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3.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4.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omments2.xml" ContentType="application/vnd.openxmlformats-officedocument.spreadsheetml.comments+xml"/>
  <Override PartName="/xl/drawings/drawing5.xml" ContentType="application/vnd.openxmlformats-officedocument.drawing+xml"/>
  <Override PartName="/xl/charts/chart11.xml" ContentType="application/vnd.openxmlformats-officedocument.drawingml.chart+xml"/>
  <Override PartName="/xl/drawings/drawing6.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1"/>
  <workbookPr defaultThemeVersion="166925"/>
  <mc:AlternateContent xmlns:mc="http://schemas.openxmlformats.org/markup-compatibility/2006">
    <mc:Choice Requires="x15">
      <x15ac:absPath xmlns:x15ac="http://schemas.microsoft.com/office/spreadsheetml/2010/11/ac" url="/Users/chris/Downloads/"/>
    </mc:Choice>
  </mc:AlternateContent>
  <xr:revisionPtr revIDLastSave="0" documentId="8_{71D36B46-49B5-3040-8133-B548A1A0F9BA}" xr6:coauthVersionLast="47" xr6:coauthVersionMax="47" xr10:uidLastSave="{00000000-0000-0000-0000-000000000000}"/>
  <bookViews>
    <workbookView xWindow="-6860" yWindow="-21140" windowWidth="38380" windowHeight="19980" xr2:uid="{00000000-000D-0000-FFFF-FFFF00000000}"/>
  </bookViews>
  <sheets>
    <sheet name="Parameters &amp; Main Results" sheetId="1" r:id="rId1"/>
    <sheet name="Cash Flow Assist" sheetId="2" r:id="rId2"/>
    <sheet name="Distribution of Final Value" sheetId="3" r:id="rId3"/>
    <sheet name="SWR time series" sheetId="4" r:id="rId4"/>
    <sheet name="StockBond Returns" sheetId="5" r:id="rId5"/>
    <sheet name="Case Study" sheetId="6" r:id="rId6"/>
    <sheet name="CAPE-based Rule" sheetId="7" r:id="rId7"/>
    <sheet name="Disclaimers" sheetId="8" r:id="rId8"/>
  </sheets>
  <definedNames>
    <definedName name="HoldAggressiveTime">'Parameters &amp; Main Results'!$B$9</definedName>
    <definedName name="Lookback">'Parameters &amp; Main Results'!$B$8</definedName>
    <definedName name="MktDrop">'Parameters &amp; Main Results'!$B$7</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B38" i="1" l="1"/>
  <c r="C18" i="1"/>
  <c r="AE23" i="5"/>
  <c r="AF23" i="5" s="1"/>
  <c r="AG23" i="5" s="1"/>
  <c r="AE24" i="5"/>
  <c r="AF24" i="5" s="1"/>
  <c r="AG24" i="5" s="1"/>
  <c r="AE25" i="5"/>
  <c r="AF25" i="5" s="1"/>
  <c r="AG25" i="5" s="1"/>
  <c r="AE26" i="5"/>
  <c r="AF26" i="5" s="1"/>
  <c r="AG26" i="5" s="1"/>
  <c r="AE27" i="5"/>
  <c r="AF27" i="5" s="1"/>
  <c r="AG27" i="5" s="1"/>
  <c r="AE28" i="5"/>
  <c r="AF28" i="5" s="1"/>
  <c r="AG28" i="5" s="1"/>
  <c r="AE29" i="5"/>
  <c r="AF29" i="5" s="1"/>
  <c r="AG29" i="5" s="1"/>
  <c r="AE30" i="5"/>
  <c r="AF30" i="5" s="1"/>
  <c r="AG30" i="5" s="1"/>
  <c r="AE31" i="5"/>
  <c r="AF31" i="5" s="1"/>
  <c r="AG31" i="5" s="1"/>
  <c r="AE32" i="5"/>
  <c r="AF32" i="5" s="1"/>
  <c r="AG32" i="5" s="1"/>
  <c r="AE33" i="5"/>
  <c r="AF33" i="5" s="1"/>
  <c r="AG33" i="5" s="1"/>
  <c r="AE34" i="5"/>
  <c r="AF34" i="5" s="1"/>
  <c r="AG34" i="5" s="1"/>
  <c r="AE35" i="5"/>
  <c r="AF35" i="5" s="1"/>
  <c r="AG35" i="5" s="1"/>
  <c r="AE36" i="5"/>
  <c r="AF36" i="5" s="1"/>
  <c r="AG36" i="5" s="1"/>
  <c r="AE37" i="5"/>
  <c r="AF37" i="5" s="1"/>
  <c r="AG37" i="5" s="1"/>
  <c r="AE38" i="5"/>
  <c r="AF38" i="5" s="1"/>
  <c r="AG38" i="5" s="1"/>
  <c r="AE39" i="5"/>
  <c r="AF39" i="5" s="1"/>
  <c r="AG39" i="5" s="1"/>
  <c r="AE40" i="5"/>
  <c r="AF40" i="5" s="1"/>
  <c r="AG40" i="5" s="1"/>
  <c r="AE41" i="5"/>
  <c r="AF41" i="5" s="1"/>
  <c r="AG41" i="5" s="1"/>
  <c r="AE42" i="5"/>
  <c r="AF42" i="5" s="1"/>
  <c r="AG42" i="5" s="1"/>
  <c r="AE43" i="5"/>
  <c r="AF43" i="5" s="1"/>
  <c r="AG43" i="5" s="1"/>
  <c r="AE44" i="5"/>
  <c r="AF44" i="5" s="1"/>
  <c r="AG44" i="5" s="1"/>
  <c r="AE45" i="5"/>
  <c r="AF45" i="5" s="1"/>
  <c r="AG45" i="5" s="1"/>
  <c r="AE46" i="5"/>
  <c r="AF46" i="5" s="1"/>
  <c r="AG46" i="5" s="1"/>
  <c r="AE47" i="5"/>
  <c r="AF47" i="5" s="1"/>
  <c r="AG47" i="5" s="1"/>
  <c r="AE48" i="5"/>
  <c r="AF48" i="5" s="1"/>
  <c r="AG48" i="5" s="1"/>
  <c r="AE49" i="5"/>
  <c r="AF49" i="5" s="1"/>
  <c r="AG49" i="5" s="1"/>
  <c r="AE50" i="5"/>
  <c r="AF50" i="5" s="1"/>
  <c r="AG50" i="5" s="1"/>
  <c r="AE51" i="5"/>
  <c r="AF51" i="5" s="1"/>
  <c r="AG51" i="5" s="1"/>
  <c r="AE52" i="5"/>
  <c r="AF52" i="5" s="1"/>
  <c r="AG52" i="5" s="1"/>
  <c r="AE53" i="5"/>
  <c r="AF53" i="5" s="1"/>
  <c r="AG53" i="5" s="1"/>
  <c r="AE54" i="5"/>
  <c r="AF54" i="5" s="1"/>
  <c r="AG54" i="5" s="1"/>
  <c r="AE55" i="5"/>
  <c r="AF55" i="5" s="1"/>
  <c r="AG55" i="5" s="1"/>
  <c r="AE56" i="5"/>
  <c r="AF56" i="5" s="1"/>
  <c r="AG56" i="5" s="1"/>
  <c r="AE57" i="5"/>
  <c r="AF57" i="5" s="1"/>
  <c r="AG57" i="5" s="1"/>
  <c r="AE58" i="5"/>
  <c r="AF58" i="5" s="1"/>
  <c r="AG58" i="5" s="1"/>
  <c r="AE59" i="5"/>
  <c r="AF59" i="5" s="1"/>
  <c r="AG59" i="5" s="1"/>
  <c r="AE60" i="5"/>
  <c r="AF60" i="5" s="1"/>
  <c r="AG60" i="5" s="1"/>
  <c r="AE61" i="5"/>
  <c r="AF61" i="5" s="1"/>
  <c r="AG61" i="5" s="1"/>
  <c r="AE62" i="5"/>
  <c r="AF62" i="5" s="1"/>
  <c r="AG62" i="5" s="1"/>
  <c r="AE63" i="5"/>
  <c r="AF63" i="5" s="1"/>
  <c r="AG63" i="5" s="1"/>
  <c r="AE64" i="5"/>
  <c r="AF64" i="5" s="1"/>
  <c r="AG64" i="5" s="1"/>
  <c r="AE65" i="5"/>
  <c r="AF65" i="5" s="1"/>
  <c r="AG65" i="5" s="1"/>
  <c r="AE66" i="5"/>
  <c r="AF66" i="5" s="1"/>
  <c r="AG66" i="5" s="1"/>
  <c r="AE67" i="5"/>
  <c r="AF67" i="5" s="1"/>
  <c r="AG67" i="5" s="1"/>
  <c r="AE68" i="5"/>
  <c r="AF68" i="5" s="1"/>
  <c r="AG68" i="5" s="1"/>
  <c r="AE69" i="5"/>
  <c r="AF69" i="5" s="1"/>
  <c r="AG69" i="5" s="1"/>
  <c r="AE70" i="5"/>
  <c r="AF70" i="5" s="1"/>
  <c r="AG70" i="5" s="1"/>
  <c r="AE71" i="5"/>
  <c r="AF71" i="5" s="1"/>
  <c r="AG71" i="5" s="1"/>
  <c r="AE72" i="5"/>
  <c r="AF72" i="5" s="1"/>
  <c r="AG72" i="5" s="1"/>
  <c r="AE73" i="5"/>
  <c r="AF73" i="5" s="1"/>
  <c r="AG73" i="5" s="1"/>
  <c r="AE74" i="5"/>
  <c r="AF74" i="5" s="1"/>
  <c r="AG74" i="5" s="1"/>
  <c r="AE75" i="5"/>
  <c r="AF75" i="5" s="1"/>
  <c r="AG75" i="5" s="1"/>
  <c r="AE76" i="5"/>
  <c r="AF76" i="5" s="1"/>
  <c r="AG76" i="5" s="1"/>
  <c r="AE77" i="5"/>
  <c r="AF77" i="5" s="1"/>
  <c r="AG77" i="5" s="1"/>
  <c r="AE78" i="5"/>
  <c r="AF78" i="5" s="1"/>
  <c r="AG78" i="5" s="1"/>
  <c r="AE79" i="5"/>
  <c r="AF79" i="5" s="1"/>
  <c r="AG79" i="5" s="1"/>
  <c r="AE80" i="5"/>
  <c r="AF80" i="5" s="1"/>
  <c r="AG80" i="5" s="1"/>
  <c r="AE81" i="5"/>
  <c r="AF81" i="5" s="1"/>
  <c r="AG81" i="5" s="1"/>
  <c r="AE82" i="5"/>
  <c r="AF82" i="5" s="1"/>
  <c r="AG82" i="5" s="1"/>
  <c r="AE83" i="5"/>
  <c r="AF83" i="5" s="1"/>
  <c r="AG83" i="5" s="1"/>
  <c r="AE84" i="5"/>
  <c r="AF84" i="5" s="1"/>
  <c r="AG84" i="5" s="1"/>
  <c r="AE85" i="5"/>
  <c r="AF85" i="5" s="1"/>
  <c r="AG85" i="5" s="1"/>
  <c r="AE86" i="5"/>
  <c r="AF86" i="5" s="1"/>
  <c r="AG86" i="5" s="1"/>
  <c r="AE87" i="5"/>
  <c r="AF87" i="5" s="1"/>
  <c r="AG87" i="5" s="1"/>
  <c r="AE88" i="5"/>
  <c r="AF88" i="5" s="1"/>
  <c r="AG88" i="5" s="1"/>
  <c r="AE89" i="5"/>
  <c r="AF89" i="5" s="1"/>
  <c r="AG89" i="5" s="1"/>
  <c r="AE90" i="5"/>
  <c r="AF90" i="5" s="1"/>
  <c r="AG90" i="5" s="1"/>
  <c r="AE91" i="5"/>
  <c r="AF91" i="5" s="1"/>
  <c r="AG91" i="5" s="1"/>
  <c r="AE92" i="5"/>
  <c r="AF92" i="5" s="1"/>
  <c r="AG92" i="5" s="1"/>
  <c r="AE93" i="5"/>
  <c r="AF93" i="5" s="1"/>
  <c r="AG93" i="5" s="1"/>
  <c r="AE94" i="5"/>
  <c r="AF94" i="5" s="1"/>
  <c r="AG94" i="5" s="1"/>
  <c r="AE95" i="5"/>
  <c r="AF95" i="5" s="1"/>
  <c r="AG95" i="5" s="1"/>
  <c r="AE96" i="5"/>
  <c r="AF96" i="5" s="1"/>
  <c r="AG96" i="5" s="1"/>
  <c r="AE97" i="5"/>
  <c r="AF97" i="5" s="1"/>
  <c r="AG97" i="5" s="1"/>
  <c r="AE98" i="5"/>
  <c r="AF98" i="5" s="1"/>
  <c r="AG98" i="5" s="1"/>
  <c r="AE99" i="5"/>
  <c r="AF99" i="5" s="1"/>
  <c r="AG99" i="5" s="1"/>
  <c r="AE100" i="5"/>
  <c r="AF100" i="5" s="1"/>
  <c r="AG100" i="5" s="1"/>
  <c r="AE101" i="5"/>
  <c r="AF101" i="5" s="1"/>
  <c r="AG101" i="5" s="1"/>
  <c r="AE102" i="5"/>
  <c r="AF102" i="5" s="1"/>
  <c r="AG102" i="5" s="1"/>
  <c r="AE103" i="5"/>
  <c r="AF103" i="5" s="1"/>
  <c r="AG103" i="5" s="1"/>
  <c r="AE104" i="5"/>
  <c r="AF104" i="5" s="1"/>
  <c r="AG104" i="5" s="1"/>
  <c r="AE105" i="5"/>
  <c r="AF105" i="5" s="1"/>
  <c r="AG105" i="5" s="1"/>
  <c r="AE106" i="5"/>
  <c r="AF106" i="5" s="1"/>
  <c r="AG106" i="5" s="1"/>
  <c r="AE107" i="5"/>
  <c r="AF107" i="5" s="1"/>
  <c r="AG107" i="5" s="1"/>
  <c r="AE108" i="5"/>
  <c r="AF108" i="5" s="1"/>
  <c r="AG108" i="5" s="1"/>
  <c r="AE109" i="5"/>
  <c r="AF109" i="5" s="1"/>
  <c r="AG109" i="5" s="1"/>
  <c r="AE110" i="5"/>
  <c r="AF110" i="5" s="1"/>
  <c r="AG110" i="5" s="1"/>
  <c r="AE111" i="5"/>
  <c r="AF111" i="5" s="1"/>
  <c r="AG111" i="5" s="1"/>
  <c r="AE112" i="5"/>
  <c r="AF112" i="5" s="1"/>
  <c r="AG112" i="5" s="1"/>
  <c r="AE113" i="5"/>
  <c r="AF113" i="5" s="1"/>
  <c r="AG113" i="5" s="1"/>
  <c r="AE114" i="5"/>
  <c r="AF114" i="5" s="1"/>
  <c r="AG114" i="5" s="1"/>
  <c r="AE115" i="5"/>
  <c r="AF115" i="5" s="1"/>
  <c r="AG115" i="5" s="1"/>
  <c r="AE116" i="5"/>
  <c r="AF116" i="5" s="1"/>
  <c r="AG116" i="5" s="1"/>
  <c r="AE117" i="5"/>
  <c r="AF117" i="5" s="1"/>
  <c r="AG117" i="5" s="1"/>
  <c r="AE118" i="5"/>
  <c r="AF118" i="5" s="1"/>
  <c r="AG118" i="5" s="1"/>
  <c r="AE119" i="5"/>
  <c r="AF119" i="5" s="1"/>
  <c r="AG119" i="5" s="1"/>
  <c r="AE120" i="5"/>
  <c r="AF120" i="5" s="1"/>
  <c r="AG120" i="5" s="1"/>
  <c r="AE121" i="5"/>
  <c r="AF121" i="5" s="1"/>
  <c r="AG121" i="5" s="1"/>
  <c r="AE122" i="5"/>
  <c r="AF122" i="5" s="1"/>
  <c r="AG122" i="5" s="1"/>
  <c r="AE123" i="5"/>
  <c r="AF123" i="5" s="1"/>
  <c r="AG123" i="5" s="1"/>
  <c r="AE124" i="5"/>
  <c r="AF124" i="5" s="1"/>
  <c r="AG124" i="5" s="1"/>
  <c r="AE125" i="5"/>
  <c r="AF125" i="5" s="1"/>
  <c r="AG125" i="5" s="1"/>
  <c r="AE126" i="5"/>
  <c r="AF126" i="5" s="1"/>
  <c r="AG126" i="5" s="1"/>
  <c r="AE127" i="5"/>
  <c r="AF127" i="5" s="1"/>
  <c r="AG127" i="5" s="1"/>
  <c r="AE128" i="5"/>
  <c r="AF128" i="5" s="1"/>
  <c r="AG128" i="5" s="1"/>
  <c r="AE129" i="5"/>
  <c r="AF129" i="5" s="1"/>
  <c r="AG129" i="5" s="1"/>
  <c r="AE130" i="5"/>
  <c r="AF130" i="5" s="1"/>
  <c r="AG130" i="5" s="1"/>
  <c r="AE131" i="5"/>
  <c r="AF131" i="5" s="1"/>
  <c r="AG131" i="5" s="1"/>
  <c r="AE132" i="5"/>
  <c r="AF132" i="5" s="1"/>
  <c r="AG132" i="5" s="1"/>
  <c r="AE133" i="5"/>
  <c r="AF133" i="5" s="1"/>
  <c r="AG133" i="5" s="1"/>
  <c r="AE134" i="5"/>
  <c r="AF134" i="5" s="1"/>
  <c r="AG134" i="5" s="1"/>
  <c r="AE135" i="5"/>
  <c r="AF135" i="5" s="1"/>
  <c r="AG135" i="5" s="1"/>
  <c r="AE136" i="5"/>
  <c r="AF136" i="5" s="1"/>
  <c r="AG136" i="5" s="1"/>
  <c r="AE137" i="5"/>
  <c r="AF137" i="5" s="1"/>
  <c r="AG137" i="5" s="1"/>
  <c r="AE138" i="5"/>
  <c r="AF138" i="5" s="1"/>
  <c r="AG138" i="5" s="1"/>
  <c r="AE139" i="5"/>
  <c r="AF139" i="5" s="1"/>
  <c r="AG139" i="5" s="1"/>
  <c r="AE140" i="5"/>
  <c r="AF140" i="5" s="1"/>
  <c r="AG140" i="5" s="1"/>
  <c r="AE141" i="5"/>
  <c r="AF141" i="5" s="1"/>
  <c r="AG141" i="5" s="1"/>
  <c r="AE142" i="5"/>
  <c r="AF142" i="5" s="1"/>
  <c r="AG142" i="5" s="1"/>
  <c r="AE143" i="5"/>
  <c r="AF143" i="5" s="1"/>
  <c r="AG143" i="5" s="1"/>
  <c r="AE144" i="5"/>
  <c r="AF144" i="5" s="1"/>
  <c r="AG144" i="5" s="1"/>
  <c r="AE145" i="5"/>
  <c r="AF145" i="5" s="1"/>
  <c r="AG145" i="5" s="1"/>
  <c r="AE146" i="5"/>
  <c r="AF146" i="5" s="1"/>
  <c r="AG146" i="5" s="1"/>
  <c r="AE147" i="5"/>
  <c r="AF147" i="5" s="1"/>
  <c r="AG147" i="5" s="1"/>
  <c r="AE148" i="5"/>
  <c r="AF148" i="5" s="1"/>
  <c r="AG148" i="5" s="1"/>
  <c r="AE149" i="5"/>
  <c r="AF149" i="5" s="1"/>
  <c r="AG149" i="5" s="1"/>
  <c r="AE150" i="5"/>
  <c r="AF150" i="5" s="1"/>
  <c r="AG150" i="5" s="1"/>
  <c r="AE151" i="5"/>
  <c r="AF151" i="5" s="1"/>
  <c r="AG151" i="5" s="1"/>
  <c r="AE152" i="5"/>
  <c r="AF152" i="5" s="1"/>
  <c r="AG152" i="5" s="1"/>
  <c r="AE153" i="5"/>
  <c r="AF153" i="5" s="1"/>
  <c r="AG153" i="5" s="1"/>
  <c r="AE154" i="5"/>
  <c r="AF154" i="5" s="1"/>
  <c r="AG154" i="5" s="1"/>
  <c r="AE155" i="5"/>
  <c r="AF155" i="5" s="1"/>
  <c r="AG155" i="5" s="1"/>
  <c r="AE156" i="5"/>
  <c r="AF156" i="5" s="1"/>
  <c r="AG156" i="5" s="1"/>
  <c r="AE157" i="5"/>
  <c r="AF157" i="5" s="1"/>
  <c r="AG157" i="5" s="1"/>
  <c r="AE158" i="5"/>
  <c r="AF158" i="5" s="1"/>
  <c r="AG158" i="5" s="1"/>
  <c r="AE159" i="5"/>
  <c r="AF159" i="5" s="1"/>
  <c r="AG159" i="5" s="1"/>
  <c r="AE160" i="5"/>
  <c r="AF160" i="5" s="1"/>
  <c r="AG160" i="5" s="1"/>
  <c r="AE161" i="5"/>
  <c r="AF161" i="5" s="1"/>
  <c r="AG161" i="5" s="1"/>
  <c r="AE162" i="5"/>
  <c r="AF162" i="5" s="1"/>
  <c r="AG162" i="5" s="1"/>
  <c r="AE163" i="5"/>
  <c r="AF163" i="5" s="1"/>
  <c r="AG163" i="5" s="1"/>
  <c r="AE164" i="5"/>
  <c r="AF164" i="5" s="1"/>
  <c r="AG164" i="5" s="1"/>
  <c r="AE165" i="5"/>
  <c r="AF165" i="5" s="1"/>
  <c r="AG165" i="5" s="1"/>
  <c r="AE166" i="5"/>
  <c r="AF166" i="5" s="1"/>
  <c r="AG166" i="5" s="1"/>
  <c r="AE167" i="5"/>
  <c r="AF167" i="5" s="1"/>
  <c r="AG167" i="5" s="1"/>
  <c r="AE168" i="5"/>
  <c r="AF168" i="5" s="1"/>
  <c r="AG168" i="5" s="1"/>
  <c r="AE169" i="5"/>
  <c r="AF169" i="5" s="1"/>
  <c r="AG169" i="5" s="1"/>
  <c r="AE170" i="5"/>
  <c r="AF170" i="5" s="1"/>
  <c r="AG170" i="5" s="1"/>
  <c r="AE171" i="5"/>
  <c r="AF171" i="5" s="1"/>
  <c r="AG171" i="5" s="1"/>
  <c r="AE172" i="5"/>
  <c r="AF172" i="5" s="1"/>
  <c r="AG172" i="5" s="1"/>
  <c r="AE173" i="5"/>
  <c r="AF173" i="5" s="1"/>
  <c r="AG173" i="5" s="1"/>
  <c r="AE174" i="5"/>
  <c r="AF174" i="5" s="1"/>
  <c r="AG174" i="5" s="1"/>
  <c r="AE175" i="5"/>
  <c r="AF175" i="5" s="1"/>
  <c r="AG175" i="5" s="1"/>
  <c r="AE176" i="5"/>
  <c r="AF176" i="5" s="1"/>
  <c r="AG176" i="5" s="1"/>
  <c r="AE177" i="5"/>
  <c r="AF177" i="5" s="1"/>
  <c r="AG177" i="5" s="1"/>
  <c r="AE178" i="5"/>
  <c r="AF178" i="5" s="1"/>
  <c r="AG178" i="5" s="1"/>
  <c r="AE179" i="5"/>
  <c r="AF179" i="5" s="1"/>
  <c r="AG179" i="5" s="1"/>
  <c r="AE180" i="5"/>
  <c r="AF180" i="5" s="1"/>
  <c r="AG180" i="5" s="1"/>
  <c r="AE181" i="5"/>
  <c r="AF181" i="5" s="1"/>
  <c r="AG181" i="5" s="1"/>
  <c r="AE182" i="5"/>
  <c r="AF182" i="5" s="1"/>
  <c r="AG182" i="5" s="1"/>
  <c r="AE183" i="5"/>
  <c r="AF183" i="5" s="1"/>
  <c r="AG183" i="5" s="1"/>
  <c r="AE184" i="5"/>
  <c r="AF184" i="5" s="1"/>
  <c r="AG184" i="5" s="1"/>
  <c r="AE185" i="5"/>
  <c r="AF185" i="5" s="1"/>
  <c r="AG185" i="5" s="1"/>
  <c r="AE186" i="5"/>
  <c r="AF186" i="5" s="1"/>
  <c r="AG186" i="5" s="1"/>
  <c r="AE187" i="5"/>
  <c r="AF187" i="5" s="1"/>
  <c r="AG187" i="5" s="1"/>
  <c r="AE188" i="5"/>
  <c r="AF188" i="5" s="1"/>
  <c r="AG188" i="5" s="1"/>
  <c r="AE189" i="5"/>
  <c r="AF189" i="5" s="1"/>
  <c r="AG189" i="5" s="1"/>
  <c r="AE190" i="5"/>
  <c r="AF190" i="5" s="1"/>
  <c r="AG190" i="5" s="1"/>
  <c r="AE191" i="5"/>
  <c r="AF191" i="5" s="1"/>
  <c r="AG191" i="5" s="1"/>
  <c r="AE192" i="5"/>
  <c r="AF192" i="5" s="1"/>
  <c r="AG192" i="5" s="1"/>
  <c r="AE193" i="5"/>
  <c r="AF193" i="5" s="1"/>
  <c r="AG193" i="5" s="1"/>
  <c r="AE194" i="5"/>
  <c r="AF194" i="5" s="1"/>
  <c r="AG194" i="5" s="1"/>
  <c r="AE195" i="5"/>
  <c r="AF195" i="5" s="1"/>
  <c r="AG195" i="5" s="1"/>
  <c r="AE196" i="5"/>
  <c r="AF196" i="5" s="1"/>
  <c r="AG196" i="5" s="1"/>
  <c r="AE197" i="5"/>
  <c r="AF197" i="5" s="1"/>
  <c r="AG197" i="5" s="1"/>
  <c r="AE198" i="5"/>
  <c r="AF198" i="5" s="1"/>
  <c r="AG198" i="5" s="1"/>
  <c r="AE199" i="5"/>
  <c r="AF199" i="5" s="1"/>
  <c r="AG199" i="5" s="1"/>
  <c r="AE200" i="5"/>
  <c r="AF200" i="5" s="1"/>
  <c r="AG200" i="5" s="1"/>
  <c r="AE201" i="5"/>
  <c r="AF201" i="5" s="1"/>
  <c r="AG201" i="5" s="1"/>
  <c r="AE202" i="5"/>
  <c r="AF202" i="5" s="1"/>
  <c r="AG202" i="5" s="1"/>
  <c r="AE203" i="5"/>
  <c r="AF203" i="5" s="1"/>
  <c r="AG203" i="5" s="1"/>
  <c r="AE204" i="5"/>
  <c r="AF204" i="5" s="1"/>
  <c r="AG204" i="5" s="1"/>
  <c r="AE205" i="5"/>
  <c r="AF205" i="5" s="1"/>
  <c r="AG205" i="5" s="1"/>
  <c r="AE206" i="5"/>
  <c r="AF206" i="5" s="1"/>
  <c r="AG206" i="5" s="1"/>
  <c r="AE207" i="5"/>
  <c r="AF207" i="5" s="1"/>
  <c r="AG207" i="5" s="1"/>
  <c r="AE208" i="5"/>
  <c r="AF208" i="5" s="1"/>
  <c r="AG208" i="5" s="1"/>
  <c r="AE209" i="5"/>
  <c r="AF209" i="5" s="1"/>
  <c r="AG209" i="5" s="1"/>
  <c r="AE210" i="5"/>
  <c r="AF210" i="5" s="1"/>
  <c r="AG210" i="5" s="1"/>
  <c r="AE211" i="5"/>
  <c r="AF211" i="5" s="1"/>
  <c r="AG211" i="5" s="1"/>
  <c r="AE212" i="5"/>
  <c r="AF212" i="5" s="1"/>
  <c r="AG212" i="5" s="1"/>
  <c r="AE213" i="5"/>
  <c r="AF213" i="5" s="1"/>
  <c r="AG213" i="5" s="1"/>
  <c r="AE214" i="5"/>
  <c r="AF214" i="5" s="1"/>
  <c r="AG214" i="5" s="1"/>
  <c r="AE215" i="5"/>
  <c r="AF215" i="5" s="1"/>
  <c r="AG215" i="5" s="1"/>
  <c r="AE216" i="5"/>
  <c r="AF216" i="5" s="1"/>
  <c r="AG216" i="5" s="1"/>
  <c r="AE217" i="5"/>
  <c r="AF217" i="5" s="1"/>
  <c r="AG217" i="5" s="1"/>
  <c r="AE218" i="5"/>
  <c r="AF218" i="5" s="1"/>
  <c r="AG218" i="5" s="1"/>
  <c r="AE219" i="5"/>
  <c r="AF219" i="5" s="1"/>
  <c r="AG219" i="5" s="1"/>
  <c r="AE220" i="5"/>
  <c r="AF220" i="5" s="1"/>
  <c r="AG220" i="5" s="1"/>
  <c r="AE221" i="5"/>
  <c r="AF221" i="5" s="1"/>
  <c r="AG221" i="5" s="1"/>
  <c r="AE222" i="5"/>
  <c r="AF222" i="5" s="1"/>
  <c r="AG222" i="5" s="1"/>
  <c r="AE223" i="5"/>
  <c r="AF223" i="5" s="1"/>
  <c r="AG223" i="5" s="1"/>
  <c r="AE224" i="5"/>
  <c r="AF224" i="5" s="1"/>
  <c r="AG224" i="5" s="1"/>
  <c r="AE225" i="5"/>
  <c r="AF225" i="5" s="1"/>
  <c r="AG225" i="5" s="1"/>
  <c r="AE226" i="5"/>
  <c r="AF226" i="5" s="1"/>
  <c r="AG226" i="5" s="1"/>
  <c r="AE227" i="5"/>
  <c r="AF227" i="5" s="1"/>
  <c r="AG227" i="5" s="1"/>
  <c r="AE228" i="5"/>
  <c r="AF228" i="5" s="1"/>
  <c r="AG228" i="5" s="1"/>
  <c r="AE229" i="5"/>
  <c r="AF229" i="5" s="1"/>
  <c r="AG229" i="5" s="1"/>
  <c r="AE230" i="5"/>
  <c r="AF230" i="5" s="1"/>
  <c r="AG230" i="5" s="1"/>
  <c r="AE231" i="5"/>
  <c r="AF231" i="5" s="1"/>
  <c r="AG231" i="5" s="1"/>
  <c r="AE232" i="5"/>
  <c r="AF232" i="5" s="1"/>
  <c r="AG232" i="5" s="1"/>
  <c r="AE233" i="5"/>
  <c r="AF233" i="5" s="1"/>
  <c r="AG233" i="5" s="1"/>
  <c r="AE234" i="5"/>
  <c r="AF234" i="5" s="1"/>
  <c r="AG234" i="5" s="1"/>
  <c r="AE235" i="5"/>
  <c r="AF235" i="5" s="1"/>
  <c r="AG235" i="5" s="1"/>
  <c r="AE236" i="5"/>
  <c r="AF236" i="5" s="1"/>
  <c r="AG236" i="5" s="1"/>
  <c r="AE237" i="5"/>
  <c r="AF237" i="5" s="1"/>
  <c r="AG237" i="5" s="1"/>
  <c r="AE238" i="5"/>
  <c r="AF238" i="5" s="1"/>
  <c r="AG238" i="5" s="1"/>
  <c r="AE239" i="5"/>
  <c r="AF239" i="5" s="1"/>
  <c r="AG239" i="5" s="1"/>
  <c r="AE240" i="5"/>
  <c r="AF240" i="5" s="1"/>
  <c r="AG240" i="5" s="1"/>
  <c r="AE241" i="5"/>
  <c r="AF241" i="5" s="1"/>
  <c r="AG241" i="5" s="1"/>
  <c r="AE242" i="5"/>
  <c r="AF242" i="5" s="1"/>
  <c r="AG242" i="5" s="1"/>
  <c r="AE243" i="5"/>
  <c r="AF243" i="5" s="1"/>
  <c r="AG243" i="5" s="1"/>
  <c r="AE244" i="5"/>
  <c r="AF244" i="5" s="1"/>
  <c r="AG244" i="5" s="1"/>
  <c r="AE245" i="5"/>
  <c r="AF245" i="5" s="1"/>
  <c r="AG245" i="5" s="1"/>
  <c r="AE246" i="5"/>
  <c r="AF246" i="5" s="1"/>
  <c r="AG246" i="5" s="1"/>
  <c r="AE247" i="5"/>
  <c r="AF247" i="5" s="1"/>
  <c r="AG247" i="5" s="1"/>
  <c r="AE248" i="5"/>
  <c r="AF248" i="5" s="1"/>
  <c r="AG248" i="5" s="1"/>
  <c r="AE249" i="5"/>
  <c r="AF249" i="5" s="1"/>
  <c r="AG249" i="5" s="1"/>
  <c r="AE250" i="5"/>
  <c r="AF250" i="5" s="1"/>
  <c r="AG250" i="5" s="1"/>
  <c r="AE251" i="5"/>
  <c r="AF251" i="5" s="1"/>
  <c r="AG251" i="5" s="1"/>
  <c r="AE252" i="5"/>
  <c r="AF252" i="5" s="1"/>
  <c r="AG252" i="5" s="1"/>
  <c r="AE253" i="5"/>
  <c r="AF253" i="5" s="1"/>
  <c r="AG253" i="5" s="1"/>
  <c r="AE254" i="5"/>
  <c r="AF254" i="5" s="1"/>
  <c r="AG254" i="5" s="1"/>
  <c r="AE255" i="5"/>
  <c r="AF255" i="5" s="1"/>
  <c r="AG255" i="5" s="1"/>
  <c r="AE256" i="5"/>
  <c r="AF256" i="5" s="1"/>
  <c r="AG256" i="5" s="1"/>
  <c r="AE257" i="5"/>
  <c r="AF257" i="5" s="1"/>
  <c r="AG257" i="5" s="1"/>
  <c r="AE258" i="5"/>
  <c r="AF258" i="5" s="1"/>
  <c r="AG258" i="5" s="1"/>
  <c r="AE259" i="5"/>
  <c r="AF259" i="5" s="1"/>
  <c r="AG259" i="5" s="1"/>
  <c r="AE260" i="5"/>
  <c r="AF260" i="5" s="1"/>
  <c r="AG260" i="5" s="1"/>
  <c r="AE261" i="5"/>
  <c r="AF261" i="5" s="1"/>
  <c r="AG261" i="5" s="1"/>
  <c r="AE262" i="5"/>
  <c r="AF262" i="5" s="1"/>
  <c r="AG262" i="5" s="1"/>
  <c r="AE263" i="5"/>
  <c r="AF263" i="5" s="1"/>
  <c r="AG263" i="5" s="1"/>
  <c r="AE264" i="5"/>
  <c r="AF264" i="5" s="1"/>
  <c r="AG264" i="5" s="1"/>
  <c r="AE265" i="5"/>
  <c r="AF265" i="5" s="1"/>
  <c r="AG265" i="5" s="1"/>
  <c r="AE266" i="5"/>
  <c r="AF266" i="5" s="1"/>
  <c r="AG266" i="5" s="1"/>
  <c r="AE267" i="5"/>
  <c r="AF267" i="5" s="1"/>
  <c r="AG267" i="5" s="1"/>
  <c r="AE268" i="5"/>
  <c r="AF268" i="5" s="1"/>
  <c r="AG268" i="5" s="1"/>
  <c r="AE269" i="5"/>
  <c r="AF269" i="5" s="1"/>
  <c r="AG269" i="5" s="1"/>
  <c r="AE270" i="5"/>
  <c r="AF270" i="5" s="1"/>
  <c r="AG270" i="5" s="1"/>
  <c r="AE271" i="5"/>
  <c r="AF271" i="5" s="1"/>
  <c r="AG271" i="5" s="1"/>
  <c r="AE272" i="5"/>
  <c r="AF272" i="5" s="1"/>
  <c r="AG272" i="5" s="1"/>
  <c r="AE273" i="5"/>
  <c r="AF273" i="5" s="1"/>
  <c r="AG273" i="5" s="1"/>
  <c r="AE274" i="5"/>
  <c r="AF274" i="5" s="1"/>
  <c r="AG274" i="5" s="1"/>
  <c r="AE275" i="5"/>
  <c r="AF275" i="5" s="1"/>
  <c r="AG275" i="5" s="1"/>
  <c r="AE276" i="5"/>
  <c r="AF276" i="5" s="1"/>
  <c r="AG276" i="5" s="1"/>
  <c r="AE277" i="5"/>
  <c r="AF277" i="5" s="1"/>
  <c r="AG277" i="5" s="1"/>
  <c r="AE278" i="5"/>
  <c r="AF278" i="5" s="1"/>
  <c r="AG278" i="5" s="1"/>
  <c r="AE279" i="5"/>
  <c r="AF279" i="5" s="1"/>
  <c r="AG279" i="5" s="1"/>
  <c r="AE280" i="5"/>
  <c r="AF280" i="5" s="1"/>
  <c r="AG280" i="5" s="1"/>
  <c r="AE281" i="5"/>
  <c r="AF281" i="5" s="1"/>
  <c r="AG281" i="5" s="1"/>
  <c r="AE282" i="5"/>
  <c r="AF282" i="5" s="1"/>
  <c r="AG282" i="5" s="1"/>
  <c r="AE283" i="5"/>
  <c r="AF283" i="5" s="1"/>
  <c r="AG283" i="5" s="1"/>
  <c r="AE284" i="5"/>
  <c r="AF284" i="5" s="1"/>
  <c r="AG284" i="5" s="1"/>
  <c r="AE285" i="5"/>
  <c r="AF285" i="5" s="1"/>
  <c r="AG285" i="5" s="1"/>
  <c r="AE286" i="5"/>
  <c r="AF286" i="5" s="1"/>
  <c r="AG286" i="5" s="1"/>
  <c r="AE287" i="5"/>
  <c r="AF287" i="5" s="1"/>
  <c r="AG287" i="5" s="1"/>
  <c r="AE288" i="5"/>
  <c r="AF288" i="5" s="1"/>
  <c r="AG288" i="5" s="1"/>
  <c r="AE289" i="5"/>
  <c r="AF289" i="5" s="1"/>
  <c r="AG289" i="5" s="1"/>
  <c r="AE290" i="5"/>
  <c r="AF290" i="5" s="1"/>
  <c r="AG290" i="5" s="1"/>
  <c r="AE291" i="5"/>
  <c r="AF291" i="5" s="1"/>
  <c r="AG291" i="5" s="1"/>
  <c r="AE292" i="5"/>
  <c r="AF292" i="5" s="1"/>
  <c r="AG292" i="5" s="1"/>
  <c r="AE293" i="5"/>
  <c r="AF293" i="5" s="1"/>
  <c r="AG293" i="5" s="1"/>
  <c r="AE294" i="5"/>
  <c r="AF294" i="5" s="1"/>
  <c r="AG294" i="5" s="1"/>
  <c r="AE295" i="5"/>
  <c r="AF295" i="5" s="1"/>
  <c r="AG295" i="5" s="1"/>
  <c r="AE296" i="5"/>
  <c r="AF296" i="5" s="1"/>
  <c r="AG296" i="5" s="1"/>
  <c r="AE297" i="5"/>
  <c r="AF297" i="5" s="1"/>
  <c r="AG297" i="5" s="1"/>
  <c r="AE298" i="5"/>
  <c r="AF298" i="5" s="1"/>
  <c r="AG298" i="5" s="1"/>
  <c r="AE299" i="5"/>
  <c r="AF299" i="5" s="1"/>
  <c r="AG299" i="5" s="1"/>
  <c r="AE300" i="5"/>
  <c r="AF300" i="5" s="1"/>
  <c r="AG300" i="5" s="1"/>
  <c r="AE301" i="5"/>
  <c r="AF301" i="5" s="1"/>
  <c r="AG301" i="5" s="1"/>
  <c r="AE302" i="5"/>
  <c r="AF302" i="5" s="1"/>
  <c r="AG302" i="5" s="1"/>
  <c r="AE303" i="5"/>
  <c r="AF303" i="5" s="1"/>
  <c r="AG303" i="5" s="1"/>
  <c r="AE304" i="5"/>
  <c r="AF304" i="5" s="1"/>
  <c r="AG304" i="5" s="1"/>
  <c r="AE305" i="5"/>
  <c r="AF305" i="5" s="1"/>
  <c r="AG305" i="5" s="1"/>
  <c r="AE306" i="5"/>
  <c r="AF306" i="5" s="1"/>
  <c r="AG306" i="5" s="1"/>
  <c r="AE307" i="5"/>
  <c r="AF307" i="5" s="1"/>
  <c r="AG307" i="5" s="1"/>
  <c r="AE308" i="5"/>
  <c r="AF308" i="5" s="1"/>
  <c r="AG308" i="5" s="1"/>
  <c r="AE309" i="5"/>
  <c r="AF309" i="5" s="1"/>
  <c r="AG309" i="5" s="1"/>
  <c r="AE310" i="5"/>
  <c r="AF310" i="5" s="1"/>
  <c r="AG310" i="5" s="1"/>
  <c r="AE311" i="5"/>
  <c r="AF311" i="5" s="1"/>
  <c r="AG311" i="5" s="1"/>
  <c r="AE312" i="5"/>
  <c r="AF312" i="5" s="1"/>
  <c r="AG312" i="5" s="1"/>
  <c r="AE313" i="5"/>
  <c r="AF313" i="5" s="1"/>
  <c r="AG313" i="5" s="1"/>
  <c r="AE314" i="5"/>
  <c r="AF314" i="5" s="1"/>
  <c r="AG314" i="5" s="1"/>
  <c r="AE315" i="5"/>
  <c r="AF315" i="5" s="1"/>
  <c r="AG315" i="5" s="1"/>
  <c r="AE316" i="5"/>
  <c r="AF316" i="5" s="1"/>
  <c r="AG316" i="5" s="1"/>
  <c r="AE317" i="5"/>
  <c r="AF317" i="5" s="1"/>
  <c r="AG317" i="5" s="1"/>
  <c r="AE318" i="5"/>
  <c r="AF318" i="5" s="1"/>
  <c r="AG318" i="5" s="1"/>
  <c r="AE319" i="5"/>
  <c r="AF319" i="5" s="1"/>
  <c r="AG319" i="5" s="1"/>
  <c r="AE320" i="5"/>
  <c r="AF320" i="5" s="1"/>
  <c r="AG320" i="5" s="1"/>
  <c r="AE321" i="5"/>
  <c r="AF321" i="5" s="1"/>
  <c r="AG321" i="5" s="1"/>
  <c r="AE322" i="5"/>
  <c r="AF322" i="5" s="1"/>
  <c r="AG322" i="5" s="1"/>
  <c r="AE323" i="5"/>
  <c r="AF323" i="5" s="1"/>
  <c r="AG323" i="5" s="1"/>
  <c r="AE324" i="5"/>
  <c r="AF324" i="5" s="1"/>
  <c r="AG324" i="5" s="1"/>
  <c r="AE325" i="5"/>
  <c r="AF325" i="5" s="1"/>
  <c r="AG325" i="5" s="1"/>
  <c r="AE326" i="5"/>
  <c r="AF326" i="5" s="1"/>
  <c r="AG326" i="5" s="1"/>
  <c r="AE327" i="5"/>
  <c r="AF327" i="5" s="1"/>
  <c r="AG327" i="5" s="1"/>
  <c r="AE328" i="5"/>
  <c r="AF328" i="5" s="1"/>
  <c r="AG328" i="5" s="1"/>
  <c r="AE329" i="5"/>
  <c r="AF329" i="5" s="1"/>
  <c r="AG329" i="5" s="1"/>
  <c r="AE330" i="5"/>
  <c r="AF330" i="5" s="1"/>
  <c r="AG330" i="5" s="1"/>
  <c r="AE331" i="5"/>
  <c r="AF331" i="5" s="1"/>
  <c r="AG331" i="5" s="1"/>
  <c r="AE332" i="5"/>
  <c r="AF332" i="5" s="1"/>
  <c r="AG332" i="5" s="1"/>
  <c r="AE333" i="5"/>
  <c r="AF333" i="5" s="1"/>
  <c r="AG333" i="5" s="1"/>
  <c r="AE334" i="5"/>
  <c r="AF334" i="5" s="1"/>
  <c r="AG334" i="5" s="1"/>
  <c r="AE335" i="5"/>
  <c r="AF335" i="5" s="1"/>
  <c r="AG335" i="5" s="1"/>
  <c r="AE336" i="5"/>
  <c r="AF336" i="5" s="1"/>
  <c r="AG336" i="5" s="1"/>
  <c r="AE337" i="5"/>
  <c r="AF337" i="5" s="1"/>
  <c r="AG337" i="5" s="1"/>
  <c r="AE338" i="5"/>
  <c r="AF338" i="5" s="1"/>
  <c r="AG338" i="5" s="1"/>
  <c r="AE339" i="5"/>
  <c r="AF339" i="5" s="1"/>
  <c r="AG339" i="5" s="1"/>
  <c r="AE340" i="5"/>
  <c r="AF340" i="5" s="1"/>
  <c r="AG340" i="5" s="1"/>
  <c r="AE341" i="5"/>
  <c r="AF341" i="5" s="1"/>
  <c r="AG341" i="5" s="1"/>
  <c r="AE342" i="5"/>
  <c r="AF342" i="5" s="1"/>
  <c r="AG342" i="5" s="1"/>
  <c r="AE343" i="5"/>
  <c r="AF343" i="5" s="1"/>
  <c r="AG343" i="5" s="1"/>
  <c r="AE344" i="5"/>
  <c r="AF344" i="5" s="1"/>
  <c r="AG344" i="5" s="1"/>
  <c r="AE345" i="5"/>
  <c r="AF345" i="5" s="1"/>
  <c r="AG345" i="5" s="1"/>
  <c r="AE346" i="5"/>
  <c r="AF346" i="5" s="1"/>
  <c r="AG346" i="5" s="1"/>
  <c r="AE347" i="5"/>
  <c r="AF347" i="5" s="1"/>
  <c r="AG347" i="5" s="1"/>
  <c r="AE348" i="5"/>
  <c r="AF348" i="5" s="1"/>
  <c r="AG348" i="5" s="1"/>
  <c r="AE349" i="5"/>
  <c r="AF349" i="5" s="1"/>
  <c r="AG349" i="5" s="1"/>
  <c r="AE350" i="5"/>
  <c r="AF350" i="5" s="1"/>
  <c r="AG350" i="5" s="1"/>
  <c r="AE351" i="5"/>
  <c r="AF351" i="5" s="1"/>
  <c r="AG351" i="5" s="1"/>
  <c r="AE352" i="5"/>
  <c r="AF352" i="5" s="1"/>
  <c r="AG352" i="5" s="1"/>
  <c r="AE353" i="5"/>
  <c r="AF353" i="5" s="1"/>
  <c r="AG353" i="5" s="1"/>
  <c r="AE354" i="5"/>
  <c r="AF354" i="5" s="1"/>
  <c r="AG354" i="5" s="1"/>
  <c r="AE355" i="5"/>
  <c r="AF355" i="5" s="1"/>
  <c r="AG355" i="5" s="1"/>
  <c r="AE356" i="5"/>
  <c r="AF356" i="5" s="1"/>
  <c r="AG356" i="5" s="1"/>
  <c r="AE357" i="5"/>
  <c r="AF357" i="5" s="1"/>
  <c r="AG357" i="5" s="1"/>
  <c r="AE358" i="5"/>
  <c r="AF358" i="5" s="1"/>
  <c r="AG358" i="5" s="1"/>
  <c r="AE359" i="5"/>
  <c r="AF359" i="5" s="1"/>
  <c r="AG359" i="5" s="1"/>
  <c r="AE360" i="5"/>
  <c r="AF360" i="5" s="1"/>
  <c r="AG360" i="5" s="1"/>
  <c r="AE361" i="5"/>
  <c r="AF361" i="5" s="1"/>
  <c r="AG361" i="5" s="1"/>
  <c r="AE362" i="5"/>
  <c r="AF362" i="5" s="1"/>
  <c r="AG362" i="5" s="1"/>
  <c r="AE363" i="5"/>
  <c r="AF363" i="5" s="1"/>
  <c r="AG363" i="5" s="1"/>
  <c r="AE364" i="5"/>
  <c r="AF364" i="5" s="1"/>
  <c r="AG364" i="5" s="1"/>
  <c r="AE365" i="5"/>
  <c r="AF365" i="5" s="1"/>
  <c r="AG365" i="5" s="1"/>
  <c r="AE366" i="5"/>
  <c r="AF366" i="5" s="1"/>
  <c r="AG366" i="5" s="1"/>
  <c r="AE367" i="5"/>
  <c r="AF367" i="5" s="1"/>
  <c r="AG367" i="5" s="1"/>
  <c r="AE368" i="5"/>
  <c r="AF368" i="5" s="1"/>
  <c r="AG368" i="5" s="1"/>
  <c r="AE369" i="5"/>
  <c r="AF369" i="5" s="1"/>
  <c r="AG369" i="5" s="1"/>
  <c r="AE370" i="5"/>
  <c r="AF370" i="5" s="1"/>
  <c r="AG370" i="5" s="1"/>
  <c r="AE371" i="5"/>
  <c r="AF371" i="5" s="1"/>
  <c r="AG371" i="5" s="1"/>
  <c r="AE372" i="5"/>
  <c r="AF372" i="5" s="1"/>
  <c r="AG372" i="5" s="1"/>
  <c r="AE373" i="5"/>
  <c r="AF373" i="5" s="1"/>
  <c r="AG373" i="5" s="1"/>
  <c r="AE374" i="5"/>
  <c r="AF374" i="5" s="1"/>
  <c r="AG374" i="5" s="1"/>
  <c r="AE375" i="5"/>
  <c r="AF375" i="5" s="1"/>
  <c r="AG375" i="5" s="1"/>
  <c r="AE376" i="5"/>
  <c r="AF376" i="5" s="1"/>
  <c r="AG376" i="5" s="1"/>
  <c r="AE377" i="5"/>
  <c r="AF377" i="5" s="1"/>
  <c r="AG377" i="5" s="1"/>
  <c r="AE378" i="5"/>
  <c r="AF378" i="5" s="1"/>
  <c r="AG378" i="5" s="1"/>
  <c r="AE379" i="5"/>
  <c r="AF379" i="5" s="1"/>
  <c r="AG379" i="5" s="1"/>
  <c r="AE380" i="5"/>
  <c r="AF380" i="5" s="1"/>
  <c r="AG380" i="5" s="1"/>
  <c r="AE381" i="5"/>
  <c r="AF381" i="5" s="1"/>
  <c r="AG381" i="5" s="1"/>
  <c r="AE382" i="5"/>
  <c r="AF382" i="5" s="1"/>
  <c r="AG382" i="5" s="1"/>
  <c r="AE383" i="5"/>
  <c r="AF383" i="5" s="1"/>
  <c r="AG383" i="5" s="1"/>
  <c r="AE384" i="5"/>
  <c r="AF384" i="5" s="1"/>
  <c r="AG384" i="5" s="1"/>
  <c r="AE385" i="5"/>
  <c r="AF385" i="5" s="1"/>
  <c r="AG385" i="5" s="1"/>
  <c r="AE386" i="5"/>
  <c r="AF386" i="5" s="1"/>
  <c r="AG386" i="5" s="1"/>
  <c r="AE387" i="5"/>
  <c r="AF387" i="5" s="1"/>
  <c r="AG387" i="5" s="1"/>
  <c r="AE388" i="5"/>
  <c r="AF388" i="5" s="1"/>
  <c r="AG388" i="5" s="1"/>
  <c r="AE389" i="5"/>
  <c r="AF389" i="5" s="1"/>
  <c r="AG389" i="5" s="1"/>
  <c r="AE390" i="5"/>
  <c r="AF390" i="5" s="1"/>
  <c r="AG390" i="5" s="1"/>
  <c r="AE391" i="5"/>
  <c r="AF391" i="5" s="1"/>
  <c r="AG391" i="5" s="1"/>
  <c r="AE392" i="5"/>
  <c r="AF392" i="5" s="1"/>
  <c r="AG392" i="5" s="1"/>
  <c r="AE393" i="5"/>
  <c r="AF393" i="5" s="1"/>
  <c r="AG393" i="5" s="1"/>
  <c r="AE394" i="5"/>
  <c r="AF394" i="5" s="1"/>
  <c r="AG394" i="5" s="1"/>
  <c r="AE395" i="5"/>
  <c r="AF395" i="5" s="1"/>
  <c r="AG395" i="5" s="1"/>
  <c r="AE396" i="5"/>
  <c r="AF396" i="5" s="1"/>
  <c r="AG396" i="5" s="1"/>
  <c r="AE397" i="5"/>
  <c r="AF397" i="5" s="1"/>
  <c r="AG397" i="5" s="1"/>
  <c r="AE398" i="5"/>
  <c r="AF398" i="5" s="1"/>
  <c r="AG398" i="5" s="1"/>
  <c r="AE399" i="5"/>
  <c r="AF399" i="5" s="1"/>
  <c r="AG399" i="5" s="1"/>
  <c r="AE400" i="5"/>
  <c r="AF400" i="5" s="1"/>
  <c r="AG400" i="5" s="1"/>
  <c r="AE401" i="5"/>
  <c r="AF401" i="5" s="1"/>
  <c r="AG401" i="5" s="1"/>
  <c r="AE402" i="5"/>
  <c r="AF402" i="5" s="1"/>
  <c r="AG402" i="5" s="1"/>
  <c r="AE403" i="5"/>
  <c r="AF403" i="5" s="1"/>
  <c r="AG403" i="5" s="1"/>
  <c r="AE404" i="5"/>
  <c r="AF404" i="5" s="1"/>
  <c r="AG404" i="5" s="1"/>
  <c r="AE405" i="5"/>
  <c r="AF405" i="5" s="1"/>
  <c r="AG405" i="5" s="1"/>
  <c r="AE406" i="5"/>
  <c r="AF406" i="5" s="1"/>
  <c r="AG406" i="5" s="1"/>
  <c r="AE407" i="5"/>
  <c r="AF407" i="5" s="1"/>
  <c r="AG407" i="5" s="1"/>
  <c r="AE408" i="5"/>
  <c r="AF408" i="5" s="1"/>
  <c r="AG408" i="5" s="1"/>
  <c r="AE409" i="5"/>
  <c r="AF409" i="5" s="1"/>
  <c r="AG409" i="5" s="1"/>
  <c r="AE410" i="5"/>
  <c r="AF410" i="5" s="1"/>
  <c r="AG410" i="5" s="1"/>
  <c r="AE411" i="5"/>
  <c r="AF411" i="5" s="1"/>
  <c r="AG411" i="5" s="1"/>
  <c r="AE412" i="5"/>
  <c r="AF412" i="5" s="1"/>
  <c r="AG412" i="5" s="1"/>
  <c r="AE413" i="5"/>
  <c r="AF413" i="5" s="1"/>
  <c r="AG413" i="5" s="1"/>
  <c r="AE414" i="5"/>
  <c r="AF414" i="5" s="1"/>
  <c r="AG414" i="5" s="1"/>
  <c r="AE415" i="5"/>
  <c r="AF415" i="5" s="1"/>
  <c r="AG415" i="5" s="1"/>
  <c r="AE416" i="5"/>
  <c r="AF416" i="5" s="1"/>
  <c r="AG416" i="5" s="1"/>
  <c r="AE417" i="5"/>
  <c r="AF417" i="5" s="1"/>
  <c r="AG417" i="5" s="1"/>
  <c r="AE418" i="5"/>
  <c r="AF418" i="5" s="1"/>
  <c r="AG418" i="5" s="1"/>
  <c r="AE419" i="5"/>
  <c r="AF419" i="5" s="1"/>
  <c r="AG419" i="5" s="1"/>
  <c r="AE420" i="5"/>
  <c r="AF420" i="5" s="1"/>
  <c r="AG420" i="5" s="1"/>
  <c r="AE421" i="5"/>
  <c r="AF421" i="5" s="1"/>
  <c r="AG421" i="5" s="1"/>
  <c r="AE422" i="5"/>
  <c r="AF422" i="5" s="1"/>
  <c r="AG422" i="5" s="1"/>
  <c r="AE423" i="5"/>
  <c r="AF423" i="5" s="1"/>
  <c r="AG423" i="5" s="1"/>
  <c r="AE424" i="5"/>
  <c r="AF424" i="5" s="1"/>
  <c r="AG424" i="5" s="1"/>
  <c r="AE425" i="5"/>
  <c r="AF425" i="5" s="1"/>
  <c r="AG425" i="5" s="1"/>
  <c r="AE426" i="5"/>
  <c r="AF426" i="5" s="1"/>
  <c r="AG426" i="5" s="1"/>
  <c r="AE427" i="5"/>
  <c r="AF427" i="5" s="1"/>
  <c r="AG427" i="5" s="1"/>
  <c r="AE428" i="5"/>
  <c r="AF428" i="5" s="1"/>
  <c r="AG428" i="5" s="1"/>
  <c r="AE429" i="5"/>
  <c r="AF429" i="5" s="1"/>
  <c r="AG429" i="5" s="1"/>
  <c r="AE430" i="5"/>
  <c r="AF430" i="5" s="1"/>
  <c r="AG430" i="5" s="1"/>
  <c r="AE431" i="5"/>
  <c r="AF431" i="5" s="1"/>
  <c r="AG431" i="5" s="1"/>
  <c r="AE432" i="5"/>
  <c r="AF432" i="5" s="1"/>
  <c r="AG432" i="5" s="1"/>
  <c r="AE433" i="5"/>
  <c r="AF433" i="5" s="1"/>
  <c r="AG433" i="5" s="1"/>
  <c r="AE434" i="5"/>
  <c r="AF434" i="5" s="1"/>
  <c r="AG434" i="5" s="1"/>
  <c r="AE435" i="5"/>
  <c r="AF435" i="5" s="1"/>
  <c r="AG435" i="5" s="1"/>
  <c r="AE436" i="5"/>
  <c r="AF436" i="5" s="1"/>
  <c r="AG436" i="5" s="1"/>
  <c r="AE437" i="5"/>
  <c r="AF437" i="5" s="1"/>
  <c r="AG437" i="5" s="1"/>
  <c r="AE438" i="5"/>
  <c r="AF438" i="5" s="1"/>
  <c r="AG438" i="5" s="1"/>
  <c r="AE439" i="5"/>
  <c r="AF439" i="5" s="1"/>
  <c r="AG439" i="5" s="1"/>
  <c r="AE440" i="5"/>
  <c r="AF440" i="5" s="1"/>
  <c r="AG440" i="5" s="1"/>
  <c r="AE441" i="5"/>
  <c r="AF441" i="5" s="1"/>
  <c r="AG441" i="5" s="1"/>
  <c r="AE442" i="5"/>
  <c r="AF442" i="5" s="1"/>
  <c r="AG442" i="5" s="1"/>
  <c r="AE443" i="5"/>
  <c r="AF443" i="5" s="1"/>
  <c r="AG443" i="5" s="1"/>
  <c r="AE444" i="5"/>
  <c r="AF444" i="5" s="1"/>
  <c r="AG444" i="5" s="1"/>
  <c r="AE445" i="5"/>
  <c r="AF445" i="5" s="1"/>
  <c r="AG445" i="5" s="1"/>
  <c r="AE446" i="5"/>
  <c r="AF446" i="5" s="1"/>
  <c r="AG446" i="5" s="1"/>
  <c r="AE447" i="5"/>
  <c r="AF447" i="5" s="1"/>
  <c r="AG447" i="5" s="1"/>
  <c r="AE448" i="5"/>
  <c r="AF448" i="5" s="1"/>
  <c r="AG448" i="5" s="1"/>
  <c r="AE449" i="5"/>
  <c r="AF449" i="5" s="1"/>
  <c r="AG449" i="5" s="1"/>
  <c r="AE450" i="5"/>
  <c r="AF450" i="5" s="1"/>
  <c r="AG450" i="5" s="1"/>
  <c r="AE451" i="5"/>
  <c r="AF451" i="5" s="1"/>
  <c r="AG451" i="5" s="1"/>
  <c r="AE452" i="5"/>
  <c r="AF452" i="5" s="1"/>
  <c r="AG452" i="5" s="1"/>
  <c r="AE453" i="5"/>
  <c r="AF453" i="5" s="1"/>
  <c r="AG453" i="5" s="1"/>
  <c r="AE454" i="5"/>
  <c r="AF454" i="5" s="1"/>
  <c r="AG454" i="5" s="1"/>
  <c r="AE455" i="5"/>
  <c r="AF455" i="5" s="1"/>
  <c r="AG455" i="5" s="1"/>
  <c r="AE456" i="5"/>
  <c r="AF456" i="5" s="1"/>
  <c r="AG456" i="5" s="1"/>
  <c r="AE457" i="5"/>
  <c r="AF457" i="5" s="1"/>
  <c r="AG457" i="5" s="1"/>
  <c r="AE458" i="5"/>
  <c r="AF458" i="5" s="1"/>
  <c r="AG458" i="5" s="1"/>
  <c r="AE459" i="5"/>
  <c r="AF459" i="5" s="1"/>
  <c r="AG459" i="5" s="1"/>
  <c r="AE460" i="5"/>
  <c r="AF460" i="5" s="1"/>
  <c r="AG460" i="5" s="1"/>
  <c r="AE461" i="5"/>
  <c r="AF461" i="5" s="1"/>
  <c r="AG461" i="5" s="1"/>
  <c r="AE462" i="5"/>
  <c r="AF462" i="5" s="1"/>
  <c r="AG462" i="5" s="1"/>
  <c r="AE463" i="5"/>
  <c r="AF463" i="5" s="1"/>
  <c r="AG463" i="5" s="1"/>
  <c r="AE464" i="5"/>
  <c r="AF464" i="5" s="1"/>
  <c r="AG464" i="5" s="1"/>
  <c r="AE465" i="5"/>
  <c r="AF465" i="5" s="1"/>
  <c r="AG465" i="5" s="1"/>
  <c r="AE466" i="5"/>
  <c r="AF466" i="5" s="1"/>
  <c r="AG466" i="5" s="1"/>
  <c r="AE467" i="5"/>
  <c r="AF467" i="5" s="1"/>
  <c r="AG467" i="5" s="1"/>
  <c r="AE468" i="5"/>
  <c r="AF468" i="5" s="1"/>
  <c r="AG468" i="5" s="1"/>
  <c r="AE469" i="5"/>
  <c r="AF469" i="5" s="1"/>
  <c r="AG469" i="5" s="1"/>
  <c r="AE470" i="5"/>
  <c r="AF470" i="5" s="1"/>
  <c r="AG470" i="5" s="1"/>
  <c r="AE471" i="5"/>
  <c r="AF471" i="5" s="1"/>
  <c r="AG471" i="5" s="1"/>
  <c r="AE472" i="5"/>
  <c r="AF472" i="5" s="1"/>
  <c r="AG472" i="5" s="1"/>
  <c r="AE473" i="5"/>
  <c r="AF473" i="5" s="1"/>
  <c r="AG473" i="5" s="1"/>
  <c r="AE474" i="5"/>
  <c r="AF474" i="5" s="1"/>
  <c r="AG474" i="5" s="1"/>
  <c r="AE475" i="5"/>
  <c r="AF475" i="5" s="1"/>
  <c r="AG475" i="5" s="1"/>
  <c r="AE476" i="5"/>
  <c r="AF476" i="5" s="1"/>
  <c r="AG476" i="5" s="1"/>
  <c r="AE477" i="5"/>
  <c r="AF477" i="5" s="1"/>
  <c r="AG477" i="5" s="1"/>
  <c r="AE478" i="5"/>
  <c r="AF478" i="5" s="1"/>
  <c r="AG478" i="5" s="1"/>
  <c r="AE479" i="5"/>
  <c r="AF479" i="5" s="1"/>
  <c r="AG479" i="5" s="1"/>
  <c r="AE480" i="5"/>
  <c r="AF480" i="5" s="1"/>
  <c r="AG480" i="5" s="1"/>
  <c r="AE481" i="5"/>
  <c r="AF481" i="5" s="1"/>
  <c r="AG481" i="5" s="1"/>
  <c r="AE482" i="5"/>
  <c r="AF482" i="5" s="1"/>
  <c r="AG482" i="5" s="1"/>
  <c r="AE483" i="5"/>
  <c r="AF483" i="5" s="1"/>
  <c r="AG483" i="5" s="1"/>
  <c r="AE484" i="5"/>
  <c r="AF484" i="5" s="1"/>
  <c r="AG484" i="5" s="1"/>
  <c r="AE485" i="5"/>
  <c r="AF485" i="5" s="1"/>
  <c r="AG485" i="5" s="1"/>
  <c r="AE486" i="5"/>
  <c r="AF486" i="5" s="1"/>
  <c r="AG486" i="5" s="1"/>
  <c r="AE487" i="5"/>
  <c r="AF487" i="5" s="1"/>
  <c r="AG487" i="5" s="1"/>
  <c r="AE488" i="5"/>
  <c r="AF488" i="5" s="1"/>
  <c r="AG488" i="5" s="1"/>
  <c r="AE489" i="5"/>
  <c r="AF489" i="5" s="1"/>
  <c r="AG489" i="5" s="1"/>
  <c r="AE490" i="5"/>
  <c r="AF490" i="5" s="1"/>
  <c r="AG490" i="5" s="1"/>
  <c r="AE491" i="5"/>
  <c r="AF491" i="5" s="1"/>
  <c r="AG491" i="5" s="1"/>
  <c r="AE492" i="5"/>
  <c r="AF492" i="5" s="1"/>
  <c r="AG492" i="5" s="1"/>
  <c r="AE493" i="5"/>
  <c r="AF493" i="5" s="1"/>
  <c r="AG493" i="5" s="1"/>
  <c r="AE494" i="5"/>
  <c r="AF494" i="5" s="1"/>
  <c r="AG494" i="5" s="1"/>
  <c r="AE495" i="5"/>
  <c r="AF495" i="5" s="1"/>
  <c r="AG495" i="5" s="1"/>
  <c r="AE496" i="5"/>
  <c r="AF496" i="5" s="1"/>
  <c r="AG496" i="5" s="1"/>
  <c r="AE497" i="5"/>
  <c r="AF497" i="5" s="1"/>
  <c r="AG497" i="5" s="1"/>
  <c r="AE498" i="5"/>
  <c r="AF498" i="5" s="1"/>
  <c r="AG498" i="5" s="1"/>
  <c r="AE499" i="5"/>
  <c r="AF499" i="5" s="1"/>
  <c r="AG499" i="5" s="1"/>
  <c r="AE500" i="5"/>
  <c r="AF500" i="5" s="1"/>
  <c r="AG500" i="5" s="1"/>
  <c r="AE501" i="5"/>
  <c r="AF501" i="5" s="1"/>
  <c r="AG501" i="5" s="1"/>
  <c r="AE502" i="5"/>
  <c r="AF502" i="5" s="1"/>
  <c r="AG502" i="5" s="1"/>
  <c r="AE503" i="5"/>
  <c r="AF503" i="5" s="1"/>
  <c r="AG503" i="5" s="1"/>
  <c r="AE504" i="5"/>
  <c r="AF504" i="5" s="1"/>
  <c r="AG504" i="5" s="1"/>
  <c r="AE505" i="5"/>
  <c r="AF505" i="5" s="1"/>
  <c r="AG505" i="5" s="1"/>
  <c r="AE506" i="5"/>
  <c r="AF506" i="5" s="1"/>
  <c r="AG506" i="5" s="1"/>
  <c r="AE507" i="5"/>
  <c r="AF507" i="5" s="1"/>
  <c r="AG507" i="5" s="1"/>
  <c r="AE508" i="5"/>
  <c r="AF508" i="5" s="1"/>
  <c r="AG508" i="5" s="1"/>
  <c r="AE509" i="5"/>
  <c r="AF509" i="5" s="1"/>
  <c r="AG509" i="5" s="1"/>
  <c r="AE510" i="5"/>
  <c r="AF510" i="5" s="1"/>
  <c r="AG510" i="5" s="1"/>
  <c r="AE511" i="5"/>
  <c r="AF511" i="5" s="1"/>
  <c r="AG511" i="5" s="1"/>
  <c r="AE512" i="5"/>
  <c r="AF512" i="5" s="1"/>
  <c r="AG512" i="5" s="1"/>
  <c r="AE513" i="5"/>
  <c r="AF513" i="5" s="1"/>
  <c r="AG513" i="5" s="1"/>
  <c r="AE514" i="5"/>
  <c r="AF514" i="5" s="1"/>
  <c r="AG514" i="5" s="1"/>
  <c r="AE515" i="5"/>
  <c r="AF515" i="5" s="1"/>
  <c r="AG515" i="5" s="1"/>
  <c r="AE516" i="5"/>
  <c r="AF516" i="5" s="1"/>
  <c r="AG516" i="5" s="1"/>
  <c r="AE517" i="5"/>
  <c r="AF517" i="5" s="1"/>
  <c r="AG517" i="5" s="1"/>
  <c r="AE518" i="5"/>
  <c r="AF518" i="5" s="1"/>
  <c r="AG518" i="5" s="1"/>
  <c r="AE519" i="5"/>
  <c r="AF519" i="5" s="1"/>
  <c r="AG519" i="5" s="1"/>
  <c r="AE520" i="5"/>
  <c r="AF520" i="5" s="1"/>
  <c r="AG520" i="5" s="1"/>
  <c r="AE521" i="5"/>
  <c r="AF521" i="5" s="1"/>
  <c r="AG521" i="5" s="1"/>
  <c r="AE522" i="5"/>
  <c r="AF522" i="5" s="1"/>
  <c r="AG522" i="5" s="1"/>
  <c r="AE523" i="5"/>
  <c r="AF523" i="5" s="1"/>
  <c r="AG523" i="5" s="1"/>
  <c r="AE524" i="5"/>
  <c r="AF524" i="5" s="1"/>
  <c r="AG524" i="5" s="1"/>
  <c r="AE525" i="5"/>
  <c r="AF525" i="5" s="1"/>
  <c r="AG525" i="5" s="1"/>
  <c r="AE526" i="5"/>
  <c r="AF526" i="5" s="1"/>
  <c r="AG526" i="5" s="1"/>
  <c r="AE527" i="5"/>
  <c r="AF527" i="5" s="1"/>
  <c r="AG527" i="5" s="1"/>
  <c r="AE528" i="5"/>
  <c r="AF528" i="5" s="1"/>
  <c r="AG528" i="5" s="1"/>
  <c r="AE529" i="5"/>
  <c r="AF529" i="5" s="1"/>
  <c r="AG529" i="5" s="1"/>
  <c r="AE530" i="5"/>
  <c r="AF530" i="5" s="1"/>
  <c r="AG530" i="5" s="1"/>
  <c r="AE531" i="5"/>
  <c r="AF531" i="5" s="1"/>
  <c r="AG531" i="5" s="1"/>
  <c r="AE532" i="5"/>
  <c r="AF532" i="5" s="1"/>
  <c r="AG532" i="5" s="1"/>
  <c r="AE533" i="5"/>
  <c r="AF533" i="5" s="1"/>
  <c r="AG533" i="5" s="1"/>
  <c r="AE534" i="5"/>
  <c r="AF534" i="5" s="1"/>
  <c r="AG534" i="5" s="1"/>
  <c r="AE535" i="5"/>
  <c r="AF535" i="5" s="1"/>
  <c r="AG535" i="5" s="1"/>
  <c r="AE536" i="5"/>
  <c r="AF536" i="5" s="1"/>
  <c r="AG536" i="5" s="1"/>
  <c r="AE537" i="5"/>
  <c r="AF537" i="5" s="1"/>
  <c r="AG537" i="5" s="1"/>
  <c r="AE538" i="5"/>
  <c r="AF538" i="5" s="1"/>
  <c r="AG538" i="5" s="1"/>
  <c r="AE539" i="5"/>
  <c r="AF539" i="5" s="1"/>
  <c r="AG539" i="5" s="1"/>
  <c r="AE540" i="5"/>
  <c r="AF540" i="5" s="1"/>
  <c r="AG540" i="5" s="1"/>
  <c r="AE541" i="5"/>
  <c r="AF541" i="5" s="1"/>
  <c r="AG541" i="5" s="1"/>
  <c r="AE542" i="5"/>
  <c r="AF542" i="5" s="1"/>
  <c r="AG542" i="5" s="1"/>
  <c r="AE543" i="5"/>
  <c r="AF543" i="5" s="1"/>
  <c r="AG543" i="5" s="1"/>
  <c r="AE544" i="5"/>
  <c r="AF544" i="5" s="1"/>
  <c r="AG544" i="5" s="1"/>
  <c r="AE545" i="5"/>
  <c r="AF545" i="5" s="1"/>
  <c r="AG545" i="5" s="1"/>
  <c r="AE546" i="5"/>
  <c r="AF546" i="5" s="1"/>
  <c r="AG546" i="5" s="1"/>
  <c r="AE547" i="5"/>
  <c r="AF547" i="5" s="1"/>
  <c r="AG547" i="5" s="1"/>
  <c r="AE548" i="5"/>
  <c r="AF548" i="5" s="1"/>
  <c r="AG548" i="5" s="1"/>
  <c r="AE549" i="5"/>
  <c r="AF549" i="5" s="1"/>
  <c r="AG549" i="5" s="1"/>
  <c r="AE550" i="5"/>
  <c r="AF550" i="5" s="1"/>
  <c r="AG550" i="5" s="1"/>
  <c r="AE551" i="5"/>
  <c r="AF551" i="5" s="1"/>
  <c r="AG551" i="5" s="1"/>
  <c r="AE552" i="5"/>
  <c r="AF552" i="5" s="1"/>
  <c r="AG552" i="5" s="1"/>
  <c r="AE553" i="5"/>
  <c r="AF553" i="5" s="1"/>
  <c r="AG553" i="5" s="1"/>
  <c r="AE554" i="5"/>
  <c r="AF554" i="5" s="1"/>
  <c r="AG554" i="5" s="1"/>
  <c r="AE555" i="5"/>
  <c r="AF555" i="5" s="1"/>
  <c r="AG555" i="5" s="1"/>
  <c r="AE556" i="5"/>
  <c r="AF556" i="5" s="1"/>
  <c r="AG556" i="5" s="1"/>
  <c r="AE557" i="5"/>
  <c r="AF557" i="5" s="1"/>
  <c r="AG557" i="5" s="1"/>
  <c r="AE558" i="5"/>
  <c r="AF558" i="5" s="1"/>
  <c r="AG558" i="5" s="1"/>
  <c r="AE559" i="5"/>
  <c r="AF559" i="5" s="1"/>
  <c r="AG559" i="5" s="1"/>
  <c r="AE560" i="5"/>
  <c r="AF560" i="5" s="1"/>
  <c r="AG560" i="5" s="1"/>
  <c r="AE561" i="5"/>
  <c r="AF561" i="5" s="1"/>
  <c r="AG561" i="5" s="1"/>
  <c r="AE562" i="5"/>
  <c r="AF562" i="5" s="1"/>
  <c r="AG562" i="5" s="1"/>
  <c r="AE563" i="5"/>
  <c r="AF563" i="5" s="1"/>
  <c r="AG563" i="5" s="1"/>
  <c r="AE564" i="5"/>
  <c r="AF564" i="5" s="1"/>
  <c r="AG564" i="5" s="1"/>
  <c r="AE565" i="5"/>
  <c r="AF565" i="5" s="1"/>
  <c r="AG565" i="5" s="1"/>
  <c r="AE566" i="5"/>
  <c r="AF566" i="5" s="1"/>
  <c r="AG566" i="5" s="1"/>
  <c r="AE567" i="5"/>
  <c r="AF567" i="5" s="1"/>
  <c r="AG567" i="5" s="1"/>
  <c r="AE568" i="5"/>
  <c r="AF568" i="5" s="1"/>
  <c r="AG568" i="5" s="1"/>
  <c r="AE569" i="5"/>
  <c r="AF569" i="5" s="1"/>
  <c r="AG569" i="5" s="1"/>
  <c r="AE570" i="5"/>
  <c r="AF570" i="5" s="1"/>
  <c r="AG570" i="5" s="1"/>
  <c r="AE571" i="5"/>
  <c r="AF571" i="5" s="1"/>
  <c r="AG571" i="5" s="1"/>
  <c r="AE572" i="5"/>
  <c r="AF572" i="5" s="1"/>
  <c r="AG572" i="5" s="1"/>
  <c r="AE573" i="5"/>
  <c r="AF573" i="5" s="1"/>
  <c r="AG573" i="5" s="1"/>
  <c r="AE574" i="5"/>
  <c r="AF574" i="5" s="1"/>
  <c r="AG574" i="5" s="1"/>
  <c r="AE575" i="5"/>
  <c r="AF575" i="5" s="1"/>
  <c r="AG575" i="5" s="1"/>
  <c r="AE576" i="5"/>
  <c r="AF576" i="5" s="1"/>
  <c r="AG576" i="5" s="1"/>
  <c r="AE577" i="5"/>
  <c r="AF577" i="5" s="1"/>
  <c r="AG577" i="5" s="1"/>
  <c r="AE578" i="5"/>
  <c r="AF578" i="5" s="1"/>
  <c r="AG578" i="5" s="1"/>
  <c r="AE579" i="5"/>
  <c r="AF579" i="5" s="1"/>
  <c r="AG579" i="5" s="1"/>
  <c r="AE580" i="5"/>
  <c r="AF580" i="5" s="1"/>
  <c r="AG580" i="5" s="1"/>
  <c r="AE581" i="5"/>
  <c r="AF581" i="5" s="1"/>
  <c r="AG581" i="5" s="1"/>
  <c r="AE582" i="5"/>
  <c r="AF582" i="5" s="1"/>
  <c r="AG582" i="5" s="1"/>
  <c r="AE583" i="5"/>
  <c r="AF583" i="5" s="1"/>
  <c r="AG583" i="5" s="1"/>
  <c r="AE584" i="5"/>
  <c r="AF584" i="5" s="1"/>
  <c r="AG584" i="5" s="1"/>
  <c r="AE585" i="5"/>
  <c r="AF585" i="5" s="1"/>
  <c r="AG585" i="5" s="1"/>
  <c r="AE586" i="5"/>
  <c r="AF586" i="5" s="1"/>
  <c r="AG586" i="5" s="1"/>
  <c r="AE587" i="5"/>
  <c r="AF587" i="5" s="1"/>
  <c r="AG587" i="5" s="1"/>
  <c r="AE588" i="5"/>
  <c r="AF588" i="5" s="1"/>
  <c r="AG588" i="5" s="1"/>
  <c r="AE589" i="5"/>
  <c r="AF589" i="5" s="1"/>
  <c r="AG589" i="5" s="1"/>
  <c r="AE590" i="5"/>
  <c r="AF590" i="5" s="1"/>
  <c r="AG590" i="5" s="1"/>
  <c r="AE591" i="5"/>
  <c r="AF591" i="5" s="1"/>
  <c r="AG591" i="5" s="1"/>
  <c r="AE592" i="5"/>
  <c r="AF592" i="5" s="1"/>
  <c r="AG592" i="5" s="1"/>
  <c r="AE593" i="5"/>
  <c r="AF593" i="5" s="1"/>
  <c r="AG593" i="5" s="1"/>
  <c r="AE594" i="5"/>
  <c r="AF594" i="5" s="1"/>
  <c r="AG594" i="5" s="1"/>
  <c r="AE595" i="5"/>
  <c r="AF595" i="5" s="1"/>
  <c r="AG595" i="5" s="1"/>
  <c r="AE596" i="5"/>
  <c r="AF596" i="5" s="1"/>
  <c r="AG596" i="5" s="1"/>
  <c r="AE597" i="5"/>
  <c r="AF597" i="5" s="1"/>
  <c r="AG597" i="5" s="1"/>
  <c r="AE598" i="5"/>
  <c r="AF598" i="5" s="1"/>
  <c r="AG598" i="5" s="1"/>
  <c r="AE599" i="5"/>
  <c r="AF599" i="5" s="1"/>
  <c r="AG599" i="5" s="1"/>
  <c r="AE600" i="5"/>
  <c r="AF600" i="5" s="1"/>
  <c r="AG600" i="5" s="1"/>
  <c r="AE601" i="5"/>
  <c r="AF601" i="5" s="1"/>
  <c r="AG601" i="5" s="1"/>
  <c r="AE602" i="5"/>
  <c r="AF602" i="5" s="1"/>
  <c r="AG602" i="5" s="1"/>
  <c r="AE603" i="5"/>
  <c r="AF603" i="5" s="1"/>
  <c r="AG603" i="5" s="1"/>
  <c r="AE604" i="5"/>
  <c r="AF604" i="5" s="1"/>
  <c r="AG604" i="5" s="1"/>
  <c r="AE605" i="5"/>
  <c r="AF605" i="5" s="1"/>
  <c r="AG605" i="5" s="1"/>
  <c r="AE606" i="5"/>
  <c r="AF606" i="5" s="1"/>
  <c r="AG606" i="5" s="1"/>
  <c r="AE607" i="5"/>
  <c r="AF607" i="5" s="1"/>
  <c r="AG607" i="5" s="1"/>
  <c r="AE608" i="5"/>
  <c r="AF608" i="5" s="1"/>
  <c r="AG608" i="5" s="1"/>
  <c r="AE609" i="5"/>
  <c r="AF609" i="5" s="1"/>
  <c r="AG609" i="5" s="1"/>
  <c r="AE610" i="5"/>
  <c r="AF610" i="5" s="1"/>
  <c r="AG610" i="5" s="1"/>
  <c r="AE611" i="5"/>
  <c r="AF611" i="5" s="1"/>
  <c r="AG611" i="5" s="1"/>
  <c r="AE612" i="5"/>
  <c r="AF612" i="5" s="1"/>
  <c r="AG612" i="5" s="1"/>
  <c r="AE613" i="5"/>
  <c r="AF613" i="5" s="1"/>
  <c r="AG613" i="5" s="1"/>
  <c r="AE614" i="5"/>
  <c r="AF614" i="5" s="1"/>
  <c r="AG614" i="5" s="1"/>
  <c r="AE615" i="5"/>
  <c r="AF615" i="5" s="1"/>
  <c r="AG615" i="5" s="1"/>
  <c r="AE616" i="5"/>
  <c r="AF616" i="5" s="1"/>
  <c r="AG616" i="5" s="1"/>
  <c r="AE617" i="5"/>
  <c r="AF617" i="5" s="1"/>
  <c r="AG617" i="5" s="1"/>
  <c r="AE618" i="5"/>
  <c r="AF618" i="5" s="1"/>
  <c r="AG618" i="5" s="1"/>
  <c r="AE619" i="5"/>
  <c r="AF619" i="5" s="1"/>
  <c r="AG619" i="5" s="1"/>
  <c r="AE620" i="5"/>
  <c r="AF620" i="5" s="1"/>
  <c r="AG620" i="5" s="1"/>
  <c r="AE621" i="5"/>
  <c r="AF621" i="5" s="1"/>
  <c r="AG621" i="5" s="1"/>
  <c r="AE622" i="5"/>
  <c r="AF622" i="5" s="1"/>
  <c r="AG622" i="5" s="1"/>
  <c r="AE623" i="5"/>
  <c r="AF623" i="5" s="1"/>
  <c r="AG623" i="5" s="1"/>
  <c r="AE624" i="5"/>
  <c r="AF624" i="5" s="1"/>
  <c r="AG624" i="5" s="1"/>
  <c r="AE625" i="5"/>
  <c r="AF625" i="5" s="1"/>
  <c r="AG625" i="5" s="1"/>
  <c r="AE626" i="5"/>
  <c r="AF626" i="5" s="1"/>
  <c r="AG626" i="5" s="1"/>
  <c r="AE627" i="5"/>
  <c r="AF627" i="5" s="1"/>
  <c r="AG627" i="5" s="1"/>
  <c r="AE628" i="5"/>
  <c r="AF628" i="5" s="1"/>
  <c r="AG628" i="5" s="1"/>
  <c r="AE629" i="5"/>
  <c r="AF629" i="5" s="1"/>
  <c r="AG629" i="5" s="1"/>
  <c r="AE630" i="5"/>
  <c r="AF630" i="5" s="1"/>
  <c r="AG630" i="5" s="1"/>
  <c r="AE631" i="5"/>
  <c r="AF631" i="5" s="1"/>
  <c r="AG631" i="5" s="1"/>
  <c r="AE632" i="5"/>
  <c r="AF632" i="5" s="1"/>
  <c r="AG632" i="5" s="1"/>
  <c r="AE633" i="5"/>
  <c r="AF633" i="5" s="1"/>
  <c r="AG633" i="5" s="1"/>
  <c r="AE634" i="5"/>
  <c r="AF634" i="5" s="1"/>
  <c r="AG634" i="5" s="1"/>
  <c r="AE635" i="5"/>
  <c r="AF635" i="5" s="1"/>
  <c r="AG635" i="5" s="1"/>
  <c r="AE636" i="5"/>
  <c r="AF636" i="5" s="1"/>
  <c r="AG636" i="5" s="1"/>
  <c r="AE637" i="5"/>
  <c r="AF637" i="5" s="1"/>
  <c r="AG637" i="5" s="1"/>
  <c r="AE638" i="5"/>
  <c r="AF638" i="5" s="1"/>
  <c r="AG638" i="5" s="1"/>
  <c r="AE639" i="5"/>
  <c r="AF639" i="5" s="1"/>
  <c r="AG639" i="5" s="1"/>
  <c r="AE640" i="5"/>
  <c r="AF640" i="5" s="1"/>
  <c r="AG640" i="5" s="1"/>
  <c r="AE641" i="5"/>
  <c r="AF641" i="5" s="1"/>
  <c r="AG641" i="5" s="1"/>
  <c r="AE642" i="5"/>
  <c r="AF642" i="5" s="1"/>
  <c r="AG642" i="5" s="1"/>
  <c r="AE643" i="5"/>
  <c r="AF643" i="5" s="1"/>
  <c r="AG643" i="5" s="1"/>
  <c r="AE644" i="5"/>
  <c r="AF644" i="5" s="1"/>
  <c r="AG644" i="5" s="1"/>
  <c r="AE645" i="5"/>
  <c r="AF645" i="5" s="1"/>
  <c r="AG645" i="5" s="1"/>
  <c r="AE646" i="5"/>
  <c r="AF646" i="5" s="1"/>
  <c r="AG646" i="5" s="1"/>
  <c r="AE647" i="5"/>
  <c r="AF647" i="5" s="1"/>
  <c r="AG647" i="5" s="1"/>
  <c r="AE648" i="5"/>
  <c r="AF648" i="5" s="1"/>
  <c r="AG648" i="5" s="1"/>
  <c r="AE649" i="5"/>
  <c r="AF649" i="5" s="1"/>
  <c r="AG649" i="5" s="1"/>
  <c r="AE650" i="5"/>
  <c r="AF650" i="5" s="1"/>
  <c r="AG650" i="5" s="1"/>
  <c r="AE651" i="5"/>
  <c r="AF651" i="5" s="1"/>
  <c r="AG651" i="5" s="1"/>
  <c r="AE652" i="5"/>
  <c r="AF652" i="5" s="1"/>
  <c r="AG652" i="5" s="1"/>
  <c r="AE653" i="5"/>
  <c r="AF653" i="5" s="1"/>
  <c r="AG653" i="5" s="1"/>
  <c r="AE654" i="5"/>
  <c r="AF654" i="5" s="1"/>
  <c r="AG654" i="5" s="1"/>
  <c r="AE655" i="5"/>
  <c r="AF655" i="5" s="1"/>
  <c r="AG655" i="5" s="1"/>
  <c r="AE656" i="5"/>
  <c r="AF656" i="5" s="1"/>
  <c r="AG656" i="5" s="1"/>
  <c r="AE657" i="5"/>
  <c r="AF657" i="5" s="1"/>
  <c r="AG657" i="5" s="1"/>
  <c r="AE658" i="5"/>
  <c r="AF658" i="5" s="1"/>
  <c r="AG658" i="5" s="1"/>
  <c r="AE659" i="5"/>
  <c r="AF659" i="5" s="1"/>
  <c r="AG659" i="5" s="1"/>
  <c r="AE660" i="5"/>
  <c r="AF660" i="5" s="1"/>
  <c r="AG660" i="5" s="1"/>
  <c r="AE661" i="5"/>
  <c r="AF661" i="5" s="1"/>
  <c r="AG661" i="5" s="1"/>
  <c r="AE662" i="5"/>
  <c r="AF662" i="5" s="1"/>
  <c r="AG662" i="5" s="1"/>
  <c r="AE663" i="5"/>
  <c r="AF663" i="5" s="1"/>
  <c r="AG663" i="5" s="1"/>
  <c r="AE664" i="5"/>
  <c r="AF664" i="5" s="1"/>
  <c r="AG664" i="5" s="1"/>
  <c r="AE665" i="5"/>
  <c r="AF665" i="5" s="1"/>
  <c r="AG665" i="5" s="1"/>
  <c r="AE666" i="5"/>
  <c r="AF666" i="5" s="1"/>
  <c r="AG666" i="5" s="1"/>
  <c r="AE667" i="5"/>
  <c r="AF667" i="5" s="1"/>
  <c r="AG667" i="5" s="1"/>
  <c r="AE668" i="5"/>
  <c r="AF668" i="5" s="1"/>
  <c r="AG668" i="5" s="1"/>
  <c r="AE669" i="5"/>
  <c r="AF669" i="5" s="1"/>
  <c r="AG669" i="5" s="1"/>
  <c r="AE670" i="5"/>
  <c r="AF670" i="5" s="1"/>
  <c r="AG670" i="5" s="1"/>
  <c r="AE671" i="5"/>
  <c r="AF671" i="5" s="1"/>
  <c r="AG671" i="5" s="1"/>
  <c r="AE672" i="5"/>
  <c r="AF672" i="5" s="1"/>
  <c r="AG672" i="5" s="1"/>
  <c r="AE673" i="5"/>
  <c r="AF673" i="5" s="1"/>
  <c r="AG673" i="5" s="1"/>
  <c r="AE674" i="5"/>
  <c r="AF674" i="5" s="1"/>
  <c r="AG674" i="5" s="1"/>
  <c r="AE675" i="5"/>
  <c r="AF675" i="5" s="1"/>
  <c r="AG675" i="5" s="1"/>
  <c r="AE676" i="5"/>
  <c r="AF676" i="5" s="1"/>
  <c r="AG676" i="5" s="1"/>
  <c r="AE677" i="5"/>
  <c r="AF677" i="5" s="1"/>
  <c r="AG677" i="5" s="1"/>
  <c r="AE678" i="5"/>
  <c r="AF678" i="5" s="1"/>
  <c r="AG678" i="5" s="1"/>
  <c r="AE679" i="5"/>
  <c r="AF679" i="5" s="1"/>
  <c r="AG679" i="5" s="1"/>
  <c r="AE680" i="5"/>
  <c r="AF680" i="5" s="1"/>
  <c r="AG680" i="5" s="1"/>
  <c r="AE681" i="5"/>
  <c r="AF681" i="5" s="1"/>
  <c r="AG681" i="5" s="1"/>
  <c r="AE682" i="5"/>
  <c r="AF682" i="5" s="1"/>
  <c r="AG682" i="5" s="1"/>
  <c r="AE683" i="5"/>
  <c r="AF683" i="5" s="1"/>
  <c r="AG683" i="5" s="1"/>
  <c r="AE684" i="5"/>
  <c r="AF684" i="5" s="1"/>
  <c r="AG684" i="5" s="1"/>
  <c r="AE685" i="5"/>
  <c r="AF685" i="5" s="1"/>
  <c r="AG685" i="5" s="1"/>
  <c r="AE686" i="5"/>
  <c r="AF686" i="5" s="1"/>
  <c r="AG686" i="5" s="1"/>
  <c r="AE687" i="5"/>
  <c r="AF687" i="5" s="1"/>
  <c r="AG687" i="5" s="1"/>
  <c r="AE688" i="5"/>
  <c r="AF688" i="5" s="1"/>
  <c r="AG688" i="5" s="1"/>
  <c r="AE689" i="5"/>
  <c r="AF689" i="5" s="1"/>
  <c r="AG689" i="5" s="1"/>
  <c r="AE690" i="5"/>
  <c r="AF690" i="5" s="1"/>
  <c r="AG690" i="5" s="1"/>
  <c r="AE691" i="5"/>
  <c r="AF691" i="5" s="1"/>
  <c r="AG691" i="5" s="1"/>
  <c r="AE692" i="5"/>
  <c r="AF692" i="5" s="1"/>
  <c r="AG692" i="5" s="1"/>
  <c r="AE693" i="5"/>
  <c r="AF693" i="5" s="1"/>
  <c r="AG693" i="5" s="1"/>
  <c r="AE694" i="5"/>
  <c r="AF694" i="5" s="1"/>
  <c r="AG694" i="5" s="1"/>
  <c r="AE695" i="5"/>
  <c r="AF695" i="5" s="1"/>
  <c r="AG695" i="5" s="1"/>
  <c r="AE696" i="5"/>
  <c r="AF696" i="5" s="1"/>
  <c r="AG696" i="5" s="1"/>
  <c r="AE697" i="5"/>
  <c r="AF697" i="5" s="1"/>
  <c r="AG697" i="5" s="1"/>
  <c r="AE698" i="5"/>
  <c r="AF698" i="5" s="1"/>
  <c r="AG698" i="5" s="1"/>
  <c r="AE699" i="5"/>
  <c r="AF699" i="5" s="1"/>
  <c r="AG699" i="5" s="1"/>
  <c r="AE700" i="5"/>
  <c r="AF700" i="5" s="1"/>
  <c r="AG700" i="5" s="1"/>
  <c r="AE701" i="5"/>
  <c r="AF701" i="5" s="1"/>
  <c r="AG701" i="5" s="1"/>
  <c r="AE702" i="5"/>
  <c r="AF702" i="5" s="1"/>
  <c r="AG702" i="5" s="1"/>
  <c r="AE703" i="5"/>
  <c r="AF703" i="5" s="1"/>
  <c r="AG703" i="5" s="1"/>
  <c r="AE704" i="5"/>
  <c r="AF704" i="5" s="1"/>
  <c r="AG704" i="5" s="1"/>
  <c r="AE705" i="5"/>
  <c r="AF705" i="5" s="1"/>
  <c r="AG705" i="5" s="1"/>
  <c r="AE706" i="5"/>
  <c r="AF706" i="5" s="1"/>
  <c r="AG706" i="5" s="1"/>
  <c r="AE707" i="5"/>
  <c r="AF707" i="5" s="1"/>
  <c r="AG707" i="5" s="1"/>
  <c r="AE708" i="5"/>
  <c r="AF708" i="5" s="1"/>
  <c r="AG708" i="5" s="1"/>
  <c r="AE709" i="5"/>
  <c r="AF709" i="5" s="1"/>
  <c r="AG709" i="5" s="1"/>
  <c r="AE710" i="5"/>
  <c r="AF710" i="5" s="1"/>
  <c r="AG710" i="5" s="1"/>
  <c r="AE711" i="5"/>
  <c r="AF711" i="5" s="1"/>
  <c r="AG711" i="5" s="1"/>
  <c r="AE712" i="5"/>
  <c r="AF712" i="5" s="1"/>
  <c r="AG712" i="5" s="1"/>
  <c r="AE713" i="5"/>
  <c r="AF713" i="5" s="1"/>
  <c r="AG713" i="5" s="1"/>
  <c r="AE714" i="5"/>
  <c r="AF714" i="5" s="1"/>
  <c r="AG714" i="5" s="1"/>
  <c r="AE715" i="5"/>
  <c r="AF715" i="5" s="1"/>
  <c r="AG715" i="5" s="1"/>
  <c r="AE716" i="5"/>
  <c r="AF716" i="5" s="1"/>
  <c r="AG716" i="5" s="1"/>
  <c r="AE717" i="5"/>
  <c r="AF717" i="5" s="1"/>
  <c r="AG717" i="5" s="1"/>
  <c r="AE718" i="5"/>
  <c r="AF718" i="5" s="1"/>
  <c r="AG718" i="5" s="1"/>
  <c r="AE719" i="5"/>
  <c r="AF719" i="5" s="1"/>
  <c r="AG719" i="5" s="1"/>
  <c r="AE720" i="5"/>
  <c r="AF720" i="5" s="1"/>
  <c r="AG720" i="5" s="1"/>
  <c r="AE721" i="5"/>
  <c r="AF721" i="5" s="1"/>
  <c r="AG721" i="5" s="1"/>
  <c r="AE722" i="5"/>
  <c r="AF722" i="5" s="1"/>
  <c r="AG722" i="5" s="1"/>
  <c r="AE723" i="5"/>
  <c r="AF723" i="5" s="1"/>
  <c r="AG723" i="5" s="1"/>
  <c r="AE724" i="5"/>
  <c r="AF724" i="5" s="1"/>
  <c r="AG724" i="5" s="1"/>
  <c r="AE725" i="5"/>
  <c r="AF725" i="5" s="1"/>
  <c r="AG725" i="5" s="1"/>
  <c r="AE726" i="5"/>
  <c r="AF726" i="5" s="1"/>
  <c r="AG726" i="5" s="1"/>
  <c r="AE727" i="5"/>
  <c r="AF727" i="5" s="1"/>
  <c r="AG727" i="5" s="1"/>
  <c r="AE728" i="5"/>
  <c r="AF728" i="5" s="1"/>
  <c r="AG728" i="5" s="1"/>
  <c r="AE729" i="5"/>
  <c r="AF729" i="5" s="1"/>
  <c r="AG729" i="5" s="1"/>
  <c r="AE730" i="5"/>
  <c r="AF730" i="5" s="1"/>
  <c r="AG730" i="5" s="1"/>
  <c r="AE731" i="5"/>
  <c r="AF731" i="5" s="1"/>
  <c r="AG731" i="5" s="1"/>
  <c r="AE732" i="5"/>
  <c r="AF732" i="5" s="1"/>
  <c r="AG732" i="5" s="1"/>
  <c r="AE733" i="5"/>
  <c r="AF733" i="5" s="1"/>
  <c r="AG733" i="5" s="1"/>
  <c r="AE734" i="5"/>
  <c r="AF734" i="5" s="1"/>
  <c r="AG734" i="5" s="1"/>
  <c r="AE735" i="5"/>
  <c r="AF735" i="5" s="1"/>
  <c r="AG735" i="5" s="1"/>
  <c r="AE736" i="5"/>
  <c r="AF736" i="5" s="1"/>
  <c r="AG736" i="5" s="1"/>
  <c r="AE737" i="5"/>
  <c r="AF737" i="5" s="1"/>
  <c r="AG737" i="5" s="1"/>
  <c r="AE738" i="5"/>
  <c r="AF738" i="5" s="1"/>
  <c r="AG738" i="5" s="1"/>
  <c r="AE739" i="5"/>
  <c r="AF739" i="5" s="1"/>
  <c r="AG739" i="5" s="1"/>
  <c r="AE740" i="5"/>
  <c r="AF740" i="5" s="1"/>
  <c r="AG740" i="5" s="1"/>
  <c r="AE741" i="5"/>
  <c r="AF741" i="5" s="1"/>
  <c r="AG741" i="5" s="1"/>
  <c r="AE742" i="5"/>
  <c r="AF742" i="5" s="1"/>
  <c r="AG742" i="5" s="1"/>
  <c r="AE743" i="5"/>
  <c r="AF743" i="5" s="1"/>
  <c r="AG743" i="5" s="1"/>
  <c r="AE744" i="5"/>
  <c r="AF744" i="5" s="1"/>
  <c r="AG744" i="5" s="1"/>
  <c r="AE745" i="5"/>
  <c r="AF745" i="5" s="1"/>
  <c r="AG745" i="5" s="1"/>
  <c r="AE746" i="5"/>
  <c r="AF746" i="5" s="1"/>
  <c r="AG746" i="5" s="1"/>
  <c r="AE747" i="5"/>
  <c r="AF747" i="5" s="1"/>
  <c r="AG747" i="5" s="1"/>
  <c r="AE748" i="5"/>
  <c r="AF748" i="5" s="1"/>
  <c r="AG748" i="5" s="1"/>
  <c r="AE749" i="5"/>
  <c r="AF749" i="5" s="1"/>
  <c r="AG749" i="5" s="1"/>
  <c r="AE750" i="5"/>
  <c r="AF750" i="5" s="1"/>
  <c r="AG750" i="5" s="1"/>
  <c r="AE751" i="5"/>
  <c r="AF751" i="5" s="1"/>
  <c r="AG751" i="5" s="1"/>
  <c r="AE752" i="5"/>
  <c r="AF752" i="5" s="1"/>
  <c r="AG752" i="5" s="1"/>
  <c r="AE753" i="5"/>
  <c r="AF753" i="5" s="1"/>
  <c r="AG753" i="5" s="1"/>
  <c r="AE754" i="5"/>
  <c r="AF754" i="5" s="1"/>
  <c r="AG754" i="5" s="1"/>
  <c r="AE755" i="5"/>
  <c r="AF755" i="5" s="1"/>
  <c r="AG755" i="5" s="1"/>
  <c r="AE756" i="5"/>
  <c r="AF756" i="5" s="1"/>
  <c r="AG756" i="5" s="1"/>
  <c r="AE757" i="5"/>
  <c r="AF757" i="5" s="1"/>
  <c r="AG757" i="5" s="1"/>
  <c r="AE758" i="5"/>
  <c r="AF758" i="5" s="1"/>
  <c r="AG758" i="5" s="1"/>
  <c r="AE759" i="5"/>
  <c r="AF759" i="5" s="1"/>
  <c r="AG759" i="5" s="1"/>
  <c r="AE760" i="5"/>
  <c r="AF760" i="5" s="1"/>
  <c r="AG760" i="5" s="1"/>
  <c r="AE761" i="5"/>
  <c r="AF761" i="5" s="1"/>
  <c r="AG761" i="5" s="1"/>
  <c r="AE762" i="5"/>
  <c r="AF762" i="5" s="1"/>
  <c r="AG762" i="5" s="1"/>
  <c r="AE763" i="5"/>
  <c r="AF763" i="5" s="1"/>
  <c r="AG763" i="5" s="1"/>
  <c r="AE764" i="5"/>
  <c r="AF764" i="5" s="1"/>
  <c r="AG764" i="5" s="1"/>
  <c r="AE765" i="5"/>
  <c r="AF765" i="5" s="1"/>
  <c r="AG765" i="5" s="1"/>
  <c r="AE766" i="5"/>
  <c r="AF766" i="5" s="1"/>
  <c r="AG766" i="5" s="1"/>
  <c r="AE767" i="5"/>
  <c r="AF767" i="5" s="1"/>
  <c r="AG767" i="5" s="1"/>
  <c r="AE768" i="5"/>
  <c r="AF768" i="5" s="1"/>
  <c r="AG768" i="5" s="1"/>
  <c r="AE769" i="5"/>
  <c r="AF769" i="5" s="1"/>
  <c r="AG769" i="5" s="1"/>
  <c r="AE770" i="5"/>
  <c r="AF770" i="5" s="1"/>
  <c r="AG770" i="5" s="1"/>
  <c r="AE771" i="5"/>
  <c r="AF771" i="5" s="1"/>
  <c r="AG771" i="5" s="1"/>
  <c r="AE772" i="5"/>
  <c r="AF772" i="5" s="1"/>
  <c r="AG772" i="5" s="1"/>
  <c r="AE773" i="5"/>
  <c r="AF773" i="5" s="1"/>
  <c r="AG773" i="5" s="1"/>
  <c r="AE774" i="5"/>
  <c r="AF774" i="5" s="1"/>
  <c r="AG774" i="5" s="1"/>
  <c r="AE775" i="5"/>
  <c r="AF775" i="5" s="1"/>
  <c r="AG775" i="5" s="1"/>
  <c r="AE776" i="5"/>
  <c r="AF776" i="5" s="1"/>
  <c r="AG776" i="5" s="1"/>
  <c r="AE777" i="5"/>
  <c r="AF777" i="5" s="1"/>
  <c r="AG777" i="5" s="1"/>
  <c r="AE778" i="5"/>
  <c r="AF778" i="5" s="1"/>
  <c r="AG778" i="5" s="1"/>
  <c r="AE779" i="5"/>
  <c r="AF779" i="5" s="1"/>
  <c r="AG779" i="5" s="1"/>
  <c r="AE780" i="5"/>
  <c r="AF780" i="5" s="1"/>
  <c r="AG780" i="5" s="1"/>
  <c r="AE781" i="5"/>
  <c r="AF781" i="5" s="1"/>
  <c r="AG781" i="5" s="1"/>
  <c r="AE782" i="5"/>
  <c r="AF782" i="5" s="1"/>
  <c r="AG782" i="5" s="1"/>
  <c r="AE783" i="5"/>
  <c r="AF783" i="5" s="1"/>
  <c r="AG783" i="5" s="1"/>
  <c r="AE784" i="5"/>
  <c r="AF784" i="5" s="1"/>
  <c r="AG784" i="5" s="1"/>
  <c r="AE785" i="5"/>
  <c r="AF785" i="5" s="1"/>
  <c r="AG785" i="5" s="1"/>
  <c r="AE786" i="5"/>
  <c r="AF786" i="5" s="1"/>
  <c r="AG786" i="5" s="1"/>
  <c r="AE787" i="5"/>
  <c r="AF787" i="5" s="1"/>
  <c r="AG787" i="5" s="1"/>
  <c r="AE788" i="5"/>
  <c r="AF788" i="5" s="1"/>
  <c r="AG788" i="5" s="1"/>
  <c r="AE789" i="5"/>
  <c r="AF789" i="5" s="1"/>
  <c r="AG789" i="5" s="1"/>
  <c r="AE790" i="5"/>
  <c r="AF790" i="5" s="1"/>
  <c r="AG790" i="5" s="1"/>
  <c r="AE791" i="5"/>
  <c r="AF791" i="5" s="1"/>
  <c r="AG791" i="5" s="1"/>
  <c r="AE792" i="5"/>
  <c r="AF792" i="5" s="1"/>
  <c r="AG792" i="5" s="1"/>
  <c r="AE793" i="5"/>
  <c r="AF793" i="5" s="1"/>
  <c r="AG793" i="5" s="1"/>
  <c r="AE794" i="5"/>
  <c r="AF794" i="5" s="1"/>
  <c r="AG794" i="5" s="1"/>
  <c r="AE795" i="5"/>
  <c r="AF795" i="5" s="1"/>
  <c r="AG795" i="5" s="1"/>
  <c r="AE796" i="5"/>
  <c r="AF796" i="5" s="1"/>
  <c r="AG796" i="5" s="1"/>
  <c r="AE797" i="5"/>
  <c r="AF797" i="5" s="1"/>
  <c r="AG797" i="5" s="1"/>
  <c r="AE798" i="5"/>
  <c r="AF798" i="5" s="1"/>
  <c r="AG798" i="5" s="1"/>
  <c r="AE799" i="5"/>
  <c r="AF799" i="5" s="1"/>
  <c r="AG799" i="5" s="1"/>
  <c r="AE800" i="5"/>
  <c r="AF800" i="5" s="1"/>
  <c r="AG800" i="5" s="1"/>
  <c r="AE801" i="5"/>
  <c r="AF801" i="5" s="1"/>
  <c r="AG801" i="5" s="1"/>
  <c r="AE802" i="5"/>
  <c r="AF802" i="5" s="1"/>
  <c r="AG802" i="5" s="1"/>
  <c r="AE803" i="5"/>
  <c r="AF803" i="5" s="1"/>
  <c r="AG803" i="5" s="1"/>
  <c r="AE804" i="5"/>
  <c r="AF804" i="5" s="1"/>
  <c r="AG804" i="5" s="1"/>
  <c r="AE805" i="5"/>
  <c r="AF805" i="5" s="1"/>
  <c r="AG805" i="5" s="1"/>
  <c r="AE806" i="5"/>
  <c r="AF806" i="5" s="1"/>
  <c r="AG806" i="5" s="1"/>
  <c r="AE807" i="5"/>
  <c r="AF807" i="5" s="1"/>
  <c r="AG807" i="5" s="1"/>
  <c r="AE808" i="5"/>
  <c r="AF808" i="5" s="1"/>
  <c r="AG808" i="5" s="1"/>
  <c r="AE809" i="5"/>
  <c r="AF809" i="5" s="1"/>
  <c r="AG809" i="5" s="1"/>
  <c r="AE810" i="5"/>
  <c r="AF810" i="5" s="1"/>
  <c r="AG810" i="5" s="1"/>
  <c r="AE811" i="5"/>
  <c r="AF811" i="5" s="1"/>
  <c r="AG811" i="5" s="1"/>
  <c r="AE812" i="5"/>
  <c r="AF812" i="5" s="1"/>
  <c r="AG812" i="5" s="1"/>
  <c r="AE813" i="5"/>
  <c r="AF813" i="5" s="1"/>
  <c r="AG813" i="5" s="1"/>
  <c r="AE814" i="5"/>
  <c r="AF814" i="5" s="1"/>
  <c r="AG814" i="5" s="1"/>
  <c r="AE815" i="5"/>
  <c r="AF815" i="5" s="1"/>
  <c r="AG815" i="5" s="1"/>
  <c r="AE816" i="5"/>
  <c r="AF816" i="5" s="1"/>
  <c r="AG816" i="5" s="1"/>
  <c r="AE817" i="5"/>
  <c r="AF817" i="5" s="1"/>
  <c r="AG817" i="5" s="1"/>
  <c r="AE818" i="5"/>
  <c r="AF818" i="5" s="1"/>
  <c r="AG818" i="5" s="1"/>
  <c r="AE819" i="5"/>
  <c r="AF819" i="5" s="1"/>
  <c r="AG819" i="5" s="1"/>
  <c r="AE820" i="5"/>
  <c r="AF820" i="5" s="1"/>
  <c r="AG820" i="5" s="1"/>
  <c r="AE821" i="5"/>
  <c r="AF821" i="5" s="1"/>
  <c r="AG821" i="5" s="1"/>
  <c r="AE822" i="5"/>
  <c r="AF822" i="5" s="1"/>
  <c r="AG822" i="5" s="1"/>
  <c r="AE823" i="5"/>
  <c r="AF823" i="5" s="1"/>
  <c r="AG823" i="5" s="1"/>
  <c r="AE824" i="5"/>
  <c r="AF824" i="5" s="1"/>
  <c r="AG824" i="5" s="1"/>
  <c r="AE825" i="5"/>
  <c r="AF825" i="5" s="1"/>
  <c r="AG825" i="5" s="1"/>
  <c r="AE826" i="5"/>
  <c r="AF826" i="5" s="1"/>
  <c r="AG826" i="5" s="1"/>
  <c r="AE827" i="5"/>
  <c r="AF827" i="5" s="1"/>
  <c r="AG827" i="5" s="1"/>
  <c r="AE828" i="5"/>
  <c r="AF828" i="5" s="1"/>
  <c r="AG828" i="5" s="1"/>
  <c r="AE829" i="5"/>
  <c r="AF829" i="5" s="1"/>
  <c r="AG829" i="5" s="1"/>
  <c r="AE830" i="5"/>
  <c r="AF830" i="5" s="1"/>
  <c r="AG830" i="5" s="1"/>
  <c r="AE831" i="5"/>
  <c r="AF831" i="5" s="1"/>
  <c r="AG831" i="5" s="1"/>
  <c r="AE832" i="5"/>
  <c r="AF832" i="5" s="1"/>
  <c r="AG832" i="5" s="1"/>
  <c r="AE833" i="5"/>
  <c r="AF833" i="5" s="1"/>
  <c r="AG833" i="5" s="1"/>
  <c r="AE834" i="5"/>
  <c r="AF834" i="5" s="1"/>
  <c r="AG834" i="5" s="1"/>
  <c r="AE835" i="5"/>
  <c r="AF835" i="5" s="1"/>
  <c r="AG835" i="5" s="1"/>
  <c r="AE836" i="5"/>
  <c r="AF836" i="5" s="1"/>
  <c r="AG836" i="5" s="1"/>
  <c r="AE837" i="5"/>
  <c r="AF837" i="5" s="1"/>
  <c r="AG837" i="5" s="1"/>
  <c r="AE838" i="5"/>
  <c r="AF838" i="5" s="1"/>
  <c r="AG838" i="5" s="1"/>
  <c r="AE839" i="5"/>
  <c r="AF839" i="5" s="1"/>
  <c r="AG839" i="5" s="1"/>
  <c r="AE840" i="5"/>
  <c r="AF840" i="5" s="1"/>
  <c r="AG840" i="5" s="1"/>
  <c r="AE841" i="5"/>
  <c r="AF841" i="5" s="1"/>
  <c r="AG841" i="5" s="1"/>
  <c r="AE842" i="5"/>
  <c r="AF842" i="5" s="1"/>
  <c r="AG842" i="5" s="1"/>
  <c r="AE843" i="5"/>
  <c r="AF843" i="5" s="1"/>
  <c r="AG843" i="5" s="1"/>
  <c r="AE844" i="5"/>
  <c r="AF844" i="5" s="1"/>
  <c r="AG844" i="5" s="1"/>
  <c r="AE845" i="5"/>
  <c r="AF845" i="5" s="1"/>
  <c r="AG845" i="5" s="1"/>
  <c r="AE846" i="5"/>
  <c r="AF846" i="5" s="1"/>
  <c r="AG846" i="5" s="1"/>
  <c r="AE847" i="5"/>
  <c r="AF847" i="5" s="1"/>
  <c r="AG847" i="5" s="1"/>
  <c r="AE848" i="5"/>
  <c r="AF848" i="5" s="1"/>
  <c r="AG848" i="5" s="1"/>
  <c r="AE849" i="5"/>
  <c r="AF849" i="5" s="1"/>
  <c r="AG849" i="5" s="1"/>
  <c r="AE850" i="5"/>
  <c r="AF850" i="5" s="1"/>
  <c r="AG850" i="5" s="1"/>
  <c r="AE851" i="5"/>
  <c r="AF851" i="5" s="1"/>
  <c r="AG851" i="5" s="1"/>
  <c r="AE852" i="5"/>
  <c r="AF852" i="5" s="1"/>
  <c r="AG852" i="5" s="1"/>
  <c r="AE853" i="5"/>
  <c r="AF853" i="5" s="1"/>
  <c r="AG853" i="5" s="1"/>
  <c r="AE854" i="5"/>
  <c r="AF854" i="5" s="1"/>
  <c r="AG854" i="5" s="1"/>
  <c r="AE855" i="5"/>
  <c r="AF855" i="5" s="1"/>
  <c r="AG855" i="5" s="1"/>
  <c r="AE856" i="5"/>
  <c r="AF856" i="5" s="1"/>
  <c r="AG856" i="5" s="1"/>
  <c r="AE857" i="5"/>
  <c r="AF857" i="5" s="1"/>
  <c r="AG857" i="5" s="1"/>
  <c r="AE858" i="5"/>
  <c r="AF858" i="5" s="1"/>
  <c r="AG858" i="5" s="1"/>
  <c r="AE859" i="5"/>
  <c r="AF859" i="5" s="1"/>
  <c r="AG859" i="5" s="1"/>
  <c r="AE860" i="5"/>
  <c r="AF860" i="5" s="1"/>
  <c r="AG860" i="5" s="1"/>
  <c r="AE861" i="5"/>
  <c r="AF861" i="5" s="1"/>
  <c r="AG861" i="5" s="1"/>
  <c r="AE862" i="5"/>
  <c r="AF862" i="5" s="1"/>
  <c r="AG862" i="5" s="1"/>
  <c r="AE863" i="5"/>
  <c r="AF863" i="5" s="1"/>
  <c r="AG863" i="5" s="1"/>
  <c r="AE864" i="5"/>
  <c r="AF864" i="5" s="1"/>
  <c r="AG864" i="5" s="1"/>
  <c r="AE865" i="5"/>
  <c r="AF865" i="5" s="1"/>
  <c r="AG865" i="5" s="1"/>
  <c r="AE866" i="5"/>
  <c r="AF866" i="5" s="1"/>
  <c r="AG866" i="5" s="1"/>
  <c r="AE867" i="5"/>
  <c r="AF867" i="5" s="1"/>
  <c r="AG867" i="5" s="1"/>
  <c r="AE868" i="5"/>
  <c r="AF868" i="5" s="1"/>
  <c r="AG868" i="5" s="1"/>
  <c r="AE869" i="5"/>
  <c r="AF869" i="5" s="1"/>
  <c r="AG869" i="5" s="1"/>
  <c r="AE870" i="5"/>
  <c r="AF870" i="5" s="1"/>
  <c r="AG870" i="5" s="1"/>
  <c r="AE871" i="5"/>
  <c r="AF871" i="5" s="1"/>
  <c r="AG871" i="5" s="1"/>
  <c r="AE872" i="5"/>
  <c r="AF872" i="5" s="1"/>
  <c r="AG872" i="5" s="1"/>
  <c r="AE873" i="5"/>
  <c r="AF873" i="5" s="1"/>
  <c r="AG873" i="5" s="1"/>
  <c r="AE874" i="5"/>
  <c r="AF874" i="5" s="1"/>
  <c r="AG874" i="5" s="1"/>
  <c r="AE875" i="5"/>
  <c r="AF875" i="5" s="1"/>
  <c r="AG875" i="5" s="1"/>
  <c r="AE876" i="5"/>
  <c r="AF876" i="5" s="1"/>
  <c r="AG876" i="5" s="1"/>
  <c r="AE877" i="5"/>
  <c r="AF877" i="5" s="1"/>
  <c r="AG877" i="5" s="1"/>
  <c r="AE878" i="5"/>
  <c r="AF878" i="5" s="1"/>
  <c r="AG878" i="5" s="1"/>
  <c r="AE879" i="5"/>
  <c r="AF879" i="5" s="1"/>
  <c r="AG879" i="5" s="1"/>
  <c r="AE880" i="5"/>
  <c r="AF880" i="5" s="1"/>
  <c r="AG880" i="5" s="1"/>
  <c r="AE881" i="5"/>
  <c r="AF881" i="5" s="1"/>
  <c r="AG881" i="5" s="1"/>
  <c r="AE882" i="5"/>
  <c r="AF882" i="5" s="1"/>
  <c r="AG882" i="5" s="1"/>
  <c r="AE883" i="5"/>
  <c r="AF883" i="5" s="1"/>
  <c r="AG883" i="5" s="1"/>
  <c r="AE884" i="5"/>
  <c r="AF884" i="5" s="1"/>
  <c r="AG884" i="5" s="1"/>
  <c r="AE885" i="5"/>
  <c r="AF885" i="5" s="1"/>
  <c r="AG885" i="5" s="1"/>
  <c r="AE886" i="5"/>
  <c r="AF886" i="5" s="1"/>
  <c r="AG886" i="5" s="1"/>
  <c r="AE887" i="5"/>
  <c r="AF887" i="5" s="1"/>
  <c r="AG887" i="5" s="1"/>
  <c r="AE888" i="5"/>
  <c r="AF888" i="5" s="1"/>
  <c r="AG888" i="5" s="1"/>
  <c r="AE889" i="5"/>
  <c r="AF889" i="5" s="1"/>
  <c r="AG889" i="5" s="1"/>
  <c r="AE890" i="5"/>
  <c r="AF890" i="5" s="1"/>
  <c r="AG890" i="5" s="1"/>
  <c r="AE891" i="5"/>
  <c r="AF891" i="5" s="1"/>
  <c r="AG891" i="5" s="1"/>
  <c r="AE892" i="5"/>
  <c r="AF892" i="5" s="1"/>
  <c r="AG892" i="5" s="1"/>
  <c r="AE893" i="5"/>
  <c r="AF893" i="5" s="1"/>
  <c r="AG893" i="5" s="1"/>
  <c r="AE894" i="5"/>
  <c r="AF894" i="5" s="1"/>
  <c r="AG894" i="5" s="1"/>
  <c r="AE895" i="5"/>
  <c r="AF895" i="5" s="1"/>
  <c r="AG895" i="5" s="1"/>
  <c r="AE896" i="5"/>
  <c r="AF896" i="5" s="1"/>
  <c r="AG896" i="5" s="1"/>
  <c r="AE897" i="5"/>
  <c r="AF897" i="5" s="1"/>
  <c r="AG897" i="5" s="1"/>
  <c r="AE898" i="5"/>
  <c r="AF898" i="5" s="1"/>
  <c r="AG898" i="5" s="1"/>
  <c r="AE899" i="5"/>
  <c r="AF899" i="5" s="1"/>
  <c r="AG899" i="5" s="1"/>
  <c r="AE900" i="5"/>
  <c r="AF900" i="5" s="1"/>
  <c r="AG900" i="5" s="1"/>
  <c r="AE901" i="5"/>
  <c r="AF901" i="5" s="1"/>
  <c r="AG901" i="5" s="1"/>
  <c r="AE902" i="5"/>
  <c r="AF902" i="5" s="1"/>
  <c r="AG902" i="5" s="1"/>
  <c r="AE903" i="5"/>
  <c r="AF903" i="5" s="1"/>
  <c r="AG903" i="5" s="1"/>
  <c r="AE904" i="5"/>
  <c r="AF904" i="5" s="1"/>
  <c r="AG904" i="5" s="1"/>
  <c r="AE905" i="5"/>
  <c r="AF905" i="5" s="1"/>
  <c r="AG905" i="5" s="1"/>
  <c r="AE906" i="5"/>
  <c r="AF906" i="5" s="1"/>
  <c r="AG906" i="5" s="1"/>
  <c r="AE907" i="5"/>
  <c r="AF907" i="5" s="1"/>
  <c r="AG907" i="5" s="1"/>
  <c r="AE908" i="5"/>
  <c r="AF908" i="5" s="1"/>
  <c r="AG908" i="5" s="1"/>
  <c r="AE909" i="5"/>
  <c r="AF909" i="5" s="1"/>
  <c r="AG909" i="5" s="1"/>
  <c r="AE910" i="5"/>
  <c r="AF910" i="5" s="1"/>
  <c r="AG910" i="5" s="1"/>
  <c r="AE911" i="5"/>
  <c r="AF911" i="5" s="1"/>
  <c r="AG911" i="5" s="1"/>
  <c r="AE912" i="5"/>
  <c r="AF912" i="5" s="1"/>
  <c r="AG912" i="5" s="1"/>
  <c r="AE913" i="5"/>
  <c r="AF913" i="5" s="1"/>
  <c r="AG913" i="5" s="1"/>
  <c r="AE914" i="5"/>
  <c r="AF914" i="5" s="1"/>
  <c r="AG914" i="5" s="1"/>
  <c r="AE915" i="5"/>
  <c r="AF915" i="5" s="1"/>
  <c r="AG915" i="5" s="1"/>
  <c r="AE916" i="5"/>
  <c r="AF916" i="5" s="1"/>
  <c r="AG916" i="5" s="1"/>
  <c r="AE917" i="5"/>
  <c r="AF917" i="5" s="1"/>
  <c r="AG917" i="5" s="1"/>
  <c r="AE918" i="5"/>
  <c r="AF918" i="5" s="1"/>
  <c r="AG918" i="5" s="1"/>
  <c r="AE919" i="5"/>
  <c r="AF919" i="5" s="1"/>
  <c r="AG919" i="5" s="1"/>
  <c r="AE920" i="5"/>
  <c r="AF920" i="5" s="1"/>
  <c r="AG920" i="5" s="1"/>
  <c r="AE921" i="5"/>
  <c r="AF921" i="5" s="1"/>
  <c r="AG921" i="5" s="1"/>
  <c r="AE922" i="5"/>
  <c r="AF922" i="5" s="1"/>
  <c r="AG922" i="5" s="1"/>
  <c r="AE923" i="5"/>
  <c r="AF923" i="5" s="1"/>
  <c r="AG923" i="5" s="1"/>
  <c r="AE924" i="5"/>
  <c r="AF924" i="5" s="1"/>
  <c r="AG924" i="5" s="1"/>
  <c r="AE925" i="5"/>
  <c r="AF925" i="5" s="1"/>
  <c r="AG925" i="5" s="1"/>
  <c r="AE926" i="5"/>
  <c r="AF926" i="5" s="1"/>
  <c r="AG926" i="5" s="1"/>
  <c r="AE927" i="5"/>
  <c r="AF927" i="5" s="1"/>
  <c r="AG927" i="5" s="1"/>
  <c r="AE928" i="5"/>
  <c r="AF928" i="5" s="1"/>
  <c r="AG928" i="5" s="1"/>
  <c r="AE929" i="5"/>
  <c r="AF929" i="5" s="1"/>
  <c r="AG929" i="5" s="1"/>
  <c r="AE930" i="5"/>
  <c r="AF930" i="5" s="1"/>
  <c r="AG930" i="5" s="1"/>
  <c r="AE931" i="5"/>
  <c r="AF931" i="5" s="1"/>
  <c r="AG931" i="5" s="1"/>
  <c r="AE932" i="5"/>
  <c r="AF932" i="5" s="1"/>
  <c r="AG932" i="5" s="1"/>
  <c r="AE933" i="5"/>
  <c r="AF933" i="5" s="1"/>
  <c r="AG933" i="5" s="1"/>
  <c r="AE934" i="5"/>
  <c r="AF934" i="5" s="1"/>
  <c r="AG934" i="5" s="1"/>
  <c r="AE935" i="5"/>
  <c r="AF935" i="5" s="1"/>
  <c r="AG935" i="5" s="1"/>
  <c r="AE936" i="5"/>
  <c r="AF936" i="5" s="1"/>
  <c r="AG936" i="5" s="1"/>
  <c r="AE937" i="5"/>
  <c r="AF937" i="5" s="1"/>
  <c r="AG937" i="5" s="1"/>
  <c r="AE938" i="5"/>
  <c r="AF938" i="5" s="1"/>
  <c r="AG938" i="5" s="1"/>
  <c r="AE939" i="5"/>
  <c r="AF939" i="5" s="1"/>
  <c r="AG939" i="5" s="1"/>
  <c r="AE940" i="5"/>
  <c r="AF940" i="5" s="1"/>
  <c r="AG940" i="5" s="1"/>
  <c r="AE941" i="5"/>
  <c r="AF941" i="5" s="1"/>
  <c r="AG941" i="5" s="1"/>
  <c r="AE942" i="5"/>
  <c r="AF942" i="5" s="1"/>
  <c r="AG942" i="5" s="1"/>
  <c r="AE943" i="5"/>
  <c r="AF943" i="5" s="1"/>
  <c r="AG943" i="5" s="1"/>
  <c r="AE944" i="5"/>
  <c r="AF944" i="5" s="1"/>
  <c r="AG944" i="5" s="1"/>
  <c r="AE945" i="5"/>
  <c r="AF945" i="5" s="1"/>
  <c r="AG945" i="5" s="1"/>
  <c r="AE946" i="5"/>
  <c r="AF946" i="5" s="1"/>
  <c r="AG946" i="5" s="1"/>
  <c r="AE947" i="5"/>
  <c r="AF947" i="5" s="1"/>
  <c r="AG947" i="5" s="1"/>
  <c r="AE948" i="5"/>
  <c r="AF948" i="5" s="1"/>
  <c r="AG948" i="5" s="1"/>
  <c r="AE949" i="5"/>
  <c r="AF949" i="5" s="1"/>
  <c r="AG949" i="5" s="1"/>
  <c r="AE950" i="5"/>
  <c r="AF950" i="5" s="1"/>
  <c r="AG950" i="5" s="1"/>
  <c r="AE951" i="5"/>
  <c r="AF951" i="5" s="1"/>
  <c r="AG951" i="5" s="1"/>
  <c r="AE952" i="5"/>
  <c r="AF952" i="5" s="1"/>
  <c r="AG952" i="5" s="1"/>
  <c r="AE953" i="5"/>
  <c r="AF953" i="5" s="1"/>
  <c r="AG953" i="5" s="1"/>
  <c r="AE954" i="5"/>
  <c r="AF954" i="5" s="1"/>
  <c r="AG954" i="5" s="1"/>
  <c r="AE955" i="5"/>
  <c r="AF955" i="5" s="1"/>
  <c r="AG955" i="5" s="1"/>
  <c r="AE956" i="5"/>
  <c r="AF956" i="5" s="1"/>
  <c r="AG956" i="5" s="1"/>
  <c r="AE957" i="5"/>
  <c r="AF957" i="5" s="1"/>
  <c r="AG957" i="5" s="1"/>
  <c r="AE958" i="5"/>
  <c r="AF958" i="5" s="1"/>
  <c r="AG958" i="5" s="1"/>
  <c r="AE959" i="5"/>
  <c r="AF959" i="5" s="1"/>
  <c r="AG959" i="5" s="1"/>
  <c r="AE960" i="5"/>
  <c r="AF960" i="5" s="1"/>
  <c r="AG960" i="5" s="1"/>
  <c r="AE961" i="5"/>
  <c r="AF961" i="5" s="1"/>
  <c r="AG961" i="5" s="1"/>
  <c r="AE962" i="5"/>
  <c r="AF962" i="5" s="1"/>
  <c r="AG962" i="5" s="1"/>
  <c r="AE963" i="5"/>
  <c r="AF963" i="5" s="1"/>
  <c r="AG963" i="5" s="1"/>
  <c r="AE964" i="5"/>
  <c r="AF964" i="5" s="1"/>
  <c r="AG964" i="5" s="1"/>
  <c r="AE965" i="5"/>
  <c r="AF965" i="5" s="1"/>
  <c r="AG965" i="5" s="1"/>
  <c r="AE966" i="5"/>
  <c r="AF966" i="5" s="1"/>
  <c r="AG966" i="5" s="1"/>
  <c r="AE967" i="5"/>
  <c r="AF967" i="5" s="1"/>
  <c r="AG967" i="5" s="1"/>
  <c r="AE968" i="5"/>
  <c r="AF968" i="5" s="1"/>
  <c r="AG968" i="5" s="1"/>
  <c r="AE969" i="5"/>
  <c r="AF969" i="5" s="1"/>
  <c r="AG969" i="5" s="1"/>
  <c r="AE970" i="5"/>
  <c r="AF970" i="5" s="1"/>
  <c r="AG970" i="5" s="1"/>
  <c r="AE971" i="5"/>
  <c r="AF971" i="5" s="1"/>
  <c r="AG971" i="5" s="1"/>
  <c r="AE972" i="5"/>
  <c r="AF972" i="5" s="1"/>
  <c r="AG972" i="5" s="1"/>
  <c r="AE973" i="5"/>
  <c r="AF973" i="5" s="1"/>
  <c r="AG973" i="5" s="1"/>
  <c r="AE974" i="5"/>
  <c r="AF974" i="5" s="1"/>
  <c r="AG974" i="5" s="1"/>
  <c r="AE975" i="5"/>
  <c r="AF975" i="5" s="1"/>
  <c r="AG975" i="5" s="1"/>
  <c r="AE976" i="5"/>
  <c r="AF976" i="5" s="1"/>
  <c r="AG976" i="5" s="1"/>
  <c r="AE977" i="5"/>
  <c r="AF977" i="5" s="1"/>
  <c r="AG977" i="5" s="1"/>
  <c r="AE978" i="5"/>
  <c r="AF978" i="5" s="1"/>
  <c r="AG978" i="5" s="1"/>
  <c r="AE979" i="5"/>
  <c r="AF979" i="5" s="1"/>
  <c r="AG979" i="5" s="1"/>
  <c r="AE980" i="5"/>
  <c r="AF980" i="5" s="1"/>
  <c r="AG980" i="5" s="1"/>
  <c r="AE981" i="5"/>
  <c r="AF981" i="5" s="1"/>
  <c r="AG981" i="5" s="1"/>
  <c r="AE982" i="5"/>
  <c r="AF982" i="5" s="1"/>
  <c r="AG982" i="5" s="1"/>
  <c r="AE983" i="5"/>
  <c r="AF983" i="5" s="1"/>
  <c r="AG983" i="5" s="1"/>
  <c r="AE984" i="5"/>
  <c r="AF984" i="5" s="1"/>
  <c r="AG984" i="5" s="1"/>
  <c r="AE985" i="5"/>
  <c r="AF985" i="5" s="1"/>
  <c r="AG985" i="5" s="1"/>
  <c r="AE986" i="5"/>
  <c r="AF986" i="5" s="1"/>
  <c r="AG986" i="5" s="1"/>
  <c r="AE987" i="5"/>
  <c r="AF987" i="5" s="1"/>
  <c r="AG987" i="5" s="1"/>
  <c r="AE988" i="5"/>
  <c r="AF988" i="5" s="1"/>
  <c r="AG988" i="5" s="1"/>
  <c r="AE989" i="5"/>
  <c r="AF989" i="5" s="1"/>
  <c r="AG989" i="5" s="1"/>
  <c r="AE990" i="5"/>
  <c r="AF990" i="5" s="1"/>
  <c r="AG990" i="5" s="1"/>
  <c r="AE991" i="5"/>
  <c r="AF991" i="5" s="1"/>
  <c r="AG991" i="5" s="1"/>
  <c r="AE992" i="5"/>
  <c r="AF992" i="5" s="1"/>
  <c r="AG992" i="5" s="1"/>
  <c r="AE993" i="5"/>
  <c r="AF993" i="5" s="1"/>
  <c r="AG993" i="5" s="1"/>
  <c r="AE994" i="5"/>
  <c r="AF994" i="5" s="1"/>
  <c r="AG994" i="5" s="1"/>
  <c r="AE995" i="5"/>
  <c r="AF995" i="5" s="1"/>
  <c r="AG995" i="5" s="1"/>
  <c r="AE996" i="5"/>
  <c r="AF996" i="5" s="1"/>
  <c r="AG996" i="5" s="1"/>
  <c r="AE997" i="5"/>
  <c r="AF997" i="5" s="1"/>
  <c r="AG997" i="5" s="1"/>
  <c r="AE998" i="5"/>
  <c r="AF998" i="5" s="1"/>
  <c r="AG998" i="5" s="1"/>
  <c r="AE999" i="5"/>
  <c r="AF999" i="5" s="1"/>
  <c r="AG999" i="5" s="1"/>
  <c r="AE1000" i="5"/>
  <c r="AF1000" i="5" s="1"/>
  <c r="AG1000" i="5" s="1"/>
  <c r="AE1001" i="5"/>
  <c r="AF1001" i="5" s="1"/>
  <c r="AG1001" i="5" s="1"/>
  <c r="AE1002" i="5"/>
  <c r="AF1002" i="5" s="1"/>
  <c r="AG1002" i="5" s="1"/>
  <c r="AE1003" i="5"/>
  <c r="AF1003" i="5" s="1"/>
  <c r="AG1003" i="5" s="1"/>
  <c r="AE1004" i="5"/>
  <c r="AF1004" i="5" s="1"/>
  <c r="AG1004" i="5" s="1"/>
  <c r="AE1005" i="5"/>
  <c r="AF1005" i="5" s="1"/>
  <c r="AG1005" i="5" s="1"/>
  <c r="AE1006" i="5"/>
  <c r="AF1006" i="5" s="1"/>
  <c r="AG1006" i="5" s="1"/>
  <c r="AE1007" i="5"/>
  <c r="AF1007" i="5" s="1"/>
  <c r="AG1007" i="5" s="1"/>
  <c r="AE1008" i="5"/>
  <c r="AF1008" i="5" s="1"/>
  <c r="AG1008" i="5" s="1"/>
  <c r="AE1009" i="5"/>
  <c r="AF1009" i="5" s="1"/>
  <c r="AG1009" i="5" s="1"/>
  <c r="AE1010" i="5"/>
  <c r="AF1010" i="5" s="1"/>
  <c r="AG1010" i="5" s="1"/>
  <c r="AE1011" i="5"/>
  <c r="AF1011" i="5" s="1"/>
  <c r="AG1011" i="5" s="1"/>
  <c r="AE1012" i="5"/>
  <c r="AF1012" i="5" s="1"/>
  <c r="AG1012" i="5" s="1"/>
  <c r="AE1013" i="5"/>
  <c r="AF1013" i="5" s="1"/>
  <c r="AG1013" i="5" s="1"/>
  <c r="AE1014" i="5"/>
  <c r="AF1014" i="5" s="1"/>
  <c r="AG1014" i="5" s="1"/>
  <c r="AE1015" i="5"/>
  <c r="AF1015" i="5" s="1"/>
  <c r="AG1015" i="5" s="1"/>
  <c r="AE1016" i="5"/>
  <c r="AF1016" i="5" s="1"/>
  <c r="AG1016" i="5" s="1"/>
  <c r="AE1017" i="5"/>
  <c r="AF1017" i="5" s="1"/>
  <c r="AG1017" i="5" s="1"/>
  <c r="AE1018" i="5"/>
  <c r="AF1018" i="5" s="1"/>
  <c r="AG1018" i="5" s="1"/>
  <c r="AE1019" i="5"/>
  <c r="AF1019" i="5" s="1"/>
  <c r="AG1019" i="5" s="1"/>
  <c r="AE1020" i="5"/>
  <c r="AF1020" i="5" s="1"/>
  <c r="AG1020" i="5" s="1"/>
  <c r="AE1021" i="5"/>
  <c r="AF1021" i="5" s="1"/>
  <c r="AG1021" i="5" s="1"/>
  <c r="AE1022" i="5"/>
  <c r="AF1022" i="5" s="1"/>
  <c r="AG1022" i="5" s="1"/>
  <c r="AE1023" i="5"/>
  <c r="AF1023" i="5" s="1"/>
  <c r="AG1023" i="5" s="1"/>
  <c r="AE1024" i="5"/>
  <c r="AF1024" i="5" s="1"/>
  <c r="AG1024" i="5" s="1"/>
  <c r="AE1025" i="5"/>
  <c r="AF1025" i="5" s="1"/>
  <c r="AG1025" i="5" s="1"/>
  <c r="AE1026" i="5"/>
  <c r="AF1026" i="5" s="1"/>
  <c r="AG1026" i="5" s="1"/>
  <c r="AE1027" i="5"/>
  <c r="AF1027" i="5" s="1"/>
  <c r="AG1027" i="5" s="1"/>
  <c r="AE1028" i="5"/>
  <c r="AF1028" i="5" s="1"/>
  <c r="AG1028" i="5" s="1"/>
  <c r="AE1029" i="5"/>
  <c r="AF1029" i="5" s="1"/>
  <c r="AG1029" i="5" s="1"/>
  <c r="AE1030" i="5"/>
  <c r="AF1030" i="5" s="1"/>
  <c r="AG1030" i="5" s="1"/>
  <c r="AE1031" i="5"/>
  <c r="AF1031" i="5" s="1"/>
  <c r="AG1031" i="5" s="1"/>
  <c r="AE1032" i="5"/>
  <c r="AF1032" i="5" s="1"/>
  <c r="AG1032" i="5" s="1"/>
  <c r="AE1033" i="5"/>
  <c r="AF1033" i="5" s="1"/>
  <c r="AG1033" i="5" s="1"/>
  <c r="AE1034" i="5"/>
  <c r="AF1034" i="5" s="1"/>
  <c r="AG1034" i="5" s="1"/>
  <c r="AE1035" i="5"/>
  <c r="AF1035" i="5" s="1"/>
  <c r="AG1035" i="5" s="1"/>
  <c r="AE1036" i="5"/>
  <c r="AF1036" i="5" s="1"/>
  <c r="AG1036" i="5" s="1"/>
  <c r="AE1037" i="5"/>
  <c r="AF1037" i="5" s="1"/>
  <c r="AG1037" i="5" s="1"/>
  <c r="AE1038" i="5"/>
  <c r="AF1038" i="5" s="1"/>
  <c r="AG1038" i="5" s="1"/>
  <c r="AE1039" i="5"/>
  <c r="AF1039" i="5" s="1"/>
  <c r="AG1039" i="5" s="1"/>
  <c r="AE1040" i="5"/>
  <c r="AF1040" i="5" s="1"/>
  <c r="AG1040" i="5" s="1"/>
  <c r="AE1041" i="5"/>
  <c r="AF1041" i="5" s="1"/>
  <c r="AG1041" i="5" s="1"/>
  <c r="AE1042" i="5"/>
  <c r="AF1042" i="5" s="1"/>
  <c r="AG1042" i="5" s="1"/>
  <c r="AE1043" i="5"/>
  <c r="AF1043" i="5" s="1"/>
  <c r="AG1043" i="5" s="1"/>
  <c r="AE1044" i="5"/>
  <c r="AF1044" i="5" s="1"/>
  <c r="AG1044" i="5" s="1"/>
  <c r="AE1045" i="5"/>
  <c r="AF1045" i="5" s="1"/>
  <c r="AG1045" i="5" s="1"/>
  <c r="AE1046" i="5"/>
  <c r="AF1046" i="5" s="1"/>
  <c r="AG1046" i="5" s="1"/>
  <c r="AE1047" i="5"/>
  <c r="AF1047" i="5" s="1"/>
  <c r="AG1047" i="5" s="1"/>
  <c r="AE1048" i="5"/>
  <c r="AF1048" i="5" s="1"/>
  <c r="AG1048" i="5" s="1"/>
  <c r="AE1049" i="5"/>
  <c r="AF1049" i="5" s="1"/>
  <c r="AG1049" i="5" s="1"/>
  <c r="AE1050" i="5"/>
  <c r="AF1050" i="5" s="1"/>
  <c r="AG1050" i="5" s="1"/>
  <c r="AE1051" i="5"/>
  <c r="AF1051" i="5" s="1"/>
  <c r="AG1051" i="5" s="1"/>
  <c r="AE1052" i="5"/>
  <c r="AF1052" i="5" s="1"/>
  <c r="AG1052" i="5" s="1"/>
  <c r="AE1053" i="5"/>
  <c r="AF1053" i="5" s="1"/>
  <c r="AG1053" i="5" s="1"/>
  <c r="AE1054" i="5"/>
  <c r="AF1054" i="5" s="1"/>
  <c r="AG1054" i="5" s="1"/>
  <c r="AE1055" i="5"/>
  <c r="AF1055" i="5" s="1"/>
  <c r="AG1055" i="5" s="1"/>
  <c r="AE1056" i="5"/>
  <c r="AF1056" i="5" s="1"/>
  <c r="AG1056" i="5" s="1"/>
  <c r="AE1057" i="5"/>
  <c r="AF1057" i="5" s="1"/>
  <c r="AG1057" i="5" s="1"/>
  <c r="AE1058" i="5"/>
  <c r="AF1058" i="5" s="1"/>
  <c r="AG1058" i="5" s="1"/>
  <c r="AE1059" i="5"/>
  <c r="AF1059" i="5" s="1"/>
  <c r="AG1059" i="5" s="1"/>
  <c r="AE1060" i="5"/>
  <c r="AF1060" i="5" s="1"/>
  <c r="AG1060" i="5" s="1"/>
  <c r="AE1061" i="5"/>
  <c r="AF1061" i="5" s="1"/>
  <c r="AG1061" i="5" s="1"/>
  <c r="AE1062" i="5"/>
  <c r="AF1062" i="5" s="1"/>
  <c r="AG1062" i="5" s="1"/>
  <c r="AE1063" i="5"/>
  <c r="AF1063" i="5" s="1"/>
  <c r="AG1063" i="5" s="1"/>
  <c r="AE1064" i="5"/>
  <c r="AF1064" i="5" s="1"/>
  <c r="AG1064" i="5" s="1"/>
  <c r="AE1065" i="5"/>
  <c r="AF1065" i="5" s="1"/>
  <c r="AG1065" i="5" s="1"/>
  <c r="AE1066" i="5"/>
  <c r="AF1066" i="5" s="1"/>
  <c r="AG1066" i="5" s="1"/>
  <c r="AE1067" i="5"/>
  <c r="AF1067" i="5" s="1"/>
  <c r="AG1067" i="5" s="1"/>
  <c r="AE1068" i="5"/>
  <c r="AF1068" i="5" s="1"/>
  <c r="AG1068" i="5" s="1"/>
  <c r="AE1069" i="5"/>
  <c r="AF1069" i="5" s="1"/>
  <c r="AG1069" i="5" s="1"/>
  <c r="AE1070" i="5"/>
  <c r="AF1070" i="5" s="1"/>
  <c r="AG1070" i="5" s="1"/>
  <c r="AE1071" i="5"/>
  <c r="AF1071" i="5" s="1"/>
  <c r="AG1071" i="5" s="1"/>
  <c r="AE1072" i="5"/>
  <c r="AF1072" i="5" s="1"/>
  <c r="AG1072" i="5" s="1"/>
  <c r="AE1073" i="5"/>
  <c r="AF1073" i="5" s="1"/>
  <c r="AG1073" i="5" s="1"/>
  <c r="AE1074" i="5"/>
  <c r="AF1074" i="5" s="1"/>
  <c r="AG1074" i="5" s="1"/>
  <c r="AE1075" i="5"/>
  <c r="AF1075" i="5" s="1"/>
  <c r="AG1075" i="5" s="1"/>
  <c r="AE1076" i="5"/>
  <c r="AF1076" i="5" s="1"/>
  <c r="AG1076" i="5" s="1"/>
  <c r="AE1077" i="5"/>
  <c r="AF1077" i="5" s="1"/>
  <c r="AG1077" i="5" s="1"/>
  <c r="AE1078" i="5"/>
  <c r="AF1078" i="5" s="1"/>
  <c r="AG1078" i="5" s="1"/>
  <c r="AE1079" i="5"/>
  <c r="AF1079" i="5" s="1"/>
  <c r="AG1079" i="5" s="1"/>
  <c r="AE1080" i="5"/>
  <c r="AF1080" i="5" s="1"/>
  <c r="AG1080" i="5" s="1"/>
  <c r="AE1081" i="5"/>
  <c r="AF1081" i="5" s="1"/>
  <c r="AG1081" i="5" s="1"/>
  <c r="AE1082" i="5"/>
  <c r="AF1082" i="5" s="1"/>
  <c r="AG1082" i="5" s="1"/>
  <c r="AE1083" i="5"/>
  <c r="AF1083" i="5" s="1"/>
  <c r="AG1083" i="5" s="1"/>
  <c r="AE1084" i="5"/>
  <c r="AF1084" i="5" s="1"/>
  <c r="AG1084" i="5" s="1"/>
  <c r="AE1085" i="5"/>
  <c r="AF1085" i="5" s="1"/>
  <c r="AG1085" i="5" s="1"/>
  <c r="AE1086" i="5"/>
  <c r="AF1086" i="5" s="1"/>
  <c r="AG1086" i="5" s="1"/>
  <c r="AE1087" i="5"/>
  <c r="AF1087" i="5" s="1"/>
  <c r="AG1087" i="5" s="1"/>
  <c r="AE1088" i="5"/>
  <c r="AF1088" i="5" s="1"/>
  <c r="AG1088" i="5" s="1"/>
  <c r="AE1089" i="5"/>
  <c r="AF1089" i="5" s="1"/>
  <c r="AG1089" i="5" s="1"/>
  <c r="AE1090" i="5"/>
  <c r="AF1090" i="5" s="1"/>
  <c r="AG1090" i="5" s="1"/>
  <c r="AE1091" i="5"/>
  <c r="AF1091" i="5" s="1"/>
  <c r="AG1091" i="5" s="1"/>
  <c r="AE1092" i="5"/>
  <c r="AF1092" i="5" s="1"/>
  <c r="AG1092" i="5" s="1"/>
  <c r="AE1093" i="5"/>
  <c r="AF1093" i="5" s="1"/>
  <c r="AG1093" i="5" s="1"/>
  <c r="AE1094" i="5"/>
  <c r="AF1094" i="5" s="1"/>
  <c r="AG1094" i="5" s="1"/>
  <c r="AE1095" i="5"/>
  <c r="AF1095" i="5" s="1"/>
  <c r="AG1095" i="5" s="1"/>
  <c r="AE1096" i="5"/>
  <c r="AF1096" i="5" s="1"/>
  <c r="AG1096" i="5" s="1"/>
  <c r="AE1097" i="5"/>
  <c r="AF1097" i="5" s="1"/>
  <c r="AG1097" i="5" s="1"/>
  <c r="AE1098" i="5"/>
  <c r="AF1098" i="5" s="1"/>
  <c r="AG1098" i="5" s="1"/>
  <c r="AE1099" i="5"/>
  <c r="AF1099" i="5" s="1"/>
  <c r="AG1099" i="5" s="1"/>
  <c r="AE1100" i="5"/>
  <c r="AF1100" i="5" s="1"/>
  <c r="AG1100" i="5" s="1"/>
  <c r="AE1101" i="5"/>
  <c r="AF1101" i="5" s="1"/>
  <c r="AG1101" i="5" s="1"/>
  <c r="AE1102" i="5"/>
  <c r="AF1102" i="5" s="1"/>
  <c r="AG1102" i="5" s="1"/>
  <c r="AE1103" i="5"/>
  <c r="AF1103" i="5" s="1"/>
  <c r="AG1103" i="5" s="1"/>
  <c r="AE1104" i="5"/>
  <c r="AF1104" i="5" s="1"/>
  <c r="AG1104" i="5" s="1"/>
  <c r="AE1105" i="5"/>
  <c r="AF1105" i="5" s="1"/>
  <c r="AG1105" i="5" s="1"/>
  <c r="AE1106" i="5"/>
  <c r="AF1106" i="5" s="1"/>
  <c r="AG1106" i="5" s="1"/>
  <c r="AE1107" i="5"/>
  <c r="AF1107" i="5" s="1"/>
  <c r="AG1107" i="5" s="1"/>
  <c r="AE1108" i="5"/>
  <c r="AF1108" i="5" s="1"/>
  <c r="AG1108" i="5" s="1"/>
  <c r="AE1109" i="5"/>
  <c r="AF1109" i="5" s="1"/>
  <c r="AG1109" i="5" s="1"/>
  <c r="AE1110" i="5"/>
  <c r="AF1110" i="5" s="1"/>
  <c r="AG1110" i="5" s="1"/>
  <c r="AE1111" i="5"/>
  <c r="AF1111" i="5" s="1"/>
  <c r="AG1111" i="5" s="1"/>
  <c r="AE1112" i="5"/>
  <c r="AF1112" i="5" s="1"/>
  <c r="AG1112" i="5" s="1"/>
  <c r="AE1113" i="5"/>
  <c r="AF1113" i="5" s="1"/>
  <c r="AG1113" i="5" s="1"/>
  <c r="AE1114" i="5"/>
  <c r="AF1114" i="5" s="1"/>
  <c r="AG1114" i="5" s="1"/>
  <c r="AE1115" i="5"/>
  <c r="AF1115" i="5" s="1"/>
  <c r="AG1115" i="5" s="1"/>
  <c r="AE1116" i="5"/>
  <c r="AF1116" i="5" s="1"/>
  <c r="AG1116" i="5" s="1"/>
  <c r="AE1117" i="5"/>
  <c r="AF1117" i="5" s="1"/>
  <c r="AG1117" i="5" s="1"/>
  <c r="AE1118" i="5"/>
  <c r="AF1118" i="5" s="1"/>
  <c r="AG1118" i="5" s="1"/>
  <c r="AE1119" i="5"/>
  <c r="AF1119" i="5" s="1"/>
  <c r="AG1119" i="5" s="1"/>
  <c r="AE1120" i="5"/>
  <c r="AF1120" i="5" s="1"/>
  <c r="AG1120" i="5" s="1"/>
  <c r="AE1121" i="5"/>
  <c r="AF1121" i="5" s="1"/>
  <c r="AG1121" i="5" s="1"/>
  <c r="AE1122" i="5"/>
  <c r="AF1122" i="5" s="1"/>
  <c r="AG1122" i="5" s="1"/>
  <c r="AE1123" i="5"/>
  <c r="AF1123" i="5" s="1"/>
  <c r="AG1123" i="5" s="1"/>
  <c r="AE1124" i="5"/>
  <c r="AF1124" i="5" s="1"/>
  <c r="AG1124" i="5" s="1"/>
  <c r="AE1125" i="5"/>
  <c r="AF1125" i="5" s="1"/>
  <c r="AG1125" i="5" s="1"/>
  <c r="AE1126" i="5"/>
  <c r="AF1126" i="5" s="1"/>
  <c r="AG1126" i="5" s="1"/>
  <c r="AE1127" i="5"/>
  <c r="AF1127" i="5" s="1"/>
  <c r="AG1127" i="5" s="1"/>
  <c r="AE1128" i="5"/>
  <c r="AF1128" i="5" s="1"/>
  <c r="AG1128" i="5" s="1"/>
  <c r="AE1129" i="5"/>
  <c r="AF1129" i="5" s="1"/>
  <c r="AG1129" i="5" s="1"/>
  <c r="AE1130" i="5"/>
  <c r="AF1130" i="5" s="1"/>
  <c r="AG1130" i="5" s="1"/>
  <c r="AE1131" i="5"/>
  <c r="AF1131" i="5" s="1"/>
  <c r="AG1131" i="5" s="1"/>
  <c r="AE1132" i="5"/>
  <c r="AF1132" i="5" s="1"/>
  <c r="AG1132" i="5" s="1"/>
  <c r="AE1133" i="5"/>
  <c r="AF1133" i="5" s="1"/>
  <c r="AG1133" i="5" s="1"/>
  <c r="AE1134" i="5"/>
  <c r="AF1134" i="5" s="1"/>
  <c r="AG1134" i="5" s="1"/>
  <c r="AE1135" i="5"/>
  <c r="AF1135" i="5" s="1"/>
  <c r="AG1135" i="5" s="1"/>
  <c r="AE1136" i="5"/>
  <c r="AF1136" i="5" s="1"/>
  <c r="AG1136" i="5" s="1"/>
  <c r="AE1137" i="5"/>
  <c r="AF1137" i="5" s="1"/>
  <c r="AG1137" i="5" s="1"/>
  <c r="AE1138" i="5"/>
  <c r="AF1138" i="5" s="1"/>
  <c r="AG1138" i="5" s="1"/>
  <c r="AE1139" i="5"/>
  <c r="AF1139" i="5" s="1"/>
  <c r="AG1139" i="5" s="1"/>
  <c r="AE1140" i="5"/>
  <c r="AF1140" i="5" s="1"/>
  <c r="AG1140" i="5" s="1"/>
  <c r="AE1141" i="5"/>
  <c r="AF1141" i="5" s="1"/>
  <c r="AG1141" i="5" s="1"/>
  <c r="AE1142" i="5"/>
  <c r="AF1142" i="5" s="1"/>
  <c r="AG1142" i="5" s="1"/>
  <c r="AE1143" i="5"/>
  <c r="AF1143" i="5" s="1"/>
  <c r="AG1143" i="5" s="1"/>
  <c r="AE1144" i="5"/>
  <c r="AF1144" i="5" s="1"/>
  <c r="AG1144" i="5" s="1"/>
  <c r="AE1145" i="5"/>
  <c r="AF1145" i="5" s="1"/>
  <c r="AG1145" i="5" s="1"/>
  <c r="AE1146" i="5"/>
  <c r="AF1146" i="5" s="1"/>
  <c r="AG1146" i="5" s="1"/>
  <c r="AE1147" i="5"/>
  <c r="AF1147" i="5" s="1"/>
  <c r="AG1147" i="5" s="1"/>
  <c r="AE1148" i="5"/>
  <c r="AF1148" i="5" s="1"/>
  <c r="AG1148" i="5" s="1"/>
  <c r="AE1149" i="5"/>
  <c r="AF1149" i="5" s="1"/>
  <c r="AG1149" i="5" s="1"/>
  <c r="AE1150" i="5"/>
  <c r="AF1150" i="5" s="1"/>
  <c r="AG1150" i="5" s="1"/>
  <c r="AE1151" i="5"/>
  <c r="AF1151" i="5" s="1"/>
  <c r="AG1151" i="5" s="1"/>
  <c r="AE1152" i="5"/>
  <c r="AF1152" i="5" s="1"/>
  <c r="AG1152" i="5" s="1"/>
  <c r="AE1153" i="5"/>
  <c r="AF1153" i="5" s="1"/>
  <c r="AG1153" i="5" s="1"/>
  <c r="AE1154" i="5"/>
  <c r="AF1154" i="5" s="1"/>
  <c r="AG1154" i="5" s="1"/>
  <c r="AE1155" i="5"/>
  <c r="AF1155" i="5" s="1"/>
  <c r="AG1155" i="5" s="1"/>
  <c r="AE1156" i="5"/>
  <c r="AF1156" i="5" s="1"/>
  <c r="AG1156" i="5" s="1"/>
  <c r="AE1157" i="5"/>
  <c r="AF1157" i="5" s="1"/>
  <c r="AG1157" i="5" s="1"/>
  <c r="AE1158" i="5"/>
  <c r="AF1158" i="5" s="1"/>
  <c r="AG1158" i="5" s="1"/>
  <c r="AE1159" i="5"/>
  <c r="AF1159" i="5" s="1"/>
  <c r="AG1159" i="5" s="1"/>
  <c r="AE1160" i="5"/>
  <c r="AF1160" i="5" s="1"/>
  <c r="AG1160" i="5" s="1"/>
  <c r="AE1161" i="5"/>
  <c r="AF1161" i="5" s="1"/>
  <c r="AG1161" i="5" s="1"/>
  <c r="AE1162" i="5"/>
  <c r="AF1162" i="5" s="1"/>
  <c r="AG1162" i="5" s="1"/>
  <c r="AE1163" i="5"/>
  <c r="AF1163" i="5" s="1"/>
  <c r="AG1163" i="5" s="1"/>
  <c r="AE1164" i="5"/>
  <c r="AF1164" i="5" s="1"/>
  <c r="AG1164" i="5" s="1"/>
  <c r="AE1165" i="5"/>
  <c r="AF1165" i="5" s="1"/>
  <c r="AG1165" i="5" s="1"/>
  <c r="AE1166" i="5"/>
  <c r="AF1166" i="5" s="1"/>
  <c r="AG1166" i="5" s="1"/>
  <c r="AE1167" i="5"/>
  <c r="AF1167" i="5" s="1"/>
  <c r="AG1167" i="5" s="1"/>
  <c r="AE1168" i="5"/>
  <c r="AF1168" i="5" s="1"/>
  <c r="AG1168" i="5" s="1"/>
  <c r="AE1169" i="5"/>
  <c r="AF1169" i="5" s="1"/>
  <c r="AG1169" i="5" s="1"/>
  <c r="AE1170" i="5"/>
  <c r="AF1170" i="5" s="1"/>
  <c r="AG1170" i="5" s="1"/>
  <c r="AE1171" i="5"/>
  <c r="AF1171" i="5" s="1"/>
  <c r="AG1171" i="5" s="1"/>
  <c r="AE1172" i="5"/>
  <c r="AF1172" i="5" s="1"/>
  <c r="AG1172" i="5" s="1"/>
  <c r="AE1173" i="5"/>
  <c r="AF1173" i="5" s="1"/>
  <c r="AG1173" i="5" s="1"/>
  <c r="AE1174" i="5"/>
  <c r="AF1174" i="5" s="1"/>
  <c r="AG1174" i="5" s="1"/>
  <c r="AE1175" i="5"/>
  <c r="AF1175" i="5" s="1"/>
  <c r="AG1175" i="5" s="1"/>
  <c r="AE1176" i="5"/>
  <c r="AF1176" i="5" s="1"/>
  <c r="AG1176" i="5" s="1"/>
  <c r="AE1177" i="5"/>
  <c r="AF1177" i="5" s="1"/>
  <c r="AG1177" i="5" s="1"/>
  <c r="AE1178" i="5"/>
  <c r="AF1178" i="5" s="1"/>
  <c r="AG1178" i="5" s="1"/>
  <c r="AE1179" i="5"/>
  <c r="AF1179" i="5" s="1"/>
  <c r="AG1179" i="5" s="1"/>
  <c r="AE1180" i="5"/>
  <c r="AF1180" i="5" s="1"/>
  <c r="AG1180" i="5" s="1"/>
  <c r="AE1181" i="5"/>
  <c r="AF1181" i="5" s="1"/>
  <c r="AG1181" i="5" s="1"/>
  <c r="AE1182" i="5"/>
  <c r="AF1182" i="5" s="1"/>
  <c r="AG1182" i="5" s="1"/>
  <c r="AE1183" i="5"/>
  <c r="AF1183" i="5" s="1"/>
  <c r="AG1183" i="5" s="1"/>
  <c r="AE1184" i="5"/>
  <c r="AF1184" i="5" s="1"/>
  <c r="AG1184" i="5" s="1"/>
  <c r="AE1185" i="5"/>
  <c r="AF1185" i="5" s="1"/>
  <c r="AG1185" i="5" s="1"/>
  <c r="AE1186" i="5"/>
  <c r="AF1186" i="5" s="1"/>
  <c r="AG1186" i="5" s="1"/>
  <c r="AE1187" i="5"/>
  <c r="AF1187" i="5" s="1"/>
  <c r="AG1187" i="5" s="1"/>
  <c r="AE1188" i="5"/>
  <c r="AF1188" i="5" s="1"/>
  <c r="AG1188" i="5" s="1"/>
  <c r="AE1189" i="5"/>
  <c r="AF1189" i="5" s="1"/>
  <c r="AG1189" i="5" s="1"/>
  <c r="AE1190" i="5"/>
  <c r="AF1190" i="5" s="1"/>
  <c r="AG1190" i="5" s="1"/>
  <c r="AE1191" i="5"/>
  <c r="AF1191" i="5" s="1"/>
  <c r="AG1191" i="5" s="1"/>
  <c r="AE1192" i="5"/>
  <c r="AF1192" i="5" s="1"/>
  <c r="AG1192" i="5" s="1"/>
  <c r="AE1193" i="5"/>
  <c r="AF1193" i="5" s="1"/>
  <c r="AG1193" i="5" s="1"/>
  <c r="AE1194" i="5"/>
  <c r="AF1194" i="5" s="1"/>
  <c r="AG1194" i="5" s="1"/>
  <c r="AE1195" i="5"/>
  <c r="AF1195" i="5" s="1"/>
  <c r="AG1195" i="5" s="1"/>
  <c r="AE1196" i="5"/>
  <c r="AF1196" i="5" s="1"/>
  <c r="AG1196" i="5" s="1"/>
  <c r="AE1197" i="5"/>
  <c r="AF1197" i="5" s="1"/>
  <c r="AG1197" i="5" s="1"/>
  <c r="AE1198" i="5"/>
  <c r="AF1198" i="5" s="1"/>
  <c r="AG1198" i="5" s="1"/>
  <c r="AE1199" i="5"/>
  <c r="AF1199" i="5" s="1"/>
  <c r="AG1199" i="5" s="1"/>
  <c r="AE1200" i="5"/>
  <c r="AF1200" i="5" s="1"/>
  <c r="AG1200" i="5" s="1"/>
  <c r="AE1201" i="5"/>
  <c r="AF1201" i="5" s="1"/>
  <c r="AG1201" i="5" s="1"/>
  <c r="AE1202" i="5"/>
  <c r="AF1202" i="5" s="1"/>
  <c r="AG1202" i="5" s="1"/>
  <c r="AE1203" i="5"/>
  <c r="AF1203" i="5" s="1"/>
  <c r="AG1203" i="5" s="1"/>
  <c r="AE1204" i="5"/>
  <c r="AF1204" i="5" s="1"/>
  <c r="AG1204" i="5" s="1"/>
  <c r="AE1205" i="5"/>
  <c r="AF1205" i="5" s="1"/>
  <c r="AG1205" i="5" s="1"/>
  <c r="AE1206" i="5"/>
  <c r="AF1206" i="5" s="1"/>
  <c r="AG1206" i="5" s="1"/>
  <c r="AE1207" i="5"/>
  <c r="AF1207" i="5" s="1"/>
  <c r="AG1207" i="5" s="1"/>
  <c r="AE1208" i="5"/>
  <c r="AF1208" i="5" s="1"/>
  <c r="AG1208" i="5" s="1"/>
  <c r="AE1209" i="5"/>
  <c r="AF1209" i="5" s="1"/>
  <c r="AG1209" i="5" s="1"/>
  <c r="AE1210" i="5"/>
  <c r="AF1210" i="5" s="1"/>
  <c r="AG1210" i="5" s="1"/>
  <c r="AE1211" i="5"/>
  <c r="AF1211" i="5" s="1"/>
  <c r="AG1211" i="5" s="1"/>
  <c r="AE1212" i="5"/>
  <c r="AF1212" i="5" s="1"/>
  <c r="AG1212" i="5" s="1"/>
  <c r="AE1213" i="5"/>
  <c r="AF1213" i="5" s="1"/>
  <c r="AG1213" i="5" s="1"/>
  <c r="AE1214" i="5"/>
  <c r="AF1214" i="5" s="1"/>
  <c r="AG1214" i="5" s="1"/>
  <c r="AE1215" i="5"/>
  <c r="AF1215" i="5" s="1"/>
  <c r="AG1215" i="5" s="1"/>
  <c r="AE1216" i="5"/>
  <c r="AF1216" i="5" s="1"/>
  <c r="AG1216" i="5" s="1"/>
  <c r="AE1217" i="5"/>
  <c r="AF1217" i="5" s="1"/>
  <c r="AG1217" i="5" s="1"/>
  <c r="AE1218" i="5"/>
  <c r="AF1218" i="5" s="1"/>
  <c r="AG1218" i="5" s="1"/>
  <c r="AE1219" i="5"/>
  <c r="AF1219" i="5" s="1"/>
  <c r="AG1219" i="5" s="1"/>
  <c r="AE1220" i="5"/>
  <c r="AF1220" i="5" s="1"/>
  <c r="AG1220" i="5" s="1"/>
  <c r="AE1221" i="5"/>
  <c r="AF1221" i="5" s="1"/>
  <c r="AG1221" i="5" s="1"/>
  <c r="AE1222" i="5"/>
  <c r="AF1222" i="5" s="1"/>
  <c r="AG1222" i="5" s="1"/>
  <c r="AE1223" i="5"/>
  <c r="AF1223" i="5" s="1"/>
  <c r="AG1223" i="5" s="1"/>
  <c r="AE1224" i="5"/>
  <c r="AF1224" i="5" s="1"/>
  <c r="AG1224" i="5" s="1"/>
  <c r="AE1225" i="5"/>
  <c r="AF1225" i="5" s="1"/>
  <c r="AG1225" i="5" s="1"/>
  <c r="AE1226" i="5"/>
  <c r="AF1226" i="5" s="1"/>
  <c r="AG1226" i="5" s="1"/>
  <c r="AE1227" i="5"/>
  <c r="AF1227" i="5" s="1"/>
  <c r="AG1227" i="5" s="1"/>
  <c r="AE1228" i="5"/>
  <c r="AF1228" i="5" s="1"/>
  <c r="AG1228" i="5" s="1"/>
  <c r="AE1229" i="5"/>
  <c r="AF1229" i="5" s="1"/>
  <c r="AG1229" i="5" s="1"/>
  <c r="AE1230" i="5"/>
  <c r="AF1230" i="5" s="1"/>
  <c r="AG1230" i="5" s="1"/>
  <c r="AE1231" i="5"/>
  <c r="AF1231" i="5" s="1"/>
  <c r="AG1231" i="5" s="1"/>
  <c r="AE1232" i="5"/>
  <c r="AF1232" i="5" s="1"/>
  <c r="AG1232" i="5" s="1"/>
  <c r="AE1233" i="5"/>
  <c r="AF1233" i="5" s="1"/>
  <c r="AG1233" i="5" s="1"/>
  <c r="AE1234" i="5"/>
  <c r="AF1234" i="5" s="1"/>
  <c r="AG1234" i="5" s="1"/>
  <c r="AE1235" i="5"/>
  <c r="AF1235" i="5" s="1"/>
  <c r="AG1235" i="5" s="1"/>
  <c r="AE1236" i="5"/>
  <c r="AF1236" i="5" s="1"/>
  <c r="AG1236" i="5" s="1"/>
  <c r="AE1237" i="5"/>
  <c r="AF1237" i="5" s="1"/>
  <c r="AG1237" i="5" s="1"/>
  <c r="AE1238" i="5"/>
  <c r="AF1238" i="5" s="1"/>
  <c r="AG1238" i="5" s="1"/>
  <c r="AE1239" i="5"/>
  <c r="AF1239" i="5" s="1"/>
  <c r="AG1239" i="5" s="1"/>
  <c r="AE1240" i="5"/>
  <c r="AF1240" i="5" s="1"/>
  <c r="AG1240" i="5" s="1"/>
  <c r="AE1241" i="5"/>
  <c r="AF1241" i="5" s="1"/>
  <c r="AG1241" i="5" s="1"/>
  <c r="AE1242" i="5"/>
  <c r="AF1242" i="5" s="1"/>
  <c r="AG1242" i="5" s="1"/>
  <c r="AE1243" i="5"/>
  <c r="AF1243" i="5" s="1"/>
  <c r="AG1243" i="5" s="1"/>
  <c r="AE1244" i="5"/>
  <c r="AF1244" i="5" s="1"/>
  <c r="AG1244" i="5" s="1"/>
  <c r="AE1245" i="5"/>
  <c r="AF1245" i="5" s="1"/>
  <c r="AG1245" i="5" s="1"/>
  <c r="AE1246" i="5"/>
  <c r="AF1246" i="5" s="1"/>
  <c r="AG1246" i="5" s="1"/>
  <c r="AE1247" i="5"/>
  <c r="AF1247" i="5" s="1"/>
  <c r="AG1247" i="5" s="1"/>
  <c r="AE1248" i="5"/>
  <c r="AF1248" i="5" s="1"/>
  <c r="AG1248" i="5" s="1"/>
  <c r="AE1249" i="5"/>
  <c r="AF1249" i="5" s="1"/>
  <c r="AG1249" i="5" s="1"/>
  <c r="AE1250" i="5"/>
  <c r="AF1250" i="5" s="1"/>
  <c r="AG1250" i="5" s="1"/>
  <c r="AE1251" i="5"/>
  <c r="AF1251" i="5" s="1"/>
  <c r="AG1251" i="5" s="1"/>
  <c r="AE1252" i="5"/>
  <c r="AF1252" i="5" s="1"/>
  <c r="AG1252" i="5" s="1"/>
  <c r="AE1253" i="5"/>
  <c r="AF1253" i="5" s="1"/>
  <c r="AG1253" i="5" s="1"/>
  <c r="AE1254" i="5"/>
  <c r="AF1254" i="5" s="1"/>
  <c r="AG1254" i="5" s="1"/>
  <c r="AE1255" i="5"/>
  <c r="AF1255" i="5" s="1"/>
  <c r="AG1255" i="5" s="1"/>
  <c r="AE1256" i="5"/>
  <c r="AF1256" i="5" s="1"/>
  <c r="AG1256" i="5" s="1"/>
  <c r="AE1257" i="5"/>
  <c r="AF1257" i="5" s="1"/>
  <c r="AG1257" i="5" s="1"/>
  <c r="AE1258" i="5"/>
  <c r="AF1258" i="5" s="1"/>
  <c r="AG1258" i="5" s="1"/>
  <c r="AE1259" i="5"/>
  <c r="AF1259" i="5" s="1"/>
  <c r="AG1259" i="5" s="1"/>
  <c r="AE1260" i="5"/>
  <c r="AF1260" i="5" s="1"/>
  <c r="AG1260" i="5" s="1"/>
  <c r="AE1261" i="5"/>
  <c r="AF1261" i="5" s="1"/>
  <c r="AG1261" i="5" s="1"/>
  <c r="AE1262" i="5"/>
  <c r="AF1262" i="5" s="1"/>
  <c r="AG1262" i="5" s="1"/>
  <c r="AE1263" i="5"/>
  <c r="AF1263" i="5" s="1"/>
  <c r="AG1263" i="5" s="1"/>
  <c r="AE1264" i="5"/>
  <c r="AF1264" i="5" s="1"/>
  <c r="AG1264" i="5" s="1"/>
  <c r="AE1265" i="5"/>
  <c r="AF1265" i="5" s="1"/>
  <c r="AG1265" i="5" s="1"/>
  <c r="AE1266" i="5"/>
  <c r="AF1266" i="5" s="1"/>
  <c r="AG1266" i="5" s="1"/>
  <c r="AE1267" i="5"/>
  <c r="AF1267" i="5" s="1"/>
  <c r="AG1267" i="5" s="1"/>
  <c r="AE1268" i="5"/>
  <c r="AF1268" i="5" s="1"/>
  <c r="AG1268" i="5" s="1"/>
  <c r="AE1269" i="5"/>
  <c r="AF1269" i="5" s="1"/>
  <c r="AG1269" i="5" s="1"/>
  <c r="AE1270" i="5"/>
  <c r="AF1270" i="5" s="1"/>
  <c r="AG1270" i="5" s="1"/>
  <c r="AE1271" i="5"/>
  <c r="AF1271" i="5" s="1"/>
  <c r="AG1271" i="5" s="1"/>
  <c r="AE1272" i="5"/>
  <c r="AF1272" i="5" s="1"/>
  <c r="AG1272" i="5" s="1"/>
  <c r="AE1273" i="5"/>
  <c r="AF1273" i="5" s="1"/>
  <c r="AG1273" i="5" s="1"/>
  <c r="AE1274" i="5"/>
  <c r="AF1274" i="5" s="1"/>
  <c r="AG1274" i="5" s="1"/>
  <c r="AE1275" i="5"/>
  <c r="AF1275" i="5" s="1"/>
  <c r="AG1275" i="5" s="1"/>
  <c r="AE1276" i="5"/>
  <c r="AF1276" i="5" s="1"/>
  <c r="AG1276" i="5" s="1"/>
  <c r="AE1277" i="5"/>
  <c r="AF1277" i="5" s="1"/>
  <c r="AG1277" i="5" s="1"/>
  <c r="AE1278" i="5"/>
  <c r="AF1278" i="5" s="1"/>
  <c r="AG1278" i="5" s="1"/>
  <c r="AE1279" i="5"/>
  <c r="AF1279" i="5" s="1"/>
  <c r="AG1279" i="5" s="1"/>
  <c r="AE1280" i="5"/>
  <c r="AF1280" i="5" s="1"/>
  <c r="AG1280" i="5" s="1"/>
  <c r="AE1281" i="5"/>
  <c r="AF1281" i="5" s="1"/>
  <c r="AG1281" i="5" s="1"/>
  <c r="AE1282" i="5"/>
  <c r="AF1282" i="5" s="1"/>
  <c r="AG1282" i="5" s="1"/>
  <c r="AE1283" i="5"/>
  <c r="AF1283" i="5" s="1"/>
  <c r="AG1283" i="5" s="1"/>
  <c r="AE1284" i="5"/>
  <c r="AF1284" i="5" s="1"/>
  <c r="AG1284" i="5" s="1"/>
  <c r="AE1285" i="5"/>
  <c r="AF1285" i="5" s="1"/>
  <c r="AG1285" i="5" s="1"/>
  <c r="AE1286" i="5"/>
  <c r="AF1286" i="5" s="1"/>
  <c r="AG1286" i="5" s="1"/>
  <c r="AE1287" i="5"/>
  <c r="AF1287" i="5" s="1"/>
  <c r="AG1287" i="5" s="1"/>
  <c r="AE1288" i="5"/>
  <c r="AF1288" i="5" s="1"/>
  <c r="AG1288" i="5" s="1"/>
  <c r="AE1289" i="5"/>
  <c r="AF1289" i="5" s="1"/>
  <c r="AG1289" i="5" s="1"/>
  <c r="AE1290" i="5"/>
  <c r="AF1290" i="5" s="1"/>
  <c r="AG1290" i="5" s="1"/>
  <c r="AE1291" i="5"/>
  <c r="AF1291" i="5" s="1"/>
  <c r="AG1291" i="5" s="1"/>
  <c r="AE1292" i="5"/>
  <c r="AF1292" i="5" s="1"/>
  <c r="AG1292" i="5" s="1"/>
  <c r="AE1293" i="5"/>
  <c r="AF1293" i="5" s="1"/>
  <c r="AG1293" i="5" s="1"/>
  <c r="AE1294" i="5"/>
  <c r="AF1294" i="5" s="1"/>
  <c r="AG1294" i="5" s="1"/>
  <c r="AE1295" i="5"/>
  <c r="AF1295" i="5" s="1"/>
  <c r="AG1295" i="5" s="1"/>
  <c r="AE1296" i="5"/>
  <c r="AF1296" i="5" s="1"/>
  <c r="AG1296" i="5" s="1"/>
  <c r="AE1297" i="5"/>
  <c r="AF1297" i="5" s="1"/>
  <c r="AG1297" i="5" s="1"/>
  <c r="AE1298" i="5"/>
  <c r="AF1298" i="5" s="1"/>
  <c r="AG1298" i="5" s="1"/>
  <c r="AE1299" i="5"/>
  <c r="AF1299" i="5" s="1"/>
  <c r="AG1299" i="5" s="1"/>
  <c r="AE1300" i="5"/>
  <c r="AF1300" i="5" s="1"/>
  <c r="AG1300" i="5" s="1"/>
  <c r="AE1301" i="5"/>
  <c r="AF1301" i="5" s="1"/>
  <c r="AG1301" i="5" s="1"/>
  <c r="AE1302" i="5"/>
  <c r="AF1302" i="5" s="1"/>
  <c r="AG1302" i="5" s="1"/>
  <c r="AE1303" i="5"/>
  <c r="AF1303" i="5" s="1"/>
  <c r="AG1303" i="5" s="1"/>
  <c r="AE1304" i="5"/>
  <c r="AF1304" i="5" s="1"/>
  <c r="AG1304" i="5" s="1"/>
  <c r="AE1305" i="5"/>
  <c r="AF1305" i="5" s="1"/>
  <c r="AG1305" i="5" s="1"/>
  <c r="AE1306" i="5"/>
  <c r="AF1306" i="5" s="1"/>
  <c r="AG1306" i="5" s="1"/>
  <c r="AE1307" i="5"/>
  <c r="AF1307" i="5" s="1"/>
  <c r="AG1307" i="5" s="1"/>
  <c r="AE1308" i="5"/>
  <c r="AF1308" i="5" s="1"/>
  <c r="AG1308" i="5" s="1"/>
  <c r="AE1309" i="5"/>
  <c r="AF1309" i="5" s="1"/>
  <c r="AG1309" i="5" s="1"/>
  <c r="AE1310" i="5"/>
  <c r="AF1310" i="5" s="1"/>
  <c r="AG1310" i="5" s="1"/>
  <c r="AE1311" i="5"/>
  <c r="AF1311" i="5" s="1"/>
  <c r="AG1311" i="5" s="1"/>
  <c r="AE1312" i="5"/>
  <c r="AF1312" i="5" s="1"/>
  <c r="AG1312" i="5" s="1"/>
  <c r="AE1313" i="5"/>
  <c r="AF1313" i="5" s="1"/>
  <c r="AG1313" i="5" s="1"/>
  <c r="AE1314" i="5"/>
  <c r="AF1314" i="5" s="1"/>
  <c r="AG1314" i="5" s="1"/>
  <c r="AE1315" i="5"/>
  <c r="AF1315" i="5" s="1"/>
  <c r="AG1315" i="5" s="1"/>
  <c r="AE1316" i="5"/>
  <c r="AF1316" i="5" s="1"/>
  <c r="AG1316" i="5" s="1"/>
  <c r="AE1317" i="5"/>
  <c r="AF1317" i="5" s="1"/>
  <c r="AG1317" i="5" s="1"/>
  <c r="AE1318" i="5"/>
  <c r="AF1318" i="5" s="1"/>
  <c r="AG1318" i="5" s="1"/>
  <c r="AE1319" i="5"/>
  <c r="AF1319" i="5" s="1"/>
  <c r="AG1319" i="5" s="1"/>
  <c r="AE1320" i="5"/>
  <c r="AF1320" i="5" s="1"/>
  <c r="AG1320" i="5" s="1"/>
  <c r="AE1321" i="5"/>
  <c r="AF1321" i="5" s="1"/>
  <c r="AG1321" i="5" s="1"/>
  <c r="AE1322" i="5"/>
  <c r="AF1322" i="5" s="1"/>
  <c r="AG1322" i="5" s="1"/>
  <c r="AE1323" i="5"/>
  <c r="AF1323" i="5" s="1"/>
  <c r="AG1323" i="5" s="1"/>
  <c r="AE1324" i="5"/>
  <c r="AF1324" i="5" s="1"/>
  <c r="AG1324" i="5" s="1"/>
  <c r="AE1325" i="5"/>
  <c r="AF1325" i="5" s="1"/>
  <c r="AG1325" i="5" s="1"/>
  <c r="AE1326" i="5"/>
  <c r="AF1326" i="5" s="1"/>
  <c r="AG1326" i="5" s="1"/>
  <c r="AE1327" i="5"/>
  <c r="AF1327" i="5" s="1"/>
  <c r="AG1327" i="5" s="1"/>
  <c r="AE1328" i="5"/>
  <c r="AF1328" i="5" s="1"/>
  <c r="AG1328" i="5" s="1"/>
  <c r="AE1329" i="5"/>
  <c r="AF1329" i="5" s="1"/>
  <c r="AG1329" i="5" s="1"/>
  <c r="AE1330" i="5"/>
  <c r="AF1330" i="5" s="1"/>
  <c r="AG1330" i="5" s="1"/>
  <c r="AE1331" i="5"/>
  <c r="AF1331" i="5" s="1"/>
  <c r="AG1331" i="5" s="1"/>
  <c r="AE1332" i="5"/>
  <c r="AF1332" i="5" s="1"/>
  <c r="AG1332" i="5" s="1"/>
  <c r="AE1333" i="5"/>
  <c r="AF1333" i="5" s="1"/>
  <c r="AG1333" i="5" s="1"/>
  <c r="AE1334" i="5"/>
  <c r="AF1334" i="5" s="1"/>
  <c r="AG1334" i="5" s="1"/>
  <c r="AE1335" i="5"/>
  <c r="AF1335" i="5" s="1"/>
  <c r="AG1335" i="5" s="1"/>
  <c r="AE1336" i="5"/>
  <c r="AF1336" i="5" s="1"/>
  <c r="AG1336" i="5" s="1"/>
  <c r="AE1337" i="5"/>
  <c r="AF1337" i="5" s="1"/>
  <c r="AG1337" i="5" s="1"/>
  <c r="AE1338" i="5"/>
  <c r="AF1338" i="5" s="1"/>
  <c r="AG1338" i="5" s="1"/>
  <c r="AE1339" i="5"/>
  <c r="AF1339" i="5" s="1"/>
  <c r="AG1339" i="5" s="1"/>
  <c r="AE1340" i="5"/>
  <c r="AF1340" i="5" s="1"/>
  <c r="AG1340" i="5" s="1"/>
  <c r="AE1341" i="5"/>
  <c r="AF1341" i="5" s="1"/>
  <c r="AG1341" i="5" s="1"/>
  <c r="AE1342" i="5"/>
  <c r="AF1342" i="5" s="1"/>
  <c r="AG1342" i="5" s="1"/>
  <c r="AE1343" i="5"/>
  <c r="AF1343" i="5" s="1"/>
  <c r="AG1343" i="5" s="1"/>
  <c r="AE1344" i="5"/>
  <c r="AF1344" i="5" s="1"/>
  <c r="AG1344" i="5" s="1"/>
  <c r="AE1345" i="5"/>
  <c r="AF1345" i="5" s="1"/>
  <c r="AG1345" i="5" s="1"/>
  <c r="AE1346" i="5"/>
  <c r="AF1346" i="5" s="1"/>
  <c r="AG1346" i="5" s="1"/>
  <c r="AE1347" i="5"/>
  <c r="AF1347" i="5" s="1"/>
  <c r="AG1347" i="5" s="1"/>
  <c r="AE1348" i="5"/>
  <c r="AF1348" i="5" s="1"/>
  <c r="AG1348" i="5" s="1"/>
  <c r="AE1349" i="5"/>
  <c r="AF1349" i="5" s="1"/>
  <c r="AG1349" i="5" s="1"/>
  <c r="AE1350" i="5"/>
  <c r="AF1350" i="5" s="1"/>
  <c r="AG1350" i="5" s="1"/>
  <c r="AE1351" i="5"/>
  <c r="AF1351" i="5" s="1"/>
  <c r="AG1351" i="5" s="1"/>
  <c r="AE1352" i="5"/>
  <c r="AF1352" i="5" s="1"/>
  <c r="AG1352" i="5" s="1"/>
  <c r="AE1353" i="5"/>
  <c r="AF1353" i="5" s="1"/>
  <c r="AG1353" i="5" s="1"/>
  <c r="AE1354" i="5"/>
  <c r="AF1354" i="5" s="1"/>
  <c r="AG1354" i="5" s="1"/>
  <c r="AE1355" i="5"/>
  <c r="AF1355" i="5" s="1"/>
  <c r="AG1355" i="5" s="1"/>
  <c r="AE1356" i="5"/>
  <c r="AF1356" i="5" s="1"/>
  <c r="AG1356" i="5" s="1"/>
  <c r="AE1357" i="5"/>
  <c r="AF1357" i="5" s="1"/>
  <c r="AG1357" i="5" s="1"/>
  <c r="AE1358" i="5"/>
  <c r="AF1358" i="5" s="1"/>
  <c r="AG1358" i="5" s="1"/>
  <c r="AE1359" i="5"/>
  <c r="AF1359" i="5" s="1"/>
  <c r="AG1359" i="5" s="1"/>
  <c r="AE1360" i="5"/>
  <c r="AF1360" i="5" s="1"/>
  <c r="AG1360" i="5" s="1"/>
  <c r="AE1361" i="5"/>
  <c r="AF1361" i="5" s="1"/>
  <c r="AG1361" i="5" s="1"/>
  <c r="AE1362" i="5"/>
  <c r="AF1362" i="5" s="1"/>
  <c r="AG1362" i="5" s="1"/>
  <c r="AE1363" i="5"/>
  <c r="AF1363" i="5" s="1"/>
  <c r="AG1363" i="5" s="1"/>
  <c r="AE1364" i="5"/>
  <c r="AF1364" i="5" s="1"/>
  <c r="AG1364" i="5" s="1"/>
  <c r="AE1365" i="5"/>
  <c r="AF1365" i="5" s="1"/>
  <c r="AG1365" i="5" s="1"/>
  <c r="AE1366" i="5"/>
  <c r="AF1366" i="5" s="1"/>
  <c r="AG1366" i="5" s="1"/>
  <c r="AE1367" i="5"/>
  <c r="AF1367" i="5" s="1"/>
  <c r="AG1367" i="5" s="1"/>
  <c r="AE1368" i="5"/>
  <c r="AF1368" i="5" s="1"/>
  <c r="AG1368" i="5" s="1"/>
  <c r="AE1369" i="5"/>
  <c r="AF1369" i="5" s="1"/>
  <c r="AG1369" i="5" s="1"/>
  <c r="AE1370" i="5"/>
  <c r="AF1370" i="5" s="1"/>
  <c r="AG1370" i="5" s="1"/>
  <c r="AE1371" i="5"/>
  <c r="AF1371" i="5" s="1"/>
  <c r="AG1371" i="5" s="1"/>
  <c r="AE1372" i="5"/>
  <c r="AF1372" i="5" s="1"/>
  <c r="AG1372" i="5" s="1"/>
  <c r="AE1373" i="5"/>
  <c r="AF1373" i="5" s="1"/>
  <c r="AG1373" i="5" s="1"/>
  <c r="AE1374" i="5"/>
  <c r="AF1374" i="5" s="1"/>
  <c r="AG1374" i="5" s="1"/>
  <c r="AE1375" i="5"/>
  <c r="AF1375" i="5" s="1"/>
  <c r="AG1375" i="5" s="1"/>
  <c r="AE1376" i="5"/>
  <c r="AF1376" i="5" s="1"/>
  <c r="AG1376" i="5" s="1"/>
  <c r="AE1377" i="5"/>
  <c r="AF1377" i="5" s="1"/>
  <c r="AG1377" i="5" s="1"/>
  <c r="AE1378" i="5"/>
  <c r="AF1378" i="5" s="1"/>
  <c r="AG1378" i="5" s="1"/>
  <c r="AE1379" i="5"/>
  <c r="AF1379" i="5" s="1"/>
  <c r="AG1379" i="5" s="1"/>
  <c r="AE1380" i="5"/>
  <c r="AF1380" i="5" s="1"/>
  <c r="AG1380" i="5" s="1"/>
  <c r="AE1381" i="5"/>
  <c r="AF1381" i="5" s="1"/>
  <c r="AG1381" i="5" s="1"/>
  <c r="AE1382" i="5"/>
  <c r="AF1382" i="5" s="1"/>
  <c r="AG1382" i="5" s="1"/>
  <c r="AE1383" i="5"/>
  <c r="AF1383" i="5" s="1"/>
  <c r="AG1383" i="5" s="1"/>
  <c r="AE1384" i="5"/>
  <c r="AF1384" i="5" s="1"/>
  <c r="AG1384" i="5" s="1"/>
  <c r="AE1385" i="5"/>
  <c r="AF1385" i="5" s="1"/>
  <c r="AG1385" i="5" s="1"/>
  <c r="AE1386" i="5"/>
  <c r="AF1386" i="5" s="1"/>
  <c r="AG1386" i="5" s="1"/>
  <c r="AE1387" i="5"/>
  <c r="AF1387" i="5" s="1"/>
  <c r="AG1387" i="5" s="1"/>
  <c r="AE1388" i="5"/>
  <c r="AF1388" i="5" s="1"/>
  <c r="AG1388" i="5" s="1"/>
  <c r="AE1389" i="5"/>
  <c r="AF1389" i="5" s="1"/>
  <c r="AG1389" i="5" s="1"/>
  <c r="AE1390" i="5"/>
  <c r="AF1390" i="5" s="1"/>
  <c r="AG1390" i="5" s="1"/>
  <c r="AE1391" i="5"/>
  <c r="AF1391" i="5" s="1"/>
  <c r="AG1391" i="5" s="1"/>
  <c r="AE1392" i="5"/>
  <c r="AF1392" i="5" s="1"/>
  <c r="AG1392" i="5" s="1"/>
  <c r="AE1393" i="5"/>
  <c r="AF1393" i="5" s="1"/>
  <c r="AG1393" i="5" s="1"/>
  <c r="AE1394" i="5"/>
  <c r="AF1394" i="5" s="1"/>
  <c r="AG1394" i="5" s="1"/>
  <c r="AE1395" i="5"/>
  <c r="AF1395" i="5" s="1"/>
  <c r="AG1395" i="5" s="1"/>
  <c r="AE1396" i="5"/>
  <c r="AF1396" i="5" s="1"/>
  <c r="AG1396" i="5" s="1"/>
  <c r="AE1397" i="5"/>
  <c r="AF1397" i="5" s="1"/>
  <c r="AG1397" i="5" s="1"/>
  <c r="AE1398" i="5"/>
  <c r="AF1398" i="5" s="1"/>
  <c r="AG1398" i="5" s="1"/>
  <c r="AE1399" i="5"/>
  <c r="AF1399" i="5" s="1"/>
  <c r="AG1399" i="5" s="1"/>
  <c r="AE1400" i="5"/>
  <c r="AF1400" i="5" s="1"/>
  <c r="AG1400" i="5" s="1"/>
  <c r="AE1401" i="5"/>
  <c r="AF1401" i="5" s="1"/>
  <c r="AG1401" i="5" s="1"/>
  <c r="AE1402" i="5"/>
  <c r="AF1402" i="5" s="1"/>
  <c r="AG1402" i="5" s="1"/>
  <c r="AE1403" i="5"/>
  <c r="AF1403" i="5" s="1"/>
  <c r="AG1403" i="5" s="1"/>
  <c r="AE1404" i="5"/>
  <c r="AF1404" i="5" s="1"/>
  <c r="AG1404" i="5" s="1"/>
  <c r="AE1405" i="5"/>
  <c r="AF1405" i="5" s="1"/>
  <c r="AG1405" i="5" s="1"/>
  <c r="AE1406" i="5"/>
  <c r="AF1406" i="5" s="1"/>
  <c r="AG1406" i="5" s="1"/>
  <c r="AE1407" i="5"/>
  <c r="AF1407" i="5" s="1"/>
  <c r="AG1407" i="5" s="1"/>
  <c r="AE1408" i="5"/>
  <c r="AF1408" i="5" s="1"/>
  <c r="AG1408" i="5" s="1"/>
  <c r="AE1409" i="5"/>
  <c r="AF1409" i="5" s="1"/>
  <c r="AG1409" i="5" s="1"/>
  <c r="AE1410" i="5"/>
  <c r="AF1410" i="5" s="1"/>
  <c r="AG1410" i="5" s="1"/>
  <c r="AE1411" i="5"/>
  <c r="AF1411" i="5" s="1"/>
  <c r="AG1411" i="5" s="1"/>
  <c r="AE1412" i="5"/>
  <c r="AF1412" i="5" s="1"/>
  <c r="AG1412" i="5" s="1"/>
  <c r="AE1413" i="5"/>
  <c r="AF1413" i="5" s="1"/>
  <c r="AG1413" i="5" s="1"/>
  <c r="AE1414" i="5"/>
  <c r="AF1414" i="5" s="1"/>
  <c r="AG1414" i="5" s="1"/>
  <c r="AE1415" i="5"/>
  <c r="AF1415" i="5" s="1"/>
  <c r="AG1415" i="5" s="1"/>
  <c r="AE1416" i="5"/>
  <c r="AF1416" i="5" s="1"/>
  <c r="AG1416" i="5" s="1"/>
  <c r="AE1417" i="5"/>
  <c r="AF1417" i="5" s="1"/>
  <c r="AG1417" i="5" s="1"/>
  <c r="AE1418" i="5"/>
  <c r="AF1418" i="5" s="1"/>
  <c r="AG1418" i="5" s="1"/>
  <c r="AE1419" i="5"/>
  <c r="AF1419" i="5" s="1"/>
  <c r="AG1419" i="5" s="1"/>
  <c r="AE1420" i="5"/>
  <c r="AF1420" i="5" s="1"/>
  <c r="AG1420" i="5" s="1"/>
  <c r="AE1421" i="5"/>
  <c r="AF1421" i="5" s="1"/>
  <c r="AG1421" i="5" s="1"/>
  <c r="AE1422" i="5"/>
  <c r="AF1422" i="5" s="1"/>
  <c r="AG1422" i="5" s="1"/>
  <c r="AE1423" i="5"/>
  <c r="AF1423" i="5" s="1"/>
  <c r="AG1423" i="5" s="1"/>
  <c r="AE1424" i="5"/>
  <c r="AF1424" i="5" s="1"/>
  <c r="AG1424" i="5" s="1"/>
  <c r="AE1425" i="5"/>
  <c r="AF1425" i="5" s="1"/>
  <c r="AG1425" i="5" s="1"/>
  <c r="AE1426" i="5"/>
  <c r="AF1426" i="5" s="1"/>
  <c r="AG1426" i="5" s="1"/>
  <c r="AE1427" i="5"/>
  <c r="AF1427" i="5" s="1"/>
  <c r="AG1427" i="5" s="1"/>
  <c r="AE1428" i="5"/>
  <c r="AF1428" i="5" s="1"/>
  <c r="AG1428" i="5" s="1"/>
  <c r="AE1429" i="5"/>
  <c r="AF1429" i="5" s="1"/>
  <c r="AG1429" i="5" s="1"/>
  <c r="AE1430" i="5"/>
  <c r="AF1430" i="5" s="1"/>
  <c r="AG1430" i="5" s="1"/>
  <c r="AE1431" i="5"/>
  <c r="AF1431" i="5" s="1"/>
  <c r="AG1431" i="5" s="1"/>
  <c r="AE1432" i="5"/>
  <c r="AF1432" i="5" s="1"/>
  <c r="AG1432" i="5" s="1"/>
  <c r="AE1433" i="5"/>
  <c r="AF1433" i="5" s="1"/>
  <c r="AG1433" i="5" s="1"/>
  <c r="AE1434" i="5"/>
  <c r="AF1434" i="5" s="1"/>
  <c r="AG1434" i="5" s="1"/>
  <c r="AE1435" i="5"/>
  <c r="AF1435" i="5" s="1"/>
  <c r="AG1435" i="5" s="1"/>
  <c r="AE1436" i="5"/>
  <c r="AF1436" i="5" s="1"/>
  <c r="AG1436" i="5" s="1"/>
  <c r="AE1437" i="5"/>
  <c r="AF1437" i="5" s="1"/>
  <c r="AG1437" i="5" s="1"/>
  <c r="AE1438" i="5"/>
  <c r="AF1438" i="5" s="1"/>
  <c r="AG1438" i="5" s="1"/>
  <c r="AE1439" i="5"/>
  <c r="AF1439" i="5" s="1"/>
  <c r="AG1439" i="5" s="1"/>
  <c r="AE1440" i="5"/>
  <c r="AF1440" i="5" s="1"/>
  <c r="AG1440" i="5" s="1"/>
  <c r="AE1441" i="5"/>
  <c r="AF1441" i="5" s="1"/>
  <c r="AG1441" i="5" s="1"/>
  <c r="AE1442" i="5"/>
  <c r="AF1442" i="5" s="1"/>
  <c r="AG1442" i="5" s="1"/>
  <c r="AE1443" i="5"/>
  <c r="AF1443" i="5" s="1"/>
  <c r="AG1443" i="5" s="1"/>
  <c r="AE1444" i="5"/>
  <c r="AF1444" i="5" s="1"/>
  <c r="AG1444" i="5" s="1"/>
  <c r="AE1445" i="5"/>
  <c r="AF1445" i="5" s="1"/>
  <c r="AG1445" i="5" s="1"/>
  <c r="AE1446" i="5"/>
  <c r="AF1446" i="5" s="1"/>
  <c r="AG1446" i="5" s="1"/>
  <c r="AE1447" i="5"/>
  <c r="AF1447" i="5" s="1"/>
  <c r="AG1447" i="5" s="1"/>
  <c r="AE1448" i="5"/>
  <c r="AF1448" i="5" s="1"/>
  <c r="AG1448" i="5" s="1"/>
  <c r="AE1449" i="5"/>
  <c r="AF1449" i="5" s="1"/>
  <c r="AG1449" i="5" s="1"/>
  <c r="AE1450" i="5"/>
  <c r="AF1450" i="5" s="1"/>
  <c r="AG1450" i="5" s="1"/>
  <c r="AE1451" i="5"/>
  <c r="AF1451" i="5" s="1"/>
  <c r="AG1451" i="5" s="1"/>
  <c r="AE1452" i="5"/>
  <c r="AF1452" i="5" s="1"/>
  <c r="AG1452" i="5" s="1"/>
  <c r="AE1453" i="5"/>
  <c r="AF1453" i="5" s="1"/>
  <c r="AG1453" i="5" s="1"/>
  <c r="AE1454" i="5"/>
  <c r="AF1454" i="5" s="1"/>
  <c r="AG1454" i="5" s="1"/>
  <c r="AE1455" i="5"/>
  <c r="AF1455" i="5" s="1"/>
  <c r="AG1455" i="5" s="1"/>
  <c r="AE1456" i="5"/>
  <c r="AF1456" i="5" s="1"/>
  <c r="AG1456" i="5" s="1"/>
  <c r="AE1457" i="5"/>
  <c r="AF1457" i="5" s="1"/>
  <c r="AG1457" i="5" s="1"/>
  <c r="AE1458" i="5"/>
  <c r="AF1458" i="5" s="1"/>
  <c r="AG1458" i="5" s="1"/>
  <c r="AE1459" i="5"/>
  <c r="AF1459" i="5" s="1"/>
  <c r="AG1459" i="5" s="1"/>
  <c r="AE1460" i="5"/>
  <c r="AF1460" i="5" s="1"/>
  <c r="AG1460" i="5" s="1"/>
  <c r="AE1461" i="5"/>
  <c r="AF1461" i="5" s="1"/>
  <c r="AG1461" i="5" s="1"/>
  <c r="AE1462" i="5"/>
  <c r="AF1462" i="5" s="1"/>
  <c r="AG1462" i="5" s="1"/>
  <c r="AE1463" i="5"/>
  <c r="AF1463" i="5" s="1"/>
  <c r="AG1463" i="5" s="1"/>
  <c r="AE1464" i="5"/>
  <c r="AF1464" i="5" s="1"/>
  <c r="AG1464" i="5" s="1"/>
  <c r="AE1465" i="5"/>
  <c r="AF1465" i="5" s="1"/>
  <c r="AG1465" i="5" s="1"/>
  <c r="AE1466" i="5"/>
  <c r="AF1466" i="5" s="1"/>
  <c r="AG1466" i="5" s="1"/>
  <c r="AE1467" i="5"/>
  <c r="AF1467" i="5" s="1"/>
  <c r="AG1467" i="5" s="1"/>
  <c r="AE1468" i="5"/>
  <c r="AF1468" i="5" s="1"/>
  <c r="AG1468" i="5" s="1"/>
  <c r="AE1469" i="5"/>
  <c r="AF1469" i="5" s="1"/>
  <c r="AG1469" i="5" s="1"/>
  <c r="AE1470" i="5"/>
  <c r="AF1470" i="5" s="1"/>
  <c r="AG1470" i="5" s="1"/>
  <c r="AE1471" i="5"/>
  <c r="AF1471" i="5" s="1"/>
  <c r="AG1471" i="5" s="1"/>
  <c r="AE1472" i="5"/>
  <c r="AF1472" i="5" s="1"/>
  <c r="AG1472" i="5" s="1"/>
  <c r="AE1473" i="5"/>
  <c r="AF1473" i="5" s="1"/>
  <c r="AG1473" i="5" s="1"/>
  <c r="AE1474" i="5"/>
  <c r="AF1474" i="5" s="1"/>
  <c r="AG1474" i="5" s="1"/>
  <c r="AE1475" i="5"/>
  <c r="AF1475" i="5" s="1"/>
  <c r="AG1475" i="5" s="1"/>
  <c r="AE1476" i="5"/>
  <c r="AF1476" i="5" s="1"/>
  <c r="AG1476" i="5" s="1"/>
  <c r="AE1477" i="5"/>
  <c r="AF1477" i="5" s="1"/>
  <c r="AG1477" i="5" s="1"/>
  <c r="AE1478" i="5"/>
  <c r="AF1478" i="5" s="1"/>
  <c r="AG1478" i="5" s="1"/>
  <c r="AE1479" i="5"/>
  <c r="AF1479" i="5" s="1"/>
  <c r="AG1479" i="5" s="1"/>
  <c r="AE1480" i="5"/>
  <c r="AF1480" i="5" s="1"/>
  <c r="AG1480" i="5" s="1"/>
  <c r="AE1481" i="5"/>
  <c r="AF1481" i="5" s="1"/>
  <c r="AG1481" i="5" s="1"/>
  <c r="AE1482" i="5"/>
  <c r="AF1482" i="5" s="1"/>
  <c r="AG1482" i="5" s="1"/>
  <c r="AE1483" i="5"/>
  <c r="AF1483" i="5" s="1"/>
  <c r="AG1483" i="5" s="1"/>
  <c r="AE1484" i="5"/>
  <c r="AF1484" i="5" s="1"/>
  <c r="AG1484" i="5" s="1"/>
  <c r="AE1485" i="5"/>
  <c r="AF1485" i="5" s="1"/>
  <c r="AG1485" i="5" s="1"/>
  <c r="AE1486" i="5"/>
  <c r="AF1486" i="5" s="1"/>
  <c r="AG1486" i="5" s="1"/>
  <c r="AE1487" i="5"/>
  <c r="AF1487" i="5" s="1"/>
  <c r="AG1487" i="5" s="1"/>
  <c r="AE1488" i="5"/>
  <c r="AF1488" i="5" s="1"/>
  <c r="AG1488" i="5" s="1"/>
  <c r="AE1489" i="5"/>
  <c r="AF1489" i="5" s="1"/>
  <c r="AG1489" i="5" s="1"/>
  <c r="AE1490" i="5"/>
  <c r="AF1490" i="5" s="1"/>
  <c r="AG1490" i="5" s="1"/>
  <c r="AE1491" i="5"/>
  <c r="AF1491" i="5" s="1"/>
  <c r="AG1491" i="5" s="1"/>
  <c r="AE1492" i="5"/>
  <c r="AF1492" i="5" s="1"/>
  <c r="AG1492" i="5" s="1"/>
  <c r="AE1493" i="5"/>
  <c r="AF1493" i="5" s="1"/>
  <c r="AG1493" i="5" s="1"/>
  <c r="AE1494" i="5"/>
  <c r="AF1494" i="5" s="1"/>
  <c r="AG1494" i="5" s="1"/>
  <c r="AE1495" i="5"/>
  <c r="AF1495" i="5" s="1"/>
  <c r="AG1495" i="5" s="1"/>
  <c r="AE1496" i="5"/>
  <c r="AF1496" i="5" s="1"/>
  <c r="AG1496" i="5" s="1"/>
  <c r="AE1497" i="5"/>
  <c r="AF1497" i="5" s="1"/>
  <c r="AG1497" i="5" s="1"/>
  <c r="AE1498" i="5"/>
  <c r="AF1498" i="5" s="1"/>
  <c r="AG1498" i="5" s="1"/>
  <c r="AE1499" i="5"/>
  <c r="AF1499" i="5" s="1"/>
  <c r="AG1499" i="5" s="1"/>
  <c r="AE1500" i="5"/>
  <c r="AF1500" i="5" s="1"/>
  <c r="AG1500" i="5" s="1"/>
  <c r="AE1501" i="5"/>
  <c r="AF1501" i="5" s="1"/>
  <c r="AG1501" i="5" s="1"/>
  <c r="AE1502" i="5"/>
  <c r="AF1502" i="5" s="1"/>
  <c r="AG1502" i="5" s="1"/>
  <c r="AE1503" i="5"/>
  <c r="AF1503" i="5" s="1"/>
  <c r="AG1503" i="5" s="1"/>
  <c r="AE1504" i="5"/>
  <c r="AF1504" i="5" s="1"/>
  <c r="AG1504" i="5" s="1"/>
  <c r="AE1505" i="5"/>
  <c r="AF1505" i="5" s="1"/>
  <c r="AG1505" i="5" s="1"/>
  <c r="AE1506" i="5"/>
  <c r="AF1506" i="5" s="1"/>
  <c r="AG1506" i="5" s="1"/>
  <c r="AE1507" i="5"/>
  <c r="AF1507" i="5" s="1"/>
  <c r="AG1507" i="5" s="1"/>
  <c r="AE1508" i="5"/>
  <c r="AF1508" i="5" s="1"/>
  <c r="AG1508" i="5" s="1"/>
  <c r="AE1509" i="5"/>
  <c r="AF1509" i="5" s="1"/>
  <c r="AG1509" i="5" s="1"/>
  <c r="AE1510" i="5"/>
  <c r="AF1510" i="5" s="1"/>
  <c r="AG1510" i="5" s="1"/>
  <c r="AE1511" i="5"/>
  <c r="AF1511" i="5" s="1"/>
  <c r="AG1511" i="5" s="1"/>
  <c r="AE1512" i="5"/>
  <c r="AF1512" i="5" s="1"/>
  <c r="AG1512" i="5" s="1"/>
  <c r="AE1513" i="5"/>
  <c r="AF1513" i="5" s="1"/>
  <c r="AG1513" i="5" s="1"/>
  <c r="AE1514" i="5"/>
  <c r="AF1514" i="5" s="1"/>
  <c r="AG1514" i="5" s="1"/>
  <c r="AE1515" i="5"/>
  <c r="AF1515" i="5" s="1"/>
  <c r="AG1515" i="5" s="1"/>
  <c r="AE1516" i="5"/>
  <c r="AF1516" i="5" s="1"/>
  <c r="AG1516" i="5" s="1"/>
  <c r="AE1517" i="5"/>
  <c r="AF1517" i="5" s="1"/>
  <c r="AG1517" i="5" s="1"/>
  <c r="AE1518" i="5"/>
  <c r="AF1518" i="5" s="1"/>
  <c r="AG1518" i="5" s="1"/>
  <c r="AE1519" i="5"/>
  <c r="AF1519" i="5" s="1"/>
  <c r="AG1519" i="5" s="1"/>
  <c r="AE1520" i="5"/>
  <c r="AF1520" i="5" s="1"/>
  <c r="AG1520" i="5" s="1"/>
  <c r="AE1521" i="5"/>
  <c r="AF1521" i="5" s="1"/>
  <c r="AG1521" i="5" s="1"/>
  <c r="AE1522" i="5"/>
  <c r="AF1522" i="5" s="1"/>
  <c r="AG1522" i="5" s="1"/>
  <c r="AE1523" i="5"/>
  <c r="AF1523" i="5" s="1"/>
  <c r="AG1523" i="5" s="1"/>
  <c r="AE1524" i="5"/>
  <c r="AF1524" i="5" s="1"/>
  <c r="AG1524" i="5" s="1"/>
  <c r="AE1525" i="5"/>
  <c r="AF1525" i="5" s="1"/>
  <c r="AG1525" i="5" s="1"/>
  <c r="AE1526" i="5"/>
  <c r="AF1526" i="5" s="1"/>
  <c r="AG1526" i="5" s="1"/>
  <c r="AE1527" i="5"/>
  <c r="AF1527" i="5" s="1"/>
  <c r="AG1527" i="5" s="1"/>
  <c r="AE1528" i="5"/>
  <c r="AF1528" i="5" s="1"/>
  <c r="AG1528" i="5" s="1"/>
  <c r="AE1529" i="5"/>
  <c r="AF1529" i="5" s="1"/>
  <c r="AG1529" i="5" s="1"/>
  <c r="AE1530" i="5"/>
  <c r="AF1530" i="5" s="1"/>
  <c r="AG1530" i="5" s="1"/>
  <c r="AE1531" i="5"/>
  <c r="AF1531" i="5" s="1"/>
  <c r="AG1531" i="5" s="1"/>
  <c r="AE1532" i="5"/>
  <c r="AF1532" i="5" s="1"/>
  <c r="AG1532" i="5" s="1"/>
  <c r="AE1533" i="5"/>
  <c r="AF1533" i="5" s="1"/>
  <c r="AG1533" i="5" s="1"/>
  <c r="AE1534" i="5"/>
  <c r="AF1534" i="5" s="1"/>
  <c r="AG1534" i="5" s="1"/>
  <c r="AE1535" i="5"/>
  <c r="AF1535" i="5" s="1"/>
  <c r="AG1535" i="5" s="1"/>
  <c r="AE1536" i="5"/>
  <c r="AF1536" i="5" s="1"/>
  <c r="AG1536" i="5" s="1"/>
  <c r="AE1537" i="5"/>
  <c r="AF1537" i="5" s="1"/>
  <c r="AG1537" i="5" s="1"/>
  <c r="AE1538" i="5"/>
  <c r="AF1538" i="5" s="1"/>
  <c r="AG1538" i="5" s="1"/>
  <c r="AE1539" i="5"/>
  <c r="AF1539" i="5" s="1"/>
  <c r="AG1539" i="5" s="1"/>
  <c r="AE1540" i="5"/>
  <c r="AF1540" i="5" s="1"/>
  <c r="AG1540" i="5" s="1"/>
  <c r="AE1541" i="5"/>
  <c r="AF1541" i="5" s="1"/>
  <c r="AG1541" i="5" s="1"/>
  <c r="AE1542" i="5"/>
  <c r="AF1542" i="5" s="1"/>
  <c r="AG1542" i="5" s="1"/>
  <c r="AE1543" i="5"/>
  <c r="AF1543" i="5" s="1"/>
  <c r="AG1543" i="5" s="1"/>
  <c r="AE1544" i="5"/>
  <c r="AF1544" i="5" s="1"/>
  <c r="AG1544" i="5" s="1"/>
  <c r="AE1545" i="5"/>
  <c r="AF1545" i="5" s="1"/>
  <c r="AG1545" i="5" s="1"/>
  <c r="AE1546" i="5"/>
  <c r="AF1546" i="5" s="1"/>
  <c r="AG1546" i="5" s="1"/>
  <c r="AE1547" i="5"/>
  <c r="AF1547" i="5" s="1"/>
  <c r="AG1547" i="5" s="1"/>
  <c r="AE1548" i="5"/>
  <c r="AF1548" i="5" s="1"/>
  <c r="AG1548" i="5" s="1"/>
  <c r="AE1549" i="5"/>
  <c r="AF1549" i="5" s="1"/>
  <c r="AG1549" i="5" s="1"/>
  <c r="AE1550" i="5"/>
  <c r="AF1550" i="5" s="1"/>
  <c r="AG1550" i="5" s="1"/>
  <c r="AE1551" i="5"/>
  <c r="AF1551" i="5" s="1"/>
  <c r="AG1551" i="5" s="1"/>
  <c r="AE1552" i="5"/>
  <c r="AF1552" i="5" s="1"/>
  <c r="AG1552" i="5" s="1"/>
  <c r="AE1553" i="5"/>
  <c r="AF1553" i="5" s="1"/>
  <c r="AG1553" i="5" s="1"/>
  <c r="AE1554" i="5"/>
  <c r="AF1554" i="5" s="1"/>
  <c r="AG1554" i="5" s="1"/>
  <c r="AE1555" i="5"/>
  <c r="AF1555" i="5" s="1"/>
  <c r="AG1555" i="5" s="1"/>
  <c r="AE1556" i="5"/>
  <c r="AF1556" i="5" s="1"/>
  <c r="AG1556" i="5" s="1"/>
  <c r="AE1557" i="5"/>
  <c r="AF1557" i="5" s="1"/>
  <c r="AG1557" i="5" s="1"/>
  <c r="AE1558" i="5"/>
  <c r="AF1558" i="5" s="1"/>
  <c r="AG1558" i="5" s="1"/>
  <c r="AE1559" i="5"/>
  <c r="AF1559" i="5" s="1"/>
  <c r="AG1559" i="5" s="1"/>
  <c r="AE1560" i="5"/>
  <c r="AF1560" i="5" s="1"/>
  <c r="AG1560" i="5" s="1"/>
  <c r="AE1561" i="5"/>
  <c r="AF1561" i="5" s="1"/>
  <c r="AG1561" i="5" s="1"/>
  <c r="AE1562" i="5"/>
  <c r="AF1562" i="5" s="1"/>
  <c r="AG1562" i="5" s="1"/>
  <c r="AE1563" i="5"/>
  <c r="AF1563" i="5" s="1"/>
  <c r="AG1563" i="5" s="1"/>
  <c r="AE1564" i="5"/>
  <c r="AF1564" i="5" s="1"/>
  <c r="AG1564" i="5" s="1"/>
  <c r="AE1565" i="5"/>
  <c r="AF1565" i="5" s="1"/>
  <c r="AG1565" i="5" s="1"/>
  <c r="AE1566" i="5"/>
  <c r="AF1566" i="5" s="1"/>
  <c r="AG1566" i="5" s="1"/>
  <c r="AE1567" i="5"/>
  <c r="AF1567" i="5" s="1"/>
  <c r="AG1567" i="5" s="1"/>
  <c r="AE1568" i="5"/>
  <c r="AF1568" i="5" s="1"/>
  <c r="AG1568" i="5" s="1"/>
  <c r="AE1569" i="5"/>
  <c r="AF1569" i="5" s="1"/>
  <c r="AG1569" i="5" s="1"/>
  <c r="AE1570" i="5"/>
  <c r="AF1570" i="5" s="1"/>
  <c r="AG1570" i="5" s="1"/>
  <c r="AE1571" i="5"/>
  <c r="AF1571" i="5" s="1"/>
  <c r="AG1571" i="5" s="1"/>
  <c r="AE1572" i="5"/>
  <c r="AF1572" i="5" s="1"/>
  <c r="AG1572" i="5" s="1"/>
  <c r="AE1573" i="5"/>
  <c r="AF1573" i="5" s="1"/>
  <c r="AG1573" i="5" s="1"/>
  <c r="AE1574" i="5"/>
  <c r="AF1574" i="5" s="1"/>
  <c r="AG1574" i="5" s="1"/>
  <c r="AE1575" i="5"/>
  <c r="AF1575" i="5" s="1"/>
  <c r="AG1575" i="5" s="1"/>
  <c r="AE1576" i="5"/>
  <c r="AF1576" i="5" s="1"/>
  <c r="AG1576" i="5" s="1"/>
  <c r="AE1577" i="5"/>
  <c r="AF1577" i="5" s="1"/>
  <c r="AG1577" i="5" s="1"/>
  <c r="AE1578" i="5"/>
  <c r="AF1578" i="5" s="1"/>
  <c r="AG1578" i="5" s="1"/>
  <c r="AE1579" i="5"/>
  <c r="AF1579" i="5" s="1"/>
  <c r="AG1579" i="5" s="1"/>
  <c r="AE1580" i="5"/>
  <c r="AF1580" i="5" s="1"/>
  <c r="AG1580" i="5" s="1"/>
  <c r="AE1581" i="5"/>
  <c r="AF1581" i="5" s="1"/>
  <c r="AG1581" i="5" s="1"/>
  <c r="AE1582" i="5"/>
  <c r="AF1582" i="5" s="1"/>
  <c r="AG1582" i="5" s="1"/>
  <c r="AE1583" i="5"/>
  <c r="AF1583" i="5" s="1"/>
  <c r="AG1583" i="5" s="1"/>
  <c r="AE1584" i="5"/>
  <c r="AF1584" i="5" s="1"/>
  <c r="AG1584" i="5" s="1"/>
  <c r="AE1585" i="5"/>
  <c r="AF1585" i="5" s="1"/>
  <c r="AG1585" i="5" s="1"/>
  <c r="AE1586" i="5"/>
  <c r="AF1586" i="5" s="1"/>
  <c r="AG1586" i="5" s="1"/>
  <c r="AE1587" i="5"/>
  <c r="AF1587" i="5" s="1"/>
  <c r="AG1587" i="5" s="1"/>
  <c r="AE1588" i="5"/>
  <c r="AF1588" i="5" s="1"/>
  <c r="AG1588" i="5" s="1"/>
  <c r="AE1589" i="5"/>
  <c r="AF1589" i="5" s="1"/>
  <c r="AG1589" i="5" s="1"/>
  <c r="AE1590" i="5"/>
  <c r="AF1590" i="5" s="1"/>
  <c r="AG1590" i="5" s="1"/>
  <c r="AE1591" i="5"/>
  <c r="AF1591" i="5" s="1"/>
  <c r="AG1591" i="5" s="1"/>
  <c r="AE1592" i="5"/>
  <c r="AF1592" i="5" s="1"/>
  <c r="AG1592" i="5" s="1"/>
  <c r="AE1593" i="5"/>
  <c r="AF1593" i="5" s="1"/>
  <c r="AG1593" i="5" s="1"/>
  <c r="AE1594" i="5"/>
  <c r="AF1594" i="5" s="1"/>
  <c r="AG1594" i="5" s="1"/>
  <c r="AE1595" i="5"/>
  <c r="AF1595" i="5" s="1"/>
  <c r="AG1595" i="5" s="1"/>
  <c r="AE1596" i="5"/>
  <c r="AF1596" i="5" s="1"/>
  <c r="AG1596" i="5" s="1"/>
  <c r="AE1597" i="5"/>
  <c r="AF1597" i="5" s="1"/>
  <c r="AG1597" i="5" s="1"/>
  <c r="AE1598" i="5"/>
  <c r="AF1598" i="5" s="1"/>
  <c r="AG1598" i="5" s="1"/>
  <c r="AE1599" i="5"/>
  <c r="AF1599" i="5" s="1"/>
  <c r="AG1599" i="5" s="1"/>
  <c r="AE1600" i="5"/>
  <c r="AF1600" i="5" s="1"/>
  <c r="AG1600" i="5" s="1"/>
  <c r="AE1601" i="5"/>
  <c r="AF1601" i="5" s="1"/>
  <c r="AG1601" i="5" s="1"/>
  <c r="AE1602" i="5"/>
  <c r="AF1602" i="5" s="1"/>
  <c r="AG1602" i="5" s="1"/>
  <c r="AE1603" i="5"/>
  <c r="AF1603" i="5" s="1"/>
  <c r="AG1603" i="5" s="1"/>
  <c r="AE1604" i="5"/>
  <c r="AF1604" i="5" s="1"/>
  <c r="AG1604" i="5" s="1"/>
  <c r="AE1605" i="5"/>
  <c r="AF1605" i="5" s="1"/>
  <c r="AG1605" i="5" s="1"/>
  <c r="AE1606" i="5"/>
  <c r="AF1606" i="5" s="1"/>
  <c r="AG1606" i="5" s="1"/>
  <c r="AE1607" i="5"/>
  <c r="AF1607" i="5" s="1"/>
  <c r="AG1607" i="5" s="1"/>
  <c r="AE1608" i="5"/>
  <c r="AF1608" i="5" s="1"/>
  <c r="AG1608" i="5" s="1"/>
  <c r="AE1609" i="5"/>
  <c r="AF1609" i="5" s="1"/>
  <c r="AG1609" i="5" s="1"/>
  <c r="AE1610" i="5"/>
  <c r="AF1610" i="5" s="1"/>
  <c r="AG1610" i="5" s="1"/>
  <c r="AE1611" i="5"/>
  <c r="AF1611" i="5" s="1"/>
  <c r="AG1611" i="5" s="1"/>
  <c r="AE1612" i="5"/>
  <c r="AF1612" i="5" s="1"/>
  <c r="AG1612" i="5" s="1"/>
  <c r="AE1613" i="5"/>
  <c r="AF1613" i="5" s="1"/>
  <c r="AG1613" i="5" s="1"/>
  <c r="AE1614" i="5"/>
  <c r="AF1614" i="5" s="1"/>
  <c r="AG1614" i="5" s="1"/>
  <c r="AE1615" i="5"/>
  <c r="AF1615" i="5" s="1"/>
  <c r="AG1615" i="5" s="1"/>
  <c r="AE1616" i="5"/>
  <c r="AF1616" i="5" s="1"/>
  <c r="AG1616" i="5" s="1"/>
  <c r="AE1617" i="5"/>
  <c r="AF1617" i="5" s="1"/>
  <c r="AG1617" i="5" s="1"/>
  <c r="AE1618" i="5"/>
  <c r="AF1618" i="5" s="1"/>
  <c r="AG1618" i="5" s="1"/>
  <c r="AE1619" i="5"/>
  <c r="AF1619" i="5" s="1"/>
  <c r="AG1619" i="5" s="1"/>
  <c r="AE1620" i="5"/>
  <c r="AF1620" i="5" s="1"/>
  <c r="AG1620" i="5" s="1"/>
  <c r="AE1621" i="5"/>
  <c r="AF1621" i="5" s="1"/>
  <c r="AG1621" i="5" s="1"/>
  <c r="AE1622" i="5"/>
  <c r="AF1622" i="5" s="1"/>
  <c r="AG1622" i="5" s="1"/>
  <c r="AE1623" i="5"/>
  <c r="AF1623" i="5" s="1"/>
  <c r="AG1623" i="5" s="1"/>
  <c r="AE1624" i="5"/>
  <c r="AF1624" i="5" s="1"/>
  <c r="AG1624" i="5" s="1"/>
  <c r="AE1625" i="5"/>
  <c r="AF1625" i="5" s="1"/>
  <c r="AG1625" i="5" s="1"/>
  <c r="AE1626" i="5"/>
  <c r="AF1626" i="5" s="1"/>
  <c r="AG1626" i="5" s="1"/>
  <c r="AE1627" i="5"/>
  <c r="AF1627" i="5" s="1"/>
  <c r="AG1627" i="5" s="1"/>
  <c r="AE1628" i="5"/>
  <c r="AF1628" i="5" s="1"/>
  <c r="AG1628" i="5" s="1"/>
  <c r="AE1629" i="5"/>
  <c r="AF1629" i="5" s="1"/>
  <c r="AG1629" i="5" s="1"/>
  <c r="AE1630" i="5"/>
  <c r="AF1630" i="5" s="1"/>
  <c r="AG1630" i="5" s="1"/>
  <c r="AE1631" i="5"/>
  <c r="AF1631" i="5" s="1"/>
  <c r="AG1631" i="5" s="1"/>
  <c r="AE1632" i="5"/>
  <c r="AF1632" i="5" s="1"/>
  <c r="AG1632" i="5" s="1"/>
  <c r="AE1633" i="5"/>
  <c r="AF1633" i="5" s="1"/>
  <c r="AG1633" i="5" s="1"/>
  <c r="AE1634" i="5"/>
  <c r="AF1634" i="5" s="1"/>
  <c r="AG1634" i="5" s="1"/>
  <c r="AE1635" i="5"/>
  <c r="AF1635" i="5" s="1"/>
  <c r="AG1635" i="5" s="1"/>
  <c r="AE1636" i="5"/>
  <c r="AF1636" i="5" s="1"/>
  <c r="AG1636" i="5" s="1"/>
  <c r="AE1637" i="5"/>
  <c r="AF1637" i="5" s="1"/>
  <c r="AG1637" i="5" s="1"/>
  <c r="AE1638" i="5"/>
  <c r="AF1638" i="5" s="1"/>
  <c r="AG1638" i="5" s="1"/>
  <c r="AE1639" i="5"/>
  <c r="AF1639" i="5" s="1"/>
  <c r="AG1639" i="5" s="1"/>
  <c r="AE1640" i="5"/>
  <c r="AF1640" i="5" s="1"/>
  <c r="AG1640" i="5" s="1"/>
  <c r="AE1641" i="5"/>
  <c r="AF1641" i="5" s="1"/>
  <c r="AG1641" i="5" s="1"/>
  <c r="AE1642" i="5"/>
  <c r="AF1642" i="5" s="1"/>
  <c r="AG1642" i="5" s="1"/>
  <c r="AE1643" i="5"/>
  <c r="AF1643" i="5" s="1"/>
  <c r="AG1643" i="5" s="1"/>
  <c r="AE1644" i="5"/>
  <c r="AF1644" i="5" s="1"/>
  <c r="AG1644" i="5" s="1"/>
  <c r="AE1645" i="5"/>
  <c r="AF1645" i="5" s="1"/>
  <c r="AG1645" i="5" s="1"/>
  <c r="AE1646" i="5"/>
  <c r="AF1646" i="5" s="1"/>
  <c r="AG1646" i="5" s="1"/>
  <c r="AE1647" i="5"/>
  <c r="AF1647" i="5" s="1"/>
  <c r="AG1647" i="5" s="1"/>
  <c r="AE1648" i="5"/>
  <c r="AF1648" i="5" s="1"/>
  <c r="AG1648" i="5" s="1"/>
  <c r="AE1649" i="5"/>
  <c r="AF1649" i="5" s="1"/>
  <c r="AG1649" i="5" s="1"/>
  <c r="AE1650" i="5"/>
  <c r="AF1650" i="5" s="1"/>
  <c r="AG1650" i="5" s="1"/>
  <c r="AE1651" i="5"/>
  <c r="AF1651" i="5" s="1"/>
  <c r="AG1651" i="5" s="1"/>
  <c r="AE1652" i="5"/>
  <c r="AF1652" i="5" s="1"/>
  <c r="AG1652" i="5" s="1"/>
  <c r="AE1653" i="5"/>
  <c r="AF1653" i="5" s="1"/>
  <c r="AG1653" i="5" s="1"/>
  <c r="AE1654" i="5"/>
  <c r="AF1654" i="5" s="1"/>
  <c r="AG1654" i="5" s="1"/>
  <c r="AE1655" i="5"/>
  <c r="AF1655" i="5" s="1"/>
  <c r="AG1655" i="5" s="1"/>
  <c r="AE1656" i="5"/>
  <c r="AF1656" i="5" s="1"/>
  <c r="AG1656" i="5" s="1"/>
  <c r="AE1657" i="5"/>
  <c r="AF1657" i="5" s="1"/>
  <c r="AG1657" i="5" s="1"/>
  <c r="AE1658" i="5"/>
  <c r="AF1658" i="5" s="1"/>
  <c r="AG1658" i="5" s="1"/>
  <c r="AE1659" i="5"/>
  <c r="AF1659" i="5" s="1"/>
  <c r="AG1659" i="5" s="1"/>
  <c r="AE1660" i="5"/>
  <c r="AF1660" i="5" s="1"/>
  <c r="AG1660" i="5" s="1"/>
  <c r="AE1661" i="5"/>
  <c r="AF1661" i="5" s="1"/>
  <c r="AG1661" i="5" s="1"/>
  <c r="AE1662" i="5"/>
  <c r="AF1662" i="5" s="1"/>
  <c r="AG1662" i="5" s="1"/>
  <c r="AE1663" i="5"/>
  <c r="AF1663" i="5" s="1"/>
  <c r="AG1663" i="5" s="1"/>
  <c r="AE1664" i="5"/>
  <c r="AF1664" i="5" s="1"/>
  <c r="AG1664" i="5" s="1"/>
  <c r="AE1665" i="5"/>
  <c r="AF1665" i="5" s="1"/>
  <c r="AG1665" i="5" s="1"/>
  <c r="AE1666" i="5"/>
  <c r="AF1666" i="5" s="1"/>
  <c r="AG1666" i="5" s="1"/>
  <c r="AE1667" i="5"/>
  <c r="AF1667" i="5" s="1"/>
  <c r="AG1667" i="5" s="1"/>
  <c r="AE1668" i="5"/>
  <c r="AF1668" i="5" s="1"/>
  <c r="AG1668" i="5" s="1"/>
  <c r="AE1669" i="5"/>
  <c r="AF1669" i="5" s="1"/>
  <c r="AG1669" i="5" s="1"/>
  <c r="AE1670" i="5"/>
  <c r="AF1670" i="5" s="1"/>
  <c r="AG1670" i="5" s="1"/>
  <c r="AE1671" i="5"/>
  <c r="AF1671" i="5" s="1"/>
  <c r="AG1671" i="5" s="1"/>
  <c r="AE1672" i="5"/>
  <c r="AF1672" i="5" s="1"/>
  <c r="AG1672" i="5" s="1"/>
  <c r="AE1673" i="5"/>
  <c r="AF1673" i="5" s="1"/>
  <c r="AG1673" i="5" s="1"/>
  <c r="AE1674" i="5"/>
  <c r="AF1674" i="5" s="1"/>
  <c r="AG1674" i="5" s="1"/>
  <c r="AE1675" i="5"/>
  <c r="AF1675" i="5" s="1"/>
  <c r="AG1675" i="5" s="1"/>
  <c r="AE1676" i="5"/>
  <c r="AF1676" i="5" s="1"/>
  <c r="AG1676" i="5" s="1"/>
  <c r="AE1677" i="5"/>
  <c r="AF1677" i="5" s="1"/>
  <c r="AG1677" i="5" s="1"/>
  <c r="AE1678" i="5"/>
  <c r="AF1678" i="5" s="1"/>
  <c r="AG1678" i="5" s="1"/>
  <c r="AE1679" i="5"/>
  <c r="AF1679" i="5" s="1"/>
  <c r="AG1679" i="5" s="1"/>
  <c r="AE1680" i="5"/>
  <c r="AF1680" i="5" s="1"/>
  <c r="AG1680" i="5" s="1"/>
  <c r="AE1681" i="5"/>
  <c r="AF1681" i="5" s="1"/>
  <c r="AG1681" i="5" s="1"/>
  <c r="AE1682" i="5"/>
  <c r="AF1682" i="5" s="1"/>
  <c r="AG1682" i="5" s="1"/>
  <c r="AE1683" i="5"/>
  <c r="AF1683" i="5" s="1"/>
  <c r="AG1683" i="5" s="1"/>
  <c r="AE1684" i="5"/>
  <c r="AF1684" i="5" s="1"/>
  <c r="AG1684" i="5" s="1"/>
  <c r="AE1685" i="5"/>
  <c r="AF1685" i="5" s="1"/>
  <c r="AG1685" i="5" s="1"/>
  <c r="AE1686" i="5"/>
  <c r="AF1686" i="5" s="1"/>
  <c r="AG1686" i="5" s="1"/>
  <c r="AE1687" i="5"/>
  <c r="AF1687" i="5" s="1"/>
  <c r="AG1687" i="5" s="1"/>
  <c r="AE1688" i="5"/>
  <c r="AF1688" i="5" s="1"/>
  <c r="AG1688" i="5" s="1"/>
  <c r="AE1689" i="5"/>
  <c r="AF1689" i="5" s="1"/>
  <c r="AG1689" i="5" s="1"/>
  <c r="AE1690" i="5"/>
  <c r="AF1690" i="5" s="1"/>
  <c r="AG1690" i="5" s="1"/>
  <c r="AE1691" i="5"/>
  <c r="AF1691" i="5" s="1"/>
  <c r="AG1691" i="5" s="1"/>
  <c r="AE1692" i="5"/>
  <c r="AF1692" i="5" s="1"/>
  <c r="AG1692" i="5" s="1"/>
  <c r="AE1693" i="5"/>
  <c r="AF1693" i="5" s="1"/>
  <c r="AG1693" i="5" s="1"/>
  <c r="AE1694" i="5"/>
  <c r="AF1694" i="5" s="1"/>
  <c r="AG1694" i="5" s="1"/>
  <c r="AE1695" i="5"/>
  <c r="AF1695" i="5" s="1"/>
  <c r="AG1695" i="5" s="1"/>
  <c r="AE1696" i="5"/>
  <c r="AF1696" i="5" s="1"/>
  <c r="AG1696" i="5" s="1"/>
  <c r="AE1697" i="5"/>
  <c r="AF1697" i="5" s="1"/>
  <c r="AG1697" i="5" s="1"/>
  <c r="AE1698" i="5"/>
  <c r="AF1698" i="5" s="1"/>
  <c r="AG1698" i="5" s="1"/>
  <c r="AE1699" i="5"/>
  <c r="AF1699" i="5" s="1"/>
  <c r="AG1699" i="5" s="1"/>
  <c r="AE1700" i="5"/>
  <c r="AF1700" i="5" s="1"/>
  <c r="AG1700" i="5" s="1"/>
  <c r="AE1701" i="5"/>
  <c r="AF1701" i="5" s="1"/>
  <c r="AG1701" i="5" s="1"/>
  <c r="AE1702" i="5"/>
  <c r="AF1702" i="5" s="1"/>
  <c r="AG1702" i="5" s="1"/>
  <c r="AE1703" i="5"/>
  <c r="AF1703" i="5" s="1"/>
  <c r="AG1703" i="5" s="1"/>
  <c r="AE1704" i="5"/>
  <c r="AF1704" i="5" s="1"/>
  <c r="AG1704" i="5" s="1"/>
  <c r="AE1705" i="5"/>
  <c r="AF1705" i="5" s="1"/>
  <c r="AG1705" i="5" s="1"/>
  <c r="AE1706" i="5"/>
  <c r="AF1706" i="5" s="1"/>
  <c r="AG1706" i="5" s="1"/>
  <c r="AE1707" i="5"/>
  <c r="AF1707" i="5" s="1"/>
  <c r="AG1707" i="5" s="1"/>
  <c r="AE1708" i="5"/>
  <c r="AF1708" i="5" s="1"/>
  <c r="AG1708" i="5" s="1"/>
  <c r="AE1709" i="5"/>
  <c r="AF1709" i="5" s="1"/>
  <c r="AG1709" i="5" s="1"/>
  <c r="AE1710" i="5"/>
  <c r="AF1710" i="5" s="1"/>
  <c r="AG1710" i="5" s="1"/>
  <c r="AE1711" i="5"/>
  <c r="AF1711" i="5" s="1"/>
  <c r="AG1711" i="5" s="1"/>
  <c r="AE1712" i="5"/>
  <c r="AF1712" i="5" s="1"/>
  <c r="AG1712" i="5" s="1"/>
  <c r="AE1713" i="5"/>
  <c r="AF1713" i="5" s="1"/>
  <c r="AG1713" i="5" s="1"/>
  <c r="AE1714" i="5"/>
  <c r="AF1714" i="5" s="1"/>
  <c r="AG1714" i="5" s="1"/>
  <c r="AE1715" i="5"/>
  <c r="AF1715" i="5" s="1"/>
  <c r="AG1715" i="5" s="1"/>
  <c r="AE1716" i="5"/>
  <c r="AF1716" i="5" s="1"/>
  <c r="AG1716" i="5" s="1"/>
  <c r="AE1717" i="5"/>
  <c r="AF1717" i="5" s="1"/>
  <c r="AG1717" i="5" s="1"/>
  <c r="AE1718" i="5"/>
  <c r="AF1718" i="5" s="1"/>
  <c r="AG1718" i="5" s="1"/>
  <c r="AE1719" i="5"/>
  <c r="AF1719" i="5" s="1"/>
  <c r="AG1719" i="5" s="1"/>
  <c r="AE1720" i="5"/>
  <c r="AF1720" i="5" s="1"/>
  <c r="AG1720" i="5" s="1"/>
  <c r="AE1721" i="5"/>
  <c r="AF1721" i="5" s="1"/>
  <c r="AG1721" i="5" s="1"/>
  <c r="AE1722" i="5"/>
  <c r="AF1722" i="5" s="1"/>
  <c r="AG1722" i="5" s="1"/>
  <c r="AE1723" i="5"/>
  <c r="AF1723" i="5" s="1"/>
  <c r="AG1723" i="5" s="1"/>
  <c r="AE1724" i="5"/>
  <c r="AF1724" i="5" s="1"/>
  <c r="AG1724" i="5" s="1"/>
  <c r="AE1725" i="5"/>
  <c r="AF1725" i="5" s="1"/>
  <c r="AG1725" i="5" s="1"/>
  <c r="AE1726" i="5"/>
  <c r="AF1726" i="5" s="1"/>
  <c r="AG1726" i="5" s="1"/>
  <c r="AE1727" i="5"/>
  <c r="AF1727" i="5" s="1"/>
  <c r="AG1727" i="5" s="1"/>
  <c r="AE1728" i="5"/>
  <c r="AF1728" i="5" s="1"/>
  <c r="AG1728" i="5" s="1"/>
  <c r="AE1729" i="5"/>
  <c r="AF1729" i="5" s="1"/>
  <c r="AG1729" i="5" s="1"/>
  <c r="AE1730" i="5"/>
  <c r="AF1730" i="5" s="1"/>
  <c r="AG1730" i="5" s="1"/>
  <c r="AE1731" i="5"/>
  <c r="AF1731" i="5" s="1"/>
  <c r="AG1731" i="5" s="1"/>
  <c r="AE1732" i="5"/>
  <c r="AF1732" i="5" s="1"/>
  <c r="AG1732" i="5" s="1"/>
  <c r="AE1733" i="5"/>
  <c r="AF1733" i="5" s="1"/>
  <c r="AG1733" i="5" s="1"/>
  <c r="AE1734" i="5"/>
  <c r="AF1734" i="5" s="1"/>
  <c r="AG1734" i="5" s="1"/>
  <c r="AE1735" i="5"/>
  <c r="AF1735" i="5" s="1"/>
  <c r="AG1735" i="5" s="1"/>
  <c r="AE1736" i="5"/>
  <c r="AF1736" i="5" s="1"/>
  <c r="AG1736" i="5" s="1"/>
  <c r="AE1737" i="5"/>
  <c r="AF1737" i="5" s="1"/>
  <c r="AG1737" i="5" s="1"/>
  <c r="AE1738" i="5"/>
  <c r="AF1738" i="5" s="1"/>
  <c r="AG1738" i="5" s="1"/>
  <c r="AE1739" i="5"/>
  <c r="AF1739" i="5" s="1"/>
  <c r="AG1739" i="5" s="1"/>
  <c r="AE1740" i="5"/>
  <c r="AF1740" i="5" s="1"/>
  <c r="AG1740" i="5" s="1"/>
  <c r="AE1741" i="5"/>
  <c r="AF1741" i="5" s="1"/>
  <c r="AG1741" i="5" s="1"/>
  <c r="AE1742" i="5"/>
  <c r="AF1742" i="5" s="1"/>
  <c r="AG1742" i="5" s="1"/>
  <c r="AE1743" i="5"/>
  <c r="AF1743" i="5" s="1"/>
  <c r="AG1743" i="5" s="1"/>
  <c r="AE1744" i="5"/>
  <c r="AF1744" i="5" s="1"/>
  <c r="AG1744" i="5" s="1"/>
  <c r="AE1745" i="5"/>
  <c r="AF1745" i="5" s="1"/>
  <c r="AG1745" i="5" s="1"/>
  <c r="AE1746" i="5"/>
  <c r="AF1746" i="5" s="1"/>
  <c r="AG1746" i="5" s="1"/>
  <c r="AE1747" i="5"/>
  <c r="AF1747" i="5" s="1"/>
  <c r="AG1747" i="5" s="1"/>
  <c r="AE1748" i="5"/>
  <c r="AF1748" i="5" s="1"/>
  <c r="AG1748" i="5" s="1"/>
  <c r="AE1749" i="5"/>
  <c r="AF1749" i="5" s="1"/>
  <c r="AG1749" i="5" s="1"/>
  <c r="AE1750" i="5"/>
  <c r="AF1750" i="5" s="1"/>
  <c r="AG1750" i="5" s="1"/>
  <c r="AE1751" i="5"/>
  <c r="AF1751" i="5" s="1"/>
  <c r="AG1751" i="5" s="1"/>
  <c r="AE1752" i="5"/>
  <c r="AF1752" i="5" s="1"/>
  <c r="AG1752" i="5" s="1"/>
  <c r="AE1753" i="5"/>
  <c r="AF1753" i="5" s="1"/>
  <c r="AG1753" i="5" s="1"/>
  <c r="AE1754" i="5"/>
  <c r="AF1754" i="5" s="1"/>
  <c r="AG1754" i="5" s="1"/>
  <c r="AE1755" i="5"/>
  <c r="AF1755" i="5" s="1"/>
  <c r="AG1755" i="5" s="1"/>
  <c r="AE1756" i="5"/>
  <c r="AF1756" i="5" s="1"/>
  <c r="AG1756" i="5" s="1"/>
  <c r="AE1757" i="5"/>
  <c r="AF1757" i="5" s="1"/>
  <c r="AG1757" i="5" s="1"/>
  <c r="AE1758" i="5"/>
  <c r="AF1758" i="5" s="1"/>
  <c r="AG1758" i="5" s="1"/>
  <c r="AE1759" i="5"/>
  <c r="AF1759" i="5" s="1"/>
  <c r="AG1759" i="5" s="1"/>
  <c r="AE1760" i="5"/>
  <c r="AF1760" i="5" s="1"/>
  <c r="AG1760" i="5" s="1"/>
  <c r="AE1761" i="5"/>
  <c r="AF1761" i="5" s="1"/>
  <c r="AG1761" i="5" s="1"/>
  <c r="AE1762" i="5"/>
  <c r="AF1762" i="5" s="1"/>
  <c r="AG1762" i="5" s="1"/>
  <c r="AE1763" i="5"/>
  <c r="AF1763" i="5" s="1"/>
  <c r="AG1763" i="5" s="1"/>
  <c r="AE1764" i="5"/>
  <c r="AF1764" i="5" s="1"/>
  <c r="AG1764" i="5" s="1"/>
  <c r="AE1765" i="5"/>
  <c r="AF1765" i="5" s="1"/>
  <c r="AG1765" i="5" s="1"/>
  <c r="AE1766" i="5"/>
  <c r="AF1766" i="5" s="1"/>
  <c r="AG1766" i="5" s="1"/>
  <c r="AE1767" i="5"/>
  <c r="AF1767" i="5" s="1"/>
  <c r="AG1767" i="5" s="1"/>
  <c r="AE1768" i="5"/>
  <c r="AF1768" i="5" s="1"/>
  <c r="AG1768" i="5" s="1"/>
  <c r="AE1769" i="5"/>
  <c r="AF1769" i="5" s="1"/>
  <c r="AG1769" i="5" s="1"/>
  <c r="AE1770" i="5"/>
  <c r="AF1770" i="5" s="1"/>
  <c r="AG1770" i="5" s="1"/>
  <c r="AE1771" i="5"/>
  <c r="AF1771" i="5" s="1"/>
  <c r="AG1771" i="5" s="1"/>
  <c r="AE1772" i="5"/>
  <c r="AF1772" i="5" s="1"/>
  <c r="AG1772" i="5" s="1"/>
  <c r="AE1773" i="5"/>
  <c r="AF1773" i="5" s="1"/>
  <c r="AG1773" i="5" s="1"/>
  <c r="AE1774" i="5"/>
  <c r="AF1774" i="5" s="1"/>
  <c r="AG1774" i="5" s="1"/>
  <c r="AE1775" i="5"/>
  <c r="AF1775" i="5" s="1"/>
  <c r="AG1775" i="5" s="1"/>
  <c r="AE1776" i="5"/>
  <c r="AF1776" i="5" s="1"/>
  <c r="AG1776" i="5" s="1"/>
  <c r="AE1777" i="5"/>
  <c r="AF1777" i="5" s="1"/>
  <c r="AG1777" i="5" s="1"/>
  <c r="AE1778" i="5"/>
  <c r="AF1778" i="5" s="1"/>
  <c r="AG1778" i="5" s="1"/>
  <c r="AE1779" i="5"/>
  <c r="AF1779" i="5" s="1"/>
  <c r="AG1779" i="5" s="1"/>
  <c r="AE1780" i="5"/>
  <c r="AF1780" i="5" s="1"/>
  <c r="AG1780" i="5" s="1"/>
  <c r="AE1781" i="5"/>
  <c r="AF1781" i="5" s="1"/>
  <c r="AG1781" i="5" s="1"/>
  <c r="AE1782" i="5"/>
  <c r="AF1782" i="5" s="1"/>
  <c r="AG1782" i="5" s="1"/>
  <c r="AE1783" i="5"/>
  <c r="AF1783" i="5" s="1"/>
  <c r="AG1783" i="5" s="1"/>
  <c r="AE1784" i="5"/>
  <c r="AF1784" i="5" s="1"/>
  <c r="AG1784" i="5" s="1"/>
  <c r="AE1785" i="5"/>
  <c r="AF1785" i="5" s="1"/>
  <c r="AG1785" i="5" s="1"/>
  <c r="AE1786" i="5"/>
  <c r="AF1786" i="5" s="1"/>
  <c r="AG1786" i="5" s="1"/>
  <c r="AE1787" i="5"/>
  <c r="AF1787" i="5" s="1"/>
  <c r="AG1787" i="5" s="1"/>
  <c r="AE1788" i="5"/>
  <c r="AF1788" i="5" s="1"/>
  <c r="AG1788" i="5" s="1"/>
  <c r="AE1789" i="5"/>
  <c r="AF1789" i="5" s="1"/>
  <c r="AG1789" i="5" s="1"/>
  <c r="AE1790" i="5"/>
  <c r="AF1790" i="5" s="1"/>
  <c r="AG1790" i="5" s="1"/>
  <c r="AE1791" i="5"/>
  <c r="AF1791" i="5" s="1"/>
  <c r="AG1791" i="5" s="1"/>
  <c r="AE1792" i="5"/>
  <c r="AF1792" i="5" s="1"/>
  <c r="AG1792" i="5" s="1"/>
  <c r="AE1793" i="5"/>
  <c r="AF1793" i="5" s="1"/>
  <c r="AG1793" i="5" s="1"/>
  <c r="AE1794" i="5"/>
  <c r="AF1794" i="5" s="1"/>
  <c r="AG1794" i="5" s="1"/>
  <c r="AE1795" i="5"/>
  <c r="AF1795" i="5" s="1"/>
  <c r="AG1795" i="5" s="1"/>
  <c r="AE1796" i="5"/>
  <c r="AF1796" i="5" s="1"/>
  <c r="AG1796" i="5" s="1"/>
  <c r="AE1797" i="5"/>
  <c r="AF1797" i="5" s="1"/>
  <c r="AG1797" i="5" s="1"/>
  <c r="AE1798" i="5"/>
  <c r="AF1798" i="5" s="1"/>
  <c r="AG1798" i="5" s="1"/>
  <c r="AE1799" i="5"/>
  <c r="AF1799" i="5" s="1"/>
  <c r="AG1799" i="5" s="1"/>
  <c r="AE1800" i="5"/>
  <c r="AF1800" i="5" s="1"/>
  <c r="AG1800" i="5" s="1"/>
  <c r="AE1801" i="5"/>
  <c r="AF1801" i="5" s="1"/>
  <c r="AG1801" i="5" s="1"/>
  <c r="AE1802" i="5"/>
  <c r="AF1802" i="5" s="1"/>
  <c r="AG1802" i="5" s="1"/>
  <c r="AE1803" i="5"/>
  <c r="AF1803" i="5" s="1"/>
  <c r="AG1803" i="5" s="1"/>
  <c r="AE1804" i="5"/>
  <c r="AF1804" i="5" s="1"/>
  <c r="AG1804" i="5" s="1"/>
  <c r="AE1805" i="5"/>
  <c r="AF1805" i="5" s="1"/>
  <c r="AG1805" i="5" s="1"/>
  <c r="AE1806" i="5"/>
  <c r="AF1806" i="5" s="1"/>
  <c r="AG1806" i="5" s="1"/>
  <c r="AE1807" i="5"/>
  <c r="AF1807" i="5" s="1"/>
  <c r="AG1807" i="5" s="1"/>
  <c r="AE1808" i="5"/>
  <c r="AF1808" i="5" s="1"/>
  <c r="AG1808" i="5" s="1"/>
  <c r="AE1809" i="5"/>
  <c r="AF1809" i="5" s="1"/>
  <c r="AG1809" i="5" s="1"/>
  <c r="AE1810" i="5"/>
  <c r="AF1810" i="5" s="1"/>
  <c r="AG1810" i="5" s="1"/>
  <c r="AE1811" i="5"/>
  <c r="AF1811" i="5" s="1"/>
  <c r="AG1811" i="5" s="1"/>
  <c r="AE1812" i="5"/>
  <c r="AF1812" i="5" s="1"/>
  <c r="AG1812" i="5" s="1"/>
  <c r="AE1813" i="5"/>
  <c r="AF1813" i="5" s="1"/>
  <c r="AG1813" i="5" s="1"/>
  <c r="AE1814" i="5"/>
  <c r="AF1814" i="5" s="1"/>
  <c r="AG1814" i="5" s="1"/>
  <c r="AE1815" i="5"/>
  <c r="AF1815" i="5" s="1"/>
  <c r="AG1815" i="5" s="1"/>
  <c r="AE1816" i="5"/>
  <c r="AF1816" i="5" s="1"/>
  <c r="AG1816" i="5" s="1"/>
  <c r="AE1817" i="5"/>
  <c r="AF1817" i="5" s="1"/>
  <c r="AG1817" i="5" s="1"/>
  <c r="AE1818" i="5"/>
  <c r="AF1818" i="5" s="1"/>
  <c r="AG1818" i="5" s="1"/>
  <c r="AE1819" i="5"/>
  <c r="AF1819" i="5" s="1"/>
  <c r="AG1819" i="5" s="1"/>
  <c r="AE1820" i="5"/>
  <c r="AF1820" i="5" s="1"/>
  <c r="AG1820" i="5" s="1"/>
  <c r="AE1821" i="5"/>
  <c r="AF1821" i="5" s="1"/>
  <c r="AG1821" i="5" s="1"/>
  <c r="AE1822" i="5"/>
  <c r="AF1822" i="5" s="1"/>
  <c r="AG1822" i="5" s="1"/>
  <c r="AE1823" i="5"/>
  <c r="AF1823" i="5" s="1"/>
  <c r="AG1823" i="5" s="1"/>
  <c r="AE1824" i="5"/>
  <c r="AF1824" i="5" s="1"/>
  <c r="AG1824" i="5" s="1"/>
  <c r="AE1825" i="5"/>
  <c r="AF1825" i="5" s="1"/>
  <c r="AG1825" i="5" s="1"/>
  <c r="AE1826" i="5"/>
  <c r="AF1826" i="5" s="1"/>
  <c r="AG1826" i="5" s="1"/>
  <c r="AE1827" i="5"/>
  <c r="AF1827" i="5" s="1"/>
  <c r="AG1827" i="5" s="1"/>
  <c r="AE1828" i="5"/>
  <c r="AF1828" i="5" s="1"/>
  <c r="AG1828" i="5" s="1"/>
  <c r="AE1829" i="5"/>
  <c r="AF1829" i="5" s="1"/>
  <c r="AG1829" i="5" s="1"/>
  <c r="AE1830" i="5"/>
  <c r="AF1830" i="5" s="1"/>
  <c r="AG1830" i="5" s="1"/>
  <c r="AE1831" i="5"/>
  <c r="AF1831" i="5" s="1"/>
  <c r="AG1831" i="5" s="1"/>
  <c r="AE1832" i="5"/>
  <c r="AF1832" i="5" s="1"/>
  <c r="AG1832" i="5" s="1"/>
  <c r="AE1833" i="5"/>
  <c r="AF1833" i="5" s="1"/>
  <c r="AG1833" i="5" s="1"/>
  <c r="AE1834" i="5"/>
  <c r="AF1834" i="5" s="1"/>
  <c r="AG1834" i="5" s="1"/>
  <c r="AE1835" i="5"/>
  <c r="AF1835" i="5" s="1"/>
  <c r="AG1835" i="5" s="1"/>
  <c r="AE1836" i="5"/>
  <c r="AF1836" i="5" s="1"/>
  <c r="AG1836" i="5" s="1"/>
  <c r="AE1837" i="5"/>
  <c r="AF1837" i="5" s="1"/>
  <c r="AG1837" i="5" s="1"/>
  <c r="AE1838" i="5"/>
  <c r="AF1838" i="5" s="1"/>
  <c r="AG1838" i="5" s="1"/>
  <c r="AE1839" i="5"/>
  <c r="AF1839" i="5" s="1"/>
  <c r="AG1839" i="5" s="1"/>
  <c r="AE1840" i="5"/>
  <c r="AF1840" i="5" s="1"/>
  <c r="AG1840" i="5" s="1"/>
  <c r="AE1841" i="5"/>
  <c r="AF1841" i="5" s="1"/>
  <c r="AG1841" i="5" s="1"/>
  <c r="AE1842" i="5"/>
  <c r="AF1842" i="5" s="1"/>
  <c r="AG1842" i="5" s="1"/>
  <c r="AE1843" i="5"/>
  <c r="AF1843" i="5" s="1"/>
  <c r="AG1843" i="5" s="1"/>
  <c r="AE1844" i="5"/>
  <c r="AF1844" i="5" s="1"/>
  <c r="AG1844" i="5" s="1"/>
  <c r="AE1845" i="5"/>
  <c r="AF1845" i="5" s="1"/>
  <c r="AG1845" i="5" s="1"/>
  <c r="AE1846" i="5"/>
  <c r="AF1846" i="5" s="1"/>
  <c r="AG1846" i="5" s="1"/>
  <c r="AE1847" i="5"/>
  <c r="AF1847" i="5" s="1"/>
  <c r="AG1847" i="5" s="1"/>
  <c r="AE1848" i="5"/>
  <c r="AF1848" i="5" s="1"/>
  <c r="AG1848" i="5" s="1"/>
  <c r="AE1849" i="5"/>
  <c r="AF1849" i="5" s="1"/>
  <c r="AG1849" i="5" s="1"/>
  <c r="AE1850" i="5"/>
  <c r="AF1850" i="5" s="1"/>
  <c r="AG1850" i="5" s="1"/>
  <c r="AE1851" i="5"/>
  <c r="AF1851" i="5" s="1"/>
  <c r="AG1851" i="5" s="1"/>
  <c r="AE1852" i="5"/>
  <c r="AF1852" i="5" s="1"/>
  <c r="AG1852" i="5" s="1"/>
  <c r="AE1853" i="5"/>
  <c r="AF1853" i="5" s="1"/>
  <c r="AG1853" i="5" s="1"/>
  <c r="AE1854" i="5"/>
  <c r="AF1854" i="5" s="1"/>
  <c r="AG1854" i="5" s="1"/>
  <c r="AE1855" i="5"/>
  <c r="AF1855" i="5" s="1"/>
  <c r="AG1855" i="5" s="1"/>
  <c r="AE1856" i="5"/>
  <c r="AF1856" i="5" s="1"/>
  <c r="AG1856" i="5" s="1"/>
  <c r="AE1857" i="5"/>
  <c r="AF1857" i="5" s="1"/>
  <c r="AG1857" i="5" s="1"/>
  <c r="AE1858" i="5"/>
  <c r="AF1858" i="5" s="1"/>
  <c r="AG1858" i="5" s="1"/>
  <c r="AE1859" i="5"/>
  <c r="AF1859" i="5" s="1"/>
  <c r="AG1859" i="5" s="1"/>
  <c r="AE1860" i="5"/>
  <c r="AF1860" i="5" s="1"/>
  <c r="AG1860" i="5" s="1"/>
  <c r="AE1861" i="5"/>
  <c r="AF1861" i="5" s="1"/>
  <c r="AG1861" i="5" s="1"/>
  <c r="AE1862" i="5"/>
  <c r="AF1862" i="5" s="1"/>
  <c r="AG1862" i="5" s="1"/>
  <c r="AE1863" i="5"/>
  <c r="AF1863" i="5" s="1"/>
  <c r="AG1863" i="5" s="1"/>
  <c r="AE1864" i="5"/>
  <c r="AF1864" i="5" s="1"/>
  <c r="AG1864" i="5" s="1"/>
  <c r="AE1865" i="5"/>
  <c r="AF1865" i="5" s="1"/>
  <c r="AG1865" i="5" s="1"/>
  <c r="AE1866" i="5"/>
  <c r="AF1866" i="5" s="1"/>
  <c r="AG1866" i="5" s="1"/>
  <c r="AE1867" i="5"/>
  <c r="AF1867" i="5" s="1"/>
  <c r="AG1867" i="5" s="1"/>
  <c r="AE1868" i="5"/>
  <c r="AF1868" i="5" s="1"/>
  <c r="AG1868" i="5" s="1"/>
  <c r="AE1869" i="5"/>
  <c r="AF1869" i="5" s="1"/>
  <c r="AG1869" i="5" s="1"/>
  <c r="AE1870" i="5"/>
  <c r="AF1870" i="5" s="1"/>
  <c r="AG1870" i="5" s="1"/>
  <c r="AE1871" i="5"/>
  <c r="AF1871" i="5" s="1"/>
  <c r="AG1871" i="5" s="1"/>
  <c r="AE1872" i="5"/>
  <c r="AF1872" i="5" s="1"/>
  <c r="AG1872" i="5" s="1"/>
  <c r="AE1873" i="5"/>
  <c r="AF1873" i="5" s="1"/>
  <c r="AG1873" i="5" s="1"/>
  <c r="AE1874" i="5"/>
  <c r="AF1874" i="5" s="1"/>
  <c r="AG1874" i="5" s="1"/>
  <c r="AE1875" i="5"/>
  <c r="AF1875" i="5" s="1"/>
  <c r="AG1875" i="5" s="1"/>
  <c r="AE1876" i="5"/>
  <c r="AF1876" i="5" s="1"/>
  <c r="AG1876" i="5" s="1"/>
  <c r="AE1877" i="5"/>
  <c r="AF1877" i="5" s="1"/>
  <c r="AG1877" i="5" s="1"/>
  <c r="AE1878" i="5"/>
  <c r="AF1878" i="5" s="1"/>
  <c r="AG1878" i="5" s="1"/>
  <c r="AE1879" i="5"/>
  <c r="AF1879" i="5" s="1"/>
  <c r="AG1879" i="5" s="1"/>
  <c r="AE1880" i="5"/>
  <c r="AF1880" i="5" s="1"/>
  <c r="AG1880" i="5" s="1"/>
  <c r="AE1881" i="5"/>
  <c r="AF1881" i="5" s="1"/>
  <c r="AG1881" i="5" s="1"/>
  <c r="AE1882" i="5"/>
  <c r="AF1882" i="5" s="1"/>
  <c r="AG1882" i="5" s="1"/>
  <c r="AE1883" i="5"/>
  <c r="AF1883" i="5" s="1"/>
  <c r="AG1883" i="5" s="1"/>
  <c r="AE1884" i="5"/>
  <c r="AF1884" i="5" s="1"/>
  <c r="AG1884" i="5" s="1"/>
  <c r="AE1885" i="5"/>
  <c r="AF1885" i="5" s="1"/>
  <c r="AG1885" i="5" s="1"/>
  <c r="AE1886" i="5"/>
  <c r="AF1886" i="5" s="1"/>
  <c r="AG1886" i="5" s="1"/>
  <c r="AE1887" i="5"/>
  <c r="AF1887" i="5" s="1"/>
  <c r="AG1887" i="5" s="1"/>
  <c r="AE1888" i="5"/>
  <c r="AF1888" i="5" s="1"/>
  <c r="AG1888" i="5" s="1"/>
  <c r="AE1889" i="5"/>
  <c r="AF1889" i="5" s="1"/>
  <c r="AG1889" i="5" s="1"/>
  <c r="AE1890" i="5"/>
  <c r="AF1890" i="5" s="1"/>
  <c r="AG1890" i="5" s="1"/>
  <c r="AE1891" i="5"/>
  <c r="AF1891" i="5" s="1"/>
  <c r="AG1891" i="5" s="1"/>
  <c r="AE1892" i="5"/>
  <c r="AF1892" i="5" s="1"/>
  <c r="AG1892" i="5" s="1"/>
  <c r="AE1893" i="5"/>
  <c r="AF1893" i="5" s="1"/>
  <c r="AG1893" i="5" s="1"/>
  <c r="AE1894" i="5"/>
  <c r="AF1894" i="5" s="1"/>
  <c r="AG1894" i="5" s="1"/>
  <c r="AE1895" i="5"/>
  <c r="AF1895" i="5" s="1"/>
  <c r="AG1895" i="5" s="1"/>
  <c r="AE1896" i="5"/>
  <c r="AF1896" i="5" s="1"/>
  <c r="AG1896" i="5" s="1"/>
  <c r="AE1897" i="5"/>
  <c r="AF1897" i="5" s="1"/>
  <c r="AG1897" i="5" s="1"/>
  <c r="AE1898" i="5"/>
  <c r="AF1898" i="5" s="1"/>
  <c r="AG1898" i="5" s="1"/>
  <c r="AE1899" i="5"/>
  <c r="AF1899" i="5" s="1"/>
  <c r="AG1899" i="5" s="1"/>
  <c r="AE1900" i="5"/>
  <c r="AF1900" i="5" s="1"/>
  <c r="AG1900" i="5" s="1"/>
  <c r="AE1901" i="5"/>
  <c r="AF1901" i="5" s="1"/>
  <c r="AG1901" i="5" s="1"/>
  <c r="AE1902" i="5"/>
  <c r="AF1902" i="5" s="1"/>
  <c r="AG1902" i="5" s="1"/>
  <c r="AE1903" i="5"/>
  <c r="AF1903" i="5" s="1"/>
  <c r="AG1903" i="5" s="1"/>
  <c r="AE1904" i="5"/>
  <c r="AF1904" i="5" s="1"/>
  <c r="AG1904" i="5" s="1"/>
  <c r="AE1905" i="5"/>
  <c r="AF1905" i="5" s="1"/>
  <c r="AG1905" i="5" s="1"/>
  <c r="AE1906" i="5"/>
  <c r="AF1906" i="5" s="1"/>
  <c r="AG1906" i="5" s="1"/>
  <c r="AE1907" i="5"/>
  <c r="AF1907" i="5" s="1"/>
  <c r="AG1907" i="5" s="1"/>
  <c r="AE1908" i="5"/>
  <c r="AF1908" i="5" s="1"/>
  <c r="AG1908" i="5" s="1"/>
  <c r="AE1909" i="5"/>
  <c r="AF1909" i="5" s="1"/>
  <c r="AG1909" i="5" s="1"/>
  <c r="AE1910" i="5"/>
  <c r="AF1910" i="5" s="1"/>
  <c r="AG1910" i="5" s="1"/>
  <c r="AE1911" i="5"/>
  <c r="AF1911" i="5" s="1"/>
  <c r="AG1911" i="5" s="1"/>
  <c r="AE1912" i="5"/>
  <c r="AF1912" i="5" s="1"/>
  <c r="AG1912" i="5" s="1"/>
  <c r="AE1913" i="5"/>
  <c r="AF1913" i="5" s="1"/>
  <c r="AG1913" i="5" s="1"/>
  <c r="AE1914" i="5"/>
  <c r="AF1914" i="5" s="1"/>
  <c r="AG1914" i="5" s="1"/>
  <c r="AE1915" i="5"/>
  <c r="AF1915" i="5" s="1"/>
  <c r="AG1915" i="5" s="1"/>
  <c r="AE1916" i="5"/>
  <c r="AF1916" i="5" s="1"/>
  <c r="AG1916" i="5" s="1"/>
  <c r="AE1917" i="5"/>
  <c r="AF1917" i="5" s="1"/>
  <c r="AG1917" i="5" s="1"/>
  <c r="AE1918" i="5"/>
  <c r="AF1918" i="5" s="1"/>
  <c r="AG1918" i="5" s="1"/>
  <c r="AE1919" i="5"/>
  <c r="AF1919" i="5" s="1"/>
  <c r="AG1919" i="5" s="1"/>
  <c r="AE1920" i="5"/>
  <c r="AF1920" i="5" s="1"/>
  <c r="AG1920" i="5" s="1"/>
  <c r="AE1921" i="5"/>
  <c r="AF1921" i="5" s="1"/>
  <c r="AG1921" i="5" s="1"/>
  <c r="AE1922" i="5"/>
  <c r="AF1922" i="5" s="1"/>
  <c r="AG1922" i="5" s="1"/>
  <c r="AE1923" i="5"/>
  <c r="AF1923" i="5" s="1"/>
  <c r="AG1923" i="5" s="1"/>
  <c r="AE1924" i="5"/>
  <c r="AF1924" i="5" s="1"/>
  <c r="AG1924" i="5" s="1"/>
  <c r="AE1925" i="5"/>
  <c r="AF1925" i="5" s="1"/>
  <c r="AG1925" i="5" s="1"/>
  <c r="AE1926" i="5"/>
  <c r="AF1926" i="5" s="1"/>
  <c r="AG1926" i="5" s="1"/>
  <c r="AE1927" i="5"/>
  <c r="AF1927" i="5" s="1"/>
  <c r="AG1927" i="5" s="1"/>
  <c r="AE1928" i="5"/>
  <c r="AF1928" i="5" s="1"/>
  <c r="AG1928" i="5" s="1"/>
  <c r="AE1929" i="5"/>
  <c r="AF1929" i="5" s="1"/>
  <c r="AG1929" i="5" s="1"/>
  <c r="AE1930" i="5"/>
  <c r="AF1930" i="5" s="1"/>
  <c r="AG1930" i="5" s="1"/>
  <c r="AE1931" i="5"/>
  <c r="AF1931" i="5" s="1"/>
  <c r="AG1931" i="5" s="1"/>
  <c r="AE1932" i="5"/>
  <c r="AF1932" i="5" s="1"/>
  <c r="AG1932" i="5" s="1"/>
  <c r="AE1933" i="5"/>
  <c r="AF1933" i="5" s="1"/>
  <c r="AG1933" i="5" s="1"/>
  <c r="AE1934" i="5"/>
  <c r="AF1934" i="5" s="1"/>
  <c r="AG1934" i="5" s="1"/>
  <c r="AE1935" i="5"/>
  <c r="AF1935" i="5" s="1"/>
  <c r="AG1935" i="5" s="1"/>
  <c r="AE1936" i="5"/>
  <c r="AF1936" i="5" s="1"/>
  <c r="AG1936" i="5" s="1"/>
  <c r="AE1937" i="5"/>
  <c r="AF1937" i="5" s="1"/>
  <c r="AG1937" i="5" s="1"/>
  <c r="AE1938" i="5"/>
  <c r="AF1938" i="5" s="1"/>
  <c r="AG1938" i="5" s="1"/>
  <c r="AE1939" i="5"/>
  <c r="AF1939" i="5" s="1"/>
  <c r="AG1939" i="5" s="1"/>
  <c r="AE1940" i="5"/>
  <c r="AF1940" i="5" s="1"/>
  <c r="AG1940" i="5" s="1"/>
  <c r="AE1941" i="5"/>
  <c r="AF1941" i="5" s="1"/>
  <c r="AG1941" i="5" s="1"/>
  <c r="AE1942" i="5"/>
  <c r="AF1942" i="5" s="1"/>
  <c r="AG1942" i="5" s="1"/>
  <c r="AE1943" i="5"/>
  <c r="AF1943" i="5" s="1"/>
  <c r="AG1943" i="5" s="1"/>
  <c r="AE1944" i="5"/>
  <c r="AF1944" i="5" s="1"/>
  <c r="AG1944" i="5" s="1"/>
  <c r="AE1945" i="5"/>
  <c r="AF1945" i="5" s="1"/>
  <c r="AG1945" i="5" s="1"/>
  <c r="AE1946" i="5"/>
  <c r="AF1946" i="5" s="1"/>
  <c r="AG1946" i="5" s="1"/>
  <c r="AE1947" i="5"/>
  <c r="AF1947" i="5" s="1"/>
  <c r="AG1947" i="5" s="1"/>
  <c r="AE1948" i="5"/>
  <c r="AF1948" i="5" s="1"/>
  <c r="AG1948" i="5" s="1"/>
  <c r="AE1949" i="5"/>
  <c r="AF1949" i="5" s="1"/>
  <c r="AG1949" i="5" s="1"/>
  <c r="AE1950" i="5"/>
  <c r="AF1950" i="5" s="1"/>
  <c r="AG1950" i="5" s="1"/>
  <c r="AE1951" i="5"/>
  <c r="AF1951" i="5" s="1"/>
  <c r="AG1951" i="5" s="1"/>
  <c r="AE1952" i="5"/>
  <c r="AF1952" i="5" s="1"/>
  <c r="AG1952" i="5" s="1"/>
  <c r="AE1953" i="5"/>
  <c r="AF1953" i="5" s="1"/>
  <c r="AG1953" i="5" s="1"/>
  <c r="AE1954" i="5"/>
  <c r="AF1954" i="5" s="1"/>
  <c r="AG1954" i="5" s="1"/>
  <c r="AE1955" i="5"/>
  <c r="AF1955" i="5" s="1"/>
  <c r="AG1955" i="5" s="1"/>
  <c r="AE1956" i="5"/>
  <c r="AF1956" i="5" s="1"/>
  <c r="AG1956" i="5" s="1"/>
  <c r="AE1957" i="5"/>
  <c r="AF1957" i="5" s="1"/>
  <c r="AG1957" i="5" s="1"/>
  <c r="AE1958" i="5"/>
  <c r="AF1958" i="5" s="1"/>
  <c r="AG1958" i="5" s="1"/>
  <c r="AE1959" i="5"/>
  <c r="AF1959" i="5" s="1"/>
  <c r="AG1959" i="5" s="1"/>
  <c r="AE1960" i="5"/>
  <c r="AF1960" i="5" s="1"/>
  <c r="AG1960" i="5" s="1"/>
  <c r="AE1961" i="5"/>
  <c r="AF1961" i="5" s="1"/>
  <c r="AG1961" i="5" s="1"/>
  <c r="AE1962" i="5"/>
  <c r="AF1962" i="5" s="1"/>
  <c r="AG1962" i="5" s="1"/>
  <c r="AE1963" i="5"/>
  <c r="AF1963" i="5" s="1"/>
  <c r="AG1963" i="5" s="1"/>
  <c r="AE1964" i="5"/>
  <c r="AF1964" i="5" s="1"/>
  <c r="AG1964" i="5" s="1"/>
  <c r="AE1965" i="5"/>
  <c r="AF1965" i="5" s="1"/>
  <c r="AG1965" i="5" s="1"/>
  <c r="AE1966" i="5"/>
  <c r="AF1966" i="5" s="1"/>
  <c r="AG1966" i="5" s="1"/>
  <c r="AE1967" i="5"/>
  <c r="AF1967" i="5" s="1"/>
  <c r="AG1967" i="5" s="1"/>
  <c r="AE1968" i="5"/>
  <c r="AF1968" i="5" s="1"/>
  <c r="AG1968" i="5" s="1"/>
  <c r="AE1969" i="5"/>
  <c r="AF1969" i="5" s="1"/>
  <c r="AG1969" i="5" s="1"/>
  <c r="AE1970" i="5"/>
  <c r="AF1970" i="5" s="1"/>
  <c r="AG1970" i="5" s="1"/>
  <c r="AE1971" i="5"/>
  <c r="AF1971" i="5" s="1"/>
  <c r="AG1971" i="5" s="1"/>
  <c r="AE1972" i="5"/>
  <c r="AF1972" i="5" s="1"/>
  <c r="AG1972" i="5" s="1"/>
  <c r="AE1973" i="5"/>
  <c r="AF1973" i="5" s="1"/>
  <c r="AG1973" i="5" s="1"/>
  <c r="AE1974" i="5"/>
  <c r="AF1974" i="5" s="1"/>
  <c r="AG1974" i="5" s="1"/>
  <c r="AE1975" i="5"/>
  <c r="AF1975" i="5" s="1"/>
  <c r="AG1975" i="5" s="1"/>
  <c r="AE1976" i="5"/>
  <c r="AF1976" i="5" s="1"/>
  <c r="AG1976" i="5" s="1"/>
  <c r="AE1977" i="5"/>
  <c r="AF1977" i="5" s="1"/>
  <c r="AG1977" i="5" s="1"/>
  <c r="AE1978" i="5"/>
  <c r="AF1978" i="5" s="1"/>
  <c r="AG1978" i="5" s="1"/>
  <c r="AE1979" i="5"/>
  <c r="AF1979" i="5" s="1"/>
  <c r="AG1979" i="5" s="1"/>
  <c r="AE1980" i="5"/>
  <c r="AF1980" i="5" s="1"/>
  <c r="AG1980" i="5" s="1"/>
  <c r="AE1981" i="5"/>
  <c r="AF1981" i="5" s="1"/>
  <c r="AG1981" i="5" s="1"/>
  <c r="AE1982" i="5"/>
  <c r="AF1982" i="5" s="1"/>
  <c r="AG1982" i="5" s="1"/>
  <c r="AE1983" i="5"/>
  <c r="AF1983" i="5" s="1"/>
  <c r="AG1983" i="5" s="1"/>
  <c r="AE1984" i="5"/>
  <c r="AF1984" i="5" s="1"/>
  <c r="AG1984" i="5" s="1"/>
  <c r="AE1985" i="5"/>
  <c r="AF1985" i="5" s="1"/>
  <c r="AG1985" i="5" s="1"/>
  <c r="AE1986" i="5"/>
  <c r="AF1986" i="5" s="1"/>
  <c r="AG1986" i="5" s="1"/>
  <c r="AE1987" i="5"/>
  <c r="AF1987" i="5" s="1"/>
  <c r="AG1987" i="5" s="1"/>
  <c r="AE1988" i="5"/>
  <c r="AF1988" i="5" s="1"/>
  <c r="AG1988" i="5" s="1"/>
  <c r="AE1989" i="5"/>
  <c r="AF1989" i="5" s="1"/>
  <c r="AG1989" i="5" s="1"/>
  <c r="AE1990" i="5"/>
  <c r="AF1990" i="5" s="1"/>
  <c r="AG1990" i="5" s="1"/>
  <c r="AE1991" i="5"/>
  <c r="AF1991" i="5" s="1"/>
  <c r="AG1991" i="5" s="1"/>
  <c r="AE1992" i="5"/>
  <c r="AF1992" i="5" s="1"/>
  <c r="AG1992" i="5" s="1"/>
  <c r="AE1993" i="5"/>
  <c r="AF1993" i="5" s="1"/>
  <c r="AG1993" i="5" s="1"/>
  <c r="AE1994" i="5"/>
  <c r="AF1994" i="5" s="1"/>
  <c r="AG1994" i="5" s="1"/>
  <c r="AE1995" i="5"/>
  <c r="AF1995" i="5" s="1"/>
  <c r="AG1995" i="5" s="1"/>
  <c r="AE1996" i="5"/>
  <c r="AF1996" i="5" s="1"/>
  <c r="AG1996" i="5" s="1"/>
  <c r="AE1997" i="5"/>
  <c r="AF1997" i="5" s="1"/>
  <c r="AG1997" i="5" s="1"/>
  <c r="AE1998" i="5"/>
  <c r="AF1998" i="5" s="1"/>
  <c r="AG1998" i="5" s="1"/>
  <c r="AE1999" i="5"/>
  <c r="AF1999" i="5" s="1"/>
  <c r="AG1999" i="5" s="1"/>
  <c r="AE2000" i="5"/>
  <c r="AF2000" i="5" s="1"/>
  <c r="AG2000" i="5" s="1"/>
  <c r="AE2001" i="5"/>
  <c r="AF2001" i="5" s="1"/>
  <c r="AG2001" i="5" s="1"/>
  <c r="AE2002" i="5"/>
  <c r="AF2002" i="5" s="1"/>
  <c r="AG2002" i="5" s="1"/>
  <c r="AE2003" i="5"/>
  <c r="AF2003" i="5" s="1"/>
  <c r="AG2003" i="5" s="1"/>
  <c r="AE2004" i="5"/>
  <c r="AF2004" i="5" s="1"/>
  <c r="AG2004" i="5" s="1"/>
  <c r="AE2005" i="5"/>
  <c r="AF2005" i="5" s="1"/>
  <c r="AG2005" i="5" s="1"/>
  <c r="AE2006" i="5"/>
  <c r="AF2006" i="5" s="1"/>
  <c r="AG2006" i="5" s="1"/>
  <c r="AE2007" i="5"/>
  <c r="AF2007" i="5" s="1"/>
  <c r="AG2007" i="5" s="1"/>
  <c r="AE2008" i="5"/>
  <c r="AF2008" i="5" s="1"/>
  <c r="AG2008" i="5" s="1"/>
  <c r="AE2009" i="5"/>
  <c r="AF2009" i="5" s="1"/>
  <c r="AG2009" i="5" s="1"/>
  <c r="AE2010" i="5"/>
  <c r="AF2010" i="5" s="1"/>
  <c r="AG2010" i="5" s="1"/>
  <c r="AE2011" i="5"/>
  <c r="AF2011" i="5" s="1"/>
  <c r="AG2011" i="5" s="1"/>
  <c r="AE2012" i="5"/>
  <c r="AF2012" i="5" s="1"/>
  <c r="AG2012" i="5" s="1"/>
  <c r="AE2013" i="5"/>
  <c r="AF2013" i="5" s="1"/>
  <c r="AG2013" i="5" s="1"/>
  <c r="AE2014" i="5"/>
  <c r="AF2014" i="5" s="1"/>
  <c r="AG2014" i="5" s="1"/>
  <c r="AE2015" i="5"/>
  <c r="AF2015" i="5" s="1"/>
  <c r="AG2015" i="5" s="1"/>
  <c r="AE2016" i="5"/>
  <c r="AF2016" i="5" s="1"/>
  <c r="AG2016" i="5" s="1"/>
  <c r="AE2017" i="5"/>
  <c r="AF2017" i="5" s="1"/>
  <c r="AG2017" i="5" s="1"/>
  <c r="AE2018" i="5"/>
  <c r="AF2018" i="5" s="1"/>
  <c r="AG2018" i="5" s="1"/>
  <c r="AE2019" i="5"/>
  <c r="AF2019" i="5" s="1"/>
  <c r="AG2019" i="5" s="1"/>
  <c r="AE2020" i="5"/>
  <c r="AF2020" i="5" s="1"/>
  <c r="AG2020" i="5" s="1"/>
  <c r="AE2021" i="5"/>
  <c r="AF2021" i="5" s="1"/>
  <c r="AG2021" i="5" s="1"/>
  <c r="AE2022" i="5"/>
  <c r="AF2022" i="5" s="1"/>
  <c r="AG2022" i="5" s="1"/>
  <c r="AE2023" i="5"/>
  <c r="AF2023" i="5" s="1"/>
  <c r="AG2023" i="5" s="1"/>
  <c r="AE2024" i="5"/>
  <c r="AF2024" i="5" s="1"/>
  <c r="AG2024" i="5" s="1"/>
  <c r="AE2025" i="5"/>
  <c r="AF2025" i="5" s="1"/>
  <c r="AG2025" i="5" s="1"/>
  <c r="AE2026" i="5"/>
  <c r="AF2026" i="5" s="1"/>
  <c r="AG2026" i="5" s="1"/>
  <c r="AE2027" i="5"/>
  <c r="AF2027" i="5" s="1"/>
  <c r="AG2027" i="5" s="1"/>
  <c r="AE2028" i="5"/>
  <c r="AF2028" i="5" s="1"/>
  <c r="AG2028" i="5" s="1"/>
  <c r="AE2029" i="5"/>
  <c r="AF2029" i="5" s="1"/>
  <c r="AG2029" i="5" s="1"/>
  <c r="AE2030" i="5"/>
  <c r="AF2030" i="5" s="1"/>
  <c r="AG2030" i="5" s="1"/>
  <c r="AE2031" i="5"/>
  <c r="AF2031" i="5" s="1"/>
  <c r="AG2031" i="5" s="1"/>
  <c r="AE2032" i="5"/>
  <c r="AF2032" i="5" s="1"/>
  <c r="AG2032" i="5" s="1"/>
  <c r="AE2033" i="5"/>
  <c r="AF2033" i="5" s="1"/>
  <c r="AG2033" i="5" s="1"/>
  <c r="AE2034" i="5"/>
  <c r="AF2034" i="5" s="1"/>
  <c r="AG2034" i="5" s="1"/>
  <c r="AE2035" i="5"/>
  <c r="AF2035" i="5" s="1"/>
  <c r="AG2035" i="5" s="1"/>
  <c r="AE2036" i="5"/>
  <c r="AF2036" i="5" s="1"/>
  <c r="AG2036" i="5" s="1"/>
  <c r="AE2037" i="5"/>
  <c r="AF2037" i="5" s="1"/>
  <c r="AG2037" i="5" s="1"/>
  <c r="AE2038" i="5"/>
  <c r="AF2038" i="5" s="1"/>
  <c r="AG2038" i="5" s="1"/>
  <c r="AE2039" i="5"/>
  <c r="AF2039" i="5" s="1"/>
  <c r="AG2039" i="5" s="1"/>
  <c r="AE2040" i="5"/>
  <c r="AF2040" i="5" s="1"/>
  <c r="AG2040" i="5" s="1"/>
  <c r="AE2041" i="5"/>
  <c r="AF2041" i="5" s="1"/>
  <c r="AG2041" i="5" s="1"/>
  <c r="AE2042" i="5"/>
  <c r="AF2042" i="5" s="1"/>
  <c r="AG2042" i="5" s="1"/>
  <c r="AE2043" i="5"/>
  <c r="AF2043" i="5" s="1"/>
  <c r="AG2043" i="5" s="1"/>
  <c r="AE2044" i="5"/>
  <c r="AF2044" i="5" s="1"/>
  <c r="AG2044" i="5" s="1"/>
  <c r="AE2045" i="5"/>
  <c r="AF2045" i="5" s="1"/>
  <c r="AG2045" i="5" s="1"/>
  <c r="AE2046" i="5"/>
  <c r="AF2046" i="5" s="1"/>
  <c r="AG2046" i="5" s="1"/>
  <c r="AE2047" i="5"/>
  <c r="AF2047" i="5" s="1"/>
  <c r="AG2047" i="5" s="1"/>
  <c r="AE2048" i="5"/>
  <c r="AF2048" i="5" s="1"/>
  <c r="AG2048" i="5" s="1"/>
  <c r="AE2049" i="5"/>
  <c r="AF2049" i="5" s="1"/>
  <c r="AG2049" i="5" s="1"/>
  <c r="AE2050" i="5"/>
  <c r="AF2050" i="5" s="1"/>
  <c r="AG2050" i="5" s="1"/>
  <c r="AE2051" i="5"/>
  <c r="AF2051" i="5" s="1"/>
  <c r="AG2051" i="5" s="1"/>
  <c r="AE2052" i="5"/>
  <c r="AF2052" i="5" s="1"/>
  <c r="AG2052" i="5" s="1"/>
  <c r="AE2053" i="5"/>
  <c r="AF2053" i="5" s="1"/>
  <c r="AG2053" i="5" s="1"/>
  <c r="AE2054" i="5"/>
  <c r="AF2054" i="5" s="1"/>
  <c r="AG2054" i="5" s="1"/>
  <c r="AE2055" i="5"/>
  <c r="AF2055" i="5" s="1"/>
  <c r="AG2055" i="5" s="1"/>
  <c r="AE2056" i="5"/>
  <c r="AF2056" i="5" s="1"/>
  <c r="AG2056" i="5" s="1"/>
  <c r="AE2057" i="5"/>
  <c r="AF2057" i="5" s="1"/>
  <c r="AG2057" i="5" s="1"/>
  <c r="AE2058" i="5"/>
  <c r="AF2058" i="5" s="1"/>
  <c r="AG2058" i="5" s="1"/>
  <c r="AE2059" i="5"/>
  <c r="AF2059" i="5" s="1"/>
  <c r="AG2059" i="5" s="1"/>
  <c r="AE2060" i="5"/>
  <c r="AF2060" i="5" s="1"/>
  <c r="AG2060" i="5" s="1"/>
  <c r="AE2061" i="5"/>
  <c r="AF2061" i="5" s="1"/>
  <c r="AG2061" i="5" s="1"/>
  <c r="AE2062" i="5"/>
  <c r="AF2062" i="5" s="1"/>
  <c r="AG2062" i="5" s="1"/>
  <c r="AE2063" i="5"/>
  <c r="AF2063" i="5" s="1"/>
  <c r="AG2063" i="5" s="1"/>
  <c r="AE2064" i="5"/>
  <c r="AF2064" i="5" s="1"/>
  <c r="AG2064" i="5" s="1"/>
  <c r="AE2065" i="5"/>
  <c r="AF2065" i="5" s="1"/>
  <c r="AG2065" i="5" s="1"/>
  <c r="AE2066" i="5"/>
  <c r="AF2066" i="5" s="1"/>
  <c r="AG2066" i="5" s="1"/>
  <c r="AE2067" i="5"/>
  <c r="AF2067" i="5" s="1"/>
  <c r="AG2067" i="5" s="1"/>
  <c r="AE2068" i="5"/>
  <c r="AF2068" i="5" s="1"/>
  <c r="AG2068" i="5" s="1"/>
  <c r="AE2069" i="5"/>
  <c r="AF2069" i="5" s="1"/>
  <c r="AG2069" i="5" s="1"/>
  <c r="AE2070" i="5"/>
  <c r="AF2070" i="5" s="1"/>
  <c r="AG2070" i="5" s="1"/>
  <c r="AE2071" i="5"/>
  <c r="AF2071" i="5" s="1"/>
  <c r="AG2071" i="5" s="1"/>
  <c r="AE2072" i="5"/>
  <c r="AF2072" i="5" s="1"/>
  <c r="AG2072" i="5" s="1"/>
  <c r="AE2073" i="5"/>
  <c r="AF2073" i="5" s="1"/>
  <c r="AG2073" i="5" s="1"/>
  <c r="AE2074" i="5"/>
  <c r="AF2074" i="5" s="1"/>
  <c r="AG2074" i="5" s="1"/>
  <c r="AE2075" i="5"/>
  <c r="AF2075" i="5" s="1"/>
  <c r="AG2075" i="5" s="1"/>
  <c r="AE2076" i="5"/>
  <c r="AF2076" i="5" s="1"/>
  <c r="AG2076" i="5" s="1"/>
  <c r="AE2077" i="5"/>
  <c r="AF2077" i="5" s="1"/>
  <c r="AG2077" i="5" s="1"/>
  <c r="AE2078" i="5"/>
  <c r="AF2078" i="5" s="1"/>
  <c r="AG2078" i="5" s="1"/>
  <c r="AE2079" i="5"/>
  <c r="AF2079" i="5" s="1"/>
  <c r="AG2079" i="5" s="1"/>
  <c r="AE2080" i="5"/>
  <c r="AF2080" i="5" s="1"/>
  <c r="AG2080" i="5" s="1"/>
  <c r="AE2081" i="5"/>
  <c r="AF2081" i="5" s="1"/>
  <c r="AG2081" i="5" s="1"/>
  <c r="AE2082" i="5"/>
  <c r="AF2082" i="5" s="1"/>
  <c r="AG2082" i="5" s="1"/>
  <c r="AE2083" i="5"/>
  <c r="AF2083" i="5" s="1"/>
  <c r="AG2083" i="5" s="1"/>
  <c r="AE2084" i="5"/>
  <c r="AF2084" i="5" s="1"/>
  <c r="AG2084" i="5" s="1"/>
  <c r="AE2085" i="5"/>
  <c r="AF2085" i="5" s="1"/>
  <c r="AG2085" i="5" s="1"/>
  <c r="AE2086" i="5"/>
  <c r="AF2086" i="5" s="1"/>
  <c r="AG2086" i="5" s="1"/>
  <c r="AE2087" i="5"/>
  <c r="AF2087" i="5" s="1"/>
  <c r="AG2087" i="5" s="1"/>
  <c r="AE2088" i="5"/>
  <c r="AF2088" i="5" s="1"/>
  <c r="AG2088" i="5" s="1"/>
  <c r="AE2089" i="5"/>
  <c r="AF2089" i="5" s="1"/>
  <c r="AG2089" i="5" s="1"/>
  <c r="AE2090" i="5"/>
  <c r="AF2090" i="5" s="1"/>
  <c r="AG2090" i="5" s="1"/>
  <c r="AE2091" i="5"/>
  <c r="AF2091" i="5" s="1"/>
  <c r="AG2091" i="5" s="1"/>
  <c r="AE2092" i="5"/>
  <c r="AF2092" i="5" s="1"/>
  <c r="AG2092" i="5" s="1"/>
  <c r="AE2093" i="5"/>
  <c r="AF2093" i="5" s="1"/>
  <c r="AG2093" i="5" s="1"/>
  <c r="AE2094" i="5"/>
  <c r="AF2094" i="5" s="1"/>
  <c r="AG2094" i="5" s="1"/>
  <c r="AE2095" i="5"/>
  <c r="AF2095" i="5" s="1"/>
  <c r="AG2095" i="5" s="1"/>
  <c r="AE2096" i="5"/>
  <c r="AF2096" i="5" s="1"/>
  <c r="AG2096" i="5" s="1"/>
  <c r="AE2097" i="5"/>
  <c r="AF2097" i="5" s="1"/>
  <c r="AG2097" i="5" s="1"/>
  <c r="AE2098" i="5"/>
  <c r="AF2098" i="5" s="1"/>
  <c r="AG2098" i="5" s="1"/>
  <c r="AE2099" i="5"/>
  <c r="AF2099" i="5" s="1"/>
  <c r="AG2099" i="5" s="1"/>
  <c r="AE2100" i="5"/>
  <c r="AF2100" i="5" s="1"/>
  <c r="AG2100" i="5" s="1"/>
  <c r="AE2101" i="5"/>
  <c r="AF2101" i="5" s="1"/>
  <c r="AG2101" i="5" s="1"/>
  <c r="AE2102" i="5"/>
  <c r="AF2102" i="5" s="1"/>
  <c r="AG2102" i="5" s="1"/>
  <c r="AE2103" i="5"/>
  <c r="AF2103" i="5" s="1"/>
  <c r="AG2103" i="5" s="1"/>
  <c r="AE2104" i="5"/>
  <c r="AF2104" i="5" s="1"/>
  <c r="AG2104" i="5" s="1"/>
  <c r="AE2105" i="5"/>
  <c r="AF2105" i="5" s="1"/>
  <c r="AG2105" i="5" s="1"/>
  <c r="AE2106" i="5"/>
  <c r="AF2106" i="5" s="1"/>
  <c r="AG2106" i="5" s="1"/>
  <c r="AE2107" i="5"/>
  <c r="AF2107" i="5" s="1"/>
  <c r="AG2107" i="5" s="1"/>
  <c r="AE2108" i="5"/>
  <c r="AF2108" i="5" s="1"/>
  <c r="AG2108" i="5" s="1"/>
  <c r="AE2109" i="5"/>
  <c r="AF2109" i="5" s="1"/>
  <c r="AG2109" i="5" s="1"/>
  <c r="AE2110" i="5"/>
  <c r="AF2110" i="5" s="1"/>
  <c r="AG2110" i="5" s="1"/>
  <c r="AE2111" i="5"/>
  <c r="AF2111" i="5" s="1"/>
  <c r="AG2111" i="5" s="1"/>
  <c r="AE2112" i="5"/>
  <c r="AF2112" i="5" s="1"/>
  <c r="AG2112" i="5" s="1"/>
  <c r="AE2113" i="5"/>
  <c r="AF2113" i="5" s="1"/>
  <c r="AG2113" i="5" s="1"/>
  <c r="AE2114" i="5"/>
  <c r="AF2114" i="5" s="1"/>
  <c r="AG2114" i="5" s="1"/>
  <c r="AE2115" i="5"/>
  <c r="AF2115" i="5" s="1"/>
  <c r="AG2115" i="5" s="1"/>
  <c r="AE2116" i="5"/>
  <c r="AF2116" i="5" s="1"/>
  <c r="AG2116" i="5" s="1"/>
  <c r="AE2117" i="5"/>
  <c r="AF2117" i="5" s="1"/>
  <c r="AG2117" i="5" s="1"/>
  <c r="AE2118" i="5"/>
  <c r="AF2118" i="5" s="1"/>
  <c r="AG2118" i="5" s="1"/>
  <c r="AE2119" i="5"/>
  <c r="AF2119" i="5" s="1"/>
  <c r="AG2119" i="5" s="1"/>
  <c r="AE2120" i="5"/>
  <c r="AF2120" i="5" s="1"/>
  <c r="AG2120" i="5" s="1"/>
  <c r="AE2121" i="5"/>
  <c r="AF2121" i="5" s="1"/>
  <c r="AG2121" i="5" s="1"/>
  <c r="AE2122" i="5"/>
  <c r="AF2122" i="5" s="1"/>
  <c r="AG2122" i="5" s="1"/>
  <c r="AE2123" i="5"/>
  <c r="AF2123" i="5" s="1"/>
  <c r="AG2123" i="5" s="1"/>
  <c r="AE2124" i="5"/>
  <c r="AF2124" i="5" s="1"/>
  <c r="AG2124" i="5" s="1"/>
  <c r="AE2125" i="5"/>
  <c r="AF2125" i="5" s="1"/>
  <c r="AG2125" i="5" s="1"/>
  <c r="AE2126" i="5"/>
  <c r="AF2126" i="5" s="1"/>
  <c r="AG2126" i="5" s="1"/>
  <c r="AE2127" i="5"/>
  <c r="AF2127" i="5" s="1"/>
  <c r="AG2127" i="5" s="1"/>
  <c r="AE2128" i="5"/>
  <c r="AF2128" i="5" s="1"/>
  <c r="AG2128" i="5" s="1"/>
  <c r="AE2129" i="5"/>
  <c r="AF2129" i="5" s="1"/>
  <c r="AG2129" i="5" s="1"/>
  <c r="AE2130" i="5"/>
  <c r="AF2130" i="5" s="1"/>
  <c r="AG2130" i="5" s="1"/>
  <c r="AE2131" i="5"/>
  <c r="AF2131" i="5" s="1"/>
  <c r="AG2131" i="5" s="1"/>
  <c r="AE2132" i="5"/>
  <c r="AF2132" i="5" s="1"/>
  <c r="AG2132" i="5" s="1"/>
  <c r="AE2133" i="5"/>
  <c r="AF2133" i="5" s="1"/>
  <c r="AG2133" i="5" s="1"/>
  <c r="AE2134" i="5"/>
  <c r="AF2134" i="5" s="1"/>
  <c r="AG2134" i="5" s="1"/>
  <c r="AE2135" i="5"/>
  <c r="AF2135" i="5" s="1"/>
  <c r="AG2135" i="5" s="1"/>
  <c r="AE2136" i="5"/>
  <c r="AF2136" i="5" s="1"/>
  <c r="AG2136" i="5" s="1"/>
  <c r="AE2137" i="5"/>
  <c r="AF2137" i="5" s="1"/>
  <c r="AG2137" i="5" s="1"/>
  <c r="AE2138" i="5"/>
  <c r="AF2138" i="5" s="1"/>
  <c r="AG2138" i="5" s="1"/>
  <c r="AE2139" i="5"/>
  <c r="AF2139" i="5" s="1"/>
  <c r="AG2139" i="5" s="1"/>
  <c r="AE2140" i="5"/>
  <c r="AF2140" i="5" s="1"/>
  <c r="AG2140" i="5" s="1"/>
  <c r="AE2141" i="5"/>
  <c r="AF2141" i="5" s="1"/>
  <c r="AG2141" i="5" s="1"/>
  <c r="AE2142" i="5"/>
  <c r="AF2142" i="5" s="1"/>
  <c r="AG2142" i="5" s="1"/>
  <c r="AE2143" i="5"/>
  <c r="AF2143" i="5" s="1"/>
  <c r="AG2143" i="5" s="1"/>
  <c r="AE2144" i="5"/>
  <c r="AF2144" i="5" s="1"/>
  <c r="AG2144" i="5" s="1"/>
  <c r="AE2145" i="5"/>
  <c r="AF2145" i="5" s="1"/>
  <c r="AG2145" i="5" s="1"/>
  <c r="AE2146" i="5"/>
  <c r="AF2146" i="5" s="1"/>
  <c r="AG2146" i="5" s="1"/>
  <c r="AE2147" i="5"/>
  <c r="AF2147" i="5" s="1"/>
  <c r="AG2147" i="5" s="1"/>
  <c r="AE2148" i="5"/>
  <c r="AF2148" i="5" s="1"/>
  <c r="AG2148" i="5" s="1"/>
  <c r="AE2149" i="5"/>
  <c r="AF2149" i="5" s="1"/>
  <c r="AG2149" i="5" s="1"/>
  <c r="AE2150" i="5"/>
  <c r="AF2150" i="5" s="1"/>
  <c r="AG2150" i="5" s="1"/>
  <c r="AE2151" i="5"/>
  <c r="AF2151" i="5" s="1"/>
  <c r="AG2151" i="5" s="1"/>
  <c r="AE2152" i="5"/>
  <c r="AF2152" i="5" s="1"/>
  <c r="AG2152" i="5" s="1"/>
  <c r="AE2153" i="5"/>
  <c r="AF2153" i="5" s="1"/>
  <c r="AG2153" i="5" s="1"/>
  <c r="AE2154" i="5"/>
  <c r="AF2154" i="5" s="1"/>
  <c r="AG2154" i="5" s="1"/>
  <c r="AE2155" i="5"/>
  <c r="AF2155" i="5" s="1"/>
  <c r="AG2155" i="5" s="1"/>
  <c r="AE2156" i="5"/>
  <c r="AF2156" i="5" s="1"/>
  <c r="AG2156" i="5" s="1"/>
  <c r="AE2157" i="5"/>
  <c r="AF2157" i="5" s="1"/>
  <c r="AG2157" i="5" s="1"/>
  <c r="AE2158" i="5"/>
  <c r="AF2158" i="5" s="1"/>
  <c r="AG2158" i="5" s="1"/>
  <c r="AE2159" i="5"/>
  <c r="AF2159" i="5" s="1"/>
  <c r="AG2159" i="5" s="1"/>
  <c r="AE2160" i="5"/>
  <c r="AF2160" i="5" s="1"/>
  <c r="AG2160" i="5" s="1"/>
  <c r="AE2161" i="5"/>
  <c r="AF2161" i="5" s="1"/>
  <c r="AG2161" i="5" s="1"/>
  <c r="AE2162" i="5"/>
  <c r="AF2162" i="5" s="1"/>
  <c r="AG2162" i="5" s="1"/>
  <c r="AE2163" i="5"/>
  <c r="AF2163" i="5" s="1"/>
  <c r="AG2163" i="5" s="1"/>
  <c r="AE2164" i="5"/>
  <c r="AF2164" i="5" s="1"/>
  <c r="AG2164" i="5" s="1"/>
  <c r="AE2165" i="5"/>
  <c r="AF2165" i="5" s="1"/>
  <c r="AG2165" i="5" s="1"/>
  <c r="AE2166" i="5"/>
  <c r="AF2166" i="5" s="1"/>
  <c r="AG2166" i="5" s="1"/>
  <c r="AE2167" i="5"/>
  <c r="AF2167" i="5" s="1"/>
  <c r="AG2167" i="5" s="1"/>
  <c r="AE2168" i="5"/>
  <c r="AF2168" i="5" s="1"/>
  <c r="AG2168" i="5" s="1"/>
  <c r="AE2169" i="5"/>
  <c r="AF2169" i="5" s="1"/>
  <c r="AG2169" i="5" s="1"/>
  <c r="AE2170" i="5"/>
  <c r="AF2170" i="5" s="1"/>
  <c r="AG2170" i="5" s="1"/>
  <c r="AE2171" i="5"/>
  <c r="AF2171" i="5" s="1"/>
  <c r="AG2171" i="5" s="1"/>
  <c r="AE2172" i="5"/>
  <c r="AF2172" i="5" s="1"/>
  <c r="AG2172" i="5" s="1"/>
  <c r="AE2173" i="5"/>
  <c r="AF2173" i="5" s="1"/>
  <c r="AG2173" i="5" s="1"/>
  <c r="AE2174" i="5"/>
  <c r="AF2174" i="5" s="1"/>
  <c r="AG2174" i="5" s="1"/>
  <c r="AE2175" i="5"/>
  <c r="AF2175" i="5" s="1"/>
  <c r="AG2175" i="5" s="1"/>
  <c r="AE2176" i="5"/>
  <c r="AF2176" i="5" s="1"/>
  <c r="AG2176" i="5" s="1"/>
  <c r="AE2177" i="5"/>
  <c r="AF2177" i="5" s="1"/>
  <c r="AG2177" i="5" s="1"/>
  <c r="AE2178" i="5"/>
  <c r="AF2178" i="5" s="1"/>
  <c r="AG2178" i="5" s="1"/>
  <c r="AE2179" i="5"/>
  <c r="AF2179" i="5" s="1"/>
  <c r="AG2179" i="5" s="1"/>
  <c r="AE2180" i="5"/>
  <c r="AF2180" i="5" s="1"/>
  <c r="AG2180" i="5" s="1"/>
  <c r="AE2181" i="5"/>
  <c r="AF2181" i="5" s="1"/>
  <c r="AG2181" i="5" s="1"/>
  <c r="AE2182" i="5"/>
  <c r="AF2182" i="5" s="1"/>
  <c r="AG2182" i="5" s="1"/>
  <c r="AE2183" i="5"/>
  <c r="AF2183" i="5" s="1"/>
  <c r="AG2183" i="5" s="1"/>
  <c r="AE2184" i="5"/>
  <c r="AF2184" i="5" s="1"/>
  <c r="AG2184" i="5" s="1"/>
  <c r="AE2185" i="5"/>
  <c r="AF2185" i="5" s="1"/>
  <c r="AG2185" i="5" s="1"/>
  <c r="AE2186" i="5"/>
  <c r="AF2186" i="5" s="1"/>
  <c r="AG2186" i="5" s="1"/>
  <c r="AE2187" i="5"/>
  <c r="AF2187" i="5" s="1"/>
  <c r="AG2187" i="5" s="1"/>
  <c r="AE2188" i="5"/>
  <c r="AF2188" i="5" s="1"/>
  <c r="AG2188" i="5" s="1"/>
  <c r="AE2189" i="5"/>
  <c r="AF2189" i="5" s="1"/>
  <c r="AG2189" i="5" s="1"/>
  <c r="AE2190" i="5"/>
  <c r="AF2190" i="5" s="1"/>
  <c r="AG2190" i="5" s="1"/>
  <c r="AE2191" i="5"/>
  <c r="AF2191" i="5" s="1"/>
  <c r="AG2191" i="5" s="1"/>
  <c r="AE2192" i="5"/>
  <c r="AF2192" i="5" s="1"/>
  <c r="AG2192" i="5" s="1"/>
  <c r="AE2193" i="5"/>
  <c r="AF2193" i="5" s="1"/>
  <c r="AG2193" i="5" s="1"/>
  <c r="AE2194" i="5"/>
  <c r="AF2194" i="5" s="1"/>
  <c r="AG2194" i="5" s="1"/>
  <c r="AE2195" i="5"/>
  <c r="AF2195" i="5" s="1"/>
  <c r="AG2195" i="5" s="1"/>
  <c r="AE2196" i="5"/>
  <c r="AF2196" i="5" s="1"/>
  <c r="AG2196" i="5" s="1"/>
  <c r="AE2197" i="5"/>
  <c r="AF2197" i="5" s="1"/>
  <c r="AG2197" i="5" s="1"/>
  <c r="AE2198" i="5"/>
  <c r="AF2198" i="5" s="1"/>
  <c r="AG2198" i="5" s="1"/>
  <c r="AE2199" i="5"/>
  <c r="AF2199" i="5" s="1"/>
  <c r="AG2199" i="5" s="1"/>
  <c r="AE2200" i="5"/>
  <c r="AF2200" i="5" s="1"/>
  <c r="AG2200" i="5" s="1"/>
  <c r="AE2201" i="5"/>
  <c r="AF2201" i="5" s="1"/>
  <c r="AG2201" i="5" s="1"/>
  <c r="AE2202" i="5"/>
  <c r="AF2202" i="5" s="1"/>
  <c r="AG2202" i="5" s="1"/>
  <c r="AE2203" i="5"/>
  <c r="AF2203" i="5" s="1"/>
  <c r="AG2203" i="5" s="1"/>
  <c r="AE2204" i="5"/>
  <c r="AF2204" i="5" s="1"/>
  <c r="AG2204" i="5" s="1"/>
  <c r="AE2205" i="5"/>
  <c r="AF2205" i="5" s="1"/>
  <c r="AG2205" i="5" s="1"/>
  <c r="AE2206" i="5"/>
  <c r="AF2206" i="5" s="1"/>
  <c r="AG2206" i="5" s="1"/>
  <c r="AE2207" i="5"/>
  <c r="AF2207" i="5" s="1"/>
  <c r="AG2207" i="5" s="1"/>
  <c r="AE2208" i="5"/>
  <c r="AF2208" i="5" s="1"/>
  <c r="AG2208" i="5" s="1"/>
  <c r="AE2209" i="5"/>
  <c r="AF2209" i="5" s="1"/>
  <c r="AG2209" i="5" s="1"/>
  <c r="AE2210" i="5"/>
  <c r="AF2210" i="5" s="1"/>
  <c r="AG2210" i="5" s="1"/>
  <c r="AE2211" i="5"/>
  <c r="AF2211" i="5" s="1"/>
  <c r="AG2211" i="5" s="1"/>
  <c r="AE2212" i="5"/>
  <c r="AF2212" i="5" s="1"/>
  <c r="AG2212" i="5" s="1"/>
  <c r="AE2213" i="5"/>
  <c r="AF2213" i="5" s="1"/>
  <c r="AG2213" i="5" s="1"/>
  <c r="AE2214" i="5"/>
  <c r="AF2214" i="5" s="1"/>
  <c r="AG2214" i="5" s="1"/>
  <c r="AE2215" i="5"/>
  <c r="AF2215" i="5" s="1"/>
  <c r="AG2215" i="5" s="1"/>
  <c r="AE2216" i="5"/>
  <c r="AF2216" i="5" s="1"/>
  <c r="AG2216" i="5" s="1"/>
  <c r="AE2217" i="5"/>
  <c r="AF2217" i="5" s="1"/>
  <c r="AG2217" i="5" s="1"/>
  <c r="AE2218" i="5"/>
  <c r="AF2218" i="5" s="1"/>
  <c r="AG2218" i="5" s="1"/>
  <c r="AE2219" i="5"/>
  <c r="AF2219" i="5" s="1"/>
  <c r="AG2219" i="5" s="1"/>
  <c r="AE2220" i="5"/>
  <c r="AF2220" i="5" s="1"/>
  <c r="AG2220" i="5" s="1"/>
  <c r="AE2221" i="5"/>
  <c r="AF2221" i="5" s="1"/>
  <c r="AG2221" i="5" s="1"/>
  <c r="AE2222" i="5"/>
  <c r="AF2222" i="5" s="1"/>
  <c r="AG2222" i="5" s="1"/>
  <c r="AE2223" i="5"/>
  <c r="AF2223" i="5" s="1"/>
  <c r="AG2223" i="5" s="1"/>
  <c r="AE2224" i="5"/>
  <c r="AF2224" i="5" s="1"/>
  <c r="AG2224" i="5" s="1"/>
  <c r="AE2225" i="5"/>
  <c r="AF2225" i="5" s="1"/>
  <c r="AG2225" i="5" s="1"/>
  <c r="AE2226" i="5"/>
  <c r="AF2226" i="5" s="1"/>
  <c r="AG2226" i="5" s="1"/>
  <c r="AE2227" i="5"/>
  <c r="AF2227" i="5" s="1"/>
  <c r="AG2227" i="5" s="1"/>
  <c r="AE2228" i="5"/>
  <c r="AF2228" i="5" s="1"/>
  <c r="AG2228" i="5" s="1"/>
  <c r="AE2229" i="5"/>
  <c r="AF2229" i="5" s="1"/>
  <c r="AG2229" i="5" s="1"/>
  <c r="AE2230" i="5"/>
  <c r="AF2230" i="5" s="1"/>
  <c r="AG2230" i="5" s="1"/>
  <c r="AE2231" i="5"/>
  <c r="AF2231" i="5" s="1"/>
  <c r="AG2231" i="5" s="1"/>
  <c r="AE2232" i="5"/>
  <c r="AF2232" i="5" s="1"/>
  <c r="AG2232" i="5" s="1"/>
  <c r="AE2233" i="5"/>
  <c r="AF2233" i="5" s="1"/>
  <c r="AG2233" i="5" s="1"/>
  <c r="AE2234" i="5"/>
  <c r="AF2234" i="5" s="1"/>
  <c r="AG2234" i="5" s="1"/>
  <c r="AE2235" i="5"/>
  <c r="AF2235" i="5" s="1"/>
  <c r="AG2235" i="5" s="1"/>
  <c r="AE2236" i="5"/>
  <c r="AF2236" i="5" s="1"/>
  <c r="AG2236" i="5" s="1"/>
  <c r="AE2237" i="5"/>
  <c r="AF2237" i="5" s="1"/>
  <c r="AG2237" i="5" s="1"/>
  <c r="AE2238" i="5"/>
  <c r="AF2238" i="5" s="1"/>
  <c r="AG2238" i="5" s="1"/>
  <c r="AE2239" i="5"/>
  <c r="AF2239" i="5" s="1"/>
  <c r="AG2239" i="5" s="1"/>
  <c r="AE2240" i="5"/>
  <c r="AF2240" i="5" s="1"/>
  <c r="AG2240" i="5" s="1"/>
  <c r="AE2241" i="5"/>
  <c r="AF2241" i="5" s="1"/>
  <c r="AG2241" i="5" s="1"/>
  <c r="AE2242" i="5"/>
  <c r="AF2242" i="5" s="1"/>
  <c r="AG2242" i="5" s="1"/>
  <c r="AE2243" i="5"/>
  <c r="AF2243" i="5" s="1"/>
  <c r="AG2243" i="5" s="1"/>
  <c r="AE2244" i="5"/>
  <c r="AF2244" i="5" s="1"/>
  <c r="AG2244" i="5" s="1"/>
  <c r="AE2245" i="5"/>
  <c r="AF2245" i="5" s="1"/>
  <c r="AG2245" i="5" s="1"/>
  <c r="AE2246" i="5"/>
  <c r="AF2246" i="5" s="1"/>
  <c r="AG2246" i="5" s="1"/>
  <c r="AE2247" i="5"/>
  <c r="AF2247" i="5" s="1"/>
  <c r="AG2247" i="5" s="1"/>
  <c r="AE2248" i="5"/>
  <c r="AF2248" i="5" s="1"/>
  <c r="AG2248" i="5" s="1"/>
  <c r="AE2249" i="5"/>
  <c r="AF2249" i="5" s="1"/>
  <c r="AG2249" i="5" s="1"/>
  <c r="AE2250" i="5"/>
  <c r="AF2250" i="5" s="1"/>
  <c r="AG2250" i="5" s="1"/>
  <c r="AE2251" i="5"/>
  <c r="AF2251" i="5" s="1"/>
  <c r="AG2251" i="5" s="1"/>
  <c r="AE2252" i="5"/>
  <c r="AF2252" i="5" s="1"/>
  <c r="AG2252" i="5" s="1"/>
  <c r="AE2253" i="5"/>
  <c r="AF2253" i="5" s="1"/>
  <c r="AG2253" i="5" s="1"/>
  <c r="AE2254" i="5"/>
  <c r="AF2254" i="5" s="1"/>
  <c r="AG2254" i="5" s="1"/>
  <c r="AE2255" i="5"/>
  <c r="AF2255" i="5" s="1"/>
  <c r="AG2255" i="5" s="1"/>
  <c r="AE2256" i="5"/>
  <c r="AF2256" i="5" s="1"/>
  <c r="AG2256" i="5" s="1"/>
  <c r="AE2257" i="5"/>
  <c r="AF2257" i="5" s="1"/>
  <c r="AG2257" i="5" s="1"/>
  <c r="AE2258" i="5"/>
  <c r="AF2258" i="5" s="1"/>
  <c r="AG2258" i="5" s="1"/>
  <c r="AE2259" i="5"/>
  <c r="AF2259" i="5" s="1"/>
  <c r="AG2259" i="5" s="1"/>
  <c r="AE2260" i="5"/>
  <c r="AF2260" i="5" s="1"/>
  <c r="AG2260" i="5" s="1"/>
  <c r="AE2261" i="5"/>
  <c r="AF2261" i="5" s="1"/>
  <c r="AG2261" i="5" s="1"/>
  <c r="AE2262" i="5"/>
  <c r="AF2262" i="5" s="1"/>
  <c r="AG2262" i="5" s="1"/>
  <c r="AE2263" i="5"/>
  <c r="AF2263" i="5" s="1"/>
  <c r="AG2263" i="5" s="1"/>
  <c r="AE2264" i="5"/>
  <c r="AF2264" i="5" s="1"/>
  <c r="AG2264" i="5" s="1"/>
  <c r="AE2265" i="5"/>
  <c r="AF2265" i="5" s="1"/>
  <c r="AG2265" i="5" s="1"/>
  <c r="AE2266" i="5"/>
  <c r="AF2266" i="5" s="1"/>
  <c r="AG2266" i="5" s="1"/>
  <c r="AE2267" i="5"/>
  <c r="AF2267" i="5" s="1"/>
  <c r="AG2267" i="5" s="1"/>
  <c r="AE2268" i="5"/>
  <c r="AF2268" i="5" s="1"/>
  <c r="AG2268" i="5" s="1"/>
  <c r="AE2269" i="5"/>
  <c r="AF2269" i="5" s="1"/>
  <c r="AG2269" i="5" s="1"/>
  <c r="AE2270" i="5"/>
  <c r="AF2270" i="5" s="1"/>
  <c r="AG2270" i="5" s="1"/>
  <c r="AE2271" i="5"/>
  <c r="AF2271" i="5" s="1"/>
  <c r="AG2271" i="5" s="1"/>
  <c r="AE2272" i="5"/>
  <c r="AF2272" i="5" s="1"/>
  <c r="AG2272" i="5" s="1"/>
  <c r="AE2273" i="5"/>
  <c r="AF2273" i="5" s="1"/>
  <c r="AG2273" i="5" s="1"/>
  <c r="AE2274" i="5"/>
  <c r="AF2274" i="5" s="1"/>
  <c r="AG2274" i="5" s="1"/>
  <c r="AE2275" i="5"/>
  <c r="AF2275" i="5" s="1"/>
  <c r="AG2275" i="5" s="1"/>
  <c r="AE2276" i="5"/>
  <c r="AF2276" i="5" s="1"/>
  <c r="AG2276" i="5" s="1"/>
  <c r="AE2277" i="5"/>
  <c r="AF2277" i="5" s="1"/>
  <c r="AG2277" i="5" s="1"/>
  <c r="AE2278" i="5"/>
  <c r="AF2278" i="5" s="1"/>
  <c r="AG2278" i="5" s="1"/>
  <c r="AE2279" i="5"/>
  <c r="AF2279" i="5" s="1"/>
  <c r="AG2279" i="5" s="1"/>
  <c r="AE2280" i="5"/>
  <c r="AF2280" i="5" s="1"/>
  <c r="AG2280" i="5" s="1"/>
  <c r="AE2281" i="5"/>
  <c r="AF2281" i="5" s="1"/>
  <c r="AG2281" i="5" s="1"/>
  <c r="AE2282" i="5"/>
  <c r="AF2282" i="5" s="1"/>
  <c r="AG2282" i="5" s="1"/>
  <c r="AE2283" i="5"/>
  <c r="AF2283" i="5" s="1"/>
  <c r="AG2283" i="5" s="1"/>
  <c r="AE2284" i="5"/>
  <c r="AF2284" i="5" s="1"/>
  <c r="AG2284" i="5" s="1"/>
  <c r="AE2285" i="5"/>
  <c r="AF2285" i="5" s="1"/>
  <c r="AG2285" i="5" s="1"/>
  <c r="AE2286" i="5"/>
  <c r="AF2286" i="5" s="1"/>
  <c r="AG2286" i="5" s="1"/>
  <c r="AE2287" i="5"/>
  <c r="AF2287" i="5" s="1"/>
  <c r="AG2287" i="5" s="1"/>
  <c r="AE2288" i="5"/>
  <c r="AF2288" i="5" s="1"/>
  <c r="AG2288" i="5" s="1"/>
  <c r="AE2289" i="5"/>
  <c r="AF2289" i="5" s="1"/>
  <c r="AG2289" i="5" s="1"/>
  <c r="AE2290" i="5"/>
  <c r="AF2290" i="5" s="1"/>
  <c r="AG2290" i="5" s="1"/>
  <c r="AE2291" i="5"/>
  <c r="AF2291" i="5" s="1"/>
  <c r="AG2291" i="5" s="1"/>
  <c r="AE2292" i="5"/>
  <c r="AF2292" i="5" s="1"/>
  <c r="AG2292" i="5" s="1"/>
  <c r="AE2293" i="5"/>
  <c r="AF2293" i="5" s="1"/>
  <c r="AG2293" i="5" s="1"/>
  <c r="AE2294" i="5"/>
  <c r="AF2294" i="5" s="1"/>
  <c r="AG2294" i="5" s="1"/>
  <c r="AE2295" i="5"/>
  <c r="AF2295" i="5" s="1"/>
  <c r="AG2295" i="5" s="1"/>
  <c r="AE2296" i="5"/>
  <c r="AF2296" i="5" s="1"/>
  <c r="AG2296" i="5" s="1"/>
  <c r="AE2297" i="5"/>
  <c r="AF2297" i="5" s="1"/>
  <c r="AG2297" i="5" s="1"/>
  <c r="AE2298" i="5"/>
  <c r="AF2298" i="5" s="1"/>
  <c r="AG2298" i="5" s="1"/>
  <c r="AE2299" i="5"/>
  <c r="AF2299" i="5" s="1"/>
  <c r="AG2299" i="5" s="1"/>
  <c r="AE2300" i="5"/>
  <c r="AF2300" i="5" s="1"/>
  <c r="AG2300" i="5" s="1"/>
  <c r="AE2301" i="5"/>
  <c r="AF2301" i="5" s="1"/>
  <c r="AG2301" i="5" s="1"/>
  <c r="AE2302" i="5"/>
  <c r="AF2302" i="5" s="1"/>
  <c r="AG2302" i="5" s="1"/>
  <c r="AE2303" i="5"/>
  <c r="AF2303" i="5" s="1"/>
  <c r="AG2303" i="5" s="1"/>
  <c r="AE2304" i="5"/>
  <c r="AF2304" i="5" s="1"/>
  <c r="AG2304" i="5" s="1"/>
  <c r="AE2305" i="5"/>
  <c r="AF2305" i="5" s="1"/>
  <c r="AG2305" i="5" s="1"/>
  <c r="AE2306" i="5"/>
  <c r="AF2306" i="5" s="1"/>
  <c r="AG2306" i="5" s="1"/>
  <c r="AE2307" i="5"/>
  <c r="AF2307" i="5" s="1"/>
  <c r="AG2307" i="5" s="1"/>
  <c r="AE2308" i="5"/>
  <c r="AF2308" i="5" s="1"/>
  <c r="AG2308" i="5" s="1"/>
  <c r="AE2309" i="5"/>
  <c r="AF2309" i="5" s="1"/>
  <c r="AG2309" i="5" s="1"/>
  <c r="AE2310" i="5"/>
  <c r="AF2310" i="5" s="1"/>
  <c r="AG2310" i="5" s="1"/>
  <c r="AE2311" i="5"/>
  <c r="AF2311" i="5" s="1"/>
  <c r="AG2311" i="5" s="1"/>
  <c r="AE2312" i="5"/>
  <c r="AF2312" i="5" s="1"/>
  <c r="AG2312" i="5" s="1"/>
  <c r="AE2313" i="5"/>
  <c r="AF2313" i="5" s="1"/>
  <c r="AG2313" i="5" s="1"/>
  <c r="AE2314" i="5"/>
  <c r="AF2314" i="5" s="1"/>
  <c r="AG2314" i="5" s="1"/>
  <c r="AE2315" i="5"/>
  <c r="AF2315" i="5" s="1"/>
  <c r="AG2315" i="5" s="1"/>
  <c r="AE2316" i="5"/>
  <c r="AF2316" i="5" s="1"/>
  <c r="AG2316" i="5" s="1"/>
  <c r="AE2317" i="5"/>
  <c r="AF2317" i="5" s="1"/>
  <c r="AG2317" i="5" s="1"/>
  <c r="AE2318" i="5"/>
  <c r="AF2318" i="5" s="1"/>
  <c r="AG2318" i="5" s="1"/>
  <c r="AE2319" i="5"/>
  <c r="AF2319" i="5" s="1"/>
  <c r="AG2319" i="5" s="1"/>
  <c r="AE2320" i="5"/>
  <c r="AF2320" i="5" s="1"/>
  <c r="AG2320" i="5" s="1"/>
  <c r="AE2321" i="5"/>
  <c r="AF2321" i="5" s="1"/>
  <c r="AG2321" i="5" s="1"/>
  <c r="AE2322" i="5"/>
  <c r="AF2322" i="5" s="1"/>
  <c r="AG2322" i="5" s="1"/>
  <c r="AE2323" i="5"/>
  <c r="AF2323" i="5" s="1"/>
  <c r="AG2323" i="5" s="1"/>
  <c r="AE2324" i="5"/>
  <c r="AF2324" i="5" s="1"/>
  <c r="AG2324" i="5" s="1"/>
  <c r="AE2325" i="5"/>
  <c r="AF2325" i="5" s="1"/>
  <c r="AG2325" i="5" s="1"/>
  <c r="AE2326" i="5"/>
  <c r="AF2326" i="5" s="1"/>
  <c r="AG2326" i="5" s="1"/>
  <c r="AE2327" i="5"/>
  <c r="AF2327" i="5" s="1"/>
  <c r="AG2327" i="5" s="1"/>
  <c r="AE2328" i="5"/>
  <c r="AF2328" i="5" s="1"/>
  <c r="AG2328" i="5" s="1"/>
  <c r="AE2329" i="5"/>
  <c r="AF2329" i="5" s="1"/>
  <c r="AG2329" i="5" s="1"/>
  <c r="AE2330" i="5"/>
  <c r="AF2330" i="5" s="1"/>
  <c r="AG2330" i="5" s="1"/>
  <c r="AE2331" i="5"/>
  <c r="AF2331" i="5" s="1"/>
  <c r="AG2331" i="5" s="1"/>
  <c r="AE2332" i="5"/>
  <c r="AF2332" i="5" s="1"/>
  <c r="AG2332" i="5" s="1"/>
  <c r="AE2333" i="5"/>
  <c r="AF2333" i="5" s="1"/>
  <c r="AG2333" i="5" s="1"/>
  <c r="AE2334" i="5"/>
  <c r="AF2334" i="5" s="1"/>
  <c r="AG2334" i="5" s="1"/>
  <c r="AE2335" i="5"/>
  <c r="AF2335" i="5" s="1"/>
  <c r="AG2335" i="5" s="1"/>
  <c r="AE2336" i="5"/>
  <c r="AF2336" i="5" s="1"/>
  <c r="AG2336" i="5" s="1"/>
  <c r="AE2337" i="5"/>
  <c r="AF2337" i="5" s="1"/>
  <c r="AG2337" i="5" s="1"/>
  <c r="AE2338" i="5"/>
  <c r="AF2338" i="5" s="1"/>
  <c r="AG2338" i="5" s="1"/>
  <c r="AE2339" i="5"/>
  <c r="AF2339" i="5" s="1"/>
  <c r="AG2339" i="5" s="1"/>
  <c r="AE2340" i="5"/>
  <c r="AF2340" i="5" s="1"/>
  <c r="AG2340" i="5" s="1"/>
  <c r="AE2341" i="5"/>
  <c r="AF2341" i="5" s="1"/>
  <c r="AG2341" i="5" s="1"/>
  <c r="AE2342" i="5"/>
  <c r="AF2342" i="5" s="1"/>
  <c r="AG2342" i="5" s="1"/>
  <c r="AE2343" i="5"/>
  <c r="AF2343" i="5" s="1"/>
  <c r="AG2343" i="5" s="1"/>
  <c r="AE2344" i="5"/>
  <c r="AF2344" i="5" s="1"/>
  <c r="AG2344" i="5" s="1"/>
  <c r="AE2345" i="5"/>
  <c r="AF2345" i="5" s="1"/>
  <c r="AG2345" i="5" s="1"/>
  <c r="AE2346" i="5"/>
  <c r="AF2346" i="5" s="1"/>
  <c r="AG2346" i="5" s="1"/>
  <c r="AE2347" i="5"/>
  <c r="AF2347" i="5" s="1"/>
  <c r="AG2347" i="5" s="1"/>
  <c r="AE2348" i="5"/>
  <c r="AF2348" i="5" s="1"/>
  <c r="AG2348" i="5" s="1"/>
  <c r="AE2349" i="5"/>
  <c r="AF2349" i="5" s="1"/>
  <c r="AG2349" i="5" s="1"/>
  <c r="AE2350" i="5"/>
  <c r="AF2350" i="5" s="1"/>
  <c r="AG2350" i="5" s="1"/>
  <c r="AE2351" i="5"/>
  <c r="AF2351" i="5" s="1"/>
  <c r="AG2351" i="5" s="1"/>
  <c r="AE2352" i="5"/>
  <c r="AF2352" i="5" s="1"/>
  <c r="AG2352" i="5" s="1"/>
  <c r="AE2353" i="5"/>
  <c r="AF2353" i="5" s="1"/>
  <c r="AG2353" i="5" s="1"/>
  <c r="AE2354" i="5"/>
  <c r="AF2354" i="5" s="1"/>
  <c r="AG2354" i="5" s="1"/>
  <c r="AE2355" i="5"/>
  <c r="AF2355" i="5" s="1"/>
  <c r="AG2355" i="5" s="1"/>
  <c r="AE2356" i="5"/>
  <c r="AF2356" i="5" s="1"/>
  <c r="AG2356" i="5" s="1"/>
  <c r="AE2357" i="5"/>
  <c r="AF2357" i="5" s="1"/>
  <c r="AG2357" i="5" s="1"/>
  <c r="AE2358" i="5"/>
  <c r="AF2358" i="5" s="1"/>
  <c r="AG2358" i="5" s="1"/>
  <c r="AE2359" i="5"/>
  <c r="AF2359" i="5" s="1"/>
  <c r="AG2359" i="5" s="1"/>
  <c r="AE2360" i="5"/>
  <c r="AF2360" i="5" s="1"/>
  <c r="AG2360" i="5" s="1"/>
  <c r="AE2361" i="5"/>
  <c r="AF2361" i="5" s="1"/>
  <c r="AG2361" i="5" s="1"/>
  <c r="AE2362" i="5"/>
  <c r="AF2362" i="5" s="1"/>
  <c r="AG2362" i="5" s="1"/>
  <c r="AE2363" i="5"/>
  <c r="AF2363" i="5" s="1"/>
  <c r="AG2363" i="5" s="1"/>
  <c r="AE2364" i="5"/>
  <c r="AF2364" i="5" s="1"/>
  <c r="AG2364" i="5" s="1"/>
  <c r="AE2365" i="5"/>
  <c r="AF2365" i="5" s="1"/>
  <c r="AG2365" i="5" s="1"/>
  <c r="AE2366" i="5"/>
  <c r="AF2366" i="5" s="1"/>
  <c r="AG2366" i="5" s="1"/>
  <c r="AE2367" i="5"/>
  <c r="AF2367" i="5" s="1"/>
  <c r="AG2367" i="5" s="1"/>
  <c r="AE2368" i="5"/>
  <c r="AF2368" i="5" s="1"/>
  <c r="AG2368" i="5" s="1"/>
  <c r="AE2369" i="5"/>
  <c r="AF2369" i="5" s="1"/>
  <c r="AG2369" i="5" s="1"/>
  <c r="AE2370" i="5"/>
  <c r="AF2370" i="5" s="1"/>
  <c r="AG2370" i="5" s="1"/>
  <c r="AE2371" i="5"/>
  <c r="AF2371" i="5" s="1"/>
  <c r="AG2371" i="5" s="1"/>
  <c r="AE2372" i="5"/>
  <c r="AF2372" i="5" s="1"/>
  <c r="AG2372" i="5" s="1"/>
  <c r="AE2373" i="5"/>
  <c r="AF2373" i="5" s="1"/>
  <c r="AG2373" i="5" s="1"/>
  <c r="AE2374" i="5"/>
  <c r="AF2374" i="5" s="1"/>
  <c r="AG2374" i="5" s="1"/>
  <c r="AE2375" i="5"/>
  <c r="AF2375" i="5" s="1"/>
  <c r="AG2375" i="5" s="1"/>
  <c r="AE2376" i="5"/>
  <c r="AF2376" i="5" s="1"/>
  <c r="AG2376" i="5" s="1"/>
  <c r="AE2377" i="5"/>
  <c r="AF2377" i="5" s="1"/>
  <c r="AG2377" i="5" s="1"/>
  <c r="AE2378" i="5"/>
  <c r="AF2378" i="5" s="1"/>
  <c r="AG2378" i="5" s="1"/>
  <c r="AE2379" i="5"/>
  <c r="AF2379" i="5" s="1"/>
  <c r="AG2379" i="5" s="1"/>
  <c r="AE2380" i="5"/>
  <c r="AF2380" i="5" s="1"/>
  <c r="AG2380" i="5" s="1"/>
  <c r="AE2381" i="5"/>
  <c r="AF2381" i="5" s="1"/>
  <c r="AG2381" i="5" s="1"/>
  <c r="AE2382" i="5"/>
  <c r="AF2382" i="5" s="1"/>
  <c r="AG2382" i="5" s="1"/>
  <c r="AE2383" i="5"/>
  <c r="AF2383" i="5" s="1"/>
  <c r="AG2383" i="5" s="1"/>
  <c r="AE2384" i="5"/>
  <c r="AF2384" i="5" s="1"/>
  <c r="AG2384" i="5" s="1"/>
  <c r="AE2385" i="5"/>
  <c r="AF2385" i="5" s="1"/>
  <c r="AG2385" i="5" s="1"/>
  <c r="AE2386" i="5"/>
  <c r="AF2386" i="5" s="1"/>
  <c r="AG2386" i="5" s="1"/>
  <c r="AE2387" i="5"/>
  <c r="AF2387" i="5" s="1"/>
  <c r="AG2387" i="5" s="1"/>
  <c r="AE2388" i="5"/>
  <c r="AF2388" i="5" s="1"/>
  <c r="AG2388" i="5" s="1"/>
  <c r="AE2389" i="5"/>
  <c r="AF2389" i="5" s="1"/>
  <c r="AG2389" i="5" s="1"/>
  <c r="AE2390" i="5"/>
  <c r="AF2390" i="5" s="1"/>
  <c r="AG2390" i="5" s="1"/>
  <c r="AE2391" i="5"/>
  <c r="AF2391" i="5" s="1"/>
  <c r="AG2391" i="5" s="1"/>
  <c r="AE2392" i="5"/>
  <c r="AF2392" i="5" s="1"/>
  <c r="AG2392" i="5" s="1"/>
  <c r="AE2393" i="5"/>
  <c r="AF2393" i="5" s="1"/>
  <c r="AG2393" i="5" s="1"/>
  <c r="AE2394" i="5"/>
  <c r="AF2394" i="5" s="1"/>
  <c r="AG2394" i="5" s="1"/>
  <c r="AE2395" i="5"/>
  <c r="AF2395" i="5" s="1"/>
  <c r="AG2395" i="5" s="1"/>
  <c r="AE2396" i="5"/>
  <c r="AF2396" i="5" s="1"/>
  <c r="AG2396" i="5" s="1"/>
  <c r="AE2397" i="5"/>
  <c r="AF2397" i="5" s="1"/>
  <c r="AG2397" i="5" s="1"/>
  <c r="AE2398" i="5"/>
  <c r="AF2398" i="5" s="1"/>
  <c r="AG2398" i="5" s="1"/>
  <c r="AE2399" i="5"/>
  <c r="AF2399" i="5" s="1"/>
  <c r="AG2399" i="5" s="1"/>
  <c r="AE2400" i="5"/>
  <c r="AF2400" i="5" s="1"/>
  <c r="AG2400" i="5" s="1"/>
  <c r="AE2401" i="5"/>
  <c r="AF2401" i="5" s="1"/>
  <c r="AG2401" i="5" s="1"/>
  <c r="AE2402" i="5"/>
  <c r="AF2402" i="5" s="1"/>
  <c r="AG2402" i="5" s="1"/>
  <c r="AE2403" i="5"/>
  <c r="AF2403" i="5" s="1"/>
  <c r="AG2403" i="5" s="1"/>
  <c r="AE2404" i="5"/>
  <c r="AF2404" i="5" s="1"/>
  <c r="AG2404" i="5" s="1"/>
  <c r="AE2405" i="5"/>
  <c r="AF2405" i="5" s="1"/>
  <c r="AG2405" i="5" s="1"/>
  <c r="AE2406" i="5"/>
  <c r="AF2406" i="5" s="1"/>
  <c r="AG2406" i="5" s="1"/>
  <c r="AE2407" i="5"/>
  <c r="AF2407" i="5" s="1"/>
  <c r="AG2407" i="5" s="1"/>
  <c r="AE2408" i="5"/>
  <c r="AF2408" i="5" s="1"/>
  <c r="AG2408" i="5" s="1"/>
  <c r="AE2409" i="5"/>
  <c r="AF2409" i="5" s="1"/>
  <c r="AG2409" i="5" s="1"/>
  <c r="AE2410" i="5"/>
  <c r="AF2410" i="5" s="1"/>
  <c r="AG2410" i="5" s="1"/>
  <c r="AE2411" i="5"/>
  <c r="AF2411" i="5" s="1"/>
  <c r="AG2411" i="5" s="1"/>
  <c r="AE2412" i="5"/>
  <c r="AF2412" i="5" s="1"/>
  <c r="AG2412" i="5" s="1"/>
  <c r="AE2413" i="5"/>
  <c r="AF2413" i="5" s="1"/>
  <c r="AG2413" i="5" s="1"/>
  <c r="AE2414" i="5"/>
  <c r="AF2414" i="5" s="1"/>
  <c r="AG2414" i="5" s="1"/>
  <c r="AE2415" i="5"/>
  <c r="AF2415" i="5" s="1"/>
  <c r="AG2415" i="5" s="1"/>
  <c r="AE2416" i="5"/>
  <c r="AF2416" i="5" s="1"/>
  <c r="AG2416" i="5" s="1"/>
  <c r="AE2417" i="5"/>
  <c r="AF2417" i="5" s="1"/>
  <c r="AG2417" i="5" s="1"/>
  <c r="AE2418" i="5"/>
  <c r="AF2418" i="5" s="1"/>
  <c r="AG2418" i="5" s="1"/>
  <c r="AE2419" i="5"/>
  <c r="AF2419" i="5" s="1"/>
  <c r="AG2419" i="5" s="1"/>
  <c r="AE2420" i="5"/>
  <c r="AF2420" i="5" s="1"/>
  <c r="AG2420" i="5" s="1"/>
  <c r="AE2421" i="5"/>
  <c r="AF2421" i="5" s="1"/>
  <c r="AG2421" i="5" s="1"/>
  <c r="AE2422" i="5"/>
  <c r="AF2422" i="5" s="1"/>
  <c r="AG2422" i="5" s="1"/>
  <c r="AE2423" i="5"/>
  <c r="AF2423" i="5" s="1"/>
  <c r="AG2423" i="5" s="1"/>
  <c r="AE2424" i="5"/>
  <c r="AF2424" i="5" s="1"/>
  <c r="AG2424" i="5" s="1"/>
  <c r="AE2425" i="5"/>
  <c r="AF2425" i="5" s="1"/>
  <c r="AG2425" i="5" s="1"/>
  <c r="AE2426" i="5"/>
  <c r="AF2426" i="5" s="1"/>
  <c r="AG2426" i="5" s="1"/>
  <c r="AE2427" i="5"/>
  <c r="AF2427" i="5" s="1"/>
  <c r="AG2427" i="5" s="1"/>
  <c r="AE2428" i="5"/>
  <c r="AF2428" i="5" s="1"/>
  <c r="AG2428" i="5" s="1"/>
  <c r="AE2429" i="5"/>
  <c r="AF2429" i="5" s="1"/>
  <c r="AG2429" i="5" s="1"/>
  <c r="AE2430" i="5"/>
  <c r="AF2430" i="5" s="1"/>
  <c r="AG2430" i="5" s="1"/>
  <c r="AE2431" i="5"/>
  <c r="AF2431" i="5" s="1"/>
  <c r="AG2431" i="5" s="1"/>
  <c r="AE2432" i="5"/>
  <c r="AF2432" i="5" s="1"/>
  <c r="AG2432" i="5" s="1"/>
  <c r="AE2433" i="5"/>
  <c r="AF2433" i="5" s="1"/>
  <c r="AG2433" i="5" s="1"/>
  <c r="AE2434" i="5"/>
  <c r="AF2434" i="5" s="1"/>
  <c r="AG2434" i="5" s="1"/>
  <c r="AE2435" i="5"/>
  <c r="AF2435" i="5" s="1"/>
  <c r="AG2435" i="5" s="1"/>
  <c r="AE2436" i="5"/>
  <c r="AF2436" i="5" s="1"/>
  <c r="AG2436" i="5" s="1"/>
  <c r="AE2437" i="5"/>
  <c r="AF2437" i="5" s="1"/>
  <c r="AG2437" i="5" s="1"/>
  <c r="AE2438" i="5"/>
  <c r="AF2438" i="5" s="1"/>
  <c r="AG2438" i="5" s="1"/>
  <c r="AE2439" i="5"/>
  <c r="AF2439" i="5" s="1"/>
  <c r="AG2439" i="5" s="1"/>
  <c r="AE2440" i="5"/>
  <c r="AF2440" i="5" s="1"/>
  <c r="AG2440" i="5" s="1"/>
  <c r="AE2441" i="5"/>
  <c r="AF2441" i="5" s="1"/>
  <c r="AG2441" i="5" s="1"/>
  <c r="AE2442" i="5"/>
  <c r="AF2442" i="5" s="1"/>
  <c r="AG2442" i="5" s="1"/>
  <c r="AE2443" i="5"/>
  <c r="AF2443" i="5" s="1"/>
  <c r="AG2443" i="5" s="1"/>
  <c r="AE2444" i="5"/>
  <c r="AF2444" i="5" s="1"/>
  <c r="AG2444" i="5" s="1"/>
  <c r="AE2445" i="5"/>
  <c r="AF2445" i="5" s="1"/>
  <c r="AG2445" i="5" s="1"/>
  <c r="AE2446" i="5"/>
  <c r="AF2446" i="5" s="1"/>
  <c r="AG2446" i="5" s="1"/>
  <c r="AE2447" i="5"/>
  <c r="AF2447" i="5" s="1"/>
  <c r="AG2447" i="5" s="1"/>
  <c r="AE2448" i="5"/>
  <c r="AF2448" i="5" s="1"/>
  <c r="AG2448" i="5" s="1"/>
  <c r="AE2449" i="5"/>
  <c r="AF2449" i="5" s="1"/>
  <c r="AG2449" i="5" s="1"/>
  <c r="AE2450" i="5"/>
  <c r="AF2450" i="5" s="1"/>
  <c r="AG2450" i="5" s="1"/>
  <c r="AE2451" i="5"/>
  <c r="AF2451" i="5" s="1"/>
  <c r="AG2451" i="5" s="1"/>
  <c r="AE2452" i="5"/>
  <c r="AF2452" i="5" s="1"/>
  <c r="AG2452" i="5" s="1"/>
  <c r="AE2453" i="5"/>
  <c r="AF2453" i="5" s="1"/>
  <c r="AG2453" i="5" s="1"/>
  <c r="AE2454" i="5"/>
  <c r="AF2454" i="5" s="1"/>
  <c r="AG2454" i="5" s="1"/>
  <c r="AE2455" i="5"/>
  <c r="AF2455" i="5" s="1"/>
  <c r="AG2455" i="5" s="1"/>
  <c r="AE2456" i="5"/>
  <c r="AF2456" i="5" s="1"/>
  <c r="AG2456" i="5" s="1"/>
  <c r="AE2457" i="5"/>
  <c r="AF2457" i="5" s="1"/>
  <c r="AG2457" i="5" s="1"/>
  <c r="AE2458" i="5"/>
  <c r="AF2458" i="5" s="1"/>
  <c r="AG2458" i="5" s="1"/>
  <c r="AE2459" i="5"/>
  <c r="AF2459" i="5" s="1"/>
  <c r="AG2459" i="5" s="1"/>
  <c r="AE2460" i="5"/>
  <c r="AF2460" i="5" s="1"/>
  <c r="AG2460" i="5" s="1"/>
  <c r="AE2461" i="5"/>
  <c r="AF2461" i="5" s="1"/>
  <c r="AG2461" i="5" s="1"/>
  <c r="AE2462" i="5"/>
  <c r="AF2462" i="5" s="1"/>
  <c r="AG2462" i="5" s="1"/>
  <c r="AE2463" i="5"/>
  <c r="AF2463" i="5" s="1"/>
  <c r="AG2463" i="5" s="1"/>
  <c r="AE2464" i="5"/>
  <c r="AF2464" i="5" s="1"/>
  <c r="AG2464" i="5" s="1"/>
  <c r="AE2465" i="5"/>
  <c r="AF2465" i="5" s="1"/>
  <c r="AG2465" i="5" s="1"/>
  <c r="AE2466" i="5"/>
  <c r="AF2466" i="5" s="1"/>
  <c r="AG2466" i="5" s="1"/>
  <c r="AE2467" i="5"/>
  <c r="AF2467" i="5" s="1"/>
  <c r="AG2467" i="5" s="1"/>
  <c r="AE2468" i="5"/>
  <c r="AF2468" i="5" s="1"/>
  <c r="AG2468" i="5" s="1"/>
  <c r="AE2469" i="5"/>
  <c r="AF2469" i="5" s="1"/>
  <c r="AG2469" i="5" s="1"/>
  <c r="AE2470" i="5"/>
  <c r="AF2470" i="5" s="1"/>
  <c r="AG2470" i="5" s="1"/>
  <c r="AE2471" i="5"/>
  <c r="AF2471" i="5" s="1"/>
  <c r="AG2471" i="5" s="1"/>
  <c r="AE2472" i="5"/>
  <c r="AF2472" i="5" s="1"/>
  <c r="AG2472" i="5" s="1"/>
  <c r="AE2473" i="5"/>
  <c r="AF2473" i="5" s="1"/>
  <c r="AG2473" i="5" s="1"/>
  <c r="AE2474" i="5"/>
  <c r="AF2474" i="5" s="1"/>
  <c r="AG2474" i="5" s="1"/>
  <c r="AE2475" i="5"/>
  <c r="AF2475" i="5" s="1"/>
  <c r="AG2475" i="5" s="1"/>
  <c r="AE2476" i="5"/>
  <c r="AF2476" i="5" s="1"/>
  <c r="AG2476" i="5" s="1"/>
  <c r="AE2477" i="5"/>
  <c r="AF2477" i="5" s="1"/>
  <c r="AG2477" i="5" s="1"/>
  <c r="AE19" i="5"/>
  <c r="AF19" i="5" s="1"/>
  <c r="AG19" i="5" s="1"/>
  <c r="AE20" i="5"/>
  <c r="AF20" i="5" s="1"/>
  <c r="AG20" i="5" s="1"/>
  <c r="AE21" i="5"/>
  <c r="AF21" i="5" s="1"/>
  <c r="AG21" i="5" s="1"/>
  <c r="AE22" i="5"/>
  <c r="AF22" i="5" s="1"/>
  <c r="AG22" i="5" s="1"/>
  <c r="N1806" i="7"/>
  <c r="L1806" i="7"/>
  <c r="K1806" i="7"/>
  <c r="J1806" i="7"/>
  <c r="D1806" i="7"/>
  <c r="E1806" i="7" s="1"/>
  <c r="N1805" i="7"/>
  <c r="L1805" i="7"/>
  <c r="K1805" i="7"/>
  <c r="J1805" i="7"/>
  <c r="D1805" i="7"/>
  <c r="E1805" i="7" s="1"/>
  <c r="N1804" i="7"/>
  <c r="L1804" i="7"/>
  <c r="K1804" i="7"/>
  <c r="J1804" i="7"/>
  <c r="D1804" i="7"/>
  <c r="E1804" i="7" s="1"/>
  <c r="N1803" i="7"/>
  <c r="L1803" i="7"/>
  <c r="K1803" i="7"/>
  <c r="J1803" i="7"/>
  <c r="D1803" i="7"/>
  <c r="E1803" i="7" s="1"/>
  <c r="N1802" i="7"/>
  <c r="L1802" i="7"/>
  <c r="K1802" i="7"/>
  <c r="J1802" i="7"/>
  <c r="D1802" i="7"/>
  <c r="E1802" i="7" s="1"/>
  <c r="N1801" i="7"/>
  <c r="L1801" i="7"/>
  <c r="K1801" i="7"/>
  <c r="J1801" i="7"/>
  <c r="D1801" i="7"/>
  <c r="E1801" i="7" s="1"/>
  <c r="N1800" i="7"/>
  <c r="L1800" i="7"/>
  <c r="K1800" i="7"/>
  <c r="J1800" i="7"/>
  <c r="D1800" i="7"/>
  <c r="E1800" i="7" s="1"/>
  <c r="N1799" i="7"/>
  <c r="L1799" i="7"/>
  <c r="K1799" i="7"/>
  <c r="J1799" i="7"/>
  <c r="D1799" i="7"/>
  <c r="E1799" i="7" s="1"/>
  <c r="N1798" i="7"/>
  <c r="L1798" i="7"/>
  <c r="K1798" i="7"/>
  <c r="J1798" i="7"/>
  <c r="D1798" i="7"/>
  <c r="E1798" i="7" s="1"/>
  <c r="N1797" i="7"/>
  <c r="L1797" i="7"/>
  <c r="K1797" i="7"/>
  <c r="J1797" i="7"/>
  <c r="D1797" i="7"/>
  <c r="E1797" i="7" s="1"/>
  <c r="N1796" i="7"/>
  <c r="L1796" i="7"/>
  <c r="K1796" i="7"/>
  <c r="J1796" i="7"/>
  <c r="D1796" i="7"/>
  <c r="E1796" i="7" s="1"/>
  <c r="N1795" i="7"/>
  <c r="L1795" i="7"/>
  <c r="K1795" i="7"/>
  <c r="J1795" i="7"/>
  <c r="D1795" i="7"/>
  <c r="E1795" i="7" s="1"/>
  <c r="N1794" i="7"/>
  <c r="L1794" i="7"/>
  <c r="K1794" i="7"/>
  <c r="J1794" i="7"/>
  <c r="D1794" i="7"/>
  <c r="E1794" i="7" s="1"/>
  <c r="N1793" i="7"/>
  <c r="L1793" i="7"/>
  <c r="K1793" i="7"/>
  <c r="J1793" i="7"/>
  <c r="D1793" i="7"/>
  <c r="E1793" i="7" s="1"/>
  <c r="N1792" i="7"/>
  <c r="L1792" i="7"/>
  <c r="K1792" i="7"/>
  <c r="J1792" i="7"/>
  <c r="D1792" i="7"/>
  <c r="E1792" i="7" s="1"/>
  <c r="N1791" i="7"/>
  <c r="L1791" i="7"/>
  <c r="K1791" i="7"/>
  <c r="J1791" i="7"/>
  <c r="D1791" i="7"/>
  <c r="E1791" i="7" s="1"/>
  <c r="N1790" i="7"/>
  <c r="L1790" i="7"/>
  <c r="K1790" i="7"/>
  <c r="J1790" i="7"/>
  <c r="D1790" i="7"/>
  <c r="E1790" i="7" s="1"/>
  <c r="N1789" i="7"/>
  <c r="L1789" i="7"/>
  <c r="K1789" i="7"/>
  <c r="J1789" i="7"/>
  <c r="D1789" i="7"/>
  <c r="E1789" i="7" s="1"/>
  <c r="N1788" i="7"/>
  <c r="L1788" i="7"/>
  <c r="K1788" i="7"/>
  <c r="J1788" i="7"/>
  <c r="D1788" i="7"/>
  <c r="E1788" i="7" s="1"/>
  <c r="N1787" i="7"/>
  <c r="L1787" i="7"/>
  <c r="K1787" i="7"/>
  <c r="J1787" i="7"/>
  <c r="D1787" i="7"/>
  <c r="E1787" i="7" s="1"/>
  <c r="N1786" i="7"/>
  <c r="L1786" i="7"/>
  <c r="K1786" i="7"/>
  <c r="J1786" i="7"/>
  <c r="D1786" i="7"/>
  <c r="E1786" i="7" s="1"/>
  <c r="N1785" i="7"/>
  <c r="L1785" i="7"/>
  <c r="K1785" i="7"/>
  <c r="J1785" i="7"/>
  <c r="D1785" i="7"/>
  <c r="E1785" i="7" s="1"/>
  <c r="N1784" i="7"/>
  <c r="L1784" i="7"/>
  <c r="K1784" i="7"/>
  <c r="J1784" i="7"/>
  <c r="D1784" i="7"/>
  <c r="E1784" i="7" s="1"/>
  <c r="N1783" i="7"/>
  <c r="L1783" i="7"/>
  <c r="K1783" i="7"/>
  <c r="J1783" i="7"/>
  <c r="D1783" i="7"/>
  <c r="E1783" i="7" s="1"/>
  <c r="N1782" i="7"/>
  <c r="L1782" i="7"/>
  <c r="K1782" i="7"/>
  <c r="J1782" i="7"/>
  <c r="D1782" i="7"/>
  <c r="E1782" i="7" s="1"/>
  <c r="N1781" i="7"/>
  <c r="L1781" i="7"/>
  <c r="K1781" i="7"/>
  <c r="J1781" i="7"/>
  <c r="D1781" i="7"/>
  <c r="E1781" i="7" s="1"/>
  <c r="N1780" i="7"/>
  <c r="L1780" i="7"/>
  <c r="K1780" i="7"/>
  <c r="J1780" i="7"/>
  <c r="D1780" i="7"/>
  <c r="E1780" i="7" s="1"/>
  <c r="N1779" i="7"/>
  <c r="L1779" i="7"/>
  <c r="K1779" i="7"/>
  <c r="J1779" i="7"/>
  <c r="D1779" i="7"/>
  <c r="E1779" i="7" s="1"/>
  <c r="N1778" i="7"/>
  <c r="L1778" i="7"/>
  <c r="K1778" i="7"/>
  <c r="J1778" i="7"/>
  <c r="D1778" i="7"/>
  <c r="E1778" i="7" s="1"/>
  <c r="N1777" i="7"/>
  <c r="L1777" i="7"/>
  <c r="K1777" i="7"/>
  <c r="J1777" i="7"/>
  <c r="D1777" i="7"/>
  <c r="E1777" i="7" s="1"/>
  <c r="N1776" i="7"/>
  <c r="L1776" i="7"/>
  <c r="K1776" i="7"/>
  <c r="J1776" i="7"/>
  <c r="D1776" i="7"/>
  <c r="E1776" i="7" s="1"/>
  <c r="N1775" i="7"/>
  <c r="L1775" i="7"/>
  <c r="K1775" i="7"/>
  <c r="J1775" i="7"/>
  <c r="D1775" i="7"/>
  <c r="E1775" i="7" s="1"/>
  <c r="N1774" i="7"/>
  <c r="L1774" i="7"/>
  <c r="K1774" i="7"/>
  <c r="J1774" i="7"/>
  <c r="D1774" i="7"/>
  <c r="E1774" i="7" s="1"/>
  <c r="N1773" i="7"/>
  <c r="L1773" i="7"/>
  <c r="K1773" i="7"/>
  <c r="J1773" i="7"/>
  <c r="D1773" i="7"/>
  <c r="E1773" i="7" s="1"/>
  <c r="N1772" i="7"/>
  <c r="L1772" i="7"/>
  <c r="K1772" i="7"/>
  <c r="J1772" i="7"/>
  <c r="D1772" i="7"/>
  <c r="E1772" i="7" s="1"/>
  <c r="N1771" i="7"/>
  <c r="L1771" i="7"/>
  <c r="K1771" i="7"/>
  <c r="J1771" i="7"/>
  <c r="D1771" i="7"/>
  <c r="E1771" i="7" s="1"/>
  <c r="N1770" i="7"/>
  <c r="L1770" i="7"/>
  <c r="K1770" i="7"/>
  <c r="J1770" i="7"/>
  <c r="D1770" i="7"/>
  <c r="E1770" i="7" s="1"/>
  <c r="N1769" i="7"/>
  <c r="L1769" i="7"/>
  <c r="K1769" i="7"/>
  <c r="J1769" i="7"/>
  <c r="D1769" i="7"/>
  <c r="E1769" i="7" s="1"/>
  <c r="N1768" i="7"/>
  <c r="L1768" i="7"/>
  <c r="K1768" i="7"/>
  <c r="J1768" i="7"/>
  <c r="D1768" i="7"/>
  <c r="E1768" i="7" s="1"/>
  <c r="N1767" i="7"/>
  <c r="L1767" i="7"/>
  <c r="K1767" i="7"/>
  <c r="J1767" i="7"/>
  <c r="D1767" i="7"/>
  <c r="E1767" i="7" s="1"/>
  <c r="N1766" i="7"/>
  <c r="L1766" i="7"/>
  <c r="K1766" i="7"/>
  <c r="J1766" i="7"/>
  <c r="D1766" i="7"/>
  <c r="E1766" i="7" s="1"/>
  <c r="N1765" i="7"/>
  <c r="L1765" i="7"/>
  <c r="K1765" i="7"/>
  <c r="J1765" i="7"/>
  <c r="D1765" i="7"/>
  <c r="E1765" i="7" s="1"/>
  <c r="N1764" i="7"/>
  <c r="L1764" i="7"/>
  <c r="K1764" i="7"/>
  <c r="J1764" i="7"/>
  <c r="D1764" i="7"/>
  <c r="E1764" i="7" s="1"/>
  <c r="N1763" i="7"/>
  <c r="L1763" i="7"/>
  <c r="K1763" i="7"/>
  <c r="J1763" i="7"/>
  <c r="D1763" i="7"/>
  <c r="E1763" i="7" s="1"/>
  <c r="N1762" i="7"/>
  <c r="L1762" i="7"/>
  <c r="K1762" i="7"/>
  <c r="J1762" i="7"/>
  <c r="D1762" i="7"/>
  <c r="E1762" i="7" s="1"/>
  <c r="N1761" i="7"/>
  <c r="L1761" i="7"/>
  <c r="K1761" i="7"/>
  <c r="J1761" i="7"/>
  <c r="D1761" i="7"/>
  <c r="E1761" i="7" s="1"/>
  <c r="N1760" i="7"/>
  <c r="L1760" i="7"/>
  <c r="K1760" i="7"/>
  <c r="J1760" i="7"/>
  <c r="D1760" i="7"/>
  <c r="E1760" i="7" s="1"/>
  <c r="N1759" i="7"/>
  <c r="L1759" i="7"/>
  <c r="K1759" i="7"/>
  <c r="J1759" i="7"/>
  <c r="D1759" i="7"/>
  <c r="E1759" i="7" s="1"/>
  <c r="N1758" i="7"/>
  <c r="L1758" i="7"/>
  <c r="K1758" i="7"/>
  <c r="J1758" i="7"/>
  <c r="D1758" i="7"/>
  <c r="E1758" i="7" s="1"/>
  <c r="N1757" i="7"/>
  <c r="L1757" i="7"/>
  <c r="K1757" i="7"/>
  <c r="J1757" i="7"/>
  <c r="D1757" i="7"/>
  <c r="E1757" i="7" s="1"/>
  <c r="N1756" i="7"/>
  <c r="L1756" i="7"/>
  <c r="K1756" i="7"/>
  <c r="J1756" i="7"/>
  <c r="D1756" i="7"/>
  <c r="E1756" i="7" s="1"/>
  <c r="N1755" i="7"/>
  <c r="L1755" i="7"/>
  <c r="K1755" i="7"/>
  <c r="J1755" i="7"/>
  <c r="D1755" i="7"/>
  <c r="E1755" i="7" s="1"/>
  <c r="N1754" i="7"/>
  <c r="L1754" i="7"/>
  <c r="K1754" i="7"/>
  <c r="J1754" i="7"/>
  <c r="D1754" i="7"/>
  <c r="E1754" i="7" s="1"/>
  <c r="N1753" i="7"/>
  <c r="L1753" i="7"/>
  <c r="K1753" i="7"/>
  <c r="J1753" i="7"/>
  <c r="D1753" i="7"/>
  <c r="E1753" i="7" s="1"/>
  <c r="N1752" i="7"/>
  <c r="L1752" i="7"/>
  <c r="K1752" i="7"/>
  <c r="J1752" i="7"/>
  <c r="D1752" i="7"/>
  <c r="E1752" i="7" s="1"/>
  <c r="N1751" i="7"/>
  <c r="L1751" i="7"/>
  <c r="K1751" i="7"/>
  <c r="J1751" i="7"/>
  <c r="D1751" i="7"/>
  <c r="E1751" i="7" s="1"/>
  <c r="N1750" i="7"/>
  <c r="L1750" i="7"/>
  <c r="K1750" i="7"/>
  <c r="J1750" i="7"/>
  <c r="D1750" i="7"/>
  <c r="E1750" i="7" s="1"/>
  <c r="N1749" i="7"/>
  <c r="L1749" i="7"/>
  <c r="K1749" i="7"/>
  <c r="J1749" i="7"/>
  <c r="D1749" i="7"/>
  <c r="E1749" i="7" s="1"/>
  <c r="N1748" i="7"/>
  <c r="L1748" i="7"/>
  <c r="K1748" i="7"/>
  <c r="J1748" i="7"/>
  <c r="D1748" i="7"/>
  <c r="E1748" i="7" s="1"/>
  <c r="N1747" i="7"/>
  <c r="L1747" i="7"/>
  <c r="K1747" i="7"/>
  <c r="J1747" i="7"/>
  <c r="D1747" i="7"/>
  <c r="E1747" i="7" s="1"/>
  <c r="N1746" i="7"/>
  <c r="L1746" i="7"/>
  <c r="K1746" i="7"/>
  <c r="J1746" i="7"/>
  <c r="D1746" i="7"/>
  <c r="E1746" i="7" s="1"/>
  <c r="N1745" i="7"/>
  <c r="L1745" i="7"/>
  <c r="K1745" i="7"/>
  <c r="J1745" i="7"/>
  <c r="D1745" i="7"/>
  <c r="E1745" i="7" s="1"/>
  <c r="N1744" i="7"/>
  <c r="L1744" i="7"/>
  <c r="K1744" i="7"/>
  <c r="J1744" i="7"/>
  <c r="D1744" i="7"/>
  <c r="E1744" i="7" s="1"/>
  <c r="N1743" i="7"/>
  <c r="L1743" i="7"/>
  <c r="K1743" i="7"/>
  <c r="J1743" i="7"/>
  <c r="D1743" i="7"/>
  <c r="E1743" i="7" s="1"/>
  <c r="N1742" i="7"/>
  <c r="L1742" i="7"/>
  <c r="K1742" i="7"/>
  <c r="J1742" i="7"/>
  <c r="D1742" i="7"/>
  <c r="E1742" i="7" s="1"/>
  <c r="N1741" i="7"/>
  <c r="L1741" i="7"/>
  <c r="K1741" i="7"/>
  <c r="J1741" i="7"/>
  <c r="D1741" i="7"/>
  <c r="E1741" i="7" s="1"/>
  <c r="N1740" i="7"/>
  <c r="L1740" i="7"/>
  <c r="K1740" i="7"/>
  <c r="J1740" i="7"/>
  <c r="D1740" i="7"/>
  <c r="E1740" i="7" s="1"/>
  <c r="N1739" i="7"/>
  <c r="L1739" i="7"/>
  <c r="K1739" i="7"/>
  <c r="J1739" i="7"/>
  <c r="D1739" i="7"/>
  <c r="E1739" i="7" s="1"/>
  <c r="N1738" i="7"/>
  <c r="L1738" i="7"/>
  <c r="K1738" i="7"/>
  <c r="J1738" i="7"/>
  <c r="D1738" i="7"/>
  <c r="E1738" i="7" s="1"/>
  <c r="N1737" i="7"/>
  <c r="L1737" i="7"/>
  <c r="K1737" i="7"/>
  <c r="J1737" i="7"/>
  <c r="D1737" i="7"/>
  <c r="E1737" i="7" s="1"/>
  <c r="N1736" i="7"/>
  <c r="L1736" i="7"/>
  <c r="K1736" i="7"/>
  <c r="J1736" i="7"/>
  <c r="D1736" i="7"/>
  <c r="E1736" i="7" s="1"/>
  <c r="N1735" i="7"/>
  <c r="L1735" i="7"/>
  <c r="K1735" i="7"/>
  <c r="J1735" i="7"/>
  <c r="D1735" i="7"/>
  <c r="E1735" i="7" s="1"/>
  <c r="N1734" i="7"/>
  <c r="L1734" i="7"/>
  <c r="K1734" i="7"/>
  <c r="J1734" i="7"/>
  <c r="D1734" i="7"/>
  <c r="E1734" i="7" s="1"/>
  <c r="N1733" i="7"/>
  <c r="L1733" i="7"/>
  <c r="K1733" i="7"/>
  <c r="J1733" i="7"/>
  <c r="D1733" i="7"/>
  <c r="E1733" i="7" s="1"/>
  <c r="N1732" i="7"/>
  <c r="L1732" i="7"/>
  <c r="K1732" i="7"/>
  <c r="J1732" i="7"/>
  <c r="D1732" i="7"/>
  <c r="E1732" i="7" s="1"/>
  <c r="N1731" i="7"/>
  <c r="L1731" i="7"/>
  <c r="K1731" i="7"/>
  <c r="J1731" i="7"/>
  <c r="D1731" i="7"/>
  <c r="E1731" i="7" s="1"/>
  <c r="N1730" i="7"/>
  <c r="L1730" i="7"/>
  <c r="K1730" i="7"/>
  <c r="J1730" i="7"/>
  <c r="D1730" i="7"/>
  <c r="E1730" i="7" s="1"/>
  <c r="N1729" i="7"/>
  <c r="L1729" i="7"/>
  <c r="K1729" i="7"/>
  <c r="J1729" i="7"/>
  <c r="D1729" i="7"/>
  <c r="E1729" i="7" s="1"/>
  <c r="N1728" i="7"/>
  <c r="L1728" i="7"/>
  <c r="K1728" i="7"/>
  <c r="J1728" i="7"/>
  <c r="D1728" i="7"/>
  <c r="E1728" i="7" s="1"/>
  <c r="N1727" i="7"/>
  <c r="L1727" i="7"/>
  <c r="K1727" i="7"/>
  <c r="J1727" i="7"/>
  <c r="D1727" i="7"/>
  <c r="E1727" i="7" s="1"/>
  <c r="N1726" i="7"/>
  <c r="L1726" i="7"/>
  <c r="K1726" i="7"/>
  <c r="J1726" i="7"/>
  <c r="D1726" i="7"/>
  <c r="E1726" i="7" s="1"/>
  <c r="N1725" i="7"/>
  <c r="L1725" i="7"/>
  <c r="K1725" i="7"/>
  <c r="J1725" i="7"/>
  <c r="D1725" i="7"/>
  <c r="E1725" i="7" s="1"/>
  <c r="N1724" i="7"/>
  <c r="L1724" i="7"/>
  <c r="K1724" i="7"/>
  <c r="J1724" i="7"/>
  <c r="D1724" i="7"/>
  <c r="E1724" i="7" s="1"/>
  <c r="N1723" i="7"/>
  <c r="L1723" i="7"/>
  <c r="K1723" i="7"/>
  <c r="J1723" i="7"/>
  <c r="D1723" i="7"/>
  <c r="E1723" i="7" s="1"/>
  <c r="N1722" i="7"/>
  <c r="L1722" i="7"/>
  <c r="K1722" i="7"/>
  <c r="J1722" i="7"/>
  <c r="D1722" i="7"/>
  <c r="E1722" i="7" s="1"/>
  <c r="N1721" i="7"/>
  <c r="L1721" i="7"/>
  <c r="K1721" i="7"/>
  <c r="J1721" i="7"/>
  <c r="D1721" i="7"/>
  <c r="E1721" i="7" s="1"/>
  <c r="N1720" i="7"/>
  <c r="L1720" i="7"/>
  <c r="K1720" i="7"/>
  <c r="J1720" i="7"/>
  <c r="D1720" i="7"/>
  <c r="E1720" i="7" s="1"/>
  <c r="N1719" i="7"/>
  <c r="L1719" i="7"/>
  <c r="K1719" i="7"/>
  <c r="J1719" i="7"/>
  <c r="D1719" i="7"/>
  <c r="E1719" i="7" s="1"/>
  <c r="N1718" i="7"/>
  <c r="L1718" i="7"/>
  <c r="K1718" i="7"/>
  <c r="J1718" i="7"/>
  <c r="D1718" i="7"/>
  <c r="E1718" i="7" s="1"/>
  <c r="N1717" i="7"/>
  <c r="L1717" i="7"/>
  <c r="K1717" i="7"/>
  <c r="J1717" i="7"/>
  <c r="D1717" i="7"/>
  <c r="E1717" i="7" s="1"/>
  <c r="N1716" i="7"/>
  <c r="L1716" i="7"/>
  <c r="K1716" i="7"/>
  <c r="J1716" i="7"/>
  <c r="D1716" i="7"/>
  <c r="E1716" i="7" s="1"/>
  <c r="N1715" i="7"/>
  <c r="L1715" i="7"/>
  <c r="K1715" i="7"/>
  <c r="J1715" i="7"/>
  <c r="D1715" i="7"/>
  <c r="E1715" i="7" s="1"/>
  <c r="N1714" i="7"/>
  <c r="L1714" i="7"/>
  <c r="K1714" i="7"/>
  <c r="J1714" i="7"/>
  <c r="D1714" i="7"/>
  <c r="E1714" i="7" s="1"/>
  <c r="N1713" i="7"/>
  <c r="L1713" i="7"/>
  <c r="K1713" i="7"/>
  <c r="J1713" i="7"/>
  <c r="D1713" i="7"/>
  <c r="E1713" i="7" s="1"/>
  <c r="N1712" i="7"/>
  <c r="L1712" i="7"/>
  <c r="K1712" i="7"/>
  <c r="J1712" i="7"/>
  <c r="D1712" i="7"/>
  <c r="E1712" i="7" s="1"/>
  <c r="N1711" i="7"/>
  <c r="L1711" i="7"/>
  <c r="K1711" i="7"/>
  <c r="J1711" i="7"/>
  <c r="D1711" i="7"/>
  <c r="E1711" i="7" s="1"/>
  <c r="N1710" i="7"/>
  <c r="L1710" i="7"/>
  <c r="K1710" i="7"/>
  <c r="J1710" i="7"/>
  <c r="D1710" i="7"/>
  <c r="E1710" i="7" s="1"/>
  <c r="N1709" i="7"/>
  <c r="L1709" i="7"/>
  <c r="K1709" i="7"/>
  <c r="J1709" i="7"/>
  <c r="D1709" i="7"/>
  <c r="E1709" i="7" s="1"/>
  <c r="N1708" i="7"/>
  <c r="L1708" i="7"/>
  <c r="K1708" i="7"/>
  <c r="J1708" i="7"/>
  <c r="D1708" i="7"/>
  <c r="E1708" i="7" s="1"/>
  <c r="N1707" i="7"/>
  <c r="L1707" i="7"/>
  <c r="K1707" i="7"/>
  <c r="J1707" i="7"/>
  <c r="D1707" i="7"/>
  <c r="E1707" i="7" s="1"/>
  <c r="N1706" i="7"/>
  <c r="L1706" i="7"/>
  <c r="K1706" i="7"/>
  <c r="J1706" i="7"/>
  <c r="D1706" i="7"/>
  <c r="E1706" i="7" s="1"/>
  <c r="N1705" i="7"/>
  <c r="L1705" i="7"/>
  <c r="K1705" i="7"/>
  <c r="J1705" i="7"/>
  <c r="D1705" i="7"/>
  <c r="E1705" i="7" s="1"/>
  <c r="N1704" i="7"/>
  <c r="L1704" i="7"/>
  <c r="K1704" i="7"/>
  <c r="J1704" i="7"/>
  <c r="D1704" i="7"/>
  <c r="E1704" i="7" s="1"/>
  <c r="N1703" i="7"/>
  <c r="L1703" i="7"/>
  <c r="K1703" i="7"/>
  <c r="J1703" i="7"/>
  <c r="D1703" i="7"/>
  <c r="E1703" i="7" s="1"/>
  <c r="N1702" i="7"/>
  <c r="L1702" i="7"/>
  <c r="K1702" i="7"/>
  <c r="J1702" i="7"/>
  <c r="D1702" i="7"/>
  <c r="E1702" i="7" s="1"/>
  <c r="N1701" i="7"/>
  <c r="L1701" i="7"/>
  <c r="K1701" i="7"/>
  <c r="J1701" i="7"/>
  <c r="D1701" i="7"/>
  <c r="E1701" i="7" s="1"/>
  <c r="N1700" i="7"/>
  <c r="L1700" i="7"/>
  <c r="K1700" i="7"/>
  <c r="J1700" i="7"/>
  <c r="D1700" i="7"/>
  <c r="E1700" i="7" s="1"/>
  <c r="N1699" i="7"/>
  <c r="L1699" i="7"/>
  <c r="K1699" i="7"/>
  <c r="J1699" i="7"/>
  <c r="D1699" i="7"/>
  <c r="E1699" i="7" s="1"/>
  <c r="N1698" i="7"/>
  <c r="L1698" i="7"/>
  <c r="K1698" i="7"/>
  <c r="J1698" i="7"/>
  <c r="D1698" i="7"/>
  <c r="E1698" i="7" s="1"/>
  <c r="N1697" i="7"/>
  <c r="L1697" i="7"/>
  <c r="K1697" i="7"/>
  <c r="J1697" i="7"/>
  <c r="D1697" i="7"/>
  <c r="E1697" i="7" s="1"/>
  <c r="N1696" i="7"/>
  <c r="L1696" i="7"/>
  <c r="K1696" i="7"/>
  <c r="J1696" i="7"/>
  <c r="D1696" i="7"/>
  <c r="E1696" i="7" s="1"/>
  <c r="N1695" i="7"/>
  <c r="L1695" i="7"/>
  <c r="K1695" i="7"/>
  <c r="J1695" i="7"/>
  <c r="D1695" i="7"/>
  <c r="E1695" i="7" s="1"/>
  <c r="N1694" i="7"/>
  <c r="L1694" i="7"/>
  <c r="K1694" i="7"/>
  <c r="J1694" i="7"/>
  <c r="D1694" i="7"/>
  <c r="E1694" i="7" s="1"/>
  <c r="N1693" i="7"/>
  <c r="L1693" i="7"/>
  <c r="K1693" i="7"/>
  <c r="J1693" i="7"/>
  <c r="D1693" i="7"/>
  <c r="E1693" i="7" s="1"/>
  <c r="N1692" i="7"/>
  <c r="L1692" i="7"/>
  <c r="K1692" i="7"/>
  <c r="J1692" i="7"/>
  <c r="D1692" i="7"/>
  <c r="E1692" i="7" s="1"/>
  <c r="N1691" i="7"/>
  <c r="L1691" i="7"/>
  <c r="K1691" i="7"/>
  <c r="J1691" i="7"/>
  <c r="D1691" i="7"/>
  <c r="E1691" i="7" s="1"/>
  <c r="N1690" i="7"/>
  <c r="L1690" i="7"/>
  <c r="K1690" i="7"/>
  <c r="J1690" i="7"/>
  <c r="D1690" i="7"/>
  <c r="E1690" i="7" s="1"/>
  <c r="N1689" i="7"/>
  <c r="L1689" i="7"/>
  <c r="K1689" i="7"/>
  <c r="J1689" i="7"/>
  <c r="D1689" i="7"/>
  <c r="E1689" i="7" s="1"/>
  <c r="N1688" i="7"/>
  <c r="L1688" i="7"/>
  <c r="K1688" i="7"/>
  <c r="J1688" i="7"/>
  <c r="D1688" i="7"/>
  <c r="E1688" i="7" s="1"/>
  <c r="N1687" i="7"/>
  <c r="L1687" i="7"/>
  <c r="K1687" i="7"/>
  <c r="J1687" i="7"/>
  <c r="D1687" i="7"/>
  <c r="E1687" i="7" s="1"/>
  <c r="N1686" i="7"/>
  <c r="D1686" i="7"/>
  <c r="E1686" i="7" s="1"/>
  <c r="N1685" i="7"/>
  <c r="D1685" i="7"/>
  <c r="E1685" i="7" s="1"/>
  <c r="N1684" i="7"/>
  <c r="D1684" i="7"/>
  <c r="E1684" i="7" s="1"/>
  <c r="N1683" i="7"/>
  <c r="D1683" i="7"/>
  <c r="E1683" i="7" s="1"/>
  <c r="N1682" i="7"/>
  <c r="D1682" i="7"/>
  <c r="E1682" i="7" s="1"/>
  <c r="N1681" i="7"/>
  <c r="D1681" i="7"/>
  <c r="E1681" i="7" s="1"/>
  <c r="N1680" i="7"/>
  <c r="D1680" i="7"/>
  <c r="E1680" i="7" s="1"/>
  <c r="N1679" i="7"/>
  <c r="D1679" i="7"/>
  <c r="E1679" i="7" s="1"/>
  <c r="N1678" i="7"/>
  <c r="D1678" i="7"/>
  <c r="E1678" i="7" s="1"/>
  <c r="N1677" i="7"/>
  <c r="D1677" i="7"/>
  <c r="E1677" i="7" s="1"/>
  <c r="N1676" i="7"/>
  <c r="D1676" i="7"/>
  <c r="E1676" i="7" s="1"/>
  <c r="N1675" i="7"/>
  <c r="D1675" i="7"/>
  <c r="E1675" i="7" s="1"/>
  <c r="N1674" i="7"/>
  <c r="D1674" i="7"/>
  <c r="E1674" i="7" s="1"/>
  <c r="N1673" i="7"/>
  <c r="D1673" i="7"/>
  <c r="E1673" i="7" s="1"/>
  <c r="N1672" i="7"/>
  <c r="D1672" i="7"/>
  <c r="E1672" i="7" s="1"/>
  <c r="N1671" i="7"/>
  <c r="D1671" i="7"/>
  <c r="E1671" i="7" s="1"/>
  <c r="N1670" i="7"/>
  <c r="D1670" i="7"/>
  <c r="E1670" i="7" s="1"/>
  <c r="N1669" i="7"/>
  <c r="D1669" i="7"/>
  <c r="E1669" i="7" s="1"/>
  <c r="N1668" i="7"/>
  <c r="D1668" i="7"/>
  <c r="E1668" i="7" s="1"/>
  <c r="N1667" i="7"/>
  <c r="D1667" i="7"/>
  <c r="E1667" i="7" s="1"/>
  <c r="N1666" i="7"/>
  <c r="D1666" i="7"/>
  <c r="E1666" i="7" s="1"/>
  <c r="N1665" i="7"/>
  <c r="D1665" i="7"/>
  <c r="E1665" i="7" s="1"/>
  <c r="N1664" i="7"/>
  <c r="D1664" i="7"/>
  <c r="E1664" i="7" s="1"/>
  <c r="N1663" i="7"/>
  <c r="D1663" i="7"/>
  <c r="E1663" i="7" s="1"/>
  <c r="N1662" i="7"/>
  <c r="D1662" i="7"/>
  <c r="E1662" i="7" s="1"/>
  <c r="N1661" i="7"/>
  <c r="D1661" i="7"/>
  <c r="E1661" i="7" s="1"/>
  <c r="N1660" i="7"/>
  <c r="D1660" i="7"/>
  <c r="E1660" i="7" s="1"/>
  <c r="N1659" i="7"/>
  <c r="D1659" i="7"/>
  <c r="E1659" i="7" s="1"/>
  <c r="N1658" i="7"/>
  <c r="D1658" i="7"/>
  <c r="E1658" i="7" s="1"/>
  <c r="N1657" i="7"/>
  <c r="D1657" i="7"/>
  <c r="E1657" i="7" s="1"/>
  <c r="N1656" i="7"/>
  <c r="D1656" i="7"/>
  <c r="E1656" i="7" s="1"/>
  <c r="N1655" i="7"/>
  <c r="D1655" i="7"/>
  <c r="E1655" i="7" s="1"/>
  <c r="N1654" i="7"/>
  <c r="D1654" i="7"/>
  <c r="E1654" i="7" s="1"/>
  <c r="N1653" i="7"/>
  <c r="D1653" i="7"/>
  <c r="E1653" i="7" s="1"/>
  <c r="N1652" i="7"/>
  <c r="D1652" i="7"/>
  <c r="E1652" i="7" s="1"/>
  <c r="N1651" i="7"/>
  <c r="D1651" i="7"/>
  <c r="E1651" i="7" s="1"/>
  <c r="N1650" i="7"/>
  <c r="D1650" i="7"/>
  <c r="E1650" i="7" s="1"/>
  <c r="N1649" i="7"/>
  <c r="D1649" i="7"/>
  <c r="E1649" i="7" s="1"/>
  <c r="N1648" i="7"/>
  <c r="D1648" i="7"/>
  <c r="E1648" i="7" s="1"/>
  <c r="N1647" i="7"/>
  <c r="D1647" i="7"/>
  <c r="E1647" i="7" s="1"/>
  <c r="N1646" i="7"/>
  <c r="D1646" i="7"/>
  <c r="E1646" i="7" s="1"/>
  <c r="N1645" i="7"/>
  <c r="D1645" i="7"/>
  <c r="E1645" i="7" s="1"/>
  <c r="N1644" i="7"/>
  <c r="D1644" i="7"/>
  <c r="E1644" i="7" s="1"/>
  <c r="N1643" i="7"/>
  <c r="D1643" i="7"/>
  <c r="E1643" i="7" s="1"/>
  <c r="N1642" i="7"/>
  <c r="D1642" i="7"/>
  <c r="E1642" i="7" s="1"/>
  <c r="N1641" i="7"/>
  <c r="D1641" i="7"/>
  <c r="E1641" i="7" s="1"/>
  <c r="N1640" i="7"/>
  <c r="D1640" i="7"/>
  <c r="E1640" i="7" s="1"/>
  <c r="N1639" i="7"/>
  <c r="D1639" i="7"/>
  <c r="E1639" i="7" s="1"/>
  <c r="N1638" i="7"/>
  <c r="D1638" i="7"/>
  <c r="E1638" i="7" s="1"/>
  <c r="N1637" i="7"/>
  <c r="D1637" i="7"/>
  <c r="E1637" i="7" s="1"/>
  <c r="N1636" i="7"/>
  <c r="D1636" i="7"/>
  <c r="E1636" i="7" s="1"/>
  <c r="N1635" i="7"/>
  <c r="D1635" i="7"/>
  <c r="E1635" i="7" s="1"/>
  <c r="N1634" i="7"/>
  <c r="D1634" i="7"/>
  <c r="E1634" i="7" s="1"/>
  <c r="N1633" i="7"/>
  <c r="D1633" i="7"/>
  <c r="E1633" i="7" s="1"/>
  <c r="N1632" i="7"/>
  <c r="D1632" i="7"/>
  <c r="E1632" i="7" s="1"/>
  <c r="N1631" i="7"/>
  <c r="D1631" i="7"/>
  <c r="E1631" i="7" s="1"/>
  <c r="N1630" i="7"/>
  <c r="D1630" i="7"/>
  <c r="E1630" i="7" s="1"/>
  <c r="N1629" i="7"/>
  <c r="D1629" i="7"/>
  <c r="E1629" i="7" s="1"/>
  <c r="N1628" i="7"/>
  <c r="D1628" i="7"/>
  <c r="E1628" i="7" s="1"/>
  <c r="N1627" i="7"/>
  <c r="D1627" i="7"/>
  <c r="E1627" i="7" s="1"/>
  <c r="N1626" i="7"/>
  <c r="D1626" i="7"/>
  <c r="E1626" i="7" s="1"/>
  <c r="N1625" i="7"/>
  <c r="D1625" i="7"/>
  <c r="E1625" i="7" s="1"/>
  <c r="N1624" i="7"/>
  <c r="D1624" i="7"/>
  <c r="E1624" i="7" s="1"/>
  <c r="N1623" i="7"/>
  <c r="D1623" i="7"/>
  <c r="E1623" i="7" s="1"/>
  <c r="N1622" i="7"/>
  <c r="D1622" i="7"/>
  <c r="E1622" i="7" s="1"/>
  <c r="N1621" i="7"/>
  <c r="D1621" i="7"/>
  <c r="E1621" i="7" s="1"/>
  <c r="N1620" i="7"/>
  <c r="D1620" i="7"/>
  <c r="E1620" i="7" s="1"/>
  <c r="N1619" i="7"/>
  <c r="D1619" i="7"/>
  <c r="E1619" i="7" s="1"/>
  <c r="N1618" i="7"/>
  <c r="D1618" i="7"/>
  <c r="E1618" i="7" s="1"/>
  <c r="N1617" i="7"/>
  <c r="D1617" i="7"/>
  <c r="E1617" i="7" s="1"/>
  <c r="N1616" i="7"/>
  <c r="D1616" i="7"/>
  <c r="E1616" i="7" s="1"/>
  <c r="N1615" i="7"/>
  <c r="D1615" i="7"/>
  <c r="E1615" i="7" s="1"/>
  <c r="N1614" i="7"/>
  <c r="D1614" i="7"/>
  <c r="E1614" i="7" s="1"/>
  <c r="N1613" i="7"/>
  <c r="D1613" i="7"/>
  <c r="E1613" i="7" s="1"/>
  <c r="N1612" i="7"/>
  <c r="D1612" i="7"/>
  <c r="E1612" i="7" s="1"/>
  <c r="N1611" i="7"/>
  <c r="D1611" i="7"/>
  <c r="E1611" i="7" s="1"/>
  <c r="N1610" i="7"/>
  <c r="D1610" i="7"/>
  <c r="E1610" i="7" s="1"/>
  <c r="N1609" i="7"/>
  <c r="D1609" i="7"/>
  <c r="E1609" i="7" s="1"/>
  <c r="N1608" i="7"/>
  <c r="D1608" i="7"/>
  <c r="E1608" i="7" s="1"/>
  <c r="N1607" i="7"/>
  <c r="D1607" i="7"/>
  <c r="E1607" i="7" s="1"/>
  <c r="N1606" i="7"/>
  <c r="D1606" i="7"/>
  <c r="E1606" i="7" s="1"/>
  <c r="N1605" i="7"/>
  <c r="D1605" i="7"/>
  <c r="E1605" i="7" s="1"/>
  <c r="N1604" i="7"/>
  <c r="D1604" i="7"/>
  <c r="E1604" i="7" s="1"/>
  <c r="N1603" i="7"/>
  <c r="D1603" i="7"/>
  <c r="E1603" i="7" s="1"/>
  <c r="N1602" i="7"/>
  <c r="D1602" i="7"/>
  <c r="E1602" i="7" s="1"/>
  <c r="N1601" i="7"/>
  <c r="D1601" i="7"/>
  <c r="E1601" i="7" s="1"/>
  <c r="N1600" i="7"/>
  <c r="D1600" i="7"/>
  <c r="E1600" i="7" s="1"/>
  <c r="N1599" i="7"/>
  <c r="D1599" i="7"/>
  <c r="E1599" i="7" s="1"/>
  <c r="N1598" i="7"/>
  <c r="D1598" i="7"/>
  <c r="E1598" i="7" s="1"/>
  <c r="N1597" i="7"/>
  <c r="D1597" i="7"/>
  <c r="E1597" i="7" s="1"/>
  <c r="N1596" i="7"/>
  <c r="D1596" i="7"/>
  <c r="E1596" i="7" s="1"/>
  <c r="N1595" i="7"/>
  <c r="D1595" i="7"/>
  <c r="E1595" i="7" s="1"/>
  <c r="N1594" i="7"/>
  <c r="D1594" i="7"/>
  <c r="E1594" i="7" s="1"/>
  <c r="N1593" i="7"/>
  <c r="D1593" i="7"/>
  <c r="E1593" i="7" s="1"/>
  <c r="N1592" i="7"/>
  <c r="D1592" i="7"/>
  <c r="E1592" i="7" s="1"/>
  <c r="N1591" i="7"/>
  <c r="D1591" i="7"/>
  <c r="E1591" i="7" s="1"/>
  <c r="N1590" i="7"/>
  <c r="D1590" i="7"/>
  <c r="E1590" i="7" s="1"/>
  <c r="N1589" i="7"/>
  <c r="D1589" i="7"/>
  <c r="E1589" i="7" s="1"/>
  <c r="N1588" i="7"/>
  <c r="D1588" i="7"/>
  <c r="E1588" i="7" s="1"/>
  <c r="N1587" i="7"/>
  <c r="D1587" i="7"/>
  <c r="E1587" i="7" s="1"/>
  <c r="N1586" i="7"/>
  <c r="D1586" i="7"/>
  <c r="E1586" i="7" s="1"/>
  <c r="N1585" i="7"/>
  <c r="D1585" i="7"/>
  <c r="E1585" i="7" s="1"/>
  <c r="N1584" i="7"/>
  <c r="D1584" i="7"/>
  <c r="E1584" i="7" s="1"/>
  <c r="N1583" i="7"/>
  <c r="D1583" i="7"/>
  <c r="E1583" i="7" s="1"/>
  <c r="N1582" i="7"/>
  <c r="D1582" i="7"/>
  <c r="E1582" i="7" s="1"/>
  <c r="N1581" i="7"/>
  <c r="D1581" i="7"/>
  <c r="E1581" i="7" s="1"/>
  <c r="N1580" i="7"/>
  <c r="D1580" i="7"/>
  <c r="E1580" i="7" s="1"/>
  <c r="N1579" i="7"/>
  <c r="D1579" i="7"/>
  <c r="E1579" i="7" s="1"/>
  <c r="N1578" i="7"/>
  <c r="D1578" i="7"/>
  <c r="E1578" i="7" s="1"/>
  <c r="N1577" i="7"/>
  <c r="D1577" i="7"/>
  <c r="E1577" i="7" s="1"/>
  <c r="N1576" i="7"/>
  <c r="D1576" i="7"/>
  <c r="E1576" i="7" s="1"/>
  <c r="N1575" i="7"/>
  <c r="D1575" i="7"/>
  <c r="E1575" i="7" s="1"/>
  <c r="N1574" i="7"/>
  <c r="D1574" i="7"/>
  <c r="E1574" i="7" s="1"/>
  <c r="N1573" i="7"/>
  <c r="D1573" i="7"/>
  <c r="E1573" i="7" s="1"/>
  <c r="N1572" i="7"/>
  <c r="D1572" i="7"/>
  <c r="E1572" i="7" s="1"/>
  <c r="N1571" i="7"/>
  <c r="D1571" i="7"/>
  <c r="E1571" i="7" s="1"/>
  <c r="N1570" i="7"/>
  <c r="D1570" i="7"/>
  <c r="E1570" i="7" s="1"/>
  <c r="N1569" i="7"/>
  <c r="D1569" i="7"/>
  <c r="E1569" i="7" s="1"/>
  <c r="N1568" i="7"/>
  <c r="D1568" i="7"/>
  <c r="E1568" i="7" s="1"/>
  <c r="N1567" i="7"/>
  <c r="D1567" i="7"/>
  <c r="E1567" i="7" s="1"/>
  <c r="N1566" i="7"/>
  <c r="D1566" i="7"/>
  <c r="E1566" i="7" s="1"/>
  <c r="N1565" i="7"/>
  <c r="D1565" i="7"/>
  <c r="E1565" i="7" s="1"/>
  <c r="N1564" i="7"/>
  <c r="D1564" i="7"/>
  <c r="E1564" i="7" s="1"/>
  <c r="N1563" i="7"/>
  <c r="D1563" i="7"/>
  <c r="E1563" i="7" s="1"/>
  <c r="N1562" i="7"/>
  <c r="D1562" i="7"/>
  <c r="E1562" i="7" s="1"/>
  <c r="N1561" i="7"/>
  <c r="D1561" i="7"/>
  <c r="E1561" i="7" s="1"/>
  <c r="N1560" i="7"/>
  <c r="D1560" i="7"/>
  <c r="E1560" i="7" s="1"/>
  <c r="N1559" i="7"/>
  <c r="D1559" i="7"/>
  <c r="E1559" i="7" s="1"/>
  <c r="N1558" i="7"/>
  <c r="D1558" i="7"/>
  <c r="E1558" i="7" s="1"/>
  <c r="N1557" i="7"/>
  <c r="D1557" i="7"/>
  <c r="E1557" i="7" s="1"/>
  <c r="N1556" i="7"/>
  <c r="D1556" i="7"/>
  <c r="E1556" i="7" s="1"/>
  <c r="N1555" i="7"/>
  <c r="D1555" i="7"/>
  <c r="E1555" i="7" s="1"/>
  <c r="N1554" i="7"/>
  <c r="D1554" i="7"/>
  <c r="E1554" i="7" s="1"/>
  <c r="N1553" i="7"/>
  <c r="D1553" i="7"/>
  <c r="E1553" i="7" s="1"/>
  <c r="N1552" i="7"/>
  <c r="D1552" i="7"/>
  <c r="E1552" i="7" s="1"/>
  <c r="N1551" i="7"/>
  <c r="D1551" i="7"/>
  <c r="E1551" i="7" s="1"/>
  <c r="N1550" i="7"/>
  <c r="D1550" i="7"/>
  <c r="E1550" i="7" s="1"/>
  <c r="N1549" i="7"/>
  <c r="D1549" i="7"/>
  <c r="E1549" i="7" s="1"/>
  <c r="N1548" i="7"/>
  <c r="D1548" i="7"/>
  <c r="E1548" i="7" s="1"/>
  <c r="N1547" i="7"/>
  <c r="D1547" i="7"/>
  <c r="E1547" i="7" s="1"/>
  <c r="N1546" i="7"/>
  <c r="D1546" i="7"/>
  <c r="E1546" i="7" s="1"/>
  <c r="N1545" i="7"/>
  <c r="D1545" i="7"/>
  <c r="E1545" i="7" s="1"/>
  <c r="N1544" i="7"/>
  <c r="D1544" i="7"/>
  <c r="E1544" i="7" s="1"/>
  <c r="N1543" i="7"/>
  <c r="D1543" i="7"/>
  <c r="E1543" i="7" s="1"/>
  <c r="N1542" i="7"/>
  <c r="D1542" i="7"/>
  <c r="E1542" i="7" s="1"/>
  <c r="N1541" i="7"/>
  <c r="D1541" i="7"/>
  <c r="E1541" i="7" s="1"/>
  <c r="N1540" i="7"/>
  <c r="D1540" i="7"/>
  <c r="E1540" i="7" s="1"/>
  <c r="N1539" i="7"/>
  <c r="D1539" i="7"/>
  <c r="E1539" i="7" s="1"/>
  <c r="N1538" i="7"/>
  <c r="D1538" i="7"/>
  <c r="E1538" i="7" s="1"/>
  <c r="N1537" i="7"/>
  <c r="D1537" i="7"/>
  <c r="E1537" i="7" s="1"/>
  <c r="N1536" i="7"/>
  <c r="D1536" i="7"/>
  <c r="E1536" i="7" s="1"/>
  <c r="N1535" i="7"/>
  <c r="D1535" i="7"/>
  <c r="E1535" i="7" s="1"/>
  <c r="N1534" i="7"/>
  <c r="D1534" i="7"/>
  <c r="E1534" i="7" s="1"/>
  <c r="N1533" i="7"/>
  <c r="D1533" i="7"/>
  <c r="E1533" i="7" s="1"/>
  <c r="N1532" i="7"/>
  <c r="D1532" i="7"/>
  <c r="E1532" i="7" s="1"/>
  <c r="N1531" i="7"/>
  <c r="D1531" i="7"/>
  <c r="E1531" i="7" s="1"/>
  <c r="N1530" i="7"/>
  <c r="D1530" i="7"/>
  <c r="E1530" i="7" s="1"/>
  <c r="N1529" i="7"/>
  <c r="D1529" i="7"/>
  <c r="E1529" i="7" s="1"/>
  <c r="N1528" i="7"/>
  <c r="D1528" i="7"/>
  <c r="E1528" i="7" s="1"/>
  <c r="N1527" i="7"/>
  <c r="D1527" i="7"/>
  <c r="E1527" i="7" s="1"/>
  <c r="N1526" i="7"/>
  <c r="D1526" i="7"/>
  <c r="E1526" i="7" s="1"/>
  <c r="N1525" i="7"/>
  <c r="D1525" i="7"/>
  <c r="E1525" i="7" s="1"/>
  <c r="N1524" i="7"/>
  <c r="D1524" i="7"/>
  <c r="E1524" i="7" s="1"/>
  <c r="N1523" i="7"/>
  <c r="D1523" i="7"/>
  <c r="E1523" i="7" s="1"/>
  <c r="N1522" i="7"/>
  <c r="D1522" i="7"/>
  <c r="E1522" i="7" s="1"/>
  <c r="N1521" i="7"/>
  <c r="D1521" i="7"/>
  <c r="E1521" i="7" s="1"/>
  <c r="N1520" i="7"/>
  <c r="D1520" i="7"/>
  <c r="E1520" i="7" s="1"/>
  <c r="N1519" i="7"/>
  <c r="D1519" i="7"/>
  <c r="E1519" i="7" s="1"/>
  <c r="N1518" i="7"/>
  <c r="D1518" i="7"/>
  <c r="E1518" i="7" s="1"/>
  <c r="N1517" i="7"/>
  <c r="D1517" i="7"/>
  <c r="E1517" i="7" s="1"/>
  <c r="N1516" i="7"/>
  <c r="D1516" i="7"/>
  <c r="E1516" i="7" s="1"/>
  <c r="N1515" i="7"/>
  <c r="D1515" i="7"/>
  <c r="E1515" i="7" s="1"/>
  <c r="N1514" i="7"/>
  <c r="D1514" i="7"/>
  <c r="E1514" i="7" s="1"/>
  <c r="N1513" i="7"/>
  <c r="D1513" i="7"/>
  <c r="E1513" i="7" s="1"/>
  <c r="N1512" i="7"/>
  <c r="D1512" i="7"/>
  <c r="E1512" i="7" s="1"/>
  <c r="N1511" i="7"/>
  <c r="D1511" i="7"/>
  <c r="E1511" i="7" s="1"/>
  <c r="N1510" i="7"/>
  <c r="D1510" i="7"/>
  <c r="E1510" i="7" s="1"/>
  <c r="N1509" i="7"/>
  <c r="D1509" i="7"/>
  <c r="E1509" i="7" s="1"/>
  <c r="N1508" i="7"/>
  <c r="D1508" i="7"/>
  <c r="E1508" i="7" s="1"/>
  <c r="N1507" i="7"/>
  <c r="D1507" i="7"/>
  <c r="E1507" i="7" s="1"/>
  <c r="N1506" i="7"/>
  <c r="D1506" i="7"/>
  <c r="E1506" i="7" s="1"/>
  <c r="N1505" i="7"/>
  <c r="D1505" i="7"/>
  <c r="E1505" i="7" s="1"/>
  <c r="N1504" i="7"/>
  <c r="D1504" i="7"/>
  <c r="E1504" i="7" s="1"/>
  <c r="N1503" i="7"/>
  <c r="D1503" i="7"/>
  <c r="E1503" i="7" s="1"/>
  <c r="N1502" i="7"/>
  <c r="D1502" i="7"/>
  <c r="E1502" i="7" s="1"/>
  <c r="N1501" i="7"/>
  <c r="D1501" i="7"/>
  <c r="E1501" i="7" s="1"/>
  <c r="N1500" i="7"/>
  <c r="D1500" i="7"/>
  <c r="E1500" i="7" s="1"/>
  <c r="N1499" i="7"/>
  <c r="D1499" i="7"/>
  <c r="E1499" i="7" s="1"/>
  <c r="N1498" i="7"/>
  <c r="D1498" i="7"/>
  <c r="E1498" i="7" s="1"/>
  <c r="N1497" i="7"/>
  <c r="D1497" i="7"/>
  <c r="E1497" i="7" s="1"/>
  <c r="N1496" i="7"/>
  <c r="D1496" i="7"/>
  <c r="E1496" i="7" s="1"/>
  <c r="N1495" i="7"/>
  <c r="D1495" i="7"/>
  <c r="E1495" i="7" s="1"/>
  <c r="N1494" i="7"/>
  <c r="D1494" i="7"/>
  <c r="E1494" i="7" s="1"/>
  <c r="N1493" i="7"/>
  <c r="D1493" i="7"/>
  <c r="E1493" i="7" s="1"/>
  <c r="N1492" i="7"/>
  <c r="D1492" i="7"/>
  <c r="E1492" i="7" s="1"/>
  <c r="N1491" i="7"/>
  <c r="D1491" i="7"/>
  <c r="E1491" i="7" s="1"/>
  <c r="N1490" i="7"/>
  <c r="D1490" i="7"/>
  <c r="E1490" i="7" s="1"/>
  <c r="N1489" i="7"/>
  <c r="D1489" i="7"/>
  <c r="E1489" i="7" s="1"/>
  <c r="N1488" i="7"/>
  <c r="D1488" i="7"/>
  <c r="E1488" i="7" s="1"/>
  <c r="N1487" i="7"/>
  <c r="D1487" i="7"/>
  <c r="E1487" i="7" s="1"/>
  <c r="N1486" i="7"/>
  <c r="D1486" i="7"/>
  <c r="E1486" i="7" s="1"/>
  <c r="N1485" i="7"/>
  <c r="D1485" i="7"/>
  <c r="E1485" i="7" s="1"/>
  <c r="N1484" i="7"/>
  <c r="D1484" i="7"/>
  <c r="E1484" i="7" s="1"/>
  <c r="N1483" i="7"/>
  <c r="D1483" i="7"/>
  <c r="E1483" i="7" s="1"/>
  <c r="N1482" i="7"/>
  <c r="D1482" i="7"/>
  <c r="E1482" i="7" s="1"/>
  <c r="N1481" i="7"/>
  <c r="D1481" i="7"/>
  <c r="E1481" i="7" s="1"/>
  <c r="N1480" i="7"/>
  <c r="D1480" i="7"/>
  <c r="E1480" i="7" s="1"/>
  <c r="N1479" i="7"/>
  <c r="D1479" i="7"/>
  <c r="E1479" i="7" s="1"/>
  <c r="N1478" i="7"/>
  <c r="D1478" i="7"/>
  <c r="E1478" i="7" s="1"/>
  <c r="N1477" i="7"/>
  <c r="D1477" i="7"/>
  <c r="E1477" i="7" s="1"/>
  <c r="N1476" i="7"/>
  <c r="D1476" i="7"/>
  <c r="E1476" i="7" s="1"/>
  <c r="N1475" i="7"/>
  <c r="D1475" i="7"/>
  <c r="E1475" i="7" s="1"/>
  <c r="N1474" i="7"/>
  <c r="D1474" i="7"/>
  <c r="E1474" i="7" s="1"/>
  <c r="N1473" i="7"/>
  <c r="D1473" i="7"/>
  <c r="E1473" i="7" s="1"/>
  <c r="N1472" i="7"/>
  <c r="D1472" i="7"/>
  <c r="E1472" i="7" s="1"/>
  <c r="N1471" i="7"/>
  <c r="D1471" i="7"/>
  <c r="E1471" i="7" s="1"/>
  <c r="N1470" i="7"/>
  <c r="D1470" i="7"/>
  <c r="E1470" i="7" s="1"/>
  <c r="N1469" i="7"/>
  <c r="D1469" i="7"/>
  <c r="E1469" i="7" s="1"/>
  <c r="N1468" i="7"/>
  <c r="D1468" i="7"/>
  <c r="E1468" i="7" s="1"/>
  <c r="N1467" i="7"/>
  <c r="D1467" i="7"/>
  <c r="E1467" i="7" s="1"/>
  <c r="N1466" i="7"/>
  <c r="D1466" i="7"/>
  <c r="E1466" i="7" s="1"/>
  <c r="N1465" i="7"/>
  <c r="D1465" i="7"/>
  <c r="E1465" i="7" s="1"/>
  <c r="N1464" i="7"/>
  <c r="D1464" i="7"/>
  <c r="E1464" i="7" s="1"/>
  <c r="N1463" i="7"/>
  <c r="D1463" i="7"/>
  <c r="E1463" i="7" s="1"/>
  <c r="N1462" i="7"/>
  <c r="D1462" i="7"/>
  <c r="E1462" i="7" s="1"/>
  <c r="N1461" i="7"/>
  <c r="D1461" i="7"/>
  <c r="E1461" i="7" s="1"/>
  <c r="N1460" i="7"/>
  <c r="D1460" i="7"/>
  <c r="E1460" i="7" s="1"/>
  <c r="N1459" i="7"/>
  <c r="D1459" i="7"/>
  <c r="E1459" i="7" s="1"/>
  <c r="N1458" i="7"/>
  <c r="D1458" i="7"/>
  <c r="E1458" i="7" s="1"/>
  <c r="N1457" i="7"/>
  <c r="D1457" i="7"/>
  <c r="E1457" i="7" s="1"/>
  <c r="N1456" i="7"/>
  <c r="D1456" i="7"/>
  <c r="E1456" i="7" s="1"/>
  <c r="N1455" i="7"/>
  <c r="D1455" i="7"/>
  <c r="E1455" i="7" s="1"/>
  <c r="N1454" i="7"/>
  <c r="D1454" i="7"/>
  <c r="E1454" i="7" s="1"/>
  <c r="N1453" i="7"/>
  <c r="D1453" i="7"/>
  <c r="E1453" i="7" s="1"/>
  <c r="N1452" i="7"/>
  <c r="D1452" i="7"/>
  <c r="E1452" i="7" s="1"/>
  <c r="N1451" i="7"/>
  <c r="D1451" i="7"/>
  <c r="E1451" i="7" s="1"/>
  <c r="N1450" i="7"/>
  <c r="D1450" i="7"/>
  <c r="E1450" i="7" s="1"/>
  <c r="N1449" i="7"/>
  <c r="D1449" i="7"/>
  <c r="E1449" i="7" s="1"/>
  <c r="N1448" i="7"/>
  <c r="D1448" i="7"/>
  <c r="E1448" i="7" s="1"/>
  <c r="N1447" i="7"/>
  <c r="D1447" i="7"/>
  <c r="E1447" i="7" s="1"/>
  <c r="D1446" i="7"/>
  <c r="E1446" i="7" s="1"/>
  <c r="D1445" i="7"/>
  <c r="E1445" i="7" s="1"/>
  <c r="D1444" i="7"/>
  <c r="E1444" i="7" s="1"/>
  <c r="D1443" i="7"/>
  <c r="E1443" i="7" s="1"/>
  <c r="D1442" i="7"/>
  <c r="E1442" i="7" s="1"/>
  <c r="D1441" i="7"/>
  <c r="E1441" i="7" s="1"/>
  <c r="D1440" i="7"/>
  <c r="E1440" i="7" s="1"/>
  <c r="D1439" i="7"/>
  <c r="E1439" i="7" s="1"/>
  <c r="D1438" i="7"/>
  <c r="E1438" i="7" s="1"/>
  <c r="D1437" i="7"/>
  <c r="E1437" i="7" s="1"/>
  <c r="D1436" i="7"/>
  <c r="E1436" i="7" s="1"/>
  <c r="D1435" i="7"/>
  <c r="E1435" i="7" s="1"/>
  <c r="D1434" i="7"/>
  <c r="E1434" i="7" s="1"/>
  <c r="D1433" i="7"/>
  <c r="E1433" i="7" s="1"/>
  <c r="D1432" i="7"/>
  <c r="E1432" i="7" s="1"/>
  <c r="D1431" i="7"/>
  <c r="E1431" i="7" s="1"/>
  <c r="D1430" i="7"/>
  <c r="E1430" i="7" s="1"/>
  <c r="D1429" i="7"/>
  <c r="E1429" i="7" s="1"/>
  <c r="D1428" i="7"/>
  <c r="E1428" i="7" s="1"/>
  <c r="D1427" i="7"/>
  <c r="E1427" i="7" s="1"/>
  <c r="D1426" i="7"/>
  <c r="E1426" i="7" s="1"/>
  <c r="D1425" i="7"/>
  <c r="E1425" i="7" s="1"/>
  <c r="D1424" i="7"/>
  <c r="E1424" i="7" s="1"/>
  <c r="D1423" i="7"/>
  <c r="E1423" i="7" s="1"/>
  <c r="D1422" i="7"/>
  <c r="E1422" i="7" s="1"/>
  <c r="D1421" i="7"/>
  <c r="E1421" i="7" s="1"/>
  <c r="D1420" i="7"/>
  <c r="E1420" i="7" s="1"/>
  <c r="D1419" i="7"/>
  <c r="E1419" i="7" s="1"/>
  <c r="D1418" i="7"/>
  <c r="E1418" i="7" s="1"/>
  <c r="D1417" i="7"/>
  <c r="E1417" i="7" s="1"/>
  <c r="D1416" i="7"/>
  <c r="E1416" i="7" s="1"/>
  <c r="D1415" i="7"/>
  <c r="E1415" i="7" s="1"/>
  <c r="D1414" i="7"/>
  <c r="E1414" i="7" s="1"/>
  <c r="D1413" i="7"/>
  <c r="E1413" i="7" s="1"/>
  <c r="D1412" i="7"/>
  <c r="E1412" i="7" s="1"/>
  <c r="D1411" i="7"/>
  <c r="E1411" i="7" s="1"/>
  <c r="D1410" i="7"/>
  <c r="E1410" i="7" s="1"/>
  <c r="D1409" i="7"/>
  <c r="E1409" i="7" s="1"/>
  <c r="D1408" i="7"/>
  <c r="E1408" i="7" s="1"/>
  <c r="D1407" i="7"/>
  <c r="E1407" i="7" s="1"/>
  <c r="D1406" i="7"/>
  <c r="E1406" i="7" s="1"/>
  <c r="D1405" i="7"/>
  <c r="E1405" i="7" s="1"/>
  <c r="D1404" i="7"/>
  <c r="E1404" i="7" s="1"/>
  <c r="D1403" i="7"/>
  <c r="E1403" i="7" s="1"/>
  <c r="D1402" i="7"/>
  <c r="E1402" i="7" s="1"/>
  <c r="D1401" i="7"/>
  <c r="E1401" i="7" s="1"/>
  <c r="D1400" i="7"/>
  <c r="E1400" i="7" s="1"/>
  <c r="D1399" i="7"/>
  <c r="E1399" i="7" s="1"/>
  <c r="D1398" i="7"/>
  <c r="E1398" i="7" s="1"/>
  <c r="D1397" i="7"/>
  <c r="E1397" i="7" s="1"/>
  <c r="D1396" i="7"/>
  <c r="E1396" i="7" s="1"/>
  <c r="D1395" i="7"/>
  <c r="E1395" i="7" s="1"/>
  <c r="D1394" i="7"/>
  <c r="E1394" i="7" s="1"/>
  <c r="D1393" i="7"/>
  <c r="E1393" i="7" s="1"/>
  <c r="D1392" i="7"/>
  <c r="E1392" i="7" s="1"/>
  <c r="D1391" i="7"/>
  <c r="E1391" i="7" s="1"/>
  <c r="D1390" i="7"/>
  <c r="E1390" i="7" s="1"/>
  <c r="D1389" i="7"/>
  <c r="E1389" i="7" s="1"/>
  <c r="D1388" i="7"/>
  <c r="E1388" i="7" s="1"/>
  <c r="D1387" i="7"/>
  <c r="E1387" i="7" s="1"/>
  <c r="D1386" i="7"/>
  <c r="E1386" i="7" s="1"/>
  <c r="D1385" i="7"/>
  <c r="E1385" i="7" s="1"/>
  <c r="D1384" i="7"/>
  <c r="E1384" i="7" s="1"/>
  <c r="D1383" i="7"/>
  <c r="E1383" i="7" s="1"/>
  <c r="D1382" i="7"/>
  <c r="E1382" i="7" s="1"/>
  <c r="D1381" i="7"/>
  <c r="E1381" i="7" s="1"/>
  <c r="D1380" i="7"/>
  <c r="E1380" i="7" s="1"/>
  <c r="D1379" i="7"/>
  <c r="E1379" i="7" s="1"/>
  <c r="D1378" i="7"/>
  <c r="E1378" i="7" s="1"/>
  <c r="D1377" i="7"/>
  <c r="E1377" i="7" s="1"/>
  <c r="D1376" i="7"/>
  <c r="E1376" i="7" s="1"/>
  <c r="D1375" i="7"/>
  <c r="E1375" i="7" s="1"/>
  <c r="D1374" i="7"/>
  <c r="E1374" i="7" s="1"/>
  <c r="D1373" i="7"/>
  <c r="E1373" i="7" s="1"/>
  <c r="D1372" i="7"/>
  <c r="E1372" i="7" s="1"/>
  <c r="D1371" i="7"/>
  <c r="E1371" i="7" s="1"/>
  <c r="D1370" i="7"/>
  <c r="E1370" i="7" s="1"/>
  <c r="D1369" i="7"/>
  <c r="E1369" i="7" s="1"/>
  <c r="D1368" i="7"/>
  <c r="E1368" i="7" s="1"/>
  <c r="D1367" i="7"/>
  <c r="E1367" i="7" s="1"/>
  <c r="D1366" i="7"/>
  <c r="E1366" i="7" s="1"/>
  <c r="D1365" i="7"/>
  <c r="E1365" i="7" s="1"/>
  <c r="D1364" i="7"/>
  <c r="E1364" i="7" s="1"/>
  <c r="D1363" i="7"/>
  <c r="E1363" i="7" s="1"/>
  <c r="D1362" i="7"/>
  <c r="E1362" i="7" s="1"/>
  <c r="D1361" i="7"/>
  <c r="E1361" i="7" s="1"/>
  <c r="D1360" i="7"/>
  <c r="E1360" i="7" s="1"/>
  <c r="D1359" i="7"/>
  <c r="E1359" i="7" s="1"/>
  <c r="D1358" i="7"/>
  <c r="E1358" i="7" s="1"/>
  <c r="D1357" i="7"/>
  <c r="E1357" i="7" s="1"/>
  <c r="D1356" i="7"/>
  <c r="E1356" i="7" s="1"/>
  <c r="D1355" i="7"/>
  <c r="E1355" i="7" s="1"/>
  <c r="D1354" i="7"/>
  <c r="E1354" i="7" s="1"/>
  <c r="D1353" i="7"/>
  <c r="E1353" i="7" s="1"/>
  <c r="D1352" i="7"/>
  <c r="E1352" i="7" s="1"/>
  <c r="D1351" i="7"/>
  <c r="E1351" i="7" s="1"/>
  <c r="D1350" i="7"/>
  <c r="E1350" i="7" s="1"/>
  <c r="D1349" i="7"/>
  <c r="E1349" i="7" s="1"/>
  <c r="D1348" i="7"/>
  <c r="E1348" i="7" s="1"/>
  <c r="D1347" i="7"/>
  <c r="E1347" i="7" s="1"/>
  <c r="D1346" i="7"/>
  <c r="E1346" i="7" s="1"/>
  <c r="D1345" i="7"/>
  <c r="E1345" i="7" s="1"/>
  <c r="D1344" i="7"/>
  <c r="E1344" i="7" s="1"/>
  <c r="D1343" i="7"/>
  <c r="E1343" i="7" s="1"/>
  <c r="D1342" i="7"/>
  <c r="E1342" i="7" s="1"/>
  <c r="D1341" i="7"/>
  <c r="E1341" i="7" s="1"/>
  <c r="D1340" i="7"/>
  <c r="E1340" i="7" s="1"/>
  <c r="D1339" i="7"/>
  <c r="E1339" i="7" s="1"/>
  <c r="D1338" i="7"/>
  <c r="E1338" i="7" s="1"/>
  <c r="D1337" i="7"/>
  <c r="E1337" i="7" s="1"/>
  <c r="D1336" i="7"/>
  <c r="E1336" i="7" s="1"/>
  <c r="D1335" i="7"/>
  <c r="E1335" i="7" s="1"/>
  <c r="D1334" i="7"/>
  <c r="E1334" i="7" s="1"/>
  <c r="D1333" i="7"/>
  <c r="E1333" i="7" s="1"/>
  <c r="D1332" i="7"/>
  <c r="E1332" i="7" s="1"/>
  <c r="D1331" i="7"/>
  <c r="E1331" i="7" s="1"/>
  <c r="D1330" i="7"/>
  <c r="E1330" i="7" s="1"/>
  <c r="D1329" i="7"/>
  <c r="E1329" i="7" s="1"/>
  <c r="D1328" i="7"/>
  <c r="E1328" i="7" s="1"/>
  <c r="D1327" i="7"/>
  <c r="E1327" i="7" s="1"/>
  <c r="D1326" i="7"/>
  <c r="E1326" i="7" s="1"/>
  <c r="D1325" i="7"/>
  <c r="E1325" i="7" s="1"/>
  <c r="D1324" i="7"/>
  <c r="E1324" i="7" s="1"/>
  <c r="D1323" i="7"/>
  <c r="E1323" i="7" s="1"/>
  <c r="D1322" i="7"/>
  <c r="E1322" i="7" s="1"/>
  <c r="D1321" i="7"/>
  <c r="E1321" i="7" s="1"/>
  <c r="D1320" i="7"/>
  <c r="E1320" i="7" s="1"/>
  <c r="D1319" i="7"/>
  <c r="E1319" i="7" s="1"/>
  <c r="D1318" i="7"/>
  <c r="E1318" i="7" s="1"/>
  <c r="D1317" i="7"/>
  <c r="E1317" i="7" s="1"/>
  <c r="D1316" i="7"/>
  <c r="E1316" i="7" s="1"/>
  <c r="D1315" i="7"/>
  <c r="E1315" i="7" s="1"/>
  <c r="D1314" i="7"/>
  <c r="E1314" i="7" s="1"/>
  <c r="D1313" i="7"/>
  <c r="E1313" i="7" s="1"/>
  <c r="E1312" i="7"/>
  <c r="D1312" i="7"/>
  <c r="E1311" i="7"/>
  <c r="D1311" i="7"/>
  <c r="E1310" i="7"/>
  <c r="D1310" i="7"/>
  <c r="D1309" i="7"/>
  <c r="E1309" i="7" s="1"/>
  <c r="D1308" i="7"/>
  <c r="E1308" i="7" s="1"/>
  <c r="D1307" i="7"/>
  <c r="E1307" i="7" s="1"/>
  <c r="D1306" i="7"/>
  <c r="E1306" i="7" s="1"/>
  <c r="D1305" i="7"/>
  <c r="E1305" i="7" s="1"/>
  <c r="D1304" i="7"/>
  <c r="E1304" i="7" s="1"/>
  <c r="D1303" i="7"/>
  <c r="E1303" i="7" s="1"/>
  <c r="D1302" i="7"/>
  <c r="E1302" i="7" s="1"/>
  <c r="D1301" i="7"/>
  <c r="E1301" i="7" s="1"/>
  <c r="D1300" i="7"/>
  <c r="E1300" i="7" s="1"/>
  <c r="D1299" i="7"/>
  <c r="E1299" i="7" s="1"/>
  <c r="D1298" i="7"/>
  <c r="E1298" i="7" s="1"/>
  <c r="D1297" i="7"/>
  <c r="E1297" i="7" s="1"/>
  <c r="D1296" i="7"/>
  <c r="E1296" i="7" s="1"/>
  <c r="D1295" i="7"/>
  <c r="E1295" i="7" s="1"/>
  <c r="D1294" i="7"/>
  <c r="E1294" i="7" s="1"/>
  <c r="D1293" i="7"/>
  <c r="E1293" i="7" s="1"/>
  <c r="D1292" i="7"/>
  <c r="E1292" i="7" s="1"/>
  <c r="D1291" i="7"/>
  <c r="E1291" i="7" s="1"/>
  <c r="D1290" i="7"/>
  <c r="E1290" i="7" s="1"/>
  <c r="D1289" i="7"/>
  <c r="E1289" i="7" s="1"/>
  <c r="D1288" i="7"/>
  <c r="E1288" i="7" s="1"/>
  <c r="D1287" i="7"/>
  <c r="E1287" i="7" s="1"/>
  <c r="D1286" i="7"/>
  <c r="E1286" i="7" s="1"/>
  <c r="D1285" i="7"/>
  <c r="E1285" i="7" s="1"/>
  <c r="D1284" i="7"/>
  <c r="E1284" i="7" s="1"/>
  <c r="D1283" i="7"/>
  <c r="E1283" i="7" s="1"/>
  <c r="D1282" i="7"/>
  <c r="E1282" i="7" s="1"/>
  <c r="D1281" i="7"/>
  <c r="E1281" i="7" s="1"/>
  <c r="D1280" i="7"/>
  <c r="E1280" i="7" s="1"/>
  <c r="D1279" i="7"/>
  <c r="E1279" i="7" s="1"/>
  <c r="D1278" i="7"/>
  <c r="E1278" i="7" s="1"/>
  <c r="D1277" i="7"/>
  <c r="E1277" i="7" s="1"/>
  <c r="D1276" i="7"/>
  <c r="E1276" i="7" s="1"/>
  <c r="D1275" i="7"/>
  <c r="E1275" i="7" s="1"/>
  <c r="D1274" i="7"/>
  <c r="E1274" i="7" s="1"/>
  <c r="D1273" i="7"/>
  <c r="E1273" i="7" s="1"/>
  <c r="D1272" i="7"/>
  <c r="E1272" i="7" s="1"/>
  <c r="D1271" i="7"/>
  <c r="E1271" i="7" s="1"/>
  <c r="D1270" i="7"/>
  <c r="E1270" i="7" s="1"/>
  <c r="D1269" i="7"/>
  <c r="E1269" i="7" s="1"/>
  <c r="D1268" i="7"/>
  <c r="E1268" i="7" s="1"/>
  <c r="D1267" i="7"/>
  <c r="E1267" i="7" s="1"/>
  <c r="D1266" i="7"/>
  <c r="E1266" i="7" s="1"/>
  <c r="D1265" i="7"/>
  <c r="E1265" i="7" s="1"/>
  <c r="D1264" i="7"/>
  <c r="E1264" i="7" s="1"/>
  <c r="D1263" i="7"/>
  <c r="E1263" i="7" s="1"/>
  <c r="D1262" i="7"/>
  <c r="E1262" i="7" s="1"/>
  <c r="D1261" i="7"/>
  <c r="E1261" i="7" s="1"/>
  <c r="D1260" i="7"/>
  <c r="E1260" i="7" s="1"/>
  <c r="D1259" i="7"/>
  <c r="E1259" i="7" s="1"/>
  <c r="D1258" i="7"/>
  <c r="E1258" i="7" s="1"/>
  <c r="D1257" i="7"/>
  <c r="E1257" i="7" s="1"/>
  <c r="D1256" i="7"/>
  <c r="E1256" i="7" s="1"/>
  <c r="D1255" i="7"/>
  <c r="E1255" i="7" s="1"/>
  <c r="D1254" i="7"/>
  <c r="E1254" i="7" s="1"/>
  <c r="D1253" i="7"/>
  <c r="E1253" i="7" s="1"/>
  <c r="D1252" i="7"/>
  <c r="E1252" i="7" s="1"/>
  <c r="D1251" i="7"/>
  <c r="E1251" i="7" s="1"/>
  <c r="D1250" i="7"/>
  <c r="E1250" i="7" s="1"/>
  <c r="D1249" i="7"/>
  <c r="E1249" i="7" s="1"/>
  <c r="D1248" i="7"/>
  <c r="E1248" i="7" s="1"/>
  <c r="D1247" i="7"/>
  <c r="E1247" i="7" s="1"/>
  <c r="D1246" i="7"/>
  <c r="E1246" i="7" s="1"/>
  <c r="D1245" i="7"/>
  <c r="E1245" i="7" s="1"/>
  <c r="D1244" i="7"/>
  <c r="E1244" i="7" s="1"/>
  <c r="D1243" i="7"/>
  <c r="E1243" i="7" s="1"/>
  <c r="D1242" i="7"/>
  <c r="E1242" i="7" s="1"/>
  <c r="D1241" i="7"/>
  <c r="E1241" i="7" s="1"/>
  <c r="D1240" i="7"/>
  <c r="E1240" i="7" s="1"/>
  <c r="D1239" i="7"/>
  <c r="E1239" i="7" s="1"/>
  <c r="D1238" i="7"/>
  <c r="E1238" i="7" s="1"/>
  <c r="D1237" i="7"/>
  <c r="E1237" i="7" s="1"/>
  <c r="D1236" i="7"/>
  <c r="E1236" i="7" s="1"/>
  <c r="D1235" i="7"/>
  <c r="E1235" i="7" s="1"/>
  <c r="D1234" i="7"/>
  <c r="E1234" i="7" s="1"/>
  <c r="D1233" i="7"/>
  <c r="E1233" i="7" s="1"/>
  <c r="D1232" i="7"/>
  <c r="E1232" i="7" s="1"/>
  <c r="D1231" i="7"/>
  <c r="E1231" i="7" s="1"/>
  <c r="D1230" i="7"/>
  <c r="E1230" i="7" s="1"/>
  <c r="D1229" i="7"/>
  <c r="E1229" i="7" s="1"/>
  <c r="D1228" i="7"/>
  <c r="E1228" i="7" s="1"/>
  <c r="D1227" i="7"/>
  <c r="E1227" i="7" s="1"/>
  <c r="D1226" i="7"/>
  <c r="E1226" i="7" s="1"/>
  <c r="D1225" i="7"/>
  <c r="E1225" i="7" s="1"/>
  <c r="D1224" i="7"/>
  <c r="E1224" i="7" s="1"/>
  <c r="D1223" i="7"/>
  <c r="E1223" i="7" s="1"/>
  <c r="D1222" i="7"/>
  <c r="E1222" i="7" s="1"/>
  <c r="D1221" i="7"/>
  <c r="E1221" i="7" s="1"/>
  <c r="D1220" i="7"/>
  <c r="E1220" i="7" s="1"/>
  <c r="D1219" i="7"/>
  <c r="E1219" i="7" s="1"/>
  <c r="D1218" i="7"/>
  <c r="E1218" i="7" s="1"/>
  <c r="D1217" i="7"/>
  <c r="E1217" i="7" s="1"/>
  <c r="D1216" i="7"/>
  <c r="E1216" i="7" s="1"/>
  <c r="D1215" i="7"/>
  <c r="E1215" i="7" s="1"/>
  <c r="D1214" i="7"/>
  <c r="E1214" i="7" s="1"/>
  <c r="D1213" i="7"/>
  <c r="E1213" i="7" s="1"/>
  <c r="D1212" i="7"/>
  <c r="E1212" i="7" s="1"/>
  <c r="D1211" i="7"/>
  <c r="E1211" i="7" s="1"/>
  <c r="D1210" i="7"/>
  <c r="E1210" i="7" s="1"/>
  <c r="D1209" i="7"/>
  <c r="E1209" i="7" s="1"/>
  <c r="D1208" i="7"/>
  <c r="E1208" i="7" s="1"/>
  <c r="D1207" i="7"/>
  <c r="E1207" i="7" s="1"/>
  <c r="D1206" i="7"/>
  <c r="E1206" i="7" s="1"/>
  <c r="D1205" i="7"/>
  <c r="E1205" i="7" s="1"/>
  <c r="D1204" i="7"/>
  <c r="E1204" i="7" s="1"/>
  <c r="D1203" i="7"/>
  <c r="E1203" i="7" s="1"/>
  <c r="D1202" i="7"/>
  <c r="E1202" i="7" s="1"/>
  <c r="D1201" i="7"/>
  <c r="E1201" i="7" s="1"/>
  <c r="D1200" i="7"/>
  <c r="E1200" i="7" s="1"/>
  <c r="D1199" i="7"/>
  <c r="E1199" i="7" s="1"/>
  <c r="D1198" i="7"/>
  <c r="E1198" i="7" s="1"/>
  <c r="D1197" i="7"/>
  <c r="E1197" i="7" s="1"/>
  <c r="D1196" i="7"/>
  <c r="E1196" i="7" s="1"/>
  <c r="D1195" i="7"/>
  <c r="E1195" i="7" s="1"/>
  <c r="D1194" i="7"/>
  <c r="E1194" i="7" s="1"/>
  <c r="D1193" i="7"/>
  <c r="E1193" i="7" s="1"/>
  <c r="D1192" i="7"/>
  <c r="E1192" i="7" s="1"/>
  <c r="D1191" i="7"/>
  <c r="E1191" i="7" s="1"/>
  <c r="D1190" i="7"/>
  <c r="E1190" i="7" s="1"/>
  <c r="D1189" i="7"/>
  <c r="E1189" i="7" s="1"/>
  <c r="D1188" i="7"/>
  <c r="E1188" i="7" s="1"/>
  <c r="D1187" i="7"/>
  <c r="E1187" i="7" s="1"/>
  <c r="D1186" i="7"/>
  <c r="E1186" i="7" s="1"/>
  <c r="D1185" i="7"/>
  <c r="E1185" i="7" s="1"/>
  <c r="D1184" i="7"/>
  <c r="E1184" i="7" s="1"/>
  <c r="D1183" i="7"/>
  <c r="E1183" i="7" s="1"/>
  <c r="D1182" i="7"/>
  <c r="E1182" i="7" s="1"/>
  <c r="D1181" i="7"/>
  <c r="E1181" i="7" s="1"/>
  <c r="D1180" i="7"/>
  <c r="E1180" i="7" s="1"/>
  <c r="D1179" i="7"/>
  <c r="E1179" i="7" s="1"/>
  <c r="D1178" i="7"/>
  <c r="E1178" i="7" s="1"/>
  <c r="D1177" i="7"/>
  <c r="E1177" i="7" s="1"/>
  <c r="D1176" i="7"/>
  <c r="E1176" i="7" s="1"/>
  <c r="D1175" i="7"/>
  <c r="E1175" i="7" s="1"/>
  <c r="D1174" i="7"/>
  <c r="E1174" i="7" s="1"/>
  <c r="D1173" i="7"/>
  <c r="E1173" i="7" s="1"/>
  <c r="D1172" i="7"/>
  <c r="E1172" i="7" s="1"/>
  <c r="D1171" i="7"/>
  <c r="E1171" i="7" s="1"/>
  <c r="D1170" i="7"/>
  <c r="E1170" i="7" s="1"/>
  <c r="D1169" i="7"/>
  <c r="E1169" i="7" s="1"/>
  <c r="D1168" i="7"/>
  <c r="E1168" i="7" s="1"/>
  <c r="D1167" i="7"/>
  <c r="E1167" i="7" s="1"/>
  <c r="D1166" i="7"/>
  <c r="E1166" i="7" s="1"/>
  <c r="D1165" i="7"/>
  <c r="E1165" i="7" s="1"/>
  <c r="D1164" i="7"/>
  <c r="E1164" i="7" s="1"/>
  <c r="D1163" i="7"/>
  <c r="E1163" i="7" s="1"/>
  <c r="D1162" i="7"/>
  <c r="E1162" i="7" s="1"/>
  <c r="D1161" i="7"/>
  <c r="E1161" i="7" s="1"/>
  <c r="D1160" i="7"/>
  <c r="E1160" i="7" s="1"/>
  <c r="D1159" i="7"/>
  <c r="E1159" i="7" s="1"/>
  <c r="D1158" i="7"/>
  <c r="E1158" i="7" s="1"/>
  <c r="D1157" i="7"/>
  <c r="E1157" i="7" s="1"/>
  <c r="D1156" i="7"/>
  <c r="E1156" i="7" s="1"/>
  <c r="D1155" i="7"/>
  <c r="E1155" i="7" s="1"/>
  <c r="D1154" i="7"/>
  <c r="E1154" i="7" s="1"/>
  <c r="D1153" i="7"/>
  <c r="E1153" i="7" s="1"/>
  <c r="D1152" i="7"/>
  <c r="E1152" i="7" s="1"/>
  <c r="D1151" i="7"/>
  <c r="E1151" i="7" s="1"/>
  <c r="D1150" i="7"/>
  <c r="E1150" i="7" s="1"/>
  <c r="D1149" i="7"/>
  <c r="E1149" i="7" s="1"/>
  <c r="D1148" i="7"/>
  <c r="E1148" i="7" s="1"/>
  <c r="D1147" i="7"/>
  <c r="E1147" i="7" s="1"/>
  <c r="D1146" i="7"/>
  <c r="E1146" i="7" s="1"/>
  <c r="D1145" i="7"/>
  <c r="E1145" i="7" s="1"/>
  <c r="D1144" i="7"/>
  <c r="E1144" i="7" s="1"/>
  <c r="D1143" i="7"/>
  <c r="E1143" i="7" s="1"/>
  <c r="D1142" i="7"/>
  <c r="E1142" i="7" s="1"/>
  <c r="D1141" i="7"/>
  <c r="E1141" i="7" s="1"/>
  <c r="D1140" i="7"/>
  <c r="E1140" i="7" s="1"/>
  <c r="D1139" i="7"/>
  <c r="E1139" i="7" s="1"/>
  <c r="D1138" i="7"/>
  <c r="E1138" i="7" s="1"/>
  <c r="D1137" i="7"/>
  <c r="E1137" i="7" s="1"/>
  <c r="D1136" i="7"/>
  <c r="E1136" i="7" s="1"/>
  <c r="D1135" i="7"/>
  <c r="E1135" i="7" s="1"/>
  <c r="D1134" i="7"/>
  <c r="E1134" i="7" s="1"/>
  <c r="D1133" i="7"/>
  <c r="E1133" i="7" s="1"/>
  <c r="D1132" i="7"/>
  <c r="E1132" i="7" s="1"/>
  <c r="D1131" i="7"/>
  <c r="E1131" i="7" s="1"/>
  <c r="D1130" i="7"/>
  <c r="E1130" i="7" s="1"/>
  <c r="D1129" i="7"/>
  <c r="E1129" i="7" s="1"/>
  <c r="D1128" i="7"/>
  <c r="E1128" i="7" s="1"/>
  <c r="D1127" i="7"/>
  <c r="E1127" i="7" s="1"/>
  <c r="D1126" i="7"/>
  <c r="E1126" i="7" s="1"/>
  <c r="D1125" i="7"/>
  <c r="E1125" i="7" s="1"/>
  <c r="D1124" i="7"/>
  <c r="E1124" i="7" s="1"/>
  <c r="D1123" i="7"/>
  <c r="E1123" i="7" s="1"/>
  <c r="D1122" i="7"/>
  <c r="E1122" i="7" s="1"/>
  <c r="D1121" i="7"/>
  <c r="E1121" i="7" s="1"/>
  <c r="D1120" i="7"/>
  <c r="E1120" i="7" s="1"/>
  <c r="D1119" i="7"/>
  <c r="E1119" i="7" s="1"/>
  <c r="D1118" i="7"/>
  <c r="E1118" i="7" s="1"/>
  <c r="D1117" i="7"/>
  <c r="E1117" i="7" s="1"/>
  <c r="D1116" i="7"/>
  <c r="E1116" i="7" s="1"/>
  <c r="D1115" i="7"/>
  <c r="E1115" i="7" s="1"/>
  <c r="D1114" i="7"/>
  <c r="E1114" i="7" s="1"/>
  <c r="D1113" i="7"/>
  <c r="E1113" i="7" s="1"/>
  <c r="D1112" i="7"/>
  <c r="E1112" i="7" s="1"/>
  <c r="D1111" i="7"/>
  <c r="E1111" i="7" s="1"/>
  <c r="D1110" i="7"/>
  <c r="E1110" i="7" s="1"/>
  <c r="D1109" i="7"/>
  <c r="E1109" i="7" s="1"/>
  <c r="D1108" i="7"/>
  <c r="E1108" i="7" s="1"/>
  <c r="D1107" i="7"/>
  <c r="E1107" i="7" s="1"/>
  <c r="D1106" i="7"/>
  <c r="E1106" i="7" s="1"/>
  <c r="D1105" i="7"/>
  <c r="E1105" i="7" s="1"/>
  <c r="D1104" i="7"/>
  <c r="E1104" i="7" s="1"/>
  <c r="D1103" i="7"/>
  <c r="E1103" i="7" s="1"/>
  <c r="D1102" i="7"/>
  <c r="E1102" i="7" s="1"/>
  <c r="D1101" i="7"/>
  <c r="E1101" i="7" s="1"/>
  <c r="D1100" i="7"/>
  <c r="E1100" i="7" s="1"/>
  <c r="D1099" i="7"/>
  <c r="E1099" i="7" s="1"/>
  <c r="D1098" i="7"/>
  <c r="E1098" i="7" s="1"/>
  <c r="D1097" i="7"/>
  <c r="E1097" i="7" s="1"/>
  <c r="D1096" i="7"/>
  <c r="E1096" i="7" s="1"/>
  <c r="D1095" i="7"/>
  <c r="E1095" i="7" s="1"/>
  <c r="D1094" i="7"/>
  <c r="E1094" i="7" s="1"/>
  <c r="D1093" i="7"/>
  <c r="E1093" i="7" s="1"/>
  <c r="D1092" i="7"/>
  <c r="E1092" i="7" s="1"/>
  <c r="D1091" i="7"/>
  <c r="E1091" i="7" s="1"/>
  <c r="D1090" i="7"/>
  <c r="E1090" i="7" s="1"/>
  <c r="D1089" i="7"/>
  <c r="E1089" i="7" s="1"/>
  <c r="D1088" i="7"/>
  <c r="E1088" i="7" s="1"/>
  <c r="D1087" i="7"/>
  <c r="E1087" i="7" s="1"/>
  <c r="D1086" i="7"/>
  <c r="E1086" i="7" s="1"/>
  <c r="D1085" i="7"/>
  <c r="E1085" i="7" s="1"/>
  <c r="D1084" i="7"/>
  <c r="E1084" i="7" s="1"/>
  <c r="D1083" i="7"/>
  <c r="E1083" i="7" s="1"/>
  <c r="D1082" i="7"/>
  <c r="E1082" i="7" s="1"/>
  <c r="D1081" i="7"/>
  <c r="E1081" i="7" s="1"/>
  <c r="D1080" i="7"/>
  <c r="E1080" i="7" s="1"/>
  <c r="D1079" i="7"/>
  <c r="E1079" i="7" s="1"/>
  <c r="D1078" i="7"/>
  <c r="E1078" i="7" s="1"/>
  <c r="D1077" i="7"/>
  <c r="E1077" i="7" s="1"/>
  <c r="D1076" i="7"/>
  <c r="E1076" i="7" s="1"/>
  <c r="D1075" i="7"/>
  <c r="E1075" i="7" s="1"/>
  <c r="D1074" i="7"/>
  <c r="E1074" i="7" s="1"/>
  <c r="D1073" i="7"/>
  <c r="E1073" i="7" s="1"/>
  <c r="D1072" i="7"/>
  <c r="E1072" i="7" s="1"/>
  <c r="D1071" i="7"/>
  <c r="E1071" i="7" s="1"/>
  <c r="D1070" i="7"/>
  <c r="E1070" i="7" s="1"/>
  <c r="D1069" i="7"/>
  <c r="E1069" i="7" s="1"/>
  <c r="D1068" i="7"/>
  <c r="E1068" i="7" s="1"/>
  <c r="D1067" i="7"/>
  <c r="E1067" i="7" s="1"/>
  <c r="D1066" i="7"/>
  <c r="E1066" i="7" s="1"/>
  <c r="D1065" i="7"/>
  <c r="E1065" i="7" s="1"/>
  <c r="D1064" i="7"/>
  <c r="E1064" i="7" s="1"/>
  <c r="D1063" i="7"/>
  <c r="E1063" i="7" s="1"/>
  <c r="D1062" i="7"/>
  <c r="E1062" i="7" s="1"/>
  <c r="D1061" i="7"/>
  <c r="E1061" i="7" s="1"/>
  <c r="D1060" i="7"/>
  <c r="E1060" i="7" s="1"/>
  <c r="D1059" i="7"/>
  <c r="E1059" i="7" s="1"/>
  <c r="D1058" i="7"/>
  <c r="E1058" i="7" s="1"/>
  <c r="D1057" i="7"/>
  <c r="E1057" i="7" s="1"/>
  <c r="D1056" i="7"/>
  <c r="E1056" i="7" s="1"/>
  <c r="D1055" i="7"/>
  <c r="E1055" i="7" s="1"/>
  <c r="D1054" i="7"/>
  <c r="E1054" i="7" s="1"/>
  <c r="D1053" i="7"/>
  <c r="E1053" i="7" s="1"/>
  <c r="D1052" i="7"/>
  <c r="E1052" i="7" s="1"/>
  <c r="D1051" i="7"/>
  <c r="E1051" i="7" s="1"/>
  <c r="D1050" i="7"/>
  <c r="E1050" i="7" s="1"/>
  <c r="D1049" i="7"/>
  <c r="E1049" i="7" s="1"/>
  <c r="D1048" i="7"/>
  <c r="E1048" i="7" s="1"/>
  <c r="D1047" i="7"/>
  <c r="E1047" i="7" s="1"/>
  <c r="D1046" i="7"/>
  <c r="E1046" i="7" s="1"/>
  <c r="D1045" i="7"/>
  <c r="E1045" i="7" s="1"/>
  <c r="D1044" i="7"/>
  <c r="E1044" i="7" s="1"/>
  <c r="D1043" i="7"/>
  <c r="E1043" i="7" s="1"/>
  <c r="D1042" i="7"/>
  <c r="E1042" i="7" s="1"/>
  <c r="D1041" i="7"/>
  <c r="E1041" i="7" s="1"/>
  <c r="D1040" i="7"/>
  <c r="E1040" i="7" s="1"/>
  <c r="D1039" i="7"/>
  <c r="E1039" i="7" s="1"/>
  <c r="D1038" i="7"/>
  <c r="E1038" i="7" s="1"/>
  <c r="D1037" i="7"/>
  <c r="E1037" i="7" s="1"/>
  <c r="D1036" i="7"/>
  <c r="E1036" i="7" s="1"/>
  <c r="D1035" i="7"/>
  <c r="E1035" i="7" s="1"/>
  <c r="D1034" i="7"/>
  <c r="E1034" i="7" s="1"/>
  <c r="D1033" i="7"/>
  <c r="E1033" i="7" s="1"/>
  <c r="D1032" i="7"/>
  <c r="E1032" i="7" s="1"/>
  <c r="D1031" i="7"/>
  <c r="E1031" i="7" s="1"/>
  <c r="D1030" i="7"/>
  <c r="E1030" i="7" s="1"/>
  <c r="D1029" i="7"/>
  <c r="E1029" i="7" s="1"/>
  <c r="D1028" i="7"/>
  <c r="E1028" i="7" s="1"/>
  <c r="D1027" i="7"/>
  <c r="E1027" i="7" s="1"/>
  <c r="D1026" i="7"/>
  <c r="E1026" i="7" s="1"/>
  <c r="D1025" i="7"/>
  <c r="E1025" i="7" s="1"/>
  <c r="E1024" i="7"/>
  <c r="D1024" i="7"/>
  <c r="E1023" i="7"/>
  <c r="D1023" i="7"/>
  <c r="E1022" i="7"/>
  <c r="D1022" i="7"/>
  <c r="E1021" i="7"/>
  <c r="D1021" i="7"/>
  <c r="D1020" i="7"/>
  <c r="E1020" i="7" s="1"/>
  <c r="D1019" i="7"/>
  <c r="E1019" i="7" s="1"/>
  <c r="D1018" i="7"/>
  <c r="E1018" i="7" s="1"/>
  <c r="D1017" i="7"/>
  <c r="E1017" i="7" s="1"/>
  <c r="D1016" i="7"/>
  <c r="E1016" i="7" s="1"/>
  <c r="D1015" i="7"/>
  <c r="E1015" i="7" s="1"/>
  <c r="D1014" i="7"/>
  <c r="E1014" i="7" s="1"/>
  <c r="D1013" i="7"/>
  <c r="E1013" i="7" s="1"/>
  <c r="D1012" i="7"/>
  <c r="E1012" i="7" s="1"/>
  <c r="D1011" i="7"/>
  <c r="E1011" i="7" s="1"/>
  <c r="D1010" i="7"/>
  <c r="E1010" i="7" s="1"/>
  <c r="D1009" i="7"/>
  <c r="E1009" i="7" s="1"/>
  <c r="D1008" i="7"/>
  <c r="E1008" i="7" s="1"/>
  <c r="D1007" i="7"/>
  <c r="E1007" i="7" s="1"/>
  <c r="D1006" i="7"/>
  <c r="E1006" i="7" s="1"/>
  <c r="D1005" i="7"/>
  <c r="E1005" i="7" s="1"/>
  <c r="D1004" i="7"/>
  <c r="E1004" i="7" s="1"/>
  <c r="D1003" i="7"/>
  <c r="E1003" i="7" s="1"/>
  <c r="D1002" i="7"/>
  <c r="E1002" i="7" s="1"/>
  <c r="D1001" i="7"/>
  <c r="E1001" i="7" s="1"/>
  <c r="D1000" i="7"/>
  <c r="E1000" i="7" s="1"/>
  <c r="D999" i="7"/>
  <c r="E999" i="7" s="1"/>
  <c r="D998" i="7"/>
  <c r="E998" i="7" s="1"/>
  <c r="D997" i="7"/>
  <c r="E997" i="7" s="1"/>
  <c r="D996" i="7"/>
  <c r="E996" i="7" s="1"/>
  <c r="D995" i="7"/>
  <c r="E995" i="7" s="1"/>
  <c r="D994" i="7"/>
  <c r="E994" i="7" s="1"/>
  <c r="D993" i="7"/>
  <c r="E993" i="7" s="1"/>
  <c r="D992" i="7"/>
  <c r="E992" i="7" s="1"/>
  <c r="D991" i="7"/>
  <c r="E991" i="7" s="1"/>
  <c r="D990" i="7"/>
  <c r="E990" i="7" s="1"/>
  <c r="D989" i="7"/>
  <c r="E989" i="7" s="1"/>
  <c r="D988" i="7"/>
  <c r="E988" i="7" s="1"/>
  <c r="D987" i="7"/>
  <c r="E987" i="7" s="1"/>
  <c r="D986" i="7"/>
  <c r="E986" i="7" s="1"/>
  <c r="D985" i="7"/>
  <c r="E985" i="7" s="1"/>
  <c r="D984" i="7"/>
  <c r="E984" i="7" s="1"/>
  <c r="D983" i="7"/>
  <c r="E983" i="7" s="1"/>
  <c r="D982" i="7"/>
  <c r="E982" i="7" s="1"/>
  <c r="D981" i="7"/>
  <c r="E981" i="7" s="1"/>
  <c r="D980" i="7"/>
  <c r="E980" i="7" s="1"/>
  <c r="D979" i="7"/>
  <c r="E979" i="7" s="1"/>
  <c r="D978" i="7"/>
  <c r="E978" i="7" s="1"/>
  <c r="D977" i="7"/>
  <c r="E977" i="7" s="1"/>
  <c r="D976" i="7"/>
  <c r="E976" i="7" s="1"/>
  <c r="D975" i="7"/>
  <c r="E975" i="7" s="1"/>
  <c r="D974" i="7"/>
  <c r="E974" i="7" s="1"/>
  <c r="D973" i="7"/>
  <c r="E973" i="7" s="1"/>
  <c r="D972" i="7"/>
  <c r="E972" i="7" s="1"/>
  <c r="D971" i="7"/>
  <c r="E971" i="7" s="1"/>
  <c r="D970" i="7"/>
  <c r="E970" i="7" s="1"/>
  <c r="D969" i="7"/>
  <c r="E969" i="7" s="1"/>
  <c r="D968" i="7"/>
  <c r="E968" i="7" s="1"/>
  <c r="D967" i="7"/>
  <c r="E967" i="7" s="1"/>
  <c r="D966" i="7"/>
  <c r="E966" i="7" s="1"/>
  <c r="D965" i="7"/>
  <c r="E965" i="7" s="1"/>
  <c r="D964" i="7"/>
  <c r="E964" i="7" s="1"/>
  <c r="D963" i="7"/>
  <c r="E963" i="7" s="1"/>
  <c r="D962" i="7"/>
  <c r="E962" i="7" s="1"/>
  <c r="D961" i="7"/>
  <c r="E961" i="7" s="1"/>
  <c r="D960" i="7"/>
  <c r="E960" i="7" s="1"/>
  <c r="D959" i="7"/>
  <c r="E959" i="7" s="1"/>
  <c r="D958" i="7"/>
  <c r="E958" i="7" s="1"/>
  <c r="D957" i="7"/>
  <c r="E957" i="7" s="1"/>
  <c r="D956" i="7"/>
  <c r="E956" i="7" s="1"/>
  <c r="D955" i="7"/>
  <c r="E955" i="7" s="1"/>
  <c r="D954" i="7"/>
  <c r="E954" i="7" s="1"/>
  <c r="D953" i="7"/>
  <c r="E953" i="7" s="1"/>
  <c r="D952" i="7"/>
  <c r="E952" i="7" s="1"/>
  <c r="D951" i="7"/>
  <c r="E951" i="7" s="1"/>
  <c r="D950" i="7"/>
  <c r="E950" i="7" s="1"/>
  <c r="D949" i="7"/>
  <c r="E949" i="7" s="1"/>
  <c r="D948" i="7"/>
  <c r="E948" i="7" s="1"/>
  <c r="D947" i="7"/>
  <c r="E947" i="7" s="1"/>
  <c r="D946" i="7"/>
  <c r="E946" i="7" s="1"/>
  <c r="D945" i="7"/>
  <c r="E945" i="7" s="1"/>
  <c r="D944" i="7"/>
  <c r="E944" i="7" s="1"/>
  <c r="D943" i="7"/>
  <c r="E943" i="7" s="1"/>
  <c r="D942" i="7"/>
  <c r="E942" i="7" s="1"/>
  <c r="D941" i="7"/>
  <c r="E941" i="7" s="1"/>
  <c r="D940" i="7"/>
  <c r="E940" i="7" s="1"/>
  <c r="D939" i="7"/>
  <c r="E939" i="7" s="1"/>
  <c r="D938" i="7"/>
  <c r="E938" i="7" s="1"/>
  <c r="D937" i="7"/>
  <c r="E937" i="7" s="1"/>
  <c r="D936" i="7"/>
  <c r="E936" i="7" s="1"/>
  <c r="D935" i="7"/>
  <c r="E935" i="7" s="1"/>
  <c r="D934" i="7"/>
  <c r="E934" i="7" s="1"/>
  <c r="D933" i="7"/>
  <c r="E933" i="7" s="1"/>
  <c r="D932" i="7"/>
  <c r="E932" i="7" s="1"/>
  <c r="D931" i="7"/>
  <c r="E931" i="7" s="1"/>
  <c r="D930" i="7"/>
  <c r="E930" i="7" s="1"/>
  <c r="D929" i="7"/>
  <c r="E929" i="7" s="1"/>
  <c r="D928" i="7"/>
  <c r="E928" i="7" s="1"/>
  <c r="D927" i="7"/>
  <c r="E927" i="7" s="1"/>
  <c r="D926" i="7"/>
  <c r="E926" i="7" s="1"/>
  <c r="D925" i="7"/>
  <c r="E925" i="7" s="1"/>
  <c r="D924" i="7"/>
  <c r="E924" i="7" s="1"/>
  <c r="D923" i="7"/>
  <c r="E923" i="7" s="1"/>
  <c r="D922" i="7"/>
  <c r="E922" i="7" s="1"/>
  <c r="D921" i="7"/>
  <c r="E921" i="7" s="1"/>
  <c r="D920" i="7"/>
  <c r="E920" i="7" s="1"/>
  <c r="D919" i="7"/>
  <c r="E919" i="7" s="1"/>
  <c r="D918" i="7"/>
  <c r="E918" i="7" s="1"/>
  <c r="D917" i="7"/>
  <c r="E917" i="7" s="1"/>
  <c r="D916" i="7"/>
  <c r="E916" i="7" s="1"/>
  <c r="D915" i="7"/>
  <c r="E915" i="7" s="1"/>
  <c r="D914" i="7"/>
  <c r="E914" i="7" s="1"/>
  <c r="D913" i="7"/>
  <c r="E913" i="7" s="1"/>
  <c r="D912" i="7"/>
  <c r="E912" i="7" s="1"/>
  <c r="D911" i="7"/>
  <c r="E911" i="7" s="1"/>
  <c r="D910" i="7"/>
  <c r="E910" i="7" s="1"/>
  <c r="D909" i="7"/>
  <c r="E909" i="7" s="1"/>
  <c r="D908" i="7"/>
  <c r="E908" i="7" s="1"/>
  <c r="D907" i="7"/>
  <c r="E907" i="7" s="1"/>
  <c r="D906" i="7"/>
  <c r="E906" i="7" s="1"/>
  <c r="D905" i="7"/>
  <c r="E905" i="7" s="1"/>
  <c r="D904" i="7"/>
  <c r="E904" i="7" s="1"/>
  <c r="D903" i="7"/>
  <c r="E903" i="7" s="1"/>
  <c r="D902" i="7"/>
  <c r="E902" i="7" s="1"/>
  <c r="D901" i="7"/>
  <c r="E901" i="7" s="1"/>
  <c r="D900" i="7"/>
  <c r="E900" i="7" s="1"/>
  <c r="D899" i="7"/>
  <c r="E899" i="7" s="1"/>
  <c r="D898" i="7"/>
  <c r="E898" i="7" s="1"/>
  <c r="D897" i="7"/>
  <c r="E897" i="7" s="1"/>
  <c r="D896" i="7"/>
  <c r="E896" i="7" s="1"/>
  <c r="D895" i="7"/>
  <c r="E895" i="7" s="1"/>
  <c r="D894" i="7"/>
  <c r="E894" i="7" s="1"/>
  <c r="D893" i="7"/>
  <c r="E893" i="7" s="1"/>
  <c r="D892" i="7"/>
  <c r="E892" i="7" s="1"/>
  <c r="D891" i="7"/>
  <c r="E891" i="7" s="1"/>
  <c r="D890" i="7"/>
  <c r="E890" i="7" s="1"/>
  <c r="D889" i="7"/>
  <c r="E889" i="7" s="1"/>
  <c r="D888" i="7"/>
  <c r="E888" i="7" s="1"/>
  <c r="D887" i="7"/>
  <c r="E887" i="7" s="1"/>
  <c r="D886" i="7"/>
  <c r="E886" i="7" s="1"/>
  <c r="D885" i="7"/>
  <c r="E885" i="7" s="1"/>
  <c r="D884" i="7"/>
  <c r="E884" i="7" s="1"/>
  <c r="D883" i="7"/>
  <c r="E883" i="7" s="1"/>
  <c r="D882" i="7"/>
  <c r="E882" i="7" s="1"/>
  <c r="D881" i="7"/>
  <c r="E881" i="7" s="1"/>
  <c r="D880" i="7"/>
  <c r="E880" i="7" s="1"/>
  <c r="D879" i="7"/>
  <c r="E879" i="7" s="1"/>
  <c r="D878" i="7"/>
  <c r="E878" i="7" s="1"/>
  <c r="D877" i="7"/>
  <c r="E877" i="7" s="1"/>
  <c r="D876" i="7"/>
  <c r="E876" i="7" s="1"/>
  <c r="D875" i="7"/>
  <c r="E875" i="7" s="1"/>
  <c r="D874" i="7"/>
  <c r="E874" i="7" s="1"/>
  <c r="D873" i="7"/>
  <c r="E873" i="7" s="1"/>
  <c r="D872" i="7"/>
  <c r="E872" i="7" s="1"/>
  <c r="D871" i="7"/>
  <c r="E871" i="7" s="1"/>
  <c r="D870" i="7"/>
  <c r="E870" i="7" s="1"/>
  <c r="D869" i="7"/>
  <c r="E869" i="7" s="1"/>
  <c r="D868" i="7"/>
  <c r="E868" i="7" s="1"/>
  <c r="D867" i="7"/>
  <c r="E867" i="7" s="1"/>
  <c r="D866" i="7"/>
  <c r="E866" i="7" s="1"/>
  <c r="D865" i="7"/>
  <c r="E865" i="7" s="1"/>
  <c r="D864" i="7"/>
  <c r="E864" i="7" s="1"/>
  <c r="D863" i="7"/>
  <c r="E863" i="7" s="1"/>
  <c r="D862" i="7"/>
  <c r="E862" i="7" s="1"/>
  <c r="D861" i="7"/>
  <c r="E861" i="7" s="1"/>
  <c r="D860" i="7"/>
  <c r="E860" i="7" s="1"/>
  <c r="D859" i="7"/>
  <c r="E859" i="7" s="1"/>
  <c r="D858" i="7"/>
  <c r="E858" i="7" s="1"/>
  <c r="D857" i="7"/>
  <c r="E857" i="7" s="1"/>
  <c r="D856" i="7"/>
  <c r="E856" i="7" s="1"/>
  <c r="D855" i="7"/>
  <c r="E855" i="7" s="1"/>
  <c r="D854" i="7"/>
  <c r="E854" i="7" s="1"/>
  <c r="D853" i="7"/>
  <c r="E853" i="7" s="1"/>
  <c r="D852" i="7"/>
  <c r="E852" i="7" s="1"/>
  <c r="D851" i="7"/>
  <c r="E851" i="7" s="1"/>
  <c r="D850" i="7"/>
  <c r="E850" i="7" s="1"/>
  <c r="D849" i="7"/>
  <c r="E849" i="7" s="1"/>
  <c r="D848" i="7"/>
  <c r="E848" i="7" s="1"/>
  <c r="D847" i="7"/>
  <c r="E847" i="7" s="1"/>
  <c r="D846" i="7"/>
  <c r="E846" i="7" s="1"/>
  <c r="D845" i="7"/>
  <c r="E845" i="7" s="1"/>
  <c r="D844" i="7"/>
  <c r="E844" i="7" s="1"/>
  <c r="D843" i="7"/>
  <c r="E843" i="7" s="1"/>
  <c r="D842" i="7"/>
  <c r="E842" i="7" s="1"/>
  <c r="D841" i="7"/>
  <c r="E841" i="7" s="1"/>
  <c r="D840" i="7"/>
  <c r="E840" i="7" s="1"/>
  <c r="D839" i="7"/>
  <c r="E839" i="7" s="1"/>
  <c r="D838" i="7"/>
  <c r="E838" i="7" s="1"/>
  <c r="D837" i="7"/>
  <c r="E837" i="7" s="1"/>
  <c r="D836" i="7"/>
  <c r="E836" i="7" s="1"/>
  <c r="D835" i="7"/>
  <c r="E835" i="7" s="1"/>
  <c r="D834" i="7"/>
  <c r="E834" i="7" s="1"/>
  <c r="D833" i="7"/>
  <c r="E833" i="7" s="1"/>
  <c r="D832" i="7"/>
  <c r="E832" i="7" s="1"/>
  <c r="D831" i="7"/>
  <c r="E831" i="7" s="1"/>
  <c r="D830" i="7"/>
  <c r="E830" i="7" s="1"/>
  <c r="D829" i="7"/>
  <c r="E829" i="7" s="1"/>
  <c r="D828" i="7"/>
  <c r="E828" i="7" s="1"/>
  <c r="D827" i="7"/>
  <c r="E827" i="7" s="1"/>
  <c r="D826" i="7"/>
  <c r="E826" i="7" s="1"/>
  <c r="D825" i="7"/>
  <c r="E825" i="7" s="1"/>
  <c r="D824" i="7"/>
  <c r="E824" i="7" s="1"/>
  <c r="D823" i="7"/>
  <c r="E823" i="7" s="1"/>
  <c r="D822" i="7"/>
  <c r="E822" i="7" s="1"/>
  <c r="D821" i="7"/>
  <c r="E821" i="7" s="1"/>
  <c r="D820" i="7"/>
  <c r="E820" i="7" s="1"/>
  <c r="D819" i="7"/>
  <c r="E819" i="7" s="1"/>
  <c r="D818" i="7"/>
  <c r="E818" i="7" s="1"/>
  <c r="D817" i="7"/>
  <c r="E817" i="7" s="1"/>
  <c r="D816" i="7"/>
  <c r="E816" i="7" s="1"/>
  <c r="D815" i="7"/>
  <c r="E815" i="7" s="1"/>
  <c r="D814" i="7"/>
  <c r="E814" i="7" s="1"/>
  <c r="D813" i="7"/>
  <c r="E813" i="7" s="1"/>
  <c r="D812" i="7"/>
  <c r="E812" i="7" s="1"/>
  <c r="D811" i="7"/>
  <c r="E811" i="7" s="1"/>
  <c r="D810" i="7"/>
  <c r="E810" i="7" s="1"/>
  <c r="D809" i="7"/>
  <c r="E809" i="7" s="1"/>
  <c r="D808" i="7"/>
  <c r="E808" i="7" s="1"/>
  <c r="D807" i="7"/>
  <c r="E807" i="7" s="1"/>
  <c r="D806" i="7"/>
  <c r="E806" i="7" s="1"/>
  <c r="D805" i="7"/>
  <c r="E805" i="7" s="1"/>
  <c r="D804" i="7"/>
  <c r="E804" i="7" s="1"/>
  <c r="D803" i="7"/>
  <c r="E803" i="7" s="1"/>
  <c r="D802" i="7"/>
  <c r="E802" i="7" s="1"/>
  <c r="D801" i="7"/>
  <c r="E801" i="7" s="1"/>
  <c r="D800" i="7"/>
  <c r="E800" i="7" s="1"/>
  <c r="D799" i="7"/>
  <c r="E799" i="7" s="1"/>
  <c r="D798" i="7"/>
  <c r="E798" i="7" s="1"/>
  <c r="D797" i="7"/>
  <c r="E797" i="7" s="1"/>
  <c r="D796" i="7"/>
  <c r="E796" i="7" s="1"/>
  <c r="D795" i="7"/>
  <c r="E795" i="7" s="1"/>
  <c r="D794" i="7"/>
  <c r="E794" i="7" s="1"/>
  <c r="D793" i="7"/>
  <c r="E793" i="7" s="1"/>
  <c r="D792" i="7"/>
  <c r="E792" i="7" s="1"/>
  <c r="D791" i="7"/>
  <c r="E791" i="7" s="1"/>
  <c r="D790" i="7"/>
  <c r="E790" i="7" s="1"/>
  <c r="D789" i="7"/>
  <c r="E789" i="7" s="1"/>
  <c r="D788" i="7"/>
  <c r="E788" i="7" s="1"/>
  <c r="D787" i="7"/>
  <c r="E787" i="7" s="1"/>
  <c r="D786" i="7"/>
  <c r="E786" i="7" s="1"/>
  <c r="D785" i="7"/>
  <c r="E785" i="7" s="1"/>
  <c r="D784" i="7"/>
  <c r="E784" i="7" s="1"/>
  <c r="D783" i="7"/>
  <c r="E783" i="7" s="1"/>
  <c r="D782" i="7"/>
  <c r="E782" i="7" s="1"/>
  <c r="D781" i="7"/>
  <c r="E781" i="7" s="1"/>
  <c r="D780" i="7"/>
  <c r="E780" i="7" s="1"/>
  <c r="D779" i="7"/>
  <c r="E779" i="7" s="1"/>
  <c r="D778" i="7"/>
  <c r="E778" i="7" s="1"/>
  <c r="D777" i="7"/>
  <c r="E777" i="7" s="1"/>
  <c r="D776" i="7"/>
  <c r="E776" i="7" s="1"/>
  <c r="D775" i="7"/>
  <c r="E775" i="7" s="1"/>
  <c r="D774" i="7"/>
  <c r="E774" i="7" s="1"/>
  <c r="D773" i="7"/>
  <c r="E773" i="7" s="1"/>
  <c r="D772" i="7"/>
  <c r="E772" i="7" s="1"/>
  <c r="D771" i="7"/>
  <c r="E771" i="7" s="1"/>
  <c r="D770" i="7"/>
  <c r="E770" i="7" s="1"/>
  <c r="D769" i="7"/>
  <c r="E769" i="7" s="1"/>
  <c r="D768" i="7"/>
  <c r="E768" i="7" s="1"/>
  <c r="D767" i="7"/>
  <c r="E767" i="7" s="1"/>
  <c r="D766" i="7"/>
  <c r="E766" i="7" s="1"/>
  <c r="D765" i="7"/>
  <c r="E765" i="7" s="1"/>
  <c r="D764" i="7"/>
  <c r="E764" i="7" s="1"/>
  <c r="D763" i="7"/>
  <c r="E763" i="7" s="1"/>
  <c r="D762" i="7"/>
  <c r="E762" i="7" s="1"/>
  <c r="D761" i="7"/>
  <c r="E761" i="7" s="1"/>
  <c r="D760" i="7"/>
  <c r="E760" i="7" s="1"/>
  <c r="D759" i="7"/>
  <c r="E759" i="7" s="1"/>
  <c r="D758" i="7"/>
  <c r="E758" i="7" s="1"/>
  <c r="D757" i="7"/>
  <c r="E757" i="7" s="1"/>
  <c r="D756" i="7"/>
  <c r="E756" i="7" s="1"/>
  <c r="D755" i="7"/>
  <c r="E755" i="7" s="1"/>
  <c r="D754" i="7"/>
  <c r="E754" i="7" s="1"/>
  <c r="D753" i="7"/>
  <c r="E753" i="7" s="1"/>
  <c r="D752" i="7"/>
  <c r="E752" i="7" s="1"/>
  <c r="D751" i="7"/>
  <c r="E751" i="7" s="1"/>
  <c r="D750" i="7"/>
  <c r="E750" i="7" s="1"/>
  <c r="D749" i="7"/>
  <c r="E749" i="7" s="1"/>
  <c r="D748" i="7"/>
  <c r="E748" i="7" s="1"/>
  <c r="D747" i="7"/>
  <c r="E747" i="7" s="1"/>
  <c r="D746" i="7"/>
  <c r="E746" i="7" s="1"/>
  <c r="D745" i="7"/>
  <c r="E745" i="7" s="1"/>
  <c r="D744" i="7"/>
  <c r="E744" i="7" s="1"/>
  <c r="D743" i="7"/>
  <c r="E743" i="7" s="1"/>
  <c r="D742" i="7"/>
  <c r="E742" i="7" s="1"/>
  <c r="D741" i="7"/>
  <c r="E741" i="7" s="1"/>
  <c r="D740" i="7"/>
  <c r="E740" i="7" s="1"/>
  <c r="D739" i="7"/>
  <c r="E739" i="7" s="1"/>
  <c r="D738" i="7"/>
  <c r="E738" i="7" s="1"/>
  <c r="D737" i="7"/>
  <c r="E737" i="7" s="1"/>
  <c r="D736" i="7"/>
  <c r="E736" i="7" s="1"/>
  <c r="D735" i="7"/>
  <c r="E735" i="7" s="1"/>
  <c r="D734" i="7"/>
  <c r="E734" i="7" s="1"/>
  <c r="D733" i="7"/>
  <c r="E733" i="7" s="1"/>
  <c r="D732" i="7"/>
  <c r="E732" i="7" s="1"/>
  <c r="D731" i="7"/>
  <c r="E731" i="7" s="1"/>
  <c r="D730" i="7"/>
  <c r="E730" i="7" s="1"/>
  <c r="D729" i="7"/>
  <c r="E729" i="7" s="1"/>
  <c r="D728" i="7"/>
  <c r="E728" i="7" s="1"/>
  <c r="D727" i="7"/>
  <c r="E727" i="7" s="1"/>
  <c r="D726" i="7"/>
  <c r="E726" i="7" s="1"/>
  <c r="D725" i="7"/>
  <c r="E725" i="7" s="1"/>
  <c r="D724" i="7"/>
  <c r="E724" i="7" s="1"/>
  <c r="D723" i="7"/>
  <c r="E723" i="7" s="1"/>
  <c r="D722" i="7"/>
  <c r="E722" i="7" s="1"/>
  <c r="D721" i="7"/>
  <c r="E721" i="7" s="1"/>
  <c r="D720" i="7"/>
  <c r="E720" i="7" s="1"/>
  <c r="D719" i="7"/>
  <c r="E719" i="7" s="1"/>
  <c r="D718" i="7"/>
  <c r="E718" i="7" s="1"/>
  <c r="D717" i="7"/>
  <c r="E717" i="7" s="1"/>
  <c r="D716" i="7"/>
  <c r="E716" i="7" s="1"/>
  <c r="D715" i="7"/>
  <c r="E715" i="7" s="1"/>
  <c r="D714" i="7"/>
  <c r="E714" i="7" s="1"/>
  <c r="D713" i="7"/>
  <c r="E713" i="7" s="1"/>
  <c r="D712" i="7"/>
  <c r="E712" i="7" s="1"/>
  <c r="D711" i="7"/>
  <c r="E711" i="7" s="1"/>
  <c r="D710" i="7"/>
  <c r="E710" i="7" s="1"/>
  <c r="D709" i="7"/>
  <c r="E709" i="7" s="1"/>
  <c r="D708" i="7"/>
  <c r="E708" i="7" s="1"/>
  <c r="D707" i="7"/>
  <c r="E707" i="7" s="1"/>
  <c r="D706" i="7"/>
  <c r="E706" i="7" s="1"/>
  <c r="D705" i="7"/>
  <c r="E705" i="7" s="1"/>
  <c r="D704" i="7"/>
  <c r="E704" i="7" s="1"/>
  <c r="D703" i="7"/>
  <c r="E703" i="7" s="1"/>
  <c r="D702" i="7"/>
  <c r="E702" i="7" s="1"/>
  <c r="D701" i="7"/>
  <c r="E701" i="7" s="1"/>
  <c r="D700" i="7"/>
  <c r="E700" i="7" s="1"/>
  <c r="D699" i="7"/>
  <c r="E699" i="7" s="1"/>
  <c r="D698" i="7"/>
  <c r="E698" i="7" s="1"/>
  <c r="D697" i="7"/>
  <c r="E697" i="7" s="1"/>
  <c r="D696" i="7"/>
  <c r="E696" i="7" s="1"/>
  <c r="D695" i="7"/>
  <c r="E695" i="7" s="1"/>
  <c r="D694" i="7"/>
  <c r="E694" i="7" s="1"/>
  <c r="D693" i="7"/>
  <c r="E693" i="7" s="1"/>
  <c r="D692" i="7"/>
  <c r="E692" i="7" s="1"/>
  <c r="D691" i="7"/>
  <c r="E691" i="7" s="1"/>
  <c r="D690" i="7"/>
  <c r="E690" i="7" s="1"/>
  <c r="D689" i="7"/>
  <c r="E689" i="7" s="1"/>
  <c r="D688" i="7"/>
  <c r="E688" i="7" s="1"/>
  <c r="D687" i="7"/>
  <c r="E687" i="7" s="1"/>
  <c r="D686" i="7"/>
  <c r="E686" i="7" s="1"/>
  <c r="D685" i="7"/>
  <c r="E685" i="7" s="1"/>
  <c r="D684" i="7"/>
  <c r="E684" i="7" s="1"/>
  <c r="D683" i="7"/>
  <c r="E683" i="7" s="1"/>
  <c r="D682" i="7"/>
  <c r="E682" i="7" s="1"/>
  <c r="D681" i="7"/>
  <c r="E681" i="7" s="1"/>
  <c r="D680" i="7"/>
  <c r="E680" i="7" s="1"/>
  <c r="D679" i="7"/>
  <c r="E679" i="7" s="1"/>
  <c r="D678" i="7"/>
  <c r="E678" i="7" s="1"/>
  <c r="D677" i="7"/>
  <c r="E677" i="7" s="1"/>
  <c r="D676" i="7"/>
  <c r="E676" i="7" s="1"/>
  <c r="D675" i="7"/>
  <c r="E675" i="7" s="1"/>
  <c r="D674" i="7"/>
  <c r="E674" i="7" s="1"/>
  <c r="D673" i="7"/>
  <c r="E673" i="7" s="1"/>
  <c r="D672" i="7"/>
  <c r="E672" i="7" s="1"/>
  <c r="D671" i="7"/>
  <c r="E671" i="7" s="1"/>
  <c r="D670" i="7"/>
  <c r="E670" i="7" s="1"/>
  <c r="D669" i="7"/>
  <c r="E669" i="7" s="1"/>
  <c r="D668" i="7"/>
  <c r="E668" i="7" s="1"/>
  <c r="D667" i="7"/>
  <c r="E667" i="7" s="1"/>
  <c r="D666" i="7"/>
  <c r="E666" i="7" s="1"/>
  <c r="D665" i="7"/>
  <c r="E665" i="7" s="1"/>
  <c r="D664" i="7"/>
  <c r="E664" i="7" s="1"/>
  <c r="D663" i="7"/>
  <c r="E663" i="7" s="1"/>
  <c r="D662" i="7"/>
  <c r="E662" i="7" s="1"/>
  <c r="D661" i="7"/>
  <c r="E661" i="7" s="1"/>
  <c r="D660" i="7"/>
  <c r="E660" i="7" s="1"/>
  <c r="D659" i="7"/>
  <c r="E659" i="7" s="1"/>
  <c r="D658" i="7"/>
  <c r="E658" i="7" s="1"/>
  <c r="D657" i="7"/>
  <c r="E657" i="7" s="1"/>
  <c r="D656" i="7"/>
  <c r="E656" i="7" s="1"/>
  <c r="D655" i="7"/>
  <c r="E655" i="7" s="1"/>
  <c r="D654" i="7"/>
  <c r="E654" i="7" s="1"/>
  <c r="D653" i="7"/>
  <c r="E653" i="7" s="1"/>
  <c r="D652" i="7"/>
  <c r="E652" i="7" s="1"/>
  <c r="D651" i="7"/>
  <c r="E651" i="7" s="1"/>
  <c r="D650" i="7"/>
  <c r="E650" i="7" s="1"/>
  <c r="D649" i="7"/>
  <c r="E649" i="7" s="1"/>
  <c r="D648" i="7"/>
  <c r="E648" i="7" s="1"/>
  <c r="D647" i="7"/>
  <c r="E647" i="7" s="1"/>
  <c r="D646" i="7"/>
  <c r="E646" i="7" s="1"/>
  <c r="D645" i="7"/>
  <c r="E645" i="7" s="1"/>
  <c r="D644" i="7"/>
  <c r="E644" i="7" s="1"/>
  <c r="D643" i="7"/>
  <c r="E643" i="7" s="1"/>
  <c r="D642" i="7"/>
  <c r="E642" i="7" s="1"/>
  <c r="D641" i="7"/>
  <c r="E641" i="7" s="1"/>
  <c r="D640" i="7"/>
  <c r="E640" i="7" s="1"/>
  <c r="D639" i="7"/>
  <c r="E639" i="7" s="1"/>
  <c r="D638" i="7"/>
  <c r="E638" i="7" s="1"/>
  <c r="D637" i="7"/>
  <c r="E637" i="7" s="1"/>
  <c r="D636" i="7"/>
  <c r="E636" i="7" s="1"/>
  <c r="D635" i="7"/>
  <c r="E635" i="7" s="1"/>
  <c r="D634" i="7"/>
  <c r="E634" i="7" s="1"/>
  <c r="D633" i="7"/>
  <c r="E633" i="7" s="1"/>
  <c r="D632" i="7"/>
  <c r="E632" i="7" s="1"/>
  <c r="D631" i="7"/>
  <c r="E631" i="7" s="1"/>
  <c r="D630" i="7"/>
  <c r="E630" i="7" s="1"/>
  <c r="D629" i="7"/>
  <c r="E629" i="7" s="1"/>
  <c r="D628" i="7"/>
  <c r="E628" i="7" s="1"/>
  <c r="D627" i="7"/>
  <c r="E627" i="7" s="1"/>
  <c r="D626" i="7"/>
  <c r="E626" i="7" s="1"/>
  <c r="D625" i="7"/>
  <c r="E625" i="7" s="1"/>
  <c r="D624" i="7"/>
  <c r="E624" i="7" s="1"/>
  <c r="D623" i="7"/>
  <c r="E623" i="7" s="1"/>
  <c r="D622" i="7"/>
  <c r="E622" i="7" s="1"/>
  <c r="D621" i="7"/>
  <c r="E621" i="7" s="1"/>
  <c r="D620" i="7"/>
  <c r="E620" i="7" s="1"/>
  <c r="D619" i="7"/>
  <c r="E619" i="7" s="1"/>
  <c r="D618" i="7"/>
  <c r="E618" i="7" s="1"/>
  <c r="D617" i="7"/>
  <c r="E617" i="7" s="1"/>
  <c r="D616" i="7"/>
  <c r="E616" i="7" s="1"/>
  <c r="D615" i="7"/>
  <c r="E615" i="7" s="1"/>
  <c r="D614" i="7"/>
  <c r="E614" i="7" s="1"/>
  <c r="D613" i="7"/>
  <c r="E613" i="7" s="1"/>
  <c r="D612" i="7"/>
  <c r="E612" i="7" s="1"/>
  <c r="D611" i="7"/>
  <c r="E611" i="7" s="1"/>
  <c r="D610" i="7"/>
  <c r="E610" i="7" s="1"/>
  <c r="D609" i="7"/>
  <c r="E609" i="7" s="1"/>
  <c r="D608" i="7"/>
  <c r="E608" i="7" s="1"/>
  <c r="D607" i="7"/>
  <c r="E607" i="7" s="1"/>
  <c r="D606" i="7"/>
  <c r="E606" i="7" s="1"/>
  <c r="D605" i="7"/>
  <c r="E605" i="7" s="1"/>
  <c r="D604" i="7"/>
  <c r="E604" i="7" s="1"/>
  <c r="D603" i="7"/>
  <c r="E603" i="7" s="1"/>
  <c r="D602" i="7"/>
  <c r="E602" i="7" s="1"/>
  <c r="D601" i="7"/>
  <c r="E601" i="7" s="1"/>
  <c r="D600" i="7"/>
  <c r="E600" i="7" s="1"/>
  <c r="D599" i="7"/>
  <c r="E599" i="7" s="1"/>
  <c r="D598" i="7"/>
  <c r="E598" i="7" s="1"/>
  <c r="D597" i="7"/>
  <c r="E597" i="7" s="1"/>
  <c r="D596" i="7"/>
  <c r="E596" i="7" s="1"/>
  <c r="D595" i="7"/>
  <c r="E595" i="7" s="1"/>
  <c r="D594" i="7"/>
  <c r="E594" i="7" s="1"/>
  <c r="D593" i="7"/>
  <c r="E593" i="7" s="1"/>
  <c r="D592" i="7"/>
  <c r="E592" i="7" s="1"/>
  <c r="D591" i="7"/>
  <c r="E591" i="7" s="1"/>
  <c r="D590" i="7"/>
  <c r="E590" i="7" s="1"/>
  <c r="D589" i="7"/>
  <c r="E589" i="7" s="1"/>
  <c r="D588" i="7"/>
  <c r="E588" i="7" s="1"/>
  <c r="D587" i="7"/>
  <c r="E587" i="7" s="1"/>
  <c r="D586" i="7"/>
  <c r="E586" i="7" s="1"/>
  <c r="D585" i="7"/>
  <c r="E585" i="7" s="1"/>
  <c r="D584" i="7"/>
  <c r="E584" i="7" s="1"/>
  <c r="D583" i="7"/>
  <c r="E583" i="7" s="1"/>
  <c r="D582" i="7"/>
  <c r="E582" i="7" s="1"/>
  <c r="D581" i="7"/>
  <c r="E581" i="7" s="1"/>
  <c r="D580" i="7"/>
  <c r="E580" i="7" s="1"/>
  <c r="D579" i="7"/>
  <c r="E579" i="7" s="1"/>
  <c r="D578" i="7"/>
  <c r="E578" i="7" s="1"/>
  <c r="D577" i="7"/>
  <c r="E577" i="7" s="1"/>
  <c r="D576" i="7"/>
  <c r="E576" i="7" s="1"/>
  <c r="D575" i="7"/>
  <c r="E575" i="7" s="1"/>
  <c r="D574" i="7"/>
  <c r="E574" i="7" s="1"/>
  <c r="D573" i="7"/>
  <c r="E573" i="7" s="1"/>
  <c r="D572" i="7"/>
  <c r="E572" i="7" s="1"/>
  <c r="D571" i="7"/>
  <c r="E571" i="7" s="1"/>
  <c r="D570" i="7"/>
  <c r="E570" i="7" s="1"/>
  <c r="D569" i="7"/>
  <c r="E569" i="7" s="1"/>
  <c r="D568" i="7"/>
  <c r="E568" i="7" s="1"/>
  <c r="D567" i="7"/>
  <c r="E567" i="7" s="1"/>
  <c r="D566" i="7"/>
  <c r="E566" i="7" s="1"/>
  <c r="D565" i="7"/>
  <c r="E565" i="7" s="1"/>
  <c r="D564" i="7"/>
  <c r="E564" i="7" s="1"/>
  <c r="D563" i="7"/>
  <c r="E563" i="7" s="1"/>
  <c r="D562" i="7"/>
  <c r="E562" i="7" s="1"/>
  <c r="D561" i="7"/>
  <c r="E561" i="7" s="1"/>
  <c r="D560" i="7"/>
  <c r="E560" i="7" s="1"/>
  <c r="D559" i="7"/>
  <c r="E559" i="7" s="1"/>
  <c r="D558" i="7"/>
  <c r="E558" i="7" s="1"/>
  <c r="D557" i="7"/>
  <c r="E557" i="7" s="1"/>
  <c r="D556" i="7"/>
  <c r="E556" i="7" s="1"/>
  <c r="D555" i="7"/>
  <c r="E555" i="7" s="1"/>
  <c r="D554" i="7"/>
  <c r="E554" i="7" s="1"/>
  <c r="D553" i="7"/>
  <c r="E553" i="7" s="1"/>
  <c r="D552" i="7"/>
  <c r="E552" i="7" s="1"/>
  <c r="D551" i="7"/>
  <c r="E551" i="7" s="1"/>
  <c r="D550" i="7"/>
  <c r="E550" i="7" s="1"/>
  <c r="D549" i="7"/>
  <c r="E549" i="7" s="1"/>
  <c r="D548" i="7"/>
  <c r="E548" i="7" s="1"/>
  <c r="D547" i="7"/>
  <c r="E547" i="7" s="1"/>
  <c r="D546" i="7"/>
  <c r="E546" i="7" s="1"/>
  <c r="D545" i="7"/>
  <c r="E545" i="7" s="1"/>
  <c r="D544" i="7"/>
  <c r="E544" i="7" s="1"/>
  <c r="D543" i="7"/>
  <c r="E543" i="7" s="1"/>
  <c r="D542" i="7"/>
  <c r="E542" i="7" s="1"/>
  <c r="D541" i="7"/>
  <c r="E541" i="7" s="1"/>
  <c r="D540" i="7"/>
  <c r="E540" i="7" s="1"/>
  <c r="D539" i="7"/>
  <c r="E539" i="7" s="1"/>
  <c r="D538" i="7"/>
  <c r="E538" i="7" s="1"/>
  <c r="D537" i="7"/>
  <c r="E537" i="7" s="1"/>
  <c r="D536" i="7"/>
  <c r="E536" i="7" s="1"/>
  <c r="D535" i="7"/>
  <c r="E535" i="7" s="1"/>
  <c r="D534" i="7"/>
  <c r="E534" i="7" s="1"/>
  <c r="D533" i="7"/>
  <c r="E533" i="7" s="1"/>
  <c r="D532" i="7"/>
  <c r="E532" i="7" s="1"/>
  <c r="D531" i="7"/>
  <c r="E531" i="7" s="1"/>
  <c r="D530" i="7"/>
  <c r="E530" i="7" s="1"/>
  <c r="D529" i="7"/>
  <c r="E529" i="7" s="1"/>
  <c r="D528" i="7"/>
  <c r="E528" i="7" s="1"/>
  <c r="D527" i="7"/>
  <c r="E527" i="7" s="1"/>
  <c r="D526" i="7"/>
  <c r="E526" i="7" s="1"/>
  <c r="D525" i="7"/>
  <c r="E525" i="7" s="1"/>
  <c r="D524" i="7"/>
  <c r="E524" i="7" s="1"/>
  <c r="D523" i="7"/>
  <c r="E523" i="7" s="1"/>
  <c r="D522" i="7"/>
  <c r="E522" i="7" s="1"/>
  <c r="D521" i="7"/>
  <c r="E521" i="7" s="1"/>
  <c r="D520" i="7"/>
  <c r="E520" i="7" s="1"/>
  <c r="D519" i="7"/>
  <c r="E519" i="7" s="1"/>
  <c r="D518" i="7"/>
  <c r="E518" i="7" s="1"/>
  <c r="D517" i="7"/>
  <c r="E517" i="7" s="1"/>
  <c r="D516" i="7"/>
  <c r="E516" i="7" s="1"/>
  <c r="D515" i="7"/>
  <c r="E515" i="7" s="1"/>
  <c r="D514" i="7"/>
  <c r="E514" i="7" s="1"/>
  <c r="D513" i="7"/>
  <c r="E513" i="7" s="1"/>
  <c r="D512" i="7"/>
  <c r="E512" i="7" s="1"/>
  <c r="D511" i="7"/>
  <c r="E511" i="7" s="1"/>
  <c r="D510" i="7"/>
  <c r="E510" i="7" s="1"/>
  <c r="D509" i="7"/>
  <c r="E509" i="7" s="1"/>
  <c r="D508" i="7"/>
  <c r="E508" i="7" s="1"/>
  <c r="D507" i="7"/>
  <c r="E507" i="7" s="1"/>
  <c r="D506" i="7"/>
  <c r="E506" i="7" s="1"/>
  <c r="D505" i="7"/>
  <c r="E505" i="7" s="1"/>
  <c r="D504" i="7"/>
  <c r="E504" i="7" s="1"/>
  <c r="D503" i="7"/>
  <c r="E503" i="7" s="1"/>
  <c r="D502" i="7"/>
  <c r="E502" i="7" s="1"/>
  <c r="D501" i="7"/>
  <c r="E501" i="7" s="1"/>
  <c r="D500" i="7"/>
  <c r="E500" i="7" s="1"/>
  <c r="D499" i="7"/>
  <c r="E499" i="7" s="1"/>
  <c r="D498" i="7"/>
  <c r="E498" i="7" s="1"/>
  <c r="D497" i="7"/>
  <c r="E497" i="7" s="1"/>
  <c r="D496" i="7"/>
  <c r="E496" i="7" s="1"/>
  <c r="D495" i="7"/>
  <c r="E495" i="7" s="1"/>
  <c r="D494" i="7"/>
  <c r="E494" i="7" s="1"/>
  <c r="D493" i="7"/>
  <c r="E493" i="7" s="1"/>
  <c r="D492" i="7"/>
  <c r="E492" i="7" s="1"/>
  <c r="D491" i="7"/>
  <c r="E491" i="7" s="1"/>
  <c r="D490" i="7"/>
  <c r="E490" i="7" s="1"/>
  <c r="D489" i="7"/>
  <c r="E489" i="7" s="1"/>
  <c r="D488" i="7"/>
  <c r="E488" i="7" s="1"/>
  <c r="D487" i="7"/>
  <c r="E487" i="7" s="1"/>
  <c r="D486" i="7"/>
  <c r="E486" i="7" s="1"/>
  <c r="D485" i="7"/>
  <c r="E485" i="7" s="1"/>
  <c r="D484" i="7"/>
  <c r="E484" i="7" s="1"/>
  <c r="D483" i="7"/>
  <c r="E483" i="7" s="1"/>
  <c r="D482" i="7"/>
  <c r="E482" i="7" s="1"/>
  <c r="D481" i="7"/>
  <c r="E481" i="7" s="1"/>
  <c r="D480" i="7"/>
  <c r="E480" i="7" s="1"/>
  <c r="D479" i="7"/>
  <c r="E479" i="7" s="1"/>
  <c r="D478" i="7"/>
  <c r="E478" i="7" s="1"/>
  <c r="D477" i="7"/>
  <c r="E477" i="7" s="1"/>
  <c r="D476" i="7"/>
  <c r="E476" i="7" s="1"/>
  <c r="D475" i="7"/>
  <c r="E475" i="7" s="1"/>
  <c r="D474" i="7"/>
  <c r="E474" i="7" s="1"/>
  <c r="D473" i="7"/>
  <c r="E473" i="7" s="1"/>
  <c r="D472" i="7"/>
  <c r="E472" i="7" s="1"/>
  <c r="D471" i="7"/>
  <c r="E471" i="7" s="1"/>
  <c r="D470" i="7"/>
  <c r="E470" i="7" s="1"/>
  <c r="D469" i="7"/>
  <c r="E469" i="7" s="1"/>
  <c r="D468" i="7"/>
  <c r="E468" i="7" s="1"/>
  <c r="D467" i="7"/>
  <c r="E467" i="7" s="1"/>
  <c r="D466" i="7"/>
  <c r="E466" i="7" s="1"/>
  <c r="D465" i="7"/>
  <c r="E465" i="7" s="1"/>
  <c r="D464" i="7"/>
  <c r="E464" i="7" s="1"/>
  <c r="D463" i="7"/>
  <c r="E463" i="7" s="1"/>
  <c r="D462" i="7"/>
  <c r="E462" i="7" s="1"/>
  <c r="D461" i="7"/>
  <c r="E461" i="7" s="1"/>
  <c r="D460" i="7"/>
  <c r="E460" i="7" s="1"/>
  <c r="D459" i="7"/>
  <c r="E459" i="7" s="1"/>
  <c r="D458" i="7"/>
  <c r="E458" i="7" s="1"/>
  <c r="D457" i="7"/>
  <c r="E457" i="7" s="1"/>
  <c r="D456" i="7"/>
  <c r="E456" i="7" s="1"/>
  <c r="D455" i="7"/>
  <c r="E455" i="7" s="1"/>
  <c r="D454" i="7"/>
  <c r="E454" i="7" s="1"/>
  <c r="D453" i="7"/>
  <c r="E453" i="7" s="1"/>
  <c r="D452" i="7"/>
  <c r="E452" i="7" s="1"/>
  <c r="D451" i="7"/>
  <c r="E451" i="7" s="1"/>
  <c r="D450" i="7"/>
  <c r="E450" i="7" s="1"/>
  <c r="D449" i="7"/>
  <c r="E449" i="7" s="1"/>
  <c r="D448" i="7"/>
  <c r="E448" i="7" s="1"/>
  <c r="D447" i="7"/>
  <c r="E447" i="7" s="1"/>
  <c r="D446" i="7"/>
  <c r="E446" i="7" s="1"/>
  <c r="D445" i="7"/>
  <c r="E445" i="7" s="1"/>
  <c r="D444" i="7"/>
  <c r="E444" i="7" s="1"/>
  <c r="D443" i="7"/>
  <c r="E443" i="7" s="1"/>
  <c r="D442" i="7"/>
  <c r="E442" i="7" s="1"/>
  <c r="D441" i="7"/>
  <c r="E441" i="7" s="1"/>
  <c r="D440" i="7"/>
  <c r="E440" i="7" s="1"/>
  <c r="D439" i="7"/>
  <c r="E439" i="7" s="1"/>
  <c r="D438" i="7"/>
  <c r="E438" i="7" s="1"/>
  <c r="D437" i="7"/>
  <c r="E437" i="7" s="1"/>
  <c r="D436" i="7"/>
  <c r="E436" i="7" s="1"/>
  <c r="D435" i="7"/>
  <c r="E435" i="7" s="1"/>
  <c r="D434" i="7"/>
  <c r="E434" i="7" s="1"/>
  <c r="D433" i="7"/>
  <c r="E433" i="7" s="1"/>
  <c r="D432" i="7"/>
  <c r="E432" i="7" s="1"/>
  <c r="D431" i="7"/>
  <c r="E431" i="7" s="1"/>
  <c r="D430" i="7"/>
  <c r="E430" i="7" s="1"/>
  <c r="D429" i="7"/>
  <c r="E429" i="7" s="1"/>
  <c r="D428" i="7"/>
  <c r="E428" i="7" s="1"/>
  <c r="D427" i="7"/>
  <c r="E427" i="7" s="1"/>
  <c r="D426" i="7"/>
  <c r="E426" i="7" s="1"/>
  <c r="D425" i="7"/>
  <c r="E425" i="7" s="1"/>
  <c r="D424" i="7"/>
  <c r="E424" i="7" s="1"/>
  <c r="D423" i="7"/>
  <c r="E423" i="7" s="1"/>
  <c r="D422" i="7"/>
  <c r="E422" i="7" s="1"/>
  <c r="D421" i="7"/>
  <c r="E421" i="7" s="1"/>
  <c r="D420" i="7"/>
  <c r="E420" i="7" s="1"/>
  <c r="D419" i="7"/>
  <c r="E419" i="7" s="1"/>
  <c r="D418" i="7"/>
  <c r="E418" i="7" s="1"/>
  <c r="D417" i="7"/>
  <c r="E417" i="7" s="1"/>
  <c r="D416" i="7"/>
  <c r="E416" i="7" s="1"/>
  <c r="D415" i="7"/>
  <c r="E415" i="7" s="1"/>
  <c r="D414" i="7"/>
  <c r="E414" i="7" s="1"/>
  <c r="D413" i="7"/>
  <c r="E413" i="7" s="1"/>
  <c r="D412" i="7"/>
  <c r="E412" i="7" s="1"/>
  <c r="D411" i="7"/>
  <c r="E411" i="7" s="1"/>
  <c r="D410" i="7"/>
  <c r="E410" i="7" s="1"/>
  <c r="D409" i="7"/>
  <c r="E409" i="7" s="1"/>
  <c r="D408" i="7"/>
  <c r="E408" i="7" s="1"/>
  <c r="D407" i="7"/>
  <c r="E407" i="7" s="1"/>
  <c r="D406" i="7"/>
  <c r="E406" i="7" s="1"/>
  <c r="D405" i="7"/>
  <c r="E405" i="7" s="1"/>
  <c r="D404" i="7"/>
  <c r="E404" i="7" s="1"/>
  <c r="D403" i="7"/>
  <c r="E403" i="7" s="1"/>
  <c r="D402" i="7"/>
  <c r="E402" i="7" s="1"/>
  <c r="D401" i="7"/>
  <c r="E401" i="7" s="1"/>
  <c r="D400" i="7"/>
  <c r="E400" i="7" s="1"/>
  <c r="D399" i="7"/>
  <c r="E399" i="7" s="1"/>
  <c r="D398" i="7"/>
  <c r="E398" i="7" s="1"/>
  <c r="D397" i="7"/>
  <c r="E397" i="7" s="1"/>
  <c r="D396" i="7"/>
  <c r="E396" i="7" s="1"/>
  <c r="D395" i="7"/>
  <c r="E395" i="7" s="1"/>
  <c r="D394" i="7"/>
  <c r="E394" i="7" s="1"/>
  <c r="D393" i="7"/>
  <c r="E393" i="7" s="1"/>
  <c r="D392" i="7"/>
  <c r="E392" i="7" s="1"/>
  <c r="D391" i="7"/>
  <c r="E391" i="7" s="1"/>
  <c r="D390" i="7"/>
  <c r="E390" i="7" s="1"/>
  <c r="D389" i="7"/>
  <c r="E389" i="7" s="1"/>
  <c r="D388" i="7"/>
  <c r="E388" i="7" s="1"/>
  <c r="D387" i="7"/>
  <c r="E387" i="7" s="1"/>
  <c r="D386" i="7"/>
  <c r="E386" i="7" s="1"/>
  <c r="D385" i="7"/>
  <c r="E385" i="7" s="1"/>
  <c r="D384" i="7"/>
  <c r="E384" i="7" s="1"/>
  <c r="D383" i="7"/>
  <c r="E383" i="7" s="1"/>
  <c r="D382" i="7"/>
  <c r="E382" i="7" s="1"/>
  <c r="D381" i="7"/>
  <c r="E381" i="7" s="1"/>
  <c r="D380" i="7"/>
  <c r="E380" i="7" s="1"/>
  <c r="D379" i="7"/>
  <c r="E379" i="7" s="1"/>
  <c r="D378" i="7"/>
  <c r="E378" i="7" s="1"/>
  <c r="D377" i="7"/>
  <c r="E377" i="7" s="1"/>
  <c r="D376" i="7"/>
  <c r="E376" i="7" s="1"/>
  <c r="D375" i="7"/>
  <c r="E375" i="7" s="1"/>
  <c r="D374" i="7"/>
  <c r="E374" i="7" s="1"/>
  <c r="D373" i="7"/>
  <c r="E373" i="7" s="1"/>
  <c r="D372" i="7"/>
  <c r="E372" i="7" s="1"/>
  <c r="D371" i="7"/>
  <c r="E371" i="7" s="1"/>
  <c r="D370" i="7"/>
  <c r="E370" i="7" s="1"/>
  <c r="D369" i="7"/>
  <c r="E369" i="7" s="1"/>
  <c r="D368" i="7"/>
  <c r="E368" i="7" s="1"/>
  <c r="D367" i="7"/>
  <c r="E367" i="7" s="1"/>
  <c r="D366" i="7"/>
  <c r="E366" i="7" s="1"/>
  <c r="D365" i="7"/>
  <c r="E365" i="7" s="1"/>
  <c r="D364" i="7"/>
  <c r="E364" i="7" s="1"/>
  <c r="D363" i="7"/>
  <c r="E363" i="7" s="1"/>
  <c r="D362" i="7"/>
  <c r="E362" i="7" s="1"/>
  <c r="D361" i="7"/>
  <c r="E361" i="7" s="1"/>
  <c r="D360" i="7"/>
  <c r="E360" i="7" s="1"/>
  <c r="D359" i="7"/>
  <c r="E359" i="7" s="1"/>
  <c r="D358" i="7"/>
  <c r="E358" i="7" s="1"/>
  <c r="D357" i="7"/>
  <c r="E357" i="7" s="1"/>
  <c r="D356" i="7"/>
  <c r="E356" i="7" s="1"/>
  <c r="D355" i="7"/>
  <c r="E355" i="7" s="1"/>
  <c r="D354" i="7"/>
  <c r="E354" i="7" s="1"/>
  <c r="D353" i="7"/>
  <c r="E353" i="7" s="1"/>
  <c r="D352" i="7"/>
  <c r="E352" i="7" s="1"/>
  <c r="D351" i="7"/>
  <c r="E351" i="7" s="1"/>
  <c r="D350" i="7"/>
  <c r="E350" i="7" s="1"/>
  <c r="D349" i="7"/>
  <c r="E349" i="7" s="1"/>
  <c r="D348" i="7"/>
  <c r="E348" i="7" s="1"/>
  <c r="D347" i="7"/>
  <c r="E347" i="7" s="1"/>
  <c r="D346" i="7"/>
  <c r="E346" i="7" s="1"/>
  <c r="D345" i="7"/>
  <c r="E345" i="7" s="1"/>
  <c r="D344" i="7"/>
  <c r="E344" i="7" s="1"/>
  <c r="D343" i="7"/>
  <c r="E343" i="7" s="1"/>
  <c r="D342" i="7"/>
  <c r="E342" i="7" s="1"/>
  <c r="D341" i="7"/>
  <c r="E341" i="7" s="1"/>
  <c r="D340" i="7"/>
  <c r="E340" i="7" s="1"/>
  <c r="D339" i="7"/>
  <c r="E339" i="7" s="1"/>
  <c r="D338" i="7"/>
  <c r="E338" i="7" s="1"/>
  <c r="D337" i="7"/>
  <c r="E337" i="7" s="1"/>
  <c r="D336" i="7"/>
  <c r="E336" i="7" s="1"/>
  <c r="D335" i="7"/>
  <c r="E335" i="7" s="1"/>
  <c r="D334" i="7"/>
  <c r="E334" i="7" s="1"/>
  <c r="D333" i="7"/>
  <c r="E333" i="7" s="1"/>
  <c r="D332" i="7"/>
  <c r="E332" i="7" s="1"/>
  <c r="D331" i="7"/>
  <c r="E331" i="7" s="1"/>
  <c r="D330" i="7"/>
  <c r="E330" i="7" s="1"/>
  <c r="D329" i="7"/>
  <c r="E329" i="7" s="1"/>
  <c r="D328" i="7"/>
  <c r="E328" i="7" s="1"/>
  <c r="D327" i="7"/>
  <c r="E327" i="7" s="1"/>
  <c r="D326" i="7"/>
  <c r="E326" i="7" s="1"/>
  <c r="D325" i="7"/>
  <c r="E325" i="7" s="1"/>
  <c r="D324" i="7"/>
  <c r="E324" i="7" s="1"/>
  <c r="D323" i="7"/>
  <c r="E323" i="7" s="1"/>
  <c r="D322" i="7"/>
  <c r="E322" i="7" s="1"/>
  <c r="D321" i="7"/>
  <c r="E321" i="7" s="1"/>
  <c r="D320" i="7"/>
  <c r="E320" i="7" s="1"/>
  <c r="D319" i="7"/>
  <c r="E319" i="7" s="1"/>
  <c r="D318" i="7"/>
  <c r="E318" i="7" s="1"/>
  <c r="D317" i="7"/>
  <c r="E317" i="7" s="1"/>
  <c r="D316" i="7"/>
  <c r="E316" i="7" s="1"/>
  <c r="D315" i="7"/>
  <c r="E315" i="7" s="1"/>
  <c r="D314" i="7"/>
  <c r="E314" i="7" s="1"/>
  <c r="D313" i="7"/>
  <c r="E313" i="7" s="1"/>
  <c r="D312" i="7"/>
  <c r="E312" i="7" s="1"/>
  <c r="D311" i="7"/>
  <c r="E311" i="7" s="1"/>
  <c r="D310" i="7"/>
  <c r="E310" i="7" s="1"/>
  <c r="D309" i="7"/>
  <c r="E309" i="7" s="1"/>
  <c r="D308" i="7"/>
  <c r="E308" i="7" s="1"/>
  <c r="D307" i="7"/>
  <c r="E307" i="7" s="1"/>
  <c r="D306" i="7"/>
  <c r="E306" i="7" s="1"/>
  <c r="D305" i="7"/>
  <c r="E305" i="7" s="1"/>
  <c r="D304" i="7"/>
  <c r="E304" i="7" s="1"/>
  <c r="D303" i="7"/>
  <c r="E303" i="7" s="1"/>
  <c r="D302" i="7"/>
  <c r="E302" i="7" s="1"/>
  <c r="D301" i="7"/>
  <c r="E301" i="7" s="1"/>
  <c r="D300" i="7"/>
  <c r="E300" i="7" s="1"/>
  <c r="D299" i="7"/>
  <c r="E299" i="7" s="1"/>
  <c r="D298" i="7"/>
  <c r="E298" i="7" s="1"/>
  <c r="D297" i="7"/>
  <c r="E297" i="7" s="1"/>
  <c r="D296" i="7"/>
  <c r="E296" i="7" s="1"/>
  <c r="D295" i="7"/>
  <c r="E295" i="7" s="1"/>
  <c r="D294" i="7"/>
  <c r="E294" i="7" s="1"/>
  <c r="D293" i="7"/>
  <c r="E293" i="7" s="1"/>
  <c r="D292" i="7"/>
  <c r="E292" i="7" s="1"/>
  <c r="D291" i="7"/>
  <c r="E291" i="7" s="1"/>
  <c r="D290" i="7"/>
  <c r="E290" i="7" s="1"/>
  <c r="D289" i="7"/>
  <c r="E289" i="7" s="1"/>
  <c r="D288" i="7"/>
  <c r="E288" i="7" s="1"/>
  <c r="D287" i="7"/>
  <c r="E287" i="7" s="1"/>
  <c r="D286" i="7"/>
  <c r="E286" i="7" s="1"/>
  <c r="D285" i="7"/>
  <c r="E285" i="7" s="1"/>
  <c r="D284" i="7"/>
  <c r="E284" i="7" s="1"/>
  <c r="D283" i="7"/>
  <c r="E283" i="7" s="1"/>
  <c r="D282" i="7"/>
  <c r="E282" i="7" s="1"/>
  <c r="D281" i="7"/>
  <c r="E281" i="7" s="1"/>
  <c r="D280" i="7"/>
  <c r="E280" i="7" s="1"/>
  <c r="D279" i="7"/>
  <c r="E279" i="7" s="1"/>
  <c r="D278" i="7"/>
  <c r="E278" i="7" s="1"/>
  <c r="D277" i="7"/>
  <c r="E277" i="7" s="1"/>
  <c r="D276" i="7"/>
  <c r="E276" i="7" s="1"/>
  <c r="D275" i="7"/>
  <c r="E275" i="7" s="1"/>
  <c r="D274" i="7"/>
  <c r="E274" i="7" s="1"/>
  <c r="D273" i="7"/>
  <c r="E273" i="7" s="1"/>
  <c r="D272" i="7"/>
  <c r="E272" i="7" s="1"/>
  <c r="D271" i="7"/>
  <c r="E271" i="7" s="1"/>
  <c r="D270" i="7"/>
  <c r="E270" i="7" s="1"/>
  <c r="D269" i="7"/>
  <c r="E269" i="7" s="1"/>
  <c r="D268" i="7"/>
  <c r="E268" i="7" s="1"/>
  <c r="D267" i="7"/>
  <c r="E267" i="7" s="1"/>
  <c r="D266" i="7"/>
  <c r="E266" i="7" s="1"/>
  <c r="D265" i="7"/>
  <c r="E265" i="7" s="1"/>
  <c r="D264" i="7"/>
  <c r="E264" i="7" s="1"/>
  <c r="D263" i="7"/>
  <c r="E263" i="7" s="1"/>
  <c r="D262" i="7"/>
  <c r="E262" i="7" s="1"/>
  <c r="D261" i="7"/>
  <c r="E261" i="7" s="1"/>
  <c r="D260" i="7"/>
  <c r="E260" i="7" s="1"/>
  <c r="D259" i="7"/>
  <c r="E259" i="7" s="1"/>
  <c r="D258" i="7"/>
  <c r="E258" i="7" s="1"/>
  <c r="D257" i="7"/>
  <c r="E257" i="7" s="1"/>
  <c r="D256" i="7"/>
  <c r="E256" i="7" s="1"/>
  <c r="D255" i="7"/>
  <c r="E255" i="7" s="1"/>
  <c r="D254" i="7"/>
  <c r="E254" i="7" s="1"/>
  <c r="D253" i="7"/>
  <c r="E253" i="7" s="1"/>
  <c r="D252" i="7"/>
  <c r="E252" i="7" s="1"/>
  <c r="D251" i="7"/>
  <c r="E251" i="7" s="1"/>
  <c r="D250" i="7"/>
  <c r="E250" i="7" s="1"/>
  <c r="D249" i="7"/>
  <c r="E249" i="7" s="1"/>
  <c r="D248" i="7"/>
  <c r="E248" i="7" s="1"/>
  <c r="D247" i="7"/>
  <c r="E247" i="7" s="1"/>
  <c r="D246" i="7"/>
  <c r="E246" i="7" s="1"/>
  <c r="D245" i="7"/>
  <c r="E245" i="7" s="1"/>
  <c r="D244" i="7"/>
  <c r="E244" i="7" s="1"/>
  <c r="D243" i="7"/>
  <c r="E243" i="7" s="1"/>
  <c r="D242" i="7"/>
  <c r="E242" i="7" s="1"/>
  <c r="D241" i="7"/>
  <c r="E241" i="7" s="1"/>
  <c r="D240" i="7"/>
  <c r="E240" i="7" s="1"/>
  <c r="D239" i="7"/>
  <c r="E239" i="7" s="1"/>
  <c r="D238" i="7"/>
  <c r="E238" i="7" s="1"/>
  <c r="D237" i="7"/>
  <c r="E237" i="7" s="1"/>
  <c r="D236" i="7"/>
  <c r="E236" i="7" s="1"/>
  <c r="D235" i="7"/>
  <c r="E235" i="7" s="1"/>
  <c r="D234" i="7"/>
  <c r="E234" i="7" s="1"/>
  <c r="D233" i="7"/>
  <c r="E233" i="7" s="1"/>
  <c r="D232" i="7"/>
  <c r="E232" i="7" s="1"/>
  <c r="D231" i="7"/>
  <c r="E231" i="7" s="1"/>
  <c r="D230" i="7"/>
  <c r="E230" i="7" s="1"/>
  <c r="D229" i="7"/>
  <c r="E229" i="7" s="1"/>
  <c r="D228" i="7"/>
  <c r="E228" i="7" s="1"/>
  <c r="D227" i="7"/>
  <c r="E227" i="7" s="1"/>
  <c r="D226" i="7"/>
  <c r="E226" i="7" s="1"/>
  <c r="D225" i="7"/>
  <c r="E225" i="7" s="1"/>
  <c r="D224" i="7"/>
  <c r="E224" i="7" s="1"/>
  <c r="D223" i="7"/>
  <c r="E223" i="7" s="1"/>
  <c r="D222" i="7"/>
  <c r="E222" i="7" s="1"/>
  <c r="D221" i="7"/>
  <c r="E221" i="7" s="1"/>
  <c r="D220" i="7"/>
  <c r="E220" i="7" s="1"/>
  <c r="D219" i="7"/>
  <c r="E219" i="7" s="1"/>
  <c r="D218" i="7"/>
  <c r="E218" i="7" s="1"/>
  <c r="D217" i="7"/>
  <c r="E217" i="7" s="1"/>
  <c r="D216" i="7"/>
  <c r="E216" i="7" s="1"/>
  <c r="D215" i="7"/>
  <c r="E215" i="7" s="1"/>
  <c r="D214" i="7"/>
  <c r="E214" i="7" s="1"/>
  <c r="D213" i="7"/>
  <c r="E213" i="7" s="1"/>
  <c r="D212" i="7"/>
  <c r="E212" i="7" s="1"/>
  <c r="D211" i="7"/>
  <c r="E211" i="7" s="1"/>
  <c r="D210" i="7"/>
  <c r="E210" i="7" s="1"/>
  <c r="D209" i="7"/>
  <c r="E209" i="7" s="1"/>
  <c r="D208" i="7"/>
  <c r="E208" i="7" s="1"/>
  <c r="D207" i="7"/>
  <c r="E207" i="7" s="1"/>
  <c r="D206" i="7"/>
  <c r="E206" i="7" s="1"/>
  <c r="D205" i="7"/>
  <c r="E205" i="7" s="1"/>
  <c r="D204" i="7"/>
  <c r="E204" i="7" s="1"/>
  <c r="D203" i="7"/>
  <c r="E203" i="7" s="1"/>
  <c r="D202" i="7"/>
  <c r="E202" i="7" s="1"/>
  <c r="D201" i="7"/>
  <c r="E201" i="7" s="1"/>
  <c r="D200" i="7"/>
  <c r="E200" i="7" s="1"/>
  <c r="D199" i="7"/>
  <c r="E199" i="7" s="1"/>
  <c r="D198" i="7"/>
  <c r="E198" i="7" s="1"/>
  <c r="D197" i="7"/>
  <c r="E197" i="7" s="1"/>
  <c r="D196" i="7"/>
  <c r="E196" i="7" s="1"/>
  <c r="D195" i="7"/>
  <c r="E195" i="7" s="1"/>
  <c r="D194" i="7"/>
  <c r="E194" i="7" s="1"/>
  <c r="D193" i="7"/>
  <c r="E193" i="7" s="1"/>
  <c r="D192" i="7"/>
  <c r="E192" i="7" s="1"/>
  <c r="D191" i="7"/>
  <c r="E191" i="7" s="1"/>
  <c r="D190" i="7"/>
  <c r="E190" i="7" s="1"/>
  <c r="D189" i="7"/>
  <c r="E189" i="7" s="1"/>
  <c r="D188" i="7"/>
  <c r="E188" i="7" s="1"/>
  <c r="D187" i="7"/>
  <c r="E187" i="7" s="1"/>
  <c r="D186" i="7"/>
  <c r="E186" i="7" s="1"/>
  <c r="D185" i="7"/>
  <c r="E185" i="7" s="1"/>
  <c r="D184" i="7"/>
  <c r="E184" i="7" s="1"/>
  <c r="D183" i="7"/>
  <c r="E183" i="7" s="1"/>
  <c r="D182" i="7"/>
  <c r="E182" i="7" s="1"/>
  <c r="D181" i="7"/>
  <c r="E181" i="7" s="1"/>
  <c r="D180" i="7"/>
  <c r="E180" i="7" s="1"/>
  <c r="D179" i="7"/>
  <c r="E179" i="7" s="1"/>
  <c r="D178" i="7"/>
  <c r="E178" i="7" s="1"/>
  <c r="D177" i="7"/>
  <c r="E177" i="7" s="1"/>
  <c r="D176" i="7"/>
  <c r="E176" i="7" s="1"/>
  <c r="D175" i="7"/>
  <c r="E175" i="7" s="1"/>
  <c r="D174" i="7"/>
  <c r="E174" i="7" s="1"/>
  <c r="D173" i="7"/>
  <c r="E173" i="7" s="1"/>
  <c r="D172" i="7"/>
  <c r="E172" i="7" s="1"/>
  <c r="D171" i="7"/>
  <c r="E171" i="7" s="1"/>
  <c r="D170" i="7"/>
  <c r="E170" i="7" s="1"/>
  <c r="D169" i="7"/>
  <c r="E169" i="7" s="1"/>
  <c r="D168" i="7"/>
  <c r="E168" i="7" s="1"/>
  <c r="D167" i="7"/>
  <c r="E167" i="7" s="1"/>
  <c r="D166" i="7"/>
  <c r="E166" i="7" s="1"/>
  <c r="D165" i="7"/>
  <c r="E165" i="7" s="1"/>
  <c r="D164" i="7"/>
  <c r="E164" i="7" s="1"/>
  <c r="D163" i="7"/>
  <c r="E163" i="7" s="1"/>
  <c r="D162" i="7"/>
  <c r="E162" i="7" s="1"/>
  <c r="D161" i="7"/>
  <c r="E161" i="7" s="1"/>
  <c r="D160" i="7"/>
  <c r="E160" i="7" s="1"/>
  <c r="D159" i="7"/>
  <c r="E159" i="7" s="1"/>
  <c r="D158" i="7"/>
  <c r="E158" i="7" s="1"/>
  <c r="D157" i="7"/>
  <c r="E157" i="7" s="1"/>
  <c r="D156" i="7"/>
  <c r="E156" i="7" s="1"/>
  <c r="D155" i="7"/>
  <c r="E155" i="7" s="1"/>
  <c r="D154" i="7"/>
  <c r="E154" i="7" s="1"/>
  <c r="D153" i="7"/>
  <c r="E153" i="7" s="1"/>
  <c r="D152" i="7"/>
  <c r="E152" i="7" s="1"/>
  <c r="D151" i="7"/>
  <c r="E151" i="7" s="1"/>
  <c r="D150" i="7"/>
  <c r="E150" i="7" s="1"/>
  <c r="D149" i="7"/>
  <c r="E149" i="7" s="1"/>
  <c r="D148" i="7"/>
  <c r="E148" i="7" s="1"/>
  <c r="D147" i="7"/>
  <c r="E147" i="7" s="1"/>
  <c r="D146" i="7"/>
  <c r="E146" i="7" s="1"/>
  <c r="D145" i="7"/>
  <c r="E145" i="7" s="1"/>
  <c r="D144" i="7"/>
  <c r="E144" i="7" s="1"/>
  <c r="D143" i="7"/>
  <c r="E143" i="7" s="1"/>
  <c r="D142" i="7"/>
  <c r="E142" i="7" s="1"/>
  <c r="D141" i="7"/>
  <c r="E141" i="7" s="1"/>
  <c r="D140" i="7"/>
  <c r="E140" i="7" s="1"/>
  <c r="D139" i="7"/>
  <c r="E139" i="7" s="1"/>
  <c r="D138" i="7"/>
  <c r="E138" i="7" s="1"/>
  <c r="D137" i="7"/>
  <c r="E137" i="7" s="1"/>
  <c r="D136" i="7"/>
  <c r="E136" i="7" s="1"/>
  <c r="D135" i="7"/>
  <c r="E135" i="7" s="1"/>
  <c r="D134" i="7"/>
  <c r="E134" i="7" s="1"/>
  <c r="D133" i="7"/>
  <c r="E133" i="7" s="1"/>
  <c r="D132" i="7"/>
  <c r="E132" i="7" s="1"/>
  <c r="D131" i="7"/>
  <c r="E131" i="7" s="1"/>
  <c r="D130" i="7"/>
  <c r="E130" i="7" s="1"/>
  <c r="D129" i="7"/>
  <c r="E129" i="7" s="1"/>
  <c r="D128" i="7"/>
  <c r="E128" i="7" s="1"/>
  <c r="D127" i="7"/>
  <c r="E127" i="7" s="1"/>
  <c r="D126" i="7"/>
  <c r="E126" i="7" s="1"/>
  <c r="D125" i="7"/>
  <c r="E125" i="7" s="1"/>
  <c r="D124" i="7"/>
  <c r="E124" i="7" s="1"/>
  <c r="D123" i="7"/>
  <c r="E123" i="7" s="1"/>
  <c r="D122" i="7"/>
  <c r="E122" i="7" s="1"/>
  <c r="D121" i="7"/>
  <c r="E121" i="7" s="1"/>
  <c r="D120" i="7"/>
  <c r="E120" i="7" s="1"/>
  <c r="D119" i="7"/>
  <c r="E119" i="7" s="1"/>
  <c r="D118" i="7"/>
  <c r="E118" i="7" s="1"/>
  <c r="D117" i="7"/>
  <c r="E117" i="7" s="1"/>
  <c r="D116" i="7"/>
  <c r="E116" i="7" s="1"/>
  <c r="D115" i="7"/>
  <c r="E115" i="7" s="1"/>
  <c r="D114" i="7"/>
  <c r="E114" i="7" s="1"/>
  <c r="D113" i="7"/>
  <c r="E113" i="7" s="1"/>
  <c r="D112" i="7"/>
  <c r="E112" i="7" s="1"/>
  <c r="D111" i="7"/>
  <c r="E111" i="7" s="1"/>
  <c r="D110" i="7"/>
  <c r="E110" i="7" s="1"/>
  <c r="D109" i="7"/>
  <c r="E109" i="7" s="1"/>
  <c r="D108" i="7"/>
  <c r="E108" i="7" s="1"/>
  <c r="D107" i="7"/>
  <c r="E107" i="7" s="1"/>
  <c r="D106" i="7"/>
  <c r="E106" i="7" s="1"/>
  <c r="D105" i="7"/>
  <c r="E105" i="7" s="1"/>
  <c r="D104" i="7"/>
  <c r="E104" i="7" s="1"/>
  <c r="D103" i="7"/>
  <c r="E103" i="7" s="1"/>
  <c r="D102" i="7"/>
  <c r="E102" i="7" s="1"/>
  <c r="D101" i="7"/>
  <c r="E101" i="7" s="1"/>
  <c r="D100" i="7"/>
  <c r="E100" i="7" s="1"/>
  <c r="D99" i="7"/>
  <c r="E99" i="7" s="1"/>
  <c r="D98" i="7"/>
  <c r="E98" i="7" s="1"/>
  <c r="D97" i="7"/>
  <c r="E97" i="7" s="1"/>
  <c r="D96" i="7"/>
  <c r="E96" i="7" s="1"/>
  <c r="D95" i="7"/>
  <c r="E95" i="7" s="1"/>
  <c r="D94" i="7"/>
  <c r="E94" i="7" s="1"/>
  <c r="D93" i="7"/>
  <c r="E93" i="7" s="1"/>
  <c r="D92" i="7"/>
  <c r="E92" i="7" s="1"/>
  <c r="D91" i="7"/>
  <c r="E91" i="7" s="1"/>
  <c r="D90" i="7"/>
  <c r="E90" i="7" s="1"/>
  <c r="D89" i="7"/>
  <c r="E89" i="7" s="1"/>
  <c r="D88" i="7"/>
  <c r="E88" i="7" s="1"/>
  <c r="D87" i="7"/>
  <c r="E87" i="7" s="1"/>
  <c r="D86" i="7"/>
  <c r="E86" i="7" s="1"/>
  <c r="D85" i="7"/>
  <c r="E85" i="7" s="1"/>
  <c r="D84" i="7"/>
  <c r="E84" i="7" s="1"/>
  <c r="D83" i="7"/>
  <c r="E83" i="7" s="1"/>
  <c r="D82" i="7"/>
  <c r="E82" i="7" s="1"/>
  <c r="D81" i="7"/>
  <c r="E81" i="7" s="1"/>
  <c r="D80" i="7"/>
  <c r="E80" i="7" s="1"/>
  <c r="D79" i="7"/>
  <c r="E79" i="7" s="1"/>
  <c r="D78" i="7"/>
  <c r="E78" i="7" s="1"/>
  <c r="D77" i="7"/>
  <c r="E77" i="7" s="1"/>
  <c r="D76" i="7"/>
  <c r="E76" i="7" s="1"/>
  <c r="D75" i="7"/>
  <c r="E75" i="7" s="1"/>
  <c r="D74" i="7"/>
  <c r="E74" i="7" s="1"/>
  <c r="D73" i="7"/>
  <c r="E73" i="7" s="1"/>
  <c r="D72" i="7"/>
  <c r="E72" i="7" s="1"/>
  <c r="D71" i="7"/>
  <c r="E71" i="7" s="1"/>
  <c r="D70" i="7"/>
  <c r="E70" i="7" s="1"/>
  <c r="D69" i="7"/>
  <c r="E69" i="7" s="1"/>
  <c r="D68" i="7"/>
  <c r="E68" i="7" s="1"/>
  <c r="D67" i="7"/>
  <c r="E67" i="7" s="1"/>
  <c r="D66" i="7"/>
  <c r="E66" i="7" s="1"/>
  <c r="D65" i="7"/>
  <c r="E65" i="7" s="1"/>
  <c r="D64" i="7"/>
  <c r="E64" i="7" s="1"/>
  <c r="D63" i="7"/>
  <c r="E63" i="7" s="1"/>
  <c r="D62" i="7"/>
  <c r="E62" i="7" s="1"/>
  <c r="D61" i="7"/>
  <c r="E61" i="7" s="1"/>
  <c r="D60" i="7"/>
  <c r="E60" i="7" s="1"/>
  <c r="D59" i="7"/>
  <c r="E59" i="7" s="1"/>
  <c r="D58" i="7"/>
  <c r="E58" i="7" s="1"/>
  <c r="D57" i="7"/>
  <c r="E57" i="7" s="1"/>
  <c r="D56" i="7"/>
  <c r="E56" i="7" s="1"/>
  <c r="D55" i="7"/>
  <c r="E55" i="7" s="1"/>
  <c r="D54" i="7"/>
  <c r="E54" i="7" s="1"/>
  <c r="D53" i="7"/>
  <c r="E53" i="7" s="1"/>
  <c r="D52" i="7"/>
  <c r="E52" i="7" s="1"/>
  <c r="D51" i="7"/>
  <c r="E51" i="7" s="1"/>
  <c r="D50" i="7"/>
  <c r="E50" i="7" s="1"/>
  <c r="D49" i="7"/>
  <c r="E49" i="7" s="1"/>
  <c r="D48" i="7"/>
  <c r="E48" i="7" s="1"/>
  <c r="D47" i="7"/>
  <c r="E47" i="7" s="1"/>
  <c r="D46" i="7"/>
  <c r="E46" i="7" s="1"/>
  <c r="D45" i="7"/>
  <c r="E45" i="7" s="1"/>
  <c r="D44" i="7"/>
  <c r="E44" i="7" s="1"/>
  <c r="D43" i="7"/>
  <c r="E43" i="7" s="1"/>
  <c r="D42" i="7"/>
  <c r="E42" i="7" s="1"/>
  <c r="D41" i="7"/>
  <c r="E41" i="7" s="1"/>
  <c r="D40" i="7"/>
  <c r="E40" i="7" s="1"/>
  <c r="D39" i="7"/>
  <c r="E39" i="7" s="1"/>
  <c r="B39" i="7"/>
  <c r="B51" i="7" s="1"/>
  <c r="B63" i="7" s="1"/>
  <c r="B75" i="7" s="1"/>
  <c r="B87" i="7" s="1"/>
  <c r="B99" i="7" s="1"/>
  <c r="B111" i="7" s="1"/>
  <c r="B123" i="7" s="1"/>
  <c r="B135" i="7" s="1"/>
  <c r="B147" i="7" s="1"/>
  <c r="B159" i="7" s="1"/>
  <c r="B171" i="7" s="1"/>
  <c r="B183" i="7" s="1"/>
  <c r="B195" i="7" s="1"/>
  <c r="B207" i="7" s="1"/>
  <c r="B219" i="7" s="1"/>
  <c r="B231" i="7" s="1"/>
  <c r="B243" i="7" s="1"/>
  <c r="B255" i="7" s="1"/>
  <c r="B267" i="7" s="1"/>
  <c r="B279" i="7" s="1"/>
  <c r="B291" i="7" s="1"/>
  <c r="B303" i="7" s="1"/>
  <c r="B315" i="7" s="1"/>
  <c r="B327" i="7" s="1"/>
  <c r="B339" i="7" s="1"/>
  <c r="B351" i="7" s="1"/>
  <c r="B363" i="7" s="1"/>
  <c r="B375" i="7" s="1"/>
  <c r="B387" i="7" s="1"/>
  <c r="B399" i="7" s="1"/>
  <c r="B411" i="7" s="1"/>
  <c r="B423" i="7" s="1"/>
  <c r="B435" i="7" s="1"/>
  <c r="B447" i="7" s="1"/>
  <c r="B459" i="7" s="1"/>
  <c r="B471" i="7" s="1"/>
  <c r="B483" i="7" s="1"/>
  <c r="B495" i="7" s="1"/>
  <c r="B507" i="7" s="1"/>
  <c r="B519" i="7" s="1"/>
  <c r="B531" i="7" s="1"/>
  <c r="B543" i="7" s="1"/>
  <c r="B555" i="7" s="1"/>
  <c r="B567" i="7" s="1"/>
  <c r="B579" i="7" s="1"/>
  <c r="B591" i="7" s="1"/>
  <c r="B603" i="7" s="1"/>
  <c r="B615" i="7" s="1"/>
  <c r="B627" i="7" s="1"/>
  <c r="B639" i="7" s="1"/>
  <c r="B651" i="7" s="1"/>
  <c r="B663" i="7" s="1"/>
  <c r="B675" i="7" s="1"/>
  <c r="B687" i="7" s="1"/>
  <c r="B699" i="7" s="1"/>
  <c r="B711" i="7" s="1"/>
  <c r="B723" i="7" s="1"/>
  <c r="B735" i="7" s="1"/>
  <c r="B747" i="7" s="1"/>
  <c r="B759" i="7" s="1"/>
  <c r="B771" i="7" s="1"/>
  <c r="B783" i="7" s="1"/>
  <c r="B795" i="7" s="1"/>
  <c r="B807" i="7" s="1"/>
  <c r="B819" i="7" s="1"/>
  <c r="B831" i="7" s="1"/>
  <c r="B843" i="7" s="1"/>
  <c r="B855" i="7" s="1"/>
  <c r="B867" i="7" s="1"/>
  <c r="B879" i="7" s="1"/>
  <c r="B891" i="7" s="1"/>
  <c r="B903" i="7" s="1"/>
  <c r="B915" i="7" s="1"/>
  <c r="B927" i="7" s="1"/>
  <c r="B939" i="7" s="1"/>
  <c r="B951" i="7" s="1"/>
  <c r="B963" i="7" s="1"/>
  <c r="B975" i="7" s="1"/>
  <c r="B987" i="7" s="1"/>
  <c r="B999" i="7" s="1"/>
  <c r="B1011" i="7" s="1"/>
  <c r="B1023" i="7" s="1"/>
  <c r="B1035" i="7" s="1"/>
  <c r="B1047" i="7" s="1"/>
  <c r="B1059" i="7" s="1"/>
  <c r="B1071" i="7" s="1"/>
  <c r="B1083" i="7" s="1"/>
  <c r="B1095" i="7" s="1"/>
  <c r="B1107" i="7" s="1"/>
  <c r="B1119" i="7" s="1"/>
  <c r="B1131" i="7" s="1"/>
  <c r="B1143" i="7" s="1"/>
  <c r="B1155" i="7" s="1"/>
  <c r="B1167" i="7" s="1"/>
  <c r="B1179" i="7" s="1"/>
  <c r="B1191" i="7" s="1"/>
  <c r="B1203" i="7" s="1"/>
  <c r="B1215" i="7" s="1"/>
  <c r="B1227" i="7" s="1"/>
  <c r="B1239" i="7" s="1"/>
  <c r="B1251" i="7" s="1"/>
  <c r="B1263" i="7" s="1"/>
  <c r="B1275" i="7" s="1"/>
  <c r="B1287" i="7" s="1"/>
  <c r="B1299" i="7" s="1"/>
  <c r="B1311" i="7" s="1"/>
  <c r="B1323" i="7" s="1"/>
  <c r="B1335" i="7" s="1"/>
  <c r="B1347" i="7" s="1"/>
  <c r="B1359" i="7" s="1"/>
  <c r="B1371" i="7" s="1"/>
  <c r="B1383" i="7" s="1"/>
  <c r="B1395" i="7" s="1"/>
  <c r="B1407" i="7" s="1"/>
  <c r="B1419" i="7" s="1"/>
  <c r="B1431" i="7" s="1"/>
  <c r="B1443" i="7" s="1"/>
  <c r="B1455" i="7" s="1"/>
  <c r="B1467" i="7" s="1"/>
  <c r="B1479" i="7" s="1"/>
  <c r="B1491" i="7" s="1"/>
  <c r="B1503" i="7" s="1"/>
  <c r="B1515" i="7" s="1"/>
  <c r="B1527" i="7" s="1"/>
  <c r="B1539" i="7" s="1"/>
  <c r="B1551" i="7" s="1"/>
  <c r="B1563" i="7" s="1"/>
  <c r="B1575" i="7" s="1"/>
  <c r="B1587" i="7" s="1"/>
  <c r="B1599" i="7" s="1"/>
  <c r="B1611" i="7" s="1"/>
  <c r="B1623" i="7" s="1"/>
  <c r="B1635" i="7" s="1"/>
  <c r="B1647" i="7" s="1"/>
  <c r="B1659" i="7" s="1"/>
  <c r="B1671" i="7" s="1"/>
  <c r="B1683" i="7" s="1"/>
  <c r="B1695" i="7" s="1"/>
  <c r="B1707" i="7" s="1"/>
  <c r="B1719" i="7" s="1"/>
  <c r="B1731" i="7" s="1"/>
  <c r="B1743" i="7" s="1"/>
  <c r="B1755" i="7" s="1"/>
  <c r="B1767" i="7" s="1"/>
  <c r="B1779" i="7" s="1"/>
  <c r="B1791" i="7" s="1"/>
  <c r="B1803" i="7" s="1"/>
  <c r="D38" i="7"/>
  <c r="E38" i="7" s="1"/>
  <c r="B38" i="7"/>
  <c r="B50" i="7" s="1"/>
  <c r="B62" i="7" s="1"/>
  <c r="B74" i="7" s="1"/>
  <c r="B86" i="7" s="1"/>
  <c r="B98" i="7" s="1"/>
  <c r="B110" i="7" s="1"/>
  <c r="B122" i="7" s="1"/>
  <c r="B134" i="7" s="1"/>
  <c r="B146" i="7" s="1"/>
  <c r="B158" i="7" s="1"/>
  <c r="B170" i="7" s="1"/>
  <c r="B182" i="7" s="1"/>
  <c r="B194" i="7" s="1"/>
  <c r="B206" i="7" s="1"/>
  <c r="B218" i="7" s="1"/>
  <c r="B230" i="7" s="1"/>
  <c r="B242" i="7" s="1"/>
  <c r="B254" i="7" s="1"/>
  <c r="B266" i="7" s="1"/>
  <c r="B278" i="7" s="1"/>
  <c r="B290" i="7" s="1"/>
  <c r="B302" i="7" s="1"/>
  <c r="B314" i="7" s="1"/>
  <c r="B326" i="7" s="1"/>
  <c r="B338" i="7" s="1"/>
  <c r="B350" i="7" s="1"/>
  <c r="B362" i="7" s="1"/>
  <c r="B374" i="7" s="1"/>
  <c r="B386" i="7" s="1"/>
  <c r="B398" i="7" s="1"/>
  <c r="B410" i="7" s="1"/>
  <c r="B422" i="7" s="1"/>
  <c r="B434" i="7" s="1"/>
  <c r="B446" i="7" s="1"/>
  <c r="B458" i="7" s="1"/>
  <c r="B470" i="7" s="1"/>
  <c r="B482" i="7" s="1"/>
  <c r="B494" i="7" s="1"/>
  <c r="B506" i="7" s="1"/>
  <c r="B518" i="7" s="1"/>
  <c r="B530" i="7" s="1"/>
  <c r="B542" i="7" s="1"/>
  <c r="B554" i="7" s="1"/>
  <c r="B566" i="7" s="1"/>
  <c r="B578" i="7" s="1"/>
  <c r="B590" i="7" s="1"/>
  <c r="B602" i="7" s="1"/>
  <c r="B614" i="7" s="1"/>
  <c r="B626" i="7" s="1"/>
  <c r="B638" i="7" s="1"/>
  <c r="B650" i="7" s="1"/>
  <c r="B662" i="7" s="1"/>
  <c r="B674" i="7" s="1"/>
  <c r="B686" i="7" s="1"/>
  <c r="B698" i="7" s="1"/>
  <c r="B710" i="7" s="1"/>
  <c r="B722" i="7" s="1"/>
  <c r="B734" i="7" s="1"/>
  <c r="B746" i="7" s="1"/>
  <c r="B758" i="7" s="1"/>
  <c r="B770" i="7" s="1"/>
  <c r="B782" i="7" s="1"/>
  <c r="B794" i="7" s="1"/>
  <c r="B806" i="7" s="1"/>
  <c r="B818" i="7" s="1"/>
  <c r="B830" i="7" s="1"/>
  <c r="B842" i="7" s="1"/>
  <c r="B854" i="7" s="1"/>
  <c r="B866" i="7" s="1"/>
  <c r="B878" i="7" s="1"/>
  <c r="B890" i="7" s="1"/>
  <c r="B902" i="7" s="1"/>
  <c r="B914" i="7" s="1"/>
  <c r="B926" i="7" s="1"/>
  <c r="B938" i="7" s="1"/>
  <c r="B950" i="7" s="1"/>
  <c r="B962" i="7" s="1"/>
  <c r="B974" i="7" s="1"/>
  <c r="B986" i="7" s="1"/>
  <c r="B998" i="7" s="1"/>
  <c r="B1010" i="7" s="1"/>
  <c r="B1022" i="7" s="1"/>
  <c r="B1034" i="7" s="1"/>
  <c r="B1046" i="7" s="1"/>
  <c r="B1058" i="7" s="1"/>
  <c r="B1070" i="7" s="1"/>
  <c r="B1082" i="7" s="1"/>
  <c r="B1094" i="7" s="1"/>
  <c r="B1106" i="7" s="1"/>
  <c r="B1118" i="7" s="1"/>
  <c r="B1130" i="7" s="1"/>
  <c r="B1142" i="7" s="1"/>
  <c r="B1154" i="7" s="1"/>
  <c r="B1166" i="7" s="1"/>
  <c r="B1178" i="7" s="1"/>
  <c r="B1190" i="7" s="1"/>
  <c r="B1202" i="7" s="1"/>
  <c r="B1214" i="7" s="1"/>
  <c r="B1226" i="7" s="1"/>
  <c r="B1238" i="7" s="1"/>
  <c r="B1250" i="7" s="1"/>
  <c r="B1262" i="7" s="1"/>
  <c r="B1274" i="7" s="1"/>
  <c r="B1286" i="7" s="1"/>
  <c r="B1298" i="7" s="1"/>
  <c r="B1310" i="7" s="1"/>
  <c r="B1322" i="7" s="1"/>
  <c r="B1334" i="7" s="1"/>
  <c r="B1346" i="7" s="1"/>
  <c r="B1358" i="7" s="1"/>
  <c r="B1370" i="7" s="1"/>
  <c r="B1382" i="7" s="1"/>
  <c r="B1394" i="7" s="1"/>
  <c r="B1406" i="7" s="1"/>
  <c r="B1418" i="7" s="1"/>
  <c r="B1430" i="7" s="1"/>
  <c r="B1442" i="7" s="1"/>
  <c r="B1454" i="7" s="1"/>
  <c r="B1466" i="7" s="1"/>
  <c r="B1478" i="7" s="1"/>
  <c r="B1490" i="7" s="1"/>
  <c r="B1502" i="7" s="1"/>
  <c r="B1514" i="7" s="1"/>
  <c r="B1526" i="7" s="1"/>
  <c r="B1538" i="7" s="1"/>
  <c r="B1550" i="7" s="1"/>
  <c r="B1562" i="7" s="1"/>
  <c r="B1574" i="7" s="1"/>
  <c r="B1586" i="7" s="1"/>
  <c r="B1598" i="7" s="1"/>
  <c r="B1610" i="7" s="1"/>
  <c r="B1622" i="7" s="1"/>
  <c r="B1634" i="7" s="1"/>
  <c r="B1646" i="7" s="1"/>
  <c r="B1658" i="7" s="1"/>
  <c r="B1670" i="7" s="1"/>
  <c r="B1682" i="7" s="1"/>
  <c r="B1694" i="7" s="1"/>
  <c r="B1706" i="7" s="1"/>
  <c r="B1718" i="7" s="1"/>
  <c r="B1730" i="7" s="1"/>
  <c r="B1742" i="7" s="1"/>
  <c r="B1754" i="7" s="1"/>
  <c r="B1766" i="7" s="1"/>
  <c r="B1778" i="7" s="1"/>
  <c r="B1790" i="7" s="1"/>
  <c r="B1802" i="7" s="1"/>
  <c r="D37" i="7"/>
  <c r="E37" i="7" s="1"/>
  <c r="B37" i="7"/>
  <c r="B49" i="7" s="1"/>
  <c r="B61" i="7" s="1"/>
  <c r="B73" i="7" s="1"/>
  <c r="B85" i="7" s="1"/>
  <c r="B97" i="7" s="1"/>
  <c r="B109" i="7" s="1"/>
  <c r="B121" i="7" s="1"/>
  <c r="B133" i="7" s="1"/>
  <c r="B145" i="7" s="1"/>
  <c r="B157" i="7" s="1"/>
  <c r="B169" i="7" s="1"/>
  <c r="B181" i="7" s="1"/>
  <c r="B193" i="7" s="1"/>
  <c r="B205" i="7" s="1"/>
  <c r="B217" i="7" s="1"/>
  <c r="B229" i="7" s="1"/>
  <c r="B241" i="7" s="1"/>
  <c r="B253" i="7" s="1"/>
  <c r="B265" i="7" s="1"/>
  <c r="B277" i="7" s="1"/>
  <c r="B289" i="7" s="1"/>
  <c r="B301" i="7" s="1"/>
  <c r="B313" i="7" s="1"/>
  <c r="B325" i="7" s="1"/>
  <c r="B337" i="7" s="1"/>
  <c r="B349" i="7" s="1"/>
  <c r="B361" i="7" s="1"/>
  <c r="B373" i="7" s="1"/>
  <c r="B385" i="7" s="1"/>
  <c r="B397" i="7" s="1"/>
  <c r="B409" i="7" s="1"/>
  <c r="B421" i="7" s="1"/>
  <c r="B433" i="7" s="1"/>
  <c r="B445" i="7" s="1"/>
  <c r="B457" i="7" s="1"/>
  <c r="B469" i="7" s="1"/>
  <c r="B481" i="7" s="1"/>
  <c r="B493" i="7" s="1"/>
  <c r="B505" i="7" s="1"/>
  <c r="B517" i="7" s="1"/>
  <c r="B529" i="7" s="1"/>
  <c r="B541" i="7" s="1"/>
  <c r="B553" i="7" s="1"/>
  <c r="B565" i="7" s="1"/>
  <c r="B577" i="7" s="1"/>
  <c r="B589" i="7" s="1"/>
  <c r="B601" i="7" s="1"/>
  <c r="B613" i="7" s="1"/>
  <c r="B625" i="7" s="1"/>
  <c r="B637" i="7" s="1"/>
  <c r="B649" i="7" s="1"/>
  <c r="B661" i="7" s="1"/>
  <c r="B673" i="7" s="1"/>
  <c r="B685" i="7" s="1"/>
  <c r="B697" i="7" s="1"/>
  <c r="B709" i="7" s="1"/>
  <c r="B721" i="7" s="1"/>
  <c r="B733" i="7" s="1"/>
  <c r="B745" i="7" s="1"/>
  <c r="B757" i="7" s="1"/>
  <c r="B769" i="7" s="1"/>
  <c r="B781" i="7" s="1"/>
  <c r="B793" i="7" s="1"/>
  <c r="B805" i="7" s="1"/>
  <c r="B817" i="7" s="1"/>
  <c r="B829" i="7" s="1"/>
  <c r="B841" i="7" s="1"/>
  <c r="B853" i="7" s="1"/>
  <c r="B865" i="7" s="1"/>
  <c r="B877" i="7" s="1"/>
  <c r="B889" i="7" s="1"/>
  <c r="B901" i="7" s="1"/>
  <c r="B913" i="7" s="1"/>
  <c r="B925" i="7" s="1"/>
  <c r="B937" i="7" s="1"/>
  <c r="B949" i="7" s="1"/>
  <c r="B961" i="7" s="1"/>
  <c r="B973" i="7" s="1"/>
  <c r="B985" i="7" s="1"/>
  <c r="B997" i="7" s="1"/>
  <c r="B1009" i="7" s="1"/>
  <c r="B1021" i="7" s="1"/>
  <c r="B1033" i="7" s="1"/>
  <c r="B1045" i="7" s="1"/>
  <c r="B1057" i="7" s="1"/>
  <c r="B1069" i="7" s="1"/>
  <c r="B1081" i="7" s="1"/>
  <c r="B1093" i="7" s="1"/>
  <c r="B1105" i="7" s="1"/>
  <c r="B1117" i="7" s="1"/>
  <c r="B1129" i="7" s="1"/>
  <c r="B1141" i="7" s="1"/>
  <c r="B1153" i="7" s="1"/>
  <c r="B1165" i="7" s="1"/>
  <c r="B1177" i="7" s="1"/>
  <c r="B1189" i="7" s="1"/>
  <c r="B1201" i="7" s="1"/>
  <c r="B1213" i="7" s="1"/>
  <c r="B1225" i="7" s="1"/>
  <c r="B1237" i="7" s="1"/>
  <c r="B1249" i="7" s="1"/>
  <c r="B1261" i="7" s="1"/>
  <c r="B1273" i="7" s="1"/>
  <c r="B1285" i="7" s="1"/>
  <c r="B1297" i="7" s="1"/>
  <c r="B1309" i="7" s="1"/>
  <c r="B1321" i="7" s="1"/>
  <c r="B1333" i="7" s="1"/>
  <c r="B1345" i="7" s="1"/>
  <c r="B1357" i="7" s="1"/>
  <c r="B1369" i="7" s="1"/>
  <c r="B1381" i="7" s="1"/>
  <c r="B1393" i="7" s="1"/>
  <c r="B1405" i="7" s="1"/>
  <c r="B1417" i="7" s="1"/>
  <c r="B1429" i="7" s="1"/>
  <c r="B1441" i="7" s="1"/>
  <c r="B1453" i="7" s="1"/>
  <c r="B1465" i="7" s="1"/>
  <c r="B1477" i="7" s="1"/>
  <c r="B1489" i="7" s="1"/>
  <c r="B1501" i="7" s="1"/>
  <c r="B1513" i="7" s="1"/>
  <c r="B1525" i="7" s="1"/>
  <c r="B1537" i="7" s="1"/>
  <c r="B1549" i="7" s="1"/>
  <c r="B1561" i="7" s="1"/>
  <c r="B1573" i="7" s="1"/>
  <c r="B1585" i="7" s="1"/>
  <c r="B1597" i="7" s="1"/>
  <c r="B1609" i="7" s="1"/>
  <c r="B1621" i="7" s="1"/>
  <c r="B1633" i="7" s="1"/>
  <c r="B1645" i="7" s="1"/>
  <c r="B1657" i="7" s="1"/>
  <c r="B1669" i="7" s="1"/>
  <c r="B1681" i="7" s="1"/>
  <c r="B1693" i="7" s="1"/>
  <c r="B1705" i="7" s="1"/>
  <c r="B1717" i="7" s="1"/>
  <c r="B1729" i="7" s="1"/>
  <c r="B1741" i="7" s="1"/>
  <c r="B1753" i="7" s="1"/>
  <c r="B1765" i="7" s="1"/>
  <c r="B1777" i="7" s="1"/>
  <c r="B1789" i="7" s="1"/>
  <c r="B1801" i="7" s="1"/>
  <c r="D36" i="7"/>
  <c r="E36" i="7" s="1"/>
  <c r="B36" i="7"/>
  <c r="B48" i="7" s="1"/>
  <c r="B60" i="7" s="1"/>
  <c r="B72" i="7" s="1"/>
  <c r="B84" i="7" s="1"/>
  <c r="B96" i="7" s="1"/>
  <c r="B108" i="7" s="1"/>
  <c r="B120" i="7" s="1"/>
  <c r="B132" i="7" s="1"/>
  <c r="B144" i="7" s="1"/>
  <c r="B156" i="7" s="1"/>
  <c r="B168" i="7" s="1"/>
  <c r="B180" i="7" s="1"/>
  <c r="B192" i="7" s="1"/>
  <c r="B204" i="7" s="1"/>
  <c r="B216" i="7" s="1"/>
  <c r="B228" i="7" s="1"/>
  <c r="B240" i="7" s="1"/>
  <c r="B252" i="7" s="1"/>
  <c r="B264" i="7" s="1"/>
  <c r="B276" i="7" s="1"/>
  <c r="B288" i="7" s="1"/>
  <c r="B300" i="7" s="1"/>
  <c r="B312" i="7" s="1"/>
  <c r="B324" i="7" s="1"/>
  <c r="B336" i="7" s="1"/>
  <c r="B348" i="7" s="1"/>
  <c r="B360" i="7" s="1"/>
  <c r="B372" i="7" s="1"/>
  <c r="B384" i="7" s="1"/>
  <c r="B396" i="7" s="1"/>
  <c r="B408" i="7" s="1"/>
  <c r="B420" i="7" s="1"/>
  <c r="B432" i="7" s="1"/>
  <c r="B444" i="7" s="1"/>
  <c r="B456" i="7" s="1"/>
  <c r="B468" i="7" s="1"/>
  <c r="B480" i="7" s="1"/>
  <c r="B492" i="7" s="1"/>
  <c r="B504" i="7" s="1"/>
  <c r="B516" i="7" s="1"/>
  <c r="B528" i="7" s="1"/>
  <c r="B540" i="7" s="1"/>
  <c r="B552" i="7" s="1"/>
  <c r="B564" i="7" s="1"/>
  <c r="B576" i="7" s="1"/>
  <c r="B588" i="7" s="1"/>
  <c r="B600" i="7" s="1"/>
  <c r="B612" i="7" s="1"/>
  <c r="B624" i="7" s="1"/>
  <c r="B636" i="7" s="1"/>
  <c r="B648" i="7" s="1"/>
  <c r="B660" i="7" s="1"/>
  <c r="B672" i="7" s="1"/>
  <c r="B684" i="7" s="1"/>
  <c r="B696" i="7" s="1"/>
  <c r="B708" i="7" s="1"/>
  <c r="B720" i="7" s="1"/>
  <c r="B732" i="7" s="1"/>
  <c r="B744" i="7" s="1"/>
  <c r="B756" i="7" s="1"/>
  <c r="B768" i="7" s="1"/>
  <c r="B780" i="7" s="1"/>
  <c r="B792" i="7" s="1"/>
  <c r="B804" i="7" s="1"/>
  <c r="B816" i="7" s="1"/>
  <c r="B828" i="7" s="1"/>
  <c r="B840" i="7" s="1"/>
  <c r="B852" i="7" s="1"/>
  <c r="B864" i="7" s="1"/>
  <c r="B876" i="7" s="1"/>
  <c r="B888" i="7" s="1"/>
  <c r="B900" i="7" s="1"/>
  <c r="B912" i="7" s="1"/>
  <c r="B924" i="7" s="1"/>
  <c r="B936" i="7" s="1"/>
  <c r="B948" i="7" s="1"/>
  <c r="B960" i="7" s="1"/>
  <c r="B972" i="7" s="1"/>
  <c r="B984" i="7" s="1"/>
  <c r="B996" i="7" s="1"/>
  <c r="B1008" i="7" s="1"/>
  <c r="B1020" i="7" s="1"/>
  <c r="B1032" i="7" s="1"/>
  <c r="B1044" i="7" s="1"/>
  <c r="B1056" i="7" s="1"/>
  <c r="B1068" i="7" s="1"/>
  <c r="B1080" i="7" s="1"/>
  <c r="B1092" i="7" s="1"/>
  <c r="B1104" i="7" s="1"/>
  <c r="B1116" i="7" s="1"/>
  <c r="B1128" i="7" s="1"/>
  <c r="B1140" i="7" s="1"/>
  <c r="B1152" i="7" s="1"/>
  <c r="B1164" i="7" s="1"/>
  <c r="B1176" i="7" s="1"/>
  <c r="B1188" i="7" s="1"/>
  <c r="B1200" i="7" s="1"/>
  <c r="B1212" i="7" s="1"/>
  <c r="B1224" i="7" s="1"/>
  <c r="B1236" i="7" s="1"/>
  <c r="B1248" i="7" s="1"/>
  <c r="B1260" i="7" s="1"/>
  <c r="B1272" i="7" s="1"/>
  <c r="B1284" i="7" s="1"/>
  <c r="B1296" i="7" s="1"/>
  <c r="B1308" i="7" s="1"/>
  <c r="B1320" i="7" s="1"/>
  <c r="B1332" i="7" s="1"/>
  <c r="B1344" i="7" s="1"/>
  <c r="B1356" i="7" s="1"/>
  <c r="B1368" i="7" s="1"/>
  <c r="B1380" i="7" s="1"/>
  <c r="B1392" i="7" s="1"/>
  <c r="B1404" i="7" s="1"/>
  <c r="B1416" i="7" s="1"/>
  <c r="B1428" i="7" s="1"/>
  <c r="B1440" i="7" s="1"/>
  <c r="B1452" i="7" s="1"/>
  <c r="B1464" i="7" s="1"/>
  <c r="B1476" i="7" s="1"/>
  <c r="B1488" i="7" s="1"/>
  <c r="B1500" i="7" s="1"/>
  <c r="B1512" i="7" s="1"/>
  <c r="B1524" i="7" s="1"/>
  <c r="B1536" i="7" s="1"/>
  <c r="B1548" i="7" s="1"/>
  <c r="B1560" i="7" s="1"/>
  <c r="B1572" i="7" s="1"/>
  <c r="B1584" i="7" s="1"/>
  <c r="B1596" i="7" s="1"/>
  <c r="B1608" i="7" s="1"/>
  <c r="B1620" i="7" s="1"/>
  <c r="B1632" i="7" s="1"/>
  <c r="B1644" i="7" s="1"/>
  <c r="B1656" i="7" s="1"/>
  <c r="B1668" i="7" s="1"/>
  <c r="B1680" i="7" s="1"/>
  <c r="B1692" i="7" s="1"/>
  <c r="B1704" i="7" s="1"/>
  <c r="B1716" i="7" s="1"/>
  <c r="B1728" i="7" s="1"/>
  <c r="B1740" i="7" s="1"/>
  <c r="B1752" i="7" s="1"/>
  <c r="B1764" i="7" s="1"/>
  <c r="B1776" i="7" s="1"/>
  <c r="B1788" i="7" s="1"/>
  <c r="B1800" i="7" s="1"/>
  <c r="D35" i="7"/>
  <c r="E35" i="7" s="1"/>
  <c r="B35" i="7"/>
  <c r="B47" i="7" s="1"/>
  <c r="B59" i="7" s="1"/>
  <c r="B71" i="7" s="1"/>
  <c r="B83" i="7" s="1"/>
  <c r="B95" i="7" s="1"/>
  <c r="B107" i="7" s="1"/>
  <c r="B119" i="7" s="1"/>
  <c r="B131" i="7" s="1"/>
  <c r="B143" i="7" s="1"/>
  <c r="B155" i="7" s="1"/>
  <c r="B167" i="7" s="1"/>
  <c r="B179" i="7" s="1"/>
  <c r="B191" i="7" s="1"/>
  <c r="B203" i="7" s="1"/>
  <c r="B215" i="7" s="1"/>
  <c r="B227" i="7" s="1"/>
  <c r="B239" i="7" s="1"/>
  <c r="B251" i="7" s="1"/>
  <c r="B263" i="7" s="1"/>
  <c r="B275" i="7" s="1"/>
  <c r="B287" i="7" s="1"/>
  <c r="B299" i="7" s="1"/>
  <c r="B311" i="7" s="1"/>
  <c r="B323" i="7" s="1"/>
  <c r="B335" i="7" s="1"/>
  <c r="B347" i="7" s="1"/>
  <c r="B359" i="7" s="1"/>
  <c r="B371" i="7" s="1"/>
  <c r="B383" i="7" s="1"/>
  <c r="B395" i="7" s="1"/>
  <c r="B407" i="7" s="1"/>
  <c r="B419" i="7" s="1"/>
  <c r="B431" i="7" s="1"/>
  <c r="B443" i="7" s="1"/>
  <c r="B455" i="7" s="1"/>
  <c r="B467" i="7" s="1"/>
  <c r="B479" i="7" s="1"/>
  <c r="B491" i="7" s="1"/>
  <c r="B503" i="7" s="1"/>
  <c r="B515" i="7" s="1"/>
  <c r="B527" i="7" s="1"/>
  <c r="B539" i="7" s="1"/>
  <c r="B551" i="7" s="1"/>
  <c r="B563" i="7" s="1"/>
  <c r="B575" i="7" s="1"/>
  <c r="B587" i="7" s="1"/>
  <c r="B599" i="7" s="1"/>
  <c r="B611" i="7" s="1"/>
  <c r="B623" i="7" s="1"/>
  <c r="B635" i="7" s="1"/>
  <c r="B647" i="7" s="1"/>
  <c r="B659" i="7" s="1"/>
  <c r="B671" i="7" s="1"/>
  <c r="B683" i="7" s="1"/>
  <c r="B695" i="7" s="1"/>
  <c r="B707" i="7" s="1"/>
  <c r="B719" i="7" s="1"/>
  <c r="B731" i="7" s="1"/>
  <c r="B743" i="7" s="1"/>
  <c r="B755" i="7" s="1"/>
  <c r="B767" i="7" s="1"/>
  <c r="B779" i="7" s="1"/>
  <c r="B791" i="7" s="1"/>
  <c r="B803" i="7" s="1"/>
  <c r="B815" i="7" s="1"/>
  <c r="B827" i="7" s="1"/>
  <c r="B839" i="7" s="1"/>
  <c r="B851" i="7" s="1"/>
  <c r="B863" i="7" s="1"/>
  <c r="B875" i="7" s="1"/>
  <c r="B887" i="7" s="1"/>
  <c r="B899" i="7" s="1"/>
  <c r="B911" i="7" s="1"/>
  <c r="B923" i="7" s="1"/>
  <c r="B935" i="7" s="1"/>
  <c r="B947" i="7" s="1"/>
  <c r="B959" i="7" s="1"/>
  <c r="B971" i="7" s="1"/>
  <c r="B983" i="7" s="1"/>
  <c r="B995" i="7" s="1"/>
  <c r="B1007" i="7" s="1"/>
  <c r="B1019" i="7" s="1"/>
  <c r="B1031" i="7" s="1"/>
  <c r="B1043" i="7" s="1"/>
  <c r="B1055" i="7" s="1"/>
  <c r="B1067" i="7" s="1"/>
  <c r="B1079" i="7" s="1"/>
  <c r="B1091" i="7" s="1"/>
  <c r="B1103" i="7" s="1"/>
  <c r="B1115" i="7" s="1"/>
  <c r="B1127" i="7" s="1"/>
  <c r="B1139" i="7" s="1"/>
  <c r="B1151" i="7" s="1"/>
  <c r="B1163" i="7" s="1"/>
  <c r="B1175" i="7" s="1"/>
  <c r="B1187" i="7" s="1"/>
  <c r="B1199" i="7" s="1"/>
  <c r="B1211" i="7" s="1"/>
  <c r="B1223" i="7" s="1"/>
  <c r="B1235" i="7" s="1"/>
  <c r="B1247" i="7" s="1"/>
  <c r="B1259" i="7" s="1"/>
  <c r="B1271" i="7" s="1"/>
  <c r="B1283" i="7" s="1"/>
  <c r="B1295" i="7" s="1"/>
  <c r="B1307" i="7" s="1"/>
  <c r="B1319" i="7" s="1"/>
  <c r="B1331" i="7" s="1"/>
  <c r="B1343" i="7" s="1"/>
  <c r="B1355" i="7" s="1"/>
  <c r="B1367" i="7" s="1"/>
  <c r="B1379" i="7" s="1"/>
  <c r="B1391" i="7" s="1"/>
  <c r="B1403" i="7" s="1"/>
  <c r="B1415" i="7" s="1"/>
  <c r="B1427" i="7" s="1"/>
  <c r="B1439" i="7" s="1"/>
  <c r="B1451" i="7" s="1"/>
  <c r="B1463" i="7" s="1"/>
  <c r="B1475" i="7" s="1"/>
  <c r="B1487" i="7" s="1"/>
  <c r="B1499" i="7" s="1"/>
  <c r="B1511" i="7" s="1"/>
  <c r="B1523" i="7" s="1"/>
  <c r="B1535" i="7" s="1"/>
  <c r="B1547" i="7" s="1"/>
  <c r="B1559" i="7" s="1"/>
  <c r="B1571" i="7" s="1"/>
  <c r="B1583" i="7" s="1"/>
  <c r="B1595" i="7" s="1"/>
  <c r="B1607" i="7" s="1"/>
  <c r="B1619" i="7" s="1"/>
  <c r="B1631" i="7" s="1"/>
  <c r="B1643" i="7" s="1"/>
  <c r="B1655" i="7" s="1"/>
  <c r="B1667" i="7" s="1"/>
  <c r="B1679" i="7" s="1"/>
  <c r="B1691" i="7" s="1"/>
  <c r="B1703" i="7" s="1"/>
  <c r="B1715" i="7" s="1"/>
  <c r="B1727" i="7" s="1"/>
  <c r="B1739" i="7" s="1"/>
  <c r="B1751" i="7" s="1"/>
  <c r="B1763" i="7" s="1"/>
  <c r="B1775" i="7" s="1"/>
  <c r="B1787" i="7" s="1"/>
  <c r="B1799" i="7" s="1"/>
  <c r="D34" i="7"/>
  <c r="E34" i="7" s="1"/>
  <c r="B34" i="7"/>
  <c r="B46" i="7" s="1"/>
  <c r="B58" i="7" s="1"/>
  <c r="B70" i="7" s="1"/>
  <c r="B82" i="7" s="1"/>
  <c r="B94" i="7" s="1"/>
  <c r="B106" i="7" s="1"/>
  <c r="B118" i="7" s="1"/>
  <c r="B130" i="7" s="1"/>
  <c r="B142" i="7" s="1"/>
  <c r="B154" i="7" s="1"/>
  <c r="B166" i="7" s="1"/>
  <c r="B178" i="7" s="1"/>
  <c r="B190" i="7" s="1"/>
  <c r="B202" i="7" s="1"/>
  <c r="B214" i="7" s="1"/>
  <c r="B226" i="7" s="1"/>
  <c r="B238" i="7" s="1"/>
  <c r="B250" i="7" s="1"/>
  <c r="B262" i="7" s="1"/>
  <c r="B274" i="7" s="1"/>
  <c r="B286" i="7" s="1"/>
  <c r="B298" i="7" s="1"/>
  <c r="B310" i="7" s="1"/>
  <c r="B322" i="7" s="1"/>
  <c r="B334" i="7" s="1"/>
  <c r="B346" i="7" s="1"/>
  <c r="B358" i="7" s="1"/>
  <c r="B370" i="7" s="1"/>
  <c r="B382" i="7" s="1"/>
  <c r="B394" i="7" s="1"/>
  <c r="B406" i="7" s="1"/>
  <c r="B418" i="7" s="1"/>
  <c r="B430" i="7" s="1"/>
  <c r="B442" i="7" s="1"/>
  <c r="B454" i="7" s="1"/>
  <c r="B466" i="7" s="1"/>
  <c r="B478" i="7" s="1"/>
  <c r="B490" i="7" s="1"/>
  <c r="B502" i="7" s="1"/>
  <c r="B514" i="7" s="1"/>
  <c r="B526" i="7" s="1"/>
  <c r="B538" i="7" s="1"/>
  <c r="B550" i="7" s="1"/>
  <c r="B562" i="7" s="1"/>
  <c r="B574" i="7" s="1"/>
  <c r="B586" i="7" s="1"/>
  <c r="B598" i="7" s="1"/>
  <c r="B610" i="7" s="1"/>
  <c r="B622" i="7" s="1"/>
  <c r="B634" i="7" s="1"/>
  <c r="B646" i="7" s="1"/>
  <c r="B658" i="7" s="1"/>
  <c r="B670" i="7" s="1"/>
  <c r="B682" i="7" s="1"/>
  <c r="B694" i="7" s="1"/>
  <c r="B706" i="7" s="1"/>
  <c r="B718" i="7" s="1"/>
  <c r="B730" i="7" s="1"/>
  <c r="B742" i="7" s="1"/>
  <c r="B754" i="7" s="1"/>
  <c r="B766" i="7" s="1"/>
  <c r="B778" i="7" s="1"/>
  <c r="B790" i="7" s="1"/>
  <c r="B802" i="7" s="1"/>
  <c r="B814" i="7" s="1"/>
  <c r="B826" i="7" s="1"/>
  <c r="B838" i="7" s="1"/>
  <c r="B850" i="7" s="1"/>
  <c r="B862" i="7" s="1"/>
  <c r="B874" i="7" s="1"/>
  <c r="B886" i="7" s="1"/>
  <c r="B898" i="7" s="1"/>
  <c r="B910" i="7" s="1"/>
  <c r="B922" i="7" s="1"/>
  <c r="B934" i="7" s="1"/>
  <c r="B946" i="7" s="1"/>
  <c r="B958" i="7" s="1"/>
  <c r="B970" i="7" s="1"/>
  <c r="B982" i="7" s="1"/>
  <c r="B994" i="7" s="1"/>
  <c r="B1006" i="7" s="1"/>
  <c r="B1018" i="7" s="1"/>
  <c r="B1030" i="7" s="1"/>
  <c r="B1042" i="7" s="1"/>
  <c r="B1054" i="7" s="1"/>
  <c r="B1066" i="7" s="1"/>
  <c r="B1078" i="7" s="1"/>
  <c r="B1090" i="7" s="1"/>
  <c r="B1102" i="7" s="1"/>
  <c r="B1114" i="7" s="1"/>
  <c r="B1126" i="7" s="1"/>
  <c r="B1138" i="7" s="1"/>
  <c r="B1150" i="7" s="1"/>
  <c r="B1162" i="7" s="1"/>
  <c r="B1174" i="7" s="1"/>
  <c r="B1186" i="7" s="1"/>
  <c r="B1198" i="7" s="1"/>
  <c r="B1210" i="7" s="1"/>
  <c r="B1222" i="7" s="1"/>
  <c r="B1234" i="7" s="1"/>
  <c r="B1246" i="7" s="1"/>
  <c r="B1258" i="7" s="1"/>
  <c r="B1270" i="7" s="1"/>
  <c r="B1282" i="7" s="1"/>
  <c r="B1294" i="7" s="1"/>
  <c r="B1306" i="7" s="1"/>
  <c r="B1318" i="7" s="1"/>
  <c r="B1330" i="7" s="1"/>
  <c r="B1342" i="7" s="1"/>
  <c r="B1354" i="7" s="1"/>
  <c r="B1366" i="7" s="1"/>
  <c r="B1378" i="7" s="1"/>
  <c r="B1390" i="7" s="1"/>
  <c r="B1402" i="7" s="1"/>
  <c r="B1414" i="7" s="1"/>
  <c r="B1426" i="7" s="1"/>
  <c r="B1438" i="7" s="1"/>
  <c r="B1450" i="7" s="1"/>
  <c r="B1462" i="7" s="1"/>
  <c r="B1474" i="7" s="1"/>
  <c r="B1486" i="7" s="1"/>
  <c r="B1498" i="7" s="1"/>
  <c r="B1510" i="7" s="1"/>
  <c r="B1522" i="7" s="1"/>
  <c r="B1534" i="7" s="1"/>
  <c r="B1546" i="7" s="1"/>
  <c r="B1558" i="7" s="1"/>
  <c r="B1570" i="7" s="1"/>
  <c r="B1582" i="7" s="1"/>
  <c r="B1594" i="7" s="1"/>
  <c r="B1606" i="7" s="1"/>
  <c r="B1618" i="7" s="1"/>
  <c r="B1630" i="7" s="1"/>
  <c r="B1642" i="7" s="1"/>
  <c r="B1654" i="7" s="1"/>
  <c r="B1666" i="7" s="1"/>
  <c r="B1678" i="7" s="1"/>
  <c r="B1690" i="7" s="1"/>
  <c r="B1702" i="7" s="1"/>
  <c r="B1714" i="7" s="1"/>
  <c r="B1726" i="7" s="1"/>
  <c r="B1738" i="7" s="1"/>
  <c r="B1750" i="7" s="1"/>
  <c r="B1762" i="7" s="1"/>
  <c r="B1774" i="7" s="1"/>
  <c r="B1786" i="7" s="1"/>
  <c r="B1798" i="7" s="1"/>
  <c r="D33" i="7"/>
  <c r="E33" i="7" s="1"/>
  <c r="B33" i="7"/>
  <c r="B45" i="7" s="1"/>
  <c r="B57" i="7" s="1"/>
  <c r="B69" i="7" s="1"/>
  <c r="B81" i="7" s="1"/>
  <c r="B93" i="7" s="1"/>
  <c r="B105" i="7" s="1"/>
  <c r="B117" i="7" s="1"/>
  <c r="B129" i="7" s="1"/>
  <c r="B141" i="7" s="1"/>
  <c r="B153" i="7" s="1"/>
  <c r="B165" i="7" s="1"/>
  <c r="B177" i="7" s="1"/>
  <c r="B189" i="7" s="1"/>
  <c r="B201" i="7" s="1"/>
  <c r="B213" i="7" s="1"/>
  <c r="B225" i="7" s="1"/>
  <c r="B237" i="7" s="1"/>
  <c r="B249" i="7" s="1"/>
  <c r="B261" i="7" s="1"/>
  <c r="B273" i="7" s="1"/>
  <c r="B285" i="7" s="1"/>
  <c r="B297" i="7" s="1"/>
  <c r="B309" i="7" s="1"/>
  <c r="B321" i="7" s="1"/>
  <c r="B333" i="7" s="1"/>
  <c r="B345" i="7" s="1"/>
  <c r="B357" i="7" s="1"/>
  <c r="B369" i="7" s="1"/>
  <c r="B381" i="7" s="1"/>
  <c r="B393" i="7" s="1"/>
  <c r="B405" i="7" s="1"/>
  <c r="B417" i="7" s="1"/>
  <c r="B429" i="7" s="1"/>
  <c r="B441" i="7" s="1"/>
  <c r="B453" i="7" s="1"/>
  <c r="B465" i="7" s="1"/>
  <c r="B477" i="7" s="1"/>
  <c r="B489" i="7" s="1"/>
  <c r="B501" i="7" s="1"/>
  <c r="B513" i="7" s="1"/>
  <c r="B525" i="7" s="1"/>
  <c r="B537" i="7" s="1"/>
  <c r="B549" i="7" s="1"/>
  <c r="B561" i="7" s="1"/>
  <c r="B573" i="7" s="1"/>
  <c r="B585" i="7" s="1"/>
  <c r="B597" i="7" s="1"/>
  <c r="B609" i="7" s="1"/>
  <c r="B621" i="7" s="1"/>
  <c r="B633" i="7" s="1"/>
  <c r="B645" i="7" s="1"/>
  <c r="B657" i="7" s="1"/>
  <c r="B669" i="7" s="1"/>
  <c r="B681" i="7" s="1"/>
  <c r="B693" i="7" s="1"/>
  <c r="B705" i="7" s="1"/>
  <c r="B717" i="7" s="1"/>
  <c r="B729" i="7" s="1"/>
  <c r="B741" i="7" s="1"/>
  <c r="B753" i="7" s="1"/>
  <c r="B765" i="7" s="1"/>
  <c r="B777" i="7" s="1"/>
  <c r="B789" i="7" s="1"/>
  <c r="B801" i="7" s="1"/>
  <c r="B813" i="7" s="1"/>
  <c r="B825" i="7" s="1"/>
  <c r="B837" i="7" s="1"/>
  <c r="B849" i="7" s="1"/>
  <c r="B861" i="7" s="1"/>
  <c r="B873" i="7" s="1"/>
  <c r="B885" i="7" s="1"/>
  <c r="B897" i="7" s="1"/>
  <c r="B909" i="7" s="1"/>
  <c r="B921" i="7" s="1"/>
  <c r="B933" i="7" s="1"/>
  <c r="B945" i="7" s="1"/>
  <c r="B957" i="7" s="1"/>
  <c r="B969" i="7" s="1"/>
  <c r="B981" i="7" s="1"/>
  <c r="B993" i="7" s="1"/>
  <c r="B1005" i="7" s="1"/>
  <c r="B1017" i="7" s="1"/>
  <c r="B1029" i="7" s="1"/>
  <c r="B1041" i="7" s="1"/>
  <c r="B1053" i="7" s="1"/>
  <c r="B1065" i="7" s="1"/>
  <c r="B1077" i="7" s="1"/>
  <c r="B1089" i="7" s="1"/>
  <c r="B1101" i="7" s="1"/>
  <c r="B1113" i="7" s="1"/>
  <c r="B1125" i="7" s="1"/>
  <c r="B1137" i="7" s="1"/>
  <c r="B1149" i="7" s="1"/>
  <c r="B1161" i="7" s="1"/>
  <c r="B1173" i="7" s="1"/>
  <c r="B1185" i="7" s="1"/>
  <c r="B1197" i="7" s="1"/>
  <c r="B1209" i="7" s="1"/>
  <c r="B1221" i="7" s="1"/>
  <c r="B1233" i="7" s="1"/>
  <c r="B1245" i="7" s="1"/>
  <c r="B1257" i="7" s="1"/>
  <c r="B1269" i="7" s="1"/>
  <c r="B1281" i="7" s="1"/>
  <c r="B1293" i="7" s="1"/>
  <c r="B1305" i="7" s="1"/>
  <c r="B1317" i="7" s="1"/>
  <c r="B1329" i="7" s="1"/>
  <c r="B1341" i="7" s="1"/>
  <c r="B1353" i="7" s="1"/>
  <c r="B1365" i="7" s="1"/>
  <c r="B1377" i="7" s="1"/>
  <c r="B1389" i="7" s="1"/>
  <c r="B1401" i="7" s="1"/>
  <c r="B1413" i="7" s="1"/>
  <c r="B1425" i="7" s="1"/>
  <c r="B1437" i="7" s="1"/>
  <c r="B1449" i="7" s="1"/>
  <c r="B1461" i="7" s="1"/>
  <c r="B1473" i="7" s="1"/>
  <c r="B1485" i="7" s="1"/>
  <c r="B1497" i="7" s="1"/>
  <c r="B1509" i="7" s="1"/>
  <c r="B1521" i="7" s="1"/>
  <c r="B1533" i="7" s="1"/>
  <c r="B1545" i="7" s="1"/>
  <c r="B1557" i="7" s="1"/>
  <c r="B1569" i="7" s="1"/>
  <c r="B1581" i="7" s="1"/>
  <c r="B1593" i="7" s="1"/>
  <c r="B1605" i="7" s="1"/>
  <c r="B1617" i="7" s="1"/>
  <c r="B1629" i="7" s="1"/>
  <c r="B1641" i="7" s="1"/>
  <c r="B1653" i="7" s="1"/>
  <c r="B1665" i="7" s="1"/>
  <c r="B1677" i="7" s="1"/>
  <c r="B1689" i="7" s="1"/>
  <c r="B1701" i="7" s="1"/>
  <c r="B1713" i="7" s="1"/>
  <c r="B1725" i="7" s="1"/>
  <c r="B1737" i="7" s="1"/>
  <c r="B1749" i="7" s="1"/>
  <c r="B1761" i="7" s="1"/>
  <c r="B1773" i="7" s="1"/>
  <c r="B1785" i="7" s="1"/>
  <c r="B1797" i="7" s="1"/>
  <c r="D32" i="7"/>
  <c r="E32" i="7" s="1"/>
  <c r="B32" i="7"/>
  <c r="B44" i="7" s="1"/>
  <c r="B56" i="7" s="1"/>
  <c r="B68" i="7" s="1"/>
  <c r="B80" i="7" s="1"/>
  <c r="B92" i="7" s="1"/>
  <c r="B104" i="7" s="1"/>
  <c r="B116" i="7" s="1"/>
  <c r="B128" i="7" s="1"/>
  <c r="B140" i="7" s="1"/>
  <c r="B152" i="7" s="1"/>
  <c r="B164" i="7" s="1"/>
  <c r="B176" i="7" s="1"/>
  <c r="B188" i="7" s="1"/>
  <c r="B200" i="7" s="1"/>
  <c r="B212" i="7" s="1"/>
  <c r="B224" i="7" s="1"/>
  <c r="B236" i="7" s="1"/>
  <c r="B248" i="7" s="1"/>
  <c r="B260" i="7" s="1"/>
  <c r="B272" i="7" s="1"/>
  <c r="B284" i="7" s="1"/>
  <c r="B296" i="7" s="1"/>
  <c r="B308" i="7" s="1"/>
  <c r="B320" i="7" s="1"/>
  <c r="B332" i="7" s="1"/>
  <c r="B344" i="7" s="1"/>
  <c r="B356" i="7" s="1"/>
  <c r="B368" i="7" s="1"/>
  <c r="B380" i="7" s="1"/>
  <c r="B392" i="7" s="1"/>
  <c r="B404" i="7" s="1"/>
  <c r="B416" i="7" s="1"/>
  <c r="B428" i="7" s="1"/>
  <c r="B440" i="7" s="1"/>
  <c r="B452" i="7" s="1"/>
  <c r="B464" i="7" s="1"/>
  <c r="B476" i="7" s="1"/>
  <c r="B488" i="7" s="1"/>
  <c r="B500" i="7" s="1"/>
  <c r="B512" i="7" s="1"/>
  <c r="B524" i="7" s="1"/>
  <c r="B536" i="7" s="1"/>
  <c r="B548" i="7" s="1"/>
  <c r="B560" i="7" s="1"/>
  <c r="B572" i="7" s="1"/>
  <c r="B584" i="7" s="1"/>
  <c r="B596" i="7" s="1"/>
  <c r="B608" i="7" s="1"/>
  <c r="B620" i="7" s="1"/>
  <c r="B632" i="7" s="1"/>
  <c r="B644" i="7" s="1"/>
  <c r="B656" i="7" s="1"/>
  <c r="B668" i="7" s="1"/>
  <c r="B680" i="7" s="1"/>
  <c r="B692" i="7" s="1"/>
  <c r="B704" i="7" s="1"/>
  <c r="B716" i="7" s="1"/>
  <c r="B728" i="7" s="1"/>
  <c r="B740" i="7" s="1"/>
  <c r="B752" i="7" s="1"/>
  <c r="B764" i="7" s="1"/>
  <c r="B776" i="7" s="1"/>
  <c r="B788" i="7" s="1"/>
  <c r="B800" i="7" s="1"/>
  <c r="B812" i="7" s="1"/>
  <c r="B824" i="7" s="1"/>
  <c r="B836" i="7" s="1"/>
  <c r="B848" i="7" s="1"/>
  <c r="B860" i="7" s="1"/>
  <c r="B872" i="7" s="1"/>
  <c r="B884" i="7" s="1"/>
  <c r="B896" i="7" s="1"/>
  <c r="B908" i="7" s="1"/>
  <c r="B920" i="7" s="1"/>
  <c r="B932" i="7" s="1"/>
  <c r="B944" i="7" s="1"/>
  <c r="B956" i="7" s="1"/>
  <c r="B968" i="7" s="1"/>
  <c r="B980" i="7" s="1"/>
  <c r="B992" i="7" s="1"/>
  <c r="B1004" i="7" s="1"/>
  <c r="B1016" i="7" s="1"/>
  <c r="B1028" i="7" s="1"/>
  <c r="B1040" i="7" s="1"/>
  <c r="B1052" i="7" s="1"/>
  <c r="B1064" i="7" s="1"/>
  <c r="B1076" i="7" s="1"/>
  <c r="B1088" i="7" s="1"/>
  <c r="B1100" i="7" s="1"/>
  <c r="B1112" i="7" s="1"/>
  <c r="B1124" i="7" s="1"/>
  <c r="B1136" i="7" s="1"/>
  <c r="B1148" i="7" s="1"/>
  <c r="B1160" i="7" s="1"/>
  <c r="B1172" i="7" s="1"/>
  <c r="B1184" i="7" s="1"/>
  <c r="B1196" i="7" s="1"/>
  <c r="B1208" i="7" s="1"/>
  <c r="B1220" i="7" s="1"/>
  <c r="B1232" i="7" s="1"/>
  <c r="B1244" i="7" s="1"/>
  <c r="B1256" i="7" s="1"/>
  <c r="B1268" i="7" s="1"/>
  <c r="B1280" i="7" s="1"/>
  <c r="B1292" i="7" s="1"/>
  <c r="B1304" i="7" s="1"/>
  <c r="B1316" i="7" s="1"/>
  <c r="B1328" i="7" s="1"/>
  <c r="B1340" i="7" s="1"/>
  <c r="B1352" i="7" s="1"/>
  <c r="B1364" i="7" s="1"/>
  <c r="B1376" i="7" s="1"/>
  <c r="B1388" i="7" s="1"/>
  <c r="B1400" i="7" s="1"/>
  <c r="B1412" i="7" s="1"/>
  <c r="B1424" i="7" s="1"/>
  <c r="B1436" i="7" s="1"/>
  <c r="B1448" i="7" s="1"/>
  <c r="B1460" i="7" s="1"/>
  <c r="B1472" i="7" s="1"/>
  <c r="B1484" i="7" s="1"/>
  <c r="B1496" i="7" s="1"/>
  <c r="B1508" i="7" s="1"/>
  <c r="B1520" i="7" s="1"/>
  <c r="B1532" i="7" s="1"/>
  <c r="B1544" i="7" s="1"/>
  <c r="B1556" i="7" s="1"/>
  <c r="B1568" i="7" s="1"/>
  <c r="B1580" i="7" s="1"/>
  <c r="B1592" i="7" s="1"/>
  <c r="B1604" i="7" s="1"/>
  <c r="B1616" i="7" s="1"/>
  <c r="B1628" i="7" s="1"/>
  <c r="B1640" i="7" s="1"/>
  <c r="B1652" i="7" s="1"/>
  <c r="B1664" i="7" s="1"/>
  <c r="B1676" i="7" s="1"/>
  <c r="B1688" i="7" s="1"/>
  <c r="B1700" i="7" s="1"/>
  <c r="B1712" i="7" s="1"/>
  <c r="B1724" i="7" s="1"/>
  <c r="B1736" i="7" s="1"/>
  <c r="B1748" i="7" s="1"/>
  <c r="B1760" i="7" s="1"/>
  <c r="B1772" i="7" s="1"/>
  <c r="B1784" i="7" s="1"/>
  <c r="B1796" i="7" s="1"/>
  <c r="D31" i="7"/>
  <c r="E31" i="7" s="1"/>
  <c r="B31" i="7"/>
  <c r="B43" i="7" s="1"/>
  <c r="B55" i="7" s="1"/>
  <c r="B67" i="7" s="1"/>
  <c r="B79" i="7" s="1"/>
  <c r="B91" i="7" s="1"/>
  <c r="B103" i="7" s="1"/>
  <c r="B115" i="7" s="1"/>
  <c r="B127" i="7" s="1"/>
  <c r="B139" i="7" s="1"/>
  <c r="B151" i="7" s="1"/>
  <c r="B163" i="7" s="1"/>
  <c r="B175" i="7" s="1"/>
  <c r="B187" i="7" s="1"/>
  <c r="B199" i="7" s="1"/>
  <c r="B211" i="7" s="1"/>
  <c r="B223" i="7" s="1"/>
  <c r="B235" i="7" s="1"/>
  <c r="B247" i="7" s="1"/>
  <c r="B259" i="7" s="1"/>
  <c r="B271" i="7" s="1"/>
  <c r="B283" i="7" s="1"/>
  <c r="B295" i="7" s="1"/>
  <c r="B307" i="7" s="1"/>
  <c r="B319" i="7" s="1"/>
  <c r="B331" i="7" s="1"/>
  <c r="B343" i="7" s="1"/>
  <c r="B355" i="7" s="1"/>
  <c r="B367" i="7" s="1"/>
  <c r="B379" i="7" s="1"/>
  <c r="B391" i="7" s="1"/>
  <c r="B403" i="7" s="1"/>
  <c r="B415" i="7" s="1"/>
  <c r="B427" i="7" s="1"/>
  <c r="B439" i="7" s="1"/>
  <c r="B451" i="7" s="1"/>
  <c r="B463" i="7" s="1"/>
  <c r="B475" i="7" s="1"/>
  <c r="B487" i="7" s="1"/>
  <c r="B499" i="7" s="1"/>
  <c r="B511" i="7" s="1"/>
  <c r="B523" i="7" s="1"/>
  <c r="B535" i="7" s="1"/>
  <c r="B547" i="7" s="1"/>
  <c r="B559" i="7" s="1"/>
  <c r="B571" i="7" s="1"/>
  <c r="B583" i="7" s="1"/>
  <c r="B595" i="7" s="1"/>
  <c r="B607" i="7" s="1"/>
  <c r="B619" i="7" s="1"/>
  <c r="B631" i="7" s="1"/>
  <c r="B643" i="7" s="1"/>
  <c r="B655" i="7" s="1"/>
  <c r="B667" i="7" s="1"/>
  <c r="B679" i="7" s="1"/>
  <c r="B691" i="7" s="1"/>
  <c r="B703" i="7" s="1"/>
  <c r="B715" i="7" s="1"/>
  <c r="B727" i="7" s="1"/>
  <c r="B739" i="7" s="1"/>
  <c r="B751" i="7" s="1"/>
  <c r="B763" i="7" s="1"/>
  <c r="B775" i="7" s="1"/>
  <c r="B787" i="7" s="1"/>
  <c r="B799" i="7" s="1"/>
  <c r="B811" i="7" s="1"/>
  <c r="B823" i="7" s="1"/>
  <c r="B835" i="7" s="1"/>
  <c r="B847" i="7" s="1"/>
  <c r="B859" i="7" s="1"/>
  <c r="B871" i="7" s="1"/>
  <c r="B883" i="7" s="1"/>
  <c r="B895" i="7" s="1"/>
  <c r="B907" i="7" s="1"/>
  <c r="B919" i="7" s="1"/>
  <c r="B931" i="7" s="1"/>
  <c r="B943" i="7" s="1"/>
  <c r="B955" i="7" s="1"/>
  <c r="B967" i="7" s="1"/>
  <c r="B979" i="7" s="1"/>
  <c r="B991" i="7" s="1"/>
  <c r="B1003" i="7" s="1"/>
  <c r="B1015" i="7" s="1"/>
  <c r="B1027" i="7" s="1"/>
  <c r="B1039" i="7" s="1"/>
  <c r="B1051" i="7" s="1"/>
  <c r="B1063" i="7" s="1"/>
  <c r="B1075" i="7" s="1"/>
  <c r="B1087" i="7" s="1"/>
  <c r="B1099" i="7" s="1"/>
  <c r="B1111" i="7" s="1"/>
  <c r="B1123" i="7" s="1"/>
  <c r="B1135" i="7" s="1"/>
  <c r="B1147" i="7" s="1"/>
  <c r="B1159" i="7" s="1"/>
  <c r="B1171" i="7" s="1"/>
  <c r="B1183" i="7" s="1"/>
  <c r="B1195" i="7" s="1"/>
  <c r="B1207" i="7" s="1"/>
  <c r="B1219" i="7" s="1"/>
  <c r="B1231" i="7" s="1"/>
  <c r="B1243" i="7" s="1"/>
  <c r="B1255" i="7" s="1"/>
  <c r="B1267" i="7" s="1"/>
  <c r="B1279" i="7" s="1"/>
  <c r="B1291" i="7" s="1"/>
  <c r="B1303" i="7" s="1"/>
  <c r="B1315" i="7" s="1"/>
  <c r="B1327" i="7" s="1"/>
  <c r="B1339" i="7" s="1"/>
  <c r="B1351" i="7" s="1"/>
  <c r="B1363" i="7" s="1"/>
  <c r="B1375" i="7" s="1"/>
  <c r="B1387" i="7" s="1"/>
  <c r="B1399" i="7" s="1"/>
  <c r="B1411" i="7" s="1"/>
  <c r="B1423" i="7" s="1"/>
  <c r="B1435" i="7" s="1"/>
  <c r="B1447" i="7" s="1"/>
  <c r="B1459" i="7" s="1"/>
  <c r="B1471" i="7" s="1"/>
  <c r="B1483" i="7" s="1"/>
  <c r="B1495" i="7" s="1"/>
  <c r="B1507" i="7" s="1"/>
  <c r="B1519" i="7" s="1"/>
  <c r="B1531" i="7" s="1"/>
  <c r="B1543" i="7" s="1"/>
  <c r="B1555" i="7" s="1"/>
  <c r="B1567" i="7" s="1"/>
  <c r="B1579" i="7" s="1"/>
  <c r="B1591" i="7" s="1"/>
  <c r="B1603" i="7" s="1"/>
  <c r="B1615" i="7" s="1"/>
  <c r="B1627" i="7" s="1"/>
  <c r="B1639" i="7" s="1"/>
  <c r="B1651" i="7" s="1"/>
  <c r="B1663" i="7" s="1"/>
  <c r="B1675" i="7" s="1"/>
  <c r="B1687" i="7" s="1"/>
  <c r="B1699" i="7" s="1"/>
  <c r="B1711" i="7" s="1"/>
  <c r="B1723" i="7" s="1"/>
  <c r="B1735" i="7" s="1"/>
  <c r="B1747" i="7" s="1"/>
  <c r="B1759" i="7" s="1"/>
  <c r="B1771" i="7" s="1"/>
  <c r="B1783" i="7" s="1"/>
  <c r="B1795" i="7" s="1"/>
  <c r="D30" i="7"/>
  <c r="E30" i="7" s="1"/>
  <c r="B30" i="7"/>
  <c r="B42" i="7" s="1"/>
  <c r="B54" i="7" s="1"/>
  <c r="B66" i="7" s="1"/>
  <c r="B78" i="7" s="1"/>
  <c r="B90" i="7" s="1"/>
  <c r="B102" i="7" s="1"/>
  <c r="B114" i="7" s="1"/>
  <c r="B126" i="7" s="1"/>
  <c r="B138" i="7" s="1"/>
  <c r="B150" i="7" s="1"/>
  <c r="B162" i="7" s="1"/>
  <c r="B174" i="7" s="1"/>
  <c r="B186" i="7" s="1"/>
  <c r="B198" i="7" s="1"/>
  <c r="B210" i="7" s="1"/>
  <c r="B222" i="7" s="1"/>
  <c r="B234" i="7" s="1"/>
  <c r="B246" i="7" s="1"/>
  <c r="B258" i="7" s="1"/>
  <c r="B270" i="7" s="1"/>
  <c r="B282" i="7" s="1"/>
  <c r="B294" i="7" s="1"/>
  <c r="B306" i="7" s="1"/>
  <c r="B318" i="7" s="1"/>
  <c r="B330" i="7" s="1"/>
  <c r="B342" i="7" s="1"/>
  <c r="B354" i="7" s="1"/>
  <c r="B366" i="7" s="1"/>
  <c r="B378" i="7" s="1"/>
  <c r="B390" i="7" s="1"/>
  <c r="B402" i="7" s="1"/>
  <c r="B414" i="7" s="1"/>
  <c r="B426" i="7" s="1"/>
  <c r="B438" i="7" s="1"/>
  <c r="B450" i="7" s="1"/>
  <c r="B462" i="7" s="1"/>
  <c r="B474" i="7" s="1"/>
  <c r="B486" i="7" s="1"/>
  <c r="B498" i="7" s="1"/>
  <c r="B510" i="7" s="1"/>
  <c r="B522" i="7" s="1"/>
  <c r="B534" i="7" s="1"/>
  <c r="B546" i="7" s="1"/>
  <c r="B558" i="7" s="1"/>
  <c r="B570" i="7" s="1"/>
  <c r="B582" i="7" s="1"/>
  <c r="B594" i="7" s="1"/>
  <c r="B606" i="7" s="1"/>
  <c r="B618" i="7" s="1"/>
  <c r="B630" i="7" s="1"/>
  <c r="B642" i="7" s="1"/>
  <c r="B654" i="7" s="1"/>
  <c r="B666" i="7" s="1"/>
  <c r="B678" i="7" s="1"/>
  <c r="B690" i="7" s="1"/>
  <c r="B702" i="7" s="1"/>
  <c r="B714" i="7" s="1"/>
  <c r="B726" i="7" s="1"/>
  <c r="B738" i="7" s="1"/>
  <c r="B750" i="7" s="1"/>
  <c r="B762" i="7" s="1"/>
  <c r="B774" i="7" s="1"/>
  <c r="B786" i="7" s="1"/>
  <c r="B798" i="7" s="1"/>
  <c r="B810" i="7" s="1"/>
  <c r="B822" i="7" s="1"/>
  <c r="B834" i="7" s="1"/>
  <c r="B846" i="7" s="1"/>
  <c r="B858" i="7" s="1"/>
  <c r="B870" i="7" s="1"/>
  <c r="B882" i="7" s="1"/>
  <c r="B894" i="7" s="1"/>
  <c r="B906" i="7" s="1"/>
  <c r="B918" i="7" s="1"/>
  <c r="B930" i="7" s="1"/>
  <c r="B942" i="7" s="1"/>
  <c r="B954" i="7" s="1"/>
  <c r="B966" i="7" s="1"/>
  <c r="B978" i="7" s="1"/>
  <c r="B990" i="7" s="1"/>
  <c r="B1002" i="7" s="1"/>
  <c r="B1014" i="7" s="1"/>
  <c r="B1026" i="7" s="1"/>
  <c r="B1038" i="7" s="1"/>
  <c r="B1050" i="7" s="1"/>
  <c r="B1062" i="7" s="1"/>
  <c r="B1074" i="7" s="1"/>
  <c r="B1086" i="7" s="1"/>
  <c r="B1098" i="7" s="1"/>
  <c r="B1110" i="7" s="1"/>
  <c r="B1122" i="7" s="1"/>
  <c r="B1134" i="7" s="1"/>
  <c r="B1146" i="7" s="1"/>
  <c r="B1158" i="7" s="1"/>
  <c r="B1170" i="7" s="1"/>
  <c r="B1182" i="7" s="1"/>
  <c r="B1194" i="7" s="1"/>
  <c r="B1206" i="7" s="1"/>
  <c r="B1218" i="7" s="1"/>
  <c r="B1230" i="7" s="1"/>
  <c r="B1242" i="7" s="1"/>
  <c r="B1254" i="7" s="1"/>
  <c r="B1266" i="7" s="1"/>
  <c r="B1278" i="7" s="1"/>
  <c r="B1290" i="7" s="1"/>
  <c r="B1302" i="7" s="1"/>
  <c r="B1314" i="7" s="1"/>
  <c r="B1326" i="7" s="1"/>
  <c r="B1338" i="7" s="1"/>
  <c r="B1350" i="7" s="1"/>
  <c r="B1362" i="7" s="1"/>
  <c r="B1374" i="7" s="1"/>
  <c r="B1386" i="7" s="1"/>
  <c r="B1398" i="7" s="1"/>
  <c r="B1410" i="7" s="1"/>
  <c r="B1422" i="7" s="1"/>
  <c r="B1434" i="7" s="1"/>
  <c r="B1446" i="7" s="1"/>
  <c r="B1458" i="7" s="1"/>
  <c r="B1470" i="7" s="1"/>
  <c r="B1482" i="7" s="1"/>
  <c r="B1494" i="7" s="1"/>
  <c r="B1506" i="7" s="1"/>
  <c r="B1518" i="7" s="1"/>
  <c r="B1530" i="7" s="1"/>
  <c r="B1542" i="7" s="1"/>
  <c r="B1554" i="7" s="1"/>
  <c r="B1566" i="7" s="1"/>
  <c r="B1578" i="7" s="1"/>
  <c r="B1590" i="7" s="1"/>
  <c r="B1602" i="7" s="1"/>
  <c r="B1614" i="7" s="1"/>
  <c r="B1626" i="7" s="1"/>
  <c r="B1638" i="7" s="1"/>
  <c r="B1650" i="7" s="1"/>
  <c r="B1662" i="7" s="1"/>
  <c r="B1674" i="7" s="1"/>
  <c r="B1686" i="7" s="1"/>
  <c r="B1698" i="7" s="1"/>
  <c r="B1710" i="7" s="1"/>
  <c r="B1722" i="7" s="1"/>
  <c r="B1734" i="7" s="1"/>
  <c r="B1746" i="7" s="1"/>
  <c r="B1758" i="7" s="1"/>
  <c r="B1770" i="7" s="1"/>
  <c r="B1782" i="7" s="1"/>
  <c r="B1794" i="7" s="1"/>
  <c r="B1806" i="7" s="1"/>
  <c r="D29" i="7"/>
  <c r="E29" i="7" s="1"/>
  <c r="B29" i="7"/>
  <c r="B41" i="7" s="1"/>
  <c r="B53" i="7" s="1"/>
  <c r="B65" i="7" s="1"/>
  <c r="B77" i="7" s="1"/>
  <c r="B89" i="7" s="1"/>
  <c r="B101" i="7" s="1"/>
  <c r="B113" i="7" s="1"/>
  <c r="B125" i="7" s="1"/>
  <c r="B137" i="7" s="1"/>
  <c r="B149" i="7" s="1"/>
  <c r="B161" i="7" s="1"/>
  <c r="B173" i="7" s="1"/>
  <c r="B185" i="7" s="1"/>
  <c r="B197" i="7" s="1"/>
  <c r="B209" i="7" s="1"/>
  <c r="B221" i="7" s="1"/>
  <c r="B233" i="7" s="1"/>
  <c r="B245" i="7" s="1"/>
  <c r="B257" i="7" s="1"/>
  <c r="B269" i="7" s="1"/>
  <c r="B281" i="7" s="1"/>
  <c r="B293" i="7" s="1"/>
  <c r="B305" i="7" s="1"/>
  <c r="B317" i="7" s="1"/>
  <c r="B329" i="7" s="1"/>
  <c r="B341" i="7" s="1"/>
  <c r="B353" i="7" s="1"/>
  <c r="B365" i="7" s="1"/>
  <c r="B377" i="7" s="1"/>
  <c r="B389" i="7" s="1"/>
  <c r="B401" i="7" s="1"/>
  <c r="B413" i="7" s="1"/>
  <c r="B425" i="7" s="1"/>
  <c r="B437" i="7" s="1"/>
  <c r="B449" i="7" s="1"/>
  <c r="B461" i="7" s="1"/>
  <c r="B473" i="7" s="1"/>
  <c r="B485" i="7" s="1"/>
  <c r="B497" i="7" s="1"/>
  <c r="B509" i="7" s="1"/>
  <c r="B521" i="7" s="1"/>
  <c r="B533" i="7" s="1"/>
  <c r="B545" i="7" s="1"/>
  <c r="B557" i="7" s="1"/>
  <c r="B569" i="7" s="1"/>
  <c r="B581" i="7" s="1"/>
  <c r="B593" i="7" s="1"/>
  <c r="B605" i="7" s="1"/>
  <c r="B617" i="7" s="1"/>
  <c r="B629" i="7" s="1"/>
  <c r="B641" i="7" s="1"/>
  <c r="B653" i="7" s="1"/>
  <c r="B665" i="7" s="1"/>
  <c r="B677" i="7" s="1"/>
  <c r="B689" i="7" s="1"/>
  <c r="B701" i="7" s="1"/>
  <c r="B713" i="7" s="1"/>
  <c r="B725" i="7" s="1"/>
  <c r="B737" i="7" s="1"/>
  <c r="B749" i="7" s="1"/>
  <c r="B761" i="7" s="1"/>
  <c r="B773" i="7" s="1"/>
  <c r="B785" i="7" s="1"/>
  <c r="B797" i="7" s="1"/>
  <c r="B809" i="7" s="1"/>
  <c r="B821" i="7" s="1"/>
  <c r="B833" i="7" s="1"/>
  <c r="B845" i="7" s="1"/>
  <c r="B857" i="7" s="1"/>
  <c r="B869" i="7" s="1"/>
  <c r="B881" i="7" s="1"/>
  <c r="B893" i="7" s="1"/>
  <c r="B905" i="7" s="1"/>
  <c r="B917" i="7" s="1"/>
  <c r="B929" i="7" s="1"/>
  <c r="B941" i="7" s="1"/>
  <c r="B953" i="7" s="1"/>
  <c r="B965" i="7" s="1"/>
  <c r="B977" i="7" s="1"/>
  <c r="B989" i="7" s="1"/>
  <c r="B1001" i="7" s="1"/>
  <c r="B1013" i="7" s="1"/>
  <c r="B1025" i="7" s="1"/>
  <c r="B1037" i="7" s="1"/>
  <c r="B1049" i="7" s="1"/>
  <c r="B1061" i="7" s="1"/>
  <c r="B1073" i="7" s="1"/>
  <c r="B1085" i="7" s="1"/>
  <c r="B1097" i="7" s="1"/>
  <c r="B1109" i="7" s="1"/>
  <c r="B1121" i="7" s="1"/>
  <c r="B1133" i="7" s="1"/>
  <c r="B1145" i="7" s="1"/>
  <c r="B1157" i="7" s="1"/>
  <c r="B1169" i="7" s="1"/>
  <c r="B1181" i="7" s="1"/>
  <c r="B1193" i="7" s="1"/>
  <c r="B1205" i="7" s="1"/>
  <c r="B1217" i="7" s="1"/>
  <c r="B1229" i="7" s="1"/>
  <c r="B1241" i="7" s="1"/>
  <c r="B1253" i="7" s="1"/>
  <c r="B1265" i="7" s="1"/>
  <c r="B1277" i="7" s="1"/>
  <c r="B1289" i="7" s="1"/>
  <c r="B1301" i="7" s="1"/>
  <c r="B1313" i="7" s="1"/>
  <c r="B1325" i="7" s="1"/>
  <c r="B1337" i="7" s="1"/>
  <c r="B1349" i="7" s="1"/>
  <c r="B1361" i="7" s="1"/>
  <c r="B1373" i="7" s="1"/>
  <c r="B1385" i="7" s="1"/>
  <c r="B1397" i="7" s="1"/>
  <c r="B1409" i="7" s="1"/>
  <c r="B1421" i="7" s="1"/>
  <c r="B1433" i="7" s="1"/>
  <c r="B1445" i="7" s="1"/>
  <c r="B1457" i="7" s="1"/>
  <c r="B1469" i="7" s="1"/>
  <c r="B1481" i="7" s="1"/>
  <c r="B1493" i="7" s="1"/>
  <c r="B1505" i="7" s="1"/>
  <c r="B1517" i="7" s="1"/>
  <c r="B1529" i="7" s="1"/>
  <c r="B1541" i="7" s="1"/>
  <c r="B1553" i="7" s="1"/>
  <c r="B1565" i="7" s="1"/>
  <c r="B1577" i="7" s="1"/>
  <c r="B1589" i="7" s="1"/>
  <c r="B1601" i="7" s="1"/>
  <c r="B1613" i="7" s="1"/>
  <c r="B1625" i="7" s="1"/>
  <c r="B1637" i="7" s="1"/>
  <c r="B1649" i="7" s="1"/>
  <c r="B1661" i="7" s="1"/>
  <c r="B1673" i="7" s="1"/>
  <c r="B1685" i="7" s="1"/>
  <c r="B1697" i="7" s="1"/>
  <c r="B1709" i="7" s="1"/>
  <c r="B1721" i="7" s="1"/>
  <c r="B1733" i="7" s="1"/>
  <c r="B1745" i="7" s="1"/>
  <c r="B1757" i="7" s="1"/>
  <c r="B1769" i="7" s="1"/>
  <c r="B1781" i="7" s="1"/>
  <c r="B1793" i="7" s="1"/>
  <c r="B1805" i="7" s="1"/>
  <c r="D28" i="7"/>
  <c r="E28" i="7" s="1"/>
  <c r="B28" i="7"/>
  <c r="B40" i="7" s="1"/>
  <c r="B52" i="7" s="1"/>
  <c r="B64" i="7" s="1"/>
  <c r="B76" i="7" s="1"/>
  <c r="B88" i="7" s="1"/>
  <c r="B100" i="7" s="1"/>
  <c r="B112" i="7" s="1"/>
  <c r="B124" i="7" s="1"/>
  <c r="B136" i="7" s="1"/>
  <c r="B148" i="7" s="1"/>
  <c r="B160" i="7" s="1"/>
  <c r="B172" i="7" s="1"/>
  <c r="B184" i="7" s="1"/>
  <c r="B196" i="7" s="1"/>
  <c r="B208" i="7" s="1"/>
  <c r="B220" i="7" s="1"/>
  <c r="B232" i="7" s="1"/>
  <c r="B244" i="7" s="1"/>
  <c r="B256" i="7" s="1"/>
  <c r="B268" i="7" s="1"/>
  <c r="B280" i="7" s="1"/>
  <c r="B292" i="7" s="1"/>
  <c r="B304" i="7" s="1"/>
  <c r="B316" i="7" s="1"/>
  <c r="B328" i="7" s="1"/>
  <c r="B340" i="7" s="1"/>
  <c r="B352" i="7" s="1"/>
  <c r="B364" i="7" s="1"/>
  <c r="B376" i="7" s="1"/>
  <c r="B388" i="7" s="1"/>
  <c r="B400" i="7" s="1"/>
  <c r="B412" i="7" s="1"/>
  <c r="B424" i="7" s="1"/>
  <c r="B436" i="7" s="1"/>
  <c r="B448" i="7" s="1"/>
  <c r="B460" i="7" s="1"/>
  <c r="B472" i="7" s="1"/>
  <c r="B484" i="7" s="1"/>
  <c r="B496" i="7" s="1"/>
  <c r="B508" i="7" s="1"/>
  <c r="B520" i="7" s="1"/>
  <c r="B532" i="7" s="1"/>
  <c r="B544" i="7" s="1"/>
  <c r="B556" i="7" s="1"/>
  <c r="B568" i="7" s="1"/>
  <c r="B580" i="7" s="1"/>
  <c r="B592" i="7" s="1"/>
  <c r="B604" i="7" s="1"/>
  <c r="B616" i="7" s="1"/>
  <c r="B628" i="7" s="1"/>
  <c r="B640" i="7" s="1"/>
  <c r="B652" i="7" s="1"/>
  <c r="B664" i="7" s="1"/>
  <c r="B676" i="7" s="1"/>
  <c r="B688" i="7" s="1"/>
  <c r="B700" i="7" s="1"/>
  <c r="B712" i="7" s="1"/>
  <c r="B724" i="7" s="1"/>
  <c r="B736" i="7" s="1"/>
  <c r="B748" i="7" s="1"/>
  <c r="B760" i="7" s="1"/>
  <c r="B772" i="7" s="1"/>
  <c r="B784" i="7" s="1"/>
  <c r="B796" i="7" s="1"/>
  <c r="B808" i="7" s="1"/>
  <c r="B820" i="7" s="1"/>
  <c r="B832" i="7" s="1"/>
  <c r="B844" i="7" s="1"/>
  <c r="B856" i="7" s="1"/>
  <c r="B868" i="7" s="1"/>
  <c r="B880" i="7" s="1"/>
  <c r="B892" i="7" s="1"/>
  <c r="B904" i="7" s="1"/>
  <c r="B916" i="7" s="1"/>
  <c r="B928" i="7" s="1"/>
  <c r="B940" i="7" s="1"/>
  <c r="B952" i="7" s="1"/>
  <c r="B964" i="7" s="1"/>
  <c r="B976" i="7" s="1"/>
  <c r="B988" i="7" s="1"/>
  <c r="B1000" i="7" s="1"/>
  <c r="B1012" i="7" s="1"/>
  <c r="B1024" i="7" s="1"/>
  <c r="B1036" i="7" s="1"/>
  <c r="B1048" i="7" s="1"/>
  <c r="B1060" i="7" s="1"/>
  <c r="B1072" i="7" s="1"/>
  <c r="B1084" i="7" s="1"/>
  <c r="B1096" i="7" s="1"/>
  <c r="B1108" i="7" s="1"/>
  <c r="B1120" i="7" s="1"/>
  <c r="B1132" i="7" s="1"/>
  <c r="B1144" i="7" s="1"/>
  <c r="B1156" i="7" s="1"/>
  <c r="B1168" i="7" s="1"/>
  <c r="B1180" i="7" s="1"/>
  <c r="B1192" i="7" s="1"/>
  <c r="B1204" i="7" s="1"/>
  <c r="B1216" i="7" s="1"/>
  <c r="B1228" i="7" s="1"/>
  <c r="B1240" i="7" s="1"/>
  <c r="B1252" i="7" s="1"/>
  <c r="B1264" i="7" s="1"/>
  <c r="B1276" i="7" s="1"/>
  <c r="B1288" i="7" s="1"/>
  <c r="B1300" i="7" s="1"/>
  <c r="B1312" i="7" s="1"/>
  <c r="B1324" i="7" s="1"/>
  <c r="B1336" i="7" s="1"/>
  <c r="B1348" i="7" s="1"/>
  <c r="B1360" i="7" s="1"/>
  <c r="B1372" i="7" s="1"/>
  <c r="B1384" i="7" s="1"/>
  <c r="B1396" i="7" s="1"/>
  <c r="B1408" i="7" s="1"/>
  <c r="B1420" i="7" s="1"/>
  <c r="B1432" i="7" s="1"/>
  <c r="B1444" i="7" s="1"/>
  <c r="B1456" i="7" s="1"/>
  <c r="B1468" i="7" s="1"/>
  <c r="B1480" i="7" s="1"/>
  <c r="B1492" i="7" s="1"/>
  <c r="B1504" i="7" s="1"/>
  <c r="B1516" i="7" s="1"/>
  <c r="B1528" i="7" s="1"/>
  <c r="B1540" i="7" s="1"/>
  <c r="B1552" i="7" s="1"/>
  <c r="B1564" i="7" s="1"/>
  <c r="B1576" i="7" s="1"/>
  <c r="B1588" i="7" s="1"/>
  <c r="B1600" i="7" s="1"/>
  <c r="B1612" i="7" s="1"/>
  <c r="B1624" i="7" s="1"/>
  <c r="B1636" i="7" s="1"/>
  <c r="B1648" i="7" s="1"/>
  <c r="B1660" i="7" s="1"/>
  <c r="B1672" i="7" s="1"/>
  <c r="B1684" i="7" s="1"/>
  <c r="B1696" i="7" s="1"/>
  <c r="B1708" i="7" s="1"/>
  <c r="B1720" i="7" s="1"/>
  <c r="B1732" i="7" s="1"/>
  <c r="B1744" i="7" s="1"/>
  <c r="B1756" i="7" s="1"/>
  <c r="B1768" i="7" s="1"/>
  <c r="B1780" i="7" s="1"/>
  <c r="B1792" i="7" s="1"/>
  <c r="B1804" i="7" s="1"/>
  <c r="A28" i="7"/>
  <c r="A40" i="7" s="1"/>
  <c r="A52" i="7" s="1"/>
  <c r="A64" i="7" s="1"/>
  <c r="A76" i="7" s="1"/>
  <c r="A88" i="7" s="1"/>
  <c r="A100" i="7" s="1"/>
  <c r="A112" i="7" s="1"/>
  <c r="A124" i="7" s="1"/>
  <c r="A136" i="7" s="1"/>
  <c r="A148" i="7" s="1"/>
  <c r="D27" i="7"/>
  <c r="E27" i="7" s="1"/>
  <c r="D26" i="7"/>
  <c r="E26" i="7" s="1"/>
  <c r="D25" i="7"/>
  <c r="E25" i="7" s="1"/>
  <c r="D24" i="7"/>
  <c r="E24" i="7" s="1"/>
  <c r="D23" i="7"/>
  <c r="E23" i="7" s="1"/>
  <c r="D22" i="7"/>
  <c r="E22" i="7" s="1"/>
  <c r="D21" i="7"/>
  <c r="E21" i="7" s="1"/>
  <c r="D20" i="7"/>
  <c r="E20" i="7" s="1"/>
  <c r="D19" i="7"/>
  <c r="E19" i="7" s="1"/>
  <c r="D18" i="7"/>
  <c r="E18" i="7" s="1"/>
  <c r="D17" i="7"/>
  <c r="E17" i="7" s="1"/>
  <c r="A17" i="7"/>
  <c r="A29" i="7" s="1"/>
  <c r="A41" i="7" s="1"/>
  <c r="A53" i="7" s="1"/>
  <c r="A65" i="7" s="1"/>
  <c r="A77" i="7" s="1"/>
  <c r="A89" i="7" s="1"/>
  <c r="A101" i="7" s="1"/>
  <c r="A113" i="7" s="1"/>
  <c r="A125" i="7" s="1"/>
  <c r="A137" i="7" s="1"/>
  <c r="A149" i="7" s="1"/>
  <c r="D16" i="7"/>
  <c r="E16" i="7" s="1"/>
  <c r="J12" i="7"/>
  <c r="I12" i="7"/>
  <c r="J11" i="7"/>
  <c r="I11" i="7"/>
  <c r="J10" i="7"/>
  <c r="I10" i="7"/>
  <c r="B10" i="7"/>
  <c r="B9" i="7"/>
  <c r="B8" i="7"/>
  <c r="K2" i="7"/>
  <c r="A2" i="7"/>
  <c r="K1" i="7"/>
  <c r="A1" i="7"/>
  <c r="Q383" i="6"/>
  <c r="F55" i="6"/>
  <c r="F53" i="6"/>
  <c r="F51" i="6"/>
  <c r="F49" i="6"/>
  <c r="F47" i="6"/>
  <c r="F45" i="6"/>
  <c r="F43" i="6"/>
  <c r="F41" i="6"/>
  <c r="F39" i="6"/>
  <c r="F37" i="6"/>
  <c r="F35" i="6"/>
  <c r="F33" i="6"/>
  <c r="F31" i="6"/>
  <c r="F29" i="6"/>
  <c r="F27" i="6"/>
  <c r="C26" i="6"/>
  <c r="AD26" i="6" s="1"/>
  <c r="AC25" i="6"/>
  <c r="K25" i="6"/>
  <c r="U25" i="6" s="1"/>
  <c r="C25" i="6"/>
  <c r="AD25" i="6" s="1"/>
  <c r="AD24" i="6"/>
  <c r="AC24" i="6"/>
  <c r="T24" i="6"/>
  <c r="P24" i="6"/>
  <c r="N24" i="6"/>
  <c r="L24" i="6"/>
  <c r="K24" i="6"/>
  <c r="U24" i="6" s="1"/>
  <c r="B24" i="6"/>
  <c r="B25" i="6" s="1"/>
  <c r="A24" i="6"/>
  <c r="E23" i="6"/>
  <c r="D23" i="6"/>
  <c r="B23" i="6"/>
  <c r="I19" i="6"/>
  <c r="F19" i="6"/>
  <c r="I18" i="6"/>
  <c r="F18" i="6"/>
  <c r="C18" i="6"/>
  <c r="B18" i="6"/>
  <c r="I17" i="6"/>
  <c r="F17" i="6"/>
  <c r="C17" i="6"/>
  <c r="H16" i="6"/>
  <c r="R24" i="6" s="1"/>
  <c r="G16" i="6"/>
  <c r="I15" i="6"/>
  <c r="F15" i="6"/>
  <c r="I14" i="6"/>
  <c r="F14" i="6"/>
  <c r="I13" i="6"/>
  <c r="F13" i="6"/>
  <c r="I12" i="6"/>
  <c r="F12" i="6"/>
  <c r="I11" i="6"/>
  <c r="F11" i="6"/>
  <c r="I10" i="6"/>
  <c r="F10" i="6"/>
  <c r="A2" i="6"/>
  <c r="A1" i="6"/>
  <c r="T2477" i="5"/>
  <c r="S2477" i="5"/>
  <c r="R2477" i="5"/>
  <c r="Q2477" i="5"/>
  <c r="P2477" i="5"/>
  <c r="O2477" i="5"/>
  <c r="N2477" i="5"/>
  <c r="T2476" i="5"/>
  <c r="S2476" i="5"/>
  <c r="R2476" i="5"/>
  <c r="Q2476" i="5"/>
  <c r="P2476" i="5"/>
  <c r="O2476" i="5"/>
  <c r="N2476" i="5"/>
  <c r="T2475" i="5"/>
  <c r="S2475" i="5"/>
  <c r="R2475" i="5"/>
  <c r="Q2475" i="5"/>
  <c r="P2475" i="5"/>
  <c r="O2475" i="5"/>
  <c r="N2475" i="5"/>
  <c r="T2474" i="5"/>
  <c r="S2474" i="5"/>
  <c r="R2474" i="5"/>
  <c r="Q2474" i="5"/>
  <c r="P2474" i="5"/>
  <c r="O2474" i="5"/>
  <c r="N2474" i="5"/>
  <c r="T2473" i="5"/>
  <c r="S2473" i="5"/>
  <c r="R2473" i="5"/>
  <c r="Q2473" i="5"/>
  <c r="P2473" i="5"/>
  <c r="O2473" i="5"/>
  <c r="N2473" i="5"/>
  <c r="T2472" i="5"/>
  <c r="S2472" i="5"/>
  <c r="R2472" i="5"/>
  <c r="Q2472" i="5"/>
  <c r="P2472" i="5"/>
  <c r="O2472" i="5"/>
  <c r="N2472" i="5"/>
  <c r="T2471" i="5"/>
  <c r="S2471" i="5"/>
  <c r="R2471" i="5"/>
  <c r="Q2471" i="5"/>
  <c r="P2471" i="5"/>
  <c r="O2471" i="5"/>
  <c r="N2471" i="5"/>
  <c r="T2470" i="5"/>
  <c r="S2470" i="5"/>
  <c r="R2470" i="5"/>
  <c r="Q2470" i="5"/>
  <c r="P2470" i="5"/>
  <c r="O2470" i="5"/>
  <c r="N2470" i="5"/>
  <c r="T2469" i="5"/>
  <c r="S2469" i="5"/>
  <c r="R2469" i="5"/>
  <c r="Q2469" i="5"/>
  <c r="P2469" i="5"/>
  <c r="O2469" i="5"/>
  <c r="N2469" i="5"/>
  <c r="T2468" i="5"/>
  <c r="S2468" i="5"/>
  <c r="R2468" i="5"/>
  <c r="Q2468" i="5"/>
  <c r="P2468" i="5"/>
  <c r="O2468" i="5"/>
  <c r="N2468" i="5"/>
  <c r="T2467" i="5"/>
  <c r="S2467" i="5"/>
  <c r="R2467" i="5"/>
  <c r="Q2467" i="5"/>
  <c r="P2467" i="5"/>
  <c r="O2467" i="5"/>
  <c r="N2467" i="5"/>
  <c r="T2466" i="5"/>
  <c r="S2466" i="5"/>
  <c r="R2466" i="5"/>
  <c r="Q2466" i="5"/>
  <c r="P2466" i="5"/>
  <c r="O2466" i="5"/>
  <c r="N2466" i="5"/>
  <c r="T2465" i="5"/>
  <c r="S2465" i="5"/>
  <c r="R2465" i="5"/>
  <c r="Q2465" i="5"/>
  <c r="P2465" i="5"/>
  <c r="O2465" i="5"/>
  <c r="N2465" i="5"/>
  <c r="T2464" i="5"/>
  <c r="S2464" i="5"/>
  <c r="R2464" i="5"/>
  <c r="Q2464" i="5"/>
  <c r="P2464" i="5"/>
  <c r="O2464" i="5"/>
  <c r="N2464" i="5"/>
  <c r="T2463" i="5"/>
  <c r="S2463" i="5"/>
  <c r="R2463" i="5"/>
  <c r="Q2463" i="5"/>
  <c r="P2463" i="5"/>
  <c r="O2463" i="5"/>
  <c r="N2463" i="5"/>
  <c r="T2462" i="5"/>
  <c r="S2462" i="5"/>
  <c r="R2462" i="5"/>
  <c r="Q2462" i="5"/>
  <c r="P2462" i="5"/>
  <c r="O2462" i="5"/>
  <c r="N2462" i="5"/>
  <c r="T2461" i="5"/>
  <c r="S2461" i="5"/>
  <c r="R2461" i="5"/>
  <c r="Q2461" i="5"/>
  <c r="P2461" i="5"/>
  <c r="O2461" i="5"/>
  <c r="N2461" i="5"/>
  <c r="T2460" i="5"/>
  <c r="S2460" i="5"/>
  <c r="R2460" i="5"/>
  <c r="Q2460" i="5"/>
  <c r="P2460" i="5"/>
  <c r="O2460" i="5"/>
  <c r="N2460" i="5"/>
  <c r="T2459" i="5"/>
  <c r="S2459" i="5"/>
  <c r="R2459" i="5"/>
  <c r="Q2459" i="5"/>
  <c r="P2459" i="5"/>
  <c r="O2459" i="5"/>
  <c r="N2459" i="5"/>
  <c r="T2458" i="5"/>
  <c r="S2458" i="5"/>
  <c r="R2458" i="5"/>
  <c r="Q2458" i="5"/>
  <c r="P2458" i="5"/>
  <c r="O2458" i="5"/>
  <c r="N2458" i="5"/>
  <c r="T2457" i="5"/>
  <c r="S2457" i="5"/>
  <c r="R2457" i="5"/>
  <c r="Q2457" i="5"/>
  <c r="P2457" i="5"/>
  <c r="O2457" i="5"/>
  <c r="N2457" i="5"/>
  <c r="T2456" i="5"/>
  <c r="S2456" i="5"/>
  <c r="R2456" i="5"/>
  <c r="Q2456" i="5"/>
  <c r="P2456" i="5"/>
  <c r="O2456" i="5"/>
  <c r="N2456" i="5"/>
  <c r="T2455" i="5"/>
  <c r="S2455" i="5"/>
  <c r="R2455" i="5"/>
  <c r="Q2455" i="5"/>
  <c r="P2455" i="5"/>
  <c r="O2455" i="5"/>
  <c r="N2455" i="5"/>
  <c r="T2454" i="5"/>
  <c r="S2454" i="5"/>
  <c r="R2454" i="5"/>
  <c r="Q2454" i="5"/>
  <c r="P2454" i="5"/>
  <c r="O2454" i="5"/>
  <c r="N2454" i="5"/>
  <c r="T2453" i="5"/>
  <c r="S2453" i="5"/>
  <c r="R2453" i="5"/>
  <c r="Q2453" i="5"/>
  <c r="P2453" i="5"/>
  <c r="O2453" i="5"/>
  <c r="N2453" i="5"/>
  <c r="T2452" i="5"/>
  <c r="S2452" i="5"/>
  <c r="R2452" i="5"/>
  <c r="Q2452" i="5"/>
  <c r="P2452" i="5"/>
  <c r="O2452" i="5"/>
  <c r="N2452" i="5"/>
  <c r="T2451" i="5"/>
  <c r="S2451" i="5"/>
  <c r="R2451" i="5"/>
  <c r="Q2451" i="5"/>
  <c r="P2451" i="5"/>
  <c r="O2451" i="5"/>
  <c r="N2451" i="5"/>
  <c r="T2450" i="5"/>
  <c r="S2450" i="5"/>
  <c r="R2450" i="5"/>
  <c r="Q2450" i="5"/>
  <c r="P2450" i="5"/>
  <c r="O2450" i="5"/>
  <c r="N2450" i="5"/>
  <c r="T2449" i="5"/>
  <c r="S2449" i="5"/>
  <c r="R2449" i="5"/>
  <c r="Q2449" i="5"/>
  <c r="P2449" i="5"/>
  <c r="O2449" i="5"/>
  <c r="N2449" i="5"/>
  <c r="T2448" i="5"/>
  <c r="S2448" i="5"/>
  <c r="R2448" i="5"/>
  <c r="Q2448" i="5"/>
  <c r="P2448" i="5"/>
  <c r="O2448" i="5"/>
  <c r="N2448" i="5"/>
  <c r="T2447" i="5"/>
  <c r="S2447" i="5"/>
  <c r="R2447" i="5"/>
  <c r="Q2447" i="5"/>
  <c r="P2447" i="5"/>
  <c r="O2447" i="5"/>
  <c r="N2447" i="5"/>
  <c r="T2446" i="5"/>
  <c r="S2446" i="5"/>
  <c r="R2446" i="5"/>
  <c r="Q2446" i="5"/>
  <c r="P2446" i="5"/>
  <c r="O2446" i="5"/>
  <c r="N2446" i="5"/>
  <c r="T2445" i="5"/>
  <c r="S2445" i="5"/>
  <c r="R2445" i="5"/>
  <c r="Q2445" i="5"/>
  <c r="P2445" i="5"/>
  <c r="O2445" i="5"/>
  <c r="N2445" i="5"/>
  <c r="T2444" i="5"/>
  <c r="S2444" i="5"/>
  <c r="R2444" i="5"/>
  <c r="Q2444" i="5"/>
  <c r="P2444" i="5"/>
  <c r="O2444" i="5"/>
  <c r="N2444" i="5"/>
  <c r="T2443" i="5"/>
  <c r="S2443" i="5"/>
  <c r="R2443" i="5"/>
  <c r="Q2443" i="5"/>
  <c r="P2443" i="5"/>
  <c r="O2443" i="5"/>
  <c r="N2443" i="5"/>
  <c r="T2442" i="5"/>
  <c r="S2442" i="5"/>
  <c r="R2442" i="5"/>
  <c r="Q2442" i="5"/>
  <c r="P2442" i="5"/>
  <c r="O2442" i="5"/>
  <c r="N2442" i="5"/>
  <c r="T2441" i="5"/>
  <c r="S2441" i="5"/>
  <c r="R2441" i="5"/>
  <c r="Q2441" i="5"/>
  <c r="P2441" i="5"/>
  <c r="O2441" i="5"/>
  <c r="N2441" i="5"/>
  <c r="T2440" i="5"/>
  <c r="S2440" i="5"/>
  <c r="R2440" i="5"/>
  <c r="Q2440" i="5"/>
  <c r="P2440" i="5"/>
  <c r="O2440" i="5"/>
  <c r="N2440" i="5"/>
  <c r="T2439" i="5"/>
  <c r="S2439" i="5"/>
  <c r="R2439" i="5"/>
  <c r="Q2439" i="5"/>
  <c r="P2439" i="5"/>
  <c r="O2439" i="5"/>
  <c r="N2439" i="5"/>
  <c r="T2438" i="5"/>
  <c r="S2438" i="5"/>
  <c r="R2438" i="5"/>
  <c r="Q2438" i="5"/>
  <c r="P2438" i="5"/>
  <c r="O2438" i="5"/>
  <c r="N2438" i="5"/>
  <c r="T2437" i="5"/>
  <c r="S2437" i="5"/>
  <c r="R2437" i="5"/>
  <c r="Q2437" i="5"/>
  <c r="P2437" i="5"/>
  <c r="O2437" i="5"/>
  <c r="N2437" i="5"/>
  <c r="T2436" i="5"/>
  <c r="S2436" i="5"/>
  <c r="R2436" i="5"/>
  <c r="Q2436" i="5"/>
  <c r="P2436" i="5"/>
  <c r="O2436" i="5"/>
  <c r="N2436" i="5"/>
  <c r="T2435" i="5"/>
  <c r="S2435" i="5"/>
  <c r="R2435" i="5"/>
  <c r="Q2435" i="5"/>
  <c r="P2435" i="5"/>
  <c r="O2435" i="5"/>
  <c r="N2435" i="5"/>
  <c r="T2434" i="5"/>
  <c r="S2434" i="5"/>
  <c r="R2434" i="5"/>
  <c r="Q2434" i="5"/>
  <c r="P2434" i="5"/>
  <c r="O2434" i="5"/>
  <c r="N2434" i="5"/>
  <c r="T2433" i="5"/>
  <c r="S2433" i="5"/>
  <c r="R2433" i="5"/>
  <c r="Q2433" i="5"/>
  <c r="P2433" i="5"/>
  <c r="O2433" i="5"/>
  <c r="N2433" i="5"/>
  <c r="T2432" i="5"/>
  <c r="S2432" i="5"/>
  <c r="R2432" i="5"/>
  <c r="Q2432" i="5"/>
  <c r="P2432" i="5"/>
  <c r="O2432" i="5"/>
  <c r="N2432" i="5"/>
  <c r="T2431" i="5"/>
  <c r="S2431" i="5"/>
  <c r="R2431" i="5"/>
  <c r="Q2431" i="5"/>
  <c r="P2431" i="5"/>
  <c r="O2431" i="5"/>
  <c r="N2431" i="5"/>
  <c r="T2430" i="5"/>
  <c r="S2430" i="5"/>
  <c r="R2430" i="5"/>
  <c r="Q2430" i="5"/>
  <c r="P2430" i="5"/>
  <c r="O2430" i="5"/>
  <c r="N2430" i="5"/>
  <c r="T2429" i="5"/>
  <c r="S2429" i="5"/>
  <c r="R2429" i="5"/>
  <c r="Q2429" i="5"/>
  <c r="P2429" i="5"/>
  <c r="O2429" i="5"/>
  <c r="N2429" i="5"/>
  <c r="T2428" i="5"/>
  <c r="S2428" i="5"/>
  <c r="R2428" i="5"/>
  <c r="Q2428" i="5"/>
  <c r="P2428" i="5"/>
  <c r="O2428" i="5"/>
  <c r="N2428" i="5"/>
  <c r="T2427" i="5"/>
  <c r="S2427" i="5"/>
  <c r="R2427" i="5"/>
  <c r="Q2427" i="5"/>
  <c r="P2427" i="5"/>
  <c r="O2427" i="5"/>
  <c r="N2427" i="5"/>
  <c r="T2426" i="5"/>
  <c r="S2426" i="5"/>
  <c r="R2426" i="5"/>
  <c r="Q2426" i="5"/>
  <c r="P2426" i="5"/>
  <c r="O2426" i="5"/>
  <c r="N2426" i="5"/>
  <c r="T2425" i="5"/>
  <c r="S2425" i="5"/>
  <c r="R2425" i="5"/>
  <c r="Q2425" i="5"/>
  <c r="P2425" i="5"/>
  <c r="O2425" i="5"/>
  <c r="N2425" i="5"/>
  <c r="T2424" i="5"/>
  <c r="S2424" i="5"/>
  <c r="R2424" i="5"/>
  <c r="Q2424" i="5"/>
  <c r="P2424" i="5"/>
  <c r="O2424" i="5"/>
  <c r="N2424" i="5"/>
  <c r="T2423" i="5"/>
  <c r="S2423" i="5"/>
  <c r="R2423" i="5"/>
  <c r="Q2423" i="5"/>
  <c r="P2423" i="5"/>
  <c r="O2423" i="5"/>
  <c r="N2423" i="5"/>
  <c r="T2422" i="5"/>
  <c r="S2422" i="5"/>
  <c r="R2422" i="5"/>
  <c r="Q2422" i="5"/>
  <c r="P2422" i="5"/>
  <c r="O2422" i="5"/>
  <c r="N2422" i="5"/>
  <c r="T2421" i="5"/>
  <c r="S2421" i="5"/>
  <c r="R2421" i="5"/>
  <c r="Q2421" i="5"/>
  <c r="P2421" i="5"/>
  <c r="O2421" i="5"/>
  <c r="N2421" i="5"/>
  <c r="T2420" i="5"/>
  <c r="S2420" i="5"/>
  <c r="R2420" i="5"/>
  <c r="Q2420" i="5"/>
  <c r="P2420" i="5"/>
  <c r="O2420" i="5"/>
  <c r="N2420" i="5"/>
  <c r="T2419" i="5"/>
  <c r="S2419" i="5"/>
  <c r="R2419" i="5"/>
  <c r="Q2419" i="5"/>
  <c r="P2419" i="5"/>
  <c r="O2419" i="5"/>
  <c r="N2419" i="5"/>
  <c r="T2418" i="5"/>
  <c r="S2418" i="5"/>
  <c r="R2418" i="5"/>
  <c r="Q2418" i="5"/>
  <c r="P2418" i="5"/>
  <c r="O2418" i="5"/>
  <c r="N2418" i="5"/>
  <c r="T2417" i="5"/>
  <c r="S2417" i="5"/>
  <c r="R2417" i="5"/>
  <c r="Q2417" i="5"/>
  <c r="P2417" i="5"/>
  <c r="O2417" i="5"/>
  <c r="N2417" i="5"/>
  <c r="T2416" i="5"/>
  <c r="S2416" i="5"/>
  <c r="R2416" i="5"/>
  <c r="Q2416" i="5"/>
  <c r="P2416" i="5"/>
  <c r="O2416" i="5"/>
  <c r="N2416" i="5"/>
  <c r="T2415" i="5"/>
  <c r="S2415" i="5"/>
  <c r="R2415" i="5"/>
  <c r="Q2415" i="5"/>
  <c r="P2415" i="5"/>
  <c r="O2415" i="5"/>
  <c r="N2415" i="5"/>
  <c r="T2414" i="5"/>
  <c r="S2414" i="5"/>
  <c r="R2414" i="5"/>
  <c r="Q2414" i="5"/>
  <c r="P2414" i="5"/>
  <c r="O2414" i="5"/>
  <c r="N2414" i="5"/>
  <c r="T2413" i="5"/>
  <c r="S2413" i="5"/>
  <c r="R2413" i="5"/>
  <c r="Q2413" i="5"/>
  <c r="P2413" i="5"/>
  <c r="O2413" i="5"/>
  <c r="N2413" i="5"/>
  <c r="T2412" i="5"/>
  <c r="S2412" i="5"/>
  <c r="R2412" i="5"/>
  <c r="Q2412" i="5"/>
  <c r="P2412" i="5"/>
  <c r="O2412" i="5"/>
  <c r="N2412" i="5"/>
  <c r="T2411" i="5"/>
  <c r="S2411" i="5"/>
  <c r="R2411" i="5"/>
  <c r="Q2411" i="5"/>
  <c r="P2411" i="5"/>
  <c r="O2411" i="5"/>
  <c r="N2411" i="5"/>
  <c r="T2410" i="5"/>
  <c r="S2410" i="5"/>
  <c r="R2410" i="5"/>
  <c r="Q2410" i="5"/>
  <c r="P2410" i="5"/>
  <c r="O2410" i="5"/>
  <c r="N2410" i="5"/>
  <c r="T2409" i="5"/>
  <c r="S2409" i="5"/>
  <c r="R2409" i="5"/>
  <c r="Q2409" i="5"/>
  <c r="P2409" i="5"/>
  <c r="O2409" i="5"/>
  <c r="N2409" i="5"/>
  <c r="T2408" i="5"/>
  <c r="S2408" i="5"/>
  <c r="R2408" i="5"/>
  <c r="Q2408" i="5"/>
  <c r="P2408" i="5"/>
  <c r="O2408" i="5"/>
  <c r="N2408" i="5"/>
  <c r="T2407" i="5"/>
  <c r="S2407" i="5"/>
  <c r="R2407" i="5"/>
  <c r="Q2407" i="5"/>
  <c r="P2407" i="5"/>
  <c r="O2407" i="5"/>
  <c r="N2407" i="5"/>
  <c r="T2406" i="5"/>
  <c r="S2406" i="5"/>
  <c r="R2406" i="5"/>
  <c r="Q2406" i="5"/>
  <c r="P2406" i="5"/>
  <c r="O2406" i="5"/>
  <c r="N2406" i="5"/>
  <c r="T2405" i="5"/>
  <c r="S2405" i="5"/>
  <c r="R2405" i="5"/>
  <c r="Q2405" i="5"/>
  <c r="P2405" i="5"/>
  <c r="O2405" i="5"/>
  <c r="N2405" i="5"/>
  <c r="T2404" i="5"/>
  <c r="S2404" i="5"/>
  <c r="R2404" i="5"/>
  <c r="Q2404" i="5"/>
  <c r="P2404" i="5"/>
  <c r="O2404" i="5"/>
  <c r="N2404" i="5"/>
  <c r="T2403" i="5"/>
  <c r="S2403" i="5"/>
  <c r="R2403" i="5"/>
  <c r="Q2403" i="5"/>
  <c r="P2403" i="5"/>
  <c r="O2403" i="5"/>
  <c r="N2403" i="5"/>
  <c r="T2402" i="5"/>
  <c r="S2402" i="5"/>
  <c r="R2402" i="5"/>
  <c r="Q2402" i="5"/>
  <c r="P2402" i="5"/>
  <c r="O2402" i="5"/>
  <c r="N2402" i="5"/>
  <c r="T2401" i="5"/>
  <c r="S2401" i="5"/>
  <c r="R2401" i="5"/>
  <c r="Q2401" i="5"/>
  <c r="P2401" i="5"/>
  <c r="O2401" i="5"/>
  <c r="N2401" i="5"/>
  <c r="T2400" i="5"/>
  <c r="S2400" i="5"/>
  <c r="R2400" i="5"/>
  <c r="Q2400" i="5"/>
  <c r="P2400" i="5"/>
  <c r="O2400" i="5"/>
  <c r="N2400" i="5"/>
  <c r="T2399" i="5"/>
  <c r="S2399" i="5"/>
  <c r="R2399" i="5"/>
  <c r="Q2399" i="5"/>
  <c r="P2399" i="5"/>
  <c r="O2399" i="5"/>
  <c r="N2399" i="5"/>
  <c r="T2398" i="5"/>
  <c r="S2398" i="5"/>
  <c r="R2398" i="5"/>
  <c r="Q2398" i="5"/>
  <c r="P2398" i="5"/>
  <c r="O2398" i="5"/>
  <c r="N2398" i="5"/>
  <c r="T2397" i="5"/>
  <c r="S2397" i="5"/>
  <c r="R2397" i="5"/>
  <c r="Q2397" i="5"/>
  <c r="P2397" i="5"/>
  <c r="O2397" i="5"/>
  <c r="N2397" i="5"/>
  <c r="T2396" i="5"/>
  <c r="S2396" i="5"/>
  <c r="R2396" i="5"/>
  <c r="Q2396" i="5"/>
  <c r="P2396" i="5"/>
  <c r="O2396" i="5"/>
  <c r="N2396" i="5"/>
  <c r="T2395" i="5"/>
  <c r="S2395" i="5"/>
  <c r="R2395" i="5"/>
  <c r="Q2395" i="5"/>
  <c r="P2395" i="5"/>
  <c r="O2395" i="5"/>
  <c r="N2395" i="5"/>
  <c r="T2394" i="5"/>
  <c r="S2394" i="5"/>
  <c r="R2394" i="5"/>
  <c r="Q2394" i="5"/>
  <c r="P2394" i="5"/>
  <c r="O2394" i="5"/>
  <c r="N2394" i="5"/>
  <c r="T2393" i="5"/>
  <c r="S2393" i="5"/>
  <c r="R2393" i="5"/>
  <c r="Q2393" i="5"/>
  <c r="P2393" i="5"/>
  <c r="O2393" i="5"/>
  <c r="N2393" i="5"/>
  <c r="T2392" i="5"/>
  <c r="S2392" i="5"/>
  <c r="R2392" i="5"/>
  <c r="Q2392" i="5"/>
  <c r="P2392" i="5"/>
  <c r="O2392" i="5"/>
  <c r="N2392" i="5"/>
  <c r="T2391" i="5"/>
  <c r="S2391" i="5"/>
  <c r="R2391" i="5"/>
  <c r="Q2391" i="5"/>
  <c r="P2391" i="5"/>
  <c r="O2391" i="5"/>
  <c r="N2391" i="5"/>
  <c r="T2390" i="5"/>
  <c r="S2390" i="5"/>
  <c r="R2390" i="5"/>
  <c r="Q2390" i="5"/>
  <c r="P2390" i="5"/>
  <c r="O2390" i="5"/>
  <c r="N2390" i="5"/>
  <c r="T2389" i="5"/>
  <c r="S2389" i="5"/>
  <c r="R2389" i="5"/>
  <c r="Q2389" i="5"/>
  <c r="P2389" i="5"/>
  <c r="O2389" i="5"/>
  <c r="N2389" i="5"/>
  <c r="T2388" i="5"/>
  <c r="S2388" i="5"/>
  <c r="R2388" i="5"/>
  <c r="Q2388" i="5"/>
  <c r="P2388" i="5"/>
  <c r="O2388" i="5"/>
  <c r="N2388" i="5"/>
  <c r="T2387" i="5"/>
  <c r="S2387" i="5"/>
  <c r="R2387" i="5"/>
  <c r="Q2387" i="5"/>
  <c r="P2387" i="5"/>
  <c r="O2387" i="5"/>
  <c r="N2387" i="5"/>
  <c r="T2386" i="5"/>
  <c r="S2386" i="5"/>
  <c r="R2386" i="5"/>
  <c r="Q2386" i="5"/>
  <c r="P2386" i="5"/>
  <c r="O2386" i="5"/>
  <c r="N2386" i="5"/>
  <c r="T2385" i="5"/>
  <c r="S2385" i="5"/>
  <c r="R2385" i="5"/>
  <c r="Q2385" i="5"/>
  <c r="P2385" i="5"/>
  <c r="O2385" i="5"/>
  <c r="N2385" i="5"/>
  <c r="T2384" i="5"/>
  <c r="S2384" i="5"/>
  <c r="R2384" i="5"/>
  <c r="Q2384" i="5"/>
  <c r="P2384" i="5"/>
  <c r="O2384" i="5"/>
  <c r="N2384" i="5"/>
  <c r="T2383" i="5"/>
  <c r="S2383" i="5"/>
  <c r="R2383" i="5"/>
  <c r="Q2383" i="5"/>
  <c r="P2383" i="5"/>
  <c r="O2383" i="5"/>
  <c r="N2383" i="5"/>
  <c r="T2382" i="5"/>
  <c r="S2382" i="5"/>
  <c r="R2382" i="5"/>
  <c r="Q2382" i="5"/>
  <c r="P2382" i="5"/>
  <c r="O2382" i="5"/>
  <c r="N2382" i="5"/>
  <c r="T2381" i="5"/>
  <c r="S2381" i="5"/>
  <c r="R2381" i="5"/>
  <c r="Q2381" i="5"/>
  <c r="P2381" i="5"/>
  <c r="O2381" i="5"/>
  <c r="N2381" i="5"/>
  <c r="T2380" i="5"/>
  <c r="S2380" i="5"/>
  <c r="R2380" i="5"/>
  <c r="Q2380" i="5"/>
  <c r="P2380" i="5"/>
  <c r="O2380" i="5"/>
  <c r="N2380" i="5"/>
  <c r="T2379" i="5"/>
  <c r="S2379" i="5"/>
  <c r="R2379" i="5"/>
  <c r="Q2379" i="5"/>
  <c r="P2379" i="5"/>
  <c r="O2379" i="5"/>
  <c r="N2379" i="5"/>
  <c r="T2378" i="5"/>
  <c r="S2378" i="5"/>
  <c r="R2378" i="5"/>
  <c r="Q2378" i="5"/>
  <c r="P2378" i="5"/>
  <c r="O2378" i="5"/>
  <c r="N2378" i="5"/>
  <c r="T2377" i="5"/>
  <c r="S2377" i="5"/>
  <c r="R2377" i="5"/>
  <c r="Q2377" i="5"/>
  <c r="P2377" i="5"/>
  <c r="O2377" i="5"/>
  <c r="N2377" i="5"/>
  <c r="T2376" i="5"/>
  <c r="S2376" i="5"/>
  <c r="R2376" i="5"/>
  <c r="Q2376" i="5"/>
  <c r="P2376" i="5"/>
  <c r="O2376" i="5"/>
  <c r="N2376" i="5"/>
  <c r="T2375" i="5"/>
  <c r="S2375" i="5"/>
  <c r="R2375" i="5"/>
  <c r="Q2375" i="5"/>
  <c r="P2375" i="5"/>
  <c r="O2375" i="5"/>
  <c r="N2375" i="5"/>
  <c r="T2374" i="5"/>
  <c r="S2374" i="5"/>
  <c r="R2374" i="5"/>
  <c r="Q2374" i="5"/>
  <c r="P2374" i="5"/>
  <c r="O2374" i="5"/>
  <c r="N2374" i="5"/>
  <c r="T2373" i="5"/>
  <c r="S2373" i="5"/>
  <c r="R2373" i="5"/>
  <c r="Q2373" i="5"/>
  <c r="P2373" i="5"/>
  <c r="O2373" i="5"/>
  <c r="N2373" i="5"/>
  <c r="T2372" i="5"/>
  <c r="S2372" i="5"/>
  <c r="R2372" i="5"/>
  <c r="Q2372" i="5"/>
  <c r="P2372" i="5"/>
  <c r="O2372" i="5"/>
  <c r="N2372" i="5"/>
  <c r="T2371" i="5"/>
  <c r="S2371" i="5"/>
  <c r="R2371" i="5"/>
  <c r="Q2371" i="5"/>
  <c r="P2371" i="5"/>
  <c r="O2371" i="5"/>
  <c r="N2371" i="5"/>
  <c r="T2370" i="5"/>
  <c r="S2370" i="5"/>
  <c r="R2370" i="5"/>
  <c r="Q2370" i="5"/>
  <c r="P2370" i="5"/>
  <c r="O2370" i="5"/>
  <c r="N2370" i="5"/>
  <c r="T2369" i="5"/>
  <c r="S2369" i="5"/>
  <c r="R2369" i="5"/>
  <c r="Q2369" i="5"/>
  <c r="P2369" i="5"/>
  <c r="O2369" i="5"/>
  <c r="N2369" i="5"/>
  <c r="T2368" i="5"/>
  <c r="S2368" i="5"/>
  <c r="R2368" i="5"/>
  <c r="Q2368" i="5"/>
  <c r="P2368" i="5"/>
  <c r="O2368" i="5"/>
  <c r="N2368" i="5"/>
  <c r="T2367" i="5"/>
  <c r="S2367" i="5"/>
  <c r="R2367" i="5"/>
  <c r="Q2367" i="5"/>
  <c r="P2367" i="5"/>
  <c r="O2367" i="5"/>
  <c r="N2367" i="5"/>
  <c r="T2366" i="5"/>
  <c r="S2366" i="5"/>
  <c r="R2366" i="5"/>
  <c r="Q2366" i="5"/>
  <c r="P2366" i="5"/>
  <c r="O2366" i="5"/>
  <c r="N2366" i="5"/>
  <c r="T2365" i="5"/>
  <c r="S2365" i="5"/>
  <c r="R2365" i="5"/>
  <c r="Q2365" i="5"/>
  <c r="P2365" i="5"/>
  <c r="O2365" i="5"/>
  <c r="N2365" i="5"/>
  <c r="T2364" i="5"/>
  <c r="S2364" i="5"/>
  <c r="R2364" i="5"/>
  <c r="Q2364" i="5"/>
  <c r="P2364" i="5"/>
  <c r="O2364" i="5"/>
  <c r="N2364" i="5"/>
  <c r="T2363" i="5"/>
  <c r="S2363" i="5"/>
  <c r="R2363" i="5"/>
  <c r="Q2363" i="5"/>
  <c r="P2363" i="5"/>
  <c r="O2363" i="5"/>
  <c r="N2363" i="5"/>
  <c r="T2362" i="5"/>
  <c r="S2362" i="5"/>
  <c r="R2362" i="5"/>
  <c r="Q2362" i="5"/>
  <c r="P2362" i="5"/>
  <c r="O2362" i="5"/>
  <c r="N2362" i="5"/>
  <c r="T2361" i="5"/>
  <c r="S2361" i="5"/>
  <c r="R2361" i="5"/>
  <c r="Q2361" i="5"/>
  <c r="P2361" i="5"/>
  <c r="O2361" i="5"/>
  <c r="N2361" i="5"/>
  <c r="T2360" i="5"/>
  <c r="S2360" i="5"/>
  <c r="R2360" i="5"/>
  <c r="Q2360" i="5"/>
  <c r="P2360" i="5"/>
  <c r="O2360" i="5"/>
  <c r="N2360" i="5"/>
  <c r="T2359" i="5"/>
  <c r="S2359" i="5"/>
  <c r="R2359" i="5"/>
  <c r="Q2359" i="5"/>
  <c r="P2359" i="5"/>
  <c r="O2359" i="5"/>
  <c r="N2359" i="5"/>
  <c r="T2358" i="5"/>
  <c r="S2358" i="5"/>
  <c r="R2358" i="5"/>
  <c r="Q2358" i="5"/>
  <c r="P2358" i="5"/>
  <c r="O2358" i="5"/>
  <c r="N2358" i="5"/>
  <c r="T2357" i="5"/>
  <c r="S2357" i="5"/>
  <c r="R2357" i="5"/>
  <c r="Q2357" i="5"/>
  <c r="P2357" i="5"/>
  <c r="O2357" i="5"/>
  <c r="N2357" i="5"/>
  <c r="T2356" i="5"/>
  <c r="S2356" i="5"/>
  <c r="R2356" i="5"/>
  <c r="Q2356" i="5"/>
  <c r="P2356" i="5"/>
  <c r="O2356" i="5"/>
  <c r="N2356" i="5"/>
  <c r="T2355" i="5"/>
  <c r="S2355" i="5"/>
  <c r="R2355" i="5"/>
  <c r="Q2355" i="5"/>
  <c r="P2355" i="5"/>
  <c r="O2355" i="5"/>
  <c r="N2355" i="5"/>
  <c r="T2354" i="5"/>
  <c r="S2354" i="5"/>
  <c r="R2354" i="5"/>
  <c r="Q2354" i="5"/>
  <c r="P2354" i="5"/>
  <c r="O2354" i="5"/>
  <c r="N2354" i="5"/>
  <c r="T2353" i="5"/>
  <c r="S2353" i="5"/>
  <c r="R2353" i="5"/>
  <c r="Q2353" i="5"/>
  <c r="P2353" i="5"/>
  <c r="O2353" i="5"/>
  <c r="N2353" i="5"/>
  <c r="T2352" i="5"/>
  <c r="S2352" i="5"/>
  <c r="R2352" i="5"/>
  <c r="Q2352" i="5"/>
  <c r="P2352" i="5"/>
  <c r="O2352" i="5"/>
  <c r="N2352" i="5"/>
  <c r="T2351" i="5"/>
  <c r="S2351" i="5"/>
  <c r="R2351" i="5"/>
  <c r="Q2351" i="5"/>
  <c r="P2351" i="5"/>
  <c r="O2351" i="5"/>
  <c r="N2351" i="5"/>
  <c r="T2350" i="5"/>
  <c r="S2350" i="5"/>
  <c r="R2350" i="5"/>
  <c r="Q2350" i="5"/>
  <c r="P2350" i="5"/>
  <c r="O2350" i="5"/>
  <c r="N2350" i="5"/>
  <c r="T2349" i="5"/>
  <c r="S2349" i="5"/>
  <c r="R2349" i="5"/>
  <c r="Q2349" i="5"/>
  <c r="P2349" i="5"/>
  <c r="O2349" i="5"/>
  <c r="N2349" i="5"/>
  <c r="T2348" i="5"/>
  <c r="S2348" i="5"/>
  <c r="R2348" i="5"/>
  <c r="Q2348" i="5"/>
  <c r="P2348" i="5"/>
  <c r="O2348" i="5"/>
  <c r="N2348" i="5"/>
  <c r="T2347" i="5"/>
  <c r="S2347" i="5"/>
  <c r="R2347" i="5"/>
  <c r="Q2347" i="5"/>
  <c r="P2347" i="5"/>
  <c r="O2347" i="5"/>
  <c r="N2347" i="5"/>
  <c r="T2346" i="5"/>
  <c r="S2346" i="5"/>
  <c r="R2346" i="5"/>
  <c r="Q2346" i="5"/>
  <c r="P2346" i="5"/>
  <c r="O2346" i="5"/>
  <c r="N2346" i="5"/>
  <c r="T2345" i="5"/>
  <c r="S2345" i="5"/>
  <c r="R2345" i="5"/>
  <c r="Q2345" i="5"/>
  <c r="P2345" i="5"/>
  <c r="O2345" i="5"/>
  <c r="N2345" i="5"/>
  <c r="T2344" i="5"/>
  <c r="S2344" i="5"/>
  <c r="R2344" i="5"/>
  <c r="Q2344" i="5"/>
  <c r="P2344" i="5"/>
  <c r="O2344" i="5"/>
  <c r="N2344" i="5"/>
  <c r="T2343" i="5"/>
  <c r="S2343" i="5"/>
  <c r="R2343" i="5"/>
  <c r="Q2343" i="5"/>
  <c r="P2343" i="5"/>
  <c r="O2343" i="5"/>
  <c r="N2343" i="5"/>
  <c r="T2342" i="5"/>
  <c r="S2342" i="5"/>
  <c r="R2342" i="5"/>
  <c r="Q2342" i="5"/>
  <c r="P2342" i="5"/>
  <c r="O2342" i="5"/>
  <c r="N2342" i="5"/>
  <c r="T2341" i="5"/>
  <c r="S2341" i="5"/>
  <c r="R2341" i="5"/>
  <c r="Q2341" i="5"/>
  <c r="P2341" i="5"/>
  <c r="O2341" i="5"/>
  <c r="N2341" i="5"/>
  <c r="T2340" i="5"/>
  <c r="S2340" i="5"/>
  <c r="R2340" i="5"/>
  <c r="Q2340" i="5"/>
  <c r="P2340" i="5"/>
  <c r="O2340" i="5"/>
  <c r="N2340" i="5"/>
  <c r="T2339" i="5"/>
  <c r="S2339" i="5"/>
  <c r="R2339" i="5"/>
  <c r="Q2339" i="5"/>
  <c r="P2339" i="5"/>
  <c r="O2339" i="5"/>
  <c r="N2339" i="5"/>
  <c r="T2338" i="5"/>
  <c r="S2338" i="5"/>
  <c r="R2338" i="5"/>
  <c r="Q2338" i="5"/>
  <c r="P2338" i="5"/>
  <c r="O2338" i="5"/>
  <c r="N2338" i="5"/>
  <c r="T2337" i="5"/>
  <c r="S2337" i="5"/>
  <c r="R2337" i="5"/>
  <c r="Q2337" i="5"/>
  <c r="P2337" i="5"/>
  <c r="O2337" i="5"/>
  <c r="N2337" i="5"/>
  <c r="T2336" i="5"/>
  <c r="S2336" i="5"/>
  <c r="R2336" i="5"/>
  <c r="Q2336" i="5"/>
  <c r="P2336" i="5"/>
  <c r="O2336" i="5"/>
  <c r="N2336" i="5"/>
  <c r="T2335" i="5"/>
  <c r="S2335" i="5"/>
  <c r="R2335" i="5"/>
  <c r="Q2335" i="5"/>
  <c r="P2335" i="5"/>
  <c r="O2335" i="5"/>
  <c r="N2335" i="5"/>
  <c r="T2334" i="5"/>
  <c r="S2334" i="5"/>
  <c r="R2334" i="5"/>
  <c r="Q2334" i="5"/>
  <c r="P2334" i="5"/>
  <c r="O2334" i="5"/>
  <c r="N2334" i="5"/>
  <c r="T2333" i="5"/>
  <c r="S2333" i="5"/>
  <c r="R2333" i="5"/>
  <c r="Q2333" i="5"/>
  <c r="P2333" i="5"/>
  <c r="O2333" i="5"/>
  <c r="N2333" i="5"/>
  <c r="T2332" i="5"/>
  <c r="S2332" i="5"/>
  <c r="R2332" i="5"/>
  <c r="Q2332" i="5"/>
  <c r="P2332" i="5"/>
  <c r="O2332" i="5"/>
  <c r="N2332" i="5"/>
  <c r="T2331" i="5"/>
  <c r="S2331" i="5"/>
  <c r="R2331" i="5"/>
  <c r="Q2331" i="5"/>
  <c r="P2331" i="5"/>
  <c r="O2331" i="5"/>
  <c r="N2331" i="5"/>
  <c r="T2330" i="5"/>
  <c r="S2330" i="5"/>
  <c r="R2330" i="5"/>
  <c r="Q2330" i="5"/>
  <c r="P2330" i="5"/>
  <c r="O2330" i="5"/>
  <c r="N2330" i="5"/>
  <c r="T2329" i="5"/>
  <c r="S2329" i="5"/>
  <c r="R2329" i="5"/>
  <c r="Q2329" i="5"/>
  <c r="P2329" i="5"/>
  <c r="O2329" i="5"/>
  <c r="N2329" i="5"/>
  <c r="T2328" i="5"/>
  <c r="S2328" i="5"/>
  <c r="R2328" i="5"/>
  <c r="Q2328" i="5"/>
  <c r="P2328" i="5"/>
  <c r="O2328" i="5"/>
  <c r="N2328" i="5"/>
  <c r="T2327" i="5"/>
  <c r="S2327" i="5"/>
  <c r="R2327" i="5"/>
  <c r="Q2327" i="5"/>
  <c r="P2327" i="5"/>
  <c r="O2327" i="5"/>
  <c r="N2327" i="5"/>
  <c r="T2326" i="5"/>
  <c r="S2326" i="5"/>
  <c r="R2326" i="5"/>
  <c r="Q2326" i="5"/>
  <c r="P2326" i="5"/>
  <c r="O2326" i="5"/>
  <c r="N2326" i="5"/>
  <c r="T2325" i="5"/>
  <c r="S2325" i="5"/>
  <c r="R2325" i="5"/>
  <c r="Q2325" i="5"/>
  <c r="P2325" i="5"/>
  <c r="O2325" i="5"/>
  <c r="N2325" i="5"/>
  <c r="T2324" i="5"/>
  <c r="S2324" i="5"/>
  <c r="R2324" i="5"/>
  <c r="Q2324" i="5"/>
  <c r="P2324" i="5"/>
  <c r="O2324" i="5"/>
  <c r="N2324" i="5"/>
  <c r="T2323" i="5"/>
  <c r="S2323" i="5"/>
  <c r="R2323" i="5"/>
  <c r="Q2323" i="5"/>
  <c r="P2323" i="5"/>
  <c r="O2323" i="5"/>
  <c r="N2323" i="5"/>
  <c r="T2322" i="5"/>
  <c r="S2322" i="5"/>
  <c r="R2322" i="5"/>
  <c r="Q2322" i="5"/>
  <c r="P2322" i="5"/>
  <c r="O2322" i="5"/>
  <c r="N2322" i="5"/>
  <c r="T2321" i="5"/>
  <c r="S2321" i="5"/>
  <c r="R2321" i="5"/>
  <c r="Q2321" i="5"/>
  <c r="P2321" i="5"/>
  <c r="O2321" i="5"/>
  <c r="N2321" i="5"/>
  <c r="T2320" i="5"/>
  <c r="S2320" i="5"/>
  <c r="R2320" i="5"/>
  <c r="Q2320" i="5"/>
  <c r="P2320" i="5"/>
  <c r="O2320" i="5"/>
  <c r="N2320" i="5"/>
  <c r="T2319" i="5"/>
  <c r="S2319" i="5"/>
  <c r="R2319" i="5"/>
  <c r="Q2319" i="5"/>
  <c r="P2319" i="5"/>
  <c r="O2319" i="5"/>
  <c r="N2319" i="5"/>
  <c r="T2318" i="5"/>
  <c r="S2318" i="5"/>
  <c r="R2318" i="5"/>
  <c r="Q2318" i="5"/>
  <c r="P2318" i="5"/>
  <c r="O2318" i="5"/>
  <c r="N2318" i="5"/>
  <c r="T2317" i="5"/>
  <c r="S2317" i="5"/>
  <c r="R2317" i="5"/>
  <c r="Q2317" i="5"/>
  <c r="P2317" i="5"/>
  <c r="O2317" i="5"/>
  <c r="N2317" i="5"/>
  <c r="T2316" i="5"/>
  <c r="S2316" i="5"/>
  <c r="R2316" i="5"/>
  <c r="Q2316" i="5"/>
  <c r="P2316" i="5"/>
  <c r="O2316" i="5"/>
  <c r="N2316" i="5"/>
  <c r="T2315" i="5"/>
  <c r="S2315" i="5"/>
  <c r="R2315" i="5"/>
  <c r="Q2315" i="5"/>
  <c r="P2315" i="5"/>
  <c r="O2315" i="5"/>
  <c r="N2315" i="5"/>
  <c r="T2314" i="5"/>
  <c r="S2314" i="5"/>
  <c r="R2314" i="5"/>
  <c r="Q2314" i="5"/>
  <c r="P2314" i="5"/>
  <c r="O2314" i="5"/>
  <c r="N2314" i="5"/>
  <c r="T2313" i="5"/>
  <c r="S2313" i="5"/>
  <c r="R2313" i="5"/>
  <c r="Q2313" i="5"/>
  <c r="P2313" i="5"/>
  <c r="O2313" i="5"/>
  <c r="N2313" i="5"/>
  <c r="T2312" i="5"/>
  <c r="S2312" i="5"/>
  <c r="R2312" i="5"/>
  <c r="Q2312" i="5"/>
  <c r="P2312" i="5"/>
  <c r="O2312" i="5"/>
  <c r="N2312" i="5"/>
  <c r="T2311" i="5"/>
  <c r="S2311" i="5"/>
  <c r="R2311" i="5"/>
  <c r="Q2311" i="5"/>
  <c r="P2311" i="5"/>
  <c r="O2311" i="5"/>
  <c r="N2311" i="5"/>
  <c r="T2310" i="5"/>
  <c r="S2310" i="5"/>
  <c r="R2310" i="5"/>
  <c r="Q2310" i="5"/>
  <c r="P2310" i="5"/>
  <c r="O2310" i="5"/>
  <c r="N2310" i="5"/>
  <c r="T2309" i="5"/>
  <c r="S2309" i="5"/>
  <c r="R2309" i="5"/>
  <c r="Q2309" i="5"/>
  <c r="P2309" i="5"/>
  <c r="O2309" i="5"/>
  <c r="N2309" i="5"/>
  <c r="T2308" i="5"/>
  <c r="S2308" i="5"/>
  <c r="R2308" i="5"/>
  <c r="Q2308" i="5"/>
  <c r="P2308" i="5"/>
  <c r="O2308" i="5"/>
  <c r="N2308" i="5"/>
  <c r="T2307" i="5"/>
  <c r="S2307" i="5"/>
  <c r="R2307" i="5"/>
  <c r="Q2307" i="5"/>
  <c r="P2307" i="5"/>
  <c r="O2307" i="5"/>
  <c r="N2307" i="5"/>
  <c r="T2306" i="5"/>
  <c r="S2306" i="5"/>
  <c r="R2306" i="5"/>
  <c r="Q2306" i="5"/>
  <c r="P2306" i="5"/>
  <c r="O2306" i="5"/>
  <c r="N2306" i="5"/>
  <c r="T2305" i="5"/>
  <c r="S2305" i="5"/>
  <c r="R2305" i="5"/>
  <c r="Q2305" i="5"/>
  <c r="P2305" i="5"/>
  <c r="O2305" i="5"/>
  <c r="N2305" i="5"/>
  <c r="T2304" i="5"/>
  <c r="S2304" i="5"/>
  <c r="R2304" i="5"/>
  <c r="Q2304" i="5"/>
  <c r="P2304" i="5"/>
  <c r="O2304" i="5"/>
  <c r="N2304" i="5"/>
  <c r="T2303" i="5"/>
  <c r="S2303" i="5"/>
  <c r="R2303" i="5"/>
  <c r="Q2303" i="5"/>
  <c r="P2303" i="5"/>
  <c r="O2303" i="5"/>
  <c r="N2303" i="5"/>
  <c r="T2302" i="5"/>
  <c r="S2302" i="5"/>
  <c r="R2302" i="5"/>
  <c r="Q2302" i="5"/>
  <c r="P2302" i="5"/>
  <c r="O2302" i="5"/>
  <c r="N2302" i="5"/>
  <c r="T2301" i="5"/>
  <c r="S2301" i="5"/>
  <c r="R2301" i="5"/>
  <c r="Q2301" i="5"/>
  <c r="P2301" i="5"/>
  <c r="O2301" i="5"/>
  <c r="N2301" i="5"/>
  <c r="T2300" i="5"/>
  <c r="S2300" i="5"/>
  <c r="R2300" i="5"/>
  <c r="Q2300" i="5"/>
  <c r="P2300" i="5"/>
  <c r="O2300" i="5"/>
  <c r="N2300" i="5"/>
  <c r="T2299" i="5"/>
  <c r="S2299" i="5"/>
  <c r="R2299" i="5"/>
  <c r="Q2299" i="5"/>
  <c r="P2299" i="5"/>
  <c r="O2299" i="5"/>
  <c r="N2299" i="5"/>
  <c r="T2298" i="5"/>
  <c r="S2298" i="5"/>
  <c r="R2298" i="5"/>
  <c r="Q2298" i="5"/>
  <c r="P2298" i="5"/>
  <c r="O2298" i="5"/>
  <c r="N2298" i="5"/>
  <c r="T2297" i="5"/>
  <c r="S2297" i="5"/>
  <c r="R2297" i="5"/>
  <c r="Q2297" i="5"/>
  <c r="P2297" i="5"/>
  <c r="O2297" i="5"/>
  <c r="N2297" i="5"/>
  <c r="T2296" i="5"/>
  <c r="S2296" i="5"/>
  <c r="R2296" i="5"/>
  <c r="Q2296" i="5"/>
  <c r="P2296" i="5"/>
  <c r="O2296" i="5"/>
  <c r="N2296" i="5"/>
  <c r="T2295" i="5"/>
  <c r="S2295" i="5"/>
  <c r="R2295" i="5"/>
  <c r="Q2295" i="5"/>
  <c r="P2295" i="5"/>
  <c r="O2295" i="5"/>
  <c r="N2295" i="5"/>
  <c r="T2294" i="5"/>
  <c r="S2294" i="5"/>
  <c r="R2294" i="5"/>
  <c r="Q2294" i="5"/>
  <c r="P2294" i="5"/>
  <c r="O2294" i="5"/>
  <c r="N2294" i="5"/>
  <c r="T2293" i="5"/>
  <c r="S2293" i="5"/>
  <c r="R2293" i="5"/>
  <c r="Q2293" i="5"/>
  <c r="P2293" i="5"/>
  <c r="O2293" i="5"/>
  <c r="N2293" i="5"/>
  <c r="T2292" i="5"/>
  <c r="S2292" i="5"/>
  <c r="R2292" i="5"/>
  <c r="Q2292" i="5"/>
  <c r="P2292" i="5"/>
  <c r="O2292" i="5"/>
  <c r="N2292" i="5"/>
  <c r="T2291" i="5"/>
  <c r="S2291" i="5"/>
  <c r="R2291" i="5"/>
  <c r="Q2291" i="5"/>
  <c r="P2291" i="5"/>
  <c r="O2291" i="5"/>
  <c r="N2291" i="5"/>
  <c r="T2290" i="5"/>
  <c r="S2290" i="5"/>
  <c r="R2290" i="5"/>
  <c r="Q2290" i="5"/>
  <c r="P2290" i="5"/>
  <c r="O2290" i="5"/>
  <c r="N2290" i="5"/>
  <c r="T2289" i="5"/>
  <c r="S2289" i="5"/>
  <c r="R2289" i="5"/>
  <c r="Q2289" i="5"/>
  <c r="P2289" i="5"/>
  <c r="O2289" i="5"/>
  <c r="N2289" i="5"/>
  <c r="T2288" i="5"/>
  <c r="S2288" i="5"/>
  <c r="R2288" i="5"/>
  <c r="Q2288" i="5"/>
  <c r="P2288" i="5"/>
  <c r="O2288" i="5"/>
  <c r="N2288" i="5"/>
  <c r="T2287" i="5"/>
  <c r="S2287" i="5"/>
  <c r="R2287" i="5"/>
  <c r="Q2287" i="5"/>
  <c r="P2287" i="5"/>
  <c r="O2287" i="5"/>
  <c r="N2287" i="5"/>
  <c r="T2286" i="5"/>
  <c r="S2286" i="5"/>
  <c r="R2286" i="5"/>
  <c r="Q2286" i="5"/>
  <c r="P2286" i="5"/>
  <c r="O2286" i="5"/>
  <c r="N2286" i="5"/>
  <c r="T2285" i="5"/>
  <c r="S2285" i="5"/>
  <c r="R2285" i="5"/>
  <c r="Q2285" i="5"/>
  <c r="P2285" i="5"/>
  <c r="O2285" i="5"/>
  <c r="N2285" i="5"/>
  <c r="T2284" i="5"/>
  <c r="S2284" i="5"/>
  <c r="R2284" i="5"/>
  <c r="Q2284" i="5"/>
  <c r="P2284" i="5"/>
  <c r="O2284" i="5"/>
  <c r="N2284" i="5"/>
  <c r="T2283" i="5"/>
  <c r="S2283" i="5"/>
  <c r="R2283" i="5"/>
  <c r="Q2283" i="5"/>
  <c r="P2283" i="5"/>
  <c r="O2283" i="5"/>
  <c r="N2283" i="5"/>
  <c r="T2282" i="5"/>
  <c r="S2282" i="5"/>
  <c r="R2282" i="5"/>
  <c r="Q2282" i="5"/>
  <c r="P2282" i="5"/>
  <c r="O2282" i="5"/>
  <c r="N2282" i="5"/>
  <c r="T2281" i="5"/>
  <c r="S2281" i="5"/>
  <c r="R2281" i="5"/>
  <c r="Q2281" i="5"/>
  <c r="P2281" i="5"/>
  <c r="O2281" i="5"/>
  <c r="N2281" i="5"/>
  <c r="T2280" i="5"/>
  <c r="S2280" i="5"/>
  <c r="R2280" i="5"/>
  <c r="Q2280" i="5"/>
  <c r="P2280" i="5"/>
  <c r="O2280" i="5"/>
  <c r="N2280" i="5"/>
  <c r="T2279" i="5"/>
  <c r="S2279" i="5"/>
  <c r="R2279" i="5"/>
  <c r="Q2279" i="5"/>
  <c r="P2279" i="5"/>
  <c r="O2279" i="5"/>
  <c r="N2279" i="5"/>
  <c r="T2278" i="5"/>
  <c r="S2278" i="5"/>
  <c r="R2278" i="5"/>
  <c r="Q2278" i="5"/>
  <c r="P2278" i="5"/>
  <c r="O2278" i="5"/>
  <c r="N2278" i="5"/>
  <c r="T2277" i="5"/>
  <c r="S2277" i="5"/>
  <c r="R2277" i="5"/>
  <c r="Q2277" i="5"/>
  <c r="P2277" i="5"/>
  <c r="O2277" i="5"/>
  <c r="N2277" i="5"/>
  <c r="T2276" i="5"/>
  <c r="S2276" i="5"/>
  <c r="R2276" i="5"/>
  <c r="Q2276" i="5"/>
  <c r="P2276" i="5"/>
  <c r="O2276" i="5"/>
  <c r="N2276" i="5"/>
  <c r="T2275" i="5"/>
  <c r="S2275" i="5"/>
  <c r="R2275" i="5"/>
  <c r="Q2275" i="5"/>
  <c r="P2275" i="5"/>
  <c r="O2275" i="5"/>
  <c r="N2275" i="5"/>
  <c r="T2274" i="5"/>
  <c r="S2274" i="5"/>
  <c r="R2274" i="5"/>
  <c r="Q2274" i="5"/>
  <c r="P2274" i="5"/>
  <c r="O2274" i="5"/>
  <c r="N2274" i="5"/>
  <c r="T2273" i="5"/>
  <c r="S2273" i="5"/>
  <c r="R2273" i="5"/>
  <c r="Q2273" i="5"/>
  <c r="P2273" i="5"/>
  <c r="O2273" i="5"/>
  <c r="N2273" i="5"/>
  <c r="T2272" i="5"/>
  <c r="S2272" i="5"/>
  <c r="R2272" i="5"/>
  <c r="Q2272" i="5"/>
  <c r="P2272" i="5"/>
  <c r="O2272" i="5"/>
  <c r="N2272" i="5"/>
  <c r="T2271" i="5"/>
  <c r="S2271" i="5"/>
  <c r="R2271" i="5"/>
  <c r="Q2271" i="5"/>
  <c r="P2271" i="5"/>
  <c r="O2271" i="5"/>
  <c r="N2271" i="5"/>
  <c r="T2270" i="5"/>
  <c r="S2270" i="5"/>
  <c r="R2270" i="5"/>
  <c r="Q2270" i="5"/>
  <c r="P2270" i="5"/>
  <c r="O2270" i="5"/>
  <c r="N2270" i="5"/>
  <c r="T2269" i="5"/>
  <c r="S2269" i="5"/>
  <c r="R2269" i="5"/>
  <c r="Q2269" i="5"/>
  <c r="P2269" i="5"/>
  <c r="O2269" i="5"/>
  <c r="N2269" i="5"/>
  <c r="T2268" i="5"/>
  <c r="S2268" i="5"/>
  <c r="R2268" i="5"/>
  <c r="Q2268" i="5"/>
  <c r="P2268" i="5"/>
  <c r="O2268" i="5"/>
  <c r="N2268" i="5"/>
  <c r="T2267" i="5"/>
  <c r="S2267" i="5"/>
  <c r="R2267" i="5"/>
  <c r="Q2267" i="5"/>
  <c r="P2267" i="5"/>
  <c r="O2267" i="5"/>
  <c r="N2267" i="5"/>
  <c r="T2266" i="5"/>
  <c r="S2266" i="5"/>
  <c r="R2266" i="5"/>
  <c r="Q2266" i="5"/>
  <c r="P2266" i="5"/>
  <c r="O2266" i="5"/>
  <c r="N2266" i="5"/>
  <c r="T2265" i="5"/>
  <c r="S2265" i="5"/>
  <c r="R2265" i="5"/>
  <c r="Q2265" i="5"/>
  <c r="P2265" i="5"/>
  <c r="O2265" i="5"/>
  <c r="N2265" i="5"/>
  <c r="T2264" i="5"/>
  <c r="S2264" i="5"/>
  <c r="R2264" i="5"/>
  <c r="Q2264" i="5"/>
  <c r="P2264" i="5"/>
  <c r="O2264" i="5"/>
  <c r="N2264" i="5"/>
  <c r="T2263" i="5"/>
  <c r="S2263" i="5"/>
  <c r="R2263" i="5"/>
  <c r="Q2263" i="5"/>
  <c r="P2263" i="5"/>
  <c r="O2263" i="5"/>
  <c r="N2263" i="5"/>
  <c r="T2262" i="5"/>
  <c r="S2262" i="5"/>
  <c r="R2262" i="5"/>
  <c r="Q2262" i="5"/>
  <c r="P2262" i="5"/>
  <c r="O2262" i="5"/>
  <c r="N2262" i="5"/>
  <c r="T2261" i="5"/>
  <c r="S2261" i="5"/>
  <c r="R2261" i="5"/>
  <c r="Q2261" i="5"/>
  <c r="P2261" i="5"/>
  <c r="O2261" i="5"/>
  <c r="N2261" i="5"/>
  <c r="T2260" i="5"/>
  <c r="S2260" i="5"/>
  <c r="R2260" i="5"/>
  <c r="Q2260" i="5"/>
  <c r="P2260" i="5"/>
  <c r="O2260" i="5"/>
  <c r="N2260" i="5"/>
  <c r="T2259" i="5"/>
  <c r="S2259" i="5"/>
  <c r="R2259" i="5"/>
  <c r="Q2259" i="5"/>
  <c r="P2259" i="5"/>
  <c r="O2259" i="5"/>
  <c r="N2259" i="5"/>
  <c r="T2258" i="5"/>
  <c r="S2258" i="5"/>
  <c r="R2258" i="5"/>
  <c r="Q2258" i="5"/>
  <c r="P2258" i="5"/>
  <c r="O2258" i="5"/>
  <c r="N2258" i="5"/>
  <c r="T2257" i="5"/>
  <c r="S2257" i="5"/>
  <c r="R2257" i="5"/>
  <c r="Q2257" i="5"/>
  <c r="P2257" i="5"/>
  <c r="O2257" i="5"/>
  <c r="N2257" i="5"/>
  <c r="T2256" i="5"/>
  <c r="S2256" i="5"/>
  <c r="R2256" i="5"/>
  <c r="Q2256" i="5"/>
  <c r="P2256" i="5"/>
  <c r="O2256" i="5"/>
  <c r="N2256" i="5"/>
  <c r="T2255" i="5"/>
  <c r="S2255" i="5"/>
  <c r="R2255" i="5"/>
  <c r="Q2255" i="5"/>
  <c r="P2255" i="5"/>
  <c r="O2255" i="5"/>
  <c r="N2255" i="5"/>
  <c r="T2254" i="5"/>
  <c r="S2254" i="5"/>
  <c r="R2254" i="5"/>
  <c r="Q2254" i="5"/>
  <c r="P2254" i="5"/>
  <c r="O2254" i="5"/>
  <c r="N2254" i="5"/>
  <c r="T2253" i="5"/>
  <c r="S2253" i="5"/>
  <c r="R2253" i="5"/>
  <c r="Q2253" i="5"/>
  <c r="P2253" i="5"/>
  <c r="O2253" i="5"/>
  <c r="N2253" i="5"/>
  <c r="T2252" i="5"/>
  <c r="S2252" i="5"/>
  <c r="R2252" i="5"/>
  <c r="Q2252" i="5"/>
  <c r="P2252" i="5"/>
  <c r="O2252" i="5"/>
  <c r="N2252" i="5"/>
  <c r="T2251" i="5"/>
  <c r="S2251" i="5"/>
  <c r="R2251" i="5"/>
  <c r="Q2251" i="5"/>
  <c r="P2251" i="5"/>
  <c r="O2251" i="5"/>
  <c r="N2251" i="5"/>
  <c r="T2250" i="5"/>
  <c r="S2250" i="5"/>
  <c r="R2250" i="5"/>
  <c r="Q2250" i="5"/>
  <c r="P2250" i="5"/>
  <c r="O2250" i="5"/>
  <c r="N2250" i="5"/>
  <c r="T2249" i="5"/>
  <c r="S2249" i="5"/>
  <c r="R2249" i="5"/>
  <c r="Q2249" i="5"/>
  <c r="P2249" i="5"/>
  <c r="O2249" i="5"/>
  <c r="N2249" i="5"/>
  <c r="T2248" i="5"/>
  <c r="S2248" i="5"/>
  <c r="R2248" i="5"/>
  <c r="Q2248" i="5"/>
  <c r="P2248" i="5"/>
  <c r="O2248" i="5"/>
  <c r="N2248" i="5"/>
  <c r="T2247" i="5"/>
  <c r="S2247" i="5"/>
  <c r="R2247" i="5"/>
  <c r="Q2247" i="5"/>
  <c r="P2247" i="5"/>
  <c r="O2247" i="5"/>
  <c r="N2247" i="5"/>
  <c r="T2246" i="5"/>
  <c r="S2246" i="5"/>
  <c r="R2246" i="5"/>
  <c r="Q2246" i="5"/>
  <c r="P2246" i="5"/>
  <c r="O2246" i="5"/>
  <c r="N2246" i="5"/>
  <c r="T2245" i="5"/>
  <c r="S2245" i="5"/>
  <c r="R2245" i="5"/>
  <c r="Q2245" i="5"/>
  <c r="P2245" i="5"/>
  <c r="O2245" i="5"/>
  <c r="N2245" i="5"/>
  <c r="T2244" i="5"/>
  <c r="S2244" i="5"/>
  <c r="R2244" i="5"/>
  <c r="Q2244" i="5"/>
  <c r="P2244" i="5"/>
  <c r="O2244" i="5"/>
  <c r="N2244" i="5"/>
  <c r="T2243" i="5"/>
  <c r="S2243" i="5"/>
  <c r="R2243" i="5"/>
  <c r="Q2243" i="5"/>
  <c r="P2243" i="5"/>
  <c r="O2243" i="5"/>
  <c r="N2243" i="5"/>
  <c r="T2242" i="5"/>
  <c r="S2242" i="5"/>
  <c r="R2242" i="5"/>
  <c r="Q2242" i="5"/>
  <c r="P2242" i="5"/>
  <c r="O2242" i="5"/>
  <c r="N2242" i="5"/>
  <c r="T2241" i="5"/>
  <c r="S2241" i="5"/>
  <c r="R2241" i="5"/>
  <c r="Q2241" i="5"/>
  <c r="P2241" i="5"/>
  <c r="O2241" i="5"/>
  <c r="N2241" i="5"/>
  <c r="T2240" i="5"/>
  <c r="S2240" i="5"/>
  <c r="R2240" i="5"/>
  <c r="Q2240" i="5"/>
  <c r="P2240" i="5"/>
  <c r="O2240" i="5"/>
  <c r="N2240" i="5"/>
  <c r="T2239" i="5"/>
  <c r="S2239" i="5"/>
  <c r="R2239" i="5"/>
  <c r="Q2239" i="5"/>
  <c r="P2239" i="5"/>
  <c r="O2239" i="5"/>
  <c r="N2239" i="5"/>
  <c r="T2238" i="5"/>
  <c r="S2238" i="5"/>
  <c r="R2238" i="5"/>
  <c r="Q2238" i="5"/>
  <c r="P2238" i="5"/>
  <c r="O2238" i="5"/>
  <c r="N2238" i="5"/>
  <c r="T2237" i="5"/>
  <c r="S2237" i="5"/>
  <c r="R2237" i="5"/>
  <c r="Q2237" i="5"/>
  <c r="P2237" i="5"/>
  <c r="O2237" i="5"/>
  <c r="N2237" i="5"/>
  <c r="T2236" i="5"/>
  <c r="S2236" i="5"/>
  <c r="R2236" i="5"/>
  <c r="Q2236" i="5"/>
  <c r="P2236" i="5"/>
  <c r="O2236" i="5"/>
  <c r="N2236" i="5"/>
  <c r="T2235" i="5"/>
  <c r="S2235" i="5"/>
  <c r="R2235" i="5"/>
  <c r="Q2235" i="5"/>
  <c r="P2235" i="5"/>
  <c r="O2235" i="5"/>
  <c r="N2235" i="5"/>
  <c r="T2234" i="5"/>
  <c r="S2234" i="5"/>
  <c r="R2234" i="5"/>
  <c r="Q2234" i="5"/>
  <c r="P2234" i="5"/>
  <c r="O2234" i="5"/>
  <c r="N2234" i="5"/>
  <c r="T2233" i="5"/>
  <c r="S2233" i="5"/>
  <c r="R2233" i="5"/>
  <c r="Q2233" i="5"/>
  <c r="P2233" i="5"/>
  <c r="O2233" i="5"/>
  <c r="N2233" i="5"/>
  <c r="T2232" i="5"/>
  <c r="S2232" i="5"/>
  <c r="R2232" i="5"/>
  <c r="Q2232" i="5"/>
  <c r="P2232" i="5"/>
  <c r="O2232" i="5"/>
  <c r="N2232" i="5"/>
  <c r="T2231" i="5"/>
  <c r="S2231" i="5"/>
  <c r="R2231" i="5"/>
  <c r="Q2231" i="5"/>
  <c r="P2231" i="5"/>
  <c r="O2231" i="5"/>
  <c r="N2231" i="5"/>
  <c r="T2230" i="5"/>
  <c r="S2230" i="5"/>
  <c r="R2230" i="5"/>
  <c r="Q2230" i="5"/>
  <c r="P2230" i="5"/>
  <c r="O2230" i="5"/>
  <c r="N2230" i="5"/>
  <c r="T2229" i="5"/>
  <c r="S2229" i="5"/>
  <c r="R2229" i="5"/>
  <c r="Q2229" i="5"/>
  <c r="P2229" i="5"/>
  <c r="O2229" i="5"/>
  <c r="N2229" i="5"/>
  <c r="T2228" i="5"/>
  <c r="S2228" i="5"/>
  <c r="R2228" i="5"/>
  <c r="Q2228" i="5"/>
  <c r="P2228" i="5"/>
  <c r="O2228" i="5"/>
  <c r="N2228" i="5"/>
  <c r="T2227" i="5"/>
  <c r="S2227" i="5"/>
  <c r="R2227" i="5"/>
  <c r="Q2227" i="5"/>
  <c r="P2227" i="5"/>
  <c r="O2227" i="5"/>
  <c r="N2227" i="5"/>
  <c r="T2226" i="5"/>
  <c r="S2226" i="5"/>
  <c r="R2226" i="5"/>
  <c r="Q2226" i="5"/>
  <c r="P2226" i="5"/>
  <c r="O2226" i="5"/>
  <c r="N2226" i="5"/>
  <c r="T2225" i="5"/>
  <c r="S2225" i="5"/>
  <c r="R2225" i="5"/>
  <c r="Q2225" i="5"/>
  <c r="P2225" i="5"/>
  <c r="O2225" i="5"/>
  <c r="N2225" i="5"/>
  <c r="T2224" i="5"/>
  <c r="S2224" i="5"/>
  <c r="R2224" i="5"/>
  <c r="Q2224" i="5"/>
  <c r="P2224" i="5"/>
  <c r="O2224" i="5"/>
  <c r="N2224" i="5"/>
  <c r="T2223" i="5"/>
  <c r="S2223" i="5"/>
  <c r="R2223" i="5"/>
  <c r="Q2223" i="5"/>
  <c r="P2223" i="5"/>
  <c r="O2223" i="5"/>
  <c r="N2223" i="5"/>
  <c r="T2222" i="5"/>
  <c r="S2222" i="5"/>
  <c r="R2222" i="5"/>
  <c r="Q2222" i="5"/>
  <c r="P2222" i="5"/>
  <c r="O2222" i="5"/>
  <c r="N2222" i="5"/>
  <c r="T2221" i="5"/>
  <c r="S2221" i="5"/>
  <c r="R2221" i="5"/>
  <c r="Q2221" i="5"/>
  <c r="P2221" i="5"/>
  <c r="O2221" i="5"/>
  <c r="N2221" i="5"/>
  <c r="T2220" i="5"/>
  <c r="S2220" i="5"/>
  <c r="R2220" i="5"/>
  <c r="Q2220" i="5"/>
  <c r="P2220" i="5"/>
  <c r="O2220" i="5"/>
  <c r="N2220" i="5"/>
  <c r="T2219" i="5"/>
  <c r="S2219" i="5"/>
  <c r="R2219" i="5"/>
  <c r="Q2219" i="5"/>
  <c r="P2219" i="5"/>
  <c r="O2219" i="5"/>
  <c r="N2219" i="5"/>
  <c r="T2218" i="5"/>
  <c r="S2218" i="5"/>
  <c r="R2218" i="5"/>
  <c r="Q2218" i="5"/>
  <c r="P2218" i="5"/>
  <c r="O2218" i="5"/>
  <c r="N2218" i="5"/>
  <c r="T2217" i="5"/>
  <c r="S2217" i="5"/>
  <c r="R2217" i="5"/>
  <c r="Q2217" i="5"/>
  <c r="P2217" i="5"/>
  <c r="O2217" i="5"/>
  <c r="N2217" i="5"/>
  <c r="T2216" i="5"/>
  <c r="S2216" i="5"/>
  <c r="R2216" i="5"/>
  <c r="Q2216" i="5"/>
  <c r="P2216" i="5"/>
  <c r="O2216" i="5"/>
  <c r="N2216" i="5"/>
  <c r="T2215" i="5"/>
  <c r="S2215" i="5"/>
  <c r="R2215" i="5"/>
  <c r="Q2215" i="5"/>
  <c r="P2215" i="5"/>
  <c r="O2215" i="5"/>
  <c r="N2215" i="5"/>
  <c r="T2214" i="5"/>
  <c r="S2214" i="5"/>
  <c r="R2214" i="5"/>
  <c r="Q2214" i="5"/>
  <c r="P2214" i="5"/>
  <c r="O2214" i="5"/>
  <c r="N2214" i="5"/>
  <c r="T2213" i="5"/>
  <c r="S2213" i="5"/>
  <c r="R2213" i="5"/>
  <c r="Q2213" i="5"/>
  <c r="P2213" i="5"/>
  <c r="O2213" i="5"/>
  <c r="N2213" i="5"/>
  <c r="T2212" i="5"/>
  <c r="S2212" i="5"/>
  <c r="R2212" i="5"/>
  <c r="Q2212" i="5"/>
  <c r="P2212" i="5"/>
  <c r="O2212" i="5"/>
  <c r="N2212" i="5"/>
  <c r="T2211" i="5"/>
  <c r="S2211" i="5"/>
  <c r="R2211" i="5"/>
  <c r="Q2211" i="5"/>
  <c r="P2211" i="5"/>
  <c r="O2211" i="5"/>
  <c r="N2211" i="5"/>
  <c r="T2210" i="5"/>
  <c r="S2210" i="5"/>
  <c r="R2210" i="5"/>
  <c r="Q2210" i="5"/>
  <c r="P2210" i="5"/>
  <c r="O2210" i="5"/>
  <c r="N2210" i="5"/>
  <c r="T2209" i="5"/>
  <c r="S2209" i="5"/>
  <c r="R2209" i="5"/>
  <c r="Q2209" i="5"/>
  <c r="P2209" i="5"/>
  <c r="O2209" i="5"/>
  <c r="N2209" i="5"/>
  <c r="T2208" i="5"/>
  <c r="S2208" i="5"/>
  <c r="R2208" i="5"/>
  <c r="Q2208" i="5"/>
  <c r="P2208" i="5"/>
  <c r="O2208" i="5"/>
  <c r="N2208" i="5"/>
  <c r="T2207" i="5"/>
  <c r="S2207" i="5"/>
  <c r="R2207" i="5"/>
  <c r="Q2207" i="5"/>
  <c r="P2207" i="5"/>
  <c r="O2207" i="5"/>
  <c r="N2207" i="5"/>
  <c r="T2206" i="5"/>
  <c r="S2206" i="5"/>
  <c r="R2206" i="5"/>
  <c r="Q2206" i="5"/>
  <c r="P2206" i="5"/>
  <c r="O2206" i="5"/>
  <c r="N2206" i="5"/>
  <c r="T2205" i="5"/>
  <c r="S2205" i="5"/>
  <c r="R2205" i="5"/>
  <c r="Q2205" i="5"/>
  <c r="P2205" i="5"/>
  <c r="O2205" i="5"/>
  <c r="N2205" i="5"/>
  <c r="T2204" i="5"/>
  <c r="S2204" i="5"/>
  <c r="R2204" i="5"/>
  <c r="Q2204" i="5"/>
  <c r="P2204" i="5"/>
  <c r="O2204" i="5"/>
  <c r="N2204" i="5"/>
  <c r="T2203" i="5"/>
  <c r="S2203" i="5"/>
  <c r="R2203" i="5"/>
  <c r="Q2203" i="5"/>
  <c r="P2203" i="5"/>
  <c r="O2203" i="5"/>
  <c r="N2203" i="5"/>
  <c r="T2202" i="5"/>
  <c r="S2202" i="5"/>
  <c r="R2202" i="5"/>
  <c r="Q2202" i="5"/>
  <c r="P2202" i="5"/>
  <c r="O2202" i="5"/>
  <c r="N2202" i="5"/>
  <c r="T2201" i="5"/>
  <c r="S2201" i="5"/>
  <c r="R2201" i="5"/>
  <c r="Q2201" i="5"/>
  <c r="P2201" i="5"/>
  <c r="O2201" i="5"/>
  <c r="N2201" i="5"/>
  <c r="T2200" i="5"/>
  <c r="S2200" i="5"/>
  <c r="R2200" i="5"/>
  <c r="Q2200" i="5"/>
  <c r="P2200" i="5"/>
  <c r="O2200" i="5"/>
  <c r="N2200" i="5"/>
  <c r="T2199" i="5"/>
  <c r="S2199" i="5"/>
  <c r="R2199" i="5"/>
  <c r="Q2199" i="5"/>
  <c r="P2199" i="5"/>
  <c r="O2199" i="5"/>
  <c r="N2199" i="5"/>
  <c r="T2198" i="5"/>
  <c r="S2198" i="5"/>
  <c r="R2198" i="5"/>
  <c r="Q2198" i="5"/>
  <c r="P2198" i="5"/>
  <c r="O2198" i="5"/>
  <c r="N2198" i="5"/>
  <c r="T2197" i="5"/>
  <c r="S2197" i="5"/>
  <c r="R2197" i="5"/>
  <c r="Q2197" i="5"/>
  <c r="P2197" i="5"/>
  <c r="O2197" i="5"/>
  <c r="N2197" i="5"/>
  <c r="T2196" i="5"/>
  <c r="S2196" i="5"/>
  <c r="R2196" i="5"/>
  <c r="Q2196" i="5"/>
  <c r="P2196" i="5"/>
  <c r="O2196" i="5"/>
  <c r="N2196" i="5"/>
  <c r="T2195" i="5"/>
  <c r="S2195" i="5"/>
  <c r="R2195" i="5"/>
  <c r="Q2195" i="5"/>
  <c r="P2195" i="5"/>
  <c r="O2195" i="5"/>
  <c r="N2195" i="5"/>
  <c r="T2194" i="5"/>
  <c r="S2194" i="5"/>
  <c r="R2194" i="5"/>
  <c r="Q2194" i="5"/>
  <c r="P2194" i="5"/>
  <c r="O2194" i="5"/>
  <c r="N2194" i="5"/>
  <c r="T2193" i="5"/>
  <c r="S2193" i="5"/>
  <c r="R2193" i="5"/>
  <c r="Q2193" i="5"/>
  <c r="P2193" i="5"/>
  <c r="O2193" i="5"/>
  <c r="N2193" i="5"/>
  <c r="T2192" i="5"/>
  <c r="S2192" i="5"/>
  <c r="R2192" i="5"/>
  <c r="Q2192" i="5"/>
  <c r="P2192" i="5"/>
  <c r="O2192" i="5"/>
  <c r="N2192" i="5"/>
  <c r="T2191" i="5"/>
  <c r="S2191" i="5"/>
  <c r="R2191" i="5"/>
  <c r="Q2191" i="5"/>
  <c r="P2191" i="5"/>
  <c r="O2191" i="5"/>
  <c r="N2191" i="5"/>
  <c r="T2190" i="5"/>
  <c r="S2190" i="5"/>
  <c r="R2190" i="5"/>
  <c r="Q2190" i="5"/>
  <c r="P2190" i="5"/>
  <c r="O2190" i="5"/>
  <c r="N2190" i="5"/>
  <c r="T2189" i="5"/>
  <c r="S2189" i="5"/>
  <c r="R2189" i="5"/>
  <c r="Q2189" i="5"/>
  <c r="P2189" i="5"/>
  <c r="O2189" i="5"/>
  <c r="N2189" i="5"/>
  <c r="T2188" i="5"/>
  <c r="S2188" i="5"/>
  <c r="R2188" i="5"/>
  <c r="Q2188" i="5"/>
  <c r="P2188" i="5"/>
  <c r="O2188" i="5"/>
  <c r="N2188" i="5"/>
  <c r="T2187" i="5"/>
  <c r="S2187" i="5"/>
  <c r="R2187" i="5"/>
  <c r="Q2187" i="5"/>
  <c r="P2187" i="5"/>
  <c r="O2187" i="5"/>
  <c r="N2187" i="5"/>
  <c r="T2186" i="5"/>
  <c r="S2186" i="5"/>
  <c r="R2186" i="5"/>
  <c r="Q2186" i="5"/>
  <c r="P2186" i="5"/>
  <c r="O2186" i="5"/>
  <c r="N2186" i="5"/>
  <c r="T2185" i="5"/>
  <c r="S2185" i="5"/>
  <c r="R2185" i="5"/>
  <c r="Q2185" i="5"/>
  <c r="P2185" i="5"/>
  <c r="O2185" i="5"/>
  <c r="N2185" i="5"/>
  <c r="T2184" i="5"/>
  <c r="S2184" i="5"/>
  <c r="R2184" i="5"/>
  <c r="Q2184" i="5"/>
  <c r="P2184" i="5"/>
  <c r="O2184" i="5"/>
  <c r="N2184" i="5"/>
  <c r="T2183" i="5"/>
  <c r="S2183" i="5"/>
  <c r="R2183" i="5"/>
  <c r="Q2183" i="5"/>
  <c r="P2183" i="5"/>
  <c r="O2183" i="5"/>
  <c r="N2183" i="5"/>
  <c r="T2182" i="5"/>
  <c r="S2182" i="5"/>
  <c r="R2182" i="5"/>
  <c r="Q2182" i="5"/>
  <c r="P2182" i="5"/>
  <c r="O2182" i="5"/>
  <c r="N2182" i="5"/>
  <c r="T2181" i="5"/>
  <c r="S2181" i="5"/>
  <c r="R2181" i="5"/>
  <c r="Q2181" i="5"/>
  <c r="P2181" i="5"/>
  <c r="O2181" i="5"/>
  <c r="N2181" i="5"/>
  <c r="T2180" i="5"/>
  <c r="S2180" i="5"/>
  <c r="R2180" i="5"/>
  <c r="Q2180" i="5"/>
  <c r="P2180" i="5"/>
  <c r="O2180" i="5"/>
  <c r="N2180" i="5"/>
  <c r="T2179" i="5"/>
  <c r="S2179" i="5"/>
  <c r="R2179" i="5"/>
  <c r="Q2179" i="5"/>
  <c r="P2179" i="5"/>
  <c r="O2179" i="5"/>
  <c r="N2179" i="5"/>
  <c r="T2178" i="5"/>
  <c r="S2178" i="5"/>
  <c r="R2178" i="5"/>
  <c r="Q2178" i="5"/>
  <c r="P2178" i="5"/>
  <c r="O2178" i="5"/>
  <c r="N2178" i="5"/>
  <c r="T2177" i="5"/>
  <c r="S2177" i="5"/>
  <c r="R2177" i="5"/>
  <c r="Q2177" i="5"/>
  <c r="P2177" i="5"/>
  <c r="O2177" i="5"/>
  <c r="N2177" i="5"/>
  <c r="T2176" i="5"/>
  <c r="S2176" i="5"/>
  <c r="R2176" i="5"/>
  <c r="Q2176" i="5"/>
  <c r="P2176" i="5"/>
  <c r="O2176" i="5"/>
  <c r="N2176" i="5"/>
  <c r="T2175" i="5"/>
  <c r="S2175" i="5"/>
  <c r="R2175" i="5"/>
  <c r="Q2175" i="5"/>
  <c r="P2175" i="5"/>
  <c r="O2175" i="5"/>
  <c r="N2175" i="5"/>
  <c r="T2174" i="5"/>
  <c r="S2174" i="5"/>
  <c r="R2174" i="5"/>
  <c r="Q2174" i="5"/>
  <c r="P2174" i="5"/>
  <c r="O2174" i="5"/>
  <c r="N2174" i="5"/>
  <c r="T2173" i="5"/>
  <c r="S2173" i="5"/>
  <c r="R2173" i="5"/>
  <c r="Q2173" i="5"/>
  <c r="P2173" i="5"/>
  <c r="O2173" i="5"/>
  <c r="N2173" i="5"/>
  <c r="T2172" i="5"/>
  <c r="S2172" i="5"/>
  <c r="R2172" i="5"/>
  <c r="Q2172" i="5"/>
  <c r="P2172" i="5"/>
  <c r="O2172" i="5"/>
  <c r="N2172" i="5"/>
  <c r="T2171" i="5"/>
  <c r="S2171" i="5"/>
  <c r="R2171" i="5"/>
  <c r="Q2171" i="5"/>
  <c r="P2171" i="5"/>
  <c r="O2171" i="5"/>
  <c r="N2171" i="5"/>
  <c r="T2170" i="5"/>
  <c r="S2170" i="5"/>
  <c r="R2170" i="5"/>
  <c r="Q2170" i="5"/>
  <c r="P2170" i="5"/>
  <c r="O2170" i="5"/>
  <c r="N2170" i="5"/>
  <c r="T2169" i="5"/>
  <c r="S2169" i="5"/>
  <c r="R2169" i="5"/>
  <c r="Q2169" i="5"/>
  <c r="P2169" i="5"/>
  <c r="O2169" i="5"/>
  <c r="N2169" i="5"/>
  <c r="T2168" i="5"/>
  <c r="S2168" i="5"/>
  <c r="R2168" i="5"/>
  <c r="Q2168" i="5"/>
  <c r="P2168" i="5"/>
  <c r="O2168" i="5"/>
  <c r="N2168" i="5"/>
  <c r="T2167" i="5"/>
  <c r="S2167" i="5"/>
  <c r="R2167" i="5"/>
  <c r="Q2167" i="5"/>
  <c r="P2167" i="5"/>
  <c r="O2167" i="5"/>
  <c r="N2167" i="5"/>
  <c r="T2166" i="5"/>
  <c r="S2166" i="5"/>
  <c r="R2166" i="5"/>
  <c r="Q2166" i="5"/>
  <c r="P2166" i="5"/>
  <c r="O2166" i="5"/>
  <c r="N2166" i="5"/>
  <c r="T2165" i="5"/>
  <c r="S2165" i="5"/>
  <c r="R2165" i="5"/>
  <c r="Q2165" i="5"/>
  <c r="P2165" i="5"/>
  <c r="O2165" i="5"/>
  <c r="N2165" i="5"/>
  <c r="T2164" i="5"/>
  <c r="S2164" i="5"/>
  <c r="R2164" i="5"/>
  <c r="Q2164" i="5"/>
  <c r="P2164" i="5"/>
  <c r="O2164" i="5"/>
  <c r="N2164" i="5"/>
  <c r="T2163" i="5"/>
  <c r="S2163" i="5"/>
  <c r="R2163" i="5"/>
  <c r="Q2163" i="5"/>
  <c r="P2163" i="5"/>
  <c r="O2163" i="5"/>
  <c r="N2163" i="5"/>
  <c r="T2162" i="5"/>
  <c r="S2162" i="5"/>
  <c r="R2162" i="5"/>
  <c r="Q2162" i="5"/>
  <c r="P2162" i="5"/>
  <c r="O2162" i="5"/>
  <c r="N2162" i="5"/>
  <c r="T2161" i="5"/>
  <c r="S2161" i="5"/>
  <c r="R2161" i="5"/>
  <c r="Q2161" i="5"/>
  <c r="P2161" i="5"/>
  <c r="O2161" i="5"/>
  <c r="N2161" i="5"/>
  <c r="T2160" i="5"/>
  <c r="S2160" i="5"/>
  <c r="R2160" i="5"/>
  <c r="Q2160" i="5"/>
  <c r="P2160" i="5"/>
  <c r="O2160" i="5"/>
  <c r="N2160" i="5"/>
  <c r="T2159" i="5"/>
  <c r="S2159" i="5"/>
  <c r="R2159" i="5"/>
  <c r="Q2159" i="5"/>
  <c r="P2159" i="5"/>
  <c r="O2159" i="5"/>
  <c r="N2159" i="5"/>
  <c r="T2158" i="5"/>
  <c r="S2158" i="5"/>
  <c r="R2158" i="5"/>
  <c r="Q2158" i="5"/>
  <c r="P2158" i="5"/>
  <c r="O2158" i="5"/>
  <c r="N2158" i="5"/>
  <c r="T2157" i="5"/>
  <c r="S2157" i="5"/>
  <c r="R2157" i="5"/>
  <c r="Q2157" i="5"/>
  <c r="P2157" i="5"/>
  <c r="O2157" i="5"/>
  <c r="N2157" i="5"/>
  <c r="T2156" i="5"/>
  <c r="S2156" i="5"/>
  <c r="R2156" i="5"/>
  <c r="Q2156" i="5"/>
  <c r="P2156" i="5"/>
  <c r="O2156" i="5"/>
  <c r="N2156" i="5"/>
  <c r="T2155" i="5"/>
  <c r="S2155" i="5"/>
  <c r="R2155" i="5"/>
  <c r="Q2155" i="5"/>
  <c r="P2155" i="5"/>
  <c r="O2155" i="5"/>
  <c r="N2155" i="5"/>
  <c r="T2154" i="5"/>
  <c r="S2154" i="5"/>
  <c r="R2154" i="5"/>
  <c r="Q2154" i="5"/>
  <c r="P2154" i="5"/>
  <c r="O2154" i="5"/>
  <c r="N2154" i="5"/>
  <c r="T2153" i="5"/>
  <c r="S2153" i="5"/>
  <c r="R2153" i="5"/>
  <c r="Q2153" i="5"/>
  <c r="P2153" i="5"/>
  <c r="O2153" i="5"/>
  <c r="N2153" i="5"/>
  <c r="T2152" i="5"/>
  <c r="S2152" i="5"/>
  <c r="R2152" i="5"/>
  <c r="Q2152" i="5"/>
  <c r="P2152" i="5"/>
  <c r="O2152" i="5"/>
  <c r="N2152" i="5"/>
  <c r="T2151" i="5"/>
  <c r="S2151" i="5"/>
  <c r="R2151" i="5"/>
  <c r="Q2151" i="5"/>
  <c r="P2151" i="5"/>
  <c r="O2151" i="5"/>
  <c r="N2151" i="5"/>
  <c r="T2150" i="5"/>
  <c r="S2150" i="5"/>
  <c r="R2150" i="5"/>
  <c r="Q2150" i="5"/>
  <c r="P2150" i="5"/>
  <c r="O2150" i="5"/>
  <c r="N2150" i="5"/>
  <c r="T2149" i="5"/>
  <c r="S2149" i="5"/>
  <c r="R2149" i="5"/>
  <c r="Q2149" i="5"/>
  <c r="P2149" i="5"/>
  <c r="O2149" i="5"/>
  <c r="N2149" i="5"/>
  <c r="T2148" i="5"/>
  <c r="S2148" i="5"/>
  <c r="R2148" i="5"/>
  <c r="Q2148" i="5"/>
  <c r="P2148" i="5"/>
  <c r="O2148" i="5"/>
  <c r="N2148" i="5"/>
  <c r="T2147" i="5"/>
  <c r="S2147" i="5"/>
  <c r="R2147" i="5"/>
  <c r="Q2147" i="5"/>
  <c r="P2147" i="5"/>
  <c r="O2147" i="5"/>
  <c r="N2147" i="5"/>
  <c r="T2146" i="5"/>
  <c r="S2146" i="5"/>
  <c r="R2146" i="5"/>
  <c r="Q2146" i="5"/>
  <c r="P2146" i="5"/>
  <c r="O2146" i="5"/>
  <c r="N2146" i="5"/>
  <c r="T2145" i="5"/>
  <c r="S2145" i="5"/>
  <c r="R2145" i="5"/>
  <c r="Q2145" i="5"/>
  <c r="P2145" i="5"/>
  <c r="O2145" i="5"/>
  <c r="N2145" i="5"/>
  <c r="T2144" i="5"/>
  <c r="S2144" i="5"/>
  <c r="R2144" i="5"/>
  <c r="Q2144" i="5"/>
  <c r="P2144" i="5"/>
  <c r="O2144" i="5"/>
  <c r="N2144" i="5"/>
  <c r="T2143" i="5"/>
  <c r="S2143" i="5"/>
  <c r="R2143" i="5"/>
  <c r="Q2143" i="5"/>
  <c r="P2143" i="5"/>
  <c r="O2143" i="5"/>
  <c r="N2143" i="5"/>
  <c r="T2142" i="5"/>
  <c r="S2142" i="5"/>
  <c r="R2142" i="5"/>
  <c r="Q2142" i="5"/>
  <c r="P2142" i="5"/>
  <c r="O2142" i="5"/>
  <c r="N2142" i="5"/>
  <c r="T2141" i="5"/>
  <c r="S2141" i="5"/>
  <c r="R2141" i="5"/>
  <c r="Q2141" i="5"/>
  <c r="P2141" i="5"/>
  <c r="O2141" i="5"/>
  <c r="N2141" i="5"/>
  <c r="T2140" i="5"/>
  <c r="S2140" i="5"/>
  <c r="R2140" i="5"/>
  <c r="Q2140" i="5"/>
  <c r="P2140" i="5"/>
  <c r="O2140" i="5"/>
  <c r="N2140" i="5"/>
  <c r="T2139" i="5"/>
  <c r="S2139" i="5"/>
  <c r="R2139" i="5"/>
  <c r="Q2139" i="5"/>
  <c r="P2139" i="5"/>
  <c r="O2139" i="5"/>
  <c r="N2139" i="5"/>
  <c r="T2138" i="5"/>
  <c r="S2138" i="5"/>
  <c r="R2138" i="5"/>
  <c r="Q2138" i="5"/>
  <c r="P2138" i="5"/>
  <c r="O2138" i="5"/>
  <c r="N2138" i="5"/>
  <c r="T2137" i="5"/>
  <c r="S2137" i="5"/>
  <c r="R2137" i="5"/>
  <c r="Q2137" i="5"/>
  <c r="P2137" i="5"/>
  <c r="O2137" i="5"/>
  <c r="N2137" i="5"/>
  <c r="T2136" i="5"/>
  <c r="S2136" i="5"/>
  <c r="R2136" i="5"/>
  <c r="Q2136" i="5"/>
  <c r="P2136" i="5"/>
  <c r="O2136" i="5"/>
  <c r="N2136" i="5"/>
  <c r="T2135" i="5"/>
  <c r="S2135" i="5"/>
  <c r="R2135" i="5"/>
  <c r="Q2135" i="5"/>
  <c r="P2135" i="5"/>
  <c r="O2135" i="5"/>
  <c r="N2135" i="5"/>
  <c r="T2134" i="5"/>
  <c r="S2134" i="5"/>
  <c r="R2134" i="5"/>
  <c r="Q2134" i="5"/>
  <c r="P2134" i="5"/>
  <c r="O2134" i="5"/>
  <c r="N2134" i="5"/>
  <c r="T2133" i="5"/>
  <c r="S2133" i="5"/>
  <c r="R2133" i="5"/>
  <c r="Q2133" i="5"/>
  <c r="P2133" i="5"/>
  <c r="O2133" i="5"/>
  <c r="N2133" i="5"/>
  <c r="T2132" i="5"/>
  <c r="S2132" i="5"/>
  <c r="R2132" i="5"/>
  <c r="Q2132" i="5"/>
  <c r="P2132" i="5"/>
  <c r="O2132" i="5"/>
  <c r="N2132" i="5"/>
  <c r="T2131" i="5"/>
  <c r="S2131" i="5"/>
  <c r="R2131" i="5"/>
  <c r="Q2131" i="5"/>
  <c r="P2131" i="5"/>
  <c r="O2131" i="5"/>
  <c r="N2131" i="5"/>
  <c r="T2130" i="5"/>
  <c r="S2130" i="5"/>
  <c r="R2130" i="5"/>
  <c r="Q2130" i="5"/>
  <c r="P2130" i="5"/>
  <c r="O2130" i="5"/>
  <c r="N2130" i="5"/>
  <c r="T2129" i="5"/>
  <c r="S2129" i="5"/>
  <c r="R2129" i="5"/>
  <c r="Q2129" i="5"/>
  <c r="P2129" i="5"/>
  <c r="O2129" i="5"/>
  <c r="N2129" i="5"/>
  <c r="T2128" i="5"/>
  <c r="S2128" i="5"/>
  <c r="R2128" i="5"/>
  <c r="Q2128" i="5"/>
  <c r="P2128" i="5"/>
  <c r="O2128" i="5"/>
  <c r="N2128" i="5"/>
  <c r="T2127" i="5"/>
  <c r="S2127" i="5"/>
  <c r="R2127" i="5"/>
  <c r="Q2127" i="5"/>
  <c r="P2127" i="5"/>
  <c r="O2127" i="5"/>
  <c r="N2127" i="5"/>
  <c r="T2126" i="5"/>
  <c r="S2126" i="5"/>
  <c r="R2126" i="5"/>
  <c r="Q2126" i="5"/>
  <c r="P2126" i="5"/>
  <c r="O2126" i="5"/>
  <c r="N2126" i="5"/>
  <c r="T2125" i="5"/>
  <c r="S2125" i="5"/>
  <c r="R2125" i="5"/>
  <c r="Q2125" i="5"/>
  <c r="P2125" i="5"/>
  <c r="O2125" i="5"/>
  <c r="N2125" i="5"/>
  <c r="T2124" i="5"/>
  <c r="S2124" i="5"/>
  <c r="R2124" i="5"/>
  <c r="Q2124" i="5"/>
  <c r="P2124" i="5"/>
  <c r="O2124" i="5"/>
  <c r="N2124" i="5"/>
  <c r="T2123" i="5"/>
  <c r="S2123" i="5"/>
  <c r="R2123" i="5"/>
  <c r="Q2123" i="5"/>
  <c r="P2123" i="5"/>
  <c r="O2123" i="5"/>
  <c r="N2123" i="5"/>
  <c r="T2122" i="5"/>
  <c r="S2122" i="5"/>
  <c r="R2122" i="5"/>
  <c r="Q2122" i="5"/>
  <c r="P2122" i="5"/>
  <c r="O2122" i="5"/>
  <c r="N2122" i="5"/>
  <c r="T2121" i="5"/>
  <c r="S2121" i="5"/>
  <c r="R2121" i="5"/>
  <c r="Q2121" i="5"/>
  <c r="P2121" i="5"/>
  <c r="O2121" i="5"/>
  <c r="N2121" i="5"/>
  <c r="T2120" i="5"/>
  <c r="S2120" i="5"/>
  <c r="R2120" i="5"/>
  <c r="Q2120" i="5"/>
  <c r="P2120" i="5"/>
  <c r="O2120" i="5"/>
  <c r="N2120" i="5"/>
  <c r="T2119" i="5"/>
  <c r="S2119" i="5"/>
  <c r="R2119" i="5"/>
  <c r="Q2119" i="5"/>
  <c r="P2119" i="5"/>
  <c r="O2119" i="5"/>
  <c r="N2119" i="5"/>
  <c r="T2118" i="5"/>
  <c r="S2118" i="5"/>
  <c r="R2118" i="5"/>
  <c r="Q2118" i="5"/>
  <c r="P2118" i="5"/>
  <c r="O2118" i="5"/>
  <c r="N2118" i="5"/>
  <c r="T2117" i="5"/>
  <c r="S2117" i="5"/>
  <c r="R2117" i="5"/>
  <c r="Q2117" i="5"/>
  <c r="P2117" i="5"/>
  <c r="O2117" i="5"/>
  <c r="N2117" i="5"/>
  <c r="T2116" i="5"/>
  <c r="S2116" i="5"/>
  <c r="R2116" i="5"/>
  <c r="Q2116" i="5"/>
  <c r="P2116" i="5"/>
  <c r="O2116" i="5"/>
  <c r="N2116" i="5"/>
  <c r="T2115" i="5"/>
  <c r="S2115" i="5"/>
  <c r="R2115" i="5"/>
  <c r="Q2115" i="5"/>
  <c r="P2115" i="5"/>
  <c r="O2115" i="5"/>
  <c r="N2115" i="5"/>
  <c r="T2114" i="5"/>
  <c r="S2114" i="5"/>
  <c r="R2114" i="5"/>
  <c r="Q2114" i="5"/>
  <c r="P2114" i="5"/>
  <c r="O2114" i="5"/>
  <c r="N2114" i="5"/>
  <c r="T2113" i="5"/>
  <c r="S2113" i="5"/>
  <c r="R2113" i="5"/>
  <c r="Q2113" i="5"/>
  <c r="P2113" i="5"/>
  <c r="O2113" i="5"/>
  <c r="N2113" i="5"/>
  <c r="T2112" i="5"/>
  <c r="S2112" i="5"/>
  <c r="R2112" i="5"/>
  <c r="Q2112" i="5"/>
  <c r="P2112" i="5"/>
  <c r="O2112" i="5"/>
  <c r="N2112" i="5"/>
  <c r="T2111" i="5"/>
  <c r="S2111" i="5"/>
  <c r="R2111" i="5"/>
  <c r="Q2111" i="5"/>
  <c r="P2111" i="5"/>
  <c r="O2111" i="5"/>
  <c r="N2111" i="5"/>
  <c r="T2110" i="5"/>
  <c r="S2110" i="5"/>
  <c r="R2110" i="5"/>
  <c r="Q2110" i="5"/>
  <c r="P2110" i="5"/>
  <c r="O2110" i="5"/>
  <c r="N2110" i="5"/>
  <c r="T2109" i="5"/>
  <c r="S2109" i="5"/>
  <c r="R2109" i="5"/>
  <c r="Q2109" i="5"/>
  <c r="P2109" i="5"/>
  <c r="O2109" i="5"/>
  <c r="N2109" i="5"/>
  <c r="T2108" i="5"/>
  <c r="S2108" i="5"/>
  <c r="R2108" i="5"/>
  <c r="Q2108" i="5"/>
  <c r="P2108" i="5"/>
  <c r="O2108" i="5"/>
  <c r="N2108" i="5"/>
  <c r="T2107" i="5"/>
  <c r="S2107" i="5"/>
  <c r="R2107" i="5"/>
  <c r="Q2107" i="5"/>
  <c r="P2107" i="5"/>
  <c r="O2107" i="5"/>
  <c r="N2107" i="5"/>
  <c r="T2106" i="5"/>
  <c r="S2106" i="5"/>
  <c r="R2106" i="5"/>
  <c r="Q2106" i="5"/>
  <c r="P2106" i="5"/>
  <c r="O2106" i="5"/>
  <c r="N2106" i="5"/>
  <c r="T2105" i="5"/>
  <c r="S2105" i="5"/>
  <c r="R2105" i="5"/>
  <c r="Q2105" i="5"/>
  <c r="P2105" i="5"/>
  <c r="O2105" i="5"/>
  <c r="N2105" i="5"/>
  <c r="T2104" i="5"/>
  <c r="S2104" i="5"/>
  <c r="R2104" i="5"/>
  <c r="Q2104" i="5"/>
  <c r="P2104" i="5"/>
  <c r="O2104" i="5"/>
  <c r="N2104" i="5"/>
  <c r="T2103" i="5"/>
  <c r="S2103" i="5"/>
  <c r="R2103" i="5"/>
  <c r="Q2103" i="5"/>
  <c r="P2103" i="5"/>
  <c r="O2103" i="5"/>
  <c r="N2103" i="5"/>
  <c r="T2102" i="5"/>
  <c r="S2102" i="5"/>
  <c r="R2102" i="5"/>
  <c r="Q2102" i="5"/>
  <c r="P2102" i="5"/>
  <c r="O2102" i="5"/>
  <c r="N2102" i="5"/>
  <c r="T2101" i="5"/>
  <c r="S2101" i="5"/>
  <c r="R2101" i="5"/>
  <c r="Q2101" i="5"/>
  <c r="P2101" i="5"/>
  <c r="O2101" i="5"/>
  <c r="N2101" i="5"/>
  <c r="T2100" i="5"/>
  <c r="S2100" i="5"/>
  <c r="R2100" i="5"/>
  <c r="Q2100" i="5"/>
  <c r="P2100" i="5"/>
  <c r="O2100" i="5"/>
  <c r="N2100" i="5"/>
  <c r="T2099" i="5"/>
  <c r="S2099" i="5"/>
  <c r="R2099" i="5"/>
  <c r="Q2099" i="5"/>
  <c r="P2099" i="5"/>
  <c r="O2099" i="5"/>
  <c r="N2099" i="5"/>
  <c r="T2098" i="5"/>
  <c r="S2098" i="5"/>
  <c r="R2098" i="5"/>
  <c r="Q2098" i="5"/>
  <c r="P2098" i="5"/>
  <c r="O2098" i="5"/>
  <c r="N2098" i="5"/>
  <c r="T2097" i="5"/>
  <c r="S2097" i="5"/>
  <c r="R2097" i="5"/>
  <c r="Q2097" i="5"/>
  <c r="P2097" i="5"/>
  <c r="O2097" i="5"/>
  <c r="N2097" i="5"/>
  <c r="T2096" i="5"/>
  <c r="S2096" i="5"/>
  <c r="R2096" i="5"/>
  <c r="Q2096" i="5"/>
  <c r="P2096" i="5"/>
  <c r="O2096" i="5"/>
  <c r="N2096" i="5"/>
  <c r="T2095" i="5"/>
  <c r="S2095" i="5"/>
  <c r="R2095" i="5"/>
  <c r="Q2095" i="5"/>
  <c r="P2095" i="5"/>
  <c r="O2095" i="5"/>
  <c r="N2095" i="5"/>
  <c r="T2094" i="5"/>
  <c r="S2094" i="5"/>
  <c r="R2094" i="5"/>
  <c r="Q2094" i="5"/>
  <c r="P2094" i="5"/>
  <c r="O2094" i="5"/>
  <c r="N2094" i="5"/>
  <c r="T2093" i="5"/>
  <c r="S2093" i="5"/>
  <c r="R2093" i="5"/>
  <c r="Q2093" i="5"/>
  <c r="P2093" i="5"/>
  <c r="O2093" i="5"/>
  <c r="N2093" i="5"/>
  <c r="T2092" i="5"/>
  <c r="S2092" i="5"/>
  <c r="R2092" i="5"/>
  <c r="Q2092" i="5"/>
  <c r="P2092" i="5"/>
  <c r="O2092" i="5"/>
  <c r="N2092" i="5"/>
  <c r="T2091" i="5"/>
  <c r="S2091" i="5"/>
  <c r="R2091" i="5"/>
  <c r="Q2091" i="5"/>
  <c r="P2091" i="5"/>
  <c r="O2091" i="5"/>
  <c r="N2091" i="5"/>
  <c r="T2090" i="5"/>
  <c r="S2090" i="5"/>
  <c r="R2090" i="5"/>
  <c r="Q2090" i="5"/>
  <c r="P2090" i="5"/>
  <c r="O2090" i="5"/>
  <c r="N2090" i="5"/>
  <c r="T2089" i="5"/>
  <c r="S2089" i="5"/>
  <c r="R2089" i="5"/>
  <c r="Q2089" i="5"/>
  <c r="P2089" i="5"/>
  <c r="O2089" i="5"/>
  <c r="N2089" i="5"/>
  <c r="T2088" i="5"/>
  <c r="S2088" i="5"/>
  <c r="R2088" i="5"/>
  <c r="Q2088" i="5"/>
  <c r="P2088" i="5"/>
  <c r="O2088" i="5"/>
  <c r="N2088" i="5"/>
  <c r="T2087" i="5"/>
  <c r="S2087" i="5"/>
  <c r="R2087" i="5"/>
  <c r="Q2087" i="5"/>
  <c r="P2087" i="5"/>
  <c r="O2087" i="5"/>
  <c r="N2087" i="5"/>
  <c r="T2086" i="5"/>
  <c r="S2086" i="5"/>
  <c r="R2086" i="5"/>
  <c r="Q2086" i="5"/>
  <c r="P2086" i="5"/>
  <c r="O2086" i="5"/>
  <c r="N2086" i="5"/>
  <c r="T2085" i="5"/>
  <c r="S2085" i="5"/>
  <c r="R2085" i="5"/>
  <c r="Q2085" i="5"/>
  <c r="P2085" i="5"/>
  <c r="O2085" i="5"/>
  <c r="N2085" i="5"/>
  <c r="T2084" i="5"/>
  <c r="S2084" i="5"/>
  <c r="R2084" i="5"/>
  <c r="Q2084" i="5"/>
  <c r="P2084" i="5"/>
  <c r="O2084" i="5"/>
  <c r="N2084" i="5"/>
  <c r="T2083" i="5"/>
  <c r="S2083" i="5"/>
  <c r="R2083" i="5"/>
  <c r="Q2083" i="5"/>
  <c r="P2083" i="5"/>
  <c r="O2083" i="5"/>
  <c r="N2083" i="5"/>
  <c r="T2082" i="5"/>
  <c r="S2082" i="5"/>
  <c r="R2082" i="5"/>
  <c r="Q2082" i="5"/>
  <c r="P2082" i="5"/>
  <c r="O2082" i="5"/>
  <c r="N2082" i="5"/>
  <c r="T2081" i="5"/>
  <c r="S2081" i="5"/>
  <c r="R2081" i="5"/>
  <c r="Q2081" i="5"/>
  <c r="P2081" i="5"/>
  <c r="O2081" i="5"/>
  <c r="N2081" i="5"/>
  <c r="T2080" i="5"/>
  <c r="S2080" i="5"/>
  <c r="R2080" i="5"/>
  <c r="Q2080" i="5"/>
  <c r="P2080" i="5"/>
  <c r="O2080" i="5"/>
  <c r="N2080" i="5"/>
  <c r="T2079" i="5"/>
  <c r="S2079" i="5"/>
  <c r="R2079" i="5"/>
  <c r="Q2079" i="5"/>
  <c r="P2079" i="5"/>
  <c r="O2079" i="5"/>
  <c r="N2079" i="5"/>
  <c r="T2078" i="5"/>
  <c r="S2078" i="5"/>
  <c r="R2078" i="5"/>
  <c r="Q2078" i="5"/>
  <c r="P2078" i="5"/>
  <c r="O2078" i="5"/>
  <c r="N2078" i="5"/>
  <c r="T2077" i="5"/>
  <c r="S2077" i="5"/>
  <c r="R2077" i="5"/>
  <c r="Q2077" i="5"/>
  <c r="P2077" i="5"/>
  <c r="O2077" i="5"/>
  <c r="N2077" i="5"/>
  <c r="T2076" i="5"/>
  <c r="S2076" i="5"/>
  <c r="R2076" i="5"/>
  <c r="Q2076" i="5"/>
  <c r="P2076" i="5"/>
  <c r="O2076" i="5"/>
  <c r="N2076" i="5"/>
  <c r="T2075" i="5"/>
  <c r="S2075" i="5"/>
  <c r="R2075" i="5"/>
  <c r="Q2075" i="5"/>
  <c r="P2075" i="5"/>
  <c r="O2075" i="5"/>
  <c r="N2075" i="5"/>
  <c r="T2074" i="5"/>
  <c r="S2074" i="5"/>
  <c r="R2074" i="5"/>
  <c r="Q2074" i="5"/>
  <c r="P2074" i="5"/>
  <c r="O2074" i="5"/>
  <c r="N2074" i="5"/>
  <c r="T2073" i="5"/>
  <c r="S2073" i="5"/>
  <c r="R2073" i="5"/>
  <c r="Q2073" i="5"/>
  <c r="P2073" i="5"/>
  <c r="O2073" i="5"/>
  <c r="N2073" i="5"/>
  <c r="T2072" i="5"/>
  <c r="S2072" i="5"/>
  <c r="R2072" i="5"/>
  <c r="Q2072" i="5"/>
  <c r="P2072" i="5"/>
  <c r="O2072" i="5"/>
  <c r="N2072" i="5"/>
  <c r="T2071" i="5"/>
  <c r="S2071" i="5"/>
  <c r="R2071" i="5"/>
  <c r="Q2071" i="5"/>
  <c r="P2071" i="5"/>
  <c r="O2071" i="5"/>
  <c r="N2071" i="5"/>
  <c r="T2070" i="5"/>
  <c r="S2070" i="5"/>
  <c r="R2070" i="5"/>
  <c r="Q2070" i="5"/>
  <c r="P2070" i="5"/>
  <c r="O2070" i="5"/>
  <c r="N2070" i="5"/>
  <c r="T2069" i="5"/>
  <c r="S2069" i="5"/>
  <c r="R2069" i="5"/>
  <c r="Q2069" i="5"/>
  <c r="P2069" i="5"/>
  <c r="O2069" i="5"/>
  <c r="N2069" i="5"/>
  <c r="T2068" i="5"/>
  <c r="S2068" i="5"/>
  <c r="R2068" i="5"/>
  <c r="Q2068" i="5"/>
  <c r="P2068" i="5"/>
  <c r="O2068" i="5"/>
  <c r="N2068" i="5"/>
  <c r="T2067" i="5"/>
  <c r="S2067" i="5"/>
  <c r="R2067" i="5"/>
  <c r="Q2067" i="5"/>
  <c r="P2067" i="5"/>
  <c r="O2067" i="5"/>
  <c r="N2067" i="5"/>
  <c r="T2066" i="5"/>
  <c r="S2066" i="5"/>
  <c r="R2066" i="5"/>
  <c r="Q2066" i="5"/>
  <c r="P2066" i="5"/>
  <c r="O2066" i="5"/>
  <c r="N2066" i="5"/>
  <c r="T2065" i="5"/>
  <c r="S2065" i="5"/>
  <c r="R2065" i="5"/>
  <c r="Q2065" i="5"/>
  <c r="P2065" i="5"/>
  <c r="O2065" i="5"/>
  <c r="N2065" i="5"/>
  <c r="T2064" i="5"/>
  <c r="S2064" i="5"/>
  <c r="R2064" i="5"/>
  <c r="Q2064" i="5"/>
  <c r="P2064" i="5"/>
  <c r="O2064" i="5"/>
  <c r="N2064" i="5"/>
  <c r="T2063" i="5"/>
  <c r="S2063" i="5"/>
  <c r="R2063" i="5"/>
  <c r="Q2063" i="5"/>
  <c r="P2063" i="5"/>
  <c r="O2063" i="5"/>
  <c r="N2063" i="5"/>
  <c r="T2062" i="5"/>
  <c r="S2062" i="5"/>
  <c r="R2062" i="5"/>
  <c r="Q2062" i="5"/>
  <c r="P2062" i="5"/>
  <c r="O2062" i="5"/>
  <c r="N2062" i="5"/>
  <c r="T2061" i="5"/>
  <c r="S2061" i="5"/>
  <c r="R2061" i="5"/>
  <c r="Q2061" i="5"/>
  <c r="P2061" i="5"/>
  <c r="O2061" i="5"/>
  <c r="N2061" i="5"/>
  <c r="T2060" i="5"/>
  <c r="S2060" i="5"/>
  <c r="R2060" i="5"/>
  <c r="Q2060" i="5"/>
  <c r="P2060" i="5"/>
  <c r="O2060" i="5"/>
  <c r="N2060" i="5"/>
  <c r="T2059" i="5"/>
  <c r="S2059" i="5"/>
  <c r="R2059" i="5"/>
  <c r="Q2059" i="5"/>
  <c r="P2059" i="5"/>
  <c r="O2059" i="5"/>
  <c r="N2059" i="5"/>
  <c r="T2058" i="5"/>
  <c r="S2058" i="5"/>
  <c r="R2058" i="5"/>
  <c r="Q2058" i="5"/>
  <c r="P2058" i="5"/>
  <c r="O2058" i="5"/>
  <c r="N2058" i="5"/>
  <c r="T2057" i="5"/>
  <c r="S2057" i="5"/>
  <c r="R2057" i="5"/>
  <c r="Q2057" i="5"/>
  <c r="P2057" i="5"/>
  <c r="O2057" i="5"/>
  <c r="N2057" i="5"/>
  <c r="T2056" i="5"/>
  <c r="S2056" i="5"/>
  <c r="R2056" i="5"/>
  <c r="Q2056" i="5"/>
  <c r="P2056" i="5"/>
  <c r="O2056" i="5"/>
  <c r="N2056" i="5"/>
  <c r="T2055" i="5"/>
  <c r="S2055" i="5"/>
  <c r="R2055" i="5"/>
  <c r="Q2055" i="5"/>
  <c r="P2055" i="5"/>
  <c r="O2055" i="5"/>
  <c r="N2055" i="5"/>
  <c r="T2054" i="5"/>
  <c r="S2054" i="5"/>
  <c r="R2054" i="5"/>
  <c r="Q2054" i="5"/>
  <c r="P2054" i="5"/>
  <c r="O2054" i="5"/>
  <c r="N2054" i="5"/>
  <c r="T2053" i="5"/>
  <c r="S2053" i="5"/>
  <c r="R2053" i="5"/>
  <c r="Q2053" i="5"/>
  <c r="P2053" i="5"/>
  <c r="O2053" i="5"/>
  <c r="N2053" i="5"/>
  <c r="T2052" i="5"/>
  <c r="S2052" i="5"/>
  <c r="R2052" i="5"/>
  <c r="Q2052" i="5"/>
  <c r="P2052" i="5"/>
  <c r="O2052" i="5"/>
  <c r="N2052" i="5"/>
  <c r="T2051" i="5"/>
  <c r="S2051" i="5"/>
  <c r="R2051" i="5"/>
  <c r="Q2051" i="5"/>
  <c r="P2051" i="5"/>
  <c r="O2051" i="5"/>
  <c r="N2051" i="5"/>
  <c r="T2050" i="5"/>
  <c r="S2050" i="5"/>
  <c r="R2050" i="5"/>
  <c r="Q2050" i="5"/>
  <c r="P2050" i="5"/>
  <c r="O2050" i="5"/>
  <c r="N2050" i="5"/>
  <c r="T2049" i="5"/>
  <c r="S2049" i="5"/>
  <c r="R2049" i="5"/>
  <c r="Q2049" i="5"/>
  <c r="P2049" i="5"/>
  <c r="O2049" i="5"/>
  <c r="N2049" i="5"/>
  <c r="T2048" i="5"/>
  <c r="S2048" i="5"/>
  <c r="R2048" i="5"/>
  <c r="Q2048" i="5"/>
  <c r="P2048" i="5"/>
  <c r="O2048" i="5"/>
  <c r="N2048" i="5"/>
  <c r="T2047" i="5"/>
  <c r="S2047" i="5"/>
  <c r="R2047" i="5"/>
  <c r="Q2047" i="5"/>
  <c r="P2047" i="5"/>
  <c r="O2047" i="5"/>
  <c r="N2047" i="5"/>
  <c r="T2046" i="5"/>
  <c r="S2046" i="5"/>
  <c r="R2046" i="5"/>
  <c r="Q2046" i="5"/>
  <c r="P2046" i="5"/>
  <c r="O2046" i="5"/>
  <c r="N2046" i="5"/>
  <c r="T2045" i="5"/>
  <c r="S2045" i="5"/>
  <c r="R2045" i="5"/>
  <c r="Q2045" i="5"/>
  <c r="P2045" i="5"/>
  <c r="O2045" i="5"/>
  <c r="N2045" i="5"/>
  <c r="T2044" i="5"/>
  <c r="S2044" i="5"/>
  <c r="R2044" i="5"/>
  <c r="Q2044" i="5"/>
  <c r="P2044" i="5"/>
  <c r="O2044" i="5"/>
  <c r="N2044" i="5"/>
  <c r="T2043" i="5"/>
  <c r="S2043" i="5"/>
  <c r="R2043" i="5"/>
  <c r="Q2043" i="5"/>
  <c r="P2043" i="5"/>
  <c r="O2043" i="5"/>
  <c r="N2043" i="5"/>
  <c r="T2042" i="5"/>
  <c r="S2042" i="5"/>
  <c r="R2042" i="5"/>
  <c r="Q2042" i="5"/>
  <c r="P2042" i="5"/>
  <c r="O2042" i="5"/>
  <c r="N2042" i="5"/>
  <c r="T2041" i="5"/>
  <c r="S2041" i="5"/>
  <c r="R2041" i="5"/>
  <c r="Q2041" i="5"/>
  <c r="P2041" i="5"/>
  <c r="O2041" i="5"/>
  <c r="N2041" i="5"/>
  <c r="T2040" i="5"/>
  <c r="S2040" i="5"/>
  <c r="R2040" i="5"/>
  <c r="Q2040" i="5"/>
  <c r="P2040" i="5"/>
  <c r="O2040" i="5"/>
  <c r="N2040" i="5"/>
  <c r="T2039" i="5"/>
  <c r="S2039" i="5"/>
  <c r="R2039" i="5"/>
  <c r="Q2039" i="5"/>
  <c r="P2039" i="5"/>
  <c r="O2039" i="5"/>
  <c r="N2039" i="5"/>
  <c r="T2038" i="5"/>
  <c r="S2038" i="5"/>
  <c r="R2038" i="5"/>
  <c r="Q2038" i="5"/>
  <c r="P2038" i="5"/>
  <c r="O2038" i="5"/>
  <c r="N2038" i="5"/>
  <c r="T2037" i="5"/>
  <c r="S2037" i="5"/>
  <c r="R2037" i="5"/>
  <c r="Q2037" i="5"/>
  <c r="P2037" i="5"/>
  <c r="O2037" i="5"/>
  <c r="N2037" i="5"/>
  <c r="T2036" i="5"/>
  <c r="S2036" i="5"/>
  <c r="R2036" i="5"/>
  <c r="Q2036" i="5"/>
  <c r="P2036" i="5"/>
  <c r="O2036" i="5"/>
  <c r="N2036" i="5"/>
  <c r="T2035" i="5"/>
  <c r="S2035" i="5"/>
  <c r="R2035" i="5"/>
  <c r="Q2035" i="5"/>
  <c r="P2035" i="5"/>
  <c r="O2035" i="5"/>
  <c r="N2035" i="5"/>
  <c r="T2034" i="5"/>
  <c r="S2034" i="5"/>
  <c r="R2034" i="5"/>
  <c r="Q2034" i="5"/>
  <c r="P2034" i="5"/>
  <c r="O2034" i="5"/>
  <c r="N2034" i="5"/>
  <c r="T2033" i="5"/>
  <c r="S2033" i="5"/>
  <c r="R2033" i="5"/>
  <c r="Q2033" i="5"/>
  <c r="P2033" i="5"/>
  <c r="O2033" i="5"/>
  <c r="N2033" i="5"/>
  <c r="T2032" i="5"/>
  <c r="S2032" i="5"/>
  <c r="R2032" i="5"/>
  <c r="Q2032" i="5"/>
  <c r="P2032" i="5"/>
  <c r="O2032" i="5"/>
  <c r="N2032" i="5"/>
  <c r="T2031" i="5"/>
  <c r="S2031" i="5"/>
  <c r="R2031" i="5"/>
  <c r="Q2031" i="5"/>
  <c r="P2031" i="5"/>
  <c r="O2031" i="5"/>
  <c r="N2031" i="5"/>
  <c r="T2030" i="5"/>
  <c r="S2030" i="5"/>
  <c r="R2030" i="5"/>
  <c r="Q2030" i="5"/>
  <c r="P2030" i="5"/>
  <c r="O2030" i="5"/>
  <c r="N2030" i="5"/>
  <c r="T2029" i="5"/>
  <c r="S2029" i="5"/>
  <c r="R2029" i="5"/>
  <c r="Q2029" i="5"/>
  <c r="P2029" i="5"/>
  <c r="O2029" i="5"/>
  <c r="N2029" i="5"/>
  <c r="T2028" i="5"/>
  <c r="S2028" i="5"/>
  <c r="R2028" i="5"/>
  <c r="Q2028" i="5"/>
  <c r="P2028" i="5"/>
  <c r="O2028" i="5"/>
  <c r="N2028" i="5"/>
  <c r="T2027" i="5"/>
  <c r="S2027" i="5"/>
  <c r="R2027" i="5"/>
  <c r="Q2027" i="5"/>
  <c r="P2027" i="5"/>
  <c r="O2027" i="5"/>
  <c r="N2027" i="5"/>
  <c r="T2026" i="5"/>
  <c r="S2026" i="5"/>
  <c r="R2026" i="5"/>
  <c r="Q2026" i="5"/>
  <c r="P2026" i="5"/>
  <c r="O2026" i="5"/>
  <c r="N2026" i="5"/>
  <c r="T2025" i="5"/>
  <c r="S2025" i="5"/>
  <c r="R2025" i="5"/>
  <c r="Q2025" i="5"/>
  <c r="P2025" i="5"/>
  <c r="O2025" i="5"/>
  <c r="N2025" i="5"/>
  <c r="T2024" i="5"/>
  <c r="S2024" i="5"/>
  <c r="R2024" i="5"/>
  <c r="Q2024" i="5"/>
  <c r="P2024" i="5"/>
  <c r="O2024" i="5"/>
  <c r="N2024" i="5"/>
  <c r="T2023" i="5"/>
  <c r="S2023" i="5"/>
  <c r="R2023" i="5"/>
  <c r="Q2023" i="5"/>
  <c r="P2023" i="5"/>
  <c r="O2023" i="5"/>
  <c r="N2023" i="5"/>
  <c r="T2022" i="5"/>
  <c r="S2022" i="5"/>
  <c r="R2022" i="5"/>
  <c r="Q2022" i="5"/>
  <c r="P2022" i="5"/>
  <c r="O2022" i="5"/>
  <c r="N2022" i="5"/>
  <c r="T2021" i="5"/>
  <c r="S2021" i="5"/>
  <c r="R2021" i="5"/>
  <c r="Q2021" i="5"/>
  <c r="P2021" i="5"/>
  <c r="O2021" i="5"/>
  <c r="N2021" i="5"/>
  <c r="T2020" i="5"/>
  <c r="S2020" i="5"/>
  <c r="R2020" i="5"/>
  <c r="Q2020" i="5"/>
  <c r="P2020" i="5"/>
  <c r="O2020" i="5"/>
  <c r="N2020" i="5"/>
  <c r="T2019" i="5"/>
  <c r="S2019" i="5"/>
  <c r="R2019" i="5"/>
  <c r="Q2019" i="5"/>
  <c r="P2019" i="5"/>
  <c r="O2019" i="5"/>
  <c r="N2019" i="5"/>
  <c r="T2018" i="5"/>
  <c r="S2018" i="5"/>
  <c r="R2018" i="5"/>
  <c r="Q2018" i="5"/>
  <c r="P2018" i="5"/>
  <c r="O2018" i="5"/>
  <c r="N2018" i="5"/>
  <c r="T2017" i="5"/>
  <c r="S2017" i="5"/>
  <c r="R2017" i="5"/>
  <c r="Q2017" i="5"/>
  <c r="P2017" i="5"/>
  <c r="O2017" i="5"/>
  <c r="N2017" i="5"/>
  <c r="T2016" i="5"/>
  <c r="S2016" i="5"/>
  <c r="R2016" i="5"/>
  <c r="Q2016" i="5"/>
  <c r="P2016" i="5"/>
  <c r="O2016" i="5"/>
  <c r="N2016" i="5"/>
  <c r="T2015" i="5"/>
  <c r="S2015" i="5"/>
  <c r="R2015" i="5"/>
  <c r="Q2015" i="5"/>
  <c r="P2015" i="5"/>
  <c r="O2015" i="5"/>
  <c r="N2015" i="5"/>
  <c r="T2014" i="5"/>
  <c r="S2014" i="5"/>
  <c r="R2014" i="5"/>
  <c r="Q2014" i="5"/>
  <c r="P2014" i="5"/>
  <c r="O2014" i="5"/>
  <c r="N2014" i="5"/>
  <c r="T2013" i="5"/>
  <c r="S2013" i="5"/>
  <c r="R2013" i="5"/>
  <c r="Q2013" i="5"/>
  <c r="P2013" i="5"/>
  <c r="O2013" i="5"/>
  <c r="N2013" i="5"/>
  <c r="T2012" i="5"/>
  <c r="S2012" i="5"/>
  <c r="R2012" i="5"/>
  <c r="Q2012" i="5"/>
  <c r="P2012" i="5"/>
  <c r="O2012" i="5"/>
  <c r="N2012" i="5"/>
  <c r="T2011" i="5"/>
  <c r="S2011" i="5"/>
  <c r="R2011" i="5"/>
  <c r="Q2011" i="5"/>
  <c r="P2011" i="5"/>
  <c r="O2011" i="5"/>
  <c r="N2011" i="5"/>
  <c r="T2010" i="5"/>
  <c r="S2010" i="5"/>
  <c r="R2010" i="5"/>
  <c r="Q2010" i="5"/>
  <c r="P2010" i="5"/>
  <c r="O2010" i="5"/>
  <c r="N2010" i="5"/>
  <c r="T2009" i="5"/>
  <c r="S2009" i="5"/>
  <c r="R2009" i="5"/>
  <c r="Q2009" i="5"/>
  <c r="P2009" i="5"/>
  <c r="O2009" i="5"/>
  <c r="N2009" i="5"/>
  <c r="T2008" i="5"/>
  <c r="S2008" i="5"/>
  <c r="R2008" i="5"/>
  <c r="Q2008" i="5"/>
  <c r="P2008" i="5"/>
  <c r="O2008" i="5"/>
  <c r="N2008" i="5"/>
  <c r="T2007" i="5"/>
  <c r="S2007" i="5"/>
  <c r="R2007" i="5"/>
  <c r="Q2007" i="5"/>
  <c r="P2007" i="5"/>
  <c r="O2007" i="5"/>
  <c r="N2007" i="5"/>
  <c r="T2006" i="5"/>
  <c r="S2006" i="5"/>
  <c r="R2006" i="5"/>
  <c r="Q2006" i="5"/>
  <c r="P2006" i="5"/>
  <c r="O2006" i="5"/>
  <c r="N2006" i="5"/>
  <c r="T2005" i="5"/>
  <c r="S2005" i="5"/>
  <c r="R2005" i="5"/>
  <c r="Q2005" i="5"/>
  <c r="P2005" i="5"/>
  <c r="O2005" i="5"/>
  <c r="N2005" i="5"/>
  <c r="T2004" i="5"/>
  <c r="S2004" i="5"/>
  <c r="R2004" i="5"/>
  <c r="Q2004" i="5"/>
  <c r="P2004" i="5"/>
  <c r="O2004" i="5"/>
  <c r="N2004" i="5"/>
  <c r="T2003" i="5"/>
  <c r="S2003" i="5"/>
  <c r="R2003" i="5"/>
  <c r="Q2003" i="5"/>
  <c r="P2003" i="5"/>
  <c r="O2003" i="5"/>
  <c r="N2003" i="5"/>
  <c r="T2002" i="5"/>
  <c r="S2002" i="5"/>
  <c r="R2002" i="5"/>
  <c r="Q2002" i="5"/>
  <c r="P2002" i="5"/>
  <c r="O2002" i="5"/>
  <c r="N2002" i="5"/>
  <c r="T2001" i="5"/>
  <c r="S2001" i="5"/>
  <c r="R2001" i="5"/>
  <c r="Q2001" i="5"/>
  <c r="P2001" i="5"/>
  <c r="O2001" i="5"/>
  <c r="N2001" i="5"/>
  <c r="T2000" i="5"/>
  <c r="S2000" i="5"/>
  <c r="R2000" i="5"/>
  <c r="Q2000" i="5"/>
  <c r="P2000" i="5"/>
  <c r="O2000" i="5"/>
  <c r="N2000" i="5"/>
  <c r="T1999" i="5"/>
  <c r="S1999" i="5"/>
  <c r="R1999" i="5"/>
  <c r="Q1999" i="5"/>
  <c r="P1999" i="5"/>
  <c r="O1999" i="5"/>
  <c r="N1999" i="5"/>
  <c r="T1998" i="5"/>
  <c r="S1998" i="5"/>
  <c r="R1998" i="5"/>
  <c r="Q1998" i="5"/>
  <c r="P1998" i="5"/>
  <c r="O1998" i="5"/>
  <c r="N1998" i="5"/>
  <c r="T1997" i="5"/>
  <c r="S1997" i="5"/>
  <c r="R1997" i="5"/>
  <c r="Q1997" i="5"/>
  <c r="P1997" i="5"/>
  <c r="O1997" i="5"/>
  <c r="N1997" i="5"/>
  <c r="T1996" i="5"/>
  <c r="S1996" i="5"/>
  <c r="R1996" i="5"/>
  <c r="Q1996" i="5"/>
  <c r="P1996" i="5"/>
  <c r="O1996" i="5"/>
  <c r="N1996" i="5"/>
  <c r="T1995" i="5"/>
  <c r="S1995" i="5"/>
  <c r="R1995" i="5"/>
  <c r="Q1995" i="5"/>
  <c r="P1995" i="5"/>
  <c r="O1995" i="5"/>
  <c r="N1995" i="5"/>
  <c r="T1994" i="5"/>
  <c r="S1994" i="5"/>
  <c r="R1994" i="5"/>
  <c r="Q1994" i="5"/>
  <c r="P1994" i="5"/>
  <c r="O1994" i="5"/>
  <c r="N1994" i="5"/>
  <c r="T1993" i="5"/>
  <c r="S1993" i="5"/>
  <c r="R1993" i="5"/>
  <c r="Q1993" i="5"/>
  <c r="P1993" i="5"/>
  <c r="O1993" i="5"/>
  <c r="N1993" i="5"/>
  <c r="T1992" i="5"/>
  <c r="S1992" i="5"/>
  <c r="R1992" i="5"/>
  <c r="Q1992" i="5"/>
  <c r="P1992" i="5"/>
  <c r="O1992" i="5"/>
  <c r="N1992" i="5"/>
  <c r="T1991" i="5"/>
  <c r="S1991" i="5"/>
  <c r="R1991" i="5"/>
  <c r="Q1991" i="5"/>
  <c r="P1991" i="5"/>
  <c r="O1991" i="5"/>
  <c r="N1991" i="5"/>
  <c r="T1990" i="5"/>
  <c r="S1990" i="5"/>
  <c r="R1990" i="5"/>
  <c r="Q1990" i="5"/>
  <c r="P1990" i="5"/>
  <c r="O1990" i="5"/>
  <c r="N1990" i="5"/>
  <c r="T1989" i="5"/>
  <c r="S1989" i="5"/>
  <c r="R1989" i="5"/>
  <c r="Q1989" i="5"/>
  <c r="P1989" i="5"/>
  <c r="O1989" i="5"/>
  <c r="N1989" i="5"/>
  <c r="T1988" i="5"/>
  <c r="S1988" i="5"/>
  <c r="R1988" i="5"/>
  <c r="Q1988" i="5"/>
  <c r="P1988" i="5"/>
  <c r="O1988" i="5"/>
  <c r="N1988" i="5"/>
  <c r="T1987" i="5"/>
  <c r="S1987" i="5"/>
  <c r="R1987" i="5"/>
  <c r="Q1987" i="5"/>
  <c r="P1987" i="5"/>
  <c r="O1987" i="5"/>
  <c r="N1987" i="5"/>
  <c r="T1986" i="5"/>
  <c r="S1986" i="5"/>
  <c r="R1986" i="5"/>
  <c r="Q1986" i="5"/>
  <c r="P1986" i="5"/>
  <c r="O1986" i="5"/>
  <c r="N1986" i="5"/>
  <c r="T1985" i="5"/>
  <c r="S1985" i="5"/>
  <c r="R1985" i="5"/>
  <c r="Q1985" i="5"/>
  <c r="P1985" i="5"/>
  <c r="O1985" i="5"/>
  <c r="N1985" i="5"/>
  <c r="T1984" i="5"/>
  <c r="S1984" i="5"/>
  <c r="R1984" i="5"/>
  <c r="Q1984" i="5"/>
  <c r="P1984" i="5"/>
  <c r="O1984" i="5"/>
  <c r="N1984" i="5"/>
  <c r="T1983" i="5"/>
  <c r="S1983" i="5"/>
  <c r="R1983" i="5"/>
  <c r="Q1983" i="5"/>
  <c r="P1983" i="5"/>
  <c r="O1983" i="5"/>
  <c r="N1983" i="5"/>
  <c r="T1982" i="5"/>
  <c r="S1982" i="5"/>
  <c r="R1982" i="5"/>
  <c r="Q1982" i="5"/>
  <c r="P1982" i="5"/>
  <c r="O1982" i="5"/>
  <c r="N1982" i="5"/>
  <c r="T1981" i="5"/>
  <c r="S1981" i="5"/>
  <c r="R1981" i="5"/>
  <c r="Q1981" i="5"/>
  <c r="P1981" i="5"/>
  <c r="O1981" i="5"/>
  <c r="N1981" i="5"/>
  <c r="T1980" i="5"/>
  <c r="S1980" i="5"/>
  <c r="R1980" i="5"/>
  <c r="Q1980" i="5"/>
  <c r="P1980" i="5"/>
  <c r="O1980" i="5"/>
  <c r="N1980" i="5"/>
  <c r="T1979" i="5"/>
  <c r="S1979" i="5"/>
  <c r="R1979" i="5"/>
  <c r="Q1979" i="5"/>
  <c r="P1979" i="5"/>
  <c r="O1979" i="5"/>
  <c r="N1979" i="5"/>
  <c r="T1978" i="5"/>
  <c r="S1978" i="5"/>
  <c r="R1978" i="5"/>
  <c r="Q1978" i="5"/>
  <c r="P1978" i="5"/>
  <c r="O1978" i="5"/>
  <c r="N1978" i="5"/>
  <c r="T1977" i="5"/>
  <c r="S1977" i="5"/>
  <c r="R1977" i="5"/>
  <c r="Q1977" i="5"/>
  <c r="P1977" i="5"/>
  <c r="O1977" i="5"/>
  <c r="N1977" i="5"/>
  <c r="T1976" i="5"/>
  <c r="S1976" i="5"/>
  <c r="R1976" i="5"/>
  <c r="Q1976" i="5"/>
  <c r="P1976" i="5"/>
  <c r="O1976" i="5"/>
  <c r="N1976" i="5"/>
  <c r="T1975" i="5"/>
  <c r="S1975" i="5"/>
  <c r="R1975" i="5"/>
  <c r="Q1975" i="5"/>
  <c r="P1975" i="5"/>
  <c r="O1975" i="5"/>
  <c r="N1975" i="5"/>
  <c r="T1974" i="5"/>
  <c r="S1974" i="5"/>
  <c r="R1974" i="5"/>
  <c r="Q1974" i="5"/>
  <c r="P1974" i="5"/>
  <c r="O1974" i="5"/>
  <c r="N1974" i="5"/>
  <c r="T1973" i="5"/>
  <c r="S1973" i="5"/>
  <c r="R1973" i="5"/>
  <c r="Q1973" i="5"/>
  <c r="P1973" i="5"/>
  <c r="O1973" i="5"/>
  <c r="N1973" i="5"/>
  <c r="T1972" i="5"/>
  <c r="S1972" i="5"/>
  <c r="R1972" i="5"/>
  <c r="Q1972" i="5"/>
  <c r="P1972" i="5"/>
  <c r="O1972" i="5"/>
  <c r="N1972" i="5"/>
  <c r="T1971" i="5"/>
  <c r="S1971" i="5"/>
  <c r="R1971" i="5"/>
  <c r="Q1971" i="5"/>
  <c r="P1971" i="5"/>
  <c r="O1971" i="5"/>
  <c r="N1971" i="5"/>
  <c r="T1970" i="5"/>
  <c r="S1970" i="5"/>
  <c r="R1970" i="5"/>
  <c r="Q1970" i="5"/>
  <c r="P1970" i="5"/>
  <c r="O1970" i="5"/>
  <c r="N1970" i="5"/>
  <c r="T1969" i="5"/>
  <c r="S1969" i="5"/>
  <c r="R1969" i="5"/>
  <c r="Q1969" i="5"/>
  <c r="P1969" i="5"/>
  <c r="O1969" i="5"/>
  <c r="N1969" i="5"/>
  <c r="T1968" i="5"/>
  <c r="S1968" i="5"/>
  <c r="R1968" i="5"/>
  <c r="Q1968" i="5"/>
  <c r="P1968" i="5"/>
  <c r="O1968" i="5"/>
  <c r="N1968" i="5"/>
  <c r="T1967" i="5"/>
  <c r="S1967" i="5"/>
  <c r="R1967" i="5"/>
  <c r="Q1967" i="5"/>
  <c r="P1967" i="5"/>
  <c r="O1967" i="5"/>
  <c r="N1967" i="5"/>
  <c r="T1966" i="5"/>
  <c r="S1966" i="5"/>
  <c r="R1966" i="5"/>
  <c r="Q1966" i="5"/>
  <c r="P1966" i="5"/>
  <c r="O1966" i="5"/>
  <c r="N1966" i="5"/>
  <c r="T1965" i="5"/>
  <c r="S1965" i="5"/>
  <c r="R1965" i="5"/>
  <c r="Q1965" i="5"/>
  <c r="P1965" i="5"/>
  <c r="O1965" i="5"/>
  <c r="N1965" i="5"/>
  <c r="T1964" i="5"/>
  <c r="S1964" i="5"/>
  <c r="R1964" i="5"/>
  <c r="Q1964" i="5"/>
  <c r="P1964" i="5"/>
  <c r="O1964" i="5"/>
  <c r="N1964" i="5"/>
  <c r="T1963" i="5"/>
  <c r="S1963" i="5"/>
  <c r="R1963" i="5"/>
  <c r="Q1963" i="5"/>
  <c r="P1963" i="5"/>
  <c r="O1963" i="5"/>
  <c r="N1963" i="5"/>
  <c r="T1962" i="5"/>
  <c r="S1962" i="5"/>
  <c r="R1962" i="5"/>
  <c r="Q1962" i="5"/>
  <c r="P1962" i="5"/>
  <c r="O1962" i="5"/>
  <c r="N1962" i="5"/>
  <c r="T1961" i="5"/>
  <c r="S1961" i="5"/>
  <c r="R1961" i="5"/>
  <c r="Q1961" i="5"/>
  <c r="P1961" i="5"/>
  <c r="O1961" i="5"/>
  <c r="N1961" i="5"/>
  <c r="T1960" i="5"/>
  <c r="S1960" i="5"/>
  <c r="R1960" i="5"/>
  <c r="Q1960" i="5"/>
  <c r="P1960" i="5"/>
  <c r="O1960" i="5"/>
  <c r="N1960" i="5"/>
  <c r="T1959" i="5"/>
  <c r="S1959" i="5"/>
  <c r="R1959" i="5"/>
  <c r="Q1959" i="5"/>
  <c r="P1959" i="5"/>
  <c r="O1959" i="5"/>
  <c r="N1959" i="5"/>
  <c r="T1958" i="5"/>
  <c r="S1958" i="5"/>
  <c r="R1958" i="5"/>
  <c r="Q1958" i="5"/>
  <c r="P1958" i="5"/>
  <c r="O1958" i="5"/>
  <c r="N1958" i="5"/>
  <c r="T1957" i="5"/>
  <c r="S1957" i="5"/>
  <c r="R1957" i="5"/>
  <c r="Q1957" i="5"/>
  <c r="P1957" i="5"/>
  <c r="O1957" i="5"/>
  <c r="N1957" i="5"/>
  <c r="T1956" i="5"/>
  <c r="S1956" i="5"/>
  <c r="R1956" i="5"/>
  <c r="Q1956" i="5"/>
  <c r="P1956" i="5"/>
  <c r="O1956" i="5"/>
  <c r="N1956" i="5"/>
  <c r="T1955" i="5"/>
  <c r="S1955" i="5"/>
  <c r="R1955" i="5"/>
  <c r="Q1955" i="5"/>
  <c r="P1955" i="5"/>
  <c r="O1955" i="5"/>
  <c r="N1955" i="5"/>
  <c r="T1954" i="5"/>
  <c r="S1954" i="5"/>
  <c r="R1954" i="5"/>
  <c r="Q1954" i="5"/>
  <c r="P1954" i="5"/>
  <c r="O1954" i="5"/>
  <c r="N1954" i="5"/>
  <c r="T1953" i="5"/>
  <c r="S1953" i="5"/>
  <c r="R1953" i="5"/>
  <c r="Q1953" i="5"/>
  <c r="P1953" i="5"/>
  <c r="O1953" i="5"/>
  <c r="N1953" i="5"/>
  <c r="T1952" i="5"/>
  <c r="S1952" i="5"/>
  <c r="R1952" i="5"/>
  <c r="Q1952" i="5"/>
  <c r="P1952" i="5"/>
  <c r="O1952" i="5"/>
  <c r="N1952" i="5"/>
  <c r="T1951" i="5"/>
  <c r="S1951" i="5"/>
  <c r="R1951" i="5"/>
  <c r="Q1951" i="5"/>
  <c r="P1951" i="5"/>
  <c r="O1951" i="5"/>
  <c r="N1951" i="5"/>
  <c r="T1950" i="5"/>
  <c r="S1950" i="5"/>
  <c r="R1950" i="5"/>
  <c r="Q1950" i="5"/>
  <c r="P1950" i="5"/>
  <c r="O1950" i="5"/>
  <c r="N1950" i="5"/>
  <c r="T1949" i="5"/>
  <c r="S1949" i="5"/>
  <c r="R1949" i="5"/>
  <c r="Q1949" i="5"/>
  <c r="P1949" i="5"/>
  <c r="O1949" i="5"/>
  <c r="N1949" i="5"/>
  <c r="T1948" i="5"/>
  <c r="S1948" i="5"/>
  <c r="R1948" i="5"/>
  <c r="Q1948" i="5"/>
  <c r="P1948" i="5"/>
  <c r="O1948" i="5"/>
  <c r="N1948" i="5"/>
  <c r="T1947" i="5"/>
  <c r="S1947" i="5"/>
  <c r="R1947" i="5"/>
  <c r="Q1947" i="5"/>
  <c r="P1947" i="5"/>
  <c r="O1947" i="5"/>
  <c r="N1947" i="5"/>
  <c r="T1946" i="5"/>
  <c r="S1946" i="5"/>
  <c r="R1946" i="5"/>
  <c r="Q1946" i="5"/>
  <c r="P1946" i="5"/>
  <c r="O1946" i="5"/>
  <c r="N1946" i="5"/>
  <c r="T1945" i="5"/>
  <c r="S1945" i="5"/>
  <c r="R1945" i="5"/>
  <c r="Q1945" i="5"/>
  <c r="P1945" i="5"/>
  <c r="O1945" i="5"/>
  <c r="N1945" i="5"/>
  <c r="T1944" i="5"/>
  <c r="S1944" i="5"/>
  <c r="R1944" i="5"/>
  <c r="Q1944" i="5"/>
  <c r="P1944" i="5"/>
  <c r="O1944" i="5"/>
  <c r="N1944" i="5"/>
  <c r="T1943" i="5"/>
  <c r="S1943" i="5"/>
  <c r="R1943" i="5"/>
  <c r="Q1943" i="5"/>
  <c r="P1943" i="5"/>
  <c r="O1943" i="5"/>
  <c r="N1943" i="5"/>
  <c r="T1942" i="5"/>
  <c r="S1942" i="5"/>
  <c r="R1942" i="5"/>
  <c r="Q1942" i="5"/>
  <c r="P1942" i="5"/>
  <c r="O1942" i="5"/>
  <c r="N1942" i="5"/>
  <c r="T1941" i="5"/>
  <c r="S1941" i="5"/>
  <c r="R1941" i="5"/>
  <c r="Q1941" i="5"/>
  <c r="P1941" i="5"/>
  <c r="O1941" i="5"/>
  <c r="N1941" i="5"/>
  <c r="T1940" i="5"/>
  <c r="S1940" i="5"/>
  <c r="R1940" i="5"/>
  <c r="Q1940" i="5"/>
  <c r="P1940" i="5"/>
  <c r="O1940" i="5"/>
  <c r="N1940" i="5"/>
  <c r="T1939" i="5"/>
  <c r="S1939" i="5"/>
  <c r="R1939" i="5"/>
  <c r="Q1939" i="5"/>
  <c r="P1939" i="5"/>
  <c r="O1939" i="5"/>
  <c r="N1939" i="5"/>
  <c r="T1938" i="5"/>
  <c r="S1938" i="5"/>
  <c r="R1938" i="5"/>
  <c r="Q1938" i="5"/>
  <c r="P1938" i="5"/>
  <c r="O1938" i="5"/>
  <c r="N1938" i="5"/>
  <c r="T1937" i="5"/>
  <c r="S1937" i="5"/>
  <c r="R1937" i="5"/>
  <c r="Q1937" i="5"/>
  <c r="P1937" i="5"/>
  <c r="O1937" i="5"/>
  <c r="N1937" i="5"/>
  <c r="T1936" i="5"/>
  <c r="S1936" i="5"/>
  <c r="R1936" i="5"/>
  <c r="Q1936" i="5"/>
  <c r="P1936" i="5"/>
  <c r="O1936" i="5"/>
  <c r="N1936" i="5"/>
  <c r="T1935" i="5"/>
  <c r="S1935" i="5"/>
  <c r="R1935" i="5"/>
  <c r="Q1935" i="5"/>
  <c r="P1935" i="5"/>
  <c r="O1935" i="5"/>
  <c r="N1935" i="5"/>
  <c r="T1934" i="5"/>
  <c r="S1934" i="5"/>
  <c r="R1934" i="5"/>
  <c r="Q1934" i="5"/>
  <c r="P1934" i="5"/>
  <c r="O1934" i="5"/>
  <c r="N1934" i="5"/>
  <c r="T1933" i="5"/>
  <c r="S1933" i="5"/>
  <c r="R1933" i="5"/>
  <c r="Q1933" i="5"/>
  <c r="P1933" i="5"/>
  <c r="O1933" i="5"/>
  <c r="N1933" i="5"/>
  <c r="T1932" i="5"/>
  <c r="S1932" i="5"/>
  <c r="R1932" i="5"/>
  <c r="Q1932" i="5"/>
  <c r="P1932" i="5"/>
  <c r="O1932" i="5"/>
  <c r="N1932" i="5"/>
  <c r="T1931" i="5"/>
  <c r="S1931" i="5"/>
  <c r="R1931" i="5"/>
  <c r="Q1931" i="5"/>
  <c r="P1931" i="5"/>
  <c r="O1931" i="5"/>
  <c r="N1931" i="5"/>
  <c r="T1930" i="5"/>
  <c r="S1930" i="5"/>
  <c r="R1930" i="5"/>
  <c r="Q1930" i="5"/>
  <c r="P1930" i="5"/>
  <c r="O1930" i="5"/>
  <c r="N1930" i="5"/>
  <c r="T1929" i="5"/>
  <c r="S1929" i="5"/>
  <c r="R1929" i="5"/>
  <c r="Q1929" i="5"/>
  <c r="P1929" i="5"/>
  <c r="O1929" i="5"/>
  <c r="N1929" i="5"/>
  <c r="T1928" i="5"/>
  <c r="S1928" i="5"/>
  <c r="R1928" i="5"/>
  <c r="Q1928" i="5"/>
  <c r="P1928" i="5"/>
  <c r="O1928" i="5"/>
  <c r="N1928" i="5"/>
  <c r="T1927" i="5"/>
  <c r="S1927" i="5"/>
  <c r="R1927" i="5"/>
  <c r="Q1927" i="5"/>
  <c r="P1927" i="5"/>
  <c r="O1927" i="5"/>
  <c r="N1927" i="5"/>
  <c r="T1926" i="5"/>
  <c r="S1926" i="5"/>
  <c r="R1926" i="5"/>
  <c r="Q1926" i="5"/>
  <c r="P1926" i="5"/>
  <c r="O1926" i="5"/>
  <c r="N1926" i="5"/>
  <c r="T1925" i="5"/>
  <c r="S1925" i="5"/>
  <c r="R1925" i="5"/>
  <c r="Q1925" i="5"/>
  <c r="P1925" i="5"/>
  <c r="O1925" i="5"/>
  <c r="N1925" i="5"/>
  <c r="T1924" i="5"/>
  <c r="S1924" i="5"/>
  <c r="R1924" i="5"/>
  <c r="Q1924" i="5"/>
  <c r="P1924" i="5"/>
  <c r="O1924" i="5"/>
  <c r="N1924" i="5"/>
  <c r="T1923" i="5"/>
  <c r="S1923" i="5"/>
  <c r="R1923" i="5"/>
  <c r="Q1923" i="5"/>
  <c r="P1923" i="5"/>
  <c r="O1923" i="5"/>
  <c r="N1923" i="5"/>
  <c r="T1922" i="5"/>
  <c r="S1922" i="5"/>
  <c r="R1922" i="5"/>
  <c r="Q1922" i="5"/>
  <c r="P1922" i="5"/>
  <c r="O1922" i="5"/>
  <c r="N1922" i="5"/>
  <c r="T1921" i="5"/>
  <c r="S1921" i="5"/>
  <c r="R1921" i="5"/>
  <c r="Q1921" i="5"/>
  <c r="P1921" i="5"/>
  <c r="O1921" i="5"/>
  <c r="N1921" i="5"/>
  <c r="T1920" i="5"/>
  <c r="S1920" i="5"/>
  <c r="R1920" i="5"/>
  <c r="Q1920" i="5"/>
  <c r="P1920" i="5"/>
  <c r="O1920" i="5"/>
  <c r="N1920" i="5"/>
  <c r="T1919" i="5"/>
  <c r="S1919" i="5"/>
  <c r="R1919" i="5"/>
  <c r="Q1919" i="5"/>
  <c r="P1919" i="5"/>
  <c r="O1919" i="5"/>
  <c r="N1919" i="5"/>
  <c r="T1918" i="5"/>
  <c r="S1918" i="5"/>
  <c r="R1918" i="5"/>
  <c r="Q1918" i="5"/>
  <c r="P1918" i="5"/>
  <c r="O1918" i="5"/>
  <c r="N1918" i="5"/>
  <c r="T1917" i="5"/>
  <c r="S1917" i="5"/>
  <c r="R1917" i="5"/>
  <c r="Q1917" i="5"/>
  <c r="P1917" i="5"/>
  <c r="O1917" i="5"/>
  <c r="N1917" i="5"/>
  <c r="T1916" i="5"/>
  <c r="S1916" i="5"/>
  <c r="R1916" i="5"/>
  <c r="Q1916" i="5"/>
  <c r="P1916" i="5"/>
  <c r="O1916" i="5"/>
  <c r="N1916" i="5"/>
  <c r="T1915" i="5"/>
  <c r="S1915" i="5"/>
  <c r="R1915" i="5"/>
  <c r="Q1915" i="5"/>
  <c r="P1915" i="5"/>
  <c r="O1915" i="5"/>
  <c r="N1915" i="5"/>
  <c r="T1914" i="5"/>
  <c r="S1914" i="5"/>
  <c r="R1914" i="5"/>
  <c r="Q1914" i="5"/>
  <c r="P1914" i="5"/>
  <c r="O1914" i="5"/>
  <c r="N1914" i="5"/>
  <c r="T1913" i="5"/>
  <c r="S1913" i="5"/>
  <c r="R1913" i="5"/>
  <c r="Q1913" i="5"/>
  <c r="P1913" i="5"/>
  <c r="O1913" i="5"/>
  <c r="N1913" i="5"/>
  <c r="T1912" i="5"/>
  <c r="S1912" i="5"/>
  <c r="R1912" i="5"/>
  <c r="Q1912" i="5"/>
  <c r="P1912" i="5"/>
  <c r="O1912" i="5"/>
  <c r="N1912" i="5"/>
  <c r="T1911" i="5"/>
  <c r="S1911" i="5"/>
  <c r="R1911" i="5"/>
  <c r="Q1911" i="5"/>
  <c r="P1911" i="5"/>
  <c r="O1911" i="5"/>
  <c r="N1911" i="5"/>
  <c r="T1910" i="5"/>
  <c r="S1910" i="5"/>
  <c r="R1910" i="5"/>
  <c r="Q1910" i="5"/>
  <c r="P1910" i="5"/>
  <c r="O1910" i="5"/>
  <c r="N1910" i="5"/>
  <c r="T1909" i="5"/>
  <c r="S1909" i="5"/>
  <c r="R1909" i="5"/>
  <c r="Q1909" i="5"/>
  <c r="P1909" i="5"/>
  <c r="O1909" i="5"/>
  <c r="N1909" i="5"/>
  <c r="T1908" i="5"/>
  <c r="S1908" i="5"/>
  <c r="R1908" i="5"/>
  <c r="Q1908" i="5"/>
  <c r="P1908" i="5"/>
  <c r="O1908" i="5"/>
  <c r="N1908" i="5"/>
  <c r="T1907" i="5"/>
  <c r="S1907" i="5"/>
  <c r="R1907" i="5"/>
  <c r="Q1907" i="5"/>
  <c r="P1907" i="5"/>
  <c r="O1907" i="5"/>
  <c r="N1907" i="5"/>
  <c r="T1906" i="5"/>
  <c r="S1906" i="5"/>
  <c r="R1906" i="5"/>
  <c r="Q1906" i="5"/>
  <c r="P1906" i="5"/>
  <c r="O1906" i="5"/>
  <c r="N1906" i="5"/>
  <c r="T1905" i="5"/>
  <c r="S1905" i="5"/>
  <c r="R1905" i="5"/>
  <c r="Q1905" i="5"/>
  <c r="P1905" i="5"/>
  <c r="O1905" i="5"/>
  <c r="N1905" i="5"/>
  <c r="T1904" i="5"/>
  <c r="S1904" i="5"/>
  <c r="R1904" i="5"/>
  <c r="Q1904" i="5"/>
  <c r="P1904" i="5"/>
  <c r="O1904" i="5"/>
  <c r="N1904" i="5"/>
  <c r="T1903" i="5"/>
  <c r="S1903" i="5"/>
  <c r="R1903" i="5"/>
  <c r="Q1903" i="5"/>
  <c r="P1903" i="5"/>
  <c r="O1903" i="5"/>
  <c r="N1903" i="5"/>
  <c r="T1902" i="5"/>
  <c r="S1902" i="5"/>
  <c r="R1902" i="5"/>
  <c r="Q1902" i="5"/>
  <c r="P1902" i="5"/>
  <c r="O1902" i="5"/>
  <c r="N1902" i="5"/>
  <c r="T1901" i="5"/>
  <c r="S1901" i="5"/>
  <c r="R1901" i="5"/>
  <c r="Q1901" i="5"/>
  <c r="P1901" i="5"/>
  <c r="O1901" i="5"/>
  <c r="N1901" i="5"/>
  <c r="T1900" i="5"/>
  <c r="S1900" i="5"/>
  <c r="R1900" i="5"/>
  <c r="Q1900" i="5"/>
  <c r="P1900" i="5"/>
  <c r="O1900" i="5"/>
  <c r="N1900" i="5"/>
  <c r="T1899" i="5"/>
  <c r="S1899" i="5"/>
  <c r="R1899" i="5"/>
  <c r="Q1899" i="5"/>
  <c r="P1899" i="5"/>
  <c r="O1899" i="5"/>
  <c r="N1899" i="5"/>
  <c r="T1898" i="5"/>
  <c r="S1898" i="5"/>
  <c r="R1898" i="5"/>
  <c r="Q1898" i="5"/>
  <c r="P1898" i="5"/>
  <c r="O1898" i="5"/>
  <c r="N1898" i="5"/>
  <c r="T1897" i="5"/>
  <c r="S1897" i="5"/>
  <c r="R1897" i="5"/>
  <c r="Q1897" i="5"/>
  <c r="P1897" i="5"/>
  <c r="O1897" i="5"/>
  <c r="N1897" i="5"/>
  <c r="T1896" i="5"/>
  <c r="S1896" i="5"/>
  <c r="R1896" i="5"/>
  <c r="Q1896" i="5"/>
  <c r="P1896" i="5"/>
  <c r="O1896" i="5"/>
  <c r="N1896" i="5"/>
  <c r="T1895" i="5"/>
  <c r="S1895" i="5"/>
  <c r="R1895" i="5"/>
  <c r="Q1895" i="5"/>
  <c r="P1895" i="5"/>
  <c r="O1895" i="5"/>
  <c r="N1895" i="5"/>
  <c r="T1894" i="5"/>
  <c r="S1894" i="5"/>
  <c r="R1894" i="5"/>
  <c r="Q1894" i="5"/>
  <c r="P1894" i="5"/>
  <c r="O1894" i="5"/>
  <c r="N1894" i="5"/>
  <c r="T1893" i="5"/>
  <c r="S1893" i="5"/>
  <c r="R1893" i="5"/>
  <c r="Q1893" i="5"/>
  <c r="P1893" i="5"/>
  <c r="O1893" i="5"/>
  <c r="N1893" i="5"/>
  <c r="T1892" i="5"/>
  <c r="S1892" i="5"/>
  <c r="R1892" i="5"/>
  <c r="Q1892" i="5"/>
  <c r="P1892" i="5"/>
  <c r="O1892" i="5"/>
  <c r="N1892" i="5"/>
  <c r="T1891" i="5"/>
  <c r="S1891" i="5"/>
  <c r="R1891" i="5"/>
  <c r="Q1891" i="5"/>
  <c r="P1891" i="5"/>
  <c r="O1891" i="5"/>
  <c r="N1891" i="5"/>
  <c r="T1890" i="5"/>
  <c r="S1890" i="5"/>
  <c r="R1890" i="5"/>
  <c r="Q1890" i="5"/>
  <c r="P1890" i="5"/>
  <c r="O1890" i="5"/>
  <c r="N1890" i="5"/>
  <c r="T1889" i="5"/>
  <c r="S1889" i="5"/>
  <c r="R1889" i="5"/>
  <c r="Q1889" i="5"/>
  <c r="P1889" i="5"/>
  <c r="O1889" i="5"/>
  <c r="N1889" i="5"/>
  <c r="T1888" i="5"/>
  <c r="S1888" i="5"/>
  <c r="R1888" i="5"/>
  <c r="Q1888" i="5"/>
  <c r="P1888" i="5"/>
  <c r="O1888" i="5"/>
  <c r="N1888" i="5"/>
  <c r="T1887" i="5"/>
  <c r="S1887" i="5"/>
  <c r="R1887" i="5"/>
  <c r="Q1887" i="5"/>
  <c r="P1887" i="5"/>
  <c r="O1887" i="5"/>
  <c r="N1887" i="5"/>
  <c r="T1886" i="5"/>
  <c r="S1886" i="5"/>
  <c r="R1886" i="5"/>
  <c r="Q1886" i="5"/>
  <c r="P1886" i="5"/>
  <c r="O1886" i="5"/>
  <c r="N1886" i="5"/>
  <c r="T1885" i="5"/>
  <c r="S1885" i="5"/>
  <c r="R1885" i="5"/>
  <c r="Q1885" i="5"/>
  <c r="P1885" i="5"/>
  <c r="O1885" i="5"/>
  <c r="N1885" i="5"/>
  <c r="T1884" i="5"/>
  <c r="S1884" i="5"/>
  <c r="R1884" i="5"/>
  <c r="Q1884" i="5"/>
  <c r="P1884" i="5"/>
  <c r="O1884" i="5"/>
  <c r="N1884" i="5"/>
  <c r="T1883" i="5"/>
  <c r="S1883" i="5"/>
  <c r="R1883" i="5"/>
  <c r="Q1883" i="5"/>
  <c r="P1883" i="5"/>
  <c r="O1883" i="5"/>
  <c r="N1883" i="5"/>
  <c r="T1882" i="5"/>
  <c r="S1882" i="5"/>
  <c r="R1882" i="5"/>
  <c r="Q1882" i="5"/>
  <c r="P1882" i="5"/>
  <c r="O1882" i="5"/>
  <c r="N1882" i="5"/>
  <c r="T1881" i="5"/>
  <c r="S1881" i="5"/>
  <c r="R1881" i="5"/>
  <c r="Q1881" i="5"/>
  <c r="P1881" i="5"/>
  <c r="O1881" i="5"/>
  <c r="N1881" i="5"/>
  <c r="T1880" i="5"/>
  <c r="S1880" i="5"/>
  <c r="R1880" i="5"/>
  <c r="Q1880" i="5"/>
  <c r="P1880" i="5"/>
  <c r="O1880" i="5"/>
  <c r="N1880" i="5"/>
  <c r="T1879" i="5"/>
  <c r="S1879" i="5"/>
  <c r="R1879" i="5"/>
  <c r="Q1879" i="5"/>
  <c r="P1879" i="5"/>
  <c r="O1879" i="5"/>
  <c r="N1879" i="5"/>
  <c r="T1878" i="5"/>
  <c r="S1878" i="5"/>
  <c r="R1878" i="5"/>
  <c r="Q1878" i="5"/>
  <c r="P1878" i="5"/>
  <c r="O1878" i="5"/>
  <c r="N1878" i="5"/>
  <c r="T1877" i="5"/>
  <c r="S1877" i="5"/>
  <c r="R1877" i="5"/>
  <c r="Q1877" i="5"/>
  <c r="P1877" i="5"/>
  <c r="O1877" i="5"/>
  <c r="N1877" i="5"/>
  <c r="T1876" i="5"/>
  <c r="S1876" i="5"/>
  <c r="R1876" i="5"/>
  <c r="Q1876" i="5"/>
  <c r="P1876" i="5"/>
  <c r="O1876" i="5"/>
  <c r="N1876" i="5"/>
  <c r="T1875" i="5"/>
  <c r="S1875" i="5"/>
  <c r="R1875" i="5"/>
  <c r="Q1875" i="5"/>
  <c r="P1875" i="5"/>
  <c r="O1875" i="5"/>
  <c r="N1875" i="5"/>
  <c r="T1874" i="5"/>
  <c r="S1874" i="5"/>
  <c r="R1874" i="5"/>
  <c r="Q1874" i="5"/>
  <c r="P1874" i="5"/>
  <c r="O1874" i="5"/>
  <c r="N1874" i="5"/>
  <c r="T1873" i="5"/>
  <c r="S1873" i="5"/>
  <c r="R1873" i="5"/>
  <c r="Q1873" i="5"/>
  <c r="P1873" i="5"/>
  <c r="O1873" i="5"/>
  <c r="N1873" i="5"/>
  <c r="T1872" i="5"/>
  <c r="S1872" i="5"/>
  <c r="R1872" i="5"/>
  <c r="Q1872" i="5"/>
  <c r="P1872" i="5"/>
  <c r="O1872" i="5"/>
  <c r="N1872" i="5"/>
  <c r="T1871" i="5"/>
  <c r="S1871" i="5"/>
  <c r="R1871" i="5"/>
  <c r="Q1871" i="5"/>
  <c r="P1871" i="5"/>
  <c r="O1871" i="5"/>
  <c r="N1871" i="5"/>
  <c r="T1870" i="5"/>
  <c r="S1870" i="5"/>
  <c r="R1870" i="5"/>
  <c r="Q1870" i="5"/>
  <c r="P1870" i="5"/>
  <c r="O1870" i="5"/>
  <c r="N1870" i="5"/>
  <c r="T1869" i="5"/>
  <c r="S1869" i="5"/>
  <c r="R1869" i="5"/>
  <c r="Q1869" i="5"/>
  <c r="P1869" i="5"/>
  <c r="O1869" i="5"/>
  <c r="N1869" i="5"/>
  <c r="T1868" i="5"/>
  <c r="S1868" i="5"/>
  <c r="R1868" i="5"/>
  <c r="Q1868" i="5"/>
  <c r="P1868" i="5"/>
  <c r="O1868" i="5"/>
  <c r="N1868" i="5"/>
  <c r="T1867" i="5"/>
  <c r="S1867" i="5"/>
  <c r="R1867" i="5"/>
  <c r="Q1867" i="5"/>
  <c r="P1867" i="5"/>
  <c r="O1867" i="5"/>
  <c r="N1867" i="5"/>
  <c r="T1866" i="5"/>
  <c r="S1866" i="5"/>
  <c r="R1866" i="5"/>
  <c r="Q1866" i="5"/>
  <c r="P1866" i="5"/>
  <c r="O1866" i="5"/>
  <c r="N1866" i="5"/>
  <c r="T1865" i="5"/>
  <c r="S1865" i="5"/>
  <c r="R1865" i="5"/>
  <c r="Q1865" i="5"/>
  <c r="P1865" i="5"/>
  <c r="O1865" i="5"/>
  <c r="N1865" i="5"/>
  <c r="T1864" i="5"/>
  <c r="S1864" i="5"/>
  <c r="R1864" i="5"/>
  <c r="Q1864" i="5"/>
  <c r="P1864" i="5"/>
  <c r="O1864" i="5"/>
  <c r="N1864" i="5"/>
  <c r="T1863" i="5"/>
  <c r="S1863" i="5"/>
  <c r="R1863" i="5"/>
  <c r="Q1863" i="5"/>
  <c r="P1863" i="5"/>
  <c r="O1863" i="5"/>
  <c r="N1863" i="5"/>
  <c r="T1862" i="5"/>
  <c r="S1862" i="5"/>
  <c r="R1862" i="5"/>
  <c r="Q1862" i="5"/>
  <c r="P1862" i="5"/>
  <c r="O1862" i="5"/>
  <c r="N1862" i="5"/>
  <c r="T1861" i="5"/>
  <c r="S1861" i="5"/>
  <c r="R1861" i="5"/>
  <c r="Q1861" i="5"/>
  <c r="P1861" i="5"/>
  <c r="O1861" i="5"/>
  <c r="N1861" i="5"/>
  <c r="T1860" i="5"/>
  <c r="S1860" i="5"/>
  <c r="R1860" i="5"/>
  <c r="Q1860" i="5"/>
  <c r="P1860" i="5"/>
  <c r="O1860" i="5"/>
  <c r="N1860" i="5"/>
  <c r="T1859" i="5"/>
  <c r="S1859" i="5"/>
  <c r="R1859" i="5"/>
  <c r="Q1859" i="5"/>
  <c r="P1859" i="5"/>
  <c r="O1859" i="5"/>
  <c r="N1859" i="5"/>
  <c r="T1858" i="5"/>
  <c r="S1858" i="5"/>
  <c r="R1858" i="5"/>
  <c r="Q1858" i="5"/>
  <c r="P1858" i="5"/>
  <c r="O1858" i="5"/>
  <c r="N1858" i="5"/>
  <c r="T1857" i="5"/>
  <c r="S1857" i="5"/>
  <c r="R1857" i="5"/>
  <c r="Q1857" i="5"/>
  <c r="P1857" i="5"/>
  <c r="O1857" i="5"/>
  <c r="N1857" i="5"/>
  <c r="T1856" i="5"/>
  <c r="S1856" i="5"/>
  <c r="R1856" i="5"/>
  <c r="Q1856" i="5"/>
  <c r="P1856" i="5"/>
  <c r="O1856" i="5"/>
  <c r="N1856" i="5"/>
  <c r="T1855" i="5"/>
  <c r="S1855" i="5"/>
  <c r="R1855" i="5"/>
  <c r="Q1855" i="5"/>
  <c r="P1855" i="5"/>
  <c r="O1855" i="5"/>
  <c r="N1855" i="5"/>
  <c r="T1854" i="5"/>
  <c r="S1854" i="5"/>
  <c r="R1854" i="5"/>
  <c r="Q1854" i="5"/>
  <c r="P1854" i="5"/>
  <c r="O1854" i="5"/>
  <c r="N1854" i="5"/>
  <c r="T1853" i="5"/>
  <c r="S1853" i="5"/>
  <c r="R1853" i="5"/>
  <c r="Q1853" i="5"/>
  <c r="P1853" i="5"/>
  <c r="O1853" i="5"/>
  <c r="N1853" i="5"/>
  <c r="T1852" i="5"/>
  <c r="S1852" i="5"/>
  <c r="R1852" i="5"/>
  <c r="Q1852" i="5"/>
  <c r="P1852" i="5"/>
  <c r="O1852" i="5"/>
  <c r="N1852" i="5"/>
  <c r="T1851" i="5"/>
  <c r="S1851" i="5"/>
  <c r="R1851" i="5"/>
  <c r="Q1851" i="5"/>
  <c r="P1851" i="5"/>
  <c r="O1851" i="5"/>
  <c r="N1851" i="5"/>
  <c r="T1850" i="5"/>
  <c r="S1850" i="5"/>
  <c r="R1850" i="5"/>
  <c r="Q1850" i="5"/>
  <c r="P1850" i="5"/>
  <c r="O1850" i="5"/>
  <c r="N1850" i="5"/>
  <c r="T1849" i="5"/>
  <c r="S1849" i="5"/>
  <c r="R1849" i="5"/>
  <c r="Q1849" i="5"/>
  <c r="P1849" i="5"/>
  <c r="O1849" i="5"/>
  <c r="N1849" i="5"/>
  <c r="T1848" i="5"/>
  <c r="S1848" i="5"/>
  <c r="R1848" i="5"/>
  <c r="Q1848" i="5"/>
  <c r="P1848" i="5"/>
  <c r="O1848" i="5"/>
  <c r="N1848" i="5"/>
  <c r="T1847" i="5"/>
  <c r="S1847" i="5"/>
  <c r="R1847" i="5"/>
  <c r="Q1847" i="5"/>
  <c r="P1847" i="5"/>
  <c r="O1847" i="5"/>
  <c r="N1847" i="5"/>
  <c r="T1846" i="5"/>
  <c r="S1846" i="5"/>
  <c r="R1846" i="5"/>
  <c r="Q1846" i="5"/>
  <c r="P1846" i="5"/>
  <c r="O1846" i="5"/>
  <c r="N1846" i="5"/>
  <c r="T1845" i="5"/>
  <c r="S1845" i="5"/>
  <c r="R1845" i="5"/>
  <c r="Q1845" i="5"/>
  <c r="P1845" i="5"/>
  <c r="O1845" i="5"/>
  <c r="N1845" i="5"/>
  <c r="T1844" i="5"/>
  <c r="S1844" i="5"/>
  <c r="R1844" i="5"/>
  <c r="Q1844" i="5"/>
  <c r="P1844" i="5"/>
  <c r="O1844" i="5"/>
  <c r="N1844" i="5"/>
  <c r="T1843" i="5"/>
  <c r="S1843" i="5"/>
  <c r="R1843" i="5"/>
  <c r="Q1843" i="5"/>
  <c r="P1843" i="5"/>
  <c r="O1843" i="5"/>
  <c r="N1843" i="5"/>
  <c r="T1842" i="5"/>
  <c r="S1842" i="5"/>
  <c r="R1842" i="5"/>
  <c r="Q1842" i="5"/>
  <c r="P1842" i="5"/>
  <c r="O1842" i="5"/>
  <c r="N1842" i="5"/>
  <c r="T1841" i="5"/>
  <c r="S1841" i="5"/>
  <c r="R1841" i="5"/>
  <c r="Q1841" i="5"/>
  <c r="P1841" i="5"/>
  <c r="O1841" i="5"/>
  <c r="N1841" i="5"/>
  <c r="T1840" i="5"/>
  <c r="S1840" i="5"/>
  <c r="R1840" i="5"/>
  <c r="Q1840" i="5"/>
  <c r="P1840" i="5"/>
  <c r="O1840" i="5"/>
  <c r="N1840" i="5"/>
  <c r="T1839" i="5"/>
  <c r="S1839" i="5"/>
  <c r="R1839" i="5"/>
  <c r="Q1839" i="5"/>
  <c r="P1839" i="5"/>
  <c r="O1839" i="5"/>
  <c r="N1839" i="5"/>
  <c r="T1838" i="5"/>
  <c r="S1838" i="5"/>
  <c r="R1838" i="5"/>
  <c r="Q1838" i="5"/>
  <c r="P1838" i="5"/>
  <c r="O1838" i="5"/>
  <c r="N1838" i="5"/>
  <c r="T1837" i="5"/>
  <c r="S1837" i="5"/>
  <c r="R1837" i="5"/>
  <c r="Q1837" i="5"/>
  <c r="P1837" i="5"/>
  <c r="O1837" i="5"/>
  <c r="N1837" i="5"/>
  <c r="T1836" i="5"/>
  <c r="S1836" i="5"/>
  <c r="R1836" i="5"/>
  <c r="Q1836" i="5"/>
  <c r="P1836" i="5"/>
  <c r="O1836" i="5"/>
  <c r="N1836" i="5"/>
  <c r="T1835" i="5"/>
  <c r="S1835" i="5"/>
  <c r="R1835" i="5"/>
  <c r="Q1835" i="5"/>
  <c r="P1835" i="5"/>
  <c r="O1835" i="5"/>
  <c r="N1835" i="5"/>
  <c r="T1834" i="5"/>
  <c r="S1834" i="5"/>
  <c r="R1834" i="5"/>
  <c r="Q1834" i="5"/>
  <c r="P1834" i="5"/>
  <c r="O1834" i="5"/>
  <c r="N1834" i="5"/>
  <c r="T1833" i="5"/>
  <c r="S1833" i="5"/>
  <c r="R1833" i="5"/>
  <c r="Q1833" i="5"/>
  <c r="P1833" i="5"/>
  <c r="O1833" i="5"/>
  <c r="N1833" i="5"/>
  <c r="T1832" i="5"/>
  <c r="S1832" i="5"/>
  <c r="R1832" i="5"/>
  <c r="Q1832" i="5"/>
  <c r="P1832" i="5"/>
  <c r="O1832" i="5"/>
  <c r="N1832" i="5"/>
  <c r="T1831" i="5"/>
  <c r="S1831" i="5"/>
  <c r="R1831" i="5"/>
  <c r="Q1831" i="5"/>
  <c r="P1831" i="5"/>
  <c r="O1831" i="5"/>
  <c r="N1831" i="5"/>
  <c r="T1830" i="5"/>
  <c r="S1830" i="5"/>
  <c r="R1830" i="5"/>
  <c r="Q1830" i="5"/>
  <c r="P1830" i="5"/>
  <c r="O1830" i="5"/>
  <c r="N1830" i="5"/>
  <c r="T1829" i="5"/>
  <c r="S1829" i="5"/>
  <c r="R1829" i="5"/>
  <c r="Q1829" i="5"/>
  <c r="P1829" i="5"/>
  <c r="O1829" i="5"/>
  <c r="N1829" i="5"/>
  <c r="T1828" i="5"/>
  <c r="S1828" i="5"/>
  <c r="R1828" i="5"/>
  <c r="Q1828" i="5"/>
  <c r="P1828" i="5"/>
  <c r="O1828" i="5"/>
  <c r="N1828" i="5"/>
  <c r="Y1828" i="5" s="1"/>
  <c r="T1827" i="5"/>
  <c r="S1827" i="5"/>
  <c r="R1827" i="5"/>
  <c r="Q1827" i="5"/>
  <c r="P1827" i="5"/>
  <c r="O1827" i="5"/>
  <c r="N1827" i="5"/>
  <c r="T1826" i="5"/>
  <c r="S1826" i="5"/>
  <c r="R1826" i="5"/>
  <c r="Q1826" i="5"/>
  <c r="P1826" i="5"/>
  <c r="O1826" i="5"/>
  <c r="N1826" i="5"/>
  <c r="T1825" i="5"/>
  <c r="S1825" i="5"/>
  <c r="R1825" i="5"/>
  <c r="Q1825" i="5"/>
  <c r="P1825" i="5"/>
  <c r="O1825" i="5"/>
  <c r="N1825" i="5"/>
  <c r="T1824" i="5"/>
  <c r="S1824" i="5"/>
  <c r="R1824" i="5"/>
  <c r="Q1824" i="5"/>
  <c r="P1824" i="5"/>
  <c r="O1824" i="5"/>
  <c r="N1824" i="5"/>
  <c r="T1823" i="5"/>
  <c r="S1823" i="5"/>
  <c r="R1823" i="5"/>
  <c r="Q1823" i="5"/>
  <c r="P1823" i="5"/>
  <c r="O1823" i="5"/>
  <c r="N1823" i="5"/>
  <c r="T1822" i="5"/>
  <c r="S1822" i="5"/>
  <c r="R1822" i="5"/>
  <c r="Q1822" i="5"/>
  <c r="P1822" i="5"/>
  <c r="O1822" i="5"/>
  <c r="N1822" i="5"/>
  <c r="T1821" i="5"/>
  <c r="S1821" i="5"/>
  <c r="R1821" i="5"/>
  <c r="Q1821" i="5"/>
  <c r="P1821" i="5"/>
  <c r="O1821" i="5"/>
  <c r="N1821" i="5"/>
  <c r="T1820" i="5"/>
  <c r="S1820" i="5"/>
  <c r="R1820" i="5"/>
  <c r="Q1820" i="5"/>
  <c r="P1820" i="5"/>
  <c r="O1820" i="5"/>
  <c r="N1820" i="5"/>
  <c r="T1819" i="5"/>
  <c r="S1819" i="5"/>
  <c r="R1819" i="5"/>
  <c r="Q1819" i="5"/>
  <c r="P1819" i="5"/>
  <c r="O1819" i="5"/>
  <c r="N1819" i="5"/>
  <c r="T1818" i="5"/>
  <c r="S1818" i="5"/>
  <c r="R1818" i="5"/>
  <c r="Q1818" i="5"/>
  <c r="P1818" i="5"/>
  <c r="O1818" i="5"/>
  <c r="N1818" i="5"/>
  <c r="T1817" i="5"/>
  <c r="S1817" i="5"/>
  <c r="R1817" i="5"/>
  <c r="Q1817" i="5"/>
  <c r="P1817" i="5"/>
  <c r="O1817" i="5"/>
  <c r="N1817" i="5"/>
  <c r="T1816" i="5"/>
  <c r="S1816" i="5"/>
  <c r="R1816" i="5"/>
  <c r="Q1816" i="5"/>
  <c r="P1816" i="5"/>
  <c r="O1816" i="5"/>
  <c r="N1816" i="5"/>
  <c r="T1815" i="5"/>
  <c r="S1815" i="5"/>
  <c r="R1815" i="5"/>
  <c r="Q1815" i="5"/>
  <c r="P1815" i="5"/>
  <c r="O1815" i="5"/>
  <c r="N1815" i="5"/>
  <c r="T1814" i="5"/>
  <c r="S1814" i="5"/>
  <c r="R1814" i="5"/>
  <c r="Q1814" i="5"/>
  <c r="P1814" i="5"/>
  <c r="O1814" i="5"/>
  <c r="N1814" i="5"/>
  <c r="T1813" i="5"/>
  <c r="S1813" i="5"/>
  <c r="R1813" i="5"/>
  <c r="Q1813" i="5"/>
  <c r="P1813" i="5"/>
  <c r="O1813" i="5"/>
  <c r="N1813" i="5"/>
  <c r="T1812" i="5"/>
  <c r="S1812" i="5"/>
  <c r="R1812" i="5"/>
  <c r="Q1812" i="5"/>
  <c r="P1812" i="5"/>
  <c r="O1812" i="5"/>
  <c r="N1812" i="5"/>
  <c r="T1811" i="5"/>
  <c r="S1811" i="5"/>
  <c r="R1811" i="5"/>
  <c r="Q1811" i="5"/>
  <c r="P1811" i="5"/>
  <c r="O1811" i="5"/>
  <c r="N1811" i="5"/>
  <c r="T1810" i="5"/>
  <c r="S1810" i="5"/>
  <c r="R1810" i="5"/>
  <c r="Q1810" i="5"/>
  <c r="P1810" i="5"/>
  <c r="O1810" i="5"/>
  <c r="N1810" i="5"/>
  <c r="T1809" i="5"/>
  <c r="S1809" i="5"/>
  <c r="R1809" i="5"/>
  <c r="Q1809" i="5"/>
  <c r="P1809" i="5"/>
  <c r="O1809" i="5"/>
  <c r="N1809" i="5"/>
  <c r="T1808" i="5"/>
  <c r="S1808" i="5"/>
  <c r="R1808" i="5"/>
  <c r="Q1808" i="5"/>
  <c r="P1808" i="5"/>
  <c r="O1808" i="5"/>
  <c r="N1808" i="5"/>
  <c r="T1807" i="5"/>
  <c r="S1807" i="5"/>
  <c r="R1807" i="5"/>
  <c r="Q1807" i="5"/>
  <c r="P1807" i="5"/>
  <c r="O1807" i="5"/>
  <c r="N1807" i="5"/>
  <c r="T1806" i="5"/>
  <c r="S1806" i="5"/>
  <c r="R1806" i="5"/>
  <c r="Q1806" i="5"/>
  <c r="P1806" i="5"/>
  <c r="O1806" i="5"/>
  <c r="N1806" i="5"/>
  <c r="T1805" i="5"/>
  <c r="S1805" i="5"/>
  <c r="R1805" i="5"/>
  <c r="Q1805" i="5"/>
  <c r="P1805" i="5"/>
  <c r="O1805" i="5"/>
  <c r="N1805" i="5"/>
  <c r="T1804" i="5"/>
  <c r="S1804" i="5"/>
  <c r="R1804" i="5"/>
  <c r="Q1804" i="5"/>
  <c r="P1804" i="5"/>
  <c r="O1804" i="5"/>
  <c r="N1804" i="5"/>
  <c r="T1803" i="5"/>
  <c r="S1803" i="5"/>
  <c r="R1803" i="5"/>
  <c r="Q1803" i="5"/>
  <c r="P1803" i="5"/>
  <c r="O1803" i="5"/>
  <c r="N1803" i="5"/>
  <c r="T1802" i="5"/>
  <c r="S1802" i="5"/>
  <c r="R1802" i="5"/>
  <c r="Q1802" i="5"/>
  <c r="P1802" i="5"/>
  <c r="O1802" i="5"/>
  <c r="N1802" i="5"/>
  <c r="T1801" i="5"/>
  <c r="S1801" i="5"/>
  <c r="R1801" i="5"/>
  <c r="Q1801" i="5"/>
  <c r="P1801" i="5"/>
  <c r="O1801" i="5"/>
  <c r="N1801" i="5"/>
  <c r="T1800" i="5"/>
  <c r="S1800" i="5"/>
  <c r="R1800" i="5"/>
  <c r="Q1800" i="5"/>
  <c r="P1800" i="5"/>
  <c r="O1800" i="5"/>
  <c r="N1800" i="5"/>
  <c r="T1799" i="5"/>
  <c r="S1799" i="5"/>
  <c r="R1799" i="5"/>
  <c r="Q1799" i="5"/>
  <c r="P1799" i="5"/>
  <c r="O1799" i="5"/>
  <c r="N1799" i="5"/>
  <c r="T1798" i="5"/>
  <c r="S1798" i="5"/>
  <c r="R1798" i="5"/>
  <c r="Q1798" i="5"/>
  <c r="P1798" i="5"/>
  <c r="O1798" i="5"/>
  <c r="N1798" i="5"/>
  <c r="T1797" i="5"/>
  <c r="S1797" i="5"/>
  <c r="R1797" i="5"/>
  <c r="Q1797" i="5"/>
  <c r="P1797" i="5"/>
  <c r="O1797" i="5"/>
  <c r="N1797" i="5"/>
  <c r="T1796" i="5"/>
  <c r="S1796" i="5"/>
  <c r="R1796" i="5"/>
  <c r="Q1796" i="5"/>
  <c r="P1796" i="5"/>
  <c r="O1796" i="5"/>
  <c r="N1796" i="5"/>
  <c r="T1795" i="5"/>
  <c r="S1795" i="5"/>
  <c r="R1795" i="5"/>
  <c r="Q1795" i="5"/>
  <c r="P1795" i="5"/>
  <c r="O1795" i="5"/>
  <c r="N1795" i="5"/>
  <c r="T1794" i="5"/>
  <c r="S1794" i="5"/>
  <c r="R1794" i="5"/>
  <c r="Q1794" i="5"/>
  <c r="P1794" i="5"/>
  <c r="O1794" i="5"/>
  <c r="N1794" i="5"/>
  <c r="T1793" i="5"/>
  <c r="S1793" i="5"/>
  <c r="R1793" i="5"/>
  <c r="Q1793" i="5"/>
  <c r="P1793" i="5"/>
  <c r="O1793" i="5"/>
  <c r="N1793" i="5"/>
  <c r="T1792" i="5"/>
  <c r="S1792" i="5"/>
  <c r="R1792" i="5"/>
  <c r="Q1792" i="5"/>
  <c r="P1792" i="5"/>
  <c r="O1792" i="5"/>
  <c r="N1792" i="5"/>
  <c r="T1791" i="5"/>
  <c r="S1791" i="5"/>
  <c r="R1791" i="5"/>
  <c r="Q1791" i="5"/>
  <c r="P1791" i="5"/>
  <c r="O1791" i="5"/>
  <c r="N1791" i="5"/>
  <c r="T1790" i="5"/>
  <c r="S1790" i="5"/>
  <c r="R1790" i="5"/>
  <c r="Q1790" i="5"/>
  <c r="P1790" i="5"/>
  <c r="O1790" i="5"/>
  <c r="N1790" i="5"/>
  <c r="T1789" i="5"/>
  <c r="S1789" i="5"/>
  <c r="R1789" i="5"/>
  <c r="Q1789" i="5"/>
  <c r="P1789" i="5"/>
  <c r="O1789" i="5"/>
  <c r="N1789" i="5"/>
  <c r="T1788" i="5"/>
  <c r="S1788" i="5"/>
  <c r="R1788" i="5"/>
  <c r="Q1788" i="5"/>
  <c r="P1788" i="5"/>
  <c r="O1788" i="5"/>
  <c r="N1788" i="5"/>
  <c r="T1787" i="5"/>
  <c r="S1787" i="5"/>
  <c r="R1787" i="5"/>
  <c r="Q1787" i="5"/>
  <c r="P1787" i="5"/>
  <c r="O1787" i="5"/>
  <c r="N1787" i="5"/>
  <c r="T1786" i="5"/>
  <c r="S1786" i="5"/>
  <c r="R1786" i="5"/>
  <c r="Q1786" i="5"/>
  <c r="P1786" i="5"/>
  <c r="O1786" i="5"/>
  <c r="N1786" i="5"/>
  <c r="T1785" i="5"/>
  <c r="S1785" i="5"/>
  <c r="R1785" i="5"/>
  <c r="Q1785" i="5"/>
  <c r="P1785" i="5"/>
  <c r="O1785" i="5"/>
  <c r="N1785" i="5"/>
  <c r="T1784" i="5"/>
  <c r="S1784" i="5"/>
  <c r="R1784" i="5"/>
  <c r="Q1784" i="5"/>
  <c r="P1784" i="5"/>
  <c r="O1784" i="5"/>
  <c r="N1784" i="5"/>
  <c r="T1783" i="5"/>
  <c r="S1783" i="5"/>
  <c r="R1783" i="5"/>
  <c r="Q1783" i="5"/>
  <c r="P1783" i="5"/>
  <c r="O1783" i="5"/>
  <c r="N1783" i="5"/>
  <c r="T1782" i="5"/>
  <c r="S1782" i="5"/>
  <c r="R1782" i="5"/>
  <c r="Q1782" i="5"/>
  <c r="P1782" i="5"/>
  <c r="O1782" i="5"/>
  <c r="N1782" i="5"/>
  <c r="T1781" i="5"/>
  <c r="S1781" i="5"/>
  <c r="R1781" i="5"/>
  <c r="Q1781" i="5"/>
  <c r="P1781" i="5"/>
  <c r="O1781" i="5"/>
  <c r="N1781" i="5"/>
  <c r="T1780" i="5"/>
  <c r="S1780" i="5"/>
  <c r="R1780" i="5"/>
  <c r="Q1780" i="5"/>
  <c r="P1780" i="5"/>
  <c r="O1780" i="5"/>
  <c r="N1780" i="5"/>
  <c r="T1779" i="5"/>
  <c r="S1779" i="5"/>
  <c r="R1779" i="5"/>
  <c r="Q1779" i="5"/>
  <c r="P1779" i="5"/>
  <c r="O1779" i="5"/>
  <c r="N1779" i="5"/>
  <c r="T1778" i="5"/>
  <c r="S1778" i="5"/>
  <c r="R1778" i="5"/>
  <c r="Q1778" i="5"/>
  <c r="P1778" i="5"/>
  <c r="O1778" i="5"/>
  <c r="N1778" i="5"/>
  <c r="T1777" i="5"/>
  <c r="S1777" i="5"/>
  <c r="R1777" i="5"/>
  <c r="Q1777" i="5"/>
  <c r="P1777" i="5"/>
  <c r="O1777" i="5"/>
  <c r="N1777" i="5"/>
  <c r="T1776" i="5"/>
  <c r="S1776" i="5"/>
  <c r="R1776" i="5"/>
  <c r="Q1776" i="5"/>
  <c r="P1776" i="5"/>
  <c r="O1776" i="5"/>
  <c r="N1776" i="5"/>
  <c r="T1775" i="5"/>
  <c r="S1775" i="5"/>
  <c r="R1775" i="5"/>
  <c r="Q1775" i="5"/>
  <c r="P1775" i="5"/>
  <c r="O1775" i="5"/>
  <c r="N1775" i="5"/>
  <c r="T1774" i="5"/>
  <c r="S1774" i="5"/>
  <c r="R1774" i="5"/>
  <c r="Q1774" i="5"/>
  <c r="P1774" i="5"/>
  <c r="O1774" i="5"/>
  <c r="N1774" i="5"/>
  <c r="T1773" i="5"/>
  <c r="S1773" i="5"/>
  <c r="R1773" i="5"/>
  <c r="Q1773" i="5"/>
  <c r="P1773" i="5"/>
  <c r="O1773" i="5"/>
  <c r="N1773" i="5"/>
  <c r="T1772" i="5"/>
  <c r="S1772" i="5"/>
  <c r="R1772" i="5"/>
  <c r="Q1772" i="5"/>
  <c r="P1772" i="5"/>
  <c r="O1772" i="5"/>
  <c r="N1772" i="5"/>
  <c r="T1771" i="5"/>
  <c r="S1771" i="5"/>
  <c r="R1771" i="5"/>
  <c r="Q1771" i="5"/>
  <c r="P1771" i="5"/>
  <c r="O1771" i="5"/>
  <c r="N1771" i="5"/>
  <c r="T1770" i="5"/>
  <c r="S1770" i="5"/>
  <c r="R1770" i="5"/>
  <c r="Q1770" i="5"/>
  <c r="P1770" i="5"/>
  <c r="O1770" i="5"/>
  <c r="N1770" i="5"/>
  <c r="T1769" i="5"/>
  <c r="S1769" i="5"/>
  <c r="R1769" i="5"/>
  <c r="Q1769" i="5"/>
  <c r="P1769" i="5"/>
  <c r="O1769" i="5"/>
  <c r="N1769" i="5"/>
  <c r="T1768" i="5"/>
  <c r="S1768" i="5"/>
  <c r="R1768" i="5"/>
  <c r="Q1768" i="5"/>
  <c r="P1768" i="5"/>
  <c r="O1768" i="5"/>
  <c r="N1768" i="5"/>
  <c r="T1767" i="5"/>
  <c r="S1767" i="5"/>
  <c r="R1767" i="5"/>
  <c r="Q1767" i="5"/>
  <c r="P1767" i="5"/>
  <c r="O1767" i="5"/>
  <c r="N1767" i="5"/>
  <c r="T1766" i="5"/>
  <c r="S1766" i="5"/>
  <c r="R1766" i="5"/>
  <c r="Q1766" i="5"/>
  <c r="P1766" i="5"/>
  <c r="O1766" i="5"/>
  <c r="N1766" i="5"/>
  <c r="T1765" i="5"/>
  <c r="S1765" i="5"/>
  <c r="R1765" i="5"/>
  <c r="Q1765" i="5"/>
  <c r="P1765" i="5"/>
  <c r="O1765" i="5"/>
  <c r="N1765" i="5"/>
  <c r="T1764" i="5"/>
  <c r="S1764" i="5"/>
  <c r="R1764" i="5"/>
  <c r="Q1764" i="5"/>
  <c r="P1764" i="5"/>
  <c r="O1764" i="5"/>
  <c r="N1764" i="5"/>
  <c r="T1763" i="5"/>
  <c r="S1763" i="5"/>
  <c r="R1763" i="5"/>
  <c r="Q1763" i="5"/>
  <c r="P1763" i="5"/>
  <c r="O1763" i="5"/>
  <c r="N1763" i="5"/>
  <c r="T1762" i="5"/>
  <c r="S1762" i="5"/>
  <c r="R1762" i="5"/>
  <c r="Q1762" i="5"/>
  <c r="P1762" i="5"/>
  <c r="O1762" i="5"/>
  <c r="N1762" i="5"/>
  <c r="T1761" i="5"/>
  <c r="S1761" i="5"/>
  <c r="R1761" i="5"/>
  <c r="Q1761" i="5"/>
  <c r="P1761" i="5"/>
  <c r="O1761" i="5"/>
  <c r="N1761" i="5"/>
  <c r="T1760" i="5"/>
  <c r="S1760" i="5"/>
  <c r="R1760" i="5"/>
  <c r="Q1760" i="5"/>
  <c r="P1760" i="5"/>
  <c r="O1760" i="5"/>
  <c r="N1760" i="5"/>
  <c r="T1759" i="5"/>
  <c r="S1759" i="5"/>
  <c r="R1759" i="5"/>
  <c r="Q1759" i="5"/>
  <c r="P1759" i="5"/>
  <c r="O1759" i="5"/>
  <c r="N1759" i="5"/>
  <c r="T1758" i="5"/>
  <c r="S1758" i="5"/>
  <c r="R1758" i="5"/>
  <c r="Q1758" i="5"/>
  <c r="P1758" i="5"/>
  <c r="O1758" i="5"/>
  <c r="N1758" i="5"/>
  <c r="T1757" i="5"/>
  <c r="S1757" i="5"/>
  <c r="R1757" i="5"/>
  <c r="Q1757" i="5"/>
  <c r="P1757" i="5"/>
  <c r="O1757" i="5"/>
  <c r="N1757" i="5"/>
  <c r="T1756" i="5"/>
  <c r="S1756" i="5"/>
  <c r="R1756" i="5"/>
  <c r="Q1756" i="5"/>
  <c r="P1756" i="5"/>
  <c r="O1756" i="5"/>
  <c r="N1756" i="5"/>
  <c r="T1755" i="5"/>
  <c r="S1755" i="5"/>
  <c r="R1755" i="5"/>
  <c r="Q1755" i="5"/>
  <c r="P1755" i="5"/>
  <c r="O1755" i="5"/>
  <c r="N1755" i="5"/>
  <c r="T1754" i="5"/>
  <c r="S1754" i="5"/>
  <c r="R1754" i="5"/>
  <c r="Q1754" i="5"/>
  <c r="P1754" i="5"/>
  <c r="O1754" i="5"/>
  <c r="N1754" i="5"/>
  <c r="T1753" i="5"/>
  <c r="S1753" i="5"/>
  <c r="R1753" i="5"/>
  <c r="Q1753" i="5"/>
  <c r="P1753" i="5"/>
  <c r="O1753" i="5"/>
  <c r="N1753" i="5"/>
  <c r="T1752" i="5"/>
  <c r="S1752" i="5"/>
  <c r="R1752" i="5"/>
  <c r="Q1752" i="5"/>
  <c r="P1752" i="5"/>
  <c r="O1752" i="5"/>
  <c r="N1752" i="5"/>
  <c r="T1751" i="5"/>
  <c r="S1751" i="5"/>
  <c r="R1751" i="5"/>
  <c r="Q1751" i="5"/>
  <c r="P1751" i="5"/>
  <c r="O1751" i="5"/>
  <c r="N1751" i="5"/>
  <c r="T1750" i="5"/>
  <c r="S1750" i="5"/>
  <c r="R1750" i="5"/>
  <c r="Q1750" i="5"/>
  <c r="P1750" i="5"/>
  <c r="O1750" i="5"/>
  <c r="N1750" i="5"/>
  <c r="T1749" i="5"/>
  <c r="S1749" i="5"/>
  <c r="R1749" i="5"/>
  <c r="Q1749" i="5"/>
  <c r="P1749" i="5"/>
  <c r="O1749" i="5"/>
  <c r="N1749" i="5"/>
  <c r="T1748" i="5"/>
  <c r="S1748" i="5"/>
  <c r="R1748" i="5"/>
  <c r="Q1748" i="5"/>
  <c r="P1748" i="5"/>
  <c r="O1748" i="5"/>
  <c r="N1748" i="5"/>
  <c r="T1747" i="5"/>
  <c r="S1747" i="5"/>
  <c r="R1747" i="5"/>
  <c r="Q1747" i="5"/>
  <c r="P1747" i="5"/>
  <c r="O1747" i="5"/>
  <c r="N1747" i="5"/>
  <c r="T1746" i="5"/>
  <c r="S1746" i="5"/>
  <c r="R1746" i="5"/>
  <c r="Q1746" i="5"/>
  <c r="P1746" i="5"/>
  <c r="O1746" i="5"/>
  <c r="N1746" i="5"/>
  <c r="T1745" i="5"/>
  <c r="S1745" i="5"/>
  <c r="R1745" i="5"/>
  <c r="Q1745" i="5"/>
  <c r="P1745" i="5"/>
  <c r="O1745" i="5"/>
  <c r="N1745" i="5"/>
  <c r="T1744" i="5"/>
  <c r="S1744" i="5"/>
  <c r="R1744" i="5"/>
  <c r="Q1744" i="5"/>
  <c r="P1744" i="5"/>
  <c r="O1744" i="5"/>
  <c r="N1744" i="5"/>
  <c r="T1743" i="5"/>
  <c r="S1743" i="5"/>
  <c r="R1743" i="5"/>
  <c r="Q1743" i="5"/>
  <c r="P1743" i="5"/>
  <c r="O1743" i="5"/>
  <c r="N1743" i="5"/>
  <c r="T1742" i="5"/>
  <c r="S1742" i="5"/>
  <c r="R1742" i="5"/>
  <c r="Q1742" i="5"/>
  <c r="P1742" i="5"/>
  <c r="O1742" i="5"/>
  <c r="N1742" i="5"/>
  <c r="T1741" i="5"/>
  <c r="S1741" i="5"/>
  <c r="R1741" i="5"/>
  <c r="Q1741" i="5"/>
  <c r="P1741" i="5"/>
  <c r="O1741" i="5"/>
  <c r="N1741" i="5"/>
  <c r="T1740" i="5"/>
  <c r="S1740" i="5"/>
  <c r="R1740" i="5"/>
  <c r="Q1740" i="5"/>
  <c r="P1740" i="5"/>
  <c r="O1740" i="5"/>
  <c r="N1740" i="5"/>
  <c r="T1739" i="5"/>
  <c r="S1739" i="5"/>
  <c r="R1739" i="5"/>
  <c r="Q1739" i="5"/>
  <c r="P1739" i="5"/>
  <c r="O1739" i="5"/>
  <c r="N1739" i="5"/>
  <c r="T1738" i="5"/>
  <c r="S1738" i="5"/>
  <c r="R1738" i="5"/>
  <c r="Q1738" i="5"/>
  <c r="P1738" i="5"/>
  <c r="O1738" i="5"/>
  <c r="N1738" i="5"/>
  <c r="T1737" i="5"/>
  <c r="S1737" i="5"/>
  <c r="R1737" i="5"/>
  <c r="Q1737" i="5"/>
  <c r="P1737" i="5"/>
  <c r="O1737" i="5"/>
  <c r="N1737" i="5"/>
  <c r="T1736" i="5"/>
  <c r="S1736" i="5"/>
  <c r="R1736" i="5"/>
  <c r="Q1736" i="5"/>
  <c r="P1736" i="5"/>
  <c r="O1736" i="5"/>
  <c r="N1736" i="5"/>
  <c r="T1735" i="5"/>
  <c r="S1735" i="5"/>
  <c r="R1735" i="5"/>
  <c r="Q1735" i="5"/>
  <c r="P1735" i="5"/>
  <c r="O1735" i="5"/>
  <c r="N1735" i="5"/>
  <c r="T1734" i="5"/>
  <c r="S1734" i="5"/>
  <c r="R1734" i="5"/>
  <c r="Q1734" i="5"/>
  <c r="P1734" i="5"/>
  <c r="O1734" i="5"/>
  <c r="N1734" i="5"/>
  <c r="T1733" i="5"/>
  <c r="S1733" i="5"/>
  <c r="R1733" i="5"/>
  <c r="Q1733" i="5"/>
  <c r="P1733" i="5"/>
  <c r="O1733" i="5"/>
  <c r="N1733" i="5"/>
  <c r="T1732" i="5"/>
  <c r="S1732" i="5"/>
  <c r="R1732" i="5"/>
  <c r="Q1732" i="5"/>
  <c r="P1732" i="5"/>
  <c r="O1732" i="5"/>
  <c r="N1732" i="5"/>
  <c r="T1731" i="5"/>
  <c r="S1731" i="5"/>
  <c r="R1731" i="5"/>
  <c r="Q1731" i="5"/>
  <c r="P1731" i="5"/>
  <c r="O1731" i="5"/>
  <c r="N1731" i="5"/>
  <c r="T1730" i="5"/>
  <c r="S1730" i="5"/>
  <c r="R1730" i="5"/>
  <c r="Q1730" i="5"/>
  <c r="P1730" i="5"/>
  <c r="O1730" i="5"/>
  <c r="N1730" i="5"/>
  <c r="T1729" i="5"/>
  <c r="S1729" i="5"/>
  <c r="R1729" i="5"/>
  <c r="Q1729" i="5"/>
  <c r="P1729" i="5"/>
  <c r="O1729" i="5"/>
  <c r="N1729" i="5"/>
  <c r="T1728" i="5"/>
  <c r="S1728" i="5"/>
  <c r="R1728" i="5"/>
  <c r="Q1728" i="5"/>
  <c r="P1728" i="5"/>
  <c r="O1728" i="5"/>
  <c r="N1728" i="5"/>
  <c r="T1727" i="5"/>
  <c r="S1727" i="5"/>
  <c r="R1727" i="5"/>
  <c r="Q1727" i="5"/>
  <c r="P1727" i="5"/>
  <c r="O1727" i="5"/>
  <c r="N1727" i="5"/>
  <c r="T1726" i="5"/>
  <c r="S1726" i="5"/>
  <c r="R1726" i="5"/>
  <c r="Q1726" i="5"/>
  <c r="P1726" i="5"/>
  <c r="O1726" i="5"/>
  <c r="N1726" i="5"/>
  <c r="T1725" i="5"/>
  <c r="S1725" i="5"/>
  <c r="R1725" i="5"/>
  <c r="Q1725" i="5"/>
  <c r="P1725" i="5"/>
  <c r="O1725" i="5"/>
  <c r="N1725" i="5"/>
  <c r="T1724" i="5"/>
  <c r="S1724" i="5"/>
  <c r="R1724" i="5"/>
  <c r="Q1724" i="5"/>
  <c r="P1724" i="5"/>
  <c r="O1724" i="5"/>
  <c r="N1724" i="5"/>
  <c r="T1723" i="5"/>
  <c r="S1723" i="5"/>
  <c r="R1723" i="5"/>
  <c r="Q1723" i="5"/>
  <c r="P1723" i="5"/>
  <c r="O1723" i="5"/>
  <c r="N1723" i="5"/>
  <c r="T1722" i="5"/>
  <c r="S1722" i="5"/>
  <c r="R1722" i="5"/>
  <c r="Q1722" i="5"/>
  <c r="P1722" i="5"/>
  <c r="O1722" i="5"/>
  <c r="N1722" i="5"/>
  <c r="T1721" i="5"/>
  <c r="S1721" i="5"/>
  <c r="R1721" i="5"/>
  <c r="Q1721" i="5"/>
  <c r="P1721" i="5"/>
  <c r="O1721" i="5"/>
  <c r="N1721" i="5"/>
  <c r="T1720" i="5"/>
  <c r="S1720" i="5"/>
  <c r="R1720" i="5"/>
  <c r="Q1720" i="5"/>
  <c r="P1720" i="5"/>
  <c r="O1720" i="5"/>
  <c r="N1720" i="5"/>
  <c r="T1719" i="5"/>
  <c r="S1719" i="5"/>
  <c r="R1719" i="5"/>
  <c r="Q1719" i="5"/>
  <c r="P1719" i="5"/>
  <c r="O1719" i="5"/>
  <c r="N1719" i="5"/>
  <c r="T1718" i="5"/>
  <c r="S1718" i="5"/>
  <c r="R1718" i="5"/>
  <c r="Q1718" i="5"/>
  <c r="P1718" i="5"/>
  <c r="O1718" i="5"/>
  <c r="N1718" i="5"/>
  <c r="T1717" i="5"/>
  <c r="S1717" i="5"/>
  <c r="R1717" i="5"/>
  <c r="Q1717" i="5"/>
  <c r="P1717" i="5"/>
  <c r="O1717" i="5"/>
  <c r="N1717" i="5"/>
  <c r="T1716" i="5"/>
  <c r="S1716" i="5"/>
  <c r="R1716" i="5"/>
  <c r="Q1716" i="5"/>
  <c r="P1716" i="5"/>
  <c r="O1716" i="5"/>
  <c r="N1716" i="5"/>
  <c r="T1715" i="5"/>
  <c r="S1715" i="5"/>
  <c r="R1715" i="5"/>
  <c r="Q1715" i="5"/>
  <c r="P1715" i="5"/>
  <c r="O1715" i="5"/>
  <c r="N1715" i="5"/>
  <c r="T1714" i="5"/>
  <c r="S1714" i="5"/>
  <c r="R1714" i="5"/>
  <c r="Q1714" i="5"/>
  <c r="P1714" i="5"/>
  <c r="O1714" i="5"/>
  <c r="N1714" i="5"/>
  <c r="T1713" i="5"/>
  <c r="S1713" i="5"/>
  <c r="R1713" i="5"/>
  <c r="Q1713" i="5"/>
  <c r="P1713" i="5"/>
  <c r="O1713" i="5"/>
  <c r="N1713" i="5"/>
  <c r="T1712" i="5"/>
  <c r="S1712" i="5"/>
  <c r="R1712" i="5"/>
  <c r="Q1712" i="5"/>
  <c r="P1712" i="5"/>
  <c r="O1712" i="5"/>
  <c r="N1712" i="5"/>
  <c r="T1711" i="5"/>
  <c r="S1711" i="5"/>
  <c r="R1711" i="5"/>
  <c r="Q1711" i="5"/>
  <c r="P1711" i="5"/>
  <c r="O1711" i="5"/>
  <c r="N1711" i="5"/>
  <c r="T1710" i="5"/>
  <c r="S1710" i="5"/>
  <c r="R1710" i="5"/>
  <c r="Q1710" i="5"/>
  <c r="P1710" i="5"/>
  <c r="O1710" i="5"/>
  <c r="N1710" i="5"/>
  <c r="T1709" i="5"/>
  <c r="S1709" i="5"/>
  <c r="R1709" i="5"/>
  <c r="Q1709" i="5"/>
  <c r="P1709" i="5"/>
  <c r="O1709" i="5"/>
  <c r="N1709" i="5"/>
  <c r="T1708" i="5"/>
  <c r="S1708" i="5"/>
  <c r="R1708" i="5"/>
  <c r="Q1708" i="5"/>
  <c r="P1708" i="5"/>
  <c r="O1708" i="5"/>
  <c r="N1708" i="5"/>
  <c r="T1707" i="5"/>
  <c r="S1707" i="5"/>
  <c r="R1707" i="5"/>
  <c r="Q1707" i="5"/>
  <c r="P1707" i="5"/>
  <c r="O1707" i="5"/>
  <c r="N1707" i="5"/>
  <c r="T1706" i="5"/>
  <c r="S1706" i="5"/>
  <c r="R1706" i="5"/>
  <c r="Q1706" i="5"/>
  <c r="P1706" i="5"/>
  <c r="O1706" i="5"/>
  <c r="N1706" i="5"/>
  <c r="T1705" i="5"/>
  <c r="S1705" i="5"/>
  <c r="R1705" i="5"/>
  <c r="Q1705" i="5"/>
  <c r="P1705" i="5"/>
  <c r="O1705" i="5"/>
  <c r="N1705" i="5"/>
  <c r="T1704" i="5"/>
  <c r="S1704" i="5"/>
  <c r="R1704" i="5"/>
  <c r="Q1704" i="5"/>
  <c r="P1704" i="5"/>
  <c r="O1704" i="5"/>
  <c r="N1704" i="5"/>
  <c r="T1703" i="5"/>
  <c r="S1703" i="5"/>
  <c r="R1703" i="5"/>
  <c r="Q1703" i="5"/>
  <c r="P1703" i="5"/>
  <c r="O1703" i="5"/>
  <c r="N1703" i="5"/>
  <c r="T1702" i="5"/>
  <c r="S1702" i="5"/>
  <c r="R1702" i="5"/>
  <c r="Q1702" i="5"/>
  <c r="P1702" i="5"/>
  <c r="O1702" i="5"/>
  <c r="N1702" i="5"/>
  <c r="T1701" i="5"/>
  <c r="S1701" i="5"/>
  <c r="R1701" i="5"/>
  <c r="Q1701" i="5"/>
  <c r="P1701" i="5"/>
  <c r="O1701" i="5"/>
  <c r="N1701" i="5"/>
  <c r="T1700" i="5"/>
  <c r="S1700" i="5"/>
  <c r="R1700" i="5"/>
  <c r="Q1700" i="5"/>
  <c r="P1700" i="5"/>
  <c r="O1700" i="5"/>
  <c r="N1700" i="5"/>
  <c r="T1699" i="5"/>
  <c r="S1699" i="5"/>
  <c r="R1699" i="5"/>
  <c r="Q1699" i="5"/>
  <c r="P1699" i="5"/>
  <c r="O1699" i="5"/>
  <c r="N1699" i="5"/>
  <c r="T1698" i="5"/>
  <c r="S1698" i="5"/>
  <c r="R1698" i="5"/>
  <c r="Q1698" i="5"/>
  <c r="P1698" i="5"/>
  <c r="O1698" i="5"/>
  <c r="N1698" i="5"/>
  <c r="T1697" i="5"/>
  <c r="S1697" i="5"/>
  <c r="R1697" i="5"/>
  <c r="Q1697" i="5"/>
  <c r="P1697" i="5"/>
  <c r="O1697" i="5"/>
  <c r="N1697" i="5"/>
  <c r="T1696" i="5"/>
  <c r="S1696" i="5"/>
  <c r="R1696" i="5"/>
  <c r="Q1696" i="5"/>
  <c r="P1696" i="5"/>
  <c r="O1696" i="5"/>
  <c r="N1696" i="5"/>
  <c r="T1695" i="5"/>
  <c r="S1695" i="5"/>
  <c r="R1695" i="5"/>
  <c r="Q1695" i="5"/>
  <c r="P1695" i="5"/>
  <c r="O1695" i="5"/>
  <c r="N1695" i="5"/>
  <c r="T1694" i="5"/>
  <c r="S1694" i="5"/>
  <c r="R1694" i="5"/>
  <c r="Q1694" i="5"/>
  <c r="P1694" i="5"/>
  <c r="O1694" i="5"/>
  <c r="N1694" i="5"/>
  <c r="T1693" i="5"/>
  <c r="S1693" i="5"/>
  <c r="R1693" i="5"/>
  <c r="Q1693" i="5"/>
  <c r="P1693" i="5"/>
  <c r="O1693" i="5"/>
  <c r="N1693" i="5"/>
  <c r="T1692" i="5"/>
  <c r="S1692" i="5"/>
  <c r="R1692" i="5"/>
  <c r="Q1692" i="5"/>
  <c r="P1692" i="5"/>
  <c r="O1692" i="5"/>
  <c r="N1692" i="5"/>
  <c r="T1691" i="5"/>
  <c r="S1691" i="5"/>
  <c r="R1691" i="5"/>
  <c r="Q1691" i="5"/>
  <c r="P1691" i="5"/>
  <c r="O1691" i="5"/>
  <c r="N1691" i="5"/>
  <c r="T1690" i="5"/>
  <c r="S1690" i="5"/>
  <c r="R1690" i="5"/>
  <c r="Q1690" i="5"/>
  <c r="P1690" i="5"/>
  <c r="O1690" i="5"/>
  <c r="N1690" i="5"/>
  <c r="T1689" i="5"/>
  <c r="S1689" i="5"/>
  <c r="R1689" i="5"/>
  <c r="Q1689" i="5"/>
  <c r="P1689" i="5"/>
  <c r="O1689" i="5"/>
  <c r="N1689" i="5"/>
  <c r="T1688" i="5"/>
  <c r="S1688" i="5"/>
  <c r="R1688" i="5"/>
  <c r="Q1688" i="5"/>
  <c r="P1688" i="5"/>
  <c r="O1688" i="5"/>
  <c r="N1688" i="5"/>
  <c r="T1687" i="5"/>
  <c r="S1687" i="5"/>
  <c r="R1687" i="5"/>
  <c r="Q1687" i="5"/>
  <c r="P1687" i="5"/>
  <c r="O1687" i="5"/>
  <c r="N1687" i="5"/>
  <c r="T1686" i="5"/>
  <c r="S1686" i="5"/>
  <c r="R1686" i="5"/>
  <c r="Q1686" i="5"/>
  <c r="P1686" i="5"/>
  <c r="O1686" i="5"/>
  <c r="N1686" i="5"/>
  <c r="T1685" i="5"/>
  <c r="S1685" i="5"/>
  <c r="R1685" i="5"/>
  <c r="Q1685" i="5"/>
  <c r="P1685" i="5"/>
  <c r="O1685" i="5"/>
  <c r="N1685" i="5"/>
  <c r="T1684" i="5"/>
  <c r="S1684" i="5"/>
  <c r="R1684" i="5"/>
  <c r="Q1684" i="5"/>
  <c r="P1684" i="5"/>
  <c r="O1684" i="5"/>
  <c r="N1684" i="5"/>
  <c r="T1683" i="5"/>
  <c r="S1683" i="5"/>
  <c r="R1683" i="5"/>
  <c r="Q1683" i="5"/>
  <c r="P1683" i="5"/>
  <c r="O1683" i="5"/>
  <c r="N1683" i="5"/>
  <c r="T1682" i="5"/>
  <c r="S1682" i="5"/>
  <c r="R1682" i="5"/>
  <c r="Q1682" i="5"/>
  <c r="P1682" i="5"/>
  <c r="O1682" i="5"/>
  <c r="N1682" i="5"/>
  <c r="T1681" i="5"/>
  <c r="S1681" i="5"/>
  <c r="R1681" i="5"/>
  <c r="Q1681" i="5"/>
  <c r="P1681" i="5"/>
  <c r="O1681" i="5"/>
  <c r="N1681" i="5"/>
  <c r="T1680" i="5"/>
  <c r="S1680" i="5"/>
  <c r="R1680" i="5"/>
  <c r="Q1680" i="5"/>
  <c r="P1680" i="5"/>
  <c r="O1680" i="5"/>
  <c r="N1680" i="5"/>
  <c r="T1679" i="5"/>
  <c r="S1679" i="5"/>
  <c r="R1679" i="5"/>
  <c r="Q1679" i="5"/>
  <c r="P1679" i="5"/>
  <c r="O1679" i="5"/>
  <c r="N1679" i="5"/>
  <c r="T1678" i="5"/>
  <c r="S1678" i="5"/>
  <c r="R1678" i="5"/>
  <c r="Q1678" i="5"/>
  <c r="P1678" i="5"/>
  <c r="O1678" i="5"/>
  <c r="N1678" i="5"/>
  <c r="T1677" i="5"/>
  <c r="S1677" i="5"/>
  <c r="R1677" i="5"/>
  <c r="Q1677" i="5"/>
  <c r="P1677" i="5"/>
  <c r="O1677" i="5"/>
  <c r="N1677" i="5"/>
  <c r="T1676" i="5"/>
  <c r="S1676" i="5"/>
  <c r="R1676" i="5"/>
  <c r="Q1676" i="5"/>
  <c r="P1676" i="5"/>
  <c r="O1676" i="5"/>
  <c r="N1676" i="5"/>
  <c r="T1675" i="5"/>
  <c r="S1675" i="5"/>
  <c r="R1675" i="5"/>
  <c r="Q1675" i="5"/>
  <c r="P1675" i="5"/>
  <c r="O1675" i="5"/>
  <c r="N1675" i="5"/>
  <c r="T1674" i="5"/>
  <c r="S1674" i="5"/>
  <c r="R1674" i="5"/>
  <c r="Q1674" i="5"/>
  <c r="P1674" i="5"/>
  <c r="O1674" i="5"/>
  <c r="N1674" i="5"/>
  <c r="T1673" i="5"/>
  <c r="S1673" i="5"/>
  <c r="R1673" i="5"/>
  <c r="Q1673" i="5"/>
  <c r="P1673" i="5"/>
  <c r="O1673" i="5"/>
  <c r="N1673" i="5"/>
  <c r="T1672" i="5"/>
  <c r="S1672" i="5"/>
  <c r="R1672" i="5"/>
  <c r="Q1672" i="5"/>
  <c r="P1672" i="5"/>
  <c r="O1672" i="5"/>
  <c r="N1672" i="5"/>
  <c r="T1671" i="5"/>
  <c r="S1671" i="5"/>
  <c r="R1671" i="5"/>
  <c r="Q1671" i="5"/>
  <c r="P1671" i="5"/>
  <c r="O1671" i="5"/>
  <c r="N1671" i="5"/>
  <c r="T1670" i="5"/>
  <c r="S1670" i="5"/>
  <c r="R1670" i="5"/>
  <c r="Q1670" i="5"/>
  <c r="P1670" i="5"/>
  <c r="O1670" i="5"/>
  <c r="N1670" i="5"/>
  <c r="T1669" i="5"/>
  <c r="S1669" i="5"/>
  <c r="R1669" i="5"/>
  <c r="Q1669" i="5"/>
  <c r="P1669" i="5"/>
  <c r="O1669" i="5"/>
  <c r="N1669" i="5"/>
  <c r="T1668" i="5"/>
  <c r="S1668" i="5"/>
  <c r="R1668" i="5"/>
  <c r="Q1668" i="5"/>
  <c r="P1668" i="5"/>
  <c r="O1668" i="5"/>
  <c r="N1668" i="5"/>
  <c r="T1667" i="5"/>
  <c r="S1667" i="5"/>
  <c r="R1667" i="5"/>
  <c r="Q1667" i="5"/>
  <c r="P1667" i="5"/>
  <c r="O1667" i="5"/>
  <c r="N1667" i="5"/>
  <c r="T1666" i="5"/>
  <c r="S1666" i="5"/>
  <c r="R1666" i="5"/>
  <c r="Q1666" i="5"/>
  <c r="P1666" i="5"/>
  <c r="O1666" i="5"/>
  <c r="N1666" i="5"/>
  <c r="T1665" i="5"/>
  <c r="S1665" i="5"/>
  <c r="R1665" i="5"/>
  <c r="Q1665" i="5"/>
  <c r="P1665" i="5"/>
  <c r="O1665" i="5"/>
  <c r="N1665" i="5"/>
  <c r="T1664" i="5"/>
  <c r="S1664" i="5"/>
  <c r="R1664" i="5"/>
  <c r="Q1664" i="5"/>
  <c r="P1664" i="5"/>
  <c r="O1664" i="5"/>
  <c r="N1664" i="5"/>
  <c r="T1663" i="5"/>
  <c r="S1663" i="5"/>
  <c r="R1663" i="5"/>
  <c r="Q1663" i="5"/>
  <c r="P1663" i="5"/>
  <c r="O1663" i="5"/>
  <c r="N1663" i="5"/>
  <c r="T1662" i="5"/>
  <c r="S1662" i="5"/>
  <c r="R1662" i="5"/>
  <c r="Q1662" i="5"/>
  <c r="P1662" i="5"/>
  <c r="O1662" i="5"/>
  <c r="N1662" i="5"/>
  <c r="T1661" i="5"/>
  <c r="S1661" i="5"/>
  <c r="R1661" i="5"/>
  <c r="Q1661" i="5"/>
  <c r="P1661" i="5"/>
  <c r="O1661" i="5"/>
  <c r="N1661" i="5"/>
  <c r="T1660" i="5"/>
  <c r="S1660" i="5"/>
  <c r="R1660" i="5"/>
  <c r="Q1660" i="5"/>
  <c r="P1660" i="5"/>
  <c r="O1660" i="5"/>
  <c r="N1660" i="5"/>
  <c r="T1659" i="5"/>
  <c r="S1659" i="5"/>
  <c r="R1659" i="5"/>
  <c r="Q1659" i="5"/>
  <c r="P1659" i="5"/>
  <c r="O1659" i="5"/>
  <c r="N1659" i="5"/>
  <c r="T1658" i="5"/>
  <c r="S1658" i="5"/>
  <c r="R1658" i="5"/>
  <c r="Q1658" i="5"/>
  <c r="P1658" i="5"/>
  <c r="O1658" i="5"/>
  <c r="N1658" i="5"/>
  <c r="T1657" i="5"/>
  <c r="S1657" i="5"/>
  <c r="R1657" i="5"/>
  <c r="Q1657" i="5"/>
  <c r="P1657" i="5"/>
  <c r="O1657" i="5"/>
  <c r="N1657" i="5"/>
  <c r="T1656" i="5"/>
  <c r="S1656" i="5"/>
  <c r="R1656" i="5"/>
  <c r="Q1656" i="5"/>
  <c r="P1656" i="5"/>
  <c r="O1656" i="5"/>
  <c r="N1656" i="5"/>
  <c r="T1655" i="5"/>
  <c r="S1655" i="5"/>
  <c r="R1655" i="5"/>
  <c r="Q1655" i="5"/>
  <c r="P1655" i="5"/>
  <c r="O1655" i="5"/>
  <c r="N1655" i="5"/>
  <c r="T1654" i="5"/>
  <c r="S1654" i="5"/>
  <c r="R1654" i="5"/>
  <c r="Q1654" i="5"/>
  <c r="P1654" i="5"/>
  <c r="O1654" i="5"/>
  <c r="N1654" i="5"/>
  <c r="T1653" i="5"/>
  <c r="S1653" i="5"/>
  <c r="R1653" i="5"/>
  <c r="Q1653" i="5"/>
  <c r="P1653" i="5"/>
  <c r="O1653" i="5"/>
  <c r="N1653" i="5"/>
  <c r="T1652" i="5"/>
  <c r="S1652" i="5"/>
  <c r="R1652" i="5"/>
  <c r="Q1652" i="5"/>
  <c r="P1652" i="5"/>
  <c r="O1652" i="5"/>
  <c r="N1652" i="5"/>
  <c r="T1651" i="5"/>
  <c r="S1651" i="5"/>
  <c r="R1651" i="5"/>
  <c r="Q1651" i="5"/>
  <c r="P1651" i="5"/>
  <c r="O1651" i="5"/>
  <c r="N1651" i="5"/>
  <c r="T1650" i="5"/>
  <c r="S1650" i="5"/>
  <c r="R1650" i="5"/>
  <c r="Q1650" i="5"/>
  <c r="P1650" i="5"/>
  <c r="O1650" i="5"/>
  <c r="N1650" i="5"/>
  <c r="T1649" i="5"/>
  <c r="S1649" i="5"/>
  <c r="R1649" i="5"/>
  <c r="Q1649" i="5"/>
  <c r="P1649" i="5"/>
  <c r="O1649" i="5"/>
  <c r="N1649" i="5"/>
  <c r="T1648" i="5"/>
  <c r="S1648" i="5"/>
  <c r="R1648" i="5"/>
  <c r="Q1648" i="5"/>
  <c r="P1648" i="5"/>
  <c r="O1648" i="5"/>
  <c r="N1648" i="5"/>
  <c r="T1647" i="5"/>
  <c r="S1647" i="5"/>
  <c r="R1647" i="5"/>
  <c r="Q1647" i="5"/>
  <c r="P1647" i="5"/>
  <c r="O1647" i="5"/>
  <c r="N1647" i="5"/>
  <c r="T1646" i="5"/>
  <c r="S1646" i="5"/>
  <c r="R1646" i="5"/>
  <c r="Q1646" i="5"/>
  <c r="P1646" i="5"/>
  <c r="O1646" i="5"/>
  <c r="N1646" i="5"/>
  <c r="T1645" i="5"/>
  <c r="S1645" i="5"/>
  <c r="R1645" i="5"/>
  <c r="Q1645" i="5"/>
  <c r="P1645" i="5"/>
  <c r="O1645" i="5"/>
  <c r="N1645" i="5"/>
  <c r="T1644" i="5"/>
  <c r="S1644" i="5"/>
  <c r="R1644" i="5"/>
  <c r="Q1644" i="5"/>
  <c r="P1644" i="5"/>
  <c r="O1644" i="5"/>
  <c r="N1644" i="5"/>
  <c r="T1643" i="5"/>
  <c r="S1643" i="5"/>
  <c r="R1643" i="5"/>
  <c r="Q1643" i="5"/>
  <c r="P1643" i="5"/>
  <c r="O1643" i="5"/>
  <c r="N1643" i="5"/>
  <c r="T1642" i="5"/>
  <c r="S1642" i="5"/>
  <c r="R1642" i="5"/>
  <c r="Q1642" i="5"/>
  <c r="P1642" i="5"/>
  <c r="O1642" i="5"/>
  <c r="N1642" i="5"/>
  <c r="T1641" i="5"/>
  <c r="S1641" i="5"/>
  <c r="R1641" i="5"/>
  <c r="Q1641" i="5"/>
  <c r="P1641" i="5"/>
  <c r="O1641" i="5"/>
  <c r="N1641" i="5"/>
  <c r="T1640" i="5"/>
  <c r="S1640" i="5"/>
  <c r="R1640" i="5"/>
  <c r="Q1640" i="5"/>
  <c r="P1640" i="5"/>
  <c r="O1640" i="5"/>
  <c r="N1640" i="5"/>
  <c r="T1639" i="5"/>
  <c r="S1639" i="5"/>
  <c r="R1639" i="5"/>
  <c r="Q1639" i="5"/>
  <c r="P1639" i="5"/>
  <c r="O1639" i="5"/>
  <c r="N1639" i="5"/>
  <c r="T1638" i="5"/>
  <c r="S1638" i="5"/>
  <c r="R1638" i="5"/>
  <c r="Q1638" i="5"/>
  <c r="P1638" i="5"/>
  <c r="O1638" i="5"/>
  <c r="N1638" i="5"/>
  <c r="T1637" i="5"/>
  <c r="S1637" i="5"/>
  <c r="R1637" i="5"/>
  <c r="Q1637" i="5"/>
  <c r="P1637" i="5"/>
  <c r="O1637" i="5"/>
  <c r="N1637" i="5"/>
  <c r="T1636" i="5"/>
  <c r="S1636" i="5"/>
  <c r="R1636" i="5"/>
  <c r="Q1636" i="5"/>
  <c r="P1636" i="5"/>
  <c r="O1636" i="5"/>
  <c r="N1636" i="5"/>
  <c r="T1635" i="5"/>
  <c r="S1635" i="5"/>
  <c r="R1635" i="5"/>
  <c r="Q1635" i="5"/>
  <c r="P1635" i="5"/>
  <c r="O1635" i="5"/>
  <c r="N1635" i="5"/>
  <c r="T1634" i="5"/>
  <c r="S1634" i="5"/>
  <c r="R1634" i="5"/>
  <c r="Q1634" i="5"/>
  <c r="P1634" i="5"/>
  <c r="O1634" i="5"/>
  <c r="N1634" i="5"/>
  <c r="T1633" i="5"/>
  <c r="S1633" i="5"/>
  <c r="R1633" i="5"/>
  <c r="Q1633" i="5"/>
  <c r="P1633" i="5"/>
  <c r="O1633" i="5"/>
  <c r="N1633" i="5"/>
  <c r="T1632" i="5"/>
  <c r="S1632" i="5"/>
  <c r="R1632" i="5"/>
  <c r="Q1632" i="5"/>
  <c r="P1632" i="5"/>
  <c r="O1632" i="5"/>
  <c r="N1632" i="5"/>
  <c r="T1631" i="5"/>
  <c r="S1631" i="5"/>
  <c r="R1631" i="5"/>
  <c r="Q1631" i="5"/>
  <c r="P1631" i="5"/>
  <c r="O1631" i="5"/>
  <c r="N1631" i="5"/>
  <c r="T1630" i="5"/>
  <c r="S1630" i="5"/>
  <c r="R1630" i="5"/>
  <c r="Q1630" i="5"/>
  <c r="P1630" i="5"/>
  <c r="O1630" i="5"/>
  <c r="N1630" i="5"/>
  <c r="T1629" i="5"/>
  <c r="S1629" i="5"/>
  <c r="R1629" i="5"/>
  <c r="Q1629" i="5"/>
  <c r="P1629" i="5"/>
  <c r="O1629" i="5"/>
  <c r="N1629" i="5"/>
  <c r="T1628" i="5"/>
  <c r="S1628" i="5"/>
  <c r="R1628" i="5"/>
  <c r="Q1628" i="5"/>
  <c r="P1628" i="5"/>
  <c r="O1628" i="5"/>
  <c r="N1628" i="5"/>
  <c r="T1627" i="5"/>
  <c r="S1627" i="5"/>
  <c r="R1627" i="5"/>
  <c r="Q1627" i="5"/>
  <c r="P1627" i="5"/>
  <c r="O1627" i="5"/>
  <c r="N1627" i="5"/>
  <c r="T1626" i="5"/>
  <c r="S1626" i="5"/>
  <c r="R1626" i="5"/>
  <c r="Q1626" i="5"/>
  <c r="P1626" i="5"/>
  <c r="O1626" i="5"/>
  <c r="N1626" i="5"/>
  <c r="T1625" i="5"/>
  <c r="S1625" i="5"/>
  <c r="R1625" i="5"/>
  <c r="Q1625" i="5"/>
  <c r="P1625" i="5"/>
  <c r="O1625" i="5"/>
  <c r="N1625" i="5"/>
  <c r="T1624" i="5"/>
  <c r="S1624" i="5"/>
  <c r="R1624" i="5"/>
  <c r="Q1624" i="5"/>
  <c r="P1624" i="5"/>
  <c r="O1624" i="5"/>
  <c r="N1624" i="5"/>
  <c r="T1623" i="5"/>
  <c r="S1623" i="5"/>
  <c r="R1623" i="5"/>
  <c r="Q1623" i="5"/>
  <c r="P1623" i="5"/>
  <c r="O1623" i="5"/>
  <c r="N1623" i="5"/>
  <c r="T1622" i="5"/>
  <c r="S1622" i="5"/>
  <c r="R1622" i="5"/>
  <c r="Q1622" i="5"/>
  <c r="P1622" i="5"/>
  <c r="O1622" i="5"/>
  <c r="N1622" i="5"/>
  <c r="T1621" i="5"/>
  <c r="S1621" i="5"/>
  <c r="R1621" i="5"/>
  <c r="Q1621" i="5"/>
  <c r="P1621" i="5"/>
  <c r="O1621" i="5"/>
  <c r="N1621" i="5"/>
  <c r="T1620" i="5"/>
  <c r="S1620" i="5"/>
  <c r="R1620" i="5"/>
  <c r="Q1620" i="5"/>
  <c r="P1620" i="5"/>
  <c r="O1620" i="5"/>
  <c r="N1620" i="5"/>
  <c r="T1619" i="5"/>
  <c r="S1619" i="5"/>
  <c r="R1619" i="5"/>
  <c r="Q1619" i="5"/>
  <c r="P1619" i="5"/>
  <c r="O1619" i="5"/>
  <c r="N1619" i="5"/>
  <c r="T1618" i="5"/>
  <c r="S1618" i="5"/>
  <c r="R1618" i="5"/>
  <c r="Q1618" i="5"/>
  <c r="P1618" i="5"/>
  <c r="O1618" i="5"/>
  <c r="N1618" i="5"/>
  <c r="T1617" i="5"/>
  <c r="S1617" i="5"/>
  <c r="R1617" i="5"/>
  <c r="Q1617" i="5"/>
  <c r="P1617" i="5"/>
  <c r="O1617" i="5"/>
  <c r="N1617" i="5"/>
  <c r="T1616" i="5"/>
  <c r="S1616" i="5"/>
  <c r="R1616" i="5"/>
  <c r="Q1616" i="5"/>
  <c r="P1616" i="5"/>
  <c r="O1616" i="5"/>
  <c r="N1616" i="5"/>
  <c r="T1615" i="5"/>
  <c r="S1615" i="5"/>
  <c r="R1615" i="5"/>
  <c r="Q1615" i="5"/>
  <c r="P1615" i="5"/>
  <c r="O1615" i="5"/>
  <c r="N1615" i="5"/>
  <c r="T1614" i="5"/>
  <c r="S1614" i="5"/>
  <c r="R1614" i="5"/>
  <c r="Q1614" i="5"/>
  <c r="P1614" i="5"/>
  <c r="O1614" i="5"/>
  <c r="N1614" i="5"/>
  <c r="T1613" i="5"/>
  <c r="S1613" i="5"/>
  <c r="R1613" i="5"/>
  <c r="Q1613" i="5"/>
  <c r="P1613" i="5"/>
  <c r="O1613" i="5"/>
  <c r="N1613" i="5"/>
  <c r="T1612" i="5"/>
  <c r="S1612" i="5"/>
  <c r="R1612" i="5"/>
  <c r="Q1612" i="5"/>
  <c r="P1612" i="5"/>
  <c r="O1612" i="5"/>
  <c r="N1612" i="5"/>
  <c r="T1611" i="5"/>
  <c r="S1611" i="5"/>
  <c r="R1611" i="5"/>
  <c r="Q1611" i="5"/>
  <c r="P1611" i="5"/>
  <c r="O1611" i="5"/>
  <c r="N1611" i="5"/>
  <c r="T1610" i="5"/>
  <c r="S1610" i="5"/>
  <c r="R1610" i="5"/>
  <c r="Q1610" i="5"/>
  <c r="P1610" i="5"/>
  <c r="O1610" i="5"/>
  <c r="N1610" i="5"/>
  <c r="T1609" i="5"/>
  <c r="S1609" i="5"/>
  <c r="R1609" i="5"/>
  <c r="Q1609" i="5"/>
  <c r="P1609" i="5"/>
  <c r="O1609" i="5"/>
  <c r="N1609" i="5"/>
  <c r="T1608" i="5"/>
  <c r="S1608" i="5"/>
  <c r="R1608" i="5"/>
  <c r="Q1608" i="5"/>
  <c r="P1608" i="5"/>
  <c r="O1608" i="5"/>
  <c r="N1608" i="5"/>
  <c r="T1607" i="5"/>
  <c r="S1607" i="5"/>
  <c r="R1607" i="5"/>
  <c r="Q1607" i="5"/>
  <c r="P1607" i="5"/>
  <c r="O1607" i="5"/>
  <c r="N1607" i="5"/>
  <c r="T1606" i="5"/>
  <c r="S1606" i="5"/>
  <c r="R1606" i="5"/>
  <c r="Q1606" i="5"/>
  <c r="P1606" i="5"/>
  <c r="O1606" i="5"/>
  <c r="N1606" i="5"/>
  <c r="T1605" i="5"/>
  <c r="S1605" i="5"/>
  <c r="R1605" i="5"/>
  <c r="Q1605" i="5"/>
  <c r="P1605" i="5"/>
  <c r="O1605" i="5"/>
  <c r="N1605" i="5"/>
  <c r="T1604" i="5"/>
  <c r="S1604" i="5"/>
  <c r="R1604" i="5"/>
  <c r="Q1604" i="5"/>
  <c r="P1604" i="5"/>
  <c r="O1604" i="5"/>
  <c r="N1604" i="5"/>
  <c r="T1603" i="5"/>
  <c r="S1603" i="5"/>
  <c r="R1603" i="5"/>
  <c r="Q1603" i="5"/>
  <c r="P1603" i="5"/>
  <c r="O1603" i="5"/>
  <c r="N1603" i="5"/>
  <c r="T1602" i="5"/>
  <c r="S1602" i="5"/>
  <c r="R1602" i="5"/>
  <c r="Q1602" i="5"/>
  <c r="P1602" i="5"/>
  <c r="O1602" i="5"/>
  <c r="N1602" i="5"/>
  <c r="T1601" i="5"/>
  <c r="S1601" i="5"/>
  <c r="R1601" i="5"/>
  <c r="Q1601" i="5"/>
  <c r="P1601" i="5"/>
  <c r="O1601" i="5"/>
  <c r="N1601" i="5"/>
  <c r="T1600" i="5"/>
  <c r="S1600" i="5"/>
  <c r="R1600" i="5"/>
  <c r="Q1600" i="5"/>
  <c r="P1600" i="5"/>
  <c r="O1600" i="5"/>
  <c r="N1600" i="5"/>
  <c r="T1599" i="5"/>
  <c r="S1599" i="5"/>
  <c r="R1599" i="5"/>
  <c r="Q1599" i="5"/>
  <c r="P1599" i="5"/>
  <c r="O1599" i="5"/>
  <c r="N1599" i="5"/>
  <c r="T1598" i="5"/>
  <c r="S1598" i="5"/>
  <c r="R1598" i="5"/>
  <c r="Q1598" i="5"/>
  <c r="P1598" i="5"/>
  <c r="O1598" i="5"/>
  <c r="N1598" i="5"/>
  <c r="T1597" i="5"/>
  <c r="S1597" i="5"/>
  <c r="R1597" i="5"/>
  <c r="Q1597" i="5"/>
  <c r="P1597" i="5"/>
  <c r="O1597" i="5"/>
  <c r="N1597" i="5"/>
  <c r="T1596" i="5"/>
  <c r="S1596" i="5"/>
  <c r="R1596" i="5"/>
  <c r="Q1596" i="5"/>
  <c r="P1596" i="5"/>
  <c r="O1596" i="5"/>
  <c r="N1596" i="5"/>
  <c r="T1595" i="5"/>
  <c r="S1595" i="5"/>
  <c r="R1595" i="5"/>
  <c r="Q1595" i="5"/>
  <c r="P1595" i="5"/>
  <c r="O1595" i="5"/>
  <c r="N1595" i="5"/>
  <c r="T1594" i="5"/>
  <c r="S1594" i="5"/>
  <c r="R1594" i="5"/>
  <c r="Q1594" i="5"/>
  <c r="P1594" i="5"/>
  <c r="O1594" i="5"/>
  <c r="N1594" i="5"/>
  <c r="T1593" i="5"/>
  <c r="S1593" i="5"/>
  <c r="R1593" i="5"/>
  <c r="Q1593" i="5"/>
  <c r="P1593" i="5"/>
  <c r="O1593" i="5"/>
  <c r="N1593" i="5"/>
  <c r="T1592" i="5"/>
  <c r="S1592" i="5"/>
  <c r="R1592" i="5"/>
  <c r="Q1592" i="5"/>
  <c r="P1592" i="5"/>
  <c r="O1592" i="5"/>
  <c r="N1592" i="5"/>
  <c r="T1591" i="5"/>
  <c r="S1591" i="5"/>
  <c r="R1591" i="5"/>
  <c r="Q1591" i="5"/>
  <c r="P1591" i="5"/>
  <c r="O1591" i="5"/>
  <c r="N1591" i="5"/>
  <c r="T1590" i="5"/>
  <c r="S1590" i="5"/>
  <c r="R1590" i="5"/>
  <c r="Q1590" i="5"/>
  <c r="P1590" i="5"/>
  <c r="O1590" i="5"/>
  <c r="N1590" i="5"/>
  <c r="T1589" i="5"/>
  <c r="S1589" i="5"/>
  <c r="R1589" i="5"/>
  <c r="Q1589" i="5"/>
  <c r="P1589" i="5"/>
  <c r="O1589" i="5"/>
  <c r="N1589" i="5"/>
  <c r="T1588" i="5"/>
  <c r="S1588" i="5"/>
  <c r="R1588" i="5"/>
  <c r="Q1588" i="5"/>
  <c r="P1588" i="5"/>
  <c r="O1588" i="5"/>
  <c r="N1588" i="5"/>
  <c r="T1587" i="5"/>
  <c r="S1587" i="5"/>
  <c r="R1587" i="5"/>
  <c r="Q1587" i="5"/>
  <c r="P1587" i="5"/>
  <c r="O1587" i="5"/>
  <c r="N1587" i="5"/>
  <c r="T1586" i="5"/>
  <c r="S1586" i="5"/>
  <c r="R1586" i="5"/>
  <c r="Q1586" i="5"/>
  <c r="P1586" i="5"/>
  <c r="O1586" i="5"/>
  <c r="N1586" i="5"/>
  <c r="T1585" i="5"/>
  <c r="S1585" i="5"/>
  <c r="R1585" i="5"/>
  <c r="Q1585" i="5"/>
  <c r="P1585" i="5"/>
  <c r="O1585" i="5"/>
  <c r="N1585" i="5"/>
  <c r="T1584" i="5"/>
  <c r="S1584" i="5"/>
  <c r="R1584" i="5"/>
  <c r="Q1584" i="5"/>
  <c r="P1584" i="5"/>
  <c r="O1584" i="5"/>
  <c r="N1584" i="5"/>
  <c r="T1583" i="5"/>
  <c r="S1583" i="5"/>
  <c r="R1583" i="5"/>
  <c r="Q1583" i="5"/>
  <c r="P1583" i="5"/>
  <c r="O1583" i="5"/>
  <c r="N1583" i="5"/>
  <c r="T1582" i="5"/>
  <c r="S1582" i="5"/>
  <c r="R1582" i="5"/>
  <c r="Q1582" i="5"/>
  <c r="P1582" i="5"/>
  <c r="O1582" i="5"/>
  <c r="N1582" i="5"/>
  <c r="T1581" i="5"/>
  <c r="S1581" i="5"/>
  <c r="R1581" i="5"/>
  <c r="Q1581" i="5"/>
  <c r="P1581" i="5"/>
  <c r="O1581" i="5"/>
  <c r="N1581" i="5"/>
  <c r="T1580" i="5"/>
  <c r="S1580" i="5"/>
  <c r="R1580" i="5"/>
  <c r="Q1580" i="5"/>
  <c r="P1580" i="5"/>
  <c r="O1580" i="5"/>
  <c r="N1580" i="5"/>
  <c r="T1579" i="5"/>
  <c r="S1579" i="5"/>
  <c r="R1579" i="5"/>
  <c r="Q1579" i="5"/>
  <c r="P1579" i="5"/>
  <c r="O1579" i="5"/>
  <c r="N1579" i="5"/>
  <c r="T1578" i="5"/>
  <c r="S1578" i="5"/>
  <c r="R1578" i="5"/>
  <c r="Q1578" i="5"/>
  <c r="P1578" i="5"/>
  <c r="O1578" i="5"/>
  <c r="N1578" i="5"/>
  <c r="T1577" i="5"/>
  <c r="S1577" i="5"/>
  <c r="R1577" i="5"/>
  <c r="Q1577" i="5"/>
  <c r="P1577" i="5"/>
  <c r="O1577" i="5"/>
  <c r="N1577" i="5"/>
  <c r="T1576" i="5"/>
  <c r="S1576" i="5"/>
  <c r="R1576" i="5"/>
  <c r="Q1576" i="5"/>
  <c r="P1576" i="5"/>
  <c r="O1576" i="5"/>
  <c r="N1576" i="5"/>
  <c r="T1575" i="5"/>
  <c r="S1575" i="5"/>
  <c r="R1575" i="5"/>
  <c r="Q1575" i="5"/>
  <c r="P1575" i="5"/>
  <c r="O1575" i="5"/>
  <c r="N1575" i="5"/>
  <c r="T1574" i="5"/>
  <c r="S1574" i="5"/>
  <c r="R1574" i="5"/>
  <c r="Q1574" i="5"/>
  <c r="P1574" i="5"/>
  <c r="O1574" i="5"/>
  <c r="N1574" i="5"/>
  <c r="T1573" i="5"/>
  <c r="S1573" i="5"/>
  <c r="R1573" i="5"/>
  <c r="Q1573" i="5"/>
  <c r="P1573" i="5"/>
  <c r="O1573" i="5"/>
  <c r="N1573" i="5"/>
  <c r="T1572" i="5"/>
  <c r="S1572" i="5"/>
  <c r="R1572" i="5"/>
  <c r="Q1572" i="5"/>
  <c r="P1572" i="5"/>
  <c r="O1572" i="5"/>
  <c r="N1572" i="5"/>
  <c r="T1571" i="5"/>
  <c r="S1571" i="5"/>
  <c r="R1571" i="5"/>
  <c r="Q1571" i="5"/>
  <c r="P1571" i="5"/>
  <c r="O1571" i="5"/>
  <c r="N1571" i="5"/>
  <c r="T1570" i="5"/>
  <c r="S1570" i="5"/>
  <c r="R1570" i="5"/>
  <c r="Q1570" i="5"/>
  <c r="P1570" i="5"/>
  <c r="O1570" i="5"/>
  <c r="N1570" i="5"/>
  <c r="T1569" i="5"/>
  <c r="S1569" i="5"/>
  <c r="R1569" i="5"/>
  <c r="Q1569" i="5"/>
  <c r="P1569" i="5"/>
  <c r="O1569" i="5"/>
  <c r="N1569" i="5"/>
  <c r="T1568" i="5"/>
  <c r="S1568" i="5"/>
  <c r="R1568" i="5"/>
  <c r="Q1568" i="5"/>
  <c r="P1568" i="5"/>
  <c r="O1568" i="5"/>
  <c r="N1568" i="5"/>
  <c r="T1567" i="5"/>
  <c r="S1567" i="5"/>
  <c r="R1567" i="5"/>
  <c r="Q1567" i="5"/>
  <c r="P1567" i="5"/>
  <c r="O1567" i="5"/>
  <c r="N1567" i="5"/>
  <c r="T1566" i="5"/>
  <c r="S1566" i="5"/>
  <c r="R1566" i="5"/>
  <c r="Q1566" i="5"/>
  <c r="P1566" i="5"/>
  <c r="O1566" i="5"/>
  <c r="N1566" i="5"/>
  <c r="T1565" i="5"/>
  <c r="S1565" i="5"/>
  <c r="R1565" i="5"/>
  <c r="Q1565" i="5"/>
  <c r="P1565" i="5"/>
  <c r="O1565" i="5"/>
  <c r="N1565" i="5"/>
  <c r="T1564" i="5"/>
  <c r="S1564" i="5"/>
  <c r="R1564" i="5"/>
  <c r="Q1564" i="5"/>
  <c r="P1564" i="5"/>
  <c r="O1564" i="5"/>
  <c r="N1564" i="5"/>
  <c r="T1563" i="5"/>
  <c r="S1563" i="5"/>
  <c r="R1563" i="5"/>
  <c r="Q1563" i="5"/>
  <c r="P1563" i="5"/>
  <c r="O1563" i="5"/>
  <c r="N1563" i="5"/>
  <c r="T1562" i="5"/>
  <c r="S1562" i="5"/>
  <c r="R1562" i="5"/>
  <c r="Q1562" i="5"/>
  <c r="P1562" i="5"/>
  <c r="O1562" i="5"/>
  <c r="N1562" i="5"/>
  <c r="T1561" i="5"/>
  <c r="S1561" i="5"/>
  <c r="R1561" i="5"/>
  <c r="Q1561" i="5"/>
  <c r="P1561" i="5"/>
  <c r="O1561" i="5"/>
  <c r="N1561" i="5"/>
  <c r="T1560" i="5"/>
  <c r="S1560" i="5"/>
  <c r="R1560" i="5"/>
  <c r="Q1560" i="5"/>
  <c r="P1560" i="5"/>
  <c r="O1560" i="5"/>
  <c r="N1560" i="5"/>
  <c r="T1559" i="5"/>
  <c r="S1559" i="5"/>
  <c r="R1559" i="5"/>
  <c r="Q1559" i="5"/>
  <c r="P1559" i="5"/>
  <c r="O1559" i="5"/>
  <c r="N1559" i="5"/>
  <c r="T1558" i="5"/>
  <c r="S1558" i="5"/>
  <c r="R1558" i="5"/>
  <c r="Q1558" i="5"/>
  <c r="P1558" i="5"/>
  <c r="O1558" i="5"/>
  <c r="N1558" i="5"/>
  <c r="T1557" i="5"/>
  <c r="S1557" i="5"/>
  <c r="R1557" i="5"/>
  <c r="Q1557" i="5"/>
  <c r="P1557" i="5"/>
  <c r="O1557" i="5"/>
  <c r="N1557" i="5"/>
  <c r="T1556" i="5"/>
  <c r="S1556" i="5"/>
  <c r="R1556" i="5"/>
  <c r="Q1556" i="5"/>
  <c r="P1556" i="5"/>
  <c r="O1556" i="5"/>
  <c r="N1556" i="5"/>
  <c r="T1555" i="5"/>
  <c r="S1555" i="5"/>
  <c r="R1555" i="5"/>
  <c r="Q1555" i="5"/>
  <c r="P1555" i="5"/>
  <c r="O1555" i="5"/>
  <c r="N1555" i="5"/>
  <c r="T1554" i="5"/>
  <c r="S1554" i="5"/>
  <c r="R1554" i="5"/>
  <c r="Q1554" i="5"/>
  <c r="P1554" i="5"/>
  <c r="O1554" i="5"/>
  <c r="N1554" i="5"/>
  <c r="T1553" i="5"/>
  <c r="S1553" i="5"/>
  <c r="R1553" i="5"/>
  <c r="Q1553" i="5"/>
  <c r="P1553" i="5"/>
  <c r="O1553" i="5"/>
  <c r="N1553" i="5"/>
  <c r="T1552" i="5"/>
  <c r="S1552" i="5"/>
  <c r="R1552" i="5"/>
  <c r="Q1552" i="5"/>
  <c r="P1552" i="5"/>
  <c r="O1552" i="5"/>
  <c r="N1552" i="5"/>
  <c r="T1551" i="5"/>
  <c r="S1551" i="5"/>
  <c r="R1551" i="5"/>
  <c r="Q1551" i="5"/>
  <c r="P1551" i="5"/>
  <c r="O1551" i="5"/>
  <c r="N1551" i="5"/>
  <c r="T1550" i="5"/>
  <c r="S1550" i="5"/>
  <c r="R1550" i="5"/>
  <c r="Q1550" i="5"/>
  <c r="P1550" i="5"/>
  <c r="O1550" i="5"/>
  <c r="N1550" i="5"/>
  <c r="T1549" i="5"/>
  <c r="S1549" i="5"/>
  <c r="R1549" i="5"/>
  <c r="Q1549" i="5"/>
  <c r="P1549" i="5"/>
  <c r="O1549" i="5"/>
  <c r="N1549" i="5"/>
  <c r="T1548" i="5"/>
  <c r="S1548" i="5"/>
  <c r="R1548" i="5"/>
  <c r="Q1548" i="5"/>
  <c r="P1548" i="5"/>
  <c r="O1548" i="5"/>
  <c r="N1548" i="5"/>
  <c r="T1547" i="5"/>
  <c r="S1547" i="5"/>
  <c r="R1547" i="5"/>
  <c r="Q1547" i="5"/>
  <c r="P1547" i="5"/>
  <c r="O1547" i="5"/>
  <c r="N1547" i="5"/>
  <c r="T1546" i="5"/>
  <c r="S1546" i="5"/>
  <c r="R1546" i="5"/>
  <c r="Q1546" i="5"/>
  <c r="P1546" i="5"/>
  <c r="O1546" i="5"/>
  <c r="N1546" i="5"/>
  <c r="T1545" i="5"/>
  <c r="S1545" i="5"/>
  <c r="R1545" i="5"/>
  <c r="Q1545" i="5"/>
  <c r="P1545" i="5"/>
  <c r="O1545" i="5"/>
  <c r="N1545" i="5"/>
  <c r="T1544" i="5"/>
  <c r="S1544" i="5"/>
  <c r="R1544" i="5"/>
  <c r="Q1544" i="5"/>
  <c r="P1544" i="5"/>
  <c r="O1544" i="5"/>
  <c r="N1544" i="5"/>
  <c r="T1543" i="5"/>
  <c r="S1543" i="5"/>
  <c r="R1543" i="5"/>
  <c r="Q1543" i="5"/>
  <c r="P1543" i="5"/>
  <c r="O1543" i="5"/>
  <c r="N1543" i="5"/>
  <c r="T1542" i="5"/>
  <c r="S1542" i="5"/>
  <c r="R1542" i="5"/>
  <c r="Q1542" i="5"/>
  <c r="P1542" i="5"/>
  <c r="O1542" i="5"/>
  <c r="N1542" i="5"/>
  <c r="T1541" i="5"/>
  <c r="S1541" i="5"/>
  <c r="R1541" i="5"/>
  <c r="Q1541" i="5"/>
  <c r="P1541" i="5"/>
  <c r="O1541" i="5"/>
  <c r="N1541" i="5"/>
  <c r="T1540" i="5"/>
  <c r="S1540" i="5"/>
  <c r="R1540" i="5"/>
  <c r="Q1540" i="5"/>
  <c r="P1540" i="5"/>
  <c r="O1540" i="5"/>
  <c r="N1540" i="5"/>
  <c r="T1539" i="5"/>
  <c r="S1539" i="5"/>
  <c r="R1539" i="5"/>
  <c r="Q1539" i="5"/>
  <c r="P1539" i="5"/>
  <c r="O1539" i="5"/>
  <c r="N1539" i="5"/>
  <c r="T1538" i="5"/>
  <c r="S1538" i="5"/>
  <c r="R1538" i="5"/>
  <c r="Q1538" i="5"/>
  <c r="P1538" i="5"/>
  <c r="O1538" i="5"/>
  <c r="N1538" i="5"/>
  <c r="T1537" i="5"/>
  <c r="S1537" i="5"/>
  <c r="R1537" i="5"/>
  <c r="Q1537" i="5"/>
  <c r="P1537" i="5"/>
  <c r="O1537" i="5"/>
  <c r="N1537" i="5"/>
  <c r="T1536" i="5"/>
  <c r="S1536" i="5"/>
  <c r="R1536" i="5"/>
  <c r="Q1536" i="5"/>
  <c r="P1536" i="5"/>
  <c r="O1536" i="5"/>
  <c r="N1536" i="5"/>
  <c r="T1535" i="5"/>
  <c r="S1535" i="5"/>
  <c r="R1535" i="5"/>
  <c r="Q1535" i="5"/>
  <c r="P1535" i="5"/>
  <c r="O1535" i="5"/>
  <c r="N1535" i="5"/>
  <c r="T1534" i="5"/>
  <c r="S1534" i="5"/>
  <c r="R1534" i="5"/>
  <c r="Q1534" i="5"/>
  <c r="P1534" i="5"/>
  <c r="O1534" i="5"/>
  <c r="N1534" i="5"/>
  <c r="T1533" i="5"/>
  <c r="S1533" i="5"/>
  <c r="R1533" i="5"/>
  <c r="Q1533" i="5"/>
  <c r="P1533" i="5"/>
  <c r="O1533" i="5"/>
  <c r="N1533" i="5"/>
  <c r="T1532" i="5"/>
  <c r="S1532" i="5"/>
  <c r="R1532" i="5"/>
  <c r="Q1532" i="5"/>
  <c r="P1532" i="5"/>
  <c r="O1532" i="5"/>
  <c r="N1532" i="5"/>
  <c r="T1531" i="5"/>
  <c r="S1531" i="5"/>
  <c r="R1531" i="5"/>
  <c r="Q1531" i="5"/>
  <c r="P1531" i="5"/>
  <c r="O1531" i="5"/>
  <c r="N1531" i="5"/>
  <c r="T1530" i="5"/>
  <c r="S1530" i="5"/>
  <c r="R1530" i="5"/>
  <c r="Q1530" i="5"/>
  <c r="P1530" i="5"/>
  <c r="O1530" i="5"/>
  <c r="N1530" i="5"/>
  <c r="T1529" i="5"/>
  <c r="S1529" i="5"/>
  <c r="R1529" i="5"/>
  <c r="Q1529" i="5"/>
  <c r="P1529" i="5"/>
  <c r="O1529" i="5"/>
  <c r="N1529" i="5"/>
  <c r="T1528" i="5"/>
  <c r="S1528" i="5"/>
  <c r="R1528" i="5"/>
  <c r="Q1528" i="5"/>
  <c r="P1528" i="5"/>
  <c r="O1528" i="5"/>
  <c r="N1528" i="5"/>
  <c r="T1527" i="5"/>
  <c r="S1527" i="5"/>
  <c r="R1527" i="5"/>
  <c r="Q1527" i="5"/>
  <c r="P1527" i="5"/>
  <c r="O1527" i="5"/>
  <c r="N1527" i="5"/>
  <c r="T1526" i="5"/>
  <c r="S1526" i="5"/>
  <c r="R1526" i="5"/>
  <c r="Q1526" i="5"/>
  <c r="P1526" i="5"/>
  <c r="O1526" i="5"/>
  <c r="N1526" i="5"/>
  <c r="T1525" i="5"/>
  <c r="S1525" i="5"/>
  <c r="R1525" i="5"/>
  <c r="Q1525" i="5"/>
  <c r="P1525" i="5"/>
  <c r="O1525" i="5"/>
  <c r="N1525" i="5"/>
  <c r="T1524" i="5"/>
  <c r="S1524" i="5"/>
  <c r="R1524" i="5"/>
  <c r="Q1524" i="5"/>
  <c r="P1524" i="5"/>
  <c r="O1524" i="5"/>
  <c r="N1524" i="5"/>
  <c r="T1523" i="5"/>
  <c r="S1523" i="5"/>
  <c r="R1523" i="5"/>
  <c r="Q1523" i="5"/>
  <c r="P1523" i="5"/>
  <c r="O1523" i="5"/>
  <c r="N1523" i="5"/>
  <c r="T1522" i="5"/>
  <c r="S1522" i="5"/>
  <c r="R1522" i="5"/>
  <c r="Q1522" i="5"/>
  <c r="P1522" i="5"/>
  <c r="O1522" i="5"/>
  <c r="N1522" i="5"/>
  <c r="T1521" i="5"/>
  <c r="S1521" i="5"/>
  <c r="R1521" i="5"/>
  <c r="Q1521" i="5"/>
  <c r="P1521" i="5"/>
  <c r="O1521" i="5"/>
  <c r="N1521" i="5"/>
  <c r="T1520" i="5"/>
  <c r="S1520" i="5"/>
  <c r="R1520" i="5"/>
  <c r="Q1520" i="5"/>
  <c r="P1520" i="5"/>
  <c r="O1520" i="5"/>
  <c r="N1520" i="5"/>
  <c r="T1519" i="5"/>
  <c r="S1519" i="5"/>
  <c r="R1519" i="5"/>
  <c r="Q1519" i="5"/>
  <c r="P1519" i="5"/>
  <c r="O1519" i="5"/>
  <c r="N1519" i="5"/>
  <c r="T1518" i="5"/>
  <c r="S1518" i="5"/>
  <c r="R1518" i="5"/>
  <c r="Q1518" i="5"/>
  <c r="P1518" i="5"/>
  <c r="O1518" i="5"/>
  <c r="N1518" i="5"/>
  <c r="T1517" i="5"/>
  <c r="S1517" i="5"/>
  <c r="R1517" i="5"/>
  <c r="Q1517" i="5"/>
  <c r="P1517" i="5"/>
  <c r="O1517" i="5"/>
  <c r="N1517" i="5"/>
  <c r="T1516" i="5"/>
  <c r="S1516" i="5"/>
  <c r="R1516" i="5"/>
  <c r="Q1516" i="5"/>
  <c r="P1516" i="5"/>
  <c r="O1516" i="5"/>
  <c r="N1516" i="5"/>
  <c r="T1515" i="5"/>
  <c r="S1515" i="5"/>
  <c r="R1515" i="5"/>
  <c r="Q1515" i="5"/>
  <c r="P1515" i="5"/>
  <c r="O1515" i="5"/>
  <c r="N1515" i="5"/>
  <c r="T1514" i="5"/>
  <c r="S1514" i="5"/>
  <c r="R1514" i="5"/>
  <c r="Q1514" i="5"/>
  <c r="P1514" i="5"/>
  <c r="O1514" i="5"/>
  <c r="N1514" i="5"/>
  <c r="T1513" i="5"/>
  <c r="S1513" i="5"/>
  <c r="R1513" i="5"/>
  <c r="Q1513" i="5"/>
  <c r="P1513" i="5"/>
  <c r="O1513" i="5"/>
  <c r="N1513" i="5"/>
  <c r="T1512" i="5"/>
  <c r="S1512" i="5"/>
  <c r="R1512" i="5"/>
  <c r="Q1512" i="5"/>
  <c r="P1512" i="5"/>
  <c r="O1512" i="5"/>
  <c r="N1512" i="5"/>
  <c r="T1511" i="5"/>
  <c r="S1511" i="5"/>
  <c r="R1511" i="5"/>
  <c r="Q1511" i="5"/>
  <c r="P1511" i="5"/>
  <c r="O1511" i="5"/>
  <c r="N1511" i="5"/>
  <c r="T1510" i="5"/>
  <c r="S1510" i="5"/>
  <c r="R1510" i="5"/>
  <c r="Q1510" i="5"/>
  <c r="P1510" i="5"/>
  <c r="O1510" i="5"/>
  <c r="N1510" i="5"/>
  <c r="T1509" i="5"/>
  <c r="S1509" i="5"/>
  <c r="R1509" i="5"/>
  <c r="Q1509" i="5"/>
  <c r="P1509" i="5"/>
  <c r="O1509" i="5"/>
  <c r="N1509" i="5"/>
  <c r="T1508" i="5"/>
  <c r="S1508" i="5"/>
  <c r="R1508" i="5"/>
  <c r="Q1508" i="5"/>
  <c r="P1508" i="5"/>
  <c r="O1508" i="5"/>
  <c r="N1508" i="5"/>
  <c r="T1507" i="5"/>
  <c r="S1507" i="5"/>
  <c r="R1507" i="5"/>
  <c r="Q1507" i="5"/>
  <c r="P1507" i="5"/>
  <c r="O1507" i="5"/>
  <c r="N1507" i="5"/>
  <c r="T1506" i="5"/>
  <c r="S1506" i="5"/>
  <c r="R1506" i="5"/>
  <c r="Q1506" i="5"/>
  <c r="P1506" i="5"/>
  <c r="O1506" i="5"/>
  <c r="N1506" i="5"/>
  <c r="T1505" i="5"/>
  <c r="S1505" i="5"/>
  <c r="R1505" i="5"/>
  <c r="Q1505" i="5"/>
  <c r="P1505" i="5"/>
  <c r="O1505" i="5"/>
  <c r="N1505" i="5"/>
  <c r="T1504" i="5"/>
  <c r="S1504" i="5"/>
  <c r="R1504" i="5"/>
  <c r="Q1504" i="5"/>
  <c r="P1504" i="5"/>
  <c r="O1504" i="5"/>
  <c r="N1504" i="5"/>
  <c r="T1503" i="5"/>
  <c r="S1503" i="5"/>
  <c r="R1503" i="5"/>
  <c r="Q1503" i="5"/>
  <c r="P1503" i="5"/>
  <c r="O1503" i="5"/>
  <c r="N1503" i="5"/>
  <c r="T1502" i="5"/>
  <c r="S1502" i="5"/>
  <c r="R1502" i="5"/>
  <c r="Q1502" i="5"/>
  <c r="P1502" i="5"/>
  <c r="O1502" i="5"/>
  <c r="N1502" i="5"/>
  <c r="T1501" i="5"/>
  <c r="S1501" i="5"/>
  <c r="R1501" i="5"/>
  <c r="Q1501" i="5"/>
  <c r="P1501" i="5"/>
  <c r="O1501" i="5"/>
  <c r="N1501" i="5"/>
  <c r="T1500" i="5"/>
  <c r="S1500" i="5"/>
  <c r="R1500" i="5"/>
  <c r="Q1500" i="5"/>
  <c r="P1500" i="5"/>
  <c r="O1500" i="5"/>
  <c r="N1500" i="5"/>
  <c r="T1499" i="5"/>
  <c r="S1499" i="5"/>
  <c r="R1499" i="5"/>
  <c r="Q1499" i="5"/>
  <c r="P1499" i="5"/>
  <c r="O1499" i="5"/>
  <c r="N1499" i="5"/>
  <c r="T1498" i="5"/>
  <c r="S1498" i="5"/>
  <c r="R1498" i="5"/>
  <c r="Q1498" i="5"/>
  <c r="P1498" i="5"/>
  <c r="O1498" i="5"/>
  <c r="N1498" i="5"/>
  <c r="T1497" i="5"/>
  <c r="S1497" i="5"/>
  <c r="R1497" i="5"/>
  <c r="Q1497" i="5"/>
  <c r="P1497" i="5"/>
  <c r="O1497" i="5"/>
  <c r="N1497" i="5"/>
  <c r="T1496" i="5"/>
  <c r="S1496" i="5"/>
  <c r="R1496" i="5"/>
  <c r="Q1496" i="5"/>
  <c r="P1496" i="5"/>
  <c r="O1496" i="5"/>
  <c r="N1496" i="5"/>
  <c r="T1495" i="5"/>
  <c r="S1495" i="5"/>
  <c r="R1495" i="5"/>
  <c r="Q1495" i="5"/>
  <c r="P1495" i="5"/>
  <c r="O1495" i="5"/>
  <c r="N1495" i="5"/>
  <c r="T1494" i="5"/>
  <c r="S1494" i="5"/>
  <c r="R1494" i="5"/>
  <c r="Q1494" i="5"/>
  <c r="P1494" i="5"/>
  <c r="O1494" i="5"/>
  <c r="N1494" i="5"/>
  <c r="T1493" i="5"/>
  <c r="S1493" i="5"/>
  <c r="R1493" i="5"/>
  <c r="Q1493" i="5"/>
  <c r="P1493" i="5"/>
  <c r="O1493" i="5"/>
  <c r="N1493" i="5"/>
  <c r="T1492" i="5"/>
  <c r="S1492" i="5"/>
  <c r="R1492" i="5"/>
  <c r="Q1492" i="5"/>
  <c r="P1492" i="5"/>
  <c r="O1492" i="5"/>
  <c r="N1492" i="5"/>
  <c r="T1491" i="5"/>
  <c r="S1491" i="5"/>
  <c r="R1491" i="5"/>
  <c r="Q1491" i="5"/>
  <c r="P1491" i="5"/>
  <c r="O1491" i="5"/>
  <c r="N1491" i="5"/>
  <c r="T1490" i="5"/>
  <c r="S1490" i="5"/>
  <c r="R1490" i="5"/>
  <c r="Q1490" i="5"/>
  <c r="P1490" i="5"/>
  <c r="O1490" i="5"/>
  <c r="N1490" i="5"/>
  <c r="T1489" i="5"/>
  <c r="S1489" i="5"/>
  <c r="R1489" i="5"/>
  <c r="Q1489" i="5"/>
  <c r="P1489" i="5"/>
  <c r="O1489" i="5"/>
  <c r="N1489" i="5"/>
  <c r="T1488" i="5"/>
  <c r="S1488" i="5"/>
  <c r="R1488" i="5"/>
  <c r="Q1488" i="5"/>
  <c r="P1488" i="5"/>
  <c r="O1488" i="5"/>
  <c r="N1488" i="5"/>
  <c r="T1487" i="5"/>
  <c r="S1487" i="5"/>
  <c r="R1487" i="5"/>
  <c r="Q1487" i="5"/>
  <c r="P1487" i="5"/>
  <c r="O1487" i="5"/>
  <c r="N1487" i="5"/>
  <c r="T1486" i="5"/>
  <c r="S1486" i="5"/>
  <c r="R1486" i="5"/>
  <c r="Q1486" i="5"/>
  <c r="P1486" i="5"/>
  <c r="O1486" i="5"/>
  <c r="N1486" i="5"/>
  <c r="T1485" i="5"/>
  <c r="S1485" i="5"/>
  <c r="R1485" i="5"/>
  <c r="Q1485" i="5"/>
  <c r="P1485" i="5"/>
  <c r="O1485" i="5"/>
  <c r="N1485" i="5"/>
  <c r="T1484" i="5"/>
  <c r="S1484" i="5"/>
  <c r="R1484" i="5"/>
  <c r="Q1484" i="5"/>
  <c r="P1484" i="5"/>
  <c r="O1484" i="5"/>
  <c r="N1484" i="5"/>
  <c r="T1483" i="5"/>
  <c r="S1483" i="5"/>
  <c r="R1483" i="5"/>
  <c r="Q1483" i="5"/>
  <c r="P1483" i="5"/>
  <c r="O1483" i="5"/>
  <c r="N1483" i="5"/>
  <c r="T1482" i="5"/>
  <c r="S1482" i="5"/>
  <c r="R1482" i="5"/>
  <c r="Q1482" i="5"/>
  <c r="P1482" i="5"/>
  <c r="O1482" i="5"/>
  <c r="N1482" i="5"/>
  <c r="T1481" i="5"/>
  <c r="S1481" i="5"/>
  <c r="R1481" i="5"/>
  <c r="Q1481" i="5"/>
  <c r="P1481" i="5"/>
  <c r="O1481" i="5"/>
  <c r="N1481" i="5"/>
  <c r="T1480" i="5"/>
  <c r="S1480" i="5"/>
  <c r="R1480" i="5"/>
  <c r="Q1480" i="5"/>
  <c r="P1480" i="5"/>
  <c r="O1480" i="5"/>
  <c r="N1480" i="5"/>
  <c r="T1479" i="5"/>
  <c r="S1479" i="5"/>
  <c r="R1479" i="5"/>
  <c r="Q1479" i="5"/>
  <c r="P1479" i="5"/>
  <c r="O1479" i="5"/>
  <c r="N1479" i="5"/>
  <c r="T1478" i="5"/>
  <c r="S1478" i="5"/>
  <c r="R1478" i="5"/>
  <c r="Q1478" i="5"/>
  <c r="P1478" i="5"/>
  <c r="O1478" i="5"/>
  <c r="N1478" i="5"/>
  <c r="T1477" i="5"/>
  <c r="S1477" i="5"/>
  <c r="R1477" i="5"/>
  <c r="Q1477" i="5"/>
  <c r="P1477" i="5"/>
  <c r="O1477" i="5"/>
  <c r="N1477" i="5"/>
  <c r="T1476" i="5"/>
  <c r="S1476" i="5"/>
  <c r="R1476" i="5"/>
  <c r="Q1476" i="5"/>
  <c r="P1476" i="5"/>
  <c r="O1476" i="5"/>
  <c r="N1476" i="5"/>
  <c r="T1475" i="5"/>
  <c r="S1475" i="5"/>
  <c r="R1475" i="5"/>
  <c r="Q1475" i="5"/>
  <c r="P1475" i="5"/>
  <c r="O1475" i="5"/>
  <c r="N1475" i="5"/>
  <c r="T1474" i="5"/>
  <c r="S1474" i="5"/>
  <c r="R1474" i="5"/>
  <c r="Q1474" i="5"/>
  <c r="P1474" i="5"/>
  <c r="O1474" i="5"/>
  <c r="N1474" i="5"/>
  <c r="T1473" i="5"/>
  <c r="S1473" i="5"/>
  <c r="R1473" i="5"/>
  <c r="Q1473" i="5"/>
  <c r="P1473" i="5"/>
  <c r="O1473" i="5"/>
  <c r="N1473" i="5"/>
  <c r="T1472" i="5"/>
  <c r="S1472" i="5"/>
  <c r="R1472" i="5"/>
  <c r="Q1472" i="5"/>
  <c r="P1472" i="5"/>
  <c r="O1472" i="5"/>
  <c r="N1472" i="5"/>
  <c r="T1471" i="5"/>
  <c r="S1471" i="5"/>
  <c r="R1471" i="5"/>
  <c r="Q1471" i="5"/>
  <c r="P1471" i="5"/>
  <c r="O1471" i="5"/>
  <c r="N1471" i="5"/>
  <c r="T1470" i="5"/>
  <c r="S1470" i="5"/>
  <c r="R1470" i="5"/>
  <c r="Q1470" i="5"/>
  <c r="P1470" i="5"/>
  <c r="O1470" i="5"/>
  <c r="N1470" i="5"/>
  <c r="T1469" i="5"/>
  <c r="S1469" i="5"/>
  <c r="R1469" i="5"/>
  <c r="Q1469" i="5"/>
  <c r="P1469" i="5"/>
  <c r="O1469" i="5"/>
  <c r="N1469" i="5"/>
  <c r="T1468" i="5"/>
  <c r="S1468" i="5"/>
  <c r="R1468" i="5"/>
  <c r="Q1468" i="5"/>
  <c r="P1468" i="5"/>
  <c r="O1468" i="5"/>
  <c r="N1468" i="5"/>
  <c r="T1467" i="5"/>
  <c r="S1467" i="5"/>
  <c r="R1467" i="5"/>
  <c r="Q1467" i="5"/>
  <c r="P1467" i="5"/>
  <c r="O1467" i="5"/>
  <c r="N1467" i="5"/>
  <c r="T1466" i="5"/>
  <c r="S1466" i="5"/>
  <c r="R1466" i="5"/>
  <c r="Q1466" i="5"/>
  <c r="P1466" i="5"/>
  <c r="O1466" i="5"/>
  <c r="N1466" i="5"/>
  <c r="T1465" i="5"/>
  <c r="S1465" i="5"/>
  <c r="R1465" i="5"/>
  <c r="Q1465" i="5"/>
  <c r="P1465" i="5"/>
  <c r="O1465" i="5"/>
  <c r="N1465" i="5"/>
  <c r="T1464" i="5"/>
  <c r="S1464" i="5"/>
  <c r="R1464" i="5"/>
  <c r="Q1464" i="5"/>
  <c r="P1464" i="5"/>
  <c r="O1464" i="5"/>
  <c r="N1464" i="5"/>
  <c r="T1463" i="5"/>
  <c r="S1463" i="5"/>
  <c r="R1463" i="5"/>
  <c r="Q1463" i="5"/>
  <c r="P1463" i="5"/>
  <c r="O1463" i="5"/>
  <c r="N1463" i="5"/>
  <c r="T1462" i="5"/>
  <c r="S1462" i="5"/>
  <c r="R1462" i="5"/>
  <c r="Q1462" i="5"/>
  <c r="P1462" i="5"/>
  <c r="O1462" i="5"/>
  <c r="N1462" i="5"/>
  <c r="T1461" i="5"/>
  <c r="S1461" i="5"/>
  <c r="R1461" i="5"/>
  <c r="Q1461" i="5"/>
  <c r="P1461" i="5"/>
  <c r="O1461" i="5"/>
  <c r="N1461" i="5"/>
  <c r="T1460" i="5"/>
  <c r="S1460" i="5"/>
  <c r="R1460" i="5"/>
  <c r="Q1460" i="5"/>
  <c r="P1460" i="5"/>
  <c r="O1460" i="5"/>
  <c r="N1460" i="5"/>
  <c r="T1459" i="5"/>
  <c r="S1459" i="5"/>
  <c r="R1459" i="5"/>
  <c r="Q1459" i="5"/>
  <c r="P1459" i="5"/>
  <c r="O1459" i="5"/>
  <c r="N1459" i="5"/>
  <c r="T1458" i="5"/>
  <c r="S1458" i="5"/>
  <c r="R1458" i="5"/>
  <c r="Q1458" i="5"/>
  <c r="P1458" i="5"/>
  <c r="O1458" i="5"/>
  <c r="N1458" i="5"/>
  <c r="T1457" i="5"/>
  <c r="S1457" i="5"/>
  <c r="R1457" i="5"/>
  <c r="Q1457" i="5"/>
  <c r="P1457" i="5"/>
  <c r="O1457" i="5"/>
  <c r="N1457" i="5"/>
  <c r="T1456" i="5"/>
  <c r="S1456" i="5"/>
  <c r="R1456" i="5"/>
  <c r="Q1456" i="5"/>
  <c r="P1456" i="5"/>
  <c r="O1456" i="5"/>
  <c r="N1456" i="5"/>
  <c r="T1455" i="5"/>
  <c r="S1455" i="5"/>
  <c r="R1455" i="5"/>
  <c r="Q1455" i="5"/>
  <c r="P1455" i="5"/>
  <c r="O1455" i="5"/>
  <c r="N1455" i="5"/>
  <c r="T1454" i="5"/>
  <c r="S1454" i="5"/>
  <c r="R1454" i="5"/>
  <c r="Q1454" i="5"/>
  <c r="P1454" i="5"/>
  <c r="O1454" i="5"/>
  <c r="N1454" i="5"/>
  <c r="T1453" i="5"/>
  <c r="S1453" i="5"/>
  <c r="R1453" i="5"/>
  <c r="Q1453" i="5"/>
  <c r="P1453" i="5"/>
  <c r="O1453" i="5"/>
  <c r="N1453" i="5"/>
  <c r="T1452" i="5"/>
  <c r="S1452" i="5"/>
  <c r="R1452" i="5"/>
  <c r="Q1452" i="5"/>
  <c r="P1452" i="5"/>
  <c r="O1452" i="5"/>
  <c r="N1452" i="5"/>
  <c r="T1451" i="5"/>
  <c r="S1451" i="5"/>
  <c r="R1451" i="5"/>
  <c r="Q1451" i="5"/>
  <c r="P1451" i="5"/>
  <c r="O1451" i="5"/>
  <c r="N1451" i="5"/>
  <c r="T1450" i="5"/>
  <c r="S1450" i="5"/>
  <c r="R1450" i="5"/>
  <c r="Q1450" i="5"/>
  <c r="P1450" i="5"/>
  <c r="O1450" i="5"/>
  <c r="N1450" i="5"/>
  <c r="T1449" i="5"/>
  <c r="S1449" i="5"/>
  <c r="R1449" i="5"/>
  <c r="Q1449" i="5"/>
  <c r="P1449" i="5"/>
  <c r="O1449" i="5"/>
  <c r="N1449" i="5"/>
  <c r="T1448" i="5"/>
  <c r="S1448" i="5"/>
  <c r="R1448" i="5"/>
  <c r="Q1448" i="5"/>
  <c r="P1448" i="5"/>
  <c r="O1448" i="5"/>
  <c r="N1448" i="5"/>
  <c r="T1447" i="5"/>
  <c r="S1447" i="5"/>
  <c r="R1447" i="5"/>
  <c r="Q1447" i="5"/>
  <c r="P1447" i="5"/>
  <c r="O1447" i="5"/>
  <c r="N1447" i="5"/>
  <c r="T1446" i="5"/>
  <c r="S1446" i="5"/>
  <c r="R1446" i="5"/>
  <c r="Q1446" i="5"/>
  <c r="P1446" i="5"/>
  <c r="O1446" i="5"/>
  <c r="N1446" i="5"/>
  <c r="T1445" i="5"/>
  <c r="S1445" i="5"/>
  <c r="R1445" i="5"/>
  <c r="Q1445" i="5"/>
  <c r="P1445" i="5"/>
  <c r="O1445" i="5"/>
  <c r="N1445" i="5"/>
  <c r="T1444" i="5"/>
  <c r="S1444" i="5"/>
  <c r="R1444" i="5"/>
  <c r="Q1444" i="5"/>
  <c r="P1444" i="5"/>
  <c r="O1444" i="5"/>
  <c r="N1444" i="5"/>
  <c r="T1443" i="5"/>
  <c r="S1443" i="5"/>
  <c r="R1443" i="5"/>
  <c r="Q1443" i="5"/>
  <c r="P1443" i="5"/>
  <c r="O1443" i="5"/>
  <c r="N1443" i="5"/>
  <c r="T1442" i="5"/>
  <c r="S1442" i="5"/>
  <c r="R1442" i="5"/>
  <c r="Q1442" i="5"/>
  <c r="P1442" i="5"/>
  <c r="O1442" i="5"/>
  <c r="N1442" i="5"/>
  <c r="T1441" i="5"/>
  <c r="S1441" i="5"/>
  <c r="R1441" i="5"/>
  <c r="Q1441" i="5"/>
  <c r="P1441" i="5"/>
  <c r="O1441" i="5"/>
  <c r="N1441" i="5"/>
  <c r="T1440" i="5"/>
  <c r="S1440" i="5"/>
  <c r="R1440" i="5"/>
  <c r="Q1440" i="5"/>
  <c r="P1440" i="5"/>
  <c r="O1440" i="5"/>
  <c r="N1440" i="5"/>
  <c r="T1439" i="5"/>
  <c r="S1439" i="5"/>
  <c r="R1439" i="5"/>
  <c r="Q1439" i="5"/>
  <c r="P1439" i="5"/>
  <c r="O1439" i="5"/>
  <c r="N1439" i="5"/>
  <c r="T1438" i="5"/>
  <c r="S1438" i="5"/>
  <c r="R1438" i="5"/>
  <c r="Q1438" i="5"/>
  <c r="P1438" i="5"/>
  <c r="O1438" i="5"/>
  <c r="N1438" i="5"/>
  <c r="T1437" i="5"/>
  <c r="S1437" i="5"/>
  <c r="R1437" i="5"/>
  <c r="Q1437" i="5"/>
  <c r="P1437" i="5"/>
  <c r="O1437" i="5"/>
  <c r="N1437" i="5"/>
  <c r="T1436" i="5"/>
  <c r="S1436" i="5"/>
  <c r="R1436" i="5"/>
  <c r="Q1436" i="5"/>
  <c r="P1436" i="5"/>
  <c r="O1436" i="5"/>
  <c r="N1436" i="5"/>
  <c r="T1435" i="5"/>
  <c r="S1435" i="5"/>
  <c r="R1435" i="5"/>
  <c r="Q1435" i="5"/>
  <c r="P1435" i="5"/>
  <c r="O1435" i="5"/>
  <c r="N1435" i="5"/>
  <c r="T1434" i="5"/>
  <c r="S1434" i="5"/>
  <c r="R1434" i="5"/>
  <c r="Q1434" i="5"/>
  <c r="P1434" i="5"/>
  <c r="O1434" i="5"/>
  <c r="N1434" i="5"/>
  <c r="T1433" i="5"/>
  <c r="S1433" i="5"/>
  <c r="R1433" i="5"/>
  <c r="Q1433" i="5"/>
  <c r="P1433" i="5"/>
  <c r="O1433" i="5"/>
  <c r="N1433" i="5"/>
  <c r="T1432" i="5"/>
  <c r="S1432" i="5"/>
  <c r="R1432" i="5"/>
  <c r="Q1432" i="5"/>
  <c r="P1432" i="5"/>
  <c r="O1432" i="5"/>
  <c r="N1432" i="5"/>
  <c r="T1431" i="5"/>
  <c r="S1431" i="5"/>
  <c r="R1431" i="5"/>
  <c r="Q1431" i="5"/>
  <c r="P1431" i="5"/>
  <c r="O1431" i="5"/>
  <c r="N1431" i="5"/>
  <c r="T1430" i="5"/>
  <c r="S1430" i="5"/>
  <c r="R1430" i="5"/>
  <c r="Q1430" i="5"/>
  <c r="P1430" i="5"/>
  <c r="O1430" i="5"/>
  <c r="N1430" i="5"/>
  <c r="T1429" i="5"/>
  <c r="S1429" i="5"/>
  <c r="R1429" i="5"/>
  <c r="Q1429" i="5"/>
  <c r="P1429" i="5"/>
  <c r="O1429" i="5"/>
  <c r="N1429" i="5"/>
  <c r="T1428" i="5"/>
  <c r="S1428" i="5"/>
  <c r="R1428" i="5"/>
  <c r="Q1428" i="5"/>
  <c r="P1428" i="5"/>
  <c r="O1428" i="5"/>
  <c r="N1428" i="5"/>
  <c r="T1427" i="5"/>
  <c r="S1427" i="5"/>
  <c r="R1427" i="5"/>
  <c r="Q1427" i="5"/>
  <c r="P1427" i="5"/>
  <c r="O1427" i="5"/>
  <c r="N1427" i="5"/>
  <c r="T1426" i="5"/>
  <c r="S1426" i="5"/>
  <c r="R1426" i="5"/>
  <c r="Q1426" i="5"/>
  <c r="P1426" i="5"/>
  <c r="O1426" i="5"/>
  <c r="N1426" i="5"/>
  <c r="T1425" i="5"/>
  <c r="S1425" i="5"/>
  <c r="R1425" i="5"/>
  <c r="Q1425" i="5"/>
  <c r="P1425" i="5"/>
  <c r="O1425" i="5"/>
  <c r="N1425" i="5"/>
  <c r="T1424" i="5"/>
  <c r="S1424" i="5"/>
  <c r="R1424" i="5"/>
  <c r="Q1424" i="5"/>
  <c r="P1424" i="5"/>
  <c r="O1424" i="5"/>
  <c r="N1424" i="5"/>
  <c r="T1423" i="5"/>
  <c r="S1423" i="5"/>
  <c r="R1423" i="5"/>
  <c r="Q1423" i="5"/>
  <c r="P1423" i="5"/>
  <c r="O1423" i="5"/>
  <c r="N1423" i="5"/>
  <c r="T1422" i="5"/>
  <c r="S1422" i="5"/>
  <c r="R1422" i="5"/>
  <c r="Q1422" i="5"/>
  <c r="P1422" i="5"/>
  <c r="O1422" i="5"/>
  <c r="N1422" i="5"/>
  <c r="T1421" i="5"/>
  <c r="S1421" i="5"/>
  <c r="R1421" i="5"/>
  <c r="Q1421" i="5"/>
  <c r="P1421" i="5"/>
  <c r="O1421" i="5"/>
  <c r="N1421" i="5"/>
  <c r="T1420" i="5"/>
  <c r="S1420" i="5"/>
  <c r="R1420" i="5"/>
  <c r="Q1420" i="5"/>
  <c r="P1420" i="5"/>
  <c r="O1420" i="5"/>
  <c r="N1420" i="5"/>
  <c r="T1419" i="5"/>
  <c r="S1419" i="5"/>
  <c r="R1419" i="5"/>
  <c r="Q1419" i="5"/>
  <c r="P1419" i="5"/>
  <c r="O1419" i="5"/>
  <c r="N1419" i="5"/>
  <c r="T1418" i="5"/>
  <c r="S1418" i="5"/>
  <c r="R1418" i="5"/>
  <c r="Q1418" i="5"/>
  <c r="P1418" i="5"/>
  <c r="O1418" i="5"/>
  <c r="N1418" i="5"/>
  <c r="T1417" i="5"/>
  <c r="S1417" i="5"/>
  <c r="R1417" i="5"/>
  <c r="Q1417" i="5"/>
  <c r="P1417" i="5"/>
  <c r="O1417" i="5"/>
  <c r="N1417" i="5"/>
  <c r="T1416" i="5"/>
  <c r="S1416" i="5"/>
  <c r="R1416" i="5"/>
  <c r="Q1416" i="5"/>
  <c r="P1416" i="5"/>
  <c r="O1416" i="5"/>
  <c r="N1416" i="5"/>
  <c r="T1415" i="5"/>
  <c r="S1415" i="5"/>
  <c r="R1415" i="5"/>
  <c r="Q1415" i="5"/>
  <c r="P1415" i="5"/>
  <c r="O1415" i="5"/>
  <c r="N1415" i="5"/>
  <c r="T1414" i="5"/>
  <c r="S1414" i="5"/>
  <c r="R1414" i="5"/>
  <c r="Q1414" i="5"/>
  <c r="P1414" i="5"/>
  <c r="O1414" i="5"/>
  <c r="N1414" i="5"/>
  <c r="T1413" i="5"/>
  <c r="S1413" i="5"/>
  <c r="R1413" i="5"/>
  <c r="Q1413" i="5"/>
  <c r="P1413" i="5"/>
  <c r="O1413" i="5"/>
  <c r="N1413" i="5"/>
  <c r="T1412" i="5"/>
  <c r="S1412" i="5"/>
  <c r="R1412" i="5"/>
  <c r="Q1412" i="5"/>
  <c r="P1412" i="5"/>
  <c r="O1412" i="5"/>
  <c r="N1412" i="5"/>
  <c r="T1411" i="5"/>
  <c r="S1411" i="5"/>
  <c r="R1411" i="5"/>
  <c r="Q1411" i="5"/>
  <c r="P1411" i="5"/>
  <c r="O1411" i="5"/>
  <c r="N1411" i="5"/>
  <c r="T1410" i="5"/>
  <c r="S1410" i="5"/>
  <c r="R1410" i="5"/>
  <c r="Q1410" i="5"/>
  <c r="P1410" i="5"/>
  <c r="O1410" i="5"/>
  <c r="N1410" i="5"/>
  <c r="T1409" i="5"/>
  <c r="S1409" i="5"/>
  <c r="R1409" i="5"/>
  <c r="Q1409" i="5"/>
  <c r="P1409" i="5"/>
  <c r="O1409" i="5"/>
  <c r="N1409" i="5"/>
  <c r="T1408" i="5"/>
  <c r="S1408" i="5"/>
  <c r="R1408" i="5"/>
  <c r="Q1408" i="5"/>
  <c r="P1408" i="5"/>
  <c r="O1408" i="5"/>
  <c r="N1408" i="5"/>
  <c r="T1407" i="5"/>
  <c r="S1407" i="5"/>
  <c r="R1407" i="5"/>
  <c r="Q1407" i="5"/>
  <c r="P1407" i="5"/>
  <c r="O1407" i="5"/>
  <c r="N1407" i="5"/>
  <c r="T1406" i="5"/>
  <c r="S1406" i="5"/>
  <c r="R1406" i="5"/>
  <c r="Q1406" i="5"/>
  <c r="P1406" i="5"/>
  <c r="O1406" i="5"/>
  <c r="N1406" i="5"/>
  <c r="T1405" i="5"/>
  <c r="S1405" i="5"/>
  <c r="R1405" i="5"/>
  <c r="Q1405" i="5"/>
  <c r="P1405" i="5"/>
  <c r="O1405" i="5"/>
  <c r="N1405" i="5"/>
  <c r="T1404" i="5"/>
  <c r="S1404" i="5"/>
  <c r="R1404" i="5"/>
  <c r="Q1404" i="5"/>
  <c r="P1404" i="5"/>
  <c r="O1404" i="5"/>
  <c r="N1404" i="5"/>
  <c r="T1403" i="5"/>
  <c r="S1403" i="5"/>
  <c r="R1403" i="5"/>
  <c r="Q1403" i="5"/>
  <c r="P1403" i="5"/>
  <c r="O1403" i="5"/>
  <c r="N1403" i="5"/>
  <c r="T1402" i="5"/>
  <c r="S1402" i="5"/>
  <c r="R1402" i="5"/>
  <c r="Q1402" i="5"/>
  <c r="P1402" i="5"/>
  <c r="O1402" i="5"/>
  <c r="N1402" i="5"/>
  <c r="T1401" i="5"/>
  <c r="S1401" i="5"/>
  <c r="R1401" i="5"/>
  <c r="Q1401" i="5"/>
  <c r="P1401" i="5"/>
  <c r="O1401" i="5"/>
  <c r="N1401" i="5"/>
  <c r="T1400" i="5"/>
  <c r="S1400" i="5"/>
  <c r="R1400" i="5"/>
  <c r="Q1400" i="5"/>
  <c r="P1400" i="5"/>
  <c r="O1400" i="5"/>
  <c r="N1400" i="5"/>
  <c r="T1399" i="5"/>
  <c r="S1399" i="5"/>
  <c r="R1399" i="5"/>
  <c r="Q1399" i="5"/>
  <c r="P1399" i="5"/>
  <c r="O1399" i="5"/>
  <c r="N1399" i="5"/>
  <c r="T1398" i="5"/>
  <c r="S1398" i="5"/>
  <c r="R1398" i="5"/>
  <c r="Q1398" i="5"/>
  <c r="P1398" i="5"/>
  <c r="O1398" i="5"/>
  <c r="N1398" i="5"/>
  <c r="T1397" i="5"/>
  <c r="S1397" i="5"/>
  <c r="R1397" i="5"/>
  <c r="Q1397" i="5"/>
  <c r="P1397" i="5"/>
  <c r="O1397" i="5"/>
  <c r="N1397" i="5"/>
  <c r="T1396" i="5"/>
  <c r="S1396" i="5"/>
  <c r="R1396" i="5"/>
  <c r="Q1396" i="5"/>
  <c r="P1396" i="5"/>
  <c r="O1396" i="5"/>
  <c r="N1396" i="5"/>
  <c r="T1395" i="5"/>
  <c r="S1395" i="5"/>
  <c r="R1395" i="5"/>
  <c r="Q1395" i="5"/>
  <c r="P1395" i="5"/>
  <c r="O1395" i="5"/>
  <c r="N1395" i="5"/>
  <c r="T1394" i="5"/>
  <c r="S1394" i="5"/>
  <c r="R1394" i="5"/>
  <c r="Q1394" i="5"/>
  <c r="P1394" i="5"/>
  <c r="O1394" i="5"/>
  <c r="N1394" i="5"/>
  <c r="T1393" i="5"/>
  <c r="S1393" i="5"/>
  <c r="R1393" i="5"/>
  <c r="Q1393" i="5"/>
  <c r="P1393" i="5"/>
  <c r="O1393" i="5"/>
  <c r="N1393" i="5"/>
  <c r="T1392" i="5"/>
  <c r="S1392" i="5"/>
  <c r="R1392" i="5"/>
  <c r="Q1392" i="5"/>
  <c r="P1392" i="5"/>
  <c r="O1392" i="5"/>
  <c r="N1392" i="5"/>
  <c r="T1391" i="5"/>
  <c r="S1391" i="5"/>
  <c r="R1391" i="5"/>
  <c r="Q1391" i="5"/>
  <c r="P1391" i="5"/>
  <c r="O1391" i="5"/>
  <c r="N1391" i="5"/>
  <c r="T1390" i="5"/>
  <c r="S1390" i="5"/>
  <c r="R1390" i="5"/>
  <c r="Q1390" i="5"/>
  <c r="P1390" i="5"/>
  <c r="O1390" i="5"/>
  <c r="N1390" i="5"/>
  <c r="T1389" i="5"/>
  <c r="S1389" i="5"/>
  <c r="R1389" i="5"/>
  <c r="Q1389" i="5"/>
  <c r="P1389" i="5"/>
  <c r="O1389" i="5"/>
  <c r="N1389" i="5"/>
  <c r="T1388" i="5"/>
  <c r="S1388" i="5"/>
  <c r="R1388" i="5"/>
  <c r="Q1388" i="5"/>
  <c r="P1388" i="5"/>
  <c r="O1388" i="5"/>
  <c r="N1388" i="5"/>
  <c r="T1387" i="5"/>
  <c r="S1387" i="5"/>
  <c r="R1387" i="5"/>
  <c r="Q1387" i="5"/>
  <c r="P1387" i="5"/>
  <c r="O1387" i="5"/>
  <c r="N1387" i="5"/>
  <c r="T1386" i="5"/>
  <c r="S1386" i="5"/>
  <c r="R1386" i="5"/>
  <c r="Q1386" i="5"/>
  <c r="P1386" i="5"/>
  <c r="O1386" i="5"/>
  <c r="N1386" i="5"/>
  <c r="T1385" i="5"/>
  <c r="S1385" i="5"/>
  <c r="R1385" i="5"/>
  <c r="Q1385" i="5"/>
  <c r="P1385" i="5"/>
  <c r="O1385" i="5"/>
  <c r="N1385" i="5"/>
  <c r="T1384" i="5"/>
  <c r="S1384" i="5"/>
  <c r="R1384" i="5"/>
  <c r="Q1384" i="5"/>
  <c r="P1384" i="5"/>
  <c r="O1384" i="5"/>
  <c r="N1384" i="5"/>
  <c r="T1383" i="5"/>
  <c r="S1383" i="5"/>
  <c r="R1383" i="5"/>
  <c r="Q1383" i="5"/>
  <c r="P1383" i="5"/>
  <c r="O1383" i="5"/>
  <c r="N1383" i="5"/>
  <c r="T1382" i="5"/>
  <c r="S1382" i="5"/>
  <c r="R1382" i="5"/>
  <c r="Q1382" i="5"/>
  <c r="P1382" i="5"/>
  <c r="O1382" i="5"/>
  <c r="N1382" i="5"/>
  <c r="T1381" i="5"/>
  <c r="S1381" i="5"/>
  <c r="R1381" i="5"/>
  <c r="Q1381" i="5"/>
  <c r="P1381" i="5"/>
  <c r="O1381" i="5"/>
  <c r="N1381" i="5"/>
  <c r="T1380" i="5"/>
  <c r="S1380" i="5"/>
  <c r="R1380" i="5"/>
  <c r="Q1380" i="5"/>
  <c r="P1380" i="5"/>
  <c r="O1380" i="5"/>
  <c r="N1380" i="5"/>
  <c r="T1379" i="5"/>
  <c r="S1379" i="5"/>
  <c r="R1379" i="5"/>
  <c r="Q1379" i="5"/>
  <c r="P1379" i="5"/>
  <c r="O1379" i="5"/>
  <c r="N1379" i="5"/>
  <c r="T1378" i="5"/>
  <c r="S1378" i="5"/>
  <c r="R1378" i="5"/>
  <c r="Q1378" i="5"/>
  <c r="P1378" i="5"/>
  <c r="O1378" i="5"/>
  <c r="N1378" i="5"/>
  <c r="T1377" i="5"/>
  <c r="S1377" i="5"/>
  <c r="R1377" i="5"/>
  <c r="Q1377" i="5"/>
  <c r="P1377" i="5"/>
  <c r="O1377" i="5"/>
  <c r="N1377" i="5"/>
  <c r="T1376" i="5"/>
  <c r="S1376" i="5"/>
  <c r="R1376" i="5"/>
  <c r="Q1376" i="5"/>
  <c r="P1376" i="5"/>
  <c r="O1376" i="5"/>
  <c r="N1376" i="5"/>
  <c r="T1375" i="5"/>
  <c r="S1375" i="5"/>
  <c r="R1375" i="5"/>
  <c r="Q1375" i="5"/>
  <c r="P1375" i="5"/>
  <c r="O1375" i="5"/>
  <c r="N1375" i="5"/>
  <c r="T1374" i="5"/>
  <c r="S1374" i="5"/>
  <c r="R1374" i="5"/>
  <c r="Q1374" i="5"/>
  <c r="P1374" i="5"/>
  <c r="O1374" i="5"/>
  <c r="N1374" i="5"/>
  <c r="T1373" i="5"/>
  <c r="S1373" i="5"/>
  <c r="R1373" i="5"/>
  <c r="Q1373" i="5"/>
  <c r="P1373" i="5"/>
  <c r="O1373" i="5"/>
  <c r="N1373" i="5"/>
  <c r="T1372" i="5"/>
  <c r="S1372" i="5"/>
  <c r="R1372" i="5"/>
  <c r="Q1372" i="5"/>
  <c r="P1372" i="5"/>
  <c r="O1372" i="5"/>
  <c r="N1372" i="5"/>
  <c r="T1371" i="5"/>
  <c r="S1371" i="5"/>
  <c r="R1371" i="5"/>
  <c r="Q1371" i="5"/>
  <c r="P1371" i="5"/>
  <c r="O1371" i="5"/>
  <c r="N1371" i="5"/>
  <c r="T1370" i="5"/>
  <c r="S1370" i="5"/>
  <c r="R1370" i="5"/>
  <c r="Q1370" i="5"/>
  <c r="P1370" i="5"/>
  <c r="O1370" i="5"/>
  <c r="N1370" i="5"/>
  <c r="T1369" i="5"/>
  <c r="S1369" i="5"/>
  <c r="R1369" i="5"/>
  <c r="Q1369" i="5"/>
  <c r="P1369" i="5"/>
  <c r="O1369" i="5"/>
  <c r="N1369" i="5"/>
  <c r="T1368" i="5"/>
  <c r="S1368" i="5"/>
  <c r="R1368" i="5"/>
  <c r="Q1368" i="5"/>
  <c r="P1368" i="5"/>
  <c r="O1368" i="5"/>
  <c r="N1368" i="5"/>
  <c r="T1367" i="5"/>
  <c r="S1367" i="5"/>
  <c r="R1367" i="5"/>
  <c r="Q1367" i="5"/>
  <c r="P1367" i="5"/>
  <c r="O1367" i="5"/>
  <c r="N1367" i="5"/>
  <c r="T1366" i="5"/>
  <c r="S1366" i="5"/>
  <c r="R1366" i="5"/>
  <c r="Q1366" i="5"/>
  <c r="P1366" i="5"/>
  <c r="O1366" i="5"/>
  <c r="N1366" i="5"/>
  <c r="T1365" i="5"/>
  <c r="S1365" i="5"/>
  <c r="R1365" i="5"/>
  <c r="Q1365" i="5"/>
  <c r="P1365" i="5"/>
  <c r="O1365" i="5"/>
  <c r="N1365" i="5"/>
  <c r="T1364" i="5"/>
  <c r="S1364" i="5"/>
  <c r="R1364" i="5"/>
  <c r="Q1364" i="5"/>
  <c r="P1364" i="5"/>
  <c r="O1364" i="5"/>
  <c r="N1364" i="5"/>
  <c r="T1363" i="5"/>
  <c r="S1363" i="5"/>
  <c r="R1363" i="5"/>
  <c r="Q1363" i="5"/>
  <c r="P1363" i="5"/>
  <c r="O1363" i="5"/>
  <c r="N1363" i="5"/>
  <c r="T1362" i="5"/>
  <c r="S1362" i="5"/>
  <c r="R1362" i="5"/>
  <c r="Q1362" i="5"/>
  <c r="P1362" i="5"/>
  <c r="O1362" i="5"/>
  <c r="N1362" i="5"/>
  <c r="T1361" i="5"/>
  <c r="S1361" i="5"/>
  <c r="R1361" i="5"/>
  <c r="Q1361" i="5"/>
  <c r="P1361" i="5"/>
  <c r="O1361" i="5"/>
  <c r="N1361" i="5"/>
  <c r="T1360" i="5"/>
  <c r="S1360" i="5"/>
  <c r="R1360" i="5"/>
  <c r="Q1360" i="5"/>
  <c r="P1360" i="5"/>
  <c r="O1360" i="5"/>
  <c r="N1360" i="5"/>
  <c r="T1359" i="5"/>
  <c r="S1359" i="5"/>
  <c r="R1359" i="5"/>
  <c r="Q1359" i="5"/>
  <c r="P1359" i="5"/>
  <c r="O1359" i="5"/>
  <c r="N1359" i="5"/>
  <c r="T1358" i="5"/>
  <c r="S1358" i="5"/>
  <c r="R1358" i="5"/>
  <c r="Q1358" i="5"/>
  <c r="P1358" i="5"/>
  <c r="O1358" i="5"/>
  <c r="N1358" i="5"/>
  <c r="T1357" i="5"/>
  <c r="S1357" i="5"/>
  <c r="R1357" i="5"/>
  <c r="Q1357" i="5"/>
  <c r="P1357" i="5"/>
  <c r="O1357" i="5"/>
  <c r="N1357" i="5"/>
  <c r="T1356" i="5"/>
  <c r="S1356" i="5"/>
  <c r="R1356" i="5"/>
  <c r="Q1356" i="5"/>
  <c r="P1356" i="5"/>
  <c r="O1356" i="5"/>
  <c r="N1356" i="5"/>
  <c r="T1355" i="5"/>
  <c r="S1355" i="5"/>
  <c r="R1355" i="5"/>
  <c r="Q1355" i="5"/>
  <c r="P1355" i="5"/>
  <c r="O1355" i="5"/>
  <c r="N1355" i="5"/>
  <c r="T1354" i="5"/>
  <c r="S1354" i="5"/>
  <c r="R1354" i="5"/>
  <c r="Q1354" i="5"/>
  <c r="P1354" i="5"/>
  <c r="O1354" i="5"/>
  <c r="N1354" i="5"/>
  <c r="T1353" i="5"/>
  <c r="S1353" i="5"/>
  <c r="R1353" i="5"/>
  <c r="Q1353" i="5"/>
  <c r="P1353" i="5"/>
  <c r="O1353" i="5"/>
  <c r="N1353" i="5"/>
  <c r="T1352" i="5"/>
  <c r="S1352" i="5"/>
  <c r="R1352" i="5"/>
  <c r="Q1352" i="5"/>
  <c r="P1352" i="5"/>
  <c r="O1352" i="5"/>
  <c r="N1352" i="5"/>
  <c r="T1351" i="5"/>
  <c r="S1351" i="5"/>
  <c r="R1351" i="5"/>
  <c r="Q1351" i="5"/>
  <c r="P1351" i="5"/>
  <c r="O1351" i="5"/>
  <c r="N1351" i="5"/>
  <c r="T1350" i="5"/>
  <c r="S1350" i="5"/>
  <c r="R1350" i="5"/>
  <c r="Q1350" i="5"/>
  <c r="P1350" i="5"/>
  <c r="O1350" i="5"/>
  <c r="N1350" i="5"/>
  <c r="T1349" i="5"/>
  <c r="S1349" i="5"/>
  <c r="R1349" i="5"/>
  <c r="Q1349" i="5"/>
  <c r="P1349" i="5"/>
  <c r="O1349" i="5"/>
  <c r="N1349" i="5"/>
  <c r="T1348" i="5"/>
  <c r="S1348" i="5"/>
  <c r="R1348" i="5"/>
  <c r="Q1348" i="5"/>
  <c r="P1348" i="5"/>
  <c r="O1348" i="5"/>
  <c r="N1348" i="5"/>
  <c r="T1347" i="5"/>
  <c r="S1347" i="5"/>
  <c r="R1347" i="5"/>
  <c r="Q1347" i="5"/>
  <c r="P1347" i="5"/>
  <c r="O1347" i="5"/>
  <c r="N1347" i="5"/>
  <c r="T1346" i="5"/>
  <c r="S1346" i="5"/>
  <c r="R1346" i="5"/>
  <c r="Q1346" i="5"/>
  <c r="P1346" i="5"/>
  <c r="O1346" i="5"/>
  <c r="N1346" i="5"/>
  <c r="T1345" i="5"/>
  <c r="S1345" i="5"/>
  <c r="R1345" i="5"/>
  <c r="Q1345" i="5"/>
  <c r="P1345" i="5"/>
  <c r="O1345" i="5"/>
  <c r="N1345" i="5"/>
  <c r="T1344" i="5"/>
  <c r="S1344" i="5"/>
  <c r="R1344" i="5"/>
  <c r="Q1344" i="5"/>
  <c r="P1344" i="5"/>
  <c r="O1344" i="5"/>
  <c r="N1344" i="5"/>
  <c r="T1343" i="5"/>
  <c r="S1343" i="5"/>
  <c r="R1343" i="5"/>
  <c r="Q1343" i="5"/>
  <c r="P1343" i="5"/>
  <c r="O1343" i="5"/>
  <c r="N1343" i="5"/>
  <c r="T1342" i="5"/>
  <c r="S1342" i="5"/>
  <c r="R1342" i="5"/>
  <c r="Q1342" i="5"/>
  <c r="P1342" i="5"/>
  <c r="O1342" i="5"/>
  <c r="N1342" i="5"/>
  <c r="T1341" i="5"/>
  <c r="S1341" i="5"/>
  <c r="R1341" i="5"/>
  <c r="Q1341" i="5"/>
  <c r="P1341" i="5"/>
  <c r="O1341" i="5"/>
  <c r="N1341" i="5"/>
  <c r="T1340" i="5"/>
  <c r="S1340" i="5"/>
  <c r="R1340" i="5"/>
  <c r="Q1340" i="5"/>
  <c r="P1340" i="5"/>
  <c r="O1340" i="5"/>
  <c r="N1340" i="5"/>
  <c r="T1339" i="5"/>
  <c r="S1339" i="5"/>
  <c r="R1339" i="5"/>
  <c r="Q1339" i="5"/>
  <c r="P1339" i="5"/>
  <c r="O1339" i="5"/>
  <c r="N1339" i="5"/>
  <c r="T1338" i="5"/>
  <c r="S1338" i="5"/>
  <c r="R1338" i="5"/>
  <c r="Q1338" i="5"/>
  <c r="P1338" i="5"/>
  <c r="O1338" i="5"/>
  <c r="N1338" i="5"/>
  <c r="T1337" i="5"/>
  <c r="S1337" i="5"/>
  <c r="R1337" i="5"/>
  <c r="Q1337" i="5"/>
  <c r="P1337" i="5"/>
  <c r="O1337" i="5"/>
  <c r="N1337" i="5"/>
  <c r="T1336" i="5"/>
  <c r="S1336" i="5"/>
  <c r="R1336" i="5"/>
  <c r="Q1336" i="5"/>
  <c r="P1336" i="5"/>
  <c r="O1336" i="5"/>
  <c r="N1336" i="5"/>
  <c r="T1335" i="5"/>
  <c r="S1335" i="5"/>
  <c r="R1335" i="5"/>
  <c r="Q1335" i="5"/>
  <c r="P1335" i="5"/>
  <c r="O1335" i="5"/>
  <c r="N1335" i="5"/>
  <c r="T1334" i="5"/>
  <c r="S1334" i="5"/>
  <c r="R1334" i="5"/>
  <c r="Q1334" i="5"/>
  <c r="P1334" i="5"/>
  <c r="O1334" i="5"/>
  <c r="N1334" i="5"/>
  <c r="T1333" i="5"/>
  <c r="S1333" i="5"/>
  <c r="R1333" i="5"/>
  <c r="Q1333" i="5"/>
  <c r="P1333" i="5"/>
  <c r="O1333" i="5"/>
  <c r="N1333" i="5"/>
  <c r="T1332" i="5"/>
  <c r="S1332" i="5"/>
  <c r="R1332" i="5"/>
  <c r="Q1332" i="5"/>
  <c r="P1332" i="5"/>
  <c r="O1332" i="5"/>
  <c r="N1332" i="5"/>
  <c r="T1331" i="5"/>
  <c r="S1331" i="5"/>
  <c r="R1331" i="5"/>
  <c r="Q1331" i="5"/>
  <c r="P1331" i="5"/>
  <c r="O1331" i="5"/>
  <c r="N1331" i="5"/>
  <c r="T1330" i="5"/>
  <c r="S1330" i="5"/>
  <c r="R1330" i="5"/>
  <c r="Q1330" i="5"/>
  <c r="P1330" i="5"/>
  <c r="O1330" i="5"/>
  <c r="N1330" i="5"/>
  <c r="T1329" i="5"/>
  <c r="S1329" i="5"/>
  <c r="R1329" i="5"/>
  <c r="Q1329" i="5"/>
  <c r="P1329" i="5"/>
  <c r="O1329" i="5"/>
  <c r="N1329" i="5"/>
  <c r="T1328" i="5"/>
  <c r="S1328" i="5"/>
  <c r="R1328" i="5"/>
  <c r="Q1328" i="5"/>
  <c r="P1328" i="5"/>
  <c r="O1328" i="5"/>
  <c r="N1328" i="5"/>
  <c r="T1327" i="5"/>
  <c r="S1327" i="5"/>
  <c r="R1327" i="5"/>
  <c r="Q1327" i="5"/>
  <c r="P1327" i="5"/>
  <c r="O1327" i="5"/>
  <c r="N1327" i="5"/>
  <c r="T1326" i="5"/>
  <c r="S1326" i="5"/>
  <c r="R1326" i="5"/>
  <c r="Q1326" i="5"/>
  <c r="P1326" i="5"/>
  <c r="O1326" i="5"/>
  <c r="N1326" i="5"/>
  <c r="T1325" i="5"/>
  <c r="S1325" i="5"/>
  <c r="R1325" i="5"/>
  <c r="Q1325" i="5"/>
  <c r="P1325" i="5"/>
  <c r="O1325" i="5"/>
  <c r="N1325" i="5"/>
  <c r="T1324" i="5"/>
  <c r="S1324" i="5"/>
  <c r="R1324" i="5"/>
  <c r="Q1324" i="5"/>
  <c r="P1324" i="5"/>
  <c r="O1324" i="5"/>
  <c r="N1324" i="5"/>
  <c r="T1323" i="5"/>
  <c r="S1323" i="5"/>
  <c r="R1323" i="5"/>
  <c r="Q1323" i="5"/>
  <c r="P1323" i="5"/>
  <c r="O1323" i="5"/>
  <c r="N1323" i="5"/>
  <c r="T1322" i="5"/>
  <c r="S1322" i="5"/>
  <c r="R1322" i="5"/>
  <c r="Q1322" i="5"/>
  <c r="P1322" i="5"/>
  <c r="O1322" i="5"/>
  <c r="N1322" i="5"/>
  <c r="T1321" i="5"/>
  <c r="S1321" i="5"/>
  <c r="R1321" i="5"/>
  <c r="Q1321" i="5"/>
  <c r="P1321" i="5"/>
  <c r="O1321" i="5"/>
  <c r="N1321" i="5"/>
  <c r="T1320" i="5"/>
  <c r="S1320" i="5"/>
  <c r="R1320" i="5"/>
  <c r="Q1320" i="5"/>
  <c r="P1320" i="5"/>
  <c r="O1320" i="5"/>
  <c r="N1320" i="5"/>
  <c r="T1319" i="5"/>
  <c r="S1319" i="5"/>
  <c r="R1319" i="5"/>
  <c r="Q1319" i="5"/>
  <c r="P1319" i="5"/>
  <c r="O1319" i="5"/>
  <c r="N1319" i="5"/>
  <c r="T1318" i="5"/>
  <c r="S1318" i="5"/>
  <c r="R1318" i="5"/>
  <c r="Q1318" i="5"/>
  <c r="P1318" i="5"/>
  <c r="O1318" i="5"/>
  <c r="N1318" i="5"/>
  <c r="T1317" i="5"/>
  <c r="S1317" i="5"/>
  <c r="R1317" i="5"/>
  <c r="Q1317" i="5"/>
  <c r="P1317" i="5"/>
  <c r="O1317" i="5"/>
  <c r="N1317" i="5"/>
  <c r="T1316" i="5"/>
  <c r="S1316" i="5"/>
  <c r="R1316" i="5"/>
  <c r="Q1316" i="5"/>
  <c r="P1316" i="5"/>
  <c r="O1316" i="5"/>
  <c r="N1316" i="5"/>
  <c r="T1315" i="5"/>
  <c r="S1315" i="5"/>
  <c r="R1315" i="5"/>
  <c r="Q1315" i="5"/>
  <c r="P1315" i="5"/>
  <c r="O1315" i="5"/>
  <c r="N1315" i="5"/>
  <c r="T1314" i="5"/>
  <c r="S1314" i="5"/>
  <c r="R1314" i="5"/>
  <c r="Q1314" i="5"/>
  <c r="P1314" i="5"/>
  <c r="O1314" i="5"/>
  <c r="N1314" i="5"/>
  <c r="T1313" i="5"/>
  <c r="S1313" i="5"/>
  <c r="R1313" i="5"/>
  <c r="Q1313" i="5"/>
  <c r="P1313" i="5"/>
  <c r="O1313" i="5"/>
  <c r="N1313" i="5"/>
  <c r="T1312" i="5"/>
  <c r="S1312" i="5"/>
  <c r="R1312" i="5"/>
  <c r="Q1312" i="5"/>
  <c r="P1312" i="5"/>
  <c r="O1312" i="5"/>
  <c r="N1312" i="5"/>
  <c r="T1311" i="5"/>
  <c r="S1311" i="5"/>
  <c r="R1311" i="5"/>
  <c r="Q1311" i="5"/>
  <c r="P1311" i="5"/>
  <c r="O1311" i="5"/>
  <c r="N1311" i="5"/>
  <c r="T1310" i="5"/>
  <c r="S1310" i="5"/>
  <c r="R1310" i="5"/>
  <c r="Q1310" i="5"/>
  <c r="P1310" i="5"/>
  <c r="O1310" i="5"/>
  <c r="N1310" i="5"/>
  <c r="T1309" i="5"/>
  <c r="S1309" i="5"/>
  <c r="R1309" i="5"/>
  <c r="Q1309" i="5"/>
  <c r="P1309" i="5"/>
  <c r="O1309" i="5"/>
  <c r="N1309" i="5"/>
  <c r="T1308" i="5"/>
  <c r="S1308" i="5"/>
  <c r="R1308" i="5"/>
  <c r="Q1308" i="5"/>
  <c r="P1308" i="5"/>
  <c r="O1308" i="5"/>
  <c r="N1308" i="5"/>
  <c r="T1307" i="5"/>
  <c r="S1307" i="5"/>
  <c r="R1307" i="5"/>
  <c r="Q1307" i="5"/>
  <c r="P1307" i="5"/>
  <c r="O1307" i="5"/>
  <c r="N1307" i="5"/>
  <c r="T1306" i="5"/>
  <c r="S1306" i="5"/>
  <c r="R1306" i="5"/>
  <c r="Q1306" i="5"/>
  <c r="P1306" i="5"/>
  <c r="O1306" i="5"/>
  <c r="N1306" i="5"/>
  <c r="T1305" i="5"/>
  <c r="S1305" i="5"/>
  <c r="R1305" i="5"/>
  <c r="Q1305" i="5"/>
  <c r="P1305" i="5"/>
  <c r="O1305" i="5"/>
  <c r="N1305" i="5"/>
  <c r="T1304" i="5"/>
  <c r="S1304" i="5"/>
  <c r="R1304" i="5"/>
  <c r="Q1304" i="5"/>
  <c r="P1304" i="5"/>
  <c r="O1304" i="5"/>
  <c r="N1304" i="5"/>
  <c r="T1303" i="5"/>
  <c r="S1303" i="5"/>
  <c r="R1303" i="5"/>
  <c r="Q1303" i="5"/>
  <c r="P1303" i="5"/>
  <c r="O1303" i="5"/>
  <c r="N1303" i="5"/>
  <c r="T1302" i="5"/>
  <c r="S1302" i="5"/>
  <c r="R1302" i="5"/>
  <c r="Q1302" i="5"/>
  <c r="P1302" i="5"/>
  <c r="O1302" i="5"/>
  <c r="N1302" i="5"/>
  <c r="T1301" i="5"/>
  <c r="S1301" i="5"/>
  <c r="R1301" i="5"/>
  <c r="Q1301" i="5"/>
  <c r="P1301" i="5"/>
  <c r="O1301" i="5"/>
  <c r="N1301" i="5"/>
  <c r="T1300" i="5"/>
  <c r="S1300" i="5"/>
  <c r="R1300" i="5"/>
  <c r="Q1300" i="5"/>
  <c r="P1300" i="5"/>
  <c r="O1300" i="5"/>
  <c r="N1300" i="5"/>
  <c r="T1299" i="5"/>
  <c r="S1299" i="5"/>
  <c r="R1299" i="5"/>
  <c r="Q1299" i="5"/>
  <c r="P1299" i="5"/>
  <c r="O1299" i="5"/>
  <c r="N1299" i="5"/>
  <c r="T1298" i="5"/>
  <c r="S1298" i="5"/>
  <c r="R1298" i="5"/>
  <c r="Q1298" i="5"/>
  <c r="P1298" i="5"/>
  <c r="O1298" i="5"/>
  <c r="N1298" i="5"/>
  <c r="T1297" i="5"/>
  <c r="S1297" i="5"/>
  <c r="R1297" i="5"/>
  <c r="Q1297" i="5"/>
  <c r="P1297" i="5"/>
  <c r="O1297" i="5"/>
  <c r="N1297" i="5"/>
  <c r="T1296" i="5"/>
  <c r="S1296" i="5"/>
  <c r="R1296" i="5"/>
  <c r="Q1296" i="5"/>
  <c r="P1296" i="5"/>
  <c r="O1296" i="5"/>
  <c r="N1296" i="5"/>
  <c r="T1295" i="5"/>
  <c r="S1295" i="5"/>
  <c r="R1295" i="5"/>
  <c r="Q1295" i="5"/>
  <c r="P1295" i="5"/>
  <c r="O1295" i="5"/>
  <c r="N1295" i="5"/>
  <c r="T1294" i="5"/>
  <c r="S1294" i="5"/>
  <c r="R1294" i="5"/>
  <c r="Q1294" i="5"/>
  <c r="P1294" i="5"/>
  <c r="O1294" i="5"/>
  <c r="N1294" i="5"/>
  <c r="T1293" i="5"/>
  <c r="S1293" i="5"/>
  <c r="R1293" i="5"/>
  <c r="Q1293" i="5"/>
  <c r="P1293" i="5"/>
  <c r="O1293" i="5"/>
  <c r="N1293" i="5"/>
  <c r="T1292" i="5"/>
  <c r="S1292" i="5"/>
  <c r="R1292" i="5"/>
  <c r="Q1292" i="5"/>
  <c r="P1292" i="5"/>
  <c r="O1292" i="5"/>
  <c r="N1292" i="5"/>
  <c r="T1291" i="5"/>
  <c r="S1291" i="5"/>
  <c r="R1291" i="5"/>
  <c r="Q1291" i="5"/>
  <c r="P1291" i="5"/>
  <c r="O1291" i="5"/>
  <c r="N1291" i="5"/>
  <c r="T1290" i="5"/>
  <c r="S1290" i="5"/>
  <c r="R1290" i="5"/>
  <c r="Q1290" i="5"/>
  <c r="P1290" i="5"/>
  <c r="O1290" i="5"/>
  <c r="N1290" i="5"/>
  <c r="T1289" i="5"/>
  <c r="S1289" i="5"/>
  <c r="R1289" i="5"/>
  <c r="Q1289" i="5"/>
  <c r="P1289" i="5"/>
  <c r="O1289" i="5"/>
  <c r="N1289" i="5"/>
  <c r="T1288" i="5"/>
  <c r="S1288" i="5"/>
  <c r="R1288" i="5"/>
  <c r="Q1288" i="5"/>
  <c r="P1288" i="5"/>
  <c r="O1288" i="5"/>
  <c r="N1288" i="5"/>
  <c r="T1287" i="5"/>
  <c r="S1287" i="5"/>
  <c r="R1287" i="5"/>
  <c r="Q1287" i="5"/>
  <c r="P1287" i="5"/>
  <c r="O1287" i="5"/>
  <c r="N1287" i="5"/>
  <c r="T1286" i="5"/>
  <c r="S1286" i="5"/>
  <c r="R1286" i="5"/>
  <c r="Q1286" i="5"/>
  <c r="P1286" i="5"/>
  <c r="O1286" i="5"/>
  <c r="N1286" i="5"/>
  <c r="T1285" i="5"/>
  <c r="S1285" i="5"/>
  <c r="R1285" i="5"/>
  <c r="Q1285" i="5"/>
  <c r="P1285" i="5"/>
  <c r="O1285" i="5"/>
  <c r="N1285" i="5"/>
  <c r="T1284" i="5"/>
  <c r="S1284" i="5"/>
  <c r="R1284" i="5"/>
  <c r="Q1284" i="5"/>
  <c r="P1284" i="5"/>
  <c r="O1284" i="5"/>
  <c r="N1284" i="5"/>
  <c r="T1283" i="5"/>
  <c r="S1283" i="5"/>
  <c r="R1283" i="5"/>
  <c r="Q1283" i="5"/>
  <c r="P1283" i="5"/>
  <c r="O1283" i="5"/>
  <c r="N1283" i="5"/>
  <c r="T1282" i="5"/>
  <c r="S1282" i="5"/>
  <c r="R1282" i="5"/>
  <c r="Q1282" i="5"/>
  <c r="P1282" i="5"/>
  <c r="O1282" i="5"/>
  <c r="N1282" i="5"/>
  <c r="T1281" i="5"/>
  <c r="S1281" i="5"/>
  <c r="R1281" i="5"/>
  <c r="Q1281" i="5"/>
  <c r="P1281" i="5"/>
  <c r="O1281" i="5"/>
  <c r="N1281" i="5"/>
  <c r="T1280" i="5"/>
  <c r="S1280" i="5"/>
  <c r="R1280" i="5"/>
  <c r="Q1280" i="5"/>
  <c r="P1280" i="5"/>
  <c r="O1280" i="5"/>
  <c r="N1280" i="5"/>
  <c r="T1279" i="5"/>
  <c r="S1279" i="5"/>
  <c r="R1279" i="5"/>
  <c r="Q1279" i="5"/>
  <c r="P1279" i="5"/>
  <c r="O1279" i="5"/>
  <c r="N1279" i="5"/>
  <c r="T1278" i="5"/>
  <c r="S1278" i="5"/>
  <c r="R1278" i="5"/>
  <c r="Q1278" i="5"/>
  <c r="P1278" i="5"/>
  <c r="O1278" i="5"/>
  <c r="N1278" i="5"/>
  <c r="T1277" i="5"/>
  <c r="S1277" i="5"/>
  <c r="R1277" i="5"/>
  <c r="Q1277" i="5"/>
  <c r="P1277" i="5"/>
  <c r="O1277" i="5"/>
  <c r="N1277" i="5"/>
  <c r="T1276" i="5"/>
  <c r="S1276" i="5"/>
  <c r="R1276" i="5"/>
  <c r="Q1276" i="5"/>
  <c r="P1276" i="5"/>
  <c r="O1276" i="5"/>
  <c r="N1276" i="5"/>
  <c r="T1275" i="5"/>
  <c r="S1275" i="5"/>
  <c r="R1275" i="5"/>
  <c r="Q1275" i="5"/>
  <c r="P1275" i="5"/>
  <c r="O1275" i="5"/>
  <c r="N1275" i="5"/>
  <c r="T1274" i="5"/>
  <c r="S1274" i="5"/>
  <c r="R1274" i="5"/>
  <c r="Q1274" i="5"/>
  <c r="P1274" i="5"/>
  <c r="O1274" i="5"/>
  <c r="N1274" i="5"/>
  <c r="T1273" i="5"/>
  <c r="S1273" i="5"/>
  <c r="R1273" i="5"/>
  <c r="Q1273" i="5"/>
  <c r="P1273" i="5"/>
  <c r="O1273" i="5"/>
  <c r="N1273" i="5"/>
  <c r="T1272" i="5"/>
  <c r="S1272" i="5"/>
  <c r="R1272" i="5"/>
  <c r="Q1272" i="5"/>
  <c r="P1272" i="5"/>
  <c r="O1272" i="5"/>
  <c r="N1272" i="5"/>
  <c r="T1271" i="5"/>
  <c r="S1271" i="5"/>
  <c r="R1271" i="5"/>
  <c r="Q1271" i="5"/>
  <c r="P1271" i="5"/>
  <c r="O1271" i="5"/>
  <c r="N1271" i="5"/>
  <c r="T1270" i="5"/>
  <c r="S1270" i="5"/>
  <c r="R1270" i="5"/>
  <c r="Q1270" i="5"/>
  <c r="P1270" i="5"/>
  <c r="O1270" i="5"/>
  <c r="N1270" i="5"/>
  <c r="T1269" i="5"/>
  <c r="S1269" i="5"/>
  <c r="R1269" i="5"/>
  <c r="Q1269" i="5"/>
  <c r="P1269" i="5"/>
  <c r="O1269" i="5"/>
  <c r="N1269" i="5"/>
  <c r="T1268" i="5"/>
  <c r="S1268" i="5"/>
  <c r="R1268" i="5"/>
  <c r="Q1268" i="5"/>
  <c r="P1268" i="5"/>
  <c r="O1268" i="5"/>
  <c r="N1268" i="5"/>
  <c r="T1267" i="5"/>
  <c r="S1267" i="5"/>
  <c r="R1267" i="5"/>
  <c r="Q1267" i="5"/>
  <c r="P1267" i="5"/>
  <c r="O1267" i="5"/>
  <c r="N1267" i="5"/>
  <c r="T1266" i="5"/>
  <c r="S1266" i="5"/>
  <c r="R1266" i="5"/>
  <c r="Q1266" i="5"/>
  <c r="P1266" i="5"/>
  <c r="O1266" i="5"/>
  <c r="N1266" i="5"/>
  <c r="T1265" i="5"/>
  <c r="S1265" i="5"/>
  <c r="R1265" i="5"/>
  <c r="Q1265" i="5"/>
  <c r="P1265" i="5"/>
  <c r="O1265" i="5"/>
  <c r="N1265" i="5"/>
  <c r="T1264" i="5"/>
  <c r="S1264" i="5"/>
  <c r="R1264" i="5"/>
  <c r="Q1264" i="5"/>
  <c r="P1264" i="5"/>
  <c r="O1264" i="5"/>
  <c r="N1264" i="5"/>
  <c r="T1263" i="5"/>
  <c r="S1263" i="5"/>
  <c r="R1263" i="5"/>
  <c r="Q1263" i="5"/>
  <c r="P1263" i="5"/>
  <c r="O1263" i="5"/>
  <c r="N1263" i="5"/>
  <c r="T1262" i="5"/>
  <c r="S1262" i="5"/>
  <c r="R1262" i="5"/>
  <c r="Q1262" i="5"/>
  <c r="P1262" i="5"/>
  <c r="O1262" i="5"/>
  <c r="N1262" i="5"/>
  <c r="T1261" i="5"/>
  <c r="S1261" i="5"/>
  <c r="R1261" i="5"/>
  <c r="Q1261" i="5"/>
  <c r="P1261" i="5"/>
  <c r="O1261" i="5"/>
  <c r="N1261" i="5"/>
  <c r="T1260" i="5"/>
  <c r="S1260" i="5"/>
  <c r="R1260" i="5"/>
  <c r="Q1260" i="5"/>
  <c r="P1260" i="5"/>
  <c r="O1260" i="5"/>
  <c r="N1260" i="5"/>
  <c r="T1259" i="5"/>
  <c r="S1259" i="5"/>
  <c r="R1259" i="5"/>
  <c r="Q1259" i="5"/>
  <c r="P1259" i="5"/>
  <c r="O1259" i="5"/>
  <c r="N1259" i="5"/>
  <c r="T1258" i="5"/>
  <c r="S1258" i="5"/>
  <c r="R1258" i="5"/>
  <c r="Q1258" i="5"/>
  <c r="P1258" i="5"/>
  <c r="O1258" i="5"/>
  <c r="N1258" i="5"/>
  <c r="T1257" i="5"/>
  <c r="S1257" i="5"/>
  <c r="R1257" i="5"/>
  <c r="Q1257" i="5"/>
  <c r="P1257" i="5"/>
  <c r="O1257" i="5"/>
  <c r="N1257" i="5"/>
  <c r="T1256" i="5"/>
  <c r="S1256" i="5"/>
  <c r="R1256" i="5"/>
  <c r="Q1256" i="5"/>
  <c r="P1256" i="5"/>
  <c r="O1256" i="5"/>
  <c r="N1256" i="5"/>
  <c r="T1255" i="5"/>
  <c r="S1255" i="5"/>
  <c r="R1255" i="5"/>
  <c r="Q1255" i="5"/>
  <c r="P1255" i="5"/>
  <c r="O1255" i="5"/>
  <c r="N1255" i="5"/>
  <c r="T1254" i="5"/>
  <c r="S1254" i="5"/>
  <c r="R1254" i="5"/>
  <c r="Q1254" i="5"/>
  <c r="P1254" i="5"/>
  <c r="O1254" i="5"/>
  <c r="N1254" i="5"/>
  <c r="T1253" i="5"/>
  <c r="S1253" i="5"/>
  <c r="R1253" i="5"/>
  <c r="Q1253" i="5"/>
  <c r="P1253" i="5"/>
  <c r="O1253" i="5"/>
  <c r="N1253" i="5"/>
  <c r="T1252" i="5"/>
  <c r="S1252" i="5"/>
  <c r="R1252" i="5"/>
  <c r="Q1252" i="5"/>
  <c r="P1252" i="5"/>
  <c r="O1252" i="5"/>
  <c r="N1252" i="5"/>
  <c r="T1251" i="5"/>
  <c r="S1251" i="5"/>
  <c r="R1251" i="5"/>
  <c r="Q1251" i="5"/>
  <c r="P1251" i="5"/>
  <c r="O1251" i="5"/>
  <c r="N1251" i="5"/>
  <c r="T1250" i="5"/>
  <c r="S1250" i="5"/>
  <c r="R1250" i="5"/>
  <c r="Q1250" i="5"/>
  <c r="P1250" i="5"/>
  <c r="O1250" i="5"/>
  <c r="N1250" i="5"/>
  <c r="T1249" i="5"/>
  <c r="S1249" i="5"/>
  <c r="R1249" i="5"/>
  <c r="Q1249" i="5"/>
  <c r="P1249" i="5"/>
  <c r="O1249" i="5"/>
  <c r="N1249" i="5"/>
  <c r="T1248" i="5"/>
  <c r="S1248" i="5"/>
  <c r="R1248" i="5"/>
  <c r="Q1248" i="5"/>
  <c r="P1248" i="5"/>
  <c r="O1248" i="5"/>
  <c r="N1248" i="5"/>
  <c r="T1247" i="5"/>
  <c r="S1247" i="5"/>
  <c r="R1247" i="5"/>
  <c r="Q1247" i="5"/>
  <c r="P1247" i="5"/>
  <c r="O1247" i="5"/>
  <c r="N1247" i="5"/>
  <c r="T1246" i="5"/>
  <c r="S1246" i="5"/>
  <c r="R1246" i="5"/>
  <c r="Q1246" i="5"/>
  <c r="P1246" i="5"/>
  <c r="O1246" i="5"/>
  <c r="N1246" i="5"/>
  <c r="T1245" i="5"/>
  <c r="S1245" i="5"/>
  <c r="R1245" i="5"/>
  <c r="Q1245" i="5"/>
  <c r="P1245" i="5"/>
  <c r="O1245" i="5"/>
  <c r="N1245" i="5"/>
  <c r="T1244" i="5"/>
  <c r="S1244" i="5"/>
  <c r="R1244" i="5"/>
  <c r="Q1244" i="5"/>
  <c r="P1244" i="5"/>
  <c r="O1244" i="5"/>
  <c r="N1244" i="5"/>
  <c r="T1243" i="5"/>
  <c r="S1243" i="5"/>
  <c r="R1243" i="5"/>
  <c r="Q1243" i="5"/>
  <c r="P1243" i="5"/>
  <c r="O1243" i="5"/>
  <c r="N1243" i="5"/>
  <c r="T1242" i="5"/>
  <c r="S1242" i="5"/>
  <c r="R1242" i="5"/>
  <c r="Q1242" i="5"/>
  <c r="P1242" i="5"/>
  <c r="O1242" i="5"/>
  <c r="N1242" i="5"/>
  <c r="T1241" i="5"/>
  <c r="S1241" i="5"/>
  <c r="R1241" i="5"/>
  <c r="Q1241" i="5"/>
  <c r="P1241" i="5"/>
  <c r="O1241" i="5"/>
  <c r="N1241" i="5"/>
  <c r="T1240" i="5"/>
  <c r="S1240" i="5"/>
  <c r="R1240" i="5"/>
  <c r="Q1240" i="5"/>
  <c r="P1240" i="5"/>
  <c r="O1240" i="5"/>
  <c r="N1240" i="5"/>
  <c r="T1239" i="5"/>
  <c r="S1239" i="5"/>
  <c r="R1239" i="5"/>
  <c r="Q1239" i="5"/>
  <c r="P1239" i="5"/>
  <c r="O1239" i="5"/>
  <c r="N1239" i="5"/>
  <c r="T1238" i="5"/>
  <c r="S1238" i="5"/>
  <c r="R1238" i="5"/>
  <c r="Q1238" i="5"/>
  <c r="P1238" i="5"/>
  <c r="O1238" i="5"/>
  <c r="N1238" i="5"/>
  <c r="T1237" i="5"/>
  <c r="S1237" i="5"/>
  <c r="R1237" i="5"/>
  <c r="Q1237" i="5"/>
  <c r="P1237" i="5"/>
  <c r="O1237" i="5"/>
  <c r="N1237" i="5"/>
  <c r="T1236" i="5"/>
  <c r="S1236" i="5"/>
  <c r="R1236" i="5"/>
  <c r="Q1236" i="5"/>
  <c r="P1236" i="5"/>
  <c r="O1236" i="5"/>
  <c r="N1236" i="5"/>
  <c r="T1235" i="5"/>
  <c r="S1235" i="5"/>
  <c r="R1235" i="5"/>
  <c r="Q1235" i="5"/>
  <c r="P1235" i="5"/>
  <c r="O1235" i="5"/>
  <c r="N1235" i="5"/>
  <c r="T1234" i="5"/>
  <c r="S1234" i="5"/>
  <c r="R1234" i="5"/>
  <c r="Q1234" i="5"/>
  <c r="P1234" i="5"/>
  <c r="O1234" i="5"/>
  <c r="N1234" i="5"/>
  <c r="T1233" i="5"/>
  <c r="S1233" i="5"/>
  <c r="R1233" i="5"/>
  <c r="Q1233" i="5"/>
  <c r="P1233" i="5"/>
  <c r="O1233" i="5"/>
  <c r="N1233" i="5"/>
  <c r="T1232" i="5"/>
  <c r="S1232" i="5"/>
  <c r="R1232" i="5"/>
  <c r="Q1232" i="5"/>
  <c r="P1232" i="5"/>
  <c r="O1232" i="5"/>
  <c r="N1232" i="5"/>
  <c r="T1231" i="5"/>
  <c r="S1231" i="5"/>
  <c r="R1231" i="5"/>
  <c r="Q1231" i="5"/>
  <c r="P1231" i="5"/>
  <c r="O1231" i="5"/>
  <c r="N1231" i="5"/>
  <c r="T1230" i="5"/>
  <c r="S1230" i="5"/>
  <c r="R1230" i="5"/>
  <c r="Q1230" i="5"/>
  <c r="P1230" i="5"/>
  <c r="O1230" i="5"/>
  <c r="N1230" i="5"/>
  <c r="T1229" i="5"/>
  <c r="S1229" i="5"/>
  <c r="R1229" i="5"/>
  <c r="Q1229" i="5"/>
  <c r="P1229" i="5"/>
  <c r="O1229" i="5"/>
  <c r="N1229" i="5"/>
  <c r="T1228" i="5"/>
  <c r="S1228" i="5"/>
  <c r="R1228" i="5"/>
  <c r="Q1228" i="5"/>
  <c r="P1228" i="5"/>
  <c r="O1228" i="5"/>
  <c r="N1228" i="5"/>
  <c r="T1227" i="5"/>
  <c r="S1227" i="5"/>
  <c r="R1227" i="5"/>
  <c r="Q1227" i="5"/>
  <c r="P1227" i="5"/>
  <c r="O1227" i="5"/>
  <c r="N1227" i="5"/>
  <c r="T1226" i="5"/>
  <c r="S1226" i="5"/>
  <c r="R1226" i="5"/>
  <c r="Q1226" i="5"/>
  <c r="P1226" i="5"/>
  <c r="O1226" i="5"/>
  <c r="N1226" i="5"/>
  <c r="T1225" i="5"/>
  <c r="S1225" i="5"/>
  <c r="R1225" i="5"/>
  <c r="Q1225" i="5"/>
  <c r="P1225" i="5"/>
  <c r="O1225" i="5"/>
  <c r="N1225" i="5"/>
  <c r="T1224" i="5"/>
  <c r="S1224" i="5"/>
  <c r="R1224" i="5"/>
  <c r="Q1224" i="5"/>
  <c r="P1224" i="5"/>
  <c r="O1224" i="5"/>
  <c r="N1224" i="5"/>
  <c r="T1223" i="5"/>
  <c r="S1223" i="5"/>
  <c r="R1223" i="5"/>
  <c r="Q1223" i="5"/>
  <c r="P1223" i="5"/>
  <c r="O1223" i="5"/>
  <c r="N1223" i="5"/>
  <c r="T1222" i="5"/>
  <c r="S1222" i="5"/>
  <c r="R1222" i="5"/>
  <c r="Q1222" i="5"/>
  <c r="P1222" i="5"/>
  <c r="O1222" i="5"/>
  <c r="N1222" i="5"/>
  <c r="T1221" i="5"/>
  <c r="S1221" i="5"/>
  <c r="R1221" i="5"/>
  <c r="Q1221" i="5"/>
  <c r="P1221" i="5"/>
  <c r="O1221" i="5"/>
  <c r="N1221" i="5"/>
  <c r="T1220" i="5"/>
  <c r="S1220" i="5"/>
  <c r="R1220" i="5"/>
  <c r="Q1220" i="5"/>
  <c r="P1220" i="5"/>
  <c r="O1220" i="5"/>
  <c r="N1220" i="5"/>
  <c r="T1219" i="5"/>
  <c r="S1219" i="5"/>
  <c r="R1219" i="5"/>
  <c r="Q1219" i="5"/>
  <c r="P1219" i="5"/>
  <c r="O1219" i="5"/>
  <c r="N1219" i="5"/>
  <c r="T1218" i="5"/>
  <c r="S1218" i="5"/>
  <c r="R1218" i="5"/>
  <c r="Q1218" i="5"/>
  <c r="P1218" i="5"/>
  <c r="O1218" i="5"/>
  <c r="N1218" i="5"/>
  <c r="T1217" i="5"/>
  <c r="S1217" i="5"/>
  <c r="R1217" i="5"/>
  <c r="Q1217" i="5"/>
  <c r="P1217" i="5"/>
  <c r="O1217" i="5"/>
  <c r="N1217" i="5"/>
  <c r="T1216" i="5"/>
  <c r="S1216" i="5"/>
  <c r="R1216" i="5"/>
  <c r="Q1216" i="5"/>
  <c r="P1216" i="5"/>
  <c r="O1216" i="5"/>
  <c r="N1216" i="5"/>
  <c r="T1215" i="5"/>
  <c r="S1215" i="5"/>
  <c r="R1215" i="5"/>
  <c r="Q1215" i="5"/>
  <c r="P1215" i="5"/>
  <c r="O1215" i="5"/>
  <c r="N1215" i="5"/>
  <c r="T1214" i="5"/>
  <c r="S1214" i="5"/>
  <c r="R1214" i="5"/>
  <c r="Q1214" i="5"/>
  <c r="P1214" i="5"/>
  <c r="O1214" i="5"/>
  <c r="N1214" i="5"/>
  <c r="T1213" i="5"/>
  <c r="S1213" i="5"/>
  <c r="R1213" i="5"/>
  <c r="Q1213" i="5"/>
  <c r="P1213" i="5"/>
  <c r="O1213" i="5"/>
  <c r="N1213" i="5"/>
  <c r="T1212" i="5"/>
  <c r="S1212" i="5"/>
  <c r="R1212" i="5"/>
  <c r="Q1212" i="5"/>
  <c r="P1212" i="5"/>
  <c r="O1212" i="5"/>
  <c r="N1212" i="5"/>
  <c r="T1211" i="5"/>
  <c r="S1211" i="5"/>
  <c r="R1211" i="5"/>
  <c r="Q1211" i="5"/>
  <c r="P1211" i="5"/>
  <c r="O1211" i="5"/>
  <c r="N1211" i="5"/>
  <c r="T1210" i="5"/>
  <c r="S1210" i="5"/>
  <c r="R1210" i="5"/>
  <c r="Q1210" i="5"/>
  <c r="P1210" i="5"/>
  <c r="O1210" i="5"/>
  <c r="N1210" i="5"/>
  <c r="T1209" i="5"/>
  <c r="S1209" i="5"/>
  <c r="R1209" i="5"/>
  <c r="Q1209" i="5"/>
  <c r="P1209" i="5"/>
  <c r="O1209" i="5"/>
  <c r="N1209" i="5"/>
  <c r="T1208" i="5"/>
  <c r="S1208" i="5"/>
  <c r="R1208" i="5"/>
  <c r="Q1208" i="5"/>
  <c r="P1208" i="5"/>
  <c r="O1208" i="5"/>
  <c r="N1208" i="5"/>
  <c r="T1207" i="5"/>
  <c r="S1207" i="5"/>
  <c r="R1207" i="5"/>
  <c r="Q1207" i="5"/>
  <c r="P1207" i="5"/>
  <c r="O1207" i="5"/>
  <c r="N1207" i="5"/>
  <c r="T1206" i="5"/>
  <c r="S1206" i="5"/>
  <c r="R1206" i="5"/>
  <c r="Q1206" i="5"/>
  <c r="P1206" i="5"/>
  <c r="O1206" i="5"/>
  <c r="N1206" i="5"/>
  <c r="T1205" i="5"/>
  <c r="S1205" i="5"/>
  <c r="R1205" i="5"/>
  <c r="Q1205" i="5"/>
  <c r="P1205" i="5"/>
  <c r="O1205" i="5"/>
  <c r="N1205" i="5"/>
  <c r="T1204" i="5"/>
  <c r="S1204" i="5"/>
  <c r="R1204" i="5"/>
  <c r="Q1204" i="5"/>
  <c r="P1204" i="5"/>
  <c r="O1204" i="5"/>
  <c r="N1204" i="5"/>
  <c r="T1203" i="5"/>
  <c r="S1203" i="5"/>
  <c r="R1203" i="5"/>
  <c r="Q1203" i="5"/>
  <c r="P1203" i="5"/>
  <c r="O1203" i="5"/>
  <c r="N1203" i="5"/>
  <c r="T1202" i="5"/>
  <c r="S1202" i="5"/>
  <c r="R1202" i="5"/>
  <c r="Q1202" i="5"/>
  <c r="P1202" i="5"/>
  <c r="O1202" i="5"/>
  <c r="N1202" i="5"/>
  <c r="T1201" i="5"/>
  <c r="S1201" i="5"/>
  <c r="R1201" i="5"/>
  <c r="Q1201" i="5"/>
  <c r="P1201" i="5"/>
  <c r="O1201" i="5"/>
  <c r="N1201" i="5"/>
  <c r="T1200" i="5"/>
  <c r="S1200" i="5"/>
  <c r="R1200" i="5"/>
  <c r="Q1200" i="5"/>
  <c r="P1200" i="5"/>
  <c r="O1200" i="5"/>
  <c r="N1200" i="5"/>
  <c r="T1199" i="5"/>
  <c r="S1199" i="5"/>
  <c r="R1199" i="5"/>
  <c r="Q1199" i="5"/>
  <c r="P1199" i="5"/>
  <c r="O1199" i="5"/>
  <c r="N1199" i="5"/>
  <c r="T1198" i="5"/>
  <c r="S1198" i="5"/>
  <c r="R1198" i="5"/>
  <c r="Q1198" i="5"/>
  <c r="P1198" i="5"/>
  <c r="O1198" i="5"/>
  <c r="N1198" i="5"/>
  <c r="T1197" i="5"/>
  <c r="S1197" i="5"/>
  <c r="R1197" i="5"/>
  <c r="Q1197" i="5"/>
  <c r="P1197" i="5"/>
  <c r="O1197" i="5"/>
  <c r="N1197" i="5"/>
  <c r="T1196" i="5"/>
  <c r="S1196" i="5"/>
  <c r="R1196" i="5"/>
  <c r="Q1196" i="5"/>
  <c r="P1196" i="5"/>
  <c r="O1196" i="5"/>
  <c r="N1196" i="5"/>
  <c r="T1195" i="5"/>
  <c r="S1195" i="5"/>
  <c r="R1195" i="5"/>
  <c r="Q1195" i="5"/>
  <c r="P1195" i="5"/>
  <c r="O1195" i="5"/>
  <c r="N1195" i="5"/>
  <c r="T1194" i="5"/>
  <c r="S1194" i="5"/>
  <c r="R1194" i="5"/>
  <c r="Q1194" i="5"/>
  <c r="P1194" i="5"/>
  <c r="O1194" i="5"/>
  <c r="N1194" i="5"/>
  <c r="T1193" i="5"/>
  <c r="S1193" i="5"/>
  <c r="R1193" i="5"/>
  <c r="Q1193" i="5"/>
  <c r="P1193" i="5"/>
  <c r="O1193" i="5"/>
  <c r="N1193" i="5"/>
  <c r="T1192" i="5"/>
  <c r="S1192" i="5"/>
  <c r="R1192" i="5"/>
  <c r="Q1192" i="5"/>
  <c r="P1192" i="5"/>
  <c r="O1192" i="5"/>
  <c r="N1192" i="5"/>
  <c r="T1191" i="5"/>
  <c r="S1191" i="5"/>
  <c r="R1191" i="5"/>
  <c r="Q1191" i="5"/>
  <c r="P1191" i="5"/>
  <c r="O1191" i="5"/>
  <c r="N1191" i="5"/>
  <c r="T1190" i="5"/>
  <c r="S1190" i="5"/>
  <c r="R1190" i="5"/>
  <c r="Q1190" i="5"/>
  <c r="P1190" i="5"/>
  <c r="O1190" i="5"/>
  <c r="N1190" i="5"/>
  <c r="T1189" i="5"/>
  <c r="S1189" i="5"/>
  <c r="R1189" i="5"/>
  <c r="Q1189" i="5"/>
  <c r="P1189" i="5"/>
  <c r="O1189" i="5"/>
  <c r="N1189" i="5"/>
  <c r="T1188" i="5"/>
  <c r="S1188" i="5"/>
  <c r="R1188" i="5"/>
  <c r="Q1188" i="5"/>
  <c r="P1188" i="5"/>
  <c r="O1188" i="5"/>
  <c r="N1188" i="5"/>
  <c r="T1187" i="5"/>
  <c r="S1187" i="5"/>
  <c r="R1187" i="5"/>
  <c r="Q1187" i="5"/>
  <c r="P1187" i="5"/>
  <c r="O1187" i="5"/>
  <c r="N1187" i="5"/>
  <c r="T1186" i="5"/>
  <c r="S1186" i="5"/>
  <c r="R1186" i="5"/>
  <c r="Q1186" i="5"/>
  <c r="P1186" i="5"/>
  <c r="O1186" i="5"/>
  <c r="N1186" i="5"/>
  <c r="T1185" i="5"/>
  <c r="S1185" i="5"/>
  <c r="R1185" i="5"/>
  <c r="Q1185" i="5"/>
  <c r="P1185" i="5"/>
  <c r="O1185" i="5"/>
  <c r="N1185" i="5"/>
  <c r="T1184" i="5"/>
  <c r="S1184" i="5"/>
  <c r="R1184" i="5"/>
  <c r="Q1184" i="5"/>
  <c r="P1184" i="5"/>
  <c r="O1184" i="5"/>
  <c r="N1184" i="5"/>
  <c r="T1183" i="5"/>
  <c r="S1183" i="5"/>
  <c r="R1183" i="5"/>
  <c r="Q1183" i="5"/>
  <c r="P1183" i="5"/>
  <c r="O1183" i="5"/>
  <c r="N1183" i="5"/>
  <c r="T1182" i="5"/>
  <c r="S1182" i="5"/>
  <c r="R1182" i="5"/>
  <c r="Q1182" i="5"/>
  <c r="P1182" i="5"/>
  <c r="O1182" i="5"/>
  <c r="N1182" i="5"/>
  <c r="T1181" i="5"/>
  <c r="S1181" i="5"/>
  <c r="R1181" i="5"/>
  <c r="Q1181" i="5"/>
  <c r="P1181" i="5"/>
  <c r="O1181" i="5"/>
  <c r="N1181" i="5"/>
  <c r="T1180" i="5"/>
  <c r="S1180" i="5"/>
  <c r="R1180" i="5"/>
  <c r="Q1180" i="5"/>
  <c r="P1180" i="5"/>
  <c r="O1180" i="5"/>
  <c r="N1180" i="5"/>
  <c r="T1179" i="5"/>
  <c r="S1179" i="5"/>
  <c r="R1179" i="5"/>
  <c r="Q1179" i="5"/>
  <c r="P1179" i="5"/>
  <c r="O1179" i="5"/>
  <c r="N1179" i="5"/>
  <c r="T1178" i="5"/>
  <c r="S1178" i="5"/>
  <c r="R1178" i="5"/>
  <c r="Q1178" i="5"/>
  <c r="P1178" i="5"/>
  <c r="O1178" i="5"/>
  <c r="N1178" i="5"/>
  <c r="T1177" i="5"/>
  <c r="S1177" i="5"/>
  <c r="R1177" i="5"/>
  <c r="Q1177" i="5"/>
  <c r="P1177" i="5"/>
  <c r="O1177" i="5"/>
  <c r="N1177" i="5"/>
  <c r="T1176" i="5"/>
  <c r="S1176" i="5"/>
  <c r="R1176" i="5"/>
  <c r="Q1176" i="5"/>
  <c r="P1176" i="5"/>
  <c r="O1176" i="5"/>
  <c r="N1176" i="5"/>
  <c r="T1175" i="5"/>
  <c r="S1175" i="5"/>
  <c r="R1175" i="5"/>
  <c r="Q1175" i="5"/>
  <c r="P1175" i="5"/>
  <c r="O1175" i="5"/>
  <c r="N1175" i="5"/>
  <c r="T1174" i="5"/>
  <c r="S1174" i="5"/>
  <c r="R1174" i="5"/>
  <c r="Q1174" i="5"/>
  <c r="P1174" i="5"/>
  <c r="O1174" i="5"/>
  <c r="N1174" i="5"/>
  <c r="T1173" i="5"/>
  <c r="S1173" i="5"/>
  <c r="R1173" i="5"/>
  <c r="Q1173" i="5"/>
  <c r="P1173" i="5"/>
  <c r="O1173" i="5"/>
  <c r="N1173" i="5"/>
  <c r="T1172" i="5"/>
  <c r="S1172" i="5"/>
  <c r="R1172" i="5"/>
  <c r="Q1172" i="5"/>
  <c r="P1172" i="5"/>
  <c r="O1172" i="5"/>
  <c r="N1172" i="5"/>
  <c r="T1171" i="5"/>
  <c r="S1171" i="5"/>
  <c r="R1171" i="5"/>
  <c r="Q1171" i="5"/>
  <c r="P1171" i="5"/>
  <c r="O1171" i="5"/>
  <c r="N1171" i="5"/>
  <c r="T1170" i="5"/>
  <c r="S1170" i="5"/>
  <c r="R1170" i="5"/>
  <c r="Q1170" i="5"/>
  <c r="P1170" i="5"/>
  <c r="O1170" i="5"/>
  <c r="N1170" i="5"/>
  <c r="T1169" i="5"/>
  <c r="S1169" i="5"/>
  <c r="R1169" i="5"/>
  <c r="Q1169" i="5"/>
  <c r="P1169" i="5"/>
  <c r="O1169" i="5"/>
  <c r="N1169" i="5"/>
  <c r="T1168" i="5"/>
  <c r="S1168" i="5"/>
  <c r="R1168" i="5"/>
  <c r="Q1168" i="5"/>
  <c r="P1168" i="5"/>
  <c r="O1168" i="5"/>
  <c r="N1168" i="5"/>
  <c r="T1167" i="5"/>
  <c r="S1167" i="5"/>
  <c r="R1167" i="5"/>
  <c r="Q1167" i="5"/>
  <c r="P1167" i="5"/>
  <c r="O1167" i="5"/>
  <c r="N1167" i="5"/>
  <c r="T1166" i="5"/>
  <c r="S1166" i="5"/>
  <c r="R1166" i="5"/>
  <c r="Q1166" i="5"/>
  <c r="P1166" i="5"/>
  <c r="O1166" i="5"/>
  <c r="N1166" i="5"/>
  <c r="T1165" i="5"/>
  <c r="S1165" i="5"/>
  <c r="R1165" i="5"/>
  <c r="Q1165" i="5"/>
  <c r="P1165" i="5"/>
  <c r="O1165" i="5"/>
  <c r="N1165" i="5"/>
  <c r="T1164" i="5"/>
  <c r="S1164" i="5"/>
  <c r="R1164" i="5"/>
  <c r="Q1164" i="5"/>
  <c r="P1164" i="5"/>
  <c r="O1164" i="5"/>
  <c r="N1164" i="5"/>
  <c r="T1163" i="5"/>
  <c r="S1163" i="5"/>
  <c r="R1163" i="5"/>
  <c r="Q1163" i="5"/>
  <c r="P1163" i="5"/>
  <c r="O1163" i="5"/>
  <c r="N1163" i="5"/>
  <c r="T1162" i="5"/>
  <c r="S1162" i="5"/>
  <c r="R1162" i="5"/>
  <c r="Q1162" i="5"/>
  <c r="P1162" i="5"/>
  <c r="O1162" i="5"/>
  <c r="N1162" i="5"/>
  <c r="T1161" i="5"/>
  <c r="S1161" i="5"/>
  <c r="R1161" i="5"/>
  <c r="Q1161" i="5"/>
  <c r="P1161" i="5"/>
  <c r="O1161" i="5"/>
  <c r="N1161" i="5"/>
  <c r="T1160" i="5"/>
  <c r="S1160" i="5"/>
  <c r="R1160" i="5"/>
  <c r="Q1160" i="5"/>
  <c r="P1160" i="5"/>
  <c r="O1160" i="5"/>
  <c r="N1160" i="5"/>
  <c r="T1159" i="5"/>
  <c r="S1159" i="5"/>
  <c r="R1159" i="5"/>
  <c r="Q1159" i="5"/>
  <c r="P1159" i="5"/>
  <c r="O1159" i="5"/>
  <c r="N1159" i="5"/>
  <c r="T1158" i="5"/>
  <c r="S1158" i="5"/>
  <c r="R1158" i="5"/>
  <c r="Q1158" i="5"/>
  <c r="P1158" i="5"/>
  <c r="O1158" i="5"/>
  <c r="N1158" i="5"/>
  <c r="T1157" i="5"/>
  <c r="S1157" i="5"/>
  <c r="R1157" i="5"/>
  <c r="Q1157" i="5"/>
  <c r="P1157" i="5"/>
  <c r="O1157" i="5"/>
  <c r="N1157" i="5"/>
  <c r="T1156" i="5"/>
  <c r="S1156" i="5"/>
  <c r="R1156" i="5"/>
  <c r="Q1156" i="5"/>
  <c r="P1156" i="5"/>
  <c r="O1156" i="5"/>
  <c r="N1156" i="5"/>
  <c r="T1155" i="5"/>
  <c r="S1155" i="5"/>
  <c r="R1155" i="5"/>
  <c r="Q1155" i="5"/>
  <c r="P1155" i="5"/>
  <c r="O1155" i="5"/>
  <c r="N1155" i="5"/>
  <c r="T1154" i="5"/>
  <c r="S1154" i="5"/>
  <c r="R1154" i="5"/>
  <c r="Q1154" i="5"/>
  <c r="P1154" i="5"/>
  <c r="O1154" i="5"/>
  <c r="N1154" i="5"/>
  <c r="T1153" i="5"/>
  <c r="S1153" i="5"/>
  <c r="R1153" i="5"/>
  <c r="Q1153" i="5"/>
  <c r="P1153" i="5"/>
  <c r="O1153" i="5"/>
  <c r="N1153" i="5"/>
  <c r="T1152" i="5"/>
  <c r="S1152" i="5"/>
  <c r="R1152" i="5"/>
  <c r="Q1152" i="5"/>
  <c r="P1152" i="5"/>
  <c r="O1152" i="5"/>
  <c r="N1152" i="5"/>
  <c r="T1151" i="5"/>
  <c r="S1151" i="5"/>
  <c r="R1151" i="5"/>
  <c r="Q1151" i="5"/>
  <c r="P1151" i="5"/>
  <c r="O1151" i="5"/>
  <c r="N1151" i="5"/>
  <c r="T1150" i="5"/>
  <c r="S1150" i="5"/>
  <c r="R1150" i="5"/>
  <c r="Q1150" i="5"/>
  <c r="P1150" i="5"/>
  <c r="O1150" i="5"/>
  <c r="N1150" i="5"/>
  <c r="T1149" i="5"/>
  <c r="S1149" i="5"/>
  <c r="R1149" i="5"/>
  <c r="Q1149" i="5"/>
  <c r="P1149" i="5"/>
  <c r="O1149" i="5"/>
  <c r="N1149" i="5"/>
  <c r="T1148" i="5"/>
  <c r="S1148" i="5"/>
  <c r="R1148" i="5"/>
  <c r="Q1148" i="5"/>
  <c r="P1148" i="5"/>
  <c r="O1148" i="5"/>
  <c r="N1148" i="5"/>
  <c r="T1147" i="5"/>
  <c r="S1147" i="5"/>
  <c r="R1147" i="5"/>
  <c r="Q1147" i="5"/>
  <c r="P1147" i="5"/>
  <c r="O1147" i="5"/>
  <c r="N1147" i="5"/>
  <c r="T1146" i="5"/>
  <c r="S1146" i="5"/>
  <c r="R1146" i="5"/>
  <c r="Q1146" i="5"/>
  <c r="P1146" i="5"/>
  <c r="O1146" i="5"/>
  <c r="N1146" i="5"/>
  <c r="T1145" i="5"/>
  <c r="S1145" i="5"/>
  <c r="R1145" i="5"/>
  <c r="Q1145" i="5"/>
  <c r="P1145" i="5"/>
  <c r="O1145" i="5"/>
  <c r="N1145" i="5"/>
  <c r="T1144" i="5"/>
  <c r="S1144" i="5"/>
  <c r="R1144" i="5"/>
  <c r="Q1144" i="5"/>
  <c r="P1144" i="5"/>
  <c r="O1144" i="5"/>
  <c r="N1144" i="5"/>
  <c r="T1143" i="5"/>
  <c r="S1143" i="5"/>
  <c r="R1143" i="5"/>
  <c r="Q1143" i="5"/>
  <c r="P1143" i="5"/>
  <c r="O1143" i="5"/>
  <c r="N1143" i="5"/>
  <c r="T1142" i="5"/>
  <c r="S1142" i="5"/>
  <c r="R1142" i="5"/>
  <c r="Q1142" i="5"/>
  <c r="P1142" i="5"/>
  <c r="O1142" i="5"/>
  <c r="N1142" i="5"/>
  <c r="T1141" i="5"/>
  <c r="S1141" i="5"/>
  <c r="R1141" i="5"/>
  <c r="Q1141" i="5"/>
  <c r="P1141" i="5"/>
  <c r="O1141" i="5"/>
  <c r="N1141" i="5"/>
  <c r="T1140" i="5"/>
  <c r="S1140" i="5"/>
  <c r="R1140" i="5"/>
  <c r="Q1140" i="5"/>
  <c r="P1140" i="5"/>
  <c r="O1140" i="5"/>
  <c r="N1140" i="5"/>
  <c r="T1139" i="5"/>
  <c r="S1139" i="5"/>
  <c r="R1139" i="5"/>
  <c r="Q1139" i="5"/>
  <c r="P1139" i="5"/>
  <c r="O1139" i="5"/>
  <c r="N1139" i="5"/>
  <c r="T1138" i="5"/>
  <c r="S1138" i="5"/>
  <c r="R1138" i="5"/>
  <c r="Q1138" i="5"/>
  <c r="P1138" i="5"/>
  <c r="O1138" i="5"/>
  <c r="N1138" i="5"/>
  <c r="T1137" i="5"/>
  <c r="S1137" i="5"/>
  <c r="R1137" i="5"/>
  <c r="Q1137" i="5"/>
  <c r="P1137" i="5"/>
  <c r="O1137" i="5"/>
  <c r="N1137" i="5"/>
  <c r="T1136" i="5"/>
  <c r="S1136" i="5"/>
  <c r="R1136" i="5"/>
  <c r="Q1136" i="5"/>
  <c r="P1136" i="5"/>
  <c r="O1136" i="5"/>
  <c r="N1136" i="5"/>
  <c r="T1135" i="5"/>
  <c r="S1135" i="5"/>
  <c r="R1135" i="5"/>
  <c r="Q1135" i="5"/>
  <c r="P1135" i="5"/>
  <c r="O1135" i="5"/>
  <c r="N1135" i="5"/>
  <c r="T1134" i="5"/>
  <c r="S1134" i="5"/>
  <c r="R1134" i="5"/>
  <c r="Q1134" i="5"/>
  <c r="P1134" i="5"/>
  <c r="O1134" i="5"/>
  <c r="N1134" i="5"/>
  <c r="T1133" i="5"/>
  <c r="S1133" i="5"/>
  <c r="R1133" i="5"/>
  <c r="Q1133" i="5"/>
  <c r="P1133" i="5"/>
  <c r="O1133" i="5"/>
  <c r="N1133" i="5"/>
  <c r="T1132" i="5"/>
  <c r="S1132" i="5"/>
  <c r="R1132" i="5"/>
  <c r="Q1132" i="5"/>
  <c r="P1132" i="5"/>
  <c r="O1132" i="5"/>
  <c r="N1132" i="5"/>
  <c r="T1131" i="5"/>
  <c r="S1131" i="5"/>
  <c r="R1131" i="5"/>
  <c r="Q1131" i="5"/>
  <c r="P1131" i="5"/>
  <c r="O1131" i="5"/>
  <c r="N1131" i="5"/>
  <c r="T1130" i="5"/>
  <c r="S1130" i="5"/>
  <c r="R1130" i="5"/>
  <c r="Q1130" i="5"/>
  <c r="P1130" i="5"/>
  <c r="O1130" i="5"/>
  <c r="N1130" i="5"/>
  <c r="T1129" i="5"/>
  <c r="S1129" i="5"/>
  <c r="R1129" i="5"/>
  <c r="Q1129" i="5"/>
  <c r="P1129" i="5"/>
  <c r="O1129" i="5"/>
  <c r="N1129" i="5"/>
  <c r="T1128" i="5"/>
  <c r="S1128" i="5"/>
  <c r="R1128" i="5"/>
  <c r="Q1128" i="5"/>
  <c r="P1128" i="5"/>
  <c r="O1128" i="5"/>
  <c r="N1128" i="5"/>
  <c r="T1127" i="5"/>
  <c r="S1127" i="5"/>
  <c r="R1127" i="5"/>
  <c r="Q1127" i="5"/>
  <c r="P1127" i="5"/>
  <c r="O1127" i="5"/>
  <c r="N1127" i="5"/>
  <c r="T1126" i="5"/>
  <c r="S1126" i="5"/>
  <c r="R1126" i="5"/>
  <c r="Q1126" i="5"/>
  <c r="P1126" i="5"/>
  <c r="O1126" i="5"/>
  <c r="N1126" i="5"/>
  <c r="T1125" i="5"/>
  <c r="S1125" i="5"/>
  <c r="R1125" i="5"/>
  <c r="Q1125" i="5"/>
  <c r="P1125" i="5"/>
  <c r="O1125" i="5"/>
  <c r="N1125" i="5"/>
  <c r="T1124" i="5"/>
  <c r="S1124" i="5"/>
  <c r="R1124" i="5"/>
  <c r="Q1124" i="5"/>
  <c r="P1124" i="5"/>
  <c r="O1124" i="5"/>
  <c r="N1124" i="5"/>
  <c r="T1123" i="5"/>
  <c r="S1123" i="5"/>
  <c r="R1123" i="5"/>
  <c r="Q1123" i="5"/>
  <c r="P1123" i="5"/>
  <c r="O1123" i="5"/>
  <c r="N1123" i="5"/>
  <c r="T1122" i="5"/>
  <c r="S1122" i="5"/>
  <c r="R1122" i="5"/>
  <c r="Q1122" i="5"/>
  <c r="P1122" i="5"/>
  <c r="O1122" i="5"/>
  <c r="N1122" i="5"/>
  <c r="T1121" i="5"/>
  <c r="S1121" i="5"/>
  <c r="R1121" i="5"/>
  <c r="Q1121" i="5"/>
  <c r="P1121" i="5"/>
  <c r="O1121" i="5"/>
  <c r="N1121" i="5"/>
  <c r="T1120" i="5"/>
  <c r="S1120" i="5"/>
  <c r="R1120" i="5"/>
  <c r="Q1120" i="5"/>
  <c r="P1120" i="5"/>
  <c r="O1120" i="5"/>
  <c r="N1120" i="5"/>
  <c r="T1119" i="5"/>
  <c r="S1119" i="5"/>
  <c r="R1119" i="5"/>
  <c r="Q1119" i="5"/>
  <c r="P1119" i="5"/>
  <c r="O1119" i="5"/>
  <c r="N1119" i="5"/>
  <c r="T1118" i="5"/>
  <c r="S1118" i="5"/>
  <c r="R1118" i="5"/>
  <c r="Q1118" i="5"/>
  <c r="P1118" i="5"/>
  <c r="O1118" i="5"/>
  <c r="N1118" i="5"/>
  <c r="T1117" i="5"/>
  <c r="S1117" i="5"/>
  <c r="R1117" i="5"/>
  <c r="Q1117" i="5"/>
  <c r="P1117" i="5"/>
  <c r="O1117" i="5"/>
  <c r="N1117" i="5"/>
  <c r="T1116" i="5"/>
  <c r="S1116" i="5"/>
  <c r="R1116" i="5"/>
  <c r="Q1116" i="5"/>
  <c r="P1116" i="5"/>
  <c r="O1116" i="5"/>
  <c r="N1116" i="5"/>
  <c r="T1115" i="5"/>
  <c r="S1115" i="5"/>
  <c r="R1115" i="5"/>
  <c r="Q1115" i="5"/>
  <c r="P1115" i="5"/>
  <c r="O1115" i="5"/>
  <c r="N1115" i="5"/>
  <c r="T1114" i="5"/>
  <c r="S1114" i="5"/>
  <c r="R1114" i="5"/>
  <c r="Q1114" i="5"/>
  <c r="P1114" i="5"/>
  <c r="O1114" i="5"/>
  <c r="N1114" i="5"/>
  <c r="T1113" i="5"/>
  <c r="S1113" i="5"/>
  <c r="R1113" i="5"/>
  <c r="Q1113" i="5"/>
  <c r="P1113" i="5"/>
  <c r="O1113" i="5"/>
  <c r="N1113" i="5"/>
  <c r="T1112" i="5"/>
  <c r="S1112" i="5"/>
  <c r="R1112" i="5"/>
  <c r="Q1112" i="5"/>
  <c r="P1112" i="5"/>
  <c r="O1112" i="5"/>
  <c r="N1112" i="5"/>
  <c r="T1111" i="5"/>
  <c r="S1111" i="5"/>
  <c r="R1111" i="5"/>
  <c r="Q1111" i="5"/>
  <c r="P1111" i="5"/>
  <c r="O1111" i="5"/>
  <c r="N1111" i="5"/>
  <c r="T1110" i="5"/>
  <c r="S1110" i="5"/>
  <c r="R1110" i="5"/>
  <c r="Q1110" i="5"/>
  <c r="P1110" i="5"/>
  <c r="O1110" i="5"/>
  <c r="N1110" i="5"/>
  <c r="T1109" i="5"/>
  <c r="S1109" i="5"/>
  <c r="R1109" i="5"/>
  <c r="Q1109" i="5"/>
  <c r="P1109" i="5"/>
  <c r="O1109" i="5"/>
  <c r="N1109" i="5"/>
  <c r="T1108" i="5"/>
  <c r="S1108" i="5"/>
  <c r="R1108" i="5"/>
  <c r="Q1108" i="5"/>
  <c r="P1108" i="5"/>
  <c r="O1108" i="5"/>
  <c r="N1108" i="5"/>
  <c r="T1107" i="5"/>
  <c r="S1107" i="5"/>
  <c r="R1107" i="5"/>
  <c r="Q1107" i="5"/>
  <c r="P1107" i="5"/>
  <c r="O1107" i="5"/>
  <c r="N1107" i="5"/>
  <c r="T1106" i="5"/>
  <c r="S1106" i="5"/>
  <c r="R1106" i="5"/>
  <c r="Q1106" i="5"/>
  <c r="P1106" i="5"/>
  <c r="O1106" i="5"/>
  <c r="N1106" i="5"/>
  <c r="T1105" i="5"/>
  <c r="S1105" i="5"/>
  <c r="R1105" i="5"/>
  <c r="Q1105" i="5"/>
  <c r="P1105" i="5"/>
  <c r="O1105" i="5"/>
  <c r="N1105" i="5"/>
  <c r="T1104" i="5"/>
  <c r="S1104" i="5"/>
  <c r="R1104" i="5"/>
  <c r="Q1104" i="5"/>
  <c r="P1104" i="5"/>
  <c r="O1104" i="5"/>
  <c r="N1104" i="5"/>
  <c r="T1103" i="5"/>
  <c r="S1103" i="5"/>
  <c r="R1103" i="5"/>
  <c r="Q1103" i="5"/>
  <c r="P1103" i="5"/>
  <c r="O1103" i="5"/>
  <c r="N1103" i="5"/>
  <c r="T1102" i="5"/>
  <c r="S1102" i="5"/>
  <c r="R1102" i="5"/>
  <c r="Q1102" i="5"/>
  <c r="P1102" i="5"/>
  <c r="O1102" i="5"/>
  <c r="N1102" i="5"/>
  <c r="T1101" i="5"/>
  <c r="S1101" i="5"/>
  <c r="R1101" i="5"/>
  <c r="Q1101" i="5"/>
  <c r="P1101" i="5"/>
  <c r="O1101" i="5"/>
  <c r="N1101" i="5"/>
  <c r="T1100" i="5"/>
  <c r="S1100" i="5"/>
  <c r="R1100" i="5"/>
  <c r="Q1100" i="5"/>
  <c r="P1100" i="5"/>
  <c r="O1100" i="5"/>
  <c r="N1100" i="5"/>
  <c r="T1099" i="5"/>
  <c r="S1099" i="5"/>
  <c r="R1099" i="5"/>
  <c r="Q1099" i="5"/>
  <c r="P1099" i="5"/>
  <c r="O1099" i="5"/>
  <c r="N1099" i="5"/>
  <c r="T1098" i="5"/>
  <c r="S1098" i="5"/>
  <c r="R1098" i="5"/>
  <c r="Q1098" i="5"/>
  <c r="P1098" i="5"/>
  <c r="O1098" i="5"/>
  <c r="N1098" i="5"/>
  <c r="T1097" i="5"/>
  <c r="S1097" i="5"/>
  <c r="R1097" i="5"/>
  <c r="Q1097" i="5"/>
  <c r="P1097" i="5"/>
  <c r="O1097" i="5"/>
  <c r="N1097" i="5"/>
  <c r="T1096" i="5"/>
  <c r="S1096" i="5"/>
  <c r="R1096" i="5"/>
  <c r="Q1096" i="5"/>
  <c r="P1096" i="5"/>
  <c r="O1096" i="5"/>
  <c r="N1096" i="5"/>
  <c r="T1095" i="5"/>
  <c r="S1095" i="5"/>
  <c r="R1095" i="5"/>
  <c r="Q1095" i="5"/>
  <c r="P1095" i="5"/>
  <c r="O1095" i="5"/>
  <c r="N1095" i="5"/>
  <c r="T1094" i="5"/>
  <c r="S1094" i="5"/>
  <c r="R1094" i="5"/>
  <c r="Q1094" i="5"/>
  <c r="P1094" i="5"/>
  <c r="O1094" i="5"/>
  <c r="N1094" i="5"/>
  <c r="T1093" i="5"/>
  <c r="S1093" i="5"/>
  <c r="R1093" i="5"/>
  <c r="Q1093" i="5"/>
  <c r="P1093" i="5"/>
  <c r="O1093" i="5"/>
  <c r="N1093" i="5"/>
  <c r="T1092" i="5"/>
  <c r="S1092" i="5"/>
  <c r="R1092" i="5"/>
  <c r="Q1092" i="5"/>
  <c r="P1092" i="5"/>
  <c r="O1092" i="5"/>
  <c r="N1092" i="5"/>
  <c r="T1091" i="5"/>
  <c r="S1091" i="5"/>
  <c r="R1091" i="5"/>
  <c r="Q1091" i="5"/>
  <c r="P1091" i="5"/>
  <c r="O1091" i="5"/>
  <c r="N1091" i="5"/>
  <c r="T1090" i="5"/>
  <c r="S1090" i="5"/>
  <c r="R1090" i="5"/>
  <c r="Q1090" i="5"/>
  <c r="P1090" i="5"/>
  <c r="O1090" i="5"/>
  <c r="N1090" i="5"/>
  <c r="T1089" i="5"/>
  <c r="S1089" i="5"/>
  <c r="R1089" i="5"/>
  <c r="Q1089" i="5"/>
  <c r="P1089" i="5"/>
  <c r="O1089" i="5"/>
  <c r="N1089" i="5"/>
  <c r="T1088" i="5"/>
  <c r="S1088" i="5"/>
  <c r="R1088" i="5"/>
  <c r="Q1088" i="5"/>
  <c r="P1088" i="5"/>
  <c r="O1088" i="5"/>
  <c r="N1088" i="5"/>
  <c r="T1087" i="5"/>
  <c r="S1087" i="5"/>
  <c r="R1087" i="5"/>
  <c r="Q1087" i="5"/>
  <c r="P1087" i="5"/>
  <c r="O1087" i="5"/>
  <c r="N1087" i="5"/>
  <c r="T1086" i="5"/>
  <c r="S1086" i="5"/>
  <c r="R1086" i="5"/>
  <c r="Q1086" i="5"/>
  <c r="P1086" i="5"/>
  <c r="O1086" i="5"/>
  <c r="N1086" i="5"/>
  <c r="T1085" i="5"/>
  <c r="S1085" i="5"/>
  <c r="R1085" i="5"/>
  <c r="Q1085" i="5"/>
  <c r="P1085" i="5"/>
  <c r="O1085" i="5"/>
  <c r="N1085" i="5"/>
  <c r="T1084" i="5"/>
  <c r="S1084" i="5"/>
  <c r="R1084" i="5"/>
  <c r="Q1084" i="5"/>
  <c r="P1084" i="5"/>
  <c r="O1084" i="5"/>
  <c r="N1084" i="5"/>
  <c r="T1083" i="5"/>
  <c r="S1083" i="5"/>
  <c r="R1083" i="5"/>
  <c r="Q1083" i="5"/>
  <c r="P1083" i="5"/>
  <c r="O1083" i="5"/>
  <c r="N1083" i="5"/>
  <c r="T1082" i="5"/>
  <c r="S1082" i="5"/>
  <c r="R1082" i="5"/>
  <c r="Q1082" i="5"/>
  <c r="P1082" i="5"/>
  <c r="O1082" i="5"/>
  <c r="N1082" i="5"/>
  <c r="T1081" i="5"/>
  <c r="S1081" i="5"/>
  <c r="R1081" i="5"/>
  <c r="Q1081" i="5"/>
  <c r="P1081" i="5"/>
  <c r="O1081" i="5"/>
  <c r="N1081" i="5"/>
  <c r="T1080" i="5"/>
  <c r="S1080" i="5"/>
  <c r="R1080" i="5"/>
  <c r="Q1080" i="5"/>
  <c r="P1080" i="5"/>
  <c r="O1080" i="5"/>
  <c r="N1080" i="5"/>
  <c r="T1079" i="5"/>
  <c r="S1079" i="5"/>
  <c r="R1079" i="5"/>
  <c r="Q1079" i="5"/>
  <c r="P1079" i="5"/>
  <c r="O1079" i="5"/>
  <c r="N1079" i="5"/>
  <c r="T1078" i="5"/>
  <c r="S1078" i="5"/>
  <c r="R1078" i="5"/>
  <c r="Q1078" i="5"/>
  <c r="P1078" i="5"/>
  <c r="O1078" i="5"/>
  <c r="N1078" i="5"/>
  <c r="T1077" i="5"/>
  <c r="S1077" i="5"/>
  <c r="R1077" i="5"/>
  <c r="Q1077" i="5"/>
  <c r="P1077" i="5"/>
  <c r="O1077" i="5"/>
  <c r="N1077" i="5"/>
  <c r="T1076" i="5"/>
  <c r="S1076" i="5"/>
  <c r="R1076" i="5"/>
  <c r="Q1076" i="5"/>
  <c r="P1076" i="5"/>
  <c r="O1076" i="5"/>
  <c r="N1076" i="5"/>
  <c r="T1075" i="5"/>
  <c r="S1075" i="5"/>
  <c r="R1075" i="5"/>
  <c r="Q1075" i="5"/>
  <c r="P1075" i="5"/>
  <c r="O1075" i="5"/>
  <c r="N1075" i="5"/>
  <c r="T1074" i="5"/>
  <c r="S1074" i="5"/>
  <c r="R1074" i="5"/>
  <c r="Q1074" i="5"/>
  <c r="P1074" i="5"/>
  <c r="O1074" i="5"/>
  <c r="N1074" i="5"/>
  <c r="T1073" i="5"/>
  <c r="S1073" i="5"/>
  <c r="R1073" i="5"/>
  <c r="Q1073" i="5"/>
  <c r="P1073" i="5"/>
  <c r="O1073" i="5"/>
  <c r="N1073" i="5"/>
  <c r="T1072" i="5"/>
  <c r="S1072" i="5"/>
  <c r="R1072" i="5"/>
  <c r="Q1072" i="5"/>
  <c r="P1072" i="5"/>
  <c r="O1072" i="5"/>
  <c r="N1072" i="5"/>
  <c r="T1071" i="5"/>
  <c r="S1071" i="5"/>
  <c r="R1071" i="5"/>
  <c r="Q1071" i="5"/>
  <c r="P1071" i="5"/>
  <c r="O1071" i="5"/>
  <c r="N1071" i="5"/>
  <c r="T1070" i="5"/>
  <c r="S1070" i="5"/>
  <c r="R1070" i="5"/>
  <c r="Q1070" i="5"/>
  <c r="P1070" i="5"/>
  <c r="O1070" i="5"/>
  <c r="N1070" i="5"/>
  <c r="T1069" i="5"/>
  <c r="S1069" i="5"/>
  <c r="R1069" i="5"/>
  <c r="Q1069" i="5"/>
  <c r="P1069" i="5"/>
  <c r="O1069" i="5"/>
  <c r="N1069" i="5"/>
  <c r="T1068" i="5"/>
  <c r="S1068" i="5"/>
  <c r="R1068" i="5"/>
  <c r="Q1068" i="5"/>
  <c r="P1068" i="5"/>
  <c r="O1068" i="5"/>
  <c r="N1068" i="5"/>
  <c r="T1067" i="5"/>
  <c r="S1067" i="5"/>
  <c r="R1067" i="5"/>
  <c r="Q1067" i="5"/>
  <c r="P1067" i="5"/>
  <c r="O1067" i="5"/>
  <c r="N1067" i="5"/>
  <c r="T1066" i="5"/>
  <c r="S1066" i="5"/>
  <c r="R1066" i="5"/>
  <c r="Q1066" i="5"/>
  <c r="P1066" i="5"/>
  <c r="O1066" i="5"/>
  <c r="N1066" i="5"/>
  <c r="T1065" i="5"/>
  <c r="S1065" i="5"/>
  <c r="R1065" i="5"/>
  <c r="Q1065" i="5"/>
  <c r="P1065" i="5"/>
  <c r="O1065" i="5"/>
  <c r="N1065" i="5"/>
  <c r="T1064" i="5"/>
  <c r="S1064" i="5"/>
  <c r="R1064" i="5"/>
  <c r="Q1064" i="5"/>
  <c r="P1064" i="5"/>
  <c r="O1064" i="5"/>
  <c r="N1064" i="5"/>
  <c r="T1063" i="5"/>
  <c r="S1063" i="5"/>
  <c r="R1063" i="5"/>
  <c r="Q1063" i="5"/>
  <c r="P1063" i="5"/>
  <c r="O1063" i="5"/>
  <c r="N1063" i="5"/>
  <c r="T1062" i="5"/>
  <c r="S1062" i="5"/>
  <c r="R1062" i="5"/>
  <c r="Q1062" i="5"/>
  <c r="P1062" i="5"/>
  <c r="O1062" i="5"/>
  <c r="N1062" i="5"/>
  <c r="T1061" i="5"/>
  <c r="S1061" i="5"/>
  <c r="R1061" i="5"/>
  <c r="Q1061" i="5"/>
  <c r="P1061" i="5"/>
  <c r="O1061" i="5"/>
  <c r="N1061" i="5"/>
  <c r="T1060" i="5"/>
  <c r="S1060" i="5"/>
  <c r="R1060" i="5"/>
  <c r="Q1060" i="5"/>
  <c r="P1060" i="5"/>
  <c r="O1060" i="5"/>
  <c r="N1060" i="5"/>
  <c r="T1059" i="5"/>
  <c r="S1059" i="5"/>
  <c r="R1059" i="5"/>
  <c r="Q1059" i="5"/>
  <c r="P1059" i="5"/>
  <c r="O1059" i="5"/>
  <c r="N1059" i="5"/>
  <c r="T1058" i="5"/>
  <c r="S1058" i="5"/>
  <c r="R1058" i="5"/>
  <c r="Q1058" i="5"/>
  <c r="P1058" i="5"/>
  <c r="O1058" i="5"/>
  <c r="N1058" i="5"/>
  <c r="T1057" i="5"/>
  <c r="S1057" i="5"/>
  <c r="R1057" i="5"/>
  <c r="Q1057" i="5"/>
  <c r="P1057" i="5"/>
  <c r="O1057" i="5"/>
  <c r="N1057" i="5"/>
  <c r="T1056" i="5"/>
  <c r="S1056" i="5"/>
  <c r="R1056" i="5"/>
  <c r="Q1056" i="5"/>
  <c r="P1056" i="5"/>
  <c r="O1056" i="5"/>
  <c r="N1056" i="5"/>
  <c r="T1055" i="5"/>
  <c r="S1055" i="5"/>
  <c r="R1055" i="5"/>
  <c r="Q1055" i="5"/>
  <c r="P1055" i="5"/>
  <c r="O1055" i="5"/>
  <c r="N1055" i="5"/>
  <c r="T1054" i="5"/>
  <c r="S1054" i="5"/>
  <c r="R1054" i="5"/>
  <c r="Q1054" i="5"/>
  <c r="P1054" i="5"/>
  <c r="O1054" i="5"/>
  <c r="N1054" i="5"/>
  <c r="T1053" i="5"/>
  <c r="S1053" i="5"/>
  <c r="R1053" i="5"/>
  <c r="Q1053" i="5"/>
  <c r="P1053" i="5"/>
  <c r="O1053" i="5"/>
  <c r="N1053" i="5"/>
  <c r="T1052" i="5"/>
  <c r="S1052" i="5"/>
  <c r="R1052" i="5"/>
  <c r="Q1052" i="5"/>
  <c r="P1052" i="5"/>
  <c r="O1052" i="5"/>
  <c r="N1052" i="5"/>
  <c r="T1051" i="5"/>
  <c r="S1051" i="5"/>
  <c r="R1051" i="5"/>
  <c r="Q1051" i="5"/>
  <c r="P1051" i="5"/>
  <c r="O1051" i="5"/>
  <c r="N1051" i="5"/>
  <c r="T1050" i="5"/>
  <c r="S1050" i="5"/>
  <c r="R1050" i="5"/>
  <c r="Q1050" i="5"/>
  <c r="P1050" i="5"/>
  <c r="O1050" i="5"/>
  <c r="N1050" i="5"/>
  <c r="T1049" i="5"/>
  <c r="S1049" i="5"/>
  <c r="R1049" i="5"/>
  <c r="Q1049" i="5"/>
  <c r="P1049" i="5"/>
  <c r="O1049" i="5"/>
  <c r="N1049" i="5"/>
  <c r="T1048" i="5"/>
  <c r="S1048" i="5"/>
  <c r="R1048" i="5"/>
  <c r="Q1048" i="5"/>
  <c r="P1048" i="5"/>
  <c r="O1048" i="5"/>
  <c r="N1048" i="5"/>
  <c r="T1047" i="5"/>
  <c r="S1047" i="5"/>
  <c r="R1047" i="5"/>
  <c r="Q1047" i="5"/>
  <c r="P1047" i="5"/>
  <c r="O1047" i="5"/>
  <c r="N1047" i="5"/>
  <c r="T1046" i="5"/>
  <c r="S1046" i="5"/>
  <c r="R1046" i="5"/>
  <c r="Q1046" i="5"/>
  <c r="P1046" i="5"/>
  <c r="O1046" i="5"/>
  <c r="N1046" i="5"/>
  <c r="T1045" i="5"/>
  <c r="S1045" i="5"/>
  <c r="R1045" i="5"/>
  <c r="Q1045" i="5"/>
  <c r="P1045" i="5"/>
  <c r="O1045" i="5"/>
  <c r="N1045" i="5"/>
  <c r="T1044" i="5"/>
  <c r="S1044" i="5"/>
  <c r="R1044" i="5"/>
  <c r="Q1044" i="5"/>
  <c r="P1044" i="5"/>
  <c r="O1044" i="5"/>
  <c r="N1044" i="5"/>
  <c r="T1043" i="5"/>
  <c r="S1043" i="5"/>
  <c r="R1043" i="5"/>
  <c r="Q1043" i="5"/>
  <c r="P1043" i="5"/>
  <c r="O1043" i="5"/>
  <c r="N1043" i="5"/>
  <c r="T1042" i="5"/>
  <c r="S1042" i="5"/>
  <c r="R1042" i="5"/>
  <c r="Q1042" i="5"/>
  <c r="P1042" i="5"/>
  <c r="O1042" i="5"/>
  <c r="N1042" i="5"/>
  <c r="T1041" i="5"/>
  <c r="S1041" i="5"/>
  <c r="R1041" i="5"/>
  <c r="Q1041" i="5"/>
  <c r="P1041" i="5"/>
  <c r="O1041" i="5"/>
  <c r="N1041" i="5"/>
  <c r="T1040" i="5"/>
  <c r="S1040" i="5"/>
  <c r="R1040" i="5"/>
  <c r="Q1040" i="5"/>
  <c r="P1040" i="5"/>
  <c r="O1040" i="5"/>
  <c r="N1040" i="5"/>
  <c r="T1039" i="5"/>
  <c r="S1039" i="5"/>
  <c r="R1039" i="5"/>
  <c r="Q1039" i="5"/>
  <c r="P1039" i="5"/>
  <c r="O1039" i="5"/>
  <c r="N1039" i="5"/>
  <c r="T1038" i="5"/>
  <c r="S1038" i="5"/>
  <c r="R1038" i="5"/>
  <c r="Q1038" i="5"/>
  <c r="P1038" i="5"/>
  <c r="O1038" i="5"/>
  <c r="N1038" i="5"/>
  <c r="T1037" i="5"/>
  <c r="S1037" i="5"/>
  <c r="R1037" i="5"/>
  <c r="Q1037" i="5"/>
  <c r="P1037" i="5"/>
  <c r="O1037" i="5"/>
  <c r="N1037" i="5"/>
  <c r="T1036" i="5"/>
  <c r="S1036" i="5"/>
  <c r="R1036" i="5"/>
  <c r="Q1036" i="5"/>
  <c r="P1036" i="5"/>
  <c r="O1036" i="5"/>
  <c r="N1036" i="5"/>
  <c r="T1035" i="5"/>
  <c r="S1035" i="5"/>
  <c r="R1035" i="5"/>
  <c r="Q1035" i="5"/>
  <c r="P1035" i="5"/>
  <c r="O1035" i="5"/>
  <c r="N1035" i="5"/>
  <c r="T1034" i="5"/>
  <c r="S1034" i="5"/>
  <c r="R1034" i="5"/>
  <c r="Q1034" i="5"/>
  <c r="P1034" i="5"/>
  <c r="O1034" i="5"/>
  <c r="N1034" i="5"/>
  <c r="T1033" i="5"/>
  <c r="S1033" i="5"/>
  <c r="R1033" i="5"/>
  <c r="Q1033" i="5"/>
  <c r="P1033" i="5"/>
  <c r="O1033" i="5"/>
  <c r="N1033" i="5"/>
  <c r="T1032" i="5"/>
  <c r="S1032" i="5"/>
  <c r="R1032" i="5"/>
  <c r="Q1032" i="5"/>
  <c r="P1032" i="5"/>
  <c r="O1032" i="5"/>
  <c r="N1032" i="5"/>
  <c r="T1031" i="5"/>
  <c r="S1031" i="5"/>
  <c r="R1031" i="5"/>
  <c r="Q1031" i="5"/>
  <c r="P1031" i="5"/>
  <c r="O1031" i="5"/>
  <c r="N1031" i="5"/>
  <c r="T1030" i="5"/>
  <c r="S1030" i="5"/>
  <c r="R1030" i="5"/>
  <c r="Q1030" i="5"/>
  <c r="P1030" i="5"/>
  <c r="O1030" i="5"/>
  <c r="N1030" i="5"/>
  <c r="T1029" i="5"/>
  <c r="S1029" i="5"/>
  <c r="R1029" i="5"/>
  <c r="Q1029" i="5"/>
  <c r="P1029" i="5"/>
  <c r="O1029" i="5"/>
  <c r="N1029" i="5"/>
  <c r="T1028" i="5"/>
  <c r="S1028" i="5"/>
  <c r="R1028" i="5"/>
  <c r="Q1028" i="5"/>
  <c r="P1028" i="5"/>
  <c r="O1028" i="5"/>
  <c r="N1028" i="5"/>
  <c r="T1027" i="5"/>
  <c r="S1027" i="5"/>
  <c r="R1027" i="5"/>
  <c r="Q1027" i="5"/>
  <c r="P1027" i="5"/>
  <c r="O1027" i="5"/>
  <c r="N1027" i="5"/>
  <c r="T1026" i="5"/>
  <c r="S1026" i="5"/>
  <c r="R1026" i="5"/>
  <c r="Q1026" i="5"/>
  <c r="P1026" i="5"/>
  <c r="O1026" i="5"/>
  <c r="N1026" i="5"/>
  <c r="T1025" i="5"/>
  <c r="S1025" i="5"/>
  <c r="R1025" i="5"/>
  <c r="Q1025" i="5"/>
  <c r="P1025" i="5"/>
  <c r="O1025" i="5"/>
  <c r="N1025" i="5"/>
  <c r="T1024" i="5"/>
  <c r="S1024" i="5"/>
  <c r="R1024" i="5"/>
  <c r="Q1024" i="5"/>
  <c r="P1024" i="5"/>
  <c r="O1024" i="5"/>
  <c r="N1024" i="5"/>
  <c r="T1023" i="5"/>
  <c r="S1023" i="5"/>
  <c r="R1023" i="5"/>
  <c r="Q1023" i="5"/>
  <c r="P1023" i="5"/>
  <c r="O1023" i="5"/>
  <c r="N1023" i="5"/>
  <c r="T1022" i="5"/>
  <c r="S1022" i="5"/>
  <c r="R1022" i="5"/>
  <c r="Q1022" i="5"/>
  <c r="P1022" i="5"/>
  <c r="O1022" i="5"/>
  <c r="N1022" i="5"/>
  <c r="T1021" i="5"/>
  <c r="S1021" i="5"/>
  <c r="R1021" i="5"/>
  <c r="Q1021" i="5"/>
  <c r="P1021" i="5"/>
  <c r="O1021" i="5"/>
  <c r="N1021" i="5"/>
  <c r="T1020" i="5"/>
  <c r="S1020" i="5"/>
  <c r="R1020" i="5"/>
  <c r="Q1020" i="5"/>
  <c r="P1020" i="5"/>
  <c r="O1020" i="5"/>
  <c r="N1020" i="5"/>
  <c r="T1019" i="5"/>
  <c r="S1019" i="5"/>
  <c r="R1019" i="5"/>
  <c r="Q1019" i="5"/>
  <c r="P1019" i="5"/>
  <c r="O1019" i="5"/>
  <c r="N1019" i="5"/>
  <c r="T1018" i="5"/>
  <c r="S1018" i="5"/>
  <c r="R1018" i="5"/>
  <c r="Q1018" i="5"/>
  <c r="P1018" i="5"/>
  <c r="O1018" i="5"/>
  <c r="N1018" i="5"/>
  <c r="T1017" i="5"/>
  <c r="S1017" i="5"/>
  <c r="R1017" i="5"/>
  <c r="Q1017" i="5"/>
  <c r="P1017" i="5"/>
  <c r="O1017" i="5"/>
  <c r="N1017" i="5"/>
  <c r="T1016" i="5"/>
  <c r="S1016" i="5"/>
  <c r="R1016" i="5"/>
  <c r="Q1016" i="5"/>
  <c r="P1016" i="5"/>
  <c r="O1016" i="5"/>
  <c r="N1016" i="5"/>
  <c r="T1015" i="5"/>
  <c r="S1015" i="5"/>
  <c r="R1015" i="5"/>
  <c r="Q1015" i="5"/>
  <c r="P1015" i="5"/>
  <c r="O1015" i="5"/>
  <c r="N1015" i="5"/>
  <c r="T1014" i="5"/>
  <c r="S1014" i="5"/>
  <c r="R1014" i="5"/>
  <c r="Q1014" i="5"/>
  <c r="P1014" i="5"/>
  <c r="O1014" i="5"/>
  <c r="N1014" i="5"/>
  <c r="T1013" i="5"/>
  <c r="S1013" i="5"/>
  <c r="R1013" i="5"/>
  <c r="Q1013" i="5"/>
  <c r="P1013" i="5"/>
  <c r="O1013" i="5"/>
  <c r="N1013" i="5"/>
  <c r="T1012" i="5"/>
  <c r="S1012" i="5"/>
  <c r="R1012" i="5"/>
  <c r="Q1012" i="5"/>
  <c r="P1012" i="5"/>
  <c r="O1012" i="5"/>
  <c r="N1012" i="5"/>
  <c r="T1011" i="5"/>
  <c r="S1011" i="5"/>
  <c r="R1011" i="5"/>
  <c r="Q1011" i="5"/>
  <c r="P1011" i="5"/>
  <c r="O1011" i="5"/>
  <c r="N1011" i="5"/>
  <c r="T1010" i="5"/>
  <c r="S1010" i="5"/>
  <c r="R1010" i="5"/>
  <c r="Q1010" i="5"/>
  <c r="P1010" i="5"/>
  <c r="O1010" i="5"/>
  <c r="N1010" i="5"/>
  <c r="T1009" i="5"/>
  <c r="S1009" i="5"/>
  <c r="R1009" i="5"/>
  <c r="Q1009" i="5"/>
  <c r="P1009" i="5"/>
  <c r="O1009" i="5"/>
  <c r="N1009" i="5"/>
  <c r="T1008" i="5"/>
  <c r="S1008" i="5"/>
  <c r="R1008" i="5"/>
  <c r="Q1008" i="5"/>
  <c r="P1008" i="5"/>
  <c r="O1008" i="5"/>
  <c r="N1008" i="5"/>
  <c r="T1007" i="5"/>
  <c r="S1007" i="5"/>
  <c r="R1007" i="5"/>
  <c r="Q1007" i="5"/>
  <c r="P1007" i="5"/>
  <c r="O1007" i="5"/>
  <c r="N1007" i="5"/>
  <c r="T1006" i="5"/>
  <c r="S1006" i="5"/>
  <c r="R1006" i="5"/>
  <c r="Q1006" i="5"/>
  <c r="P1006" i="5"/>
  <c r="O1006" i="5"/>
  <c r="N1006" i="5"/>
  <c r="T1005" i="5"/>
  <c r="S1005" i="5"/>
  <c r="R1005" i="5"/>
  <c r="Q1005" i="5"/>
  <c r="P1005" i="5"/>
  <c r="O1005" i="5"/>
  <c r="N1005" i="5"/>
  <c r="T1004" i="5"/>
  <c r="S1004" i="5"/>
  <c r="R1004" i="5"/>
  <c r="Q1004" i="5"/>
  <c r="P1004" i="5"/>
  <c r="O1004" i="5"/>
  <c r="N1004" i="5"/>
  <c r="T1003" i="5"/>
  <c r="S1003" i="5"/>
  <c r="R1003" i="5"/>
  <c r="Q1003" i="5"/>
  <c r="P1003" i="5"/>
  <c r="O1003" i="5"/>
  <c r="N1003" i="5"/>
  <c r="T1002" i="5"/>
  <c r="S1002" i="5"/>
  <c r="R1002" i="5"/>
  <c r="Q1002" i="5"/>
  <c r="P1002" i="5"/>
  <c r="O1002" i="5"/>
  <c r="N1002" i="5"/>
  <c r="T1001" i="5"/>
  <c r="S1001" i="5"/>
  <c r="R1001" i="5"/>
  <c r="Q1001" i="5"/>
  <c r="P1001" i="5"/>
  <c r="O1001" i="5"/>
  <c r="N1001" i="5"/>
  <c r="T1000" i="5"/>
  <c r="S1000" i="5"/>
  <c r="R1000" i="5"/>
  <c r="Q1000" i="5"/>
  <c r="P1000" i="5"/>
  <c r="O1000" i="5"/>
  <c r="N1000" i="5"/>
  <c r="T999" i="5"/>
  <c r="S999" i="5"/>
  <c r="R999" i="5"/>
  <c r="Q999" i="5"/>
  <c r="P999" i="5"/>
  <c r="O999" i="5"/>
  <c r="N999" i="5"/>
  <c r="T998" i="5"/>
  <c r="S998" i="5"/>
  <c r="R998" i="5"/>
  <c r="Q998" i="5"/>
  <c r="P998" i="5"/>
  <c r="O998" i="5"/>
  <c r="N998" i="5"/>
  <c r="T997" i="5"/>
  <c r="S997" i="5"/>
  <c r="R997" i="5"/>
  <c r="Q997" i="5"/>
  <c r="P997" i="5"/>
  <c r="O997" i="5"/>
  <c r="N997" i="5"/>
  <c r="T996" i="5"/>
  <c r="S996" i="5"/>
  <c r="R996" i="5"/>
  <c r="Q996" i="5"/>
  <c r="P996" i="5"/>
  <c r="O996" i="5"/>
  <c r="N996" i="5"/>
  <c r="T995" i="5"/>
  <c r="S995" i="5"/>
  <c r="R995" i="5"/>
  <c r="Q995" i="5"/>
  <c r="P995" i="5"/>
  <c r="O995" i="5"/>
  <c r="N995" i="5"/>
  <c r="T994" i="5"/>
  <c r="S994" i="5"/>
  <c r="R994" i="5"/>
  <c r="Q994" i="5"/>
  <c r="P994" i="5"/>
  <c r="O994" i="5"/>
  <c r="N994" i="5"/>
  <c r="T993" i="5"/>
  <c r="S993" i="5"/>
  <c r="R993" i="5"/>
  <c r="Q993" i="5"/>
  <c r="P993" i="5"/>
  <c r="O993" i="5"/>
  <c r="N993" i="5"/>
  <c r="T992" i="5"/>
  <c r="S992" i="5"/>
  <c r="R992" i="5"/>
  <c r="Q992" i="5"/>
  <c r="P992" i="5"/>
  <c r="O992" i="5"/>
  <c r="N992" i="5"/>
  <c r="T991" i="5"/>
  <c r="S991" i="5"/>
  <c r="R991" i="5"/>
  <c r="Q991" i="5"/>
  <c r="P991" i="5"/>
  <c r="O991" i="5"/>
  <c r="N991" i="5"/>
  <c r="T990" i="5"/>
  <c r="S990" i="5"/>
  <c r="R990" i="5"/>
  <c r="Q990" i="5"/>
  <c r="P990" i="5"/>
  <c r="O990" i="5"/>
  <c r="N990" i="5"/>
  <c r="T989" i="5"/>
  <c r="S989" i="5"/>
  <c r="R989" i="5"/>
  <c r="Q989" i="5"/>
  <c r="P989" i="5"/>
  <c r="O989" i="5"/>
  <c r="N989" i="5"/>
  <c r="T988" i="5"/>
  <c r="S988" i="5"/>
  <c r="R988" i="5"/>
  <c r="Q988" i="5"/>
  <c r="P988" i="5"/>
  <c r="O988" i="5"/>
  <c r="N988" i="5"/>
  <c r="T987" i="5"/>
  <c r="S987" i="5"/>
  <c r="R987" i="5"/>
  <c r="Q987" i="5"/>
  <c r="P987" i="5"/>
  <c r="O987" i="5"/>
  <c r="N987" i="5"/>
  <c r="T986" i="5"/>
  <c r="S986" i="5"/>
  <c r="R986" i="5"/>
  <c r="Q986" i="5"/>
  <c r="P986" i="5"/>
  <c r="O986" i="5"/>
  <c r="N986" i="5"/>
  <c r="T985" i="5"/>
  <c r="S985" i="5"/>
  <c r="R985" i="5"/>
  <c r="Q985" i="5"/>
  <c r="P985" i="5"/>
  <c r="O985" i="5"/>
  <c r="N985" i="5"/>
  <c r="T984" i="5"/>
  <c r="S984" i="5"/>
  <c r="R984" i="5"/>
  <c r="Q984" i="5"/>
  <c r="P984" i="5"/>
  <c r="O984" i="5"/>
  <c r="N984" i="5"/>
  <c r="T983" i="5"/>
  <c r="S983" i="5"/>
  <c r="R983" i="5"/>
  <c r="Q983" i="5"/>
  <c r="P983" i="5"/>
  <c r="O983" i="5"/>
  <c r="N983" i="5"/>
  <c r="T982" i="5"/>
  <c r="S982" i="5"/>
  <c r="R982" i="5"/>
  <c r="Q982" i="5"/>
  <c r="P982" i="5"/>
  <c r="O982" i="5"/>
  <c r="N982" i="5"/>
  <c r="T981" i="5"/>
  <c r="S981" i="5"/>
  <c r="R981" i="5"/>
  <c r="Q981" i="5"/>
  <c r="P981" i="5"/>
  <c r="O981" i="5"/>
  <c r="N981" i="5"/>
  <c r="T980" i="5"/>
  <c r="S980" i="5"/>
  <c r="R980" i="5"/>
  <c r="Q980" i="5"/>
  <c r="P980" i="5"/>
  <c r="O980" i="5"/>
  <c r="N980" i="5"/>
  <c r="T979" i="5"/>
  <c r="S979" i="5"/>
  <c r="R979" i="5"/>
  <c r="Q979" i="5"/>
  <c r="P979" i="5"/>
  <c r="O979" i="5"/>
  <c r="N979" i="5"/>
  <c r="T978" i="5"/>
  <c r="S978" i="5"/>
  <c r="R978" i="5"/>
  <c r="Q978" i="5"/>
  <c r="P978" i="5"/>
  <c r="O978" i="5"/>
  <c r="N978" i="5"/>
  <c r="T977" i="5"/>
  <c r="S977" i="5"/>
  <c r="R977" i="5"/>
  <c r="Q977" i="5"/>
  <c r="P977" i="5"/>
  <c r="O977" i="5"/>
  <c r="N977" i="5"/>
  <c r="T976" i="5"/>
  <c r="S976" i="5"/>
  <c r="R976" i="5"/>
  <c r="Q976" i="5"/>
  <c r="P976" i="5"/>
  <c r="O976" i="5"/>
  <c r="N976" i="5"/>
  <c r="T975" i="5"/>
  <c r="S975" i="5"/>
  <c r="R975" i="5"/>
  <c r="Q975" i="5"/>
  <c r="P975" i="5"/>
  <c r="O975" i="5"/>
  <c r="N975" i="5"/>
  <c r="T974" i="5"/>
  <c r="S974" i="5"/>
  <c r="R974" i="5"/>
  <c r="Q974" i="5"/>
  <c r="P974" i="5"/>
  <c r="O974" i="5"/>
  <c r="N974" i="5"/>
  <c r="T973" i="5"/>
  <c r="S973" i="5"/>
  <c r="R973" i="5"/>
  <c r="Q973" i="5"/>
  <c r="P973" i="5"/>
  <c r="O973" i="5"/>
  <c r="N973" i="5"/>
  <c r="T972" i="5"/>
  <c r="S972" i="5"/>
  <c r="R972" i="5"/>
  <c r="Q972" i="5"/>
  <c r="P972" i="5"/>
  <c r="O972" i="5"/>
  <c r="N972" i="5"/>
  <c r="T971" i="5"/>
  <c r="S971" i="5"/>
  <c r="R971" i="5"/>
  <c r="Q971" i="5"/>
  <c r="P971" i="5"/>
  <c r="O971" i="5"/>
  <c r="N971" i="5"/>
  <c r="T970" i="5"/>
  <c r="S970" i="5"/>
  <c r="R970" i="5"/>
  <c r="Q970" i="5"/>
  <c r="P970" i="5"/>
  <c r="O970" i="5"/>
  <c r="N970" i="5"/>
  <c r="T969" i="5"/>
  <c r="S969" i="5"/>
  <c r="R969" i="5"/>
  <c r="Q969" i="5"/>
  <c r="P969" i="5"/>
  <c r="O969" i="5"/>
  <c r="N969" i="5"/>
  <c r="T968" i="5"/>
  <c r="S968" i="5"/>
  <c r="R968" i="5"/>
  <c r="Q968" i="5"/>
  <c r="P968" i="5"/>
  <c r="O968" i="5"/>
  <c r="N968" i="5"/>
  <c r="T967" i="5"/>
  <c r="S967" i="5"/>
  <c r="R967" i="5"/>
  <c r="Q967" i="5"/>
  <c r="P967" i="5"/>
  <c r="O967" i="5"/>
  <c r="N967" i="5"/>
  <c r="T966" i="5"/>
  <c r="S966" i="5"/>
  <c r="R966" i="5"/>
  <c r="Q966" i="5"/>
  <c r="P966" i="5"/>
  <c r="O966" i="5"/>
  <c r="N966" i="5"/>
  <c r="T965" i="5"/>
  <c r="S965" i="5"/>
  <c r="R965" i="5"/>
  <c r="Q965" i="5"/>
  <c r="P965" i="5"/>
  <c r="O965" i="5"/>
  <c r="N965" i="5"/>
  <c r="T964" i="5"/>
  <c r="S964" i="5"/>
  <c r="R964" i="5"/>
  <c r="Q964" i="5"/>
  <c r="P964" i="5"/>
  <c r="O964" i="5"/>
  <c r="N964" i="5"/>
  <c r="T963" i="5"/>
  <c r="S963" i="5"/>
  <c r="R963" i="5"/>
  <c r="Q963" i="5"/>
  <c r="P963" i="5"/>
  <c r="O963" i="5"/>
  <c r="N963" i="5"/>
  <c r="T962" i="5"/>
  <c r="S962" i="5"/>
  <c r="R962" i="5"/>
  <c r="Q962" i="5"/>
  <c r="P962" i="5"/>
  <c r="O962" i="5"/>
  <c r="N962" i="5"/>
  <c r="T961" i="5"/>
  <c r="S961" i="5"/>
  <c r="R961" i="5"/>
  <c r="Q961" i="5"/>
  <c r="P961" i="5"/>
  <c r="O961" i="5"/>
  <c r="N961" i="5"/>
  <c r="T960" i="5"/>
  <c r="S960" i="5"/>
  <c r="R960" i="5"/>
  <c r="Q960" i="5"/>
  <c r="P960" i="5"/>
  <c r="O960" i="5"/>
  <c r="N960" i="5"/>
  <c r="T959" i="5"/>
  <c r="S959" i="5"/>
  <c r="R959" i="5"/>
  <c r="Q959" i="5"/>
  <c r="P959" i="5"/>
  <c r="O959" i="5"/>
  <c r="N959" i="5"/>
  <c r="T958" i="5"/>
  <c r="S958" i="5"/>
  <c r="R958" i="5"/>
  <c r="Q958" i="5"/>
  <c r="P958" i="5"/>
  <c r="O958" i="5"/>
  <c r="N958" i="5"/>
  <c r="T957" i="5"/>
  <c r="S957" i="5"/>
  <c r="R957" i="5"/>
  <c r="Q957" i="5"/>
  <c r="P957" i="5"/>
  <c r="O957" i="5"/>
  <c r="N957" i="5"/>
  <c r="T956" i="5"/>
  <c r="S956" i="5"/>
  <c r="R956" i="5"/>
  <c r="Q956" i="5"/>
  <c r="P956" i="5"/>
  <c r="O956" i="5"/>
  <c r="N956" i="5"/>
  <c r="T955" i="5"/>
  <c r="S955" i="5"/>
  <c r="R955" i="5"/>
  <c r="Q955" i="5"/>
  <c r="P955" i="5"/>
  <c r="O955" i="5"/>
  <c r="N955" i="5"/>
  <c r="T954" i="5"/>
  <c r="S954" i="5"/>
  <c r="R954" i="5"/>
  <c r="Q954" i="5"/>
  <c r="P954" i="5"/>
  <c r="O954" i="5"/>
  <c r="N954" i="5"/>
  <c r="T953" i="5"/>
  <c r="S953" i="5"/>
  <c r="R953" i="5"/>
  <c r="Q953" i="5"/>
  <c r="P953" i="5"/>
  <c r="O953" i="5"/>
  <c r="N953" i="5"/>
  <c r="T952" i="5"/>
  <c r="S952" i="5"/>
  <c r="R952" i="5"/>
  <c r="Q952" i="5"/>
  <c r="P952" i="5"/>
  <c r="O952" i="5"/>
  <c r="N952" i="5"/>
  <c r="T951" i="5"/>
  <c r="S951" i="5"/>
  <c r="R951" i="5"/>
  <c r="Q951" i="5"/>
  <c r="P951" i="5"/>
  <c r="O951" i="5"/>
  <c r="N951" i="5"/>
  <c r="T950" i="5"/>
  <c r="S950" i="5"/>
  <c r="R950" i="5"/>
  <c r="Q950" i="5"/>
  <c r="P950" i="5"/>
  <c r="O950" i="5"/>
  <c r="N950" i="5"/>
  <c r="T949" i="5"/>
  <c r="S949" i="5"/>
  <c r="R949" i="5"/>
  <c r="Q949" i="5"/>
  <c r="P949" i="5"/>
  <c r="O949" i="5"/>
  <c r="N949" i="5"/>
  <c r="T948" i="5"/>
  <c r="S948" i="5"/>
  <c r="R948" i="5"/>
  <c r="Q948" i="5"/>
  <c r="P948" i="5"/>
  <c r="O948" i="5"/>
  <c r="N948" i="5"/>
  <c r="T947" i="5"/>
  <c r="S947" i="5"/>
  <c r="R947" i="5"/>
  <c r="Q947" i="5"/>
  <c r="P947" i="5"/>
  <c r="O947" i="5"/>
  <c r="N947" i="5"/>
  <c r="T946" i="5"/>
  <c r="S946" i="5"/>
  <c r="R946" i="5"/>
  <c r="Q946" i="5"/>
  <c r="P946" i="5"/>
  <c r="O946" i="5"/>
  <c r="N946" i="5"/>
  <c r="T945" i="5"/>
  <c r="S945" i="5"/>
  <c r="R945" i="5"/>
  <c r="Q945" i="5"/>
  <c r="P945" i="5"/>
  <c r="O945" i="5"/>
  <c r="N945" i="5"/>
  <c r="T944" i="5"/>
  <c r="S944" i="5"/>
  <c r="R944" i="5"/>
  <c r="Q944" i="5"/>
  <c r="P944" i="5"/>
  <c r="O944" i="5"/>
  <c r="N944" i="5"/>
  <c r="T943" i="5"/>
  <c r="S943" i="5"/>
  <c r="R943" i="5"/>
  <c r="Q943" i="5"/>
  <c r="P943" i="5"/>
  <c r="O943" i="5"/>
  <c r="N943" i="5"/>
  <c r="T942" i="5"/>
  <c r="S942" i="5"/>
  <c r="R942" i="5"/>
  <c r="Q942" i="5"/>
  <c r="P942" i="5"/>
  <c r="O942" i="5"/>
  <c r="N942" i="5"/>
  <c r="T941" i="5"/>
  <c r="S941" i="5"/>
  <c r="R941" i="5"/>
  <c r="Q941" i="5"/>
  <c r="P941" i="5"/>
  <c r="O941" i="5"/>
  <c r="N941" i="5"/>
  <c r="T940" i="5"/>
  <c r="S940" i="5"/>
  <c r="R940" i="5"/>
  <c r="Q940" i="5"/>
  <c r="P940" i="5"/>
  <c r="O940" i="5"/>
  <c r="N940" i="5"/>
  <c r="T939" i="5"/>
  <c r="S939" i="5"/>
  <c r="R939" i="5"/>
  <c r="Q939" i="5"/>
  <c r="P939" i="5"/>
  <c r="O939" i="5"/>
  <c r="N939" i="5"/>
  <c r="T938" i="5"/>
  <c r="S938" i="5"/>
  <c r="R938" i="5"/>
  <c r="Q938" i="5"/>
  <c r="P938" i="5"/>
  <c r="O938" i="5"/>
  <c r="N938" i="5"/>
  <c r="T937" i="5"/>
  <c r="S937" i="5"/>
  <c r="R937" i="5"/>
  <c r="Q937" i="5"/>
  <c r="P937" i="5"/>
  <c r="O937" i="5"/>
  <c r="N937" i="5"/>
  <c r="T936" i="5"/>
  <c r="S936" i="5"/>
  <c r="R936" i="5"/>
  <c r="Q936" i="5"/>
  <c r="P936" i="5"/>
  <c r="O936" i="5"/>
  <c r="N936" i="5"/>
  <c r="T935" i="5"/>
  <c r="S935" i="5"/>
  <c r="R935" i="5"/>
  <c r="Q935" i="5"/>
  <c r="P935" i="5"/>
  <c r="O935" i="5"/>
  <c r="N935" i="5"/>
  <c r="T934" i="5"/>
  <c r="S934" i="5"/>
  <c r="R934" i="5"/>
  <c r="Q934" i="5"/>
  <c r="P934" i="5"/>
  <c r="O934" i="5"/>
  <c r="N934" i="5"/>
  <c r="T933" i="5"/>
  <c r="S933" i="5"/>
  <c r="R933" i="5"/>
  <c r="Q933" i="5"/>
  <c r="P933" i="5"/>
  <c r="O933" i="5"/>
  <c r="N933" i="5"/>
  <c r="T932" i="5"/>
  <c r="S932" i="5"/>
  <c r="R932" i="5"/>
  <c r="Q932" i="5"/>
  <c r="P932" i="5"/>
  <c r="O932" i="5"/>
  <c r="N932" i="5"/>
  <c r="T931" i="5"/>
  <c r="S931" i="5"/>
  <c r="R931" i="5"/>
  <c r="Q931" i="5"/>
  <c r="P931" i="5"/>
  <c r="O931" i="5"/>
  <c r="N931" i="5"/>
  <c r="T930" i="5"/>
  <c r="S930" i="5"/>
  <c r="R930" i="5"/>
  <c r="Q930" i="5"/>
  <c r="P930" i="5"/>
  <c r="O930" i="5"/>
  <c r="N930" i="5"/>
  <c r="T929" i="5"/>
  <c r="S929" i="5"/>
  <c r="R929" i="5"/>
  <c r="Q929" i="5"/>
  <c r="P929" i="5"/>
  <c r="O929" i="5"/>
  <c r="N929" i="5"/>
  <c r="T928" i="5"/>
  <c r="S928" i="5"/>
  <c r="R928" i="5"/>
  <c r="Q928" i="5"/>
  <c r="P928" i="5"/>
  <c r="O928" i="5"/>
  <c r="N928" i="5"/>
  <c r="T927" i="5"/>
  <c r="S927" i="5"/>
  <c r="R927" i="5"/>
  <c r="Q927" i="5"/>
  <c r="P927" i="5"/>
  <c r="O927" i="5"/>
  <c r="N927" i="5"/>
  <c r="T926" i="5"/>
  <c r="S926" i="5"/>
  <c r="R926" i="5"/>
  <c r="Q926" i="5"/>
  <c r="P926" i="5"/>
  <c r="O926" i="5"/>
  <c r="N926" i="5"/>
  <c r="T925" i="5"/>
  <c r="S925" i="5"/>
  <c r="R925" i="5"/>
  <c r="Q925" i="5"/>
  <c r="P925" i="5"/>
  <c r="O925" i="5"/>
  <c r="N925" i="5"/>
  <c r="T924" i="5"/>
  <c r="S924" i="5"/>
  <c r="R924" i="5"/>
  <c r="Q924" i="5"/>
  <c r="P924" i="5"/>
  <c r="O924" i="5"/>
  <c r="N924" i="5"/>
  <c r="T923" i="5"/>
  <c r="S923" i="5"/>
  <c r="R923" i="5"/>
  <c r="Q923" i="5"/>
  <c r="P923" i="5"/>
  <c r="O923" i="5"/>
  <c r="N923" i="5"/>
  <c r="T922" i="5"/>
  <c r="S922" i="5"/>
  <c r="R922" i="5"/>
  <c r="Q922" i="5"/>
  <c r="P922" i="5"/>
  <c r="O922" i="5"/>
  <c r="N922" i="5"/>
  <c r="T921" i="5"/>
  <c r="S921" i="5"/>
  <c r="R921" i="5"/>
  <c r="Q921" i="5"/>
  <c r="P921" i="5"/>
  <c r="O921" i="5"/>
  <c r="N921" i="5"/>
  <c r="T920" i="5"/>
  <c r="S920" i="5"/>
  <c r="R920" i="5"/>
  <c r="Q920" i="5"/>
  <c r="P920" i="5"/>
  <c r="O920" i="5"/>
  <c r="N920" i="5"/>
  <c r="T919" i="5"/>
  <c r="S919" i="5"/>
  <c r="R919" i="5"/>
  <c r="Q919" i="5"/>
  <c r="P919" i="5"/>
  <c r="O919" i="5"/>
  <c r="N919" i="5"/>
  <c r="T918" i="5"/>
  <c r="S918" i="5"/>
  <c r="R918" i="5"/>
  <c r="Q918" i="5"/>
  <c r="P918" i="5"/>
  <c r="O918" i="5"/>
  <c r="N918" i="5"/>
  <c r="T917" i="5"/>
  <c r="S917" i="5"/>
  <c r="R917" i="5"/>
  <c r="Q917" i="5"/>
  <c r="P917" i="5"/>
  <c r="O917" i="5"/>
  <c r="N917" i="5"/>
  <c r="T916" i="5"/>
  <c r="S916" i="5"/>
  <c r="R916" i="5"/>
  <c r="Q916" i="5"/>
  <c r="P916" i="5"/>
  <c r="O916" i="5"/>
  <c r="N916" i="5"/>
  <c r="T915" i="5"/>
  <c r="S915" i="5"/>
  <c r="R915" i="5"/>
  <c r="Q915" i="5"/>
  <c r="P915" i="5"/>
  <c r="O915" i="5"/>
  <c r="N915" i="5"/>
  <c r="T914" i="5"/>
  <c r="S914" i="5"/>
  <c r="R914" i="5"/>
  <c r="Q914" i="5"/>
  <c r="P914" i="5"/>
  <c r="O914" i="5"/>
  <c r="N914" i="5"/>
  <c r="T913" i="5"/>
  <c r="S913" i="5"/>
  <c r="R913" i="5"/>
  <c r="Q913" i="5"/>
  <c r="P913" i="5"/>
  <c r="O913" i="5"/>
  <c r="N913" i="5"/>
  <c r="T912" i="5"/>
  <c r="S912" i="5"/>
  <c r="R912" i="5"/>
  <c r="Q912" i="5"/>
  <c r="P912" i="5"/>
  <c r="O912" i="5"/>
  <c r="N912" i="5"/>
  <c r="T911" i="5"/>
  <c r="S911" i="5"/>
  <c r="R911" i="5"/>
  <c r="Q911" i="5"/>
  <c r="P911" i="5"/>
  <c r="O911" i="5"/>
  <c r="N911" i="5"/>
  <c r="T910" i="5"/>
  <c r="S910" i="5"/>
  <c r="R910" i="5"/>
  <c r="Q910" i="5"/>
  <c r="P910" i="5"/>
  <c r="O910" i="5"/>
  <c r="N910" i="5"/>
  <c r="T909" i="5"/>
  <c r="S909" i="5"/>
  <c r="R909" i="5"/>
  <c r="Q909" i="5"/>
  <c r="P909" i="5"/>
  <c r="O909" i="5"/>
  <c r="N909" i="5"/>
  <c r="T908" i="5"/>
  <c r="S908" i="5"/>
  <c r="R908" i="5"/>
  <c r="Q908" i="5"/>
  <c r="P908" i="5"/>
  <c r="O908" i="5"/>
  <c r="N908" i="5"/>
  <c r="T907" i="5"/>
  <c r="S907" i="5"/>
  <c r="R907" i="5"/>
  <c r="Q907" i="5"/>
  <c r="P907" i="5"/>
  <c r="O907" i="5"/>
  <c r="N907" i="5"/>
  <c r="T906" i="5"/>
  <c r="S906" i="5"/>
  <c r="R906" i="5"/>
  <c r="Q906" i="5"/>
  <c r="P906" i="5"/>
  <c r="O906" i="5"/>
  <c r="N906" i="5"/>
  <c r="T905" i="5"/>
  <c r="S905" i="5"/>
  <c r="R905" i="5"/>
  <c r="Q905" i="5"/>
  <c r="P905" i="5"/>
  <c r="O905" i="5"/>
  <c r="N905" i="5"/>
  <c r="T904" i="5"/>
  <c r="S904" i="5"/>
  <c r="R904" i="5"/>
  <c r="Q904" i="5"/>
  <c r="P904" i="5"/>
  <c r="O904" i="5"/>
  <c r="N904" i="5"/>
  <c r="T903" i="5"/>
  <c r="S903" i="5"/>
  <c r="R903" i="5"/>
  <c r="Q903" i="5"/>
  <c r="P903" i="5"/>
  <c r="O903" i="5"/>
  <c r="N903" i="5"/>
  <c r="T902" i="5"/>
  <c r="S902" i="5"/>
  <c r="R902" i="5"/>
  <c r="Q902" i="5"/>
  <c r="P902" i="5"/>
  <c r="O902" i="5"/>
  <c r="N902" i="5"/>
  <c r="T901" i="5"/>
  <c r="S901" i="5"/>
  <c r="R901" i="5"/>
  <c r="Q901" i="5"/>
  <c r="P901" i="5"/>
  <c r="O901" i="5"/>
  <c r="N901" i="5"/>
  <c r="T900" i="5"/>
  <c r="S900" i="5"/>
  <c r="R900" i="5"/>
  <c r="Q900" i="5"/>
  <c r="P900" i="5"/>
  <c r="O900" i="5"/>
  <c r="N900" i="5"/>
  <c r="T899" i="5"/>
  <c r="S899" i="5"/>
  <c r="R899" i="5"/>
  <c r="Q899" i="5"/>
  <c r="P899" i="5"/>
  <c r="O899" i="5"/>
  <c r="N899" i="5"/>
  <c r="T898" i="5"/>
  <c r="S898" i="5"/>
  <c r="R898" i="5"/>
  <c r="Q898" i="5"/>
  <c r="P898" i="5"/>
  <c r="O898" i="5"/>
  <c r="N898" i="5"/>
  <c r="T897" i="5"/>
  <c r="S897" i="5"/>
  <c r="R897" i="5"/>
  <c r="Q897" i="5"/>
  <c r="P897" i="5"/>
  <c r="O897" i="5"/>
  <c r="N897" i="5"/>
  <c r="T896" i="5"/>
  <c r="S896" i="5"/>
  <c r="R896" i="5"/>
  <c r="Q896" i="5"/>
  <c r="P896" i="5"/>
  <c r="O896" i="5"/>
  <c r="N896" i="5"/>
  <c r="T895" i="5"/>
  <c r="S895" i="5"/>
  <c r="R895" i="5"/>
  <c r="Q895" i="5"/>
  <c r="P895" i="5"/>
  <c r="O895" i="5"/>
  <c r="N895" i="5"/>
  <c r="T894" i="5"/>
  <c r="S894" i="5"/>
  <c r="R894" i="5"/>
  <c r="Q894" i="5"/>
  <c r="P894" i="5"/>
  <c r="O894" i="5"/>
  <c r="N894" i="5"/>
  <c r="T893" i="5"/>
  <c r="S893" i="5"/>
  <c r="R893" i="5"/>
  <c r="Q893" i="5"/>
  <c r="P893" i="5"/>
  <c r="O893" i="5"/>
  <c r="N893" i="5"/>
  <c r="T892" i="5"/>
  <c r="S892" i="5"/>
  <c r="R892" i="5"/>
  <c r="Q892" i="5"/>
  <c r="P892" i="5"/>
  <c r="O892" i="5"/>
  <c r="N892" i="5"/>
  <c r="T891" i="5"/>
  <c r="S891" i="5"/>
  <c r="R891" i="5"/>
  <c r="Q891" i="5"/>
  <c r="P891" i="5"/>
  <c r="O891" i="5"/>
  <c r="N891" i="5"/>
  <c r="T890" i="5"/>
  <c r="S890" i="5"/>
  <c r="R890" i="5"/>
  <c r="Q890" i="5"/>
  <c r="P890" i="5"/>
  <c r="O890" i="5"/>
  <c r="N890" i="5"/>
  <c r="T889" i="5"/>
  <c r="S889" i="5"/>
  <c r="R889" i="5"/>
  <c r="Q889" i="5"/>
  <c r="P889" i="5"/>
  <c r="O889" i="5"/>
  <c r="N889" i="5"/>
  <c r="T888" i="5"/>
  <c r="S888" i="5"/>
  <c r="R888" i="5"/>
  <c r="Q888" i="5"/>
  <c r="P888" i="5"/>
  <c r="O888" i="5"/>
  <c r="N888" i="5"/>
  <c r="T887" i="5"/>
  <c r="S887" i="5"/>
  <c r="R887" i="5"/>
  <c r="Q887" i="5"/>
  <c r="P887" i="5"/>
  <c r="O887" i="5"/>
  <c r="N887" i="5"/>
  <c r="T886" i="5"/>
  <c r="S886" i="5"/>
  <c r="R886" i="5"/>
  <c r="Q886" i="5"/>
  <c r="P886" i="5"/>
  <c r="O886" i="5"/>
  <c r="N886" i="5"/>
  <c r="T885" i="5"/>
  <c r="S885" i="5"/>
  <c r="R885" i="5"/>
  <c r="Q885" i="5"/>
  <c r="P885" i="5"/>
  <c r="O885" i="5"/>
  <c r="N885" i="5"/>
  <c r="T884" i="5"/>
  <c r="S884" i="5"/>
  <c r="R884" i="5"/>
  <c r="Q884" i="5"/>
  <c r="P884" i="5"/>
  <c r="O884" i="5"/>
  <c r="N884" i="5"/>
  <c r="T883" i="5"/>
  <c r="S883" i="5"/>
  <c r="R883" i="5"/>
  <c r="Q883" i="5"/>
  <c r="P883" i="5"/>
  <c r="O883" i="5"/>
  <c r="N883" i="5"/>
  <c r="T882" i="5"/>
  <c r="S882" i="5"/>
  <c r="R882" i="5"/>
  <c r="Q882" i="5"/>
  <c r="P882" i="5"/>
  <c r="O882" i="5"/>
  <c r="N882" i="5"/>
  <c r="T881" i="5"/>
  <c r="S881" i="5"/>
  <c r="R881" i="5"/>
  <c r="Q881" i="5"/>
  <c r="P881" i="5"/>
  <c r="O881" i="5"/>
  <c r="N881" i="5"/>
  <c r="T880" i="5"/>
  <c r="S880" i="5"/>
  <c r="R880" i="5"/>
  <c r="Q880" i="5"/>
  <c r="P880" i="5"/>
  <c r="O880" i="5"/>
  <c r="N880" i="5"/>
  <c r="T879" i="5"/>
  <c r="S879" i="5"/>
  <c r="R879" i="5"/>
  <c r="Q879" i="5"/>
  <c r="P879" i="5"/>
  <c r="O879" i="5"/>
  <c r="N879" i="5"/>
  <c r="T878" i="5"/>
  <c r="S878" i="5"/>
  <c r="R878" i="5"/>
  <c r="Q878" i="5"/>
  <c r="P878" i="5"/>
  <c r="O878" i="5"/>
  <c r="N878" i="5"/>
  <c r="T877" i="5"/>
  <c r="S877" i="5"/>
  <c r="R877" i="5"/>
  <c r="Q877" i="5"/>
  <c r="P877" i="5"/>
  <c r="O877" i="5"/>
  <c r="N877" i="5"/>
  <c r="T876" i="5"/>
  <c r="S876" i="5"/>
  <c r="R876" i="5"/>
  <c r="Q876" i="5"/>
  <c r="P876" i="5"/>
  <c r="O876" i="5"/>
  <c r="N876" i="5"/>
  <c r="T875" i="5"/>
  <c r="S875" i="5"/>
  <c r="R875" i="5"/>
  <c r="Q875" i="5"/>
  <c r="P875" i="5"/>
  <c r="O875" i="5"/>
  <c r="N875" i="5"/>
  <c r="T874" i="5"/>
  <c r="S874" i="5"/>
  <c r="R874" i="5"/>
  <c r="Q874" i="5"/>
  <c r="P874" i="5"/>
  <c r="O874" i="5"/>
  <c r="N874" i="5"/>
  <c r="T873" i="5"/>
  <c r="S873" i="5"/>
  <c r="R873" i="5"/>
  <c r="Q873" i="5"/>
  <c r="P873" i="5"/>
  <c r="O873" i="5"/>
  <c r="N873" i="5"/>
  <c r="T872" i="5"/>
  <c r="S872" i="5"/>
  <c r="R872" i="5"/>
  <c r="Q872" i="5"/>
  <c r="P872" i="5"/>
  <c r="O872" i="5"/>
  <c r="N872" i="5"/>
  <c r="T871" i="5"/>
  <c r="S871" i="5"/>
  <c r="R871" i="5"/>
  <c r="Q871" i="5"/>
  <c r="P871" i="5"/>
  <c r="O871" i="5"/>
  <c r="N871" i="5"/>
  <c r="T870" i="5"/>
  <c r="S870" i="5"/>
  <c r="R870" i="5"/>
  <c r="Q870" i="5"/>
  <c r="P870" i="5"/>
  <c r="O870" i="5"/>
  <c r="N870" i="5"/>
  <c r="T869" i="5"/>
  <c r="S869" i="5"/>
  <c r="R869" i="5"/>
  <c r="Q869" i="5"/>
  <c r="P869" i="5"/>
  <c r="O869" i="5"/>
  <c r="N869" i="5"/>
  <c r="T868" i="5"/>
  <c r="S868" i="5"/>
  <c r="R868" i="5"/>
  <c r="Q868" i="5"/>
  <c r="P868" i="5"/>
  <c r="O868" i="5"/>
  <c r="N868" i="5"/>
  <c r="T867" i="5"/>
  <c r="S867" i="5"/>
  <c r="R867" i="5"/>
  <c r="Q867" i="5"/>
  <c r="P867" i="5"/>
  <c r="O867" i="5"/>
  <c r="N867" i="5"/>
  <c r="T866" i="5"/>
  <c r="S866" i="5"/>
  <c r="R866" i="5"/>
  <c r="Q866" i="5"/>
  <c r="P866" i="5"/>
  <c r="O866" i="5"/>
  <c r="N866" i="5"/>
  <c r="T865" i="5"/>
  <c r="S865" i="5"/>
  <c r="R865" i="5"/>
  <c r="Q865" i="5"/>
  <c r="P865" i="5"/>
  <c r="O865" i="5"/>
  <c r="N865" i="5"/>
  <c r="T864" i="5"/>
  <c r="S864" i="5"/>
  <c r="R864" i="5"/>
  <c r="Q864" i="5"/>
  <c r="P864" i="5"/>
  <c r="O864" i="5"/>
  <c r="N864" i="5"/>
  <c r="T863" i="5"/>
  <c r="S863" i="5"/>
  <c r="R863" i="5"/>
  <c r="Q863" i="5"/>
  <c r="P863" i="5"/>
  <c r="O863" i="5"/>
  <c r="N863" i="5"/>
  <c r="T862" i="5"/>
  <c r="S862" i="5"/>
  <c r="R862" i="5"/>
  <c r="Q862" i="5"/>
  <c r="P862" i="5"/>
  <c r="O862" i="5"/>
  <c r="N862" i="5"/>
  <c r="T861" i="5"/>
  <c r="S861" i="5"/>
  <c r="R861" i="5"/>
  <c r="Q861" i="5"/>
  <c r="P861" i="5"/>
  <c r="O861" i="5"/>
  <c r="N861" i="5"/>
  <c r="T860" i="5"/>
  <c r="S860" i="5"/>
  <c r="R860" i="5"/>
  <c r="Q860" i="5"/>
  <c r="P860" i="5"/>
  <c r="O860" i="5"/>
  <c r="N860" i="5"/>
  <c r="T859" i="5"/>
  <c r="S859" i="5"/>
  <c r="R859" i="5"/>
  <c r="Q859" i="5"/>
  <c r="P859" i="5"/>
  <c r="O859" i="5"/>
  <c r="N859" i="5"/>
  <c r="T858" i="5"/>
  <c r="S858" i="5"/>
  <c r="R858" i="5"/>
  <c r="Q858" i="5"/>
  <c r="P858" i="5"/>
  <c r="O858" i="5"/>
  <c r="N858" i="5"/>
  <c r="T857" i="5"/>
  <c r="S857" i="5"/>
  <c r="R857" i="5"/>
  <c r="Q857" i="5"/>
  <c r="P857" i="5"/>
  <c r="O857" i="5"/>
  <c r="N857" i="5"/>
  <c r="T856" i="5"/>
  <c r="S856" i="5"/>
  <c r="R856" i="5"/>
  <c r="Q856" i="5"/>
  <c r="P856" i="5"/>
  <c r="O856" i="5"/>
  <c r="N856" i="5"/>
  <c r="T855" i="5"/>
  <c r="S855" i="5"/>
  <c r="R855" i="5"/>
  <c r="Q855" i="5"/>
  <c r="P855" i="5"/>
  <c r="O855" i="5"/>
  <c r="N855" i="5"/>
  <c r="T854" i="5"/>
  <c r="S854" i="5"/>
  <c r="R854" i="5"/>
  <c r="Q854" i="5"/>
  <c r="P854" i="5"/>
  <c r="O854" i="5"/>
  <c r="N854" i="5"/>
  <c r="T853" i="5"/>
  <c r="S853" i="5"/>
  <c r="R853" i="5"/>
  <c r="Q853" i="5"/>
  <c r="P853" i="5"/>
  <c r="O853" i="5"/>
  <c r="N853" i="5"/>
  <c r="T852" i="5"/>
  <c r="S852" i="5"/>
  <c r="R852" i="5"/>
  <c r="Q852" i="5"/>
  <c r="P852" i="5"/>
  <c r="O852" i="5"/>
  <c r="N852" i="5"/>
  <c r="T851" i="5"/>
  <c r="S851" i="5"/>
  <c r="R851" i="5"/>
  <c r="Q851" i="5"/>
  <c r="P851" i="5"/>
  <c r="O851" i="5"/>
  <c r="N851" i="5"/>
  <c r="T850" i="5"/>
  <c r="S850" i="5"/>
  <c r="R850" i="5"/>
  <c r="Q850" i="5"/>
  <c r="P850" i="5"/>
  <c r="O850" i="5"/>
  <c r="N850" i="5"/>
  <c r="T849" i="5"/>
  <c r="S849" i="5"/>
  <c r="R849" i="5"/>
  <c r="Q849" i="5"/>
  <c r="P849" i="5"/>
  <c r="O849" i="5"/>
  <c r="N849" i="5"/>
  <c r="T848" i="5"/>
  <c r="S848" i="5"/>
  <c r="R848" i="5"/>
  <c r="Q848" i="5"/>
  <c r="P848" i="5"/>
  <c r="O848" i="5"/>
  <c r="N848" i="5"/>
  <c r="T847" i="5"/>
  <c r="S847" i="5"/>
  <c r="R847" i="5"/>
  <c r="Q847" i="5"/>
  <c r="P847" i="5"/>
  <c r="O847" i="5"/>
  <c r="N847" i="5"/>
  <c r="T846" i="5"/>
  <c r="S846" i="5"/>
  <c r="R846" i="5"/>
  <c r="Q846" i="5"/>
  <c r="P846" i="5"/>
  <c r="O846" i="5"/>
  <c r="N846" i="5"/>
  <c r="T845" i="5"/>
  <c r="S845" i="5"/>
  <c r="R845" i="5"/>
  <c r="Q845" i="5"/>
  <c r="P845" i="5"/>
  <c r="O845" i="5"/>
  <c r="N845" i="5"/>
  <c r="T844" i="5"/>
  <c r="S844" i="5"/>
  <c r="R844" i="5"/>
  <c r="Q844" i="5"/>
  <c r="P844" i="5"/>
  <c r="O844" i="5"/>
  <c r="N844" i="5"/>
  <c r="T843" i="5"/>
  <c r="S843" i="5"/>
  <c r="R843" i="5"/>
  <c r="Q843" i="5"/>
  <c r="P843" i="5"/>
  <c r="O843" i="5"/>
  <c r="N843" i="5"/>
  <c r="T842" i="5"/>
  <c r="S842" i="5"/>
  <c r="R842" i="5"/>
  <c r="Q842" i="5"/>
  <c r="P842" i="5"/>
  <c r="O842" i="5"/>
  <c r="N842" i="5"/>
  <c r="T841" i="5"/>
  <c r="S841" i="5"/>
  <c r="R841" i="5"/>
  <c r="Q841" i="5"/>
  <c r="P841" i="5"/>
  <c r="O841" i="5"/>
  <c r="N841" i="5"/>
  <c r="T840" i="5"/>
  <c r="S840" i="5"/>
  <c r="R840" i="5"/>
  <c r="Q840" i="5"/>
  <c r="P840" i="5"/>
  <c r="O840" i="5"/>
  <c r="N840" i="5"/>
  <c r="T839" i="5"/>
  <c r="S839" i="5"/>
  <c r="R839" i="5"/>
  <c r="Q839" i="5"/>
  <c r="P839" i="5"/>
  <c r="O839" i="5"/>
  <c r="N839" i="5"/>
  <c r="T838" i="5"/>
  <c r="S838" i="5"/>
  <c r="R838" i="5"/>
  <c r="Q838" i="5"/>
  <c r="P838" i="5"/>
  <c r="O838" i="5"/>
  <c r="N838" i="5"/>
  <c r="T837" i="5"/>
  <c r="S837" i="5"/>
  <c r="R837" i="5"/>
  <c r="Q837" i="5"/>
  <c r="P837" i="5"/>
  <c r="O837" i="5"/>
  <c r="N837" i="5"/>
  <c r="T836" i="5"/>
  <c r="S836" i="5"/>
  <c r="R836" i="5"/>
  <c r="Q836" i="5"/>
  <c r="P836" i="5"/>
  <c r="O836" i="5"/>
  <c r="N836" i="5"/>
  <c r="T835" i="5"/>
  <c r="S835" i="5"/>
  <c r="R835" i="5"/>
  <c r="Q835" i="5"/>
  <c r="P835" i="5"/>
  <c r="O835" i="5"/>
  <c r="N835" i="5"/>
  <c r="T834" i="5"/>
  <c r="S834" i="5"/>
  <c r="R834" i="5"/>
  <c r="Q834" i="5"/>
  <c r="P834" i="5"/>
  <c r="O834" i="5"/>
  <c r="N834" i="5"/>
  <c r="T833" i="5"/>
  <c r="S833" i="5"/>
  <c r="R833" i="5"/>
  <c r="Q833" i="5"/>
  <c r="P833" i="5"/>
  <c r="O833" i="5"/>
  <c r="N833" i="5"/>
  <c r="T832" i="5"/>
  <c r="S832" i="5"/>
  <c r="R832" i="5"/>
  <c r="Q832" i="5"/>
  <c r="P832" i="5"/>
  <c r="O832" i="5"/>
  <c r="N832" i="5"/>
  <c r="T831" i="5"/>
  <c r="S831" i="5"/>
  <c r="R831" i="5"/>
  <c r="Q831" i="5"/>
  <c r="P831" i="5"/>
  <c r="O831" i="5"/>
  <c r="N831" i="5"/>
  <c r="T830" i="5"/>
  <c r="S830" i="5"/>
  <c r="R830" i="5"/>
  <c r="Q830" i="5"/>
  <c r="P830" i="5"/>
  <c r="O830" i="5"/>
  <c r="N830" i="5"/>
  <c r="T829" i="5"/>
  <c r="S829" i="5"/>
  <c r="R829" i="5"/>
  <c r="Q829" i="5"/>
  <c r="P829" i="5"/>
  <c r="O829" i="5"/>
  <c r="N829" i="5"/>
  <c r="T828" i="5"/>
  <c r="S828" i="5"/>
  <c r="R828" i="5"/>
  <c r="Q828" i="5"/>
  <c r="P828" i="5"/>
  <c r="O828" i="5"/>
  <c r="N828" i="5"/>
  <c r="T827" i="5"/>
  <c r="S827" i="5"/>
  <c r="R827" i="5"/>
  <c r="Q827" i="5"/>
  <c r="P827" i="5"/>
  <c r="O827" i="5"/>
  <c r="N827" i="5"/>
  <c r="T826" i="5"/>
  <c r="S826" i="5"/>
  <c r="R826" i="5"/>
  <c r="Q826" i="5"/>
  <c r="P826" i="5"/>
  <c r="O826" i="5"/>
  <c r="N826" i="5"/>
  <c r="T825" i="5"/>
  <c r="S825" i="5"/>
  <c r="R825" i="5"/>
  <c r="Q825" i="5"/>
  <c r="P825" i="5"/>
  <c r="O825" i="5"/>
  <c r="N825" i="5"/>
  <c r="T824" i="5"/>
  <c r="S824" i="5"/>
  <c r="R824" i="5"/>
  <c r="Q824" i="5"/>
  <c r="P824" i="5"/>
  <c r="O824" i="5"/>
  <c r="N824" i="5"/>
  <c r="T823" i="5"/>
  <c r="S823" i="5"/>
  <c r="R823" i="5"/>
  <c r="Q823" i="5"/>
  <c r="P823" i="5"/>
  <c r="O823" i="5"/>
  <c r="N823" i="5"/>
  <c r="T822" i="5"/>
  <c r="S822" i="5"/>
  <c r="R822" i="5"/>
  <c r="Q822" i="5"/>
  <c r="P822" i="5"/>
  <c r="O822" i="5"/>
  <c r="N822" i="5"/>
  <c r="T821" i="5"/>
  <c r="S821" i="5"/>
  <c r="R821" i="5"/>
  <c r="Q821" i="5"/>
  <c r="P821" i="5"/>
  <c r="O821" i="5"/>
  <c r="N821" i="5"/>
  <c r="T820" i="5"/>
  <c r="S820" i="5"/>
  <c r="R820" i="5"/>
  <c r="Q820" i="5"/>
  <c r="P820" i="5"/>
  <c r="O820" i="5"/>
  <c r="N820" i="5"/>
  <c r="T819" i="5"/>
  <c r="S819" i="5"/>
  <c r="R819" i="5"/>
  <c r="Q819" i="5"/>
  <c r="P819" i="5"/>
  <c r="O819" i="5"/>
  <c r="N819" i="5"/>
  <c r="T818" i="5"/>
  <c r="S818" i="5"/>
  <c r="R818" i="5"/>
  <c r="Q818" i="5"/>
  <c r="P818" i="5"/>
  <c r="O818" i="5"/>
  <c r="N818" i="5"/>
  <c r="T817" i="5"/>
  <c r="S817" i="5"/>
  <c r="R817" i="5"/>
  <c r="Q817" i="5"/>
  <c r="P817" i="5"/>
  <c r="O817" i="5"/>
  <c r="N817" i="5"/>
  <c r="T816" i="5"/>
  <c r="S816" i="5"/>
  <c r="R816" i="5"/>
  <c r="Q816" i="5"/>
  <c r="P816" i="5"/>
  <c r="O816" i="5"/>
  <c r="N816" i="5"/>
  <c r="T815" i="5"/>
  <c r="S815" i="5"/>
  <c r="R815" i="5"/>
  <c r="Q815" i="5"/>
  <c r="P815" i="5"/>
  <c r="O815" i="5"/>
  <c r="N815" i="5"/>
  <c r="T814" i="5"/>
  <c r="S814" i="5"/>
  <c r="R814" i="5"/>
  <c r="Q814" i="5"/>
  <c r="P814" i="5"/>
  <c r="O814" i="5"/>
  <c r="N814" i="5"/>
  <c r="T813" i="5"/>
  <c r="S813" i="5"/>
  <c r="R813" i="5"/>
  <c r="Q813" i="5"/>
  <c r="P813" i="5"/>
  <c r="O813" i="5"/>
  <c r="N813" i="5"/>
  <c r="T812" i="5"/>
  <c r="S812" i="5"/>
  <c r="R812" i="5"/>
  <c r="Q812" i="5"/>
  <c r="P812" i="5"/>
  <c r="O812" i="5"/>
  <c r="N812" i="5"/>
  <c r="T811" i="5"/>
  <c r="S811" i="5"/>
  <c r="R811" i="5"/>
  <c r="Q811" i="5"/>
  <c r="P811" i="5"/>
  <c r="O811" i="5"/>
  <c r="N811" i="5"/>
  <c r="T810" i="5"/>
  <c r="S810" i="5"/>
  <c r="R810" i="5"/>
  <c r="Q810" i="5"/>
  <c r="P810" i="5"/>
  <c r="O810" i="5"/>
  <c r="N810" i="5"/>
  <c r="T809" i="5"/>
  <c r="S809" i="5"/>
  <c r="R809" i="5"/>
  <c r="Q809" i="5"/>
  <c r="P809" i="5"/>
  <c r="O809" i="5"/>
  <c r="N809" i="5"/>
  <c r="T808" i="5"/>
  <c r="S808" i="5"/>
  <c r="R808" i="5"/>
  <c r="Q808" i="5"/>
  <c r="P808" i="5"/>
  <c r="O808" i="5"/>
  <c r="N808" i="5"/>
  <c r="T807" i="5"/>
  <c r="S807" i="5"/>
  <c r="R807" i="5"/>
  <c r="Q807" i="5"/>
  <c r="P807" i="5"/>
  <c r="O807" i="5"/>
  <c r="N807" i="5"/>
  <c r="T806" i="5"/>
  <c r="S806" i="5"/>
  <c r="R806" i="5"/>
  <c r="Q806" i="5"/>
  <c r="P806" i="5"/>
  <c r="O806" i="5"/>
  <c r="N806" i="5"/>
  <c r="T805" i="5"/>
  <c r="S805" i="5"/>
  <c r="R805" i="5"/>
  <c r="Q805" i="5"/>
  <c r="P805" i="5"/>
  <c r="O805" i="5"/>
  <c r="N805" i="5"/>
  <c r="T804" i="5"/>
  <c r="S804" i="5"/>
  <c r="R804" i="5"/>
  <c r="Q804" i="5"/>
  <c r="P804" i="5"/>
  <c r="O804" i="5"/>
  <c r="N804" i="5"/>
  <c r="T803" i="5"/>
  <c r="S803" i="5"/>
  <c r="R803" i="5"/>
  <c r="Q803" i="5"/>
  <c r="P803" i="5"/>
  <c r="O803" i="5"/>
  <c r="N803" i="5"/>
  <c r="T802" i="5"/>
  <c r="S802" i="5"/>
  <c r="R802" i="5"/>
  <c r="Q802" i="5"/>
  <c r="P802" i="5"/>
  <c r="O802" i="5"/>
  <c r="N802" i="5"/>
  <c r="T801" i="5"/>
  <c r="S801" i="5"/>
  <c r="R801" i="5"/>
  <c r="Q801" i="5"/>
  <c r="P801" i="5"/>
  <c r="O801" i="5"/>
  <c r="N801" i="5"/>
  <c r="T800" i="5"/>
  <c r="S800" i="5"/>
  <c r="R800" i="5"/>
  <c r="Q800" i="5"/>
  <c r="P800" i="5"/>
  <c r="O800" i="5"/>
  <c r="N800" i="5"/>
  <c r="T799" i="5"/>
  <c r="S799" i="5"/>
  <c r="R799" i="5"/>
  <c r="Q799" i="5"/>
  <c r="P799" i="5"/>
  <c r="O799" i="5"/>
  <c r="N799" i="5"/>
  <c r="T798" i="5"/>
  <c r="S798" i="5"/>
  <c r="R798" i="5"/>
  <c r="Q798" i="5"/>
  <c r="P798" i="5"/>
  <c r="O798" i="5"/>
  <c r="N798" i="5"/>
  <c r="T797" i="5"/>
  <c r="S797" i="5"/>
  <c r="R797" i="5"/>
  <c r="Q797" i="5"/>
  <c r="P797" i="5"/>
  <c r="O797" i="5"/>
  <c r="N797" i="5"/>
  <c r="T796" i="5"/>
  <c r="S796" i="5"/>
  <c r="R796" i="5"/>
  <c r="Q796" i="5"/>
  <c r="P796" i="5"/>
  <c r="O796" i="5"/>
  <c r="N796" i="5"/>
  <c r="T795" i="5"/>
  <c r="S795" i="5"/>
  <c r="R795" i="5"/>
  <c r="Q795" i="5"/>
  <c r="P795" i="5"/>
  <c r="O795" i="5"/>
  <c r="N795" i="5"/>
  <c r="T794" i="5"/>
  <c r="S794" i="5"/>
  <c r="R794" i="5"/>
  <c r="Q794" i="5"/>
  <c r="P794" i="5"/>
  <c r="O794" i="5"/>
  <c r="N794" i="5"/>
  <c r="T793" i="5"/>
  <c r="S793" i="5"/>
  <c r="R793" i="5"/>
  <c r="Q793" i="5"/>
  <c r="P793" i="5"/>
  <c r="O793" i="5"/>
  <c r="N793" i="5"/>
  <c r="T792" i="5"/>
  <c r="S792" i="5"/>
  <c r="R792" i="5"/>
  <c r="Q792" i="5"/>
  <c r="P792" i="5"/>
  <c r="O792" i="5"/>
  <c r="N792" i="5"/>
  <c r="T791" i="5"/>
  <c r="S791" i="5"/>
  <c r="R791" i="5"/>
  <c r="Q791" i="5"/>
  <c r="P791" i="5"/>
  <c r="O791" i="5"/>
  <c r="N791" i="5"/>
  <c r="T790" i="5"/>
  <c r="S790" i="5"/>
  <c r="R790" i="5"/>
  <c r="Q790" i="5"/>
  <c r="P790" i="5"/>
  <c r="O790" i="5"/>
  <c r="N790" i="5"/>
  <c r="T789" i="5"/>
  <c r="S789" i="5"/>
  <c r="R789" i="5"/>
  <c r="Q789" i="5"/>
  <c r="P789" i="5"/>
  <c r="O789" i="5"/>
  <c r="N789" i="5"/>
  <c r="T788" i="5"/>
  <c r="S788" i="5"/>
  <c r="R788" i="5"/>
  <c r="Q788" i="5"/>
  <c r="P788" i="5"/>
  <c r="O788" i="5"/>
  <c r="N788" i="5"/>
  <c r="T787" i="5"/>
  <c r="S787" i="5"/>
  <c r="R787" i="5"/>
  <c r="Q787" i="5"/>
  <c r="P787" i="5"/>
  <c r="O787" i="5"/>
  <c r="N787" i="5"/>
  <c r="T786" i="5"/>
  <c r="S786" i="5"/>
  <c r="R786" i="5"/>
  <c r="Q786" i="5"/>
  <c r="P786" i="5"/>
  <c r="O786" i="5"/>
  <c r="N786" i="5"/>
  <c r="T785" i="5"/>
  <c r="S785" i="5"/>
  <c r="R785" i="5"/>
  <c r="Q785" i="5"/>
  <c r="P785" i="5"/>
  <c r="O785" i="5"/>
  <c r="N785" i="5"/>
  <c r="T784" i="5"/>
  <c r="S784" i="5"/>
  <c r="R784" i="5"/>
  <c r="Q784" i="5"/>
  <c r="P784" i="5"/>
  <c r="O784" i="5"/>
  <c r="N784" i="5"/>
  <c r="T783" i="5"/>
  <c r="S783" i="5"/>
  <c r="R783" i="5"/>
  <c r="Q783" i="5"/>
  <c r="P783" i="5"/>
  <c r="O783" i="5"/>
  <c r="N783" i="5"/>
  <c r="T782" i="5"/>
  <c r="S782" i="5"/>
  <c r="R782" i="5"/>
  <c r="Q782" i="5"/>
  <c r="P782" i="5"/>
  <c r="O782" i="5"/>
  <c r="N782" i="5"/>
  <c r="T781" i="5"/>
  <c r="S781" i="5"/>
  <c r="R781" i="5"/>
  <c r="Q781" i="5"/>
  <c r="P781" i="5"/>
  <c r="O781" i="5"/>
  <c r="N781" i="5"/>
  <c r="T780" i="5"/>
  <c r="S780" i="5"/>
  <c r="R780" i="5"/>
  <c r="Q780" i="5"/>
  <c r="P780" i="5"/>
  <c r="O780" i="5"/>
  <c r="N780" i="5"/>
  <c r="T779" i="5"/>
  <c r="S779" i="5"/>
  <c r="R779" i="5"/>
  <c r="Q779" i="5"/>
  <c r="P779" i="5"/>
  <c r="O779" i="5"/>
  <c r="N779" i="5"/>
  <c r="T778" i="5"/>
  <c r="S778" i="5"/>
  <c r="R778" i="5"/>
  <c r="Q778" i="5"/>
  <c r="P778" i="5"/>
  <c r="O778" i="5"/>
  <c r="N778" i="5"/>
  <c r="T777" i="5"/>
  <c r="S777" i="5"/>
  <c r="R777" i="5"/>
  <c r="Q777" i="5"/>
  <c r="P777" i="5"/>
  <c r="O777" i="5"/>
  <c r="N777" i="5"/>
  <c r="T776" i="5"/>
  <c r="S776" i="5"/>
  <c r="R776" i="5"/>
  <c r="Q776" i="5"/>
  <c r="P776" i="5"/>
  <c r="O776" i="5"/>
  <c r="N776" i="5"/>
  <c r="T775" i="5"/>
  <c r="S775" i="5"/>
  <c r="R775" i="5"/>
  <c r="Q775" i="5"/>
  <c r="P775" i="5"/>
  <c r="O775" i="5"/>
  <c r="N775" i="5"/>
  <c r="T774" i="5"/>
  <c r="S774" i="5"/>
  <c r="R774" i="5"/>
  <c r="Q774" i="5"/>
  <c r="P774" i="5"/>
  <c r="O774" i="5"/>
  <c r="N774" i="5"/>
  <c r="T773" i="5"/>
  <c r="S773" i="5"/>
  <c r="R773" i="5"/>
  <c r="Q773" i="5"/>
  <c r="P773" i="5"/>
  <c r="O773" i="5"/>
  <c r="N773" i="5"/>
  <c r="T772" i="5"/>
  <c r="S772" i="5"/>
  <c r="R772" i="5"/>
  <c r="Q772" i="5"/>
  <c r="P772" i="5"/>
  <c r="O772" i="5"/>
  <c r="N772" i="5"/>
  <c r="T771" i="5"/>
  <c r="S771" i="5"/>
  <c r="R771" i="5"/>
  <c r="Q771" i="5"/>
  <c r="P771" i="5"/>
  <c r="O771" i="5"/>
  <c r="N771" i="5"/>
  <c r="T770" i="5"/>
  <c r="S770" i="5"/>
  <c r="R770" i="5"/>
  <c r="Q770" i="5"/>
  <c r="P770" i="5"/>
  <c r="O770" i="5"/>
  <c r="N770" i="5"/>
  <c r="T769" i="5"/>
  <c r="S769" i="5"/>
  <c r="R769" i="5"/>
  <c r="Q769" i="5"/>
  <c r="P769" i="5"/>
  <c r="O769" i="5"/>
  <c r="N769" i="5"/>
  <c r="T768" i="5"/>
  <c r="S768" i="5"/>
  <c r="R768" i="5"/>
  <c r="Q768" i="5"/>
  <c r="P768" i="5"/>
  <c r="O768" i="5"/>
  <c r="N768" i="5"/>
  <c r="T767" i="5"/>
  <c r="S767" i="5"/>
  <c r="R767" i="5"/>
  <c r="Q767" i="5"/>
  <c r="P767" i="5"/>
  <c r="O767" i="5"/>
  <c r="N767" i="5"/>
  <c r="T766" i="5"/>
  <c r="S766" i="5"/>
  <c r="R766" i="5"/>
  <c r="Q766" i="5"/>
  <c r="P766" i="5"/>
  <c r="O766" i="5"/>
  <c r="N766" i="5"/>
  <c r="T765" i="5"/>
  <c r="S765" i="5"/>
  <c r="R765" i="5"/>
  <c r="Q765" i="5"/>
  <c r="P765" i="5"/>
  <c r="O765" i="5"/>
  <c r="N765" i="5"/>
  <c r="T764" i="5"/>
  <c r="S764" i="5"/>
  <c r="R764" i="5"/>
  <c r="Q764" i="5"/>
  <c r="P764" i="5"/>
  <c r="O764" i="5"/>
  <c r="N764" i="5"/>
  <c r="T763" i="5"/>
  <c r="S763" i="5"/>
  <c r="R763" i="5"/>
  <c r="Q763" i="5"/>
  <c r="P763" i="5"/>
  <c r="O763" i="5"/>
  <c r="N763" i="5"/>
  <c r="T762" i="5"/>
  <c r="S762" i="5"/>
  <c r="R762" i="5"/>
  <c r="Q762" i="5"/>
  <c r="P762" i="5"/>
  <c r="O762" i="5"/>
  <c r="N762" i="5"/>
  <c r="T761" i="5"/>
  <c r="S761" i="5"/>
  <c r="R761" i="5"/>
  <c r="Q761" i="5"/>
  <c r="P761" i="5"/>
  <c r="O761" i="5"/>
  <c r="N761" i="5"/>
  <c r="T760" i="5"/>
  <c r="S760" i="5"/>
  <c r="R760" i="5"/>
  <c r="Q760" i="5"/>
  <c r="P760" i="5"/>
  <c r="O760" i="5"/>
  <c r="N760" i="5"/>
  <c r="T759" i="5"/>
  <c r="S759" i="5"/>
  <c r="R759" i="5"/>
  <c r="Q759" i="5"/>
  <c r="P759" i="5"/>
  <c r="O759" i="5"/>
  <c r="N759" i="5"/>
  <c r="T758" i="5"/>
  <c r="S758" i="5"/>
  <c r="R758" i="5"/>
  <c r="Q758" i="5"/>
  <c r="P758" i="5"/>
  <c r="O758" i="5"/>
  <c r="N758" i="5"/>
  <c r="T757" i="5"/>
  <c r="S757" i="5"/>
  <c r="R757" i="5"/>
  <c r="Q757" i="5"/>
  <c r="P757" i="5"/>
  <c r="O757" i="5"/>
  <c r="N757" i="5"/>
  <c r="T756" i="5"/>
  <c r="S756" i="5"/>
  <c r="R756" i="5"/>
  <c r="Q756" i="5"/>
  <c r="P756" i="5"/>
  <c r="O756" i="5"/>
  <c r="N756" i="5"/>
  <c r="T755" i="5"/>
  <c r="S755" i="5"/>
  <c r="R755" i="5"/>
  <c r="Q755" i="5"/>
  <c r="P755" i="5"/>
  <c r="O755" i="5"/>
  <c r="N755" i="5"/>
  <c r="T754" i="5"/>
  <c r="S754" i="5"/>
  <c r="R754" i="5"/>
  <c r="Q754" i="5"/>
  <c r="P754" i="5"/>
  <c r="O754" i="5"/>
  <c r="N754" i="5"/>
  <c r="T753" i="5"/>
  <c r="S753" i="5"/>
  <c r="R753" i="5"/>
  <c r="Q753" i="5"/>
  <c r="P753" i="5"/>
  <c r="O753" i="5"/>
  <c r="N753" i="5"/>
  <c r="T752" i="5"/>
  <c r="S752" i="5"/>
  <c r="R752" i="5"/>
  <c r="Q752" i="5"/>
  <c r="P752" i="5"/>
  <c r="O752" i="5"/>
  <c r="N752" i="5"/>
  <c r="T751" i="5"/>
  <c r="S751" i="5"/>
  <c r="R751" i="5"/>
  <c r="Q751" i="5"/>
  <c r="P751" i="5"/>
  <c r="O751" i="5"/>
  <c r="N751" i="5"/>
  <c r="T750" i="5"/>
  <c r="S750" i="5"/>
  <c r="R750" i="5"/>
  <c r="Q750" i="5"/>
  <c r="P750" i="5"/>
  <c r="O750" i="5"/>
  <c r="N750" i="5"/>
  <c r="T749" i="5"/>
  <c r="S749" i="5"/>
  <c r="R749" i="5"/>
  <c r="Q749" i="5"/>
  <c r="P749" i="5"/>
  <c r="O749" i="5"/>
  <c r="N749" i="5"/>
  <c r="T748" i="5"/>
  <c r="S748" i="5"/>
  <c r="R748" i="5"/>
  <c r="Q748" i="5"/>
  <c r="P748" i="5"/>
  <c r="O748" i="5"/>
  <c r="N748" i="5"/>
  <c r="T747" i="5"/>
  <c r="S747" i="5"/>
  <c r="R747" i="5"/>
  <c r="Q747" i="5"/>
  <c r="P747" i="5"/>
  <c r="O747" i="5"/>
  <c r="N747" i="5"/>
  <c r="T746" i="5"/>
  <c r="S746" i="5"/>
  <c r="R746" i="5"/>
  <c r="Q746" i="5"/>
  <c r="P746" i="5"/>
  <c r="O746" i="5"/>
  <c r="N746" i="5"/>
  <c r="T745" i="5"/>
  <c r="S745" i="5"/>
  <c r="R745" i="5"/>
  <c r="Q745" i="5"/>
  <c r="P745" i="5"/>
  <c r="O745" i="5"/>
  <c r="N745" i="5"/>
  <c r="T744" i="5"/>
  <c r="S744" i="5"/>
  <c r="R744" i="5"/>
  <c r="Q744" i="5"/>
  <c r="P744" i="5"/>
  <c r="O744" i="5"/>
  <c r="N744" i="5"/>
  <c r="T743" i="5"/>
  <c r="S743" i="5"/>
  <c r="R743" i="5"/>
  <c r="Q743" i="5"/>
  <c r="P743" i="5"/>
  <c r="O743" i="5"/>
  <c r="N743" i="5"/>
  <c r="T742" i="5"/>
  <c r="S742" i="5"/>
  <c r="R742" i="5"/>
  <c r="Q742" i="5"/>
  <c r="P742" i="5"/>
  <c r="O742" i="5"/>
  <c r="N742" i="5"/>
  <c r="T741" i="5"/>
  <c r="S741" i="5"/>
  <c r="R741" i="5"/>
  <c r="Q741" i="5"/>
  <c r="P741" i="5"/>
  <c r="O741" i="5"/>
  <c r="N741" i="5"/>
  <c r="T740" i="5"/>
  <c r="S740" i="5"/>
  <c r="R740" i="5"/>
  <c r="Q740" i="5"/>
  <c r="P740" i="5"/>
  <c r="O740" i="5"/>
  <c r="N740" i="5"/>
  <c r="T739" i="5"/>
  <c r="S739" i="5"/>
  <c r="R739" i="5"/>
  <c r="Q739" i="5"/>
  <c r="P739" i="5"/>
  <c r="O739" i="5"/>
  <c r="N739" i="5"/>
  <c r="T738" i="5"/>
  <c r="S738" i="5"/>
  <c r="R738" i="5"/>
  <c r="Q738" i="5"/>
  <c r="P738" i="5"/>
  <c r="O738" i="5"/>
  <c r="N738" i="5"/>
  <c r="T737" i="5"/>
  <c r="S737" i="5"/>
  <c r="R737" i="5"/>
  <c r="Q737" i="5"/>
  <c r="P737" i="5"/>
  <c r="O737" i="5"/>
  <c r="N737" i="5"/>
  <c r="T736" i="5"/>
  <c r="S736" i="5"/>
  <c r="R736" i="5"/>
  <c r="Q736" i="5"/>
  <c r="P736" i="5"/>
  <c r="O736" i="5"/>
  <c r="N736" i="5"/>
  <c r="T735" i="5"/>
  <c r="S735" i="5"/>
  <c r="R735" i="5"/>
  <c r="Q735" i="5"/>
  <c r="P735" i="5"/>
  <c r="O735" i="5"/>
  <c r="N735" i="5"/>
  <c r="T734" i="5"/>
  <c r="S734" i="5"/>
  <c r="R734" i="5"/>
  <c r="Q734" i="5"/>
  <c r="P734" i="5"/>
  <c r="O734" i="5"/>
  <c r="N734" i="5"/>
  <c r="T733" i="5"/>
  <c r="S733" i="5"/>
  <c r="R733" i="5"/>
  <c r="Q733" i="5"/>
  <c r="P733" i="5"/>
  <c r="O733" i="5"/>
  <c r="N733" i="5"/>
  <c r="T732" i="5"/>
  <c r="S732" i="5"/>
  <c r="R732" i="5"/>
  <c r="Q732" i="5"/>
  <c r="P732" i="5"/>
  <c r="O732" i="5"/>
  <c r="N732" i="5"/>
  <c r="T731" i="5"/>
  <c r="S731" i="5"/>
  <c r="R731" i="5"/>
  <c r="Q731" i="5"/>
  <c r="P731" i="5"/>
  <c r="O731" i="5"/>
  <c r="N731" i="5"/>
  <c r="T730" i="5"/>
  <c r="S730" i="5"/>
  <c r="R730" i="5"/>
  <c r="Q730" i="5"/>
  <c r="P730" i="5"/>
  <c r="O730" i="5"/>
  <c r="N730" i="5"/>
  <c r="T729" i="5"/>
  <c r="S729" i="5"/>
  <c r="R729" i="5"/>
  <c r="Q729" i="5"/>
  <c r="P729" i="5"/>
  <c r="O729" i="5"/>
  <c r="N729" i="5"/>
  <c r="T728" i="5"/>
  <c r="S728" i="5"/>
  <c r="R728" i="5"/>
  <c r="Q728" i="5"/>
  <c r="P728" i="5"/>
  <c r="O728" i="5"/>
  <c r="N728" i="5"/>
  <c r="T727" i="5"/>
  <c r="S727" i="5"/>
  <c r="R727" i="5"/>
  <c r="Q727" i="5"/>
  <c r="P727" i="5"/>
  <c r="O727" i="5"/>
  <c r="N727" i="5"/>
  <c r="T726" i="5"/>
  <c r="S726" i="5"/>
  <c r="R726" i="5"/>
  <c r="Q726" i="5"/>
  <c r="P726" i="5"/>
  <c r="O726" i="5"/>
  <c r="N726" i="5"/>
  <c r="T725" i="5"/>
  <c r="S725" i="5"/>
  <c r="R725" i="5"/>
  <c r="Q725" i="5"/>
  <c r="P725" i="5"/>
  <c r="O725" i="5"/>
  <c r="N725" i="5"/>
  <c r="T724" i="5"/>
  <c r="S724" i="5"/>
  <c r="R724" i="5"/>
  <c r="Q724" i="5"/>
  <c r="P724" i="5"/>
  <c r="O724" i="5"/>
  <c r="N724" i="5"/>
  <c r="T723" i="5"/>
  <c r="S723" i="5"/>
  <c r="R723" i="5"/>
  <c r="Q723" i="5"/>
  <c r="P723" i="5"/>
  <c r="O723" i="5"/>
  <c r="N723" i="5"/>
  <c r="T722" i="5"/>
  <c r="S722" i="5"/>
  <c r="R722" i="5"/>
  <c r="Q722" i="5"/>
  <c r="P722" i="5"/>
  <c r="O722" i="5"/>
  <c r="N722" i="5"/>
  <c r="T721" i="5"/>
  <c r="S721" i="5"/>
  <c r="R721" i="5"/>
  <c r="Q721" i="5"/>
  <c r="P721" i="5"/>
  <c r="O721" i="5"/>
  <c r="N721" i="5"/>
  <c r="T720" i="5"/>
  <c r="S720" i="5"/>
  <c r="R720" i="5"/>
  <c r="Q720" i="5"/>
  <c r="P720" i="5"/>
  <c r="O720" i="5"/>
  <c r="N720" i="5"/>
  <c r="T719" i="5"/>
  <c r="S719" i="5"/>
  <c r="R719" i="5"/>
  <c r="Q719" i="5"/>
  <c r="P719" i="5"/>
  <c r="O719" i="5"/>
  <c r="N719" i="5"/>
  <c r="T718" i="5"/>
  <c r="S718" i="5"/>
  <c r="R718" i="5"/>
  <c r="Q718" i="5"/>
  <c r="P718" i="5"/>
  <c r="O718" i="5"/>
  <c r="N718" i="5"/>
  <c r="T717" i="5"/>
  <c r="S717" i="5"/>
  <c r="R717" i="5"/>
  <c r="Q717" i="5"/>
  <c r="P717" i="5"/>
  <c r="O717" i="5"/>
  <c r="N717" i="5"/>
  <c r="T716" i="5"/>
  <c r="S716" i="5"/>
  <c r="R716" i="5"/>
  <c r="Q716" i="5"/>
  <c r="P716" i="5"/>
  <c r="O716" i="5"/>
  <c r="N716" i="5"/>
  <c r="T715" i="5"/>
  <c r="S715" i="5"/>
  <c r="R715" i="5"/>
  <c r="Q715" i="5"/>
  <c r="P715" i="5"/>
  <c r="O715" i="5"/>
  <c r="N715" i="5"/>
  <c r="T714" i="5"/>
  <c r="S714" i="5"/>
  <c r="R714" i="5"/>
  <c r="Q714" i="5"/>
  <c r="P714" i="5"/>
  <c r="O714" i="5"/>
  <c r="N714" i="5"/>
  <c r="T713" i="5"/>
  <c r="S713" i="5"/>
  <c r="R713" i="5"/>
  <c r="Q713" i="5"/>
  <c r="P713" i="5"/>
  <c r="O713" i="5"/>
  <c r="N713" i="5"/>
  <c r="T712" i="5"/>
  <c r="S712" i="5"/>
  <c r="R712" i="5"/>
  <c r="Q712" i="5"/>
  <c r="P712" i="5"/>
  <c r="O712" i="5"/>
  <c r="N712" i="5"/>
  <c r="T711" i="5"/>
  <c r="S711" i="5"/>
  <c r="AA25" i="6" s="1"/>
  <c r="R711" i="5"/>
  <c r="Q711" i="5"/>
  <c r="Y25" i="6" s="1"/>
  <c r="P711" i="5"/>
  <c r="O711" i="5"/>
  <c r="W25" i="6" s="1"/>
  <c r="N711" i="5"/>
  <c r="T710" i="5"/>
  <c r="AB24" i="6" s="1"/>
  <c r="S710" i="5"/>
  <c r="AA24" i="6" s="1"/>
  <c r="R710" i="5"/>
  <c r="Z24" i="6" s="1"/>
  <c r="Q710" i="5"/>
  <c r="Y24" i="6" s="1"/>
  <c r="P710" i="5"/>
  <c r="X24" i="6" s="1"/>
  <c r="O710" i="5"/>
  <c r="W24" i="6" s="1"/>
  <c r="N710" i="5"/>
  <c r="T709" i="5"/>
  <c r="S709" i="5"/>
  <c r="R709" i="5"/>
  <c r="Q709" i="5"/>
  <c r="P709" i="5"/>
  <c r="O709" i="5"/>
  <c r="N709" i="5"/>
  <c r="T708" i="5"/>
  <c r="S708" i="5"/>
  <c r="R708" i="5"/>
  <c r="Q708" i="5"/>
  <c r="P708" i="5"/>
  <c r="O708" i="5"/>
  <c r="N708" i="5"/>
  <c r="T707" i="5"/>
  <c r="S707" i="5"/>
  <c r="R707" i="5"/>
  <c r="Q707" i="5"/>
  <c r="P707" i="5"/>
  <c r="O707" i="5"/>
  <c r="N707" i="5"/>
  <c r="T706" i="5"/>
  <c r="S706" i="5"/>
  <c r="R706" i="5"/>
  <c r="Q706" i="5"/>
  <c r="P706" i="5"/>
  <c r="O706" i="5"/>
  <c r="N706" i="5"/>
  <c r="T705" i="5"/>
  <c r="S705" i="5"/>
  <c r="R705" i="5"/>
  <c r="Q705" i="5"/>
  <c r="P705" i="5"/>
  <c r="O705" i="5"/>
  <c r="N705" i="5"/>
  <c r="T704" i="5"/>
  <c r="S704" i="5"/>
  <c r="R704" i="5"/>
  <c r="Q704" i="5"/>
  <c r="P704" i="5"/>
  <c r="O704" i="5"/>
  <c r="N704" i="5"/>
  <c r="T703" i="5"/>
  <c r="S703" i="5"/>
  <c r="R703" i="5"/>
  <c r="Q703" i="5"/>
  <c r="P703" i="5"/>
  <c r="O703" i="5"/>
  <c r="N703" i="5"/>
  <c r="T702" i="5"/>
  <c r="S702" i="5"/>
  <c r="R702" i="5"/>
  <c r="Q702" i="5"/>
  <c r="P702" i="5"/>
  <c r="O702" i="5"/>
  <c r="N702" i="5"/>
  <c r="T701" i="5"/>
  <c r="S701" i="5"/>
  <c r="R701" i="5"/>
  <c r="Q701" i="5"/>
  <c r="P701" i="5"/>
  <c r="O701" i="5"/>
  <c r="N701" i="5"/>
  <c r="T700" i="5"/>
  <c r="S700" i="5"/>
  <c r="R700" i="5"/>
  <c r="Q700" i="5"/>
  <c r="P700" i="5"/>
  <c r="O700" i="5"/>
  <c r="N700" i="5"/>
  <c r="T699" i="5"/>
  <c r="S699" i="5"/>
  <c r="R699" i="5"/>
  <c r="Q699" i="5"/>
  <c r="P699" i="5"/>
  <c r="O699" i="5"/>
  <c r="N699" i="5"/>
  <c r="T698" i="5"/>
  <c r="S698" i="5"/>
  <c r="R698" i="5"/>
  <c r="Q698" i="5"/>
  <c r="P698" i="5"/>
  <c r="O698" i="5"/>
  <c r="N698" i="5"/>
  <c r="T697" i="5"/>
  <c r="S697" i="5"/>
  <c r="R697" i="5"/>
  <c r="Q697" i="5"/>
  <c r="P697" i="5"/>
  <c r="O697" i="5"/>
  <c r="N697" i="5"/>
  <c r="T696" i="5"/>
  <c r="S696" i="5"/>
  <c r="R696" i="5"/>
  <c r="Q696" i="5"/>
  <c r="P696" i="5"/>
  <c r="O696" i="5"/>
  <c r="N696" i="5"/>
  <c r="T695" i="5"/>
  <c r="S695" i="5"/>
  <c r="R695" i="5"/>
  <c r="Q695" i="5"/>
  <c r="P695" i="5"/>
  <c r="O695" i="5"/>
  <c r="N695" i="5"/>
  <c r="T694" i="5"/>
  <c r="S694" i="5"/>
  <c r="R694" i="5"/>
  <c r="Q694" i="5"/>
  <c r="P694" i="5"/>
  <c r="O694" i="5"/>
  <c r="N694" i="5"/>
  <c r="T693" i="5"/>
  <c r="S693" i="5"/>
  <c r="R693" i="5"/>
  <c r="Q693" i="5"/>
  <c r="P693" i="5"/>
  <c r="O693" i="5"/>
  <c r="N693" i="5"/>
  <c r="T692" i="5"/>
  <c r="S692" i="5"/>
  <c r="R692" i="5"/>
  <c r="Q692" i="5"/>
  <c r="P692" i="5"/>
  <c r="O692" i="5"/>
  <c r="N692" i="5"/>
  <c r="T691" i="5"/>
  <c r="S691" i="5"/>
  <c r="R691" i="5"/>
  <c r="Q691" i="5"/>
  <c r="P691" i="5"/>
  <c r="O691" i="5"/>
  <c r="N691" i="5"/>
  <c r="T690" i="5"/>
  <c r="S690" i="5"/>
  <c r="R690" i="5"/>
  <c r="Q690" i="5"/>
  <c r="P690" i="5"/>
  <c r="O690" i="5"/>
  <c r="N690" i="5"/>
  <c r="T689" i="5"/>
  <c r="S689" i="5"/>
  <c r="R689" i="5"/>
  <c r="Q689" i="5"/>
  <c r="P689" i="5"/>
  <c r="O689" i="5"/>
  <c r="N689" i="5"/>
  <c r="T688" i="5"/>
  <c r="S688" i="5"/>
  <c r="R688" i="5"/>
  <c r="Q688" i="5"/>
  <c r="P688" i="5"/>
  <c r="O688" i="5"/>
  <c r="N688" i="5"/>
  <c r="T687" i="5"/>
  <c r="S687" i="5"/>
  <c r="R687" i="5"/>
  <c r="Q687" i="5"/>
  <c r="P687" i="5"/>
  <c r="O687" i="5"/>
  <c r="N687" i="5"/>
  <c r="T686" i="5"/>
  <c r="S686" i="5"/>
  <c r="R686" i="5"/>
  <c r="Q686" i="5"/>
  <c r="P686" i="5"/>
  <c r="O686" i="5"/>
  <c r="N686" i="5"/>
  <c r="T685" i="5"/>
  <c r="S685" i="5"/>
  <c r="R685" i="5"/>
  <c r="Q685" i="5"/>
  <c r="P685" i="5"/>
  <c r="O685" i="5"/>
  <c r="N685" i="5"/>
  <c r="T684" i="5"/>
  <c r="S684" i="5"/>
  <c r="R684" i="5"/>
  <c r="Q684" i="5"/>
  <c r="P684" i="5"/>
  <c r="O684" i="5"/>
  <c r="N684" i="5"/>
  <c r="T683" i="5"/>
  <c r="S683" i="5"/>
  <c r="R683" i="5"/>
  <c r="Q683" i="5"/>
  <c r="P683" i="5"/>
  <c r="O683" i="5"/>
  <c r="N683" i="5"/>
  <c r="T682" i="5"/>
  <c r="S682" i="5"/>
  <c r="R682" i="5"/>
  <c r="Q682" i="5"/>
  <c r="P682" i="5"/>
  <c r="O682" i="5"/>
  <c r="N682" i="5"/>
  <c r="T681" i="5"/>
  <c r="S681" i="5"/>
  <c r="R681" i="5"/>
  <c r="Q681" i="5"/>
  <c r="P681" i="5"/>
  <c r="O681" i="5"/>
  <c r="N681" i="5"/>
  <c r="T680" i="5"/>
  <c r="S680" i="5"/>
  <c r="R680" i="5"/>
  <c r="Q680" i="5"/>
  <c r="P680" i="5"/>
  <c r="O680" i="5"/>
  <c r="N680" i="5"/>
  <c r="T679" i="5"/>
  <c r="S679" i="5"/>
  <c r="R679" i="5"/>
  <c r="Q679" i="5"/>
  <c r="P679" i="5"/>
  <c r="O679" i="5"/>
  <c r="N679" i="5"/>
  <c r="T678" i="5"/>
  <c r="S678" i="5"/>
  <c r="R678" i="5"/>
  <c r="Q678" i="5"/>
  <c r="P678" i="5"/>
  <c r="O678" i="5"/>
  <c r="N678" i="5"/>
  <c r="T677" i="5"/>
  <c r="S677" i="5"/>
  <c r="R677" i="5"/>
  <c r="Q677" i="5"/>
  <c r="P677" i="5"/>
  <c r="O677" i="5"/>
  <c r="N677" i="5"/>
  <c r="T676" i="5"/>
  <c r="S676" i="5"/>
  <c r="R676" i="5"/>
  <c r="Q676" i="5"/>
  <c r="P676" i="5"/>
  <c r="O676" i="5"/>
  <c r="N676" i="5"/>
  <c r="T675" i="5"/>
  <c r="S675" i="5"/>
  <c r="R675" i="5"/>
  <c r="Q675" i="5"/>
  <c r="P675" i="5"/>
  <c r="O675" i="5"/>
  <c r="N675" i="5"/>
  <c r="T674" i="5"/>
  <c r="S674" i="5"/>
  <c r="R674" i="5"/>
  <c r="Q674" i="5"/>
  <c r="P674" i="5"/>
  <c r="O674" i="5"/>
  <c r="N674" i="5"/>
  <c r="T673" i="5"/>
  <c r="S673" i="5"/>
  <c r="R673" i="5"/>
  <c r="Q673" i="5"/>
  <c r="P673" i="5"/>
  <c r="O673" i="5"/>
  <c r="N673" i="5"/>
  <c r="T672" i="5"/>
  <c r="S672" i="5"/>
  <c r="R672" i="5"/>
  <c r="Q672" i="5"/>
  <c r="P672" i="5"/>
  <c r="O672" i="5"/>
  <c r="N672" i="5"/>
  <c r="T671" i="5"/>
  <c r="S671" i="5"/>
  <c r="R671" i="5"/>
  <c r="Q671" i="5"/>
  <c r="P671" i="5"/>
  <c r="O671" i="5"/>
  <c r="N671" i="5"/>
  <c r="T670" i="5"/>
  <c r="S670" i="5"/>
  <c r="R670" i="5"/>
  <c r="Q670" i="5"/>
  <c r="P670" i="5"/>
  <c r="O670" i="5"/>
  <c r="N670" i="5"/>
  <c r="T669" i="5"/>
  <c r="S669" i="5"/>
  <c r="R669" i="5"/>
  <c r="Q669" i="5"/>
  <c r="P669" i="5"/>
  <c r="O669" i="5"/>
  <c r="N669" i="5"/>
  <c r="T668" i="5"/>
  <c r="S668" i="5"/>
  <c r="R668" i="5"/>
  <c r="Q668" i="5"/>
  <c r="P668" i="5"/>
  <c r="O668" i="5"/>
  <c r="N668" i="5"/>
  <c r="T667" i="5"/>
  <c r="S667" i="5"/>
  <c r="R667" i="5"/>
  <c r="Q667" i="5"/>
  <c r="P667" i="5"/>
  <c r="O667" i="5"/>
  <c r="N667" i="5"/>
  <c r="T666" i="5"/>
  <c r="S666" i="5"/>
  <c r="R666" i="5"/>
  <c r="Q666" i="5"/>
  <c r="P666" i="5"/>
  <c r="O666" i="5"/>
  <c r="N666" i="5"/>
  <c r="T665" i="5"/>
  <c r="S665" i="5"/>
  <c r="R665" i="5"/>
  <c r="Q665" i="5"/>
  <c r="P665" i="5"/>
  <c r="O665" i="5"/>
  <c r="N665" i="5"/>
  <c r="T664" i="5"/>
  <c r="S664" i="5"/>
  <c r="R664" i="5"/>
  <c r="Q664" i="5"/>
  <c r="P664" i="5"/>
  <c r="O664" i="5"/>
  <c r="N664" i="5"/>
  <c r="T663" i="5"/>
  <c r="S663" i="5"/>
  <c r="R663" i="5"/>
  <c r="Q663" i="5"/>
  <c r="P663" i="5"/>
  <c r="O663" i="5"/>
  <c r="N663" i="5"/>
  <c r="T662" i="5"/>
  <c r="S662" i="5"/>
  <c r="R662" i="5"/>
  <c r="Q662" i="5"/>
  <c r="P662" i="5"/>
  <c r="O662" i="5"/>
  <c r="N662" i="5"/>
  <c r="T661" i="5"/>
  <c r="S661" i="5"/>
  <c r="R661" i="5"/>
  <c r="Q661" i="5"/>
  <c r="P661" i="5"/>
  <c r="O661" i="5"/>
  <c r="N661" i="5"/>
  <c r="T660" i="5"/>
  <c r="S660" i="5"/>
  <c r="R660" i="5"/>
  <c r="Q660" i="5"/>
  <c r="P660" i="5"/>
  <c r="O660" i="5"/>
  <c r="N660" i="5"/>
  <c r="T659" i="5"/>
  <c r="S659" i="5"/>
  <c r="R659" i="5"/>
  <c r="Q659" i="5"/>
  <c r="P659" i="5"/>
  <c r="O659" i="5"/>
  <c r="N659" i="5"/>
  <c r="T658" i="5"/>
  <c r="S658" i="5"/>
  <c r="R658" i="5"/>
  <c r="Q658" i="5"/>
  <c r="P658" i="5"/>
  <c r="O658" i="5"/>
  <c r="N658" i="5"/>
  <c r="T657" i="5"/>
  <c r="S657" i="5"/>
  <c r="R657" i="5"/>
  <c r="Q657" i="5"/>
  <c r="P657" i="5"/>
  <c r="O657" i="5"/>
  <c r="N657" i="5"/>
  <c r="T656" i="5"/>
  <c r="S656" i="5"/>
  <c r="R656" i="5"/>
  <c r="Q656" i="5"/>
  <c r="P656" i="5"/>
  <c r="O656" i="5"/>
  <c r="N656" i="5"/>
  <c r="T655" i="5"/>
  <c r="S655" i="5"/>
  <c r="R655" i="5"/>
  <c r="Q655" i="5"/>
  <c r="P655" i="5"/>
  <c r="O655" i="5"/>
  <c r="N655" i="5"/>
  <c r="T654" i="5"/>
  <c r="S654" i="5"/>
  <c r="R654" i="5"/>
  <c r="Q654" i="5"/>
  <c r="P654" i="5"/>
  <c r="O654" i="5"/>
  <c r="N654" i="5"/>
  <c r="T653" i="5"/>
  <c r="S653" i="5"/>
  <c r="R653" i="5"/>
  <c r="Q653" i="5"/>
  <c r="P653" i="5"/>
  <c r="O653" i="5"/>
  <c r="N653" i="5"/>
  <c r="T652" i="5"/>
  <c r="S652" i="5"/>
  <c r="R652" i="5"/>
  <c r="Q652" i="5"/>
  <c r="P652" i="5"/>
  <c r="O652" i="5"/>
  <c r="N652" i="5"/>
  <c r="T651" i="5"/>
  <c r="S651" i="5"/>
  <c r="R651" i="5"/>
  <c r="Q651" i="5"/>
  <c r="P651" i="5"/>
  <c r="O651" i="5"/>
  <c r="N651" i="5"/>
  <c r="T650" i="5"/>
  <c r="S650" i="5"/>
  <c r="R650" i="5"/>
  <c r="Q650" i="5"/>
  <c r="P650" i="5"/>
  <c r="O650" i="5"/>
  <c r="N650" i="5"/>
  <c r="T649" i="5"/>
  <c r="S649" i="5"/>
  <c r="R649" i="5"/>
  <c r="Q649" i="5"/>
  <c r="P649" i="5"/>
  <c r="O649" i="5"/>
  <c r="N649" i="5"/>
  <c r="T648" i="5"/>
  <c r="S648" i="5"/>
  <c r="R648" i="5"/>
  <c r="Q648" i="5"/>
  <c r="P648" i="5"/>
  <c r="O648" i="5"/>
  <c r="N648" i="5"/>
  <c r="T647" i="5"/>
  <c r="S647" i="5"/>
  <c r="R647" i="5"/>
  <c r="Q647" i="5"/>
  <c r="P647" i="5"/>
  <c r="O647" i="5"/>
  <c r="N647" i="5"/>
  <c r="T646" i="5"/>
  <c r="S646" i="5"/>
  <c r="R646" i="5"/>
  <c r="Q646" i="5"/>
  <c r="P646" i="5"/>
  <c r="O646" i="5"/>
  <c r="N646" i="5"/>
  <c r="T645" i="5"/>
  <c r="S645" i="5"/>
  <c r="R645" i="5"/>
  <c r="Q645" i="5"/>
  <c r="P645" i="5"/>
  <c r="O645" i="5"/>
  <c r="N645" i="5"/>
  <c r="T644" i="5"/>
  <c r="S644" i="5"/>
  <c r="R644" i="5"/>
  <c r="Q644" i="5"/>
  <c r="P644" i="5"/>
  <c r="O644" i="5"/>
  <c r="N644" i="5"/>
  <c r="T643" i="5"/>
  <c r="S643" i="5"/>
  <c r="R643" i="5"/>
  <c r="Q643" i="5"/>
  <c r="P643" i="5"/>
  <c r="O643" i="5"/>
  <c r="N643" i="5"/>
  <c r="T642" i="5"/>
  <c r="S642" i="5"/>
  <c r="R642" i="5"/>
  <c r="Q642" i="5"/>
  <c r="P642" i="5"/>
  <c r="O642" i="5"/>
  <c r="N642" i="5"/>
  <c r="T641" i="5"/>
  <c r="S641" i="5"/>
  <c r="R641" i="5"/>
  <c r="Q641" i="5"/>
  <c r="P641" i="5"/>
  <c r="O641" i="5"/>
  <c r="N641" i="5"/>
  <c r="T640" i="5"/>
  <c r="S640" i="5"/>
  <c r="R640" i="5"/>
  <c r="Q640" i="5"/>
  <c r="P640" i="5"/>
  <c r="O640" i="5"/>
  <c r="N640" i="5"/>
  <c r="T639" i="5"/>
  <c r="S639" i="5"/>
  <c r="R639" i="5"/>
  <c r="Q639" i="5"/>
  <c r="P639" i="5"/>
  <c r="O639" i="5"/>
  <c r="N639" i="5"/>
  <c r="T638" i="5"/>
  <c r="S638" i="5"/>
  <c r="R638" i="5"/>
  <c r="Q638" i="5"/>
  <c r="P638" i="5"/>
  <c r="O638" i="5"/>
  <c r="N638" i="5"/>
  <c r="T637" i="5"/>
  <c r="S637" i="5"/>
  <c r="R637" i="5"/>
  <c r="Q637" i="5"/>
  <c r="P637" i="5"/>
  <c r="O637" i="5"/>
  <c r="N637" i="5"/>
  <c r="T636" i="5"/>
  <c r="S636" i="5"/>
  <c r="R636" i="5"/>
  <c r="Q636" i="5"/>
  <c r="P636" i="5"/>
  <c r="O636" i="5"/>
  <c r="N636" i="5"/>
  <c r="T635" i="5"/>
  <c r="S635" i="5"/>
  <c r="R635" i="5"/>
  <c r="Q635" i="5"/>
  <c r="P635" i="5"/>
  <c r="O635" i="5"/>
  <c r="N635" i="5"/>
  <c r="T634" i="5"/>
  <c r="S634" i="5"/>
  <c r="R634" i="5"/>
  <c r="Q634" i="5"/>
  <c r="P634" i="5"/>
  <c r="O634" i="5"/>
  <c r="N634" i="5"/>
  <c r="T633" i="5"/>
  <c r="S633" i="5"/>
  <c r="R633" i="5"/>
  <c r="Q633" i="5"/>
  <c r="P633" i="5"/>
  <c r="O633" i="5"/>
  <c r="N633" i="5"/>
  <c r="T632" i="5"/>
  <c r="S632" i="5"/>
  <c r="R632" i="5"/>
  <c r="Q632" i="5"/>
  <c r="P632" i="5"/>
  <c r="O632" i="5"/>
  <c r="N632" i="5"/>
  <c r="T631" i="5"/>
  <c r="S631" i="5"/>
  <c r="R631" i="5"/>
  <c r="Q631" i="5"/>
  <c r="P631" i="5"/>
  <c r="O631" i="5"/>
  <c r="N631" i="5"/>
  <c r="T630" i="5"/>
  <c r="S630" i="5"/>
  <c r="R630" i="5"/>
  <c r="Q630" i="5"/>
  <c r="P630" i="5"/>
  <c r="O630" i="5"/>
  <c r="N630" i="5"/>
  <c r="T629" i="5"/>
  <c r="S629" i="5"/>
  <c r="R629" i="5"/>
  <c r="Q629" i="5"/>
  <c r="P629" i="5"/>
  <c r="O629" i="5"/>
  <c r="N629" i="5"/>
  <c r="T628" i="5"/>
  <c r="S628" i="5"/>
  <c r="R628" i="5"/>
  <c r="Q628" i="5"/>
  <c r="P628" i="5"/>
  <c r="O628" i="5"/>
  <c r="N628" i="5"/>
  <c r="T627" i="5"/>
  <c r="S627" i="5"/>
  <c r="R627" i="5"/>
  <c r="Q627" i="5"/>
  <c r="P627" i="5"/>
  <c r="O627" i="5"/>
  <c r="N627" i="5"/>
  <c r="T626" i="5"/>
  <c r="S626" i="5"/>
  <c r="R626" i="5"/>
  <c r="Q626" i="5"/>
  <c r="P626" i="5"/>
  <c r="O626" i="5"/>
  <c r="N626" i="5"/>
  <c r="T625" i="5"/>
  <c r="S625" i="5"/>
  <c r="R625" i="5"/>
  <c r="Q625" i="5"/>
  <c r="P625" i="5"/>
  <c r="O625" i="5"/>
  <c r="N625" i="5"/>
  <c r="T624" i="5"/>
  <c r="S624" i="5"/>
  <c r="R624" i="5"/>
  <c r="Q624" i="5"/>
  <c r="P624" i="5"/>
  <c r="O624" i="5"/>
  <c r="N624" i="5"/>
  <c r="T623" i="5"/>
  <c r="S623" i="5"/>
  <c r="R623" i="5"/>
  <c r="Q623" i="5"/>
  <c r="P623" i="5"/>
  <c r="O623" i="5"/>
  <c r="N623" i="5"/>
  <c r="T622" i="5"/>
  <c r="S622" i="5"/>
  <c r="R622" i="5"/>
  <c r="Q622" i="5"/>
  <c r="P622" i="5"/>
  <c r="O622" i="5"/>
  <c r="N622" i="5"/>
  <c r="T621" i="5"/>
  <c r="S621" i="5"/>
  <c r="R621" i="5"/>
  <c r="Q621" i="5"/>
  <c r="P621" i="5"/>
  <c r="O621" i="5"/>
  <c r="N621" i="5"/>
  <c r="T620" i="5"/>
  <c r="S620" i="5"/>
  <c r="R620" i="5"/>
  <c r="Q620" i="5"/>
  <c r="P620" i="5"/>
  <c r="O620" i="5"/>
  <c r="N620" i="5"/>
  <c r="T619" i="5"/>
  <c r="S619" i="5"/>
  <c r="R619" i="5"/>
  <c r="Q619" i="5"/>
  <c r="P619" i="5"/>
  <c r="O619" i="5"/>
  <c r="N619" i="5"/>
  <c r="T618" i="5"/>
  <c r="S618" i="5"/>
  <c r="R618" i="5"/>
  <c r="Q618" i="5"/>
  <c r="P618" i="5"/>
  <c r="O618" i="5"/>
  <c r="N618" i="5"/>
  <c r="T617" i="5"/>
  <c r="S617" i="5"/>
  <c r="R617" i="5"/>
  <c r="Q617" i="5"/>
  <c r="P617" i="5"/>
  <c r="O617" i="5"/>
  <c r="N617" i="5"/>
  <c r="T616" i="5"/>
  <c r="S616" i="5"/>
  <c r="R616" i="5"/>
  <c r="Q616" i="5"/>
  <c r="P616" i="5"/>
  <c r="O616" i="5"/>
  <c r="N616" i="5"/>
  <c r="T615" i="5"/>
  <c r="S615" i="5"/>
  <c r="R615" i="5"/>
  <c r="Q615" i="5"/>
  <c r="P615" i="5"/>
  <c r="O615" i="5"/>
  <c r="N615" i="5"/>
  <c r="T614" i="5"/>
  <c r="S614" i="5"/>
  <c r="R614" i="5"/>
  <c r="Q614" i="5"/>
  <c r="P614" i="5"/>
  <c r="O614" i="5"/>
  <c r="N614" i="5"/>
  <c r="T613" i="5"/>
  <c r="S613" i="5"/>
  <c r="R613" i="5"/>
  <c r="Q613" i="5"/>
  <c r="P613" i="5"/>
  <c r="O613" i="5"/>
  <c r="N613" i="5"/>
  <c r="T612" i="5"/>
  <c r="S612" i="5"/>
  <c r="R612" i="5"/>
  <c r="Q612" i="5"/>
  <c r="P612" i="5"/>
  <c r="O612" i="5"/>
  <c r="N612" i="5"/>
  <c r="T611" i="5"/>
  <c r="S611" i="5"/>
  <c r="R611" i="5"/>
  <c r="Q611" i="5"/>
  <c r="P611" i="5"/>
  <c r="O611" i="5"/>
  <c r="N611" i="5"/>
  <c r="T610" i="5"/>
  <c r="S610" i="5"/>
  <c r="R610" i="5"/>
  <c r="Q610" i="5"/>
  <c r="P610" i="5"/>
  <c r="O610" i="5"/>
  <c r="N610" i="5"/>
  <c r="T609" i="5"/>
  <c r="S609" i="5"/>
  <c r="R609" i="5"/>
  <c r="Q609" i="5"/>
  <c r="P609" i="5"/>
  <c r="O609" i="5"/>
  <c r="N609" i="5"/>
  <c r="T608" i="5"/>
  <c r="S608" i="5"/>
  <c r="R608" i="5"/>
  <c r="Q608" i="5"/>
  <c r="P608" i="5"/>
  <c r="O608" i="5"/>
  <c r="N608" i="5"/>
  <c r="T607" i="5"/>
  <c r="S607" i="5"/>
  <c r="R607" i="5"/>
  <c r="Q607" i="5"/>
  <c r="P607" i="5"/>
  <c r="O607" i="5"/>
  <c r="N607" i="5"/>
  <c r="T606" i="5"/>
  <c r="S606" i="5"/>
  <c r="R606" i="5"/>
  <c r="Q606" i="5"/>
  <c r="P606" i="5"/>
  <c r="O606" i="5"/>
  <c r="N606" i="5"/>
  <c r="T605" i="5"/>
  <c r="S605" i="5"/>
  <c r="R605" i="5"/>
  <c r="Q605" i="5"/>
  <c r="P605" i="5"/>
  <c r="O605" i="5"/>
  <c r="N605" i="5"/>
  <c r="T604" i="5"/>
  <c r="S604" i="5"/>
  <c r="R604" i="5"/>
  <c r="Q604" i="5"/>
  <c r="P604" i="5"/>
  <c r="O604" i="5"/>
  <c r="N604" i="5"/>
  <c r="T603" i="5"/>
  <c r="S603" i="5"/>
  <c r="R603" i="5"/>
  <c r="Q603" i="5"/>
  <c r="P603" i="5"/>
  <c r="O603" i="5"/>
  <c r="N603" i="5"/>
  <c r="T602" i="5"/>
  <c r="S602" i="5"/>
  <c r="R602" i="5"/>
  <c r="Q602" i="5"/>
  <c r="P602" i="5"/>
  <c r="O602" i="5"/>
  <c r="N602" i="5"/>
  <c r="T601" i="5"/>
  <c r="S601" i="5"/>
  <c r="R601" i="5"/>
  <c r="Q601" i="5"/>
  <c r="P601" i="5"/>
  <c r="O601" i="5"/>
  <c r="N601" i="5"/>
  <c r="T600" i="5"/>
  <c r="S600" i="5"/>
  <c r="R600" i="5"/>
  <c r="Q600" i="5"/>
  <c r="P600" i="5"/>
  <c r="O600" i="5"/>
  <c r="N600" i="5"/>
  <c r="T599" i="5"/>
  <c r="S599" i="5"/>
  <c r="R599" i="5"/>
  <c r="Q599" i="5"/>
  <c r="P599" i="5"/>
  <c r="O599" i="5"/>
  <c r="N599" i="5"/>
  <c r="T598" i="5"/>
  <c r="S598" i="5"/>
  <c r="R598" i="5"/>
  <c r="Q598" i="5"/>
  <c r="P598" i="5"/>
  <c r="O598" i="5"/>
  <c r="N598" i="5"/>
  <c r="T597" i="5"/>
  <c r="S597" i="5"/>
  <c r="R597" i="5"/>
  <c r="Q597" i="5"/>
  <c r="P597" i="5"/>
  <c r="O597" i="5"/>
  <c r="N597" i="5"/>
  <c r="T596" i="5"/>
  <c r="S596" i="5"/>
  <c r="R596" i="5"/>
  <c r="Q596" i="5"/>
  <c r="P596" i="5"/>
  <c r="O596" i="5"/>
  <c r="N596" i="5"/>
  <c r="T595" i="5"/>
  <c r="S595" i="5"/>
  <c r="R595" i="5"/>
  <c r="Q595" i="5"/>
  <c r="P595" i="5"/>
  <c r="O595" i="5"/>
  <c r="N595" i="5"/>
  <c r="T594" i="5"/>
  <c r="S594" i="5"/>
  <c r="R594" i="5"/>
  <c r="Q594" i="5"/>
  <c r="P594" i="5"/>
  <c r="O594" i="5"/>
  <c r="N594" i="5"/>
  <c r="T593" i="5"/>
  <c r="S593" i="5"/>
  <c r="R593" i="5"/>
  <c r="Q593" i="5"/>
  <c r="P593" i="5"/>
  <c r="O593" i="5"/>
  <c r="N593" i="5"/>
  <c r="T592" i="5"/>
  <c r="S592" i="5"/>
  <c r="R592" i="5"/>
  <c r="Q592" i="5"/>
  <c r="P592" i="5"/>
  <c r="O592" i="5"/>
  <c r="N592" i="5"/>
  <c r="T591" i="5"/>
  <c r="S591" i="5"/>
  <c r="R591" i="5"/>
  <c r="Q591" i="5"/>
  <c r="P591" i="5"/>
  <c r="O591" i="5"/>
  <c r="N591" i="5"/>
  <c r="T590" i="5"/>
  <c r="S590" i="5"/>
  <c r="R590" i="5"/>
  <c r="Q590" i="5"/>
  <c r="P590" i="5"/>
  <c r="O590" i="5"/>
  <c r="N590" i="5"/>
  <c r="T589" i="5"/>
  <c r="S589" i="5"/>
  <c r="R589" i="5"/>
  <c r="Q589" i="5"/>
  <c r="P589" i="5"/>
  <c r="O589" i="5"/>
  <c r="N589" i="5"/>
  <c r="T588" i="5"/>
  <c r="S588" i="5"/>
  <c r="R588" i="5"/>
  <c r="Q588" i="5"/>
  <c r="P588" i="5"/>
  <c r="O588" i="5"/>
  <c r="N588" i="5"/>
  <c r="T587" i="5"/>
  <c r="S587" i="5"/>
  <c r="R587" i="5"/>
  <c r="Q587" i="5"/>
  <c r="P587" i="5"/>
  <c r="O587" i="5"/>
  <c r="N587" i="5"/>
  <c r="T586" i="5"/>
  <c r="S586" i="5"/>
  <c r="R586" i="5"/>
  <c r="Q586" i="5"/>
  <c r="P586" i="5"/>
  <c r="O586" i="5"/>
  <c r="N586" i="5"/>
  <c r="T585" i="5"/>
  <c r="S585" i="5"/>
  <c r="R585" i="5"/>
  <c r="Q585" i="5"/>
  <c r="P585" i="5"/>
  <c r="O585" i="5"/>
  <c r="N585" i="5"/>
  <c r="T584" i="5"/>
  <c r="S584" i="5"/>
  <c r="R584" i="5"/>
  <c r="Q584" i="5"/>
  <c r="P584" i="5"/>
  <c r="O584" i="5"/>
  <c r="N584" i="5"/>
  <c r="T583" i="5"/>
  <c r="S583" i="5"/>
  <c r="R583" i="5"/>
  <c r="Q583" i="5"/>
  <c r="P583" i="5"/>
  <c r="O583" i="5"/>
  <c r="N583" i="5"/>
  <c r="T582" i="5"/>
  <c r="S582" i="5"/>
  <c r="R582" i="5"/>
  <c r="Q582" i="5"/>
  <c r="P582" i="5"/>
  <c r="O582" i="5"/>
  <c r="N582" i="5"/>
  <c r="T581" i="5"/>
  <c r="S581" i="5"/>
  <c r="R581" i="5"/>
  <c r="Q581" i="5"/>
  <c r="P581" i="5"/>
  <c r="O581" i="5"/>
  <c r="N581" i="5"/>
  <c r="T580" i="5"/>
  <c r="S580" i="5"/>
  <c r="R580" i="5"/>
  <c r="Q580" i="5"/>
  <c r="P580" i="5"/>
  <c r="O580" i="5"/>
  <c r="N580" i="5"/>
  <c r="T579" i="5"/>
  <c r="S579" i="5"/>
  <c r="R579" i="5"/>
  <c r="Q579" i="5"/>
  <c r="P579" i="5"/>
  <c r="O579" i="5"/>
  <c r="N579" i="5"/>
  <c r="T578" i="5"/>
  <c r="S578" i="5"/>
  <c r="R578" i="5"/>
  <c r="Q578" i="5"/>
  <c r="P578" i="5"/>
  <c r="O578" i="5"/>
  <c r="N578" i="5"/>
  <c r="T577" i="5"/>
  <c r="S577" i="5"/>
  <c r="R577" i="5"/>
  <c r="Q577" i="5"/>
  <c r="P577" i="5"/>
  <c r="O577" i="5"/>
  <c r="N577" i="5"/>
  <c r="T576" i="5"/>
  <c r="S576" i="5"/>
  <c r="R576" i="5"/>
  <c r="Q576" i="5"/>
  <c r="P576" i="5"/>
  <c r="O576" i="5"/>
  <c r="N576" i="5"/>
  <c r="T575" i="5"/>
  <c r="S575" i="5"/>
  <c r="R575" i="5"/>
  <c r="Q575" i="5"/>
  <c r="P575" i="5"/>
  <c r="O575" i="5"/>
  <c r="N575" i="5"/>
  <c r="T574" i="5"/>
  <c r="S574" i="5"/>
  <c r="R574" i="5"/>
  <c r="Q574" i="5"/>
  <c r="P574" i="5"/>
  <c r="O574" i="5"/>
  <c r="N574" i="5"/>
  <c r="T573" i="5"/>
  <c r="S573" i="5"/>
  <c r="R573" i="5"/>
  <c r="Q573" i="5"/>
  <c r="P573" i="5"/>
  <c r="O573" i="5"/>
  <c r="N573" i="5"/>
  <c r="T572" i="5"/>
  <c r="S572" i="5"/>
  <c r="R572" i="5"/>
  <c r="Q572" i="5"/>
  <c r="P572" i="5"/>
  <c r="O572" i="5"/>
  <c r="N572" i="5"/>
  <c r="T571" i="5"/>
  <c r="S571" i="5"/>
  <c r="R571" i="5"/>
  <c r="Q571" i="5"/>
  <c r="P571" i="5"/>
  <c r="O571" i="5"/>
  <c r="N571" i="5"/>
  <c r="T570" i="5"/>
  <c r="S570" i="5"/>
  <c r="R570" i="5"/>
  <c r="Q570" i="5"/>
  <c r="P570" i="5"/>
  <c r="O570" i="5"/>
  <c r="N570" i="5"/>
  <c r="T569" i="5"/>
  <c r="S569" i="5"/>
  <c r="R569" i="5"/>
  <c r="Q569" i="5"/>
  <c r="P569" i="5"/>
  <c r="O569" i="5"/>
  <c r="N569" i="5"/>
  <c r="T568" i="5"/>
  <c r="S568" i="5"/>
  <c r="R568" i="5"/>
  <c r="Q568" i="5"/>
  <c r="P568" i="5"/>
  <c r="O568" i="5"/>
  <c r="N568" i="5"/>
  <c r="T567" i="5"/>
  <c r="S567" i="5"/>
  <c r="R567" i="5"/>
  <c r="Q567" i="5"/>
  <c r="P567" i="5"/>
  <c r="O567" i="5"/>
  <c r="N567" i="5"/>
  <c r="T566" i="5"/>
  <c r="S566" i="5"/>
  <c r="R566" i="5"/>
  <c r="Q566" i="5"/>
  <c r="P566" i="5"/>
  <c r="O566" i="5"/>
  <c r="N566" i="5"/>
  <c r="T565" i="5"/>
  <c r="S565" i="5"/>
  <c r="R565" i="5"/>
  <c r="Q565" i="5"/>
  <c r="P565" i="5"/>
  <c r="O565" i="5"/>
  <c r="N565" i="5"/>
  <c r="T564" i="5"/>
  <c r="S564" i="5"/>
  <c r="R564" i="5"/>
  <c r="Q564" i="5"/>
  <c r="P564" i="5"/>
  <c r="O564" i="5"/>
  <c r="N564" i="5"/>
  <c r="T563" i="5"/>
  <c r="S563" i="5"/>
  <c r="R563" i="5"/>
  <c r="Q563" i="5"/>
  <c r="P563" i="5"/>
  <c r="O563" i="5"/>
  <c r="N563" i="5"/>
  <c r="T562" i="5"/>
  <c r="S562" i="5"/>
  <c r="R562" i="5"/>
  <c r="Q562" i="5"/>
  <c r="P562" i="5"/>
  <c r="O562" i="5"/>
  <c r="N562" i="5"/>
  <c r="T561" i="5"/>
  <c r="S561" i="5"/>
  <c r="R561" i="5"/>
  <c r="Q561" i="5"/>
  <c r="P561" i="5"/>
  <c r="O561" i="5"/>
  <c r="N561" i="5"/>
  <c r="T560" i="5"/>
  <c r="S560" i="5"/>
  <c r="R560" i="5"/>
  <c r="Q560" i="5"/>
  <c r="P560" i="5"/>
  <c r="O560" i="5"/>
  <c r="N560" i="5"/>
  <c r="T559" i="5"/>
  <c r="S559" i="5"/>
  <c r="R559" i="5"/>
  <c r="Q559" i="5"/>
  <c r="P559" i="5"/>
  <c r="O559" i="5"/>
  <c r="N559" i="5"/>
  <c r="T558" i="5"/>
  <c r="S558" i="5"/>
  <c r="R558" i="5"/>
  <c r="Q558" i="5"/>
  <c r="P558" i="5"/>
  <c r="O558" i="5"/>
  <c r="N558" i="5"/>
  <c r="T557" i="5"/>
  <c r="S557" i="5"/>
  <c r="R557" i="5"/>
  <c r="Q557" i="5"/>
  <c r="P557" i="5"/>
  <c r="O557" i="5"/>
  <c r="N557" i="5"/>
  <c r="T556" i="5"/>
  <c r="S556" i="5"/>
  <c r="R556" i="5"/>
  <c r="Q556" i="5"/>
  <c r="P556" i="5"/>
  <c r="O556" i="5"/>
  <c r="N556" i="5"/>
  <c r="T555" i="5"/>
  <c r="S555" i="5"/>
  <c r="R555" i="5"/>
  <c r="Q555" i="5"/>
  <c r="P555" i="5"/>
  <c r="O555" i="5"/>
  <c r="N555" i="5"/>
  <c r="T554" i="5"/>
  <c r="S554" i="5"/>
  <c r="R554" i="5"/>
  <c r="Q554" i="5"/>
  <c r="P554" i="5"/>
  <c r="O554" i="5"/>
  <c r="N554" i="5"/>
  <c r="T553" i="5"/>
  <c r="S553" i="5"/>
  <c r="R553" i="5"/>
  <c r="Q553" i="5"/>
  <c r="P553" i="5"/>
  <c r="O553" i="5"/>
  <c r="N553" i="5"/>
  <c r="T552" i="5"/>
  <c r="S552" i="5"/>
  <c r="R552" i="5"/>
  <c r="Q552" i="5"/>
  <c r="P552" i="5"/>
  <c r="O552" i="5"/>
  <c r="N552" i="5"/>
  <c r="T551" i="5"/>
  <c r="S551" i="5"/>
  <c r="R551" i="5"/>
  <c r="Q551" i="5"/>
  <c r="P551" i="5"/>
  <c r="O551" i="5"/>
  <c r="N551" i="5"/>
  <c r="T550" i="5"/>
  <c r="S550" i="5"/>
  <c r="R550" i="5"/>
  <c r="Q550" i="5"/>
  <c r="P550" i="5"/>
  <c r="O550" i="5"/>
  <c r="N550" i="5"/>
  <c r="T549" i="5"/>
  <c r="S549" i="5"/>
  <c r="R549" i="5"/>
  <c r="Q549" i="5"/>
  <c r="P549" i="5"/>
  <c r="O549" i="5"/>
  <c r="N549" i="5"/>
  <c r="T548" i="5"/>
  <c r="S548" i="5"/>
  <c r="R548" i="5"/>
  <c r="Q548" i="5"/>
  <c r="P548" i="5"/>
  <c r="O548" i="5"/>
  <c r="N548" i="5"/>
  <c r="T547" i="5"/>
  <c r="S547" i="5"/>
  <c r="R547" i="5"/>
  <c r="Q547" i="5"/>
  <c r="P547" i="5"/>
  <c r="O547" i="5"/>
  <c r="N547" i="5"/>
  <c r="T546" i="5"/>
  <c r="S546" i="5"/>
  <c r="R546" i="5"/>
  <c r="Q546" i="5"/>
  <c r="P546" i="5"/>
  <c r="O546" i="5"/>
  <c r="N546" i="5"/>
  <c r="T545" i="5"/>
  <c r="S545" i="5"/>
  <c r="R545" i="5"/>
  <c r="Q545" i="5"/>
  <c r="P545" i="5"/>
  <c r="O545" i="5"/>
  <c r="N545" i="5"/>
  <c r="T544" i="5"/>
  <c r="S544" i="5"/>
  <c r="R544" i="5"/>
  <c r="Q544" i="5"/>
  <c r="P544" i="5"/>
  <c r="O544" i="5"/>
  <c r="N544" i="5"/>
  <c r="T543" i="5"/>
  <c r="S543" i="5"/>
  <c r="R543" i="5"/>
  <c r="Q543" i="5"/>
  <c r="P543" i="5"/>
  <c r="O543" i="5"/>
  <c r="N543" i="5"/>
  <c r="T542" i="5"/>
  <c r="S542" i="5"/>
  <c r="R542" i="5"/>
  <c r="Q542" i="5"/>
  <c r="P542" i="5"/>
  <c r="O542" i="5"/>
  <c r="N542" i="5"/>
  <c r="T541" i="5"/>
  <c r="S541" i="5"/>
  <c r="R541" i="5"/>
  <c r="Q541" i="5"/>
  <c r="P541" i="5"/>
  <c r="O541" i="5"/>
  <c r="N541" i="5"/>
  <c r="T540" i="5"/>
  <c r="S540" i="5"/>
  <c r="R540" i="5"/>
  <c r="Q540" i="5"/>
  <c r="P540" i="5"/>
  <c r="O540" i="5"/>
  <c r="N540" i="5"/>
  <c r="T539" i="5"/>
  <c r="S539" i="5"/>
  <c r="R539" i="5"/>
  <c r="Q539" i="5"/>
  <c r="P539" i="5"/>
  <c r="O539" i="5"/>
  <c r="N539" i="5"/>
  <c r="T538" i="5"/>
  <c r="S538" i="5"/>
  <c r="R538" i="5"/>
  <c r="Q538" i="5"/>
  <c r="P538" i="5"/>
  <c r="O538" i="5"/>
  <c r="N538" i="5"/>
  <c r="T537" i="5"/>
  <c r="S537" i="5"/>
  <c r="R537" i="5"/>
  <c r="Q537" i="5"/>
  <c r="P537" i="5"/>
  <c r="O537" i="5"/>
  <c r="N537" i="5"/>
  <c r="T536" i="5"/>
  <c r="S536" i="5"/>
  <c r="R536" i="5"/>
  <c r="Q536" i="5"/>
  <c r="P536" i="5"/>
  <c r="O536" i="5"/>
  <c r="N536" i="5"/>
  <c r="T535" i="5"/>
  <c r="S535" i="5"/>
  <c r="R535" i="5"/>
  <c r="Q535" i="5"/>
  <c r="P535" i="5"/>
  <c r="O535" i="5"/>
  <c r="N535" i="5"/>
  <c r="T534" i="5"/>
  <c r="S534" i="5"/>
  <c r="R534" i="5"/>
  <c r="Q534" i="5"/>
  <c r="P534" i="5"/>
  <c r="O534" i="5"/>
  <c r="N534" i="5"/>
  <c r="T533" i="5"/>
  <c r="S533" i="5"/>
  <c r="R533" i="5"/>
  <c r="Q533" i="5"/>
  <c r="P533" i="5"/>
  <c r="O533" i="5"/>
  <c r="N533" i="5"/>
  <c r="T532" i="5"/>
  <c r="S532" i="5"/>
  <c r="R532" i="5"/>
  <c r="Q532" i="5"/>
  <c r="P532" i="5"/>
  <c r="O532" i="5"/>
  <c r="N532" i="5"/>
  <c r="T531" i="5"/>
  <c r="S531" i="5"/>
  <c r="R531" i="5"/>
  <c r="Q531" i="5"/>
  <c r="P531" i="5"/>
  <c r="O531" i="5"/>
  <c r="N531" i="5"/>
  <c r="T530" i="5"/>
  <c r="S530" i="5"/>
  <c r="R530" i="5"/>
  <c r="Q530" i="5"/>
  <c r="P530" i="5"/>
  <c r="O530" i="5"/>
  <c r="N530" i="5"/>
  <c r="T529" i="5"/>
  <c r="S529" i="5"/>
  <c r="R529" i="5"/>
  <c r="Q529" i="5"/>
  <c r="P529" i="5"/>
  <c r="O529" i="5"/>
  <c r="N529" i="5"/>
  <c r="T528" i="5"/>
  <c r="S528" i="5"/>
  <c r="R528" i="5"/>
  <c r="Q528" i="5"/>
  <c r="P528" i="5"/>
  <c r="O528" i="5"/>
  <c r="N528" i="5"/>
  <c r="T527" i="5"/>
  <c r="S527" i="5"/>
  <c r="R527" i="5"/>
  <c r="Q527" i="5"/>
  <c r="P527" i="5"/>
  <c r="O527" i="5"/>
  <c r="N527" i="5"/>
  <c r="T526" i="5"/>
  <c r="S526" i="5"/>
  <c r="R526" i="5"/>
  <c r="Q526" i="5"/>
  <c r="P526" i="5"/>
  <c r="O526" i="5"/>
  <c r="N526" i="5"/>
  <c r="T525" i="5"/>
  <c r="S525" i="5"/>
  <c r="R525" i="5"/>
  <c r="Q525" i="5"/>
  <c r="P525" i="5"/>
  <c r="O525" i="5"/>
  <c r="N525" i="5"/>
  <c r="T524" i="5"/>
  <c r="S524" i="5"/>
  <c r="R524" i="5"/>
  <c r="Q524" i="5"/>
  <c r="P524" i="5"/>
  <c r="O524" i="5"/>
  <c r="N524" i="5"/>
  <c r="T523" i="5"/>
  <c r="S523" i="5"/>
  <c r="R523" i="5"/>
  <c r="Q523" i="5"/>
  <c r="P523" i="5"/>
  <c r="O523" i="5"/>
  <c r="N523" i="5"/>
  <c r="T522" i="5"/>
  <c r="S522" i="5"/>
  <c r="R522" i="5"/>
  <c r="Q522" i="5"/>
  <c r="P522" i="5"/>
  <c r="O522" i="5"/>
  <c r="N522" i="5"/>
  <c r="T521" i="5"/>
  <c r="S521" i="5"/>
  <c r="R521" i="5"/>
  <c r="Q521" i="5"/>
  <c r="P521" i="5"/>
  <c r="O521" i="5"/>
  <c r="N521" i="5"/>
  <c r="T520" i="5"/>
  <c r="S520" i="5"/>
  <c r="R520" i="5"/>
  <c r="Q520" i="5"/>
  <c r="P520" i="5"/>
  <c r="O520" i="5"/>
  <c r="N520" i="5"/>
  <c r="T519" i="5"/>
  <c r="S519" i="5"/>
  <c r="R519" i="5"/>
  <c r="Q519" i="5"/>
  <c r="P519" i="5"/>
  <c r="O519" i="5"/>
  <c r="N519" i="5"/>
  <c r="T518" i="5"/>
  <c r="S518" i="5"/>
  <c r="R518" i="5"/>
  <c r="Q518" i="5"/>
  <c r="P518" i="5"/>
  <c r="O518" i="5"/>
  <c r="N518" i="5"/>
  <c r="T517" i="5"/>
  <c r="S517" i="5"/>
  <c r="R517" i="5"/>
  <c r="Q517" i="5"/>
  <c r="P517" i="5"/>
  <c r="O517" i="5"/>
  <c r="N517" i="5"/>
  <c r="T516" i="5"/>
  <c r="S516" i="5"/>
  <c r="R516" i="5"/>
  <c r="Q516" i="5"/>
  <c r="P516" i="5"/>
  <c r="O516" i="5"/>
  <c r="N516" i="5"/>
  <c r="T515" i="5"/>
  <c r="S515" i="5"/>
  <c r="R515" i="5"/>
  <c r="Q515" i="5"/>
  <c r="P515" i="5"/>
  <c r="O515" i="5"/>
  <c r="N515" i="5"/>
  <c r="T514" i="5"/>
  <c r="S514" i="5"/>
  <c r="R514" i="5"/>
  <c r="Q514" i="5"/>
  <c r="P514" i="5"/>
  <c r="O514" i="5"/>
  <c r="N514" i="5"/>
  <c r="T513" i="5"/>
  <c r="S513" i="5"/>
  <c r="R513" i="5"/>
  <c r="Q513" i="5"/>
  <c r="P513" i="5"/>
  <c r="O513" i="5"/>
  <c r="N513" i="5"/>
  <c r="T512" i="5"/>
  <c r="S512" i="5"/>
  <c r="R512" i="5"/>
  <c r="Q512" i="5"/>
  <c r="P512" i="5"/>
  <c r="O512" i="5"/>
  <c r="N512" i="5"/>
  <c r="T511" i="5"/>
  <c r="S511" i="5"/>
  <c r="R511" i="5"/>
  <c r="Q511" i="5"/>
  <c r="P511" i="5"/>
  <c r="O511" i="5"/>
  <c r="N511" i="5"/>
  <c r="T510" i="5"/>
  <c r="S510" i="5"/>
  <c r="R510" i="5"/>
  <c r="Q510" i="5"/>
  <c r="P510" i="5"/>
  <c r="O510" i="5"/>
  <c r="N510" i="5"/>
  <c r="T509" i="5"/>
  <c r="S509" i="5"/>
  <c r="R509" i="5"/>
  <c r="Q509" i="5"/>
  <c r="P509" i="5"/>
  <c r="O509" i="5"/>
  <c r="N509" i="5"/>
  <c r="T508" i="5"/>
  <c r="S508" i="5"/>
  <c r="R508" i="5"/>
  <c r="Q508" i="5"/>
  <c r="P508" i="5"/>
  <c r="O508" i="5"/>
  <c r="N508" i="5"/>
  <c r="T507" i="5"/>
  <c r="S507" i="5"/>
  <c r="R507" i="5"/>
  <c r="Q507" i="5"/>
  <c r="P507" i="5"/>
  <c r="O507" i="5"/>
  <c r="N507" i="5"/>
  <c r="T506" i="5"/>
  <c r="S506" i="5"/>
  <c r="R506" i="5"/>
  <c r="Q506" i="5"/>
  <c r="P506" i="5"/>
  <c r="O506" i="5"/>
  <c r="N506" i="5"/>
  <c r="T505" i="5"/>
  <c r="S505" i="5"/>
  <c r="R505" i="5"/>
  <c r="Q505" i="5"/>
  <c r="P505" i="5"/>
  <c r="O505" i="5"/>
  <c r="N505" i="5"/>
  <c r="T504" i="5"/>
  <c r="S504" i="5"/>
  <c r="R504" i="5"/>
  <c r="Q504" i="5"/>
  <c r="P504" i="5"/>
  <c r="O504" i="5"/>
  <c r="N504" i="5"/>
  <c r="T503" i="5"/>
  <c r="S503" i="5"/>
  <c r="R503" i="5"/>
  <c r="Q503" i="5"/>
  <c r="P503" i="5"/>
  <c r="O503" i="5"/>
  <c r="N503" i="5"/>
  <c r="T502" i="5"/>
  <c r="S502" i="5"/>
  <c r="R502" i="5"/>
  <c r="Q502" i="5"/>
  <c r="P502" i="5"/>
  <c r="O502" i="5"/>
  <c r="N502" i="5"/>
  <c r="T501" i="5"/>
  <c r="S501" i="5"/>
  <c r="R501" i="5"/>
  <c r="Q501" i="5"/>
  <c r="P501" i="5"/>
  <c r="O501" i="5"/>
  <c r="N501" i="5"/>
  <c r="T500" i="5"/>
  <c r="S500" i="5"/>
  <c r="R500" i="5"/>
  <c r="Q500" i="5"/>
  <c r="P500" i="5"/>
  <c r="O500" i="5"/>
  <c r="N500" i="5"/>
  <c r="T499" i="5"/>
  <c r="S499" i="5"/>
  <c r="R499" i="5"/>
  <c r="Q499" i="5"/>
  <c r="P499" i="5"/>
  <c r="O499" i="5"/>
  <c r="N499" i="5"/>
  <c r="T498" i="5"/>
  <c r="S498" i="5"/>
  <c r="R498" i="5"/>
  <c r="Q498" i="5"/>
  <c r="P498" i="5"/>
  <c r="O498" i="5"/>
  <c r="N498" i="5"/>
  <c r="T497" i="5"/>
  <c r="S497" i="5"/>
  <c r="R497" i="5"/>
  <c r="Q497" i="5"/>
  <c r="P497" i="5"/>
  <c r="O497" i="5"/>
  <c r="N497" i="5"/>
  <c r="T496" i="5"/>
  <c r="S496" i="5"/>
  <c r="R496" i="5"/>
  <c r="Q496" i="5"/>
  <c r="P496" i="5"/>
  <c r="O496" i="5"/>
  <c r="N496" i="5"/>
  <c r="T495" i="5"/>
  <c r="S495" i="5"/>
  <c r="R495" i="5"/>
  <c r="Q495" i="5"/>
  <c r="P495" i="5"/>
  <c r="O495" i="5"/>
  <c r="N495" i="5"/>
  <c r="T494" i="5"/>
  <c r="S494" i="5"/>
  <c r="R494" i="5"/>
  <c r="Q494" i="5"/>
  <c r="P494" i="5"/>
  <c r="O494" i="5"/>
  <c r="N494" i="5"/>
  <c r="T493" i="5"/>
  <c r="S493" i="5"/>
  <c r="R493" i="5"/>
  <c r="Q493" i="5"/>
  <c r="P493" i="5"/>
  <c r="O493" i="5"/>
  <c r="N493" i="5"/>
  <c r="T492" i="5"/>
  <c r="S492" i="5"/>
  <c r="R492" i="5"/>
  <c r="Q492" i="5"/>
  <c r="P492" i="5"/>
  <c r="O492" i="5"/>
  <c r="N492" i="5"/>
  <c r="T491" i="5"/>
  <c r="S491" i="5"/>
  <c r="R491" i="5"/>
  <c r="Q491" i="5"/>
  <c r="P491" i="5"/>
  <c r="O491" i="5"/>
  <c r="N491" i="5"/>
  <c r="T490" i="5"/>
  <c r="S490" i="5"/>
  <c r="R490" i="5"/>
  <c r="Q490" i="5"/>
  <c r="P490" i="5"/>
  <c r="O490" i="5"/>
  <c r="N490" i="5"/>
  <c r="T489" i="5"/>
  <c r="S489" i="5"/>
  <c r="R489" i="5"/>
  <c r="Q489" i="5"/>
  <c r="P489" i="5"/>
  <c r="O489" i="5"/>
  <c r="N489" i="5"/>
  <c r="T488" i="5"/>
  <c r="S488" i="5"/>
  <c r="R488" i="5"/>
  <c r="Q488" i="5"/>
  <c r="P488" i="5"/>
  <c r="O488" i="5"/>
  <c r="N488" i="5"/>
  <c r="T487" i="5"/>
  <c r="S487" i="5"/>
  <c r="R487" i="5"/>
  <c r="Q487" i="5"/>
  <c r="P487" i="5"/>
  <c r="O487" i="5"/>
  <c r="N487" i="5"/>
  <c r="T486" i="5"/>
  <c r="S486" i="5"/>
  <c r="R486" i="5"/>
  <c r="Q486" i="5"/>
  <c r="P486" i="5"/>
  <c r="O486" i="5"/>
  <c r="N486" i="5"/>
  <c r="T485" i="5"/>
  <c r="S485" i="5"/>
  <c r="R485" i="5"/>
  <c r="Q485" i="5"/>
  <c r="P485" i="5"/>
  <c r="O485" i="5"/>
  <c r="N485" i="5"/>
  <c r="T484" i="5"/>
  <c r="S484" i="5"/>
  <c r="R484" i="5"/>
  <c r="Q484" i="5"/>
  <c r="P484" i="5"/>
  <c r="O484" i="5"/>
  <c r="N484" i="5"/>
  <c r="T483" i="5"/>
  <c r="S483" i="5"/>
  <c r="R483" i="5"/>
  <c r="Q483" i="5"/>
  <c r="P483" i="5"/>
  <c r="O483" i="5"/>
  <c r="N483" i="5"/>
  <c r="T482" i="5"/>
  <c r="S482" i="5"/>
  <c r="R482" i="5"/>
  <c r="Q482" i="5"/>
  <c r="P482" i="5"/>
  <c r="O482" i="5"/>
  <c r="N482" i="5"/>
  <c r="T481" i="5"/>
  <c r="S481" i="5"/>
  <c r="R481" i="5"/>
  <c r="Q481" i="5"/>
  <c r="P481" i="5"/>
  <c r="O481" i="5"/>
  <c r="N481" i="5"/>
  <c r="T480" i="5"/>
  <c r="S480" i="5"/>
  <c r="R480" i="5"/>
  <c r="Q480" i="5"/>
  <c r="P480" i="5"/>
  <c r="O480" i="5"/>
  <c r="N480" i="5"/>
  <c r="T479" i="5"/>
  <c r="S479" i="5"/>
  <c r="R479" i="5"/>
  <c r="Q479" i="5"/>
  <c r="P479" i="5"/>
  <c r="O479" i="5"/>
  <c r="N479" i="5"/>
  <c r="T478" i="5"/>
  <c r="S478" i="5"/>
  <c r="R478" i="5"/>
  <c r="Q478" i="5"/>
  <c r="P478" i="5"/>
  <c r="O478" i="5"/>
  <c r="N478" i="5"/>
  <c r="T477" i="5"/>
  <c r="S477" i="5"/>
  <c r="R477" i="5"/>
  <c r="Q477" i="5"/>
  <c r="P477" i="5"/>
  <c r="O477" i="5"/>
  <c r="N477" i="5"/>
  <c r="T476" i="5"/>
  <c r="S476" i="5"/>
  <c r="R476" i="5"/>
  <c r="Q476" i="5"/>
  <c r="P476" i="5"/>
  <c r="O476" i="5"/>
  <c r="N476" i="5"/>
  <c r="T475" i="5"/>
  <c r="S475" i="5"/>
  <c r="R475" i="5"/>
  <c r="Q475" i="5"/>
  <c r="P475" i="5"/>
  <c r="O475" i="5"/>
  <c r="N475" i="5"/>
  <c r="T474" i="5"/>
  <c r="S474" i="5"/>
  <c r="R474" i="5"/>
  <c r="Q474" i="5"/>
  <c r="P474" i="5"/>
  <c r="O474" i="5"/>
  <c r="N474" i="5"/>
  <c r="T473" i="5"/>
  <c r="S473" i="5"/>
  <c r="R473" i="5"/>
  <c r="Q473" i="5"/>
  <c r="P473" i="5"/>
  <c r="O473" i="5"/>
  <c r="N473" i="5"/>
  <c r="T472" i="5"/>
  <c r="S472" i="5"/>
  <c r="R472" i="5"/>
  <c r="Q472" i="5"/>
  <c r="P472" i="5"/>
  <c r="O472" i="5"/>
  <c r="N472" i="5"/>
  <c r="T471" i="5"/>
  <c r="S471" i="5"/>
  <c r="R471" i="5"/>
  <c r="Q471" i="5"/>
  <c r="P471" i="5"/>
  <c r="O471" i="5"/>
  <c r="N471" i="5"/>
  <c r="T470" i="5"/>
  <c r="S470" i="5"/>
  <c r="R470" i="5"/>
  <c r="Q470" i="5"/>
  <c r="P470" i="5"/>
  <c r="O470" i="5"/>
  <c r="N470" i="5"/>
  <c r="T469" i="5"/>
  <c r="S469" i="5"/>
  <c r="R469" i="5"/>
  <c r="Q469" i="5"/>
  <c r="P469" i="5"/>
  <c r="O469" i="5"/>
  <c r="N469" i="5"/>
  <c r="T468" i="5"/>
  <c r="S468" i="5"/>
  <c r="R468" i="5"/>
  <c r="Q468" i="5"/>
  <c r="P468" i="5"/>
  <c r="O468" i="5"/>
  <c r="N468" i="5"/>
  <c r="T467" i="5"/>
  <c r="S467" i="5"/>
  <c r="R467" i="5"/>
  <c r="Q467" i="5"/>
  <c r="P467" i="5"/>
  <c r="O467" i="5"/>
  <c r="N467" i="5"/>
  <c r="T466" i="5"/>
  <c r="S466" i="5"/>
  <c r="R466" i="5"/>
  <c r="Q466" i="5"/>
  <c r="P466" i="5"/>
  <c r="O466" i="5"/>
  <c r="N466" i="5"/>
  <c r="T465" i="5"/>
  <c r="S465" i="5"/>
  <c r="R465" i="5"/>
  <c r="Q465" i="5"/>
  <c r="P465" i="5"/>
  <c r="O465" i="5"/>
  <c r="N465" i="5"/>
  <c r="T464" i="5"/>
  <c r="S464" i="5"/>
  <c r="R464" i="5"/>
  <c r="Q464" i="5"/>
  <c r="P464" i="5"/>
  <c r="O464" i="5"/>
  <c r="N464" i="5"/>
  <c r="T463" i="5"/>
  <c r="S463" i="5"/>
  <c r="R463" i="5"/>
  <c r="Q463" i="5"/>
  <c r="P463" i="5"/>
  <c r="O463" i="5"/>
  <c r="N463" i="5"/>
  <c r="T462" i="5"/>
  <c r="S462" i="5"/>
  <c r="R462" i="5"/>
  <c r="Q462" i="5"/>
  <c r="P462" i="5"/>
  <c r="O462" i="5"/>
  <c r="N462" i="5"/>
  <c r="T461" i="5"/>
  <c r="S461" i="5"/>
  <c r="R461" i="5"/>
  <c r="Q461" i="5"/>
  <c r="P461" i="5"/>
  <c r="O461" i="5"/>
  <c r="N461" i="5"/>
  <c r="T460" i="5"/>
  <c r="S460" i="5"/>
  <c r="R460" i="5"/>
  <c r="Q460" i="5"/>
  <c r="P460" i="5"/>
  <c r="O460" i="5"/>
  <c r="N460" i="5"/>
  <c r="T459" i="5"/>
  <c r="S459" i="5"/>
  <c r="R459" i="5"/>
  <c r="Q459" i="5"/>
  <c r="P459" i="5"/>
  <c r="O459" i="5"/>
  <c r="N459" i="5"/>
  <c r="T458" i="5"/>
  <c r="S458" i="5"/>
  <c r="R458" i="5"/>
  <c r="Q458" i="5"/>
  <c r="P458" i="5"/>
  <c r="O458" i="5"/>
  <c r="N458" i="5"/>
  <c r="T457" i="5"/>
  <c r="S457" i="5"/>
  <c r="R457" i="5"/>
  <c r="Q457" i="5"/>
  <c r="P457" i="5"/>
  <c r="O457" i="5"/>
  <c r="N457" i="5"/>
  <c r="T456" i="5"/>
  <c r="S456" i="5"/>
  <c r="R456" i="5"/>
  <c r="Q456" i="5"/>
  <c r="P456" i="5"/>
  <c r="O456" i="5"/>
  <c r="N456" i="5"/>
  <c r="T455" i="5"/>
  <c r="S455" i="5"/>
  <c r="R455" i="5"/>
  <c r="Q455" i="5"/>
  <c r="P455" i="5"/>
  <c r="O455" i="5"/>
  <c r="N455" i="5"/>
  <c r="T454" i="5"/>
  <c r="S454" i="5"/>
  <c r="R454" i="5"/>
  <c r="Q454" i="5"/>
  <c r="P454" i="5"/>
  <c r="O454" i="5"/>
  <c r="N454" i="5"/>
  <c r="T453" i="5"/>
  <c r="S453" i="5"/>
  <c r="R453" i="5"/>
  <c r="Q453" i="5"/>
  <c r="P453" i="5"/>
  <c r="O453" i="5"/>
  <c r="N453" i="5"/>
  <c r="T452" i="5"/>
  <c r="S452" i="5"/>
  <c r="R452" i="5"/>
  <c r="Q452" i="5"/>
  <c r="P452" i="5"/>
  <c r="O452" i="5"/>
  <c r="N452" i="5"/>
  <c r="T451" i="5"/>
  <c r="S451" i="5"/>
  <c r="R451" i="5"/>
  <c r="Q451" i="5"/>
  <c r="P451" i="5"/>
  <c r="O451" i="5"/>
  <c r="N451" i="5"/>
  <c r="T450" i="5"/>
  <c r="S450" i="5"/>
  <c r="R450" i="5"/>
  <c r="Q450" i="5"/>
  <c r="P450" i="5"/>
  <c r="O450" i="5"/>
  <c r="N450" i="5"/>
  <c r="T449" i="5"/>
  <c r="S449" i="5"/>
  <c r="R449" i="5"/>
  <c r="Q449" i="5"/>
  <c r="P449" i="5"/>
  <c r="O449" i="5"/>
  <c r="N449" i="5"/>
  <c r="T448" i="5"/>
  <c r="S448" i="5"/>
  <c r="R448" i="5"/>
  <c r="Q448" i="5"/>
  <c r="P448" i="5"/>
  <c r="O448" i="5"/>
  <c r="N448" i="5"/>
  <c r="T447" i="5"/>
  <c r="S447" i="5"/>
  <c r="R447" i="5"/>
  <c r="Q447" i="5"/>
  <c r="P447" i="5"/>
  <c r="O447" i="5"/>
  <c r="N447" i="5"/>
  <c r="T446" i="5"/>
  <c r="S446" i="5"/>
  <c r="R446" i="5"/>
  <c r="Q446" i="5"/>
  <c r="P446" i="5"/>
  <c r="O446" i="5"/>
  <c r="N446" i="5"/>
  <c r="T445" i="5"/>
  <c r="S445" i="5"/>
  <c r="R445" i="5"/>
  <c r="Q445" i="5"/>
  <c r="P445" i="5"/>
  <c r="O445" i="5"/>
  <c r="N445" i="5"/>
  <c r="T444" i="5"/>
  <c r="S444" i="5"/>
  <c r="R444" i="5"/>
  <c r="Q444" i="5"/>
  <c r="P444" i="5"/>
  <c r="O444" i="5"/>
  <c r="N444" i="5"/>
  <c r="T443" i="5"/>
  <c r="S443" i="5"/>
  <c r="R443" i="5"/>
  <c r="Q443" i="5"/>
  <c r="P443" i="5"/>
  <c r="O443" i="5"/>
  <c r="N443" i="5"/>
  <c r="T442" i="5"/>
  <c r="S442" i="5"/>
  <c r="R442" i="5"/>
  <c r="Q442" i="5"/>
  <c r="P442" i="5"/>
  <c r="O442" i="5"/>
  <c r="N442" i="5"/>
  <c r="T441" i="5"/>
  <c r="S441" i="5"/>
  <c r="R441" i="5"/>
  <c r="Q441" i="5"/>
  <c r="P441" i="5"/>
  <c r="O441" i="5"/>
  <c r="N441" i="5"/>
  <c r="T440" i="5"/>
  <c r="S440" i="5"/>
  <c r="R440" i="5"/>
  <c r="Q440" i="5"/>
  <c r="P440" i="5"/>
  <c r="O440" i="5"/>
  <c r="N440" i="5"/>
  <c r="T439" i="5"/>
  <c r="S439" i="5"/>
  <c r="R439" i="5"/>
  <c r="Q439" i="5"/>
  <c r="P439" i="5"/>
  <c r="O439" i="5"/>
  <c r="N439" i="5"/>
  <c r="T438" i="5"/>
  <c r="S438" i="5"/>
  <c r="R438" i="5"/>
  <c r="Q438" i="5"/>
  <c r="P438" i="5"/>
  <c r="O438" i="5"/>
  <c r="N438" i="5"/>
  <c r="T437" i="5"/>
  <c r="S437" i="5"/>
  <c r="R437" i="5"/>
  <c r="Q437" i="5"/>
  <c r="P437" i="5"/>
  <c r="O437" i="5"/>
  <c r="N437" i="5"/>
  <c r="T436" i="5"/>
  <c r="S436" i="5"/>
  <c r="R436" i="5"/>
  <c r="Q436" i="5"/>
  <c r="P436" i="5"/>
  <c r="O436" i="5"/>
  <c r="N436" i="5"/>
  <c r="T435" i="5"/>
  <c r="S435" i="5"/>
  <c r="R435" i="5"/>
  <c r="Q435" i="5"/>
  <c r="P435" i="5"/>
  <c r="O435" i="5"/>
  <c r="N435" i="5"/>
  <c r="T434" i="5"/>
  <c r="S434" i="5"/>
  <c r="R434" i="5"/>
  <c r="Q434" i="5"/>
  <c r="P434" i="5"/>
  <c r="O434" i="5"/>
  <c r="N434" i="5"/>
  <c r="T433" i="5"/>
  <c r="S433" i="5"/>
  <c r="R433" i="5"/>
  <c r="Q433" i="5"/>
  <c r="P433" i="5"/>
  <c r="O433" i="5"/>
  <c r="N433" i="5"/>
  <c r="T432" i="5"/>
  <c r="S432" i="5"/>
  <c r="R432" i="5"/>
  <c r="Q432" i="5"/>
  <c r="P432" i="5"/>
  <c r="O432" i="5"/>
  <c r="N432" i="5"/>
  <c r="T431" i="5"/>
  <c r="S431" i="5"/>
  <c r="R431" i="5"/>
  <c r="Q431" i="5"/>
  <c r="P431" i="5"/>
  <c r="O431" i="5"/>
  <c r="N431" i="5"/>
  <c r="T430" i="5"/>
  <c r="S430" i="5"/>
  <c r="R430" i="5"/>
  <c r="Q430" i="5"/>
  <c r="P430" i="5"/>
  <c r="O430" i="5"/>
  <c r="N430" i="5"/>
  <c r="T429" i="5"/>
  <c r="S429" i="5"/>
  <c r="R429" i="5"/>
  <c r="Q429" i="5"/>
  <c r="P429" i="5"/>
  <c r="O429" i="5"/>
  <c r="N429" i="5"/>
  <c r="T428" i="5"/>
  <c r="S428" i="5"/>
  <c r="R428" i="5"/>
  <c r="Q428" i="5"/>
  <c r="P428" i="5"/>
  <c r="O428" i="5"/>
  <c r="N428" i="5"/>
  <c r="T427" i="5"/>
  <c r="S427" i="5"/>
  <c r="R427" i="5"/>
  <c r="Q427" i="5"/>
  <c r="P427" i="5"/>
  <c r="O427" i="5"/>
  <c r="N427" i="5"/>
  <c r="T426" i="5"/>
  <c r="S426" i="5"/>
  <c r="R426" i="5"/>
  <c r="Q426" i="5"/>
  <c r="P426" i="5"/>
  <c r="O426" i="5"/>
  <c r="N426" i="5"/>
  <c r="T425" i="5"/>
  <c r="S425" i="5"/>
  <c r="R425" i="5"/>
  <c r="Q425" i="5"/>
  <c r="P425" i="5"/>
  <c r="O425" i="5"/>
  <c r="N425" i="5"/>
  <c r="T424" i="5"/>
  <c r="S424" i="5"/>
  <c r="R424" i="5"/>
  <c r="Q424" i="5"/>
  <c r="P424" i="5"/>
  <c r="O424" i="5"/>
  <c r="N424" i="5"/>
  <c r="T423" i="5"/>
  <c r="S423" i="5"/>
  <c r="R423" i="5"/>
  <c r="Q423" i="5"/>
  <c r="P423" i="5"/>
  <c r="O423" i="5"/>
  <c r="N423" i="5"/>
  <c r="T422" i="5"/>
  <c r="S422" i="5"/>
  <c r="R422" i="5"/>
  <c r="Q422" i="5"/>
  <c r="P422" i="5"/>
  <c r="O422" i="5"/>
  <c r="N422" i="5"/>
  <c r="T421" i="5"/>
  <c r="S421" i="5"/>
  <c r="R421" i="5"/>
  <c r="Q421" i="5"/>
  <c r="P421" i="5"/>
  <c r="O421" i="5"/>
  <c r="N421" i="5"/>
  <c r="T420" i="5"/>
  <c r="S420" i="5"/>
  <c r="R420" i="5"/>
  <c r="Q420" i="5"/>
  <c r="P420" i="5"/>
  <c r="O420" i="5"/>
  <c r="N420" i="5"/>
  <c r="T419" i="5"/>
  <c r="S419" i="5"/>
  <c r="R419" i="5"/>
  <c r="Q419" i="5"/>
  <c r="P419" i="5"/>
  <c r="O419" i="5"/>
  <c r="N419" i="5"/>
  <c r="T418" i="5"/>
  <c r="S418" i="5"/>
  <c r="R418" i="5"/>
  <c r="Q418" i="5"/>
  <c r="P418" i="5"/>
  <c r="O418" i="5"/>
  <c r="N418" i="5"/>
  <c r="T417" i="5"/>
  <c r="S417" i="5"/>
  <c r="R417" i="5"/>
  <c r="Q417" i="5"/>
  <c r="P417" i="5"/>
  <c r="O417" i="5"/>
  <c r="N417" i="5"/>
  <c r="T416" i="5"/>
  <c r="S416" i="5"/>
  <c r="R416" i="5"/>
  <c r="Q416" i="5"/>
  <c r="P416" i="5"/>
  <c r="O416" i="5"/>
  <c r="N416" i="5"/>
  <c r="T415" i="5"/>
  <c r="S415" i="5"/>
  <c r="R415" i="5"/>
  <c r="Q415" i="5"/>
  <c r="P415" i="5"/>
  <c r="O415" i="5"/>
  <c r="N415" i="5"/>
  <c r="T414" i="5"/>
  <c r="S414" i="5"/>
  <c r="R414" i="5"/>
  <c r="Q414" i="5"/>
  <c r="P414" i="5"/>
  <c r="O414" i="5"/>
  <c r="N414" i="5"/>
  <c r="T413" i="5"/>
  <c r="S413" i="5"/>
  <c r="R413" i="5"/>
  <c r="Q413" i="5"/>
  <c r="P413" i="5"/>
  <c r="O413" i="5"/>
  <c r="N413" i="5"/>
  <c r="T412" i="5"/>
  <c r="S412" i="5"/>
  <c r="R412" i="5"/>
  <c r="Q412" i="5"/>
  <c r="P412" i="5"/>
  <c r="O412" i="5"/>
  <c r="N412" i="5"/>
  <c r="T411" i="5"/>
  <c r="S411" i="5"/>
  <c r="R411" i="5"/>
  <c r="Q411" i="5"/>
  <c r="P411" i="5"/>
  <c r="O411" i="5"/>
  <c r="N411" i="5"/>
  <c r="T410" i="5"/>
  <c r="S410" i="5"/>
  <c r="R410" i="5"/>
  <c r="Q410" i="5"/>
  <c r="P410" i="5"/>
  <c r="O410" i="5"/>
  <c r="N410" i="5"/>
  <c r="T409" i="5"/>
  <c r="S409" i="5"/>
  <c r="R409" i="5"/>
  <c r="Q409" i="5"/>
  <c r="P409" i="5"/>
  <c r="O409" i="5"/>
  <c r="N409" i="5"/>
  <c r="T408" i="5"/>
  <c r="S408" i="5"/>
  <c r="R408" i="5"/>
  <c r="Q408" i="5"/>
  <c r="P408" i="5"/>
  <c r="O408" i="5"/>
  <c r="N408" i="5"/>
  <c r="T407" i="5"/>
  <c r="S407" i="5"/>
  <c r="R407" i="5"/>
  <c r="Q407" i="5"/>
  <c r="P407" i="5"/>
  <c r="O407" i="5"/>
  <c r="N407" i="5"/>
  <c r="T406" i="5"/>
  <c r="S406" i="5"/>
  <c r="R406" i="5"/>
  <c r="Q406" i="5"/>
  <c r="P406" i="5"/>
  <c r="O406" i="5"/>
  <c r="N406" i="5"/>
  <c r="T405" i="5"/>
  <c r="S405" i="5"/>
  <c r="R405" i="5"/>
  <c r="Q405" i="5"/>
  <c r="P405" i="5"/>
  <c r="O405" i="5"/>
  <c r="N405" i="5"/>
  <c r="T404" i="5"/>
  <c r="S404" i="5"/>
  <c r="R404" i="5"/>
  <c r="Q404" i="5"/>
  <c r="P404" i="5"/>
  <c r="O404" i="5"/>
  <c r="N404" i="5"/>
  <c r="T403" i="5"/>
  <c r="S403" i="5"/>
  <c r="R403" i="5"/>
  <c r="Q403" i="5"/>
  <c r="P403" i="5"/>
  <c r="O403" i="5"/>
  <c r="N403" i="5"/>
  <c r="T402" i="5"/>
  <c r="S402" i="5"/>
  <c r="R402" i="5"/>
  <c r="Q402" i="5"/>
  <c r="P402" i="5"/>
  <c r="O402" i="5"/>
  <c r="N402" i="5"/>
  <c r="T401" i="5"/>
  <c r="S401" i="5"/>
  <c r="R401" i="5"/>
  <c r="Q401" i="5"/>
  <c r="P401" i="5"/>
  <c r="O401" i="5"/>
  <c r="N401" i="5"/>
  <c r="T400" i="5"/>
  <c r="S400" i="5"/>
  <c r="R400" i="5"/>
  <c r="Q400" i="5"/>
  <c r="P400" i="5"/>
  <c r="O400" i="5"/>
  <c r="N400" i="5"/>
  <c r="T399" i="5"/>
  <c r="S399" i="5"/>
  <c r="R399" i="5"/>
  <c r="Q399" i="5"/>
  <c r="P399" i="5"/>
  <c r="O399" i="5"/>
  <c r="N399" i="5"/>
  <c r="T398" i="5"/>
  <c r="S398" i="5"/>
  <c r="R398" i="5"/>
  <c r="Q398" i="5"/>
  <c r="P398" i="5"/>
  <c r="O398" i="5"/>
  <c r="N398" i="5"/>
  <c r="T397" i="5"/>
  <c r="S397" i="5"/>
  <c r="R397" i="5"/>
  <c r="Q397" i="5"/>
  <c r="P397" i="5"/>
  <c r="O397" i="5"/>
  <c r="N397" i="5"/>
  <c r="T396" i="5"/>
  <c r="S396" i="5"/>
  <c r="R396" i="5"/>
  <c r="Q396" i="5"/>
  <c r="P396" i="5"/>
  <c r="O396" i="5"/>
  <c r="N396" i="5"/>
  <c r="T395" i="5"/>
  <c r="S395" i="5"/>
  <c r="R395" i="5"/>
  <c r="Q395" i="5"/>
  <c r="P395" i="5"/>
  <c r="O395" i="5"/>
  <c r="N395" i="5"/>
  <c r="T394" i="5"/>
  <c r="S394" i="5"/>
  <c r="R394" i="5"/>
  <c r="Q394" i="5"/>
  <c r="P394" i="5"/>
  <c r="O394" i="5"/>
  <c r="N394" i="5"/>
  <c r="T393" i="5"/>
  <c r="S393" i="5"/>
  <c r="R393" i="5"/>
  <c r="Q393" i="5"/>
  <c r="P393" i="5"/>
  <c r="O393" i="5"/>
  <c r="N393" i="5"/>
  <c r="T392" i="5"/>
  <c r="S392" i="5"/>
  <c r="R392" i="5"/>
  <c r="Q392" i="5"/>
  <c r="P392" i="5"/>
  <c r="O392" i="5"/>
  <c r="N392" i="5"/>
  <c r="T391" i="5"/>
  <c r="S391" i="5"/>
  <c r="R391" i="5"/>
  <c r="Q391" i="5"/>
  <c r="P391" i="5"/>
  <c r="O391" i="5"/>
  <c r="N391" i="5"/>
  <c r="T390" i="5"/>
  <c r="S390" i="5"/>
  <c r="R390" i="5"/>
  <c r="Q390" i="5"/>
  <c r="P390" i="5"/>
  <c r="O390" i="5"/>
  <c r="N390" i="5"/>
  <c r="T389" i="5"/>
  <c r="S389" i="5"/>
  <c r="R389" i="5"/>
  <c r="Q389" i="5"/>
  <c r="P389" i="5"/>
  <c r="O389" i="5"/>
  <c r="N389" i="5"/>
  <c r="T388" i="5"/>
  <c r="S388" i="5"/>
  <c r="R388" i="5"/>
  <c r="Q388" i="5"/>
  <c r="P388" i="5"/>
  <c r="O388" i="5"/>
  <c r="N388" i="5"/>
  <c r="T387" i="5"/>
  <c r="S387" i="5"/>
  <c r="R387" i="5"/>
  <c r="Q387" i="5"/>
  <c r="P387" i="5"/>
  <c r="O387" i="5"/>
  <c r="N387" i="5"/>
  <c r="T386" i="5"/>
  <c r="S386" i="5"/>
  <c r="R386" i="5"/>
  <c r="Q386" i="5"/>
  <c r="P386" i="5"/>
  <c r="O386" i="5"/>
  <c r="N386" i="5"/>
  <c r="T385" i="5"/>
  <c r="S385" i="5"/>
  <c r="R385" i="5"/>
  <c r="Q385" i="5"/>
  <c r="P385" i="5"/>
  <c r="O385" i="5"/>
  <c r="N385" i="5"/>
  <c r="T384" i="5"/>
  <c r="S384" i="5"/>
  <c r="R384" i="5"/>
  <c r="Q384" i="5"/>
  <c r="P384" i="5"/>
  <c r="O384" i="5"/>
  <c r="N384" i="5"/>
  <c r="T383" i="5"/>
  <c r="S383" i="5"/>
  <c r="R383" i="5"/>
  <c r="Q383" i="5"/>
  <c r="P383" i="5"/>
  <c r="O383" i="5"/>
  <c r="N383" i="5"/>
  <c r="T382" i="5"/>
  <c r="S382" i="5"/>
  <c r="R382" i="5"/>
  <c r="Q382" i="5"/>
  <c r="P382" i="5"/>
  <c r="O382" i="5"/>
  <c r="N382" i="5"/>
  <c r="T381" i="5"/>
  <c r="S381" i="5"/>
  <c r="R381" i="5"/>
  <c r="Q381" i="5"/>
  <c r="P381" i="5"/>
  <c r="O381" i="5"/>
  <c r="N381" i="5"/>
  <c r="T380" i="5"/>
  <c r="S380" i="5"/>
  <c r="R380" i="5"/>
  <c r="Q380" i="5"/>
  <c r="P380" i="5"/>
  <c r="O380" i="5"/>
  <c r="N380" i="5"/>
  <c r="T379" i="5"/>
  <c r="S379" i="5"/>
  <c r="R379" i="5"/>
  <c r="Q379" i="5"/>
  <c r="P379" i="5"/>
  <c r="O379" i="5"/>
  <c r="N379" i="5"/>
  <c r="T378" i="5"/>
  <c r="S378" i="5"/>
  <c r="R378" i="5"/>
  <c r="Q378" i="5"/>
  <c r="P378" i="5"/>
  <c r="O378" i="5"/>
  <c r="N378" i="5"/>
  <c r="T377" i="5"/>
  <c r="S377" i="5"/>
  <c r="R377" i="5"/>
  <c r="Q377" i="5"/>
  <c r="P377" i="5"/>
  <c r="O377" i="5"/>
  <c r="N377" i="5"/>
  <c r="T376" i="5"/>
  <c r="S376" i="5"/>
  <c r="R376" i="5"/>
  <c r="Q376" i="5"/>
  <c r="P376" i="5"/>
  <c r="O376" i="5"/>
  <c r="N376" i="5"/>
  <c r="T375" i="5"/>
  <c r="S375" i="5"/>
  <c r="R375" i="5"/>
  <c r="Q375" i="5"/>
  <c r="P375" i="5"/>
  <c r="O375" i="5"/>
  <c r="N375" i="5"/>
  <c r="T374" i="5"/>
  <c r="S374" i="5"/>
  <c r="R374" i="5"/>
  <c r="Q374" i="5"/>
  <c r="P374" i="5"/>
  <c r="O374" i="5"/>
  <c r="N374" i="5"/>
  <c r="T373" i="5"/>
  <c r="S373" i="5"/>
  <c r="R373" i="5"/>
  <c r="Q373" i="5"/>
  <c r="P373" i="5"/>
  <c r="O373" i="5"/>
  <c r="N373" i="5"/>
  <c r="T372" i="5"/>
  <c r="S372" i="5"/>
  <c r="R372" i="5"/>
  <c r="Q372" i="5"/>
  <c r="P372" i="5"/>
  <c r="O372" i="5"/>
  <c r="N372" i="5"/>
  <c r="T371" i="5"/>
  <c r="S371" i="5"/>
  <c r="R371" i="5"/>
  <c r="Q371" i="5"/>
  <c r="P371" i="5"/>
  <c r="O371" i="5"/>
  <c r="N371" i="5"/>
  <c r="T370" i="5"/>
  <c r="S370" i="5"/>
  <c r="R370" i="5"/>
  <c r="Q370" i="5"/>
  <c r="P370" i="5"/>
  <c r="O370" i="5"/>
  <c r="N370" i="5"/>
  <c r="T369" i="5"/>
  <c r="S369" i="5"/>
  <c r="R369" i="5"/>
  <c r="Q369" i="5"/>
  <c r="P369" i="5"/>
  <c r="O369" i="5"/>
  <c r="N369" i="5"/>
  <c r="T368" i="5"/>
  <c r="S368" i="5"/>
  <c r="R368" i="5"/>
  <c r="Q368" i="5"/>
  <c r="P368" i="5"/>
  <c r="O368" i="5"/>
  <c r="N368" i="5"/>
  <c r="T367" i="5"/>
  <c r="S367" i="5"/>
  <c r="R367" i="5"/>
  <c r="Q367" i="5"/>
  <c r="P367" i="5"/>
  <c r="O367" i="5"/>
  <c r="N367" i="5"/>
  <c r="T366" i="5"/>
  <c r="S366" i="5"/>
  <c r="R366" i="5"/>
  <c r="Q366" i="5"/>
  <c r="P366" i="5"/>
  <c r="O366" i="5"/>
  <c r="N366" i="5"/>
  <c r="T365" i="5"/>
  <c r="S365" i="5"/>
  <c r="R365" i="5"/>
  <c r="Q365" i="5"/>
  <c r="P365" i="5"/>
  <c r="O365" i="5"/>
  <c r="N365" i="5"/>
  <c r="T364" i="5"/>
  <c r="S364" i="5"/>
  <c r="R364" i="5"/>
  <c r="Q364" i="5"/>
  <c r="P364" i="5"/>
  <c r="O364" i="5"/>
  <c r="N364" i="5"/>
  <c r="T363" i="5"/>
  <c r="S363" i="5"/>
  <c r="R363" i="5"/>
  <c r="Q363" i="5"/>
  <c r="P363" i="5"/>
  <c r="O363" i="5"/>
  <c r="N363" i="5"/>
  <c r="T362" i="5"/>
  <c r="S362" i="5"/>
  <c r="R362" i="5"/>
  <c r="Q362" i="5"/>
  <c r="P362" i="5"/>
  <c r="O362" i="5"/>
  <c r="N362" i="5"/>
  <c r="T361" i="5"/>
  <c r="S361" i="5"/>
  <c r="R361" i="5"/>
  <c r="Q361" i="5"/>
  <c r="P361" i="5"/>
  <c r="O361" i="5"/>
  <c r="N361" i="5"/>
  <c r="T360" i="5"/>
  <c r="S360" i="5"/>
  <c r="R360" i="5"/>
  <c r="Q360" i="5"/>
  <c r="P360" i="5"/>
  <c r="O360" i="5"/>
  <c r="N360" i="5"/>
  <c r="T359" i="5"/>
  <c r="S359" i="5"/>
  <c r="R359" i="5"/>
  <c r="Q359" i="5"/>
  <c r="P359" i="5"/>
  <c r="O359" i="5"/>
  <c r="N359" i="5"/>
  <c r="T358" i="5"/>
  <c r="S358" i="5"/>
  <c r="R358" i="5"/>
  <c r="Q358" i="5"/>
  <c r="P358" i="5"/>
  <c r="O358" i="5"/>
  <c r="N358" i="5"/>
  <c r="T357" i="5"/>
  <c r="S357" i="5"/>
  <c r="R357" i="5"/>
  <c r="Q357" i="5"/>
  <c r="P357" i="5"/>
  <c r="O357" i="5"/>
  <c r="N357" i="5"/>
  <c r="T356" i="5"/>
  <c r="S356" i="5"/>
  <c r="R356" i="5"/>
  <c r="Q356" i="5"/>
  <c r="P356" i="5"/>
  <c r="O356" i="5"/>
  <c r="N356" i="5"/>
  <c r="T355" i="5"/>
  <c r="S355" i="5"/>
  <c r="R355" i="5"/>
  <c r="Q355" i="5"/>
  <c r="P355" i="5"/>
  <c r="O355" i="5"/>
  <c r="N355" i="5"/>
  <c r="D355" i="5"/>
  <c r="D356" i="5" s="1"/>
  <c r="D357" i="5" s="1"/>
  <c r="D358" i="5" s="1"/>
  <c r="D359" i="5" s="1"/>
  <c r="D360" i="5" s="1"/>
  <c r="D361" i="5" s="1"/>
  <c r="D362" i="5" s="1"/>
  <c r="D363" i="5" s="1"/>
  <c r="D364" i="5" s="1"/>
  <c r="D365" i="5" s="1"/>
  <c r="D366" i="5" s="1"/>
  <c r="D367" i="5" s="1"/>
  <c r="D368" i="5" s="1"/>
  <c r="D369" i="5" s="1"/>
  <c r="D370" i="5" s="1"/>
  <c r="D371" i="5" s="1"/>
  <c r="D372" i="5" s="1"/>
  <c r="D373" i="5" s="1"/>
  <c r="D374" i="5" s="1"/>
  <c r="D375" i="5" s="1"/>
  <c r="D376" i="5" s="1"/>
  <c r="D377" i="5" s="1"/>
  <c r="D378" i="5" s="1"/>
  <c r="D379" i="5" s="1"/>
  <c r="D380" i="5" s="1"/>
  <c r="D381" i="5" s="1"/>
  <c r="D382" i="5" s="1"/>
  <c r="D383" i="5" s="1"/>
  <c r="D384" i="5" s="1"/>
  <c r="D385" i="5" s="1"/>
  <c r="D386" i="5" s="1"/>
  <c r="D387" i="5" s="1"/>
  <c r="D388" i="5" s="1"/>
  <c r="D389" i="5" s="1"/>
  <c r="D390" i="5" s="1"/>
  <c r="D391" i="5" s="1"/>
  <c r="D392" i="5" s="1"/>
  <c r="D393" i="5" s="1"/>
  <c r="D394" i="5" s="1"/>
  <c r="D395" i="5" s="1"/>
  <c r="D396" i="5" s="1"/>
  <c r="D397" i="5" s="1"/>
  <c r="D398" i="5" s="1"/>
  <c r="D399" i="5" s="1"/>
  <c r="D400" i="5" s="1"/>
  <c r="D401" i="5" s="1"/>
  <c r="D402" i="5" s="1"/>
  <c r="D403" i="5" s="1"/>
  <c r="D404" i="5" s="1"/>
  <c r="D405" i="5" s="1"/>
  <c r="D406" i="5" s="1"/>
  <c r="D407" i="5" s="1"/>
  <c r="D408" i="5" s="1"/>
  <c r="D409" i="5" s="1"/>
  <c r="D410" i="5" s="1"/>
  <c r="D411" i="5" s="1"/>
  <c r="D412" i="5" s="1"/>
  <c r="D413" i="5" s="1"/>
  <c r="D414" i="5" s="1"/>
  <c r="D415" i="5" s="1"/>
  <c r="D416" i="5" s="1"/>
  <c r="D417" i="5" s="1"/>
  <c r="D418" i="5" s="1"/>
  <c r="D419" i="5" s="1"/>
  <c r="D420" i="5" s="1"/>
  <c r="D421" i="5" s="1"/>
  <c r="D422" i="5" s="1"/>
  <c r="D423" i="5" s="1"/>
  <c r="D424" i="5" s="1"/>
  <c r="D425" i="5" s="1"/>
  <c r="D426" i="5" s="1"/>
  <c r="D427" i="5" s="1"/>
  <c r="D428" i="5" s="1"/>
  <c r="D429" i="5" s="1"/>
  <c r="D430" i="5" s="1"/>
  <c r="D431" i="5" s="1"/>
  <c r="D432" i="5" s="1"/>
  <c r="D433" i="5" s="1"/>
  <c r="D434" i="5" s="1"/>
  <c r="D435" i="5" s="1"/>
  <c r="D436" i="5" s="1"/>
  <c r="D437" i="5" s="1"/>
  <c r="D438" i="5" s="1"/>
  <c r="D439" i="5" s="1"/>
  <c r="D440" i="5" s="1"/>
  <c r="D441" i="5" s="1"/>
  <c r="D442" i="5" s="1"/>
  <c r="D443" i="5" s="1"/>
  <c r="D444" i="5" s="1"/>
  <c r="D445" i="5" s="1"/>
  <c r="D446" i="5" s="1"/>
  <c r="D447" i="5" s="1"/>
  <c r="D448" i="5" s="1"/>
  <c r="D449" i="5" s="1"/>
  <c r="D450" i="5" s="1"/>
  <c r="D451" i="5" s="1"/>
  <c r="D452" i="5" s="1"/>
  <c r="D453" i="5" s="1"/>
  <c r="D454" i="5" s="1"/>
  <c r="D455" i="5" s="1"/>
  <c r="D456" i="5" s="1"/>
  <c r="D457" i="5" s="1"/>
  <c r="D458" i="5" s="1"/>
  <c r="D459" i="5" s="1"/>
  <c r="D460" i="5" s="1"/>
  <c r="D461" i="5" s="1"/>
  <c r="D462" i="5" s="1"/>
  <c r="D463" i="5" s="1"/>
  <c r="D464" i="5" s="1"/>
  <c r="D465" i="5" s="1"/>
  <c r="D466" i="5" s="1"/>
  <c r="D467" i="5" s="1"/>
  <c r="D468" i="5" s="1"/>
  <c r="D469" i="5" s="1"/>
  <c r="D470" i="5" s="1"/>
  <c r="D471" i="5" s="1"/>
  <c r="D472" i="5" s="1"/>
  <c r="D473" i="5" s="1"/>
  <c r="D474" i="5" s="1"/>
  <c r="D475" i="5" s="1"/>
  <c r="D476" i="5" s="1"/>
  <c r="D477" i="5" s="1"/>
  <c r="D478" i="5" s="1"/>
  <c r="D479" i="5" s="1"/>
  <c r="D480" i="5" s="1"/>
  <c r="D481" i="5" s="1"/>
  <c r="D482" i="5" s="1"/>
  <c r="D483" i="5" s="1"/>
  <c r="D484" i="5" s="1"/>
  <c r="D485" i="5" s="1"/>
  <c r="D486" i="5" s="1"/>
  <c r="D487" i="5" s="1"/>
  <c r="D488" i="5" s="1"/>
  <c r="D489" i="5" s="1"/>
  <c r="D490" i="5" s="1"/>
  <c r="D491" i="5" s="1"/>
  <c r="D492" i="5" s="1"/>
  <c r="D493" i="5" s="1"/>
  <c r="D494" i="5" s="1"/>
  <c r="D495" i="5" s="1"/>
  <c r="D496" i="5" s="1"/>
  <c r="D497" i="5" s="1"/>
  <c r="D498" i="5" s="1"/>
  <c r="D499" i="5" s="1"/>
  <c r="D500" i="5" s="1"/>
  <c r="D501" i="5" s="1"/>
  <c r="D502" i="5" s="1"/>
  <c r="D503" i="5" s="1"/>
  <c r="D504" i="5" s="1"/>
  <c r="D505" i="5" s="1"/>
  <c r="D506" i="5" s="1"/>
  <c r="D507" i="5" s="1"/>
  <c r="D508" i="5" s="1"/>
  <c r="D509" i="5" s="1"/>
  <c r="D510" i="5" s="1"/>
  <c r="D511" i="5" s="1"/>
  <c r="D512" i="5" s="1"/>
  <c r="D513" i="5" s="1"/>
  <c r="D514" i="5" s="1"/>
  <c r="D515" i="5" s="1"/>
  <c r="D516" i="5" s="1"/>
  <c r="D517" i="5" s="1"/>
  <c r="D518" i="5" s="1"/>
  <c r="D519" i="5" s="1"/>
  <c r="D520" i="5" s="1"/>
  <c r="D521" i="5" s="1"/>
  <c r="D522" i="5" s="1"/>
  <c r="D523" i="5" s="1"/>
  <c r="D524" i="5" s="1"/>
  <c r="D525" i="5" s="1"/>
  <c r="D526" i="5" s="1"/>
  <c r="D527" i="5" s="1"/>
  <c r="D528" i="5" s="1"/>
  <c r="D529" i="5" s="1"/>
  <c r="D530" i="5" s="1"/>
  <c r="D531" i="5" s="1"/>
  <c r="D532" i="5" s="1"/>
  <c r="D533" i="5" s="1"/>
  <c r="D534" i="5" s="1"/>
  <c r="D535" i="5" s="1"/>
  <c r="D536" i="5" s="1"/>
  <c r="D537" i="5" s="1"/>
  <c r="D538" i="5" s="1"/>
  <c r="D539" i="5" s="1"/>
  <c r="D540" i="5" s="1"/>
  <c r="D541" i="5" s="1"/>
  <c r="D542" i="5" s="1"/>
  <c r="D543" i="5" s="1"/>
  <c r="D544" i="5" s="1"/>
  <c r="D545" i="5" s="1"/>
  <c r="D546" i="5" s="1"/>
  <c r="D547" i="5" s="1"/>
  <c r="D548" i="5" s="1"/>
  <c r="D549" i="5" s="1"/>
  <c r="D550" i="5" s="1"/>
  <c r="D551" i="5" s="1"/>
  <c r="D552" i="5" s="1"/>
  <c r="D553" i="5" s="1"/>
  <c r="D554" i="5" s="1"/>
  <c r="D555" i="5" s="1"/>
  <c r="D556" i="5" s="1"/>
  <c r="D557" i="5" s="1"/>
  <c r="D558" i="5" s="1"/>
  <c r="D559" i="5" s="1"/>
  <c r="D560" i="5" s="1"/>
  <c r="D561" i="5" s="1"/>
  <c r="D562" i="5" s="1"/>
  <c r="D563" i="5" s="1"/>
  <c r="D564" i="5" s="1"/>
  <c r="D565" i="5" s="1"/>
  <c r="D566" i="5" s="1"/>
  <c r="D567" i="5" s="1"/>
  <c r="D568" i="5" s="1"/>
  <c r="D569" i="5" s="1"/>
  <c r="D570" i="5" s="1"/>
  <c r="D571" i="5" s="1"/>
  <c r="D572" i="5" s="1"/>
  <c r="D573" i="5" s="1"/>
  <c r="D574" i="5" s="1"/>
  <c r="D575" i="5" s="1"/>
  <c r="D576" i="5" s="1"/>
  <c r="D577" i="5" s="1"/>
  <c r="D578" i="5" s="1"/>
  <c r="D579" i="5" s="1"/>
  <c r="D580" i="5" s="1"/>
  <c r="D581" i="5" s="1"/>
  <c r="D582" i="5" s="1"/>
  <c r="D583" i="5" s="1"/>
  <c r="D584" i="5" s="1"/>
  <c r="D585" i="5" s="1"/>
  <c r="D586" i="5" s="1"/>
  <c r="D587" i="5" s="1"/>
  <c r="D588" i="5" s="1"/>
  <c r="D589" i="5" s="1"/>
  <c r="D590" i="5" s="1"/>
  <c r="D591" i="5" s="1"/>
  <c r="D592" i="5" s="1"/>
  <c r="D593" i="5" s="1"/>
  <c r="D594" i="5" s="1"/>
  <c r="D595" i="5" s="1"/>
  <c r="D596" i="5" s="1"/>
  <c r="D597" i="5" s="1"/>
  <c r="D598" i="5" s="1"/>
  <c r="D599" i="5" s="1"/>
  <c r="D600" i="5" s="1"/>
  <c r="D601" i="5" s="1"/>
  <c r="D602" i="5" s="1"/>
  <c r="D603" i="5" s="1"/>
  <c r="D604" i="5" s="1"/>
  <c r="D605" i="5" s="1"/>
  <c r="D606" i="5" s="1"/>
  <c r="D607" i="5" s="1"/>
  <c r="D608" i="5" s="1"/>
  <c r="D609" i="5" s="1"/>
  <c r="D610" i="5" s="1"/>
  <c r="D611" i="5" s="1"/>
  <c r="D612" i="5" s="1"/>
  <c r="D613" i="5" s="1"/>
  <c r="D614" i="5" s="1"/>
  <c r="D615" i="5" s="1"/>
  <c r="D616" i="5" s="1"/>
  <c r="D617" i="5" s="1"/>
  <c r="D618" i="5" s="1"/>
  <c r="D619" i="5" s="1"/>
  <c r="D620" i="5" s="1"/>
  <c r="D621" i="5" s="1"/>
  <c r="D622" i="5" s="1"/>
  <c r="D623" i="5" s="1"/>
  <c r="D624" i="5" s="1"/>
  <c r="D625" i="5" s="1"/>
  <c r="D626" i="5" s="1"/>
  <c r="D627" i="5" s="1"/>
  <c r="D628" i="5" s="1"/>
  <c r="D629" i="5" s="1"/>
  <c r="D630" i="5" s="1"/>
  <c r="D631" i="5" s="1"/>
  <c r="D632" i="5" s="1"/>
  <c r="D633" i="5" s="1"/>
  <c r="D634" i="5" s="1"/>
  <c r="D635" i="5" s="1"/>
  <c r="D636" i="5" s="1"/>
  <c r="D637" i="5" s="1"/>
  <c r="D638" i="5" s="1"/>
  <c r="D639" i="5" s="1"/>
  <c r="D640" i="5" s="1"/>
  <c r="D641" i="5" s="1"/>
  <c r="D642" i="5" s="1"/>
  <c r="D643" i="5" s="1"/>
  <c r="D644" i="5" s="1"/>
  <c r="D645" i="5" s="1"/>
  <c r="D646" i="5" s="1"/>
  <c r="D647" i="5" s="1"/>
  <c r="D648" i="5" s="1"/>
  <c r="D649" i="5" s="1"/>
  <c r="D650" i="5" s="1"/>
  <c r="D651" i="5" s="1"/>
  <c r="D652" i="5" s="1"/>
  <c r="D653" i="5" s="1"/>
  <c r="D654" i="5" s="1"/>
  <c r="D655" i="5" s="1"/>
  <c r="D656" i="5" s="1"/>
  <c r="D657" i="5" s="1"/>
  <c r="D658" i="5" s="1"/>
  <c r="D659" i="5" s="1"/>
  <c r="D660" i="5" s="1"/>
  <c r="D661" i="5" s="1"/>
  <c r="D662" i="5" s="1"/>
  <c r="D663" i="5" s="1"/>
  <c r="D664" i="5" s="1"/>
  <c r="D665" i="5" s="1"/>
  <c r="D666" i="5" s="1"/>
  <c r="D667" i="5" s="1"/>
  <c r="D668" i="5" s="1"/>
  <c r="D669" i="5" s="1"/>
  <c r="D670" i="5" s="1"/>
  <c r="D671" i="5" s="1"/>
  <c r="D672" i="5" s="1"/>
  <c r="D673" i="5" s="1"/>
  <c r="D674" i="5" s="1"/>
  <c r="D675" i="5" s="1"/>
  <c r="D676" i="5" s="1"/>
  <c r="D677" i="5" s="1"/>
  <c r="D678" i="5" s="1"/>
  <c r="D679" i="5" s="1"/>
  <c r="D680" i="5" s="1"/>
  <c r="D681" i="5" s="1"/>
  <c r="D682" i="5" s="1"/>
  <c r="D683" i="5" s="1"/>
  <c r="D684" i="5" s="1"/>
  <c r="D685" i="5" s="1"/>
  <c r="D686" i="5" s="1"/>
  <c r="D687" i="5" s="1"/>
  <c r="D688" i="5" s="1"/>
  <c r="D689" i="5" s="1"/>
  <c r="D690" i="5" s="1"/>
  <c r="D691" i="5" s="1"/>
  <c r="D692" i="5" s="1"/>
  <c r="D693" i="5" s="1"/>
  <c r="D694" i="5" s="1"/>
  <c r="D695" i="5" s="1"/>
  <c r="D696" i="5" s="1"/>
  <c r="D697" i="5" s="1"/>
  <c r="D698" i="5" s="1"/>
  <c r="D699" i="5" s="1"/>
  <c r="D700" i="5" s="1"/>
  <c r="D701" i="5" s="1"/>
  <c r="D702" i="5" s="1"/>
  <c r="D703" i="5" s="1"/>
  <c r="D704" i="5" s="1"/>
  <c r="D705" i="5" s="1"/>
  <c r="D706" i="5" s="1"/>
  <c r="D707" i="5" s="1"/>
  <c r="D708" i="5" s="1"/>
  <c r="D709" i="5" s="1"/>
  <c r="D710" i="5" s="1"/>
  <c r="D711" i="5" s="1"/>
  <c r="D712" i="5" s="1"/>
  <c r="D713" i="5" s="1"/>
  <c r="D714" i="5" s="1"/>
  <c r="D715" i="5" s="1"/>
  <c r="D716" i="5" s="1"/>
  <c r="D717" i="5" s="1"/>
  <c r="D718" i="5" s="1"/>
  <c r="D719" i="5" s="1"/>
  <c r="D720" i="5" s="1"/>
  <c r="D721" i="5" s="1"/>
  <c r="D722" i="5" s="1"/>
  <c r="D723" i="5" s="1"/>
  <c r="D724" i="5" s="1"/>
  <c r="D725" i="5" s="1"/>
  <c r="D726" i="5" s="1"/>
  <c r="D727" i="5" s="1"/>
  <c r="D728" i="5" s="1"/>
  <c r="D729" i="5" s="1"/>
  <c r="D730" i="5" s="1"/>
  <c r="D731" i="5" s="1"/>
  <c r="D732" i="5" s="1"/>
  <c r="D733" i="5" s="1"/>
  <c r="D734" i="5" s="1"/>
  <c r="D735" i="5" s="1"/>
  <c r="D736" i="5" s="1"/>
  <c r="D737" i="5" s="1"/>
  <c r="D738" i="5" s="1"/>
  <c r="D739" i="5" s="1"/>
  <c r="D740" i="5" s="1"/>
  <c r="D741" i="5" s="1"/>
  <c r="D742" i="5" s="1"/>
  <c r="D743" i="5" s="1"/>
  <c r="D744" i="5" s="1"/>
  <c r="D745" i="5" s="1"/>
  <c r="D746" i="5" s="1"/>
  <c r="D747" i="5" s="1"/>
  <c r="D748" i="5" s="1"/>
  <c r="D749" i="5" s="1"/>
  <c r="D750" i="5" s="1"/>
  <c r="D751" i="5" s="1"/>
  <c r="D752" i="5" s="1"/>
  <c r="D753" i="5" s="1"/>
  <c r="D754" i="5" s="1"/>
  <c r="D755" i="5" s="1"/>
  <c r="D756" i="5" s="1"/>
  <c r="D757" i="5" s="1"/>
  <c r="D758" i="5" s="1"/>
  <c r="D759" i="5" s="1"/>
  <c r="D760" i="5" s="1"/>
  <c r="D761" i="5" s="1"/>
  <c r="D762" i="5" s="1"/>
  <c r="D763" i="5" s="1"/>
  <c r="D764" i="5" s="1"/>
  <c r="D765" i="5" s="1"/>
  <c r="D766" i="5" s="1"/>
  <c r="D767" i="5" s="1"/>
  <c r="D768" i="5" s="1"/>
  <c r="D769" i="5" s="1"/>
  <c r="D770" i="5" s="1"/>
  <c r="D771" i="5" s="1"/>
  <c r="D772" i="5" s="1"/>
  <c r="D773" i="5" s="1"/>
  <c r="D774" i="5" s="1"/>
  <c r="D775" i="5" s="1"/>
  <c r="D776" i="5" s="1"/>
  <c r="D777" i="5" s="1"/>
  <c r="D778" i="5" s="1"/>
  <c r="D779" i="5" s="1"/>
  <c r="D780" i="5" s="1"/>
  <c r="D781" i="5" s="1"/>
  <c r="D782" i="5" s="1"/>
  <c r="D783" i="5" s="1"/>
  <c r="D784" i="5" s="1"/>
  <c r="D785" i="5" s="1"/>
  <c r="D786" i="5" s="1"/>
  <c r="D787" i="5" s="1"/>
  <c r="D788" i="5" s="1"/>
  <c r="D789" i="5" s="1"/>
  <c r="D790" i="5" s="1"/>
  <c r="D791" i="5" s="1"/>
  <c r="D792" i="5" s="1"/>
  <c r="D793" i="5" s="1"/>
  <c r="D794" i="5" s="1"/>
  <c r="D795" i="5" s="1"/>
  <c r="D796" i="5" s="1"/>
  <c r="D797" i="5" s="1"/>
  <c r="D798" i="5" s="1"/>
  <c r="D799" i="5" s="1"/>
  <c r="D800" i="5" s="1"/>
  <c r="D801" i="5" s="1"/>
  <c r="D802" i="5" s="1"/>
  <c r="D803" i="5" s="1"/>
  <c r="D804" i="5" s="1"/>
  <c r="D805" i="5" s="1"/>
  <c r="D806" i="5" s="1"/>
  <c r="D807" i="5" s="1"/>
  <c r="D808" i="5" s="1"/>
  <c r="D809" i="5" s="1"/>
  <c r="D810" i="5" s="1"/>
  <c r="D811" i="5" s="1"/>
  <c r="D812" i="5" s="1"/>
  <c r="D813" i="5" s="1"/>
  <c r="D814" i="5" s="1"/>
  <c r="D815" i="5" s="1"/>
  <c r="D816" i="5" s="1"/>
  <c r="D817" i="5" s="1"/>
  <c r="D818" i="5" s="1"/>
  <c r="D819" i="5" s="1"/>
  <c r="D820" i="5" s="1"/>
  <c r="D821" i="5" s="1"/>
  <c r="D822" i="5" s="1"/>
  <c r="D823" i="5" s="1"/>
  <c r="D824" i="5" s="1"/>
  <c r="D825" i="5" s="1"/>
  <c r="D826" i="5" s="1"/>
  <c r="D827" i="5" s="1"/>
  <c r="D828" i="5" s="1"/>
  <c r="D829" i="5" s="1"/>
  <c r="D830" i="5" s="1"/>
  <c r="D831" i="5" s="1"/>
  <c r="D832" i="5" s="1"/>
  <c r="D833" i="5" s="1"/>
  <c r="D834" i="5" s="1"/>
  <c r="D835" i="5" s="1"/>
  <c r="D836" i="5" s="1"/>
  <c r="D837" i="5" s="1"/>
  <c r="D838" i="5" s="1"/>
  <c r="D839" i="5" s="1"/>
  <c r="D840" i="5" s="1"/>
  <c r="D841" i="5" s="1"/>
  <c r="D842" i="5" s="1"/>
  <c r="D843" i="5" s="1"/>
  <c r="D844" i="5" s="1"/>
  <c r="D845" i="5" s="1"/>
  <c r="D846" i="5" s="1"/>
  <c r="D847" i="5" s="1"/>
  <c r="D848" i="5" s="1"/>
  <c r="D849" i="5" s="1"/>
  <c r="D850" i="5" s="1"/>
  <c r="D851" i="5" s="1"/>
  <c r="D852" i="5" s="1"/>
  <c r="D853" i="5" s="1"/>
  <c r="D854" i="5" s="1"/>
  <c r="D855" i="5" s="1"/>
  <c r="D856" i="5" s="1"/>
  <c r="D857" i="5" s="1"/>
  <c r="D858" i="5" s="1"/>
  <c r="D859" i="5" s="1"/>
  <c r="D860" i="5" s="1"/>
  <c r="D861" i="5" s="1"/>
  <c r="D862" i="5" s="1"/>
  <c r="D863" i="5" s="1"/>
  <c r="D864" i="5" s="1"/>
  <c r="D865" i="5" s="1"/>
  <c r="D866" i="5" s="1"/>
  <c r="D867" i="5" s="1"/>
  <c r="D868" i="5" s="1"/>
  <c r="D869" i="5" s="1"/>
  <c r="D870" i="5" s="1"/>
  <c r="D871" i="5" s="1"/>
  <c r="D872" i="5" s="1"/>
  <c r="D873" i="5" s="1"/>
  <c r="D874" i="5" s="1"/>
  <c r="D875" i="5" s="1"/>
  <c r="D876" i="5" s="1"/>
  <c r="D877" i="5" s="1"/>
  <c r="D878" i="5" s="1"/>
  <c r="D879" i="5" s="1"/>
  <c r="D880" i="5" s="1"/>
  <c r="D881" i="5" s="1"/>
  <c r="D882" i="5" s="1"/>
  <c r="D883" i="5" s="1"/>
  <c r="D884" i="5" s="1"/>
  <c r="D885" i="5" s="1"/>
  <c r="D886" i="5" s="1"/>
  <c r="D887" i="5" s="1"/>
  <c r="D888" i="5" s="1"/>
  <c r="D889" i="5" s="1"/>
  <c r="D890" i="5" s="1"/>
  <c r="D891" i="5" s="1"/>
  <c r="D892" i="5" s="1"/>
  <c r="D893" i="5" s="1"/>
  <c r="D894" i="5" s="1"/>
  <c r="D895" i="5" s="1"/>
  <c r="D896" i="5" s="1"/>
  <c r="D897" i="5" s="1"/>
  <c r="D898" i="5" s="1"/>
  <c r="D899" i="5" s="1"/>
  <c r="D900" i="5" s="1"/>
  <c r="D901" i="5" s="1"/>
  <c r="D902" i="5" s="1"/>
  <c r="D903" i="5" s="1"/>
  <c r="D904" i="5" s="1"/>
  <c r="D905" i="5" s="1"/>
  <c r="D906" i="5" s="1"/>
  <c r="D907" i="5" s="1"/>
  <c r="D908" i="5" s="1"/>
  <c r="D909" i="5" s="1"/>
  <c r="D910" i="5" s="1"/>
  <c r="D911" i="5" s="1"/>
  <c r="D912" i="5" s="1"/>
  <c r="D913" i="5" s="1"/>
  <c r="D914" i="5" s="1"/>
  <c r="D915" i="5" s="1"/>
  <c r="D916" i="5" s="1"/>
  <c r="D917" i="5" s="1"/>
  <c r="D918" i="5" s="1"/>
  <c r="D919" i="5" s="1"/>
  <c r="D920" i="5" s="1"/>
  <c r="D921" i="5" s="1"/>
  <c r="D922" i="5" s="1"/>
  <c r="D923" i="5" s="1"/>
  <c r="D924" i="5" s="1"/>
  <c r="D925" i="5" s="1"/>
  <c r="D926" i="5" s="1"/>
  <c r="D927" i="5" s="1"/>
  <c r="D928" i="5" s="1"/>
  <c r="D929" i="5" s="1"/>
  <c r="D930" i="5" s="1"/>
  <c r="D931" i="5" s="1"/>
  <c r="D932" i="5" s="1"/>
  <c r="D933" i="5" s="1"/>
  <c r="D934" i="5" s="1"/>
  <c r="D935" i="5" s="1"/>
  <c r="D936" i="5" s="1"/>
  <c r="D937" i="5" s="1"/>
  <c r="D938" i="5" s="1"/>
  <c r="D939" i="5" s="1"/>
  <c r="D940" i="5" s="1"/>
  <c r="D941" i="5" s="1"/>
  <c r="D942" i="5" s="1"/>
  <c r="D943" i="5" s="1"/>
  <c r="D944" i="5" s="1"/>
  <c r="D945" i="5" s="1"/>
  <c r="D946" i="5" s="1"/>
  <c r="D947" i="5" s="1"/>
  <c r="D948" i="5" s="1"/>
  <c r="D949" i="5" s="1"/>
  <c r="D950" i="5" s="1"/>
  <c r="D951" i="5" s="1"/>
  <c r="D952" i="5" s="1"/>
  <c r="D953" i="5" s="1"/>
  <c r="D954" i="5" s="1"/>
  <c r="D955" i="5" s="1"/>
  <c r="D956" i="5" s="1"/>
  <c r="D957" i="5" s="1"/>
  <c r="D958" i="5" s="1"/>
  <c r="D959" i="5" s="1"/>
  <c r="D960" i="5" s="1"/>
  <c r="D961" i="5" s="1"/>
  <c r="D962" i="5" s="1"/>
  <c r="D963" i="5" s="1"/>
  <c r="D964" i="5" s="1"/>
  <c r="D965" i="5" s="1"/>
  <c r="D966" i="5" s="1"/>
  <c r="D967" i="5" s="1"/>
  <c r="D968" i="5" s="1"/>
  <c r="D969" i="5" s="1"/>
  <c r="D970" i="5" s="1"/>
  <c r="D971" i="5" s="1"/>
  <c r="D972" i="5" s="1"/>
  <c r="D973" i="5" s="1"/>
  <c r="D974" i="5" s="1"/>
  <c r="D975" i="5" s="1"/>
  <c r="D976" i="5" s="1"/>
  <c r="D977" i="5" s="1"/>
  <c r="D978" i="5" s="1"/>
  <c r="D979" i="5" s="1"/>
  <c r="D980" i="5" s="1"/>
  <c r="D981" i="5" s="1"/>
  <c r="D982" i="5" s="1"/>
  <c r="D983" i="5" s="1"/>
  <c r="D984" i="5" s="1"/>
  <c r="D985" i="5" s="1"/>
  <c r="D986" i="5" s="1"/>
  <c r="D987" i="5" s="1"/>
  <c r="D988" i="5" s="1"/>
  <c r="D989" i="5" s="1"/>
  <c r="D990" i="5" s="1"/>
  <c r="D991" i="5" s="1"/>
  <c r="D992" i="5" s="1"/>
  <c r="D993" i="5" s="1"/>
  <c r="D994" i="5" s="1"/>
  <c r="D995" i="5" s="1"/>
  <c r="D996" i="5" s="1"/>
  <c r="D997" i="5" s="1"/>
  <c r="D998" i="5" s="1"/>
  <c r="D999" i="5" s="1"/>
  <c r="D1000" i="5" s="1"/>
  <c r="D1001" i="5" s="1"/>
  <c r="D1002" i="5" s="1"/>
  <c r="D1003" i="5" s="1"/>
  <c r="D1004" i="5" s="1"/>
  <c r="D1005" i="5" s="1"/>
  <c r="D1006" i="5" s="1"/>
  <c r="D1007" i="5" s="1"/>
  <c r="D1008" i="5" s="1"/>
  <c r="D1009" i="5" s="1"/>
  <c r="D1010" i="5" s="1"/>
  <c r="D1011" i="5" s="1"/>
  <c r="D1012" i="5" s="1"/>
  <c r="D1013" i="5" s="1"/>
  <c r="D1014" i="5" s="1"/>
  <c r="D1015" i="5" s="1"/>
  <c r="D1016" i="5" s="1"/>
  <c r="D1017" i="5" s="1"/>
  <c r="D1018" i="5" s="1"/>
  <c r="D1019" i="5" s="1"/>
  <c r="D1020" i="5" s="1"/>
  <c r="D1021" i="5" s="1"/>
  <c r="D1022" i="5" s="1"/>
  <c r="D1023" i="5" s="1"/>
  <c r="D1024" i="5" s="1"/>
  <c r="D1025" i="5" s="1"/>
  <c r="D1026" i="5" s="1"/>
  <c r="D1027" i="5" s="1"/>
  <c r="D1028" i="5" s="1"/>
  <c r="D1029" i="5" s="1"/>
  <c r="D1030" i="5" s="1"/>
  <c r="D1031" i="5" s="1"/>
  <c r="D1032" i="5" s="1"/>
  <c r="D1033" i="5" s="1"/>
  <c r="D1034" i="5" s="1"/>
  <c r="D1035" i="5" s="1"/>
  <c r="D1036" i="5" s="1"/>
  <c r="D1037" i="5" s="1"/>
  <c r="D1038" i="5" s="1"/>
  <c r="D1039" i="5" s="1"/>
  <c r="D1040" i="5" s="1"/>
  <c r="D1041" i="5" s="1"/>
  <c r="D1042" i="5" s="1"/>
  <c r="D1043" i="5" s="1"/>
  <c r="D1044" i="5" s="1"/>
  <c r="D1045" i="5" s="1"/>
  <c r="D1046" i="5" s="1"/>
  <c r="D1047" i="5" s="1"/>
  <c r="D1048" i="5" s="1"/>
  <c r="D1049" i="5" s="1"/>
  <c r="D1050" i="5" s="1"/>
  <c r="D1051" i="5" s="1"/>
  <c r="D1052" i="5" s="1"/>
  <c r="D1053" i="5" s="1"/>
  <c r="D1054" i="5" s="1"/>
  <c r="D1055" i="5" s="1"/>
  <c r="D1056" i="5" s="1"/>
  <c r="D1057" i="5" s="1"/>
  <c r="D1058" i="5" s="1"/>
  <c r="D1059" i="5" s="1"/>
  <c r="D1060" i="5" s="1"/>
  <c r="D1061" i="5" s="1"/>
  <c r="D1062" i="5" s="1"/>
  <c r="D1063" i="5" s="1"/>
  <c r="D1064" i="5" s="1"/>
  <c r="D1065" i="5" s="1"/>
  <c r="D1066" i="5" s="1"/>
  <c r="D1067" i="5" s="1"/>
  <c r="D1068" i="5" s="1"/>
  <c r="D1069" i="5" s="1"/>
  <c r="D1070" i="5" s="1"/>
  <c r="D1071" i="5" s="1"/>
  <c r="D1072" i="5" s="1"/>
  <c r="D1073" i="5" s="1"/>
  <c r="D1074" i="5" s="1"/>
  <c r="D1075" i="5" s="1"/>
  <c r="D1076" i="5" s="1"/>
  <c r="D1077" i="5" s="1"/>
  <c r="D1078" i="5" s="1"/>
  <c r="D1079" i="5" s="1"/>
  <c r="D1080" i="5" s="1"/>
  <c r="D1081" i="5" s="1"/>
  <c r="D1082" i="5" s="1"/>
  <c r="D1083" i="5" s="1"/>
  <c r="D1084" i="5" s="1"/>
  <c r="D1085" i="5" s="1"/>
  <c r="D1086" i="5" s="1"/>
  <c r="D1087" i="5" s="1"/>
  <c r="D1088" i="5" s="1"/>
  <c r="D1089" i="5" s="1"/>
  <c r="D1090" i="5" s="1"/>
  <c r="D1091" i="5" s="1"/>
  <c r="D1092" i="5" s="1"/>
  <c r="D1093" i="5" s="1"/>
  <c r="D1094" i="5" s="1"/>
  <c r="D1095" i="5" s="1"/>
  <c r="D1096" i="5" s="1"/>
  <c r="D1097" i="5" s="1"/>
  <c r="D1098" i="5" s="1"/>
  <c r="D1099" i="5" s="1"/>
  <c r="D1100" i="5" s="1"/>
  <c r="D1101" i="5" s="1"/>
  <c r="D1102" i="5" s="1"/>
  <c r="D1103" i="5" s="1"/>
  <c r="D1104" i="5" s="1"/>
  <c r="D1105" i="5" s="1"/>
  <c r="D1106" i="5" s="1"/>
  <c r="D1107" i="5" s="1"/>
  <c r="D1108" i="5" s="1"/>
  <c r="D1109" i="5" s="1"/>
  <c r="D1110" i="5" s="1"/>
  <c r="D1111" i="5" s="1"/>
  <c r="D1112" i="5" s="1"/>
  <c r="D1113" i="5" s="1"/>
  <c r="D1114" i="5" s="1"/>
  <c r="D1115" i="5" s="1"/>
  <c r="D1116" i="5" s="1"/>
  <c r="D1117" i="5" s="1"/>
  <c r="D1118" i="5" s="1"/>
  <c r="D1119" i="5" s="1"/>
  <c r="D1120" i="5" s="1"/>
  <c r="D1121" i="5" s="1"/>
  <c r="D1122" i="5" s="1"/>
  <c r="D1123" i="5" s="1"/>
  <c r="D1124" i="5" s="1"/>
  <c r="D1125" i="5" s="1"/>
  <c r="D1126" i="5" s="1"/>
  <c r="D1127" i="5" s="1"/>
  <c r="D1128" i="5" s="1"/>
  <c r="D1129" i="5" s="1"/>
  <c r="D1130" i="5" s="1"/>
  <c r="D1131" i="5" s="1"/>
  <c r="D1132" i="5" s="1"/>
  <c r="D1133" i="5" s="1"/>
  <c r="D1134" i="5" s="1"/>
  <c r="D1135" i="5" s="1"/>
  <c r="D1136" i="5" s="1"/>
  <c r="D1137" i="5" s="1"/>
  <c r="D1138" i="5" s="1"/>
  <c r="D1139" i="5" s="1"/>
  <c r="D1140" i="5" s="1"/>
  <c r="D1141" i="5" s="1"/>
  <c r="D1142" i="5" s="1"/>
  <c r="D1143" i="5" s="1"/>
  <c r="D1144" i="5" s="1"/>
  <c r="D1145" i="5" s="1"/>
  <c r="D1146" i="5" s="1"/>
  <c r="D1147" i="5" s="1"/>
  <c r="D1148" i="5" s="1"/>
  <c r="D1149" i="5" s="1"/>
  <c r="D1150" i="5" s="1"/>
  <c r="D1151" i="5" s="1"/>
  <c r="D1152" i="5" s="1"/>
  <c r="D1153" i="5" s="1"/>
  <c r="D1154" i="5" s="1"/>
  <c r="D1155" i="5" s="1"/>
  <c r="D1156" i="5" s="1"/>
  <c r="D1157" i="5" s="1"/>
  <c r="D1158" i="5" s="1"/>
  <c r="D1159" i="5" s="1"/>
  <c r="D1160" i="5" s="1"/>
  <c r="D1161" i="5" s="1"/>
  <c r="D1162" i="5" s="1"/>
  <c r="D1163" i="5" s="1"/>
  <c r="D1164" i="5" s="1"/>
  <c r="D1165" i="5" s="1"/>
  <c r="D1166" i="5" s="1"/>
  <c r="D1167" i="5" s="1"/>
  <c r="D1168" i="5" s="1"/>
  <c r="D1169" i="5" s="1"/>
  <c r="D1170" i="5" s="1"/>
  <c r="D1171" i="5" s="1"/>
  <c r="D1172" i="5" s="1"/>
  <c r="D1173" i="5" s="1"/>
  <c r="D1174" i="5" s="1"/>
  <c r="D1175" i="5" s="1"/>
  <c r="D1176" i="5" s="1"/>
  <c r="D1177" i="5" s="1"/>
  <c r="D1178" i="5" s="1"/>
  <c r="D1179" i="5" s="1"/>
  <c r="D1180" i="5" s="1"/>
  <c r="D1181" i="5" s="1"/>
  <c r="D1182" i="5" s="1"/>
  <c r="D1183" i="5" s="1"/>
  <c r="D1184" i="5" s="1"/>
  <c r="D1185" i="5" s="1"/>
  <c r="D1186" i="5" s="1"/>
  <c r="D1187" i="5" s="1"/>
  <c r="D1188" i="5" s="1"/>
  <c r="D1189" i="5" s="1"/>
  <c r="D1190" i="5" s="1"/>
  <c r="D1191" i="5" s="1"/>
  <c r="D1192" i="5" s="1"/>
  <c r="D1193" i="5" s="1"/>
  <c r="D1194" i="5" s="1"/>
  <c r="D1195" i="5" s="1"/>
  <c r="D1196" i="5" s="1"/>
  <c r="D1197" i="5" s="1"/>
  <c r="D1198" i="5" s="1"/>
  <c r="D1199" i="5" s="1"/>
  <c r="D1200" i="5" s="1"/>
  <c r="D1201" i="5" s="1"/>
  <c r="D1202" i="5" s="1"/>
  <c r="D1203" i="5" s="1"/>
  <c r="D1204" i="5" s="1"/>
  <c r="D1205" i="5" s="1"/>
  <c r="D1206" i="5" s="1"/>
  <c r="D1207" i="5" s="1"/>
  <c r="D1208" i="5" s="1"/>
  <c r="D1209" i="5" s="1"/>
  <c r="D1210" i="5" s="1"/>
  <c r="D1211" i="5" s="1"/>
  <c r="D1212" i="5" s="1"/>
  <c r="D1213" i="5" s="1"/>
  <c r="D1214" i="5" s="1"/>
  <c r="D1215" i="5" s="1"/>
  <c r="D1216" i="5" s="1"/>
  <c r="D1217" i="5" s="1"/>
  <c r="D1218" i="5" s="1"/>
  <c r="D1219" i="5" s="1"/>
  <c r="D1220" i="5" s="1"/>
  <c r="D1221" i="5" s="1"/>
  <c r="D1222" i="5" s="1"/>
  <c r="D1223" i="5" s="1"/>
  <c r="D1224" i="5" s="1"/>
  <c r="D1225" i="5" s="1"/>
  <c r="D1226" i="5" s="1"/>
  <c r="D1227" i="5" s="1"/>
  <c r="D1228" i="5" s="1"/>
  <c r="D1229" i="5" s="1"/>
  <c r="D1230" i="5" s="1"/>
  <c r="D1231" i="5" s="1"/>
  <c r="D1232" i="5" s="1"/>
  <c r="D1233" i="5" s="1"/>
  <c r="D1234" i="5" s="1"/>
  <c r="D1235" i="5" s="1"/>
  <c r="D1236" i="5" s="1"/>
  <c r="D1237" i="5" s="1"/>
  <c r="D1238" i="5" s="1"/>
  <c r="D1239" i="5" s="1"/>
  <c r="D1240" i="5" s="1"/>
  <c r="D1241" i="5" s="1"/>
  <c r="D1242" i="5" s="1"/>
  <c r="D1243" i="5" s="1"/>
  <c r="D1244" i="5" s="1"/>
  <c r="D1245" i="5" s="1"/>
  <c r="D1246" i="5" s="1"/>
  <c r="D1247" i="5" s="1"/>
  <c r="D1248" i="5" s="1"/>
  <c r="D1249" i="5" s="1"/>
  <c r="D1250" i="5" s="1"/>
  <c r="D1251" i="5" s="1"/>
  <c r="D1252" i="5" s="1"/>
  <c r="D1253" i="5" s="1"/>
  <c r="D1254" i="5" s="1"/>
  <c r="D1255" i="5" s="1"/>
  <c r="D1256" i="5" s="1"/>
  <c r="D1257" i="5" s="1"/>
  <c r="D1258" i="5" s="1"/>
  <c r="D1259" i="5" s="1"/>
  <c r="D1260" i="5" s="1"/>
  <c r="D1261" i="5" s="1"/>
  <c r="D1262" i="5" s="1"/>
  <c r="D1263" i="5" s="1"/>
  <c r="D1264" i="5" s="1"/>
  <c r="D1265" i="5" s="1"/>
  <c r="D1266" i="5" s="1"/>
  <c r="D1267" i="5" s="1"/>
  <c r="D1268" i="5" s="1"/>
  <c r="D1269" i="5" s="1"/>
  <c r="D1270" i="5" s="1"/>
  <c r="D1271" i="5" s="1"/>
  <c r="D1272" i="5" s="1"/>
  <c r="D1273" i="5" s="1"/>
  <c r="D1274" i="5" s="1"/>
  <c r="D1275" i="5" s="1"/>
  <c r="D1276" i="5" s="1"/>
  <c r="D1277" i="5" s="1"/>
  <c r="D1278" i="5" s="1"/>
  <c r="D1279" i="5" s="1"/>
  <c r="D1280" i="5" s="1"/>
  <c r="D1281" i="5" s="1"/>
  <c r="D1282" i="5" s="1"/>
  <c r="D1283" i="5" s="1"/>
  <c r="D1284" i="5" s="1"/>
  <c r="D1285" i="5" s="1"/>
  <c r="D1286" i="5" s="1"/>
  <c r="D1287" i="5" s="1"/>
  <c r="D1288" i="5" s="1"/>
  <c r="D1289" i="5" s="1"/>
  <c r="D1290" i="5" s="1"/>
  <c r="D1291" i="5" s="1"/>
  <c r="D1292" i="5" s="1"/>
  <c r="D1293" i="5" s="1"/>
  <c r="D1294" i="5" s="1"/>
  <c r="D1295" i="5" s="1"/>
  <c r="D1296" i="5" s="1"/>
  <c r="D1297" i="5" s="1"/>
  <c r="D1298" i="5" s="1"/>
  <c r="D1299" i="5" s="1"/>
  <c r="D1300" i="5" s="1"/>
  <c r="D1301" i="5" s="1"/>
  <c r="D1302" i="5" s="1"/>
  <c r="D1303" i="5" s="1"/>
  <c r="D1304" i="5" s="1"/>
  <c r="D1305" i="5" s="1"/>
  <c r="D1306" i="5" s="1"/>
  <c r="D1307" i="5" s="1"/>
  <c r="D1308" i="5" s="1"/>
  <c r="D1309" i="5" s="1"/>
  <c r="D1310" i="5" s="1"/>
  <c r="D1311" i="5" s="1"/>
  <c r="D1312" i="5" s="1"/>
  <c r="D1313" i="5" s="1"/>
  <c r="D1314" i="5" s="1"/>
  <c r="D1315" i="5" s="1"/>
  <c r="D1316" i="5" s="1"/>
  <c r="D1317" i="5" s="1"/>
  <c r="D1318" i="5" s="1"/>
  <c r="D1319" i="5" s="1"/>
  <c r="D1320" i="5" s="1"/>
  <c r="D1321" i="5" s="1"/>
  <c r="D1322" i="5" s="1"/>
  <c r="D1323" i="5" s="1"/>
  <c r="D1324" i="5" s="1"/>
  <c r="D1325" i="5" s="1"/>
  <c r="D1326" i="5" s="1"/>
  <c r="D1327" i="5" s="1"/>
  <c r="D1328" i="5" s="1"/>
  <c r="D1329" i="5" s="1"/>
  <c r="D1330" i="5" s="1"/>
  <c r="D1331" i="5" s="1"/>
  <c r="D1332" i="5" s="1"/>
  <c r="D1333" i="5" s="1"/>
  <c r="D1334" i="5" s="1"/>
  <c r="D1335" i="5" s="1"/>
  <c r="D1336" i="5" s="1"/>
  <c r="D1337" i="5" s="1"/>
  <c r="D1338" i="5" s="1"/>
  <c r="D1339" i="5" s="1"/>
  <c r="D1340" i="5" s="1"/>
  <c r="D1341" i="5" s="1"/>
  <c r="D1342" i="5" s="1"/>
  <c r="D1343" i="5" s="1"/>
  <c r="D1344" i="5" s="1"/>
  <c r="D1345" i="5" s="1"/>
  <c r="D1346" i="5" s="1"/>
  <c r="D1347" i="5" s="1"/>
  <c r="D1348" i="5" s="1"/>
  <c r="D1349" i="5" s="1"/>
  <c r="D1350" i="5" s="1"/>
  <c r="D1351" i="5" s="1"/>
  <c r="D1352" i="5" s="1"/>
  <c r="D1353" i="5" s="1"/>
  <c r="D1354" i="5" s="1"/>
  <c r="D1355" i="5" s="1"/>
  <c r="D1356" i="5" s="1"/>
  <c r="D1357" i="5" s="1"/>
  <c r="D1358" i="5" s="1"/>
  <c r="D1359" i="5" s="1"/>
  <c r="D1360" i="5" s="1"/>
  <c r="D1361" i="5" s="1"/>
  <c r="D1362" i="5" s="1"/>
  <c r="D1363" i="5" s="1"/>
  <c r="D1364" i="5" s="1"/>
  <c r="D1365" i="5" s="1"/>
  <c r="D1366" i="5" s="1"/>
  <c r="D1367" i="5" s="1"/>
  <c r="D1368" i="5" s="1"/>
  <c r="D1369" i="5" s="1"/>
  <c r="D1370" i="5" s="1"/>
  <c r="D1371" i="5" s="1"/>
  <c r="D1372" i="5" s="1"/>
  <c r="D1373" i="5" s="1"/>
  <c r="D1374" i="5" s="1"/>
  <c r="D1375" i="5" s="1"/>
  <c r="D1376" i="5" s="1"/>
  <c r="D1377" i="5" s="1"/>
  <c r="D1378" i="5" s="1"/>
  <c r="D1379" i="5" s="1"/>
  <c r="D1380" i="5" s="1"/>
  <c r="D1381" i="5" s="1"/>
  <c r="D1382" i="5" s="1"/>
  <c r="D1383" i="5" s="1"/>
  <c r="D1384" i="5" s="1"/>
  <c r="D1385" i="5" s="1"/>
  <c r="D1386" i="5" s="1"/>
  <c r="D1387" i="5" s="1"/>
  <c r="D1388" i="5" s="1"/>
  <c r="D1389" i="5" s="1"/>
  <c r="D1390" i="5" s="1"/>
  <c r="D1391" i="5" s="1"/>
  <c r="D1392" i="5" s="1"/>
  <c r="D1393" i="5" s="1"/>
  <c r="D1394" i="5" s="1"/>
  <c r="D1395" i="5" s="1"/>
  <c r="D1396" i="5" s="1"/>
  <c r="D1397" i="5" s="1"/>
  <c r="D1398" i="5" s="1"/>
  <c r="D1399" i="5" s="1"/>
  <c r="D1400" i="5" s="1"/>
  <c r="D1401" i="5" s="1"/>
  <c r="D1402" i="5" s="1"/>
  <c r="D1403" i="5" s="1"/>
  <c r="D1404" i="5" s="1"/>
  <c r="D1405" i="5" s="1"/>
  <c r="D1406" i="5" s="1"/>
  <c r="D1407" i="5" s="1"/>
  <c r="D1408" i="5" s="1"/>
  <c r="D1409" i="5" s="1"/>
  <c r="D1410" i="5" s="1"/>
  <c r="D1411" i="5" s="1"/>
  <c r="D1412" i="5" s="1"/>
  <c r="D1413" i="5" s="1"/>
  <c r="D1414" i="5" s="1"/>
  <c r="D1415" i="5" s="1"/>
  <c r="D1416" i="5" s="1"/>
  <c r="D1417" i="5" s="1"/>
  <c r="D1418" i="5" s="1"/>
  <c r="D1419" i="5" s="1"/>
  <c r="D1420" i="5" s="1"/>
  <c r="D1421" i="5" s="1"/>
  <c r="D1422" i="5" s="1"/>
  <c r="D1423" i="5" s="1"/>
  <c r="D1424" i="5" s="1"/>
  <c r="D1425" i="5" s="1"/>
  <c r="D1426" i="5" s="1"/>
  <c r="D1427" i="5" s="1"/>
  <c r="D1428" i="5" s="1"/>
  <c r="D1429" i="5" s="1"/>
  <c r="D1430" i="5" s="1"/>
  <c r="D1431" i="5" s="1"/>
  <c r="D1432" i="5" s="1"/>
  <c r="D1433" i="5" s="1"/>
  <c r="D1434" i="5" s="1"/>
  <c r="D1435" i="5" s="1"/>
  <c r="D1436" i="5" s="1"/>
  <c r="D1437" i="5" s="1"/>
  <c r="D1438" i="5" s="1"/>
  <c r="D1439" i="5" s="1"/>
  <c r="D1440" i="5" s="1"/>
  <c r="D1441" i="5" s="1"/>
  <c r="D1442" i="5" s="1"/>
  <c r="D1443" i="5" s="1"/>
  <c r="D1444" i="5" s="1"/>
  <c r="D1445" i="5" s="1"/>
  <c r="D1446" i="5" s="1"/>
  <c r="D1447" i="5" s="1"/>
  <c r="D1448" i="5" s="1"/>
  <c r="D1449" i="5" s="1"/>
  <c r="D1450" i="5" s="1"/>
  <c r="D1451" i="5" s="1"/>
  <c r="D1452" i="5" s="1"/>
  <c r="D1453" i="5" s="1"/>
  <c r="D1454" i="5" s="1"/>
  <c r="D1455" i="5" s="1"/>
  <c r="D1456" i="5" s="1"/>
  <c r="D1457" i="5" s="1"/>
  <c r="D1458" i="5" s="1"/>
  <c r="D1459" i="5" s="1"/>
  <c r="D1460" i="5" s="1"/>
  <c r="D1461" i="5" s="1"/>
  <c r="D1462" i="5" s="1"/>
  <c r="D1463" i="5" s="1"/>
  <c r="D1464" i="5" s="1"/>
  <c r="D1465" i="5" s="1"/>
  <c r="D1466" i="5" s="1"/>
  <c r="D1467" i="5" s="1"/>
  <c r="D1468" i="5" s="1"/>
  <c r="D1469" i="5" s="1"/>
  <c r="D1470" i="5" s="1"/>
  <c r="D1471" i="5" s="1"/>
  <c r="D1472" i="5" s="1"/>
  <c r="D1473" i="5" s="1"/>
  <c r="D1474" i="5" s="1"/>
  <c r="D1475" i="5" s="1"/>
  <c r="D1476" i="5" s="1"/>
  <c r="D1477" i="5" s="1"/>
  <c r="D1478" i="5" s="1"/>
  <c r="D1479" i="5" s="1"/>
  <c r="D1480" i="5" s="1"/>
  <c r="D1481" i="5" s="1"/>
  <c r="D1482" i="5" s="1"/>
  <c r="D1483" i="5" s="1"/>
  <c r="D1484" i="5" s="1"/>
  <c r="D1485" i="5" s="1"/>
  <c r="D1486" i="5" s="1"/>
  <c r="D1487" i="5" s="1"/>
  <c r="D1488" i="5" s="1"/>
  <c r="D1489" i="5" s="1"/>
  <c r="D1490" i="5" s="1"/>
  <c r="D1491" i="5" s="1"/>
  <c r="D1492" i="5" s="1"/>
  <c r="D1493" i="5" s="1"/>
  <c r="D1494" i="5" s="1"/>
  <c r="D1495" i="5" s="1"/>
  <c r="D1496" i="5" s="1"/>
  <c r="D1497" i="5" s="1"/>
  <c r="D1498" i="5" s="1"/>
  <c r="D1499" i="5" s="1"/>
  <c r="D1500" i="5" s="1"/>
  <c r="D1501" i="5" s="1"/>
  <c r="D1502" i="5" s="1"/>
  <c r="D1503" i="5" s="1"/>
  <c r="D1504" i="5" s="1"/>
  <c r="D1505" i="5" s="1"/>
  <c r="D1506" i="5" s="1"/>
  <c r="D1507" i="5" s="1"/>
  <c r="D1508" i="5" s="1"/>
  <c r="D1509" i="5" s="1"/>
  <c r="D1510" i="5" s="1"/>
  <c r="D1511" i="5" s="1"/>
  <c r="D1512" i="5" s="1"/>
  <c r="D1513" i="5" s="1"/>
  <c r="D1514" i="5" s="1"/>
  <c r="D1515" i="5" s="1"/>
  <c r="D1516" i="5" s="1"/>
  <c r="D1517" i="5" s="1"/>
  <c r="D1518" i="5" s="1"/>
  <c r="D1519" i="5" s="1"/>
  <c r="D1520" i="5" s="1"/>
  <c r="D1521" i="5" s="1"/>
  <c r="D1522" i="5" s="1"/>
  <c r="D1523" i="5" s="1"/>
  <c r="D1524" i="5" s="1"/>
  <c r="D1525" i="5" s="1"/>
  <c r="D1526" i="5" s="1"/>
  <c r="D1527" i="5" s="1"/>
  <c r="D1528" i="5" s="1"/>
  <c r="D1529" i="5" s="1"/>
  <c r="D1530" i="5" s="1"/>
  <c r="D1531" i="5" s="1"/>
  <c r="D1532" i="5" s="1"/>
  <c r="D1533" i="5" s="1"/>
  <c r="D1534" i="5" s="1"/>
  <c r="D1535" i="5" s="1"/>
  <c r="D1536" i="5" s="1"/>
  <c r="D1537" i="5" s="1"/>
  <c r="D1538" i="5" s="1"/>
  <c r="D1539" i="5" s="1"/>
  <c r="D1540" i="5" s="1"/>
  <c r="D1541" i="5" s="1"/>
  <c r="D1542" i="5" s="1"/>
  <c r="D1543" i="5" s="1"/>
  <c r="D1544" i="5" s="1"/>
  <c r="D1545" i="5" s="1"/>
  <c r="D1546" i="5" s="1"/>
  <c r="D1547" i="5" s="1"/>
  <c r="D1548" i="5" s="1"/>
  <c r="D1549" i="5" s="1"/>
  <c r="D1550" i="5" s="1"/>
  <c r="D1551" i="5" s="1"/>
  <c r="D1552" i="5" s="1"/>
  <c r="D1553" i="5" s="1"/>
  <c r="D1554" i="5" s="1"/>
  <c r="D1555" i="5" s="1"/>
  <c r="D1556" i="5" s="1"/>
  <c r="D1557" i="5" s="1"/>
  <c r="D1558" i="5" s="1"/>
  <c r="D1559" i="5" s="1"/>
  <c r="D1560" i="5" s="1"/>
  <c r="D1561" i="5" s="1"/>
  <c r="D1562" i="5" s="1"/>
  <c r="D1563" i="5" s="1"/>
  <c r="D1564" i="5" s="1"/>
  <c r="D1565" i="5" s="1"/>
  <c r="D1566" i="5" s="1"/>
  <c r="D1567" i="5" s="1"/>
  <c r="D1568" i="5" s="1"/>
  <c r="D1569" i="5" s="1"/>
  <c r="D1570" i="5" s="1"/>
  <c r="D1571" i="5" s="1"/>
  <c r="D1572" i="5" s="1"/>
  <c r="D1573" i="5" s="1"/>
  <c r="D1574" i="5" s="1"/>
  <c r="D1575" i="5" s="1"/>
  <c r="D1576" i="5" s="1"/>
  <c r="D1577" i="5" s="1"/>
  <c r="D1578" i="5" s="1"/>
  <c r="D1579" i="5" s="1"/>
  <c r="D1580" i="5" s="1"/>
  <c r="D1581" i="5" s="1"/>
  <c r="D1582" i="5" s="1"/>
  <c r="D1583" i="5" s="1"/>
  <c r="D1584" i="5" s="1"/>
  <c r="D1585" i="5" s="1"/>
  <c r="D1586" i="5" s="1"/>
  <c r="D1587" i="5" s="1"/>
  <c r="D1588" i="5" s="1"/>
  <c r="D1589" i="5" s="1"/>
  <c r="D1590" i="5" s="1"/>
  <c r="D1591" i="5" s="1"/>
  <c r="D1592" i="5" s="1"/>
  <c r="D1593" i="5" s="1"/>
  <c r="D1594" i="5" s="1"/>
  <c r="D1595" i="5" s="1"/>
  <c r="D1596" i="5" s="1"/>
  <c r="D1597" i="5" s="1"/>
  <c r="D1598" i="5" s="1"/>
  <c r="D1599" i="5" s="1"/>
  <c r="D1600" i="5" s="1"/>
  <c r="D1601" i="5" s="1"/>
  <c r="D1602" i="5" s="1"/>
  <c r="D1603" i="5" s="1"/>
  <c r="D1604" i="5" s="1"/>
  <c r="D1605" i="5" s="1"/>
  <c r="D1606" i="5" s="1"/>
  <c r="D1607" i="5" s="1"/>
  <c r="D1608" i="5" s="1"/>
  <c r="D1609" i="5" s="1"/>
  <c r="D1610" i="5" s="1"/>
  <c r="D1611" i="5" s="1"/>
  <c r="D1612" i="5" s="1"/>
  <c r="D1613" i="5" s="1"/>
  <c r="D1614" i="5" s="1"/>
  <c r="D1615" i="5" s="1"/>
  <c r="D1616" i="5" s="1"/>
  <c r="D1617" i="5" s="1"/>
  <c r="D1618" i="5" s="1"/>
  <c r="D1619" i="5" s="1"/>
  <c r="D1620" i="5" s="1"/>
  <c r="D1621" i="5" s="1"/>
  <c r="D1622" i="5" s="1"/>
  <c r="D1623" i="5" s="1"/>
  <c r="D1624" i="5" s="1"/>
  <c r="D1625" i="5" s="1"/>
  <c r="D1626" i="5" s="1"/>
  <c r="D1627" i="5" s="1"/>
  <c r="D1628" i="5" s="1"/>
  <c r="D1629" i="5" s="1"/>
  <c r="D1630" i="5" s="1"/>
  <c r="D1631" i="5" s="1"/>
  <c r="D1632" i="5" s="1"/>
  <c r="D1633" i="5" s="1"/>
  <c r="D1634" i="5" s="1"/>
  <c r="D1635" i="5" s="1"/>
  <c r="D1636" i="5" s="1"/>
  <c r="D1637" i="5" s="1"/>
  <c r="D1638" i="5" s="1"/>
  <c r="D1639" i="5" s="1"/>
  <c r="D1640" i="5" s="1"/>
  <c r="D1641" i="5" s="1"/>
  <c r="D1642" i="5" s="1"/>
  <c r="D1643" i="5" s="1"/>
  <c r="D1644" i="5" s="1"/>
  <c r="D1645" i="5" s="1"/>
  <c r="D1646" i="5" s="1"/>
  <c r="D1647" i="5" s="1"/>
  <c r="D1648" i="5" s="1"/>
  <c r="D1649" i="5" s="1"/>
  <c r="D1650" i="5" s="1"/>
  <c r="D1651" i="5" s="1"/>
  <c r="D1652" i="5" s="1"/>
  <c r="D1653" i="5" s="1"/>
  <c r="D1654" i="5" s="1"/>
  <c r="D1655" i="5" s="1"/>
  <c r="D1656" i="5" s="1"/>
  <c r="D1657" i="5" s="1"/>
  <c r="D1658" i="5" s="1"/>
  <c r="D1659" i="5" s="1"/>
  <c r="D1660" i="5" s="1"/>
  <c r="D1661" i="5" s="1"/>
  <c r="D1662" i="5" s="1"/>
  <c r="D1663" i="5" s="1"/>
  <c r="D1664" i="5" s="1"/>
  <c r="D1665" i="5" s="1"/>
  <c r="D1666" i="5" s="1"/>
  <c r="D1667" i="5" s="1"/>
  <c r="D1668" i="5" s="1"/>
  <c r="D1669" i="5" s="1"/>
  <c r="D1670" i="5" s="1"/>
  <c r="D1671" i="5" s="1"/>
  <c r="D1672" i="5" s="1"/>
  <c r="D1673" i="5" s="1"/>
  <c r="D1674" i="5" s="1"/>
  <c r="D1675" i="5" s="1"/>
  <c r="D1676" i="5" s="1"/>
  <c r="D1677" i="5" s="1"/>
  <c r="D1678" i="5" s="1"/>
  <c r="D1679" i="5" s="1"/>
  <c r="D1680" i="5" s="1"/>
  <c r="D1681" i="5" s="1"/>
  <c r="D1682" i="5" s="1"/>
  <c r="D1683" i="5" s="1"/>
  <c r="D1684" i="5" s="1"/>
  <c r="D1685" i="5" s="1"/>
  <c r="D1686" i="5" s="1"/>
  <c r="D1687" i="5" s="1"/>
  <c r="D1688" i="5" s="1"/>
  <c r="D1689" i="5" s="1"/>
  <c r="D1690" i="5" s="1"/>
  <c r="D1691" i="5" s="1"/>
  <c r="D1692" i="5" s="1"/>
  <c r="D1693" i="5" s="1"/>
  <c r="D1694" i="5" s="1"/>
  <c r="D1695" i="5" s="1"/>
  <c r="D1696" i="5" s="1"/>
  <c r="D1697" i="5" s="1"/>
  <c r="D1698" i="5" s="1"/>
  <c r="D1699" i="5" s="1"/>
  <c r="D1700" i="5" s="1"/>
  <c r="D1701" i="5" s="1"/>
  <c r="D1702" i="5" s="1"/>
  <c r="D1703" i="5" s="1"/>
  <c r="D1704" i="5" s="1"/>
  <c r="D1705" i="5" s="1"/>
  <c r="D1706" i="5" s="1"/>
  <c r="D1707" i="5" s="1"/>
  <c r="D1708" i="5" s="1"/>
  <c r="D1709" i="5" s="1"/>
  <c r="D1710" i="5" s="1"/>
  <c r="D1711" i="5" s="1"/>
  <c r="D1712" i="5" s="1"/>
  <c r="D1713" i="5" s="1"/>
  <c r="D1714" i="5" s="1"/>
  <c r="D1715" i="5" s="1"/>
  <c r="D1716" i="5" s="1"/>
  <c r="D1717" i="5" s="1"/>
  <c r="D1718" i="5" s="1"/>
  <c r="D1719" i="5" s="1"/>
  <c r="D1720" i="5" s="1"/>
  <c r="D1721" i="5" s="1"/>
  <c r="D1722" i="5" s="1"/>
  <c r="D1723" i="5" s="1"/>
  <c r="D1724" i="5" s="1"/>
  <c r="D1725" i="5" s="1"/>
  <c r="D1726" i="5" s="1"/>
  <c r="D1727" i="5" s="1"/>
  <c r="D1728" i="5" s="1"/>
  <c r="D1729" i="5" s="1"/>
  <c r="D1730" i="5" s="1"/>
  <c r="D1731" i="5" s="1"/>
  <c r="D1732" i="5" s="1"/>
  <c r="D1733" i="5" s="1"/>
  <c r="D1734" i="5" s="1"/>
  <c r="D1735" i="5" s="1"/>
  <c r="D1736" i="5" s="1"/>
  <c r="D1737" i="5" s="1"/>
  <c r="D1738" i="5" s="1"/>
  <c r="D1739" i="5" s="1"/>
  <c r="D1740" i="5" s="1"/>
  <c r="D1741" i="5" s="1"/>
  <c r="D1742" i="5" s="1"/>
  <c r="D1743" i="5" s="1"/>
  <c r="D1744" i="5" s="1"/>
  <c r="D1745" i="5" s="1"/>
  <c r="D1746" i="5" s="1"/>
  <c r="D1747" i="5" s="1"/>
  <c r="D1748" i="5" s="1"/>
  <c r="D1749" i="5" s="1"/>
  <c r="D1750" i="5" s="1"/>
  <c r="D1751" i="5" s="1"/>
  <c r="D1752" i="5" s="1"/>
  <c r="D1753" i="5" s="1"/>
  <c r="D1754" i="5" s="1"/>
  <c r="D1755" i="5" s="1"/>
  <c r="D1756" i="5" s="1"/>
  <c r="D1757" i="5" s="1"/>
  <c r="D1758" i="5" s="1"/>
  <c r="D1759" i="5" s="1"/>
  <c r="D1760" i="5" s="1"/>
  <c r="D1761" i="5" s="1"/>
  <c r="D1762" i="5" s="1"/>
  <c r="D1763" i="5" s="1"/>
  <c r="D1764" i="5" s="1"/>
  <c r="D1765" i="5" s="1"/>
  <c r="D1766" i="5" s="1"/>
  <c r="D1767" i="5" s="1"/>
  <c r="D1768" i="5" s="1"/>
  <c r="D1769" i="5" s="1"/>
  <c r="D1770" i="5" s="1"/>
  <c r="D1771" i="5" s="1"/>
  <c r="D1772" i="5" s="1"/>
  <c r="D1773" i="5" s="1"/>
  <c r="D1774" i="5" s="1"/>
  <c r="D1775" i="5" s="1"/>
  <c r="D1776" i="5" s="1"/>
  <c r="D1777" i="5" s="1"/>
  <c r="D1778" i="5" s="1"/>
  <c r="D1779" i="5" s="1"/>
  <c r="D1780" i="5" s="1"/>
  <c r="D1781" i="5" s="1"/>
  <c r="D1782" i="5" s="1"/>
  <c r="D1783" i="5" s="1"/>
  <c r="D1784" i="5" s="1"/>
  <c r="D1785" i="5" s="1"/>
  <c r="D1786" i="5" s="1"/>
  <c r="D1787" i="5" s="1"/>
  <c r="D1788" i="5" s="1"/>
  <c r="D1789" i="5" s="1"/>
  <c r="D1790" i="5" s="1"/>
  <c r="D1791" i="5" s="1"/>
  <c r="D1792" i="5" s="1"/>
  <c r="D1793" i="5" s="1"/>
  <c r="D1794" i="5" s="1"/>
  <c r="D1795" i="5" s="1"/>
  <c r="D1796" i="5" s="1"/>
  <c r="D1797" i="5" s="1"/>
  <c r="D1798" i="5" s="1"/>
  <c r="D1799" i="5" s="1"/>
  <c r="D1800" i="5" s="1"/>
  <c r="D1801" i="5" s="1"/>
  <c r="D1802" i="5" s="1"/>
  <c r="D1803" i="5" s="1"/>
  <c r="D1804" i="5" s="1"/>
  <c r="D1805" i="5" s="1"/>
  <c r="D1806" i="5" s="1"/>
  <c r="D1807" i="5" s="1"/>
  <c r="D1808" i="5" s="1"/>
  <c r="D1809" i="5" s="1"/>
  <c r="D1810" i="5" s="1"/>
  <c r="D1811" i="5" s="1"/>
  <c r="D1812" i="5" s="1"/>
  <c r="D1813" i="5" s="1"/>
  <c r="D1814" i="5" s="1"/>
  <c r="D1815" i="5" s="1"/>
  <c r="D1816" i="5" s="1"/>
  <c r="D1817" i="5" s="1"/>
  <c r="D1818" i="5" s="1"/>
  <c r="D1819" i="5" s="1"/>
  <c r="D1820" i="5" s="1"/>
  <c r="D1821" i="5" s="1"/>
  <c r="D1822" i="5" s="1"/>
  <c r="D1823" i="5" s="1"/>
  <c r="D1824" i="5" s="1"/>
  <c r="D1825" i="5" s="1"/>
  <c r="D1826" i="5" s="1"/>
  <c r="D1827" i="5" s="1"/>
  <c r="D1828" i="5" s="1"/>
  <c r="D1829" i="5" s="1"/>
  <c r="D1830" i="5" s="1"/>
  <c r="D1831" i="5" s="1"/>
  <c r="D1832" i="5" s="1"/>
  <c r="D1833" i="5" s="1"/>
  <c r="D1834" i="5" s="1"/>
  <c r="D1835" i="5" s="1"/>
  <c r="D1836" i="5" s="1"/>
  <c r="D1837" i="5" s="1"/>
  <c r="D1838" i="5" s="1"/>
  <c r="D1839" i="5" s="1"/>
  <c r="D1840" i="5" s="1"/>
  <c r="D1841" i="5" s="1"/>
  <c r="D1842" i="5" s="1"/>
  <c r="D1843" i="5" s="1"/>
  <c r="D1844" i="5" s="1"/>
  <c r="D1845" i="5" s="1"/>
  <c r="D1846" i="5" s="1"/>
  <c r="D1847" i="5" s="1"/>
  <c r="D1848" i="5" s="1"/>
  <c r="D1849" i="5" s="1"/>
  <c r="D1850" i="5" s="1"/>
  <c r="D1851" i="5" s="1"/>
  <c r="D1852" i="5" s="1"/>
  <c r="D1853" i="5" s="1"/>
  <c r="D1854" i="5" s="1"/>
  <c r="D1855" i="5" s="1"/>
  <c r="D1856" i="5" s="1"/>
  <c r="D1857" i="5" s="1"/>
  <c r="D1858" i="5" s="1"/>
  <c r="D1859" i="5" s="1"/>
  <c r="D1860" i="5" s="1"/>
  <c r="D1861" i="5" s="1"/>
  <c r="D1862" i="5" s="1"/>
  <c r="D1863" i="5" s="1"/>
  <c r="D1864" i="5" s="1"/>
  <c r="D1865" i="5" s="1"/>
  <c r="D1866" i="5" s="1"/>
  <c r="D1867" i="5" s="1"/>
  <c r="D1868" i="5" s="1"/>
  <c r="D1869" i="5" s="1"/>
  <c r="D1870" i="5" s="1"/>
  <c r="D1871" i="5" s="1"/>
  <c r="D1872" i="5" s="1"/>
  <c r="D1873" i="5" s="1"/>
  <c r="D1874" i="5" s="1"/>
  <c r="D1875" i="5" s="1"/>
  <c r="D1876" i="5" s="1"/>
  <c r="D1877" i="5" s="1"/>
  <c r="D1878" i="5" s="1"/>
  <c r="D1879" i="5" s="1"/>
  <c r="D1880" i="5" s="1"/>
  <c r="D1881" i="5" s="1"/>
  <c r="D1882" i="5" s="1"/>
  <c r="D1883" i="5" s="1"/>
  <c r="D1884" i="5" s="1"/>
  <c r="D1885" i="5" s="1"/>
  <c r="D1886" i="5" s="1"/>
  <c r="D1887" i="5" s="1"/>
  <c r="D1888" i="5" s="1"/>
  <c r="D1889" i="5" s="1"/>
  <c r="D1890" i="5" s="1"/>
  <c r="D1891" i="5" s="1"/>
  <c r="D1892" i="5" s="1"/>
  <c r="D1893" i="5" s="1"/>
  <c r="D1894" i="5" s="1"/>
  <c r="D1895" i="5" s="1"/>
  <c r="D1896" i="5" s="1"/>
  <c r="D1897" i="5" s="1"/>
  <c r="D1898" i="5" s="1"/>
  <c r="D1899" i="5" s="1"/>
  <c r="D1900" i="5" s="1"/>
  <c r="D1901" i="5" s="1"/>
  <c r="D1902" i="5" s="1"/>
  <c r="D1903" i="5" s="1"/>
  <c r="D1904" i="5" s="1"/>
  <c r="D1905" i="5" s="1"/>
  <c r="D1906" i="5" s="1"/>
  <c r="D1907" i="5" s="1"/>
  <c r="D1908" i="5" s="1"/>
  <c r="D1909" i="5" s="1"/>
  <c r="D1910" i="5" s="1"/>
  <c r="D1911" i="5" s="1"/>
  <c r="D1912" i="5" s="1"/>
  <c r="D1913" i="5" s="1"/>
  <c r="D1914" i="5" s="1"/>
  <c r="D1915" i="5" s="1"/>
  <c r="D1916" i="5" s="1"/>
  <c r="D1917" i="5" s="1"/>
  <c r="D1918" i="5" s="1"/>
  <c r="D1919" i="5" s="1"/>
  <c r="D1920" i="5" s="1"/>
  <c r="D1921" i="5" s="1"/>
  <c r="D1922" i="5" s="1"/>
  <c r="D1923" i="5" s="1"/>
  <c r="D1924" i="5" s="1"/>
  <c r="D1925" i="5" s="1"/>
  <c r="D1926" i="5" s="1"/>
  <c r="D1927" i="5" s="1"/>
  <c r="D1928" i="5" s="1"/>
  <c r="D1929" i="5" s="1"/>
  <c r="D1930" i="5" s="1"/>
  <c r="D1931" i="5" s="1"/>
  <c r="D1932" i="5" s="1"/>
  <c r="D1933" i="5" s="1"/>
  <c r="D1934" i="5" s="1"/>
  <c r="D1935" i="5" s="1"/>
  <c r="D1936" i="5" s="1"/>
  <c r="D1937" i="5" s="1"/>
  <c r="D1938" i="5" s="1"/>
  <c r="D1939" i="5" s="1"/>
  <c r="D1940" i="5" s="1"/>
  <c r="D1941" i="5" s="1"/>
  <c r="D1942" i="5" s="1"/>
  <c r="D1943" i="5" s="1"/>
  <c r="D1944" i="5" s="1"/>
  <c r="D1945" i="5" s="1"/>
  <c r="D1946" i="5" s="1"/>
  <c r="D1947" i="5" s="1"/>
  <c r="D1948" i="5" s="1"/>
  <c r="D1949" i="5" s="1"/>
  <c r="D1950" i="5" s="1"/>
  <c r="D1951" i="5" s="1"/>
  <c r="D1952" i="5" s="1"/>
  <c r="D1953" i="5" s="1"/>
  <c r="D1954" i="5" s="1"/>
  <c r="D1955" i="5" s="1"/>
  <c r="D1956" i="5" s="1"/>
  <c r="D1957" i="5" s="1"/>
  <c r="D1958" i="5" s="1"/>
  <c r="D1959" i="5" s="1"/>
  <c r="D1960" i="5" s="1"/>
  <c r="D1961" i="5" s="1"/>
  <c r="D1962" i="5" s="1"/>
  <c r="D1963" i="5" s="1"/>
  <c r="D1964" i="5" s="1"/>
  <c r="D1965" i="5" s="1"/>
  <c r="D1966" i="5" s="1"/>
  <c r="D1967" i="5" s="1"/>
  <c r="D1968" i="5" s="1"/>
  <c r="D1969" i="5" s="1"/>
  <c r="D1970" i="5" s="1"/>
  <c r="D1971" i="5" s="1"/>
  <c r="D1972" i="5" s="1"/>
  <c r="D1973" i="5" s="1"/>
  <c r="D1974" i="5" s="1"/>
  <c r="D1975" i="5" s="1"/>
  <c r="D1976" i="5" s="1"/>
  <c r="D1977" i="5" s="1"/>
  <c r="D1978" i="5" s="1"/>
  <c r="D1979" i="5" s="1"/>
  <c r="D1980" i="5" s="1"/>
  <c r="D1981" i="5" s="1"/>
  <c r="D1982" i="5" s="1"/>
  <c r="D1983" i="5" s="1"/>
  <c r="D1984" i="5" s="1"/>
  <c r="D1985" i="5" s="1"/>
  <c r="D1986" i="5" s="1"/>
  <c r="D1987" i="5" s="1"/>
  <c r="D1988" i="5" s="1"/>
  <c r="D1989" i="5" s="1"/>
  <c r="D1990" i="5" s="1"/>
  <c r="D1991" i="5" s="1"/>
  <c r="D1992" i="5" s="1"/>
  <c r="D1993" i="5" s="1"/>
  <c r="D1994" i="5" s="1"/>
  <c r="D1995" i="5" s="1"/>
  <c r="D1996" i="5" s="1"/>
  <c r="D1997" i="5" s="1"/>
  <c r="D1998" i="5" s="1"/>
  <c r="D1999" i="5" s="1"/>
  <c r="D2000" i="5" s="1"/>
  <c r="D2001" i="5" s="1"/>
  <c r="D2002" i="5" s="1"/>
  <c r="D2003" i="5" s="1"/>
  <c r="D2004" i="5" s="1"/>
  <c r="D2005" i="5" s="1"/>
  <c r="D2006" i="5" s="1"/>
  <c r="D2007" i="5" s="1"/>
  <c r="D2008" i="5" s="1"/>
  <c r="D2009" i="5" s="1"/>
  <c r="D2010" i="5" s="1"/>
  <c r="D2011" i="5" s="1"/>
  <c r="D2012" i="5" s="1"/>
  <c r="D2013" i="5" s="1"/>
  <c r="D2014" i="5" s="1"/>
  <c r="D2015" i="5" s="1"/>
  <c r="D2016" i="5" s="1"/>
  <c r="D2017" i="5" s="1"/>
  <c r="D2018" i="5" s="1"/>
  <c r="D2019" i="5" s="1"/>
  <c r="D2020" i="5" s="1"/>
  <c r="D2021" i="5" s="1"/>
  <c r="D2022" i="5" s="1"/>
  <c r="D2023" i="5" s="1"/>
  <c r="D2024" i="5" s="1"/>
  <c r="D2025" i="5" s="1"/>
  <c r="D2026" i="5" s="1"/>
  <c r="D2027" i="5" s="1"/>
  <c r="D2028" i="5" s="1"/>
  <c r="D2029" i="5" s="1"/>
  <c r="D2030" i="5" s="1"/>
  <c r="D2031" i="5" s="1"/>
  <c r="D2032" i="5" s="1"/>
  <c r="D2033" i="5" s="1"/>
  <c r="D2034" i="5" s="1"/>
  <c r="D2035" i="5" s="1"/>
  <c r="D2036" i="5" s="1"/>
  <c r="D2037" i="5" s="1"/>
  <c r="D2038" i="5" s="1"/>
  <c r="D2039" i="5" s="1"/>
  <c r="D2040" i="5" s="1"/>
  <c r="D2041" i="5" s="1"/>
  <c r="D2042" i="5" s="1"/>
  <c r="D2043" i="5" s="1"/>
  <c r="D2044" i="5" s="1"/>
  <c r="D2045" i="5" s="1"/>
  <c r="D2046" i="5" s="1"/>
  <c r="D2047" i="5" s="1"/>
  <c r="D2048" i="5" s="1"/>
  <c r="D2049" i="5" s="1"/>
  <c r="D2050" i="5" s="1"/>
  <c r="D2051" i="5" s="1"/>
  <c r="D2052" i="5" s="1"/>
  <c r="D2053" i="5" s="1"/>
  <c r="D2054" i="5" s="1"/>
  <c r="D2055" i="5" s="1"/>
  <c r="D2056" i="5" s="1"/>
  <c r="D2057" i="5" s="1"/>
  <c r="D2058" i="5" s="1"/>
  <c r="D2059" i="5" s="1"/>
  <c r="D2060" i="5" s="1"/>
  <c r="D2061" i="5" s="1"/>
  <c r="D2062" i="5" s="1"/>
  <c r="D2063" i="5" s="1"/>
  <c r="D2064" i="5" s="1"/>
  <c r="D2065" i="5" s="1"/>
  <c r="D2066" i="5" s="1"/>
  <c r="D2067" i="5" s="1"/>
  <c r="D2068" i="5" s="1"/>
  <c r="D2069" i="5" s="1"/>
  <c r="D2070" i="5" s="1"/>
  <c r="D2071" i="5" s="1"/>
  <c r="D2072" i="5" s="1"/>
  <c r="D2073" i="5" s="1"/>
  <c r="D2074" i="5" s="1"/>
  <c r="D2075" i="5" s="1"/>
  <c r="D2076" i="5" s="1"/>
  <c r="D2077" i="5" s="1"/>
  <c r="D2078" i="5" s="1"/>
  <c r="D2079" i="5" s="1"/>
  <c r="D2080" i="5" s="1"/>
  <c r="D2081" i="5" s="1"/>
  <c r="D2082" i="5" s="1"/>
  <c r="D2083" i="5" s="1"/>
  <c r="D2084" i="5" s="1"/>
  <c r="D2085" i="5" s="1"/>
  <c r="D2086" i="5" s="1"/>
  <c r="D2087" i="5" s="1"/>
  <c r="D2088" i="5" s="1"/>
  <c r="D2089" i="5" s="1"/>
  <c r="D2090" i="5" s="1"/>
  <c r="D2091" i="5" s="1"/>
  <c r="D2092" i="5" s="1"/>
  <c r="D2093" i="5" s="1"/>
  <c r="D2094" i="5" s="1"/>
  <c r="D2095" i="5" s="1"/>
  <c r="D2096" i="5" s="1"/>
  <c r="D2097" i="5" s="1"/>
  <c r="D2098" i="5" s="1"/>
  <c r="D2099" i="5" s="1"/>
  <c r="D2100" i="5" s="1"/>
  <c r="D2101" i="5" s="1"/>
  <c r="D2102" i="5" s="1"/>
  <c r="D2103" i="5" s="1"/>
  <c r="D2104" i="5" s="1"/>
  <c r="D2105" i="5" s="1"/>
  <c r="D2106" i="5" s="1"/>
  <c r="D2107" i="5" s="1"/>
  <c r="D2108" i="5" s="1"/>
  <c r="D2109" i="5" s="1"/>
  <c r="D2110" i="5" s="1"/>
  <c r="D2111" i="5" s="1"/>
  <c r="D2112" i="5" s="1"/>
  <c r="D2113" i="5" s="1"/>
  <c r="D2114" i="5" s="1"/>
  <c r="D2115" i="5" s="1"/>
  <c r="D2116" i="5" s="1"/>
  <c r="D2117" i="5" s="1"/>
  <c r="D2118" i="5" s="1"/>
  <c r="D2119" i="5" s="1"/>
  <c r="D2120" i="5" s="1"/>
  <c r="D2121" i="5" s="1"/>
  <c r="D2122" i="5" s="1"/>
  <c r="D2123" i="5" s="1"/>
  <c r="D2124" i="5" s="1"/>
  <c r="D2125" i="5" s="1"/>
  <c r="D2126" i="5" s="1"/>
  <c r="D2127" i="5" s="1"/>
  <c r="D2128" i="5" s="1"/>
  <c r="D2129" i="5" s="1"/>
  <c r="D2130" i="5" s="1"/>
  <c r="D2131" i="5" s="1"/>
  <c r="D2132" i="5" s="1"/>
  <c r="D2133" i="5" s="1"/>
  <c r="D2134" i="5" s="1"/>
  <c r="D2135" i="5" s="1"/>
  <c r="D2136" i="5" s="1"/>
  <c r="D2137" i="5" s="1"/>
  <c r="D2138" i="5" s="1"/>
  <c r="D2139" i="5" s="1"/>
  <c r="D2140" i="5" s="1"/>
  <c r="D2141" i="5" s="1"/>
  <c r="D2142" i="5" s="1"/>
  <c r="D2143" i="5" s="1"/>
  <c r="D2144" i="5" s="1"/>
  <c r="D2145" i="5" s="1"/>
  <c r="D2146" i="5" s="1"/>
  <c r="D2147" i="5" s="1"/>
  <c r="D2148" i="5" s="1"/>
  <c r="D2149" i="5" s="1"/>
  <c r="D2150" i="5" s="1"/>
  <c r="D2151" i="5" s="1"/>
  <c r="D2152" i="5" s="1"/>
  <c r="D2153" i="5" s="1"/>
  <c r="D2154" i="5" s="1"/>
  <c r="D2155" i="5" s="1"/>
  <c r="D2156" i="5" s="1"/>
  <c r="D2157" i="5" s="1"/>
  <c r="D2158" i="5" s="1"/>
  <c r="D2159" i="5" s="1"/>
  <c r="D2160" i="5" s="1"/>
  <c r="D2161" i="5" s="1"/>
  <c r="D2162" i="5" s="1"/>
  <c r="D2163" i="5" s="1"/>
  <c r="D2164" i="5" s="1"/>
  <c r="D2165" i="5" s="1"/>
  <c r="D2166" i="5" s="1"/>
  <c r="D2167" i="5" s="1"/>
  <c r="D2168" i="5" s="1"/>
  <c r="D2169" i="5" s="1"/>
  <c r="D2170" i="5" s="1"/>
  <c r="D2171" i="5" s="1"/>
  <c r="D2172" i="5" s="1"/>
  <c r="D2173" i="5" s="1"/>
  <c r="D2174" i="5" s="1"/>
  <c r="D2175" i="5" s="1"/>
  <c r="D2176" i="5" s="1"/>
  <c r="D2177" i="5" s="1"/>
  <c r="D2178" i="5" s="1"/>
  <c r="D2179" i="5" s="1"/>
  <c r="D2180" i="5" s="1"/>
  <c r="D2181" i="5" s="1"/>
  <c r="D2182" i="5" s="1"/>
  <c r="D2183" i="5" s="1"/>
  <c r="D2184" i="5" s="1"/>
  <c r="D2185" i="5" s="1"/>
  <c r="D2186" i="5" s="1"/>
  <c r="D2187" i="5" s="1"/>
  <c r="D2188" i="5" s="1"/>
  <c r="D2189" i="5" s="1"/>
  <c r="D2190" i="5" s="1"/>
  <c r="D2191" i="5" s="1"/>
  <c r="D2192" i="5" s="1"/>
  <c r="D2193" i="5" s="1"/>
  <c r="D2194" i="5" s="1"/>
  <c r="D2195" i="5" s="1"/>
  <c r="D2196" i="5" s="1"/>
  <c r="D2197" i="5" s="1"/>
  <c r="D2198" i="5" s="1"/>
  <c r="D2199" i="5" s="1"/>
  <c r="D2200" i="5" s="1"/>
  <c r="D2201" i="5" s="1"/>
  <c r="D2202" i="5" s="1"/>
  <c r="D2203" i="5" s="1"/>
  <c r="D2204" i="5" s="1"/>
  <c r="D2205" i="5" s="1"/>
  <c r="D2206" i="5" s="1"/>
  <c r="D2207" i="5" s="1"/>
  <c r="D2208" i="5" s="1"/>
  <c r="D2209" i="5" s="1"/>
  <c r="D2210" i="5" s="1"/>
  <c r="D2211" i="5" s="1"/>
  <c r="D2212" i="5" s="1"/>
  <c r="D2213" i="5" s="1"/>
  <c r="D2214" i="5" s="1"/>
  <c r="D2215" i="5" s="1"/>
  <c r="D2216" i="5" s="1"/>
  <c r="D2217" i="5" s="1"/>
  <c r="D2218" i="5" s="1"/>
  <c r="D2219" i="5" s="1"/>
  <c r="D2220" i="5" s="1"/>
  <c r="D2221" i="5" s="1"/>
  <c r="D2222" i="5" s="1"/>
  <c r="D2223" i="5" s="1"/>
  <c r="D2224" i="5" s="1"/>
  <c r="D2225" i="5" s="1"/>
  <c r="D2226" i="5" s="1"/>
  <c r="D2227" i="5" s="1"/>
  <c r="D2228" i="5" s="1"/>
  <c r="D2229" i="5" s="1"/>
  <c r="D2230" i="5" s="1"/>
  <c r="D2231" i="5" s="1"/>
  <c r="D2232" i="5" s="1"/>
  <c r="D2233" i="5" s="1"/>
  <c r="D2234" i="5" s="1"/>
  <c r="D2235" i="5" s="1"/>
  <c r="D2236" i="5" s="1"/>
  <c r="D2237" i="5" s="1"/>
  <c r="D2238" i="5" s="1"/>
  <c r="D2239" i="5" s="1"/>
  <c r="D2240" i="5" s="1"/>
  <c r="D2241" i="5" s="1"/>
  <c r="D2242" i="5" s="1"/>
  <c r="D2243" i="5" s="1"/>
  <c r="D2244" i="5" s="1"/>
  <c r="D2245" i="5" s="1"/>
  <c r="D2246" i="5" s="1"/>
  <c r="D2247" i="5" s="1"/>
  <c r="D2248" i="5" s="1"/>
  <c r="D2249" i="5" s="1"/>
  <c r="D2250" i="5" s="1"/>
  <c r="D2251" i="5" s="1"/>
  <c r="D2252" i="5" s="1"/>
  <c r="D2253" i="5" s="1"/>
  <c r="D2254" i="5" s="1"/>
  <c r="D2255" i="5" s="1"/>
  <c r="D2256" i="5" s="1"/>
  <c r="D2257" i="5" s="1"/>
  <c r="D2258" i="5" s="1"/>
  <c r="D2259" i="5" s="1"/>
  <c r="D2260" i="5" s="1"/>
  <c r="D2261" i="5" s="1"/>
  <c r="D2262" i="5" s="1"/>
  <c r="D2263" i="5" s="1"/>
  <c r="D2264" i="5" s="1"/>
  <c r="D2265" i="5" s="1"/>
  <c r="D2266" i="5" s="1"/>
  <c r="D2267" i="5" s="1"/>
  <c r="D2268" i="5" s="1"/>
  <c r="D2269" i="5" s="1"/>
  <c r="D2270" i="5" s="1"/>
  <c r="D2271" i="5" s="1"/>
  <c r="D2272" i="5" s="1"/>
  <c r="D2273" i="5" s="1"/>
  <c r="D2274" i="5" s="1"/>
  <c r="D2275" i="5" s="1"/>
  <c r="D2276" i="5" s="1"/>
  <c r="D2277" i="5" s="1"/>
  <c r="D2278" i="5" s="1"/>
  <c r="D2279" i="5" s="1"/>
  <c r="D2280" i="5" s="1"/>
  <c r="D2281" i="5" s="1"/>
  <c r="D2282" i="5" s="1"/>
  <c r="D2283" i="5" s="1"/>
  <c r="D2284" i="5" s="1"/>
  <c r="D2285" i="5" s="1"/>
  <c r="D2286" i="5" s="1"/>
  <c r="D2287" i="5" s="1"/>
  <c r="D2288" i="5" s="1"/>
  <c r="D2289" i="5" s="1"/>
  <c r="D2290" i="5" s="1"/>
  <c r="D2291" i="5" s="1"/>
  <c r="D2292" i="5" s="1"/>
  <c r="D2293" i="5" s="1"/>
  <c r="D2294" i="5" s="1"/>
  <c r="D2295" i="5" s="1"/>
  <c r="D2296" i="5" s="1"/>
  <c r="D2297" i="5" s="1"/>
  <c r="D2298" i="5" s="1"/>
  <c r="D2299" i="5" s="1"/>
  <c r="D2300" i="5" s="1"/>
  <c r="D2301" i="5" s="1"/>
  <c r="D2302" i="5" s="1"/>
  <c r="D2303" i="5" s="1"/>
  <c r="D2304" i="5" s="1"/>
  <c r="D2305" i="5" s="1"/>
  <c r="D2306" i="5" s="1"/>
  <c r="D2307" i="5" s="1"/>
  <c r="D2308" i="5" s="1"/>
  <c r="D2309" i="5" s="1"/>
  <c r="D2310" i="5" s="1"/>
  <c r="D2311" i="5" s="1"/>
  <c r="D2312" i="5" s="1"/>
  <c r="D2313" i="5" s="1"/>
  <c r="D2314" i="5" s="1"/>
  <c r="D2315" i="5" s="1"/>
  <c r="D2316" i="5" s="1"/>
  <c r="D2317" i="5" s="1"/>
  <c r="D2318" i="5" s="1"/>
  <c r="D2319" i="5" s="1"/>
  <c r="D2320" i="5" s="1"/>
  <c r="D2321" i="5" s="1"/>
  <c r="D2322" i="5" s="1"/>
  <c r="D2323" i="5" s="1"/>
  <c r="D2324" i="5" s="1"/>
  <c r="D2325" i="5" s="1"/>
  <c r="D2326" i="5" s="1"/>
  <c r="D2327" i="5" s="1"/>
  <c r="D2328" i="5" s="1"/>
  <c r="D2329" i="5" s="1"/>
  <c r="D2330" i="5" s="1"/>
  <c r="D2331" i="5" s="1"/>
  <c r="D2332" i="5" s="1"/>
  <c r="D2333" i="5" s="1"/>
  <c r="D2334" i="5" s="1"/>
  <c r="D2335" i="5" s="1"/>
  <c r="D2336" i="5" s="1"/>
  <c r="D2337" i="5" s="1"/>
  <c r="D2338" i="5" s="1"/>
  <c r="D2339" i="5" s="1"/>
  <c r="D2340" i="5" s="1"/>
  <c r="D2341" i="5" s="1"/>
  <c r="D2342" i="5" s="1"/>
  <c r="D2343" i="5" s="1"/>
  <c r="D2344" i="5" s="1"/>
  <c r="D2345" i="5" s="1"/>
  <c r="D2346" i="5" s="1"/>
  <c r="D2347" i="5" s="1"/>
  <c r="D2348" i="5" s="1"/>
  <c r="D2349" i="5" s="1"/>
  <c r="D2350" i="5" s="1"/>
  <c r="D2351" i="5" s="1"/>
  <c r="D2352" i="5" s="1"/>
  <c r="D2353" i="5" s="1"/>
  <c r="D2354" i="5" s="1"/>
  <c r="D2355" i="5" s="1"/>
  <c r="D2356" i="5" s="1"/>
  <c r="D2357" i="5" s="1"/>
  <c r="D2358" i="5" s="1"/>
  <c r="D2359" i="5" s="1"/>
  <c r="D2360" i="5" s="1"/>
  <c r="D2361" i="5" s="1"/>
  <c r="D2362" i="5" s="1"/>
  <c r="D2363" i="5" s="1"/>
  <c r="D2364" i="5" s="1"/>
  <c r="D2365" i="5" s="1"/>
  <c r="D2366" i="5" s="1"/>
  <c r="D2367" i="5" s="1"/>
  <c r="D2368" i="5" s="1"/>
  <c r="D2369" i="5" s="1"/>
  <c r="D2370" i="5" s="1"/>
  <c r="D2371" i="5" s="1"/>
  <c r="D2372" i="5" s="1"/>
  <c r="D2373" i="5" s="1"/>
  <c r="D2374" i="5" s="1"/>
  <c r="D2375" i="5" s="1"/>
  <c r="D2376" i="5" s="1"/>
  <c r="D2377" i="5" s="1"/>
  <c r="D2378" i="5" s="1"/>
  <c r="D2379" i="5" s="1"/>
  <c r="D2380" i="5" s="1"/>
  <c r="D2381" i="5" s="1"/>
  <c r="D2382" i="5" s="1"/>
  <c r="D2383" i="5" s="1"/>
  <c r="D2384" i="5" s="1"/>
  <c r="D2385" i="5" s="1"/>
  <c r="D2386" i="5" s="1"/>
  <c r="D2387" i="5" s="1"/>
  <c r="D2388" i="5" s="1"/>
  <c r="D2389" i="5" s="1"/>
  <c r="D2390" i="5" s="1"/>
  <c r="D2391" i="5" s="1"/>
  <c r="D2392" i="5" s="1"/>
  <c r="D2393" i="5" s="1"/>
  <c r="D2394" i="5" s="1"/>
  <c r="D2395" i="5" s="1"/>
  <c r="D2396" i="5" s="1"/>
  <c r="D2397" i="5" s="1"/>
  <c r="D2398" i="5" s="1"/>
  <c r="D2399" i="5" s="1"/>
  <c r="D2400" i="5" s="1"/>
  <c r="D2401" i="5" s="1"/>
  <c r="D2402" i="5" s="1"/>
  <c r="D2403" i="5" s="1"/>
  <c r="D2404" i="5" s="1"/>
  <c r="D2405" i="5" s="1"/>
  <c r="D2406" i="5" s="1"/>
  <c r="D2407" i="5" s="1"/>
  <c r="D2408" i="5" s="1"/>
  <c r="D2409" i="5" s="1"/>
  <c r="D2410" i="5" s="1"/>
  <c r="D2411" i="5" s="1"/>
  <c r="D2412" i="5" s="1"/>
  <c r="D2413" i="5" s="1"/>
  <c r="D2414" i="5" s="1"/>
  <c r="D2415" i="5" s="1"/>
  <c r="D2416" i="5" s="1"/>
  <c r="D2417" i="5" s="1"/>
  <c r="D2418" i="5" s="1"/>
  <c r="D2419" i="5" s="1"/>
  <c r="D2420" i="5" s="1"/>
  <c r="D2421" i="5" s="1"/>
  <c r="D2422" i="5" s="1"/>
  <c r="D2423" i="5" s="1"/>
  <c r="D2424" i="5" s="1"/>
  <c r="D2425" i="5" s="1"/>
  <c r="D2426" i="5" s="1"/>
  <c r="D2427" i="5" s="1"/>
  <c r="D2428" i="5" s="1"/>
  <c r="D2429" i="5" s="1"/>
  <c r="D2430" i="5" s="1"/>
  <c r="D2431" i="5" s="1"/>
  <c r="D2432" i="5" s="1"/>
  <c r="D2433" i="5" s="1"/>
  <c r="D2434" i="5" s="1"/>
  <c r="D2435" i="5" s="1"/>
  <c r="D2436" i="5" s="1"/>
  <c r="D2437" i="5" s="1"/>
  <c r="D2438" i="5" s="1"/>
  <c r="D2439" i="5" s="1"/>
  <c r="D2440" i="5" s="1"/>
  <c r="D2441" i="5" s="1"/>
  <c r="D2442" i="5" s="1"/>
  <c r="D2443" i="5" s="1"/>
  <c r="D2444" i="5" s="1"/>
  <c r="D2445" i="5" s="1"/>
  <c r="D2446" i="5" s="1"/>
  <c r="D2447" i="5" s="1"/>
  <c r="D2448" i="5" s="1"/>
  <c r="D2449" i="5" s="1"/>
  <c r="D2450" i="5" s="1"/>
  <c r="D2451" i="5" s="1"/>
  <c r="D2452" i="5" s="1"/>
  <c r="D2453" i="5" s="1"/>
  <c r="D2454" i="5" s="1"/>
  <c r="D2455" i="5" s="1"/>
  <c r="D2456" i="5" s="1"/>
  <c r="D2457" i="5" s="1"/>
  <c r="D2458" i="5" s="1"/>
  <c r="D2459" i="5" s="1"/>
  <c r="D2460" i="5" s="1"/>
  <c r="D2461" i="5" s="1"/>
  <c r="D2462" i="5" s="1"/>
  <c r="D2463" i="5" s="1"/>
  <c r="D2464" i="5" s="1"/>
  <c r="D2465" i="5" s="1"/>
  <c r="D2466" i="5" s="1"/>
  <c r="D2467" i="5" s="1"/>
  <c r="D2468" i="5" s="1"/>
  <c r="D2469" i="5" s="1"/>
  <c r="D2470" i="5" s="1"/>
  <c r="D2471" i="5" s="1"/>
  <c r="D2472" i="5" s="1"/>
  <c r="D2473" i="5" s="1"/>
  <c r="D2474" i="5" s="1"/>
  <c r="D2475" i="5" s="1"/>
  <c r="D2476" i="5" s="1"/>
  <c r="D2477" i="5" s="1"/>
  <c r="T354" i="5"/>
  <c r="S354" i="5"/>
  <c r="R354" i="5"/>
  <c r="Q354" i="5"/>
  <c r="P354" i="5"/>
  <c r="O354" i="5"/>
  <c r="N354" i="5"/>
  <c r="T353" i="5"/>
  <c r="S353" i="5"/>
  <c r="R353" i="5"/>
  <c r="Q353" i="5"/>
  <c r="P353" i="5"/>
  <c r="O353" i="5"/>
  <c r="N353" i="5"/>
  <c r="T352" i="5"/>
  <c r="S352" i="5"/>
  <c r="R352" i="5"/>
  <c r="Q352" i="5"/>
  <c r="P352" i="5"/>
  <c r="O352" i="5"/>
  <c r="N352" i="5"/>
  <c r="T351" i="5"/>
  <c r="S351" i="5"/>
  <c r="R351" i="5"/>
  <c r="Q351" i="5"/>
  <c r="P351" i="5"/>
  <c r="O351" i="5"/>
  <c r="N351" i="5"/>
  <c r="T350" i="5"/>
  <c r="S350" i="5"/>
  <c r="R350" i="5"/>
  <c r="Q350" i="5"/>
  <c r="P350" i="5"/>
  <c r="O350" i="5"/>
  <c r="N350" i="5"/>
  <c r="T349" i="5"/>
  <c r="S349" i="5"/>
  <c r="R349" i="5"/>
  <c r="Q349" i="5"/>
  <c r="P349" i="5"/>
  <c r="O349" i="5"/>
  <c r="N349" i="5"/>
  <c r="T348" i="5"/>
  <c r="S348" i="5"/>
  <c r="R348" i="5"/>
  <c r="Q348" i="5"/>
  <c r="P348" i="5"/>
  <c r="O348" i="5"/>
  <c r="N348" i="5"/>
  <c r="T347" i="5"/>
  <c r="S347" i="5"/>
  <c r="R347" i="5"/>
  <c r="Q347" i="5"/>
  <c r="P347" i="5"/>
  <c r="O347" i="5"/>
  <c r="N347" i="5"/>
  <c r="T346" i="5"/>
  <c r="S346" i="5"/>
  <c r="R346" i="5"/>
  <c r="Q346" i="5"/>
  <c r="P346" i="5"/>
  <c r="O346" i="5"/>
  <c r="N346" i="5"/>
  <c r="T345" i="5"/>
  <c r="S345" i="5"/>
  <c r="R345" i="5"/>
  <c r="Q345" i="5"/>
  <c r="P345" i="5"/>
  <c r="O345" i="5"/>
  <c r="N345" i="5"/>
  <c r="T344" i="5"/>
  <c r="S344" i="5"/>
  <c r="R344" i="5"/>
  <c r="Q344" i="5"/>
  <c r="P344" i="5"/>
  <c r="O344" i="5"/>
  <c r="N344" i="5"/>
  <c r="T343" i="5"/>
  <c r="S343" i="5"/>
  <c r="R343" i="5"/>
  <c r="Q343" i="5"/>
  <c r="P343" i="5"/>
  <c r="O343" i="5"/>
  <c r="N343" i="5"/>
  <c r="T342" i="5"/>
  <c r="S342" i="5"/>
  <c r="R342" i="5"/>
  <c r="Q342" i="5"/>
  <c r="P342" i="5"/>
  <c r="O342" i="5"/>
  <c r="N342" i="5"/>
  <c r="T341" i="5"/>
  <c r="S341" i="5"/>
  <c r="R341" i="5"/>
  <c r="Q341" i="5"/>
  <c r="P341" i="5"/>
  <c r="O341" i="5"/>
  <c r="N341" i="5"/>
  <c r="T340" i="5"/>
  <c r="S340" i="5"/>
  <c r="R340" i="5"/>
  <c r="Q340" i="5"/>
  <c r="P340" i="5"/>
  <c r="O340" i="5"/>
  <c r="N340" i="5"/>
  <c r="T339" i="5"/>
  <c r="S339" i="5"/>
  <c r="R339" i="5"/>
  <c r="Q339" i="5"/>
  <c r="P339" i="5"/>
  <c r="O339" i="5"/>
  <c r="N339" i="5"/>
  <c r="T338" i="5"/>
  <c r="S338" i="5"/>
  <c r="R338" i="5"/>
  <c r="Q338" i="5"/>
  <c r="P338" i="5"/>
  <c r="O338" i="5"/>
  <c r="N338" i="5"/>
  <c r="T337" i="5"/>
  <c r="S337" i="5"/>
  <c r="R337" i="5"/>
  <c r="Q337" i="5"/>
  <c r="P337" i="5"/>
  <c r="O337" i="5"/>
  <c r="N337" i="5"/>
  <c r="T336" i="5"/>
  <c r="S336" i="5"/>
  <c r="R336" i="5"/>
  <c r="Q336" i="5"/>
  <c r="P336" i="5"/>
  <c r="O336" i="5"/>
  <c r="N336" i="5"/>
  <c r="T335" i="5"/>
  <c r="S335" i="5"/>
  <c r="R335" i="5"/>
  <c r="Q335" i="5"/>
  <c r="P335" i="5"/>
  <c r="O335" i="5"/>
  <c r="N335" i="5"/>
  <c r="T334" i="5"/>
  <c r="S334" i="5"/>
  <c r="R334" i="5"/>
  <c r="Q334" i="5"/>
  <c r="P334" i="5"/>
  <c r="O334" i="5"/>
  <c r="N334" i="5"/>
  <c r="T333" i="5"/>
  <c r="S333" i="5"/>
  <c r="R333" i="5"/>
  <c r="Q333" i="5"/>
  <c r="P333" i="5"/>
  <c r="O333" i="5"/>
  <c r="N333" i="5"/>
  <c r="T332" i="5"/>
  <c r="S332" i="5"/>
  <c r="R332" i="5"/>
  <c r="Q332" i="5"/>
  <c r="P332" i="5"/>
  <c r="O332" i="5"/>
  <c r="N332" i="5"/>
  <c r="T331" i="5"/>
  <c r="S331" i="5"/>
  <c r="R331" i="5"/>
  <c r="Q331" i="5"/>
  <c r="P331" i="5"/>
  <c r="O331" i="5"/>
  <c r="N331" i="5"/>
  <c r="T330" i="5"/>
  <c r="S330" i="5"/>
  <c r="R330" i="5"/>
  <c r="Q330" i="5"/>
  <c r="P330" i="5"/>
  <c r="O330" i="5"/>
  <c r="N330" i="5"/>
  <c r="T329" i="5"/>
  <c r="S329" i="5"/>
  <c r="R329" i="5"/>
  <c r="Q329" i="5"/>
  <c r="P329" i="5"/>
  <c r="O329" i="5"/>
  <c r="N329" i="5"/>
  <c r="T328" i="5"/>
  <c r="S328" i="5"/>
  <c r="R328" i="5"/>
  <c r="Q328" i="5"/>
  <c r="P328" i="5"/>
  <c r="O328" i="5"/>
  <c r="N328" i="5"/>
  <c r="T327" i="5"/>
  <c r="S327" i="5"/>
  <c r="R327" i="5"/>
  <c r="Q327" i="5"/>
  <c r="P327" i="5"/>
  <c r="O327" i="5"/>
  <c r="N327" i="5"/>
  <c r="T326" i="5"/>
  <c r="S326" i="5"/>
  <c r="R326" i="5"/>
  <c r="Q326" i="5"/>
  <c r="P326" i="5"/>
  <c r="O326" i="5"/>
  <c r="N326" i="5"/>
  <c r="T325" i="5"/>
  <c r="S325" i="5"/>
  <c r="R325" i="5"/>
  <c r="Q325" i="5"/>
  <c r="P325" i="5"/>
  <c r="O325" i="5"/>
  <c r="N325" i="5"/>
  <c r="T324" i="5"/>
  <c r="S324" i="5"/>
  <c r="R324" i="5"/>
  <c r="Q324" i="5"/>
  <c r="P324" i="5"/>
  <c r="O324" i="5"/>
  <c r="N324" i="5"/>
  <c r="T323" i="5"/>
  <c r="S323" i="5"/>
  <c r="R323" i="5"/>
  <c r="Q323" i="5"/>
  <c r="P323" i="5"/>
  <c r="O323" i="5"/>
  <c r="N323" i="5"/>
  <c r="T322" i="5"/>
  <c r="S322" i="5"/>
  <c r="R322" i="5"/>
  <c r="Q322" i="5"/>
  <c r="P322" i="5"/>
  <c r="O322" i="5"/>
  <c r="N322" i="5"/>
  <c r="T321" i="5"/>
  <c r="S321" i="5"/>
  <c r="R321" i="5"/>
  <c r="Q321" i="5"/>
  <c r="P321" i="5"/>
  <c r="O321" i="5"/>
  <c r="N321" i="5"/>
  <c r="T320" i="5"/>
  <c r="S320" i="5"/>
  <c r="R320" i="5"/>
  <c r="Q320" i="5"/>
  <c r="P320" i="5"/>
  <c r="O320" i="5"/>
  <c r="N320" i="5"/>
  <c r="T319" i="5"/>
  <c r="S319" i="5"/>
  <c r="R319" i="5"/>
  <c r="Q319" i="5"/>
  <c r="P319" i="5"/>
  <c r="O319" i="5"/>
  <c r="N319" i="5"/>
  <c r="T318" i="5"/>
  <c r="S318" i="5"/>
  <c r="R318" i="5"/>
  <c r="Q318" i="5"/>
  <c r="P318" i="5"/>
  <c r="O318" i="5"/>
  <c r="N318" i="5"/>
  <c r="T317" i="5"/>
  <c r="S317" i="5"/>
  <c r="R317" i="5"/>
  <c r="Q317" i="5"/>
  <c r="P317" i="5"/>
  <c r="O317" i="5"/>
  <c r="N317" i="5"/>
  <c r="T316" i="5"/>
  <c r="S316" i="5"/>
  <c r="R316" i="5"/>
  <c r="Q316" i="5"/>
  <c r="P316" i="5"/>
  <c r="O316" i="5"/>
  <c r="N316" i="5"/>
  <c r="T315" i="5"/>
  <c r="S315" i="5"/>
  <c r="R315" i="5"/>
  <c r="Q315" i="5"/>
  <c r="P315" i="5"/>
  <c r="O315" i="5"/>
  <c r="N315" i="5"/>
  <c r="T314" i="5"/>
  <c r="S314" i="5"/>
  <c r="R314" i="5"/>
  <c r="Q314" i="5"/>
  <c r="P314" i="5"/>
  <c r="O314" i="5"/>
  <c r="N314" i="5"/>
  <c r="T313" i="5"/>
  <c r="S313" i="5"/>
  <c r="R313" i="5"/>
  <c r="Q313" i="5"/>
  <c r="P313" i="5"/>
  <c r="O313" i="5"/>
  <c r="N313" i="5"/>
  <c r="T312" i="5"/>
  <c r="S312" i="5"/>
  <c r="R312" i="5"/>
  <c r="Q312" i="5"/>
  <c r="P312" i="5"/>
  <c r="O312" i="5"/>
  <c r="N312" i="5"/>
  <c r="T311" i="5"/>
  <c r="S311" i="5"/>
  <c r="R311" i="5"/>
  <c r="Q311" i="5"/>
  <c r="P311" i="5"/>
  <c r="O311" i="5"/>
  <c r="N311" i="5"/>
  <c r="T310" i="5"/>
  <c r="S310" i="5"/>
  <c r="R310" i="5"/>
  <c r="Q310" i="5"/>
  <c r="P310" i="5"/>
  <c r="O310" i="5"/>
  <c r="N310" i="5"/>
  <c r="T309" i="5"/>
  <c r="S309" i="5"/>
  <c r="R309" i="5"/>
  <c r="Q309" i="5"/>
  <c r="P309" i="5"/>
  <c r="O309" i="5"/>
  <c r="N309" i="5"/>
  <c r="T308" i="5"/>
  <c r="S308" i="5"/>
  <c r="R308" i="5"/>
  <c r="Q308" i="5"/>
  <c r="P308" i="5"/>
  <c r="O308" i="5"/>
  <c r="N308" i="5"/>
  <c r="T307" i="5"/>
  <c r="S307" i="5"/>
  <c r="R307" i="5"/>
  <c r="Q307" i="5"/>
  <c r="P307" i="5"/>
  <c r="O307" i="5"/>
  <c r="N307" i="5"/>
  <c r="T306" i="5"/>
  <c r="S306" i="5"/>
  <c r="R306" i="5"/>
  <c r="Q306" i="5"/>
  <c r="P306" i="5"/>
  <c r="O306" i="5"/>
  <c r="N306" i="5"/>
  <c r="T305" i="5"/>
  <c r="S305" i="5"/>
  <c r="R305" i="5"/>
  <c r="Q305" i="5"/>
  <c r="P305" i="5"/>
  <c r="O305" i="5"/>
  <c r="N305" i="5"/>
  <c r="T304" i="5"/>
  <c r="S304" i="5"/>
  <c r="R304" i="5"/>
  <c r="Q304" i="5"/>
  <c r="P304" i="5"/>
  <c r="O304" i="5"/>
  <c r="N304" i="5"/>
  <c r="T303" i="5"/>
  <c r="S303" i="5"/>
  <c r="R303" i="5"/>
  <c r="Q303" i="5"/>
  <c r="P303" i="5"/>
  <c r="O303" i="5"/>
  <c r="N303" i="5"/>
  <c r="T302" i="5"/>
  <c r="S302" i="5"/>
  <c r="R302" i="5"/>
  <c r="Q302" i="5"/>
  <c r="P302" i="5"/>
  <c r="O302" i="5"/>
  <c r="N302" i="5"/>
  <c r="T301" i="5"/>
  <c r="S301" i="5"/>
  <c r="R301" i="5"/>
  <c r="Q301" i="5"/>
  <c r="P301" i="5"/>
  <c r="O301" i="5"/>
  <c r="N301" i="5"/>
  <c r="T300" i="5"/>
  <c r="S300" i="5"/>
  <c r="R300" i="5"/>
  <c r="Q300" i="5"/>
  <c r="P300" i="5"/>
  <c r="O300" i="5"/>
  <c r="N300" i="5"/>
  <c r="T299" i="5"/>
  <c r="S299" i="5"/>
  <c r="R299" i="5"/>
  <c r="Q299" i="5"/>
  <c r="P299" i="5"/>
  <c r="O299" i="5"/>
  <c r="N299" i="5"/>
  <c r="T298" i="5"/>
  <c r="S298" i="5"/>
  <c r="R298" i="5"/>
  <c r="Q298" i="5"/>
  <c r="P298" i="5"/>
  <c r="O298" i="5"/>
  <c r="N298" i="5"/>
  <c r="T297" i="5"/>
  <c r="S297" i="5"/>
  <c r="R297" i="5"/>
  <c r="Q297" i="5"/>
  <c r="P297" i="5"/>
  <c r="O297" i="5"/>
  <c r="N297" i="5"/>
  <c r="T296" i="5"/>
  <c r="S296" i="5"/>
  <c r="R296" i="5"/>
  <c r="Q296" i="5"/>
  <c r="P296" i="5"/>
  <c r="O296" i="5"/>
  <c r="N296" i="5"/>
  <c r="T295" i="5"/>
  <c r="S295" i="5"/>
  <c r="R295" i="5"/>
  <c r="Q295" i="5"/>
  <c r="P295" i="5"/>
  <c r="O295" i="5"/>
  <c r="N295" i="5"/>
  <c r="T294" i="5"/>
  <c r="S294" i="5"/>
  <c r="R294" i="5"/>
  <c r="Q294" i="5"/>
  <c r="P294" i="5"/>
  <c r="O294" i="5"/>
  <c r="N294" i="5"/>
  <c r="T293" i="5"/>
  <c r="S293" i="5"/>
  <c r="R293" i="5"/>
  <c r="Q293" i="5"/>
  <c r="P293" i="5"/>
  <c r="O293" i="5"/>
  <c r="N293" i="5"/>
  <c r="T292" i="5"/>
  <c r="S292" i="5"/>
  <c r="R292" i="5"/>
  <c r="Q292" i="5"/>
  <c r="P292" i="5"/>
  <c r="O292" i="5"/>
  <c r="N292" i="5"/>
  <c r="T291" i="5"/>
  <c r="S291" i="5"/>
  <c r="R291" i="5"/>
  <c r="Q291" i="5"/>
  <c r="P291" i="5"/>
  <c r="O291" i="5"/>
  <c r="N291" i="5"/>
  <c r="T290" i="5"/>
  <c r="S290" i="5"/>
  <c r="R290" i="5"/>
  <c r="Q290" i="5"/>
  <c r="P290" i="5"/>
  <c r="O290" i="5"/>
  <c r="N290" i="5"/>
  <c r="T289" i="5"/>
  <c r="S289" i="5"/>
  <c r="R289" i="5"/>
  <c r="Q289" i="5"/>
  <c r="P289" i="5"/>
  <c r="O289" i="5"/>
  <c r="N289" i="5"/>
  <c r="T288" i="5"/>
  <c r="S288" i="5"/>
  <c r="R288" i="5"/>
  <c r="Q288" i="5"/>
  <c r="P288" i="5"/>
  <c r="O288" i="5"/>
  <c r="N288" i="5"/>
  <c r="T287" i="5"/>
  <c r="S287" i="5"/>
  <c r="R287" i="5"/>
  <c r="Q287" i="5"/>
  <c r="P287" i="5"/>
  <c r="O287" i="5"/>
  <c r="N287" i="5"/>
  <c r="T286" i="5"/>
  <c r="S286" i="5"/>
  <c r="R286" i="5"/>
  <c r="Q286" i="5"/>
  <c r="P286" i="5"/>
  <c r="O286" i="5"/>
  <c r="N286" i="5"/>
  <c r="T285" i="5"/>
  <c r="S285" i="5"/>
  <c r="R285" i="5"/>
  <c r="Q285" i="5"/>
  <c r="P285" i="5"/>
  <c r="O285" i="5"/>
  <c r="N285" i="5"/>
  <c r="T284" i="5"/>
  <c r="S284" i="5"/>
  <c r="R284" i="5"/>
  <c r="Q284" i="5"/>
  <c r="P284" i="5"/>
  <c r="O284" i="5"/>
  <c r="N284" i="5"/>
  <c r="T283" i="5"/>
  <c r="S283" i="5"/>
  <c r="R283" i="5"/>
  <c r="Q283" i="5"/>
  <c r="P283" i="5"/>
  <c r="O283" i="5"/>
  <c r="N283" i="5"/>
  <c r="T282" i="5"/>
  <c r="S282" i="5"/>
  <c r="R282" i="5"/>
  <c r="Q282" i="5"/>
  <c r="P282" i="5"/>
  <c r="O282" i="5"/>
  <c r="N282" i="5"/>
  <c r="T281" i="5"/>
  <c r="S281" i="5"/>
  <c r="R281" i="5"/>
  <c r="Q281" i="5"/>
  <c r="P281" i="5"/>
  <c r="O281" i="5"/>
  <c r="N281" i="5"/>
  <c r="T280" i="5"/>
  <c r="S280" i="5"/>
  <c r="R280" i="5"/>
  <c r="Q280" i="5"/>
  <c r="P280" i="5"/>
  <c r="O280" i="5"/>
  <c r="N280" i="5"/>
  <c r="T279" i="5"/>
  <c r="S279" i="5"/>
  <c r="R279" i="5"/>
  <c r="Q279" i="5"/>
  <c r="P279" i="5"/>
  <c r="O279" i="5"/>
  <c r="N279" i="5"/>
  <c r="T278" i="5"/>
  <c r="S278" i="5"/>
  <c r="R278" i="5"/>
  <c r="Q278" i="5"/>
  <c r="P278" i="5"/>
  <c r="O278" i="5"/>
  <c r="N278" i="5"/>
  <c r="T277" i="5"/>
  <c r="S277" i="5"/>
  <c r="R277" i="5"/>
  <c r="Q277" i="5"/>
  <c r="P277" i="5"/>
  <c r="O277" i="5"/>
  <c r="N277" i="5"/>
  <c r="T276" i="5"/>
  <c r="S276" i="5"/>
  <c r="R276" i="5"/>
  <c r="Q276" i="5"/>
  <c r="P276" i="5"/>
  <c r="O276" i="5"/>
  <c r="N276" i="5"/>
  <c r="T275" i="5"/>
  <c r="S275" i="5"/>
  <c r="R275" i="5"/>
  <c r="Q275" i="5"/>
  <c r="P275" i="5"/>
  <c r="O275" i="5"/>
  <c r="N275" i="5"/>
  <c r="T274" i="5"/>
  <c r="S274" i="5"/>
  <c r="R274" i="5"/>
  <c r="Q274" i="5"/>
  <c r="P274" i="5"/>
  <c r="O274" i="5"/>
  <c r="N274" i="5"/>
  <c r="T273" i="5"/>
  <c r="S273" i="5"/>
  <c r="R273" i="5"/>
  <c r="Q273" i="5"/>
  <c r="P273" i="5"/>
  <c r="O273" i="5"/>
  <c r="N273" i="5"/>
  <c r="T272" i="5"/>
  <c r="S272" i="5"/>
  <c r="R272" i="5"/>
  <c r="Q272" i="5"/>
  <c r="P272" i="5"/>
  <c r="O272" i="5"/>
  <c r="N272" i="5"/>
  <c r="T271" i="5"/>
  <c r="S271" i="5"/>
  <c r="R271" i="5"/>
  <c r="Q271" i="5"/>
  <c r="P271" i="5"/>
  <c r="O271" i="5"/>
  <c r="N271" i="5"/>
  <c r="T270" i="5"/>
  <c r="S270" i="5"/>
  <c r="R270" i="5"/>
  <c r="Q270" i="5"/>
  <c r="P270" i="5"/>
  <c r="O270" i="5"/>
  <c r="N270" i="5"/>
  <c r="T269" i="5"/>
  <c r="S269" i="5"/>
  <c r="R269" i="5"/>
  <c r="Q269" i="5"/>
  <c r="P269" i="5"/>
  <c r="O269" i="5"/>
  <c r="N269" i="5"/>
  <c r="T268" i="5"/>
  <c r="S268" i="5"/>
  <c r="R268" i="5"/>
  <c r="Q268" i="5"/>
  <c r="P268" i="5"/>
  <c r="O268" i="5"/>
  <c r="N268" i="5"/>
  <c r="T267" i="5"/>
  <c r="S267" i="5"/>
  <c r="R267" i="5"/>
  <c r="Q267" i="5"/>
  <c r="P267" i="5"/>
  <c r="O267" i="5"/>
  <c r="N267" i="5"/>
  <c r="T266" i="5"/>
  <c r="S266" i="5"/>
  <c r="R266" i="5"/>
  <c r="Q266" i="5"/>
  <c r="P266" i="5"/>
  <c r="O266" i="5"/>
  <c r="N266" i="5"/>
  <c r="T265" i="5"/>
  <c r="S265" i="5"/>
  <c r="R265" i="5"/>
  <c r="Q265" i="5"/>
  <c r="P265" i="5"/>
  <c r="O265" i="5"/>
  <c r="N265" i="5"/>
  <c r="T264" i="5"/>
  <c r="S264" i="5"/>
  <c r="R264" i="5"/>
  <c r="Q264" i="5"/>
  <c r="P264" i="5"/>
  <c r="O264" i="5"/>
  <c r="N264" i="5"/>
  <c r="T263" i="5"/>
  <c r="S263" i="5"/>
  <c r="R263" i="5"/>
  <c r="Q263" i="5"/>
  <c r="P263" i="5"/>
  <c r="O263" i="5"/>
  <c r="N263" i="5"/>
  <c r="T262" i="5"/>
  <c r="S262" i="5"/>
  <c r="R262" i="5"/>
  <c r="Q262" i="5"/>
  <c r="P262" i="5"/>
  <c r="O262" i="5"/>
  <c r="N262" i="5"/>
  <c r="T261" i="5"/>
  <c r="S261" i="5"/>
  <c r="R261" i="5"/>
  <c r="Q261" i="5"/>
  <c r="P261" i="5"/>
  <c r="O261" i="5"/>
  <c r="N261" i="5"/>
  <c r="T260" i="5"/>
  <c r="S260" i="5"/>
  <c r="R260" i="5"/>
  <c r="Q260" i="5"/>
  <c r="P260" i="5"/>
  <c r="O260" i="5"/>
  <c r="N260" i="5"/>
  <c r="T259" i="5"/>
  <c r="S259" i="5"/>
  <c r="R259" i="5"/>
  <c r="Q259" i="5"/>
  <c r="P259" i="5"/>
  <c r="O259" i="5"/>
  <c r="N259" i="5"/>
  <c r="T258" i="5"/>
  <c r="S258" i="5"/>
  <c r="R258" i="5"/>
  <c r="Q258" i="5"/>
  <c r="P258" i="5"/>
  <c r="O258" i="5"/>
  <c r="N258" i="5"/>
  <c r="T257" i="5"/>
  <c r="S257" i="5"/>
  <c r="R257" i="5"/>
  <c r="Q257" i="5"/>
  <c r="P257" i="5"/>
  <c r="O257" i="5"/>
  <c r="N257" i="5"/>
  <c r="T256" i="5"/>
  <c r="S256" i="5"/>
  <c r="R256" i="5"/>
  <c r="Q256" i="5"/>
  <c r="P256" i="5"/>
  <c r="O256" i="5"/>
  <c r="N256" i="5"/>
  <c r="T255" i="5"/>
  <c r="S255" i="5"/>
  <c r="R255" i="5"/>
  <c r="Q255" i="5"/>
  <c r="P255" i="5"/>
  <c r="O255" i="5"/>
  <c r="N255" i="5"/>
  <c r="T254" i="5"/>
  <c r="S254" i="5"/>
  <c r="R254" i="5"/>
  <c r="Q254" i="5"/>
  <c r="P254" i="5"/>
  <c r="O254" i="5"/>
  <c r="N254" i="5"/>
  <c r="T253" i="5"/>
  <c r="S253" i="5"/>
  <c r="R253" i="5"/>
  <c r="Q253" i="5"/>
  <c r="P253" i="5"/>
  <c r="O253" i="5"/>
  <c r="N253" i="5"/>
  <c r="T252" i="5"/>
  <c r="S252" i="5"/>
  <c r="R252" i="5"/>
  <c r="Q252" i="5"/>
  <c r="P252" i="5"/>
  <c r="O252" i="5"/>
  <c r="N252" i="5"/>
  <c r="T251" i="5"/>
  <c r="S251" i="5"/>
  <c r="R251" i="5"/>
  <c r="Q251" i="5"/>
  <c r="P251" i="5"/>
  <c r="O251" i="5"/>
  <c r="N251" i="5"/>
  <c r="T250" i="5"/>
  <c r="S250" i="5"/>
  <c r="R250" i="5"/>
  <c r="Q250" i="5"/>
  <c r="P250" i="5"/>
  <c r="O250" i="5"/>
  <c r="N250" i="5"/>
  <c r="T249" i="5"/>
  <c r="S249" i="5"/>
  <c r="R249" i="5"/>
  <c r="Q249" i="5"/>
  <c r="P249" i="5"/>
  <c r="O249" i="5"/>
  <c r="N249" i="5"/>
  <c r="T248" i="5"/>
  <c r="S248" i="5"/>
  <c r="R248" i="5"/>
  <c r="Q248" i="5"/>
  <c r="P248" i="5"/>
  <c r="O248" i="5"/>
  <c r="N248" i="5"/>
  <c r="T247" i="5"/>
  <c r="S247" i="5"/>
  <c r="R247" i="5"/>
  <c r="Q247" i="5"/>
  <c r="P247" i="5"/>
  <c r="O247" i="5"/>
  <c r="N247" i="5"/>
  <c r="T246" i="5"/>
  <c r="S246" i="5"/>
  <c r="R246" i="5"/>
  <c r="Q246" i="5"/>
  <c r="P246" i="5"/>
  <c r="O246" i="5"/>
  <c r="N246" i="5"/>
  <c r="T245" i="5"/>
  <c r="S245" i="5"/>
  <c r="R245" i="5"/>
  <c r="Q245" i="5"/>
  <c r="P245" i="5"/>
  <c r="O245" i="5"/>
  <c r="N245" i="5"/>
  <c r="T244" i="5"/>
  <c r="S244" i="5"/>
  <c r="R244" i="5"/>
  <c r="Q244" i="5"/>
  <c r="P244" i="5"/>
  <c r="O244" i="5"/>
  <c r="N244" i="5"/>
  <c r="T243" i="5"/>
  <c r="S243" i="5"/>
  <c r="R243" i="5"/>
  <c r="Q243" i="5"/>
  <c r="P243" i="5"/>
  <c r="O243" i="5"/>
  <c r="N243" i="5"/>
  <c r="T242" i="5"/>
  <c r="S242" i="5"/>
  <c r="R242" i="5"/>
  <c r="Q242" i="5"/>
  <c r="P242" i="5"/>
  <c r="O242" i="5"/>
  <c r="N242" i="5"/>
  <c r="T241" i="5"/>
  <c r="S241" i="5"/>
  <c r="R241" i="5"/>
  <c r="Q241" i="5"/>
  <c r="P241" i="5"/>
  <c r="O241" i="5"/>
  <c r="N241" i="5"/>
  <c r="T240" i="5"/>
  <c r="S240" i="5"/>
  <c r="R240" i="5"/>
  <c r="Q240" i="5"/>
  <c r="P240" i="5"/>
  <c r="O240" i="5"/>
  <c r="N240" i="5"/>
  <c r="T239" i="5"/>
  <c r="S239" i="5"/>
  <c r="R239" i="5"/>
  <c r="Q239" i="5"/>
  <c r="P239" i="5"/>
  <c r="O239" i="5"/>
  <c r="N239" i="5"/>
  <c r="T238" i="5"/>
  <c r="S238" i="5"/>
  <c r="R238" i="5"/>
  <c r="Q238" i="5"/>
  <c r="P238" i="5"/>
  <c r="O238" i="5"/>
  <c r="N238" i="5"/>
  <c r="T237" i="5"/>
  <c r="S237" i="5"/>
  <c r="R237" i="5"/>
  <c r="Q237" i="5"/>
  <c r="P237" i="5"/>
  <c r="O237" i="5"/>
  <c r="N237" i="5"/>
  <c r="T236" i="5"/>
  <c r="S236" i="5"/>
  <c r="R236" i="5"/>
  <c r="Q236" i="5"/>
  <c r="P236" i="5"/>
  <c r="O236" i="5"/>
  <c r="N236" i="5"/>
  <c r="T235" i="5"/>
  <c r="S235" i="5"/>
  <c r="R235" i="5"/>
  <c r="Q235" i="5"/>
  <c r="P235" i="5"/>
  <c r="O235" i="5"/>
  <c r="N235" i="5"/>
  <c r="T234" i="5"/>
  <c r="S234" i="5"/>
  <c r="R234" i="5"/>
  <c r="Q234" i="5"/>
  <c r="P234" i="5"/>
  <c r="O234" i="5"/>
  <c r="N234" i="5"/>
  <c r="T233" i="5"/>
  <c r="S233" i="5"/>
  <c r="R233" i="5"/>
  <c r="Q233" i="5"/>
  <c r="P233" i="5"/>
  <c r="O233" i="5"/>
  <c r="N233" i="5"/>
  <c r="T232" i="5"/>
  <c r="S232" i="5"/>
  <c r="R232" i="5"/>
  <c r="Q232" i="5"/>
  <c r="P232" i="5"/>
  <c r="O232" i="5"/>
  <c r="N232" i="5"/>
  <c r="T231" i="5"/>
  <c r="S231" i="5"/>
  <c r="R231" i="5"/>
  <c r="Q231" i="5"/>
  <c r="P231" i="5"/>
  <c r="O231" i="5"/>
  <c r="N231" i="5"/>
  <c r="T230" i="5"/>
  <c r="S230" i="5"/>
  <c r="R230" i="5"/>
  <c r="Q230" i="5"/>
  <c r="P230" i="5"/>
  <c r="O230" i="5"/>
  <c r="N230" i="5"/>
  <c r="T229" i="5"/>
  <c r="S229" i="5"/>
  <c r="R229" i="5"/>
  <c r="Q229" i="5"/>
  <c r="P229" i="5"/>
  <c r="O229" i="5"/>
  <c r="N229" i="5"/>
  <c r="T228" i="5"/>
  <c r="S228" i="5"/>
  <c r="R228" i="5"/>
  <c r="Q228" i="5"/>
  <c r="P228" i="5"/>
  <c r="O228" i="5"/>
  <c r="N228" i="5"/>
  <c r="T227" i="5"/>
  <c r="S227" i="5"/>
  <c r="R227" i="5"/>
  <c r="Q227" i="5"/>
  <c r="P227" i="5"/>
  <c r="O227" i="5"/>
  <c r="N227" i="5"/>
  <c r="T226" i="5"/>
  <c r="S226" i="5"/>
  <c r="R226" i="5"/>
  <c r="Q226" i="5"/>
  <c r="P226" i="5"/>
  <c r="O226" i="5"/>
  <c r="N226" i="5"/>
  <c r="T225" i="5"/>
  <c r="S225" i="5"/>
  <c r="R225" i="5"/>
  <c r="Q225" i="5"/>
  <c r="P225" i="5"/>
  <c r="O225" i="5"/>
  <c r="N225" i="5"/>
  <c r="T224" i="5"/>
  <c r="S224" i="5"/>
  <c r="R224" i="5"/>
  <c r="Q224" i="5"/>
  <c r="P224" i="5"/>
  <c r="O224" i="5"/>
  <c r="N224" i="5"/>
  <c r="T223" i="5"/>
  <c r="S223" i="5"/>
  <c r="R223" i="5"/>
  <c r="Q223" i="5"/>
  <c r="P223" i="5"/>
  <c r="O223" i="5"/>
  <c r="N223" i="5"/>
  <c r="T222" i="5"/>
  <c r="S222" i="5"/>
  <c r="R222" i="5"/>
  <c r="Q222" i="5"/>
  <c r="P222" i="5"/>
  <c r="O222" i="5"/>
  <c r="N222" i="5"/>
  <c r="T221" i="5"/>
  <c r="S221" i="5"/>
  <c r="R221" i="5"/>
  <c r="Q221" i="5"/>
  <c r="P221" i="5"/>
  <c r="O221" i="5"/>
  <c r="N221" i="5"/>
  <c r="T220" i="5"/>
  <c r="S220" i="5"/>
  <c r="R220" i="5"/>
  <c r="Q220" i="5"/>
  <c r="P220" i="5"/>
  <c r="O220" i="5"/>
  <c r="N220" i="5"/>
  <c r="T219" i="5"/>
  <c r="S219" i="5"/>
  <c r="R219" i="5"/>
  <c r="Q219" i="5"/>
  <c r="P219" i="5"/>
  <c r="O219" i="5"/>
  <c r="N219" i="5"/>
  <c r="T218" i="5"/>
  <c r="S218" i="5"/>
  <c r="R218" i="5"/>
  <c r="Q218" i="5"/>
  <c r="P218" i="5"/>
  <c r="O218" i="5"/>
  <c r="N218" i="5"/>
  <c r="T217" i="5"/>
  <c r="S217" i="5"/>
  <c r="R217" i="5"/>
  <c r="Q217" i="5"/>
  <c r="P217" i="5"/>
  <c r="O217" i="5"/>
  <c r="N217" i="5"/>
  <c r="T216" i="5"/>
  <c r="S216" i="5"/>
  <c r="R216" i="5"/>
  <c r="Q216" i="5"/>
  <c r="P216" i="5"/>
  <c r="O216" i="5"/>
  <c r="N216" i="5"/>
  <c r="T215" i="5"/>
  <c r="S215" i="5"/>
  <c r="R215" i="5"/>
  <c r="Q215" i="5"/>
  <c r="P215" i="5"/>
  <c r="O215" i="5"/>
  <c r="N215" i="5"/>
  <c r="T214" i="5"/>
  <c r="S214" i="5"/>
  <c r="R214" i="5"/>
  <c r="Q214" i="5"/>
  <c r="P214" i="5"/>
  <c r="O214" i="5"/>
  <c r="N214" i="5"/>
  <c r="T213" i="5"/>
  <c r="S213" i="5"/>
  <c r="R213" i="5"/>
  <c r="Q213" i="5"/>
  <c r="P213" i="5"/>
  <c r="O213" i="5"/>
  <c r="N213" i="5"/>
  <c r="T212" i="5"/>
  <c r="S212" i="5"/>
  <c r="R212" i="5"/>
  <c r="Q212" i="5"/>
  <c r="P212" i="5"/>
  <c r="O212" i="5"/>
  <c r="N212" i="5"/>
  <c r="T211" i="5"/>
  <c r="S211" i="5"/>
  <c r="R211" i="5"/>
  <c r="Q211" i="5"/>
  <c r="P211" i="5"/>
  <c r="O211" i="5"/>
  <c r="N211" i="5"/>
  <c r="T210" i="5"/>
  <c r="S210" i="5"/>
  <c r="R210" i="5"/>
  <c r="Q210" i="5"/>
  <c r="P210" i="5"/>
  <c r="O210" i="5"/>
  <c r="N210" i="5"/>
  <c r="T209" i="5"/>
  <c r="S209" i="5"/>
  <c r="R209" i="5"/>
  <c r="Q209" i="5"/>
  <c r="P209" i="5"/>
  <c r="O209" i="5"/>
  <c r="N209" i="5"/>
  <c r="T208" i="5"/>
  <c r="S208" i="5"/>
  <c r="R208" i="5"/>
  <c r="Q208" i="5"/>
  <c r="P208" i="5"/>
  <c r="O208" i="5"/>
  <c r="N208" i="5"/>
  <c r="T207" i="5"/>
  <c r="S207" i="5"/>
  <c r="R207" i="5"/>
  <c r="Q207" i="5"/>
  <c r="P207" i="5"/>
  <c r="O207" i="5"/>
  <c r="N207" i="5"/>
  <c r="T206" i="5"/>
  <c r="S206" i="5"/>
  <c r="R206" i="5"/>
  <c r="Q206" i="5"/>
  <c r="P206" i="5"/>
  <c r="O206" i="5"/>
  <c r="N206" i="5"/>
  <c r="T205" i="5"/>
  <c r="S205" i="5"/>
  <c r="R205" i="5"/>
  <c r="Q205" i="5"/>
  <c r="P205" i="5"/>
  <c r="O205" i="5"/>
  <c r="N205" i="5"/>
  <c r="T204" i="5"/>
  <c r="S204" i="5"/>
  <c r="R204" i="5"/>
  <c r="Q204" i="5"/>
  <c r="P204" i="5"/>
  <c r="O204" i="5"/>
  <c r="N204" i="5"/>
  <c r="T203" i="5"/>
  <c r="S203" i="5"/>
  <c r="R203" i="5"/>
  <c r="Q203" i="5"/>
  <c r="P203" i="5"/>
  <c r="O203" i="5"/>
  <c r="N203" i="5"/>
  <c r="T202" i="5"/>
  <c r="S202" i="5"/>
  <c r="R202" i="5"/>
  <c r="Q202" i="5"/>
  <c r="P202" i="5"/>
  <c r="O202" i="5"/>
  <c r="N202" i="5"/>
  <c r="T201" i="5"/>
  <c r="S201" i="5"/>
  <c r="R201" i="5"/>
  <c r="Q201" i="5"/>
  <c r="P201" i="5"/>
  <c r="O201" i="5"/>
  <c r="N201" i="5"/>
  <c r="T200" i="5"/>
  <c r="S200" i="5"/>
  <c r="R200" i="5"/>
  <c r="Q200" i="5"/>
  <c r="P200" i="5"/>
  <c r="O200" i="5"/>
  <c r="N200" i="5"/>
  <c r="T199" i="5"/>
  <c r="S199" i="5"/>
  <c r="R199" i="5"/>
  <c r="Q199" i="5"/>
  <c r="P199" i="5"/>
  <c r="O199" i="5"/>
  <c r="N199" i="5"/>
  <c r="T198" i="5"/>
  <c r="S198" i="5"/>
  <c r="R198" i="5"/>
  <c r="Q198" i="5"/>
  <c r="P198" i="5"/>
  <c r="O198" i="5"/>
  <c r="N198" i="5"/>
  <c r="T197" i="5"/>
  <c r="S197" i="5"/>
  <c r="R197" i="5"/>
  <c r="Q197" i="5"/>
  <c r="P197" i="5"/>
  <c r="O197" i="5"/>
  <c r="N197" i="5"/>
  <c r="T196" i="5"/>
  <c r="S196" i="5"/>
  <c r="R196" i="5"/>
  <c r="Q196" i="5"/>
  <c r="P196" i="5"/>
  <c r="O196" i="5"/>
  <c r="N196" i="5"/>
  <c r="T195" i="5"/>
  <c r="S195" i="5"/>
  <c r="R195" i="5"/>
  <c r="Q195" i="5"/>
  <c r="P195" i="5"/>
  <c r="O195" i="5"/>
  <c r="N195" i="5"/>
  <c r="T194" i="5"/>
  <c r="S194" i="5"/>
  <c r="R194" i="5"/>
  <c r="Q194" i="5"/>
  <c r="P194" i="5"/>
  <c r="O194" i="5"/>
  <c r="N194" i="5"/>
  <c r="T193" i="5"/>
  <c r="S193" i="5"/>
  <c r="R193" i="5"/>
  <c r="Q193" i="5"/>
  <c r="P193" i="5"/>
  <c r="O193" i="5"/>
  <c r="N193" i="5"/>
  <c r="T192" i="5"/>
  <c r="S192" i="5"/>
  <c r="R192" i="5"/>
  <c r="Q192" i="5"/>
  <c r="P192" i="5"/>
  <c r="O192" i="5"/>
  <c r="N192" i="5"/>
  <c r="T191" i="5"/>
  <c r="S191" i="5"/>
  <c r="R191" i="5"/>
  <c r="Q191" i="5"/>
  <c r="P191" i="5"/>
  <c r="O191" i="5"/>
  <c r="N191" i="5"/>
  <c r="T190" i="5"/>
  <c r="S190" i="5"/>
  <c r="R190" i="5"/>
  <c r="Q190" i="5"/>
  <c r="P190" i="5"/>
  <c r="O190" i="5"/>
  <c r="N190" i="5"/>
  <c r="T189" i="5"/>
  <c r="S189" i="5"/>
  <c r="R189" i="5"/>
  <c r="Q189" i="5"/>
  <c r="P189" i="5"/>
  <c r="O189" i="5"/>
  <c r="N189" i="5"/>
  <c r="T188" i="5"/>
  <c r="S188" i="5"/>
  <c r="R188" i="5"/>
  <c r="Q188" i="5"/>
  <c r="P188" i="5"/>
  <c r="O188" i="5"/>
  <c r="N188" i="5"/>
  <c r="T187" i="5"/>
  <c r="S187" i="5"/>
  <c r="R187" i="5"/>
  <c r="Q187" i="5"/>
  <c r="P187" i="5"/>
  <c r="O187" i="5"/>
  <c r="N187" i="5"/>
  <c r="T186" i="5"/>
  <c r="S186" i="5"/>
  <c r="R186" i="5"/>
  <c r="Q186" i="5"/>
  <c r="P186" i="5"/>
  <c r="O186" i="5"/>
  <c r="N186" i="5"/>
  <c r="T185" i="5"/>
  <c r="S185" i="5"/>
  <c r="R185" i="5"/>
  <c r="Q185" i="5"/>
  <c r="P185" i="5"/>
  <c r="O185" i="5"/>
  <c r="N185" i="5"/>
  <c r="T184" i="5"/>
  <c r="S184" i="5"/>
  <c r="R184" i="5"/>
  <c r="Q184" i="5"/>
  <c r="P184" i="5"/>
  <c r="O184" i="5"/>
  <c r="N184" i="5"/>
  <c r="T183" i="5"/>
  <c r="S183" i="5"/>
  <c r="R183" i="5"/>
  <c r="Q183" i="5"/>
  <c r="P183" i="5"/>
  <c r="O183" i="5"/>
  <c r="N183" i="5"/>
  <c r="T182" i="5"/>
  <c r="S182" i="5"/>
  <c r="R182" i="5"/>
  <c r="Q182" i="5"/>
  <c r="P182" i="5"/>
  <c r="O182" i="5"/>
  <c r="N182" i="5"/>
  <c r="T181" i="5"/>
  <c r="S181" i="5"/>
  <c r="R181" i="5"/>
  <c r="Q181" i="5"/>
  <c r="P181" i="5"/>
  <c r="O181" i="5"/>
  <c r="N181" i="5"/>
  <c r="T180" i="5"/>
  <c r="S180" i="5"/>
  <c r="R180" i="5"/>
  <c r="Q180" i="5"/>
  <c r="P180" i="5"/>
  <c r="O180" i="5"/>
  <c r="N180" i="5"/>
  <c r="T179" i="5"/>
  <c r="S179" i="5"/>
  <c r="R179" i="5"/>
  <c r="Q179" i="5"/>
  <c r="P179" i="5"/>
  <c r="O179" i="5"/>
  <c r="N179" i="5"/>
  <c r="T178" i="5"/>
  <c r="S178" i="5"/>
  <c r="R178" i="5"/>
  <c r="Q178" i="5"/>
  <c r="P178" i="5"/>
  <c r="O178" i="5"/>
  <c r="N178" i="5"/>
  <c r="T177" i="5"/>
  <c r="S177" i="5"/>
  <c r="R177" i="5"/>
  <c r="Q177" i="5"/>
  <c r="P177" i="5"/>
  <c r="O177" i="5"/>
  <c r="N177" i="5"/>
  <c r="T176" i="5"/>
  <c r="S176" i="5"/>
  <c r="R176" i="5"/>
  <c r="Q176" i="5"/>
  <c r="P176" i="5"/>
  <c r="O176" i="5"/>
  <c r="N176" i="5"/>
  <c r="T175" i="5"/>
  <c r="S175" i="5"/>
  <c r="R175" i="5"/>
  <c r="Q175" i="5"/>
  <c r="P175" i="5"/>
  <c r="O175" i="5"/>
  <c r="N175" i="5"/>
  <c r="T174" i="5"/>
  <c r="S174" i="5"/>
  <c r="R174" i="5"/>
  <c r="Q174" i="5"/>
  <c r="P174" i="5"/>
  <c r="O174" i="5"/>
  <c r="N174" i="5"/>
  <c r="T173" i="5"/>
  <c r="S173" i="5"/>
  <c r="R173" i="5"/>
  <c r="Q173" i="5"/>
  <c r="P173" i="5"/>
  <c r="O173" i="5"/>
  <c r="N173" i="5"/>
  <c r="T172" i="5"/>
  <c r="S172" i="5"/>
  <c r="R172" i="5"/>
  <c r="Q172" i="5"/>
  <c r="P172" i="5"/>
  <c r="O172" i="5"/>
  <c r="N172" i="5"/>
  <c r="T171" i="5"/>
  <c r="S171" i="5"/>
  <c r="R171" i="5"/>
  <c r="Q171" i="5"/>
  <c r="P171" i="5"/>
  <c r="O171" i="5"/>
  <c r="N171" i="5"/>
  <c r="T170" i="5"/>
  <c r="S170" i="5"/>
  <c r="R170" i="5"/>
  <c r="Q170" i="5"/>
  <c r="P170" i="5"/>
  <c r="O170" i="5"/>
  <c r="N170" i="5"/>
  <c r="T169" i="5"/>
  <c r="S169" i="5"/>
  <c r="R169" i="5"/>
  <c r="Q169" i="5"/>
  <c r="P169" i="5"/>
  <c r="O169" i="5"/>
  <c r="N169" i="5"/>
  <c r="T168" i="5"/>
  <c r="S168" i="5"/>
  <c r="R168" i="5"/>
  <c r="Q168" i="5"/>
  <c r="P168" i="5"/>
  <c r="O168" i="5"/>
  <c r="N168" i="5"/>
  <c r="T167" i="5"/>
  <c r="S167" i="5"/>
  <c r="R167" i="5"/>
  <c r="Q167" i="5"/>
  <c r="P167" i="5"/>
  <c r="O167" i="5"/>
  <c r="N167" i="5"/>
  <c r="T166" i="5"/>
  <c r="S166" i="5"/>
  <c r="R166" i="5"/>
  <c r="Q166" i="5"/>
  <c r="P166" i="5"/>
  <c r="O166" i="5"/>
  <c r="N166" i="5"/>
  <c r="T165" i="5"/>
  <c r="S165" i="5"/>
  <c r="R165" i="5"/>
  <c r="Q165" i="5"/>
  <c r="P165" i="5"/>
  <c r="O165" i="5"/>
  <c r="N165" i="5"/>
  <c r="T164" i="5"/>
  <c r="S164" i="5"/>
  <c r="R164" i="5"/>
  <c r="Q164" i="5"/>
  <c r="P164" i="5"/>
  <c r="O164" i="5"/>
  <c r="N164" i="5"/>
  <c r="T163" i="5"/>
  <c r="S163" i="5"/>
  <c r="R163" i="5"/>
  <c r="Q163" i="5"/>
  <c r="P163" i="5"/>
  <c r="O163" i="5"/>
  <c r="N163" i="5"/>
  <c r="T162" i="5"/>
  <c r="S162" i="5"/>
  <c r="R162" i="5"/>
  <c r="Q162" i="5"/>
  <c r="P162" i="5"/>
  <c r="O162" i="5"/>
  <c r="N162" i="5"/>
  <c r="T161" i="5"/>
  <c r="S161" i="5"/>
  <c r="R161" i="5"/>
  <c r="Q161" i="5"/>
  <c r="P161" i="5"/>
  <c r="O161" i="5"/>
  <c r="N161" i="5"/>
  <c r="T160" i="5"/>
  <c r="S160" i="5"/>
  <c r="R160" i="5"/>
  <c r="Q160" i="5"/>
  <c r="P160" i="5"/>
  <c r="O160" i="5"/>
  <c r="N160" i="5"/>
  <c r="T159" i="5"/>
  <c r="S159" i="5"/>
  <c r="R159" i="5"/>
  <c r="Q159" i="5"/>
  <c r="P159" i="5"/>
  <c r="O159" i="5"/>
  <c r="N159" i="5"/>
  <c r="T158" i="5"/>
  <c r="S158" i="5"/>
  <c r="R158" i="5"/>
  <c r="Q158" i="5"/>
  <c r="P158" i="5"/>
  <c r="O158" i="5"/>
  <c r="N158" i="5"/>
  <c r="T157" i="5"/>
  <c r="S157" i="5"/>
  <c r="R157" i="5"/>
  <c r="Q157" i="5"/>
  <c r="P157" i="5"/>
  <c r="O157" i="5"/>
  <c r="N157" i="5"/>
  <c r="T156" i="5"/>
  <c r="S156" i="5"/>
  <c r="R156" i="5"/>
  <c r="Q156" i="5"/>
  <c r="P156" i="5"/>
  <c r="O156" i="5"/>
  <c r="N156" i="5"/>
  <c r="T155" i="5"/>
  <c r="S155" i="5"/>
  <c r="R155" i="5"/>
  <c r="Q155" i="5"/>
  <c r="P155" i="5"/>
  <c r="O155" i="5"/>
  <c r="N155" i="5"/>
  <c r="T154" i="5"/>
  <c r="S154" i="5"/>
  <c r="R154" i="5"/>
  <c r="Q154" i="5"/>
  <c r="P154" i="5"/>
  <c r="O154" i="5"/>
  <c r="N154" i="5"/>
  <c r="T153" i="5"/>
  <c r="S153" i="5"/>
  <c r="R153" i="5"/>
  <c r="Q153" i="5"/>
  <c r="P153" i="5"/>
  <c r="O153" i="5"/>
  <c r="N153" i="5"/>
  <c r="T152" i="5"/>
  <c r="S152" i="5"/>
  <c r="R152" i="5"/>
  <c r="Q152" i="5"/>
  <c r="P152" i="5"/>
  <c r="O152" i="5"/>
  <c r="N152" i="5"/>
  <c r="T151" i="5"/>
  <c r="S151" i="5"/>
  <c r="R151" i="5"/>
  <c r="Q151" i="5"/>
  <c r="P151" i="5"/>
  <c r="O151" i="5"/>
  <c r="N151" i="5"/>
  <c r="T150" i="5"/>
  <c r="S150" i="5"/>
  <c r="R150" i="5"/>
  <c r="Q150" i="5"/>
  <c r="P150" i="5"/>
  <c r="O150" i="5"/>
  <c r="N150" i="5"/>
  <c r="T149" i="5"/>
  <c r="S149" i="5"/>
  <c r="R149" i="5"/>
  <c r="Q149" i="5"/>
  <c r="P149" i="5"/>
  <c r="O149" i="5"/>
  <c r="N149" i="5"/>
  <c r="T148" i="5"/>
  <c r="S148" i="5"/>
  <c r="R148" i="5"/>
  <c r="Q148" i="5"/>
  <c r="P148" i="5"/>
  <c r="O148" i="5"/>
  <c r="N148" i="5"/>
  <c r="T147" i="5"/>
  <c r="S147" i="5"/>
  <c r="R147" i="5"/>
  <c r="Q147" i="5"/>
  <c r="P147" i="5"/>
  <c r="O147" i="5"/>
  <c r="N147" i="5"/>
  <c r="T146" i="5"/>
  <c r="S146" i="5"/>
  <c r="R146" i="5"/>
  <c r="Q146" i="5"/>
  <c r="P146" i="5"/>
  <c r="O146" i="5"/>
  <c r="N146" i="5"/>
  <c r="T145" i="5"/>
  <c r="S145" i="5"/>
  <c r="R145" i="5"/>
  <c r="Q145" i="5"/>
  <c r="P145" i="5"/>
  <c r="O145" i="5"/>
  <c r="N145" i="5"/>
  <c r="T144" i="5"/>
  <c r="S144" i="5"/>
  <c r="R144" i="5"/>
  <c r="Q144" i="5"/>
  <c r="P144" i="5"/>
  <c r="O144" i="5"/>
  <c r="N144" i="5"/>
  <c r="T143" i="5"/>
  <c r="S143" i="5"/>
  <c r="R143" i="5"/>
  <c r="Q143" i="5"/>
  <c r="P143" i="5"/>
  <c r="O143" i="5"/>
  <c r="N143" i="5"/>
  <c r="T142" i="5"/>
  <c r="S142" i="5"/>
  <c r="R142" i="5"/>
  <c r="Q142" i="5"/>
  <c r="P142" i="5"/>
  <c r="O142" i="5"/>
  <c r="N142" i="5"/>
  <c r="T141" i="5"/>
  <c r="S141" i="5"/>
  <c r="R141" i="5"/>
  <c r="Q141" i="5"/>
  <c r="P141" i="5"/>
  <c r="O141" i="5"/>
  <c r="N141" i="5"/>
  <c r="T140" i="5"/>
  <c r="S140" i="5"/>
  <c r="R140" i="5"/>
  <c r="Q140" i="5"/>
  <c r="P140" i="5"/>
  <c r="O140" i="5"/>
  <c r="N140" i="5"/>
  <c r="T139" i="5"/>
  <c r="S139" i="5"/>
  <c r="R139" i="5"/>
  <c r="Q139" i="5"/>
  <c r="P139" i="5"/>
  <c r="O139" i="5"/>
  <c r="N139" i="5"/>
  <c r="T138" i="5"/>
  <c r="S138" i="5"/>
  <c r="R138" i="5"/>
  <c r="Q138" i="5"/>
  <c r="P138" i="5"/>
  <c r="O138" i="5"/>
  <c r="N138" i="5"/>
  <c r="T137" i="5"/>
  <c r="S137" i="5"/>
  <c r="R137" i="5"/>
  <c r="Q137" i="5"/>
  <c r="P137" i="5"/>
  <c r="O137" i="5"/>
  <c r="N137" i="5"/>
  <c r="T136" i="5"/>
  <c r="S136" i="5"/>
  <c r="R136" i="5"/>
  <c r="Q136" i="5"/>
  <c r="P136" i="5"/>
  <c r="O136" i="5"/>
  <c r="N136" i="5"/>
  <c r="T135" i="5"/>
  <c r="S135" i="5"/>
  <c r="R135" i="5"/>
  <c r="Q135" i="5"/>
  <c r="P135" i="5"/>
  <c r="O135" i="5"/>
  <c r="N135" i="5"/>
  <c r="T134" i="5"/>
  <c r="S134" i="5"/>
  <c r="R134" i="5"/>
  <c r="Q134" i="5"/>
  <c r="P134" i="5"/>
  <c r="O134" i="5"/>
  <c r="N134" i="5"/>
  <c r="T133" i="5"/>
  <c r="S133" i="5"/>
  <c r="R133" i="5"/>
  <c r="Q133" i="5"/>
  <c r="P133" i="5"/>
  <c r="O133" i="5"/>
  <c r="N133" i="5"/>
  <c r="T132" i="5"/>
  <c r="S132" i="5"/>
  <c r="R132" i="5"/>
  <c r="Q132" i="5"/>
  <c r="P132" i="5"/>
  <c r="O132" i="5"/>
  <c r="N132" i="5"/>
  <c r="T131" i="5"/>
  <c r="S131" i="5"/>
  <c r="R131" i="5"/>
  <c r="Q131" i="5"/>
  <c r="P131" i="5"/>
  <c r="O131" i="5"/>
  <c r="N131" i="5"/>
  <c r="T130" i="5"/>
  <c r="S130" i="5"/>
  <c r="R130" i="5"/>
  <c r="Q130" i="5"/>
  <c r="P130" i="5"/>
  <c r="O130" i="5"/>
  <c r="N130" i="5"/>
  <c r="T129" i="5"/>
  <c r="S129" i="5"/>
  <c r="R129" i="5"/>
  <c r="Q129" i="5"/>
  <c r="P129" i="5"/>
  <c r="O129" i="5"/>
  <c r="N129" i="5"/>
  <c r="T128" i="5"/>
  <c r="S128" i="5"/>
  <c r="R128" i="5"/>
  <c r="Q128" i="5"/>
  <c r="P128" i="5"/>
  <c r="O128" i="5"/>
  <c r="N128" i="5"/>
  <c r="T127" i="5"/>
  <c r="S127" i="5"/>
  <c r="R127" i="5"/>
  <c r="Q127" i="5"/>
  <c r="P127" i="5"/>
  <c r="O127" i="5"/>
  <c r="N127" i="5"/>
  <c r="T126" i="5"/>
  <c r="S126" i="5"/>
  <c r="R126" i="5"/>
  <c r="Q126" i="5"/>
  <c r="P126" i="5"/>
  <c r="O126" i="5"/>
  <c r="N126" i="5"/>
  <c r="T125" i="5"/>
  <c r="S125" i="5"/>
  <c r="R125" i="5"/>
  <c r="Q125" i="5"/>
  <c r="P125" i="5"/>
  <c r="O125" i="5"/>
  <c r="N125" i="5"/>
  <c r="T124" i="5"/>
  <c r="S124" i="5"/>
  <c r="R124" i="5"/>
  <c r="Q124" i="5"/>
  <c r="P124" i="5"/>
  <c r="O124" i="5"/>
  <c r="N124" i="5"/>
  <c r="T123" i="5"/>
  <c r="S123" i="5"/>
  <c r="R123" i="5"/>
  <c r="Q123" i="5"/>
  <c r="P123" i="5"/>
  <c r="O123" i="5"/>
  <c r="N123" i="5"/>
  <c r="T122" i="5"/>
  <c r="S122" i="5"/>
  <c r="R122" i="5"/>
  <c r="Q122" i="5"/>
  <c r="P122" i="5"/>
  <c r="O122" i="5"/>
  <c r="N122" i="5"/>
  <c r="T121" i="5"/>
  <c r="S121" i="5"/>
  <c r="R121" i="5"/>
  <c r="Q121" i="5"/>
  <c r="P121" i="5"/>
  <c r="O121" i="5"/>
  <c r="N121" i="5"/>
  <c r="T120" i="5"/>
  <c r="S120" i="5"/>
  <c r="R120" i="5"/>
  <c r="Q120" i="5"/>
  <c r="P120" i="5"/>
  <c r="O120" i="5"/>
  <c r="N120" i="5"/>
  <c r="T119" i="5"/>
  <c r="S119" i="5"/>
  <c r="R119" i="5"/>
  <c r="Q119" i="5"/>
  <c r="P119" i="5"/>
  <c r="O119" i="5"/>
  <c r="N119" i="5"/>
  <c r="T118" i="5"/>
  <c r="S118" i="5"/>
  <c r="R118" i="5"/>
  <c r="Q118" i="5"/>
  <c r="P118" i="5"/>
  <c r="O118" i="5"/>
  <c r="N118" i="5"/>
  <c r="T117" i="5"/>
  <c r="S117" i="5"/>
  <c r="R117" i="5"/>
  <c r="Q117" i="5"/>
  <c r="P117" i="5"/>
  <c r="O117" i="5"/>
  <c r="N117" i="5"/>
  <c r="T116" i="5"/>
  <c r="S116" i="5"/>
  <c r="R116" i="5"/>
  <c r="Q116" i="5"/>
  <c r="P116" i="5"/>
  <c r="O116" i="5"/>
  <c r="N116" i="5"/>
  <c r="T115" i="5"/>
  <c r="S115" i="5"/>
  <c r="R115" i="5"/>
  <c r="Q115" i="5"/>
  <c r="P115" i="5"/>
  <c r="O115" i="5"/>
  <c r="N115" i="5"/>
  <c r="T114" i="5"/>
  <c r="S114" i="5"/>
  <c r="R114" i="5"/>
  <c r="Q114" i="5"/>
  <c r="P114" i="5"/>
  <c r="O114" i="5"/>
  <c r="N114" i="5"/>
  <c r="T113" i="5"/>
  <c r="S113" i="5"/>
  <c r="R113" i="5"/>
  <c r="Q113" i="5"/>
  <c r="P113" i="5"/>
  <c r="O113" i="5"/>
  <c r="N113" i="5"/>
  <c r="T112" i="5"/>
  <c r="S112" i="5"/>
  <c r="R112" i="5"/>
  <c r="Q112" i="5"/>
  <c r="P112" i="5"/>
  <c r="O112" i="5"/>
  <c r="N112" i="5"/>
  <c r="T111" i="5"/>
  <c r="S111" i="5"/>
  <c r="R111" i="5"/>
  <c r="Q111" i="5"/>
  <c r="P111" i="5"/>
  <c r="O111" i="5"/>
  <c r="N111" i="5"/>
  <c r="T110" i="5"/>
  <c r="S110" i="5"/>
  <c r="R110" i="5"/>
  <c r="Q110" i="5"/>
  <c r="P110" i="5"/>
  <c r="O110" i="5"/>
  <c r="N110" i="5"/>
  <c r="T109" i="5"/>
  <c r="S109" i="5"/>
  <c r="R109" i="5"/>
  <c r="Q109" i="5"/>
  <c r="P109" i="5"/>
  <c r="O109" i="5"/>
  <c r="N109" i="5"/>
  <c r="T108" i="5"/>
  <c r="S108" i="5"/>
  <c r="R108" i="5"/>
  <c r="Q108" i="5"/>
  <c r="P108" i="5"/>
  <c r="O108" i="5"/>
  <c r="N108" i="5"/>
  <c r="T107" i="5"/>
  <c r="S107" i="5"/>
  <c r="R107" i="5"/>
  <c r="Q107" i="5"/>
  <c r="P107" i="5"/>
  <c r="O107" i="5"/>
  <c r="N107" i="5"/>
  <c r="T106" i="5"/>
  <c r="S106" i="5"/>
  <c r="R106" i="5"/>
  <c r="Q106" i="5"/>
  <c r="P106" i="5"/>
  <c r="O106" i="5"/>
  <c r="N106" i="5"/>
  <c r="T105" i="5"/>
  <c r="S105" i="5"/>
  <c r="R105" i="5"/>
  <c r="Q105" i="5"/>
  <c r="P105" i="5"/>
  <c r="O105" i="5"/>
  <c r="N105" i="5"/>
  <c r="T104" i="5"/>
  <c r="S104" i="5"/>
  <c r="R104" i="5"/>
  <c r="Q104" i="5"/>
  <c r="P104" i="5"/>
  <c r="O104" i="5"/>
  <c r="N104" i="5"/>
  <c r="T103" i="5"/>
  <c r="S103" i="5"/>
  <c r="R103" i="5"/>
  <c r="Q103" i="5"/>
  <c r="P103" i="5"/>
  <c r="O103" i="5"/>
  <c r="N103" i="5"/>
  <c r="T102" i="5"/>
  <c r="S102" i="5"/>
  <c r="R102" i="5"/>
  <c r="Q102" i="5"/>
  <c r="P102" i="5"/>
  <c r="O102" i="5"/>
  <c r="N102" i="5"/>
  <c r="T101" i="5"/>
  <c r="S101" i="5"/>
  <c r="R101" i="5"/>
  <c r="Q101" i="5"/>
  <c r="P101" i="5"/>
  <c r="O101" i="5"/>
  <c r="N101" i="5"/>
  <c r="T100" i="5"/>
  <c r="S100" i="5"/>
  <c r="R100" i="5"/>
  <c r="Q100" i="5"/>
  <c r="P100" i="5"/>
  <c r="O100" i="5"/>
  <c r="N100" i="5"/>
  <c r="T99" i="5"/>
  <c r="S99" i="5"/>
  <c r="R99" i="5"/>
  <c r="Q99" i="5"/>
  <c r="P99" i="5"/>
  <c r="O99" i="5"/>
  <c r="N99" i="5"/>
  <c r="T98" i="5"/>
  <c r="S98" i="5"/>
  <c r="R98" i="5"/>
  <c r="Q98" i="5"/>
  <c r="P98" i="5"/>
  <c r="O98" i="5"/>
  <c r="N98" i="5"/>
  <c r="T97" i="5"/>
  <c r="S97" i="5"/>
  <c r="R97" i="5"/>
  <c r="Q97" i="5"/>
  <c r="P97" i="5"/>
  <c r="O97" i="5"/>
  <c r="N97" i="5"/>
  <c r="T96" i="5"/>
  <c r="S96" i="5"/>
  <c r="R96" i="5"/>
  <c r="Q96" i="5"/>
  <c r="P96" i="5"/>
  <c r="O96" i="5"/>
  <c r="N96" i="5"/>
  <c r="T95" i="5"/>
  <c r="S95" i="5"/>
  <c r="R95" i="5"/>
  <c r="Q95" i="5"/>
  <c r="P95" i="5"/>
  <c r="O95" i="5"/>
  <c r="N95" i="5"/>
  <c r="T94" i="5"/>
  <c r="S94" i="5"/>
  <c r="R94" i="5"/>
  <c r="Q94" i="5"/>
  <c r="P94" i="5"/>
  <c r="O94" i="5"/>
  <c r="N94" i="5"/>
  <c r="T93" i="5"/>
  <c r="S93" i="5"/>
  <c r="R93" i="5"/>
  <c r="Q93" i="5"/>
  <c r="P93" i="5"/>
  <c r="O93" i="5"/>
  <c r="N93" i="5"/>
  <c r="T92" i="5"/>
  <c r="S92" i="5"/>
  <c r="R92" i="5"/>
  <c r="Q92" i="5"/>
  <c r="P92" i="5"/>
  <c r="O92" i="5"/>
  <c r="N92" i="5"/>
  <c r="T91" i="5"/>
  <c r="S91" i="5"/>
  <c r="R91" i="5"/>
  <c r="Q91" i="5"/>
  <c r="P91" i="5"/>
  <c r="O91" i="5"/>
  <c r="N91" i="5"/>
  <c r="T90" i="5"/>
  <c r="S90" i="5"/>
  <c r="R90" i="5"/>
  <c r="Q90" i="5"/>
  <c r="P90" i="5"/>
  <c r="O90" i="5"/>
  <c r="N90" i="5"/>
  <c r="T89" i="5"/>
  <c r="S89" i="5"/>
  <c r="R89" i="5"/>
  <c r="Q89" i="5"/>
  <c r="P89" i="5"/>
  <c r="O89" i="5"/>
  <c r="N89" i="5"/>
  <c r="T88" i="5"/>
  <c r="S88" i="5"/>
  <c r="R88" i="5"/>
  <c r="Q88" i="5"/>
  <c r="P88" i="5"/>
  <c r="O88" i="5"/>
  <c r="N88" i="5"/>
  <c r="T87" i="5"/>
  <c r="S87" i="5"/>
  <c r="R87" i="5"/>
  <c r="Q87" i="5"/>
  <c r="P87" i="5"/>
  <c r="O87" i="5"/>
  <c r="N87" i="5"/>
  <c r="T86" i="5"/>
  <c r="S86" i="5"/>
  <c r="R86" i="5"/>
  <c r="Q86" i="5"/>
  <c r="P86" i="5"/>
  <c r="O86" i="5"/>
  <c r="N86" i="5"/>
  <c r="T85" i="5"/>
  <c r="S85" i="5"/>
  <c r="R85" i="5"/>
  <c r="Q85" i="5"/>
  <c r="P85" i="5"/>
  <c r="O85" i="5"/>
  <c r="N85" i="5"/>
  <c r="T84" i="5"/>
  <c r="S84" i="5"/>
  <c r="R84" i="5"/>
  <c r="Q84" i="5"/>
  <c r="P84" i="5"/>
  <c r="O84" i="5"/>
  <c r="N84" i="5"/>
  <c r="T83" i="5"/>
  <c r="S83" i="5"/>
  <c r="R83" i="5"/>
  <c r="Q83" i="5"/>
  <c r="P83" i="5"/>
  <c r="O83" i="5"/>
  <c r="N83" i="5"/>
  <c r="T82" i="5"/>
  <c r="S82" i="5"/>
  <c r="R82" i="5"/>
  <c r="Q82" i="5"/>
  <c r="P82" i="5"/>
  <c r="O82" i="5"/>
  <c r="N82" i="5"/>
  <c r="T81" i="5"/>
  <c r="S81" i="5"/>
  <c r="R81" i="5"/>
  <c r="Q81" i="5"/>
  <c r="P81" i="5"/>
  <c r="O81" i="5"/>
  <c r="N81" i="5"/>
  <c r="T80" i="5"/>
  <c r="S80" i="5"/>
  <c r="R80" i="5"/>
  <c r="Q80" i="5"/>
  <c r="P80" i="5"/>
  <c r="O80" i="5"/>
  <c r="N80" i="5"/>
  <c r="T79" i="5"/>
  <c r="S79" i="5"/>
  <c r="R79" i="5"/>
  <c r="Q79" i="5"/>
  <c r="P79" i="5"/>
  <c r="O79" i="5"/>
  <c r="N79" i="5"/>
  <c r="T78" i="5"/>
  <c r="S78" i="5"/>
  <c r="R78" i="5"/>
  <c r="Q78" i="5"/>
  <c r="P78" i="5"/>
  <c r="O78" i="5"/>
  <c r="N78" i="5"/>
  <c r="T77" i="5"/>
  <c r="S77" i="5"/>
  <c r="R77" i="5"/>
  <c r="Q77" i="5"/>
  <c r="P77" i="5"/>
  <c r="O77" i="5"/>
  <c r="N77" i="5"/>
  <c r="T76" i="5"/>
  <c r="S76" i="5"/>
  <c r="R76" i="5"/>
  <c r="Q76" i="5"/>
  <c r="P76" i="5"/>
  <c r="O76" i="5"/>
  <c r="N76" i="5"/>
  <c r="T75" i="5"/>
  <c r="S75" i="5"/>
  <c r="R75" i="5"/>
  <c r="Q75" i="5"/>
  <c r="P75" i="5"/>
  <c r="O75" i="5"/>
  <c r="N75" i="5"/>
  <c r="T74" i="5"/>
  <c r="S74" i="5"/>
  <c r="R74" i="5"/>
  <c r="Q74" i="5"/>
  <c r="P74" i="5"/>
  <c r="O74" i="5"/>
  <c r="N74" i="5"/>
  <c r="T73" i="5"/>
  <c r="S73" i="5"/>
  <c r="R73" i="5"/>
  <c r="Q73" i="5"/>
  <c r="P73" i="5"/>
  <c r="O73" i="5"/>
  <c r="N73" i="5"/>
  <c r="T72" i="5"/>
  <c r="S72" i="5"/>
  <c r="R72" i="5"/>
  <c r="Q72" i="5"/>
  <c r="P72" i="5"/>
  <c r="O72" i="5"/>
  <c r="N72" i="5"/>
  <c r="T71" i="5"/>
  <c r="S71" i="5"/>
  <c r="R71" i="5"/>
  <c r="Q71" i="5"/>
  <c r="P71" i="5"/>
  <c r="O71" i="5"/>
  <c r="N71" i="5"/>
  <c r="T70" i="5"/>
  <c r="S70" i="5"/>
  <c r="R70" i="5"/>
  <c r="Q70" i="5"/>
  <c r="P70" i="5"/>
  <c r="O70" i="5"/>
  <c r="N70" i="5"/>
  <c r="T69" i="5"/>
  <c r="S69" i="5"/>
  <c r="R69" i="5"/>
  <c r="Q69" i="5"/>
  <c r="P69" i="5"/>
  <c r="O69" i="5"/>
  <c r="N69" i="5"/>
  <c r="T68" i="5"/>
  <c r="S68" i="5"/>
  <c r="R68" i="5"/>
  <c r="Q68" i="5"/>
  <c r="P68" i="5"/>
  <c r="O68" i="5"/>
  <c r="N68" i="5"/>
  <c r="T67" i="5"/>
  <c r="S67" i="5"/>
  <c r="R67" i="5"/>
  <c r="Q67" i="5"/>
  <c r="P67" i="5"/>
  <c r="O67" i="5"/>
  <c r="N67" i="5"/>
  <c r="T66" i="5"/>
  <c r="S66" i="5"/>
  <c r="R66" i="5"/>
  <c r="Q66" i="5"/>
  <c r="P66" i="5"/>
  <c r="O66" i="5"/>
  <c r="N66" i="5"/>
  <c r="T65" i="5"/>
  <c r="S65" i="5"/>
  <c r="R65" i="5"/>
  <c r="Q65" i="5"/>
  <c r="P65" i="5"/>
  <c r="O65" i="5"/>
  <c r="N65" i="5"/>
  <c r="T64" i="5"/>
  <c r="S64" i="5"/>
  <c r="R64" i="5"/>
  <c r="Q64" i="5"/>
  <c r="P64" i="5"/>
  <c r="O64" i="5"/>
  <c r="N64" i="5"/>
  <c r="T63" i="5"/>
  <c r="S63" i="5"/>
  <c r="R63" i="5"/>
  <c r="Q63" i="5"/>
  <c r="P63" i="5"/>
  <c r="O63" i="5"/>
  <c r="N63" i="5"/>
  <c r="T62" i="5"/>
  <c r="S62" i="5"/>
  <c r="R62" i="5"/>
  <c r="Q62" i="5"/>
  <c r="P62" i="5"/>
  <c r="O62" i="5"/>
  <c r="N62" i="5"/>
  <c r="T61" i="5"/>
  <c r="S61" i="5"/>
  <c r="R61" i="5"/>
  <c r="Q61" i="5"/>
  <c r="P61" i="5"/>
  <c r="O61" i="5"/>
  <c r="N61" i="5"/>
  <c r="T60" i="5"/>
  <c r="S60" i="5"/>
  <c r="R60" i="5"/>
  <c r="Q60" i="5"/>
  <c r="P60" i="5"/>
  <c r="O60" i="5"/>
  <c r="N60" i="5"/>
  <c r="T59" i="5"/>
  <c r="S59" i="5"/>
  <c r="R59" i="5"/>
  <c r="Q59" i="5"/>
  <c r="P59" i="5"/>
  <c r="O59" i="5"/>
  <c r="N59" i="5"/>
  <c r="T58" i="5"/>
  <c r="S58" i="5"/>
  <c r="R58" i="5"/>
  <c r="Q58" i="5"/>
  <c r="P58" i="5"/>
  <c r="O58" i="5"/>
  <c r="N58" i="5"/>
  <c r="T57" i="5"/>
  <c r="S57" i="5"/>
  <c r="R57" i="5"/>
  <c r="Q57" i="5"/>
  <c r="P57" i="5"/>
  <c r="O57" i="5"/>
  <c r="N57" i="5"/>
  <c r="T56" i="5"/>
  <c r="S56" i="5"/>
  <c r="R56" i="5"/>
  <c r="Q56" i="5"/>
  <c r="P56" i="5"/>
  <c r="O56" i="5"/>
  <c r="N56" i="5"/>
  <c r="T55" i="5"/>
  <c r="S55" i="5"/>
  <c r="R55" i="5"/>
  <c r="Q55" i="5"/>
  <c r="P55" i="5"/>
  <c r="O55" i="5"/>
  <c r="N55" i="5"/>
  <c r="T54" i="5"/>
  <c r="S54" i="5"/>
  <c r="R54" i="5"/>
  <c r="Q54" i="5"/>
  <c r="P54" i="5"/>
  <c r="O54" i="5"/>
  <c r="N54" i="5"/>
  <c r="T53" i="5"/>
  <c r="S53" i="5"/>
  <c r="R53" i="5"/>
  <c r="Q53" i="5"/>
  <c r="P53" i="5"/>
  <c r="O53" i="5"/>
  <c r="N53" i="5"/>
  <c r="T52" i="5"/>
  <c r="S52" i="5"/>
  <c r="R52" i="5"/>
  <c r="Q52" i="5"/>
  <c r="P52" i="5"/>
  <c r="O52" i="5"/>
  <c r="N52" i="5"/>
  <c r="T51" i="5"/>
  <c r="S51" i="5"/>
  <c r="R51" i="5"/>
  <c r="Q51" i="5"/>
  <c r="P51" i="5"/>
  <c r="O51" i="5"/>
  <c r="N51" i="5"/>
  <c r="T50" i="5"/>
  <c r="S50" i="5"/>
  <c r="R50" i="5"/>
  <c r="Q50" i="5"/>
  <c r="P50" i="5"/>
  <c r="O50" i="5"/>
  <c r="N50" i="5"/>
  <c r="T49" i="5"/>
  <c r="S49" i="5"/>
  <c r="R49" i="5"/>
  <c r="Q49" i="5"/>
  <c r="P49" i="5"/>
  <c r="O49" i="5"/>
  <c r="N49" i="5"/>
  <c r="T48" i="5"/>
  <c r="S48" i="5"/>
  <c r="R48" i="5"/>
  <c r="Q48" i="5"/>
  <c r="P48" i="5"/>
  <c r="O48" i="5"/>
  <c r="N48" i="5"/>
  <c r="T47" i="5"/>
  <c r="S47" i="5"/>
  <c r="R47" i="5"/>
  <c r="Q47" i="5"/>
  <c r="P47" i="5"/>
  <c r="O47" i="5"/>
  <c r="N47" i="5"/>
  <c r="T46" i="5"/>
  <c r="S46" i="5"/>
  <c r="R46" i="5"/>
  <c r="Q46" i="5"/>
  <c r="P46" i="5"/>
  <c r="O46" i="5"/>
  <c r="N46" i="5"/>
  <c r="T45" i="5"/>
  <c r="S45" i="5"/>
  <c r="R45" i="5"/>
  <c r="Q45" i="5"/>
  <c r="P45" i="5"/>
  <c r="O45" i="5"/>
  <c r="N45" i="5"/>
  <c r="T44" i="5"/>
  <c r="S44" i="5"/>
  <c r="R44" i="5"/>
  <c r="Q44" i="5"/>
  <c r="P44" i="5"/>
  <c r="O44" i="5"/>
  <c r="N44" i="5"/>
  <c r="T43" i="5"/>
  <c r="S43" i="5"/>
  <c r="R43" i="5"/>
  <c r="Q43" i="5"/>
  <c r="P43" i="5"/>
  <c r="O43" i="5"/>
  <c r="N43" i="5"/>
  <c r="T42" i="5"/>
  <c r="S42" i="5"/>
  <c r="R42" i="5"/>
  <c r="Q42" i="5"/>
  <c r="P42" i="5"/>
  <c r="O42" i="5"/>
  <c r="N42" i="5"/>
  <c r="T41" i="5"/>
  <c r="S41" i="5"/>
  <c r="R41" i="5"/>
  <c r="Q41" i="5"/>
  <c r="P41" i="5"/>
  <c r="O41" i="5"/>
  <c r="N41" i="5"/>
  <c r="T40" i="5"/>
  <c r="S40" i="5"/>
  <c r="R40" i="5"/>
  <c r="Q40" i="5"/>
  <c r="P40" i="5"/>
  <c r="O40" i="5"/>
  <c r="N40" i="5"/>
  <c r="T39" i="5"/>
  <c r="S39" i="5"/>
  <c r="R39" i="5"/>
  <c r="Q39" i="5"/>
  <c r="P39" i="5"/>
  <c r="O39" i="5"/>
  <c r="N39" i="5"/>
  <c r="T38" i="5"/>
  <c r="S38" i="5"/>
  <c r="R38" i="5"/>
  <c r="Q38" i="5"/>
  <c r="P38" i="5"/>
  <c r="O38" i="5"/>
  <c r="N38" i="5"/>
  <c r="T37" i="5"/>
  <c r="S37" i="5"/>
  <c r="R37" i="5"/>
  <c r="Q37" i="5"/>
  <c r="P37" i="5"/>
  <c r="O37" i="5"/>
  <c r="N37" i="5"/>
  <c r="T36" i="5"/>
  <c r="S36" i="5"/>
  <c r="R36" i="5"/>
  <c r="Q36" i="5"/>
  <c r="P36" i="5"/>
  <c r="O36" i="5"/>
  <c r="N36" i="5"/>
  <c r="T35" i="5"/>
  <c r="S35" i="5"/>
  <c r="R35" i="5"/>
  <c r="Q35" i="5"/>
  <c r="P35" i="5"/>
  <c r="O35" i="5"/>
  <c r="N35" i="5"/>
  <c r="T34" i="5"/>
  <c r="S34" i="5"/>
  <c r="R34" i="5"/>
  <c r="Q34" i="5"/>
  <c r="P34" i="5"/>
  <c r="O34" i="5"/>
  <c r="N34" i="5"/>
  <c r="T33" i="5"/>
  <c r="S33" i="5"/>
  <c r="R33" i="5"/>
  <c r="Q33" i="5"/>
  <c r="P33" i="5"/>
  <c r="O33" i="5"/>
  <c r="N33" i="5"/>
  <c r="T32" i="5"/>
  <c r="S32" i="5"/>
  <c r="R32" i="5"/>
  <c r="Q32" i="5"/>
  <c r="P32" i="5"/>
  <c r="O32" i="5"/>
  <c r="N32" i="5"/>
  <c r="T31" i="5"/>
  <c r="S31" i="5"/>
  <c r="R31" i="5"/>
  <c r="Q31" i="5"/>
  <c r="P31" i="5"/>
  <c r="O31" i="5"/>
  <c r="N31" i="5"/>
  <c r="T30" i="5"/>
  <c r="S30" i="5"/>
  <c r="R30" i="5"/>
  <c r="Q30" i="5"/>
  <c r="P30" i="5"/>
  <c r="O30" i="5"/>
  <c r="N30" i="5"/>
  <c r="T29" i="5"/>
  <c r="S29" i="5"/>
  <c r="R29" i="5"/>
  <c r="Q29" i="5"/>
  <c r="P29" i="5"/>
  <c r="O29" i="5"/>
  <c r="N29" i="5"/>
  <c r="B29" i="5"/>
  <c r="B41" i="5" s="1"/>
  <c r="B53" i="5" s="1"/>
  <c r="B65" i="5" s="1"/>
  <c r="B77" i="5" s="1"/>
  <c r="B89" i="5" s="1"/>
  <c r="B101" i="5" s="1"/>
  <c r="B113" i="5" s="1"/>
  <c r="B125" i="5" s="1"/>
  <c r="B137" i="5" s="1"/>
  <c r="B149" i="5" s="1"/>
  <c r="B161" i="5" s="1"/>
  <c r="B173" i="5" s="1"/>
  <c r="B185" i="5" s="1"/>
  <c r="B197" i="5" s="1"/>
  <c r="B209" i="5" s="1"/>
  <c r="B221" i="5" s="1"/>
  <c r="B233" i="5" s="1"/>
  <c r="B245" i="5" s="1"/>
  <c r="B257" i="5" s="1"/>
  <c r="B269" i="5" s="1"/>
  <c r="B281" i="5" s="1"/>
  <c r="B293" i="5" s="1"/>
  <c r="B305" i="5" s="1"/>
  <c r="B317" i="5" s="1"/>
  <c r="B329" i="5" s="1"/>
  <c r="B341" i="5" s="1"/>
  <c r="B353" i="5" s="1"/>
  <c r="B365" i="5" s="1"/>
  <c r="B377" i="5" s="1"/>
  <c r="B389" i="5" s="1"/>
  <c r="B401" i="5" s="1"/>
  <c r="B413" i="5" s="1"/>
  <c r="B425" i="5" s="1"/>
  <c r="B437" i="5" s="1"/>
  <c r="B449" i="5" s="1"/>
  <c r="B461" i="5" s="1"/>
  <c r="B473" i="5" s="1"/>
  <c r="B485" i="5" s="1"/>
  <c r="B497" i="5" s="1"/>
  <c r="B509" i="5" s="1"/>
  <c r="B521" i="5" s="1"/>
  <c r="B533" i="5" s="1"/>
  <c r="B545" i="5" s="1"/>
  <c r="B557" i="5" s="1"/>
  <c r="B569" i="5" s="1"/>
  <c r="B581" i="5" s="1"/>
  <c r="B593" i="5" s="1"/>
  <c r="B605" i="5" s="1"/>
  <c r="B617" i="5" s="1"/>
  <c r="B629" i="5" s="1"/>
  <c r="B641" i="5" s="1"/>
  <c r="B653" i="5" s="1"/>
  <c r="B665" i="5" s="1"/>
  <c r="B677" i="5" s="1"/>
  <c r="B689" i="5" s="1"/>
  <c r="B701" i="5" s="1"/>
  <c r="B713" i="5" s="1"/>
  <c r="B725" i="5" s="1"/>
  <c r="B737" i="5" s="1"/>
  <c r="B749" i="5" s="1"/>
  <c r="B761" i="5" s="1"/>
  <c r="B773" i="5" s="1"/>
  <c r="B785" i="5" s="1"/>
  <c r="B797" i="5" s="1"/>
  <c r="B809" i="5" s="1"/>
  <c r="B821" i="5" s="1"/>
  <c r="B833" i="5" s="1"/>
  <c r="B845" i="5" s="1"/>
  <c r="B857" i="5" s="1"/>
  <c r="B869" i="5" s="1"/>
  <c r="B881" i="5" s="1"/>
  <c r="B893" i="5" s="1"/>
  <c r="B905" i="5" s="1"/>
  <c r="B917" i="5" s="1"/>
  <c r="B929" i="5" s="1"/>
  <c r="B941" i="5" s="1"/>
  <c r="B953" i="5" s="1"/>
  <c r="B965" i="5" s="1"/>
  <c r="B977" i="5" s="1"/>
  <c r="B989" i="5" s="1"/>
  <c r="B1001" i="5" s="1"/>
  <c r="B1013" i="5" s="1"/>
  <c r="B1025" i="5" s="1"/>
  <c r="B1037" i="5" s="1"/>
  <c r="B1049" i="5" s="1"/>
  <c r="B1061" i="5" s="1"/>
  <c r="B1073" i="5" s="1"/>
  <c r="B1085" i="5" s="1"/>
  <c r="B1097" i="5" s="1"/>
  <c r="B1109" i="5" s="1"/>
  <c r="B1121" i="5" s="1"/>
  <c r="B1133" i="5" s="1"/>
  <c r="B1145" i="5" s="1"/>
  <c r="B1157" i="5" s="1"/>
  <c r="B1169" i="5" s="1"/>
  <c r="B1181" i="5" s="1"/>
  <c r="B1193" i="5" s="1"/>
  <c r="B1205" i="5" s="1"/>
  <c r="B1217" i="5" s="1"/>
  <c r="B1229" i="5" s="1"/>
  <c r="B1241" i="5" s="1"/>
  <c r="B1253" i="5" s="1"/>
  <c r="B1265" i="5" s="1"/>
  <c r="B1277" i="5" s="1"/>
  <c r="B1289" i="5" s="1"/>
  <c r="B1301" i="5" s="1"/>
  <c r="B1313" i="5" s="1"/>
  <c r="B1325" i="5" s="1"/>
  <c r="B1337" i="5" s="1"/>
  <c r="B1349" i="5" s="1"/>
  <c r="B1361" i="5" s="1"/>
  <c r="B1373" i="5" s="1"/>
  <c r="B1385" i="5" s="1"/>
  <c r="B1397" i="5" s="1"/>
  <c r="B1409" i="5" s="1"/>
  <c r="B1421" i="5" s="1"/>
  <c r="B1433" i="5" s="1"/>
  <c r="B1445" i="5" s="1"/>
  <c r="B1457" i="5" s="1"/>
  <c r="B1469" i="5" s="1"/>
  <c r="B1481" i="5" s="1"/>
  <c r="B1493" i="5" s="1"/>
  <c r="B1505" i="5" s="1"/>
  <c r="B1517" i="5" s="1"/>
  <c r="B1529" i="5" s="1"/>
  <c r="B1541" i="5" s="1"/>
  <c r="B1553" i="5" s="1"/>
  <c r="B1565" i="5" s="1"/>
  <c r="B1577" i="5" s="1"/>
  <c r="B1589" i="5" s="1"/>
  <c r="B1601" i="5" s="1"/>
  <c r="B1613" i="5" s="1"/>
  <c r="B1625" i="5" s="1"/>
  <c r="B1637" i="5" s="1"/>
  <c r="B1649" i="5" s="1"/>
  <c r="B1661" i="5" s="1"/>
  <c r="B1673" i="5" s="1"/>
  <c r="B1685" i="5" s="1"/>
  <c r="B1697" i="5" s="1"/>
  <c r="B1709" i="5" s="1"/>
  <c r="B1721" i="5" s="1"/>
  <c r="B1733" i="5" s="1"/>
  <c r="B1745" i="5" s="1"/>
  <c r="B1757" i="5" s="1"/>
  <c r="B1769" i="5" s="1"/>
  <c r="B1781" i="5" s="1"/>
  <c r="B1793" i="5" s="1"/>
  <c r="B1805" i="5" s="1"/>
  <c r="B1817" i="5" s="1"/>
  <c r="B1829" i="5" s="1"/>
  <c r="B1841" i="5" s="1"/>
  <c r="B1853" i="5" s="1"/>
  <c r="B1865" i="5" s="1"/>
  <c r="B1877" i="5" s="1"/>
  <c r="B1889" i="5" s="1"/>
  <c r="B1901" i="5" s="1"/>
  <c r="B1913" i="5" s="1"/>
  <c r="B1925" i="5" s="1"/>
  <c r="B1937" i="5" s="1"/>
  <c r="B1949" i="5" s="1"/>
  <c r="B1961" i="5" s="1"/>
  <c r="B1973" i="5" s="1"/>
  <c r="B1985" i="5" s="1"/>
  <c r="B1997" i="5" s="1"/>
  <c r="B2009" i="5" s="1"/>
  <c r="B2021" i="5" s="1"/>
  <c r="B2033" i="5" s="1"/>
  <c r="B2045" i="5" s="1"/>
  <c r="B2057" i="5" s="1"/>
  <c r="B2069" i="5" s="1"/>
  <c r="B2081" i="5" s="1"/>
  <c r="B2093" i="5" s="1"/>
  <c r="B2105" i="5" s="1"/>
  <c r="B2117" i="5" s="1"/>
  <c r="B2129" i="5" s="1"/>
  <c r="B2141" i="5" s="1"/>
  <c r="B2153" i="5" s="1"/>
  <c r="B2165" i="5" s="1"/>
  <c r="B2177" i="5" s="1"/>
  <c r="B2189" i="5" s="1"/>
  <c r="B2201" i="5" s="1"/>
  <c r="B2213" i="5" s="1"/>
  <c r="B2225" i="5" s="1"/>
  <c r="B2237" i="5" s="1"/>
  <c r="B2249" i="5" s="1"/>
  <c r="B2261" i="5" s="1"/>
  <c r="B2273" i="5" s="1"/>
  <c r="B2285" i="5" s="1"/>
  <c r="B2297" i="5" s="1"/>
  <c r="B2309" i="5" s="1"/>
  <c r="B2321" i="5" s="1"/>
  <c r="B2333" i="5" s="1"/>
  <c r="B2345" i="5" s="1"/>
  <c r="B2357" i="5" s="1"/>
  <c r="B2369" i="5" s="1"/>
  <c r="B2381" i="5" s="1"/>
  <c r="B2393" i="5" s="1"/>
  <c r="B2405" i="5" s="1"/>
  <c r="B2417" i="5" s="1"/>
  <c r="B2429" i="5" s="1"/>
  <c r="B2441" i="5" s="1"/>
  <c r="B2453" i="5" s="1"/>
  <c r="B2465" i="5" s="1"/>
  <c r="B2477" i="5" s="1"/>
  <c r="T28" i="5"/>
  <c r="S28" i="5"/>
  <c r="R28" i="5"/>
  <c r="Q28" i="5"/>
  <c r="P28" i="5"/>
  <c r="O28" i="5"/>
  <c r="N28" i="5"/>
  <c r="B28" i="5"/>
  <c r="B40" i="5" s="1"/>
  <c r="B52" i="5" s="1"/>
  <c r="B64" i="5" s="1"/>
  <c r="B76" i="5" s="1"/>
  <c r="B88" i="5" s="1"/>
  <c r="B100" i="5" s="1"/>
  <c r="B112" i="5" s="1"/>
  <c r="B124" i="5" s="1"/>
  <c r="B136" i="5" s="1"/>
  <c r="B148" i="5" s="1"/>
  <c r="B160" i="5" s="1"/>
  <c r="B172" i="5" s="1"/>
  <c r="B184" i="5" s="1"/>
  <c r="B196" i="5" s="1"/>
  <c r="B208" i="5" s="1"/>
  <c r="B220" i="5" s="1"/>
  <c r="B232" i="5" s="1"/>
  <c r="B244" i="5" s="1"/>
  <c r="B256" i="5" s="1"/>
  <c r="B268" i="5" s="1"/>
  <c r="B280" i="5" s="1"/>
  <c r="B292" i="5" s="1"/>
  <c r="B304" i="5" s="1"/>
  <c r="B316" i="5" s="1"/>
  <c r="B328" i="5" s="1"/>
  <c r="B340" i="5" s="1"/>
  <c r="B352" i="5" s="1"/>
  <c r="B364" i="5" s="1"/>
  <c r="B376" i="5" s="1"/>
  <c r="B388" i="5" s="1"/>
  <c r="B400" i="5" s="1"/>
  <c r="B412" i="5" s="1"/>
  <c r="B424" i="5" s="1"/>
  <c r="B436" i="5" s="1"/>
  <c r="B448" i="5" s="1"/>
  <c r="B460" i="5" s="1"/>
  <c r="B472" i="5" s="1"/>
  <c r="B484" i="5" s="1"/>
  <c r="B496" i="5" s="1"/>
  <c r="B508" i="5" s="1"/>
  <c r="B520" i="5" s="1"/>
  <c r="B532" i="5" s="1"/>
  <c r="B544" i="5" s="1"/>
  <c r="B556" i="5" s="1"/>
  <c r="B568" i="5" s="1"/>
  <c r="B580" i="5" s="1"/>
  <c r="B592" i="5" s="1"/>
  <c r="B604" i="5" s="1"/>
  <c r="B616" i="5" s="1"/>
  <c r="B628" i="5" s="1"/>
  <c r="B640" i="5" s="1"/>
  <c r="B652" i="5" s="1"/>
  <c r="B664" i="5" s="1"/>
  <c r="B676" i="5" s="1"/>
  <c r="B688" i="5" s="1"/>
  <c r="B700" i="5" s="1"/>
  <c r="B712" i="5" s="1"/>
  <c r="B724" i="5" s="1"/>
  <c r="B736" i="5" s="1"/>
  <c r="B748" i="5" s="1"/>
  <c r="B760" i="5" s="1"/>
  <c r="B772" i="5" s="1"/>
  <c r="B784" i="5" s="1"/>
  <c r="B796" i="5" s="1"/>
  <c r="B808" i="5" s="1"/>
  <c r="B820" i="5" s="1"/>
  <c r="B832" i="5" s="1"/>
  <c r="B844" i="5" s="1"/>
  <c r="B856" i="5" s="1"/>
  <c r="B868" i="5" s="1"/>
  <c r="B880" i="5" s="1"/>
  <c r="B892" i="5" s="1"/>
  <c r="B904" i="5" s="1"/>
  <c r="B916" i="5" s="1"/>
  <c r="B928" i="5" s="1"/>
  <c r="B940" i="5" s="1"/>
  <c r="B952" i="5" s="1"/>
  <c r="B964" i="5" s="1"/>
  <c r="B976" i="5" s="1"/>
  <c r="B988" i="5" s="1"/>
  <c r="B1000" i="5" s="1"/>
  <c r="B1012" i="5" s="1"/>
  <c r="B1024" i="5" s="1"/>
  <c r="B1036" i="5" s="1"/>
  <c r="B1048" i="5" s="1"/>
  <c r="B1060" i="5" s="1"/>
  <c r="B1072" i="5" s="1"/>
  <c r="B1084" i="5" s="1"/>
  <c r="B1096" i="5" s="1"/>
  <c r="B1108" i="5" s="1"/>
  <c r="B1120" i="5" s="1"/>
  <c r="B1132" i="5" s="1"/>
  <c r="B1144" i="5" s="1"/>
  <c r="B1156" i="5" s="1"/>
  <c r="B1168" i="5" s="1"/>
  <c r="B1180" i="5" s="1"/>
  <c r="B1192" i="5" s="1"/>
  <c r="B1204" i="5" s="1"/>
  <c r="B1216" i="5" s="1"/>
  <c r="B1228" i="5" s="1"/>
  <c r="B1240" i="5" s="1"/>
  <c r="B1252" i="5" s="1"/>
  <c r="B1264" i="5" s="1"/>
  <c r="B1276" i="5" s="1"/>
  <c r="B1288" i="5" s="1"/>
  <c r="B1300" i="5" s="1"/>
  <c r="B1312" i="5" s="1"/>
  <c r="B1324" i="5" s="1"/>
  <c r="B1336" i="5" s="1"/>
  <c r="B1348" i="5" s="1"/>
  <c r="B1360" i="5" s="1"/>
  <c r="B1372" i="5" s="1"/>
  <c r="B1384" i="5" s="1"/>
  <c r="B1396" i="5" s="1"/>
  <c r="B1408" i="5" s="1"/>
  <c r="B1420" i="5" s="1"/>
  <c r="B1432" i="5" s="1"/>
  <c r="B1444" i="5" s="1"/>
  <c r="B1456" i="5" s="1"/>
  <c r="B1468" i="5" s="1"/>
  <c r="B1480" i="5" s="1"/>
  <c r="B1492" i="5" s="1"/>
  <c r="B1504" i="5" s="1"/>
  <c r="B1516" i="5" s="1"/>
  <c r="B1528" i="5" s="1"/>
  <c r="B1540" i="5" s="1"/>
  <c r="B1552" i="5" s="1"/>
  <c r="B1564" i="5" s="1"/>
  <c r="B1576" i="5" s="1"/>
  <c r="B1588" i="5" s="1"/>
  <c r="B1600" i="5" s="1"/>
  <c r="B1612" i="5" s="1"/>
  <c r="B1624" i="5" s="1"/>
  <c r="B1636" i="5" s="1"/>
  <c r="B1648" i="5" s="1"/>
  <c r="B1660" i="5" s="1"/>
  <c r="B1672" i="5" s="1"/>
  <c r="B1684" i="5" s="1"/>
  <c r="B1696" i="5" s="1"/>
  <c r="B1708" i="5" s="1"/>
  <c r="B1720" i="5" s="1"/>
  <c r="B1732" i="5" s="1"/>
  <c r="B1744" i="5" s="1"/>
  <c r="B1756" i="5" s="1"/>
  <c r="B1768" i="5" s="1"/>
  <c r="B1780" i="5" s="1"/>
  <c r="B1792" i="5" s="1"/>
  <c r="B1804" i="5" s="1"/>
  <c r="B1816" i="5" s="1"/>
  <c r="B1828" i="5" s="1"/>
  <c r="B1840" i="5" s="1"/>
  <c r="B1852" i="5" s="1"/>
  <c r="B1864" i="5" s="1"/>
  <c r="B1876" i="5" s="1"/>
  <c r="B1888" i="5" s="1"/>
  <c r="B1900" i="5" s="1"/>
  <c r="B1912" i="5" s="1"/>
  <c r="B1924" i="5" s="1"/>
  <c r="B1936" i="5" s="1"/>
  <c r="B1948" i="5" s="1"/>
  <c r="B1960" i="5" s="1"/>
  <c r="B1972" i="5" s="1"/>
  <c r="B1984" i="5" s="1"/>
  <c r="B1996" i="5" s="1"/>
  <c r="B2008" i="5" s="1"/>
  <c r="B2020" i="5" s="1"/>
  <c r="B2032" i="5" s="1"/>
  <c r="B2044" i="5" s="1"/>
  <c r="B2056" i="5" s="1"/>
  <c r="B2068" i="5" s="1"/>
  <c r="B2080" i="5" s="1"/>
  <c r="B2092" i="5" s="1"/>
  <c r="B2104" i="5" s="1"/>
  <c r="B2116" i="5" s="1"/>
  <c r="B2128" i="5" s="1"/>
  <c r="B2140" i="5" s="1"/>
  <c r="B2152" i="5" s="1"/>
  <c r="B2164" i="5" s="1"/>
  <c r="B2176" i="5" s="1"/>
  <c r="B2188" i="5" s="1"/>
  <c r="B2200" i="5" s="1"/>
  <c r="B2212" i="5" s="1"/>
  <c r="B2224" i="5" s="1"/>
  <c r="B2236" i="5" s="1"/>
  <c r="B2248" i="5" s="1"/>
  <c r="B2260" i="5" s="1"/>
  <c r="B2272" i="5" s="1"/>
  <c r="B2284" i="5" s="1"/>
  <c r="B2296" i="5" s="1"/>
  <c r="B2308" i="5" s="1"/>
  <c r="B2320" i="5" s="1"/>
  <c r="B2332" i="5" s="1"/>
  <c r="B2344" i="5" s="1"/>
  <c r="B2356" i="5" s="1"/>
  <c r="B2368" i="5" s="1"/>
  <c r="B2380" i="5" s="1"/>
  <c r="B2392" i="5" s="1"/>
  <c r="B2404" i="5" s="1"/>
  <c r="B2416" i="5" s="1"/>
  <c r="B2428" i="5" s="1"/>
  <c r="B2440" i="5" s="1"/>
  <c r="B2452" i="5" s="1"/>
  <c r="B2464" i="5" s="1"/>
  <c r="B2476" i="5" s="1"/>
  <c r="T27" i="5"/>
  <c r="S27" i="5"/>
  <c r="R27" i="5"/>
  <c r="Q27" i="5"/>
  <c r="P27" i="5"/>
  <c r="O27" i="5"/>
  <c r="N27" i="5"/>
  <c r="B27" i="5"/>
  <c r="B39" i="5" s="1"/>
  <c r="B51" i="5" s="1"/>
  <c r="B63" i="5" s="1"/>
  <c r="B75" i="5" s="1"/>
  <c r="B87" i="5" s="1"/>
  <c r="B99" i="5" s="1"/>
  <c r="B111" i="5" s="1"/>
  <c r="B123" i="5" s="1"/>
  <c r="B135" i="5" s="1"/>
  <c r="B147" i="5" s="1"/>
  <c r="B159" i="5" s="1"/>
  <c r="B171" i="5" s="1"/>
  <c r="B183" i="5" s="1"/>
  <c r="B195" i="5" s="1"/>
  <c r="B207" i="5" s="1"/>
  <c r="B219" i="5" s="1"/>
  <c r="B231" i="5" s="1"/>
  <c r="B243" i="5" s="1"/>
  <c r="B255" i="5" s="1"/>
  <c r="B267" i="5" s="1"/>
  <c r="B279" i="5" s="1"/>
  <c r="B291" i="5" s="1"/>
  <c r="B303" i="5" s="1"/>
  <c r="B315" i="5" s="1"/>
  <c r="B327" i="5" s="1"/>
  <c r="B339" i="5" s="1"/>
  <c r="B351" i="5" s="1"/>
  <c r="B363" i="5" s="1"/>
  <c r="B375" i="5" s="1"/>
  <c r="B387" i="5" s="1"/>
  <c r="B399" i="5" s="1"/>
  <c r="B411" i="5" s="1"/>
  <c r="B423" i="5" s="1"/>
  <c r="B435" i="5" s="1"/>
  <c r="B447" i="5" s="1"/>
  <c r="B459" i="5" s="1"/>
  <c r="B471" i="5" s="1"/>
  <c r="B483" i="5" s="1"/>
  <c r="B495" i="5" s="1"/>
  <c r="B507" i="5" s="1"/>
  <c r="B519" i="5" s="1"/>
  <c r="B531" i="5" s="1"/>
  <c r="B543" i="5" s="1"/>
  <c r="B555" i="5" s="1"/>
  <c r="B567" i="5" s="1"/>
  <c r="B579" i="5" s="1"/>
  <c r="B591" i="5" s="1"/>
  <c r="B603" i="5" s="1"/>
  <c r="B615" i="5" s="1"/>
  <c r="B627" i="5" s="1"/>
  <c r="B639" i="5" s="1"/>
  <c r="B651" i="5" s="1"/>
  <c r="B663" i="5" s="1"/>
  <c r="B675" i="5" s="1"/>
  <c r="B687" i="5" s="1"/>
  <c r="B699" i="5" s="1"/>
  <c r="B711" i="5" s="1"/>
  <c r="B723" i="5" s="1"/>
  <c r="B735" i="5" s="1"/>
  <c r="B747" i="5" s="1"/>
  <c r="B759" i="5" s="1"/>
  <c r="B771" i="5" s="1"/>
  <c r="B783" i="5" s="1"/>
  <c r="B795" i="5" s="1"/>
  <c r="B807" i="5" s="1"/>
  <c r="B819" i="5" s="1"/>
  <c r="B831" i="5" s="1"/>
  <c r="B843" i="5" s="1"/>
  <c r="B855" i="5" s="1"/>
  <c r="B867" i="5" s="1"/>
  <c r="B879" i="5" s="1"/>
  <c r="B891" i="5" s="1"/>
  <c r="B903" i="5" s="1"/>
  <c r="B915" i="5" s="1"/>
  <c r="B927" i="5" s="1"/>
  <c r="B939" i="5" s="1"/>
  <c r="B951" i="5" s="1"/>
  <c r="B963" i="5" s="1"/>
  <c r="B975" i="5" s="1"/>
  <c r="B987" i="5" s="1"/>
  <c r="B999" i="5" s="1"/>
  <c r="B1011" i="5" s="1"/>
  <c r="B1023" i="5" s="1"/>
  <c r="B1035" i="5" s="1"/>
  <c r="B1047" i="5" s="1"/>
  <c r="B1059" i="5" s="1"/>
  <c r="B1071" i="5" s="1"/>
  <c r="B1083" i="5" s="1"/>
  <c r="B1095" i="5" s="1"/>
  <c r="B1107" i="5" s="1"/>
  <c r="B1119" i="5" s="1"/>
  <c r="B1131" i="5" s="1"/>
  <c r="B1143" i="5" s="1"/>
  <c r="B1155" i="5" s="1"/>
  <c r="B1167" i="5" s="1"/>
  <c r="B1179" i="5" s="1"/>
  <c r="B1191" i="5" s="1"/>
  <c r="B1203" i="5" s="1"/>
  <c r="B1215" i="5" s="1"/>
  <c r="B1227" i="5" s="1"/>
  <c r="B1239" i="5" s="1"/>
  <c r="B1251" i="5" s="1"/>
  <c r="B1263" i="5" s="1"/>
  <c r="B1275" i="5" s="1"/>
  <c r="B1287" i="5" s="1"/>
  <c r="B1299" i="5" s="1"/>
  <c r="B1311" i="5" s="1"/>
  <c r="B1323" i="5" s="1"/>
  <c r="B1335" i="5" s="1"/>
  <c r="B1347" i="5" s="1"/>
  <c r="B1359" i="5" s="1"/>
  <c r="B1371" i="5" s="1"/>
  <c r="B1383" i="5" s="1"/>
  <c r="B1395" i="5" s="1"/>
  <c r="B1407" i="5" s="1"/>
  <c r="B1419" i="5" s="1"/>
  <c r="B1431" i="5" s="1"/>
  <c r="B1443" i="5" s="1"/>
  <c r="B1455" i="5" s="1"/>
  <c r="B1467" i="5" s="1"/>
  <c r="B1479" i="5" s="1"/>
  <c r="B1491" i="5" s="1"/>
  <c r="B1503" i="5" s="1"/>
  <c r="B1515" i="5" s="1"/>
  <c r="B1527" i="5" s="1"/>
  <c r="B1539" i="5" s="1"/>
  <c r="B1551" i="5" s="1"/>
  <c r="B1563" i="5" s="1"/>
  <c r="B1575" i="5" s="1"/>
  <c r="B1587" i="5" s="1"/>
  <c r="B1599" i="5" s="1"/>
  <c r="B1611" i="5" s="1"/>
  <c r="B1623" i="5" s="1"/>
  <c r="B1635" i="5" s="1"/>
  <c r="B1647" i="5" s="1"/>
  <c r="B1659" i="5" s="1"/>
  <c r="B1671" i="5" s="1"/>
  <c r="B1683" i="5" s="1"/>
  <c r="B1695" i="5" s="1"/>
  <c r="B1707" i="5" s="1"/>
  <c r="B1719" i="5" s="1"/>
  <c r="B1731" i="5" s="1"/>
  <c r="B1743" i="5" s="1"/>
  <c r="B1755" i="5" s="1"/>
  <c r="B1767" i="5" s="1"/>
  <c r="B1779" i="5" s="1"/>
  <c r="B1791" i="5" s="1"/>
  <c r="B1803" i="5" s="1"/>
  <c r="B1815" i="5" s="1"/>
  <c r="B1827" i="5" s="1"/>
  <c r="B1839" i="5" s="1"/>
  <c r="B1851" i="5" s="1"/>
  <c r="B1863" i="5" s="1"/>
  <c r="B1875" i="5" s="1"/>
  <c r="B1887" i="5" s="1"/>
  <c r="B1899" i="5" s="1"/>
  <c r="B1911" i="5" s="1"/>
  <c r="B1923" i="5" s="1"/>
  <c r="B1935" i="5" s="1"/>
  <c r="B1947" i="5" s="1"/>
  <c r="B1959" i="5" s="1"/>
  <c r="B1971" i="5" s="1"/>
  <c r="B1983" i="5" s="1"/>
  <c r="B1995" i="5" s="1"/>
  <c r="B2007" i="5" s="1"/>
  <c r="B2019" i="5" s="1"/>
  <c r="B2031" i="5" s="1"/>
  <c r="B2043" i="5" s="1"/>
  <c r="B2055" i="5" s="1"/>
  <c r="B2067" i="5" s="1"/>
  <c r="B2079" i="5" s="1"/>
  <c r="B2091" i="5" s="1"/>
  <c r="B2103" i="5" s="1"/>
  <c r="B2115" i="5" s="1"/>
  <c r="B2127" i="5" s="1"/>
  <c r="B2139" i="5" s="1"/>
  <c r="B2151" i="5" s="1"/>
  <c r="B2163" i="5" s="1"/>
  <c r="B2175" i="5" s="1"/>
  <c r="B2187" i="5" s="1"/>
  <c r="B2199" i="5" s="1"/>
  <c r="B2211" i="5" s="1"/>
  <c r="B2223" i="5" s="1"/>
  <c r="B2235" i="5" s="1"/>
  <c r="B2247" i="5" s="1"/>
  <c r="B2259" i="5" s="1"/>
  <c r="B2271" i="5" s="1"/>
  <c r="B2283" i="5" s="1"/>
  <c r="B2295" i="5" s="1"/>
  <c r="B2307" i="5" s="1"/>
  <c r="B2319" i="5" s="1"/>
  <c r="B2331" i="5" s="1"/>
  <c r="B2343" i="5" s="1"/>
  <c r="B2355" i="5" s="1"/>
  <c r="B2367" i="5" s="1"/>
  <c r="B2379" i="5" s="1"/>
  <c r="B2391" i="5" s="1"/>
  <c r="B2403" i="5" s="1"/>
  <c r="B2415" i="5" s="1"/>
  <c r="B2427" i="5" s="1"/>
  <c r="B2439" i="5" s="1"/>
  <c r="B2451" i="5" s="1"/>
  <c r="B2463" i="5" s="1"/>
  <c r="B2475" i="5" s="1"/>
  <c r="T26" i="5"/>
  <c r="S26" i="5"/>
  <c r="R26" i="5"/>
  <c r="Q26" i="5"/>
  <c r="P26" i="5"/>
  <c r="O26" i="5"/>
  <c r="N26" i="5"/>
  <c r="B26" i="5"/>
  <c r="B38" i="5" s="1"/>
  <c r="B50" i="5" s="1"/>
  <c r="B62" i="5" s="1"/>
  <c r="B74" i="5" s="1"/>
  <c r="B86" i="5" s="1"/>
  <c r="B98" i="5" s="1"/>
  <c r="B110" i="5" s="1"/>
  <c r="B122" i="5" s="1"/>
  <c r="B134" i="5" s="1"/>
  <c r="B146" i="5" s="1"/>
  <c r="B158" i="5" s="1"/>
  <c r="B170" i="5" s="1"/>
  <c r="B182" i="5" s="1"/>
  <c r="B194" i="5" s="1"/>
  <c r="B206" i="5" s="1"/>
  <c r="B218" i="5" s="1"/>
  <c r="B230" i="5" s="1"/>
  <c r="B242" i="5" s="1"/>
  <c r="B254" i="5" s="1"/>
  <c r="B266" i="5" s="1"/>
  <c r="B278" i="5" s="1"/>
  <c r="B290" i="5" s="1"/>
  <c r="B302" i="5" s="1"/>
  <c r="B314" i="5" s="1"/>
  <c r="B326" i="5" s="1"/>
  <c r="B338" i="5" s="1"/>
  <c r="B350" i="5" s="1"/>
  <c r="B362" i="5" s="1"/>
  <c r="B374" i="5" s="1"/>
  <c r="B386" i="5" s="1"/>
  <c r="B398" i="5" s="1"/>
  <c r="B410" i="5" s="1"/>
  <c r="B422" i="5" s="1"/>
  <c r="B434" i="5" s="1"/>
  <c r="B446" i="5" s="1"/>
  <c r="B458" i="5" s="1"/>
  <c r="B470" i="5" s="1"/>
  <c r="B482" i="5" s="1"/>
  <c r="B494" i="5" s="1"/>
  <c r="B506" i="5" s="1"/>
  <c r="B518" i="5" s="1"/>
  <c r="B530" i="5" s="1"/>
  <c r="B542" i="5" s="1"/>
  <c r="B554" i="5" s="1"/>
  <c r="B566" i="5" s="1"/>
  <c r="B578" i="5" s="1"/>
  <c r="B590" i="5" s="1"/>
  <c r="B602" i="5" s="1"/>
  <c r="B614" i="5" s="1"/>
  <c r="B626" i="5" s="1"/>
  <c r="B638" i="5" s="1"/>
  <c r="B650" i="5" s="1"/>
  <c r="B662" i="5" s="1"/>
  <c r="B674" i="5" s="1"/>
  <c r="B686" i="5" s="1"/>
  <c r="B698" i="5" s="1"/>
  <c r="B710" i="5" s="1"/>
  <c r="B722" i="5" s="1"/>
  <c r="B734" i="5" s="1"/>
  <c r="B746" i="5" s="1"/>
  <c r="B758" i="5" s="1"/>
  <c r="B770" i="5" s="1"/>
  <c r="B782" i="5" s="1"/>
  <c r="B794" i="5" s="1"/>
  <c r="B806" i="5" s="1"/>
  <c r="B818" i="5" s="1"/>
  <c r="B830" i="5" s="1"/>
  <c r="B842" i="5" s="1"/>
  <c r="B854" i="5" s="1"/>
  <c r="B866" i="5" s="1"/>
  <c r="B878" i="5" s="1"/>
  <c r="B890" i="5" s="1"/>
  <c r="B902" i="5" s="1"/>
  <c r="B914" i="5" s="1"/>
  <c r="B926" i="5" s="1"/>
  <c r="B938" i="5" s="1"/>
  <c r="B950" i="5" s="1"/>
  <c r="B962" i="5" s="1"/>
  <c r="B974" i="5" s="1"/>
  <c r="B986" i="5" s="1"/>
  <c r="B998" i="5" s="1"/>
  <c r="B1010" i="5" s="1"/>
  <c r="B1022" i="5" s="1"/>
  <c r="B1034" i="5" s="1"/>
  <c r="B1046" i="5" s="1"/>
  <c r="B1058" i="5" s="1"/>
  <c r="B1070" i="5" s="1"/>
  <c r="B1082" i="5" s="1"/>
  <c r="B1094" i="5" s="1"/>
  <c r="B1106" i="5" s="1"/>
  <c r="B1118" i="5" s="1"/>
  <c r="B1130" i="5" s="1"/>
  <c r="B1142" i="5" s="1"/>
  <c r="B1154" i="5" s="1"/>
  <c r="B1166" i="5" s="1"/>
  <c r="B1178" i="5" s="1"/>
  <c r="B1190" i="5" s="1"/>
  <c r="B1202" i="5" s="1"/>
  <c r="B1214" i="5" s="1"/>
  <c r="B1226" i="5" s="1"/>
  <c r="B1238" i="5" s="1"/>
  <c r="B1250" i="5" s="1"/>
  <c r="B1262" i="5" s="1"/>
  <c r="B1274" i="5" s="1"/>
  <c r="B1286" i="5" s="1"/>
  <c r="B1298" i="5" s="1"/>
  <c r="B1310" i="5" s="1"/>
  <c r="B1322" i="5" s="1"/>
  <c r="B1334" i="5" s="1"/>
  <c r="B1346" i="5" s="1"/>
  <c r="B1358" i="5" s="1"/>
  <c r="B1370" i="5" s="1"/>
  <c r="B1382" i="5" s="1"/>
  <c r="B1394" i="5" s="1"/>
  <c r="B1406" i="5" s="1"/>
  <c r="B1418" i="5" s="1"/>
  <c r="B1430" i="5" s="1"/>
  <c r="B1442" i="5" s="1"/>
  <c r="B1454" i="5" s="1"/>
  <c r="B1466" i="5" s="1"/>
  <c r="B1478" i="5" s="1"/>
  <c r="B1490" i="5" s="1"/>
  <c r="B1502" i="5" s="1"/>
  <c r="B1514" i="5" s="1"/>
  <c r="B1526" i="5" s="1"/>
  <c r="B1538" i="5" s="1"/>
  <c r="B1550" i="5" s="1"/>
  <c r="B1562" i="5" s="1"/>
  <c r="B1574" i="5" s="1"/>
  <c r="B1586" i="5" s="1"/>
  <c r="B1598" i="5" s="1"/>
  <c r="B1610" i="5" s="1"/>
  <c r="B1622" i="5" s="1"/>
  <c r="B1634" i="5" s="1"/>
  <c r="B1646" i="5" s="1"/>
  <c r="B1658" i="5" s="1"/>
  <c r="B1670" i="5" s="1"/>
  <c r="B1682" i="5" s="1"/>
  <c r="B1694" i="5" s="1"/>
  <c r="B1706" i="5" s="1"/>
  <c r="B1718" i="5" s="1"/>
  <c r="B1730" i="5" s="1"/>
  <c r="B1742" i="5" s="1"/>
  <c r="B1754" i="5" s="1"/>
  <c r="B1766" i="5" s="1"/>
  <c r="B1778" i="5" s="1"/>
  <c r="B1790" i="5" s="1"/>
  <c r="B1802" i="5" s="1"/>
  <c r="B1814" i="5" s="1"/>
  <c r="B1826" i="5" s="1"/>
  <c r="B1838" i="5" s="1"/>
  <c r="B1850" i="5" s="1"/>
  <c r="B1862" i="5" s="1"/>
  <c r="B1874" i="5" s="1"/>
  <c r="B1886" i="5" s="1"/>
  <c r="B1898" i="5" s="1"/>
  <c r="B1910" i="5" s="1"/>
  <c r="B1922" i="5" s="1"/>
  <c r="B1934" i="5" s="1"/>
  <c r="B1946" i="5" s="1"/>
  <c r="B1958" i="5" s="1"/>
  <c r="B1970" i="5" s="1"/>
  <c r="B1982" i="5" s="1"/>
  <c r="B1994" i="5" s="1"/>
  <c r="B2006" i="5" s="1"/>
  <c r="B2018" i="5" s="1"/>
  <c r="B2030" i="5" s="1"/>
  <c r="B2042" i="5" s="1"/>
  <c r="B2054" i="5" s="1"/>
  <c r="B2066" i="5" s="1"/>
  <c r="B2078" i="5" s="1"/>
  <c r="B2090" i="5" s="1"/>
  <c r="B2102" i="5" s="1"/>
  <c r="B2114" i="5" s="1"/>
  <c r="B2126" i="5" s="1"/>
  <c r="B2138" i="5" s="1"/>
  <c r="B2150" i="5" s="1"/>
  <c r="B2162" i="5" s="1"/>
  <c r="B2174" i="5" s="1"/>
  <c r="B2186" i="5" s="1"/>
  <c r="B2198" i="5" s="1"/>
  <c r="B2210" i="5" s="1"/>
  <c r="B2222" i="5" s="1"/>
  <c r="B2234" i="5" s="1"/>
  <c r="B2246" i="5" s="1"/>
  <c r="B2258" i="5" s="1"/>
  <c r="B2270" i="5" s="1"/>
  <c r="B2282" i="5" s="1"/>
  <c r="B2294" i="5" s="1"/>
  <c r="B2306" i="5" s="1"/>
  <c r="B2318" i="5" s="1"/>
  <c r="B2330" i="5" s="1"/>
  <c r="B2342" i="5" s="1"/>
  <c r="B2354" i="5" s="1"/>
  <c r="B2366" i="5" s="1"/>
  <c r="B2378" i="5" s="1"/>
  <c r="B2390" i="5" s="1"/>
  <c r="B2402" i="5" s="1"/>
  <c r="B2414" i="5" s="1"/>
  <c r="B2426" i="5" s="1"/>
  <c r="B2438" i="5" s="1"/>
  <c r="B2450" i="5" s="1"/>
  <c r="B2462" i="5" s="1"/>
  <c r="B2474" i="5" s="1"/>
  <c r="T25" i="5"/>
  <c r="S25" i="5"/>
  <c r="R25" i="5"/>
  <c r="Q25" i="5"/>
  <c r="P25" i="5"/>
  <c r="O25" i="5"/>
  <c r="N25" i="5"/>
  <c r="B25" i="5"/>
  <c r="B37" i="5" s="1"/>
  <c r="B49" i="5" s="1"/>
  <c r="B61" i="5" s="1"/>
  <c r="B73" i="5" s="1"/>
  <c r="B85" i="5" s="1"/>
  <c r="B97" i="5" s="1"/>
  <c r="B109" i="5" s="1"/>
  <c r="B121" i="5" s="1"/>
  <c r="B133" i="5" s="1"/>
  <c r="B145" i="5" s="1"/>
  <c r="B157" i="5" s="1"/>
  <c r="B169" i="5" s="1"/>
  <c r="B181" i="5" s="1"/>
  <c r="B193" i="5" s="1"/>
  <c r="B205" i="5" s="1"/>
  <c r="B217" i="5" s="1"/>
  <c r="B229" i="5" s="1"/>
  <c r="B241" i="5" s="1"/>
  <c r="B253" i="5" s="1"/>
  <c r="B265" i="5" s="1"/>
  <c r="B277" i="5" s="1"/>
  <c r="B289" i="5" s="1"/>
  <c r="B301" i="5" s="1"/>
  <c r="B313" i="5" s="1"/>
  <c r="B325" i="5" s="1"/>
  <c r="B337" i="5" s="1"/>
  <c r="B349" i="5" s="1"/>
  <c r="B361" i="5" s="1"/>
  <c r="B373" i="5" s="1"/>
  <c r="B385" i="5" s="1"/>
  <c r="B397" i="5" s="1"/>
  <c r="B409" i="5" s="1"/>
  <c r="B421" i="5" s="1"/>
  <c r="B433" i="5" s="1"/>
  <c r="B445" i="5" s="1"/>
  <c r="B457" i="5" s="1"/>
  <c r="B469" i="5" s="1"/>
  <c r="B481" i="5" s="1"/>
  <c r="B493" i="5" s="1"/>
  <c r="B505" i="5" s="1"/>
  <c r="B517" i="5" s="1"/>
  <c r="B529" i="5" s="1"/>
  <c r="B541" i="5" s="1"/>
  <c r="B553" i="5" s="1"/>
  <c r="B565" i="5" s="1"/>
  <c r="B577" i="5" s="1"/>
  <c r="B589" i="5" s="1"/>
  <c r="B601" i="5" s="1"/>
  <c r="B613" i="5" s="1"/>
  <c r="B625" i="5" s="1"/>
  <c r="B637" i="5" s="1"/>
  <c r="B649" i="5" s="1"/>
  <c r="B661" i="5" s="1"/>
  <c r="B673" i="5" s="1"/>
  <c r="B685" i="5" s="1"/>
  <c r="B697" i="5" s="1"/>
  <c r="B709" i="5" s="1"/>
  <c r="B721" i="5" s="1"/>
  <c r="B733" i="5" s="1"/>
  <c r="B745" i="5" s="1"/>
  <c r="B757" i="5" s="1"/>
  <c r="B769" i="5" s="1"/>
  <c r="B781" i="5" s="1"/>
  <c r="B793" i="5" s="1"/>
  <c r="B805" i="5" s="1"/>
  <c r="B817" i="5" s="1"/>
  <c r="B829" i="5" s="1"/>
  <c r="B841" i="5" s="1"/>
  <c r="B853" i="5" s="1"/>
  <c r="B865" i="5" s="1"/>
  <c r="B877" i="5" s="1"/>
  <c r="B889" i="5" s="1"/>
  <c r="B901" i="5" s="1"/>
  <c r="B913" i="5" s="1"/>
  <c r="B925" i="5" s="1"/>
  <c r="B937" i="5" s="1"/>
  <c r="B949" i="5" s="1"/>
  <c r="B961" i="5" s="1"/>
  <c r="B973" i="5" s="1"/>
  <c r="B985" i="5" s="1"/>
  <c r="B997" i="5" s="1"/>
  <c r="B1009" i="5" s="1"/>
  <c r="B1021" i="5" s="1"/>
  <c r="B1033" i="5" s="1"/>
  <c r="B1045" i="5" s="1"/>
  <c r="B1057" i="5" s="1"/>
  <c r="B1069" i="5" s="1"/>
  <c r="B1081" i="5" s="1"/>
  <c r="B1093" i="5" s="1"/>
  <c r="B1105" i="5" s="1"/>
  <c r="B1117" i="5" s="1"/>
  <c r="B1129" i="5" s="1"/>
  <c r="B1141" i="5" s="1"/>
  <c r="B1153" i="5" s="1"/>
  <c r="B1165" i="5" s="1"/>
  <c r="B1177" i="5" s="1"/>
  <c r="B1189" i="5" s="1"/>
  <c r="B1201" i="5" s="1"/>
  <c r="B1213" i="5" s="1"/>
  <c r="B1225" i="5" s="1"/>
  <c r="B1237" i="5" s="1"/>
  <c r="B1249" i="5" s="1"/>
  <c r="B1261" i="5" s="1"/>
  <c r="B1273" i="5" s="1"/>
  <c r="B1285" i="5" s="1"/>
  <c r="B1297" i="5" s="1"/>
  <c r="B1309" i="5" s="1"/>
  <c r="B1321" i="5" s="1"/>
  <c r="B1333" i="5" s="1"/>
  <c r="B1345" i="5" s="1"/>
  <c r="B1357" i="5" s="1"/>
  <c r="B1369" i="5" s="1"/>
  <c r="B1381" i="5" s="1"/>
  <c r="B1393" i="5" s="1"/>
  <c r="B1405" i="5" s="1"/>
  <c r="B1417" i="5" s="1"/>
  <c r="B1429" i="5" s="1"/>
  <c r="B1441" i="5" s="1"/>
  <c r="B1453" i="5" s="1"/>
  <c r="B1465" i="5" s="1"/>
  <c r="B1477" i="5" s="1"/>
  <c r="B1489" i="5" s="1"/>
  <c r="B1501" i="5" s="1"/>
  <c r="B1513" i="5" s="1"/>
  <c r="B1525" i="5" s="1"/>
  <c r="B1537" i="5" s="1"/>
  <c r="B1549" i="5" s="1"/>
  <c r="B1561" i="5" s="1"/>
  <c r="B1573" i="5" s="1"/>
  <c r="B1585" i="5" s="1"/>
  <c r="B1597" i="5" s="1"/>
  <c r="B1609" i="5" s="1"/>
  <c r="B1621" i="5" s="1"/>
  <c r="B1633" i="5" s="1"/>
  <c r="B1645" i="5" s="1"/>
  <c r="B1657" i="5" s="1"/>
  <c r="B1669" i="5" s="1"/>
  <c r="B1681" i="5" s="1"/>
  <c r="B1693" i="5" s="1"/>
  <c r="B1705" i="5" s="1"/>
  <c r="B1717" i="5" s="1"/>
  <c r="B1729" i="5" s="1"/>
  <c r="B1741" i="5" s="1"/>
  <c r="B1753" i="5" s="1"/>
  <c r="B1765" i="5" s="1"/>
  <c r="B1777" i="5" s="1"/>
  <c r="B1789" i="5" s="1"/>
  <c r="B1801" i="5" s="1"/>
  <c r="B1813" i="5" s="1"/>
  <c r="B1825" i="5" s="1"/>
  <c r="B1837" i="5" s="1"/>
  <c r="B1849" i="5" s="1"/>
  <c r="B1861" i="5" s="1"/>
  <c r="B1873" i="5" s="1"/>
  <c r="B1885" i="5" s="1"/>
  <c r="B1897" i="5" s="1"/>
  <c r="B1909" i="5" s="1"/>
  <c r="B1921" i="5" s="1"/>
  <c r="B1933" i="5" s="1"/>
  <c r="B1945" i="5" s="1"/>
  <c r="B1957" i="5" s="1"/>
  <c r="B1969" i="5" s="1"/>
  <c r="B1981" i="5" s="1"/>
  <c r="B1993" i="5" s="1"/>
  <c r="B2005" i="5" s="1"/>
  <c r="B2017" i="5" s="1"/>
  <c r="B2029" i="5" s="1"/>
  <c r="B2041" i="5" s="1"/>
  <c r="B2053" i="5" s="1"/>
  <c r="B2065" i="5" s="1"/>
  <c r="B2077" i="5" s="1"/>
  <c r="B2089" i="5" s="1"/>
  <c r="B2101" i="5" s="1"/>
  <c r="B2113" i="5" s="1"/>
  <c r="B2125" i="5" s="1"/>
  <c r="B2137" i="5" s="1"/>
  <c r="B2149" i="5" s="1"/>
  <c r="B2161" i="5" s="1"/>
  <c r="B2173" i="5" s="1"/>
  <c r="B2185" i="5" s="1"/>
  <c r="B2197" i="5" s="1"/>
  <c r="B2209" i="5" s="1"/>
  <c r="B2221" i="5" s="1"/>
  <c r="B2233" i="5" s="1"/>
  <c r="B2245" i="5" s="1"/>
  <c r="B2257" i="5" s="1"/>
  <c r="B2269" i="5" s="1"/>
  <c r="B2281" i="5" s="1"/>
  <c r="B2293" i="5" s="1"/>
  <c r="B2305" i="5" s="1"/>
  <c r="B2317" i="5" s="1"/>
  <c r="B2329" i="5" s="1"/>
  <c r="B2341" i="5" s="1"/>
  <c r="B2353" i="5" s="1"/>
  <c r="B2365" i="5" s="1"/>
  <c r="B2377" i="5" s="1"/>
  <c r="B2389" i="5" s="1"/>
  <c r="B2401" i="5" s="1"/>
  <c r="B2413" i="5" s="1"/>
  <c r="B2425" i="5" s="1"/>
  <c r="B2437" i="5" s="1"/>
  <c r="B2449" i="5" s="1"/>
  <c r="B2461" i="5" s="1"/>
  <c r="B2473" i="5" s="1"/>
  <c r="T24" i="5"/>
  <c r="S24" i="5"/>
  <c r="R24" i="5"/>
  <c r="Q24" i="5"/>
  <c r="P24" i="5"/>
  <c r="O24" i="5"/>
  <c r="N24" i="5"/>
  <c r="B24" i="5"/>
  <c r="B36" i="5" s="1"/>
  <c r="B48" i="5" s="1"/>
  <c r="B60" i="5" s="1"/>
  <c r="B72" i="5" s="1"/>
  <c r="B84" i="5" s="1"/>
  <c r="B96" i="5" s="1"/>
  <c r="B108" i="5" s="1"/>
  <c r="B120" i="5" s="1"/>
  <c r="B132" i="5" s="1"/>
  <c r="B144" i="5" s="1"/>
  <c r="B156" i="5" s="1"/>
  <c r="B168" i="5" s="1"/>
  <c r="B180" i="5" s="1"/>
  <c r="B192" i="5" s="1"/>
  <c r="B204" i="5" s="1"/>
  <c r="B216" i="5" s="1"/>
  <c r="B228" i="5" s="1"/>
  <c r="B240" i="5" s="1"/>
  <c r="B252" i="5" s="1"/>
  <c r="B264" i="5" s="1"/>
  <c r="B276" i="5" s="1"/>
  <c r="B288" i="5" s="1"/>
  <c r="B300" i="5" s="1"/>
  <c r="B312" i="5" s="1"/>
  <c r="B324" i="5" s="1"/>
  <c r="B336" i="5" s="1"/>
  <c r="B348" i="5" s="1"/>
  <c r="B360" i="5" s="1"/>
  <c r="B372" i="5" s="1"/>
  <c r="B384" i="5" s="1"/>
  <c r="B396" i="5" s="1"/>
  <c r="B408" i="5" s="1"/>
  <c r="B420" i="5" s="1"/>
  <c r="B432" i="5" s="1"/>
  <c r="B444" i="5" s="1"/>
  <c r="B456" i="5" s="1"/>
  <c r="B468" i="5" s="1"/>
  <c r="B480" i="5" s="1"/>
  <c r="B492" i="5" s="1"/>
  <c r="B504" i="5" s="1"/>
  <c r="B516" i="5" s="1"/>
  <c r="B528" i="5" s="1"/>
  <c r="B540" i="5" s="1"/>
  <c r="B552" i="5" s="1"/>
  <c r="B564" i="5" s="1"/>
  <c r="B576" i="5" s="1"/>
  <c r="B588" i="5" s="1"/>
  <c r="B600" i="5" s="1"/>
  <c r="B612" i="5" s="1"/>
  <c r="B624" i="5" s="1"/>
  <c r="B636" i="5" s="1"/>
  <c r="B648" i="5" s="1"/>
  <c r="B660" i="5" s="1"/>
  <c r="B672" i="5" s="1"/>
  <c r="B684" i="5" s="1"/>
  <c r="B696" i="5" s="1"/>
  <c r="B708" i="5" s="1"/>
  <c r="B720" i="5" s="1"/>
  <c r="B732" i="5" s="1"/>
  <c r="B744" i="5" s="1"/>
  <c r="B756" i="5" s="1"/>
  <c r="B768" i="5" s="1"/>
  <c r="B780" i="5" s="1"/>
  <c r="B792" i="5" s="1"/>
  <c r="B804" i="5" s="1"/>
  <c r="B816" i="5" s="1"/>
  <c r="B828" i="5" s="1"/>
  <c r="B840" i="5" s="1"/>
  <c r="B852" i="5" s="1"/>
  <c r="B864" i="5" s="1"/>
  <c r="B876" i="5" s="1"/>
  <c r="B888" i="5" s="1"/>
  <c r="B900" i="5" s="1"/>
  <c r="B912" i="5" s="1"/>
  <c r="B924" i="5" s="1"/>
  <c r="B936" i="5" s="1"/>
  <c r="B948" i="5" s="1"/>
  <c r="B960" i="5" s="1"/>
  <c r="B972" i="5" s="1"/>
  <c r="B984" i="5" s="1"/>
  <c r="B996" i="5" s="1"/>
  <c r="B1008" i="5" s="1"/>
  <c r="B1020" i="5" s="1"/>
  <c r="B1032" i="5" s="1"/>
  <c r="B1044" i="5" s="1"/>
  <c r="B1056" i="5" s="1"/>
  <c r="B1068" i="5" s="1"/>
  <c r="B1080" i="5" s="1"/>
  <c r="B1092" i="5" s="1"/>
  <c r="B1104" i="5" s="1"/>
  <c r="B1116" i="5" s="1"/>
  <c r="B1128" i="5" s="1"/>
  <c r="B1140" i="5" s="1"/>
  <c r="B1152" i="5" s="1"/>
  <c r="B1164" i="5" s="1"/>
  <c r="B1176" i="5" s="1"/>
  <c r="B1188" i="5" s="1"/>
  <c r="B1200" i="5" s="1"/>
  <c r="B1212" i="5" s="1"/>
  <c r="B1224" i="5" s="1"/>
  <c r="B1236" i="5" s="1"/>
  <c r="B1248" i="5" s="1"/>
  <c r="B1260" i="5" s="1"/>
  <c r="B1272" i="5" s="1"/>
  <c r="B1284" i="5" s="1"/>
  <c r="B1296" i="5" s="1"/>
  <c r="B1308" i="5" s="1"/>
  <c r="B1320" i="5" s="1"/>
  <c r="B1332" i="5" s="1"/>
  <c r="B1344" i="5" s="1"/>
  <c r="B1356" i="5" s="1"/>
  <c r="B1368" i="5" s="1"/>
  <c r="B1380" i="5" s="1"/>
  <c r="B1392" i="5" s="1"/>
  <c r="B1404" i="5" s="1"/>
  <c r="B1416" i="5" s="1"/>
  <c r="B1428" i="5" s="1"/>
  <c r="B1440" i="5" s="1"/>
  <c r="B1452" i="5" s="1"/>
  <c r="B1464" i="5" s="1"/>
  <c r="B1476" i="5" s="1"/>
  <c r="B1488" i="5" s="1"/>
  <c r="B1500" i="5" s="1"/>
  <c r="B1512" i="5" s="1"/>
  <c r="B1524" i="5" s="1"/>
  <c r="B1536" i="5" s="1"/>
  <c r="B1548" i="5" s="1"/>
  <c r="B1560" i="5" s="1"/>
  <c r="B1572" i="5" s="1"/>
  <c r="B1584" i="5" s="1"/>
  <c r="B1596" i="5" s="1"/>
  <c r="B1608" i="5" s="1"/>
  <c r="B1620" i="5" s="1"/>
  <c r="B1632" i="5" s="1"/>
  <c r="B1644" i="5" s="1"/>
  <c r="B1656" i="5" s="1"/>
  <c r="B1668" i="5" s="1"/>
  <c r="B1680" i="5" s="1"/>
  <c r="B1692" i="5" s="1"/>
  <c r="B1704" i="5" s="1"/>
  <c r="B1716" i="5" s="1"/>
  <c r="B1728" i="5" s="1"/>
  <c r="B1740" i="5" s="1"/>
  <c r="B1752" i="5" s="1"/>
  <c r="B1764" i="5" s="1"/>
  <c r="B1776" i="5" s="1"/>
  <c r="B1788" i="5" s="1"/>
  <c r="B1800" i="5" s="1"/>
  <c r="B1812" i="5" s="1"/>
  <c r="B1824" i="5" s="1"/>
  <c r="B1836" i="5" s="1"/>
  <c r="B1848" i="5" s="1"/>
  <c r="B1860" i="5" s="1"/>
  <c r="B1872" i="5" s="1"/>
  <c r="B1884" i="5" s="1"/>
  <c r="B1896" i="5" s="1"/>
  <c r="B1908" i="5" s="1"/>
  <c r="B1920" i="5" s="1"/>
  <c r="B1932" i="5" s="1"/>
  <c r="B1944" i="5" s="1"/>
  <c r="B1956" i="5" s="1"/>
  <c r="B1968" i="5" s="1"/>
  <c r="B1980" i="5" s="1"/>
  <c r="B1992" i="5" s="1"/>
  <c r="B2004" i="5" s="1"/>
  <c r="B2016" i="5" s="1"/>
  <c r="B2028" i="5" s="1"/>
  <c r="B2040" i="5" s="1"/>
  <c r="B2052" i="5" s="1"/>
  <c r="B2064" i="5" s="1"/>
  <c r="B2076" i="5" s="1"/>
  <c r="B2088" i="5" s="1"/>
  <c r="B2100" i="5" s="1"/>
  <c r="B2112" i="5" s="1"/>
  <c r="B2124" i="5" s="1"/>
  <c r="B2136" i="5" s="1"/>
  <c r="B2148" i="5" s="1"/>
  <c r="B2160" i="5" s="1"/>
  <c r="B2172" i="5" s="1"/>
  <c r="B2184" i="5" s="1"/>
  <c r="B2196" i="5" s="1"/>
  <c r="B2208" i="5" s="1"/>
  <c r="B2220" i="5" s="1"/>
  <c r="B2232" i="5" s="1"/>
  <c r="B2244" i="5" s="1"/>
  <c r="B2256" i="5" s="1"/>
  <c r="B2268" i="5" s="1"/>
  <c r="B2280" i="5" s="1"/>
  <c r="B2292" i="5" s="1"/>
  <c r="B2304" i="5" s="1"/>
  <c r="B2316" i="5" s="1"/>
  <c r="B2328" i="5" s="1"/>
  <c r="B2340" i="5" s="1"/>
  <c r="B2352" i="5" s="1"/>
  <c r="B2364" i="5" s="1"/>
  <c r="B2376" i="5" s="1"/>
  <c r="B2388" i="5" s="1"/>
  <c r="B2400" i="5" s="1"/>
  <c r="B2412" i="5" s="1"/>
  <c r="B2424" i="5" s="1"/>
  <c r="B2436" i="5" s="1"/>
  <c r="B2448" i="5" s="1"/>
  <c r="B2460" i="5" s="1"/>
  <c r="B2472" i="5" s="1"/>
  <c r="T23" i="5"/>
  <c r="S23" i="5"/>
  <c r="R23" i="5"/>
  <c r="Q23" i="5"/>
  <c r="P23" i="5"/>
  <c r="O23" i="5"/>
  <c r="N23" i="5"/>
  <c r="B23" i="5"/>
  <c r="B35" i="5" s="1"/>
  <c r="B47" i="5" s="1"/>
  <c r="B59" i="5" s="1"/>
  <c r="B71" i="5" s="1"/>
  <c r="B83" i="5" s="1"/>
  <c r="B95" i="5" s="1"/>
  <c r="B107" i="5" s="1"/>
  <c r="B119" i="5" s="1"/>
  <c r="B131" i="5" s="1"/>
  <c r="B143" i="5" s="1"/>
  <c r="B155" i="5" s="1"/>
  <c r="B167" i="5" s="1"/>
  <c r="B179" i="5" s="1"/>
  <c r="B191" i="5" s="1"/>
  <c r="B203" i="5" s="1"/>
  <c r="B215" i="5" s="1"/>
  <c r="B227" i="5" s="1"/>
  <c r="B239" i="5" s="1"/>
  <c r="B251" i="5" s="1"/>
  <c r="B263" i="5" s="1"/>
  <c r="B275" i="5" s="1"/>
  <c r="B287" i="5" s="1"/>
  <c r="B299" i="5" s="1"/>
  <c r="B311" i="5" s="1"/>
  <c r="B323" i="5" s="1"/>
  <c r="B335" i="5" s="1"/>
  <c r="B347" i="5" s="1"/>
  <c r="B359" i="5" s="1"/>
  <c r="B371" i="5" s="1"/>
  <c r="B383" i="5" s="1"/>
  <c r="B395" i="5" s="1"/>
  <c r="B407" i="5" s="1"/>
  <c r="B419" i="5" s="1"/>
  <c r="B431" i="5" s="1"/>
  <c r="B443" i="5" s="1"/>
  <c r="B455" i="5" s="1"/>
  <c r="B467" i="5" s="1"/>
  <c r="B479" i="5" s="1"/>
  <c r="B491" i="5" s="1"/>
  <c r="B503" i="5" s="1"/>
  <c r="B515" i="5" s="1"/>
  <c r="B527" i="5" s="1"/>
  <c r="B539" i="5" s="1"/>
  <c r="B551" i="5" s="1"/>
  <c r="B563" i="5" s="1"/>
  <c r="B575" i="5" s="1"/>
  <c r="B587" i="5" s="1"/>
  <c r="B599" i="5" s="1"/>
  <c r="B611" i="5" s="1"/>
  <c r="B623" i="5" s="1"/>
  <c r="B635" i="5" s="1"/>
  <c r="B647" i="5" s="1"/>
  <c r="B659" i="5" s="1"/>
  <c r="B671" i="5" s="1"/>
  <c r="B683" i="5" s="1"/>
  <c r="B695" i="5" s="1"/>
  <c r="B707" i="5" s="1"/>
  <c r="B719" i="5" s="1"/>
  <c r="B731" i="5" s="1"/>
  <c r="B743" i="5" s="1"/>
  <c r="B755" i="5" s="1"/>
  <c r="B767" i="5" s="1"/>
  <c r="B779" i="5" s="1"/>
  <c r="B791" i="5" s="1"/>
  <c r="B803" i="5" s="1"/>
  <c r="B815" i="5" s="1"/>
  <c r="B827" i="5" s="1"/>
  <c r="B839" i="5" s="1"/>
  <c r="B851" i="5" s="1"/>
  <c r="B863" i="5" s="1"/>
  <c r="B875" i="5" s="1"/>
  <c r="B887" i="5" s="1"/>
  <c r="B899" i="5" s="1"/>
  <c r="B911" i="5" s="1"/>
  <c r="B923" i="5" s="1"/>
  <c r="B935" i="5" s="1"/>
  <c r="B947" i="5" s="1"/>
  <c r="B959" i="5" s="1"/>
  <c r="B971" i="5" s="1"/>
  <c r="B983" i="5" s="1"/>
  <c r="B995" i="5" s="1"/>
  <c r="B1007" i="5" s="1"/>
  <c r="B1019" i="5" s="1"/>
  <c r="B1031" i="5" s="1"/>
  <c r="B1043" i="5" s="1"/>
  <c r="B1055" i="5" s="1"/>
  <c r="B1067" i="5" s="1"/>
  <c r="B1079" i="5" s="1"/>
  <c r="B1091" i="5" s="1"/>
  <c r="B1103" i="5" s="1"/>
  <c r="B1115" i="5" s="1"/>
  <c r="B1127" i="5" s="1"/>
  <c r="B1139" i="5" s="1"/>
  <c r="B1151" i="5" s="1"/>
  <c r="B1163" i="5" s="1"/>
  <c r="B1175" i="5" s="1"/>
  <c r="B1187" i="5" s="1"/>
  <c r="B1199" i="5" s="1"/>
  <c r="B1211" i="5" s="1"/>
  <c r="B1223" i="5" s="1"/>
  <c r="B1235" i="5" s="1"/>
  <c r="B1247" i="5" s="1"/>
  <c r="B1259" i="5" s="1"/>
  <c r="B1271" i="5" s="1"/>
  <c r="B1283" i="5" s="1"/>
  <c r="B1295" i="5" s="1"/>
  <c r="B1307" i="5" s="1"/>
  <c r="B1319" i="5" s="1"/>
  <c r="B1331" i="5" s="1"/>
  <c r="B1343" i="5" s="1"/>
  <c r="B1355" i="5" s="1"/>
  <c r="B1367" i="5" s="1"/>
  <c r="B1379" i="5" s="1"/>
  <c r="B1391" i="5" s="1"/>
  <c r="B1403" i="5" s="1"/>
  <c r="B1415" i="5" s="1"/>
  <c r="B1427" i="5" s="1"/>
  <c r="B1439" i="5" s="1"/>
  <c r="B1451" i="5" s="1"/>
  <c r="B1463" i="5" s="1"/>
  <c r="B1475" i="5" s="1"/>
  <c r="B1487" i="5" s="1"/>
  <c r="B1499" i="5" s="1"/>
  <c r="B1511" i="5" s="1"/>
  <c r="B1523" i="5" s="1"/>
  <c r="B1535" i="5" s="1"/>
  <c r="B1547" i="5" s="1"/>
  <c r="B1559" i="5" s="1"/>
  <c r="B1571" i="5" s="1"/>
  <c r="B1583" i="5" s="1"/>
  <c r="B1595" i="5" s="1"/>
  <c r="B1607" i="5" s="1"/>
  <c r="B1619" i="5" s="1"/>
  <c r="B1631" i="5" s="1"/>
  <c r="B1643" i="5" s="1"/>
  <c r="B1655" i="5" s="1"/>
  <c r="B1667" i="5" s="1"/>
  <c r="B1679" i="5" s="1"/>
  <c r="B1691" i="5" s="1"/>
  <c r="B1703" i="5" s="1"/>
  <c r="B1715" i="5" s="1"/>
  <c r="B1727" i="5" s="1"/>
  <c r="B1739" i="5" s="1"/>
  <c r="B1751" i="5" s="1"/>
  <c r="B1763" i="5" s="1"/>
  <c r="B1775" i="5" s="1"/>
  <c r="B1787" i="5" s="1"/>
  <c r="B1799" i="5" s="1"/>
  <c r="B1811" i="5" s="1"/>
  <c r="B1823" i="5" s="1"/>
  <c r="B1835" i="5" s="1"/>
  <c r="B1847" i="5" s="1"/>
  <c r="B1859" i="5" s="1"/>
  <c r="B1871" i="5" s="1"/>
  <c r="B1883" i="5" s="1"/>
  <c r="B1895" i="5" s="1"/>
  <c r="B1907" i="5" s="1"/>
  <c r="B1919" i="5" s="1"/>
  <c r="B1931" i="5" s="1"/>
  <c r="B1943" i="5" s="1"/>
  <c r="B1955" i="5" s="1"/>
  <c r="B1967" i="5" s="1"/>
  <c r="B1979" i="5" s="1"/>
  <c r="B1991" i="5" s="1"/>
  <c r="B2003" i="5" s="1"/>
  <c r="B2015" i="5" s="1"/>
  <c r="B2027" i="5" s="1"/>
  <c r="B2039" i="5" s="1"/>
  <c r="B2051" i="5" s="1"/>
  <c r="B2063" i="5" s="1"/>
  <c r="B2075" i="5" s="1"/>
  <c r="B2087" i="5" s="1"/>
  <c r="B2099" i="5" s="1"/>
  <c r="B2111" i="5" s="1"/>
  <c r="B2123" i="5" s="1"/>
  <c r="B2135" i="5" s="1"/>
  <c r="B2147" i="5" s="1"/>
  <c r="B2159" i="5" s="1"/>
  <c r="B2171" i="5" s="1"/>
  <c r="B2183" i="5" s="1"/>
  <c r="B2195" i="5" s="1"/>
  <c r="B2207" i="5" s="1"/>
  <c r="B2219" i="5" s="1"/>
  <c r="B2231" i="5" s="1"/>
  <c r="B2243" i="5" s="1"/>
  <c r="B2255" i="5" s="1"/>
  <c r="B2267" i="5" s="1"/>
  <c r="B2279" i="5" s="1"/>
  <c r="B2291" i="5" s="1"/>
  <c r="B2303" i="5" s="1"/>
  <c r="B2315" i="5" s="1"/>
  <c r="B2327" i="5" s="1"/>
  <c r="B2339" i="5" s="1"/>
  <c r="B2351" i="5" s="1"/>
  <c r="B2363" i="5" s="1"/>
  <c r="B2375" i="5" s="1"/>
  <c r="B2387" i="5" s="1"/>
  <c r="B2399" i="5" s="1"/>
  <c r="B2411" i="5" s="1"/>
  <c r="B2423" i="5" s="1"/>
  <c r="B2435" i="5" s="1"/>
  <c r="B2447" i="5" s="1"/>
  <c r="B2459" i="5" s="1"/>
  <c r="B2471" i="5" s="1"/>
  <c r="T22" i="5"/>
  <c r="S22" i="5"/>
  <c r="R22" i="5"/>
  <c r="Q22" i="5"/>
  <c r="P22" i="5"/>
  <c r="O22" i="5"/>
  <c r="N22" i="5"/>
  <c r="B22" i="5"/>
  <c r="B34" i="5" s="1"/>
  <c r="B46" i="5" s="1"/>
  <c r="B58" i="5" s="1"/>
  <c r="B70" i="5" s="1"/>
  <c r="B82" i="5" s="1"/>
  <c r="B94" i="5" s="1"/>
  <c r="B106" i="5" s="1"/>
  <c r="B118" i="5" s="1"/>
  <c r="B130" i="5" s="1"/>
  <c r="B142" i="5" s="1"/>
  <c r="B154" i="5" s="1"/>
  <c r="B166" i="5" s="1"/>
  <c r="B178" i="5" s="1"/>
  <c r="B190" i="5" s="1"/>
  <c r="B202" i="5" s="1"/>
  <c r="B214" i="5" s="1"/>
  <c r="B226" i="5" s="1"/>
  <c r="B238" i="5" s="1"/>
  <c r="B250" i="5" s="1"/>
  <c r="B262" i="5" s="1"/>
  <c r="B274" i="5" s="1"/>
  <c r="B286" i="5" s="1"/>
  <c r="B298" i="5" s="1"/>
  <c r="B310" i="5" s="1"/>
  <c r="B322" i="5" s="1"/>
  <c r="B334" i="5" s="1"/>
  <c r="B346" i="5" s="1"/>
  <c r="B358" i="5" s="1"/>
  <c r="B370" i="5" s="1"/>
  <c r="B382" i="5" s="1"/>
  <c r="B394" i="5" s="1"/>
  <c r="B406" i="5" s="1"/>
  <c r="B418" i="5" s="1"/>
  <c r="B430" i="5" s="1"/>
  <c r="B442" i="5" s="1"/>
  <c r="B454" i="5" s="1"/>
  <c r="B466" i="5" s="1"/>
  <c r="B478" i="5" s="1"/>
  <c r="B490" i="5" s="1"/>
  <c r="B502" i="5" s="1"/>
  <c r="B514" i="5" s="1"/>
  <c r="B526" i="5" s="1"/>
  <c r="B538" i="5" s="1"/>
  <c r="B550" i="5" s="1"/>
  <c r="B562" i="5" s="1"/>
  <c r="B574" i="5" s="1"/>
  <c r="B586" i="5" s="1"/>
  <c r="B598" i="5" s="1"/>
  <c r="B610" i="5" s="1"/>
  <c r="B622" i="5" s="1"/>
  <c r="B634" i="5" s="1"/>
  <c r="B646" i="5" s="1"/>
  <c r="B658" i="5" s="1"/>
  <c r="B670" i="5" s="1"/>
  <c r="B682" i="5" s="1"/>
  <c r="B694" i="5" s="1"/>
  <c r="B706" i="5" s="1"/>
  <c r="B718" i="5" s="1"/>
  <c r="B730" i="5" s="1"/>
  <c r="B742" i="5" s="1"/>
  <c r="B754" i="5" s="1"/>
  <c r="B766" i="5" s="1"/>
  <c r="B778" i="5" s="1"/>
  <c r="B790" i="5" s="1"/>
  <c r="B802" i="5" s="1"/>
  <c r="B814" i="5" s="1"/>
  <c r="B826" i="5" s="1"/>
  <c r="B838" i="5" s="1"/>
  <c r="B850" i="5" s="1"/>
  <c r="B862" i="5" s="1"/>
  <c r="B874" i="5" s="1"/>
  <c r="B886" i="5" s="1"/>
  <c r="B898" i="5" s="1"/>
  <c r="B910" i="5" s="1"/>
  <c r="B922" i="5" s="1"/>
  <c r="B934" i="5" s="1"/>
  <c r="B946" i="5" s="1"/>
  <c r="B958" i="5" s="1"/>
  <c r="B970" i="5" s="1"/>
  <c r="B982" i="5" s="1"/>
  <c r="B994" i="5" s="1"/>
  <c r="B1006" i="5" s="1"/>
  <c r="B1018" i="5" s="1"/>
  <c r="B1030" i="5" s="1"/>
  <c r="B1042" i="5" s="1"/>
  <c r="B1054" i="5" s="1"/>
  <c r="B1066" i="5" s="1"/>
  <c r="B1078" i="5" s="1"/>
  <c r="B1090" i="5" s="1"/>
  <c r="B1102" i="5" s="1"/>
  <c r="B1114" i="5" s="1"/>
  <c r="B1126" i="5" s="1"/>
  <c r="B1138" i="5" s="1"/>
  <c r="B1150" i="5" s="1"/>
  <c r="B1162" i="5" s="1"/>
  <c r="B1174" i="5" s="1"/>
  <c r="B1186" i="5" s="1"/>
  <c r="B1198" i="5" s="1"/>
  <c r="B1210" i="5" s="1"/>
  <c r="B1222" i="5" s="1"/>
  <c r="B1234" i="5" s="1"/>
  <c r="B1246" i="5" s="1"/>
  <c r="B1258" i="5" s="1"/>
  <c r="B1270" i="5" s="1"/>
  <c r="B1282" i="5" s="1"/>
  <c r="B1294" i="5" s="1"/>
  <c r="B1306" i="5" s="1"/>
  <c r="B1318" i="5" s="1"/>
  <c r="B1330" i="5" s="1"/>
  <c r="B1342" i="5" s="1"/>
  <c r="B1354" i="5" s="1"/>
  <c r="B1366" i="5" s="1"/>
  <c r="B1378" i="5" s="1"/>
  <c r="B1390" i="5" s="1"/>
  <c r="B1402" i="5" s="1"/>
  <c r="B1414" i="5" s="1"/>
  <c r="B1426" i="5" s="1"/>
  <c r="B1438" i="5" s="1"/>
  <c r="B1450" i="5" s="1"/>
  <c r="B1462" i="5" s="1"/>
  <c r="B1474" i="5" s="1"/>
  <c r="B1486" i="5" s="1"/>
  <c r="B1498" i="5" s="1"/>
  <c r="B1510" i="5" s="1"/>
  <c r="B1522" i="5" s="1"/>
  <c r="B1534" i="5" s="1"/>
  <c r="B1546" i="5" s="1"/>
  <c r="B1558" i="5" s="1"/>
  <c r="B1570" i="5" s="1"/>
  <c r="B1582" i="5" s="1"/>
  <c r="B1594" i="5" s="1"/>
  <c r="B1606" i="5" s="1"/>
  <c r="B1618" i="5" s="1"/>
  <c r="B1630" i="5" s="1"/>
  <c r="B1642" i="5" s="1"/>
  <c r="B1654" i="5" s="1"/>
  <c r="B1666" i="5" s="1"/>
  <c r="B1678" i="5" s="1"/>
  <c r="B1690" i="5" s="1"/>
  <c r="B1702" i="5" s="1"/>
  <c r="B1714" i="5" s="1"/>
  <c r="B1726" i="5" s="1"/>
  <c r="B1738" i="5" s="1"/>
  <c r="B1750" i="5" s="1"/>
  <c r="B1762" i="5" s="1"/>
  <c r="B1774" i="5" s="1"/>
  <c r="B1786" i="5" s="1"/>
  <c r="B1798" i="5" s="1"/>
  <c r="B1810" i="5" s="1"/>
  <c r="B1822" i="5" s="1"/>
  <c r="B1834" i="5" s="1"/>
  <c r="B1846" i="5" s="1"/>
  <c r="B1858" i="5" s="1"/>
  <c r="B1870" i="5" s="1"/>
  <c r="B1882" i="5" s="1"/>
  <c r="B1894" i="5" s="1"/>
  <c r="B1906" i="5" s="1"/>
  <c r="B1918" i="5" s="1"/>
  <c r="B1930" i="5" s="1"/>
  <c r="B1942" i="5" s="1"/>
  <c r="B1954" i="5" s="1"/>
  <c r="B1966" i="5" s="1"/>
  <c r="B1978" i="5" s="1"/>
  <c r="B1990" i="5" s="1"/>
  <c r="B2002" i="5" s="1"/>
  <c r="B2014" i="5" s="1"/>
  <c r="B2026" i="5" s="1"/>
  <c r="B2038" i="5" s="1"/>
  <c r="B2050" i="5" s="1"/>
  <c r="B2062" i="5" s="1"/>
  <c r="B2074" i="5" s="1"/>
  <c r="B2086" i="5" s="1"/>
  <c r="B2098" i="5" s="1"/>
  <c r="B2110" i="5" s="1"/>
  <c r="B2122" i="5" s="1"/>
  <c r="B2134" i="5" s="1"/>
  <c r="B2146" i="5" s="1"/>
  <c r="B2158" i="5" s="1"/>
  <c r="B2170" i="5" s="1"/>
  <c r="B2182" i="5" s="1"/>
  <c r="B2194" i="5" s="1"/>
  <c r="B2206" i="5" s="1"/>
  <c r="B2218" i="5" s="1"/>
  <c r="B2230" i="5" s="1"/>
  <c r="B2242" i="5" s="1"/>
  <c r="B2254" i="5" s="1"/>
  <c r="B2266" i="5" s="1"/>
  <c r="B2278" i="5" s="1"/>
  <c r="B2290" i="5" s="1"/>
  <c r="B2302" i="5" s="1"/>
  <c r="B2314" i="5" s="1"/>
  <c r="B2326" i="5" s="1"/>
  <c r="B2338" i="5" s="1"/>
  <c r="B2350" i="5" s="1"/>
  <c r="B2362" i="5" s="1"/>
  <c r="B2374" i="5" s="1"/>
  <c r="B2386" i="5" s="1"/>
  <c r="B2398" i="5" s="1"/>
  <c r="B2410" i="5" s="1"/>
  <c r="B2422" i="5" s="1"/>
  <c r="B2434" i="5" s="1"/>
  <c r="B2446" i="5" s="1"/>
  <c r="B2458" i="5" s="1"/>
  <c r="B2470" i="5" s="1"/>
  <c r="T21" i="5"/>
  <c r="S21" i="5"/>
  <c r="R21" i="5"/>
  <c r="Q21" i="5"/>
  <c r="P21" i="5"/>
  <c r="O21" i="5"/>
  <c r="N21" i="5"/>
  <c r="B21" i="5"/>
  <c r="B33" i="5" s="1"/>
  <c r="B45" i="5" s="1"/>
  <c r="B57" i="5" s="1"/>
  <c r="B69" i="5" s="1"/>
  <c r="B81" i="5" s="1"/>
  <c r="B93" i="5" s="1"/>
  <c r="B105" i="5" s="1"/>
  <c r="B117" i="5" s="1"/>
  <c r="B129" i="5" s="1"/>
  <c r="B141" i="5" s="1"/>
  <c r="B153" i="5" s="1"/>
  <c r="B165" i="5" s="1"/>
  <c r="B177" i="5" s="1"/>
  <c r="B189" i="5" s="1"/>
  <c r="B201" i="5" s="1"/>
  <c r="B213" i="5" s="1"/>
  <c r="B225" i="5" s="1"/>
  <c r="B237" i="5" s="1"/>
  <c r="B249" i="5" s="1"/>
  <c r="B261" i="5" s="1"/>
  <c r="B273" i="5" s="1"/>
  <c r="B285" i="5" s="1"/>
  <c r="B297" i="5" s="1"/>
  <c r="B309" i="5" s="1"/>
  <c r="B321" i="5" s="1"/>
  <c r="B333" i="5" s="1"/>
  <c r="B345" i="5" s="1"/>
  <c r="B357" i="5" s="1"/>
  <c r="B369" i="5" s="1"/>
  <c r="B381" i="5" s="1"/>
  <c r="B393" i="5" s="1"/>
  <c r="B405" i="5" s="1"/>
  <c r="B417" i="5" s="1"/>
  <c r="B429" i="5" s="1"/>
  <c r="B441" i="5" s="1"/>
  <c r="B453" i="5" s="1"/>
  <c r="B465" i="5" s="1"/>
  <c r="B477" i="5" s="1"/>
  <c r="B489" i="5" s="1"/>
  <c r="B501" i="5" s="1"/>
  <c r="B513" i="5" s="1"/>
  <c r="B525" i="5" s="1"/>
  <c r="B537" i="5" s="1"/>
  <c r="B549" i="5" s="1"/>
  <c r="B561" i="5" s="1"/>
  <c r="B573" i="5" s="1"/>
  <c r="B585" i="5" s="1"/>
  <c r="B597" i="5" s="1"/>
  <c r="B609" i="5" s="1"/>
  <c r="B621" i="5" s="1"/>
  <c r="B633" i="5" s="1"/>
  <c r="B645" i="5" s="1"/>
  <c r="B657" i="5" s="1"/>
  <c r="B669" i="5" s="1"/>
  <c r="B681" i="5" s="1"/>
  <c r="B693" i="5" s="1"/>
  <c r="B705" i="5" s="1"/>
  <c r="B717" i="5" s="1"/>
  <c r="B729" i="5" s="1"/>
  <c r="B741" i="5" s="1"/>
  <c r="B753" i="5" s="1"/>
  <c r="B765" i="5" s="1"/>
  <c r="B777" i="5" s="1"/>
  <c r="B789" i="5" s="1"/>
  <c r="B801" i="5" s="1"/>
  <c r="B813" i="5" s="1"/>
  <c r="B825" i="5" s="1"/>
  <c r="B837" i="5" s="1"/>
  <c r="B849" i="5" s="1"/>
  <c r="B861" i="5" s="1"/>
  <c r="B873" i="5" s="1"/>
  <c r="B885" i="5" s="1"/>
  <c r="B897" i="5" s="1"/>
  <c r="B909" i="5" s="1"/>
  <c r="B921" i="5" s="1"/>
  <c r="B933" i="5" s="1"/>
  <c r="B945" i="5" s="1"/>
  <c r="B957" i="5" s="1"/>
  <c r="B969" i="5" s="1"/>
  <c r="B981" i="5" s="1"/>
  <c r="B993" i="5" s="1"/>
  <c r="B1005" i="5" s="1"/>
  <c r="B1017" i="5" s="1"/>
  <c r="B1029" i="5" s="1"/>
  <c r="B1041" i="5" s="1"/>
  <c r="B1053" i="5" s="1"/>
  <c r="B1065" i="5" s="1"/>
  <c r="B1077" i="5" s="1"/>
  <c r="B1089" i="5" s="1"/>
  <c r="B1101" i="5" s="1"/>
  <c r="B1113" i="5" s="1"/>
  <c r="B1125" i="5" s="1"/>
  <c r="B1137" i="5" s="1"/>
  <c r="B1149" i="5" s="1"/>
  <c r="B1161" i="5" s="1"/>
  <c r="B1173" i="5" s="1"/>
  <c r="B1185" i="5" s="1"/>
  <c r="B1197" i="5" s="1"/>
  <c r="B1209" i="5" s="1"/>
  <c r="B1221" i="5" s="1"/>
  <c r="B1233" i="5" s="1"/>
  <c r="B1245" i="5" s="1"/>
  <c r="B1257" i="5" s="1"/>
  <c r="B1269" i="5" s="1"/>
  <c r="B1281" i="5" s="1"/>
  <c r="B1293" i="5" s="1"/>
  <c r="B1305" i="5" s="1"/>
  <c r="B1317" i="5" s="1"/>
  <c r="B1329" i="5" s="1"/>
  <c r="B1341" i="5" s="1"/>
  <c r="B1353" i="5" s="1"/>
  <c r="B1365" i="5" s="1"/>
  <c r="B1377" i="5" s="1"/>
  <c r="B1389" i="5" s="1"/>
  <c r="B1401" i="5" s="1"/>
  <c r="B1413" i="5" s="1"/>
  <c r="B1425" i="5" s="1"/>
  <c r="B1437" i="5" s="1"/>
  <c r="B1449" i="5" s="1"/>
  <c r="B1461" i="5" s="1"/>
  <c r="B1473" i="5" s="1"/>
  <c r="B1485" i="5" s="1"/>
  <c r="B1497" i="5" s="1"/>
  <c r="B1509" i="5" s="1"/>
  <c r="B1521" i="5" s="1"/>
  <c r="B1533" i="5" s="1"/>
  <c r="B1545" i="5" s="1"/>
  <c r="B1557" i="5" s="1"/>
  <c r="B1569" i="5" s="1"/>
  <c r="B1581" i="5" s="1"/>
  <c r="B1593" i="5" s="1"/>
  <c r="B1605" i="5" s="1"/>
  <c r="B1617" i="5" s="1"/>
  <c r="B1629" i="5" s="1"/>
  <c r="B1641" i="5" s="1"/>
  <c r="B1653" i="5" s="1"/>
  <c r="B1665" i="5" s="1"/>
  <c r="B1677" i="5" s="1"/>
  <c r="B1689" i="5" s="1"/>
  <c r="B1701" i="5" s="1"/>
  <c r="B1713" i="5" s="1"/>
  <c r="B1725" i="5" s="1"/>
  <c r="B1737" i="5" s="1"/>
  <c r="B1749" i="5" s="1"/>
  <c r="B1761" i="5" s="1"/>
  <c r="B1773" i="5" s="1"/>
  <c r="B1785" i="5" s="1"/>
  <c r="B1797" i="5" s="1"/>
  <c r="B1809" i="5" s="1"/>
  <c r="B1821" i="5" s="1"/>
  <c r="B1833" i="5" s="1"/>
  <c r="B1845" i="5" s="1"/>
  <c r="B1857" i="5" s="1"/>
  <c r="B1869" i="5" s="1"/>
  <c r="B1881" i="5" s="1"/>
  <c r="B1893" i="5" s="1"/>
  <c r="B1905" i="5" s="1"/>
  <c r="B1917" i="5" s="1"/>
  <c r="B1929" i="5" s="1"/>
  <c r="B1941" i="5" s="1"/>
  <c r="B1953" i="5" s="1"/>
  <c r="B1965" i="5" s="1"/>
  <c r="B1977" i="5" s="1"/>
  <c r="B1989" i="5" s="1"/>
  <c r="B2001" i="5" s="1"/>
  <c r="B2013" i="5" s="1"/>
  <c r="B2025" i="5" s="1"/>
  <c r="B2037" i="5" s="1"/>
  <c r="B2049" i="5" s="1"/>
  <c r="B2061" i="5" s="1"/>
  <c r="B2073" i="5" s="1"/>
  <c r="B2085" i="5" s="1"/>
  <c r="B2097" i="5" s="1"/>
  <c r="B2109" i="5" s="1"/>
  <c r="B2121" i="5" s="1"/>
  <c r="B2133" i="5" s="1"/>
  <c r="B2145" i="5" s="1"/>
  <c r="B2157" i="5" s="1"/>
  <c r="B2169" i="5" s="1"/>
  <c r="B2181" i="5" s="1"/>
  <c r="B2193" i="5" s="1"/>
  <c r="B2205" i="5" s="1"/>
  <c r="B2217" i="5" s="1"/>
  <c r="B2229" i="5" s="1"/>
  <c r="B2241" i="5" s="1"/>
  <c r="B2253" i="5" s="1"/>
  <c r="B2265" i="5" s="1"/>
  <c r="B2277" i="5" s="1"/>
  <c r="B2289" i="5" s="1"/>
  <c r="B2301" i="5" s="1"/>
  <c r="B2313" i="5" s="1"/>
  <c r="B2325" i="5" s="1"/>
  <c r="B2337" i="5" s="1"/>
  <c r="B2349" i="5" s="1"/>
  <c r="B2361" i="5" s="1"/>
  <c r="B2373" i="5" s="1"/>
  <c r="B2385" i="5" s="1"/>
  <c r="B2397" i="5" s="1"/>
  <c r="B2409" i="5" s="1"/>
  <c r="B2421" i="5" s="1"/>
  <c r="B2433" i="5" s="1"/>
  <c r="B2445" i="5" s="1"/>
  <c r="B2457" i="5" s="1"/>
  <c r="B2469" i="5" s="1"/>
  <c r="T20" i="5"/>
  <c r="S20" i="5"/>
  <c r="R20" i="5"/>
  <c r="Q20" i="5"/>
  <c r="P20" i="5"/>
  <c r="O20" i="5"/>
  <c r="N20" i="5"/>
  <c r="B20" i="5"/>
  <c r="B32" i="5" s="1"/>
  <c r="B44" i="5" s="1"/>
  <c r="B56" i="5" s="1"/>
  <c r="B68" i="5" s="1"/>
  <c r="B80" i="5" s="1"/>
  <c r="B92" i="5" s="1"/>
  <c r="B104" i="5" s="1"/>
  <c r="B116" i="5" s="1"/>
  <c r="B128" i="5" s="1"/>
  <c r="B140" i="5" s="1"/>
  <c r="B152" i="5" s="1"/>
  <c r="B164" i="5" s="1"/>
  <c r="B176" i="5" s="1"/>
  <c r="B188" i="5" s="1"/>
  <c r="B200" i="5" s="1"/>
  <c r="B212" i="5" s="1"/>
  <c r="B224" i="5" s="1"/>
  <c r="B236" i="5" s="1"/>
  <c r="B248" i="5" s="1"/>
  <c r="B260" i="5" s="1"/>
  <c r="B272" i="5" s="1"/>
  <c r="B284" i="5" s="1"/>
  <c r="B296" i="5" s="1"/>
  <c r="B308" i="5" s="1"/>
  <c r="B320" i="5" s="1"/>
  <c r="B332" i="5" s="1"/>
  <c r="B344" i="5" s="1"/>
  <c r="B356" i="5" s="1"/>
  <c r="B368" i="5" s="1"/>
  <c r="B380" i="5" s="1"/>
  <c r="B392" i="5" s="1"/>
  <c r="B404" i="5" s="1"/>
  <c r="B416" i="5" s="1"/>
  <c r="B428" i="5" s="1"/>
  <c r="B440" i="5" s="1"/>
  <c r="B452" i="5" s="1"/>
  <c r="B464" i="5" s="1"/>
  <c r="B476" i="5" s="1"/>
  <c r="B488" i="5" s="1"/>
  <c r="B500" i="5" s="1"/>
  <c r="B512" i="5" s="1"/>
  <c r="B524" i="5" s="1"/>
  <c r="B536" i="5" s="1"/>
  <c r="B548" i="5" s="1"/>
  <c r="B560" i="5" s="1"/>
  <c r="B572" i="5" s="1"/>
  <c r="B584" i="5" s="1"/>
  <c r="B596" i="5" s="1"/>
  <c r="B608" i="5" s="1"/>
  <c r="B620" i="5" s="1"/>
  <c r="B632" i="5" s="1"/>
  <c r="B644" i="5" s="1"/>
  <c r="B656" i="5" s="1"/>
  <c r="B668" i="5" s="1"/>
  <c r="B680" i="5" s="1"/>
  <c r="B692" i="5" s="1"/>
  <c r="B704" i="5" s="1"/>
  <c r="B716" i="5" s="1"/>
  <c r="B728" i="5" s="1"/>
  <c r="B740" i="5" s="1"/>
  <c r="B752" i="5" s="1"/>
  <c r="B764" i="5" s="1"/>
  <c r="B776" i="5" s="1"/>
  <c r="B788" i="5" s="1"/>
  <c r="B800" i="5" s="1"/>
  <c r="B812" i="5" s="1"/>
  <c r="B824" i="5" s="1"/>
  <c r="B836" i="5" s="1"/>
  <c r="B848" i="5" s="1"/>
  <c r="B860" i="5" s="1"/>
  <c r="B872" i="5" s="1"/>
  <c r="B884" i="5" s="1"/>
  <c r="B896" i="5" s="1"/>
  <c r="B908" i="5" s="1"/>
  <c r="B920" i="5" s="1"/>
  <c r="B932" i="5" s="1"/>
  <c r="B944" i="5" s="1"/>
  <c r="B956" i="5" s="1"/>
  <c r="B968" i="5" s="1"/>
  <c r="B980" i="5" s="1"/>
  <c r="B992" i="5" s="1"/>
  <c r="B1004" i="5" s="1"/>
  <c r="B1016" i="5" s="1"/>
  <c r="B1028" i="5" s="1"/>
  <c r="B1040" i="5" s="1"/>
  <c r="B1052" i="5" s="1"/>
  <c r="B1064" i="5" s="1"/>
  <c r="B1076" i="5" s="1"/>
  <c r="B1088" i="5" s="1"/>
  <c r="B1100" i="5" s="1"/>
  <c r="B1112" i="5" s="1"/>
  <c r="B1124" i="5" s="1"/>
  <c r="B1136" i="5" s="1"/>
  <c r="B1148" i="5" s="1"/>
  <c r="B1160" i="5" s="1"/>
  <c r="B1172" i="5" s="1"/>
  <c r="B1184" i="5" s="1"/>
  <c r="B1196" i="5" s="1"/>
  <c r="B1208" i="5" s="1"/>
  <c r="B1220" i="5" s="1"/>
  <c r="B1232" i="5" s="1"/>
  <c r="B1244" i="5" s="1"/>
  <c r="B1256" i="5" s="1"/>
  <c r="B1268" i="5" s="1"/>
  <c r="B1280" i="5" s="1"/>
  <c r="B1292" i="5" s="1"/>
  <c r="B1304" i="5" s="1"/>
  <c r="B1316" i="5" s="1"/>
  <c r="B1328" i="5" s="1"/>
  <c r="B1340" i="5" s="1"/>
  <c r="B1352" i="5" s="1"/>
  <c r="B1364" i="5" s="1"/>
  <c r="B1376" i="5" s="1"/>
  <c r="B1388" i="5" s="1"/>
  <c r="B1400" i="5" s="1"/>
  <c r="B1412" i="5" s="1"/>
  <c r="B1424" i="5" s="1"/>
  <c r="B1436" i="5" s="1"/>
  <c r="B1448" i="5" s="1"/>
  <c r="B1460" i="5" s="1"/>
  <c r="B1472" i="5" s="1"/>
  <c r="B1484" i="5" s="1"/>
  <c r="B1496" i="5" s="1"/>
  <c r="B1508" i="5" s="1"/>
  <c r="B1520" i="5" s="1"/>
  <c r="B1532" i="5" s="1"/>
  <c r="B1544" i="5" s="1"/>
  <c r="B1556" i="5" s="1"/>
  <c r="B1568" i="5" s="1"/>
  <c r="B1580" i="5" s="1"/>
  <c r="B1592" i="5" s="1"/>
  <c r="B1604" i="5" s="1"/>
  <c r="B1616" i="5" s="1"/>
  <c r="B1628" i="5" s="1"/>
  <c r="B1640" i="5" s="1"/>
  <c r="B1652" i="5" s="1"/>
  <c r="B1664" i="5" s="1"/>
  <c r="B1676" i="5" s="1"/>
  <c r="B1688" i="5" s="1"/>
  <c r="B1700" i="5" s="1"/>
  <c r="B1712" i="5" s="1"/>
  <c r="B1724" i="5" s="1"/>
  <c r="B1736" i="5" s="1"/>
  <c r="B1748" i="5" s="1"/>
  <c r="B1760" i="5" s="1"/>
  <c r="B1772" i="5" s="1"/>
  <c r="B1784" i="5" s="1"/>
  <c r="B1796" i="5" s="1"/>
  <c r="B1808" i="5" s="1"/>
  <c r="B1820" i="5" s="1"/>
  <c r="B1832" i="5" s="1"/>
  <c r="B1844" i="5" s="1"/>
  <c r="B1856" i="5" s="1"/>
  <c r="B1868" i="5" s="1"/>
  <c r="B1880" i="5" s="1"/>
  <c r="B1892" i="5" s="1"/>
  <c r="B1904" i="5" s="1"/>
  <c r="B1916" i="5" s="1"/>
  <c r="B1928" i="5" s="1"/>
  <c r="B1940" i="5" s="1"/>
  <c r="B1952" i="5" s="1"/>
  <c r="B1964" i="5" s="1"/>
  <c r="B1976" i="5" s="1"/>
  <c r="B1988" i="5" s="1"/>
  <c r="B2000" i="5" s="1"/>
  <c r="B2012" i="5" s="1"/>
  <c r="B2024" i="5" s="1"/>
  <c r="B2036" i="5" s="1"/>
  <c r="B2048" i="5" s="1"/>
  <c r="B2060" i="5" s="1"/>
  <c r="B2072" i="5" s="1"/>
  <c r="B2084" i="5" s="1"/>
  <c r="B2096" i="5" s="1"/>
  <c r="B2108" i="5" s="1"/>
  <c r="B2120" i="5" s="1"/>
  <c r="B2132" i="5" s="1"/>
  <c r="B2144" i="5" s="1"/>
  <c r="B2156" i="5" s="1"/>
  <c r="B2168" i="5" s="1"/>
  <c r="B2180" i="5" s="1"/>
  <c r="B2192" i="5" s="1"/>
  <c r="B2204" i="5" s="1"/>
  <c r="B2216" i="5" s="1"/>
  <c r="B2228" i="5" s="1"/>
  <c r="B2240" i="5" s="1"/>
  <c r="B2252" i="5" s="1"/>
  <c r="B2264" i="5" s="1"/>
  <c r="B2276" i="5" s="1"/>
  <c r="B2288" i="5" s="1"/>
  <c r="B2300" i="5" s="1"/>
  <c r="B2312" i="5" s="1"/>
  <c r="B2324" i="5" s="1"/>
  <c r="B2336" i="5" s="1"/>
  <c r="B2348" i="5" s="1"/>
  <c r="B2360" i="5" s="1"/>
  <c r="B2372" i="5" s="1"/>
  <c r="B2384" i="5" s="1"/>
  <c r="B2396" i="5" s="1"/>
  <c r="B2408" i="5" s="1"/>
  <c r="B2420" i="5" s="1"/>
  <c r="B2432" i="5" s="1"/>
  <c r="B2444" i="5" s="1"/>
  <c r="B2456" i="5" s="1"/>
  <c r="B2468" i="5" s="1"/>
  <c r="T19" i="5"/>
  <c r="S19" i="5"/>
  <c r="R19" i="5"/>
  <c r="Q19" i="5"/>
  <c r="P19" i="5"/>
  <c r="O19" i="5"/>
  <c r="N19" i="5"/>
  <c r="B19" i="5"/>
  <c r="B31" i="5" s="1"/>
  <c r="B43" i="5" s="1"/>
  <c r="B55" i="5" s="1"/>
  <c r="B67" i="5" s="1"/>
  <c r="B79" i="5" s="1"/>
  <c r="B91" i="5" s="1"/>
  <c r="B103" i="5" s="1"/>
  <c r="B115" i="5" s="1"/>
  <c r="B127" i="5" s="1"/>
  <c r="B139" i="5" s="1"/>
  <c r="B151" i="5" s="1"/>
  <c r="B163" i="5" s="1"/>
  <c r="B175" i="5" s="1"/>
  <c r="B187" i="5" s="1"/>
  <c r="B199" i="5" s="1"/>
  <c r="B211" i="5" s="1"/>
  <c r="B223" i="5" s="1"/>
  <c r="B235" i="5" s="1"/>
  <c r="B247" i="5" s="1"/>
  <c r="B259" i="5" s="1"/>
  <c r="B271" i="5" s="1"/>
  <c r="B283" i="5" s="1"/>
  <c r="B295" i="5" s="1"/>
  <c r="B307" i="5" s="1"/>
  <c r="B319" i="5" s="1"/>
  <c r="B331" i="5" s="1"/>
  <c r="B343" i="5" s="1"/>
  <c r="B355" i="5" s="1"/>
  <c r="B367" i="5" s="1"/>
  <c r="B379" i="5" s="1"/>
  <c r="B391" i="5" s="1"/>
  <c r="B403" i="5" s="1"/>
  <c r="B415" i="5" s="1"/>
  <c r="B427" i="5" s="1"/>
  <c r="B439" i="5" s="1"/>
  <c r="B451" i="5" s="1"/>
  <c r="B463" i="5" s="1"/>
  <c r="B475" i="5" s="1"/>
  <c r="B487" i="5" s="1"/>
  <c r="B499" i="5" s="1"/>
  <c r="B511" i="5" s="1"/>
  <c r="B523" i="5" s="1"/>
  <c r="B535" i="5" s="1"/>
  <c r="B547" i="5" s="1"/>
  <c r="B559" i="5" s="1"/>
  <c r="B571" i="5" s="1"/>
  <c r="B583" i="5" s="1"/>
  <c r="B595" i="5" s="1"/>
  <c r="B607" i="5" s="1"/>
  <c r="B619" i="5" s="1"/>
  <c r="B631" i="5" s="1"/>
  <c r="B643" i="5" s="1"/>
  <c r="B655" i="5" s="1"/>
  <c r="B667" i="5" s="1"/>
  <c r="B679" i="5" s="1"/>
  <c r="B691" i="5" s="1"/>
  <c r="B703" i="5" s="1"/>
  <c r="B715" i="5" s="1"/>
  <c r="B727" i="5" s="1"/>
  <c r="B739" i="5" s="1"/>
  <c r="B751" i="5" s="1"/>
  <c r="B763" i="5" s="1"/>
  <c r="B775" i="5" s="1"/>
  <c r="B787" i="5" s="1"/>
  <c r="B799" i="5" s="1"/>
  <c r="B811" i="5" s="1"/>
  <c r="B823" i="5" s="1"/>
  <c r="B835" i="5" s="1"/>
  <c r="B847" i="5" s="1"/>
  <c r="B859" i="5" s="1"/>
  <c r="B871" i="5" s="1"/>
  <c r="B883" i="5" s="1"/>
  <c r="B895" i="5" s="1"/>
  <c r="B907" i="5" s="1"/>
  <c r="B919" i="5" s="1"/>
  <c r="B931" i="5" s="1"/>
  <c r="B943" i="5" s="1"/>
  <c r="B955" i="5" s="1"/>
  <c r="B967" i="5" s="1"/>
  <c r="B979" i="5" s="1"/>
  <c r="B991" i="5" s="1"/>
  <c r="B1003" i="5" s="1"/>
  <c r="B1015" i="5" s="1"/>
  <c r="B1027" i="5" s="1"/>
  <c r="B1039" i="5" s="1"/>
  <c r="B1051" i="5" s="1"/>
  <c r="B1063" i="5" s="1"/>
  <c r="B1075" i="5" s="1"/>
  <c r="B1087" i="5" s="1"/>
  <c r="B1099" i="5" s="1"/>
  <c r="B1111" i="5" s="1"/>
  <c r="B1123" i="5" s="1"/>
  <c r="B1135" i="5" s="1"/>
  <c r="B1147" i="5" s="1"/>
  <c r="B1159" i="5" s="1"/>
  <c r="B1171" i="5" s="1"/>
  <c r="B1183" i="5" s="1"/>
  <c r="B1195" i="5" s="1"/>
  <c r="B1207" i="5" s="1"/>
  <c r="B1219" i="5" s="1"/>
  <c r="B1231" i="5" s="1"/>
  <c r="B1243" i="5" s="1"/>
  <c r="B1255" i="5" s="1"/>
  <c r="B1267" i="5" s="1"/>
  <c r="B1279" i="5" s="1"/>
  <c r="B1291" i="5" s="1"/>
  <c r="B1303" i="5" s="1"/>
  <c r="B1315" i="5" s="1"/>
  <c r="B1327" i="5" s="1"/>
  <c r="B1339" i="5" s="1"/>
  <c r="B1351" i="5" s="1"/>
  <c r="B1363" i="5" s="1"/>
  <c r="B1375" i="5" s="1"/>
  <c r="B1387" i="5" s="1"/>
  <c r="B1399" i="5" s="1"/>
  <c r="B1411" i="5" s="1"/>
  <c r="B1423" i="5" s="1"/>
  <c r="B1435" i="5" s="1"/>
  <c r="B1447" i="5" s="1"/>
  <c r="B1459" i="5" s="1"/>
  <c r="B1471" i="5" s="1"/>
  <c r="B1483" i="5" s="1"/>
  <c r="B1495" i="5" s="1"/>
  <c r="B1507" i="5" s="1"/>
  <c r="B1519" i="5" s="1"/>
  <c r="B1531" i="5" s="1"/>
  <c r="B1543" i="5" s="1"/>
  <c r="B1555" i="5" s="1"/>
  <c r="B1567" i="5" s="1"/>
  <c r="B1579" i="5" s="1"/>
  <c r="B1591" i="5" s="1"/>
  <c r="B1603" i="5" s="1"/>
  <c r="B1615" i="5" s="1"/>
  <c r="B1627" i="5" s="1"/>
  <c r="B1639" i="5" s="1"/>
  <c r="B1651" i="5" s="1"/>
  <c r="B1663" i="5" s="1"/>
  <c r="B1675" i="5" s="1"/>
  <c r="B1687" i="5" s="1"/>
  <c r="B1699" i="5" s="1"/>
  <c r="B1711" i="5" s="1"/>
  <c r="B1723" i="5" s="1"/>
  <c r="B1735" i="5" s="1"/>
  <c r="B1747" i="5" s="1"/>
  <c r="B1759" i="5" s="1"/>
  <c r="B1771" i="5" s="1"/>
  <c r="B1783" i="5" s="1"/>
  <c r="B1795" i="5" s="1"/>
  <c r="B1807" i="5" s="1"/>
  <c r="B1819" i="5" s="1"/>
  <c r="B1831" i="5" s="1"/>
  <c r="B1843" i="5" s="1"/>
  <c r="B1855" i="5" s="1"/>
  <c r="B1867" i="5" s="1"/>
  <c r="B1879" i="5" s="1"/>
  <c r="B1891" i="5" s="1"/>
  <c r="B1903" i="5" s="1"/>
  <c r="B1915" i="5" s="1"/>
  <c r="B1927" i="5" s="1"/>
  <c r="B1939" i="5" s="1"/>
  <c r="B1951" i="5" s="1"/>
  <c r="B1963" i="5" s="1"/>
  <c r="B1975" i="5" s="1"/>
  <c r="B1987" i="5" s="1"/>
  <c r="B1999" i="5" s="1"/>
  <c r="B2011" i="5" s="1"/>
  <c r="B2023" i="5" s="1"/>
  <c r="B2035" i="5" s="1"/>
  <c r="B2047" i="5" s="1"/>
  <c r="B2059" i="5" s="1"/>
  <c r="B2071" i="5" s="1"/>
  <c r="B2083" i="5" s="1"/>
  <c r="B2095" i="5" s="1"/>
  <c r="B2107" i="5" s="1"/>
  <c r="B2119" i="5" s="1"/>
  <c r="B2131" i="5" s="1"/>
  <c r="B2143" i="5" s="1"/>
  <c r="B2155" i="5" s="1"/>
  <c r="B2167" i="5" s="1"/>
  <c r="B2179" i="5" s="1"/>
  <c r="B2191" i="5" s="1"/>
  <c r="B2203" i="5" s="1"/>
  <c r="B2215" i="5" s="1"/>
  <c r="B2227" i="5" s="1"/>
  <c r="B2239" i="5" s="1"/>
  <c r="B2251" i="5" s="1"/>
  <c r="B2263" i="5" s="1"/>
  <c r="B2275" i="5" s="1"/>
  <c r="B2287" i="5" s="1"/>
  <c r="B2299" i="5" s="1"/>
  <c r="B2311" i="5" s="1"/>
  <c r="B2323" i="5" s="1"/>
  <c r="B2335" i="5" s="1"/>
  <c r="B2347" i="5" s="1"/>
  <c r="B2359" i="5" s="1"/>
  <c r="B2371" i="5" s="1"/>
  <c r="B2383" i="5" s="1"/>
  <c r="B2395" i="5" s="1"/>
  <c r="B2407" i="5" s="1"/>
  <c r="B2419" i="5" s="1"/>
  <c r="B2431" i="5" s="1"/>
  <c r="B2443" i="5" s="1"/>
  <c r="B2455" i="5" s="1"/>
  <c r="B2467" i="5" s="1"/>
  <c r="T18" i="5"/>
  <c r="S18" i="5"/>
  <c r="R18" i="5"/>
  <c r="Q18" i="5"/>
  <c r="P18" i="5"/>
  <c r="O18" i="5"/>
  <c r="N18" i="5"/>
  <c r="Y18" i="5" s="1"/>
  <c r="B18" i="5"/>
  <c r="B30" i="5" s="1"/>
  <c r="B42" i="5" s="1"/>
  <c r="B54" i="5" s="1"/>
  <c r="B66" i="5" s="1"/>
  <c r="B78" i="5" s="1"/>
  <c r="B90" i="5" s="1"/>
  <c r="B102" i="5" s="1"/>
  <c r="B114" i="5" s="1"/>
  <c r="B126" i="5" s="1"/>
  <c r="B138" i="5" s="1"/>
  <c r="B150" i="5" s="1"/>
  <c r="B162" i="5" s="1"/>
  <c r="B174" i="5" s="1"/>
  <c r="B186" i="5" s="1"/>
  <c r="B198" i="5" s="1"/>
  <c r="B210" i="5" s="1"/>
  <c r="B222" i="5" s="1"/>
  <c r="B234" i="5" s="1"/>
  <c r="B246" i="5" s="1"/>
  <c r="B258" i="5" s="1"/>
  <c r="B270" i="5" s="1"/>
  <c r="B282" i="5" s="1"/>
  <c r="B294" i="5" s="1"/>
  <c r="B306" i="5" s="1"/>
  <c r="B318" i="5" s="1"/>
  <c r="B330" i="5" s="1"/>
  <c r="B342" i="5" s="1"/>
  <c r="B354" i="5" s="1"/>
  <c r="B366" i="5" s="1"/>
  <c r="B378" i="5" s="1"/>
  <c r="B390" i="5" s="1"/>
  <c r="B402" i="5" s="1"/>
  <c r="B414" i="5" s="1"/>
  <c r="B426" i="5" s="1"/>
  <c r="B438" i="5" s="1"/>
  <c r="B450" i="5" s="1"/>
  <c r="B462" i="5" s="1"/>
  <c r="B474" i="5" s="1"/>
  <c r="B486" i="5" s="1"/>
  <c r="B498" i="5" s="1"/>
  <c r="B510" i="5" s="1"/>
  <c r="B522" i="5" s="1"/>
  <c r="B534" i="5" s="1"/>
  <c r="B546" i="5" s="1"/>
  <c r="B558" i="5" s="1"/>
  <c r="B570" i="5" s="1"/>
  <c r="B582" i="5" s="1"/>
  <c r="B594" i="5" s="1"/>
  <c r="B606" i="5" s="1"/>
  <c r="B618" i="5" s="1"/>
  <c r="B630" i="5" s="1"/>
  <c r="B642" i="5" s="1"/>
  <c r="B654" i="5" s="1"/>
  <c r="B666" i="5" s="1"/>
  <c r="B678" i="5" s="1"/>
  <c r="B690" i="5" s="1"/>
  <c r="B702" i="5" s="1"/>
  <c r="B714" i="5" s="1"/>
  <c r="B726" i="5" s="1"/>
  <c r="B738" i="5" s="1"/>
  <c r="B750" i="5" s="1"/>
  <c r="B762" i="5" s="1"/>
  <c r="B774" i="5" s="1"/>
  <c r="B786" i="5" s="1"/>
  <c r="B798" i="5" s="1"/>
  <c r="B810" i="5" s="1"/>
  <c r="B822" i="5" s="1"/>
  <c r="B834" i="5" s="1"/>
  <c r="B846" i="5" s="1"/>
  <c r="B858" i="5" s="1"/>
  <c r="B870" i="5" s="1"/>
  <c r="B882" i="5" s="1"/>
  <c r="B894" i="5" s="1"/>
  <c r="B906" i="5" s="1"/>
  <c r="B918" i="5" s="1"/>
  <c r="B930" i="5" s="1"/>
  <c r="B942" i="5" s="1"/>
  <c r="B954" i="5" s="1"/>
  <c r="B966" i="5" s="1"/>
  <c r="B978" i="5" s="1"/>
  <c r="B990" i="5" s="1"/>
  <c r="B1002" i="5" s="1"/>
  <c r="B1014" i="5" s="1"/>
  <c r="B1026" i="5" s="1"/>
  <c r="B1038" i="5" s="1"/>
  <c r="B1050" i="5" s="1"/>
  <c r="B1062" i="5" s="1"/>
  <c r="B1074" i="5" s="1"/>
  <c r="B1086" i="5" s="1"/>
  <c r="B1098" i="5" s="1"/>
  <c r="B1110" i="5" s="1"/>
  <c r="B1122" i="5" s="1"/>
  <c r="B1134" i="5" s="1"/>
  <c r="B1146" i="5" s="1"/>
  <c r="B1158" i="5" s="1"/>
  <c r="B1170" i="5" s="1"/>
  <c r="B1182" i="5" s="1"/>
  <c r="B1194" i="5" s="1"/>
  <c r="B1206" i="5" s="1"/>
  <c r="B1218" i="5" s="1"/>
  <c r="B1230" i="5" s="1"/>
  <c r="B1242" i="5" s="1"/>
  <c r="B1254" i="5" s="1"/>
  <c r="B1266" i="5" s="1"/>
  <c r="B1278" i="5" s="1"/>
  <c r="B1290" i="5" s="1"/>
  <c r="B1302" i="5" s="1"/>
  <c r="B1314" i="5" s="1"/>
  <c r="B1326" i="5" s="1"/>
  <c r="B1338" i="5" s="1"/>
  <c r="B1350" i="5" s="1"/>
  <c r="B1362" i="5" s="1"/>
  <c r="B1374" i="5" s="1"/>
  <c r="B1386" i="5" s="1"/>
  <c r="B1398" i="5" s="1"/>
  <c r="B1410" i="5" s="1"/>
  <c r="B1422" i="5" s="1"/>
  <c r="B1434" i="5" s="1"/>
  <c r="B1446" i="5" s="1"/>
  <c r="B1458" i="5" s="1"/>
  <c r="B1470" i="5" s="1"/>
  <c r="B1482" i="5" s="1"/>
  <c r="B1494" i="5" s="1"/>
  <c r="B1506" i="5" s="1"/>
  <c r="B1518" i="5" s="1"/>
  <c r="B1530" i="5" s="1"/>
  <c r="B1542" i="5" s="1"/>
  <c r="B1554" i="5" s="1"/>
  <c r="B1566" i="5" s="1"/>
  <c r="B1578" i="5" s="1"/>
  <c r="B1590" i="5" s="1"/>
  <c r="B1602" i="5" s="1"/>
  <c r="B1614" i="5" s="1"/>
  <c r="B1626" i="5" s="1"/>
  <c r="B1638" i="5" s="1"/>
  <c r="B1650" i="5" s="1"/>
  <c r="B1662" i="5" s="1"/>
  <c r="B1674" i="5" s="1"/>
  <c r="B1686" i="5" s="1"/>
  <c r="B1698" i="5" s="1"/>
  <c r="B1710" i="5" s="1"/>
  <c r="B1722" i="5" s="1"/>
  <c r="B1734" i="5" s="1"/>
  <c r="B1746" i="5" s="1"/>
  <c r="B1758" i="5" s="1"/>
  <c r="B1770" i="5" s="1"/>
  <c r="B1782" i="5" s="1"/>
  <c r="B1794" i="5" s="1"/>
  <c r="B1806" i="5" s="1"/>
  <c r="B1818" i="5" s="1"/>
  <c r="B1830" i="5" s="1"/>
  <c r="B1842" i="5" s="1"/>
  <c r="B1854" i="5" s="1"/>
  <c r="B1866" i="5" s="1"/>
  <c r="B1878" i="5" s="1"/>
  <c r="B1890" i="5" s="1"/>
  <c r="B1902" i="5" s="1"/>
  <c r="B1914" i="5" s="1"/>
  <c r="B1926" i="5" s="1"/>
  <c r="B1938" i="5" s="1"/>
  <c r="B1950" i="5" s="1"/>
  <c r="B1962" i="5" s="1"/>
  <c r="B1974" i="5" s="1"/>
  <c r="B1986" i="5" s="1"/>
  <c r="B1998" i="5" s="1"/>
  <c r="B2010" i="5" s="1"/>
  <c r="B2022" i="5" s="1"/>
  <c r="B2034" i="5" s="1"/>
  <c r="B2046" i="5" s="1"/>
  <c r="B2058" i="5" s="1"/>
  <c r="B2070" i="5" s="1"/>
  <c r="B2082" i="5" s="1"/>
  <c r="B2094" i="5" s="1"/>
  <c r="B2106" i="5" s="1"/>
  <c r="B2118" i="5" s="1"/>
  <c r="B2130" i="5" s="1"/>
  <c r="B2142" i="5" s="1"/>
  <c r="B2154" i="5" s="1"/>
  <c r="B2166" i="5" s="1"/>
  <c r="B2178" i="5" s="1"/>
  <c r="B2190" i="5" s="1"/>
  <c r="B2202" i="5" s="1"/>
  <c r="B2214" i="5" s="1"/>
  <c r="B2226" i="5" s="1"/>
  <c r="B2238" i="5" s="1"/>
  <c r="B2250" i="5" s="1"/>
  <c r="B2262" i="5" s="1"/>
  <c r="B2274" i="5" s="1"/>
  <c r="B2286" i="5" s="1"/>
  <c r="B2298" i="5" s="1"/>
  <c r="B2310" i="5" s="1"/>
  <c r="B2322" i="5" s="1"/>
  <c r="B2334" i="5" s="1"/>
  <c r="B2346" i="5" s="1"/>
  <c r="B2358" i="5" s="1"/>
  <c r="B2370" i="5" s="1"/>
  <c r="B2382" i="5" s="1"/>
  <c r="B2394" i="5" s="1"/>
  <c r="B2406" i="5" s="1"/>
  <c r="B2418" i="5" s="1"/>
  <c r="B2430" i="5" s="1"/>
  <c r="B2442" i="5" s="1"/>
  <c r="B2454" i="5" s="1"/>
  <c r="B2466" i="5" s="1"/>
  <c r="A18" i="5"/>
  <c r="A30" i="5" s="1"/>
  <c r="A42" i="5" s="1"/>
  <c r="A54" i="5" s="1"/>
  <c r="A66" i="5" s="1"/>
  <c r="A78" i="5" s="1"/>
  <c r="A90" i="5" s="1"/>
  <c r="A102" i="5" s="1"/>
  <c r="A114" i="5" s="1"/>
  <c r="A126" i="5" s="1"/>
  <c r="A138" i="5" s="1"/>
  <c r="A150" i="5" s="1"/>
  <c r="A162" i="5" s="1"/>
  <c r="A174" i="5" s="1"/>
  <c r="A186" i="5" s="1"/>
  <c r="A198" i="5" s="1"/>
  <c r="A210" i="5" s="1"/>
  <c r="A222" i="5" s="1"/>
  <c r="A234" i="5" s="1"/>
  <c r="A246" i="5" s="1"/>
  <c r="A258" i="5" s="1"/>
  <c r="A270" i="5" s="1"/>
  <c r="A282" i="5" s="1"/>
  <c r="A294" i="5" s="1"/>
  <c r="A306" i="5" s="1"/>
  <c r="A318" i="5" s="1"/>
  <c r="A330" i="5" s="1"/>
  <c r="A342" i="5" s="1"/>
  <c r="A354" i="5" s="1"/>
  <c r="A366" i="5" s="1"/>
  <c r="A378" i="5" s="1"/>
  <c r="A390" i="5" s="1"/>
  <c r="A402" i="5" s="1"/>
  <c r="A414" i="5" s="1"/>
  <c r="A426" i="5" s="1"/>
  <c r="A438" i="5" s="1"/>
  <c r="A450" i="5" s="1"/>
  <c r="A462" i="5" s="1"/>
  <c r="A474" i="5" s="1"/>
  <c r="A486" i="5" s="1"/>
  <c r="A498" i="5" s="1"/>
  <c r="A510" i="5" s="1"/>
  <c r="A522" i="5" s="1"/>
  <c r="A534" i="5" s="1"/>
  <c r="A546" i="5" s="1"/>
  <c r="A558" i="5" s="1"/>
  <c r="A570" i="5" s="1"/>
  <c r="A582" i="5" s="1"/>
  <c r="A594" i="5" s="1"/>
  <c r="A606" i="5" s="1"/>
  <c r="A618" i="5" s="1"/>
  <c r="A630" i="5" s="1"/>
  <c r="A642" i="5" s="1"/>
  <c r="A654" i="5" s="1"/>
  <c r="A666" i="5" s="1"/>
  <c r="A678" i="5" s="1"/>
  <c r="A690" i="5" s="1"/>
  <c r="A702" i="5" s="1"/>
  <c r="A714" i="5" s="1"/>
  <c r="A726" i="5" s="1"/>
  <c r="A738" i="5" s="1"/>
  <c r="A750" i="5" s="1"/>
  <c r="A762" i="5" s="1"/>
  <c r="A774" i="5" s="1"/>
  <c r="A786" i="5" s="1"/>
  <c r="A798" i="5" s="1"/>
  <c r="A810" i="5" s="1"/>
  <c r="A822" i="5" s="1"/>
  <c r="A834" i="5" s="1"/>
  <c r="A846" i="5" s="1"/>
  <c r="A858" i="5" s="1"/>
  <c r="A870" i="5" s="1"/>
  <c r="A882" i="5" s="1"/>
  <c r="A894" i="5" s="1"/>
  <c r="A906" i="5" s="1"/>
  <c r="A918" i="5" s="1"/>
  <c r="A930" i="5" s="1"/>
  <c r="A942" i="5" s="1"/>
  <c r="A954" i="5" s="1"/>
  <c r="A966" i="5" s="1"/>
  <c r="A978" i="5" s="1"/>
  <c r="A990" i="5" s="1"/>
  <c r="A1002" i="5" s="1"/>
  <c r="A1014" i="5" s="1"/>
  <c r="A1026" i="5" s="1"/>
  <c r="A1038" i="5" s="1"/>
  <c r="A1050" i="5" s="1"/>
  <c r="A1062" i="5" s="1"/>
  <c r="A1074" i="5" s="1"/>
  <c r="A1086" i="5" s="1"/>
  <c r="A1098" i="5" s="1"/>
  <c r="A1110" i="5" s="1"/>
  <c r="A1122" i="5" s="1"/>
  <c r="A1134" i="5" s="1"/>
  <c r="A1146" i="5" s="1"/>
  <c r="A1158" i="5" s="1"/>
  <c r="A1170" i="5" s="1"/>
  <c r="A1182" i="5" s="1"/>
  <c r="A1194" i="5" s="1"/>
  <c r="A1206" i="5" s="1"/>
  <c r="A1218" i="5" s="1"/>
  <c r="A1230" i="5" s="1"/>
  <c r="A1242" i="5" s="1"/>
  <c r="A1254" i="5" s="1"/>
  <c r="A1266" i="5" s="1"/>
  <c r="A1278" i="5" s="1"/>
  <c r="A1290" i="5" s="1"/>
  <c r="A1302" i="5" s="1"/>
  <c r="A1314" i="5" s="1"/>
  <c r="A1326" i="5" s="1"/>
  <c r="A1338" i="5" s="1"/>
  <c r="A1350" i="5" s="1"/>
  <c r="A1362" i="5" s="1"/>
  <c r="A1374" i="5" s="1"/>
  <c r="A1386" i="5" s="1"/>
  <c r="A1398" i="5" s="1"/>
  <c r="A1410" i="5" s="1"/>
  <c r="A1422" i="5" s="1"/>
  <c r="A1434" i="5" s="1"/>
  <c r="A1446" i="5" s="1"/>
  <c r="A1458" i="5" s="1"/>
  <c r="A1470" i="5" s="1"/>
  <c r="A1482" i="5" s="1"/>
  <c r="A1494" i="5" s="1"/>
  <c r="A1506" i="5" s="1"/>
  <c r="A1518" i="5" s="1"/>
  <c r="A1530" i="5" s="1"/>
  <c r="A1542" i="5" s="1"/>
  <c r="A1554" i="5" s="1"/>
  <c r="A1566" i="5" s="1"/>
  <c r="A1578" i="5" s="1"/>
  <c r="A1590" i="5" s="1"/>
  <c r="A1602" i="5" s="1"/>
  <c r="A1614" i="5" s="1"/>
  <c r="A1626" i="5" s="1"/>
  <c r="A1638" i="5" s="1"/>
  <c r="A1650" i="5" s="1"/>
  <c r="A1662" i="5" s="1"/>
  <c r="A1674" i="5" s="1"/>
  <c r="A1686" i="5" s="1"/>
  <c r="A1698" i="5" s="1"/>
  <c r="A1710" i="5" s="1"/>
  <c r="A1722" i="5" s="1"/>
  <c r="A1734" i="5" s="1"/>
  <c r="A1746" i="5" s="1"/>
  <c r="A1758" i="5" s="1"/>
  <c r="A1770" i="5" s="1"/>
  <c r="A1782" i="5" s="1"/>
  <c r="A1794" i="5" s="1"/>
  <c r="A1806" i="5" s="1"/>
  <c r="A1818" i="5" s="1"/>
  <c r="A1830" i="5" s="1"/>
  <c r="A1842" i="5" s="1"/>
  <c r="A1854" i="5" s="1"/>
  <c r="A1866" i="5" s="1"/>
  <c r="A1878" i="5" s="1"/>
  <c r="A1890" i="5" s="1"/>
  <c r="A1902" i="5" s="1"/>
  <c r="A1914" i="5" s="1"/>
  <c r="A1926" i="5" s="1"/>
  <c r="A1938" i="5" s="1"/>
  <c r="A1950" i="5" s="1"/>
  <c r="A1962" i="5" s="1"/>
  <c r="A1974" i="5" s="1"/>
  <c r="A1986" i="5" s="1"/>
  <c r="A1998" i="5" s="1"/>
  <c r="A2010" i="5" s="1"/>
  <c r="A2022" i="5" s="1"/>
  <c r="A2034" i="5" s="1"/>
  <c r="A2046" i="5" s="1"/>
  <c r="A2058" i="5" s="1"/>
  <c r="A2070" i="5" s="1"/>
  <c r="A2082" i="5" s="1"/>
  <c r="A2094" i="5" s="1"/>
  <c r="A2106" i="5" s="1"/>
  <c r="A2118" i="5" s="1"/>
  <c r="A2130" i="5" s="1"/>
  <c r="A2142" i="5" s="1"/>
  <c r="A2154" i="5" s="1"/>
  <c r="A2166" i="5" s="1"/>
  <c r="A2178" i="5" s="1"/>
  <c r="A2190" i="5" s="1"/>
  <c r="A2202" i="5" s="1"/>
  <c r="A2214" i="5" s="1"/>
  <c r="A2226" i="5" s="1"/>
  <c r="A2238" i="5" s="1"/>
  <c r="A2250" i="5" s="1"/>
  <c r="A2262" i="5" s="1"/>
  <c r="A2274" i="5" s="1"/>
  <c r="A2286" i="5" s="1"/>
  <c r="A2298" i="5" s="1"/>
  <c r="A2310" i="5" s="1"/>
  <c r="A2322" i="5" s="1"/>
  <c r="A2334" i="5" s="1"/>
  <c r="A2346" i="5" s="1"/>
  <c r="A2358" i="5" s="1"/>
  <c r="A2370" i="5" s="1"/>
  <c r="A2382" i="5" s="1"/>
  <c r="A2394" i="5" s="1"/>
  <c r="A2406" i="5" s="1"/>
  <c r="A2418" i="5" s="1"/>
  <c r="A2430" i="5" s="1"/>
  <c r="A2442" i="5" s="1"/>
  <c r="A2454" i="5" s="1"/>
  <c r="A2466" i="5" s="1"/>
  <c r="T17" i="5"/>
  <c r="S17" i="5"/>
  <c r="R17" i="5"/>
  <c r="Q17" i="5"/>
  <c r="P17" i="5"/>
  <c r="O17" i="5"/>
  <c r="N17" i="5"/>
  <c r="T16" i="5"/>
  <c r="S16" i="5"/>
  <c r="R16" i="5"/>
  <c r="Q16" i="5"/>
  <c r="P16" i="5"/>
  <c r="O16" i="5"/>
  <c r="N16" i="5"/>
  <c r="T15" i="5"/>
  <c r="S15" i="5"/>
  <c r="R15" i="5"/>
  <c r="Q15" i="5"/>
  <c r="P15" i="5"/>
  <c r="O15" i="5"/>
  <c r="N15" i="5"/>
  <c r="T14" i="5"/>
  <c r="S14" i="5"/>
  <c r="R14" i="5"/>
  <c r="Q14" i="5"/>
  <c r="P14" i="5"/>
  <c r="O14" i="5"/>
  <c r="N14" i="5"/>
  <c r="T13" i="5"/>
  <c r="S13" i="5"/>
  <c r="R13" i="5"/>
  <c r="Q13" i="5"/>
  <c r="P13" i="5"/>
  <c r="O13" i="5"/>
  <c r="N13" i="5"/>
  <c r="T12" i="5"/>
  <c r="S12" i="5"/>
  <c r="R12" i="5"/>
  <c r="Q12" i="5"/>
  <c r="P12" i="5"/>
  <c r="O12" i="5"/>
  <c r="N12" i="5"/>
  <c r="T11" i="5"/>
  <c r="S11" i="5"/>
  <c r="R11" i="5"/>
  <c r="Q11" i="5"/>
  <c r="P11" i="5"/>
  <c r="O11" i="5"/>
  <c r="N11" i="5"/>
  <c r="T10" i="5"/>
  <c r="S10" i="5"/>
  <c r="R10" i="5"/>
  <c r="Q10" i="5"/>
  <c r="P10" i="5"/>
  <c r="O10" i="5"/>
  <c r="N10" i="5"/>
  <c r="T9" i="5"/>
  <c r="S9" i="5"/>
  <c r="R9" i="5"/>
  <c r="Q9" i="5"/>
  <c r="P9" i="5"/>
  <c r="O9" i="5"/>
  <c r="N9" i="5"/>
  <c r="T8" i="5"/>
  <c r="S8" i="5"/>
  <c r="R8" i="5"/>
  <c r="Q8" i="5"/>
  <c r="P8" i="5"/>
  <c r="O8" i="5"/>
  <c r="N8" i="5"/>
  <c r="Y8" i="5" s="1"/>
  <c r="T7" i="5"/>
  <c r="S7" i="5"/>
  <c r="R7" i="5"/>
  <c r="Q7" i="5"/>
  <c r="P7" i="5"/>
  <c r="O7" i="5"/>
  <c r="N7" i="5"/>
  <c r="A7" i="5"/>
  <c r="A8" i="5" s="1"/>
  <c r="C6" i="5"/>
  <c r="G16" i="7" s="1"/>
  <c r="N2" i="5"/>
  <c r="A2" i="5"/>
  <c r="N1" i="5"/>
  <c r="A1" i="5"/>
  <c r="G1746" i="4"/>
  <c r="G1745" i="4"/>
  <c r="G1744" i="4"/>
  <c r="G1743" i="4"/>
  <c r="G1742" i="4"/>
  <c r="G1741" i="4"/>
  <c r="G1740" i="4"/>
  <c r="G1739" i="4"/>
  <c r="G1738" i="4"/>
  <c r="G1737" i="4"/>
  <c r="G1736" i="4"/>
  <c r="G1735" i="4"/>
  <c r="G1734" i="4"/>
  <c r="G1733" i="4"/>
  <c r="G1732" i="4"/>
  <c r="G1731" i="4"/>
  <c r="G1730" i="4"/>
  <c r="G1729" i="4"/>
  <c r="G1728" i="4"/>
  <c r="G1727" i="4"/>
  <c r="G1726" i="4"/>
  <c r="G1725" i="4"/>
  <c r="G1724" i="4"/>
  <c r="G1723" i="4"/>
  <c r="G1722" i="4"/>
  <c r="G1721" i="4"/>
  <c r="G1720" i="4"/>
  <c r="G1719" i="4"/>
  <c r="G1718" i="4"/>
  <c r="G1717" i="4"/>
  <c r="G1716" i="4"/>
  <c r="G1715" i="4"/>
  <c r="G1714" i="4"/>
  <c r="G1713" i="4"/>
  <c r="G1712" i="4"/>
  <c r="G1711" i="4"/>
  <c r="G1710" i="4"/>
  <c r="G1709" i="4"/>
  <c r="G1708" i="4"/>
  <c r="G1707" i="4"/>
  <c r="G1706" i="4"/>
  <c r="G1705" i="4"/>
  <c r="G1704" i="4"/>
  <c r="G1703" i="4"/>
  <c r="G1702" i="4"/>
  <c r="G1701" i="4"/>
  <c r="G1700" i="4"/>
  <c r="G1699" i="4"/>
  <c r="G1698" i="4"/>
  <c r="G1697" i="4"/>
  <c r="G1696" i="4"/>
  <c r="G1695" i="4"/>
  <c r="G1694" i="4"/>
  <c r="G1693" i="4"/>
  <c r="G1692" i="4"/>
  <c r="G1691" i="4"/>
  <c r="G1690" i="4"/>
  <c r="G1689" i="4"/>
  <c r="G1688" i="4"/>
  <c r="G1687" i="4"/>
  <c r="G1686" i="4"/>
  <c r="G1685" i="4"/>
  <c r="G1684" i="4"/>
  <c r="G1683" i="4"/>
  <c r="G1682" i="4"/>
  <c r="G1681" i="4"/>
  <c r="G1680" i="4"/>
  <c r="G1679" i="4"/>
  <c r="G1678" i="4"/>
  <c r="G1677" i="4"/>
  <c r="G1676" i="4"/>
  <c r="G1675" i="4"/>
  <c r="G1674" i="4"/>
  <c r="G1673" i="4"/>
  <c r="G1672" i="4"/>
  <c r="G1671" i="4"/>
  <c r="G1670" i="4"/>
  <c r="G1669" i="4"/>
  <c r="G1668" i="4"/>
  <c r="G1667" i="4"/>
  <c r="G1666" i="4"/>
  <c r="G1665" i="4"/>
  <c r="G1664" i="4"/>
  <c r="G1663" i="4"/>
  <c r="G1662" i="4"/>
  <c r="G1661" i="4"/>
  <c r="G1660" i="4"/>
  <c r="G1659" i="4"/>
  <c r="G1658" i="4"/>
  <c r="G1657" i="4"/>
  <c r="G1656" i="4"/>
  <c r="G1655" i="4"/>
  <c r="G1654" i="4"/>
  <c r="G1653" i="4"/>
  <c r="G1652" i="4"/>
  <c r="G1651" i="4"/>
  <c r="G1650" i="4"/>
  <c r="H1650" i="4" s="1"/>
  <c r="K1650" i="4" s="1"/>
  <c r="G1649" i="4"/>
  <c r="I1649" i="4" s="1"/>
  <c r="G1648" i="4"/>
  <c r="H1648" i="4" s="1"/>
  <c r="K1648" i="4" s="1"/>
  <c r="G1647" i="4"/>
  <c r="I1647" i="4" s="1"/>
  <c r="G1646" i="4"/>
  <c r="H1646" i="4" s="1"/>
  <c r="K1646" i="4" s="1"/>
  <c r="G1645" i="4"/>
  <c r="I1645" i="4" s="1"/>
  <c r="G1644" i="4"/>
  <c r="H1644" i="4" s="1"/>
  <c r="K1644" i="4" s="1"/>
  <c r="G1643" i="4"/>
  <c r="I1643" i="4" s="1"/>
  <c r="G1642" i="4"/>
  <c r="H1642" i="4" s="1"/>
  <c r="K1642" i="4" s="1"/>
  <c r="G1641" i="4"/>
  <c r="I1641" i="4" s="1"/>
  <c r="G1640" i="4"/>
  <c r="H1640" i="4" s="1"/>
  <c r="K1640" i="4" s="1"/>
  <c r="G1639" i="4"/>
  <c r="I1639" i="4" s="1"/>
  <c r="G1638" i="4"/>
  <c r="H1638" i="4" s="1"/>
  <c r="K1638" i="4" s="1"/>
  <c r="G1637" i="4"/>
  <c r="I1637" i="4" s="1"/>
  <c r="G1636" i="4"/>
  <c r="H1636" i="4" s="1"/>
  <c r="K1636" i="4" s="1"/>
  <c r="G1635" i="4"/>
  <c r="I1635" i="4" s="1"/>
  <c r="G1634" i="4"/>
  <c r="H1634" i="4" s="1"/>
  <c r="K1634" i="4" s="1"/>
  <c r="G1633" i="4"/>
  <c r="I1633" i="4" s="1"/>
  <c r="G1632" i="4"/>
  <c r="H1632" i="4" s="1"/>
  <c r="K1632" i="4" s="1"/>
  <c r="G1631" i="4"/>
  <c r="I1631" i="4" s="1"/>
  <c r="G1630" i="4"/>
  <c r="H1630" i="4" s="1"/>
  <c r="K1630" i="4" s="1"/>
  <c r="G1629" i="4"/>
  <c r="I1629" i="4" s="1"/>
  <c r="G1628" i="4"/>
  <c r="H1628" i="4" s="1"/>
  <c r="K1628" i="4" s="1"/>
  <c r="G1627" i="4"/>
  <c r="I1627" i="4" s="1"/>
  <c r="G1626" i="4"/>
  <c r="H1626" i="4" s="1"/>
  <c r="K1626" i="4" s="1"/>
  <c r="G1625" i="4"/>
  <c r="I1625" i="4" s="1"/>
  <c r="G1624" i="4"/>
  <c r="H1624" i="4" s="1"/>
  <c r="K1624" i="4" s="1"/>
  <c r="G1623" i="4"/>
  <c r="I1623" i="4" s="1"/>
  <c r="G1622" i="4"/>
  <c r="H1622" i="4" s="1"/>
  <c r="K1622" i="4" s="1"/>
  <c r="G1621" i="4"/>
  <c r="I1621" i="4" s="1"/>
  <c r="G1620" i="4"/>
  <c r="H1620" i="4" s="1"/>
  <c r="K1620" i="4" s="1"/>
  <c r="G1619" i="4"/>
  <c r="I1619" i="4" s="1"/>
  <c r="G1618" i="4"/>
  <c r="H1618" i="4" s="1"/>
  <c r="K1618" i="4" s="1"/>
  <c r="G1617" i="4"/>
  <c r="I1617" i="4" s="1"/>
  <c r="G1616" i="4"/>
  <c r="H1616" i="4" s="1"/>
  <c r="K1616" i="4" s="1"/>
  <c r="G1615" i="4"/>
  <c r="I1615" i="4" s="1"/>
  <c r="G1614" i="4"/>
  <c r="H1614" i="4" s="1"/>
  <c r="K1614" i="4" s="1"/>
  <c r="G1613" i="4"/>
  <c r="I1613" i="4" s="1"/>
  <c r="G1612" i="4"/>
  <c r="H1612" i="4" s="1"/>
  <c r="K1612" i="4" s="1"/>
  <c r="G1611" i="4"/>
  <c r="I1611" i="4" s="1"/>
  <c r="G1610" i="4"/>
  <c r="H1610" i="4" s="1"/>
  <c r="K1610" i="4" s="1"/>
  <c r="G1609" i="4"/>
  <c r="I1609" i="4" s="1"/>
  <c r="G1608" i="4"/>
  <c r="H1608" i="4" s="1"/>
  <c r="K1608" i="4" s="1"/>
  <c r="G1607" i="4"/>
  <c r="I1607" i="4" s="1"/>
  <c r="G1606" i="4"/>
  <c r="H1606" i="4" s="1"/>
  <c r="K1606" i="4" s="1"/>
  <c r="G1605" i="4"/>
  <c r="I1605" i="4" s="1"/>
  <c r="G1604" i="4"/>
  <c r="H1604" i="4" s="1"/>
  <c r="K1604" i="4" s="1"/>
  <c r="G1603" i="4"/>
  <c r="I1603" i="4" s="1"/>
  <c r="G1602" i="4"/>
  <c r="H1602" i="4" s="1"/>
  <c r="K1602" i="4" s="1"/>
  <c r="G1601" i="4"/>
  <c r="I1601" i="4" s="1"/>
  <c r="G1600" i="4"/>
  <c r="H1600" i="4" s="1"/>
  <c r="K1600" i="4" s="1"/>
  <c r="G1599" i="4"/>
  <c r="I1599" i="4" s="1"/>
  <c r="G1598" i="4"/>
  <c r="H1598" i="4" s="1"/>
  <c r="K1598" i="4" s="1"/>
  <c r="G1597" i="4"/>
  <c r="I1597" i="4" s="1"/>
  <c r="G1596" i="4"/>
  <c r="H1596" i="4" s="1"/>
  <c r="K1596" i="4" s="1"/>
  <c r="G1595" i="4"/>
  <c r="I1595" i="4" s="1"/>
  <c r="G1594" i="4"/>
  <c r="H1594" i="4" s="1"/>
  <c r="K1594" i="4" s="1"/>
  <c r="G1593" i="4"/>
  <c r="I1593" i="4" s="1"/>
  <c r="G1592" i="4"/>
  <c r="H1592" i="4" s="1"/>
  <c r="K1592" i="4" s="1"/>
  <c r="G1591" i="4"/>
  <c r="I1591" i="4" s="1"/>
  <c r="G1590" i="4"/>
  <c r="H1590" i="4" s="1"/>
  <c r="K1590" i="4" s="1"/>
  <c r="G1589" i="4"/>
  <c r="I1589" i="4" s="1"/>
  <c r="G1588" i="4"/>
  <c r="H1588" i="4" s="1"/>
  <c r="K1588" i="4" s="1"/>
  <c r="G1587" i="4"/>
  <c r="I1587" i="4" s="1"/>
  <c r="G1586" i="4"/>
  <c r="H1586" i="4" s="1"/>
  <c r="K1586" i="4" s="1"/>
  <c r="G1585" i="4"/>
  <c r="I1585" i="4" s="1"/>
  <c r="G1584" i="4"/>
  <c r="H1584" i="4" s="1"/>
  <c r="K1584" i="4" s="1"/>
  <c r="G1583" i="4"/>
  <c r="I1583" i="4" s="1"/>
  <c r="G1582" i="4"/>
  <c r="H1582" i="4" s="1"/>
  <c r="K1582" i="4" s="1"/>
  <c r="G1581" i="4"/>
  <c r="I1581" i="4" s="1"/>
  <c r="G1580" i="4"/>
  <c r="H1580" i="4" s="1"/>
  <c r="K1580" i="4" s="1"/>
  <c r="G1579" i="4"/>
  <c r="I1579" i="4" s="1"/>
  <c r="G1578" i="4"/>
  <c r="H1578" i="4" s="1"/>
  <c r="K1578" i="4" s="1"/>
  <c r="G1577" i="4"/>
  <c r="I1577" i="4" s="1"/>
  <c r="G1576" i="4"/>
  <c r="H1576" i="4" s="1"/>
  <c r="K1576" i="4" s="1"/>
  <c r="G1575" i="4"/>
  <c r="I1575" i="4" s="1"/>
  <c r="G1574" i="4"/>
  <c r="H1574" i="4" s="1"/>
  <c r="K1574" i="4" s="1"/>
  <c r="G1573" i="4"/>
  <c r="I1573" i="4" s="1"/>
  <c r="G1572" i="4"/>
  <c r="H1572" i="4" s="1"/>
  <c r="K1572" i="4" s="1"/>
  <c r="G1571" i="4"/>
  <c r="I1571" i="4" s="1"/>
  <c r="G1570" i="4"/>
  <c r="H1570" i="4" s="1"/>
  <c r="K1570" i="4" s="1"/>
  <c r="G1569" i="4"/>
  <c r="I1569" i="4" s="1"/>
  <c r="G1568" i="4"/>
  <c r="H1568" i="4" s="1"/>
  <c r="K1568" i="4" s="1"/>
  <c r="G1567" i="4"/>
  <c r="I1567" i="4" s="1"/>
  <c r="G1566" i="4"/>
  <c r="H1566" i="4" s="1"/>
  <c r="K1566" i="4" s="1"/>
  <c r="G1565" i="4"/>
  <c r="I1565" i="4" s="1"/>
  <c r="G1564" i="4"/>
  <c r="H1564" i="4" s="1"/>
  <c r="K1564" i="4" s="1"/>
  <c r="G1563" i="4"/>
  <c r="I1563" i="4" s="1"/>
  <c r="G1562" i="4"/>
  <c r="H1562" i="4" s="1"/>
  <c r="K1562" i="4" s="1"/>
  <c r="G1561" i="4"/>
  <c r="I1561" i="4" s="1"/>
  <c r="G1560" i="4"/>
  <c r="H1560" i="4" s="1"/>
  <c r="K1560" i="4" s="1"/>
  <c r="G1559" i="4"/>
  <c r="I1559" i="4" s="1"/>
  <c r="G1558" i="4"/>
  <c r="H1558" i="4" s="1"/>
  <c r="K1558" i="4" s="1"/>
  <c r="G1557" i="4"/>
  <c r="I1557" i="4" s="1"/>
  <c r="G1556" i="4"/>
  <c r="H1556" i="4" s="1"/>
  <c r="K1556" i="4" s="1"/>
  <c r="G1555" i="4"/>
  <c r="I1555" i="4" s="1"/>
  <c r="G1554" i="4"/>
  <c r="H1554" i="4" s="1"/>
  <c r="K1554" i="4" s="1"/>
  <c r="G1553" i="4"/>
  <c r="I1553" i="4" s="1"/>
  <c r="G1552" i="4"/>
  <c r="H1552" i="4" s="1"/>
  <c r="K1552" i="4" s="1"/>
  <c r="G1551" i="4"/>
  <c r="I1551" i="4" s="1"/>
  <c r="G1550" i="4"/>
  <c r="H1550" i="4" s="1"/>
  <c r="K1550" i="4" s="1"/>
  <c r="G1549" i="4"/>
  <c r="I1549" i="4" s="1"/>
  <c r="G1548" i="4"/>
  <c r="H1548" i="4" s="1"/>
  <c r="K1548" i="4" s="1"/>
  <c r="G1547" i="4"/>
  <c r="I1547" i="4" s="1"/>
  <c r="G1546" i="4"/>
  <c r="H1546" i="4" s="1"/>
  <c r="K1546" i="4" s="1"/>
  <c r="G1545" i="4"/>
  <c r="I1545" i="4" s="1"/>
  <c r="G1544" i="4"/>
  <c r="H1544" i="4" s="1"/>
  <c r="K1544" i="4" s="1"/>
  <c r="G1543" i="4"/>
  <c r="I1543" i="4" s="1"/>
  <c r="G1542" i="4"/>
  <c r="H1542" i="4" s="1"/>
  <c r="K1542" i="4" s="1"/>
  <c r="G1541" i="4"/>
  <c r="I1541" i="4" s="1"/>
  <c r="G1540" i="4"/>
  <c r="H1540" i="4" s="1"/>
  <c r="K1540" i="4" s="1"/>
  <c r="G1539" i="4"/>
  <c r="I1539" i="4" s="1"/>
  <c r="G1538" i="4"/>
  <c r="H1538" i="4" s="1"/>
  <c r="K1538" i="4" s="1"/>
  <c r="G1537" i="4"/>
  <c r="I1537" i="4" s="1"/>
  <c r="G1536" i="4"/>
  <c r="H1536" i="4" s="1"/>
  <c r="K1536" i="4" s="1"/>
  <c r="G1535" i="4"/>
  <c r="I1535" i="4" s="1"/>
  <c r="G1534" i="4"/>
  <c r="H1534" i="4" s="1"/>
  <c r="K1534" i="4" s="1"/>
  <c r="G1533" i="4"/>
  <c r="I1533" i="4" s="1"/>
  <c r="G1532" i="4"/>
  <c r="I1532" i="4" s="1"/>
  <c r="G1531" i="4"/>
  <c r="G1530" i="4"/>
  <c r="I1530" i="4" s="1"/>
  <c r="G1529" i="4"/>
  <c r="I1529" i="4" s="1"/>
  <c r="G1528" i="4"/>
  <c r="I1528" i="4" s="1"/>
  <c r="G1527" i="4"/>
  <c r="G1526" i="4"/>
  <c r="I1526" i="4" s="1"/>
  <c r="G1525" i="4"/>
  <c r="I1525" i="4" s="1"/>
  <c r="G1524" i="4"/>
  <c r="I1524" i="4" s="1"/>
  <c r="G1523" i="4"/>
  <c r="G1522" i="4"/>
  <c r="I1522" i="4" s="1"/>
  <c r="G1521" i="4"/>
  <c r="I1521" i="4" s="1"/>
  <c r="G1520" i="4"/>
  <c r="I1520" i="4" s="1"/>
  <c r="G1519" i="4"/>
  <c r="G1518" i="4"/>
  <c r="I1518" i="4" s="1"/>
  <c r="G1517" i="4"/>
  <c r="I1517" i="4" s="1"/>
  <c r="G1516" i="4"/>
  <c r="I1516" i="4" s="1"/>
  <c r="G1515" i="4"/>
  <c r="G1514" i="4"/>
  <c r="I1514" i="4" s="1"/>
  <c r="G1513" i="4"/>
  <c r="I1513" i="4" s="1"/>
  <c r="G1512" i="4"/>
  <c r="I1512" i="4" s="1"/>
  <c r="G1511" i="4"/>
  <c r="G1510" i="4"/>
  <c r="I1510" i="4" s="1"/>
  <c r="G1509" i="4"/>
  <c r="I1509" i="4" s="1"/>
  <c r="G1508" i="4"/>
  <c r="I1508" i="4" s="1"/>
  <c r="G1507" i="4"/>
  <c r="G1506" i="4"/>
  <c r="I1506" i="4" s="1"/>
  <c r="G1505" i="4"/>
  <c r="I1505" i="4" s="1"/>
  <c r="G1504" i="4"/>
  <c r="I1504" i="4" s="1"/>
  <c r="G1503" i="4"/>
  <c r="G1502" i="4"/>
  <c r="I1502" i="4" s="1"/>
  <c r="G1501" i="4"/>
  <c r="I1501" i="4" s="1"/>
  <c r="G1500" i="4"/>
  <c r="I1500" i="4" s="1"/>
  <c r="G1499" i="4"/>
  <c r="G1498" i="4"/>
  <c r="I1498" i="4" s="1"/>
  <c r="G1497" i="4"/>
  <c r="I1497" i="4" s="1"/>
  <c r="G1496" i="4"/>
  <c r="I1496" i="4" s="1"/>
  <c r="G1495" i="4"/>
  <c r="G1494" i="4"/>
  <c r="I1494" i="4" s="1"/>
  <c r="G1493" i="4"/>
  <c r="I1493" i="4" s="1"/>
  <c r="G1492" i="4"/>
  <c r="I1492" i="4" s="1"/>
  <c r="G1491" i="4"/>
  <c r="G1490" i="4"/>
  <c r="I1490" i="4" s="1"/>
  <c r="G1489" i="4"/>
  <c r="I1489" i="4" s="1"/>
  <c r="G1488" i="4"/>
  <c r="I1488" i="4" s="1"/>
  <c r="G1487" i="4"/>
  <c r="G1486" i="4"/>
  <c r="I1486" i="4" s="1"/>
  <c r="G1485" i="4"/>
  <c r="I1485" i="4" s="1"/>
  <c r="G1484" i="4"/>
  <c r="I1484" i="4" s="1"/>
  <c r="G1483" i="4"/>
  <c r="G1482" i="4"/>
  <c r="I1482" i="4" s="1"/>
  <c r="G1481" i="4"/>
  <c r="I1481" i="4" s="1"/>
  <c r="G1480" i="4"/>
  <c r="I1480" i="4" s="1"/>
  <c r="G1479" i="4"/>
  <c r="G1478" i="4"/>
  <c r="I1478" i="4" s="1"/>
  <c r="G1477" i="4"/>
  <c r="I1477" i="4" s="1"/>
  <c r="G1476" i="4"/>
  <c r="I1476" i="4" s="1"/>
  <c r="G1475" i="4"/>
  <c r="G1474" i="4"/>
  <c r="I1474" i="4" s="1"/>
  <c r="G1473" i="4"/>
  <c r="I1473" i="4" s="1"/>
  <c r="G1472" i="4"/>
  <c r="I1472" i="4" s="1"/>
  <c r="G1471" i="4"/>
  <c r="G1470" i="4"/>
  <c r="I1470" i="4" s="1"/>
  <c r="G1469" i="4"/>
  <c r="I1469" i="4" s="1"/>
  <c r="G1468" i="4"/>
  <c r="I1468" i="4" s="1"/>
  <c r="G1467" i="4"/>
  <c r="G1466" i="4"/>
  <c r="I1466" i="4" s="1"/>
  <c r="G1465" i="4"/>
  <c r="I1465" i="4" s="1"/>
  <c r="G1464" i="4"/>
  <c r="I1464" i="4" s="1"/>
  <c r="G1463" i="4"/>
  <c r="G1462" i="4"/>
  <c r="I1462" i="4" s="1"/>
  <c r="G1461" i="4"/>
  <c r="I1461" i="4" s="1"/>
  <c r="G1460" i="4"/>
  <c r="I1460" i="4" s="1"/>
  <c r="G1459" i="4"/>
  <c r="G1458" i="4"/>
  <c r="I1458" i="4" s="1"/>
  <c r="G1457" i="4"/>
  <c r="I1457" i="4" s="1"/>
  <c r="G1456" i="4"/>
  <c r="I1456" i="4" s="1"/>
  <c r="G1455" i="4"/>
  <c r="G1454" i="4"/>
  <c r="I1454" i="4" s="1"/>
  <c r="G1453" i="4"/>
  <c r="I1453" i="4" s="1"/>
  <c r="G1452" i="4"/>
  <c r="I1452" i="4" s="1"/>
  <c r="G1451" i="4"/>
  <c r="G1450" i="4"/>
  <c r="I1450" i="4" s="1"/>
  <c r="G1449" i="4"/>
  <c r="I1449" i="4" s="1"/>
  <c r="G1448" i="4"/>
  <c r="I1448" i="4" s="1"/>
  <c r="G1447" i="4"/>
  <c r="G1446" i="4"/>
  <c r="I1446" i="4" s="1"/>
  <c r="G1445" i="4"/>
  <c r="I1445" i="4" s="1"/>
  <c r="G1444" i="4"/>
  <c r="I1444" i="4" s="1"/>
  <c r="G1443" i="4"/>
  <c r="G1442" i="4"/>
  <c r="I1442" i="4" s="1"/>
  <c r="G1441" i="4"/>
  <c r="I1441" i="4" s="1"/>
  <c r="G1440" i="4"/>
  <c r="I1440" i="4" s="1"/>
  <c r="G1439" i="4"/>
  <c r="G1438" i="4"/>
  <c r="I1438" i="4" s="1"/>
  <c r="G1437" i="4"/>
  <c r="I1437" i="4" s="1"/>
  <c r="G1436" i="4"/>
  <c r="I1436" i="4" s="1"/>
  <c r="G1435" i="4"/>
  <c r="G1434" i="4"/>
  <c r="I1434" i="4" s="1"/>
  <c r="G1433" i="4"/>
  <c r="I1433" i="4" s="1"/>
  <c r="G1432" i="4"/>
  <c r="I1432" i="4" s="1"/>
  <c r="G1431" i="4"/>
  <c r="G1430" i="4"/>
  <c r="I1430" i="4" s="1"/>
  <c r="G1429" i="4"/>
  <c r="I1429" i="4" s="1"/>
  <c r="G1428" i="4"/>
  <c r="I1428" i="4" s="1"/>
  <c r="G1427" i="4"/>
  <c r="G1426" i="4"/>
  <c r="I1426" i="4" s="1"/>
  <c r="G1425" i="4"/>
  <c r="I1425" i="4" s="1"/>
  <c r="G1424" i="4"/>
  <c r="I1424" i="4" s="1"/>
  <c r="G1423" i="4"/>
  <c r="G1422" i="4"/>
  <c r="I1422" i="4" s="1"/>
  <c r="G1421" i="4"/>
  <c r="I1421" i="4" s="1"/>
  <c r="G1420" i="4"/>
  <c r="I1420" i="4" s="1"/>
  <c r="G1419" i="4"/>
  <c r="G1418" i="4"/>
  <c r="I1418" i="4" s="1"/>
  <c r="G1417" i="4"/>
  <c r="I1417" i="4" s="1"/>
  <c r="G1416" i="4"/>
  <c r="I1416" i="4" s="1"/>
  <c r="G1415" i="4"/>
  <c r="G1414" i="4"/>
  <c r="I1414" i="4" s="1"/>
  <c r="G1413" i="4"/>
  <c r="I1413" i="4" s="1"/>
  <c r="G1412" i="4"/>
  <c r="I1412" i="4" s="1"/>
  <c r="G1411" i="4"/>
  <c r="G1410" i="4"/>
  <c r="I1410" i="4" s="1"/>
  <c r="G1409" i="4"/>
  <c r="I1409" i="4" s="1"/>
  <c r="G1408" i="4"/>
  <c r="I1408" i="4" s="1"/>
  <c r="G1407" i="4"/>
  <c r="G1406" i="4"/>
  <c r="I1406" i="4" s="1"/>
  <c r="G1405" i="4"/>
  <c r="I1405" i="4" s="1"/>
  <c r="G1404" i="4"/>
  <c r="I1404" i="4" s="1"/>
  <c r="G1403" i="4"/>
  <c r="G1402" i="4"/>
  <c r="I1402" i="4" s="1"/>
  <c r="G1401" i="4"/>
  <c r="I1401" i="4" s="1"/>
  <c r="G1400" i="4"/>
  <c r="I1400" i="4" s="1"/>
  <c r="G1399" i="4"/>
  <c r="G1398" i="4"/>
  <c r="I1398" i="4" s="1"/>
  <c r="G1397" i="4"/>
  <c r="I1397" i="4" s="1"/>
  <c r="G1396" i="4"/>
  <c r="I1396" i="4" s="1"/>
  <c r="G1395" i="4"/>
  <c r="G1394" i="4"/>
  <c r="I1394" i="4" s="1"/>
  <c r="G1393" i="4"/>
  <c r="I1393" i="4" s="1"/>
  <c r="G1392" i="4"/>
  <c r="I1392" i="4" s="1"/>
  <c r="G1391" i="4"/>
  <c r="G1390" i="4"/>
  <c r="I1390" i="4" s="1"/>
  <c r="G1389" i="4"/>
  <c r="I1389" i="4" s="1"/>
  <c r="G1388" i="4"/>
  <c r="I1388" i="4" s="1"/>
  <c r="G1387" i="4"/>
  <c r="G1386" i="4"/>
  <c r="I1386" i="4" s="1"/>
  <c r="G1385" i="4"/>
  <c r="I1385" i="4" s="1"/>
  <c r="G1384" i="4"/>
  <c r="I1384" i="4" s="1"/>
  <c r="G1383" i="4"/>
  <c r="G1382" i="4"/>
  <c r="I1382" i="4" s="1"/>
  <c r="G1381" i="4"/>
  <c r="I1381" i="4" s="1"/>
  <c r="G1380" i="4"/>
  <c r="I1380" i="4" s="1"/>
  <c r="G1379" i="4"/>
  <c r="G1378" i="4"/>
  <c r="I1378" i="4" s="1"/>
  <c r="G1377" i="4"/>
  <c r="I1377" i="4" s="1"/>
  <c r="G1376" i="4"/>
  <c r="I1376" i="4" s="1"/>
  <c r="G1375" i="4"/>
  <c r="G1374" i="4"/>
  <c r="I1374" i="4" s="1"/>
  <c r="G1373" i="4"/>
  <c r="G1372" i="4"/>
  <c r="I1372" i="4" s="1"/>
  <c r="G1371" i="4"/>
  <c r="G1370" i="4"/>
  <c r="I1370" i="4" s="1"/>
  <c r="G1369" i="4"/>
  <c r="I1369" i="4" s="1"/>
  <c r="G1368" i="4"/>
  <c r="I1368" i="4" s="1"/>
  <c r="G1367" i="4"/>
  <c r="G1366" i="4"/>
  <c r="I1366" i="4" s="1"/>
  <c r="G1365" i="4"/>
  <c r="G1364" i="4"/>
  <c r="I1364" i="4" s="1"/>
  <c r="G1363" i="4"/>
  <c r="G1362" i="4"/>
  <c r="I1362" i="4" s="1"/>
  <c r="G1361" i="4"/>
  <c r="I1361" i="4" s="1"/>
  <c r="G1360" i="4"/>
  <c r="I1360" i="4" s="1"/>
  <c r="G1359" i="4"/>
  <c r="G1358" i="4"/>
  <c r="I1358" i="4" s="1"/>
  <c r="G1357" i="4"/>
  <c r="G1356" i="4"/>
  <c r="I1356" i="4" s="1"/>
  <c r="G1355" i="4"/>
  <c r="G1354" i="4"/>
  <c r="I1354" i="4" s="1"/>
  <c r="G1353" i="4"/>
  <c r="I1353" i="4" s="1"/>
  <c r="G1352" i="4"/>
  <c r="I1352" i="4" s="1"/>
  <c r="G1351" i="4"/>
  <c r="G1350" i="4"/>
  <c r="I1350" i="4" s="1"/>
  <c r="G1349" i="4"/>
  <c r="G1348" i="4"/>
  <c r="I1348" i="4" s="1"/>
  <c r="G1347" i="4"/>
  <c r="G1346" i="4"/>
  <c r="I1346" i="4" s="1"/>
  <c r="G1345" i="4"/>
  <c r="I1345" i="4" s="1"/>
  <c r="G1344" i="4"/>
  <c r="I1344" i="4" s="1"/>
  <c r="G1343" i="4"/>
  <c r="G1342" i="4"/>
  <c r="I1342" i="4" s="1"/>
  <c r="G1341" i="4"/>
  <c r="G1340" i="4"/>
  <c r="I1340" i="4" s="1"/>
  <c r="G1339" i="4"/>
  <c r="G1338" i="4"/>
  <c r="I1338" i="4" s="1"/>
  <c r="G1337" i="4"/>
  <c r="I1337" i="4" s="1"/>
  <c r="G1336" i="4"/>
  <c r="I1336" i="4" s="1"/>
  <c r="G1335" i="4"/>
  <c r="G1334" i="4"/>
  <c r="I1334" i="4" s="1"/>
  <c r="G1333" i="4"/>
  <c r="I1333" i="4" s="1"/>
  <c r="G1332" i="4"/>
  <c r="I1332" i="4" s="1"/>
  <c r="G1331" i="4"/>
  <c r="G1330" i="4"/>
  <c r="I1330" i="4" s="1"/>
  <c r="G1329" i="4"/>
  <c r="I1329" i="4" s="1"/>
  <c r="G1328" i="4"/>
  <c r="I1328" i="4" s="1"/>
  <c r="G1327" i="4"/>
  <c r="G1326" i="4"/>
  <c r="I1326" i="4" s="1"/>
  <c r="G1325" i="4"/>
  <c r="I1325" i="4" s="1"/>
  <c r="G1324" i="4"/>
  <c r="I1324" i="4" s="1"/>
  <c r="G1323" i="4"/>
  <c r="G1322" i="4"/>
  <c r="I1322" i="4" s="1"/>
  <c r="G1321" i="4"/>
  <c r="I1321" i="4" s="1"/>
  <c r="G1320" i="4"/>
  <c r="I1320" i="4" s="1"/>
  <c r="G1319" i="4"/>
  <c r="G1318" i="4"/>
  <c r="I1318" i="4" s="1"/>
  <c r="G1317" i="4"/>
  <c r="I1317" i="4" s="1"/>
  <c r="G1316" i="4"/>
  <c r="I1316" i="4" s="1"/>
  <c r="G1315" i="4"/>
  <c r="G1314" i="4"/>
  <c r="I1314" i="4" s="1"/>
  <c r="G1313" i="4"/>
  <c r="I1313" i="4" s="1"/>
  <c r="G1312" i="4"/>
  <c r="I1312" i="4" s="1"/>
  <c r="G1311" i="4"/>
  <c r="G1310" i="4"/>
  <c r="I1310" i="4" s="1"/>
  <c r="G1309" i="4"/>
  <c r="I1309" i="4" s="1"/>
  <c r="G1308" i="4"/>
  <c r="I1308" i="4" s="1"/>
  <c r="G1307" i="4"/>
  <c r="G1306" i="4"/>
  <c r="I1306" i="4" s="1"/>
  <c r="G1305" i="4"/>
  <c r="I1305" i="4" s="1"/>
  <c r="G1304" i="4"/>
  <c r="I1304" i="4" s="1"/>
  <c r="G1303" i="4"/>
  <c r="G1302" i="4"/>
  <c r="I1302" i="4" s="1"/>
  <c r="G1301" i="4"/>
  <c r="I1301" i="4" s="1"/>
  <c r="G1300" i="4"/>
  <c r="I1300" i="4" s="1"/>
  <c r="G1299" i="4"/>
  <c r="G1298" i="4"/>
  <c r="I1298" i="4" s="1"/>
  <c r="G1297" i="4"/>
  <c r="I1297" i="4" s="1"/>
  <c r="G1296" i="4"/>
  <c r="I1296" i="4" s="1"/>
  <c r="G1295" i="4"/>
  <c r="G1294" i="4"/>
  <c r="I1294" i="4" s="1"/>
  <c r="H1293" i="4"/>
  <c r="G1293" i="4"/>
  <c r="I1293" i="4" s="1"/>
  <c r="G1292" i="4"/>
  <c r="I1292" i="4" s="1"/>
  <c r="G1291" i="4"/>
  <c r="G1290" i="4"/>
  <c r="I1290" i="4" s="1"/>
  <c r="G1289" i="4"/>
  <c r="I1289" i="4" s="1"/>
  <c r="G1288" i="4"/>
  <c r="I1288" i="4" s="1"/>
  <c r="G1287" i="4"/>
  <c r="G1286" i="4"/>
  <c r="I1286" i="4" s="1"/>
  <c r="G1285" i="4"/>
  <c r="I1285" i="4" s="1"/>
  <c r="G1284" i="4"/>
  <c r="I1284" i="4" s="1"/>
  <c r="G1283" i="4"/>
  <c r="G1282" i="4"/>
  <c r="I1282" i="4" s="1"/>
  <c r="G1281" i="4"/>
  <c r="I1281" i="4" s="1"/>
  <c r="G1280" i="4"/>
  <c r="I1280" i="4" s="1"/>
  <c r="G1279" i="4"/>
  <c r="G1278" i="4"/>
  <c r="I1278" i="4" s="1"/>
  <c r="G1277" i="4"/>
  <c r="I1277" i="4" s="1"/>
  <c r="G1276" i="4"/>
  <c r="I1276" i="4" s="1"/>
  <c r="G1275" i="4"/>
  <c r="G1274" i="4"/>
  <c r="I1274" i="4" s="1"/>
  <c r="G1273" i="4"/>
  <c r="I1273" i="4" s="1"/>
  <c r="G1272" i="4"/>
  <c r="I1272" i="4" s="1"/>
  <c r="G1271" i="4"/>
  <c r="G1270" i="4"/>
  <c r="I1270" i="4" s="1"/>
  <c r="G1269" i="4"/>
  <c r="I1269" i="4" s="1"/>
  <c r="G1268" i="4"/>
  <c r="I1268" i="4" s="1"/>
  <c r="G1267" i="4"/>
  <c r="G1266" i="4"/>
  <c r="I1266" i="4" s="1"/>
  <c r="G1265" i="4"/>
  <c r="I1265" i="4" s="1"/>
  <c r="G1264" i="4"/>
  <c r="I1264" i="4" s="1"/>
  <c r="G1263" i="4"/>
  <c r="G1262" i="4"/>
  <c r="I1262" i="4" s="1"/>
  <c r="G1261" i="4"/>
  <c r="I1261" i="4" s="1"/>
  <c r="G1260" i="4"/>
  <c r="I1260" i="4" s="1"/>
  <c r="G1259" i="4"/>
  <c r="G1258" i="4"/>
  <c r="I1258" i="4" s="1"/>
  <c r="G1257" i="4"/>
  <c r="I1257" i="4" s="1"/>
  <c r="G1256" i="4"/>
  <c r="I1256" i="4" s="1"/>
  <c r="G1255" i="4"/>
  <c r="G1254" i="4"/>
  <c r="I1254" i="4" s="1"/>
  <c r="G1253" i="4"/>
  <c r="I1253" i="4" s="1"/>
  <c r="G1252" i="4"/>
  <c r="I1252" i="4" s="1"/>
  <c r="G1251" i="4"/>
  <c r="G1250" i="4"/>
  <c r="I1250" i="4" s="1"/>
  <c r="G1249" i="4"/>
  <c r="I1249" i="4" s="1"/>
  <c r="G1248" i="4"/>
  <c r="I1248" i="4" s="1"/>
  <c r="G1247" i="4"/>
  <c r="G1246" i="4"/>
  <c r="I1246" i="4" s="1"/>
  <c r="G1245" i="4"/>
  <c r="I1245" i="4" s="1"/>
  <c r="G1244" i="4"/>
  <c r="I1244" i="4" s="1"/>
  <c r="G1243" i="4"/>
  <c r="G1242" i="4"/>
  <c r="I1242" i="4" s="1"/>
  <c r="G1241" i="4"/>
  <c r="I1241" i="4" s="1"/>
  <c r="G1240" i="4"/>
  <c r="I1240" i="4" s="1"/>
  <c r="G1239" i="4"/>
  <c r="G1238" i="4"/>
  <c r="I1238" i="4" s="1"/>
  <c r="G1237" i="4"/>
  <c r="I1237" i="4" s="1"/>
  <c r="G1236" i="4"/>
  <c r="I1236" i="4" s="1"/>
  <c r="G1235" i="4"/>
  <c r="G1234" i="4"/>
  <c r="I1234" i="4" s="1"/>
  <c r="G1233" i="4"/>
  <c r="I1233" i="4" s="1"/>
  <c r="G1232" i="4"/>
  <c r="I1232" i="4" s="1"/>
  <c r="G1231" i="4"/>
  <c r="G1230" i="4"/>
  <c r="I1230" i="4" s="1"/>
  <c r="G1229" i="4"/>
  <c r="I1229" i="4" s="1"/>
  <c r="G1228" i="4"/>
  <c r="I1228" i="4" s="1"/>
  <c r="G1227" i="4"/>
  <c r="G1226" i="4"/>
  <c r="I1226" i="4" s="1"/>
  <c r="G1225" i="4"/>
  <c r="I1225" i="4" s="1"/>
  <c r="G1224" i="4"/>
  <c r="I1224" i="4" s="1"/>
  <c r="G1223" i="4"/>
  <c r="G1222" i="4"/>
  <c r="I1222" i="4" s="1"/>
  <c r="G1221" i="4"/>
  <c r="I1221" i="4" s="1"/>
  <c r="G1220" i="4"/>
  <c r="I1220" i="4" s="1"/>
  <c r="G1219" i="4"/>
  <c r="G1218" i="4"/>
  <c r="I1218" i="4" s="1"/>
  <c r="G1217" i="4"/>
  <c r="I1217" i="4" s="1"/>
  <c r="G1216" i="4"/>
  <c r="I1216" i="4" s="1"/>
  <c r="G1215" i="4"/>
  <c r="G1214" i="4"/>
  <c r="I1214" i="4" s="1"/>
  <c r="G1213" i="4"/>
  <c r="I1213" i="4" s="1"/>
  <c r="G1212" i="4"/>
  <c r="I1212" i="4" s="1"/>
  <c r="G1211" i="4"/>
  <c r="G1210" i="4"/>
  <c r="I1210" i="4" s="1"/>
  <c r="G1209" i="4"/>
  <c r="I1209" i="4" s="1"/>
  <c r="G1208" i="4"/>
  <c r="I1208" i="4" s="1"/>
  <c r="G1207" i="4"/>
  <c r="G1206" i="4"/>
  <c r="I1206" i="4" s="1"/>
  <c r="G1205" i="4"/>
  <c r="I1205" i="4" s="1"/>
  <c r="G1204" i="4"/>
  <c r="I1204" i="4" s="1"/>
  <c r="G1203" i="4"/>
  <c r="G1202" i="4"/>
  <c r="I1202" i="4" s="1"/>
  <c r="G1201" i="4"/>
  <c r="I1201" i="4" s="1"/>
  <c r="G1200" i="4"/>
  <c r="I1200" i="4" s="1"/>
  <c r="G1199" i="4"/>
  <c r="G1198" i="4"/>
  <c r="I1198" i="4" s="1"/>
  <c r="G1197" i="4"/>
  <c r="I1197" i="4" s="1"/>
  <c r="G1196" i="4"/>
  <c r="I1196" i="4" s="1"/>
  <c r="G1195" i="4"/>
  <c r="G1194" i="4"/>
  <c r="I1194" i="4" s="1"/>
  <c r="G1193" i="4"/>
  <c r="I1193" i="4" s="1"/>
  <c r="G1192" i="4"/>
  <c r="I1192" i="4" s="1"/>
  <c r="G1191" i="4"/>
  <c r="G1190" i="4"/>
  <c r="I1190" i="4" s="1"/>
  <c r="G1189" i="4"/>
  <c r="I1189" i="4" s="1"/>
  <c r="G1188" i="4"/>
  <c r="I1188" i="4" s="1"/>
  <c r="G1187" i="4"/>
  <c r="G1186" i="4"/>
  <c r="I1186" i="4" s="1"/>
  <c r="G1185" i="4"/>
  <c r="I1185" i="4" s="1"/>
  <c r="G1184" i="4"/>
  <c r="I1184" i="4" s="1"/>
  <c r="G1183" i="4"/>
  <c r="G1182" i="4"/>
  <c r="I1182" i="4" s="1"/>
  <c r="G1181" i="4"/>
  <c r="I1181" i="4" s="1"/>
  <c r="G1180" i="4"/>
  <c r="I1180" i="4" s="1"/>
  <c r="G1179" i="4"/>
  <c r="G1178" i="4"/>
  <c r="I1178" i="4" s="1"/>
  <c r="G1177" i="4"/>
  <c r="I1177" i="4" s="1"/>
  <c r="G1176" i="4"/>
  <c r="I1176" i="4" s="1"/>
  <c r="G1175" i="4"/>
  <c r="G1174" i="4"/>
  <c r="I1174" i="4" s="1"/>
  <c r="G1173" i="4"/>
  <c r="I1173" i="4" s="1"/>
  <c r="G1172" i="4"/>
  <c r="I1172" i="4" s="1"/>
  <c r="G1171" i="4"/>
  <c r="G1170" i="4"/>
  <c r="I1170" i="4" s="1"/>
  <c r="G1169" i="4"/>
  <c r="I1169" i="4" s="1"/>
  <c r="G1168" i="4"/>
  <c r="I1168" i="4" s="1"/>
  <c r="G1167" i="4"/>
  <c r="G1166" i="4"/>
  <c r="I1166" i="4" s="1"/>
  <c r="G1165" i="4"/>
  <c r="I1165" i="4" s="1"/>
  <c r="G1164" i="4"/>
  <c r="I1164" i="4" s="1"/>
  <c r="G1163" i="4"/>
  <c r="G1162" i="4"/>
  <c r="I1162" i="4" s="1"/>
  <c r="G1161" i="4"/>
  <c r="I1161" i="4" s="1"/>
  <c r="G1160" i="4"/>
  <c r="I1160" i="4" s="1"/>
  <c r="G1159" i="4"/>
  <c r="G1158" i="4"/>
  <c r="I1158" i="4" s="1"/>
  <c r="G1157" i="4"/>
  <c r="I1157" i="4" s="1"/>
  <c r="G1156" i="4"/>
  <c r="I1156" i="4" s="1"/>
  <c r="G1155" i="4"/>
  <c r="G1154" i="4"/>
  <c r="I1154" i="4" s="1"/>
  <c r="G1153" i="4"/>
  <c r="I1153" i="4" s="1"/>
  <c r="G1152" i="4"/>
  <c r="I1152" i="4" s="1"/>
  <c r="G1151" i="4"/>
  <c r="G1150" i="4"/>
  <c r="I1150" i="4" s="1"/>
  <c r="G1149" i="4"/>
  <c r="I1149" i="4" s="1"/>
  <c r="G1148" i="4"/>
  <c r="I1148" i="4" s="1"/>
  <c r="G1147" i="4"/>
  <c r="G1146" i="4"/>
  <c r="I1146" i="4" s="1"/>
  <c r="G1145" i="4"/>
  <c r="I1145" i="4" s="1"/>
  <c r="G1144" i="4"/>
  <c r="I1144" i="4" s="1"/>
  <c r="G1143" i="4"/>
  <c r="G1142" i="4"/>
  <c r="I1142" i="4" s="1"/>
  <c r="G1141" i="4"/>
  <c r="I1141" i="4" s="1"/>
  <c r="G1140" i="4"/>
  <c r="I1140" i="4" s="1"/>
  <c r="G1139" i="4"/>
  <c r="G1138" i="4"/>
  <c r="I1138" i="4" s="1"/>
  <c r="G1137" i="4"/>
  <c r="I1137" i="4" s="1"/>
  <c r="G1136" i="4"/>
  <c r="I1136" i="4" s="1"/>
  <c r="G1135" i="4"/>
  <c r="G1134" i="4"/>
  <c r="I1134" i="4" s="1"/>
  <c r="G1133" i="4"/>
  <c r="I1133" i="4" s="1"/>
  <c r="G1132" i="4"/>
  <c r="I1132" i="4" s="1"/>
  <c r="G1131" i="4"/>
  <c r="G1130" i="4"/>
  <c r="I1130" i="4" s="1"/>
  <c r="G1129" i="4"/>
  <c r="I1129" i="4" s="1"/>
  <c r="G1128" i="4"/>
  <c r="I1128" i="4" s="1"/>
  <c r="G1127" i="4"/>
  <c r="G1126" i="4"/>
  <c r="I1126" i="4" s="1"/>
  <c r="G1125" i="4"/>
  <c r="I1125" i="4" s="1"/>
  <c r="G1124" i="4"/>
  <c r="I1124" i="4" s="1"/>
  <c r="G1123" i="4"/>
  <c r="G1122" i="4"/>
  <c r="I1122" i="4" s="1"/>
  <c r="G1121" i="4"/>
  <c r="I1121" i="4" s="1"/>
  <c r="G1120" i="4"/>
  <c r="I1120" i="4" s="1"/>
  <c r="G1119" i="4"/>
  <c r="G1118" i="4"/>
  <c r="I1118" i="4" s="1"/>
  <c r="G1117" i="4"/>
  <c r="I1117" i="4" s="1"/>
  <c r="G1116" i="4"/>
  <c r="I1116" i="4" s="1"/>
  <c r="G1115" i="4"/>
  <c r="G1114" i="4"/>
  <c r="I1114" i="4" s="1"/>
  <c r="G1113" i="4"/>
  <c r="I1113" i="4" s="1"/>
  <c r="G1112" i="4"/>
  <c r="I1112" i="4" s="1"/>
  <c r="G1111" i="4"/>
  <c r="G1110" i="4"/>
  <c r="I1110" i="4" s="1"/>
  <c r="G1109" i="4"/>
  <c r="I1109" i="4" s="1"/>
  <c r="G1108" i="4"/>
  <c r="I1108" i="4" s="1"/>
  <c r="G1107" i="4"/>
  <c r="G1106" i="4"/>
  <c r="I1106" i="4" s="1"/>
  <c r="G1105" i="4"/>
  <c r="I1105" i="4" s="1"/>
  <c r="G1104" i="4"/>
  <c r="I1104" i="4" s="1"/>
  <c r="G1103" i="4"/>
  <c r="G1102" i="4"/>
  <c r="I1102" i="4" s="1"/>
  <c r="G1101" i="4"/>
  <c r="I1101" i="4" s="1"/>
  <c r="G1100" i="4"/>
  <c r="I1100" i="4" s="1"/>
  <c r="G1099" i="4"/>
  <c r="G1098" i="4"/>
  <c r="I1098" i="4" s="1"/>
  <c r="G1097" i="4"/>
  <c r="I1097" i="4" s="1"/>
  <c r="G1096" i="4"/>
  <c r="I1096" i="4" s="1"/>
  <c r="G1095" i="4"/>
  <c r="G1094" i="4"/>
  <c r="I1094" i="4" s="1"/>
  <c r="G1093" i="4"/>
  <c r="I1093" i="4" s="1"/>
  <c r="G1092" i="4"/>
  <c r="I1092" i="4" s="1"/>
  <c r="G1091" i="4"/>
  <c r="G1090" i="4"/>
  <c r="I1090" i="4" s="1"/>
  <c r="G1089" i="4"/>
  <c r="I1089" i="4" s="1"/>
  <c r="G1088" i="4"/>
  <c r="I1088" i="4" s="1"/>
  <c r="G1087" i="4"/>
  <c r="G1086" i="4"/>
  <c r="I1086" i="4" s="1"/>
  <c r="G1085" i="4"/>
  <c r="I1085" i="4" s="1"/>
  <c r="G1084" i="4"/>
  <c r="I1084" i="4" s="1"/>
  <c r="G1083" i="4"/>
  <c r="G1082" i="4"/>
  <c r="I1082" i="4" s="1"/>
  <c r="G1081" i="4"/>
  <c r="I1081" i="4" s="1"/>
  <c r="G1080" i="4"/>
  <c r="I1080" i="4" s="1"/>
  <c r="G1079" i="4"/>
  <c r="G1078" i="4"/>
  <c r="I1078" i="4" s="1"/>
  <c r="G1077" i="4"/>
  <c r="I1077" i="4" s="1"/>
  <c r="G1076" i="4"/>
  <c r="I1076" i="4" s="1"/>
  <c r="G1075" i="4"/>
  <c r="G1074" i="4"/>
  <c r="I1074" i="4" s="1"/>
  <c r="G1073" i="4"/>
  <c r="I1073" i="4" s="1"/>
  <c r="G1072" i="4"/>
  <c r="I1072" i="4" s="1"/>
  <c r="G1071" i="4"/>
  <c r="G1070" i="4"/>
  <c r="I1070" i="4" s="1"/>
  <c r="G1069" i="4"/>
  <c r="I1069" i="4" s="1"/>
  <c r="G1068" i="4"/>
  <c r="I1068" i="4" s="1"/>
  <c r="G1067" i="4"/>
  <c r="G1066" i="4"/>
  <c r="I1066" i="4" s="1"/>
  <c r="G1065" i="4"/>
  <c r="I1065" i="4" s="1"/>
  <c r="G1064" i="4"/>
  <c r="I1064" i="4" s="1"/>
  <c r="G1063" i="4"/>
  <c r="G1062" i="4"/>
  <c r="I1062" i="4" s="1"/>
  <c r="G1061" i="4"/>
  <c r="I1061" i="4" s="1"/>
  <c r="G1060" i="4"/>
  <c r="I1060" i="4" s="1"/>
  <c r="G1059" i="4"/>
  <c r="G1058" i="4"/>
  <c r="I1058" i="4" s="1"/>
  <c r="G1057" i="4"/>
  <c r="I1057" i="4" s="1"/>
  <c r="G1056" i="4"/>
  <c r="I1056" i="4" s="1"/>
  <c r="G1055" i="4"/>
  <c r="G1054" i="4"/>
  <c r="I1054" i="4" s="1"/>
  <c r="G1053" i="4"/>
  <c r="I1053" i="4" s="1"/>
  <c r="G1052" i="4"/>
  <c r="I1052" i="4" s="1"/>
  <c r="G1051" i="4"/>
  <c r="G1050" i="4"/>
  <c r="I1050" i="4" s="1"/>
  <c r="G1049" i="4"/>
  <c r="I1049" i="4" s="1"/>
  <c r="G1048" i="4"/>
  <c r="I1048" i="4" s="1"/>
  <c r="G1047" i="4"/>
  <c r="G1046" i="4"/>
  <c r="I1046" i="4" s="1"/>
  <c r="G1045" i="4"/>
  <c r="I1045" i="4" s="1"/>
  <c r="G1044" i="4"/>
  <c r="I1044" i="4" s="1"/>
  <c r="G1043" i="4"/>
  <c r="G1042" i="4"/>
  <c r="I1042" i="4" s="1"/>
  <c r="G1041" i="4"/>
  <c r="I1041" i="4" s="1"/>
  <c r="G1040" i="4"/>
  <c r="I1040" i="4" s="1"/>
  <c r="G1039" i="4"/>
  <c r="G1038" i="4"/>
  <c r="I1038" i="4" s="1"/>
  <c r="G1037" i="4"/>
  <c r="I1037" i="4" s="1"/>
  <c r="G1036" i="4"/>
  <c r="I1036" i="4" s="1"/>
  <c r="G1035" i="4"/>
  <c r="G1034" i="4"/>
  <c r="I1034" i="4" s="1"/>
  <c r="G1033" i="4"/>
  <c r="I1033" i="4" s="1"/>
  <c r="G1032" i="4"/>
  <c r="I1032" i="4" s="1"/>
  <c r="G1031" i="4"/>
  <c r="G1030" i="4"/>
  <c r="I1030" i="4" s="1"/>
  <c r="G1029" i="4"/>
  <c r="I1029" i="4" s="1"/>
  <c r="G1028" i="4"/>
  <c r="I1028" i="4" s="1"/>
  <c r="G1027" i="4"/>
  <c r="G1026" i="4"/>
  <c r="I1026" i="4" s="1"/>
  <c r="G1025" i="4"/>
  <c r="I1025" i="4" s="1"/>
  <c r="G1024" i="4"/>
  <c r="I1024" i="4" s="1"/>
  <c r="G1023" i="4"/>
  <c r="G1022" i="4"/>
  <c r="I1022" i="4" s="1"/>
  <c r="G1021" i="4"/>
  <c r="I1021" i="4" s="1"/>
  <c r="G1020" i="4"/>
  <c r="I1020" i="4" s="1"/>
  <c r="G1019" i="4"/>
  <c r="G1018" i="4"/>
  <c r="I1018" i="4" s="1"/>
  <c r="G1017" i="4"/>
  <c r="I1017" i="4" s="1"/>
  <c r="G1016" i="4"/>
  <c r="I1016" i="4" s="1"/>
  <c r="G1015" i="4"/>
  <c r="G1014" i="4"/>
  <c r="I1014" i="4" s="1"/>
  <c r="G1013" i="4"/>
  <c r="I1013" i="4" s="1"/>
  <c r="G1012" i="4"/>
  <c r="I1012" i="4" s="1"/>
  <c r="G1011" i="4"/>
  <c r="G1010" i="4"/>
  <c r="I1010" i="4" s="1"/>
  <c r="G1009" i="4"/>
  <c r="I1009" i="4" s="1"/>
  <c r="G1008" i="4"/>
  <c r="I1008" i="4" s="1"/>
  <c r="G1007" i="4"/>
  <c r="G1006" i="4"/>
  <c r="I1006" i="4" s="1"/>
  <c r="G1005" i="4"/>
  <c r="G1004" i="4"/>
  <c r="I1004" i="4" s="1"/>
  <c r="G1003" i="4"/>
  <c r="I1003" i="4" s="1"/>
  <c r="G1002" i="4"/>
  <c r="I1002" i="4" s="1"/>
  <c r="G1001" i="4"/>
  <c r="G1000" i="4"/>
  <c r="I1000" i="4" s="1"/>
  <c r="G999" i="4"/>
  <c r="I999" i="4" s="1"/>
  <c r="G998" i="4"/>
  <c r="I998" i="4" s="1"/>
  <c r="G997" i="4"/>
  <c r="G996" i="4"/>
  <c r="I996" i="4" s="1"/>
  <c r="G995" i="4"/>
  <c r="I995" i="4" s="1"/>
  <c r="G994" i="4"/>
  <c r="I994" i="4" s="1"/>
  <c r="G993" i="4"/>
  <c r="G992" i="4"/>
  <c r="I992" i="4" s="1"/>
  <c r="G991" i="4"/>
  <c r="I991" i="4" s="1"/>
  <c r="G990" i="4"/>
  <c r="I990" i="4" s="1"/>
  <c r="G989" i="4"/>
  <c r="G988" i="4"/>
  <c r="I988" i="4" s="1"/>
  <c r="G987" i="4"/>
  <c r="I987" i="4" s="1"/>
  <c r="G986" i="4"/>
  <c r="I986" i="4" s="1"/>
  <c r="G985" i="4"/>
  <c r="G984" i="4"/>
  <c r="I984" i="4" s="1"/>
  <c r="G983" i="4"/>
  <c r="I983" i="4" s="1"/>
  <c r="G982" i="4"/>
  <c r="I982" i="4" s="1"/>
  <c r="G981" i="4"/>
  <c r="G980" i="4"/>
  <c r="I980" i="4" s="1"/>
  <c r="G979" i="4"/>
  <c r="I979" i="4" s="1"/>
  <c r="G978" i="4"/>
  <c r="I978" i="4" s="1"/>
  <c r="G977" i="4"/>
  <c r="G976" i="4"/>
  <c r="I976" i="4" s="1"/>
  <c r="G975" i="4"/>
  <c r="I975" i="4" s="1"/>
  <c r="G974" i="4"/>
  <c r="I974" i="4" s="1"/>
  <c r="G973" i="4"/>
  <c r="G972" i="4"/>
  <c r="I972" i="4" s="1"/>
  <c r="G971" i="4"/>
  <c r="I971" i="4" s="1"/>
  <c r="G970" i="4"/>
  <c r="I970" i="4" s="1"/>
  <c r="G969" i="4"/>
  <c r="G968" i="4"/>
  <c r="I968" i="4" s="1"/>
  <c r="G967" i="4"/>
  <c r="I967" i="4" s="1"/>
  <c r="G966" i="4"/>
  <c r="I966" i="4" s="1"/>
  <c r="G965" i="4"/>
  <c r="G964" i="4"/>
  <c r="I964" i="4" s="1"/>
  <c r="G963" i="4"/>
  <c r="I963" i="4" s="1"/>
  <c r="G962" i="4"/>
  <c r="I962" i="4" s="1"/>
  <c r="G961" i="4"/>
  <c r="G960" i="4"/>
  <c r="I960" i="4" s="1"/>
  <c r="G959" i="4"/>
  <c r="I959" i="4" s="1"/>
  <c r="G958" i="4"/>
  <c r="I958" i="4" s="1"/>
  <c r="G957" i="4"/>
  <c r="G956" i="4"/>
  <c r="I956" i="4" s="1"/>
  <c r="G955" i="4"/>
  <c r="I955" i="4" s="1"/>
  <c r="G954" i="4"/>
  <c r="I954" i="4" s="1"/>
  <c r="G953" i="4"/>
  <c r="G952" i="4"/>
  <c r="I952" i="4" s="1"/>
  <c r="G951" i="4"/>
  <c r="I951" i="4" s="1"/>
  <c r="G950" i="4"/>
  <c r="I950" i="4" s="1"/>
  <c r="G949" i="4"/>
  <c r="G948" i="4"/>
  <c r="I948" i="4" s="1"/>
  <c r="G947" i="4"/>
  <c r="I947" i="4" s="1"/>
  <c r="G946" i="4"/>
  <c r="I946" i="4" s="1"/>
  <c r="G945" i="4"/>
  <c r="G944" i="4"/>
  <c r="I944" i="4" s="1"/>
  <c r="G943" i="4"/>
  <c r="I943" i="4" s="1"/>
  <c r="G942" i="4"/>
  <c r="I942" i="4" s="1"/>
  <c r="G941" i="4"/>
  <c r="G940" i="4"/>
  <c r="I940" i="4" s="1"/>
  <c r="G939" i="4"/>
  <c r="I939" i="4" s="1"/>
  <c r="G938" i="4"/>
  <c r="I938" i="4" s="1"/>
  <c r="G937" i="4"/>
  <c r="G936" i="4"/>
  <c r="I936" i="4" s="1"/>
  <c r="G935" i="4"/>
  <c r="I935" i="4" s="1"/>
  <c r="G934" i="4"/>
  <c r="I934" i="4" s="1"/>
  <c r="G933" i="4"/>
  <c r="G932" i="4"/>
  <c r="I932" i="4" s="1"/>
  <c r="G931" i="4"/>
  <c r="I931" i="4" s="1"/>
  <c r="G930" i="4"/>
  <c r="I930" i="4" s="1"/>
  <c r="G929" i="4"/>
  <c r="G928" i="4"/>
  <c r="I928" i="4" s="1"/>
  <c r="G927" i="4"/>
  <c r="I927" i="4" s="1"/>
  <c r="G926" i="4"/>
  <c r="I926" i="4" s="1"/>
  <c r="G925" i="4"/>
  <c r="G924" i="4"/>
  <c r="I924" i="4" s="1"/>
  <c r="G923" i="4"/>
  <c r="I923" i="4" s="1"/>
  <c r="G922" i="4"/>
  <c r="I922" i="4" s="1"/>
  <c r="G921" i="4"/>
  <c r="G920" i="4"/>
  <c r="I920" i="4" s="1"/>
  <c r="G919" i="4"/>
  <c r="I919" i="4" s="1"/>
  <c r="G918" i="4"/>
  <c r="I918" i="4" s="1"/>
  <c r="G917" i="4"/>
  <c r="G916" i="4"/>
  <c r="I916" i="4" s="1"/>
  <c r="G915" i="4"/>
  <c r="I915" i="4" s="1"/>
  <c r="G914" i="4"/>
  <c r="I914" i="4" s="1"/>
  <c r="G913" i="4"/>
  <c r="G912" i="4"/>
  <c r="I912" i="4" s="1"/>
  <c r="G911" i="4"/>
  <c r="I911" i="4" s="1"/>
  <c r="G910" i="4"/>
  <c r="I910" i="4" s="1"/>
  <c r="G909" i="4"/>
  <c r="G908" i="4"/>
  <c r="I908" i="4" s="1"/>
  <c r="G907" i="4"/>
  <c r="I907" i="4" s="1"/>
  <c r="G906" i="4"/>
  <c r="I906" i="4" s="1"/>
  <c r="G905" i="4"/>
  <c r="G904" i="4"/>
  <c r="I904" i="4" s="1"/>
  <c r="G903" i="4"/>
  <c r="I903" i="4" s="1"/>
  <c r="G902" i="4"/>
  <c r="I902" i="4" s="1"/>
  <c r="G901" i="4"/>
  <c r="G900" i="4"/>
  <c r="I900" i="4" s="1"/>
  <c r="G899" i="4"/>
  <c r="I899" i="4" s="1"/>
  <c r="G898" i="4"/>
  <c r="I898" i="4" s="1"/>
  <c r="G897" i="4"/>
  <c r="G896" i="4"/>
  <c r="I896" i="4" s="1"/>
  <c r="G895" i="4"/>
  <c r="I895" i="4" s="1"/>
  <c r="G894" i="4"/>
  <c r="I894" i="4" s="1"/>
  <c r="G893" i="4"/>
  <c r="G892" i="4"/>
  <c r="I892" i="4" s="1"/>
  <c r="G891" i="4"/>
  <c r="I891" i="4" s="1"/>
  <c r="G890" i="4"/>
  <c r="I890" i="4" s="1"/>
  <c r="G889" i="4"/>
  <c r="G888" i="4"/>
  <c r="I888" i="4" s="1"/>
  <c r="G887" i="4"/>
  <c r="I887" i="4" s="1"/>
  <c r="G886" i="4"/>
  <c r="I886" i="4" s="1"/>
  <c r="G885" i="4"/>
  <c r="G884" i="4"/>
  <c r="I884" i="4" s="1"/>
  <c r="G883" i="4"/>
  <c r="I883" i="4" s="1"/>
  <c r="G882" i="4"/>
  <c r="I882" i="4" s="1"/>
  <c r="G881" i="4"/>
  <c r="G880" i="4"/>
  <c r="I880" i="4" s="1"/>
  <c r="G879" i="4"/>
  <c r="I879" i="4" s="1"/>
  <c r="G878" i="4"/>
  <c r="I878" i="4" s="1"/>
  <c r="G877" i="4"/>
  <c r="G876" i="4"/>
  <c r="I876" i="4" s="1"/>
  <c r="G875" i="4"/>
  <c r="I875" i="4" s="1"/>
  <c r="G874" i="4"/>
  <c r="I874" i="4" s="1"/>
  <c r="G873" i="4"/>
  <c r="G872" i="4"/>
  <c r="I872" i="4" s="1"/>
  <c r="G871" i="4"/>
  <c r="I871" i="4" s="1"/>
  <c r="G870" i="4"/>
  <c r="I870" i="4" s="1"/>
  <c r="G869" i="4"/>
  <c r="G868" i="4"/>
  <c r="I868" i="4" s="1"/>
  <c r="G867" i="4"/>
  <c r="I867" i="4" s="1"/>
  <c r="G866" i="4"/>
  <c r="I866" i="4" s="1"/>
  <c r="G865" i="4"/>
  <c r="G864" i="4"/>
  <c r="I864" i="4" s="1"/>
  <c r="G863" i="4"/>
  <c r="I863" i="4" s="1"/>
  <c r="G862" i="4"/>
  <c r="I862" i="4" s="1"/>
  <c r="G861" i="4"/>
  <c r="G860" i="4"/>
  <c r="I860" i="4" s="1"/>
  <c r="G859" i="4"/>
  <c r="I859" i="4" s="1"/>
  <c r="G858" i="4"/>
  <c r="I858" i="4" s="1"/>
  <c r="G857" i="4"/>
  <c r="G856" i="4"/>
  <c r="I856" i="4" s="1"/>
  <c r="G855" i="4"/>
  <c r="I855" i="4" s="1"/>
  <c r="G854" i="4"/>
  <c r="I854" i="4" s="1"/>
  <c r="G853" i="4"/>
  <c r="G852" i="4"/>
  <c r="I852" i="4" s="1"/>
  <c r="G851" i="4"/>
  <c r="I851" i="4" s="1"/>
  <c r="G850" i="4"/>
  <c r="I850" i="4" s="1"/>
  <c r="G849" i="4"/>
  <c r="G848" i="4"/>
  <c r="I848" i="4" s="1"/>
  <c r="G847" i="4"/>
  <c r="I847" i="4" s="1"/>
  <c r="G846" i="4"/>
  <c r="I846" i="4" s="1"/>
  <c r="G845" i="4"/>
  <c r="G844" i="4"/>
  <c r="I844" i="4" s="1"/>
  <c r="G843" i="4"/>
  <c r="I843" i="4" s="1"/>
  <c r="G842" i="4"/>
  <c r="I842" i="4" s="1"/>
  <c r="G841" i="4"/>
  <c r="G840" i="4"/>
  <c r="I840" i="4" s="1"/>
  <c r="G839" i="4"/>
  <c r="I839" i="4" s="1"/>
  <c r="G838" i="4"/>
  <c r="I838" i="4" s="1"/>
  <c r="G837" i="4"/>
  <c r="G836" i="4"/>
  <c r="I836" i="4" s="1"/>
  <c r="G835" i="4"/>
  <c r="I835" i="4" s="1"/>
  <c r="G834" i="4"/>
  <c r="I834" i="4" s="1"/>
  <c r="G833" i="4"/>
  <c r="G832" i="4"/>
  <c r="I832" i="4" s="1"/>
  <c r="G831" i="4"/>
  <c r="I831" i="4" s="1"/>
  <c r="G830" i="4"/>
  <c r="I830" i="4" s="1"/>
  <c r="G829" i="4"/>
  <c r="G828" i="4"/>
  <c r="I828" i="4" s="1"/>
  <c r="G827" i="4"/>
  <c r="I827" i="4" s="1"/>
  <c r="G826" i="4"/>
  <c r="I826" i="4" s="1"/>
  <c r="G825" i="4"/>
  <c r="G824" i="4"/>
  <c r="I824" i="4" s="1"/>
  <c r="G823" i="4"/>
  <c r="I823" i="4" s="1"/>
  <c r="G822" i="4"/>
  <c r="I822" i="4" s="1"/>
  <c r="G821" i="4"/>
  <c r="G820" i="4"/>
  <c r="I820" i="4" s="1"/>
  <c r="G819" i="4"/>
  <c r="I819" i="4" s="1"/>
  <c r="G818" i="4"/>
  <c r="I818" i="4" s="1"/>
  <c r="G817" i="4"/>
  <c r="G816" i="4"/>
  <c r="I816" i="4" s="1"/>
  <c r="G815" i="4"/>
  <c r="I815" i="4" s="1"/>
  <c r="G814" i="4"/>
  <c r="I814" i="4" s="1"/>
  <c r="G813" i="4"/>
  <c r="G812" i="4"/>
  <c r="I812" i="4" s="1"/>
  <c r="G811" i="4"/>
  <c r="I811" i="4" s="1"/>
  <c r="G810" i="4"/>
  <c r="I810" i="4" s="1"/>
  <c r="G809" i="4"/>
  <c r="G808" i="4"/>
  <c r="I808" i="4" s="1"/>
  <c r="G807" i="4"/>
  <c r="I807" i="4" s="1"/>
  <c r="G806" i="4"/>
  <c r="I806" i="4" s="1"/>
  <c r="G805" i="4"/>
  <c r="G804" i="4"/>
  <c r="I804" i="4" s="1"/>
  <c r="G803" i="4"/>
  <c r="I803" i="4" s="1"/>
  <c r="G802" i="4"/>
  <c r="I802" i="4" s="1"/>
  <c r="G801" i="4"/>
  <c r="G800" i="4"/>
  <c r="I800" i="4" s="1"/>
  <c r="G799" i="4"/>
  <c r="I799" i="4" s="1"/>
  <c r="G798" i="4"/>
  <c r="I798" i="4" s="1"/>
  <c r="G797" i="4"/>
  <c r="G796" i="4"/>
  <c r="I796" i="4" s="1"/>
  <c r="G795" i="4"/>
  <c r="I795" i="4" s="1"/>
  <c r="G794" i="4"/>
  <c r="I794" i="4" s="1"/>
  <c r="G793" i="4"/>
  <c r="G792" i="4"/>
  <c r="I792" i="4" s="1"/>
  <c r="G791" i="4"/>
  <c r="I791" i="4" s="1"/>
  <c r="G790" i="4"/>
  <c r="I790" i="4" s="1"/>
  <c r="G789" i="4"/>
  <c r="G788" i="4"/>
  <c r="I788" i="4" s="1"/>
  <c r="G787" i="4"/>
  <c r="I787" i="4" s="1"/>
  <c r="G786" i="4"/>
  <c r="I786" i="4" s="1"/>
  <c r="G785" i="4"/>
  <c r="G784" i="4"/>
  <c r="I784" i="4" s="1"/>
  <c r="G783" i="4"/>
  <c r="I783" i="4" s="1"/>
  <c r="G782" i="4"/>
  <c r="I782" i="4" s="1"/>
  <c r="G781" i="4"/>
  <c r="G780" i="4"/>
  <c r="I780" i="4" s="1"/>
  <c r="G779" i="4"/>
  <c r="I779" i="4" s="1"/>
  <c r="G778" i="4"/>
  <c r="I778" i="4" s="1"/>
  <c r="G777" i="4"/>
  <c r="G776" i="4"/>
  <c r="I776" i="4" s="1"/>
  <c r="G775" i="4"/>
  <c r="I775" i="4" s="1"/>
  <c r="G774" i="4"/>
  <c r="I774" i="4" s="1"/>
  <c r="G773" i="4"/>
  <c r="G772" i="4"/>
  <c r="I772" i="4" s="1"/>
  <c r="G771" i="4"/>
  <c r="I771" i="4" s="1"/>
  <c r="G770" i="4"/>
  <c r="I770" i="4" s="1"/>
  <c r="G769" i="4"/>
  <c r="G768" i="4"/>
  <c r="I768" i="4" s="1"/>
  <c r="G767" i="4"/>
  <c r="I767" i="4" s="1"/>
  <c r="G766" i="4"/>
  <c r="I766" i="4" s="1"/>
  <c r="G765" i="4"/>
  <c r="G764" i="4"/>
  <c r="I764" i="4" s="1"/>
  <c r="G763" i="4"/>
  <c r="I763" i="4" s="1"/>
  <c r="G762" i="4"/>
  <c r="I762" i="4" s="1"/>
  <c r="G761" i="4"/>
  <c r="G760" i="4"/>
  <c r="I760" i="4" s="1"/>
  <c r="G759" i="4"/>
  <c r="I759" i="4" s="1"/>
  <c r="G758" i="4"/>
  <c r="I758" i="4" s="1"/>
  <c r="G757" i="4"/>
  <c r="G756" i="4"/>
  <c r="I756" i="4" s="1"/>
  <c r="G755" i="4"/>
  <c r="I755" i="4" s="1"/>
  <c r="G754" i="4"/>
  <c r="I754" i="4" s="1"/>
  <c r="G753" i="4"/>
  <c r="G752" i="4"/>
  <c r="I752" i="4" s="1"/>
  <c r="G751" i="4"/>
  <c r="I751" i="4" s="1"/>
  <c r="G750" i="4"/>
  <c r="I750" i="4" s="1"/>
  <c r="G749" i="4"/>
  <c r="G748" i="4"/>
  <c r="I748" i="4" s="1"/>
  <c r="G747" i="4"/>
  <c r="I747" i="4" s="1"/>
  <c r="G746" i="4"/>
  <c r="I746" i="4" s="1"/>
  <c r="G745" i="4"/>
  <c r="G744" i="4"/>
  <c r="I744" i="4" s="1"/>
  <c r="G743" i="4"/>
  <c r="I743" i="4" s="1"/>
  <c r="G742" i="4"/>
  <c r="I742" i="4" s="1"/>
  <c r="G741" i="4"/>
  <c r="G740" i="4"/>
  <c r="I740" i="4" s="1"/>
  <c r="G739" i="4"/>
  <c r="I739" i="4" s="1"/>
  <c r="G738" i="4"/>
  <c r="I738" i="4" s="1"/>
  <c r="G737" i="4"/>
  <c r="G736" i="4"/>
  <c r="I736" i="4" s="1"/>
  <c r="G735" i="4"/>
  <c r="I735" i="4" s="1"/>
  <c r="G734" i="4"/>
  <c r="I734" i="4" s="1"/>
  <c r="G733" i="4"/>
  <c r="G732" i="4"/>
  <c r="I732" i="4" s="1"/>
  <c r="G731" i="4"/>
  <c r="I731" i="4" s="1"/>
  <c r="G730" i="4"/>
  <c r="I730" i="4" s="1"/>
  <c r="G729" i="4"/>
  <c r="G728" i="4"/>
  <c r="I728" i="4" s="1"/>
  <c r="G727" i="4"/>
  <c r="I727" i="4" s="1"/>
  <c r="G726" i="4"/>
  <c r="I726" i="4" s="1"/>
  <c r="G725" i="4"/>
  <c r="G724" i="4"/>
  <c r="I724" i="4" s="1"/>
  <c r="G723" i="4"/>
  <c r="I723" i="4" s="1"/>
  <c r="G722" i="4"/>
  <c r="I722" i="4" s="1"/>
  <c r="G721" i="4"/>
  <c r="G720" i="4"/>
  <c r="I720" i="4" s="1"/>
  <c r="G719" i="4"/>
  <c r="I719" i="4" s="1"/>
  <c r="G718" i="4"/>
  <c r="I718" i="4" s="1"/>
  <c r="G717" i="4"/>
  <c r="G716" i="4"/>
  <c r="I716" i="4" s="1"/>
  <c r="G715" i="4"/>
  <c r="I715" i="4" s="1"/>
  <c r="G714" i="4"/>
  <c r="I714" i="4" s="1"/>
  <c r="G713" i="4"/>
  <c r="G712" i="4"/>
  <c r="I712" i="4" s="1"/>
  <c r="G711" i="4"/>
  <c r="I711" i="4" s="1"/>
  <c r="G710" i="4"/>
  <c r="I710" i="4" s="1"/>
  <c r="G709" i="4"/>
  <c r="G708" i="4"/>
  <c r="I708" i="4" s="1"/>
  <c r="G707" i="4"/>
  <c r="I707" i="4" s="1"/>
  <c r="G706" i="4"/>
  <c r="I706" i="4" s="1"/>
  <c r="G705" i="4"/>
  <c r="G704" i="4"/>
  <c r="I704" i="4" s="1"/>
  <c r="G703" i="4"/>
  <c r="I703" i="4" s="1"/>
  <c r="G702" i="4"/>
  <c r="I702" i="4" s="1"/>
  <c r="G701" i="4"/>
  <c r="G700" i="4"/>
  <c r="I700" i="4" s="1"/>
  <c r="G699" i="4"/>
  <c r="I699" i="4" s="1"/>
  <c r="G698" i="4"/>
  <c r="I698" i="4" s="1"/>
  <c r="G697" i="4"/>
  <c r="G696" i="4"/>
  <c r="I696" i="4" s="1"/>
  <c r="G695" i="4"/>
  <c r="I695" i="4" s="1"/>
  <c r="G694" i="4"/>
  <c r="I694" i="4" s="1"/>
  <c r="G693" i="4"/>
  <c r="G692" i="4"/>
  <c r="I692" i="4" s="1"/>
  <c r="G691" i="4"/>
  <c r="I691" i="4" s="1"/>
  <c r="G690" i="4"/>
  <c r="I690" i="4" s="1"/>
  <c r="G689" i="4"/>
  <c r="G688" i="4"/>
  <c r="I688" i="4" s="1"/>
  <c r="G687" i="4"/>
  <c r="I687" i="4" s="1"/>
  <c r="G686" i="4"/>
  <c r="I686" i="4" s="1"/>
  <c r="G685" i="4"/>
  <c r="G684" i="4"/>
  <c r="I684" i="4" s="1"/>
  <c r="G683" i="4"/>
  <c r="I683" i="4" s="1"/>
  <c r="G682" i="4"/>
  <c r="I682" i="4" s="1"/>
  <c r="G681" i="4"/>
  <c r="G680" i="4"/>
  <c r="I680" i="4" s="1"/>
  <c r="G679" i="4"/>
  <c r="I679" i="4" s="1"/>
  <c r="G678" i="4"/>
  <c r="I678" i="4" s="1"/>
  <c r="G677" i="4"/>
  <c r="G676" i="4"/>
  <c r="I676" i="4" s="1"/>
  <c r="G675" i="4"/>
  <c r="I675" i="4" s="1"/>
  <c r="L675" i="4" s="1"/>
  <c r="G674" i="4"/>
  <c r="H674" i="4" s="1"/>
  <c r="G673" i="4"/>
  <c r="G672" i="4"/>
  <c r="H672" i="4" s="1"/>
  <c r="G671" i="4"/>
  <c r="I671" i="4" s="1"/>
  <c r="L671" i="4" s="1"/>
  <c r="G670" i="4"/>
  <c r="H670" i="4" s="1"/>
  <c r="G669" i="4"/>
  <c r="G668" i="4"/>
  <c r="H668" i="4" s="1"/>
  <c r="G667" i="4"/>
  <c r="I667" i="4" s="1"/>
  <c r="L667" i="4" s="1"/>
  <c r="G666" i="4"/>
  <c r="H666" i="4" s="1"/>
  <c r="G665" i="4"/>
  <c r="G664" i="4"/>
  <c r="H664" i="4" s="1"/>
  <c r="G663" i="4"/>
  <c r="I663" i="4" s="1"/>
  <c r="L663" i="4" s="1"/>
  <c r="G662" i="4"/>
  <c r="H662" i="4" s="1"/>
  <c r="G661" i="4"/>
  <c r="G660" i="4"/>
  <c r="H660" i="4" s="1"/>
  <c r="G659" i="4"/>
  <c r="I659" i="4" s="1"/>
  <c r="L659" i="4" s="1"/>
  <c r="G658" i="4"/>
  <c r="H658" i="4" s="1"/>
  <c r="G657" i="4"/>
  <c r="G656" i="4"/>
  <c r="H656" i="4" s="1"/>
  <c r="G655" i="4"/>
  <c r="I655" i="4" s="1"/>
  <c r="L655" i="4" s="1"/>
  <c r="G654" i="4"/>
  <c r="H654" i="4" s="1"/>
  <c r="G653" i="4"/>
  <c r="I653" i="4" s="1"/>
  <c r="L653" i="4" s="1"/>
  <c r="G652" i="4"/>
  <c r="H652" i="4" s="1"/>
  <c r="G651" i="4"/>
  <c r="G650" i="4"/>
  <c r="G649" i="4"/>
  <c r="I649" i="4" s="1"/>
  <c r="L649" i="4" s="1"/>
  <c r="G648" i="4"/>
  <c r="H648" i="4" s="1"/>
  <c r="G647" i="4"/>
  <c r="G646" i="4"/>
  <c r="G645" i="4"/>
  <c r="G644" i="4"/>
  <c r="H644" i="4" s="1"/>
  <c r="G643" i="4"/>
  <c r="I643" i="4" s="1"/>
  <c r="L643" i="4" s="1"/>
  <c r="G642" i="4"/>
  <c r="H642" i="4" s="1"/>
  <c r="G641" i="4"/>
  <c r="G640" i="4"/>
  <c r="H640" i="4" s="1"/>
  <c r="G639" i="4"/>
  <c r="G638" i="4"/>
  <c r="H638" i="4" s="1"/>
  <c r="G637" i="4"/>
  <c r="G636" i="4"/>
  <c r="H636" i="4" s="1"/>
  <c r="G635" i="4"/>
  <c r="I635" i="4" s="1"/>
  <c r="L635" i="4" s="1"/>
  <c r="G634" i="4"/>
  <c r="H634" i="4" s="1"/>
  <c r="G633" i="4"/>
  <c r="G632" i="4"/>
  <c r="H632" i="4" s="1"/>
  <c r="G631" i="4"/>
  <c r="I631" i="4" s="1"/>
  <c r="L631" i="4" s="1"/>
  <c r="G630" i="4"/>
  <c r="H630" i="4" s="1"/>
  <c r="G629" i="4"/>
  <c r="G628" i="4"/>
  <c r="H628" i="4" s="1"/>
  <c r="G627" i="4"/>
  <c r="I627" i="4" s="1"/>
  <c r="L627" i="4" s="1"/>
  <c r="G626" i="4"/>
  <c r="H626" i="4" s="1"/>
  <c r="G625" i="4"/>
  <c r="G624" i="4"/>
  <c r="G623" i="4"/>
  <c r="I623" i="4" s="1"/>
  <c r="L623" i="4" s="1"/>
  <c r="G622" i="4"/>
  <c r="H622" i="4" s="1"/>
  <c r="G621" i="4"/>
  <c r="G620" i="4"/>
  <c r="G619" i="4"/>
  <c r="I619" i="4" s="1"/>
  <c r="L619" i="4" s="1"/>
  <c r="G618" i="4"/>
  <c r="H618" i="4" s="1"/>
  <c r="G617" i="4"/>
  <c r="I617" i="4" s="1"/>
  <c r="L617" i="4" s="1"/>
  <c r="G616" i="4"/>
  <c r="H616" i="4" s="1"/>
  <c r="G615" i="4"/>
  <c r="G614" i="4"/>
  <c r="H614" i="4" s="1"/>
  <c r="G613" i="4"/>
  <c r="I613" i="4" s="1"/>
  <c r="L613" i="4" s="1"/>
  <c r="G612" i="4"/>
  <c r="H612" i="4" s="1"/>
  <c r="G611" i="4"/>
  <c r="G610" i="4"/>
  <c r="H610" i="4" s="1"/>
  <c r="G609" i="4"/>
  <c r="I609" i="4" s="1"/>
  <c r="L609" i="4" s="1"/>
  <c r="G608" i="4"/>
  <c r="H608" i="4" s="1"/>
  <c r="G607" i="4"/>
  <c r="G606" i="4"/>
  <c r="H606" i="4" s="1"/>
  <c r="G605" i="4"/>
  <c r="G604" i="4"/>
  <c r="H604" i="4" s="1"/>
  <c r="G603" i="4"/>
  <c r="G602" i="4"/>
  <c r="H602" i="4" s="1"/>
  <c r="G601" i="4"/>
  <c r="I601" i="4" s="1"/>
  <c r="L601" i="4" s="1"/>
  <c r="G600" i="4"/>
  <c r="H600" i="4" s="1"/>
  <c r="G599" i="4"/>
  <c r="G598" i="4"/>
  <c r="H598" i="4" s="1"/>
  <c r="G597" i="4"/>
  <c r="I597" i="4" s="1"/>
  <c r="L597" i="4" s="1"/>
  <c r="G596" i="4"/>
  <c r="H596" i="4" s="1"/>
  <c r="G595" i="4"/>
  <c r="I595" i="4" s="1"/>
  <c r="L595" i="4" s="1"/>
  <c r="G594" i="4"/>
  <c r="H594" i="4" s="1"/>
  <c r="G593" i="4"/>
  <c r="G592" i="4"/>
  <c r="G591" i="4"/>
  <c r="I591" i="4" s="1"/>
  <c r="L591" i="4" s="1"/>
  <c r="G590" i="4"/>
  <c r="H590" i="4" s="1"/>
  <c r="G589" i="4"/>
  <c r="G588" i="4"/>
  <c r="G587" i="4"/>
  <c r="I587" i="4" s="1"/>
  <c r="L587" i="4" s="1"/>
  <c r="G586" i="4"/>
  <c r="H586" i="4" s="1"/>
  <c r="G585" i="4"/>
  <c r="G584" i="4"/>
  <c r="G583" i="4"/>
  <c r="I583" i="4" s="1"/>
  <c r="L583" i="4" s="1"/>
  <c r="G582" i="4"/>
  <c r="H582" i="4" s="1"/>
  <c r="G581" i="4"/>
  <c r="G580" i="4"/>
  <c r="G579" i="4"/>
  <c r="I579" i="4" s="1"/>
  <c r="L579" i="4" s="1"/>
  <c r="G578" i="4"/>
  <c r="H578" i="4" s="1"/>
  <c r="G577" i="4"/>
  <c r="G576" i="4"/>
  <c r="G575" i="4"/>
  <c r="I575" i="4" s="1"/>
  <c r="L575" i="4" s="1"/>
  <c r="G574" i="4"/>
  <c r="H574" i="4" s="1"/>
  <c r="G573" i="4"/>
  <c r="G572" i="4"/>
  <c r="G571" i="4"/>
  <c r="I571" i="4" s="1"/>
  <c r="L571" i="4" s="1"/>
  <c r="G570" i="4"/>
  <c r="H570" i="4" s="1"/>
  <c r="G569" i="4"/>
  <c r="G568" i="4"/>
  <c r="G567" i="4"/>
  <c r="I567" i="4" s="1"/>
  <c r="L567" i="4" s="1"/>
  <c r="G566" i="4"/>
  <c r="H566" i="4" s="1"/>
  <c r="G565" i="4"/>
  <c r="G564" i="4"/>
  <c r="G563" i="4"/>
  <c r="I563" i="4" s="1"/>
  <c r="L563" i="4" s="1"/>
  <c r="G562" i="4"/>
  <c r="H562" i="4" s="1"/>
  <c r="G561" i="4"/>
  <c r="G560" i="4"/>
  <c r="G559" i="4"/>
  <c r="I559" i="4" s="1"/>
  <c r="L559" i="4" s="1"/>
  <c r="G558" i="4"/>
  <c r="H558" i="4" s="1"/>
  <c r="G557" i="4"/>
  <c r="G556" i="4"/>
  <c r="G555" i="4"/>
  <c r="I555" i="4" s="1"/>
  <c r="L555" i="4" s="1"/>
  <c r="G554" i="4"/>
  <c r="H554" i="4" s="1"/>
  <c r="G553" i="4"/>
  <c r="G552" i="4"/>
  <c r="G551" i="4"/>
  <c r="I551" i="4" s="1"/>
  <c r="L551" i="4" s="1"/>
  <c r="G550" i="4"/>
  <c r="H550" i="4" s="1"/>
  <c r="G549" i="4"/>
  <c r="G548" i="4"/>
  <c r="G547" i="4"/>
  <c r="I547" i="4" s="1"/>
  <c r="L547" i="4" s="1"/>
  <c r="G546" i="4"/>
  <c r="H546" i="4" s="1"/>
  <c r="G545" i="4"/>
  <c r="G544" i="4"/>
  <c r="G543" i="4"/>
  <c r="I543" i="4" s="1"/>
  <c r="L543" i="4" s="1"/>
  <c r="G542" i="4"/>
  <c r="H542" i="4" s="1"/>
  <c r="G541" i="4"/>
  <c r="G540" i="4"/>
  <c r="G539" i="4"/>
  <c r="I539" i="4" s="1"/>
  <c r="L539" i="4" s="1"/>
  <c r="G538" i="4"/>
  <c r="H538" i="4" s="1"/>
  <c r="G537" i="4"/>
  <c r="G536" i="4"/>
  <c r="G535" i="4"/>
  <c r="I535" i="4" s="1"/>
  <c r="L535" i="4" s="1"/>
  <c r="G534" i="4"/>
  <c r="H534" i="4" s="1"/>
  <c r="G533" i="4"/>
  <c r="G532" i="4"/>
  <c r="G531" i="4"/>
  <c r="I531" i="4" s="1"/>
  <c r="L531" i="4" s="1"/>
  <c r="G530" i="4"/>
  <c r="H530" i="4" s="1"/>
  <c r="G529" i="4"/>
  <c r="G528" i="4"/>
  <c r="G527" i="4"/>
  <c r="I527" i="4" s="1"/>
  <c r="L527" i="4" s="1"/>
  <c r="G526" i="4"/>
  <c r="H526" i="4" s="1"/>
  <c r="G525" i="4"/>
  <c r="G524" i="4"/>
  <c r="G523" i="4"/>
  <c r="I523" i="4" s="1"/>
  <c r="L523" i="4" s="1"/>
  <c r="G522" i="4"/>
  <c r="H522" i="4" s="1"/>
  <c r="G521" i="4"/>
  <c r="G520" i="4"/>
  <c r="G519" i="4"/>
  <c r="I519" i="4" s="1"/>
  <c r="L519" i="4" s="1"/>
  <c r="G518" i="4"/>
  <c r="H518" i="4" s="1"/>
  <c r="G517" i="4"/>
  <c r="G516" i="4"/>
  <c r="G515" i="4"/>
  <c r="I515" i="4" s="1"/>
  <c r="L515" i="4" s="1"/>
  <c r="G514" i="4"/>
  <c r="H514" i="4" s="1"/>
  <c r="G513" i="4"/>
  <c r="G512" i="4"/>
  <c r="G511" i="4"/>
  <c r="I511" i="4" s="1"/>
  <c r="L511" i="4" s="1"/>
  <c r="G510" i="4"/>
  <c r="H510" i="4" s="1"/>
  <c r="G509" i="4"/>
  <c r="G508" i="4"/>
  <c r="G507" i="4"/>
  <c r="I507" i="4" s="1"/>
  <c r="L507" i="4" s="1"/>
  <c r="G506" i="4"/>
  <c r="H506" i="4" s="1"/>
  <c r="G505" i="4"/>
  <c r="G504" i="4"/>
  <c r="G503" i="4"/>
  <c r="I503" i="4" s="1"/>
  <c r="L503" i="4" s="1"/>
  <c r="G502" i="4"/>
  <c r="H502" i="4" s="1"/>
  <c r="G501" i="4"/>
  <c r="G500" i="4"/>
  <c r="G499" i="4"/>
  <c r="I499" i="4" s="1"/>
  <c r="L499" i="4" s="1"/>
  <c r="G498" i="4"/>
  <c r="H498" i="4" s="1"/>
  <c r="G497" i="4"/>
  <c r="G496" i="4"/>
  <c r="G495" i="4"/>
  <c r="I495" i="4" s="1"/>
  <c r="L495" i="4" s="1"/>
  <c r="G494" i="4"/>
  <c r="H494" i="4" s="1"/>
  <c r="G493" i="4"/>
  <c r="G492" i="4"/>
  <c r="G491" i="4"/>
  <c r="I491" i="4" s="1"/>
  <c r="L491" i="4" s="1"/>
  <c r="G490" i="4"/>
  <c r="H490" i="4" s="1"/>
  <c r="G489" i="4"/>
  <c r="G488" i="4"/>
  <c r="G487" i="4"/>
  <c r="I487" i="4" s="1"/>
  <c r="L487" i="4" s="1"/>
  <c r="G486" i="4"/>
  <c r="H486" i="4" s="1"/>
  <c r="G485" i="4"/>
  <c r="G484" i="4"/>
  <c r="G483" i="4"/>
  <c r="I483" i="4" s="1"/>
  <c r="L483" i="4" s="1"/>
  <c r="G482" i="4"/>
  <c r="H482" i="4" s="1"/>
  <c r="G481" i="4"/>
  <c r="G480" i="4"/>
  <c r="G479" i="4"/>
  <c r="I479" i="4" s="1"/>
  <c r="L479" i="4" s="1"/>
  <c r="G478" i="4"/>
  <c r="H478" i="4" s="1"/>
  <c r="G477" i="4"/>
  <c r="G476" i="4"/>
  <c r="G475" i="4"/>
  <c r="I475" i="4" s="1"/>
  <c r="L475" i="4" s="1"/>
  <c r="G474" i="4"/>
  <c r="H474" i="4" s="1"/>
  <c r="G473" i="4"/>
  <c r="G472" i="4"/>
  <c r="G471" i="4"/>
  <c r="I471" i="4" s="1"/>
  <c r="L471" i="4" s="1"/>
  <c r="G470" i="4"/>
  <c r="H470" i="4" s="1"/>
  <c r="G469" i="4"/>
  <c r="G468" i="4"/>
  <c r="G467" i="4"/>
  <c r="I467" i="4" s="1"/>
  <c r="L467" i="4" s="1"/>
  <c r="G466" i="4"/>
  <c r="H466" i="4" s="1"/>
  <c r="G465" i="4"/>
  <c r="G464" i="4"/>
  <c r="G463" i="4"/>
  <c r="I463" i="4" s="1"/>
  <c r="L463" i="4" s="1"/>
  <c r="G462" i="4"/>
  <c r="H462" i="4" s="1"/>
  <c r="G461" i="4"/>
  <c r="G460" i="4"/>
  <c r="G459" i="4"/>
  <c r="I459" i="4" s="1"/>
  <c r="L459" i="4" s="1"/>
  <c r="G458" i="4"/>
  <c r="H458" i="4" s="1"/>
  <c r="G457" i="4"/>
  <c r="G456" i="4"/>
  <c r="G455" i="4"/>
  <c r="I455" i="4" s="1"/>
  <c r="L455" i="4" s="1"/>
  <c r="G454" i="4"/>
  <c r="H454" i="4" s="1"/>
  <c r="G453" i="4"/>
  <c r="G452" i="4"/>
  <c r="G451" i="4"/>
  <c r="I451" i="4" s="1"/>
  <c r="L451" i="4" s="1"/>
  <c r="G450" i="4"/>
  <c r="H450" i="4" s="1"/>
  <c r="G449" i="4"/>
  <c r="G448" i="4"/>
  <c r="G447" i="4"/>
  <c r="I447" i="4" s="1"/>
  <c r="L447" i="4" s="1"/>
  <c r="G446" i="4"/>
  <c r="H446" i="4" s="1"/>
  <c r="G445" i="4"/>
  <c r="G444" i="4"/>
  <c r="G443" i="4"/>
  <c r="G442" i="4"/>
  <c r="H442" i="4" s="1"/>
  <c r="G441" i="4"/>
  <c r="I441" i="4" s="1"/>
  <c r="L441" i="4" s="1"/>
  <c r="G440" i="4"/>
  <c r="H440" i="4" s="1"/>
  <c r="G439" i="4"/>
  <c r="G438" i="4"/>
  <c r="H438" i="4" s="1"/>
  <c r="G437" i="4"/>
  <c r="G436" i="4"/>
  <c r="H436" i="4" s="1"/>
  <c r="G435" i="4"/>
  <c r="G434" i="4"/>
  <c r="H434" i="4" s="1"/>
  <c r="G433" i="4"/>
  <c r="I433" i="4" s="1"/>
  <c r="L433" i="4" s="1"/>
  <c r="G432" i="4"/>
  <c r="H432" i="4" s="1"/>
  <c r="G431" i="4"/>
  <c r="I431" i="4" s="1"/>
  <c r="L431" i="4" s="1"/>
  <c r="G430" i="4"/>
  <c r="H430" i="4" s="1"/>
  <c r="G429" i="4"/>
  <c r="G428" i="4"/>
  <c r="G427" i="4"/>
  <c r="I427" i="4" s="1"/>
  <c r="L427" i="4" s="1"/>
  <c r="G426" i="4"/>
  <c r="H426" i="4" s="1"/>
  <c r="G425" i="4"/>
  <c r="G424" i="4"/>
  <c r="G423" i="4"/>
  <c r="G422" i="4"/>
  <c r="H422" i="4" s="1"/>
  <c r="G421" i="4"/>
  <c r="I421" i="4" s="1"/>
  <c r="L421" i="4" s="1"/>
  <c r="G420" i="4"/>
  <c r="H420" i="4" s="1"/>
  <c r="G419" i="4"/>
  <c r="G418" i="4"/>
  <c r="H418" i="4" s="1"/>
  <c r="G417" i="4"/>
  <c r="I417" i="4" s="1"/>
  <c r="L417" i="4" s="1"/>
  <c r="G416" i="4"/>
  <c r="H416" i="4" s="1"/>
  <c r="G415" i="4"/>
  <c r="G414" i="4"/>
  <c r="H414" i="4" s="1"/>
  <c r="G413" i="4"/>
  <c r="G412" i="4"/>
  <c r="H412" i="4" s="1"/>
  <c r="G411" i="4"/>
  <c r="G410" i="4"/>
  <c r="H410" i="4" s="1"/>
  <c r="G409" i="4"/>
  <c r="I409" i="4" s="1"/>
  <c r="L409" i="4" s="1"/>
  <c r="G408" i="4"/>
  <c r="H408" i="4" s="1"/>
  <c r="G407" i="4"/>
  <c r="G406" i="4"/>
  <c r="H406" i="4" s="1"/>
  <c r="G405" i="4"/>
  <c r="I405" i="4" s="1"/>
  <c r="L405" i="4" s="1"/>
  <c r="G404" i="4"/>
  <c r="H404" i="4" s="1"/>
  <c r="G403" i="4"/>
  <c r="G402" i="4"/>
  <c r="G401" i="4"/>
  <c r="I401" i="4" s="1"/>
  <c r="L401" i="4" s="1"/>
  <c r="G400" i="4"/>
  <c r="H400" i="4" s="1"/>
  <c r="G399" i="4"/>
  <c r="G398" i="4"/>
  <c r="G397" i="4"/>
  <c r="I397" i="4" s="1"/>
  <c r="L397" i="4" s="1"/>
  <c r="G396" i="4"/>
  <c r="H396" i="4" s="1"/>
  <c r="G395" i="4"/>
  <c r="G394" i="4"/>
  <c r="G393" i="4"/>
  <c r="G392" i="4"/>
  <c r="G391" i="4"/>
  <c r="G390" i="4"/>
  <c r="H390" i="4" s="1"/>
  <c r="K390" i="4" s="1"/>
  <c r="G389" i="4"/>
  <c r="I389" i="4" s="1"/>
  <c r="G388" i="4"/>
  <c r="H388" i="4" s="1"/>
  <c r="K388" i="4" s="1"/>
  <c r="G387" i="4"/>
  <c r="G386" i="4"/>
  <c r="H386" i="4" s="1"/>
  <c r="K386" i="4" s="1"/>
  <c r="G385" i="4"/>
  <c r="I385" i="4" s="1"/>
  <c r="G384" i="4"/>
  <c r="H384" i="4" s="1"/>
  <c r="K384" i="4" s="1"/>
  <c r="G383" i="4"/>
  <c r="G382" i="4"/>
  <c r="H382" i="4" s="1"/>
  <c r="K382" i="4" s="1"/>
  <c r="G381" i="4"/>
  <c r="I381" i="4" s="1"/>
  <c r="G380" i="4"/>
  <c r="H380" i="4" s="1"/>
  <c r="K380" i="4" s="1"/>
  <c r="G379" i="4"/>
  <c r="G378" i="4"/>
  <c r="H378" i="4" s="1"/>
  <c r="K378" i="4" s="1"/>
  <c r="G377" i="4"/>
  <c r="I377" i="4" s="1"/>
  <c r="G376" i="4"/>
  <c r="H376" i="4" s="1"/>
  <c r="K376" i="4" s="1"/>
  <c r="G375" i="4"/>
  <c r="G374" i="4"/>
  <c r="H374" i="4" s="1"/>
  <c r="K374" i="4" s="1"/>
  <c r="G373" i="4"/>
  <c r="I373" i="4" s="1"/>
  <c r="G372" i="4"/>
  <c r="H372" i="4" s="1"/>
  <c r="K372" i="4" s="1"/>
  <c r="G371" i="4"/>
  <c r="G370" i="4"/>
  <c r="G369" i="4"/>
  <c r="G368" i="4"/>
  <c r="G367" i="4"/>
  <c r="I367" i="4" s="1"/>
  <c r="L367" i="4" s="1"/>
  <c r="G366" i="4"/>
  <c r="H366" i="4" s="1"/>
  <c r="G365" i="4"/>
  <c r="G364" i="4"/>
  <c r="G363" i="4"/>
  <c r="I363" i="4" s="1"/>
  <c r="L363" i="4" s="1"/>
  <c r="G362" i="4"/>
  <c r="H362" i="4" s="1"/>
  <c r="G361" i="4"/>
  <c r="I361" i="4" s="1"/>
  <c r="L361" i="4" s="1"/>
  <c r="G360" i="4"/>
  <c r="H360" i="4" s="1"/>
  <c r="G359" i="4"/>
  <c r="G358" i="4"/>
  <c r="H358" i="4" s="1"/>
  <c r="G357" i="4"/>
  <c r="I357" i="4" s="1"/>
  <c r="L357" i="4" s="1"/>
  <c r="G356" i="4"/>
  <c r="H356" i="4" s="1"/>
  <c r="C356" i="4"/>
  <c r="C357" i="4" s="1"/>
  <c r="C358" i="4" s="1"/>
  <c r="C359" i="4" s="1"/>
  <c r="C360" i="4" s="1"/>
  <c r="C361" i="4" s="1"/>
  <c r="C362" i="4" s="1"/>
  <c r="C363" i="4" s="1"/>
  <c r="C364" i="4" s="1"/>
  <c r="C365" i="4" s="1"/>
  <c r="C366" i="4" s="1"/>
  <c r="C367" i="4" s="1"/>
  <c r="C368" i="4" s="1"/>
  <c r="C369" i="4" s="1"/>
  <c r="C370" i="4" s="1"/>
  <c r="C371" i="4" s="1"/>
  <c r="C372" i="4" s="1"/>
  <c r="C373" i="4" s="1"/>
  <c r="C374" i="4" s="1"/>
  <c r="C375" i="4" s="1"/>
  <c r="C376" i="4" s="1"/>
  <c r="C377" i="4" s="1"/>
  <c r="C378" i="4" s="1"/>
  <c r="C379" i="4" s="1"/>
  <c r="C380" i="4" s="1"/>
  <c r="C381" i="4" s="1"/>
  <c r="C382" i="4" s="1"/>
  <c r="C383" i="4" s="1"/>
  <c r="C384" i="4" s="1"/>
  <c r="C385" i="4" s="1"/>
  <c r="C386" i="4" s="1"/>
  <c r="C387" i="4" s="1"/>
  <c r="C388" i="4" s="1"/>
  <c r="C389" i="4" s="1"/>
  <c r="C390" i="4" s="1"/>
  <c r="C391" i="4" s="1"/>
  <c r="C392" i="4" s="1"/>
  <c r="C393" i="4" s="1"/>
  <c r="C394" i="4" s="1"/>
  <c r="C395" i="4" s="1"/>
  <c r="C396" i="4" s="1"/>
  <c r="C397" i="4" s="1"/>
  <c r="C398" i="4" s="1"/>
  <c r="C399" i="4" s="1"/>
  <c r="C400" i="4" s="1"/>
  <c r="C401" i="4" s="1"/>
  <c r="C402" i="4" s="1"/>
  <c r="C403" i="4" s="1"/>
  <c r="C404" i="4" s="1"/>
  <c r="C405" i="4" s="1"/>
  <c r="C406" i="4" s="1"/>
  <c r="C407" i="4" s="1"/>
  <c r="C408" i="4" s="1"/>
  <c r="C409" i="4" s="1"/>
  <c r="C410" i="4" s="1"/>
  <c r="C411" i="4" s="1"/>
  <c r="C412" i="4" s="1"/>
  <c r="C413" i="4" s="1"/>
  <c r="C414" i="4" s="1"/>
  <c r="C415" i="4" s="1"/>
  <c r="C416" i="4" s="1"/>
  <c r="C417" i="4" s="1"/>
  <c r="C418" i="4" s="1"/>
  <c r="C419" i="4" s="1"/>
  <c r="C420" i="4" s="1"/>
  <c r="C421" i="4" s="1"/>
  <c r="C422" i="4" s="1"/>
  <c r="C423" i="4" s="1"/>
  <c r="C424" i="4" s="1"/>
  <c r="C425" i="4" s="1"/>
  <c r="C426" i="4" s="1"/>
  <c r="C427" i="4" s="1"/>
  <c r="C428" i="4" s="1"/>
  <c r="C429" i="4" s="1"/>
  <c r="C430" i="4" s="1"/>
  <c r="C431" i="4" s="1"/>
  <c r="C432" i="4" s="1"/>
  <c r="C433" i="4" s="1"/>
  <c r="C434" i="4" s="1"/>
  <c r="C435" i="4" s="1"/>
  <c r="C436" i="4" s="1"/>
  <c r="C437" i="4" s="1"/>
  <c r="C438" i="4" s="1"/>
  <c r="C439" i="4" s="1"/>
  <c r="C440" i="4" s="1"/>
  <c r="C441" i="4" s="1"/>
  <c r="C442" i="4" s="1"/>
  <c r="C443" i="4" s="1"/>
  <c r="C444" i="4" s="1"/>
  <c r="C445" i="4" s="1"/>
  <c r="C446" i="4" s="1"/>
  <c r="C447" i="4" s="1"/>
  <c r="C448" i="4" s="1"/>
  <c r="C449" i="4" s="1"/>
  <c r="C450" i="4" s="1"/>
  <c r="C451" i="4" s="1"/>
  <c r="C452" i="4" s="1"/>
  <c r="C453" i="4" s="1"/>
  <c r="C454" i="4" s="1"/>
  <c r="C455" i="4" s="1"/>
  <c r="C456" i="4" s="1"/>
  <c r="C457" i="4" s="1"/>
  <c r="C458" i="4" s="1"/>
  <c r="C459" i="4" s="1"/>
  <c r="C460" i="4" s="1"/>
  <c r="C461" i="4" s="1"/>
  <c r="C462" i="4" s="1"/>
  <c r="C463" i="4" s="1"/>
  <c r="C464" i="4" s="1"/>
  <c r="C465" i="4" s="1"/>
  <c r="C466" i="4" s="1"/>
  <c r="C467" i="4" s="1"/>
  <c r="C468" i="4" s="1"/>
  <c r="C469" i="4" s="1"/>
  <c r="C470" i="4" s="1"/>
  <c r="C471" i="4" s="1"/>
  <c r="C472" i="4" s="1"/>
  <c r="C473" i="4" s="1"/>
  <c r="C474" i="4" s="1"/>
  <c r="C475" i="4" s="1"/>
  <c r="C476" i="4" s="1"/>
  <c r="C477" i="4" s="1"/>
  <c r="C478" i="4" s="1"/>
  <c r="C479" i="4" s="1"/>
  <c r="C480" i="4" s="1"/>
  <c r="C481" i="4" s="1"/>
  <c r="C482" i="4" s="1"/>
  <c r="C483" i="4" s="1"/>
  <c r="C484" i="4" s="1"/>
  <c r="C485" i="4" s="1"/>
  <c r="C486" i="4" s="1"/>
  <c r="C487" i="4" s="1"/>
  <c r="C488" i="4" s="1"/>
  <c r="C489" i="4" s="1"/>
  <c r="C490" i="4" s="1"/>
  <c r="C491" i="4" s="1"/>
  <c r="C492" i="4" s="1"/>
  <c r="C493" i="4" s="1"/>
  <c r="C494" i="4" s="1"/>
  <c r="C495" i="4" s="1"/>
  <c r="C496" i="4" s="1"/>
  <c r="C497" i="4" s="1"/>
  <c r="C498" i="4" s="1"/>
  <c r="C499" i="4" s="1"/>
  <c r="C500" i="4" s="1"/>
  <c r="C501" i="4" s="1"/>
  <c r="C502" i="4" s="1"/>
  <c r="C503" i="4" s="1"/>
  <c r="C504" i="4" s="1"/>
  <c r="C505" i="4" s="1"/>
  <c r="C506" i="4" s="1"/>
  <c r="C507" i="4" s="1"/>
  <c r="C508" i="4" s="1"/>
  <c r="C509" i="4" s="1"/>
  <c r="C510" i="4" s="1"/>
  <c r="C511" i="4" s="1"/>
  <c r="C512" i="4" s="1"/>
  <c r="C513" i="4" s="1"/>
  <c r="C514" i="4" s="1"/>
  <c r="C515" i="4" s="1"/>
  <c r="C516" i="4" s="1"/>
  <c r="C517" i="4" s="1"/>
  <c r="C518" i="4" s="1"/>
  <c r="C519" i="4" s="1"/>
  <c r="C520" i="4" s="1"/>
  <c r="C521" i="4" s="1"/>
  <c r="C522" i="4" s="1"/>
  <c r="C523" i="4" s="1"/>
  <c r="C524" i="4" s="1"/>
  <c r="C525" i="4" s="1"/>
  <c r="C526" i="4" s="1"/>
  <c r="C527" i="4" s="1"/>
  <c r="C528" i="4" s="1"/>
  <c r="C529" i="4" s="1"/>
  <c r="C530" i="4" s="1"/>
  <c r="C531" i="4" s="1"/>
  <c r="C532" i="4" s="1"/>
  <c r="C533" i="4" s="1"/>
  <c r="C534" i="4" s="1"/>
  <c r="C535" i="4" s="1"/>
  <c r="C536" i="4" s="1"/>
  <c r="C537" i="4" s="1"/>
  <c r="C538" i="4" s="1"/>
  <c r="C539" i="4" s="1"/>
  <c r="C540" i="4" s="1"/>
  <c r="C541" i="4" s="1"/>
  <c r="C542" i="4" s="1"/>
  <c r="C543" i="4" s="1"/>
  <c r="C544" i="4" s="1"/>
  <c r="C545" i="4" s="1"/>
  <c r="C546" i="4" s="1"/>
  <c r="C547" i="4" s="1"/>
  <c r="C548" i="4" s="1"/>
  <c r="C549" i="4" s="1"/>
  <c r="C550" i="4" s="1"/>
  <c r="C551" i="4" s="1"/>
  <c r="C552" i="4" s="1"/>
  <c r="C553" i="4" s="1"/>
  <c r="C554" i="4" s="1"/>
  <c r="C555" i="4" s="1"/>
  <c r="C556" i="4" s="1"/>
  <c r="C557" i="4" s="1"/>
  <c r="C558" i="4" s="1"/>
  <c r="C559" i="4" s="1"/>
  <c r="C560" i="4" s="1"/>
  <c r="C561" i="4" s="1"/>
  <c r="C562" i="4" s="1"/>
  <c r="C563" i="4" s="1"/>
  <c r="C564" i="4" s="1"/>
  <c r="C565" i="4" s="1"/>
  <c r="C566" i="4" s="1"/>
  <c r="C567" i="4" s="1"/>
  <c r="C568" i="4" s="1"/>
  <c r="C569" i="4" s="1"/>
  <c r="C570" i="4" s="1"/>
  <c r="C571" i="4" s="1"/>
  <c r="C572" i="4" s="1"/>
  <c r="C573" i="4" s="1"/>
  <c r="C574" i="4" s="1"/>
  <c r="C575" i="4" s="1"/>
  <c r="C576" i="4" s="1"/>
  <c r="C577" i="4" s="1"/>
  <c r="C578" i="4" s="1"/>
  <c r="C579" i="4" s="1"/>
  <c r="C580" i="4" s="1"/>
  <c r="C581" i="4" s="1"/>
  <c r="C582" i="4" s="1"/>
  <c r="C583" i="4" s="1"/>
  <c r="C584" i="4" s="1"/>
  <c r="C585" i="4" s="1"/>
  <c r="C586" i="4" s="1"/>
  <c r="C587" i="4" s="1"/>
  <c r="C588" i="4" s="1"/>
  <c r="C589" i="4" s="1"/>
  <c r="C590" i="4" s="1"/>
  <c r="C591" i="4" s="1"/>
  <c r="C592" i="4" s="1"/>
  <c r="C593" i="4" s="1"/>
  <c r="C594" i="4" s="1"/>
  <c r="C595" i="4" s="1"/>
  <c r="C596" i="4" s="1"/>
  <c r="C597" i="4" s="1"/>
  <c r="C598" i="4" s="1"/>
  <c r="C599" i="4" s="1"/>
  <c r="C600" i="4" s="1"/>
  <c r="C601" i="4" s="1"/>
  <c r="C602" i="4" s="1"/>
  <c r="C603" i="4" s="1"/>
  <c r="C604" i="4" s="1"/>
  <c r="C605" i="4" s="1"/>
  <c r="C606" i="4" s="1"/>
  <c r="C607" i="4" s="1"/>
  <c r="C608" i="4" s="1"/>
  <c r="C609" i="4" s="1"/>
  <c r="C610" i="4" s="1"/>
  <c r="C611" i="4" s="1"/>
  <c r="C612" i="4" s="1"/>
  <c r="C613" i="4" s="1"/>
  <c r="C614" i="4" s="1"/>
  <c r="C615" i="4" s="1"/>
  <c r="C616" i="4" s="1"/>
  <c r="C617" i="4" s="1"/>
  <c r="C618" i="4" s="1"/>
  <c r="C619" i="4" s="1"/>
  <c r="C620" i="4" s="1"/>
  <c r="C621" i="4" s="1"/>
  <c r="C622" i="4" s="1"/>
  <c r="C623" i="4" s="1"/>
  <c r="C624" i="4" s="1"/>
  <c r="C625" i="4" s="1"/>
  <c r="C626" i="4" s="1"/>
  <c r="C627" i="4" s="1"/>
  <c r="C628" i="4" s="1"/>
  <c r="C629" i="4" s="1"/>
  <c r="C630" i="4" s="1"/>
  <c r="C631" i="4" s="1"/>
  <c r="C632" i="4" s="1"/>
  <c r="C633" i="4" s="1"/>
  <c r="C634" i="4" s="1"/>
  <c r="C635" i="4" s="1"/>
  <c r="C636" i="4" s="1"/>
  <c r="C637" i="4" s="1"/>
  <c r="C638" i="4" s="1"/>
  <c r="C639" i="4" s="1"/>
  <c r="C640" i="4" s="1"/>
  <c r="C641" i="4" s="1"/>
  <c r="C642" i="4" s="1"/>
  <c r="C643" i="4" s="1"/>
  <c r="C644" i="4" s="1"/>
  <c r="C645" i="4" s="1"/>
  <c r="C646" i="4" s="1"/>
  <c r="C647" i="4" s="1"/>
  <c r="C648" i="4" s="1"/>
  <c r="C649" i="4" s="1"/>
  <c r="C650" i="4" s="1"/>
  <c r="C651" i="4" s="1"/>
  <c r="C652" i="4" s="1"/>
  <c r="C653" i="4" s="1"/>
  <c r="C654" i="4" s="1"/>
  <c r="C655" i="4" s="1"/>
  <c r="C656" i="4" s="1"/>
  <c r="C657" i="4" s="1"/>
  <c r="C658" i="4" s="1"/>
  <c r="C659" i="4" s="1"/>
  <c r="C660" i="4" s="1"/>
  <c r="C661" i="4" s="1"/>
  <c r="C662" i="4" s="1"/>
  <c r="C663" i="4" s="1"/>
  <c r="C664" i="4" s="1"/>
  <c r="C665" i="4" s="1"/>
  <c r="C666" i="4" s="1"/>
  <c r="C667" i="4" s="1"/>
  <c r="C668" i="4" s="1"/>
  <c r="C669" i="4" s="1"/>
  <c r="C670" i="4" s="1"/>
  <c r="C671" i="4" s="1"/>
  <c r="C672" i="4" s="1"/>
  <c r="C673" i="4" s="1"/>
  <c r="C674" i="4" s="1"/>
  <c r="C675" i="4" s="1"/>
  <c r="C676" i="4" s="1"/>
  <c r="C677" i="4" s="1"/>
  <c r="C678" i="4" s="1"/>
  <c r="C679" i="4" s="1"/>
  <c r="C680" i="4" s="1"/>
  <c r="C681" i="4" s="1"/>
  <c r="C682" i="4" s="1"/>
  <c r="C683" i="4" s="1"/>
  <c r="C684" i="4" s="1"/>
  <c r="C685" i="4" s="1"/>
  <c r="C686" i="4" s="1"/>
  <c r="C687" i="4" s="1"/>
  <c r="C688" i="4" s="1"/>
  <c r="C689" i="4" s="1"/>
  <c r="C690" i="4" s="1"/>
  <c r="C691" i="4" s="1"/>
  <c r="C692" i="4" s="1"/>
  <c r="C693" i="4" s="1"/>
  <c r="C694" i="4" s="1"/>
  <c r="C695" i="4" s="1"/>
  <c r="C696" i="4" s="1"/>
  <c r="C697" i="4" s="1"/>
  <c r="C698" i="4" s="1"/>
  <c r="C699" i="4" s="1"/>
  <c r="C700" i="4" s="1"/>
  <c r="C701" i="4" s="1"/>
  <c r="C702" i="4" s="1"/>
  <c r="C703" i="4" s="1"/>
  <c r="C704" i="4" s="1"/>
  <c r="C705" i="4" s="1"/>
  <c r="C706" i="4" s="1"/>
  <c r="C707" i="4" s="1"/>
  <c r="C708" i="4" s="1"/>
  <c r="C709" i="4" s="1"/>
  <c r="C710" i="4" s="1"/>
  <c r="C711" i="4" s="1"/>
  <c r="C712" i="4" s="1"/>
  <c r="C713" i="4" s="1"/>
  <c r="C714" i="4" s="1"/>
  <c r="C715" i="4" s="1"/>
  <c r="C716" i="4" s="1"/>
  <c r="C717" i="4" s="1"/>
  <c r="C718" i="4" s="1"/>
  <c r="C719" i="4" s="1"/>
  <c r="C720" i="4" s="1"/>
  <c r="C721" i="4" s="1"/>
  <c r="C722" i="4" s="1"/>
  <c r="C723" i="4" s="1"/>
  <c r="C724" i="4" s="1"/>
  <c r="C725" i="4" s="1"/>
  <c r="C726" i="4" s="1"/>
  <c r="C727" i="4" s="1"/>
  <c r="C728" i="4" s="1"/>
  <c r="C729" i="4" s="1"/>
  <c r="C730" i="4" s="1"/>
  <c r="C731" i="4" s="1"/>
  <c r="C732" i="4" s="1"/>
  <c r="C733" i="4" s="1"/>
  <c r="C734" i="4" s="1"/>
  <c r="C735" i="4" s="1"/>
  <c r="C736" i="4" s="1"/>
  <c r="C737" i="4" s="1"/>
  <c r="C738" i="4" s="1"/>
  <c r="C739" i="4" s="1"/>
  <c r="C740" i="4" s="1"/>
  <c r="C741" i="4" s="1"/>
  <c r="C742" i="4" s="1"/>
  <c r="C743" i="4" s="1"/>
  <c r="C744" i="4" s="1"/>
  <c r="C745" i="4" s="1"/>
  <c r="C746" i="4" s="1"/>
  <c r="C747" i="4" s="1"/>
  <c r="C748" i="4" s="1"/>
  <c r="C749" i="4" s="1"/>
  <c r="C750" i="4" s="1"/>
  <c r="C751" i="4" s="1"/>
  <c r="C752" i="4" s="1"/>
  <c r="C753" i="4" s="1"/>
  <c r="C754" i="4" s="1"/>
  <c r="C755" i="4" s="1"/>
  <c r="C756" i="4" s="1"/>
  <c r="C757" i="4" s="1"/>
  <c r="C758" i="4" s="1"/>
  <c r="C759" i="4" s="1"/>
  <c r="C760" i="4" s="1"/>
  <c r="C761" i="4" s="1"/>
  <c r="C762" i="4" s="1"/>
  <c r="C763" i="4" s="1"/>
  <c r="C764" i="4" s="1"/>
  <c r="C765" i="4" s="1"/>
  <c r="C766" i="4" s="1"/>
  <c r="C767" i="4" s="1"/>
  <c r="C768" i="4" s="1"/>
  <c r="C769" i="4" s="1"/>
  <c r="C770" i="4" s="1"/>
  <c r="C771" i="4" s="1"/>
  <c r="C772" i="4" s="1"/>
  <c r="C773" i="4" s="1"/>
  <c r="C774" i="4" s="1"/>
  <c r="C775" i="4" s="1"/>
  <c r="C776" i="4" s="1"/>
  <c r="C777" i="4" s="1"/>
  <c r="C778" i="4" s="1"/>
  <c r="C779" i="4" s="1"/>
  <c r="C780" i="4" s="1"/>
  <c r="C781" i="4" s="1"/>
  <c r="C782" i="4" s="1"/>
  <c r="C783" i="4" s="1"/>
  <c r="C784" i="4" s="1"/>
  <c r="C785" i="4" s="1"/>
  <c r="C786" i="4" s="1"/>
  <c r="C787" i="4" s="1"/>
  <c r="C788" i="4" s="1"/>
  <c r="C789" i="4" s="1"/>
  <c r="C790" i="4" s="1"/>
  <c r="C791" i="4" s="1"/>
  <c r="C792" i="4" s="1"/>
  <c r="C793" i="4" s="1"/>
  <c r="C794" i="4" s="1"/>
  <c r="C795" i="4" s="1"/>
  <c r="C796" i="4" s="1"/>
  <c r="C797" i="4" s="1"/>
  <c r="C798" i="4" s="1"/>
  <c r="C799" i="4" s="1"/>
  <c r="C800" i="4" s="1"/>
  <c r="C801" i="4" s="1"/>
  <c r="C802" i="4" s="1"/>
  <c r="C803" i="4" s="1"/>
  <c r="C804" i="4" s="1"/>
  <c r="C805" i="4" s="1"/>
  <c r="C806" i="4" s="1"/>
  <c r="C807" i="4" s="1"/>
  <c r="C808" i="4" s="1"/>
  <c r="C809" i="4" s="1"/>
  <c r="C810" i="4" s="1"/>
  <c r="C811" i="4" s="1"/>
  <c r="C812" i="4" s="1"/>
  <c r="C813" i="4" s="1"/>
  <c r="C814" i="4" s="1"/>
  <c r="C815" i="4" s="1"/>
  <c r="C816" i="4" s="1"/>
  <c r="C817" i="4" s="1"/>
  <c r="C818" i="4" s="1"/>
  <c r="C819" i="4" s="1"/>
  <c r="C820" i="4" s="1"/>
  <c r="C821" i="4" s="1"/>
  <c r="C822" i="4" s="1"/>
  <c r="C823" i="4" s="1"/>
  <c r="C824" i="4" s="1"/>
  <c r="C825" i="4" s="1"/>
  <c r="C826" i="4" s="1"/>
  <c r="C827" i="4" s="1"/>
  <c r="C828" i="4" s="1"/>
  <c r="C829" i="4" s="1"/>
  <c r="C830" i="4" s="1"/>
  <c r="C831" i="4" s="1"/>
  <c r="C832" i="4" s="1"/>
  <c r="C833" i="4" s="1"/>
  <c r="C834" i="4" s="1"/>
  <c r="C835" i="4" s="1"/>
  <c r="C836" i="4" s="1"/>
  <c r="C837" i="4" s="1"/>
  <c r="C838" i="4" s="1"/>
  <c r="C839" i="4" s="1"/>
  <c r="C840" i="4" s="1"/>
  <c r="C841" i="4" s="1"/>
  <c r="C842" i="4" s="1"/>
  <c r="C843" i="4" s="1"/>
  <c r="C844" i="4" s="1"/>
  <c r="C845" i="4" s="1"/>
  <c r="C846" i="4" s="1"/>
  <c r="C847" i="4" s="1"/>
  <c r="C848" i="4" s="1"/>
  <c r="C849" i="4" s="1"/>
  <c r="C850" i="4" s="1"/>
  <c r="C851" i="4" s="1"/>
  <c r="C852" i="4" s="1"/>
  <c r="C853" i="4" s="1"/>
  <c r="C854" i="4" s="1"/>
  <c r="C855" i="4" s="1"/>
  <c r="C856" i="4" s="1"/>
  <c r="C857" i="4" s="1"/>
  <c r="C858" i="4" s="1"/>
  <c r="C859" i="4" s="1"/>
  <c r="C860" i="4" s="1"/>
  <c r="C861" i="4" s="1"/>
  <c r="C862" i="4" s="1"/>
  <c r="C863" i="4" s="1"/>
  <c r="C864" i="4" s="1"/>
  <c r="C865" i="4" s="1"/>
  <c r="C866" i="4" s="1"/>
  <c r="C867" i="4" s="1"/>
  <c r="C868" i="4" s="1"/>
  <c r="C869" i="4" s="1"/>
  <c r="C870" i="4" s="1"/>
  <c r="C871" i="4" s="1"/>
  <c r="C872" i="4" s="1"/>
  <c r="C873" i="4" s="1"/>
  <c r="C874" i="4" s="1"/>
  <c r="C875" i="4" s="1"/>
  <c r="C876" i="4" s="1"/>
  <c r="C877" i="4" s="1"/>
  <c r="C878" i="4" s="1"/>
  <c r="C879" i="4" s="1"/>
  <c r="C880" i="4" s="1"/>
  <c r="C881" i="4" s="1"/>
  <c r="C882" i="4" s="1"/>
  <c r="C883" i="4" s="1"/>
  <c r="C884" i="4" s="1"/>
  <c r="C885" i="4" s="1"/>
  <c r="C886" i="4" s="1"/>
  <c r="C887" i="4" s="1"/>
  <c r="C888" i="4" s="1"/>
  <c r="C889" i="4" s="1"/>
  <c r="C890" i="4" s="1"/>
  <c r="C891" i="4" s="1"/>
  <c r="C892" i="4" s="1"/>
  <c r="C893" i="4" s="1"/>
  <c r="C894" i="4" s="1"/>
  <c r="C895" i="4" s="1"/>
  <c r="C896" i="4" s="1"/>
  <c r="C897" i="4" s="1"/>
  <c r="C898" i="4" s="1"/>
  <c r="C899" i="4" s="1"/>
  <c r="C900" i="4" s="1"/>
  <c r="C901" i="4" s="1"/>
  <c r="C902" i="4" s="1"/>
  <c r="C903" i="4" s="1"/>
  <c r="C904" i="4" s="1"/>
  <c r="C905" i="4" s="1"/>
  <c r="C906" i="4" s="1"/>
  <c r="C907" i="4" s="1"/>
  <c r="C908" i="4" s="1"/>
  <c r="C909" i="4" s="1"/>
  <c r="C910" i="4" s="1"/>
  <c r="C911" i="4" s="1"/>
  <c r="C912" i="4" s="1"/>
  <c r="C913" i="4" s="1"/>
  <c r="C914" i="4" s="1"/>
  <c r="C915" i="4" s="1"/>
  <c r="C916" i="4" s="1"/>
  <c r="C917" i="4" s="1"/>
  <c r="C918" i="4" s="1"/>
  <c r="C919" i="4" s="1"/>
  <c r="C920" i="4" s="1"/>
  <c r="C921" i="4" s="1"/>
  <c r="C922" i="4" s="1"/>
  <c r="C923" i="4" s="1"/>
  <c r="C924" i="4" s="1"/>
  <c r="C925" i="4" s="1"/>
  <c r="C926" i="4" s="1"/>
  <c r="C927" i="4" s="1"/>
  <c r="C928" i="4" s="1"/>
  <c r="C929" i="4" s="1"/>
  <c r="C930" i="4" s="1"/>
  <c r="C931" i="4" s="1"/>
  <c r="C932" i="4" s="1"/>
  <c r="C933" i="4" s="1"/>
  <c r="C934" i="4" s="1"/>
  <c r="C935" i="4" s="1"/>
  <c r="C936" i="4" s="1"/>
  <c r="C937" i="4" s="1"/>
  <c r="C938" i="4" s="1"/>
  <c r="C939" i="4" s="1"/>
  <c r="C940" i="4" s="1"/>
  <c r="C941" i="4" s="1"/>
  <c r="C942" i="4" s="1"/>
  <c r="C943" i="4" s="1"/>
  <c r="C944" i="4" s="1"/>
  <c r="C945" i="4" s="1"/>
  <c r="C946" i="4" s="1"/>
  <c r="C947" i="4" s="1"/>
  <c r="C948" i="4" s="1"/>
  <c r="C949" i="4" s="1"/>
  <c r="C950" i="4" s="1"/>
  <c r="C951" i="4" s="1"/>
  <c r="C952" i="4" s="1"/>
  <c r="C953" i="4" s="1"/>
  <c r="C954" i="4" s="1"/>
  <c r="C955" i="4" s="1"/>
  <c r="C956" i="4" s="1"/>
  <c r="C957" i="4" s="1"/>
  <c r="C958" i="4" s="1"/>
  <c r="C959" i="4" s="1"/>
  <c r="C960" i="4" s="1"/>
  <c r="C961" i="4" s="1"/>
  <c r="C962" i="4" s="1"/>
  <c r="C963" i="4" s="1"/>
  <c r="C964" i="4" s="1"/>
  <c r="C965" i="4" s="1"/>
  <c r="C966" i="4" s="1"/>
  <c r="C967" i="4" s="1"/>
  <c r="C968" i="4" s="1"/>
  <c r="C969" i="4" s="1"/>
  <c r="C970" i="4" s="1"/>
  <c r="C971" i="4" s="1"/>
  <c r="C972" i="4" s="1"/>
  <c r="C973" i="4" s="1"/>
  <c r="C974" i="4" s="1"/>
  <c r="C975" i="4" s="1"/>
  <c r="C976" i="4" s="1"/>
  <c r="C977" i="4" s="1"/>
  <c r="C978" i="4" s="1"/>
  <c r="C979" i="4" s="1"/>
  <c r="C980" i="4" s="1"/>
  <c r="C981" i="4" s="1"/>
  <c r="C982" i="4" s="1"/>
  <c r="C983" i="4" s="1"/>
  <c r="C984" i="4" s="1"/>
  <c r="C985" i="4" s="1"/>
  <c r="C986" i="4" s="1"/>
  <c r="C987" i="4" s="1"/>
  <c r="C988" i="4" s="1"/>
  <c r="C989" i="4" s="1"/>
  <c r="C990" i="4" s="1"/>
  <c r="C991" i="4" s="1"/>
  <c r="C992" i="4" s="1"/>
  <c r="C993" i="4" s="1"/>
  <c r="C994" i="4" s="1"/>
  <c r="C995" i="4" s="1"/>
  <c r="C996" i="4" s="1"/>
  <c r="C997" i="4" s="1"/>
  <c r="C998" i="4" s="1"/>
  <c r="C999" i="4" s="1"/>
  <c r="C1000" i="4" s="1"/>
  <c r="C1001" i="4" s="1"/>
  <c r="C1002" i="4" s="1"/>
  <c r="C1003" i="4" s="1"/>
  <c r="C1004" i="4" s="1"/>
  <c r="C1005" i="4" s="1"/>
  <c r="C1006" i="4" s="1"/>
  <c r="C1007" i="4" s="1"/>
  <c r="C1008" i="4" s="1"/>
  <c r="C1009" i="4" s="1"/>
  <c r="C1010" i="4" s="1"/>
  <c r="C1011" i="4" s="1"/>
  <c r="C1012" i="4" s="1"/>
  <c r="C1013" i="4" s="1"/>
  <c r="C1014" i="4" s="1"/>
  <c r="C1015" i="4" s="1"/>
  <c r="C1016" i="4" s="1"/>
  <c r="C1017" i="4" s="1"/>
  <c r="C1018" i="4" s="1"/>
  <c r="C1019" i="4" s="1"/>
  <c r="C1020" i="4" s="1"/>
  <c r="C1021" i="4" s="1"/>
  <c r="C1022" i="4" s="1"/>
  <c r="C1023" i="4" s="1"/>
  <c r="C1024" i="4" s="1"/>
  <c r="C1025" i="4" s="1"/>
  <c r="C1026" i="4" s="1"/>
  <c r="C1027" i="4" s="1"/>
  <c r="C1028" i="4" s="1"/>
  <c r="C1029" i="4" s="1"/>
  <c r="C1030" i="4" s="1"/>
  <c r="C1031" i="4" s="1"/>
  <c r="C1032" i="4" s="1"/>
  <c r="C1033" i="4" s="1"/>
  <c r="C1034" i="4" s="1"/>
  <c r="C1035" i="4" s="1"/>
  <c r="C1036" i="4" s="1"/>
  <c r="C1037" i="4" s="1"/>
  <c r="C1038" i="4" s="1"/>
  <c r="C1039" i="4" s="1"/>
  <c r="C1040" i="4" s="1"/>
  <c r="C1041" i="4" s="1"/>
  <c r="C1042" i="4" s="1"/>
  <c r="C1043" i="4" s="1"/>
  <c r="C1044" i="4" s="1"/>
  <c r="C1045" i="4" s="1"/>
  <c r="C1046" i="4" s="1"/>
  <c r="C1047" i="4" s="1"/>
  <c r="C1048" i="4" s="1"/>
  <c r="C1049" i="4" s="1"/>
  <c r="C1050" i="4" s="1"/>
  <c r="C1051" i="4" s="1"/>
  <c r="C1052" i="4" s="1"/>
  <c r="C1053" i="4" s="1"/>
  <c r="C1054" i="4" s="1"/>
  <c r="C1055" i="4" s="1"/>
  <c r="C1056" i="4" s="1"/>
  <c r="C1057" i="4" s="1"/>
  <c r="C1058" i="4" s="1"/>
  <c r="C1059" i="4" s="1"/>
  <c r="C1060" i="4" s="1"/>
  <c r="C1061" i="4" s="1"/>
  <c r="C1062" i="4" s="1"/>
  <c r="C1063" i="4" s="1"/>
  <c r="C1064" i="4" s="1"/>
  <c r="C1065" i="4" s="1"/>
  <c r="C1066" i="4" s="1"/>
  <c r="C1067" i="4" s="1"/>
  <c r="C1068" i="4" s="1"/>
  <c r="C1069" i="4" s="1"/>
  <c r="C1070" i="4" s="1"/>
  <c r="C1071" i="4" s="1"/>
  <c r="C1072" i="4" s="1"/>
  <c r="C1073" i="4" s="1"/>
  <c r="C1074" i="4" s="1"/>
  <c r="C1075" i="4" s="1"/>
  <c r="C1076" i="4" s="1"/>
  <c r="C1077" i="4" s="1"/>
  <c r="C1078" i="4" s="1"/>
  <c r="C1079" i="4" s="1"/>
  <c r="C1080" i="4" s="1"/>
  <c r="C1081" i="4" s="1"/>
  <c r="C1082" i="4" s="1"/>
  <c r="C1083" i="4" s="1"/>
  <c r="C1084" i="4" s="1"/>
  <c r="C1085" i="4" s="1"/>
  <c r="C1086" i="4" s="1"/>
  <c r="C1087" i="4" s="1"/>
  <c r="C1088" i="4" s="1"/>
  <c r="C1089" i="4" s="1"/>
  <c r="C1090" i="4" s="1"/>
  <c r="C1091" i="4" s="1"/>
  <c r="C1092" i="4" s="1"/>
  <c r="C1093" i="4" s="1"/>
  <c r="C1094" i="4" s="1"/>
  <c r="C1095" i="4" s="1"/>
  <c r="C1096" i="4" s="1"/>
  <c r="C1097" i="4" s="1"/>
  <c r="C1098" i="4" s="1"/>
  <c r="C1099" i="4" s="1"/>
  <c r="C1100" i="4" s="1"/>
  <c r="C1101" i="4" s="1"/>
  <c r="C1102" i="4" s="1"/>
  <c r="C1103" i="4" s="1"/>
  <c r="C1104" i="4" s="1"/>
  <c r="C1105" i="4" s="1"/>
  <c r="C1106" i="4" s="1"/>
  <c r="C1107" i="4" s="1"/>
  <c r="C1108" i="4" s="1"/>
  <c r="C1109" i="4" s="1"/>
  <c r="C1110" i="4" s="1"/>
  <c r="C1111" i="4" s="1"/>
  <c r="C1112" i="4" s="1"/>
  <c r="C1113" i="4" s="1"/>
  <c r="C1114" i="4" s="1"/>
  <c r="C1115" i="4" s="1"/>
  <c r="C1116" i="4" s="1"/>
  <c r="C1117" i="4" s="1"/>
  <c r="C1118" i="4" s="1"/>
  <c r="C1119" i="4" s="1"/>
  <c r="C1120" i="4" s="1"/>
  <c r="C1121" i="4" s="1"/>
  <c r="C1122" i="4" s="1"/>
  <c r="C1123" i="4" s="1"/>
  <c r="C1124" i="4" s="1"/>
  <c r="C1125" i="4" s="1"/>
  <c r="C1126" i="4" s="1"/>
  <c r="C1127" i="4" s="1"/>
  <c r="C1128" i="4" s="1"/>
  <c r="C1129" i="4" s="1"/>
  <c r="C1130" i="4" s="1"/>
  <c r="C1131" i="4" s="1"/>
  <c r="C1132" i="4" s="1"/>
  <c r="C1133" i="4" s="1"/>
  <c r="C1134" i="4" s="1"/>
  <c r="C1135" i="4" s="1"/>
  <c r="C1136" i="4" s="1"/>
  <c r="C1137" i="4" s="1"/>
  <c r="C1138" i="4" s="1"/>
  <c r="C1139" i="4" s="1"/>
  <c r="C1140" i="4" s="1"/>
  <c r="C1141" i="4" s="1"/>
  <c r="C1142" i="4" s="1"/>
  <c r="C1143" i="4" s="1"/>
  <c r="C1144" i="4" s="1"/>
  <c r="C1145" i="4" s="1"/>
  <c r="C1146" i="4" s="1"/>
  <c r="C1147" i="4" s="1"/>
  <c r="C1148" i="4" s="1"/>
  <c r="C1149" i="4" s="1"/>
  <c r="C1150" i="4" s="1"/>
  <c r="C1151" i="4" s="1"/>
  <c r="C1152" i="4" s="1"/>
  <c r="C1153" i="4" s="1"/>
  <c r="C1154" i="4" s="1"/>
  <c r="C1155" i="4" s="1"/>
  <c r="C1156" i="4" s="1"/>
  <c r="C1157" i="4" s="1"/>
  <c r="C1158" i="4" s="1"/>
  <c r="C1159" i="4" s="1"/>
  <c r="C1160" i="4" s="1"/>
  <c r="C1161" i="4" s="1"/>
  <c r="C1162" i="4" s="1"/>
  <c r="C1163" i="4" s="1"/>
  <c r="C1164" i="4" s="1"/>
  <c r="C1165" i="4" s="1"/>
  <c r="C1166" i="4" s="1"/>
  <c r="C1167" i="4" s="1"/>
  <c r="C1168" i="4" s="1"/>
  <c r="C1169" i="4" s="1"/>
  <c r="C1170" i="4" s="1"/>
  <c r="C1171" i="4" s="1"/>
  <c r="C1172" i="4" s="1"/>
  <c r="C1173" i="4" s="1"/>
  <c r="C1174" i="4" s="1"/>
  <c r="C1175" i="4" s="1"/>
  <c r="C1176" i="4" s="1"/>
  <c r="C1177" i="4" s="1"/>
  <c r="C1178" i="4" s="1"/>
  <c r="C1179" i="4" s="1"/>
  <c r="C1180" i="4" s="1"/>
  <c r="C1181" i="4" s="1"/>
  <c r="C1182" i="4" s="1"/>
  <c r="C1183" i="4" s="1"/>
  <c r="C1184" i="4" s="1"/>
  <c r="C1185" i="4" s="1"/>
  <c r="C1186" i="4" s="1"/>
  <c r="C1187" i="4" s="1"/>
  <c r="C1188" i="4" s="1"/>
  <c r="C1189" i="4" s="1"/>
  <c r="C1190" i="4" s="1"/>
  <c r="C1191" i="4" s="1"/>
  <c r="C1192" i="4" s="1"/>
  <c r="C1193" i="4" s="1"/>
  <c r="C1194" i="4" s="1"/>
  <c r="C1195" i="4" s="1"/>
  <c r="C1196" i="4" s="1"/>
  <c r="C1197" i="4" s="1"/>
  <c r="C1198" i="4" s="1"/>
  <c r="C1199" i="4" s="1"/>
  <c r="C1200" i="4" s="1"/>
  <c r="C1201" i="4" s="1"/>
  <c r="C1202" i="4" s="1"/>
  <c r="C1203" i="4" s="1"/>
  <c r="C1204" i="4" s="1"/>
  <c r="C1205" i="4" s="1"/>
  <c r="C1206" i="4" s="1"/>
  <c r="C1207" i="4" s="1"/>
  <c r="C1208" i="4" s="1"/>
  <c r="C1209" i="4" s="1"/>
  <c r="C1210" i="4" s="1"/>
  <c r="C1211" i="4" s="1"/>
  <c r="C1212" i="4" s="1"/>
  <c r="C1213" i="4" s="1"/>
  <c r="C1214" i="4" s="1"/>
  <c r="C1215" i="4" s="1"/>
  <c r="C1216" i="4" s="1"/>
  <c r="C1217" i="4" s="1"/>
  <c r="C1218" i="4" s="1"/>
  <c r="C1219" i="4" s="1"/>
  <c r="C1220" i="4" s="1"/>
  <c r="C1221" i="4" s="1"/>
  <c r="C1222" i="4" s="1"/>
  <c r="C1223" i="4" s="1"/>
  <c r="C1224" i="4" s="1"/>
  <c r="C1225" i="4" s="1"/>
  <c r="C1226" i="4" s="1"/>
  <c r="C1227" i="4" s="1"/>
  <c r="C1228" i="4" s="1"/>
  <c r="C1229" i="4" s="1"/>
  <c r="C1230" i="4" s="1"/>
  <c r="C1231" i="4" s="1"/>
  <c r="C1232" i="4" s="1"/>
  <c r="C1233" i="4" s="1"/>
  <c r="C1234" i="4" s="1"/>
  <c r="C1235" i="4" s="1"/>
  <c r="C1236" i="4" s="1"/>
  <c r="C1237" i="4" s="1"/>
  <c r="C1238" i="4" s="1"/>
  <c r="C1239" i="4" s="1"/>
  <c r="C1240" i="4" s="1"/>
  <c r="C1241" i="4" s="1"/>
  <c r="C1242" i="4" s="1"/>
  <c r="C1243" i="4" s="1"/>
  <c r="C1244" i="4" s="1"/>
  <c r="C1245" i="4" s="1"/>
  <c r="C1246" i="4" s="1"/>
  <c r="C1247" i="4" s="1"/>
  <c r="C1248" i="4" s="1"/>
  <c r="C1249" i="4" s="1"/>
  <c r="C1250" i="4" s="1"/>
  <c r="C1251" i="4" s="1"/>
  <c r="C1252" i="4" s="1"/>
  <c r="C1253" i="4" s="1"/>
  <c r="C1254" i="4" s="1"/>
  <c r="C1255" i="4" s="1"/>
  <c r="C1256" i="4" s="1"/>
  <c r="C1257" i="4" s="1"/>
  <c r="C1258" i="4" s="1"/>
  <c r="C1259" i="4" s="1"/>
  <c r="C1260" i="4" s="1"/>
  <c r="C1261" i="4" s="1"/>
  <c r="C1262" i="4" s="1"/>
  <c r="C1263" i="4" s="1"/>
  <c r="C1264" i="4" s="1"/>
  <c r="C1265" i="4" s="1"/>
  <c r="C1266" i="4" s="1"/>
  <c r="C1267" i="4" s="1"/>
  <c r="C1268" i="4" s="1"/>
  <c r="C1269" i="4" s="1"/>
  <c r="C1270" i="4" s="1"/>
  <c r="C1271" i="4" s="1"/>
  <c r="C1272" i="4" s="1"/>
  <c r="C1273" i="4" s="1"/>
  <c r="C1274" i="4" s="1"/>
  <c r="C1275" i="4" s="1"/>
  <c r="C1276" i="4" s="1"/>
  <c r="C1277" i="4" s="1"/>
  <c r="C1278" i="4" s="1"/>
  <c r="C1279" i="4" s="1"/>
  <c r="C1280" i="4" s="1"/>
  <c r="C1281" i="4" s="1"/>
  <c r="C1282" i="4" s="1"/>
  <c r="C1283" i="4" s="1"/>
  <c r="C1284" i="4" s="1"/>
  <c r="C1285" i="4" s="1"/>
  <c r="C1286" i="4" s="1"/>
  <c r="C1287" i="4" s="1"/>
  <c r="C1288" i="4" s="1"/>
  <c r="C1289" i="4" s="1"/>
  <c r="C1290" i="4" s="1"/>
  <c r="C1291" i="4" s="1"/>
  <c r="C1292" i="4" s="1"/>
  <c r="C1293" i="4" s="1"/>
  <c r="C1294" i="4" s="1"/>
  <c r="C1295" i="4" s="1"/>
  <c r="C1296" i="4" s="1"/>
  <c r="C1297" i="4" s="1"/>
  <c r="C1298" i="4" s="1"/>
  <c r="C1299" i="4" s="1"/>
  <c r="C1300" i="4" s="1"/>
  <c r="C1301" i="4" s="1"/>
  <c r="C1302" i="4" s="1"/>
  <c r="C1303" i="4" s="1"/>
  <c r="C1304" i="4" s="1"/>
  <c r="C1305" i="4" s="1"/>
  <c r="C1306" i="4" s="1"/>
  <c r="C1307" i="4" s="1"/>
  <c r="C1308" i="4" s="1"/>
  <c r="C1309" i="4" s="1"/>
  <c r="C1310" i="4" s="1"/>
  <c r="C1311" i="4" s="1"/>
  <c r="C1312" i="4" s="1"/>
  <c r="C1313" i="4" s="1"/>
  <c r="C1314" i="4" s="1"/>
  <c r="C1315" i="4" s="1"/>
  <c r="C1316" i="4" s="1"/>
  <c r="C1317" i="4" s="1"/>
  <c r="C1318" i="4" s="1"/>
  <c r="C1319" i="4" s="1"/>
  <c r="C1320" i="4" s="1"/>
  <c r="C1321" i="4" s="1"/>
  <c r="C1322" i="4" s="1"/>
  <c r="C1323" i="4" s="1"/>
  <c r="C1324" i="4" s="1"/>
  <c r="C1325" i="4" s="1"/>
  <c r="C1326" i="4" s="1"/>
  <c r="C1327" i="4" s="1"/>
  <c r="C1328" i="4" s="1"/>
  <c r="C1329" i="4" s="1"/>
  <c r="C1330" i="4" s="1"/>
  <c r="C1331" i="4" s="1"/>
  <c r="C1332" i="4" s="1"/>
  <c r="C1333" i="4" s="1"/>
  <c r="C1334" i="4" s="1"/>
  <c r="C1335" i="4" s="1"/>
  <c r="C1336" i="4" s="1"/>
  <c r="C1337" i="4" s="1"/>
  <c r="C1338" i="4" s="1"/>
  <c r="C1339" i="4" s="1"/>
  <c r="C1340" i="4" s="1"/>
  <c r="C1341" i="4" s="1"/>
  <c r="C1342" i="4" s="1"/>
  <c r="C1343" i="4" s="1"/>
  <c r="C1344" i="4" s="1"/>
  <c r="C1345" i="4" s="1"/>
  <c r="C1346" i="4" s="1"/>
  <c r="C1347" i="4" s="1"/>
  <c r="C1348" i="4" s="1"/>
  <c r="C1349" i="4" s="1"/>
  <c r="C1350" i="4" s="1"/>
  <c r="C1351" i="4" s="1"/>
  <c r="C1352" i="4" s="1"/>
  <c r="C1353" i="4" s="1"/>
  <c r="C1354" i="4" s="1"/>
  <c r="C1355" i="4" s="1"/>
  <c r="C1356" i="4" s="1"/>
  <c r="C1357" i="4" s="1"/>
  <c r="C1358" i="4" s="1"/>
  <c r="C1359" i="4" s="1"/>
  <c r="C1360" i="4" s="1"/>
  <c r="C1361" i="4" s="1"/>
  <c r="C1362" i="4" s="1"/>
  <c r="C1363" i="4" s="1"/>
  <c r="C1364" i="4" s="1"/>
  <c r="C1365" i="4" s="1"/>
  <c r="C1366" i="4" s="1"/>
  <c r="C1367" i="4" s="1"/>
  <c r="C1368" i="4" s="1"/>
  <c r="C1369" i="4" s="1"/>
  <c r="C1370" i="4" s="1"/>
  <c r="C1371" i="4" s="1"/>
  <c r="C1372" i="4" s="1"/>
  <c r="C1373" i="4" s="1"/>
  <c r="C1374" i="4" s="1"/>
  <c r="C1375" i="4" s="1"/>
  <c r="C1376" i="4" s="1"/>
  <c r="C1377" i="4" s="1"/>
  <c r="C1378" i="4" s="1"/>
  <c r="C1379" i="4" s="1"/>
  <c r="C1380" i="4" s="1"/>
  <c r="C1381" i="4" s="1"/>
  <c r="C1382" i="4" s="1"/>
  <c r="C1383" i="4" s="1"/>
  <c r="C1384" i="4" s="1"/>
  <c r="C1385" i="4" s="1"/>
  <c r="C1386" i="4" s="1"/>
  <c r="C1387" i="4" s="1"/>
  <c r="C1388" i="4" s="1"/>
  <c r="C1389" i="4" s="1"/>
  <c r="C1390" i="4" s="1"/>
  <c r="C1391" i="4" s="1"/>
  <c r="C1392" i="4" s="1"/>
  <c r="C1393" i="4" s="1"/>
  <c r="C1394" i="4" s="1"/>
  <c r="C1395" i="4" s="1"/>
  <c r="C1396" i="4" s="1"/>
  <c r="C1397" i="4" s="1"/>
  <c r="C1398" i="4" s="1"/>
  <c r="C1399" i="4" s="1"/>
  <c r="C1400" i="4" s="1"/>
  <c r="C1401" i="4" s="1"/>
  <c r="C1402" i="4" s="1"/>
  <c r="C1403" i="4" s="1"/>
  <c r="C1404" i="4" s="1"/>
  <c r="C1405" i="4" s="1"/>
  <c r="C1406" i="4" s="1"/>
  <c r="C1407" i="4" s="1"/>
  <c r="C1408" i="4" s="1"/>
  <c r="C1409" i="4" s="1"/>
  <c r="C1410" i="4" s="1"/>
  <c r="C1411" i="4" s="1"/>
  <c r="C1412" i="4" s="1"/>
  <c r="C1413" i="4" s="1"/>
  <c r="C1414" i="4" s="1"/>
  <c r="C1415" i="4" s="1"/>
  <c r="C1416" i="4" s="1"/>
  <c r="C1417" i="4" s="1"/>
  <c r="C1418" i="4" s="1"/>
  <c r="C1419" i="4" s="1"/>
  <c r="C1420" i="4" s="1"/>
  <c r="C1421" i="4" s="1"/>
  <c r="C1422" i="4" s="1"/>
  <c r="C1423" i="4" s="1"/>
  <c r="C1424" i="4" s="1"/>
  <c r="C1425" i="4" s="1"/>
  <c r="C1426" i="4" s="1"/>
  <c r="C1427" i="4" s="1"/>
  <c r="C1428" i="4" s="1"/>
  <c r="C1429" i="4" s="1"/>
  <c r="C1430" i="4" s="1"/>
  <c r="C1431" i="4" s="1"/>
  <c r="C1432" i="4" s="1"/>
  <c r="C1433" i="4" s="1"/>
  <c r="C1434" i="4" s="1"/>
  <c r="C1435" i="4" s="1"/>
  <c r="C1436" i="4" s="1"/>
  <c r="C1437" i="4" s="1"/>
  <c r="C1438" i="4" s="1"/>
  <c r="C1439" i="4" s="1"/>
  <c r="C1440" i="4" s="1"/>
  <c r="C1441" i="4" s="1"/>
  <c r="C1442" i="4" s="1"/>
  <c r="C1443" i="4" s="1"/>
  <c r="C1444" i="4" s="1"/>
  <c r="C1445" i="4" s="1"/>
  <c r="C1446" i="4" s="1"/>
  <c r="C1447" i="4" s="1"/>
  <c r="C1448" i="4" s="1"/>
  <c r="C1449" i="4" s="1"/>
  <c r="C1450" i="4" s="1"/>
  <c r="C1451" i="4" s="1"/>
  <c r="C1452" i="4" s="1"/>
  <c r="C1453" i="4" s="1"/>
  <c r="C1454" i="4" s="1"/>
  <c r="C1455" i="4" s="1"/>
  <c r="C1456" i="4" s="1"/>
  <c r="C1457" i="4" s="1"/>
  <c r="C1458" i="4" s="1"/>
  <c r="C1459" i="4" s="1"/>
  <c r="C1460" i="4" s="1"/>
  <c r="C1461" i="4" s="1"/>
  <c r="C1462" i="4" s="1"/>
  <c r="C1463" i="4" s="1"/>
  <c r="C1464" i="4" s="1"/>
  <c r="C1465" i="4" s="1"/>
  <c r="C1466" i="4" s="1"/>
  <c r="C1467" i="4" s="1"/>
  <c r="C1468" i="4" s="1"/>
  <c r="C1469" i="4" s="1"/>
  <c r="C1470" i="4" s="1"/>
  <c r="C1471" i="4" s="1"/>
  <c r="C1472" i="4" s="1"/>
  <c r="C1473" i="4" s="1"/>
  <c r="C1474" i="4" s="1"/>
  <c r="C1475" i="4" s="1"/>
  <c r="C1476" i="4" s="1"/>
  <c r="C1477" i="4" s="1"/>
  <c r="C1478" i="4" s="1"/>
  <c r="C1479" i="4" s="1"/>
  <c r="C1480" i="4" s="1"/>
  <c r="C1481" i="4" s="1"/>
  <c r="C1482" i="4" s="1"/>
  <c r="C1483" i="4" s="1"/>
  <c r="C1484" i="4" s="1"/>
  <c r="C1485" i="4" s="1"/>
  <c r="C1486" i="4" s="1"/>
  <c r="C1487" i="4" s="1"/>
  <c r="C1488" i="4" s="1"/>
  <c r="C1489" i="4" s="1"/>
  <c r="C1490" i="4" s="1"/>
  <c r="C1491" i="4" s="1"/>
  <c r="C1492" i="4" s="1"/>
  <c r="C1493" i="4" s="1"/>
  <c r="C1494" i="4" s="1"/>
  <c r="C1495" i="4" s="1"/>
  <c r="C1496" i="4" s="1"/>
  <c r="C1497" i="4" s="1"/>
  <c r="C1498" i="4" s="1"/>
  <c r="C1499" i="4" s="1"/>
  <c r="C1500" i="4" s="1"/>
  <c r="C1501" i="4" s="1"/>
  <c r="C1502" i="4" s="1"/>
  <c r="C1503" i="4" s="1"/>
  <c r="C1504" i="4" s="1"/>
  <c r="C1505" i="4" s="1"/>
  <c r="C1506" i="4" s="1"/>
  <c r="C1507" i="4" s="1"/>
  <c r="C1508" i="4" s="1"/>
  <c r="C1509" i="4" s="1"/>
  <c r="C1510" i="4" s="1"/>
  <c r="C1511" i="4" s="1"/>
  <c r="C1512" i="4" s="1"/>
  <c r="C1513" i="4" s="1"/>
  <c r="C1514" i="4" s="1"/>
  <c r="C1515" i="4" s="1"/>
  <c r="C1516" i="4" s="1"/>
  <c r="C1517" i="4" s="1"/>
  <c r="C1518" i="4" s="1"/>
  <c r="C1519" i="4" s="1"/>
  <c r="C1520" i="4" s="1"/>
  <c r="C1521" i="4" s="1"/>
  <c r="C1522" i="4" s="1"/>
  <c r="C1523" i="4" s="1"/>
  <c r="C1524" i="4" s="1"/>
  <c r="C1525" i="4" s="1"/>
  <c r="C1526" i="4" s="1"/>
  <c r="C1527" i="4" s="1"/>
  <c r="C1528" i="4" s="1"/>
  <c r="C1529" i="4" s="1"/>
  <c r="C1530" i="4" s="1"/>
  <c r="C1531" i="4" s="1"/>
  <c r="C1532" i="4" s="1"/>
  <c r="C1533" i="4" s="1"/>
  <c r="C1534" i="4" s="1"/>
  <c r="C1535" i="4" s="1"/>
  <c r="C1536" i="4" s="1"/>
  <c r="C1537" i="4" s="1"/>
  <c r="C1538" i="4" s="1"/>
  <c r="C1539" i="4" s="1"/>
  <c r="C1540" i="4" s="1"/>
  <c r="C1541" i="4" s="1"/>
  <c r="C1542" i="4" s="1"/>
  <c r="C1543" i="4" s="1"/>
  <c r="C1544" i="4" s="1"/>
  <c r="C1545" i="4" s="1"/>
  <c r="C1546" i="4" s="1"/>
  <c r="C1547" i="4" s="1"/>
  <c r="C1548" i="4" s="1"/>
  <c r="C1549" i="4" s="1"/>
  <c r="C1550" i="4" s="1"/>
  <c r="C1551" i="4" s="1"/>
  <c r="C1552" i="4" s="1"/>
  <c r="C1553" i="4" s="1"/>
  <c r="C1554" i="4" s="1"/>
  <c r="C1555" i="4" s="1"/>
  <c r="C1556" i="4" s="1"/>
  <c r="C1557" i="4" s="1"/>
  <c r="C1558" i="4" s="1"/>
  <c r="C1559" i="4" s="1"/>
  <c r="C1560" i="4" s="1"/>
  <c r="C1561" i="4" s="1"/>
  <c r="C1562" i="4" s="1"/>
  <c r="C1563" i="4" s="1"/>
  <c r="C1564" i="4" s="1"/>
  <c r="C1565" i="4" s="1"/>
  <c r="C1566" i="4" s="1"/>
  <c r="C1567" i="4" s="1"/>
  <c r="C1568" i="4" s="1"/>
  <c r="C1569" i="4" s="1"/>
  <c r="C1570" i="4" s="1"/>
  <c r="C1571" i="4" s="1"/>
  <c r="C1572" i="4" s="1"/>
  <c r="C1573" i="4" s="1"/>
  <c r="C1574" i="4" s="1"/>
  <c r="C1575" i="4" s="1"/>
  <c r="C1576" i="4" s="1"/>
  <c r="C1577" i="4" s="1"/>
  <c r="C1578" i="4" s="1"/>
  <c r="C1579" i="4" s="1"/>
  <c r="C1580" i="4" s="1"/>
  <c r="C1581" i="4" s="1"/>
  <c r="C1582" i="4" s="1"/>
  <c r="C1583" i="4" s="1"/>
  <c r="C1584" i="4" s="1"/>
  <c r="C1585" i="4" s="1"/>
  <c r="C1586" i="4" s="1"/>
  <c r="C1587" i="4" s="1"/>
  <c r="C1588" i="4" s="1"/>
  <c r="C1589" i="4" s="1"/>
  <c r="C1590" i="4" s="1"/>
  <c r="C1591" i="4" s="1"/>
  <c r="C1592" i="4" s="1"/>
  <c r="C1593" i="4" s="1"/>
  <c r="C1594" i="4" s="1"/>
  <c r="C1595" i="4" s="1"/>
  <c r="C1596" i="4" s="1"/>
  <c r="C1597" i="4" s="1"/>
  <c r="C1598" i="4" s="1"/>
  <c r="C1599" i="4" s="1"/>
  <c r="C1600" i="4" s="1"/>
  <c r="C1601" i="4" s="1"/>
  <c r="C1602" i="4" s="1"/>
  <c r="C1603" i="4" s="1"/>
  <c r="C1604" i="4" s="1"/>
  <c r="C1605" i="4" s="1"/>
  <c r="C1606" i="4" s="1"/>
  <c r="C1607" i="4" s="1"/>
  <c r="C1608" i="4" s="1"/>
  <c r="C1609" i="4" s="1"/>
  <c r="C1610" i="4" s="1"/>
  <c r="C1611" i="4" s="1"/>
  <c r="C1612" i="4" s="1"/>
  <c r="C1613" i="4" s="1"/>
  <c r="C1614" i="4" s="1"/>
  <c r="C1615" i="4" s="1"/>
  <c r="C1616" i="4" s="1"/>
  <c r="C1617" i="4" s="1"/>
  <c r="C1618" i="4" s="1"/>
  <c r="C1619" i="4" s="1"/>
  <c r="C1620" i="4" s="1"/>
  <c r="C1621" i="4" s="1"/>
  <c r="C1622" i="4" s="1"/>
  <c r="C1623" i="4" s="1"/>
  <c r="C1624" i="4" s="1"/>
  <c r="C1625" i="4" s="1"/>
  <c r="C1626" i="4" s="1"/>
  <c r="C1627" i="4" s="1"/>
  <c r="C1628" i="4" s="1"/>
  <c r="C1629" i="4" s="1"/>
  <c r="C1630" i="4" s="1"/>
  <c r="C1631" i="4" s="1"/>
  <c r="C1632" i="4" s="1"/>
  <c r="C1633" i="4" s="1"/>
  <c r="C1634" i="4" s="1"/>
  <c r="C1635" i="4" s="1"/>
  <c r="C1636" i="4" s="1"/>
  <c r="C1637" i="4" s="1"/>
  <c r="C1638" i="4" s="1"/>
  <c r="C1639" i="4" s="1"/>
  <c r="C1640" i="4" s="1"/>
  <c r="C1641" i="4" s="1"/>
  <c r="C1642" i="4" s="1"/>
  <c r="C1643" i="4" s="1"/>
  <c r="C1644" i="4" s="1"/>
  <c r="C1645" i="4" s="1"/>
  <c r="C1646" i="4" s="1"/>
  <c r="C1647" i="4" s="1"/>
  <c r="C1648" i="4" s="1"/>
  <c r="C1649" i="4" s="1"/>
  <c r="C1650" i="4" s="1"/>
  <c r="C1651" i="4" s="1"/>
  <c r="C1652" i="4" s="1"/>
  <c r="C1653" i="4" s="1"/>
  <c r="C1654" i="4" s="1"/>
  <c r="C1655" i="4" s="1"/>
  <c r="C1656" i="4" s="1"/>
  <c r="C1657" i="4" s="1"/>
  <c r="C1658" i="4" s="1"/>
  <c r="C1659" i="4" s="1"/>
  <c r="C1660" i="4" s="1"/>
  <c r="C1661" i="4" s="1"/>
  <c r="C1662" i="4" s="1"/>
  <c r="C1663" i="4" s="1"/>
  <c r="C1664" i="4" s="1"/>
  <c r="C1665" i="4" s="1"/>
  <c r="C1666" i="4" s="1"/>
  <c r="C1667" i="4" s="1"/>
  <c r="C1668" i="4" s="1"/>
  <c r="C1669" i="4" s="1"/>
  <c r="C1670" i="4" s="1"/>
  <c r="C1671" i="4" s="1"/>
  <c r="C1672" i="4" s="1"/>
  <c r="C1673" i="4" s="1"/>
  <c r="C1674" i="4" s="1"/>
  <c r="C1675" i="4" s="1"/>
  <c r="C1676" i="4" s="1"/>
  <c r="C1677" i="4" s="1"/>
  <c r="C1678" i="4" s="1"/>
  <c r="C1679" i="4" s="1"/>
  <c r="C1680" i="4" s="1"/>
  <c r="C1681" i="4" s="1"/>
  <c r="C1682" i="4" s="1"/>
  <c r="C1683" i="4" s="1"/>
  <c r="C1684" i="4" s="1"/>
  <c r="C1685" i="4" s="1"/>
  <c r="C1686" i="4" s="1"/>
  <c r="C1687" i="4" s="1"/>
  <c r="C1688" i="4" s="1"/>
  <c r="C1689" i="4" s="1"/>
  <c r="C1690" i="4" s="1"/>
  <c r="C1691" i="4" s="1"/>
  <c r="C1692" i="4" s="1"/>
  <c r="C1693" i="4" s="1"/>
  <c r="C1694" i="4" s="1"/>
  <c r="C1695" i="4" s="1"/>
  <c r="C1696" i="4" s="1"/>
  <c r="C1697" i="4" s="1"/>
  <c r="C1698" i="4" s="1"/>
  <c r="C1699" i="4" s="1"/>
  <c r="C1700" i="4" s="1"/>
  <c r="C1701" i="4" s="1"/>
  <c r="C1702" i="4" s="1"/>
  <c r="C1703" i="4" s="1"/>
  <c r="C1704" i="4" s="1"/>
  <c r="C1705" i="4" s="1"/>
  <c r="C1706" i="4" s="1"/>
  <c r="C1707" i="4" s="1"/>
  <c r="C1708" i="4" s="1"/>
  <c r="C1709" i="4" s="1"/>
  <c r="C1710" i="4" s="1"/>
  <c r="C1711" i="4" s="1"/>
  <c r="C1712" i="4" s="1"/>
  <c r="C1713" i="4" s="1"/>
  <c r="C1714" i="4" s="1"/>
  <c r="C1715" i="4" s="1"/>
  <c r="C1716" i="4" s="1"/>
  <c r="C1717" i="4" s="1"/>
  <c r="C1718" i="4" s="1"/>
  <c r="C1719" i="4" s="1"/>
  <c r="C1720" i="4" s="1"/>
  <c r="C1721" i="4" s="1"/>
  <c r="C1722" i="4" s="1"/>
  <c r="C1723" i="4" s="1"/>
  <c r="C1724" i="4" s="1"/>
  <c r="C1725" i="4" s="1"/>
  <c r="C1726" i="4" s="1"/>
  <c r="C1727" i="4" s="1"/>
  <c r="C1728" i="4" s="1"/>
  <c r="C1729" i="4" s="1"/>
  <c r="C1730" i="4" s="1"/>
  <c r="C1731" i="4" s="1"/>
  <c r="C1732" i="4" s="1"/>
  <c r="C1733" i="4" s="1"/>
  <c r="C1734" i="4" s="1"/>
  <c r="C1735" i="4" s="1"/>
  <c r="C1736" i="4" s="1"/>
  <c r="C1737" i="4" s="1"/>
  <c r="C1738" i="4" s="1"/>
  <c r="C1739" i="4" s="1"/>
  <c r="C1740" i="4" s="1"/>
  <c r="C1741" i="4" s="1"/>
  <c r="C1742" i="4" s="1"/>
  <c r="C1743" i="4" s="1"/>
  <c r="C1744" i="4" s="1"/>
  <c r="C1745" i="4" s="1"/>
  <c r="C1746" i="4" s="1"/>
  <c r="G355" i="4"/>
  <c r="I355" i="4" s="1"/>
  <c r="L355" i="4" s="1"/>
  <c r="G354" i="4"/>
  <c r="I354" i="4" s="1"/>
  <c r="G353" i="4"/>
  <c r="I353" i="4" s="1"/>
  <c r="G352" i="4"/>
  <c r="I352" i="4" s="1"/>
  <c r="G351" i="4"/>
  <c r="I351" i="4" s="1"/>
  <c r="G350" i="4"/>
  <c r="I350" i="4" s="1"/>
  <c r="G349" i="4"/>
  <c r="I349" i="4" s="1"/>
  <c r="G348" i="4"/>
  <c r="I348" i="4" s="1"/>
  <c r="G347" i="4"/>
  <c r="I347" i="4" s="1"/>
  <c r="G346" i="4"/>
  <c r="I346" i="4" s="1"/>
  <c r="G345" i="4"/>
  <c r="I345" i="4" s="1"/>
  <c r="G344" i="4"/>
  <c r="I344" i="4" s="1"/>
  <c r="G343" i="4"/>
  <c r="I343" i="4" s="1"/>
  <c r="G342" i="4"/>
  <c r="I342" i="4" s="1"/>
  <c r="G341" i="4"/>
  <c r="G340" i="4"/>
  <c r="G339" i="4"/>
  <c r="G338" i="4"/>
  <c r="I338" i="4" s="1"/>
  <c r="L338" i="4" s="1"/>
  <c r="G337" i="4"/>
  <c r="G336" i="4"/>
  <c r="I336" i="4" s="1"/>
  <c r="L336" i="4" s="1"/>
  <c r="G335" i="4"/>
  <c r="G334" i="4"/>
  <c r="I334" i="4" s="1"/>
  <c r="L334" i="4" s="1"/>
  <c r="G333" i="4"/>
  <c r="G332" i="4"/>
  <c r="I332" i="4" s="1"/>
  <c r="L332" i="4" s="1"/>
  <c r="G331" i="4"/>
  <c r="G330" i="4"/>
  <c r="I330" i="4" s="1"/>
  <c r="L330" i="4" s="1"/>
  <c r="G329" i="4"/>
  <c r="G328" i="4"/>
  <c r="I328" i="4" s="1"/>
  <c r="L328" i="4" s="1"/>
  <c r="G327" i="4"/>
  <c r="G326" i="4"/>
  <c r="I326" i="4" s="1"/>
  <c r="L326" i="4" s="1"/>
  <c r="G325" i="4"/>
  <c r="G324" i="4"/>
  <c r="I324" i="4" s="1"/>
  <c r="L324" i="4" s="1"/>
  <c r="G323" i="4"/>
  <c r="G322" i="4"/>
  <c r="I322" i="4" s="1"/>
  <c r="L322" i="4" s="1"/>
  <c r="G321" i="4"/>
  <c r="G320" i="4"/>
  <c r="I320" i="4" s="1"/>
  <c r="L320" i="4" s="1"/>
  <c r="G319" i="4"/>
  <c r="G318" i="4"/>
  <c r="I318" i="4" s="1"/>
  <c r="L318" i="4" s="1"/>
  <c r="G317" i="4"/>
  <c r="G316" i="4"/>
  <c r="I316" i="4" s="1"/>
  <c r="L316" i="4" s="1"/>
  <c r="G315" i="4"/>
  <c r="G314" i="4"/>
  <c r="I314" i="4" s="1"/>
  <c r="L314" i="4" s="1"/>
  <c r="G313" i="4"/>
  <c r="G312" i="4"/>
  <c r="I312" i="4" s="1"/>
  <c r="L312" i="4" s="1"/>
  <c r="G311" i="4"/>
  <c r="G310" i="4"/>
  <c r="I310" i="4" s="1"/>
  <c r="L310" i="4" s="1"/>
  <c r="G309" i="4"/>
  <c r="G308" i="4"/>
  <c r="I308" i="4" s="1"/>
  <c r="L308" i="4" s="1"/>
  <c r="G307" i="4"/>
  <c r="G306" i="4"/>
  <c r="I306" i="4" s="1"/>
  <c r="L306" i="4" s="1"/>
  <c r="G305" i="4"/>
  <c r="G304" i="4"/>
  <c r="I304" i="4" s="1"/>
  <c r="L304" i="4" s="1"/>
  <c r="G303" i="4"/>
  <c r="G302" i="4"/>
  <c r="I302" i="4" s="1"/>
  <c r="L302" i="4" s="1"/>
  <c r="G301" i="4"/>
  <c r="G300" i="4"/>
  <c r="I300" i="4" s="1"/>
  <c r="L300" i="4" s="1"/>
  <c r="G299" i="4"/>
  <c r="G298" i="4"/>
  <c r="I298" i="4" s="1"/>
  <c r="L298" i="4" s="1"/>
  <c r="G297" i="4"/>
  <c r="G296" i="4"/>
  <c r="I296" i="4" s="1"/>
  <c r="L296" i="4" s="1"/>
  <c r="G295" i="4"/>
  <c r="G294" i="4"/>
  <c r="I294" i="4" s="1"/>
  <c r="L294" i="4" s="1"/>
  <c r="G293" i="4"/>
  <c r="G292" i="4"/>
  <c r="I292" i="4" s="1"/>
  <c r="L292" i="4" s="1"/>
  <c r="G291" i="4"/>
  <c r="G290" i="4"/>
  <c r="I290" i="4" s="1"/>
  <c r="L290" i="4" s="1"/>
  <c r="G289" i="4"/>
  <c r="I289" i="4" s="1"/>
  <c r="L289" i="4" s="1"/>
  <c r="G288" i="4"/>
  <c r="I288" i="4" s="1"/>
  <c r="L288" i="4" s="1"/>
  <c r="G287" i="4"/>
  <c r="I287" i="4" s="1"/>
  <c r="L287" i="4" s="1"/>
  <c r="G286" i="4"/>
  <c r="I286" i="4" s="1"/>
  <c r="L286" i="4" s="1"/>
  <c r="G285" i="4"/>
  <c r="I285" i="4" s="1"/>
  <c r="L285" i="4" s="1"/>
  <c r="G284" i="4"/>
  <c r="I284" i="4" s="1"/>
  <c r="L284" i="4" s="1"/>
  <c r="G283" i="4"/>
  <c r="I283" i="4" s="1"/>
  <c r="L283" i="4" s="1"/>
  <c r="H282" i="4"/>
  <c r="G282" i="4"/>
  <c r="I282" i="4" s="1"/>
  <c r="L282" i="4" s="1"/>
  <c r="G281" i="4"/>
  <c r="I281" i="4" s="1"/>
  <c r="L281" i="4" s="1"/>
  <c r="G280" i="4"/>
  <c r="I280" i="4" s="1"/>
  <c r="L280" i="4" s="1"/>
  <c r="G279" i="4"/>
  <c r="I279" i="4" s="1"/>
  <c r="L279" i="4" s="1"/>
  <c r="G278" i="4"/>
  <c r="I278" i="4" s="1"/>
  <c r="L278" i="4" s="1"/>
  <c r="G277" i="4"/>
  <c r="I277" i="4" s="1"/>
  <c r="L277" i="4" s="1"/>
  <c r="G276" i="4"/>
  <c r="I276" i="4" s="1"/>
  <c r="L276" i="4" s="1"/>
  <c r="G275" i="4"/>
  <c r="I275" i="4" s="1"/>
  <c r="L275" i="4" s="1"/>
  <c r="G274" i="4"/>
  <c r="I274" i="4" s="1"/>
  <c r="L274" i="4" s="1"/>
  <c r="G273" i="4"/>
  <c r="I273" i="4" s="1"/>
  <c r="L273" i="4" s="1"/>
  <c r="G272" i="4"/>
  <c r="I272" i="4" s="1"/>
  <c r="L272" i="4" s="1"/>
  <c r="G271" i="4"/>
  <c r="I271" i="4" s="1"/>
  <c r="L271" i="4" s="1"/>
  <c r="G270" i="4"/>
  <c r="I270" i="4" s="1"/>
  <c r="L270" i="4" s="1"/>
  <c r="G269" i="4"/>
  <c r="I269" i="4" s="1"/>
  <c r="L269" i="4" s="1"/>
  <c r="G268" i="4"/>
  <c r="I268" i="4" s="1"/>
  <c r="L268" i="4" s="1"/>
  <c r="G267" i="4"/>
  <c r="I267" i="4" s="1"/>
  <c r="L267" i="4" s="1"/>
  <c r="G266" i="4"/>
  <c r="I266" i="4" s="1"/>
  <c r="L266" i="4" s="1"/>
  <c r="G265" i="4"/>
  <c r="I265" i="4" s="1"/>
  <c r="L265" i="4" s="1"/>
  <c r="G264" i="4"/>
  <c r="I264" i="4" s="1"/>
  <c r="L264" i="4" s="1"/>
  <c r="G263" i="4"/>
  <c r="G262" i="4"/>
  <c r="I262" i="4" s="1"/>
  <c r="L262" i="4" s="1"/>
  <c r="G261" i="4"/>
  <c r="G260" i="4"/>
  <c r="I260" i="4" s="1"/>
  <c r="L260" i="4" s="1"/>
  <c r="G259" i="4"/>
  <c r="G258" i="4"/>
  <c r="I258" i="4" s="1"/>
  <c r="L258" i="4" s="1"/>
  <c r="G257" i="4"/>
  <c r="G256" i="4"/>
  <c r="I256" i="4" s="1"/>
  <c r="L256" i="4" s="1"/>
  <c r="G255" i="4"/>
  <c r="G254" i="4"/>
  <c r="I254" i="4" s="1"/>
  <c r="L254" i="4" s="1"/>
  <c r="G253" i="4"/>
  <c r="G252" i="4"/>
  <c r="I252" i="4" s="1"/>
  <c r="L252" i="4" s="1"/>
  <c r="G251" i="4"/>
  <c r="G250" i="4"/>
  <c r="I250" i="4" s="1"/>
  <c r="L250" i="4" s="1"/>
  <c r="G249" i="4"/>
  <c r="G248" i="4"/>
  <c r="I248" i="4" s="1"/>
  <c r="L248" i="4" s="1"/>
  <c r="G247" i="4"/>
  <c r="G246" i="4"/>
  <c r="I246" i="4" s="1"/>
  <c r="L246" i="4" s="1"/>
  <c r="G245" i="4"/>
  <c r="G244" i="4"/>
  <c r="I244" i="4" s="1"/>
  <c r="L244" i="4" s="1"/>
  <c r="G243" i="4"/>
  <c r="G242" i="4"/>
  <c r="I242" i="4" s="1"/>
  <c r="L242" i="4" s="1"/>
  <c r="G241" i="4"/>
  <c r="G240" i="4"/>
  <c r="I240" i="4" s="1"/>
  <c r="L240" i="4" s="1"/>
  <c r="G239" i="4"/>
  <c r="G238" i="4"/>
  <c r="I238" i="4" s="1"/>
  <c r="L238" i="4" s="1"/>
  <c r="G237" i="4"/>
  <c r="G236" i="4"/>
  <c r="I236" i="4" s="1"/>
  <c r="L236" i="4" s="1"/>
  <c r="G235" i="4"/>
  <c r="G234" i="4"/>
  <c r="I234" i="4" s="1"/>
  <c r="L234" i="4" s="1"/>
  <c r="G233" i="4"/>
  <c r="G232" i="4"/>
  <c r="I232" i="4" s="1"/>
  <c r="L232" i="4" s="1"/>
  <c r="G231" i="4"/>
  <c r="G230" i="4"/>
  <c r="I230" i="4" s="1"/>
  <c r="L230" i="4" s="1"/>
  <c r="G229" i="4"/>
  <c r="G228" i="4"/>
  <c r="I228" i="4" s="1"/>
  <c r="L228" i="4" s="1"/>
  <c r="G227" i="4"/>
  <c r="I227" i="4" s="1"/>
  <c r="L227" i="4" s="1"/>
  <c r="G226" i="4"/>
  <c r="I226" i="4" s="1"/>
  <c r="L226" i="4" s="1"/>
  <c r="G225" i="4"/>
  <c r="I225" i="4" s="1"/>
  <c r="L225" i="4" s="1"/>
  <c r="G224" i="4"/>
  <c r="I224" i="4" s="1"/>
  <c r="L224" i="4" s="1"/>
  <c r="G223" i="4"/>
  <c r="I223" i="4" s="1"/>
  <c r="L223" i="4" s="1"/>
  <c r="G222" i="4"/>
  <c r="I222" i="4" s="1"/>
  <c r="L222" i="4" s="1"/>
  <c r="G221" i="4"/>
  <c r="I221" i="4" s="1"/>
  <c r="L221" i="4" s="1"/>
  <c r="G220" i="4"/>
  <c r="I220" i="4" s="1"/>
  <c r="L220" i="4" s="1"/>
  <c r="G219" i="4"/>
  <c r="I219" i="4" s="1"/>
  <c r="L219" i="4" s="1"/>
  <c r="G218" i="4"/>
  <c r="I218" i="4" s="1"/>
  <c r="L218" i="4" s="1"/>
  <c r="G217" i="4"/>
  <c r="I217" i="4" s="1"/>
  <c r="L217" i="4" s="1"/>
  <c r="G216" i="4"/>
  <c r="I216" i="4" s="1"/>
  <c r="L216" i="4" s="1"/>
  <c r="G215" i="4"/>
  <c r="I215" i="4" s="1"/>
  <c r="L215" i="4" s="1"/>
  <c r="G214" i="4"/>
  <c r="I214" i="4" s="1"/>
  <c r="L214" i="4" s="1"/>
  <c r="G213" i="4"/>
  <c r="I213" i="4" s="1"/>
  <c r="L213" i="4" s="1"/>
  <c r="G212" i="4"/>
  <c r="I212" i="4" s="1"/>
  <c r="L212" i="4" s="1"/>
  <c r="G211" i="4"/>
  <c r="I211" i="4" s="1"/>
  <c r="L211" i="4" s="1"/>
  <c r="G210" i="4"/>
  <c r="I210" i="4" s="1"/>
  <c r="L210" i="4" s="1"/>
  <c r="G209" i="4"/>
  <c r="I209" i="4" s="1"/>
  <c r="L209" i="4" s="1"/>
  <c r="G208" i="4"/>
  <c r="I208" i="4" s="1"/>
  <c r="L208" i="4" s="1"/>
  <c r="G207" i="4"/>
  <c r="I207" i="4" s="1"/>
  <c r="L207" i="4" s="1"/>
  <c r="G206" i="4"/>
  <c r="I206" i="4" s="1"/>
  <c r="L206" i="4" s="1"/>
  <c r="G205" i="4"/>
  <c r="I205" i="4" s="1"/>
  <c r="L205" i="4" s="1"/>
  <c r="G204" i="4"/>
  <c r="I204" i="4" s="1"/>
  <c r="L204" i="4" s="1"/>
  <c r="G203" i="4"/>
  <c r="I203" i="4" s="1"/>
  <c r="L203" i="4" s="1"/>
  <c r="G202" i="4"/>
  <c r="I202" i="4" s="1"/>
  <c r="L202" i="4" s="1"/>
  <c r="G201" i="4"/>
  <c r="I201" i="4" s="1"/>
  <c r="L201" i="4" s="1"/>
  <c r="G200" i="4"/>
  <c r="I200" i="4" s="1"/>
  <c r="L200" i="4" s="1"/>
  <c r="G199" i="4"/>
  <c r="I199" i="4" s="1"/>
  <c r="L199" i="4" s="1"/>
  <c r="G198" i="4"/>
  <c r="I198" i="4" s="1"/>
  <c r="L198" i="4" s="1"/>
  <c r="G197" i="4"/>
  <c r="I197" i="4" s="1"/>
  <c r="L197" i="4" s="1"/>
  <c r="G196" i="4"/>
  <c r="I196" i="4" s="1"/>
  <c r="L196" i="4" s="1"/>
  <c r="G195" i="4"/>
  <c r="I195" i="4" s="1"/>
  <c r="L195" i="4" s="1"/>
  <c r="G194" i="4"/>
  <c r="I194" i="4" s="1"/>
  <c r="L194" i="4" s="1"/>
  <c r="G193" i="4"/>
  <c r="I193" i="4" s="1"/>
  <c r="L193" i="4" s="1"/>
  <c r="G192" i="4"/>
  <c r="I192" i="4" s="1"/>
  <c r="L192" i="4" s="1"/>
  <c r="G191" i="4"/>
  <c r="I191" i="4" s="1"/>
  <c r="L191" i="4" s="1"/>
  <c r="G190" i="4"/>
  <c r="I190" i="4" s="1"/>
  <c r="L190" i="4" s="1"/>
  <c r="G189" i="4"/>
  <c r="I189" i="4" s="1"/>
  <c r="L189" i="4" s="1"/>
  <c r="G188" i="4"/>
  <c r="I188" i="4" s="1"/>
  <c r="L188" i="4" s="1"/>
  <c r="G187" i="4"/>
  <c r="I187" i="4" s="1"/>
  <c r="L187" i="4" s="1"/>
  <c r="G186" i="4"/>
  <c r="I186" i="4" s="1"/>
  <c r="L186" i="4" s="1"/>
  <c r="G185" i="4"/>
  <c r="I185" i="4" s="1"/>
  <c r="L185" i="4" s="1"/>
  <c r="G184" i="4"/>
  <c r="I184" i="4" s="1"/>
  <c r="L184" i="4" s="1"/>
  <c r="G183" i="4"/>
  <c r="I183" i="4" s="1"/>
  <c r="L183" i="4" s="1"/>
  <c r="G182" i="4"/>
  <c r="I182" i="4" s="1"/>
  <c r="L182" i="4" s="1"/>
  <c r="G181" i="4"/>
  <c r="I181" i="4" s="1"/>
  <c r="L181" i="4" s="1"/>
  <c r="G180" i="4"/>
  <c r="I180" i="4" s="1"/>
  <c r="L180" i="4" s="1"/>
  <c r="G179" i="4"/>
  <c r="I179" i="4" s="1"/>
  <c r="L179" i="4" s="1"/>
  <c r="G178" i="4"/>
  <c r="I178" i="4" s="1"/>
  <c r="L178" i="4" s="1"/>
  <c r="G177" i="4"/>
  <c r="I177" i="4" s="1"/>
  <c r="L177" i="4" s="1"/>
  <c r="G176" i="4"/>
  <c r="I176" i="4" s="1"/>
  <c r="L176" i="4" s="1"/>
  <c r="H175" i="4"/>
  <c r="G175" i="4"/>
  <c r="I175" i="4" s="1"/>
  <c r="L175" i="4" s="1"/>
  <c r="G174" i="4"/>
  <c r="I174" i="4" s="1"/>
  <c r="L174" i="4" s="1"/>
  <c r="G173" i="4"/>
  <c r="I173" i="4" s="1"/>
  <c r="L173" i="4" s="1"/>
  <c r="G172" i="4"/>
  <c r="I172" i="4" s="1"/>
  <c r="L172" i="4" s="1"/>
  <c r="G171" i="4"/>
  <c r="I171" i="4" s="1"/>
  <c r="L171" i="4" s="1"/>
  <c r="G170" i="4"/>
  <c r="I170" i="4" s="1"/>
  <c r="L170" i="4" s="1"/>
  <c r="G169" i="4"/>
  <c r="I169" i="4" s="1"/>
  <c r="L169" i="4" s="1"/>
  <c r="G168" i="4"/>
  <c r="I168" i="4" s="1"/>
  <c r="L168" i="4" s="1"/>
  <c r="G167" i="4"/>
  <c r="I167" i="4" s="1"/>
  <c r="L167" i="4" s="1"/>
  <c r="G166" i="4"/>
  <c r="I166" i="4" s="1"/>
  <c r="L166" i="4" s="1"/>
  <c r="G165" i="4"/>
  <c r="I165" i="4" s="1"/>
  <c r="L165" i="4" s="1"/>
  <c r="G164" i="4"/>
  <c r="I164" i="4" s="1"/>
  <c r="L164" i="4" s="1"/>
  <c r="G163" i="4"/>
  <c r="I163" i="4" s="1"/>
  <c r="L163" i="4" s="1"/>
  <c r="G162" i="4"/>
  <c r="I162" i="4" s="1"/>
  <c r="L162" i="4" s="1"/>
  <c r="G161" i="4"/>
  <c r="I161" i="4" s="1"/>
  <c r="L161" i="4" s="1"/>
  <c r="G160" i="4"/>
  <c r="I160" i="4" s="1"/>
  <c r="L160" i="4" s="1"/>
  <c r="G159" i="4"/>
  <c r="I159" i="4" s="1"/>
  <c r="L159" i="4" s="1"/>
  <c r="G158" i="4"/>
  <c r="I158" i="4" s="1"/>
  <c r="L158" i="4" s="1"/>
  <c r="G157" i="4"/>
  <c r="I157" i="4" s="1"/>
  <c r="L157" i="4" s="1"/>
  <c r="G156" i="4"/>
  <c r="I156" i="4" s="1"/>
  <c r="L156" i="4" s="1"/>
  <c r="G155" i="4"/>
  <c r="I155" i="4" s="1"/>
  <c r="L155" i="4" s="1"/>
  <c r="G154" i="4"/>
  <c r="I154" i="4" s="1"/>
  <c r="L154" i="4" s="1"/>
  <c r="G153" i="4"/>
  <c r="I153" i="4" s="1"/>
  <c r="L153" i="4" s="1"/>
  <c r="G152" i="4"/>
  <c r="I152" i="4" s="1"/>
  <c r="L152" i="4" s="1"/>
  <c r="G151" i="4"/>
  <c r="I151" i="4" s="1"/>
  <c r="L151" i="4" s="1"/>
  <c r="G150" i="4"/>
  <c r="I150" i="4" s="1"/>
  <c r="L150" i="4" s="1"/>
  <c r="G149" i="4"/>
  <c r="I149" i="4" s="1"/>
  <c r="L149" i="4" s="1"/>
  <c r="G148" i="4"/>
  <c r="I148" i="4" s="1"/>
  <c r="L148" i="4" s="1"/>
  <c r="G147" i="4"/>
  <c r="I147" i="4" s="1"/>
  <c r="L147" i="4" s="1"/>
  <c r="G146" i="4"/>
  <c r="I146" i="4" s="1"/>
  <c r="L146" i="4" s="1"/>
  <c r="G145" i="4"/>
  <c r="I145" i="4" s="1"/>
  <c r="L145" i="4" s="1"/>
  <c r="G144" i="4"/>
  <c r="I144" i="4" s="1"/>
  <c r="L144" i="4" s="1"/>
  <c r="G143" i="4"/>
  <c r="I143" i="4" s="1"/>
  <c r="L143" i="4" s="1"/>
  <c r="G142" i="4"/>
  <c r="I142" i="4" s="1"/>
  <c r="L142" i="4" s="1"/>
  <c r="G141" i="4"/>
  <c r="I141" i="4" s="1"/>
  <c r="L141" i="4" s="1"/>
  <c r="G140" i="4"/>
  <c r="I140" i="4" s="1"/>
  <c r="L140" i="4" s="1"/>
  <c r="G139" i="4"/>
  <c r="I139" i="4" s="1"/>
  <c r="L139" i="4" s="1"/>
  <c r="G138" i="4"/>
  <c r="I138" i="4" s="1"/>
  <c r="L138" i="4" s="1"/>
  <c r="G137" i="4"/>
  <c r="I137" i="4" s="1"/>
  <c r="L137" i="4" s="1"/>
  <c r="G136" i="4"/>
  <c r="I136" i="4" s="1"/>
  <c r="L136" i="4" s="1"/>
  <c r="G135" i="4"/>
  <c r="I135" i="4" s="1"/>
  <c r="L135" i="4" s="1"/>
  <c r="G134" i="4"/>
  <c r="I134" i="4" s="1"/>
  <c r="L134" i="4" s="1"/>
  <c r="G133" i="4"/>
  <c r="I133" i="4" s="1"/>
  <c r="L133" i="4" s="1"/>
  <c r="G132" i="4"/>
  <c r="I132" i="4" s="1"/>
  <c r="L132" i="4" s="1"/>
  <c r="G131" i="4"/>
  <c r="I131" i="4" s="1"/>
  <c r="L131" i="4" s="1"/>
  <c r="G130" i="4"/>
  <c r="I130" i="4" s="1"/>
  <c r="L130" i="4" s="1"/>
  <c r="G129" i="4"/>
  <c r="I129" i="4" s="1"/>
  <c r="L129" i="4" s="1"/>
  <c r="G128" i="4"/>
  <c r="I128" i="4" s="1"/>
  <c r="L128" i="4" s="1"/>
  <c r="G127" i="4"/>
  <c r="I127" i="4" s="1"/>
  <c r="L127" i="4" s="1"/>
  <c r="G126" i="4"/>
  <c r="I126" i="4" s="1"/>
  <c r="L126" i="4" s="1"/>
  <c r="G125" i="4"/>
  <c r="I125" i="4" s="1"/>
  <c r="L125" i="4" s="1"/>
  <c r="G124" i="4"/>
  <c r="I124" i="4" s="1"/>
  <c r="L124" i="4" s="1"/>
  <c r="G123" i="4"/>
  <c r="I123" i="4" s="1"/>
  <c r="L123" i="4" s="1"/>
  <c r="G122" i="4"/>
  <c r="I122" i="4" s="1"/>
  <c r="L122" i="4" s="1"/>
  <c r="G121" i="4"/>
  <c r="I121" i="4" s="1"/>
  <c r="L121" i="4" s="1"/>
  <c r="G120" i="4"/>
  <c r="I120" i="4" s="1"/>
  <c r="L120" i="4" s="1"/>
  <c r="G119" i="4"/>
  <c r="I119" i="4" s="1"/>
  <c r="L119" i="4" s="1"/>
  <c r="G118" i="4"/>
  <c r="I118" i="4" s="1"/>
  <c r="L118" i="4" s="1"/>
  <c r="G117" i="4"/>
  <c r="I117" i="4" s="1"/>
  <c r="L117" i="4" s="1"/>
  <c r="G116" i="4"/>
  <c r="I116" i="4" s="1"/>
  <c r="L116" i="4" s="1"/>
  <c r="G115" i="4"/>
  <c r="I115" i="4" s="1"/>
  <c r="L115" i="4" s="1"/>
  <c r="G114" i="4"/>
  <c r="I114" i="4" s="1"/>
  <c r="L114" i="4" s="1"/>
  <c r="G113" i="4"/>
  <c r="I113" i="4" s="1"/>
  <c r="L113" i="4" s="1"/>
  <c r="G112" i="4"/>
  <c r="I112" i="4" s="1"/>
  <c r="L112" i="4" s="1"/>
  <c r="G111" i="4"/>
  <c r="I111" i="4" s="1"/>
  <c r="L111" i="4" s="1"/>
  <c r="G110" i="4"/>
  <c r="I110" i="4" s="1"/>
  <c r="L110" i="4" s="1"/>
  <c r="G109" i="4"/>
  <c r="I109" i="4" s="1"/>
  <c r="L109" i="4" s="1"/>
  <c r="G108" i="4"/>
  <c r="I108" i="4" s="1"/>
  <c r="L108" i="4" s="1"/>
  <c r="G107" i="4"/>
  <c r="I107" i="4" s="1"/>
  <c r="L107" i="4" s="1"/>
  <c r="G106" i="4"/>
  <c r="I106" i="4" s="1"/>
  <c r="L106" i="4" s="1"/>
  <c r="G105" i="4"/>
  <c r="I105" i="4" s="1"/>
  <c r="L105" i="4" s="1"/>
  <c r="G104" i="4"/>
  <c r="I104" i="4" s="1"/>
  <c r="L104" i="4" s="1"/>
  <c r="G103" i="4"/>
  <c r="I103" i="4" s="1"/>
  <c r="L103" i="4" s="1"/>
  <c r="G102" i="4"/>
  <c r="I102" i="4" s="1"/>
  <c r="L102" i="4" s="1"/>
  <c r="G101" i="4"/>
  <c r="I101" i="4" s="1"/>
  <c r="L101" i="4" s="1"/>
  <c r="G100" i="4"/>
  <c r="I100" i="4" s="1"/>
  <c r="L100" i="4" s="1"/>
  <c r="G99" i="4"/>
  <c r="I99" i="4" s="1"/>
  <c r="L99" i="4" s="1"/>
  <c r="G98" i="4"/>
  <c r="I98" i="4" s="1"/>
  <c r="L98" i="4" s="1"/>
  <c r="G97" i="4"/>
  <c r="I97" i="4" s="1"/>
  <c r="L97" i="4" s="1"/>
  <c r="G96" i="4"/>
  <c r="I96" i="4" s="1"/>
  <c r="L96" i="4" s="1"/>
  <c r="G95" i="4"/>
  <c r="I95" i="4" s="1"/>
  <c r="L95" i="4" s="1"/>
  <c r="G94" i="4"/>
  <c r="I94" i="4" s="1"/>
  <c r="L94" i="4" s="1"/>
  <c r="G93" i="4"/>
  <c r="I93" i="4" s="1"/>
  <c r="L93" i="4" s="1"/>
  <c r="G92" i="4"/>
  <c r="I92" i="4" s="1"/>
  <c r="L92" i="4" s="1"/>
  <c r="G91" i="4"/>
  <c r="I91" i="4" s="1"/>
  <c r="L91" i="4" s="1"/>
  <c r="G90" i="4"/>
  <c r="I90" i="4" s="1"/>
  <c r="L90" i="4" s="1"/>
  <c r="G89" i="4"/>
  <c r="I89" i="4" s="1"/>
  <c r="L89" i="4" s="1"/>
  <c r="G88" i="4"/>
  <c r="I88" i="4" s="1"/>
  <c r="L88" i="4" s="1"/>
  <c r="G87" i="4"/>
  <c r="I87" i="4" s="1"/>
  <c r="L87" i="4" s="1"/>
  <c r="G86" i="4"/>
  <c r="I86" i="4" s="1"/>
  <c r="L86" i="4" s="1"/>
  <c r="G85" i="4"/>
  <c r="I85" i="4" s="1"/>
  <c r="L85" i="4" s="1"/>
  <c r="G84" i="4"/>
  <c r="I84" i="4" s="1"/>
  <c r="L84" i="4" s="1"/>
  <c r="G83" i="4"/>
  <c r="I83" i="4" s="1"/>
  <c r="L83" i="4" s="1"/>
  <c r="G82" i="4"/>
  <c r="I82" i="4" s="1"/>
  <c r="L82" i="4" s="1"/>
  <c r="G81" i="4"/>
  <c r="I81" i="4" s="1"/>
  <c r="L81" i="4" s="1"/>
  <c r="G80" i="4"/>
  <c r="I80" i="4" s="1"/>
  <c r="L80" i="4" s="1"/>
  <c r="G79" i="4"/>
  <c r="I79" i="4" s="1"/>
  <c r="L79" i="4" s="1"/>
  <c r="G78" i="4"/>
  <c r="I78" i="4" s="1"/>
  <c r="L78" i="4" s="1"/>
  <c r="G77" i="4"/>
  <c r="I77" i="4" s="1"/>
  <c r="L77" i="4" s="1"/>
  <c r="G76" i="4"/>
  <c r="I76" i="4" s="1"/>
  <c r="L76" i="4" s="1"/>
  <c r="G75" i="4"/>
  <c r="I75" i="4" s="1"/>
  <c r="L75" i="4" s="1"/>
  <c r="G74" i="4"/>
  <c r="I74" i="4" s="1"/>
  <c r="L74" i="4" s="1"/>
  <c r="G73" i="4"/>
  <c r="I73" i="4" s="1"/>
  <c r="L73" i="4" s="1"/>
  <c r="G72" i="4"/>
  <c r="I72" i="4" s="1"/>
  <c r="L72" i="4" s="1"/>
  <c r="G71" i="4"/>
  <c r="I71" i="4" s="1"/>
  <c r="L71" i="4" s="1"/>
  <c r="G70" i="4"/>
  <c r="I70" i="4" s="1"/>
  <c r="L70" i="4" s="1"/>
  <c r="G69" i="4"/>
  <c r="I69" i="4" s="1"/>
  <c r="L69" i="4" s="1"/>
  <c r="G68" i="4"/>
  <c r="I68" i="4" s="1"/>
  <c r="L68" i="4" s="1"/>
  <c r="G67" i="4"/>
  <c r="I67" i="4" s="1"/>
  <c r="L67" i="4" s="1"/>
  <c r="G66" i="4"/>
  <c r="I66" i="4" s="1"/>
  <c r="L66" i="4" s="1"/>
  <c r="G65" i="4"/>
  <c r="I65" i="4" s="1"/>
  <c r="L65" i="4" s="1"/>
  <c r="G64" i="4"/>
  <c r="I64" i="4" s="1"/>
  <c r="L64" i="4" s="1"/>
  <c r="G63" i="4"/>
  <c r="I63" i="4" s="1"/>
  <c r="L63" i="4" s="1"/>
  <c r="G62" i="4"/>
  <c r="I62" i="4" s="1"/>
  <c r="L62" i="4" s="1"/>
  <c r="G61" i="4"/>
  <c r="I61" i="4" s="1"/>
  <c r="L61" i="4" s="1"/>
  <c r="G60" i="4"/>
  <c r="I60" i="4" s="1"/>
  <c r="L60" i="4" s="1"/>
  <c r="G59" i="4"/>
  <c r="I59" i="4" s="1"/>
  <c r="L59" i="4" s="1"/>
  <c r="G58" i="4"/>
  <c r="I58" i="4" s="1"/>
  <c r="L58" i="4" s="1"/>
  <c r="G57" i="4"/>
  <c r="I57" i="4" s="1"/>
  <c r="L57" i="4" s="1"/>
  <c r="G56" i="4"/>
  <c r="I56" i="4" s="1"/>
  <c r="L56" i="4" s="1"/>
  <c r="G55" i="4"/>
  <c r="I55" i="4" s="1"/>
  <c r="L55" i="4" s="1"/>
  <c r="G54" i="4"/>
  <c r="I54" i="4" s="1"/>
  <c r="L54" i="4" s="1"/>
  <c r="G53" i="4"/>
  <c r="I53" i="4" s="1"/>
  <c r="L53" i="4" s="1"/>
  <c r="G52" i="4"/>
  <c r="I52" i="4" s="1"/>
  <c r="L52" i="4" s="1"/>
  <c r="G51" i="4"/>
  <c r="I51" i="4" s="1"/>
  <c r="L51" i="4" s="1"/>
  <c r="G50" i="4"/>
  <c r="I50" i="4" s="1"/>
  <c r="L50" i="4" s="1"/>
  <c r="G49" i="4"/>
  <c r="I49" i="4" s="1"/>
  <c r="L49" i="4" s="1"/>
  <c r="G48" i="4"/>
  <c r="I48" i="4" s="1"/>
  <c r="L48" i="4" s="1"/>
  <c r="H47" i="4"/>
  <c r="G47" i="4"/>
  <c r="I47" i="4" s="1"/>
  <c r="L47" i="4" s="1"/>
  <c r="G46" i="4"/>
  <c r="I46" i="4" s="1"/>
  <c r="L46" i="4" s="1"/>
  <c r="G45" i="4"/>
  <c r="I45" i="4" s="1"/>
  <c r="L45" i="4" s="1"/>
  <c r="G44" i="4"/>
  <c r="I44" i="4" s="1"/>
  <c r="L44" i="4" s="1"/>
  <c r="G43" i="4"/>
  <c r="I43" i="4" s="1"/>
  <c r="L43" i="4" s="1"/>
  <c r="G42" i="4"/>
  <c r="I42" i="4" s="1"/>
  <c r="L42" i="4" s="1"/>
  <c r="G41" i="4"/>
  <c r="I41" i="4" s="1"/>
  <c r="L41" i="4" s="1"/>
  <c r="G40" i="4"/>
  <c r="I40" i="4" s="1"/>
  <c r="L40" i="4" s="1"/>
  <c r="G39" i="4"/>
  <c r="I39" i="4" s="1"/>
  <c r="L39" i="4" s="1"/>
  <c r="G38" i="4"/>
  <c r="I38" i="4" s="1"/>
  <c r="L38" i="4" s="1"/>
  <c r="G37" i="4"/>
  <c r="I37" i="4" s="1"/>
  <c r="L37" i="4" s="1"/>
  <c r="G36" i="4"/>
  <c r="I36" i="4" s="1"/>
  <c r="L36" i="4" s="1"/>
  <c r="G35" i="4"/>
  <c r="I35" i="4" s="1"/>
  <c r="L35" i="4" s="1"/>
  <c r="G34" i="4"/>
  <c r="I34" i="4" s="1"/>
  <c r="L34" i="4" s="1"/>
  <c r="G33" i="4"/>
  <c r="I33" i="4" s="1"/>
  <c r="L33" i="4" s="1"/>
  <c r="G32" i="4"/>
  <c r="I32" i="4" s="1"/>
  <c r="L32" i="4" s="1"/>
  <c r="A32" i="4"/>
  <c r="A44" i="4" s="1"/>
  <c r="G31" i="4"/>
  <c r="I31" i="4" s="1"/>
  <c r="L31" i="4" s="1"/>
  <c r="G30" i="4"/>
  <c r="I30" i="4" s="1"/>
  <c r="L30" i="4" s="1"/>
  <c r="B30" i="4"/>
  <c r="B42" i="4" s="1"/>
  <c r="B54" i="4" s="1"/>
  <c r="B66" i="4" s="1"/>
  <c r="B78" i="4" s="1"/>
  <c r="B90" i="4" s="1"/>
  <c r="B102" i="4" s="1"/>
  <c r="B114" i="4" s="1"/>
  <c r="B126" i="4" s="1"/>
  <c r="B138" i="4" s="1"/>
  <c r="B150" i="4" s="1"/>
  <c r="B162" i="4" s="1"/>
  <c r="B174" i="4" s="1"/>
  <c r="B186" i="4" s="1"/>
  <c r="B198" i="4" s="1"/>
  <c r="B210" i="4" s="1"/>
  <c r="B222" i="4" s="1"/>
  <c r="B234" i="4" s="1"/>
  <c r="B246" i="4" s="1"/>
  <c r="B258" i="4" s="1"/>
  <c r="B270" i="4" s="1"/>
  <c r="B282" i="4" s="1"/>
  <c r="B294" i="4" s="1"/>
  <c r="B306" i="4" s="1"/>
  <c r="B318" i="4" s="1"/>
  <c r="B330" i="4" s="1"/>
  <c r="B342" i="4" s="1"/>
  <c r="B354" i="4" s="1"/>
  <c r="B366" i="4" s="1"/>
  <c r="B378" i="4" s="1"/>
  <c r="B390" i="4" s="1"/>
  <c r="B402" i="4" s="1"/>
  <c r="B414" i="4" s="1"/>
  <c r="B426" i="4" s="1"/>
  <c r="B438" i="4" s="1"/>
  <c r="B450" i="4" s="1"/>
  <c r="B462" i="4" s="1"/>
  <c r="B474" i="4" s="1"/>
  <c r="B486" i="4" s="1"/>
  <c r="B498" i="4" s="1"/>
  <c r="B510" i="4" s="1"/>
  <c r="B522" i="4" s="1"/>
  <c r="B534" i="4" s="1"/>
  <c r="B546" i="4" s="1"/>
  <c r="B558" i="4" s="1"/>
  <c r="B570" i="4" s="1"/>
  <c r="B582" i="4" s="1"/>
  <c r="B594" i="4" s="1"/>
  <c r="B606" i="4" s="1"/>
  <c r="B618" i="4" s="1"/>
  <c r="B630" i="4" s="1"/>
  <c r="B642" i="4" s="1"/>
  <c r="B654" i="4" s="1"/>
  <c r="B666" i="4" s="1"/>
  <c r="B678" i="4" s="1"/>
  <c r="B690" i="4" s="1"/>
  <c r="B702" i="4" s="1"/>
  <c r="B714" i="4" s="1"/>
  <c r="B726" i="4" s="1"/>
  <c r="B738" i="4" s="1"/>
  <c r="B750" i="4" s="1"/>
  <c r="B762" i="4" s="1"/>
  <c r="B774" i="4" s="1"/>
  <c r="B786" i="4" s="1"/>
  <c r="B798" i="4" s="1"/>
  <c r="B810" i="4" s="1"/>
  <c r="B822" i="4" s="1"/>
  <c r="B834" i="4" s="1"/>
  <c r="B846" i="4" s="1"/>
  <c r="B858" i="4" s="1"/>
  <c r="B870" i="4" s="1"/>
  <c r="B882" i="4" s="1"/>
  <c r="B894" i="4" s="1"/>
  <c r="B906" i="4" s="1"/>
  <c r="B918" i="4" s="1"/>
  <c r="B930" i="4" s="1"/>
  <c r="B942" i="4" s="1"/>
  <c r="B954" i="4" s="1"/>
  <c r="B966" i="4" s="1"/>
  <c r="B978" i="4" s="1"/>
  <c r="B990" i="4" s="1"/>
  <c r="B1002" i="4" s="1"/>
  <c r="B1014" i="4" s="1"/>
  <c r="B1026" i="4" s="1"/>
  <c r="B1038" i="4" s="1"/>
  <c r="B1050" i="4" s="1"/>
  <c r="B1062" i="4" s="1"/>
  <c r="B1074" i="4" s="1"/>
  <c r="B1086" i="4" s="1"/>
  <c r="B1098" i="4" s="1"/>
  <c r="B1110" i="4" s="1"/>
  <c r="B1122" i="4" s="1"/>
  <c r="B1134" i="4" s="1"/>
  <c r="B1146" i="4" s="1"/>
  <c r="B1158" i="4" s="1"/>
  <c r="B1170" i="4" s="1"/>
  <c r="B1182" i="4" s="1"/>
  <c r="B1194" i="4" s="1"/>
  <c r="B1206" i="4" s="1"/>
  <c r="B1218" i="4" s="1"/>
  <c r="B1230" i="4" s="1"/>
  <c r="B1242" i="4" s="1"/>
  <c r="B1254" i="4" s="1"/>
  <c r="B1266" i="4" s="1"/>
  <c r="B1278" i="4" s="1"/>
  <c r="B1290" i="4" s="1"/>
  <c r="B1302" i="4" s="1"/>
  <c r="B1314" i="4" s="1"/>
  <c r="B1326" i="4" s="1"/>
  <c r="B1338" i="4" s="1"/>
  <c r="B1350" i="4" s="1"/>
  <c r="B1362" i="4" s="1"/>
  <c r="B1374" i="4" s="1"/>
  <c r="B1386" i="4" s="1"/>
  <c r="G29" i="4"/>
  <c r="I29" i="4" s="1"/>
  <c r="B29" i="4"/>
  <c r="B41" i="4" s="1"/>
  <c r="B53" i="4" s="1"/>
  <c r="B65" i="4" s="1"/>
  <c r="B77" i="4" s="1"/>
  <c r="B89" i="4" s="1"/>
  <c r="B101" i="4" s="1"/>
  <c r="B113" i="4" s="1"/>
  <c r="B125" i="4" s="1"/>
  <c r="B137" i="4" s="1"/>
  <c r="B149" i="4" s="1"/>
  <c r="B161" i="4" s="1"/>
  <c r="B173" i="4" s="1"/>
  <c r="B185" i="4" s="1"/>
  <c r="B197" i="4" s="1"/>
  <c r="B209" i="4" s="1"/>
  <c r="B221" i="4" s="1"/>
  <c r="B233" i="4" s="1"/>
  <c r="B245" i="4" s="1"/>
  <c r="B257" i="4" s="1"/>
  <c r="B269" i="4" s="1"/>
  <c r="B281" i="4" s="1"/>
  <c r="B293" i="4" s="1"/>
  <c r="B305" i="4" s="1"/>
  <c r="B317" i="4" s="1"/>
  <c r="B329" i="4" s="1"/>
  <c r="B341" i="4" s="1"/>
  <c r="B353" i="4" s="1"/>
  <c r="B365" i="4" s="1"/>
  <c r="G28" i="4"/>
  <c r="I28" i="4" s="1"/>
  <c r="L28" i="4" s="1"/>
  <c r="B28" i="4"/>
  <c r="B40" i="4" s="1"/>
  <c r="B52" i="4" s="1"/>
  <c r="B64" i="4" s="1"/>
  <c r="B76" i="4" s="1"/>
  <c r="B88" i="4" s="1"/>
  <c r="B100" i="4" s="1"/>
  <c r="B112" i="4" s="1"/>
  <c r="B124" i="4" s="1"/>
  <c r="B136" i="4" s="1"/>
  <c r="B148" i="4" s="1"/>
  <c r="B160" i="4" s="1"/>
  <c r="B172" i="4" s="1"/>
  <c r="B184" i="4" s="1"/>
  <c r="B196" i="4" s="1"/>
  <c r="B208" i="4" s="1"/>
  <c r="B220" i="4" s="1"/>
  <c r="B232" i="4" s="1"/>
  <c r="B244" i="4" s="1"/>
  <c r="B256" i="4" s="1"/>
  <c r="B268" i="4" s="1"/>
  <c r="B280" i="4" s="1"/>
  <c r="B292" i="4" s="1"/>
  <c r="B304" i="4" s="1"/>
  <c r="B316" i="4" s="1"/>
  <c r="B328" i="4" s="1"/>
  <c r="B340" i="4" s="1"/>
  <c r="B352" i="4" s="1"/>
  <c r="B364" i="4" s="1"/>
  <c r="B376" i="4" s="1"/>
  <c r="B388" i="4" s="1"/>
  <c r="B400" i="4" s="1"/>
  <c r="B412" i="4" s="1"/>
  <c r="B424" i="4" s="1"/>
  <c r="B436" i="4" s="1"/>
  <c r="B448" i="4" s="1"/>
  <c r="B460" i="4" s="1"/>
  <c r="B472" i="4" s="1"/>
  <c r="B484" i="4" s="1"/>
  <c r="B496" i="4" s="1"/>
  <c r="B508" i="4" s="1"/>
  <c r="B520" i="4" s="1"/>
  <c r="B532" i="4" s="1"/>
  <c r="B544" i="4" s="1"/>
  <c r="B556" i="4" s="1"/>
  <c r="B568" i="4" s="1"/>
  <c r="B580" i="4" s="1"/>
  <c r="B592" i="4" s="1"/>
  <c r="B604" i="4" s="1"/>
  <c r="B616" i="4" s="1"/>
  <c r="B628" i="4" s="1"/>
  <c r="B640" i="4" s="1"/>
  <c r="B652" i="4" s="1"/>
  <c r="B664" i="4" s="1"/>
  <c r="B676" i="4" s="1"/>
  <c r="B688" i="4" s="1"/>
  <c r="B700" i="4" s="1"/>
  <c r="B712" i="4" s="1"/>
  <c r="B724" i="4" s="1"/>
  <c r="B736" i="4" s="1"/>
  <c r="B748" i="4" s="1"/>
  <c r="B760" i="4" s="1"/>
  <c r="B772" i="4" s="1"/>
  <c r="B784" i="4" s="1"/>
  <c r="B796" i="4" s="1"/>
  <c r="B808" i="4" s="1"/>
  <c r="B820" i="4" s="1"/>
  <c r="B832" i="4" s="1"/>
  <c r="B844" i="4" s="1"/>
  <c r="B856" i="4" s="1"/>
  <c r="B868" i="4" s="1"/>
  <c r="B880" i="4" s="1"/>
  <c r="B892" i="4" s="1"/>
  <c r="B904" i="4" s="1"/>
  <c r="B916" i="4" s="1"/>
  <c r="B928" i="4" s="1"/>
  <c r="B940" i="4" s="1"/>
  <c r="B952" i="4" s="1"/>
  <c r="B964" i="4" s="1"/>
  <c r="B976" i="4" s="1"/>
  <c r="B988" i="4" s="1"/>
  <c r="B1000" i="4" s="1"/>
  <c r="B1012" i="4" s="1"/>
  <c r="B1024" i="4" s="1"/>
  <c r="B1036" i="4" s="1"/>
  <c r="B1048" i="4" s="1"/>
  <c r="B1060" i="4" s="1"/>
  <c r="B1072" i="4" s="1"/>
  <c r="B1084" i="4" s="1"/>
  <c r="B1096" i="4" s="1"/>
  <c r="B1108" i="4" s="1"/>
  <c r="B1120" i="4" s="1"/>
  <c r="B1132" i="4" s="1"/>
  <c r="B1144" i="4" s="1"/>
  <c r="B1156" i="4" s="1"/>
  <c r="B1168" i="4" s="1"/>
  <c r="B1180" i="4" s="1"/>
  <c r="B1192" i="4" s="1"/>
  <c r="B1204" i="4" s="1"/>
  <c r="B1216" i="4" s="1"/>
  <c r="B1228" i="4" s="1"/>
  <c r="B1240" i="4" s="1"/>
  <c r="B1252" i="4" s="1"/>
  <c r="B1264" i="4" s="1"/>
  <c r="B1276" i="4" s="1"/>
  <c r="B1288" i="4" s="1"/>
  <c r="B1300" i="4" s="1"/>
  <c r="B1312" i="4" s="1"/>
  <c r="B1324" i="4" s="1"/>
  <c r="B1336" i="4" s="1"/>
  <c r="B1348" i="4" s="1"/>
  <c r="B1360" i="4" s="1"/>
  <c r="B1372" i="4" s="1"/>
  <c r="B1384" i="4" s="1"/>
  <c r="G27" i="4"/>
  <c r="I27" i="4" s="1"/>
  <c r="B27" i="4"/>
  <c r="B39" i="4" s="1"/>
  <c r="B51" i="4" s="1"/>
  <c r="B63" i="4" s="1"/>
  <c r="B75" i="4" s="1"/>
  <c r="B87" i="4" s="1"/>
  <c r="B99" i="4" s="1"/>
  <c r="B111" i="4" s="1"/>
  <c r="B123" i="4" s="1"/>
  <c r="B135" i="4" s="1"/>
  <c r="B147" i="4" s="1"/>
  <c r="B159" i="4" s="1"/>
  <c r="B171" i="4" s="1"/>
  <c r="B183" i="4" s="1"/>
  <c r="B195" i="4" s="1"/>
  <c r="B207" i="4" s="1"/>
  <c r="B219" i="4" s="1"/>
  <c r="B231" i="4" s="1"/>
  <c r="B243" i="4" s="1"/>
  <c r="B255" i="4" s="1"/>
  <c r="B267" i="4" s="1"/>
  <c r="B279" i="4" s="1"/>
  <c r="B291" i="4" s="1"/>
  <c r="B303" i="4" s="1"/>
  <c r="B315" i="4" s="1"/>
  <c r="B327" i="4" s="1"/>
  <c r="B339" i="4" s="1"/>
  <c r="B351" i="4" s="1"/>
  <c r="B363" i="4" s="1"/>
  <c r="G26" i="4"/>
  <c r="I26" i="4" s="1"/>
  <c r="L26" i="4" s="1"/>
  <c r="B26" i="4"/>
  <c r="B38" i="4" s="1"/>
  <c r="B50" i="4" s="1"/>
  <c r="B62" i="4" s="1"/>
  <c r="B74" i="4" s="1"/>
  <c r="B86" i="4" s="1"/>
  <c r="B98" i="4" s="1"/>
  <c r="B110" i="4" s="1"/>
  <c r="B122" i="4" s="1"/>
  <c r="B134" i="4" s="1"/>
  <c r="B146" i="4" s="1"/>
  <c r="B158" i="4" s="1"/>
  <c r="B170" i="4" s="1"/>
  <c r="B182" i="4" s="1"/>
  <c r="B194" i="4" s="1"/>
  <c r="B206" i="4" s="1"/>
  <c r="B218" i="4" s="1"/>
  <c r="B230" i="4" s="1"/>
  <c r="B242" i="4" s="1"/>
  <c r="B254" i="4" s="1"/>
  <c r="B266" i="4" s="1"/>
  <c r="B278" i="4" s="1"/>
  <c r="B290" i="4" s="1"/>
  <c r="B302" i="4" s="1"/>
  <c r="B314" i="4" s="1"/>
  <c r="B326" i="4" s="1"/>
  <c r="B338" i="4" s="1"/>
  <c r="B350" i="4" s="1"/>
  <c r="B362" i="4" s="1"/>
  <c r="B374" i="4" s="1"/>
  <c r="B386" i="4" s="1"/>
  <c r="B398" i="4" s="1"/>
  <c r="B410" i="4" s="1"/>
  <c r="B422" i="4" s="1"/>
  <c r="B434" i="4" s="1"/>
  <c r="B446" i="4" s="1"/>
  <c r="B458" i="4" s="1"/>
  <c r="B470" i="4" s="1"/>
  <c r="B482" i="4" s="1"/>
  <c r="B494" i="4" s="1"/>
  <c r="B506" i="4" s="1"/>
  <c r="B518" i="4" s="1"/>
  <c r="B530" i="4" s="1"/>
  <c r="B542" i="4" s="1"/>
  <c r="B554" i="4" s="1"/>
  <c r="B566" i="4" s="1"/>
  <c r="B578" i="4" s="1"/>
  <c r="B590" i="4" s="1"/>
  <c r="B602" i="4" s="1"/>
  <c r="B614" i="4" s="1"/>
  <c r="B626" i="4" s="1"/>
  <c r="B638" i="4" s="1"/>
  <c r="B650" i="4" s="1"/>
  <c r="B662" i="4" s="1"/>
  <c r="B674" i="4" s="1"/>
  <c r="B686" i="4" s="1"/>
  <c r="B698" i="4" s="1"/>
  <c r="B710" i="4" s="1"/>
  <c r="B722" i="4" s="1"/>
  <c r="B734" i="4" s="1"/>
  <c r="B746" i="4" s="1"/>
  <c r="B758" i="4" s="1"/>
  <c r="B770" i="4" s="1"/>
  <c r="B782" i="4" s="1"/>
  <c r="B794" i="4" s="1"/>
  <c r="B806" i="4" s="1"/>
  <c r="B818" i="4" s="1"/>
  <c r="B830" i="4" s="1"/>
  <c r="B842" i="4" s="1"/>
  <c r="B854" i="4" s="1"/>
  <c r="B866" i="4" s="1"/>
  <c r="B878" i="4" s="1"/>
  <c r="B890" i="4" s="1"/>
  <c r="B902" i="4" s="1"/>
  <c r="B914" i="4" s="1"/>
  <c r="B926" i="4" s="1"/>
  <c r="B938" i="4" s="1"/>
  <c r="B950" i="4" s="1"/>
  <c r="B962" i="4" s="1"/>
  <c r="B974" i="4" s="1"/>
  <c r="B986" i="4" s="1"/>
  <c r="B998" i="4" s="1"/>
  <c r="B1010" i="4" s="1"/>
  <c r="B1022" i="4" s="1"/>
  <c r="B1034" i="4" s="1"/>
  <c r="B1046" i="4" s="1"/>
  <c r="B1058" i="4" s="1"/>
  <c r="B1070" i="4" s="1"/>
  <c r="B1082" i="4" s="1"/>
  <c r="B1094" i="4" s="1"/>
  <c r="B1106" i="4" s="1"/>
  <c r="B1118" i="4" s="1"/>
  <c r="B1130" i="4" s="1"/>
  <c r="B1142" i="4" s="1"/>
  <c r="B1154" i="4" s="1"/>
  <c r="B1166" i="4" s="1"/>
  <c r="B1178" i="4" s="1"/>
  <c r="B1190" i="4" s="1"/>
  <c r="B1202" i="4" s="1"/>
  <c r="B1214" i="4" s="1"/>
  <c r="B1226" i="4" s="1"/>
  <c r="B1238" i="4" s="1"/>
  <c r="B1250" i="4" s="1"/>
  <c r="B1262" i="4" s="1"/>
  <c r="B1274" i="4" s="1"/>
  <c r="B1286" i="4" s="1"/>
  <c r="B1298" i="4" s="1"/>
  <c r="B1310" i="4" s="1"/>
  <c r="B1322" i="4" s="1"/>
  <c r="B1334" i="4" s="1"/>
  <c r="B1346" i="4" s="1"/>
  <c r="B1358" i="4" s="1"/>
  <c r="B1370" i="4" s="1"/>
  <c r="B1382" i="4" s="1"/>
  <c r="B1394" i="4" s="1"/>
  <c r="G25" i="4"/>
  <c r="I25" i="4" s="1"/>
  <c r="B25" i="4"/>
  <c r="B37" i="4" s="1"/>
  <c r="B49" i="4" s="1"/>
  <c r="B61" i="4" s="1"/>
  <c r="B73" i="4" s="1"/>
  <c r="B85" i="4" s="1"/>
  <c r="B97" i="4" s="1"/>
  <c r="B109" i="4" s="1"/>
  <c r="B121" i="4" s="1"/>
  <c r="B133" i="4" s="1"/>
  <c r="B145" i="4" s="1"/>
  <c r="B157" i="4" s="1"/>
  <c r="B169" i="4" s="1"/>
  <c r="B181" i="4" s="1"/>
  <c r="B193" i="4" s="1"/>
  <c r="B205" i="4" s="1"/>
  <c r="B217" i="4" s="1"/>
  <c r="B229" i="4" s="1"/>
  <c r="B241" i="4" s="1"/>
  <c r="B253" i="4" s="1"/>
  <c r="B265" i="4" s="1"/>
  <c r="B277" i="4" s="1"/>
  <c r="B289" i="4" s="1"/>
  <c r="B301" i="4" s="1"/>
  <c r="B313" i="4" s="1"/>
  <c r="B325" i="4" s="1"/>
  <c r="B337" i="4" s="1"/>
  <c r="B349" i="4" s="1"/>
  <c r="B361" i="4" s="1"/>
  <c r="G24" i="4"/>
  <c r="I24" i="4" s="1"/>
  <c r="L24" i="4" s="1"/>
  <c r="B24" i="4"/>
  <c r="B36" i="4" s="1"/>
  <c r="B48" i="4" s="1"/>
  <c r="B60" i="4" s="1"/>
  <c r="B72" i="4" s="1"/>
  <c r="B84" i="4" s="1"/>
  <c r="B96" i="4" s="1"/>
  <c r="B108" i="4" s="1"/>
  <c r="B120" i="4" s="1"/>
  <c r="B132" i="4" s="1"/>
  <c r="B144" i="4" s="1"/>
  <c r="B156" i="4" s="1"/>
  <c r="B168" i="4" s="1"/>
  <c r="B180" i="4" s="1"/>
  <c r="B192" i="4" s="1"/>
  <c r="B204" i="4" s="1"/>
  <c r="B216" i="4" s="1"/>
  <c r="B228" i="4" s="1"/>
  <c r="B240" i="4" s="1"/>
  <c r="B252" i="4" s="1"/>
  <c r="B264" i="4" s="1"/>
  <c r="B276" i="4" s="1"/>
  <c r="B288" i="4" s="1"/>
  <c r="B300" i="4" s="1"/>
  <c r="B312" i="4" s="1"/>
  <c r="B324" i="4" s="1"/>
  <c r="B336" i="4" s="1"/>
  <c r="B348" i="4" s="1"/>
  <c r="B360" i="4" s="1"/>
  <c r="B372" i="4" s="1"/>
  <c r="B384" i="4" s="1"/>
  <c r="B396" i="4" s="1"/>
  <c r="B408" i="4" s="1"/>
  <c r="B420" i="4" s="1"/>
  <c r="B432" i="4" s="1"/>
  <c r="B444" i="4" s="1"/>
  <c r="B456" i="4" s="1"/>
  <c r="B468" i="4" s="1"/>
  <c r="B480" i="4" s="1"/>
  <c r="B492" i="4" s="1"/>
  <c r="B504" i="4" s="1"/>
  <c r="B516" i="4" s="1"/>
  <c r="B528" i="4" s="1"/>
  <c r="B540" i="4" s="1"/>
  <c r="B552" i="4" s="1"/>
  <c r="B564" i="4" s="1"/>
  <c r="B576" i="4" s="1"/>
  <c r="B588" i="4" s="1"/>
  <c r="B600" i="4" s="1"/>
  <c r="B612" i="4" s="1"/>
  <c r="B624" i="4" s="1"/>
  <c r="B636" i="4" s="1"/>
  <c r="B648" i="4" s="1"/>
  <c r="B660" i="4" s="1"/>
  <c r="B672" i="4" s="1"/>
  <c r="B684" i="4" s="1"/>
  <c r="B696" i="4" s="1"/>
  <c r="B708" i="4" s="1"/>
  <c r="B720" i="4" s="1"/>
  <c r="B732" i="4" s="1"/>
  <c r="B744" i="4" s="1"/>
  <c r="B756" i="4" s="1"/>
  <c r="B768" i="4" s="1"/>
  <c r="B780" i="4" s="1"/>
  <c r="B792" i="4" s="1"/>
  <c r="B804" i="4" s="1"/>
  <c r="B816" i="4" s="1"/>
  <c r="B828" i="4" s="1"/>
  <c r="B840" i="4" s="1"/>
  <c r="B852" i="4" s="1"/>
  <c r="B864" i="4" s="1"/>
  <c r="B876" i="4" s="1"/>
  <c r="B888" i="4" s="1"/>
  <c r="B900" i="4" s="1"/>
  <c r="B912" i="4" s="1"/>
  <c r="B924" i="4" s="1"/>
  <c r="B936" i="4" s="1"/>
  <c r="B948" i="4" s="1"/>
  <c r="B960" i="4" s="1"/>
  <c r="B972" i="4" s="1"/>
  <c r="B984" i="4" s="1"/>
  <c r="B996" i="4" s="1"/>
  <c r="B1008" i="4" s="1"/>
  <c r="B1020" i="4" s="1"/>
  <c r="B1032" i="4" s="1"/>
  <c r="B1044" i="4" s="1"/>
  <c r="B1056" i="4" s="1"/>
  <c r="B1068" i="4" s="1"/>
  <c r="B1080" i="4" s="1"/>
  <c r="B1092" i="4" s="1"/>
  <c r="B1104" i="4" s="1"/>
  <c r="B1116" i="4" s="1"/>
  <c r="B1128" i="4" s="1"/>
  <c r="B1140" i="4" s="1"/>
  <c r="B1152" i="4" s="1"/>
  <c r="B1164" i="4" s="1"/>
  <c r="B1176" i="4" s="1"/>
  <c r="B1188" i="4" s="1"/>
  <c r="B1200" i="4" s="1"/>
  <c r="B1212" i="4" s="1"/>
  <c r="B1224" i="4" s="1"/>
  <c r="B1236" i="4" s="1"/>
  <c r="B1248" i="4" s="1"/>
  <c r="B1260" i="4" s="1"/>
  <c r="B1272" i="4" s="1"/>
  <c r="B1284" i="4" s="1"/>
  <c r="B1296" i="4" s="1"/>
  <c r="B1308" i="4" s="1"/>
  <c r="B1320" i="4" s="1"/>
  <c r="B1332" i="4" s="1"/>
  <c r="B1344" i="4" s="1"/>
  <c r="B1356" i="4" s="1"/>
  <c r="B1368" i="4" s="1"/>
  <c r="B1380" i="4" s="1"/>
  <c r="B1392" i="4" s="1"/>
  <c r="G23" i="4"/>
  <c r="I23" i="4" s="1"/>
  <c r="B23" i="4"/>
  <c r="B35" i="4" s="1"/>
  <c r="B47" i="4" s="1"/>
  <c r="B59" i="4" s="1"/>
  <c r="B71" i="4" s="1"/>
  <c r="B83" i="4" s="1"/>
  <c r="B95" i="4" s="1"/>
  <c r="B107" i="4" s="1"/>
  <c r="B119" i="4" s="1"/>
  <c r="B131" i="4" s="1"/>
  <c r="B143" i="4" s="1"/>
  <c r="B155" i="4" s="1"/>
  <c r="B167" i="4" s="1"/>
  <c r="B179" i="4" s="1"/>
  <c r="B191" i="4" s="1"/>
  <c r="B203" i="4" s="1"/>
  <c r="B215" i="4" s="1"/>
  <c r="B227" i="4" s="1"/>
  <c r="B239" i="4" s="1"/>
  <c r="B251" i="4" s="1"/>
  <c r="B263" i="4" s="1"/>
  <c r="B275" i="4" s="1"/>
  <c r="B287" i="4" s="1"/>
  <c r="B299" i="4" s="1"/>
  <c r="B311" i="4" s="1"/>
  <c r="B323" i="4" s="1"/>
  <c r="B335" i="4" s="1"/>
  <c r="B347" i="4" s="1"/>
  <c r="B359" i="4" s="1"/>
  <c r="G22" i="4"/>
  <c r="I22" i="4" s="1"/>
  <c r="L22" i="4" s="1"/>
  <c r="B22" i="4"/>
  <c r="B34" i="4" s="1"/>
  <c r="B46" i="4" s="1"/>
  <c r="B58" i="4" s="1"/>
  <c r="B70" i="4" s="1"/>
  <c r="B82" i="4" s="1"/>
  <c r="B94" i="4" s="1"/>
  <c r="B106" i="4" s="1"/>
  <c r="B118" i="4" s="1"/>
  <c r="B130" i="4" s="1"/>
  <c r="B142" i="4" s="1"/>
  <c r="B154" i="4" s="1"/>
  <c r="B166" i="4" s="1"/>
  <c r="B178" i="4" s="1"/>
  <c r="B190" i="4" s="1"/>
  <c r="B202" i="4" s="1"/>
  <c r="B214" i="4" s="1"/>
  <c r="B226" i="4" s="1"/>
  <c r="B238" i="4" s="1"/>
  <c r="B250" i="4" s="1"/>
  <c r="B262" i="4" s="1"/>
  <c r="B274" i="4" s="1"/>
  <c r="B286" i="4" s="1"/>
  <c r="B298" i="4" s="1"/>
  <c r="B310" i="4" s="1"/>
  <c r="B322" i="4" s="1"/>
  <c r="B334" i="4" s="1"/>
  <c r="B346" i="4" s="1"/>
  <c r="B358" i="4" s="1"/>
  <c r="B370" i="4" s="1"/>
  <c r="B382" i="4" s="1"/>
  <c r="B394" i="4" s="1"/>
  <c r="B406" i="4" s="1"/>
  <c r="B418" i="4" s="1"/>
  <c r="B430" i="4" s="1"/>
  <c r="B442" i="4" s="1"/>
  <c r="B454" i="4" s="1"/>
  <c r="B466" i="4" s="1"/>
  <c r="B478" i="4" s="1"/>
  <c r="B490" i="4" s="1"/>
  <c r="B502" i="4" s="1"/>
  <c r="B514" i="4" s="1"/>
  <c r="B526" i="4" s="1"/>
  <c r="B538" i="4" s="1"/>
  <c r="B550" i="4" s="1"/>
  <c r="B562" i="4" s="1"/>
  <c r="B574" i="4" s="1"/>
  <c r="B586" i="4" s="1"/>
  <c r="B598" i="4" s="1"/>
  <c r="B610" i="4" s="1"/>
  <c r="B622" i="4" s="1"/>
  <c r="B634" i="4" s="1"/>
  <c r="B646" i="4" s="1"/>
  <c r="B658" i="4" s="1"/>
  <c r="B670" i="4" s="1"/>
  <c r="B682" i="4" s="1"/>
  <c r="B694" i="4" s="1"/>
  <c r="B706" i="4" s="1"/>
  <c r="B718" i="4" s="1"/>
  <c r="B730" i="4" s="1"/>
  <c r="B742" i="4" s="1"/>
  <c r="B754" i="4" s="1"/>
  <c r="B766" i="4" s="1"/>
  <c r="B778" i="4" s="1"/>
  <c r="B790" i="4" s="1"/>
  <c r="B802" i="4" s="1"/>
  <c r="B814" i="4" s="1"/>
  <c r="B826" i="4" s="1"/>
  <c r="B838" i="4" s="1"/>
  <c r="B850" i="4" s="1"/>
  <c r="B862" i="4" s="1"/>
  <c r="B874" i="4" s="1"/>
  <c r="B886" i="4" s="1"/>
  <c r="B898" i="4" s="1"/>
  <c r="B910" i="4" s="1"/>
  <c r="B922" i="4" s="1"/>
  <c r="B934" i="4" s="1"/>
  <c r="B946" i="4" s="1"/>
  <c r="B958" i="4" s="1"/>
  <c r="B970" i="4" s="1"/>
  <c r="B982" i="4" s="1"/>
  <c r="B994" i="4" s="1"/>
  <c r="B1006" i="4" s="1"/>
  <c r="B1018" i="4" s="1"/>
  <c r="B1030" i="4" s="1"/>
  <c r="B1042" i="4" s="1"/>
  <c r="B1054" i="4" s="1"/>
  <c r="B1066" i="4" s="1"/>
  <c r="B1078" i="4" s="1"/>
  <c r="B1090" i="4" s="1"/>
  <c r="B1102" i="4" s="1"/>
  <c r="B1114" i="4" s="1"/>
  <c r="B1126" i="4" s="1"/>
  <c r="B1138" i="4" s="1"/>
  <c r="B1150" i="4" s="1"/>
  <c r="B1162" i="4" s="1"/>
  <c r="B1174" i="4" s="1"/>
  <c r="B1186" i="4" s="1"/>
  <c r="B1198" i="4" s="1"/>
  <c r="B1210" i="4" s="1"/>
  <c r="B1222" i="4" s="1"/>
  <c r="B1234" i="4" s="1"/>
  <c r="B1246" i="4" s="1"/>
  <c r="B1258" i="4" s="1"/>
  <c r="B1270" i="4" s="1"/>
  <c r="B1282" i="4" s="1"/>
  <c r="B1294" i="4" s="1"/>
  <c r="B1306" i="4" s="1"/>
  <c r="B1318" i="4" s="1"/>
  <c r="B1330" i="4" s="1"/>
  <c r="B1342" i="4" s="1"/>
  <c r="B1354" i="4" s="1"/>
  <c r="B1366" i="4" s="1"/>
  <c r="B1378" i="4" s="1"/>
  <c r="B1390" i="4" s="1"/>
  <c r="G21" i="4"/>
  <c r="I21" i="4" s="1"/>
  <c r="B21" i="4"/>
  <c r="B33" i="4" s="1"/>
  <c r="B45" i="4" s="1"/>
  <c r="B57" i="4" s="1"/>
  <c r="B69" i="4" s="1"/>
  <c r="B81" i="4" s="1"/>
  <c r="B93" i="4" s="1"/>
  <c r="B105" i="4" s="1"/>
  <c r="B117" i="4" s="1"/>
  <c r="B129" i="4" s="1"/>
  <c r="B141" i="4" s="1"/>
  <c r="B153" i="4" s="1"/>
  <c r="B165" i="4" s="1"/>
  <c r="B177" i="4" s="1"/>
  <c r="B189" i="4" s="1"/>
  <c r="B201" i="4" s="1"/>
  <c r="B213" i="4" s="1"/>
  <c r="B225" i="4" s="1"/>
  <c r="B237" i="4" s="1"/>
  <c r="B249" i="4" s="1"/>
  <c r="B261" i="4" s="1"/>
  <c r="B273" i="4" s="1"/>
  <c r="B285" i="4" s="1"/>
  <c r="B297" i="4" s="1"/>
  <c r="B309" i="4" s="1"/>
  <c r="B321" i="4" s="1"/>
  <c r="B333" i="4" s="1"/>
  <c r="B345" i="4" s="1"/>
  <c r="B357" i="4" s="1"/>
  <c r="A21" i="4"/>
  <c r="A33" i="4" s="1"/>
  <c r="G20" i="4"/>
  <c r="I20" i="4" s="1"/>
  <c r="L20" i="4" s="1"/>
  <c r="B20" i="4"/>
  <c r="B32" i="4" s="1"/>
  <c r="B44" i="4" s="1"/>
  <c r="B56" i="4" s="1"/>
  <c r="B68" i="4" s="1"/>
  <c r="B80" i="4" s="1"/>
  <c r="B92" i="4" s="1"/>
  <c r="B104" i="4" s="1"/>
  <c r="B116" i="4" s="1"/>
  <c r="B128" i="4" s="1"/>
  <c r="B140" i="4" s="1"/>
  <c r="B152" i="4" s="1"/>
  <c r="B164" i="4" s="1"/>
  <c r="B176" i="4" s="1"/>
  <c r="B188" i="4" s="1"/>
  <c r="B200" i="4" s="1"/>
  <c r="B212" i="4" s="1"/>
  <c r="B224" i="4" s="1"/>
  <c r="B236" i="4" s="1"/>
  <c r="B248" i="4" s="1"/>
  <c r="B260" i="4" s="1"/>
  <c r="B272" i="4" s="1"/>
  <c r="B284" i="4" s="1"/>
  <c r="B296" i="4" s="1"/>
  <c r="B308" i="4" s="1"/>
  <c r="B320" i="4" s="1"/>
  <c r="B332" i="4" s="1"/>
  <c r="B344" i="4" s="1"/>
  <c r="B356" i="4" s="1"/>
  <c r="B368" i="4" s="1"/>
  <c r="B380" i="4" s="1"/>
  <c r="B392" i="4" s="1"/>
  <c r="B404" i="4" s="1"/>
  <c r="B416" i="4" s="1"/>
  <c r="B428" i="4" s="1"/>
  <c r="B440" i="4" s="1"/>
  <c r="B452" i="4" s="1"/>
  <c r="B464" i="4" s="1"/>
  <c r="B476" i="4" s="1"/>
  <c r="B488" i="4" s="1"/>
  <c r="B500" i="4" s="1"/>
  <c r="B512" i="4" s="1"/>
  <c r="B524" i="4" s="1"/>
  <c r="B536" i="4" s="1"/>
  <c r="B548" i="4" s="1"/>
  <c r="B560" i="4" s="1"/>
  <c r="B572" i="4" s="1"/>
  <c r="B584" i="4" s="1"/>
  <c r="B596" i="4" s="1"/>
  <c r="B608" i="4" s="1"/>
  <c r="B620" i="4" s="1"/>
  <c r="B632" i="4" s="1"/>
  <c r="B644" i="4" s="1"/>
  <c r="B656" i="4" s="1"/>
  <c r="B668" i="4" s="1"/>
  <c r="B680" i="4" s="1"/>
  <c r="B692" i="4" s="1"/>
  <c r="B704" i="4" s="1"/>
  <c r="B716" i="4" s="1"/>
  <c r="B728" i="4" s="1"/>
  <c r="B740" i="4" s="1"/>
  <c r="B752" i="4" s="1"/>
  <c r="B764" i="4" s="1"/>
  <c r="B776" i="4" s="1"/>
  <c r="B788" i="4" s="1"/>
  <c r="B800" i="4" s="1"/>
  <c r="B812" i="4" s="1"/>
  <c r="B824" i="4" s="1"/>
  <c r="B836" i="4" s="1"/>
  <c r="B848" i="4" s="1"/>
  <c r="B860" i="4" s="1"/>
  <c r="B872" i="4" s="1"/>
  <c r="B884" i="4" s="1"/>
  <c r="B896" i="4" s="1"/>
  <c r="B908" i="4" s="1"/>
  <c r="B920" i="4" s="1"/>
  <c r="B932" i="4" s="1"/>
  <c r="B944" i="4" s="1"/>
  <c r="B956" i="4" s="1"/>
  <c r="B968" i="4" s="1"/>
  <c r="B980" i="4" s="1"/>
  <c r="B992" i="4" s="1"/>
  <c r="B1004" i="4" s="1"/>
  <c r="B1016" i="4" s="1"/>
  <c r="B1028" i="4" s="1"/>
  <c r="B1040" i="4" s="1"/>
  <c r="B1052" i="4" s="1"/>
  <c r="B1064" i="4" s="1"/>
  <c r="B1076" i="4" s="1"/>
  <c r="B1088" i="4" s="1"/>
  <c r="B1100" i="4" s="1"/>
  <c r="B1112" i="4" s="1"/>
  <c r="B1124" i="4" s="1"/>
  <c r="B1136" i="4" s="1"/>
  <c r="B1148" i="4" s="1"/>
  <c r="B1160" i="4" s="1"/>
  <c r="B1172" i="4" s="1"/>
  <c r="B1184" i="4" s="1"/>
  <c r="B1196" i="4" s="1"/>
  <c r="B1208" i="4" s="1"/>
  <c r="B1220" i="4" s="1"/>
  <c r="B1232" i="4" s="1"/>
  <c r="B1244" i="4" s="1"/>
  <c r="B1256" i="4" s="1"/>
  <c r="B1268" i="4" s="1"/>
  <c r="B1280" i="4" s="1"/>
  <c r="B1292" i="4" s="1"/>
  <c r="B1304" i="4" s="1"/>
  <c r="B1316" i="4" s="1"/>
  <c r="B1328" i="4" s="1"/>
  <c r="B1340" i="4" s="1"/>
  <c r="B1352" i="4" s="1"/>
  <c r="B1364" i="4" s="1"/>
  <c r="B1376" i="4" s="1"/>
  <c r="B1388" i="4" s="1"/>
  <c r="A20" i="4"/>
  <c r="G19" i="4"/>
  <c r="I19" i="4" s="1"/>
  <c r="B19" i="4"/>
  <c r="B31" i="4" s="1"/>
  <c r="B43" i="4" s="1"/>
  <c r="B55" i="4" s="1"/>
  <c r="B67" i="4" s="1"/>
  <c r="B79" i="4" s="1"/>
  <c r="B91" i="4" s="1"/>
  <c r="B103" i="4" s="1"/>
  <c r="B115" i="4" s="1"/>
  <c r="B127" i="4" s="1"/>
  <c r="B139" i="4" s="1"/>
  <c r="B151" i="4" s="1"/>
  <c r="B163" i="4" s="1"/>
  <c r="B175" i="4" s="1"/>
  <c r="B187" i="4" s="1"/>
  <c r="B199" i="4" s="1"/>
  <c r="B211" i="4" s="1"/>
  <c r="B223" i="4" s="1"/>
  <c r="B235" i="4" s="1"/>
  <c r="B247" i="4" s="1"/>
  <c r="B259" i="4" s="1"/>
  <c r="B271" i="4" s="1"/>
  <c r="B283" i="4" s="1"/>
  <c r="B295" i="4" s="1"/>
  <c r="B307" i="4" s="1"/>
  <c r="B319" i="4" s="1"/>
  <c r="B331" i="4" s="1"/>
  <c r="B343" i="4" s="1"/>
  <c r="B355" i="4" s="1"/>
  <c r="B367" i="4" s="1"/>
  <c r="A19" i="4"/>
  <c r="A31" i="4" s="1"/>
  <c r="G18" i="4"/>
  <c r="I18" i="4" s="1"/>
  <c r="L18" i="4" s="1"/>
  <c r="G17" i="4"/>
  <c r="H17" i="4" s="1"/>
  <c r="G16" i="4"/>
  <c r="I16" i="4" s="1"/>
  <c r="L16" i="4" s="1"/>
  <c r="G15" i="4"/>
  <c r="H15" i="4" s="1"/>
  <c r="G14" i="4"/>
  <c r="I14" i="4" s="1"/>
  <c r="L14" i="4" s="1"/>
  <c r="G13" i="4"/>
  <c r="H13" i="4" s="1"/>
  <c r="G12" i="4"/>
  <c r="I12" i="4" s="1"/>
  <c r="L12" i="4" s="1"/>
  <c r="G11" i="4"/>
  <c r="H11" i="4" s="1"/>
  <c r="A11" i="4"/>
  <c r="A12" i="4" s="1"/>
  <c r="A13" i="4" s="1"/>
  <c r="G10" i="4"/>
  <c r="I10" i="4" s="1"/>
  <c r="L10" i="4" s="1"/>
  <c r="G9" i="4"/>
  <c r="H9" i="4" s="1"/>
  <c r="A9" i="4"/>
  <c r="A10" i="4" s="1"/>
  <c r="A22" i="4" s="1"/>
  <c r="R8" i="4"/>
  <c r="Q8" i="4"/>
  <c r="V8" i="4" s="1"/>
  <c r="P8" i="4"/>
  <c r="O8" i="4"/>
  <c r="T8" i="4" s="1"/>
  <c r="N8" i="4"/>
  <c r="G8" i="4"/>
  <c r="I8" i="4" s="1"/>
  <c r="L8" i="4" s="1"/>
  <c r="D8" i="4"/>
  <c r="D9" i="4" s="1"/>
  <c r="D10" i="4" s="1"/>
  <c r="D11" i="4" s="1"/>
  <c r="D12" i="4" s="1"/>
  <c r="D13" i="4" s="1"/>
  <c r="D14" i="4" s="1"/>
  <c r="D15" i="4" s="1"/>
  <c r="D16" i="4" s="1"/>
  <c r="D17" i="4" s="1"/>
  <c r="D18" i="4" s="1"/>
  <c r="D19" i="4" s="1"/>
  <c r="D20" i="4" s="1"/>
  <c r="D21" i="4" s="1"/>
  <c r="D22" i="4" s="1"/>
  <c r="D23" i="4" s="1"/>
  <c r="D24" i="4" s="1"/>
  <c r="D25" i="4" s="1"/>
  <c r="D26" i="4" s="1"/>
  <c r="D27" i="4" s="1"/>
  <c r="D28" i="4" s="1"/>
  <c r="D29" i="4" s="1"/>
  <c r="D30" i="4" s="1"/>
  <c r="D31" i="4" s="1"/>
  <c r="D32" i="4" s="1"/>
  <c r="D33" i="4" s="1"/>
  <c r="D34" i="4" s="1"/>
  <c r="D35" i="4" s="1"/>
  <c r="D36" i="4" s="1"/>
  <c r="D37" i="4" s="1"/>
  <c r="D38" i="4" s="1"/>
  <c r="D39" i="4" s="1"/>
  <c r="D40" i="4" s="1"/>
  <c r="D41" i="4" s="1"/>
  <c r="D42" i="4" s="1"/>
  <c r="D43" i="4" s="1"/>
  <c r="D44" i="4" s="1"/>
  <c r="D45" i="4" s="1"/>
  <c r="D46" i="4" s="1"/>
  <c r="D47" i="4" s="1"/>
  <c r="D48" i="4" s="1"/>
  <c r="D49" i="4" s="1"/>
  <c r="D50" i="4" s="1"/>
  <c r="D51" i="4" s="1"/>
  <c r="D52" i="4" s="1"/>
  <c r="D53" i="4" s="1"/>
  <c r="D54" i="4" s="1"/>
  <c r="D55" i="4" s="1"/>
  <c r="D56" i="4" s="1"/>
  <c r="D57" i="4" s="1"/>
  <c r="D58" i="4" s="1"/>
  <c r="D59" i="4" s="1"/>
  <c r="D60" i="4" s="1"/>
  <c r="D61" i="4" s="1"/>
  <c r="D62" i="4" s="1"/>
  <c r="D63" i="4" s="1"/>
  <c r="D64" i="4" s="1"/>
  <c r="D65" i="4" s="1"/>
  <c r="D66" i="4" s="1"/>
  <c r="D67" i="4" s="1"/>
  <c r="D68" i="4" s="1"/>
  <c r="D69" i="4" s="1"/>
  <c r="D70" i="4" s="1"/>
  <c r="D71" i="4" s="1"/>
  <c r="D72" i="4" s="1"/>
  <c r="D73" i="4" s="1"/>
  <c r="D74" i="4" s="1"/>
  <c r="D75" i="4" s="1"/>
  <c r="D76" i="4" s="1"/>
  <c r="D77" i="4" s="1"/>
  <c r="D78" i="4" s="1"/>
  <c r="D79" i="4" s="1"/>
  <c r="D80" i="4" s="1"/>
  <c r="D81" i="4" s="1"/>
  <c r="D82" i="4" s="1"/>
  <c r="D83" i="4" s="1"/>
  <c r="D84" i="4" s="1"/>
  <c r="D85" i="4" s="1"/>
  <c r="D86" i="4" s="1"/>
  <c r="D87" i="4" s="1"/>
  <c r="D88" i="4" s="1"/>
  <c r="D89" i="4" s="1"/>
  <c r="D90" i="4" s="1"/>
  <c r="D91" i="4" s="1"/>
  <c r="D92" i="4" s="1"/>
  <c r="D93" i="4" s="1"/>
  <c r="D94" i="4" s="1"/>
  <c r="D95" i="4" s="1"/>
  <c r="D96" i="4" s="1"/>
  <c r="D97" i="4" s="1"/>
  <c r="D98" i="4" s="1"/>
  <c r="D99" i="4" s="1"/>
  <c r="D100" i="4" s="1"/>
  <c r="D101" i="4" s="1"/>
  <c r="D102" i="4" s="1"/>
  <c r="D103" i="4" s="1"/>
  <c r="D104" i="4" s="1"/>
  <c r="D105" i="4" s="1"/>
  <c r="D106" i="4" s="1"/>
  <c r="D107" i="4" s="1"/>
  <c r="D108" i="4" s="1"/>
  <c r="D109" i="4" s="1"/>
  <c r="D110" i="4" s="1"/>
  <c r="D111" i="4" s="1"/>
  <c r="D112" i="4" s="1"/>
  <c r="D113" i="4" s="1"/>
  <c r="D114" i="4" s="1"/>
  <c r="D115" i="4" s="1"/>
  <c r="D116" i="4" s="1"/>
  <c r="D117" i="4" s="1"/>
  <c r="D118" i="4" s="1"/>
  <c r="D119" i="4" s="1"/>
  <c r="D120" i="4" s="1"/>
  <c r="D121" i="4" s="1"/>
  <c r="D122" i="4" s="1"/>
  <c r="D123" i="4" s="1"/>
  <c r="D124" i="4" s="1"/>
  <c r="D125" i="4" s="1"/>
  <c r="D126" i="4" s="1"/>
  <c r="D127" i="4" s="1"/>
  <c r="D128" i="4" s="1"/>
  <c r="D129" i="4" s="1"/>
  <c r="D130" i="4" s="1"/>
  <c r="D131" i="4" s="1"/>
  <c r="D132" i="4" s="1"/>
  <c r="D133" i="4" s="1"/>
  <c r="D134" i="4" s="1"/>
  <c r="D135" i="4" s="1"/>
  <c r="D136" i="4" s="1"/>
  <c r="D137" i="4" s="1"/>
  <c r="D138" i="4" s="1"/>
  <c r="D139" i="4" s="1"/>
  <c r="D140" i="4" s="1"/>
  <c r="D141" i="4" s="1"/>
  <c r="D142" i="4" s="1"/>
  <c r="D143" i="4" s="1"/>
  <c r="D144" i="4" s="1"/>
  <c r="D145" i="4" s="1"/>
  <c r="D146" i="4" s="1"/>
  <c r="D147" i="4" s="1"/>
  <c r="D148" i="4" s="1"/>
  <c r="D149" i="4" s="1"/>
  <c r="D150" i="4" s="1"/>
  <c r="D151" i="4" s="1"/>
  <c r="D152" i="4" s="1"/>
  <c r="D153" i="4" s="1"/>
  <c r="D154" i="4" s="1"/>
  <c r="D155" i="4" s="1"/>
  <c r="D156" i="4" s="1"/>
  <c r="D157" i="4" s="1"/>
  <c r="D158" i="4" s="1"/>
  <c r="D159" i="4" s="1"/>
  <c r="D160" i="4" s="1"/>
  <c r="D161" i="4" s="1"/>
  <c r="D162" i="4" s="1"/>
  <c r="D163" i="4" s="1"/>
  <c r="D164" i="4" s="1"/>
  <c r="D165" i="4" s="1"/>
  <c r="D166" i="4" s="1"/>
  <c r="D167" i="4" s="1"/>
  <c r="D168" i="4" s="1"/>
  <c r="D169" i="4" s="1"/>
  <c r="D170" i="4" s="1"/>
  <c r="D171" i="4" s="1"/>
  <c r="D172" i="4" s="1"/>
  <c r="D173" i="4" s="1"/>
  <c r="D174" i="4" s="1"/>
  <c r="D175" i="4" s="1"/>
  <c r="D176" i="4" s="1"/>
  <c r="D177" i="4" s="1"/>
  <c r="D178" i="4" s="1"/>
  <c r="D179" i="4" s="1"/>
  <c r="D180" i="4" s="1"/>
  <c r="D181" i="4" s="1"/>
  <c r="D182" i="4" s="1"/>
  <c r="D183" i="4" s="1"/>
  <c r="D184" i="4" s="1"/>
  <c r="D185" i="4" s="1"/>
  <c r="D186" i="4" s="1"/>
  <c r="D187" i="4" s="1"/>
  <c r="D188" i="4" s="1"/>
  <c r="D189" i="4" s="1"/>
  <c r="D190" i="4" s="1"/>
  <c r="D191" i="4" s="1"/>
  <c r="D192" i="4" s="1"/>
  <c r="D193" i="4" s="1"/>
  <c r="D194" i="4" s="1"/>
  <c r="D195" i="4" s="1"/>
  <c r="D196" i="4" s="1"/>
  <c r="D197" i="4" s="1"/>
  <c r="D198" i="4" s="1"/>
  <c r="D199" i="4" s="1"/>
  <c r="D200" i="4" s="1"/>
  <c r="D201" i="4" s="1"/>
  <c r="D202" i="4" s="1"/>
  <c r="D203" i="4" s="1"/>
  <c r="D204" i="4" s="1"/>
  <c r="D205" i="4" s="1"/>
  <c r="D206" i="4" s="1"/>
  <c r="D207" i="4" s="1"/>
  <c r="D208" i="4" s="1"/>
  <c r="D209" i="4" s="1"/>
  <c r="D210" i="4" s="1"/>
  <c r="D211" i="4" s="1"/>
  <c r="D212" i="4" s="1"/>
  <c r="D213" i="4" s="1"/>
  <c r="D214" i="4" s="1"/>
  <c r="D215" i="4" s="1"/>
  <c r="D216" i="4" s="1"/>
  <c r="D217" i="4" s="1"/>
  <c r="D218" i="4" s="1"/>
  <c r="D219" i="4" s="1"/>
  <c r="D220" i="4" s="1"/>
  <c r="D221" i="4" s="1"/>
  <c r="D222" i="4" s="1"/>
  <c r="D223" i="4" s="1"/>
  <c r="D224" i="4" s="1"/>
  <c r="D225" i="4" s="1"/>
  <c r="D226" i="4" s="1"/>
  <c r="D227" i="4" s="1"/>
  <c r="D228" i="4" s="1"/>
  <c r="D229" i="4" s="1"/>
  <c r="D230" i="4" s="1"/>
  <c r="D231" i="4" s="1"/>
  <c r="D232" i="4" s="1"/>
  <c r="D233" i="4" s="1"/>
  <c r="D234" i="4" s="1"/>
  <c r="D235" i="4" s="1"/>
  <c r="D236" i="4" s="1"/>
  <c r="D237" i="4" s="1"/>
  <c r="D238" i="4" s="1"/>
  <c r="D239" i="4" s="1"/>
  <c r="D240" i="4" s="1"/>
  <c r="D241" i="4" s="1"/>
  <c r="D242" i="4" s="1"/>
  <c r="D243" i="4" s="1"/>
  <c r="D244" i="4" s="1"/>
  <c r="D245" i="4" s="1"/>
  <c r="D246" i="4" s="1"/>
  <c r="D247" i="4" s="1"/>
  <c r="D248" i="4" s="1"/>
  <c r="D249" i="4" s="1"/>
  <c r="D250" i="4" s="1"/>
  <c r="D251" i="4" s="1"/>
  <c r="D252" i="4" s="1"/>
  <c r="D253" i="4" s="1"/>
  <c r="D254" i="4" s="1"/>
  <c r="D255" i="4" s="1"/>
  <c r="D256" i="4" s="1"/>
  <c r="D257" i="4" s="1"/>
  <c r="D258" i="4" s="1"/>
  <c r="D259" i="4" s="1"/>
  <c r="D260" i="4" s="1"/>
  <c r="D261" i="4" s="1"/>
  <c r="D262" i="4" s="1"/>
  <c r="D263" i="4" s="1"/>
  <c r="D264" i="4" s="1"/>
  <c r="D265" i="4" s="1"/>
  <c r="D266" i="4" s="1"/>
  <c r="D267" i="4" s="1"/>
  <c r="D268" i="4" s="1"/>
  <c r="D269" i="4" s="1"/>
  <c r="D270" i="4" s="1"/>
  <c r="D271" i="4" s="1"/>
  <c r="D272" i="4" s="1"/>
  <c r="D273" i="4" s="1"/>
  <c r="D274" i="4" s="1"/>
  <c r="D275" i="4" s="1"/>
  <c r="D276" i="4" s="1"/>
  <c r="D277" i="4" s="1"/>
  <c r="D278" i="4" s="1"/>
  <c r="D279" i="4" s="1"/>
  <c r="D280" i="4" s="1"/>
  <c r="D281" i="4" s="1"/>
  <c r="D282" i="4" s="1"/>
  <c r="D283" i="4" s="1"/>
  <c r="D284" i="4" s="1"/>
  <c r="D285" i="4" s="1"/>
  <c r="D286" i="4" s="1"/>
  <c r="D287" i="4" s="1"/>
  <c r="D288" i="4" s="1"/>
  <c r="D289" i="4" s="1"/>
  <c r="D290" i="4" s="1"/>
  <c r="D291" i="4" s="1"/>
  <c r="D292" i="4" s="1"/>
  <c r="D293" i="4" s="1"/>
  <c r="D294" i="4" s="1"/>
  <c r="D295" i="4" s="1"/>
  <c r="D296" i="4" s="1"/>
  <c r="D297" i="4" s="1"/>
  <c r="D298" i="4" s="1"/>
  <c r="D299" i="4" s="1"/>
  <c r="D300" i="4" s="1"/>
  <c r="D301" i="4" s="1"/>
  <c r="D302" i="4" s="1"/>
  <c r="D303" i="4" s="1"/>
  <c r="D304" i="4" s="1"/>
  <c r="D305" i="4" s="1"/>
  <c r="D306" i="4" s="1"/>
  <c r="D307" i="4" s="1"/>
  <c r="D308" i="4" s="1"/>
  <c r="D309" i="4" s="1"/>
  <c r="D310" i="4" s="1"/>
  <c r="D311" i="4" s="1"/>
  <c r="D312" i="4" s="1"/>
  <c r="D313" i="4" s="1"/>
  <c r="D314" i="4" s="1"/>
  <c r="D315" i="4" s="1"/>
  <c r="D316" i="4" s="1"/>
  <c r="D317" i="4" s="1"/>
  <c r="D318" i="4" s="1"/>
  <c r="D319" i="4" s="1"/>
  <c r="D320" i="4" s="1"/>
  <c r="D321" i="4" s="1"/>
  <c r="D322" i="4" s="1"/>
  <c r="D323" i="4" s="1"/>
  <c r="D324" i="4" s="1"/>
  <c r="D325" i="4" s="1"/>
  <c r="D326" i="4" s="1"/>
  <c r="D327" i="4" s="1"/>
  <c r="D328" i="4" s="1"/>
  <c r="D329" i="4" s="1"/>
  <c r="D330" i="4" s="1"/>
  <c r="D331" i="4" s="1"/>
  <c r="D332" i="4" s="1"/>
  <c r="D333" i="4" s="1"/>
  <c r="D334" i="4" s="1"/>
  <c r="D335" i="4" s="1"/>
  <c r="D336" i="4" s="1"/>
  <c r="D337" i="4" s="1"/>
  <c r="D338" i="4" s="1"/>
  <c r="D339" i="4" s="1"/>
  <c r="D340" i="4" s="1"/>
  <c r="D341" i="4" s="1"/>
  <c r="D342" i="4" s="1"/>
  <c r="D343" i="4" s="1"/>
  <c r="D344" i="4" s="1"/>
  <c r="D345" i="4" s="1"/>
  <c r="D346" i="4" s="1"/>
  <c r="D347" i="4" s="1"/>
  <c r="D348" i="4" s="1"/>
  <c r="D349" i="4" s="1"/>
  <c r="D350" i="4" s="1"/>
  <c r="D351" i="4" s="1"/>
  <c r="D352" i="4" s="1"/>
  <c r="D353" i="4" s="1"/>
  <c r="D354" i="4" s="1"/>
  <c r="D355" i="4" s="1"/>
  <c r="D356" i="4" s="1"/>
  <c r="D357" i="4" s="1"/>
  <c r="D358" i="4" s="1"/>
  <c r="D359" i="4" s="1"/>
  <c r="D360" i="4" s="1"/>
  <c r="D361" i="4" s="1"/>
  <c r="D362" i="4" s="1"/>
  <c r="D363" i="4" s="1"/>
  <c r="D364" i="4" s="1"/>
  <c r="D365" i="4" s="1"/>
  <c r="D366" i="4" s="1"/>
  <c r="D367" i="4" s="1"/>
  <c r="D368" i="4" s="1"/>
  <c r="D369" i="4" s="1"/>
  <c r="D370" i="4" s="1"/>
  <c r="D371" i="4" s="1"/>
  <c r="D372" i="4" s="1"/>
  <c r="D373" i="4" s="1"/>
  <c r="D374" i="4" s="1"/>
  <c r="D375" i="4" s="1"/>
  <c r="D376" i="4" s="1"/>
  <c r="D377" i="4" s="1"/>
  <c r="D378" i="4" s="1"/>
  <c r="D379" i="4" s="1"/>
  <c r="D380" i="4" s="1"/>
  <c r="D381" i="4" s="1"/>
  <c r="D382" i="4" s="1"/>
  <c r="D383" i="4" s="1"/>
  <c r="D384" i="4" s="1"/>
  <c r="D385" i="4" s="1"/>
  <c r="D386" i="4" s="1"/>
  <c r="D387" i="4" s="1"/>
  <c r="D388" i="4" s="1"/>
  <c r="D389" i="4" s="1"/>
  <c r="D390" i="4" s="1"/>
  <c r="D391" i="4" s="1"/>
  <c r="D392" i="4" s="1"/>
  <c r="D393" i="4" s="1"/>
  <c r="D394" i="4" s="1"/>
  <c r="D395" i="4" s="1"/>
  <c r="D396" i="4" s="1"/>
  <c r="D397" i="4" s="1"/>
  <c r="D398" i="4" s="1"/>
  <c r="D399" i="4" s="1"/>
  <c r="D400" i="4" s="1"/>
  <c r="D401" i="4" s="1"/>
  <c r="D402" i="4" s="1"/>
  <c r="D403" i="4" s="1"/>
  <c r="D404" i="4" s="1"/>
  <c r="D405" i="4" s="1"/>
  <c r="D406" i="4" s="1"/>
  <c r="D407" i="4" s="1"/>
  <c r="D408" i="4" s="1"/>
  <c r="D409" i="4" s="1"/>
  <c r="D410" i="4" s="1"/>
  <c r="D411" i="4" s="1"/>
  <c r="D412" i="4" s="1"/>
  <c r="D413" i="4" s="1"/>
  <c r="D414" i="4" s="1"/>
  <c r="D415" i="4" s="1"/>
  <c r="D416" i="4" s="1"/>
  <c r="D417" i="4" s="1"/>
  <c r="D418" i="4" s="1"/>
  <c r="D419" i="4" s="1"/>
  <c r="D420" i="4" s="1"/>
  <c r="D421" i="4" s="1"/>
  <c r="D422" i="4" s="1"/>
  <c r="D423" i="4" s="1"/>
  <c r="D424" i="4" s="1"/>
  <c r="D425" i="4" s="1"/>
  <c r="D426" i="4" s="1"/>
  <c r="D427" i="4" s="1"/>
  <c r="D428" i="4" s="1"/>
  <c r="D429" i="4" s="1"/>
  <c r="D430" i="4" s="1"/>
  <c r="D431" i="4" s="1"/>
  <c r="D432" i="4" s="1"/>
  <c r="D433" i="4" s="1"/>
  <c r="D434" i="4" s="1"/>
  <c r="D435" i="4" s="1"/>
  <c r="D436" i="4" s="1"/>
  <c r="D437" i="4" s="1"/>
  <c r="D438" i="4" s="1"/>
  <c r="D439" i="4" s="1"/>
  <c r="D440" i="4" s="1"/>
  <c r="D441" i="4" s="1"/>
  <c r="D442" i="4" s="1"/>
  <c r="D443" i="4" s="1"/>
  <c r="D444" i="4" s="1"/>
  <c r="D445" i="4" s="1"/>
  <c r="D446" i="4" s="1"/>
  <c r="D447" i="4" s="1"/>
  <c r="D448" i="4" s="1"/>
  <c r="D449" i="4" s="1"/>
  <c r="D450" i="4" s="1"/>
  <c r="D451" i="4" s="1"/>
  <c r="D452" i="4" s="1"/>
  <c r="D453" i="4" s="1"/>
  <c r="D454" i="4" s="1"/>
  <c r="D455" i="4" s="1"/>
  <c r="D456" i="4" s="1"/>
  <c r="D457" i="4" s="1"/>
  <c r="D458" i="4" s="1"/>
  <c r="D459" i="4" s="1"/>
  <c r="D460" i="4" s="1"/>
  <c r="D461" i="4" s="1"/>
  <c r="D462" i="4" s="1"/>
  <c r="D463" i="4" s="1"/>
  <c r="D464" i="4" s="1"/>
  <c r="D465" i="4" s="1"/>
  <c r="D466" i="4" s="1"/>
  <c r="D467" i="4" s="1"/>
  <c r="D468" i="4" s="1"/>
  <c r="D469" i="4" s="1"/>
  <c r="D470" i="4" s="1"/>
  <c r="D471" i="4" s="1"/>
  <c r="D472" i="4" s="1"/>
  <c r="D473" i="4" s="1"/>
  <c r="D474" i="4" s="1"/>
  <c r="D475" i="4" s="1"/>
  <c r="D476" i="4" s="1"/>
  <c r="D477" i="4" s="1"/>
  <c r="D478" i="4" s="1"/>
  <c r="D479" i="4" s="1"/>
  <c r="D480" i="4" s="1"/>
  <c r="D481" i="4" s="1"/>
  <c r="D482" i="4" s="1"/>
  <c r="D483" i="4" s="1"/>
  <c r="D484" i="4" s="1"/>
  <c r="D485" i="4" s="1"/>
  <c r="D486" i="4" s="1"/>
  <c r="D487" i="4" s="1"/>
  <c r="D488" i="4" s="1"/>
  <c r="D489" i="4" s="1"/>
  <c r="D490" i="4" s="1"/>
  <c r="D491" i="4" s="1"/>
  <c r="D492" i="4" s="1"/>
  <c r="D493" i="4" s="1"/>
  <c r="D494" i="4" s="1"/>
  <c r="D495" i="4" s="1"/>
  <c r="D496" i="4" s="1"/>
  <c r="D497" i="4" s="1"/>
  <c r="D498" i="4" s="1"/>
  <c r="D499" i="4" s="1"/>
  <c r="D500" i="4" s="1"/>
  <c r="D501" i="4" s="1"/>
  <c r="D502" i="4" s="1"/>
  <c r="D503" i="4" s="1"/>
  <c r="D504" i="4" s="1"/>
  <c r="D505" i="4" s="1"/>
  <c r="D506" i="4" s="1"/>
  <c r="D507" i="4" s="1"/>
  <c r="D508" i="4" s="1"/>
  <c r="D509" i="4" s="1"/>
  <c r="D510" i="4" s="1"/>
  <c r="D511" i="4" s="1"/>
  <c r="D512" i="4" s="1"/>
  <c r="D513" i="4" s="1"/>
  <c r="D514" i="4" s="1"/>
  <c r="D515" i="4" s="1"/>
  <c r="D516" i="4" s="1"/>
  <c r="D517" i="4" s="1"/>
  <c r="D518" i="4" s="1"/>
  <c r="D519" i="4" s="1"/>
  <c r="D520" i="4" s="1"/>
  <c r="D521" i="4" s="1"/>
  <c r="D522" i="4" s="1"/>
  <c r="D523" i="4" s="1"/>
  <c r="D524" i="4" s="1"/>
  <c r="D525" i="4" s="1"/>
  <c r="D526" i="4" s="1"/>
  <c r="D527" i="4" s="1"/>
  <c r="D528" i="4" s="1"/>
  <c r="D529" i="4" s="1"/>
  <c r="D530" i="4" s="1"/>
  <c r="D531" i="4" s="1"/>
  <c r="D532" i="4" s="1"/>
  <c r="D533" i="4" s="1"/>
  <c r="D534" i="4" s="1"/>
  <c r="D535" i="4" s="1"/>
  <c r="D536" i="4" s="1"/>
  <c r="D537" i="4" s="1"/>
  <c r="D538" i="4" s="1"/>
  <c r="D539" i="4" s="1"/>
  <c r="D540" i="4" s="1"/>
  <c r="D541" i="4" s="1"/>
  <c r="D542" i="4" s="1"/>
  <c r="D543" i="4" s="1"/>
  <c r="D544" i="4" s="1"/>
  <c r="D545" i="4" s="1"/>
  <c r="D546" i="4" s="1"/>
  <c r="D547" i="4" s="1"/>
  <c r="D548" i="4" s="1"/>
  <c r="D549" i="4" s="1"/>
  <c r="D550" i="4" s="1"/>
  <c r="D551" i="4" s="1"/>
  <c r="D552" i="4" s="1"/>
  <c r="D553" i="4" s="1"/>
  <c r="D554" i="4" s="1"/>
  <c r="D555" i="4" s="1"/>
  <c r="D556" i="4" s="1"/>
  <c r="D557" i="4" s="1"/>
  <c r="D558" i="4" s="1"/>
  <c r="D559" i="4" s="1"/>
  <c r="D560" i="4" s="1"/>
  <c r="D561" i="4" s="1"/>
  <c r="D562" i="4" s="1"/>
  <c r="D563" i="4" s="1"/>
  <c r="D564" i="4" s="1"/>
  <c r="D565" i="4" s="1"/>
  <c r="D566" i="4" s="1"/>
  <c r="D567" i="4" s="1"/>
  <c r="D568" i="4" s="1"/>
  <c r="D569" i="4" s="1"/>
  <c r="D570" i="4" s="1"/>
  <c r="D571" i="4" s="1"/>
  <c r="D572" i="4" s="1"/>
  <c r="D573" i="4" s="1"/>
  <c r="D574" i="4" s="1"/>
  <c r="D575" i="4" s="1"/>
  <c r="D576" i="4" s="1"/>
  <c r="D577" i="4" s="1"/>
  <c r="D578" i="4" s="1"/>
  <c r="D579" i="4" s="1"/>
  <c r="D580" i="4" s="1"/>
  <c r="D581" i="4" s="1"/>
  <c r="D582" i="4" s="1"/>
  <c r="D583" i="4" s="1"/>
  <c r="D584" i="4" s="1"/>
  <c r="D585" i="4" s="1"/>
  <c r="D586" i="4" s="1"/>
  <c r="D587" i="4" s="1"/>
  <c r="D588" i="4" s="1"/>
  <c r="D589" i="4" s="1"/>
  <c r="D590" i="4" s="1"/>
  <c r="D591" i="4" s="1"/>
  <c r="D592" i="4" s="1"/>
  <c r="D593" i="4" s="1"/>
  <c r="D594" i="4" s="1"/>
  <c r="D595" i="4" s="1"/>
  <c r="D596" i="4" s="1"/>
  <c r="D597" i="4" s="1"/>
  <c r="D598" i="4" s="1"/>
  <c r="D599" i="4" s="1"/>
  <c r="D600" i="4" s="1"/>
  <c r="D601" i="4" s="1"/>
  <c r="D602" i="4" s="1"/>
  <c r="D603" i="4" s="1"/>
  <c r="D604" i="4" s="1"/>
  <c r="D605" i="4" s="1"/>
  <c r="D606" i="4" s="1"/>
  <c r="D607" i="4" s="1"/>
  <c r="D608" i="4" s="1"/>
  <c r="D609" i="4" s="1"/>
  <c r="D610" i="4" s="1"/>
  <c r="D611" i="4" s="1"/>
  <c r="D612" i="4" s="1"/>
  <c r="D613" i="4" s="1"/>
  <c r="D614" i="4" s="1"/>
  <c r="D615" i="4" s="1"/>
  <c r="D616" i="4" s="1"/>
  <c r="D617" i="4" s="1"/>
  <c r="D618" i="4" s="1"/>
  <c r="D619" i="4" s="1"/>
  <c r="D620" i="4" s="1"/>
  <c r="D621" i="4" s="1"/>
  <c r="D622" i="4" s="1"/>
  <c r="D623" i="4" s="1"/>
  <c r="D624" i="4" s="1"/>
  <c r="D625" i="4" s="1"/>
  <c r="D626" i="4" s="1"/>
  <c r="D627" i="4" s="1"/>
  <c r="D628" i="4" s="1"/>
  <c r="D629" i="4" s="1"/>
  <c r="D630" i="4" s="1"/>
  <c r="D631" i="4" s="1"/>
  <c r="D632" i="4" s="1"/>
  <c r="D633" i="4" s="1"/>
  <c r="D634" i="4" s="1"/>
  <c r="D635" i="4" s="1"/>
  <c r="D636" i="4" s="1"/>
  <c r="D637" i="4" s="1"/>
  <c r="D638" i="4" s="1"/>
  <c r="D639" i="4" s="1"/>
  <c r="D640" i="4" s="1"/>
  <c r="D641" i="4" s="1"/>
  <c r="D642" i="4" s="1"/>
  <c r="D643" i="4" s="1"/>
  <c r="D644" i="4" s="1"/>
  <c r="D645" i="4" s="1"/>
  <c r="D646" i="4" s="1"/>
  <c r="D647" i="4" s="1"/>
  <c r="D648" i="4" s="1"/>
  <c r="D649" i="4" s="1"/>
  <c r="D650" i="4" s="1"/>
  <c r="D651" i="4" s="1"/>
  <c r="D652" i="4" s="1"/>
  <c r="D653" i="4" s="1"/>
  <c r="D654" i="4" s="1"/>
  <c r="D655" i="4" s="1"/>
  <c r="D656" i="4" s="1"/>
  <c r="D657" i="4" s="1"/>
  <c r="D658" i="4" s="1"/>
  <c r="D659" i="4" s="1"/>
  <c r="D660" i="4" s="1"/>
  <c r="D661" i="4" s="1"/>
  <c r="D662" i="4" s="1"/>
  <c r="D663" i="4" s="1"/>
  <c r="D664" i="4" s="1"/>
  <c r="D665" i="4" s="1"/>
  <c r="D666" i="4" s="1"/>
  <c r="D667" i="4" s="1"/>
  <c r="D668" i="4" s="1"/>
  <c r="D669" i="4" s="1"/>
  <c r="D670" i="4" s="1"/>
  <c r="D671" i="4" s="1"/>
  <c r="D672" i="4" s="1"/>
  <c r="D673" i="4" s="1"/>
  <c r="D674" i="4" s="1"/>
  <c r="D675" i="4" s="1"/>
  <c r="D676" i="4" s="1"/>
  <c r="D677" i="4" s="1"/>
  <c r="D678" i="4" s="1"/>
  <c r="D679" i="4" s="1"/>
  <c r="D680" i="4" s="1"/>
  <c r="D681" i="4" s="1"/>
  <c r="D682" i="4" s="1"/>
  <c r="D683" i="4" s="1"/>
  <c r="D684" i="4" s="1"/>
  <c r="D685" i="4" s="1"/>
  <c r="D686" i="4" s="1"/>
  <c r="D687" i="4" s="1"/>
  <c r="D688" i="4" s="1"/>
  <c r="D689" i="4" s="1"/>
  <c r="D690" i="4" s="1"/>
  <c r="D691" i="4" s="1"/>
  <c r="D692" i="4" s="1"/>
  <c r="D693" i="4" s="1"/>
  <c r="D694" i="4" s="1"/>
  <c r="D695" i="4" s="1"/>
  <c r="D696" i="4" s="1"/>
  <c r="D697" i="4" s="1"/>
  <c r="D698" i="4" s="1"/>
  <c r="D699" i="4" s="1"/>
  <c r="D700" i="4" s="1"/>
  <c r="D701" i="4" s="1"/>
  <c r="D702" i="4" s="1"/>
  <c r="D703" i="4" s="1"/>
  <c r="D704" i="4" s="1"/>
  <c r="D705" i="4" s="1"/>
  <c r="D706" i="4" s="1"/>
  <c r="D707" i="4" s="1"/>
  <c r="D708" i="4" s="1"/>
  <c r="D709" i="4" s="1"/>
  <c r="D710" i="4" s="1"/>
  <c r="D711" i="4" s="1"/>
  <c r="D712" i="4" s="1"/>
  <c r="D713" i="4" s="1"/>
  <c r="D714" i="4" s="1"/>
  <c r="D715" i="4" s="1"/>
  <c r="D716" i="4" s="1"/>
  <c r="D717" i="4" s="1"/>
  <c r="D718" i="4" s="1"/>
  <c r="D719" i="4" s="1"/>
  <c r="D720" i="4" s="1"/>
  <c r="D721" i="4" s="1"/>
  <c r="D722" i="4" s="1"/>
  <c r="D723" i="4" s="1"/>
  <c r="D724" i="4" s="1"/>
  <c r="D725" i="4" s="1"/>
  <c r="D726" i="4" s="1"/>
  <c r="D727" i="4" s="1"/>
  <c r="D728" i="4" s="1"/>
  <c r="D729" i="4" s="1"/>
  <c r="D730" i="4" s="1"/>
  <c r="D731" i="4" s="1"/>
  <c r="D732" i="4" s="1"/>
  <c r="D733" i="4" s="1"/>
  <c r="D734" i="4" s="1"/>
  <c r="D735" i="4" s="1"/>
  <c r="D736" i="4" s="1"/>
  <c r="D737" i="4" s="1"/>
  <c r="D738" i="4" s="1"/>
  <c r="D739" i="4" s="1"/>
  <c r="D740" i="4" s="1"/>
  <c r="D741" i="4" s="1"/>
  <c r="D742" i="4" s="1"/>
  <c r="D743" i="4" s="1"/>
  <c r="D744" i="4" s="1"/>
  <c r="D745" i="4" s="1"/>
  <c r="D746" i="4" s="1"/>
  <c r="D747" i="4" s="1"/>
  <c r="D748" i="4" s="1"/>
  <c r="D749" i="4" s="1"/>
  <c r="D750" i="4" s="1"/>
  <c r="D751" i="4" s="1"/>
  <c r="D752" i="4" s="1"/>
  <c r="D753" i="4" s="1"/>
  <c r="D754" i="4" s="1"/>
  <c r="D755" i="4" s="1"/>
  <c r="D756" i="4" s="1"/>
  <c r="D757" i="4" s="1"/>
  <c r="D758" i="4" s="1"/>
  <c r="D759" i="4" s="1"/>
  <c r="D760" i="4" s="1"/>
  <c r="D761" i="4" s="1"/>
  <c r="D762" i="4" s="1"/>
  <c r="D763" i="4" s="1"/>
  <c r="D764" i="4" s="1"/>
  <c r="D765" i="4" s="1"/>
  <c r="D766" i="4" s="1"/>
  <c r="D767" i="4" s="1"/>
  <c r="D768" i="4" s="1"/>
  <c r="D769" i="4" s="1"/>
  <c r="D770" i="4" s="1"/>
  <c r="D771" i="4" s="1"/>
  <c r="D772" i="4" s="1"/>
  <c r="D773" i="4" s="1"/>
  <c r="D774" i="4" s="1"/>
  <c r="D775" i="4" s="1"/>
  <c r="D776" i="4" s="1"/>
  <c r="D777" i="4" s="1"/>
  <c r="D778" i="4" s="1"/>
  <c r="D779" i="4" s="1"/>
  <c r="D780" i="4" s="1"/>
  <c r="D781" i="4" s="1"/>
  <c r="D782" i="4" s="1"/>
  <c r="D783" i="4" s="1"/>
  <c r="D784" i="4" s="1"/>
  <c r="D785" i="4" s="1"/>
  <c r="D786" i="4" s="1"/>
  <c r="D787" i="4" s="1"/>
  <c r="D788" i="4" s="1"/>
  <c r="D789" i="4" s="1"/>
  <c r="D790" i="4" s="1"/>
  <c r="D791" i="4" s="1"/>
  <c r="D792" i="4" s="1"/>
  <c r="D793" i="4" s="1"/>
  <c r="D794" i="4" s="1"/>
  <c r="D795" i="4" s="1"/>
  <c r="D796" i="4" s="1"/>
  <c r="D797" i="4" s="1"/>
  <c r="D798" i="4" s="1"/>
  <c r="D799" i="4" s="1"/>
  <c r="D800" i="4" s="1"/>
  <c r="D801" i="4" s="1"/>
  <c r="D802" i="4" s="1"/>
  <c r="D803" i="4" s="1"/>
  <c r="D804" i="4" s="1"/>
  <c r="D805" i="4" s="1"/>
  <c r="D806" i="4" s="1"/>
  <c r="D807" i="4" s="1"/>
  <c r="D808" i="4" s="1"/>
  <c r="D809" i="4" s="1"/>
  <c r="D810" i="4" s="1"/>
  <c r="D811" i="4" s="1"/>
  <c r="D812" i="4" s="1"/>
  <c r="D813" i="4" s="1"/>
  <c r="D814" i="4" s="1"/>
  <c r="D815" i="4" s="1"/>
  <c r="D816" i="4" s="1"/>
  <c r="D817" i="4" s="1"/>
  <c r="D818" i="4" s="1"/>
  <c r="D819" i="4" s="1"/>
  <c r="D820" i="4" s="1"/>
  <c r="D821" i="4" s="1"/>
  <c r="D822" i="4" s="1"/>
  <c r="D823" i="4" s="1"/>
  <c r="D824" i="4" s="1"/>
  <c r="D825" i="4" s="1"/>
  <c r="D826" i="4" s="1"/>
  <c r="D827" i="4" s="1"/>
  <c r="D828" i="4" s="1"/>
  <c r="D829" i="4" s="1"/>
  <c r="D830" i="4" s="1"/>
  <c r="D831" i="4" s="1"/>
  <c r="D832" i="4" s="1"/>
  <c r="D833" i="4" s="1"/>
  <c r="D834" i="4" s="1"/>
  <c r="D835" i="4" s="1"/>
  <c r="D836" i="4" s="1"/>
  <c r="D837" i="4" s="1"/>
  <c r="D838" i="4" s="1"/>
  <c r="D839" i="4" s="1"/>
  <c r="D840" i="4" s="1"/>
  <c r="D841" i="4" s="1"/>
  <c r="D842" i="4" s="1"/>
  <c r="D843" i="4" s="1"/>
  <c r="D844" i="4" s="1"/>
  <c r="D845" i="4" s="1"/>
  <c r="D846" i="4" s="1"/>
  <c r="D847" i="4" s="1"/>
  <c r="D848" i="4" s="1"/>
  <c r="D849" i="4" s="1"/>
  <c r="D850" i="4" s="1"/>
  <c r="D851" i="4" s="1"/>
  <c r="D852" i="4" s="1"/>
  <c r="D853" i="4" s="1"/>
  <c r="D854" i="4" s="1"/>
  <c r="D855" i="4" s="1"/>
  <c r="D856" i="4" s="1"/>
  <c r="D857" i="4" s="1"/>
  <c r="D858" i="4" s="1"/>
  <c r="D859" i="4" s="1"/>
  <c r="D860" i="4" s="1"/>
  <c r="D861" i="4" s="1"/>
  <c r="D862" i="4" s="1"/>
  <c r="D863" i="4" s="1"/>
  <c r="D864" i="4" s="1"/>
  <c r="D865" i="4" s="1"/>
  <c r="D866" i="4" s="1"/>
  <c r="D867" i="4" s="1"/>
  <c r="D868" i="4" s="1"/>
  <c r="D869" i="4" s="1"/>
  <c r="D870" i="4" s="1"/>
  <c r="D871" i="4" s="1"/>
  <c r="D872" i="4" s="1"/>
  <c r="D873" i="4" s="1"/>
  <c r="D874" i="4" s="1"/>
  <c r="D875" i="4" s="1"/>
  <c r="D876" i="4" s="1"/>
  <c r="D877" i="4" s="1"/>
  <c r="D878" i="4" s="1"/>
  <c r="D879" i="4" s="1"/>
  <c r="D880" i="4" s="1"/>
  <c r="D881" i="4" s="1"/>
  <c r="D882" i="4" s="1"/>
  <c r="D883" i="4" s="1"/>
  <c r="D884" i="4" s="1"/>
  <c r="D885" i="4" s="1"/>
  <c r="D886" i="4" s="1"/>
  <c r="D887" i="4" s="1"/>
  <c r="D888" i="4" s="1"/>
  <c r="D889" i="4" s="1"/>
  <c r="D890" i="4" s="1"/>
  <c r="D891" i="4" s="1"/>
  <c r="D892" i="4" s="1"/>
  <c r="D893" i="4" s="1"/>
  <c r="D894" i="4" s="1"/>
  <c r="D895" i="4" s="1"/>
  <c r="D896" i="4" s="1"/>
  <c r="D897" i="4" s="1"/>
  <c r="D898" i="4" s="1"/>
  <c r="D899" i="4" s="1"/>
  <c r="D900" i="4" s="1"/>
  <c r="D901" i="4" s="1"/>
  <c r="D902" i="4" s="1"/>
  <c r="D903" i="4" s="1"/>
  <c r="D904" i="4" s="1"/>
  <c r="D905" i="4" s="1"/>
  <c r="D906" i="4" s="1"/>
  <c r="D907" i="4" s="1"/>
  <c r="D908" i="4" s="1"/>
  <c r="D909" i="4" s="1"/>
  <c r="D910" i="4" s="1"/>
  <c r="D911" i="4" s="1"/>
  <c r="D912" i="4" s="1"/>
  <c r="D913" i="4" s="1"/>
  <c r="D914" i="4" s="1"/>
  <c r="D915" i="4" s="1"/>
  <c r="D916" i="4" s="1"/>
  <c r="D917" i="4" s="1"/>
  <c r="D918" i="4" s="1"/>
  <c r="D919" i="4" s="1"/>
  <c r="D920" i="4" s="1"/>
  <c r="D921" i="4" s="1"/>
  <c r="D922" i="4" s="1"/>
  <c r="D923" i="4" s="1"/>
  <c r="D924" i="4" s="1"/>
  <c r="D925" i="4" s="1"/>
  <c r="D926" i="4" s="1"/>
  <c r="D927" i="4" s="1"/>
  <c r="D928" i="4" s="1"/>
  <c r="D929" i="4" s="1"/>
  <c r="D930" i="4" s="1"/>
  <c r="D931" i="4" s="1"/>
  <c r="D932" i="4" s="1"/>
  <c r="D933" i="4" s="1"/>
  <c r="D934" i="4" s="1"/>
  <c r="D935" i="4" s="1"/>
  <c r="D936" i="4" s="1"/>
  <c r="D937" i="4" s="1"/>
  <c r="D938" i="4" s="1"/>
  <c r="D939" i="4" s="1"/>
  <c r="D940" i="4" s="1"/>
  <c r="D941" i="4" s="1"/>
  <c r="D942" i="4" s="1"/>
  <c r="D943" i="4" s="1"/>
  <c r="D944" i="4" s="1"/>
  <c r="D945" i="4" s="1"/>
  <c r="D946" i="4" s="1"/>
  <c r="D947" i="4" s="1"/>
  <c r="D948" i="4" s="1"/>
  <c r="D949" i="4" s="1"/>
  <c r="D950" i="4" s="1"/>
  <c r="D951" i="4" s="1"/>
  <c r="D952" i="4" s="1"/>
  <c r="D953" i="4" s="1"/>
  <c r="D954" i="4" s="1"/>
  <c r="D955" i="4" s="1"/>
  <c r="D956" i="4" s="1"/>
  <c r="D957" i="4" s="1"/>
  <c r="D958" i="4" s="1"/>
  <c r="D959" i="4" s="1"/>
  <c r="D960" i="4" s="1"/>
  <c r="D961" i="4" s="1"/>
  <c r="D962" i="4" s="1"/>
  <c r="D963" i="4" s="1"/>
  <c r="D964" i="4" s="1"/>
  <c r="D965" i="4" s="1"/>
  <c r="D966" i="4" s="1"/>
  <c r="D967" i="4" s="1"/>
  <c r="D968" i="4" s="1"/>
  <c r="D969" i="4" s="1"/>
  <c r="D970" i="4" s="1"/>
  <c r="D971" i="4" s="1"/>
  <c r="D972" i="4" s="1"/>
  <c r="D973" i="4" s="1"/>
  <c r="D974" i="4" s="1"/>
  <c r="D975" i="4" s="1"/>
  <c r="D976" i="4" s="1"/>
  <c r="D977" i="4" s="1"/>
  <c r="D978" i="4" s="1"/>
  <c r="D979" i="4" s="1"/>
  <c r="D980" i="4" s="1"/>
  <c r="D981" i="4" s="1"/>
  <c r="D982" i="4" s="1"/>
  <c r="D983" i="4" s="1"/>
  <c r="D984" i="4" s="1"/>
  <c r="D985" i="4" s="1"/>
  <c r="D986" i="4" s="1"/>
  <c r="D987" i="4" s="1"/>
  <c r="D988" i="4" s="1"/>
  <c r="D989" i="4" s="1"/>
  <c r="D990" i="4" s="1"/>
  <c r="D991" i="4" s="1"/>
  <c r="D992" i="4" s="1"/>
  <c r="D993" i="4" s="1"/>
  <c r="D994" i="4" s="1"/>
  <c r="D995" i="4" s="1"/>
  <c r="D996" i="4" s="1"/>
  <c r="D997" i="4" s="1"/>
  <c r="D998" i="4" s="1"/>
  <c r="D999" i="4" s="1"/>
  <c r="D1000" i="4" s="1"/>
  <c r="D1001" i="4" s="1"/>
  <c r="D1002" i="4" s="1"/>
  <c r="D1003" i="4" s="1"/>
  <c r="D1004" i="4" s="1"/>
  <c r="D1005" i="4" s="1"/>
  <c r="D1006" i="4" s="1"/>
  <c r="D1007" i="4" s="1"/>
  <c r="D1008" i="4" s="1"/>
  <c r="D1009" i="4" s="1"/>
  <c r="D1010" i="4" s="1"/>
  <c r="D1011" i="4" s="1"/>
  <c r="D1012" i="4" s="1"/>
  <c r="D1013" i="4" s="1"/>
  <c r="D1014" i="4" s="1"/>
  <c r="D1015" i="4" s="1"/>
  <c r="D1016" i="4" s="1"/>
  <c r="D1017" i="4" s="1"/>
  <c r="D1018" i="4" s="1"/>
  <c r="D1019" i="4" s="1"/>
  <c r="D1020" i="4" s="1"/>
  <c r="D1021" i="4" s="1"/>
  <c r="D1022" i="4" s="1"/>
  <c r="D1023" i="4" s="1"/>
  <c r="D1024" i="4" s="1"/>
  <c r="D1025" i="4" s="1"/>
  <c r="D1026" i="4" s="1"/>
  <c r="D1027" i="4" s="1"/>
  <c r="D1028" i="4" s="1"/>
  <c r="D1029" i="4" s="1"/>
  <c r="D1030" i="4" s="1"/>
  <c r="D1031" i="4" s="1"/>
  <c r="D1032" i="4" s="1"/>
  <c r="D1033" i="4" s="1"/>
  <c r="D1034" i="4" s="1"/>
  <c r="D1035" i="4" s="1"/>
  <c r="D1036" i="4" s="1"/>
  <c r="D1037" i="4" s="1"/>
  <c r="D1038" i="4" s="1"/>
  <c r="D1039" i="4" s="1"/>
  <c r="D1040" i="4" s="1"/>
  <c r="D1041" i="4" s="1"/>
  <c r="D1042" i="4" s="1"/>
  <c r="D1043" i="4" s="1"/>
  <c r="D1044" i="4" s="1"/>
  <c r="D1045" i="4" s="1"/>
  <c r="D1046" i="4" s="1"/>
  <c r="D1047" i="4" s="1"/>
  <c r="D1048" i="4" s="1"/>
  <c r="D1049" i="4" s="1"/>
  <c r="D1050" i="4" s="1"/>
  <c r="D1051" i="4" s="1"/>
  <c r="D1052" i="4" s="1"/>
  <c r="D1053" i="4" s="1"/>
  <c r="D1054" i="4" s="1"/>
  <c r="D1055" i="4" s="1"/>
  <c r="D1056" i="4" s="1"/>
  <c r="D1057" i="4" s="1"/>
  <c r="D1058" i="4" s="1"/>
  <c r="D1059" i="4" s="1"/>
  <c r="D1060" i="4" s="1"/>
  <c r="D1061" i="4" s="1"/>
  <c r="D1062" i="4" s="1"/>
  <c r="D1063" i="4" s="1"/>
  <c r="D1064" i="4" s="1"/>
  <c r="D1065" i="4" s="1"/>
  <c r="D1066" i="4" s="1"/>
  <c r="D1067" i="4" s="1"/>
  <c r="D1068" i="4" s="1"/>
  <c r="D1069" i="4" s="1"/>
  <c r="D1070" i="4" s="1"/>
  <c r="D1071" i="4" s="1"/>
  <c r="D1072" i="4" s="1"/>
  <c r="D1073" i="4" s="1"/>
  <c r="D1074" i="4" s="1"/>
  <c r="D1075" i="4" s="1"/>
  <c r="D1076" i="4" s="1"/>
  <c r="D1077" i="4" s="1"/>
  <c r="D1078" i="4" s="1"/>
  <c r="D1079" i="4" s="1"/>
  <c r="D1080" i="4" s="1"/>
  <c r="D1081" i="4" s="1"/>
  <c r="D1082" i="4" s="1"/>
  <c r="D1083" i="4" s="1"/>
  <c r="D1084" i="4" s="1"/>
  <c r="D1085" i="4" s="1"/>
  <c r="D1086" i="4" s="1"/>
  <c r="D1087" i="4" s="1"/>
  <c r="D1088" i="4" s="1"/>
  <c r="D1089" i="4" s="1"/>
  <c r="D1090" i="4" s="1"/>
  <c r="D1091" i="4" s="1"/>
  <c r="D1092" i="4" s="1"/>
  <c r="D1093" i="4" s="1"/>
  <c r="D1094" i="4" s="1"/>
  <c r="D1095" i="4" s="1"/>
  <c r="D1096" i="4" s="1"/>
  <c r="D1097" i="4" s="1"/>
  <c r="D1098" i="4" s="1"/>
  <c r="D1099" i="4" s="1"/>
  <c r="D1100" i="4" s="1"/>
  <c r="D1101" i="4" s="1"/>
  <c r="D1102" i="4" s="1"/>
  <c r="D1103" i="4" s="1"/>
  <c r="D1104" i="4" s="1"/>
  <c r="D1105" i="4" s="1"/>
  <c r="D1106" i="4" s="1"/>
  <c r="D1107" i="4" s="1"/>
  <c r="D1108" i="4" s="1"/>
  <c r="D1109" i="4" s="1"/>
  <c r="D1110" i="4" s="1"/>
  <c r="D1111" i="4" s="1"/>
  <c r="D1112" i="4" s="1"/>
  <c r="D1113" i="4" s="1"/>
  <c r="D1114" i="4" s="1"/>
  <c r="D1115" i="4" s="1"/>
  <c r="D1116" i="4" s="1"/>
  <c r="D1117" i="4" s="1"/>
  <c r="D1118" i="4" s="1"/>
  <c r="D1119" i="4" s="1"/>
  <c r="D1120" i="4" s="1"/>
  <c r="D1121" i="4" s="1"/>
  <c r="D1122" i="4" s="1"/>
  <c r="D1123" i="4" s="1"/>
  <c r="D1124" i="4" s="1"/>
  <c r="D1125" i="4" s="1"/>
  <c r="D1126" i="4" s="1"/>
  <c r="D1127" i="4" s="1"/>
  <c r="D1128" i="4" s="1"/>
  <c r="D1129" i="4" s="1"/>
  <c r="D1130" i="4" s="1"/>
  <c r="D1131" i="4" s="1"/>
  <c r="D1132" i="4" s="1"/>
  <c r="D1133" i="4" s="1"/>
  <c r="D1134" i="4" s="1"/>
  <c r="D1135" i="4" s="1"/>
  <c r="D1136" i="4" s="1"/>
  <c r="D1137" i="4" s="1"/>
  <c r="D1138" i="4" s="1"/>
  <c r="D1139" i="4" s="1"/>
  <c r="D1140" i="4" s="1"/>
  <c r="D1141" i="4" s="1"/>
  <c r="D1142" i="4" s="1"/>
  <c r="D1143" i="4" s="1"/>
  <c r="D1144" i="4" s="1"/>
  <c r="D1145" i="4" s="1"/>
  <c r="D1146" i="4" s="1"/>
  <c r="D1147" i="4" s="1"/>
  <c r="D1148" i="4" s="1"/>
  <c r="D1149" i="4" s="1"/>
  <c r="D1150" i="4" s="1"/>
  <c r="D1151" i="4" s="1"/>
  <c r="D1152" i="4" s="1"/>
  <c r="D1153" i="4" s="1"/>
  <c r="D1154" i="4" s="1"/>
  <c r="D1155" i="4" s="1"/>
  <c r="D1156" i="4" s="1"/>
  <c r="D1157" i="4" s="1"/>
  <c r="D1158" i="4" s="1"/>
  <c r="D1159" i="4" s="1"/>
  <c r="D1160" i="4" s="1"/>
  <c r="D1161" i="4" s="1"/>
  <c r="D1162" i="4" s="1"/>
  <c r="D1163" i="4" s="1"/>
  <c r="D1164" i="4" s="1"/>
  <c r="D1165" i="4" s="1"/>
  <c r="D1166" i="4" s="1"/>
  <c r="D1167" i="4" s="1"/>
  <c r="D1168" i="4" s="1"/>
  <c r="D1169" i="4" s="1"/>
  <c r="D1170" i="4" s="1"/>
  <c r="D1171" i="4" s="1"/>
  <c r="D1172" i="4" s="1"/>
  <c r="D1173" i="4" s="1"/>
  <c r="D1174" i="4" s="1"/>
  <c r="D1175" i="4" s="1"/>
  <c r="D1176" i="4" s="1"/>
  <c r="D1177" i="4" s="1"/>
  <c r="D1178" i="4" s="1"/>
  <c r="D1179" i="4" s="1"/>
  <c r="D1180" i="4" s="1"/>
  <c r="D1181" i="4" s="1"/>
  <c r="D1182" i="4" s="1"/>
  <c r="D1183" i="4" s="1"/>
  <c r="D1184" i="4" s="1"/>
  <c r="D1185" i="4" s="1"/>
  <c r="D1186" i="4" s="1"/>
  <c r="D1187" i="4" s="1"/>
  <c r="D1188" i="4" s="1"/>
  <c r="D1189" i="4" s="1"/>
  <c r="D1190" i="4" s="1"/>
  <c r="D1191" i="4" s="1"/>
  <c r="D1192" i="4" s="1"/>
  <c r="D1193" i="4" s="1"/>
  <c r="D1194" i="4" s="1"/>
  <c r="D1195" i="4" s="1"/>
  <c r="D1196" i="4" s="1"/>
  <c r="D1197" i="4" s="1"/>
  <c r="D1198" i="4" s="1"/>
  <c r="D1199" i="4" s="1"/>
  <c r="D1200" i="4" s="1"/>
  <c r="D1201" i="4" s="1"/>
  <c r="D1202" i="4" s="1"/>
  <c r="D1203" i="4" s="1"/>
  <c r="D1204" i="4" s="1"/>
  <c r="D1205" i="4" s="1"/>
  <c r="D1206" i="4" s="1"/>
  <c r="D1207" i="4" s="1"/>
  <c r="D1208" i="4" s="1"/>
  <c r="D1209" i="4" s="1"/>
  <c r="D1210" i="4" s="1"/>
  <c r="D1211" i="4" s="1"/>
  <c r="D1212" i="4" s="1"/>
  <c r="D1213" i="4" s="1"/>
  <c r="D1214" i="4" s="1"/>
  <c r="D1215" i="4" s="1"/>
  <c r="D1216" i="4" s="1"/>
  <c r="D1217" i="4" s="1"/>
  <c r="D1218" i="4" s="1"/>
  <c r="D1219" i="4" s="1"/>
  <c r="D1220" i="4" s="1"/>
  <c r="D1221" i="4" s="1"/>
  <c r="D1222" i="4" s="1"/>
  <c r="D1223" i="4" s="1"/>
  <c r="D1224" i="4" s="1"/>
  <c r="D1225" i="4" s="1"/>
  <c r="D1226" i="4" s="1"/>
  <c r="D1227" i="4" s="1"/>
  <c r="D1228" i="4" s="1"/>
  <c r="D1229" i="4" s="1"/>
  <c r="D1230" i="4" s="1"/>
  <c r="D1231" i="4" s="1"/>
  <c r="D1232" i="4" s="1"/>
  <c r="D1233" i="4" s="1"/>
  <c r="D1234" i="4" s="1"/>
  <c r="D1235" i="4" s="1"/>
  <c r="D1236" i="4" s="1"/>
  <c r="D1237" i="4" s="1"/>
  <c r="D1238" i="4" s="1"/>
  <c r="D1239" i="4" s="1"/>
  <c r="D1240" i="4" s="1"/>
  <c r="D1241" i="4" s="1"/>
  <c r="D1242" i="4" s="1"/>
  <c r="D1243" i="4" s="1"/>
  <c r="D1244" i="4" s="1"/>
  <c r="D1245" i="4" s="1"/>
  <c r="D1246" i="4" s="1"/>
  <c r="D1247" i="4" s="1"/>
  <c r="D1248" i="4" s="1"/>
  <c r="D1249" i="4" s="1"/>
  <c r="D1250" i="4" s="1"/>
  <c r="D1251" i="4" s="1"/>
  <c r="D1252" i="4" s="1"/>
  <c r="D1253" i="4" s="1"/>
  <c r="D1254" i="4" s="1"/>
  <c r="D1255" i="4" s="1"/>
  <c r="D1256" i="4" s="1"/>
  <c r="D1257" i="4" s="1"/>
  <c r="D1258" i="4" s="1"/>
  <c r="D1259" i="4" s="1"/>
  <c r="D1260" i="4" s="1"/>
  <c r="D1261" i="4" s="1"/>
  <c r="D1262" i="4" s="1"/>
  <c r="D1263" i="4" s="1"/>
  <c r="D1264" i="4" s="1"/>
  <c r="D1265" i="4" s="1"/>
  <c r="D1266" i="4" s="1"/>
  <c r="D1267" i="4" s="1"/>
  <c r="D1268" i="4" s="1"/>
  <c r="D1269" i="4" s="1"/>
  <c r="D1270" i="4" s="1"/>
  <c r="D1271" i="4" s="1"/>
  <c r="D1272" i="4" s="1"/>
  <c r="D1273" i="4" s="1"/>
  <c r="D1274" i="4" s="1"/>
  <c r="D1275" i="4" s="1"/>
  <c r="D1276" i="4" s="1"/>
  <c r="D1277" i="4" s="1"/>
  <c r="D1278" i="4" s="1"/>
  <c r="D1279" i="4" s="1"/>
  <c r="D1280" i="4" s="1"/>
  <c r="D1281" i="4" s="1"/>
  <c r="D1282" i="4" s="1"/>
  <c r="D1283" i="4" s="1"/>
  <c r="D1284" i="4" s="1"/>
  <c r="D1285" i="4" s="1"/>
  <c r="D1286" i="4" s="1"/>
  <c r="D1287" i="4" s="1"/>
  <c r="D1288" i="4" s="1"/>
  <c r="D1289" i="4" s="1"/>
  <c r="D1290" i="4" s="1"/>
  <c r="D1291" i="4" s="1"/>
  <c r="D1292" i="4" s="1"/>
  <c r="D1293" i="4" s="1"/>
  <c r="D1294" i="4" s="1"/>
  <c r="D1295" i="4" s="1"/>
  <c r="D1296" i="4" s="1"/>
  <c r="D1297" i="4" s="1"/>
  <c r="D1298" i="4" s="1"/>
  <c r="D1299" i="4" s="1"/>
  <c r="D1300" i="4" s="1"/>
  <c r="D1301" i="4" s="1"/>
  <c r="D1302" i="4" s="1"/>
  <c r="D1303" i="4" s="1"/>
  <c r="D1304" i="4" s="1"/>
  <c r="D1305" i="4" s="1"/>
  <c r="D1306" i="4" s="1"/>
  <c r="D1307" i="4" s="1"/>
  <c r="D1308" i="4" s="1"/>
  <c r="D1309" i="4" s="1"/>
  <c r="D1310" i="4" s="1"/>
  <c r="D1311" i="4" s="1"/>
  <c r="D1312" i="4" s="1"/>
  <c r="D1313" i="4" s="1"/>
  <c r="D1314" i="4" s="1"/>
  <c r="D1315" i="4" s="1"/>
  <c r="D1316" i="4" s="1"/>
  <c r="D1317" i="4" s="1"/>
  <c r="D1318" i="4" s="1"/>
  <c r="D1319" i="4" s="1"/>
  <c r="D1320" i="4" s="1"/>
  <c r="D1321" i="4" s="1"/>
  <c r="D1322" i="4" s="1"/>
  <c r="D1323" i="4" s="1"/>
  <c r="D1324" i="4" s="1"/>
  <c r="D1325" i="4" s="1"/>
  <c r="D1326" i="4" s="1"/>
  <c r="D1327" i="4" s="1"/>
  <c r="D1328" i="4" s="1"/>
  <c r="D1329" i="4" s="1"/>
  <c r="D1330" i="4" s="1"/>
  <c r="D1331" i="4" s="1"/>
  <c r="D1332" i="4" s="1"/>
  <c r="D1333" i="4" s="1"/>
  <c r="D1334" i="4" s="1"/>
  <c r="D1335" i="4" s="1"/>
  <c r="D1336" i="4" s="1"/>
  <c r="D1337" i="4" s="1"/>
  <c r="D1338" i="4" s="1"/>
  <c r="D1339" i="4" s="1"/>
  <c r="D1340" i="4" s="1"/>
  <c r="D1341" i="4" s="1"/>
  <c r="D1342" i="4" s="1"/>
  <c r="D1343" i="4" s="1"/>
  <c r="D1344" i="4" s="1"/>
  <c r="D1345" i="4" s="1"/>
  <c r="D1346" i="4" s="1"/>
  <c r="D1347" i="4" s="1"/>
  <c r="D1348" i="4" s="1"/>
  <c r="D1349" i="4" s="1"/>
  <c r="D1350" i="4" s="1"/>
  <c r="D1351" i="4" s="1"/>
  <c r="D1352" i="4" s="1"/>
  <c r="D1353" i="4" s="1"/>
  <c r="D1354" i="4" s="1"/>
  <c r="D1355" i="4" s="1"/>
  <c r="D1356" i="4" s="1"/>
  <c r="D1357" i="4" s="1"/>
  <c r="D1358" i="4" s="1"/>
  <c r="D1359" i="4" s="1"/>
  <c r="D1360" i="4" s="1"/>
  <c r="D1361" i="4" s="1"/>
  <c r="D1362" i="4" s="1"/>
  <c r="D1363" i="4" s="1"/>
  <c r="D1364" i="4" s="1"/>
  <c r="D1365" i="4" s="1"/>
  <c r="D1366" i="4" s="1"/>
  <c r="D1367" i="4" s="1"/>
  <c r="D1368" i="4" s="1"/>
  <c r="D1369" i="4" s="1"/>
  <c r="D1370" i="4" s="1"/>
  <c r="D1371" i="4" s="1"/>
  <c r="D1372" i="4" s="1"/>
  <c r="D1373" i="4" s="1"/>
  <c r="D1374" i="4" s="1"/>
  <c r="D1375" i="4" s="1"/>
  <c r="D1376" i="4" s="1"/>
  <c r="D1377" i="4" s="1"/>
  <c r="D1378" i="4" s="1"/>
  <c r="D1379" i="4" s="1"/>
  <c r="D1380" i="4" s="1"/>
  <c r="D1381" i="4" s="1"/>
  <c r="D1382" i="4" s="1"/>
  <c r="D1383" i="4" s="1"/>
  <c r="D1384" i="4" s="1"/>
  <c r="D1385" i="4" s="1"/>
  <c r="D1386" i="4" s="1"/>
  <c r="D1387" i="4" s="1"/>
  <c r="D1388" i="4" s="1"/>
  <c r="D1389" i="4" s="1"/>
  <c r="D1390" i="4" s="1"/>
  <c r="D1391" i="4" s="1"/>
  <c r="D1392" i="4" s="1"/>
  <c r="D1393" i="4" s="1"/>
  <c r="D1394" i="4" s="1"/>
  <c r="D1395" i="4" s="1"/>
  <c r="D1396" i="4" s="1"/>
  <c r="D1397" i="4" s="1"/>
  <c r="D1398" i="4" s="1"/>
  <c r="D1399" i="4" s="1"/>
  <c r="D1400" i="4" s="1"/>
  <c r="D1401" i="4" s="1"/>
  <c r="D1402" i="4" s="1"/>
  <c r="D1403" i="4" s="1"/>
  <c r="D1404" i="4" s="1"/>
  <c r="D1405" i="4" s="1"/>
  <c r="D1406" i="4" s="1"/>
  <c r="D1407" i="4" s="1"/>
  <c r="D1408" i="4" s="1"/>
  <c r="D1409" i="4" s="1"/>
  <c r="D1410" i="4" s="1"/>
  <c r="D1411" i="4" s="1"/>
  <c r="D1412" i="4" s="1"/>
  <c r="D1413" i="4" s="1"/>
  <c r="D1414" i="4" s="1"/>
  <c r="D1415" i="4" s="1"/>
  <c r="D1416" i="4" s="1"/>
  <c r="D1417" i="4" s="1"/>
  <c r="D1418" i="4" s="1"/>
  <c r="D1419" i="4" s="1"/>
  <c r="D1420" i="4" s="1"/>
  <c r="D1421" i="4" s="1"/>
  <c r="D1422" i="4" s="1"/>
  <c r="D1423" i="4" s="1"/>
  <c r="D1424" i="4" s="1"/>
  <c r="D1425" i="4" s="1"/>
  <c r="D1426" i="4" s="1"/>
  <c r="D1427" i="4" s="1"/>
  <c r="D1428" i="4" s="1"/>
  <c r="D1429" i="4" s="1"/>
  <c r="D1430" i="4" s="1"/>
  <c r="D1431" i="4" s="1"/>
  <c r="D1432" i="4" s="1"/>
  <c r="D1433" i="4" s="1"/>
  <c r="D1434" i="4" s="1"/>
  <c r="D1435" i="4" s="1"/>
  <c r="D1436" i="4" s="1"/>
  <c r="D1437" i="4" s="1"/>
  <c r="D1438" i="4" s="1"/>
  <c r="D1439" i="4" s="1"/>
  <c r="D1440" i="4" s="1"/>
  <c r="D1441" i="4" s="1"/>
  <c r="D1442" i="4" s="1"/>
  <c r="D1443" i="4" s="1"/>
  <c r="D1444" i="4" s="1"/>
  <c r="D1445" i="4" s="1"/>
  <c r="D1446" i="4" s="1"/>
  <c r="D1447" i="4" s="1"/>
  <c r="D1448" i="4" s="1"/>
  <c r="D1449" i="4" s="1"/>
  <c r="D1450" i="4" s="1"/>
  <c r="D1451" i="4" s="1"/>
  <c r="D1452" i="4" s="1"/>
  <c r="D1453" i="4" s="1"/>
  <c r="D1454" i="4" s="1"/>
  <c r="D1455" i="4" s="1"/>
  <c r="D1456" i="4" s="1"/>
  <c r="D1457" i="4" s="1"/>
  <c r="D1458" i="4" s="1"/>
  <c r="D1459" i="4" s="1"/>
  <c r="D1460" i="4" s="1"/>
  <c r="D1461" i="4" s="1"/>
  <c r="D1462" i="4" s="1"/>
  <c r="D1463" i="4" s="1"/>
  <c r="D1464" i="4" s="1"/>
  <c r="D1465" i="4" s="1"/>
  <c r="D1466" i="4" s="1"/>
  <c r="D1467" i="4" s="1"/>
  <c r="D1468" i="4" s="1"/>
  <c r="D1469" i="4" s="1"/>
  <c r="D1470" i="4" s="1"/>
  <c r="D1471" i="4" s="1"/>
  <c r="D1472" i="4" s="1"/>
  <c r="D1473" i="4" s="1"/>
  <c r="D1474" i="4" s="1"/>
  <c r="D1475" i="4" s="1"/>
  <c r="D1476" i="4" s="1"/>
  <c r="D1477" i="4" s="1"/>
  <c r="D1478" i="4" s="1"/>
  <c r="D1479" i="4" s="1"/>
  <c r="D1480" i="4" s="1"/>
  <c r="D1481" i="4" s="1"/>
  <c r="D1482" i="4" s="1"/>
  <c r="D1483" i="4" s="1"/>
  <c r="D1484" i="4" s="1"/>
  <c r="D1485" i="4" s="1"/>
  <c r="D1486" i="4" s="1"/>
  <c r="D1487" i="4" s="1"/>
  <c r="D1488" i="4" s="1"/>
  <c r="D1489" i="4" s="1"/>
  <c r="D1490" i="4" s="1"/>
  <c r="D1491" i="4" s="1"/>
  <c r="D1492" i="4" s="1"/>
  <c r="D1493" i="4" s="1"/>
  <c r="D1494" i="4" s="1"/>
  <c r="D1495" i="4" s="1"/>
  <c r="D1496" i="4" s="1"/>
  <c r="D1497" i="4" s="1"/>
  <c r="D1498" i="4" s="1"/>
  <c r="D1499" i="4" s="1"/>
  <c r="D1500" i="4" s="1"/>
  <c r="D1501" i="4" s="1"/>
  <c r="D1502" i="4" s="1"/>
  <c r="D1503" i="4" s="1"/>
  <c r="D1504" i="4" s="1"/>
  <c r="D1505" i="4" s="1"/>
  <c r="D1506" i="4" s="1"/>
  <c r="D1507" i="4" s="1"/>
  <c r="D1508" i="4" s="1"/>
  <c r="D1509" i="4" s="1"/>
  <c r="D1510" i="4" s="1"/>
  <c r="D1511" i="4" s="1"/>
  <c r="D1512" i="4" s="1"/>
  <c r="D1513" i="4" s="1"/>
  <c r="D1514" i="4" s="1"/>
  <c r="D1515" i="4" s="1"/>
  <c r="D1516" i="4" s="1"/>
  <c r="D1517" i="4" s="1"/>
  <c r="D1518" i="4" s="1"/>
  <c r="D1519" i="4" s="1"/>
  <c r="D1520" i="4" s="1"/>
  <c r="D1521" i="4" s="1"/>
  <c r="D1522" i="4" s="1"/>
  <c r="D1523" i="4" s="1"/>
  <c r="D1524" i="4" s="1"/>
  <c r="D1525" i="4" s="1"/>
  <c r="D1526" i="4" s="1"/>
  <c r="D1527" i="4" s="1"/>
  <c r="D1528" i="4" s="1"/>
  <c r="D1529" i="4" s="1"/>
  <c r="D1530" i="4" s="1"/>
  <c r="D1531" i="4" s="1"/>
  <c r="D1532" i="4" s="1"/>
  <c r="D1533" i="4" s="1"/>
  <c r="D1534" i="4" s="1"/>
  <c r="D1535" i="4" s="1"/>
  <c r="D1536" i="4" s="1"/>
  <c r="D1537" i="4" s="1"/>
  <c r="D1538" i="4" s="1"/>
  <c r="D1539" i="4" s="1"/>
  <c r="D1540" i="4" s="1"/>
  <c r="D1541" i="4" s="1"/>
  <c r="D1542" i="4" s="1"/>
  <c r="D1543" i="4" s="1"/>
  <c r="D1544" i="4" s="1"/>
  <c r="D1545" i="4" s="1"/>
  <c r="D1546" i="4" s="1"/>
  <c r="D1547" i="4" s="1"/>
  <c r="D1548" i="4" s="1"/>
  <c r="D1549" i="4" s="1"/>
  <c r="D1550" i="4" s="1"/>
  <c r="D1551" i="4" s="1"/>
  <c r="D1552" i="4" s="1"/>
  <c r="D1553" i="4" s="1"/>
  <c r="D1554" i="4" s="1"/>
  <c r="D1555" i="4" s="1"/>
  <c r="D1556" i="4" s="1"/>
  <c r="D1557" i="4" s="1"/>
  <c r="D1558" i="4" s="1"/>
  <c r="D1559" i="4" s="1"/>
  <c r="D1560" i="4" s="1"/>
  <c r="D1561" i="4" s="1"/>
  <c r="D1562" i="4" s="1"/>
  <c r="D1563" i="4" s="1"/>
  <c r="D1564" i="4" s="1"/>
  <c r="D1565" i="4" s="1"/>
  <c r="D1566" i="4" s="1"/>
  <c r="D1567" i="4" s="1"/>
  <c r="D1568" i="4" s="1"/>
  <c r="D1569" i="4" s="1"/>
  <c r="D1570" i="4" s="1"/>
  <c r="D1571" i="4" s="1"/>
  <c r="D1572" i="4" s="1"/>
  <c r="D1573" i="4" s="1"/>
  <c r="D1574" i="4" s="1"/>
  <c r="D1575" i="4" s="1"/>
  <c r="D1576" i="4" s="1"/>
  <c r="D1577" i="4" s="1"/>
  <c r="D1578" i="4" s="1"/>
  <c r="D1579" i="4" s="1"/>
  <c r="D1580" i="4" s="1"/>
  <c r="D1581" i="4" s="1"/>
  <c r="D1582" i="4" s="1"/>
  <c r="D1583" i="4" s="1"/>
  <c r="D1584" i="4" s="1"/>
  <c r="D1585" i="4" s="1"/>
  <c r="D1586" i="4" s="1"/>
  <c r="D1587" i="4" s="1"/>
  <c r="D1588" i="4" s="1"/>
  <c r="D1589" i="4" s="1"/>
  <c r="D1590" i="4" s="1"/>
  <c r="D1591" i="4" s="1"/>
  <c r="D1592" i="4" s="1"/>
  <c r="D1593" i="4" s="1"/>
  <c r="D1594" i="4" s="1"/>
  <c r="D1595" i="4" s="1"/>
  <c r="D1596" i="4" s="1"/>
  <c r="D1597" i="4" s="1"/>
  <c r="D1598" i="4" s="1"/>
  <c r="D1599" i="4" s="1"/>
  <c r="D1600" i="4" s="1"/>
  <c r="D1601" i="4" s="1"/>
  <c r="D1602" i="4" s="1"/>
  <c r="D1603" i="4" s="1"/>
  <c r="D1604" i="4" s="1"/>
  <c r="D1605" i="4" s="1"/>
  <c r="D1606" i="4" s="1"/>
  <c r="D1607" i="4" s="1"/>
  <c r="D1608" i="4" s="1"/>
  <c r="D1609" i="4" s="1"/>
  <c r="D1610" i="4" s="1"/>
  <c r="D1611" i="4" s="1"/>
  <c r="D1612" i="4" s="1"/>
  <c r="D1613" i="4" s="1"/>
  <c r="D1614" i="4" s="1"/>
  <c r="D1615" i="4" s="1"/>
  <c r="D1616" i="4" s="1"/>
  <c r="D1617" i="4" s="1"/>
  <c r="D1618" i="4" s="1"/>
  <c r="D1619" i="4" s="1"/>
  <c r="D1620" i="4" s="1"/>
  <c r="D1621" i="4" s="1"/>
  <c r="D1622" i="4" s="1"/>
  <c r="D1623" i="4" s="1"/>
  <c r="D1624" i="4" s="1"/>
  <c r="D1625" i="4" s="1"/>
  <c r="D1626" i="4" s="1"/>
  <c r="D1627" i="4" s="1"/>
  <c r="D1628" i="4" s="1"/>
  <c r="D1629" i="4" s="1"/>
  <c r="D1630" i="4" s="1"/>
  <c r="D1631" i="4" s="1"/>
  <c r="D1632" i="4" s="1"/>
  <c r="D1633" i="4" s="1"/>
  <c r="D1634" i="4" s="1"/>
  <c r="D1635" i="4" s="1"/>
  <c r="D1636" i="4" s="1"/>
  <c r="D1637" i="4" s="1"/>
  <c r="D1638" i="4" s="1"/>
  <c r="D1639" i="4" s="1"/>
  <c r="D1640" i="4" s="1"/>
  <c r="D1641" i="4" s="1"/>
  <c r="D1642" i="4" s="1"/>
  <c r="D1643" i="4" s="1"/>
  <c r="D1644" i="4" s="1"/>
  <c r="D1645" i="4" s="1"/>
  <c r="D1646" i="4" s="1"/>
  <c r="D1647" i="4" s="1"/>
  <c r="D1648" i="4" s="1"/>
  <c r="D1649" i="4" s="1"/>
  <c r="D1650" i="4" s="1"/>
  <c r="D1651" i="4" s="1"/>
  <c r="D1652" i="4" s="1"/>
  <c r="D1653" i="4" s="1"/>
  <c r="D1654" i="4" s="1"/>
  <c r="D1655" i="4" s="1"/>
  <c r="D1656" i="4" s="1"/>
  <c r="D1657" i="4" s="1"/>
  <c r="D1658" i="4" s="1"/>
  <c r="D1659" i="4" s="1"/>
  <c r="D1660" i="4" s="1"/>
  <c r="D1661" i="4" s="1"/>
  <c r="D1662" i="4" s="1"/>
  <c r="D1663" i="4" s="1"/>
  <c r="D1664" i="4" s="1"/>
  <c r="D1665" i="4" s="1"/>
  <c r="D1666" i="4" s="1"/>
  <c r="D1667" i="4" s="1"/>
  <c r="D1668" i="4" s="1"/>
  <c r="D1669" i="4" s="1"/>
  <c r="D1670" i="4" s="1"/>
  <c r="D1671" i="4" s="1"/>
  <c r="D1672" i="4" s="1"/>
  <c r="D1673" i="4" s="1"/>
  <c r="D1674" i="4" s="1"/>
  <c r="D1675" i="4" s="1"/>
  <c r="D1676" i="4" s="1"/>
  <c r="D1677" i="4" s="1"/>
  <c r="D1678" i="4" s="1"/>
  <c r="D1679" i="4" s="1"/>
  <c r="D1680" i="4" s="1"/>
  <c r="D1681" i="4" s="1"/>
  <c r="D1682" i="4" s="1"/>
  <c r="D1683" i="4" s="1"/>
  <c r="D1684" i="4" s="1"/>
  <c r="D1685" i="4" s="1"/>
  <c r="D1686" i="4" s="1"/>
  <c r="D1687" i="4" s="1"/>
  <c r="D1688" i="4" s="1"/>
  <c r="D1689" i="4" s="1"/>
  <c r="D1690" i="4" s="1"/>
  <c r="D1691" i="4" s="1"/>
  <c r="D1692" i="4" s="1"/>
  <c r="D1693" i="4" s="1"/>
  <c r="D1694" i="4" s="1"/>
  <c r="D1695" i="4" s="1"/>
  <c r="D1696" i="4" s="1"/>
  <c r="D1697" i="4" s="1"/>
  <c r="D1698" i="4" s="1"/>
  <c r="D1699" i="4" s="1"/>
  <c r="D1700" i="4" s="1"/>
  <c r="D1701" i="4" s="1"/>
  <c r="D1702" i="4" s="1"/>
  <c r="D1703" i="4" s="1"/>
  <c r="D1704" i="4" s="1"/>
  <c r="D1705" i="4" s="1"/>
  <c r="D1706" i="4" s="1"/>
  <c r="D1707" i="4" s="1"/>
  <c r="D1708" i="4" s="1"/>
  <c r="D1709" i="4" s="1"/>
  <c r="D1710" i="4" s="1"/>
  <c r="D1711" i="4" s="1"/>
  <c r="D1712" i="4" s="1"/>
  <c r="D1713" i="4" s="1"/>
  <c r="D1714" i="4" s="1"/>
  <c r="D1715" i="4" s="1"/>
  <c r="D1716" i="4" s="1"/>
  <c r="D1717" i="4" s="1"/>
  <c r="D1718" i="4" s="1"/>
  <c r="D1719" i="4" s="1"/>
  <c r="D1720" i="4" s="1"/>
  <c r="D1721" i="4" s="1"/>
  <c r="D1722" i="4" s="1"/>
  <c r="D1723" i="4" s="1"/>
  <c r="D1724" i="4" s="1"/>
  <c r="D1725" i="4" s="1"/>
  <c r="D1726" i="4" s="1"/>
  <c r="D1727" i="4" s="1"/>
  <c r="D1728" i="4" s="1"/>
  <c r="D1729" i="4" s="1"/>
  <c r="D1730" i="4" s="1"/>
  <c r="D1731" i="4" s="1"/>
  <c r="D1732" i="4" s="1"/>
  <c r="D1733" i="4" s="1"/>
  <c r="D1734" i="4" s="1"/>
  <c r="D1735" i="4" s="1"/>
  <c r="D1736" i="4" s="1"/>
  <c r="D1737" i="4" s="1"/>
  <c r="D1738" i="4" s="1"/>
  <c r="D1739" i="4" s="1"/>
  <c r="D1740" i="4" s="1"/>
  <c r="D1741" i="4" s="1"/>
  <c r="D1742" i="4" s="1"/>
  <c r="D1743" i="4" s="1"/>
  <c r="D1744" i="4" s="1"/>
  <c r="D1745" i="4" s="1"/>
  <c r="D1746" i="4" s="1"/>
  <c r="A8" i="4"/>
  <c r="W7" i="4"/>
  <c r="V7" i="4"/>
  <c r="U7" i="4"/>
  <c r="T7" i="4"/>
  <c r="S7" i="4"/>
  <c r="F7" i="4"/>
  <c r="A2" i="4"/>
  <c r="A1" i="4"/>
  <c r="Q1750" i="3"/>
  <c r="S1750" i="3" s="1"/>
  <c r="Q1749" i="3"/>
  <c r="S1749" i="3" s="1"/>
  <c r="Q1748" i="3"/>
  <c r="S1748" i="3" s="1"/>
  <c r="Q1747" i="3"/>
  <c r="S1747" i="3" s="1"/>
  <c r="Q1746" i="3"/>
  <c r="S1746" i="3" s="1"/>
  <c r="Q1745" i="3"/>
  <c r="S1745" i="3" s="1"/>
  <c r="Q1744" i="3"/>
  <c r="S1744" i="3" s="1"/>
  <c r="Q1743" i="3"/>
  <c r="S1743" i="3" s="1"/>
  <c r="Q1742" i="3"/>
  <c r="S1742" i="3" s="1"/>
  <c r="Q1741" i="3"/>
  <c r="S1741" i="3" s="1"/>
  <c r="Q1740" i="3"/>
  <c r="S1740" i="3" s="1"/>
  <c r="Q1739" i="3"/>
  <c r="S1739" i="3" s="1"/>
  <c r="Q1738" i="3"/>
  <c r="S1738" i="3" s="1"/>
  <c r="Q1737" i="3"/>
  <c r="S1737" i="3" s="1"/>
  <c r="Q1736" i="3"/>
  <c r="S1736" i="3" s="1"/>
  <c r="Q1735" i="3"/>
  <c r="S1735" i="3" s="1"/>
  <c r="Q1734" i="3"/>
  <c r="S1734" i="3" s="1"/>
  <c r="Q1733" i="3"/>
  <c r="S1733" i="3" s="1"/>
  <c r="Q1732" i="3"/>
  <c r="S1732" i="3" s="1"/>
  <c r="Q1731" i="3"/>
  <c r="S1731" i="3" s="1"/>
  <c r="Q1730" i="3"/>
  <c r="S1730" i="3" s="1"/>
  <c r="Q1729" i="3"/>
  <c r="S1729" i="3" s="1"/>
  <c r="Q1728" i="3"/>
  <c r="S1728" i="3" s="1"/>
  <c r="Q1727" i="3"/>
  <c r="S1727" i="3" s="1"/>
  <c r="Q1726" i="3"/>
  <c r="S1726" i="3" s="1"/>
  <c r="Q1725" i="3"/>
  <c r="S1725" i="3" s="1"/>
  <c r="Q1724" i="3"/>
  <c r="S1724" i="3" s="1"/>
  <c r="Q1723" i="3"/>
  <c r="S1723" i="3" s="1"/>
  <c r="Q1722" i="3"/>
  <c r="S1722" i="3" s="1"/>
  <c r="Q1721" i="3"/>
  <c r="S1721" i="3" s="1"/>
  <c r="Q1720" i="3"/>
  <c r="S1720" i="3" s="1"/>
  <c r="Q1719" i="3"/>
  <c r="S1719" i="3" s="1"/>
  <c r="Q1718" i="3"/>
  <c r="S1718" i="3" s="1"/>
  <c r="Q1717" i="3"/>
  <c r="S1717" i="3" s="1"/>
  <c r="Q1716" i="3"/>
  <c r="S1716" i="3" s="1"/>
  <c r="Q1715" i="3"/>
  <c r="S1715" i="3" s="1"/>
  <c r="Q1714" i="3"/>
  <c r="S1714" i="3" s="1"/>
  <c r="Q1713" i="3"/>
  <c r="S1713" i="3" s="1"/>
  <c r="Q1712" i="3"/>
  <c r="S1712" i="3" s="1"/>
  <c r="Q1711" i="3"/>
  <c r="S1711" i="3" s="1"/>
  <c r="Q1710" i="3"/>
  <c r="S1710" i="3" s="1"/>
  <c r="Q1709" i="3"/>
  <c r="S1709" i="3" s="1"/>
  <c r="Q1708" i="3"/>
  <c r="S1708" i="3" s="1"/>
  <c r="Q1707" i="3"/>
  <c r="S1707" i="3" s="1"/>
  <c r="Q1706" i="3"/>
  <c r="S1706" i="3" s="1"/>
  <c r="Q1705" i="3"/>
  <c r="S1705" i="3" s="1"/>
  <c r="Q1704" i="3"/>
  <c r="S1704" i="3" s="1"/>
  <c r="Q1703" i="3"/>
  <c r="S1703" i="3" s="1"/>
  <c r="Q1702" i="3"/>
  <c r="S1702" i="3" s="1"/>
  <c r="Q1701" i="3"/>
  <c r="S1701" i="3" s="1"/>
  <c r="Q1700" i="3"/>
  <c r="T1700" i="3" s="1"/>
  <c r="Q1699" i="3"/>
  <c r="S1699" i="3" s="1"/>
  <c r="Q1698" i="3"/>
  <c r="S1698" i="3" s="1"/>
  <c r="Q1697" i="3"/>
  <c r="S1697" i="3" s="1"/>
  <c r="Q1696" i="3"/>
  <c r="S1696" i="3" s="1"/>
  <c r="Q1695" i="3"/>
  <c r="S1695" i="3" s="1"/>
  <c r="Q1694" i="3"/>
  <c r="S1694" i="3" s="1"/>
  <c r="Q1693" i="3"/>
  <c r="S1693" i="3" s="1"/>
  <c r="Q1692" i="3"/>
  <c r="S1692" i="3" s="1"/>
  <c r="Q1691" i="3"/>
  <c r="S1691" i="3" s="1"/>
  <c r="Q1690" i="3"/>
  <c r="S1690" i="3" s="1"/>
  <c r="Q1689" i="3"/>
  <c r="S1689" i="3" s="1"/>
  <c r="Q1688" i="3"/>
  <c r="S1688" i="3" s="1"/>
  <c r="Q1687" i="3"/>
  <c r="T1687" i="3" s="1"/>
  <c r="Q1686" i="3"/>
  <c r="S1686" i="3" s="1"/>
  <c r="Q1685" i="3"/>
  <c r="T1685" i="3" s="1"/>
  <c r="Q1684" i="3"/>
  <c r="T1684" i="3" s="1"/>
  <c r="Q1683" i="3"/>
  <c r="S1683" i="3" s="1"/>
  <c r="Q1682" i="3"/>
  <c r="S1682" i="3" s="1"/>
  <c r="Q1681" i="3"/>
  <c r="S1681" i="3" s="1"/>
  <c r="Q1680" i="3"/>
  <c r="T1680" i="3" s="1"/>
  <c r="Q1679" i="3"/>
  <c r="S1679" i="3" s="1"/>
  <c r="Q1678" i="3"/>
  <c r="T1678" i="3" s="1"/>
  <c r="Q1677" i="3"/>
  <c r="T1677" i="3" s="1"/>
  <c r="Q1676" i="3"/>
  <c r="T1676" i="3" s="1"/>
  <c r="Q1675" i="3"/>
  <c r="T1675" i="3" s="1"/>
  <c r="Q1674" i="3"/>
  <c r="T1674" i="3" s="1"/>
  <c r="Q1673" i="3"/>
  <c r="T1673" i="3" s="1"/>
  <c r="Q1672" i="3"/>
  <c r="T1672" i="3" s="1"/>
  <c r="Q1671" i="3"/>
  <c r="T1671" i="3" s="1"/>
  <c r="Q1670" i="3"/>
  <c r="T1670" i="3" s="1"/>
  <c r="Q1669" i="3"/>
  <c r="T1669" i="3" s="1"/>
  <c r="Q1668" i="3"/>
  <c r="T1668" i="3" s="1"/>
  <c r="Q1667" i="3"/>
  <c r="T1667" i="3" s="1"/>
  <c r="Q1666" i="3"/>
  <c r="T1666" i="3" s="1"/>
  <c r="Q1665" i="3"/>
  <c r="T1665" i="3" s="1"/>
  <c r="Q1664" i="3"/>
  <c r="T1664" i="3" s="1"/>
  <c r="Q1663" i="3"/>
  <c r="S1663" i="3" s="1"/>
  <c r="Q1662" i="3"/>
  <c r="S1662" i="3" s="1"/>
  <c r="Q1661" i="3"/>
  <c r="S1661" i="3" s="1"/>
  <c r="Q1660" i="3"/>
  <c r="S1660" i="3" s="1"/>
  <c r="Q1659" i="3"/>
  <c r="S1659" i="3" s="1"/>
  <c r="Q1658" i="3"/>
  <c r="S1658" i="3" s="1"/>
  <c r="Q1657" i="3"/>
  <c r="S1657" i="3" s="1"/>
  <c r="Q1656" i="3"/>
  <c r="S1656" i="3" s="1"/>
  <c r="Q1655" i="3"/>
  <c r="S1655" i="3" s="1"/>
  <c r="Q1654" i="3"/>
  <c r="S1654" i="3" s="1"/>
  <c r="Q1653" i="3"/>
  <c r="S1653" i="3" s="1"/>
  <c r="Q1652" i="3"/>
  <c r="S1652" i="3" s="1"/>
  <c r="Q1651" i="3"/>
  <c r="S1651" i="3" s="1"/>
  <c r="Q1650" i="3"/>
  <c r="S1650" i="3" s="1"/>
  <c r="Q1649" i="3"/>
  <c r="S1649" i="3" s="1"/>
  <c r="Q1648" i="3"/>
  <c r="S1648" i="3" s="1"/>
  <c r="Q1647" i="3"/>
  <c r="S1647" i="3" s="1"/>
  <c r="Q1646" i="3"/>
  <c r="S1646" i="3" s="1"/>
  <c r="Q1645" i="3"/>
  <c r="S1645" i="3" s="1"/>
  <c r="Q1644" i="3"/>
  <c r="S1644" i="3" s="1"/>
  <c r="Q1643" i="3"/>
  <c r="S1643" i="3" s="1"/>
  <c r="Q1642" i="3"/>
  <c r="S1642" i="3" s="1"/>
  <c r="Q1641" i="3"/>
  <c r="S1641" i="3" s="1"/>
  <c r="Q1640" i="3"/>
  <c r="S1640" i="3" s="1"/>
  <c r="Q1639" i="3"/>
  <c r="S1639" i="3" s="1"/>
  <c r="Q1638" i="3"/>
  <c r="S1638" i="3" s="1"/>
  <c r="Q1637" i="3"/>
  <c r="S1637" i="3" s="1"/>
  <c r="Q1636" i="3"/>
  <c r="S1636" i="3" s="1"/>
  <c r="Q1635" i="3"/>
  <c r="S1635" i="3" s="1"/>
  <c r="Q1634" i="3"/>
  <c r="S1634" i="3" s="1"/>
  <c r="Q1633" i="3"/>
  <c r="S1633" i="3" s="1"/>
  <c r="Q1632" i="3"/>
  <c r="S1632" i="3" s="1"/>
  <c r="Q1631" i="3"/>
  <c r="S1631" i="3" s="1"/>
  <c r="Q1630" i="3"/>
  <c r="S1630" i="3" s="1"/>
  <c r="Q1629" i="3"/>
  <c r="S1629" i="3" s="1"/>
  <c r="Q1628" i="3"/>
  <c r="S1628" i="3" s="1"/>
  <c r="Q1627" i="3"/>
  <c r="S1627" i="3" s="1"/>
  <c r="Q1626" i="3"/>
  <c r="S1626" i="3" s="1"/>
  <c r="Q1625" i="3"/>
  <c r="S1625" i="3" s="1"/>
  <c r="Q1624" i="3"/>
  <c r="S1624" i="3" s="1"/>
  <c r="Q1623" i="3"/>
  <c r="S1623" i="3" s="1"/>
  <c r="Q1622" i="3"/>
  <c r="S1622" i="3" s="1"/>
  <c r="Q1621" i="3"/>
  <c r="S1621" i="3" s="1"/>
  <c r="Q1620" i="3"/>
  <c r="S1620" i="3" s="1"/>
  <c r="Q1619" i="3"/>
  <c r="S1619" i="3" s="1"/>
  <c r="Q1618" i="3"/>
  <c r="S1618" i="3" s="1"/>
  <c r="Q1617" i="3"/>
  <c r="S1617" i="3" s="1"/>
  <c r="Q1616" i="3"/>
  <c r="S1616" i="3" s="1"/>
  <c r="Q1615" i="3"/>
  <c r="S1615" i="3" s="1"/>
  <c r="Q1614" i="3"/>
  <c r="S1614" i="3" s="1"/>
  <c r="Q1613" i="3"/>
  <c r="S1613" i="3" s="1"/>
  <c r="Q1612" i="3"/>
  <c r="S1612" i="3" s="1"/>
  <c r="Q1611" i="3"/>
  <c r="S1611" i="3" s="1"/>
  <c r="Q1610" i="3"/>
  <c r="S1610" i="3" s="1"/>
  <c r="Q1609" i="3"/>
  <c r="S1609" i="3" s="1"/>
  <c r="Q1608" i="3"/>
  <c r="S1608" i="3" s="1"/>
  <c r="Q1607" i="3"/>
  <c r="S1607" i="3" s="1"/>
  <c r="Q1606" i="3"/>
  <c r="S1606" i="3" s="1"/>
  <c r="Q1605" i="3"/>
  <c r="S1605" i="3" s="1"/>
  <c r="Q1604" i="3"/>
  <c r="S1604" i="3" s="1"/>
  <c r="Q1603" i="3"/>
  <c r="S1603" i="3" s="1"/>
  <c r="Q1602" i="3"/>
  <c r="S1602" i="3" s="1"/>
  <c r="Q1601" i="3"/>
  <c r="S1601" i="3" s="1"/>
  <c r="Q1600" i="3"/>
  <c r="S1600" i="3" s="1"/>
  <c r="Q1599" i="3"/>
  <c r="S1599" i="3" s="1"/>
  <c r="Q1598" i="3"/>
  <c r="S1598" i="3" s="1"/>
  <c r="Q1597" i="3"/>
  <c r="S1597" i="3" s="1"/>
  <c r="Q1596" i="3"/>
  <c r="S1596" i="3" s="1"/>
  <c r="Q1595" i="3"/>
  <c r="S1595" i="3" s="1"/>
  <c r="Q1594" i="3"/>
  <c r="S1594" i="3" s="1"/>
  <c r="Q1593" i="3"/>
  <c r="S1593" i="3" s="1"/>
  <c r="Q1592" i="3"/>
  <c r="S1592" i="3" s="1"/>
  <c r="Q1591" i="3"/>
  <c r="S1591" i="3" s="1"/>
  <c r="Q1590" i="3"/>
  <c r="S1590" i="3" s="1"/>
  <c r="Q1589" i="3"/>
  <c r="S1589" i="3" s="1"/>
  <c r="Q1588" i="3"/>
  <c r="S1588" i="3" s="1"/>
  <c r="Q1587" i="3"/>
  <c r="S1587" i="3" s="1"/>
  <c r="Q1586" i="3"/>
  <c r="S1586" i="3" s="1"/>
  <c r="Q1585" i="3"/>
  <c r="S1585" i="3" s="1"/>
  <c r="Q1584" i="3"/>
  <c r="S1584" i="3" s="1"/>
  <c r="Q1583" i="3"/>
  <c r="S1583" i="3" s="1"/>
  <c r="Q1582" i="3"/>
  <c r="S1582" i="3" s="1"/>
  <c r="Q1581" i="3"/>
  <c r="S1581" i="3" s="1"/>
  <c r="Q1580" i="3"/>
  <c r="S1580" i="3" s="1"/>
  <c r="Q1579" i="3"/>
  <c r="S1579" i="3" s="1"/>
  <c r="Q1578" i="3"/>
  <c r="S1578" i="3" s="1"/>
  <c r="Q1577" i="3"/>
  <c r="S1577" i="3" s="1"/>
  <c r="Q1576" i="3"/>
  <c r="S1576" i="3" s="1"/>
  <c r="Q1575" i="3"/>
  <c r="S1575" i="3" s="1"/>
  <c r="Q1574" i="3"/>
  <c r="S1574" i="3" s="1"/>
  <c r="Q1573" i="3"/>
  <c r="S1573" i="3" s="1"/>
  <c r="Q1572" i="3"/>
  <c r="S1572" i="3" s="1"/>
  <c r="Q1571" i="3"/>
  <c r="S1571" i="3" s="1"/>
  <c r="Q1570" i="3"/>
  <c r="S1570" i="3" s="1"/>
  <c r="Q1569" i="3"/>
  <c r="S1569" i="3" s="1"/>
  <c r="Q1568" i="3"/>
  <c r="S1568" i="3" s="1"/>
  <c r="Q1567" i="3"/>
  <c r="S1567" i="3" s="1"/>
  <c r="Q1566" i="3"/>
  <c r="S1566" i="3" s="1"/>
  <c r="Q1565" i="3"/>
  <c r="S1565" i="3" s="1"/>
  <c r="Q1564" i="3"/>
  <c r="S1564" i="3" s="1"/>
  <c r="Q1563" i="3"/>
  <c r="S1563" i="3" s="1"/>
  <c r="Q1562" i="3"/>
  <c r="S1562" i="3" s="1"/>
  <c r="Q1561" i="3"/>
  <c r="S1561" i="3" s="1"/>
  <c r="Q1560" i="3"/>
  <c r="S1560" i="3" s="1"/>
  <c r="Q1559" i="3"/>
  <c r="S1559" i="3" s="1"/>
  <c r="Q1558" i="3"/>
  <c r="S1558" i="3" s="1"/>
  <c r="Q1557" i="3"/>
  <c r="S1557" i="3" s="1"/>
  <c r="Q1556" i="3"/>
  <c r="S1556" i="3" s="1"/>
  <c r="Q1555" i="3"/>
  <c r="S1555" i="3" s="1"/>
  <c r="Q1554" i="3"/>
  <c r="S1554" i="3" s="1"/>
  <c r="Q1553" i="3"/>
  <c r="S1553" i="3" s="1"/>
  <c r="Q1552" i="3"/>
  <c r="S1552" i="3" s="1"/>
  <c r="Q1551" i="3"/>
  <c r="S1551" i="3" s="1"/>
  <c r="Q1550" i="3"/>
  <c r="S1550" i="3" s="1"/>
  <c r="Q1549" i="3"/>
  <c r="S1549" i="3" s="1"/>
  <c r="Q1548" i="3"/>
  <c r="S1548" i="3" s="1"/>
  <c r="Q1547" i="3"/>
  <c r="S1547" i="3" s="1"/>
  <c r="Q1546" i="3"/>
  <c r="S1546" i="3" s="1"/>
  <c r="Q1545" i="3"/>
  <c r="S1545" i="3" s="1"/>
  <c r="Q1544" i="3"/>
  <c r="S1544" i="3" s="1"/>
  <c r="Q1543" i="3"/>
  <c r="S1543" i="3" s="1"/>
  <c r="Q1542" i="3"/>
  <c r="S1542" i="3" s="1"/>
  <c r="Q1541" i="3"/>
  <c r="S1541" i="3" s="1"/>
  <c r="Q1540" i="3"/>
  <c r="S1540" i="3" s="1"/>
  <c r="Q1539" i="3"/>
  <c r="S1539" i="3" s="1"/>
  <c r="Q1538" i="3"/>
  <c r="S1538" i="3" s="1"/>
  <c r="Q1537" i="3"/>
  <c r="S1537" i="3" s="1"/>
  <c r="Q1536" i="3"/>
  <c r="S1536" i="3" s="1"/>
  <c r="Q1535" i="3"/>
  <c r="S1535" i="3" s="1"/>
  <c r="Q1534" i="3"/>
  <c r="S1534" i="3" s="1"/>
  <c r="Q1533" i="3"/>
  <c r="S1533" i="3" s="1"/>
  <c r="Q1532" i="3"/>
  <c r="S1532" i="3" s="1"/>
  <c r="Q1531" i="3"/>
  <c r="S1531" i="3" s="1"/>
  <c r="Q1530" i="3"/>
  <c r="S1530" i="3" s="1"/>
  <c r="Q1529" i="3"/>
  <c r="S1529" i="3" s="1"/>
  <c r="Q1528" i="3"/>
  <c r="S1528" i="3" s="1"/>
  <c r="Q1527" i="3"/>
  <c r="S1527" i="3" s="1"/>
  <c r="Q1526" i="3"/>
  <c r="S1526" i="3" s="1"/>
  <c r="Q1525" i="3"/>
  <c r="S1525" i="3" s="1"/>
  <c r="Q1524" i="3"/>
  <c r="S1524" i="3" s="1"/>
  <c r="Q1523" i="3"/>
  <c r="S1523" i="3" s="1"/>
  <c r="Q1522" i="3"/>
  <c r="S1522" i="3" s="1"/>
  <c r="Q1521" i="3"/>
  <c r="S1521" i="3" s="1"/>
  <c r="Q1520" i="3"/>
  <c r="S1520" i="3" s="1"/>
  <c r="Q1519" i="3"/>
  <c r="S1519" i="3" s="1"/>
  <c r="Q1518" i="3"/>
  <c r="S1518" i="3" s="1"/>
  <c r="Q1517" i="3"/>
  <c r="S1517" i="3" s="1"/>
  <c r="Q1516" i="3"/>
  <c r="S1516" i="3" s="1"/>
  <c r="Q1515" i="3"/>
  <c r="S1515" i="3" s="1"/>
  <c r="Q1514" i="3"/>
  <c r="S1514" i="3" s="1"/>
  <c r="Q1513" i="3"/>
  <c r="S1513" i="3" s="1"/>
  <c r="Q1512" i="3"/>
  <c r="S1512" i="3" s="1"/>
  <c r="Q1511" i="3"/>
  <c r="S1511" i="3" s="1"/>
  <c r="Q1510" i="3"/>
  <c r="S1510" i="3" s="1"/>
  <c r="Q1509" i="3"/>
  <c r="S1509" i="3" s="1"/>
  <c r="Q1508" i="3"/>
  <c r="S1508" i="3" s="1"/>
  <c r="Q1507" i="3"/>
  <c r="S1507" i="3" s="1"/>
  <c r="Q1506" i="3"/>
  <c r="S1506" i="3" s="1"/>
  <c r="Q1505" i="3"/>
  <c r="S1505" i="3" s="1"/>
  <c r="Q1504" i="3"/>
  <c r="S1504" i="3" s="1"/>
  <c r="Q1503" i="3"/>
  <c r="S1503" i="3" s="1"/>
  <c r="Q1502" i="3"/>
  <c r="S1502" i="3" s="1"/>
  <c r="Q1501" i="3"/>
  <c r="S1501" i="3" s="1"/>
  <c r="Q1500" i="3"/>
  <c r="S1500" i="3" s="1"/>
  <c r="Q1499" i="3"/>
  <c r="S1499" i="3" s="1"/>
  <c r="Q1498" i="3"/>
  <c r="T1498" i="3" s="1"/>
  <c r="S1497" i="3"/>
  <c r="Q1497" i="3"/>
  <c r="Q1496" i="3"/>
  <c r="S1496" i="3" s="1"/>
  <c r="Q1495" i="3"/>
  <c r="S1495" i="3" s="1"/>
  <c r="Q1494" i="3"/>
  <c r="S1494" i="3" s="1"/>
  <c r="Q1493" i="3"/>
  <c r="T1493" i="3" s="1"/>
  <c r="Q1492" i="3"/>
  <c r="S1492" i="3" s="1"/>
  <c r="Q1491" i="3"/>
  <c r="S1491" i="3" s="1"/>
  <c r="Q1490" i="3"/>
  <c r="S1490" i="3" s="1"/>
  <c r="Q1489" i="3"/>
  <c r="S1489" i="3" s="1"/>
  <c r="Q1488" i="3"/>
  <c r="S1488" i="3" s="1"/>
  <c r="Q1487" i="3"/>
  <c r="S1487" i="3" s="1"/>
  <c r="Q1486" i="3"/>
  <c r="S1486" i="3" s="1"/>
  <c r="Q1485" i="3"/>
  <c r="S1485" i="3" s="1"/>
  <c r="Q1484" i="3"/>
  <c r="S1484" i="3" s="1"/>
  <c r="Q1483" i="3"/>
  <c r="S1483" i="3" s="1"/>
  <c r="Q1482" i="3"/>
  <c r="S1482" i="3" s="1"/>
  <c r="Q1481" i="3"/>
  <c r="S1481" i="3" s="1"/>
  <c r="Q1480" i="3"/>
  <c r="S1480" i="3" s="1"/>
  <c r="Q1479" i="3"/>
  <c r="S1479" i="3" s="1"/>
  <c r="Q1478" i="3"/>
  <c r="S1478" i="3" s="1"/>
  <c r="Q1477" i="3"/>
  <c r="S1477" i="3" s="1"/>
  <c r="Q1476" i="3"/>
  <c r="S1476" i="3" s="1"/>
  <c r="Q1475" i="3"/>
  <c r="S1475" i="3" s="1"/>
  <c r="Q1474" i="3"/>
  <c r="S1474" i="3" s="1"/>
  <c r="Q1473" i="3"/>
  <c r="T1473" i="3" s="1"/>
  <c r="Q1472" i="3"/>
  <c r="T1472" i="3" s="1"/>
  <c r="Q1471" i="3"/>
  <c r="T1471" i="3" s="1"/>
  <c r="Q1470" i="3"/>
  <c r="S1470" i="3" s="1"/>
  <c r="Q1469" i="3"/>
  <c r="T1469" i="3" s="1"/>
  <c r="Q1468" i="3"/>
  <c r="T1468" i="3" s="1"/>
  <c r="Q1467" i="3"/>
  <c r="T1467" i="3" s="1"/>
  <c r="Q1466" i="3"/>
  <c r="T1466" i="3" s="1"/>
  <c r="Q1465" i="3"/>
  <c r="T1465" i="3" s="1"/>
  <c r="Q1464" i="3"/>
  <c r="T1464" i="3" s="1"/>
  <c r="Q1463" i="3"/>
  <c r="T1463" i="3" s="1"/>
  <c r="Q1462" i="3"/>
  <c r="T1462" i="3" s="1"/>
  <c r="Q1461" i="3"/>
  <c r="T1461" i="3" s="1"/>
  <c r="Q1460" i="3"/>
  <c r="T1460" i="3" s="1"/>
  <c r="Q1459" i="3"/>
  <c r="T1459" i="3" s="1"/>
  <c r="Q1458" i="3"/>
  <c r="T1458" i="3" s="1"/>
  <c r="Q1457" i="3"/>
  <c r="T1457" i="3" s="1"/>
  <c r="Q1456" i="3"/>
  <c r="T1456" i="3" s="1"/>
  <c r="Q1455" i="3"/>
  <c r="T1455" i="3" s="1"/>
  <c r="Q1454" i="3"/>
  <c r="T1454" i="3" s="1"/>
  <c r="Q1453" i="3"/>
  <c r="T1453" i="3" s="1"/>
  <c r="Q1452" i="3"/>
  <c r="T1452" i="3" s="1"/>
  <c r="Q1451" i="3"/>
  <c r="T1451" i="3" s="1"/>
  <c r="Q1450" i="3"/>
  <c r="T1450" i="3" s="1"/>
  <c r="Q1449" i="3"/>
  <c r="T1449" i="3" s="1"/>
  <c r="Q1448" i="3"/>
  <c r="T1448" i="3" s="1"/>
  <c r="Q1447" i="3"/>
  <c r="T1447" i="3" s="1"/>
  <c r="Q1446" i="3"/>
  <c r="T1446" i="3" s="1"/>
  <c r="Q1445" i="3"/>
  <c r="T1445" i="3" s="1"/>
  <c r="Q1444" i="3"/>
  <c r="T1444" i="3" s="1"/>
  <c r="Q1443" i="3"/>
  <c r="T1443" i="3" s="1"/>
  <c r="Q1442" i="3"/>
  <c r="T1442" i="3" s="1"/>
  <c r="Q1441" i="3"/>
  <c r="T1441" i="3" s="1"/>
  <c r="Q1440" i="3"/>
  <c r="T1440" i="3" s="1"/>
  <c r="Q1439" i="3"/>
  <c r="T1439" i="3" s="1"/>
  <c r="Q1438" i="3"/>
  <c r="T1438" i="3" s="1"/>
  <c r="Q1437" i="3"/>
  <c r="T1437" i="3" s="1"/>
  <c r="Q1436" i="3"/>
  <c r="T1436" i="3" s="1"/>
  <c r="Q1435" i="3"/>
  <c r="T1435" i="3" s="1"/>
  <c r="Q1434" i="3"/>
  <c r="T1434" i="3" s="1"/>
  <c r="Q1433" i="3"/>
  <c r="T1433" i="3" s="1"/>
  <c r="Q1432" i="3"/>
  <c r="T1432" i="3" s="1"/>
  <c r="Q1431" i="3"/>
  <c r="T1431" i="3" s="1"/>
  <c r="Q1430" i="3"/>
  <c r="T1430" i="3" s="1"/>
  <c r="Q1429" i="3"/>
  <c r="T1429" i="3" s="1"/>
  <c r="Q1428" i="3"/>
  <c r="T1428" i="3" s="1"/>
  <c r="Q1427" i="3"/>
  <c r="T1427" i="3" s="1"/>
  <c r="Q1426" i="3"/>
  <c r="T1426" i="3" s="1"/>
  <c r="Q1425" i="3"/>
  <c r="T1425" i="3" s="1"/>
  <c r="Q1424" i="3"/>
  <c r="T1424" i="3" s="1"/>
  <c r="Q1423" i="3"/>
  <c r="T1423" i="3" s="1"/>
  <c r="Q1422" i="3"/>
  <c r="T1422" i="3" s="1"/>
  <c r="Q1421" i="3"/>
  <c r="T1421" i="3" s="1"/>
  <c r="Q1420" i="3"/>
  <c r="T1420" i="3" s="1"/>
  <c r="Q1419" i="3"/>
  <c r="T1419" i="3" s="1"/>
  <c r="Q1418" i="3"/>
  <c r="T1418" i="3" s="1"/>
  <c r="Q1417" i="3"/>
  <c r="T1417" i="3" s="1"/>
  <c r="Q1416" i="3"/>
  <c r="T1416" i="3" s="1"/>
  <c r="Q1415" i="3"/>
  <c r="T1415" i="3" s="1"/>
  <c r="Q1414" i="3"/>
  <c r="T1414" i="3" s="1"/>
  <c r="Q1413" i="3"/>
  <c r="T1413" i="3" s="1"/>
  <c r="Q1412" i="3"/>
  <c r="T1412" i="3" s="1"/>
  <c r="Q1411" i="3"/>
  <c r="T1411" i="3" s="1"/>
  <c r="Q1410" i="3"/>
  <c r="T1410" i="3" s="1"/>
  <c r="Q1409" i="3"/>
  <c r="T1409" i="3" s="1"/>
  <c r="Q1408" i="3"/>
  <c r="T1408" i="3" s="1"/>
  <c r="Q1407" i="3"/>
  <c r="T1407" i="3" s="1"/>
  <c r="Q1406" i="3"/>
  <c r="T1406" i="3" s="1"/>
  <c r="Q1405" i="3"/>
  <c r="T1405" i="3" s="1"/>
  <c r="Q1404" i="3"/>
  <c r="T1404" i="3" s="1"/>
  <c r="Q1403" i="3"/>
  <c r="T1403" i="3" s="1"/>
  <c r="Q1402" i="3"/>
  <c r="T1402" i="3" s="1"/>
  <c r="Q1401" i="3"/>
  <c r="T1401" i="3" s="1"/>
  <c r="Q1400" i="3"/>
  <c r="T1400" i="3" s="1"/>
  <c r="Q1399" i="3"/>
  <c r="T1399" i="3" s="1"/>
  <c r="Q1398" i="3"/>
  <c r="T1398" i="3" s="1"/>
  <c r="Q1397" i="3"/>
  <c r="T1397" i="3" s="1"/>
  <c r="Q1396" i="3"/>
  <c r="T1396" i="3" s="1"/>
  <c r="Q1395" i="3"/>
  <c r="T1395" i="3" s="1"/>
  <c r="Q1394" i="3"/>
  <c r="T1394" i="3" s="1"/>
  <c r="Q1393" i="3"/>
  <c r="T1393" i="3" s="1"/>
  <c r="Q1392" i="3"/>
  <c r="T1392" i="3" s="1"/>
  <c r="Q1391" i="3"/>
  <c r="T1391" i="3" s="1"/>
  <c r="Q1390" i="3"/>
  <c r="T1390" i="3" s="1"/>
  <c r="Q1389" i="3"/>
  <c r="T1389" i="3" s="1"/>
  <c r="Q1388" i="3"/>
  <c r="T1388" i="3" s="1"/>
  <c r="Q1387" i="3"/>
  <c r="T1387" i="3" s="1"/>
  <c r="Q1386" i="3"/>
  <c r="P1386" i="3"/>
  <c r="Q1385" i="3"/>
  <c r="Q1384" i="3"/>
  <c r="P1384" i="3"/>
  <c r="Q1383" i="3"/>
  <c r="Q1382" i="3"/>
  <c r="P1382" i="3"/>
  <c r="Q1381" i="3"/>
  <c r="Q1380" i="3"/>
  <c r="P1380" i="3"/>
  <c r="Q1379" i="3"/>
  <c r="Q1378" i="3"/>
  <c r="P1378" i="3"/>
  <c r="Q1377" i="3"/>
  <c r="Q1376" i="3"/>
  <c r="P1376" i="3"/>
  <c r="Q1375" i="3"/>
  <c r="Q1374" i="3"/>
  <c r="P1374" i="3"/>
  <c r="Q1373" i="3"/>
  <c r="Q1372" i="3"/>
  <c r="P1372" i="3"/>
  <c r="Q1371" i="3"/>
  <c r="Q1370" i="3"/>
  <c r="P1370" i="3"/>
  <c r="Q1369" i="3"/>
  <c r="Q1368" i="3"/>
  <c r="P1368" i="3"/>
  <c r="Q1367" i="3"/>
  <c r="Q1366" i="3"/>
  <c r="P1366" i="3"/>
  <c r="Q1365" i="3"/>
  <c r="Q1364" i="3"/>
  <c r="P1364" i="3"/>
  <c r="Q1363" i="3"/>
  <c r="Q1362" i="3"/>
  <c r="P1362" i="3"/>
  <c r="Q1361" i="3"/>
  <c r="Q1360" i="3"/>
  <c r="P1360" i="3"/>
  <c r="Q1359" i="3"/>
  <c r="Q1358" i="3"/>
  <c r="P1358" i="3"/>
  <c r="Q1357" i="3"/>
  <c r="Q1356" i="3"/>
  <c r="P1356" i="3"/>
  <c r="Q1355" i="3"/>
  <c r="Q1354" i="3"/>
  <c r="P1354" i="3"/>
  <c r="Q1353" i="3"/>
  <c r="Q1352" i="3"/>
  <c r="P1352" i="3"/>
  <c r="Q1351" i="3"/>
  <c r="Q1350" i="3"/>
  <c r="P1350" i="3"/>
  <c r="Q1349" i="3"/>
  <c r="Q1348" i="3"/>
  <c r="P1348" i="3"/>
  <c r="Q1347" i="3"/>
  <c r="Q1346" i="3"/>
  <c r="P1346" i="3"/>
  <c r="Q1345" i="3"/>
  <c r="Q1344" i="3"/>
  <c r="P1344" i="3"/>
  <c r="Q1343" i="3"/>
  <c r="Q1342" i="3"/>
  <c r="P1342" i="3"/>
  <c r="Q1341" i="3"/>
  <c r="Q1340" i="3"/>
  <c r="P1340" i="3"/>
  <c r="Q1339" i="3"/>
  <c r="Q1338" i="3"/>
  <c r="P1338" i="3"/>
  <c r="Q1337" i="3"/>
  <c r="Q1336" i="3"/>
  <c r="P1336" i="3"/>
  <c r="Q1335" i="3"/>
  <c r="Q1334" i="3"/>
  <c r="P1334" i="3"/>
  <c r="Q1333" i="3"/>
  <c r="Q1332" i="3"/>
  <c r="P1332" i="3"/>
  <c r="Q1331" i="3"/>
  <c r="Q1330" i="3"/>
  <c r="P1330" i="3"/>
  <c r="Q1329" i="3"/>
  <c r="Q1328" i="3"/>
  <c r="P1328" i="3"/>
  <c r="Q1327" i="3"/>
  <c r="Q1326" i="3"/>
  <c r="P1326" i="3"/>
  <c r="Q1325" i="3"/>
  <c r="Q1324" i="3"/>
  <c r="P1324" i="3"/>
  <c r="Q1323" i="3"/>
  <c r="Q1322" i="3"/>
  <c r="P1322" i="3"/>
  <c r="Q1321" i="3"/>
  <c r="Q1320" i="3"/>
  <c r="P1320" i="3"/>
  <c r="Q1319" i="3"/>
  <c r="Q1318" i="3"/>
  <c r="P1318" i="3"/>
  <c r="Q1317" i="3"/>
  <c r="Q1316" i="3"/>
  <c r="P1316" i="3"/>
  <c r="Q1315" i="3"/>
  <c r="Q1314" i="3"/>
  <c r="P1314" i="3"/>
  <c r="Q1313" i="3"/>
  <c r="Q1312" i="3"/>
  <c r="P1312" i="3"/>
  <c r="Q1311" i="3"/>
  <c r="Q1310" i="3"/>
  <c r="P1310" i="3"/>
  <c r="Q1309" i="3"/>
  <c r="Q1308" i="3"/>
  <c r="P1308" i="3"/>
  <c r="Q1307" i="3"/>
  <c r="Q1306" i="3"/>
  <c r="P1306" i="3"/>
  <c r="Q1305" i="3"/>
  <c r="Q1304" i="3"/>
  <c r="P1304" i="3"/>
  <c r="Q1303" i="3"/>
  <c r="Q1302" i="3"/>
  <c r="P1302" i="3"/>
  <c r="Q1301" i="3"/>
  <c r="Q1300" i="3"/>
  <c r="P1300" i="3"/>
  <c r="Q1299" i="3"/>
  <c r="Q1298" i="3"/>
  <c r="P1298" i="3"/>
  <c r="Q1297" i="3"/>
  <c r="Q1296" i="3"/>
  <c r="P1296" i="3"/>
  <c r="Q1295" i="3"/>
  <c r="Q1294" i="3"/>
  <c r="P1294" i="3"/>
  <c r="Q1293" i="3"/>
  <c r="Q1292" i="3"/>
  <c r="P1292" i="3"/>
  <c r="Q1291" i="3"/>
  <c r="Q1290" i="3"/>
  <c r="P1290" i="3"/>
  <c r="Q1289" i="3"/>
  <c r="Q1288" i="3"/>
  <c r="P1288" i="3"/>
  <c r="Q1287" i="3"/>
  <c r="Q1286" i="3"/>
  <c r="P1286" i="3"/>
  <c r="Q1285" i="3"/>
  <c r="Q1284" i="3"/>
  <c r="P1284" i="3"/>
  <c r="Q1283" i="3"/>
  <c r="Q1282" i="3"/>
  <c r="P1282" i="3"/>
  <c r="Q1281" i="3"/>
  <c r="Q1280" i="3"/>
  <c r="P1280" i="3"/>
  <c r="Q1279" i="3"/>
  <c r="Q1278" i="3"/>
  <c r="P1278" i="3"/>
  <c r="Q1277" i="3"/>
  <c r="Q1276" i="3"/>
  <c r="P1276" i="3"/>
  <c r="Q1275" i="3"/>
  <c r="Q1274" i="3"/>
  <c r="P1274" i="3"/>
  <c r="Q1273" i="3"/>
  <c r="Q1272" i="3"/>
  <c r="P1272" i="3"/>
  <c r="Q1271" i="3"/>
  <c r="Q1270" i="3"/>
  <c r="P1270" i="3"/>
  <c r="Q1269" i="3"/>
  <c r="Q1268" i="3"/>
  <c r="P1268" i="3"/>
  <c r="Q1267" i="3"/>
  <c r="Q1266" i="3"/>
  <c r="P1266" i="3"/>
  <c r="Q1265" i="3"/>
  <c r="Q1264" i="3"/>
  <c r="P1264" i="3"/>
  <c r="Q1263" i="3"/>
  <c r="Q1262" i="3"/>
  <c r="P1262" i="3"/>
  <c r="Q1261" i="3"/>
  <c r="Q1260" i="3"/>
  <c r="P1260" i="3"/>
  <c r="Q1259" i="3"/>
  <c r="Q1258" i="3"/>
  <c r="P1258" i="3"/>
  <c r="Q1257" i="3"/>
  <c r="Q1256" i="3"/>
  <c r="P1256" i="3"/>
  <c r="Q1255" i="3"/>
  <c r="Q1254" i="3"/>
  <c r="P1254" i="3"/>
  <c r="Q1253" i="3"/>
  <c r="Q1252" i="3"/>
  <c r="P1252" i="3"/>
  <c r="Q1251" i="3"/>
  <c r="Q1250" i="3"/>
  <c r="P1250" i="3"/>
  <c r="Q1249" i="3"/>
  <c r="Q1248" i="3"/>
  <c r="P1248" i="3"/>
  <c r="Q1247" i="3"/>
  <c r="Q1246" i="3"/>
  <c r="P1246" i="3"/>
  <c r="Q1245" i="3"/>
  <c r="Q1244" i="3"/>
  <c r="P1244" i="3"/>
  <c r="Q1243" i="3"/>
  <c r="Q1242" i="3"/>
  <c r="P1242" i="3"/>
  <c r="Q1241" i="3"/>
  <c r="Q1240" i="3"/>
  <c r="P1240" i="3"/>
  <c r="Q1239" i="3"/>
  <c r="Q1238" i="3"/>
  <c r="P1238" i="3"/>
  <c r="Q1237" i="3"/>
  <c r="Q1236" i="3"/>
  <c r="P1236" i="3"/>
  <c r="Q1235" i="3"/>
  <c r="Q1234" i="3"/>
  <c r="P1234" i="3"/>
  <c r="Q1233" i="3"/>
  <c r="Q1232" i="3"/>
  <c r="P1232" i="3"/>
  <c r="Q1231" i="3"/>
  <c r="Q1230" i="3"/>
  <c r="P1230" i="3"/>
  <c r="Q1229" i="3"/>
  <c r="Q1228" i="3"/>
  <c r="P1228" i="3"/>
  <c r="Q1227" i="3"/>
  <c r="Q1226" i="3"/>
  <c r="P1226" i="3"/>
  <c r="Q1225" i="3"/>
  <c r="Q1224" i="3"/>
  <c r="P1224" i="3"/>
  <c r="Q1223" i="3"/>
  <c r="Q1222" i="3"/>
  <c r="P1222" i="3"/>
  <c r="Q1221" i="3"/>
  <c r="Q1220" i="3"/>
  <c r="P1220" i="3"/>
  <c r="Q1219" i="3"/>
  <c r="Q1218" i="3"/>
  <c r="P1218" i="3"/>
  <c r="Q1217" i="3"/>
  <c r="Q1216" i="3"/>
  <c r="P1216" i="3"/>
  <c r="Q1215" i="3"/>
  <c r="Q1214" i="3"/>
  <c r="P1214" i="3"/>
  <c r="Q1213" i="3"/>
  <c r="Q1212" i="3"/>
  <c r="P1212" i="3"/>
  <c r="Q1211" i="3"/>
  <c r="Q1210" i="3"/>
  <c r="P1210" i="3"/>
  <c r="Q1209" i="3"/>
  <c r="Q1208" i="3"/>
  <c r="P1208" i="3"/>
  <c r="Q1207" i="3"/>
  <c r="Q1206" i="3"/>
  <c r="P1206" i="3"/>
  <c r="Q1205" i="3"/>
  <c r="Q1204" i="3"/>
  <c r="P1204" i="3"/>
  <c r="Q1203" i="3"/>
  <c r="Q1202" i="3"/>
  <c r="P1202" i="3"/>
  <c r="Q1201" i="3"/>
  <c r="Q1200" i="3"/>
  <c r="P1200" i="3"/>
  <c r="Q1199" i="3"/>
  <c r="Q1198" i="3"/>
  <c r="P1198" i="3"/>
  <c r="Q1197" i="3"/>
  <c r="Q1196" i="3"/>
  <c r="P1196" i="3"/>
  <c r="Q1195" i="3"/>
  <c r="Q1194" i="3"/>
  <c r="P1194" i="3"/>
  <c r="Q1193" i="3"/>
  <c r="Q1192" i="3"/>
  <c r="S1192" i="3" s="1"/>
  <c r="P1192" i="3"/>
  <c r="Q1191" i="3"/>
  <c r="S1191" i="3" s="1"/>
  <c r="Q1190" i="3"/>
  <c r="S1190" i="3" s="1"/>
  <c r="P1190" i="3"/>
  <c r="Q1189" i="3"/>
  <c r="S1189" i="3" s="1"/>
  <c r="Q1188" i="3"/>
  <c r="S1188" i="3" s="1"/>
  <c r="P1188" i="3"/>
  <c r="Q1187" i="3"/>
  <c r="S1187" i="3" s="1"/>
  <c r="Q1186" i="3"/>
  <c r="S1186" i="3" s="1"/>
  <c r="P1186" i="3"/>
  <c r="Q1185" i="3"/>
  <c r="S1185" i="3" s="1"/>
  <c r="Q1184" i="3"/>
  <c r="S1184" i="3" s="1"/>
  <c r="P1184" i="3"/>
  <c r="Q1183" i="3"/>
  <c r="S1183" i="3" s="1"/>
  <c r="Q1182" i="3"/>
  <c r="S1182" i="3" s="1"/>
  <c r="P1182" i="3"/>
  <c r="Q1181" i="3"/>
  <c r="S1181" i="3" s="1"/>
  <c r="Q1180" i="3"/>
  <c r="S1180" i="3" s="1"/>
  <c r="P1180" i="3"/>
  <c r="Q1179" i="3"/>
  <c r="S1179" i="3" s="1"/>
  <c r="Q1178" i="3"/>
  <c r="S1178" i="3" s="1"/>
  <c r="P1178" i="3"/>
  <c r="Q1177" i="3"/>
  <c r="S1177" i="3" s="1"/>
  <c r="Q1176" i="3"/>
  <c r="S1176" i="3" s="1"/>
  <c r="P1176" i="3"/>
  <c r="Q1175" i="3"/>
  <c r="S1175" i="3" s="1"/>
  <c r="Q1174" i="3"/>
  <c r="S1174" i="3" s="1"/>
  <c r="P1174" i="3"/>
  <c r="Q1173" i="3"/>
  <c r="S1173" i="3" s="1"/>
  <c r="Q1172" i="3"/>
  <c r="S1172" i="3" s="1"/>
  <c r="P1172" i="3"/>
  <c r="Q1171" i="3"/>
  <c r="S1171" i="3" s="1"/>
  <c r="Q1170" i="3"/>
  <c r="S1170" i="3" s="1"/>
  <c r="P1170" i="3"/>
  <c r="Q1169" i="3"/>
  <c r="S1169" i="3" s="1"/>
  <c r="Q1168" i="3"/>
  <c r="S1168" i="3" s="1"/>
  <c r="P1168" i="3"/>
  <c r="Q1167" i="3"/>
  <c r="S1167" i="3" s="1"/>
  <c r="Q1166" i="3"/>
  <c r="S1166" i="3" s="1"/>
  <c r="P1166" i="3"/>
  <c r="Q1165" i="3"/>
  <c r="S1165" i="3" s="1"/>
  <c r="Q1164" i="3"/>
  <c r="S1164" i="3" s="1"/>
  <c r="P1164" i="3"/>
  <c r="Q1163" i="3"/>
  <c r="Q1162" i="3"/>
  <c r="P1162" i="3"/>
  <c r="Q1161" i="3"/>
  <c r="Q1160" i="3"/>
  <c r="P1160" i="3"/>
  <c r="Q1159" i="3"/>
  <c r="Q1158" i="3"/>
  <c r="S1158" i="3" s="1"/>
  <c r="P1158" i="3"/>
  <c r="Q1157" i="3"/>
  <c r="S1157" i="3" s="1"/>
  <c r="Q1156" i="3"/>
  <c r="S1156" i="3" s="1"/>
  <c r="P1156" i="3"/>
  <c r="Q1155" i="3"/>
  <c r="S1155" i="3" s="1"/>
  <c r="Q1154" i="3"/>
  <c r="S1154" i="3" s="1"/>
  <c r="P1154" i="3"/>
  <c r="Q1153" i="3"/>
  <c r="S1153" i="3" s="1"/>
  <c r="Q1152" i="3"/>
  <c r="S1152" i="3" s="1"/>
  <c r="P1152" i="3"/>
  <c r="Q1151" i="3"/>
  <c r="S1151" i="3" s="1"/>
  <c r="Q1150" i="3"/>
  <c r="S1150" i="3" s="1"/>
  <c r="P1150" i="3"/>
  <c r="Q1149" i="3"/>
  <c r="S1149" i="3" s="1"/>
  <c r="Q1148" i="3"/>
  <c r="S1148" i="3" s="1"/>
  <c r="P1148" i="3"/>
  <c r="Q1147" i="3"/>
  <c r="S1147" i="3" s="1"/>
  <c r="Q1146" i="3"/>
  <c r="S1146" i="3" s="1"/>
  <c r="P1146" i="3"/>
  <c r="Q1145" i="3"/>
  <c r="S1145" i="3" s="1"/>
  <c r="Q1144" i="3"/>
  <c r="S1144" i="3" s="1"/>
  <c r="P1144" i="3"/>
  <c r="Q1143" i="3"/>
  <c r="S1143" i="3" s="1"/>
  <c r="Q1142" i="3"/>
  <c r="S1142" i="3" s="1"/>
  <c r="P1142" i="3"/>
  <c r="Q1141" i="3"/>
  <c r="S1141" i="3" s="1"/>
  <c r="Q1140" i="3"/>
  <c r="S1140" i="3" s="1"/>
  <c r="P1140" i="3"/>
  <c r="Q1139" i="3"/>
  <c r="S1139" i="3" s="1"/>
  <c r="Q1138" i="3"/>
  <c r="S1138" i="3" s="1"/>
  <c r="P1138" i="3"/>
  <c r="Q1137" i="3"/>
  <c r="S1137" i="3" s="1"/>
  <c r="Q1136" i="3"/>
  <c r="S1136" i="3" s="1"/>
  <c r="P1136" i="3"/>
  <c r="Q1135" i="3"/>
  <c r="S1135" i="3" s="1"/>
  <c r="Q1134" i="3"/>
  <c r="S1134" i="3" s="1"/>
  <c r="P1134" i="3"/>
  <c r="Q1133" i="3"/>
  <c r="S1133" i="3" s="1"/>
  <c r="Q1132" i="3"/>
  <c r="S1132" i="3" s="1"/>
  <c r="P1132" i="3"/>
  <c r="Q1131" i="3"/>
  <c r="S1131" i="3" s="1"/>
  <c r="Q1130" i="3"/>
  <c r="S1130" i="3" s="1"/>
  <c r="P1130" i="3"/>
  <c r="Q1129" i="3"/>
  <c r="S1129" i="3" s="1"/>
  <c r="Q1128" i="3"/>
  <c r="S1128" i="3" s="1"/>
  <c r="P1128" i="3"/>
  <c r="Q1127" i="3"/>
  <c r="S1127" i="3" s="1"/>
  <c r="Q1126" i="3"/>
  <c r="S1126" i="3" s="1"/>
  <c r="P1126" i="3"/>
  <c r="Q1125" i="3"/>
  <c r="S1125" i="3" s="1"/>
  <c r="Q1124" i="3"/>
  <c r="S1124" i="3" s="1"/>
  <c r="P1124" i="3"/>
  <c r="Q1123" i="3"/>
  <c r="S1123" i="3" s="1"/>
  <c r="Q1122" i="3"/>
  <c r="P1122" i="3"/>
  <c r="Q1121" i="3"/>
  <c r="S1121" i="3" s="1"/>
  <c r="Q1120" i="3"/>
  <c r="S1120" i="3" s="1"/>
  <c r="P1120" i="3"/>
  <c r="Q1119" i="3"/>
  <c r="S1119" i="3" s="1"/>
  <c r="Q1118" i="3"/>
  <c r="P1118" i="3"/>
  <c r="Q1117" i="3"/>
  <c r="Q1116" i="3"/>
  <c r="P1116" i="3"/>
  <c r="Q1115" i="3"/>
  <c r="Q1114" i="3"/>
  <c r="P1114" i="3"/>
  <c r="Q1113" i="3"/>
  <c r="Q1112" i="3"/>
  <c r="P1112" i="3"/>
  <c r="Q1111" i="3"/>
  <c r="Q1110" i="3"/>
  <c r="P1110" i="3"/>
  <c r="Q1109" i="3"/>
  <c r="Q1108" i="3"/>
  <c r="P1108" i="3"/>
  <c r="Q1107" i="3"/>
  <c r="Q1106" i="3"/>
  <c r="S1106" i="3" s="1"/>
  <c r="P1106" i="3"/>
  <c r="Q1105" i="3"/>
  <c r="S1105" i="3" s="1"/>
  <c r="Q1104" i="3"/>
  <c r="S1104" i="3" s="1"/>
  <c r="P1104" i="3"/>
  <c r="Q1103" i="3"/>
  <c r="S1103" i="3" s="1"/>
  <c r="Q1102" i="3"/>
  <c r="S1102" i="3" s="1"/>
  <c r="P1102" i="3"/>
  <c r="Q1101" i="3"/>
  <c r="S1101" i="3" s="1"/>
  <c r="Q1100" i="3"/>
  <c r="S1100" i="3" s="1"/>
  <c r="P1100" i="3"/>
  <c r="Q1099" i="3"/>
  <c r="S1099" i="3" s="1"/>
  <c r="Q1098" i="3"/>
  <c r="S1098" i="3" s="1"/>
  <c r="P1098" i="3"/>
  <c r="Q1097" i="3"/>
  <c r="S1097" i="3" s="1"/>
  <c r="Q1096" i="3"/>
  <c r="S1096" i="3" s="1"/>
  <c r="P1096" i="3"/>
  <c r="Q1095" i="3"/>
  <c r="S1095" i="3" s="1"/>
  <c r="Q1094" i="3"/>
  <c r="S1094" i="3" s="1"/>
  <c r="P1094" i="3"/>
  <c r="Q1093" i="3"/>
  <c r="Q1092" i="3"/>
  <c r="P1092" i="3"/>
  <c r="Q1091" i="3"/>
  <c r="Q1090" i="3"/>
  <c r="P1090" i="3"/>
  <c r="Q1089" i="3"/>
  <c r="Q1088" i="3"/>
  <c r="P1088" i="3"/>
  <c r="Q1087" i="3"/>
  <c r="Q1086" i="3"/>
  <c r="P1086" i="3"/>
  <c r="Q1085" i="3"/>
  <c r="Q1084" i="3"/>
  <c r="P1084" i="3"/>
  <c r="Q1083" i="3"/>
  <c r="Q1082" i="3"/>
  <c r="P1082" i="3"/>
  <c r="Q1081" i="3"/>
  <c r="Q1080" i="3"/>
  <c r="P1080" i="3"/>
  <c r="Q1079" i="3"/>
  <c r="Q1078" i="3"/>
  <c r="P1078" i="3"/>
  <c r="Q1077" i="3"/>
  <c r="Q1076" i="3"/>
  <c r="P1076" i="3"/>
  <c r="Q1075" i="3"/>
  <c r="Q1074" i="3"/>
  <c r="P1074" i="3"/>
  <c r="Q1073" i="3"/>
  <c r="Q1072" i="3"/>
  <c r="P1072" i="3"/>
  <c r="Q1071" i="3"/>
  <c r="Q1070" i="3"/>
  <c r="P1070" i="3"/>
  <c r="Q1069" i="3"/>
  <c r="Q1068" i="3"/>
  <c r="P1068" i="3"/>
  <c r="Q1067" i="3"/>
  <c r="Q1066" i="3"/>
  <c r="P1066" i="3"/>
  <c r="Q1065" i="3"/>
  <c r="Q1064" i="3"/>
  <c r="P1064" i="3"/>
  <c r="Q1063" i="3"/>
  <c r="Q1062" i="3"/>
  <c r="P1062" i="3"/>
  <c r="Q1061" i="3"/>
  <c r="Q1060" i="3"/>
  <c r="P1060" i="3"/>
  <c r="Q1059" i="3"/>
  <c r="Q1058" i="3"/>
  <c r="P1058" i="3"/>
  <c r="Q1057" i="3"/>
  <c r="Q1056" i="3"/>
  <c r="P1056" i="3"/>
  <c r="Q1055" i="3"/>
  <c r="Q1054" i="3"/>
  <c r="P1054" i="3"/>
  <c r="Q1053" i="3"/>
  <c r="Q1052" i="3"/>
  <c r="P1052" i="3"/>
  <c r="Q1051" i="3"/>
  <c r="Q1050" i="3"/>
  <c r="P1050" i="3"/>
  <c r="Q1049" i="3"/>
  <c r="Q1048" i="3"/>
  <c r="P1048" i="3"/>
  <c r="Q1047" i="3"/>
  <c r="Q1046" i="3"/>
  <c r="P1046" i="3"/>
  <c r="Q1045" i="3"/>
  <c r="Q1044" i="3"/>
  <c r="P1044" i="3"/>
  <c r="Q1043" i="3"/>
  <c r="Q1042" i="3"/>
  <c r="P1042" i="3"/>
  <c r="Q1041" i="3"/>
  <c r="Q1040" i="3"/>
  <c r="P1040" i="3"/>
  <c r="Q1039" i="3"/>
  <c r="Q1038" i="3"/>
  <c r="P1038" i="3"/>
  <c r="Q1037" i="3"/>
  <c r="Q1036" i="3"/>
  <c r="P1036" i="3"/>
  <c r="Q1035" i="3"/>
  <c r="Q1034" i="3"/>
  <c r="P1034" i="3"/>
  <c r="Q1033" i="3"/>
  <c r="Q1032" i="3"/>
  <c r="P1032" i="3"/>
  <c r="Q1031" i="3"/>
  <c r="Q1030" i="3"/>
  <c r="P1030" i="3"/>
  <c r="Q1029" i="3"/>
  <c r="Q1028" i="3"/>
  <c r="P1028" i="3"/>
  <c r="Q1027" i="3"/>
  <c r="Q1026" i="3"/>
  <c r="P1026" i="3"/>
  <c r="Q1025" i="3"/>
  <c r="Q1024" i="3"/>
  <c r="P1024" i="3"/>
  <c r="Q1023" i="3"/>
  <c r="Q1022" i="3"/>
  <c r="P1022" i="3"/>
  <c r="Q1021" i="3"/>
  <c r="Q1020" i="3"/>
  <c r="P1020" i="3"/>
  <c r="Q1019" i="3"/>
  <c r="Q1018" i="3"/>
  <c r="P1018" i="3"/>
  <c r="Q1017" i="3"/>
  <c r="Q1016" i="3"/>
  <c r="P1016" i="3"/>
  <c r="Q1015" i="3"/>
  <c r="Q1014" i="3"/>
  <c r="P1014" i="3"/>
  <c r="Q1013" i="3"/>
  <c r="Q1012" i="3"/>
  <c r="P1012" i="3"/>
  <c r="Q1011" i="3"/>
  <c r="Q1010" i="3"/>
  <c r="P1010" i="3"/>
  <c r="Q1009" i="3"/>
  <c r="Q1008" i="3"/>
  <c r="P1008" i="3"/>
  <c r="Q1007" i="3"/>
  <c r="Q1006" i="3"/>
  <c r="P1006" i="3"/>
  <c r="Q1005" i="3"/>
  <c r="Q1004" i="3"/>
  <c r="P1004" i="3"/>
  <c r="Q1003" i="3"/>
  <c r="Q1002" i="3"/>
  <c r="P1002" i="3"/>
  <c r="Q1001" i="3"/>
  <c r="Q1000" i="3"/>
  <c r="P1000" i="3"/>
  <c r="Q999" i="3"/>
  <c r="Q998" i="3"/>
  <c r="P998" i="3"/>
  <c r="Q997" i="3"/>
  <c r="Q996" i="3"/>
  <c r="P996" i="3"/>
  <c r="Q995" i="3"/>
  <c r="Q994" i="3"/>
  <c r="P994" i="3"/>
  <c r="Q993" i="3"/>
  <c r="Q992" i="3"/>
  <c r="P992" i="3"/>
  <c r="Q991" i="3"/>
  <c r="Q990" i="3"/>
  <c r="P990" i="3"/>
  <c r="Q989" i="3"/>
  <c r="Q988" i="3"/>
  <c r="P988" i="3"/>
  <c r="Q987" i="3"/>
  <c r="Q986" i="3"/>
  <c r="P986" i="3"/>
  <c r="Q985" i="3"/>
  <c r="Q984" i="3"/>
  <c r="P984" i="3"/>
  <c r="Q983" i="3"/>
  <c r="Q982" i="3"/>
  <c r="P982" i="3"/>
  <c r="Q981" i="3"/>
  <c r="Q980" i="3"/>
  <c r="P980" i="3"/>
  <c r="Q979" i="3"/>
  <c r="Q978" i="3"/>
  <c r="P978" i="3"/>
  <c r="Q977" i="3"/>
  <c r="Q976" i="3"/>
  <c r="P976" i="3"/>
  <c r="Q975" i="3"/>
  <c r="Q974" i="3"/>
  <c r="P974" i="3"/>
  <c r="Q973" i="3"/>
  <c r="Q972" i="3"/>
  <c r="P972" i="3"/>
  <c r="Q971" i="3"/>
  <c r="Q970" i="3"/>
  <c r="P970" i="3"/>
  <c r="Q969" i="3"/>
  <c r="Q968" i="3"/>
  <c r="P968" i="3"/>
  <c r="Q967" i="3"/>
  <c r="Q966" i="3"/>
  <c r="P966" i="3"/>
  <c r="Q965" i="3"/>
  <c r="Q964" i="3"/>
  <c r="P964" i="3"/>
  <c r="Q963" i="3"/>
  <c r="Q962" i="3"/>
  <c r="P962" i="3"/>
  <c r="Q961" i="3"/>
  <c r="Q960" i="3"/>
  <c r="P960" i="3"/>
  <c r="Q959" i="3"/>
  <c r="Q958" i="3"/>
  <c r="P958" i="3"/>
  <c r="Q957" i="3"/>
  <c r="Q956" i="3"/>
  <c r="P956" i="3"/>
  <c r="Q955" i="3"/>
  <c r="Q954" i="3"/>
  <c r="P954" i="3"/>
  <c r="Q953" i="3"/>
  <c r="Q952" i="3"/>
  <c r="P952" i="3"/>
  <c r="Q951" i="3"/>
  <c r="Q950" i="3"/>
  <c r="P950" i="3"/>
  <c r="Q949" i="3"/>
  <c r="Q948" i="3"/>
  <c r="P948" i="3"/>
  <c r="Q947" i="3"/>
  <c r="Q946" i="3"/>
  <c r="P946" i="3"/>
  <c r="Q945" i="3"/>
  <c r="Q944" i="3"/>
  <c r="P944" i="3"/>
  <c r="Q943" i="3"/>
  <c r="Q942" i="3"/>
  <c r="P942" i="3"/>
  <c r="Q941" i="3"/>
  <c r="Q940" i="3"/>
  <c r="P940" i="3"/>
  <c r="Q939" i="3"/>
  <c r="Q938" i="3"/>
  <c r="P938" i="3"/>
  <c r="Q937" i="3"/>
  <c r="Q936" i="3"/>
  <c r="P936" i="3"/>
  <c r="Q935" i="3"/>
  <c r="Q934" i="3"/>
  <c r="P934" i="3"/>
  <c r="Q933" i="3"/>
  <c r="Q932" i="3"/>
  <c r="P932" i="3"/>
  <c r="Q931" i="3"/>
  <c r="Q930" i="3"/>
  <c r="P930" i="3"/>
  <c r="Q929" i="3"/>
  <c r="Q928" i="3"/>
  <c r="P928" i="3"/>
  <c r="Q927" i="3"/>
  <c r="Q926" i="3"/>
  <c r="P926" i="3"/>
  <c r="Q925" i="3"/>
  <c r="Q924" i="3"/>
  <c r="P924" i="3"/>
  <c r="Q923" i="3"/>
  <c r="Q922" i="3"/>
  <c r="P922" i="3"/>
  <c r="Q921" i="3"/>
  <c r="Q920" i="3"/>
  <c r="P920" i="3"/>
  <c r="Q919" i="3"/>
  <c r="Q918" i="3"/>
  <c r="P918" i="3"/>
  <c r="Q917" i="3"/>
  <c r="Q916" i="3"/>
  <c r="P916" i="3"/>
  <c r="Q915" i="3"/>
  <c r="Q914" i="3"/>
  <c r="P914" i="3"/>
  <c r="Q913" i="3"/>
  <c r="Q912" i="3"/>
  <c r="P912" i="3"/>
  <c r="Q911" i="3"/>
  <c r="Q910" i="3"/>
  <c r="P910" i="3"/>
  <c r="Q909" i="3"/>
  <c r="Q908" i="3"/>
  <c r="P908" i="3"/>
  <c r="Q907" i="3"/>
  <c r="Q906" i="3"/>
  <c r="P906" i="3"/>
  <c r="Q905" i="3"/>
  <c r="Q904" i="3"/>
  <c r="P904" i="3"/>
  <c r="Q903" i="3"/>
  <c r="Q902" i="3"/>
  <c r="P902" i="3"/>
  <c r="Q901" i="3"/>
  <c r="Q900" i="3"/>
  <c r="P900" i="3"/>
  <c r="Q899" i="3"/>
  <c r="Q898" i="3"/>
  <c r="P898" i="3"/>
  <c r="Q897" i="3"/>
  <c r="Q896" i="3"/>
  <c r="P896" i="3"/>
  <c r="Q895" i="3"/>
  <c r="Q894" i="3"/>
  <c r="P894" i="3"/>
  <c r="Q893" i="3"/>
  <c r="Q892" i="3"/>
  <c r="P892" i="3"/>
  <c r="Q891" i="3"/>
  <c r="Q890" i="3"/>
  <c r="P890" i="3"/>
  <c r="Q889" i="3"/>
  <c r="Q888" i="3"/>
  <c r="P888" i="3"/>
  <c r="Q887" i="3"/>
  <c r="Q886" i="3"/>
  <c r="P886" i="3"/>
  <c r="Q885" i="3"/>
  <c r="Q884" i="3"/>
  <c r="P884" i="3"/>
  <c r="Q883" i="3"/>
  <c r="Q882" i="3"/>
  <c r="P882" i="3"/>
  <c r="Q881" i="3"/>
  <c r="Q880" i="3"/>
  <c r="P880" i="3"/>
  <c r="Q879" i="3"/>
  <c r="Q878" i="3"/>
  <c r="P878" i="3"/>
  <c r="Q877" i="3"/>
  <c r="Q876" i="3"/>
  <c r="P876" i="3"/>
  <c r="Q875" i="3"/>
  <c r="Q874" i="3"/>
  <c r="P874" i="3"/>
  <c r="Q873" i="3"/>
  <c r="Q872" i="3"/>
  <c r="P872" i="3"/>
  <c r="Q871" i="3"/>
  <c r="Q870" i="3"/>
  <c r="P870" i="3"/>
  <c r="Q869" i="3"/>
  <c r="Q868" i="3"/>
  <c r="P868" i="3"/>
  <c r="Q867" i="3"/>
  <c r="Q866" i="3"/>
  <c r="P866" i="3"/>
  <c r="Q865" i="3"/>
  <c r="Q864" i="3"/>
  <c r="P864" i="3"/>
  <c r="Q863" i="3"/>
  <c r="Q862" i="3"/>
  <c r="P862" i="3"/>
  <c r="Q861" i="3"/>
  <c r="Q860" i="3"/>
  <c r="P860" i="3"/>
  <c r="Q859" i="3"/>
  <c r="Q858" i="3"/>
  <c r="P858" i="3"/>
  <c r="Q857" i="3"/>
  <c r="Q856" i="3"/>
  <c r="P856" i="3"/>
  <c r="Q855" i="3"/>
  <c r="Q854" i="3"/>
  <c r="P854" i="3"/>
  <c r="Q853" i="3"/>
  <c r="Q852" i="3"/>
  <c r="P852" i="3"/>
  <c r="Q851" i="3"/>
  <c r="Q850" i="3"/>
  <c r="P850" i="3"/>
  <c r="Q849" i="3"/>
  <c r="Q848" i="3"/>
  <c r="P848" i="3"/>
  <c r="Q847" i="3"/>
  <c r="Q846" i="3"/>
  <c r="P846" i="3"/>
  <c r="Q845" i="3"/>
  <c r="Q844" i="3"/>
  <c r="P844" i="3"/>
  <c r="Q843" i="3"/>
  <c r="Q842" i="3"/>
  <c r="P842" i="3"/>
  <c r="Q841" i="3"/>
  <c r="Q840" i="3"/>
  <c r="P840" i="3"/>
  <c r="Q839" i="3"/>
  <c r="Q838" i="3"/>
  <c r="P838" i="3"/>
  <c r="Q837" i="3"/>
  <c r="Q836" i="3"/>
  <c r="P836" i="3"/>
  <c r="Q835" i="3"/>
  <c r="Q834" i="3"/>
  <c r="P834" i="3"/>
  <c r="Q833" i="3"/>
  <c r="Q832" i="3"/>
  <c r="P832" i="3"/>
  <c r="Q831" i="3"/>
  <c r="Q830" i="3"/>
  <c r="P830" i="3"/>
  <c r="Q829" i="3"/>
  <c r="Q828" i="3"/>
  <c r="P828" i="3"/>
  <c r="Q827" i="3"/>
  <c r="Q826" i="3"/>
  <c r="P826" i="3"/>
  <c r="Q825" i="3"/>
  <c r="Q824" i="3"/>
  <c r="P824" i="3"/>
  <c r="Q823" i="3"/>
  <c r="Q822" i="3"/>
  <c r="P822" i="3"/>
  <c r="Q821" i="3"/>
  <c r="Q820" i="3"/>
  <c r="P820" i="3"/>
  <c r="Q819" i="3"/>
  <c r="Q818" i="3"/>
  <c r="P818" i="3"/>
  <c r="Q817" i="3"/>
  <c r="Q816" i="3"/>
  <c r="P816" i="3"/>
  <c r="Q815" i="3"/>
  <c r="Q814" i="3"/>
  <c r="P814" i="3"/>
  <c r="Q813" i="3"/>
  <c r="Q812" i="3"/>
  <c r="P812" i="3"/>
  <c r="Q811" i="3"/>
  <c r="Q810" i="3"/>
  <c r="S810" i="3" s="1"/>
  <c r="P810" i="3"/>
  <c r="Q809" i="3"/>
  <c r="Q808" i="3"/>
  <c r="P808" i="3"/>
  <c r="Q807" i="3"/>
  <c r="Q806" i="3"/>
  <c r="S806" i="3" s="1"/>
  <c r="P806" i="3"/>
  <c r="Q805" i="3"/>
  <c r="S805" i="3" s="1"/>
  <c r="Q804" i="3"/>
  <c r="S804" i="3" s="1"/>
  <c r="P804" i="3"/>
  <c r="Q803" i="3"/>
  <c r="S803" i="3" s="1"/>
  <c r="Q802" i="3"/>
  <c r="S802" i="3" s="1"/>
  <c r="P802" i="3"/>
  <c r="Q801" i="3"/>
  <c r="S801" i="3" s="1"/>
  <c r="Q800" i="3"/>
  <c r="P800" i="3"/>
  <c r="Q799" i="3"/>
  <c r="Q798" i="3"/>
  <c r="P798" i="3"/>
  <c r="Q797" i="3"/>
  <c r="Q796" i="3"/>
  <c r="P796" i="3"/>
  <c r="Q795" i="3"/>
  <c r="Q794" i="3"/>
  <c r="P794" i="3"/>
  <c r="Q793" i="3"/>
  <c r="Q792" i="3"/>
  <c r="P792" i="3"/>
  <c r="Q791" i="3"/>
  <c r="Q790" i="3"/>
  <c r="P790" i="3"/>
  <c r="Q789" i="3"/>
  <c r="Q788" i="3"/>
  <c r="P788" i="3"/>
  <c r="Q787" i="3"/>
  <c r="Q786" i="3"/>
  <c r="P786" i="3"/>
  <c r="Q785" i="3"/>
  <c r="Q784" i="3"/>
  <c r="P784" i="3"/>
  <c r="Q783" i="3"/>
  <c r="Q782" i="3"/>
  <c r="P782" i="3"/>
  <c r="Q781" i="3"/>
  <c r="Q780" i="3"/>
  <c r="P780" i="3"/>
  <c r="Q779" i="3"/>
  <c r="Q778" i="3"/>
  <c r="P778" i="3"/>
  <c r="Q777" i="3"/>
  <c r="Q776" i="3"/>
  <c r="P776" i="3"/>
  <c r="Q775" i="3"/>
  <c r="Q774" i="3"/>
  <c r="P774" i="3"/>
  <c r="Q773" i="3"/>
  <c r="Q772" i="3"/>
  <c r="P772" i="3"/>
  <c r="Q771" i="3"/>
  <c r="Q770" i="3"/>
  <c r="P770" i="3"/>
  <c r="Q769" i="3"/>
  <c r="Q768" i="3"/>
  <c r="P768" i="3"/>
  <c r="Q767" i="3"/>
  <c r="Q766" i="3"/>
  <c r="P766" i="3"/>
  <c r="Q765" i="3"/>
  <c r="Q764" i="3"/>
  <c r="P764" i="3"/>
  <c r="Q763" i="3"/>
  <c r="Q762" i="3"/>
  <c r="P762" i="3"/>
  <c r="Q761" i="3"/>
  <c r="Q760" i="3"/>
  <c r="P760" i="3"/>
  <c r="Q759" i="3"/>
  <c r="Q758" i="3"/>
  <c r="P758" i="3"/>
  <c r="Q757" i="3"/>
  <c r="Q756" i="3"/>
  <c r="P756" i="3"/>
  <c r="Q755" i="3"/>
  <c r="Q754" i="3"/>
  <c r="P754" i="3"/>
  <c r="Q753" i="3"/>
  <c r="Q752" i="3"/>
  <c r="P752" i="3"/>
  <c r="Q751" i="3"/>
  <c r="Q750" i="3"/>
  <c r="P750" i="3"/>
  <c r="Q749" i="3"/>
  <c r="Q748" i="3"/>
  <c r="P748" i="3"/>
  <c r="Q747" i="3"/>
  <c r="Q746" i="3"/>
  <c r="P746" i="3"/>
  <c r="Q745" i="3"/>
  <c r="Q744" i="3"/>
  <c r="P744" i="3"/>
  <c r="Q743" i="3"/>
  <c r="Q742" i="3"/>
  <c r="P742" i="3"/>
  <c r="Q741" i="3"/>
  <c r="Q740" i="3"/>
  <c r="P740" i="3"/>
  <c r="Q739" i="3"/>
  <c r="Q738" i="3"/>
  <c r="P738" i="3"/>
  <c r="Q737" i="3"/>
  <c r="Q736" i="3"/>
  <c r="P736" i="3"/>
  <c r="Q735" i="3"/>
  <c r="Q734" i="3"/>
  <c r="P734" i="3"/>
  <c r="Q733" i="3"/>
  <c r="Q732" i="3"/>
  <c r="P732" i="3"/>
  <c r="Q731" i="3"/>
  <c r="Q730" i="3"/>
  <c r="P730" i="3"/>
  <c r="Q729" i="3"/>
  <c r="Q728" i="3"/>
  <c r="P728" i="3"/>
  <c r="Q727" i="3"/>
  <c r="S727" i="3" s="1"/>
  <c r="Q726" i="3"/>
  <c r="S726" i="3" s="1"/>
  <c r="P726" i="3"/>
  <c r="Q725" i="3"/>
  <c r="S725" i="3" s="1"/>
  <c r="Q724" i="3"/>
  <c r="S724" i="3" s="1"/>
  <c r="P724" i="3"/>
  <c r="Q723" i="3"/>
  <c r="S723" i="3" s="1"/>
  <c r="Q722" i="3"/>
  <c r="S722" i="3" s="1"/>
  <c r="P722" i="3"/>
  <c r="Q721" i="3"/>
  <c r="S721" i="3" s="1"/>
  <c r="Q720" i="3"/>
  <c r="S720" i="3" s="1"/>
  <c r="P720" i="3"/>
  <c r="Q719" i="3"/>
  <c r="S719" i="3" s="1"/>
  <c r="Q718" i="3"/>
  <c r="S718" i="3" s="1"/>
  <c r="P718" i="3"/>
  <c r="Q717" i="3"/>
  <c r="S717" i="3" s="1"/>
  <c r="Q716" i="3"/>
  <c r="S716" i="3" s="1"/>
  <c r="P716" i="3"/>
  <c r="Q715" i="3"/>
  <c r="S715" i="3" s="1"/>
  <c r="Q714" i="3"/>
  <c r="S714" i="3" s="1"/>
  <c r="P714" i="3"/>
  <c r="Q713" i="3"/>
  <c r="S713" i="3" s="1"/>
  <c r="Q712" i="3"/>
  <c r="S712" i="3" s="1"/>
  <c r="P712" i="3"/>
  <c r="Q711" i="3"/>
  <c r="S711" i="3" s="1"/>
  <c r="Q710" i="3"/>
  <c r="S710" i="3" s="1"/>
  <c r="P710" i="3"/>
  <c r="Q709" i="3"/>
  <c r="S709" i="3" s="1"/>
  <c r="Q708" i="3"/>
  <c r="S708" i="3" s="1"/>
  <c r="P708" i="3"/>
  <c r="Q707" i="3"/>
  <c r="S707" i="3" s="1"/>
  <c r="Q706" i="3"/>
  <c r="S706" i="3" s="1"/>
  <c r="P706" i="3"/>
  <c r="Q705" i="3"/>
  <c r="S705" i="3" s="1"/>
  <c r="Q704" i="3"/>
  <c r="S704" i="3" s="1"/>
  <c r="P704" i="3"/>
  <c r="Q703" i="3"/>
  <c r="S703" i="3" s="1"/>
  <c r="Q702" i="3"/>
  <c r="S702" i="3" s="1"/>
  <c r="P702" i="3"/>
  <c r="Q701" i="3"/>
  <c r="S701" i="3" s="1"/>
  <c r="Q700" i="3"/>
  <c r="S700" i="3" s="1"/>
  <c r="P700" i="3"/>
  <c r="Q699" i="3"/>
  <c r="S699" i="3" s="1"/>
  <c r="Q698" i="3"/>
  <c r="S698" i="3" s="1"/>
  <c r="P698" i="3"/>
  <c r="Q697" i="3"/>
  <c r="Q696" i="3"/>
  <c r="P696" i="3"/>
  <c r="Q695" i="3"/>
  <c r="Q694" i="3"/>
  <c r="P694" i="3"/>
  <c r="Q693" i="3"/>
  <c r="Q692" i="3"/>
  <c r="P692" i="3"/>
  <c r="Q691" i="3"/>
  <c r="Q690" i="3"/>
  <c r="P690" i="3"/>
  <c r="Q689" i="3"/>
  <c r="Q688" i="3"/>
  <c r="P688" i="3"/>
  <c r="Q687" i="3"/>
  <c r="Q686" i="3"/>
  <c r="P686" i="3"/>
  <c r="Q685" i="3"/>
  <c r="Q684" i="3"/>
  <c r="P684" i="3"/>
  <c r="Q683" i="3"/>
  <c r="Q682" i="3"/>
  <c r="P682" i="3"/>
  <c r="Q681" i="3"/>
  <c r="Q680" i="3"/>
  <c r="P680" i="3"/>
  <c r="Q679" i="3"/>
  <c r="Q678" i="3"/>
  <c r="P678" i="3"/>
  <c r="Q677" i="3"/>
  <c r="Q676" i="3"/>
  <c r="P676" i="3"/>
  <c r="Q675" i="3"/>
  <c r="Q674" i="3"/>
  <c r="P674" i="3"/>
  <c r="Q673" i="3"/>
  <c r="Q672" i="3"/>
  <c r="P672" i="3"/>
  <c r="Q671" i="3"/>
  <c r="Q670" i="3"/>
  <c r="P670" i="3"/>
  <c r="Q669" i="3"/>
  <c r="Q668" i="3"/>
  <c r="P668" i="3"/>
  <c r="Q667" i="3"/>
  <c r="Q666" i="3"/>
  <c r="P666" i="3"/>
  <c r="Q665" i="3"/>
  <c r="Q664" i="3"/>
  <c r="P664" i="3"/>
  <c r="Q663" i="3"/>
  <c r="Q662" i="3"/>
  <c r="P662" i="3"/>
  <c r="Q661" i="3"/>
  <c r="Q660" i="3"/>
  <c r="P660" i="3"/>
  <c r="Q659" i="3"/>
  <c r="Q658" i="3"/>
  <c r="P658" i="3"/>
  <c r="Q657" i="3"/>
  <c r="Q656" i="3"/>
  <c r="P656" i="3"/>
  <c r="Q655" i="3"/>
  <c r="Q654" i="3"/>
  <c r="P654" i="3"/>
  <c r="Q653" i="3"/>
  <c r="Q652" i="3"/>
  <c r="P652" i="3"/>
  <c r="Q651" i="3"/>
  <c r="Q650" i="3"/>
  <c r="P650" i="3"/>
  <c r="Q649" i="3"/>
  <c r="Q648" i="3"/>
  <c r="P648" i="3"/>
  <c r="Q647" i="3"/>
  <c r="Q646" i="3"/>
  <c r="P646" i="3"/>
  <c r="Q645" i="3"/>
  <c r="Q644" i="3"/>
  <c r="P644" i="3"/>
  <c r="Q643" i="3"/>
  <c r="Q642" i="3"/>
  <c r="P642" i="3"/>
  <c r="Q641" i="3"/>
  <c r="Q640" i="3"/>
  <c r="P640" i="3"/>
  <c r="Q639" i="3"/>
  <c r="Q638" i="3"/>
  <c r="P638" i="3"/>
  <c r="Q637" i="3"/>
  <c r="Q636" i="3"/>
  <c r="P636" i="3"/>
  <c r="Q635" i="3"/>
  <c r="Q634" i="3"/>
  <c r="P634" i="3"/>
  <c r="Q633" i="3"/>
  <c r="Q632" i="3"/>
  <c r="P632" i="3"/>
  <c r="Q631" i="3"/>
  <c r="Q630" i="3"/>
  <c r="P630" i="3"/>
  <c r="Q629" i="3"/>
  <c r="Q628" i="3"/>
  <c r="P628" i="3"/>
  <c r="Q627" i="3"/>
  <c r="Q626" i="3"/>
  <c r="P626" i="3"/>
  <c r="Q625" i="3"/>
  <c r="Q624" i="3"/>
  <c r="P624" i="3"/>
  <c r="Q623" i="3"/>
  <c r="Q622" i="3"/>
  <c r="P622" i="3"/>
  <c r="Q621" i="3"/>
  <c r="Q620" i="3"/>
  <c r="P620" i="3"/>
  <c r="Q619" i="3"/>
  <c r="Q618" i="3"/>
  <c r="P618" i="3"/>
  <c r="Q617" i="3"/>
  <c r="Q616" i="3"/>
  <c r="P616" i="3"/>
  <c r="Q615" i="3"/>
  <c r="Q614" i="3"/>
  <c r="P614" i="3"/>
  <c r="Q613" i="3"/>
  <c r="Q612" i="3"/>
  <c r="P612" i="3"/>
  <c r="Q611" i="3"/>
  <c r="Q610" i="3"/>
  <c r="P610" i="3"/>
  <c r="Q609" i="3"/>
  <c r="Q608" i="3"/>
  <c r="P608" i="3"/>
  <c r="Q607" i="3"/>
  <c r="Q606" i="3"/>
  <c r="P606" i="3"/>
  <c r="Q605" i="3"/>
  <c r="Q604" i="3"/>
  <c r="P604" i="3"/>
  <c r="Q603" i="3"/>
  <c r="Q602" i="3"/>
  <c r="P602" i="3"/>
  <c r="Q601" i="3"/>
  <c r="Q600" i="3"/>
  <c r="P600" i="3"/>
  <c r="Q599" i="3"/>
  <c r="Q598" i="3"/>
  <c r="P598" i="3"/>
  <c r="Q597" i="3"/>
  <c r="Q596" i="3"/>
  <c r="P596" i="3"/>
  <c r="Q595" i="3"/>
  <c r="Q594" i="3"/>
  <c r="P594" i="3"/>
  <c r="Q593" i="3"/>
  <c r="Q592" i="3"/>
  <c r="P592" i="3"/>
  <c r="Q591" i="3"/>
  <c r="Q590" i="3"/>
  <c r="P590" i="3"/>
  <c r="Q589" i="3"/>
  <c r="Q588" i="3"/>
  <c r="P588" i="3"/>
  <c r="Q587" i="3"/>
  <c r="Q586" i="3"/>
  <c r="P586" i="3"/>
  <c r="Q585" i="3"/>
  <c r="Q584" i="3"/>
  <c r="P584" i="3"/>
  <c r="Q583" i="3"/>
  <c r="Q582" i="3"/>
  <c r="P582" i="3"/>
  <c r="Q581" i="3"/>
  <c r="Q580" i="3"/>
  <c r="P580" i="3"/>
  <c r="Q579" i="3"/>
  <c r="Q578" i="3"/>
  <c r="P578" i="3"/>
  <c r="Q577" i="3"/>
  <c r="Q576" i="3"/>
  <c r="P576" i="3"/>
  <c r="Q575" i="3"/>
  <c r="Q574" i="3"/>
  <c r="P574" i="3"/>
  <c r="Q573" i="3"/>
  <c r="Q572" i="3"/>
  <c r="P572" i="3"/>
  <c r="Q571" i="3"/>
  <c r="Q570" i="3"/>
  <c r="P570" i="3"/>
  <c r="Q569" i="3"/>
  <c r="Q568" i="3"/>
  <c r="P568" i="3"/>
  <c r="Q567" i="3"/>
  <c r="Q566" i="3"/>
  <c r="P566" i="3"/>
  <c r="Q565" i="3"/>
  <c r="Q564" i="3"/>
  <c r="P564" i="3"/>
  <c r="Q563" i="3"/>
  <c r="Q562" i="3"/>
  <c r="P562" i="3"/>
  <c r="Q561" i="3"/>
  <c r="Q560" i="3"/>
  <c r="P560" i="3"/>
  <c r="Q559" i="3"/>
  <c r="Q558" i="3"/>
  <c r="P558" i="3"/>
  <c r="Q557" i="3"/>
  <c r="Q556" i="3"/>
  <c r="P556" i="3"/>
  <c r="Q555" i="3"/>
  <c r="Q554" i="3"/>
  <c r="P554" i="3"/>
  <c r="Q553" i="3"/>
  <c r="Q552" i="3"/>
  <c r="P552" i="3"/>
  <c r="Q551" i="3"/>
  <c r="Q550" i="3"/>
  <c r="P550" i="3"/>
  <c r="Q549" i="3"/>
  <c r="Q548" i="3"/>
  <c r="P548" i="3"/>
  <c r="Q547" i="3"/>
  <c r="Q546" i="3"/>
  <c r="P546" i="3"/>
  <c r="Q545" i="3"/>
  <c r="Q544" i="3"/>
  <c r="P544" i="3"/>
  <c r="Q543" i="3"/>
  <c r="Q542" i="3"/>
  <c r="P542" i="3"/>
  <c r="Q541" i="3"/>
  <c r="Q540" i="3"/>
  <c r="P540" i="3"/>
  <c r="Q539" i="3"/>
  <c r="Q538" i="3"/>
  <c r="P538" i="3"/>
  <c r="Q537" i="3"/>
  <c r="Q536" i="3"/>
  <c r="P536" i="3"/>
  <c r="Q535" i="3"/>
  <c r="Q534" i="3"/>
  <c r="P534" i="3"/>
  <c r="Q533" i="3"/>
  <c r="Q532" i="3"/>
  <c r="P532" i="3"/>
  <c r="Q531" i="3"/>
  <c r="Q530" i="3"/>
  <c r="P530" i="3"/>
  <c r="Q529" i="3"/>
  <c r="Q528" i="3"/>
  <c r="P528" i="3"/>
  <c r="Q527" i="3"/>
  <c r="Q526" i="3"/>
  <c r="P526" i="3"/>
  <c r="Q525" i="3"/>
  <c r="Q524" i="3"/>
  <c r="P524" i="3"/>
  <c r="Q523" i="3"/>
  <c r="Q522" i="3"/>
  <c r="P522" i="3"/>
  <c r="Q521" i="3"/>
  <c r="Q520" i="3"/>
  <c r="P520" i="3"/>
  <c r="Q519" i="3"/>
  <c r="Q518" i="3"/>
  <c r="P518" i="3"/>
  <c r="Q517" i="3"/>
  <c r="Q516" i="3"/>
  <c r="P516" i="3"/>
  <c r="Q515" i="3"/>
  <c r="Q514" i="3"/>
  <c r="P514" i="3"/>
  <c r="Q513" i="3"/>
  <c r="Q512" i="3"/>
  <c r="P512" i="3"/>
  <c r="Q511" i="3"/>
  <c r="Q510" i="3"/>
  <c r="P510" i="3"/>
  <c r="Q509" i="3"/>
  <c r="Q508" i="3"/>
  <c r="P508" i="3"/>
  <c r="Q507" i="3"/>
  <c r="Q506" i="3"/>
  <c r="P506" i="3"/>
  <c r="Q505" i="3"/>
  <c r="Q504" i="3"/>
  <c r="P504" i="3"/>
  <c r="Q503" i="3"/>
  <c r="Q502" i="3"/>
  <c r="P502" i="3"/>
  <c r="Q501" i="3"/>
  <c r="Q500" i="3"/>
  <c r="P500" i="3"/>
  <c r="Q499" i="3"/>
  <c r="Q498" i="3"/>
  <c r="P498" i="3"/>
  <c r="Q497" i="3"/>
  <c r="Q496" i="3"/>
  <c r="P496" i="3"/>
  <c r="Q495" i="3"/>
  <c r="Q494" i="3"/>
  <c r="P494" i="3"/>
  <c r="Q493" i="3"/>
  <c r="Q492" i="3"/>
  <c r="P492" i="3"/>
  <c r="Q491" i="3"/>
  <c r="Q490" i="3"/>
  <c r="P490" i="3"/>
  <c r="Q489" i="3"/>
  <c r="Q488" i="3"/>
  <c r="P488" i="3"/>
  <c r="Q487" i="3"/>
  <c r="Q486" i="3"/>
  <c r="P486" i="3"/>
  <c r="Q485" i="3"/>
  <c r="Q484" i="3"/>
  <c r="P484" i="3"/>
  <c r="Q483" i="3"/>
  <c r="Q482" i="3"/>
  <c r="P482" i="3"/>
  <c r="Q481" i="3"/>
  <c r="Q480" i="3"/>
  <c r="P480" i="3"/>
  <c r="Q479" i="3"/>
  <c r="Q478" i="3"/>
  <c r="P478" i="3"/>
  <c r="Q477" i="3"/>
  <c r="Q476" i="3"/>
  <c r="P476" i="3"/>
  <c r="Q475" i="3"/>
  <c r="Q474" i="3"/>
  <c r="P474" i="3"/>
  <c r="Q473" i="3"/>
  <c r="Q472" i="3"/>
  <c r="P472" i="3"/>
  <c r="Q471" i="3"/>
  <c r="Q470" i="3"/>
  <c r="P470" i="3"/>
  <c r="Q469" i="3"/>
  <c r="Q468" i="3"/>
  <c r="P468" i="3"/>
  <c r="Q467" i="3"/>
  <c r="Q466" i="3"/>
  <c r="P466" i="3"/>
  <c r="Q465" i="3"/>
  <c r="Q464" i="3"/>
  <c r="P464" i="3"/>
  <c r="Q463" i="3"/>
  <c r="Q462" i="3"/>
  <c r="P462" i="3"/>
  <c r="Q461" i="3"/>
  <c r="Q460" i="3"/>
  <c r="P460" i="3"/>
  <c r="Q459" i="3"/>
  <c r="Q458" i="3"/>
  <c r="P458" i="3"/>
  <c r="Q457" i="3"/>
  <c r="Q456" i="3"/>
  <c r="P456" i="3"/>
  <c r="Q455" i="3"/>
  <c r="Q454" i="3"/>
  <c r="P454" i="3"/>
  <c r="Q453" i="3"/>
  <c r="Q452" i="3"/>
  <c r="P452" i="3"/>
  <c r="Q451" i="3"/>
  <c r="Q450" i="3"/>
  <c r="P450" i="3"/>
  <c r="Q449" i="3"/>
  <c r="Q448" i="3"/>
  <c r="P448" i="3"/>
  <c r="Q447" i="3"/>
  <c r="Q446" i="3"/>
  <c r="P446" i="3"/>
  <c r="Q445" i="3"/>
  <c r="Q444" i="3"/>
  <c r="P444" i="3"/>
  <c r="Q443" i="3"/>
  <c r="Q442" i="3"/>
  <c r="P442" i="3"/>
  <c r="Q441" i="3"/>
  <c r="Q440" i="3"/>
  <c r="P440" i="3"/>
  <c r="Q439" i="3"/>
  <c r="Q438" i="3"/>
  <c r="P438" i="3"/>
  <c r="Q437" i="3"/>
  <c r="Q436" i="3"/>
  <c r="P436" i="3"/>
  <c r="Q435" i="3"/>
  <c r="Q434" i="3"/>
  <c r="P434" i="3"/>
  <c r="Q433" i="3"/>
  <c r="Q432" i="3"/>
  <c r="S432" i="3" s="1"/>
  <c r="P432" i="3"/>
  <c r="Q431" i="3"/>
  <c r="Q430" i="3"/>
  <c r="P430" i="3"/>
  <c r="Q429" i="3"/>
  <c r="Q428" i="3"/>
  <c r="P428" i="3"/>
  <c r="Q427" i="3"/>
  <c r="Q426" i="3"/>
  <c r="P426" i="3"/>
  <c r="Q425" i="3"/>
  <c r="Q424" i="3"/>
  <c r="P424" i="3"/>
  <c r="Q423" i="3"/>
  <c r="Q422" i="3"/>
  <c r="P422" i="3"/>
  <c r="Q421" i="3"/>
  <c r="Q420" i="3"/>
  <c r="P420" i="3"/>
  <c r="Q419" i="3"/>
  <c r="Q418" i="3"/>
  <c r="P418" i="3"/>
  <c r="Q417" i="3"/>
  <c r="Q416" i="3"/>
  <c r="P416" i="3"/>
  <c r="Q415" i="3"/>
  <c r="Q414" i="3"/>
  <c r="P414" i="3"/>
  <c r="Q413" i="3"/>
  <c r="Q412" i="3"/>
  <c r="P412" i="3"/>
  <c r="Q411" i="3"/>
  <c r="Q410" i="3"/>
  <c r="P410" i="3"/>
  <c r="Q409" i="3"/>
  <c r="Q408" i="3"/>
  <c r="P408" i="3"/>
  <c r="Q407" i="3"/>
  <c r="Q406" i="3"/>
  <c r="P406" i="3"/>
  <c r="Q405" i="3"/>
  <c r="Q404" i="3"/>
  <c r="P404" i="3"/>
  <c r="Q403" i="3"/>
  <c r="Q402" i="3"/>
  <c r="P402" i="3"/>
  <c r="Q401" i="3"/>
  <c r="Q400" i="3"/>
  <c r="P400" i="3"/>
  <c r="Q399" i="3"/>
  <c r="Q398" i="3"/>
  <c r="P398" i="3"/>
  <c r="Q397" i="3"/>
  <c r="S397" i="3" s="1"/>
  <c r="Q396" i="3"/>
  <c r="S396" i="3" s="1"/>
  <c r="P396" i="3"/>
  <c r="Q395" i="3"/>
  <c r="Q394" i="3"/>
  <c r="S394" i="3" s="1"/>
  <c r="P394" i="3"/>
  <c r="Q393" i="3"/>
  <c r="S393" i="3" s="1"/>
  <c r="Q392" i="3"/>
  <c r="S392" i="3" s="1"/>
  <c r="P392" i="3"/>
  <c r="Q391" i="3"/>
  <c r="S391" i="3" s="1"/>
  <c r="Q390" i="3"/>
  <c r="S390" i="3" s="1"/>
  <c r="P390" i="3"/>
  <c r="Q389" i="3"/>
  <c r="S389" i="3" s="1"/>
  <c r="Q388" i="3"/>
  <c r="S388" i="3" s="1"/>
  <c r="P388" i="3"/>
  <c r="Q387" i="3"/>
  <c r="S387" i="3" s="1"/>
  <c r="Q386" i="3"/>
  <c r="S386" i="3" s="1"/>
  <c r="P386" i="3"/>
  <c r="Q385" i="3"/>
  <c r="S385" i="3" s="1"/>
  <c r="Q384" i="3"/>
  <c r="S384" i="3" s="1"/>
  <c r="P384" i="3"/>
  <c r="Q383" i="3"/>
  <c r="S383" i="3" s="1"/>
  <c r="Q382" i="3"/>
  <c r="S382" i="3" s="1"/>
  <c r="P382" i="3"/>
  <c r="Q381" i="3"/>
  <c r="S381" i="3" s="1"/>
  <c r="Q380" i="3"/>
  <c r="S380" i="3" s="1"/>
  <c r="P380" i="3"/>
  <c r="Q379" i="3"/>
  <c r="S379" i="3" s="1"/>
  <c r="Q378" i="3"/>
  <c r="S378" i="3" s="1"/>
  <c r="P378" i="3"/>
  <c r="Q377" i="3"/>
  <c r="S377" i="3" s="1"/>
  <c r="Q376" i="3"/>
  <c r="S376" i="3" s="1"/>
  <c r="P376" i="3"/>
  <c r="Q375" i="3"/>
  <c r="S375" i="3" s="1"/>
  <c r="Q374" i="3"/>
  <c r="S374" i="3" s="1"/>
  <c r="P374" i="3"/>
  <c r="Q373" i="3"/>
  <c r="S373" i="3" s="1"/>
  <c r="Q372" i="3"/>
  <c r="S372" i="3" s="1"/>
  <c r="P372" i="3"/>
  <c r="Q371" i="3"/>
  <c r="Q370" i="3"/>
  <c r="P370" i="3"/>
  <c r="Q369" i="3"/>
  <c r="Q368" i="3"/>
  <c r="P368" i="3"/>
  <c r="Q367" i="3"/>
  <c r="Q366" i="3"/>
  <c r="P366" i="3"/>
  <c r="Q365" i="3"/>
  <c r="Q364" i="3"/>
  <c r="P364" i="3"/>
  <c r="Q363" i="3"/>
  <c r="Q362" i="3"/>
  <c r="P362" i="3"/>
  <c r="Q361" i="3"/>
  <c r="Q360" i="3"/>
  <c r="P360" i="3"/>
  <c r="Q359" i="3"/>
  <c r="P359" i="3"/>
  <c r="Q358" i="3"/>
  <c r="S358" i="3" s="1"/>
  <c r="P358" i="3"/>
  <c r="Q357" i="3"/>
  <c r="S357" i="3" s="1"/>
  <c r="P357" i="3"/>
  <c r="Q356" i="3"/>
  <c r="S356" i="3" s="1"/>
  <c r="P356" i="3"/>
  <c r="Q355" i="3"/>
  <c r="S355" i="3" s="1"/>
  <c r="P355" i="3"/>
  <c r="Q354" i="3"/>
  <c r="S354" i="3" s="1"/>
  <c r="P354" i="3"/>
  <c r="Q353" i="3"/>
  <c r="S353" i="3" s="1"/>
  <c r="P353" i="3"/>
  <c r="Q352" i="3"/>
  <c r="S352" i="3" s="1"/>
  <c r="P352" i="3"/>
  <c r="Q351" i="3"/>
  <c r="S351" i="3" s="1"/>
  <c r="P351" i="3"/>
  <c r="Q350" i="3"/>
  <c r="S350" i="3" s="1"/>
  <c r="P350" i="3"/>
  <c r="Q349" i="3"/>
  <c r="S349" i="3" s="1"/>
  <c r="P349" i="3"/>
  <c r="Q348" i="3"/>
  <c r="S348" i="3" s="1"/>
  <c r="P348" i="3"/>
  <c r="Q347" i="3"/>
  <c r="S347" i="3" s="1"/>
  <c r="P347" i="3"/>
  <c r="Q346" i="3"/>
  <c r="S346" i="3" s="1"/>
  <c r="P346" i="3"/>
  <c r="Q345" i="3"/>
  <c r="P345" i="3"/>
  <c r="Q344" i="3"/>
  <c r="S344" i="3" s="1"/>
  <c r="P344" i="3"/>
  <c r="Q343" i="3"/>
  <c r="S343" i="3" s="1"/>
  <c r="P343" i="3"/>
  <c r="Q342" i="3"/>
  <c r="P342" i="3"/>
  <c r="Q341" i="3"/>
  <c r="P341" i="3"/>
  <c r="Q340" i="3"/>
  <c r="P340" i="3"/>
  <c r="Q339" i="3"/>
  <c r="P339" i="3"/>
  <c r="Q338" i="3"/>
  <c r="P338" i="3"/>
  <c r="Q337" i="3"/>
  <c r="P337" i="3"/>
  <c r="Q336" i="3"/>
  <c r="P336" i="3"/>
  <c r="Q335" i="3"/>
  <c r="P335" i="3"/>
  <c r="Q334" i="3"/>
  <c r="P334" i="3"/>
  <c r="Q333" i="3"/>
  <c r="P333" i="3"/>
  <c r="Q332" i="3"/>
  <c r="P332" i="3"/>
  <c r="Q331" i="3"/>
  <c r="P331" i="3"/>
  <c r="Q330" i="3"/>
  <c r="P330" i="3"/>
  <c r="Q329" i="3"/>
  <c r="P329" i="3"/>
  <c r="Q328" i="3"/>
  <c r="P328" i="3"/>
  <c r="Q327" i="3"/>
  <c r="P327" i="3"/>
  <c r="Q326" i="3"/>
  <c r="P326" i="3"/>
  <c r="Q325" i="3"/>
  <c r="P325" i="3"/>
  <c r="Q324" i="3"/>
  <c r="P324" i="3"/>
  <c r="Q323" i="3"/>
  <c r="P323" i="3"/>
  <c r="Q322" i="3"/>
  <c r="P322" i="3"/>
  <c r="Q321" i="3"/>
  <c r="P321" i="3"/>
  <c r="Q320" i="3"/>
  <c r="P320" i="3"/>
  <c r="Q319" i="3"/>
  <c r="P319" i="3"/>
  <c r="Q318" i="3"/>
  <c r="P318" i="3"/>
  <c r="Q317" i="3"/>
  <c r="P317" i="3"/>
  <c r="Q316" i="3"/>
  <c r="P316" i="3"/>
  <c r="Q315" i="3"/>
  <c r="P315" i="3"/>
  <c r="Q314" i="3"/>
  <c r="P314" i="3"/>
  <c r="Q313" i="3"/>
  <c r="P313" i="3"/>
  <c r="Q312" i="3"/>
  <c r="P312" i="3"/>
  <c r="Q311" i="3"/>
  <c r="P311" i="3"/>
  <c r="Q310" i="3"/>
  <c r="P310" i="3"/>
  <c r="Q309" i="3"/>
  <c r="P309" i="3"/>
  <c r="Q308" i="3"/>
  <c r="P308" i="3"/>
  <c r="Q307" i="3"/>
  <c r="P307" i="3"/>
  <c r="Q306" i="3"/>
  <c r="P306" i="3"/>
  <c r="Q305" i="3"/>
  <c r="P305" i="3"/>
  <c r="Q304" i="3"/>
  <c r="P304" i="3"/>
  <c r="Q303" i="3"/>
  <c r="P303" i="3"/>
  <c r="Q302" i="3"/>
  <c r="P302" i="3"/>
  <c r="Q301" i="3"/>
  <c r="P301" i="3"/>
  <c r="Q300" i="3"/>
  <c r="P300" i="3"/>
  <c r="Q299" i="3"/>
  <c r="P299" i="3"/>
  <c r="Q298" i="3"/>
  <c r="P298" i="3"/>
  <c r="Q297" i="3"/>
  <c r="P297" i="3"/>
  <c r="Q296" i="3"/>
  <c r="P296" i="3"/>
  <c r="Q295" i="3"/>
  <c r="P295" i="3"/>
  <c r="Q294" i="3"/>
  <c r="P294" i="3"/>
  <c r="Q293" i="3"/>
  <c r="P293" i="3"/>
  <c r="Q292" i="3"/>
  <c r="P292" i="3"/>
  <c r="Q291" i="3"/>
  <c r="P291" i="3"/>
  <c r="Q290" i="3"/>
  <c r="P290" i="3"/>
  <c r="Q289" i="3"/>
  <c r="P289" i="3"/>
  <c r="Q288" i="3"/>
  <c r="P288" i="3"/>
  <c r="Q287" i="3"/>
  <c r="P287" i="3"/>
  <c r="Q286" i="3"/>
  <c r="P286" i="3"/>
  <c r="Q285" i="3"/>
  <c r="P285" i="3"/>
  <c r="Q284" i="3"/>
  <c r="P284" i="3"/>
  <c r="Q283" i="3"/>
  <c r="P283" i="3"/>
  <c r="Q282" i="3"/>
  <c r="P282" i="3"/>
  <c r="Q281" i="3"/>
  <c r="P281" i="3"/>
  <c r="Q280" i="3"/>
  <c r="P280" i="3"/>
  <c r="Q279" i="3"/>
  <c r="P279" i="3"/>
  <c r="Q278" i="3"/>
  <c r="P278" i="3"/>
  <c r="Q277" i="3"/>
  <c r="P277" i="3"/>
  <c r="Q276" i="3"/>
  <c r="P276" i="3"/>
  <c r="Q275" i="3"/>
  <c r="P275" i="3"/>
  <c r="Q274" i="3"/>
  <c r="P274" i="3"/>
  <c r="Q273" i="3"/>
  <c r="P273" i="3"/>
  <c r="Q272" i="3"/>
  <c r="P272" i="3"/>
  <c r="Q271" i="3"/>
  <c r="P271" i="3"/>
  <c r="Q270" i="3"/>
  <c r="P270" i="3"/>
  <c r="Q269" i="3"/>
  <c r="P269" i="3"/>
  <c r="Q268" i="3"/>
  <c r="P268" i="3"/>
  <c r="Q267" i="3"/>
  <c r="P267" i="3"/>
  <c r="Q266" i="3"/>
  <c r="P266" i="3"/>
  <c r="Q265" i="3"/>
  <c r="P265" i="3"/>
  <c r="Q264" i="3"/>
  <c r="P264" i="3"/>
  <c r="Q263" i="3"/>
  <c r="P263" i="3"/>
  <c r="Q262" i="3"/>
  <c r="P262" i="3"/>
  <c r="Q261" i="3"/>
  <c r="P261" i="3"/>
  <c r="Q260" i="3"/>
  <c r="P260" i="3"/>
  <c r="Q259" i="3"/>
  <c r="P259" i="3"/>
  <c r="Q258" i="3"/>
  <c r="P258" i="3"/>
  <c r="Q257" i="3"/>
  <c r="P257" i="3"/>
  <c r="Q256" i="3"/>
  <c r="P256" i="3"/>
  <c r="Q255" i="3"/>
  <c r="P255" i="3"/>
  <c r="Q254" i="3"/>
  <c r="P254" i="3"/>
  <c r="Q253" i="3"/>
  <c r="P253" i="3"/>
  <c r="Q252" i="3"/>
  <c r="P252" i="3"/>
  <c r="Q251" i="3"/>
  <c r="P251" i="3"/>
  <c r="Q250" i="3"/>
  <c r="P250" i="3"/>
  <c r="Q249" i="3"/>
  <c r="P249" i="3"/>
  <c r="Q248" i="3"/>
  <c r="P248" i="3"/>
  <c r="Q247" i="3"/>
  <c r="P247" i="3"/>
  <c r="Q246" i="3"/>
  <c r="P246" i="3"/>
  <c r="Q245" i="3"/>
  <c r="P245" i="3"/>
  <c r="Q244" i="3"/>
  <c r="P244" i="3"/>
  <c r="Q243" i="3"/>
  <c r="P243" i="3"/>
  <c r="Q242" i="3"/>
  <c r="P242" i="3"/>
  <c r="Q241" i="3"/>
  <c r="P241" i="3"/>
  <c r="Q240" i="3"/>
  <c r="P240" i="3"/>
  <c r="Q239" i="3"/>
  <c r="P239" i="3"/>
  <c r="Q238" i="3"/>
  <c r="P238" i="3"/>
  <c r="Q237" i="3"/>
  <c r="P237" i="3"/>
  <c r="Q236" i="3"/>
  <c r="P236" i="3"/>
  <c r="Q235" i="3"/>
  <c r="P235" i="3"/>
  <c r="Q234" i="3"/>
  <c r="P234" i="3"/>
  <c r="Q233" i="3"/>
  <c r="P233" i="3"/>
  <c r="Q232" i="3"/>
  <c r="P232" i="3"/>
  <c r="Q231" i="3"/>
  <c r="P231" i="3"/>
  <c r="Q230" i="3"/>
  <c r="P230" i="3"/>
  <c r="Q229" i="3"/>
  <c r="P229" i="3"/>
  <c r="Q228" i="3"/>
  <c r="P228" i="3"/>
  <c r="Q227" i="3"/>
  <c r="P227" i="3"/>
  <c r="Q226" i="3"/>
  <c r="P226" i="3"/>
  <c r="Q225" i="3"/>
  <c r="P225" i="3"/>
  <c r="Q224" i="3"/>
  <c r="P224" i="3"/>
  <c r="Q223" i="3"/>
  <c r="P223" i="3"/>
  <c r="Q222" i="3"/>
  <c r="P222" i="3"/>
  <c r="Q221" i="3"/>
  <c r="P221" i="3"/>
  <c r="Q220" i="3"/>
  <c r="P220" i="3"/>
  <c r="Q219" i="3"/>
  <c r="P219" i="3"/>
  <c r="Q218" i="3"/>
  <c r="P218" i="3"/>
  <c r="Q217" i="3"/>
  <c r="P217" i="3"/>
  <c r="Q216" i="3"/>
  <c r="P216" i="3"/>
  <c r="Q215" i="3"/>
  <c r="P215" i="3"/>
  <c r="Q214" i="3"/>
  <c r="P214" i="3"/>
  <c r="Q213" i="3"/>
  <c r="P213" i="3"/>
  <c r="Q212" i="3"/>
  <c r="P212" i="3"/>
  <c r="Q211" i="3"/>
  <c r="P211" i="3"/>
  <c r="Q210" i="3"/>
  <c r="P210" i="3"/>
  <c r="Q209" i="3"/>
  <c r="P209" i="3"/>
  <c r="Q208" i="3"/>
  <c r="P208" i="3"/>
  <c r="Q207" i="3"/>
  <c r="P207" i="3"/>
  <c r="Q206" i="3"/>
  <c r="P206" i="3"/>
  <c r="Q205" i="3"/>
  <c r="P205" i="3"/>
  <c r="Q204" i="3"/>
  <c r="P204" i="3"/>
  <c r="Q203" i="3"/>
  <c r="P203" i="3"/>
  <c r="Q202" i="3"/>
  <c r="P202" i="3"/>
  <c r="Q201" i="3"/>
  <c r="P201" i="3"/>
  <c r="Q200" i="3"/>
  <c r="P200" i="3"/>
  <c r="Q199" i="3"/>
  <c r="P199" i="3"/>
  <c r="Q198" i="3"/>
  <c r="P198" i="3"/>
  <c r="Q197" i="3"/>
  <c r="P197" i="3"/>
  <c r="Q196" i="3"/>
  <c r="P196" i="3"/>
  <c r="Q195" i="3"/>
  <c r="P195" i="3"/>
  <c r="Q194" i="3"/>
  <c r="P194" i="3"/>
  <c r="Q193" i="3"/>
  <c r="P193" i="3"/>
  <c r="Q192" i="3"/>
  <c r="P192" i="3"/>
  <c r="Q191" i="3"/>
  <c r="P191" i="3"/>
  <c r="Q190" i="3"/>
  <c r="P190" i="3"/>
  <c r="Q189" i="3"/>
  <c r="P189" i="3"/>
  <c r="Q188" i="3"/>
  <c r="P188" i="3"/>
  <c r="Q187" i="3"/>
  <c r="P187" i="3"/>
  <c r="Q186" i="3"/>
  <c r="P186" i="3"/>
  <c r="Q185" i="3"/>
  <c r="P185" i="3"/>
  <c r="Q184" i="3"/>
  <c r="P184" i="3"/>
  <c r="Q183" i="3"/>
  <c r="P183" i="3"/>
  <c r="Q182" i="3"/>
  <c r="P182" i="3"/>
  <c r="Q181" i="3"/>
  <c r="P181" i="3"/>
  <c r="Q180" i="3"/>
  <c r="P180" i="3"/>
  <c r="Q179" i="3"/>
  <c r="P179" i="3"/>
  <c r="Q178" i="3"/>
  <c r="P178" i="3"/>
  <c r="Q177" i="3"/>
  <c r="P177" i="3"/>
  <c r="Q176" i="3"/>
  <c r="P176" i="3"/>
  <c r="Q175" i="3"/>
  <c r="P175" i="3"/>
  <c r="Q174" i="3"/>
  <c r="P174" i="3"/>
  <c r="Q173" i="3"/>
  <c r="P173" i="3"/>
  <c r="Q172" i="3"/>
  <c r="P172" i="3"/>
  <c r="Q171" i="3"/>
  <c r="P171" i="3"/>
  <c r="Q170" i="3"/>
  <c r="P170" i="3"/>
  <c r="Q169" i="3"/>
  <c r="P169" i="3"/>
  <c r="Q168" i="3"/>
  <c r="P168" i="3"/>
  <c r="Q167" i="3"/>
  <c r="P167" i="3"/>
  <c r="Q166" i="3"/>
  <c r="P166" i="3"/>
  <c r="Q165" i="3"/>
  <c r="P165" i="3"/>
  <c r="Q164" i="3"/>
  <c r="P164" i="3"/>
  <c r="Q163" i="3"/>
  <c r="P163" i="3"/>
  <c r="Q162" i="3"/>
  <c r="P162" i="3"/>
  <c r="Q161" i="3"/>
  <c r="P161" i="3"/>
  <c r="Q160" i="3"/>
  <c r="P160" i="3"/>
  <c r="Q159" i="3"/>
  <c r="P159" i="3"/>
  <c r="Q158" i="3"/>
  <c r="P158" i="3"/>
  <c r="Q157" i="3"/>
  <c r="P157" i="3"/>
  <c r="Q156" i="3"/>
  <c r="P156" i="3"/>
  <c r="Q155" i="3"/>
  <c r="P155" i="3"/>
  <c r="Q154" i="3"/>
  <c r="P154" i="3"/>
  <c r="Q153" i="3"/>
  <c r="P153" i="3"/>
  <c r="Q152" i="3"/>
  <c r="P152" i="3"/>
  <c r="Q151" i="3"/>
  <c r="P151" i="3"/>
  <c r="Q150" i="3"/>
  <c r="P150" i="3"/>
  <c r="Q149" i="3"/>
  <c r="P149" i="3"/>
  <c r="Q148" i="3"/>
  <c r="P148" i="3"/>
  <c r="Q147" i="3"/>
  <c r="P147" i="3"/>
  <c r="Q146" i="3"/>
  <c r="P146" i="3"/>
  <c r="Q145" i="3"/>
  <c r="P145" i="3"/>
  <c r="Q144" i="3"/>
  <c r="P144" i="3"/>
  <c r="Q143" i="3"/>
  <c r="P143" i="3"/>
  <c r="Q142" i="3"/>
  <c r="P142" i="3"/>
  <c r="Q141" i="3"/>
  <c r="P141" i="3"/>
  <c r="Q140" i="3"/>
  <c r="P140" i="3"/>
  <c r="Q139" i="3"/>
  <c r="P139" i="3"/>
  <c r="Q138" i="3"/>
  <c r="P138" i="3"/>
  <c r="Q137" i="3"/>
  <c r="P137" i="3"/>
  <c r="Q136" i="3"/>
  <c r="P136" i="3"/>
  <c r="Q135" i="3"/>
  <c r="P135" i="3"/>
  <c r="Q134" i="3"/>
  <c r="P134" i="3"/>
  <c r="Q133" i="3"/>
  <c r="P133" i="3"/>
  <c r="Q132" i="3"/>
  <c r="P132" i="3"/>
  <c r="Q131" i="3"/>
  <c r="P131" i="3"/>
  <c r="Q130" i="3"/>
  <c r="P130" i="3"/>
  <c r="Q129" i="3"/>
  <c r="P129" i="3"/>
  <c r="Q128" i="3"/>
  <c r="P128" i="3"/>
  <c r="Q127" i="3"/>
  <c r="P127" i="3"/>
  <c r="Q126" i="3"/>
  <c r="P126" i="3"/>
  <c r="Q125" i="3"/>
  <c r="P125" i="3"/>
  <c r="Q124" i="3"/>
  <c r="P124" i="3"/>
  <c r="Q123" i="3"/>
  <c r="P123" i="3"/>
  <c r="Q122" i="3"/>
  <c r="P122" i="3"/>
  <c r="Q121" i="3"/>
  <c r="P121" i="3"/>
  <c r="Q120" i="3"/>
  <c r="P120" i="3"/>
  <c r="Q119" i="3"/>
  <c r="P119" i="3"/>
  <c r="Q118" i="3"/>
  <c r="P118" i="3"/>
  <c r="Q117" i="3"/>
  <c r="P117" i="3"/>
  <c r="Q116" i="3"/>
  <c r="P116" i="3"/>
  <c r="Q115" i="3"/>
  <c r="P115" i="3"/>
  <c r="Q114" i="3"/>
  <c r="P114" i="3"/>
  <c r="Q113" i="3"/>
  <c r="P113" i="3"/>
  <c r="Q112" i="3"/>
  <c r="P112" i="3"/>
  <c r="Q111" i="3"/>
  <c r="P111" i="3"/>
  <c r="Q110" i="3"/>
  <c r="P110" i="3"/>
  <c r="Q109" i="3"/>
  <c r="P109" i="3"/>
  <c r="Q108" i="3"/>
  <c r="P108" i="3"/>
  <c r="Q107" i="3"/>
  <c r="P107" i="3"/>
  <c r="Q106" i="3"/>
  <c r="P106" i="3"/>
  <c r="Q105" i="3"/>
  <c r="P105" i="3"/>
  <c r="Q104" i="3"/>
  <c r="P104" i="3"/>
  <c r="Q103" i="3"/>
  <c r="P103" i="3"/>
  <c r="Q102" i="3"/>
  <c r="P102" i="3"/>
  <c r="Q101" i="3"/>
  <c r="P101" i="3"/>
  <c r="Q100" i="3"/>
  <c r="P100" i="3"/>
  <c r="Q99" i="3"/>
  <c r="P99" i="3"/>
  <c r="Q98" i="3"/>
  <c r="P98" i="3"/>
  <c r="Q97" i="3"/>
  <c r="P97" i="3"/>
  <c r="Q96" i="3"/>
  <c r="P96" i="3"/>
  <c r="Q95" i="3"/>
  <c r="P95" i="3"/>
  <c r="Q94" i="3"/>
  <c r="P94" i="3"/>
  <c r="Q93" i="3"/>
  <c r="P93" i="3"/>
  <c r="Q92" i="3"/>
  <c r="P92" i="3"/>
  <c r="Q91" i="3"/>
  <c r="P91" i="3"/>
  <c r="Q90" i="3"/>
  <c r="P90" i="3"/>
  <c r="Q89" i="3"/>
  <c r="P89" i="3"/>
  <c r="Q88" i="3"/>
  <c r="P88" i="3"/>
  <c r="Q87" i="3"/>
  <c r="P87" i="3"/>
  <c r="Q86" i="3"/>
  <c r="P86" i="3"/>
  <c r="Q85" i="3"/>
  <c r="P85" i="3"/>
  <c r="Q84" i="3"/>
  <c r="P84" i="3"/>
  <c r="Q83" i="3"/>
  <c r="P83" i="3"/>
  <c r="Q82" i="3"/>
  <c r="P82" i="3"/>
  <c r="Q81" i="3"/>
  <c r="P81" i="3"/>
  <c r="Q80" i="3"/>
  <c r="P80" i="3"/>
  <c r="Q79" i="3"/>
  <c r="P79" i="3"/>
  <c r="Q78" i="3"/>
  <c r="P78" i="3"/>
  <c r="Q77" i="3"/>
  <c r="P77" i="3"/>
  <c r="Q76" i="3"/>
  <c r="P76" i="3"/>
  <c r="Q75" i="3"/>
  <c r="P75" i="3"/>
  <c r="Q74" i="3"/>
  <c r="P74" i="3"/>
  <c r="Q73" i="3"/>
  <c r="P73" i="3"/>
  <c r="Q72" i="3"/>
  <c r="P72" i="3"/>
  <c r="Q71" i="3"/>
  <c r="P71" i="3"/>
  <c r="Q70" i="3"/>
  <c r="P70" i="3"/>
  <c r="Q69" i="3"/>
  <c r="P69" i="3"/>
  <c r="Q68" i="3"/>
  <c r="P68" i="3"/>
  <c r="Q67" i="3"/>
  <c r="P67" i="3"/>
  <c r="Q66" i="3"/>
  <c r="P66" i="3"/>
  <c r="Q65" i="3"/>
  <c r="P65" i="3"/>
  <c r="Q64" i="3"/>
  <c r="P64" i="3"/>
  <c r="Q63" i="3"/>
  <c r="P63" i="3"/>
  <c r="Q62" i="3"/>
  <c r="P62" i="3"/>
  <c r="Q61" i="3"/>
  <c r="P61" i="3"/>
  <c r="Q60" i="3"/>
  <c r="P60" i="3"/>
  <c r="B60" i="3"/>
  <c r="B61" i="3" s="1"/>
  <c r="Q59" i="3"/>
  <c r="P59" i="3"/>
  <c r="Q58" i="3"/>
  <c r="T58" i="3" s="1"/>
  <c r="P58" i="3"/>
  <c r="Q57" i="3"/>
  <c r="T57" i="3" s="1"/>
  <c r="P57" i="3"/>
  <c r="Q56" i="3"/>
  <c r="T56" i="3" s="1"/>
  <c r="P56" i="3"/>
  <c r="Q55" i="3"/>
  <c r="T55" i="3" s="1"/>
  <c r="P55" i="3"/>
  <c r="Q54" i="3"/>
  <c r="T54" i="3" s="1"/>
  <c r="P54" i="3"/>
  <c r="Q53" i="3"/>
  <c r="T53" i="3" s="1"/>
  <c r="P53" i="3"/>
  <c r="Q52" i="3"/>
  <c r="T52" i="3" s="1"/>
  <c r="P52" i="3"/>
  <c r="Q51" i="3"/>
  <c r="T51" i="3" s="1"/>
  <c r="P51" i="3"/>
  <c r="Q50" i="3"/>
  <c r="T50" i="3" s="1"/>
  <c r="P50" i="3"/>
  <c r="Q49" i="3"/>
  <c r="T49" i="3" s="1"/>
  <c r="P49" i="3"/>
  <c r="Q48" i="3"/>
  <c r="T48" i="3" s="1"/>
  <c r="P48" i="3"/>
  <c r="Q47" i="3"/>
  <c r="T47" i="3" s="1"/>
  <c r="P47" i="3"/>
  <c r="Q46" i="3"/>
  <c r="T46" i="3" s="1"/>
  <c r="P46" i="3"/>
  <c r="B46" i="3"/>
  <c r="Q45" i="3"/>
  <c r="T45" i="3" s="1"/>
  <c r="P45" i="3"/>
  <c r="E45" i="3"/>
  <c r="D45" i="3"/>
  <c r="C45" i="3"/>
  <c r="Q44" i="3"/>
  <c r="T44" i="3" s="1"/>
  <c r="P44" i="3"/>
  <c r="Q43" i="3"/>
  <c r="T43" i="3" s="1"/>
  <c r="P43" i="3"/>
  <c r="Q42" i="3"/>
  <c r="T42" i="3" s="1"/>
  <c r="P42" i="3"/>
  <c r="Q41" i="3"/>
  <c r="T41" i="3" s="1"/>
  <c r="P41" i="3"/>
  <c r="Q40" i="3"/>
  <c r="T40" i="3" s="1"/>
  <c r="P40" i="3"/>
  <c r="Q39" i="3"/>
  <c r="T39" i="3" s="1"/>
  <c r="P39" i="3"/>
  <c r="Q38" i="3"/>
  <c r="T38" i="3" s="1"/>
  <c r="P38" i="3"/>
  <c r="B38" i="3"/>
  <c r="Q37" i="3"/>
  <c r="T37" i="3" s="1"/>
  <c r="P37" i="3"/>
  <c r="Q36" i="3"/>
  <c r="T36" i="3" s="1"/>
  <c r="P36" i="3"/>
  <c r="O36" i="3"/>
  <c r="Q35" i="3"/>
  <c r="T35" i="3" s="1"/>
  <c r="P35" i="3"/>
  <c r="Q34" i="3"/>
  <c r="T34" i="3" s="1"/>
  <c r="P34" i="3"/>
  <c r="Q33" i="3"/>
  <c r="T33" i="3" s="1"/>
  <c r="P33" i="3"/>
  <c r="Q32" i="3"/>
  <c r="T32" i="3" s="1"/>
  <c r="P32" i="3"/>
  <c r="T31" i="3"/>
  <c r="Q31" i="3"/>
  <c r="P31" i="3"/>
  <c r="Q30" i="3"/>
  <c r="T30" i="3" s="1"/>
  <c r="P30" i="3"/>
  <c r="Q29" i="3"/>
  <c r="T29" i="3" s="1"/>
  <c r="P29" i="3"/>
  <c r="Q28" i="3"/>
  <c r="T28" i="3" s="1"/>
  <c r="P28" i="3"/>
  <c r="Q27" i="3"/>
  <c r="T27" i="3" s="1"/>
  <c r="P27" i="3"/>
  <c r="Q26" i="3"/>
  <c r="T26" i="3" s="1"/>
  <c r="P26" i="3"/>
  <c r="Q25" i="3"/>
  <c r="T25" i="3" s="1"/>
  <c r="P25" i="3"/>
  <c r="O25" i="3"/>
  <c r="Q24" i="3"/>
  <c r="T24" i="3" s="1"/>
  <c r="P24" i="3"/>
  <c r="O24" i="3"/>
  <c r="Q23" i="3"/>
  <c r="T23" i="3" s="1"/>
  <c r="P23" i="3"/>
  <c r="O23" i="3"/>
  <c r="Q22" i="3"/>
  <c r="T22" i="3" s="1"/>
  <c r="P22" i="3"/>
  <c r="Q21" i="3"/>
  <c r="T21" i="3" s="1"/>
  <c r="P21" i="3"/>
  <c r="Q20" i="3"/>
  <c r="T20" i="3" s="1"/>
  <c r="P20" i="3"/>
  <c r="Q19" i="3"/>
  <c r="T19" i="3" s="1"/>
  <c r="P19" i="3"/>
  <c r="Q18" i="3"/>
  <c r="T18" i="3" s="1"/>
  <c r="P18" i="3"/>
  <c r="Q17" i="3"/>
  <c r="T17" i="3" s="1"/>
  <c r="P17" i="3"/>
  <c r="Q16" i="3"/>
  <c r="T16" i="3" s="1"/>
  <c r="P16" i="3"/>
  <c r="O16" i="3"/>
  <c r="Q15" i="3"/>
  <c r="T15" i="3" s="1"/>
  <c r="P15" i="3"/>
  <c r="O15" i="3"/>
  <c r="Q14" i="3"/>
  <c r="T14" i="3" s="1"/>
  <c r="P14" i="3"/>
  <c r="O14" i="3"/>
  <c r="Q13" i="3"/>
  <c r="T13" i="3" s="1"/>
  <c r="P13" i="3"/>
  <c r="O13" i="3"/>
  <c r="Q12" i="3"/>
  <c r="T12" i="3" s="1"/>
  <c r="P12" i="3"/>
  <c r="O12" i="3"/>
  <c r="R11" i="3"/>
  <c r="P11" i="3"/>
  <c r="O11" i="3"/>
  <c r="B7" i="3"/>
  <c r="A2" i="3"/>
  <c r="A1" i="3"/>
  <c r="AA25" i="2"/>
  <c r="P12" i="2"/>
  <c r="N12" i="2"/>
  <c r="N13" i="2" s="1"/>
  <c r="N14" i="2" s="1"/>
  <c r="N15" i="2" s="1"/>
  <c r="N16" i="2" s="1"/>
  <c r="N17" i="2" s="1"/>
  <c r="N18" i="2" s="1"/>
  <c r="N19" i="2" s="1"/>
  <c r="N20" i="2" s="1"/>
  <c r="N21" i="2" s="1"/>
  <c r="N22" i="2" s="1"/>
  <c r="N23" i="2" s="1"/>
  <c r="N24" i="2" s="1"/>
  <c r="N25" i="2" s="1"/>
  <c r="N26" i="2" s="1"/>
  <c r="N27" i="2" s="1"/>
  <c r="N28" i="2" s="1"/>
  <c r="N29" i="2" s="1"/>
  <c r="N30" i="2" s="1"/>
  <c r="N31" i="2" s="1"/>
  <c r="N32" i="2" s="1"/>
  <c r="N33" i="2" s="1"/>
  <c r="N34" i="2" s="1"/>
  <c r="N35" i="2" s="1"/>
  <c r="N36" i="2" s="1"/>
  <c r="N37" i="2" s="1"/>
  <c r="N38" i="2" s="1"/>
  <c r="N39" i="2" s="1"/>
  <c r="N40" i="2" s="1"/>
  <c r="N41" i="2" s="1"/>
  <c r="N42" i="2" s="1"/>
  <c r="N43" i="2" s="1"/>
  <c r="N44" i="2" s="1"/>
  <c r="N45" i="2" s="1"/>
  <c r="N46" i="2" s="1"/>
  <c r="N47" i="2" s="1"/>
  <c r="N48" i="2" s="1"/>
  <c r="N49" i="2" s="1"/>
  <c r="N50" i="2" s="1"/>
  <c r="N51" i="2" s="1"/>
  <c r="N52" i="2" s="1"/>
  <c r="N53" i="2" s="1"/>
  <c r="N54" i="2" s="1"/>
  <c r="N55" i="2" s="1"/>
  <c r="N56" i="2" s="1"/>
  <c r="N57" i="2" s="1"/>
  <c r="N58" i="2" s="1"/>
  <c r="N59" i="2" s="1"/>
  <c r="N60" i="2" s="1"/>
  <c r="N61" i="2" s="1"/>
  <c r="N62" i="2" s="1"/>
  <c r="N63" i="2" s="1"/>
  <c r="N64" i="2" s="1"/>
  <c r="N65" i="2" s="1"/>
  <c r="N66" i="2" s="1"/>
  <c r="N67" i="2" s="1"/>
  <c r="N68" i="2" s="1"/>
  <c r="N69" i="2" s="1"/>
  <c r="N70" i="2" s="1"/>
  <c r="N71" i="2" s="1"/>
  <c r="N72" i="2" s="1"/>
  <c r="N73" i="2" s="1"/>
  <c r="N74" i="2" s="1"/>
  <c r="N75" i="2" s="1"/>
  <c r="N76" i="2" s="1"/>
  <c r="N77" i="2" s="1"/>
  <c r="N78" i="2" s="1"/>
  <c r="N79" i="2" s="1"/>
  <c r="N80" i="2" s="1"/>
  <c r="N81" i="2" s="1"/>
  <c r="N82" i="2" s="1"/>
  <c r="N83" i="2" s="1"/>
  <c r="N84" i="2" s="1"/>
  <c r="N85" i="2" s="1"/>
  <c r="N86" i="2" s="1"/>
  <c r="N87" i="2" s="1"/>
  <c r="N88" i="2" s="1"/>
  <c r="N89" i="2" s="1"/>
  <c r="N90" i="2" s="1"/>
  <c r="N91" i="2" s="1"/>
  <c r="N92" i="2" s="1"/>
  <c r="N93" i="2" s="1"/>
  <c r="N94" i="2" s="1"/>
  <c r="N95" i="2" s="1"/>
  <c r="N96" i="2" s="1"/>
  <c r="N97" i="2" s="1"/>
  <c r="N98" i="2" s="1"/>
  <c r="N99" i="2" s="1"/>
  <c r="N100" i="2" s="1"/>
  <c r="N101" i="2" s="1"/>
  <c r="N102" i="2" s="1"/>
  <c r="N103" i="2" s="1"/>
  <c r="N104" i="2" s="1"/>
  <c r="N105" i="2" s="1"/>
  <c r="N106" i="2" s="1"/>
  <c r="N107" i="2" s="1"/>
  <c r="N108" i="2" s="1"/>
  <c r="N109" i="2" s="1"/>
  <c r="N110" i="2" s="1"/>
  <c r="N111" i="2" s="1"/>
  <c r="N112" i="2" s="1"/>
  <c r="N113" i="2" s="1"/>
  <c r="N114" i="2" s="1"/>
  <c r="N115" i="2" s="1"/>
  <c r="N116" i="2" s="1"/>
  <c r="N117" i="2" s="1"/>
  <c r="N118" i="2" s="1"/>
  <c r="N119" i="2" s="1"/>
  <c r="N120" i="2" s="1"/>
  <c r="N121" i="2" s="1"/>
  <c r="N122" i="2" s="1"/>
  <c r="N123" i="2" s="1"/>
  <c r="N124" i="2" s="1"/>
  <c r="N125" i="2" s="1"/>
  <c r="N126" i="2" s="1"/>
  <c r="N127" i="2" s="1"/>
  <c r="N128" i="2" s="1"/>
  <c r="N129" i="2" s="1"/>
  <c r="N130" i="2" s="1"/>
  <c r="N131" i="2" s="1"/>
  <c r="N132" i="2" s="1"/>
  <c r="N133" i="2" s="1"/>
  <c r="N134" i="2" s="1"/>
  <c r="N135" i="2" s="1"/>
  <c r="N136" i="2" s="1"/>
  <c r="N137" i="2" s="1"/>
  <c r="N138" i="2" s="1"/>
  <c r="N139" i="2" s="1"/>
  <c r="N140" i="2" s="1"/>
  <c r="N141" i="2" s="1"/>
  <c r="N142" i="2" s="1"/>
  <c r="N143" i="2" s="1"/>
  <c r="N144" i="2" s="1"/>
  <c r="N145" i="2" s="1"/>
  <c r="N146" i="2" s="1"/>
  <c r="N147" i="2" s="1"/>
  <c r="N148" i="2" s="1"/>
  <c r="N149" i="2" s="1"/>
  <c r="N150" i="2" s="1"/>
  <c r="N151" i="2" s="1"/>
  <c r="N152" i="2" s="1"/>
  <c r="N153" i="2" s="1"/>
  <c r="N154" i="2" s="1"/>
  <c r="N155" i="2" s="1"/>
  <c r="N156" i="2" s="1"/>
  <c r="N157" i="2" s="1"/>
  <c r="N158" i="2" s="1"/>
  <c r="N159" i="2" s="1"/>
  <c r="N160" i="2" s="1"/>
  <c r="N161" i="2" s="1"/>
  <c r="N162" i="2" s="1"/>
  <c r="N163" i="2" s="1"/>
  <c r="N164" i="2" s="1"/>
  <c r="N165" i="2" s="1"/>
  <c r="N166" i="2" s="1"/>
  <c r="N167" i="2" s="1"/>
  <c r="N168" i="2" s="1"/>
  <c r="N169" i="2" s="1"/>
  <c r="N170" i="2" s="1"/>
  <c r="N171" i="2" s="1"/>
  <c r="N172" i="2" s="1"/>
  <c r="N173" i="2" s="1"/>
  <c r="N174" i="2" s="1"/>
  <c r="N175" i="2" s="1"/>
  <c r="N176" i="2" s="1"/>
  <c r="N177" i="2" s="1"/>
  <c r="N178" i="2" s="1"/>
  <c r="N179" i="2" s="1"/>
  <c r="N180" i="2" s="1"/>
  <c r="N181" i="2" s="1"/>
  <c r="N182" i="2" s="1"/>
  <c r="N183" i="2" s="1"/>
  <c r="N184" i="2" s="1"/>
  <c r="N185" i="2" s="1"/>
  <c r="N186" i="2" s="1"/>
  <c r="N187" i="2" s="1"/>
  <c r="N188" i="2" s="1"/>
  <c r="N189" i="2" s="1"/>
  <c r="N190" i="2" s="1"/>
  <c r="N191" i="2" s="1"/>
  <c r="N192" i="2" s="1"/>
  <c r="N193" i="2" s="1"/>
  <c r="N194" i="2" s="1"/>
  <c r="N195" i="2" s="1"/>
  <c r="N196" i="2" s="1"/>
  <c r="N197" i="2" s="1"/>
  <c r="N198" i="2" s="1"/>
  <c r="N199" i="2" s="1"/>
  <c r="N200" i="2" s="1"/>
  <c r="N201" i="2" s="1"/>
  <c r="N202" i="2" s="1"/>
  <c r="N203" i="2" s="1"/>
  <c r="N204" i="2" s="1"/>
  <c r="N205" i="2" s="1"/>
  <c r="N206" i="2" s="1"/>
  <c r="N207" i="2" s="1"/>
  <c r="N208" i="2" s="1"/>
  <c r="N209" i="2" s="1"/>
  <c r="N210" i="2" s="1"/>
  <c r="N211" i="2" s="1"/>
  <c r="N212" i="2" s="1"/>
  <c r="N213" i="2" s="1"/>
  <c r="N214" i="2" s="1"/>
  <c r="N215" i="2" s="1"/>
  <c r="N216" i="2" s="1"/>
  <c r="N217" i="2" s="1"/>
  <c r="N218" i="2" s="1"/>
  <c r="N219" i="2" s="1"/>
  <c r="N220" i="2" s="1"/>
  <c r="N221" i="2" s="1"/>
  <c r="N222" i="2" s="1"/>
  <c r="N223" i="2" s="1"/>
  <c r="N224" i="2" s="1"/>
  <c r="N225" i="2" s="1"/>
  <c r="N226" i="2" s="1"/>
  <c r="N227" i="2" s="1"/>
  <c r="N228" i="2" s="1"/>
  <c r="N229" i="2" s="1"/>
  <c r="N230" i="2" s="1"/>
  <c r="N231" i="2" s="1"/>
  <c r="N232" i="2" s="1"/>
  <c r="N233" i="2" s="1"/>
  <c r="N234" i="2" s="1"/>
  <c r="N235" i="2" s="1"/>
  <c r="N236" i="2" s="1"/>
  <c r="N237" i="2" s="1"/>
  <c r="N238" i="2" s="1"/>
  <c r="N239" i="2" s="1"/>
  <c r="N240" i="2" s="1"/>
  <c r="N241" i="2" s="1"/>
  <c r="N242" i="2" s="1"/>
  <c r="N243" i="2" s="1"/>
  <c r="N244" i="2" s="1"/>
  <c r="N245" i="2" s="1"/>
  <c r="N246" i="2" s="1"/>
  <c r="N247" i="2" s="1"/>
  <c r="N248" i="2" s="1"/>
  <c r="N249" i="2" s="1"/>
  <c r="N250" i="2" s="1"/>
  <c r="N251" i="2" s="1"/>
  <c r="N252" i="2" s="1"/>
  <c r="N253" i="2" s="1"/>
  <c r="N254" i="2" s="1"/>
  <c r="N255" i="2" s="1"/>
  <c r="N256" i="2" s="1"/>
  <c r="N257" i="2" s="1"/>
  <c r="N258" i="2" s="1"/>
  <c r="N259" i="2" s="1"/>
  <c r="N260" i="2" s="1"/>
  <c r="N261" i="2" s="1"/>
  <c r="N262" i="2" s="1"/>
  <c r="N263" i="2" s="1"/>
  <c r="N264" i="2" s="1"/>
  <c r="N265" i="2" s="1"/>
  <c r="N266" i="2" s="1"/>
  <c r="N267" i="2" s="1"/>
  <c r="N268" i="2" s="1"/>
  <c r="N269" i="2" s="1"/>
  <c r="N270" i="2" s="1"/>
  <c r="N271" i="2" s="1"/>
  <c r="N272" i="2" s="1"/>
  <c r="N273" i="2" s="1"/>
  <c r="N274" i="2" s="1"/>
  <c r="N275" i="2" s="1"/>
  <c r="N276" i="2" s="1"/>
  <c r="N277" i="2" s="1"/>
  <c r="N278" i="2" s="1"/>
  <c r="N279" i="2" s="1"/>
  <c r="N280" i="2" s="1"/>
  <c r="N281" i="2" s="1"/>
  <c r="N282" i="2" s="1"/>
  <c r="N283" i="2" s="1"/>
  <c r="N284" i="2" s="1"/>
  <c r="N285" i="2" s="1"/>
  <c r="N286" i="2" s="1"/>
  <c r="N287" i="2" s="1"/>
  <c r="N288" i="2" s="1"/>
  <c r="N289" i="2" s="1"/>
  <c r="N290" i="2" s="1"/>
  <c r="N291" i="2" s="1"/>
  <c r="N292" i="2" s="1"/>
  <c r="N293" i="2" s="1"/>
  <c r="N294" i="2" s="1"/>
  <c r="N295" i="2" s="1"/>
  <c r="N296" i="2" s="1"/>
  <c r="N297" i="2" s="1"/>
  <c r="N298" i="2" s="1"/>
  <c r="N299" i="2" s="1"/>
  <c r="N300" i="2" s="1"/>
  <c r="N301" i="2" s="1"/>
  <c r="N302" i="2" s="1"/>
  <c r="N303" i="2" s="1"/>
  <c r="N304" i="2" s="1"/>
  <c r="N305" i="2" s="1"/>
  <c r="N306" i="2" s="1"/>
  <c r="N307" i="2" s="1"/>
  <c r="N308" i="2" s="1"/>
  <c r="N309" i="2" s="1"/>
  <c r="N310" i="2" s="1"/>
  <c r="N311" i="2" s="1"/>
  <c r="N312" i="2" s="1"/>
  <c r="N313" i="2" s="1"/>
  <c r="N314" i="2" s="1"/>
  <c r="N315" i="2" s="1"/>
  <c r="N316" i="2" s="1"/>
  <c r="N317" i="2" s="1"/>
  <c r="N318" i="2" s="1"/>
  <c r="N319" i="2" s="1"/>
  <c r="N320" i="2" s="1"/>
  <c r="N321" i="2" s="1"/>
  <c r="N322" i="2" s="1"/>
  <c r="N323" i="2" s="1"/>
  <c r="N324" i="2" s="1"/>
  <c r="N325" i="2" s="1"/>
  <c r="N326" i="2" s="1"/>
  <c r="N327" i="2" s="1"/>
  <c r="N328" i="2" s="1"/>
  <c r="N329" i="2" s="1"/>
  <c r="N330" i="2" s="1"/>
  <c r="N331" i="2" s="1"/>
  <c r="N332" i="2" s="1"/>
  <c r="N333" i="2" s="1"/>
  <c r="N334" i="2" s="1"/>
  <c r="N335" i="2" s="1"/>
  <c r="N336" i="2" s="1"/>
  <c r="N337" i="2" s="1"/>
  <c r="N338" i="2" s="1"/>
  <c r="N339" i="2" s="1"/>
  <c r="N340" i="2" s="1"/>
  <c r="N341" i="2" s="1"/>
  <c r="N342" i="2" s="1"/>
  <c r="N343" i="2" s="1"/>
  <c r="N344" i="2" s="1"/>
  <c r="N345" i="2" s="1"/>
  <c r="N346" i="2" s="1"/>
  <c r="N347" i="2" s="1"/>
  <c r="N348" i="2" s="1"/>
  <c r="N349" i="2" s="1"/>
  <c r="N350" i="2" s="1"/>
  <c r="N351" i="2" s="1"/>
  <c r="N352" i="2" s="1"/>
  <c r="N353" i="2" s="1"/>
  <c r="N354" i="2" s="1"/>
  <c r="N355" i="2" s="1"/>
  <c r="N356" i="2" s="1"/>
  <c r="N357" i="2" s="1"/>
  <c r="N358" i="2" s="1"/>
  <c r="N359" i="2" s="1"/>
  <c r="N360" i="2" s="1"/>
  <c r="N361" i="2" s="1"/>
  <c r="N362" i="2" s="1"/>
  <c r="N363" i="2" s="1"/>
  <c r="N364" i="2" s="1"/>
  <c r="N365" i="2" s="1"/>
  <c r="N366" i="2" s="1"/>
  <c r="N367" i="2" s="1"/>
  <c r="N368" i="2" s="1"/>
  <c r="N369" i="2" s="1"/>
  <c r="N370" i="2" s="1"/>
  <c r="N371" i="2" s="1"/>
  <c r="N372" i="2" s="1"/>
  <c r="N373" i="2" s="1"/>
  <c r="N374" i="2" s="1"/>
  <c r="N375" i="2" s="1"/>
  <c r="N376" i="2" s="1"/>
  <c r="N377" i="2" s="1"/>
  <c r="N378" i="2" s="1"/>
  <c r="N379" i="2" s="1"/>
  <c r="N380" i="2" s="1"/>
  <c r="N381" i="2" s="1"/>
  <c r="N382" i="2" s="1"/>
  <c r="N383" i="2" s="1"/>
  <c r="N384" i="2" s="1"/>
  <c r="N385" i="2" s="1"/>
  <c r="N386" i="2" s="1"/>
  <c r="N387" i="2" s="1"/>
  <c r="N388" i="2" s="1"/>
  <c r="N389" i="2" s="1"/>
  <c r="N390" i="2" s="1"/>
  <c r="N391" i="2" s="1"/>
  <c r="N392" i="2" s="1"/>
  <c r="N393" i="2" s="1"/>
  <c r="N394" i="2" s="1"/>
  <c r="N395" i="2" s="1"/>
  <c r="N396" i="2" s="1"/>
  <c r="N397" i="2" s="1"/>
  <c r="N398" i="2" s="1"/>
  <c r="N399" i="2" s="1"/>
  <c r="N400" i="2" s="1"/>
  <c r="N401" i="2" s="1"/>
  <c r="N402" i="2" s="1"/>
  <c r="N403" i="2" s="1"/>
  <c r="N404" i="2" s="1"/>
  <c r="N405" i="2" s="1"/>
  <c r="N406" i="2" s="1"/>
  <c r="N407" i="2" s="1"/>
  <c r="N408" i="2" s="1"/>
  <c r="N409" i="2" s="1"/>
  <c r="N410" i="2" s="1"/>
  <c r="N411" i="2" s="1"/>
  <c r="N412" i="2" s="1"/>
  <c r="N413" i="2" s="1"/>
  <c r="N414" i="2" s="1"/>
  <c r="N415" i="2" s="1"/>
  <c r="N416" i="2" s="1"/>
  <c r="N417" i="2" s="1"/>
  <c r="N418" i="2" s="1"/>
  <c r="N419" i="2" s="1"/>
  <c r="N420" i="2" s="1"/>
  <c r="N421" i="2" s="1"/>
  <c r="N422" i="2" s="1"/>
  <c r="N423" i="2" s="1"/>
  <c r="N424" i="2" s="1"/>
  <c r="N425" i="2" s="1"/>
  <c r="N426" i="2" s="1"/>
  <c r="N427" i="2" s="1"/>
  <c r="N428" i="2" s="1"/>
  <c r="N429" i="2" s="1"/>
  <c r="N430" i="2" s="1"/>
  <c r="N431" i="2" s="1"/>
  <c r="N432" i="2" s="1"/>
  <c r="N433" i="2" s="1"/>
  <c r="N434" i="2" s="1"/>
  <c r="N435" i="2" s="1"/>
  <c r="N436" i="2" s="1"/>
  <c r="N437" i="2" s="1"/>
  <c r="N438" i="2" s="1"/>
  <c r="N439" i="2" s="1"/>
  <c r="N440" i="2" s="1"/>
  <c r="N441" i="2" s="1"/>
  <c r="N442" i="2" s="1"/>
  <c r="N443" i="2" s="1"/>
  <c r="N444" i="2" s="1"/>
  <c r="N445" i="2" s="1"/>
  <c r="N446" i="2" s="1"/>
  <c r="N447" i="2" s="1"/>
  <c r="N448" i="2" s="1"/>
  <c r="N449" i="2" s="1"/>
  <c r="N450" i="2" s="1"/>
  <c r="N451" i="2" s="1"/>
  <c r="N452" i="2" s="1"/>
  <c r="N453" i="2" s="1"/>
  <c r="N454" i="2" s="1"/>
  <c r="N455" i="2" s="1"/>
  <c r="N456" i="2" s="1"/>
  <c r="N457" i="2" s="1"/>
  <c r="N458" i="2" s="1"/>
  <c r="N459" i="2" s="1"/>
  <c r="N460" i="2" s="1"/>
  <c r="N461" i="2" s="1"/>
  <c r="N462" i="2" s="1"/>
  <c r="N463" i="2" s="1"/>
  <c r="N464" i="2" s="1"/>
  <c r="N465" i="2" s="1"/>
  <c r="N466" i="2" s="1"/>
  <c r="N467" i="2" s="1"/>
  <c r="N468" i="2" s="1"/>
  <c r="N469" i="2" s="1"/>
  <c r="N470" i="2" s="1"/>
  <c r="N471" i="2" s="1"/>
  <c r="N472" i="2" s="1"/>
  <c r="N473" i="2" s="1"/>
  <c r="N474" i="2" s="1"/>
  <c r="N475" i="2" s="1"/>
  <c r="N476" i="2" s="1"/>
  <c r="N477" i="2" s="1"/>
  <c r="N478" i="2" s="1"/>
  <c r="N479" i="2" s="1"/>
  <c r="N480" i="2" s="1"/>
  <c r="N481" i="2" s="1"/>
  <c r="N482" i="2" s="1"/>
  <c r="N483" i="2" s="1"/>
  <c r="N484" i="2" s="1"/>
  <c r="N485" i="2" s="1"/>
  <c r="N486" i="2" s="1"/>
  <c r="N487" i="2" s="1"/>
  <c r="N488" i="2" s="1"/>
  <c r="N489" i="2" s="1"/>
  <c r="N490" i="2" s="1"/>
  <c r="N491" i="2" s="1"/>
  <c r="N492" i="2" s="1"/>
  <c r="N493" i="2" s="1"/>
  <c r="N494" i="2" s="1"/>
  <c r="N495" i="2" s="1"/>
  <c r="N496" i="2" s="1"/>
  <c r="N497" i="2" s="1"/>
  <c r="N498" i="2" s="1"/>
  <c r="N499" i="2" s="1"/>
  <c r="N500" i="2" s="1"/>
  <c r="N501" i="2" s="1"/>
  <c r="N502" i="2" s="1"/>
  <c r="N503" i="2" s="1"/>
  <c r="N504" i="2" s="1"/>
  <c r="N505" i="2" s="1"/>
  <c r="N506" i="2" s="1"/>
  <c r="N507" i="2" s="1"/>
  <c r="N508" i="2" s="1"/>
  <c r="N509" i="2" s="1"/>
  <c r="N510" i="2" s="1"/>
  <c r="N511" i="2" s="1"/>
  <c r="N512" i="2" s="1"/>
  <c r="N513" i="2" s="1"/>
  <c r="N514" i="2" s="1"/>
  <c r="N515" i="2" s="1"/>
  <c r="N516" i="2" s="1"/>
  <c r="N517" i="2" s="1"/>
  <c r="N518" i="2" s="1"/>
  <c r="N519" i="2" s="1"/>
  <c r="N520" i="2" s="1"/>
  <c r="N521" i="2" s="1"/>
  <c r="N522" i="2" s="1"/>
  <c r="N523" i="2" s="1"/>
  <c r="N524" i="2" s="1"/>
  <c r="N525" i="2" s="1"/>
  <c r="N526" i="2" s="1"/>
  <c r="N527" i="2" s="1"/>
  <c r="N528" i="2" s="1"/>
  <c r="N529" i="2" s="1"/>
  <c r="N530" i="2" s="1"/>
  <c r="N531" i="2" s="1"/>
  <c r="N532" i="2" s="1"/>
  <c r="N533" i="2" s="1"/>
  <c r="N534" i="2" s="1"/>
  <c r="N535" i="2" s="1"/>
  <c r="N536" i="2" s="1"/>
  <c r="N537" i="2" s="1"/>
  <c r="N538" i="2" s="1"/>
  <c r="N539" i="2" s="1"/>
  <c r="N540" i="2" s="1"/>
  <c r="N541" i="2" s="1"/>
  <c r="N542" i="2" s="1"/>
  <c r="N543" i="2" s="1"/>
  <c r="N544" i="2" s="1"/>
  <c r="N545" i="2" s="1"/>
  <c r="N546" i="2" s="1"/>
  <c r="N547" i="2" s="1"/>
  <c r="N548" i="2" s="1"/>
  <c r="N549" i="2" s="1"/>
  <c r="N550" i="2" s="1"/>
  <c r="N551" i="2" s="1"/>
  <c r="N552" i="2" s="1"/>
  <c r="N553" i="2" s="1"/>
  <c r="N554" i="2" s="1"/>
  <c r="N555" i="2" s="1"/>
  <c r="N556" i="2" s="1"/>
  <c r="N557" i="2" s="1"/>
  <c r="N558" i="2" s="1"/>
  <c r="N559" i="2" s="1"/>
  <c r="N560" i="2" s="1"/>
  <c r="N561" i="2" s="1"/>
  <c r="N562" i="2" s="1"/>
  <c r="N563" i="2" s="1"/>
  <c r="N564" i="2" s="1"/>
  <c r="N565" i="2" s="1"/>
  <c r="N566" i="2" s="1"/>
  <c r="N567" i="2" s="1"/>
  <c r="N568" i="2" s="1"/>
  <c r="N569" i="2" s="1"/>
  <c r="N570" i="2" s="1"/>
  <c r="N571" i="2" s="1"/>
  <c r="N572" i="2" s="1"/>
  <c r="N573" i="2" s="1"/>
  <c r="N574" i="2" s="1"/>
  <c r="N575" i="2" s="1"/>
  <c r="N576" i="2" s="1"/>
  <c r="N577" i="2" s="1"/>
  <c r="N578" i="2" s="1"/>
  <c r="N579" i="2" s="1"/>
  <c r="N580" i="2" s="1"/>
  <c r="N581" i="2" s="1"/>
  <c r="N582" i="2" s="1"/>
  <c r="N583" i="2" s="1"/>
  <c r="N584" i="2" s="1"/>
  <c r="N585" i="2" s="1"/>
  <c r="N586" i="2" s="1"/>
  <c r="N587" i="2" s="1"/>
  <c r="N588" i="2" s="1"/>
  <c r="N589" i="2" s="1"/>
  <c r="N590" i="2" s="1"/>
  <c r="N591" i="2" s="1"/>
  <c r="N592" i="2" s="1"/>
  <c r="N593" i="2" s="1"/>
  <c r="N594" i="2" s="1"/>
  <c r="N595" i="2" s="1"/>
  <c r="N596" i="2" s="1"/>
  <c r="N597" i="2" s="1"/>
  <c r="N598" i="2" s="1"/>
  <c r="N599" i="2" s="1"/>
  <c r="N600" i="2" s="1"/>
  <c r="N601" i="2" s="1"/>
  <c r="N602" i="2" s="1"/>
  <c r="N603" i="2" s="1"/>
  <c r="N604" i="2" s="1"/>
  <c r="N605" i="2" s="1"/>
  <c r="N606" i="2" s="1"/>
  <c r="N607" i="2" s="1"/>
  <c r="N608" i="2" s="1"/>
  <c r="N609" i="2" s="1"/>
  <c r="N610" i="2" s="1"/>
  <c r="N611" i="2" s="1"/>
  <c r="N612" i="2" s="1"/>
  <c r="N613" i="2" s="1"/>
  <c r="N614" i="2" s="1"/>
  <c r="N615" i="2" s="1"/>
  <c r="N616" i="2" s="1"/>
  <c r="N617" i="2" s="1"/>
  <c r="N618" i="2" s="1"/>
  <c r="N619" i="2" s="1"/>
  <c r="N620" i="2" s="1"/>
  <c r="N621" i="2" s="1"/>
  <c r="N622" i="2" s="1"/>
  <c r="N623" i="2" s="1"/>
  <c r="N624" i="2" s="1"/>
  <c r="N625" i="2" s="1"/>
  <c r="N626" i="2" s="1"/>
  <c r="N627" i="2" s="1"/>
  <c r="N628" i="2" s="1"/>
  <c r="N629" i="2" s="1"/>
  <c r="N630" i="2" s="1"/>
  <c r="N631" i="2" s="1"/>
  <c r="N632" i="2" s="1"/>
  <c r="N633" i="2" s="1"/>
  <c r="N634" i="2" s="1"/>
  <c r="N635" i="2" s="1"/>
  <c r="N636" i="2" s="1"/>
  <c r="N637" i="2" s="1"/>
  <c r="N638" i="2" s="1"/>
  <c r="N639" i="2" s="1"/>
  <c r="N640" i="2" s="1"/>
  <c r="N641" i="2" s="1"/>
  <c r="N642" i="2" s="1"/>
  <c r="N643" i="2" s="1"/>
  <c r="N644" i="2" s="1"/>
  <c r="N645" i="2" s="1"/>
  <c r="N646" i="2" s="1"/>
  <c r="N647" i="2" s="1"/>
  <c r="N648" i="2" s="1"/>
  <c r="N649" i="2" s="1"/>
  <c r="N650" i="2" s="1"/>
  <c r="N651" i="2" s="1"/>
  <c r="N652" i="2" s="1"/>
  <c r="N653" i="2" s="1"/>
  <c r="N654" i="2" s="1"/>
  <c r="N655" i="2" s="1"/>
  <c r="N656" i="2" s="1"/>
  <c r="N657" i="2" s="1"/>
  <c r="N658" i="2" s="1"/>
  <c r="N659" i="2" s="1"/>
  <c r="N660" i="2" s="1"/>
  <c r="N661" i="2" s="1"/>
  <c r="N662" i="2" s="1"/>
  <c r="N663" i="2" s="1"/>
  <c r="N664" i="2" s="1"/>
  <c r="N665" i="2" s="1"/>
  <c r="N666" i="2" s="1"/>
  <c r="N667" i="2" s="1"/>
  <c r="N668" i="2" s="1"/>
  <c r="N669" i="2" s="1"/>
  <c r="N670" i="2" s="1"/>
  <c r="N671" i="2" s="1"/>
  <c r="N672" i="2" s="1"/>
  <c r="N673" i="2" s="1"/>
  <c r="N674" i="2" s="1"/>
  <c r="N675" i="2" s="1"/>
  <c r="N676" i="2" s="1"/>
  <c r="N677" i="2" s="1"/>
  <c r="N678" i="2" s="1"/>
  <c r="N679" i="2" s="1"/>
  <c r="N680" i="2" s="1"/>
  <c r="N681" i="2" s="1"/>
  <c r="N682" i="2" s="1"/>
  <c r="N683" i="2" s="1"/>
  <c r="N684" i="2" s="1"/>
  <c r="N685" i="2" s="1"/>
  <c r="N686" i="2" s="1"/>
  <c r="N687" i="2" s="1"/>
  <c r="N688" i="2" s="1"/>
  <c r="N689" i="2" s="1"/>
  <c r="N690" i="2" s="1"/>
  <c r="N691" i="2" s="1"/>
  <c r="N692" i="2" s="1"/>
  <c r="N693" i="2" s="1"/>
  <c r="N694" i="2" s="1"/>
  <c r="N695" i="2" s="1"/>
  <c r="N696" i="2" s="1"/>
  <c r="N697" i="2" s="1"/>
  <c r="N698" i="2" s="1"/>
  <c r="N699" i="2" s="1"/>
  <c r="N700" i="2" s="1"/>
  <c r="N701" i="2" s="1"/>
  <c r="N702" i="2" s="1"/>
  <c r="N703" i="2" s="1"/>
  <c r="N704" i="2" s="1"/>
  <c r="N705" i="2" s="1"/>
  <c r="N706" i="2" s="1"/>
  <c r="N707" i="2" s="1"/>
  <c r="N708" i="2" s="1"/>
  <c r="N709" i="2" s="1"/>
  <c r="N710" i="2" s="1"/>
  <c r="N711" i="2" s="1"/>
  <c r="N712" i="2" s="1"/>
  <c r="N713" i="2" s="1"/>
  <c r="N714" i="2" s="1"/>
  <c r="N715" i="2" s="1"/>
  <c r="N716" i="2" s="1"/>
  <c r="N717" i="2" s="1"/>
  <c r="N718" i="2" s="1"/>
  <c r="N719" i="2" s="1"/>
  <c r="N720" i="2" s="1"/>
  <c r="N721" i="2" s="1"/>
  <c r="N722" i="2" s="1"/>
  <c r="N723" i="2" s="1"/>
  <c r="N724" i="2" s="1"/>
  <c r="N725" i="2" s="1"/>
  <c r="N726" i="2" s="1"/>
  <c r="N727" i="2" s="1"/>
  <c r="N728" i="2" s="1"/>
  <c r="N729" i="2" s="1"/>
  <c r="N730" i="2" s="1"/>
  <c r="A12" i="2"/>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8" i="2" s="1"/>
  <c r="A219" i="2" s="1"/>
  <c r="A220" i="2" s="1"/>
  <c r="A221" i="2" s="1"/>
  <c r="A222" i="2" s="1"/>
  <c r="A223" i="2" s="1"/>
  <c r="A224" i="2" s="1"/>
  <c r="A225" i="2" s="1"/>
  <c r="A226" i="2" s="1"/>
  <c r="A227" i="2" s="1"/>
  <c r="A228" i="2" s="1"/>
  <c r="A229" i="2" s="1"/>
  <c r="A230" i="2" s="1"/>
  <c r="A231" i="2" s="1"/>
  <c r="A232" i="2" s="1"/>
  <c r="A233" i="2" s="1"/>
  <c r="A234" i="2" s="1"/>
  <c r="A235" i="2" s="1"/>
  <c r="A236" i="2" s="1"/>
  <c r="A237" i="2" s="1"/>
  <c r="A238" i="2" s="1"/>
  <c r="A239" i="2" s="1"/>
  <c r="A240" i="2" s="1"/>
  <c r="A241" i="2" s="1"/>
  <c r="A242" i="2" s="1"/>
  <c r="A243" i="2" s="1"/>
  <c r="A244" i="2" s="1"/>
  <c r="A245" i="2" s="1"/>
  <c r="A246" i="2" s="1"/>
  <c r="A247" i="2" s="1"/>
  <c r="A248" i="2" s="1"/>
  <c r="A249" i="2" s="1"/>
  <c r="A250" i="2" s="1"/>
  <c r="A251" i="2" s="1"/>
  <c r="A252" i="2" s="1"/>
  <c r="A253" i="2" s="1"/>
  <c r="A254" i="2" s="1"/>
  <c r="A255" i="2" s="1"/>
  <c r="A256" i="2" s="1"/>
  <c r="A257" i="2" s="1"/>
  <c r="A258" i="2" s="1"/>
  <c r="A259" i="2" s="1"/>
  <c r="A260" i="2" s="1"/>
  <c r="A261" i="2" s="1"/>
  <c r="A262" i="2" s="1"/>
  <c r="A263" i="2" s="1"/>
  <c r="A264" i="2" s="1"/>
  <c r="A265" i="2" s="1"/>
  <c r="A266" i="2" s="1"/>
  <c r="A267" i="2" s="1"/>
  <c r="A268" i="2" s="1"/>
  <c r="A269" i="2" s="1"/>
  <c r="A270" i="2" s="1"/>
  <c r="A271" i="2" s="1"/>
  <c r="A272" i="2" s="1"/>
  <c r="A273" i="2" s="1"/>
  <c r="A274" i="2" s="1"/>
  <c r="A275" i="2" s="1"/>
  <c r="A276" i="2" s="1"/>
  <c r="A277" i="2" s="1"/>
  <c r="A278" i="2" s="1"/>
  <c r="A279" i="2" s="1"/>
  <c r="A280" i="2" s="1"/>
  <c r="A281" i="2" s="1"/>
  <c r="A282" i="2" s="1"/>
  <c r="A283" i="2" s="1"/>
  <c r="A284" i="2" s="1"/>
  <c r="A285" i="2" s="1"/>
  <c r="A286" i="2" s="1"/>
  <c r="A287" i="2" s="1"/>
  <c r="A288" i="2" s="1"/>
  <c r="A289" i="2" s="1"/>
  <c r="A290" i="2" s="1"/>
  <c r="A291" i="2" s="1"/>
  <c r="A292" i="2" s="1"/>
  <c r="A293" i="2" s="1"/>
  <c r="A294" i="2" s="1"/>
  <c r="A295" i="2" s="1"/>
  <c r="A296" i="2" s="1"/>
  <c r="A297" i="2" s="1"/>
  <c r="A298" i="2" s="1"/>
  <c r="A299" i="2" s="1"/>
  <c r="A300" i="2" s="1"/>
  <c r="A301" i="2" s="1"/>
  <c r="A302" i="2" s="1"/>
  <c r="A303" i="2" s="1"/>
  <c r="A304" i="2" s="1"/>
  <c r="A305" i="2" s="1"/>
  <c r="A306" i="2" s="1"/>
  <c r="A307" i="2" s="1"/>
  <c r="A308" i="2" s="1"/>
  <c r="A309" i="2" s="1"/>
  <c r="A310" i="2" s="1"/>
  <c r="A311" i="2" s="1"/>
  <c r="A312" i="2" s="1"/>
  <c r="A313" i="2" s="1"/>
  <c r="A314" i="2" s="1"/>
  <c r="A315" i="2" s="1"/>
  <c r="A316" i="2" s="1"/>
  <c r="A317" i="2" s="1"/>
  <c r="A318" i="2" s="1"/>
  <c r="A319" i="2" s="1"/>
  <c r="A320" i="2" s="1"/>
  <c r="A321" i="2" s="1"/>
  <c r="A322" i="2" s="1"/>
  <c r="A323" i="2" s="1"/>
  <c r="A324" i="2" s="1"/>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5" i="2" s="1"/>
  <c r="A356" i="2" s="1"/>
  <c r="A357" i="2" s="1"/>
  <c r="A358" i="2" s="1"/>
  <c r="A359" i="2" s="1"/>
  <c r="A360" i="2" s="1"/>
  <c r="A361" i="2" s="1"/>
  <c r="A362" i="2" s="1"/>
  <c r="A363" i="2" s="1"/>
  <c r="A364" i="2" s="1"/>
  <c r="A365" i="2" s="1"/>
  <c r="A366" i="2" s="1"/>
  <c r="A367" i="2" s="1"/>
  <c r="A368" i="2" s="1"/>
  <c r="A369" i="2" s="1"/>
  <c r="A370" i="2" s="1"/>
  <c r="A371" i="2" s="1"/>
  <c r="A372" i="2" s="1"/>
  <c r="A373" i="2" s="1"/>
  <c r="A374" i="2" s="1"/>
  <c r="A375" i="2" s="1"/>
  <c r="A376" i="2" s="1"/>
  <c r="A377" i="2" s="1"/>
  <c r="A378" i="2" s="1"/>
  <c r="A379" i="2" s="1"/>
  <c r="A380" i="2" s="1"/>
  <c r="A381" i="2" s="1"/>
  <c r="A382" i="2" s="1"/>
  <c r="A383" i="2" s="1"/>
  <c r="A384" i="2" s="1"/>
  <c r="A385" i="2" s="1"/>
  <c r="A386" i="2" s="1"/>
  <c r="A387" i="2" s="1"/>
  <c r="A388" i="2" s="1"/>
  <c r="A389" i="2" s="1"/>
  <c r="A390" i="2" s="1"/>
  <c r="A391" i="2" s="1"/>
  <c r="A392" i="2" s="1"/>
  <c r="A393" i="2" s="1"/>
  <c r="A394" i="2" s="1"/>
  <c r="A395" i="2" s="1"/>
  <c r="A396" i="2" s="1"/>
  <c r="A397" i="2" s="1"/>
  <c r="A398" i="2" s="1"/>
  <c r="A399" i="2" s="1"/>
  <c r="A400" i="2" s="1"/>
  <c r="A401" i="2" s="1"/>
  <c r="A402" i="2" s="1"/>
  <c r="A403" i="2" s="1"/>
  <c r="A404" i="2" s="1"/>
  <c r="A405" i="2" s="1"/>
  <c r="A406" i="2" s="1"/>
  <c r="A407" i="2" s="1"/>
  <c r="A408" i="2" s="1"/>
  <c r="A409" i="2" s="1"/>
  <c r="A410" i="2" s="1"/>
  <c r="A411" i="2" s="1"/>
  <c r="A412" i="2" s="1"/>
  <c r="A413" i="2" s="1"/>
  <c r="A414" i="2" s="1"/>
  <c r="A415" i="2" s="1"/>
  <c r="A416" i="2" s="1"/>
  <c r="A417" i="2" s="1"/>
  <c r="A418" i="2" s="1"/>
  <c r="A419" i="2" s="1"/>
  <c r="A420" i="2" s="1"/>
  <c r="A421" i="2" s="1"/>
  <c r="A422" i="2" s="1"/>
  <c r="A423" i="2" s="1"/>
  <c r="A424" i="2" s="1"/>
  <c r="A425" i="2" s="1"/>
  <c r="A426" i="2" s="1"/>
  <c r="A427" i="2" s="1"/>
  <c r="A428" i="2" s="1"/>
  <c r="A429" i="2" s="1"/>
  <c r="A430" i="2" s="1"/>
  <c r="A431" i="2" s="1"/>
  <c r="A432" i="2" s="1"/>
  <c r="A433" i="2" s="1"/>
  <c r="A434" i="2" s="1"/>
  <c r="A435" i="2" s="1"/>
  <c r="A436" i="2" s="1"/>
  <c r="A437" i="2" s="1"/>
  <c r="A438" i="2" s="1"/>
  <c r="A439" i="2" s="1"/>
  <c r="A440" i="2" s="1"/>
  <c r="A441" i="2" s="1"/>
  <c r="A442" i="2" s="1"/>
  <c r="A443" i="2" s="1"/>
  <c r="A444" i="2" s="1"/>
  <c r="A445" i="2" s="1"/>
  <c r="A446" i="2" s="1"/>
  <c r="A447" i="2" s="1"/>
  <c r="A448" i="2" s="1"/>
  <c r="A449" i="2" s="1"/>
  <c r="A450" i="2" s="1"/>
  <c r="A451" i="2" s="1"/>
  <c r="A452" i="2" s="1"/>
  <c r="A453" i="2" s="1"/>
  <c r="A454" i="2" s="1"/>
  <c r="A455" i="2" s="1"/>
  <c r="A456" i="2" s="1"/>
  <c r="A457" i="2" s="1"/>
  <c r="A458" i="2" s="1"/>
  <c r="A459" i="2" s="1"/>
  <c r="A460" i="2" s="1"/>
  <c r="A461" i="2" s="1"/>
  <c r="A462" i="2" s="1"/>
  <c r="A463" i="2" s="1"/>
  <c r="A464" i="2" s="1"/>
  <c r="A465" i="2" s="1"/>
  <c r="A466" i="2" s="1"/>
  <c r="A467" i="2" s="1"/>
  <c r="A468" i="2" s="1"/>
  <c r="A469" i="2" s="1"/>
  <c r="A470" i="2" s="1"/>
  <c r="A471" i="2" s="1"/>
  <c r="A472" i="2" s="1"/>
  <c r="A473" i="2" s="1"/>
  <c r="A474" i="2" s="1"/>
  <c r="A475" i="2" s="1"/>
  <c r="A476" i="2" s="1"/>
  <c r="A477" i="2" s="1"/>
  <c r="A478" i="2" s="1"/>
  <c r="A479" i="2" s="1"/>
  <c r="A480" i="2" s="1"/>
  <c r="A481" i="2" s="1"/>
  <c r="A482" i="2" s="1"/>
  <c r="A483" i="2" s="1"/>
  <c r="A484" i="2" s="1"/>
  <c r="A485" i="2" s="1"/>
  <c r="A486" i="2" s="1"/>
  <c r="A487" i="2" s="1"/>
  <c r="A488" i="2" s="1"/>
  <c r="A489" i="2" s="1"/>
  <c r="A490" i="2" s="1"/>
  <c r="A491" i="2" s="1"/>
  <c r="A492" i="2" s="1"/>
  <c r="A493" i="2" s="1"/>
  <c r="A494" i="2" s="1"/>
  <c r="A495" i="2" s="1"/>
  <c r="A496" i="2" s="1"/>
  <c r="A497" i="2" s="1"/>
  <c r="A498" i="2" s="1"/>
  <c r="A499" i="2" s="1"/>
  <c r="A500" i="2" s="1"/>
  <c r="A501" i="2" s="1"/>
  <c r="A502" i="2" s="1"/>
  <c r="A503" i="2" s="1"/>
  <c r="A504" i="2" s="1"/>
  <c r="A505" i="2" s="1"/>
  <c r="A506" i="2" s="1"/>
  <c r="A507" i="2" s="1"/>
  <c r="A508" i="2" s="1"/>
  <c r="A509" i="2" s="1"/>
  <c r="A510" i="2" s="1"/>
  <c r="A511" i="2" s="1"/>
  <c r="A512" i="2" s="1"/>
  <c r="A513" i="2" s="1"/>
  <c r="A514" i="2" s="1"/>
  <c r="A515" i="2" s="1"/>
  <c r="A516" i="2" s="1"/>
  <c r="A517" i="2" s="1"/>
  <c r="A518" i="2" s="1"/>
  <c r="A519" i="2" s="1"/>
  <c r="A520" i="2" s="1"/>
  <c r="A521" i="2" s="1"/>
  <c r="A522" i="2" s="1"/>
  <c r="A523" i="2" s="1"/>
  <c r="A524" i="2" s="1"/>
  <c r="A525" i="2" s="1"/>
  <c r="A526" i="2" s="1"/>
  <c r="A527" i="2" s="1"/>
  <c r="A528" i="2" s="1"/>
  <c r="A529" i="2" s="1"/>
  <c r="A530" i="2" s="1"/>
  <c r="A531" i="2" s="1"/>
  <c r="A532" i="2" s="1"/>
  <c r="A533" i="2" s="1"/>
  <c r="A534" i="2" s="1"/>
  <c r="A535" i="2" s="1"/>
  <c r="A536" i="2" s="1"/>
  <c r="A537" i="2" s="1"/>
  <c r="A538" i="2" s="1"/>
  <c r="A539" i="2" s="1"/>
  <c r="A540" i="2" s="1"/>
  <c r="A541" i="2" s="1"/>
  <c r="A542" i="2" s="1"/>
  <c r="A543" i="2" s="1"/>
  <c r="A544" i="2" s="1"/>
  <c r="A545" i="2" s="1"/>
  <c r="A546" i="2" s="1"/>
  <c r="A547" i="2" s="1"/>
  <c r="A548" i="2" s="1"/>
  <c r="A549" i="2" s="1"/>
  <c r="A550" i="2" s="1"/>
  <c r="A551" i="2" s="1"/>
  <c r="A552" i="2" s="1"/>
  <c r="A553" i="2" s="1"/>
  <c r="A554" i="2" s="1"/>
  <c r="A555" i="2" s="1"/>
  <c r="A556" i="2" s="1"/>
  <c r="A557" i="2" s="1"/>
  <c r="A558" i="2" s="1"/>
  <c r="A559" i="2" s="1"/>
  <c r="A560" i="2" s="1"/>
  <c r="A561" i="2" s="1"/>
  <c r="A562" i="2" s="1"/>
  <c r="A563" i="2" s="1"/>
  <c r="A564" i="2" s="1"/>
  <c r="A565" i="2" s="1"/>
  <c r="A566" i="2" s="1"/>
  <c r="A567" i="2" s="1"/>
  <c r="A568" i="2" s="1"/>
  <c r="A569" i="2" s="1"/>
  <c r="A570" i="2" s="1"/>
  <c r="A571" i="2" s="1"/>
  <c r="A572" i="2" s="1"/>
  <c r="A573" i="2" s="1"/>
  <c r="A574" i="2" s="1"/>
  <c r="A575" i="2" s="1"/>
  <c r="A576" i="2" s="1"/>
  <c r="A577" i="2" s="1"/>
  <c r="A578" i="2" s="1"/>
  <c r="A579" i="2" s="1"/>
  <c r="A580" i="2" s="1"/>
  <c r="A581" i="2" s="1"/>
  <c r="A582" i="2" s="1"/>
  <c r="A583" i="2" s="1"/>
  <c r="A584" i="2" s="1"/>
  <c r="A585" i="2" s="1"/>
  <c r="A586" i="2" s="1"/>
  <c r="A587" i="2" s="1"/>
  <c r="A588" i="2" s="1"/>
  <c r="A589" i="2" s="1"/>
  <c r="A590" i="2" s="1"/>
  <c r="A591" i="2" s="1"/>
  <c r="A592" i="2" s="1"/>
  <c r="A593" i="2" s="1"/>
  <c r="A594" i="2" s="1"/>
  <c r="A595" i="2" s="1"/>
  <c r="A596" i="2" s="1"/>
  <c r="A597" i="2" s="1"/>
  <c r="A598" i="2" s="1"/>
  <c r="A599" i="2" s="1"/>
  <c r="A600" i="2" s="1"/>
  <c r="A601" i="2" s="1"/>
  <c r="A602" i="2" s="1"/>
  <c r="A603" i="2" s="1"/>
  <c r="A604" i="2" s="1"/>
  <c r="A605" i="2" s="1"/>
  <c r="A606" i="2" s="1"/>
  <c r="A607" i="2" s="1"/>
  <c r="A608" i="2" s="1"/>
  <c r="A609" i="2" s="1"/>
  <c r="A610" i="2" s="1"/>
  <c r="A611" i="2" s="1"/>
  <c r="A612" i="2" s="1"/>
  <c r="A613" i="2" s="1"/>
  <c r="A614" i="2" s="1"/>
  <c r="A615" i="2" s="1"/>
  <c r="A616" i="2" s="1"/>
  <c r="A617" i="2" s="1"/>
  <c r="A618" i="2" s="1"/>
  <c r="A619" i="2" s="1"/>
  <c r="A620" i="2" s="1"/>
  <c r="A621" i="2" s="1"/>
  <c r="A622" i="2" s="1"/>
  <c r="A623" i="2" s="1"/>
  <c r="A624" i="2" s="1"/>
  <c r="A625" i="2" s="1"/>
  <c r="A626" i="2" s="1"/>
  <c r="A627" i="2" s="1"/>
  <c r="A628" i="2" s="1"/>
  <c r="A629" i="2" s="1"/>
  <c r="A630" i="2" s="1"/>
  <c r="A631" i="2" s="1"/>
  <c r="A632" i="2" s="1"/>
  <c r="A633" i="2" s="1"/>
  <c r="A634" i="2" s="1"/>
  <c r="A635" i="2" s="1"/>
  <c r="A636" i="2" s="1"/>
  <c r="A637" i="2" s="1"/>
  <c r="A638" i="2" s="1"/>
  <c r="A639" i="2" s="1"/>
  <c r="A640" i="2" s="1"/>
  <c r="A641" i="2" s="1"/>
  <c r="A642" i="2" s="1"/>
  <c r="A643" i="2" s="1"/>
  <c r="A644" i="2" s="1"/>
  <c r="A645" i="2" s="1"/>
  <c r="A646" i="2" s="1"/>
  <c r="A647" i="2" s="1"/>
  <c r="A648" i="2" s="1"/>
  <c r="A649" i="2" s="1"/>
  <c r="A650" i="2" s="1"/>
  <c r="A651" i="2" s="1"/>
  <c r="A652" i="2" s="1"/>
  <c r="A653" i="2" s="1"/>
  <c r="A654" i="2" s="1"/>
  <c r="A655" i="2" s="1"/>
  <c r="A656" i="2" s="1"/>
  <c r="A657" i="2" s="1"/>
  <c r="A658" i="2" s="1"/>
  <c r="A659" i="2" s="1"/>
  <c r="A660" i="2" s="1"/>
  <c r="A661" i="2" s="1"/>
  <c r="A662" i="2" s="1"/>
  <c r="A663" i="2" s="1"/>
  <c r="A664" i="2" s="1"/>
  <c r="A665" i="2" s="1"/>
  <c r="A666" i="2" s="1"/>
  <c r="A667" i="2" s="1"/>
  <c r="A668" i="2" s="1"/>
  <c r="A669" i="2" s="1"/>
  <c r="A670" i="2" s="1"/>
  <c r="A671" i="2" s="1"/>
  <c r="A672" i="2" s="1"/>
  <c r="A673" i="2" s="1"/>
  <c r="A674" i="2" s="1"/>
  <c r="A675" i="2" s="1"/>
  <c r="A676" i="2" s="1"/>
  <c r="A677" i="2" s="1"/>
  <c r="A678" i="2" s="1"/>
  <c r="A679" i="2" s="1"/>
  <c r="A680" i="2" s="1"/>
  <c r="A681" i="2" s="1"/>
  <c r="A682" i="2" s="1"/>
  <c r="A683" i="2" s="1"/>
  <c r="A684" i="2" s="1"/>
  <c r="A685" i="2" s="1"/>
  <c r="A686" i="2" s="1"/>
  <c r="A687" i="2" s="1"/>
  <c r="A688" i="2" s="1"/>
  <c r="A689" i="2" s="1"/>
  <c r="A690" i="2" s="1"/>
  <c r="A691" i="2" s="1"/>
  <c r="A692" i="2" s="1"/>
  <c r="A693" i="2" s="1"/>
  <c r="A694" i="2" s="1"/>
  <c r="A695" i="2" s="1"/>
  <c r="A696" i="2" s="1"/>
  <c r="A697" i="2" s="1"/>
  <c r="A698" i="2" s="1"/>
  <c r="A699" i="2" s="1"/>
  <c r="A700" i="2" s="1"/>
  <c r="A701" i="2" s="1"/>
  <c r="A702" i="2" s="1"/>
  <c r="A703" i="2" s="1"/>
  <c r="A704" i="2" s="1"/>
  <c r="A705" i="2" s="1"/>
  <c r="A706" i="2" s="1"/>
  <c r="A707" i="2" s="1"/>
  <c r="A708" i="2" s="1"/>
  <c r="A709" i="2" s="1"/>
  <c r="A710" i="2" s="1"/>
  <c r="A711" i="2" s="1"/>
  <c r="A712" i="2" s="1"/>
  <c r="A713" i="2" s="1"/>
  <c r="A714" i="2" s="1"/>
  <c r="A715" i="2" s="1"/>
  <c r="A716" i="2" s="1"/>
  <c r="A717" i="2" s="1"/>
  <c r="A718" i="2" s="1"/>
  <c r="A719" i="2" s="1"/>
  <c r="A720" i="2" s="1"/>
  <c r="A721" i="2" s="1"/>
  <c r="A722" i="2" s="1"/>
  <c r="A723" i="2" s="1"/>
  <c r="A724" i="2" s="1"/>
  <c r="A725" i="2" s="1"/>
  <c r="A726" i="2" s="1"/>
  <c r="A727" i="2" s="1"/>
  <c r="A728" i="2" s="1"/>
  <c r="A729" i="2" s="1"/>
  <c r="A730" i="2" s="1"/>
  <c r="M11" i="2"/>
  <c r="O11" i="2" s="1"/>
  <c r="B42" i="1" s="1"/>
  <c r="G24" i="6" s="1"/>
  <c r="B7" i="2"/>
  <c r="L12" i="2" s="1"/>
  <c r="A2" i="2"/>
  <c r="A1" i="2"/>
  <c r="A43" i="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N35" i="1"/>
  <c r="AA26" i="2" s="1"/>
  <c r="K23" i="1"/>
  <c r="B18" i="1"/>
  <c r="X1813" i="5" s="1"/>
  <c r="P12" i="1"/>
  <c r="AC14" i="2" s="1"/>
  <c r="O12" i="1"/>
  <c r="AB14" i="2" s="1"/>
  <c r="N12" i="1"/>
  <c r="AA14" i="2" s="1"/>
  <c r="M12" i="1"/>
  <c r="Z14" i="2" s="1"/>
  <c r="L12" i="1"/>
  <c r="Y14" i="2" s="1"/>
  <c r="AH2477" i="5" l="1"/>
  <c r="W2477" i="5" s="1"/>
  <c r="Z2477" i="5" s="1"/>
  <c r="AH2475" i="5"/>
  <c r="W2475" i="5" s="1"/>
  <c r="AH2473" i="5"/>
  <c r="W2473" i="5" s="1"/>
  <c r="AH2471" i="5"/>
  <c r="W2471" i="5" s="1"/>
  <c r="AH2469" i="5"/>
  <c r="W2469" i="5" s="1"/>
  <c r="AH2467" i="5"/>
  <c r="W2467" i="5" s="1"/>
  <c r="AH2465" i="5"/>
  <c r="W2465" i="5" s="1"/>
  <c r="AH2463" i="5"/>
  <c r="W2463" i="5" s="1"/>
  <c r="AH2461" i="5"/>
  <c r="W2461" i="5" s="1"/>
  <c r="AH2459" i="5"/>
  <c r="W2459" i="5" s="1"/>
  <c r="AH2457" i="5"/>
  <c r="W2457" i="5" s="1"/>
  <c r="AH2455" i="5"/>
  <c r="W2455" i="5" s="1"/>
  <c r="AH2453" i="5"/>
  <c r="W2453" i="5" s="1"/>
  <c r="AH2451" i="5"/>
  <c r="W2451" i="5" s="1"/>
  <c r="AH2449" i="5"/>
  <c r="W2449" i="5" s="1"/>
  <c r="AH2447" i="5"/>
  <c r="W2447" i="5" s="1"/>
  <c r="AH2445" i="5"/>
  <c r="W2445" i="5" s="1"/>
  <c r="AH2443" i="5"/>
  <c r="W2443" i="5" s="1"/>
  <c r="AH2441" i="5"/>
  <c r="W2441" i="5" s="1"/>
  <c r="AH2439" i="5"/>
  <c r="W2439" i="5" s="1"/>
  <c r="AH2437" i="5"/>
  <c r="W2437" i="5" s="1"/>
  <c r="AH2435" i="5"/>
  <c r="W2435" i="5" s="1"/>
  <c r="AH2433" i="5"/>
  <c r="W2433" i="5" s="1"/>
  <c r="AH2431" i="5"/>
  <c r="W2431" i="5" s="1"/>
  <c r="AH2429" i="5"/>
  <c r="W2429" i="5" s="1"/>
  <c r="AH2427" i="5"/>
  <c r="W2427" i="5" s="1"/>
  <c r="AH2425" i="5"/>
  <c r="W2425" i="5" s="1"/>
  <c r="AH2423" i="5"/>
  <c r="W2423" i="5" s="1"/>
  <c r="AH2421" i="5"/>
  <c r="W2421" i="5" s="1"/>
  <c r="AH2419" i="5"/>
  <c r="W2419" i="5" s="1"/>
  <c r="AH2417" i="5"/>
  <c r="W2417" i="5" s="1"/>
  <c r="AH2415" i="5"/>
  <c r="W2415" i="5" s="1"/>
  <c r="AH2413" i="5"/>
  <c r="W2413" i="5" s="1"/>
  <c r="AH2411" i="5"/>
  <c r="W2411" i="5" s="1"/>
  <c r="AH2409" i="5"/>
  <c r="W2409" i="5" s="1"/>
  <c r="AH2407" i="5"/>
  <c r="W2407" i="5" s="1"/>
  <c r="AH2405" i="5"/>
  <c r="W2405" i="5" s="1"/>
  <c r="AH2403" i="5"/>
  <c r="W2403" i="5" s="1"/>
  <c r="AH2401" i="5"/>
  <c r="W2401" i="5" s="1"/>
  <c r="AH2399" i="5"/>
  <c r="W2399" i="5" s="1"/>
  <c r="AH2397" i="5"/>
  <c r="W2397" i="5" s="1"/>
  <c r="AH2395" i="5"/>
  <c r="W2395" i="5" s="1"/>
  <c r="AH2393" i="5"/>
  <c r="W2393" i="5" s="1"/>
  <c r="AH2391" i="5"/>
  <c r="W2391" i="5" s="1"/>
  <c r="AH2389" i="5"/>
  <c r="W2389" i="5" s="1"/>
  <c r="AH2387" i="5"/>
  <c r="W2387" i="5" s="1"/>
  <c r="AH2385" i="5"/>
  <c r="W2385" i="5" s="1"/>
  <c r="AH43" i="5"/>
  <c r="H111" i="4"/>
  <c r="H377" i="4"/>
  <c r="K377" i="4" s="1"/>
  <c r="H1425" i="4"/>
  <c r="W18" i="5"/>
  <c r="AH47" i="5"/>
  <c r="AH45" i="5"/>
  <c r="AH48" i="5"/>
  <c r="AH46" i="5"/>
  <c r="AH44" i="5"/>
  <c r="AH1825" i="5"/>
  <c r="W1825" i="5" s="1"/>
  <c r="AH1823" i="5"/>
  <c r="W1823" i="5" s="1"/>
  <c r="AH1821" i="5"/>
  <c r="W1821" i="5" s="1"/>
  <c r="AH1819" i="5"/>
  <c r="W1819" i="5" s="1"/>
  <c r="AH1817" i="5"/>
  <c r="W1817" i="5" s="1"/>
  <c r="AH1815" i="5"/>
  <c r="W1815" i="5" s="1"/>
  <c r="AH1813" i="5"/>
  <c r="AH1811" i="5"/>
  <c r="AH1809" i="5"/>
  <c r="AH1807" i="5"/>
  <c r="AH1805" i="5"/>
  <c r="AH1803" i="5"/>
  <c r="AH1801" i="5"/>
  <c r="AH1799" i="5"/>
  <c r="AH1797" i="5"/>
  <c r="AH1795" i="5"/>
  <c r="AH1793" i="5"/>
  <c r="AH1791" i="5"/>
  <c r="AH1789" i="5"/>
  <c r="AH1787" i="5"/>
  <c r="AH1785" i="5"/>
  <c r="AH1783" i="5"/>
  <c r="AH1781" i="5"/>
  <c r="AH1779" i="5"/>
  <c r="AH1777" i="5"/>
  <c r="AH1775" i="5"/>
  <c r="AH1773" i="5"/>
  <c r="AH1771" i="5"/>
  <c r="AH1769" i="5"/>
  <c r="AH1767" i="5"/>
  <c r="AH1765" i="5"/>
  <c r="AH1763" i="5"/>
  <c r="AH1761" i="5"/>
  <c r="AH1759" i="5"/>
  <c r="AH1757" i="5"/>
  <c r="AH1755" i="5"/>
  <c r="AH1753" i="5"/>
  <c r="AH1751" i="5"/>
  <c r="AH1749" i="5"/>
  <c r="AH1747" i="5"/>
  <c r="AH1745" i="5"/>
  <c r="AH1743" i="5"/>
  <c r="AH1741" i="5"/>
  <c r="AH1739" i="5"/>
  <c r="AH1737" i="5"/>
  <c r="AH1735" i="5"/>
  <c r="AH1733" i="5"/>
  <c r="AH1731" i="5"/>
  <c r="AH1729" i="5"/>
  <c r="AH1727" i="5"/>
  <c r="AH1725" i="5"/>
  <c r="AH1723" i="5"/>
  <c r="AH1721" i="5"/>
  <c r="AH1719" i="5"/>
  <c r="AH1717" i="5"/>
  <c r="AH1715" i="5"/>
  <c r="AH1713" i="5"/>
  <c r="AH1711" i="5"/>
  <c r="AH1709" i="5"/>
  <c r="AH1707" i="5"/>
  <c r="AH1705" i="5"/>
  <c r="AH1703" i="5"/>
  <c r="AH1701" i="5"/>
  <c r="AH1699" i="5"/>
  <c r="AH1697" i="5"/>
  <c r="AH1695" i="5"/>
  <c r="AH1693" i="5"/>
  <c r="AH1691" i="5"/>
  <c r="AH1689" i="5"/>
  <c r="AH1687" i="5"/>
  <c r="AH1685" i="5"/>
  <c r="AH1683" i="5"/>
  <c r="AH1681" i="5"/>
  <c r="AH1679" i="5"/>
  <c r="AH1677" i="5"/>
  <c r="AH1675" i="5"/>
  <c r="AH1673" i="5"/>
  <c r="AH1671" i="5"/>
  <c r="AH1669" i="5"/>
  <c r="AH1667" i="5"/>
  <c r="AH1665" i="5"/>
  <c r="AH1663" i="5"/>
  <c r="AH1661" i="5"/>
  <c r="AH1659" i="5"/>
  <c r="AH1657" i="5"/>
  <c r="AH1655" i="5"/>
  <c r="AH1653" i="5"/>
  <c r="AH1651" i="5"/>
  <c r="AH1649" i="5"/>
  <c r="AH1647" i="5"/>
  <c r="AH1645" i="5"/>
  <c r="AH1643" i="5"/>
  <c r="AH1641" i="5"/>
  <c r="AH1639" i="5"/>
  <c r="AH1637" i="5"/>
  <c r="AH1635" i="5"/>
  <c r="AH1633" i="5"/>
  <c r="AH1631" i="5"/>
  <c r="AH1629" i="5"/>
  <c r="AH1627" i="5"/>
  <c r="AH1625" i="5"/>
  <c r="AH1623" i="5"/>
  <c r="AH1621" i="5"/>
  <c r="AH1619" i="5"/>
  <c r="AH1617" i="5"/>
  <c r="AH1615" i="5"/>
  <c r="AH1613" i="5"/>
  <c r="AH1611" i="5"/>
  <c r="AH1609" i="5"/>
  <c r="AH1607" i="5"/>
  <c r="AH1605" i="5"/>
  <c r="AH1603" i="5"/>
  <c r="AH1601" i="5"/>
  <c r="AH1599" i="5"/>
  <c r="AH1597" i="5"/>
  <c r="AH1595" i="5"/>
  <c r="AH1593" i="5"/>
  <c r="AH1591" i="5"/>
  <c r="AH1589" i="5"/>
  <c r="AH1587" i="5"/>
  <c r="AH1585" i="5"/>
  <c r="AH1583" i="5"/>
  <c r="AH1581" i="5"/>
  <c r="AH1579" i="5"/>
  <c r="AH1577" i="5"/>
  <c r="AH1575" i="5"/>
  <c r="AH1573" i="5"/>
  <c r="AH1571" i="5"/>
  <c r="AH1569" i="5"/>
  <c r="AH1567" i="5"/>
  <c r="AH1565" i="5"/>
  <c r="AH1563" i="5"/>
  <c r="AH1561" i="5"/>
  <c r="AH1559" i="5"/>
  <c r="AH1557" i="5"/>
  <c r="AH1555" i="5"/>
  <c r="AH1553" i="5"/>
  <c r="AH1551" i="5"/>
  <c r="AH1549" i="5"/>
  <c r="AH1547" i="5"/>
  <c r="AH1545" i="5"/>
  <c r="AH1543" i="5"/>
  <c r="AH1541" i="5"/>
  <c r="AH1539" i="5"/>
  <c r="AH1537" i="5"/>
  <c r="AH1535" i="5"/>
  <c r="AH1533" i="5"/>
  <c r="AH1531" i="5"/>
  <c r="AH1529" i="5"/>
  <c r="AH1527" i="5"/>
  <c r="AH1525" i="5"/>
  <c r="AH1523" i="5"/>
  <c r="AH1521" i="5"/>
  <c r="AH1519" i="5"/>
  <c r="AH1517" i="5"/>
  <c r="AH1515" i="5"/>
  <c r="AH1513" i="5"/>
  <c r="AH1511" i="5"/>
  <c r="AH1509" i="5"/>
  <c r="AH1507" i="5"/>
  <c r="AH1505" i="5"/>
  <c r="AH1503" i="5"/>
  <c r="AH1501" i="5"/>
  <c r="AH1499" i="5"/>
  <c r="AH1497" i="5"/>
  <c r="AH1495" i="5"/>
  <c r="AH1493" i="5"/>
  <c r="AH1491" i="5"/>
  <c r="AH1489" i="5"/>
  <c r="AH1487" i="5"/>
  <c r="AH1485" i="5"/>
  <c r="AH1483" i="5"/>
  <c r="AH1481" i="5"/>
  <c r="AH1479" i="5"/>
  <c r="AH1477" i="5"/>
  <c r="AH1475" i="5"/>
  <c r="AH1473" i="5"/>
  <c r="AH1471" i="5"/>
  <c r="AH1469" i="5"/>
  <c r="AH1467" i="5"/>
  <c r="AH1465" i="5"/>
  <c r="AH1463" i="5"/>
  <c r="AH1461" i="5"/>
  <c r="AH1459" i="5"/>
  <c r="AH1457" i="5"/>
  <c r="AH1455" i="5"/>
  <c r="AH1453" i="5"/>
  <c r="AH1451" i="5"/>
  <c r="AH1449" i="5"/>
  <c r="AH1447" i="5"/>
  <c r="AH1445" i="5"/>
  <c r="AH1443" i="5"/>
  <c r="AH1441" i="5"/>
  <c r="AH1439" i="5"/>
  <c r="AH1437" i="5"/>
  <c r="AH1435" i="5"/>
  <c r="AH1433" i="5"/>
  <c r="AH1431" i="5"/>
  <c r="AH1429" i="5"/>
  <c r="AH1427" i="5"/>
  <c r="AH1425" i="5"/>
  <c r="AH1423" i="5"/>
  <c r="AH1421" i="5"/>
  <c r="AH1419" i="5"/>
  <c r="AH1417" i="5"/>
  <c r="AH1415" i="5"/>
  <c r="AH1413" i="5"/>
  <c r="AH1411" i="5"/>
  <c r="AH1409" i="5"/>
  <c r="AH1407" i="5"/>
  <c r="AH1405" i="5"/>
  <c r="AH1403" i="5"/>
  <c r="AH1401" i="5"/>
  <c r="AH1399" i="5"/>
  <c r="AH1397" i="5"/>
  <c r="AH1395" i="5"/>
  <c r="AH1393" i="5"/>
  <c r="AH1391" i="5"/>
  <c r="AH1389" i="5"/>
  <c r="AH1387" i="5"/>
  <c r="AH1385" i="5"/>
  <c r="AH1383" i="5"/>
  <c r="AH1381" i="5"/>
  <c r="AH1379" i="5"/>
  <c r="AH1377" i="5"/>
  <c r="AH1375" i="5"/>
  <c r="AH1373" i="5"/>
  <c r="AH1371" i="5"/>
  <c r="AH1369" i="5"/>
  <c r="AH1367" i="5"/>
  <c r="AH1365" i="5"/>
  <c r="AH1363" i="5"/>
  <c r="AH1361" i="5"/>
  <c r="AH1359" i="5"/>
  <c r="AH1357" i="5"/>
  <c r="AH1355" i="5"/>
  <c r="AH1353" i="5"/>
  <c r="AH1351" i="5"/>
  <c r="AH1349" i="5"/>
  <c r="AH1347" i="5"/>
  <c r="AH1345" i="5"/>
  <c r="AH1343" i="5"/>
  <c r="AH1341" i="5"/>
  <c r="AH1339" i="5"/>
  <c r="AH1337" i="5"/>
  <c r="AH1335" i="5"/>
  <c r="AH1333" i="5"/>
  <c r="AH1331" i="5"/>
  <c r="AH1329" i="5"/>
  <c r="AH1327" i="5"/>
  <c r="AH1325" i="5"/>
  <c r="AH1323" i="5"/>
  <c r="AH1321" i="5"/>
  <c r="AH1319" i="5"/>
  <c r="AH1317" i="5"/>
  <c r="AH1315" i="5"/>
  <c r="AH1313" i="5"/>
  <c r="AH1311" i="5"/>
  <c r="AH1309" i="5"/>
  <c r="AH1307" i="5"/>
  <c r="AH1305" i="5"/>
  <c r="AH1303" i="5"/>
  <c r="AH1301" i="5"/>
  <c r="AH1299" i="5"/>
  <c r="AH1297" i="5"/>
  <c r="AH1295" i="5"/>
  <c r="AH1293" i="5"/>
  <c r="AH1291" i="5"/>
  <c r="AH1289" i="5"/>
  <c r="AH1287" i="5"/>
  <c r="AH1285" i="5"/>
  <c r="AH1283" i="5"/>
  <c r="AH1281" i="5"/>
  <c r="AH1279" i="5"/>
  <c r="AH1277" i="5"/>
  <c r="AH1275" i="5"/>
  <c r="AH1273" i="5"/>
  <c r="AH1271" i="5"/>
  <c r="AH1269" i="5"/>
  <c r="AH1267" i="5"/>
  <c r="AH1265" i="5"/>
  <c r="AH1263" i="5"/>
  <c r="AH1261" i="5"/>
  <c r="AH1259" i="5"/>
  <c r="AH1257" i="5"/>
  <c r="AH1255" i="5"/>
  <c r="AH1253" i="5"/>
  <c r="AH1251" i="5"/>
  <c r="AH1249" i="5"/>
  <c r="AH1247" i="5"/>
  <c r="AH1245" i="5"/>
  <c r="AH1243" i="5"/>
  <c r="AH1241" i="5"/>
  <c r="AH1239" i="5"/>
  <c r="AH1237" i="5"/>
  <c r="AH1235" i="5"/>
  <c r="AH1233" i="5"/>
  <c r="AH1231" i="5"/>
  <c r="AH1229" i="5"/>
  <c r="AH1227" i="5"/>
  <c r="AH1225" i="5"/>
  <c r="AH1223" i="5"/>
  <c r="AH1221" i="5"/>
  <c r="AH1219" i="5"/>
  <c r="AH1217" i="5"/>
  <c r="AH1215" i="5"/>
  <c r="AH1213" i="5"/>
  <c r="AH1211" i="5"/>
  <c r="AH1209" i="5"/>
  <c r="AH1207" i="5"/>
  <c r="AH1205" i="5"/>
  <c r="AH1203" i="5"/>
  <c r="AH1201" i="5"/>
  <c r="AH1199" i="5"/>
  <c r="AH1197" i="5"/>
  <c r="AH1195" i="5"/>
  <c r="AH1193" i="5"/>
  <c r="AH1191" i="5"/>
  <c r="AH1826" i="5"/>
  <c r="W1826" i="5" s="1"/>
  <c r="AH1824" i="5"/>
  <c r="W1824" i="5" s="1"/>
  <c r="AH1822" i="5"/>
  <c r="W1822" i="5" s="1"/>
  <c r="AH1820" i="5"/>
  <c r="W1820" i="5" s="1"/>
  <c r="AH1818" i="5"/>
  <c r="W1818" i="5" s="1"/>
  <c r="AH1816" i="5"/>
  <c r="W1816" i="5" s="1"/>
  <c r="AH1814" i="5"/>
  <c r="AH1812" i="5"/>
  <c r="AH1810" i="5"/>
  <c r="AH1808" i="5"/>
  <c r="AH1806" i="5"/>
  <c r="AH1804" i="5"/>
  <c r="AH1802" i="5"/>
  <c r="AH1800" i="5"/>
  <c r="AH1798" i="5"/>
  <c r="AH1796" i="5"/>
  <c r="AH1794" i="5"/>
  <c r="AH1792" i="5"/>
  <c r="AH1790" i="5"/>
  <c r="AH1788" i="5"/>
  <c r="AH1786" i="5"/>
  <c r="AH1784" i="5"/>
  <c r="AH1782" i="5"/>
  <c r="AH1780" i="5"/>
  <c r="AH1778" i="5"/>
  <c r="AH1776" i="5"/>
  <c r="AH1774" i="5"/>
  <c r="AH1772" i="5"/>
  <c r="AH1770" i="5"/>
  <c r="AH1768" i="5"/>
  <c r="AH1766" i="5"/>
  <c r="AH1764" i="5"/>
  <c r="AH1762" i="5"/>
  <c r="AH1760" i="5"/>
  <c r="AH1758" i="5"/>
  <c r="AH1756" i="5"/>
  <c r="AH1754" i="5"/>
  <c r="AH1752" i="5"/>
  <c r="AH1750" i="5"/>
  <c r="AH1748" i="5"/>
  <c r="AH1746" i="5"/>
  <c r="AH1744" i="5"/>
  <c r="AH1742" i="5"/>
  <c r="AH1740" i="5"/>
  <c r="AH1738" i="5"/>
  <c r="AH1736" i="5"/>
  <c r="AH1734" i="5"/>
  <c r="AH1732" i="5"/>
  <c r="AH1730" i="5"/>
  <c r="AH1728" i="5"/>
  <c r="AH1726" i="5"/>
  <c r="AH1724" i="5"/>
  <c r="AH1722" i="5"/>
  <c r="AH1720" i="5"/>
  <c r="AH1718" i="5"/>
  <c r="AH1716" i="5"/>
  <c r="AH1714" i="5"/>
  <c r="AH1712" i="5"/>
  <c r="AH1710" i="5"/>
  <c r="AH1708" i="5"/>
  <c r="AH1706" i="5"/>
  <c r="AH1704" i="5"/>
  <c r="AH1702" i="5"/>
  <c r="AH1700" i="5"/>
  <c r="AH1698" i="5"/>
  <c r="AH1696" i="5"/>
  <c r="AH1694" i="5"/>
  <c r="AH1692" i="5"/>
  <c r="AH1690" i="5"/>
  <c r="AH1688" i="5"/>
  <c r="AH1686" i="5"/>
  <c r="AH1684" i="5"/>
  <c r="AH1682" i="5"/>
  <c r="AH1680" i="5"/>
  <c r="AH1678" i="5"/>
  <c r="AH1676" i="5"/>
  <c r="AH1674" i="5"/>
  <c r="AH1672" i="5"/>
  <c r="AH1670" i="5"/>
  <c r="AH1668" i="5"/>
  <c r="AH1666" i="5"/>
  <c r="AH1664" i="5"/>
  <c r="AH1662" i="5"/>
  <c r="AH1660" i="5"/>
  <c r="AH1658" i="5"/>
  <c r="AH1656" i="5"/>
  <c r="AH1654" i="5"/>
  <c r="AH1652" i="5"/>
  <c r="AH1650" i="5"/>
  <c r="AH1648" i="5"/>
  <c r="AH1646" i="5"/>
  <c r="AH1644" i="5"/>
  <c r="AH1642" i="5"/>
  <c r="AH1640" i="5"/>
  <c r="AH1638" i="5"/>
  <c r="AH1636" i="5"/>
  <c r="AH1634" i="5"/>
  <c r="AH1632" i="5"/>
  <c r="AH1630" i="5"/>
  <c r="AH1628" i="5"/>
  <c r="AH1626" i="5"/>
  <c r="AH1624" i="5"/>
  <c r="AH1622" i="5"/>
  <c r="AH1620" i="5"/>
  <c r="AH1618" i="5"/>
  <c r="AH1616" i="5"/>
  <c r="AH1614" i="5"/>
  <c r="AH1612" i="5"/>
  <c r="AH1610" i="5"/>
  <c r="AH1608" i="5"/>
  <c r="AH1606" i="5"/>
  <c r="AH1604" i="5"/>
  <c r="AH1602" i="5"/>
  <c r="AH1600" i="5"/>
  <c r="AH1598" i="5"/>
  <c r="AH1596" i="5"/>
  <c r="AH1594" i="5"/>
  <c r="AH1592" i="5"/>
  <c r="AH1590" i="5"/>
  <c r="AH1588" i="5"/>
  <c r="AH1586" i="5"/>
  <c r="AH1584" i="5"/>
  <c r="AH1582" i="5"/>
  <c r="AH1580" i="5"/>
  <c r="AH1578" i="5"/>
  <c r="AH1576" i="5"/>
  <c r="AH1574" i="5"/>
  <c r="AH1572" i="5"/>
  <c r="AH1570" i="5"/>
  <c r="AH1568" i="5"/>
  <c r="AH1566" i="5"/>
  <c r="AH1564" i="5"/>
  <c r="AH1562" i="5"/>
  <c r="AH1560" i="5"/>
  <c r="AH1558" i="5"/>
  <c r="AH1556" i="5"/>
  <c r="AH1554" i="5"/>
  <c r="AH1552" i="5"/>
  <c r="AH1550" i="5"/>
  <c r="AH1548" i="5"/>
  <c r="AH1546" i="5"/>
  <c r="AH1544" i="5"/>
  <c r="AH1542" i="5"/>
  <c r="AH1540" i="5"/>
  <c r="AH1538" i="5"/>
  <c r="AH1536" i="5"/>
  <c r="AH1534" i="5"/>
  <c r="AH1532" i="5"/>
  <c r="AH1530" i="5"/>
  <c r="AH1528" i="5"/>
  <c r="AH1526" i="5"/>
  <c r="AH1524" i="5"/>
  <c r="AH1522" i="5"/>
  <c r="AH1520" i="5"/>
  <c r="AH1518" i="5"/>
  <c r="AH1516" i="5"/>
  <c r="AH1514" i="5"/>
  <c r="AH1512" i="5"/>
  <c r="AH1510" i="5"/>
  <c r="AH1508" i="5"/>
  <c r="AH1506" i="5"/>
  <c r="AH1504" i="5"/>
  <c r="AH1502" i="5"/>
  <c r="AH1500" i="5"/>
  <c r="AH1498" i="5"/>
  <c r="AH1496" i="5"/>
  <c r="AH1494" i="5"/>
  <c r="AH1492" i="5"/>
  <c r="AH1490" i="5"/>
  <c r="AH1488" i="5"/>
  <c r="AH1486" i="5"/>
  <c r="AH1484" i="5"/>
  <c r="AH1482" i="5"/>
  <c r="AH1480" i="5"/>
  <c r="AH1478" i="5"/>
  <c r="AH1476" i="5"/>
  <c r="AH1474" i="5"/>
  <c r="AH1472" i="5"/>
  <c r="AH1470" i="5"/>
  <c r="AH1468" i="5"/>
  <c r="AH1466" i="5"/>
  <c r="AH1464" i="5"/>
  <c r="AH1462" i="5"/>
  <c r="AH1460" i="5"/>
  <c r="AH1458" i="5"/>
  <c r="AH1456" i="5"/>
  <c r="AH1454" i="5"/>
  <c r="AH1452" i="5"/>
  <c r="AH1450" i="5"/>
  <c r="AH1448" i="5"/>
  <c r="AH1446" i="5"/>
  <c r="AH1444" i="5"/>
  <c r="AH1442" i="5"/>
  <c r="AH1440" i="5"/>
  <c r="AH1438" i="5"/>
  <c r="AH1436" i="5"/>
  <c r="AH1434" i="5"/>
  <c r="AH1432" i="5"/>
  <c r="AH1430" i="5"/>
  <c r="AH1428" i="5"/>
  <c r="AH1426" i="5"/>
  <c r="AH1424" i="5"/>
  <c r="AH1422" i="5"/>
  <c r="AH1420" i="5"/>
  <c r="AH1418" i="5"/>
  <c r="AH1416" i="5"/>
  <c r="AH1414" i="5"/>
  <c r="AH1412" i="5"/>
  <c r="AH1410" i="5"/>
  <c r="AH1408" i="5"/>
  <c r="AH1406" i="5"/>
  <c r="AH1404" i="5"/>
  <c r="AH1402" i="5"/>
  <c r="AH1400" i="5"/>
  <c r="AH1398" i="5"/>
  <c r="AH1396" i="5"/>
  <c r="AH1394" i="5"/>
  <c r="AH1392" i="5"/>
  <c r="AH1390" i="5"/>
  <c r="AH1388" i="5"/>
  <c r="AH1386" i="5"/>
  <c r="AH1384" i="5"/>
  <c r="AH1382" i="5"/>
  <c r="AH1380" i="5"/>
  <c r="AH1378" i="5"/>
  <c r="AH1376" i="5"/>
  <c r="AH1374" i="5"/>
  <c r="AH1372" i="5"/>
  <c r="AH1370" i="5"/>
  <c r="AH1368" i="5"/>
  <c r="AH1366" i="5"/>
  <c r="AH1364" i="5"/>
  <c r="AH1362" i="5"/>
  <c r="AH1360" i="5"/>
  <c r="AH1358" i="5"/>
  <c r="AH1356" i="5"/>
  <c r="AH1354" i="5"/>
  <c r="AH1352" i="5"/>
  <c r="AH1350" i="5"/>
  <c r="AH1348" i="5"/>
  <c r="AH1346" i="5"/>
  <c r="AH1344" i="5"/>
  <c r="AH1342" i="5"/>
  <c r="AH1340" i="5"/>
  <c r="AH1338" i="5"/>
  <c r="AH1336" i="5"/>
  <c r="AH1334" i="5"/>
  <c r="AH1332" i="5"/>
  <c r="AH1330" i="5"/>
  <c r="AH1328" i="5"/>
  <c r="AH1326" i="5"/>
  <c r="AH1324" i="5"/>
  <c r="AH1322" i="5"/>
  <c r="AH1320" i="5"/>
  <c r="AH1318" i="5"/>
  <c r="AH1316" i="5"/>
  <c r="AH1314" i="5"/>
  <c r="AH1312" i="5"/>
  <c r="AH1310" i="5"/>
  <c r="AH1308" i="5"/>
  <c r="AH1306" i="5"/>
  <c r="AH1304" i="5"/>
  <c r="AH1302" i="5"/>
  <c r="AH1300" i="5"/>
  <c r="AH1298" i="5"/>
  <c r="AH1296" i="5"/>
  <c r="AH1294" i="5"/>
  <c r="AH1292" i="5"/>
  <c r="AH1290" i="5"/>
  <c r="AH1288" i="5"/>
  <c r="AH1286" i="5"/>
  <c r="AH1284" i="5"/>
  <c r="AH1282" i="5"/>
  <c r="AH1280" i="5"/>
  <c r="AH1278" i="5"/>
  <c r="AH1276" i="5"/>
  <c r="AH1274" i="5"/>
  <c r="AH1272" i="5"/>
  <c r="AH1270" i="5"/>
  <c r="AH1189" i="5"/>
  <c r="AH1187" i="5"/>
  <c r="AH1185" i="5"/>
  <c r="AH1183" i="5"/>
  <c r="AH1181" i="5"/>
  <c r="AH1179" i="5"/>
  <c r="AH1177" i="5"/>
  <c r="AH1175" i="5"/>
  <c r="AH1173" i="5"/>
  <c r="AH1171" i="5"/>
  <c r="AH1169" i="5"/>
  <c r="AH1167" i="5"/>
  <c r="AH1165" i="5"/>
  <c r="AH1163" i="5"/>
  <c r="AH1161" i="5"/>
  <c r="AH1159" i="5"/>
  <c r="AH1157" i="5"/>
  <c r="AH1155" i="5"/>
  <c r="AH1153" i="5"/>
  <c r="AH1151" i="5"/>
  <c r="AH1149" i="5"/>
  <c r="AH1147" i="5"/>
  <c r="AH1145" i="5"/>
  <c r="AH1143" i="5"/>
  <c r="AH1141" i="5"/>
  <c r="AH1139" i="5"/>
  <c r="AH1137" i="5"/>
  <c r="AH1135" i="5"/>
  <c r="AH1133" i="5"/>
  <c r="AH1131" i="5"/>
  <c r="AH1129" i="5"/>
  <c r="AH1127" i="5"/>
  <c r="AH1125" i="5"/>
  <c r="AH1123" i="5"/>
  <c r="AH1121" i="5"/>
  <c r="AH1119" i="5"/>
  <c r="AH1117" i="5"/>
  <c r="AH1115" i="5"/>
  <c r="AH1113" i="5"/>
  <c r="AH1111" i="5"/>
  <c r="AH1109" i="5"/>
  <c r="AH1107" i="5"/>
  <c r="AH1105" i="5"/>
  <c r="AH1103" i="5"/>
  <c r="AH1101" i="5"/>
  <c r="AH1099" i="5"/>
  <c r="AH1097" i="5"/>
  <c r="AH1095" i="5"/>
  <c r="AH1093" i="5"/>
  <c r="AH1091" i="5"/>
  <c r="AH1089" i="5"/>
  <c r="AH1087" i="5"/>
  <c r="AH1085" i="5"/>
  <c r="AH1083" i="5"/>
  <c r="AH1081" i="5"/>
  <c r="AH1079" i="5"/>
  <c r="AH1077" i="5"/>
  <c r="AH1075" i="5"/>
  <c r="AH1073" i="5"/>
  <c r="AH1071" i="5"/>
  <c r="AH1069" i="5"/>
  <c r="AH1067" i="5"/>
  <c r="AH1065" i="5"/>
  <c r="AH1063" i="5"/>
  <c r="AH1061" i="5"/>
  <c r="AH1059" i="5"/>
  <c r="AH1057" i="5"/>
  <c r="AH1055" i="5"/>
  <c r="AH1053" i="5"/>
  <c r="AH1051" i="5"/>
  <c r="AH1049" i="5"/>
  <c r="AH1047" i="5"/>
  <c r="AH1045" i="5"/>
  <c r="AH1043" i="5"/>
  <c r="AH1041" i="5"/>
  <c r="AH1039" i="5"/>
  <c r="AH1037" i="5"/>
  <c r="AH1035" i="5"/>
  <c r="AH1033" i="5"/>
  <c r="AH1031" i="5"/>
  <c r="AH1029" i="5"/>
  <c r="AH1027" i="5"/>
  <c r="AH1025" i="5"/>
  <c r="AH1023" i="5"/>
  <c r="AH1021" i="5"/>
  <c r="AH1019" i="5"/>
  <c r="AH1017" i="5"/>
  <c r="AH1015" i="5"/>
  <c r="AH1013" i="5"/>
  <c r="AH1011" i="5"/>
  <c r="AH1009" i="5"/>
  <c r="AH1007" i="5"/>
  <c r="AH1005" i="5"/>
  <c r="AH1003" i="5"/>
  <c r="AH1001" i="5"/>
  <c r="AH999" i="5"/>
  <c r="AH997" i="5"/>
  <c r="AH995" i="5"/>
  <c r="AH993" i="5"/>
  <c r="AH991" i="5"/>
  <c r="AH989" i="5"/>
  <c r="AH987" i="5"/>
  <c r="AH985" i="5"/>
  <c r="AH983" i="5"/>
  <c r="AH981" i="5"/>
  <c r="AH979" i="5"/>
  <c r="AH977" i="5"/>
  <c r="AH975" i="5"/>
  <c r="AH973" i="5"/>
  <c r="AH971" i="5"/>
  <c r="AH969" i="5"/>
  <c r="AH967" i="5"/>
  <c r="AH965" i="5"/>
  <c r="AH963" i="5"/>
  <c r="AH961" i="5"/>
  <c r="AH959" i="5"/>
  <c r="AH957" i="5"/>
  <c r="AH955" i="5"/>
  <c r="AH953" i="5"/>
  <c r="AH951" i="5"/>
  <c r="AH949" i="5"/>
  <c r="AH947" i="5"/>
  <c r="AH945" i="5"/>
  <c r="AH943" i="5"/>
  <c r="AH941" i="5"/>
  <c r="AH939" i="5"/>
  <c r="AH937" i="5"/>
  <c r="AH935" i="5"/>
  <c r="AH933" i="5"/>
  <c r="AH931" i="5"/>
  <c r="AH929" i="5"/>
  <c r="AH927" i="5"/>
  <c r="AH925" i="5"/>
  <c r="AH923" i="5"/>
  <c r="AH921" i="5"/>
  <c r="AH919" i="5"/>
  <c r="AH917" i="5"/>
  <c r="AH915" i="5"/>
  <c r="AH913" i="5"/>
  <c r="AH911" i="5"/>
  <c r="AH909" i="5"/>
  <c r="AH907" i="5"/>
  <c r="AH905" i="5"/>
  <c r="AH903" i="5"/>
  <c r="AH901" i="5"/>
  <c r="AH899" i="5"/>
  <c r="AH897" i="5"/>
  <c r="AH895" i="5"/>
  <c r="AH893" i="5"/>
  <c r="AH891" i="5"/>
  <c r="AH889" i="5"/>
  <c r="AH887" i="5"/>
  <c r="AH885" i="5"/>
  <c r="AH883" i="5"/>
  <c r="AH881" i="5"/>
  <c r="AH879" i="5"/>
  <c r="AH877" i="5"/>
  <c r="AH875" i="5"/>
  <c r="AH873" i="5"/>
  <c r="AH871" i="5"/>
  <c r="AH869" i="5"/>
  <c r="AH867" i="5"/>
  <c r="AH865" i="5"/>
  <c r="AH863" i="5"/>
  <c r="AH861" i="5"/>
  <c r="AH859" i="5"/>
  <c r="AH857" i="5"/>
  <c r="AH855" i="5"/>
  <c r="AH853" i="5"/>
  <c r="AH851" i="5"/>
  <c r="AH849" i="5"/>
  <c r="AH847" i="5"/>
  <c r="AH845" i="5"/>
  <c r="AH843" i="5"/>
  <c r="AH841" i="5"/>
  <c r="AH839" i="5"/>
  <c r="AH837" i="5"/>
  <c r="AH835" i="5"/>
  <c r="AH833" i="5"/>
  <c r="AH831" i="5"/>
  <c r="AH829" i="5"/>
  <c r="AH827" i="5"/>
  <c r="AH825" i="5"/>
  <c r="AH823" i="5"/>
  <c r="AH821" i="5"/>
  <c r="AH819" i="5"/>
  <c r="AH817" i="5"/>
  <c r="AH815" i="5"/>
  <c r="AH813" i="5"/>
  <c r="AH811" i="5"/>
  <c r="AH809" i="5"/>
  <c r="AH807" i="5"/>
  <c r="AH805" i="5"/>
  <c r="AH803" i="5"/>
  <c r="AH801" i="5"/>
  <c r="AH799" i="5"/>
  <c r="AH797" i="5"/>
  <c r="AH795" i="5"/>
  <c r="AH793" i="5"/>
  <c r="AH791" i="5"/>
  <c r="AH789" i="5"/>
  <c r="AH787" i="5"/>
  <c r="AH785" i="5"/>
  <c r="AH783" i="5"/>
  <c r="AH781" i="5"/>
  <c r="AH779" i="5"/>
  <c r="AH777" i="5"/>
  <c r="AH775" i="5"/>
  <c r="AH773" i="5"/>
  <c r="AH771" i="5"/>
  <c r="AH769" i="5"/>
  <c r="AH767" i="5"/>
  <c r="AH765" i="5"/>
  <c r="AH763" i="5"/>
  <c r="AH761" i="5"/>
  <c r="AH759" i="5"/>
  <c r="AH757" i="5"/>
  <c r="AH755" i="5"/>
  <c r="AH753" i="5"/>
  <c r="AH751" i="5"/>
  <c r="AH749" i="5"/>
  <c r="AH747" i="5"/>
  <c r="AH745" i="5"/>
  <c r="AH743" i="5"/>
  <c r="AH741" i="5"/>
  <c r="AH739" i="5"/>
  <c r="AH737" i="5"/>
  <c r="AH735" i="5"/>
  <c r="AH733" i="5"/>
  <c r="AH731" i="5"/>
  <c r="AH729" i="5"/>
  <c r="AH727" i="5"/>
  <c r="AH725" i="5"/>
  <c r="AH723" i="5"/>
  <c r="AH721" i="5"/>
  <c r="AH719" i="5"/>
  <c r="AH717" i="5"/>
  <c r="AH715" i="5"/>
  <c r="AH713" i="5"/>
  <c r="AH711" i="5"/>
  <c r="AH709" i="5"/>
  <c r="AH707" i="5"/>
  <c r="AH705" i="5"/>
  <c r="AH703" i="5"/>
  <c r="AH701" i="5"/>
  <c r="AH699" i="5"/>
  <c r="AH697" i="5"/>
  <c r="AH695" i="5"/>
  <c r="AH693" i="5"/>
  <c r="AH691" i="5"/>
  <c r="AH689" i="5"/>
  <c r="AH687" i="5"/>
  <c r="AH685" i="5"/>
  <c r="AH683" i="5"/>
  <c r="AH681" i="5"/>
  <c r="AH679" i="5"/>
  <c r="AH677" i="5"/>
  <c r="AH675" i="5"/>
  <c r="AH673" i="5"/>
  <c r="AH671" i="5"/>
  <c r="AH669" i="5"/>
  <c r="AH667" i="5"/>
  <c r="AH665" i="5"/>
  <c r="AH663" i="5"/>
  <c r="AH661" i="5"/>
  <c r="AH659" i="5"/>
  <c r="AH657" i="5"/>
  <c r="AH655" i="5"/>
  <c r="AH653" i="5"/>
  <c r="AH651" i="5"/>
  <c r="AH649" i="5"/>
  <c r="AH647" i="5"/>
  <c r="AH645" i="5"/>
  <c r="AH643" i="5"/>
  <c r="AH641" i="5"/>
  <c r="AH639" i="5"/>
  <c r="AH637" i="5"/>
  <c r="AH635" i="5"/>
  <c r="AH633" i="5"/>
  <c r="AH631" i="5"/>
  <c r="AH629" i="5"/>
  <c r="AH627" i="5"/>
  <c r="AH625" i="5"/>
  <c r="AH623" i="5"/>
  <c r="AH621" i="5"/>
  <c r="AH619" i="5"/>
  <c r="AH617" i="5"/>
  <c r="AH615" i="5"/>
  <c r="AH613" i="5"/>
  <c r="AH611" i="5"/>
  <c r="AH609" i="5"/>
  <c r="AH607" i="5"/>
  <c r="AH605" i="5"/>
  <c r="AH603" i="5"/>
  <c r="AH601" i="5"/>
  <c r="AH599" i="5"/>
  <c r="AH597" i="5"/>
  <c r="AH595" i="5"/>
  <c r="AH593" i="5"/>
  <c r="AH591" i="5"/>
  <c r="AH589" i="5"/>
  <c r="AH587" i="5"/>
  <c r="AH585" i="5"/>
  <c r="AH583" i="5"/>
  <c r="AH581" i="5"/>
  <c r="AH579" i="5"/>
  <c r="AH577" i="5"/>
  <c r="AH575" i="5"/>
  <c r="AH573" i="5"/>
  <c r="AH571" i="5"/>
  <c r="AH569" i="5"/>
  <c r="AH567" i="5"/>
  <c r="AH565" i="5"/>
  <c r="AH563" i="5"/>
  <c r="AH561" i="5"/>
  <c r="AH559" i="5"/>
  <c r="AH557" i="5"/>
  <c r="AH555" i="5"/>
  <c r="AH553" i="5"/>
  <c r="AH551" i="5"/>
  <c r="AH549" i="5"/>
  <c r="AH547" i="5"/>
  <c r="AH545" i="5"/>
  <c r="AH543" i="5"/>
  <c r="AH541" i="5"/>
  <c r="AH539" i="5"/>
  <c r="AH537" i="5"/>
  <c r="AH535" i="5"/>
  <c r="AH533" i="5"/>
  <c r="AH531" i="5"/>
  <c r="AH529" i="5"/>
  <c r="AH527" i="5"/>
  <c r="AH525" i="5"/>
  <c r="AH523" i="5"/>
  <c r="AH521" i="5"/>
  <c r="AH519" i="5"/>
  <c r="AH517" i="5"/>
  <c r="AH515" i="5"/>
  <c r="AH513" i="5"/>
  <c r="AH511" i="5"/>
  <c r="AH509" i="5"/>
  <c r="AH507" i="5"/>
  <c r="AH505" i="5"/>
  <c r="AH503" i="5"/>
  <c r="AH501" i="5"/>
  <c r="AH499" i="5"/>
  <c r="AH497" i="5"/>
  <c r="AH495" i="5"/>
  <c r="AH493" i="5"/>
  <c r="AH491" i="5"/>
  <c r="AH489" i="5"/>
  <c r="AH487" i="5"/>
  <c r="AH485" i="5"/>
  <c r="AH483" i="5"/>
  <c r="AH481" i="5"/>
  <c r="AH479" i="5"/>
  <c r="AH477" i="5"/>
  <c r="AH475" i="5"/>
  <c r="AH473" i="5"/>
  <c r="AH471" i="5"/>
  <c r="AH469" i="5"/>
  <c r="AH467" i="5"/>
  <c r="AH465" i="5"/>
  <c r="AH463" i="5"/>
  <c r="AH461" i="5"/>
  <c r="AH459" i="5"/>
  <c r="AH457" i="5"/>
  <c r="AH455" i="5"/>
  <c r="AH453" i="5"/>
  <c r="AH451" i="5"/>
  <c r="AH449" i="5"/>
  <c r="AH447" i="5"/>
  <c r="AH445" i="5"/>
  <c r="AH443" i="5"/>
  <c r="AH441" i="5"/>
  <c r="AH439" i="5"/>
  <c r="AH437" i="5"/>
  <c r="AH435" i="5"/>
  <c r="AH433" i="5"/>
  <c r="AH431" i="5"/>
  <c r="AH429" i="5"/>
  <c r="AH427" i="5"/>
  <c r="AH425" i="5"/>
  <c r="AH423" i="5"/>
  <c r="AH421" i="5"/>
  <c r="AH419" i="5"/>
  <c r="AH417" i="5"/>
  <c r="AH415" i="5"/>
  <c r="AH413" i="5"/>
  <c r="AH411" i="5"/>
  <c r="AH409" i="5"/>
  <c r="AH407" i="5"/>
  <c r="AH405" i="5"/>
  <c r="AH403" i="5"/>
  <c r="AH401" i="5"/>
  <c r="AH399" i="5"/>
  <c r="AH397" i="5"/>
  <c r="AH395" i="5"/>
  <c r="AH393" i="5"/>
  <c r="AH391" i="5"/>
  <c r="AH389" i="5"/>
  <c r="AH387" i="5"/>
  <c r="AH385" i="5"/>
  <c r="AH383" i="5"/>
  <c r="AH381" i="5"/>
  <c r="AH379" i="5"/>
  <c r="AH377" i="5"/>
  <c r="AH375" i="5"/>
  <c r="AH373" i="5"/>
  <c r="AH371" i="5"/>
  <c r="AH369" i="5"/>
  <c r="AH367" i="5"/>
  <c r="AH365" i="5"/>
  <c r="AH363" i="5"/>
  <c r="AH361" i="5"/>
  <c r="AH359" i="5"/>
  <c r="AH357" i="5"/>
  <c r="AH355" i="5"/>
  <c r="AH353" i="5"/>
  <c r="AH351" i="5"/>
  <c r="AH349" i="5"/>
  <c r="AH347" i="5"/>
  <c r="AH345" i="5"/>
  <c r="AH343" i="5"/>
  <c r="AH341" i="5"/>
  <c r="AH339" i="5"/>
  <c r="AH337" i="5"/>
  <c r="AH335" i="5"/>
  <c r="AH333" i="5"/>
  <c r="AH331" i="5"/>
  <c r="AH329" i="5"/>
  <c r="AH327" i="5"/>
  <c r="AH325" i="5"/>
  <c r="AH323" i="5"/>
  <c r="AH321" i="5"/>
  <c r="AH319" i="5"/>
  <c r="AH317" i="5"/>
  <c r="AH315" i="5"/>
  <c r="AH313" i="5"/>
  <c r="AH311" i="5"/>
  <c r="AH309" i="5"/>
  <c r="AH307" i="5"/>
  <c r="AH305" i="5"/>
  <c r="AH303" i="5"/>
  <c r="AH301" i="5"/>
  <c r="AH299" i="5"/>
  <c r="AH297" i="5"/>
  <c r="AH295" i="5"/>
  <c r="AH293" i="5"/>
  <c r="AH291" i="5"/>
  <c r="AH289" i="5"/>
  <c r="AH287" i="5"/>
  <c r="AH285" i="5"/>
  <c r="AH283" i="5"/>
  <c r="AH281" i="5"/>
  <c r="AH279" i="5"/>
  <c r="AH277" i="5"/>
  <c r="AH275" i="5"/>
  <c r="AH273" i="5"/>
  <c r="AH271" i="5"/>
  <c r="AH269" i="5"/>
  <c r="AH267" i="5"/>
  <c r="AH265" i="5"/>
  <c r="AH263" i="5"/>
  <c r="AH261" i="5"/>
  <c r="AH259" i="5"/>
  <c r="AH257" i="5"/>
  <c r="AH255" i="5"/>
  <c r="AH253" i="5"/>
  <c r="AH251" i="5"/>
  <c r="AH249" i="5"/>
  <c r="AH247" i="5"/>
  <c r="AH245" i="5"/>
  <c r="AH243" i="5"/>
  <c r="AH241" i="5"/>
  <c r="AH239" i="5"/>
  <c r="AH237" i="5"/>
  <c r="AH235" i="5"/>
  <c r="AH233" i="5"/>
  <c r="AH231" i="5"/>
  <c r="AH229" i="5"/>
  <c r="AH227" i="5"/>
  <c r="AH225" i="5"/>
  <c r="AH223" i="5"/>
  <c r="AH221" i="5"/>
  <c r="AH219" i="5"/>
  <c r="AH217" i="5"/>
  <c r="AH215" i="5"/>
  <c r="AH213" i="5"/>
  <c r="AH211" i="5"/>
  <c r="AH209" i="5"/>
  <c r="AH207" i="5"/>
  <c r="AH205" i="5"/>
  <c r="AH203" i="5"/>
  <c r="AH201" i="5"/>
  <c r="AH199" i="5"/>
  <c r="AH197" i="5"/>
  <c r="AH195" i="5"/>
  <c r="AH193" i="5"/>
  <c r="AH191" i="5"/>
  <c r="AH189" i="5"/>
  <c r="AH187" i="5"/>
  <c r="AH185" i="5"/>
  <c r="AH183" i="5"/>
  <c r="AH181" i="5"/>
  <c r="AH179" i="5"/>
  <c r="AH177" i="5"/>
  <c r="AH175" i="5"/>
  <c r="AH173" i="5"/>
  <c r="AH171" i="5"/>
  <c r="AH169" i="5"/>
  <c r="AH167" i="5"/>
  <c r="AH165" i="5"/>
  <c r="AH163" i="5"/>
  <c r="AH161" i="5"/>
  <c r="AH159" i="5"/>
  <c r="AH157" i="5"/>
  <c r="AH155" i="5"/>
  <c r="AH153" i="5"/>
  <c r="AH151" i="5"/>
  <c r="AH149" i="5"/>
  <c r="AH147" i="5"/>
  <c r="AH145" i="5"/>
  <c r="AH143" i="5"/>
  <c r="AH141" i="5"/>
  <c r="AH139" i="5"/>
  <c r="AH137" i="5"/>
  <c r="AH135" i="5"/>
  <c r="AH133" i="5"/>
  <c r="AH131" i="5"/>
  <c r="AH129" i="5"/>
  <c r="AH127" i="5"/>
  <c r="AH125" i="5"/>
  <c r="AH123" i="5"/>
  <c r="AH121" i="5"/>
  <c r="AH119" i="5"/>
  <c r="AH117" i="5"/>
  <c r="AH115" i="5"/>
  <c r="AH113" i="5"/>
  <c r="AH111" i="5"/>
  <c r="AH109" i="5"/>
  <c r="AH107" i="5"/>
  <c r="AH105" i="5"/>
  <c r="AH103" i="5"/>
  <c r="AH101" i="5"/>
  <c r="AH99" i="5"/>
  <c r="AH97" i="5"/>
  <c r="AH95" i="5"/>
  <c r="AH93" i="5"/>
  <c r="AH91" i="5"/>
  <c r="AH89" i="5"/>
  <c r="AH87" i="5"/>
  <c r="AH85" i="5"/>
  <c r="AH83" i="5"/>
  <c r="AH81" i="5"/>
  <c r="AH79" i="5"/>
  <c r="AH77" i="5"/>
  <c r="AH75" i="5"/>
  <c r="AH73" i="5"/>
  <c r="AH71" i="5"/>
  <c r="AH69" i="5"/>
  <c r="AH67" i="5"/>
  <c r="AH65" i="5"/>
  <c r="AH63" i="5"/>
  <c r="AH61" i="5"/>
  <c r="AH59" i="5"/>
  <c r="AH57" i="5"/>
  <c r="AH55" i="5"/>
  <c r="AH53" i="5"/>
  <c r="AH51" i="5"/>
  <c r="AH49" i="5"/>
  <c r="AH1268" i="5"/>
  <c r="AH1266" i="5"/>
  <c r="AH1264" i="5"/>
  <c r="AH1262" i="5"/>
  <c r="AH1260" i="5"/>
  <c r="AH1258" i="5"/>
  <c r="AH1256" i="5"/>
  <c r="AH1254" i="5"/>
  <c r="AH1252" i="5"/>
  <c r="AH1250" i="5"/>
  <c r="AH1248" i="5"/>
  <c r="AH1246" i="5"/>
  <c r="AH1244" i="5"/>
  <c r="AH1242" i="5"/>
  <c r="AH1240" i="5"/>
  <c r="AH1238" i="5"/>
  <c r="AH1236" i="5"/>
  <c r="AH1234" i="5"/>
  <c r="AH1232" i="5"/>
  <c r="AH1230" i="5"/>
  <c r="AH1228" i="5"/>
  <c r="AH1226" i="5"/>
  <c r="AH1224" i="5"/>
  <c r="AH1222" i="5"/>
  <c r="AH1220" i="5"/>
  <c r="AH1218" i="5"/>
  <c r="AH1216" i="5"/>
  <c r="AH1214" i="5"/>
  <c r="AH1212" i="5"/>
  <c r="AH1210" i="5"/>
  <c r="AH1208" i="5"/>
  <c r="AH1206" i="5"/>
  <c r="AH1204" i="5"/>
  <c r="AH1202" i="5"/>
  <c r="AH1200" i="5"/>
  <c r="AH1198" i="5"/>
  <c r="AH1196" i="5"/>
  <c r="AH1194" i="5"/>
  <c r="AH1192" i="5"/>
  <c r="AH1190" i="5"/>
  <c r="AH1188" i="5"/>
  <c r="AH1186" i="5"/>
  <c r="AH1184" i="5"/>
  <c r="AH1182" i="5"/>
  <c r="AH1180" i="5"/>
  <c r="AH1178" i="5"/>
  <c r="AH1176" i="5"/>
  <c r="AH1174" i="5"/>
  <c r="AH1172" i="5"/>
  <c r="AH1170" i="5"/>
  <c r="AH1168" i="5"/>
  <c r="AH1166" i="5"/>
  <c r="AH1164" i="5"/>
  <c r="AH1162" i="5"/>
  <c r="AH1160" i="5"/>
  <c r="AH1158" i="5"/>
  <c r="AH1156" i="5"/>
  <c r="AH1154" i="5"/>
  <c r="AH1152" i="5"/>
  <c r="AH1150" i="5"/>
  <c r="AH1148" i="5"/>
  <c r="AH1146" i="5"/>
  <c r="AH1144" i="5"/>
  <c r="AH1142" i="5"/>
  <c r="AH1140" i="5"/>
  <c r="AH1138" i="5"/>
  <c r="AH1136" i="5"/>
  <c r="AH1134" i="5"/>
  <c r="AH1132" i="5"/>
  <c r="AH1130" i="5"/>
  <c r="AH1128" i="5"/>
  <c r="AH1126" i="5"/>
  <c r="AH1124" i="5"/>
  <c r="AH1122" i="5"/>
  <c r="AH1120" i="5"/>
  <c r="AH1118" i="5"/>
  <c r="AH1116" i="5"/>
  <c r="AH1114" i="5"/>
  <c r="AH1112" i="5"/>
  <c r="AH1110" i="5"/>
  <c r="AH1108" i="5"/>
  <c r="AH1106" i="5"/>
  <c r="AH1104" i="5"/>
  <c r="AH1102" i="5"/>
  <c r="AH1100" i="5"/>
  <c r="AH1098" i="5"/>
  <c r="AH1096" i="5"/>
  <c r="AH1094" i="5"/>
  <c r="AH1092" i="5"/>
  <c r="AH1090" i="5"/>
  <c r="AH1088" i="5"/>
  <c r="AH1086" i="5"/>
  <c r="AH1084" i="5"/>
  <c r="AH1082" i="5"/>
  <c r="AH1080" i="5"/>
  <c r="AH1078" i="5"/>
  <c r="AH1076" i="5"/>
  <c r="AH1074" i="5"/>
  <c r="AH1072" i="5"/>
  <c r="AH1070" i="5"/>
  <c r="AH1068" i="5"/>
  <c r="AH1066" i="5"/>
  <c r="AH1064" i="5"/>
  <c r="AH1062" i="5"/>
  <c r="AH1060" i="5"/>
  <c r="AH1058" i="5"/>
  <c r="AH1056" i="5"/>
  <c r="AH1054" i="5"/>
  <c r="AH1052" i="5"/>
  <c r="AH1050" i="5"/>
  <c r="AH1048" i="5"/>
  <c r="AH1046" i="5"/>
  <c r="AH1044" i="5"/>
  <c r="AH1042" i="5"/>
  <c r="AH1040" i="5"/>
  <c r="AH1038" i="5"/>
  <c r="AH1036" i="5"/>
  <c r="AH1034" i="5"/>
  <c r="AH1032" i="5"/>
  <c r="AH1030" i="5"/>
  <c r="AH1028" i="5"/>
  <c r="AH1026" i="5"/>
  <c r="AH1024" i="5"/>
  <c r="AH1022" i="5"/>
  <c r="AH1020" i="5"/>
  <c r="AH1018" i="5"/>
  <c r="AH1016" i="5"/>
  <c r="AH1014" i="5"/>
  <c r="AH1012" i="5"/>
  <c r="AH1010" i="5"/>
  <c r="AH1008" i="5"/>
  <c r="AH1006" i="5"/>
  <c r="AH1004" i="5"/>
  <c r="AH1002" i="5"/>
  <c r="AH1000" i="5"/>
  <c r="AH998" i="5"/>
  <c r="AH996" i="5"/>
  <c r="AH994" i="5"/>
  <c r="AH992" i="5"/>
  <c r="AH990" i="5"/>
  <c r="AH988" i="5"/>
  <c r="AH986" i="5"/>
  <c r="AH984" i="5"/>
  <c r="AH982" i="5"/>
  <c r="AH980" i="5"/>
  <c r="AH978" i="5"/>
  <c r="AH976" i="5"/>
  <c r="AH974" i="5"/>
  <c r="AH972" i="5"/>
  <c r="AH970" i="5"/>
  <c r="AH968" i="5"/>
  <c r="AH966" i="5"/>
  <c r="AH964" i="5"/>
  <c r="AH962" i="5"/>
  <c r="AH960" i="5"/>
  <c r="AH958" i="5"/>
  <c r="AH956" i="5"/>
  <c r="AH954" i="5"/>
  <c r="AH952" i="5"/>
  <c r="AH950" i="5"/>
  <c r="AH948" i="5"/>
  <c r="AH946" i="5"/>
  <c r="AH944" i="5"/>
  <c r="AH942" i="5"/>
  <c r="AH940" i="5"/>
  <c r="AH938" i="5"/>
  <c r="AH936" i="5"/>
  <c r="AH934" i="5"/>
  <c r="AH932" i="5"/>
  <c r="AH930" i="5"/>
  <c r="AH928" i="5"/>
  <c r="AH926" i="5"/>
  <c r="AH924" i="5"/>
  <c r="AH922" i="5"/>
  <c r="AH920" i="5"/>
  <c r="AH918" i="5"/>
  <c r="AH916" i="5"/>
  <c r="AH914" i="5"/>
  <c r="AH912" i="5"/>
  <c r="AH910" i="5"/>
  <c r="AH908" i="5"/>
  <c r="AH906" i="5"/>
  <c r="AH904" i="5"/>
  <c r="AH902" i="5"/>
  <c r="AH900" i="5"/>
  <c r="AH898" i="5"/>
  <c r="AH896" i="5"/>
  <c r="AH894" i="5"/>
  <c r="AH892" i="5"/>
  <c r="AH890" i="5"/>
  <c r="AH888" i="5"/>
  <c r="AH886" i="5"/>
  <c r="AH884" i="5"/>
  <c r="AH882" i="5"/>
  <c r="AH880" i="5"/>
  <c r="AH878" i="5"/>
  <c r="AH876" i="5"/>
  <c r="AH874" i="5"/>
  <c r="AH872" i="5"/>
  <c r="AH870" i="5"/>
  <c r="AH868" i="5"/>
  <c r="AH866" i="5"/>
  <c r="AH864" i="5"/>
  <c r="AH862" i="5"/>
  <c r="AH860" i="5"/>
  <c r="AH858" i="5"/>
  <c r="AH856" i="5"/>
  <c r="AH854" i="5"/>
  <c r="AH852" i="5"/>
  <c r="AH850" i="5"/>
  <c r="AH848" i="5"/>
  <c r="AH846" i="5"/>
  <c r="AH844" i="5"/>
  <c r="AH842" i="5"/>
  <c r="AH840" i="5"/>
  <c r="AH838" i="5"/>
  <c r="AH836" i="5"/>
  <c r="AH834" i="5"/>
  <c r="AH832" i="5"/>
  <c r="AH830" i="5"/>
  <c r="AH828" i="5"/>
  <c r="AH826" i="5"/>
  <c r="AH824" i="5"/>
  <c r="AH822" i="5"/>
  <c r="AH820" i="5"/>
  <c r="AH818" i="5"/>
  <c r="AH816" i="5"/>
  <c r="AH814" i="5"/>
  <c r="AH812" i="5"/>
  <c r="AH810" i="5"/>
  <c r="AH808" i="5"/>
  <c r="AH806" i="5"/>
  <c r="AH804" i="5"/>
  <c r="AH802" i="5"/>
  <c r="AH800" i="5"/>
  <c r="AH798" i="5"/>
  <c r="AH796" i="5"/>
  <c r="AH794" i="5"/>
  <c r="AH792" i="5"/>
  <c r="AH790" i="5"/>
  <c r="AH788" i="5"/>
  <c r="AH786" i="5"/>
  <c r="AH784" i="5"/>
  <c r="AH782" i="5"/>
  <c r="AH780" i="5"/>
  <c r="AH778" i="5"/>
  <c r="AH776" i="5"/>
  <c r="AH774" i="5"/>
  <c r="AH772" i="5"/>
  <c r="AH770" i="5"/>
  <c r="AH768" i="5"/>
  <c r="AH766" i="5"/>
  <c r="AH764" i="5"/>
  <c r="AH762" i="5"/>
  <c r="AH760" i="5"/>
  <c r="AH758" i="5"/>
  <c r="AH756" i="5"/>
  <c r="AH754" i="5"/>
  <c r="AH752" i="5"/>
  <c r="AH750" i="5"/>
  <c r="AH748" i="5"/>
  <c r="AH746" i="5"/>
  <c r="AH744" i="5"/>
  <c r="AH742" i="5"/>
  <c r="AH740" i="5"/>
  <c r="AH738" i="5"/>
  <c r="AH736" i="5"/>
  <c r="AH734" i="5"/>
  <c r="AH732" i="5"/>
  <c r="AH730" i="5"/>
  <c r="AH728" i="5"/>
  <c r="AH726" i="5"/>
  <c r="AH724" i="5"/>
  <c r="AH722" i="5"/>
  <c r="AH720" i="5"/>
  <c r="AH718" i="5"/>
  <c r="AH716" i="5"/>
  <c r="AH714" i="5"/>
  <c r="AH712" i="5"/>
  <c r="AH710" i="5"/>
  <c r="AH708" i="5"/>
  <c r="AH706" i="5"/>
  <c r="AH704" i="5"/>
  <c r="AH702" i="5"/>
  <c r="AH700" i="5"/>
  <c r="AH698" i="5"/>
  <c r="AH696" i="5"/>
  <c r="AH694" i="5"/>
  <c r="AH692" i="5"/>
  <c r="AH690" i="5"/>
  <c r="AH688" i="5"/>
  <c r="AH686" i="5"/>
  <c r="AH684" i="5"/>
  <c r="AH682" i="5"/>
  <c r="AH680" i="5"/>
  <c r="AH678" i="5"/>
  <c r="AH676" i="5"/>
  <c r="AH674" i="5"/>
  <c r="AH672" i="5"/>
  <c r="AH670" i="5"/>
  <c r="AH668" i="5"/>
  <c r="AH666" i="5"/>
  <c r="AH664" i="5"/>
  <c r="AH662" i="5"/>
  <c r="AH660" i="5"/>
  <c r="AH658" i="5"/>
  <c r="AH656" i="5"/>
  <c r="AH654" i="5"/>
  <c r="AH652" i="5"/>
  <c r="AH650" i="5"/>
  <c r="AH648" i="5"/>
  <c r="AH646" i="5"/>
  <c r="AH644" i="5"/>
  <c r="AH642" i="5"/>
  <c r="AH640" i="5"/>
  <c r="AH638" i="5"/>
  <c r="AH636" i="5"/>
  <c r="AH634" i="5"/>
  <c r="AH632" i="5"/>
  <c r="AH630" i="5"/>
  <c r="AH628" i="5"/>
  <c r="AH626" i="5"/>
  <c r="AH624" i="5"/>
  <c r="AH622" i="5"/>
  <c r="AH620" i="5"/>
  <c r="AH618" i="5"/>
  <c r="AH616" i="5"/>
  <c r="AH614" i="5"/>
  <c r="AH612" i="5"/>
  <c r="AH610" i="5"/>
  <c r="AH608" i="5"/>
  <c r="AH606" i="5"/>
  <c r="AH604" i="5"/>
  <c r="AH602" i="5"/>
  <c r="AH600" i="5"/>
  <c r="AH598" i="5"/>
  <c r="AH596" i="5"/>
  <c r="AH594" i="5"/>
  <c r="AH592" i="5"/>
  <c r="AH590" i="5"/>
  <c r="AH588" i="5"/>
  <c r="AH586" i="5"/>
  <c r="AH584" i="5"/>
  <c r="AH582" i="5"/>
  <c r="AH580" i="5"/>
  <c r="AH578" i="5"/>
  <c r="AH576" i="5"/>
  <c r="AH574" i="5"/>
  <c r="AH572" i="5"/>
  <c r="AH570" i="5"/>
  <c r="AH568" i="5"/>
  <c r="AH566" i="5"/>
  <c r="AH564" i="5"/>
  <c r="AH562" i="5"/>
  <c r="AH560" i="5"/>
  <c r="AH558" i="5"/>
  <c r="AH556" i="5"/>
  <c r="AH554" i="5"/>
  <c r="AH552" i="5"/>
  <c r="AH550" i="5"/>
  <c r="AH548" i="5"/>
  <c r="AH546" i="5"/>
  <c r="AH544" i="5"/>
  <c r="AH542" i="5"/>
  <c r="AH540" i="5"/>
  <c r="AH538" i="5"/>
  <c r="AH536" i="5"/>
  <c r="AH534" i="5"/>
  <c r="AH532" i="5"/>
  <c r="AH530" i="5"/>
  <c r="AH528" i="5"/>
  <c r="AH526" i="5"/>
  <c r="AH524" i="5"/>
  <c r="AH522" i="5"/>
  <c r="AH520" i="5"/>
  <c r="AH518" i="5"/>
  <c r="AH516" i="5"/>
  <c r="AH514" i="5"/>
  <c r="AH512" i="5"/>
  <c r="AH510" i="5"/>
  <c r="AH508" i="5"/>
  <c r="AH506" i="5"/>
  <c r="AH504" i="5"/>
  <c r="AH502" i="5"/>
  <c r="AH500" i="5"/>
  <c r="AH498" i="5"/>
  <c r="AH496" i="5"/>
  <c r="AH494" i="5"/>
  <c r="AH492" i="5"/>
  <c r="AH490" i="5"/>
  <c r="AH488" i="5"/>
  <c r="AH486" i="5"/>
  <c r="AH484" i="5"/>
  <c r="AH482" i="5"/>
  <c r="AH480" i="5"/>
  <c r="AH478" i="5"/>
  <c r="AH476" i="5"/>
  <c r="AH474" i="5"/>
  <c r="AH472" i="5"/>
  <c r="AH470" i="5"/>
  <c r="AH468" i="5"/>
  <c r="AH466" i="5"/>
  <c r="AH464" i="5"/>
  <c r="AH462" i="5"/>
  <c r="AH460" i="5"/>
  <c r="AH458" i="5"/>
  <c r="AH456" i="5"/>
  <c r="AH454" i="5"/>
  <c r="AH452" i="5"/>
  <c r="AH450" i="5"/>
  <c r="AH448" i="5"/>
  <c r="AH446" i="5"/>
  <c r="AH444" i="5"/>
  <c r="AH442" i="5"/>
  <c r="AH440" i="5"/>
  <c r="AH438" i="5"/>
  <c r="AH436" i="5"/>
  <c r="AH434" i="5"/>
  <c r="AH432" i="5"/>
  <c r="AH430" i="5"/>
  <c r="AH428" i="5"/>
  <c r="AH426" i="5"/>
  <c r="AH424" i="5"/>
  <c r="AH422" i="5"/>
  <c r="AH420" i="5"/>
  <c r="AH418" i="5"/>
  <c r="AH416" i="5"/>
  <c r="AH414" i="5"/>
  <c r="AH412" i="5"/>
  <c r="AH410" i="5"/>
  <c r="AH408" i="5"/>
  <c r="AH406" i="5"/>
  <c r="AH404" i="5"/>
  <c r="AH402" i="5"/>
  <c r="AH400" i="5"/>
  <c r="AH398" i="5"/>
  <c r="AH396" i="5"/>
  <c r="AH394" i="5"/>
  <c r="AH392" i="5"/>
  <c r="AH390" i="5"/>
  <c r="AH388" i="5"/>
  <c r="AH386" i="5"/>
  <c r="AH384" i="5"/>
  <c r="AH382" i="5"/>
  <c r="AH380" i="5"/>
  <c r="AH378" i="5"/>
  <c r="AH376" i="5"/>
  <c r="AH374" i="5"/>
  <c r="AH372" i="5"/>
  <c r="AH370" i="5"/>
  <c r="AH368" i="5"/>
  <c r="AH366" i="5"/>
  <c r="AH364" i="5"/>
  <c r="AH362" i="5"/>
  <c r="AH360" i="5"/>
  <c r="AH358" i="5"/>
  <c r="AH356" i="5"/>
  <c r="AH354" i="5"/>
  <c r="AH352" i="5"/>
  <c r="AH350" i="5"/>
  <c r="AH348" i="5"/>
  <c r="AH346" i="5"/>
  <c r="AH344" i="5"/>
  <c r="AH342" i="5"/>
  <c r="AH340" i="5"/>
  <c r="AH338" i="5"/>
  <c r="AH336" i="5"/>
  <c r="AH334" i="5"/>
  <c r="AH332" i="5"/>
  <c r="AH330" i="5"/>
  <c r="AH328" i="5"/>
  <c r="AH326" i="5"/>
  <c r="AH324" i="5"/>
  <c r="AH322" i="5"/>
  <c r="AH320" i="5"/>
  <c r="AH318" i="5"/>
  <c r="AH316" i="5"/>
  <c r="AH314" i="5"/>
  <c r="AH312" i="5"/>
  <c r="AH310" i="5"/>
  <c r="AH308" i="5"/>
  <c r="AH306" i="5"/>
  <c r="AH304" i="5"/>
  <c r="AH302" i="5"/>
  <c r="AH300" i="5"/>
  <c r="AH298" i="5"/>
  <c r="AH296" i="5"/>
  <c r="AH294" i="5"/>
  <c r="AH292" i="5"/>
  <c r="AH290" i="5"/>
  <c r="AH288" i="5"/>
  <c r="AH286" i="5"/>
  <c r="AH284" i="5"/>
  <c r="AH282" i="5"/>
  <c r="AH280" i="5"/>
  <c r="AH278" i="5"/>
  <c r="AH276" i="5"/>
  <c r="AH274" i="5"/>
  <c r="AH272" i="5"/>
  <c r="AH270" i="5"/>
  <c r="AH268" i="5"/>
  <c r="AH266" i="5"/>
  <c r="AH264" i="5"/>
  <c r="AH262" i="5"/>
  <c r="AH260" i="5"/>
  <c r="AH258" i="5"/>
  <c r="AH256" i="5"/>
  <c r="AH254" i="5"/>
  <c r="AH252" i="5"/>
  <c r="AH250" i="5"/>
  <c r="AH248" i="5"/>
  <c r="AH246" i="5"/>
  <c r="AH244" i="5"/>
  <c r="AH242" i="5"/>
  <c r="AH240" i="5"/>
  <c r="AH238" i="5"/>
  <c r="AH236" i="5"/>
  <c r="AH234" i="5"/>
  <c r="AH232" i="5"/>
  <c r="AH230" i="5"/>
  <c r="AH228" i="5"/>
  <c r="AH226" i="5"/>
  <c r="AH224" i="5"/>
  <c r="AH222" i="5"/>
  <c r="AH220" i="5"/>
  <c r="AH218" i="5"/>
  <c r="AH216" i="5"/>
  <c r="AH214" i="5"/>
  <c r="AH212" i="5"/>
  <c r="AH210" i="5"/>
  <c r="AH208" i="5"/>
  <c r="AH206" i="5"/>
  <c r="AH204" i="5"/>
  <c r="AH202" i="5"/>
  <c r="AH200" i="5"/>
  <c r="AH198" i="5"/>
  <c r="AH196" i="5"/>
  <c r="AH194" i="5"/>
  <c r="AH192" i="5"/>
  <c r="AH190" i="5"/>
  <c r="AH188" i="5"/>
  <c r="AH186" i="5"/>
  <c r="AH184" i="5"/>
  <c r="AH182" i="5"/>
  <c r="AH180" i="5"/>
  <c r="AH178" i="5"/>
  <c r="AH176" i="5"/>
  <c r="AH174" i="5"/>
  <c r="AH172" i="5"/>
  <c r="AH170" i="5"/>
  <c r="AH168" i="5"/>
  <c r="AH166" i="5"/>
  <c r="AH164" i="5"/>
  <c r="AH162" i="5"/>
  <c r="AH160" i="5"/>
  <c r="AH158" i="5"/>
  <c r="AH156" i="5"/>
  <c r="AH154" i="5"/>
  <c r="AH152" i="5"/>
  <c r="AH150" i="5"/>
  <c r="AH148" i="5"/>
  <c r="AH146" i="5"/>
  <c r="AH144" i="5"/>
  <c r="AH142" i="5"/>
  <c r="AH140" i="5"/>
  <c r="AH138" i="5"/>
  <c r="AH136" i="5"/>
  <c r="AH134" i="5"/>
  <c r="AH132" i="5"/>
  <c r="AH130" i="5"/>
  <c r="AH128" i="5"/>
  <c r="AH126" i="5"/>
  <c r="AH124" i="5"/>
  <c r="AH122" i="5"/>
  <c r="AH120" i="5"/>
  <c r="AH118" i="5"/>
  <c r="AH116" i="5"/>
  <c r="AH114" i="5"/>
  <c r="AH112" i="5"/>
  <c r="AH110" i="5"/>
  <c r="AH108" i="5"/>
  <c r="AH106" i="5"/>
  <c r="AH104" i="5"/>
  <c r="AH102" i="5"/>
  <c r="AH100" i="5"/>
  <c r="AH98" i="5"/>
  <c r="AH96" i="5"/>
  <c r="AH94" i="5"/>
  <c r="AH92" i="5"/>
  <c r="AH90" i="5"/>
  <c r="AH88" i="5"/>
  <c r="AH86" i="5"/>
  <c r="AH84" i="5"/>
  <c r="AH82" i="5"/>
  <c r="AH80" i="5"/>
  <c r="AH78" i="5"/>
  <c r="AH76" i="5"/>
  <c r="AH74" i="5"/>
  <c r="AH72" i="5"/>
  <c r="AH70" i="5"/>
  <c r="AH68" i="5"/>
  <c r="AH66" i="5"/>
  <c r="AH64" i="5"/>
  <c r="AH62" i="5"/>
  <c r="AH60" i="5"/>
  <c r="AH58" i="5"/>
  <c r="AH56" i="5"/>
  <c r="AH54" i="5"/>
  <c r="AH52" i="5"/>
  <c r="AH50" i="5"/>
  <c r="AH2382" i="5"/>
  <c r="W2382" i="5" s="1"/>
  <c r="AH2380" i="5"/>
  <c r="W2380" i="5" s="1"/>
  <c r="AH2378" i="5"/>
  <c r="W2378" i="5" s="1"/>
  <c r="AH2376" i="5"/>
  <c r="W2376" i="5" s="1"/>
  <c r="AH2374" i="5"/>
  <c r="W2374" i="5" s="1"/>
  <c r="AH2372" i="5"/>
  <c r="W2372" i="5" s="1"/>
  <c r="AH2370" i="5"/>
  <c r="W2370" i="5" s="1"/>
  <c r="AH2368" i="5"/>
  <c r="W2368" i="5" s="1"/>
  <c r="AH2366" i="5"/>
  <c r="W2366" i="5" s="1"/>
  <c r="AH2364" i="5"/>
  <c r="W2364" i="5" s="1"/>
  <c r="AH2362" i="5"/>
  <c r="W2362" i="5" s="1"/>
  <c r="AH2360" i="5"/>
  <c r="W2360" i="5" s="1"/>
  <c r="AH2358" i="5"/>
  <c r="W2358" i="5" s="1"/>
  <c r="AH2356" i="5"/>
  <c r="W2356" i="5" s="1"/>
  <c r="AH2354" i="5"/>
  <c r="W2354" i="5" s="1"/>
  <c r="AH2352" i="5"/>
  <c r="W2352" i="5" s="1"/>
  <c r="AH2350" i="5"/>
  <c r="W2350" i="5" s="1"/>
  <c r="AH2348" i="5"/>
  <c r="W2348" i="5" s="1"/>
  <c r="AH2346" i="5"/>
  <c r="W2346" i="5" s="1"/>
  <c r="AH2344" i="5"/>
  <c r="W2344" i="5" s="1"/>
  <c r="AH2342" i="5"/>
  <c r="W2342" i="5" s="1"/>
  <c r="AH2340" i="5"/>
  <c r="W2340" i="5" s="1"/>
  <c r="AH2338" i="5"/>
  <c r="W2338" i="5" s="1"/>
  <c r="AH2336" i="5"/>
  <c r="W2336" i="5" s="1"/>
  <c r="AH2334" i="5"/>
  <c r="W2334" i="5" s="1"/>
  <c r="AH2332" i="5"/>
  <c r="W2332" i="5" s="1"/>
  <c r="AH2330" i="5"/>
  <c r="W2330" i="5" s="1"/>
  <c r="AH2328" i="5"/>
  <c r="W2328" i="5" s="1"/>
  <c r="AH2326" i="5"/>
  <c r="W2326" i="5" s="1"/>
  <c r="AH2324" i="5"/>
  <c r="W2324" i="5" s="1"/>
  <c r="AH2322" i="5"/>
  <c r="W2322" i="5" s="1"/>
  <c r="AH2320" i="5"/>
  <c r="W2320" i="5" s="1"/>
  <c r="AH2318" i="5"/>
  <c r="W2318" i="5" s="1"/>
  <c r="AH2316" i="5"/>
  <c r="W2316" i="5" s="1"/>
  <c r="AH2314" i="5"/>
  <c r="W2314" i="5" s="1"/>
  <c r="AH2312" i="5"/>
  <c r="W2312" i="5" s="1"/>
  <c r="AH2310" i="5"/>
  <c r="W2310" i="5" s="1"/>
  <c r="AH2308" i="5"/>
  <c r="W2308" i="5" s="1"/>
  <c r="AH2306" i="5"/>
  <c r="W2306" i="5" s="1"/>
  <c r="AH2304" i="5"/>
  <c r="W2304" i="5" s="1"/>
  <c r="AH2302" i="5"/>
  <c r="W2302" i="5" s="1"/>
  <c r="AH2300" i="5"/>
  <c r="W2300" i="5" s="1"/>
  <c r="AH2298" i="5"/>
  <c r="W2298" i="5" s="1"/>
  <c r="AH2296" i="5"/>
  <c r="W2296" i="5" s="1"/>
  <c r="AH2294" i="5"/>
  <c r="W2294" i="5" s="1"/>
  <c r="AH2292" i="5"/>
  <c r="W2292" i="5" s="1"/>
  <c r="AH2290" i="5"/>
  <c r="W2290" i="5" s="1"/>
  <c r="AH2288" i="5"/>
  <c r="W2288" i="5" s="1"/>
  <c r="AH2286" i="5"/>
  <c r="W2286" i="5" s="1"/>
  <c r="AH2284" i="5"/>
  <c r="W2284" i="5" s="1"/>
  <c r="AH2282" i="5"/>
  <c r="W2282" i="5" s="1"/>
  <c r="AH2280" i="5"/>
  <c r="W2280" i="5" s="1"/>
  <c r="AH2278" i="5"/>
  <c r="W2278" i="5" s="1"/>
  <c r="AH2276" i="5"/>
  <c r="W2276" i="5" s="1"/>
  <c r="AH2274" i="5"/>
  <c r="W2274" i="5" s="1"/>
  <c r="AH2272" i="5"/>
  <c r="W2272" i="5" s="1"/>
  <c r="AH2270" i="5"/>
  <c r="W2270" i="5" s="1"/>
  <c r="AH2268" i="5"/>
  <c r="W2268" i="5" s="1"/>
  <c r="AH2266" i="5"/>
  <c r="W2266" i="5" s="1"/>
  <c r="AH2264" i="5"/>
  <c r="W2264" i="5" s="1"/>
  <c r="AH2262" i="5"/>
  <c r="W2262" i="5" s="1"/>
  <c r="AH2260" i="5"/>
  <c r="W2260" i="5" s="1"/>
  <c r="AH2258" i="5"/>
  <c r="W2258" i="5" s="1"/>
  <c r="AH2256" i="5"/>
  <c r="W2256" i="5" s="1"/>
  <c r="AH2254" i="5"/>
  <c r="W2254" i="5" s="1"/>
  <c r="AH2252" i="5"/>
  <c r="W2252" i="5" s="1"/>
  <c r="AH2250" i="5"/>
  <c r="W2250" i="5" s="1"/>
  <c r="AH2248" i="5"/>
  <c r="W2248" i="5" s="1"/>
  <c r="AH2246" i="5"/>
  <c r="W2246" i="5" s="1"/>
  <c r="AH2244" i="5"/>
  <c r="W2244" i="5" s="1"/>
  <c r="AH2242" i="5"/>
  <c r="W2242" i="5" s="1"/>
  <c r="AH2240" i="5"/>
  <c r="W2240" i="5" s="1"/>
  <c r="AH2238" i="5"/>
  <c r="W2238" i="5" s="1"/>
  <c r="AH2236" i="5"/>
  <c r="W2236" i="5" s="1"/>
  <c r="AH2234" i="5"/>
  <c r="W2234" i="5" s="1"/>
  <c r="AH2232" i="5"/>
  <c r="W2232" i="5" s="1"/>
  <c r="AH2230" i="5"/>
  <c r="W2230" i="5" s="1"/>
  <c r="AH2228" i="5"/>
  <c r="W2228" i="5" s="1"/>
  <c r="AH2226" i="5"/>
  <c r="W2226" i="5" s="1"/>
  <c r="AH2224" i="5"/>
  <c r="W2224" i="5" s="1"/>
  <c r="AH2222" i="5"/>
  <c r="W2222" i="5" s="1"/>
  <c r="AH2220" i="5"/>
  <c r="W2220" i="5" s="1"/>
  <c r="AH2218" i="5"/>
  <c r="W2218" i="5" s="1"/>
  <c r="AH2216" i="5"/>
  <c r="W2216" i="5" s="1"/>
  <c r="AH2214" i="5"/>
  <c r="W2214" i="5" s="1"/>
  <c r="AH2212" i="5"/>
  <c r="W2212" i="5" s="1"/>
  <c r="AH2210" i="5"/>
  <c r="W2210" i="5" s="1"/>
  <c r="AH2208" i="5"/>
  <c r="W2208" i="5" s="1"/>
  <c r="AH2206" i="5"/>
  <c r="W2206" i="5" s="1"/>
  <c r="AH2204" i="5"/>
  <c r="W2204" i="5" s="1"/>
  <c r="AH2202" i="5"/>
  <c r="W2202" i="5" s="1"/>
  <c r="AH2200" i="5"/>
  <c r="W2200" i="5" s="1"/>
  <c r="AH2198" i="5"/>
  <c r="W2198" i="5" s="1"/>
  <c r="AH2196" i="5"/>
  <c r="W2196" i="5" s="1"/>
  <c r="AH2194" i="5"/>
  <c r="W2194" i="5" s="1"/>
  <c r="AH2192" i="5"/>
  <c r="W2192" i="5" s="1"/>
  <c r="AH2190" i="5"/>
  <c r="W2190" i="5" s="1"/>
  <c r="AH2188" i="5"/>
  <c r="W2188" i="5" s="1"/>
  <c r="AH2186" i="5"/>
  <c r="W2186" i="5" s="1"/>
  <c r="AH2184" i="5"/>
  <c r="W2184" i="5" s="1"/>
  <c r="AH2182" i="5"/>
  <c r="W2182" i="5" s="1"/>
  <c r="AH2180" i="5"/>
  <c r="W2180" i="5" s="1"/>
  <c r="AH2178" i="5"/>
  <c r="W2178" i="5" s="1"/>
  <c r="AH2176" i="5"/>
  <c r="W2176" i="5" s="1"/>
  <c r="AH2174" i="5"/>
  <c r="W2174" i="5" s="1"/>
  <c r="AH2172" i="5"/>
  <c r="W2172" i="5" s="1"/>
  <c r="AH2170" i="5"/>
  <c r="W2170" i="5" s="1"/>
  <c r="AH2168" i="5"/>
  <c r="W2168" i="5" s="1"/>
  <c r="AH2166" i="5"/>
  <c r="W2166" i="5" s="1"/>
  <c r="AH2164" i="5"/>
  <c r="W2164" i="5" s="1"/>
  <c r="AH2162" i="5"/>
  <c r="W2162" i="5" s="1"/>
  <c r="AH2160" i="5"/>
  <c r="W2160" i="5" s="1"/>
  <c r="AH2158" i="5"/>
  <c r="W2158" i="5" s="1"/>
  <c r="AH2156" i="5"/>
  <c r="W2156" i="5" s="1"/>
  <c r="AH2154" i="5"/>
  <c r="W2154" i="5" s="1"/>
  <c r="AH2152" i="5"/>
  <c r="W2152" i="5" s="1"/>
  <c r="AH2150" i="5"/>
  <c r="W2150" i="5" s="1"/>
  <c r="AH2148" i="5"/>
  <c r="W2148" i="5" s="1"/>
  <c r="AH2146" i="5"/>
  <c r="W2146" i="5" s="1"/>
  <c r="AH2144" i="5"/>
  <c r="W2144" i="5" s="1"/>
  <c r="AH2142" i="5"/>
  <c r="W2142" i="5" s="1"/>
  <c r="AH2140" i="5"/>
  <c r="W2140" i="5" s="1"/>
  <c r="AH2138" i="5"/>
  <c r="W2138" i="5" s="1"/>
  <c r="AH2136" i="5"/>
  <c r="W2136" i="5" s="1"/>
  <c r="AH2134" i="5"/>
  <c r="W2134" i="5" s="1"/>
  <c r="AH2132" i="5"/>
  <c r="W2132" i="5" s="1"/>
  <c r="AH2130" i="5"/>
  <c r="W2130" i="5" s="1"/>
  <c r="AH2128" i="5"/>
  <c r="W2128" i="5" s="1"/>
  <c r="AH2126" i="5"/>
  <c r="W2126" i="5" s="1"/>
  <c r="AH2124" i="5"/>
  <c r="W2124" i="5" s="1"/>
  <c r="AH2122" i="5"/>
  <c r="W2122" i="5" s="1"/>
  <c r="AH2120" i="5"/>
  <c r="W2120" i="5" s="1"/>
  <c r="AH2118" i="5"/>
  <c r="W2118" i="5" s="1"/>
  <c r="AH2116" i="5"/>
  <c r="W2116" i="5" s="1"/>
  <c r="AH2114" i="5"/>
  <c r="W2114" i="5" s="1"/>
  <c r="AH2112" i="5"/>
  <c r="W2112" i="5" s="1"/>
  <c r="AH2110" i="5"/>
  <c r="W2110" i="5" s="1"/>
  <c r="AH2108" i="5"/>
  <c r="W2108" i="5" s="1"/>
  <c r="AH2106" i="5"/>
  <c r="W2106" i="5" s="1"/>
  <c r="AH2104" i="5"/>
  <c r="W2104" i="5" s="1"/>
  <c r="AH2102" i="5"/>
  <c r="W2102" i="5" s="1"/>
  <c r="AH2100" i="5"/>
  <c r="W2100" i="5" s="1"/>
  <c r="AH2098" i="5"/>
  <c r="W2098" i="5" s="1"/>
  <c r="AH2096" i="5"/>
  <c r="W2096" i="5" s="1"/>
  <c r="AH2094" i="5"/>
  <c r="W2094" i="5" s="1"/>
  <c r="AH2092" i="5"/>
  <c r="W2092" i="5" s="1"/>
  <c r="AH2090" i="5"/>
  <c r="W2090" i="5" s="1"/>
  <c r="AH2088" i="5"/>
  <c r="W2088" i="5" s="1"/>
  <c r="AH2086" i="5"/>
  <c r="W2086" i="5" s="1"/>
  <c r="AH2084" i="5"/>
  <c r="W2084" i="5" s="1"/>
  <c r="AH2082" i="5"/>
  <c r="W2082" i="5" s="1"/>
  <c r="AH2080" i="5"/>
  <c r="W2080" i="5" s="1"/>
  <c r="AH2078" i="5"/>
  <c r="W2078" i="5" s="1"/>
  <c r="AH2076" i="5"/>
  <c r="W2076" i="5" s="1"/>
  <c r="AH2074" i="5"/>
  <c r="W2074" i="5" s="1"/>
  <c r="AH2072" i="5"/>
  <c r="W2072" i="5" s="1"/>
  <c r="AH2070" i="5"/>
  <c r="W2070" i="5" s="1"/>
  <c r="AH2068" i="5"/>
  <c r="W2068" i="5" s="1"/>
  <c r="AH2066" i="5"/>
  <c r="W2066" i="5" s="1"/>
  <c r="AH2064" i="5"/>
  <c r="W2064" i="5" s="1"/>
  <c r="AH2062" i="5"/>
  <c r="W2062" i="5" s="1"/>
  <c r="AH2060" i="5"/>
  <c r="W2060" i="5" s="1"/>
  <c r="AH2058" i="5"/>
  <c r="W2058" i="5" s="1"/>
  <c r="AH2056" i="5"/>
  <c r="W2056" i="5" s="1"/>
  <c r="AH2054" i="5"/>
  <c r="W2054" i="5" s="1"/>
  <c r="AH2052" i="5"/>
  <c r="W2052" i="5" s="1"/>
  <c r="AH2050" i="5"/>
  <c r="W2050" i="5" s="1"/>
  <c r="AH2048" i="5"/>
  <c r="W2048" i="5" s="1"/>
  <c r="AH2046" i="5"/>
  <c r="W2046" i="5" s="1"/>
  <c r="AH2044" i="5"/>
  <c r="W2044" i="5" s="1"/>
  <c r="AH2042" i="5"/>
  <c r="W2042" i="5" s="1"/>
  <c r="AH2040" i="5"/>
  <c r="W2040" i="5" s="1"/>
  <c r="AH2038" i="5"/>
  <c r="W2038" i="5" s="1"/>
  <c r="AH2036" i="5"/>
  <c r="W2036" i="5" s="1"/>
  <c r="AH2034" i="5"/>
  <c r="W2034" i="5" s="1"/>
  <c r="AH2032" i="5"/>
  <c r="W2032" i="5" s="1"/>
  <c r="AH2030" i="5"/>
  <c r="W2030" i="5" s="1"/>
  <c r="AH2028" i="5"/>
  <c r="W2028" i="5" s="1"/>
  <c r="AH2026" i="5"/>
  <c r="W2026" i="5" s="1"/>
  <c r="AH2024" i="5"/>
  <c r="W2024" i="5" s="1"/>
  <c r="AH2022" i="5"/>
  <c r="W2022" i="5" s="1"/>
  <c r="AH2020" i="5"/>
  <c r="W2020" i="5" s="1"/>
  <c r="AH2018" i="5"/>
  <c r="W2018" i="5" s="1"/>
  <c r="AH2016" i="5"/>
  <c r="W2016" i="5" s="1"/>
  <c r="AH2014" i="5"/>
  <c r="W2014" i="5" s="1"/>
  <c r="AH2012" i="5"/>
  <c r="W2012" i="5" s="1"/>
  <c r="AH2010" i="5"/>
  <c r="W2010" i="5" s="1"/>
  <c r="AH2008" i="5"/>
  <c r="W2008" i="5" s="1"/>
  <c r="AH2006" i="5"/>
  <c r="W2006" i="5" s="1"/>
  <c r="AH2004" i="5"/>
  <c r="W2004" i="5" s="1"/>
  <c r="AH2002" i="5"/>
  <c r="W2002" i="5" s="1"/>
  <c r="AH2000" i="5"/>
  <c r="W2000" i="5" s="1"/>
  <c r="AH1998" i="5"/>
  <c r="W1998" i="5" s="1"/>
  <c r="AH1996" i="5"/>
  <c r="W1996" i="5" s="1"/>
  <c r="AH1994" i="5"/>
  <c r="W1994" i="5" s="1"/>
  <c r="AH1992" i="5"/>
  <c r="W1992" i="5" s="1"/>
  <c r="AH1990" i="5"/>
  <c r="W1990" i="5" s="1"/>
  <c r="AH1988" i="5"/>
  <c r="W1988" i="5" s="1"/>
  <c r="AH1986" i="5"/>
  <c r="W1986" i="5" s="1"/>
  <c r="AH1984" i="5"/>
  <c r="W1984" i="5" s="1"/>
  <c r="AH1982" i="5"/>
  <c r="W1982" i="5" s="1"/>
  <c r="AH1980" i="5"/>
  <c r="W1980" i="5" s="1"/>
  <c r="AH1978" i="5"/>
  <c r="W1978" i="5" s="1"/>
  <c r="AH1976" i="5"/>
  <c r="W1976" i="5" s="1"/>
  <c r="AH1974" i="5"/>
  <c r="W1974" i="5" s="1"/>
  <c r="AH1972" i="5"/>
  <c r="W1972" i="5" s="1"/>
  <c r="AH1970" i="5"/>
  <c r="W1970" i="5" s="1"/>
  <c r="AH1968" i="5"/>
  <c r="W1968" i="5" s="1"/>
  <c r="AH1966" i="5"/>
  <c r="W1966" i="5" s="1"/>
  <c r="AH1964" i="5"/>
  <c r="W1964" i="5" s="1"/>
  <c r="AH1962" i="5"/>
  <c r="W1962" i="5" s="1"/>
  <c r="AH1960" i="5"/>
  <c r="W1960" i="5" s="1"/>
  <c r="AH1958" i="5"/>
  <c r="W1958" i="5" s="1"/>
  <c r="AH1956" i="5"/>
  <c r="W1956" i="5" s="1"/>
  <c r="AH1954" i="5"/>
  <c r="W1954" i="5" s="1"/>
  <c r="AH1952" i="5"/>
  <c r="W1952" i="5" s="1"/>
  <c r="AH1950" i="5"/>
  <c r="W1950" i="5" s="1"/>
  <c r="AH1948" i="5"/>
  <c r="W1948" i="5" s="1"/>
  <c r="AH1946" i="5"/>
  <c r="W1946" i="5" s="1"/>
  <c r="AH1944" i="5"/>
  <c r="W1944" i="5" s="1"/>
  <c r="AH1942" i="5"/>
  <c r="W1942" i="5" s="1"/>
  <c r="AH1940" i="5"/>
  <c r="W1940" i="5" s="1"/>
  <c r="AH1938" i="5"/>
  <c r="W1938" i="5" s="1"/>
  <c r="AH1936" i="5"/>
  <c r="W1936" i="5" s="1"/>
  <c r="AH1934" i="5"/>
  <c r="W1934" i="5" s="1"/>
  <c r="AH1932" i="5"/>
  <c r="W1932" i="5" s="1"/>
  <c r="AH1930" i="5"/>
  <c r="W1930" i="5" s="1"/>
  <c r="AH1928" i="5"/>
  <c r="W1928" i="5" s="1"/>
  <c r="AH1926" i="5"/>
  <c r="W1926" i="5" s="1"/>
  <c r="AH1924" i="5"/>
  <c r="W1924" i="5" s="1"/>
  <c r="AH1922" i="5"/>
  <c r="W1922" i="5" s="1"/>
  <c r="AH1920" i="5"/>
  <c r="W1920" i="5" s="1"/>
  <c r="AH1918" i="5"/>
  <c r="W1918" i="5" s="1"/>
  <c r="AH1916" i="5"/>
  <c r="W1916" i="5" s="1"/>
  <c r="AH1914" i="5"/>
  <c r="W1914" i="5" s="1"/>
  <c r="AH1912" i="5"/>
  <c r="W1912" i="5" s="1"/>
  <c r="AH1910" i="5"/>
  <c r="W1910" i="5" s="1"/>
  <c r="AH1908" i="5"/>
  <c r="W1908" i="5" s="1"/>
  <c r="AH1906" i="5"/>
  <c r="W1906" i="5" s="1"/>
  <c r="AH1904" i="5"/>
  <c r="W1904" i="5" s="1"/>
  <c r="AH1902" i="5"/>
  <c r="W1902" i="5" s="1"/>
  <c r="AH1900" i="5"/>
  <c r="W1900" i="5" s="1"/>
  <c r="AH1898" i="5"/>
  <c r="W1898" i="5" s="1"/>
  <c r="AH1896" i="5"/>
  <c r="W1896" i="5" s="1"/>
  <c r="AH1894" i="5"/>
  <c r="W1894" i="5" s="1"/>
  <c r="AH1892" i="5"/>
  <c r="W1892" i="5" s="1"/>
  <c r="AH1890" i="5"/>
  <c r="W1890" i="5" s="1"/>
  <c r="AH1888" i="5"/>
  <c r="W1888" i="5" s="1"/>
  <c r="AH1886" i="5"/>
  <c r="W1886" i="5" s="1"/>
  <c r="AH1884" i="5"/>
  <c r="W1884" i="5" s="1"/>
  <c r="AH1882" i="5"/>
  <c r="W1882" i="5" s="1"/>
  <c r="AH1880" i="5"/>
  <c r="W1880" i="5" s="1"/>
  <c r="AH1878" i="5"/>
  <c r="W1878" i="5" s="1"/>
  <c r="AH1876" i="5"/>
  <c r="W1876" i="5" s="1"/>
  <c r="AH1874" i="5"/>
  <c r="W1874" i="5" s="1"/>
  <c r="AH1872" i="5"/>
  <c r="W1872" i="5" s="1"/>
  <c r="AH1870" i="5"/>
  <c r="W1870" i="5" s="1"/>
  <c r="AH1868" i="5"/>
  <c r="W1868" i="5" s="1"/>
  <c r="AH1866" i="5"/>
  <c r="W1866" i="5" s="1"/>
  <c r="AH1864" i="5"/>
  <c r="W1864" i="5" s="1"/>
  <c r="AH1862" i="5"/>
  <c r="W1862" i="5" s="1"/>
  <c r="AH1860" i="5"/>
  <c r="W1860" i="5" s="1"/>
  <c r="AH1858" i="5"/>
  <c r="W1858" i="5" s="1"/>
  <c r="AH1856" i="5"/>
  <c r="W1856" i="5" s="1"/>
  <c r="AH1854" i="5"/>
  <c r="W1854" i="5" s="1"/>
  <c r="AH1852" i="5"/>
  <c r="W1852" i="5" s="1"/>
  <c r="AH1850" i="5"/>
  <c r="W1850" i="5" s="1"/>
  <c r="AH1848" i="5"/>
  <c r="W1848" i="5" s="1"/>
  <c r="AH1846" i="5"/>
  <c r="W1846" i="5" s="1"/>
  <c r="AH1844" i="5"/>
  <c r="W1844" i="5" s="1"/>
  <c r="AH1842" i="5"/>
  <c r="W1842" i="5" s="1"/>
  <c r="AH2383" i="5"/>
  <c r="W2383" i="5" s="1"/>
  <c r="AH2381" i="5"/>
  <c r="W2381" i="5" s="1"/>
  <c r="AH2379" i="5"/>
  <c r="W2379" i="5" s="1"/>
  <c r="AH2377" i="5"/>
  <c r="W2377" i="5" s="1"/>
  <c r="AH2375" i="5"/>
  <c r="W2375" i="5" s="1"/>
  <c r="AH2373" i="5"/>
  <c r="W2373" i="5" s="1"/>
  <c r="AH2371" i="5"/>
  <c r="W2371" i="5" s="1"/>
  <c r="AH2369" i="5"/>
  <c r="W2369" i="5" s="1"/>
  <c r="AH2367" i="5"/>
  <c r="W2367" i="5" s="1"/>
  <c r="AH2365" i="5"/>
  <c r="W2365" i="5" s="1"/>
  <c r="AH2363" i="5"/>
  <c r="W2363" i="5" s="1"/>
  <c r="AH2361" i="5"/>
  <c r="W2361" i="5" s="1"/>
  <c r="AH2359" i="5"/>
  <c r="W2359" i="5" s="1"/>
  <c r="AH2357" i="5"/>
  <c r="W2357" i="5" s="1"/>
  <c r="AH2355" i="5"/>
  <c r="W2355" i="5" s="1"/>
  <c r="AH2353" i="5"/>
  <c r="W2353" i="5" s="1"/>
  <c r="AH2351" i="5"/>
  <c r="W2351" i="5" s="1"/>
  <c r="AH2349" i="5"/>
  <c r="W2349" i="5" s="1"/>
  <c r="AH2347" i="5"/>
  <c r="W2347" i="5" s="1"/>
  <c r="AH2345" i="5"/>
  <c r="W2345" i="5" s="1"/>
  <c r="AH2343" i="5"/>
  <c r="W2343" i="5" s="1"/>
  <c r="AH2341" i="5"/>
  <c r="W2341" i="5" s="1"/>
  <c r="AH2339" i="5"/>
  <c r="W2339" i="5" s="1"/>
  <c r="AH2337" i="5"/>
  <c r="W2337" i="5" s="1"/>
  <c r="AH2335" i="5"/>
  <c r="W2335" i="5" s="1"/>
  <c r="AH2333" i="5"/>
  <c r="W2333" i="5" s="1"/>
  <c r="AH2331" i="5"/>
  <c r="W2331" i="5" s="1"/>
  <c r="AH2329" i="5"/>
  <c r="W2329" i="5" s="1"/>
  <c r="AH2327" i="5"/>
  <c r="W2327" i="5" s="1"/>
  <c r="AH2325" i="5"/>
  <c r="W2325" i="5" s="1"/>
  <c r="AH2323" i="5"/>
  <c r="W2323" i="5" s="1"/>
  <c r="AH2321" i="5"/>
  <c r="W2321" i="5" s="1"/>
  <c r="AH2319" i="5"/>
  <c r="W2319" i="5" s="1"/>
  <c r="AH2317" i="5"/>
  <c r="W2317" i="5" s="1"/>
  <c r="AH2315" i="5"/>
  <c r="W2315" i="5" s="1"/>
  <c r="AH2313" i="5"/>
  <c r="W2313" i="5" s="1"/>
  <c r="AH2311" i="5"/>
  <c r="W2311" i="5" s="1"/>
  <c r="AH2309" i="5"/>
  <c r="W2309" i="5" s="1"/>
  <c r="AH2307" i="5"/>
  <c r="W2307" i="5" s="1"/>
  <c r="AH2305" i="5"/>
  <c r="W2305" i="5" s="1"/>
  <c r="AH2303" i="5"/>
  <c r="W2303" i="5" s="1"/>
  <c r="AH2301" i="5"/>
  <c r="W2301" i="5" s="1"/>
  <c r="AH2299" i="5"/>
  <c r="W2299" i="5" s="1"/>
  <c r="AH2297" i="5"/>
  <c r="W2297" i="5" s="1"/>
  <c r="AH2295" i="5"/>
  <c r="W2295" i="5" s="1"/>
  <c r="AH2293" i="5"/>
  <c r="W2293" i="5" s="1"/>
  <c r="AH2291" i="5"/>
  <c r="W2291" i="5" s="1"/>
  <c r="AH2289" i="5"/>
  <c r="W2289" i="5" s="1"/>
  <c r="AH2287" i="5"/>
  <c r="W2287" i="5" s="1"/>
  <c r="AH2285" i="5"/>
  <c r="W2285" i="5" s="1"/>
  <c r="AH2283" i="5"/>
  <c r="W2283" i="5" s="1"/>
  <c r="AH2281" i="5"/>
  <c r="W2281" i="5" s="1"/>
  <c r="AH2279" i="5"/>
  <c r="W2279" i="5" s="1"/>
  <c r="AH2277" i="5"/>
  <c r="W2277" i="5" s="1"/>
  <c r="AH2275" i="5"/>
  <c r="W2275" i="5" s="1"/>
  <c r="AH2273" i="5"/>
  <c r="W2273" i="5" s="1"/>
  <c r="AH2271" i="5"/>
  <c r="W2271" i="5" s="1"/>
  <c r="AH2269" i="5"/>
  <c r="W2269" i="5" s="1"/>
  <c r="AH2267" i="5"/>
  <c r="W2267" i="5" s="1"/>
  <c r="AH2265" i="5"/>
  <c r="W2265" i="5" s="1"/>
  <c r="AH2263" i="5"/>
  <c r="W2263" i="5" s="1"/>
  <c r="AH2261" i="5"/>
  <c r="W2261" i="5" s="1"/>
  <c r="AH2259" i="5"/>
  <c r="W2259" i="5" s="1"/>
  <c r="AH2257" i="5"/>
  <c r="W2257" i="5" s="1"/>
  <c r="AH2255" i="5"/>
  <c r="W2255" i="5" s="1"/>
  <c r="AH2253" i="5"/>
  <c r="W2253" i="5" s="1"/>
  <c r="AH2251" i="5"/>
  <c r="W2251" i="5" s="1"/>
  <c r="AH2249" i="5"/>
  <c r="W2249" i="5" s="1"/>
  <c r="AH2247" i="5"/>
  <c r="W2247" i="5" s="1"/>
  <c r="AH2245" i="5"/>
  <c r="W2245" i="5" s="1"/>
  <c r="AH2243" i="5"/>
  <c r="W2243" i="5" s="1"/>
  <c r="AH2241" i="5"/>
  <c r="W2241" i="5" s="1"/>
  <c r="AH2239" i="5"/>
  <c r="W2239" i="5" s="1"/>
  <c r="AH2237" i="5"/>
  <c r="W2237" i="5" s="1"/>
  <c r="AH2235" i="5"/>
  <c r="W2235" i="5" s="1"/>
  <c r="AH2233" i="5"/>
  <c r="W2233" i="5" s="1"/>
  <c r="AH2231" i="5"/>
  <c r="W2231" i="5" s="1"/>
  <c r="AH2229" i="5"/>
  <c r="W2229" i="5" s="1"/>
  <c r="AH2227" i="5"/>
  <c r="W2227" i="5" s="1"/>
  <c r="AH2225" i="5"/>
  <c r="W2225" i="5" s="1"/>
  <c r="AH2223" i="5"/>
  <c r="W2223" i="5" s="1"/>
  <c r="AH2221" i="5"/>
  <c r="W2221" i="5" s="1"/>
  <c r="AH2219" i="5"/>
  <c r="W2219" i="5" s="1"/>
  <c r="AH2217" i="5"/>
  <c r="W2217" i="5" s="1"/>
  <c r="AH2215" i="5"/>
  <c r="W2215" i="5" s="1"/>
  <c r="AH2213" i="5"/>
  <c r="W2213" i="5" s="1"/>
  <c r="AH2211" i="5"/>
  <c r="W2211" i="5" s="1"/>
  <c r="AH2209" i="5"/>
  <c r="W2209" i="5" s="1"/>
  <c r="AH2207" i="5"/>
  <c r="W2207" i="5" s="1"/>
  <c r="AH2205" i="5"/>
  <c r="W2205" i="5" s="1"/>
  <c r="AH2203" i="5"/>
  <c r="W2203" i="5" s="1"/>
  <c r="AH2201" i="5"/>
  <c r="W2201" i="5" s="1"/>
  <c r="AH2199" i="5"/>
  <c r="W2199" i="5" s="1"/>
  <c r="AH2197" i="5"/>
  <c r="W2197" i="5" s="1"/>
  <c r="AH2195" i="5"/>
  <c r="W2195" i="5" s="1"/>
  <c r="AH2193" i="5"/>
  <c r="W2193" i="5" s="1"/>
  <c r="AH2191" i="5"/>
  <c r="W2191" i="5" s="1"/>
  <c r="AH2189" i="5"/>
  <c r="W2189" i="5" s="1"/>
  <c r="AH2187" i="5"/>
  <c r="W2187" i="5" s="1"/>
  <c r="AH2185" i="5"/>
  <c r="W2185" i="5" s="1"/>
  <c r="AH2183" i="5"/>
  <c r="W2183" i="5" s="1"/>
  <c r="AH2181" i="5"/>
  <c r="W2181" i="5" s="1"/>
  <c r="AH2179" i="5"/>
  <c r="W2179" i="5" s="1"/>
  <c r="AH2177" i="5"/>
  <c r="W2177" i="5" s="1"/>
  <c r="AH2175" i="5"/>
  <c r="W2175" i="5" s="1"/>
  <c r="AH2173" i="5"/>
  <c r="W2173" i="5" s="1"/>
  <c r="AH2171" i="5"/>
  <c r="W2171" i="5" s="1"/>
  <c r="AH2169" i="5"/>
  <c r="W2169" i="5" s="1"/>
  <c r="AH2167" i="5"/>
  <c r="W2167" i="5" s="1"/>
  <c r="AH2165" i="5"/>
  <c r="W2165" i="5" s="1"/>
  <c r="AH2163" i="5"/>
  <c r="W2163" i="5" s="1"/>
  <c r="AH2161" i="5"/>
  <c r="W2161" i="5" s="1"/>
  <c r="AH2159" i="5"/>
  <c r="W2159" i="5" s="1"/>
  <c r="AH2157" i="5"/>
  <c r="W2157" i="5" s="1"/>
  <c r="AH2155" i="5"/>
  <c r="W2155" i="5" s="1"/>
  <c r="AH2153" i="5"/>
  <c r="W2153" i="5" s="1"/>
  <c r="AH2151" i="5"/>
  <c r="W2151" i="5" s="1"/>
  <c r="AH2149" i="5"/>
  <c r="W2149" i="5" s="1"/>
  <c r="AH2147" i="5"/>
  <c r="W2147" i="5" s="1"/>
  <c r="AH2145" i="5"/>
  <c r="W2145" i="5" s="1"/>
  <c r="AH2143" i="5"/>
  <c r="W2143" i="5" s="1"/>
  <c r="AH2141" i="5"/>
  <c r="W2141" i="5" s="1"/>
  <c r="AH2139" i="5"/>
  <c r="W2139" i="5" s="1"/>
  <c r="AH2137" i="5"/>
  <c r="W2137" i="5" s="1"/>
  <c r="AH2135" i="5"/>
  <c r="W2135" i="5" s="1"/>
  <c r="AH2133" i="5"/>
  <c r="W2133" i="5" s="1"/>
  <c r="AH2131" i="5"/>
  <c r="W2131" i="5" s="1"/>
  <c r="AH2129" i="5"/>
  <c r="W2129" i="5" s="1"/>
  <c r="AH2127" i="5"/>
  <c r="W2127" i="5" s="1"/>
  <c r="AH2125" i="5"/>
  <c r="W2125" i="5" s="1"/>
  <c r="AH2123" i="5"/>
  <c r="W2123" i="5" s="1"/>
  <c r="AH2121" i="5"/>
  <c r="W2121" i="5" s="1"/>
  <c r="AH2119" i="5"/>
  <c r="W2119" i="5" s="1"/>
  <c r="AH2117" i="5"/>
  <c r="W2117" i="5" s="1"/>
  <c r="AH2115" i="5"/>
  <c r="W2115" i="5" s="1"/>
  <c r="AH2113" i="5"/>
  <c r="W2113" i="5" s="1"/>
  <c r="AH2111" i="5"/>
  <c r="W2111" i="5" s="1"/>
  <c r="AH2109" i="5"/>
  <c r="W2109" i="5" s="1"/>
  <c r="AH2107" i="5"/>
  <c r="W2107" i="5" s="1"/>
  <c r="AH2105" i="5"/>
  <c r="W2105" i="5" s="1"/>
  <c r="AH2103" i="5"/>
  <c r="W2103" i="5" s="1"/>
  <c r="AH2101" i="5"/>
  <c r="W2101" i="5" s="1"/>
  <c r="AH2099" i="5"/>
  <c r="W2099" i="5" s="1"/>
  <c r="AH2097" i="5"/>
  <c r="W2097" i="5" s="1"/>
  <c r="AH2095" i="5"/>
  <c r="W2095" i="5" s="1"/>
  <c r="AH2093" i="5"/>
  <c r="W2093" i="5" s="1"/>
  <c r="AH2091" i="5"/>
  <c r="W2091" i="5" s="1"/>
  <c r="AH2089" i="5"/>
  <c r="W2089" i="5" s="1"/>
  <c r="AH2087" i="5"/>
  <c r="W2087" i="5" s="1"/>
  <c r="AH2085" i="5"/>
  <c r="W2085" i="5" s="1"/>
  <c r="AH2083" i="5"/>
  <c r="W2083" i="5" s="1"/>
  <c r="AH2081" i="5"/>
  <c r="W2081" i="5" s="1"/>
  <c r="AH2079" i="5"/>
  <c r="W2079" i="5" s="1"/>
  <c r="AH2077" i="5"/>
  <c r="W2077" i="5" s="1"/>
  <c r="AH2075" i="5"/>
  <c r="W2075" i="5" s="1"/>
  <c r="AH2073" i="5"/>
  <c r="W2073" i="5" s="1"/>
  <c r="AH2071" i="5"/>
  <c r="W2071" i="5" s="1"/>
  <c r="AH2069" i="5"/>
  <c r="W2069" i="5" s="1"/>
  <c r="AH2067" i="5"/>
  <c r="W2067" i="5" s="1"/>
  <c r="AH2065" i="5"/>
  <c r="W2065" i="5" s="1"/>
  <c r="AH2063" i="5"/>
  <c r="W2063" i="5" s="1"/>
  <c r="AH2061" i="5"/>
  <c r="W2061" i="5" s="1"/>
  <c r="AH2059" i="5"/>
  <c r="W2059" i="5" s="1"/>
  <c r="AH2057" i="5"/>
  <c r="W2057" i="5" s="1"/>
  <c r="AH2055" i="5"/>
  <c r="W2055" i="5" s="1"/>
  <c r="AH2053" i="5"/>
  <c r="W2053" i="5" s="1"/>
  <c r="AH2051" i="5"/>
  <c r="W2051" i="5" s="1"/>
  <c r="AH2049" i="5"/>
  <c r="W2049" i="5" s="1"/>
  <c r="AH2047" i="5"/>
  <c r="W2047" i="5" s="1"/>
  <c r="AH2045" i="5"/>
  <c r="W2045" i="5" s="1"/>
  <c r="AH2043" i="5"/>
  <c r="W2043" i="5" s="1"/>
  <c r="AH2041" i="5"/>
  <c r="W2041" i="5" s="1"/>
  <c r="AH2039" i="5"/>
  <c r="W2039" i="5" s="1"/>
  <c r="AH2037" i="5"/>
  <c r="W2037" i="5" s="1"/>
  <c r="AH2035" i="5"/>
  <c r="W2035" i="5" s="1"/>
  <c r="AH2033" i="5"/>
  <c r="W2033" i="5" s="1"/>
  <c r="AH2031" i="5"/>
  <c r="W2031" i="5" s="1"/>
  <c r="AH2029" i="5"/>
  <c r="W2029" i="5" s="1"/>
  <c r="AH2027" i="5"/>
  <c r="W2027" i="5" s="1"/>
  <c r="AH2025" i="5"/>
  <c r="W2025" i="5" s="1"/>
  <c r="AH2023" i="5"/>
  <c r="W2023" i="5" s="1"/>
  <c r="AH2021" i="5"/>
  <c r="W2021" i="5" s="1"/>
  <c r="AH2019" i="5"/>
  <c r="W2019" i="5" s="1"/>
  <c r="AH2017" i="5"/>
  <c r="W2017" i="5" s="1"/>
  <c r="AH2015" i="5"/>
  <c r="W2015" i="5" s="1"/>
  <c r="AH2013" i="5"/>
  <c r="W2013" i="5" s="1"/>
  <c r="AH2011" i="5"/>
  <c r="W2011" i="5" s="1"/>
  <c r="AH2009" i="5"/>
  <c r="W2009" i="5" s="1"/>
  <c r="AH2007" i="5"/>
  <c r="W2007" i="5" s="1"/>
  <c r="AH2005" i="5"/>
  <c r="W2005" i="5" s="1"/>
  <c r="AH2003" i="5"/>
  <c r="W2003" i="5" s="1"/>
  <c r="AH2001" i="5"/>
  <c r="W2001" i="5" s="1"/>
  <c r="AH1999" i="5"/>
  <c r="W1999" i="5" s="1"/>
  <c r="AH1997" i="5"/>
  <c r="W1997" i="5" s="1"/>
  <c r="AH1995" i="5"/>
  <c r="W1995" i="5" s="1"/>
  <c r="AH1993" i="5"/>
  <c r="W1993" i="5" s="1"/>
  <c r="AH1991" i="5"/>
  <c r="W1991" i="5" s="1"/>
  <c r="AH1989" i="5"/>
  <c r="W1989" i="5" s="1"/>
  <c r="AH1987" i="5"/>
  <c r="W1987" i="5" s="1"/>
  <c r="AH1985" i="5"/>
  <c r="W1985" i="5" s="1"/>
  <c r="AH1983" i="5"/>
  <c r="W1983" i="5" s="1"/>
  <c r="AH1981" i="5"/>
  <c r="W1981" i="5" s="1"/>
  <c r="AH1979" i="5"/>
  <c r="W1979" i="5" s="1"/>
  <c r="AH1977" i="5"/>
  <c r="W1977" i="5" s="1"/>
  <c r="AH1975" i="5"/>
  <c r="W1975" i="5" s="1"/>
  <c r="AH1973" i="5"/>
  <c r="W1973" i="5" s="1"/>
  <c r="AH1971" i="5"/>
  <c r="W1971" i="5" s="1"/>
  <c r="AH1969" i="5"/>
  <c r="W1969" i="5" s="1"/>
  <c r="AH1967" i="5"/>
  <c r="W1967" i="5" s="1"/>
  <c r="AH1965" i="5"/>
  <c r="W1965" i="5" s="1"/>
  <c r="AH1963" i="5"/>
  <c r="W1963" i="5" s="1"/>
  <c r="AH1961" i="5"/>
  <c r="W1961" i="5" s="1"/>
  <c r="AH1959" i="5"/>
  <c r="W1959" i="5" s="1"/>
  <c r="AH1957" i="5"/>
  <c r="W1957" i="5" s="1"/>
  <c r="AH1955" i="5"/>
  <c r="W1955" i="5" s="1"/>
  <c r="AH1953" i="5"/>
  <c r="W1953" i="5" s="1"/>
  <c r="AH1951" i="5"/>
  <c r="W1951" i="5" s="1"/>
  <c r="AH1949" i="5"/>
  <c r="W1949" i="5" s="1"/>
  <c r="AH1947" i="5"/>
  <c r="W1947" i="5" s="1"/>
  <c r="AH1945" i="5"/>
  <c r="W1945" i="5" s="1"/>
  <c r="AH1943" i="5"/>
  <c r="W1943" i="5" s="1"/>
  <c r="AH1941" i="5"/>
  <c r="W1941" i="5" s="1"/>
  <c r="AH1939" i="5"/>
  <c r="W1939" i="5" s="1"/>
  <c r="AH1937" i="5"/>
  <c r="W1937" i="5" s="1"/>
  <c r="AH1935" i="5"/>
  <c r="W1935" i="5" s="1"/>
  <c r="AH1933" i="5"/>
  <c r="W1933" i="5" s="1"/>
  <c r="AH1931" i="5"/>
  <c r="W1931" i="5" s="1"/>
  <c r="AH1929" i="5"/>
  <c r="W1929" i="5" s="1"/>
  <c r="AH1927" i="5"/>
  <c r="W1927" i="5" s="1"/>
  <c r="AH1925" i="5"/>
  <c r="W1925" i="5" s="1"/>
  <c r="AH1923" i="5"/>
  <c r="W1923" i="5" s="1"/>
  <c r="AH1921" i="5"/>
  <c r="W1921" i="5" s="1"/>
  <c r="AH1919" i="5"/>
  <c r="W1919" i="5" s="1"/>
  <c r="AH1917" i="5"/>
  <c r="W1917" i="5" s="1"/>
  <c r="AH1915" i="5"/>
  <c r="W1915" i="5" s="1"/>
  <c r="AH1913" i="5"/>
  <c r="W1913" i="5" s="1"/>
  <c r="AH1911" i="5"/>
  <c r="W1911" i="5" s="1"/>
  <c r="AH1909" i="5"/>
  <c r="W1909" i="5" s="1"/>
  <c r="AH1907" i="5"/>
  <c r="W1907" i="5" s="1"/>
  <c r="AH1905" i="5"/>
  <c r="W1905" i="5" s="1"/>
  <c r="AH1903" i="5"/>
  <c r="W1903" i="5" s="1"/>
  <c r="AH1901" i="5"/>
  <c r="W1901" i="5" s="1"/>
  <c r="AH1899" i="5"/>
  <c r="W1899" i="5" s="1"/>
  <c r="AH1897" i="5"/>
  <c r="W1897" i="5" s="1"/>
  <c r="AH1895" i="5"/>
  <c r="W1895" i="5" s="1"/>
  <c r="AH1893" i="5"/>
  <c r="W1893" i="5" s="1"/>
  <c r="AH1891" i="5"/>
  <c r="W1891" i="5" s="1"/>
  <c r="AH1889" i="5"/>
  <c r="W1889" i="5" s="1"/>
  <c r="AH1887" i="5"/>
  <c r="W1887" i="5" s="1"/>
  <c r="AH1885" i="5"/>
  <c r="W1885" i="5" s="1"/>
  <c r="AH1883" i="5"/>
  <c r="W1883" i="5" s="1"/>
  <c r="AH1881" i="5"/>
  <c r="W1881" i="5" s="1"/>
  <c r="AH1879" i="5"/>
  <c r="W1879" i="5" s="1"/>
  <c r="AH1877" i="5"/>
  <c r="W1877" i="5" s="1"/>
  <c r="AH1875" i="5"/>
  <c r="W1875" i="5" s="1"/>
  <c r="AH1873" i="5"/>
  <c r="W1873" i="5" s="1"/>
  <c r="AH1871" i="5"/>
  <c r="W1871" i="5" s="1"/>
  <c r="AH1869" i="5"/>
  <c r="W1869" i="5" s="1"/>
  <c r="AH1867" i="5"/>
  <c r="W1867" i="5" s="1"/>
  <c r="AH1865" i="5"/>
  <c r="W1865" i="5" s="1"/>
  <c r="AH1863" i="5"/>
  <c r="W1863" i="5" s="1"/>
  <c r="AH1861" i="5"/>
  <c r="W1861" i="5" s="1"/>
  <c r="AH1859" i="5"/>
  <c r="W1859" i="5" s="1"/>
  <c r="AH1857" i="5"/>
  <c r="W1857" i="5" s="1"/>
  <c r="AH1855" i="5"/>
  <c r="W1855" i="5" s="1"/>
  <c r="AH1853" i="5"/>
  <c r="W1853" i="5" s="1"/>
  <c r="AH1851" i="5"/>
  <c r="W1851" i="5" s="1"/>
  <c r="AH1849" i="5"/>
  <c r="W1849" i="5" s="1"/>
  <c r="AH1847" i="5"/>
  <c r="W1847" i="5" s="1"/>
  <c r="AH1845" i="5"/>
  <c r="W1845" i="5" s="1"/>
  <c r="AH1843" i="5"/>
  <c r="W1843" i="5" s="1"/>
  <c r="AH1841" i="5"/>
  <c r="W1841" i="5" s="1"/>
  <c r="AH2476" i="5"/>
  <c r="W2476" i="5" s="1"/>
  <c r="AH2474" i="5"/>
  <c r="W2474" i="5" s="1"/>
  <c r="AH2472" i="5"/>
  <c r="W2472" i="5" s="1"/>
  <c r="AH2470" i="5"/>
  <c r="W2470" i="5" s="1"/>
  <c r="AH2468" i="5"/>
  <c r="W2468" i="5" s="1"/>
  <c r="AH2466" i="5"/>
  <c r="W2466" i="5" s="1"/>
  <c r="AH2464" i="5"/>
  <c r="W2464" i="5" s="1"/>
  <c r="AH2462" i="5"/>
  <c r="W2462" i="5" s="1"/>
  <c r="AH2460" i="5"/>
  <c r="W2460" i="5" s="1"/>
  <c r="AH2458" i="5"/>
  <c r="W2458" i="5" s="1"/>
  <c r="AH2456" i="5"/>
  <c r="W2456" i="5" s="1"/>
  <c r="AH2454" i="5"/>
  <c r="W2454" i="5" s="1"/>
  <c r="AH2452" i="5"/>
  <c r="W2452" i="5" s="1"/>
  <c r="AH2450" i="5"/>
  <c r="W2450" i="5" s="1"/>
  <c r="AH2448" i="5"/>
  <c r="W2448" i="5" s="1"/>
  <c r="AH2446" i="5"/>
  <c r="W2446" i="5" s="1"/>
  <c r="AH2444" i="5"/>
  <c r="W2444" i="5" s="1"/>
  <c r="AH2442" i="5"/>
  <c r="W2442" i="5" s="1"/>
  <c r="AH2440" i="5"/>
  <c r="W2440" i="5" s="1"/>
  <c r="AH2438" i="5"/>
  <c r="W2438" i="5" s="1"/>
  <c r="AH2436" i="5"/>
  <c r="W2436" i="5" s="1"/>
  <c r="AH2434" i="5"/>
  <c r="W2434" i="5" s="1"/>
  <c r="AH2432" i="5"/>
  <c r="W2432" i="5" s="1"/>
  <c r="AH2430" i="5"/>
  <c r="W2430" i="5" s="1"/>
  <c r="AH2428" i="5"/>
  <c r="W2428" i="5" s="1"/>
  <c r="AH2426" i="5"/>
  <c r="W2426" i="5" s="1"/>
  <c r="AH2424" i="5"/>
  <c r="W2424" i="5" s="1"/>
  <c r="AH2422" i="5"/>
  <c r="W2422" i="5" s="1"/>
  <c r="AH2420" i="5"/>
  <c r="W2420" i="5" s="1"/>
  <c r="AH2418" i="5"/>
  <c r="W2418" i="5" s="1"/>
  <c r="AH2416" i="5"/>
  <c r="W2416" i="5" s="1"/>
  <c r="AH2414" i="5"/>
  <c r="W2414" i="5" s="1"/>
  <c r="AH2412" i="5"/>
  <c r="W2412" i="5" s="1"/>
  <c r="AH2410" i="5"/>
  <c r="W2410" i="5" s="1"/>
  <c r="AH2408" i="5"/>
  <c r="W2408" i="5" s="1"/>
  <c r="AH2406" i="5"/>
  <c r="W2406" i="5" s="1"/>
  <c r="AH2402" i="5"/>
  <c r="W2402" i="5" s="1"/>
  <c r="AH2398" i="5"/>
  <c r="W2398" i="5" s="1"/>
  <c r="AH2394" i="5"/>
  <c r="W2394" i="5" s="1"/>
  <c r="AH2390" i="5"/>
  <c r="W2390" i="5" s="1"/>
  <c r="AH2386" i="5"/>
  <c r="W2386" i="5" s="1"/>
  <c r="Y10" i="5"/>
  <c r="Y12" i="5"/>
  <c r="Y14" i="5"/>
  <c r="Y16" i="5"/>
  <c r="Y19" i="5"/>
  <c r="Y20" i="5"/>
  <c r="Y21" i="5"/>
  <c r="Y22" i="5"/>
  <c r="Y23" i="5"/>
  <c r="Y24" i="5"/>
  <c r="Y25" i="5"/>
  <c r="Y26" i="5"/>
  <c r="Y27" i="5"/>
  <c r="Y28" i="5"/>
  <c r="Y29" i="5"/>
  <c r="Y31" i="5"/>
  <c r="Y33" i="5"/>
  <c r="Y35" i="5"/>
  <c r="Y37" i="5"/>
  <c r="Y39" i="5"/>
  <c r="Y41" i="5"/>
  <c r="Y43" i="5"/>
  <c r="Y45" i="5"/>
  <c r="Y47" i="5"/>
  <c r="Y49" i="5"/>
  <c r="Y51" i="5"/>
  <c r="Y53" i="5"/>
  <c r="Y55" i="5"/>
  <c r="Y57" i="5"/>
  <c r="Y59" i="5"/>
  <c r="Y61" i="5"/>
  <c r="Y63" i="5"/>
  <c r="Y65" i="5"/>
  <c r="Y67" i="5"/>
  <c r="Y69" i="5"/>
  <c r="Y71" i="5"/>
  <c r="Y73" i="5"/>
  <c r="Y75" i="5"/>
  <c r="Y77" i="5"/>
  <c r="Y79" i="5"/>
  <c r="Y81" i="5"/>
  <c r="Y83" i="5"/>
  <c r="Y85" i="5"/>
  <c r="Y87" i="5"/>
  <c r="Y89" i="5"/>
  <c r="Y91" i="5"/>
  <c r="Y93" i="5"/>
  <c r="Y95" i="5"/>
  <c r="Y97" i="5"/>
  <c r="Y99" i="5"/>
  <c r="Y101" i="5"/>
  <c r="Y103" i="5"/>
  <c r="Y105" i="5"/>
  <c r="Y107" i="5"/>
  <c r="Y109" i="5"/>
  <c r="Y111" i="5"/>
  <c r="Y113" i="5"/>
  <c r="Y115" i="5"/>
  <c r="Y117" i="5"/>
  <c r="Y119" i="5"/>
  <c r="Y121" i="5"/>
  <c r="Y123" i="5"/>
  <c r="Y125" i="5"/>
  <c r="Y127" i="5"/>
  <c r="Y129" i="5"/>
  <c r="Y131" i="5"/>
  <c r="Y133" i="5"/>
  <c r="Y135" i="5"/>
  <c r="Y137" i="5"/>
  <c r="Y139" i="5"/>
  <c r="Y141" i="5"/>
  <c r="Y143" i="5"/>
  <c r="Y145" i="5"/>
  <c r="Y147" i="5"/>
  <c r="Y149" i="5"/>
  <c r="Y151" i="5"/>
  <c r="Y153" i="5"/>
  <c r="Y155" i="5"/>
  <c r="Y157" i="5"/>
  <c r="Y159" i="5"/>
  <c r="Y161" i="5"/>
  <c r="Y163" i="5"/>
  <c r="Y165" i="5"/>
  <c r="Y167" i="5"/>
  <c r="Y169" i="5"/>
  <c r="Y171" i="5"/>
  <c r="Y173" i="5"/>
  <c r="Y175" i="5"/>
  <c r="Y177" i="5"/>
  <c r="Y179" i="5"/>
  <c r="Y181" i="5"/>
  <c r="Y183" i="5"/>
  <c r="Y185" i="5"/>
  <c r="Y187" i="5"/>
  <c r="Y189" i="5"/>
  <c r="Y191" i="5"/>
  <c r="Y193" i="5"/>
  <c r="Y195" i="5"/>
  <c r="Y197" i="5"/>
  <c r="Y199" i="5"/>
  <c r="Y201" i="5"/>
  <c r="Y203" i="5"/>
  <c r="Y205" i="5"/>
  <c r="Y207" i="5"/>
  <c r="Y209" i="5"/>
  <c r="Y211" i="5"/>
  <c r="Y213" i="5"/>
  <c r="Y215" i="5"/>
  <c r="Y217" i="5"/>
  <c r="Y219" i="5"/>
  <c r="Y221" i="5"/>
  <c r="Y223" i="5"/>
  <c r="Y225" i="5"/>
  <c r="Y227" i="5"/>
  <c r="Y229" i="5"/>
  <c r="Y231" i="5"/>
  <c r="Y233" i="5"/>
  <c r="Y235" i="5"/>
  <c r="Y237" i="5"/>
  <c r="Y239" i="5"/>
  <c r="Y241" i="5"/>
  <c r="Y243" i="5"/>
  <c r="Y245" i="5"/>
  <c r="Y247" i="5"/>
  <c r="Y249" i="5"/>
  <c r="Y251" i="5"/>
  <c r="Y253" i="5"/>
  <c r="Y255" i="5"/>
  <c r="Y257" i="5"/>
  <c r="Y259" i="5"/>
  <c r="Y261" i="5"/>
  <c r="Y263" i="5"/>
  <c r="Y265" i="5"/>
  <c r="Y267" i="5"/>
  <c r="Y269" i="5"/>
  <c r="Y271" i="5"/>
  <c r="Y273" i="5"/>
  <c r="Y275" i="5"/>
  <c r="Y277" i="5"/>
  <c r="Y279" i="5"/>
  <c r="Y281" i="5"/>
  <c r="Y283" i="5"/>
  <c r="Y285" i="5"/>
  <c r="Y287" i="5"/>
  <c r="Y289" i="5"/>
  <c r="Y291" i="5"/>
  <c r="Y293" i="5"/>
  <c r="Y295" i="5"/>
  <c r="Y297" i="5"/>
  <c r="Y299" i="5"/>
  <c r="Y301" i="5"/>
  <c r="Y303" i="5"/>
  <c r="Y305" i="5"/>
  <c r="Y307" i="5"/>
  <c r="Y309" i="5"/>
  <c r="Y311" i="5"/>
  <c r="Y313" i="5"/>
  <c r="Y315" i="5"/>
  <c r="Y317" i="5"/>
  <c r="Y319" i="5"/>
  <c r="Y321" i="5"/>
  <c r="Y323" i="5"/>
  <c r="Y325" i="5"/>
  <c r="Y327" i="5"/>
  <c r="Y329" i="5"/>
  <c r="Y331" i="5"/>
  <c r="Y333" i="5"/>
  <c r="Y335" i="5"/>
  <c r="Y337" i="5"/>
  <c r="Y339" i="5"/>
  <c r="Y341" i="5"/>
  <c r="Y343" i="5"/>
  <c r="Y345" i="5"/>
  <c r="Y347" i="5"/>
  <c r="Y349" i="5"/>
  <c r="Y351" i="5"/>
  <c r="Y353" i="5"/>
  <c r="Y356" i="5"/>
  <c r="Y358" i="5"/>
  <c r="Y360" i="5"/>
  <c r="Y362" i="5"/>
  <c r="Y364" i="5"/>
  <c r="Y366" i="5"/>
  <c r="Y368" i="5"/>
  <c r="Y370" i="5"/>
  <c r="Y372" i="5"/>
  <c r="Y374" i="5"/>
  <c r="Y376" i="5"/>
  <c r="Y378" i="5"/>
  <c r="Y380" i="5"/>
  <c r="Y382" i="5"/>
  <c r="Y384" i="5"/>
  <c r="Y386" i="5"/>
  <c r="Y388" i="5"/>
  <c r="Y390" i="5"/>
  <c r="Y392" i="5"/>
  <c r="Y394" i="5"/>
  <c r="Y396" i="5"/>
  <c r="Y398" i="5"/>
  <c r="Y400" i="5"/>
  <c r="Y402" i="5"/>
  <c r="Y404" i="5"/>
  <c r="Y406" i="5"/>
  <c r="Y408" i="5"/>
  <c r="Y410" i="5"/>
  <c r="Y412" i="5"/>
  <c r="Y414" i="5"/>
  <c r="Y416" i="5"/>
  <c r="Y418" i="5"/>
  <c r="Y420" i="5"/>
  <c r="Y422" i="5"/>
  <c r="Y424" i="5"/>
  <c r="Y426" i="5"/>
  <c r="Y428" i="5"/>
  <c r="Y430" i="5"/>
  <c r="Y432" i="5"/>
  <c r="Y434" i="5"/>
  <c r="Y436" i="5"/>
  <c r="Y438" i="5"/>
  <c r="Y440" i="5"/>
  <c r="Y442" i="5"/>
  <c r="Y444" i="5"/>
  <c r="Y446" i="5"/>
  <c r="Y448" i="5"/>
  <c r="Y450" i="5"/>
  <c r="Y452" i="5"/>
  <c r="Y454" i="5"/>
  <c r="Y456" i="5"/>
  <c r="Y458" i="5"/>
  <c r="Y460" i="5"/>
  <c r="Y462" i="5"/>
  <c r="Y464" i="5"/>
  <c r="Y466" i="5"/>
  <c r="Y468" i="5"/>
  <c r="Y470" i="5"/>
  <c r="Y472" i="5"/>
  <c r="Y474" i="5"/>
  <c r="Y476" i="5"/>
  <c r="Y478" i="5"/>
  <c r="Y480" i="5"/>
  <c r="Y482" i="5"/>
  <c r="Y484" i="5"/>
  <c r="Y486" i="5"/>
  <c r="Y488" i="5"/>
  <c r="Y490" i="5"/>
  <c r="Y492" i="5"/>
  <c r="Y494" i="5"/>
  <c r="Y496" i="5"/>
  <c r="Y498" i="5"/>
  <c r="Y500" i="5"/>
  <c r="Y502" i="5"/>
  <c r="Y504" i="5"/>
  <c r="Y506" i="5"/>
  <c r="Y508" i="5"/>
  <c r="Y510" i="5"/>
  <c r="Y512" i="5"/>
  <c r="Y514" i="5"/>
  <c r="Y516" i="5"/>
  <c r="Y518" i="5"/>
  <c r="Y520" i="5"/>
  <c r="Y522" i="5"/>
  <c r="Y524" i="5"/>
  <c r="Y526" i="5"/>
  <c r="Y528" i="5"/>
  <c r="Y530" i="5"/>
  <c r="Y532" i="5"/>
  <c r="Y534" i="5"/>
  <c r="Y536" i="5"/>
  <c r="Y538" i="5"/>
  <c r="Y540" i="5"/>
  <c r="Y542" i="5"/>
  <c r="Y544" i="5"/>
  <c r="Y546" i="5"/>
  <c r="Y548" i="5"/>
  <c r="Y550" i="5"/>
  <c r="Y552" i="5"/>
  <c r="Y554" i="5"/>
  <c r="Y556" i="5"/>
  <c r="Y558" i="5"/>
  <c r="Y560" i="5"/>
  <c r="Y562" i="5"/>
  <c r="Y564" i="5"/>
  <c r="Y566" i="5"/>
  <c r="Y568" i="5"/>
  <c r="Y570" i="5"/>
  <c r="Y572" i="5"/>
  <c r="Y574" i="5"/>
  <c r="Y576" i="5"/>
  <c r="Y578" i="5"/>
  <c r="Y580" i="5"/>
  <c r="Y582" i="5"/>
  <c r="Y584" i="5"/>
  <c r="Y586" i="5"/>
  <c r="Y588" i="5"/>
  <c r="Y590" i="5"/>
  <c r="Y592" i="5"/>
  <c r="Y594" i="5"/>
  <c r="Y596" i="5"/>
  <c r="Y598" i="5"/>
  <c r="Y600" i="5"/>
  <c r="Y602" i="5"/>
  <c r="Y604" i="5"/>
  <c r="Y606" i="5"/>
  <c r="Y608" i="5"/>
  <c r="Y610" i="5"/>
  <c r="Y612" i="5"/>
  <c r="Y614" i="5"/>
  <c r="Y616" i="5"/>
  <c r="Y618" i="5"/>
  <c r="Y620" i="5"/>
  <c r="Y622" i="5"/>
  <c r="Y624" i="5"/>
  <c r="Y626" i="5"/>
  <c r="Y628" i="5"/>
  <c r="Y630" i="5"/>
  <c r="Y632" i="5"/>
  <c r="Y634" i="5"/>
  <c r="Y636" i="5"/>
  <c r="Y638" i="5"/>
  <c r="Y640" i="5"/>
  <c r="Y642" i="5"/>
  <c r="Y644" i="5"/>
  <c r="Y646" i="5"/>
  <c r="Y648" i="5"/>
  <c r="Y650" i="5"/>
  <c r="Y652" i="5"/>
  <c r="Y654" i="5"/>
  <c r="Y656" i="5"/>
  <c r="Y658" i="5"/>
  <c r="Y660" i="5"/>
  <c r="Y662" i="5"/>
  <c r="Y664" i="5"/>
  <c r="Y666" i="5"/>
  <c r="Y668" i="5"/>
  <c r="Y670" i="5"/>
  <c r="Y672" i="5"/>
  <c r="Y674" i="5"/>
  <c r="Y676" i="5"/>
  <c r="Y678" i="5"/>
  <c r="Y680" i="5"/>
  <c r="Y682" i="5"/>
  <c r="Y684" i="5"/>
  <c r="Y686" i="5"/>
  <c r="Y688" i="5"/>
  <c r="Y690" i="5"/>
  <c r="Y692" i="5"/>
  <c r="Y694" i="5"/>
  <c r="Y696" i="5"/>
  <c r="Y698" i="5"/>
  <c r="Y700" i="5"/>
  <c r="Y702" i="5"/>
  <c r="Y704" i="5"/>
  <c r="Y706" i="5"/>
  <c r="Y708" i="5"/>
  <c r="Y712" i="5"/>
  <c r="Y714" i="5"/>
  <c r="Y716" i="5"/>
  <c r="Y718" i="5"/>
  <c r="Y720" i="5"/>
  <c r="Y722" i="5"/>
  <c r="Y724" i="5"/>
  <c r="Y726" i="5"/>
  <c r="Y728" i="5"/>
  <c r="Y730" i="5"/>
  <c r="Y732" i="5"/>
  <c r="Y734" i="5"/>
  <c r="Y736" i="5"/>
  <c r="Y738" i="5"/>
  <c r="Y740" i="5"/>
  <c r="Y742" i="5"/>
  <c r="Y744" i="5"/>
  <c r="Y746" i="5"/>
  <c r="Y748" i="5"/>
  <c r="Y750" i="5"/>
  <c r="Y752" i="5"/>
  <c r="Y754" i="5"/>
  <c r="Y756" i="5"/>
  <c r="Y758" i="5"/>
  <c r="Y760" i="5"/>
  <c r="Y762" i="5"/>
  <c r="Y764" i="5"/>
  <c r="Y766" i="5"/>
  <c r="Y768" i="5"/>
  <c r="Y770" i="5"/>
  <c r="Y772" i="5"/>
  <c r="Y774" i="5"/>
  <c r="Y776" i="5"/>
  <c r="Y778" i="5"/>
  <c r="Y780" i="5"/>
  <c r="Y782" i="5"/>
  <c r="Y784" i="5"/>
  <c r="Y786" i="5"/>
  <c r="Y788" i="5"/>
  <c r="Y790" i="5"/>
  <c r="Y792" i="5"/>
  <c r="Y794" i="5"/>
  <c r="Y796" i="5"/>
  <c r="Y798" i="5"/>
  <c r="Y800" i="5"/>
  <c r="Y802" i="5"/>
  <c r="Y804" i="5"/>
  <c r="Y806" i="5"/>
  <c r="Y808" i="5"/>
  <c r="Y810" i="5"/>
  <c r="Y812" i="5"/>
  <c r="Y814" i="5"/>
  <c r="Y816" i="5"/>
  <c r="Y818" i="5"/>
  <c r="Y820" i="5"/>
  <c r="Y822" i="5"/>
  <c r="Y824" i="5"/>
  <c r="Y826" i="5"/>
  <c r="Y828" i="5"/>
  <c r="Y830" i="5"/>
  <c r="Y832" i="5"/>
  <c r="Y834" i="5"/>
  <c r="Y836" i="5"/>
  <c r="Y838" i="5"/>
  <c r="Y840" i="5"/>
  <c r="Y842" i="5"/>
  <c r="Y844" i="5"/>
  <c r="Y846" i="5"/>
  <c r="Y848" i="5"/>
  <c r="Y850" i="5"/>
  <c r="Y852" i="5"/>
  <c r="Y854" i="5"/>
  <c r="Y856" i="5"/>
  <c r="Y858" i="5"/>
  <c r="Y860" i="5"/>
  <c r="Y862" i="5"/>
  <c r="Y864" i="5"/>
  <c r="Y866" i="5"/>
  <c r="Y868" i="5"/>
  <c r="Y870" i="5"/>
  <c r="Y872" i="5"/>
  <c r="Y874" i="5"/>
  <c r="Y876" i="5"/>
  <c r="Y878" i="5"/>
  <c r="Y880" i="5"/>
  <c r="Y882" i="5"/>
  <c r="Y884" i="5"/>
  <c r="Y886" i="5"/>
  <c r="Y888" i="5"/>
  <c r="Y890" i="5"/>
  <c r="Y892" i="5"/>
  <c r="Y894" i="5"/>
  <c r="Y896" i="5"/>
  <c r="Y898" i="5"/>
  <c r="Y900" i="5"/>
  <c r="Y902" i="5"/>
  <c r="Y904" i="5"/>
  <c r="Y906" i="5"/>
  <c r="Y908" i="5"/>
  <c r="Y910" i="5"/>
  <c r="Y912" i="5"/>
  <c r="Y914" i="5"/>
  <c r="Y916" i="5"/>
  <c r="Y918" i="5"/>
  <c r="Y920" i="5"/>
  <c r="Y922" i="5"/>
  <c r="Y924" i="5"/>
  <c r="Y926" i="5"/>
  <c r="Y928" i="5"/>
  <c r="Y930" i="5"/>
  <c r="Y932" i="5"/>
  <c r="Y934" i="5"/>
  <c r="Y936" i="5"/>
  <c r="Y938" i="5"/>
  <c r="Y940" i="5"/>
  <c r="Y942" i="5"/>
  <c r="Y944" i="5"/>
  <c r="Y946" i="5"/>
  <c r="Y948" i="5"/>
  <c r="Y950" i="5"/>
  <c r="Y952" i="5"/>
  <c r="Y954" i="5"/>
  <c r="Y956" i="5"/>
  <c r="Y958" i="5"/>
  <c r="Y960" i="5"/>
  <c r="Y962" i="5"/>
  <c r="Y964" i="5"/>
  <c r="Y966" i="5"/>
  <c r="Y968" i="5"/>
  <c r="Y970" i="5"/>
  <c r="Y972" i="5"/>
  <c r="Y974" i="5"/>
  <c r="Y976" i="5"/>
  <c r="Y978" i="5"/>
  <c r="Y980" i="5"/>
  <c r="Y982" i="5"/>
  <c r="Y984" i="5"/>
  <c r="Y986" i="5"/>
  <c r="Y988" i="5"/>
  <c r="Y990" i="5"/>
  <c r="Y992" i="5"/>
  <c r="Y994" i="5"/>
  <c r="Y996" i="5"/>
  <c r="Y998" i="5"/>
  <c r="Y1000" i="5"/>
  <c r="Y1002" i="5"/>
  <c r="Y1004" i="5"/>
  <c r="Y1006" i="5"/>
  <c r="Y1008" i="5"/>
  <c r="Y1010" i="5"/>
  <c r="Y1012" i="5"/>
  <c r="Y1014" i="5"/>
  <c r="Y1016" i="5"/>
  <c r="Y1018" i="5"/>
  <c r="Y1020" i="5"/>
  <c r="Y1022" i="5"/>
  <c r="Y1024" i="5"/>
  <c r="Y1026" i="5"/>
  <c r="Y1028" i="5"/>
  <c r="Y1030" i="5"/>
  <c r="Y1032" i="5"/>
  <c r="Y1034" i="5"/>
  <c r="Y1036" i="5"/>
  <c r="Y1038" i="5"/>
  <c r="Y1040" i="5"/>
  <c r="Y1042" i="5"/>
  <c r="Y1044" i="5"/>
  <c r="Y1046" i="5"/>
  <c r="Y1048" i="5"/>
  <c r="Y1050" i="5"/>
  <c r="Y1052" i="5"/>
  <c r="Y1054" i="5"/>
  <c r="Y1056" i="5"/>
  <c r="Y1058" i="5"/>
  <c r="Y1060" i="5"/>
  <c r="Y1062" i="5"/>
  <c r="Y1064" i="5"/>
  <c r="Y1066" i="5"/>
  <c r="Y1068" i="5"/>
  <c r="Y1070" i="5"/>
  <c r="Y1072" i="5"/>
  <c r="Y1074" i="5"/>
  <c r="Y1076" i="5"/>
  <c r="Y1078" i="5"/>
  <c r="Y1080" i="5"/>
  <c r="Y1082" i="5"/>
  <c r="Y1084" i="5"/>
  <c r="Y1086" i="5"/>
  <c r="Y1088" i="5"/>
  <c r="Y1090" i="5"/>
  <c r="Y1092" i="5"/>
  <c r="Y1094" i="5"/>
  <c r="Y1096" i="5"/>
  <c r="Y1098" i="5"/>
  <c r="Y1100" i="5"/>
  <c r="Y1102" i="5"/>
  <c r="Y1104" i="5"/>
  <c r="Y1106" i="5"/>
  <c r="Y1108" i="5"/>
  <c r="Y1110" i="5"/>
  <c r="Y1112" i="5"/>
  <c r="Y1114" i="5"/>
  <c r="Y1116" i="5"/>
  <c r="Y1118" i="5"/>
  <c r="Y1120" i="5"/>
  <c r="Y1122" i="5"/>
  <c r="Y1124" i="5"/>
  <c r="Y1126" i="5"/>
  <c r="Y1128" i="5"/>
  <c r="Y1130" i="5"/>
  <c r="Y1132" i="5"/>
  <c r="Y1134" i="5"/>
  <c r="Y1136" i="5"/>
  <c r="Y1138" i="5"/>
  <c r="Y1140" i="5"/>
  <c r="Y1142" i="5"/>
  <c r="Y1144" i="5"/>
  <c r="Y1146" i="5"/>
  <c r="Y1148" i="5"/>
  <c r="Y1150" i="5"/>
  <c r="Y1152" i="5"/>
  <c r="Y1154" i="5"/>
  <c r="Y1156" i="5"/>
  <c r="Y1158" i="5"/>
  <c r="Y1160" i="5"/>
  <c r="Y1162" i="5"/>
  <c r="Y1164" i="5"/>
  <c r="Y1166" i="5"/>
  <c r="Y1168" i="5"/>
  <c r="Y1170" i="5"/>
  <c r="Y1172" i="5"/>
  <c r="Y1174" i="5"/>
  <c r="Y1176" i="5"/>
  <c r="Y1178" i="5"/>
  <c r="Y1180" i="5"/>
  <c r="Y1182" i="5"/>
  <c r="Y1184" i="5"/>
  <c r="Y1186" i="5"/>
  <c r="Y1188" i="5"/>
  <c r="Y1190" i="5"/>
  <c r="Y1192" i="5"/>
  <c r="Y1194" i="5"/>
  <c r="Y1196" i="5"/>
  <c r="Y1198" i="5"/>
  <c r="Y1200" i="5"/>
  <c r="Y1202" i="5"/>
  <c r="Y1204" i="5"/>
  <c r="Y1206" i="5"/>
  <c r="Y1208" i="5"/>
  <c r="Y1210" i="5"/>
  <c r="Y1212" i="5"/>
  <c r="Y1214" i="5"/>
  <c r="Y1216" i="5"/>
  <c r="Y1218" i="5"/>
  <c r="Y1220" i="5"/>
  <c r="Y1222" i="5"/>
  <c r="Y1224" i="5"/>
  <c r="Y1226" i="5"/>
  <c r="Y1228" i="5"/>
  <c r="Y1230" i="5"/>
  <c r="Y1232" i="5"/>
  <c r="Y1234" i="5"/>
  <c r="Y1236" i="5"/>
  <c r="Y1238" i="5"/>
  <c r="Y1240" i="5"/>
  <c r="Y1242" i="5"/>
  <c r="Y1244" i="5"/>
  <c r="Y1246" i="5"/>
  <c r="Y1248" i="5"/>
  <c r="Y1250" i="5"/>
  <c r="Y1252" i="5"/>
  <c r="Y1254" i="5"/>
  <c r="Y1256" i="5"/>
  <c r="Y1258" i="5"/>
  <c r="Y1260" i="5"/>
  <c r="Y1262" i="5"/>
  <c r="Y1264" i="5"/>
  <c r="Y1266" i="5"/>
  <c r="Y1268" i="5"/>
  <c r="Y1270" i="5"/>
  <c r="Y1272" i="5"/>
  <c r="Y1274" i="5"/>
  <c r="Y1276" i="5"/>
  <c r="Y1278" i="5"/>
  <c r="Y1280" i="5"/>
  <c r="Y1282" i="5"/>
  <c r="Y1284" i="5"/>
  <c r="Y1286" i="5"/>
  <c r="Y1288" i="5"/>
  <c r="Y1290" i="5"/>
  <c r="Y1292" i="5"/>
  <c r="Y1294" i="5"/>
  <c r="Y1296" i="5"/>
  <c r="Y1298" i="5"/>
  <c r="Y1300" i="5"/>
  <c r="Y1302" i="5"/>
  <c r="Y1304" i="5"/>
  <c r="Y1306" i="5"/>
  <c r="Y1308" i="5"/>
  <c r="Y1310" i="5"/>
  <c r="Y1312" i="5"/>
  <c r="Y1314" i="5"/>
  <c r="Y1316" i="5"/>
  <c r="Y1318" i="5"/>
  <c r="Y1320" i="5"/>
  <c r="Y1322" i="5"/>
  <c r="Y1324" i="5"/>
  <c r="Y1326" i="5"/>
  <c r="Y1328" i="5"/>
  <c r="Y1330" i="5"/>
  <c r="Y1332" i="5"/>
  <c r="Y1334" i="5"/>
  <c r="Y1336" i="5"/>
  <c r="Y1338" i="5"/>
  <c r="Y1340" i="5"/>
  <c r="Y1342" i="5"/>
  <c r="Y1344" i="5"/>
  <c r="Y1346" i="5"/>
  <c r="Y1348" i="5"/>
  <c r="Y1350" i="5"/>
  <c r="Y1352" i="5"/>
  <c r="Y1354" i="5"/>
  <c r="Y1356" i="5"/>
  <c r="Y1358" i="5"/>
  <c r="Y1360" i="5"/>
  <c r="Y1362" i="5"/>
  <c r="Y1364" i="5"/>
  <c r="Y1366" i="5"/>
  <c r="Y1368" i="5"/>
  <c r="Y1370" i="5"/>
  <c r="Y1372" i="5"/>
  <c r="Y1374" i="5"/>
  <c r="Y1376" i="5"/>
  <c r="Y1378" i="5"/>
  <c r="Y1380" i="5"/>
  <c r="Y1382" i="5"/>
  <c r="Y1384" i="5"/>
  <c r="Y1386" i="5"/>
  <c r="Y1388" i="5"/>
  <c r="Y1390" i="5"/>
  <c r="Y1392" i="5"/>
  <c r="Y1394" i="5"/>
  <c r="Y1396" i="5"/>
  <c r="Y1398" i="5"/>
  <c r="Y1400" i="5"/>
  <c r="Y1402" i="5"/>
  <c r="Y1404" i="5"/>
  <c r="Y1406" i="5"/>
  <c r="Y1408" i="5"/>
  <c r="Y1410" i="5"/>
  <c r="Y1412" i="5"/>
  <c r="Y1414" i="5"/>
  <c r="Y1416" i="5"/>
  <c r="Y1418" i="5"/>
  <c r="Y1420" i="5"/>
  <c r="Y1422" i="5"/>
  <c r="Y1424" i="5"/>
  <c r="Y1426" i="5"/>
  <c r="Y1428" i="5"/>
  <c r="Y1430" i="5"/>
  <c r="Y1432" i="5"/>
  <c r="Y1434" i="5"/>
  <c r="Y1436" i="5"/>
  <c r="Y1438" i="5"/>
  <c r="Y1440" i="5"/>
  <c r="Y1442" i="5"/>
  <c r="Y1444" i="5"/>
  <c r="Y1446" i="5"/>
  <c r="Y1448" i="5"/>
  <c r="Y1450" i="5"/>
  <c r="Y1452" i="5"/>
  <c r="Y1454" i="5"/>
  <c r="Y1456" i="5"/>
  <c r="Y1458" i="5"/>
  <c r="Y1460" i="5"/>
  <c r="Y1462" i="5"/>
  <c r="Y1464" i="5"/>
  <c r="Y1466" i="5"/>
  <c r="Y1468" i="5"/>
  <c r="Y1470" i="5"/>
  <c r="Y1472" i="5"/>
  <c r="Y1474" i="5"/>
  <c r="Y1476" i="5"/>
  <c r="Y1478" i="5"/>
  <c r="Y1480" i="5"/>
  <c r="Y1482" i="5"/>
  <c r="Y1484" i="5"/>
  <c r="Y1486" i="5"/>
  <c r="Y1488" i="5"/>
  <c r="Y1490" i="5"/>
  <c r="Y1492" i="5"/>
  <c r="Y1494" i="5"/>
  <c r="Y1496" i="5"/>
  <c r="Y1498" i="5"/>
  <c r="Y1500" i="5"/>
  <c r="Y1502" i="5"/>
  <c r="Y1504" i="5"/>
  <c r="Y1506" i="5"/>
  <c r="Y1508" i="5"/>
  <c r="Y1510" i="5"/>
  <c r="Y1512" i="5"/>
  <c r="Y1514" i="5"/>
  <c r="Y1516" i="5"/>
  <c r="Y1518" i="5"/>
  <c r="Y1520" i="5"/>
  <c r="Y1522" i="5"/>
  <c r="Y1524" i="5"/>
  <c r="Y1526" i="5"/>
  <c r="Y1528" i="5"/>
  <c r="Y1530" i="5"/>
  <c r="Y1532" i="5"/>
  <c r="Y1534" i="5"/>
  <c r="Y1536" i="5"/>
  <c r="Y1538" i="5"/>
  <c r="Y1540" i="5"/>
  <c r="Y1542" i="5"/>
  <c r="Y1544" i="5"/>
  <c r="Y1546" i="5"/>
  <c r="Y1548" i="5"/>
  <c r="Y1550" i="5"/>
  <c r="Y1552" i="5"/>
  <c r="Y1554" i="5"/>
  <c r="Y1556" i="5"/>
  <c r="Y1558" i="5"/>
  <c r="Y1560" i="5"/>
  <c r="Y1562" i="5"/>
  <c r="Y1564" i="5"/>
  <c r="Y1566" i="5"/>
  <c r="Y1568" i="5"/>
  <c r="Y1570" i="5"/>
  <c r="Y1572" i="5"/>
  <c r="Y1574" i="5"/>
  <c r="Y1576" i="5"/>
  <c r="Y1578" i="5"/>
  <c r="Y1580" i="5"/>
  <c r="Y1582" i="5"/>
  <c r="Y1584" i="5"/>
  <c r="Y1586" i="5"/>
  <c r="Y1588" i="5"/>
  <c r="Y1590" i="5"/>
  <c r="Y1592" i="5"/>
  <c r="Y1594" i="5"/>
  <c r="Y1596" i="5"/>
  <c r="Y1598" i="5"/>
  <c r="Y1600" i="5"/>
  <c r="Y1602" i="5"/>
  <c r="Y1604" i="5"/>
  <c r="Y1606" i="5"/>
  <c r="Y1608" i="5"/>
  <c r="Y1610" i="5"/>
  <c r="Y1612" i="5"/>
  <c r="Y1614" i="5"/>
  <c r="Y1616" i="5"/>
  <c r="Y1618" i="5"/>
  <c r="Y1620" i="5"/>
  <c r="Y1622" i="5"/>
  <c r="Y1624" i="5"/>
  <c r="Y1626" i="5"/>
  <c r="Y1628" i="5"/>
  <c r="Y1630" i="5"/>
  <c r="Y1632" i="5"/>
  <c r="Y1634" i="5"/>
  <c r="Y1636" i="5"/>
  <c r="Y1638" i="5"/>
  <c r="Y1640" i="5"/>
  <c r="Y1642" i="5"/>
  <c r="Y1644" i="5"/>
  <c r="Y1646" i="5"/>
  <c r="Y1648" i="5"/>
  <c r="Y1650" i="5"/>
  <c r="Y1652" i="5"/>
  <c r="Y1654" i="5"/>
  <c r="Y1656" i="5"/>
  <c r="Y1658" i="5"/>
  <c r="Y1660" i="5"/>
  <c r="Y1662" i="5"/>
  <c r="Y1664" i="5"/>
  <c r="Y1666" i="5"/>
  <c r="Y1668" i="5"/>
  <c r="Y1670" i="5"/>
  <c r="Y1672" i="5"/>
  <c r="Y1674" i="5"/>
  <c r="Y1676" i="5"/>
  <c r="Y1678" i="5"/>
  <c r="Y1680" i="5"/>
  <c r="Y1682" i="5"/>
  <c r="Y1684" i="5"/>
  <c r="Y1686" i="5"/>
  <c r="Y1688" i="5"/>
  <c r="Y1690" i="5"/>
  <c r="Y1692" i="5"/>
  <c r="Y1694" i="5"/>
  <c r="Y1696" i="5"/>
  <c r="Y1698" i="5"/>
  <c r="Y1700" i="5"/>
  <c r="Y1702" i="5"/>
  <c r="Y1704" i="5"/>
  <c r="Y1706" i="5"/>
  <c r="Y1708" i="5"/>
  <c r="Y1710" i="5"/>
  <c r="Y1712" i="5"/>
  <c r="Y1714" i="5"/>
  <c r="Y1716" i="5"/>
  <c r="Y1718" i="5"/>
  <c r="Y1720" i="5"/>
  <c r="Y1722" i="5"/>
  <c r="Y1724" i="5"/>
  <c r="Y1726" i="5"/>
  <c r="Y1728" i="5"/>
  <c r="Y1730" i="5"/>
  <c r="Y1732" i="5"/>
  <c r="Y1734" i="5"/>
  <c r="Y1736" i="5"/>
  <c r="Y1738" i="5"/>
  <c r="Y1740" i="5"/>
  <c r="Y1742" i="5"/>
  <c r="Y1744" i="5"/>
  <c r="Y1746" i="5"/>
  <c r="Y1748" i="5"/>
  <c r="Y1750" i="5"/>
  <c r="Y1752" i="5"/>
  <c r="Y1754" i="5"/>
  <c r="Y1756" i="5"/>
  <c r="Y1758" i="5"/>
  <c r="Y1760" i="5"/>
  <c r="Y1762" i="5"/>
  <c r="Y1764" i="5"/>
  <c r="Y1766" i="5"/>
  <c r="Y1768" i="5"/>
  <c r="Y1770" i="5"/>
  <c r="Y1772" i="5"/>
  <c r="Y1774" i="5"/>
  <c r="Y1776" i="5"/>
  <c r="Y1778" i="5"/>
  <c r="Y1780" i="5"/>
  <c r="Y1782" i="5"/>
  <c r="Y1784" i="5"/>
  <c r="Y1786" i="5"/>
  <c r="Y1788" i="5"/>
  <c r="Y1790" i="5"/>
  <c r="Y1792" i="5"/>
  <c r="Y1794" i="5"/>
  <c r="Y1796" i="5"/>
  <c r="Y1798" i="5"/>
  <c r="Y1800" i="5"/>
  <c r="Y1802" i="5"/>
  <c r="Y1804" i="5"/>
  <c r="Y1806" i="5"/>
  <c r="Y1808" i="5"/>
  <c r="Y1810" i="5"/>
  <c r="Y1812" i="5"/>
  <c r="Y1814" i="5"/>
  <c r="G11" i="7"/>
  <c r="H79" i="4"/>
  <c r="H143" i="4"/>
  <c r="H207" i="4"/>
  <c r="H250" i="4"/>
  <c r="H314" i="4"/>
  <c r="H613" i="4"/>
  <c r="H1361" i="4"/>
  <c r="H1489" i="4"/>
  <c r="Y7" i="5"/>
  <c r="Y1816" i="5"/>
  <c r="X1816" i="5"/>
  <c r="Y1818" i="5"/>
  <c r="X1818" i="5"/>
  <c r="Y1820" i="5"/>
  <c r="X1820" i="5"/>
  <c r="Y1822" i="5"/>
  <c r="X1822" i="5"/>
  <c r="Y1824" i="5"/>
  <c r="X1824" i="5"/>
  <c r="Y1826" i="5"/>
  <c r="X1826" i="5"/>
  <c r="X1828" i="5"/>
  <c r="Y1830" i="5"/>
  <c r="X1830" i="5"/>
  <c r="Y1832" i="5"/>
  <c r="X1832" i="5"/>
  <c r="Y1834" i="5"/>
  <c r="X1834" i="5"/>
  <c r="Y1836" i="5"/>
  <c r="X1836" i="5"/>
  <c r="Y1838" i="5"/>
  <c r="X1838" i="5"/>
  <c r="Y1840" i="5"/>
  <c r="X1840" i="5"/>
  <c r="Y1842" i="5"/>
  <c r="X1842" i="5"/>
  <c r="Y1844" i="5"/>
  <c r="X1844" i="5"/>
  <c r="Y1846" i="5"/>
  <c r="X1846" i="5"/>
  <c r="Y1848" i="5"/>
  <c r="X1848" i="5"/>
  <c r="X1850" i="5"/>
  <c r="X1852" i="5"/>
  <c r="X1854" i="5"/>
  <c r="X1856" i="5"/>
  <c r="X1858" i="5"/>
  <c r="X1860" i="5"/>
  <c r="X1862" i="5"/>
  <c r="X1864" i="5"/>
  <c r="X1866" i="5"/>
  <c r="X1868" i="5"/>
  <c r="X1870" i="5"/>
  <c r="X1872" i="5"/>
  <c r="X1874" i="5"/>
  <c r="X1876" i="5"/>
  <c r="X1878" i="5"/>
  <c r="X1880" i="5"/>
  <c r="X1882" i="5"/>
  <c r="X1884" i="5"/>
  <c r="X1886" i="5"/>
  <c r="X1888" i="5"/>
  <c r="X1890" i="5"/>
  <c r="X1892" i="5"/>
  <c r="X1894" i="5"/>
  <c r="X1896" i="5"/>
  <c r="X1898" i="5"/>
  <c r="X1900" i="5"/>
  <c r="X1902" i="5"/>
  <c r="X1904" i="5"/>
  <c r="X1906" i="5"/>
  <c r="X1908" i="5"/>
  <c r="X1910" i="5"/>
  <c r="X1912" i="5"/>
  <c r="X1914" i="5"/>
  <c r="X1916" i="5"/>
  <c r="X1918" i="5"/>
  <c r="X1920" i="5"/>
  <c r="X1922" i="5"/>
  <c r="X1924" i="5"/>
  <c r="X1926" i="5"/>
  <c r="X1928" i="5"/>
  <c r="X1930" i="5"/>
  <c r="X1932" i="5"/>
  <c r="X1934" i="5"/>
  <c r="X1936" i="5"/>
  <c r="X1938" i="5"/>
  <c r="X1940" i="5"/>
  <c r="X1942" i="5"/>
  <c r="X1944" i="5"/>
  <c r="X1946" i="5"/>
  <c r="X1948" i="5"/>
  <c r="X1950" i="5"/>
  <c r="X1952" i="5"/>
  <c r="X1954" i="5"/>
  <c r="X1956" i="5"/>
  <c r="X1958" i="5"/>
  <c r="X1960" i="5"/>
  <c r="X1962" i="5"/>
  <c r="X1964" i="5"/>
  <c r="X1966" i="5"/>
  <c r="X1968" i="5"/>
  <c r="X1970" i="5"/>
  <c r="X1972" i="5"/>
  <c r="X1974" i="5"/>
  <c r="X1976" i="5"/>
  <c r="X1978" i="5"/>
  <c r="X1980" i="5"/>
  <c r="X1982" i="5"/>
  <c r="X1984" i="5"/>
  <c r="X1986" i="5"/>
  <c r="X1988" i="5"/>
  <c r="X1990" i="5"/>
  <c r="X1992" i="5"/>
  <c r="X1994" i="5"/>
  <c r="X1996" i="5"/>
  <c r="X1998" i="5"/>
  <c r="X2000" i="5"/>
  <c r="X2002" i="5"/>
  <c r="X2004" i="5"/>
  <c r="X2006" i="5"/>
  <c r="X2008" i="5"/>
  <c r="X2010" i="5"/>
  <c r="X2012" i="5"/>
  <c r="X2014" i="5"/>
  <c r="X2016" i="5"/>
  <c r="X2018" i="5"/>
  <c r="X2020" i="5"/>
  <c r="X2022" i="5"/>
  <c r="X2024" i="5"/>
  <c r="X2026" i="5"/>
  <c r="X2028" i="5"/>
  <c r="X2030" i="5"/>
  <c r="X2032" i="5"/>
  <c r="X2034" i="5"/>
  <c r="X2036" i="5"/>
  <c r="X2038" i="5"/>
  <c r="X2040" i="5"/>
  <c r="X2042" i="5"/>
  <c r="X2044" i="5"/>
  <c r="X2046" i="5"/>
  <c r="X2048" i="5"/>
  <c r="X2050" i="5"/>
  <c r="X2052" i="5"/>
  <c r="X2054" i="5"/>
  <c r="X2056" i="5"/>
  <c r="X2058" i="5"/>
  <c r="X2060" i="5"/>
  <c r="X2062" i="5"/>
  <c r="X2064" i="5"/>
  <c r="X2066" i="5"/>
  <c r="X2068" i="5"/>
  <c r="X2070" i="5"/>
  <c r="X2072" i="5"/>
  <c r="X2074" i="5"/>
  <c r="X2076" i="5"/>
  <c r="X2078" i="5"/>
  <c r="X2080" i="5"/>
  <c r="X2082" i="5"/>
  <c r="X2084" i="5"/>
  <c r="X2086" i="5"/>
  <c r="X2088" i="5"/>
  <c r="X2090" i="5"/>
  <c r="X2092" i="5"/>
  <c r="X2094" i="5"/>
  <c r="X2096" i="5"/>
  <c r="X2098" i="5"/>
  <c r="X2100" i="5"/>
  <c r="X2102" i="5"/>
  <c r="X2104" i="5"/>
  <c r="X2106" i="5"/>
  <c r="X2108" i="5"/>
  <c r="X2110" i="5"/>
  <c r="X2112" i="5"/>
  <c r="X2114" i="5"/>
  <c r="X2116" i="5"/>
  <c r="X2118" i="5"/>
  <c r="X2120" i="5"/>
  <c r="X2122" i="5"/>
  <c r="X2124" i="5"/>
  <c r="X2126" i="5"/>
  <c r="X2128" i="5"/>
  <c r="X2130" i="5"/>
  <c r="X2132" i="5"/>
  <c r="X2134" i="5"/>
  <c r="X2136" i="5"/>
  <c r="X2138" i="5"/>
  <c r="X2140" i="5"/>
  <c r="X2142" i="5"/>
  <c r="X2144" i="5"/>
  <c r="X2146" i="5"/>
  <c r="X2148" i="5"/>
  <c r="X2150" i="5"/>
  <c r="X2152" i="5"/>
  <c r="X2154" i="5"/>
  <c r="X2156" i="5"/>
  <c r="X2158" i="5"/>
  <c r="X2160" i="5"/>
  <c r="X2162" i="5"/>
  <c r="X2164" i="5"/>
  <c r="X2166" i="5"/>
  <c r="X2168" i="5"/>
  <c r="X2170" i="5"/>
  <c r="X2172" i="5"/>
  <c r="X2174" i="5"/>
  <c r="X2176" i="5"/>
  <c r="X2178" i="5"/>
  <c r="X2180" i="5"/>
  <c r="X2182" i="5"/>
  <c r="X2184" i="5"/>
  <c r="X2186" i="5"/>
  <c r="X2188" i="5"/>
  <c r="X2190" i="5"/>
  <c r="X2192" i="5"/>
  <c r="X2194" i="5"/>
  <c r="X2196" i="5"/>
  <c r="X2198" i="5"/>
  <c r="X2200" i="5"/>
  <c r="X2202" i="5"/>
  <c r="X2204" i="5"/>
  <c r="X2206" i="5"/>
  <c r="X2208" i="5"/>
  <c r="X2210" i="5"/>
  <c r="X2212" i="5"/>
  <c r="X2214" i="5"/>
  <c r="X2216" i="5"/>
  <c r="X2218" i="5"/>
  <c r="X2220" i="5"/>
  <c r="X2222" i="5"/>
  <c r="X2224" i="5"/>
  <c r="X2226" i="5"/>
  <c r="X2228" i="5"/>
  <c r="X2230" i="5"/>
  <c r="X2232" i="5"/>
  <c r="X2234" i="5"/>
  <c r="X2236" i="5"/>
  <c r="X2238" i="5"/>
  <c r="X2240" i="5"/>
  <c r="X2242" i="5"/>
  <c r="X2244" i="5"/>
  <c r="X2246" i="5"/>
  <c r="X2248" i="5"/>
  <c r="X2250" i="5"/>
  <c r="X2252" i="5"/>
  <c r="X2254" i="5"/>
  <c r="X2256" i="5"/>
  <c r="X2258" i="5"/>
  <c r="X2260" i="5"/>
  <c r="X2262" i="5"/>
  <c r="X2264" i="5"/>
  <c r="X2266" i="5"/>
  <c r="X2268" i="5"/>
  <c r="X2270" i="5"/>
  <c r="X2272" i="5"/>
  <c r="X2274" i="5"/>
  <c r="X2276" i="5"/>
  <c r="X2278" i="5"/>
  <c r="X2280" i="5"/>
  <c r="X2282" i="5"/>
  <c r="X2284" i="5"/>
  <c r="X2286" i="5"/>
  <c r="X2288" i="5"/>
  <c r="X2290" i="5"/>
  <c r="X2292" i="5"/>
  <c r="X2294" i="5"/>
  <c r="X2296" i="5"/>
  <c r="X2298" i="5"/>
  <c r="X2300" i="5"/>
  <c r="X2302" i="5"/>
  <c r="X2304" i="5"/>
  <c r="X2306" i="5"/>
  <c r="X2308" i="5"/>
  <c r="X2310" i="5"/>
  <c r="X2312" i="5"/>
  <c r="X2314" i="5"/>
  <c r="X2316" i="5"/>
  <c r="X2318" i="5"/>
  <c r="X2320" i="5"/>
  <c r="X2322" i="5"/>
  <c r="X2324" i="5"/>
  <c r="X2326" i="5"/>
  <c r="X2328" i="5"/>
  <c r="X2330" i="5"/>
  <c r="X2332" i="5"/>
  <c r="X2334" i="5"/>
  <c r="X2336" i="5"/>
  <c r="X2338" i="5"/>
  <c r="X2340" i="5"/>
  <c r="X2342" i="5"/>
  <c r="X2344" i="5"/>
  <c r="X2346" i="5"/>
  <c r="X2348" i="5"/>
  <c r="X2350" i="5"/>
  <c r="X2352" i="5"/>
  <c r="X2354" i="5"/>
  <c r="X2356" i="5"/>
  <c r="X2358" i="5"/>
  <c r="X2360" i="5"/>
  <c r="X2362" i="5"/>
  <c r="X2364" i="5"/>
  <c r="X2366" i="5"/>
  <c r="X2368" i="5"/>
  <c r="X2370" i="5"/>
  <c r="X2372" i="5"/>
  <c r="X2374" i="5"/>
  <c r="X2376" i="5"/>
  <c r="X2378" i="5"/>
  <c r="X2380" i="5"/>
  <c r="X2382" i="5"/>
  <c r="X2384" i="5"/>
  <c r="X2386" i="5"/>
  <c r="X2388" i="5"/>
  <c r="X2390" i="5"/>
  <c r="X2392" i="5"/>
  <c r="X2394" i="5"/>
  <c r="X2396" i="5"/>
  <c r="X2398" i="5"/>
  <c r="X2400" i="5"/>
  <c r="X2402" i="5"/>
  <c r="X2404" i="5"/>
  <c r="X2406" i="5"/>
  <c r="X2408" i="5"/>
  <c r="X2410" i="5"/>
  <c r="X2412" i="5"/>
  <c r="X2414" i="5"/>
  <c r="X2416" i="5"/>
  <c r="X2418" i="5"/>
  <c r="X2420" i="5"/>
  <c r="X2422" i="5"/>
  <c r="X2424" i="5"/>
  <c r="X2426" i="5"/>
  <c r="X2428" i="5"/>
  <c r="X2430" i="5"/>
  <c r="X2432" i="5"/>
  <c r="X2434" i="5"/>
  <c r="X2436" i="5"/>
  <c r="X2438" i="5"/>
  <c r="X2440" i="5"/>
  <c r="X2442" i="5"/>
  <c r="X2444" i="5"/>
  <c r="X2446" i="5"/>
  <c r="X2448" i="5"/>
  <c r="X2450" i="5"/>
  <c r="X2452" i="5"/>
  <c r="X2454" i="5"/>
  <c r="X2456" i="5"/>
  <c r="X2458" i="5"/>
  <c r="X2460" i="5"/>
  <c r="X2462" i="5"/>
  <c r="X2464" i="5"/>
  <c r="X2466" i="5"/>
  <c r="X2468" i="5"/>
  <c r="X2470" i="5"/>
  <c r="X2472" i="5"/>
  <c r="X2474" i="5"/>
  <c r="X2476" i="5"/>
  <c r="W9" i="5"/>
  <c r="C19" i="7" s="1"/>
  <c r="W11" i="5"/>
  <c r="W13" i="5"/>
  <c r="W15" i="5"/>
  <c r="W17" i="5"/>
  <c r="C27" i="7" s="1"/>
  <c r="W7" i="5"/>
  <c r="W8" i="5"/>
  <c r="C18" i="7" s="1"/>
  <c r="W10" i="5"/>
  <c r="W12" i="5"/>
  <c r="C22" i="7" s="1"/>
  <c r="W14" i="5"/>
  <c r="W16" i="5"/>
  <c r="C26" i="7" s="1"/>
  <c r="X9" i="5"/>
  <c r="X11" i="5"/>
  <c r="X8" i="5"/>
  <c r="X10" i="5"/>
  <c r="X12" i="5"/>
  <c r="X13" i="5"/>
  <c r="X15" i="5"/>
  <c r="X17" i="5"/>
  <c r="X19" i="5"/>
  <c r="W19" i="5" s="1"/>
  <c r="X21" i="5"/>
  <c r="W21" i="5" s="1"/>
  <c r="X23" i="5"/>
  <c r="W23" i="5" s="1"/>
  <c r="X25" i="5"/>
  <c r="W25" i="5" s="1"/>
  <c r="X27" i="5"/>
  <c r="W27" i="5" s="1"/>
  <c r="X29" i="5"/>
  <c r="W29" i="5" s="1"/>
  <c r="X31" i="5"/>
  <c r="W31" i="5" s="1"/>
  <c r="X33" i="5"/>
  <c r="W33" i="5" s="1"/>
  <c r="X35" i="5"/>
  <c r="W35" i="5" s="1"/>
  <c r="X37" i="5"/>
  <c r="W37" i="5" s="1"/>
  <c r="X39" i="5"/>
  <c r="W39" i="5" s="1"/>
  <c r="X41" i="5"/>
  <c r="W41" i="5" s="1"/>
  <c r="X43" i="5"/>
  <c r="W43" i="5" s="1"/>
  <c r="X45" i="5"/>
  <c r="X47" i="5"/>
  <c r="X49" i="5"/>
  <c r="X51" i="5"/>
  <c r="X53" i="5"/>
  <c r="X55" i="5"/>
  <c r="X57" i="5"/>
  <c r="X59" i="5"/>
  <c r="X61" i="5"/>
  <c r="X63" i="5"/>
  <c r="X65" i="5"/>
  <c r="X67" i="5"/>
  <c r="X69" i="5"/>
  <c r="X71" i="5"/>
  <c r="X73" i="5"/>
  <c r="X75" i="5"/>
  <c r="X77" i="5"/>
  <c r="X79" i="5"/>
  <c r="X81" i="5"/>
  <c r="X83" i="5"/>
  <c r="X85" i="5"/>
  <c r="X87" i="5"/>
  <c r="X89" i="5"/>
  <c r="X91" i="5"/>
  <c r="X93" i="5"/>
  <c r="X95" i="5"/>
  <c r="X97" i="5"/>
  <c r="X99" i="5"/>
  <c r="X101" i="5"/>
  <c r="X103" i="5"/>
  <c r="X105" i="5"/>
  <c r="X107" i="5"/>
  <c r="X109" i="5"/>
  <c r="X111" i="5"/>
  <c r="X113" i="5"/>
  <c r="X115" i="5"/>
  <c r="X117" i="5"/>
  <c r="X119" i="5"/>
  <c r="X121" i="5"/>
  <c r="X123" i="5"/>
  <c r="X125" i="5"/>
  <c r="X127" i="5"/>
  <c r="X129" i="5"/>
  <c r="X131" i="5"/>
  <c r="X133" i="5"/>
  <c r="X135" i="5"/>
  <c r="X137" i="5"/>
  <c r="X139" i="5"/>
  <c r="X141" i="5"/>
  <c r="X143" i="5"/>
  <c r="X145" i="5"/>
  <c r="X147" i="5"/>
  <c r="X149" i="5"/>
  <c r="X151" i="5"/>
  <c r="X153" i="5"/>
  <c r="X155" i="5"/>
  <c r="X157" i="5"/>
  <c r="X159" i="5"/>
  <c r="X161" i="5"/>
  <c r="X163" i="5"/>
  <c r="X165" i="5"/>
  <c r="X167" i="5"/>
  <c r="X169" i="5"/>
  <c r="X171" i="5"/>
  <c r="X173" i="5"/>
  <c r="X175" i="5"/>
  <c r="X177" i="5"/>
  <c r="X179" i="5"/>
  <c r="X181" i="5"/>
  <c r="X183" i="5"/>
  <c r="X185" i="5"/>
  <c r="X187" i="5"/>
  <c r="X189" i="5"/>
  <c r="X191" i="5"/>
  <c r="X193" i="5"/>
  <c r="X195" i="5"/>
  <c r="X197" i="5"/>
  <c r="X199" i="5"/>
  <c r="X201" i="5"/>
  <c r="X203" i="5"/>
  <c r="X205" i="5"/>
  <c r="X207" i="5"/>
  <c r="X209" i="5"/>
  <c r="X211" i="5"/>
  <c r="X213" i="5"/>
  <c r="X215" i="5"/>
  <c r="X217" i="5"/>
  <c r="X219" i="5"/>
  <c r="X221" i="5"/>
  <c r="X223" i="5"/>
  <c r="X225" i="5"/>
  <c r="X227" i="5"/>
  <c r="X229" i="5"/>
  <c r="X231" i="5"/>
  <c r="X233" i="5"/>
  <c r="X235" i="5"/>
  <c r="X237" i="5"/>
  <c r="X239" i="5"/>
  <c r="X241" i="5"/>
  <c r="X243" i="5"/>
  <c r="X245" i="5"/>
  <c r="X247" i="5"/>
  <c r="X249" i="5"/>
  <c r="X251" i="5"/>
  <c r="X253" i="5"/>
  <c r="X255" i="5"/>
  <c r="X257" i="5"/>
  <c r="X259" i="5"/>
  <c r="X261" i="5"/>
  <c r="X263" i="5"/>
  <c r="X265" i="5"/>
  <c r="X267" i="5"/>
  <c r="X269" i="5"/>
  <c r="X271" i="5"/>
  <c r="X273" i="5"/>
  <c r="X275" i="5"/>
  <c r="X277" i="5"/>
  <c r="X279" i="5"/>
  <c r="X281" i="5"/>
  <c r="X283" i="5"/>
  <c r="X285" i="5"/>
  <c r="X287" i="5"/>
  <c r="X289" i="5"/>
  <c r="X291" i="5"/>
  <c r="X293" i="5"/>
  <c r="X295" i="5"/>
  <c r="X297" i="5"/>
  <c r="X299" i="5"/>
  <c r="X301" i="5"/>
  <c r="X303" i="5"/>
  <c r="X305" i="5"/>
  <c r="X307" i="5"/>
  <c r="X309" i="5"/>
  <c r="X311" i="5"/>
  <c r="X313" i="5"/>
  <c r="X315" i="5"/>
  <c r="X317" i="5"/>
  <c r="X319" i="5"/>
  <c r="X321" i="5"/>
  <c r="X323" i="5"/>
  <c r="X325" i="5"/>
  <c r="X327" i="5"/>
  <c r="X329" i="5"/>
  <c r="X331" i="5"/>
  <c r="X333" i="5"/>
  <c r="X335" i="5"/>
  <c r="X337" i="5"/>
  <c r="X339" i="5"/>
  <c r="X341" i="5"/>
  <c r="X343" i="5"/>
  <c r="X345" i="5"/>
  <c r="X347" i="5"/>
  <c r="X349" i="5"/>
  <c r="X351" i="5"/>
  <c r="X14" i="5"/>
  <c r="X16" i="5"/>
  <c r="X18" i="5"/>
  <c r="X20" i="5"/>
  <c r="W20" i="5" s="1"/>
  <c r="X22" i="5"/>
  <c r="W22" i="5" s="1"/>
  <c r="X24" i="5"/>
  <c r="W24" i="5" s="1"/>
  <c r="X26" i="5"/>
  <c r="W26" i="5" s="1"/>
  <c r="X28" i="5"/>
  <c r="W28" i="5" s="1"/>
  <c r="X30" i="5"/>
  <c r="W30" i="5" s="1"/>
  <c r="X32" i="5"/>
  <c r="W32" i="5" s="1"/>
  <c r="X34" i="5"/>
  <c r="W34" i="5" s="1"/>
  <c r="X36" i="5"/>
  <c r="W36" i="5" s="1"/>
  <c r="X38" i="5"/>
  <c r="W38" i="5" s="1"/>
  <c r="X40" i="5"/>
  <c r="W40" i="5" s="1"/>
  <c r="X42" i="5"/>
  <c r="W42" i="5" s="1"/>
  <c r="X44" i="5"/>
  <c r="X46" i="5"/>
  <c r="X48" i="5"/>
  <c r="X50" i="5"/>
  <c r="X52" i="5"/>
  <c r="X54" i="5"/>
  <c r="X56" i="5"/>
  <c r="X58" i="5"/>
  <c r="X60" i="5"/>
  <c r="X62" i="5"/>
  <c r="X64" i="5"/>
  <c r="X66" i="5"/>
  <c r="X68" i="5"/>
  <c r="X70" i="5"/>
  <c r="X72" i="5"/>
  <c r="X74" i="5"/>
  <c r="X76" i="5"/>
  <c r="X78" i="5"/>
  <c r="X80" i="5"/>
  <c r="X82" i="5"/>
  <c r="X84" i="5"/>
  <c r="X86" i="5"/>
  <c r="X88" i="5"/>
  <c r="X90" i="5"/>
  <c r="X92" i="5"/>
  <c r="X94" i="5"/>
  <c r="X96" i="5"/>
  <c r="X98" i="5"/>
  <c r="X100" i="5"/>
  <c r="X102" i="5"/>
  <c r="X104" i="5"/>
  <c r="X106" i="5"/>
  <c r="X108" i="5"/>
  <c r="X110" i="5"/>
  <c r="X112" i="5"/>
  <c r="X114" i="5"/>
  <c r="X116" i="5"/>
  <c r="X118" i="5"/>
  <c r="X120" i="5"/>
  <c r="X122" i="5"/>
  <c r="X124" i="5"/>
  <c r="X126" i="5"/>
  <c r="X128" i="5"/>
  <c r="X130" i="5"/>
  <c r="X132" i="5"/>
  <c r="X134" i="5"/>
  <c r="X136" i="5"/>
  <c r="X138" i="5"/>
  <c r="X140" i="5"/>
  <c r="X142" i="5"/>
  <c r="X144" i="5"/>
  <c r="X146" i="5"/>
  <c r="X148" i="5"/>
  <c r="X150" i="5"/>
  <c r="X152" i="5"/>
  <c r="X154" i="5"/>
  <c r="X156" i="5"/>
  <c r="X158" i="5"/>
  <c r="X160" i="5"/>
  <c r="X162" i="5"/>
  <c r="X164" i="5"/>
  <c r="X166" i="5"/>
  <c r="X168" i="5"/>
  <c r="X170" i="5"/>
  <c r="X172" i="5"/>
  <c r="X174" i="5"/>
  <c r="X176" i="5"/>
  <c r="X178" i="5"/>
  <c r="X180" i="5"/>
  <c r="X182" i="5"/>
  <c r="X184" i="5"/>
  <c r="X186" i="5"/>
  <c r="X188" i="5"/>
  <c r="X190" i="5"/>
  <c r="X192" i="5"/>
  <c r="X194" i="5"/>
  <c r="X196" i="5"/>
  <c r="X198" i="5"/>
  <c r="X200" i="5"/>
  <c r="X202" i="5"/>
  <c r="X204" i="5"/>
  <c r="X206" i="5"/>
  <c r="X208" i="5"/>
  <c r="X210" i="5"/>
  <c r="X212" i="5"/>
  <c r="X214" i="5"/>
  <c r="X216" i="5"/>
  <c r="X218" i="5"/>
  <c r="X220" i="5"/>
  <c r="X222" i="5"/>
  <c r="X224" i="5"/>
  <c r="X226" i="5"/>
  <c r="X228" i="5"/>
  <c r="X230" i="5"/>
  <c r="X232" i="5"/>
  <c r="X234" i="5"/>
  <c r="X236" i="5"/>
  <c r="X238" i="5"/>
  <c r="X240" i="5"/>
  <c r="X242" i="5"/>
  <c r="X244" i="5"/>
  <c r="X246" i="5"/>
  <c r="X248" i="5"/>
  <c r="X250" i="5"/>
  <c r="X252" i="5"/>
  <c r="X254" i="5"/>
  <c r="X256" i="5"/>
  <c r="X258" i="5"/>
  <c r="X260" i="5"/>
  <c r="X262" i="5"/>
  <c r="X264" i="5"/>
  <c r="X266" i="5"/>
  <c r="X268" i="5"/>
  <c r="X270" i="5"/>
  <c r="X272" i="5"/>
  <c r="X274" i="5"/>
  <c r="X276" i="5"/>
  <c r="X278" i="5"/>
  <c r="X280" i="5"/>
  <c r="X282" i="5"/>
  <c r="X284" i="5"/>
  <c r="X286" i="5"/>
  <c r="X288" i="5"/>
  <c r="X290" i="5"/>
  <c r="X292" i="5"/>
  <c r="X294" i="5"/>
  <c r="X296" i="5"/>
  <c r="X298" i="5"/>
  <c r="X300" i="5"/>
  <c r="X302" i="5"/>
  <c r="X304" i="5"/>
  <c r="X306" i="5"/>
  <c r="X308" i="5"/>
  <c r="X310" i="5"/>
  <c r="X312" i="5"/>
  <c r="X314" i="5"/>
  <c r="X316" i="5"/>
  <c r="X318" i="5"/>
  <c r="X320" i="5"/>
  <c r="X322" i="5"/>
  <c r="X324" i="5"/>
  <c r="X326" i="5"/>
  <c r="X328" i="5"/>
  <c r="X330" i="5"/>
  <c r="X332" i="5"/>
  <c r="X334" i="5"/>
  <c r="X336" i="5"/>
  <c r="X338" i="5"/>
  <c r="X340" i="5"/>
  <c r="X342" i="5"/>
  <c r="X344" i="5"/>
  <c r="X346" i="5"/>
  <c r="X348" i="5"/>
  <c r="X350" i="5"/>
  <c r="X352" i="5"/>
  <c r="X353" i="5"/>
  <c r="X355" i="5"/>
  <c r="X357" i="5"/>
  <c r="X359" i="5"/>
  <c r="X361" i="5"/>
  <c r="X363" i="5"/>
  <c r="X365" i="5"/>
  <c r="X367" i="5"/>
  <c r="X369" i="5"/>
  <c r="X371" i="5"/>
  <c r="X373" i="5"/>
  <c r="X375" i="5"/>
  <c r="X377" i="5"/>
  <c r="X379" i="5"/>
  <c r="X381" i="5"/>
  <c r="X383" i="5"/>
  <c r="X385" i="5"/>
  <c r="X387" i="5"/>
  <c r="X389" i="5"/>
  <c r="X391" i="5"/>
  <c r="X393" i="5"/>
  <c r="X395" i="5"/>
  <c r="X397" i="5"/>
  <c r="X399" i="5"/>
  <c r="X401" i="5"/>
  <c r="X403" i="5"/>
  <c r="X405" i="5"/>
  <c r="X407" i="5"/>
  <c r="X409" i="5"/>
  <c r="X411" i="5"/>
  <c r="X413" i="5"/>
  <c r="X415" i="5"/>
  <c r="X417" i="5"/>
  <c r="X419" i="5"/>
  <c r="X421" i="5"/>
  <c r="X423" i="5"/>
  <c r="X425" i="5"/>
  <c r="X427" i="5"/>
  <c r="X429" i="5"/>
  <c r="X431" i="5"/>
  <c r="X433" i="5"/>
  <c r="X435" i="5"/>
  <c r="X437" i="5"/>
  <c r="X439" i="5"/>
  <c r="X441" i="5"/>
  <c r="X443" i="5"/>
  <c r="X445" i="5"/>
  <c r="X447" i="5"/>
  <c r="X449" i="5"/>
  <c r="X451" i="5"/>
  <c r="X453" i="5"/>
  <c r="X455" i="5"/>
  <c r="X457" i="5"/>
  <c r="X459" i="5"/>
  <c r="X461" i="5"/>
  <c r="X463" i="5"/>
  <c r="X465" i="5"/>
  <c r="X467" i="5"/>
  <c r="X469" i="5"/>
  <c r="X471" i="5"/>
  <c r="X473" i="5"/>
  <c r="X475" i="5"/>
  <c r="X477" i="5"/>
  <c r="X479" i="5"/>
  <c r="X481" i="5"/>
  <c r="X483" i="5"/>
  <c r="X485" i="5"/>
  <c r="X487" i="5"/>
  <c r="X489" i="5"/>
  <c r="X491" i="5"/>
  <c r="X493" i="5"/>
  <c r="X495" i="5"/>
  <c r="X497" i="5"/>
  <c r="X499" i="5"/>
  <c r="X501" i="5"/>
  <c r="X503" i="5"/>
  <c r="X505" i="5"/>
  <c r="X507" i="5"/>
  <c r="X509" i="5"/>
  <c r="X511" i="5"/>
  <c r="X513" i="5"/>
  <c r="X515" i="5"/>
  <c r="X517" i="5"/>
  <c r="X519" i="5"/>
  <c r="X521" i="5"/>
  <c r="X523" i="5"/>
  <c r="X525" i="5"/>
  <c r="X527" i="5"/>
  <c r="X529" i="5"/>
  <c r="X531" i="5"/>
  <c r="X533" i="5"/>
  <c r="X535" i="5"/>
  <c r="X537" i="5"/>
  <c r="X539" i="5"/>
  <c r="X541" i="5"/>
  <c r="X543" i="5"/>
  <c r="X545" i="5"/>
  <c r="X547" i="5"/>
  <c r="X549" i="5"/>
  <c r="X551" i="5"/>
  <c r="X553" i="5"/>
  <c r="X555" i="5"/>
  <c r="X557" i="5"/>
  <c r="X559" i="5"/>
  <c r="X561" i="5"/>
  <c r="X563" i="5"/>
  <c r="X565" i="5"/>
  <c r="X567" i="5"/>
  <c r="X569" i="5"/>
  <c r="X571" i="5"/>
  <c r="X573" i="5"/>
  <c r="X575" i="5"/>
  <c r="X577" i="5"/>
  <c r="X579" i="5"/>
  <c r="X581" i="5"/>
  <c r="X583" i="5"/>
  <c r="X585" i="5"/>
  <c r="X587" i="5"/>
  <c r="X589" i="5"/>
  <c r="X591" i="5"/>
  <c r="X593" i="5"/>
  <c r="X595" i="5"/>
  <c r="X597" i="5"/>
  <c r="X599" i="5"/>
  <c r="X601" i="5"/>
  <c r="X603" i="5"/>
  <c r="X605" i="5"/>
  <c r="X607" i="5"/>
  <c r="X609" i="5"/>
  <c r="X611" i="5"/>
  <c r="X613" i="5"/>
  <c r="X615" i="5"/>
  <c r="X617" i="5"/>
  <c r="X619" i="5"/>
  <c r="X621" i="5"/>
  <c r="X623" i="5"/>
  <c r="X625" i="5"/>
  <c r="X627" i="5"/>
  <c r="X629" i="5"/>
  <c r="X631" i="5"/>
  <c r="X633" i="5"/>
  <c r="X635" i="5"/>
  <c r="X637" i="5"/>
  <c r="X639" i="5"/>
  <c r="X641" i="5"/>
  <c r="X643" i="5"/>
  <c r="X645" i="5"/>
  <c r="X647" i="5"/>
  <c r="X649" i="5"/>
  <c r="X651" i="5"/>
  <c r="X653" i="5"/>
  <c r="X655" i="5"/>
  <c r="X657" i="5"/>
  <c r="X659" i="5"/>
  <c r="X661" i="5"/>
  <c r="X663" i="5"/>
  <c r="X665" i="5"/>
  <c r="X667" i="5"/>
  <c r="X669" i="5"/>
  <c r="X671" i="5"/>
  <c r="X673" i="5"/>
  <c r="X675" i="5"/>
  <c r="X677" i="5"/>
  <c r="X679" i="5"/>
  <c r="X681" i="5"/>
  <c r="X683" i="5"/>
  <c r="X685" i="5"/>
  <c r="X687" i="5"/>
  <c r="X689" i="5"/>
  <c r="X691" i="5"/>
  <c r="X693" i="5"/>
  <c r="X695" i="5"/>
  <c r="X697" i="5"/>
  <c r="X699" i="5"/>
  <c r="X701" i="5"/>
  <c r="X703" i="5"/>
  <c r="X705" i="5"/>
  <c r="X707" i="5"/>
  <c r="X709" i="5"/>
  <c r="X711" i="5"/>
  <c r="X713" i="5"/>
  <c r="X715" i="5"/>
  <c r="X717" i="5"/>
  <c r="X719" i="5"/>
  <c r="X721" i="5"/>
  <c r="X723" i="5"/>
  <c r="X725" i="5"/>
  <c r="X727" i="5"/>
  <c r="X729" i="5"/>
  <c r="X731" i="5"/>
  <c r="X733" i="5"/>
  <c r="X735" i="5"/>
  <c r="X737" i="5"/>
  <c r="X739" i="5"/>
  <c r="X741" i="5"/>
  <c r="X743" i="5"/>
  <c r="X745" i="5"/>
  <c r="X747" i="5"/>
  <c r="X749" i="5"/>
  <c r="X751" i="5"/>
  <c r="X753" i="5"/>
  <c r="X755" i="5"/>
  <c r="X757" i="5"/>
  <c r="X759" i="5"/>
  <c r="X761" i="5"/>
  <c r="X763" i="5"/>
  <c r="X765" i="5"/>
  <c r="X767" i="5"/>
  <c r="X769" i="5"/>
  <c r="X771" i="5"/>
  <c r="X773" i="5"/>
  <c r="X775" i="5"/>
  <c r="X777" i="5"/>
  <c r="X779" i="5"/>
  <c r="X781" i="5"/>
  <c r="X783" i="5"/>
  <c r="X785" i="5"/>
  <c r="X787" i="5"/>
  <c r="X789" i="5"/>
  <c r="X791" i="5"/>
  <c r="X793" i="5"/>
  <c r="X795" i="5"/>
  <c r="X797" i="5"/>
  <c r="X799" i="5"/>
  <c r="X801" i="5"/>
  <c r="X803" i="5"/>
  <c r="X805" i="5"/>
  <c r="X807" i="5"/>
  <c r="X809" i="5"/>
  <c r="X811" i="5"/>
  <c r="X813" i="5"/>
  <c r="X815" i="5"/>
  <c r="X817" i="5"/>
  <c r="X819" i="5"/>
  <c r="X821" i="5"/>
  <c r="X823" i="5"/>
  <c r="X825" i="5"/>
  <c r="X827" i="5"/>
  <c r="X829" i="5"/>
  <c r="X831" i="5"/>
  <c r="X833" i="5"/>
  <c r="X835" i="5"/>
  <c r="X837" i="5"/>
  <c r="X839" i="5"/>
  <c r="X841" i="5"/>
  <c r="X843" i="5"/>
  <c r="X845" i="5"/>
  <c r="X847" i="5"/>
  <c r="X849" i="5"/>
  <c r="X851" i="5"/>
  <c r="X853" i="5"/>
  <c r="X855" i="5"/>
  <c r="X857" i="5"/>
  <c r="X859" i="5"/>
  <c r="X861" i="5"/>
  <c r="X863" i="5"/>
  <c r="X865" i="5"/>
  <c r="X867" i="5"/>
  <c r="X869" i="5"/>
  <c r="X871" i="5"/>
  <c r="X873" i="5"/>
  <c r="X875" i="5"/>
  <c r="X877" i="5"/>
  <c r="X879" i="5"/>
  <c r="X881" i="5"/>
  <c r="X883" i="5"/>
  <c r="X885" i="5"/>
  <c r="X887" i="5"/>
  <c r="X889" i="5"/>
  <c r="X891" i="5"/>
  <c r="X893" i="5"/>
  <c r="X895" i="5"/>
  <c r="X897" i="5"/>
  <c r="X899" i="5"/>
  <c r="X901" i="5"/>
  <c r="X903" i="5"/>
  <c r="X905" i="5"/>
  <c r="X907" i="5"/>
  <c r="X909" i="5"/>
  <c r="X911" i="5"/>
  <c r="X913" i="5"/>
  <c r="X915" i="5"/>
  <c r="X917" i="5"/>
  <c r="X919" i="5"/>
  <c r="X921" i="5"/>
  <c r="X923" i="5"/>
  <c r="X925" i="5"/>
  <c r="X927" i="5"/>
  <c r="X929" i="5"/>
  <c r="X931" i="5"/>
  <c r="X933" i="5"/>
  <c r="X935" i="5"/>
  <c r="X937" i="5"/>
  <c r="X939" i="5"/>
  <c r="X941" i="5"/>
  <c r="X943" i="5"/>
  <c r="X945" i="5"/>
  <c r="X947" i="5"/>
  <c r="X949" i="5"/>
  <c r="X951" i="5"/>
  <c r="X953" i="5"/>
  <c r="X955" i="5"/>
  <c r="X957" i="5"/>
  <c r="X959" i="5"/>
  <c r="X961" i="5"/>
  <c r="X963" i="5"/>
  <c r="X965" i="5"/>
  <c r="X967" i="5"/>
  <c r="X969" i="5"/>
  <c r="X971" i="5"/>
  <c r="X973" i="5"/>
  <c r="X975" i="5"/>
  <c r="X977" i="5"/>
  <c r="X979" i="5"/>
  <c r="X981" i="5"/>
  <c r="X983" i="5"/>
  <c r="X985" i="5"/>
  <c r="X987" i="5"/>
  <c r="X989" i="5"/>
  <c r="X991" i="5"/>
  <c r="X993" i="5"/>
  <c r="X995" i="5"/>
  <c r="X997" i="5"/>
  <c r="X999" i="5"/>
  <c r="X1001" i="5"/>
  <c r="X1003" i="5"/>
  <c r="X1005" i="5"/>
  <c r="X1007" i="5"/>
  <c r="X1009" i="5"/>
  <c r="X1011" i="5"/>
  <c r="X1013" i="5"/>
  <c r="X1015" i="5"/>
  <c r="X1017" i="5"/>
  <c r="X1019" i="5"/>
  <c r="X1021" i="5"/>
  <c r="X1023" i="5"/>
  <c r="X1025" i="5"/>
  <c r="X1027" i="5"/>
  <c r="X1029" i="5"/>
  <c r="X1031" i="5"/>
  <c r="X1033" i="5"/>
  <c r="X354" i="5"/>
  <c r="X356" i="5"/>
  <c r="X358" i="5"/>
  <c r="X360" i="5"/>
  <c r="X362" i="5"/>
  <c r="X364" i="5"/>
  <c r="X366" i="5"/>
  <c r="X368" i="5"/>
  <c r="X370" i="5"/>
  <c r="X372" i="5"/>
  <c r="X374" i="5"/>
  <c r="X376" i="5"/>
  <c r="X378" i="5"/>
  <c r="X380" i="5"/>
  <c r="X382" i="5"/>
  <c r="X384" i="5"/>
  <c r="X386" i="5"/>
  <c r="X388" i="5"/>
  <c r="X390" i="5"/>
  <c r="X392" i="5"/>
  <c r="X394" i="5"/>
  <c r="X396" i="5"/>
  <c r="X398" i="5"/>
  <c r="X400" i="5"/>
  <c r="X402" i="5"/>
  <c r="X404" i="5"/>
  <c r="X406" i="5"/>
  <c r="X408" i="5"/>
  <c r="X410" i="5"/>
  <c r="X412" i="5"/>
  <c r="X414" i="5"/>
  <c r="X416" i="5"/>
  <c r="X418" i="5"/>
  <c r="X420" i="5"/>
  <c r="X422" i="5"/>
  <c r="X424" i="5"/>
  <c r="X426" i="5"/>
  <c r="X428" i="5"/>
  <c r="X430" i="5"/>
  <c r="X432" i="5"/>
  <c r="X434" i="5"/>
  <c r="X436" i="5"/>
  <c r="X438" i="5"/>
  <c r="X440" i="5"/>
  <c r="X442" i="5"/>
  <c r="X444" i="5"/>
  <c r="X446" i="5"/>
  <c r="X448" i="5"/>
  <c r="X450" i="5"/>
  <c r="X452" i="5"/>
  <c r="X454" i="5"/>
  <c r="X456" i="5"/>
  <c r="X458" i="5"/>
  <c r="X460" i="5"/>
  <c r="X462" i="5"/>
  <c r="X464" i="5"/>
  <c r="X466" i="5"/>
  <c r="X468" i="5"/>
  <c r="X470" i="5"/>
  <c r="X472" i="5"/>
  <c r="X474" i="5"/>
  <c r="X476" i="5"/>
  <c r="X478" i="5"/>
  <c r="X480" i="5"/>
  <c r="X482" i="5"/>
  <c r="X484" i="5"/>
  <c r="X486" i="5"/>
  <c r="X488" i="5"/>
  <c r="X490" i="5"/>
  <c r="X492" i="5"/>
  <c r="X494" i="5"/>
  <c r="X496" i="5"/>
  <c r="X498" i="5"/>
  <c r="X500" i="5"/>
  <c r="X502" i="5"/>
  <c r="X504" i="5"/>
  <c r="X506" i="5"/>
  <c r="X508" i="5"/>
  <c r="X510" i="5"/>
  <c r="X512" i="5"/>
  <c r="X514" i="5"/>
  <c r="X516" i="5"/>
  <c r="X518" i="5"/>
  <c r="X520" i="5"/>
  <c r="X522" i="5"/>
  <c r="X524" i="5"/>
  <c r="X526" i="5"/>
  <c r="X528" i="5"/>
  <c r="X530" i="5"/>
  <c r="X532" i="5"/>
  <c r="X534" i="5"/>
  <c r="X536" i="5"/>
  <c r="X538" i="5"/>
  <c r="X540" i="5"/>
  <c r="X542" i="5"/>
  <c r="X544" i="5"/>
  <c r="X546" i="5"/>
  <c r="X548" i="5"/>
  <c r="X550" i="5"/>
  <c r="X552" i="5"/>
  <c r="X554" i="5"/>
  <c r="X556" i="5"/>
  <c r="X558" i="5"/>
  <c r="X560" i="5"/>
  <c r="X562" i="5"/>
  <c r="X564" i="5"/>
  <c r="X566" i="5"/>
  <c r="X568" i="5"/>
  <c r="X570" i="5"/>
  <c r="X572" i="5"/>
  <c r="X574" i="5"/>
  <c r="X576" i="5"/>
  <c r="X578" i="5"/>
  <c r="X580" i="5"/>
  <c r="X582" i="5"/>
  <c r="X584" i="5"/>
  <c r="X586" i="5"/>
  <c r="X588" i="5"/>
  <c r="X590" i="5"/>
  <c r="X592" i="5"/>
  <c r="X594" i="5"/>
  <c r="X596" i="5"/>
  <c r="X598" i="5"/>
  <c r="X600" i="5"/>
  <c r="X602" i="5"/>
  <c r="X604" i="5"/>
  <c r="X606" i="5"/>
  <c r="X608" i="5"/>
  <c r="X610" i="5"/>
  <c r="X612" i="5"/>
  <c r="X614" i="5"/>
  <c r="X616" i="5"/>
  <c r="X618" i="5"/>
  <c r="X620" i="5"/>
  <c r="X622" i="5"/>
  <c r="X624" i="5"/>
  <c r="X626" i="5"/>
  <c r="X628" i="5"/>
  <c r="X630" i="5"/>
  <c r="X632" i="5"/>
  <c r="X634" i="5"/>
  <c r="X636" i="5"/>
  <c r="X638" i="5"/>
  <c r="X640" i="5"/>
  <c r="X642" i="5"/>
  <c r="X644" i="5"/>
  <c r="X646" i="5"/>
  <c r="X648" i="5"/>
  <c r="X650" i="5"/>
  <c r="X652" i="5"/>
  <c r="X654" i="5"/>
  <c r="X656" i="5"/>
  <c r="X658" i="5"/>
  <c r="X660" i="5"/>
  <c r="X662" i="5"/>
  <c r="X664" i="5"/>
  <c r="X666" i="5"/>
  <c r="X668" i="5"/>
  <c r="X670" i="5"/>
  <c r="X672" i="5"/>
  <c r="X674" i="5"/>
  <c r="X676" i="5"/>
  <c r="X678" i="5"/>
  <c r="X680" i="5"/>
  <c r="X682" i="5"/>
  <c r="X684" i="5"/>
  <c r="X686" i="5"/>
  <c r="X688" i="5"/>
  <c r="X690" i="5"/>
  <c r="X692" i="5"/>
  <c r="X694" i="5"/>
  <c r="X696" i="5"/>
  <c r="X698" i="5"/>
  <c r="X700" i="5"/>
  <c r="X702" i="5"/>
  <c r="X704" i="5"/>
  <c r="X706" i="5"/>
  <c r="X708" i="5"/>
  <c r="X710" i="5"/>
  <c r="X712" i="5"/>
  <c r="X714" i="5"/>
  <c r="X716" i="5"/>
  <c r="X718" i="5"/>
  <c r="X720" i="5"/>
  <c r="X722" i="5"/>
  <c r="X724" i="5"/>
  <c r="X726" i="5"/>
  <c r="X728" i="5"/>
  <c r="X730" i="5"/>
  <c r="X732" i="5"/>
  <c r="X734" i="5"/>
  <c r="X736" i="5"/>
  <c r="X738" i="5"/>
  <c r="X740" i="5"/>
  <c r="X742" i="5"/>
  <c r="X744" i="5"/>
  <c r="X746" i="5"/>
  <c r="X748" i="5"/>
  <c r="X750" i="5"/>
  <c r="X752" i="5"/>
  <c r="X754" i="5"/>
  <c r="X756" i="5"/>
  <c r="X758" i="5"/>
  <c r="X760" i="5"/>
  <c r="X762" i="5"/>
  <c r="X764" i="5"/>
  <c r="X766" i="5"/>
  <c r="X768" i="5"/>
  <c r="X770" i="5"/>
  <c r="X772" i="5"/>
  <c r="X774" i="5"/>
  <c r="X776" i="5"/>
  <c r="X778" i="5"/>
  <c r="X780" i="5"/>
  <c r="X782" i="5"/>
  <c r="X784" i="5"/>
  <c r="X786" i="5"/>
  <c r="X788" i="5"/>
  <c r="X790" i="5"/>
  <c r="X792" i="5"/>
  <c r="X794" i="5"/>
  <c r="X796" i="5"/>
  <c r="X798" i="5"/>
  <c r="X800" i="5"/>
  <c r="X802" i="5"/>
  <c r="X804" i="5"/>
  <c r="X806" i="5"/>
  <c r="X808" i="5"/>
  <c r="X810" i="5"/>
  <c r="X812" i="5"/>
  <c r="X814" i="5"/>
  <c r="X816" i="5"/>
  <c r="X818" i="5"/>
  <c r="X820" i="5"/>
  <c r="X822" i="5"/>
  <c r="X824" i="5"/>
  <c r="X826" i="5"/>
  <c r="X828" i="5"/>
  <c r="X830" i="5"/>
  <c r="X832" i="5"/>
  <c r="X834" i="5"/>
  <c r="X836" i="5"/>
  <c r="X838" i="5"/>
  <c r="X840" i="5"/>
  <c r="X842" i="5"/>
  <c r="X844" i="5"/>
  <c r="X846" i="5"/>
  <c r="X848" i="5"/>
  <c r="X850" i="5"/>
  <c r="X852" i="5"/>
  <c r="X854" i="5"/>
  <c r="X856" i="5"/>
  <c r="X858" i="5"/>
  <c r="X860" i="5"/>
  <c r="X862" i="5"/>
  <c r="X864" i="5"/>
  <c r="X866" i="5"/>
  <c r="X868" i="5"/>
  <c r="X870" i="5"/>
  <c r="X872" i="5"/>
  <c r="X874" i="5"/>
  <c r="X876" i="5"/>
  <c r="X878" i="5"/>
  <c r="X880" i="5"/>
  <c r="X882" i="5"/>
  <c r="X884" i="5"/>
  <c r="X886" i="5"/>
  <c r="X888" i="5"/>
  <c r="X890" i="5"/>
  <c r="X892" i="5"/>
  <c r="X894" i="5"/>
  <c r="X896" i="5"/>
  <c r="X898" i="5"/>
  <c r="X900" i="5"/>
  <c r="X902" i="5"/>
  <c r="X904" i="5"/>
  <c r="X906" i="5"/>
  <c r="X908" i="5"/>
  <c r="X910" i="5"/>
  <c r="X912" i="5"/>
  <c r="X914" i="5"/>
  <c r="X916" i="5"/>
  <c r="X918" i="5"/>
  <c r="X920" i="5"/>
  <c r="X922" i="5"/>
  <c r="X924" i="5"/>
  <c r="X926" i="5"/>
  <c r="X928" i="5"/>
  <c r="X930" i="5"/>
  <c r="X932" i="5"/>
  <c r="X934" i="5"/>
  <c r="X936" i="5"/>
  <c r="X938" i="5"/>
  <c r="X940" i="5"/>
  <c r="X942" i="5"/>
  <c r="X944" i="5"/>
  <c r="X946" i="5"/>
  <c r="X948" i="5"/>
  <c r="X950" i="5"/>
  <c r="X952" i="5"/>
  <c r="X954" i="5"/>
  <c r="X956" i="5"/>
  <c r="X958" i="5"/>
  <c r="X960" i="5"/>
  <c r="X962" i="5"/>
  <c r="X964" i="5"/>
  <c r="X966" i="5"/>
  <c r="X968" i="5"/>
  <c r="X970" i="5"/>
  <c r="X972" i="5"/>
  <c r="X974" i="5"/>
  <c r="X976" i="5"/>
  <c r="X978" i="5"/>
  <c r="X980" i="5"/>
  <c r="X982" i="5"/>
  <c r="X984" i="5"/>
  <c r="X986" i="5"/>
  <c r="X988" i="5"/>
  <c r="X990" i="5"/>
  <c r="X992" i="5"/>
  <c r="X994" i="5"/>
  <c r="X996" i="5"/>
  <c r="X998" i="5"/>
  <c r="X1000" i="5"/>
  <c r="X1002" i="5"/>
  <c r="X1004" i="5"/>
  <c r="X1006" i="5"/>
  <c r="X1008" i="5"/>
  <c r="X1010" i="5"/>
  <c r="X1012" i="5"/>
  <c r="X1014" i="5"/>
  <c r="X1016" i="5"/>
  <c r="X1018" i="5"/>
  <c r="X1020" i="5"/>
  <c r="X1022" i="5"/>
  <c r="X1024" i="5"/>
  <c r="X1026" i="5"/>
  <c r="X1028" i="5"/>
  <c r="X1030" i="5"/>
  <c r="X1032" i="5"/>
  <c r="X1034" i="5"/>
  <c r="X1035" i="5"/>
  <c r="X1037" i="5"/>
  <c r="X1039" i="5"/>
  <c r="X1041" i="5"/>
  <c r="X1043" i="5"/>
  <c r="X1045" i="5"/>
  <c r="X1047" i="5"/>
  <c r="X1049" i="5"/>
  <c r="X1051" i="5"/>
  <c r="X1053" i="5"/>
  <c r="X1055" i="5"/>
  <c r="X1057" i="5"/>
  <c r="X1059" i="5"/>
  <c r="X1061" i="5"/>
  <c r="X1063" i="5"/>
  <c r="X1065" i="5"/>
  <c r="X1067" i="5"/>
  <c r="X1069" i="5"/>
  <c r="X1071" i="5"/>
  <c r="X1073" i="5"/>
  <c r="X1075" i="5"/>
  <c r="X1077" i="5"/>
  <c r="X1079" i="5"/>
  <c r="X1081" i="5"/>
  <c r="X1083" i="5"/>
  <c r="X1085" i="5"/>
  <c r="X1087" i="5"/>
  <c r="X1089" i="5"/>
  <c r="X1091" i="5"/>
  <c r="X1093" i="5"/>
  <c r="X1095" i="5"/>
  <c r="X1097" i="5"/>
  <c r="X1099" i="5"/>
  <c r="X1101" i="5"/>
  <c r="X1103" i="5"/>
  <c r="X1105" i="5"/>
  <c r="X1107" i="5"/>
  <c r="X1109" i="5"/>
  <c r="X1111" i="5"/>
  <c r="X1113" i="5"/>
  <c r="X1115" i="5"/>
  <c r="X1117" i="5"/>
  <c r="X1119" i="5"/>
  <c r="X1121" i="5"/>
  <c r="X1123" i="5"/>
  <c r="X1125" i="5"/>
  <c r="X1127" i="5"/>
  <c r="X1129" i="5"/>
  <c r="X1131" i="5"/>
  <c r="X1133" i="5"/>
  <c r="X1135" i="5"/>
  <c r="X1137" i="5"/>
  <c r="X1139" i="5"/>
  <c r="X1141" i="5"/>
  <c r="X1143" i="5"/>
  <c r="X1145" i="5"/>
  <c r="X1147" i="5"/>
  <c r="X1149" i="5"/>
  <c r="X1151" i="5"/>
  <c r="X1153" i="5"/>
  <c r="X1155" i="5"/>
  <c r="X1157" i="5"/>
  <c r="X1159" i="5"/>
  <c r="X1161" i="5"/>
  <c r="X1163" i="5"/>
  <c r="X1165" i="5"/>
  <c r="X1167" i="5"/>
  <c r="X1169" i="5"/>
  <c r="X1171" i="5"/>
  <c r="X1173" i="5"/>
  <c r="X1175" i="5"/>
  <c r="X1177" i="5"/>
  <c r="X1179" i="5"/>
  <c r="X1181" i="5"/>
  <c r="X1183" i="5"/>
  <c r="X1185" i="5"/>
  <c r="X1187" i="5"/>
  <c r="X1189" i="5"/>
  <c r="X1191" i="5"/>
  <c r="X1193" i="5"/>
  <c r="X1195" i="5"/>
  <c r="X1197" i="5"/>
  <c r="X1199" i="5"/>
  <c r="X1201" i="5"/>
  <c r="X1203" i="5"/>
  <c r="X1205" i="5"/>
  <c r="X1207" i="5"/>
  <c r="X1209" i="5"/>
  <c r="X1211" i="5"/>
  <c r="X1213" i="5"/>
  <c r="X1215" i="5"/>
  <c r="X1217" i="5"/>
  <c r="X1219" i="5"/>
  <c r="X1221" i="5"/>
  <c r="X1223" i="5"/>
  <c r="X1225" i="5"/>
  <c r="X1227" i="5"/>
  <c r="X1229" i="5"/>
  <c r="X1231" i="5"/>
  <c r="X1233" i="5"/>
  <c r="X1235" i="5"/>
  <c r="X1237" i="5"/>
  <c r="X1239" i="5"/>
  <c r="X1241" i="5"/>
  <c r="X1243" i="5"/>
  <c r="X1245" i="5"/>
  <c r="X1247" i="5"/>
  <c r="X1249" i="5"/>
  <c r="X1251" i="5"/>
  <c r="X1253" i="5"/>
  <c r="X1255" i="5"/>
  <c r="X1257" i="5"/>
  <c r="X1259" i="5"/>
  <c r="X1261" i="5"/>
  <c r="X1263" i="5"/>
  <c r="X1265" i="5"/>
  <c r="X1267" i="5"/>
  <c r="X1269" i="5"/>
  <c r="X1271" i="5"/>
  <c r="X1273" i="5"/>
  <c r="X1275" i="5"/>
  <c r="X1277" i="5"/>
  <c r="X1279" i="5"/>
  <c r="X1281" i="5"/>
  <c r="X1283" i="5"/>
  <c r="X1285" i="5"/>
  <c r="X1287" i="5"/>
  <c r="X1289" i="5"/>
  <c r="X1291" i="5"/>
  <c r="X1293" i="5"/>
  <c r="X1295" i="5"/>
  <c r="X1297" i="5"/>
  <c r="X1299" i="5"/>
  <c r="X1301" i="5"/>
  <c r="X1303" i="5"/>
  <c r="X1305" i="5"/>
  <c r="X1307" i="5"/>
  <c r="X1309" i="5"/>
  <c r="X1311" i="5"/>
  <c r="X1313" i="5"/>
  <c r="X1315" i="5"/>
  <c r="X1317" i="5"/>
  <c r="X1319" i="5"/>
  <c r="X1321" i="5"/>
  <c r="X1323" i="5"/>
  <c r="X1325" i="5"/>
  <c r="X1327" i="5"/>
  <c r="X1329" i="5"/>
  <c r="X1331" i="5"/>
  <c r="X1333" i="5"/>
  <c r="X1335" i="5"/>
  <c r="X1337" i="5"/>
  <c r="X1339" i="5"/>
  <c r="X1341" i="5"/>
  <c r="X1343" i="5"/>
  <c r="X1345" i="5"/>
  <c r="X1347" i="5"/>
  <c r="X1349" i="5"/>
  <c r="X1351" i="5"/>
  <c r="X1353" i="5"/>
  <c r="X1355" i="5"/>
  <c r="X1357" i="5"/>
  <c r="X1359" i="5"/>
  <c r="X1361" i="5"/>
  <c r="X1363" i="5"/>
  <c r="X1365" i="5"/>
  <c r="X1367" i="5"/>
  <c r="X1369" i="5"/>
  <c r="X1371" i="5"/>
  <c r="X1373" i="5"/>
  <c r="X1375" i="5"/>
  <c r="X1377" i="5"/>
  <c r="X1379" i="5"/>
  <c r="X1381" i="5"/>
  <c r="X1383" i="5"/>
  <c r="X1385" i="5"/>
  <c r="X1387" i="5"/>
  <c r="X1389" i="5"/>
  <c r="X1391" i="5"/>
  <c r="X1393" i="5"/>
  <c r="X1395" i="5"/>
  <c r="X1397" i="5"/>
  <c r="X1399" i="5"/>
  <c r="X1401" i="5"/>
  <c r="X1403" i="5"/>
  <c r="X1405" i="5"/>
  <c r="X1407" i="5"/>
  <c r="X1409" i="5"/>
  <c r="X1411" i="5"/>
  <c r="X1413" i="5"/>
  <c r="X1415" i="5"/>
  <c r="X1417" i="5"/>
  <c r="X1419" i="5"/>
  <c r="X1421" i="5"/>
  <c r="X1423" i="5"/>
  <c r="X1425" i="5"/>
  <c r="X1427" i="5"/>
  <c r="X1429" i="5"/>
  <c r="X1431" i="5"/>
  <c r="X1433" i="5"/>
  <c r="X1435" i="5"/>
  <c r="X1437" i="5"/>
  <c r="X1439" i="5"/>
  <c r="X1441" i="5"/>
  <c r="X1443" i="5"/>
  <c r="X1445" i="5"/>
  <c r="X1447" i="5"/>
  <c r="X1449" i="5"/>
  <c r="X1451" i="5"/>
  <c r="X1453" i="5"/>
  <c r="X1455" i="5"/>
  <c r="X1457" i="5"/>
  <c r="X1459" i="5"/>
  <c r="X1461" i="5"/>
  <c r="X1463" i="5"/>
  <c r="X1465" i="5"/>
  <c r="X1467" i="5"/>
  <c r="X1469" i="5"/>
  <c r="X1471" i="5"/>
  <c r="X1473" i="5"/>
  <c r="X1475" i="5"/>
  <c r="X1477" i="5"/>
  <c r="X1479" i="5"/>
  <c r="X1481" i="5"/>
  <c r="X1483" i="5"/>
  <c r="X1485" i="5"/>
  <c r="X1487" i="5"/>
  <c r="X1489" i="5"/>
  <c r="X1491" i="5"/>
  <c r="X1493" i="5"/>
  <c r="X1495" i="5"/>
  <c r="X1497" i="5"/>
  <c r="X1499" i="5"/>
  <c r="X1501" i="5"/>
  <c r="X1503" i="5"/>
  <c r="X1505" i="5"/>
  <c r="X1507" i="5"/>
  <c r="X1509" i="5"/>
  <c r="X1511" i="5"/>
  <c r="X1513" i="5"/>
  <c r="X1515" i="5"/>
  <c r="X1517" i="5"/>
  <c r="X1519" i="5"/>
  <c r="X1521" i="5"/>
  <c r="X1523" i="5"/>
  <c r="X1525" i="5"/>
  <c r="X1527" i="5"/>
  <c r="X1529" i="5"/>
  <c r="X1531" i="5"/>
  <c r="X1533" i="5"/>
  <c r="X1535" i="5"/>
  <c r="X1537" i="5"/>
  <c r="X1539" i="5"/>
  <c r="X1541" i="5"/>
  <c r="X1543" i="5"/>
  <c r="X1545" i="5"/>
  <c r="X1547" i="5"/>
  <c r="X1549" i="5"/>
  <c r="X1551" i="5"/>
  <c r="X1553" i="5"/>
  <c r="X1555" i="5"/>
  <c r="X1557" i="5"/>
  <c r="X1559" i="5"/>
  <c r="X1561" i="5"/>
  <c r="X1563" i="5"/>
  <c r="X1565" i="5"/>
  <c r="X1567" i="5"/>
  <c r="X1569" i="5"/>
  <c r="X1571" i="5"/>
  <c r="X1573" i="5"/>
  <c r="X1575" i="5"/>
  <c r="X1577" i="5"/>
  <c r="X1579" i="5"/>
  <c r="X1581" i="5"/>
  <c r="X1583" i="5"/>
  <c r="X1585" i="5"/>
  <c r="X1587" i="5"/>
  <c r="X1589" i="5"/>
  <c r="X1591" i="5"/>
  <c r="X1593" i="5"/>
  <c r="X1595" i="5"/>
  <c r="X1597" i="5"/>
  <c r="X1599" i="5"/>
  <c r="X1601" i="5"/>
  <c r="X1603" i="5"/>
  <c r="X1605" i="5"/>
  <c r="X1607" i="5"/>
  <c r="X1609" i="5"/>
  <c r="X1611" i="5"/>
  <c r="X1613" i="5"/>
  <c r="X1615" i="5"/>
  <c r="X1617" i="5"/>
  <c r="X1619" i="5"/>
  <c r="X1621" i="5"/>
  <c r="X1623" i="5"/>
  <c r="X1625" i="5"/>
  <c r="X1627" i="5"/>
  <c r="X1629" i="5"/>
  <c r="X1631" i="5"/>
  <c r="X1633" i="5"/>
  <c r="X1635" i="5"/>
  <c r="X1637" i="5"/>
  <c r="X1639" i="5"/>
  <c r="X1641" i="5"/>
  <c r="X1643" i="5"/>
  <c r="X1645" i="5"/>
  <c r="X1647" i="5"/>
  <c r="X1649" i="5"/>
  <c r="X1651" i="5"/>
  <c r="X1653" i="5"/>
  <c r="X1655" i="5"/>
  <c r="X1657" i="5"/>
  <c r="X1659" i="5"/>
  <c r="X1661" i="5"/>
  <c r="X1663" i="5"/>
  <c r="X1665" i="5"/>
  <c r="X1667" i="5"/>
  <c r="X1669" i="5"/>
  <c r="X1671" i="5"/>
  <c r="X1673" i="5"/>
  <c r="X1675" i="5"/>
  <c r="X1677" i="5"/>
  <c r="X1679" i="5"/>
  <c r="X1681" i="5"/>
  <c r="X1683" i="5"/>
  <c r="X1685" i="5"/>
  <c r="X1687" i="5"/>
  <c r="X1689" i="5"/>
  <c r="X1691" i="5"/>
  <c r="X1693" i="5"/>
  <c r="X1695" i="5"/>
  <c r="X1697" i="5"/>
  <c r="X1699" i="5"/>
  <c r="X1701" i="5"/>
  <c r="X1703" i="5"/>
  <c r="X1705" i="5"/>
  <c r="X1707" i="5"/>
  <c r="X1709" i="5"/>
  <c r="X1711" i="5"/>
  <c r="X1713" i="5"/>
  <c r="X1715" i="5"/>
  <c r="X1036" i="5"/>
  <c r="X1038" i="5"/>
  <c r="X1040" i="5"/>
  <c r="X1042" i="5"/>
  <c r="X1044" i="5"/>
  <c r="X1046" i="5"/>
  <c r="X1048" i="5"/>
  <c r="X1050" i="5"/>
  <c r="X1052" i="5"/>
  <c r="X1054" i="5"/>
  <c r="X1056" i="5"/>
  <c r="X1058" i="5"/>
  <c r="X1060" i="5"/>
  <c r="X1062" i="5"/>
  <c r="X1064" i="5"/>
  <c r="X1066" i="5"/>
  <c r="X1068" i="5"/>
  <c r="X1070" i="5"/>
  <c r="X1072" i="5"/>
  <c r="X1074" i="5"/>
  <c r="X1076" i="5"/>
  <c r="X1078" i="5"/>
  <c r="X1080" i="5"/>
  <c r="X1082" i="5"/>
  <c r="X1084" i="5"/>
  <c r="X1086" i="5"/>
  <c r="X1088" i="5"/>
  <c r="X1090" i="5"/>
  <c r="X1092" i="5"/>
  <c r="X1094" i="5"/>
  <c r="X1096" i="5"/>
  <c r="X1098" i="5"/>
  <c r="X1100" i="5"/>
  <c r="X1102" i="5"/>
  <c r="X1104" i="5"/>
  <c r="X1106" i="5"/>
  <c r="X1108" i="5"/>
  <c r="X1110" i="5"/>
  <c r="X1112" i="5"/>
  <c r="X1114" i="5"/>
  <c r="X1116" i="5"/>
  <c r="X1118" i="5"/>
  <c r="X1120" i="5"/>
  <c r="X1122" i="5"/>
  <c r="X1124" i="5"/>
  <c r="X1126" i="5"/>
  <c r="X1128" i="5"/>
  <c r="X1130" i="5"/>
  <c r="X1132" i="5"/>
  <c r="X1134" i="5"/>
  <c r="X1136" i="5"/>
  <c r="X1138" i="5"/>
  <c r="X1140" i="5"/>
  <c r="X1142" i="5"/>
  <c r="X1144" i="5"/>
  <c r="X1146" i="5"/>
  <c r="X1148" i="5"/>
  <c r="X1150" i="5"/>
  <c r="X1152" i="5"/>
  <c r="X1154" i="5"/>
  <c r="X1156" i="5"/>
  <c r="X1158" i="5"/>
  <c r="X1160" i="5"/>
  <c r="X1162" i="5"/>
  <c r="X1164" i="5"/>
  <c r="X1166" i="5"/>
  <c r="X1168" i="5"/>
  <c r="X1170" i="5"/>
  <c r="X1172" i="5"/>
  <c r="X1174" i="5"/>
  <c r="X1176" i="5"/>
  <c r="X1178" i="5"/>
  <c r="X1180" i="5"/>
  <c r="X1182" i="5"/>
  <c r="X1184" i="5"/>
  <c r="X1186" i="5"/>
  <c r="X1188" i="5"/>
  <c r="X1190" i="5"/>
  <c r="X1192" i="5"/>
  <c r="X1194" i="5"/>
  <c r="X1196" i="5"/>
  <c r="X1198" i="5"/>
  <c r="X1200" i="5"/>
  <c r="X1202" i="5"/>
  <c r="X1204" i="5"/>
  <c r="X1206" i="5"/>
  <c r="X1208" i="5"/>
  <c r="X1210" i="5"/>
  <c r="X1212" i="5"/>
  <c r="X1214" i="5"/>
  <c r="X1216" i="5"/>
  <c r="X1218" i="5"/>
  <c r="X1220" i="5"/>
  <c r="X1222" i="5"/>
  <c r="X1224" i="5"/>
  <c r="X1226" i="5"/>
  <c r="X1228" i="5"/>
  <c r="X1230" i="5"/>
  <c r="X1232" i="5"/>
  <c r="X1234" i="5"/>
  <c r="X1236" i="5"/>
  <c r="X1238" i="5"/>
  <c r="X1240" i="5"/>
  <c r="X1242" i="5"/>
  <c r="X1244" i="5"/>
  <c r="X1246" i="5"/>
  <c r="X1248" i="5"/>
  <c r="X1250" i="5"/>
  <c r="X1252" i="5"/>
  <c r="X1254" i="5"/>
  <c r="X1256" i="5"/>
  <c r="X1258" i="5"/>
  <c r="X1260" i="5"/>
  <c r="X1262" i="5"/>
  <c r="X1264" i="5"/>
  <c r="X1266" i="5"/>
  <c r="X1268" i="5"/>
  <c r="X1270" i="5"/>
  <c r="X1272" i="5"/>
  <c r="X1274" i="5"/>
  <c r="X1276" i="5"/>
  <c r="X1278" i="5"/>
  <c r="X1280" i="5"/>
  <c r="X1282" i="5"/>
  <c r="X1284" i="5"/>
  <c r="X1286" i="5"/>
  <c r="X1288" i="5"/>
  <c r="X1290" i="5"/>
  <c r="X1292" i="5"/>
  <c r="X1294" i="5"/>
  <c r="X1296" i="5"/>
  <c r="X1298" i="5"/>
  <c r="X1300" i="5"/>
  <c r="X1302" i="5"/>
  <c r="X1304" i="5"/>
  <c r="X1306" i="5"/>
  <c r="X1308" i="5"/>
  <c r="X1310" i="5"/>
  <c r="X1312" i="5"/>
  <c r="X1314" i="5"/>
  <c r="X1316" i="5"/>
  <c r="X1318" i="5"/>
  <c r="X1320" i="5"/>
  <c r="X1322" i="5"/>
  <c r="X1324" i="5"/>
  <c r="X1326" i="5"/>
  <c r="X1328" i="5"/>
  <c r="X1330" i="5"/>
  <c r="X1332" i="5"/>
  <c r="X1334" i="5"/>
  <c r="X1336" i="5"/>
  <c r="X1338" i="5"/>
  <c r="X1340" i="5"/>
  <c r="X1342" i="5"/>
  <c r="X1344" i="5"/>
  <c r="X1346" i="5"/>
  <c r="X1348" i="5"/>
  <c r="X1350" i="5"/>
  <c r="X1352" i="5"/>
  <c r="X1354" i="5"/>
  <c r="X1356" i="5"/>
  <c r="X1358" i="5"/>
  <c r="X1360" i="5"/>
  <c r="X1362" i="5"/>
  <c r="X1364" i="5"/>
  <c r="X1366" i="5"/>
  <c r="X1368" i="5"/>
  <c r="X1370" i="5"/>
  <c r="X1372" i="5"/>
  <c r="X1374" i="5"/>
  <c r="X1376" i="5"/>
  <c r="X1378" i="5"/>
  <c r="X1380" i="5"/>
  <c r="X1382" i="5"/>
  <c r="X1384" i="5"/>
  <c r="X1386" i="5"/>
  <c r="X1388" i="5"/>
  <c r="X1390" i="5"/>
  <c r="X1392" i="5"/>
  <c r="X1394" i="5"/>
  <c r="X1396" i="5"/>
  <c r="X1398" i="5"/>
  <c r="X1400" i="5"/>
  <c r="X1402" i="5"/>
  <c r="X1404" i="5"/>
  <c r="X1406" i="5"/>
  <c r="X1408" i="5"/>
  <c r="X1410" i="5"/>
  <c r="X1412" i="5"/>
  <c r="X1414" i="5"/>
  <c r="X1416" i="5"/>
  <c r="X1418" i="5"/>
  <c r="X1420" i="5"/>
  <c r="X1422" i="5"/>
  <c r="X1424" i="5"/>
  <c r="X1426" i="5"/>
  <c r="X1428" i="5"/>
  <c r="X1430" i="5"/>
  <c r="X1432" i="5"/>
  <c r="X1434" i="5"/>
  <c r="X1436" i="5"/>
  <c r="X1438" i="5"/>
  <c r="X1440" i="5"/>
  <c r="X1442" i="5"/>
  <c r="X1444" i="5"/>
  <c r="X1446" i="5"/>
  <c r="X1448" i="5"/>
  <c r="X1450" i="5"/>
  <c r="X1452" i="5"/>
  <c r="X1454" i="5"/>
  <c r="X1456" i="5"/>
  <c r="X1458" i="5"/>
  <c r="X1460" i="5"/>
  <c r="X1462" i="5"/>
  <c r="X1464" i="5"/>
  <c r="X1466" i="5"/>
  <c r="X1468" i="5"/>
  <c r="X1470" i="5"/>
  <c r="X1472" i="5"/>
  <c r="X1474" i="5"/>
  <c r="X1476" i="5"/>
  <c r="X1478" i="5"/>
  <c r="X1480" i="5"/>
  <c r="X1482" i="5"/>
  <c r="X1484" i="5"/>
  <c r="X1486" i="5"/>
  <c r="X1488" i="5"/>
  <c r="X1490" i="5"/>
  <c r="X1492" i="5"/>
  <c r="X1494" i="5"/>
  <c r="X1496" i="5"/>
  <c r="X1498" i="5"/>
  <c r="X1500" i="5"/>
  <c r="X1502" i="5"/>
  <c r="X1504" i="5"/>
  <c r="X1506" i="5"/>
  <c r="X1508" i="5"/>
  <c r="X1510" i="5"/>
  <c r="X1512" i="5"/>
  <c r="X1514" i="5"/>
  <c r="X1516" i="5"/>
  <c r="X1518" i="5"/>
  <c r="X1520" i="5"/>
  <c r="X1522" i="5"/>
  <c r="X1524" i="5"/>
  <c r="X1526" i="5"/>
  <c r="X1528" i="5"/>
  <c r="X1530" i="5"/>
  <c r="X1532" i="5"/>
  <c r="X1534" i="5"/>
  <c r="X1536" i="5"/>
  <c r="X1538" i="5"/>
  <c r="X1540" i="5"/>
  <c r="X1542" i="5"/>
  <c r="X1544" i="5"/>
  <c r="X1546" i="5"/>
  <c r="X1548" i="5"/>
  <c r="X1550" i="5"/>
  <c r="X1552" i="5"/>
  <c r="X1554" i="5"/>
  <c r="X1556" i="5"/>
  <c r="X1558" i="5"/>
  <c r="X1560" i="5"/>
  <c r="X1562" i="5"/>
  <c r="X1564" i="5"/>
  <c r="X1566" i="5"/>
  <c r="X1568" i="5"/>
  <c r="X1570" i="5"/>
  <c r="X1572" i="5"/>
  <c r="X1574" i="5"/>
  <c r="X1576" i="5"/>
  <c r="X1578" i="5"/>
  <c r="X1580" i="5"/>
  <c r="X1582" i="5"/>
  <c r="X1584" i="5"/>
  <c r="X1586" i="5"/>
  <c r="X1588" i="5"/>
  <c r="X1590" i="5"/>
  <c r="X1592" i="5"/>
  <c r="X1594" i="5"/>
  <c r="X1596" i="5"/>
  <c r="X1598" i="5"/>
  <c r="X1600" i="5"/>
  <c r="X1602" i="5"/>
  <c r="X1604" i="5"/>
  <c r="X1606" i="5"/>
  <c r="X1608" i="5"/>
  <c r="X1610" i="5"/>
  <c r="X1612" i="5"/>
  <c r="X1614" i="5"/>
  <c r="X1616" i="5"/>
  <c r="X1618" i="5"/>
  <c r="X1620" i="5"/>
  <c r="X1622" i="5"/>
  <c r="X1624" i="5"/>
  <c r="X1626" i="5"/>
  <c r="X1628" i="5"/>
  <c r="X1630" i="5"/>
  <c r="X1632" i="5"/>
  <c r="X1634" i="5"/>
  <c r="X1636" i="5"/>
  <c r="X1638" i="5"/>
  <c r="X1640" i="5"/>
  <c r="X1642" i="5"/>
  <c r="X1644" i="5"/>
  <c r="X1646" i="5"/>
  <c r="X1648" i="5"/>
  <c r="X1650" i="5"/>
  <c r="X1652" i="5"/>
  <c r="X1654" i="5"/>
  <c r="X1656" i="5"/>
  <c r="X1658" i="5"/>
  <c r="X1660" i="5"/>
  <c r="X1662" i="5"/>
  <c r="X1664" i="5"/>
  <c r="X1666" i="5"/>
  <c r="X1668" i="5"/>
  <c r="X1670" i="5"/>
  <c r="X1672" i="5"/>
  <c r="X1674" i="5"/>
  <c r="X1676" i="5"/>
  <c r="X1678" i="5"/>
  <c r="X1680" i="5"/>
  <c r="X1682" i="5"/>
  <c r="X1684" i="5"/>
  <c r="X1686" i="5"/>
  <c r="X1688" i="5"/>
  <c r="X1690" i="5"/>
  <c r="X1692" i="5"/>
  <c r="X1694" i="5"/>
  <c r="X1696" i="5"/>
  <c r="X1698" i="5"/>
  <c r="X1700" i="5"/>
  <c r="X1702" i="5"/>
  <c r="X1704" i="5"/>
  <c r="X1706" i="5"/>
  <c r="X1708" i="5"/>
  <c r="X1710" i="5"/>
  <c r="X1712" i="5"/>
  <c r="X1714" i="5"/>
  <c r="X1716" i="5"/>
  <c r="X1717" i="5"/>
  <c r="X1719" i="5"/>
  <c r="X1721" i="5"/>
  <c r="X1723" i="5"/>
  <c r="X1725" i="5"/>
  <c r="X1727" i="5"/>
  <c r="X1729" i="5"/>
  <c r="X1731" i="5"/>
  <c r="X1733" i="5"/>
  <c r="X1735" i="5"/>
  <c r="X1737" i="5"/>
  <c r="X1739" i="5"/>
  <c r="X1741" i="5"/>
  <c r="X1743" i="5"/>
  <c r="X1745" i="5"/>
  <c r="X1747" i="5"/>
  <c r="X1749" i="5"/>
  <c r="X1751" i="5"/>
  <c r="X1753" i="5"/>
  <c r="X1755" i="5"/>
  <c r="X1757" i="5"/>
  <c r="X1759" i="5"/>
  <c r="X1761" i="5"/>
  <c r="X1763" i="5"/>
  <c r="X1765" i="5"/>
  <c r="X1767" i="5"/>
  <c r="X1769" i="5"/>
  <c r="X1771" i="5"/>
  <c r="X1773" i="5"/>
  <c r="X1775" i="5"/>
  <c r="X1777" i="5"/>
  <c r="X1779" i="5"/>
  <c r="X1781" i="5"/>
  <c r="X1783" i="5"/>
  <c r="X1785" i="5"/>
  <c r="X1787" i="5"/>
  <c r="X1789" i="5"/>
  <c r="X1791" i="5"/>
  <c r="X1793" i="5"/>
  <c r="X1795" i="5"/>
  <c r="X1797" i="5"/>
  <c r="X1799" i="5"/>
  <c r="X1801" i="5"/>
  <c r="X1803" i="5"/>
  <c r="X1805" i="5"/>
  <c r="X1807" i="5"/>
  <c r="X1809" i="5"/>
  <c r="X1811" i="5"/>
  <c r="X1718" i="5"/>
  <c r="X1720" i="5"/>
  <c r="X1722" i="5"/>
  <c r="X1724" i="5"/>
  <c r="X1726" i="5"/>
  <c r="X1728" i="5"/>
  <c r="X1730" i="5"/>
  <c r="X1732" i="5"/>
  <c r="X1734" i="5"/>
  <c r="X1736" i="5"/>
  <c r="X1738" i="5"/>
  <c r="X1740" i="5"/>
  <c r="X1742" i="5"/>
  <c r="X1744" i="5"/>
  <c r="X1746" i="5"/>
  <c r="X1748" i="5"/>
  <c r="X1750" i="5"/>
  <c r="X1752" i="5"/>
  <c r="X1754" i="5"/>
  <c r="X1756" i="5"/>
  <c r="X1758" i="5"/>
  <c r="X1760" i="5"/>
  <c r="X1762" i="5"/>
  <c r="X1764" i="5"/>
  <c r="X1766" i="5"/>
  <c r="X1768" i="5"/>
  <c r="X1770" i="5"/>
  <c r="X1772" i="5"/>
  <c r="X1774" i="5"/>
  <c r="X1776" i="5"/>
  <c r="X1778" i="5"/>
  <c r="X1780" i="5"/>
  <c r="X1782" i="5"/>
  <c r="X1784" i="5"/>
  <c r="X1786" i="5"/>
  <c r="X1788" i="5"/>
  <c r="X1790" i="5"/>
  <c r="X1792" i="5"/>
  <c r="X1794" i="5"/>
  <c r="X1796" i="5"/>
  <c r="X1798" i="5"/>
  <c r="X1800" i="5"/>
  <c r="X1802" i="5"/>
  <c r="X1804" i="5"/>
  <c r="X1806" i="5"/>
  <c r="X1808" i="5"/>
  <c r="X1810" i="5"/>
  <c r="X1812" i="5"/>
  <c r="X1814" i="5"/>
  <c r="X7" i="5"/>
  <c r="X1815" i="5"/>
  <c r="X1817" i="5"/>
  <c r="X1819" i="5"/>
  <c r="X1821" i="5"/>
  <c r="X1823" i="5"/>
  <c r="X1825" i="5"/>
  <c r="X1827" i="5"/>
  <c r="X1829" i="5"/>
  <c r="X1831" i="5"/>
  <c r="X1833" i="5"/>
  <c r="X1835" i="5"/>
  <c r="X1837" i="5"/>
  <c r="X1839" i="5"/>
  <c r="X1841" i="5"/>
  <c r="X1843" i="5"/>
  <c r="X1845" i="5"/>
  <c r="X1847" i="5"/>
  <c r="X1849" i="5"/>
  <c r="X1851" i="5"/>
  <c r="X1853" i="5"/>
  <c r="X1855" i="5"/>
  <c r="X1857" i="5"/>
  <c r="X1859" i="5"/>
  <c r="X1861" i="5"/>
  <c r="X1863" i="5"/>
  <c r="X1865" i="5"/>
  <c r="X1867" i="5"/>
  <c r="X1869" i="5"/>
  <c r="X1871" i="5"/>
  <c r="X1873" i="5"/>
  <c r="X1875" i="5"/>
  <c r="X1877" i="5"/>
  <c r="X1879" i="5"/>
  <c r="X1881" i="5"/>
  <c r="X1883" i="5"/>
  <c r="X1885" i="5"/>
  <c r="X1887" i="5"/>
  <c r="X1889" i="5"/>
  <c r="X1891" i="5"/>
  <c r="X1893" i="5"/>
  <c r="X1895" i="5"/>
  <c r="X1897" i="5"/>
  <c r="X1899" i="5"/>
  <c r="X1901" i="5"/>
  <c r="X1903" i="5"/>
  <c r="X1905" i="5"/>
  <c r="X1907" i="5"/>
  <c r="X1909" i="5"/>
  <c r="X1911" i="5"/>
  <c r="X1913" i="5"/>
  <c r="X1915" i="5"/>
  <c r="Y2381" i="5"/>
  <c r="Y2383" i="5"/>
  <c r="Y2385" i="5"/>
  <c r="Y2387" i="5"/>
  <c r="Y2389" i="5"/>
  <c r="Y2391" i="5"/>
  <c r="Y2393" i="5"/>
  <c r="Y2395" i="5"/>
  <c r="Y2397" i="5"/>
  <c r="Y2399" i="5"/>
  <c r="Y2401" i="5"/>
  <c r="Y2403" i="5"/>
  <c r="Y2405" i="5"/>
  <c r="Y2407" i="5"/>
  <c r="Y2409" i="5"/>
  <c r="Y2411" i="5"/>
  <c r="Y2413" i="5"/>
  <c r="Y2415" i="5"/>
  <c r="Y2417" i="5"/>
  <c r="Y2419" i="5"/>
  <c r="Y2421" i="5"/>
  <c r="Y2423" i="5"/>
  <c r="Y2425" i="5"/>
  <c r="Y2427" i="5"/>
  <c r="Y2429" i="5"/>
  <c r="Y2431" i="5"/>
  <c r="Y2433" i="5"/>
  <c r="Y2435" i="5"/>
  <c r="Y2437" i="5"/>
  <c r="Y2439" i="5"/>
  <c r="Y2441" i="5"/>
  <c r="Y2443" i="5"/>
  <c r="Y2445" i="5"/>
  <c r="Y2447" i="5"/>
  <c r="Y2449" i="5"/>
  <c r="Y2451" i="5"/>
  <c r="Y2453" i="5"/>
  <c r="Y2455" i="5"/>
  <c r="Y2457" i="5"/>
  <c r="Y2459" i="5"/>
  <c r="Y2461" i="5"/>
  <c r="Y2463" i="5"/>
  <c r="Y2465" i="5"/>
  <c r="Y2467" i="5"/>
  <c r="Y2469" i="5"/>
  <c r="Y2471" i="5"/>
  <c r="Y2473" i="5"/>
  <c r="Y2475" i="5"/>
  <c r="Y2477" i="5"/>
  <c r="Y1850" i="5"/>
  <c r="Y1852" i="5"/>
  <c r="Y1854" i="5"/>
  <c r="Y1856" i="5"/>
  <c r="Y1858" i="5"/>
  <c r="Y1860" i="5"/>
  <c r="Y1862" i="5"/>
  <c r="Y1864" i="5"/>
  <c r="Y1866" i="5"/>
  <c r="Y1868" i="5"/>
  <c r="Y1870" i="5"/>
  <c r="Y1872" i="5"/>
  <c r="Y1874" i="5"/>
  <c r="Y1876" i="5"/>
  <c r="Y1878" i="5"/>
  <c r="Y1880" i="5"/>
  <c r="Y1882" i="5"/>
  <c r="Y1884" i="5"/>
  <c r="Y1886" i="5"/>
  <c r="Y1888" i="5"/>
  <c r="Y1890" i="5"/>
  <c r="Y1892" i="5"/>
  <c r="Y1894" i="5"/>
  <c r="Y1896" i="5"/>
  <c r="Y1898" i="5"/>
  <c r="Y1900" i="5"/>
  <c r="Y1902" i="5"/>
  <c r="Y1904" i="5"/>
  <c r="Y1906" i="5"/>
  <c r="Y1908" i="5"/>
  <c r="Y1910" i="5"/>
  <c r="Y1912" i="5"/>
  <c r="Y1914" i="5"/>
  <c r="Y1916" i="5"/>
  <c r="Y1918" i="5"/>
  <c r="Y1920" i="5"/>
  <c r="Y1922" i="5"/>
  <c r="Y1924" i="5"/>
  <c r="Y1926" i="5"/>
  <c r="Y1928" i="5"/>
  <c r="Y1930" i="5"/>
  <c r="Y1932" i="5"/>
  <c r="Y1934" i="5"/>
  <c r="Y1936" i="5"/>
  <c r="Y1938" i="5"/>
  <c r="Y1940" i="5"/>
  <c r="Y1942" i="5"/>
  <c r="Y1944" i="5"/>
  <c r="Y1946" i="5"/>
  <c r="Y1948" i="5"/>
  <c r="Y1950" i="5"/>
  <c r="Y1952" i="5"/>
  <c r="Y1954" i="5"/>
  <c r="Y1956" i="5"/>
  <c r="Y1958" i="5"/>
  <c r="Y1960" i="5"/>
  <c r="Y1962" i="5"/>
  <c r="Y1964" i="5"/>
  <c r="Y1966" i="5"/>
  <c r="Y1968" i="5"/>
  <c r="Y1970" i="5"/>
  <c r="Y1972" i="5"/>
  <c r="Y1974" i="5"/>
  <c r="Y1976" i="5"/>
  <c r="Y1978" i="5"/>
  <c r="Y1980" i="5"/>
  <c r="Y1982" i="5"/>
  <c r="Y1984" i="5"/>
  <c r="Y1986" i="5"/>
  <c r="Y1988" i="5"/>
  <c r="Y1990" i="5"/>
  <c r="Y1992" i="5"/>
  <c r="Y1994" i="5"/>
  <c r="Y1996" i="5"/>
  <c r="Y1998" i="5"/>
  <c r="Y2000" i="5"/>
  <c r="Y2002" i="5"/>
  <c r="Y2004" i="5"/>
  <c r="Y2006" i="5"/>
  <c r="Y2008" i="5"/>
  <c r="Y2010" i="5"/>
  <c r="Y2012" i="5"/>
  <c r="Y2014" i="5"/>
  <c r="Y2016" i="5"/>
  <c r="Y2018" i="5"/>
  <c r="Y2020" i="5"/>
  <c r="Y2022" i="5"/>
  <c r="Y2024" i="5"/>
  <c r="Y2026" i="5"/>
  <c r="Y2028" i="5"/>
  <c r="Y2030" i="5"/>
  <c r="Y2032" i="5"/>
  <c r="Y2034" i="5"/>
  <c r="Y2036" i="5"/>
  <c r="Y2038" i="5"/>
  <c r="Y2040" i="5"/>
  <c r="Y2042" i="5"/>
  <c r="Y2044" i="5"/>
  <c r="Y2046" i="5"/>
  <c r="Y2048" i="5"/>
  <c r="Y2050" i="5"/>
  <c r="Y2052" i="5"/>
  <c r="Y2054" i="5"/>
  <c r="Y2056" i="5"/>
  <c r="Y2058" i="5"/>
  <c r="Y2060" i="5"/>
  <c r="Y2062" i="5"/>
  <c r="Y2064" i="5"/>
  <c r="Y2066" i="5"/>
  <c r="Y2068" i="5"/>
  <c r="Y2070" i="5"/>
  <c r="Y2072" i="5"/>
  <c r="Y2074" i="5"/>
  <c r="Y2076" i="5"/>
  <c r="Y2078" i="5"/>
  <c r="Y2080" i="5"/>
  <c r="Y2082" i="5"/>
  <c r="Y2084" i="5"/>
  <c r="Y2086" i="5"/>
  <c r="Y2088" i="5"/>
  <c r="Y2090" i="5"/>
  <c r="Y2092" i="5"/>
  <c r="Y2094" i="5"/>
  <c r="Y2096" i="5"/>
  <c r="Y2098" i="5"/>
  <c r="Y2100" i="5"/>
  <c r="Y2102" i="5"/>
  <c r="Y2104" i="5"/>
  <c r="Y2106" i="5"/>
  <c r="Y2108" i="5"/>
  <c r="Y2110" i="5"/>
  <c r="Y2112" i="5"/>
  <c r="Y2114" i="5"/>
  <c r="Y2116" i="5"/>
  <c r="Y2118" i="5"/>
  <c r="Y2120" i="5"/>
  <c r="Y2122" i="5"/>
  <c r="Y2124" i="5"/>
  <c r="Y2126" i="5"/>
  <c r="Y2128" i="5"/>
  <c r="Y2130" i="5"/>
  <c r="Y2132" i="5"/>
  <c r="Y2134" i="5"/>
  <c r="Y2136" i="5"/>
  <c r="Y2138" i="5"/>
  <c r="Y2140" i="5"/>
  <c r="Y2142" i="5"/>
  <c r="Y2144" i="5"/>
  <c r="Y2146" i="5"/>
  <c r="Y2148" i="5"/>
  <c r="Y2150" i="5"/>
  <c r="Y2152" i="5"/>
  <c r="Y2154" i="5"/>
  <c r="Y2156" i="5"/>
  <c r="Y2158" i="5"/>
  <c r="Y2160" i="5"/>
  <c r="Y2162" i="5"/>
  <c r="Y2164" i="5"/>
  <c r="Y2166" i="5"/>
  <c r="Y2168" i="5"/>
  <c r="Y2170" i="5"/>
  <c r="Y2172" i="5"/>
  <c r="Y2174" i="5"/>
  <c r="Y2176" i="5"/>
  <c r="Y2178" i="5"/>
  <c r="Y2180" i="5"/>
  <c r="Y2182" i="5"/>
  <c r="Y2184" i="5"/>
  <c r="Y2186" i="5"/>
  <c r="Y2188" i="5"/>
  <c r="Y2190" i="5"/>
  <c r="Y2192" i="5"/>
  <c r="Y2194" i="5"/>
  <c r="Y2196" i="5"/>
  <c r="Y2198" i="5"/>
  <c r="Y2200" i="5"/>
  <c r="Y2202" i="5"/>
  <c r="Y2204" i="5"/>
  <c r="Y2206" i="5"/>
  <c r="Y2208" i="5"/>
  <c r="Y2210" i="5"/>
  <c r="Y2212" i="5"/>
  <c r="Y2214" i="5"/>
  <c r="Y2216" i="5"/>
  <c r="Y2218" i="5"/>
  <c r="Y2220" i="5"/>
  <c r="Y2222" i="5"/>
  <c r="Y2224" i="5"/>
  <c r="Y2226" i="5"/>
  <c r="Y2228" i="5"/>
  <c r="Y2230" i="5"/>
  <c r="Y2232" i="5"/>
  <c r="Y2234" i="5"/>
  <c r="Y2236" i="5"/>
  <c r="Y2238" i="5"/>
  <c r="Y2240" i="5"/>
  <c r="Y2242" i="5"/>
  <c r="Y2244" i="5"/>
  <c r="Y2246" i="5"/>
  <c r="Y2248" i="5"/>
  <c r="Y2250" i="5"/>
  <c r="Y2252" i="5"/>
  <c r="Y2254" i="5"/>
  <c r="Y2256" i="5"/>
  <c r="Y2258" i="5"/>
  <c r="Y2260" i="5"/>
  <c r="Y2262" i="5"/>
  <c r="Y2264" i="5"/>
  <c r="Y2266" i="5"/>
  <c r="Y2268" i="5"/>
  <c r="Y2270" i="5"/>
  <c r="Y2272" i="5"/>
  <c r="Y2274" i="5"/>
  <c r="Y2276" i="5"/>
  <c r="Y2278" i="5"/>
  <c r="Y2280" i="5"/>
  <c r="Y2282" i="5"/>
  <c r="Y2284" i="5"/>
  <c r="Y2286" i="5"/>
  <c r="Y2288" i="5"/>
  <c r="Y2290" i="5"/>
  <c r="Y2292" i="5"/>
  <c r="Y2294" i="5"/>
  <c r="Y2296" i="5"/>
  <c r="Y2298" i="5"/>
  <c r="Y2300" i="5"/>
  <c r="Y2302" i="5"/>
  <c r="Y2304" i="5"/>
  <c r="Y2306" i="5"/>
  <c r="Y2308" i="5"/>
  <c r="Y2310" i="5"/>
  <c r="Y2312" i="5"/>
  <c r="Y2314" i="5"/>
  <c r="Y2316" i="5"/>
  <c r="Y2318" i="5"/>
  <c r="Y2320" i="5"/>
  <c r="Y2322" i="5"/>
  <c r="Y2324" i="5"/>
  <c r="Y2326" i="5"/>
  <c r="Y2328" i="5"/>
  <c r="Y2330" i="5"/>
  <c r="Y2332" i="5"/>
  <c r="Y2334" i="5"/>
  <c r="Y2336" i="5"/>
  <c r="Y2338" i="5"/>
  <c r="Y2340" i="5"/>
  <c r="Y2342" i="5"/>
  <c r="Y2344" i="5"/>
  <c r="Y2346" i="5"/>
  <c r="Y2348" i="5"/>
  <c r="Y2350" i="5"/>
  <c r="Y2352" i="5"/>
  <c r="Y2354" i="5"/>
  <c r="Y2356" i="5"/>
  <c r="Y2358" i="5"/>
  <c r="Y2360" i="5"/>
  <c r="Y2362" i="5"/>
  <c r="Y2364" i="5"/>
  <c r="Y2366" i="5"/>
  <c r="Y2368" i="5"/>
  <c r="Y2370" i="5"/>
  <c r="Y2372" i="5"/>
  <c r="Y2374" i="5"/>
  <c r="Y2376" i="5"/>
  <c r="Y2378" i="5"/>
  <c r="X2477" i="5"/>
  <c r="X2475" i="5"/>
  <c r="X2473" i="5"/>
  <c r="X2471" i="5"/>
  <c r="X2469" i="5"/>
  <c r="X2467" i="5"/>
  <c r="X2465" i="5"/>
  <c r="X2463" i="5"/>
  <c r="X2461" i="5"/>
  <c r="X2459" i="5"/>
  <c r="X2457" i="5"/>
  <c r="X2455" i="5"/>
  <c r="X2453" i="5"/>
  <c r="X2451" i="5"/>
  <c r="X2449" i="5"/>
  <c r="X2447" i="5"/>
  <c r="X2445" i="5"/>
  <c r="X2443" i="5"/>
  <c r="X2441" i="5"/>
  <c r="X2439" i="5"/>
  <c r="X2437" i="5"/>
  <c r="X2435" i="5"/>
  <c r="X2433" i="5"/>
  <c r="X2431" i="5"/>
  <c r="X2429" i="5"/>
  <c r="X2427" i="5"/>
  <c r="X2425" i="5"/>
  <c r="X2423" i="5"/>
  <c r="X2421" i="5"/>
  <c r="X2419" i="5"/>
  <c r="X2417" i="5"/>
  <c r="X2415" i="5"/>
  <c r="X2413" i="5"/>
  <c r="X2411" i="5"/>
  <c r="X2409" i="5"/>
  <c r="X2407" i="5"/>
  <c r="X2405" i="5"/>
  <c r="X2403" i="5"/>
  <c r="X2401" i="5"/>
  <c r="X2399" i="5"/>
  <c r="X2397" i="5"/>
  <c r="X2395" i="5"/>
  <c r="X2393" i="5"/>
  <c r="X2391" i="5"/>
  <c r="X2389" i="5"/>
  <c r="X2387" i="5"/>
  <c r="X2385" i="5"/>
  <c r="X2383" i="5"/>
  <c r="X2381" i="5"/>
  <c r="X2379" i="5"/>
  <c r="X2377" i="5"/>
  <c r="X2375" i="5"/>
  <c r="X2373" i="5"/>
  <c r="X2371" i="5"/>
  <c r="X2369" i="5"/>
  <c r="X2367" i="5"/>
  <c r="X2365" i="5"/>
  <c r="X2363" i="5"/>
  <c r="X2361" i="5"/>
  <c r="X2359" i="5"/>
  <c r="X2357" i="5"/>
  <c r="X2355" i="5"/>
  <c r="X2353" i="5"/>
  <c r="X2351" i="5"/>
  <c r="X2349" i="5"/>
  <c r="X2347" i="5"/>
  <c r="X2345" i="5"/>
  <c r="X2343" i="5"/>
  <c r="X2341" i="5"/>
  <c r="X2339" i="5"/>
  <c r="X2337" i="5"/>
  <c r="X2335" i="5"/>
  <c r="X2333" i="5"/>
  <c r="X2331" i="5"/>
  <c r="X2329" i="5"/>
  <c r="X2327" i="5"/>
  <c r="X2325" i="5"/>
  <c r="X2323" i="5"/>
  <c r="X2321" i="5"/>
  <c r="X2319" i="5"/>
  <c r="X2317" i="5"/>
  <c r="X2315" i="5"/>
  <c r="X2313" i="5"/>
  <c r="X2311" i="5"/>
  <c r="X2309" i="5"/>
  <c r="X2307" i="5"/>
  <c r="X2305" i="5"/>
  <c r="X2303" i="5"/>
  <c r="X2301" i="5"/>
  <c r="X2299" i="5"/>
  <c r="X2297" i="5"/>
  <c r="X2295" i="5"/>
  <c r="X2293" i="5"/>
  <c r="X2291" i="5"/>
  <c r="X2289" i="5"/>
  <c r="X2287" i="5"/>
  <c r="X2285" i="5"/>
  <c r="X2283" i="5"/>
  <c r="X2281" i="5"/>
  <c r="X2279" i="5"/>
  <c r="X2277" i="5"/>
  <c r="X2275" i="5"/>
  <c r="X2273" i="5"/>
  <c r="X2271" i="5"/>
  <c r="X2269" i="5"/>
  <c r="X2267" i="5"/>
  <c r="X2265" i="5"/>
  <c r="X2263" i="5"/>
  <c r="X2261" i="5"/>
  <c r="X2259" i="5"/>
  <c r="X2257" i="5"/>
  <c r="X2255" i="5"/>
  <c r="X2253" i="5"/>
  <c r="X2251" i="5"/>
  <c r="X2249" i="5"/>
  <c r="X2247" i="5"/>
  <c r="X2245" i="5"/>
  <c r="X2243" i="5"/>
  <c r="X2241" i="5"/>
  <c r="X2239" i="5"/>
  <c r="X2237" i="5"/>
  <c r="X2235" i="5"/>
  <c r="X2233" i="5"/>
  <c r="X2231" i="5"/>
  <c r="X2229" i="5"/>
  <c r="X2227" i="5"/>
  <c r="X2225" i="5"/>
  <c r="X2223" i="5"/>
  <c r="X2221" i="5"/>
  <c r="X2219" i="5"/>
  <c r="X2217" i="5"/>
  <c r="X2215" i="5"/>
  <c r="X2213" i="5"/>
  <c r="X2211" i="5"/>
  <c r="X2209" i="5"/>
  <c r="X2207" i="5"/>
  <c r="X2205" i="5"/>
  <c r="X2203" i="5"/>
  <c r="X2201" i="5"/>
  <c r="X2199" i="5"/>
  <c r="X2197" i="5"/>
  <c r="X2195" i="5"/>
  <c r="X2193" i="5"/>
  <c r="X2191" i="5"/>
  <c r="X2189" i="5"/>
  <c r="X2187" i="5"/>
  <c r="X2185" i="5"/>
  <c r="X2183" i="5"/>
  <c r="X2181" i="5"/>
  <c r="X2179" i="5"/>
  <c r="X2177" i="5"/>
  <c r="X2175" i="5"/>
  <c r="X2173" i="5"/>
  <c r="X2171" i="5"/>
  <c r="X2169" i="5"/>
  <c r="X2167" i="5"/>
  <c r="X2165" i="5"/>
  <c r="X2163" i="5"/>
  <c r="X2161" i="5"/>
  <c r="X2159" i="5"/>
  <c r="X2157" i="5"/>
  <c r="X2155" i="5"/>
  <c r="X2153" i="5"/>
  <c r="X2151" i="5"/>
  <c r="X2149" i="5"/>
  <c r="X2147" i="5"/>
  <c r="X2145" i="5"/>
  <c r="X2143" i="5"/>
  <c r="X2141" i="5"/>
  <c r="X2139" i="5"/>
  <c r="X2137" i="5"/>
  <c r="X2135" i="5"/>
  <c r="X2133" i="5"/>
  <c r="X2131" i="5"/>
  <c r="X2129" i="5"/>
  <c r="X2127" i="5"/>
  <c r="X2125" i="5"/>
  <c r="X2123" i="5"/>
  <c r="X2121" i="5"/>
  <c r="X2119" i="5"/>
  <c r="X2117" i="5"/>
  <c r="X2115" i="5"/>
  <c r="X2113" i="5"/>
  <c r="X2111" i="5"/>
  <c r="X2109" i="5"/>
  <c r="X2107" i="5"/>
  <c r="X2105" i="5"/>
  <c r="X2103" i="5"/>
  <c r="X2101" i="5"/>
  <c r="X2099" i="5"/>
  <c r="X2097" i="5"/>
  <c r="X2095" i="5"/>
  <c r="X2093" i="5"/>
  <c r="X2091" i="5"/>
  <c r="X2089" i="5"/>
  <c r="X2087" i="5"/>
  <c r="X2085" i="5"/>
  <c r="X2083" i="5"/>
  <c r="X2081" i="5"/>
  <c r="X2079" i="5"/>
  <c r="X2077" i="5"/>
  <c r="X2075" i="5"/>
  <c r="X2073" i="5"/>
  <c r="X2071" i="5"/>
  <c r="X2069" i="5"/>
  <c r="X2067" i="5"/>
  <c r="X2065" i="5"/>
  <c r="X2063" i="5"/>
  <c r="X2061" i="5"/>
  <c r="X2059" i="5"/>
  <c r="X2057" i="5"/>
  <c r="X2055" i="5"/>
  <c r="X2053" i="5"/>
  <c r="X2051" i="5"/>
  <c r="X2049" i="5"/>
  <c r="X2047" i="5"/>
  <c r="X2045" i="5"/>
  <c r="X2043" i="5"/>
  <c r="X2041" i="5"/>
  <c r="X2039" i="5"/>
  <c r="X2037" i="5"/>
  <c r="X2035" i="5"/>
  <c r="X2033" i="5"/>
  <c r="X2031" i="5"/>
  <c r="X2029" i="5"/>
  <c r="X2027" i="5"/>
  <c r="X2025" i="5"/>
  <c r="X2023" i="5"/>
  <c r="X2021" i="5"/>
  <c r="X2019" i="5"/>
  <c r="X2017" i="5"/>
  <c r="X2015" i="5"/>
  <c r="X2013" i="5"/>
  <c r="X2011" i="5"/>
  <c r="X2009" i="5"/>
  <c r="X2007" i="5"/>
  <c r="X2005" i="5"/>
  <c r="X2003" i="5"/>
  <c r="X2001" i="5"/>
  <c r="X1999" i="5"/>
  <c r="X1997" i="5"/>
  <c r="X1995" i="5"/>
  <c r="X1993" i="5"/>
  <c r="X1991" i="5"/>
  <c r="X1989" i="5"/>
  <c r="X1987" i="5"/>
  <c r="X1985" i="5"/>
  <c r="X1983" i="5"/>
  <c r="X1981" i="5"/>
  <c r="X1979" i="5"/>
  <c r="X1977" i="5"/>
  <c r="X1975" i="5"/>
  <c r="X1973" i="5"/>
  <c r="X1971" i="5"/>
  <c r="X1969" i="5"/>
  <c r="X1967" i="5"/>
  <c r="X1965" i="5"/>
  <c r="X1963" i="5"/>
  <c r="X1961" i="5"/>
  <c r="X1959" i="5"/>
  <c r="X1957" i="5"/>
  <c r="X1955" i="5"/>
  <c r="X1953" i="5"/>
  <c r="X1951" i="5"/>
  <c r="X1949" i="5"/>
  <c r="X1947" i="5"/>
  <c r="X1945" i="5"/>
  <c r="X1943" i="5"/>
  <c r="X1941" i="5"/>
  <c r="X1939" i="5"/>
  <c r="X1937" i="5"/>
  <c r="X1935" i="5"/>
  <c r="X1933" i="5"/>
  <c r="X1931" i="5"/>
  <c r="X1929" i="5"/>
  <c r="X1927" i="5"/>
  <c r="X1925" i="5"/>
  <c r="X1923" i="5"/>
  <c r="X1921" i="5"/>
  <c r="X1919" i="5"/>
  <c r="X1917" i="5"/>
  <c r="H30" i="4"/>
  <c r="H63" i="4"/>
  <c r="H95" i="4"/>
  <c r="H127" i="4"/>
  <c r="H159" i="4"/>
  <c r="H191" i="4"/>
  <c r="H223" i="4"/>
  <c r="H234" i="4"/>
  <c r="H266" i="4"/>
  <c r="H298" i="4"/>
  <c r="H330" i="4"/>
  <c r="H421" i="4"/>
  <c r="I426" i="4"/>
  <c r="H427" i="4"/>
  <c r="I430" i="4"/>
  <c r="H431" i="4"/>
  <c r="H671" i="4"/>
  <c r="H1325" i="4"/>
  <c r="H1393" i="4"/>
  <c r="H1457" i="4"/>
  <c r="H1521" i="4"/>
  <c r="K1521" i="4" s="1"/>
  <c r="I1592" i="4"/>
  <c r="H1593" i="4"/>
  <c r="K1593" i="4" s="1"/>
  <c r="I1594" i="4"/>
  <c r="H1595" i="4"/>
  <c r="K1595" i="4" s="1"/>
  <c r="I1596" i="4"/>
  <c r="H1597" i="4"/>
  <c r="K1597" i="4" s="1"/>
  <c r="I1598" i="4"/>
  <c r="H1599" i="4"/>
  <c r="K1599" i="4" s="1"/>
  <c r="I1600" i="4"/>
  <c r="H1601" i="4"/>
  <c r="K1601" i="4" s="1"/>
  <c r="I1602" i="4"/>
  <c r="H1603" i="4"/>
  <c r="K1603" i="4" s="1"/>
  <c r="I1604" i="4"/>
  <c r="H1605" i="4"/>
  <c r="K1605" i="4" s="1"/>
  <c r="I1606" i="4"/>
  <c r="H1607" i="4"/>
  <c r="K1607" i="4" s="1"/>
  <c r="I1608" i="4"/>
  <c r="H1609" i="4"/>
  <c r="K1609" i="4" s="1"/>
  <c r="I1610" i="4"/>
  <c r="H1611" i="4"/>
  <c r="K1611" i="4" s="1"/>
  <c r="I1612" i="4"/>
  <c r="H1613" i="4"/>
  <c r="K1613" i="4" s="1"/>
  <c r="I1614" i="4"/>
  <c r="H1615" i="4"/>
  <c r="K1615" i="4" s="1"/>
  <c r="I1616" i="4"/>
  <c r="H1617" i="4"/>
  <c r="K1617" i="4" s="1"/>
  <c r="I1618" i="4"/>
  <c r="H1619" i="4"/>
  <c r="K1619" i="4" s="1"/>
  <c r="I1620" i="4"/>
  <c r="H1621" i="4"/>
  <c r="K1621" i="4" s="1"/>
  <c r="I1622" i="4"/>
  <c r="H1623" i="4"/>
  <c r="K1623" i="4" s="1"/>
  <c r="I1624" i="4"/>
  <c r="H1625" i="4"/>
  <c r="K1625" i="4" s="1"/>
  <c r="I1626" i="4"/>
  <c r="H1627" i="4"/>
  <c r="K1627" i="4" s="1"/>
  <c r="I1628" i="4"/>
  <c r="H1629" i="4"/>
  <c r="K1629" i="4" s="1"/>
  <c r="I1630" i="4"/>
  <c r="H1631" i="4"/>
  <c r="K1631" i="4" s="1"/>
  <c r="I1632" i="4"/>
  <c r="H1633" i="4"/>
  <c r="K1633" i="4" s="1"/>
  <c r="I1634" i="4"/>
  <c r="H1635" i="4"/>
  <c r="K1635" i="4" s="1"/>
  <c r="I1636" i="4"/>
  <c r="H1637" i="4"/>
  <c r="K1637" i="4" s="1"/>
  <c r="I1638" i="4"/>
  <c r="H1639" i="4"/>
  <c r="K1639" i="4" s="1"/>
  <c r="I1640" i="4"/>
  <c r="H1641" i="4"/>
  <c r="K1641" i="4" s="1"/>
  <c r="I1642" i="4"/>
  <c r="H1643" i="4"/>
  <c r="K1643" i="4" s="1"/>
  <c r="I1644" i="4"/>
  <c r="H1645" i="4"/>
  <c r="K1645" i="4" s="1"/>
  <c r="I1646" i="4"/>
  <c r="H1647" i="4"/>
  <c r="K1647" i="4" s="1"/>
  <c r="I1648" i="4"/>
  <c r="H1649" i="4"/>
  <c r="K1649" i="4" s="1"/>
  <c r="I1650" i="4"/>
  <c r="AD7" i="5"/>
  <c r="O9" i="4" s="1"/>
  <c r="Y9" i="5"/>
  <c r="Y11" i="5"/>
  <c r="Y13" i="5"/>
  <c r="Y15" i="5"/>
  <c r="Y17" i="5"/>
  <c r="Y30" i="5"/>
  <c r="Y32" i="5"/>
  <c r="Y34" i="5"/>
  <c r="Y36" i="5"/>
  <c r="Y38" i="5"/>
  <c r="Y40" i="5"/>
  <c r="Y42" i="5"/>
  <c r="Y44" i="5"/>
  <c r="Y46" i="5"/>
  <c r="Y48" i="5"/>
  <c r="Y50" i="5"/>
  <c r="Y52" i="5"/>
  <c r="Y54" i="5"/>
  <c r="Y56" i="5"/>
  <c r="Y58" i="5"/>
  <c r="Y60" i="5"/>
  <c r="Y62" i="5"/>
  <c r="Y64" i="5"/>
  <c r="Y66" i="5"/>
  <c r="Y68" i="5"/>
  <c r="Y70" i="5"/>
  <c r="Y72" i="5"/>
  <c r="Y74" i="5"/>
  <c r="Y76" i="5"/>
  <c r="Y78" i="5"/>
  <c r="Y80" i="5"/>
  <c r="Y82" i="5"/>
  <c r="Y84" i="5"/>
  <c r="Y86" i="5"/>
  <c r="Y88" i="5"/>
  <c r="Y90" i="5"/>
  <c r="Y92" i="5"/>
  <c r="Y94" i="5"/>
  <c r="Y96" i="5"/>
  <c r="Y98" i="5"/>
  <c r="Y100" i="5"/>
  <c r="Y102" i="5"/>
  <c r="Y104" i="5"/>
  <c r="Y106" i="5"/>
  <c r="Y108" i="5"/>
  <c r="Y110" i="5"/>
  <c r="Y112" i="5"/>
  <c r="Y114" i="5"/>
  <c r="Y116" i="5"/>
  <c r="Y118" i="5"/>
  <c r="Y120" i="5"/>
  <c r="Y122" i="5"/>
  <c r="Y124" i="5"/>
  <c r="Y126" i="5"/>
  <c r="Y128" i="5"/>
  <c r="Y130" i="5"/>
  <c r="Y132" i="5"/>
  <c r="Y134" i="5"/>
  <c r="Y136" i="5"/>
  <c r="Y138" i="5"/>
  <c r="Y140" i="5"/>
  <c r="Y142" i="5"/>
  <c r="Y144" i="5"/>
  <c r="Y146" i="5"/>
  <c r="Y148" i="5"/>
  <c r="Y150" i="5"/>
  <c r="Y152" i="5"/>
  <c r="Y154" i="5"/>
  <c r="Y156" i="5"/>
  <c r="Y158" i="5"/>
  <c r="Y160" i="5"/>
  <c r="Y162" i="5"/>
  <c r="Y164" i="5"/>
  <c r="Y166" i="5"/>
  <c r="Y168" i="5"/>
  <c r="Y170" i="5"/>
  <c r="Y172" i="5"/>
  <c r="Y174" i="5"/>
  <c r="Y176" i="5"/>
  <c r="Y178" i="5"/>
  <c r="Y180" i="5"/>
  <c r="Y182" i="5"/>
  <c r="Y184" i="5"/>
  <c r="Y186" i="5"/>
  <c r="Y188" i="5"/>
  <c r="Y190" i="5"/>
  <c r="Y192" i="5"/>
  <c r="Y194" i="5"/>
  <c r="Y196" i="5"/>
  <c r="Y198" i="5"/>
  <c r="Y200" i="5"/>
  <c r="Y202" i="5"/>
  <c r="Y204" i="5"/>
  <c r="Y206" i="5"/>
  <c r="Y208" i="5"/>
  <c r="Y210" i="5"/>
  <c r="Y212" i="5"/>
  <c r="Y214" i="5"/>
  <c r="Y216" i="5"/>
  <c r="Y218" i="5"/>
  <c r="Y220" i="5"/>
  <c r="Y222" i="5"/>
  <c r="Y224" i="5"/>
  <c r="Y226" i="5"/>
  <c r="Y228" i="5"/>
  <c r="Y230" i="5"/>
  <c r="Y232" i="5"/>
  <c r="Y234" i="5"/>
  <c r="Y236" i="5"/>
  <c r="Y238" i="5"/>
  <c r="Y240" i="5"/>
  <c r="Y242" i="5"/>
  <c r="Y244" i="5"/>
  <c r="Y246" i="5"/>
  <c r="Y248" i="5"/>
  <c r="Y250" i="5"/>
  <c r="Y252" i="5"/>
  <c r="Y254" i="5"/>
  <c r="Y256" i="5"/>
  <c r="Y258" i="5"/>
  <c r="Y260" i="5"/>
  <c r="Y262" i="5"/>
  <c r="Y264" i="5"/>
  <c r="Y266" i="5"/>
  <c r="Y268" i="5"/>
  <c r="Y270" i="5"/>
  <c r="Y272" i="5"/>
  <c r="Y274" i="5"/>
  <c r="Y276" i="5"/>
  <c r="Y278" i="5"/>
  <c r="Y280" i="5"/>
  <c r="Y282" i="5"/>
  <c r="Y284" i="5"/>
  <c r="Y286" i="5"/>
  <c r="Y288" i="5"/>
  <c r="Y290" i="5"/>
  <c r="Y292" i="5"/>
  <c r="Y294" i="5"/>
  <c r="Y296" i="5"/>
  <c r="Y298" i="5"/>
  <c r="Y300" i="5"/>
  <c r="Y302" i="5"/>
  <c r="Y304" i="5"/>
  <c r="Y306" i="5"/>
  <c r="Y308" i="5"/>
  <c r="Y310" i="5"/>
  <c r="Y312" i="5"/>
  <c r="Y314" i="5"/>
  <c r="Y316" i="5"/>
  <c r="Y318" i="5"/>
  <c r="Y320" i="5"/>
  <c r="Y322" i="5"/>
  <c r="Y324" i="5"/>
  <c r="Y326" i="5"/>
  <c r="Y328" i="5"/>
  <c r="Y330" i="5"/>
  <c r="Y332" i="5"/>
  <c r="Y334" i="5"/>
  <c r="Y336" i="5"/>
  <c r="Y338" i="5"/>
  <c r="Y340" i="5"/>
  <c r="Y342" i="5"/>
  <c r="Y344" i="5"/>
  <c r="Y346" i="5"/>
  <c r="Y348" i="5"/>
  <c r="Y350" i="5"/>
  <c r="Y352" i="5"/>
  <c r="Y354" i="5"/>
  <c r="Y355" i="5"/>
  <c r="Y357" i="5"/>
  <c r="Y359" i="5"/>
  <c r="Y361" i="5"/>
  <c r="Y363" i="5"/>
  <c r="Y365" i="5"/>
  <c r="Y367" i="5"/>
  <c r="Y369" i="5"/>
  <c r="Y371" i="5"/>
  <c r="Y373" i="5"/>
  <c r="Y375" i="5"/>
  <c r="Y377" i="5"/>
  <c r="Y379" i="5"/>
  <c r="Y381" i="5"/>
  <c r="Y383" i="5"/>
  <c r="Y385" i="5"/>
  <c r="Y387" i="5"/>
  <c r="Y389" i="5"/>
  <c r="Y391" i="5"/>
  <c r="Y393" i="5"/>
  <c r="Y395" i="5"/>
  <c r="Y397" i="5"/>
  <c r="Y399" i="5"/>
  <c r="Y401" i="5"/>
  <c r="Y403" i="5"/>
  <c r="Y405" i="5"/>
  <c r="Y407" i="5"/>
  <c r="Y409" i="5"/>
  <c r="Y411" i="5"/>
  <c r="Y413" i="5"/>
  <c r="Y415" i="5"/>
  <c r="Y417" i="5"/>
  <c r="Y419" i="5"/>
  <c r="Y421" i="5"/>
  <c r="Y423" i="5"/>
  <c r="Y425" i="5"/>
  <c r="Y427" i="5"/>
  <c r="Y429" i="5"/>
  <c r="Y431" i="5"/>
  <c r="Y433" i="5"/>
  <c r="Y435" i="5"/>
  <c r="Y437" i="5"/>
  <c r="Y439" i="5"/>
  <c r="Y441" i="5"/>
  <c r="Y443" i="5"/>
  <c r="Y445" i="5"/>
  <c r="Y447" i="5"/>
  <c r="Y449" i="5"/>
  <c r="Y451" i="5"/>
  <c r="Y453" i="5"/>
  <c r="Y455" i="5"/>
  <c r="Y457" i="5"/>
  <c r="Y459" i="5"/>
  <c r="Y461" i="5"/>
  <c r="Y463" i="5"/>
  <c r="Y465" i="5"/>
  <c r="Y467" i="5"/>
  <c r="Y469" i="5"/>
  <c r="Y471" i="5"/>
  <c r="Y473" i="5"/>
  <c r="Y475" i="5"/>
  <c r="Y477" i="5"/>
  <c r="Y479" i="5"/>
  <c r="Y481" i="5"/>
  <c r="Y483" i="5"/>
  <c r="Y485" i="5"/>
  <c r="Y487" i="5"/>
  <c r="Y489" i="5"/>
  <c r="Y491" i="5"/>
  <c r="Y493" i="5"/>
  <c r="Y495" i="5"/>
  <c r="Y497" i="5"/>
  <c r="Y499" i="5"/>
  <c r="Y501" i="5"/>
  <c r="Y503" i="5"/>
  <c r="Y505" i="5"/>
  <c r="Y507" i="5"/>
  <c r="Y509" i="5"/>
  <c r="Y511" i="5"/>
  <c r="Y513" i="5"/>
  <c r="Y515" i="5"/>
  <c r="Y517" i="5"/>
  <c r="Y519" i="5"/>
  <c r="Y521" i="5"/>
  <c r="Y523" i="5"/>
  <c r="Y525" i="5"/>
  <c r="Y527" i="5"/>
  <c r="Y529" i="5"/>
  <c r="Y531" i="5"/>
  <c r="Y533" i="5"/>
  <c r="Y535" i="5"/>
  <c r="Y537" i="5"/>
  <c r="Y539" i="5"/>
  <c r="Y541" i="5"/>
  <c r="Y543" i="5"/>
  <c r="Y545" i="5"/>
  <c r="Y547" i="5"/>
  <c r="Y549" i="5"/>
  <c r="Y551" i="5"/>
  <c r="Y553" i="5"/>
  <c r="Y555" i="5"/>
  <c r="Y557" i="5"/>
  <c r="Y559" i="5"/>
  <c r="Y561" i="5"/>
  <c r="Y563" i="5"/>
  <c r="Y565" i="5"/>
  <c r="Y567" i="5"/>
  <c r="Y569" i="5"/>
  <c r="Y571" i="5"/>
  <c r="Y573" i="5"/>
  <c r="Y575" i="5"/>
  <c r="Y577" i="5"/>
  <c r="Y579" i="5"/>
  <c r="Y581" i="5"/>
  <c r="Y583" i="5"/>
  <c r="Y585" i="5"/>
  <c r="Y587" i="5"/>
  <c r="Y589" i="5"/>
  <c r="Y591" i="5"/>
  <c r="Y593" i="5"/>
  <c r="Y595" i="5"/>
  <c r="Y597" i="5"/>
  <c r="Y599" i="5"/>
  <c r="Y601" i="5"/>
  <c r="Y603" i="5"/>
  <c r="Y605" i="5"/>
  <c r="Y607" i="5"/>
  <c r="Y609" i="5"/>
  <c r="Y611" i="5"/>
  <c r="Y613" i="5"/>
  <c r="Y615" i="5"/>
  <c r="Y617" i="5"/>
  <c r="Y619" i="5"/>
  <c r="Y621" i="5"/>
  <c r="Y623" i="5"/>
  <c r="Y625" i="5"/>
  <c r="Y627" i="5"/>
  <c r="Y629" i="5"/>
  <c r="Y631" i="5"/>
  <c r="Y633" i="5"/>
  <c r="Y635" i="5"/>
  <c r="Y637" i="5"/>
  <c r="Y639" i="5"/>
  <c r="Y641" i="5"/>
  <c r="Y643" i="5"/>
  <c r="Y645" i="5"/>
  <c r="Y647" i="5"/>
  <c r="Y649" i="5"/>
  <c r="Y651" i="5"/>
  <c r="Y653" i="5"/>
  <c r="Y655" i="5"/>
  <c r="Y657" i="5"/>
  <c r="Y659" i="5"/>
  <c r="V24" i="6"/>
  <c r="Y710" i="5"/>
  <c r="Y2380" i="5"/>
  <c r="Y2382" i="5"/>
  <c r="Y2384" i="5"/>
  <c r="Y2386" i="5"/>
  <c r="Y2388" i="5"/>
  <c r="Y2390" i="5"/>
  <c r="Y2392" i="5"/>
  <c r="Y2394" i="5"/>
  <c r="Y2396" i="5"/>
  <c r="Y2398" i="5"/>
  <c r="Y2400" i="5"/>
  <c r="Y2402" i="5"/>
  <c r="Y2404" i="5"/>
  <c r="Y2406" i="5"/>
  <c r="Y2408" i="5"/>
  <c r="Y2410" i="5"/>
  <c r="Y2412" i="5"/>
  <c r="Y2414" i="5"/>
  <c r="Y2416" i="5"/>
  <c r="Y2418" i="5"/>
  <c r="Y2420" i="5"/>
  <c r="Y2422" i="5"/>
  <c r="Y2424" i="5"/>
  <c r="Y2426" i="5"/>
  <c r="Y2428" i="5"/>
  <c r="Y2430" i="5"/>
  <c r="Y2432" i="5"/>
  <c r="Y2434" i="5"/>
  <c r="Y2436" i="5"/>
  <c r="Y2438" i="5"/>
  <c r="Y2440" i="5"/>
  <c r="Y2442" i="5"/>
  <c r="Y2444" i="5"/>
  <c r="Y2446" i="5"/>
  <c r="Y2448" i="5"/>
  <c r="Y2450" i="5"/>
  <c r="Y2452" i="5"/>
  <c r="Y2454" i="5"/>
  <c r="Y2456" i="5"/>
  <c r="Y2458" i="5"/>
  <c r="Y2460" i="5"/>
  <c r="Y2462" i="5"/>
  <c r="Y2464" i="5"/>
  <c r="Y2466" i="5"/>
  <c r="Y2468" i="5"/>
  <c r="Y2470" i="5"/>
  <c r="Y2472" i="5"/>
  <c r="Y2474" i="5"/>
  <c r="Y2476" i="5"/>
  <c r="Y661" i="5"/>
  <c r="Y663" i="5"/>
  <c r="Y665" i="5"/>
  <c r="Y667" i="5"/>
  <c r="Y669" i="5"/>
  <c r="Y671" i="5"/>
  <c r="Y673" i="5"/>
  <c r="Y675" i="5"/>
  <c r="Y677" i="5"/>
  <c r="Y679" i="5"/>
  <c r="Y681" i="5"/>
  <c r="Y683" i="5"/>
  <c r="Y685" i="5"/>
  <c r="Y687" i="5"/>
  <c r="Y689" i="5"/>
  <c r="Y691" i="5"/>
  <c r="Y693" i="5"/>
  <c r="Y695" i="5"/>
  <c r="Y697" i="5"/>
  <c r="Y699" i="5"/>
  <c r="Y701" i="5"/>
  <c r="Y703" i="5"/>
  <c r="Y705" i="5"/>
  <c r="Y707" i="5"/>
  <c r="Y709" i="5"/>
  <c r="Y711" i="5"/>
  <c r="Y713" i="5"/>
  <c r="Y715" i="5"/>
  <c r="Y717" i="5"/>
  <c r="Y719" i="5"/>
  <c r="Y721" i="5"/>
  <c r="Y723" i="5"/>
  <c r="Y725" i="5"/>
  <c r="Y727" i="5"/>
  <c r="Y729" i="5"/>
  <c r="Y731" i="5"/>
  <c r="Y733" i="5"/>
  <c r="Y735" i="5"/>
  <c r="Y737" i="5"/>
  <c r="Y739" i="5"/>
  <c r="Y741" i="5"/>
  <c r="Y743" i="5"/>
  <c r="Y745" i="5"/>
  <c r="Y747" i="5"/>
  <c r="Y749" i="5"/>
  <c r="Y751" i="5"/>
  <c r="Y753" i="5"/>
  <c r="Y755" i="5"/>
  <c r="Y757" i="5"/>
  <c r="Y759" i="5"/>
  <c r="Y761" i="5"/>
  <c r="Y763" i="5"/>
  <c r="Y765" i="5"/>
  <c r="Y767" i="5"/>
  <c r="Y769" i="5"/>
  <c r="Y771" i="5"/>
  <c r="Y773" i="5"/>
  <c r="Y775" i="5"/>
  <c r="Y777" i="5"/>
  <c r="Y779" i="5"/>
  <c r="Y781" i="5"/>
  <c r="Y783" i="5"/>
  <c r="Y785" i="5"/>
  <c r="Y787" i="5"/>
  <c r="Y789" i="5"/>
  <c r="Y791" i="5"/>
  <c r="Y793" i="5"/>
  <c r="Y795" i="5"/>
  <c r="Y797" i="5"/>
  <c r="Y799" i="5"/>
  <c r="Y801" i="5"/>
  <c r="Y803" i="5"/>
  <c r="Y805" i="5"/>
  <c r="Y807" i="5"/>
  <c r="Y809" i="5"/>
  <c r="Y811" i="5"/>
  <c r="Y813" i="5"/>
  <c r="Y815" i="5"/>
  <c r="Y817" i="5"/>
  <c r="Y819" i="5"/>
  <c r="Y821" i="5"/>
  <c r="Y823" i="5"/>
  <c r="Y825" i="5"/>
  <c r="Y827" i="5"/>
  <c r="Y829" i="5"/>
  <c r="Y831" i="5"/>
  <c r="Y833" i="5"/>
  <c r="Y835" i="5"/>
  <c r="Y837" i="5"/>
  <c r="Y839" i="5"/>
  <c r="Y841" i="5"/>
  <c r="Y843" i="5"/>
  <c r="Y845" i="5"/>
  <c r="Y847" i="5"/>
  <c r="Y849" i="5"/>
  <c r="Y851" i="5"/>
  <c r="Y853" i="5"/>
  <c r="Y855" i="5"/>
  <c r="Y857" i="5"/>
  <c r="Y859" i="5"/>
  <c r="Y861" i="5"/>
  <c r="Y863" i="5"/>
  <c r="Y865" i="5"/>
  <c r="Y867" i="5"/>
  <c r="Y869" i="5"/>
  <c r="Y871" i="5"/>
  <c r="Y873" i="5"/>
  <c r="Y875" i="5"/>
  <c r="Y877" i="5"/>
  <c r="Y879" i="5"/>
  <c r="Y881" i="5"/>
  <c r="Y883" i="5"/>
  <c r="Y885" i="5"/>
  <c r="Y887" i="5"/>
  <c r="Y889" i="5"/>
  <c r="Y891" i="5"/>
  <c r="Y893" i="5"/>
  <c r="Y895" i="5"/>
  <c r="Y897" i="5"/>
  <c r="Y899" i="5"/>
  <c r="Y901" i="5"/>
  <c r="Y903" i="5"/>
  <c r="Y905" i="5"/>
  <c r="Y907" i="5"/>
  <c r="Y909" i="5"/>
  <c r="Y911" i="5"/>
  <c r="Y913" i="5"/>
  <c r="Y915" i="5"/>
  <c r="Y917" i="5"/>
  <c r="Y919" i="5"/>
  <c r="Y921" i="5"/>
  <c r="Y923" i="5"/>
  <c r="Y925" i="5"/>
  <c r="Y927" i="5"/>
  <c r="Y929" i="5"/>
  <c r="Y931" i="5"/>
  <c r="Y933" i="5"/>
  <c r="Y935" i="5"/>
  <c r="Y937" i="5"/>
  <c r="Y939" i="5"/>
  <c r="Y941" i="5"/>
  <c r="Y943" i="5"/>
  <c r="Y945" i="5"/>
  <c r="Y947" i="5"/>
  <c r="Y949" i="5"/>
  <c r="Y951" i="5"/>
  <c r="Y953" i="5"/>
  <c r="Y955" i="5"/>
  <c r="Y957" i="5"/>
  <c r="Y959" i="5"/>
  <c r="Y961" i="5"/>
  <c r="Y963" i="5"/>
  <c r="Y965" i="5"/>
  <c r="Y967" i="5"/>
  <c r="Y969" i="5"/>
  <c r="Y971" i="5"/>
  <c r="Y973" i="5"/>
  <c r="Y975" i="5"/>
  <c r="Y977" i="5"/>
  <c r="Y979" i="5"/>
  <c r="Y981" i="5"/>
  <c r="Y983" i="5"/>
  <c r="Y985" i="5"/>
  <c r="Y987" i="5"/>
  <c r="Y989" i="5"/>
  <c r="Y991" i="5"/>
  <c r="Y993" i="5"/>
  <c r="Y995" i="5"/>
  <c r="Y997" i="5"/>
  <c r="Y999" i="5"/>
  <c r="Y1001" i="5"/>
  <c r="Y1003" i="5"/>
  <c r="Y1005" i="5"/>
  <c r="Y1007" i="5"/>
  <c r="Y1009" i="5"/>
  <c r="Y1011" i="5"/>
  <c r="Y1013" i="5"/>
  <c r="Y1015" i="5"/>
  <c r="Y1017" i="5"/>
  <c r="Y1019" i="5"/>
  <c r="Y1021" i="5"/>
  <c r="Y1023" i="5"/>
  <c r="Y1025" i="5"/>
  <c r="Y1027" i="5"/>
  <c r="Y1029" i="5"/>
  <c r="Y1031" i="5"/>
  <c r="Y1033" i="5"/>
  <c r="Y1035" i="5"/>
  <c r="Y1037" i="5"/>
  <c r="Y1039" i="5"/>
  <c r="Y1041" i="5"/>
  <c r="Y1043" i="5"/>
  <c r="Y1045" i="5"/>
  <c r="Y1047" i="5"/>
  <c r="Y1049" i="5"/>
  <c r="Y1051" i="5"/>
  <c r="Y1053" i="5"/>
  <c r="Y1055" i="5"/>
  <c r="Y1057" i="5"/>
  <c r="Y1059" i="5"/>
  <c r="Y1061" i="5"/>
  <c r="Y1063" i="5"/>
  <c r="Y1065" i="5"/>
  <c r="Y1067" i="5"/>
  <c r="Y1069" i="5"/>
  <c r="Y1071" i="5"/>
  <c r="Y1073" i="5"/>
  <c r="Y1075" i="5"/>
  <c r="Y1077" i="5"/>
  <c r="Y1079" i="5"/>
  <c r="Y1081" i="5"/>
  <c r="Y1083" i="5"/>
  <c r="Y1085" i="5"/>
  <c r="Y1087" i="5"/>
  <c r="Y1089" i="5"/>
  <c r="Y1091" i="5"/>
  <c r="Y1093" i="5"/>
  <c r="Y1095" i="5"/>
  <c r="Y1097" i="5"/>
  <c r="Y1099" i="5"/>
  <c r="Y1101" i="5"/>
  <c r="Y1103" i="5"/>
  <c r="Y1105" i="5"/>
  <c r="Y1107" i="5"/>
  <c r="Y1109" i="5"/>
  <c r="Y1111" i="5"/>
  <c r="Y1113" i="5"/>
  <c r="Y1115" i="5"/>
  <c r="Y1117" i="5"/>
  <c r="Y1119" i="5"/>
  <c r="Y1121" i="5"/>
  <c r="Y1123" i="5"/>
  <c r="Y1125" i="5"/>
  <c r="Y1127" i="5"/>
  <c r="Y1129" i="5"/>
  <c r="Y1131" i="5"/>
  <c r="Y1133" i="5"/>
  <c r="Y1135" i="5"/>
  <c r="Y1137" i="5"/>
  <c r="Y1139" i="5"/>
  <c r="Y1141" i="5"/>
  <c r="Y1143" i="5"/>
  <c r="Y1145" i="5"/>
  <c r="Y1147" i="5"/>
  <c r="Y1149" i="5"/>
  <c r="Y1151" i="5"/>
  <c r="Y1153" i="5"/>
  <c r="Y1155" i="5"/>
  <c r="Y1157" i="5"/>
  <c r="Y1159" i="5"/>
  <c r="Y1161" i="5"/>
  <c r="Y1163" i="5"/>
  <c r="Y1165" i="5"/>
  <c r="Y1167" i="5"/>
  <c r="Y1169" i="5"/>
  <c r="Y1171" i="5"/>
  <c r="Y1173" i="5"/>
  <c r="Y1175" i="5"/>
  <c r="Y1177" i="5"/>
  <c r="Y1179" i="5"/>
  <c r="Y1181" i="5"/>
  <c r="Y1183" i="5"/>
  <c r="Y1185" i="5"/>
  <c r="Y1187" i="5"/>
  <c r="Y1189" i="5"/>
  <c r="Y1191" i="5"/>
  <c r="Y1193" i="5"/>
  <c r="Y1195" i="5"/>
  <c r="Y1197" i="5"/>
  <c r="Y1199" i="5"/>
  <c r="Y1201" i="5"/>
  <c r="Y1203" i="5"/>
  <c r="Y1205" i="5"/>
  <c r="Y1207" i="5"/>
  <c r="Y1209" i="5"/>
  <c r="Y1211" i="5"/>
  <c r="Y1213" i="5"/>
  <c r="Y1215" i="5"/>
  <c r="Y1217" i="5"/>
  <c r="Y1219" i="5"/>
  <c r="Y1221" i="5"/>
  <c r="Y1223" i="5"/>
  <c r="Y1225" i="5"/>
  <c r="Y1227" i="5"/>
  <c r="Y1229" i="5"/>
  <c r="Y1231" i="5"/>
  <c r="Y1233" i="5"/>
  <c r="Y1235" i="5"/>
  <c r="Y1237" i="5"/>
  <c r="Y1239" i="5"/>
  <c r="Y1241" i="5"/>
  <c r="Y1243" i="5"/>
  <c r="Y1245" i="5"/>
  <c r="Y1247" i="5"/>
  <c r="Y1249" i="5"/>
  <c r="Y1251" i="5"/>
  <c r="Y1253" i="5"/>
  <c r="Y1255" i="5"/>
  <c r="Y1257" i="5"/>
  <c r="Y1259" i="5"/>
  <c r="Y1261" i="5"/>
  <c r="Y1263" i="5"/>
  <c r="Y1265" i="5"/>
  <c r="Y1267" i="5"/>
  <c r="Y1269" i="5"/>
  <c r="Y1271" i="5"/>
  <c r="Y1273" i="5"/>
  <c r="Y1275" i="5"/>
  <c r="Y1277" i="5"/>
  <c r="Y1279" i="5"/>
  <c r="Y1281" i="5"/>
  <c r="Y1283" i="5"/>
  <c r="Y1285" i="5"/>
  <c r="Y1287" i="5"/>
  <c r="Y1289" i="5"/>
  <c r="Y1291" i="5"/>
  <c r="Y1293" i="5"/>
  <c r="Y1295" i="5"/>
  <c r="Y1297" i="5"/>
  <c r="Y1299" i="5"/>
  <c r="Y1301" i="5"/>
  <c r="Y1303" i="5"/>
  <c r="Y1305" i="5"/>
  <c r="Y1307" i="5"/>
  <c r="Y1309" i="5"/>
  <c r="Y1311" i="5"/>
  <c r="Y1313" i="5"/>
  <c r="Y1315" i="5"/>
  <c r="Y1317" i="5"/>
  <c r="Y1319" i="5"/>
  <c r="Y1321" i="5"/>
  <c r="Y1323" i="5"/>
  <c r="Y1325" i="5"/>
  <c r="Y1327" i="5"/>
  <c r="Y1329" i="5"/>
  <c r="Y1331" i="5"/>
  <c r="Y1333" i="5"/>
  <c r="Y1335" i="5"/>
  <c r="Y1337" i="5"/>
  <c r="Y1339" i="5"/>
  <c r="Y1341" i="5"/>
  <c r="Y1343" i="5"/>
  <c r="Y1345" i="5"/>
  <c r="Y1347" i="5"/>
  <c r="Y1349" i="5"/>
  <c r="Y1351" i="5"/>
  <c r="Y1353" i="5"/>
  <c r="Y1355" i="5"/>
  <c r="Y1357" i="5"/>
  <c r="Y1359" i="5"/>
  <c r="Y1361" i="5"/>
  <c r="Y1363" i="5"/>
  <c r="Y1365" i="5"/>
  <c r="Y1367" i="5"/>
  <c r="Y1369" i="5"/>
  <c r="Y1371" i="5"/>
  <c r="Y1373" i="5"/>
  <c r="Y1375" i="5"/>
  <c r="Y1377" i="5"/>
  <c r="Y1379" i="5"/>
  <c r="Y1381" i="5"/>
  <c r="Y1383" i="5"/>
  <c r="Y1385" i="5"/>
  <c r="Y1387" i="5"/>
  <c r="Y1389" i="5"/>
  <c r="Y1391" i="5"/>
  <c r="Y1393" i="5"/>
  <c r="Y1395" i="5"/>
  <c r="Y1397" i="5"/>
  <c r="Y1399" i="5"/>
  <c r="Y1401" i="5"/>
  <c r="Y1403" i="5"/>
  <c r="Y1405" i="5"/>
  <c r="Y1407" i="5"/>
  <c r="Y1409" i="5"/>
  <c r="Y1411" i="5"/>
  <c r="Y1413" i="5"/>
  <c r="Y1415" i="5"/>
  <c r="Y1417" i="5"/>
  <c r="Y1419" i="5"/>
  <c r="Y1421" i="5"/>
  <c r="Y1423" i="5"/>
  <c r="Y1425" i="5"/>
  <c r="Y1427" i="5"/>
  <c r="Y1429" i="5"/>
  <c r="Y1431" i="5"/>
  <c r="Y1433" i="5"/>
  <c r="Y1435" i="5"/>
  <c r="Y1437" i="5"/>
  <c r="Y1439" i="5"/>
  <c r="Y1441" i="5"/>
  <c r="Y1443" i="5"/>
  <c r="Y1445" i="5"/>
  <c r="Y1447" i="5"/>
  <c r="Y1449" i="5"/>
  <c r="Y1451" i="5"/>
  <c r="Y1453" i="5"/>
  <c r="Y1455" i="5"/>
  <c r="Y1457" i="5"/>
  <c r="Y1459" i="5"/>
  <c r="Y1461" i="5"/>
  <c r="Y1463" i="5"/>
  <c r="Y1465" i="5"/>
  <c r="Y1467" i="5"/>
  <c r="Y1469" i="5"/>
  <c r="Y1471" i="5"/>
  <c r="Y1473" i="5"/>
  <c r="Y1475" i="5"/>
  <c r="Y1477" i="5"/>
  <c r="Y1479" i="5"/>
  <c r="Y1481" i="5"/>
  <c r="Y1483" i="5"/>
  <c r="Y1485" i="5"/>
  <c r="Y1487" i="5"/>
  <c r="Y1489" i="5"/>
  <c r="Y1491" i="5"/>
  <c r="Y1493" i="5"/>
  <c r="Y1495" i="5"/>
  <c r="Y1497" i="5"/>
  <c r="Y1499" i="5"/>
  <c r="Y1501" i="5"/>
  <c r="Y1503" i="5"/>
  <c r="Y1505" i="5"/>
  <c r="Y1507" i="5"/>
  <c r="Y1509" i="5"/>
  <c r="Y1511" i="5"/>
  <c r="Y1513" i="5"/>
  <c r="Y1515" i="5"/>
  <c r="Y1517" i="5"/>
  <c r="Y1519" i="5"/>
  <c r="Y1521" i="5"/>
  <c r="Y1523" i="5"/>
  <c r="Y1525" i="5"/>
  <c r="Y1527" i="5"/>
  <c r="Y1529" i="5"/>
  <c r="Y1531" i="5"/>
  <c r="Y1533" i="5"/>
  <c r="Y1535" i="5"/>
  <c r="Y1537" i="5"/>
  <c r="Y1539" i="5"/>
  <c r="Y1541" i="5"/>
  <c r="Y1543" i="5"/>
  <c r="Y1545" i="5"/>
  <c r="Y1547" i="5"/>
  <c r="Y1549" i="5"/>
  <c r="Y1551" i="5"/>
  <c r="Y1553" i="5"/>
  <c r="Y1555" i="5"/>
  <c r="Y1557" i="5"/>
  <c r="Y1559" i="5"/>
  <c r="Y1561" i="5"/>
  <c r="Y1563" i="5"/>
  <c r="Y1565" i="5"/>
  <c r="Y1567" i="5"/>
  <c r="Y1569" i="5"/>
  <c r="Y1571" i="5"/>
  <c r="Y1573" i="5"/>
  <c r="Y1575" i="5"/>
  <c r="Y1577" i="5"/>
  <c r="Y1579" i="5"/>
  <c r="Y1581" i="5"/>
  <c r="Y1583" i="5"/>
  <c r="Y1585" i="5"/>
  <c r="Y1587" i="5"/>
  <c r="Y1589" i="5"/>
  <c r="Y1591" i="5"/>
  <c r="Y1593" i="5"/>
  <c r="Y1595" i="5"/>
  <c r="Y1597" i="5"/>
  <c r="Y1599" i="5"/>
  <c r="Y1601" i="5"/>
  <c r="Y1603" i="5"/>
  <c r="Y1605" i="5"/>
  <c r="Y1607" i="5"/>
  <c r="Y1609" i="5"/>
  <c r="Y1611" i="5"/>
  <c r="Y1613" i="5"/>
  <c r="Y1615" i="5"/>
  <c r="Y1617" i="5"/>
  <c r="Y1619" i="5"/>
  <c r="Y1621" i="5"/>
  <c r="Y1623" i="5"/>
  <c r="Y1625" i="5"/>
  <c r="Y1627" i="5"/>
  <c r="Y1629" i="5"/>
  <c r="Y1631" i="5"/>
  <c r="Y1633" i="5"/>
  <c r="Y1635" i="5"/>
  <c r="Y1637" i="5"/>
  <c r="Y1639" i="5"/>
  <c r="Y1641" i="5"/>
  <c r="Y1643" i="5"/>
  <c r="Y1645" i="5"/>
  <c r="Y1647" i="5"/>
  <c r="Y1649" i="5"/>
  <c r="Y1651" i="5"/>
  <c r="Y1653" i="5"/>
  <c r="Y1655" i="5"/>
  <c r="Y1657" i="5"/>
  <c r="Y1659" i="5"/>
  <c r="Y1661" i="5"/>
  <c r="Y1663" i="5"/>
  <c r="Y1665" i="5"/>
  <c r="Y1667" i="5"/>
  <c r="Y1669" i="5"/>
  <c r="Y1671" i="5"/>
  <c r="Y1673" i="5"/>
  <c r="Y1675" i="5"/>
  <c r="Y1677" i="5"/>
  <c r="Y1679" i="5"/>
  <c r="Y1681" i="5"/>
  <c r="Y1683" i="5"/>
  <c r="Y1685" i="5"/>
  <c r="Y1687" i="5"/>
  <c r="Y1689" i="5"/>
  <c r="Y1691" i="5"/>
  <c r="Y1693" i="5"/>
  <c r="Y1695" i="5"/>
  <c r="Y1697" i="5"/>
  <c r="Y1699" i="5"/>
  <c r="Y1701" i="5"/>
  <c r="Y1703" i="5"/>
  <c r="Y1705" i="5"/>
  <c r="Y1707" i="5"/>
  <c r="Y1709" i="5"/>
  <c r="Y1711" i="5"/>
  <c r="Y1713" i="5"/>
  <c r="Y1715" i="5"/>
  <c r="Y1717" i="5"/>
  <c r="Y1719" i="5"/>
  <c r="Y1721" i="5"/>
  <c r="Y1723" i="5"/>
  <c r="Y1725" i="5"/>
  <c r="Y1727" i="5"/>
  <c r="Y1729" i="5"/>
  <c r="Y1731" i="5"/>
  <c r="Y1733" i="5"/>
  <c r="Y1735" i="5"/>
  <c r="Y1737" i="5"/>
  <c r="Y1739" i="5"/>
  <c r="Y1741" i="5"/>
  <c r="Y1743" i="5"/>
  <c r="Y1745" i="5"/>
  <c r="Y1747" i="5"/>
  <c r="Y1749" i="5"/>
  <c r="Y1751" i="5"/>
  <c r="Y1753" i="5"/>
  <c r="Y1755" i="5"/>
  <c r="Y1757" i="5"/>
  <c r="Y1759" i="5"/>
  <c r="Y1761" i="5"/>
  <c r="Y1763" i="5"/>
  <c r="Y1765" i="5"/>
  <c r="Y1767" i="5"/>
  <c r="Y1769" i="5"/>
  <c r="Y1771" i="5"/>
  <c r="Y1773" i="5"/>
  <c r="Y1775" i="5"/>
  <c r="Y1777" i="5"/>
  <c r="Y1779" i="5"/>
  <c r="Y1781" i="5"/>
  <c r="Y1783" i="5"/>
  <c r="Y1785" i="5"/>
  <c r="Y1787" i="5"/>
  <c r="Y1789" i="5"/>
  <c r="Y1791" i="5"/>
  <c r="Y1793" i="5"/>
  <c r="Y1795" i="5"/>
  <c r="Y1797" i="5"/>
  <c r="Y1799" i="5"/>
  <c r="Y1801" i="5"/>
  <c r="Y1803" i="5"/>
  <c r="Y1805" i="5"/>
  <c r="Y1807" i="5"/>
  <c r="Y1809" i="5"/>
  <c r="Y1811" i="5"/>
  <c r="Y1813" i="5"/>
  <c r="Y1815" i="5"/>
  <c r="Y1817" i="5"/>
  <c r="Y1819" i="5"/>
  <c r="Y1821" i="5"/>
  <c r="Y1823" i="5"/>
  <c r="Y1825" i="5"/>
  <c r="Y1827" i="5"/>
  <c r="Y1829" i="5"/>
  <c r="Y1831" i="5"/>
  <c r="Y1833" i="5"/>
  <c r="Y1835" i="5"/>
  <c r="Y1837" i="5"/>
  <c r="Y1839" i="5"/>
  <c r="Y1841" i="5"/>
  <c r="Y1843" i="5"/>
  <c r="Y1845" i="5"/>
  <c r="Y1847" i="5"/>
  <c r="Y1849" i="5"/>
  <c r="Y1851" i="5"/>
  <c r="Y1853" i="5"/>
  <c r="Y1855" i="5"/>
  <c r="Y1857" i="5"/>
  <c r="Y1859" i="5"/>
  <c r="Y1861" i="5"/>
  <c r="Y1863" i="5"/>
  <c r="Y1865" i="5"/>
  <c r="Y1867" i="5"/>
  <c r="Y1869" i="5"/>
  <c r="Y1871" i="5"/>
  <c r="Y1873" i="5"/>
  <c r="Y1875" i="5"/>
  <c r="Y1877" i="5"/>
  <c r="Y1879" i="5"/>
  <c r="Y1881" i="5"/>
  <c r="Y1883" i="5"/>
  <c r="Y1885" i="5"/>
  <c r="Y1887" i="5"/>
  <c r="Y1889" i="5"/>
  <c r="Y1891" i="5"/>
  <c r="Y1893" i="5"/>
  <c r="Y1895" i="5"/>
  <c r="Y1897" i="5"/>
  <c r="Y1899" i="5"/>
  <c r="Y1901" i="5"/>
  <c r="Y1903" i="5"/>
  <c r="Y1905" i="5"/>
  <c r="Y1907" i="5"/>
  <c r="Y1909" i="5"/>
  <c r="Y1911" i="5"/>
  <c r="Y1913" i="5"/>
  <c r="Y1915" i="5"/>
  <c r="Y1917" i="5"/>
  <c r="Y1919" i="5"/>
  <c r="Y1921" i="5"/>
  <c r="Y1923" i="5"/>
  <c r="Y1925" i="5"/>
  <c r="Y1927" i="5"/>
  <c r="Y1929" i="5"/>
  <c r="Y1931" i="5"/>
  <c r="Y1933" i="5"/>
  <c r="Y1935" i="5"/>
  <c r="Y1937" i="5"/>
  <c r="Y1939" i="5"/>
  <c r="Y1941" i="5"/>
  <c r="Y1943" i="5"/>
  <c r="Y1945" i="5"/>
  <c r="Y1947" i="5"/>
  <c r="Y1949" i="5"/>
  <c r="Y1951" i="5"/>
  <c r="Y1953" i="5"/>
  <c r="Y1955" i="5"/>
  <c r="Y1957" i="5"/>
  <c r="Y1959" i="5"/>
  <c r="Y1961" i="5"/>
  <c r="Y1963" i="5"/>
  <c r="Y1965" i="5"/>
  <c r="Y1967" i="5"/>
  <c r="Y1969" i="5"/>
  <c r="Y1971" i="5"/>
  <c r="Y1973" i="5"/>
  <c r="Y1975" i="5"/>
  <c r="Y1977" i="5"/>
  <c r="Y1979" i="5"/>
  <c r="Y1981" i="5"/>
  <c r="Y1983" i="5"/>
  <c r="Y1985" i="5"/>
  <c r="Y1987" i="5"/>
  <c r="Y1989" i="5"/>
  <c r="Y1991" i="5"/>
  <c r="Y1993" i="5"/>
  <c r="Y1995" i="5"/>
  <c r="Y1997" i="5"/>
  <c r="Y1999" i="5"/>
  <c r="Y2001" i="5"/>
  <c r="Y2003" i="5"/>
  <c r="Y2005" i="5"/>
  <c r="Y2007" i="5"/>
  <c r="Y2009" i="5"/>
  <c r="Y2011" i="5"/>
  <c r="Y2013" i="5"/>
  <c r="Y2015" i="5"/>
  <c r="Y2017" i="5"/>
  <c r="Y2019" i="5"/>
  <c r="Y2021" i="5"/>
  <c r="Y2023" i="5"/>
  <c r="Y2025" i="5"/>
  <c r="Y2027" i="5"/>
  <c r="Y2029" i="5"/>
  <c r="Y2031" i="5"/>
  <c r="Y2033" i="5"/>
  <c r="Y2035" i="5"/>
  <c r="Y2037" i="5"/>
  <c r="Y2039" i="5"/>
  <c r="Y2041" i="5"/>
  <c r="Y2043" i="5"/>
  <c r="Y2045" i="5"/>
  <c r="Y2047" i="5"/>
  <c r="Y2049" i="5"/>
  <c r="Y2051" i="5"/>
  <c r="Y2053" i="5"/>
  <c r="Y2055" i="5"/>
  <c r="Y2057" i="5"/>
  <c r="Y2059" i="5"/>
  <c r="Y2061" i="5"/>
  <c r="Y2063" i="5"/>
  <c r="Y2065" i="5"/>
  <c r="Y2067" i="5"/>
  <c r="Y2069" i="5"/>
  <c r="Y2071" i="5"/>
  <c r="Y2073" i="5"/>
  <c r="Y2075" i="5"/>
  <c r="Y2077" i="5"/>
  <c r="Y2079" i="5"/>
  <c r="Y2081" i="5"/>
  <c r="Y2083" i="5"/>
  <c r="Y2085" i="5"/>
  <c r="Y2087" i="5"/>
  <c r="Y2089" i="5"/>
  <c r="Y2091" i="5"/>
  <c r="Y2093" i="5"/>
  <c r="Y2095" i="5"/>
  <c r="Y2097" i="5"/>
  <c r="Y2099" i="5"/>
  <c r="Y2101" i="5"/>
  <c r="Y2103" i="5"/>
  <c r="Y2105" i="5"/>
  <c r="Y2107" i="5"/>
  <c r="Y2109" i="5"/>
  <c r="Y2111" i="5"/>
  <c r="Y2113" i="5"/>
  <c r="Y2115" i="5"/>
  <c r="Y2117" i="5"/>
  <c r="Y2119" i="5"/>
  <c r="Y2121" i="5"/>
  <c r="Y2123" i="5"/>
  <c r="Y2125" i="5"/>
  <c r="Y2127" i="5"/>
  <c r="Y2129" i="5"/>
  <c r="Y2131" i="5"/>
  <c r="Y2133" i="5"/>
  <c r="Y2135" i="5"/>
  <c r="Y2137" i="5"/>
  <c r="Y2139" i="5"/>
  <c r="Y2141" i="5"/>
  <c r="Y2143" i="5"/>
  <c r="Y2145" i="5"/>
  <c r="Y2147" i="5"/>
  <c r="Y2149" i="5"/>
  <c r="Y2151" i="5"/>
  <c r="Y2153" i="5"/>
  <c r="Y2155" i="5"/>
  <c r="Y2157" i="5"/>
  <c r="Y2159" i="5"/>
  <c r="Y2161" i="5"/>
  <c r="Y2163" i="5"/>
  <c r="Y2165" i="5"/>
  <c r="Y2167" i="5"/>
  <c r="Y2169" i="5"/>
  <c r="Y2171" i="5"/>
  <c r="Y2173" i="5"/>
  <c r="Y2175" i="5"/>
  <c r="Y2177" i="5"/>
  <c r="Y2179" i="5"/>
  <c r="Y2181" i="5"/>
  <c r="Y2183" i="5"/>
  <c r="Y2185" i="5"/>
  <c r="Y2187" i="5"/>
  <c r="Y2189" i="5"/>
  <c r="Y2191" i="5"/>
  <c r="Y2193" i="5"/>
  <c r="Y2195" i="5"/>
  <c r="Y2197" i="5"/>
  <c r="Y2199" i="5"/>
  <c r="Y2201" i="5"/>
  <c r="Y2203" i="5"/>
  <c r="Y2205" i="5"/>
  <c r="Y2207" i="5"/>
  <c r="Y2209" i="5"/>
  <c r="Y2211" i="5"/>
  <c r="Y2213" i="5"/>
  <c r="Y2215" i="5"/>
  <c r="Y2217" i="5"/>
  <c r="Y2219" i="5"/>
  <c r="Y2221" i="5"/>
  <c r="Y2223" i="5"/>
  <c r="Y2225" i="5"/>
  <c r="Y2227" i="5"/>
  <c r="Y2229" i="5"/>
  <c r="Y2231" i="5"/>
  <c r="Y2233" i="5"/>
  <c r="Y2235" i="5"/>
  <c r="Y2237" i="5"/>
  <c r="Y2239" i="5"/>
  <c r="Y2241" i="5"/>
  <c r="Y2243" i="5"/>
  <c r="Y2245" i="5"/>
  <c r="Y2247" i="5"/>
  <c r="Y2249" i="5"/>
  <c r="Y2251" i="5"/>
  <c r="Y2253" i="5"/>
  <c r="Y2255" i="5"/>
  <c r="Y2257" i="5"/>
  <c r="Y2259" i="5"/>
  <c r="Y2261" i="5"/>
  <c r="Y2263" i="5"/>
  <c r="Y2265" i="5"/>
  <c r="Y2267" i="5"/>
  <c r="Y2269" i="5"/>
  <c r="Y2271" i="5"/>
  <c r="Y2273" i="5"/>
  <c r="Y2275" i="5"/>
  <c r="Y2277" i="5"/>
  <c r="Y2279" i="5"/>
  <c r="Y2281" i="5"/>
  <c r="Y2283" i="5"/>
  <c r="Y2285" i="5"/>
  <c r="Y2287" i="5"/>
  <c r="Y2289" i="5"/>
  <c r="Y2291" i="5"/>
  <c r="Y2293" i="5"/>
  <c r="Y2295" i="5"/>
  <c r="Y2297" i="5"/>
  <c r="Y2299" i="5"/>
  <c r="Y2301" i="5"/>
  <c r="Y2303" i="5"/>
  <c r="Y2305" i="5"/>
  <c r="Y2307" i="5"/>
  <c r="Y2309" i="5"/>
  <c r="Y2311" i="5"/>
  <c r="Y2313" i="5"/>
  <c r="Y2315" i="5"/>
  <c r="Y2317" i="5"/>
  <c r="Y2319" i="5"/>
  <c r="Y2321" i="5"/>
  <c r="Y2323" i="5"/>
  <c r="Y2325" i="5"/>
  <c r="Y2327" i="5"/>
  <c r="Y2329" i="5"/>
  <c r="Y2331" i="5"/>
  <c r="Y2333" i="5"/>
  <c r="Y2335" i="5"/>
  <c r="Y2337" i="5"/>
  <c r="Y2339" i="5"/>
  <c r="Y2341" i="5"/>
  <c r="Y2343" i="5"/>
  <c r="Y2345" i="5"/>
  <c r="Y2347" i="5"/>
  <c r="Y2349" i="5"/>
  <c r="Y2351" i="5"/>
  <c r="Y2353" i="5"/>
  <c r="Y2355" i="5"/>
  <c r="Y2357" i="5"/>
  <c r="Y2359" i="5"/>
  <c r="Y2361" i="5"/>
  <c r="Y2363" i="5"/>
  <c r="Y2365" i="5"/>
  <c r="Y2367" i="5"/>
  <c r="Y2369" i="5"/>
  <c r="Y2371" i="5"/>
  <c r="Y2373" i="5"/>
  <c r="Y2375" i="5"/>
  <c r="Y2377" i="5"/>
  <c r="Y2379" i="5"/>
  <c r="Q9" i="4"/>
  <c r="V9" i="4" s="1"/>
  <c r="H19" i="4"/>
  <c r="H20" i="4"/>
  <c r="H22" i="4"/>
  <c r="H39" i="4"/>
  <c r="H55" i="4"/>
  <c r="H71" i="4"/>
  <c r="H87" i="4"/>
  <c r="H103" i="4"/>
  <c r="H119" i="4"/>
  <c r="H135" i="4"/>
  <c r="H151" i="4"/>
  <c r="H167" i="4"/>
  <c r="H183" i="4"/>
  <c r="H199" i="4"/>
  <c r="H215" i="4"/>
  <c r="H242" i="4"/>
  <c r="H258" i="4"/>
  <c r="H274" i="4"/>
  <c r="H290" i="4"/>
  <c r="H306" i="4"/>
  <c r="H322" i="4"/>
  <c r="H338" i="4"/>
  <c r="H405" i="4"/>
  <c r="H597" i="4"/>
  <c r="H655" i="4"/>
  <c r="H1277" i="4"/>
  <c r="H1309" i="4"/>
  <c r="H1345" i="4"/>
  <c r="H1377" i="4"/>
  <c r="H1409" i="4"/>
  <c r="H1441" i="4"/>
  <c r="H1473" i="4"/>
  <c r="K1473" i="4" s="1"/>
  <c r="H1505" i="4"/>
  <c r="K1505" i="4" s="1"/>
  <c r="H26" i="4"/>
  <c r="H35" i="4"/>
  <c r="H43" i="4"/>
  <c r="H51" i="4"/>
  <c r="H59" i="4"/>
  <c r="H67" i="4"/>
  <c r="H75" i="4"/>
  <c r="H83" i="4"/>
  <c r="H91" i="4"/>
  <c r="H99" i="4"/>
  <c r="H107" i="4"/>
  <c r="H115" i="4"/>
  <c r="H123" i="4"/>
  <c r="H131" i="4"/>
  <c r="H139" i="4"/>
  <c r="H147" i="4"/>
  <c r="H155" i="4"/>
  <c r="H163" i="4"/>
  <c r="H171" i="4"/>
  <c r="H179" i="4"/>
  <c r="H187" i="4"/>
  <c r="H195" i="4"/>
  <c r="H203" i="4"/>
  <c r="H211" i="4"/>
  <c r="H219" i="4"/>
  <c r="H227" i="4"/>
  <c r="H230" i="4"/>
  <c r="H238" i="4"/>
  <c r="H246" i="4"/>
  <c r="H254" i="4"/>
  <c r="H262" i="4"/>
  <c r="H270" i="4"/>
  <c r="H278" i="4"/>
  <c r="H286" i="4"/>
  <c r="H294" i="4"/>
  <c r="H302" i="4"/>
  <c r="H310" i="4"/>
  <c r="H318" i="4"/>
  <c r="H326" i="4"/>
  <c r="H334" i="4"/>
  <c r="H361" i="4"/>
  <c r="I362" i="4"/>
  <c r="H363" i="4"/>
  <c r="I366" i="4"/>
  <c r="H367" i="4"/>
  <c r="H385" i="4"/>
  <c r="K385" i="4" s="1"/>
  <c r="I437" i="4"/>
  <c r="L437" i="4" s="1"/>
  <c r="H437" i="4"/>
  <c r="I639" i="4"/>
  <c r="L639" i="4" s="1"/>
  <c r="H639" i="4"/>
  <c r="I413" i="4"/>
  <c r="L413" i="4" s="1"/>
  <c r="H413" i="4"/>
  <c r="I605" i="4"/>
  <c r="L605" i="4" s="1"/>
  <c r="H605" i="4"/>
  <c r="H663" i="4"/>
  <c r="H1269" i="4"/>
  <c r="H1285" i="4"/>
  <c r="H1301" i="4"/>
  <c r="H1317" i="4"/>
  <c r="H1333" i="4"/>
  <c r="H1353" i="4"/>
  <c r="H1369" i="4"/>
  <c r="H1385" i="4"/>
  <c r="H1401" i="4"/>
  <c r="H1417" i="4"/>
  <c r="H1433" i="4"/>
  <c r="H1449" i="4"/>
  <c r="H1465" i="4"/>
  <c r="H1481" i="4"/>
  <c r="K1481" i="4" s="1"/>
  <c r="H1497" i="4"/>
  <c r="K1497" i="4" s="1"/>
  <c r="H1513" i="4"/>
  <c r="K1513" i="4" s="1"/>
  <c r="H1529" i="4"/>
  <c r="K1529" i="4" s="1"/>
  <c r="I1590" i="4"/>
  <c r="H8" i="4"/>
  <c r="I9" i="4"/>
  <c r="H23" i="4"/>
  <c r="H27" i="4"/>
  <c r="H33" i="4"/>
  <c r="H37" i="4"/>
  <c r="H41" i="4"/>
  <c r="H45" i="4"/>
  <c r="H49" i="4"/>
  <c r="H53" i="4"/>
  <c r="H57" i="4"/>
  <c r="H61" i="4"/>
  <c r="H65" i="4"/>
  <c r="H69" i="4"/>
  <c r="H73" i="4"/>
  <c r="H77" i="4"/>
  <c r="H81" i="4"/>
  <c r="H85" i="4"/>
  <c r="H89" i="4"/>
  <c r="H93" i="4"/>
  <c r="H97" i="4"/>
  <c r="H101" i="4"/>
  <c r="H105" i="4"/>
  <c r="H109" i="4"/>
  <c r="H113" i="4"/>
  <c r="H117" i="4"/>
  <c r="H121" i="4"/>
  <c r="H125" i="4"/>
  <c r="H129" i="4"/>
  <c r="H133" i="4"/>
  <c r="H137" i="4"/>
  <c r="H141" i="4"/>
  <c r="H145" i="4"/>
  <c r="H149" i="4"/>
  <c r="H153" i="4"/>
  <c r="H157" i="4"/>
  <c r="H161" i="4"/>
  <c r="H165" i="4"/>
  <c r="H169" i="4"/>
  <c r="H173" i="4"/>
  <c r="H177" i="4"/>
  <c r="H181" i="4"/>
  <c r="H185" i="4"/>
  <c r="H189" i="4"/>
  <c r="H193" i="4"/>
  <c r="H197" i="4"/>
  <c r="H201" i="4"/>
  <c r="H205" i="4"/>
  <c r="H209" i="4"/>
  <c r="H213" i="4"/>
  <c r="H217" i="4"/>
  <c r="H221" i="4"/>
  <c r="H225" i="4"/>
  <c r="H232" i="4"/>
  <c r="H236" i="4"/>
  <c r="H240" i="4"/>
  <c r="H244" i="4"/>
  <c r="H248" i="4"/>
  <c r="H252" i="4"/>
  <c r="H256" i="4"/>
  <c r="H260" i="4"/>
  <c r="H264" i="4"/>
  <c r="H268" i="4"/>
  <c r="H272" i="4"/>
  <c r="H276" i="4"/>
  <c r="H280" i="4"/>
  <c r="H284" i="4"/>
  <c r="H288" i="4"/>
  <c r="H292" i="4"/>
  <c r="H296" i="4"/>
  <c r="H300" i="4"/>
  <c r="H304" i="4"/>
  <c r="H308" i="4"/>
  <c r="H312" i="4"/>
  <c r="H316" i="4"/>
  <c r="H320" i="4"/>
  <c r="H324" i="4"/>
  <c r="H328" i="4"/>
  <c r="H332" i="4"/>
  <c r="H336" i="4"/>
  <c r="H342" i="4"/>
  <c r="K342" i="4" s="1"/>
  <c r="H343" i="4"/>
  <c r="K343" i="4" s="1"/>
  <c r="H344" i="4"/>
  <c r="K344" i="4" s="1"/>
  <c r="H345" i="4"/>
  <c r="K345" i="4" s="1"/>
  <c r="H346" i="4"/>
  <c r="K346" i="4" s="1"/>
  <c r="H347" i="4"/>
  <c r="K347" i="4" s="1"/>
  <c r="H348" i="4"/>
  <c r="K348" i="4" s="1"/>
  <c r="H349" i="4"/>
  <c r="K349" i="4" s="1"/>
  <c r="H350" i="4"/>
  <c r="K350" i="4" s="1"/>
  <c r="H351" i="4"/>
  <c r="K351" i="4" s="1"/>
  <c r="H352" i="4"/>
  <c r="K352" i="4" s="1"/>
  <c r="H353" i="4"/>
  <c r="K353" i="4" s="1"/>
  <c r="H354" i="4"/>
  <c r="K354" i="4" s="1"/>
  <c r="H355" i="4"/>
  <c r="H357" i="4"/>
  <c r="H373" i="4"/>
  <c r="K373" i="4" s="1"/>
  <c r="H381" i="4"/>
  <c r="K381" i="4" s="1"/>
  <c r="H389" i="4"/>
  <c r="K389" i="4" s="1"/>
  <c r="I396" i="4"/>
  <c r="H397" i="4"/>
  <c r="I400" i="4"/>
  <c r="H401" i="4"/>
  <c r="H409" i="4"/>
  <c r="H417" i="4"/>
  <c r="H433" i="4"/>
  <c r="H441" i="4"/>
  <c r="I446" i="4"/>
  <c r="H447" i="4"/>
  <c r="I450" i="4"/>
  <c r="H451" i="4"/>
  <c r="I454" i="4"/>
  <c r="H455" i="4"/>
  <c r="I458" i="4"/>
  <c r="H459" i="4"/>
  <c r="I462" i="4"/>
  <c r="H463" i="4"/>
  <c r="I466" i="4"/>
  <c r="H467" i="4"/>
  <c r="I470" i="4"/>
  <c r="H471" i="4"/>
  <c r="I474" i="4"/>
  <c r="H475" i="4"/>
  <c r="I478" i="4"/>
  <c r="H479" i="4"/>
  <c r="I482" i="4"/>
  <c r="H483" i="4"/>
  <c r="I486" i="4"/>
  <c r="H487" i="4"/>
  <c r="I490" i="4"/>
  <c r="H491" i="4"/>
  <c r="I494" i="4"/>
  <c r="H495" i="4"/>
  <c r="I498" i="4"/>
  <c r="H499" i="4"/>
  <c r="I502" i="4"/>
  <c r="H503" i="4"/>
  <c r="I506" i="4"/>
  <c r="H507" i="4"/>
  <c r="I510" i="4"/>
  <c r="H511" i="4"/>
  <c r="I514" i="4"/>
  <c r="H515" i="4"/>
  <c r="I518" i="4"/>
  <c r="H519" i="4"/>
  <c r="I522" i="4"/>
  <c r="H523" i="4"/>
  <c r="I526" i="4"/>
  <c r="H527" i="4"/>
  <c r="I530" i="4"/>
  <c r="H531" i="4"/>
  <c r="I534" i="4"/>
  <c r="H535" i="4"/>
  <c r="I538" i="4"/>
  <c r="H539" i="4"/>
  <c r="I542" i="4"/>
  <c r="H543" i="4"/>
  <c r="I546" i="4"/>
  <c r="H547" i="4"/>
  <c r="I550" i="4"/>
  <c r="H551" i="4"/>
  <c r="I554" i="4"/>
  <c r="H555" i="4"/>
  <c r="I558" i="4"/>
  <c r="H559" i="4"/>
  <c r="I562" i="4"/>
  <c r="H563" i="4"/>
  <c r="I566" i="4"/>
  <c r="H567" i="4"/>
  <c r="I570" i="4"/>
  <c r="H571" i="4"/>
  <c r="I574" i="4"/>
  <c r="H575" i="4"/>
  <c r="I578" i="4"/>
  <c r="H579" i="4"/>
  <c r="I582" i="4"/>
  <c r="H583" i="4"/>
  <c r="I586" i="4"/>
  <c r="H587" i="4"/>
  <c r="I590" i="4"/>
  <c r="H591" i="4"/>
  <c r="I594" i="4"/>
  <c r="H595" i="4"/>
  <c r="H601" i="4"/>
  <c r="H609" i="4"/>
  <c r="H617" i="4"/>
  <c r="I618" i="4"/>
  <c r="H619" i="4"/>
  <c r="I622" i="4"/>
  <c r="H623" i="4"/>
  <c r="H631" i="4"/>
  <c r="H679" i="4"/>
  <c r="H687" i="4"/>
  <c r="H695" i="4"/>
  <c r="K695" i="4" s="1"/>
  <c r="H703" i="4"/>
  <c r="K703" i="4" s="1"/>
  <c r="H711" i="4"/>
  <c r="K711" i="4" s="1"/>
  <c r="H719" i="4"/>
  <c r="K719" i="4" s="1"/>
  <c r="H727" i="4"/>
  <c r="H735" i="4"/>
  <c r="H743" i="4"/>
  <c r="H751" i="4"/>
  <c r="H759" i="4"/>
  <c r="H767" i="4"/>
  <c r="H775" i="4"/>
  <c r="H783" i="4"/>
  <c r="H791" i="4"/>
  <c r="H799" i="4"/>
  <c r="K799" i="4" s="1"/>
  <c r="H807" i="4"/>
  <c r="H815" i="4"/>
  <c r="H823" i="4"/>
  <c r="H831" i="4"/>
  <c r="H839" i="4"/>
  <c r="H847" i="4"/>
  <c r="H855" i="4"/>
  <c r="H863" i="4"/>
  <c r="H871" i="4"/>
  <c r="H879" i="4"/>
  <c r="H887" i="4"/>
  <c r="H895" i="4"/>
  <c r="H903" i="4"/>
  <c r="H911" i="4"/>
  <c r="H919" i="4"/>
  <c r="H927" i="4"/>
  <c r="H935" i="4"/>
  <c r="H943" i="4"/>
  <c r="H951" i="4"/>
  <c r="H959" i="4"/>
  <c r="H967" i="4"/>
  <c r="H975" i="4"/>
  <c r="H983" i="4"/>
  <c r="H991" i="4"/>
  <c r="H999" i="4"/>
  <c r="H1009" i="4"/>
  <c r="H1017" i="4"/>
  <c r="H1025" i="4"/>
  <c r="H1033" i="4"/>
  <c r="H1041" i="4"/>
  <c r="H1049" i="4"/>
  <c r="H1057" i="4"/>
  <c r="H1065" i="4"/>
  <c r="H1073" i="4"/>
  <c r="H1081" i="4"/>
  <c r="H1089" i="4"/>
  <c r="H1097" i="4"/>
  <c r="K1097" i="4" s="1"/>
  <c r="H1105" i="4"/>
  <c r="H1113" i="4"/>
  <c r="H1121" i="4"/>
  <c r="K1121" i="4" s="1"/>
  <c r="H1129" i="4"/>
  <c r="K1129" i="4" s="1"/>
  <c r="H1137" i="4"/>
  <c r="K1137" i="4" s="1"/>
  <c r="H1145" i="4"/>
  <c r="K1145" i="4" s="1"/>
  <c r="H1153" i="4"/>
  <c r="K1153" i="4" s="1"/>
  <c r="H1161" i="4"/>
  <c r="K1161" i="4" s="1"/>
  <c r="H1169" i="4"/>
  <c r="K1169" i="4" s="1"/>
  <c r="H1177" i="4"/>
  <c r="K1177" i="4" s="1"/>
  <c r="H1185" i="4"/>
  <c r="K1185" i="4" s="1"/>
  <c r="H1193" i="4"/>
  <c r="H1201" i="4"/>
  <c r="H1209" i="4"/>
  <c r="H1217" i="4"/>
  <c r="H1225" i="4"/>
  <c r="H1233" i="4"/>
  <c r="H1241" i="4"/>
  <c r="H1249" i="4"/>
  <c r="H1257" i="4"/>
  <c r="H1265" i="4"/>
  <c r="H1273" i="4"/>
  <c r="H1281" i="4"/>
  <c r="H1289" i="4"/>
  <c r="H1297" i="4"/>
  <c r="H1305" i="4"/>
  <c r="H1313" i="4"/>
  <c r="H1321" i="4"/>
  <c r="H1329" i="4"/>
  <c r="H1337" i="4"/>
  <c r="I1341" i="4"/>
  <c r="H1341" i="4"/>
  <c r="I1357" i="4"/>
  <c r="H1357" i="4"/>
  <c r="I1373" i="4"/>
  <c r="H1373" i="4"/>
  <c r="H627" i="4"/>
  <c r="H635" i="4"/>
  <c r="H643" i="4"/>
  <c r="I648" i="4"/>
  <c r="H649" i="4"/>
  <c r="I652" i="4"/>
  <c r="H653" i="4"/>
  <c r="H659" i="4"/>
  <c r="H667" i="4"/>
  <c r="H675" i="4"/>
  <c r="H683" i="4"/>
  <c r="H691" i="4"/>
  <c r="H699" i="4"/>
  <c r="K699" i="4" s="1"/>
  <c r="H707" i="4"/>
  <c r="K707" i="4" s="1"/>
  <c r="H715" i="4"/>
  <c r="K715" i="4" s="1"/>
  <c r="H723" i="4"/>
  <c r="K723" i="4" s="1"/>
  <c r="H731" i="4"/>
  <c r="H739" i="4"/>
  <c r="H747" i="4"/>
  <c r="H755" i="4"/>
  <c r="H763" i="4"/>
  <c r="H771" i="4"/>
  <c r="H779" i="4"/>
  <c r="H787" i="4"/>
  <c r="H795" i="4"/>
  <c r="H803" i="4"/>
  <c r="H811" i="4"/>
  <c r="H819" i="4"/>
  <c r="H827" i="4"/>
  <c r="H835" i="4"/>
  <c r="H843" i="4"/>
  <c r="H851" i="4"/>
  <c r="H859" i="4"/>
  <c r="H867" i="4"/>
  <c r="H875" i="4"/>
  <c r="H883" i="4"/>
  <c r="H891" i="4"/>
  <c r="H899" i="4"/>
  <c r="H907" i="4"/>
  <c r="H915" i="4"/>
  <c r="H923" i="4"/>
  <c r="H931" i="4"/>
  <c r="H939" i="4"/>
  <c r="H947" i="4"/>
  <c r="H955" i="4"/>
  <c r="H963" i="4"/>
  <c r="H971" i="4"/>
  <c r="H979" i="4"/>
  <c r="H987" i="4"/>
  <c r="H995" i="4"/>
  <c r="H1003" i="4"/>
  <c r="H1013" i="4"/>
  <c r="H1021" i="4"/>
  <c r="H1029" i="4"/>
  <c r="H1037" i="4"/>
  <c r="H1045" i="4"/>
  <c r="H1053" i="4"/>
  <c r="H1061" i="4"/>
  <c r="H1069" i="4"/>
  <c r="H1077" i="4"/>
  <c r="H1085" i="4"/>
  <c r="H1093" i="4"/>
  <c r="K1093" i="4" s="1"/>
  <c r="H1101" i="4"/>
  <c r="K1101" i="4" s="1"/>
  <c r="H1109" i="4"/>
  <c r="H1117" i="4"/>
  <c r="K1117" i="4" s="1"/>
  <c r="H1125" i="4"/>
  <c r="K1125" i="4" s="1"/>
  <c r="H1133" i="4"/>
  <c r="K1133" i="4" s="1"/>
  <c r="H1141" i="4"/>
  <c r="K1141" i="4" s="1"/>
  <c r="H1149" i="4"/>
  <c r="K1149" i="4" s="1"/>
  <c r="H1157" i="4"/>
  <c r="H1165" i="4"/>
  <c r="K1165" i="4" s="1"/>
  <c r="H1173" i="4"/>
  <c r="K1173" i="4" s="1"/>
  <c r="H1181" i="4"/>
  <c r="K1181" i="4" s="1"/>
  <c r="H1189" i="4"/>
  <c r="H1197" i="4"/>
  <c r="H1205" i="4"/>
  <c r="H1213" i="4"/>
  <c r="H1221" i="4"/>
  <c r="H1229" i="4"/>
  <c r="H1237" i="4"/>
  <c r="H1245" i="4"/>
  <c r="H1253" i="4"/>
  <c r="H1261" i="4"/>
  <c r="I1349" i="4"/>
  <c r="H1349" i="4"/>
  <c r="I1365" i="4"/>
  <c r="H1365" i="4"/>
  <c r="I1651" i="4"/>
  <c r="H1651" i="4"/>
  <c r="K1651" i="4" s="1"/>
  <c r="I1653" i="4"/>
  <c r="H1653" i="4"/>
  <c r="K1653" i="4" s="1"/>
  <c r="I1655" i="4"/>
  <c r="H1655" i="4"/>
  <c r="K1655" i="4" s="1"/>
  <c r="I1657" i="4"/>
  <c r="H1657" i="4"/>
  <c r="K1657" i="4" s="1"/>
  <c r="I1659" i="4"/>
  <c r="H1659" i="4"/>
  <c r="K1659" i="4" s="1"/>
  <c r="I1661" i="4"/>
  <c r="L1661" i="4" s="1"/>
  <c r="H1661" i="4"/>
  <c r="I1665" i="4"/>
  <c r="L1665" i="4" s="1"/>
  <c r="H1665" i="4"/>
  <c r="I1669" i="4"/>
  <c r="L1669" i="4" s="1"/>
  <c r="H1669" i="4"/>
  <c r="I1673" i="4"/>
  <c r="L1673" i="4" s="1"/>
  <c r="H1673" i="4"/>
  <c r="I1683" i="4"/>
  <c r="L1683" i="4" s="1"/>
  <c r="H1683" i="4"/>
  <c r="H1381" i="4"/>
  <c r="H1389" i="4"/>
  <c r="H1397" i="4"/>
  <c r="H1405" i="4"/>
  <c r="H1413" i="4"/>
  <c r="H1421" i="4"/>
  <c r="H1429" i="4"/>
  <c r="H1437" i="4"/>
  <c r="H1445" i="4"/>
  <c r="H1453" i="4"/>
  <c r="H1461" i="4"/>
  <c r="H1469" i="4"/>
  <c r="H1477" i="4"/>
  <c r="K1477" i="4" s="1"/>
  <c r="H1485" i="4"/>
  <c r="K1485" i="4" s="1"/>
  <c r="H1493" i="4"/>
  <c r="K1493" i="4" s="1"/>
  <c r="H1501" i="4"/>
  <c r="K1501" i="4" s="1"/>
  <c r="H1509" i="4"/>
  <c r="K1509" i="4" s="1"/>
  <c r="H1517" i="4"/>
  <c r="K1517" i="4" s="1"/>
  <c r="H1525" i="4"/>
  <c r="K1525" i="4" s="1"/>
  <c r="H1533" i="4"/>
  <c r="K1533" i="4" s="1"/>
  <c r="I1534" i="4"/>
  <c r="H1535" i="4"/>
  <c r="K1535" i="4" s="1"/>
  <c r="I1536" i="4"/>
  <c r="H1537" i="4"/>
  <c r="K1537" i="4" s="1"/>
  <c r="I1538" i="4"/>
  <c r="H1539" i="4"/>
  <c r="K1539" i="4" s="1"/>
  <c r="I1540" i="4"/>
  <c r="H1541" i="4"/>
  <c r="K1541" i="4" s="1"/>
  <c r="I1542" i="4"/>
  <c r="H1543" i="4"/>
  <c r="K1543" i="4" s="1"/>
  <c r="I1544" i="4"/>
  <c r="H1545" i="4"/>
  <c r="K1545" i="4" s="1"/>
  <c r="I1546" i="4"/>
  <c r="H1547" i="4"/>
  <c r="K1547" i="4" s="1"/>
  <c r="I1548" i="4"/>
  <c r="H1549" i="4"/>
  <c r="K1549" i="4" s="1"/>
  <c r="I1550" i="4"/>
  <c r="H1551" i="4"/>
  <c r="K1551" i="4" s="1"/>
  <c r="I1552" i="4"/>
  <c r="H1553" i="4"/>
  <c r="K1553" i="4" s="1"/>
  <c r="I1554" i="4"/>
  <c r="H1555" i="4"/>
  <c r="K1555" i="4" s="1"/>
  <c r="I1556" i="4"/>
  <c r="H1557" i="4"/>
  <c r="K1557" i="4" s="1"/>
  <c r="I1558" i="4"/>
  <c r="H1559" i="4"/>
  <c r="K1559" i="4" s="1"/>
  <c r="I1560" i="4"/>
  <c r="H1561" i="4"/>
  <c r="K1561" i="4" s="1"/>
  <c r="I1562" i="4"/>
  <c r="H1563" i="4"/>
  <c r="K1563" i="4" s="1"/>
  <c r="I1564" i="4"/>
  <c r="H1565" i="4"/>
  <c r="K1565" i="4" s="1"/>
  <c r="I1566" i="4"/>
  <c r="H1567" i="4"/>
  <c r="K1567" i="4" s="1"/>
  <c r="I1568" i="4"/>
  <c r="H1569" i="4"/>
  <c r="K1569" i="4" s="1"/>
  <c r="I1570" i="4"/>
  <c r="H1571" i="4"/>
  <c r="K1571" i="4" s="1"/>
  <c r="I1572" i="4"/>
  <c r="H1573" i="4"/>
  <c r="K1573" i="4" s="1"/>
  <c r="I1574" i="4"/>
  <c r="H1575" i="4"/>
  <c r="K1575" i="4" s="1"/>
  <c r="I1576" i="4"/>
  <c r="H1577" i="4"/>
  <c r="K1577" i="4" s="1"/>
  <c r="I1578" i="4"/>
  <c r="H1579" i="4"/>
  <c r="K1579" i="4" s="1"/>
  <c r="I1580" i="4"/>
  <c r="H1581" i="4"/>
  <c r="K1581" i="4" s="1"/>
  <c r="I1582" i="4"/>
  <c r="H1583" i="4"/>
  <c r="K1583" i="4" s="1"/>
  <c r="I1584" i="4"/>
  <c r="H1585" i="4"/>
  <c r="K1585" i="4" s="1"/>
  <c r="I1586" i="4"/>
  <c r="H1587" i="4"/>
  <c r="K1587" i="4" s="1"/>
  <c r="I1588" i="4"/>
  <c r="H1589" i="4"/>
  <c r="K1589" i="4" s="1"/>
  <c r="H1591" i="4"/>
  <c r="K1591" i="4" s="1"/>
  <c r="H1652" i="4"/>
  <c r="K1652" i="4" s="1"/>
  <c r="I1652" i="4"/>
  <c r="H1654" i="4"/>
  <c r="K1654" i="4" s="1"/>
  <c r="I1654" i="4"/>
  <c r="H1656" i="4"/>
  <c r="K1656" i="4" s="1"/>
  <c r="I1656" i="4"/>
  <c r="H1658" i="4"/>
  <c r="K1658" i="4" s="1"/>
  <c r="I1658" i="4"/>
  <c r="H1660" i="4"/>
  <c r="I1660" i="4"/>
  <c r="H1664" i="4"/>
  <c r="I1664" i="4"/>
  <c r="H1668" i="4"/>
  <c r="I1668" i="4"/>
  <c r="H1672" i="4"/>
  <c r="I1672" i="4"/>
  <c r="H1682" i="4"/>
  <c r="K1682" i="4" s="1"/>
  <c r="I1682" i="4"/>
  <c r="F11" i="7"/>
  <c r="G12" i="7"/>
  <c r="H10" i="4"/>
  <c r="H12" i="4"/>
  <c r="H14" i="4"/>
  <c r="H16" i="4"/>
  <c r="H18" i="4"/>
  <c r="H21" i="4"/>
  <c r="H24" i="4"/>
  <c r="H25" i="4"/>
  <c r="H28" i="4"/>
  <c r="H29" i="4"/>
  <c r="H31" i="4"/>
  <c r="H32" i="4"/>
  <c r="H34" i="4"/>
  <c r="H36" i="4"/>
  <c r="H38" i="4"/>
  <c r="H40" i="4"/>
  <c r="H42" i="4"/>
  <c r="H44" i="4"/>
  <c r="H46" i="4"/>
  <c r="H48" i="4"/>
  <c r="H50" i="4"/>
  <c r="H52" i="4"/>
  <c r="H54" i="4"/>
  <c r="H56" i="4"/>
  <c r="H58" i="4"/>
  <c r="H60" i="4"/>
  <c r="H62" i="4"/>
  <c r="H64" i="4"/>
  <c r="H66" i="4"/>
  <c r="H68" i="4"/>
  <c r="H70" i="4"/>
  <c r="H72" i="4"/>
  <c r="H74" i="4"/>
  <c r="H76" i="4"/>
  <c r="H78" i="4"/>
  <c r="H80" i="4"/>
  <c r="H82" i="4"/>
  <c r="H84" i="4"/>
  <c r="H86" i="4"/>
  <c r="H88" i="4"/>
  <c r="H90" i="4"/>
  <c r="H92" i="4"/>
  <c r="H94" i="4"/>
  <c r="H96" i="4"/>
  <c r="H98" i="4"/>
  <c r="H100" i="4"/>
  <c r="H102" i="4"/>
  <c r="H104" i="4"/>
  <c r="H106" i="4"/>
  <c r="H108" i="4"/>
  <c r="H110" i="4"/>
  <c r="H112" i="4"/>
  <c r="H114" i="4"/>
  <c r="H116" i="4"/>
  <c r="H118" i="4"/>
  <c r="H120" i="4"/>
  <c r="H122" i="4"/>
  <c r="H124" i="4"/>
  <c r="H126" i="4"/>
  <c r="H128" i="4"/>
  <c r="H130" i="4"/>
  <c r="H132" i="4"/>
  <c r="H134" i="4"/>
  <c r="H136" i="4"/>
  <c r="H138" i="4"/>
  <c r="H140" i="4"/>
  <c r="H142" i="4"/>
  <c r="H144" i="4"/>
  <c r="H146" i="4"/>
  <c r="H148" i="4"/>
  <c r="H150" i="4"/>
  <c r="H152" i="4"/>
  <c r="H154" i="4"/>
  <c r="H156" i="4"/>
  <c r="H158" i="4"/>
  <c r="H160" i="4"/>
  <c r="H162" i="4"/>
  <c r="H164" i="4"/>
  <c r="H166" i="4"/>
  <c r="H168" i="4"/>
  <c r="H170" i="4"/>
  <c r="H172" i="4"/>
  <c r="H174" i="4"/>
  <c r="H176" i="4"/>
  <c r="H178" i="4"/>
  <c r="H180" i="4"/>
  <c r="H182" i="4"/>
  <c r="H184" i="4"/>
  <c r="H186" i="4"/>
  <c r="H188" i="4"/>
  <c r="H190" i="4"/>
  <c r="H192" i="4"/>
  <c r="H194" i="4"/>
  <c r="H196" i="4"/>
  <c r="H198" i="4"/>
  <c r="H200" i="4"/>
  <c r="H202" i="4"/>
  <c r="H204" i="4"/>
  <c r="H206" i="4"/>
  <c r="H208" i="4"/>
  <c r="H210" i="4"/>
  <c r="H212" i="4"/>
  <c r="H214" i="4"/>
  <c r="H216" i="4"/>
  <c r="H218" i="4"/>
  <c r="H220" i="4"/>
  <c r="H222" i="4"/>
  <c r="H224" i="4"/>
  <c r="H226" i="4"/>
  <c r="H228" i="4"/>
  <c r="I229" i="4"/>
  <c r="L229" i="4" s="1"/>
  <c r="H229" i="4"/>
  <c r="I231" i="4"/>
  <c r="L231" i="4" s="1"/>
  <c r="H231" i="4"/>
  <c r="I233" i="4"/>
  <c r="L233" i="4" s="1"/>
  <c r="H233" i="4"/>
  <c r="I235" i="4"/>
  <c r="L235" i="4" s="1"/>
  <c r="H235" i="4"/>
  <c r="I237" i="4"/>
  <c r="L237" i="4" s="1"/>
  <c r="H237" i="4"/>
  <c r="I239" i="4"/>
  <c r="L239" i="4" s="1"/>
  <c r="H239" i="4"/>
  <c r="I241" i="4"/>
  <c r="L241" i="4" s="1"/>
  <c r="H241" i="4"/>
  <c r="I243" i="4"/>
  <c r="L243" i="4" s="1"/>
  <c r="H243" i="4"/>
  <c r="I245" i="4"/>
  <c r="L245" i="4" s="1"/>
  <c r="H245" i="4"/>
  <c r="I247" i="4"/>
  <c r="L247" i="4" s="1"/>
  <c r="H247" i="4"/>
  <c r="I249" i="4"/>
  <c r="L249" i="4" s="1"/>
  <c r="H249" i="4"/>
  <c r="I251" i="4"/>
  <c r="L251" i="4" s="1"/>
  <c r="H251" i="4"/>
  <c r="I253" i="4"/>
  <c r="L253" i="4" s="1"/>
  <c r="H253" i="4"/>
  <c r="I255" i="4"/>
  <c r="L255" i="4" s="1"/>
  <c r="H255" i="4"/>
  <c r="I257" i="4"/>
  <c r="L257" i="4" s="1"/>
  <c r="H257" i="4"/>
  <c r="I259" i="4"/>
  <c r="L259" i="4" s="1"/>
  <c r="H259" i="4"/>
  <c r="I261" i="4"/>
  <c r="L261" i="4" s="1"/>
  <c r="H261" i="4"/>
  <c r="I263" i="4"/>
  <c r="L263" i="4" s="1"/>
  <c r="H263" i="4"/>
  <c r="H265" i="4"/>
  <c r="H267" i="4"/>
  <c r="H269" i="4"/>
  <c r="H271" i="4"/>
  <c r="H273" i="4"/>
  <c r="H275" i="4"/>
  <c r="H277" i="4"/>
  <c r="H279" i="4"/>
  <c r="H281" i="4"/>
  <c r="H283" i="4"/>
  <c r="H285" i="4"/>
  <c r="H287" i="4"/>
  <c r="H289" i="4"/>
  <c r="I340" i="4"/>
  <c r="H340" i="4"/>
  <c r="K340" i="4" s="1"/>
  <c r="I359" i="4"/>
  <c r="L359" i="4" s="1"/>
  <c r="H359" i="4"/>
  <c r="H364" i="4"/>
  <c r="I364" i="4"/>
  <c r="I369" i="4"/>
  <c r="H369" i="4"/>
  <c r="K369" i="4" s="1"/>
  <c r="I371" i="4"/>
  <c r="H371" i="4"/>
  <c r="K371" i="4" s="1"/>
  <c r="I379" i="4"/>
  <c r="H379" i="4"/>
  <c r="K379" i="4" s="1"/>
  <c r="I387" i="4"/>
  <c r="H387" i="4"/>
  <c r="K387" i="4" s="1"/>
  <c r="H392" i="4"/>
  <c r="K392" i="4" s="1"/>
  <c r="I392" i="4"/>
  <c r="H394" i="4"/>
  <c r="I394" i="4"/>
  <c r="I399" i="4"/>
  <c r="L399" i="4" s="1"/>
  <c r="H399" i="4"/>
  <c r="H402" i="4"/>
  <c r="I402" i="4"/>
  <c r="I407" i="4"/>
  <c r="L407" i="4" s="1"/>
  <c r="H407" i="4"/>
  <c r="I415" i="4"/>
  <c r="L415" i="4" s="1"/>
  <c r="H415" i="4"/>
  <c r="I423" i="4"/>
  <c r="L423" i="4" s="1"/>
  <c r="H423" i="4"/>
  <c r="I425" i="4"/>
  <c r="L425" i="4" s="1"/>
  <c r="H425" i="4"/>
  <c r="H428" i="4"/>
  <c r="K428" i="4" s="1"/>
  <c r="I428" i="4"/>
  <c r="I439" i="4"/>
  <c r="L439" i="4" s="1"/>
  <c r="H439" i="4"/>
  <c r="H444" i="4"/>
  <c r="I444" i="4"/>
  <c r="I449" i="4"/>
  <c r="L449" i="4" s="1"/>
  <c r="H449" i="4"/>
  <c r="H452" i="4"/>
  <c r="I452" i="4"/>
  <c r="I457" i="4"/>
  <c r="L457" i="4" s="1"/>
  <c r="H457" i="4"/>
  <c r="H460" i="4"/>
  <c r="I460" i="4"/>
  <c r="I465" i="4"/>
  <c r="L465" i="4" s="1"/>
  <c r="H465" i="4"/>
  <c r="H468" i="4"/>
  <c r="I468" i="4"/>
  <c r="I473" i="4"/>
  <c r="L473" i="4" s="1"/>
  <c r="H473" i="4"/>
  <c r="H476" i="4"/>
  <c r="I476" i="4"/>
  <c r="I481" i="4"/>
  <c r="L481" i="4" s="1"/>
  <c r="H481" i="4"/>
  <c r="H484" i="4"/>
  <c r="I484" i="4"/>
  <c r="I489" i="4"/>
  <c r="L489" i="4" s="1"/>
  <c r="H489" i="4"/>
  <c r="H492" i="4"/>
  <c r="I492" i="4"/>
  <c r="I497" i="4"/>
  <c r="L497" i="4" s="1"/>
  <c r="H497" i="4"/>
  <c r="H500" i="4"/>
  <c r="I500" i="4"/>
  <c r="I505" i="4"/>
  <c r="L505" i="4" s="1"/>
  <c r="H505" i="4"/>
  <c r="H508" i="4"/>
  <c r="I508" i="4"/>
  <c r="I513" i="4"/>
  <c r="L513" i="4" s="1"/>
  <c r="H513" i="4"/>
  <c r="H516" i="4"/>
  <c r="I516" i="4"/>
  <c r="I521" i="4"/>
  <c r="L521" i="4" s="1"/>
  <c r="H521" i="4"/>
  <c r="H524" i="4"/>
  <c r="I524" i="4"/>
  <c r="I529" i="4"/>
  <c r="L529" i="4" s="1"/>
  <c r="H529" i="4"/>
  <c r="H532" i="4"/>
  <c r="I532" i="4"/>
  <c r="I537" i="4"/>
  <c r="L537" i="4" s="1"/>
  <c r="H537" i="4"/>
  <c r="H540" i="4"/>
  <c r="I540" i="4"/>
  <c r="I545" i="4"/>
  <c r="L545" i="4" s="1"/>
  <c r="H545" i="4"/>
  <c r="H548" i="4"/>
  <c r="I548" i="4"/>
  <c r="I553" i="4"/>
  <c r="L553" i="4" s="1"/>
  <c r="H553" i="4"/>
  <c r="H556" i="4"/>
  <c r="I556" i="4"/>
  <c r="I561" i="4"/>
  <c r="L561" i="4" s="1"/>
  <c r="H561" i="4"/>
  <c r="H564" i="4"/>
  <c r="I564" i="4"/>
  <c r="I569" i="4"/>
  <c r="L569" i="4" s="1"/>
  <c r="H569" i="4"/>
  <c r="H572" i="4"/>
  <c r="I572" i="4"/>
  <c r="I577" i="4"/>
  <c r="L577" i="4" s="1"/>
  <c r="H577" i="4"/>
  <c r="H580" i="4"/>
  <c r="I580" i="4"/>
  <c r="I585" i="4"/>
  <c r="L585" i="4" s="1"/>
  <c r="H585" i="4"/>
  <c r="H588" i="4"/>
  <c r="I588" i="4"/>
  <c r="I593" i="4"/>
  <c r="L593" i="4" s="1"/>
  <c r="H593" i="4"/>
  <c r="I599" i="4"/>
  <c r="L599" i="4" s="1"/>
  <c r="H599" i="4"/>
  <c r="I607" i="4"/>
  <c r="L607" i="4" s="1"/>
  <c r="H607" i="4"/>
  <c r="I615" i="4"/>
  <c r="L615" i="4" s="1"/>
  <c r="H615" i="4"/>
  <c r="H620" i="4"/>
  <c r="I620" i="4"/>
  <c r="I625" i="4"/>
  <c r="L625" i="4" s="1"/>
  <c r="H625" i="4"/>
  <c r="I633" i="4"/>
  <c r="L633" i="4" s="1"/>
  <c r="H633" i="4"/>
  <c r="I641" i="4"/>
  <c r="L641" i="4" s="1"/>
  <c r="H641" i="4"/>
  <c r="H646" i="4"/>
  <c r="I646" i="4"/>
  <c r="I651" i="4"/>
  <c r="L651" i="4" s="1"/>
  <c r="H651" i="4"/>
  <c r="I657" i="4"/>
  <c r="L657" i="4" s="1"/>
  <c r="H657" i="4"/>
  <c r="I665" i="4"/>
  <c r="L665" i="4" s="1"/>
  <c r="H665" i="4"/>
  <c r="I673" i="4"/>
  <c r="L673" i="4" s="1"/>
  <c r="H673" i="4"/>
  <c r="I681" i="4"/>
  <c r="H681" i="4"/>
  <c r="I689" i="4"/>
  <c r="H689" i="4"/>
  <c r="I697" i="4"/>
  <c r="H697" i="4"/>
  <c r="K697" i="4" s="1"/>
  <c r="I705" i="4"/>
  <c r="H705" i="4"/>
  <c r="K705" i="4" s="1"/>
  <c r="I713" i="4"/>
  <c r="H713" i="4"/>
  <c r="K713" i="4" s="1"/>
  <c r="I721" i="4"/>
  <c r="H721" i="4"/>
  <c r="K721" i="4" s="1"/>
  <c r="I729" i="4"/>
  <c r="H729" i="4"/>
  <c r="I737" i="4"/>
  <c r="H737" i="4"/>
  <c r="I745" i="4"/>
  <c r="H745" i="4"/>
  <c r="I753" i="4"/>
  <c r="H753" i="4"/>
  <c r="I761" i="4"/>
  <c r="H761" i="4"/>
  <c r="I769" i="4"/>
  <c r="H769" i="4"/>
  <c r="I777" i="4"/>
  <c r="H777" i="4"/>
  <c r="I785" i="4"/>
  <c r="H785" i="4"/>
  <c r="I793" i="4"/>
  <c r="H793" i="4"/>
  <c r="I801" i="4"/>
  <c r="H801" i="4"/>
  <c r="K801" i="4" s="1"/>
  <c r="I809" i="4"/>
  <c r="H809" i="4"/>
  <c r="I817" i="4"/>
  <c r="H817" i="4"/>
  <c r="I825" i="4"/>
  <c r="H825" i="4"/>
  <c r="I833" i="4"/>
  <c r="H833" i="4"/>
  <c r="I841" i="4"/>
  <c r="H841" i="4"/>
  <c r="I849" i="4"/>
  <c r="H849" i="4"/>
  <c r="I857" i="4"/>
  <c r="H857" i="4"/>
  <c r="I865" i="4"/>
  <c r="H865" i="4"/>
  <c r="I873" i="4"/>
  <c r="H873" i="4"/>
  <c r="I881" i="4"/>
  <c r="H881" i="4"/>
  <c r="I889" i="4"/>
  <c r="H889" i="4"/>
  <c r="I897" i="4"/>
  <c r="H897" i="4"/>
  <c r="I905" i="4"/>
  <c r="H905" i="4"/>
  <c r="I913" i="4"/>
  <c r="H913" i="4"/>
  <c r="I921" i="4"/>
  <c r="H921" i="4"/>
  <c r="I929" i="4"/>
  <c r="H929" i="4"/>
  <c r="I937" i="4"/>
  <c r="H937" i="4"/>
  <c r="I945" i="4"/>
  <c r="H945" i="4"/>
  <c r="I953" i="4"/>
  <c r="H953" i="4"/>
  <c r="I961" i="4"/>
  <c r="H961" i="4"/>
  <c r="I969" i="4"/>
  <c r="H969" i="4"/>
  <c r="I977" i="4"/>
  <c r="H977" i="4"/>
  <c r="I985" i="4"/>
  <c r="H985" i="4"/>
  <c r="I993" i="4"/>
  <c r="H993" i="4"/>
  <c r="I1001" i="4"/>
  <c r="H1001" i="4"/>
  <c r="I1011" i="4"/>
  <c r="H1011" i="4"/>
  <c r="I1019" i="4"/>
  <c r="H1019" i="4"/>
  <c r="I1027" i="4"/>
  <c r="H1027" i="4"/>
  <c r="I1035" i="4"/>
  <c r="H1035" i="4"/>
  <c r="I1043" i="4"/>
  <c r="H1043" i="4"/>
  <c r="I1051" i="4"/>
  <c r="H1051" i="4"/>
  <c r="I1059" i="4"/>
  <c r="H1059" i="4"/>
  <c r="I1067" i="4"/>
  <c r="H1067" i="4"/>
  <c r="I1075" i="4"/>
  <c r="H1075" i="4"/>
  <c r="I1083" i="4"/>
  <c r="H1083" i="4"/>
  <c r="I1091" i="4"/>
  <c r="H1091" i="4"/>
  <c r="K1091" i="4" s="1"/>
  <c r="I1099" i="4"/>
  <c r="H1099" i="4"/>
  <c r="K1099" i="4" s="1"/>
  <c r="I1107" i="4"/>
  <c r="H1107" i="4"/>
  <c r="I1115" i="4"/>
  <c r="H1115" i="4"/>
  <c r="K1115" i="4" s="1"/>
  <c r="I1123" i="4"/>
  <c r="H1123" i="4"/>
  <c r="K1123" i="4" s="1"/>
  <c r="I1131" i="4"/>
  <c r="H1131" i="4"/>
  <c r="K1131" i="4" s="1"/>
  <c r="I1139" i="4"/>
  <c r="H1139" i="4"/>
  <c r="K1139" i="4" s="1"/>
  <c r="I1147" i="4"/>
  <c r="H1147" i="4"/>
  <c r="K1147" i="4" s="1"/>
  <c r="I1155" i="4"/>
  <c r="H1155" i="4"/>
  <c r="I1163" i="4"/>
  <c r="H1163" i="4"/>
  <c r="K1163" i="4" s="1"/>
  <c r="I1171" i="4"/>
  <c r="H1171" i="4"/>
  <c r="K1171" i="4" s="1"/>
  <c r="I1179" i="4"/>
  <c r="H1179" i="4"/>
  <c r="K1179" i="4" s="1"/>
  <c r="I1187" i="4"/>
  <c r="H1187" i="4"/>
  <c r="K1187" i="4" s="1"/>
  <c r="I1195" i="4"/>
  <c r="H1195" i="4"/>
  <c r="I1203" i="4"/>
  <c r="H1203" i="4"/>
  <c r="I1211" i="4"/>
  <c r="H1211" i="4"/>
  <c r="I1219" i="4"/>
  <c r="H1219" i="4"/>
  <c r="I1227" i="4"/>
  <c r="H1227" i="4"/>
  <c r="I1235" i="4"/>
  <c r="H1235" i="4"/>
  <c r="I1243" i="4"/>
  <c r="H1243" i="4"/>
  <c r="I1251" i="4"/>
  <c r="H1251" i="4"/>
  <c r="I1259" i="4"/>
  <c r="H1259" i="4"/>
  <c r="I1267" i="4"/>
  <c r="H1267" i="4"/>
  <c r="I1275" i="4"/>
  <c r="H1275" i="4"/>
  <c r="I1283" i="4"/>
  <c r="H1283" i="4"/>
  <c r="I1291" i="4"/>
  <c r="H1291" i="4"/>
  <c r="I1299" i="4"/>
  <c r="H1299" i="4"/>
  <c r="I1307" i="4"/>
  <c r="H1307" i="4"/>
  <c r="I1315" i="4"/>
  <c r="H1315" i="4"/>
  <c r="I1323" i="4"/>
  <c r="H1323" i="4"/>
  <c r="I1331" i="4"/>
  <c r="H1331" i="4"/>
  <c r="I1339" i="4"/>
  <c r="H1339" i="4"/>
  <c r="I1347" i="4"/>
  <c r="H1347" i="4"/>
  <c r="I1355" i="4"/>
  <c r="H1355" i="4"/>
  <c r="I1363" i="4"/>
  <c r="H1363" i="4"/>
  <c r="I1371" i="4"/>
  <c r="H1371" i="4"/>
  <c r="I1379" i="4"/>
  <c r="H1379" i="4"/>
  <c r="I1387" i="4"/>
  <c r="H1387" i="4"/>
  <c r="I1395" i="4"/>
  <c r="H1395" i="4"/>
  <c r="I1403" i="4"/>
  <c r="H1403" i="4"/>
  <c r="I1411" i="4"/>
  <c r="H1411" i="4"/>
  <c r="I1419" i="4"/>
  <c r="H1419" i="4"/>
  <c r="I1427" i="4"/>
  <c r="H1427" i="4"/>
  <c r="I1435" i="4"/>
  <c r="H1435" i="4"/>
  <c r="I1443" i="4"/>
  <c r="H1443" i="4"/>
  <c r="I1451" i="4"/>
  <c r="H1451" i="4"/>
  <c r="I1459" i="4"/>
  <c r="H1459" i="4"/>
  <c r="I1467" i="4"/>
  <c r="H1467" i="4"/>
  <c r="I1475" i="4"/>
  <c r="H1475" i="4"/>
  <c r="K1475" i="4" s="1"/>
  <c r="I1483" i="4"/>
  <c r="H1483" i="4"/>
  <c r="K1483" i="4" s="1"/>
  <c r="I1491" i="4"/>
  <c r="H1491" i="4"/>
  <c r="K1491" i="4" s="1"/>
  <c r="I1499" i="4"/>
  <c r="H1499" i="4"/>
  <c r="K1499" i="4" s="1"/>
  <c r="I1507" i="4"/>
  <c r="H1507" i="4"/>
  <c r="K1507" i="4" s="1"/>
  <c r="I1515" i="4"/>
  <c r="H1515" i="4"/>
  <c r="K1515" i="4" s="1"/>
  <c r="I1523" i="4"/>
  <c r="H1523" i="4"/>
  <c r="K1523" i="4" s="1"/>
  <c r="I1531" i="4"/>
  <c r="H1531" i="4"/>
  <c r="K1531" i="4" s="1"/>
  <c r="I291" i="4"/>
  <c r="L291" i="4" s="1"/>
  <c r="H291" i="4"/>
  <c r="I293" i="4"/>
  <c r="L293" i="4" s="1"/>
  <c r="H293" i="4"/>
  <c r="I295" i="4"/>
  <c r="L295" i="4" s="1"/>
  <c r="H295" i="4"/>
  <c r="I297" i="4"/>
  <c r="L297" i="4" s="1"/>
  <c r="H297" i="4"/>
  <c r="I299" i="4"/>
  <c r="L299" i="4" s="1"/>
  <c r="H299" i="4"/>
  <c r="I301" i="4"/>
  <c r="L301" i="4" s="1"/>
  <c r="H301" i="4"/>
  <c r="I303" i="4"/>
  <c r="L303" i="4" s="1"/>
  <c r="H303" i="4"/>
  <c r="I305" i="4"/>
  <c r="L305" i="4" s="1"/>
  <c r="H305" i="4"/>
  <c r="I307" i="4"/>
  <c r="L307" i="4" s="1"/>
  <c r="H307" i="4"/>
  <c r="I309" i="4"/>
  <c r="L309" i="4" s="1"/>
  <c r="H309" i="4"/>
  <c r="I311" i="4"/>
  <c r="L311" i="4" s="1"/>
  <c r="H311" i="4"/>
  <c r="I313" i="4"/>
  <c r="L313" i="4" s="1"/>
  <c r="H313" i="4"/>
  <c r="I315" i="4"/>
  <c r="L315" i="4" s="1"/>
  <c r="H315" i="4"/>
  <c r="I317" i="4"/>
  <c r="L317" i="4" s="1"/>
  <c r="H317" i="4"/>
  <c r="I319" i="4"/>
  <c r="L319" i="4" s="1"/>
  <c r="H319" i="4"/>
  <c r="I321" i="4"/>
  <c r="L321" i="4" s="1"/>
  <c r="H321" i="4"/>
  <c r="I323" i="4"/>
  <c r="L323" i="4" s="1"/>
  <c r="H323" i="4"/>
  <c r="I325" i="4"/>
  <c r="L325" i="4" s="1"/>
  <c r="H325" i="4"/>
  <c r="I327" i="4"/>
  <c r="L327" i="4" s="1"/>
  <c r="H327" i="4"/>
  <c r="I329" i="4"/>
  <c r="L329" i="4" s="1"/>
  <c r="H329" i="4"/>
  <c r="I331" i="4"/>
  <c r="L331" i="4" s="1"/>
  <c r="H331" i="4"/>
  <c r="I333" i="4"/>
  <c r="L333" i="4" s="1"/>
  <c r="H333" i="4"/>
  <c r="I335" i="4"/>
  <c r="L335" i="4" s="1"/>
  <c r="H335" i="4"/>
  <c r="I337" i="4"/>
  <c r="L337" i="4" s="1"/>
  <c r="H337" i="4"/>
  <c r="I339" i="4"/>
  <c r="H339" i="4"/>
  <c r="K339" i="4" s="1"/>
  <c r="I341" i="4"/>
  <c r="L341" i="4" s="1"/>
  <c r="H341" i="4"/>
  <c r="I365" i="4"/>
  <c r="L365" i="4" s="1"/>
  <c r="H365" i="4"/>
  <c r="H368" i="4"/>
  <c r="K368" i="4" s="1"/>
  <c r="I368" i="4"/>
  <c r="H370" i="4"/>
  <c r="K370" i="4" s="1"/>
  <c r="I370" i="4"/>
  <c r="I375" i="4"/>
  <c r="H375" i="4"/>
  <c r="K375" i="4" s="1"/>
  <c r="I383" i="4"/>
  <c r="H383" i="4"/>
  <c r="K383" i="4" s="1"/>
  <c r="I391" i="4"/>
  <c r="L391" i="4" s="1"/>
  <c r="H391" i="4"/>
  <c r="I393" i="4"/>
  <c r="H393" i="4"/>
  <c r="K393" i="4" s="1"/>
  <c r="I395" i="4"/>
  <c r="L395" i="4" s="1"/>
  <c r="H395" i="4"/>
  <c r="H398" i="4"/>
  <c r="I398" i="4"/>
  <c r="I403" i="4"/>
  <c r="L403" i="4" s="1"/>
  <c r="H403" i="4"/>
  <c r="I411" i="4"/>
  <c r="L411" i="4" s="1"/>
  <c r="H411" i="4"/>
  <c r="I419" i="4"/>
  <c r="L419" i="4" s="1"/>
  <c r="H419" i="4"/>
  <c r="H424" i="4"/>
  <c r="I424" i="4"/>
  <c r="I429" i="4"/>
  <c r="L429" i="4" s="1"/>
  <c r="H429" i="4"/>
  <c r="I435" i="4"/>
  <c r="L435" i="4" s="1"/>
  <c r="H435" i="4"/>
  <c r="I443" i="4"/>
  <c r="L443" i="4" s="1"/>
  <c r="H443" i="4"/>
  <c r="I445" i="4"/>
  <c r="L445" i="4" s="1"/>
  <c r="H445" i="4"/>
  <c r="H448" i="4"/>
  <c r="I448" i="4"/>
  <c r="I453" i="4"/>
  <c r="L453" i="4" s="1"/>
  <c r="H453" i="4"/>
  <c r="H456" i="4"/>
  <c r="I456" i="4"/>
  <c r="I461" i="4"/>
  <c r="L461" i="4" s="1"/>
  <c r="H461" i="4"/>
  <c r="H464" i="4"/>
  <c r="I464" i="4"/>
  <c r="I469" i="4"/>
  <c r="L469" i="4" s="1"/>
  <c r="H469" i="4"/>
  <c r="H472" i="4"/>
  <c r="I472" i="4"/>
  <c r="I477" i="4"/>
  <c r="L477" i="4" s="1"/>
  <c r="H477" i="4"/>
  <c r="H480" i="4"/>
  <c r="I480" i="4"/>
  <c r="I485" i="4"/>
  <c r="L485" i="4" s="1"/>
  <c r="H485" i="4"/>
  <c r="H488" i="4"/>
  <c r="I488" i="4"/>
  <c r="I493" i="4"/>
  <c r="L493" i="4" s="1"/>
  <c r="H493" i="4"/>
  <c r="H496" i="4"/>
  <c r="I496" i="4"/>
  <c r="I501" i="4"/>
  <c r="L501" i="4" s="1"/>
  <c r="H501" i="4"/>
  <c r="H504" i="4"/>
  <c r="I504" i="4"/>
  <c r="I509" i="4"/>
  <c r="L509" i="4" s="1"/>
  <c r="H509" i="4"/>
  <c r="H512" i="4"/>
  <c r="I512" i="4"/>
  <c r="I517" i="4"/>
  <c r="L517" i="4" s="1"/>
  <c r="H517" i="4"/>
  <c r="H520" i="4"/>
  <c r="I520" i="4"/>
  <c r="I525" i="4"/>
  <c r="L525" i="4" s="1"/>
  <c r="H525" i="4"/>
  <c r="H528" i="4"/>
  <c r="I528" i="4"/>
  <c r="I533" i="4"/>
  <c r="L533" i="4" s="1"/>
  <c r="H533" i="4"/>
  <c r="H536" i="4"/>
  <c r="I536" i="4"/>
  <c r="I541" i="4"/>
  <c r="L541" i="4" s="1"/>
  <c r="H541" i="4"/>
  <c r="H544" i="4"/>
  <c r="I544" i="4"/>
  <c r="I549" i="4"/>
  <c r="L549" i="4" s="1"/>
  <c r="H549" i="4"/>
  <c r="H552" i="4"/>
  <c r="I552" i="4"/>
  <c r="I557" i="4"/>
  <c r="L557" i="4" s="1"/>
  <c r="H557" i="4"/>
  <c r="H560" i="4"/>
  <c r="I560" i="4"/>
  <c r="I565" i="4"/>
  <c r="L565" i="4" s="1"/>
  <c r="H565" i="4"/>
  <c r="H568" i="4"/>
  <c r="I568" i="4"/>
  <c r="I573" i="4"/>
  <c r="L573" i="4" s="1"/>
  <c r="H573" i="4"/>
  <c r="H576" i="4"/>
  <c r="I576" i="4"/>
  <c r="I581" i="4"/>
  <c r="L581" i="4" s="1"/>
  <c r="H581" i="4"/>
  <c r="H584" i="4"/>
  <c r="I584" i="4"/>
  <c r="I589" i="4"/>
  <c r="L589" i="4" s="1"/>
  <c r="H589" i="4"/>
  <c r="H592" i="4"/>
  <c r="I592" i="4"/>
  <c r="I603" i="4"/>
  <c r="L603" i="4" s="1"/>
  <c r="H603" i="4"/>
  <c r="I611" i="4"/>
  <c r="L611" i="4" s="1"/>
  <c r="H611" i="4"/>
  <c r="I621" i="4"/>
  <c r="L621" i="4" s="1"/>
  <c r="H621" i="4"/>
  <c r="H624" i="4"/>
  <c r="I624" i="4"/>
  <c r="I629" i="4"/>
  <c r="L629" i="4" s="1"/>
  <c r="H629" i="4"/>
  <c r="I637" i="4"/>
  <c r="L637" i="4" s="1"/>
  <c r="H637" i="4"/>
  <c r="I645" i="4"/>
  <c r="L645" i="4" s="1"/>
  <c r="H645" i="4"/>
  <c r="I647" i="4"/>
  <c r="L647" i="4" s="1"/>
  <c r="H647" i="4"/>
  <c r="H650" i="4"/>
  <c r="I650" i="4"/>
  <c r="I661" i="4"/>
  <c r="L661" i="4" s="1"/>
  <c r="H661" i="4"/>
  <c r="I669" i="4"/>
  <c r="L669" i="4" s="1"/>
  <c r="H669" i="4"/>
  <c r="I677" i="4"/>
  <c r="H677" i="4"/>
  <c r="I685" i="4"/>
  <c r="H685" i="4"/>
  <c r="I693" i="4"/>
  <c r="H693" i="4"/>
  <c r="I701" i="4"/>
  <c r="H701" i="4"/>
  <c r="K701" i="4" s="1"/>
  <c r="I709" i="4"/>
  <c r="H709" i="4"/>
  <c r="K709" i="4" s="1"/>
  <c r="I717" i="4"/>
  <c r="H717" i="4"/>
  <c r="K717" i="4" s="1"/>
  <c r="I725" i="4"/>
  <c r="H725" i="4"/>
  <c r="I733" i="4"/>
  <c r="H733" i="4"/>
  <c r="I741" i="4"/>
  <c r="H741" i="4"/>
  <c r="I749" i="4"/>
  <c r="H749" i="4"/>
  <c r="I757" i="4"/>
  <c r="H757" i="4"/>
  <c r="I765" i="4"/>
  <c r="H765" i="4"/>
  <c r="I773" i="4"/>
  <c r="H773" i="4"/>
  <c r="I781" i="4"/>
  <c r="H781" i="4"/>
  <c r="I789" i="4"/>
  <c r="H789" i="4"/>
  <c r="I797" i="4"/>
  <c r="H797" i="4"/>
  <c r="K797" i="4" s="1"/>
  <c r="I805" i="4"/>
  <c r="H805" i="4"/>
  <c r="I813" i="4"/>
  <c r="H813" i="4"/>
  <c r="I821" i="4"/>
  <c r="H821" i="4"/>
  <c r="I829" i="4"/>
  <c r="H829" i="4"/>
  <c r="I837" i="4"/>
  <c r="H837" i="4"/>
  <c r="I845" i="4"/>
  <c r="H845" i="4"/>
  <c r="I853" i="4"/>
  <c r="H853" i="4"/>
  <c r="I861" i="4"/>
  <c r="H861" i="4"/>
  <c r="I869" i="4"/>
  <c r="H869" i="4"/>
  <c r="I877" i="4"/>
  <c r="H877" i="4"/>
  <c r="I885" i="4"/>
  <c r="H885" i="4"/>
  <c r="I893" i="4"/>
  <c r="H893" i="4"/>
  <c r="I901" i="4"/>
  <c r="H901" i="4"/>
  <c r="I909" i="4"/>
  <c r="H909" i="4"/>
  <c r="I917" i="4"/>
  <c r="H917" i="4"/>
  <c r="I925" i="4"/>
  <c r="H925" i="4"/>
  <c r="I933" i="4"/>
  <c r="H933" i="4"/>
  <c r="I941" i="4"/>
  <c r="H941" i="4"/>
  <c r="I949" i="4"/>
  <c r="H949" i="4"/>
  <c r="I957" i="4"/>
  <c r="H957" i="4"/>
  <c r="I965" i="4"/>
  <c r="H965" i="4"/>
  <c r="I973" i="4"/>
  <c r="H973" i="4"/>
  <c r="I981" i="4"/>
  <c r="H981" i="4"/>
  <c r="I989" i="4"/>
  <c r="H989" i="4"/>
  <c r="I997" i="4"/>
  <c r="H997" i="4"/>
  <c r="I1005" i="4"/>
  <c r="H1005" i="4"/>
  <c r="H1662" i="4"/>
  <c r="I1662" i="4"/>
  <c r="I1667" i="4"/>
  <c r="L1667" i="4" s="1"/>
  <c r="H1667" i="4"/>
  <c r="H1670" i="4"/>
  <c r="I1670" i="4"/>
  <c r="I1675" i="4"/>
  <c r="H1675" i="4"/>
  <c r="K1675" i="4" s="1"/>
  <c r="I1677" i="4"/>
  <c r="H1677" i="4"/>
  <c r="K1677" i="4" s="1"/>
  <c r="I1679" i="4"/>
  <c r="H1679" i="4"/>
  <c r="K1679" i="4" s="1"/>
  <c r="I1681" i="4"/>
  <c r="L1681" i="4" s="1"/>
  <c r="H1681" i="4"/>
  <c r="H1684" i="4"/>
  <c r="K1684" i="4" s="1"/>
  <c r="I1684" i="4"/>
  <c r="H1686" i="4"/>
  <c r="K1686" i="4" s="1"/>
  <c r="I1686" i="4"/>
  <c r="H1688" i="4"/>
  <c r="K1688" i="4" s="1"/>
  <c r="I1688" i="4"/>
  <c r="H1690" i="4"/>
  <c r="K1690" i="4" s="1"/>
  <c r="I1690" i="4"/>
  <c r="H1692" i="4"/>
  <c r="K1692" i="4" s="1"/>
  <c r="I1692" i="4"/>
  <c r="H1694" i="4"/>
  <c r="K1694" i="4" s="1"/>
  <c r="I1694" i="4"/>
  <c r="H1696" i="4"/>
  <c r="I1696" i="4"/>
  <c r="H1698" i="4"/>
  <c r="K1698" i="4" s="1"/>
  <c r="I1698" i="4"/>
  <c r="H1700" i="4"/>
  <c r="K1700" i="4" s="1"/>
  <c r="I1700" i="4"/>
  <c r="H1702" i="4"/>
  <c r="K1702" i="4" s="1"/>
  <c r="I1702" i="4"/>
  <c r="H1704" i="4"/>
  <c r="K1704" i="4" s="1"/>
  <c r="I1704" i="4"/>
  <c r="H1706" i="4"/>
  <c r="K1706" i="4" s="1"/>
  <c r="I1706" i="4"/>
  <c r="H1708" i="4"/>
  <c r="K1708" i="4" s="1"/>
  <c r="I1708" i="4"/>
  <c r="H1710" i="4"/>
  <c r="K1710" i="4" s="1"/>
  <c r="I1710" i="4"/>
  <c r="H1712" i="4"/>
  <c r="K1712" i="4" s="1"/>
  <c r="I1712" i="4"/>
  <c r="H1714" i="4"/>
  <c r="K1714" i="4" s="1"/>
  <c r="I1714" i="4"/>
  <c r="H1716" i="4"/>
  <c r="K1716" i="4" s="1"/>
  <c r="I1716" i="4"/>
  <c r="H1718" i="4"/>
  <c r="K1718" i="4" s="1"/>
  <c r="I1718" i="4"/>
  <c r="H1720" i="4"/>
  <c r="K1720" i="4" s="1"/>
  <c r="I1720" i="4"/>
  <c r="H1722" i="4"/>
  <c r="K1722" i="4" s="1"/>
  <c r="I1722" i="4"/>
  <c r="H1724" i="4"/>
  <c r="K1724" i="4" s="1"/>
  <c r="I1724" i="4"/>
  <c r="H1726" i="4"/>
  <c r="K1726" i="4" s="1"/>
  <c r="I1726" i="4"/>
  <c r="H1728" i="4"/>
  <c r="K1728" i="4" s="1"/>
  <c r="I1728" i="4"/>
  <c r="H1730" i="4"/>
  <c r="K1730" i="4" s="1"/>
  <c r="I1730" i="4"/>
  <c r="H1732" i="4"/>
  <c r="K1732" i="4" s="1"/>
  <c r="I1732" i="4"/>
  <c r="H1734" i="4"/>
  <c r="K1734" i="4" s="1"/>
  <c r="I1734" i="4"/>
  <c r="H1736" i="4"/>
  <c r="K1736" i="4" s="1"/>
  <c r="I1736" i="4"/>
  <c r="H1738" i="4"/>
  <c r="K1738" i="4" s="1"/>
  <c r="I1738" i="4"/>
  <c r="H1740" i="4"/>
  <c r="K1740" i="4" s="1"/>
  <c r="I1740" i="4"/>
  <c r="H1742" i="4"/>
  <c r="K1742" i="4" s="1"/>
  <c r="I1742" i="4"/>
  <c r="H1744" i="4"/>
  <c r="K1744" i="4" s="1"/>
  <c r="I1744" i="4"/>
  <c r="H1746" i="4"/>
  <c r="K1746" i="4" s="1"/>
  <c r="I1746" i="4"/>
  <c r="I1007" i="4"/>
  <c r="H1007" i="4"/>
  <c r="I1015" i="4"/>
  <c r="H1015" i="4"/>
  <c r="I1023" i="4"/>
  <c r="H1023" i="4"/>
  <c r="I1031" i="4"/>
  <c r="H1031" i="4"/>
  <c r="I1039" i="4"/>
  <c r="H1039" i="4"/>
  <c r="I1047" i="4"/>
  <c r="H1047" i="4"/>
  <c r="I1055" i="4"/>
  <c r="H1055" i="4"/>
  <c r="I1063" i="4"/>
  <c r="H1063" i="4"/>
  <c r="I1071" i="4"/>
  <c r="H1071" i="4"/>
  <c r="I1079" i="4"/>
  <c r="H1079" i="4"/>
  <c r="I1087" i="4"/>
  <c r="H1087" i="4"/>
  <c r="I1095" i="4"/>
  <c r="H1095" i="4"/>
  <c r="K1095" i="4" s="1"/>
  <c r="I1103" i="4"/>
  <c r="H1103" i="4"/>
  <c r="I1111" i="4"/>
  <c r="H1111" i="4"/>
  <c r="I1119" i="4"/>
  <c r="H1119" i="4"/>
  <c r="K1119" i="4" s="1"/>
  <c r="I1127" i="4"/>
  <c r="H1127" i="4"/>
  <c r="K1127" i="4" s="1"/>
  <c r="I1135" i="4"/>
  <c r="H1135" i="4"/>
  <c r="K1135" i="4" s="1"/>
  <c r="I1143" i="4"/>
  <c r="H1143" i="4"/>
  <c r="K1143" i="4" s="1"/>
  <c r="I1151" i="4"/>
  <c r="H1151" i="4"/>
  <c r="K1151" i="4" s="1"/>
  <c r="I1159" i="4"/>
  <c r="H1159" i="4"/>
  <c r="I1167" i="4"/>
  <c r="H1167" i="4"/>
  <c r="K1167" i="4" s="1"/>
  <c r="I1175" i="4"/>
  <c r="H1175" i="4"/>
  <c r="K1175" i="4" s="1"/>
  <c r="I1183" i="4"/>
  <c r="H1183" i="4"/>
  <c r="K1183" i="4" s="1"/>
  <c r="I1191" i="4"/>
  <c r="H1191" i="4"/>
  <c r="I1199" i="4"/>
  <c r="H1199" i="4"/>
  <c r="I1207" i="4"/>
  <c r="H1207" i="4"/>
  <c r="I1215" i="4"/>
  <c r="H1215" i="4"/>
  <c r="I1223" i="4"/>
  <c r="H1223" i="4"/>
  <c r="I1231" i="4"/>
  <c r="H1231" i="4"/>
  <c r="I1239" i="4"/>
  <c r="H1239" i="4"/>
  <c r="I1247" i="4"/>
  <c r="H1247" i="4"/>
  <c r="I1255" i="4"/>
  <c r="H1255" i="4"/>
  <c r="I1263" i="4"/>
  <c r="H1263" i="4"/>
  <c r="I1271" i="4"/>
  <c r="H1271" i="4"/>
  <c r="I1279" i="4"/>
  <c r="H1279" i="4"/>
  <c r="I1287" i="4"/>
  <c r="H1287" i="4"/>
  <c r="I1295" i="4"/>
  <c r="H1295" i="4"/>
  <c r="I1303" i="4"/>
  <c r="H1303" i="4"/>
  <c r="I1311" i="4"/>
  <c r="H1311" i="4"/>
  <c r="I1319" i="4"/>
  <c r="H1319" i="4"/>
  <c r="I1327" i="4"/>
  <c r="H1327" i="4"/>
  <c r="I1335" i="4"/>
  <c r="H1335" i="4"/>
  <c r="I1343" i="4"/>
  <c r="H1343" i="4"/>
  <c r="I1351" i="4"/>
  <c r="H1351" i="4"/>
  <c r="I1359" i="4"/>
  <c r="H1359" i="4"/>
  <c r="I1367" i="4"/>
  <c r="H1367" i="4"/>
  <c r="I1375" i="4"/>
  <c r="H1375" i="4"/>
  <c r="I1383" i="4"/>
  <c r="H1383" i="4"/>
  <c r="I1391" i="4"/>
  <c r="H1391" i="4"/>
  <c r="I1399" i="4"/>
  <c r="H1399" i="4"/>
  <c r="I1407" i="4"/>
  <c r="H1407" i="4"/>
  <c r="I1415" i="4"/>
  <c r="H1415" i="4"/>
  <c r="I1423" i="4"/>
  <c r="H1423" i="4"/>
  <c r="I1431" i="4"/>
  <c r="H1431" i="4"/>
  <c r="I1439" i="4"/>
  <c r="H1439" i="4"/>
  <c r="I1447" i="4"/>
  <c r="H1447" i="4"/>
  <c r="I1455" i="4"/>
  <c r="H1455" i="4"/>
  <c r="I1463" i="4"/>
  <c r="H1463" i="4"/>
  <c r="I1471" i="4"/>
  <c r="H1471" i="4"/>
  <c r="K1471" i="4" s="1"/>
  <c r="I1479" i="4"/>
  <c r="H1479" i="4"/>
  <c r="K1479" i="4" s="1"/>
  <c r="I1487" i="4"/>
  <c r="H1487" i="4"/>
  <c r="K1487" i="4" s="1"/>
  <c r="I1495" i="4"/>
  <c r="H1495" i="4"/>
  <c r="K1495" i="4" s="1"/>
  <c r="I1503" i="4"/>
  <c r="H1503" i="4"/>
  <c r="K1503" i="4" s="1"/>
  <c r="I1511" i="4"/>
  <c r="H1511" i="4"/>
  <c r="K1511" i="4" s="1"/>
  <c r="I1519" i="4"/>
  <c r="H1519" i="4"/>
  <c r="K1519" i="4" s="1"/>
  <c r="I1527" i="4"/>
  <c r="H1527" i="4"/>
  <c r="K1527" i="4" s="1"/>
  <c r="I1663" i="4"/>
  <c r="L1663" i="4" s="1"/>
  <c r="H1663" i="4"/>
  <c r="H1666" i="4"/>
  <c r="I1666" i="4"/>
  <c r="I1671" i="4"/>
  <c r="L1671" i="4" s="1"/>
  <c r="H1671" i="4"/>
  <c r="H1674" i="4"/>
  <c r="I1674" i="4"/>
  <c r="H1676" i="4"/>
  <c r="I1676" i="4"/>
  <c r="H1678" i="4"/>
  <c r="K1678" i="4" s="1"/>
  <c r="I1678" i="4"/>
  <c r="H1680" i="4"/>
  <c r="I1680" i="4"/>
  <c r="I1685" i="4"/>
  <c r="H1685" i="4"/>
  <c r="K1685" i="4" s="1"/>
  <c r="I1687" i="4"/>
  <c r="H1687" i="4"/>
  <c r="K1687" i="4" s="1"/>
  <c r="I1689" i="4"/>
  <c r="H1689" i="4"/>
  <c r="K1689" i="4" s="1"/>
  <c r="I1691" i="4"/>
  <c r="H1691" i="4"/>
  <c r="K1691" i="4" s="1"/>
  <c r="I1693" i="4"/>
  <c r="H1693" i="4"/>
  <c r="K1693" i="4" s="1"/>
  <c r="I1695" i="4"/>
  <c r="H1695" i="4"/>
  <c r="K1695" i="4" s="1"/>
  <c r="I1697" i="4"/>
  <c r="H1697" i="4"/>
  <c r="K1697" i="4" s="1"/>
  <c r="I1699" i="4"/>
  <c r="H1699" i="4"/>
  <c r="K1699" i="4" s="1"/>
  <c r="I1701" i="4"/>
  <c r="H1701" i="4"/>
  <c r="K1701" i="4" s="1"/>
  <c r="I1703" i="4"/>
  <c r="H1703" i="4"/>
  <c r="K1703" i="4" s="1"/>
  <c r="I1705" i="4"/>
  <c r="H1705" i="4"/>
  <c r="K1705" i="4" s="1"/>
  <c r="I1707" i="4"/>
  <c r="H1707" i="4"/>
  <c r="K1707" i="4" s="1"/>
  <c r="I1709" i="4"/>
  <c r="H1709" i="4"/>
  <c r="K1709" i="4" s="1"/>
  <c r="I1711" i="4"/>
  <c r="H1711" i="4"/>
  <c r="K1711" i="4" s="1"/>
  <c r="I1713" i="4"/>
  <c r="H1713" i="4"/>
  <c r="K1713" i="4" s="1"/>
  <c r="I1715" i="4"/>
  <c r="H1715" i="4"/>
  <c r="K1715" i="4" s="1"/>
  <c r="I1717" i="4"/>
  <c r="H1717" i="4"/>
  <c r="K1717" i="4" s="1"/>
  <c r="I1719" i="4"/>
  <c r="H1719" i="4"/>
  <c r="K1719" i="4" s="1"/>
  <c r="I1721" i="4"/>
  <c r="H1721" i="4"/>
  <c r="K1721" i="4" s="1"/>
  <c r="I1723" i="4"/>
  <c r="H1723" i="4"/>
  <c r="K1723" i="4" s="1"/>
  <c r="I1725" i="4"/>
  <c r="H1725" i="4"/>
  <c r="K1725" i="4" s="1"/>
  <c r="I1727" i="4"/>
  <c r="H1727" i="4"/>
  <c r="K1727" i="4" s="1"/>
  <c r="I1729" i="4"/>
  <c r="H1729" i="4"/>
  <c r="K1729" i="4" s="1"/>
  <c r="I1731" i="4"/>
  <c r="H1731" i="4"/>
  <c r="K1731" i="4" s="1"/>
  <c r="I1733" i="4"/>
  <c r="H1733" i="4"/>
  <c r="K1733" i="4" s="1"/>
  <c r="I1735" i="4"/>
  <c r="H1735" i="4"/>
  <c r="K1735" i="4" s="1"/>
  <c r="I1737" i="4"/>
  <c r="H1737" i="4"/>
  <c r="K1737" i="4" s="1"/>
  <c r="I1739" i="4"/>
  <c r="H1739" i="4"/>
  <c r="K1739" i="4" s="1"/>
  <c r="I1741" i="4"/>
  <c r="H1741" i="4"/>
  <c r="K1741" i="4" s="1"/>
  <c r="I1743" i="4"/>
  <c r="H1743" i="4"/>
  <c r="K1743" i="4" s="1"/>
  <c r="I1745" i="4"/>
  <c r="H1745" i="4"/>
  <c r="K1745" i="4" s="1"/>
  <c r="C7" i="5"/>
  <c r="G17" i="7" s="1"/>
  <c r="H12" i="7"/>
  <c r="F12" i="7"/>
  <c r="H10" i="7"/>
  <c r="F10" i="7"/>
  <c r="H11" i="7"/>
  <c r="G10" i="7"/>
  <c r="A19" i="5"/>
  <c r="A31" i="5" s="1"/>
  <c r="A43" i="5" s="1"/>
  <c r="A55" i="5" s="1"/>
  <c r="A67" i="5" s="1"/>
  <c r="A79" i="5" s="1"/>
  <c r="A91" i="5" s="1"/>
  <c r="A103" i="5" s="1"/>
  <c r="A115" i="5" s="1"/>
  <c r="A127" i="5" s="1"/>
  <c r="A139" i="5" s="1"/>
  <c r="A151" i="5" s="1"/>
  <c r="A163" i="5" s="1"/>
  <c r="A175" i="5" s="1"/>
  <c r="A187" i="5" s="1"/>
  <c r="A199" i="5" s="1"/>
  <c r="A211" i="5" s="1"/>
  <c r="A223" i="5" s="1"/>
  <c r="A235" i="5" s="1"/>
  <c r="A247" i="5" s="1"/>
  <c r="A259" i="5" s="1"/>
  <c r="A271" i="5" s="1"/>
  <c r="A283" i="5" s="1"/>
  <c r="A295" i="5" s="1"/>
  <c r="A307" i="5" s="1"/>
  <c r="A319" i="5" s="1"/>
  <c r="A331" i="5" s="1"/>
  <c r="A343" i="5" s="1"/>
  <c r="A355" i="5" s="1"/>
  <c r="A367" i="5" s="1"/>
  <c r="A379" i="5" s="1"/>
  <c r="A391" i="5" s="1"/>
  <c r="A403" i="5" s="1"/>
  <c r="A415" i="5" s="1"/>
  <c r="A427" i="5" s="1"/>
  <c r="A439" i="5" s="1"/>
  <c r="A451" i="5" s="1"/>
  <c r="A463" i="5" s="1"/>
  <c r="A475" i="5" s="1"/>
  <c r="A487" i="5" s="1"/>
  <c r="A499" i="5" s="1"/>
  <c r="A511" i="5" s="1"/>
  <c r="A523" i="5" s="1"/>
  <c r="A535" i="5" s="1"/>
  <c r="A547" i="5" s="1"/>
  <c r="A559" i="5" s="1"/>
  <c r="A571" i="5" s="1"/>
  <c r="A583" i="5" s="1"/>
  <c r="A595" i="5" s="1"/>
  <c r="A607" i="5" s="1"/>
  <c r="A619" i="5" s="1"/>
  <c r="A631" i="5" s="1"/>
  <c r="A643" i="5" s="1"/>
  <c r="A655" i="5" s="1"/>
  <c r="A667" i="5" s="1"/>
  <c r="A679" i="5" s="1"/>
  <c r="A691" i="5" s="1"/>
  <c r="A703" i="5" s="1"/>
  <c r="A715" i="5" s="1"/>
  <c r="A727" i="5" s="1"/>
  <c r="A739" i="5" s="1"/>
  <c r="A751" i="5" s="1"/>
  <c r="A763" i="5" s="1"/>
  <c r="A775" i="5" s="1"/>
  <c r="A787" i="5" s="1"/>
  <c r="A799" i="5" s="1"/>
  <c r="A811" i="5" s="1"/>
  <c r="A823" i="5" s="1"/>
  <c r="A835" i="5" s="1"/>
  <c r="A847" i="5" s="1"/>
  <c r="A859" i="5" s="1"/>
  <c r="A871" i="5" s="1"/>
  <c r="A883" i="5" s="1"/>
  <c r="A895" i="5" s="1"/>
  <c r="A907" i="5" s="1"/>
  <c r="A919" i="5" s="1"/>
  <c r="A931" i="5" s="1"/>
  <c r="A943" i="5" s="1"/>
  <c r="A955" i="5" s="1"/>
  <c r="A967" i="5" s="1"/>
  <c r="A979" i="5" s="1"/>
  <c r="A991" i="5" s="1"/>
  <c r="A1003" i="5" s="1"/>
  <c r="A1015" i="5" s="1"/>
  <c r="A1027" i="5" s="1"/>
  <c r="A1039" i="5" s="1"/>
  <c r="A1051" i="5" s="1"/>
  <c r="A1063" i="5" s="1"/>
  <c r="A1075" i="5" s="1"/>
  <c r="A1087" i="5" s="1"/>
  <c r="A1099" i="5" s="1"/>
  <c r="A1111" i="5" s="1"/>
  <c r="A1123" i="5" s="1"/>
  <c r="A1135" i="5" s="1"/>
  <c r="A1147" i="5" s="1"/>
  <c r="A1159" i="5" s="1"/>
  <c r="A1171" i="5" s="1"/>
  <c r="A1183" i="5" s="1"/>
  <c r="A1195" i="5" s="1"/>
  <c r="A1207" i="5" s="1"/>
  <c r="A1219" i="5" s="1"/>
  <c r="A1231" i="5" s="1"/>
  <c r="A1243" i="5" s="1"/>
  <c r="A1255" i="5" s="1"/>
  <c r="A1267" i="5" s="1"/>
  <c r="A1279" i="5" s="1"/>
  <c r="A1291" i="5" s="1"/>
  <c r="A1303" i="5" s="1"/>
  <c r="A1315" i="5" s="1"/>
  <c r="A1327" i="5" s="1"/>
  <c r="A1339" i="5" s="1"/>
  <c r="A1351" i="5" s="1"/>
  <c r="A1363" i="5" s="1"/>
  <c r="A1375" i="5" s="1"/>
  <c r="A1387" i="5" s="1"/>
  <c r="A1399" i="5" s="1"/>
  <c r="A1411" i="5" s="1"/>
  <c r="A1423" i="5" s="1"/>
  <c r="A1435" i="5" s="1"/>
  <c r="A1447" i="5" s="1"/>
  <c r="A1459" i="5" s="1"/>
  <c r="A1471" i="5" s="1"/>
  <c r="A1483" i="5" s="1"/>
  <c r="A1495" i="5" s="1"/>
  <c r="A1507" i="5" s="1"/>
  <c r="A1519" i="5" s="1"/>
  <c r="A1531" i="5" s="1"/>
  <c r="A1543" i="5" s="1"/>
  <c r="A1555" i="5" s="1"/>
  <c r="A1567" i="5" s="1"/>
  <c r="A1579" i="5" s="1"/>
  <c r="A1591" i="5" s="1"/>
  <c r="A1603" i="5" s="1"/>
  <c r="A1615" i="5" s="1"/>
  <c r="A1627" i="5" s="1"/>
  <c r="A1639" i="5" s="1"/>
  <c r="A1651" i="5" s="1"/>
  <c r="A1663" i="5" s="1"/>
  <c r="A1675" i="5" s="1"/>
  <c r="A1687" i="5" s="1"/>
  <c r="A1699" i="5" s="1"/>
  <c r="A1711" i="5" s="1"/>
  <c r="A1723" i="5" s="1"/>
  <c r="A1735" i="5" s="1"/>
  <c r="A1747" i="5" s="1"/>
  <c r="A1759" i="5" s="1"/>
  <c r="A1771" i="5" s="1"/>
  <c r="A1783" i="5" s="1"/>
  <c r="A1795" i="5" s="1"/>
  <c r="A1807" i="5" s="1"/>
  <c r="A1819" i="5" s="1"/>
  <c r="A1831" i="5" s="1"/>
  <c r="A1843" i="5" s="1"/>
  <c r="A1855" i="5" s="1"/>
  <c r="A1867" i="5" s="1"/>
  <c r="A1879" i="5" s="1"/>
  <c r="A1891" i="5" s="1"/>
  <c r="A1903" i="5" s="1"/>
  <c r="A1915" i="5" s="1"/>
  <c r="A1927" i="5" s="1"/>
  <c r="A1939" i="5" s="1"/>
  <c r="A1951" i="5" s="1"/>
  <c r="A1963" i="5" s="1"/>
  <c r="A1975" i="5" s="1"/>
  <c r="A1987" i="5" s="1"/>
  <c r="A1999" i="5" s="1"/>
  <c r="A2011" i="5" s="1"/>
  <c r="A2023" i="5" s="1"/>
  <c r="A2035" i="5" s="1"/>
  <c r="A2047" i="5" s="1"/>
  <c r="A2059" i="5" s="1"/>
  <c r="A2071" i="5" s="1"/>
  <c r="A2083" i="5" s="1"/>
  <c r="A2095" i="5" s="1"/>
  <c r="A2107" i="5" s="1"/>
  <c r="A2119" i="5" s="1"/>
  <c r="A2131" i="5" s="1"/>
  <c r="A2143" i="5" s="1"/>
  <c r="A2155" i="5" s="1"/>
  <c r="A2167" i="5" s="1"/>
  <c r="A2179" i="5" s="1"/>
  <c r="A2191" i="5" s="1"/>
  <c r="A2203" i="5" s="1"/>
  <c r="A2215" i="5" s="1"/>
  <c r="A2227" i="5" s="1"/>
  <c r="A2239" i="5" s="1"/>
  <c r="A2251" i="5" s="1"/>
  <c r="A2263" i="5" s="1"/>
  <c r="A2275" i="5" s="1"/>
  <c r="A2287" i="5" s="1"/>
  <c r="A2299" i="5" s="1"/>
  <c r="A2311" i="5" s="1"/>
  <c r="A2323" i="5" s="1"/>
  <c r="A2335" i="5" s="1"/>
  <c r="A2347" i="5" s="1"/>
  <c r="A2359" i="5" s="1"/>
  <c r="A2371" i="5" s="1"/>
  <c r="A2383" i="5" s="1"/>
  <c r="A2395" i="5" s="1"/>
  <c r="A2407" i="5" s="1"/>
  <c r="A2419" i="5" s="1"/>
  <c r="A2431" i="5" s="1"/>
  <c r="A2443" i="5" s="1"/>
  <c r="A2455" i="5" s="1"/>
  <c r="A2467" i="5" s="1"/>
  <c r="B11" i="7"/>
  <c r="B62" i="3"/>
  <c r="A14" i="4"/>
  <c r="A25" i="4"/>
  <c r="O17" i="3"/>
  <c r="B379" i="4"/>
  <c r="P371" i="3"/>
  <c r="A45" i="4"/>
  <c r="O37" i="3"/>
  <c r="B371" i="4"/>
  <c r="P363" i="3"/>
  <c r="B375" i="4"/>
  <c r="P367" i="3"/>
  <c r="L13" i="2"/>
  <c r="M12" i="2"/>
  <c r="O12" i="2" s="1"/>
  <c r="B43" i="1" s="1"/>
  <c r="G25" i="6" s="1"/>
  <c r="A34" i="4"/>
  <c r="O26" i="3"/>
  <c r="A43" i="4"/>
  <c r="O35" i="3"/>
  <c r="B369" i="4"/>
  <c r="P361" i="3"/>
  <c r="B373" i="4"/>
  <c r="P365" i="3"/>
  <c r="B377" i="4"/>
  <c r="P369" i="3"/>
  <c r="A56" i="4"/>
  <c r="O48" i="3"/>
  <c r="F16" i="6"/>
  <c r="L23" i="1"/>
  <c r="N23" i="1"/>
  <c r="P23" i="1"/>
  <c r="N36" i="1"/>
  <c r="F25" i="6"/>
  <c r="AC6" i="5"/>
  <c r="B39" i="3"/>
  <c r="T59" i="3"/>
  <c r="T60" i="3"/>
  <c r="T61" i="3"/>
  <c r="T62" i="3"/>
  <c r="T63" i="3"/>
  <c r="T64" i="3"/>
  <c r="T65" i="3"/>
  <c r="T66" i="3"/>
  <c r="T67" i="3"/>
  <c r="T68" i="3"/>
  <c r="T69" i="3"/>
  <c r="T70" i="3"/>
  <c r="T71" i="3"/>
  <c r="T72" i="3"/>
  <c r="T73" i="3"/>
  <c r="T74" i="3"/>
  <c r="T75" i="3"/>
  <c r="T76" i="3"/>
  <c r="T77" i="3"/>
  <c r="T78" i="3"/>
  <c r="T79" i="3"/>
  <c r="T80" i="3"/>
  <c r="T81" i="3"/>
  <c r="T82" i="3"/>
  <c r="T83" i="3"/>
  <c r="T84" i="3"/>
  <c r="T85" i="3"/>
  <c r="T86" i="3"/>
  <c r="T87" i="3"/>
  <c r="T88" i="3"/>
  <c r="T89" i="3"/>
  <c r="T90" i="3"/>
  <c r="T91" i="3"/>
  <c r="T92" i="3"/>
  <c r="T93" i="3"/>
  <c r="T94" i="3"/>
  <c r="T95" i="3"/>
  <c r="T96" i="3"/>
  <c r="T97" i="3"/>
  <c r="T98" i="3"/>
  <c r="T99" i="3"/>
  <c r="T100" i="3"/>
  <c r="T101" i="3"/>
  <c r="T102" i="3"/>
  <c r="T103" i="3"/>
  <c r="T104" i="3"/>
  <c r="T105" i="3"/>
  <c r="T106" i="3"/>
  <c r="T107" i="3"/>
  <c r="T108" i="3"/>
  <c r="T109" i="3"/>
  <c r="T110" i="3"/>
  <c r="T111" i="3"/>
  <c r="T112" i="3"/>
  <c r="T113" i="3"/>
  <c r="T114" i="3"/>
  <c r="T115" i="3"/>
  <c r="T116" i="3"/>
  <c r="T117" i="3"/>
  <c r="T118" i="3"/>
  <c r="T119" i="3"/>
  <c r="T120" i="3"/>
  <c r="T121" i="3"/>
  <c r="T122" i="3"/>
  <c r="T123" i="3"/>
  <c r="T124" i="3"/>
  <c r="T125" i="3"/>
  <c r="T126" i="3"/>
  <c r="T127" i="3"/>
  <c r="T128" i="3"/>
  <c r="T129" i="3"/>
  <c r="T130" i="3"/>
  <c r="T131" i="3"/>
  <c r="T132" i="3"/>
  <c r="T133" i="3"/>
  <c r="T134" i="3"/>
  <c r="T135" i="3"/>
  <c r="T136" i="3"/>
  <c r="T137" i="3"/>
  <c r="T138" i="3"/>
  <c r="T139" i="3"/>
  <c r="T140" i="3"/>
  <c r="T141" i="3"/>
  <c r="T142" i="3"/>
  <c r="T143" i="3"/>
  <c r="T144" i="3"/>
  <c r="T145" i="3"/>
  <c r="T146" i="3"/>
  <c r="T147" i="3"/>
  <c r="T148" i="3"/>
  <c r="T149" i="3"/>
  <c r="T150" i="3"/>
  <c r="T151" i="3"/>
  <c r="T152" i="3"/>
  <c r="T153" i="3"/>
  <c r="T154" i="3"/>
  <c r="T155" i="3"/>
  <c r="T156" i="3"/>
  <c r="T157" i="3"/>
  <c r="T158" i="3"/>
  <c r="T159" i="3"/>
  <c r="T160" i="3"/>
  <c r="T161" i="3"/>
  <c r="T162" i="3"/>
  <c r="T163" i="3"/>
  <c r="T164" i="3"/>
  <c r="T165" i="3"/>
  <c r="T166" i="3"/>
  <c r="T167" i="3"/>
  <c r="T168" i="3"/>
  <c r="T169" i="3"/>
  <c r="T170" i="3"/>
  <c r="T171" i="3"/>
  <c r="T172" i="3"/>
  <c r="T173" i="3"/>
  <c r="T174" i="3"/>
  <c r="T175" i="3"/>
  <c r="T176" i="3"/>
  <c r="T177" i="3"/>
  <c r="T178" i="3"/>
  <c r="T179" i="3"/>
  <c r="T180" i="3"/>
  <c r="T181" i="3"/>
  <c r="T182" i="3"/>
  <c r="T183" i="3"/>
  <c r="T184" i="3"/>
  <c r="T185" i="3"/>
  <c r="T186" i="3"/>
  <c r="T187" i="3"/>
  <c r="T188" i="3"/>
  <c r="T189" i="3"/>
  <c r="T190" i="3"/>
  <c r="T191" i="3"/>
  <c r="T192" i="3"/>
  <c r="T193" i="3"/>
  <c r="T194" i="3"/>
  <c r="T195" i="3"/>
  <c r="T196" i="3"/>
  <c r="T197" i="3"/>
  <c r="T198" i="3"/>
  <c r="T199" i="3"/>
  <c r="T200" i="3"/>
  <c r="T201" i="3"/>
  <c r="T202" i="3"/>
  <c r="T203" i="3"/>
  <c r="T204" i="3"/>
  <c r="T205" i="3"/>
  <c r="T206" i="3"/>
  <c r="T207" i="3"/>
  <c r="T208" i="3"/>
  <c r="T209" i="3"/>
  <c r="T210" i="3"/>
  <c r="T211" i="3"/>
  <c r="T212" i="3"/>
  <c r="T213" i="3"/>
  <c r="T214" i="3"/>
  <c r="T215" i="3"/>
  <c r="T216" i="3"/>
  <c r="T217" i="3"/>
  <c r="T218" i="3"/>
  <c r="T219" i="3"/>
  <c r="T220" i="3"/>
  <c r="T221" i="3"/>
  <c r="T222" i="3"/>
  <c r="T223" i="3"/>
  <c r="T224" i="3"/>
  <c r="T225" i="3"/>
  <c r="T226" i="3"/>
  <c r="T227" i="3"/>
  <c r="T228" i="3"/>
  <c r="T229" i="3"/>
  <c r="T230" i="3"/>
  <c r="T231" i="3"/>
  <c r="T232" i="3"/>
  <c r="T233" i="3"/>
  <c r="T234" i="3"/>
  <c r="T235" i="3"/>
  <c r="T236" i="3"/>
  <c r="T237" i="3"/>
  <c r="T238" i="3"/>
  <c r="T239" i="3"/>
  <c r="T240" i="3"/>
  <c r="T241" i="3"/>
  <c r="T242" i="3"/>
  <c r="T243" i="3"/>
  <c r="T244" i="3"/>
  <c r="T245" i="3"/>
  <c r="T246" i="3"/>
  <c r="T247" i="3"/>
  <c r="T248" i="3"/>
  <c r="T249" i="3"/>
  <c r="T250" i="3"/>
  <c r="T251" i="3"/>
  <c r="T252" i="3"/>
  <c r="T253" i="3"/>
  <c r="T254" i="3"/>
  <c r="T255" i="3"/>
  <c r="T256" i="3"/>
  <c r="T257" i="3"/>
  <c r="T258" i="3"/>
  <c r="T259" i="3"/>
  <c r="T260" i="3"/>
  <c r="T261" i="3"/>
  <c r="T262" i="3"/>
  <c r="T263" i="3"/>
  <c r="T264" i="3"/>
  <c r="T265" i="3"/>
  <c r="T266" i="3"/>
  <c r="T267" i="3"/>
  <c r="T268" i="3"/>
  <c r="T269" i="3"/>
  <c r="T270" i="3"/>
  <c r="T271" i="3"/>
  <c r="T272" i="3"/>
  <c r="T273" i="3"/>
  <c r="T274" i="3"/>
  <c r="T275" i="3"/>
  <c r="T276" i="3"/>
  <c r="T277" i="3"/>
  <c r="T278" i="3"/>
  <c r="T279" i="3"/>
  <c r="T280" i="3"/>
  <c r="T281" i="3"/>
  <c r="T282" i="3"/>
  <c r="T283" i="3"/>
  <c r="T284" i="3"/>
  <c r="T285" i="3"/>
  <c r="T286" i="3"/>
  <c r="T287" i="3"/>
  <c r="T288" i="3"/>
  <c r="T289" i="3"/>
  <c r="T290" i="3"/>
  <c r="T291" i="3"/>
  <c r="T292" i="3"/>
  <c r="T293" i="3"/>
  <c r="T294" i="3"/>
  <c r="T295" i="3"/>
  <c r="T296" i="3"/>
  <c r="T297" i="3"/>
  <c r="T298" i="3"/>
  <c r="T299" i="3"/>
  <c r="T300" i="3"/>
  <c r="T301" i="3"/>
  <c r="T302" i="3"/>
  <c r="T303" i="3"/>
  <c r="T304" i="3"/>
  <c r="T305" i="3"/>
  <c r="T306" i="3"/>
  <c r="T307" i="3"/>
  <c r="T308" i="3"/>
  <c r="T309" i="3"/>
  <c r="T310" i="3"/>
  <c r="T311" i="3"/>
  <c r="T312" i="3"/>
  <c r="T313" i="3"/>
  <c r="T314" i="3"/>
  <c r="T315" i="3"/>
  <c r="T316" i="3"/>
  <c r="T317" i="3"/>
  <c r="T318" i="3"/>
  <c r="T319" i="3"/>
  <c r="T320" i="3"/>
  <c r="T321" i="3"/>
  <c r="T322" i="3"/>
  <c r="T323" i="3"/>
  <c r="T324" i="3"/>
  <c r="T325" i="3"/>
  <c r="T326" i="3"/>
  <c r="T327" i="3"/>
  <c r="T328" i="3"/>
  <c r="T329" i="3"/>
  <c r="T330" i="3"/>
  <c r="T331" i="3"/>
  <c r="T332" i="3"/>
  <c r="T333" i="3"/>
  <c r="T334" i="3"/>
  <c r="T335" i="3"/>
  <c r="T336" i="3"/>
  <c r="T337" i="3"/>
  <c r="T338" i="3"/>
  <c r="T339" i="3"/>
  <c r="T340" i="3"/>
  <c r="T341" i="3"/>
  <c r="T342" i="3"/>
  <c r="T345" i="3"/>
  <c r="T359" i="3"/>
  <c r="T360" i="3"/>
  <c r="T361" i="3"/>
  <c r="T362" i="3"/>
  <c r="T363" i="3"/>
  <c r="T364" i="3"/>
  <c r="T365" i="3"/>
  <c r="T366" i="3"/>
  <c r="T367" i="3"/>
  <c r="T368" i="3"/>
  <c r="T369" i="3"/>
  <c r="T370" i="3"/>
  <c r="T371" i="3"/>
  <c r="T395" i="3"/>
  <c r="T398" i="3"/>
  <c r="T399" i="3"/>
  <c r="T400" i="3"/>
  <c r="T401" i="3"/>
  <c r="T402" i="3"/>
  <c r="T403" i="3"/>
  <c r="T404" i="3"/>
  <c r="T405" i="3"/>
  <c r="T406" i="3"/>
  <c r="T407" i="3"/>
  <c r="T408" i="3"/>
  <c r="T409" i="3"/>
  <c r="T410" i="3"/>
  <c r="T411" i="3"/>
  <c r="T412" i="3"/>
  <c r="T413" i="3"/>
  <c r="T414" i="3"/>
  <c r="T415" i="3"/>
  <c r="T416" i="3"/>
  <c r="T417" i="3"/>
  <c r="T418" i="3"/>
  <c r="T419" i="3"/>
  <c r="T420" i="3"/>
  <c r="T421" i="3"/>
  <c r="T422" i="3"/>
  <c r="T423" i="3"/>
  <c r="T424" i="3"/>
  <c r="T425" i="3"/>
  <c r="T426" i="3"/>
  <c r="T427" i="3"/>
  <c r="T428" i="3"/>
  <c r="T429" i="3"/>
  <c r="T430" i="3"/>
  <c r="T431" i="3"/>
  <c r="T433" i="3"/>
  <c r="T434" i="3"/>
  <c r="T435" i="3"/>
  <c r="T436" i="3"/>
  <c r="T437" i="3"/>
  <c r="T438" i="3"/>
  <c r="T439" i="3"/>
  <c r="T440" i="3"/>
  <c r="T441" i="3"/>
  <c r="T442" i="3"/>
  <c r="T443" i="3"/>
  <c r="T444" i="3"/>
  <c r="T445" i="3"/>
  <c r="T446" i="3"/>
  <c r="T447" i="3"/>
  <c r="T448" i="3"/>
  <c r="T449" i="3"/>
  <c r="T450" i="3"/>
  <c r="T451" i="3"/>
  <c r="T452" i="3"/>
  <c r="T453" i="3"/>
  <c r="T454" i="3"/>
  <c r="T455" i="3"/>
  <c r="T456" i="3"/>
  <c r="T457" i="3"/>
  <c r="T458" i="3"/>
  <c r="T459" i="3"/>
  <c r="T460" i="3"/>
  <c r="T461" i="3"/>
  <c r="T462" i="3"/>
  <c r="T463" i="3"/>
  <c r="T464" i="3"/>
  <c r="T465" i="3"/>
  <c r="T466" i="3"/>
  <c r="T467" i="3"/>
  <c r="T468" i="3"/>
  <c r="T469" i="3"/>
  <c r="T470" i="3"/>
  <c r="T471" i="3"/>
  <c r="T472" i="3"/>
  <c r="T473" i="3"/>
  <c r="T474" i="3"/>
  <c r="T475" i="3"/>
  <c r="T476" i="3"/>
  <c r="T477" i="3"/>
  <c r="T478" i="3"/>
  <c r="T479" i="3"/>
  <c r="T480" i="3"/>
  <c r="T481" i="3"/>
  <c r="T482" i="3"/>
  <c r="T483" i="3"/>
  <c r="T484" i="3"/>
  <c r="T485" i="3"/>
  <c r="T486" i="3"/>
  <c r="T487" i="3"/>
  <c r="T488" i="3"/>
  <c r="T489" i="3"/>
  <c r="T490" i="3"/>
  <c r="T491" i="3"/>
  <c r="T492" i="3"/>
  <c r="T493" i="3"/>
  <c r="T494" i="3"/>
  <c r="T495" i="3"/>
  <c r="T496" i="3"/>
  <c r="T497" i="3"/>
  <c r="T498" i="3"/>
  <c r="T499" i="3"/>
  <c r="T500" i="3"/>
  <c r="T501" i="3"/>
  <c r="T502" i="3"/>
  <c r="T503" i="3"/>
  <c r="T504" i="3"/>
  <c r="T505" i="3"/>
  <c r="T506" i="3"/>
  <c r="T507" i="3"/>
  <c r="T508" i="3"/>
  <c r="T509" i="3"/>
  <c r="T510" i="3"/>
  <c r="T511" i="3"/>
  <c r="T512" i="3"/>
  <c r="T513" i="3"/>
  <c r="T514" i="3"/>
  <c r="T515" i="3"/>
  <c r="T516" i="3"/>
  <c r="T517" i="3"/>
  <c r="T518" i="3"/>
  <c r="T519" i="3"/>
  <c r="T520" i="3"/>
  <c r="T521" i="3"/>
  <c r="T522" i="3"/>
  <c r="T523" i="3"/>
  <c r="T524" i="3"/>
  <c r="T525" i="3"/>
  <c r="T526" i="3"/>
  <c r="T527" i="3"/>
  <c r="T528" i="3"/>
  <c r="T529" i="3"/>
  <c r="T530" i="3"/>
  <c r="T531" i="3"/>
  <c r="T532" i="3"/>
  <c r="T533" i="3"/>
  <c r="T534" i="3"/>
  <c r="T535" i="3"/>
  <c r="T536" i="3"/>
  <c r="T537" i="3"/>
  <c r="T538" i="3"/>
  <c r="T539" i="3"/>
  <c r="T540" i="3"/>
  <c r="T541" i="3"/>
  <c r="T542" i="3"/>
  <c r="T543" i="3"/>
  <c r="T544" i="3"/>
  <c r="T545" i="3"/>
  <c r="T546" i="3"/>
  <c r="T547" i="3"/>
  <c r="T548" i="3"/>
  <c r="T549" i="3"/>
  <c r="T550" i="3"/>
  <c r="T551" i="3"/>
  <c r="T552" i="3"/>
  <c r="T553" i="3"/>
  <c r="T554" i="3"/>
  <c r="T555" i="3"/>
  <c r="T556" i="3"/>
  <c r="T557" i="3"/>
  <c r="T558" i="3"/>
  <c r="T559" i="3"/>
  <c r="T560" i="3"/>
  <c r="T561" i="3"/>
  <c r="T562" i="3"/>
  <c r="T563" i="3"/>
  <c r="T564" i="3"/>
  <c r="T565" i="3"/>
  <c r="T566" i="3"/>
  <c r="T567" i="3"/>
  <c r="T568" i="3"/>
  <c r="T569" i="3"/>
  <c r="T570" i="3"/>
  <c r="T571" i="3"/>
  <c r="T572" i="3"/>
  <c r="T573" i="3"/>
  <c r="T574" i="3"/>
  <c r="T575" i="3"/>
  <c r="T576" i="3"/>
  <c r="T577" i="3"/>
  <c r="T578" i="3"/>
  <c r="T579" i="3"/>
  <c r="T580" i="3"/>
  <c r="T581" i="3"/>
  <c r="T582" i="3"/>
  <c r="T583" i="3"/>
  <c r="T584" i="3"/>
  <c r="T585" i="3"/>
  <c r="T586" i="3"/>
  <c r="T587" i="3"/>
  <c r="T588" i="3"/>
  <c r="T589" i="3"/>
  <c r="T590" i="3"/>
  <c r="T591" i="3"/>
  <c r="T592" i="3"/>
  <c r="T593" i="3"/>
  <c r="T594" i="3"/>
  <c r="T595" i="3"/>
  <c r="T596" i="3"/>
  <c r="T597" i="3"/>
  <c r="T598" i="3"/>
  <c r="T599" i="3"/>
  <c r="T600" i="3"/>
  <c r="T601" i="3"/>
  <c r="T602" i="3"/>
  <c r="T603" i="3"/>
  <c r="T604" i="3"/>
  <c r="T605" i="3"/>
  <c r="T606" i="3"/>
  <c r="T607" i="3"/>
  <c r="T608" i="3"/>
  <c r="T609" i="3"/>
  <c r="T610" i="3"/>
  <c r="T611" i="3"/>
  <c r="T612" i="3"/>
  <c r="T613" i="3"/>
  <c r="T614" i="3"/>
  <c r="T615" i="3"/>
  <c r="T616" i="3"/>
  <c r="T617" i="3"/>
  <c r="T618" i="3"/>
  <c r="T619" i="3"/>
  <c r="T620" i="3"/>
  <c r="T621" i="3"/>
  <c r="T622" i="3"/>
  <c r="T623" i="3"/>
  <c r="T624" i="3"/>
  <c r="T625" i="3"/>
  <c r="T626" i="3"/>
  <c r="T627" i="3"/>
  <c r="T628" i="3"/>
  <c r="T629" i="3"/>
  <c r="T630" i="3"/>
  <c r="T631" i="3"/>
  <c r="T632" i="3"/>
  <c r="T633" i="3"/>
  <c r="T634" i="3"/>
  <c r="T635" i="3"/>
  <c r="T636" i="3"/>
  <c r="T637" i="3"/>
  <c r="T638" i="3"/>
  <c r="T639" i="3"/>
  <c r="T640" i="3"/>
  <c r="T641" i="3"/>
  <c r="T642" i="3"/>
  <c r="T643" i="3"/>
  <c r="T644" i="3"/>
  <c r="T645" i="3"/>
  <c r="T646" i="3"/>
  <c r="T647" i="3"/>
  <c r="T648" i="3"/>
  <c r="T649" i="3"/>
  <c r="T650" i="3"/>
  <c r="T651" i="3"/>
  <c r="T652" i="3"/>
  <c r="T653" i="3"/>
  <c r="T654" i="3"/>
  <c r="T655" i="3"/>
  <c r="T656" i="3"/>
  <c r="T657" i="3"/>
  <c r="T658" i="3"/>
  <c r="T659" i="3"/>
  <c r="T660" i="3"/>
  <c r="T661" i="3"/>
  <c r="T662" i="3"/>
  <c r="T663" i="3"/>
  <c r="T664" i="3"/>
  <c r="T665" i="3"/>
  <c r="T666" i="3"/>
  <c r="T667" i="3"/>
  <c r="T668" i="3"/>
  <c r="T669" i="3"/>
  <c r="T670" i="3"/>
  <c r="T671" i="3"/>
  <c r="T672" i="3"/>
  <c r="T673" i="3"/>
  <c r="T674" i="3"/>
  <c r="T675" i="3"/>
  <c r="T676" i="3"/>
  <c r="T677" i="3"/>
  <c r="T678" i="3"/>
  <c r="T679" i="3"/>
  <c r="T680" i="3"/>
  <c r="T681" i="3"/>
  <c r="T682" i="3"/>
  <c r="T683" i="3"/>
  <c r="T684" i="3"/>
  <c r="T685" i="3"/>
  <c r="T686" i="3"/>
  <c r="T687" i="3"/>
  <c r="T688" i="3"/>
  <c r="T689" i="3"/>
  <c r="T690" i="3"/>
  <c r="T691" i="3"/>
  <c r="T692" i="3"/>
  <c r="T693" i="3"/>
  <c r="T694" i="3"/>
  <c r="T695" i="3"/>
  <c r="T696" i="3"/>
  <c r="T697" i="3"/>
  <c r="T728" i="3"/>
  <c r="T729" i="3"/>
  <c r="T730" i="3"/>
  <c r="T731" i="3"/>
  <c r="T732" i="3"/>
  <c r="T733" i="3"/>
  <c r="T734" i="3"/>
  <c r="T735" i="3"/>
  <c r="T736" i="3"/>
  <c r="T737" i="3"/>
  <c r="T738" i="3"/>
  <c r="T739" i="3"/>
  <c r="T740" i="3"/>
  <c r="T741" i="3"/>
  <c r="T742" i="3"/>
  <c r="T743" i="3"/>
  <c r="T744" i="3"/>
  <c r="T745" i="3"/>
  <c r="T746" i="3"/>
  <c r="T747" i="3"/>
  <c r="T748" i="3"/>
  <c r="T749" i="3"/>
  <c r="T750" i="3"/>
  <c r="T751" i="3"/>
  <c r="T752" i="3"/>
  <c r="T753" i="3"/>
  <c r="T754" i="3"/>
  <c r="T755" i="3"/>
  <c r="T756" i="3"/>
  <c r="T757" i="3"/>
  <c r="T758" i="3"/>
  <c r="T759" i="3"/>
  <c r="T760" i="3"/>
  <c r="T761" i="3"/>
  <c r="T762" i="3"/>
  <c r="T763" i="3"/>
  <c r="T764" i="3"/>
  <c r="T765" i="3"/>
  <c r="T766" i="3"/>
  <c r="T767" i="3"/>
  <c r="T768" i="3"/>
  <c r="T769" i="3"/>
  <c r="T770" i="3"/>
  <c r="T771" i="3"/>
  <c r="T772" i="3"/>
  <c r="T773" i="3"/>
  <c r="T774" i="3"/>
  <c r="T775" i="3"/>
  <c r="T776" i="3"/>
  <c r="T777" i="3"/>
  <c r="T778" i="3"/>
  <c r="T779" i="3"/>
  <c r="T780" i="3"/>
  <c r="T781" i="3"/>
  <c r="T782" i="3"/>
  <c r="T783" i="3"/>
  <c r="T784" i="3"/>
  <c r="T785" i="3"/>
  <c r="T786" i="3"/>
  <c r="T787" i="3"/>
  <c r="T788" i="3"/>
  <c r="T789" i="3"/>
  <c r="T790" i="3"/>
  <c r="T791" i="3"/>
  <c r="T792" i="3"/>
  <c r="T793" i="3"/>
  <c r="T794" i="3"/>
  <c r="T795" i="3"/>
  <c r="T796" i="3"/>
  <c r="T797" i="3"/>
  <c r="T798" i="3"/>
  <c r="T799" i="3"/>
  <c r="T800" i="3"/>
  <c r="T807" i="3"/>
  <c r="T808" i="3"/>
  <c r="T809" i="3"/>
  <c r="T811" i="3"/>
  <c r="T812" i="3"/>
  <c r="T813" i="3"/>
  <c r="T814" i="3"/>
  <c r="T815" i="3"/>
  <c r="T816" i="3"/>
  <c r="T817" i="3"/>
  <c r="T818" i="3"/>
  <c r="T819" i="3"/>
  <c r="T820" i="3"/>
  <c r="T821" i="3"/>
  <c r="T822" i="3"/>
  <c r="T823" i="3"/>
  <c r="T824" i="3"/>
  <c r="T825" i="3"/>
  <c r="T826" i="3"/>
  <c r="T827" i="3"/>
  <c r="T828" i="3"/>
  <c r="T829" i="3"/>
  <c r="T830" i="3"/>
  <c r="T831" i="3"/>
  <c r="T832" i="3"/>
  <c r="T833" i="3"/>
  <c r="T834" i="3"/>
  <c r="T835" i="3"/>
  <c r="T836" i="3"/>
  <c r="T837" i="3"/>
  <c r="T838" i="3"/>
  <c r="T839" i="3"/>
  <c r="T840" i="3"/>
  <c r="T841" i="3"/>
  <c r="T842" i="3"/>
  <c r="T843" i="3"/>
  <c r="T844" i="3"/>
  <c r="T845" i="3"/>
  <c r="T846" i="3"/>
  <c r="T847" i="3"/>
  <c r="T848" i="3"/>
  <c r="T849" i="3"/>
  <c r="T850" i="3"/>
  <c r="T851" i="3"/>
  <c r="T852" i="3"/>
  <c r="T853" i="3"/>
  <c r="T854" i="3"/>
  <c r="T855" i="3"/>
  <c r="T856" i="3"/>
  <c r="T857" i="3"/>
  <c r="T858" i="3"/>
  <c r="T859" i="3"/>
  <c r="T860" i="3"/>
  <c r="T861" i="3"/>
  <c r="T862" i="3"/>
  <c r="T863" i="3"/>
  <c r="T864" i="3"/>
  <c r="T865" i="3"/>
  <c r="T866" i="3"/>
  <c r="T867" i="3"/>
  <c r="T868" i="3"/>
  <c r="T869" i="3"/>
  <c r="T870" i="3"/>
  <c r="T871" i="3"/>
  <c r="T872" i="3"/>
  <c r="T873" i="3"/>
  <c r="T874" i="3"/>
  <c r="T875" i="3"/>
  <c r="T876" i="3"/>
  <c r="T877" i="3"/>
  <c r="T878" i="3"/>
  <c r="T879" i="3"/>
  <c r="T880" i="3"/>
  <c r="T881" i="3"/>
  <c r="T882" i="3"/>
  <c r="T883" i="3"/>
  <c r="T884" i="3"/>
  <c r="T885" i="3"/>
  <c r="T886" i="3"/>
  <c r="T887" i="3"/>
  <c r="T888" i="3"/>
  <c r="T889" i="3"/>
  <c r="T890" i="3"/>
  <c r="T891" i="3"/>
  <c r="T892" i="3"/>
  <c r="T893" i="3"/>
  <c r="T894" i="3"/>
  <c r="T895" i="3"/>
  <c r="T896" i="3"/>
  <c r="T897" i="3"/>
  <c r="T898" i="3"/>
  <c r="T899" i="3"/>
  <c r="T900" i="3"/>
  <c r="T901" i="3"/>
  <c r="T902" i="3"/>
  <c r="T903" i="3"/>
  <c r="T904" i="3"/>
  <c r="T905" i="3"/>
  <c r="T906" i="3"/>
  <c r="T907" i="3"/>
  <c r="T908" i="3"/>
  <c r="T909" i="3"/>
  <c r="T910" i="3"/>
  <c r="T911" i="3"/>
  <c r="T912" i="3"/>
  <c r="T913" i="3"/>
  <c r="T914" i="3"/>
  <c r="T915" i="3"/>
  <c r="T916" i="3"/>
  <c r="T917" i="3"/>
  <c r="T918" i="3"/>
  <c r="T919" i="3"/>
  <c r="T920" i="3"/>
  <c r="T921" i="3"/>
  <c r="T922" i="3"/>
  <c r="T923" i="3"/>
  <c r="T924" i="3"/>
  <c r="T925" i="3"/>
  <c r="T926" i="3"/>
  <c r="T927" i="3"/>
  <c r="T928" i="3"/>
  <c r="T929" i="3"/>
  <c r="T930" i="3"/>
  <c r="T931" i="3"/>
  <c r="T932" i="3"/>
  <c r="T933" i="3"/>
  <c r="T934" i="3"/>
  <c r="T935" i="3"/>
  <c r="T936" i="3"/>
  <c r="T937" i="3"/>
  <c r="T938" i="3"/>
  <c r="T939" i="3"/>
  <c r="T940" i="3"/>
  <c r="T941" i="3"/>
  <c r="T942" i="3"/>
  <c r="T943" i="3"/>
  <c r="T944" i="3"/>
  <c r="T945" i="3"/>
  <c r="T946" i="3"/>
  <c r="T947" i="3"/>
  <c r="T948" i="3"/>
  <c r="T949" i="3"/>
  <c r="T950" i="3"/>
  <c r="T951" i="3"/>
  <c r="T952" i="3"/>
  <c r="T953" i="3"/>
  <c r="T954" i="3"/>
  <c r="T955" i="3"/>
  <c r="T956" i="3"/>
  <c r="T957" i="3"/>
  <c r="T958" i="3"/>
  <c r="T959" i="3"/>
  <c r="T960" i="3"/>
  <c r="T961" i="3"/>
  <c r="T962" i="3"/>
  <c r="T963" i="3"/>
  <c r="T964" i="3"/>
  <c r="T965" i="3"/>
  <c r="T966" i="3"/>
  <c r="T967" i="3"/>
  <c r="T968" i="3"/>
  <c r="T969" i="3"/>
  <c r="T970" i="3"/>
  <c r="T971" i="3"/>
  <c r="T972" i="3"/>
  <c r="T973" i="3"/>
  <c r="T974" i="3"/>
  <c r="T975" i="3"/>
  <c r="T976" i="3"/>
  <c r="T977" i="3"/>
  <c r="T978" i="3"/>
  <c r="T979" i="3"/>
  <c r="T980" i="3"/>
  <c r="T981" i="3"/>
  <c r="T982" i="3"/>
  <c r="T983" i="3"/>
  <c r="T984" i="3"/>
  <c r="T985" i="3"/>
  <c r="T986" i="3"/>
  <c r="T987" i="3"/>
  <c r="T988" i="3"/>
  <c r="T989" i="3"/>
  <c r="T990" i="3"/>
  <c r="T991" i="3"/>
  <c r="T992" i="3"/>
  <c r="T993" i="3"/>
  <c r="T994" i="3"/>
  <c r="T995" i="3"/>
  <c r="T996" i="3"/>
  <c r="T997" i="3"/>
  <c r="T998" i="3"/>
  <c r="T999" i="3"/>
  <c r="T1000" i="3"/>
  <c r="T1001" i="3"/>
  <c r="T1002" i="3"/>
  <c r="T1003" i="3"/>
  <c r="T1004" i="3"/>
  <c r="T1005" i="3"/>
  <c r="T1006" i="3"/>
  <c r="T1007" i="3"/>
  <c r="T1008" i="3"/>
  <c r="T1009" i="3"/>
  <c r="T1010" i="3"/>
  <c r="T1011" i="3"/>
  <c r="T1012" i="3"/>
  <c r="T1013" i="3"/>
  <c r="T1014" i="3"/>
  <c r="T1015" i="3"/>
  <c r="T1016" i="3"/>
  <c r="T1017" i="3"/>
  <c r="T1018" i="3"/>
  <c r="T1019" i="3"/>
  <c r="T1020" i="3"/>
  <c r="T1021" i="3"/>
  <c r="T1022" i="3"/>
  <c r="T1023" i="3"/>
  <c r="T1024" i="3"/>
  <c r="T1025" i="3"/>
  <c r="T1026" i="3"/>
  <c r="T1027" i="3"/>
  <c r="T1028" i="3"/>
  <c r="T1029" i="3"/>
  <c r="T1030" i="3"/>
  <c r="T1031" i="3"/>
  <c r="T1032" i="3"/>
  <c r="T1033" i="3"/>
  <c r="T1034" i="3"/>
  <c r="T1035" i="3"/>
  <c r="T1036" i="3"/>
  <c r="T1037" i="3"/>
  <c r="T1038" i="3"/>
  <c r="T1039" i="3"/>
  <c r="T1040" i="3"/>
  <c r="T1041" i="3"/>
  <c r="T1042" i="3"/>
  <c r="T1043" i="3"/>
  <c r="T1044" i="3"/>
  <c r="T1045" i="3"/>
  <c r="T1046" i="3"/>
  <c r="T1047" i="3"/>
  <c r="T1048" i="3"/>
  <c r="T1049" i="3"/>
  <c r="T1050" i="3"/>
  <c r="T1051" i="3"/>
  <c r="T1052" i="3"/>
  <c r="T1053" i="3"/>
  <c r="T1054" i="3"/>
  <c r="T1055" i="3"/>
  <c r="T1056" i="3"/>
  <c r="T1057" i="3"/>
  <c r="T1058" i="3"/>
  <c r="T1059" i="3"/>
  <c r="T1060" i="3"/>
  <c r="T1061" i="3"/>
  <c r="T1062" i="3"/>
  <c r="T1063" i="3"/>
  <c r="T1064" i="3"/>
  <c r="T1065" i="3"/>
  <c r="T1066" i="3"/>
  <c r="T1067" i="3"/>
  <c r="T1068" i="3"/>
  <c r="T1069" i="3"/>
  <c r="T1070" i="3"/>
  <c r="T1071" i="3"/>
  <c r="T1072" i="3"/>
  <c r="T1073" i="3"/>
  <c r="T1074" i="3"/>
  <c r="T1075" i="3"/>
  <c r="T1076" i="3"/>
  <c r="T1077" i="3"/>
  <c r="T1078" i="3"/>
  <c r="T1079" i="3"/>
  <c r="T1080" i="3"/>
  <c r="T1081" i="3"/>
  <c r="T1082" i="3"/>
  <c r="T1083" i="3"/>
  <c r="T1084" i="3"/>
  <c r="T1085" i="3"/>
  <c r="T1086" i="3"/>
  <c r="T1087" i="3"/>
  <c r="T1088" i="3"/>
  <c r="T1089" i="3"/>
  <c r="T1090" i="3"/>
  <c r="T1091" i="3"/>
  <c r="T1092" i="3"/>
  <c r="T1093" i="3"/>
  <c r="T1107" i="3"/>
  <c r="T1108" i="3"/>
  <c r="T1109" i="3"/>
  <c r="T1110" i="3"/>
  <c r="T1111" i="3"/>
  <c r="T1112" i="3"/>
  <c r="T1113" i="3"/>
  <c r="T1114" i="3"/>
  <c r="T1115" i="3"/>
  <c r="T1116" i="3"/>
  <c r="T1117" i="3"/>
  <c r="T1118" i="3"/>
  <c r="T1122" i="3"/>
  <c r="T1159" i="3"/>
  <c r="T1160" i="3"/>
  <c r="T1161" i="3"/>
  <c r="T1162" i="3"/>
  <c r="T1163" i="3"/>
  <c r="T1193" i="3"/>
  <c r="T1194" i="3"/>
  <c r="T1195" i="3"/>
  <c r="T1196" i="3"/>
  <c r="T1197" i="3"/>
  <c r="T1198" i="3"/>
  <c r="T1199" i="3"/>
  <c r="T1200" i="3"/>
  <c r="T1201" i="3"/>
  <c r="T1202" i="3"/>
  <c r="T1203" i="3"/>
  <c r="T1204" i="3"/>
  <c r="T1205" i="3"/>
  <c r="T1206" i="3"/>
  <c r="T1207" i="3"/>
  <c r="T1208" i="3"/>
  <c r="T1209" i="3"/>
  <c r="T1210" i="3"/>
  <c r="T1211" i="3"/>
  <c r="T1212" i="3"/>
  <c r="T1213" i="3"/>
  <c r="T1214" i="3"/>
  <c r="T1215" i="3"/>
  <c r="T1216" i="3"/>
  <c r="T1217" i="3"/>
  <c r="T1218" i="3"/>
  <c r="T1219" i="3"/>
  <c r="T1220" i="3"/>
  <c r="T1221" i="3"/>
  <c r="T1222" i="3"/>
  <c r="T1223" i="3"/>
  <c r="T1224" i="3"/>
  <c r="T1225" i="3"/>
  <c r="T1226" i="3"/>
  <c r="T1227" i="3"/>
  <c r="T1228" i="3"/>
  <c r="T1229" i="3"/>
  <c r="T1230" i="3"/>
  <c r="T1231" i="3"/>
  <c r="T1232" i="3"/>
  <c r="T1233" i="3"/>
  <c r="T1234" i="3"/>
  <c r="T1235" i="3"/>
  <c r="T1236" i="3"/>
  <c r="T1237" i="3"/>
  <c r="T1238" i="3"/>
  <c r="T1239" i="3"/>
  <c r="T1240" i="3"/>
  <c r="T1241" i="3"/>
  <c r="T1242" i="3"/>
  <c r="T1243" i="3"/>
  <c r="T1244" i="3"/>
  <c r="T1245" i="3"/>
  <c r="T1246" i="3"/>
  <c r="T1247" i="3"/>
  <c r="T1248" i="3"/>
  <c r="T1249" i="3"/>
  <c r="T1250" i="3"/>
  <c r="T1251" i="3"/>
  <c r="T1252" i="3"/>
  <c r="T1253" i="3"/>
  <c r="T1254" i="3"/>
  <c r="T1255" i="3"/>
  <c r="T1256" i="3"/>
  <c r="T1257" i="3"/>
  <c r="T1258" i="3"/>
  <c r="T1259" i="3"/>
  <c r="T1260" i="3"/>
  <c r="T1261" i="3"/>
  <c r="T1262" i="3"/>
  <c r="T1263" i="3"/>
  <c r="T1264" i="3"/>
  <c r="T1265" i="3"/>
  <c r="T1266" i="3"/>
  <c r="T1267" i="3"/>
  <c r="T1268" i="3"/>
  <c r="T1269" i="3"/>
  <c r="T1270" i="3"/>
  <c r="T1271" i="3"/>
  <c r="T1272" i="3"/>
  <c r="T1273" i="3"/>
  <c r="T1274" i="3"/>
  <c r="T1275" i="3"/>
  <c r="T1276" i="3"/>
  <c r="T1277" i="3"/>
  <c r="T1278" i="3"/>
  <c r="T1279" i="3"/>
  <c r="T1280" i="3"/>
  <c r="T1281" i="3"/>
  <c r="T1282" i="3"/>
  <c r="T1283" i="3"/>
  <c r="T1284" i="3"/>
  <c r="T1285" i="3"/>
  <c r="T1286" i="3"/>
  <c r="T1287" i="3"/>
  <c r="T1288" i="3"/>
  <c r="T1289" i="3"/>
  <c r="T1290" i="3"/>
  <c r="T1291" i="3"/>
  <c r="T1292" i="3"/>
  <c r="T1293" i="3"/>
  <c r="T1294" i="3"/>
  <c r="T1295" i="3"/>
  <c r="T1296" i="3"/>
  <c r="T1297" i="3"/>
  <c r="T1298" i="3"/>
  <c r="T1299" i="3"/>
  <c r="T1300" i="3"/>
  <c r="T1301" i="3"/>
  <c r="T1302" i="3"/>
  <c r="T1303" i="3"/>
  <c r="T1304" i="3"/>
  <c r="T1305" i="3"/>
  <c r="T1306" i="3"/>
  <c r="T1307" i="3"/>
  <c r="T1308" i="3"/>
  <c r="T1309" i="3"/>
  <c r="T1310" i="3"/>
  <c r="T1311" i="3"/>
  <c r="T1312" i="3"/>
  <c r="T1313" i="3"/>
  <c r="T1314" i="3"/>
  <c r="T1315" i="3"/>
  <c r="T1316" i="3"/>
  <c r="T1317" i="3"/>
  <c r="T1318" i="3"/>
  <c r="T1319" i="3"/>
  <c r="T1320" i="3"/>
  <c r="T1321" i="3"/>
  <c r="T1322" i="3"/>
  <c r="T1323" i="3"/>
  <c r="T1324" i="3"/>
  <c r="T1325" i="3"/>
  <c r="T1326" i="3"/>
  <c r="T1327" i="3"/>
  <c r="T1328" i="3"/>
  <c r="T1329" i="3"/>
  <c r="T1330" i="3"/>
  <c r="T1331" i="3"/>
  <c r="T1332" i="3"/>
  <c r="T1333" i="3"/>
  <c r="T1334" i="3"/>
  <c r="T1335" i="3"/>
  <c r="T1336" i="3"/>
  <c r="T1337" i="3"/>
  <c r="T1338" i="3"/>
  <c r="T1339" i="3"/>
  <c r="T1340" i="3"/>
  <c r="T1341" i="3"/>
  <c r="T1342" i="3"/>
  <c r="T1343" i="3"/>
  <c r="T1344" i="3"/>
  <c r="T1345" i="3"/>
  <c r="T1346" i="3"/>
  <c r="T1347" i="3"/>
  <c r="T1348" i="3"/>
  <c r="T1349" i="3"/>
  <c r="T1350" i="3"/>
  <c r="T1351" i="3"/>
  <c r="T1352" i="3"/>
  <c r="T1353" i="3"/>
  <c r="T1354" i="3"/>
  <c r="T1355" i="3"/>
  <c r="T1356" i="3"/>
  <c r="T1357" i="3"/>
  <c r="T1358" i="3"/>
  <c r="T1359" i="3"/>
  <c r="T1360" i="3"/>
  <c r="T1361" i="3"/>
  <c r="T1362" i="3"/>
  <c r="T1363" i="3"/>
  <c r="T1364" i="3"/>
  <c r="T1365" i="3"/>
  <c r="T1366" i="3"/>
  <c r="T1367" i="3"/>
  <c r="T1368" i="3"/>
  <c r="T1369" i="3"/>
  <c r="T1370" i="3"/>
  <c r="T1371" i="3"/>
  <c r="T1372" i="3"/>
  <c r="T1373" i="3"/>
  <c r="T1374" i="3"/>
  <c r="T1375" i="3"/>
  <c r="T1376" i="3"/>
  <c r="T1377" i="3"/>
  <c r="T1378" i="3"/>
  <c r="T1379" i="3"/>
  <c r="T1380" i="3"/>
  <c r="T1381" i="3"/>
  <c r="T1382" i="3"/>
  <c r="T1383" i="3"/>
  <c r="T1384" i="3"/>
  <c r="T1385" i="3"/>
  <c r="T1386" i="3"/>
  <c r="I11" i="4"/>
  <c r="I13" i="4"/>
  <c r="I15" i="4"/>
  <c r="I17" i="4"/>
  <c r="L19" i="4"/>
  <c r="L21" i="4"/>
  <c r="L23" i="4"/>
  <c r="A24" i="4"/>
  <c r="L25" i="4"/>
  <c r="L27" i="4"/>
  <c r="L29" i="4"/>
  <c r="L676" i="4"/>
  <c r="L679" i="4"/>
  <c r="L680" i="4"/>
  <c r="L683" i="4"/>
  <c r="L684" i="4"/>
  <c r="L687" i="4"/>
  <c r="L688" i="4"/>
  <c r="L691" i="4"/>
  <c r="L692" i="4"/>
  <c r="L724" i="4"/>
  <c r="L727" i="4"/>
  <c r="L728" i="4"/>
  <c r="L731" i="4"/>
  <c r="L732" i="4"/>
  <c r="L735" i="4"/>
  <c r="L736" i="4"/>
  <c r="L739" i="4"/>
  <c r="L740" i="4"/>
  <c r="L743" i="4"/>
  <c r="L744" i="4"/>
  <c r="L747" i="4"/>
  <c r="L748" i="4"/>
  <c r="L751" i="4"/>
  <c r="L752" i="4"/>
  <c r="L755" i="4"/>
  <c r="L756" i="4"/>
  <c r="L759" i="4"/>
  <c r="L760" i="4"/>
  <c r="L763" i="4"/>
  <c r="L764" i="4"/>
  <c r="L767" i="4"/>
  <c r="L768" i="4"/>
  <c r="L771" i="4"/>
  <c r="L772" i="4"/>
  <c r="L775" i="4"/>
  <c r="L776" i="4"/>
  <c r="L779" i="4"/>
  <c r="L780" i="4"/>
  <c r="L783" i="4"/>
  <c r="L784" i="4"/>
  <c r="L787" i="4"/>
  <c r="L788" i="4"/>
  <c r="L791" i="4"/>
  <c r="L792" i="4"/>
  <c r="L795" i="4"/>
  <c r="L796" i="4"/>
  <c r="L803" i="4"/>
  <c r="L804" i="4"/>
  <c r="L807" i="4"/>
  <c r="L808" i="4"/>
  <c r="L811" i="4"/>
  <c r="L812" i="4"/>
  <c r="L815" i="4"/>
  <c r="L816" i="4"/>
  <c r="L819" i="4"/>
  <c r="L820" i="4"/>
  <c r="L823" i="4"/>
  <c r="L824" i="4"/>
  <c r="L827" i="4"/>
  <c r="L828" i="4"/>
  <c r="L831" i="4"/>
  <c r="L832" i="4"/>
  <c r="L835" i="4"/>
  <c r="L836" i="4"/>
  <c r="L839" i="4"/>
  <c r="L840" i="4"/>
  <c r="L843" i="4"/>
  <c r="L844" i="4"/>
  <c r="L847" i="4"/>
  <c r="L848" i="4"/>
  <c r="L851" i="4"/>
  <c r="L852" i="4"/>
  <c r="L855" i="4"/>
  <c r="L856" i="4"/>
  <c r="L859" i="4"/>
  <c r="L860" i="4"/>
  <c r="L863" i="4"/>
  <c r="L864" i="4"/>
  <c r="L867" i="4"/>
  <c r="L868" i="4"/>
  <c r="L871" i="4"/>
  <c r="L872" i="4"/>
  <c r="L875" i="4"/>
  <c r="L876" i="4"/>
  <c r="L879" i="4"/>
  <c r="L880" i="4"/>
  <c r="L883" i="4"/>
  <c r="L884" i="4"/>
  <c r="L887" i="4"/>
  <c r="L888" i="4"/>
  <c r="L891" i="4"/>
  <c r="L892" i="4"/>
  <c r="L895" i="4"/>
  <c r="L896" i="4"/>
  <c r="L899" i="4"/>
  <c r="L900" i="4"/>
  <c r="L903" i="4"/>
  <c r="L904" i="4"/>
  <c r="L907" i="4"/>
  <c r="L908" i="4"/>
  <c r="L911" i="4"/>
  <c r="L912" i="4"/>
  <c r="L915" i="4"/>
  <c r="L916" i="4"/>
  <c r="L919" i="4"/>
  <c r="L920" i="4"/>
  <c r="L923" i="4"/>
  <c r="L924" i="4"/>
  <c r="L927" i="4"/>
  <c r="L928" i="4"/>
  <c r="L931" i="4"/>
  <c r="L932" i="4"/>
  <c r="L935" i="4"/>
  <c r="L936" i="4"/>
  <c r="L939" i="4"/>
  <c r="L940" i="4"/>
  <c r="L943" i="4"/>
  <c r="L944" i="4"/>
  <c r="L947" i="4"/>
  <c r="L948" i="4"/>
  <c r="L951" i="4"/>
  <c r="L952" i="4"/>
  <c r="L955" i="4"/>
  <c r="L956" i="4"/>
  <c r="L959" i="4"/>
  <c r="L960" i="4"/>
  <c r="L963" i="4"/>
  <c r="L964" i="4"/>
  <c r="L967" i="4"/>
  <c r="L968" i="4"/>
  <c r="L971" i="4"/>
  <c r="L972" i="4"/>
  <c r="L975" i="4"/>
  <c r="L976" i="4"/>
  <c r="L979" i="4"/>
  <c r="L980" i="4"/>
  <c r="L983" i="4"/>
  <c r="L984" i="4"/>
  <c r="L987" i="4"/>
  <c r="L988" i="4"/>
  <c r="L991" i="4"/>
  <c r="L992" i="4"/>
  <c r="L995" i="4"/>
  <c r="L996" i="4"/>
  <c r="L999" i="4"/>
  <c r="L1000" i="4"/>
  <c r="L1003" i="4"/>
  <c r="L1004" i="4"/>
  <c r="L1007" i="4"/>
  <c r="L1008" i="4"/>
  <c r="L1011" i="4"/>
  <c r="L1012" i="4"/>
  <c r="L1015" i="4"/>
  <c r="L1016" i="4"/>
  <c r="L1019" i="4"/>
  <c r="L1020" i="4"/>
  <c r="L1023" i="4"/>
  <c r="L1024" i="4"/>
  <c r="L1027" i="4"/>
  <c r="L1028" i="4"/>
  <c r="L1031" i="4"/>
  <c r="L1032" i="4"/>
  <c r="L1035" i="4"/>
  <c r="L1036" i="4"/>
  <c r="L1039" i="4"/>
  <c r="L1040" i="4"/>
  <c r="L1043" i="4"/>
  <c r="L1044" i="4"/>
  <c r="L1047" i="4"/>
  <c r="L1048" i="4"/>
  <c r="L1051" i="4"/>
  <c r="L1052" i="4"/>
  <c r="L1055" i="4"/>
  <c r="L1056" i="4"/>
  <c r="L1059" i="4"/>
  <c r="L1060" i="4"/>
  <c r="L1063" i="4"/>
  <c r="L1064" i="4"/>
  <c r="L1067" i="4"/>
  <c r="L1068" i="4"/>
  <c r="L1071" i="4"/>
  <c r="L1072" i="4"/>
  <c r="L1075" i="4"/>
  <c r="L1076" i="4"/>
  <c r="L1079" i="4"/>
  <c r="L1080" i="4"/>
  <c r="L1083" i="4"/>
  <c r="L1084" i="4"/>
  <c r="L1087" i="4"/>
  <c r="L1088" i="4"/>
  <c r="L1103" i="4"/>
  <c r="L1104" i="4"/>
  <c r="L1107" i="4"/>
  <c r="L1108" i="4"/>
  <c r="L1111" i="4"/>
  <c r="L1112" i="4"/>
  <c r="L1155" i="4"/>
  <c r="L1156" i="4"/>
  <c r="L1159" i="4"/>
  <c r="L1191" i="4"/>
  <c r="L1192" i="4"/>
  <c r="L1195" i="4"/>
  <c r="L1196" i="4"/>
  <c r="L1199" i="4"/>
  <c r="L1200" i="4"/>
  <c r="L1203" i="4"/>
  <c r="L1204" i="4"/>
  <c r="L1207" i="4"/>
  <c r="L1208" i="4"/>
  <c r="L1211" i="4"/>
  <c r="L1212" i="4"/>
  <c r="L1215" i="4"/>
  <c r="L1216" i="4"/>
  <c r="L1219" i="4"/>
  <c r="L1220" i="4"/>
  <c r="L1223" i="4"/>
  <c r="L1224" i="4"/>
  <c r="L1227" i="4"/>
  <c r="L1228" i="4"/>
  <c r="L1231" i="4"/>
  <c r="L1232" i="4"/>
  <c r="L1235" i="4"/>
  <c r="L1236" i="4"/>
  <c r="L1239" i="4"/>
  <c r="L1240" i="4"/>
  <c r="L1243" i="4"/>
  <c r="L1244" i="4"/>
  <c r="L1247" i="4"/>
  <c r="L1248" i="4"/>
  <c r="L1251" i="4"/>
  <c r="L1252" i="4"/>
  <c r="L1255" i="4"/>
  <c r="L1256" i="4"/>
  <c r="L1259" i="4"/>
  <c r="L1260" i="4"/>
  <c r="L1263" i="4"/>
  <c r="L1264" i="4"/>
  <c r="L1267" i="4"/>
  <c r="L1268" i="4"/>
  <c r="L1271" i="4"/>
  <c r="L1272" i="4"/>
  <c r="L1275" i="4"/>
  <c r="L1276" i="4"/>
  <c r="L1279" i="4"/>
  <c r="L1280" i="4"/>
  <c r="L1283" i="4"/>
  <c r="L1284" i="4"/>
  <c r="L1287" i="4"/>
  <c r="L1288" i="4"/>
  <c r="L1291" i="4"/>
  <c r="L1292" i="4"/>
  <c r="L1295" i="4"/>
  <c r="L1296" i="4"/>
  <c r="L1299" i="4"/>
  <c r="L1300" i="4"/>
  <c r="L1303" i="4"/>
  <c r="L1304" i="4"/>
  <c r="L1307" i="4"/>
  <c r="L1308" i="4"/>
  <c r="L1311" i="4"/>
  <c r="L1312" i="4"/>
  <c r="L1315" i="4"/>
  <c r="L1316" i="4"/>
  <c r="L1319" i="4"/>
  <c r="L1320" i="4"/>
  <c r="L1323" i="4"/>
  <c r="L1324" i="4"/>
  <c r="L1327" i="4"/>
  <c r="L1328" i="4"/>
  <c r="L1331" i="4"/>
  <c r="L1332" i="4"/>
  <c r="L1335" i="4"/>
  <c r="L1336" i="4"/>
  <c r="L1339" i="4"/>
  <c r="L1340" i="4"/>
  <c r="L1343" i="4"/>
  <c r="L1344" i="4"/>
  <c r="L1347" i="4"/>
  <c r="L1348" i="4"/>
  <c r="L1351" i="4"/>
  <c r="L1352" i="4"/>
  <c r="L1355" i="4"/>
  <c r="L1356" i="4"/>
  <c r="L1359" i="4"/>
  <c r="L1360" i="4"/>
  <c r="L1363" i="4"/>
  <c r="L1364" i="4"/>
  <c r="L1367" i="4"/>
  <c r="L1368" i="4"/>
  <c r="L1371" i="4"/>
  <c r="L1372" i="4"/>
  <c r="L1375" i="4"/>
  <c r="L1376" i="4"/>
  <c r="L1379" i="4"/>
  <c r="L1380" i="4"/>
  <c r="L1383" i="4"/>
  <c r="L1384" i="4"/>
  <c r="L1387" i="4"/>
  <c r="L1388" i="4"/>
  <c r="L1391" i="4"/>
  <c r="L1392" i="4"/>
  <c r="L1395" i="4"/>
  <c r="L1396" i="4"/>
  <c r="L1399" i="4"/>
  <c r="L1400" i="4"/>
  <c r="L1403" i="4"/>
  <c r="L1404" i="4"/>
  <c r="L1407" i="4"/>
  <c r="L1408" i="4"/>
  <c r="L1411" i="4"/>
  <c r="L1412" i="4"/>
  <c r="L1415" i="4"/>
  <c r="L1416" i="4"/>
  <c r="L1419" i="4"/>
  <c r="L1420" i="4"/>
  <c r="L1423" i="4"/>
  <c r="L1424" i="4"/>
  <c r="L1427" i="4"/>
  <c r="L1428" i="4"/>
  <c r="L1431" i="4"/>
  <c r="L1432" i="4"/>
  <c r="L1435" i="4"/>
  <c r="L1436" i="4"/>
  <c r="L1439" i="4"/>
  <c r="L1440" i="4"/>
  <c r="L1443" i="4"/>
  <c r="L1444" i="4"/>
  <c r="L1447" i="4"/>
  <c r="L1448" i="4"/>
  <c r="L1451" i="4"/>
  <c r="L1452" i="4"/>
  <c r="L1455" i="4"/>
  <c r="L1456" i="4"/>
  <c r="L1459" i="4"/>
  <c r="L1460" i="4"/>
  <c r="L1463" i="4"/>
  <c r="L1464" i="4"/>
  <c r="L1467" i="4"/>
  <c r="L1468" i="4"/>
  <c r="M23" i="1"/>
  <c r="O23" i="1"/>
  <c r="B47" i="3"/>
  <c r="J8" i="4"/>
  <c r="U8" i="4"/>
  <c r="W8" i="4"/>
  <c r="L9" i="4"/>
  <c r="B1400" i="4"/>
  <c r="P1392" i="3"/>
  <c r="B1402" i="4"/>
  <c r="P1394" i="3"/>
  <c r="A23" i="4"/>
  <c r="B1404" i="4"/>
  <c r="P1396" i="3"/>
  <c r="B1406" i="4"/>
  <c r="P1398" i="3"/>
  <c r="B1396" i="4"/>
  <c r="P1388" i="3"/>
  <c r="B1398" i="4"/>
  <c r="P1390" i="3"/>
  <c r="I356" i="4"/>
  <c r="I358" i="4"/>
  <c r="I360" i="4"/>
  <c r="L362" i="4"/>
  <c r="L364" i="4"/>
  <c r="L366" i="4"/>
  <c r="I372" i="4"/>
  <c r="I374" i="4"/>
  <c r="I376" i="4"/>
  <c r="I378" i="4"/>
  <c r="I380" i="4"/>
  <c r="I382" i="4"/>
  <c r="I384" i="4"/>
  <c r="I386" i="4"/>
  <c r="I388" i="4"/>
  <c r="I390" i="4"/>
  <c r="L394" i="4"/>
  <c r="L396" i="4"/>
  <c r="L398" i="4"/>
  <c r="L400" i="4"/>
  <c r="L402" i="4"/>
  <c r="I404" i="4"/>
  <c r="I406" i="4"/>
  <c r="I408" i="4"/>
  <c r="I410" i="4"/>
  <c r="I412" i="4"/>
  <c r="I414" i="4"/>
  <c r="I416" i="4"/>
  <c r="I418" i="4"/>
  <c r="I420" i="4"/>
  <c r="I422" i="4"/>
  <c r="L424" i="4"/>
  <c r="L426" i="4"/>
  <c r="L430" i="4"/>
  <c r="I432" i="4"/>
  <c r="I434" i="4"/>
  <c r="I436" i="4"/>
  <c r="I438" i="4"/>
  <c r="I440" i="4"/>
  <c r="I442" i="4"/>
  <c r="L444" i="4"/>
  <c r="L446" i="4"/>
  <c r="L448" i="4"/>
  <c r="L450" i="4"/>
  <c r="L452" i="4"/>
  <c r="L454" i="4"/>
  <c r="L456" i="4"/>
  <c r="L458" i="4"/>
  <c r="L460" i="4"/>
  <c r="L462" i="4"/>
  <c r="L464" i="4"/>
  <c r="L466" i="4"/>
  <c r="L468" i="4"/>
  <c r="L470" i="4"/>
  <c r="L472" i="4"/>
  <c r="L474" i="4"/>
  <c r="L476" i="4"/>
  <c r="L478" i="4"/>
  <c r="L480" i="4"/>
  <c r="L482" i="4"/>
  <c r="L484" i="4"/>
  <c r="L486" i="4"/>
  <c r="L488" i="4"/>
  <c r="L490" i="4"/>
  <c r="L492" i="4"/>
  <c r="L494" i="4"/>
  <c r="L496" i="4"/>
  <c r="L498" i="4"/>
  <c r="L500" i="4"/>
  <c r="L502" i="4"/>
  <c r="L504" i="4"/>
  <c r="L506" i="4"/>
  <c r="L508" i="4"/>
  <c r="L510" i="4"/>
  <c r="L512" i="4"/>
  <c r="L514" i="4"/>
  <c r="L516" i="4"/>
  <c r="L518" i="4"/>
  <c r="L520" i="4"/>
  <c r="L522" i="4"/>
  <c r="L524" i="4"/>
  <c r="L526" i="4"/>
  <c r="L528" i="4"/>
  <c r="L530" i="4"/>
  <c r="L532" i="4"/>
  <c r="L534" i="4"/>
  <c r="L536" i="4"/>
  <c r="L538" i="4"/>
  <c r="L540" i="4"/>
  <c r="L542" i="4"/>
  <c r="L544" i="4"/>
  <c r="L546" i="4"/>
  <c r="L548" i="4"/>
  <c r="L550" i="4"/>
  <c r="L552" i="4"/>
  <c r="L554" i="4"/>
  <c r="L556" i="4"/>
  <c r="L558" i="4"/>
  <c r="L560" i="4"/>
  <c r="L562" i="4"/>
  <c r="L564" i="4"/>
  <c r="L566" i="4"/>
  <c r="L568" i="4"/>
  <c r="L570" i="4"/>
  <c r="L572" i="4"/>
  <c r="L574" i="4"/>
  <c r="L576" i="4"/>
  <c r="L578" i="4"/>
  <c r="L580" i="4"/>
  <c r="L582" i="4"/>
  <c r="L584" i="4"/>
  <c r="L586" i="4"/>
  <c r="L588" i="4"/>
  <c r="L590" i="4"/>
  <c r="L592" i="4"/>
  <c r="L594" i="4"/>
  <c r="I596" i="4"/>
  <c r="I598" i="4"/>
  <c r="I600" i="4"/>
  <c r="I602" i="4"/>
  <c r="I604" i="4"/>
  <c r="I606" i="4"/>
  <c r="I608" i="4"/>
  <c r="I610" i="4"/>
  <c r="I612" i="4"/>
  <c r="I614" i="4"/>
  <c r="I616" i="4"/>
  <c r="L618" i="4"/>
  <c r="L620" i="4"/>
  <c r="L622" i="4"/>
  <c r="L624" i="4"/>
  <c r="I626" i="4"/>
  <c r="I628" i="4"/>
  <c r="I630" i="4"/>
  <c r="I632" i="4"/>
  <c r="I634" i="4"/>
  <c r="I636" i="4"/>
  <c r="I638" i="4"/>
  <c r="I640" i="4"/>
  <c r="I642" i="4"/>
  <c r="I644" i="4"/>
  <c r="L646" i="4"/>
  <c r="L648" i="4"/>
  <c r="L650" i="4"/>
  <c r="L652" i="4"/>
  <c r="I654" i="4"/>
  <c r="I656" i="4"/>
  <c r="I658" i="4"/>
  <c r="I660" i="4"/>
  <c r="I662" i="4"/>
  <c r="I664" i="4"/>
  <c r="I666" i="4"/>
  <c r="I668" i="4"/>
  <c r="I670" i="4"/>
  <c r="I672" i="4"/>
  <c r="I674" i="4"/>
  <c r="L677" i="4"/>
  <c r="L678" i="4"/>
  <c r="L681" i="4"/>
  <c r="L682" i="4"/>
  <c r="L685" i="4"/>
  <c r="L686" i="4"/>
  <c r="L689" i="4"/>
  <c r="L690" i="4"/>
  <c r="L693" i="4"/>
  <c r="L725" i="4"/>
  <c r="L726" i="4"/>
  <c r="L729" i="4"/>
  <c r="L730" i="4"/>
  <c r="L733" i="4"/>
  <c r="L734" i="4"/>
  <c r="L737" i="4"/>
  <c r="L738" i="4"/>
  <c r="L741" i="4"/>
  <c r="L742" i="4"/>
  <c r="L745" i="4"/>
  <c r="L746" i="4"/>
  <c r="L749" i="4"/>
  <c r="L750" i="4"/>
  <c r="L753" i="4"/>
  <c r="L754" i="4"/>
  <c r="L757" i="4"/>
  <c r="L758" i="4"/>
  <c r="L761" i="4"/>
  <c r="L762" i="4"/>
  <c r="L765" i="4"/>
  <c r="L766" i="4"/>
  <c r="L769" i="4"/>
  <c r="L770" i="4"/>
  <c r="L773" i="4"/>
  <c r="L774" i="4"/>
  <c r="L777" i="4"/>
  <c r="L778" i="4"/>
  <c r="L781" i="4"/>
  <c r="L782" i="4"/>
  <c r="L785" i="4"/>
  <c r="L786" i="4"/>
  <c r="L789" i="4"/>
  <c r="L790" i="4"/>
  <c r="L793" i="4"/>
  <c r="L794" i="4"/>
  <c r="L805" i="4"/>
  <c r="L809" i="4"/>
  <c r="L810" i="4"/>
  <c r="L813" i="4"/>
  <c r="L814" i="4"/>
  <c r="L817" i="4"/>
  <c r="L818" i="4"/>
  <c r="L821" i="4"/>
  <c r="L822" i="4"/>
  <c r="L825" i="4"/>
  <c r="L826" i="4"/>
  <c r="L829" i="4"/>
  <c r="L830" i="4"/>
  <c r="L833" i="4"/>
  <c r="L834" i="4"/>
  <c r="L837" i="4"/>
  <c r="L838" i="4"/>
  <c r="L841" i="4"/>
  <c r="L842" i="4"/>
  <c r="L845" i="4"/>
  <c r="L846" i="4"/>
  <c r="L849" i="4"/>
  <c r="L850" i="4"/>
  <c r="L853" i="4"/>
  <c r="L854" i="4"/>
  <c r="L857" i="4"/>
  <c r="L858" i="4"/>
  <c r="L861" i="4"/>
  <c r="L862" i="4"/>
  <c r="L865" i="4"/>
  <c r="L866" i="4"/>
  <c r="L869" i="4"/>
  <c r="L870" i="4"/>
  <c r="L873" i="4"/>
  <c r="L874" i="4"/>
  <c r="L877" i="4"/>
  <c r="L878" i="4"/>
  <c r="L881" i="4"/>
  <c r="L882" i="4"/>
  <c r="L885" i="4"/>
  <c r="L886" i="4"/>
  <c r="L889" i="4"/>
  <c r="L890" i="4"/>
  <c r="L893" i="4"/>
  <c r="L894" i="4"/>
  <c r="L897" i="4"/>
  <c r="L898" i="4"/>
  <c r="L901" i="4"/>
  <c r="L902" i="4"/>
  <c r="L905" i="4"/>
  <c r="L906" i="4"/>
  <c r="L909" i="4"/>
  <c r="L910" i="4"/>
  <c r="L913" i="4"/>
  <c r="L914" i="4"/>
  <c r="L917" i="4"/>
  <c r="L918" i="4"/>
  <c r="L921" i="4"/>
  <c r="L922" i="4"/>
  <c r="L925" i="4"/>
  <c r="L926" i="4"/>
  <c r="L929" i="4"/>
  <c r="L930" i="4"/>
  <c r="L933" i="4"/>
  <c r="L934" i="4"/>
  <c r="L937" i="4"/>
  <c r="L938" i="4"/>
  <c r="L941" i="4"/>
  <c r="L942" i="4"/>
  <c r="L945" i="4"/>
  <c r="L946" i="4"/>
  <c r="L949" i="4"/>
  <c r="L950" i="4"/>
  <c r="L953" i="4"/>
  <c r="L954" i="4"/>
  <c r="L957" i="4"/>
  <c r="L958" i="4"/>
  <c r="L961" i="4"/>
  <c r="L962" i="4"/>
  <c r="L965" i="4"/>
  <c r="L966" i="4"/>
  <c r="L969" i="4"/>
  <c r="L970" i="4"/>
  <c r="L973" i="4"/>
  <c r="L974" i="4"/>
  <c r="L977" i="4"/>
  <c r="L978" i="4"/>
  <c r="L981" i="4"/>
  <c r="L982" i="4"/>
  <c r="L985" i="4"/>
  <c r="L986" i="4"/>
  <c r="L989" i="4"/>
  <c r="L990" i="4"/>
  <c r="L993" i="4"/>
  <c r="L994" i="4"/>
  <c r="L997" i="4"/>
  <c r="L998" i="4"/>
  <c r="L1001" i="4"/>
  <c r="L1002" i="4"/>
  <c r="L1005" i="4"/>
  <c r="L1006" i="4"/>
  <c r="L1009" i="4"/>
  <c r="L1010" i="4"/>
  <c r="L1013" i="4"/>
  <c r="L1014" i="4"/>
  <c r="L1017" i="4"/>
  <c r="L1018" i="4"/>
  <c r="L1021" i="4"/>
  <c r="L1022" i="4"/>
  <c r="L1025" i="4"/>
  <c r="L1026" i="4"/>
  <c r="L1029" i="4"/>
  <c r="L1030" i="4"/>
  <c r="L1033" i="4"/>
  <c r="L1034" i="4"/>
  <c r="L1037" i="4"/>
  <c r="L1038" i="4"/>
  <c r="L1041" i="4"/>
  <c r="L1042" i="4"/>
  <c r="L1045" i="4"/>
  <c r="L1046" i="4"/>
  <c r="L1049" i="4"/>
  <c r="L1050" i="4"/>
  <c r="L1053" i="4"/>
  <c r="L1054" i="4"/>
  <c r="L1057" i="4"/>
  <c r="L1058" i="4"/>
  <c r="L1061" i="4"/>
  <c r="L1062" i="4"/>
  <c r="L1065" i="4"/>
  <c r="L1066" i="4"/>
  <c r="L1069" i="4"/>
  <c r="L1070" i="4"/>
  <c r="L1073" i="4"/>
  <c r="L1074" i="4"/>
  <c r="L1077" i="4"/>
  <c r="L1078" i="4"/>
  <c r="L1081" i="4"/>
  <c r="L1082" i="4"/>
  <c r="L1085" i="4"/>
  <c r="L1086" i="4"/>
  <c r="L1089" i="4"/>
  <c r="L1105" i="4"/>
  <c r="L1106" i="4"/>
  <c r="L1109" i="4"/>
  <c r="L1110" i="4"/>
  <c r="L1113" i="4"/>
  <c r="L1114" i="4"/>
  <c r="L1118" i="4"/>
  <c r="L1157" i="4"/>
  <c r="L1158" i="4"/>
  <c r="L1189" i="4"/>
  <c r="L1190" i="4"/>
  <c r="L1193" i="4"/>
  <c r="L1194" i="4"/>
  <c r="L1197" i="4"/>
  <c r="L1198" i="4"/>
  <c r="L1201" i="4"/>
  <c r="L1202" i="4"/>
  <c r="L1205" i="4"/>
  <c r="L1206" i="4"/>
  <c r="L1209" i="4"/>
  <c r="L1210" i="4"/>
  <c r="L1213" i="4"/>
  <c r="L1214" i="4"/>
  <c r="L1217" i="4"/>
  <c r="L1218" i="4"/>
  <c r="L1221" i="4"/>
  <c r="L1222" i="4"/>
  <c r="L1225" i="4"/>
  <c r="L1226" i="4"/>
  <c r="L1229" i="4"/>
  <c r="L1230" i="4"/>
  <c r="L1233" i="4"/>
  <c r="L1234" i="4"/>
  <c r="L1237" i="4"/>
  <c r="L1238" i="4"/>
  <c r="L1241" i="4"/>
  <c r="L1242" i="4"/>
  <c r="L1245" i="4"/>
  <c r="L1246" i="4"/>
  <c r="L1249" i="4"/>
  <c r="L1250" i="4"/>
  <c r="L1253" i="4"/>
  <c r="L1254" i="4"/>
  <c r="L1257" i="4"/>
  <c r="L1258" i="4"/>
  <c r="L1261" i="4"/>
  <c r="L1262" i="4"/>
  <c r="L1265" i="4"/>
  <c r="L1266" i="4"/>
  <c r="L1269" i="4"/>
  <c r="L1270" i="4"/>
  <c r="L1273" i="4"/>
  <c r="L1274" i="4"/>
  <c r="L1277" i="4"/>
  <c r="L1278" i="4"/>
  <c r="L1281" i="4"/>
  <c r="L1282" i="4"/>
  <c r="L1285" i="4"/>
  <c r="L1286" i="4"/>
  <c r="L1289" i="4"/>
  <c r="L1290" i="4"/>
  <c r="L1293" i="4"/>
  <c r="L1294" i="4"/>
  <c r="L1297" i="4"/>
  <c r="L1298" i="4"/>
  <c r="L1301" i="4"/>
  <c r="L1302" i="4"/>
  <c r="L1305" i="4"/>
  <c r="L1306" i="4"/>
  <c r="L1309" i="4"/>
  <c r="L1310" i="4"/>
  <c r="L1313" i="4"/>
  <c r="L1314" i="4"/>
  <c r="L1317" i="4"/>
  <c r="L1318" i="4"/>
  <c r="L1321" i="4"/>
  <c r="L1322" i="4"/>
  <c r="L1325" i="4"/>
  <c r="L1326" i="4"/>
  <c r="L1329" i="4"/>
  <c r="L1330" i="4"/>
  <c r="L1333" i="4"/>
  <c r="L1334" i="4"/>
  <c r="L1337" i="4"/>
  <c r="L1338" i="4"/>
  <c r="L1341" i="4"/>
  <c r="L1342" i="4"/>
  <c r="L1345" i="4"/>
  <c r="L1346" i="4"/>
  <c r="L1349" i="4"/>
  <c r="L1350" i="4"/>
  <c r="L1353" i="4"/>
  <c r="L1354" i="4"/>
  <c r="L1357" i="4"/>
  <c r="L1358" i="4"/>
  <c r="L1361" i="4"/>
  <c r="L1362" i="4"/>
  <c r="L1365" i="4"/>
  <c r="L1366" i="4"/>
  <c r="L1369" i="4"/>
  <c r="L1370" i="4"/>
  <c r="L1373" i="4"/>
  <c r="L1374" i="4"/>
  <c r="L1377" i="4"/>
  <c r="L1378" i="4"/>
  <c r="L1381" i="4"/>
  <c r="L1382" i="4"/>
  <c r="L1385" i="4"/>
  <c r="L1386" i="4"/>
  <c r="L1389" i="4"/>
  <c r="L1390" i="4"/>
  <c r="L1393" i="4"/>
  <c r="L1394" i="4"/>
  <c r="L1397" i="4"/>
  <c r="L1398" i="4"/>
  <c r="L1401" i="4"/>
  <c r="L1402" i="4"/>
  <c r="L1405" i="4"/>
  <c r="L1406" i="4"/>
  <c r="L1409" i="4"/>
  <c r="L1410" i="4"/>
  <c r="L1413" i="4"/>
  <c r="L1414" i="4"/>
  <c r="L1417" i="4"/>
  <c r="L1418" i="4"/>
  <c r="L1421" i="4"/>
  <c r="L1422" i="4"/>
  <c r="L1425" i="4"/>
  <c r="L1426" i="4"/>
  <c r="L1429" i="4"/>
  <c r="L1430" i="4"/>
  <c r="L1433" i="4"/>
  <c r="L1434" i="4"/>
  <c r="L1437" i="4"/>
  <c r="L1438" i="4"/>
  <c r="L1441" i="4"/>
  <c r="L1442" i="4"/>
  <c r="L1445" i="4"/>
  <c r="L1446" i="4"/>
  <c r="L1449" i="4"/>
  <c r="L1450" i="4"/>
  <c r="L1453" i="4"/>
  <c r="L1454" i="4"/>
  <c r="L1457" i="4"/>
  <c r="L1458" i="4"/>
  <c r="L1461" i="4"/>
  <c r="L1462" i="4"/>
  <c r="L1465" i="4"/>
  <c r="L1469" i="4"/>
  <c r="L1489" i="4"/>
  <c r="L1494" i="4"/>
  <c r="H676" i="4"/>
  <c r="H678" i="4"/>
  <c r="H680" i="4"/>
  <c r="H682" i="4"/>
  <c r="H684" i="4"/>
  <c r="H686" i="4"/>
  <c r="H688" i="4"/>
  <c r="H690" i="4"/>
  <c r="H692" i="4"/>
  <c r="H694" i="4"/>
  <c r="K694" i="4" s="1"/>
  <c r="H696" i="4"/>
  <c r="K696" i="4" s="1"/>
  <c r="H698" i="4"/>
  <c r="K698" i="4" s="1"/>
  <c r="H700" i="4"/>
  <c r="K700" i="4" s="1"/>
  <c r="H702" i="4"/>
  <c r="K702" i="4" s="1"/>
  <c r="H704" i="4"/>
  <c r="K704" i="4" s="1"/>
  <c r="H706" i="4"/>
  <c r="K706" i="4" s="1"/>
  <c r="H708" i="4"/>
  <c r="K708" i="4" s="1"/>
  <c r="H710" i="4"/>
  <c r="K710" i="4" s="1"/>
  <c r="H712" i="4"/>
  <c r="K712" i="4" s="1"/>
  <c r="H714" i="4"/>
  <c r="K714" i="4" s="1"/>
  <c r="H716" i="4"/>
  <c r="K716" i="4" s="1"/>
  <c r="H718" i="4"/>
  <c r="K718" i="4" s="1"/>
  <c r="H720" i="4"/>
  <c r="K720" i="4" s="1"/>
  <c r="H722" i="4"/>
  <c r="K722" i="4" s="1"/>
  <c r="H724" i="4"/>
  <c r="H726" i="4"/>
  <c r="H728" i="4"/>
  <c r="H730" i="4"/>
  <c r="H732" i="4"/>
  <c r="H734" i="4"/>
  <c r="H736" i="4"/>
  <c r="H738" i="4"/>
  <c r="H740" i="4"/>
  <c r="H742" i="4"/>
  <c r="H744" i="4"/>
  <c r="H746" i="4"/>
  <c r="H748" i="4"/>
  <c r="H750" i="4"/>
  <c r="H752" i="4"/>
  <c r="H754" i="4"/>
  <c r="H756" i="4"/>
  <c r="H758" i="4"/>
  <c r="H760" i="4"/>
  <c r="H762" i="4"/>
  <c r="H764" i="4"/>
  <c r="H766" i="4"/>
  <c r="H768" i="4"/>
  <c r="H770" i="4"/>
  <c r="H772" i="4"/>
  <c r="H774" i="4"/>
  <c r="H776" i="4"/>
  <c r="H778" i="4"/>
  <c r="H780" i="4"/>
  <c r="H782" i="4"/>
  <c r="H784" i="4"/>
  <c r="H786" i="4"/>
  <c r="H788" i="4"/>
  <c r="H790" i="4"/>
  <c r="H792" i="4"/>
  <c r="H794" i="4"/>
  <c r="H796" i="4"/>
  <c r="H798" i="4"/>
  <c r="K798" i="4" s="1"/>
  <c r="H800" i="4"/>
  <c r="K800" i="4" s="1"/>
  <c r="H802" i="4"/>
  <c r="K802" i="4" s="1"/>
  <c r="H804" i="4"/>
  <c r="H806" i="4"/>
  <c r="K806" i="4" s="1"/>
  <c r="H808" i="4"/>
  <c r="H810" i="4"/>
  <c r="H812" i="4"/>
  <c r="H814" i="4"/>
  <c r="H816" i="4"/>
  <c r="H818" i="4"/>
  <c r="H820" i="4"/>
  <c r="H822" i="4"/>
  <c r="H824" i="4"/>
  <c r="H826" i="4"/>
  <c r="H828" i="4"/>
  <c r="H830" i="4"/>
  <c r="H832" i="4"/>
  <c r="H834" i="4"/>
  <c r="H836" i="4"/>
  <c r="H838" i="4"/>
  <c r="H840" i="4"/>
  <c r="H842" i="4"/>
  <c r="H844" i="4"/>
  <c r="H846" i="4"/>
  <c r="H848" i="4"/>
  <c r="H850" i="4"/>
  <c r="H852" i="4"/>
  <c r="H854" i="4"/>
  <c r="H856" i="4"/>
  <c r="H858" i="4"/>
  <c r="H860" i="4"/>
  <c r="H862" i="4"/>
  <c r="H864" i="4"/>
  <c r="H866" i="4"/>
  <c r="H868" i="4"/>
  <c r="H870" i="4"/>
  <c r="H872" i="4"/>
  <c r="H874" i="4"/>
  <c r="H876" i="4"/>
  <c r="H878" i="4"/>
  <c r="H880" i="4"/>
  <c r="H882" i="4"/>
  <c r="H884" i="4"/>
  <c r="H886" i="4"/>
  <c r="H888" i="4"/>
  <c r="H890" i="4"/>
  <c r="H892" i="4"/>
  <c r="H894" i="4"/>
  <c r="H896" i="4"/>
  <c r="H898" i="4"/>
  <c r="H900" i="4"/>
  <c r="H902" i="4"/>
  <c r="H904" i="4"/>
  <c r="H906" i="4"/>
  <c r="H908" i="4"/>
  <c r="H910" i="4"/>
  <c r="H912" i="4"/>
  <c r="H914" i="4"/>
  <c r="H916" i="4"/>
  <c r="H918" i="4"/>
  <c r="H920" i="4"/>
  <c r="H922" i="4"/>
  <c r="H924" i="4"/>
  <c r="H926" i="4"/>
  <c r="H928" i="4"/>
  <c r="H930" i="4"/>
  <c r="H932" i="4"/>
  <c r="H934" i="4"/>
  <c r="H936" i="4"/>
  <c r="H938" i="4"/>
  <c r="H940" i="4"/>
  <c r="H942" i="4"/>
  <c r="H944" i="4"/>
  <c r="H946" i="4"/>
  <c r="H948" i="4"/>
  <c r="H950" i="4"/>
  <c r="H952" i="4"/>
  <c r="H954" i="4"/>
  <c r="H956" i="4"/>
  <c r="H958" i="4"/>
  <c r="H960" i="4"/>
  <c r="H962" i="4"/>
  <c r="H964" i="4"/>
  <c r="H966" i="4"/>
  <c r="H968" i="4"/>
  <c r="H970" i="4"/>
  <c r="H972" i="4"/>
  <c r="H974" i="4"/>
  <c r="H976" i="4"/>
  <c r="H978" i="4"/>
  <c r="H980" i="4"/>
  <c r="H982" i="4"/>
  <c r="H984" i="4"/>
  <c r="H986" i="4"/>
  <c r="H988" i="4"/>
  <c r="H990" i="4"/>
  <c r="H992" i="4"/>
  <c r="H994" i="4"/>
  <c r="H996" i="4"/>
  <c r="H998" i="4"/>
  <c r="H1000" i="4"/>
  <c r="H1002" i="4"/>
  <c r="H1004" i="4"/>
  <c r="H1006" i="4"/>
  <c r="H1008" i="4"/>
  <c r="H1010" i="4"/>
  <c r="H1012" i="4"/>
  <c r="H1014" i="4"/>
  <c r="H1016" i="4"/>
  <c r="H1018" i="4"/>
  <c r="H1020" i="4"/>
  <c r="H1022" i="4"/>
  <c r="H1024" i="4"/>
  <c r="H1026" i="4"/>
  <c r="H1028" i="4"/>
  <c r="H1030" i="4"/>
  <c r="H1032" i="4"/>
  <c r="H1034" i="4"/>
  <c r="H1036" i="4"/>
  <c r="H1038" i="4"/>
  <c r="H1040" i="4"/>
  <c r="H1042" i="4"/>
  <c r="H1044" i="4"/>
  <c r="H1046" i="4"/>
  <c r="H1048" i="4"/>
  <c r="H1050" i="4"/>
  <c r="H1052" i="4"/>
  <c r="H1054" i="4"/>
  <c r="H1056" i="4"/>
  <c r="H1058" i="4"/>
  <c r="H1060" i="4"/>
  <c r="H1062" i="4"/>
  <c r="H1064" i="4"/>
  <c r="H1066" i="4"/>
  <c r="H1068" i="4"/>
  <c r="H1070" i="4"/>
  <c r="H1072" i="4"/>
  <c r="H1074" i="4"/>
  <c r="H1076" i="4"/>
  <c r="H1078" i="4"/>
  <c r="H1080" i="4"/>
  <c r="H1082" i="4"/>
  <c r="H1084" i="4"/>
  <c r="H1086" i="4"/>
  <c r="H1088" i="4"/>
  <c r="H1090" i="4"/>
  <c r="K1090" i="4" s="1"/>
  <c r="H1092" i="4"/>
  <c r="K1092" i="4" s="1"/>
  <c r="H1094" i="4"/>
  <c r="K1094" i="4" s="1"/>
  <c r="H1096" i="4"/>
  <c r="K1096" i="4" s="1"/>
  <c r="H1098" i="4"/>
  <c r="K1098" i="4" s="1"/>
  <c r="H1100" i="4"/>
  <c r="K1100" i="4" s="1"/>
  <c r="H1102" i="4"/>
  <c r="K1102" i="4" s="1"/>
  <c r="H1104" i="4"/>
  <c r="H1106" i="4"/>
  <c r="H1108" i="4"/>
  <c r="H1110" i="4"/>
  <c r="H1112" i="4"/>
  <c r="H1114" i="4"/>
  <c r="H1116" i="4"/>
  <c r="K1116" i="4" s="1"/>
  <c r="H1118" i="4"/>
  <c r="H1120" i="4"/>
  <c r="K1120" i="4" s="1"/>
  <c r="H1122" i="4"/>
  <c r="K1122" i="4" s="1"/>
  <c r="H1124" i="4"/>
  <c r="K1124" i="4" s="1"/>
  <c r="H1126" i="4"/>
  <c r="K1126" i="4" s="1"/>
  <c r="H1128" i="4"/>
  <c r="K1128" i="4" s="1"/>
  <c r="H1130" i="4"/>
  <c r="K1130" i="4" s="1"/>
  <c r="H1132" i="4"/>
  <c r="K1132" i="4" s="1"/>
  <c r="H1134" i="4"/>
  <c r="K1134" i="4" s="1"/>
  <c r="H1136" i="4"/>
  <c r="K1136" i="4" s="1"/>
  <c r="H1138" i="4"/>
  <c r="K1138" i="4" s="1"/>
  <c r="H1140" i="4"/>
  <c r="K1140" i="4" s="1"/>
  <c r="H1142" i="4"/>
  <c r="K1142" i="4" s="1"/>
  <c r="H1144" i="4"/>
  <c r="K1144" i="4" s="1"/>
  <c r="H1146" i="4"/>
  <c r="K1146" i="4" s="1"/>
  <c r="H1148" i="4"/>
  <c r="K1148" i="4" s="1"/>
  <c r="H1150" i="4"/>
  <c r="K1150" i="4" s="1"/>
  <c r="H1152" i="4"/>
  <c r="K1152" i="4" s="1"/>
  <c r="H1154" i="4"/>
  <c r="K1154" i="4" s="1"/>
  <c r="H1156" i="4"/>
  <c r="H1158" i="4"/>
  <c r="H1160" i="4"/>
  <c r="K1160" i="4" s="1"/>
  <c r="H1162" i="4"/>
  <c r="K1162" i="4" s="1"/>
  <c r="H1164" i="4"/>
  <c r="K1164" i="4" s="1"/>
  <c r="H1166" i="4"/>
  <c r="K1166" i="4" s="1"/>
  <c r="H1168" i="4"/>
  <c r="K1168" i="4" s="1"/>
  <c r="H1170" i="4"/>
  <c r="K1170" i="4" s="1"/>
  <c r="H1172" i="4"/>
  <c r="K1172" i="4" s="1"/>
  <c r="H1174" i="4"/>
  <c r="K1174" i="4" s="1"/>
  <c r="H1176" i="4"/>
  <c r="K1176" i="4" s="1"/>
  <c r="H1178" i="4"/>
  <c r="K1178" i="4" s="1"/>
  <c r="H1180" i="4"/>
  <c r="K1180" i="4" s="1"/>
  <c r="H1182" i="4"/>
  <c r="K1182" i="4" s="1"/>
  <c r="H1184" i="4"/>
  <c r="K1184" i="4" s="1"/>
  <c r="H1186" i="4"/>
  <c r="K1186" i="4" s="1"/>
  <c r="H1188" i="4"/>
  <c r="K1188" i="4" s="1"/>
  <c r="H1190" i="4"/>
  <c r="H1192" i="4"/>
  <c r="H1194" i="4"/>
  <c r="H1196" i="4"/>
  <c r="H1198" i="4"/>
  <c r="H1200" i="4"/>
  <c r="H1202" i="4"/>
  <c r="H1204" i="4"/>
  <c r="H1206" i="4"/>
  <c r="H1208" i="4"/>
  <c r="H1210" i="4"/>
  <c r="H1212" i="4"/>
  <c r="H1214" i="4"/>
  <c r="H1216" i="4"/>
  <c r="H1218" i="4"/>
  <c r="H1220" i="4"/>
  <c r="H1222" i="4"/>
  <c r="H1224" i="4"/>
  <c r="H1226" i="4"/>
  <c r="H1228" i="4"/>
  <c r="H1230" i="4"/>
  <c r="H1232" i="4"/>
  <c r="H1234" i="4"/>
  <c r="H1236" i="4"/>
  <c r="H1238" i="4"/>
  <c r="H1240" i="4"/>
  <c r="H1242" i="4"/>
  <c r="H1244" i="4"/>
  <c r="H1246" i="4"/>
  <c r="H1248" i="4"/>
  <c r="H1250" i="4"/>
  <c r="H1252" i="4"/>
  <c r="H1254" i="4"/>
  <c r="H1256" i="4"/>
  <c r="H1258" i="4"/>
  <c r="H1260" i="4"/>
  <c r="H1262" i="4"/>
  <c r="H1264" i="4"/>
  <c r="H1266" i="4"/>
  <c r="H1268" i="4"/>
  <c r="H1270" i="4"/>
  <c r="H1272" i="4"/>
  <c r="H1274" i="4"/>
  <c r="H1276" i="4"/>
  <c r="H1278" i="4"/>
  <c r="H1280" i="4"/>
  <c r="H1282" i="4"/>
  <c r="H1284" i="4"/>
  <c r="H1286" i="4"/>
  <c r="H1288" i="4"/>
  <c r="H1290" i="4"/>
  <c r="H1292" i="4"/>
  <c r="H1294" i="4"/>
  <c r="H1296" i="4"/>
  <c r="H1298" i="4"/>
  <c r="H1300" i="4"/>
  <c r="H1302" i="4"/>
  <c r="H1304" i="4"/>
  <c r="H1306" i="4"/>
  <c r="H1308" i="4"/>
  <c r="H1310" i="4"/>
  <c r="H1312" i="4"/>
  <c r="H1314" i="4"/>
  <c r="H1316" i="4"/>
  <c r="H1318" i="4"/>
  <c r="H1320" i="4"/>
  <c r="H1322" i="4"/>
  <c r="H1324" i="4"/>
  <c r="H1326" i="4"/>
  <c r="H1328" i="4"/>
  <c r="H1330" i="4"/>
  <c r="H1332" i="4"/>
  <c r="H1334" i="4"/>
  <c r="H1336" i="4"/>
  <c r="H1338" i="4"/>
  <c r="H1340" i="4"/>
  <c r="H1342" i="4"/>
  <c r="H1344" i="4"/>
  <c r="H1346" i="4"/>
  <c r="H1348" i="4"/>
  <c r="H1350" i="4"/>
  <c r="H1352" i="4"/>
  <c r="H1354" i="4"/>
  <c r="H1356" i="4"/>
  <c r="H1358" i="4"/>
  <c r="H1360" i="4"/>
  <c r="H1362" i="4"/>
  <c r="H1364" i="4"/>
  <c r="H1366" i="4"/>
  <c r="H1368" i="4"/>
  <c r="H1370" i="4"/>
  <c r="H1372" i="4"/>
  <c r="H1374" i="4"/>
  <c r="H1376" i="4"/>
  <c r="H1378" i="4"/>
  <c r="H1380" i="4"/>
  <c r="H1382" i="4"/>
  <c r="H1384" i="4"/>
  <c r="H1386" i="4"/>
  <c r="H1388" i="4"/>
  <c r="H1390" i="4"/>
  <c r="H1392" i="4"/>
  <c r="H1394" i="4"/>
  <c r="H1396" i="4"/>
  <c r="H1398" i="4"/>
  <c r="H1400" i="4"/>
  <c r="H1402" i="4"/>
  <c r="H1404" i="4"/>
  <c r="H1406" i="4"/>
  <c r="H1408" i="4"/>
  <c r="H1410" i="4"/>
  <c r="H1412" i="4"/>
  <c r="H1414" i="4"/>
  <c r="H1416" i="4"/>
  <c r="H1418" i="4"/>
  <c r="H1420" i="4"/>
  <c r="H1422" i="4"/>
  <c r="H1424" i="4"/>
  <c r="H1426" i="4"/>
  <c r="H1428" i="4"/>
  <c r="H1430" i="4"/>
  <c r="H1432" i="4"/>
  <c r="H1434" i="4"/>
  <c r="H1436" i="4"/>
  <c r="H1438" i="4"/>
  <c r="H1440" i="4"/>
  <c r="H1442" i="4"/>
  <c r="H1444" i="4"/>
  <c r="H1446" i="4"/>
  <c r="H1448" i="4"/>
  <c r="H1450" i="4"/>
  <c r="H1452" i="4"/>
  <c r="H1454" i="4"/>
  <c r="H1456" i="4"/>
  <c r="H1458" i="4"/>
  <c r="H1460" i="4"/>
  <c r="H1462" i="4"/>
  <c r="H1464" i="4"/>
  <c r="H1466" i="4"/>
  <c r="K1466" i="4" s="1"/>
  <c r="H1468" i="4"/>
  <c r="H1470" i="4"/>
  <c r="K1470" i="4" s="1"/>
  <c r="H1472" i="4"/>
  <c r="K1472" i="4" s="1"/>
  <c r="H1474" i="4"/>
  <c r="K1474" i="4" s="1"/>
  <c r="H1476" i="4"/>
  <c r="K1476" i="4" s="1"/>
  <c r="H1478" i="4"/>
  <c r="K1478" i="4" s="1"/>
  <c r="H1480" i="4"/>
  <c r="K1480" i="4" s="1"/>
  <c r="H1482" i="4"/>
  <c r="K1482" i="4" s="1"/>
  <c r="H1484" i="4"/>
  <c r="K1484" i="4" s="1"/>
  <c r="H1486" i="4"/>
  <c r="K1486" i="4" s="1"/>
  <c r="H1488" i="4"/>
  <c r="K1488" i="4" s="1"/>
  <c r="H1490" i="4"/>
  <c r="K1490" i="4" s="1"/>
  <c r="H1492" i="4"/>
  <c r="K1492" i="4" s="1"/>
  <c r="H1494" i="4"/>
  <c r="H1496" i="4"/>
  <c r="K1496" i="4" s="1"/>
  <c r="H1498" i="4"/>
  <c r="K1498" i="4" s="1"/>
  <c r="H1500" i="4"/>
  <c r="K1500" i="4" s="1"/>
  <c r="H1502" i="4"/>
  <c r="K1502" i="4" s="1"/>
  <c r="H1504" i="4"/>
  <c r="K1504" i="4" s="1"/>
  <c r="H1506" i="4"/>
  <c r="K1506" i="4" s="1"/>
  <c r="H1508" i="4"/>
  <c r="K1508" i="4" s="1"/>
  <c r="H1510" i="4"/>
  <c r="K1510" i="4" s="1"/>
  <c r="H1512" i="4"/>
  <c r="K1512" i="4" s="1"/>
  <c r="H1514" i="4"/>
  <c r="K1514" i="4" s="1"/>
  <c r="H1516" i="4"/>
  <c r="K1516" i="4" s="1"/>
  <c r="H1518" i="4"/>
  <c r="K1518" i="4" s="1"/>
  <c r="H1520" i="4"/>
  <c r="K1520" i="4" s="1"/>
  <c r="H1522" i="4"/>
  <c r="K1522" i="4" s="1"/>
  <c r="H1524" i="4"/>
  <c r="K1524" i="4" s="1"/>
  <c r="H1526" i="4"/>
  <c r="K1526" i="4" s="1"/>
  <c r="H1528" i="4"/>
  <c r="K1528" i="4" s="1"/>
  <c r="H1530" i="4"/>
  <c r="K1530" i="4" s="1"/>
  <c r="H1532" i="4"/>
  <c r="K1532" i="4" s="1"/>
  <c r="C8" i="5"/>
  <c r="L1660" i="4"/>
  <c r="L1662" i="4"/>
  <c r="L1664" i="4"/>
  <c r="L1666" i="4"/>
  <c r="L1668" i="4"/>
  <c r="L1670" i="4"/>
  <c r="L1672" i="4"/>
  <c r="L1674" i="4"/>
  <c r="L1676" i="4"/>
  <c r="L1680" i="4"/>
  <c r="L1696" i="4"/>
  <c r="A20" i="5"/>
  <c r="A32" i="5" s="1"/>
  <c r="A44" i="5" s="1"/>
  <c r="A56" i="5" s="1"/>
  <c r="A68" i="5" s="1"/>
  <c r="A80" i="5" s="1"/>
  <c r="A92" i="5" s="1"/>
  <c r="A104" i="5" s="1"/>
  <c r="A116" i="5" s="1"/>
  <c r="A128" i="5" s="1"/>
  <c r="A140" i="5" s="1"/>
  <c r="A152" i="5" s="1"/>
  <c r="A164" i="5" s="1"/>
  <c r="A176" i="5" s="1"/>
  <c r="A188" i="5" s="1"/>
  <c r="A200" i="5" s="1"/>
  <c r="A212" i="5" s="1"/>
  <c r="A224" i="5" s="1"/>
  <c r="A236" i="5" s="1"/>
  <c r="A248" i="5" s="1"/>
  <c r="A260" i="5" s="1"/>
  <c r="A272" i="5" s="1"/>
  <c r="A284" i="5" s="1"/>
  <c r="A296" i="5" s="1"/>
  <c r="A308" i="5" s="1"/>
  <c r="A320" i="5" s="1"/>
  <c r="A332" i="5" s="1"/>
  <c r="A344" i="5" s="1"/>
  <c r="A356" i="5" s="1"/>
  <c r="A368" i="5" s="1"/>
  <c r="A380" i="5" s="1"/>
  <c r="A392" i="5" s="1"/>
  <c r="A404" i="5" s="1"/>
  <c r="A416" i="5" s="1"/>
  <c r="A428" i="5" s="1"/>
  <c r="A440" i="5" s="1"/>
  <c r="A452" i="5" s="1"/>
  <c r="A464" i="5" s="1"/>
  <c r="A476" i="5" s="1"/>
  <c r="A488" i="5" s="1"/>
  <c r="A500" i="5" s="1"/>
  <c r="A512" i="5" s="1"/>
  <c r="A524" i="5" s="1"/>
  <c r="A536" i="5" s="1"/>
  <c r="A548" i="5" s="1"/>
  <c r="A560" i="5" s="1"/>
  <c r="A572" i="5" s="1"/>
  <c r="A584" i="5" s="1"/>
  <c r="A596" i="5" s="1"/>
  <c r="A608" i="5" s="1"/>
  <c r="A620" i="5" s="1"/>
  <c r="A632" i="5" s="1"/>
  <c r="A644" i="5" s="1"/>
  <c r="A656" i="5" s="1"/>
  <c r="A668" i="5" s="1"/>
  <c r="A680" i="5" s="1"/>
  <c r="A692" i="5" s="1"/>
  <c r="A704" i="5" s="1"/>
  <c r="A716" i="5" s="1"/>
  <c r="A728" i="5" s="1"/>
  <c r="A740" i="5" s="1"/>
  <c r="A752" i="5" s="1"/>
  <c r="A764" i="5" s="1"/>
  <c r="A776" i="5" s="1"/>
  <c r="A788" i="5" s="1"/>
  <c r="A800" i="5" s="1"/>
  <c r="A812" i="5" s="1"/>
  <c r="A824" i="5" s="1"/>
  <c r="A836" i="5" s="1"/>
  <c r="A848" i="5" s="1"/>
  <c r="A860" i="5" s="1"/>
  <c r="A872" i="5" s="1"/>
  <c r="A884" i="5" s="1"/>
  <c r="A896" i="5" s="1"/>
  <c r="A908" i="5" s="1"/>
  <c r="A920" i="5" s="1"/>
  <c r="A932" i="5" s="1"/>
  <c r="A944" i="5" s="1"/>
  <c r="A956" i="5" s="1"/>
  <c r="A968" i="5" s="1"/>
  <c r="A980" i="5" s="1"/>
  <c r="A992" i="5" s="1"/>
  <c r="A1004" i="5" s="1"/>
  <c r="A1016" i="5" s="1"/>
  <c r="A1028" i="5" s="1"/>
  <c r="A1040" i="5" s="1"/>
  <c r="A1052" i="5" s="1"/>
  <c r="A1064" i="5" s="1"/>
  <c r="A1076" i="5" s="1"/>
  <c r="A1088" i="5" s="1"/>
  <c r="A1100" i="5" s="1"/>
  <c r="A1112" i="5" s="1"/>
  <c r="A1124" i="5" s="1"/>
  <c r="A1136" i="5" s="1"/>
  <c r="A1148" i="5" s="1"/>
  <c r="A1160" i="5" s="1"/>
  <c r="A1172" i="5" s="1"/>
  <c r="A1184" i="5" s="1"/>
  <c r="A1196" i="5" s="1"/>
  <c r="A1208" i="5" s="1"/>
  <c r="A1220" i="5" s="1"/>
  <c r="A1232" i="5" s="1"/>
  <c r="A1244" i="5" s="1"/>
  <c r="A1256" i="5" s="1"/>
  <c r="A1268" i="5" s="1"/>
  <c r="A1280" i="5" s="1"/>
  <c r="A1292" i="5" s="1"/>
  <c r="A1304" i="5" s="1"/>
  <c r="A1316" i="5" s="1"/>
  <c r="A1328" i="5" s="1"/>
  <c r="A1340" i="5" s="1"/>
  <c r="A1352" i="5" s="1"/>
  <c r="A1364" i="5" s="1"/>
  <c r="A1376" i="5" s="1"/>
  <c r="A1388" i="5" s="1"/>
  <c r="A1400" i="5" s="1"/>
  <c r="A1412" i="5" s="1"/>
  <c r="A1424" i="5" s="1"/>
  <c r="A1436" i="5" s="1"/>
  <c r="A1448" i="5" s="1"/>
  <c r="A1460" i="5" s="1"/>
  <c r="A1472" i="5" s="1"/>
  <c r="A1484" i="5" s="1"/>
  <c r="A1496" i="5" s="1"/>
  <c r="A1508" i="5" s="1"/>
  <c r="A1520" i="5" s="1"/>
  <c r="A1532" i="5" s="1"/>
  <c r="A1544" i="5" s="1"/>
  <c r="A1556" i="5" s="1"/>
  <c r="A1568" i="5" s="1"/>
  <c r="A1580" i="5" s="1"/>
  <c r="A1592" i="5" s="1"/>
  <c r="A1604" i="5" s="1"/>
  <c r="A1616" i="5" s="1"/>
  <c r="A1628" i="5" s="1"/>
  <c r="A1640" i="5" s="1"/>
  <c r="A1652" i="5" s="1"/>
  <c r="A1664" i="5" s="1"/>
  <c r="A1676" i="5" s="1"/>
  <c r="A1688" i="5" s="1"/>
  <c r="A1700" i="5" s="1"/>
  <c r="A1712" i="5" s="1"/>
  <c r="A1724" i="5" s="1"/>
  <c r="A1736" i="5" s="1"/>
  <c r="A1748" i="5" s="1"/>
  <c r="A1760" i="5" s="1"/>
  <c r="A1772" i="5" s="1"/>
  <c r="A1784" i="5" s="1"/>
  <c r="A1796" i="5" s="1"/>
  <c r="A1808" i="5" s="1"/>
  <c r="A1820" i="5" s="1"/>
  <c r="A1832" i="5" s="1"/>
  <c r="A1844" i="5" s="1"/>
  <c r="A1856" i="5" s="1"/>
  <c r="A1868" i="5" s="1"/>
  <c r="A1880" i="5" s="1"/>
  <c r="A1892" i="5" s="1"/>
  <c r="A1904" i="5" s="1"/>
  <c r="A1916" i="5" s="1"/>
  <c r="A1928" i="5" s="1"/>
  <c r="A1940" i="5" s="1"/>
  <c r="A1952" i="5" s="1"/>
  <c r="A1964" i="5" s="1"/>
  <c r="A1976" i="5" s="1"/>
  <c r="A1988" i="5" s="1"/>
  <c r="A2000" i="5" s="1"/>
  <c r="A2012" i="5" s="1"/>
  <c r="A2024" i="5" s="1"/>
  <c r="A2036" i="5" s="1"/>
  <c r="A2048" i="5" s="1"/>
  <c r="A2060" i="5" s="1"/>
  <c r="A2072" i="5" s="1"/>
  <c r="A2084" i="5" s="1"/>
  <c r="A2096" i="5" s="1"/>
  <c r="A2108" i="5" s="1"/>
  <c r="A2120" i="5" s="1"/>
  <c r="A2132" i="5" s="1"/>
  <c r="A2144" i="5" s="1"/>
  <c r="A2156" i="5" s="1"/>
  <c r="A2168" i="5" s="1"/>
  <c r="A2180" i="5" s="1"/>
  <c r="A2192" i="5" s="1"/>
  <c r="A2204" i="5" s="1"/>
  <c r="A2216" i="5" s="1"/>
  <c r="A2228" i="5" s="1"/>
  <c r="A2240" i="5" s="1"/>
  <c r="A2252" i="5" s="1"/>
  <c r="A2264" i="5" s="1"/>
  <c r="A2276" i="5" s="1"/>
  <c r="A2288" i="5" s="1"/>
  <c r="A2300" i="5" s="1"/>
  <c r="A2312" i="5" s="1"/>
  <c r="A2324" i="5" s="1"/>
  <c r="A2336" i="5" s="1"/>
  <c r="A2348" i="5" s="1"/>
  <c r="A2360" i="5" s="1"/>
  <c r="A2372" i="5" s="1"/>
  <c r="A2384" i="5" s="1"/>
  <c r="A2396" i="5" s="1"/>
  <c r="A2408" i="5" s="1"/>
  <c r="A2420" i="5" s="1"/>
  <c r="A2432" i="5" s="1"/>
  <c r="A2444" i="5" s="1"/>
  <c r="A2456" i="5" s="1"/>
  <c r="A2468" i="5" s="1"/>
  <c r="A9" i="5"/>
  <c r="C17" i="7"/>
  <c r="C20" i="7"/>
  <c r="C21" i="7"/>
  <c r="C23" i="7"/>
  <c r="C24" i="7"/>
  <c r="C25" i="7"/>
  <c r="B26" i="6"/>
  <c r="I16" i="6"/>
  <c r="F382" i="6"/>
  <c r="F380" i="6"/>
  <c r="F378" i="6"/>
  <c r="F376" i="6"/>
  <c r="F374" i="6"/>
  <c r="F372" i="6"/>
  <c r="F370" i="6"/>
  <c r="F368" i="6"/>
  <c r="F366" i="6"/>
  <c r="F364" i="6"/>
  <c r="F362" i="6"/>
  <c r="F360" i="6"/>
  <c r="F358" i="6"/>
  <c r="F356" i="6"/>
  <c r="F354" i="6"/>
  <c r="F352" i="6"/>
  <c r="F350" i="6"/>
  <c r="F348" i="6"/>
  <c r="F346" i="6"/>
  <c r="F344" i="6"/>
  <c r="F342" i="6"/>
  <c r="F340" i="6"/>
  <c r="F338" i="6"/>
  <c r="F336" i="6"/>
  <c r="F334" i="6"/>
  <c r="F332" i="6"/>
  <c r="F330" i="6"/>
  <c r="F328" i="6"/>
  <c r="F326" i="6"/>
  <c r="F324" i="6"/>
  <c r="F322" i="6"/>
  <c r="F320" i="6"/>
  <c r="F318" i="6"/>
  <c r="F316" i="6"/>
  <c r="F314" i="6"/>
  <c r="F312" i="6"/>
  <c r="F310" i="6"/>
  <c r="F308" i="6"/>
  <c r="F306" i="6"/>
  <c r="F304" i="6"/>
  <c r="F302" i="6"/>
  <c r="F300" i="6"/>
  <c r="F298" i="6"/>
  <c r="F296" i="6"/>
  <c r="F294" i="6"/>
  <c r="F292" i="6"/>
  <c r="F290" i="6"/>
  <c r="F288" i="6"/>
  <c r="F286" i="6"/>
  <c r="F284" i="6"/>
  <c r="F282" i="6"/>
  <c r="F280" i="6"/>
  <c r="F278" i="6"/>
  <c r="F276" i="6"/>
  <c r="F274" i="6"/>
  <c r="F272" i="6"/>
  <c r="F270" i="6"/>
  <c r="F268" i="6"/>
  <c r="F266" i="6"/>
  <c r="F264" i="6"/>
  <c r="F262" i="6"/>
  <c r="F260" i="6"/>
  <c r="F258" i="6"/>
  <c r="F256" i="6"/>
  <c r="F254" i="6"/>
  <c r="F252" i="6"/>
  <c r="F250" i="6"/>
  <c r="F248" i="6"/>
  <c r="F246" i="6"/>
  <c r="F244" i="6"/>
  <c r="F242" i="6"/>
  <c r="F240" i="6"/>
  <c r="F238" i="6"/>
  <c r="F236" i="6"/>
  <c r="F234" i="6"/>
  <c r="F232" i="6"/>
  <c r="F230" i="6"/>
  <c r="F228" i="6"/>
  <c r="F226" i="6"/>
  <c r="F224" i="6"/>
  <c r="F222" i="6"/>
  <c r="F220" i="6"/>
  <c r="F218" i="6"/>
  <c r="F216" i="6"/>
  <c r="F214" i="6"/>
  <c r="F212" i="6"/>
  <c r="F210" i="6"/>
  <c r="F208" i="6"/>
  <c r="F206" i="6"/>
  <c r="F204" i="6"/>
  <c r="F202" i="6"/>
  <c r="F200" i="6"/>
  <c r="F198" i="6"/>
  <c r="F196" i="6"/>
  <c r="F194" i="6"/>
  <c r="F192" i="6"/>
  <c r="F190" i="6"/>
  <c r="F188" i="6"/>
  <c r="F186" i="6"/>
  <c r="F184" i="6"/>
  <c r="F182" i="6"/>
  <c r="F180" i="6"/>
  <c r="F178" i="6"/>
  <c r="F176" i="6"/>
  <c r="F174" i="6"/>
  <c r="F172" i="6"/>
  <c r="F170" i="6"/>
  <c r="F168" i="6"/>
  <c r="F166" i="6"/>
  <c r="F164" i="6"/>
  <c r="F162" i="6"/>
  <c r="F160" i="6"/>
  <c r="F158" i="6"/>
  <c r="F156" i="6"/>
  <c r="F154" i="6"/>
  <c r="F152" i="6"/>
  <c r="F150" i="6"/>
  <c r="F148" i="6"/>
  <c r="F146" i="6"/>
  <c r="F144" i="6"/>
  <c r="F142" i="6"/>
  <c r="F140" i="6"/>
  <c r="F138" i="6"/>
  <c r="F136" i="6"/>
  <c r="F134" i="6"/>
  <c r="F132" i="6"/>
  <c r="F130" i="6"/>
  <c r="F128" i="6"/>
  <c r="F126" i="6"/>
  <c r="F124" i="6"/>
  <c r="F122" i="6"/>
  <c r="F120" i="6"/>
  <c r="F118" i="6"/>
  <c r="F116" i="6"/>
  <c r="F114" i="6"/>
  <c r="F112" i="6"/>
  <c r="F110" i="6"/>
  <c r="F108" i="6"/>
  <c r="F106" i="6"/>
  <c r="F104" i="6"/>
  <c r="F102" i="6"/>
  <c r="F100" i="6"/>
  <c r="F98" i="6"/>
  <c r="F96" i="6"/>
  <c r="F94" i="6"/>
  <c r="F92" i="6"/>
  <c r="F90" i="6"/>
  <c r="F88" i="6"/>
  <c r="F86" i="6"/>
  <c r="F84" i="6"/>
  <c r="F82" i="6"/>
  <c r="F80" i="6"/>
  <c r="F78" i="6"/>
  <c r="F76" i="6"/>
  <c r="F74" i="6"/>
  <c r="F72" i="6"/>
  <c r="F70" i="6"/>
  <c r="F68" i="6"/>
  <c r="F66" i="6"/>
  <c r="F64" i="6"/>
  <c r="F62" i="6"/>
  <c r="F60" i="6"/>
  <c r="F58" i="6"/>
  <c r="F383" i="6"/>
  <c r="F381" i="6"/>
  <c r="F379" i="6"/>
  <c r="F377" i="6"/>
  <c r="F375" i="6"/>
  <c r="F373" i="6"/>
  <c r="F371" i="6"/>
  <c r="F369" i="6"/>
  <c r="F367" i="6"/>
  <c r="F365" i="6"/>
  <c r="F363" i="6"/>
  <c r="F361" i="6"/>
  <c r="F359" i="6"/>
  <c r="F357" i="6"/>
  <c r="F355" i="6"/>
  <c r="F353" i="6"/>
  <c r="F351" i="6"/>
  <c r="F349" i="6"/>
  <c r="F347" i="6"/>
  <c r="F345" i="6"/>
  <c r="F343" i="6"/>
  <c r="F341" i="6"/>
  <c r="F339" i="6"/>
  <c r="F337" i="6"/>
  <c r="F335" i="6"/>
  <c r="F333" i="6"/>
  <c r="F331" i="6"/>
  <c r="F329" i="6"/>
  <c r="F327" i="6"/>
  <c r="F325" i="6"/>
  <c r="F323" i="6"/>
  <c r="F321" i="6"/>
  <c r="F319" i="6"/>
  <c r="F317" i="6"/>
  <c r="F315" i="6"/>
  <c r="F313" i="6"/>
  <c r="F311" i="6"/>
  <c r="F309" i="6"/>
  <c r="F307" i="6"/>
  <c r="F305" i="6"/>
  <c r="F303" i="6"/>
  <c r="F301" i="6"/>
  <c r="F299" i="6"/>
  <c r="F297" i="6"/>
  <c r="F295" i="6"/>
  <c r="F293" i="6"/>
  <c r="F291" i="6"/>
  <c r="F289" i="6"/>
  <c r="F287" i="6"/>
  <c r="F285" i="6"/>
  <c r="F283" i="6"/>
  <c r="F281" i="6"/>
  <c r="F279" i="6"/>
  <c r="F277" i="6"/>
  <c r="F275" i="6"/>
  <c r="F273" i="6"/>
  <c r="F271" i="6"/>
  <c r="F269" i="6"/>
  <c r="F267" i="6"/>
  <c r="F265" i="6"/>
  <c r="F263" i="6"/>
  <c r="F261" i="6"/>
  <c r="F259" i="6"/>
  <c r="F257" i="6"/>
  <c r="F255" i="6"/>
  <c r="F253" i="6"/>
  <c r="F251" i="6"/>
  <c r="F249" i="6"/>
  <c r="F247" i="6"/>
  <c r="F245" i="6"/>
  <c r="F243" i="6"/>
  <c r="F241" i="6"/>
  <c r="F239" i="6"/>
  <c r="F237" i="6"/>
  <c r="F235" i="6"/>
  <c r="F233" i="6"/>
  <c r="F231" i="6"/>
  <c r="F229" i="6"/>
  <c r="F227" i="6"/>
  <c r="F225" i="6"/>
  <c r="F223" i="6"/>
  <c r="F221" i="6"/>
  <c r="F219" i="6"/>
  <c r="F217" i="6"/>
  <c r="F215" i="6"/>
  <c r="F213" i="6"/>
  <c r="F211" i="6"/>
  <c r="F209" i="6"/>
  <c r="F207" i="6"/>
  <c r="F205" i="6"/>
  <c r="F203" i="6"/>
  <c r="F201" i="6"/>
  <c r="F199" i="6"/>
  <c r="F197" i="6"/>
  <c r="F195" i="6"/>
  <c r="F193" i="6"/>
  <c r="F191" i="6"/>
  <c r="F189" i="6"/>
  <c r="F187" i="6"/>
  <c r="F185" i="6"/>
  <c r="F183" i="6"/>
  <c r="F181" i="6"/>
  <c r="F179" i="6"/>
  <c r="F177" i="6"/>
  <c r="F175" i="6"/>
  <c r="F173" i="6"/>
  <c r="F171" i="6"/>
  <c r="F169" i="6"/>
  <c r="F167" i="6"/>
  <c r="F165" i="6"/>
  <c r="F163" i="6"/>
  <c r="F161" i="6"/>
  <c r="F159" i="6"/>
  <c r="F157" i="6"/>
  <c r="F155" i="6"/>
  <c r="F153" i="6"/>
  <c r="F151" i="6"/>
  <c r="F149" i="6"/>
  <c r="F147" i="6"/>
  <c r="F145" i="6"/>
  <c r="F143" i="6"/>
  <c r="F141" i="6"/>
  <c r="F139" i="6"/>
  <c r="F137" i="6"/>
  <c r="F135" i="6"/>
  <c r="F133" i="6"/>
  <c r="F131" i="6"/>
  <c r="F129" i="6"/>
  <c r="F127" i="6"/>
  <c r="F125" i="6"/>
  <c r="F123" i="6"/>
  <c r="F121" i="6"/>
  <c r="F119" i="6"/>
  <c r="F117" i="6"/>
  <c r="F115" i="6"/>
  <c r="F113" i="6"/>
  <c r="F111" i="6"/>
  <c r="F109" i="6"/>
  <c r="F107" i="6"/>
  <c r="F105" i="6"/>
  <c r="F103" i="6"/>
  <c r="F101" i="6"/>
  <c r="F99" i="6"/>
  <c r="F97" i="6"/>
  <c r="F95" i="6"/>
  <c r="F93" i="6"/>
  <c r="F91" i="6"/>
  <c r="F89" i="6"/>
  <c r="F87" i="6"/>
  <c r="F85" i="6"/>
  <c r="F83" i="6"/>
  <c r="F81" i="6"/>
  <c r="F79" i="6"/>
  <c r="F77" i="6"/>
  <c r="F75" i="6"/>
  <c r="F73" i="6"/>
  <c r="F71" i="6"/>
  <c r="F69" i="6"/>
  <c r="F67" i="6"/>
  <c r="F65" i="6"/>
  <c r="F63" i="6"/>
  <c r="F61" i="6"/>
  <c r="F59" i="6"/>
  <c r="F57" i="6"/>
  <c r="A23" i="6"/>
  <c r="F24" i="6"/>
  <c r="M24" i="6"/>
  <c r="O24" i="6"/>
  <c r="Q24" i="6"/>
  <c r="S24" i="6"/>
  <c r="A25" i="6"/>
  <c r="A26" i="6" s="1"/>
  <c r="L25" i="6"/>
  <c r="N25" i="6"/>
  <c r="P25" i="6"/>
  <c r="R25" i="6"/>
  <c r="T25" i="6"/>
  <c r="V25" i="6"/>
  <c r="X25" i="6"/>
  <c r="Z25" i="6"/>
  <c r="AB25" i="6"/>
  <c r="F26" i="6"/>
  <c r="K26" i="6"/>
  <c r="W26" i="6"/>
  <c r="Y26" i="6"/>
  <c r="AA26" i="6"/>
  <c r="AC26" i="6"/>
  <c r="C27" i="6"/>
  <c r="F28" i="6"/>
  <c r="F30" i="6"/>
  <c r="F32" i="6"/>
  <c r="F34" i="6"/>
  <c r="F36" i="6"/>
  <c r="F38" i="6"/>
  <c r="F40" i="6"/>
  <c r="F42" i="6"/>
  <c r="F44" i="6"/>
  <c r="F46" i="6"/>
  <c r="F48" i="6"/>
  <c r="F50" i="6"/>
  <c r="F52" i="6"/>
  <c r="F54" i="6"/>
  <c r="F56" i="6"/>
  <c r="H16" i="7"/>
  <c r="E10" i="7"/>
  <c r="E12" i="7"/>
  <c r="E11" i="7"/>
  <c r="A160" i="7"/>
  <c r="M25" i="6"/>
  <c r="O25" i="6"/>
  <c r="S25" i="6"/>
  <c r="V26" i="6"/>
  <c r="X26" i="6"/>
  <c r="Z26" i="6"/>
  <c r="AB26" i="6"/>
  <c r="A161" i="7"/>
  <c r="A18" i="7"/>
  <c r="F8" i="1" l="1"/>
  <c r="W52" i="5"/>
  <c r="C62" i="7" s="1"/>
  <c r="W56" i="5"/>
  <c r="C66" i="7" s="1"/>
  <c r="W60" i="5"/>
  <c r="C70" i="7" s="1"/>
  <c r="W64" i="5"/>
  <c r="C74" i="7" s="1"/>
  <c r="W68" i="5"/>
  <c r="C78" i="7" s="1"/>
  <c r="W72" i="5"/>
  <c r="C82" i="7" s="1"/>
  <c r="W76" i="5"/>
  <c r="C86" i="7" s="1"/>
  <c r="W80" i="5"/>
  <c r="C90" i="7" s="1"/>
  <c r="W84" i="5"/>
  <c r="C94" i="7" s="1"/>
  <c r="W88" i="5"/>
  <c r="C98" i="7" s="1"/>
  <c r="W92" i="5"/>
  <c r="C102" i="7" s="1"/>
  <c r="W96" i="5"/>
  <c r="C106" i="7" s="1"/>
  <c r="W100" i="5"/>
  <c r="W104" i="5"/>
  <c r="C114" i="7" s="1"/>
  <c r="W108" i="5"/>
  <c r="C118" i="7" s="1"/>
  <c r="W112" i="5"/>
  <c r="C122" i="7" s="1"/>
  <c r="W116" i="5"/>
  <c r="C126" i="7" s="1"/>
  <c r="W120" i="5"/>
  <c r="C130" i="7" s="1"/>
  <c r="W124" i="5"/>
  <c r="C134" i="7" s="1"/>
  <c r="W128" i="5"/>
  <c r="C138" i="7" s="1"/>
  <c r="W132" i="5"/>
  <c r="C142" i="7" s="1"/>
  <c r="W136" i="5"/>
  <c r="C146" i="7" s="1"/>
  <c r="W140" i="5"/>
  <c r="C150" i="7" s="1"/>
  <c r="W144" i="5"/>
  <c r="C154" i="7" s="1"/>
  <c r="W148" i="5"/>
  <c r="C158" i="7" s="1"/>
  <c r="W152" i="5"/>
  <c r="C162" i="7" s="1"/>
  <c r="W156" i="5"/>
  <c r="C166" i="7" s="1"/>
  <c r="W160" i="5"/>
  <c r="C170" i="7" s="1"/>
  <c r="W164" i="5"/>
  <c r="C174" i="7" s="1"/>
  <c r="W168" i="5"/>
  <c r="C178" i="7" s="1"/>
  <c r="W172" i="5"/>
  <c r="C182" i="7" s="1"/>
  <c r="W176" i="5"/>
  <c r="C186" i="7" s="1"/>
  <c r="W180" i="5"/>
  <c r="C190" i="7" s="1"/>
  <c r="W184" i="5"/>
  <c r="C194" i="7" s="1"/>
  <c r="W188" i="5"/>
  <c r="C198" i="7" s="1"/>
  <c r="W192" i="5"/>
  <c r="C202" i="7" s="1"/>
  <c r="W196" i="5"/>
  <c r="C206" i="7" s="1"/>
  <c r="W200" i="5"/>
  <c r="C210" i="7" s="1"/>
  <c r="W204" i="5"/>
  <c r="C214" i="7" s="1"/>
  <c r="W208" i="5"/>
  <c r="C218" i="7" s="1"/>
  <c r="W212" i="5"/>
  <c r="C222" i="7" s="1"/>
  <c r="W216" i="5"/>
  <c r="C226" i="7" s="1"/>
  <c r="W220" i="5"/>
  <c r="C230" i="7" s="1"/>
  <c r="W224" i="5"/>
  <c r="C234" i="7" s="1"/>
  <c r="W50" i="5"/>
  <c r="C60" i="7" s="1"/>
  <c r="W54" i="5"/>
  <c r="C64" i="7" s="1"/>
  <c r="W58" i="5"/>
  <c r="C68" i="7" s="1"/>
  <c r="W62" i="5"/>
  <c r="C72" i="7" s="1"/>
  <c r="W66" i="5"/>
  <c r="C76" i="7" s="1"/>
  <c r="W70" i="5"/>
  <c r="C80" i="7" s="1"/>
  <c r="W74" i="5"/>
  <c r="C84" i="7" s="1"/>
  <c r="W78" i="5"/>
  <c r="C88" i="7" s="1"/>
  <c r="W82" i="5"/>
  <c r="C92" i="7" s="1"/>
  <c r="W86" i="5"/>
  <c r="C96" i="7" s="1"/>
  <c r="W90" i="5"/>
  <c r="C100" i="7" s="1"/>
  <c r="W94" i="5"/>
  <c r="C104" i="7" s="1"/>
  <c r="W98" i="5"/>
  <c r="C108" i="7" s="1"/>
  <c r="W102" i="5"/>
  <c r="C112" i="7" s="1"/>
  <c r="W106" i="5"/>
  <c r="C116" i="7" s="1"/>
  <c r="W110" i="5"/>
  <c r="C120" i="7" s="1"/>
  <c r="W114" i="5"/>
  <c r="C124" i="7" s="1"/>
  <c r="W118" i="5"/>
  <c r="C128" i="7" s="1"/>
  <c r="W122" i="5"/>
  <c r="C132" i="7" s="1"/>
  <c r="W126" i="5"/>
  <c r="C136" i="7" s="1"/>
  <c r="W130" i="5"/>
  <c r="C140" i="7" s="1"/>
  <c r="W134" i="5"/>
  <c r="C144" i="7" s="1"/>
  <c r="W138" i="5"/>
  <c r="C148" i="7" s="1"/>
  <c r="W142" i="5"/>
  <c r="C152" i="7" s="1"/>
  <c r="W146" i="5"/>
  <c r="C156" i="7" s="1"/>
  <c r="W150" i="5"/>
  <c r="C160" i="7" s="1"/>
  <c r="W154" i="5"/>
  <c r="C164" i="7" s="1"/>
  <c r="W158" i="5"/>
  <c r="C168" i="7" s="1"/>
  <c r="W162" i="5"/>
  <c r="C172" i="7" s="1"/>
  <c r="W166" i="5"/>
  <c r="C176" i="7" s="1"/>
  <c r="W170" i="5"/>
  <c r="C180" i="7" s="1"/>
  <c r="W174" i="5"/>
  <c r="C184" i="7" s="1"/>
  <c r="W178" i="5"/>
  <c r="C188" i="7" s="1"/>
  <c r="W182" i="5"/>
  <c r="C192" i="7" s="1"/>
  <c r="W186" i="5"/>
  <c r="C196" i="7" s="1"/>
  <c r="W190" i="5"/>
  <c r="C200" i="7" s="1"/>
  <c r="W194" i="5"/>
  <c r="C204" i="7" s="1"/>
  <c r="W198" i="5"/>
  <c r="C208" i="7" s="1"/>
  <c r="W202" i="5"/>
  <c r="C212" i="7" s="1"/>
  <c r="W206" i="5"/>
  <c r="C216" i="7" s="1"/>
  <c r="W210" i="5"/>
  <c r="C220" i="7" s="1"/>
  <c r="W214" i="5"/>
  <c r="C224" i="7" s="1"/>
  <c r="W218" i="5"/>
  <c r="C228" i="7" s="1"/>
  <c r="W222" i="5"/>
  <c r="C232" i="7" s="1"/>
  <c r="W226" i="5"/>
  <c r="C236" i="7" s="1"/>
  <c r="W230" i="5"/>
  <c r="C240" i="7" s="1"/>
  <c r="W234" i="5"/>
  <c r="C244" i="7" s="1"/>
  <c r="W238" i="5"/>
  <c r="C248" i="7" s="1"/>
  <c r="W242" i="5"/>
  <c r="C252" i="7" s="1"/>
  <c r="W246" i="5"/>
  <c r="C256" i="7" s="1"/>
  <c r="W250" i="5"/>
  <c r="C260" i="7" s="1"/>
  <c r="W254" i="5"/>
  <c r="C264" i="7" s="1"/>
  <c r="W258" i="5"/>
  <c r="C268" i="7" s="1"/>
  <c r="W262" i="5"/>
  <c r="C272" i="7" s="1"/>
  <c r="W266" i="5"/>
  <c r="C276" i="7" s="1"/>
  <c r="W270" i="5"/>
  <c r="C280" i="7" s="1"/>
  <c r="W274" i="5"/>
  <c r="C284" i="7" s="1"/>
  <c r="W278" i="5"/>
  <c r="C288" i="7" s="1"/>
  <c r="W282" i="5"/>
  <c r="C292" i="7" s="1"/>
  <c r="W286" i="5"/>
  <c r="C296" i="7" s="1"/>
  <c r="W290" i="5"/>
  <c r="C300" i="7" s="1"/>
  <c r="W294" i="5"/>
  <c r="C304" i="7" s="1"/>
  <c r="W298" i="5"/>
  <c r="C308" i="7" s="1"/>
  <c r="W302" i="5"/>
  <c r="C312" i="7" s="1"/>
  <c r="W306" i="5"/>
  <c r="C316" i="7" s="1"/>
  <c r="W310" i="5"/>
  <c r="C320" i="7" s="1"/>
  <c r="W314" i="5"/>
  <c r="C324" i="7" s="1"/>
  <c r="W318" i="5"/>
  <c r="C328" i="7" s="1"/>
  <c r="W322" i="5"/>
  <c r="C332" i="7" s="1"/>
  <c r="W326" i="5"/>
  <c r="C336" i="7" s="1"/>
  <c r="W330" i="5"/>
  <c r="C340" i="7" s="1"/>
  <c r="W334" i="5"/>
  <c r="C344" i="7" s="1"/>
  <c r="W338" i="5"/>
  <c r="C348" i="7" s="1"/>
  <c r="W342" i="5"/>
  <c r="C352" i="7" s="1"/>
  <c r="W346" i="5"/>
  <c r="C356" i="7" s="1"/>
  <c r="W350" i="5"/>
  <c r="C360" i="7" s="1"/>
  <c r="W354" i="5"/>
  <c r="C364" i="7" s="1"/>
  <c r="W358" i="5"/>
  <c r="C368" i="7" s="1"/>
  <c r="W362" i="5"/>
  <c r="C372" i="7" s="1"/>
  <c r="W366" i="5"/>
  <c r="C376" i="7" s="1"/>
  <c r="W370" i="5"/>
  <c r="C380" i="7" s="1"/>
  <c r="W374" i="5"/>
  <c r="C384" i="7" s="1"/>
  <c r="W378" i="5"/>
  <c r="C388" i="7" s="1"/>
  <c r="W382" i="5"/>
  <c r="C392" i="7" s="1"/>
  <c r="W386" i="5"/>
  <c r="C396" i="7" s="1"/>
  <c r="W390" i="5"/>
  <c r="C400" i="7" s="1"/>
  <c r="W394" i="5"/>
  <c r="C404" i="7" s="1"/>
  <c r="W398" i="5"/>
  <c r="C408" i="7" s="1"/>
  <c r="W402" i="5"/>
  <c r="C412" i="7" s="1"/>
  <c r="W406" i="5"/>
  <c r="C416" i="7" s="1"/>
  <c r="W410" i="5"/>
  <c r="C420" i="7" s="1"/>
  <c r="W414" i="5"/>
  <c r="C424" i="7" s="1"/>
  <c r="W418" i="5"/>
  <c r="C428" i="7" s="1"/>
  <c r="W422" i="5"/>
  <c r="C432" i="7" s="1"/>
  <c r="W426" i="5"/>
  <c r="C436" i="7" s="1"/>
  <c r="W430" i="5"/>
  <c r="C440" i="7" s="1"/>
  <c r="W434" i="5"/>
  <c r="C444" i="7" s="1"/>
  <c r="W438" i="5"/>
  <c r="C448" i="7" s="1"/>
  <c r="W442" i="5"/>
  <c r="C452" i="7" s="1"/>
  <c r="W446" i="5"/>
  <c r="C456" i="7" s="1"/>
  <c r="W450" i="5"/>
  <c r="C460" i="7" s="1"/>
  <c r="W454" i="5"/>
  <c r="C464" i="7" s="1"/>
  <c r="W458" i="5"/>
  <c r="C468" i="7" s="1"/>
  <c r="W462" i="5"/>
  <c r="C472" i="7" s="1"/>
  <c r="W466" i="5"/>
  <c r="C476" i="7" s="1"/>
  <c r="W470" i="5"/>
  <c r="C480" i="7" s="1"/>
  <c r="W474" i="5"/>
  <c r="C484" i="7" s="1"/>
  <c r="W478" i="5"/>
  <c r="C488" i="7" s="1"/>
  <c r="W482" i="5"/>
  <c r="C492" i="7" s="1"/>
  <c r="W486" i="5"/>
  <c r="C496" i="7" s="1"/>
  <c r="W490" i="5"/>
  <c r="C500" i="7" s="1"/>
  <c r="W494" i="5"/>
  <c r="C504" i="7" s="1"/>
  <c r="W498" i="5"/>
  <c r="C508" i="7" s="1"/>
  <c r="W502" i="5"/>
  <c r="C512" i="7" s="1"/>
  <c r="W506" i="5"/>
  <c r="C516" i="7" s="1"/>
  <c r="W510" i="5"/>
  <c r="C520" i="7" s="1"/>
  <c r="W514" i="5"/>
  <c r="C524" i="7" s="1"/>
  <c r="W518" i="5"/>
  <c r="C528" i="7" s="1"/>
  <c r="W522" i="5"/>
  <c r="C532" i="7" s="1"/>
  <c r="W526" i="5"/>
  <c r="C536" i="7" s="1"/>
  <c r="W530" i="5"/>
  <c r="C540" i="7" s="1"/>
  <c r="W534" i="5"/>
  <c r="C544" i="7" s="1"/>
  <c r="W538" i="5"/>
  <c r="C548" i="7" s="1"/>
  <c r="W542" i="5"/>
  <c r="C552" i="7" s="1"/>
  <c r="W546" i="5"/>
  <c r="C556" i="7" s="1"/>
  <c r="W550" i="5"/>
  <c r="C560" i="7" s="1"/>
  <c r="W554" i="5"/>
  <c r="C564" i="7" s="1"/>
  <c r="W558" i="5"/>
  <c r="C568" i="7" s="1"/>
  <c r="W562" i="5"/>
  <c r="C572" i="7" s="1"/>
  <c r="W566" i="5"/>
  <c r="C576" i="7" s="1"/>
  <c r="W570" i="5"/>
  <c r="C580" i="7" s="1"/>
  <c r="W574" i="5"/>
  <c r="C584" i="7" s="1"/>
  <c r="W578" i="5"/>
  <c r="C588" i="7" s="1"/>
  <c r="W582" i="5"/>
  <c r="C592" i="7" s="1"/>
  <c r="W586" i="5"/>
  <c r="C596" i="7" s="1"/>
  <c r="W590" i="5"/>
  <c r="C600" i="7" s="1"/>
  <c r="W594" i="5"/>
  <c r="C604" i="7" s="1"/>
  <c r="W598" i="5"/>
  <c r="C608" i="7" s="1"/>
  <c r="W602" i="5"/>
  <c r="C612" i="7" s="1"/>
  <c r="W606" i="5"/>
  <c r="C616" i="7" s="1"/>
  <c r="W610" i="5"/>
  <c r="C620" i="7" s="1"/>
  <c r="W614" i="5"/>
  <c r="C624" i="7" s="1"/>
  <c r="W618" i="5"/>
  <c r="C628" i="7" s="1"/>
  <c r="W622" i="5"/>
  <c r="C632" i="7" s="1"/>
  <c r="W626" i="5"/>
  <c r="C636" i="7" s="1"/>
  <c r="W630" i="5"/>
  <c r="C640" i="7" s="1"/>
  <c r="W634" i="5"/>
  <c r="C644" i="7" s="1"/>
  <c r="W638" i="5"/>
  <c r="C648" i="7" s="1"/>
  <c r="W642" i="5"/>
  <c r="C652" i="7" s="1"/>
  <c r="W646" i="5"/>
  <c r="C656" i="7" s="1"/>
  <c r="W650" i="5"/>
  <c r="C660" i="7" s="1"/>
  <c r="W654" i="5"/>
  <c r="C664" i="7" s="1"/>
  <c r="W658" i="5"/>
  <c r="C668" i="7" s="1"/>
  <c r="W662" i="5"/>
  <c r="C672" i="7" s="1"/>
  <c r="W666" i="5"/>
  <c r="C676" i="7" s="1"/>
  <c r="W670" i="5"/>
  <c r="C680" i="7" s="1"/>
  <c r="W674" i="5"/>
  <c r="C684" i="7" s="1"/>
  <c r="W678" i="5"/>
  <c r="C688" i="7" s="1"/>
  <c r="W682" i="5"/>
  <c r="C692" i="7" s="1"/>
  <c r="W686" i="5"/>
  <c r="C696" i="7" s="1"/>
  <c r="W690" i="5"/>
  <c r="C700" i="7" s="1"/>
  <c r="W694" i="5"/>
  <c r="C704" i="7" s="1"/>
  <c r="W698" i="5"/>
  <c r="C708" i="7" s="1"/>
  <c r="W702" i="5"/>
  <c r="C712" i="7" s="1"/>
  <c r="W706" i="5"/>
  <c r="C716" i="7" s="1"/>
  <c r="W710" i="5"/>
  <c r="C720" i="7" s="1"/>
  <c r="W714" i="5"/>
  <c r="C724" i="7" s="1"/>
  <c r="W718" i="5"/>
  <c r="C728" i="7" s="1"/>
  <c r="W722" i="5"/>
  <c r="C732" i="7" s="1"/>
  <c r="W726" i="5"/>
  <c r="C736" i="7" s="1"/>
  <c r="W730" i="5"/>
  <c r="C740" i="7" s="1"/>
  <c r="W734" i="5"/>
  <c r="C744" i="7" s="1"/>
  <c r="W738" i="5"/>
  <c r="C748" i="7" s="1"/>
  <c r="W742" i="5"/>
  <c r="C752" i="7" s="1"/>
  <c r="W746" i="5"/>
  <c r="C756" i="7" s="1"/>
  <c r="W750" i="5"/>
  <c r="C760" i="7" s="1"/>
  <c r="W754" i="5"/>
  <c r="C764" i="7" s="1"/>
  <c r="W758" i="5"/>
  <c r="C768" i="7" s="1"/>
  <c r="W762" i="5"/>
  <c r="C772" i="7" s="1"/>
  <c r="W766" i="5"/>
  <c r="C776" i="7" s="1"/>
  <c r="W770" i="5"/>
  <c r="C780" i="7" s="1"/>
  <c r="W774" i="5"/>
  <c r="C784" i="7" s="1"/>
  <c r="W778" i="5"/>
  <c r="C788" i="7" s="1"/>
  <c r="W782" i="5"/>
  <c r="C792" i="7" s="1"/>
  <c r="W786" i="5"/>
  <c r="C796" i="7" s="1"/>
  <c r="W790" i="5"/>
  <c r="C800" i="7" s="1"/>
  <c r="W794" i="5"/>
  <c r="C804" i="7" s="1"/>
  <c r="W798" i="5"/>
  <c r="C808" i="7" s="1"/>
  <c r="W802" i="5"/>
  <c r="C812" i="7" s="1"/>
  <c r="W806" i="5"/>
  <c r="C816" i="7" s="1"/>
  <c r="W810" i="5"/>
  <c r="C820" i="7" s="1"/>
  <c r="W814" i="5"/>
  <c r="C824" i="7" s="1"/>
  <c r="W818" i="5"/>
  <c r="C828" i="7" s="1"/>
  <c r="W822" i="5"/>
  <c r="C832" i="7" s="1"/>
  <c r="W826" i="5"/>
  <c r="C836" i="7" s="1"/>
  <c r="W830" i="5"/>
  <c r="C840" i="7" s="1"/>
  <c r="W834" i="5"/>
  <c r="C844" i="7" s="1"/>
  <c r="W838" i="5"/>
  <c r="C848" i="7" s="1"/>
  <c r="W842" i="5"/>
  <c r="C852" i="7" s="1"/>
  <c r="W846" i="5"/>
  <c r="C856" i="7" s="1"/>
  <c r="W850" i="5"/>
  <c r="C860" i="7" s="1"/>
  <c r="W854" i="5"/>
  <c r="C864" i="7" s="1"/>
  <c r="W858" i="5"/>
  <c r="C868" i="7" s="1"/>
  <c r="W862" i="5"/>
  <c r="C872" i="7" s="1"/>
  <c r="W866" i="5"/>
  <c r="C876" i="7" s="1"/>
  <c r="W870" i="5"/>
  <c r="C880" i="7" s="1"/>
  <c r="W874" i="5"/>
  <c r="C884" i="7" s="1"/>
  <c r="W878" i="5"/>
  <c r="C888" i="7" s="1"/>
  <c r="W882" i="5"/>
  <c r="C892" i="7" s="1"/>
  <c r="W886" i="5"/>
  <c r="C896" i="7" s="1"/>
  <c r="W890" i="5"/>
  <c r="C900" i="7" s="1"/>
  <c r="W894" i="5"/>
  <c r="C904" i="7" s="1"/>
  <c r="W898" i="5"/>
  <c r="C908" i="7" s="1"/>
  <c r="W902" i="5"/>
  <c r="C912" i="7" s="1"/>
  <c r="W906" i="5"/>
  <c r="C916" i="7" s="1"/>
  <c r="W910" i="5"/>
  <c r="C920" i="7" s="1"/>
  <c r="W914" i="5"/>
  <c r="C924" i="7" s="1"/>
  <c r="W918" i="5"/>
  <c r="C928" i="7" s="1"/>
  <c r="W922" i="5"/>
  <c r="C932" i="7" s="1"/>
  <c r="W926" i="5"/>
  <c r="C936" i="7" s="1"/>
  <c r="W930" i="5"/>
  <c r="C940" i="7" s="1"/>
  <c r="W934" i="5"/>
  <c r="C944" i="7" s="1"/>
  <c r="W938" i="5"/>
  <c r="C948" i="7" s="1"/>
  <c r="W942" i="5"/>
  <c r="C952" i="7" s="1"/>
  <c r="W946" i="5"/>
  <c r="C956" i="7" s="1"/>
  <c r="W950" i="5"/>
  <c r="C960" i="7" s="1"/>
  <c r="W954" i="5"/>
  <c r="C964" i="7" s="1"/>
  <c r="W958" i="5"/>
  <c r="C968" i="7" s="1"/>
  <c r="W962" i="5"/>
  <c r="C972" i="7" s="1"/>
  <c r="W966" i="5"/>
  <c r="C976" i="7" s="1"/>
  <c r="W970" i="5"/>
  <c r="C980" i="7" s="1"/>
  <c r="W974" i="5"/>
  <c r="C984" i="7" s="1"/>
  <c r="W978" i="5"/>
  <c r="C988" i="7" s="1"/>
  <c r="W982" i="5"/>
  <c r="C992" i="7" s="1"/>
  <c r="W986" i="5"/>
  <c r="C996" i="7" s="1"/>
  <c r="W990" i="5"/>
  <c r="C1000" i="7" s="1"/>
  <c r="W994" i="5"/>
  <c r="C1004" i="7" s="1"/>
  <c r="W998" i="5"/>
  <c r="C1008" i="7" s="1"/>
  <c r="W1002" i="5"/>
  <c r="C1012" i="7" s="1"/>
  <c r="W1006" i="5"/>
  <c r="C1016" i="7" s="1"/>
  <c r="W1010" i="5"/>
  <c r="C1020" i="7" s="1"/>
  <c r="W1014" i="5"/>
  <c r="C1024" i="7" s="1"/>
  <c r="W1018" i="5"/>
  <c r="C1028" i="7" s="1"/>
  <c r="W1022" i="5"/>
  <c r="C1032" i="7" s="1"/>
  <c r="W1026" i="5"/>
  <c r="C1036" i="7" s="1"/>
  <c r="W1030" i="5"/>
  <c r="C1040" i="7" s="1"/>
  <c r="W1034" i="5"/>
  <c r="C1044" i="7" s="1"/>
  <c r="W1038" i="5"/>
  <c r="C1048" i="7" s="1"/>
  <c r="W1042" i="5"/>
  <c r="C1052" i="7" s="1"/>
  <c r="W1046" i="5"/>
  <c r="C1056" i="7" s="1"/>
  <c r="W1050" i="5"/>
  <c r="C1060" i="7" s="1"/>
  <c r="W1054" i="5"/>
  <c r="C1064" i="7" s="1"/>
  <c r="W1058" i="5"/>
  <c r="C1068" i="7" s="1"/>
  <c r="W1062" i="5"/>
  <c r="C1072" i="7" s="1"/>
  <c r="W1066" i="5"/>
  <c r="C1076" i="7" s="1"/>
  <c r="W1070" i="5"/>
  <c r="C1080" i="7" s="1"/>
  <c r="W1074" i="5"/>
  <c r="C1084" i="7" s="1"/>
  <c r="W1078" i="5"/>
  <c r="C1088" i="7" s="1"/>
  <c r="W1082" i="5"/>
  <c r="C1092" i="7" s="1"/>
  <c r="W1086" i="5"/>
  <c r="C1096" i="7" s="1"/>
  <c r="W1090" i="5"/>
  <c r="C1100" i="7" s="1"/>
  <c r="W1094" i="5"/>
  <c r="C1104" i="7" s="1"/>
  <c r="W1098" i="5"/>
  <c r="C1108" i="7" s="1"/>
  <c r="W1102" i="5"/>
  <c r="C1112" i="7" s="1"/>
  <c r="W1106" i="5"/>
  <c r="C1116" i="7" s="1"/>
  <c r="W1110" i="5"/>
  <c r="C1120" i="7" s="1"/>
  <c r="W1114" i="5"/>
  <c r="C1124" i="7" s="1"/>
  <c r="W1118" i="5"/>
  <c r="C1128" i="7" s="1"/>
  <c r="W1122" i="5"/>
  <c r="C1132" i="7" s="1"/>
  <c r="W1126" i="5"/>
  <c r="C1136" i="7" s="1"/>
  <c r="W1130" i="5"/>
  <c r="C1140" i="7" s="1"/>
  <c r="W1134" i="5"/>
  <c r="C1144" i="7" s="1"/>
  <c r="W1138" i="5"/>
  <c r="C1148" i="7" s="1"/>
  <c r="W1142" i="5"/>
  <c r="C1152" i="7" s="1"/>
  <c r="W1146" i="5"/>
  <c r="C1156" i="7" s="1"/>
  <c r="W1150" i="5"/>
  <c r="C1160" i="7" s="1"/>
  <c r="W1154" i="5"/>
  <c r="C1164" i="7" s="1"/>
  <c r="W1158" i="5"/>
  <c r="C1168" i="7" s="1"/>
  <c r="W1162" i="5"/>
  <c r="C1172" i="7" s="1"/>
  <c r="W1166" i="5"/>
  <c r="C1176" i="7" s="1"/>
  <c r="W1170" i="5"/>
  <c r="C1180" i="7" s="1"/>
  <c r="W1174" i="5"/>
  <c r="C1184" i="7" s="1"/>
  <c r="W1178" i="5"/>
  <c r="C1188" i="7" s="1"/>
  <c r="W1182" i="5"/>
  <c r="C1192" i="7" s="1"/>
  <c r="W1186" i="5"/>
  <c r="C1196" i="7" s="1"/>
  <c r="W1190" i="5"/>
  <c r="C1200" i="7" s="1"/>
  <c r="W1194" i="5"/>
  <c r="C1204" i="7" s="1"/>
  <c r="W1198" i="5"/>
  <c r="C1208" i="7" s="1"/>
  <c r="W1202" i="5"/>
  <c r="C1212" i="7" s="1"/>
  <c r="W1206" i="5"/>
  <c r="C1216" i="7" s="1"/>
  <c r="W1210" i="5"/>
  <c r="C1220" i="7" s="1"/>
  <c r="W1214" i="5"/>
  <c r="C1224" i="7" s="1"/>
  <c r="W1218" i="5"/>
  <c r="C1228" i="7" s="1"/>
  <c r="W1222" i="5"/>
  <c r="C1232" i="7" s="1"/>
  <c r="W1226" i="5"/>
  <c r="C1236" i="7" s="1"/>
  <c r="W1230" i="5"/>
  <c r="C1240" i="7" s="1"/>
  <c r="W1234" i="5"/>
  <c r="C1244" i="7" s="1"/>
  <c r="W1238" i="5"/>
  <c r="C1248" i="7" s="1"/>
  <c r="W1242" i="5"/>
  <c r="C1252" i="7" s="1"/>
  <c r="W1246" i="5"/>
  <c r="C1256" i="7" s="1"/>
  <c r="W1250" i="5"/>
  <c r="C1260" i="7" s="1"/>
  <c r="W1254" i="5"/>
  <c r="C1264" i="7" s="1"/>
  <c r="W1258" i="5"/>
  <c r="C1268" i="7" s="1"/>
  <c r="W1262" i="5"/>
  <c r="C1272" i="7" s="1"/>
  <c r="W1266" i="5"/>
  <c r="C1276" i="7" s="1"/>
  <c r="W51" i="5"/>
  <c r="C61" i="7" s="1"/>
  <c r="W55" i="5"/>
  <c r="C65" i="7" s="1"/>
  <c r="W59" i="5"/>
  <c r="C69" i="7" s="1"/>
  <c r="W63" i="5"/>
  <c r="C73" i="7" s="1"/>
  <c r="W67" i="5"/>
  <c r="C77" i="7" s="1"/>
  <c r="W71" i="5"/>
  <c r="C81" i="7" s="1"/>
  <c r="W75" i="5"/>
  <c r="C85" i="7" s="1"/>
  <c r="W79" i="5"/>
  <c r="C89" i="7" s="1"/>
  <c r="W83" i="5"/>
  <c r="C93" i="7" s="1"/>
  <c r="W87" i="5"/>
  <c r="C97" i="7" s="1"/>
  <c r="W91" i="5"/>
  <c r="C101" i="7" s="1"/>
  <c r="W95" i="5"/>
  <c r="C105" i="7" s="1"/>
  <c r="W99" i="5"/>
  <c r="C109" i="7" s="1"/>
  <c r="W103" i="5"/>
  <c r="C113" i="7" s="1"/>
  <c r="W107" i="5"/>
  <c r="C117" i="7" s="1"/>
  <c r="W111" i="5"/>
  <c r="C121" i="7" s="1"/>
  <c r="W115" i="5"/>
  <c r="C125" i="7" s="1"/>
  <c r="W119" i="5"/>
  <c r="C129" i="7" s="1"/>
  <c r="W123" i="5"/>
  <c r="C133" i="7" s="1"/>
  <c r="W127" i="5"/>
  <c r="C137" i="7" s="1"/>
  <c r="W131" i="5"/>
  <c r="C141" i="7" s="1"/>
  <c r="W135" i="5"/>
  <c r="C145" i="7" s="1"/>
  <c r="W139" i="5"/>
  <c r="C149" i="7" s="1"/>
  <c r="W143" i="5"/>
  <c r="C153" i="7" s="1"/>
  <c r="W147" i="5"/>
  <c r="C157" i="7" s="1"/>
  <c r="W151" i="5"/>
  <c r="C161" i="7" s="1"/>
  <c r="W155" i="5"/>
  <c r="C165" i="7" s="1"/>
  <c r="W159" i="5"/>
  <c r="C169" i="7" s="1"/>
  <c r="W163" i="5"/>
  <c r="C173" i="7" s="1"/>
  <c r="W167" i="5"/>
  <c r="C177" i="7" s="1"/>
  <c r="W171" i="5"/>
  <c r="C181" i="7" s="1"/>
  <c r="W175" i="5"/>
  <c r="C185" i="7" s="1"/>
  <c r="W179" i="5"/>
  <c r="C189" i="7" s="1"/>
  <c r="W183" i="5"/>
  <c r="C193" i="7" s="1"/>
  <c r="W187" i="5"/>
  <c r="C197" i="7" s="1"/>
  <c r="W191" i="5"/>
  <c r="C201" i="7" s="1"/>
  <c r="W195" i="5"/>
  <c r="C205" i="7" s="1"/>
  <c r="W199" i="5"/>
  <c r="C209" i="7" s="1"/>
  <c r="W203" i="5"/>
  <c r="C213" i="7" s="1"/>
  <c r="W207" i="5"/>
  <c r="C217" i="7" s="1"/>
  <c r="W211" i="5"/>
  <c r="C221" i="7" s="1"/>
  <c r="W215" i="5"/>
  <c r="C225" i="7" s="1"/>
  <c r="W219" i="5"/>
  <c r="C229" i="7" s="1"/>
  <c r="W223" i="5"/>
  <c r="C233" i="7" s="1"/>
  <c r="W227" i="5"/>
  <c r="C237" i="7" s="1"/>
  <c r="W231" i="5"/>
  <c r="C241" i="7" s="1"/>
  <c r="W235" i="5"/>
  <c r="C245" i="7" s="1"/>
  <c r="W239" i="5"/>
  <c r="C249" i="7" s="1"/>
  <c r="W243" i="5"/>
  <c r="C253" i="7" s="1"/>
  <c r="W247" i="5"/>
  <c r="C257" i="7" s="1"/>
  <c r="W251" i="5"/>
  <c r="C261" i="7" s="1"/>
  <c r="W255" i="5"/>
  <c r="C265" i="7" s="1"/>
  <c r="W259" i="5"/>
  <c r="C269" i="7" s="1"/>
  <c r="W263" i="5"/>
  <c r="C273" i="7" s="1"/>
  <c r="W267" i="5"/>
  <c r="C277" i="7" s="1"/>
  <c r="W271" i="5"/>
  <c r="C281" i="7" s="1"/>
  <c r="W275" i="5"/>
  <c r="C285" i="7" s="1"/>
  <c r="W279" i="5"/>
  <c r="C289" i="7" s="1"/>
  <c r="W283" i="5"/>
  <c r="C293" i="7" s="1"/>
  <c r="W287" i="5"/>
  <c r="C297" i="7" s="1"/>
  <c r="W291" i="5"/>
  <c r="C301" i="7" s="1"/>
  <c r="W295" i="5"/>
  <c r="C305" i="7" s="1"/>
  <c r="W299" i="5"/>
  <c r="C309" i="7" s="1"/>
  <c r="W303" i="5"/>
  <c r="C313" i="7" s="1"/>
  <c r="W307" i="5"/>
  <c r="C317" i="7" s="1"/>
  <c r="W311" i="5"/>
  <c r="C321" i="7" s="1"/>
  <c r="W315" i="5"/>
  <c r="C325" i="7" s="1"/>
  <c r="W319" i="5"/>
  <c r="C329" i="7" s="1"/>
  <c r="W323" i="5"/>
  <c r="C333" i="7" s="1"/>
  <c r="W327" i="5"/>
  <c r="C337" i="7" s="1"/>
  <c r="W331" i="5"/>
  <c r="C341" i="7" s="1"/>
  <c r="W335" i="5"/>
  <c r="C345" i="7" s="1"/>
  <c r="W339" i="5"/>
  <c r="C349" i="7" s="1"/>
  <c r="W343" i="5"/>
  <c r="C353" i="7" s="1"/>
  <c r="W347" i="5"/>
  <c r="C357" i="7" s="1"/>
  <c r="W351" i="5"/>
  <c r="C361" i="7" s="1"/>
  <c r="W355" i="5"/>
  <c r="C365" i="7" s="1"/>
  <c r="W359" i="5"/>
  <c r="C369" i="7" s="1"/>
  <c r="W228" i="5"/>
  <c r="C238" i="7" s="1"/>
  <c r="W232" i="5"/>
  <c r="C242" i="7" s="1"/>
  <c r="W236" i="5"/>
  <c r="C246" i="7" s="1"/>
  <c r="W240" i="5"/>
  <c r="C250" i="7" s="1"/>
  <c r="W244" i="5"/>
  <c r="C254" i="7" s="1"/>
  <c r="W248" i="5"/>
  <c r="C258" i="7" s="1"/>
  <c r="W252" i="5"/>
  <c r="C262" i="7" s="1"/>
  <c r="W256" i="5"/>
  <c r="C266" i="7" s="1"/>
  <c r="W260" i="5"/>
  <c r="C270" i="7" s="1"/>
  <c r="W264" i="5"/>
  <c r="C274" i="7" s="1"/>
  <c r="W268" i="5"/>
  <c r="C278" i="7" s="1"/>
  <c r="W272" i="5"/>
  <c r="C282" i="7" s="1"/>
  <c r="W276" i="5"/>
  <c r="C286" i="7" s="1"/>
  <c r="W280" i="5"/>
  <c r="C290" i="7" s="1"/>
  <c r="W284" i="5"/>
  <c r="C294" i="7" s="1"/>
  <c r="W288" i="5"/>
  <c r="C298" i="7" s="1"/>
  <c r="W292" i="5"/>
  <c r="C302" i="7" s="1"/>
  <c r="W296" i="5"/>
  <c r="C306" i="7" s="1"/>
  <c r="W300" i="5"/>
  <c r="C310" i="7" s="1"/>
  <c r="W304" i="5"/>
  <c r="C314" i="7" s="1"/>
  <c r="W308" i="5"/>
  <c r="C318" i="7" s="1"/>
  <c r="W312" i="5"/>
  <c r="C322" i="7" s="1"/>
  <c r="W316" i="5"/>
  <c r="C326" i="7" s="1"/>
  <c r="W320" i="5"/>
  <c r="C330" i="7" s="1"/>
  <c r="W324" i="5"/>
  <c r="C334" i="7" s="1"/>
  <c r="W328" i="5"/>
  <c r="C338" i="7" s="1"/>
  <c r="W332" i="5"/>
  <c r="C342" i="7" s="1"/>
  <c r="W336" i="5"/>
  <c r="C346" i="7" s="1"/>
  <c r="W340" i="5"/>
  <c r="C350" i="7" s="1"/>
  <c r="W344" i="5"/>
  <c r="C354" i="7" s="1"/>
  <c r="W348" i="5"/>
  <c r="C358" i="7" s="1"/>
  <c r="W352" i="5"/>
  <c r="C362" i="7" s="1"/>
  <c r="W356" i="5"/>
  <c r="C366" i="7" s="1"/>
  <c r="W360" i="5"/>
  <c r="C370" i="7" s="1"/>
  <c r="W364" i="5"/>
  <c r="C374" i="7" s="1"/>
  <c r="W368" i="5"/>
  <c r="C378" i="7" s="1"/>
  <c r="W372" i="5"/>
  <c r="C382" i="7" s="1"/>
  <c r="W376" i="5"/>
  <c r="C386" i="7" s="1"/>
  <c r="W380" i="5"/>
  <c r="C390" i="7" s="1"/>
  <c r="W384" i="5"/>
  <c r="C394" i="7" s="1"/>
  <c r="W388" i="5"/>
  <c r="C398" i="7" s="1"/>
  <c r="W392" i="5"/>
  <c r="C402" i="7" s="1"/>
  <c r="W396" i="5"/>
  <c r="C406" i="7" s="1"/>
  <c r="W400" i="5"/>
  <c r="C410" i="7" s="1"/>
  <c r="W404" i="5"/>
  <c r="C414" i="7" s="1"/>
  <c r="W408" i="5"/>
  <c r="C418" i="7" s="1"/>
  <c r="W412" i="5"/>
  <c r="C422" i="7" s="1"/>
  <c r="W416" i="5"/>
  <c r="C426" i="7" s="1"/>
  <c r="W420" i="5"/>
  <c r="C430" i="7" s="1"/>
  <c r="W424" i="5"/>
  <c r="C434" i="7" s="1"/>
  <c r="W428" i="5"/>
  <c r="C438" i="7" s="1"/>
  <c r="W432" i="5"/>
  <c r="W436" i="5"/>
  <c r="C446" i="7" s="1"/>
  <c r="W440" i="5"/>
  <c r="C450" i="7" s="1"/>
  <c r="W444" i="5"/>
  <c r="C454" i="7" s="1"/>
  <c r="W448" i="5"/>
  <c r="C458" i="7" s="1"/>
  <c r="W452" i="5"/>
  <c r="C462" i="7" s="1"/>
  <c r="W456" i="5"/>
  <c r="C466" i="7" s="1"/>
  <c r="W460" i="5"/>
  <c r="C470" i="7" s="1"/>
  <c r="W464" i="5"/>
  <c r="C474" i="7" s="1"/>
  <c r="W468" i="5"/>
  <c r="C478" i="7" s="1"/>
  <c r="W472" i="5"/>
  <c r="C482" i="7" s="1"/>
  <c r="W476" i="5"/>
  <c r="C486" i="7" s="1"/>
  <c r="W480" i="5"/>
  <c r="C490" i="7" s="1"/>
  <c r="W484" i="5"/>
  <c r="C494" i="7" s="1"/>
  <c r="W488" i="5"/>
  <c r="C498" i="7" s="1"/>
  <c r="W492" i="5"/>
  <c r="C502" i="7" s="1"/>
  <c r="W496" i="5"/>
  <c r="C506" i="7" s="1"/>
  <c r="W500" i="5"/>
  <c r="C510" i="7" s="1"/>
  <c r="W504" i="5"/>
  <c r="C514" i="7" s="1"/>
  <c r="W508" i="5"/>
  <c r="C518" i="7" s="1"/>
  <c r="W512" i="5"/>
  <c r="C522" i="7" s="1"/>
  <c r="W516" i="5"/>
  <c r="C526" i="7" s="1"/>
  <c r="W520" i="5"/>
  <c r="C530" i="7" s="1"/>
  <c r="W524" i="5"/>
  <c r="C534" i="7" s="1"/>
  <c r="W528" i="5"/>
  <c r="C538" i="7" s="1"/>
  <c r="W532" i="5"/>
  <c r="C542" i="7" s="1"/>
  <c r="W536" i="5"/>
  <c r="C546" i="7" s="1"/>
  <c r="W540" i="5"/>
  <c r="C550" i="7" s="1"/>
  <c r="W544" i="5"/>
  <c r="C554" i="7" s="1"/>
  <c r="W548" i="5"/>
  <c r="C558" i="7" s="1"/>
  <c r="W552" i="5"/>
  <c r="C562" i="7" s="1"/>
  <c r="W556" i="5"/>
  <c r="C566" i="7" s="1"/>
  <c r="W560" i="5"/>
  <c r="C570" i="7" s="1"/>
  <c r="W564" i="5"/>
  <c r="C574" i="7" s="1"/>
  <c r="W568" i="5"/>
  <c r="C578" i="7" s="1"/>
  <c r="W572" i="5"/>
  <c r="C582" i="7" s="1"/>
  <c r="W576" i="5"/>
  <c r="C586" i="7" s="1"/>
  <c r="W580" i="5"/>
  <c r="C590" i="7" s="1"/>
  <c r="W584" i="5"/>
  <c r="C594" i="7" s="1"/>
  <c r="W588" i="5"/>
  <c r="C598" i="7" s="1"/>
  <c r="W592" i="5"/>
  <c r="C602" i="7" s="1"/>
  <c r="W596" i="5"/>
  <c r="C606" i="7" s="1"/>
  <c r="W600" i="5"/>
  <c r="C610" i="7" s="1"/>
  <c r="W604" i="5"/>
  <c r="C614" i="7" s="1"/>
  <c r="W608" i="5"/>
  <c r="C618" i="7" s="1"/>
  <c r="W612" i="5"/>
  <c r="C622" i="7" s="1"/>
  <c r="W616" i="5"/>
  <c r="C626" i="7" s="1"/>
  <c r="W620" i="5"/>
  <c r="C630" i="7" s="1"/>
  <c r="W624" i="5"/>
  <c r="C634" i="7" s="1"/>
  <c r="W628" i="5"/>
  <c r="C638" i="7" s="1"/>
  <c r="W632" i="5"/>
  <c r="C642" i="7" s="1"/>
  <c r="W636" i="5"/>
  <c r="C646" i="7" s="1"/>
  <c r="W640" i="5"/>
  <c r="C650" i="7" s="1"/>
  <c r="W644" i="5"/>
  <c r="C654" i="7" s="1"/>
  <c r="W648" i="5"/>
  <c r="C658" i="7" s="1"/>
  <c r="W652" i="5"/>
  <c r="C662" i="7" s="1"/>
  <c r="W656" i="5"/>
  <c r="C666" i="7" s="1"/>
  <c r="W660" i="5"/>
  <c r="C670" i="7" s="1"/>
  <c r="W664" i="5"/>
  <c r="C674" i="7" s="1"/>
  <c r="W668" i="5"/>
  <c r="C678" i="7" s="1"/>
  <c r="W672" i="5"/>
  <c r="C682" i="7" s="1"/>
  <c r="W676" i="5"/>
  <c r="C686" i="7" s="1"/>
  <c r="W680" i="5"/>
  <c r="C690" i="7" s="1"/>
  <c r="W684" i="5"/>
  <c r="C694" i="7" s="1"/>
  <c r="W688" i="5"/>
  <c r="C698" i="7" s="1"/>
  <c r="W692" i="5"/>
  <c r="C702" i="7" s="1"/>
  <c r="W696" i="5"/>
  <c r="C706" i="7" s="1"/>
  <c r="W700" i="5"/>
  <c r="C710" i="7" s="1"/>
  <c r="W704" i="5"/>
  <c r="C714" i="7" s="1"/>
  <c r="W708" i="5"/>
  <c r="C718" i="7" s="1"/>
  <c r="W712" i="5"/>
  <c r="W716" i="5"/>
  <c r="C726" i="7" s="1"/>
  <c r="W720" i="5"/>
  <c r="C730" i="7" s="1"/>
  <c r="W724" i="5"/>
  <c r="C734" i="7" s="1"/>
  <c r="W728" i="5"/>
  <c r="C738" i="7" s="1"/>
  <c r="W732" i="5"/>
  <c r="C742" i="7" s="1"/>
  <c r="W736" i="5"/>
  <c r="C746" i="7" s="1"/>
  <c r="W740" i="5"/>
  <c r="C750" i="7" s="1"/>
  <c r="W744" i="5"/>
  <c r="C754" i="7" s="1"/>
  <c r="W748" i="5"/>
  <c r="C758" i="7" s="1"/>
  <c r="W752" i="5"/>
  <c r="C762" i="7" s="1"/>
  <c r="W756" i="5"/>
  <c r="C766" i="7" s="1"/>
  <c r="W760" i="5"/>
  <c r="C770" i="7" s="1"/>
  <c r="W764" i="5"/>
  <c r="C774" i="7" s="1"/>
  <c r="W768" i="5"/>
  <c r="C778" i="7" s="1"/>
  <c r="W772" i="5"/>
  <c r="C782" i="7" s="1"/>
  <c r="W776" i="5"/>
  <c r="C786" i="7" s="1"/>
  <c r="W780" i="5"/>
  <c r="C790" i="7" s="1"/>
  <c r="W784" i="5"/>
  <c r="C794" i="7" s="1"/>
  <c r="W788" i="5"/>
  <c r="C798" i="7" s="1"/>
  <c r="W792" i="5"/>
  <c r="C802" i="7" s="1"/>
  <c r="W796" i="5"/>
  <c r="C806" i="7" s="1"/>
  <c r="W800" i="5"/>
  <c r="C810" i="7" s="1"/>
  <c r="W804" i="5"/>
  <c r="C814" i="7" s="1"/>
  <c r="W808" i="5"/>
  <c r="C818" i="7" s="1"/>
  <c r="W812" i="5"/>
  <c r="C822" i="7" s="1"/>
  <c r="W816" i="5"/>
  <c r="C826" i="7" s="1"/>
  <c r="W820" i="5"/>
  <c r="C830" i="7" s="1"/>
  <c r="W824" i="5"/>
  <c r="C834" i="7" s="1"/>
  <c r="W828" i="5"/>
  <c r="C838" i="7" s="1"/>
  <c r="W832" i="5"/>
  <c r="C842" i="7" s="1"/>
  <c r="W836" i="5"/>
  <c r="C846" i="7" s="1"/>
  <c r="W840" i="5"/>
  <c r="C850" i="7" s="1"/>
  <c r="W844" i="5"/>
  <c r="C854" i="7" s="1"/>
  <c r="W848" i="5"/>
  <c r="C858" i="7" s="1"/>
  <c r="W852" i="5"/>
  <c r="C862" i="7" s="1"/>
  <c r="W856" i="5"/>
  <c r="C866" i="7" s="1"/>
  <c r="W860" i="5"/>
  <c r="C870" i="7" s="1"/>
  <c r="W864" i="5"/>
  <c r="C874" i="7" s="1"/>
  <c r="W868" i="5"/>
  <c r="C878" i="7" s="1"/>
  <c r="W872" i="5"/>
  <c r="C882" i="7" s="1"/>
  <c r="W876" i="5"/>
  <c r="C886" i="7" s="1"/>
  <c r="W880" i="5"/>
  <c r="C890" i="7" s="1"/>
  <c r="W884" i="5"/>
  <c r="C894" i="7" s="1"/>
  <c r="W888" i="5"/>
  <c r="C898" i="7" s="1"/>
  <c r="W892" i="5"/>
  <c r="C902" i="7" s="1"/>
  <c r="W896" i="5"/>
  <c r="C906" i="7" s="1"/>
  <c r="W900" i="5"/>
  <c r="C910" i="7" s="1"/>
  <c r="W904" i="5"/>
  <c r="C914" i="7" s="1"/>
  <c r="W908" i="5"/>
  <c r="C918" i="7" s="1"/>
  <c r="W912" i="5"/>
  <c r="C922" i="7" s="1"/>
  <c r="W916" i="5"/>
  <c r="C926" i="7" s="1"/>
  <c r="W920" i="5"/>
  <c r="C930" i="7" s="1"/>
  <c r="W924" i="5"/>
  <c r="C934" i="7" s="1"/>
  <c r="W928" i="5"/>
  <c r="C938" i="7" s="1"/>
  <c r="W932" i="5"/>
  <c r="C942" i="7" s="1"/>
  <c r="W936" i="5"/>
  <c r="C946" i="7" s="1"/>
  <c r="W940" i="5"/>
  <c r="C950" i="7" s="1"/>
  <c r="W944" i="5"/>
  <c r="C954" i="7" s="1"/>
  <c r="W948" i="5"/>
  <c r="C958" i="7" s="1"/>
  <c r="W952" i="5"/>
  <c r="C962" i="7" s="1"/>
  <c r="W956" i="5"/>
  <c r="C966" i="7" s="1"/>
  <c r="W960" i="5"/>
  <c r="C970" i="7" s="1"/>
  <c r="W964" i="5"/>
  <c r="C974" i="7" s="1"/>
  <c r="W968" i="5"/>
  <c r="C978" i="7" s="1"/>
  <c r="W972" i="5"/>
  <c r="C982" i="7" s="1"/>
  <c r="W976" i="5"/>
  <c r="C986" i="7" s="1"/>
  <c r="W980" i="5"/>
  <c r="C990" i="7" s="1"/>
  <c r="W984" i="5"/>
  <c r="C994" i="7" s="1"/>
  <c r="W988" i="5"/>
  <c r="C998" i="7" s="1"/>
  <c r="W992" i="5"/>
  <c r="C1002" i="7" s="1"/>
  <c r="W996" i="5"/>
  <c r="C1006" i="7" s="1"/>
  <c r="W1000" i="5"/>
  <c r="C1010" i="7" s="1"/>
  <c r="W1004" i="5"/>
  <c r="C1014" i="7" s="1"/>
  <c r="W1008" i="5"/>
  <c r="C1018" i="7" s="1"/>
  <c r="W1012" i="5"/>
  <c r="C1022" i="7" s="1"/>
  <c r="W1016" i="5"/>
  <c r="C1026" i="7" s="1"/>
  <c r="W1020" i="5"/>
  <c r="C1030" i="7" s="1"/>
  <c r="W1024" i="5"/>
  <c r="C1034" i="7" s="1"/>
  <c r="W1028" i="5"/>
  <c r="C1038" i="7" s="1"/>
  <c r="W1032" i="5"/>
  <c r="C1042" i="7" s="1"/>
  <c r="W1036" i="5"/>
  <c r="C1046" i="7" s="1"/>
  <c r="W1040" i="5"/>
  <c r="C1050" i="7" s="1"/>
  <c r="W1044" i="5"/>
  <c r="C1054" i="7" s="1"/>
  <c r="W1048" i="5"/>
  <c r="C1058" i="7" s="1"/>
  <c r="W1052" i="5"/>
  <c r="C1062" i="7" s="1"/>
  <c r="W1056" i="5"/>
  <c r="C1066" i="7" s="1"/>
  <c r="W1060" i="5"/>
  <c r="C1070" i="7" s="1"/>
  <c r="W1064" i="5"/>
  <c r="C1074" i="7" s="1"/>
  <c r="W1068" i="5"/>
  <c r="C1078" i="7" s="1"/>
  <c r="W1072" i="5"/>
  <c r="C1082" i="7" s="1"/>
  <c r="W1076" i="5"/>
  <c r="C1086" i="7" s="1"/>
  <c r="W1080" i="5"/>
  <c r="C1090" i="7" s="1"/>
  <c r="W1084" i="5"/>
  <c r="C1094" i="7" s="1"/>
  <c r="W1088" i="5"/>
  <c r="C1098" i="7" s="1"/>
  <c r="W1092" i="5"/>
  <c r="C1102" i="7" s="1"/>
  <c r="W1096" i="5"/>
  <c r="C1106" i="7" s="1"/>
  <c r="W1100" i="5"/>
  <c r="C1110" i="7" s="1"/>
  <c r="W1104" i="5"/>
  <c r="C1114" i="7" s="1"/>
  <c r="W1108" i="5"/>
  <c r="C1118" i="7" s="1"/>
  <c r="W1112" i="5"/>
  <c r="C1122" i="7" s="1"/>
  <c r="W1116" i="5"/>
  <c r="C1126" i="7" s="1"/>
  <c r="W1120" i="5"/>
  <c r="C1130" i="7" s="1"/>
  <c r="W1124" i="5"/>
  <c r="C1134" i="7" s="1"/>
  <c r="W1128" i="5"/>
  <c r="C1138" i="7" s="1"/>
  <c r="W1132" i="5"/>
  <c r="C1142" i="7" s="1"/>
  <c r="W1136" i="5"/>
  <c r="C1146" i="7" s="1"/>
  <c r="W1140" i="5"/>
  <c r="C1150" i="7" s="1"/>
  <c r="W1144" i="5"/>
  <c r="C1154" i="7" s="1"/>
  <c r="W1148" i="5"/>
  <c r="C1158" i="7" s="1"/>
  <c r="W1152" i="5"/>
  <c r="C1162" i="7" s="1"/>
  <c r="W1156" i="5"/>
  <c r="C1166" i="7" s="1"/>
  <c r="W1160" i="5"/>
  <c r="C1170" i="7" s="1"/>
  <c r="W1164" i="5"/>
  <c r="C1174" i="7" s="1"/>
  <c r="W1168" i="5"/>
  <c r="C1178" i="7" s="1"/>
  <c r="W1172" i="5"/>
  <c r="C1182" i="7" s="1"/>
  <c r="W1176" i="5"/>
  <c r="C1186" i="7" s="1"/>
  <c r="W1180" i="5"/>
  <c r="C1190" i="7" s="1"/>
  <c r="W1184" i="5"/>
  <c r="C1194" i="7" s="1"/>
  <c r="W1188" i="5"/>
  <c r="C1198" i="7" s="1"/>
  <c r="W1192" i="5"/>
  <c r="C1202" i="7" s="1"/>
  <c r="W1196" i="5"/>
  <c r="C1206" i="7" s="1"/>
  <c r="W1200" i="5"/>
  <c r="C1210" i="7" s="1"/>
  <c r="W1204" i="5"/>
  <c r="C1214" i="7" s="1"/>
  <c r="W1208" i="5"/>
  <c r="C1218" i="7" s="1"/>
  <c r="W1212" i="5"/>
  <c r="C1222" i="7" s="1"/>
  <c r="W1216" i="5"/>
  <c r="C1226" i="7" s="1"/>
  <c r="W1220" i="5"/>
  <c r="C1230" i="7" s="1"/>
  <c r="W1224" i="5"/>
  <c r="C1234" i="7" s="1"/>
  <c r="W1228" i="5"/>
  <c r="C1238" i="7" s="1"/>
  <c r="W1232" i="5"/>
  <c r="C1242" i="7" s="1"/>
  <c r="W1236" i="5"/>
  <c r="C1246" i="7" s="1"/>
  <c r="W1240" i="5"/>
  <c r="C1250" i="7" s="1"/>
  <c r="W1244" i="5"/>
  <c r="C1254" i="7" s="1"/>
  <c r="W1248" i="5"/>
  <c r="C1258" i="7" s="1"/>
  <c r="W1252" i="5"/>
  <c r="C1262" i="7" s="1"/>
  <c r="W1256" i="5"/>
  <c r="C1266" i="7" s="1"/>
  <c r="W1260" i="5"/>
  <c r="C1270" i="7" s="1"/>
  <c r="W1264" i="5"/>
  <c r="C1274" i="7" s="1"/>
  <c r="W1268" i="5"/>
  <c r="C1278" i="7" s="1"/>
  <c r="W49" i="5"/>
  <c r="C59" i="7" s="1"/>
  <c r="W53" i="5"/>
  <c r="C63" i="7" s="1"/>
  <c r="W57" i="5"/>
  <c r="C67" i="7" s="1"/>
  <c r="W61" i="5"/>
  <c r="C71" i="7" s="1"/>
  <c r="W65" i="5"/>
  <c r="C75" i="7" s="1"/>
  <c r="W69" i="5"/>
  <c r="C79" i="7" s="1"/>
  <c r="W73" i="5"/>
  <c r="C83" i="7" s="1"/>
  <c r="W77" i="5"/>
  <c r="C87" i="7" s="1"/>
  <c r="W81" i="5"/>
  <c r="C91" i="7" s="1"/>
  <c r="W85" i="5"/>
  <c r="C95" i="7" s="1"/>
  <c r="W89" i="5"/>
  <c r="C99" i="7" s="1"/>
  <c r="W93" i="5"/>
  <c r="C103" i="7" s="1"/>
  <c r="W97" i="5"/>
  <c r="C107" i="7" s="1"/>
  <c r="W101" i="5"/>
  <c r="C111" i="7" s="1"/>
  <c r="W105" i="5"/>
  <c r="C115" i="7" s="1"/>
  <c r="W109" i="5"/>
  <c r="C119" i="7" s="1"/>
  <c r="W113" i="5"/>
  <c r="C123" i="7" s="1"/>
  <c r="W117" i="5"/>
  <c r="C127" i="7" s="1"/>
  <c r="W121" i="5"/>
  <c r="C131" i="7" s="1"/>
  <c r="W125" i="5"/>
  <c r="C135" i="7" s="1"/>
  <c r="W129" i="5"/>
  <c r="C139" i="7" s="1"/>
  <c r="W133" i="5"/>
  <c r="C143" i="7" s="1"/>
  <c r="W137" i="5"/>
  <c r="C147" i="7" s="1"/>
  <c r="W141" i="5"/>
  <c r="C151" i="7" s="1"/>
  <c r="W145" i="5"/>
  <c r="C155" i="7" s="1"/>
  <c r="W149" i="5"/>
  <c r="C159" i="7" s="1"/>
  <c r="W153" i="5"/>
  <c r="C163" i="7" s="1"/>
  <c r="W157" i="5"/>
  <c r="C167" i="7" s="1"/>
  <c r="W161" i="5"/>
  <c r="C171" i="7" s="1"/>
  <c r="W165" i="5"/>
  <c r="C175" i="7" s="1"/>
  <c r="W169" i="5"/>
  <c r="C179" i="7" s="1"/>
  <c r="W173" i="5"/>
  <c r="C183" i="7" s="1"/>
  <c r="W177" i="5"/>
  <c r="C187" i="7" s="1"/>
  <c r="W181" i="5"/>
  <c r="C191" i="7" s="1"/>
  <c r="W185" i="5"/>
  <c r="C195" i="7" s="1"/>
  <c r="W189" i="5"/>
  <c r="C199" i="7" s="1"/>
  <c r="W193" i="5"/>
  <c r="C203" i="7" s="1"/>
  <c r="W197" i="5"/>
  <c r="C207" i="7" s="1"/>
  <c r="W201" i="5"/>
  <c r="C211" i="7" s="1"/>
  <c r="W205" i="5"/>
  <c r="C215" i="7" s="1"/>
  <c r="W209" i="5"/>
  <c r="C219" i="7" s="1"/>
  <c r="W213" i="5"/>
  <c r="C223" i="7" s="1"/>
  <c r="W217" i="5"/>
  <c r="C227" i="7" s="1"/>
  <c r="W221" i="5"/>
  <c r="C231" i="7" s="1"/>
  <c r="W225" i="5"/>
  <c r="C235" i="7" s="1"/>
  <c r="W229" i="5"/>
  <c r="C239" i="7" s="1"/>
  <c r="W233" i="5"/>
  <c r="C243" i="7" s="1"/>
  <c r="W237" i="5"/>
  <c r="C247" i="7" s="1"/>
  <c r="W241" i="5"/>
  <c r="C251" i="7" s="1"/>
  <c r="W245" i="5"/>
  <c r="C255" i="7" s="1"/>
  <c r="W249" i="5"/>
  <c r="C259" i="7" s="1"/>
  <c r="W253" i="5"/>
  <c r="C263" i="7" s="1"/>
  <c r="W257" i="5"/>
  <c r="C267" i="7" s="1"/>
  <c r="W261" i="5"/>
  <c r="C271" i="7" s="1"/>
  <c r="W265" i="5"/>
  <c r="C275" i="7" s="1"/>
  <c r="W269" i="5"/>
  <c r="C279" i="7" s="1"/>
  <c r="W273" i="5"/>
  <c r="C283" i="7" s="1"/>
  <c r="W277" i="5"/>
  <c r="C287" i="7" s="1"/>
  <c r="W281" i="5"/>
  <c r="C291" i="7" s="1"/>
  <c r="W285" i="5"/>
  <c r="C295" i="7" s="1"/>
  <c r="W289" i="5"/>
  <c r="C299" i="7" s="1"/>
  <c r="W293" i="5"/>
  <c r="C303" i="7" s="1"/>
  <c r="W297" i="5"/>
  <c r="C307" i="7" s="1"/>
  <c r="W301" i="5"/>
  <c r="C311" i="7" s="1"/>
  <c r="W305" i="5"/>
  <c r="C315" i="7" s="1"/>
  <c r="W309" i="5"/>
  <c r="C319" i="7" s="1"/>
  <c r="W313" i="5"/>
  <c r="C323" i="7" s="1"/>
  <c r="W317" i="5"/>
  <c r="C327" i="7" s="1"/>
  <c r="W321" i="5"/>
  <c r="C331" i="7" s="1"/>
  <c r="W325" i="5"/>
  <c r="C335" i="7" s="1"/>
  <c r="W329" i="5"/>
  <c r="C339" i="7" s="1"/>
  <c r="W333" i="5"/>
  <c r="C343" i="7" s="1"/>
  <c r="W337" i="5"/>
  <c r="C347" i="7" s="1"/>
  <c r="W341" i="5"/>
  <c r="C351" i="7" s="1"/>
  <c r="W345" i="5"/>
  <c r="C355" i="7" s="1"/>
  <c r="W349" i="5"/>
  <c r="C359" i="7" s="1"/>
  <c r="W353" i="5"/>
  <c r="C363" i="7" s="1"/>
  <c r="W357" i="5"/>
  <c r="C367" i="7" s="1"/>
  <c r="W361" i="5"/>
  <c r="C371" i="7" s="1"/>
  <c r="W363" i="5"/>
  <c r="C373" i="7" s="1"/>
  <c r="W367" i="5"/>
  <c r="C377" i="7" s="1"/>
  <c r="W371" i="5"/>
  <c r="C381" i="7" s="1"/>
  <c r="W375" i="5"/>
  <c r="C385" i="7" s="1"/>
  <c r="W379" i="5"/>
  <c r="C389" i="7" s="1"/>
  <c r="W383" i="5"/>
  <c r="C393" i="7" s="1"/>
  <c r="W387" i="5"/>
  <c r="C397" i="7" s="1"/>
  <c r="W391" i="5"/>
  <c r="C401" i="7" s="1"/>
  <c r="W395" i="5"/>
  <c r="C405" i="7" s="1"/>
  <c r="W399" i="5"/>
  <c r="C409" i="7" s="1"/>
  <c r="W403" i="5"/>
  <c r="C413" i="7" s="1"/>
  <c r="W407" i="5"/>
  <c r="C417" i="7" s="1"/>
  <c r="W411" i="5"/>
  <c r="C421" i="7" s="1"/>
  <c r="W415" i="5"/>
  <c r="C425" i="7" s="1"/>
  <c r="W419" i="5"/>
  <c r="C429" i="7" s="1"/>
  <c r="W423" i="5"/>
  <c r="C433" i="7" s="1"/>
  <c r="W427" i="5"/>
  <c r="C437" i="7" s="1"/>
  <c r="W431" i="5"/>
  <c r="C441" i="7" s="1"/>
  <c r="W435" i="5"/>
  <c r="C445" i="7" s="1"/>
  <c r="W439" i="5"/>
  <c r="C449" i="7" s="1"/>
  <c r="W443" i="5"/>
  <c r="C453" i="7" s="1"/>
  <c r="W447" i="5"/>
  <c r="C457" i="7" s="1"/>
  <c r="W451" i="5"/>
  <c r="C461" i="7" s="1"/>
  <c r="W455" i="5"/>
  <c r="C465" i="7" s="1"/>
  <c r="W459" i="5"/>
  <c r="C469" i="7" s="1"/>
  <c r="W463" i="5"/>
  <c r="C473" i="7" s="1"/>
  <c r="W467" i="5"/>
  <c r="C477" i="7" s="1"/>
  <c r="W471" i="5"/>
  <c r="C481" i="7" s="1"/>
  <c r="W475" i="5"/>
  <c r="C485" i="7" s="1"/>
  <c r="W479" i="5"/>
  <c r="C489" i="7" s="1"/>
  <c r="W483" i="5"/>
  <c r="C493" i="7" s="1"/>
  <c r="W487" i="5"/>
  <c r="C497" i="7" s="1"/>
  <c r="W491" i="5"/>
  <c r="C501" i="7" s="1"/>
  <c r="W495" i="5"/>
  <c r="C505" i="7" s="1"/>
  <c r="W499" i="5"/>
  <c r="C509" i="7" s="1"/>
  <c r="W503" i="5"/>
  <c r="C513" i="7" s="1"/>
  <c r="W507" i="5"/>
  <c r="C517" i="7" s="1"/>
  <c r="W511" i="5"/>
  <c r="C521" i="7" s="1"/>
  <c r="W515" i="5"/>
  <c r="C525" i="7" s="1"/>
  <c r="W519" i="5"/>
  <c r="C529" i="7" s="1"/>
  <c r="W523" i="5"/>
  <c r="C533" i="7" s="1"/>
  <c r="W527" i="5"/>
  <c r="C537" i="7" s="1"/>
  <c r="W531" i="5"/>
  <c r="C541" i="7" s="1"/>
  <c r="W535" i="5"/>
  <c r="C545" i="7" s="1"/>
  <c r="W539" i="5"/>
  <c r="C549" i="7" s="1"/>
  <c r="W543" i="5"/>
  <c r="C553" i="7" s="1"/>
  <c r="W547" i="5"/>
  <c r="C557" i="7" s="1"/>
  <c r="W551" i="5"/>
  <c r="C561" i="7" s="1"/>
  <c r="W555" i="5"/>
  <c r="C565" i="7" s="1"/>
  <c r="W559" i="5"/>
  <c r="C569" i="7" s="1"/>
  <c r="W563" i="5"/>
  <c r="C573" i="7" s="1"/>
  <c r="W567" i="5"/>
  <c r="C577" i="7" s="1"/>
  <c r="W571" i="5"/>
  <c r="C581" i="7" s="1"/>
  <c r="W575" i="5"/>
  <c r="C585" i="7" s="1"/>
  <c r="W579" i="5"/>
  <c r="C589" i="7" s="1"/>
  <c r="W583" i="5"/>
  <c r="C593" i="7" s="1"/>
  <c r="W587" i="5"/>
  <c r="C597" i="7" s="1"/>
  <c r="W591" i="5"/>
  <c r="C601" i="7" s="1"/>
  <c r="W595" i="5"/>
  <c r="C605" i="7" s="1"/>
  <c r="W599" i="5"/>
  <c r="C609" i="7" s="1"/>
  <c r="W603" i="5"/>
  <c r="C613" i="7" s="1"/>
  <c r="W607" i="5"/>
  <c r="C617" i="7" s="1"/>
  <c r="W611" i="5"/>
  <c r="C621" i="7" s="1"/>
  <c r="W615" i="5"/>
  <c r="C625" i="7" s="1"/>
  <c r="W619" i="5"/>
  <c r="C629" i="7" s="1"/>
  <c r="W623" i="5"/>
  <c r="C633" i="7" s="1"/>
  <c r="W627" i="5"/>
  <c r="C637" i="7" s="1"/>
  <c r="W631" i="5"/>
  <c r="C641" i="7" s="1"/>
  <c r="W635" i="5"/>
  <c r="C645" i="7" s="1"/>
  <c r="W639" i="5"/>
  <c r="C649" i="7" s="1"/>
  <c r="W643" i="5"/>
  <c r="C653" i="7" s="1"/>
  <c r="W647" i="5"/>
  <c r="C657" i="7" s="1"/>
  <c r="W651" i="5"/>
  <c r="C661" i="7" s="1"/>
  <c r="W655" i="5"/>
  <c r="C665" i="7" s="1"/>
  <c r="W659" i="5"/>
  <c r="C669" i="7" s="1"/>
  <c r="W663" i="5"/>
  <c r="C673" i="7" s="1"/>
  <c r="W667" i="5"/>
  <c r="C677" i="7" s="1"/>
  <c r="W671" i="5"/>
  <c r="C681" i="7" s="1"/>
  <c r="W675" i="5"/>
  <c r="C685" i="7" s="1"/>
  <c r="W679" i="5"/>
  <c r="C689" i="7" s="1"/>
  <c r="W683" i="5"/>
  <c r="C693" i="7" s="1"/>
  <c r="W687" i="5"/>
  <c r="C697" i="7" s="1"/>
  <c r="W691" i="5"/>
  <c r="C701" i="7" s="1"/>
  <c r="W695" i="5"/>
  <c r="C705" i="7" s="1"/>
  <c r="W699" i="5"/>
  <c r="C709" i="7" s="1"/>
  <c r="W703" i="5"/>
  <c r="C713" i="7" s="1"/>
  <c r="W707" i="5"/>
  <c r="C717" i="7" s="1"/>
  <c r="W711" i="5"/>
  <c r="H25" i="6" s="1"/>
  <c r="W715" i="5"/>
  <c r="C725" i="7" s="1"/>
  <c r="W719" i="5"/>
  <c r="C729" i="7" s="1"/>
  <c r="W723" i="5"/>
  <c r="C733" i="7" s="1"/>
  <c r="W727" i="5"/>
  <c r="C737" i="7" s="1"/>
  <c r="W731" i="5"/>
  <c r="C741" i="7" s="1"/>
  <c r="W735" i="5"/>
  <c r="C745" i="7" s="1"/>
  <c r="W739" i="5"/>
  <c r="C749" i="7" s="1"/>
  <c r="W743" i="5"/>
  <c r="C753" i="7" s="1"/>
  <c r="W747" i="5"/>
  <c r="C757" i="7" s="1"/>
  <c r="W751" i="5"/>
  <c r="C761" i="7" s="1"/>
  <c r="W755" i="5"/>
  <c r="C765" i="7" s="1"/>
  <c r="W759" i="5"/>
  <c r="C769" i="7" s="1"/>
  <c r="W763" i="5"/>
  <c r="C773" i="7" s="1"/>
  <c r="W767" i="5"/>
  <c r="C777" i="7" s="1"/>
  <c r="W771" i="5"/>
  <c r="C781" i="7" s="1"/>
  <c r="W775" i="5"/>
  <c r="C785" i="7" s="1"/>
  <c r="W779" i="5"/>
  <c r="C789" i="7" s="1"/>
  <c r="W783" i="5"/>
  <c r="C793" i="7" s="1"/>
  <c r="W787" i="5"/>
  <c r="C797" i="7" s="1"/>
  <c r="W791" i="5"/>
  <c r="C801" i="7" s="1"/>
  <c r="W795" i="5"/>
  <c r="C805" i="7" s="1"/>
  <c r="W799" i="5"/>
  <c r="C809" i="7" s="1"/>
  <c r="W803" i="5"/>
  <c r="C813" i="7" s="1"/>
  <c r="W807" i="5"/>
  <c r="C817" i="7" s="1"/>
  <c r="W811" i="5"/>
  <c r="C821" i="7" s="1"/>
  <c r="W815" i="5"/>
  <c r="C825" i="7" s="1"/>
  <c r="W819" i="5"/>
  <c r="C829" i="7" s="1"/>
  <c r="W823" i="5"/>
  <c r="C833" i="7" s="1"/>
  <c r="W827" i="5"/>
  <c r="C837" i="7" s="1"/>
  <c r="W831" i="5"/>
  <c r="C841" i="7" s="1"/>
  <c r="W835" i="5"/>
  <c r="C845" i="7" s="1"/>
  <c r="W839" i="5"/>
  <c r="C849" i="7" s="1"/>
  <c r="W843" i="5"/>
  <c r="C853" i="7" s="1"/>
  <c r="W847" i="5"/>
  <c r="C857" i="7" s="1"/>
  <c r="W851" i="5"/>
  <c r="C861" i="7" s="1"/>
  <c r="W855" i="5"/>
  <c r="C865" i="7" s="1"/>
  <c r="W859" i="5"/>
  <c r="C869" i="7" s="1"/>
  <c r="W863" i="5"/>
  <c r="C873" i="7" s="1"/>
  <c r="W867" i="5"/>
  <c r="C877" i="7" s="1"/>
  <c r="W871" i="5"/>
  <c r="C881" i="7" s="1"/>
  <c r="W875" i="5"/>
  <c r="C885" i="7" s="1"/>
  <c r="W879" i="5"/>
  <c r="C889" i="7" s="1"/>
  <c r="W883" i="5"/>
  <c r="C893" i="7" s="1"/>
  <c r="W887" i="5"/>
  <c r="C897" i="7" s="1"/>
  <c r="W891" i="5"/>
  <c r="C901" i="7" s="1"/>
  <c r="W895" i="5"/>
  <c r="C905" i="7" s="1"/>
  <c r="W899" i="5"/>
  <c r="C909" i="7" s="1"/>
  <c r="W903" i="5"/>
  <c r="C913" i="7" s="1"/>
  <c r="W907" i="5"/>
  <c r="C917" i="7" s="1"/>
  <c r="W911" i="5"/>
  <c r="C921" i="7" s="1"/>
  <c r="W915" i="5"/>
  <c r="C925" i="7" s="1"/>
  <c r="W919" i="5"/>
  <c r="C929" i="7" s="1"/>
  <c r="W923" i="5"/>
  <c r="C933" i="7" s="1"/>
  <c r="W927" i="5"/>
  <c r="C937" i="7" s="1"/>
  <c r="W931" i="5"/>
  <c r="C941" i="7" s="1"/>
  <c r="W935" i="5"/>
  <c r="C945" i="7" s="1"/>
  <c r="W939" i="5"/>
  <c r="C949" i="7" s="1"/>
  <c r="W943" i="5"/>
  <c r="C953" i="7" s="1"/>
  <c r="W947" i="5"/>
  <c r="C957" i="7" s="1"/>
  <c r="W951" i="5"/>
  <c r="C961" i="7" s="1"/>
  <c r="W955" i="5"/>
  <c r="C965" i="7" s="1"/>
  <c r="W959" i="5"/>
  <c r="C969" i="7" s="1"/>
  <c r="W963" i="5"/>
  <c r="C973" i="7" s="1"/>
  <c r="W967" i="5"/>
  <c r="C977" i="7" s="1"/>
  <c r="W971" i="5"/>
  <c r="C981" i="7" s="1"/>
  <c r="W975" i="5"/>
  <c r="C985" i="7" s="1"/>
  <c r="W979" i="5"/>
  <c r="C989" i="7" s="1"/>
  <c r="W983" i="5"/>
  <c r="C993" i="7" s="1"/>
  <c r="W987" i="5"/>
  <c r="C997" i="7" s="1"/>
  <c r="W991" i="5"/>
  <c r="C1001" i="7" s="1"/>
  <c r="W995" i="5"/>
  <c r="C1005" i="7" s="1"/>
  <c r="W999" i="5"/>
  <c r="C1009" i="7" s="1"/>
  <c r="W1003" i="5"/>
  <c r="C1013" i="7" s="1"/>
  <c r="W1007" i="5"/>
  <c r="C1017" i="7" s="1"/>
  <c r="W1011" i="5"/>
  <c r="C1021" i="7" s="1"/>
  <c r="W1015" i="5"/>
  <c r="C1025" i="7" s="1"/>
  <c r="W1019" i="5"/>
  <c r="C1029" i="7" s="1"/>
  <c r="W1023" i="5"/>
  <c r="C1033" i="7" s="1"/>
  <c r="W1027" i="5"/>
  <c r="C1037" i="7" s="1"/>
  <c r="W1031" i="5"/>
  <c r="C1041" i="7" s="1"/>
  <c r="W1035" i="5"/>
  <c r="C1045" i="7" s="1"/>
  <c r="W1039" i="5"/>
  <c r="C1049" i="7" s="1"/>
  <c r="W365" i="5"/>
  <c r="C375" i="7" s="1"/>
  <c r="W369" i="5"/>
  <c r="C379" i="7" s="1"/>
  <c r="W373" i="5"/>
  <c r="C383" i="7" s="1"/>
  <c r="W377" i="5"/>
  <c r="C387" i="7" s="1"/>
  <c r="W381" i="5"/>
  <c r="C391" i="7" s="1"/>
  <c r="W385" i="5"/>
  <c r="C395" i="7" s="1"/>
  <c r="W389" i="5"/>
  <c r="C399" i="7" s="1"/>
  <c r="W393" i="5"/>
  <c r="C403" i="7" s="1"/>
  <c r="W397" i="5"/>
  <c r="C407" i="7" s="1"/>
  <c r="W401" i="5"/>
  <c r="C411" i="7" s="1"/>
  <c r="W405" i="5"/>
  <c r="C415" i="7" s="1"/>
  <c r="W409" i="5"/>
  <c r="C419" i="7" s="1"/>
  <c r="W413" i="5"/>
  <c r="C423" i="7" s="1"/>
  <c r="W417" i="5"/>
  <c r="C427" i="7" s="1"/>
  <c r="W421" i="5"/>
  <c r="C431" i="7" s="1"/>
  <c r="W425" i="5"/>
  <c r="C435" i="7" s="1"/>
  <c r="W429" i="5"/>
  <c r="C439" i="7" s="1"/>
  <c r="W433" i="5"/>
  <c r="C443" i="7" s="1"/>
  <c r="W437" i="5"/>
  <c r="C447" i="7" s="1"/>
  <c r="W441" i="5"/>
  <c r="C451" i="7" s="1"/>
  <c r="W445" i="5"/>
  <c r="C455" i="7" s="1"/>
  <c r="W449" i="5"/>
  <c r="C459" i="7" s="1"/>
  <c r="W453" i="5"/>
  <c r="C463" i="7" s="1"/>
  <c r="W457" i="5"/>
  <c r="C467" i="7" s="1"/>
  <c r="W461" i="5"/>
  <c r="C471" i="7" s="1"/>
  <c r="W465" i="5"/>
  <c r="C475" i="7" s="1"/>
  <c r="W469" i="5"/>
  <c r="C479" i="7" s="1"/>
  <c r="W473" i="5"/>
  <c r="C483" i="7" s="1"/>
  <c r="W477" i="5"/>
  <c r="C487" i="7" s="1"/>
  <c r="W481" i="5"/>
  <c r="C491" i="7" s="1"/>
  <c r="W485" i="5"/>
  <c r="C495" i="7" s="1"/>
  <c r="W489" i="5"/>
  <c r="C499" i="7" s="1"/>
  <c r="W493" i="5"/>
  <c r="C503" i="7" s="1"/>
  <c r="W497" i="5"/>
  <c r="C507" i="7" s="1"/>
  <c r="W501" i="5"/>
  <c r="C511" i="7" s="1"/>
  <c r="W505" i="5"/>
  <c r="C515" i="7" s="1"/>
  <c r="W509" i="5"/>
  <c r="C519" i="7" s="1"/>
  <c r="W513" i="5"/>
  <c r="C523" i="7" s="1"/>
  <c r="W517" i="5"/>
  <c r="C527" i="7" s="1"/>
  <c r="W521" i="5"/>
  <c r="C531" i="7" s="1"/>
  <c r="W525" i="5"/>
  <c r="C535" i="7" s="1"/>
  <c r="W529" i="5"/>
  <c r="C539" i="7" s="1"/>
  <c r="W533" i="5"/>
  <c r="C543" i="7" s="1"/>
  <c r="W537" i="5"/>
  <c r="C547" i="7" s="1"/>
  <c r="W541" i="5"/>
  <c r="C551" i="7" s="1"/>
  <c r="W545" i="5"/>
  <c r="C555" i="7" s="1"/>
  <c r="W549" i="5"/>
  <c r="C559" i="7" s="1"/>
  <c r="W553" i="5"/>
  <c r="C563" i="7" s="1"/>
  <c r="W557" i="5"/>
  <c r="C567" i="7" s="1"/>
  <c r="W561" i="5"/>
  <c r="C571" i="7" s="1"/>
  <c r="W565" i="5"/>
  <c r="C575" i="7" s="1"/>
  <c r="W569" i="5"/>
  <c r="C579" i="7" s="1"/>
  <c r="W573" i="5"/>
  <c r="C583" i="7" s="1"/>
  <c r="W577" i="5"/>
  <c r="C587" i="7" s="1"/>
  <c r="W581" i="5"/>
  <c r="C591" i="7" s="1"/>
  <c r="W585" i="5"/>
  <c r="C595" i="7" s="1"/>
  <c r="W589" i="5"/>
  <c r="C599" i="7" s="1"/>
  <c r="W593" i="5"/>
  <c r="C603" i="7" s="1"/>
  <c r="W597" i="5"/>
  <c r="C607" i="7" s="1"/>
  <c r="W601" i="5"/>
  <c r="C611" i="7" s="1"/>
  <c r="W605" i="5"/>
  <c r="C615" i="7" s="1"/>
  <c r="W609" i="5"/>
  <c r="C619" i="7" s="1"/>
  <c r="W613" i="5"/>
  <c r="C623" i="7" s="1"/>
  <c r="W617" i="5"/>
  <c r="C627" i="7" s="1"/>
  <c r="W621" i="5"/>
  <c r="C631" i="7" s="1"/>
  <c r="W625" i="5"/>
  <c r="C635" i="7" s="1"/>
  <c r="W629" i="5"/>
  <c r="C639" i="7" s="1"/>
  <c r="W633" i="5"/>
  <c r="C643" i="7" s="1"/>
  <c r="W637" i="5"/>
  <c r="C647" i="7" s="1"/>
  <c r="W641" i="5"/>
  <c r="C651" i="7" s="1"/>
  <c r="W645" i="5"/>
  <c r="C655" i="7" s="1"/>
  <c r="W649" i="5"/>
  <c r="C659" i="7" s="1"/>
  <c r="W653" i="5"/>
  <c r="C663" i="7" s="1"/>
  <c r="W657" i="5"/>
  <c r="C667" i="7" s="1"/>
  <c r="W661" i="5"/>
  <c r="C671" i="7" s="1"/>
  <c r="W665" i="5"/>
  <c r="C675" i="7" s="1"/>
  <c r="W669" i="5"/>
  <c r="C679" i="7" s="1"/>
  <c r="W673" i="5"/>
  <c r="C683" i="7" s="1"/>
  <c r="W677" i="5"/>
  <c r="C687" i="7" s="1"/>
  <c r="W681" i="5"/>
  <c r="C691" i="7" s="1"/>
  <c r="W685" i="5"/>
  <c r="C695" i="7" s="1"/>
  <c r="W689" i="5"/>
  <c r="C699" i="7" s="1"/>
  <c r="W693" i="5"/>
  <c r="C703" i="7" s="1"/>
  <c r="W697" i="5"/>
  <c r="C707" i="7" s="1"/>
  <c r="W701" i="5"/>
  <c r="C711" i="7" s="1"/>
  <c r="W705" i="5"/>
  <c r="C715" i="7" s="1"/>
  <c r="W709" i="5"/>
  <c r="C719" i="7" s="1"/>
  <c r="W713" i="5"/>
  <c r="C723" i="7" s="1"/>
  <c r="W717" i="5"/>
  <c r="C727" i="7" s="1"/>
  <c r="W721" i="5"/>
  <c r="C731" i="7" s="1"/>
  <c r="W725" i="5"/>
  <c r="C735" i="7" s="1"/>
  <c r="W729" i="5"/>
  <c r="C739" i="7" s="1"/>
  <c r="W733" i="5"/>
  <c r="C743" i="7" s="1"/>
  <c r="W737" i="5"/>
  <c r="C747" i="7" s="1"/>
  <c r="W741" i="5"/>
  <c r="C751" i="7" s="1"/>
  <c r="W745" i="5"/>
  <c r="C755" i="7" s="1"/>
  <c r="W749" i="5"/>
  <c r="C759" i="7" s="1"/>
  <c r="W753" i="5"/>
  <c r="C763" i="7" s="1"/>
  <c r="W757" i="5"/>
  <c r="C767" i="7" s="1"/>
  <c r="W761" i="5"/>
  <c r="C771" i="7" s="1"/>
  <c r="W765" i="5"/>
  <c r="C775" i="7" s="1"/>
  <c r="W769" i="5"/>
  <c r="C779" i="7" s="1"/>
  <c r="W773" i="5"/>
  <c r="C783" i="7" s="1"/>
  <c r="W777" i="5"/>
  <c r="C787" i="7" s="1"/>
  <c r="W781" i="5"/>
  <c r="C791" i="7" s="1"/>
  <c r="W785" i="5"/>
  <c r="C795" i="7" s="1"/>
  <c r="W789" i="5"/>
  <c r="C799" i="7" s="1"/>
  <c r="W793" i="5"/>
  <c r="C803" i="7" s="1"/>
  <c r="W797" i="5"/>
  <c r="C807" i="7" s="1"/>
  <c r="W801" i="5"/>
  <c r="C811" i="7" s="1"/>
  <c r="W805" i="5"/>
  <c r="C815" i="7" s="1"/>
  <c r="W809" i="5"/>
  <c r="C819" i="7" s="1"/>
  <c r="W813" i="5"/>
  <c r="C823" i="7" s="1"/>
  <c r="W817" i="5"/>
  <c r="C827" i="7" s="1"/>
  <c r="W821" i="5"/>
  <c r="C831" i="7" s="1"/>
  <c r="W825" i="5"/>
  <c r="C835" i="7" s="1"/>
  <c r="W829" i="5"/>
  <c r="C839" i="7" s="1"/>
  <c r="W833" i="5"/>
  <c r="C843" i="7" s="1"/>
  <c r="W837" i="5"/>
  <c r="C847" i="7" s="1"/>
  <c r="W841" i="5"/>
  <c r="C851" i="7" s="1"/>
  <c r="W845" i="5"/>
  <c r="C855" i="7" s="1"/>
  <c r="W849" i="5"/>
  <c r="C859" i="7" s="1"/>
  <c r="W853" i="5"/>
  <c r="C863" i="7" s="1"/>
  <c r="W857" i="5"/>
  <c r="C867" i="7" s="1"/>
  <c r="W861" i="5"/>
  <c r="C871" i="7" s="1"/>
  <c r="W865" i="5"/>
  <c r="C875" i="7" s="1"/>
  <c r="W869" i="5"/>
  <c r="C879" i="7" s="1"/>
  <c r="W873" i="5"/>
  <c r="C883" i="7" s="1"/>
  <c r="W877" i="5"/>
  <c r="C887" i="7" s="1"/>
  <c r="W881" i="5"/>
  <c r="C891" i="7" s="1"/>
  <c r="W885" i="5"/>
  <c r="C895" i="7" s="1"/>
  <c r="W889" i="5"/>
  <c r="C899" i="7" s="1"/>
  <c r="W893" i="5"/>
  <c r="C903" i="7" s="1"/>
  <c r="W897" i="5"/>
  <c r="C907" i="7" s="1"/>
  <c r="W901" i="5"/>
  <c r="C911" i="7" s="1"/>
  <c r="W905" i="5"/>
  <c r="C915" i="7" s="1"/>
  <c r="W909" i="5"/>
  <c r="C919" i="7" s="1"/>
  <c r="W913" i="5"/>
  <c r="C923" i="7" s="1"/>
  <c r="W917" i="5"/>
  <c r="C927" i="7" s="1"/>
  <c r="W921" i="5"/>
  <c r="C931" i="7" s="1"/>
  <c r="W925" i="5"/>
  <c r="C935" i="7" s="1"/>
  <c r="W929" i="5"/>
  <c r="C939" i="7" s="1"/>
  <c r="W933" i="5"/>
  <c r="C943" i="7" s="1"/>
  <c r="W937" i="5"/>
  <c r="C947" i="7" s="1"/>
  <c r="W941" i="5"/>
  <c r="C951" i="7" s="1"/>
  <c r="W945" i="5"/>
  <c r="C955" i="7" s="1"/>
  <c r="W949" i="5"/>
  <c r="C959" i="7" s="1"/>
  <c r="W953" i="5"/>
  <c r="C963" i="7" s="1"/>
  <c r="W957" i="5"/>
  <c r="C967" i="7" s="1"/>
  <c r="W961" i="5"/>
  <c r="C971" i="7" s="1"/>
  <c r="W965" i="5"/>
  <c r="C975" i="7" s="1"/>
  <c r="W969" i="5"/>
  <c r="C979" i="7" s="1"/>
  <c r="W973" i="5"/>
  <c r="C983" i="7" s="1"/>
  <c r="W977" i="5"/>
  <c r="C987" i="7" s="1"/>
  <c r="W981" i="5"/>
  <c r="C991" i="7" s="1"/>
  <c r="W985" i="5"/>
  <c r="C995" i="7" s="1"/>
  <c r="W989" i="5"/>
  <c r="C999" i="7" s="1"/>
  <c r="W993" i="5"/>
  <c r="C1003" i="7" s="1"/>
  <c r="W997" i="5"/>
  <c r="C1007" i="7" s="1"/>
  <c r="W1001" i="5"/>
  <c r="C1011" i="7" s="1"/>
  <c r="W1005" i="5"/>
  <c r="C1015" i="7" s="1"/>
  <c r="W1009" i="5"/>
  <c r="C1019" i="7" s="1"/>
  <c r="W1013" i="5"/>
  <c r="C1023" i="7" s="1"/>
  <c r="W1017" i="5"/>
  <c r="C1027" i="7" s="1"/>
  <c r="W1043" i="5"/>
  <c r="C1053" i="7" s="1"/>
  <c r="W1047" i="5"/>
  <c r="C1057" i="7" s="1"/>
  <c r="W1051" i="5"/>
  <c r="C1061" i="7" s="1"/>
  <c r="W1055" i="5"/>
  <c r="C1065" i="7" s="1"/>
  <c r="W1059" i="5"/>
  <c r="C1069" i="7" s="1"/>
  <c r="W1063" i="5"/>
  <c r="C1073" i="7" s="1"/>
  <c r="W1067" i="5"/>
  <c r="C1077" i="7" s="1"/>
  <c r="W1071" i="5"/>
  <c r="C1081" i="7" s="1"/>
  <c r="W1075" i="5"/>
  <c r="C1085" i="7" s="1"/>
  <c r="W1079" i="5"/>
  <c r="C1089" i="7" s="1"/>
  <c r="W1083" i="5"/>
  <c r="C1093" i="7" s="1"/>
  <c r="W1087" i="5"/>
  <c r="C1097" i="7" s="1"/>
  <c r="W1091" i="5"/>
  <c r="C1101" i="7" s="1"/>
  <c r="W1095" i="5"/>
  <c r="C1105" i="7" s="1"/>
  <c r="W1099" i="5"/>
  <c r="C1109" i="7" s="1"/>
  <c r="W1103" i="5"/>
  <c r="C1113" i="7" s="1"/>
  <c r="W1107" i="5"/>
  <c r="C1117" i="7" s="1"/>
  <c r="W1111" i="5"/>
  <c r="C1121" i="7" s="1"/>
  <c r="W1115" i="5"/>
  <c r="C1125" i="7" s="1"/>
  <c r="W1119" i="5"/>
  <c r="C1129" i="7" s="1"/>
  <c r="W1123" i="5"/>
  <c r="C1133" i="7" s="1"/>
  <c r="W1127" i="5"/>
  <c r="C1137" i="7" s="1"/>
  <c r="W1131" i="5"/>
  <c r="C1141" i="7" s="1"/>
  <c r="W1135" i="5"/>
  <c r="C1145" i="7" s="1"/>
  <c r="W1139" i="5"/>
  <c r="C1149" i="7" s="1"/>
  <c r="W1143" i="5"/>
  <c r="C1153" i="7" s="1"/>
  <c r="W1147" i="5"/>
  <c r="C1157" i="7" s="1"/>
  <c r="W1151" i="5"/>
  <c r="C1161" i="7" s="1"/>
  <c r="W1155" i="5"/>
  <c r="C1165" i="7" s="1"/>
  <c r="W1159" i="5"/>
  <c r="C1169" i="7" s="1"/>
  <c r="W1163" i="5"/>
  <c r="C1173" i="7" s="1"/>
  <c r="W1167" i="5"/>
  <c r="C1177" i="7" s="1"/>
  <c r="W1171" i="5"/>
  <c r="C1181" i="7" s="1"/>
  <c r="W1175" i="5"/>
  <c r="C1185" i="7" s="1"/>
  <c r="W1179" i="5"/>
  <c r="C1189" i="7" s="1"/>
  <c r="W1183" i="5"/>
  <c r="C1193" i="7" s="1"/>
  <c r="W1187" i="5"/>
  <c r="C1197" i="7" s="1"/>
  <c r="W1270" i="5"/>
  <c r="C1280" i="7" s="1"/>
  <c r="W1274" i="5"/>
  <c r="C1284" i="7" s="1"/>
  <c r="W1278" i="5"/>
  <c r="C1288" i="7" s="1"/>
  <c r="W1282" i="5"/>
  <c r="C1292" i="7" s="1"/>
  <c r="W1286" i="5"/>
  <c r="C1296" i="7" s="1"/>
  <c r="W1290" i="5"/>
  <c r="C1300" i="7" s="1"/>
  <c r="W1294" i="5"/>
  <c r="C1304" i="7" s="1"/>
  <c r="W1298" i="5"/>
  <c r="C1308" i="7" s="1"/>
  <c r="W1302" i="5"/>
  <c r="C1312" i="7" s="1"/>
  <c r="W1306" i="5"/>
  <c r="C1316" i="7" s="1"/>
  <c r="W1310" i="5"/>
  <c r="C1320" i="7" s="1"/>
  <c r="W1314" i="5"/>
  <c r="C1324" i="7" s="1"/>
  <c r="W1318" i="5"/>
  <c r="C1328" i="7" s="1"/>
  <c r="W1322" i="5"/>
  <c r="C1332" i="7" s="1"/>
  <c r="W1326" i="5"/>
  <c r="C1336" i="7" s="1"/>
  <c r="W1330" i="5"/>
  <c r="C1340" i="7" s="1"/>
  <c r="W1334" i="5"/>
  <c r="C1344" i="7" s="1"/>
  <c r="W1338" i="5"/>
  <c r="C1348" i="7" s="1"/>
  <c r="W1342" i="5"/>
  <c r="C1352" i="7" s="1"/>
  <c r="W1346" i="5"/>
  <c r="C1356" i="7" s="1"/>
  <c r="W1350" i="5"/>
  <c r="C1360" i="7" s="1"/>
  <c r="W1354" i="5"/>
  <c r="C1364" i="7" s="1"/>
  <c r="W1358" i="5"/>
  <c r="C1368" i="7" s="1"/>
  <c r="W1362" i="5"/>
  <c r="C1372" i="7" s="1"/>
  <c r="W1366" i="5"/>
  <c r="C1376" i="7" s="1"/>
  <c r="W1370" i="5"/>
  <c r="C1380" i="7" s="1"/>
  <c r="W1374" i="5"/>
  <c r="C1384" i="7" s="1"/>
  <c r="W1378" i="5"/>
  <c r="C1388" i="7" s="1"/>
  <c r="W1382" i="5"/>
  <c r="C1392" i="7" s="1"/>
  <c r="W1386" i="5"/>
  <c r="C1396" i="7" s="1"/>
  <c r="W1390" i="5"/>
  <c r="C1400" i="7" s="1"/>
  <c r="W1394" i="5"/>
  <c r="C1404" i="7" s="1"/>
  <c r="W1398" i="5"/>
  <c r="C1408" i="7" s="1"/>
  <c r="W1402" i="5"/>
  <c r="C1412" i="7" s="1"/>
  <c r="W1406" i="5"/>
  <c r="C1416" i="7" s="1"/>
  <c r="W1410" i="5"/>
  <c r="C1420" i="7" s="1"/>
  <c r="W1414" i="5"/>
  <c r="C1424" i="7" s="1"/>
  <c r="W1418" i="5"/>
  <c r="C1428" i="7" s="1"/>
  <c r="W1422" i="5"/>
  <c r="C1432" i="7" s="1"/>
  <c r="W1426" i="5"/>
  <c r="C1436" i="7" s="1"/>
  <c r="W1430" i="5"/>
  <c r="C1440" i="7" s="1"/>
  <c r="W1434" i="5"/>
  <c r="C1444" i="7" s="1"/>
  <c r="W1438" i="5"/>
  <c r="C1448" i="7" s="1"/>
  <c r="W1442" i="5"/>
  <c r="C1452" i="7" s="1"/>
  <c r="W1446" i="5"/>
  <c r="C1456" i="7" s="1"/>
  <c r="W1450" i="5"/>
  <c r="C1460" i="7" s="1"/>
  <c r="W1454" i="5"/>
  <c r="C1464" i="7" s="1"/>
  <c r="W1458" i="5"/>
  <c r="C1468" i="7" s="1"/>
  <c r="W1462" i="5"/>
  <c r="C1472" i="7" s="1"/>
  <c r="W1466" i="5"/>
  <c r="C1476" i="7" s="1"/>
  <c r="W1470" i="5"/>
  <c r="C1480" i="7" s="1"/>
  <c r="W1474" i="5"/>
  <c r="C1484" i="7" s="1"/>
  <c r="W1478" i="5"/>
  <c r="C1488" i="7" s="1"/>
  <c r="W1482" i="5"/>
  <c r="C1492" i="7" s="1"/>
  <c r="W1486" i="5"/>
  <c r="C1496" i="7" s="1"/>
  <c r="W1490" i="5"/>
  <c r="C1500" i="7" s="1"/>
  <c r="W1494" i="5"/>
  <c r="C1504" i="7" s="1"/>
  <c r="W1498" i="5"/>
  <c r="C1508" i="7" s="1"/>
  <c r="W1502" i="5"/>
  <c r="C1512" i="7" s="1"/>
  <c r="W1506" i="5"/>
  <c r="C1516" i="7" s="1"/>
  <c r="W1510" i="5"/>
  <c r="C1520" i="7" s="1"/>
  <c r="W1514" i="5"/>
  <c r="C1524" i="7" s="1"/>
  <c r="W1518" i="5"/>
  <c r="C1528" i="7" s="1"/>
  <c r="W1522" i="5"/>
  <c r="C1532" i="7" s="1"/>
  <c r="W1526" i="5"/>
  <c r="C1536" i="7" s="1"/>
  <c r="W1530" i="5"/>
  <c r="C1540" i="7" s="1"/>
  <c r="W1534" i="5"/>
  <c r="C1544" i="7" s="1"/>
  <c r="W1538" i="5"/>
  <c r="C1548" i="7" s="1"/>
  <c r="W1542" i="5"/>
  <c r="C1552" i="7" s="1"/>
  <c r="W1546" i="5"/>
  <c r="C1556" i="7" s="1"/>
  <c r="W1550" i="5"/>
  <c r="C1560" i="7" s="1"/>
  <c r="W1554" i="5"/>
  <c r="C1564" i="7" s="1"/>
  <c r="W1558" i="5"/>
  <c r="C1568" i="7" s="1"/>
  <c r="W1562" i="5"/>
  <c r="C1572" i="7" s="1"/>
  <c r="W1566" i="5"/>
  <c r="C1576" i="7" s="1"/>
  <c r="W1570" i="5"/>
  <c r="C1580" i="7" s="1"/>
  <c r="W1574" i="5"/>
  <c r="C1584" i="7" s="1"/>
  <c r="W1578" i="5"/>
  <c r="C1588" i="7" s="1"/>
  <c r="W1582" i="5"/>
  <c r="C1592" i="7" s="1"/>
  <c r="W1586" i="5"/>
  <c r="C1596" i="7" s="1"/>
  <c r="W1590" i="5"/>
  <c r="C1600" i="7" s="1"/>
  <c r="W1594" i="5"/>
  <c r="C1604" i="7" s="1"/>
  <c r="W1598" i="5"/>
  <c r="C1608" i="7" s="1"/>
  <c r="W1602" i="5"/>
  <c r="C1612" i="7" s="1"/>
  <c r="W1606" i="5"/>
  <c r="C1616" i="7" s="1"/>
  <c r="W1610" i="5"/>
  <c r="C1620" i="7" s="1"/>
  <c r="W1614" i="5"/>
  <c r="C1624" i="7" s="1"/>
  <c r="W1618" i="5"/>
  <c r="C1628" i="7" s="1"/>
  <c r="W1622" i="5"/>
  <c r="C1632" i="7" s="1"/>
  <c r="W1626" i="5"/>
  <c r="C1636" i="7" s="1"/>
  <c r="W1630" i="5"/>
  <c r="C1640" i="7" s="1"/>
  <c r="W1634" i="5"/>
  <c r="C1644" i="7" s="1"/>
  <c r="W1638" i="5"/>
  <c r="C1648" i="7" s="1"/>
  <c r="W1642" i="5"/>
  <c r="C1652" i="7" s="1"/>
  <c r="W1646" i="5"/>
  <c r="C1656" i="7" s="1"/>
  <c r="W1650" i="5"/>
  <c r="C1660" i="7" s="1"/>
  <c r="W1654" i="5"/>
  <c r="C1664" i="7" s="1"/>
  <c r="W1658" i="5"/>
  <c r="C1668" i="7" s="1"/>
  <c r="W1662" i="5"/>
  <c r="C1672" i="7" s="1"/>
  <c r="W1666" i="5"/>
  <c r="C1676" i="7" s="1"/>
  <c r="W1670" i="5"/>
  <c r="C1680" i="7" s="1"/>
  <c r="W1674" i="5"/>
  <c r="C1684" i="7" s="1"/>
  <c r="W1678" i="5"/>
  <c r="C1688" i="7" s="1"/>
  <c r="W1682" i="5"/>
  <c r="C1692" i="7" s="1"/>
  <c r="W1686" i="5"/>
  <c r="C1696" i="7" s="1"/>
  <c r="W1690" i="5"/>
  <c r="C1700" i="7" s="1"/>
  <c r="W1694" i="5"/>
  <c r="C1704" i="7" s="1"/>
  <c r="W1698" i="5"/>
  <c r="C1708" i="7" s="1"/>
  <c r="W1702" i="5"/>
  <c r="C1712" i="7" s="1"/>
  <c r="W1706" i="5"/>
  <c r="C1716" i="7" s="1"/>
  <c r="W1710" i="5"/>
  <c r="C1720" i="7" s="1"/>
  <c r="W1714" i="5"/>
  <c r="C1724" i="7" s="1"/>
  <c r="W1718" i="5"/>
  <c r="C1728" i="7" s="1"/>
  <c r="W1722" i="5"/>
  <c r="C1732" i="7" s="1"/>
  <c r="W1726" i="5"/>
  <c r="C1736" i="7" s="1"/>
  <c r="W1730" i="5"/>
  <c r="C1740" i="7" s="1"/>
  <c r="W1734" i="5"/>
  <c r="C1744" i="7" s="1"/>
  <c r="W1738" i="5"/>
  <c r="C1748" i="7" s="1"/>
  <c r="W1742" i="5"/>
  <c r="C1752" i="7" s="1"/>
  <c r="W1746" i="5"/>
  <c r="C1756" i="7" s="1"/>
  <c r="W1750" i="5"/>
  <c r="C1760" i="7" s="1"/>
  <c r="W1754" i="5"/>
  <c r="C1764" i="7" s="1"/>
  <c r="W1758" i="5"/>
  <c r="C1768" i="7" s="1"/>
  <c r="W1762" i="5"/>
  <c r="C1772" i="7" s="1"/>
  <c r="W1766" i="5"/>
  <c r="C1776" i="7" s="1"/>
  <c r="W1770" i="5"/>
  <c r="C1780" i="7" s="1"/>
  <c r="W1021" i="5"/>
  <c r="C1031" i="7" s="1"/>
  <c r="W1025" i="5"/>
  <c r="C1035" i="7" s="1"/>
  <c r="W1029" i="5"/>
  <c r="C1039" i="7" s="1"/>
  <c r="W1033" i="5"/>
  <c r="C1043" i="7" s="1"/>
  <c r="W1037" i="5"/>
  <c r="C1047" i="7" s="1"/>
  <c r="W1041" i="5"/>
  <c r="C1051" i="7" s="1"/>
  <c r="W1045" i="5"/>
  <c r="C1055" i="7" s="1"/>
  <c r="W1049" i="5"/>
  <c r="C1059" i="7" s="1"/>
  <c r="W1053" i="5"/>
  <c r="C1063" i="7" s="1"/>
  <c r="W1057" i="5"/>
  <c r="C1067" i="7" s="1"/>
  <c r="W1061" i="5"/>
  <c r="C1071" i="7" s="1"/>
  <c r="W1065" i="5"/>
  <c r="C1075" i="7" s="1"/>
  <c r="W1069" i="5"/>
  <c r="C1079" i="7" s="1"/>
  <c r="W1073" i="5"/>
  <c r="C1083" i="7" s="1"/>
  <c r="W1077" i="5"/>
  <c r="C1087" i="7" s="1"/>
  <c r="W1081" i="5"/>
  <c r="C1091" i="7" s="1"/>
  <c r="W1085" i="5"/>
  <c r="C1095" i="7" s="1"/>
  <c r="W1089" i="5"/>
  <c r="C1099" i="7" s="1"/>
  <c r="W1093" i="5"/>
  <c r="C1103" i="7" s="1"/>
  <c r="W1097" i="5"/>
  <c r="C1107" i="7" s="1"/>
  <c r="W1101" i="5"/>
  <c r="C1111" i="7" s="1"/>
  <c r="W1105" i="5"/>
  <c r="C1115" i="7" s="1"/>
  <c r="W1109" i="5"/>
  <c r="C1119" i="7" s="1"/>
  <c r="W1113" i="5"/>
  <c r="C1123" i="7" s="1"/>
  <c r="W1117" i="5"/>
  <c r="C1127" i="7" s="1"/>
  <c r="W1121" i="5"/>
  <c r="C1131" i="7" s="1"/>
  <c r="W1125" i="5"/>
  <c r="C1135" i="7" s="1"/>
  <c r="W1129" i="5"/>
  <c r="C1139" i="7" s="1"/>
  <c r="W1133" i="5"/>
  <c r="C1143" i="7" s="1"/>
  <c r="W1137" i="5"/>
  <c r="C1147" i="7" s="1"/>
  <c r="W1141" i="5"/>
  <c r="C1151" i="7" s="1"/>
  <c r="W1145" i="5"/>
  <c r="C1155" i="7" s="1"/>
  <c r="W1149" i="5"/>
  <c r="C1159" i="7" s="1"/>
  <c r="W1153" i="5"/>
  <c r="C1163" i="7" s="1"/>
  <c r="W1157" i="5"/>
  <c r="C1167" i="7" s="1"/>
  <c r="W1161" i="5"/>
  <c r="C1171" i="7" s="1"/>
  <c r="W1165" i="5"/>
  <c r="C1175" i="7" s="1"/>
  <c r="W1169" i="5"/>
  <c r="C1179" i="7" s="1"/>
  <c r="W1173" i="5"/>
  <c r="C1183" i="7" s="1"/>
  <c r="W1177" i="5"/>
  <c r="C1187" i="7" s="1"/>
  <c r="W1181" i="5"/>
  <c r="C1191" i="7" s="1"/>
  <c r="W1185" i="5"/>
  <c r="C1195" i="7" s="1"/>
  <c r="W1189" i="5"/>
  <c r="C1199" i="7" s="1"/>
  <c r="W1272" i="5"/>
  <c r="C1282" i="7" s="1"/>
  <c r="W1276" i="5"/>
  <c r="C1286" i="7" s="1"/>
  <c r="W1280" i="5"/>
  <c r="C1290" i="7" s="1"/>
  <c r="W1284" i="5"/>
  <c r="C1294" i="7" s="1"/>
  <c r="W1288" i="5"/>
  <c r="C1298" i="7" s="1"/>
  <c r="W1292" i="5"/>
  <c r="C1302" i="7" s="1"/>
  <c r="W1296" i="5"/>
  <c r="C1306" i="7" s="1"/>
  <c r="W1300" i="5"/>
  <c r="C1310" i="7" s="1"/>
  <c r="W1304" i="5"/>
  <c r="C1314" i="7" s="1"/>
  <c r="W1308" i="5"/>
  <c r="C1318" i="7" s="1"/>
  <c r="W1312" i="5"/>
  <c r="C1322" i="7" s="1"/>
  <c r="W1316" i="5"/>
  <c r="C1326" i="7" s="1"/>
  <c r="W1320" i="5"/>
  <c r="C1330" i="7" s="1"/>
  <c r="W1324" i="5"/>
  <c r="C1334" i="7" s="1"/>
  <c r="W1328" i="5"/>
  <c r="C1338" i="7" s="1"/>
  <c r="W1332" i="5"/>
  <c r="C1342" i="7" s="1"/>
  <c r="W1336" i="5"/>
  <c r="C1346" i="7" s="1"/>
  <c r="W1340" i="5"/>
  <c r="C1350" i="7" s="1"/>
  <c r="W1344" i="5"/>
  <c r="C1354" i="7" s="1"/>
  <c r="W1348" i="5"/>
  <c r="C1358" i="7" s="1"/>
  <c r="W1352" i="5"/>
  <c r="C1362" i="7" s="1"/>
  <c r="W1356" i="5"/>
  <c r="C1366" i="7" s="1"/>
  <c r="W1360" i="5"/>
  <c r="C1370" i="7" s="1"/>
  <c r="W1364" i="5"/>
  <c r="C1374" i="7" s="1"/>
  <c r="W1368" i="5"/>
  <c r="C1378" i="7" s="1"/>
  <c r="W1372" i="5"/>
  <c r="C1382" i="7" s="1"/>
  <c r="W1376" i="5"/>
  <c r="C1386" i="7" s="1"/>
  <c r="W1380" i="5"/>
  <c r="C1390" i="7" s="1"/>
  <c r="W1384" i="5"/>
  <c r="C1394" i="7" s="1"/>
  <c r="W1388" i="5"/>
  <c r="C1398" i="7" s="1"/>
  <c r="W1392" i="5"/>
  <c r="C1402" i="7" s="1"/>
  <c r="W1396" i="5"/>
  <c r="C1406" i="7" s="1"/>
  <c r="W1400" i="5"/>
  <c r="C1410" i="7" s="1"/>
  <c r="W1404" i="5"/>
  <c r="C1414" i="7" s="1"/>
  <c r="W1408" i="5"/>
  <c r="C1418" i="7" s="1"/>
  <c r="W1412" i="5"/>
  <c r="C1422" i="7" s="1"/>
  <c r="W1416" i="5"/>
  <c r="C1426" i="7" s="1"/>
  <c r="W1420" i="5"/>
  <c r="C1430" i="7" s="1"/>
  <c r="W1424" i="5"/>
  <c r="C1434" i="7" s="1"/>
  <c r="W1428" i="5"/>
  <c r="C1438" i="7" s="1"/>
  <c r="W1432" i="5"/>
  <c r="C1442" i="7" s="1"/>
  <c r="W1436" i="5"/>
  <c r="C1446" i="7" s="1"/>
  <c r="W1440" i="5"/>
  <c r="C1450" i="7" s="1"/>
  <c r="W1444" i="5"/>
  <c r="C1454" i="7" s="1"/>
  <c r="W1448" i="5"/>
  <c r="C1458" i="7" s="1"/>
  <c r="W1452" i="5"/>
  <c r="C1462" i="7" s="1"/>
  <c r="W1456" i="5"/>
  <c r="C1466" i="7" s="1"/>
  <c r="W1460" i="5"/>
  <c r="C1470" i="7" s="1"/>
  <c r="W1464" i="5"/>
  <c r="C1474" i="7" s="1"/>
  <c r="W1468" i="5"/>
  <c r="C1478" i="7" s="1"/>
  <c r="W1472" i="5"/>
  <c r="C1482" i="7" s="1"/>
  <c r="W1476" i="5"/>
  <c r="C1486" i="7" s="1"/>
  <c r="W1480" i="5"/>
  <c r="C1490" i="7" s="1"/>
  <c r="W1484" i="5"/>
  <c r="C1494" i="7" s="1"/>
  <c r="W1488" i="5"/>
  <c r="C1498" i="7" s="1"/>
  <c r="W1492" i="5"/>
  <c r="C1502" i="7" s="1"/>
  <c r="W1496" i="5"/>
  <c r="C1506" i="7" s="1"/>
  <c r="W1500" i="5"/>
  <c r="C1510" i="7" s="1"/>
  <c r="W1504" i="5"/>
  <c r="C1514" i="7" s="1"/>
  <c r="W1508" i="5"/>
  <c r="C1518" i="7" s="1"/>
  <c r="W1512" i="5"/>
  <c r="C1522" i="7" s="1"/>
  <c r="W1516" i="5"/>
  <c r="C1526" i="7" s="1"/>
  <c r="W1520" i="5"/>
  <c r="C1530" i="7" s="1"/>
  <c r="W1524" i="5"/>
  <c r="C1534" i="7" s="1"/>
  <c r="W1528" i="5"/>
  <c r="C1538" i="7" s="1"/>
  <c r="W1532" i="5"/>
  <c r="C1542" i="7" s="1"/>
  <c r="W1536" i="5"/>
  <c r="C1546" i="7" s="1"/>
  <c r="W1540" i="5"/>
  <c r="C1550" i="7" s="1"/>
  <c r="W1544" i="5"/>
  <c r="C1554" i="7" s="1"/>
  <c r="W1548" i="5"/>
  <c r="C1558" i="7" s="1"/>
  <c r="W1552" i="5"/>
  <c r="C1562" i="7" s="1"/>
  <c r="W1556" i="5"/>
  <c r="C1566" i="7" s="1"/>
  <c r="W1560" i="5"/>
  <c r="C1570" i="7" s="1"/>
  <c r="W1564" i="5"/>
  <c r="C1574" i="7" s="1"/>
  <c r="W1568" i="5"/>
  <c r="C1578" i="7" s="1"/>
  <c r="W1572" i="5"/>
  <c r="C1582" i="7" s="1"/>
  <c r="W1576" i="5"/>
  <c r="C1586" i="7" s="1"/>
  <c r="W1580" i="5"/>
  <c r="C1590" i="7" s="1"/>
  <c r="W1584" i="5"/>
  <c r="C1594" i="7" s="1"/>
  <c r="W1588" i="5"/>
  <c r="C1598" i="7" s="1"/>
  <c r="W1592" i="5"/>
  <c r="C1602" i="7" s="1"/>
  <c r="W1596" i="5"/>
  <c r="C1606" i="7" s="1"/>
  <c r="W1600" i="5"/>
  <c r="C1610" i="7" s="1"/>
  <c r="W1604" i="5"/>
  <c r="C1614" i="7" s="1"/>
  <c r="W1608" i="5"/>
  <c r="C1618" i="7" s="1"/>
  <c r="W1612" i="5"/>
  <c r="C1622" i="7" s="1"/>
  <c r="W1616" i="5"/>
  <c r="C1626" i="7" s="1"/>
  <c r="W1620" i="5"/>
  <c r="C1630" i="7" s="1"/>
  <c r="W1624" i="5"/>
  <c r="C1634" i="7" s="1"/>
  <c r="W1628" i="5"/>
  <c r="C1638" i="7" s="1"/>
  <c r="W1632" i="5"/>
  <c r="C1642" i="7" s="1"/>
  <c r="W1636" i="5"/>
  <c r="C1646" i="7" s="1"/>
  <c r="W1640" i="5"/>
  <c r="C1650" i="7" s="1"/>
  <c r="W1644" i="5"/>
  <c r="C1654" i="7" s="1"/>
  <c r="W1648" i="5"/>
  <c r="C1658" i="7" s="1"/>
  <c r="W1652" i="5"/>
  <c r="C1662" i="7" s="1"/>
  <c r="W1656" i="5"/>
  <c r="C1666" i="7" s="1"/>
  <c r="W1660" i="5"/>
  <c r="C1670" i="7" s="1"/>
  <c r="W1664" i="5"/>
  <c r="C1674" i="7" s="1"/>
  <c r="W1668" i="5"/>
  <c r="C1678" i="7" s="1"/>
  <c r="W1672" i="5"/>
  <c r="C1682" i="7" s="1"/>
  <c r="W1676" i="5"/>
  <c r="C1686" i="7" s="1"/>
  <c r="W1680" i="5"/>
  <c r="C1690" i="7" s="1"/>
  <c r="W1684" i="5"/>
  <c r="C1694" i="7" s="1"/>
  <c r="W1688" i="5"/>
  <c r="C1698" i="7" s="1"/>
  <c r="W1692" i="5"/>
  <c r="C1702" i="7" s="1"/>
  <c r="W1696" i="5"/>
  <c r="C1706" i="7" s="1"/>
  <c r="W1700" i="5"/>
  <c r="C1710" i="7" s="1"/>
  <c r="W1704" i="5"/>
  <c r="C1714" i="7" s="1"/>
  <c r="W1708" i="5"/>
  <c r="C1718" i="7" s="1"/>
  <c r="W1712" i="5"/>
  <c r="C1722" i="7" s="1"/>
  <c r="W1716" i="5"/>
  <c r="C1726" i="7" s="1"/>
  <c r="W1720" i="5"/>
  <c r="C1730" i="7" s="1"/>
  <c r="W1724" i="5"/>
  <c r="C1734" i="7" s="1"/>
  <c r="W1728" i="5"/>
  <c r="C1738" i="7" s="1"/>
  <c r="W1732" i="5"/>
  <c r="C1742" i="7" s="1"/>
  <c r="W1736" i="5"/>
  <c r="C1746" i="7" s="1"/>
  <c r="W1740" i="5"/>
  <c r="C1750" i="7" s="1"/>
  <c r="W1744" i="5"/>
  <c r="C1754" i="7" s="1"/>
  <c r="W1748" i="5"/>
  <c r="C1758" i="7" s="1"/>
  <c r="W1752" i="5"/>
  <c r="C1762" i="7" s="1"/>
  <c r="W1756" i="5"/>
  <c r="C1766" i="7" s="1"/>
  <c r="W1760" i="5"/>
  <c r="C1770" i="7" s="1"/>
  <c r="W1764" i="5"/>
  <c r="C1774" i="7" s="1"/>
  <c r="W1768" i="5"/>
  <c r="C1778" i="7" s="1"/>
  <c r="W1772" i="5"/>
  <c r="C1782" i="7" s="1"/>
  <c r="W1776" i="5"/>
  <c r="C1786" i="7" s="1"/>
  <c r="W1774" i="5"/>
  <c r="C1784" i="7" s="1"/>
  <c r="W1778" i="5"/>
  <c r="C1788" i="7" s="1"/>
  <c r="W1782" i="5"/>
  <c r="C1792" i="7" s="1"/>
  <c r="W1786" i="5"/>
  <c r="C1796" i="7" s="1"/>
  <c r="W1790" i="5"/>
  <c r="C1800" i="7" s="1"/>
  <c r="W1794" i="5"/>
  <c r="C1804" i="7" s="1"/>
  <c r="W1798" i="5"/>
  <c r="W1802" i="5"/>
  <c r="W1806" i="5"/>
  <c r="W1810" i="5"/>
  <c r="W1814" i="5"/>
  <c r="W1193" i="5"/>
  <c r="C1203" i="7" s="1"/>
  <c r="W1197" i="5"/>
  <c r="C1207" i="7" s="1"/>
  <c r="W1201" i="5"/>
  <c r="C1211" i="7" s="1"/>
  <c r="W1205" i="5"/>
  <c r="C1215" i="7" s="1"/>
  <c r="W1209" i="5"/>
  <c r="C1219" i="7" s="1"/>
  <c r="W1213" i="5"/>
  <c r="C1223" i="7" s="1"/>
  <c r="W1217" i="5"/>
  <c r="C1227" i="7" s="1"/>
  <c r="W1221" i="5"/>
  <c r="C1231" i="7" s="1"/>
  <c r="W1225" i="5"/>
  <c r="C1235" i="7" s="1"/>
  <c r="W1229" i="5"/>
  <c r="C1239" i="7" s="1"/>
  <c r="W1233" i="5"/>
  <c r="C1243" i="7" s="1"/>
  <c r="W1237" i="5"/>
  <c r="C1247" i="7" s="1"/>
  <c r="W1241" i="5"/>
  <c r="C1251" i="7" s="1"/>
  <c r="W1245" i="5"/>
  <c r="C1255" i="7" s="1"/>
  <c r="W1249" i="5"/>
  <c r="C1259" i="7" s="1"/>
  <c r="W1253" i="5"/>
  <c r="C1263" i="7" s="1"/>
  <c r="W1257" i="5"/>
  <c r="C1267" i="7" s="1"/>
  <c r="W1261" i="5"/>
  <c r="C1271" i="7" s="1"/>
  <c r="W1265" i="5"/>
  <c r="C1275" i="7" s="1"/>
  <c r="W1269" i="5"/>
  <c r="C1279" i="7" s="1"/>
  <c r="W1273" i="5"/>
  <c r="C1283" i="7" s="1"/>
  <c r="W1277" i="5"/>
  <c r="C1287" i="7" s="1"/>
  <c r="W1281" i="5"/>
  <c r="C1291" i="7" s="1"/>
  <c r="W1285" i="5"/>
  <c r="C1295" i="7" s="1"/>
  <c r="W1289" i="5"/>
  <c r="C1299" i="7" s="1"/>
  <c r="W1293" i="5"/>
  <c r="C1303" i="7" s="1"/>
  <c r="W1297" i="5"/>
  <c r="C1307" i="7" s="1"/>
  <c r="W1301" i="5"/>
  <c r="C1311" i="7" s="1"/>
  <c r="W1305" i="5"/>
  <c r="C1315" i="7" s="1"/>
  <c r="W1309" i="5"/>
  <c r="C1319" i="7" s="1"/>
  <c r="W1313" i="5"/>
  <c r="C1323" i="7" s="1"/>
  <c r="W1317" i="5"/>
  <c r="C1327" i="7" s="1"/>
  <c r="W1321" i="5"/>
  <c r="C1331" i="7" s="1"/>
  <c r="W1325" i="5"/>
  <c r="C1335" i="7" s="1"/>
  <c r="W1329" i="5"/>
  <c r="C1339" i="7" s="1"/>
  <c r="W1333" i="5"/>
  <c r="C1343" i="7" s="1"/>
  <c r="W1337" i="5"/>
  <c r="C1347" i="7" s="1"/>
  <c r="W1341" i="5"/>
  <c r="C1351" i="7" s="1"/>
  <c r="W1345" i="5"/>
  <c r="C1355" i="7" s="1"/>
  <c r="W1349" i="5"/>
  <c r="C1359" i="7" s="1"/>
  <c r="W1353" i="5"/>
  <c r="C1363" i="7" s="1"/>
  <c r="W1357" i="5"/>
  <c r="C1367" i="7" s="1"/>
  <c r="W1361" i="5"/>
  <c r="C1371" i="7" s="1"/>
  <c r="W1365" i="5"/>
  <c r="C1375" i="7" s="1"/>
  <c r="W1369" i="5"/>
  <c r="C1379" i="7" s="1"/>
  <c r="W1373" i="5"/>
  <c r="C1383" i="7" s="1"/>
  <c r="W1377" i="5"/>
  <c r="C1387" i="7" s="1"/>
  <c r="W1381" i="5"/>
  <c r="C1391" i="7" s="1"/>
  <c r="W1385" i="5"/>
  <c r="C1395" i="7" s="1"/>
  <c r="W1389" i="5"/>
  <c r="C1399" i="7" s="1"/>
  <c r="W1393" i="5"/>
  <c r="C1403" i="7" s="1"/>
  <c r="W1397" i="5"/>
  <c r="C1407" i="7" s="1"/>
  <c r="W1401" i="5"/>
  <c r="C1411" i="7" s="1"/>
  <c r="W1405" i="5"/>
  <c r="C1415" i="7" s="1"/>
  <c r="W1409" i="5"/>
  <c r="C1419" i="7" s="1"/>
  <c r="W1413" i="5"/>
  <c r="C1423" i="7" s="1"/>
  <c r="W1417" i="5"/>
  <c r="C1427" i="7" s="1"/>
  <c r="W1421" i="5"/>
  <c r="C1431" i="7" s="1"/>
  <c r="W1425" i="5"/>
  <c r="C1435" i="7" s="1"/>
  <c r="W1429" i="5"/>
  <c r="C1439" i="7" s="1"/>
  <c r="W1433" i="5"/>
  <c r="C1443" i="7" s="1"/>
  <c r="W1437" i="5"/>
  <c r="C1447" i="7" s="1"/>
  <c r="W1441" i="5"/>
  <c r="C1451" i="7" s="1"/>
  <c r="W1445" i="5"/>
  <c r="C1455" i="7" s="1"/>
  <c r="W1449" i="5"/>
  <c r="C1459" i="7" s="1"/>
  <c r="W1453" i="5"/>
  <c r="C1463" i="7" s="1"/>
  <c r="W1457" i="5"/>
  <c r="C1467" i="7" s="1"/>
  <c r="W1461" i="5"/>
  <c r="C1471" i="7" s="1"/>
  <c r="W1465" i="5"/>
  <c r="C1475" i="7" s="1"/>
  <c r="W1469" i="5"/>
  <c r="C1479" i="7" s="1"/>
  <c r="W1473" i="5"/>
  <c r="C1483" i="7" s="1"/>
  <c r="W1477" i="5"/>
  <c r="C1487" i="7" s="1"/>
  <c r="W1481" i="5"/>
  <c r="C1491" i="7" s="1"/>
  <c r="W1485" i="5"/>
  <c r="C1495" i="7" s="1"/>
  <c r="W1780" i="5"/>
  <c r="C1790" i="7" s="1"/>
  <c r="W1784" i="5"/>
  <c r="C1794" i="7" s="1"/>
  <c r="W1788" i="5"/>
  <c r="C1798" i="7" s="1"/>
  <c r="W1792" i="5"/>
  <c r="C1802" i="7" s="1"/>
  <c r="W1796" i="5"/>
  <c r="C1806" i="7" s="1"/>
  <c r="W1800" i="5"/>
  <c r="W1804" i="5"/>
  <c r="W1808" i="5"/>
  <c r="W1812" i="5"/>
  <c r="W1191" i="5"/>
  <c r="C1201" i="7" s="1"/>
  <c r="W1195" i="5"/>
  <c r="C1205" i="7" s="1"/>
  <c r="W1199" i="5"/>
  <c r="C1209" i="7" s="1"/>
  <c r="W1203" i="5"/>
  <c r="C1213" i="7" s="1"/>
  <c r="W1207" i="5"/>
  <c r="C1217" i="7" s="1"/>
  <c r="W1211" i="5"/>
  <c r="C1221" i="7" s="1"/>
  <c r="W1215" i="5"/>
  <c r="C1225" i="7" s="1"/>
  <c r="W1219" i="5"/>
  <c r="C1229" i="7" s="1"/>
  <c r="W1223" i="5"/>
  <c r="C1233" i="7" s="1"/>
  <c r="W1227" i="5"/>
  <c r="C1237" i="7" s="1"/>
  <c r="W1231" i="5"/>
  <c r="C1241" i="7" s="1"/>
  <c r="W1235" i="5"/>
  <c r="C1245" i="7" s="1"/>
  <c r="W1239" i="5"/>
  <c r="C1249" i="7" s="1"/>
  <c r="W1243" i="5"/>
  <c r="C1253" i="7" s="1"/>
  <c r="W1247" i="5"/>
  <c r="C1257" i="7" s="1"/>
  <c r="W1251" i="5"/>
  <c r="C1261" i="7" s="1"/>
  <c r="W1255" i="5"/>
  <c r="C1265" i="7" s="1"/>
  <c r="W1259" i="5"/>
  <c r="C1269" i="7" s="1"/>
  <c r="W1263" i="5"/>
  <c r="C1273" i="7" s="1"/>
  <c r="W1267" i="5"/>
  <c r="C1277" i="7" s="1"/>
  <c r="W1271" i="5"/>
  <c r="C1281" i="7" s="1"/>
  <c r="W1275" i="5"/>
  <c r="C1285" i="7" s="1"/>
  <c r="W1279" i="5"/>
  <c r="C1289" i="7" s="1"/>
  <c r="W1283" i="5"/>
  <c r="C1293" i="7" s="1"/>
  <c r="W1287" i="5"/>
  <c r="C1297" i="7" s="1"/>
  <c r="W1291" i="5"/>
  <c r="C1301" i="7" s="1"/>
  <c r="W1295" i="5"/>
  <c r="C1305" i="7" s="1"/>
  <c r="W1299" i="5"/>
  <c r="C1309" i="7" s="1"/>
  <c r="W1303" i="5"/>
  <c r="C1313" i="7" s="1"/>
  <c r="W1307" i="5"/>
  <c r="C1317" i="7" s="1"/>
  <c r="W1311" i="5"/>
  <c r="C1321" i="7" s="1"/>
  <c r="W1315" i="5"/>
  <c r="C1325" i="7" s="1"/>
  <c r="W1319" i="5"/>
  <c r="C1329" i="7" s="1"/>
  <c r="W1323" i="5"/>
  <c r="C1333" i="7" s="1"/>
  <c r="W1327" i="5"/>
  <c r="C1337" i="7" s="1"/>
  <c r="W1331" i="5"/>
  <c r="C1341" i="7" s="1"/>
  <c r="W1335" i="5"/>
  <c r="C1345" i="7" s="1"/>
  <c r="W1339" i="5"/>
  <c r="C1349" i="7" s="1"/>
  <c r="W1343" i="5"/>
  <c r="C1353" i="7" s="1"/>
  <c r="W1347" i="5"/>
  <c r="C1357" i="7" s="1"/>
  <c r="W1351" i="5"/>
  <c r="C1361" i="7" s="1"/>
  <c r="W1355" i="5"/>
  <c r="C1365" i="7" s="1"/>
  <c r="W1359" i="5"/>
  <c r="C1369" i="7" s="1"/>
  <c r="W1363" i="5"/>
  <c r="C1373" i="7" s="1"/>
  <c r="W1367" i="5"/>
  <c r="C1377" i="7" s="1"/>
  <c r="W1371" i="5"/>
  <c r="C1381" i="7" s="1"/>
  <c r="W1375" i="5"/>
  <c r="C1385" i="7" s="1"/>
  <c r="W1379" i="5"/>
  <c r="C1389" i="7" s="1"/>
  <c r="W1383" i="5"/>
  <c r="C1393" i="7" s="1"/>
  <c r="W1387" i="5"/>
  <c r="C1397" i="7" s="1"/>
  <c r="W1391" i="5"/>
  <c r="C1401" i="7" s="1"/>
  <c r="W1395" i="5"/>
  <c r="C1405" i="7" s="1"/>
  <c r="W1399" i="5"/>
  <c r="C1409" i="7" s="1"/>
  <c r="W1403" i="5"/>
  <c r="C1413" i="7" s="1"/>
  <c r="W1407" i="5"/>
  <c r="C1417" i="7" s="1"/>
  <c r="W1411" i="5"/>
  <c r="C1421" i="7" s="1"/>
  <c r="W1415" i="5"/>
  <c r="C1425" i="7" s="1"/>
  <c r="W1419" i="5"/>
  <c r="C1429" i="7" s="1"/>
  <c r="W1423" i="5"/>
  <c r="C1433" i="7" s="1"/>
  <c r="W1427" i="5"/>
  <c r="C1437" i="7" s="1"/>
  <c r="W1431" i="5"/>
  <c r="C1441" i="7" s="1"/>
  <c r="W1435" i="5"/>
  <c r="C1445" i="7" s="1"/>
  <c r="W1439" i="5"/>
  <c r="C1449" i="7" s="1"/>
  <c r="W1443" i="5"/>
  <c r="C1453" i="7" s="1"/>
  <c r="W1447" i="5"/>
  <c r="C1457" i="7" s="1"/>
  <c r="W1451" i="5"/>
  <c r="C1461" i="7" s="1"/>
  <c r="W1455" i="5"/>
  <c r="C1465" i="7" s="1"/>
  <c r="W1459" i="5"/>
  <c r="C1469" i="7" s="1"/>
  <c r="W1463" i="5"/>
  <c r="C1473" i="7" s="1"/>
  <c r="W1467" i="5"/>
  <c r="C1477" i="7" s="1"/>
  <c r="W1471" i="5"/>
  <c r="C1481" i="7" s="1"/>
  <c r="W1475" i="5"/>
  <c r="C1485" i="7" s="1"/>
  <c r="W1479" i="5"/>
  <c r="C1489" i="7" s="1"/>
  <c r="W1483" i="5"/>
  <c r="C1493" i="7" s="1"/>
  <c r="W1489" i="5"/>
  <c r="C1499" i="7" s="1"/>
  <c r="W1493" i="5"/>
  <c r="C1503" i="7" s="1"/>
  <c r="W1497" i="5"/>
  <c r="C1507" i="7" s="1"/>
  <c r="W1501" i="5"/>
  <c r="C1511" i="7" s="1"/>
  <c r="W1505" i="5"/>
  <c r="C1515" i="7" s="1"/>
  <c r="W1509" i="5"/>
  <c r="C1519" i="7" s="1"/>
  <c r="W1513" i="5"/>
  <c r="C1523" i="7" s="1"/>
  <c r="W1517" i="5"/>
  <c r="C1527" i="7" s="1"/>
  <c r="W1521" i="5"/>
  <c r="C1531" i="7" s="1"/>
  <c r="W1525" i="5"/>
  <c r="C1535" i="7" s="1"/>
  <c r="W1529" i="5"/>
  <c r="C1539" i="7" s="1"/>
  <c r="W1533" i="5"/>
  <c r="C1543" i="7" s="1"/>
  <c r="W1537" i="5"/>
  <c r="C1547" i="7" s="1"/>
  <c r="W1541" i="5"/>
  <c r="C1551" i="7" s="1"/>
  <c r="W1545" i="5"/>
  <c r="C1555" i="7" s="1"/>
  <c r="W1549" i="5"/>
  <c r="C1559" i="7" s="1"/>
  <c r="W1553" i="5"/>
  <c r="C1563" i="7" s="1"/>
  <c r="W1557" i="5"/>
  <c r="C1567" i="7" s="1"/>
  <c r="W1561" i="5"/>
  <c r="C1571" i="7" s="1"/>
  <c r="W1565" i="5"/>
  <c r="C1575" i="7" s="1"/>
  <c r="W1569" i="5"/>
  <c r="C1579" i="7" s="1"/>
  <c r="W1573" i="5"/>
  <c r="C1583" i="7" s="1"/>
  <c r="W1577" i="5"/>
  <c r="C1587" i="7" s="1"/>
  <c r="W1581" i="5"/>
  <c r="C1591" i="7" s="1"/>
  <c r="W1585" i="5"/>
  <c r="C1595" i="7" s="1"/>
  <c r="W1589" i="5"/>
  <c r="C1599" i="7" s="1"/>
  <c r="W1593" i="5"/>
  <c r="C1603" i="7" s="1"/>
  <c r="W1597" i="5"/>
  <c r="C1607" i="7" s="1"/>
  <c r="W1601" i="5"/>
  <c r="C1611" i="7" s="1"/>
  <c r="W1605" i="5"/>
  <c r="C1615" i="7" s="1"/>
  <c r="W1609" i="5"/>
  <c r="C1619" i="7" s="1"/>
  <c r="W1613" i="5"/>
  <c r="C1623" i="7" s="1"/>
  <c r="W1617" i="5"/>
  <c r="C1627" i="7" s="1"/>
  <c r="W1621" i="5"/>
  <c r="C1631" i="7" s="1"/>
  <c r="W1625" i="5"/>
  <c r="C1635" i="7" s="1"/>
  <c r="W1629" i="5"/>
  <c r="C1639" i="7" s="1"/>
  <c r="W1633" i="5"/>
  <c r="C1643" i="7" s="1"/>
  <c r="W1637" i="5"/>
  <c r="C1647" i="7" s="1"/>
  <c r="W1641" i="5"/>
  <c r="C1651" i="7" s="1"/>
  <c r="W1645" i="5"/>
  <c r="C1655" i="7" s="1"/>
  <c r="W1649" i="5"/>
  <c r="C1659" i="7" s="1"/>
  <c r="W1653" i="5"/>
  <c r="C1663" i="7" s="1"/>
  <c r="W1657" i="5"/>
  <c r="C1667" i="7" s="1"/>
  <c r="W1661" i="5"/>
  <c r="C1671" i="7" s="1"/>
  <c r="W1665" i="5"/>
  <c r="C1675" i="7" s="1"/>
  <c r="W1669" i="5"/>
  <c r="C1679" i="7" s="1"/>
  <c r="W1673" i="5"/>
  <c r="C1683" i="7" s="1"/>
  <c r="W1677" i="5"/>
  <c r="C1687" i="7" s="1"/>
  <c r="W1681" i="5"/>
  <c r="C1691" i="7" s="1"/>
  <c r="W1685" i="5"/>
  <c r="C1695" i="7" s="1"/>
  <c r="W1689" i="5"/>
  <c r="C1699" i="7" s="1"/>
  <c r="W1693" i="5"/>
  <c r="C1703" i="7" s="1"/>
  <c r="W1697" i="5"/>
  <c r="C1707" i="7" s="1"/>
  <c r="W1701" i="5"/>
  <c r="C1711" i="7" s="1"/>
  <c r="W1705" i="5"/>
  <c r="C1715" i="7" s="1"/>
  <c r="W1709" i="5"/>
  <c r="C1719" i="7" s="1"/>
  <c r="W1713" i="5"/>
  <c r="C1723" i="7" s="1"/>
  <c r="W1717" i="5"/>
  <c r="C1727" i="7" s="1"/>
  <c r="W1721" i="5"/>
  <c r="C1731" i="7" s="1"/>
  <c r="W1725" i="5"/>
  <c r="C1735" i="7" s="1"/>
  <c r="W1729" i="5"/>
  <c r="C1739" i="7" s="1"/>
  <c r="W1733" i="5"/>
  <c r="C1743" i="7" s="1"/>
  <c r="W1737" i="5"/>
  <c r="C1747" i="7" s="1"/>
  <c r="W1741" i="5"/>
  <c r="C1751" i="7" s="1"/>
  <c r="W1745" i="5"/>
  <c r="C1755" i="7" s="1"/>
  <c r="W1749" i="5"/>
  <c r="C1759" i="7" s="1"/>
  <c r="W1753" i="5"/>
  <c r="C1763" i="7" s="1"/>
  <c r="W1757" i="5"/>
  <c r="C1767" i="7" s="1"/>
  <c r="W1761" i="5"/>
  <c r="C1771" i="7" s="1"/>
  <c r="W1765" i="5"/>
  <c r="C1775" i="7" s="1"/>
  <c r="W1769" i="5"/>
  <c r="C1779" i="7" s="1"/>
  <c r="W1773" i="5"/>
  <c r="C1783" i="7" s="1"/>
  <c r="W1777" i="5"/>
  <c r="C1787" i="7" s="1"/>
  <c r="W1781" i="5"/>
  <c r="C1791" i="7" s="1"/>
  <c r="W1785" i="5"/>
  <c r="C1795" i="7" s="1"/>
  <c r="W1789" i="5"/>
  <c r="C1799" i="7" s="1"/>
  <c r="W1793" i="5"/>
  <c r="C1803" i="7" s="1"/>
  <c r="W1797" i="5"/>
  <c r="W1801" i="5"/>
  <c r="W1805" i="5"/>
  <c r="W1809" i="5"/>
  <c r="W1813" i="5"/>
  <c r="W46" i="5"/>
  <c r="C56" i="7" s="1"/>
  <c r="W45" i="5"/>
  <c r="C55" i="7" s="1"/>
  <c r="W1487" i="5"/>
  <c r="C1497" i="7" s="1"/>
  <c r="W1491" i="5"/>
  <c r="C1501" i="7" s="1"/>
  <c r="W1495" i="5"/>
  <c r="C1505" i="7" s="1"/>
  <c r="W1499" i="5"/>
  <c r="C1509" i="7" s="1"/>
  <c r="W1503" i="5"/>
  <c r="C1513" i="7" s="1"/>
  <c r="W1507" i="5"/>
  <c r="C1517" i="7" s="1"/>
  <c r="W1511" i="5"/>
  <c r="C1521" i="7" s="1"/>
  <c r="W1515" i="5"/>
  <c r="C1525" i="7" s="1"/>
  <c r="W1519" i="5"/>
  <c r="C1529" i="7" s="1"/>
  <c r="W1523" i="5"/>
  <c r="C1533" i="7" s="1"/>
  <c r="W1527" i="5"/>
  <c r="C1537" i="7" s="1"/>
  <c r="W1531" i="5"/>
  <c r="C1541" i="7" s="1"/>
  <c r="W1535" i="5"/>
  <c r="C1545" i="7" s="1"/>
  <c r="W1539" i="5"/>
  <c r="C1549" i="7" s="1"/>
  <c r="W1543" i="5"/>
  <c r="C1553" i="7" s="1"/>
  <c r="W1547" i="5"/>
  <c r="C1557" i="7" s="1"/>
  <c r="W1551" i="5"/>
  <c r="C1561" i="7" s="1"/>
  <c r="W1555" i="5"/>
  <c r="C1565" i="7" s="1"/>
  <c r="W1559" i="5"/>
  <c r="C1569" i="7" s="1"/>
  <c r="W1563" i="5"/>
  <c r="C1573" i="7" s="1"/>
  <c r="W1567" i="5"/>
  <c r="C1577" i="7" s="1"/>
  <c r="W1571" i="5"/>
  <c r="C1581" i="7" s="1"/>
  <c r="W1575" i="5"/>
  <c r="C1585" i="7" s="1"/>
  <c r="W1579" i="5"/>
  <c r="C1589" i="7" s="1"/>
  <c r="W1583" i="5"/>
  <c r="C1593" i="7" s="1"/>
  <c r="W1587" i="5"/>
  <c r="C1597" i="7" s="1"/>
  <c r="W1591" i="5"/>
  <c r="C1601" i="7" s="1"/>
  <c r="W1595" i="5"/>
  <c r="C1605" i="7" s="1"/>
  <c r="W1599" i="5"/>
  <c r="C1609" i="7" s="1"/>
  <c r="W1603" i="5"/>
  <c r="C1613" i="7" s="1"/>
  <c r="W1607" i="5"/>
  <c r="C1617" i="7" s="1"/>
  <c r="W1611" i="5"/>
  <c r="C1621" i="7" s="1"/>
  <c r="W1615" i="5"/>
  <c r="C1625" i="7" s="1"/>
  <c r="W1619" i="5"/>
  <c r="C1629" i="7" s="1"/>
  <c r="W1623" i="5"/>
  <c r="C1633" i="7" s="1"/>
  <c r="W1627" i="5"/>
  <c r="C1637" i="7" s="1"/>
  <c r="W1631" i="5"/>
  <c r="C1641" i="7" s="1"/>
  <c r="W1635" i="5"/>
  <c r="C1645" i="7" s="1"/>
  <c r="W1639" i="5"/>
  <c r="C1649" i="7" s="1"/>
  <c r="W1643" i="5"/>
  <c r="C1653" i="7" s="1"/>
  <c r="W1647" i="5"/>
  <c r="C1657" i="7" s="1"/>
  <c r="W1651" i="5"/>
  <c r="C1661" i="7" s="1"/>
  <c r="W1655" i="5"/>
  <c r="C1665" i="7" s="1"/>
  <c r="W1659" i="5"/>
  <c r="C1669" i="7" s="1"/>
  <c r="W1663" i="5"/>
  <c r="C1673" i="7" s="1"/>
  <c r="W1667" i="5"/>
  <c r="C1677" i="7" s="1"/>
  <c r="W1671" i="5"/>
  <c r="C1681" i="7" s="1"/>
  <c r="W1675" i="5"/>
  <c r="C1685" i="7" s="1"/>
  <c r="W1679" i="5"/>
  <c r="C1689" i="7" s="1"/>
  <c r="W1683" i="5"/>
  <c r="C1693" i="7" s="1"/>
  <c r="W1687" i="5"/>
  <c r="C1697" i="7" s="1"/>
  <c r="W1691" i="5"/>
  <c r="C1701" i="7" s="1"/>
  <c r="W1695" i="5"/>
  <c r="C1705" i="7" s="1"/>
  <c r="W1699" i="5"/>
  <c r="C1709" i="7" s="1"/>
  <c r="W1703" i="5"/>
  <c r="C1713" i="7" s="1"/>
  <c r="W1707" i="5"/>
  <c r="C1717" i="7" s="1"/>
  <c r="W1711" i="5"/>
  <c r="C1721" i="7" s="1"/>
  <c r="W1715" i="5"/>
  <c r="C1725" i="7" s="1"/>
  <c r="W1719" i="5"/>
  <c r="C1729" i="7" s="1"/>
  <c r="W1723" i="5"/>
  <c r="C1733" i="7" s="1"/>
  <c r="W1727" i="5"/>
  <c r="C1737" i="7" s="1"/>
  <c r="W1731" i="5"/>
  <c r="C1741" i="7" s="1"/>
  <c r="W1735" i="5"/>
  <c r="C1745" i="7" s="1"/>
  <c r="W1739" i="5"/>
  <c r="C1749" i="7" s="1"/>
  <c r="W1743" i="5"/>
  <c r="C1753" i="7" s="1"/>
  <c r="W1747" i="5"/>
  <c r="C1757" i="7" s="1"/>
  <c r="W1751" i="5"/>
  <c r="C1761" i="7" s="1"/>
  <c r="W1755" i="5"/>
  <c r="C1765" i="7" s="1"/>
  <c r="W1759" i="5"/>
  <c r="C1769" i="7" s="1"/>
  <c r="W1763" i="5"/>
  <c r="C1773" i="7" s="1"/>
  <c r="W1767" i="5"/>
  <c r="C1777" i="7" s="1"/>
  <c r="W1771" i="5"/>
  <c r="C1781" i="7" s="1"/>
  <c r="W1775" i="5"/>
  <c r="C1785" i="7" s="1"/>
  <c r="W1779" i="5"/>
  <c r="C1789" i="7" s="1"/>
  <c r="W1783" i="5"/>
  <c r="C1793" i="7" s="1"/>
  <c r="W1787" i="5"/>
  <c r="C1797" i="7" s="1"/>
  <c r="W1791" i="5"/>
  <c r="C1801" i="7" s="1"/>
  <c r="W1795" i="5"/>
  <c r="C1805" i="7" s="1"/>
  <c r="W1799" i="5"/>
  <c r="W1803" i="5"/>
  <c r="W1807" i="5"/>
  <c r="W1811" i="5"/>
  <c r="W44" i="5"/>
  <c r="C54" i="7" s="1"/>
  <c r="W48" i="5"/>
  <c r="C58" i="7" s="1"/>
  <c r="W47" i="5"/>
  <c r="C57" i="7" s="1"/>
  <c r="Z2476" i="5"/>
  <c r="Z2475" i="5" s="1"/>
  <c r="Z2474" i="5" s="1"/>
  <c r="Z2473" i="5" s="1"/>
  <c r="Z2472" i="5" s="1"/>
  <c r="Z2471" i="5" s="1"/>
  <c r="Z2470" i="5" s="1"/>
  <c r="Z2469" i="5" s="1"/>
  <c r="Z2468" i="5" s="1"/>
  <c r="Z2467" i="5" s="1"/>
  <c r="Z2466" i="5" s="1"/>
  <c r="Z2465" i="5" s="1"/>
  <c r="Z2464" i="5" s="1"/>
  <c r="Z2463" i="5" s="1"/>
  <c r="Z2462" i="5" s="1"/>
  <c r="Z2461" i="5" s="1"/>
  <c r="Z2460" i="5" s="1"/>
  <c r="Z2459" i="5" s="1"/>
  <c r="Z2458" i="5" s="1"/>
  <c r="Z2457" i="5" s="1"/>
  <c r="Z2456" i="5" s="1"/>
  <c r="Z2455" i="5" s="1"/>
  <c r="Z2454" i="5" s="1"/>
  <c r="Z2453" i="5" s="1"/>
  <c r="Z2452" i="5" s="1"/>
  <c r="Z2451" i="5" s="1"/>
  <c r="Z2450" i="5" s="1"/>
  <c r="Z2449" i="5" s="1"/>
  <c r="Z2448" i="5" s="1"/>
  <c r="Z2447" i="5" s="1"/>
  <c r="Z2446" i="5" s="1"/>
  <c r="Z2445" i="5" s="1"/>
  <c r="Z2444" i="5" s="1"/>
  <c r="Z2443" i="5" s="1"/>
  <c r="Z2442" i="5" s="1"/>
  <c r="Z2441" i="5" s="1"/>
  <c r="Z2440" i="5" s="1"/>
  <c r="Z2439" i="5" s="1"/>
  <c r="Z2438" i="5" s="1"/>
  <c r="Z2437" i="5" s="1"/>
  <c r="Z2436" i="5" s="1"/>
  <c r="Z2435" i="5" s="1"/>
  <c r="Z2434" i="5" s="1"/>
  <c r="Z2433" i="5" s="1"/>
  <c r="Z2432" i="5" s="1"/>
  <c r="Z2431" i="5" s="1"/>
  <c r="Z2430" i="5" s="1"/>
  <c r="Z2429" i="5" s="1"/>
  <c r="Z2428" i="5" s="1"/>
  <c r="Z2427" i="5" s="1"/>
  <c r="Z2426" i="5" s="1"/>
  <c r="Z2425" i="5" s="1"/>
  <c r="Z2424" i="5" s="1"/>
  <c r="Z2423" i="5" s="1"/>
  <c r="Z2422" i="5" s="1"/>
  <c r="Z2421" i="5" s="1"/>
  <c r="Z2420" i="5" s="1"/>
  <c r="Z2419" i="5" s="1"/>
  <c r="Z2418" i="5" s="1"/>
  <c r="Z2417" i="5" s="1"/>
  <c r="Z2416" i="5" s="1"/>
  <c r="Z2415" i="5" s="1"/>
  <c r="Z2414" i="5" s="1"/>
  <c r="Z2413" i="5" s="1"/>
  <c r="Z2412" i="5" s="1"/>
  <c r="Z2411" i="5" s="1"/>
  <c r="Z2410" i="5" s="1"/>
  <c r="Z2409" i="5" s="1"/>
  <c r="Z2408" i="5" s="1"/>
  <c r="Z2407" i="5" s="1"/>
  <c r="Z2406" i="5" s="1"/>
  <c r="Z2405" i="5" s="1"/>
  <c r="C110" i="7"/>
  <c r="AH1840" i="5"/>
  <c r="W1840" i="5" s="1"/>
  <c r="AH1830" i="5"/>
  <c r="W1830" i="5" s="1"/>
  <c r="AH1834" i="5"/>
  <c r="W1834" i="5" s="1"/>
  <c r="AH1838" i="5"/>
  <c r="W1838" i="5" s="1"/>
  <c r="AH1829" i="5"/>
  <c r="W1829" i="5" s="1"/>
  <c r="AH1833" i="5"/>
  <c r="W1833" i="5" s="1"/>
  <c r="AH1837" i="5"/>
  <c r="W1837" i="5" s="1"/>
  <c r="AH2384" i="5"/>
  <c r="W2384" i="5" s="1"/>
  <c r="AH2388" i="5"/>
  <c r="W2388" i="5" s="1"/>
  <c r="AH2392" i="5"/>
  <c r="W2392" i="5" s="1"/>
  <c r="AH2396" i="5"/>
  <c r="W2396" i="5" s="1"/>
  <c r="AH2400" i="5"/>
  <c r="W2400" i="5" s="1"/>
  <c r="AH2404" i="5"/>
  <c r="W2404" i="5" s="1"/>
  <c r="AH1828" i="5"/>
  <c r="W1828" i="5" s="1"/>
  <c r="AH1832" i="5"/>
  <c r="W1832" i="5" s="1"/>
  <c r="AH1836" i="5"/>
  <c r="W1836" i="5" s="1"/>
  <c r="AH1827" i="5"/>
  <c r="W1827" i="5" s="1"/>
  <c r="AH1831" i="5"/>
  <c r="W1831" i="5" s="1"/>
  <c r="AH1835" i="5"/>
  <c r="W1835" i="5" s="1"/>
  <c r="AH1839" i="5"/>
  <c r="W1839" i="5" s="1"/>
  <c r="C36" i="7"/>
  <c r="C33" i="7"/>
  <c r="C37" i="7"/>
  <c r="C34" i="7"/>
  <c r="C38" i="7"/>
  <c r="C442" i="7"/>
  <c r="C41" i="7"/>
  <c r="C45" i="7"/>
  <c r="C49" i="7"/>
  <c r="C42" i="7"/>
  <c r="C46" i="7"/>
  <c r="C50" i="7"/>
  <c r="C43" i="7"/>
  <c r="C47" i="7"/>
  <c r="C51" i="7"/>
  <c r="C40" i="7"/>
  <c r="C44" i="7"/>
  <c r="C48" i="7"/>
  <c r="C52" i="7"/>
  <c r="C53" i="7"/>
  <c r="I24" i="6"/>
  <c r="E24" i="6" s="1"/>
  <c r="C29" i="7"/>
  <c r="C35" i="7"/>
  <c r="C32" i="7"/>
  <c r="C39" i="7"/>
  <c r="C31" i="7"/>
  <c r="C30" i="7"/>
  <c r="AD8" i="5"/>
  <c r="R9" i="4"/>
  <c r="W9" i="4" s="1"/>
  <c r="N9" i="4"/>
  <c r="P9" i="4"/>
  <c r="U9" i="4" s="1"/>
  <c r="C28" i="6"/>
  <c r="AC27" i="6"/>
  <c r="AA27" i="6"/>
  <c r="Y27" i="6"/>
  <c r="W27" i="6"/>
  <c r="K27" i="6"/>
  <c r="AD27" i="6"/>
  <c r="AB27" i="6"/>
  <c r="Z27" i="6"/>
  <c r="X27" i="6"/>
  <c r="V27" i="6"/>
  <c r="H4" i="4"/>
  <c r="L360" i="4"/>
  <c r="L358" i="4"/>
  <c r="L356" i="4"/>
  <c r="B1408" i="4"/>
  <c r="P1400" i="3"/>
  <c r="B1416" i="4"/>
  <c r="P1408" i="3"/>
  <c r="B1414" i="4"/>
  <c r="P1406" i="3"/>
  <c r="M8" i="4"/>
  <c r="L17" i="4"/>
  <c r="L13" i="4"/>
  <c r="B40" i="3"/>
  <c r="B49" i="3" s="1"/>
  <c r="A68" i="4"/>
  <c r="O60" i="3"/>
  <c r="B387" i="4"/>
  <c r="P379" i="3"/>
  <c r="B383" i="4"/>
  <c r="P375" i="3"/>
  <c r="A15" i="4"/>
  <c r="A26" i="4"/>
  <c r="O18" i="3"/>
  <c r="A172" i="7"/>
  <c r="F17" i="7"/>
  <c r="A30" i="7"/>
  <c r="A42" i="7" s="1"/>
  <c r="A54" i="7" s="1"/>
  <c r="A66" i="7" s="1"/>
  <c r="A78" i="7" s="1"/>
  <c r="A90" i="7" s="1"/>
  <c r="A102" i="7" s="1"/>
  <c r="A114" i="7" s="1"/>
  <c r="A126" i="7" s="1"/>
  <c r="A138" i="7" s="1"/>
  <c r="A150" i="7" s="1"/>
  <c r="A19" i="7"/>
  <c r="A173" i="7"/>
  <c r="T26" i="6"/>
  <c r="R26" i="6"/>
  <c r="P26" i="6"/>
  <c r="N26" i="6"/>
  <c r="L26" i="6"/>
  <c r="Q25" i="6"/>
  <c r="I25" i="6" s="1"/>
  <c r="U26" i="6"/>
  <c r="S26" i="6"/>
  <c r="O26" i="6"/>
  <c r="M26" i="6"/>
  <c r="B27" i="6"/>
  <c r="A27" i="6"/>
  <c r="A10" i="5"/>
  <c r="A21" i="5"/>
  <c r="A33" i="5" s="1"/>
  <c r="A45" i="5" s="1"/>
  <c r="A57" i="5" s="1"/>
  <c r="A69" i="5" s="1"/>
  <c r="A81" i="5" s="1"/>
  <c r="A93" i="5" s="1"/>
  <c r="A105" i="5" s="1"/>
  <c r="A117" i="5" s="1"/>
  <c r="A129" i="5" s="1"/>
  <c r="A141" i="5" s="1"/>
  <c r="A153" i="5" s="1"/>
  <c r="A165" i="5" s="1"/>
  <c r="A177" i="5" s="1"/>
  <c r="A189" i="5" s="1"/>
  <c r="A201" i="5" s="1"/>
  <c r="A213" i="5" s="1"/>
  <c r="A225" i="5" s="1"/>
  <c r="A237" i="5" s="1"/>
  <c r="A249" i="5" s="1"/>
  <c r="A261" i="5" s="1"/>
  <c r="A273" i="5" s="1"/>
  <c r="A285" i="5" s="1"/>
  <c r="A297" i="5" s="1"/>
  <c r="A309" i="5" s="1"/>
  <c r="A321" i="5" s="1"/>
  <c r="A333" i="5" s="1"/>
  <c r="A345" i="5" s="1"/>
  <c r="A357" i="5" s="1"/>
  <c r="A369" i="5" s="1"/>
  <c r="A381" i="5" s="1"/>
  <c r="A393" i="5" s="1"/>
  <c r="A405" i="5" s="1"/>
  <c r="A417" i="5" s="1"/>
  <c r="A429" i="5" s="1"/>
  <c r="A441" i="5" s="1"/>
  <c r="A453" i="5" s="1"/>
  <c r="A465" i="5" s="1"/>
  <c r="A477" i="5" s="1"/>
  <c r="A489" i="5" s="1"/>
  <c r="A501" i="5" s="1"/>
  <c r="A513" i="5" s="1"/>
  <c r="A525" i="5" s="1"/>
  <c r="A537" i="5" s="1"/>
  <c r="A549" i="5" s="1"/>
  <c r="A561" i="5" s="1"/>
  <c r="A573" i="5" s="1"/>
  <c r="A585" i="5" s="1"/>
  <c r="A597" i="5" s="1"/>
  <c r="A609" i="5" s="1"/>
  <c r="A621" i="5" s="1"/>
  <c r="A633" i="5" s="1"/>
  <c r="A645" i="5" s="1"/>
  <c r="A657" i="5" s="1"/>
  <c r="A669" i="5" s="1"/>
  <c r="A681" i="5" s="1"/>
  <c r="A693" i="5" s="1"/>
  <c r="A705" i="5" s="1"/>
  <c r="A717" i="5" s="1"/>
  <c r="A729" i="5" s="1"/>
  <c r="A741" i="5" s="1"/>
  <c r="A753" i="5" s="1"/>
  <c r="A765" i="5" s="1"/>
  <c r="A777" i="5" s="1"/>
  <c r="A789" i="5" s="1"/>
  <c r="A801" i="5" s="1"/>
  <c r="A813" i="5" s="1"/>
  <c r="A825" i="5" s="1"/>
  <c r="A837" i="5" s="1"/>
  <c r="A849" i="5" s="1"/>
  <c r="A861" i="5" s="1"/>
  <c r="A873" i="5" s="1"/>
  <c r="A885" i="5" s="1"/>
  <c r="A897" i="5" s="1"/>
  <c r="A909" i="5" s="1"/>
  <c r="A921" i="5" s="1"/>
  <c r="A933" i="5" s="1"/>
  <c r="A945" i="5" s="1"/>
  <c r="A957" i="5" s="1"/>
  <c r="A969" i="5" s="1"/>
  <c r="A981" i="5" s="1"/>
  <c r="A993" i="5" s="1"/>
  <c r="A1005" i="5" s="1"/>
  <c r="A1017" i="5" s="1"/>
  <c r="A1029" i="5" s="1"/>
  <c r="A1041" i="5" s="1"/>
  <c r="A1053" i="5" s="1"/>
  <c r="A1065" i="5" s="1"/>
  <c r="A1077" i="5" s="1"/>
  <c r="A1089" i="5" s="1"/>
  <c r="A1101" i="5" s="1"/>
  <c r="A1113" i="5" s="1"/>
  <c r="A1125" i="5" s="1"/>
  <c r="A1137" i="5" s="1"/>
  <c r="A1149" i="5" s="1"/>
  <c r="A1161" i="5" s="1"/>
  <c r="A1173" i="5" s="1"/>
  <c r="A1185" i="5" s="1"/>
  <c r="A1197" i="5" s="1"/>
  <c r="A1209" i="5" s="1"/>
  <c r="A1221" i="5" s="1"/>
  <c r="A1233" i="5" s="1"/>
  <c r="A1245" i="5" s="1"/>
  <c r="A1257" i="5" s="1"/>
  <c r="A1269" i="5" s="1"/>
  <c r="A1281" i="5" s="1"/>
  <c r="A1293" i="5" s="1"/>
  <c r="A1305" i="5" s="1"/>
  <c r="A1317" i="5" s="1"/>
  <c r="A1329" i="5" s="1"/>
  <c r="A1341" i="5" s="1"/>
  <c r="A1353" i="5" s="1"/>
  <c r="A1365" i="5" s="1"/>
  <c r="A1377" i="5" s="1"/>
  <c r="A1389" i="5" s="1"/>
  <c r="A1401" i="5" s="1"/>
  <c r="A1413" i="5" s="1"/>
  <c r="A1425" i="5" s="1"/>
  <c r="A1437" i="5" s="1"/>
  <c r="A1449" i="5" s="1"/>
  <c r="A1461" i="5" s="1"/>
  <c r="A1473" i="5" s="1"/>
  <c r="A1485" i="5" s="1"/>
  <c r="A1497" i="5" s="1"/>
  <c r="A1509" i="5" s="1"/>
  <c r="A1521" i="5" s="1"/>
  <c r="A1533" i="5" s="1"/>
  <c r="A1545" i="5" s="1"/>
  <c r="A1557" i="5" s="1"/>
  <c r="A1569" i="5" s="1"/>
  <c r="A1581" i="5" s="1"/>
  <c r="A1593" i="5" s="1"/>
  <c r="A1605" i="5" s="1"/>
  <c r="A1617" i="5" s="1"/>
  <c r="A1629" i="5" s="1"/>
  <c r="A1641" i="5" s="1"/>
  <c r="A1653" i="5" s="1"/>
  <c r="A1665" i="5" s="1"/>
  <c r="A1677" i="5" s="1"/>
  <c r="A1689" i="5" s="1"/>
  <c r="A1701" i="5" s="1"/>
  <c r="A1713" i="5" s="1"/>
  <c r="A1725" i="5" s="1"/>
  <c r="A1737" i="5" s="1"/>
  <c r="A1749" i="5" s="1"/>
  <c r="A1761" i="5" s="1"/>
  <c r="A1773" i="5" s="1"/>
  <c r="A1785" i="5" s="1"/>
  <c r="A1797" i="5" s="1"/>
  <c r="A1809" i="5" s="1"/>
  <c r="A1821" i="5" s="1"/>
  <c r="A1833" i="5" s="1"/>
  <c r="A1845" i="5" s="1"/>
  <c r="A1857" i="5" s="1"/>
  <c r="A1869" i="5" s="1"/>
  <c r="A1881" i="5" s="1"/>
  <c r="A1893" i="5" s="1"/>
  <c r="A1905" i="5" s="1"/>
  <c r="A1917" i="5" s="1"/>
  <c r="A1929" i="5" s="1"/>
  <c r="A1941" i="5" s="1"/>
  <c r="A1953" i="5" s="1"/>
  <c r="A1965" i="5" s="1"/>
  <c r="A1977" i="5" s="1"/>
  <c r="A1989" i="5" s="1"/>
  <c r="A2001" i="5" s="1"/>
  <c r="A2013" i="5" s="1"/>
  <c r="A2025" i="5" s="1"/>
  <c r="A2037" i="5" s="1"/>
  <c r="A2049" i="5" s="1"/>
  <c r="A2061" i="5" s="1"/>
  <c r="A2073" i="5" s="1"/>
  <c r="A2085" i="5" s="1"/>
  <c r="A2097" i="5" s="1"/>
  <c r="A2109" i="5" s="1"/>
  <c r="A2121" i="5" s="1"/>
  <c r="A2133" i="5" s="1"/>
  <c r="A2145" i="5" s="1"/>
  <c r="A2157" i="5" s="1"/>
  <c r="A2169" i="5" s="1"/>
  <c r="A2181" i="5" s="1"/>
  <c r="A2193" i="5" s="1"/>
  <c r="A2205" i="5" s="1"/>
  <c r="A2217" i="5" s="1"/>
  <c r="A2229" i="5" s="1"/>
  <c r="A2241" i="5" s="1"/>
  <c r="A2253" i="5" s="1"/>
  <c r="A2265" i="5" s="1"/>
  <c r="A2277" i="5" s="1"/>
  <c r="A2289" i="5" s="1"/>
  <c r="A2301" i="5" s="1"/>
  <c r="A2313" i="5" s="1"/>
  <c r="A2325" i="5" s="1"/>
  <c r="A2337" i="5" s="1"/>
  <c r="A2349" i="5" s="1"/>
  <c r="A2361" i="5" s="1"/>
  <c r="A2373" i="5" s="1"/>
  <c r="A2385" i="5" s="1"/>
  <c r="A2397" i="5" s="1"/>
  <c r="A2409" i="5" s="1"/>
  <c r="A2421" i="5" s="1"/>
  <c r="A2433" i="5" s="1"/>
  <c r="A2445" i="5" s="1"/>
  <c r="A2457" i="5" s="1"/>
  <c r="A2469" i="5" s="1"/>
  <c r="G18" i="7"/>
  <c r="C9" i="5"/>
  <c r="L674" i="4"/>
  <c r="L672" i="4"/>
  <c r="L670" i="4"/>
  <c r="L668" i="4"/>
  <c r="L666" i="4"/>
  <c r="L664" i="4"/>
  <c r="L662" i="4"/>
  <c r="L660" i="4"/>
  <c r="L658" i="4"/>
  <c r="L656" i="4"/>
  <c r="L654" i="4"/>
  <c r="L644" i="4"/>
  <c r="L642" i="4"/>
  <c r="L640" i="4"/>
  <c r="L638" i="4"/>
  <c r="L636" i="4"/>
  <c r="L634" i="4"/>
  <c r="L632" i="4"/>
  <c r="L630" i="4"/>
  <c r="L628" i="4"/>
  <c r="L626" i="4"/>
  <c r="L616" i="4"/>
  <c r="L614" i="4"/>
  <c r="L612" i="4"/>
  <c r="L610" i="4"/>
  <c r="L608" i="4"/>
  <c r="L606" i="4"/>
  <c r="L604" i="4"/>
  <c r="L602" i="4"/>
  <c r="L600" i="4"/>
  <c r="L598" i="4"/>
  <c r="L596" i="4"/>
  <c r="L442" i="4"/>
  <c r="L440" i="4"/>
  <c r="L438" i="4"/>
  <c r="L436" i="4"/>
  <c r="L434" i="4"/>
  <c r="L432" i="4"/>
  <c r="L422" i="4"/>
  <c r="L420" i="4"/>
  <c r="L418" i="4"/>
  <c r="L416" i="4"/>
  <c r="L414" i="4"/>
  <c r="L412" i="4"/>
  <c r="L410" i="4"/>
  <c r="L408" i="4"/>
  <c r="L406" i="4"/>
  <c r="L404" i="4"/>
  <c r="B1410" i="4"/>
  <c r="P1402" i="3"/>
  <c r="B1418" i="4"/>
  <c r="P1410" i="3"/>
  <c r="A35" i="4"/>
  <c r="O27" i="3"/>
  <c r="B1412" i="4"/>
  <c r="P1404" i="3"/>
  <c r="I4" i="4"/>
  <c r="A36" i="4"/>
  <c r="O28" i="3"/>
  <c r="L15" i="4"/>
  <c r="L11" i="4"/>
  <c r="AA27" i="2"/>
  <c r="N37" i="1"/>
  <c r="B389" i="4"/>
  <c r="P381" i="3"/>
  <c r="B385" i="4"/>
  <c r="P377" i="3"/>
  <c r="B381" i="4"/>
  <c r="P373" i="3"/>
  <c r="A55" i="4"/>
  <c r="O47" i="3"/>
  <c r="A46" i="4"/>
  <c r="O38" i="3"/>
  <c r="L14" i="2"/>
  <c r="M13" i="2"/>
  <c r="O13" i="2" s="1"/>
  <c r="B44" i="1" s="1"/>
  <c r="G26" i="6" s="1"/>
  <c r="A57" i="4"/>
  <c r="O49" i="3"/>
  <c r="B391" i="4"/>
  <c r="P383" i="3"/>
  <c r="A37" i="4"/>
  <c r="O29" i="3"/>
  <c r="B63" i="3"/>
  <c r="B48" i="3"/>
  <c r="Z2404" i="5" l="1"/>
  <c r="Z2403" i="5" s="1"/>
  <c r="Z2402" i="5" s="1"/>
  <c r="Z2401" i="5" s="1"/>
  <c r="Z2400" i="5" s="1"/>
  <c r="Z2399" i="5" s="1"/>
  <c r="Z2398" i="5" s="1"/>
  <c r="Z2397" i="5" s="1"/>
  <c r="Z2396" i="5" s="1"/>
  <c r="Z2395" i="5" s="1"/>
  <c r="Z2394" i="5" s="1"/>
  <c r="Z2393" i="5" s="1"/>
  <c r="Z2392" i="5" s="1"/>
  <c r="Z2391" i="5" s="1"/>
  <c r="Z2390" i="5" s="1"/>
  <c r="Z2389" i="5" s="1"/>
  <c r="Z2388" i="5" s="1"/>
  <c r="Z2387" i="5" s="1"/>
  <c r="Z2386" i="5" s="1"/>
  <c r="Z2385" i="5" s="1"/>
  <c r="Z2384" i="5" s="1"/>
  <c r="Z2383" i="5" s="1"/>
  <c r="Z2382" i="5" s="1"/>
  <c r="Z2381" i="5" s="1"/>
  <c r="Z2380" i="5" s="1"/>
  <c r="Z2379" i="5" s="1"/>
  <c r="Z2378" i="5" s="1"/>
  <c r="Z2377" i="5" s="1"/>
  <c r="Z2376" i="5" s="1"/>
  <c r="Z2375" i="5" s="1"/>
  <c r="Z2374" i="5" s="1"/>
  <c r="Z2373" i="5" s="1"/>
  <c r="Z2372" i="5" s="1"/>
  <c r="Z2371" i="5" s="1"/>
  <c r="Z2370" i="5" s="1"/>
  <c r="Z2369" i="5" s="1"/>
  <c r="Z2368" i="5" s="1"/>
  <c r="Z2367" i="5" s="1"/>
  <c r="Z2366" i="5" s="1"/>
  <c r="Z2365" i="5" s="1"/>
  <c r="Z2364" i="5" s="1"/>
  <c r="Z2363" i="5" s="1"/>
  <c r="Z2362" i="5" s="1"/>
  <c r="Z2361" i="5" s="1"/>
  <c r="Z2360" i="5" s="1"/>
  <c r="Z2359" i="5" s="1"/>
  <c r="Z2358" i="5" s="1"/>
  <c r="Z2357" i="5" s="1"/>
  <c r="Z2356" i="5" s="1"/>
  <c r="Z2355" i="5" s="1"/>
  <c r="Z2354" i="5" s="1"/>
  <c r="Z2353" i="5" s="1"/>
  <c r="Z2352" i="5" s="1"/>
  <c r="Z2351" i="5" s="1"/>
  <c r="Z2350" i="5" s="1"/>
  <c r="Z2349" i="5" s="1"/>
  <c r="Z2348" i="5" s="1"/>
  <c r="Z2347" i="5" s="1"/>
  <c r="Z2346" i="5" s="1"/>
  <c r="Z2345" i="5" s="1"/>
  <c r="Z2344" i="5" s="1"/>
  <c r="Z2343" i="5" s="1"/>
  <c r="Z2342" i="5" s="1"/>
  <c r="Z2341" i="5" s="1"/>
  <c r="Z2340" i="5" s="1"/>
  <c r="Z2339" i="5" s="1"/>
  <c r="Z2338" i="5" s="1"/>
  <c r="Z2337" i="5" s="1"/>
  <c r="Z2336" i="5" s="1"/>
  <c r="Z2335" i="5" s="1"/>
  <c r="Z2334" i="5" s="1"/>
  <c r="Z2333" i="5" s="1"/>
  <c r="Z2332" i="5" s="1"/>
  <c r="Z2331" i="5" s="1"/>
  <c r="Z2330" i="5" s="1"/>
  <c r="Z2329" i="5" s="1"/>
  <c r="Z2328" i="5" s="1"/>
  <c r="Z2327" i="5" s="1"/>
  <c r="Z2326" i="5" s="1"/>
  <c r="Z2325" i="5" s="1"/>
  <c r="Z2324" i="5" s="1"/>
  <c r="Z2323" i="5" s="1"/>
  <c r="Z2322" i="5" s="1"/>
  <c r="Z2321" i="5" s="1"/>
  <c r="Z2320" i="5" s="1"/>
  <c r="Z2319" i="5" s="1"/>
  <c r="Z2318" i="5" s="1"/>
  <c r="Z2317" i="5" s="1"/>
  <c r="Z2316" i="5" s="1"/>
  <c r="Z2315" i="5" s="1"/>
  <c r="Z2314" i="5" s="1"/>
  <c r="Z2313" i="5" s="1"/>
  <c r="Z2312" i="5" s="1"/>
  <c r="Z2311" i="5" s="1"/>
  <c r="Z2310" i="5" s="1"/>
  <c r="Z2309" i="5" s="1"/>
  <c r="Z2308" i="5" s="1"/>
  <c r="Z2307" i="5" s="1"/>
  <c r="Z2306" i="5" s="1"/>
  <c r="Z2305" i="5" s="1"/>
  <c r="Z2304" i="5" s="1"/>
  <c r="Z2303" i="5" s="1"/>
  <c r="Z2302" i="5" s="1"/>
  <c r="Z2301" i="5" s="1"/>
  <c r="Z2300" i="5" s="1"/>
  <c r="Z2299" i="5" s="1"/>
  <c r="Z2298" i="5" s="1"/>
  <c r="Z2297" i="5" s="1"/>
  <c r="Z2296" i="5" s="1"/>
  <c r="Z2295" i="5" s="1"/>
  <c r="Z2294" i="5" s="1"/>
  <c r="Z2293" i="5" s="1"/>
  <c r="Z2292" i="5" s="1"/>
  <c r="Z2291" i="5" s="1"/>
  <c r="Z2290" i="5" s="1"/>
  <c r="Z2289" i="5" s="1"/>
  <c r="Z2288" i="5" s="1"/>
  <c r="Z2287" i="5" s="1"/>
  <c r="Z2286" i="5" s="1"/>
  <c r="Z2285" i="5" s="1"/>
  <c r="Z2284" i="5" s="1"/>
  <c r="Z2283" i="5" s="1"/>
  <c r="Z2282" i="5" s="1"/>
  <c r="Z2281" i="5" s="1"/>
  <c r="Z2280" i="5" s="1"/>
  <c r="Z2279" i="5" s="1"/>
  <c r="Z2278" i="5" s="1"/>
  <c r="Z2277" i="5" s="1"/>
  <c r="Z2276" i="5" s="1"/>
  <c r="Z2275" i="5" s="1"/>
  <c r="Z2274" i="5" s="1"/>
  <c r="Z2273" i="5" s="1"/>
  <c r="Z2272" i="5" s="1"/>
  <c r="Z2271" i="5" s="1"/>
  <c r="Z2270" i="5" s="1"/>
  <c r="Z2269" i="5" s="1"/>
  <c r="Z2268" i="5" s="1"/>
  <c r="Z2267" i="5" s="1"/>
  <c r="Z2266" i="5" s="1"/>
  <c r="Z2265" i="5" s="1"/>
  <c r="Z2264" i="5" s="1"/>
  <c r="Z2263" i="5" s="1"/>
  <c r="Z2262" i="5" s="1"/>
  <c r="Z2261" i="5" s="1"/>
  <c r="Z2260" i="5" s="1"/>
  <c r="Z2259" i="5" s="1"/>
  <c r="Z2258" i="5" s="1"/>
  <c r="Z2257" i="5" s="1"/>
  <c r="Z2256" i="5" s="1"/>
  <c r="Z2255" i="5" s="1"/>
  <c r="Z2254" i="5" s="1"/>
  <c r="Z2253" i="5" s="1"/>
  <c r="Z2252" i="5" s="1"/>
  <c r="Z2251" i="5" s="1"/>
  <c r="Z2250" i="5" s="1"/>
  <c r="Z2249" i="5" s="1"/>
  <c r="Z2248" i="5" s="1"/>
  <c r="Z2247" i="5" s="1"/>
  <c r="Z2246" i="5" s="1"/>
  <c r="Z2245" i="5" s="1"/>
  <c r="Z2244" i="5" s="1"/>
  <c r="Z2243" i="5" s="1"/>
  <c r="Z2242" i="5" s="1"/>
  <c r="Z2241" i="5" s="1"/>
  <c r="Z2240" i="5" s="1"/>
  <c r="Z2239" i="5" s="1"/>
  <c r="Z2238" i="5" s="1"/>
  <c r="Z2237" i="5" s="1"/>
  <c r="Z2236" i="5" s="1"/>
  <c r="Z2235" i="5" s="1"/>
  <c r="Z2234" i="5" s="1"/>
  <c r="Z2233" i="5" s="1"/>
  <c r="Z2232" i="5" s="1"/>
  <c r="Z2231" i="5" s="1"/>
  <c r="Z2230" i="5" s="1"/>
  <c r="Z2229" i="5" s="1"/>
  <c r="Z2228" i="5" s="1"/>
  <c r="Z2227" i="5" s="1"/>
  <c r="Z2226" i="5" s="1"/>
  <c r="Z2225" i="5" s="1"/>
  <c r="Z2224" i="5" s="1"/>
  <c r="Z2223" i="5" s="1"/>
  <c r="Z2222" i="5" s="1"/>
  <c r="Z2221" i="5" s="1"/>
  <c r="Z2220" i="5" s="1"/>
  <c r="Z2219" i="5" s="1"/>
  <c r="Z2218" i="5" s="1"/>
  <c r="Z2217" i="5" s="1"/>
  <c r="Z2216" i="5" s="1"/>
  <c r="Z2215" i="5" s="1"/>
  <c r="Z2214" i="5" s="1"/>
  <c r="Z2213" i="5" s="1"/>
  <c r="Z2212" i="5" s="1"/>
  <c r="Z2211" i="5" s="1"/>
  <c r="Z2210" i="5" s="1"/>
  <c r="Z2209" i="5" s="1"/>
  <c r="Z2208" i="5" s="1"/>
  <c r="Z2207" i="5" s="1"/>
  <c r="Z2206" i="5" s="1"/>
  <c r="Z2205" i="5" s="1"/>
  <c r="Z2204" i="5" s="1"/>
  <c r="Z2203" i="5" s="1"/>
  <c r="Z2202" i="5" s="1"/>
  <c r="Z2201" i="5" s="1"/>
  <c r="Z2200" i="5" s="1"/>
  <c r="Z2199" i="5" s="1"/>
  <c r="Z2198" i="5" s="1"/>
  <c r="Z2197" i="5" s="1"/>
  <c r="Z2196" i="5" s="1"/>
  <c r="Z2195" i="5" s="1"/>
  <c r="Z2194" i="5" s="1"/>
  <c r="Z2193" i="5" s="1"/>
  <c r="Z2192" i="5" s="1"/>
  <c r="Z2191" i="5" s="1"/>
  <c r="Z2190" i="5" s="1"/>
  <c r="Z2189" i="5" s="1"/>
  <c r="Z2188" i="5" s="1"/>
  <c r="Z2187" i="5" s="1"/>
  <c r="Z2186" i="5" s="1"/>
  <c r="Z2185" i="5" s="1"/>
  <c r="Z2184" i="5" s="1"/>
  <c r="Z2183" i="5" s="1"/>
  <c r="Z2182" i="5" s="1"/>
  <c r="Z2181" i="5" s="1"/>
  <c r="Z2180" i="5" s="1"/>
  <c r="Z2179" i="5" s="1"/>
  <c r="Z2178" i="5" s="1"/>
  <c r="Z2177" i="5" s="1"/>
  <c r="Z2176" i="5" s="1"/>
  <c r="Z2175" i="5" s="1"/>
  <c r="Z2174" i="5" s="1"/>
  <c r="Z2173" i="5" s="1"/>
  <c r="Z2172" i="5" s="1"/>
  <c r="Z2171" i="5" s="1"/>
  <c r="Z2170" i="5" s="1"/>
  <c r="Z2169" i="5" s="1"/>
  <c r="Z2168" i="5" s="1"/>
  <c r="Z2167" i="5" s="1"/>
  <c r="Z2166" i="5" s="1"/>
  <c r="Z2165" i="5" s="1"/>
  <c r="Z2164" i="5" s="1"/>
  <c r="Z2163" i="5" s="1"/>
  <c r="Z2162" i="5" s="1"/>
  <c r="Z2161" i="5" s="1"/>
  <c r="Z2160" i="5" s="1"/>
  <c r="Z2159" i="5" s="1"/>
  <c r="Z2158" i="5" s="1"/>
  <c r="Z2157" i="5" s="1"/>
  <c r="Z2156" i="5" s="1"/>
  <c r="Z2155" i="5" s="1"/>
  <c r="Z2154" i="5" s="1"/>
  <c r="Z2153" i="5" s="1"/>
  <c r="Z2152" i="5" s="1"/>
  <c r="Z2151" i="5" s="1"/>
  <c r="Z2150" i="5" s="1"/>
  <c r="Z2149" i="5" s="1"/>
  <c r="Z2148" i="5" s="1"/>
  <c r="Z2147" i="5" s="1"/>
  <c r="Z2146" i="5" s="1"/>
  <c r="Z2145" i="5" s="1"/>
  <c r="Z2144" i="5" s="1"/>
  <c r="Z2143" i="5" s="1"/>
  <c r="Z2142" i="5" s="1"/>
  <c r="Z2141" i="5" s="1"/>
  <c r="Z2140" i="5" s="1"/>
  <c r="Z2139" i="5" s="1"/>
  <c r="Z2138" i="5" s="1"/>
  <c r="Z2137" i="5" s="1"/>
  <c r="Z2136" i="5" s="1"/>
  <c r="Z2135" i="5" s="1"/>
  <c r="Z2134" i="5" s="1"/>
  <c r="Z2133" i="5" s="1"/>
  <c r="Z2132" i="5" s="1"/>
  <c r="Z2131" i="5" s="1"/>
  <c r="Z2130" i="5" s="1"/>
  <c r="Z2129" i="5" s="1"/>
  <c r="Z2128" i="5" s="1"/>
  <c r="Z2127" i="5" s="1"/>
  <c r="Z2126" i="5" s="1"/>
  <c r="Z2125" i="5" s="1"/>
  <c r="Z2124" i="5" s="1"/>
  <c r="Z2123" i="5" s="1"/>
  <c r="Z2122" i="5" s="1"/>
  <c r="Z2121" i="5" s="1"/>
  <c r="Z2120" i="5" s="1"/>
  <c r="Z2119" i="5" s="1"/>
  <c r="Z2118" i="5" s="1"/>
  <c r="Z2117" i="5" s="1"/>
  <c r="Z2116" i="5" s="1"/>
  <c r="Z2115" i="5" s="1"/>
  <c r="Z2114" i="5" s="1"/>
  <c r="Z2113" i="5" s="1"/>
  <c r="Z2112" i="5" s="1"/>
  <c r="Z2111" i="5" s="1"/>
  <c r="Z2110" i="5" s="1"/>
  <c r="Z2109" i="5" s="1"/>
  <c r="Z2108" i="5" s="1"/>
  <c r="Z2107" i="5" s="1"/>
  <c r="Z2106" i="5" s="1"/>
  <c r="Z2105" i="5" s="1"/>
  <c r="Z2104" i="5" s="1"/>
  <c r="Z2103" i="5" s="1"/>
  <c r="Z2102" i="5" s="1"/>
  <c r="Z2101" i="5" s="1"/>
  <c r="Z2100" i="5" s="1"/>
  <c r="Z2099" i="5" s="1"/>
  <c r="Z2098" i="5" s="1"/>
  <c r="Z2097" i="5" s="1"/>
  <c r="Z2096" i="5" s="1"/>
  <c r="Z2095" i="5" s="1"/>
  <c r="Z2094" i="5" s="1"/>
  <c r="Z2093" i="5" s="1"/>
  <c r="Z2092" i="5" s="1"/>
  <c r="Z2091" i="5" s="1"/>
  <c r="Z2090" i="5" s="1"/>
  <c r="Z2089" i="5" s="1"/>
  <c r="Z2088" i="5" s="1"/>
  <c r="Z2087" i="5" s="1"/>
  <c r="Z2086" i="5" s="1"/>
  <c r="Z2085" i="5" s="1"/>
  <c r="Z2084" i="5" s="1"/>
  <c r="Z2083" i="5" s="1"/>
  <c r="Z2082" i="5" s="1"/>
  <c r="Z2081" i="5" s="1"/>
  <c r="Z2080" i="5" s="1"/>
  <c r="Z2079" i="5" s="1"/>
  <c r="Z2078" i="5" s="1"/>
  <c r="Z2077" i="5" s="1"/>
  <c r="Z2076" i="5" s="1"/>
  <c r="Z2075" i="5" s="1"/>
  <c r="Z2074" i="5" s="1"/>
  <c r="Z2073" i="5" s="1"/>
  <c r="Z2072" i="5" s="1"/>
  <c r="Z2071" i="5" s="1"/>
  <c r="Z2070" i="5" s="1"/>
  <c r="Z2069" i="5" s="1"/>
  <c r="Z2068" i="5" s="1"/>
  <c r="Z2067" i="5" s="1"/>
  <c r="Z2066" i="5" s="1"/>
  <c r="Z2065" i="5" s="1"/>
  <c r="Z2064" i="5" s="1"/>
  <c r="Z2063" i="5" s="1"/>
  <c r="Z2062" i="5" s="1"/>
  <c r="Z2061" i="5" s="1"/>
  <c r="Z2060" i="5" s="1"/>
  <c r="Z2059" i="5" s="1"/>
  <c r="Z2058" i="5" s="1"/>
  <c r="Z2057" i="5" s="1"/>
  <c r="Z2056" i="5" s="1"/>
  <c r="Z2055" i="5" s="1"/>
  <c r="Z2054" i="5" s="1"/>
  <c r="Z2053" i="5" s="1"/>
  <c r="Z2052" i="5" s="1"/>
  <c r="Z2051" i="5" s="1"/>
  <c r="Z2050" i="5" s="1"/>
  <c r="Z2049" i="5" s="1"/>
  <c r="Z2048" i="5" s="1"/>
  <c r="Z2047" i="5" s="1"/>
  <c r="Z2046" i="5" s="1"/>
  <c r="Z2045" i="5" s="1"/>
  <c r="Z2044" i="5" s="1"/>
  <c r="Z2043" i="5" s="1"/>
  <c r="Z2042" i="5" s="1"/>
  <c r="Z2041" i="5" s="1"/>
  <c r="Z2040" i="5" s="1"/>
  <c r="Z2039" i="5" s="1"/>
  <c r="Z2038" i="5" s="1"/>
  <c r="Z2037" i="5" s="1"/>
  <c r="Z2036" i="5" s="1"/>
  <c r="Z2035" i="5" s="1"/>
  <c r="Z2034" i="5" s="1"/>
  <c r="Z2033" i="5" s="1"/>
  <c r="Z2032" i="5" s="1"/>
  <c r="Z2031" i="5" s="1"/>
  <c r="Z2030" i="5" s="1"/>
  <c r="Z2029" i="5" s="1"/>
  <c r="Z2028" i="5" s="1"/>
  <c r="Z2027" i="5" s="1"/>
  <c r="Z2026" i="5" s="1"/>
  <c r="Z2025" i="5" s="1"/>
  <c r="Z2024" i="5" s="1"/>
  <c r="Z2023" i="5" s="1"/>
  <c r="Z2022" i="5" s="1"/>
  <c r="Z2021" i="5" s="1"/>
  <c r="Z2020" i="5" s="1"/>
  <c r="Z2019" i="5" s="1"/>
  <c r="Z2018" i="5" s="1"/>
  <c r="Z2017" i="5" s="1"/>
  <c r="Z2016" i="5" s="1"/>
  <c r="Z2015" i="5" s="1"/>
  <c r="Z2014" i="5" s="1"/>
  <c r="Z2013" i="5" s="1"/>
  <c r="Z2012" i="5" s="1"/>
  <c r="Z2011" i="5" s="1"/>
  <c r="Z2010" i="5" s="1"/>
  <c r="Z2009" i="5" s="1"/>
  <c r="Z2008" i="5" s="1"/>
  <c r="Z2007" i="5" s="1"/>
  <c r="Z2006" i="5" s="1"/>
  <c r="Z2005" i="5" s="1"/>
  <c r="Z2004" i="5" s="1"/>
  <c r="Z2003" i="5" s="1"/>
  <c r="Z2002" i="5" s="1"/>
  <c r="Z2001" i="5" s="1"/>
  <c r="Z2000" i="5" s="1"/>
  <c r="Z1999" i="5" s="1"/>
  <c r="Z1998" i="5" s="1"/>
  <c r="Z1997" i="5" s="1"/>
  <c r="Z1996" i="5" s="1"/>
  <c r="Z1995" i="5" s="1"/>
  <c r="Z1994" i="5" s="1"/>
  <c r="Z1993" i="5" s="1"/>
  <c r="Z1992" i="5" s="1"/>
  <c r="Z1991" i="5" s="1"/>
  <c r="Z1990" i="5" s="1"/>
  <c r="Z1989" i="5" s="1"/>
  <c r="Z1988" i="5" s="1"/>
  <c r="Z1987" i="5" s="1"/>
  <c r="Z1986" i="5" s="1"/>
  <c r="Z1985" i="5" s="1"/>
  <c r="Z1984" i="5" s="1"/>
  <c r="Z1983" i="5" s="1"/>
  <c r="Z1982" i="5" s="1"/>
  <c r="Z1981" i="5" s="1"/>
  <c r="Z1980" i="5" s="1"/>
  <c r="Z1979" i="5" s="1"/>
  <c r="Z1978" i="5" s="1"/>
  <c r="Z1977" i="5" s="1"/>
  <c r="Z1976" i="5" s="1"/>
  <c r="Z1975" i="5" s="1"/>
  <c r="Z1974" i="5" s="1"/>
  <c r="Z1973" i="5" s="1"/>
  <c r="Z1972" i="5" s="1"/>
  <c r="Z1971" i="5" s="1"/>
  <c r="Z1970" i="5" s="1"/>
  <c r="Z1969" i="5" s="1"/>
  <c r="Z1968" i="5" s="1"/>
  <c r="Z1967" i="5" s="1"/>
  <c r="Z1966" i="5" s="1"/>
  <c r="Z1965" i="5" s="1"/>
  <c r="Z1964" i="5" s="1"/>
  <c r="Z1963" i="5" s="1"/>
  <c r="Z1962" i="5" s="1"/>
  <c r="Z1961" i="5" s="1"/>
  <c r="Z1960" i="5" s="1"/>
  <c r="Z1959" i="5" s="1"/>
  <c r="Z1958" i="5" s="1"/>
  <c r="Z1957" i="5" s="1"/>
  <c r="Z1956" i="5" s="1"/>
  <c r="Z1955" i="5" s="1"/>
  <c r="Z1954" i="5" s="1"/>
  <c r="Z1953" i="5" s="1"/>
  <c r="Z1952" i="5" s="1"/>
  <c r="Z1951" i="5" s="1"/>
  <c r="Z1950" i="5" s="1"/>
  <c r="Z1949" i="5" s="1"/>
  <c r="Z1948" i="5" s="1"/>
  <c r="Z1947" i="5" s="1"/>
  <c r="Z1946" i="5" s="1"/>
  <c r="Z1945" i="5" s="1"/>
  <c r="Z1944" i="5" s="1"/>
  <c r="Z1943" i="5" s="1"/>
  <c r="Z1942" i="5" s="1"/>
  <c r="Z1941" i="5" s="1"/>
  <c r="Z1940" i="5" s="1"/>
  <c r="Z1939" i="5" s="1"/>
  <c r="Z1938" i="5" s="1"/>
  <c r="Z1937" i="5" s="1"/>
  <c r="Z1936" i="5" s="1"/>
  <c r="Z1935" i="5" s="1"/>
  <c r="Z1934" i="5" s="1"/>
  <c r="Z1933" i="5" s="1"/>
  <c r="Z1932" i="5" s="1"/>
  <c r="Z1931" i="5" s="1"/>
  <c r="Z1930" i="5" s="1"/>
  <c r="Z1929" i="5" s="1"/>
  <c r="Z1928" i="5" s="1"/>
  <c r="Z1927" i="5" s="1"/>
  <c r="Z1926" i="5" s="1"/>
  <c r="Z1925" i="5" s="1"/>
  <c r="Z1924" i="5" s="1"/>
  <c r="Z1923" i="5" s="1"/>
  <c r="Z1922" i="5" s="1"/>
  <c r="Z1921" i="5" s="1"/>
  <c r="Z1920" i="5" s="1"/>
  <c r="Z1919" i="5" s="1"/>
  <c r="Z1918" i="5" s="1"/>
  <c r="Z1917" i="5" s="1"/>
  <c r="Z1916" i="5" s="1"/>
  <c r="Z1915" i="5" s="1"/>
  <c r="Z1914" i="5" s="1"/>
  <c r="Z1913" i="5" s="1"/>
  <c r="Z1912" i="5" s="1"/>
  <c r="Z1911" i="5" s="1"/>
  <c r="Z1910" i="5" s="1"/>
  <c r="Z1909" i="5" s="1"/>
  <c r="Z1908" i="5" s="1"/>
  <c r="Z1907" i="5" s="1"/>
  <c r="Z1906" i="5" s="1"/>
  <c r="Z1905" i="5" s="1"/>
  <c r="Z1904" i="5" s="1"/>
  <c r="Z1903" i="5" s="1"/>
  <c r="Z1902" i="5" s="1"/>
  <c r="Z1901" i="5" s="1"/>
  <c r="Z1900" i="5" s="1"/>
  <c r="Z1899" i="5" s="1"/>
  <c r="Z1898" i="5" s="1"/>
  <c r="Z1897" i="5" s="1"/>
  <c r="Z1896" i="5" s="1"/>
  <c r="Z1895" i="5" s="1"/>
  <c r="Z1894" i="5" s="1"/>
  <c r="Z1893" i="5" s="1"/>
  <c r="Z1892" i="5" s="1"/>
  <c r="Z1891" i="5" s="1"/>
  <c r="Z1890" i="5" s="1"/>
  <c r="Z1889" i="5" s="1"/>
  <c r="Z1888" i="5" s="1"/>
  <c r="Z1887" i="5" s="1"/>
  <c r="Z1886" i="5" s="1"/>
  <c r="Z1885" i="5" s="1"/>
  <c r="Z1884" i="5" s="1"/>
  <c r="Z1883" i="5" s="1"/>
  <c r="Z1882" i="5" s="1"/>
  <c r="Z1881" i="5" s="1"/>
  <c r="Z1880" i="5" s="1"/>
  <c r="Z1879" i="5" s="1"/>
  <c r="Z1878" i="5" s="1"/>
  <c r="Z1877" i="5" s="1"/>
  <c r="Z1876" i="5" s="1"/>
  <c r="Z1875" i="5" s="1"/>
  <c r="Z1874" i="5" s="1"/>
  <c r="Z1873" i="5" s="1"/>
  <c r="Z1872" i="5" s="1"/>
  <c r="Z1871" i="5" s="1"/>
  <c r="Z1870" i="5" s="1"/>
  <c r="Z1869" i="5" s="1"/>
  <c r="Z1868" i="5" s="1"/>
  <c r="Z1867" i="5" s="1"/>
  <c r="Z1866" i="5" s="1"/>
  <c r="Z1865" i="5" s="1"/>
  <c r="Z1864" i="5" s="1"/>
  <c r="Z1863" i="5" s="1"/>
  <c r="Z1862" i="5" s="1"/>
  <c r="Z1861" i="5" s="1"/>
  <c r="Z1860" i="5" s="1"/>
  <c r="Z1859" i="5" s="1"/>
  <c r="Z1858" i="5" s="1"/>
  <c r="Z1857" i="5" s="1"/>
  <c r="Z1856" i="5" s="1"/>
  <c r="Z1855" i="5" s="1"/>
  <c r="Z1854" i="5" s="1"/>
  <c r="Z1853" i="5" s="1"/>
  <c r="Z1852" i="5" s="1"/>
  <c r="Z1851" i="5" s="1"/>
  <c r="Z1850" i="5" s="1"/>
  <c r="Z1849" i="5" s="1"/>
  <c r="Z1848" i="5" s="1"/>
  <c r="Z1847" i="5" s="1"/>
  <c r="Z1846" i="5" s="1"/>
  <c r="Z1845" i="5" s="1"/>
  <c r="Z1844" i="5" s="1"/>
  <c r="Z1843" i="5" s="1"/>
  <c r="Z1842" i="5" s="1"/>
  <c r="Z1841" i="5" s="1"/>
  <c r="Z1840" i="5" s="1"/>
  <c r="Z1839" i="5" s="1"/>
  <c r="Z1838" i="5" s="1"/>
  <c r="Z1837" i="5" s="1"/>
  <c r="Z1836" i="5" s="1"/>
  <c r="Z1835" i="5" s="1"/>
  <c r="Z1834" i="5" s="1"/>
  <c r="Z1833" i="5" s="1"/>
  <c r="Z1832" i="5" s="1"/>
  <c r="Z1831" i="5" s="1"/>
  <c r="C722" i="7"/>
  <c r="H26" i="6"/>
  <c r="C721" i="7"/>
  <c r="H24" i="6"/>
  <c r="D24" i="6" s="1"/>
  <c r="D25" i="6" s="1"/>
  <c r="H27" i="6"/>
  <c r="S9" i="4"/>
  <c r="J9" i="4"/>
  <c r="M9" i="4" s="1"/>
  <c r="P10" i="4"/>
  <c r="U10" i="4" s="1"/>
  <c r="N10" i="4"/>
  <c r="J10" i="4" s="1"/>
  <c r="M10" i="4" s="1"/>
  <c r="R10" i="4"/>
  <c r="W10" i="4" s="1"/>
  <c r="Q10" i="4"/>
  <c r="V10" i="4" s="1"/>
  <c r="AD9" i="5"/>
  <c r="O10" i="4"/>
  <c r="T10" i="4" s="1"/>
  <c r="A48" i="4"/>
  <c r="O40" i="3"/>
  <c r="B1424" i="4"/>
  <c r="P1416" i="3"/>
  <c r="B1430" i="4"/>
  <c r="P1422" i="3"/>
  <c r="G19" i="7"/>
  <c r="C10" i="5"/>
  <c r="B64" i="3"/>
  <c r="A49" i="4"/>
  <c r="O41" i="3"/>
  <c r="B403" i="4"/>
  <c r="P395" i="3"/>
  <c r="A69" i="4"/>
  <c r="O61" i="3"/>
  <c r="L15" i="2"/>
  <c r="M14" i="2"/>
  <c r="O14" i="2" s="1"/>
  <c r="B45" i="1" s="1"/>
  <c r="G27" i="6" s="1"/>
  <c r="A58" i="4"/>
  <c r="O50" i="3"/>
  <c r="A67" i="4"/>
  <c r="O59" i="3"/>
  <c r="B393" i="4"/>
  <c r="P385" i="3"/>
  <c r="B397" i="4"/>
  <c r="P389" i="3"/>
  <c r="B401" i="4"/>
  <c r="P393" i="3"/>
  <c r="AA28" i="2"/>
  <c r="N38" i="1"/>
  <c r="A22" i="5"/>
  <c r="A34" i="5" s="1"/>
  <c r="A46" i="5" s="1"/>
  <c r="A58" i="5" s="1"/>
  <c r="A70" i="5" s="1"/>
  <c r="A82" i="5" s="1"/>
  <c r="A94" i="5" s="1"/>
  <c r="A106" i="5" s="1"/>
  <c r="A118" i="5" s="1"/>
  <c r="A130" i="5" s="1"/>
  <c r="A142" i="5" s="1"/>
  <c r="A154" i="5" s="1"/>
  <c r="A166" i="5" s="1"/>
  <c r="A178" i="5" s="1"/>
  <c r="A190" i="5" s="1"/>
  <c r="A202" i="5" s="1"/>
  <c r="A214" i="5" s="1"/>
  <c r="A226" i="5" s="1"/>
  <c r="A238" i="5" s="1"/>
  <c r="A250" i="5" s="1"/>
  <c r="A262" i="5" s="1"/>
  <c r="A274" i="5" s="1"/>
  <c r="A286" i="5" s="1"/>
  <c r="A298" i="5" s="1"/>
  <c r="A310" i="5" s="1"/>
  <c r="A322" i="5" s="1"/>
  <c r="A334" i="5" s="1"/>
  <c r="A346" i="5" s="1"/>
  <c r="A358" i="5" s="1"/>
  <c r="A370" i="5" s="1"/>
  <c r="A382" i="5" s="1"/>
  <c r="A394" i="5" s="1"/>
  <c r="A406" i="5" s="1"/>
  <c r="A418" i="5" s="1"/>
  <c r="A430" i="5" s="1"/>
  <c r="A442" i="5" s="1"/>
  <c r="A454" i="5" s="1"/>
  <c r="A466" i="5" s="1"/>
  <c r="A478" i="5" s="1"/>
  <c r="A490" i="5" s="1"/>
  <c r="A502" i="5" s="1"/>
  <c r="A514" i="5" s="1"/>
  <c r="A526" i="5" s="1"/>
  <c r="A538" i="5" s="1"/>
  <c r="A550" i="5" s="1"/>
  <c r="A562" i="5" s="1"/>
  <c r="A574" i="5" s="1"/>
  <c r="A586" i="5" s="1"/>
  <c r="A598" i="5" s="1"/>
  <c r="A610" i="5" s="1"/>
  <c r="A622" i="5" s="1"/>
  <c r="A634" i="5" s="1"/>
  <c r="A646" i="5" s="1"/>
  <c r="A658" i="5" s="1"/>
  <c r="A670" i="5" s="1"/>
  <c r="A682" i="5" s="1"/>
  <c r="A694" i="5" s="1"/>
  <c r="A706" i="5" s="1"/>
  <c r="A718" i="5" s="1"/>
  <c r="A730" i="5" s="1"/>
  <c r="A742" i="5" s="1"/>
  <c r="A754" i="5" s="1"/>
  <c r="A766" i="5" s="1"/>
  <c r="A778" i="5" s="1"/>
  <c r="A790" i="5" s="1"/>
  <c r="A802" i="5" s="1"/>
  <c r="A814" i="5" s="1"/>
  <c r="A826" i="5" s="1"/>
  <c r="A838" i="5" s="1"/>
  <c r="A850" i="5" s="1"/>
  <c r="A862" i="5" s="1"/>
  <c r="A874" i="5" s="1"/>
  <c r="A886" i="5" s="1"/>
  <c r="A898" i="5" s="1"/>
  <c r="A910" i="5" s="1"/>
  <c r="A922" i="5" s="1"/>
  <c r="A934" i="5" s="1"/>
  <c r="A946" i="5" s="1"/>
  <c r="A958" i="5" s="1"/>
  <c r="A970" i="5" s="1"/>
  <c r="A982" i="5" s="1"/>
  <c r="A994" i="5" s="1"/>
  <c r="A1006" i="5" s="1"/>
  <c r="A1018" i="5" s="1"/>
  <c r="A1030" i="5" s="1"/>
  <c r="A1042" i="5" s="1"/>
  <c r="A1054" i="5" s="1"/>
  <c r="A1066" i="5" s="1"/>
  <c r="A1078" i="5" s="1"/>
  <c r="A1090" i="5" s="1"/>
  <c r="A1102" i="5" s="1"/>
  <c r="A1114" i="5" s="1"/>
  <c r="A1126" i="5" s="1"/>
  <c r="A1138" i="5" s="1"/>
  <c r="A1150" i="5" s="1"/>
  <c r="A1162" i="5" s="1"/>
  <c r="A1174" i="5" s="1"/>
  <c r="A1186" i="5" s="1"/>
  <c r="A1198" i="5" s="1"/>
  <c r="A1210" i="5" s="1"/>
  <c r="A1222" i="5" s="1"/>
  <c r="A1234" i="5" s="1"/>
  <c r="A1246" i="5" s="1"/>
  <c r="A1258" i="5" s="1"/>
  <c r="A1270" i="5" s="1"/>
  <c r="A1282" i="5" s="1"/>
  <c r="A1294" i="5" s="1"/>
  <c r="A1306" i="5" s="1"/>
  <c r="A1318" i="5" s="1"/>
  <c r="A1330" i="5" s="1"/>
  <c r="A1342" i="5" s="1"/>
  <c r="A1354" i="5" s="1"/>
  <c r="A1366" i="5" s="1"/>
  <c r="A1378" i="5" s="1"/>
  <c r="A1390" i="5" s="1"/>
  <c r="A1402" i="5" s="1"/>
  <c r="A1414" i="5" s="1"/>
  <c r="A1426" i="5" s="1"/>
  <c r="A1438" i="5" s="1"/>
  <c r="A1450" i="5" s="1"/>
  <c r="A1462" i="5" s="1"/>
  <c r="A1474" i="5" s="1"/>
  <c r="A1486" i="5" s="1"/>
  <c r="A1498" i="5" s="1"/>
  <c r="A1510" i="5" s="1"/>
  <c r="A1522" i="5" s="1"/>
  <c r="A1534" i="5" s="1"/>
  <c r="A1546" i="5" s="1"/>
  <c r="A1558" i="5" s="1"/>
  <c r="A1570" i="5" s="1"/>
  <c r="A1582" i="5" s="1"/>
  <c r="A1594" i="5" s="1"/>
  <c r="A1606" i="5" s="1"/>
  <c r="A1618" i="5" s="1"/>
  <c r="A1630" i="5" s="1"/>
  <c r="A1642" i="5" s="1"/>
  <c r="A1654" i="5" s="1"/>
  <c r="A1666" i="5" s="1"/>
  <c r="A1678" i="5" s="1"/>
  <c r="A1690" i="5" s="1"/>
  <c r="A1702" i="5" s="1"/>
  <c r="A1714" i="5" s="1"/>
  <c r="A1726" i="5" s="1"/>
  <c r="A1738" i="5" s="1"/>
  <c r="A1750" i="5" s="1"/>
  <c r="A1762" i="5" s="1"/>
  <c r="A1774" i="5" s="1"/>
  <c r="A1786" i="5" s="1"/>
  <c r="A1798" i="5" s="1"/>
  <c r="A1810" i="5" s="1"/>
  <c r="A1822" i="5" s="1"/>
  <c r="A1834" i="5" s="1"/>
  <c r="A1846" i="5" s="1"/>
  <c r="A1858" i="5" s="1"/>
  <c r="A1870" i="5" s="1"/>
  <c r="A1882" i="5" s="1"/>
  <c r="A1894" i="5" s="1"/>
  <c r="A1906" i="5" s="1"/>
  <c r="A1918" i="5" s="1"/>
  <c r="A1930" i="5" s="1"/>
  <c r="A1942" i="5" s="1"/>
  <c r="A1954" i="5" s="1"/>
  <c r="A1966" i="5" s="1"/>
  <c r="A1978" i="5" s="1"/>
  <c r="A1990" i="5" s="1"/>
  <c r="A2002" i="5" s="1"/>
  <c r="A2014" i="5" s="1"/>
  <c r="A2026" i="5" s="1"/>
  <c r="A2038" i="5" s="1"/>
  <c r="A2050" i="5" s="1"/>
  <c r="A2062" i="5" s="1"/>
  <c r="A2074" i="5" s="1"/>
  <c r="A2086" i="5" s="1"/>
  <c r="A2098" i="5" s="1"/>
  <c r="A2110" i="5" s="1"/>
  <c r="A2122" i="5" s="1"/>
  <c r="A2134" i="5" s="1"/>
  <c r="A2146" i="5" s="1"/>
  <c r="A2158" i="5" s="1"/>
  <c r="A2170" i="5" s="1"/>
  <c r="A2182" i="5" s="1"/>
  <c r="A2194" i="5" s="1"/>
  <c r="A2206" i="5" s="1"/>
  <c r="A2218" i="5" s="1"/>
  <c r="A2230" i="5" s="1"/>
  <c r="A2242" i="5" s="1"/>
  <c r="A2254" i="5" s="1"/>
  <c r="A2266" i="5" s="1"/>
  <c r="A2278" i="5" s="1"/>
  <c r="A2290" i="5" s="1"/>
  <c r="A2302" i="5" s="1"/>
  <c r="A2314" i="5" s="1"/>
  <c r="A2326" i="5" s="1"/>
  <c r="A2338" i="5" s="1"/>
  <c r="A2350" i="5" s="1"/>
  <c r="A2362" i="5" s="1"/>
  <c r="A2374" i="5" s="1"/>
  <c r="A2386" i="5" s="1"/>
  <c r="A2398" i="5" s="1"/>
  <c r="A2410" i="5" s="1"/>
  <c r="A2422" i="5" s="1"/>
  <c r="A2434" i="5" s="1"/>
  <c r="A2446" i="5" s="1"/>
  <c r="A2458" i="5" s="1"/>
  <c r="A2470" i="5" s="1"/>
  <c r="A11" i="5"/>
  <c r="A28" i="6"/>
  <c r="B28" i="6"/>
  <c r="A185" i="7"/>
  <c r="A162" i="7"/>
  <c r="A184" i="7"/>
  <c r="A38" i="4"/>
  <c r="O30" i="3"/>
  <c r="A80" i="4"/>
  <c r="O72" i="3"/>
  <c r="U27" i="6"/>
  <c r="S27" i="6"/>
  <c r="O27" i="6"/>
  <c r="M27" i="6"/>
  <c r="T27" i="6"/>
  <c r="P27" i="6"/>
  <c r="N27" i="6"/>
  <c r="L27" i="6"/>
  <c r="Q26" i="6"/>
  <c r="I26" i="6" s="1"/>
  <c r="R27" i="6"/>
  <c r="A47" i="4"/>
  <c r="O39" i="3"/>
  <c r="B1422" i="4"/>
  <c r="P1414" i="3"/>
  <c r="A31" i="7"/>
  <c r="A43" i="7" s="1"/>
  <c r="A55" i="7" s="1"/>
  <c r="A67" i="7" s="1"/>
  <c r="A79" i="7" s="1"/>
  <c r="A91" i="7" s="1"/>
  <c r="A103" i="7" s="1"/>
  <c r="A115" i="7" s="1"/>
  <c r="A127" i="7" s="1"/>
  <c r="A139" i="7" s="1"/>
  <c r="A151" i="7" s="1"/>
  <c r="A20" i="7"/>
  <c r="H17" i="7"/>
  <c r="F18" i="7" s="1"/>
  <c r="A16" i="4"/>
  <c r="A27" i="4"/>
  <c r="O19" i="3"/>
  <c r="B395" i="4"/>
  <c r="P387" i="3"/>
  <c r="B399" i="4"/>
  <c r="P391" i="3"/>
  <c r="B50" i="3"/>
  <c r="B41" i="3"/>
  <c r="B1426" i="4"/>
  <c r="P1418" i="3"/>
  <c r="B1428" i="4"/>
  <c r="P1420" i="3"/>
  <c r="B1420" i="4"/>
  <c r="P1412" i="3"/>
  <c r="AD28" i="6"/>
  <c r="AB28" i="6"/>
  <c r="Z28" i="6"/>
  <c r="X28" i="6"/>
  <c r="V28" i="6"/>
  <c r="C29" i="6"/>
  <c r="AC28" i="6"/>
  <c r="AA28" i="6"/>
  <c r="Y28" i="6"/>
  <c r="W28" i="6"/>
  <c r="K28" i="6"/>
  <c r="H28" i="6"/>
  <c r="E25" i="6"/>
  <c r="Z1830" i="5" l="1"/>
  <c r="Z1829" i="5" s="1"/>
  <c r="Z1828" i="5" s="1"/>
  <c r="Z1827" i="5" s="1"/>
  <c r="Z1826" i="5" s="1"/>
  <c r="Z1825" i="5" s="1"/>
  <c r="Z1824" i="5" s="1"/>
  <c r="Z1823" i="5" s="1"/>
  <c r="Z1822" i="5" s="1"/>
  <c r="Z1821" i="5" s="1"/>
  <c r="Z1820" i="5" s="1"/>
  <c r="Z1819" i="5" s="1"/>
  <c r="Z1818" i="5" s="1"/>
  <c r="Z1817" i="5" s="1"/>
  <c r="Z1816" i="5" s="1"/>
  <c r="Z1815" i="5" s="1"/>
  <c r="D26" i="6"/>
  <c r="D27" i="6" s="1"/>
  <c r="AD10" i="5"/>
  <c r="P11" i="4"/>
  <c r="U11" i="4" s="1"/>
  <c r="O11" i="4"/>
  <c r="T11" i="4" s="1"/>
  <c r="R11" i="4"/>
  <c r="W11" i="4" s="1"/>
  <c r="N11" i="4"/>
  <c r="J11" i="4" s="1"/>
  <c r="M11" i="4" s="1"/>
  <c r="Q11" i="4"/>
  <c r="V11" i="4" s="1"/>
  <c r="C30" i="6"/>
  <c r="AC29" i="6"/>
  <c r="AA29" i="6"/>
  <c r="Y29" i="6"/>
  <c r="W29" i="6"/>
  <c r="K29" i="6"/>
  <c r="H29" i="6"/>
  <c r="AD29" i="6"/>
  <c r="AB29" i="6"/>
  <c r="Z29" i="6"/>
  <c r="X29" i="6"/>
  <c r="V29" i="6"/>
  <c r="B411" i="4"/>
  <c r="P403" i="3"/>
  <c r="B407" i="4"/>
  <c r="P399" i="3"/>
  <c r="A39" i="4"/>
  <c r="O31" i="3"/>
  <c r="H18" i="7"/>
  <c r="F19" i="7" s="1"/>
  <c r="A32" i="7"/>
  <c r="A44" i="7" s="1"/>
  <c r="A56" i="7" s="1"/>
  <c r="A68" i="7" s="1"/>
  <c r="A80" i="7" s="1"/>
  <c r="A92" i="7" s="1"/>
  <c r="A104" i="7" s="1"/>
  <c r="A116" i="7" s="1"/>
  <c r="A128" i="7" s="1"/>
  <c r="A140" i="7" s="1"/>
  <c r="A152" i="7" s="1"/>
  <c r="A21" i="7"/>
  <c r="A92" i="4"/>
  <c r="O84" i="3"/>
  <c r="A50" i="4"/>
  <c r="O42" i="3"/>
  <c r="A196" i="7"/>
  <c r="A174" i="7"/>
  <c r="A197" i="7"/>
  <c r="B29" i="6"/>
  <c r="A29" i="6"/>
  <c r="A12" i="5"/>
  <c r="A23" i="5"/>
  <c r="A35" i="5" s="1"/>
  <c r="A47" i="5" s="1"/>
  <c r="A59" i="5" s="1"/>
  <c r="A71" i="5" s="1"/>
  <c r="A83" i="5" s="1"/>
  <c r="A95" i="5" s="1"/>
  <c r="A107" i="5" s="1"/>
  <c r="A119" i="5" s="1"/>
  <c r="A131" i="5" s="1"/>
  <c r="A143" i="5" s="1"/>
  <c r="A155" i="5" s="1"/>
  <c r="A167" i="5" s="1"/>
  <c r="A179" i="5" s="1"/>
  <c r="A191" i="5" s="1"/>
  <c r="A203" i="5" s="1"/>
  <c r="A215" i="5" s="1"/>
  <c r="A227" i="5" s="1"/>
  <c r="A239" i="5" s="1"/>
  <c r="A251" i="5" s="1"/>
  <c r="A263" i="5" s="1"/>
  <c r="A275" i="5" s="1"/>
  <c r="A287" i="5" s="1"/>
  <c r="A299" i="5" s="1"/>
  <c r="A311" i="5" s="1"/>
  <c r="A323" i="5" s="1"/>
  <c r="A335" i="5" s="1"/>
  <c r="A347" i="5" s="1"/>
  <c r="A359" i="5" s="1"/>
  <c r="A371" i="5" s="1"/>
  <c r="A383" i="5" s="1"/>
  <c r="A395" i="5" s="1"/>
  <c r="A407" i="5" s="1"/>
  <c r="A419" i="5" s="1"/>
  <c r="A431" i="5" s="1"/>
  <c r="A443" i="5" s="1"/>
  <c r="A455" i="5" s="1"/>
  <c r="A467" i="5" s="1"/>
  <c r="A479" i="5" s="1"/>
  <c r="A491" i="5" s="1"/>
  <c r="A503" i="5" s="1"/>
  <c r="A515" i="5" s="1"/>
  <c r="A527" i="5" s="1"/>
  <c r="A539" i="5" s="1"/>
  <c r="A551" i="5" s="1"/>
  <c r="A563" i="5" s="1"/>
  <c r="A575" i="5" s="1"/>
  <c r="A587" i="5" s="1"/>
  <c r="A599" i="5" s="1"/>
  <c r="A611" i="5" s="1"/>
  <c r="A623" i="5" s="1"/>
  <c r="A635" i="5" s="1"/>
  <c r="A647" i="5" s="1"/>
  <c r="A659" i="5" s="1"/>
  <c r="A671" i="5" s="1"/>
  <c r="A683" i="5" s="1"/>
  <c r="A695" i="5" s="1"/>
  <c r="A707" i="5" s="1"/>
  <c r="A719" i="5" s="1"/>
  <c r="A731" i="5" s="1"/>
  <c r="A743" i="5" s="1"/>
  <c r="A755" i="5" s="1"/>
  <c r="A767" i="5" s="1"/>
  <c r="A779" i="5" s="1"/>
  <c r="A791" i="5" s="1"/>
  <c r="A803" i="5" s="1"/>
  <c r="A815" i="5" s="1"/>
  <c r="A827" i="5" s="1"/>
  <c r="A839" i="5" s="1"/>
  <c r="A851" i="5" s="1"/>
  <c r="A863" i="5" s="1"/>
  <c r="A875" i="5" s="1"/>
  <c r="A887" i="5" s="1"/>
  <c r="A899" i="5" s="1"/>
  <c r="A911" i="5" s="1"/>
  <c r="A923" i="5" s="1"/>
  <c r="A935" i="5" s="1"/>
  <c r="A947" i="5" s="1"/>
  <c r="A959" i="5" s="1"/>
  <c r="A971" i="5" s="1"/>
  <c r="A983" i="5" s="1"/>
  <c r="A995" i="5" s="1"/>
  <c r="A1007" i="5" s="1"/>
  <c r="A1019" i="5" s="1"/>
  <c r="A1031" i="5" s="1"/>
  <c r="A1043" i="5" s="1"/>
  <c r="A1055" i="5" s="1"/>
  <c r="A1067" i="5" s="1"/>
  <c r="A1079" i="5" s="1"/>
  <c r="A1091" i="5" s="1"/>
  <c r="A1103" i="5" s="1"/>
  <c r="A1115" i="5" s="1"/>
  <c r="A1127" i="5" s="1"/>
  <c r="A1139" i="5" s="1"/>
  <c r="A1151" i="5" s="1"/>
  <c r="A1163" i="5" s="1"/>
  <c r="A1175" i="5" s="1"/>
  <c r="A1187" i="5" s="1"/>
  <c r="A1199" i="5" s="1"/>
  <c r="A1211" i="5" s="1"/>
  <c r="A1223" i="5" s="1"/>
  <c r="A1235" i="5" s="1"/>
  <c r="A1247" i="5" s="1"/>
  <c r="A1259" i="5" s="1"/>
  <c r="A1271" i="5" s="1"/>
  <c r="A1283" i="5" s="1"/>
  <c r="A1295" i="5" s="1"/>
  <c r="A1307" i="5" s="1"/>
  <c r="A1319" i="5" s="1"/>
  <c r="A1331" i="5" s="1"/>
  <c r="A1343" i="5" s="1"/>
  <c r="A1355" i="5" s="1"/>
  <c r="A1367" i="5" s="1"/>
  <c r="A1379" i="5" s="1"/>
  <c r="A1391" i="5" s="1"/>
  <c r="A1403" i="5" s="1"/>
  <c r="A1415" i="5" s="1"/>
  <c r="A1427" i="5" s="1"/>
  <c r="A1439" i="5" s="1"/>
  <c r="A1451" i="5" s="1"/>
  <c r="A1463" i="5" s="1"/>
  <c r="A1475" i="5" s="1"/>
  <c r="A1487" i="5" s="1"/>
  <c r="A1499" i="5" s="1"/>
  <c r="A1511" i="5" s="1"/>
  <c r="A1523" i="5" s="1"/>
  <c r="A1535" i="5" s="1"/>
  <c r="A1547" i="5" s="1"/>
  <c r="A1559" i="5" s="1"/>
  <c r="A1571" i="5" s="1"/>
  <c r="A1583" i="5" s="1"/>
  <c r="A1595" i="5" s="1"/>
  <c r="A1607" i="5" s="1"/>
  <c r="A1619" i="5" s="1"/>
  <c r="A1631" i="5" s="1"/>
  <c r="A1643" i="5" s="1"/>
  <c r="A1655" i="5" s="1"/>
  <c r="A1667" i="5" s="1"/>
  <c r="A1679" i="5" s="1"/>
  <c r="A1691" i="5" s="1"/>
  <c r="A1703" i="5" s="1"/>
  <c r="A1715" i="5" s="1"/>
  <c r="A1727" i="5" s="1"/>
  <c r="A1739" i="5" s="1"/>
  <c r="A1751" i="5" s="1"/>
  <c r="A1763" i="5" s="1"/>
  <c r="A1775" i="5" s="1"/>
  <c r="A1787" i="5" s="1"/>
  <c r="A1799" i="5" s="1"/>
  <c r="A1811" i="5" s="1"/>
  <c r="A1823" i="5" s="1"/>
  <c r="A1835" i="5" s="1"/>
  <c r="A1847" i="5" s="1"/>
  <c r="A1859" i="5" s="1"/>
  <c r="A1871" i="5" s="1"/>
  <c r="A1883" i="5" s="1"/>
  <c r="A1895" i="5" s="1"/>
  <c r="A1907" i="5" s="1"/>
  <c r="A1919" i="5" s="1"/>
  <c r="A1931" i="5" s="1"/>
  <c r="A1943" i="5" s="1"/>
  <c r="A1955" i="5" s="1"/>
  <c r="A1967" i="5" s="1"/>
  <c r="A1979" i="5" s="1"/>
  <c r="A1991" i="5" s="1"/>
  <c r="A2003" i="5" s="1"/>
  <c r="A2015" i="5" s="1"/>
  <c r="A2027" i="5" s="1"/>
  <c r="A2039" i="5" s="1"/>
  <c r="A2051" i="5" s="1"/>
  <c r="A2063" i="5" s="1"/>
  <c r="A2075" i="5" s="1"/>
  <c r="A2087" i="5" s="1"/>
  <c r="A2099" i="5" s="1"/>
  <c r="A2111" i="5" s="1"/>
  <c r="A2123" i="5" s="1"/>
  <c r="A2135" i="5" s="1"/>
  <c r="A2147" i="5" s="1"/>
  <c r="A2159" i="5" s="1"/>
  <c r="A2171" i="5" s="1"/>
  <c r="A2183" i="5" s="1"/>
  <c r="A2195" i="5" s="1"/>
  <c r="A2207" i="5" s="1"/>
  <c r="A2219" i="5" s="1"/>
  <c r="A2231" i="5" s="1"/>
  <c r="A2243" i="5" s="1"/>
  <c r="A2255" i="5" s="1"/>
  <c r="A2267" i="5" s="1"/>
  <c r="A2279" i="5" s="1"/>
  <c r="A2291" i="5" s="1"/>
  <c r="A2303" i="5" s="1"/>
  <c r="A2315" i="5" s="1"/>
  <c r="A2327" i="5" s="1"/>
  <c r="A2339" i="5" s="1"/>
  <c r="A2351" i="5" s="1"/>
  <c r="A2363" i="5" s="1"/>
  <c r="A2375" i="5" s="1"/>
  <c r="A2387" i="5" s="1"/>
  <c r="A2399" i="5" s="1"/>
  <c r="A2411" i="5" s="1"/>
  <c r="A2423" i="5" s="1"/>
  <c r="A2435" i="5" s="1"/>
  <c r="A2447" i="5" s="1"/>
  <c r="A2459" i="5" s="1"/>
  <c r="A2471" i="5" s="1"/>
  <c r="E26" i="6"/>
  <c r="T28" i="6"/>
  <c r="R28" i="6"/>
  <c r="P28" i="6"/>
  <c r="N28" i="6"/>
  <c r="L28" i="6"/>
  <c r="Q27" i="6"/>
  <c r="U28" i="6"/>
  <c r="S28" i="6"/>
  <c r="O28" i="6"/>
  <c r="M28" i="6"/>
  <c r="B1432" i="4"/>
  <c r="P1424" i="3"/>
  <c r="B1440" i="4"/>
  <c r="P1432" i="3"/>
  <c r="B1438" i="4"/>
  <c r="P1430" i="3"/>
  <c r="B42" i="3"/>
  <c r="B51" i="3" s="1"/>
  <c r="A17" i="4"/>
  <c r="A28" i="4"/>
  <c r="O20" i="3"/>
  <c r="A163" i="7"/>
  <c r="B1434" i="4"/>
  <c r="P1426" i="3"/>
  <c r="A59" i="4"/>
  <c r="O51" i="3"/>
  <c r="I27" i="6"/>
  <c r="N39" i="1"/>
  <c r="AA29" i="2"/>
  <c r="B65" i="3"/>
  <c r="B1442" i="4"/>
  <c r="P1434" i="3"/>
  <c r="B1436" i="4"/>
  <c r="P1428" i="3"/>
  <c r="A60" i="4"/>
  <c r="O52" i="3"/>
  <c r="B413" i="4"/>
  <c r="P405" i="3"/>
  <c r="B409" i="4"/>
  <c r="P401" i="3"/>
  <c r="B405" i="4"/>
  <c r="P397" i="3"/>
  <c r="A79" i="4"/>
  <c r="O71" i="3"/>
  <c r="A70" i="4"/>
  <c r="O62" i="3"/>
  <c r="L16" i="2"/>
  <c r="M15" i="2"/>
  <c r="O15" i="2" s="1"/>
  <c r="B46" i="1" s="1"/>
  <c r="A81" i="4"/>
  <c r="O73" i="3"/>
  <c r="B415" i="4"/>
  <c r="P407" i="3"/>
  <c r="A61" i="4"/>
  <c r="O53" i="3"/>
  <c r="G20" i="7"/>
  <c r="C11" i="5"/>
  <c r="AD11" i="5" l="1"/>
  <c r="O12" i="4"/>
  <c r="T12" i="4" s="1"/>
  <c r="R12" i="4"/>
  <c r="W12" i="4" s="1"/>
  <c r="Q12" i="4"/>
  <c r="V12" i="4" s="1"/>
  <c r="P12" i="4"/>
  <c r="U12" i="4" s="1"/>
  <c r="N12" i="4"/>
  <c r="J12" i="4" s="1"/>
  <c r="M12" i="4" s="1"/>
  <c r="A71" i="4"/>
  <c r="O63" i="3"/>
  <c r="B1446" i="4"/>
  <c r="P1438" i="3"/>
  <c r="A175" i="7"/>
  <c r="A18" i="4"/>
  <c r="A29" i="4"/>
  <c r="O21" i="3"/>
  <c r="E27" i="6"/>
  <c r="A24" i="5"/>
  <c r="A36" i="5" s="1"/>
  <c r="A48" i="5" s="1"/>
  <c r="A60" i="5" s="1"/>
  <c r="A72" i="5" s="1"/>
  <c r="A84" i="5" s="1"/>
  <c r="A96" i="5" s="1"/>
  <c r="A108" i="5" s="1"/>
  <c r="A120" i="5" s="1"/>
  <c r="A132" i="5" s="1"/>
  <c r="A144" i="5" s="1"/>
  <c r="A156" i="5" s="1"/>
  <c r="A168" i="5" s="1"/>
  <c r="A180" i="5" s="1"/>
  <c r="A192" i="5" s="1"/>
  <c r="A204" i="5" s="1"/>
  <c r="A216" i="5" s="1"/>
  <c r="A228" i="5" s="1"/>
  <c r="A240" i="5" s="1"/>
  <c r="A252" i="5" s="1"/>
  <c r="A264" i="5" s="1"/>
  <c r="A276" i="5" s="1"/>
  <c r="A288" i="5" s="1"/>
  <c r="A300" i="5" s="1"/>
  <c r="A312" i="5" s="1"/>
  <c r="A324" i="5" s="1"/>
  <c r="A336" i="5" s="1"/>
  <c r="A348" i="5" s="1"/>
  <c r="A360" i="5" s="1"/>
  <c r="A372" i="5" s="1"/>
  <c r="A384" i="5" s="1"/>
  <c r="A396" i="5" s="1"/>
  <c r="A408" i="5" s="1"/>
  <c r="A420" i="5" s="1"/>
  <c r="A432" i="5" s="1"/>
  <c r="A444" i="5" s="1"/>
  <c r="A456" i="5" s="1"/>
  <c r="A468" i="5" s="1"/>
  <c r="A480" i="5" s="1"/>
  <c r="A492" i="5" s="1"/>
  <c r="A504" i="5" s="1"/>
  <c r="A516" i="5" s="1"/>
  <c r="A528" i="5" s="1"/>
  <c r="A540" i="5" s="1"/>
  <c r="A552" i="5" s="1"/>
  <c r="A564" i="5" s="1"/>
  <c r="A576" i="5" s="1"/>
  <c r="A588" i="5" s="1"/>
  <c r="A600" i="5" s="1"/>
  <c r="A612" i="5" s="1"/>
  <c r="A624" i="5" s="1"/>
  <c r="A636" i="5" s="1"/>
  <c r="A648" i="5" s="1"/>
  <c r="A660" i="5" s="1"/>
  <c r="A672" i="5" s="1"/>
  <c r="A684" i="5" s="1"/>
  <c r="A696" i="5" s="1"/>
  <c r="A708" i="5" s="1"/>
  <c r="A720" i="5" s="1"/>
  <c r="A732" i="5" s="1"/>
  <c r="A744" i="5" s="1"/>
  <c r="A756" i="5" s="1"/>
  <c r="A768" i="5" s="1"/>
  <c r="A780" i="5" s="1"/>
  <c r="A792" i="5" s="1"/>
  <c r="A804" i="5" s="1"/>
  <c r="A816" i="5" s="1"/>
  <c r="A828" i="5" s="1"/>
  <c r="A840" i="5" s="1"/>
  <c r="A852" i="5" s="1"/>
  <c r="A864" i="5" s="1"/>
  <c r="A876" i="5" s="1"/>
  <c r="A888" i="5" s="1"/>
  <c r="A900" i="5" s="1"/>
  <c r="A912" i="5" s="1"/>
  <c r="A924" i="5" s="1"/>
  <c r="A936" i="5" s="1"/>
  <c r="A948" i="5" s="1"/>
  <c r="A960" i="5" s="1"/>
  <c r="A972" i="5" s="1"/>
  <c r="A984" i="5" s="1"/>
  <c r="A996" i="5" s="1"/>
  <c r="A1008" i="5" s="1"/>
  <c r="A1020" i="5" s="1"/>
  <c r="A1032" i="5" s="1"/>
  <c r="A1044" i="5" s="1"/>
  <c r="A1056" i="5" s="1"/>
  <c r="A1068" i="5" s="1"/>
  <c r="A1080" i="5" s="1"/>
  <c r="A1092" i="5" s="1"/>
  <c r="A1104" i="5" s="1"/>
  <c r="A1116" i="5" s="1"/>
  <c r="A1128" i="5" s="1"/>
  <c r="A1140" i="5" s="1"/>
  <c r="A1152" i="5" s="1"/>
  <c r="A1164" i="5" s="1"/>
  <c r="A1176" i="5" s="1"/>
  <c r="A1188" i="5" s="1"/>
  <c r="A1200" i="5" s="1"/>
  <c r="A1212" i="5" s="1"/>
  <c r="A1224" i="5" s="1"/>
  <c r="A1236" i="5" s="1"/>
  <c r="A1248" i="5" s="1"/>
  <c r="A1260" i="5" s="1"/>
  <c r="A1272" i="5" s="1"/>
  <c r="A1284" i="5" s="1"/>
  <c r="A1296" i="5" s="1"/>
  <c r="A1308" i="5" s="1"/>
  <c r="A1320" i="5" s="1"/>
  <c r="A1332" i="5" s="1"/>
  <c r="A1344" i="5" s="1"/>
  <c r="A1356" i="5" s="1"/>
  <c r="A1368" i="5" s="1"/>
  <c r="A1380" i="5" s="1"/>
  <c r="A1392" i="5" s="1"/>
  <c r="A1404" i="5" s="1"/>
  <c r="A1416" i="5" s="1"/>
  <c r="A1428" i="5" s="1"/>
  <c r="A1440" i="5" s="1"/>
  <c r="A1452" i="5" s="1"/>
  <c r="A1464" i="5" s="1"/>
  <c r="A1476" i="5" s="1"/>
  <c r="A1488" i="5" s="1"/>
  <c r="A1500" i="5" s="1"/>
  <c r="A1512" i="5" s="1"/>
  <c r="A1524" i="5" s="1"/>
  <c r="A1536" i="5" s="1"/>
  <c r="A1548" i="5" s="1"/>
  <c r="A1560" i="5" s="1"/>
  <c r="A1572" i="5" s="1"/>
  <c r="A1584" i="5" s="1"/>
  <c r="A1596" i="5" s="1"/>
  <c r="A1608" i="5" s="1"/>
  <c r="A1620" i="5" s="1"/>
  <c r="A1632" i="5" s="1"/>
  <c r="A1644" i="5" s="1"/>
  <c r="A1656" i="5" s="1"/>
  <c r="A1668" i="5" s="1"/>
  <c r="A1680" i="5" s="1"/>
  <c r="A1692" i="5" s="1"/>
  <c r="A1704" i="5" s="1"/>
  <c r="A1716" i="5" s="1"/>
  <c r="A1728" i="5" s="1"/>
  <c r="A1740" i="5" s="1"/>
  <c r="A1752" i="5" s="1"/>
  <c r="A1764" i="5" s="1"/>
  <c r="A1776" i="5" s="1"/>
  <c r="A1788" i="5" s="1"/>
  <c r="A1800" i="5" s="1"/>
  <c r="A1812" i="5" s="1"/>
  <c r="A1824" i="5" s="1"/>
  <c r="A1836" i="5" s="1"/>
  <c r="A1848" i="5" s="1"/>
  <c r="A1860" i="5" s="1"/>
  <c r="A1872" i="5" s="1"/>
  <c r="A1884" i="5" s="1"/>
  <c r="A1896" i="5" s="1"/>
  <c r="A1908" i="5" s="1"/>
  <c r="A1920" i="5" s="1"/>
  <c r="A1932" i="5" s="1"/>
  <c r="A1944" i="5" s="1"/>
  <c r="A1956" i="5" s="1"/>
  <c r="A1968" i="5" s="1"/>
  <c r="A1980" i="5" s="1"/>
  <c r="A1992" i="5" s="1"/>
  <c r="A2004" i="5" s="1"/>
  <c r="A2016" i="5" s="1"/>
  <c r="A2028" i="5" s="1"/>
  <c r="A2040" i="5" s="1"/>
  <c r="A2052" i="5" s="1"/>
  <c r="A2064" i="5" s="1"/>
  <c r="A2076" i="5" s="1"/>
  <c r="A2088" i="5" s="1"/>
  <c r="A2100" i="5" s="1"/>
  <c r="A2112" i="5" s="1"/>
  <c r="A2124" i="5" s="1"/>
  <c r="A2136" i="5" s="1"/>
  <c r="A2148" i="5" s="1"/>
  <c r="A2160" i="5" s="1"/>
  <c r="A2172" i="5" s="1"/>
  <c r="A2184" i="5" s="1"/>
  <c r="A2196" i="5" s="1"/>
  <c r="A2208" i="5" s="1"/>
  <c r="A2220" i="5" s="1"/>
  <c r="A2232" i="5" s="1"/>
  <c r="A2244" i="5" s="1"/>
  <c r="A2256" i="5" s="1"/>
  <c r="A2268" i="5" s="1"/>
  <c r="A2280" i="5" s="1"/>
  <c r="A2292" i="5" s="1"/>
  <c r="A2304" i="5" s="1"/>
  <c r="A2316" i="5" s="1"/>
  <c r="A2328" i="5" s="1"/>
  <c r="A2340" i="5" s="1"/>
  <c r="A2352" i="5" s="1"/>
  <c r="A2364" i="5" s="1"/>
  <c r="A2376" i="5" s="1"/>
  <c r="A2388" i="5" s="1"/>
  <c r="A2400" i="5" s="1"/>
  <c r="A2412" i="5" s="1"/>
  <c r="A2424" i="5" s="1"/>
  <c r="A2436" i="5" s="1"/>
  <c r="A2448" i="5" s="1"/>
  <c r="A2460" i="5" s="1"/>
  <c r="A2472" i="5" s="1"/>
  <c r="A13" i="5"/>
  <c r="A30" i="6"/>
  <c r="B30" i="6"/>
  <c r="A209" i="7"/>
  <c r="A186" i="7"/>
  <c r="A208" i="7"/>
  <c r="A62" i="4"/>
  <c r="O54" i="3"/>
  <c r="A104" i="4"/>
  <c r="O96" i="3"/>
  <c r="A164" i="7"/>
  <c r="A51" i="4"/>
  <c r="O43" i="3"/>
  <c r="B419" i="4"/>
  <c r="P411" i="3"/>
  <c r="B423" i="4"/>
  <c r="P415" i="3"/>
  <c r="U29" i="6"/>
  <c r="S29" i="6"/>
  <c r="O29" i="6"/>
  <c r="M29" i="6"/>
  <c r="T29" i="6"/>
  <c r="P29" i="6"/>
  <c r="N29" i="6"/>
  <c r="L29" i="6"/>
  <c r="Q28" i="6"/>
  <c r="R29" i="6"/>
  <c r="A73" i="4"/>
  <c r="O65" i="3"/>
  <c r="B427" i="4"/>
  <c r="P419" i="3"/>
  <c r="A93" i="4"/>
  <c r="O85" i="3"/>
  <c r="L17" i="2"/>
  <c r="M16" i="2"/>
  <c r="O16" i="2" s="1"/>
  <c r="B47" i="1" s="1"/>
  <c r="G29" i="6" s="1"/>
  <c r="A82" i="4"/>
  <c r="O74" i="3"/>
  <c r="A91" i="4"/>
  <c r="O83" i="3"/>
  <c r="B417" i="4"/>
  <c r="P409" i="3"/>
  <c r="B421" i="4"/>
  <c r="P413" i="3"/>
  <c r="B425" i="4"/>
  <c r="P417" i="3"/>
  <c r="A72" i="4"/>
  <c r="O64" i="3"/>
  <c r="B1448" i="4"/>
  <c r="P1440" i="3"/>
  <c r="B1454" i="4"/>
  <c r="P1446" i="3"/>
  <c r="B66" i="3"/>
  <c r="G21" i="7"/>
  <c r="C12" i="5"/>
  <c r="G28" i="6"/>
  <c r="D28" i="6" s="1"/>
  <c r="D29" i="6" s="1"/>
  <c r="AA30" i="2"/>
  <c r="N40" i="1"/>
  <c r="A40" i="4"/>
  <c r="O32" i="3"/>
  <c r="B52" i="3"/>
  <c r="B43" i="3"/>
  <c r="B53" i="3" s="1"/>
  <c r="B1450" i="4"/>
  <c r="P1442" i="3"/>
  <c r="B1452" i="4"/>
  <c r="P1444" i="3"/>
  <c r="B1444" i="4"/>
  <c r="P1436" i="3"/>
  <c r="I28" i="6"/>
  <c r="A33" i="7"/>
  <c r="A45" i="7" s="1"/>
  <c r="A57" i="7" s="1"/>
  <c r="A69" i="7" s="1"/>
  <c r="A81" i="7" s="1"/>
  <c r="A93" i="7" s="1"/>
  <c r="A105" i="7" s="1"/>
  <c r="A117" i="7" s="1"/>
  <c r="A129" i="7" s="1"/>
  <c r="A141" i="7" s="1"/>
  <c r="A153" i="7" s="1"/>
  <c r="A22" i="7"/>
  <c r="H19" i="7"/>
  <c r="F20" i="7" s="1"/>
  <c r="AD30" i="6"/>
  <c r="AB30" i="6"/>
  <c r="Z30" i="6"/>
  <c r="X30" i="6"/>
  <c r="V30" i="6"/>
  <c r="C31" i="6"/>
  <c r="AC30" i="6"/>
  <c r="AA30" i="6"/>
  <c r="Y30" i="6"/>
  <c r="W30" i="6"/>
  <c r="K30" i="6"/>
  <c r="H30" i="6"/>
  <c r="AD12" i="5" l="1"/>
  <c r="P13" i="4"/>
  <c r="U13" i="4" s="1"/>
  <c r="O13" i="4"/>
  <c r="T13" i="4" s="1"/>
  <c r="R13" i="4"/>
  <c r="W13" i="4" s="1"/>
  <c r="N13" i="4"/>
  <c r="J13" i="4" s="1"/>
  <c r="M13" i="4" s="1"/>
  <c r="Q13" i="4"/>
  <c r="V13" i="4" s="1"/>
  <c r="C32" i="6"/>
  <c r="AC31" i="6"/>
  <c r="AA31" i="6"/>
  <c r="Y31" i="6"/>
  <c r="W31" i="6"/>
  <c r="K31" i="6"/>
  <c r="H31" i="6"/>
  <c r="AD31" i="6"/>
  <c r="AB31" i="6"/>
  <c r="Z31" i="6"/>
  <c r="X31" i="6"/>
  <c r="V31" i="6"/>
  <c r="H20" i="7"/>
  <c r="A165" i="7"/>
  <c r="A52" i="4"/>
  <c r="O44" i="3"/>
  <c r="T30" i="6"/>
  <c r="R30" i="6"/>
  <c r="P30" i="6"/>
  <c r="N30" i="6"/>
  <c r="L30" i="6"/>
  <c r="Q29" i="6"/>
  <c r="U30" i="6"/>
  <c r="S30" i="6"/>
  <c r="O30" i="6"/>
  <c r="M30" i="6"/>
  <c r="A34" i="7"/>
  <c r="A46" i="7" s="1"/>
  <c r="A58" i="7" s="1"/>
  <c r="A70" i="7" s="1"/>
  <c r="A82" i="7" s="1"/>
  <c r="A94" i="7" s="1"/>
  <c r="A106" i="7" s="1"/>
  <c r="A118" i="7" s="1"/>
  <c r="A130" i="7" s="1"/>
  <c r="A142" i="7" s="1"/>
  <c r="A154" i="7" s="1"/>
  <c r="A23" i="7"/>
  <c r="B1456" i="4"/>
  <c r="P1448" i="3"/>
  <c r="B1464" i="4"/>
  <c r="P1456" i="3"/>
  <c r="B1462" i="4"/>
  <c r="P1454" i="3"/>
  <c r="AA31" i="2"/>
  <c r="N41" i="1"/>
  <c r="B67" i="3"/>
  <c r="B1466" i="4"/>
  <c r="P1458" i="3"/>
  <c r="B1460" i="4"/>
  <c r="P1452" i="3"/>
  <c r="A84" i="4"/>
  <c r="O76" i="3"/>
  <c r="B437" i="4"/>
  <c r="P429" i="3"/>
  <c r="B433" i="4"/>
  <c r="P425" i="3"/>
  <c r="B429" i="4"/>
  <c r="P421" i="3"/>
  <c r="A103" i="4"/>
  <c r="O95" i="3"/>
  <c r="A94" i="4"/>
  <c r="O86" i="3"/>
  <c r="L18" i="2"/>
  <c r="M17" i="2"/>
  <c r="O17" i="2" s="1"/>
  <c r="B48" i="1" s="1"/>
  <c r="A105" i="4"/>
  <c r="O97" i="3"/>
  <c r="B439" i="4"/>
  <c r="P431" i="3"/>
  <c r="A85" i="4"/>
  <c r="O77" i="3"/>
  <c r="B435" i="4"/>
  <c r="P427" i="3"/>
  <c r="B431" i="4"/>
  <c r="P423" i="3"/>
  <c r="A63" i="4"/>
  <c r="O55" i="3"/>
  <c r="A116" i="4"/>
  <c r="O108" i="3"/>
  <c r="A74" i="4"/>
  <c r="O66" i="3"/>
  <c r="A220" i="7"/>
  <c r="A198" i="7"/>
  <c r="A221" i="7"/>
  <c r="A30" i="4"/>
  <c r="O22" i="3"/>
  <c r="A187" i="7"/>
  <c r="B1458" i="4"/>
  <c r="P1450" i="3"/>
  <c r="A83" i="4"/>
  <c r="O75" i="3"/>
  <c r="G22" i="7"/>
  <c r="C13" i="5"/>
  <c r="I29" i="6"/>
  <c r="A176" i="7"/>
  <c r="B31" i="6"/>
  <c r="A31" i="6"/>
  <c r="A14" i="5"/>
  <c r="A25" i="5"/>
  <c r="A37" i="5" s="1"/>
  <c r="A49" i="5" s="1"/>
  <c r="A61" i="5" s="1"/>
  <c r="A73" i="5" s="1"/>
  <c r="A85" i="5" s="1"/>
  <c r="A97" i="5" s="1"/>
  <c r="A109" i="5" s="1"/>
  <c r="A121" i="5" s="1"/>
  <c r="A133" i="5" s="1"/>
  <c r="A145" i="5" s="1"/>
  <c r="A157" i="5" s="1"/>
  <c r="A169" i="5" s="1"/>
  <c r="A181" i="5" s="1"/>
  <c r="A193" i="5" s="1"/>
  <c r="A205" i="5" s="1"/>
  <c r="A217" i="5" s="1"/>
  <c r="A229" i="5" s="1"/>
  <c r="A241" i="5" s="1"/>
  <c r="A253" i="5" s="1"/>
  <c r="A265" i="5" s="1"/>
  <c r="A277" i="5" s="1"/>
  <c r="A289" i="5" s="1"/>
  <c r="A301" i="5" s="1"/>
  <c r="A313" i="5" s="1"/>
  <c r="A325" i="5" s="1"/>
  <c r="A337" i="5" s="1"/>
  <c r="A349" i="5" s="1"/>
  <c r="A361" i="5" s="1"/>
  <c r="A373" i="5" s="1"/>
  <c r="A385" i="5" s="1"/>
  <c r="A397" i="5" s="1"/>
  <c r="A409" i="5" s="1"/>
  <c r="A421" i="5" s="1"/>
  <c r="A433" i="5" s="1"/>
  <c r="A445" i="5" s="1"/>
  <c r="A457" i="5" s="1"/>
  <c r="A469" i="5" s="1"/>
  <c r="A481" i="5" s="1"/>
  <c r="A493" i="5" s="1"/>
  <c r="A505" i="5" s="1"/>
  <c r="A517" i="5" s="1"/>
  <c r="A529" i="5" s="1"/>
  <c r="A541" i="5" s="1"/>
  <c r="A553" i="5" s="1"/>
  <c r="A565" i="5" s="1"/>
  <c r="A577" i="5" s="1"/>
  <c r="A589" i="5" s="1"/>
  <c r="A601" i="5" s="1"/>
  <c r="A613" i="5" s="1"/>
  <c r="A625" i="5" s="1"/>
  <c r="A637" i="5" s="1"/>
  <c r="A649" i="5" s="1"/>
  <c r="A661" i="5" s="1"/>
  <c r="A673" i="5" s="1"/>
  <c r="A685" i="5" s="1"/>
  <c r="A697" i="5" s="1"/>
  <c r="A709" i="5" s="1"/>
  <c r="A721" i="5" s="1"/>
  <c r="A733" i="5" s="1"/>
  <c r="A745" i="5" s="1"/>
  <c r="A757" i="5" s="1"/>
  <c r="A769" i="5" s="1"/>
  <c r="A781" i="5" s="1"/>
  <c r="A793" i="5" s="1"/>
  <c r="A805" i="5" s="1"/>
  <c r="A817" i="5" s="1"/>
  <c r="A829" i="5" s="1"/>
  <c r="A841" i="5" s="1"/>
  <c r="A853" i="5" s="1"/>
  <c r="A865" i="5" s="1"/>
  <c r="A877" i="5" s="1"/>
  <c r="A889" i="5" s="1"/>
  <c r="A901" i="5" s="1"/>
  <c r="A913" i="5" s="1"/>
  <c r="A925" i="5" s="1"/>
  <c r="A937" i="5" s="1"/>
  <c r="A949" i="5" s="1"/>
  <c r="A961" i="5" s="1"/>
  <c r="A973" i="5" s="1"/>
  <c r="A985" i="5" s="1"/>
  <c r="A997" i="5" s="1"/>
  <c r="A1009" i="5" s="1"/>
  <c r="A1021" i="5" s="1"/>
  <c r="A1033" i="5" s="1"/>
  <c r="A1045" i="5" s="1"/>
  <c r="A1057" i="5" s="1"/>
  <c r="A1069" i="5" s="1"/>
  <c r="A1081" i="5" s="1"/>
  <c r="A1093" i="5" s="1"/>
  <c r="A1105" i="5" s="1"/>
  <c r="A1117" i="5" s="1"/>
  <c r="A1129" i="5" s="1"/>
  <c r="A1141" i="5" s="1"/>
  <c r="A1153" i="5" s="1"/>
  <c r="A1165" i="5" s="1"/>
  <c r="A1177" i="5" s="1"/>
  <c r="A1189" i="5" s="1"/>
  <c r="A1201" i="5" s="1"/>
  <c r="A1213" i="5" s="1"/>
  <c r="A1225" i="5" s="1"/>
  <c r="A1237" i="5" s="1"/>
  <c r="A1249" i="5" s="1"/>
  <c r="A1261" i="5" s="1"/>
  <c r="A1273" i="5" s="1"/>
  <c r="A1285" i="5" s="1"/>
  <c r="A1297" i="5" s="1"/>
  <c r="A1309" i="5" s="1"/>
  <c r="A1321" i="5" s="1"/>
  <c r="A1333" i="5" s="1"/>
  <c r="A1345" i="5" s="1"/>
  <c r="A1357" i="5" s="1"/>
  <c r="A1369" i="5" s="1"/>
  <c r="A1381" i="5" s="1"/>
  <c r="A1393" i="5" s="1"/>
  <c r="A1405" i="5" s="1"/>
  <c r="A1417" i="5" s="1"/>
  <c r="A1429" i="5" s="1"/>
  <c r="A1441" i="5" s="1"/>
  <c r="A1453" i="5" s="1"/>
  <c r="A1465" i="5" s="1"/>
  <c r="A1477" i="5" s="1"/>
  <c r="A1489" i="5" s="1"/>
  <c r="A1501" i="5" s="1"/>
  <c r="A1513" i="5" s="1"/>
  <c r="A1525" i="5" s="1"/>
  <c r="A1537" i="5" s="1"/>
  <c r="A1549" i="5" s="1"/>
  <c r="A1561" i="5" s="1"/>
  <c r="A1573" i="5" s="1"/>
  <c r="A1585" i="5" s="1"/>
  <c r="A1597" i="5" s="1"/>
  <c r="A1609" i="5" s="1"/>
  <c r="A1621" i="5" s="1"/>
  <c r="A1633" i="5" s="1"/>
  <c r="A1645" i="5" s="1"/>
  <c r="A1657" i="5" s="1"/>
  <c r="A1669" i="5" s="1"/>
  <c r="A1681" i="5" s="1"/>
  <c r="A1693" i="5" s="1"/>
  <c r="A1705" i="5" s="1"/>
  <c r="A1717" i="5" s="1"/>
  <c r="A1729" i="5" s="1"/>
  <c r="A1741" i="5" s="1"/>
  <c r="A1753" i="5" s="1"/>
  <c r="A1765" i="5" s="1"/>
  <c r="A1777" i="5" s="1"/>
  <c r="A1789" i="5" s="1"/>
  <c r="A1801" i="5" s="1"/>
  <c r="A1813" i="5" s="1"/>
  <c r="A1825" i="5" s="1"/>
  <c r="A1837" i="5" s="1"/>
  <c r="A1849" i="5" s="1"/>
  <c r="A1861" i="5" s="1"/>
  <c r="A1873" i="5" s="1"/>
  <c r="A1885" i="5" s="1"/>
  <c r="A1897" i="5" s="1"/>
  <c r="A1909" i="5" s="1"/>
  <c r="A1921" i="5" s="1"/>
  <c r="A1933" i="5" s="1"/>
  <c r="A1945" i="5" s="1"/>
  <c r="A1957" i="5" s="1"/>
  <c r="A1969" i="5" s="1"/>
  <c r="A1981" i="5" s="1"/>
  <c r="A1993" i="5" s="1"/>
  <c r="A2005" i="5" s="1"/>
  <c r="A2017" i="5" s="1"/>
  <c r="A2029" i="5" s="1"/>
  <c r="A2041" i="5" s="1"/>
  <c r="A2053" i="5" s="1"/>
  <c r="A2065" i="5" s="1"/>
  <c r="A2077" i="5" s="1"/>
  <c r="A2089" i="5" s="1"/>
  <c r="A2101" i="5" s="1"/>
  <c r="A2113" i="5" s="1"/>
  <c r="A2125" i="5" s="1"/>
  <c r="A2137" i="5" s="1"/>
  <c r="A2149" i="5" s="1"/>
  <c r="A2161" i="5" s="1"/>
  <c r="A2173" i="5" s="1"/>
  <c r="A2185" i="5" s="1"/>
  <c r="A2197" i="5" s="1"/>
  <c r="A2209" i="5" s="1"/>
  <c r="A2221" i="5" s="1"/>
  <c r="A2233" i="5" s="1"/>
  <c r="A2245" i="5" s="1"/>
  <c r="A2257" i="5" s="1"/>
  <c r="A2269" i="5" s="1"/>
  <c r="A2281" i="5" s="1"/>
  <c r="A2293" i="5" s="1"/>
  <c r="A2305" i="5" s="1"/>
  <c r="A2317" i="5" s="1"/>
  <c r="A2329" i="5" s="1"/>
  <c r="A2341" i="5" s="1"/>
  <c r="A2353" i="5" s="1"/>
  <c r="A2365" i="5" s="1"/>
  <c r="A2377" i="5" s="1"/>
  <c r="A2389" i="5" s="1"/>
  <c r="A2401" i="5" s="1"/>
  <c r="A2413" i="5" s="1"/>
  <c r="A2425" i="5" s="1"/>
  <c r="A2437" i="5" s="1"/>
  <c r="A2449" i="5" s="1"/>
  <c r="A2461" i="5" s="1"/>
  <c r="A2473" i="5" s="1"/>
  <c r="E28" i="6"/>
  <c r="A41" i="4"/>
  <c r="O33" i="3"/>
  <c r="AD13" i="5" l="1"/>
  <c r="O14" i="4"/>
  <c r="R14" i="4"/>
  <c r="W14" i="4" s="1"/>
  <c r="Q14" i="4"/>
  <c r="V14" i="4" s="1"/>
  <c r="P14" i="4"/>
  <c r="U14" i="4" s="1"/>
  <c r="N14" i="4"/>
  <c r="E29" i="6"/>
  <c r="B1474" i="4"/>
  <c r="P1466" i="3"/>
  <c r="B1476" i="4"/>
  <c r="P1468" i="3"/>
  <c r="B1468" i="4"/>
  <c r="P1460" i="3"/>
  <c r="A166" i="7"/>
  <c r="A64" i="4"/>
  <c r="O56" i="3"/>
  <c r="A177" i="7"/>
  <c r="U31" i="6"/>
  <c r="S31" i="6"/>
  <c r="O31" i="6"/>
  <c r="M31" i="6"/>
  <c r="T31" i="6"/>
  <c r="P31" i="6"/>
  <c r="N31" i="6"/>
  <c r="L31" i="6"/>
  <c r="Q30" i="6"/>
  <c r="I30" i="6" s="1"/>
  <c r="R31" i="6"/>
  <c r="A53" i="4"/>
  <c r="O45" i="3"/>
  <c r="A26" i="5"/>
  <c r="A38" i="5" s="1"/>
  <c r="A50" i="5" s="1"/>
  <c r="A62" i="5" s="1"/>
  <c r="A74" i="5" s="1"/>
  <c r="A86" i="5" s="1"/>
  <c r="A98" i="5" s="1"/>
  <c r="A110" i="5" s="1"/>
  <c r="A122" i="5" s="1"/>
  <c r="A134" i="5" s="1"/>
  <c r="A146" i="5" s="1"/>
  <c r="A158" i="5" s="1"/>
  <c r="A170" i="5" s="1"/>
  <c r="A182" i="5" s="1"/>
  <c r="A194" i="5" s="1"/>
  <c r="A206" i="5" s="1"/>
  <c r="A218" i="5" s="1"/>
  <c r="A230" i="5" s="1"/>
  <c r="A242" i="5" s="1"/>
  <c r="A254" i="5" s="1"/>
  <c r="A266" i="5" s="1"/>
  <c r="A278" i="5" s="1"/>
  <c r="A290" i="5" s="1"/>
  <c r="A302" i="5" s="1"/>
  <c r="A314" i="5" s="1"/>
  <c r="A326" i="5" s="1"/>
  <c r="A338" i="5" s="1"/>
  <c r="A350" i="5" s="1"/>
  <c r="A362" i="5" s="1"/>
  <c r="A374" i="5" s="1"/>
  <c r="A386" i="5" s="1"/>
  <c r="A398" i="5" s="1"/>
  <c r="A410" i="5" s="1"/>
  <c r="A422" i="5" s="1"/>
  <c r="A434" i="5" s="1"/>
  <c r="A446" i="5" s="1"/>
  <c r="A458" i="5" s="1"/>
  <c r="A470" i="5" s="1"/>
  <c r="A482" i="5" s="1"/>
  <c r="A494" i="5" s="1"/>
  <c r="A506" i="5" s="1"/>
  <c r="A518" i="5" s="1"/>
  <c r="A530" i="5" s="1"/>
  <c r="A542" i="5" s="1"/>
  <c r="A554" i="5" s="1"/>
  <c r="A566" i="5" s="1"/>
  <c r="A578" i="5" s="1"/>
  <c r="A590" i="5" s="1"/>
  <c r="A602" i="5" s="1"/>
  <c r="A614" i="5" s="1"/>
  <c r="A626" i="5" s="1"/>
  <c r="A638" i="5" s="1"/>
  <c r="A650" i="5" s="1"/>
  <c r="A662" i="5" s="1"/>
  <c r="A674" i="5" s="1"/>
  <c r="A686" i="5" s="1"/>
  <c r="A698" i="5" s="1"/>
  <c r="A710" i="5" s="1"/>
  <c r="A722" i="5" s="1"/>
  <c r="A734" i="5" s="1"/>
  <c r="A746" i="5" s="1"/>
  <c r="A758" i="5" s="1"/>
  <c r="A770" i="5" s="1"/>
  <c r="A782" i="5" s="1"/>
  <c r="A794" i="5" s="1"/>
  <c r="A806" i="5" s="1"/>
  <c r="A818" i="5" s="1"/>
  <c r="A830" i="5" s="1"/>
  <c r="A842" i="5" s="1"/>
  <c r="A854" i="5" s="1"/>
  <c r="A866" i="5" s="1"/>
  <c r="A878" i="5" s="1"/>
  <c r="A890" i="5" s="1"/>
  <c r="A902" i="5" s="1"/>
  <c r="A914" i="5" s="1"/>
  <c r="A926" i="5" s="1"/>
  <c r="A938" i="5" s="1"/>
  <c r="A950" i="5" s="1"/>
  <c r="A962" i="5" s="1"/>
  <c r="A974" i="5" s="1"/>
  <c r="A986" i="5" s="1"/>
  <c r="A998" i="5" s="1"/>
  <c r="A1010" i="5" s="1"/>
  <c r="A1022" i="5" s="1"/>
  <c r="A1034" i="5" s="1"/>
  <c r="A1046" i="5" s="1"/>
  <c r="A1058" i="5" s="1"/>
  <c r="A1070" i="5" s="1"/>
  <c r="A1082" i="5" s="1"/>
  <c r="A1094" i="5" s="1"/>
  <c r="A1106" i="5" s="1"/>
  <c r="A1118" i="5" s="1"/>
  <c r="A1130" i="5" s="1"/>
  <c r="A1142" i="5" s="1"/>
  <c r="A1154" i="5" s="1"/>
  <c r="A1166" i="5" s="1"/>
  <c r="A1178" i="5" s="1"/>
  <c r="A1190" i="5" s="1"/>
  <c r="A1202" i="5" s="1"/>
  <c r="A1214" i="5" s="1"/>
  <c r="A1226" i="5" s="1"/>
  <c r="A1238" i="5" s="1"/>
  <c r="A1250" i="5" s="1"/>
  <c r="A1262" i="5" s="1"/>
  <c r="A1274" i="5" s="1"/>
  <c r="A1286" i="5" s="1"/>
  <c r="A1298" i="5" s="1"/>
  <c r="A1310" i="5" s="1"/>
  <c r="A1322" i="5" s="1"/>
  <c r="A1334" i="5" s="1"/>
  <c r="A1346" i="5" s="1"/>
  <c r="A1358" i="5" s="1"/>
  <c r="A1370" i="5" s="1"/>
  <c r="A1382" i="5" s="1"/>
  <c r="A1394" i="5" s="1"/>
  <c r="A1406" i="5" s="1"/>
  <c r="A1418" i="5" s="1"/>
  <c r="A1430" i="5" s="1"/>
  <c r="A1442" i="5" s="1"/>
  <c r="A1454" i="5" s="1"/>
  <c r="A1466" i="5" s="1"/>
  <c r="A1478" i="5" s="1"/>
  <c r="A1490" i="5" s="1"/>
  <c r="A1502" i="5" s="1"/>
  <c r="A1514" i="5" s="1"/>
  <c r="A1526" i="5" s="1"/>
  <c r="A1538" i="5" s="1"/>
  <c r="A1550" i="5" s="1"/>
  <c r="A1562" i="5" s="1"/>
  <c r="A1574" i="5" s="1"/>
  <c r="A1586" i="5" s="1"/>
  <c r="A1598" i="5" s="1"/>
  <c r="A1610" i="5" s="1"/>
  <c r="A1622" i="5" s="1"/>
  <c r="A1634" i="5" s="1"/>
  <c r="A1646" i="5" s="1"/>
  <c r="A1658" i="5" s="1"/>
  <c r="A1670" i="5" s="1"/>
  <c r="A1682" i="5" s="1"/>
  <c r="A1694" i="5" s="1"/>
  <c r="A1706" i="5" s="1"/>
  <c r="A1718" i="5" s="1"/>
  <c r="A1730" i="5" s="1"/>
  <c r="A1742" i="5" s="1"/>
  <c r="A1754" i="5" s="1"/>
  <c r="A1766" i="5" s="1"/>
  <c r="A1778" i="5" s="1"/>
  <c r="A1790" i="5" s="1"/>
  <c r="A1802" i="5" s="1"/>
  <c r="A1814" i="5" s="1"/>
  <c r="A1826" i="5" s="1"/>
  <c r="A1838" i="5" s="1"/>
  <c r="A1850" i="5" s="1"/>
  <c r="A1862" i="5" s="1"/>
  <c r="A1874" i="5" s="1"/>
  <c r="A1886" i="5" s="1"/>
  <c r="A1898" i="5" s="1"/>
  <c r="A1910" i="5" s="1"/>
  <c r="A1922" i="5" s="1"/>
  <c r="A1934" i="5" s="1"/>
  <c r="A1946" i="5" s="1"/>
  <c r="A1958" i="5" s="1"/>
  <c r="A1970" i="5" s="1"/>
  <c r="A1982" i="5" s="1"/>
  <c r="A1994" i="5" s="1"/>
  <c r="A2006" i="5" s="1"/>
  <c r="A2018" i="5" s="1"/>
  <c r="A2030" i="5" s="1"/>
  <c r="A2042" i="5" s="1"/>
  <c r="A2054" i="5" s="1"/>
  <c r="A2066" i="5" s="1"/>
  <c r="A2078" i="5" s="1"/>
  <c r="A2090" i="5" s="1"/>
  <c r="A2102" i="5" s="1"/>
  <c r="A2114" i="5" s="1"/>
  <c r="A2126" i="5" s="1"/>
  <c r="A2138" i="5" s="1"/>
  <c r="A2150" i="5" s="1"/>
  <c r="A2162" i="5" s="1"/>
  <c r="A2174" i="5" s="1"/>
  <c r="A2186" i="5" s="1"/>
  <c r="A2198" i="5" s="1"/>
  <c r="A2210" i="5" s="1"/>
  <c r="A2222" i="5" s="1"/>
  <c r="A2234" i="5" s="1"/>
  <c r="A2246" i="5" s="1"/>
  <c r="A2258" i="5" s="1"/>
  <c r="A2270" i="5" s="1"/>
  <c r="A2282" i="5" s="1"/>
  <c r="A2294" i="5" s="1"/>
  <c r="A2306" i="5" s="1"/>
  <c r="A2318" i="5" s="1"/>
  <c r="A2330" i="5" s="1"/>
  <c r="A2342" i="5" s="1"/>
  <c r="A2354" i="5" s="1"/>
  <c r="A2366" i="5" s="1"/>
  <c r="A2378" i="5" s="1"/>
  <c r="A2390" i="5" s="1"/>
  <c r="A2402" i="5" s="1"/>
  <c r="A2414" i="5" s="1"/>
  <c r="A2426" i="5" s="1"/>
  <c r="A2438" i="5" s="1"/>
  <c r="A2450" i="5" s="1"/>
  <c r="A2462" i="5" s="1"/>
  <c r="A2474" i="5" s="1"/>
  <c r="A15" i="5"/>
  <c r="A32" i="6"/>
  <c r="B32" i="6"/>
  <c r="A188" i="7"/>
  <c r="A95" i="4"/>
  <c r="O87" i="3"/>
  <c r="B1470" i="4"/>
  <c r="P1462" i="3"/>
  <c r="A199" i="7"/>
  <c r="A42" i="4"/>
  <c r="O34" i="3"/>
  <c r="A75" i="4"/>
  <c r="O67" i="3"/>
  <c r="B443" i="4"/>
  <c r="P435" i="3"/>
  <c r="B447" i="4"/>
  <c r="P439" i="3"/>
  <c r="A97" i="4"/>
  <c r="O89" i="3"/>
  <c r="B451" i="4"/>
  <c r="P443" i="3"/>
  <c r="A117" i="4"/>
  <c r="O109" i="3"/>
  <c r="L19" i="2"/>
  <c r="M18" i="2"/>
  <c r="O18" i="2" s="1"/>
  <c r="B49" i="1" s="1"/>
  <c r="A106" i="4"/>
  <c r="O98" i="3"/>
  <c r="A115" i="4"/>
  <c r="O107" i="3"/>
  <c r="B441" i="4"/>
  <c r="P433" i="3"/>
  <c r="B445" i="4"/>
  <c r="P437" i="3"/>
  <c r="B449" i="4"/>
  <c r="P441" i="3"/>
  <c r="A96" i="4"/>
  <c r="O88" i="3"/>
  <c r="B1472" i="4"/>
  <c r="P1464" i="3"/>
  <c r="B1478" i="4"/>
  <c r="P1470" i="3"/>
  <c r="B68" i="3"/>
  <c r="G23" i="7"/>
  <c r="C14" i="5"/>
  <c r="A233" i="7"/>
  <c r="A210" i="7"/>
  <c r="A232" i="7"/>
  <c r="A86" i="4"/>
  <c r="O78" i="3"/>
  <c r="A128" i="4"/>
  <c r="O120" i="3"/>
  <c r="G30" i="6"/>
  <c r="D30" i="6" s="1"/>
  <c r="AA32" i="2"/>
  <c r="N42" i="1"/>
  <c r="A35" i="7"/>
  <c r="A47" i="7" s="1"/>
  <c r="A59" i="7" s="1"/>
  <c r="A71" i="7" s="1"/>
  <c r="A83" i="7" s="1"/>
  <c r="A95" i="7" s="1"/>
  <c r="A107" i="7" s="1"/>
  <c r="A119" i="7" s="1"/>
  <c r="A131" i="7" s="1"/>
  <c r="A143" i="7" s="1"/>
  <c r="A155" i="7" s="1"/>
  <c r="A24" i="7"/>
  <c r="F21" i="7"/>
  <c r="AD32" i="6"/>
  <c r="AB32" i="6"/>
  <c r="Z32" i="6"/>
  <c r="X32" i="6"/>
  <c r="V32" i="6"/>
  <c r="C33" i="6"/>
  <c r="AC32" i="6"/>
  <c r="AA32" i="6"/>
  <c r="Y32" i="6"/>
  <c r="W32" i="6"/>
  <c r="K32" i="6"/>
  <c r="H32" i="6"/>
  <c r="J14" i="4" l="1"/>
  <c r="M14" i="4" s="1"/>
  <c r="S14" i="4"/>
  <c r="R15" i="4"/>
  <c r="W15" i="4" s="1"/>
  <c r="N15" i="4"/>
  <c r="J15" i="4" s="1"/>
  <c r="Q15" i="4"/>
  <c r="V15" i="4" s="1"/>
  <c r="AD14" i="5"/>
  <c r="P15" i="4"/>
  <c r="U15" i="4" s="1"/>
  <c r="O15" i="4"/>
  <c r="T15" i="4" s="1"/>
  <c r="A98" i="4"/>
  <c r="O90" i="3"/>
  <c r="A244" i="7"/>
  <c r="A222" i="7"/>
  <c r="A245" i="7"/>
  <c r="B69" i="3"/>
  <c r="B1490" i="4"/>
  <c r="P1482" i="3"/>
  <c r="B1484" i="4"/>
  <c r="P1476" i="3"/>
  <c r="A108" i="4"/>
  <c r="O100" i="3"/>
  <c r="B461" i="4"/>
  <c r="P453" i="3"/>
  <c r="B457" i="4"/>
  <c r="P449" i="3"/>
  <c r="B453" i="4"/>
  <c r="P445" i="3"/>
  <c r="A127" i="4"/>
  <c r="O119" i="3"/>
  <c r="A118" i="4"/>
  <c r="O110" i="3"/>
  <c r="L20" i="2"/>
  <c r="M19" i="2"/>
  <c r="O19" i="2" s="1"/>
  <c r="B50" i="1" s="1"/>
  <c r="A129" i="4"/>
  <c r="O121" i="3"/>
  <c r="B463" i="4"/>
  <c r="P455" i="3"/>
  <c r="A109" i="4"/>
  <c r="O101" i="3"/>
  <c r="B459" i="4"/>
  <c r="P451" i="3"/>
  <c r="B455" i="4"/>
  <c r="P447" i="3"/>
  <c r="A87" i="4"/>
  <c r="O79" i="3"/>
  <c r="A54" i="4"/>
  <c r="O46" i="3"/>
  <c r="A211" i="7"/>
  <c r="B1482" i="4"/>
  <c r="P1474" i="3"/>
  <c r="A107" i="4"/>
  <c r="O99" i="3"/>
  <c r="A200" i="7"/>
  <c r="A189" i="7"/>
  <c r="A76" i="4"/>
  <c r="O68" i="3"/>
  <c r="C34" i="6"/>
  <c r="AC33" i="6"/>
  <c r="AA33" i="6"/>
  <c r="Y33" i="6"/>
  <c r="W33" i="6"/>
  <c r="K33" i="6"/>
  <c r="H33" i="6"/>
  <c r="AD33" i="6"/>
  <c r="AB33" i="6"/>
  <c r="Z33" i="6"/>
  <c r="X33" i="6"/>
  <c r="V33" i="6"/>
  <c r="A36" i="7"/>
  <c r="A48" i="7" s="1"/>
  <c r="A60" i="7" s="1"/>
  <c r="A72" i="7" s="1"/>
  <c r="A84" i="7" s="1"/>
  <c r="A96" i="7" s="1"/>
  <c r="A108" i="7" s="1"/>
  <c r="A120" i="7" s="1"/>
  <c r="A132" i="7" s="1"/>
  <c r="A144" i="7" s="1"/>
  <c r="A156" i="7" s="1"/>
  <c r="A25" i="7"/>
  <c r="A140" i="4"/>
  <c r="O132" i="3"/>
  <c r="T32" i="6"/>
  <c r="R32" i="6"/>
  <c r="P32" i="6"/>
  <c r="N32" i="6"/>
  <c r="L32" i="6"/>
  <c r="Q31" i="6"/>
  <c r="I31" i="6" s="1"/>
  <c r="U32" i="6"/>
  <c r="S32" i="6"/>
  <c r="O32" i="6"/>
  <c r="M32" i="6"/>
  <c r="M15" i="4"/>
  <c r="H21" i="7"/>
  <c r="F22" i="7" s="1"/>
  <c r="A167" i="7"/>
  <c r="AA33" i="2"/>
  <c r="N43" i="1"/>
  <c r="G24" i="7"/>
  <c r="C15" i="5"/>
  <c r="G31" i="6"/>
  <c r="D31" i="6" s="1"/>
  <c r="B33" i="6"/>
  <c r="A33" i="6"/>
  <c r="A16" i="5"/>
  <c r="A27" i="5"/>
  <c r="A39" i="5" s="1"/>
  <c r="A51" i="5" s="1"/>
  <c r="A63" i="5" s="1"/>
  <c r="A75" i="5" s="1"/>
  <c r="A87" i="5" s="1"/>
  <c r="A99" i="5" s="1"/>
  <c r="A111" i="5" s="1"/>
  <c r="A123" i="5" s="1"/>
  <c r="A135" i="5" s="1"/>
  <c r="A147" i="5" s="1"/>
  <c r="A159" i="5" s="1"/>
  <c r="A171" i="5" s="1"/>
  <c r="A183" i="5" s="1"/>
  <c r="A195" i="5" s="1"/>
  <c r="A207" i="5" s="1"/>
  <c r="A219" i="5" s="1"/>
  <c r="A231" i="5" s="1"/>
  <c r="A243" i="5" s="1"/>
  <c r="A255" i="5" s="1"/>
  <c r="A267" i="5" s="1"/>
  <c r="A279" i="5" s="1"/>
  <c r="A291" i="5" s="1"/>
  <c r="A303" i="5" s="1"/>
  <c r="A315" i="5" s="1"/>
  <c r="A327" i="5" s="1"/>
  <c r="A339" i="5" s="1"/>
  <c r="A351" i="5" s="1"/>
  <c r="A363" i="5" s="1"/>
  <c r="A375" i="5" s="1"/>
  <c r="A387" i="5" s="1"/>
  <c r="A399" i="5" s="1"/>
  <c r="A411" i="5" s="1"/>
  <c r="A423" i="5" s="1"/>
  <c r="A435" i="5" s="1"/>
  <c r="A447" i="5" s="1"/>
  <c r="A459" i="5" s="1"/>
  <c r="A471" i="5" s="1"/>
  <c r="A483" i="5" s="1"/>
  <c r="A495" i="5" s="1"/>
  <c r="A507" i="5" s="1"/>
  <c r="A519" i="5" s="1"/>
  <c r="A531" i="5" s="1"/>
  <c r="A543" i="5" s="1"/>
  <c r="A555" i="5" s="1"/>
  <c r="A567" i="5" s="1"/>
  <c r="A579" i="5" s="1"/>
  <c r="A591" i="5" s="1"/>
  <c r="A603" i="5" s="1"/>
  <c r="A615" i="5" s="1"/>
  <c r="A627" i="5" s="1"/>
  <c r="A639" i="5" s="1"/>
  <c r="A651" i="5" s="1"/>
  <c r="A663" i="5" s="1"/>
  <c r="A675" i="5" s="1"/>
  <c r="A687" i="5" s="1"/>
  <c r="A699" i="5" s="1"/>
  <c r="A711" i="5" s="1"/>
  <c r="A723" i="5" s="1"/>
  <c r="A735" i="5" s="1"/>
  <c r="A747" i="5" s="1"/>
  <c r="A759" i="5" s="1"/>
  <c r="A771" i="5" s="1"/>
  <c r="A783" i="5" s="1"/>
  <c r="A795" i="5" s="1"/>
  <c r="A807" i="5" s="1"/>
  <c r="A819" i="5" s="1"/>
  <c r="A831" i="5" s="1"/>
  <c r="A843" i="5" s="1"/>
  <c r="A855" i="5" s="1"/>
  <c r="A867" i="5" s="1"/>
  <c r="A879" i="5" s="1"/>
  <c r="A891" i="5" s="1"/>
  <c r="A903" i="5" s="1"/>
  <c r="A915" i="5" s="1"/>
  <c r="A927" i="5" s="1"/>
  <c r="A939" i="5" s="1"/>
  <c r="A951" i="5" s="1"/>
  <c r="A963" i="5" s="1"/>
  <c r="A975" i="5" s="1"/>
  <c r="A987" i="5" s="1"/>
  <c r="A999" i="5" s="1"/>
  <c r="A1011" i="5" s="1"/>
  <c r="A1023" i="5" s="1"/>
  <c r="A1035" i="5" s="1"/>
  <c r="A1047" i="5" s="1"/>
  <c r="A1059" i="5" s="1"/>
  <c r="A1071" i="5" s="1"/>
  <c r="A1083" i="5" s="1"/>
  <c r="A1095" i="5" s="1"/>
  <c r="A1107" i="5" s="1"/>
  <c r="A1119" i="5" s="1"/>
  <c r="A1131" i="5" s="1"/>
  <c r="A1143" i="5" s="1"/>
  <c r="A1155" i="5" s="1"/>
  <c r="A1167" i="5" s="1"/>
  <c r="A1179" i="5" s="1"/>
  <c r="A1191" i="5" s="1"/>
  <c r="A1203" i="5" s="1"/>
  <c r="A1215" i="5" s="1"/>
  <c r="A1227" i="5" s="1"/>
  <c r="A1239" i="5" s="1"/>
  <c r="A1251" i="5" s="1"/>
  <c r="A1263" i="5" s="1"/>
  <c r="A1275" i="5" s="1"/>
  <c r="A1287" i="5" s="1"/>
  <c r="A1299" i="5" s="1"/>
  <c r="A1311" i="5" s="1"/>
  <c r="A1323" i="5" s="1"/>
  <c r="A1335" i="5" s="1"/>
  <c r="A1347" i="5" s="1"/>
  <c r="A1359" i="5" s="1"/>
  <c r="A1371" i="5" s="1"/>
  <c r="A1383" i="5" s="1"/>
  <c r="A1395" i="5" s="1"/>
  <c r="A1407" i="5" s="1"/>
  <c r="A1419" i="5" s="1"/>
  <c r="A1431" i="5" s="1"/>
  <c r="A1443" i="5" s="1"/>
  <c r="A1455" i="5" s="1"/>
  <c r="A1467" i="5" s="1"/>
  <c r="A1479" i="5" s="1"/>
  <c r="A1491" i="5" s="1"/>
  <c r="A1503" i="5" s="1"/>
  <c r="A1515" i="5" s="1"/>
  <c r="A1527" i="5" s="1"/>
  <c r="A1539" i="5" s="1"/>
  <c r="A1551" i="5" s="1"/>
  <c r="A1563" i="5" s="1"/>
  <c r="A1575" i="5" s="1"/>
  <c r="A1587" i="5" s="1"/>
  <c r="A1599" i="5" s="1"/>
  <c r="A1611" i="5" s="1"/>
  <c r="A1623" i="5" s="1"/>
  <c r="A1635" i="5" s="1"/>
  <c r="A1647" i="5" s="1"/>
  <c r="A1659" i="5" s="1"/>
  <c r="A1671" i="5" s="1"/>
  <c r="A1683" i="5" s="1"/>
  <c r="A1695" i="5" s="1"/>
  <c r="A1707" i="5" s="1"/>
  <c r="A1719" i="5" s="1"/>
  <c r="A1731" i="5" s="1"/>
  <c r="A1743" i="5" s="1"/>
  <c r="A1755" i="5" s="1"/>
  <c r="A1767" i="5" s="1"/>
  <c r="A1779" i="5" s="1"/>
  <c r="A1791" i="5" s="1"/>
  <c r="A1803" i="5" s="1"/>
  <c r="A1815" i="5" s="1"/>
  <c r="A1827" i="5" s="1"/>
  <c r="A1839" i="5" s="1"/>
  <c r="A1851" i="5" s="1"/>
  <c r="A1863" i="5" s="1"/>
  <c r="A1875" i="5" s="1"/>
  <c r="A1887" i="5" s="1"/>
  <c r="A1899" i="5" s="1"/>
  <c r="A1911" i="5" s="1"/>
  <c r="A1923" i="5" s="1"/>
  <c r="A1935" i="5" s="1"/>
  <c r="A1947" i="5" s="1"/>
  <c r="A1959" i="5" s="1"/>
  <c r="A1971" i="5" s="1"/>
  <c r="A1983" i="5" s="1"/>
  <c r="A1995" i="5" s="1"/>
  <c r="A2007" i="5" s="1"/>
  <c r="A2019" i="5" s="1"/>
  <c r="A2031" i="5" s="1"/>
  <c r="A2043" i="5" s="1"/>
  <c r="A2055" i="5" s="1"/>
  <c r="A2067" i="5" s="1"/>
  <c r="A2079" i="5" s="1"/>
  <c r="A2091" i="5" s="1"/>
  <c r="A2103" i="5" s="1"/>
  <c r="A2115" i="5" s="1"/>
  <c r="A2127" i="5" s="1"/>
  <c r="A2139" i="5" s="1"/>
  <c r="A2151" i="5" s="1"/>
  <c r="A2163" i="5" s="1"/>
  <c r="A2175" i="5" s="1"/>
  <c r="A2187" i="5" s="1"/>
  <c r="A2199" i="5" s="1"/>
  <c r="A2211" i="5" s="1"/>
  <c r="A2223" i="5" s="1"/>
  <c r="A2235" i="5" s="1"/>
  <c r="A2247" i="5" s="1"/>
  <c r="A2259" i="5" s="1"/>
  <c r="A2271" i="5" s="1"/>
  <c r="A2283" i="5" s="1"/>
  <c r="A2295" i="5" s="1"/>
  <c r="A2307" i="5" s="1"/>
  <c r="A2319" i="5" s="1"/>
  <c r="A2331" i="5" s="1"/>
  <c r="A2343" i="5" s="1"/>
  <c r="A2355" i="5" s="1"/>
  <c r="A2367" i="5" s="1"/>
  <c r="A2379" i="5" s="1"/>
  <c r="A2391" i="5" s="1"/>
  <c r="A2403" i="5" s="1"/>
  <c r="A2415" i="5" s="1"/>
  <c r="A2427" i="5" s="1"/>
  <c r="A2439" i="5" s="1"/>
  <c r="A2451" i="5" s="1"/>
  <c r="A2463" i="5" s="1"/>
  <c r="A2475" i="5" s="1"/>
  <c r="E30" i="6"/>
  <c r="A65" i="4"/>
  <c r="O57" i="3"/>
  <c r="A178" i="7"/>
  <c r="B1480" i="4"/>
  <c r="P1472" i="3"/>
  <c r="B1488" i="4"/>
  <c r="P1480" i="3"/>
  <c r="B1486" i="4"/>
  <c r="P1478" i="3"/>
  <c r="Q16" i="4" l="1"/>
  <c r="V16" i="4" s="1"/>
  <c r="P16" i="4"/>
  <c r="U16" i="4" s="1"/>
  <c r="N16" i="4"/>
  <c r="AD15" i="5"/>
  <c r="O16" i="4"/>
  <c r="R16" i="4"/>
  <c r="W16" i="4" s="1"/>
  <c r="B1498" i="4"/>
  <c r="P1490" i="3"/>
  <c r="B1500" i="4"/>
  <c r="P1492" i="3"/>
  <c r="B1492" i="4"/>
  <c r="P1484" i="3"/>
  <c r="A190" i="7"/>
  <c r="E31" i="6"/>
  <c r="A28" i="5"/>
  <c r="A40" i="5" s="1"/>
  <c r="A52" i="5" s="1"/>
  <c r="A64" i="5" s="1"/>
  <c r="A76" i="5" s="1"/>
  <c r="A88" i="5" s="1"/>
  <c r="A100" i="5" s="1"/>
  <c r="A112" i="5" s="1"/>
  <c r="A124" i="5" s="1"/>
  <c r="A136" i="5" s="1"/>
  <c r="A148" i="5" s="1"/>
  <c r="A160" i="5" s="1"/>
  <c r="A172" i="5" s="1"/>
  <c r="A184" i="5" s="1"/>
  <c r="A196" i="5" s="1"/>
  <c r="A208" i="5" s="1"/>
  <c r="A220" i="5" s="1"/>
  <c r="A232" i="5" s="1"/>
  <c r="A244" i="5" s="1"/>
  <c r="A256" i="5" s="1"/>
  <c r="A268" i="5" s="1"/>
  <c r="A280" i="5" s="1"/>
  <c r="A292" i="5" s="1"/>
  <c r="A304" i="5" s="1"/>
  <c r="A316" i="5" s="1"/>
  <c r="A328" i="5" s="1"/>
  <c r="A340" i="5" s="1"/>
  <c r="A352" i="5" s="1"/>
  <c r="A364" i="5" s="1"/>
  <c r="A376" i="5" s="1"/>
  <c r="A388" i="5" s="1"/>
  <c r="A400" i="5" s="1"/>
  <c r="A412" i="5" s="1"/>
  <c r="A424" i="5" s="1"/>
  <c r="A436" i="5" s="1"/>
  <c r="A448" i="5" s="1"/>
  <c r="A460" i="5" s="1"/>
  <c r="A472" i="5" s="1"/>
  <c r="A484" i="5" s="1"/>
  <c r="A496" i="5" s="1"/>
  <c r="A508" i="5" s="1"/>
  <c r="A520" i="5" s="1"/>
  <c r="A532" i="5" s="1"/>
  <c r="A544" i="5" s="1"/>
  <c r="A556" i="5" s="1"/>
  <c r="A568" i="5" s="1"/>
  <c r="A580" i="5" s="1"/>
  <c r="A592" i="5" s="1"/>
  <c r="A604" i="5" s="1"/>
  <c r="A616" i="5" s="1"/>
  <c r="A628" i="5" s="1"/>
  <c r="A640" i="5" s="1"/>
  <c r="A652" i="5" s="1"/>
  <c r="A664" i="5" s="1"/>
  <c r="A676" i="5" s="1"/>
  <c r="A688" i="5" s="1"/>
  <c r="A700" i="5" s="1"/>
  <c r="A712" i="5" s="1"/>
  <c r="A724" i="5" s="1"/>
  <c r="A736" i="5" s="1"/>
  <c r="A748" i="5" s="1"/>
  <c r="A760" i="5" s="1"/>
  <c r="A772" i="5" s="1"/>
  <c r="A784" i="5" s="1"/>
  <c r="A796" i="5" s="1"/>
  <c r="A808" i="5" s="1"/>
  <c r="A820" i="5" s="1"/>
  <c r="A832" i="5" s="1"/>
  <c r="A844" i="5" s="1"/>
  <c r="A856" i="5" s="1"/>
  <c r="A868" i="5" s="1"/>
  <c r="A880" i="5" s="1"/>
  <c r="A892" i="5" s="1"/>
  <c r="A904" i="5" s="1"/>
  <c r="A916" i="5" s="1"/>
  <c r="A928" i="5" s="1"/>
  <c r="A940" i="5" s="1"/>
  <c r="A952" i="5" s="1"/>
  <c r="A964" i="5" s="1"/>
  <c r="A976" i="5" s="1"/>
  <c r="A988" i="5" s="1"/>
  <c r="A1000" i="5" s="1"/>
  <c r="A1012" i="5" s="1"/>
  <c r="A1024" i="5" s="1"/>
  <c r="A1036" i="5" s="1"/>
  <c r="A1048" i="5" s="1"/>
  <c r="A1060" i="5" s="1"/>
  <c r="A1072" i="5" s="1"/>
  <c r="A1084" i="5" s="1"/>
  <c r="A1096" i="5" s="1"/>
  <c r="A1108" i="5" s="1"/>
  <c r="A1120" i="5" s="1"/>
  <c r="A1132" i="5" s="1"/>
  <c r="A1144" i="5" s="1"/>
  <c r="A1156" i="5" s="1"/>
  <c r="A1168" i="5" s="1"/>
  <c r="A1180" i="5" s="1"/>
  <c r="A1192" i="5" s="1"/>
  <c r="A1204" i="5" s="1"/>
  <c r="A1216" i="5" s="1"/>
  <c r="A1228" i="5" s="1"/>
  <c r="A1240" i="5" s="1"/>
  <c r="A1252" i="5" s="1"/>
  <c r="A1264" i="5" s="1"/>
  <c r="A1276" i="5" s="1"/>
  <c r="A1288" i="5" s="1"/>
  <c r="A1300" i="5" s="1"/>
  <c r="A1312" i="5" s="1"/>
  <c r="A1324" i="5" s="1"/>
  <c r="A1336" i="5" s="1"/>
  <c r="A1348" i="5" s="1"/>
  <c r="A1360" i="5" s="1"/>
  <c r="A1372" i="5" s="1"/>
  <c r="A1384" i="5" s="1"/>
  <c r="A1396" i="5" s="1"/>
  <c r="A1408" i="5" s="1"/>
  <c r="A1420" i="5" s="1"/>
  <c r="A1432" i="5" s="1"/>
  <c r="A1444" i="5" s="1"/>
  <c r="A1456" i="5" s="1"/>
  <c r="A1468" i="5" s="1"/>
  <c r="A1480" i="5" s="1"/>
  <c r="A1492" i="5" s="1"/>
  <c r="A1504" i="5" s="1"/>
  <c r="A1516" i="5" s="1"/>
  <c r="A1528" i="5" s="1"/>
  <c r="A1540" i="5" s="1"/>
  <c r="A1552" i="5" s="1"/>
  <c r="A1564" i="5" s="1"/>
  <c r="A1576" i="5" s="1"/>
  <c r="A1588" i="5" s="1"/>
  <c r="A1600" i="5" s="1"/>
  <c r="A1612" i="5" s="1"/>
  <c r="A1624" i="5" s="1"/>
  <c r="A1636" i="5" s="1"/>
  <c r="A1648" i="5" s="1"/>
  <c r="A1660" i="5" s="1"/>
  <c r="A1672" i="5" s="1"/>
  <c r="A1684" i="5" s="1"/>
  <c r="A1696" i="5" s="1"/>
  <c r="A1708" i="5" s="1"/>
  <c r="A1720" i="5" s="1"/>
  <c r="A1732" i="5" s="1"/>
  <c r="A1744" i="5" s="1"/>
  <c r="A1756" i="5" s="1"/>
  <c r="A1768" i="5" s="1"/>
  <c r="A1780" i="5" s="1"/>
  <c r="A1792" i="5" s="1"/>
  <c r="A1804" i="5" s="1"/>
  <c r="A1816" i="5" s="1"/>
  <c r="A1828" i="5" s="1"/>
  <c r="A1840" i="5" s="1"/>
  <c r="A1852" i="5" s="1"/>
  <c r="A1864" i="5" s="1"/>
  <c r="A1876" i="5" s="1"/>
  <c r="A1888" i="5" s="1"/>
  <c r="A1900" i="5" s="1"/>
  <c r="A1912" i="5" s="1"/>
  <c r="A1924" i="5" s="1"/>
  <c r="A1936" i="5" s="1"/>
  <c r="A1948" i="5" s="1"/>
  <c r="A1960" i="5" s="1"/>
  <c r="A1972" i="5" s="1"/>
  <c r="A1984" i="5" s="1"/>
  <c r="A1996" i="5" s="1"/>
  <c r="A2008" i="5" s="1"/>
  <c r="A2020" i="5" s="1"/>
  <c r="A2032" i="5" s="1"/>
  <c r="A2044" i="5" s="1"/>
  <c r="A2056" i="5" s="1"/>
  <c r="A2068" i="5" s="1"/>
  <c r="A2080" i="5" s="1"/>
  <c r="A2092" i="5" s="1"/>
  <c r="A2104" i="5" s="1"/>
  <c r="A2116" i="5" s="1"/>
  <c r="A2128" i="5" s="1"/>
  <c r="A2140" i="5" s="1"/>
  <c r="A2152" i="5" s="1"/>
  <c r="A2164" i="5" s="1"/>
  <c r="A2176" i="5" s="1"/>
  <c r="A2188" i="5" s="1"/>
  <c r="A2200" i="5" s="1"/>
  <c r="A2212" i="5" s="1"/>
  <c r="A2224" i="5" s="1"/>
  <c r="A2236" i="5" s="1"/>
  <c r="A2248" i="5" s="1"/>
  <c r="A2260" i="5" s="1"/>
  <c r="A2272" i="5" s="1"/>
  <c r="A2284" i="5" s="1"/>
  <c r="A2296" i="5" s="1"/>
  <c r="A2308" i="5" s="1"/>
  <c r="A2320" i="5" s="1"/>
  <c r="A2332" i="5" s="1"/>
  <c r="A2344" i="5" s="1"/>
  <c r="A2356" i="5" s="1"/>
  <c r="A2368" i="5" s="1"/>
  <c r="A2380" i="5" s="1"/>
  <c r="A2392" i="5" s="1"/>
  <c r="A2404" i="5" s="1"/>
  <c r="A2416" i="5" s="1"/>
  <c r="A2428" i="5" s="1"/>
  <c r="A2440" i="5" s="1"/>
  <c r="A2452" i="5" s="1"/>
  <c r="A2464" i="5" s="1"/>
  <c r="A2476" i="5" s="1"/>
  <c r="A17" i="5"/>
  <c r="A29" i="5" s="1"/>
  <c r="A41" i="5" s="1"/>
  <c r="A53" i="5" s="1"/>
  <c r="A65" i="5" s="1"/>
  <c r="A77" i="5" s="1"/>
  <c r="A89" i="5" s="1"/>
  <c r="A101" i="5" s="1"/>
  <c r="A113" i="5" s="1"/>
  <c r="A125" i="5" s="1"/>
  <c r="A137" i="5" s="1"/>
  <c r="A149" i="5" s="1"/>
  <c r="A161" i="5" s="1"/>
  <c r="A173" i="5" s="1"/>
  <c r="A185" i="5" s="1"/>
  <c r="A197" i="5" s="1"/>
  <c r="A209" i="5" s="1"/>
  <c r="A221" i="5" s="1"/>
  <c r="A233" i="5" s="1"/>
  <c r="A245" i="5" s="1"/>
  <c r="A257" i="5" s="1"/>
  <c r="A269" i="5" s="1"/>
  <c r="A281" i="5" s="1"/>
  <c r="A293" i="5" s="1"/>
  <c r="A305" i="5" s="1"/>
  <c r="A317" i="5" s="1"/>
  <c r="A329" i="5" s="1"/>
  <c r="A341" i="5" s="1"/>
  <c r="A353" i="5" s="1"/>
  <c r="A365" i="5" s="1"/>
  <c r="A377" i="5" s="1"/>
  <c r="A389" i="5" s="1"/>
  <c r="A401" i="5" s="1"/>
  <c r="A413" i="5" s="1"/>
  <c r="A425" i="5" s="1"/>
  <c r="A437" i="5" s="1"/>
  <c r="A449" i="5" s="1"/>
  <c r="A461" i="5" s="1"/>
  <c r="A473" i="5" s="1"/>
  <c r="A485" i="5" s="1"/>
  <c r="A497" i="5" s="1"/>
  <c r="A509" i="5" s="1"/>
  <c r="A521" i="5" s="1"/>
  <c r="A533" i="5" s="1"/>
  <c r="A545" i="5" s="1"/>
  <c r="A557" i="5" s="1"/>
  <c r="A569" i="5" s="1"/>
  <c r="A581" i="5" s="1"/>
  <c r="A593" i="5" s="1"/>
  <c r="A605" i="5" s="1"/>
  <c r="A617" i="5" s="1"/>
  <c r="A629" i="5" s="1"/>
  <c r="A641" i="5" s="1"/>
  <c r="A653" i="5" s="1"/>
  <c r="A665" i="5" s="1"/>
  <c r="A677" i="5" s="1"/>
  <c r="A689" i="5" s="1"/>
  <c r="A701" i="5" s="1"/>
  <c r="A713" i="5" s="1"/>
  <c r="A725" i="5" s="1"/>
  <c r="A737" i="5" s="1"/>
  <c r="A749" i="5" s="1"/>
  <c r="A761" i="5" s="1"/>
  <c r="A773" i="5" s="1"/>
  <c r="A785" i="5" s="1"/>
  <c r="A797" i="5" s="1"/>
  <c r="A809" i="5" s="1"/>
  <c r="A821" i="5" s="1"/>
  <c r="A833" i="5" s="1"/>
  <c r="A845" i="5" s="1"/>
  <c r="A857" i="5" s="1"/>
  <c r="A869" i="5" s="1"/>
  <c r="A881" i="5" s="1"/>
  <c r="A893" i="5" s="1"/>
  <c r="A905" i="5" s="1"/>
  <c r="A917" i="5" s="1"/>
  <c r="A929" i="5" s="1"/>
  <c r="A941" i="5" s="1"/>
  <c r="A953" i="5" s="1"/>
  <c r="A965" i="5" s="1"/>
  <c r="A977" i="5" s="1"/>
  <c r="A989" i="5" s="1"/>
  <c r="A1001" i="5" s="1"/>
  <c r="A1013" i="5" s="1"/>
  <c r="A1025" i="5" s="1"/>
  <c r="A1037" i="5" s="1"/>
  <c r="A1049" i="5" s="1"/>
  <c r="A1061" i="5" s="1"/>
  <c r="A1073" i="5" s="1"/>
  <c r="A1085" i="5" s="1"/>
  <c r="A1097" i="5" s="1"/>
  <c r="A1109" i="5" s="1"/>
  <c r="A1121" i="5" s="1"/>
  <c r="A1133" i="5" s="1"/>
  <c r="A1145" i="5" s="1"/>
  <c r="A1157" i="5" s="1"/>
  <c r="A1169" i="5" s="1"/>
  <c r="A1181" i="5" s="1"/>
  <c r="A1193" i="5" s="1"/>
  <c r="A1205" i="5" s="1"/>
  <c r="A1217" i="5" s="1"/>
  <c r="A1229" i="5" s="1"/>
  <c r="A1241" i="5" s="1"/>
  <c r="A1253" i="5" s="1"/>
  <c r="A1265" i="5" s="1"/>
  <c r="A1277" i="5" s="1"/>
  <c r="A1289" i="5" s="1"/>
  <c r="A1301" i="5" s="1"/>
  <c r="A1313" i="5" s="1"/>
  <c r="A1325" i="5" s="1"/>
  <c r="A1337" i="5" s="1"/>
  <c r="A1349" i="5" s="1"/>
  <c r="A1361" i="5" s="1"/>
  <c r="A1373" i="5" s="1"/>
  <c r="A1385" i="5" s="1"/>
  <c r="A1397" i="5" s="1"/>
  <c r="A1409" i="5" s="1"/>
  <c r="A1421" i="5" s="1"/>
  <c r="A1433" i="5" s="1"/>
  <c r="A1445" i="5" s="1"/>
  <c r="A1457" i="5" s="1"/>
  <c r="A1469" i="5" s="1"/>
  <c r="A1481" i="5" s="1"/>
  <c r="A1493" i="5" s="1"/>
  <c r="A1505" i="5" s="1"/>
  <c r="A1517" i="5" s="1"/>
  <c r="A1529" i="5" s="1"/>
  <c r="A1541" i="5" s="1"/>
  <c r="A1553" i="5" s="1"/>
  <c r="A1565" i="5" s="1"/>
  <c r="A1577" i="5" s="1"/>
  <c r="A1589" i="5" s="1"/>
  <c r="A1601" i="5" s="1"/>
  <c r="A1613" i="5" s="1"/>
  <c r="A1625" i="5" s="1"/>
  <c r="A1637" i="5" s="1"/>
  <c r="A1649" i="5" s="1"/>
  <c r="A1661" i="5" s="1"/>
  <c r="A1673" i="5" s="1"/>
  <c r="A1685" i="5" s="1"/>
  <c r="A1697" i="5" s="1"/>
  <c r="A1709" i="5" s="1"/>
  <c r="A1721" i="5" s="1"/>
  <c r="A1733" i="5" s="1"/>
  <c r="A1745" i="5" s="1"/>
  <c r="A1757" i="5" s="1"/>
  <c r="A1769" i="5" s="1"/>
  <c r="A1781" i="5" s="1"/>
  <c r="A1793" i="5" s="1"/>
  <c r="A1805" i="5" s="1"/>
  <c r="A1817" i="5" s="1"/>
  <c r="A1829" i="5" s="1"/>
  <c r="A1841" i="5" s="1"/>
  <c r="A1853" i="5" s="1"/>
  <c r="A1865" i="5" s="1"/>
  <c r="A1877" i="5" s="1"/>
  <c r="A1889" i="5" s="1"/>
  <c r="A1901" i="5" s="1"/>
  <c r="A1913" i="5" s="1"/>
  <c r="A1925" i="5" s="1"/>
  <c r="A1937" i="5" s="1"/>
  <c r="A1949" i="5" s="1"/>
  <c r="A1961" i="5" s="1"/>
  <c r="A1973" i="5" s="1"/>
  <c r="A1985" i="5" s="1"/>
  <c r="A1997" i="5" s="1"/>
  <c r="A2009" i="5" s="1"/>
  <c r="A2021" i="5" s="1"/>
  <c r="A2033" i="5" s="1"/>
  <c r="A2045" i="5" s="1"/>
  <c r="A2057" i="5" s="1"/>
  <c r="A2069" i="5" s="1"/>
  <c r="A2081" i="5" s="1"/>
  <c r="A2093" i="5" s="1"/>
  <c r="A2105" i="5" s="1"/>
  <c r="A2117" i="5" s="1"/>
  <c r="A2129" i="5" s="1"/>
  <c r="A2141" i="5" s="1"/>
  <c r="A2153" i="5" s="1"/>
  <c r="A2165" i="5" s="1"/>
  <c r="A2177" i="5" s="1"/>
  <c r="A2189" i="5" s="1"/>
  <c r="A2201" i="5" s="1"/>
  <c r="A2213" i="5" s="1"/>
  <c r="A2225" i="5" s="1"/>
  <c r="A2237" i="5" s="1"/>
  <c r="A2249" i="5" s="1"/>
  <c r="A2261" i="5" s="1"/>
  <c r="A2273" i="5" s="1"/>
  <c r="A2285" i="5" s="1"/>
  <c r="A2297" i="5" s="1"/>
  <c r="A2309" i="5" s="1"/>
  <c r="A2321" i="5" s="1"/>
  <c r="A2333" i="5" s="1"/>
  <c r="A2345" i="5" s="1"/>
  <c r="A2357" i="5" s="1"/>
  <c r="A2369" i="5" s="1"/>
  <c r="A2381" i="5" s="1"/>
  <c r="A2393" i="5" s="1"/>
  <c r="A2405" i="5" s="1"/>
  <c r="A2417" i="5" s="1"/>
  <c r="A2429" i="5" s="1"/>
  <c r="A2441" i="5" s="1"/>
  <c r="A2453" i="5" s="1"/>
  <c r="A2465" i="5" s="1"/>
  <c r="A2477" i="5" s="1"/>
  <c r="A34" i="6"/>
  <c r="B34" i="6"/>
  <c r="A77" i="4"/>
  <c r="O69" i="3"/>
  <c r="G25" i="7"/>
  <c r="C16" i="5"/>
  <c r="AA34" i="2"/>
  <c r="N44" i="1"/>
  <c r="A179" i="7"/>
  <c r="H22" i="7"/>
  <c r="F23" i="7" s="1"/>
  <c r="A152" i="4"/>
  <c r="O144" i="3"/>
  <c r="A168" i="7"/>
  <c r="AD34" i="6"/>
  <c r="AB34" i="6"/>
  <c r="Z34" i="6"/>
  <c r="X34" i="6"/>
  <c r="V34" i="6"/>
  <c r="C35" i="6"/>
  <c r="AC34" i="6"/>
  <c r="AA34" i="6"/>
  <c r="Y34" i="6"/>
  <c r="W34" i="6"/>
  <c r="K34" i="6"/>
  <c r="H34" i="6"/>
  <c r="A88" i="4"/>
  <c r="O80" i="3"/>
  <c r="A201" i="7"/>
  <c r="A212" i="7"/>
  <c r="A119" i="4"/>
  <c r="O111" i="3"/>
  <c r="B1494" i="4"/>
  <c r="P1486" i="3"/>
  <c r="A223" i="7"/>
  <c r="A66" i="4"/>
  <c r="O58" i="3"/>
  <c r="A99" i="4"/>
  <c r="O91" i="3"/>
  <c r="B467" i="4"/>
  <c r="P459" i="3"/>
  <c r="B471" i="4"/>
  <c r="P463" i="3"/>
  <c r="A121" i="4"/>
  <c r="O113" i="3"/>
  <c r="B475" i="4"/>
  <c r="P467" i="3"/>
  <c r="A141" i="4"/>
  <c r="O133" i="3"/>
  <c r="L21" i="2"/>
  <c r="M20" i="2"/>
  <c r="O20" i="2" s="1"/>
  <c r="B51" i="1" s="1"/>
  <c r="A130" i="4"/>
  <c r="O122" i="3"/>
  <c r="A139" i="4"/>
  <c r="O131" i="3"/>
  <c r="B465" i="4"/>
  <c r="P457" i="3"/>
  <c r="B469" i="4"/>
  <c r="P461" i="3"/>
  <c r="B473" i="4"/>
  <c r="P465" i="3"/>
  <c r="A120" i="4"/>
  <c r="O112" i="3"/>
  <c r="B1496" i="4"/>
  <c r="P1488" i="3"/>
  <c r="B1502" i="4"/>
  <c r="P1494" i="3"/>
  <c r="B70" i="3"/>
  <c r="A257" i="7"/>
  <c r="A234" i="7"/>
  <c r="A256" i="7"/>
  <c r="A110" i="4"/>
  <c r="O102" i="3"/>
  <c r="A37" i="7"/>
  <c r="A49" i="7" s="1"/>
  <c r="A61" i="7" s="1"/>
  <c r="A73" i="7" s="1"/>
  <c r="A85" i="7" s="1"/>
  <c r="A97" i="7" s="1"/>
  <c r="A109" i="7" s="1"/>
  <c r="A121" i="7" s="1"/>
  <c r="A133" i="7" s="1"/>
  <c r="A145" i="7" s="1"/>
  <c r="A157" i="7" s="1"/>
  <c r="A26" i="7"/>
  <c r="U33" i="6"/>
  <c r="S33" i="6"/>
  <c r="O33" i="6"/>
  <c r="M33" i="6"/>
  <c r="T33" i="6"/>
  <c r="P33" i="6"/>
  <c r="N33" i="6"/>
  <c r="L33" i="6"/>
  <c r="Q32" i="6"/>
  <c r="I32" i="6" s="1"/>
  <c r="R33" i="6"/>
  <c r="G32" i="6"/>
  <c r="D32" i="6" s="1"/>
  <c r="R17" i="4" l="1"/>
  <c r="W17" i="4" s="1"/>
  <c r="N17" i="4"/>
  <c r="Q17" i="4"/>
  <c r="V17" i="4" s="1"/>
  <c r="AD16" i="5"/>
  <c r="P17" i="4"/>
  <c r="U17" i="4" s="1"/>
  <c r="O17" i="4"/>
  <c r="S16" i="4"/>
  <c r="J16" i="4"/>
  <c r="M16" i="4" s="1"/>
  <c r="A169" i="7"/>
  <c r="A122" i="4"/>
  <c r="O114" i="3"/>
  <c r="A268" i="7"/>
  <c r="A246" i="7"/>
  <c r="A269" i="7"/>
  <c r="B71" i="3"/>
  <c r="B1514" i="4"/>
  <c r="P1506" i="3"/>
  <c r="B1508" i="4"/>
  <c r="P1500" i="3"/>
  <c r="A132" i="4"/>
  <c r="O124" i="3"/>
  <c r="B485" i="4"/>
  <c r="P477" i="3"/>
  <c r="B481" i="4"/>
  <c r="P473" i="3"/>
  <c r="B477" i="4"/>
  <c r="P469" i="3"/>
  <c r="A151" i="4"/>
  <c r="O143" i="3"/>
  <c r="A142" i="4"/>
  <c r="O134" i="3"/>
  <c r="L22" i="2"/>
  <c r="M21" i="2"/>
  <c r="O21" i="2" s="1"/>
  <c r="B52" i="1" s="1"/>
  <c r="A153" i="4"/>
  <c r="O145" i="3"/>
  <c r="B487" i="4"/>
  <c r="P479" i="3"/>
  <c r="A133" i="4"/>
  <c r="O125" i="3"/>
  <c r="B483" i="4"/>
  <c r="P475" i="3"/>
  <c r="B479" i="4"/>
  <c r="P471" i="3"/>
  <c r="A111" i="4"/>
  <c r="O103" i="3"/>
  <c r="A78" i="4"/>
  <c r="O70" i="3"/>
  <c r="A235" i="7"/>
  <c r="B1506" i="4"/>
  <c r="P1498" i="3"/>
  <c r="A131" i="4"/>
  <c r="O123" i="3"/>
  <c r="A224" i="7"/>
  <c r="C36" i="6"/>
  <c r="AC35" i="6"/>
  <c r="AA35" i="6"/>
  <c r="Y35" i="6"/>
  <c r="W35" i="6"/>
  <c r="K35" i="6"/>
  <c r="H35" i="6"/>
  <c r="AD35" i="6"/>
  <c r="AB35" i="6"/>
  <c r="Z35" i="6"/>
  <c r="X35" i="6"/>
  <c r="V35" i="6"/>
  <c r="H23" i="7"/>
  <c r="F24" i="7" s="1"/>
  <c r="A38" i="7"/>
  <c r="A50" i="7" s="1"/>
  <c r="A62" i="7" s="1"/>
  <c r="A74" i="7" s="1"/>
  <c r="A86" i="7" s="1"/>
  <c r="A98" i="7" s="1"/>
  <c r="A110" i="7" s="1"/>
  <c r="A122" i="7" s="1"/>
  <c r="A134" i="7" s="1"/>
  <c r="A146" i="7" s="1"/>
  <c r="A158" i="7" s="1"/>
  <c r="A27" i="7"/>
  <c r="A39" i="7" s="1"/>
  <c r="A51" i="7" s="1"/>
  <c r="A63" i="7" s="1"/>
  <c r="A75" i="7" s="1"/>
  <c r="A87" i="7" s="1"/>
  <c r="A99" i="7" s="1"/>
  <c r="A111" i="7" s="1"/>
  <c r="A123" i="7" s="1"/>
  <c r="A135" i="7" s="1"/>
  <c r="A147" i="7" s="1"/>
  <c r="G33" i="6"/>
  <c r="D33" i="6" s="1"/>
  <c r="A213" i="7"/>
  <c r="A100" i="4"/>
  <c r="O92" i="3"/>
  <c r="T34" i="6"/>
  <c r="R34" i="6"/>
  <c r="P34" i="6"/>
  <c r="N34" i="6"/>
  <c r="L34" i="6"/>
  <c r="Q33" i="6"/>
  <c r="I33" i="6" s="1"/>
  <c r="U34" i="6"/>
  <c r="S34" i="6"/>
  <c r="O34" i="6"/>
  <c r="M34" i="6"/>
  <c r="A180" i="7"/>
  <c r="A164" i="4"/>
  <c r="O156" i="3"/>
  <c r="A191" i="7"/>
  <c r="AA35" i="2"/>
  <c r="G26" i="7"/>
  <c r="C17" i="5"/>
  <c r="A202" i="7"/>
  <c r="B1504" i="4"/>
  <c r="P1496" i="3"/>
  <c r="B1512" i="4"/>
  <c r="P1504" i="3"/>
  <c r="B1510" i="4"/>
  <c r="P1502" i="3"/>
  <c r="A89" i="4"/>
  <c r="O81" i="3"/>
  <c r="B35" i="6"/>
  <c r="A35" i="6"/>
  <c r="E32" i="6"/>
  <c r="Q18" i="4" l="1"/>
  <c r="V18" i="4" s="1"/>
  <c r="P18" i="4"/>
  <c r="U18" i="4" s="1"/>
  <c r="N18" i="4"/>
  <c r="AD17" i="5"/>
  <c r="O18" i="4"/>
  <c r="R18" i="4"/>
  <c r="W18" i="4" s="1"/>
  <c r="S17" i="4"/>
  <c r="J17" i="4"/>
  <c r="M17" i="4" s="1"/>
  <c r="A176" i="4"/>
  <c r="O168" i="3"/>
  <c r="A192" i="7"/>
  <c r="A112" i="4"/>
  <c r="O104" i="3"/>
  <c r="A225" i="7"/>
  <c r="A159" i="7"/>
  <c r="H24" i="7"/>
  <c r="F25" i="7" s="1"/>
  <c r="AD36" i="6"/>
  <c r="AB36" i="6"/>
  <c r="Z36" i="6"/>
  <c r="X36" i="6"/>
  <c r="V36" i="6"/>
  <c r="C37" i="6"/>
  <c r="AC36" i="6"/>
  <c r="AA36" i="6"/>
  <c r="Y36" i="6"/>
  <c r="W36" i="6"/>
  <c r="K36" i="6"/>
  <c r="H36" i="6"/>
  <c r="A236" i="7"/>
  <c r="A143" i="4"/>
  <c r="O135" i="3"/>
  <c r="B1518" i="4"/>
  <c r="P1510" i="3"/>
  <c r="A247" i="7"/>
  <c r="A90" i="4"/>
  <c r="O82" i="3"/>
  <c r="A123" i="4"/>
  <c r="O115" i="3"/>
  <c r="B491" i="4"/>
  <c r="P483" i="3"/>
  <c r="B495" i="4"/>
  <c r="P487" i="3"/>
  <c r="A145" i="4"/>
  <c r="O137" i="3"/>
  <c r="B499" i="4"/>
  <c r="P491" i="3"/>
  <c r="A165" i="4"/>
  <c r="O157" i="3"/>
  <c r="L23" i="2"/>
  <c r="M22" i="2"/>
  <c r="O22" i="2" s="1"/>
  <c r="B53" i="1" s="1"/>
  <c r="A154" i="4"/>
  <c r="O146" i="3"/>
  <c r="A163" i="4"/>
  <c r="O155" i="3"/>
  <c r="B489" i="4"/>
  <c r="P481" i="3"/>
  <c r="B493" i="4"/>
  <c r="P485" i="3"/>
  <c r="B497" i="4"/>
  <c r="P489" i="3"/>
  <c r="A144" i="4"/>
  <c r="O136" i="3"/>
  <c r="B1520" i="4"/>
  <c r="P1512" i="3"/>
  <c r="B1526" i="4"/>
  <c r="P1518" i="3"/>
  <c r="B72" i="3"/>
  <c r="A281" i="7"/>
  <c r="A258" i="7"/>
  <c r="A280" i="7"/>
  <c r="A134" i="4"/>
  <c r="O126" i="3"/>
  <c r="A181" i="7"/>
  <c r="E33" i="6"/>
  <c r="A36" i="6"/>
  <c r="B36" i="6"/>
  <c r="A101" i="4"/>
  <c r="O93" i="3"/>
  <c r="G27" i="7"/>
  <c r="C18" i="5"/>
  <c r="B1522" i="4"/>
  <c r="P1514" i="3"/>
  <c r="B1524" i="4"/>
  <c r="P1516" i="3"/>
  <c r="B1516" i="4"/>
  <c r="P1508" i="3"/>
  <c r="A214" i="7"/>
  <c r="A203" i="7"/>
  <c r="A170" i="7"/>
  <c r="U35" i="6"/>
  <c r="S35" i="6"/>
  <c r="O35" i="6"/>
  <c r="M35" i="6"/>
  <c r="T35" i="6"/>
  <c r="P35" i="6"/>
  <c r="N35" i="6"/>
  <c r="L35" i="6"/>
  <c r="Q34" i="6"/>
  <c r="I34" i="6" s="1"/>
  <c r="R35" i="6"/>
  <c r="G34" i="6"/>
  <c r="D34" i="6" s="1"/>
  <c r="Q19" i="4" l="1"/>
  <c r="V19" i="4" s="1"/>
  <c r="R19" i="4"/>
  <c r="W19" i="4" s="1"/>
  <c r="P19" i="4"/>
  <c r="U19" i="4" s="1"/>
  <c r="AD18" i="5"/>
  <c r="O19" i="4"/>
  <c r="N19" i="4"/>
  <c r="J18" i="4"/>
  <c r="M18" i="4" s="1"/>
  <c r="S18" i="4"/>
  <c r="A182" i="7"/>
  <c r="A215" i="7"/>
  <c r="A226" i="7"/>
  <c r="B1528" i="4"/>
  <c r="P1520" i="3"/>
  <c r="B1536" i="4"/>
  <c r="P1528" i="3"/>
  <c r="B1534" i="4"/>
  <c r="P1526" i="3"/>
  <c r="B37" i="6"/>
  <c r="A37" i="6"/>
  <c r="E34" i="6"/>
  <c r="G35" i="6"/>
  <c r="D35" i="6" s="1"/>
  <c r="C38" i="6"/>
  <c r="AC37" i="6"/>
  <c r="AA37" i="6"/>
  <c r="Y37" i="6"/>
  <c r="W37" i="6"/>
  <c r="K37" i="6"/>
  <c r="H37" i="6"/>
  <c r="AD37" i="6"/>
  <c r="AB37" i="6"/>
  <c r="Z37" i="6"/>
  <c r="X37" i="6"/>
  <c r="V37" i="6"/>
  <c r="H25" i="7"/>
  <c r="F26" i="7" s="1"/>
  <c r="A204" i="7"/>
  <c r="A188" i="4"/>
  <c r="O180" i="3"/>
  <c r="G28" i="7"/>
  <c r="C19" i="5"/>
  <c r="A113" i="4"/>
  <c r="O105" i="3"/>
  <c r="A193" i="7"/>
  <c r="A146" i="4"/>
  <c r="O138" i="3"/>
  <c r="A292" i="7"/>
  <c r="A270" i="7"/>
  <c r="A293" i="7"/>
  <c r="B73" i="3"/>
  <c r="B1538" i="4"/>
  <c r="P1530" i="3"/>
  <c r="B1532" i="4"/>
  <c r="P1524" i="3"/>
  <c r="A156" i="4"/>
  <c r="O148" i="3"/>
  <c r="B509" i="4"/>
  <c r="P501" i="3"/>
  <c r="B505" i="4"/>
  <c r="P497" i="3"/>
  <c r="B501" i="4"/>
  <c r="P493" i="3"/>
  <c r="A175" i="4"/>
  <c r="O167" i="3"/>
  <c r="A166" i="4"/>
  <c r="O158" i="3"/>
  <c r="L24" i="2"/>
  <c r="M23" i="2"/>
  <c r="O23" i="2" s="1"/>
  <c r="B54" i="1" s="1"/>
  <c r="A177" i="4"/>
  <c r="O169" i="3"/>
  <c r="B511" i="4"/>
  <c r="P503" i="3"/>
  <c r="A157" i="4"/>
  <c r="O149" i="3"/>
  <c r="B507" i="4"/>
  <c r="P499" i="3"/>
  <c r="B503" i="4"/>
  <c r="P495" i="3"/>
  <c r="A135" i="4"/>
  <c r="O127" i="3"/>
  <c r="A102" i="4"/>
  <c r="O94" i="3"/>
  <c r="A259" i="7"/>
  <c r="B1530" i="4"/>
  <c r="P1522" i="3"/>
  <c r="A155" i="4"/>
  <c r="O147" i="3"/>
  <c r="A248" i="7"/>
  <c r="T36" i="6"/>
  <c r="R36" i="6"/>
  <c r="P36" i="6"/>
  <c r="N36" i="6"/>
  <c r="L36" i="6"/>
  <c r="Q35" i="6"/>
  <c r="I35" i="6" s="1"/>
  <c r="U36" i="6"/>
  <c r="S36" i="6"/>
  <c r="O36" i="6"/>
  <c r="M36" i="6"/>
  <c r="A171" i="7"/>
  <c r="A237" i="7"/>
  <c r="A124" i="4"/>
  <c r="O116" i="3"/>
  <c r="J19" i="4" l="1"/>
  <c r="M19" i="4" s="1"/>
  <c r="S19" i="4"/>
  <c r="Q20" i="4"/>
  <c r="V20" i="4" s="1"/>
  <c r="P20" i="4"/>
  <c r="U20" i="4" s="1"/>
  <c r="N20" i="4"/>
  <c r="AD19" i="5"/>
  <c r="O20" i="4"/>
  <c r="R20" i="4"/>
  <c r="W20" i="4" s="1"/>
  <c r="A249" i="7"/>
  <c r="A260" i="7"/>
  <c r="A167" i="4"/>
  <c r="O159" i="3"/>
  <c r="B1542" i="4"/>
  <c r="P1534" i="3"/>
  <c r="A271" i="7"/>
  <c r="A147" i="4"/>
  <c r="O139" i="3"/>
  <c r="B519" i="4"/>
  <c r="P511" i="3"/>
  <c r="B523" i="4"/>
  <c r="P515" i="3"/>
  <c r="L25" i="2"/>
  <c r="M24" i="2"/>
  <c r="O24" i="2" s="1"/>
  <c r="B55" i="1" s="1"/>
  <c r="A178" i="4"/>
  <c r="O170" i="3"/>
  <c r="A187" i="4"/>
  <c r="O179" i="3"/>
  <c r="B517" i="4"/>
  <c r="P509" i="3"/>
  <c r="B521" i="4"/>
  <c r="P513" i="3"/>
  <c r="A168" i="4"/>
  <c r="O160" i="3"/>
  <c r="B1544" i="4"/>
  <c r="P1536" i="3"/>
  <c r="B1550" i="4"/>
  <c r="P1542" i="3"/>
  <c r="B74" i="3"/>
  <c r="A305" i="7"/>
  <c r="A282" i="7"/>
  <c r="A304" i="7"/>
  <c r="A158" i="4"/>
  <c r="O150" i="3"/>
  <c r="A205" i="7"/>
  <c r="A125" i="4"/>
  <c r="O117" i="3"/>
  <c r="A200" i="4"/>
  <c r="O192" i="3"/>
  <c r="A216" i="7"/>
  <c r="H26" i="7"/>
  <c r="F27" i="7" s="1"/>
  <c r="AD38" i="6"/>
  <c r="AB38" i="6"/>
  <c r="Z38" i="6"/>
  <c r="X38" i="6"/>
  <c r="V38" i="6"/>
  <c r="C39" i="6"/>
  <c r="AC38" i="6"/>
  <c r="AA38" i="6"/>
  <c r="Y38" i="6"/>
  <c r="W38" i="6"/>
  <c r="K38" i="6"/>
  <c r="H38" i="6"/>
  <c r="A136" i="4"/>
  <c r="O128" i="3"/>
  <c r="A183" i="7"/>
  <c r="A114" i="4"/>
  <c r="O106" i="3"/>
  <c r="B515" i="4"/>
  <c r="P507" i="3"/>
  <c r="A169" i="4"/>
  <c r="O161" i="3"/>
  <c r="A189" i="4"/>
  <c r="O181" i="3"/>
  <c r="B513" i="4"/>
  <c r="P505" i="3"/>
  <c r="G36" i="6"/>
  <c r="D36" i="6" s="1"/>
  <c r="G29" i="7"/>
  <c r="C20" i="5"/>
  <c r="U37" i="6"/>
  <c r="S37" i="6"/>
  <c r="O37" i="6"/>
  <c r="M37" i="6"/>
  <c r="T37" i="6"/>
  <c r="P37" i="6"/>
  <c r="N37" i="6"/>
  <c r="L37" i="6"/>
  <c r="Q36" i="6"/>
  <c r="I36" i="6" s="1"/>
  <c r="R37" i="6"/>
  <c r="E35" i="6"/>
  <c r="A38" i="6"/>
  <c r="B38" i="6"/>
  <c r="B1546" i="4"/>
  <c r="P1538" i="3"/>
  <c r="B1548" i="4"/>
  <c r="P1540" i="3"/>
  <c r="B1540" i="4"/>
  <c r="P1532" i="3"/>
  <c r="A238" i="7"/>
  <c r="A227" i="7"/>
  <c r="A194" i="7"/>
  <c r="AD20" i="5" l="1"/>
  <c r="O21" i="4"/>
  <c r="N21" i="4"/>
  <c r="Q21" i="4"/>
  <c r="V21" i="4" s="1"/>
  <c r="R21" i="4"/>
  <c r="W21" i="4" s="1"/>
  <c r="P21" i="4"/>
  <c r="U21" i="4" s="1"/>
  <c r="J20" i="4"/>
  <c r="M20" i="4" s="1"/>
  <c r="S20" i="4"/>
  <c r="T38" i="6"/>
  <c r="R38" i="6"/>
  <c r="P38" i="6"/>
  <c r="N38" i="6"/>
  <c r="L38" i="6"/>
  <c r="Q37" i="6"/>
  <c r="I37" i="6" s="1"/>
  <c r="U38" i="6"/>
  <c r="S38" i="6"/>
  <c r="O38" i="6"/>
  <c r="M38" i="6"/>
  <c r="A228" i="7"/>
  <c r="A212" i="4"/>
  <c r="O204" i="3"/>
  <c r="A137" i="4"/>
  <c r="O129" i="3"/>
  <c r="A217" i="7"/>
  <c r="A170" i="4"/>
  <c r="O162" i="3"/>
  <c r="A316" i="7"/>
  <c r="A294" i="7"/>
  <c r="A317" i="7"/>
  <c r="B75" i="3"/>
  <c r="B1562" i="4"/>
  <c r="P1554" i="3"/>
  <c r="B1556" i="4"/>
  <c r="P1548" i="3"/>
  <c r="A180" i="4"/>
  <c r="O172" i="3"/>
  <c r="B533" i="4"/>
  <c r="P525" i="3"/>
  <c r="B529" i="4"/>
  <c r="P521" i="3"/>
  <c r="A199" i="4"/>
  <c r="O191" i="3"/>
  <c r="A190" i="4"/>
  <c r="O182" i="3"/>
  <c r="L26" i="2"/>
  <c r="M25" i="2"/>
  <c r="O25" i="2" s="1"/>
  <c r="B56" i="1" s="1"/>
  <c r="B535" i="4"/>
  <c r="P527" i="3"/>
  <c r="B531" i="4"/>
  <c r="P523" i="3"/>
  <c r="A159" i="4"/>
  <c r="O151" i="3"/>
  <c r="A283" i="7"/>
  <c r="B1554" i="4"/>
  <c r="P1546" i="3"/>
  <c r="A179" i="4"/>
  <c r="O171" i="3"/>
  <c r="A272" i="7"/>
  <c r="A206" i="7"/>
  <c r="A239" i="7"/>
  <c r="A250" i="7"/>
  <c r="B1552" i="4"/>
  <c r="P1544" i="3"/>
  <c r="B1560" i="4"/>
  <c r="P1552" i="3"/>
  <c r="B1558" i="4"/>
  <c r="P1550" i="3"/>
  <c r="B39" i="6"/>
  <c r="A39" i="6"/>
  <c r="E36" i="6"/>
  <c r="G30" i="7"/>
  <c r="C21" i="5"/>
  <c r="B525" i="4"/>
  <c r="P517" i="3"/>
  <c r="A201" i="4"/>
  <c r="O193" i="3"/>
  <c r="A181" i="4"/>
  <c r="O173" i="3"/>
  <c r="B527" i="4"/>
  <c r="P519" i="3"/>
  <c r="A126" i="4"/>
  <c r="O118" i="3"/>
  <c r="A195" i="7"/>
  <c r="A148" i="4"/>
  <c r="O140" i="3"/>
  <c r="C40" i="6"/>
  <c r="AC39" i="6"/>
  <c r="AA39" i="6"/>
  <c r="Y39" i="6"/>
  <c r="W39" i="6"/>
  <c r="K39" i="6"/>
  <c r="H39" i="6"/>
  <c r="AD39" i="6"/>
  <c r="AB39" i="6"/>
  <c r="Z39" i="6"/>
  <c r="X39" i="6"/>
  <c r="V39" i="6"/>
  <c r="H27" i="7"/>
  <c r="G37" i="6"/>
  <c r="D37" i="6" s="1"/>
  <c r="A261" i="7"/>
  <c r="J21" i="4" l="1"/>
  <c r="M21" i="4" s="1"/>
  <c r="S21" i="4"/>
  <c r="Q22" i="4"/>
  <c r="V22" i="4" s="1"/>
  <c r="P22" i="4"/>
  <c r="U22" i="4" s="1"/>
  <c r="N22" i="4"/>
  <c r="J22" i="4" s="1"/>
  <c r="M22" i="4" s="1"/>
  <c r="AD21" i="5"/>
  <c r="O22" i="4"/>
  <c r="T22" i="4" s="1"/>
  <c r="R22" i="4"/>
  <c r="W22" i="4" s="1"/>
  <c r="E37" i="6"/>
  <c r="B1572" i="4"/>
  <c r="P1564" i="3"/>
  <c r="A251" i="7"/>
  <c r="A218" i="7"/>
  <c r="A284" i="7"/>
  <c r="A191" i="4"/>
  <c r="O183" i="3"/>
  <c r="B1566" i="4"/>
  <c r="P1558" i="3"/>
  <c r="A295" i="7"/>
  <c r="A171" i="4"/>
  <c r="O163" i="3"/>
  <c r="B543" i="4"/>
  <c r="P535" i="3"/>
  <c r="B547" i="4"/>
  <c r="P539" i="3"/>
  <c r="L27" i="2"/>
  <c r="M26" i="2"/>
  <c r="O26" i="2" s="1"/>
  <c r="B57" i="1" s="1"/>
  <c r="A202" i="4"/>
  <c r="O194" i="3"/>
  <c r="A211" i="4"/>
  <c r="O203" i="3"/>
  <c r="B541" i="4"/>
  <c r="P533" i="3"/>
  <c r="B545" i="4"/>
  <c r="P537" i="3"/>
  <c r="A192" i="4"/>
  <c r="O184" i="3"/>
  <c r="B1568" i="4"/>
  <c r="P1560" i="3"/>
  <c r="B1574" i="4"/>
  <c r="P1566" i="3"/>
  <c r="A329" i="7"/>
  <c r="A306" i="7"/>
  <c r="A229" i="7"/>
  <c r="A149" i="4"/>
  <c r="O141" i="3"/>
  <c r="A224" i="4"/>
  <c r="O216" i="3"/>
  <c r="A273" i="7"/>
  <c r="AD40" i="6"/>
  <c r="AB40" i="6"/>
  <c r="Z40" i="6"/>
  <c r="X40" i="6"/>
  <c r="V40" i="6"/>
  <c r="C41" i="6"/>
  <c r="AC40" i="6"/>
  <c r="AA40" i="6"/>
  <c r="Y40" i="6"/>
  <c r="W40" i="6"/>
  <c r="K40" i="6"/>
  <c r="H40" i="6"/>
  <c r="A160" i="4"/>
  <c r="O152" i="3"/>
  <c r="A207" i="7"/>
  <c r="A138" i="4"/>
  <c r="O130" i="3"/>
  <c r="B539" i="4"/>
  <c r="P531" i="3"/>
  <c r="A193" i="4"/>
  <c r="O185" i="3"/>
  <c r="A213" i="4"/>
  <c r="O205" i="3"/>
  <c r="B537" i="4"/>
  <c r="P529" i="3"/>
  <c r="A40" i="6"/>
  <c r="B40" i="6"/>
  <c r="B1570" i="4"/>
  <c r="P1562" i="3"/>
  <c r="B1564" i="4"/>
  <c r="P1556" i="3"/>
  <c r="A262" i="7"/>
  <c r="B76" i="3"/>
  <c r="A328" i="7"/>
  <c r="A182" i="4"/>
  <c r="O174" i="3"/>
  <c r="A240" i="7"/>
  <c r="I27" i="7"/>
  <c r="U39" i="6"/>
  <c r="S39" i="6"/>
  <c r="O39" i="6"/>
  <c r="M39" i="6"/>
  <c r="T39" i="6"/>
  <c r="P39" i="6"/>
  <c r="N39" i="6"/>
  <c r="L39" i="6"/>
  <c r="Q38" i="6"/>
  <c r="R39" i="6"/>
  <c r="G31" i="7"/>
  <c r="C22" i="5"/>
  <c r="G38" i="6"/>
  <c r="D38" i="6" s="1"/>
  <c r="I38" i="6"/>
  <c r="Q23" i="4" l="1"/>
  <c r="V23" i="4" s="1"/>
  <c r="R23" i="4"/>
  <c r="W23" i="4" s="1"/>
  <c r="P23" i="4"/>
  <c r="U23" i="4" s="1"/>
  <c r="AD22" i="5"/>
  <c r="O23" i="4"/>
  <c r="T23" i="4" s="1"/>
  <c r="N23" i="4"/>
  <c r="J23" i="4" s="1"/>
  <c r="M23" i="4" s="1"/>
  <c r="G32" i="7"/>
  <c r="C23" i="5"/>
  <c r="I39" i="6"/>
  <c r="B41" i="6"/>
  <c r="A41" i="6"/>
  <c r="C42" i="6"/>
  <c r="AC41" i="6"/>
  <c r="AA41" i="6"/>
  <c r="Y41" i="6"/>
  <c r="W41" i="6"/>
  <c r="K41" i="6"/>
  <c r="H41" i="6"/>
  <c r="AD41" i="6"/>
  <c r="AB41" i="6"/>
  <c r="Z41" i="6"/>
  <c r="X41" i="6"/>
  <c r="V41" i="6"/>
  <c r="G39" i="6"/>
  <c r="D39" i="6" s="1"/>
  <c r="E38" i="6"/>
  <c r="A252" i="7"/>
  <c r="A194" i="4"/>
  <c r="O186" i="3"/>
  <c r="A340" i="7"/>
  <c r="B77" i="3"/>
  <c r="A274" i="7"/>
  <c r="B1576" i="4"/>
  <c r="P1568" i="3"/>
  <c r="B1582" i="4"/>
  <c r="P1574" i="3"/>
  <c r="B549" i="4"/>
  <c r="P541" i="3"/>
  <c r="A225" i="4"/>
  <c r="O217" i="3"/>
  <c r="A205" i="4"/>
  <c r="O197" i="3"/>
  <c r="B551" i="4"/>
  <c r="P543" i="3"/>
  <c r="A150" i="4"/>
  <c r="O142" i="3"/>
  <c r="A219" i="7"/>
  <c r="A172" i="4"/>
  <c r="O164" i="3"/>
  <c r="T40" i="6"/>
  <c r="R40" i="6"/>
  <c r="P40" i="6"/>
  <c r="N40" i="6"/>
  <c r="L40" i="6"/>
  <c r="Q39" i="6"/>
  <c r="U40" i="6"/>
  <c r="S40" i="6"/>
  <c r="O40" i="6"/>
  <c r="M40" i="6"/>
  <c r="A285" i="7"/>
  <c r="A236" i="4"/>
  <c r="O228" i="3"/>
  <c r="A161" i="4"/>
  <c r="O153" i="3"/>
  <c r="A241" i="7"/>
  <c r="A318" i="7"/>
  <c r="A341" i="7"/>
  <c r="B1586" i="4"/>
  <c r="P1578" i="3"/>
  <c r="B1580" i="4"/>
  <c r="P1572" i="3"/>
  <c r="A204" i="4"/>
  <c r="O196" i="3"/>
  <c r="B557" i="4"/>
  <c r="P549" i="3"/>
  <c r="B553" i="4"/>
  <c r="P545" i="3"/>
  <c r="A223" i="4"/>
  <c r="O215" i="3"/>
  <c r="A214" i="4"/>
  <c r="O206" i="3"/>
  <c r="L28" i="2"/>
  <c r="M27" i="2"/>
  <c r="O27" i="2" s="1"/>
  <c r="B58" i="1" s="1"/>
  <c r="B559" i="4"/>
  <c r="P551" i="3"/>
  <c r="B555" i="4"/>
  <c r="P547" i="3"/>
  <c r="A183" i="4"/>
  <c r="O175" i="3"/>
  <c r="A307" i="7"/>
  <c r="B1578" i="4"/>
  <c r="P1570" i="3"/>
  <c r="A203" i="4"/>
  <c r="O195" i="3"/>
  <c r="A296" i="7"/>
  <c r="A230" i="7"/>
  <c r="A263" i="7"/>
  <c r="B1584" i="4"/>
  <c r="P1576" i="3"/>
  <c r="AD23" i="5" l="1"/>
  <c r="O24" i="4"/>
  <c r="T24" i="4" s="1"/>
  <c r="R24" i="4"/>
  <c r="W24" i="4" s="1"/>
  <c r="Q24" i="4"/>
  <c r="V24" i="4" s="1"/>
  <c r="P24" i="4"/>
  <c r="U24" i="4" s="1"/>
  <c r="N24" i="4"/>
  <c r="J24" i="4" s="1"/>
  <c r="M24" i="4" s="1"/>
  <c r="G40" i="6"/>
  <c r="D40" i="6" s="1"/>
  <c r="I40" i="6"/>
  <c r="A184" i="4"/>
  <c r="O176" i="3"/>
  <c r="A231" i="7"/>
  <c r="A162" i="4"/>
  <c r="O154" i="3"/>
  <c r="B563" i="4"/>
  <c r="P555" i="3"/>
  <c r="A217" i="4"/>
  <c r="O209" i="3"/>
  <c r="A237" i="4"/>
  <c r="O229" i="3"/>
  <c r="B561" i="4"/>
  <c r="P553" i="3"/>
  <c r="B1594" i="4"/>
  <c r="P1586" i="3"/>
  <c r="B1588" i="4"/>
  <c r="P1580" i="3"/>
  <c r="A286" i="7"/>
  <c r="B78" i="3"/>
  <c r="A352" i="7"/>
  <c r="A206" i="4"/>
  <c r="O198" i="3"/>
  <c r="A264" i="7"/>
  <c r="U41" i="6"/>
  <c r="S41" i="6"/>
  <c r="O41" i="6"/>
  <c r="M41" i="6"/>
  <c r="T41" i="6"/>
  <c r="P41" i="6"/>
  <c r="N41" i="6"/>
  <c r="L41" i="6"/>
  <c r="Q40" i="6"/>
  <c r="R41" i="6"/>
  <c r="B1596" i="4"/>
  <c r="P1588" i="3"/>
  <c r="A275" i="7"/>
  <c r="A242" i="7"/>
  <c r="A308" i="7"/>
  <c r="A215" i="4"/>
  <c r="O207" i="3"/>
  <c r="B1590" i="4"/>
  <c r="P1582" i="3"/>
  <c r="A319" i="7"/>
  <c r="A195" i="4"/>
  <c r="O187" i="3"/>
  <c r="B567" i="4"/>
  <c r="P559" i="3"/>
  <c r="B571" i="4"/>
  <c r="P563" i="3"/>
  <c r="L29" i="2"/>
  <c r="M28" i="2"/>
  <c r="O28" i="2" s="1"/>
  <c r="B59" i="1" s="1"/>
  <c r="G41" i="6" s="1"/>
  <c r="A226" i="4"/>
  <c r="O218" i="3"/>
  <c r="A235" i="4"/>
  <c r="O227" i="3"/>
  <c r="B565" i="4"/>
  <c r="P557" i="3"/>
  <c r="B569" i="4"/>
  <c r="P561" i="3"/>
  <c r="A216" i="4"/>
  <c r="O208" i="3"/>
  <c r="B1592" i="4"/>
  <c r="P1584" i="3"/>
  <c r="B1598" i="4"/>
  <c r="P1590" i="3"/>
  <c r="A353" i="7"/>
  <c r="A330" i="7"/>
  <c r="A253" i="7"/>
  <c r="A173" i="4"/>
  <c r="O165" i="3"/>
  <c r="A248" i="4"/>
  <c r="O240" i="3"/>
  <c r="A297" i="7"/>
  <c r="E39" i="6"/>
  <c r="AD42" i="6"/>
  <c r="AB42" i="6"/>
  <c r="Z42" i="6"/>
  <c r="X42" i="6"/>
  <c r="V42" i="6"/>
  <c r="C43" i="6"/>
  <c r="AC42" i="6"/>
  <c r="AA42" i="6"/>
  <c r="Y42" i="6"/>
  <c r="W42" i="6"/>
  <c r="K42" i="6"/>
  <c r="H42" i="6"/>
  <c r="A42" i="6"/>
  <c r="B42" i="6"/>
  <c r="G33" i="7"/>
  <c r="C24" i="5"/>
  <c r="Q25" i="4" l="1"/>
  <c r="V25" i="4" s="1"/>
  <c r="R25" i="4"/>
  <c r="W25" i="4" s="1"/>
  <c r="P25" i="4"/>
  <c r="U25" i="4" s="1"/>
  <c r="AD24" i="5"/>
  <c r="O25" i="4"/>
  <c r="T25" i="4" s="1"/>
  <c r="N25" i="4"/>
  <c r="J25" i="4" s="1"/>
  <c r="M25" i="4" s="1"/>
  <c r="D41" i="6"/>
  <c r="B43" i="6"/>
  <c r="A43" i="6"/>
  <c r="C44" i="6"/>
  <c r="AC43" i="6"/>
  <c r="AA43" i="6"/>
  <c r="Y43" i="6"/>
  <c r="W43" i="6"/>
  <c r="K43" i="6"/>
  <c r="H43" i="6"/>
  <c r="AD43" i="6"/>
  <c r="AB43" i="6"/>
  <c r="Z43" i="6"/>
  <c r="X43" i="6"/>
  <c r="V43" i="6"/>
  <c r="G34" i="7"/>
  <c r="C25" i="5"/>
  <c r="T42" i="6"/>
  <c r="R42" i="6"/>
  <c r="P42" i="6"/>
  <c r="N42" i="6"/>
  <c r="L42" i="6"/>
  <c r="Q41" i="6"/>
  <c r="I41" i="6" s="1"/>
  <c r="U42" i="6"/>
  <c r="S42" i="6"/>
  <c r="O42" i="6"/>
  <c r="M42" i="6"/>
  <c r="E40" i="6"/>
  <c r="A309" i="7"/>
  <c r="A260" i="4"/>
  <c r="O252" i="3"/>
  <c r="A185" i="4"/>
  <c r="O177" i="3"/>
  <c r="A265" i="7"/>
  <c r="A342" i="7"/>
  <c r="A365" i="7"/>
  <c r="B1610" i="4"/>
  <c r="P1602" i="3"/>
  <c r="B1604" i="4"/>
  <c r="P1596" i="3"/>
  <c r="A228" i="4"/>
  <c r="O220" i="3"/>
  <c r="B581" i="4"/>
  <c r="P573" i="3"/>
  <c r="B577" i="4"/>
  <c r="P569" i="3"/>
  <c r="A247" i="4"/>
  <c r="O239" i="3"/>
  <c r="A238" i="4"/>
  <c r="O230" i="3"/>
  <c r="L30" i="2"/>
  <c r="M29" i="2"/>
  <c r="O29" i="2" s="1"/>
  <c r="B60" i="1" s="1"/>
  <c r="B583" i="4"/>
  <c r="P575" i="3"/>
  <c r="B579" i="4"/>
  <c r="P571" i="3"/>
  <c r="A207" i="4"/>
  <c r="O199" i="3"/>
  <c r="A331" i="7"/>
  <c r="B1602" i="4"/>
  <c r="P1594" i="3"/>
  <c r="A227" i="4"/>
  <c r="O219" i="3"/>
  <c r="A320" i="7"/>
  <c r="A254" i="7"/>
  <c r="A287" i="7"/>
  <c r="B1608" i="4"/>
  <c r="P1600" i="3"/>
  <c r="A276" i="7"/>
  <c r="A218" i="4"/>
  <c r="O210" i="3"/>
  <c r="A364" i="7"/>
  <c r="B79" i="3"/>
  <c r="A298" i="7"/>
  <c r="B1600" i="4"/>
  <c r="P1592" i="3"/>
  <c r="B1606" i="4"/>
  <c r="P1598" i="3"/>
  <c r="B573" i="4"/>
  <c r="P565" i="3"/>
  <c r="A249" i="4"/>
  <c r="O241" i="3"/>
  <c r="A229" i="4"/>
  <c r="O221" i="3"/>
  <c r="B575" i="4"/>
  <c r="P567" i="3"/>
  <c r="A174" i="4"/>
  <c r="O166" i="3"/>
  <c r="A243" i="7"/>
  <c r="A196" i="4"/>
  <c r="O188" i="3"/>
  <c r="AD25" i="5" l="1"/>
  <c r="O26" i="4"/>
  <c r="T26" i="4" s="1"/>
  <c r="R26" i="4"/>
  <c r="W26" i="4" s="1"/>
  <c r="Q26" i="4"/>
  <c r="V26" i="4" s="1"/>
  <c r="P26" i="4"/>
  <c r="U26" i="4" s="1"/>
  <c r="N26" i="4"/>
  <c r="J26" i="4" s="1"/>
  <c r="M26" i="4" s="1"/>
  <c r="A208" i="4"/>
  <c r="O200" i="3"/>
  <c r="A255" i="7"/>
  <c r="A186" i="4"/>
  <c r="O178" i="3"/>
  <c r="B587" i="4"/>
  <c r="P579" i="3"/>
  <c r="A241" i="4"/>
  <c r="O233" i="3"/>
  <c r="A261" i="4"/>
  <c r="O253" i="3"/>
  <c r="B585" i="4"/>
  <c r="P577" i="3"/>
  <c r="B1618" i="4"/>
  <c r="P1610" i="3"/>
  <c r="B1612" i="4"/>
  <c r="P1604" i="3"/>
  <c r="A310" i="7"/>
  <c r="B80" i="3"/>
  <c r="A376" i="7"/>
  <c r="A230" i="4"/>
  <c r="O222" i="3"/>
  <c r="A288" i="7"/>
  <c r="B1620" i="4"/>
  <c r="P1612" i="3"/>
  <c r="A299" i="7"/>
  <c r="A266" i="7"/>
  <c r="A332" i="7"/>
  <c r="A239" i="4"/>
  <c r="O231" i="3"/>
  <c r="B1614" i="4"/>
  <c r="P1606" i="3"/>
  <c r="A343" i="7"/>
  <c r="A219" i="4"/>
  <c r="O211" i="3"/>
  <c r="B591" i="4"/>
  <c r="P583" i="3"/>
  <c r="B595" i="4"/>
  <c r="P587" i="3"/>
  <c r="L31" i="2"/>
  <c r="M30" i="2"/>
  <c r="O30" i="2" s="1"/>
  <c r="B61" i="1" s="1"/>
  <c r="A250" i="4"/>
  <c r="O242" i="3"/>
  <c r="A259" i="4"/>
  <c r="O251" i="3"/>
  <c r="B589" i="4"/>
  <c r="P581" i="3"/>
  <c r="B593" i="4"/>
  <c r="P585" i="3"/>
  <c r="A240" i="4"/>
  <c r="O232" i="3"/>
  <c r="B1616" i="4"/>
  <c r="P1608" i="3"/>
  <c r="B1622" i="4"/>
  <c r="P1614" i="3"/>
  <c r="A377" i="7"/>
  <c r="A354" i="7"/>
  <c r="A277" i="7"/>
  <c r="A197" i="4"/>
  <c r="O189" i="3"/>
  <c r="A272" i="4"/>
  <c r="O264" i="3"/>
  <c r="A321" i="7"/>
  <c r="G35" i="7"/>
  <c r="C26" i="5"/>
  <c r="AD44" i="6"/>
  <c r="AB44" i="6"/>
  <c r="Z44" i="6"/>
  <c r="X44" i="6"/>
  <c r="V44" i="6"/>
  <c r="C45" i="6"/>
  <c r="AC44" i="6"/>
  <c r="AA44" i="6"/>
  <c r="Y44" i="6"/>
  <c r="W44" i="6"/>
  <c r="K44" i="6"/>
  <c r="H44" i="6"/>
  <c r="A44" i="6"/>
  <c r="B44" i="6"/>
  <c r="G42" i="6"/>
  <c r="D42" i="6" s="1"/>
  <c r="E41" i="6"/>
  <c r="U43" i="6"/>
  <c r="S43" i="6"/>
  <c r="O43" i="6"/>
  <c r="M43" i="6"/>
  <c r="T43" i="6"/>
  <c r="P43" i="6"/>
  <c r="N43" i="6"/>
  <c r="L43" i="6"/>
  <c r="Q42" i="6"/>
  <c r="I42" i="6" s="1"/>
  <c r="R43" i="6"/>
  <c r="AD26" i="5" l="1"/>
  <c r="O27" i="4"/>
  <c r="N27" i="4"/>
  <c r="Q27" i="4"/>
  <c r="V27" i="4" s="1"/>
  <c r="R27" i="4"/>
  <c r="W27" i="4" s="1"/>
  <c r="P27" i="4"/>
  <c r="U27" i="4" s="1"/>
  <c r="E42" i="6"/>
  <c r="B45" i="6"/>
  <c r="A45" i="6"/>
  <c r="C46" i="6"/>
  <c r="AC45" i="6"/>
  <c r="AA45" i="6"/>
  <c r="Y45" i="6"/>
  <c r="W45" i="6"/>
  <c r="K45" i="6"/>
  <c r="H45" i="6"/>
  <c r="AD45" i="6"/>
  <c r="AB45" i="6"/>
  <c r="Z45" i="6"/>
  <c r="X45" i="6"/>
  <c r="V45" i="6"/>
  <c r="G36" i="7"/>
  <c r="C27" i="5"/>
  <c r="G43" i="6"/>
  <c r="D43" i="6" s="1"/>
  <c r="A300" i="7"/>
  <c r="A242" i="4"/>
  <c r="O234" i="3"/>
  <c r="A388" i="7"/>
  <c r="B81" i="3"/>
  <c r="A322" i="7"/>
  <c r="B1624" i="4"/>
  <c r="P1616" i="3"/>
  <c r="B1630" i="4"/>
  <c r="P1622" i="3"/>
  <c r="B597" i="4"/>
  <c r="P589" i="3"/>
  <c r="A273" i="4"/>
  <c r="O265" i="3"/>
  <c r="A253" i="4"/>
  <c r="O245" i="3"/>
  <c r="B599" i="4"/>
  <c r="P591" i="3"/>
  <c r="A198" i="4"/>
  <c r="O190" i="3"/>
  <c r="A267" i="7"/>
  <c r="A220" i="4"/>
  <c r="O212" i="3"/>
  <c r="T44" i="6"/>
  <c r="R44" i="6"/>
  <c r="P44" i="6"/>
  <c r="N44" i="6"/>
  <c r="L44" i="6"/>
  <c r="Q43" i="6"/>
  <c r="I43" i="6" s="1"/>
  <c r="U44" i="6"/>
  <c r="S44" i="6"/>
  <c r="O44" i="6"/>
  <c r="M44" i="6"/>
  <c r="A333" i="7"/>
  <c r="A284" i="4"/>
  <c r="O276" i="3"/>
  <c r="A209" i="4"/>
  <c r="O201" i="3"/>
  <c r="A289" i="7"/>
  <c r="A366" i="7"/>
  <c r="A389" i="7"/>
  <c r="B1634" i="4"/>
  <c r="P1626" i="3"/>
  <c r="B1628" i="4"/>
  <c r="P1620" i="3"/>
  <c r="A252" i="4"/>
  <c r="O244" i="3"/>
  <c r="B605" i="4"/>
  <c r="P597" i="3"/>
  <c r="B601" i="4"/>
  <c r="P593" i="3"/>
  <c r="A271" i="4"/>
  <c r="O263" i="3"/>
  <c r="A262" i="4"/>
  <c r="O254" i="3"/>
  <c r="L32" i="2"/>
  <c r="M31" i="2"/>
  <c r="O31" i="2" s="1"/>
  <c r="B62" i="1" s="1"/>
  <c r="B607" i="4"/>
  <c r="P599" i="3"/>
  <c r="B603" i="4"/>
  <c r="P595" i="3"/>
  <c r="A231" i="4"/>
  <c r="O223" i="3"/>
  <c r="A355" i="7"/>
  <c r="B1626" i="4"/>
  <c r="P1618" i="3"/>
  <c r="A251" i="4"/>
  <c r="O243" i="3"/>
  <c r="A344" i="7"/>
  <c r="A278" i="7"/>
  <c r="A311" i="7"/>
  <c r="B1632" i="4"/>
  <c r="P1624" i="3"/>
  <c r="J27" i="4" l="1"/>
  <c r="M27" i="4" s="1"/>
  <c r="S27" i="4"/>
  <c r="Q28" i="4"/>
  <c r="V28" i="4" s="1"/>
  <c r="P28" i="4"/>
  <c r="U28" i="4" s="1"/>
  <c r="N28" i="4"/>
  <c r="AD27" i="5"/>
  <c r="O28" i="4"/>
  <c r="R28" i="4"/>
  <c r="W28" i="4" s="1"/>
  <c r="A323" i="7"/>
  <c r="A356" i="7"/>
  <c r="A263" i="4"/>
  <c r="O255" i="3"/>
  <c r="B1638" i="4"/>
  <c r="P1630" i="3"/>
  <c r="A367" i="7"/>
  <c r="B615" i="4"/>
  <c r="P607" i="3"/>
  <c r="B619" i="4"/>
  <c r="P611" i="3"/>
  <c r="A274" i="4"/>
  <c r="O266" i="3"/>
  <c r="B617" i="4"/>
  <c r="P609" i="3"/>
  <c r="A401" i="7"/>
  <c r="A221" i="4"/>
  <c r="O213" i="3"/>
  <c r="A345" i="7"/>
  <c r="G37" i="7"/>
  <c r="C28" i="5"/>
  <c r="U45" i="6"/>
  <c r="S45" i="6"/>
  <c r="O45" i="6"/>
  <c r="M45" i="6"/>
  <c r="T45" i="6"/>
  <c r="P45" i="6"/>
  <c r="N45" i="6"/>
  <c r="L45" i="6"/>
  <c r="Q44" i="6"/>
  <c r="I44" i="6" s="1"/>
  <c r="R45" i="6"/>
  <c r="E43" i="6"/>
  <c r="B1644" i="4"/>
  <c r="P1636" i="3"/>
  <c r="A290" i="7"/>
  <c r="A243" i="4"/>
  <c r="O235" i="3"/>
  <c r="L33" i="2"/>
  <c r="M32" i="2"/>
  <c r="O32" i="2" s="1"/>
  <c r="B63" i="1" s="1"/>
  <c r="G45" i="6" s="1"/>
  <c r="A283" i="4"/>
  <c r="O275" i="3"/>
  <c r="B613" i="4"/>
  <c r="P605" i="3"/>
  <c r="A264" i="4"/>
  <c r="O256" i="3"/>
  <c r="B1640" i="4"/>
  <c r="P1632" i="3"/>
  <c r="B1646" i="4"/>
  <c r="P1638" i="3"/>
  <c r="A378" i="7"/>
  <c r="A301" i="7"/>
  <c r="A296" i="4"/>
  <c r="O288" i="3"/>
  <c r="G44" i="6"/>
  <c r="D44" i="6" s="1"/>
  <c r="A232" i="4"/>
  <c r="O224" i="3"/>
  <c r="A279" i="7"/>
  <c r="A210" i="4"/>
  <c r="O202" i="3"/>
  <c r="B611" i="4"/>
  <c r="P603" i="3"/>
  <c r="A265" i="4"/>
  <c r="O257" i="3"/>
  <c r="A285" i="4"/>
  <c r="O277" i="3"/>
  <c r="B609" i="4"/>
  <c r="P601" i="3"/>
  <c r="B1642" i="4"/>
  <c r="P1634" i="3"/>
  <c r="B1636" i="4"/>
  <c r="P1628" i="3"/>
  <c r="A334" i="7"/>
  <c r="B82" i="3"/>
  <c r="A400" i="7"/>
  <c r="A254" i="4"/>
  <c r="O246" i="3"/>
  <c r="A312" i="7"/>
  <c r="AD46" i="6"/>
  <c r="AB46" i="6"/>
  <c r="Z46" i="6"/>
  <c r="X46" i="6"/>
  <c r="V46" i="6"/>
  <c r="C47" i="6"/>
  <c r="AC46" i="6"/>
  <c r="AA46" i="6"/>
  <c r="Y46" i="6"/>
  <c r="W46" i="6"/>
  <c r="K46" i="6"/>
  <c r="H46" i="6"/>
  <c r="A46" i="6"/>
  <c r="B46" i="6"/>
  <c r="D45" i="6" l="1"/>
  <c r="AD28" i="5"/>
  <c r="O29" i="4"/>
  <c r="N29" i="4"/>
  <c r="Q29" i="4"/>
  <c r="V29" i="4" s="1"/>
  <c r="R29" i="4"/>
  <c r="W29" i="4" s="1"/>
  <c r="P29" i="4"/>
  <c r="U29" i="4" s="1"/>
  <c r="S28" i="4"/>
  <c r="J28" i="4"/>
  <c r="M28" i="4" s="1"/>
  <c r="T46" i="6"/>
  <c r="R46" i="6"/>
  <c r="P46" i="6"/>
  <c r="N46" i="6"/>
  <c r="L46" i="6"/>
  <c r="Q45" i="6"/>
  <c r="U46" i="6"/>
  <c r="S46" i="6"/>
  <c r="O46" i="6"/>
  <c r="M46" i="6"/>
  <c r="E44" i="6"/>
  <c r="B47" i="6"/>
  <c r="A47" i="6"/>
  <c r="C48" i="6"/>
  <c r="AC47" i="6"/>
  <c r="AA47" i="6"/>
  <c r="Y47" i="6"/>
  <c r="W47" i="6"/>
  <c r="K47" i="6"/>
  <c r="H47" i="6"/>
  <c r="AD47" i="6"/>
  <c r="AB47" i="6"/>
  <c r="Z47" i="6"/>
  <c r="X47" i="6"/>
  <c r="V47" i="6"/>
  <c r="A324" i="7"/>
  <c r="A266" i="4"/>
  <c r="O258" i="3"/>
  <c r="A412" i="7"/>
  <c r="B83" i="3"/>
  <c r="A346" i="7"/>
  <c r="B1648" i="4"/>
  <c r="P1640" i="3"/>
  <c r="B1654" i="4"/>
  <c r="P1646" i="3"/>
  <c r="B621" i="4"/>
  <c r="P613" i="3"/>
  <c r="A297" i="4"/>
  <c r="O289" i="3"/>
  <c r="A277" i="4"/>
  <c r="O269" i="3"/>
  <c r="B623" i="4"/>
  <c r="P615" i="3"/>
  <c r="A222" i="4"/>
  <c r="O214" i="3"/>
  <c r="A291" i="7"/>
  <c r="A244" i="4"/>
  <c r="O236" i="3"/>
  <c r="A308" i="4"/>
  <c r="O300" i="3"/>
  <c r="A313" i="7"/>
  <c r="A390" i="7"/>
  <c r="B1658" i="4"/>
  <c r="P1650" i="3"/>
  <c r="B1652" i="4"/>
  <c r="P1644" i="3"/>
  <c r="A276" i="4"/>
  <c r="O268" i="3"/>
  <c r="B625" i="4"/>
  <c r="P617" i="3"/>
  <c r="A295" i="4"/>
  <c r="O287" i="3"/>
  <c r="L34" i="2"/>
  <c r="M33" i="2"/>
  <c r="O33" i="2" s="1"/>
  <c r="B64" i="1" s="1"/>
  <c r="A255" i="4"/>
  <c r="O247" i="3"/>
  <c r="A302" i="7"/>
  <c r="B1656" i="4"/>
  <c r="P1648" i="3"/>
  <c r="I45" i="6"/>
  <c r="G38" i="7"/>
  <c r="C29" i="5"/>
  <c r="A357" i="7"/>
  <c r="A233" i="4"/>
  <c r="O225" i="3"/>
  <c r="A413" i="7"/>
  <c r="B629" i="4"/>
  <c r="P621" i="3"/>
  <c r="A286" i="4"/>
  <c r="O278" i="3"/>
  <c r="B631" i="4"/>
  <c r="P623" i="3"/>
  <c r="B627" i="4"/>
  <c r="P619" i="3"/>
  <c r="A379" i="7"/>
  <c r="B1650" i="4"/>
  <c r="P1642" i="3"/>
  <c r="A275" i="4"/>
  <c r="O267" i="3"/>
  <c r="A368" i="7"/>
  <c r="A335" i="7"/>
  <c r="J29" i="4" l="1"/>
  <c r="M29" i="4" s="1"/>
  <c r="S29" i="4"/>
  <c r="Q30" i="4"/>
  <c r="V30" i="4" s="1"/>
  <c r="P30" i="4"/>
  <c r="U30" i="4" s="1"/>
  <c r="N30" i="4"/>
  <c r="AD29" i="5"/>
  <c r="O30" i="4"/>
  <c r="R30" i="4"/>
  <c r="W30" i="4" s="1"/>
  <c r="U47" i="6"/>
  <c r="S47" i="6"/>
  <c r="O47" i="6"/>
  <c r="M47" i="6"/>
  <c r="T47" i="6"/>
  <c r="P47" i="6"/>
  <c r="N47" i="6"/>
  <c r="L47" i="6"/>
  <c r="Q46" i="6"/>
  <c r="R47" i="6"/>
  <c r="G39" i="7"/>
  <c r="C30" i="5"/>
  <c r="B1668" i="4"/>
  <c r="P1660" i="3"/>
  <c r="A314" i="7"/>
  <c r="A267" i="4"/>
  <c r="O259" i="3"/>
  <c r="L35" i="2"/>
  <c r="M34" i="2"/>
  <c r="O34" i="2" s="1"/>
  <c r="B65" i="1" s="1"/>
  <c r="A307" i="4"/>
  <c r="O299" i="3"/>
  <c r="B637" i="4"/>
  <c r="P629" i="3"/>
  <c r="A288" i="4"/>
  <c r="O280" i="3"/>
  <c r="B1664" i="4"/>
  <c r="P1656" i="3"/>
  <c r="B1670" i="4"/>
  <c r="P1662" i="3"/>
  <c r="A402" i="7"/>
  <c r="A325" i="7"/>
  <c r="A320" i="4"/>
  <c r="O312" i="3"/>
  <c r="A256" i="4"/>
  <c r="O248" i="3"/>
  <c r="A303" i="7"/>
  <c r="A234" i="4"/>
  <c r="O226" i="3"/>
  <c r="B635" i="4"/>
  <c r="P627" i="3"/>
  <c r="A289" i="4"/>
  <c r="O281" i="3"/>
  <c r="A309" i="4"/>
  <c r="O301" i="3"/>
  <c r="B633" i="4"/>
  <c r="P625" i="3"/>
  <c r="B1666" i="4"/>
  <c r="P1658" i="3"/>
  <c r="B1660" i="4"/>
  <c r="P1652" i="3"/>
  <c r="A358" i="7"/>
  <c r="B84" i="3"/>
  <c r="A424" i="7"/>
  <c r="A278" i="4"/>
  <c r="O270" i="3"/>
  <c r="A336" i="7"/>
  <c r="AD48" i="6"/>
  <c r="AB48" i="6"/>
  <c r="Z48" i="6"/>
  <c r="X48" i="6"/>
  <c r="V48" i="6"/>
  <c r="C49" i="6"/>
  <c r="AC48" i="6"/>
  <c r="AA48" i="6"/>
  <c r="Y48" i="6"/>
  <c r="W48" i="6"/>
  <c r="K48" i="6"/>
  <c r="H48" i="6"/>
  <c r="A48" i="6"/>
  <c r="B48" i="6"/>
  <c r="E45" i="6"/>
  <c r="A347" i="7"/>
  <c r="A380" i="7"/>
  <c r="A287" i="4"/>
  <c r="O279" i="3"/>
  <c r="B1662" i="4"/>
  <c r="P1654" i="3"/>
  <c r="A391" i="7"/>
  <c r="B639" i="4"/>
  <c r="P631" i="3"/>
  <c r="B643" i="4"/>
  <c r="P635" i="3"/>
  <c r="A298" i="4"/>
  <c r="O290" i="3"/>
  <c r="B641" i="4"/>
  <c r="P633" i="3"/>
  <c r="A425" i="7"/>
  <c r="A245" i="4"/>
  <c r="O237" i="3"/>
  <c r="A369" i="7"/>
  <c r="G46" i="6"/>
  <c r="D46" i="6" s="1"/>
  <c r="I46" i="6"/>
  <c r="Q31" i="4" l="1"/>
  <c r="V31" i="4" s="1"/>
  <c r="P31" i="4"/>
  <c r="U31" i="4" s="1"/>
  <c r="N31" i="4"/>
  <c r="J31" i="4" s="1"/>
  <c r="M31" i="4" s="1"/>
  <c r="AD30" i="5"/>
  <c r="O31" i="4"/>
  <c r="T31" i="4" s="1"/>
  <c r="R31" i="4"/>
  <c r="W31" i="4" s="1"/>
  <c r="J30" i="4"/>
  <c r="M30" i="4" s="1"/>
  <c r="S30" i="4"/>
  <c r="B49" i="6"/>
  <c r="A49" i="6"/>
  <c r="C50" i="6"/>
  <c r="AC49" i="6"/>
  <c r="AA49" i="6"/>
  <c r="Y49" i="6"/>
  <c r="W49" i="6"/>
  <c r="K49" i="6"/>
  <c r="H49" i="6"/>
  <c r="AD49" i="6"/>
  <c r="AB49" i="6"/>
  <c r="Z49" i="6"/>
  <c r="X49" i="6"/>
  <c r="V49" i="6"/>
  <c r="G47" i="6"/>
  <c r="D47" i="6" s="1"/>
  <c r="G40" i="7"/>
  <c r="C31" i="5"/>
  <c r="A381" i="7"/>
  <c r="A257" i="4"/>
  <c r="O249" i="3"/>
  <c r="A437" i="7"/>
  <c r="B653" i="4"/>
  <c r="P645" i="3"/>
  <c r="A310" i="4"/>
  <c r="O302" i="3"/>
  <c r="B655" i="4"/>
  <c r="P647" i="3"/>
  <c r="B651" i="4"/>
  <c r="P643" i="3"/>
  <c r="A403" i="7"/>
  <c r="B1674" i="4"/>
  <c r="P1666" i="3"/>
  <c r="A299" i="4"/>
  <c r="O291" i="3"/>
  <c r="A392" i="7"/>
  <c r="A359" i="7"/>
  <c r="E46" i="6"/>
  <c r="T48" i="6"/>
  <c r="R48" i="6"/>
  <c r="P48" i="6"/>
  <c r="N48" i="6"/>
  <c r="L48" i="6"/>
  <c r="Q47" i="6"/>
  <c r="I47" i="6" s="1"/>
  <c r="U48" i="6"/>
  <c r="S48" i="6"/>
  <c r="O48" i="6"/>
  <c r="M48" i="6"/>
  <c r="A348" i="7"/>
  <c r="A290" i="4"/>
  <c r="O282" i="3"/>
  <c r="A436" i="7"/>
  <c r="B85" i="3"/>
  <c r="A370" i="7"/>
  <c r="B1672" i="4"/>
  <c r="P1664" i="3"/>
  <c r="B1678" i="4"/>
  <c r="P1670" i="3"/>
  <c r="B645" i="4"/>
  <c r="P637" i="3"/>
  <c r="A321" i="4"/>
  <c r="O313" i="3"/>
  <c r="A301" i="4"/>
  <c r="O293" i="3"/>
  <c r="B647" i="4"/>
  <c r="P639" i="3"/>
  <c r="A246" i="4"/>
  <c r="O238" i="3"/>
  <c r="A315" i="7"/>
  <c r="A268" i="4"/>
  <c r="O260" i="3"/>
  <c r="A332" i="4"/>
  <c r="O324" i="3"/>
  <c r="A337" i="7"/>
  <c r="A414" i="7"/>
  <c r="B1682" i="4"/>
  <c r="P1674" i="3"/>
  <c r="B1676" i="4"/>
  <c r="P1668" i="3"/>
  <c r="A300" i="4"/>
  <c r="O292" i="3"/>
  <c r="B649" i="4"/>
  <c r="P641" i="3"/>
  <c r="A319" i="4"/>
  <c r="O311" i="3"/>
  <c r="L36" i="2"/>
  <c r="M35" i="2"/>
  <c r="O35" i="2" s="1"/>
  <c r="B66" i="1" s="1"/>
  <c r="A279" i="4"/>
  <c r="O271" i="3"/>
  <c r="A326" i="7"/>
  <c r="B1680" i="4"/>
  <c r="P1672" i="3"/>
  <c r="AD31" i="5" l="1"/>
  <c r="O32" i="4"/>
  <c r="T32" i="4" s="1"/>
  <c r="R32" i="4"/>
  <c r="W32" i="4" s="1"/>
  <c r="Q32" i="4"/>
  <c r="V32" i="4" s="1"/>
  <c r="P32" i="4"/>
  <c r="U32" i="4" s="1"/>
  <c r="N32" i="4"/>
  <c r="J32" i="4" s="1"/>
  <c r="M32" i="4" s="1"/>
  <c r="G48" i="6"/>
  <c r="E47" i="6"/>
  <c r="A371" i="7"/>
  <c r="A404" i="7"/>
  <c r="A311" i="4"/>
  <c r="O303" i="3"/>
  <c r="B1686" i="4"/>
  <c r="P1678" i="3"/>
  <c r="A415" i="7"/>
  <c r="B663" i="4"/>
  <c r="P655" i="3"/>
  <c r="B667" i="4"/>
  <c r="P659" i="3"/>
  <c r="A322" i="4"/>
  <c r="O314" i="3"/>
  <c r="B665" i="4"/>
  <c r="P657" i="3"/>
  <c r="A449" i="7"/>
  <c r="A269" i="4"/>
  <c r="O261" i="3"/>
  <c r="A393" i="7"/>
  <c r="U49" i="6"/>
  <c r="S49" i="6"/>
  <c r="O49" i="6"/>
  <c r="M49" i="6"/>
  <c r="T49" i="6"/>
  <c r="P49" i="6"/>
  <c r="N49" i="6"/>
  <c r="L49" i="6"/>
  <c r="Q48" i="6"/>
  <c r="R49" i="6"/>
  <c r="B1692" i="4"/>
  <c r="P1684" i="3"/>
  <c r="A338" i="7"/>
  <c r="A291" i="4"/>
  <c r="O283" i="3"/>
  <c r="L37" i="2"/>
  <c r="M36" i="2"/>
  <c r="O36" i="2" s="1"/>
  <c r="B67" i="1" s="1"/>
  <c r="G49" i="6" s="1"/>
  <c r="A331" i="4"/>
  <c r="O323" i="3"/>
  <c r="B661" i="4"/>
  <c r="P653" i="3"/>
  <c r="A312" i="4"/>
  <c r="O304" i="3"/>
  <c r="B1688" i="4"/>
  <c r="P1680" i="3"/>
  <c r="B1694" i="4"/>
  <c r="P1686" i="3"/>
  <c r="A426" i="7"/>
  <c r="A349" i="7"/>
  <c r="A344" i="4"/>
  <c r="O336" i="3"/>
  <c r="A280" i="4"/>
  <c r="O272" i="3"/>
  <c r="A327" i="7"/>
  <c r="A258" i="4"/>
  <c r="O250" i="3"/>
  <c r="B659" i="4"/>
  <c r="P651" i="3"/>
  <c r="A313" i="4"/>
  <c r="O305" i="3"/>
  <c r="A333" i="4"/>
  <c r="O325" i="3"/>
  <c r="B657" i="4"/>
  <c r="P649" i="3"/>
  <c r="B1690" i="4"/>
  <c r="P1682" i="3"/>
  <c r="B1684" i="4"/>
  <c r="P1676" i="3"/>
  <c r="A382" i="7"/>
  <c r="B86" i="3"/>
  <c r="A448" i="7"/>
  <c r="A302" i="4"/>
  <c r="O294" i="3"/>
  <c r="A360" i="7"/>
  <c r="I48" i="6"/>
  <c r="D48" i="6"/>
  <c r="D49" i="6" s="1"/>
  <c r="G41" i="7"/>
  <c r="C32" i="5"/>
  <c r="AD50" i="6"/>
  <c r="AB50" i="6"/>
  <c r="Z50" i="6"/>
  <c r="X50" i="6"/>
  <c r="V50" i="6"/>
  <c r="C51" i="6"/>
  <c r="AC50" i="6"/>
  <c r="AA50" i="6"/>
  <c r="Y50" i="6"/>
  <c r="W50" i="6"/>
  <c r="K50" i="6"/>
  <c r="H50" i="6"/>
  <c r="A50" i="6"/>
  <c r="B50" i="6"/>
  <c r="Q33" i="4" l="1"/>
  <c r="V33" i="4" s="1"/>
  <c r="P33" i="4"/>
  <c r="U33" i="4" s="1"/>
  <c r="N33" i="4"/>
  <c r="AD32" i="5"/>
  <c r="O33" i="4"/>
  <c r="R33" i="4"/>
  <c r="W33" i="4" s="1"/>
  <c r="A372" i="7"/>
  <c r="A314" i="4"/>
  <c r="O306" i="3"/>
  <c r="A460" i="7"/>
  <c r="B1696" i="4"/>
  <c r="P1688" i="3"/>
  <c r="B1702" i="4"/>
  <c r="P1694" i="3"/>
  <c r="A345" i="4"/>
  <c r="O337" i="3"/>
  <c r="A325" i="4"/>
  <c r="O317" i="3"/>
  <c r="B671" i="4"/>
  <c r="P663" i="3"/>
  <c r="A270" i="4"/>
  <c r="O262" i="3"/>
  <c r="A292" i="4"/>
  <c r="O284" i="3"/>
  <c r="A405" i="7"/>
  <c r="A281" i="4"/>
  <c r="O273" i="3"/>
  <c r="A461" i="7"/>
  <c r="B677" i="4"/>
  <c r="P669" i="3"/>
  <c r="A334" i="4"/>
  <c r="O326" i="3"/>
  <c r="B679" i="4"/>
  <c r="P671" i="3"/>
  <c r="B675" i="4"/>
  <c r="P667" i="3"/>
  <c r="A427" i="7"/>
  <c r="B1698" i="4"/>
  <c r="P1690" i="3"/>
  <c r="A323" i="4"/>
  <c r="O315" i="3"/>
  <c r="A416" i="7"/>
  <c r="A383" i="7"/>
  <c r="B51" i="6"/>
  <c r="A51" i="6"/>
  <c r="C52" i="6"/>
  <c r="AC51" i="6"/>
  <c r="AA51" i="6"/>
  <c r="Y51" i="6"/>
  <c r="W51" i="6"/>
  <c r="K51" i="6"/>
  <c r="H51" i="6"/>
  <c r="AD51" i="6"/>
  <c r="AB51" i="6"/>
  <c r="Z51" i="6"/>
  <c r="X51" i="6"/>
  <c r="V51" i="6"/>
  <c r="B87" i="3"/>
  <c r="A394" i="7"/>
  <c r="B669" i="4"/>
  <c r="P661" i="3"/>
  <c r="A339" i="7"/>
  <c r="A356" i="4"/>
  <c r="O348" i="3"/>
  <c r="A361" i="7"/>
  <c r="A438" i="7"/>
  <c r="B1706" i="4"/>
  <c r="P1698" i="3"/>
  <c r="B1700" i="4"/>
  <c r="P1692" i="3"/>
  <c r="A324" i="4"/>
  <c r="O316" i="3"/>
  <c r="B673" i="4"/>
  <c r="P665" i="3"/>
  <c r="A343" i="4"/>
  <c r="O335" i="3"/>
  <c r="L38" i="2"/>
  <c r="M37" i="2"/>
  <c r="O37" i="2" s="1"/>
  <c r="B68" i="1" s="1"/>
  <c r="A303" i="4"/>
  <c r="O295" i="3"/>
  <c r="A350" i="7"/>
  <c r="B1704" i="4"/>
  <c r="P1696" i="3"/>
  <c r="T50" i="6"/>
  <c r="R50" i="6"/>
  <c r="P50" i="6"/>
  <c r="N50" i="6"/>
  <c r="L50" i="6"/>
  <c r="Q49" i="6"/>
  <c r="U50" i="6"/>
  <c r="S50" i="6"/>
  <c r="O50" i="6"/>
  <c r="M50" i="6"/>
  <c r="G42" i="7"/>
  <c r="C33" i="5"/>
  <c r="I49" i="6"/>
  <c r="E48" i="6"/>
  <c r="Q34" i="4" l="1"/>
  <c r="V34" i="4" s="1"/>
  <c r="P34" i="4"/>
  <c r="U34" i="4" s="1"/>
  <c r="N34" i="4"/>
  <c r="AD33" i="5"/>
  <c r="O34" i="4"/>
  <c r="R34" i="4"/>
  <c r="W34" i="4" s="1"/>
  <c r="J33" i="4"/>
  <c r="M33" i="4" s="1"/>
  <c r="S33" i="4"/>
  <c r="E49" i="6"/>
  <c r="B1716" i="4"/>
  <c r="P1708" i="3"/>
  <c r="A362" i="7"/>
  <c r="A315" i="4"/>
  <c r="O307" i="3"/>
  <c r="L39" i="2"/>
  <c r="M38" i="2"/>
  <c r="O38" i="2" s="1"/>
  <c r="B69" i="1" s="1"/>
  <c r="A355" i="4"/>
  <c r="O347" i="3"/>
  <c r="B685" i="4"/>
  <c r="P677" i="3"/>
  <c r="A336" i="4"/>
  <c r="O328" i="3"/>
  <c r="B1712" i="4"/>
  <c r="P1704" i="3"/>
  <c r="B1718" i="4"/>
  <c r="P1710" i="3"/>
  <c r="A450" i="7"/>
  <c r="A373" i="7"/>
  <c r="A368" i="4"/>
  <c r="O360" i="3"/>
  <c r="A351" i="7"/>
  <c r="B681" i="4"/>
  <c r="P673" i="3"/>
  <c r="A406" i="7"/>
  <c r="B88" i="3"/>
  <c r="AD52" i="6"/>
  <c r="AB52" i="6"/>
  <c r="Z52" i="6"/>
  <c r="X52" i="6"/>
  <c r="V52" i="6"/>
  <c r="C53" i="6"/>
  <c r="AC52" i="6"/>
  <c r="AA52" i="6"/>
  <c r="Y52" i="6"/>
  <c r="W52" i="6"/>
  <c r="K52" i="6"/>
  <c r="H52" i="6"/>
  <c r="A52" i="6"/>
  <c r="B52" i="6"/>
  <c r="G43" i="7"/>
  <c r="C34" i="5"/>
  <c r="G50" i="6"/>
  <c r="D50" i="6" s="1"/>
  <c r="U51" i="6"/>
  <c r="S51" i="6"/>
  <c r="O51" i="6"/>
  <c r="M51" i="6"/>
  <c r="T51" i="6"/>
  <c r="P51" i="6"/>
  <c r="N51" i="6"/>
  <c r="L51" i="6"/>
  <c r="Q50" i="6"/>
  <c r="I50" i="6" s="1"/>
  <c r="R51" i="6"/>
  <c r="A395" i="7"/>
  <c r="A428" i="7"/>
  <c r="A335" i="4"/>
  <c r="O327" i="3"/>
  <c r="B1710" i="4"/>
  <c r="P1702" i="3"/>
  <c r="A439" i="7"/>
  <c r="B687" i="4"/>
  <c r="P679" i="3"/>
  <c r="B691" i="4"/>
  <c r="P683" i="3"/>
  <c r="A346" i="4"/>
  <c r="O338" i="3"/>
  <c r="B689" i="4"/>
  <c r="P681" i="3"/>
  <c r="A473" i="7"/>
  <c r="A293" i="4"/>
  <c r="O285" i="3"/>
  <c r="A417" i="7"/>
  <c r="A304" i="4"/>
  <c r="O296" i="3"/>
  <c r="A282" i="4"/>
  <c r="O274" i="3"/>
  <c r="B683" i="4"/>
  <c r="P675" i="3"/>
  <c r="A337" i="4"/>
  <c r="O329" i="3"/>
  <c r="A357" i="4"/>
  <c r="O349" i="3"/>
  <c r="B1714" i="4"/>
  <c r="P1706" i="3"/>
  <c r="B1708" i="4"/>
  <c r="P1700" i="3"/>
  <c r="A472" i="7"/>
  <c r="A326" i="4"/>
  <c r="O318" i="3"/>
  <c r="A384" i="7"/>
  <c r="AD34" i="5" l="1"/>
  <c r="O35" i="4"/>
  <c r="R35" i="4"/>
  <c r="W35" i="4" s="1"/>
  <c r="Q35" i="4"/>
  <c r="V35" i="4" s="1"/>
  <c r="P35" i="4"/>
  <c r="U35" i="4" s="1"/>
  <c r="N35" i="4"/>
  <c r="S34" i="4"/>
  <c r="J34" i="4"/>
  <c r="M34" i="4" s="1"/>
  <c r="T52" i="6"/>
  <c r="R52" i="6"/>
  <c r="P52" i="6"/>
  <c r="N52" i="6"/>
  <c r="L52" i="6"/>
  <c r="Q51" i="6"/>
  <c r="U52" i="6"/>
  <c r="S52" i="6"/>
  <c r="O52" i="6"/>
  <c r="M52" i="6"/>
  <c r="B89" i="3"/>
  <c r="A418" i="7"/>
  <c r="B693" i="4"/>
  <c r="P685" i="3"/>
  <c r="A363" i="7"/>
  <c r="A380" i="4"/>
  <c r="O372" i="3"/>
  <c r="A385" i="7"/>
  <c r="A462" i="7"/>
  <c r="B1730" i="4"/>
  <c r="P1722" i="3"/>
  <c r="B1724" i="4"/>
  <c r="P1716" i="3"/>
  <c r="A348" i="4"/>
  <c r="O340" i="3"/>
  <c r="B697" i="4"/>
  <c r="P689" i="3"/>
  <c r="A367" i="4"/>
  <c r="O359" i="3"/>
  <c r="L40" i="2"/>
  <c r="M39" i="2"/>
  <c r="O39" i="2" s="1"/>
  <c r="B70" i="1" s="1"/>
  <c r="A327" i="4"/>
  <c r="O319" i="3"/>
  <c r="A374" i="7"/>
  <c r="B1728" i="4"/>
  <c r="P1720" i="3"/>
  <c r="E50" i="6"/>
  <c r="A396" i="7"/>
  <c r="A338" i="4"/>
  <c r="O330" i="3"/>
  <c r="A484" i="7"/>
  <c r="B1720" i="4"/>
  <c r="P1712" i="3"/>
  <c r="B1726" i="4"/>
  <c r="P1718" i="3"/>
  <c r="A369" i="4"/>
  <c r="O361" i="3"/>
  <c r="A349" i="4"/>
  <c r="O341" i="3"/>
  <c r="B695" i="4"/>
  <c r="P687" i="3"/>
  <c r="A294" i="4"/>
  <c r="O286" i="3"/>
  <c r="A316" i="4"/>
  <c r="O308" i="3"/>
  <c r="A429" i="7"/>
  <c r="A305" i="4"/>
  <c r="O297" i="3"/>
  <c r="A485" i="7"/>
  <c r="B701" i="4"/>
  <c r="P693" i="3"/>
  <c r="A358" i="4"/>
  <c r="O350" i="3"/>
  <c r="B703" i="4"/>
  <c r="P695" i="3"/>
  <c r="B699" i="4"/>
  <c r="P691" i="3"/>
  <c r="A451" i="7"/>
  <c r="B1722" i="4"/>
  <c r="P1714" i="3"/>
  <c r="A347" i="4"/>
  <c r="O339" i="3"/>
  <c r="A440" i="7"/>
  <c r="A407" i="7"/>
  <c r="I51" i="6"/>
  <c r="G44" i="7"/>
  <c r="C35" i="5"/>
  <c r="B53" i="6"/>
  <c r="A53" i="6"/>
  <c r="C54" i="6"/>
  <c r="AC53" i="6"/>
  <c r="AA53" i="6"/>
  <c r="Y53" i="6"/>
  <c r="W53" i="6"/>
  <c r="K53" i="6"/>
  <c r="H53" i="6"/>
  <c r="AD53" i="6"/>
  <c r="AB53" i="6"/>
  <c r="Z53" i="6"/>
  <c r="X53" i="6"/>
  <c r="V53" i="6"/>
  <c r="G51" i="6"/>
  <c r="D51" i="6" s="1"/>
  <c r="S35" i="4" l="1"/>
  <c r="J35" i="4"/>
  <c r="M35" i="4" s="1"/>
  <c r="Q36" i="4"/>
  <c r="V36" i="4" s="1"/>
  <c r="P36" i="4"/>
  <c r="U36" i="4" s="1"/>
  <c r="N36" i="4"/>
  <c r="J36" i="4" s="1"/>
  <c r="M36" i="4" s="1"/>
  <c r="AD35" i="5"/>
  <c r="O36" i="4"/>
  <c r="T36" i="4" s="1"/>
  <c r="R36" i="4"/>
  <c r="W36" i="4" s="1"/>
  <c r="U53" i="6"/>
  <c r="S53" i="6"/>
  <c r="O53" i="6"/>
  <c r="M53" i="6"/>
  <c r="T53" i="6"/>
  <c r="P53" i="6"/>
  <c r="N53" i="6"/>
  <c r="L53" i="6"/>
  <c r="Q52" i="6"/>
  <c r="R53" i="6"/>
  <c r="G45" i="7"/>
  <c r="C36" i="5"/>
  <c r="A419" i="7"/>
  <c r="A452" i="7"/>
  <c r="A359" i="4"/>
  <c r="O351" i="3"/>
  <c r="B1734" i="4"/>
  <c r="P1726" i="3"/>
  <c r="A463" i="7"/>
  <c r="B711" i="4"/>
  <c r="P703" i="3"/>
  <c r="B715" i="4"/>
  <c r="P707" i="3"/>
  <c r="A370" i="4"/>
  <c r="O362" i="3"/>
  <c r="B713" i="4"/>
  <c r="P705" i="3"/>
  <c r="A497" i="7"/>
  <c r="A317" i="4"/>
  <c r="O309" i="3"/>
  <c r="A441" i="7"/>
  <c r="A328" i="4"/>
  <c r="O320" i="3"/>
  <c r="A306" i="4"/>
  <c r="O298" i="3"/>
  <c r="B707" i="4"/>
  <c r="P699" i="3"/>
  <c r="A361" i="4"/>
  <c r="O353" i="3"/>
  <c r="A381" i="4"/>
  <c r="O373" i="3"/>
  <c r="B1738" i="4"/>
  <c r="P1742" i="3" s="1"/>
  <c r="P1730" i="3"/>
  <c r="B1732" i="4"/>
  <c r="P1724" i="3"/>
  <c r="A496" i="7"/>
  <c r="A350" i="4"/>
  <c r="O342" i="3"/>
  <c r="A408" i="7"/>
  <c r="G52" i="6"/>
  <c r="D52" i="6" s="1"/>
  <c r="AD54" i="6"/>
  <c r="AB54" i="6"/>
  <c r="Z54" i="6"/>
  <c r="X54" i="6"/>
  <c r="V54" i="6"/>
  <c r="C55" i="6"/>
  <c r="AC54" i="6"/>
  <c r="AA54" i="6"/>
  <c r="Y54" i="6"/>
  <c r="W54" i="6"/>
  <c r="K54" i="6"/>
  <c r="H54" i="6"/>
  <c r="A54" i="6"/>
  <c r="B54" i="6"/>
  <c r="E51" i="6"/>
  <c r="B1740" i="4"/>
  <c r="P1744" i="3" s="1"/>
  <c r="P1732" i="3"/>
  <c r="A386" i="7"/>
  <c r="A339" i="4"/>
  <c r="O331" i="3"/>
  <c r="L41" i="2"/>
  <c r="M40" i="2"/>
  <c r="O40" i="2" s="1"/>
  <c r="B71" i="1" s="1"/>
  <c r="A379" i="4"/>
  <c r="O371" i="3"/>
  <c r="B709" i="4"/>
  <c r="P701" i="3"/>
  <c r="A360" i="4"/>
  <c r="O352" i="3"/>
  <c r="B1736" i="4"/>
  <c r="P1740" i="3" s="1"/>
  <c r="P1728" i="3"/>
  <c r="B1742" i="4"/>
  <c r="P1746" i="3" s="1"/>
  <c r="P1734" i="3"/>
  <c r="A474" i="7"/>
  <c r="A397" i="7"/>
  <c r="A392" i="4"/>
  <c r="O384" i="3"/>
  <c r="A375" i="7"/>
  <c r="B705" i="4"/>
  <c r="P697" i="3"/>
  <c r="A430" i="7"/>
  <c r="B90" i="3"/>
  <c r="I52" i="6"/>
  <c r="Q37" i="4" l="1"/>
  <c r="V37" i="4" s="1"/>
  <c r="P37" i="4"/>
  <c r="U37" i="4" s="1"/>
  <c r="N37" i="4"/>
  <c r="J37" i="4" s="1"/>
  <c r="M37" i="4" s="1"/>
  <c r="AD36" i="5"/>
  <c r="O37" i="4"/>
  <c r="T37" i="4" s="1"/>
  <c r="R37" i="4"/>
  <c r="W37" i="4" s="1"/>
  <c r="B91" i="3"/>
  <c r="A409" i="7"/>
  <c r="A486" i="7"/>
  <c r="B721" i="4"/>
  <c r="P713" i="3"/>
  <c r="A391" i="4"/>
  <c r="O383" i="3"/>
  <c r="A351" i="4"/>
  <c r="O343" i="3"/>
  <c r="A420" i="7"/>
  <c r="A362" i="4"/>
  <c r="O354" i="3"/>
  <c r="A508" i="7"/>
  <c r="B1744" i="4"/>
  <c r="P1748" i="3" s="1"/>
  <c r="P1736" i="3"/>
  <c r="A393" i="4"/>
  <c r="O385" i="3"/>
  <c r="A373" i="4"/>
  <c r="O365" i="3"/>
  <c r="B719" i="4"/>
  <c r="P711" i="3"/>
  <c r="A318" i="4"/>
  <c r="O310" i="3"/>
  <c r="A340" i="4"/>
  <c r="O332" i="3"/>
  <c r="A453" i="7"/>
  <c r="A329" i="4"/>
  <c r="O321" i="3"/>
  <c r="A509" i="7"/>
  <c r="B725" i="4"/>
  <c r="P717" i="3"/>
  <c r="A382" i="4"/>
  <c r="O374" i="3"/>
  <c r="B727" i="4"/>
  <c r="P719" i="3"/>
  <c r="B723" i="4"/>
  <c r="P715" i="3"/>
  <c r="A475" i="7"/>
  <c r="B1746" i="4"/>
  <c r="P1750" i="3" s="1"/>
  <c r="P1738" i="3"/>
  <c r="A371" i="4"/>
  <c r="O363" i="3"/>
  <c r="A464" i="7"/>
  <c r="A431" i="7"/>
  <c r="A442" i="7"/>
  <c r="B717" i="4"/>
  <c r="P709" i="3"/>
  <c r="A387" i="7"/>
  <c r="A404" i="4"/>
  <c r="O396" i="3"/>
  <c r="A372" i="4"/>
  <c r="O364" i="3"/>
  <c r="L42" i="2"/>
  <c r="M41" i="2"/>
  <c r="O41" i="2" s="1"/>
  <c r="B72" i="1" s="1"/>
  <c r="A398" i="7"/>
  <c r="B55" i="6"/>
  <c r="A55" i="6"/>
  <c r="C56" i="6"/>
  <c r="AC55" i="6"/>
  <c r="AA55" i="6"/>
  <c r="Y55" i="6"/>
  <c r="W55" i="6"/>
  <c r="K55" i="6"/>
  <c r="H55" i="6"/>
  <c r="AD55" i="6"/>
  <c r="AB55" i="6"/>
  <c r="Z55" i="6"/>
  <c r="X55" i="6"/>
  <c r="V55" i="6"/>
  <c r="G53" i="6"/>
  <c r="D53" i="6" s="1"/>
  <c r="E52" i="6"/>
  <c r="T54" i="6"/>
  <c r="R54" i="6"/>
  <c r="P54" i="6"/>
  <c r="N54" i="6"/>
  <c r="L54" i="6"/>
  <c r="Q53" i="6"/>
  <c r="U54" i="6"/>
  <c r="S54" i="6"/>
  <c r="O54" i="6"/>
  <c r="M54" i="6"/>
  <c r="G46" i="7"/>
  <c r="C37" i="5"/>
  <c r="I53" i="6"/>
  <c r="AD37" i="5" l="1"/>
  <c r="O38" i="4"/>
  <c r="T38" i="4" s="1"/>
  <c r="R38" i="4"/>
  <c r="W38" i="4" s="1"/>
  <c r="Q38" i="4"/>
  <c r="V38" i="4" s="1"/>
  <c r="P38" i="4"/>
  <c r="U38" i="4" s="1"/>
  <c r="N38" i="4"/>
  <c r="J38" i="4" s="1"/>
  <c r="M38" i="4" s="1"/>
  <c r="G47" i="7"/>
  <c r="C38" i="5"/>
  <c r="C57" i="6"/>
  <c r="AC56" i="6"/>
  <c r="AA56" i="6"/>
  <c r="Y56" i="6"/>
  <c r="W56" i="6"/>
  <c r="AD56" i="6"/>
  <c r="AB56" i="6"/>
  <c r="X56" i="6"/>
  <c r="Z56" i="6"/>
  <c r="V56" i="6"/>
  <c r="K56" i="6"/>
  <c r="H56" i="6"/>
  <c r="A56" i="6"/>
  <c r="B56" i="6"/>
  <c r="A410" i="7"/>
  <c r="L43" i="2"/>
  <c r="M42" i="2"/>
  <c r="O42" i="2" s="1"/>
  <c r="B73" i="1" s="1"/>
  <c r="A384" i="4"/>
  <c r="O376" i="3"/>
  <c r="A416" i="4"/>
  <c r="O408" i="3"/>
  <c r="A399" i="7"/>
  <c r="B729" i="4"/>
  <c r="P721" i="3"/>
  <c r="A454" i="7"/>
  <c r="A443" i="7"/>
  <c r="A476" i="7"/>
  <c r="A383" i="4"/>
  <c r="O375" i="3"/>
  <c r="A487" i="7"/>
  <c r="B735" i="4"/>
  <c r="P727" i="3"/>
  <c r="B739" i="4"/>
  <c r="P731" i="3"/>
  <c r="A394" i="4"/>
  <c r="O386" i="3"/>
  <c r="B737" i="4"/>
  <c r="P729" i="3"/>
  <c r="A521" i="7"/>
  <c r="A341" i="4"/>
  <c r="O333" i="3"/>
  <c r="A465" i="7"/>
  <c r="A352" i="4"/>
  <c r="O344" i="3"/>
  <c r="A330" i="4"/>
  <c r="O322" i="3"/>
  <c r="B731" i="4"/>
  <c r="P723" i="3"/>
  <c r="A385" i="4"/>
  <c r="O377" i="3"/>
  <c r="A405" i="4"/>
  <c r="O397" i="3"/>
  <c r="A520" i="7"/>
  <c r="A374" i="4"/>
  <c r="O366" i="3"/>
  <c r="A432" i="7"/>
  <c r="A363" i="4"/>
  <c r="O355" i="3"/>
  <c r="A403" i="4"/>
  <c r="O395" i="3"/>
  <c r="B733" i="4"/>
  <c r="P725" i="3"/>
  <c r="A498" i="7"/>
  <c r="A421" i="7"/>
  <c r="B92" i="3"/>
  <c r="E53" i="6"/>
  <c r="U55" i="6"/>
  <c r="S55" i="6"/>
  <c r="O55" i="6"/>
  <c r="M55" i="6"/>
  <c r="T55" i="6"/>
  <c r="P55" i="6"/>
  <c r="N55" i="6"/>
  <c r="L55" i="6"/>
  <c r="Q54" i="6"/>
  <c r="I54" i="6" s="1"/>
  <c r="R55" i="6"/>
  <c r="G54" i="6"/>
  <c r="D54" i="6" s="1"/>
  <c r="AD38" i="5" l="1"/>
  <c r="O39" i="4"/>
  <c r="T39" i="4" s="1"/>
  <c r="R39" i="4"/>
  <c r="W39" i="4" s="1"/>
  <c r="Q39" i="4"/>
  <c r="V39" i="4" s="1"/>
  <c r="P39" i="4"/>
  <c r="U39" i="4" s="1"/>
  <c r="N39" i="4"/>
  <c r="J39" i="4" s="1"/>
  <c r="M39" i="4" s="1"/>
  <c r="E54" i="6"/>
  <c r="G55" i="6"/>
  <c r="D55" i="6" s="1"/>
  <c r="A57" i="6"/>
  <c r="B57" i="6"/>
  <c r="G48" i="7"/>
  <c r="C39" i="5"/>
  <c r="B93" i="3"/>
  <c r="A433" i="7"/>
  <c r="A510" i="7"/>
  <c r="B745" i="4"/>
  <c r="P737" i="3"/>
  <c r="A415" i="4"/>
  <c r="O407" i="3"/>
  <c r="A375" i="4"/>
  <c r="O367" i="3"/>
  <c r="A444" i="7"/>
  <c r="A386" i="4"/>
  <c r="O378" i="3"/>
  <c r="A532" i="7"/>
  <c r="A417" i="4"/>
  <c r="O409" i="3"/>
  <c r="A397" i="4"/>
  <c r="O389" i="3"/>
  <c r="B743" i="4"/>
  <c r="P735" i="3"/>
  <c r="A342" i="4"/>
  <c r="O334" i="3"/>
  <c r="A364" i="4"/>
  <c r="O356" i="3"/>
  <c r="A477" i="7"/>
  <c r="A353" i="4"/>
  <c r="O345" i="3"/>
  <c r="A533" i="7"/>
  <c r="B749" i="4"/>
  <c r="P741" i="3"/>
  <c r="A406" i="4"/>
  <c r="O398" i="3"/>
  <c r="B751" i="4"/>
  <c r="P743" i="3"/>
  <c r="B747" i="4"/>
  <c r="P739" i="3"/>
  <c r="A499" i="7"/>
  <c r="A395" i="4"/>
  <c r="O387" i="3"/>
  <c r="A488" i="7"/>
  <c r="A455" i="7"/>
  <c r="A466" i="7"/>
  <c r="B741" i="4"/>
  <c r="P733" i="3"/>
  <c r="A411" i="7"/>
  <c r="A428" i="4"/>
  <c r="O420" i="3"/>
  <c r="A396" i="4"/>
  <c r="O388" i="3"/>
  <c r="L44" i="2"/>
  <c r="M43" i="2"/>
  <c r="O43" i="2" s="1"/>
  <c r="B74" i="1" s="1"/>
  <c r="G56" i="6" s="1"/>
  <c r="A422" i="7"/>
  <c r="U56" i="6"/>
  <c r="S56" i="6"/>
  <c r="O56" i="6"/>
  <c r="M56" i="6"/>
  <c r="T56" i="6"/>
  <c r="P56" i="6"/>
  <c r="L56" i="6"/>
  <c r="Q55" i="6"/>
  <c r="I55" i="6" s="1"/>
  <c r="N56" i="6"/>
  <c r="R56" i="6"/>
  <c r="AD57" i="6"/>
  <c r="AB57" i="6"/>
  <c r="Z57" i="6"/>
  <c r="X57" i="6"/>
  <c r="V57" i="6"/>
  <c r="C58" i="6"/>
  <c r="AC57" i="6"/>
  <c r="AA57" i="6"/>
  <c r="Y57" i="6"/>
  <c r="W57" i="6"/>
  <c r="K57" i="6"/>
  <c r="H57" i="6"/>
  <c r="AD39" i="5" l="1"/>
  <c r="O40" i="4"/>
  <c r="R40" i="4"/>
  <c r="W40" i="4" s="1"/>
  <c r="Q40" i="4"/>
  <c r="V40" i="4" s="1"/>
  <c r="P40" i="4"/>
  <c r="U40" i="4" s="1"/>
  <c r="N40" i="4"/>
  <c r="D56" i="6"/>
  <c r="T57" i="6"/>
  <c r="P57" i="6"/>
  <c r="N57" i="6"/>
  <c r="L57" i="6"/>
  <c r="Q56" i="6"/>
  <c r="U57" i="6"/>
  <c r="S57" i="6"/>
  <c r="O57" i="6"/>
  <c r="M57" i="6"/>
  <c r="R57" i="6"/>
  <c r="I56" i="6"/>
  <c r="A434" i="7"/>
  <c r="L45" i="2"/>
  <c r="M44" i="2"/>
  <c r="O44" i="2" s="1"/>
  <c r="B75" i="1" s="1"/>
  <c r="A408" i="4"/>
  <c r="O400" i="3"/>
  <c r="A440" i="4"/>
  <c r="O432" i="3"/>
  <c r="A423" i="7"/>
  <c r="B753" i="4"/>
  <c r="P745" i="3"/>
  <c r="A478" i="7"/>
  <c r="A467" i="7"/>
  <c r="A500" i="7"/>
  <c r="A407" i="4"/>
  <c r="O399" i="3"/>
  <c r="A511" i="7"/>
  <c r="B759" i="4"/>
  <c r="P751" i="3"/>
  <c r="B763" i="4"/>
  <c r="P755" i="3"/>
  <c r="A418" i="4"/>
  <c r="O410" i="3"/>
  <c r="B761" i="4"/>
  <c r="P753" i="3"/>
  <c r="A545" i="7"/>
  <c r="A365" i="4"/>
  <c r="O357" i="3"/>
  <c r="A489" i="7"/>
  <c r="A376" i="4"/>
  <c r="O368" i="3"/>
  <c r="A354" i="4"/>
  <c r="O346" i="3"/>
  <c r="B755" i="4"/>
  <c r="P747" i="3"/>
  <c r="A409" i="4"/>
  <c r="O401" i="3"/>
  <c r="A429" i="4"/>
  <c r="O421" i="3"/>
  <c r="A544" i="7"/>
  <c r="A398" i="4"/>
  <c r="O390" i="3"/>
  <c r="A456" i="7"/>
  <c r="A387" i="4"/>
  <c r="O379" i="3"/>
  <c r="A427" i="4"/>
  <c r="O419" i="3"/>
  <c r="B757" i="4"/>
  <c r="P749" i="3"/>
  <c r="A522" i="7"/>
  <c r="A445" i="7"/>
  <c r="B94" i="3"/>
  <c r="C59" i="6"/>
  <c r="AC58" i="6"/>
  <c r="AA58" i="6"/>
  <c r="Y58" i="6"/>
  <c r="W58" i="6"/>
  <c r="K58" i="6"/>
  <c r="H58" i="6"/>
  <c r="AD58" i="6"/>
  <c r="AB58" i="6"/>
  <c r="Z58" i="6"/>
  <c r="X58" i="6"/>
  <c r="V58" i="6"/>
  <c r="G49" i="7"/>
  <c r="C40" i="5"/>
  <c r="B58" i="6"/>
  <c r="A58" i="6"/>
  <c r="E55" i="6"/>
  <c r="J40" i="4" l="1"/>
  <c r="M40" i="4" s="1"/>
  <c r="S40" i="4"/>
  <c r="Q41" i="4"/>
  <c r="V41" i="4" s="1"/>
  <c r="P41" i="4"/>
  <c r="N41" i="4"/>
  <c r="AD40" i="5"/>
  <c r="O41" i="4"/>
  <c r="T41" i="4" s="1"/>
  <c r="R41" i="4"/>
  <c r="W41" i="4" s="1"/>
  <c r="E56" i="6"/>
  <c r="AD59" i="6"/>
  <c r="AB59" i="6"/>
  <c r="Z59" i="6"/>
  <c r="X59" i="6"/>
  <c r="V59" i="6"/>
  <c r="C60" i="6"/>
  <c r="AC59" i="6"/>
  <c r="AA59" i="6"/>
  <c r="Y59" i="6"/>
  <c r="W59" i="6"/>
  <c r="K59" i="6"/>
  <c r="H59" i="6"/>
  <c r="B95" i="3"/>
  <c r="A457" i="7"/>
  <c r="A534" i="7"/>
  <c r="B769" i="4"/>
  <c r="P761" i="3"/>
  <c r="A439" i="4"/>
  <c r="O431" i="3"/>
  <c r="A399" i="4"/>
  <c r="O391" i="3"/>
  <c r="A468" i="7"/>
  <c r="A410" i="4"/>
  <c r="O402" i="3"/>
  <c r="A556" i="7"/>
  <c r="A441" i="4"/>
  <c r="O433" i="3"/>
  <c r="A421" i="4"/>
  <c r="O413" i="3"/>
  <c r="B767" i="4"/>
  <c r="P759" i="3"/>
  <c r="A366" i="4"/>
  <c r="O358" i="3"/>
  <c r="A388" i="4"/>
  <c r="O380" i="3"/>
  <c r="A501" i="7"/>
  <c r="A377" i="4"/>
  <c r="O369" i="3"/>
  <c r="A557" i="7"/>
  <c r="B773" i="4"/>
  <c r="P765" i="3"/>
  <c r="A430" i="4"/>
  <c r="O422" i="3"/>
  <c r="B775" i="4"/>
  <c r="P767" i="3"/>
  <c r="B771" i="4"/>
  <c r="P763" i="3"/>
  <c r="A523" i="7"/>
  <c r="A419" i="4"/>
  <c r="O411" i="3"/>
  <c r="A512" i="7"/>
  <c r="A479" i="7"/>
  <c r="A490" i="7"/>
  <c r="B765" i="4"/>
  <c r="P757" i="3"/>
  <c r="A435" i="7"/>
  <c r="A452" i="4"/>
  <c r="O444" i="3"/>
  <c r="A420" i="4"/>
  <c r="O412" i="3"/>
  <c r="L46" i="2"/>
  <c r="M45" i="2"/>
  <c r="O45" i="2" s="1"/>
  <c r="B76" i="1" s="1"/>
  <c r="A446" i="7"/>
  <c r="A59" i="6"/>
  <c r="B59" i="6"/>
  <c r="G50" i="7"/>
  <c r="C41" i="5"/>
  <c r="U58" i="6"/>
  <c r="S58" i="6"/>
  <c r="O58" i="6"/>
  <c r="M58" i="6"/>
  <c r="T58" i="6"/>
  <c r="P58" i="6"/>
  <c r="N58" i="6"/>
  <c r="L58" i="6"/>
  <c r="Q57" i="6"/>
  <c r="I57" i="6" s="1"/>
  <c r="R58" i="6"/>
  <c r="G57" i="6"/>
  <c r="D57" i="6" s="1"/>
  <c r="Q42" i="4" l="1"/>
  <c r="V42" i="4" s="1"/>
  <c r="P42" i="4"/>
  <c r="N42" i="4"/>
  <c r="AD41" i="5"/>
  <c r="O42" i="4"/>
  <c r="T42" i="4" s="1"/>
  <c r="R42" i="4"/>
  <c r="W42" i="4" s="1"/>
  <c r="J41" i="4"/>
  <c r="M41" i="4" s="1"/>
  <c r="S41" i="4"/>
  <c r="G51" i="7"/>
  <c r="C42" i="5"/>
  <c r="B60" i="6"/>
  <c r="A60" i="6"/>
  <c r="A458" i="7"/>
  <c r="L47" i="2"/>
  <c r="M46" i="2"/>
  <c r="O46" i="2" s="1"/>
  <c r="B77" i="1" s="1"/>
  <c r="A432" i="4"/>
  <c r="O424" i="3"/>
  <c r="A464" i="4"/>
  <c r="O456" i="3"/>
  <c r="A447" i="7"/>
  <c r="B777" i="4"/>
  <c r="P769" i="3"/>
  <c r="A502" i="7"/>
  <c r="A491" i="7"/>
  <c r="A524" i="7"/>
  <c r="A431" i="4"/>
  <c r="O423" i="3"/>
  <c r="A535" i="7"/>
  <c r="B783" i="4"/>
  <c r="P775" i="3"/>
  <c r="B787" i="4"/>
  <c r="P779" i="3"/>
  <c r="A442" i="4"/>
  <c r="O434" i="3"/>
  <c r="B785" i="4"/>
  <c r="P777" i="3"/>
  <c r="A569" i="7"/>
  <c r="A389" i="4"/>
  <c r="O381" i="3"/>
  <c r="A513" i="7"/>
  <c r="A400" i="4"/>
  <c r="O392" i="3"/>
  <c r="A378" i="4"/>
  <c r="O370" i="3"/>
  <c r="B779" i="4"/>
  <c r="P771" i="3"/>
  <c r="A433" i="4"/>
  <c r="O425" i="3"/>
  <c r="A453" i="4"/>
  <c r="O445" i="3"/>
  <c r="A568" i="7"/>
  <c r="A422" i="4"/>
  <c r="O414" i="3"/>
  <c r="A480" i="7"/>
  <c r="A411" i="4"/>
  <c r="O403" i="3"/>
  <c r="A451" i="4"/>
  <c r="O443" i="3"/>
  <c r="B781" i="4"/>
  <c r="P773" i="3"/>
  <c r="A546" i="7"/>
  <c r="A469" i="7"/>
  <c r="B96" i="3"/>
  <c r="T59" i="6"/>
  <c r="P59" i="6"/>
  <c r="N59" i="6"/>
  <c r="L59" i="6"/>
  <c r="Q58" i="6"/>
  <c r="I58" i="6" s="1"/>
  <c r="U59" i="6"/>
  <c r="S59" i="6"/>
  <c r="O59" i="6"/>
  <c r="M59" i="6"/>
  <c r="R59" i="6"/>
  <c r="E57" i="6"/>
  <c r="G58" i="6"/>
  <c r="D58" i="6" s="1"/>
  <c r="C61" i="6"/>
  <c r="AC60" i="6"/>
  <c r="AA60" i="6"/>
  <c r="Y60" i="6"/>
  <c r="W60" i="6"/>
  <c r="K60" i="6"/>
  <c r="H60" i="6"/>
  <c r="AD60" i="6"/>
  <c r="AB60" i="6"/>
  <c r="Z60" i="6"/>
  <c r="X60" i="6"/>
  <c r="V60" i="6"/>
  <c r="Q43" i="4" l="1"/>
  <c r="V43" i="4" s="1"/>
  <c r="P43" i="4"/>
  <c r="U43" i="4" s="1"/>
  <c r="N43" i="4"/>
  <c r="AD42" i="5"/>
  <c r="O43" i="4"/>
  <c r="R43" i="4"/>
  <c r="W43" i="4" s="1"/>
  <c r="J42" i="4"/>
  <c r="M42" i="4" s="1"/>
  <c r="S42" i="4"/>
  <c r="U60" i="6"/>
  <c r="S60" i="6"/>
  <c r="O60" i="6"/>
  <c r="M60" i="6"/>
  <c r="T60" i="6"/>
  <c r="P60" i="6"/>
  <c r="N60" i="6"/>
  <c r="L60" i="6"/>
  <c r="Q59" i="6"/>
  <c r="R60" i="6"/>
  <c r="E58" i="6"/>
  <c r="I59" i="6"/>
  <c r="G59" i="6"/>
  <c r="D59" i="6" s="1"/>
  <c r="G52" i="7"/>
  <c r="C43" i="5"/>
  <c r="AD61" i="6"/>
  <c r="AB61" i="6"/>
  <c r="Z61" i="6"/>
  <c r="X61" i="6"/>
  <c r="V61" i="6"/>
  <c r="C62" i="6"/>
  <c r="AC61" i="6"/>
  <c r="AA61" i="6"/>
  <c r="Y61" i="6"/>
  <c r="W61" i="6"/>
  <c r="K61" i="6"/>
  <c r="H61" i="6"/>
  <c r="B97" i="3"/>
  <c r="A481" i="7"/>
  <c r="A558" i="7"/>
  <c r="B793" i="4"/>
  <c r="P785" i="3"/>
  <c r="A463" i="4"/>
  <c r="O455" i="3"/>
  <c r="A423" i="4"/>
  <c r="O415" i="3"/>
  <c r="A492" i="7"/>
  <c r="A434" i="4"/>
  <c r="O426" i="3"/>
  <c r="A580" i="7"/>
  <c r="A465" i="4"/>
  <c r="O457" i="3"/>
  <c r="A445" i="4"/>
  <c r="O437" i="3"/>
  <c r="B791" i="4"/>
  <c r="P783" i="3"/>
  <c r="A390" i="4"/>
  <c r="O382" i="3"/>
  <c r="A412" i="4"/>
  <c r="O404" i="3"/>
  <c r="A525" i="7"/>
  <c r="A401" i="4"/>
  <c r="O393" i="3"/>
  <c r="A581" i="7"/>
  <c r="B797" i="4"/>
  <c r="P789" i="3"/>
  <c r="A454" i="4"/>
  <c r="O446" i="3"/>
  <c r="B799" i="4"/>
  <c r="P791" i="3"/>
  <c r="B795" i="4"/>
  <c r="P787" i="3"/>
  <c r="A547" i="7"/>
  <c r="A443" i="4"/>
  <c r="O435" i="3"/>
  <c r="A536" i="7"/>
  <c r="A503" i="7"/>
  <c r="A514" i="7"/>
  <c r="B789" i="4"/>
  <c r="P781" i="3"/>
  <c r="A459" i="7"/>
  <c r="A476" i="4"/>
  <c r="O468" i="3"/>
  <c r="A444" i="4"/>
  <c r="O436" i="3"/>
  <c r="L48" i="2"/>
  <c r="M47" i="2"/>
  <c r="O47" i="2" s="1"/>
  <c r="B78" i="1" s="1"/>
  <c r="A470" i="7"/>
  <c r="A61" i="6"/>
  <c r="B61" i="6"/>
  <c r="Q44" i="4" l="1"/>
  <c r="V44" i="4" s="1"/>
  <c r="P44" i="4"/>
  <c r="U44" i="4" s="1"/>
  <c r="N44" i="4"/>
  <c r="AD43" i="5"/>
  <c r="O44" i="4"/>
  <c r="R44" i="4"/>
  <c r="W44" i="4" s="1"/>
  <c r="S43" i="4"/>
  <c r="J43" i="4"/>
  <c r="M43" i="4" s="1"/>
  <c r="B62" i="6"/>
  <c r="A62" i="6"/>
  <c r="G60" i="6"/>
  <c r="D60" i="6" s="1"/>
  <c r="A482" i="7"/>
  <c r="L49" i="2"/>
  <c r="M48" i="2"/>
  <c r="O48" i="2" s="1"/>
  <c r="B79" i="1" s="1"/>
  <c r="G61" i="6" s="1"/>
  <c r="A456" i="4"/>
  <c r="O448" i="3"/>
  <c r="A488" i="4"/>
  <c r="O480" i="3"/>
  <c r="A471" i="7"/>
  <c r="B801" i="4"/>
  <c r="P793" i="3"/>
  <c r="A526" i="7"/>
  <c r="A515" i="7"/>
  <c r="A548" i="7"/>
  <c r="A455" i="4"/>
  <c r="O447" i="3"/>
  <c r="A559" i="7"/>
  <c r="B807" i="4"/>
  <c r="P799" i="3"/>
  <c r="B811" i="4"/>
  <c r="P803" i="3"/>
  <c r="A466" i="4"/>
  <c r="O458" i="3"/>
  <c r="B809" i="4"/>
  <c r="P801" i="3"/>
  <c r="A593" i="7"/>
  <c r="A413" i="4"/>
  <c r="O405" i="3"/>
  <c r="A537" i="7"/>
  <c r="A424" i="4"/>
  <c r="O416" i="3"/>
  <c r="A402" i="4"/>
  <c r="O394" i="3"/>
  <c r="B803" i="4"/>
  <c r="P795" i="3"/>
  <c r="A457" i="4"/>
  <c r="O449" i="3"/>
  <c r="A477" i="4"/>
  <c r="O469" i="3"/>
  <c r="A592" i="7"/>
  <c r="A446" i="4"/>
  <c r="O438" i="3"/>
  <c r="A504" i="7"/>
  <c r="A435" i="4"/>
  <c r="O427" i="3"/>
  <c r="A475" i="4"/>
  <c r="O467" i="3"/>
  <c r="B805" i="4"/>
  <c r="P797" i="3"/>
  <c r="A570" i="7"/>
  <c r="A493" i="7"/>
  <c r="B98" i="3"/>
  <c r="T61" i="6"/>
  <c r="P61" i="6"/>
  <c r="N61" i="6"/>
  <c r="L61" i="6"/>
  <c r="Q60" i="6"/>
  <c r="U61" i="6"/>
  <c r="S61" i="6"/>
  <c r="O61" i="6"/>
  <c r="M61" i="6"/>
  <c r="R61" i="6"/>
  <c r="G53" i="7"/>
  <c r="C44" i="5"/>
  <c r="I60" i="6"/>
  <c r="C63" i="6"/>
  <c r="AC62" i="6"/>
  <c r="AA62" i="6"/>
  <c r="Y62" i="6"/>
  <c r="W62" i="6"/>
  <c r="K62" i="6"/>
  <c r="H62" i="6"/>
  <c r="AD62" i="6"/>
  <c r="AB62" i="6"/>
  <c r="Z62" i="6"/>
  <c r="X62" i="6"/>
  <c r="V62" i="6"/>
  <c r="E59" i="6"/>
  <c r="Q45" i="4" l="1"/>
  <c r="V45" i="4" s="1"/>
  <c r="P45" i="4"/>
  <c r="U45" i="4" s="1"/>
  <c r="N45" i="4"/>
  <c r="J45" i="4" s="1"/>
  <c r="M45" i="4" s="1"/>
  <c r="AD44" i="5"/>
  <c r="O45" i="4"/>
  <c r="T45" i="4" s="1"/>
  <c r="R45" i="4"/>
  <c r="W45" i="4" s="1"/>
  <c r="S44" i="4"/>
  <c r="J44" i="4"/>
  <c r="M44" i="4" s="1"/>
  <c r="E60" i="6"/>
  <c r="D61" i="6"/>
  <c r="U62" i="6"/>
  <c r="S62" i="6"/>
  <c r="O62" i="6"/>
  <c r="M62" i="6"/>
  <c r="T62" i="6"/>
  <c r="P62" i="6"/>
  <c r="N62" i="6"/>
  <c r="L62" i="6"/>
  <c r="Q61" i="6"/>
  <c r="R62" i="6"/>
  <c r="AD63" i="6"/>
  <c r="AB63" i="6"/>
  <c r="Z63" i="6"/>
  <c r="X63" i="6"/>
  <c r="V63" i="6"/>
  <c r="C64" i="6"/>
  <c r="AC63" i="6"/>
  <c r="AA63" i="6"/>
  <c r="Y63" i="6"/>
  <c r="W63" i="6"/>
  <c r="K63" i="6"/>
  <c r="H63" i="6"/>
  <c r="G54" i="7"/>
  <c r="C45" i="5"/>
  <c r="I61" i="6"/>
  <c r="B99" i="3"/>
  <c r="A505" i="7"/>
  <c r="A582" i="7"/>
  <c r="B817" i="4"/>
  <c r="P809" i="3"/>
  <c r="A487" i="4"/>
  <c r="O479" i="3"/>
  <c r="A447" i="4"/>
  <c r="O439" i="3"/>
  <c r="A516" i="7"/>
  <c r="A458" i="4"/>
  <c r="O450" i="3"/>
  <c r="A604" i="7"/>
  <c r="A489" i="4"/>
  <c r="O481" i="3"/>
  <c r="A469" i="4"/>
  <c r="O461" i="3"/>
  <c r="B815" i="4"/>
  <c r="P807" i="3"/>
  <c r="A414" i="4"/>
  <c r="O406" i="3"/>
  <c r="A436" i="4"/>
  <c r="O428" i="3"/>
  <c r="A549" i="7"/>
  <c r="A425" i="4"/>
  <c r="O417" i="3"/>
  <c r="A605" i="7"/>
  <c r="B821" i="4"/>
  <c r="P813" i="3"/>
  <c r="A478" i="4"/>
  <c r="O470" i="3"/>
  <c r="B823" i="4"/>
  <c r="P815" i="3"/>
  <c r="B819" i="4"/>
  <c r="P811" i="3"/>
  <c r="A571" i="7"/>
  <c r="A467" i="4"/>
  <c r="O459" i="3"/>
  <c r="A560" i="7"/>
  <c r="A527" i="7"/>
  <c r="A538" i="7"/>
  <c r="B813" i="4"/>
  <c r="P805" i="3"/>
  <c r="A483" i="7"/>
  <c r="A500" i="4"/>
  <c r="O492" i="3"/>
  <c r="A468" i="4"/>
  <c r="O460" i="3"/>
  <c r="L50" i="2"/>
  <c r="M49" i="2"/>
  <c r="O49" i="2" s="1"/>
  <c r="B80" i="1" s="1"/>
  <c r="A494" i="7"/>
  <c r="A63" i="6"/>
  <c r="B63" i="6"/>
  <c r="E61" i="6" l="1"/>
  <c r="Q46" i="4"/>
  <c r="V46" i="4" s="1"/>
  <c r="P46" i="4"/>
  <c r="U46" i="4" s="1"/>
  <c r="N46" i="4"/>
  <c r="AD45" i="5"/>
  <c r="O46" i="4"/>
  <c r="R46" i="4"/>
  <c r="W46" i="4" s="1"/>
  <c r="G62" i="6"/>
  <c r="D62" i="6" s="1"/>
  <c r="T63" i="6"/>
  <c r="P63" i="6"/>
  <c r="N63" i="6"/>
  <c r="L63" i="6"/>
  <c r="Q62" i="6"/>
  <c r="U63" i="6"/>
  <c r="S63" i="6"/>
  <c r="O63" i="6"/>
  <c r="M63" i="6"/>
  <c r="R63" i="6"/>
  <c r="B64" i="6"/>
  <c r="A64" i="6"/>
  <c r="A506" i="7"/>
  <c r="L51" i="2"/>
  <c r="M50" i="2"/>
  <c r="O50" i="2" s="1"/>
  <c r="B81" i="1" s="1"/>
  <c r="A480" i="4"/>
  <c r="O472" i="3"/>
  <c r="A512" i="4"/>
  <c r="O504" i="3"/>
  <c r="A495" i="7"/>
  <c r="B825" i="4"/>
  <c r="P817" i="3"/>
  <c r="A550" i="7"/>
  <c r="A539" i="7"/>
  <c r="A572" i="7"/>
  <c r="A479" i="4"/>
  <c r="O471" i="3"/>
  <c r="A583" i="7"/>
  <c r="B831" i="4"/>
  <c r="P823" i="3"/>
  <c r="B835" i="4"/>
  <c r="P827" i="3"/>
  <c r="A490" i="4"/>
  <c r="O482" i="3"/>
  <c r="B833" i="4"/>
  <c r="P825" i="3"/>
  <c r="A617" i="7"/>
  <c r="A437" i="4"/>
  <c r="O429" i="3"/>
  <c r="A561" i="7"/>
  <c r="A448" i="4"/>
  <c r="O440" i="3"/>
  <c r="A426" i="4"/>
  <c r="O418" i="3"/>
  <c r="B827" i="4"/>
  <c r="P819" i="3"/>
  <c r="A481" i="4"/>
  <c r="O473" i="3"/>
  <c r="A501" i="4"/>
  <c r="O493" i="3"/>
  <c r="A616" i="7"/>
  <c r="A470" i="4"/>
  <c r="O462" i="3"/>
  <c r="A528" i="7"/>
  <c r="A459" i="4"/>
  <c r="O451" i="3"/>
  <c r="A499" i="4"/>
  <c r="O491" i="3"/>
  <c r="B829" i="4"/>
  <c r="P821" i="3"/>
  <c r="A594" i="7"/>
  <c r="A517" i="7"/>
  <c r="B100" i="3"/>
  <c r="G55" i="7"/>
  <c r="C46" i="5"/>
  <c r="C65" i="6"/>
  <c r="AC64" i="6"/>
  <c r="AA64" i="6"/>
  <c r="Y64" i="6"/>
  <c r="W64" i="6"/>
  <c r="K64" i="6"/>
  <c r="H64" i="6"/>
  <c r="AD64" i="6"/>
  <c r="AB64" i="6"/>
  <c r="Z64" i="6"/>
  <c r="X64" i="6"/>
  <c r="V64" i="6"/>
  <c r="I62" i="6"/>
  <c r="E62" i="6" l="1"/>
  <c r="AD46" i="5"/>
  <c r="O47" i="4"/>
  <c r="R47" i="4"/>
  <c r="W47" i="4" s="1"/>
  <c r="Q47" i="4"/>
  <c r="V47" i="4" s="1"/>
  <c r="P47" i="4"/>
  <c r="U47" i="4" s="1"/>
  <c r="N47" i="4"/>
  <c r="J46" i="4"/>
  <c r="M46" i="4" s="1"/>
  <c r="S46" i="4"/>
  <c r="AD65" i="6"/>
  <c r="AB65" i="6"/>
  <c r="Z65" i="6"/>
  <c r="X65" i="6"/>
  <c r="V65" i="6"/>
  <c r="C66" i="6"/>
  <c r="AC65" i="6"/>
  <c r="AA65" i="6"/>
  <c r="Y65" i="6"/>
  <c r="W65" i="6"/>
  <c r="K65" i="6"/>
  <c r="H65" i="6"/>
  <c r="U64" i="6"/>
  <c r="S64" i="6"/>
  <c r="O64" i="6"/>
  <c r="M64" i="6"/>
  <c r="T64" i="6"/>
  <c r="P64" i="6"/>
  <c r="N64" i="6"/>
  <c r="L64" i="6"/>
  <c r="Q63" i="6"/>
  <c r="R64" i="6"/>
  <c r="G56" i="7"/>
  <c r="C47" i="5"/>
  <c r="B101" i="3"/>
  <c r="A529" i="7"/>
  <c r="A606" i="7"/>
  <c r="B841" i="4"/>
  <c r="P833" i="3"/>
  <c r="A511" i="4"/>
  <c r="O503" i="3"/>
  <c r="A471" i="4"/>
  <c r="O463" i="3"/>
  <c r="A540" i="7"/>
  <c r="A482" i="4"/>
  <c r="O474" i="3"/>
  <c r="A628" i="7"/>
  <c r="A513" i="4"/>
  <c r="O505" i="3"/>
  <c r="A493" i="4"/>
  <c r="O485" i="3"/>
  <c r="B839" i="4"/>
  <c r="P831" i="3"/>
  <c r="A438" i="4"/>
  <c r="O430" i="3"/>
  <c r="A460" i="4"/>
  <c r="O452" i="3"/>
  <c r="A573" i="7"/>
  <c r="A449" i="4"/>
  <c r="O441" i="3"/>
  <c r="A629" i="7"/>
  <c r="B845" i="4"/>
  <c r="P837" i="3"/>
  <c r="A502" i="4"/>
  <c r="O494" i="3"/>
  <c r="B847" i="4"/>
  <c r="P839" i="3"/>
  <c r="B843" i="4"/>
  <c r="P835" i="3"/>
  <c r="A595" i="7"/>
  <c r="A491" i="4"/>
  <c r="O483" i="3"/>
  <c r="A584" i="7"/>
  <c r="A551" i="7"/>
  <c r="A562" i="7"/>
  <c r="B837" i="4"/>
  <c r="P829" i="3"/>
  <c r="A507" i="7"/>
  <c r="A524" i="4"/>
  <c r="O516" i="3"/>
  <c r="A492" i="4"/>
  <c r="O484" i="3"/>
  <c r="L52" i="2"/>
  <c r="M51" i="2"/>
  <c r="O51" i="2" s="1"/>
  <c r="B82" i="1" s="1"/>
  <c r="A518" i="7"/>
  <c r="I63" i="6"/>
  <c r="G63" i="6"/>
  <c r="A65" i="6"/>
  <c r="B65" i="6"/>
  <c r="D63" i="6"/>
  <c r="S47" i="4" l="1"/>
  <c r="J47" i="4"/>
  <c r="M47" i="4" s="1"/>
  <c r="AD47" i="5"/>
  <c r="O48" i="4"/>
  <c r="R48" i="4"/>
  <c r="W48" i="4" s="1"/>
  <c r="Q48" i="4"/>
  <c r="V48" i="4" s="1"/>
  <c r="P48" i="4"/>
  <c r="U48" i="4" s="1"/>
  <c r="N48" i="4"/>
  <c r="E63" i="6"/>
  <c r="B66" i="6"/>
  <c r="A66" i="6"/>
  <c r="G64" i="6"/>
  <c r="G57" i="7"/>
  <c r="C48" i="5"/>
  <c r="C67" i="6"/>
  <c r="AC66" i="6"/>
  <c r="AA66" i="6"/>
  <c r="Y66" i="6"/>
  <c r="W66" i="6"/>
  <c r="K66" i="6"/>
  <c r="H66" i="6"/>
  <c r="AD66" i="6"/>
  <c r="AB66" i="6"/>
  <c r="Z66" i="6"/>
  <c r="X66" i="6"/>
  <c r="V66" i="6"/>
  <c r="A530" i="7"/>
  <c r="L53" i="2"/>
  <c r="M52" i="2"/>
  <c r="O52" i="2" s="1"/>
  <c r="B83" i="1" s="1"/>
  <c r="A504" i="4"/>
  <c r="O496" i="3"/>
  <c r="A536" i="4"/>
  <c r="O528" i="3"/>
  <c r="A519" i="7"/>
  <c r="B849" i="4"/>
  <c r="P841" i="3"/>
  <c r="A574" i="7"/>
  <c r="A563" i="7"/>
  <c r="A596" i="7"/>
  <c r="A503" i="4"/>
  <c r="O495" i="3"/>
  <c r="A607" i="7"/>
  <c r="B855" i="4"/>
  <c r="P847" i="3"/>
  <c r="B859" i="4"/>
  <c r="P851" i="3"/>
  <c r="A514" i="4"/>
  <c r="O506" i="3"/>
  <c r="B857" i="4"/>
  <c r="P849" i="3"/>
  <c r="A641" i="7"/>
  <c r="A461" i="4"/>
  <c r="O453" i="3"/>
  <c r="A585" i="7"/>
  <c r="A472" i="4"/>
  <c r="O464" i="3"/>
  <c r="A450" i="4"/>
  <c r="O442" i="3"/>
  <c r="B851" i="4"/>
  <c r="P843" i="3"/>
  <c r="A505" i="4"/>
  <c r="O497" i="3"/>
  <c r="A525" i="4"/>
  <c r="O517" i="3"/>
  <c r="A640" i="7"/>
  <c r="A494" i="4"/>
  <c r="O486" i="3"/>
  <c r="A552" i="7"/>
  <c r="A483" i="4"/>
  <c r="O475" i="3"/>
  <c r="A523" i="4"/>
  <c r="O515" i="3"/>
  <c r="B853" i="4"/>
  <c r="P845" i="3"/>
  <c r="A618" i="7"/>
  <c r="A541" i="7"/>
  <c r="B102" i="3"/>
  <c r="T65" i="6"/>
  <c r="P65" i="6"/>
  <c r="N65" i="6"/>
  <c r="L65" i="6"/>
  <c r="Q64" i="6"/>
  <c r="I64" i="6" s="1"/>
  <c r="U65" i="6"/>
  <c r="S65" i="6"/>
  <c r="O65" i="6"/>
  <c r="M65" i="6"/>
  <c r="R65" i="6"/>
  <c r="S48" i="4" l="1"/>
  <c r="J48" i="4"/>
  <c r="M48" i="4" s="1"/>
  <c r="AD48" i="5"/>
  <c r="O49" i="4"/>
  <c r="R49" i="4"/>
  <c r="W49" i="4" s="1"/>
  <c r="Q49" i="4"/>
  <c r="V49" i="4" s="1"/>
  <c r="P49" i="4"/>
  <c r="U49" i="4" s="1"/>
  <c r="N49" i="4"/>
  <c r="E64" i="6"/>
  <c r="B103" i="3"/>
  <c r="A553" i="7"/>
  <c r="A630" i="7"/>
  <c r="B865" i="4"/>
  <c r="P857" i="3"/>
  <c r="A535" i="4"/>
  <c r="O527" i="3"/>
  <c r="A495" i="4"/>
  <c r="O487" i="3"/>
  <c r="A564" i="7"/>
  <c r="A506" i="4"/>
  <c r="O498" i="3"/>
  <c r="A652" i="7"/>
  <c r="A537" i="4"/>
  <c r="O529" i="3"/>
  <c r="A517" i="4"/>
  <c r="O509" i="3"/>
  <c r="B863" i="4"/>
  <c r="P855" i="3"/>
  <c r="A462" i="4"/>
  <c r="O454" i="3"/>
  <c r="A484" i="4"/>
  <c r="O476" i="3"/>
  <c r="A597" i="7"/>
  <c r="A473" i="4"/>
  <c r="O465" i="3"/>
  <c r="A653" i="7"/>
  <c r="B869" i="4"/>
  <c r="P861" i="3"/>
  <c r="A526" i="4"/>
  <c r="O518" i="3"/>
  <c r="B871" i="4"/>
  <c r="P863" i="3"/>
  <c r="B867" i="4"/>
  <c r="P859" i="3"/>
  <c r="A619" i="7"/>
  <c r="A515" i="4"/>
  <c r="O507" i="3"/>
  <c r="A608" i="7"/>
  <c r="A575" i="7"/>
  <c r="A586" i="7"/>
  <c r="B861" i="4"/>
  <c r="P853" i="3"/>
  <c r="A531" i="7"/>
  <c r="A548" i="4"/>
  <c r="O540" i="3"/>
  <c r="A516" i="4"/>
  <c r="O508" i="3"/>
  <c r="L54" i="2"/>
  <c r="M53" i="2"/>
  <c r="O53" i="2" s="1"/>
  <c r="B84" i="1" s="1"/>
  <c r="G66" i="6" s="1"/>
  <c r="A542" i="7"/>
  <c r="AD67" i="6"/>
  <c r="AB67" i="6"/>
  <c r="Z67" i="6"/>
  <c r="X67" i="6"/>
  <c r="V67" i="6"/>
  <c r="C68" i="6"/>
  <c r="AC67" i="6"/>
  <c r="AA67" i="6"/>
  <c r="Y67" i="6"/>
  <c r="W67" i="6"/>
  <c r="K67" i="6"/>
  <c r="H67" i="6"/>
  <c r="G58" i="7"/>
  <c r="C49" i="5"/>
  <c r="D64" i="6"/>
  <c r="G65" i="6"/>
  <c r="U66" i="6"/>
  <c r="S66" i="6"/>
  <c r="O66" i="6"/>
  <c r="M66" i="6"/>
  <c r="T66" i="6"/>
  <c r="P66" i="6"/>
  <c r="N66" i="6"/>
  <c r="L66" i="6"/>
  <c r="Q65" i="6"/>
  <c r="I65" i="6" s="1"/>
  <c r="R66" i="6"/>
  <c r="A67" i="6"/>
  <c r="B67" i="6"/>
  <c r="J49" i="4" l="1"/>
  <c r="M49" i="4" s="1"/>
  <c r="S49" i="4"/>
  <c r="Q50" i="4"/>
  <c r="V50" i="4" s="1"/>
  <c r="P50" i="4"/>
  <c r="U50" i="4" s="1"/>
  <c r="N50" i="4"/>
  <c r="AD49" i="5"/>
  <c r="O50" i="4"/>
  <c r="R50" i="4"/>
  <c r="W50" i="4" s="1"/>
  <c r="D65" i="6"/>
  <c r="D66" i="6" s="1"/>
  <c r="B68" i="6"/>
  <c r="A68" i="6"/>
  <c r="G59" i="7"/>
  <c r="C50" i="5"/>
  <c r="C69" i="6"/>
  <c r="AC68" i="6"/>
  <c r="AA68" i="6"/>
  <c r="Y68" i="6"/>
  <c r="W68" i="6"/>
  <c r="K68" i="6"/>
  <c r="H68" i="6"/>
  <c r="AD68" i="6"/>
  <c r="AB68" i="6"/>
  <c r="Z68" i="6"/>
  <c r="X68" i="6"/>
  <c r="V68" i="6"/>
  <c r="A554" i="7"/>
  <c r="L55" i="2"/>
  <c r="M54" i="2"/>
  <c r="O54" i="2" s="1"/>
  <c r="B85" i="1" s="1"/>
  <c r="A528" i="4"/>
  <c r="O520" i="3"/>
  <c r="A560" i="4"/>
  <c r="O552" i="3"/>
  <c r="A543" i="7"/>
  <c r="B873" i="4"/>
  <c r="P865" i="3"/>
  <c r="A598" i="7"/>
  <c r="A587" i="7"/>
  <c r="A620" i="7"/>
  <c r="A527" i="4"/>
  <c r="O519" i="3"/>
  <c r="A631" i="7"/>
  <c r="B879" i="4"/>
  <c r="P871" i="3"/>
  <c r="B883" i="4"/>
  <c r="P875" i="3"/>
  <c r="A538" i="4"/>
  <c r="O530" i="3"/>
  <c r="B881" i="4"/>
  <c r="P873" i="3"/>
  <c r="A665" i="7"/>
  <c r="A485" i="4"/>
  <c r="O477" i="3"/>
  <c r="A609" i="7"/>
  <c r="A496" i="4"/>
  <c r="O488" i="3"/>
  <c r="A474" i="4"/>
  <c r="O466" i="3"/>
  <c r="B875" i="4"/>
  <c r="P867" i="3"/>
  <c r="A529" i="4"/>
  <c r="O521" i="3"/>
  <c r="A549" i="4"/>
  <c r="O541" i="3"/>
  <c r="A664" i="7"/>
  <c r="A518" i="4"/>
  <c r="O510" i="3"/>
  <c r="A576" i="7"/>
  <c r="A507" i="4"/>
  <c r="O499" i="3"/>
  <c r="A547" i="4"/>
  <c r="O539" i="3"/>
  <c r="B877" i="4"/>
  <c r="P869" i="3"/>
  <c r="A642" i="7"/>
  <c r="A565" i="7"/>
  <c r="B104" i="3"/>
  <c r="E65" i="6"/>
  <c r="T67" i="6"/>
  <c r="P67" i="6"/>
  <c r="N67" i="6"/>
  <c r="L67" i="6"/>
  <c r="Q66" i="6"/>
  <c r="I66" i="6" s="1"/>
  <c r="U67" i="6"/>
  <c r="S67" i="6"/>
  <c r="O67" i="6"/>
  <c r="M67" i="6"/>
  <c r="R67" i="6"/>
  <c r="AD50" i="5" l="1"/>
  <c r="O51" i="4"/>
  <c r="T51" i="4" s="1"/>
  <c r="R51" i="4"/>
  <c r="W51" i="4" s="1"/>
  <c r="Q51" i="4"/>
  <c r="V51" i="4" s="1"/>
  <c r="P51" i="4"/>
  <c r="U51" i="4" s="1"/>
  <c r="N51" i="4"/>
  <c r="J51" i="4" s="1"/>
  <c r="M51" i="4" s="1"/>
  <c r="S50" i="4"/>
  <c r="J50" i="4"/>
  <c r="M50" i="4" s="1"/>
  <c r="B105" i="3"/>
  <c r="A577" i="7"/>
  <c r="A654" i="7"/>
  <c r="B889" i="4"/>
  <c r="P881" i="3"/>
  <c r="A559" i="4"/>
  <c r="O551" i="3"/>
  <c r="A519" i="4"/>
  <c r="O511" i="3"/>
  <c r="A588" i="7"/>
  <c r="A530" i="4"/>
  <c r="O522" i="3"/>
  <c r="A676" i="7"/>
  <c r="A561" i="4"/>
  <c r="O553" i="3"/>
  <c r="A541" i="4"/>
  <c r="O533" i="3"/>
  <c r="B887" i="4"/>
  <c r="P879" i="3"/>
  <c r="A486" i="4"/>
  <c r="O478" i="3"/>
  <c r="A508" i="4"/>
  <c r="O500" i="3"/>
  <c r="A621" i="7"/>
  <c r="A497" i="4"/>
  <c r="O489" i="3"/>
  <c r="A677" i="7"/>
  <c r="B893" i="4"/>
  <c r="P885" i="3"/>
  <c r="A550" i="4"/>
  <c r="O542" i="3"/>
  <c r="B895" i="4"/>
  <c r="P887" i="3"/>
  <c r="B891" i="4"/>
  <c r="P883" i="3"/>
  <c r="A643" i="7"/>
  <c r="A539" i="4"/>
  <c r="O531" i="3"/>
  <c r="A632" i="7"/>
  <c r="A599" i="7"/>
  <c r="A610" i="7"/>
  <c r="B885" i="4"/>
  <c r="P877" i="3"/>
  <c r="A555" i="7"/>
  <c r="A572" i="4"/>
  <c r="O564" i="3"/>
  <c r="A540" i="4"/>
  <c r="O532" i="3"/>
  <c r="L56" i="2"/>
  <c r="M55" i="2"/>
  <c r="O55" i="2" s="1"/>
  <c r="B86" i="1" s="1"/>
  <c r="A566" i="7"/>
  <c r="AD69" i="6"/>
  <c r="AB69" i="6"/>
  <c r="Z69" i="6"/>
  <c r="X69" i="6"/>
  <c r="V69" i="6"/>
  <c r="C70" i="6"/>
  <c r="AC69" i="6"/>
  <c r="AA69" i="6"/>
  <c r="Y69" i="6"/>
  <c r="W69" i="6"/>
  <c r="K69" i="6"/>
  <c r="H69" i="6"/>
  <c r="A69" i="6"/>
  <c r="B69" i="6"/>
  <c r="E66" i="6"/>
  <c r="G67" i="6"/>
  <c r="D67" i="6" s="1"/>
  <c r="U68" i="6"/>
  <c r="S68" i="6"/>
  <c r="O68" i="6"/>
  <c r="M68" i="6"/>
  <c r="T68" i="6"/>
  <c r="P68" i="6"/>
  <c r="N68" i="6"/>
  <c r="L68" i="6"/>
  <c r="Q67" i="6"/>
  <c r="I67" i="6" s="1"/>
  <c r="R68" i="6"/>
  <c r="G60" i="7"/>
  <c r="C51" i="5"/>
  <c r="Q52" i="4" l="1"/>
  <c r="V52" i="4" s="1"/>
  <c r="P52" i="4"/>
  <c r="U52" i="4" s="1"/>
  <c r="N52" i="4"/>
  <c r="J52" i="4" s="1"/>
  <c r="M52" i="4" s="1"/>
  <c r="AD51" i="5"/>
  <c r="O52" i="4"/>
  <c r="T52" i="4" s="1"/>
  <c r="R52" i="4"/>
  <c r="W52" i="4" s="1"/>
  <c r="G61" i="7"/>
  <c r="C52" i="5"/>
  <c r="I68" i="6"/>
  <c r="B70" i="6"/>
  <c r="A70" i="6"/>
  <c r="C71" i="6"/>
  <c r="AC70" i="6"/>
  <c r="AA70" i="6"/>
  <c r="Y70" i="6"/>
  <c r="W70" i="6"/>
  <c r="K70" i="6"/>
  <c r="H70" i="6"/>
  <c r="AD70" i="6"/>
  <c r="AB70" i="6"/>
  <c r="Z70" i="6"/>
  <c r="X70" i="6"/>
  <c r="V70" i="6"/>
  <c r="G68" i="6"/>
  <c r="D68" i="6"/>
  <c r="E67" i="6"/>
  <c r="T69" i="6"/>
  <c r="P69" i="6"/>
  <c r="N69" i="6"/>
  <c r="L69" i="6"/>
  <c r="Q68" i="6"/>
  <c r="U69" i="6"/>
  <c r="S69" i="6"/>
  <c r="O69" i="6"/>
  <c r="M69" i="6"/>
  <c r="R69" i="6"/>
  <c r="A578" i="7"/>
  <c r="L57" i="2"/>
  <c r="M56" i="2"/>
  <c r="O56" i="2" s="1"/>
  <c r="B87" i="1" s="1"/>
  <c r="A552" i="4"/>
  <c r="O544" i="3"/>
  <c r="A584" i="4"/>
  <c r="O576" i="3"/>
  <c r="A567" i="7"/>
  <c r="B897" i="4"/>
  <c r="P889" i="3"/>
  <c r="A622" i="7"/>
  <c r="A611" i="7"/>
  <c r="A644" i="7"/>
  <c r="A551" i="4"/>
  <c r="O543" i="3"/>
  <c r="A655" i="7"/>
  <c r="B903" i="4"/>
  <c r="P895" i="3"/>
  <c r="B907" i="4"/>
  <c r="P899" i="3"/>
  <c r="A562" i="4"/>
  <c r="O554" i="3"/>
  <c r="B905" i="4"/>
  <c r="P897" i="3"/>
  <c r="A689" i="7"/>
  <c r="A509" i="4"/>
  <c r="O501" i="3"/>
  <c r="A633" i="7"/>
  <c r="A520" i="4"/>
  <c r="O512" i="3"/>
  <c r="A498" i="4"/>
  <c r="O490" i="3"/>
  <c r="B899" i="4"/>
  <c r="P891" i="3"/>
  <c r="A553" i="4"/>
  <c r="O545" i="3"/>
  <c r="A573" i="4"/>
  <c r="O565" i="3"/>
  <c r="A688" i="7"/>
  <c r="A542" i="4"/>
  <c r="O534" i="3"/>
  <c r="A600" i="7"/>
  <c r="A531" i="4"/>
  <c r="O523" i="3"/>
  <c r="A571" i="4"/>
  <c r="O563" i="3"/>
  <c r="B901" i="4"/>
  <c r="P893" i="3"/>
  <c r="A666" i="7"/>
  <c r="A589" i="7"/>
  <c r="B106" i="3"/>
  <c r="AD52" i="5" l="1"/>
  <c r="O53" i="4"/>
  <c r="T53" i="4" s="1"/>
  <c r="R53" i="4"/>
  <c r="W53" i="4" s="1"/>
  <c r="Q53" i="4"/>
  <c r="V53" i="4" s="1"/>
  <c r="P53" i="4"/>
  <c r="U53" i="4" s="1"/>
  <c r="N53" i="4"/>
  <c r="J53" i="4" s="1"/>
  <c r="M53" i="4" s="1"/>
  <c r="G69" i="6"/>
  <c r="D69" i="6" s="1"/>
  <c r="B107" i="3"/>
  <c r="A601" i="7"/>
  <c r="A678" i="7"/>
  <c r="B913" i="4"/>
  <c r="P905" i="3"/>
  <c r="A583" i="4"/>
  <c r="O575" i="3"/>
  <c r="A543" i="4"/>
  <c r="O535" i="3"/>
  <c r="A612" i="7"/>
  <c r="A554" i="4"/>
  <c r="O546" i="3"/>
  <c r="A700" i="7"/>
  <c r="A585" i="4"/>
  <c r="O577" i="3"/>
  <c r="A565" i="4"/>
  <c r="O557" i="3"/>
  <c r="B911" i="4"/>
  <c r="P903" i="3"/>
  <c r="A510" i="4"/>
  <c r="O502" i="3"/>
  <c r="A532" i="4"/>
  <c r="O524" i="3"/>
  <c r="A645" i="7"/>
  <c r="A521" i="4"/>
  <c r="O513" i="3"/>
  <c r="A701" i="7"/>
  <c r="B917" i="4"/>
  <c r="P909" i="3"/>
  <c r="A574" i="4"/>
  <c r="O566" i="3"/>
  <c r="B919" i="4"/>
  <c r="P911" i="3"/>
  <c r="B915" i="4"/>
  <c r="P907" i="3"/>
  <c r="A667" i="7"/>
  <c r="A563" i="4"/>
  <c r="O555" i="3"/>
  <c r="A656" i="7"/>
  <c r="A623" i="7"/>
  <c r="A634" i="7"/>
  <c r="B909" i="4"/>
  <c r="P901" i="3"/>
  <c r="A579" i="7"/>
  <c r="A596" i="4"/>
  <c r="O588" i="3"/>
  <c r="A564" i="4"/>
  <c r="O556" i="3"/>
  <c r="L58" i="2"/>
  <c r="M57" i="2"/>
  <c r="O57" i="2" s="1"/>
  <c r="B88" i="1" s="1"/>
  <c r="G70" i="6" s="1"/>
  <c r="A590" i="7"/>
  <c r="E68" i="6"/>
  <c r="AD71" i="6"/>
  <c r="AB71" i="6"/>
  <c r="Z71" i="6"/>
  <c r="X71" i="6"/>
  <c r="V71" i="6"/>
  <c r="C72" i="6"/>
  <c r="AC71" i="6"/>
  <c r="AA71" i="6"/>
  <c r="Y71" i="6"/>
  <c r="W71" i="6"/>
  <c r="K71" i="6"/>
  <c r="H71" i="6"/>
  <c r="A71" i="6"/>
  <c r="B71" i="6"/>
  <c r="G62" i="7"/>
  <c r="C53" i="5"/>
  <c r="U70" i="6"/>
  <c r="S70" i="6"/>
  <c r="O70" i="6"/>
  <c r="M70" i="6"/>
  <c r="T70" i="6"/>
  <c r="P70" i="6"/>
  <c r="N70" i="6"/>
  <c r="L70" i="6"/>
  <c r="Q69" i="6"/>
  <c r="I69" i="6" s="1"/>
  <c r="R70" i="6"/>
  <c r="AD53" i="5" l="1"/>
  <c r="O54" i="4"/>
  <c r="T54" i="4" s="1"/>
  <c r="R54" i="4"/>
  <c r="W54" i="4" s="1"/>
  <c r="Q54" i="4"/>
  <c r="V54" i="4" s="1"/>
  <c r="P54" i="4"/>
  <c r="U54" i="4" s="1"/>
  <c r="N54" i="4"/>
  <c r="J54" i="4" s="1"/>
  <c r="M54" i="4" s="1"/>
  <c r="G63" i="7"/>
  <c r="C54" i="5"/>
  <c r="B72" i="6"/>
  <c r="A72" i="6"/>
  <c r="C73" i="6"/>
  <c r="AC72" i="6"/>
  <c r="AA72" i="6"/>
  <c r="Y72" i="6"/>
  <c r="W72" i="6"/>
  <c r="K72" i="6"/>
  <c r="H72" i="6"/>
  <c r="AD72" i="6"/>
  <c r="AB72" i="6"/>
  <c r="Z72" i="6"/>
  <c r="X72" i="6"/>
  <c r="V72" i="6"/>
  <c r="D70" i="6"/>
  <c r="T71" i="6"/>
  <c r="P71" i="6"/>
  <c r="N71" i="6"/>
  <c r="L71" i="6"/>
  <c r="Q70" i="6"/>
  <c r="I70" i="6" s="1"/>
  <c r="U71" i="6"/>
  <c r="S71" i="6"/>
  <c r="O71" i="6"/>
  <c r="M71" i="6"/>
  <c r="R71" i="6"/>
  <c r="E69" i="6"/>
  <c r="A602" i="7"/>
  <c r="L59" i="2"/>
  <c r="M58" i="2"/>
  <c r="O58" i="2" s="1"/>
  <c r="B89" i="1" s="1"/>
  <c r="A576" i="4"/>
  <c r="O568" i="3"/>
  <c r="A608" i="4"/>
  <c r="O600" i="3"/>
  <c r="A591" i="7"/>
  <c r="B921" i="4"/>
  <c r="P913" i="3"/>
  <c r="A646" i="7"/>
  <c r="A635" i="7"/>
  <c r="A668" i="7"/>
  <c r="A575" i="4"/>
  <c r="O567" i="3"/>
  <c r="A679" i="7"/>
  <c r="B927" i="4"/>
  <c r="P919" i="3"/>
  <c r="B931" i="4"/>
  <c r="P923" i="3"/>
  <c r="A586" i="4"/>
  <c r="O578" i="3"/>
  <c r="B929" i="4"/>
  <c r="P921" i="3"/>
  <c r="A713" i="7"/>
  <c r="A533" i="4"/>
  <c r="O525" i="3"/>
  <c r="A657" i="7"/>
  <c r="A544" i="4"/>
  <c r="O536" i="3"/>
  <c r="A522" i="4"/>
  <c r="O514" i="3"/>
  <c r="B923" i="4"/>
  <c r="P915" i="3"/>
  <c r="A577" i="4"/>
  <c r="O569" i="3"/>
  <c r="A597" i="4"/>
  <c r="O589" i="3"/>
  <c r="A712" i="7"/>
  <c r="A566" i="4"/>
  <c r="O558" i="3"/>
  <c r="A624" i="7"/>
  <c r="A555" i="4"/>
  <c r="O547" i="3"/>
  <c r="A595" i="4"/>
  <c r="O587" i="3"/>
  <c r="B925" i="4"/>
  <c r="P917" i="3"/>
  <c r="A690" i="7"/>
  <c r="A613" i="7"/>
  <c r="B108" i="3"/>
  <c r="Q55" i="4" l="1"/>
  <c r="V55" i="4" s="1"/>
  <c r="P55" i="4"/>
  <c r="U55" i="4" s="1"/>
  <c r="N55" i="4"/>
  <c r="J55" i="4" s="1"/>
  <c r="M55" i="4" s="1"/>
  <c r="AD54" i="5"/>
  <c r="O55" i="4"/>
  <c r="T55" i="4" s="1"/>
  <c r="R55" i="4"/>
  <c r="W55" i="4" s="1"/>
  <c r="G71" i="6"/>
  <c r="E70" i="6"/>
  <c r="D71" i="6"/>
  <c r="AD73" i="6"/>
  <c r="AB73" i="6"/>
  <c r="Z73" i="6"/>
  <c r="X73" i="6"/>
  <c r="V73" i="6"/>
  <c r="C74" i="6"/>
  <c r="AC73" i="6"/>
  <c r="AA73" i="6"/>
  <c r="Y73" i="6"/>
  <c r="W73" i="6"/>
  <c r="K73" i="6"/>
  <c r="H73" i="6"/>
  <c r="A73" i="6"/>
  <c r="B73" i="6"/>
  <c r="B109" i="3"/>
  <c r="A625" i="7"/>
  <c r="A702" i="7"/>
  <c r="B937" i="4"/>
  <c r="P929" i="3"/>
  <c r="A607" i="4"/>
  <c r="O599" i="3"/>
  <c r="A567" i="4"/>
  <c r="O559" i="3"/>
  <c r="A636" i="7"/>
  <c r="A578" i="4"/>
  <c r="O570" i="3"/>
  <c r="A724" i="7"/>
  <c r="A609" i="4"/>
  <c r="O601" i="3"/>
  <c r="A589" i="4"/>
  <c r="O581" i="3"/>
  <c r="B935" i="4"/>
  <c r="P927" i="3"/>
  <c r="A534" i="4"/>
  <c r="O526" i="3"/>
  <c r="A556" i="4"/>
  <c r="O548" i="3"/>
  <c r="A669" i="7"/>
  <c r="A545" i="4"/>
  <c r="O537" i="3"/>
  <c r="A725" i="7"/>
  <c r="B941" i="4"/>
  <c r="P933" i="3"/>
  <c r="A598" i="4"/>
  <c r="O590" i="3"/>
  <c r="B943" i="4"/>
  <c r="P935" i="3"/>
  <c r="B939" i="4"/>
  <c r="P931" i="3"/>
  <c r="A691" i="7"/>
  <c r="A587" i="4"/>
  <c r="O579" i="3"/>
  <c r="A680" i="7"/>
  <c r="A647" i="7"/>
  <c r="A658" i="7"/>
  <c r="B933" i="4"/>
  <c r="P925" i="3"/>
  <c r="A603" i="7"/>
  <c r="A620" i="4"/>
  <c r="O612" i="3"/>
  <c r="A588" i="4"/>
  <c r="O580" i="3"/>
  <c r="L60" i="2"/>
  <c r="M59" i="2"/>
  <c r="O59" i="2" s="1"/>
  <c r="B90" i="1" s="1"/>
  <c r="A614" i="7"/>
  <c r="U72" i="6"/>
  <c r="S72" i="6"/>
  <c r="O72" i="6"/>
  <c r="M72" i="6"/>
  <c r="T72" i="6"/>
  <c r="P72" i="6"/>
  <c r="N72" i="6"/>
  <c r="L72" i="6"/>
  <c r="Q71" i="6"/>
  <c r="I71" i="6" s="1"/>
  <c r="R72" i="6"/>
  <c r="G64" i="7"/>
  <c r="C55" i="5"/>
  <c r="AD55" i="5" l="1"/>
  <c r="O56" i="4"/>
  <c r="T56" i="4" s="1"/>
  <c r="R56" i="4"/>
  <c r="W56" i="4" s="1"/>
  <c r="Q56" i="4"/>
  <c r="V56" i="4" s="1"/>
  <c r="P56" i="4"/>
  <c r="U56" i="4" s="1"/>
  <c r="N56" i="4"/>
  <c r="J56" i="4" s="1"/>
  <c r="M56" i="4" s="1"/>
  <c r="G72" i="6"/>
  <c r="D72" i="6" s="1"/>
  <c r="B74" i="6"/>
  <c r="A74" i="6"/>
  <c r="C75" i="6"/>
  <c r="AC74" i="6"/>
  <c r="AA74" i="6"/>
  <c r="Y74" i="6"/>
  <c r="W74" i="6"/>
  <c r="K74" i="6"/>
  <c r="H74" i="6"/>
  <c r="AD74" i="6"/>
  <c r="AB74" i="6"/>
  <c r="Z74" i="6"/>
  <c r="X74" i="6"/>
  <c r="V74" i="6"/>
  <c r="G65" i="7"/>
  <c r="C56" i="5"/>
  <c r="A626" i="7"/>
  <c r="L61" i="2"/>
  <c r="M60" i="2"/>
  <c r="O60" i="2" s="1"/>
  <c r="B91" i="1" s="1"/>
  <c r="A600" i="4"/>
  <c r="O592" i="3"/>
  <c r="A632" i="4"/>
  <c r="O624" i="3"/>
  <c r="A615" i="7"/>
  <c r="B945" i="4"/>
  <c r="P937" i="3"/>
  <c r="A670" i="7"/>
  <c r="A659" i="7"/>
  <c r="A692" i="7"/>
  <c r="A599" i="4"/>
  <c r="O591" i="3"/>
  <c r="A703" i="7"/>
  <c r="B951" i="4"/>
  <c r="P943" i="3"/>
  <c r="B955" i="4"/>
  <c r="P947" i="3"/>
  <c r="A610" i="4"/>
  <c r="O602" i="3"/>
  <c r="B953" i="4"/>
  <c r="P945" i="3"/>
  <c r="A737" i="7"/>
  <c r="A557" i="4"/>
  <c r="O549" i="3"/>
  <c r="A681" i="7"/>
  <c r="A568" i="4"/>
  <c r="O560" i="3"/>
  <c r="A546" i="4"/>
  <c r="O538" i="3"/>
  <c r="B947" i="4"/>
  <c r="P939" i="3"/>
  <c r="A601" i="4"/>
  <c r="O593" i="3"/>
  <c r="A621" i="4"/>
  <c r="O613" i="3"/>
  <c r="A736" i="7"/>
  <c r="A590" i="4"/>
  <c r="O582" i="3"/>
  <c r="A648" i="7"/>
  <c r="A579" i="4"/>
  <c r="O571" i="3"/>
  <c r="A619" i="4"/>
  <c r="O611" i="3"/>
  <c r="B949" i="4"/>
  <c r="P941" i="3"/>
  <c r="A714" i="7"/>
  <c r="A637" i="7"/>
  <c r="B110" i="3"/>
  <c r="T73" i="6"/>
  <c r="P73" i="6"/>
  <c r="N73" i="6"/>
  <c r="L73" i="6"/>
  <c r="Q72" i="6"/>
  <c r="I72" i="6" s="1"/>
  <c r="U73" i="6"/>
  <c r="S73" i="6"/>
  <c r="O73" i="6"/>
  <c r="M73" i="6"/>
  <c r="R73" i="6"/>
  <c r="E71" i="6"/>
  <c r="Q57" i="4" l="1"/>
  <c r="V57" i="4" s="1"/>
  <c r="P57" i="4"/>
  <c r="U57" i="4" s="1"/>
  <c r="N57" i="4"/>
  <c r="J57" i="4" s="1"/>
  <c r="M57" i="4" s="1"/>
  <c r="AD56" i="5"/>
  <c r="O57" i="4"/>
  <c r="T57" i="4" s="1"/>
  <c r="R57" i="4"/>
  <c r="W57" i="4" s="1"/>
  <c r="E72" i="6"/>
  <c r="A649" i="7"/>
  <c r="A726" i="7"/>
  <c r="B961" i="4"/>
  <c r="P953" i="3"/>
  <c r="A631" i="4"/>
  <c r="O623" i="3"/>
  <c r="A591" i="4"/>
  <c r="O583" i="3"/>
  <c r="A660" i="7"/>
  <c r="A602" i="4"/>
  <c r="O594" i="3"/>
  <c r="A748" i="7"/>
  <c r="A633" i="4"/>
  <c r="O625" i="3"/>
  <c r="A613" i="4"/>
  <c r="O605" i="3"/>
  <c r="B959" i="4"/>
  <c r="P951" i="3"/>
  <c r="A558" i="4"/>
  <c r="O550" i="3"/>
  <c r="A580" i="4"/>
  <c r="O572" i="3"/>
  <c r="A693" i="7"/>
  <c r="A569" i="4"/>
  <c r="O561" i="3"/>
  <c r="A749" i="7"/>
  <c r="B965" i="4"/>
  <c r="P957" i="3"/>
  <c r="A622" i="4"/>
  <c r="O614" i="3"/>
  <c r="B967" i="4"/>
  <c r="P959" i="3"/>
  <c r="B963" i="4"/>
  <c r="P955" i="3"/>
  <c r="A715" i="7"/>
  <c r="A611" i="4"/>
  <c r="O603" i="3"/>
  <c r="A704" i="7"/>
  <c r="A671" i="7"/>
  <c r="A682" i="7"/>
  <c r="B957" i="4"/>
  <c r="P949" i="3"/>
  <c r="A627" i="7"/>
  <c r="A644" i="4"/>
  <c r="O636" i="3"/>
  <c r="A612" i="4"/>
  <c r="O604" i="3"/>
  <c r="L62" i="2"/>
  <c r="M61" i="2"/>
  <c r="O61" i="2" s="1"/>
  <c r="B92" i="1" s="1"/>
  <c r="G74" i="6" s="1"/>
  <c r="A638" i="7"/>
  <c r="G66" i="7"/>
  <c r="C57" i="5"/>
  <c r="AD75" i="6"/>
  <c r="AB75" i="6"/>
  <c r="Z75" i="6"/>
  <c r="X75" i="6"/>
  <c r="V75" i="6"/>
  <c r="C76" i="6"/>
  <c r="AC75" i="6"/>
  <c r="AA75" i="6"/>
  <c r="Y75" i="6"/>
  <c r="W75" i="6"/>
  <c r="K75" i="6"/>
  <c r="H75" i="6"/>
  <c r="A75" i="6"/>
  <c r="B75" i="6"/>
  <c r="G73" i="6"/>
  <c r="D73" i="6" s="1"/>
  <c r="D74" i="6" s="1"/>
  <c r="U74" i="6"/>
  <c r="S74" i="6"/>
  <c r="O74" i="6"/>
  <c r="M74" i="6"/>
  <c r="T74" i="6"/>
  <c r="P74" i="6"/>
  <c r="N74" i="6"/>
  <c r="L74" i="6"/>
  <c r="Q73" i="6"/>
  <c r="I73" i="6" s="1"/>
  <c r="R74" i="6"/>
  <c r="AD57" i="5" l="1"/>
  <c r="O58" i="4"/>
  <c r="T58" i="4" s="1"/>
  <c r="R58" i="4"/>
  <c r="W58" i="4" s="1"/>
  <c r="Q58" i="4"/>
  <c r="V58" i="4" s="1"/>
  <c r="P58" i="4"/>
  <c r="U58" i="4" s="1"/>
  <c r="N58" i="4"/>
  <c r="J58" i="4" s="1"/>
  <c r="M58" i="4" s="1"/>
  <c r="B76" i="6"/>
  <c r="A76" i="6"/>
  <c r="C77" i="6"/>
  <c r="AC76" i="6"/>
  <c r="AA76" i="6"/>
  <c r="Y76" i="6"/>
  <c r="W76" i="6"/>
  <c r="K76" i="6"/>
  <c r="H76" i="6"/>
  <c r="AD76" i="6"/>
  <c r="AB76" i="6"/>
  <c r="Z76" i="6"/>
  <c r="X76" i="6"/>
  <c r="V76" i="6"/>
  <c r="A650" i="7"/>
  <c r="L63" i="2"/>
  <c r="M62" i="2"/>
  <c r="O62" i="2" s="1"/>
  <c r="B93" i="1" s="1"/>
  <c r="A624" i="4"/>
  <c r="O616" i="3"/>
  <c r="A656" i="4"/>
  <c r="O648" i="3"/>
  <c r="A639" i="7"/>
  <c r="B969" i="4"/>
  <c r="P961" i="3"/>
  <c r="A694" i="7"/>
  <c r="A683" i="7"/>
  <c r="A716" i="7"/>
  <c r="A623" i="4"/>
  <c r="O615" i="3"/>
  <c r="A727" i="7"/>
  <c r="B975" i="4"/>
  <c r="P967" i="3"/>
  <c r="B979" i="4"/>
  <c r="P971" i="3"/>
  <c r="A634" i="4"/>
  <c r="O626" i="3"/>
  <c r="B977" i="4"/>
  <c r="P969" i="3"/>
  <c r="A761" i="7"/>
  <c r="A581" i="4"/>
  <c r="O573" i="3"/>
  <c r="A705" i="7"/>
  <c r="A592" i="4"/>
  <c r="O584" i="3"/>
  <c r="A570" i="4"/>
  <c r="O562" i="3"/>
  <c r="B971" i="4"/>
  <c r="P963" i="3"/>
  <c r="A625" i="4"/>
  <c r="O617" i="3"/>
  <c r="A645" i="4"/>
  <c r="O637" i="3"/>
  <c r="A760" i="7"/>
  <c r="A614" i="4"/>
  <c r="O606" i="3"/>
  <c r="A672" i="7"/>
  <c r="A603" i="4"/>
  <c r="O595" i="3"/>
  <c r="A643" i="4"/>
  <c r="O635" i="3"/>
  <c r="B973" i="4"/>
  <c r="P965" i="3"/>
  <c r="A738" i="7"/>
  <c r="A661" i="7"/>
  <c r="E73" i="6"/>
  <c r="T75" i="6"/>
  <c r="P75" i="6"/>
  <c r="N75" i="6"/>
  <c r="L75" i="6"/>
  <c r="Q74" i="6"/>
  <c r="I74" i="6" s="1"/>
  <c r="U75" i="6"/>
  <c r="S75" i="6"/>
  <c r="O75" i="6"/>
  <c r="M75" i="6"/>
  <c r="R75" i="6"/>
  <c r="G67" i="7"/>
  <c r="C58" i="5"/>
  <c r="AD58" i="5" l="1"/>
  <c r="O59" i="4"/>
  <c r="T59" i="4" s="1"/>
  <c r="R59" i="4"/>
  <c r="W59" i="4" s="1"/>
  <c r="Q59" i="4"/>
  <c r="V59" i="4" s="1"/>
  <c r="P59" i="4"/>
  <c r="U59" i="4" s="1"/>
  <c r="N59" i="4"/>
  <c r="J59" i="4" s="1"/>
  <c r="M59" i="4" s="1"/>
  <c r="G68" i="7"/>
  <c r="C59" i="5"/>
  <c r="E74" i="6"/>
  <c r="G75" i="6"/>
  <c r="D75" i="6" s="1"/>
  <c r="AD77" i="6"/>
  <c r="AB77" i="6"/>
  <c r="Z77" i="6"/>
  <c r="X77" i="6"/>
  <c r="V77" i="6"/>
  <c r="C78" i="6"/>
  <c r="AC77" i="6"/>
  <c r="AA77" i="6"/>
  <c r="Y77" i="6"/>
  <c r="W77" i="6"/>
  <c r="K77" i="6"/>
  <c r="H77" i="6"/>
  <c r="A77" i="6"/>
  <c r="B77" i="6"/>
  <c r="A673" i="7"/>
  <c r="A750" i="7"/>
  <c r="B985" i="4"/>
  <c r="P977" i="3"/>
  <c r="A655" i="4"/>
  <c r="O647" i="3"/>
  <c r="A615" i="4"/>
  <c r="O607" i="3"/>
  <c r="A684" i="7"/>
  <c r="A626" i="4"/>
  <c r="O618" i="3"/>
  <c r="A772" i="7"/>
  <c r="A657" i="4"/>
  <c r="O649" i="3"/>
  <c r="A637" i="4"/>
  <c r="O629" i="3"/>
  <c r="B983" i="4"/>
  <c r="P975" i="3"/>
  <c r="A582" i="4"/>
  <c r="O574" i="3"/>
  <c r="A604" i="4"/>
  <c r="O596" i="3"/>
  <c r="A717" i="7"/>
  <c r="A593" i="4"/>
  <c r="O585" i="3"/>
  <c r="A773" i="7"/>
  <c r="B989" i="4"/>
  <c r="P981" i="3"/>
  <c r="A646" i="4"/>
  <c r="O638" i="3"/>
  <c r="B991" i="4"/>
  <c r="P983" i="3"/>
  <c r="B987" i="4"/>
  <c r="P979" i="3"/>
  <c r="A739" i="7"/>
  <c r="A635" i="4"/>
  <c r="O627" i="3"/>
  <c r="A728" i="7"/>
  <c r="A695" i="7"/>
  <c r="A706" i="7"/>
  <c r="B981" i="4"/>
  <c r="P973" i="3"/>
  <c r="A651" i="7"/>
  <c r="A668" i="4"/>
  <c r="O660" i="3"/>
  <c r="A636" i="4"/>
  <c r="O628" i="3"/>
  <c r="L64" i="2"/>
  <c r="M63" i="2"/>
  <c r="O63" i="2" s="1"/>
  <c r="B94" i="1" s="1"/>
  <c r="A662" i="7"/>
  <c r="U76" i="6"/>
  <c r="S76" i="6"/>
  <c r="O76" i="6"/>
  <c r="M76" i="6"/>
  <c r="T76" i="6"/>
  <c r="P76" i="6"/>
  <c r="N76" i="6"/>
  <c r="L76" i="6"/>
  <c r="Q75" i="6"/>
  <c r="I75" i="6" s="1"/>
  <c r="R76" i="6"/>
  <c r="AD59" i="5" l="1"/>
  <c r="O60" i="4"/>
  <c r="R60" i="4"/>
  <c r="W60" i="4" s="1"/>
  <c r="Q60" i="4"/>
  <c r="V60" i="4" s="1"/>
  <c r="P60" i="4"/>
  <c r="U60" i="4" s="1"/>
  <c r="N60" i="4"/>
  <c r="A674" i="7"/>
  <c r="A663" i="7"/>
  <c r="B993" i="4"/>
  <c r="P985" i="3"/>
  <c r="A707" i="7"/>
  <c r="A751" i="7"/>
  <c r="B1003" i="4"/>
  <c r="P995" i="3"/>
  <c r="A658" i="4"/>
  <c r="O650" i="3"/>
  <c r="B1001" i="4"/>
  <c r="P993" i="3"/>
  <c r="A616" i="4"/>
  <c r="O608" i="3"/>
  <c r="A594" i="4"/>
  <c r="O586" i="3"/>
  <c r="A649" i="4"/>
  <c r="O641" i="3"/>
  <c r="A669" i="4"/>
  <c r="O661" i="3"/>
  <c r="A696" i="7"/>
  <c r="A667" i="4"/>
  <c r="O659" i="3"/>
  <c r="B997" i="4"/>
  <c r="P989" i="3"/>
  <c r="A685" i="7"/>
  <c r="G76" i="6"/>
  <c r="B78" i="6"/>
  <c r="A78" i="6"/>
  <c r="C79" i="6"/>
  <c r="AC78" i="6"/>
  <c r="AA78" i="6"/>
  <c r="Y78" i="6"/>
  <c r="W78" i="6"/>
  <c r="K78" i="6"/>
  <c r="H78" i="6"/>
  <c r="AD78" i="6"/>
  <c r="AB78" i="6"/>
  <c r="Z78" i="6"/>
  <c r="X78" i="6"/>
  <c r="V78" i="6"/>
  <c r="E75" i="6"/>
  <c r="G69" i="7"/>
  <c r="C60" i="5"/>
  <c r="L65" i="2"/>
  <c r="M64" i="2"/>
  <c r="O64" i="2" s="1"/>
  <c r="B95" i="1" s="1"/>
  <c r="G77" i="6" s="1"/>
  <c r="A648" i="4"/>
  <c r="O640" i="3"/>
  <c r="A680" i="4"/>
  <c r="O672" i="3"/>
  <c r="A718" i="7"/>
  <c r="A740" i="7"/>
  <c r="A647" i="4"/>
  <c r="O639" i="3"/>
  <c r="B999" i="4"/>
  <c r="P991" i="3"/>
  <c r="A785" i="7"/>
  <c r="A605" i="4"/>
  <c r="O597" i="3"/>
  <c r="A729" i="7"/>
  <c r="B995" i="4"/>
  <c r="P987" i="3"/>
  <c r="A784" i="7"/>
  <c r="A638" i="4"/>
  <c r="O630" i="3"/>
  <c r="A627" i="4"/>
  <c r="O619" i="3"/>
  <c r="A762" i="7"/>
  <c r="T77" i="6"/>
  <c r="P77" i="6"/>
  <c r="N77" i="6"/>
  <c r="L77" i="6"/>
  <c r="Q76" i="6"/>
  <c r="I76" i="6" s="1"/>
  <c r="U77" i="6"/>
  <c r="S77" i="6"/>
  <c r="O77" i="6"/>
  <c r="M77" i="6"/>
  <c r="R77" i="6"/>
  <c r="D76" i="6"/>
  <c r="D77" i="6" s="1"/>
  <c r="J60" i="4" l="1"/>
  <c r="M60" i="4" s="1"/>
  <c r="S60" i="4"/>
  <c r="AD60" i="5"/>
  <c r="O61" i="4"/>
  <c r="R61" i="4"/>
  <c r="W61" i="4" s="1"/>
  <c r="Q61" i="4"/>
  <c r="V61" i="4" s="1"/>
  <c r="P61" i="4"/>
  <c r="U61" i="4" s="1"/>
  <c r="N61" i="4"/>
  <c r="A774" i="7"/>
  <c r="A639" i="4"/>
  <c r="O631" i="3"/>
  <c r="A650" i="4"/>
  <c r="O642" i="3"/>
  <c r="A796" i="7"/>
  <c r="B1007" i="4"/>
  <c r="P999" i="3"/>
  <c r="A741" i="7"/>
  <c r="A617" i="4"/>
  <c r="O609" i="3"/>
  <c r="A797" i="7"/>
  <c r="B1011" i="4"/>
  <c r="P1003" i="3"/>
  <c r="A659" i="4"/>
  <c r="O651" i="3"/>
  <c r="A752" i="7"/>
  <c r="A730" i="7"/>
  <c r="A692" i="4"/>
  <c r="O684" i="3"/>
  <c r="A660" i="4"/>
  <c r="O652" i="3"/>
  <c r="L66" i="2"/>
  <c r="M65" i="2"/>
  <c r="O65" i="2" s="1"/>
  <c r="B96" i="1" s="1"/>
  <c r="E76" i="6"/>
  <c r="AD79" i="6"/>
  <c r="AB79" i="6"/>
  <c r="Z79" i="6"/>
  <c r="X79" i="6"/>
  <c r="V79" i="6"/>
  <c r="C80" i="6"/>
  <c r="AC79" i="6"/>
  <c r="AA79" i="6"/>
  <c r="Y79" i="6"/>
  <c r="W79" i="6"/>
  <c r="K79" i="6"/>
  <c r="H79" i="6"/>
  <c r="A79" i="6"/>
  <c r="B79" i="6"/>
  <c r="G70" i="7"/>
  <c r="C61" i="5"/>
  <c r="U78" i="6"/>
  <c r="S78" i="6"/>
  <c r="O78" i="6"/>
  <c r="M78" i="6"/>
  <c r="T78" i="6"/>
  <c r="P78" i="6"/>
  <c r="N78" i="6"/>
  <c r="L78" i="6"/>
  <c r="Q77" i="6"/>
  <c r="I77" i="6" s="1"/>
  <c r="R78" i="6"/>
  <c r="A697" i="7"/>
  <c r="B1009" i="4"/>
  <c r="P1001" i="3"/>
  <c r="A679" i="4"/>
  <c r="O671" i="3"/>
  <c r="A708" i="7"/>
  <c r="A681" i="4"/>
  <c r="O673" i="3"/>
  <c r="A661" i="4"/>
  <c r="O653" i="3"/>
  <c r="A606" i="4"/>
  <c r="O598" i="3"/>
  <c r="A628" i="4"/>
  <c r="O620" i="3"/>
  <c r="B1013" i="4"/>
  <c r="P1005" i="3"/>
  <c r="A670" i="4"/>
  <c r="O662" i="3"/>
  <c r="B1015" i="4"/>
  <c r="P1007" i="3"/>
  <c r="A763" i="7"/>
  <c r="A719" i="7"/>
  <c r="B1005" i="4"/>
  <c r="P997" i="3"/>
  <c r="A675" i="7"/>
  <c r="A686" i="7"/>
  <c r="S61" i="4" l="1"/>
  <c r="J61" i="4"/>
  <c r="M61" i="4" s="1"/>
  <c r="Q62" i="4"/>
  <c r="V62" i="4" s="1"/>
  <c r="P62" i="4"/>
  <c r="U62" i="4" s="1"/>
  <c r="N62" i="4"/>
  <c r="J62" i="4" s="1"/>
  <c r="M62" i="4" s="1"/>
  <c r="AD61" i="5"/>
  <c r="O62" i="4"/>
  <c r="T62" i="4" s="1"/>
  <c r="R62" i="4"/>
  <c r="W62" i="4" s="1"/>
  <c r="A698" i="7"/>
  <c r="A687" i="7"/>
  <c r="B1017" i="4"/>
  <c r="P1009" i="3"/>
  <c r="A731" i="7"/>
  <c r="A775" i="7"/>
  <c r="B1027" i="4"/>
  <c r="P1019" i="3"/>
  <c r="A682" i="4"/>
  <c r="O674" i="3"/>
  <c r="B1025" i="4"/>
  <c r="P1017" i="3"/>
  <c r="A640" i="4"/>
  <c r="O632" i="3"/>
  <c r="A618" i="4"/>
  <c r="O610" i="3"/>
  <c r="A673" i="4"/>
  <c r="O665" i="3"/>
  <c r="A693" i="4"/>
  <c r="O685" i="3"/>
  <c r="A720" i="7"/>
  <c r="A691" i="4"/>
  <c r="O683" i="3"/>
  <c r="B1021" i="4"/>
  <c r="P1013" i="3"/>
  <c r="A709" i="7"/>
  <c r="B80" i="6"/>
  <c r="A80" i="6"/>
  <c r="C81" i="6"/>
  <c r="AC80" i="6"/>
  <c r="AA80" i="6"/>
  <c r="Y80" i="6"/>
  <c r="W80" i="6"/>
  <c r="K80" i="6"/>
  <c r="H80" i="6"/>
  <c r="AD80" i="6"/>
  <c r="AB80" i="6"/>
  <c r="Z80" i="6"/>
  <c r="X80" i="6"/>
  <c r="V80" i="6"/>
  <c r="G71" i="7"/>
  <c r="C62" i="5"/>
  <c r="T79" i="6"/>
  <c r="P79" i="6"/>
  <c r="N79" i="6"/>
  <c r="L79" i="6"/>
  <c r="Q78" i="6"/>
  <c r="I78" i="6" s="1"/>
  <c r="U79" i="6"/>
  <c r="S79" i="6"/>
  <c r="O79" i="6"/>
  <c r="M79" i="6"/>
  <c r="R79" i="6"/>
  <c r="E77" i="6"/>
  <c r="G78" i="6"/>
  <c r="D78" i="6" s="1"/>
  <c r="L67" i="2"/>
  <c r="M66" i="2"/>
  <c r="O66" i="2" s="1"/>
  <c r="B97" i="1" s="1"/>
  <c r="A672" i="4"/>
  <c r="O664" i="3"/>
  <c r="A704" i="4"/>
  <c r="O696" i="3"/>
  <c r="A742" i="7"/>
  <c r="A764" i="7"/>
  <c r="A671" i="4"/>
  <c r="O663" i="3"/>
  <c r="B1023" i="4"/>
  <c r="P1015" i="3"/>
  <c r="A809" i="7"/>
  <c r="A629" i="4"/>
  <c r="O621" i="3"/>
  <c r="A753" i="7"/>
  <c r="B1019" i="4"/>
  <c r="P1011" i="3"/>
  <c r="A808" i="7"/>
  <c r="A662" i="4"/>
  <c r="O654" i="3"/>
  <c r="A651" i="4"/>
  <c r="O643" i="3"/>
  <c r="A786" i="7"/>
  <c r="AD62" i="5" l="1"/>
  <c r="O63" i="4"/>
  <c r="T63" i="4" s="1"/>
  <c r="R63" i="4"/>
  <c r="W63" i="4" s="1"/>
  <c r="Q63" i="4"/>
  <c r="V63" i="4" s="1"/>
  <c r="P63" i="4"/>
  <c r="U63" i="4" s="1"/>
  <c r="N63" i="4"/>
  <c r="J63" i="4" s="1"/>
  <c r="M63" i="4" s="1"/>
  <c r="A798" i="7"/>
  <c r="A663" i="4"/>
  <c r="O655" i="3"/>
  <c r="A674" i="4"/>
  <c r="O666" i="3"/>
  <c r="A820" i="7"/>
  <c r="B1031" i="4"/>
  <c r="P1023" i="3"/>
  <c r="A765" i="7"/>
  <c r="A641" i="4"/>
  <c r="O633" i="3"/>
  <c r="A821" i="7"/>
  <c r="B1035" i="4"/>
  <c r="P1027" i="3"/>
  <c r="A683" i="4"/>
  <c r="O675" i="3"/>
  <c r="A776" i="7"/>
  <c r="A754" i="7"/>
  <c r="A716" i="4"/>
  <c r="O708" i="3"/>
  <c r="A684" i="4"/>
  <c r="O676" i="3"/>
  <c r="L68" i="2"/>
  <c r="M67" i="2"/>
  <c r="O67" i="2" s="1"/>
  <c r="B98" i="1" s="1"/>
  <c r="AD81" i="6"/>
  <c r="AB81" i="6"/>
  <c r="Z81" i="6"/>
  <c r="X81" i="6"/>
  <c r="V81" i="6"/>
  <c r="C82" i="6"/>
  <c r="AC81" i="6"/>
  <c r="AA81" i="6"/>
  <c r="Y81" i="6"/>
  <c r="W81" i="6"/>
  <c r="K81" i="6"/>
  <c r="H81" i="6"/>
  <c r="A81" i="6"/>
  <c r="B81" i="6"/>
  <c r="E78" i="6"/>
  <c r="G79" i="6"/>
  <c r="D79" i="6" s="1"/>
  <c r="G72" i="7"/>
  <c r="C63" i="5"/>
  <c r="U80" i="6"/>
  <c r="S80" i="6"/>
  <c r="O80" i="6"/>
  <c r="M80" i="6"/>
  <c r="T80" i="6"/>
  <c r="P80" i="6"/>
  <c r="N80" i="6"/>
  <c r="L80" i="6"/>
  <c r="Q79" i="6"/>
  <c r="I79" i="6" s="1"/>
  <c r="R80" i="6"/>
  <c r="A721" i="7"/>
  <c r="B1033" i="4"/>
  <c r="P1025" i="3"/>
  <c r="A703" i="4"/>
  <c r="O695" i="3"/>
  <c r="A732" i="7"/>
  <c r="A705" i="4"/>
  <c r="O697" i="3"/>
  <c r="A685" i="4"/>
  <c r="O677" i="3"/>
  <c r="A630" i="4"/>
  <c r="O622" i="3"/>
  <c r="A652" i="4"/>
  <c r="O644" i="3"/>
  <c r="B1037" i="4"/>
  <c r="P1029" i="3"/>
  <c r="A694" i="4"/>
  <c r="O686" i="3"/>
  <c r="B1039" i="4"/>
  <c r="P1031" i="3"/>
  <c r="A787" i="7"/>
  <c r="A743" i="7"/>
  <c r="B1029" i="4"/>
  <c r="P1021" i="3"/>
  <c r="A699" i="7"/>
  <c r="A710" i="7"/>
  <c r="AD63" i="5" l="1"/>
  <c r="O64" i="4"/>
  <c r="T64" i="4" s="1"/>
  <c r="R64" i="4"/>
  <c r="W64" i="4" s="1"/>
  <c r="Q64" i="4"/>
  <c r="V64" i="4" s="1"/>
  <c r="P64" i="4"/>
  <c r="U64" i="4" s="1"/>
  <c r="N64" i="4"/>
  <c r="J64" i="4" s="1"/>
  <c r="M64" i="4" s="1"/>
  <c r="A722" i="7"/>
  <c r="A711" i="7"/>
  <c r="B1041" i="4"/>
  <c r="P1033" i="3"/>
  <c r="A755" i="7"/>
  <c r="A799" i="7"/>
  <c r="B1051" i="4"/>
  <c r="P1043" i="3"/>
  <c r="A706" i="4"/>
  <c r="O698" i="3"/>
  <c r="B1049" i="4"/>
  <c r="P1041" i="3"/>
  <c r="A664" i="4"/>
  <c r="O656" i="3"/>
  <c r="A642" i="4"/>
  <c r="O634" i="3"/>
  <c r="A697" i="4"/>
  <c r="O689" i="3"/>
  <c r="A717" i="4"/>
  <c r="O709" i="3"/>
  <c r="A744" i="7"/>
  <c r="A715" i="4"/>
  <c r="O707" i="3"/>
  <c r="B1045" i="4"/>
  <c r="P1037" i="3"/>
  <c r="A733" i="7"/>
  <c r="G73" i="7"/>
  <c r="C64" i="5"/>
  <c r="T81" i="6"/>
  <c r="P81" i="6"/>
  <c r="N81" i="6"/>
  <c r="L81" i="6"/>
  <c r="Q80" i="6"/>
  <c r="I80" i="6" s="1"/>
  <c r="U81" i="6"/>
  <c r="S81" i="6"/>
  <c r="O81" i="6"/>
  <c r="M81" i="6"/>
  <c r="R81" i="6"/>
  <c r="L69" i="2"/>
  <c r="M68" i="2"/>
  <c r="O68" i="2" s="1"/>
  <c r="B99" i="1" s="1"/>
  <c r="A696" i="4"/>
  <c r="O688" i="3"/>
  <c r="A728" i="4"/>
  <c r="O720" i="3"/>
  <c r="A766" i="7"/>
  <c r="A788" i="7"/>
  <c r="A695" i="4"/>
  <c r="O687" i="3"/>
  <c r="B1047" i="4"/>
  <c r="P1039" i="3"/>
  <c r="A833" i="7"/>
  <c r="A653" i="4"/>
  <c r="O645" i="3"/>
  <c r="A777" i="7"/>
  <c r="B1043" i="4"/>
  <c r="P1035" i="3"/>
  <c r="A832" i="7"/>
  <c r="A686" i="4"/>
  <c r="O678" i="3"/>
  <c r="A675" i="4"/>
  <c r="O667" i="3"/>
  <c r="A810" i="7"/>
  <c r="E79" i="6"/>
  <c r="B82" i="6"/>
  <c r="A82" i="6"/>
  <c r="C83" i="6"/>
  <c r="AC82" i="6"/>
  <c r="AA82" i="6"/>
  <c r="Y82" i="6"/>
  <c r="W82" i="6"/>
  <c r="K82" i="6"/>
  <c r="H82" i="6"/>
  <c r="AD82" i="6"/>
  <c r="AB82" i="6"/>
  <c r="Z82" i="6"/>
  <c r="X82" i="6"/>
  <c r="V82" i="6"/>
  <c r="G80" i="6"/>
  <c r="D80" i="6" s="1"/>
  <c r="AD64" i="5" l="1"/>
  <c r="O65" i="4"/>
  <c r="R65" i="4"/>
  <c r="W65" i="4" s="1"/>
  <c r="Q65" i="4"/>
  <c r="V65" i="4" s="1"/>
  <c r="P65" i="4"/>
  <c r="U65" i="4" s="1"/>
  <c r="N65" i="4"/>
  <c r="AD83" i="6"/>
  <c r="AB83" i="6"/>
  <c r="Z83" i="6"/>
  <c r="X83" i="6"/>
  <c r="V83" i="6"/>
  <c r="C84" i="6"/>
  <c r="AC83" i="6"/>
  <c r="AA83" i="6"/>
  <c r="Y83" i="6"/>
  <c r="W83" i="6"/>
  <c r="K83" i="6"/>
  <c r="H83" i="6"/>
  <c r="A83" i="6"/>
  <c r="B83" i="6"/>
  <c r="G81" i="6"/>
  <c r="D81" i="6" s="1"/>
  <c r="A745" i="7"/>
  <c r="B1057" i="4"/>
  <c r="P1049" i="3"/>
  <c r="A727" i="4"/>
  <c r="O719" i="3"/>
  <c r="A756" i="7"/>
  <c r="A729" i="4"/>
  <c r="O721" i="3"/>
  <c r="A709" i="4"/>
  <c r="O701" i="3"/>
  <c r="A654" i="4"/>
  <c r="O646" i="3"/>
  <c r="A676" i="4"/>
  <c r="O668" i="3"/>
  <c r="B1061" i="4"/>
  <c r="P1053" i="3"/>
  <c r="A718" i="4"/>
  <c r="O710" i="3"/>
  <c r="B1063" i="4"/>
  <c r="P1055" i="3"/>
  <c r="A811" i="7"/>
  <c r="A767" i="7"/>
  <c r="B1053" i="4"/>
  <c r="P1045" i="3"/>
  <c r="A723" i="7"/>
  <c r="A734" i="7"/>
  <c r="U82" i="6"/>
  <c r="S82" i="6"/>
  <c r="O82" i="6"/>
  <c r="M82" i="6"/>
  <c r="T82" i="6"/>
  <c r="P82" i="6"/>
  <c r="N82" i="6"/>
  <c r="L82" i="6"/>
  <c r="Q81" i="6"/>
  <c r="R82" i="6"/>
  <c r="E80" i="6"/>
  <c r="A822" i="7"/>
  <c r="A687" i="4"/>
  <c r="O679" i="3"/>
  <c r="A698" i="4"/>
  <c r="O690" i="3"/>
  <c r="A844" i="7"/>
  <c r="B1055" i="4"/>
  <c r="P1047" i="3"/>
  <c r="A789" i="7"/>
  <c r="A665" i="4"/>
  <c r="O657" i="3"/>
  <c r="A845" i="7"/>
  <c r="B1059" i="4"/>
  <c r="P1051" i="3"/>
  <c r="A707" i="4"/>
  <c r="O699" i="3"/>
  <c r="A800" i="7"/>
  <c r="A778" i="7"/>
  <c r="A740" i="4"/>
  <c r="O732" i="3"/>
  <c r="A708" i="4"/>
  <c r="O700" i="3"/>
  <c r="L70" i="2"/>
  <c r="M69" i="2"/>
  <c r="O69" i="2" s="1"/>
  <c r="B100" i="1" s="1"/>
  <c r="I81" i="6"/>
  <c r="G74" i="7"/>
  <c r="C65" i="5"/>
  <c r="J65" i="4" l="1"/>
  <c r="M65" i="4" s="1"/>
  <c r="S65" i="4"/>
  <c r="Q66" i="4"/>
  <c r="V66" i="4" s="1"/>
  <c r="P66" i="4"/>
  <c r="U66" i="4" s="1"/>
  <c r="N66" i="4"/>
  <c r="J66" i="4" s="1"/>
  <c r="M66" i="4" s="1"/>
  <c r="AD65" i="5"/>
  <c r="O66" i="4"/>
  <c r="T66" i="4" s="1"/>
  <c r="R66" i="4"/>
  <c r="W66" i="4" s="1"/>
  <c r="G82" i="6"/>
  <c r="D82" i="6" s="1"/>
  <c r="G75" i="7"/>
  <c r="C66" i="5"/>
  <c r="L71" i="2"/>
  <c r="M70" i="2"/>
  <c r="O70" i="2" s="1"/>
  <c r="B101" i="1" s="1"/>
  <c r="A720" i="4"/>
  <c r="O712" i="3"/>
  <c r="A752" i="4"/>
  <c r="O744" i="3"/>
  <c r="A790" i="7"/>
  <c r="A812" i="7"/>
  <c r="A719" i="4"/>
  <c r="O711" i="3"/>
  <c r="B1071" i="4"/>
  <c r="P1063" i="3"/>
  <c r="A857" i="7"/>
  <c r="A677" i="4"/>
  <c r="O669" i="3"/>
  <c r="A801" i="7"/>
  <c r="B1067" i="4"/>
  <c r="P1059" i="3"/>
  <c r="A856" i="7"/>
  <c r="A710" i="4"/>
  <c r="O702" i="3"/>
  <c r="A699" i="4"/>
  <c r="O691" i="3"/>
  <c r="A834" i="7"/>
  <c r="I82" i="6"/>
  <c r="T83" i="6"/>
  <c r="P83" i="6"/>
  <c r="N83" i="6"/>
  <c r="L83" i="6"/>
  <c r="Q82" i="6"/>
  <c r="U83" i="6"/>
  <c r="S83" i="6"/>
  <c r="O83" i="6"/>
  <c r="M83" i="6"/>
  <c r="R83" i="6"/>
  <c r="E81" i="6"/>
  <c r="A746" i="7"/>
  <c r="A735" i="7"/>
  <c r="B1065" i="4"/>
  <c r="P1057" i="3"/>
  <c r="A779" i="7"/>
  <c r="A823" i="7"/>
  <c r="B1075" i="4"/>
  <c r="P1067" i="3"/>
  <c r="A730" i="4"/>
  <c r="O722" i="3"/>
  <c r="B1073" i="4"/>
  <c r="P1065" i="3"/>
  <c r="A688" i="4"/>
  <c r="O680" i="3"/>
  <c r="A666" i="4"/>
  <c r="O658" i="3"/>
  <c r="A721" i="4"/>
  <c r="O713" i="3"/>
  <c r="A741" i="4"/>
  <c r="O733" i="3"/>
  <c r="A768" i="7"/>
  <c r="A739" i="4"/>
  <c r="O731" i="3"/>
  <c r="B1069" i="4"/>
  <c r="P1061" i="3"/>
  <c r="A757" i="7"/>
  <c r="B84" i="6"/>
  <c r="A84" i="6"/>
  <c r="C85" i="6"/>
  <c r="AC84" i="6"/>
  <c r="AA84" i="6"/>
  <c r="Y84" i="6"/>
  <c r="W84" i="6"/>
  <c r="K84" i="6"/>
  <c r="H84" i="6"/>
  <c r="AD84" i="6"/>
  <c r="AB84" i="6"/>
  <c r="Z84" i="6"/>
  <c r="X84" i="6"/>
  <c r="V84" i="6"/>
  <c r="AD66" i="5" l="1"/>
  <c r="O67" i="4"/>
  <c r="T67" i="4" s="1"/>
  <c r="R67" i="4"/>
  <c r="W67" i="4" s="1"/>
  <c r="Q67" i="4"/>
  <c r="V67" i="4" s="1"/>
  <c r="P67" i="4"/>
  <c r="U67" i="4" s="1"/>
  <c r="N67" i="4"/>
  <c r="J67" i="4" s="1"/>
  <c r="M67" i="4" s="1"/>
  <c r="A769" i="7"/>
  <c r="A751" i="4"/>
  <c r="O743" i="3"/>
  <c r="A780" i="7"/>
  <c r="A846" i="7"/>
  <c r="A711" i="4"/>
  <c r="O703" i="3"/>
  <c r="A722" i="4"/>
  <c r="O714" i="3"/>
  <c r="A868" i="7"/>
  <c r="B1079" i="4"/>
  <c r="P1071" i="3"/>
  <c r="A813" i="7"/>
  <c r="A689" i="4"/>
  <c r="O681" i="3"/>
  <c r="A869" i="7"/>
  <c r="B1083" i="4"/>
  <c r="P1075" i="3"/>
  <c r="A731" i="4"/>
  <c r="O723" i="3"/>
  <c r="A824" i="7"/>
  <c r="A802" i="7"/>
  <c r="A764" i="4"/>
  <c r="O756" i="3"/>
  <c r="A732" i="4"/>
  <c r="O724" i="3"/>
  <c r="L72" i="2"/>
  <c r="M71" i="2"/>
  <c r="O71" i="2" s="1"/>
  <c r="B102" i="1" s="1"/>
  <c r="AD85" i="6"/>
  <c r="AB85" i="6"/>
  <c r="Z85" i="6"/>
  <c r="X85" i="6"/>
  <c r="V85" i="6"/>
  <c r="C86" i="6"/>
  <c r="AC85" i="6"/>
  <c r="AA85" i="6"/>
  <c r="Y85" i="6"/>
  <c r="W85" i="6"/>
  <c r="K85" i="6"/>
  <c r="H85" i="6"/>
  <c r="A85" i="6"/>
  <c r="B85" i="6"/>
  <c r="B1081" i="4"/>
  <c r="P1073" i="3"/>
  <c r="A753" i="4"/>
  <c r="O745" i="3"/>
  <c r="A733" i="4"/>
  <c r="O725" i="3"/>
  <c r="A678" i="4"/>
  <c r="O670" i="3"/>
  <c r="A700" i="4"/>
  <c r="O692" i="3"/>
  <c r="B1085" i="4"/>
  <c r="P1077" i="3"/>
  <c r="A742" i="4"/>
  <c r="O734" i="3"/>
  <c r="B1087" i="4"/>
  <c r="P1079" i="3"/>
  <c r="A835" i="7"/>
  <c r="A791" i="7"/>
  <c r="B1077" i="4"/>
  <c r="P1069" i="3"/>
  <c r="A747" i="7"/>
  <c r="A758" i="7"/>
  <c r="U84" i="6"/>
  <c r="S84" i="6"/>
  <c r="O84" i="6"/>
  <c r="M84" i="6"/>
  <c r="T84" i="6"/>
  <c r="P84" i="6"/>
  <c r="N84" i="6"/>
  <c r="L84" i="6"/>
  <c r="Q83" i="6"/>
  <c r="I83" i="6" s="1"/>
  <c r="R84" i="6"/>
  <c r="E82" i="6"/>
  <c r="G83" i="6"/>
  <c r="D83" i="6" s="1"/>
  <c r="G76" i="7"/>
  <c r="C67" i="5"/>
  <c r="Q68" i="4" l="1"/>
  <c r="V68" i="4" s="1"/>
  <c r="P68" i="4"/>
  <c r="U68" i="4" s="1"/>
  <c r="N68" i="4"/>
  <c r="J68" i="4" s="1"/>
  <c r="M68" i="4" s="1"/>
  <c r="AD67" i="5"/>
  <c r="O68" i="4"/>
  <c r="T68" i="4" s="1"/>
  <c r="R68" i="4"/>
  <c r="W68" i="4" s="1"/>
  <c r="G77" i="7"/>
  <c r="C68" i="5"/>
  <c r="I84" i="6"/>
  <c r="A770" i="7"/>
  <c r="A759" i="7"/>
  <c r="B1089" i="4"/>
  <c r="P1081" i="3"/>
  <c r="A803" i="7"/>
  <c r="A847" i="7"/>
  <c r="B1099" i="4"/>
  <c r="P1091" i="3"/>
  <c r="A754" i="4"/>
  <c r="O746" i="3"/>
  <c r="B1097" i="4"/>
  <c r="P1089" i="3"/>
  <c r="A712" i="4"/>
  <c r="O704" i="3"/>
  <c r="A690" i="4"/>
  <c r="O682" i="3"/>
  <c r="A745" i="4"/>
  <c r="O737" i="3"/>
  <c r="A765" i="4"/>
  <c r="O757" i="3"/>
  <c r="B1093" i="4"/>
  <c r="P1085" i="3"/>
  <c r="T85" i="6"/>
  <c r="P85" i="6"/>
  <c r="N85" i="6"/>
  <c r="L85" i="6"/>
  <c r="Q84" i="6"/>
  <c r="U85" i="6"/>
  <c r="S85" i="6"/>
  <c r="O85" i="6"/>
  <c r="M85" i="6"/>
  <c r="R85" i="6"/>
  <c r="G84" i="6"/>
  <c r="D84" i="6" s="1"/>
  <c r="E83" i="6"/>
  <c r="B86" i="6"/>
  <c r="A86" i="6"/>
  <c r="C87" i="6"/>
  <c r="AC86" i="6"/>
  <c r="AA86" i="6"/>
  <c r="Y86" i="6"/>
  <c r="W86" i="6"/>
  <c r="K86" i="6"/>
  <c r="H86" i="6"/>
  <c r="AD86" i="6"/>
  <c r="AB86" i="6"/>
  <c r="Z86" i="6"/>
  <c r="X86" i="6"/>
  <c r="V86" i="6"/>
  <c r="L73" i="2"/>
  <c r="M72" i="2"/>
  <c r="O72" i="2" s="1"/>
  <c r="B103" i="1" s="1"/>
  <c r="A744" i="4"/>
  <c r="O736" i="3"/>
  <c r="A776" i="4"/>
  <c r="O768" i="3"/>
  <c r="A814" i="7"/>
  <c r="A836" i="7"/>
  <c r="A743" i="4"/>
  <c r="O735" i="3"/>
  <c r="B1095" i="4"/>
  <c r="P1087" i="3"/>
  <c r="A881" i="7"/>
  <c r="A701" i="4"/>
  <c r="O693" i="3"/>
  <c r="A825" i="7"/>
  <c r="B1091" i="4"/>
  <c r="P1083" i="3"/>
  <c r="A880" i="7"/>
  <c r="A734" i="4"/>
  <c r="O726" i="3"/>
  <c r="A723" i="4"/>
  <c r="O715" i="3"/>
  <c r="A858" i="7"/>
  <c r="A792" i="7"/>
  <c r="A763" i="4"/>
  <c r="O755" i="3"/>
  <c r="A781" i="7"/>
  <c r="AD68" i="5" l="1"/>
  <c r="O69" i="4"/>
  <c r="T69" i="4" s="1"/>
  <c r="R69" i="4"/>
  <c r="W69" i="4" s="1"/>
  <c r="Q69" i="4"/>
  <c r="V69" i="4" s="1"/>
  <c r="P69" i="4"/>
  <c r="U69" i="4" s="1"/>
  <c r="N69" i="4"/>
  <c r="J69" i="4" s="1"/>
  <c r="M69" i="4" s="1"/>
  <c r="E84" i="6"/>
  <c r="A793" i="7"/>
  <c r="A775" i="4"/>
  <c r="O767" i="3"/>
  <c r="A804" i="7"/>
  <c r="A870" i="7"/>
  <c r="A735" i="4"/>
  <c r="O727" i="3"/>
  <c r="A746" i="4"/>
  <c r="O738" i="3"/>
  <c r="A892" i="7"/>
  <c r="B1103" i="4"/>
  <c r="P1095" i="3"/>
  <c r="A837" i="7"/>
  <c r="A713" i="4"/>
  <c r="O705" i="3"/>
  <c r="A893" i="7"/>
  <c r="B1107" i="4"/>
  <c r="P1099" i="3"/>
  <c r="A755" i="4"/>
  <c r="O747" i="3"/>
  <c r="A848" i="7"/>
  <c r="A826" i="7"/>
  <c r="A788" i="4"/>
  <c r="O780" i="3"/>
  <c r="A756" i="4"/>
  <c r="O748" i="3"/>
  <c r="L74" i="2"/>
  <c r="M73" i="2"/>
  <c r="O73" i="2" s="1"/>
  <c r="B104" i="1" s="1"/>
  <c r="G86" i="6" s="1"/>
  <c r="AD87" i="6"/>
  <c r="AB87" i="6"/>
  <c r="Z87" i="6"/>
  <c r="X87" i="6"/>
  <c r="V87" i="6"/>
  <c r="C88" i="6"/>
  <c r="AC87" i="6"/>
  <c r="AA87" i="6"/>
  <c r="Y87" i="6"/>
  <c r="W87" i="6"/>
  <c r="K87" i="6"/>
  <c r="H87" i="6"/>
  <c r="A87" i="6"/>
  <c r="B87" i="6"/>
  <c r="G85" i="6"/>
  <c r="U86" i="6"/>
  <c r="S86" i="6"/>
  <c r="O86" i="6"/>
  <c r="M86" i="6"/>
  <c r="T86" i="6"/>
  <c r="P86" i="6"/>
  <c r="N86" i="6"/>
  <c r="L86" i="6"/>
  <c r="Q85" i="6"/>
  <c r="I85" i="6" s="1"/>
  <c r="R86" i="6"/>
  <c r="B1105" i="4"/>
  <c r="P1097" i="3"/>
  <c r="A777" i="4"/>
  <c r="O769" i="3"/>
  <c r="A757" i="4"/>
  <c r="O749" i="3"/>
  <c r="A702" i="4"/>
  <c r="O694" i="3"/>
  <c r="A724" i="4"/>
  <c r="O716" i="3"/>
  <c r="B1109" i="4"/>
  <c r="P1101" i="3"/>
  <c r="A766" i="4"/>
  <c r="O758" i="3"/>
  <c r="B1111" i="4"/>
  <c r="P1103" i="3"/>
  <c r="A859" i="7"/>
  <c r="A815" i="7"/>
  <c r="B1101" i="4"/>
  <c r="P1093" i="3"/>
  <c r="A771" i="7"/>
  <c r="A782" i="7"/>
  <c r="G78" i="7"/>
  <c r="C69" i="5"/>
  <c r="Q70" i="4" l="1"/>
  <c r="V70" i="4" s="1"/>
  <c r="P70" i="4"/>
  <c r="U70" i="4" s="1"/>
  <c r="N70" i="4"/>
  <c r="J70" i="4" s="1"/>
  <c r="M70" i="4" s="1"/>
  <c r="AD69" i="5"/>
  <c r="O70" i="4"/>
  <c r="T70" i="4" s="1"/>
  <c r="R70" i="4"/>
  <c r="W70" i="4" s="1"/>
  <c r="E85" i="6"/>
  <c r="B88" i="6"/>
  <c r="A88" i="6"/>
  <c r="C89" i="6"/>
  <c r="AC88" i="6"/>
  <c r="AA88" i="6"/>
  <c r="Y88" i="6"/>
  <c r="W88" i="6"/>
  <c r="K88" i="6"/>
  <c r="H88" i="6"/>
  <c r="AD88" i="6"/>
  <c r="AB88" i="6"/>
  <c r="Z88" i="6"/>
  <c r="X88" i="6"/>
  <c r="V88" i="6"/>
  <c r="D85" i="6"/>
  <c r="D86" i="6" s="1"/>
  <c r="G79" i="7"/>
  <c r="C70" i="5"/>
  <c r="A794" i="7"/>
  <c r="A783" i="7"/>
  <c r="B1113" i="4"/>
  <c r="P1105" i="3"/>
  <c r="A827" i="7"/>
  <c r="A871" i="7"/>
  <c r="B1123" i="4"/>
  <c r="P1115" i="3"/>
  <c r="A778" i="4"/>
  <c r="O770" i="3"/>
  <c r="B1121" i="4"/>
  <c r="P1113" i="3"/>
  <c r="A736" i="4"/>
  <c r="O728" i="3"/>
  <c r="A714" i="4"/>
  <c r="O706" i="3"/>
  <c r="A769" i="4"/>
  <c r="O761" i="3"/>
  <c r="A789" i="4"/>
  <c r="O781" i="3"/>
  <c r="B1117" i="4"/>
  <c r="P1109" i="3"/>
  <c r="T87" i="6"/>
  <c r="P87" i="6"/>
  <c r="N87" i="6"/>
  <c r="L87" i="6"/>
  <c r="Q86" i="6"/>
  <c r="I86" i="6" s="1"/>
  <c r="U87" i="6"/>
  <c r="S87" i="6"/>
  <c r="O87" i="6"/>
  <c r="M87" i="6"/>
  <c r="R87" i="6"/>
  <c r="L75" i="2"/>
  <c r="M74" i="2"/>
  <c r="O74" i="2" s="1"/>
  <c r="B105" i="1" s="1"/>
  <c r="A768" i="4"/>
  <c r="O760" i="3"/>
  <c r="A800" i="4"/>
  <c r="O792" i="3"/>
  <c r="A838" i="7"/>
  <c r="A860" i="7"/>
  <c r="A767" i="4"/>
  <c r="O759" i="3"/>
  <c r="B1119" i="4"/>
  <c r="P1111" i="3"/>
  <c r="A905" i="7"/>
  <c r="A725" i="4"/>
  <c r="O717" i="3"/>
  <c r="A849" i="7"/>
  <c r="B1115" i="4"/>
  <c r="P1107" i="3"/>
  <c r="A904" i="7"/>
  <c r="A758" i="4"/>
  <c r="O750" i="3"/>
  <c r="A747" i="4"/>
  <c r="O739" i="3"/>
  <c r="A882" i="7"/>
  <c r="A816" i="7"/>
  <c r="A787" i="4"/>
  <c r="O779" i="3"/>
  <c r="A805" i="7"/>
  <c r="Q71" i="4" l="1"/>
  <c r="V71" i="4" s="1"/>
  <c r="P71" i="4"/>
  <c r="U71" i="4" s="1"/>
  <c r="N71" i="4"/>
  <c r="AD70" i="5"/>
  <c r="O71" i="4"/>
  <c r="R71" i="4"/>
  <c r="W71" i="4" s="1"/>
  <c r="G87" i="6"/>
  <c r="B1129" i="4"/>
  <c r="P1121" i="3"/>
  <c r="A801" i="4"/>
  <c r="O793" i="3"/>
  <c r="A781" i="4"/>
  <c r="O773" i="3"/>
  <c r="A726" i="4"/>
  <c r="O718" i="3"/>
  <c r="A748" i="4"/>
  <c r="O740" i="3"/>
  <c r="B1133" i="4"/>
  <c r="P1125" i="3"/>
  <c r="A790" i="4"/>
  <c r="O782" i="3"/>
  <c r="B1135" i="4"/>
  <c r="P1127" i="3"/>
  <c r="A883" i="7"/>
  <c r="A839" i="7"/>
  <c r="B1125" i="4"/>
  <c r="P1117" i="3"/>
  <c r="A795" i="7"/>
  <c r="A806" i="7"/>
  <c r="U88" i="6"/>
  <c r="S88" i="6"/>
  <c r="O88" i="6"/>
  <c r="M88" i="6"/>
  <c r="T88" i="6"/>
  <c r="P88" i="6"/>
  <c r="N88" i="6"/>
  <c r="L88" i="6"/>
  <c r="Q87" i="6"/>
  <c r="R88" i="6"/>
  <c r="A817" i="7"/>
  <c r="A799" i="4"/>
  <c r="O791" i="3"/>
  <c r="A828" i="7"/>
  <c r="A894" i="7"/>
  <c r="A759" i="4"/>
  <c r="O751" i="3"/>
  <c r="A770" i="4"/>
  <c r="O762" i="3"/>
  <c r="A916" i="7"/>
  <c r="B1127" i="4"/>
  <c r="P1119" i="3"/>
  <c r="A861" i="7"/>
  <c r="A737" i="4"/>
  <c r="O729" i="3"/>
  <c r="A917" i="7"/>
  <c r="B1131" i="4"/>
  <c r="P1123" i="3"/>
  <c r="A779" i="4"/>
  <c r="O771" i="3"/>
  <c r="A872" i="7"/>
  <c r="A850" i="7"/>
  <c r="A812" i="4"/>
  <c r="O804" i="3"/>
  <c r="A780" i="4"/>
  <c r="O772" i="3"/>
  <c r="L76" i="2"/>
  <c r="M75" i="2"/>
  <c r="O75" i="2" s="1"/>
  <c r="B106" i="1" s="1"/>
  <c r="G88" i="6" s="1"/>
  <c r="I87" i="6"/>
  <c r="G80" i="7"/>
  <c r="C71" i="5"/>
  <c r="D87" i="6"/>
  <c r="D88" i="6" s="1"/>
  <c r="AD89" i="6"/>
  <c r="AB89" i="6"/>
  <c r="Z89" i="6"/>
  <c r="X89" i="6"/>
  <c r="V89" i="6"/>
  <c r="C90" i="6"/>
  <c r="AC89" i="6"/>
  <c r="AA89" i="6"/>
  <c r="Y89" i="6"/>
  <c r="W89" i="6"/>
  <c r="K89" i="6"/>
  <c r="H89" i="6"/>
  <c r="A89" i="6"/>
  <c r="B89" i="6"/>
  <c r="E86" i="6"/>
  <c r="AD71" i="5" l="1"/>
  <c r="O72" i="4"/>
  <c r="R72" i="4"/>
  <c r="W72" i="4" s="1"/>
  <c r="Q72" i="4"/>
  <c r="V72" i="4" s="1"/>
  <c r="P72" i="4"/>
  <c r="U72" i="4" s="1"/>
  <c r="N72" i="4"/>
  <c r="J71" i="4"/>
  <c r="M71" i="4" s="1"/>
  <c r="S71" i="4"/>
  <c r="E87" i="6"/>
  <c r="T89" i="6"/>
  <c r="P89" i="6"/>
  <c r="N89" i="6"/>
  <c r="L89" i="6"/>
  <c r="Q88" i="6"/>
  <c r="I88" i="6" s="1"/>
  <c r="U89" i="6"/>
  <c r="S89" i="6"/>
  <c r="O89" i="6"/>
  <c r="M89" i="6"/>
  <c r="R89" i="6"/>
  <c r="G81" i="7"/>
  <c r="C72" i="5"/>
  <c r="L77" i="2"/>
  <c r="M76" i="2"/>
  <c r="O76" i="2" s="1"/>
  <c r="B107" i="1" s="1"/>
  <c r="A792" i="4"/>
  <c r="O784" i="3"/>
  <c r="A824" i="4"/>
  <c r="O816" i="3"/>
  <c r="A862" i="7"/>
  <c r="A884" i="7"/>
  <c r="A791" i="4"/>
  <c r="O783" i="3"/>
  <c r="B1143" i="4"/>
  <c r="P1135" i="3"/>
  <c r="A929" i="7"/>
  <c r="A749" i="4"/>
  <c r="O741" i="3"/>
  <c r="A873" i="7"/>
  <c r="B1139" i="4"/>
  <c r="P1131" i="3"/>
  <c r="A928" i="7"/>
  <c r="A782" i="4"/>
  <c r="O774" i="3"/>
  <c r="A771" i="4"/>
  <c r="O763" i="3"/>
  <c r="A906" i="7"/>
  <c r="A840" i="7"/>
  <c r="A811" i="4"/>
  <c r="O803" i="3"/>
  <c r="A829" i="7"/>
  <c r="B90" i="6"/>
  <c r="A90" i="6"/>
  <c r="C91" i="6"/>
  <c r="AC90" i="6"/>
  <c r="AA90" i="6"/>
  <c r="Y90" i="6"/>
  <c r="W90" i="6"/>
  <c r="K90" i="6"/>
  <c r="H90" i="6"/>
  <c r="AD90" i="6"/>
  <c r="AB90" i="6"/>
  <c r="Z90" i="6"/>
  <c r="X90" i="6"/>
  <c r="V90" i="6"/>
  <c r="A818" i="7"/>
  <c r="A807" i="7"/>
  <c r="B1137" i="4"/>
  <c r="P1129" i="3"/>
  <c r="A851" i="7"/>
  <c r="A895" i="7"/>
  <c r="B1147" i="4"/>
  <c r="P1139" i="3"/>
  <c r="A802" i="4"/>
  <c r="O794" i="3"/>
  <c r="B1145" i="4"/>
  <c r="P1137" i="3"/>
  <c r="A760" i="4"/>
  <c r="O752" i="3"/>
  <c r="A738" i="4"/>
  <c r="O730" i="3"/>
  <c r="A793" i="4"/>
  <c r="O785" i="3"/>
  <c r="A813" i="4"/>
  <c r="O805" i="3"/>
  <c r="B1141" i="4"/>
  <c r="P1133" i="3"/>
  <c r="J72" i="4" l="1"/>
  <c r="M72" i="4" s="1"/>
  <c r="S72" i="4"/>
  <c r="AD72" i="5"/>
  <c r="O73" i="4"/>
  <c r="T73" i="4" s="1"/>
  <c r="R73" i="4"/>
  <c r="W73" i="4" s="1"/>
  <c r="Q73" i="4"/>
  <c r="V73" i="4" s="1"/>
  <c r="P73" i="4"/>
  <c r="U73" i="4" s="1"/>
  <c r="N73" i="4"/>
  <c r="J73" i="4" s="1"/>
  <c r="M73" i="4" s="1"/>
  <c r="G89" i="6"/>
  <c r="D89" i="6" s="1"/>
  <c r="U90" i="6"/>
  <c r="S90" i="6"/>
  <c r="O90" i="6"/>
  <c r="M90" i="6"/>
  <c r="T90" i="6"/>
  <c r="P90" i="6"/>
  <c r="N90" i="6"/>
  <c r="L90" i="6"/>
  <c r="Q89" i="6"/>
  <c r="I89" i="6" s="1"/>
  <c r="R90" i="6"/>
  <c r="B1153" i="4"/>
  <c r="P1145" i="3"/>
  <c r="A825" i="4"/>
  <c r="O817" i="3"/>
  <c r="A805" i="4"/>
  <c r="O797" i="3"/>
  <c r="A750" i="4"/>
  <c r="O742" i="3"/>
  <c r="A772" i="4"/>
  <c r="O764" i="3"/>
  <c r="B1157" i="4"/>
  <c r="P1149" i="3"/>
  <c r="A814" i="4"/>
  <c r="O806" i="3"/>
  <c r="B1159" i="4"/>
  <c r="P1151" i="3"/>
  <c r="A907" i="7"/>
  <c r="A863" i="7"/>
  <c r="B1149" i="4"/>
  <c r="P1141" i="3"/>
  <c r="A819" i="7"/>
  <c r="A830" i="7"/>
  <c r="AD91" i="6"/>
  <c r="AB91" i="6"/>
  <c r="Z91" i="6"/>
  <c r="X91" i="6"/>
  <c r="V91" i="6"/>
  <c r="C92" i="6"/>
  <c r="AC91" i="6"/>
  <c r="AA91" i="6"/>
  <c r="Y91" i="6"/>
  <c r="W91" i="6"/>
  <c r="K91" i="6"/>
  <c r="H91" i="6"/>
  <c r="A91" i="6"/>
  <c r="B91" i="6"/>
  <c r="A841" i="7"/>
  <c r="A823" i="4"/>
  <c r="O815" i="3"/>
  <c r="A852" i="7"/>
  <c r="A918" i="7"/>
  <c r="A783" i="4"/>
  <c r="O775" i="3"/>
  <c r="A794" i="4"/>
  <c r="O786" i="3"/>
  <c r="A940" i="7"/>
  <c r="B1151" i="4"/>
  <c r="P1143" i="3"/>
  <c r="A885" i="7"/>
  <c r="A761" i="4"/>
  <c r="O753" i="3"/>
  <c r="A941" i="7"/>
  <c r="B1155" i="4"/>
  <c r="P1147" i="3"/>
  <c r="A803" i="4"/>
  <c r="O795" i="3"/>
  <c r="A896" i="7"/>
  <c r="A874" i="7"/>
  <c r="A836" i="4"/>
  <c r="O828" i="3"/>
  <c r="A804" i="4"/>
  <c r="O796" i="3"/>
  <c r="L78" i="2"/>
  <c r="M77" i="2"/>
  <c r="O77" i="2" s="1"/>
  <c r="B108" i="1" s="1"/>
  <c r="G82" i="7"/>
  <c r="C73" i="5"/>
  <c r="E88" i="6"/>
  <c r="Q74" i="4" l="1"/>
  <c r="V74" i="4" s="1"/>
  <c r="P74" i="4"/>
  <c r="U74" i="4" s="1"/>
  <c r="N74" i="4"/>
  <c r="AD73" i="5"/>
  <c r="O74" i="4"/>
  <c r="R74" i="4"/>
  <c r="W74" i="4" s="1"/>
  <c r="L79" i="2"/>
  <c r="M78" i="2"/>
  <c r="O78" i="2" s="1"/>
  <c r="B109" i="1" s="1"/>
  <c r="G91" i="6" s="1"/>
  <c r="A816" i="4"/>
  <c r="O808" i="3"/>
  <c r="A848" i="4"/>
  <c r="O840" i="3"/>
  <c r="A886" i="7"/>
  <c r="A908" i="7"/>
  <c r="A815" i="4"/>
  <c r="O807" i="3"/>
  <c r="B1167" i="4"/>
  <c r="P1159" i="3"/>
  <c r="A953" i="7"/>
  <c r="A773" i="4"/>
  <c r="O765" i="3"/>
  <c r="A897" i="7"/>
  <c r="B1163" i="4"/>
  <c r="P1155" i="3"/>
  <c r="A952" i="7"/>
  <c r="A806" i="4"/>
  <c r="O798" i="3"/>
  <c r="A795" i="4"/>
  <c r="O787" i="3"/>
  <c r="A930" i="7"/>
  <c r="A864" i="7"/>
  <c r="A835" i="4"/>
  <c r="O827" i="3"/>
  <c r="A853" i="7"/>
  <c r="B92" i="6"/>
  <c r="A92" i="6"/>
  <c r="C93" i="6"/>
  <c r="AC92" i="6"/>
  <c r="AA92" i="6"/>
  <c r="Y92" i="6"/>
  <c r="W92" i="6"/>
  <c r="K92" i="6"/>
  <c r="H92" i="6"/>
  <c r="AD92" i="6"/>
  <c r="AB92" i="6"/>
  <c r="Z92" i="6"/>
  <c r="X92" i="6"/>
  <c r="V92" i="6"/>
  <c r="E89" i="6"/>
  <c r="G83" i="7"/>
  <c r="C74" i="5"/>
  <c r="G90" i="6"/>
  <c r="D90" i="6" s="1"/>
  <c r="D91" i="6" s="1"/>
  <c r="T91" i="6"/>
  <c r="P91" i="6"/>
  <c r="N91" i="6"/>
  <c r="L91" i="6"/>
  <c r="Q90" i="6"/>
  <c r="I90" i="6" s="1"/>
  <c r="U91" i="6"/>
  <c r="S91" i="6"/>
  <c r="O91" i="6"/>
  <c r="M91" i="6"/>
  <c r="R91" i="6"/>
  <c r="A842" i="7"/>
  <c r="A831" i="7"/>
  <c r="B1161" i="4"/>
  <c r="P1153" i="3"/>
  <c r="A875" i="7"/>
  <c r="A919" i="7"/>
  <c r="B1171" i="4"/>
  <c r="P1163" i="3"/>
  <c r="A826" i="4"/>
  <c r="O818" i="3"/>
  <c r="B1169" i="4"/>
  <c r="P1161" i="3"/>
  <c r="A784" i="4"/>
  <c r="O776" i="3"/>
  <c r="A762" i="4"/>
  <c r="O754" i="3"/>
  <c r="A817" i="4"/>
  <c r="O809" i="3"/>
  <c r="A837" i="4"/>
  <c r="O829" i="3"/>
  <c r="B1165" i="4"/>
  <c r="P1157" i="3"/>
  <c r="Q75" i="4" l="1"/>
  <c r="V75" i="4" s="1"/>
  <c r="P75" i="4"/>
  <c r="U75" i="4" s="1"/>
  <c r="N75" i="4"/>
  <c r="AD74" i="5"/>
  <c r="O75" i="4"/>
  <c r="R75" i="4"/>
  <c r="W75" i="4" s="1"/>
  <c r="J74" i="4"/>
  <c r="M74" i="4" s="1"/>
  <c r="S74" i="4"/>
  <c r="B1177" i="4"/>
  <c r="P1169" i="3"/>
  <c r="A849" i="4"/>
  <c r="O841" i="3"/>
  <c r="A829" i="4"/>
  <c r="O821" i="3"/>
  <c r="A774" i="4"/>
  <c r="O766" i="3"/>
  <c r="A796" i="4"/>
  <c r="O788" i="3"/>
  <c r="B1181" i="4"/>
  <c r="P1173" i="3"/>
  <c r="A838" i="4"/>
  <c r="O830" i="3"/>
  <c r="B1183" i="4"/>
  <c r="P1175" i="3"/>
  <c r="A931" i="7"/>
  <c r="A887" i="7"/>
  <c r="B1173" i="4"/>
  <c r="P1165" i="3"/>
  <c r="A843" i="7"/>
  <c r="A854" i="7"/>
  <c r="U92" i="6"/>
  <c r="S92" i="6"/>
  <c r="O92" i="6"/>
  <c r="M92" i="6"/>
  <c r="T92" i="6"/>
  <c r="P92" i="6"/>
  <c r="N92" i="6"/>
  <c r="L92" i="6"/>
  <c r="Q91" i="6"/>
  <c r="R92" i="6"/>
  <c r="I91" i="6"/>
  <c r="G84" i="7"/>
  <c r="C75" i="5"/>
  <c r="E90" i="6"/>
  <c r="AD93" i="6"/>
  <c r="AB93" i="6"/>
  <c r="Z93" i="6"/>
  <c r="X93" i="6"/>
  <c r="V93" i="6"/>
  <c r="C94" i="6"/>
  <c r="AC93" i="6"/>
  <c r="AA93" i="6"/>
  <c r="Y93" i="6"/>
  <c r="W93" i="6"/>
  <c r="K93" i="6"/>
  <c r="H93" i="6"/>
  <c r="A93" i="6"/>
  <c r="B93" i="6"/>
  <c r="A865" i="7"/>
  <c r="A847" i="4"/>
  <c r="O839" i="3"/>
  <c r="A876" i="7"/>
  <c r="A942" i="7"/>
  <c r="A807" i="4"/>
  <c r="O799" i="3"/>
  <c r="A818" i="4"/>
  <c r="O810" i="3"/>
  <c r="A964" i="7"/>
  <c r="B1175" i="4"/>
  <c r="P1167" i="3"/>
  <c r="A909" i="7"/>
  <c r="A785" i="4"/>
  <c r="O777" i="3"/>
  <c r="A965" i="7"/>
  <c r="B1179" i="4"/>
  <c r="P1171" i="3"/>
  <c r="A827" i="4"/>
  <c r="O819" i="3"/>
  <c r="A920" i="7"/>
  <c r="A898" i="7"/>
  <c r="A860" i="4"/>
  <c r="O852" i="3"/>
  <c r="A828" i="4"/>
  <c r="O820" i="3"/>
  <c r="L80" i="2"/>
  <c r="M79" i="2"/>
  <c r="O79" i="2" s="1"/>
  <c r="B110" i="1" s="1"/>
  <c r="E91" i="6" l="1"/>
  <c r="AD75" i="5"/>
  <c r="O76" i="4"/>
  <c r="T76" i="4" s="1"/>
  <c r="R76" i="4"/>
  <c r="W76" i="4" s="1"/>
  <c r="Q76" i="4"/>
  <c r="V76" i="4" s="1"/>
  <c r="P76" i="4"/>
  <c r="N76" i="4"/>
  <c r="S75" i="4"/>
  <c r="J75" i="4"/>
  <c r="M75" i="4" s="1"/>
  <c r="B94" i="6"/>
  <c r="A94" i="6"/>
  <c r="C95" i="6"/>
  <c r="AC94" i="6"/>
  <c r="AA94" i="6"/>
  <c r="Y94" i="6"/>
  <c r="W94" i="6"/>
  <c r="K94" i="6"/>
  <c r="H94" i="6"/>
  <c r="AD94" i="6"/>
  <c r="AB94" i="6"/>
  <c r="Z94" i="6"/>
  <c r="X94" i="6"/>
  <c r="V94" i="6"/>
  <c r="A866" i="7"/>
  <c r="A855" i="7"/>
  <c r="B1185" i="4"/>
  <c r="P1177" i="3"/>
  <c r="A899" i="7"/>
  <c r="A943" i="7"/>
  <c r="B1195" i="4"/>
  <c r="P1187" i="3"/>
  <c r="A850" i="4"/>
  <c r="O842" i="3"/>
  <c r="B1193" i="4"/>
  <c r="P1185" i="3"/>
  <c r="A808" i="4"/>
  <c r="O800" i="3"/>
  <c r="A786" i="4"/>
  <c r="O778" i="3"/>
  <c r="A841" i="4"/>
  <c r="O833" i="3"/>
  <c r="A861" i="4"/>
  <c r="O853" i="3"/>
  <c r="B1189" i="4"/>
  <c r="P1181" i="3"/>
  <c r="G92" i="6"/>
  <c r="D92" i="6" s="1"/>
  <c r="L81" i="2"/>
  <c r="M80" i="2"/>
  <c r="O80" i="2" s="1"/>
  <c r="B111" i="1" s="1"/>
  <c r="G93" i="6" s="1"/>
  <c r="A840" i="4"/>
  <c r="O832" i="3"/>
  <c r="A872" i="4"/>
  <c r="O864" i="3"/>
  <c r="A910" i="7"/>
  <c r="A932" i="7"/>
  <c r="A839" i="4"/>
  <c r="O831" i="3"/>
  <c r="B1191" i="4"/>
  <c r="P1183" i="3"/>
  <c r="A977" i="7"/>
  <c r="A797" i="4"/>
  <c r="O789" i="3"/>
  <c r="A921" i="7"/>
  <c r="B1187" i="4"/>
  <c r="P1179" i="3"/>
  <c r="A976" i="7"/>
  <c r="A830" i="4"/>
  <c r="O822" i="3"/>
  <c r="A819" i="4"/>
  <c r="O811" i="3"/>
  <c r="A954" i="7"/>
  <c r="A888" i="7"/>
  <c r="A859" i="4"/>
  <c r="O851" i="3"/>
  <c r="A877" i="7"/>
  <c r="T93" i="6"/>
  <c r="P93" i="6"/>
  <c r="N93" i="6"/>
  <c r="L93" i="6"/>
  <c r="Q92" i="6"/>
  <c r="U93" i="6"/>
  <c r="S93" i="6"/>
  <c r="O93" i="6"/>
  <c r="M93" i="6"/>
  <c r="R93" i="6"/>
  <c r="G85" i="7"/>
  <c r="C76" i="5"/>
  <c r="I92" i="6"/>
  <c r="J76" i="4" l="1"/>
  <c r="M76" i="4" s="1"/>
  <c r="S76" i="4"/>
  <c r="AD76" i="5"/>
  <c r="O77" i="4"/>
  <c r="T77" i="4" s="1"/>
  <c r="R77" i="4"/>
  <c r="W77" i="4" s="1"/>
  <c r="Q77" i="4"/>
  <c r="V77" i="4" s="1"/>
  <c r="P77" i="4"/>
  <c r="N77" i="4"/>
  <c r="G86" i="7"/>
  <c r="C77" i="5"/>
  <c r="B1201" i="4"/>
  <c r="P1193" i="3"/>
  <c r="A873" i="4"/>
  <c r="O865" i="3"/>
  <c r="A853" i="4"/>
  <c r="O845" i="3"/>
  <c r="A798" i="4"/>
  <c r="O790" i="3"/>
  <c r="A820" i="4"/>
  <c r="O812" i="3"/>
  <c r="B1205" i="4"/>
  <c r="P1197" i="3"/>
  <c r="A862" i="4"/>
  <c r="O854" i="3"/>
  <c r="B1207" i="4"/>
  <c r="P1199" i="3"/>
  <c r="A955" i="7"/>
  <c r="A911" i="7"/>
  <c r="B1197" i="4"/>
  <c r="P1189" i="3"/>
  <c r="A867" i="7"/>
  <c r="A878" i="7"/>
  <c r="AD95" i="6"/>
  <c r="AB95" i="6"/>
  <c r="Z95" i="6"/>
  <c r="X95" i="6"/>
  <c r="V95" i="6"/>
  <c r="C96" i="6"/>
  <c r="AC95" i="6"/>
  <c r="AA95" i="6"/>
  <c r="Y95" i="6"/>
  <c r="W95" i="6"/>
  <c r="K95" i="6"/>
  <c r="H95" i="6"/>
  <c r="A95" i="6"/>
  <c r="B95" i="6"/>
  <c r="A889" i="7"/>
  <c r="A871" i="4"/>
  <c r="O863" i="3"/>
  <c r="A900" i="7"/>
  <c r="A966" i="7"/>
  <c r="A831" i="4"/>
  <c r="O823" i="3"/>
  <c r="A842" i="4"/>
  <c r="O834" i="3"/>
  <c r="A988" i="7"/>
  <c r="B1199" i="4"/>
  <c r="P1191" i="3"/>
  <c r="A933" i="7"/>
  <c r="A809" i="4"/>
  <c r="O801" i="3"/>
  <c r="A989" i="7"/>
  <c r="B1203" i="4"/>
  <c r="P1195" i="3"/>
  <c r="A851" i="4"/>
  <c r="O843" i="3"/>
  <c r="A944" i="7"/>
  <c r="A922" i="7"/>
  <c r="A884" i="4"/>
  <c r="O876" i="3"/>
  <c r="A852" i="4"/>
  <c r="O844" i="3"/>
  <c r="L82" i="2"/>
  <c r="M81" i="2"/>
  <c r="O81" i="2" s="1"/>
  <c r="B112" i="1" s="1"/>
  <c r="G94" i="6" s="1"/>
  <c r="D93" i="6"/>
  <c r="E92" i="6"/>
  <c r="U94" i="6"/>
  <c r="S94" i="6"/>
  <c r="O94" i="6"/>
  <c r="M94" i="6"/>
  <c r="T94" i="6"/>
  <c r="P94" i="6"/>
  <c r="N94" i="6"/>
  <c r="L94" i="6"/>
  <c r="Q93" i="6"/>
  <c r="I93" i="6" s="1"/>
  <c r="R94" i="6"/>
  <c r="J77" i="4" l="1"/>
  <c r="M77" i="4" s="1"/>
  <c r="S77" i="4"/>
  <c r="Q78" i="4"/>
  <c r="V78" i="4" s="1"/>
  <c r="P78" i="4"/>
  <c r="N78" i="4"/>
  <c r="AD77" i="5"/>
  <c r="O78" i="4"/>
  <c r="T78" i="4" s="1"/>
  <c r="R78" i="4"/>
  <c r="W78" i="4" s="1"/>
  <c r="T95" i="6"/>
  <c r="P95" i="6"/>
  <c r="N95" i="6"/>
  <c r="L95" i="6"/>
  <c r="Q94" i="6"/>
  <c r="U95" i="6"/>
  <c r="S95" i="6"/>
  <c r="O95" i="6"/>
  <c r="M95" i="6"/>
  <c r="R95" i="6"/>
  <c r="A890" i="7"/>
  <c r="A879" i="7"/>
  <c r="B1209" i="4"/>
  <c r="P1201" i="3"/>
  <c r="A923" i="7"/>
  <c r="A967" i="7"/>
  <c r="B1219" i="4"/>
  <c r="P1211" i="3"/>
  <c r="A874" i="4"/>
  <c r="O866" i="3"/>
  <c r="B1217" i="4"/>
  <c r="P1209" i="3"/>
  <c r="A832" i="4"/>
  <c r="O824" i="3"/>
  <c r="A810" i="4"/>
  <c r="O802" i="3"/>
  <c r="A865" i="4"/>
  <c r="O857" i="3"/>
  <c r="A885" i="4"/>
  <c r="O877" i="3"/>
  <c r="B1213" i="4"/>
  <c r="P1205" i="3"/>
  <c r="G87" i="7"/>
  <c r="C78" i="5"/>
  <c r="E93" i="6"/>
  <c r="D94" i="6"/>
  <c r="I94" i="6"/>
  <c r="L83" i="2"/>
  <c r="M82" i="2"/>
  <c r="O82" i="2" s="1"/>
  <c r="B113" i="1" s="1"/>
  <c r="G95" i="6" s="1"/>
  <c r="A864" i="4"/>
  <c r="O856" i="3"/>
  <c r="A896" i="4"/>
  <c r="O888" i="3"/>
  <c r="A934" i="7"/>
  <c r="A956" i="7"/>
  <c r="A863" i="4"/>
  <c r="O855" i="3"/>
  <c r="B1215" i="4"/>
  <c r="P1207" i="3"/>
  <c r="A1001" i="7"/>
  <c r="A821" i="4"/>
  <c r="O813" i="3"/>
  <c r="A945" i="7"/>
  <c r="B1211" i="4"/>
  <c r="P1203" i="3"/>
  <c r="A1000" i="7"/>
  <c r="A854" i="4"/>
  <c r="O846" i="3"/>
  <c r="A843" i="4"/>
  <c r="O835" i="3"/>
  <c r="A978" i="7"/>
  <c r="A912" i="7"/>
  <c r="A883" i="4"/>
  <c r="O875" i="3"/>
  <c r="A901" i="7"/>
  <c r="B96" i="6"/>
  <c r="A96" i="6"/>
  <c r="C97" i="6"/>
  <c r="AC96" i="6"/>
  <c r="AA96" i="6"/>
  <c r="Y96" i="6"/>
  <c r="W96" i="6"/>
  <c r="K96" i="6"/>
  <c r="H96" i="6"/>
  <c r="AD96" i="6"/>
  <c r="AB96" i="6"/>
  <c r="Z96" i="6"/>
  <c r="X96" i="6"/>
  <c r="V96" i="6"/>
  <c r="Q79" i="4" l="1"/>
  <c r="V79" i="4" s="1"/>
  <c r="P79" i="4"/>
  <c r="N79" i="4"/>
  <c r="AD78" i="5"/>
  <c r="O79" i="4"/>
  <c r="T79" i="4" s="1"/>
  <c r="R79" i="4"/>
  <c r="W79" i="4" s="1"/>
  <c r="J78" i="4"/>
  <c r="M78" i="4" s="1"/>
  <c r="S78" i="4"/>
  <c r="AD97" i="6"/>
  <c r="AB97" i="6"/>
  <c r="Z97" i="6"/>
  <c r="X97" i="6"/>
  <c r="V97" i="6"/>
  <c r="C98" i="6"/>
  <c r="AC97" i="6"/>
  <c r="AA97" i="6"/>
  <c r="Y97" i="6"/>
  <c r="W97" i="6"/>
  <c r="K97" i="6"/>
  <c r="H97" i="6"/>
  <c r="A97" i="6"/>
  <c r="B97" i="6"/>
  <c r="A913" i="7"/>
  <c r="A895" i="4"/>
  <c r="O887" i="3"/>
  <c r="A924" i="7"/>
  <c r="A990" i="7"/>
  <c r="A855" i="4"/>
  <c r="O847" i="3"/>
  <c r="A866" i="4"/>
  <c r="O858" i="3"/>
  <c r="A1012" i="7"/>
  <c r="B1223" i="4"/>
  <c r="P1215" i="3"/>
  <c r="A957" i="7"/>
  <c r="A833" i="4"/>
  <c r="O825" i="3"/>
  <c r="A1013" i="7"/>
  <c r="B1227" i="4"/>
  <c r="P1219" i="3"/>
  <c r="A875" i="4"/>
  <c r="O867" i="3"/>
  <c r="A968" i="7"/>
  <c r="A946" i="7"/>
  <c r="A908" i="4"/>
  <c r="O900" i="3"/>
  <c r="A876" i="4"/>
  <c r="O868" i="3"/>
  <c r="L84" i="2"/>
  <c r="M83" i="2"/>
  <c r="O83" i="2" s="1"/>
  <c r="B114" i="1" s="1"/>
  <c r="E94" i="6"/>
  <c r="G88" i="7"/>
  <c r="C79" i="5"/>
  <c r="B1225" i="4"/>
  <c r="P1217" i="3"/>
  <c r="A897" i="4"/>
  <c r="O889" i="3"/>
  <c r="A877" i="4"/>
  <c r="O869" i="3"/>
  <c r="A822" i="4"/>
  <c r="O814" i="3"/>
  <c r="A844" i="4"/>
  <c r="O836" i="3"/>
  <c r="B1229" i="4"/>
  <c r="P1221" i="3"/>
  <c r="A886" i="4"/>
  <c r="O878" i="3"/>
  <c r="B1231" i="4"/>
  <c r="P1223" i="3"/>
  <c r="A935" i="7"/>
  <c r="B1221" i="4"/>
  <c r="P1213" i="3"/>
  <c r="A891" i="7"/>
  <c r="A902" i="7"/>
  <c r="U96" i="6"/>
  <c r="S96" i="6"/>
  <c r="O96" i="6"/>
  <c r="M96" i="6"/>
  <c r="T96" i="6"/>
  <c r="P96" i="6"/>
  <c r="N96" i="6"/>
  <c r="L96" i="6"/>
  <c r="Q95" i="6"/>
  <c r="I95" i="6" s="1"/>
  <c r="R96" i="6"/>
  <c r="D95" i="6"/>
  <c r="A979" i="7"/>
  <c r="Q80" i="4" l="1"/>
  <c r="V80" i="4" s="1"/>
  <c r="P80" i="4"/>
  <c r="N80" i="4"/>
  <c r="AD79" i="5"/>
  <c r="O80" i="4"/>
  <c r="T80" i="4" s="1"/>
  <c r="R80" i="4"/>
  <c r="W80" i="4" s="1"/>
  <c r="S79" i="4"/>
  <c r="J79" i="4"/>
  <c r="M79" i="4" s="1"/>
  <c r="A991" i="7"/>
  <c r="A914" i="7"/>
  <c r="A903" i="7"/>
  <c r="B1233" i="4"/>
  <c r="P1225" i="3"/>
  <c r="A947" i="7"/>
  <c r="B1243" i="4"/>
  <c r="P1235" i="3"/>
  <c r="A898" i="4"/>
  <c r="O890" i="3"/>
  <c r="B1241" i="4"/>
  <c r="P1233" i="3"/>
  <c r="A856" i="4"/>
  <c r="O848" i="3"/>
  <c r="A834" i="4"/>
  <c r="O826" i="3"/>
  <c r="A889" i="4"/>
  <c r="O881" i="3"/>
  <c r="A909" i="4"/>
  <c r="O901" i="3"/>
  <c r="B1237" i="4"/>
  <c r="P1229" i="3"/>
  <c r="G89" i="7"/>
  <c r="C80" i="5"/>
  <c r="E95" i="6"/>
  <c r="G96" i="6"/>
  <c r="D96" i="6" s="1"/>
  <c r="A980" i="7"/>
  <c r="B98" i="6"/>
  <c r="A98" i="6"/>
  <c r="C99" i="6"/>
  <c r="AC98" i="6"/>
  <c r="AA98" i="6"/>
  <c r="Y98" i="6"/>
  <c r="W98" i="6"/>
  <c r="K98" i="6"/>
  <c r="H98" i="6"/>
  <c r="AD98" i="6"/>
  <c r="AB98" i="6"/>
  <c r="Z98" i="6"/>
  <c r="X98" i="6"/>
  <c r="V98" i="6"/>
  <c r="L85" i="2"/>
  <c r="M84" i="2"/>
  <c r="O84" i="2" s="1"/>
  <c r="B115" i="1" s="1"/>
  <c r="A888" i="4"/>
  <c r="O880" i="3"/>
  <c r="A920" i="4"/>
  <c r="O912" i="3"/>
  <c r="A958" i="7"/>
  <c r="A887" i="4"/>
  <c r="O879" i="3"/>
  <c r="B1239" i="4"/>
  <c r="P1231" i="3"/>
  <c r="A1025" i="7"/>
  <c r="A845" i="4"/>
  <c r="O837" i="3"/>
  <c r="A969" i="7"/>
  <c r="B1235" i="4"/>
  <c r="P1227" i="3"/>
  <c r="A1024" i="7"/>
  <c r="A878" i="4"/>
  <c r="O870" i="3"/>
  <c r="A867" i="4"/>
  <c r="O859" i="3"/>
  <c r="A1002" i="7"/>
  <c r="A936" i="7"/>
  <c r="A907" i="4"/>
  <c r="O899" i="3"/>
  <c r="A925" i="7"/>
  <c r="T97" i="6"/>
  <c r="P97" i="6"/>
  <c r="N97" i="6"/>
  <c r="L97" i="6"/>
  <c r="Q96" i="6"/>
  <c r="I96" i="6" s="1"/>
  <c r="U97" i="6"/>
  <c r="S97" i="6"/>
  <c r="O97" i="6"/>
  <c r="M97" i="6"/>
  <c r="R97" i="6"/>
  <c r="AD80" i="5" l="1"/>
  <c r="O81" i="4"/>
  <c r="T81" i="4" s="1"/>
  <c r="R81" i="4"/>
  <c r="W81" i="4" s="1"/>
  <c r="Q81" i="4"/>
  <c r="P81" i="4"/>
  <c r="U81" i="4" s="1"/>
  <c r="N81" i="4"/>
  <c r="S80" i="4"/>
  <c r="J80" i="4"/>
  <c r="M80" i="4" s="1"/>
  <c r="A948" i="7"/>
  <c r="A1014" i="7"/>
  <c r="A1036" i="7"/>
  <c r="B1247" i="4"/>
  <c r="P1239" i="3"/>
  <c r="A857" i="4"/>
  <c r="O849" i="3"/>
  <c r="A1037" i="7"/>
  <c r="B1251" i="4"/>
  <c r="P1243" i="3"/>
  <c r="A899" i="4"/>
  <c r="O891" i="3"/>
  <c r="A970" i="7"/>
  <c r="A932" i="4"/>
  <c r="O924" i="3"/>
  <c r="A900" i="4"/>
  <c r="O892" i="3"/>
  <c r="L86" i="2"/>
  <c r="M85" i="2"/>
  <c r="O85" i="2" s="1"/>
  <c r="B116" i="1" s="1"/>
  <c r="G98" i="6" s="1"/>
  <c r="U98" i="6"/>
  <c r="S98" i="6"/>
  <c r="O98" i="6"/>
  <c r="M98" i="6"/>
  <c r="T98" i="6"/>
  <c r="P98" i="6"/>
  <c r="N98" i="6"/>
  <c r="L98" i="6"/>
  <c r="Q97" i="6"/>
  <c r="R98" i="6"/>
  <c r="E96" i="6"/>
  <c r="G90" i="7"/>
  <c r="C81" i="5"/>
  <c r="A1003" i="7"/>
  <c r="A937" i="7"/>
  <c r="A919" i="4"/>
  <c r="O911" i="3"/>
  <c r="A879" i="4"/>
  <c r="O871" i="3"/>
  <c r="A890" i="4"/>
  <c r="O882" i="3"/>
  <c r="I97" i="6"/>
  <c r="A981" i="7"/>
  <c r="G97" i="6"/>
  <c r="D97" i="6" s="1"/>
  <c r="D98" i="6" s="1"/>
  <c r="AD99" i="6"/>
  <c r="AB99" i="6"/>
  <c r="Z99" i="6"/>
  <c r="X99" i="6"/>
  <c r="V99" i="6"/>
  <c r="C100" i="6"/>
  <c r="AC99" i="6"/>
  <c r="AA99" i="6"/>
  <c r="Y99" i="6"/>
  <c r="W99" i="6"/>
  <c r="K99" i="6"/>
  <c r="H99" i="6"/>
  <c r="A99" i="6"/>
  <c r="B99" i="6"/>
  <c r="A992" i="7"/>
  <c r="B1249" i="4"/>
  <c r="P1241" i="3"/>
  <c r="A921" i="4"/>
  <c r="O913" i="3"/>
  <c r="A901" i="4"/>
  <c r="O893" i="3"/>
  <c r="A846" i="4"/>
  <c r="O838" i="3"/>
  <c r="A868" i="4"/>
  <c r="O860" i="3"/>
  <c r="B1253" i="4"/>
  <c r="P1245" i="3"/>
  <c r="A910" i="4"/>
  <c r="O902" i="3"/>
  <c r="B1255" i="4"/>
  <c r="P1247" i="3"/>
  <c r="A959" i="7"/>
  <c r="B1245" i="4"/>
  <c r="P1237" i="3"/>
  <c r="A915" i="7"/>
  <c r="A926" i="7"/>
  <c r="J81" i="4" l="1"/>
  <c r="M81" i="4" s="1"/>
  <c r="S81" i="4"/>
  <c r="Q82" i="4"/>
  <c r="P82" i="4"/>
  <c r="U82" i="4" s="1"/>
  <c r="N82" i="4"/>
  <c r="AD81" i="5"/>
  <c r="O82" i="4"/>
  <c r="T82" i="4" s="1"/>
  <c r="R82" i="4"/>
  <c r="W82" i="4" s="1"/>
  <c r="A1004" i="7"/>
  <c r="T99" i="6"/>
  <c r="P99" i="6"/>
  <c r="N99" i="6"/>
  <c r="L99" i="6"/>
  <c r="Q98" i="6"/>
  <c r="U99" i="6"/>
  <c r="S99" i="6"/>
  <c r="O99" i="6"/>
  <c r="M99" i="6"/>
  <c r="R99" i="6"/>
  <c r="A938" i="7"/>
  <c r="A927" i="7"/>
  <c r="B1257" i="4"/>
  <c r="P1249" i="3"/>
  <c r="A971" i="7"/>
  <c r="B1267" i="4"/>
  <c r="P1259" i="3"/>
  <c r="A922" i="4"/>
  <c r="O914" i="3"/>
  <c r="B1265" i="4"/>
  <c r="P1257" i="3"/>
  <c r="A880" i="4"/>
  <c r="O872" i="3"/>
  <c r="A858" i="4"/>
  <c r="O850" i="3"/>
  <c r="A913" i="4"/>
  <c r="O905" i="3"/>
  <c r="A933" i="4"/>
  <c r="O925" i="3"/>
  <c r="B1261" i="4"/>
  <c r="P1253" i="3"/>
  <c r="B100" i="6"/>
  <c r="A100" i="6"/>
  <c r="C101" i="6"/>
  <c r="AC100" i="6"/>
  <c r="AA100" i="6"/>
  <c r="Y100" i="6"/>
  <c r="W100" i="6"/>
  <c r="K100" i="6"/>
  <c r="H100" i="6"/>
  <c r="AD100" i="6"/>
  <c r="AB100" i="6"/>
  <c r="Z100" i="6"/>
  <c r="X100" i="6"/>
  <c r="V100" i="6"/>
  <c r="A902" i="4"/>
  <c r="O894" i="3"/>
  <c r="A891" i="4"/>
  <c r="O883" i="3"/>
  <c r="A931" i="4"/>
  <c r="O923" i="3"/>
  <c r="A949" i="7"/>
  <c r="A1015" i="7"/>
  <c r="G91" i="7"/>
  <c r="C82" i="5"/>
  <c r="E97" i="6"/>
  <c r="A982" i="7"/>
  <c r="A993" i="7"/>
  <c r="I98" i="6"/>
  <c r="L87" i="2"/>
  <c r="M86" i="2"/>
  <c r="O86" i="2" s="1"/>
  <c r="B117" i="1" s="1"/>
  <c r="A912" i="4"/>
  <c r="O904" i="3"/>
  <c r="A944" i="4"/>
  <c r="O936" i="3"/>
  <c r="A911" i="4"/>
  <c r="O903" i="3"/>
  <c r="B1263" i="4"/>
  <c r="P1255" i="3"/>
  <c r="A1049" i="7"/>
  <c r="A869" i="4"/>
  <c r="O861" i="3"/>
  <c r="B1259" i="4"/>
  <c r="P1251" i="3"/>
  <c r="A1048" i="7"/>
  <c r="A1026" i="7"/>
  <c r="A960" i="7"/>
  <c r="Q83" i="4" l="1"/>
  <c r="P83" i="4"/>
  <c r="U83" i="4" s="1"/>
  <c r="N83" i="4"/>
  <c r="AD82" i="5"/>
  <c r="O83" i="4"/>
  <c r="T83" i="4" s="1"/>
  <c r="R83" i="4"/>
  <c r="W83" i="4" s="1"/>
  <c r="J82" i="4"/>
  <c r="M82" i="4" s="1"/>
  <c r="S82" i="4"/>
  <c r="E98" i="6"/>
  <c r="A972" i="7"/>
  <c r="A1060" i="7"/>
  <c r="B1271" i="4"/>
  <c r="P1263" i="3"/>
  <c r="A881" i="4"/>
  <c r="O873" i="3"/>
  <c r="A1061" i="7"/>
  <c r="B1275" i="4"/>
  <c r="P1267" i="3"/>
  <c r="A956" i="4"/>
  <c r="O948" i="3"/>
  <c r="A924" i="4"/>
  <c r="O916" i="3"/>
  <c r="L88" i="2"/>
  <c r="M87" i="2"/>
  <c r="O87" i="2" s="1"/>
  <c r="B118" i="1" s="1"/>
  <c r="AD101" i="6"/>
  <c r="AB101" i="6"/>
  <c r="Z101" i="6"/>
  <c r="X101" i="6"/>
  <c r="V101" i="6"/>
  <c r="C102" i="6"/>
  <c r="AC101" i="6"/>
  <c r="AA101" i="6"/>
  <c r="Y101" i="6"/>
  <c r="W101" i="6"/>
  <c r="K101" i="6"/>
  <c r="H101" i="6"/>
  <c r="A101" i="6"/>
  <c r="B101" i="6"/>
  <c r="B1273" i="4"/>
  <c r="P1265" i="3"/>
  <c r="A945" i="4"/>
  <c r="O937" i="3"/>
  <c r="A925" i="4"/>
  <c r="O917" i="3"/>
  <c r="A870" i="4"/>
  <c r="O862" i="3"/>
  <c r="A892" i="4"/>
  <c r="O884" i="3"/>
  <c r="B1277" i="4"/>
  <c r="P1269" i="3"/>
  <c r="A934" i="4"/>
  <c r="O926" i="3"/>
  <c r="B1279" i="4"/>
  <c r="P1271" i="3"/>
  <c r="A983" i="7"/>
  <c r="B1269" i="4"/>
  <c r="P1261" i="3"/>
  <c r="A939" i="7"/>
  <c r="A950" i="7"/>
  <c r="A1016" i="7"/>
  <c r="A1038" i="7"/>
  <c r="A923" i="4"/>
  <c r="O915" i="3"/>
  <c r="G99" i="6"/>
  <c r="D99" i="6" s="1"/>
  <c r="A1005" i="7"/>
  <c r="A994" i="7"/>
  <c r="G92" i="7"/>
  <c r="C83" i="5"/>
  <c r="A1027" i="7"/>
  <c r="A961" i="7"/>
  <c r="A943" i="4"/>
  <c r="O935" i="3"/>
  <c r="A903" i="4"/>
  <c r="O895" i="3"/>
  <c r="A914" i="4"/>
  <c r="O906" i="3"/>
  <c r="U100" i="6"/>
  <c r="S100" i="6"/>
  <c r="O100" i="6"/>
  <c r="M100" i="6"/>
  <c r="T100" i="6"/>
  <c r="P100" i="6"/>
  <c r="N100" i="6"/>
  <c r="L100" i="6"/>
  <c r="Q99" i="6"/>
  <c r="I99" i="6" s="1"/>
  <c r="R100" i="6"/>
  <c r="Q84" i="4" l="1"/>
  <c r="P84" i="4"/>
  <c r="U84" i="4" s="1"/>
  <c r="N84" i="4"/>
  <c r="AD83" i="5"/>
  <c r="O84" i="4"/>
  <c r="T84" i="4" s="1"/>
  <c r="R84" i="4"/>
  <c r="W84" i="4" s="1"/>
  <c r="S83" i="4"/>
  <c r="J83" i="4"/>
  <c r="M83" i="4" s="1"/>
  <c r="A915" i="4"/>
  <c r="O907" i="3"/>
  <c r="A973" i="7"/>
  <c r="A1039" i="7"/>
  <c r="A1006" i="7"/>
  <c r="A1017" i="7"/>
  <c r="B102" i="6"/>
  <c r="A102" i="6"/>
  <c r="C103" i="6"/>
  <c r="AC102" i="6"/>
  <c r="AA102" i="6"/>
  <c r="Y102" i="6"/>
  <c r="W102" i="6"/>
  <c r="K102" i="6"/>
  <c r="H102" i="6"/>
  <c r="AD102" i="6"/>
  <c r="AB102" i="6"/>
  <c r="Z102" i="6"/>
  <c r="X102" i="6"/>
  <c r="V102" i="6"/>
  <c r="G100" i="6"/>
  <c r="D100" i="6" s="1"/>
  <c r="A926" i="4"/>
  <c r="O918" i="3"/>
  <c r="A955" i="4"/>
  <c r="O947" i="3"/>
  <c r="G93" i="7"/>
  <c r="C84" i="5"/>
  <c r="A935" i="4"/>
  <c r="O927" i="3"/>
  <c r="A1050" i="7"/>
  <c r="A1028" i="7"/>
  <c r="A962" i="7"/>
  <c r="A951" i="7"/>
  <c r="B1281" i="4"/>
  <c r="P1273" i="3"/>
  <c r="A995" i="7"/>
  <c r="B1291" i="4"/>
  <c r="P1283" i="3"/>
  <c r="A946" i="4"/>
  <c r="O938" i="3"/>
  <c r="B1289" i="4"/>
  <c r="P1281" i="3"/>
  <c r="A904" i="4"/>
  <c r="O896" i="3"/>
  <c r="A882" i="4"/>
  <c r="O874" i="3"/>
  <c r="A937" i="4"/>
  <c r="O929" i="3"/>
  <c r="A957" i="4"/>
  <c r="O949" i="3"/>
  <c r="B1285" i="4"/>
  <c r="P1277" i="3"/>
  <c r="T101" i="6"/>
  <c r="P101" i="6"/>
  <c r="N101" i="6"/>
  <c r="L101" i="6"/>
  <c r="Q100" i="6"/>
  <c r="I100" i="6" s="1"/>
  <c r="U101" i="6"/>
  <c r="S101" i="6"/>
  <c r="O101" i="6"/>
  <c r="M101" i="6"/>
  <c r="R101" i="6"/>
  <c r="E99" i="6"/>
  <c r="L89" i="2"/>
  <c r="M88" i="2"/>
  <c r="O88" i="2" s="1"/>
  <c r="B119" i="1" s="1"/>
  <c r="A936" i="4"/>
  <c r="O928" i="3"/>
  <c r="A968" i="4"/>
  <c r="O960" i="3"/>
  <c r="B1287" i="4"/>
  <c r="P1279" i="3"/>
  <c r="A1073" i="7"/>
  <c r="A893" i="4"/>
  <c r="O885" i="3"/>
  <c r="B1283" i="4"/>
  <c r="P1275" i="3"/>
  <c r="A1072" i="7"/>
  <c r="A984" i="7"/>
  <c r="Q85" i="4" l="1"/>
  <c r="P85" i="4"/>
  <c r="U85" i="4" s="1"/>
  <c r="N85" i="4"/>
  <c r="AD84" i="5"/>
  <c r="O85" i="4"/>
  <c r="T85" i="4" s="1"/>
  <c r="R85" i="4"/>
  <c r="W85" i="4" s="1"/>
  <c r="S84" i="4"/>
  <c r="J84" i="4"/>
  <c r="M84" i="4" s="1"/>
  <c r="A1084" i="7"/>
  <c r="B1295" i="4"/>
  <c r="P1287" i="3"/>
  <c r="A905" i="4"/>
  <c r="O897" i="3"/>
  <c r="A1085" i="7"/>
  <c r="A980" i="4"/>
  <c r="O972" i="3"/>
  <c r="L90" i="2"/>
  <c r="M89" i="2"/>
  <c r="O89" i="2" s="1"/>
  <c r="B120" i="1" s="1"/>
  <c r="G102" i="6" s="1"/>
  <c r="A969" i="4"/>
  <c r="O961" i="3"/>
  <c r="A949" i="4"/>
  <c r="O941" i="3"/>
  <c r="A916" i="4"/>
  <c r="O908" i="3"/>
  <c r="B1301" i="4"/>
  <c r="P1293" i="3"/>
  <c r="A958" i="4"/>
  <c r="O950" i="3"/>
  <c r="B1303" i="4"/>
  <c r="P1295" i="3"/>
  <c r="A1007" i="7"/>
  <c r="A963" i="7"/>
  <c r="A974" i="7"/>
  <c r="A967" i="4"/>
  <c r="O959" i="3"/>
  <c r="A938" i="4"/>
  <c r="O930" i="3"/>
  <c r="AD103" i="6"/>
  <c r="AB103" i="6"/>
  <c r="Z103" i="6"/>
  <c r="X103" i="6"/>
  <c r="V103" i="6"/>
  <c r="C104" i="6"/>
  <c r="AC103" i="6"/>
  <c r="AA103" i="6"/>
  <c r="Y103" i="6"/>
  <c r="W103" i="6"/>
  <c r="K103" i="6"/>
  <c r="H103" i="6"/>
  <c r="A103" i="6"/>
  <c r="B103" i="6"/>
  <c r="A1029" i="7"/>
  <c r="A1018" i="7"/>
  <c r="A1051" i="7"/>
  <c r="A985" i="7"/>
  <c r="A927" i="4"/>
  <c r="O919" i="3"/>
  <c r="A996" i="7"/>
  <c r="B1299" i="4"/>
  <c r="P1291" i="3"/>
  <c r="A948" i="4"/>
  <c r="O940" i="3"/>
  <c r="B1297" i="4"/>
  <c r="P1289" i="3"/>
  <c r="A894" i="4"/>
  <c r="O886" i="3"/>
  <c r="B1293" i="4"/>
  <c r="P1285" i="3"/>
  <c r="G101" i="6"/>
  <c r="D101" i="6" s="1"/>
  <c r="D102" i="6" s="1"/>
  <c r="E100" i="6"/>
  <c r="A1040" i="7"/>
  <c r="A1062" i="7"/>
  <c r="A947" i="4"/>
  <c r="O939" i="3"/>
  <c r="G94" i="7"/>
  <c r="C85" i="5"/>
  <c r="U102" i="6"/>
  <c r="S102" i="6"/>
  <c r="O102" i="6"/>
  <c r="M102" i="6"/>
  <c r="T102" i="6"/>
  <c r="P102" i="6"/>
  <c r="N102" i="6"/>
  <c r="L102" i="6"/>
  <c r="Q101" i="6"/>
  <c r="I101" i="6" s="1"/>
  <c r="R102" i="6"/>
  <c r="AD85" i="5" l="1"/>
  <c r="O86" i="4"/>
  <c r="T86" i="4" s="1"/>
  <c r="R86" i="4"/>
  <c r="W86" i="4" s="1"/>
  <c r="Q86" i="4"/>
  <c r="P86" i="4"/>
  <c r="U86" i="4" s="1"/>
  <c r="N86" i="4"/>
  <c r="S85" i="4"/>
  <c r="J85" i="4"/>
  <c r="M85" i="4" s="1"/>
  <c r="G95" i="7"/>
  <c r="C86" i="5"/>
  <c r="B1305" i="4"/>
  <c r="P1297" i="3"/>
  <c r="A906" i="4"/>
  <c r="O898" i="3"/>
  <c r="B1309" i="4"/>
  <c r="P1301" i="3"/>
  <c r="A960" i="4"/>
  <c r="O952" i="3"/>
  <c r="B1311" i="4"/>
  <c r="P1303" i="3"/>
  <c r="A1008" i="7"/>
  <c r="A939" i="4"/>
  <c r="O931" i="3"/>
  <c r="A997" i="7"/>
  <c r="A1063" i="7"/>
  <c r="A1030" i="7"/>
  <c r="A1041" i="7"/>
  <c r="B104" i="6"/>
  <c r="A104" i="6"/>
  <c r="C105" i="6"/>
  <c r="AC104" i="6"/>
  <c r="AA104" i="6"/>
  <c r="Y104" i="6"/>
  <c r="W104" i="6"/>
  <c r="K104" i="6"/>
  <c r="H104" i="6"/>
  <c r="AD104" i="6"/>
  <c r="AB104" i="6"/>
  <c r="Z104" i="6"/>
  <c r="X104" i="6"/>
  <c r="V104" i="6"/>
  <c r="A986" i="7"/>
  <c r="A975" i="7"/>
  <c r="A1019" i="7"/>
  <c r="B1315" i="4"/>
  <c r="P1307" i="3"/>
  <c r="A970" i="4"/>
  <c r="O962" i="3"/>
  <c r="B1313" i="4"/>
  <c r="P1305" i="3"/>
  <c r="A928" i="4"/>
  <c r="O920" i="3"/>
  <c r="A961" i="4"/>
  <c r="O953" i="3"/>
  <c r="A981" i="4"/>
  <c r="O973" i="3"/>
  <c r="L91" i="2"/>
  <c r="M90" i="2"/>
  <c r="O90" i="2" s="1"/>
  <c r="B121" i="1" s="1"/>
  <c r="A992" i="4"/>
  <c r="O984" i="3"/>
  <c r="A1097" i="7"/>
  <c r="A917" i="4"/>
  <c r="O909" i="3"/>
  <c r="B1307" i="4"/>
  <c r="P1299" i="3"/>
  <c r="A1096" i="7"/>
  <c r="I102" i="6"/>
  <c r="A959" i="4"/>
  <c r="O951" i="3"/>
  <c r="A1074" i="7"/>
  <c r="A1052" i="7"/>
  <c r="E101" i="6"/>
  <c r="T103" i="6"/>
  <c r="P103" i="6"/>
  <c r="N103" i="6"/>
  <c r="L103" i="6"/>
  <c r="Q102" i="6"/>
  <c r="U103" i="6"/>
  <c r="S103" i="6"/>
  <c r="O103" i="6"/>
  <c r="M103" i="6"/>
  <c r="R103" i="6"/>
  <c r="A950" i="4"/>
  <c r="O942" i="3"/>
  <c r="A979" i="4"/>
  <c r="O971" i="3"/>
  <c r="E102" i="6" l="1"/>
  <c r="J86" i="4"/>
  <c r="M86" i="4" s="1"/>
  <c r="S86" i="4"/>
  <c r="AD86" i="5"/>
  <c r="O87" i="4"/>
  <c r="T87" i="4" s="1"/>
  <c r="R87" i="4"/>
  <c r="W87" i="4" s="1"/>
  <c r="N87" i="4"/>
  <c r="Q87" i="4"/>
  <c r="V87" i="4" s="1"/>
  <c r="P87" i="4"/>
  <c r="A1108" i="7"/>
  <c r="B1319" i="4"/>
  <c r="P1311" i="3"/>
  <c r="A929" i="4"/>
  <c r="O921" i="3"/>
  <c r="A1109" i="7"/>
  <c r="A1004" i="4"/>
  <c r="O996" i="3"/>
  <c r="L92" i="2"/>
  <c r="M91" i="2"/>
  <c r="O91" i="2" s="1"/>
  <c r="B122" i="1" s="1"/>
  <c r="A993" i="4"/>
  <c r="O985" i="3"/>
  <c r="A973" i="4"/>
  <c r="O965" i="3"/>
  <c r="A940" i="4"/>
  <c r="O932" i="3"/>
  <c r="B1325" i="4"/>
  <c r="P1317" i="3"/>
  <c r="A982" i="4"/>
  <c r="O974" i="3"/>
  <c r="B1327" i="4"/>
  <c r="P1319" i="3"/>
  <c r="A1031" i="7"/>
  <c r="A987" i="7"/>
  <c r="A998" i="7"/>
  <c r="AD105" i="6"/>
  <c r="AB105" i="6"/>
  <c r="Z105" i="6"/>
  <c r="X105" i="6"/>
  <c r="V105" i="6"/>
  <c r="C106" i="6"/>
  <c r="AC105" i="6"/>
  <c r="AA105" i="6"/>
  <c r="Y105" i="6"/>
  <c r="W105" i="6"/>
  <c r="K105" i="6"/>
  <c r="H105" i="6"/>
  <c r="A105" i="6"/>
  <c r="B105" i="6"/>
  <c r="A1053" i="7"/>
  <c r="A1042" i="7"/>
  <c r="A1075" i="7"/>
  <c r="A1009" i="7"/>
  <c r="A951" i="4"/>
  <c r="O943" i="3"/>
  <c r="A1020" i="7"/>
  <c r="B1323" i="4"/>
  <c r="P1315" i="3"/>
  <c r="A972" i="4"/>
  <c r="O964" i="3"/>
  <c r="B1321" i="4"/>
  <c r="P1313" i="3"/>
  <c r="A918" i="4"/>
  <c r="O910" i="3"/>
  <c r="B1317" i="4"/>
  <c r="P1309" i="3"/>
  <c r="A991" i="4"/>
  <c r="O983" i="3"/>
  <c r="A962" i="4"/>
  <c r="O954" i="3"/>
  <c r="A1064" i="7"/>
  <c r="A1086" i="7"/>
  <c r="A971" i="4"/>
  <c r="O963" i="3"/>
  <c r="G103" i="6"/>
  <c r="D103" i="6" s="1"/>
  <c r="U104" i="6"/>
  <c r="S104" i="6"/>
  <c r="O104" i="6"/>
  <c r="M104" i="6"/>
  <c r="T104" i="6"/>
  <c r="P104" i="6"/>
  <c r="N104" i="6"/>
  <c r="L104" i="6"/>
  <c r="Q103" i="6"/>
  <c r="I103" i="6" s="1"/>
  <c r="R104" i="6"/>
  <c r="G96" i="7"/>
  <c r="C87" i="5"/>
  <c r="J87" i="4" l="1"/>
  <c r="M87" i="4" s="1"/>
  <c r="S87" i="4"/>
  <c r="Q88" i="4"/>
  <c r="V88" i="4" s="1"/>
  <c r="P88" i="4"/>
  <c r="N88" i="4"/>
  <c r="AD87" i="5"/>
  <c r="O88" i="4"/>
  <c r="T88" i="4" s="1"/>
  <c r="R88" i="4"/>
  <c r="W88" i="4" s="1"/>
  <c r="G97" i="7"/>
  <c r="C88" i="5"/>
  <c r="I104" i="6"/>
  <c r="B106" i="6"/>
  <c r="A106" i="6"/>
  <c r="C107" i="6"/>
  <c r="AC106" i="6"/>
  <c r="AA106" i="6"/>
  <c r="Y106" i="6"/>
  <c r="W106" i="6"/>
  <c r="K106" i="6"/>
  <c r="H106" i="6"/>
  <c r="AD106" i="6"/>
  <c r="AB106" i="6"/>
  <c r="Z106" i="6"/>
  <c r="X106" i="6"/>
  <c r="V106" i="6"/>
  <c r="G104" i="6"/>
  <c r="D104" i="6" s="1"/>
  <c r="E103" i="6"/>
  <c r="A983" i="4"/>
  <c r="O975" i="3"/>
  <c r="A1098" i="7"/>
  <c r="A1076" i="7"/>
  <c r="A974" i="4"/>
  <c r="O966" i="3"/>
  <c r="A1003" i="4"/>
  <c r="O995" i="3"/>
  <c r="B1329" i="4"/>
  <c r="P1321" i="3"/>
  <c r="A930" i="4"/>
  <c r="O922" i="3"/>
  <c r="B1333" i="4"/>
  <c r="P1325" i="3"/>
  <c r="A984" i="4"/>
  <c r="O976" i="3"/>
  <c r="B1335" i="4"/>
  <c r="P1327" i="3"/>
  <c r="A1032" i="7"/>
  <c r="A963" i="4"/>
  <c r="O955" i="3"/>
  <c r="A1021" i="7"/>
  <c r="A1087" i="7"/>
  <c r="A1054" i="7"/>
  <c r="A1065" i="7"/>
  <c r="T105" i="6"/>
  <c r="P105" i="6"/>
  <c r="N105" i="6"/>
  <c r="L105" i="6"/>
  <c r="Q104" i="6"/>
  <c r="U105" i="6"/>
  <c r="S105" i="6"/>
  <c r="O105" i="6"/>
  <c r="M105" i="6"/>
  <c r="R105" i="6"/>
  <c r="A1010" i="7"/>
  <c r="A999" i="7"/>
  <c r="A1043" i="7"/>
  <c r="B1339" i="4"/>
  <c r="P1331" i="3"/>
  <c r="A994" i="4"/>
  <c r="O986" i="3"/>
  <c r="B1337" i="4"/>
  <c r="P1329" i="3"/>
  <c r="A952" i="4"/>
  <c r="O944" i="3"/>
  <c r="A985" i="4"/>
  <c r="O977" i="3"/>
  <c r="A1005" i="4"/>
  <c r="O997" i="3"/>
  <c r="L93" i="2"/>
  <c r="M92" i="2"/>
  <c r="O92" i="2" s="1"/>
  <c r="B123" i="1" s="1"/>
  <c r="A1016" i="4"/>
  <c r="O1008" i="3"/>
  <c r="A1121" i="7"/>
  <c r="A941" i="4"/>
  <c r="O933" i="3"/>
  <c r="B1331" i="4"/>
  <c r="P1323" i="3"/>
  <c r="A1120" i="7"/>
  <c r="AD88" i="5" l="1"/>
  <c r="O89" i="4"/>
  <c r="R89" i="4"/>
  <c r="W89" i="4" s="1"/>
  <c r="Q89" i="4"/>
  <c r="V89" i="4" s="1"/>
  <c r="P89" i="4"/>
  <c r="U89" i="4" s="1"/>
  <c r="N89" i="4"/>
  <c r="J88" i="4"/>
  <c r="M88" i="4" s="1"/>
  <c r="S88" i="4"/>
  <c r="E104" i="6"/>
  <c r="G105" i="6"/>
  <c r="D105" i="6" s="1"/>
  <c r="A1110" i="7"/>
  <c r="A995" i="4"/>
  <c r="O987" i="3"/>
  <c r="A1132" i="7"/>
  <c r="B1343" i="4"/>
  <c r="P1335" i="3"/>
  <c r="A953" i="4"/>
  <c r="O945" i="3"/>
  <c r="A1133" i="7"/>
  <c r="A1028" i="4"/>
  <c r="O1020" i="3"/>
  <c r="L94" i="2"/>
  <c r="M93" i="2"/>
  <c r="O93" i="2" s="1"/>
  <c r="B124" i="1" s="1"/>
  <c r="G106" i="6" s="1"/>
  <c r="A1017" i="4"/>
  <c r="O1009" i="3"/>
  <c r="A997" i="4"/>
  <c r="O989" i="3"/>
  <c r="A964" i="4"/>
  <c r="O956" i="3"/>
  <c r="B1349" i="4"/>
  <c r="P1341" i="3"/>
  <c r="A1006" i="4"/>
  <c r="O998" i="3"/>
  <c r="B1351" i="4"/>
  <c r="P1343" i="3"/>
  <c r="A1055" i="7"/>
  <c r="A1011" i="7"/>
  <c r="A1022" i="7"/>
  <c r="A1077" i="7"/>
  <c r="A1066" i="7"/>
  <c r="A1099" i="7"/>
  <c r="A1033" i="7"/>
  <c r="A975" i="4"/>
  <c r="O967" i="3"/>
  <c r="A1044" i="7"/>
  <c r="B1347" i="4"/>
  <c r="P1339" i="3"/>
  <c r="A996" i="4"/>
  <c r="O988" i="3"/>
  <c r="B1345" i="4"/>
  <c r="P1337" i="3"/>
  <c r="A942" i="4"/>
  <c r="O934" i="3"/>
  <c r="B1341" i="4"/>
  <c r="P1333" i="3"/>
  <c r="A1015" i="4"/>
  <c r="O1007" i="3"/>
  <c r="A986" i="4"/>
  <c r="O978" i="3"/>
  <c r="U106" i="6"/>
  <c r="S106" i="6"/>
  <c r="O106" i="6"/>
  <c r="M106" i="6"/>
  <c r="T106" i="6"/>
  <c r="P106" i="6"/>
  <c r="N106" i="6"/>
  <c r="L106" i="6"/>
  <c r="Q105" i="6"/>
  <c r="I105" i="6" s="1"/>
  <c r="R106" i="6"/>
  <c r="G98" i="7"/>
  <c r="C89" i="5"/>
  <c r="A1088" i="7"/>
  <c r="AD107" i="6"/>
  <c r="AB107" i="6"/>
  <c r="Z107" i="6"/>
  <c r="X107" i="6"/>
  <c r="V107" i="6"/>
  <c r="C108" i="6"/>
  <c r="AC107" i="6"/>
  <c r="AA107" i="6"/>
  <c r="Y107" i="6"/>
  <c r="W107" i="6"/>
  <c r="K107" i="6"/>
  <c r="H107" i="6"/>
  <c r="A107" i="6"/>
  <c r="B107" i="6"/>
  <c r="S89" i="4" l="1"/>
  <c r="J89" i="4"/>
  <c r="M89" i="4" s="1"/>
  <c r="Q90" i="4"/>
  <c r="V90" i="4" s="1"/>
  <c r="P90" i="4"/>
  <c r="U90" i="4" s="1"/>
  <c r="N90" i="4"/>
  <c r="AD89" i="5"/>
  <c r="O90" i="4"/>
  <c r="R90" i="4"/>
  <c r="W90" i="4" s="1"/>
  <c r="E105" i="6"/>
  <c r="D106" i="6"/>
  <c r="B108" i="6"/>
  <c r="A108" i="6"/>
  <c r="C109" i="6"/>
  <c r="AC108" i="6"/>
  <c r="AA108" i="6"/>
  <c r="Y108" i="6"/>
  <c r="W108" i="6"/>
  <c r="K108" i="6"/>
  <c r="H108" i="6"/>
  <c r="AD108" i="6"/>
  <c r="AB108" i="6"/>
  <c r="Z108" i="6"/>
  <c r="X108" i="6"/>
  <c r="V108" i="6"/>
  <c r="A1100" i="7"/>
  <c r="T107" i="6"/>
  <c r="P107" i="6"/>
  <c r="N107" i="6"/>
  <c r="L107" i="6"/>
  <c r="Q106" i="6"/>
  <c r="U107" i="6"/>
  <c r="S107" i="6"/>
  <c r="O107" i="6"/>
  <c r="M107" i="6"/>
  <c r="R107" i="6"/>
  <c r="G99" i="7"/>
  <c r="C90" i="5"/>
  <c r="A998" i="4"/>
  <c r="O990" i="3"/>
  <c r="A1027" i="4"/>
  <c r="O1019" i="3"/>
  <c r="B1353" i="4"/>
  <c r="P1345" i="3"/>
  <c r="A954" i="4"/>
  <c r="O946" i="3"/>
  <c r="B1357" i="4"/>
  <c r="P1349" i="3"/>
  <c r="A1008" i="4"/>
  <c r="O1000" i="3"/>
  <c r="B1359" i="4"/>
  <c r="P1351" i="3"/>
  <c r="A1056" i="7"/>
  <c r="A987" i="4"/>
  <c r="O979" i="3"/>
  <c r="A1045" i="7"/>
  <c r="A1111" i="7"/>
  <c r="A1078" i="7"/>
  <c r="A1089" i="7"/>
  <c r="A1034" i="7"/>
  <c r="A1023" i="7"/>
  <c r="A1067" i="7"/>
  <c r="B1363" i="4"/>
  <c r="P1355" i="3"/>
  <c r="A1018" i="4"/>
  <c r="O1010" i="3"/>
  <c r="B1361" i="4"/>
  <c r="P1353" i="3"/>
  <c r="A976" i="4"/>
  <c r="O968" i="3"/>
  <c r="A1009" i="4"/>
  <c r="O1001" i="3"/>
  <c r="A1029" i="4"/>
  <c r="O1021" i="3"/>
  <c r="L95" i="2"/>
  <c r="M94" i="2"/>
  <c r="O94" i="2" s="1"/>
  <c r="B125" i="1" s="1"/>
  <c r="A1040" i="4"/>
  <c r="O1032" i="3"/>
  <c r="A1145" i="7"/>
  <c r="A965" i="4"/>
  <c r="O957" i="3"/>
  <c r="B1355" i="4"/>
  <c r="P1347" i="3"/>
  <c r="A1144" i="7"/>
  <c r="A1007" i="4"/>
  <c r="O999" i="3"/>
  <c r="A1122" i="7"/>
  <c r="I106" i="6"/>
  <c r="E106" i="6" s="1"/>
  <c r="Q91" i="4" l="1"/>
  <c r="V91" i="4" s="1"/>
  <c r="P91" i="4"/>
  <c r="U91" i="4" s="1"/>
  <c r="N91" i="4"/>
  <c r="AD90" i="5"/>
  <c r="O91" i="4"/>
  <c r="R91" i="4"/>
  <c r="W91" i="4" s="1"/>
  <c r="J90" i="4"/>
  <c r="M90" i="4" s="1"/>
  <c r="S90" i="4"/>
  <c r="G107" i="6"/>
  <c r="D107" i="6" s="1"/>
  <c r="A1134" i="7"/>
  <c r="A1019" i="4"/>
  <c r="O1011" i="3"/>
  <c r="A1156" i="7"/>
  <c r="B1367" i="4"/>
  <c r="P1359" i="3"/>
  <c r="A977" i="4"/>
  <c r="O969" i="3"/>
  <c r="A1157" i="7"/>
  <c r="A1052" i="4"/>
  <c r="O1044" i="3"/>
  <c r="L96" i="2"/>
  <c r="M95" i="2"/>
  <c r="O95" i="2" s="1"/>
  <c r="B126" i="1" s="1"/>
  <c r="A1041" i="4"/>
  <c r="O1033" i="3"/>
  <c r="A1021" i="4"/>
  <c r="O1013" i="3"/>
  <c r="A988" i="4"/>
  <c r="O980" i="3"/>
  <c r="B1373" i="4"/>
  <c r="P1365" i="3"/>
  <c r="A1030" i="4"/>
  <c r="O1022" i="3"/>
  <c r="B1375" i="4"/>
  <c r="P1367" i="3"/>
  <c r="A1079" i="7"/>
  <c r="A1035" i="7"/>
  <c r="A1046" i="7"/>
  <c r="A1101" i="7"/>
  <c r="A1090" i="7"/>
  <c r="A1123" i="7"/>
  <c r="A1057" i="7"/>
  <c r="A999" i="4"/>
  <c r="O991" i="3"/>
  <c r="A1068" i="7"/>
  <c r="B1371" i="4"/>
  <c r="P1363" i="3"/>
  <c r="A1020" i="4"/>
  <c r="O1012" i="3"/>
  <c r="B1369" i="4"/>
  <c r="P1361" i="3"/>
  <c r="A966" i="4"/>
  <c r="O958" i="3"/>
  <c r="B1365" i="4"/>
  <c r="P1357" i="3"/>
  <c r="A1039" i="4"/>
  <c r="O1031" i="3"/>
  <c r="A1010" i="4"/>
  <c r="O1002" i="3"/>
  <c r="G100" i="7"/>
  <c r="C91" i="5"/>
  <c r="I107" i="6"/>
  <c r="U108" i="6"/>
  <c r="S108" i="6"/>
  <c r="O108" i="6"/>
  <c r="M108" i="6"/>
  <c r="T108" i="6"/>
  <c r="P108" i="6"/>
  <c r="N108" i="6"/>
  <c r="L108" i="6"/>
  <c r="Q107" i="6"/>
  <c r="R108" i="6"/>
  <c r="A1112" i="7"/>
  <c r="AD109" i="6"/>
  <c r="AB109" i="6"/>
  <c r="Z109" i="6"/>
  <c r="X109" i="6"/>
  <c r="V109" i="6"/>
  <c r="C110" i="6"/>
  <c r="AC109" i="6"/>
  <c r="AA109" i="6"/>
  <c r="Y109" i="6"/>
  <c r="W109" i="6"/>
  <c r="K109" i="6"/>
  <c r="H109" i="6"/>
  <c r="A109" i="6"/>
  <c r="B109" i="6"/>
  <c r="Q92" i="4" l="1"/>
  <c r="V92" i="4" s="1"/>
  <c r="P92" i="4"/>
  <c r="U92" i="4" s="1"/>
  <c r="N92" i="4"/>
  <c r="AD91" i="5"/>
  <c r="O92" i="4"/>
  <c r="R92" i="4"/>
  <c r="W92" i="4" s="1"/>
  <c r="S91" i="4"/>
  <c r="J91" i="4"/>
  <c r="M91" i="4" s="1"/>
  <c r="A1124" i="7"/>
  <c r="B110" i="6"/>
  <c r="A110" i="6"/>
  <c r="C111" i="6"/>
  <c r="AC110" i="6"/>
  <c r="AA110" i="6"/>
  <c r="Y110" i="6"/>
  <c r="W110" i="6"/>
  <c r="K110" i="6"/>
  <c r="H110" i="6"/>
  <c r="AD110" i="6"/>
  <c r="AB110" i="6"/>
  <c r="Z110" i="6"/>
  <c r="X110" i="6"/>
  <c r="V110" i="6"/>
  <c r="G101" i="7"/>
  <c r="C92" i="5"/>
  <c r="G108" i="6"/>
  <c r="D108" i="6" s="1"/>
  <c r="T109" i="6"/>
  <c r="P109" i="6"/>
  <c r="N109" i="6"/>
  <c r="L109" i="6"/>
  <c r="Q108" i="6"/>
  <c r="I108" i="6" s="1"/>
  <c r="U109" i="6"/>
  <c r="S109" i="6"/>
  <c r="O109" i="6"/>
  <c r="M109" i="6"/>
  <c r="R109" i="6"/>
  <c r="A1022" i="4"/>
  <c r="O1014" i="3"/>
  <c r="A1051" i="4"/>
  <c r="O1043" i="3"/>
  <c r="B1377" i="4"/>
  <c r="P1369" i="3"/>
  <c r="A978" i="4"/>
  <c r="O970" i="3"/>
  <c r="B1381" i="4"/>
  <c r="P1373" i="3"/>
  <c r="A1032" i="4"/>
  <c r="O1024" i="3"/>
  <c r="B1383" i="4"/>
  <c r="P1375" i="3"/>
  <c r="A1080" i="7"/>
  <c r="A1011" i="4"/>
  <c r="O1003" i="3"/>
  <c r="A1069" i="7"/>
  <c r="A1135" i="7"/>
  <c r="A1102" i="7"/>
  <c r="A1113" i="7"/>
  <c r="A1058" i="7"/>
  <c r="A1047" i="7"/>
  <c r="A1091" i="7"/>
  <c r="B1387" i="4"/>
  <c r="P1379" i="3"/>
  <c r="A1042" i="4"/>
  <c r="O1034" i="3"/>
  <c r="B1385" i="4"/>
  <c r="P1377" i="3"/>
  <c r="A1000" i="4"/>
  <c r="O992" i="3"/>
  <c r="A1033" i="4"/>
  <c r="O1025" i="3"/>
  <c r="A1053" i="4"/>
  <c r="O1045" i="3"/>
  <c r="L97" i="2"/>
  <c r="M96" i="2"/>
  <c r="O96" i="2" s="1"/>
  <c r="B127" i="1" s="1"/>
  <c r="A1064" i="4"/>
  <c r="O1056" i="3"/>
  <c r="A1169" i="7"/>
  <c r="A989" i="4"/>
  <c r="O981" i="3"/>
  <c r="B1379" i="4"/>
  <c r="P1371" i="3"/>
  <c r="A1168" i="7"/>
  <c r="A1031" i="4"/>
  <c r="O1023" i="3"/>
  <c r="A1146" i="7"/>
  <c r="E107" i="6"/>
  <c r="AD92" i="5" l="1"/>
  <c r="O93" i="4"/>
  <c r="R93" i="4"/>
  <c r="W93" i="4" s="1"/>
  <c r="Q93" i="4"/>
  <c r="V93" i="4" s="1"/>
  <c r="P93" i="4"/>
  <c r="U93" i="4" s="1"/>
  <c r="N93" i="4"/>
  <c r="S92" i="4"/>
  <c r="J92" i="4"/>
  <c r="M92" i="4" s="1"/>
  <c r="AD111" i="6"/>
  <c r="AB111" i="6"/>
  <c r="Z111" i="6"/>
  <c r="X111" i="6"/>
  <c r="V111" i="6"/>
  <c r="C112" i="6"/>
  <c r="AC111" i="6"/>
  <c r="AA111" i="6"/>
  <c r="Y111" i="6"/>
  <c r="W111" i="6"/>
  <c r="K111" i="6"/>
  <c r="H111" i="6"/>
  <c r="A111" i="6"/>
  <c r="B111" i="6"/>
  <c r="E108" i="6"/>
  <c r="G109" i="6"/>
  <c r="D109" i="6" s="1"/>
  <c r="A1158" i="7"/>
  <c r="A1043" i="4"/>
  <c r="O1035" i="3"/>
  <c r="A1180" i="7"/>
  <c r="B1391" i="4"/>
  <c r="P1383" i="3"/>
  <c r="A1001" i="4"/>
  <c r="O993" i="3"/>
  <c r="A1181" i="7"/>
  <c r="A1076" i="4"/>
  <c r="O1068" i="3"/>
  <c r="L98" i="2"/>
  <c r="M97" i="2"/>
  <c r="O97" i="2" s="1"/>
  <c r="B128" i="1" s="1"/>
  <c r="G110" i="6" s="1"/>
  <c r="A1065" i="4"/>
  <c r="O1057" i="3"/>
  <c r="A1045" i="4"/>
  <c r="O1037" i="3"/>
  <c r="A1012" i="4"/>
  <c r="O1004" i="3"/>
  <c r="B1397" i="4"/>
  <c r="P1389" i="3"/>
  <c r="A1054" i="4"/>
  <c r="O1046" i="3"/>
  <c r="B1399" i="4"/>
  <c r="P1391" i="3"/>
  <c r="A1103" i="7"/>
  <c r="A1059" i="7"/>
  <c r="A1070" i="7"/>
  <c r="A1125" i="7"/>
  <c r="A1114" i="7"/>
  <c r="A1147" i="7"/>
  <c r="A1081" i="7"/>
  <c r="A1023" i="4"/>
  <c r="O1015" i="3"/>
  <c r="A1092" i="7"/>
  <c r="B1395" i="4"/>
  <c r="P1387" i="3"/>
  <c r="A1044" i="4"/>
  <c r="O1036" i="3"/>
  <c r="B1393" i="4"/>
  <c r="P1385" i="3"/>
  <c r="A990" i="4"/>
  <c r="O982" i="3"/>
  <c r="B1389" i="4"/>
  <c r="P1381" i="3"/>
  <c r="A1063" i="4"/>
  <c r="O1055" i="3"/>
  <c r="A1034" i="4"/>
  <c r="O1026" i="3"/>
  <c r="G102" i="7"/>
  <c r="C93" i="5"/>
  <c r="U110" i="6"/>
  <c r="S110" i="6"/>
  <c r="O110" i="6"/>
  <c r="M110" i="6"/>
  <c r="T110" i="6"/>
  <c r="P110" i="6"/>
  <c r="N110" i="6"/>
  <c r="L110" i="6"/>
  <c r="Q109" i="6"/>
  <c r="I109" i="6" s="1"/>
  <c r="R110" i="6"/>
  <c r="A1136" i="7"/>
  <c r="J93" i="4" l="1"/>
  <c r="M93" i="4" s="1"/>
  <c r="S93" i="4"/>
  <c r="Q94" i="4"/>
  <c r="V94" i="4" s="1"/>
  <c r="P94" i="4"/>
  <c r="U94" i="4" s="1"/>
  <c r="N94" i="4"/>
  <c r="AD93" i="5"/>
  <c r="O94" i="4"/>
  <c r="R94" i="4"/>
  <c r="W94" i="4" s="1"/>
  <c r="D110" i="6"/>
  <c r="A1148" i="7"/>
  <c r="E109" i="6"/>
  <c r="T111" i="6"/>
  <c r="P111" i="6"/>
  <c r="N111" i="6"/>
  <c r="L111" i="6"/>
  <c r="Q110" i="6"/>
  <c r="U111" i="6"/>
  <c r="S111" i="6"/>
  <c r="O111" i="6"/>
  <c r="M111" i="6"/>
  <c r="R111" i="6"/>
  <c r="I110" i="6"/>
  <c r="G103" i="7"/>
  <c r="C94" i="5"/>
  <c r="A1046" i="4"/>
  <c r="O1038" i="3"/>
  <c r="A1075" i="4"/>
  <c r="O1067" i="3"/>
  <c r="B1401" i="4"/>
  <c r="P1393" i="3"/>
  <c r="A1002" i="4"/>
  <c r="O994" i="3"/>
  <c r="B1405" i="4"/>
  <c r="P1397" i="3"/>
  <c r="A1056" i="4"/>
  <c r="O1048" i="3"/>
  <c r="B1407" i="4"/>
  <c r="P1399" i="3"/>
  <c r="A1104" i="7"/>
  <c r="A1035" i="4"/>
  <c r="O1027" i="3"/>
  <c r="A1093" i="7"/>
  <c r="A1159" i="7"/>
  <c r="A1126" i="7"/>
  <c r="A1137" i="7"/>
  <c r="A1082" i="7"/>
  <c r="A1071" i="7"/>
  <c r="A1115" i="7"/>
  <c r="B1411" i="4"/>
  <c r="P1403" i="3"/>
  <c r="A1066" i="4"/>
  <c r="O1058" i="3"/>
  <c r="B1409" i="4"/>
  <c r="P1401" i="3"/>
  <c r="A1024" i="4"/>
  <c r="O1016" i="3"/>
  <c r="A1057" i="4"/>
  <c r="O1049" i="3"/>
  <c r="A1077" i="4"/>
  <c r="O1069" i="3"/>
  <c r="L99" i="2"/>
  <c r="M98" i="2"/>
  <c r="O98" i="2" s="1"/>
  <c r="B129" i="1" s="1"/>
  <c r="A1088" i="4"/>
  <c r="O1080" i="3"/>
  <c r="A1193" i="7"/>
  <c r="A1013" i="4"/>
  <c r="O1005" i="3"/>
  <c r="B1403" i="4"/>
  <c r="P1395" i="3"/>
  <c r="A1192" i="7"/>
  <c r="A1055" i="4"/>
  <c r="O1047" i="3"/>
  <c r="A1170" i="7"/>
  <c r="B112" i="6"/>
  <c r="A112" i="6"/>
  <c r="C113" i="6"/>
  <c r="AC112" i="6"/>
  <c r="AA112" i="6"/>
  <c r="Y112" i="6"/>
  <c r="W112" i="6"/>
  <c r="K112" i="6"/>
  <c r="H112" i="6"/>
  <c r="AD112" i="6"/>
  <c r="AB112" i="6"/>
  <c r="Z112" i="6"/>
  <c r="X112" i="6"/>
  <c r="V112" i="6"/>
  <c r="Q95" i="4" l="1"/>
  <c r="V95" i="4" s="1"/>
  <c r="P95" i="4"/>
  <c r="U95" i="4" s="1"/>
  <c r="N95" i="4"/>
  <c r="J95" i="4" s="1"/>
  <c r="M95" i="4" s="1"/>
  <c r="AD94" i="5"/>
  <c r="O95" i="4"/>
  <c r="T95" i="4" s="1"/>
  <c r="R95" i="4"/>
  <c r="W95" i="4" s="1"/>
  <c r="J94" i="4"/>
  <c r="M94" i="4" s="1"/>
  <c r="S94" i="4"/>
  <c r="U112" i="6"/>
  <c r="S112" i="6"/>
  <c r="O112" i="6"/>
  <c r="M112" i="6"/>
  <c r="T112" i="6"/>
  <c r="P112" i="6"/>
  <c r="N112" i="6"/>
  <c r="L112" i="6"/>
  <c r="Q111" i="6"/>
  <c r="R112" i="6"/>
  <c r="A1182" i="7"/>
  <c r="A1067" i="4"/>
  <c r="O1059" i="3"/>
  <c r="L100" i="2"/>
  <c r="M99" i="2"/>
  <c r="O99" i="2" s="1"/>
  <c r="B130" i="1" s="1"/>
  <c r="A1069" i="4"/>
  <c r="O1061" i="3"/>
  <c r="B1421" i="4"/>
  <c r="P1413" i="3"/>
  <c r="B1423" i="4"/>
  <c r="P1415" i="3"/>
  <c r="A1083" i="7"/>
  <c r="A1149" i="7"/>
  <c r="A1171" i="7"/>
  <c r="B1419" i="4"/>
  <c r="P1411" i="3"/>
  <c r="B1417" i="4"/>
  <c r="P1409" i="3"/>
  <c r="B1413" i="4"/>
  <c r="P1405" i="3"/>
  <c r="A1087" i="4"/>
  <c r="O1079" i="3"/>
  <c r="A1058" i="4"/>
  <c r="O1050" i="3"/>
  <c r="I111" i="6"/>
  <c r="E110" i="6"/>
  <c r="A1160" i="7"/>
  <c r="A1204" i="7"/>
  <c r="B1415" i="4"/>
  <c r="P1407" i="3"/>
  <c r="A1025" i="4"/>
  <c r="O1017" i="3"/>
  <c r="A1205" i="7"/>
  <c r="A1100" i="4"/>
  <c r="O1092" i="3"/>
  <c r="A1089" i="4"/>
  <c r="O1081" i="3"/>
  <c r="A1036" i="4"/>
  <c r="O1028" i="3"/>
  <c r="A1078" i="4"/>
  <c r="O1070" i="3"/>
  <c r="A1127" i="7"/>
  <c r="A1094" i="7"/>
  <c r="A1138" i="7"/>
  <c r="A1105" i="7"/>
  <c r="A1047" i="4"/>
  <c r="O1039" i="3"/>
  <c r="A1116" i="7"/>
  <c r="A1068" i="4"/>
  <c r="O1060" i="3"/>
  <c r="A1014" i="4"/>
  <c r="O1006" i="3"/>
  <c r="AD113" i="6"/>
  <c r="AB113" i="6"/>
  <c r="Z113" i="6"/>
  <c r="X113" i="6"/>
  <c r="V113" i="6"/>
  <c r="C114" i="6"/>
  <c r="AC113" i="6"/>
  <c r="AA113" i="6"/>
  <c r="Y113" i="6"/>
  <c r="W113" i="6"/>
  <c r="K113" i="6"/>
  <c r="H113" i="6"/>
  <c r="A113" i="6"/>
  <c r="B113" i="6"/>
  <c r="G111" i="6"/>
  <c r="D111" i="6" s="1"/>
  <c r="G104" i="7"/>
  <c r="C95" i="5"/>
  <c r="Q96" i="4" l="1"/>
  <c r="V96" i="4" s="1"/>
  <c r="P96" i="4"/>
  <c r="U96" i="4" s="1"/>
  <c r="N96" i="4"/>
  <c r="J96" i="4" s="1"/>
  <c r="M96" i="4" s="1"/>
  <c r="AD95" i="5"/>
  <c r="O96" i="4"/>
  <c r="T96" i="4" s="1"/>
  <c r="R96" i="4"/>
  <c r="W96" i="4" s="1"/>
  <c r="E111" i="6"/>
  <c r="G105" i="7"/>
  <c r="C96" i="5"/>
  <c r="T113" i="6"/>
  <c r="P113" i="6"/>
  <c r="N113" i="6"/>
  <c r="L113" i="6"/>
  <c r="Q112" i="6"/>
  <c r="I112" i="6" s="1"/>
  <c r="U113" i="6"/>
  <c r="S113" i="6"/>
  <c r="O113" i="6"/>
  <c r="M113" i="6"/>
  <c r="R113" i="6"/>
  <c r="A1026" i="4"/>
  <c r="O1018" i="3"/>
  <c r="A1080" i="4"/>
  <c r="O1072" i="3"/>
  <c r="A1128" i="7"/>
  <c r="A1059" i="4"/>
  <c r="O1051" i="3"/>
  <c r="A1117" i="7"/>
  <c r="A1150" i="7"/>
  <c r="A1106" i="7"/>
  <c r="A1139" i="7"/>
  <c r="A1090" i="4"/>
  <c r="O1082" i="3"/>
  <c r="A1048" i="4"/>
  <c r="O1040" i="3"/>
  <c r="A1101" i="4"/>
  <c r="O1093" i="3"/>
  <c r="A1112" i="4"/>
  <c r="O1104" i="3"/>
  <c r="A1217" i="7"/>
  <c r="A1037" i="4"/>
  <c r="O1029" i="3"/>
  <c r="B1427" i="4"/>
  <c r="P1419" i="3"/>
  <c r="A1216" i="7"/>
  <c r="A1172" i="7"/>
  <c r="A1070" i="4"/>
  <c r="O1062" i="3"/>
  <c r="A1099" i="4"/>
  <c r="O1091" i="3"/>
  <c r="B1425" i="4"/>
  <c r="P1417" i="3"/>
  <c r="B1429" i="4"/>
  <c r="P1421" i="3"/>
  <c r="B1431" i="4"/>
  <c r="P1423" i="3"/>
  <c r="A1183" i="7"/>
  <c r="A1161" i="7"/>
  <c r="A1095" i="7"/>
  <c r="B1435" i="4"/>
  <c r="P1427" i="3"/>
  <c r="B1433" i="4"/>
  <c r="P1425" i="3"/>
  <c r="A1081" i="4"/>
  <c r="O1073" i="3"/>
  <c r="L101" i="2"/>
  <c r="M100" i="2"/>
  <c r="O100" i="2" s="1"/>
  <c r="B131" i="1" s="1"/>
  <c r="A1079" i="4"/>
  <c r="O1071" i="3"/>
  <c r="A1194" i="7"/>
  <c r="B114" i="6"/>
  <c r="A114" i="6"/>
  <c r="C115" i="6"/>
  <c r="AC114" i="6"/>
  <c r="AA114" i="6"/>
  <c r="Y114" i="6"/>
  <c r="W114" i="6"/>
  <c r="K114" i="6"/>
  <c r="H114" i="6"/>
  <c r="AD114" i="6"/>
  <c r="AB114" i="6"/>
  <c r="Z114" i="6"/>
  <c r="X114" i="6"/>
  <c r="V114" i="6"/>
  <c r="G112" i="6"/>
  <c r="D112" i="6" s="1"/>
  <c r="Q97" i="4" l="1"/>
  <c r="V97" i="4" s="1"/>
  <c r="P97" i="4"/>
  <c r="U97" i="4" s="1"/>
  <c r="N97" i="4"/>
  <c r="J97" i="4" s="1"/>
  <c r="M97" i="4" s="1"/>
  <c r="AD96" i="5"/>
  <c r="O97" i="4"/>
  <c r="T97" i="4" s="1"/>
  <c r="R97" i="4"/>
  <c r="W97" i="4" s="1"/>
  <c r="E112" i="6"/>
  <c r="U114" i="6"/>
  <c r="S114" i="6"/>
  <c r="O114" i="6"/>
  <c r="M114" i="6"/>
  <c r="T114" i="6"/>
  <c r="P114" i="6"/>
  <c r="N114" i="6"/>
  <c r="L114" i="6"/>
  <c r="Q113" i="6"/>
  <c r="R114" i="6"/>
  <c r="G113" i="6"/>
  <c r="D113" i="6" s="1"/>
  <c r="I113" i="6"/>
  <c r="G106" i="7"/>
  <c r="C97" i="5"/>
  <c r="AD115" i="6"/>
  <c r="AB115" i="6"/>
  <c r="Z115" i="6"/>
  <c r="X115" i="6"/>
  <c r="V115" i="6"/>
  <c r="C116" i="6"/>
  <c r="AC115" i="6"/>
  <c r="AA115" i="6"/>
  <c r="Y115" i="6"/>
  <c r="W115" i="6"/>
  <c r="K115" i="6"/>
  <c r="H115" i="6"/>
  <c r="A115" i="6"/>
  <c r="B115" i="6"/>
  <c r="A1206" i="7"/>
  <c r="A1091" i="4"/>
  <c r="O1083" i="3"/>
  <c r="L102" i="2"/>
  <c r="M101" i="2"/>
  <c r="O101" i="2" s="1"/>
  <c r="B132" i="1" s="1"/>
  <c r="A1093" i="4"/>
  <c r="O1085" i="3"/>
  <c r="B1445" i="4"/>
  <c r="P1437" i="3"/>
  <c r="B1447" i="4"/>
  <c r="P1439" i="3"/>
  <c r="A1107" i="7"/>
  <c r="A1173" i="7"/>
  <c r="A1195" i="7"/>
  <c r="B1443" i="4"/>
  <c r="P1435" i="3"/>
  <c r="B1441" i="4"/>
  <c r="P1433" i="3"/>
  <c r="B1437" i="4"/>
  <c r="P1429" i="3"/>
  <c r="A1111" i="4"/>
  <c r="O1103" i="3"/>
  <c r="A1082" i="4"/>
  <c r="O1074" i="3"/>
  <c r="A1184" i="7"/>
  <c r="A1228" i="7"/>
  <c r="B1439" i="4"/>
  <c r="P1431" i="3"/>
  <c r="A1049" i="4"/>
  <c r="O1041" i="3"/>
  <c r="A1229" i="7"/>
  <c r="A1124" i="4"/>
  <c r="O1116" i="3"/>
  <c r="A1113" i="4"/>
  <c r="O1105" i="3"/>
  <c r="A1060" i="4"/>
  <c r="O1052" i="3"/>
  <c r="A1102" i="4"/>
  <c r="O1094" i="3"/>
  <c r="A1151" i="7"/>
  <c r="A1118" i="7"/>
  <c r="A1162" i="7"/>
  <c r="A1129" i="7"/>
  <c r="A1071" i="4"/>
  <c r="O1063" i="3"/>
  <c r="A1140" i="7"/>
  <c r="A1092" i="4"/>
  <c r="O1084" i="3"/>
  <c r="A1038" i="4"/>
  <c r="O1030" i="3"/>
  <c r="AD97" i="5" l="1"/>
  <c r="O98" i="4"/>
  <c r="T98" i="4" s="1"/>
  <c r="R98" i="4"/>
  <c r="W98" i="4" s="1"/>
  <c r="Q98" i="4"/>
  <c r="V98" i="4" s="1"/>
  <c r="P98" i="4"/>
  <c r="U98" i="4" s="1"/>
  <c r="N98" i="4"/>
  <c r="J98" i="4" s="1"/>
  <c r="M98" i="4" s="1"/>
  <c r="E113" i="6"/>
  <c r="A1050" i="4"/>
  <c r="O1042" i="3"/>
  <c r="A1104" i="4"/>
  <c r="O1096" i="3"/>
  <c r="A1152" i="7"/>
  <c r="A1083" i="4"/>
  <c r="O1075" i="3"/>
  <c r="A1141" i="7"/>
  <c r="A1174" i="7"/>
  <c r="A1130" i="7"/>
  <c r="A1163" i="7"/>
  <c r="A1114" i="4"/>
  <c r="O1106" i="3"/>
  <c r="A1072" i="4"/>
  <c r="O1064" i="3"/>
  <c r="A1125" i="4"/>
  <c r="O1117" i="3"/>
  <c r="A1136" i="4"/>
  <c r="O1128" i="3"/>
  <c r="A1241" i="7"/>
  <c r="A1061" i="4"/>
  <c r="O1053" i="3"/>
  <c r="B1451" i="4"/>
  <c r="P1443" i="3"/>
  <c r="A1240" i="7"/>
  <c r="A1196" i="7"/>
  <c r="A1094" i="4"/>
  <c r="O1086" i="3"/>
  <c r="A1123" i="4"/>
  <c r="O1115" i="3"/>
  <c r="B1449" i="4"/>
  <c r="P1441" i="3"/>
  <c r="B1453" i="4"/>
  <c r="P1445" i="3"/>
  <c r="B1455" i="4"/>
  <c r="P1447" i="3"/>
  <c r="A1207" i="7"/>
  <c r="A1185" i="7"/>
  <c r="A1119" i="7"/>
  <c r="B1459" i="4"/>
  <c r="P1451" i="3"/>
  <c r="B1457" i="4"/>
  <c r="P1449" i="3"/>
  <c r="A1105" i="4"/>
  <c r="O1097" i="3"/>
  <c r="L103" i="2"/>
  <c r="M102" i="2"/>
  <c r="O102" i="2" s="1"/>
  <c r="B133" i="1" s="1"/>
  <c r="A1103" i="4"/>
  <c r="O1095" i="3"/>
  <c r="A1218" i="7"/>
  <c r="T115" i="6"/>
  <c r="P115" i="6"/>
  <c r="N115" i="6"/>
  <c r="L115" i="6"/>
  <c r="Q114" i="6"/>
  <c r="U115" i="6"/>
  <c r="S115" i="6"/>
  <c r="O115" i="6"/>
  <c r="M115" i="6"/>
  <c r="R115" i="6"/>
  <c r="G114" i="6"/>
  <c r="B116" i="6"/>
  <c r="A116" i="6"/>
  <c r="C117" i="6"/>
  <c r="AC116" i="6"/>
  <c r="AA116" i="6"/>
  <c r="Y116" i="6"/>
  <c r="W116" i="6"/>
  <c r="K116" i="6"/>
  <c r="H116" i="6"/>
  <c r="AD116" i="6"/>
  <c r="AB116" i="6"/>
  <c r="Z116" i="6"/>
  <c r="X116" i="6"/>
  <c r="V116" i="6"/>
  <c r="G107" i="7"/>
  <c r="C98" i="5"/>
  <c r="I114" i="6"/>
  <c r="D114" i="6"/>
  <c r="AD98" i="5" l="1"/>
  <c r="O99" i="4"/>
  <c r="R99" i="4"/>
  <c r="W99" i="4" s="1"/>
  <c r="Q99" i="4"/>
  <c r="V99" i="4" s="1"/>
  <c r="P99" i="4"/>
  <c r="U99" i="4" s="1"/>
  <c r="N99" i="4"/>
  <c r="E114" i="6"/>
  <c r="G108" i="7"/>
  <c r="C99" i="5"/>
  <c r="AD117" i="6"/>
  <c r="AB117" i="6"/>
  <c r="Z117" i="6"/>
  <c r="X117" i="6"/>
  <c r="V117" i="6"/>
  <c r="C118" i="6"/>
  <c r="AC117" i="6"/>
  <c r="AA117" i="6"/>
  <c r="Y117" i="6"/>
  <c r="W117" i="6"/>
  <c r="K117" i="6"/>
  <c r="H117" i="6"/>
  <c r="A117" i="6"/>
  <c r="B117" i="6"/>
  <c r="I115" i="6"/>
  <c r="G115" i="6"/>
  <c r="A1208" i="7"/>
  <c r="A1252" i="7"/>
  <c r="B1463" i="4"/>
  <c r="P1455" i="3"/>
  <c r="A1073" i="4"/>
  <c r="O1065" i="3"/>
  <c r="A1253" i="7"/>
  <c r="A1148" i="4"/>
  <c r="O1140" i="3"/>
  <c r="A1137" i="4"/>
  <c r="O1129" i="3"/>
  <c r="A1084" i="4"/>
  <c r="O1076" i="3"/>
  <c r="A1126" i="4"/>
  <c r="O1118" i="3"/>
  <c r="A1175" i="7"/>
  <c r="A1142" i="7"/>
  <c r="A1186" i="7"/>
  <c r="A1153" i="7"/>
  <c r="A1095" i="4"/>
  <c r="O1087" i="3"/>
  <c r="A1164" i="7"/>
  <c r="A1116" i="4"/>
  <c r="O1108" i="3"/>
  <c r="A1062" i="4"/>
  <c r="O1054" i="3"/>
  <c r="U116" i="6"/>
  <c r="S116" i="6"/>
  <c r="O116" i="6"/>
  <c r="M116" i="6"/>
  <c r="T116" i="6"/>
  <c r="P116" i="6"/>
  <c r="N116" i="6"/>
  <c r="L116" i="6"/>
  <c r="Q115" i="6"/>
  <c r="R116" i="6"/>
  <c r="A1230" i="7"/>
  <c r="A1115" i="4"/>
  <c r="O1107" i="3"/>
  <c r="L104" i="2"/>
  <c r="M103" i="2"/>
  <c r="O103" i="2" s="1"/>
  <c r="B134" i="1" s="1"/>
  <c r="A1117" i="4"/>
  <c r="O1109" i="3"/>
  <c r="B1469" i="4"/>
  <c r="P1461" i="3"/>
  <c r="B1471" i="4"/>
  <c r="P1463" i="3"/>
  <c r="A1131" i="7"/>
  <c r="A1197" i="7"/>
  <c r="A1219" i="7"/>
  <c r="B1467" i="4"/>
  <c r="P1459" i="3"/>
  <c r="B1465" i="4"/>
  <c r="P1457" i="3"/>
  <c r="B1461" i="4"/>
  <c r="P1453" i="3"/>
  <c r="A1135" i="4"/>
  <c r="O1127" i="3"/>
  <c r="A1106" i="4"/>
  <c r="O1098" i="3"/>
  <c r="S99" i="4" l="1"/>
  <c r="J99" i="4"/>
  <c r="M99" i="4" s="1"/>
  <c r="Q100" i="4"/>
  <c r="V100" i="4" s="1"/>
  <c r="P100" i="4"/>
  <c r="U100" i="4" s="1"/>
  <c r="N100" i="4"/>
  <c r="J100" i="4" s="1"/>
  <c r="M100" i="4" s="1"/>
  <c r="AD99" i="5"/>
  <c r="O100" i="4"/>
  <c r="T100" i="4" s="1"/>
  <c r="R100" i="4"/>
  <c r="W100" i="4" s="1"/>
  <c r="E115" i="6"/>
  <c r="D115" i="6"/>
  <c r="G116" i="6"/>
  <c r="I116" i="6"/>
  <c r="A1074" i="4"/>
  <c r="O1066" i="3"/>
  <c r="A1128" i="4"/>
  <c r="O1120" i="3"/>
  <c r="A1176" i="7"/>
  <c r="A1107" i="4"/>
  <c r="O1099" i="3"/>
  <c r="A1165" i="7"/>
  <c r="A1198" i="7"/>
  <c r="A1154" i="7"/>
  <c r="A1187" i="7"/>
  <c r="A1138" i="4"/>
  <c r="O1130" i="3"/>
  <c r="A1096" i="4"/>
  <c r="O1088" i="3"/>
  <c r="A1149" i="4"/>
  <c r="O1141" i="3"/>
  <c r="A1160" i="4"/>
  <c r="O1152" i="3"/>
  <c r="A1265" i="7"/>
  <c r="A1085" i="4"/>
  <c r="O1077" i="3"/>
  <c r="B1475" i="4"/>
  <c r="P1467" i="3"/>
  <c r="A1264" i="7"/>
  <c r="A1220" i="7"/>
  <c r="T117" i="6"/>
  <c r="P117" i="6"/>
  <c r="N117" i="6"/>
  <c r="L117" i="6"/>
  <c r="Q116" i="6"/>
  <c r="U117" i="6"/>
  <c r="S117" i="6"/>
  <c r="O117" i="6"/>
  <c r="M117" i="6"/>
  <c r="R117" i="6"/>
  <c r="A1118" i="4"/>
  <c r="O1110" i="3"/>
  <c r="A1147" i="4"/>
  <c r="O1139" i="3"/>
  <c r="B1473" i="4"/>
  <c r="P1465" i="3"/>
  <c r="B1477" i="4"/>
  <c r="P1469" i="3"/>
  <c r="B1479" i="4"/>
  <c r="P1471" i="3"/>
  <c r="A1231" i="7"/>
  <c r="A1209" i="7"/>
  <c r="A1143" i="7"/>
  <c r="B1483" i="4"/>
  <c r="P1475" i="3"/>
  <c r="B1481" i="4"/>
  <c r="P1473" i="3"/>
  <c r="A1129" i="4"/>
  <c r="O1121" i="3"/>
  <c r="L105" i="2"/>
  <c r="M104" i="2"/>
  <c r="O104" i="2" s="1"/>
  <c r="B135" i="1" s="1"/>
  <c r="G117" i="6" s="1"/>
  <c r="A1127" i="4"/>
  <c r="O1119" i="3"/>
  <c r="A1242" i="7"/>
  <c r="B118" i="6"/>
  <c r="A118" i="6"/>
  <c r="C119" i="6"/>
  <c r="AC118" i="6"/>
  <c r="AA118" i="6"/>
  <c r="Y118" i="6"/>
  <c r="W118" i="6"/>
  <c r="K118" i="6"/>
  <c r="H118" i="6"/>
  <c r="AD118" i="6"/>
  <c r="AB118" i="6"/>
  <c r="Z118" i="6"/>
  <c r="X118" i="6"/>
  <c r="V118" i="6"/>
  <c r="G109" i="7"/>
  <c r="C100" i="5"/>
  <c r="Q101" i="4" l="1"/>
  <c r="V101" i="4" s="1"/>
  <c r="P101" i="4"/>
  <c r="U101" i="4" s="1"/>
  <c r="N101" i="4"/>
  <c r="J101" i="4" s="1"/>
  <c r="M101" i="4" s="1"/>
  <c r="AD100" i="5"/>
  <c r="O101" i="4"/>
  <c r="T101" i="4" s="1"/>
  <c r="R101" i="4"/>
  <c r="W101" i="4" s="1"/>
  <c r="E116" i="6"/>
  <c r="G110" i="7"/>
  <c r="C101" i="5"/>
  <c r="U118" i="6"/>
  <c r="S118" i="6"/>
  <c r="O118" i="6"/>
  <c r="M118" i="6"/>
  <c r="T118" i="6"/>
  <c r="P118" i="6"/>
  <c r="N118" i="6"/>
  <c r="L118" i="6"/>
  <c r="Q117" i="6"/>
  <c r="R118" i="6"/>
  <c r="A1254" i="7"/>
  <c r="A1139" i="4"/>
  <c r="O1131" i="3"/>
  <c r="L106" i="2"/>
  <c r="M105" i="2"/>
  <c r="O105" i="2" s="1"/>
  <c r="B136" i="1" s="1"/>
  <c r="A1141" i="4"/>
  <c r="O1133" i="3"/>
  <c r="B1493" i="4"/>
  <c r="P1485" i="3"/>
  <c r="B1495" i="4"/>
  <c r="P1487" i="3"/>
  <c r="A1155" i="7"/>
  <c r="A1221" i="7"/>
  <c r="A1243" i="7"/>
  <c r="B1491" i="4"/>
  <c r="P1483" i="3"/>
  <c r="B1489" i="4"/>
  <c r="P1481" i="3"/>
  <c r="B1485" i="4"/>
  <c r="P1477" i="3"/>
  <c r="A1159" i="4"/>
  <c r="O1151" i="3"/>
  <c r="A1130" i="4"/>
  <c r="O1122" i="3"/>
  <c r="A1232" i="7"/>
  <c r="A1276" i="7"/>
  <c r="B1487" i="4"/>
  <c r="P1479" i="3"/>
  <c r="A1097" i="4"/>
  <c r="O1089" i="3"/>
  <c r="A1277" i="7"/>
  <c r="A1172" i="4"/>
  <c r="O1164" i="3"/>
  <c r="A1161" i="4"/>
  <c r="O1153" i="3"/>
  <c r="A1108" i="4"/>
  <c r="O1100" i="3"/>
  <c r="A1150" i="4"/>
  <c r="O1142" i="3"/>
  <c r="A1199" i="7"/>
  <c r="A1166" i="7"/>
  <c r="A1210" i="7"/>
  <c r="A1177" i="7"/>
  <c r="A1119" i="4"/>
  <c r="O1111" i="3"/>
  <c r="A1188" i="7"/>
  <c r="A1140" i="4"/>
  <c r="O1132" i="3"/>
  <c r="A1086" i="4"/>
  <c r="O1078" i="3"/>
  <c r="D116" i="6"/>
  <c r="D117" i="6" s="1"/>
  <c r="AD119" i="6"/>
  <c r="AB119" i="6"/>
  <c r="Z119" i="6"/>
  <c r="X119" i="6"/>
  <c r="V119" i="6"/>
  <c r="C120" i="6"/>
  <c r="AC119" i="6"/>
  <c r="AA119" i="6"/>
  <c r="Y119" i="6"/>
  <c r="W119" i="6"/>
  <c r="K119" i="6"/>
  <c r="H119" i="6"/>
  <c r="A119" i="6"/>
  <c r="B119" i="6"/>
  <c r="I117" i="6"/>
  <c r="E117" i="6" s="1"/>
  <c r="AD101" i="5" l="1"/>
  <c r="O102" i="4"/>
  <c r="T102" i="4" s="1"/>
  <c r="R102" i="4"/>
  <c r="W102" i="4" s="1"/>
  <c r="Q102" i="4"/>
  <c r="V102" i="4" s="1"/>
  <c r="P102" i="4"/>
  <c r="U102" i="4" s="1"/>
  <c r="N102" i="4"/>
  <c r="J102" i="4" s="1"/>
  <c r="M102" i="4" s="1"/>
  <c r="T119" i="6"/>
  <c r="P119" i="6"/>
  <c r="N119" i="6"/>
  <c r="L119" i="6"/>
  <c r="Q118" i="6"/>
  <c r="U119" i="6"/>
  <c r="S119" i="6"/>
  <c r="O119" i="6"/>
  <c r="M119" i="6"/>
  <c r="R119" i="6"/>
  <c r="G118" i="6"/>
  <c r="D118" i="6" s="1"/>
  <c r="B120" i="6"/>
  <c r="A120" i="6"/>
  <c r="C121" i="6"/>
  <c r="AC120" i="6"/>
  <c r="AA120" i="6"/>
  <c r="Y120" i="6"/>
  <c r="W120" i="6"/>
  <c r="K120" i="6"/>
  <c r="H120" i="6"/>
  <c r="AD120" i="6"/>
  <c r="AB120" i="6"/>
  <c r="Z120" i="6"/>
  <c r="X120" i="6"/>
  <c r="V120" i="6"/>
  <c r="A1098" i="4"/>
  <c r="O1090" i="3"/>
  <c r="A1152" i="4"/>
  <c r="O1144" i="3"/>
  <c r="A1200" i="7"/>
  <c r="A1131" i="4"/>
  <c r="O1123" i="3"/>
  <c r="A1189" i="7"/>
  <c r="A1222" i="7"/>
  <c r="A1178" i="7"/>
  <c r="A1211" i="7"/>
  <c r="A1162" i="4"/>
  <c r="O1154" i="3"/>
  <c r="A1120" i="4"/>
  <c r="O1112" i="3"/>
  <c r="A1173" i="4"/>
  <c r="O1165" i="3"/>
  <c r="A1184" i="4"/>
  <c r="O1176" i="3"/>
  <c r="A1289" i="7"/>
  <c r="A1109" i="4"/>
  <c r="O1101" i="3"/>
  <c r="B1499" i="4"/>
  <c r="P1491" i="3"/>
  <c r="A1288" i="7"/>
  <c r="A1244" i="7"/>
  <c r="A1142" i="4"/>
  <c r="O1134" i="3"/>
  <c r="A1171" i="4"/>
  <c r="O1163" i="3"/>
  <c r="B1497" i="4"/>
  <c r="P1489" i="3"/>
  <c r="B1501" i="4"/>
  <c r="P1493" i="3"/>
  <c r="B1503" i="4"/>
  <c r="P1495" i="3"/>
  <c r="A1255" i="7"/>
  <c r="A1233" i="7"/>
  <c r="A1167" i="7"/>
  <c r="B1507" i="4"/>
  <c r="P1499" i="3"/>
  <c r="B1505" i="4"/>
  <c r="P1497" i="3"/>
  <c r="A1153" i="4"/>
  <c r="O1145" i="3"/>
  <c r="L107" i="2"/>
  <c r="M106" i="2"/>
  <c r="O106" i="2" s="1"/>
  <c r="B137" i="1" s="1"/>
  <c r="A1151" i="4"/>
  <c r="O1143" i="3"/>
  <c r="A1266" i="7"/>
  <c r="I118" i="6"/>
  <c r="G111" i="7"/>
  <c r="C102" i="5"/>
  <c r="Q103" i="4" l="1"/>
  <c r="V103" i="4" s="1"/>
  <c r="P103" i="4"/>
  <c r="U103" i="4" s="1"/>
  <c r="N103" i="4"/>
  <c r="J103" i="4" s="1"/>
  <c r="M103" i="4" s="1"/>
  <c r="AD102" i="5"/>
  <c r="O103" i="4"/>
  <c r="T103" i="4" s="1"/>
  <c r="R103" i="4"/>
  <c r="W103" i="4" s="1"/>
  <c r="E118" i="6"/>
  <c r="G119" i="6"/>
  <c r="D119" i="6"/>
  <c r="AD121" i="6"/>
  <c r="AB121" i="6"/>
  <c r="Z121" i="6"/>
  <c r="X121" i="6"/>
  <c r="V121" i="6"/>
  <c r="C122" i="6"/>
  <c r="AC121" i="6"/>
  <c r="AA121" i="6"/>
  <c r="Y121" i="6"/>
  <c r="W121" i="6"/>
  <c r="K121" i="6"/>
  <c r="H121" i="6"/>
  <c r="A121" i="6"/>
  <c r="B121" i="6"/>
  <c r="G112" i="7"/>
  <c r="C103" i="5"/>
  <c r="A1278" i="7"/>
  <c r="A1163" i="4"/>
  <c r="O1155" i="3"/>
  <c r="L108" i="2"/>
  <c r="M107" i="2"/>
  <c r="O107" i="2" s="1"/>
  <c r="B138" i="1" s="1"/>
  <c r="A1165" i="4"/>
  <c r="O1157" i="3"/>
  <c r="B1517" i="4"/>
  <c r="P1509" i="3"/>
  <c r="B1519" i="4"/>
  <c r="P1511" i="3"/>
  <c r="A1179" i="7"/>
  <c r="A1245" i="7"/>
  <c r="A1267" i="7"/>
  <c r="B1515" i="4"/>
  <c r="P1507" i="3"/>
  <c r="B1513" i="4"/>
  <c r="P1505" i="3"/>
  <c r="B1509" i="4"/>
  <c r="P1501" i="3"/>
  <c r="A1183" i="4"/>
  <c r="O1175" i="3"/>
  <c r="A1154" i="4"/>
  <c r="O1146" i="3"/>
  <c r="A1256" i="7"/>
  <c r="A1300" i="7"/>
  <c r="B1511" i="4"/>
  <c r="P1503" i="3"/>
  <c r="A1121" i="4"/>
  <c r="O1113" i="3"/>
  <c r="A1301" i="7"/>
  <c r="A1196" i="4"/>
  <c r="O1188" i="3"/>
  <c r="A1185" i="4"/>
  <c r="O1177" i="3"/>
  <c r="A1132" i="4"/>
  <c r="O1124" i="3"/>
  <c r="A1174" i="4"/>
  <c r="O1166" i="3"/>
  <c r="A1223" i="7"/>
  <c r="A1190" i="7"/>
  <c r="A1234" i="7"/>
  <c r="A1201" i="7"/>
  <c r="A1143" i="4"/>
  <c r="O1135" i="3"/>
  <c r="A1212" i="7"/>
  <c r="A1164" i="4"/>
  <c r="O1156" i="3"/>
  <c r="A1110" i="4"/>
  <c r="O1102" i="3"/>
  <c r="U120" i="6"/>
  <c r="S120" i="6"/>
  <c r="O120" i="6"/>
  <c r="M120" i="6"/>
  <c r="T120" i="6"/>
  <c r="P120" i="6"/>
  <c r="N120" i="6"/>
  <c r="L120" i="6"/>
  <c r="Q119" i="6"/>
  <c r="I119" i="6" s="1"/>
  <c r="R120" i="6"/>
  <c r="AD103" i="5" l="1"/>
  <c r="O104" i="4"/>
  <c r="T104" i="4" s="1"/>
  <c r="R104" i="4"/>
  <c r="W104" i="4" s="1"/>
  <c r="Q104" i="4"/>
  <c r="V104" i="4" s="1"/>
  <c r="P104" i="4"/>
  <c r="U104" i="4" s="1"/>
  <c r="N104" i="4"/>
  <c r="J104" i="4" s="1"/>
  <c r="M104" i="4" s="1"/>
  <c r="E119" i="6"/>
  <c r="A1122" i="4"/>
  <c r="O1114" i="3"/>
  <c r="A1176" i="4"/>
  <c r="O1168" i="3"/>
  <c r="A1224" i="7"/>
  <c r="A1155" i="4"/>
  <c r="O1147" i="3"/>
  <c r="A1213" i="7"/>
  <c r="A1246" i="7"/>
  <c r="A1202" i="7"/>
  <c r="A1235" i="7"/>
  <c r="A1186" i="4"/>
  <c r="O1178" i="3"/>
  <c r="A1144" i="4"/>
  <c r="O1136" i="3"/>
  <c r="A1197" i="4"/>
  <c r="O1189" i="3"/>
  <c r="A1208" i="4"/>
  <c r="O1200" i="3"/>
  <c r="A1313" i="7"/>
  <c r="A1133" i="4"/>
  <c r="O1125" i="3"/>
  <c r="B1523" i="4"/>
  <c r="P1515" i="3"/>
  <c r="A1312" i="7"/>
  <c r="A1268" i="7"/>
  <c r="A1166" i="4"/>
  <c r="O1158" i="3"/>
  <c r="A1195" i="4"/>
  <c r="O1187" i="3"/>
  <c r="B1521" i="4"/>
  <c r="P1513" i="3"/>
  <c r="B1525" i="4"/>
  <c r="P1517" i="3"/>
  <c r="B1527" i="4"/>
  <c r="P1519" i="3"/>
  <c r="A1279" i="7"/>
  <c r="A1257" i="7"/>
  <c r="A1191" i="7"/>
  <c r="B1531" i="4"/>
  <c r="P1523" i="3"/>
  <c r="B1529" i="4"/>
  <c r="P1521" i="3"/>
  <c r="A1177" i="4"/>
  <c r="O1169" i="3"/>
  <c r="L109" i="2"/>
  <c r="M108" i="2"/>
  <c r="O108" i="2" s="1"/>
  <c r="B139" i="1" s="1"/>
  <c r="G121" i="6" s="1"/>
  <c r="A1175" i="4"/>
  <c r="O1167" i="3"/>
  <c r="A1290" i="7"/>
  <c r="T121" i="6"/>
  <c r="P121" i="6"/>
  <c r="N121" i="6"/>
  <c r="L121" i="6"/>
  <c r="Q120" i="6"/>
  <c r="I120" i="6" s="1"/>
  <c r="U121" i="6"/>
  <c r="S121" i="6"/>
  <c r="O121" i="6"/>
  <c r="M121" i="6"/>
  <c r="R121" i="6"/>
  <c r="G120" i="6"/>
  <c r="G113" i="7"/>
  <c r="C104" i="5"/>
  <c r="B122" i="6"/>
  <c r="A122" i="6"/>
  <c r="C123" i="6"/>
  <c r="AC122" i="6"/>
  <c r="AA122" i="6"/>
  <c r="Y122" i="6"/>
  <c r="W122" i="6"/>
  <c r="K122" i="6"/>
  <c r="H122" i="6"/>
  <c r="AD122" i="6"/>
  <c r="AB122" i="6"/>
  <c r="Z122" i="6"/>
  <c r="X122" i="6"/>
  <c r="V122" i="6"/>
  <c r="D120" i="6"/>
  <c r="D121" i="6" s="1"/>
  <c r="Q105" i="4" l="1"/>
  <c r="V105" i="4" s="1"/>
  <c r="P105" i="4"/>
  <c r="U105" i="4" s="1"/>
  <c r="N105" i="4"/>
  <c r="J105" i="4" s="1"/>
  <c r="M105" i="4" s="1"/>
  <c r="AD104" i="5"/>
  <c r="O105" i="4"/>
  <c r="T105" i="4" s="1"/>
  <c r="R105" i="4"/>
  <c r="W105" i="4" s="1"/>
  <c r="AD123" i="6"/>
  <c r="AB123" i="6"/>
  <c r="Z123" i="6"/>
  <c r="X123" i="6"/>
  <c r="V123" i="6"/>
  <c r="C124" i="6"/>
  <c r="AC123" i="6"/>
  <c r="AA123" i="6"/>
  <c r="Y123" i="6"/>
  <c r="W123" i="6"/>
  <c r="K123" i="6"/>
  <c r="H123" i="6"/>
  <c r="A123" i="6"/>
  <c r="B123" i="6"/>
  <c r="U122" i="6"/>
  <c r="S122" i="6"/>
  <c r="O122" i="6"/>
  <c r="M122" i="6"/>
  <c r="T122" i="6"/>
  <c r="P122" i="6"/>
  <c r="N122" i="6"/>
  <c r="L122" i="6"/>
  <c r="Q121" i="6"/>
  <c r="I121" i="6" s="1"/>
  <c r="R122" i="6"/>
  <c r="G114" i="7"/>
  <c r="C105" i="5"/>
  <c r="A1302" i="7"/>
  <c r="A1187" i="4"/>
  <c r="O1179" i="3"/>
  <c r="L110" i="2"/>
  <c r="M109" i="2"/>
  <c r="O109" i="2" s="1"/>
  <c r="B140" i="1" s="1"/>
  <c r="A1189" i="4"/>
  <c r="O1181" i="3"/>
  <c r="B1541" i="4"/>
  <c r="P1533" i="3"/>
  <c r="B1543" i="4"/>
  <c r="P1535" i="3"/>
  <c r="A1203" i="7"/>
  <c r="A1269" i="7"/>
  <c r="A1291" i="7"/>
  <c r="B1539" i="4"/>
  <c r="P1531" i="3"/>
  <c r="B1537" i="4"/>
  <c r="P1529" i="3"/>
  <c r="B1533" i="4"/>
  <c r="P1525" i="3"/>
  <c r="A1207" i="4"/>
  <c r="O1199" i="3"/>
  <c r="A1178" i="4"/>
  <c r="O1170" i="3"/>
  <c r="A1280" i="7"/>
  <c r="A1324" i="7"/>
  <c r="B1535" i="4"/>
  <c r="P1527" i="3"/>
  <c r="A1145" i="4"/>
  <c r="O1137" i="3"/>
  <c r="A1325" i="7"/>
  <c r="A1220" i="4"/>
  <c r="O1212" i="3"/>
  <c r="A1209" i="4"/>
  <c r="O1201" i="3"/>
  <c r="A1156" i="4"/>
  <c r="O1148" i="3"/>
  <c r="A1198" i="4"/>
  <c r="O1190" i="3"/>
  <c r="A1247" i="7"/>
  <c r="A1214" i="7"/>
  <c r="A1258" i="7"/>
  <c r="A1225" i="7"/>
  <c r="A1167" i="4"/>
  <c r="O1159" i="3"/>
  <c r="A1236" i="7"/>
  <c r="A1188" i="4"/>
  <c r="O1180" i="3"/>
  <c r="A1134" i="4"/>
  <c r="O1126" i="3"/>
  <c r="E120" i="6"/>
  <c r="AD105" i="5" l="1"/>
  <c r="O106" i="4"/>
  <c r="T106" i="4" s="1"/>
  <c r="R106" i="4"/>
  <c r="W106" i="4" s="1"/>
  <c r="Q106" i="4"/>
  <c r="V106" i="4" s="1"/>
  <c r="P106" i="4"/>
  <c r="U106" i="4" s="1"/>
  <c r="N106" i="4"/>
  <c r="J106" i="4" s="1"/>
  <c r="M106" i="4" s="1"/>
  <c r="A1146" i="4"/>
  <c r="O1138" i="3"/>
  <c r="A1200" i="4"/>
  <c r="O1192" i="3"/>
  <c r="A1248" i="7"/>
  <c r="A1179" i="4"/>
  <c r="O1171" i="3"/>
  <c r="A1237" i="7"/>
  <c r="A1270" i="7"/>
  <c r="A1226" i="7"/>
  <c r="A1259" i="7"/>
  <c r="A1210" i="4"/>
  <c r="O1202" i="3"/>
  <c r="A1168" i="4"/>
  <c r="O1160" i="3"/>
  <c r="A1221" i="4"/>
  <c r="O1213" i="3"/>
  <c r="A1232" i="4"/>
  <c r="O1224" i="3"/>
  <c r="A1337" i="7"/>
  <c r="A1157" i="4"/>
  <c r="O1149" i="3"/>
  <c r="B1547" i="4"/>
  <c r="P1539" i="3"/>
  <c r="A1336" i="7"/>
  <c r="A1292" i="7"/>
  <c r="A1190" i="4"/>
  <c r="O1182" i="3"/>
  <c r="A1219" i="4"/>
  <c r="O1211" i="3"/>
  <c r="B1545" i="4"/>
  <c r="P1537" i="3"/>
  <c r="B1549" i="4"/>
  <c r="P1541" i="3"/>
  <c r="B1551" i="4"/>
  <c r="P1543" i="3"/>
  <c r="A1303" i="7"/>
  <c r="A1281" i="7"/>
  <c r="A1215" i="7"/>
  <c r="B1555" i="4"/>
  <c r="P1547" i="3"/>
  <c r="B1553" i="4"/>
  <c r="P1545" i="3"/>
  <c r="A1201" i="4"/>
  <c r="O1193" i="3"/>
  <c r="L111" i="2"/>
  <c r="M110" i="2"/>
  <c r="O110" i="2" s="1"/>
  <c r="B141" i="1" s="1"/>
  <c r="A1199" i="4"/>
  <c r="O1191" i="3"/>
  <c r="A1314" i="7"/>
  <c r="E121" i="6"/>
  <c r="G122" i="6"/>
  <c r="D122" i="6" s="1"/>
  <c r="G115" i="7"/>
  <c r="C106" i="5"/>
  <c r="I122" i="6"/>
  <c r="B124" i="6"/>
  <c r="A124" i="6"/>
  <c r="C125" i="6"/>
  <c r="AC124" i="6"/>
  <c r="AA124" i="6"/>
  <c r="Y124" i="6"/>
  <c r="W124" i="6"/>
  <c r="K124" i="6"/>
  <c r="H124" i="6"/>
  <c r="AD124" i="6"/>
  <c r="AB124" i="6"/>
  <c r="Z124" i="6"/>
  <c r="X124" i="6"/>
  <c r="V124" i="6"/>
  <c r="T123" i="6"/>
  <c r="P123" i="6"/>
  <c r="N123" i="6"/>
  <c r="L123" i="6"/>
  <c r="Q122" i="6"/>
  <c r="U123" i="6"/>
  <c r="S123" i="6"/>
  <c r="O123" i="6"/>
  <c r="M123" i="6"/>
  <c r="R123" i="6"/>
  <c r="Q107" i="4" l="1"/>
  <c r="V107" i="4" s="1"/>
  <c r="P107" i="4"/>
  <c r="U107" i="4" s="1"/>
  <c r="N107" i="4"/>
  <c r="J107" i="4" s="1"/>
  <c r="M107" i="4" s="1"/>
  <c r="AD106" i="5"/>
  <c r="O107" i="4"/>
  <c r="T107" i="4" s="1"/>
  <c r="R107" i="4"/>
  <c r="W107" i="4" s="1"/>
  <c r="U124" i="6"/>
  <c r="S124" i="6"/>
  <c r="O124" i="6"/>
  <c r="M124" i="6"/>
  <c r="T124" i="6"/>
  <c r="P124" i="6"/>
  <c r="N124" i="6"/>
  <c r="L124" i="6"/>
  <c r="Q123" i="6"/>
  <c r="I123" i="6" s="1"/>
  <c r="R124" i="6"/>
  <c r="AD125" i="6"/>
  <c r="AB125" i="6"/>
  <c r="Z125" i="6"/>
  <c r="X125" i="6"/>
  <c r="V125" i="6"/>
  <c r="C126" i="6"/>
  <c r="AC125" i="6"/>
  <c r="AA125" i="6"/>
  <c r="Y125" i="6"/>
  <c r="W125" i="6"/>
  <c r="K125" i="6"/>
  <c r="H125" i="6"/>
  <c r="A125" i="6"/>
  <c r="B125" i="6"/>
  <c r="G116" i="7"/>
  <c r="C107" i="5"/>
  <c r="D123" i="6"/>
  <c r="G123" i="6"/>
  <c r="E122" i="6"/>
  <c r="A1326" i="7"/>
  <c r="A1211" i="4"/>
  <c r="O1203" i="3"/>
  <c r="L112" i="2"/>
  <c r="M111" i="2"/>
  <c r="O111" i="2" s="1"/>
  <c r="B142" i="1" s="1"/>
  <c r="A1213" i="4"/>
  <c r="O1205" i="3"/>
  <c r="B1565" i="4"/>
  <c r="P1557" i="3"/>
  <c r="B1567" i="4"/>
  <c r="P1559" i="3"/>
  <c r="A1227" i="7"/>
  <c r="A1293" i="7"/>
  <c r="A1315" i="7"/>
  <c r="B1563" i="4"/>
  <c r="P1555" i="3"/>
  <c r="B1561" i="4"/>
  <c r="P1553" i="3"/>
  <c r="B1557" i="4"/>
  <c r="P1549" i="3"/>
  <c r="A1231" i="4"/>
  <c r="O1223" i="3"/>
  <c r="A1202" i="4"/>
  <c r="O1194" i="3"/>
  <c r="A1304" i="7"/>
  <c r="A1348" i="7"/>
  <c r="B1559" i="4"/>
  <c r="P1551" i="3"/>
  <c r="A1169" i="4"/>
  <c r="O1161" i="3"/>
  <c r="A1349" i="7"/>
  <c r="A1244" i="4"/>
  <c r="O1236" i="3"/>
  <c r="A1233" i="4"/>
  <c r="O1225" i="3"/>
  <c r="A1180" i="4"/>
  <c r="O1172" i="3"/>
  <c r="A1222" i="4"/>
  <c r="O1214" i="3"/>
  <c r="A1271" i="7"/>
  <c r="A1238" i="7"/>
  <c r="A1282" i="7"/>
  <c r="A1249" i="7"/>
  <c r="A1191" i="4"/>
  <c r="O1183" i="3"/>
  <c r="A1260" i="7"/>
  <c r="A1212" i="4"/>
  <c r="O1204" i="3"/>
  <c r="A1158" i="4"/>
  <c r="O1150" i="3"/>
  <c r="Q108" i="4" l="1"/>
  <c r="V108" i="4" s="1"/>
  <c r="P108" i="4"/>
  <c r="U108" i="4" s="1"/>
  <c r="N108" i="4"/>
  <c r="J108" i="4" s="1"/>
  <c r="M108" i="4" s="1"/>
  <c r="AD107" i="5"/>
  <c r="O108" i="4"/>
  <c r="T108" i="4" s="1"/>
  <c r="R108" i="4"/>
  <c r="W108" i="4" s="1"/>
  <c r="A1170" i="4"/>
  <c r="O1162" i="3"/>
  <c r="A1224" i="4"/>
  <c r="O1216" i="3"/>
  <c r="A1272" i="7"/>
  <c r="A1203" i="4"/>
  <c r="O1195" i="3"/>
  <c r="A1261" i="7"/>
  <c r="A1294" i="7"/>
  <c r="A1250" i="7"/>
  <c r="A1283" i="7"/>
  <c r="A1234" i="4"/>
  <c r="O1226" i="3"/>
  <c r="A1192" i="4"/>
  <c r="O1184" i="3"/>
  <c r="A1245" i="4"/>
  <c r="O1237" i="3"/>
  <c r="A1256" i="4"/>
  <c r="O1248" i="3"/>
  <c r="A1361" i="7"/>
  <c r="A1181" i="4"/>
  <c r="O1173" i="3"/>
  <c r="B1571" i="4"/>
  <c r="P1563" i="3"/>
  <c r="A1360" i="7"/>
  <c r="A1316" i="7"/>
  <c r="A1214" i="4"/>
  <c r="O1206" i="3"/>
  <c r="A1243" i="4"/>
  <c r="O1235" i="3"/>
  <c r="B1569" i="4"/>
  <c r="P1561" i="3"/>
  <c r="B1573" i="4"/>
  <c r="P1565" i="3"/>
  <c r="B1575" i="4"/>
  <c r="P1567" i="3"/>
  <c r="A1327" i="7"/>
  <c r="A1305" i="7"/>
  <c r="A1239" i="7"/>
  <c r="B1579" i="4"/>
  <c r="P1571" i="3"/>
  <c r="B1577" i="4"/>
  <c r="P1569" i="3"/>
  <c r="A1225" i="4"/>
  <c r="O1217" i="3"/>
  <c r="L113" i="2"/>
  <c r="M112" i="2"/>
  <c r="O112" i="2" s="1"/>
  <c r="B143" i="1" s="1"/>
  <c r="A1223" i="4"/>
  <c r="O1215" i="3"/>
  <c r="A1338" i="7"/>
  <c r="T125" i="6"/>
  <c r="P125" i="6"/>
  <c r="N125" i="6"/>
  <c r="L125" i="6"/>
  <c r="Q124" i="6"/>
  <c r="U125" i="6"/>
  <c r="S125" i="6"/>
  <c r="O125" i="6"/>
  <c r="M125" i="6"/>
  <c r="R125" i="6"/>
  <c r="G124" i="6"/>
  <c r="D124" i="6" s="1"/>
  <c r="E123" i="6"/>
  <c r="G117" i="7"/>
  <c r="C108" i="5"/>
  <c r="B126" i="6"/>
  <c r="A126" i="6"/>
  <c r="C127" i="6"/>
  <c r="AC126" i="6"/>
  <c r="AA126" i="6"/>
  <c r="Y126" i="6"/>
  <c r="W126" i="6"/>
  <c r="K126" i="6"/>
  <c r="H126" i="6"/>
  <c r="AD126" i="6"/>
  <c r="AB126" i="6"/>
  <c r="Z126" i="6"/>
  <c r="X126" i="6"/>
  <c r="V126" i="6"/>
  <c r="I124" i="6"/>
  <c r="AD108" i="5" l="1"/>
  <c r="O109" i="4"/>
  <c r="T109" i="4" s="1"/>
  <c r="R109" i="4"/>
  <c r="W109" i="4" s="1"/>
  <c r="Q109" i="4"/>
  <c r="V109" i="4" s="1"/>
  <c r="P109" i="4"/>
  <c r="U109" i="4" s="1"/>
  <c r="N109" i="4"/>
  <c r="J109" i="4" s="1"/>
  <c r="M109" i="4" s="1"/>
  <c r="G118" i="7"/>
  <c r="C109" i="5"/>
  <c r="AD127" i="6"/>
  <c r="AB127" i="6"/>
  <c r="Z127" i="6"/>
  <c r="X127" i="6"/>
  <c r="V127" i="6"/>
  <c r="C128" i="6"/>
  <c r="AC127" i="6"/>
  <c r="AA127" i="6"/>
  <c r="Y127" i="6"/>
  <c r="W127" i="6"/>
  <c r="K127" i="6"/>
  <c r="H127" i="6"/>
  <c r="A127" i="6"/>
  <c r="B127" i="6"/>
  <c r="E124" i="6"/>
  <c r="A1350" i="7"/>
  <c r="A1235" i="4"/>
  <c r="O1227" i="3"/>
  <c r="L114" i="2"/>
  <c r="M113" i="2"/>
  <c r="O113" i="2" s="1"/>
  <c r="B144" i="1" s="1"/>
  <c r="A1237" i="4"/>
  <c r="O1229" i="3"/>
  <c r="B1589" i="4"/>
  <c r="P1581" i="3"/>
  <c r="B1591" i="4"/>
  <c r="P1583" i="3"/>
  <c r="A1251" i="7"/>
  <c r="A1317" i="7"/>
  <c r="A1339" i="7"/>
  <c r="B1587" i="4"/>
  <c r="P1579" i="3"/>
  <c r="B1585" i="4"/>
  <c r="P1577" i="3"/>
  <c r="B1581" i="4"/>
  <c r="P1573" i="3"/>
  <c r="A1255" i="4"/>
  <c r="O1247" i="3"/>
  <c r="A1226" i="4"/>
  <c r="O1218" i="3"/>
  <c r="A1328" i="7"/>
  <c r="A1372" i="7"/>
  <c r="B1583" i="4"/>
  <c r="P1575" i="3"/>
  <c r="A1193" i="4"/>
  <c r="O1185" i="3"/>
  <c r="A1373" i="7"/>
  <c r="A1268" i="4"/>
  <c r="O1260" i="3"/>
  <c r="A1257" i="4"/>
  <c r="O1249" i="3"/>
  <c r="A1204" i="4"/>
  <c r="O1196" i="3"/>
  <c r="A1246" i="4"/>
  <c r="O1238" i="3"/>
  <c r="A1295" i="7"/>
  <c r="A1262" i="7"/>
  <c r="A1306" i="7"/>
  <c r="A1273" i="7"/>
  <c r="A1215" i="4"/>
  <c r="O1207" i="3"/>
  <c r="A1284" i="7"/>
  <c r="A1236" i="4"/>
  <c r="O1228" i="3"/>
  <c r="A1182" i="4"/>
  <c r="O1174" i="3"/>
  <c r="U126" i="6"/>
  <c r="S126" i="6"/>
  <c r="O126" i="6"/>
  <c r="M126" i="6"/>
  <c r="T126" i="6"/>
  <c r="P126" i="6"/>
  <c r="N126" i="6"/>
  <c r="L126" i="6"/>
  <c r="Q125" i="6"/>
  <c r="R126" i="6"/>
  <c r="I125" i="6"/>
  <c r="G125" i="6"/>
  <c r="D125" i="6" s="1"/>
  <c r="Q110" i="4" l="1"/>
  <c r="V110" i="4" s="1"/>
  <c r="P110" i="4"/>
  <c r="U110" i="4" s="1"/>
  <c r="N110" i="4"/>
  <c r="J110" i="4" s="1"/>
  <c r="M110" i="4" s="1"/>
  <c r="AD109" i="5"/>
  <c r="O110" i="4"/>
  <c r="T110" i="4" s="1"/>
  <c r="R110" i="4"/>
  <c r="W110" i="4" s="1"/>
  <c r="A1194" i="4"/>
  <c r="O1186" i="3"/>
  <c r="A1248" i="4"/>
  <c r="O1240" i="3"/>
  <c r="A1296" i="7"/>
  <c r="A1227" i="4"/>
  <c r="O1219" i="3"/>
  <c r="A1285" i="7"/>
  <c r="A1318" i="7"/>
  <c r="A1274" i="7"/>
  <c r="A1307" i="7"/>
  <c r="A1258" i="4"/>
  <c r="O1250" i="3"/>
  <c r="A1216" i="4"/>
  <c r="O1208" i="3"/>
  <c r="A1269" i="4"/>
  <c r="O1261" i="3"/>
  <c r="A1280" i="4"/>
  <c r="O1272" i="3"/>
  <c r="A1385" i="7"/>
  <c r="A1205" i="4"/>
  <c r="O1197" i="3"/>
  <c r="B1595" i="4"/>
  <c r="P1587" i="3"/>
  <c r="A1384" i="7"/>
  <c r="A1340" i="7"/>
  <c r="A1238" i="4"/>
  <c r="O1230" i="3"/>
  <c r="A1267" i="4"/>
  <c r="O1259" i="3"/>
  <c r="B1593" i="4"/>
  <c r="P1585" i="3"/>
  <c r="B1597" i="4"/>
  <c r="P1589" i="3"/>
  <c r="B1599" i="4"/>
  <c r="P1591" i="3"/>
  <c r="A1351" i="7"/>
  <c r="A1329" i="7"/>
  <c r="A1263" i="7"/>
  <c r="B1603" i="4"/>
  <c r="P1595" i="3"/>
  <c r="B1601" i="4"/>
  <c r="P1593" i="3"/>
  <c r="A1249" i="4"/>
  <c r="O1241" i="3"/>
  <c r="L115" i="2"/>
  <c r="M114" i="2"/>
  <c r="O114" i="2" s="1"/>
  <c r="B145" i="1" s="1"/>
  <c r="A1247" i="4"/>
  <c r="O1239" i="3"/>
  <c r="A1362" i="7"/>
  <c r="B128" i="6"/>
  <c r="A128" i="6"/>
  <c r="C129" i="6"/>
  <c r="AC128" i="6"/>
  <c r="AA128" i="6"/>
  <c r="Y128" i="6"/>
  <c r="W128" i="6"/>
  <c r="K128" i="6"/>
  <c r="H128" i="6"/>
  <c r="AD128" i="6"/>
  <c r="AB128" i="6"/>
  <c r="Z128" i="6"/>
  <c r="X128" i="6"/>
  <c r="V128" i="6"/>
  <c r="G119" i="7"/>
  <c r="C110" i="5"/>
  <c r="G126" i="6"/>
  <c r="D126" i="6" s="1"/>
  <c r="E125" i="6"/>
  <c r="T127" i="6"/>
  <c r="P127" i="6"/>
  <c r="N127" i="6"/>
  <c r="L127" i="6"/>
  <c r="Q126" i="6"/>
  <c r="I126" i="6" s="1"/>
  <c r="U127" i="6"/>
  <c r="S127" i="6"/>
  <c r="O127" i="6"/>
  <c r="M127" i="6"/>
  <c r="R127" i="6"/>
  <c r="AD110" i="5" l="1"/>
  <c r="O111" i="4"/>
  <c r="T111" i="4" s="1"/>
  <c r="R111" i="4"/>
  <c r="W111" i="4" s="1"/>
  <c r="Q111" i="4"/>
  <c r="V111" i="4" s="1"/>
  <c r="P111" i="4"/>
  <c r="U111" i="4" s="1"/>
  <c r="N111" i="4"/>
  <c r="J111" i="4" s="1"/>
  <c r="M111" i="4" s="1"/>
  <c r="E126" i="6"/>
  <c r="G120" i="7"/>
  <c r="C111" i="5"/>
  <c r="U128" i="6"/>
  <c r="S128" i="6"/>
  <c r="O128" i="6"/>
  <c r="M128" i="6"/>
  <c r="T128" i="6"/>
  <c r="P128" i="6"/>
  <c r="N128" i="6"/>
  <c r="L128" i="6"/>
  <c r="Q127" i="6"/>
  <c r="I127" i="6" s="1"/>
  <c r="R128" i="6"/>
  <c r="G127" i="6"/>
  <c r="D127" i="6" s="1"/>
  <c r="AD129" i="6"/>
  <c r="AB129" i="6"/>
  <c r="Z129" i="6"/>
  <c r="X129" i="6"/>
  <c r="V129" i="6"/>
  <c r="C130" i="6"/>
  <c r="AC129" i="6"/>
  <c r="AA129" i="6"/>
  <c r="Y129" i="6"/>
  <c r="W129" i="6"/>
  <c r="K129" i="6"/>
  <c r="H129" i="6"/>
  <c r="A129" i="6"/>
  <c r="B129" i="6"/>
  <c r="A1374" i="7"/>
  <c r="A1259" i="4"/>
  <c r="O1251" i="3"/>
  <c r="L116" i="2"/>
  <c r="M115" i="2"/>
  <c r="O115" i="2" s="1"/>
  <c r="B146" i="1" s="1"/>
  <c r="A1261" i="4"/>
  <c r="O1253" i="3"/>
  <c r="B1613" i="4"/>
  <c r="P1605" i="3"/>
  <c r="B1615" i="4"/>
  <c r="P1607" i="3"/>
  <c r="A1275" i="7"/>
  <c r="A1341" i="7"/>
  <c r="A1363" i="7"/>
  <c r="B1611" i="4"/>
  <c r="P1603" i="3"/>
  <c r="B1609" i="4"/>
  <c r="P1601" i="3"/>
  <c r="B1605" i="4"/>
  <c r="P1597" i="3"/>
  <c r="A1279" i="4"/>
  <c r="O1271" i="3"/>
  <c r="A1250" i="4"/>
  <c r="O1242" i="3"/>
  <c r="A1352" i="7"/>
  <c r="A1396" i="7"/>
  <c r="B1607" i="4"/>
  <c r="P1599" i="3"/>
  <c r="A1217" i="4"/>
  <c r="O1209" i="3"/>
  <c r="A1397" i="7"/>
  <c r="A1292" i="4"/>
  <c r="O1284" i="3"/>
  <c r="A1281" i="4"/>
  <c r="O1273" i="3"/>
  <c r="A1228" i="4"/>
  <c r="O1220" i="3"/>
  <c r="A1270" i="4"/>
  <c r="O1262" i="3"/>
  <c r="A1319" i="7"/>
  <c r="A1286" i="7"/>
  <c r="A1330" i="7"/>
  <c r="A1297" i="7"/>
  <c r="A1239" i="4"/>
  <c r="O1231" i="3"/>
  <c r="A1308" i="7"/>
  <c r="A1260" i="4"/>
  <c r="O1252" i="3"/>
  <c r="A1206" i="4"/>
  <c r="O1198" i="3"/>
  <c r="Q112" i="4" l="1"/>
  <c r="V112" i="4" s="1"/>
  <c r="P112" i="4"/>
  <c r="U112" i="4" s="1"/>
  <c r="N112" i="4"/>
  <c r="J112" i="4" s="1"/>
  <c r="M112" i="4" s="1"/>
  <c r="AD111" i="5"/>
  <c r="O112" i="4"/>
  <c r="T112" i="4" s="1"/>
  <c r="R112" i="4"/>
  <c r="W112" i="4" s="1"/>
  <c r="A1218" i="4"/>
  <c r="O1210" i="3"/>
  <c r="A1272" i="4"/>
  <c r="O1264" i="3"/>
  <c r="A1320" i="7"/>
  <c r="A1251" i="4"/>
  <c r="O1243" i="3"/>
  <c r="A1309" i="7"/>
  <c r="A1342" i="7"/>
  <c r="A1298" i="7"/>
  <c r="A1331" i="7"/>
  <c r="A1282" i="4"/>
  <c r="O1274" i="3"/>
  <c r="A1240" i="4"/>
  <c r="O1232" i="3"/>
  <c r="A1293" i="4"/>
  <c r="O1285" i="3"/>
  <c r="A1304" i="4"/>
  <c r="O1296" i="3"/>
  <c r="A1409" i="7"/>
  <c r="A1229" i="4"/>
  <c r="O1221" i="3"/>
  <c r="B1619" i="4"/>
  <c r="P1611" i="3"/>
  <c r="A1408" i="7"/>
  <c r="A1364" i="7"/>
  <c r="A1262" i="4"/>
  <c r="O1254" i="3"/>
  <c r="A1291" i="4"/>
  <c r="O1283" i="3"/>
  <c r="B1617" i="4"/>
  <c r="P1609" i="3"/>
  <c r="B1621" i="4"/>
  <c r="P1613" i="3"/>
  <c r="B1623" i="4"/>
  <c r="P1615" i="3"/>
  <c r="A1375" i="7"/>
  <c r="A1353" i="7"/>
  <c r="A1287" i="7"/>
  <c r="B1627" i="4"/>
  <c r="P1619" i="3"/>
  <c r="B1625" i="4"/>
  <c r="P1617" i="3"/>
  <c r="A1273" i="4"/>
  <c r="O1265" i="3"/>
  <c r="L117" i="2"/>
  <c r="M116" i="2"/>
  <c r="O116" i="2" s="1"/>
  <c r="B147" i="1" s="1"/>
  <c r="G129" i="6" s="1"/>
  <c r="A1271" i="4"/>
  <c r="O1263" i="3"/>
  <c r="A1386" i="7"/>
  <c r="T129" i="6"/>
  <c r="P129" i="6"/>
  <c r="N129" i="6"/>
  <c r="L129" i="6"/>
  <c r="Q128" i="6"/>
  <c r="I128" i="6" s="1"/>
  <c r="U129" i="6"/>
  <c r="S129" i="6"/>
  <c r="O129" i="6"/>
  <c r="M129" i="6"/>
  <c r="R129" i="6"/>
  <c r="E127" i="6"/>
  <c r="G128" i="6"/>
  <c r="D128" i="6" s="1"/>
  <c r="B130" i="6"/>
  <c r="A130" i="6"/>
  <c r="C131" i="6"/>
  <c r="AC130" i="6"/>
  <c r="AA130" i="6"/>
  <c r="Y130" i="6"/>
  <c r="W130" i="6"/>
  <c r="K130" i="6"/>
  <c r="H130" i="6"/>
  <c r="AD130" i="6"/>
  <c r="AB130" i="6"/>
  <c r="Z130" i="6"/>
  <c r="X130" i="6"/>
  <c r="V130" i="6"/>
  <c r="G121" i="7"/>
  <c r="C112" i="5"/>
  <c r="D129" i="6" l="1"/>
  <c r="Q113" i="4"/>
  <c r="V113" i="4" s="1"/>
  <c r="P113" i="4"/>
  <c r="U113" i="4" s="1"/>
  <c r="N113" i="4"/>
  <c r="J113" i="4" s="1"/>
  <c r="M113" i="4" s="1"/>
  <c r="AD112" i="5"/>
  <c r="O113" i="4"/>
  <c r="T113" i="4" s="1"/>
  <c r="R113" i="4"/>
  <c r="W113" i="4" s="1"/>
  <c r="AD131" i="6"/>
  <c r="AB131" i="6"/>
  <c r="Z131" i="6"/>
  <c r="X131" i="6"/>
  <c r="V131" i="6"/>
  <c r="C132" i="6"/>
  <c r="AC131" i="6"/>
  <c r="AA131" i="6"/>
  <c r="Y131" i="6"/>
  <c r="W131" i="6"/>
  <c r="K131" i="6"/>
  <c r="H131" i="6"/>
  <c r="A131" i="6"/>
  <c r="B131" i="6"/>
  <c r="A1398" i="7"/>
  <c r="A1283" i="4"/>
  <c r="O1275" i="3"/>
  <c r="L118" i="2"/>
  <c r="M117" i="2"/>
  <c r="O117" i="2" s="1"/>
  <c r="B148" i="1" s="1"/>
  <c r="A1285" i="4"/>
  <c r="O1277" i="3"/>
  <c r="B1637" i="4"/>
  <c r="P1629" i="3"/>
  <c r="B1639" i="4"/>
  <c r="P1631" i="3"/>
  <c r="A1299" i="7"/>
  <c r="A1365" i="7"/>
  <c r="A1387" i="7"/>
  <c r="B1635" i="4"/>
  <c r="P1627" i="3"/>
  <c r="B1633" i="4"/>
  <c r="P1625" i="3"/>
  <c r="B1629" i="4"/>
  <c r="P1621" i="3"/>
  <c r="A1303" i="4"/>
  <c r="O1295" i="3"/>
  <c r="A1274" i="4"/>
  <c r="O1266" i="3"/>
  <c r="A1376" i="7"/>
  <c r="A1420" i="7"/>
  <c r="B1631" i="4"/>
  <c r="P1623" i="3"/>
  <c r="A1241" i="4"/>
  <c r="O1233" i="3"/>
  <c r="A1421" i="7"/>
  <c r="A1316" i="4"/>
  <c r="O1308" i="3"/>
  <c r="A1305" i="4"/>
  <c r="O1297" i="3"/>
  <c r="A1252" i="4"/>
  <c r="O1244" i="3"/>
  <c r="A1294" i="4"/>
  <c r="O1286" i="3"/>
  <c r="A1343" i="7"/>
  <c r="A1310" i="7"/>
  <c r="A1354" i="7"/>
  <c r="A1321" i="7"/>
  <c r="A1263" i="4"/>
  <c r="O1255" i="3"/>
  <c r="A1332" i="7"/>
  <c r="A1284" i="4"/>
  <c r="O1276" i="3"/>
  <c r="A1230" i="4"/>
  <c r="O1222" i="3"/>
  <c r="G122" i="7"/>
  <c r="C113" i="5"/>
  <c r="U130" i="6"/>
  <c r="S130" i="6"/>
  <c r="O130" i="6"/>
  <c r="M130" i="6"/>
  <c r="T130" i="6"/>
  <c r="P130" i="6"/>
  <c r="N130" i="6"/>
  <c r="L130" i="6"/>
  <c r="Q129" i="6"/>
  <c r="R130" i="6"/>
  <c r="E128" i="6"/>
  <c r="I129" i="6"/>
  <c r="Q114" i="4" l="1"/>
  <c r="V114" i="4" s="1"/>
  <c r="P114" i="4"/>
  <c r="U114" i="4" s="1"/>
  <c r="N114" i="4"/>
  <c r="J114" i="4" s="1"/>
  <c r="M114" i="4" s="1"/>
  <c r="AD113" i="5"/>
  <c r="O114" i="4"/>
  <c r="T114" i="4" s="1"/>
  <c r="R114" i="4"/>
  <c r="W114" i="4" s="1"/>
  <c r="A1333" i="7"/>
  <c r="A1322" i="7"/>
  <c r="A1355" i="7"/>
  <c r="B1643" i="4"/>
  <c r="P1635" i="3"/>
  <c r="A1315" i="4"/>
  <c r="O1307" i="3"/>
  <c r="B1645" i="4"/>
  <c r="P1637" i="3"/>
  <c r="A1377" i="7"/>
  <c r="B1649" i="4"/>
  <c r="P1641" i="3"/>
  <c r="E129" i="6"/>
  <c r="G123" i="7"/>
  <c r="C114" i="5"/>
  <c r="G130" i="6"/>
  <c r="D130" i="6" s="1"/>
  <c r="B132" i="6"/>
  <c r="A132" i="6"/>
  <c r="C133" i="6"/>
  <c r="AC132" i="6"/>
  <c r="AA132" i="6"/>
  <c r="Y132" i="6"/>
  <c r="W132" i="6"/>
  <c r="K132" i="6"/>
  <c r="H132" i="6"/>
  <c r="AD132" i="6"/>
  <c r="AB132" i="6"/>
  <c r="Z132" i="6"/>
  <c r="X132" i="6"/>
  <c r="V132" i="6"/>
  <c r="A1242" i="4"/>
  <c r="O1234" i="3"/>
  <c r="A1296" i="4"/>
  <c r="O1288" i="3"/>
  <c r="A1344" i="7"/>
  <c r="A1275" i="4"/>
  <c r="O1267" i="3"/>
  <c r="A1366" i="7"/>
  <c r="A1306" i="4"/>
  <c r="O1298" i="3"/>
  <c r="A1264" i="4"/>
  <c r="O1256" i="3"/>
  <c r="A1317" i="4"/>
  <c r="O1309" i="3"/>
  <c r="A1328" i="4"/>
  <c r="O1320" i="3"/>
  <c r="A1433" i="7"/>
  <c r="A1253" i="4"/>
  <c r="O1245" i="3"/>
  <c r="A1432" i="7"/>
  <c r="A1388" i="7"/>
  <c r="A1286" i="4"/>
  <c r="O1278" i="3"/>
  <c r="B1641" i="4"/>
  <c r="P1633" i="3"/>
  <c r="B1647" i="4"/>
  <c r="P1639" i="3"/>
  <c r="A1399" i="7"/>
  <c r="A1311" i="7"/>
  <c r="B1651" i="4"/>
  <c r="P1643" i="3"/>
  <c r="A1297" i="4"/>
  <c r="O1289" i="3"/>
  <c r="L119" i="2"/>
  <c r="M118" i="2"/>
  <c r="O118" i="2" s="1"/>
  <c r="B149" i="1" s="1"/>
  <c r="A1295" i="4"/>
  <c r="O1287" i="3"/>
  <c r="A1410" i="7"/>
  <c r="T131" i="6"/>
  <c r="P131" i="6"/>
  <c r="N131" i="6"/>
  <c r="L131" i="6"/>
  <c r="Q130" i="6"/>
  <c r="I130" i="6" s="1"/>
  <c r="U131" i="6"/>
  <c r="S131" i="6"/>
  <c r="O131" i="6"/>
  <c r="M131" i="6"/>
  <c r="R131" i="6"/>
  <c r="Q115" i="4" l="1"/>
  <c r="V115" i="4" s="1"/>
  <c r="P115" i="4"/>
  <c r="U115" i="4" s="1"/>
  <c r="N115" i="4"/>
  <c r="AD114" i="5"/>
  <c r="O115" i="4"/>
  <c r="R115" i="4"/>
  <c r="W115" i="4" s="1"/>
  <c r="A1422" i="7"/>
  <c r="A1307" i="4"/>
  <c r="O1299" i="3"/>
  <c r="A1309" i="4"/>
  <c r="O1301" i="3"/>
  <c r="B1663" i="4"/>
  <c r="P1655" i="3"/>
  <c r="B1653" i="4"/>
  <c r="P1645" i="3"/>
  <c r="AD133" i="6"/>
  <c r="AB133" i="6"/>
  <c r="Z133" i="6"/>
  <c r="X133" i="6"/>
  <c r="V133" i="6"/>
  <c r="C134" i="6"/>
  <c r="AC133" i="6"/>
  <c r="AA133" i="6"/>
  <c r="Y133" i="6"/>
  <c r="W133" i="6"/>
  <c r="K133" i="6"/>
  <c r="H133" i="6"/>
  <c r="A133" i="6"/>
  <c r="B133" i="6"/>
  <c r="G131" i="6"/>
  <c r="A1400" i="7"/>
  <c r="A1444" i="7"/>
  <c r="A1265" i="4"/>
  <c r="O1257" i="3"/>
  <c r="A1445" i="7"/>
  <c r="A1340" i="4"/>
  <c r="O1332" i="3"/>
  <c r="A1329" i="4"/>
  <c r="O1321" i="3"/>
  <c r="A1276" i="4"/>
  <c r="O1268" i="3"/>
  <c r="A1318" i="4"/>
  <c r="O1310" i="3"/>
  <c r="A1378" i="7"/>
  <c r="A1287" i="4"/>
  <c r="O1279" i="3"/>
  <c r="A1356" i="7"/>
  <c r="A1308" i="4"/>
  <c r="O1300" i="3"/>
  <c r="A1254" i="4"/>
  <c r="O1246" i="3"/>
  <c r="U132" i="6"/>
  <c r="S132" i="6"/>
  <c r="O132" i="6"/>
  <c r="M132" i="6"/>
  <c r="T132" i="6"/>
  <c r="P132" i="6"/>
  <c r="N132" i="6"/>
  <c r="L132" i="6"/>
  <c r="Q131" i="6"/>
  <c r="I131" i="6" s="1"/>
  <c r="R132" i="6"/>
  <c r="D131" i="6"/>
  <c r="L120" i="2"/>
  <c r="M119" i="2"/>
  <c r="O119" i="2" s="1"/>
  <c r="B150" i="1" s="1"/>
  <c r="A1323" i="7"/>
  <c r="A1411" i="7"/>
  <c r="B1659" i="4"/>
  <c r="P1651" i="3"/>
  <c r="A1298" i="4"/>
  <c r="O1290" i="3"/>
  <c r="G124" i="7"/>
  <c r="C115" i="5"/>
  <c r="E130" i="6"/>
  <c r="B1661" i="4"/>
  <c r="P1653" i="3"/>
  <c r="A1389" i="7"/>
  <c r="B1657" i="4"/>
  <c r="P1649" i="3"/>
  <c r="A1327" i="4"/>
  <c r="O1319" i="3"/>
  <c r="B1655" i="4"/>
  <c r="P1647" i="3"/>
  <c r="A1367" i="7"/>
  <c r="A1334" i="7"/>
  <c r="A1345" i="7"/>
  <c r="J115" i="4" l="1"/>
  <c r="M115" i="4" s="1"/>
  <c r="S115" i="4"/>
  <c r="Q116" i="4"/>
  <c r="V116" i="4" s="1"/>
  <c r="P116" i="4"/>
  <c r="U116" i="4" s="1"/>
  <c r="N116" i="4"/>
  <c r="AD115" i="5"/>
  <c r="O116" i="4"/>
  <c r="R116" i="4"/>
  <c r="W116" i="4" s="1"/>
  <c r="A1357" i="7"/>
  <c r="A1310" i="4"/>
  <c r="O1302" i="3"/>
  <c r="B1671" i="4"/>
  <c r="P1663" i="3"/>
  <c r="A1423" i="7"/>
  <c r="A1335" i="7"/>
  <c r="L121" i="2"/>
  <c r="M120" i="2"/>
  <c r="O120" i="2" s="1"/>
  <c r="B151" i="1" s="1"/>
  <c r="B134" i="6"/>
  <c r="A134" i="6"/>
  <c r="C135" i="6"/>
  <c r="AC134" i="6"/>
  <c r="AA134" i="6"/>
  <c r="Y134" i="6"/>
  <c r="W134" i="6"/>
  <c r="K134" i="6"/>
  <c r="H134" i="6"/>
  <c r="AD134" i="6"/>
  <c r="AB134" i="6"/>
  <c r="Z134" i="6"/>
  <c r="X134" i="6"/>
  <c r="V134" i="6"/>
  <c r="A1346" i="7"/>
  <c r="A1379" i="7"/>
  <c r="B1667" i="4"/>
  <c r="P1659" i="3"/>
  <c r="E131" i="6"/>
  <c r="A1339" i="4"/>
  <c r="O1331" i="3"/>
  <c r="B1669" i="4"/>
  <c r="P1661" i="3"/>
  <c r="A1401" i="7"/>
  <c r="B1673" i="4"/>
  <c r="P1665" i="3"/>
  <c r="G125" i="7"/>
  <c r="C116" i="5"/>
  <c r="G132" i="6"/>
  <c r="D132" i="6"/>
  <c r="A1266" i="4"/>
  <c r="O1258" i="3"/>
  <c r="A1320" i="4"/>
  <c r="O1312" i="3"/>
  <c r="A1368" i="7"/>
  <c r="A1299" i="4"/>
  <c r="O1291" i="3"/>
  <c r="A1390" i="7"/>
  <c r="A1330" i="4"/>
  <c r="O1322" i="3"/>
  <c r="A1288" i="4"/>
  <c r="O1280" i="3"/>
  <c r="A1341" i="4"/>
  <c r="O1333" i="3"/>
  <c r="A1352" i="4"/>
  <c r="O1344" i="3"/>
  <c r="A1457" i="7"/>
  <c r="A1277" i="4"/>
  <c r="O1269" i="3"/>
  <c r="A1456" i="7"/>
  <c r="A1412" i="7"/>
  <c r="T133" i="6"/>
  <c r="P133" i="6"/>
  <c r="N133" i="6"/>
  <c r="L133" i="6"/>
  <c r="Q132" i="6"/>
  <c r="I132" i="6" s="1"/>
  <c r="U133" i="6"/>
  <c r="S133" i="6"/>
  <c r="O133" i="6"/>
  <c r="M133" i="6"/>
  <c r="R133" i="6"/>
  <c r="B1665" i="4"/>
  <c r="P1657" i="3"/>
  <c r="B1675" i="4"/>
  <c r="P1667" i="3"/>
  <c r="A1321" i="4"/>
  <c r="O1313" i="3"/>
  <c r="A1319" i="4"/>
  <c r="O1311" i="3"/>
  <c r="A1434" i="7"/>
  <c r="J116" i="4" l="1"/>
  <c r="M116" i="4" s="1"/>
  <c r="S116" i="4"/>
  <c r="Q117" i="4"/>
  <c r="V117" i="4" s="1"/>
  <c r="P117" i="4"/>
  <c r="U117" i="4" s="1"/>
  <c r="N117" i="4"/>
  <c r="J117" i="4" s="1"/>
  <c r="M117" i="4" s="1"/>
  <c r="AD116" i="5"/>
  <c r="O117" i="4"/>
  <c r="T117" i="4" s="1"/>
  <c r="R117" i="4"/>
  <c r="W117" i="4" s="1"/>
  <c r="A1333" i="4"/>
  <c r="O1325" i="3"/>
  <c r="A1424" i="7"/>
  <c r="A1468" i="7"/>
  <c r="A1289" i="4"/>
  <c r="O1281" i="3"/>
  <c r="A1469" i="7"/>
  <c r="A1364" i="4"/>
  <c r="O1356" i="3"/>
  <c r="A1353" i="4"/>
  <c r="O1345" i="3"/>
  <c r="A1300" i="4"/>
  <c r="O1292" i="3"/>
  <c r="A1342" i="4"/>
  <c r="O1334" i="3"/>
  <c r="A1402" i="7"/>
  <c r="A1311" i="4"/>
  <c r="O1303" i="3"/>
  <c r="A1380" i="7"/>
  <c r="A1332" i="4"/>
  <c r="O1324" i="3"/>
  <c r="A1278" i="4"/>
  <c r="O1270" i="3"/>
  <c r="B1685" i="4"/>
  <c r="P1677" i="3"/>
  <c r="A1413" i="7"/>
  <c r="B1681" i="4"/>
  <c r="P1673" i="3"/>
  <c r="A1351" i="4"/>
  <c r="O1343" i="3"/>
  <c r="U134" i="6"/>
  <c r="S134" i="6"/>
  <c r="O134" i="6"/>
  <c r="M134" i="6"/>
  <c r="T134" i="6"/>
  <c r="P134" i="6"/>
  <c r="N134" i="6"/>
  <c r="L134" i="6"/>
  <c r="Q133" i="6"/>
  <c r="I133" i="6" s="1"/>
  <c r="R134" i="6"/>
  <c r="L122" i="2"/>
  <c r="M121" i="2"/>
  <c r="O121" i="2" s="1"/>
  <c r="B152" i="1" s="1"/>
  <c r="A1347" i="7"/>
  <c r="A1435" i="7"/>
  <c r="B1683" i="4"/>
  <c r="P1675" i="3"/>
  <c r="A1322" i="4"/>
  <c r="O1314" i="3"/>
  <c r="A1369" i="7"/>
  <c r="A1446" i="7"/>
  <c r="A1331" i="4"/>
  <c r="O1323" i="3"/>
  <c r="B1687" i="4"/>
  <c r="P1679" i="3"/>
  <c r="B1677" i="4"/>
  <c r="P1669" i="3"/>
  <c r="G126" i="7"/>
  <c r="C117" i="5"/>
  <c r="E132" i="6"/>
  <c r="B1679" i="4"/>
  <c r="P1671" i="3"/>
  <c r="A1391" i="7"/>
  <c r="A1358" i="7"/>
  <c r="AD135" i="6"/>
  <c r="AB135" i="6"/>
  <c r="Z135" i="6"/>
  <c r="X135" i="6"/>
  <c r="V135" i="6"/>
  <c r="C136" i="6"/>
  <c r="AC135" i="6"/>
  <c r="AA135" i="6"/>
  <c r="Y135" i="6"/>
  <c r="W135" i="6"/>
  <c r="K135" i="6"/>
  <c r="H135" i="6"/>
  <c r="A135" i="6"/>
  <c r="B135" i="6"/>
  <c r="G133" i="6"/>
  <c r="D133" i="6" s="1"/>
  <c r="AD117" i="5" l="1"/>
  <c r="O118" i="4"/>
  <c r="T118" i="4" s="1"/>
  <c r="R118" i="4"/>
  <c r="W118" i="4" s="1"/>
  <c r="Q118" i="4"/>
  <c r="V118" i="4" s="1"/>
  <c r="P118" i="4"/>
  <c r="U118" i="4" s="1"/>
  <c r="N118" i="4"/>
  <c r="J118" i="4" s="1"/>
  <c r="M118" i="4" s="1"/>
  <c r="E133" i="6"/>
  <c r="B1689" i="4"/>
  <c r="P1681" i="3"/>
  <c r="B1699" i="4"/>
  <c r="P1691" i="3"/>
  <c r="A1343" i="4"/>
  <c r="O1335" i="3"/>
  <c r="A1458" i="7"/>
  <c r="A1381" i="7"/>
  <c r="A1334" i="4"/>
  <c r="O1326" i="3"/>
  <c r="B1695" i="4"/>
  <c r="P1687" i="3"/>
  <c r="A1447" i="7"/>
  <c r="A1359" i="7"/>
  <c r="L123" i="2"/>
  <c r="M122" i="2"/>
  <c r="O122" i="2" s="1"/>
  <c r="B153" i="1" s="1"/>
  <c r="T135" i="6"/>
  <c r="P135" i="6"/>
  <c r="N135" i="6"/>
  <c r="L135" i="6"/>
  <c r="Q134" i="6"/>
  <c r="U135" i="6"/>
  <c r="S135" i="6"/>
  <c r="O135" i="6"/>
  <c r="M135" i="6"/>
  <c r="R135" i="6"/>
  <c r="A1370" i="7"/>
  <c r="A1403" i="7"/>
  <c r="B1691" i="4"/>
  <c r="P1683" i="3"/>
  <c r="G127" i="7"/>
  <c r="C118" i="5"/>
  <c r="G134" i="6"/>
  <c r="D134" i="6" s="1"/>
  <c r="A1290" i="4"/>
  <c r="O1282" i="3"/>
  <c r="A1344" i="4"/>
  <c r="O1336" i="3"/>
  <c r="A1392" i="7"/>
  <c r="A1323" i="4"/>
  <c r="O1315" i="3"/>
  <c r="A1414" i="7"/>
  <c r="A1354" i="4"/>
  <c r="O1346" i="3"/>
  <c r="A1312" i="4"/>
  <c r="O1304" i="3"/>
  <c r="A1365" i="4"/>
  <c r="O1357" i="3"/>
  <c r="A1376" i="4"/>
  <c r="O1368" i="3"/>
  <c r="A1481" i="7"/>
  <c r="A1301" i="4"/>
  <c r="O1293" i="3"/>
  <c r="A1480" i="7"/>
  <c r="A1436" i="7"/>
  <c r="B136" i="6"/>
  <c r="A136" i="6"/>
  <c r="C137" i="6"/>
  <c r="AC136" i="6"/>
  <c r="AA136" i="6"/>
  <c r="Y136" i="6"/>
  <c r="W136" i="6"/>
  <c r="K136" i="6"/>
  <c r="H136" i="6"/>
  <c r="AD136" i="6"/>
  <c r="AB136" i="6"/>
  <c r="Z136" i="6"/>
  <c r="X136" i="6"/>
  <c r="V136" i="6"/>
  <c r="I134" i="6"/>
  <c r="A1363" i="4"/>
  <c r="O1355" i="3"/>
  <c r="B1693" i="4"/>
  <c r="P1685" i="3"/>
  <c r="A1425" i="7"/>
  <c r="B1697" i="4"/>
  <c r="P1689" i="3"/>
  <c r="A1345" i="4"/>
  <c r="O1337" i="3"/>
  <c r="Q119" i="4" l="1"/>
  <c r="V119" i="4" s="1"/>
  <c r="P119" i="4"/>
  <c r="U119" i="4" s="1"/>
  <c r="N119" i="4"/>
  <c r="J119" i="4" s="1"/>
  <c r="M119" i="4" s="1"/>
  <c r="AD118" i="5"/>
  <c r="O119" i="4"/>
  <c r="T119" i="4" s="1"/>
  <c r="R119" i="4"/>
  <c r="W119" i="4" s="1"/>
  <c r="A1357" i="4"/>
  <c r="O1349" i="3"/>
  <c r="B1709" i="4"/>
  <c r="P1701" i="3"/>
  <c r="A1437" i="7"/>
  <c r="U136" i="6"/>
  <c r="S136" i="6"/>
  <c r="O136" i="6"/>
  <c r="M136" i="6"/>
  <c r="T136" i="6"/>
  <c r="P136" i="6"/>
  <c r="N136" i="6"/>
  <c r="L136" i="6"/>
  <c r="Q135" i="6"/>
  <c r="R136" i="6"/>
  <c r="A1448" i="7"/>
  <c r="A1492" i="7"/>
  <c r="A1313" i="4"/>
  <c r="O1305" i="3"/>
  <c r="A1493" i="7"/>
  <c r="A1388" i="4"/>
  <c r="O1380" i="3"/>
  <c r="A1377" i="4"/>
  <c r="O1369" i="3"/>
  <c r="A1324" i="4"/>
  <c r="O1316" i="3"/>
  <c r="A1366" i="4"/>
  <c r="O1358" i="3"/>
  <c r="A1426" i="7"/>
  <c r="A1335" i="4"/>
  <c r="O1327" i="3"/>
  <c r="A1404" i="7"/>
  <c r="A1356" i="4"/>
  <c r="O1348" i="3"/>
  <c r="A1302" i="4"/>
  <c r="O1294" i="3"/>
  <c r="AD137" i="6"/>
  <c r="AB137" i="6"/>
  <c r="Z137" i="6"/>
  <c r="X137" i="6"/>
  <c r="V137" i="6"/>
  <c r="C138" i="6"/>
  <c r="AC137" i="6"/>
  <c r="AA137" i="6"/>
  <c r="Y137" i="6"/>
  <c r="W137" i="6"/>
  <c r="K137" i="6"/>
  <c r="H137" i="6"/>
  <c r="A137" i="6"/>
  <c r="B137" i="6"/>
  <c r="G128" i="7"/>
  <c r="C119" i="5"/>
  <c r="I135" i="6"/>
  <c r="G135" i="6"/>
  <c r="D135" i="6" s="1"/>
  <c r="E134" i="6"/>
  <c r="B1705" i="4"/>
  <c r="P1697" i="3"/>
  <c r="A1375" i="4"/>
  <c r="O1367" i="3"/>
  <c r="B1703" i="4"/>
  <c r="P1695" i="3"/>
  <c r="A1415" i="7"/>
  <c r="A1382" i="7"/>
  <c r="L124" i="2"/>
  <c r="M123" i="2"/>
  <c r="O123" i="2" s="1"/>
  <c r="B154" i="1" s="1"/>
  <c r="A1371" i="7"/>
  <c r="A1459" i="7"/>
  <c r="B1707" i="4"/>
  <c r="P1699" i="3"/>
  <c r="A1346" i="4"/>
  <c r="O1338" i="3"/>
  <c r="A1393" i="7"/>
  <c r="A1470" i="7"/>
  <c r="A1355" i="4"/>
  <c r="O1347" i="3"/>
  <c r="B1711" i="4"/>
  <c r="P1703" i="3"/>
  <c r="B1701" i="4"/>
  <c r="P1693" i="3"/>
  <c r="E135" i="6" l="1"/>
  <c r="Q120" i="4"/>
  <c r="V120" i="4" s="1"/>
  <c r="P120" i="4"/>
  <c r="U120" i="4" s="1"/>
  <c r="N120" i="4"/>
  <c r="AD119" i="5"/>
  <c r="O120" i="4"/>
  <c r="R120" i="4"/>
  <c r="W120" i="4" s="1"/>
  <c r="B1713" i="4"/>
  <c r="P1705" i="3"/>
  <c r="B1723" i="4"/>
  <c r="P1715" i="3"/>
  <c r="A1367" i="4"/>
  <c r="O1359" i="3"/>
  <c r="A1482" i="7"/>
  <c r="A1405" i="7"/>
  <c r="G136" i="6"/>
  <c r="D136" i="6" s="1"/>
  <c r="A1358" i="4"/>
  <c r="O1350" i="3"/>
  <c r="B1719" i="4"/>
  <c r="P1711" i="3"/>
  <c r="A1471" i="7"/>
  <c r="A1383" i="7"/>
  <c r="L125" i="2"/>
  <c r="M124" i="2"/>
  <c r="O124" i="2" s="1"/>
  <c r="B155" i="1" s="1"/>
  <c r="A1394" i="7"/>
  <c r="A1427" i="7"/>
  <c r="B1715" i="4"/>
  <c r="P1707" i="3"/>
  <c r="A1387" i="4"/>
  <c r="O1379" i="3"/>
  <c r="B1717" i="4"/>
  <c r="P1709" i="3"/>
  <c r="G129" i="7"/>
  <c r="C120" i="5"/>
  <c r="T137" i="6"/>
  <c r="P137" i="6"/>
  <c r="N137" i="6"/>
  <c r="L137" i="6"/>
  <c r="Q136" i="6"/>
  <c r="I136" i="6" s="1"/>
  <c r="U137" i="6"/>
  <c r="S137" i="6"/>
  <c r="O137" i="6"/>
  <c r="M137" i="6"/>
  <c r="R137" i="6"/>
  <c r="A1314" i="4"/>
  <c r="O1306" i="3"/>
  <c r="A1368" i="4"/>
  <c r="O1360" i="3"/>
  <c r="A1416" i="7"/>
  <c r="A1347" i="4"/>
  <c r="O1339" i="3"/>
  <c r="A1438" i="7"/>
  <c r="A1378" i="4"/>
  <c r="O1370" i="3"/>
  <c r="A1336" i="4"/>
  <c r="O1328" i="3"/>
  <c r="A1389" i="4"/>
  <c r="O1381" i="3"/>
  <c r="A1400" i="4"/>
  <c r="O1392" i="3"/>
  <c r="A1505" i="7"/>
  <c r="A1325" i="4"/>
  <c r="O1317" i="3"/>
  <c r="A1504" i="7"/>
  <c r="A1460" i="7"/>
  <c r="A1449" i="7"/>
  <c r="B1721" i="4"/>
  <c r="P1713" i="3"/>
  <c r="A1369" i="4"/>
  <c r="O1361" i="3"/>
  <c r="B138" i="6"/>
  <c r="A138" i="6"/>
  <c r="C139" i="6"/>
  <c r="AC138" i="6"/>
  <c r="AA138" i="6"/>
  <c r="Y138" i="6"/>
  <c r="W138" i="6"/>
  <c r="K138" i="6"/>
  <c r="H138" i="6"/>
  <c r="AD138" i="6"/>
  <c r="AB138" i="6"/>
  <c r="Z138" i="6"/>
  <c r="X138" i="6"/>
  <c r="V138" i="6"/>
  <c r="E136" i="6" l="1"/>
  <c r="AD120" i="5"/>
  <c r="O121" i="4"/>
  <c r="R121" i="4"/>
  <c r="W121" i="4" s="1"/>
  <c r="Q121" i="4"/>
  <c r="V121" i="4" s="1"/>
  <c r="P121" i="4"/>
  <c r="U121" i="4" s="1"/>
  <c r="N121" i="4"/>
  <c r="J120" i="4"/>
  <c r="M120" i="4" s="1"/>
  <c r="S120" i="4"/>
  <c r="A1381" i="4"/>
  <c r="O1373" i="3"/>
  <c r="B1733" i="4"/>
  <c r="P1725" i="3"/>
  <c r="A1472" i="7"/>
  <c r="A1412" i="4"/>
  <c r="O1404" i="3"/>
  <c r="A1348" i="4"/>
  <c r="O1340" i="3"/>
  <c r="A1450" i="7"/>
  <c r="A1359" i="4"/>
  <c r="O1351" i="3"/>
  <c r="A1428" i="7"/>
  <c r="A1380" i="4"/>
  <c r="O1372" i="3"/>
  <c r="A1326" i="4"/>
  <c r="O1318" i="3"/>
  <c r="B1729" i="4"/>
  <c r="P1721" i="3"/>
  <c r="A1399" i="4"/>
  <c r="O1391" i="3"/>
  <c r="B1727" i="4"/>
  <c r="P1719" i="3"/>
  <c r="A1439" i="7"/>
  <c r="A1406" i="7"/>
  <c r="L126" i="2"/>
  <c r="M125" i="2"/>
  <c r="O125" i="2" s="1"/>
  <c r="B156" i="1" s="1"/>
  <c r="A1395" i="7"/>
  <c r="A1483" i="7"/>
  <c r="B1731" i="4"/>
  <c r="P1723" i="3"/>
  <c r="A1370" i="4"/>
  <c r="O1362" i="3"/>
  <c r="AD139" i="6"/>
  <c r="AB139" i="6"/>
  <c r="Z139" i="6"/>
  <c r="X139" i="6"/>
  <c r="V139" i="6"/>
  <c r="C140" i="6"/>
  <c r="AC139" i="6"/>
  <c r="AA139" i="6"/>
  <c r="Y139" i="6"/>
  <c r="W139" i="6"/>
  <c r="K139" i="6"/>
  <c r="H139" i="6"/>
  <c r="A139" i="6"/>
  <c r="B139" i="6"/>
  <c r="G130" i="7"/>
  <c r="C121" i="5"/>
  <c r="G137" i="6"/>
  <c r="A1417" i="7"/>
  <c r="A1494" i="7"/>
  <c r="A1379" i="4"/>
  <c r="O1371" i="3"/>
  <c r="B1735" i="4"/>
  <c r="P1739" i="3" s="1"/>
  <c r="P1727" i="3"/>
  <c r="B1725" i="4"/>
  <c r="P1717" i="3"/>
  <c r="U138" i="6"/>
  <c r="S138" i="6"/>
  <c r="O138" i="6"/>
  <c r="M138" i="6"/>
  <c r="T138" i="6"/>
  <c r="P138" i="6"/>
  <c r="N138" i="6"/>
  <c r="L138" i="6"/>
  <c r="Q137" i="6"/>
  <c r="I137" i="6" s="1"/>
  <c r="R138" i="6"/>
  <c r="A1461" i="7"/>
  <c r="A1516" i="7"/>
  <c r="A1337" i="4"/>
  <c r="O1329" i="3"/>
  <c r="A1517" i="7"/>
  <c r="A1401" i="4"/>
  <c r="O1393" i="3"/>
  <c r="A1390" i="4"/>
  <c r="O1382" i="3"/>
  <c r="J121" i="4" l="1"/>
  <c r="M121" i="4" s="1"/>
  <c r="S121" i="4"/>
  <c r="AD121" i="5"/>
  <c r="O122" i="4"/>
  <c r="T122" i="4" s="1"/>
  <c r="R122" i="4"/>
  <c r="W122" i="4" s="1"/>
  <c r="Q122" i="4"/>
  <c r="V122" i="4" s="1"/>
  <c r="P122" i="4"/>
  <c r="U122" i="4" s="1"/>
  <c r="N122" i="4"/>
  <c r="J122" i="4" s="1"/>
  <c r="M122" i="4" s="1"/>
  <c r="E137" i="6"/>
  <c r="B140" i="6"/>
  <c r="A140" i="6"/>
  <c r="C141" i="6"/>
  <c r="AC140" i="6"/>
  <c r="AA140" i="6"/>
  <c r="Y140" i="6"/>
  <c r="W140" i="6"/>
  <c r="K140" i="6"/>
  <c r="H140" i="6"/>
  <c r="AD140" i="6"/>
  <c r="AB140" i="6"/>
  <c r="Z140" i="6"/>
  <c r="X140" i="6"/>
  <c r="V140" i="6"/>
  <c r="G138" i="6"/>
  <c r="D137" i="6"/>
  <c r="A1402" i="4"/>
  <c r="O1394" i="3"/>
  <c r="A1413" i="4"/>
  <c r="O1405" i="3"/>
  <c r="A1529" i="7"/>
  <c r="A1349" i="4"/>
  <c r="O1341" i="3"/>
  <c r="A1528" i="7"/>
  <c r="A1473" i="7"/>
  <c r="B1737" i="4"/>
  <c r="P1741" i="3" s="1"/>
  <c r="P1729" i="3"/>
  <c r="A1391" i="4"/>
  <c r="O1383" i="3"/>
  <c r="A1506" i="7"/>
  <c r="A1429" i="7"/>
  <c r="G131" i="7"/>
  <c r="C122" i="5"/>
  <c r="T139" i="6"/>
  <c r="P139" i="6"/>
  <c r="N139" i="6"/>
  <c r="L139" i="6"/>
  <c r="Q138" i="6"/>
  <c r="I138" i="6" s="1"/>
  <c r="U139" i="6"/>
  <c r="S139" i="6"/>
  <c r="O139" i="6"/>
  <c r="M139" i="6"/>
  <c r="R139" i="6"/>
  <c r="A1382" i="4"/>
  <c r="O1374" i="3"/>
  <c r="B1743" i="4"/>
  <c r="P1747" i="3" s="1"/>
  <c r="P1735" i="3"/>
  <c r="A1495" i="7"/>
  <c r="A1407" i="7"/>
  <c r="L127" i="2"/>
  <c r="M126" i="2"/>
  <c r="O126" i="2" s="1"/>
  <c r="B157" i="1" s="1"/>
  <c r="A1418" i="7"/>
  <c r="A1451" i="7"/>
  <c r="B1739" i="4"/>
  <c r="P1743" i="3" s="1"/>
  <c r="P1731" i="3"/>
  <c r="A1411" i="4"/>
  <c r="O1403" i="3"/>
  <c r="B1741" i="4"/>
  <c r="P1745" i="3" s="1"/>
  <c r="P1733" i="3"/>
  <c r="A1338" i="4"/>
  <c r="O1330" i="3"/>
  <c r="A1392" i="4"/>
  <c r="O1384" i="3"/>
  <c r="A1440" i="7"/>
  <c r="A1371" i="4"/>
  <c r="O1363" i="3"/>
  <c r="A1462" i="7"/>
  <c r="A1360" i="4"/>
  <c r="O1352" i="3"/>
  <c r="A1424" i="4"/>
  <c r="O1416" i="3"/>
  <c r="A1484" i="7"/>
  <c r="B1745" i="4"/>
  <c r="P1749" i="3" s="1"/>
  <c r="P1737" i="3"/>
  <c r="A1393" i="4"/>
  <c r="O1385" i="3"/>
  <c r="AD122" i="5" l="1"/>
  <c r="O123" i="4"/>
  <c r="T123" i="4" s="1"/>
  <c r="R123" i="4"/>
  <c r="W123" i="4" s="1"/>
  <c r="Q123" i="4"/>
  <c r="V123" i="4" s="1"/>
  <c r="P123" i="4"/>
  <c r="U123" i="4" s="1"/>
  <c r="N123" i="4"/>
  <c r="J123" i="4" s="1"/>
  <c r="M123" i="4" s="1"/>
  <c r="D138" i="6"/>
  <c r="A1405" i="4"/>
  <c r="O1397" i="3"/>
  <c r="A1496" i="7"/>
  <c r="A1474" i="7"/>
  <c r="A1383" i="4"/>
  <c r="O1375" i="3"/>
  <c r="A1452" i="7"/>
  <c r="A1423" i="4"/>
  <c r="O1415" i="3"/>
  <c r="G139" i="6"/>
  <c r="U140" i="6"/>
  <c r="S140" i="6"/>
  <c r="O140" i="6"/>
  <c r="M140" i="6"/>
  <c r="T140" i="6"/>
  <c r="P140" i="6"/>
  <c r="N140" i="6"/>
  <c r="L140" i="6"/>
  <c r="Q139" i="6"/>
  <c r="I139" i="6" s="1"/>
  <c r="R140" i="6"/>
  <c r="A1436" i="4"/>
  <c r="O1428" i="3"/>
  <c r="A1372" i="4"/>
  <c r="O1364" i="3"/>
  <c r="A1404" i="4"/>
  <c r="O1396" i="3"/>
  <c r="A1350" i="4"/>
  <c r="O1342" i="3"/>
  <c r="A1463" i="7"/>
  <c r="A1430" i="7"/>
  <c r="L128" i="2"/>
  <c r="M127" i="2"/>
  <c r="O127" i="2" s="1"/>
  <c r="B158" i="1" s="1"/>
  <c r="G140" i="6" s="1"/>
  <c r="A1419" i="7"/>
  <c r="A1507" i="7"/>
  <c r="A1394" i="4"/>
  <c r="O1386" i="3"/>
  <c r="G132" i="7"/>
  <c r="C123" i="5"/>
  <c r="A1441" i="7"/>
  <c r="A1518" i="7"/>
  <c r="A1403" i="4"/>
  <c r="O1395" i="3"/>
  <c r="A1485" i="7"/>
  <c r="A1540" i="7"/>
  <c r="A1361" i="4"/>
  <c r="O1353" i="3"/>
  <c r="A1541" i="7"/>
  <c r="A1425" i="4"/>
  <c r="O1417" i="3"/>
  <c r="A1414" i="4"/>
  <c r="O1406" i="3"/>
  <c r="AD141" i="6"/>
  <c r="AB141" i="6"/>
  <c r="Z141" i="6"/>
  <c r="X141" i="6"/>
  <c r="V141" i="6"/>
  <c r="C142" i="6"/>
  <c r="AC141" i="6"/>
  <c r="AA141" i="6"/>
  <c r="Y141" i="6"/>
  <c r="W141" i="6"/>
  <c r="K141" i="6"/>
  <c r="H141" i="6"/>
  <c r="A141" i="6"/>
  <c r="B141" i="6"/>
  <c r="E138" i="6"/>
  <c r="Q124" i="4" l="1"/>
  <c r="V124" i="4" s="1"/>
  <c r="P124" i="4"/>
  <c r="U124" i="4" s="1"/>
  <c r="N124" i="4"/>
  <c r="AD123" i="5"/>
  <c r="O124" i="4"/>
  <c r="R124" i="4"/>
  <c r="W124" i="4" s="1"/>
  <c r="D139" i="6"/>
  <c r="D140" i="6" s="1"/>
  <c r="T141" i="6"/>
  <c r="P141" i="6"/>
  <c r="N141" i="6"/>
  <c r="L141" i="6"/>
  <c r="Q140" i="6"/>
  <c r="U141" i="6"/>
  <c r="S141" i="6"/>
  <c r="O141" i="6"/>
  <c r="M141" i="6"/>
  <c r="R141" i="6"/>
  <c r="A1406" i="4"/>
  <c r="O1398" i="3"/>
  <c r="L129" i="2"/>
  <c r="M128" i="2"/>
  <c r="O128" i="2" s="1"/>
  <c r="B159" i="1" s="1"/>
  <c r="A1475" i="7"/>
  <c r="A1362" i="4"/>
  <c r="O1354" i="3"/>
  <c r="A1416" i="4"/>
  <c r="O1408" i="3"/>
  <c r="A1384" i="4"/>
  <c r="O1376" i="3"/>
  <c r="A1448" i="4"/>
  <c r="O1440" i="3"/>
  <c r="A1426" i="4"/>
  <c r="O1418" i="3"/>
  <c r="A1437" i="4"/>
  <c r="O1429" i="3"/>
  <c r="A1553" i="7"/>
  <c r="A1373" i="4"/>
  <c r="O1365" i="3"/>
  <c r="A1552" i="7"/>
  <c r="A1497" i="7"/>
  <c r="A1415" i="4"/>
  <c r="O1407" i="3"/>
  <c r="A1530" i="7"/>
  <c r="A1453" i="7"/>
  <c r="A1519" i="7"/>
  <c r="A1431" i="7"/>
  <c r="A1442" i="7"/>
  <c r="I140" i="6"/>
  <c r="E139" i="6"/>
  <c r="B142" i="6"/>
  <c r="A142" i="6"/>
  <c r="C143" i="6"/>
  <c r="AC142" i="6"/>
  <c r="AA142" i="6"/>
  <c r="Y142" i="6"/>
  <c r="W142" i="6"/>
  <c r="K142" i="6"/>
  <c r="H142" i="6"/>
  <c r="AD142" i="6"/>
  <c r="AB142" i="6"/>
  <c r="Z142" i="6"/>
  <c r="X142" i="6"/>
  <c r="V142" i="6"/>
  <c r="G133" i="7"/>
  <c r="C124" i="5"/>
  <c r="A1435" i="4"/>
  <c r="O1427" i="3"/>
  <c r="A1464" i="7"/>
  <c r="A1395" i="4"/>
  <c r="O1387" i="3"/>
  <c r="A1486" i="7"/>
  <c r="A1508" i="7"/>
  <c r="A1417" i="4"/>
  <c r="O1409" i="3"/>
  <c r="Q125" i="4" l="1"/>
  <c r="V125" i="4" s="1"/>
  <c r="P125" i="4"/>
  <c r="U125" i="4" s="1"/>
  <c r="N125" i="4"/>
  <c r="J125" i="4" s="1"/>
  <c r="M125" i="4" s="1"/>
  <c r="AD124" i="5"/>
  <c r="O125" i="4"/>
  <c r="T125" i="4" s="1"/>
  <c r="R125" i="4"/>
  <c r="W125" i="4" s="1"/>
  <c r="S124" i="4"/>
  <c r="J124" i="4"/>
  <c r="M124" i="4" s="1"/>
  <c r="E140" i="6"/>
  <c r="A1429" i="4"/>
  <c r="O1421" i="3"/>
  <c r="A1520" i="7"/>
  <c r="A1498" i="7"/>
  <c r="A1407" i="4"/>
  <c r="O1399" i="3"/>
  <c r="A1476" i="7"/>
  <c r="A1447" i="4"/>
  <c r="O1439" i="3"/>
  <c r="G134" i="7"/>
  <c r="C125" i="5"/>
  <c r="U142" i="6"/>
  <c r="S142" i="6"/>
  <c r="O142" i="6"/>
  <c r="M142" i="6"/>
  <c r="T142" i="6"/>
  <c r="P142" i="6"/>
  <c r="N142" i="6"/>
  <c r="L142" i="6"/>
  <c r="Q141" i="6"/>
  <c r="R142" i="6"/>
  <c r="A1454" i="7"/>
  <c r="A1443" i="7"/>
  <c r="A1531" i="7"/>
  <c r="A1465" i="7"/>
  <c r="A1542" i="7"/>
  <c r="A1427" i="4"/>
  <c r="O1419" i="3"/>
  <c r="A1509" i="7"/>
  <c r="A1564" i="7"/>
  <c r="A1385" i="4"/>
  <c r="O1377" i="3"/>
  <c r="A1565" i="7"/>
  <c r="A1449" i="4"/>
  <c r="O1441" i="3"/>
  <c r="A1438" i="4"/>
  <c r="O1430" i="3"/>
  <c r="G141" i="6"/>
  <c r="D141" i="6" s="1"/>
  <c r="I141" i="6"/>
  <c r="AD143" i="6"/>
  <c r="AB143" i="6"/>
  <c r="Z143" i="6"/>
  <c r="X143" i="6"/>
  <c r="V143" i="6"/>
  <c r="C144" i="6"/>
  <c r="AC143" i="6"/>
  <c r="AA143" i="6"/>
  <c r="Y143" i="6"/>
  <c r="W143" i="6"/>
  <c r="K143" i="6"/>
  <c r="H143" i="6"/>
  <c r="A143" i="6"/>
  <c r="B143" i="6"/>
  <c r="A1460" i="4"/>
  <c r="O1452" i="3"/>
  <c r="A1396" i="4"/>
  <c r="O1388" i="3"/>
  <c r="A1428" i="4"/>
  <c r="O1420" i="3"/>
  <c r="A1374" i="4"/>
  <c r="O1366" i="3"/>
  <c r="A1487" i="7"/>
  <c r="L130" i="2"/>
  <c r="M129" i="2"/>
  <c r="O129" i="2" s="1"/>
  <c r="B160" i="1" s="1"/>
  <c r="A1418" i="4"/>
  <c r="O1410" i="3"/>
  <c r="AD125" i="5" l="1"/>
  <c r="O126" i="4"/>
  <c r="T126" i="4" s="1"/>
  <c r="R126" i="4"/>
  <c r="W126" i="4" s="1"/>
  <c r="Q126" i="4"/>
  <c r="V126" i="4" s="1"/>
  <c r="P126" i="4"/>
  <c r="U126" i="4" s="1"/>
  <c r="N126" i="4"/>
  <c r="J126" i="4" s="1"/>
  <c r="M126" i="4" s="1"/>
  <c r="G142" i="6"/>
  <c r="D142" i="6" s="1"/>
  <c r="T143" i="6"/>
  <c r="P143" i="6"/>
  <c r="N143" i="6"/>
  <c r="L143" i="6"/>
  <c r="Q142" i="6"/>
  <c r="U143" i="6"/>
  <c r="S143" i="6"/>
  <c r="O143" i="6"/>
  <c r="M143" i="6"/>
  <c r="R143" i="6"/>
  <c r="E141" i="6"/>
  <c r="G135" i="7"/>
  <c r="C126" i="5"/>
  <c r="A1430" i="4"/>
  <c r="O1422" i="3"/>
  <c r="L131" i="2"/>
  <c r="M130" i="2"/>
  <c r="O130" i="2" s="1"/>
  <c r="B161" i="1" s="1"/>
  <c r="G143" i="6" s="1"/>
  <c r="A1499" i="7"/>
  <c r="A1386" i="4"/>
  <c r="O1378" i="3"/>
  <c r="A1440" i="4"/>
  <c r="O1432" i="3"/>
  <c r="A1408" i="4"/>
  <c r="O1400" i="3"/>
  <c r="A1472" i="4"/>
  <c r="O1464" i="3"/>
  <c r="B144" i="6"/>
  <c r="A144" i="6"/>
  <c r="C145" i="6"/>
  <c r="AC144" i="6"/>
  <c r="AA144" i="6"/>
  <c r="Y144" i="6"/>
  <c r="W144" i="6"/>
  <c r="K144" i="6"/>
  <c r="H144" i="6"/>
  <c r="AD144" i="6"/>
  <c r="AB144" i="6"/>
  <c r="Z144" i="6"/>
  <c r="X144" i="6"/>
  <c r="V144" i="6"/>
  <c r="A1450" i="4"/>
  <c r="O1442" i="3"/>
  <c r="A1461" i="4"/>
  <c r="O1453" i="3"/>
  <c r="A1577" i="7"/>
  <c r="A1397" i="4"/>
  <c r="O1389" i="3"/>
  <c r="A1576" i="7"/>
  <c r="A1521" i="7"/>
  <c r="A1439" i="4"/>
  <c r="O1431" i="3"/>
  <c r="A1554" i="7"/>
  <c r="A1477" i="7"/>
  <c r="A1543" i="7"/>
  <c r="A1455" i="7"/>
  <c r="A1466" i="7"/>
  <c r="I142" i="6"/>
  <c r="A1459" i="4"/>
  <c r="O1451" i="3"/>
  <c r="A1488" i="7"/>
  <c r="A1419" i="4"/>
  <c r="O1411" i="3"/>
  <c r="A1510" i="7"/>
  <c r="A1532" i="7"/>
  <c r="A1441" i="4"/>
  <c r="O1433" i="3"/>
  <c r="Q127" i="4" l="1"/>
  <c r="V127" i="4" s="1"/>
  <c r="P127" i="4"/>
  <c r="U127" i="4" s="1"/>
  <c r="N127" i="4"/>
  <c r="J127" i="4" s="1"/>
  <c r="M127" i="4" s="1"/>
  <c r="AD126" i="5"/>
  <c r="O127" i="4"/>
  <c r="T127" i="4" s="1"/>
  <c r="R127" i="4"/>
  <c r="W127" i="4" s="1"/>
  <c r="D143" i="6"/>
  <c r="AD145" i="6"/>
  <c r="AB145" i="6"/>
  <c r="Z145" i="6"/>
  <c r="X145" i="6"/>
  <c r="V145" i="6"/>
  <c r="C146" i="6"/>
  <c r="AC145" i="6"/>
  <c r="AA145" i="6"/>
  <c r="Y145" i="6"/>
  <c r="W145" i="6"/>
  <c r="K145" i="6"/>
  <c r="H145" i="6"/>
  <c r="A1453" i="4"/>
  <c r="O1445" i="3"/>
  <c r="A1544" i="7"/>
  <c r="A1522" i="7"/>
  <c r="A1431" i="4"/>
  <c r="O1423" i="3"/>
  <c r="A1500" i="7"/>
  <c r="A1471" i="4"/>
  <c r="O1463" i="3"/>
  <c r="A1478" i="7"/>
  <c r="A1467" i="7"/>
  <c r="A1555" i="7"/>
  <c r="A1489" i="7"/>
  <c r="A1566" i="7"/>
  <c r="A1451" i="4"/>
  <c r="O1443" i="3"/>
  <c r="A1533" i="7"/>
  <c r="A1588" i="7"/>
  <c r="A1409" i="4"/>
  <c r="O1401" i="3"/>
  <c r="A1589" i="7"/>
  <c r="A1473" i="4"/>
  <c r="O1465" i="3"/>
  <c r="A1462" i="4"/>
  <c r="O1454" i="3"/>
  <c r="U144" i="6"/>
  <c r="S144" i="6"/>
  <c r="O144" i="6"/>
  <c r="M144" i="6"/>
  <c r="T144" i="6"/>
  <c r="P144" i="6"/>
  <c r="N144" i="6"/>
  <c r="L144" i="6"/>
  <c r="Q143" i="6"/>
  <c r="R144" i="6"/>
  <c r="A1484" i="4"/>
  <c r="O1476" i="3"/>
  <c r="A1420" i="4"/>
  <c r="O1412" i="3"/>
  <c r="A1452" i="4"/>
  <c r="O1444" i="3"/>
  <c r="A1398" i="4"/>
  <c r="O1390" i="3"/>
  <c r="A1511" i="7"/>
  <c r="L132" i="2"/>
  <c r="M131" i="2"/>
  <c r="O131" i="2" s="1"/>
  <c r="B162" i="1" s="1"/>
  <c r="A1442" i="4"/>
  <c r="O1434" i="3"/>
  <c r="G136" i="7"/>
  <c r="C127" i="5"/>
  <c r="E142" i="6"/>
  <c r="A145" i="6"/>
  <c r="B145" i="6"/>
  <c r="I143" i="6"/>
  <c r="AD127" i="5" l="1"/>
  <c r="O128" i="4"/>
  <c r="T128" i="4" s="1"/>
  <c r="R128" i="4"/>
  <c r="W128" i="4" s="1"/>
  <c r="Q128" i="4"/>
  <c r="V128" i="4" s="1"/>
  <c r="P128" i="4"/>
  <c r="U128" i="4" s="1"/>
  <c r="N128" i="4"/>
  <c r="J128" i="4" s="1"/>
  <c r="M128" i="4" s="1"/>
  <c r="E143" i="6"/>
  <c r="G137" i="7"/>
  <c r="C128" i="5"/>
  <c r="A1454" i="4"/>
  <c r="O1446" i="3"/>
  <c r="L133" i="2"/>
  <c r="M132" i="2"/>
  <c r="O132" i="2" s="1"/>
  <c r="B163" i="1" s="1"/>
  <c r="A1523" i="7"/>
  <c r="A1410" i="4"/>
  <c r="O1402" i="3"/>
  <c r="A1464" i="4"/>
  <c r="O1456" i="3"/>
  <c r="A1432" i="4"/>
  <c r="O1424" i="3"/>
  <c r="A1496" i="4"/>
  <c r="O1488" i="3"/>
  <c r="A1474" i="4"/>
  <c r="O1466" i="3"/>
  <c r="A1485" i="4"/>
  <c r="O1477" i="3"/>
  <c r="A1601" i="7"/>
  <c r="A1421" i="4"/>
  <c r="O1413" i="3"/>
  <c r="A1600" i="7"/>
  <c r="A1545" i="7"/>
  <c r="A1463" i="4"/>
  <c r="O1455" i="3"/>
  <c r="A1578" i="7"/>
  <c r="A1501" i="7"/>
  <c r="A1567" i="7"/>
  <c r="A1479" i="7"/>
  <c r="A1490" i="7"/>
  <c r="A1483" i="4"/>
  <c r="O1475" i="3"/>
  <c r="A1512" i="7"/>
  <c r="A1443" i="4"/>
  <c r="O1435" i="3"/>
  <c r="A1534" i="7"/>
  <c r="A1556" i="7"/>
  <c r="A1465" i="4"/>
  <c r="O1457" i="3"/>
  <c r="C147" i="6"/>
  <c r="AC146" i="6"/>
  <c r="AA146" i="6"/>
  <c r="Y146" i="6"/>
  <c r="W146" i="6"/>
  <c r="K146" i="6"/>
  <c r="H146" i="6"/>
  <c r="AD146" i="6"/>
  <c r="AB146" i="6"/>
  <c r="Z146" i="6"/>
  <c r="X146" i="6"/>
  <c r="V146" i="6"/>
  <c r="B146" i="6"/>
  <c r="A146" i="6"/>
  <c r="G144" i="6"/>
  <c r="D144" i="6" s="1"/>
  <c r="T145" i="6"/>
  <c r="P145" i="6"/>
  <c r="N145" i="6"/>
  <c r="L145" i="6"/>
  <c r="Q144" i="6"/>
  <c r="I144" i="6" s="1"/>
  <c r="U145" i="6"/>
  <c r="S145" i="6"/>
  <c r="O145" i="6"/>
  <c r="M145" i="6"/>
  <c r="R145" i="6"/>
  <c r="Q129" i="4" l="1"/>
  <c r="V129" i="4" s="1"/>
  <c r="P129" i="4"/>
  <c r="U129" i="4" s="1"/>
  <c r="N129" i="4"/>
  <c r="AD128" i="5"/>
  <c r="O129" i="4"/>
  <c r="R129" i="4"/>
  <c r="W129" i="4" s="1"/>
  <c r="A1513" i="7"/>
  <c r="A1590" i="7"/>
  <c r="A1557" i="7"/>
  <c r="L134" i="2"/>
  <c r="M133" i="2"/>
  <c r="O133" i="2" s="1"/>
  <c r="B164" i="1" s="1"/>
  <c r="A1466" i="4"/>
  <c r="O1458" i="3"/>
  <c r="U146" i="6"/>
  <c r="S146" i="6"/>
  <c r="O146" i="6"/>
  <c r="M146" i="6"/>
  <c r="T146" i="6"/>
  <c r="P146" i="6"/>
  <c r="N146" i="6"/>
  <c r="L146" i="6"/>
  <c r="Q145" i="6"/>
  <c r="R146" i="6"/>
  <c r="A1475" i="4"/>
  <c r="O1467" i="3"/>
  <c r="A1612" i="7"/>
  <c r="A1433" i="4"/>
  <c r="O1425" i="3"/>
  <c r="A1613" i="7"/>
  <c r="A1497" i="4"/>
  <c r="O1489" i="3"/>
  <c r="A1486" i="4"/>
  <c r="O1478" i="3"/>
  <c r="A1508" i="4"/>
  <c r="O1500" i="3"/>
  <c r="A1444" i="4"/>
  <c r="O1436" i="3"/>
  <c r="A1476" i="4"/>
  <c r="O1468" i="3"/>
  <c r="A1422" i="4"/>
  <c r="O1414" i="3"/>
  <c r="A1535" i="7"/>
  <c r="I145" i="6"/>
  <c r="A147" i="6"/>
  <c r="B147" i="6"/>
  <c r="AD147" i="6"/>
  <c r="AB147" i="6"/>
  <c r="Z147" i="6"/>
  <c r="X147" i="6"/>
  <c r="V147" i="6"/>
  <c r="C148" i="6"/>
  <c r="AC147" i="6"/>
  <c r="AA147" i="6"/>
  <c r="Y147" i="6"/>
  <c r="W147" i="6"/>
  <c r="K147" i="6"/>
  <c r="H147" i="6"/>
  <c r="A1477" i="4"/>
  <c r="O1469" i="3"/>
  <c r="A1568" i="7"/>
  <c r="A1546" i="7"/>
  <c r="A1455" i="4"/>
  <c r="O1447" i="3"/>
  <c r="A1524" i="7"/>
  <c r="A1495" i="4"/>
  <c r="O1487" i="3"/>
  <c r="A1502" i="7"/>
  <c r="A1491" i="7"/>
  <c r="A1579" i="7"/>
  <c r="G145" i="6"/>
  <c r="D145" i="6" s="1"/>
  <c r="G138" i="7"/>
  <c r="C129" i="5"/>
  <c r="E144" i="6"/>
  <c r="E145" i="6" l="1"/>
  <c r="Q130" i="4"/>
  <c r="V130" i="4" s="1"/>
  <c r="P130" i="4"/>
  <c r="U130" i="4" s="1"/>
  <c r="N130" i="4"/>
  <c r="J130" i="4" s="1"/>
  <c r="M130" i="4" s="1"/>
  <c r="AD129" i="5"/>
  <c r="O130" i="4"/>
  <c r="T130" i="4" s="1"/>
  <c r="R130" i="4"/>
  <c r="W130" i="4" s="1"/>
  <c r="S129" i="4"/>
  <c r="J129" i="4"/>
  <c r="M129" i="4" s="1"/>
  <c r="G139" i="7"/>
  <c r="C130" i="5"/>
  <c r="C149" i="6"/>
  <c r="AC148" i="6"/>
  <c r="AA148" i="6"/>
  <c r="Y148" i="6"/>
  <c r="W148" i="6"/>
  <c r="K148" i="6"/>
  <c r="H148" i="6"/>
  <c r="AD148" i="6"/>
  <c r="AB148" i="6"/>
  <c r="Z148" i="6"/>
  <c r="X148" i="6"/>
  <c r="V148" i="6"/>
  <c r="B148" i="6"/>
  <c r="A148" i="6"/>
  <c r="G146" i="6"/>
  <c r="D146" i="6" s="1"/>
  <c r="A1591" i="7"/>
  <c r="A1503" i="7"/>
  <c r="A1514" i="7"/>
  <c r="A1507" i="4"/>
  <c r="O1499" i="3"/>
  <c r="A1536" i="7"/>
  <c r="A1467" i="4"/>
  <c r="O1459" i="3"/>
  <c r="A1558" i="7"/>
  <c r="A1580" i="7"/>
  <c r="A1489" i="4"/>
  <c r="O1481" i="3"/>
  <c r="T147" i="6"/>
  <c r="P147" i="6"/>
  <c r="N147" i="6"/>
  <c r="L147" i="6"/>
  <c r="Q146" i="6"/>
  <c r="I146" i="6" s="1"/>
  <c r="U147" i="6"/>
  <c r="S147" i="6"/>
  <c r="O147" i="6"/>
  <c r="M147" i="6"/>
  <c r="R147" i="6"/>
  <c r="A1547" i="7"/>
  <c r="A1434" i="4"/>
  <c r="O1426" i="3"/>
  <c r="A1488" i="4"/>
  <c r="O1480" i="3"/>
  <c r="A1456" i="4"/>
  <c r="O1448" i="3"/>
  <c r="A1520" i="4"/>
  <c r="O1512" i="3"/>
  <c r="A1498" i="4"/>
  <c r="O1490" i="3"/>
  <c r="A1509" i="4"/>
  <c r="O1501" i="3"/>
  <c r="A1625" i="7"/>
  <c r="A1445" i="4"/>
  <c r="O1437" i="3"/>
  <c r="A1624" i="7"/>
  <c r="A1487" i="4"/>
  <c r="O1479" i="3"/>
  <c r="A1478" i="4"/>
  <c r="O1470" i="3"/>
  <c r="L135" i="2"/>
  <c r="M134" i="2"/>
  <c r="O134" i="2" s="1"/>
  <c r="B165" i="1" s="1"/>
  <c r="A1569" i="7"/>
  <c r="A1602" i="7"/>
  <c r="A1525" i="7"/>
  <c r="AD130" i="5" l="1"/>
  <c r="O131" i="4"/>
  <c r="R131" i="4"/>
  <c r="W131" i="4" s="1"/>
  <c r="Q131" i="4"/>
  <c r="V131" i="4" s="1"/>
  <c r="P131" i="4"/>
  <c r="U131" i="4" s="1"/>
  <c r="N131" i="4"/>
  <c r="G147" i="6"/>
  <c r="D147" i="6" s="1"/>
  <c r="A1537" i="7"/>
  <c r="A1614" i="7"/>
  <c r="A1581" i="7"/>
  <c r="L136" i="2"/>
  <c r="M135" i="2"/>
  <c r="O135" i="2" s="1"/>
  <c r="B166" i="1" s="1"/>
  <c r="G148" i="6" s="1"/>
  <c r="A1490" i="4"/>
  <c r="O1482" i="3"/>
  <c r="A1499" i="4"/>
  <c r="O1491" i="3"/>
  <c r="A1636" i="7"/>
  <c r="A1457" i="4"/>
  <c r="O1449" i="3"/>
  <c r="A1637" i="7"/>
  <c r="A1521" i="4"/>
  <c r="O1513" i="3"/>
  <c r="A1510" i="4"/>
  <c r="O1502" i="3"/>
  <c r="A1532" i="4"/>
  <c r="O1524" i="3"/>
  <c r="A1468" i="4"/>
  <c r="O1460" i="3"/>
  <c r="A1500" i="4"/>
  <c r="O1492" i="3"/>
  <c r="A1446" i="4"/>
  <c r="O1438" i="3"/>
  <c r="A1559" i="7"/>
  <c r="A1501" i="4"/>
  <c r="O1493" i="3"/>
  <c r="A1592" i="7"/>
  <c r="A1570" i="7"/>
  <c r="A1479" i="4"/>
  <c r="O1471" i="3"/>
  <c r="A1548" i="7"/>
  <c r="A1519" i="4"/>
  <c r="O1511" i="3"/>
  <c r="A1526" i="7"/>
  <c r="A1515" i="7"/>
  <c r="A1603" i="7"/>
  <c r="U148" i="6"/>
  <c r="S148" i="6"/>
  <c r="O148" i="6"/>
  <c r="M148" i="6"/>
  <c r="T148" i="6"/>
  <c r="P148" i="6"/>
  <c r="N148" i="6"/>
  <c r="L148" i="6"/>
  <c r="Q147" i="6"/>
  <c r="R148" i="6"/>
  <c r="G140" i="7"/>
  <c r="C131" i="5"/>
  <c r="E146" i="6"/>
  <c r="I147" i="6"/>
  <c r="A149" i="6"/>
  <c r="B149" i="6"/>
  <c r="AD149" i="6"/>
  <c r="AB149" i="6"/>
  <c r="Z149" i="6"/>
  <c r="X149" i="6"/>
  <c r="V149" i="6"/>
  <c r="C150" i="6"/>
  <c r="AC149" i="6"/>
  <c r="AA149" i="6"/>
  <c r="Y149" i="6"/>
  <c r="W149" i="6"/>
  <c r="K149" i="6"/>
  <c r="H149" i="6"/>
  <c r="J131" i="4" l="1"/>
  <c r="M131" i="4" s="1"/>
  <c r="S131" i="4"/>
  <c r="Q132" i="4"/>
  <c r="V132" i="4" s="1"/>
  <c r="P132" i="4"/>
  <c r="U132" i="4" s="1"/>
  <c r="N132" i="4"/>
  <c r="J132" i="4" s="1"/>
  <c r="M132" i="4" s="1"/>
  <c r="AD131" i="5"/>
  <c r="O132" i="4"/>
  <c r="T132" i="4" s="1"/>
  <c r="R132" i="4"/>
  <c r="W132" i="4" s="1"/>
  <c r="D148" i="6"/>
  <c r="T149" i="6"/>
  <c r="P149" i="6"/>
  <c r="N149" i="6"/>
  <c r="L149" i="6"/>
  <c r="Q148" i="6"/>
  <c r="U149" i="6"/>
  <c r="S149" i="6"/>
  <c r="O149" i="6"/>
  <c r="M149" i="6"/>
  <c r="R149" i="6"/>
  <c r="A1615" i="7"/>
  <c r="A1527" i="7"/>
  <c r="A1538" i="7"/>
  <c r="A1531" i="4"/>
  <c r="O1523" i="3"/>
  <c r="A1560" i="7"/>
  <c r="A1491" i="4"/>
  <c r="O1483" i="3"/>
  <c r="A1582" i="7"/>
  <c r="A1604" i="7"/>
  <c r="A1513" i="4"/>
  <c r="O1505" i="3"/>
  <c r="A1571" i="7"/>
  <c r="A1458" i="4"/>
  <c r="O1450" i="3"/>
  <c r="A1512" i="4"/>
  <c r="O1504" i="3"/>
  <c r="A1480" i="4"/>
  <c r="O1472" i="3"/>
  <c r="A1544" i="4"/>
  <c r="O1536" i="3"/>
  <c r="A1522" i="4"/>
  <c r="O1514" i="3"/>
  <c r="A1533" i="4"/>
  <c r="O1525" i="3"/>
  <c r="A1649" i="7"/>
  <c r="A1469" i="4"/>
  <c r="O1461" i="3"/>
  <c r="A1648" i="7"/>
  <c r="A1511" i="4"/>
  <c r="O1503" i="3"/>
  <c r="A1502" i="4"/>
  <c r="O1494" i="3"/>
  <c r="L137" i="2"/>
  <c r="M136" i="2"/>
  <c r="O136" i="2" s="1"/>
  <c r="B167" i="1" s="1"/>
  <c r="A1593" i="7"/>
  <c r="A1626" i="7"/>
  <c r="A1549" i="7"/>
  <c r="C151" i="6"/>
  <c r="AC150" i="6"/>
  <c r="AA150" i="6"/>
  <c r="Y150" i="6"/>
  <c r="W150" i="6"/>
  <c r="K150" i="6"/>
  <c r="H150" i="6"/>
  <c r="AD150" i="6"/>
  <c r="AB150" i="6"/>
  <c r="Z150" i="6"/>
  <c r="X150" i="6"/>
  <c r="V150" i="6"/>
  <c r="B150" i="6"/>
  <c r="A150" i="6"/>
  <c r="E147" i="6"/>
  <c r="G141" i="7"/>
  <c r="C132" i="5"/>
  <c r="I148" i="6"/>
  <c r="AD132" i="5" l="1"/>
  <c r="O133" i="4"/>
  <c r="T133" i="4" s="1"/>
  <c r="R133" i="4"/>
  <c r="W133" i="4" s="1"/>
  <c r="Q133" i="4"/>
  <c r="V133" i="4" s="1"/>
  <c r="P133" i="4"/>
  <c r="U133" i="4" s="1"/>
  <c r="N133" i="4"/>
  <c r="J133" i="4" s="1"/>
  <c r="M133" i="4" s="1"/>
  <c r="U150" i="6"/>
  <c r="S150" i="6"/>
  <c r="O150" i="6"/>
  <c r="M150" i="6"/>
  <c r="T150" i="6"/>
  <c r="P150" i="6"/>
  <c r="N150" i="6"/>
  <c r="L150" i="6"/>
  <c r="Q149" i="6"/>
  <c r="R150" i="6"/>
  <c r="A1561" i="7"/>
  <c r="A1638" i="7"/>
  <c r="A1605" i="7"/>
  <c r="L138" i="2"/>
  <c r="M137" i="2"/>
  <c r="O137" i="2" s="1"/>
  <c r="B168" i="1" s="1"/>
  <c r="A1514" i="4"/>
  <c r="O1506" i="3"/>
  <c r="A1523" i="4"/>
  <c r="O1515" i="3"/>
  <c r="A1660" i="7"/>
  <c r="A1481" i="4"/>
  <c r="O1473" i="3"/>
  <c r="A1661" i="7"/>
  <c r="A1545" i="4"/>
  <c r="O1537" i="3"/>
  <c r="A1534" i="4"/>
  <c r="O1526" i="3"/>
  <c r="A1556" i="4"/>
  <c r="O1548" i="3"/>
  <c r="A1492" i="4"/>
  <c r="O1484" i="3"/>
  <c r="A1524" i="4"/>
  <c r="O1516" i="3"/>
  <c r="A1470" i="4"/>
  <c r="O1462" i="3"/>
  <c r="A1583" i="7"/>
  <c r="A1525" i="4"/>
  <c r="O1517" i="3"/>
  <c r="A1616" i="7"/>
  <c r="A1594" i="7"/>
  <c r="A1503" i="4"/>
  <c r="O1495" i="3"/>
  <c r="A1572" i="7"/>
  <c r="A1543" i="4"/>
  <c r="O1535" i="3"/>
  <c r="A1550" i="7"/>
  <c r="A1539" i="7"/>
  <c r="A1627" i="7"/>
  <c r="G142" i="7"/>
  <c r="C133" i="5"/>
  <c r="E148" i="6"/>
  <c r="A151" i="6"/>
  <c r="B151" i="6"/>
  <c r="AD151" i="6"/>
  <c r="AB151" i="6"/>
  <c r="Z151" i="6"/>
  <c r="X151" i="6"/>
  <c r="V151" i="6"/>
  <c r="C152" i="6"/>
  <c r="AC151" i="6"/>
  <c r="AA151" i="6"/>
  <c r="Y151" i="6"/>
  <c r="W151" i="6"/>
  <c r="K151" i="6"/>
  <c r="H151" i="6"/>
  <c r="G149" i="6"/>
  <c r="D149" i="6" s="1"/>
  <c r="I149" i="6"/>
  <c r="Q134" i="4" l="1"/>
  <c r="V134" i="4" s="1"/>
  <c r="P134" i="4"/>
  <c r="U134" i="4" s="1"/>
  <c r="N134" i="4"/>
  <c r="AD133" i="5"/>
  <c r="O134" i="4"/>
  <c r="R134" i="4"/>
  <c r="W134" i="4" s="1"/>
  <c r="T151" i="6"/>
  <c r="P151" i="6"/>
  <c r="N151" i="6"/>
  <c r="L151" i="6"/>
  <c r="Q150" i="6"/>
  <c r="U151" i="6"/>
  <c r="S151" i="6"/>
  <c r="O151" i="6"/>
  <c r="M151" i="6"/>
  <c r="R151" i="6"/>
  <c r="G143" i="7"/>
  <c r="C134" i="5"/>
  <c r="A1639" i="7"/>
  <c r="A1551" i="7"/>
  <c r="A1562" i="7"/>
  <c r="A1555" i="4"/>
  <c r="O1547" i="3"/>
  <c r="A1584" i="7"/>
  <c r="A1515" i="4"/>
  <c r="O1507" i="3"/>
  <c r="A1606" i="7"/>
  <c r="A1628" i="7"/>
  <c r="A1537" i="4"/>
  <c r="O1529" i="3"/>
  <c r="A1595" i="7"/>
  <c r="A1482" i="4"/>
  <c r="O1474" i="3"/>
  <c r="A1536" i="4"/>
  <c r="O1528" i="3"/>
  <c r="A1504" i="4"/>
  <c r="O1496" i="3"/>
  <c r="A1568" i="4"/>
  <c r="O1560" i="3"/>
  <c r="A1546" i="4"/>
  <c r="O1538" i="3"/>
  <c r="A1557" i="4"/>
  <c r="O1549" i="3"/>
  <c r="A1673" i="7"/>
  <c r="A1493" i="4"/>
  <c r="O1485" i="3"/>
  <c r="A1672" i="7"/>
  <c r="A1535" i="4"/>
  <c r="O1527" i="3"/>
  <c r="A1526" i="4"/>
  <c r="O1518" i="3"/>
  <c r="L139" i="2"/>
  <c r="M138" i="2"/>
  <c r="O138" i="2" s="1"/>
  <c r="B169" i="1" s="1"/>
  <c r="A1617" i="7"/>
  <c r="A1650" i="7"/>
  <c r="A1573" i="7"/>
  <c r="I150" i="6"/>
  <c r="C153" i="6"/>
  <c r="AC152" i="6"/>
  <c r="AA152" i="6"/>
  <c r="Y152" i="6"/>
  <c r="W152" i="6"/>
  <c r="K152" i="6"/>
  <c r="H152" i="6"/>
  <c r="AD152" i="6"/>
  <c r="AB152" i="6"/>
  <c r="Z152" i="6"/>
  <c r="X152" i="6"/>
  <c r="V152" i="6"/>
  <c r="B152" i="6"/>
  <c r="A152" i="6"/>
  <c r="E149" i="6"/>
  <c r="G150" i="6"/>
  <c r="D150" i="6" s="1"/>
  <c r="Q135" i="4" l="1"/>
  <c r="V135" i="4" s="1"/>
  <c r="P135" i="4"/>
  <c r="U135" i="4" s="1"/>
  <c r="N135" i="4"/>
  <c r="AD134" i="5"/>
  <c r="O135" i="4"/>
  <c r="R135" i="4"/>
  <c r="W135" i="4" s="1"/>
  <c r="S134" i="4"/>
  <c r="J134" i="4"/>
  <c r="M134" i="4" s="1"/>
  <c r="A1629" i="7"/>
  <c r="A1684" i="7"/>
  <c r="A1505" i="4"/>
  <c r="O1497" i="3"/>
  <c r="A1685" i="7"/>
  <c r="A1558" i="4"/>
  <c r="O1550" i="3"/>
  <c r="A1516" i="4"/>
  <c r="O1508" i="3"/>
  <c r="A1494" i="4"/>
  <c r="O1486" i="3"/>
  <c r="E150" i="6"/>
  <c r="A153" i="6"/>
  <c r="B153" i="6"/>
  <c r="AD153" i="6"/>
  <c r="AB153" i="6"/>
  <c r="Z153" i="6"/>
  <c r="X153" i="6"/>
  <c r="V153" i="6"/>
  <c r="C154" i="6"/>
  <c r="AC153" i="6"/>
  <c r="AA153" i="6"/>
  <c r="Y153" i="6"/>
  <c r="W153" i="6"/>
  <c r="K153" i="6"/>
  <c r="H153" i="6"/>
  <c r="G151" i="6"/>
  <c r="D151" i="6" s="1"/>
  <c r="G144" i="7"/>
  <c r="C135" i="5"/>
  <c r="I151" i="6"/>
  <c r="U152" i="6"/>
  <c r="S152" i="6"/>
  <c r="O152" i="6"/>
  <c r="M152" i="6"/>
  <c r="T152" i="6"/>
  <c r="P152" i="6"/>
  <c r="N152" i="6"/>
  <c r="L152" i="6"/>
  <c r="Q151" i="6"/>
  <c r="R152" i="6"/>
  <c r="A1585" i="7"/>
  <c r="A1662" i="7"/>
  <c r="L140" i="2"/>
  <c r="M139" i="2"/>
  <c r="O139" i="2" s="1"/>
  <c r="B170" i="1" s="1"/>
  <c r="A1538" i="4"/>
  <c r="O1530" i="3"/>
  <c r="A1547" i="4"/>
  <c r="O1539" i="3"/>
  <c r="A1569" i="4"/>
  <c r="O1561" i="3"/>
  <c r="A1580" i="4"/>
  <c r="O1572" i="3"/>
  <c r="A1548" i="4"/>
  <c r="O1540" i="3"/>
  <c r="A1607" i="7"/>
  <c r="A1549" i="4"/>
  <c r="O1541" i="3"/>
  <c r="A1640" i="7"/>
  <c r="A1618" i="7"/>
  <c r="A1527" i="4"/>
  <c r="O1519" i="3"/>
  <c r="A1596" i="7"/>
  <c r="A1567" i="4"/>
  <c r="O1559" i="3"/>
  <c r="A1574" i="7"/>
  <c r="A1563" i="7"/>
  <c r="A1651" i="7"/>
  <c r="AD135" i="5" l="1"/>
  <c r="O136" i="4"/>
  <c r="T136" i="4" s="1"/>
  <c r="R136" i="4"/>
  <c r="W136" i="4" s="1"/>
  <c r="Q136" i="4"/>
  <c r="V136" i="4" s="1"/>
  <c r="P136" i="4"/>
  <c r="N136" i="4"/>
  <c r="J135" i="4"/>
  <c r="M135" i="4" s="1"/>
  <c r="S135" i="4"/>
  <c r="G152" i="6"/>
  <c r="D152" i="6" s="1"/>
  <c r="A1663" i="7"/>
  <c r="A1575" i="7"/>
  <c r="A1586" i="7"/>
  <c r="A1579" i="4"/>
  <c r="O1571" i="3"/>
  <c r="A1608" i="7"/>
  <c r="A1539" i="4"/>
  <c r="O1531" i="3"/>
  <c r="A1630" i="7"/>
  <c r="A1652" i="7"/>
  <c r="A1561" i="4"/>
  <c r="O1553" i="3"/>
  <c r="A1619" i="7"/>
  <c r="A1560" i="4"/>
  <c r="O1552" i="3"/>
  <c r="A1592" i="4"/>
  <c r="O1584" i="3"/>
  <c r="A1581" i="4"/>
  <c r="O1573" i="3"/>
  <c r="A1559" i="4"/>
  <c r="O1551" i="3"/>
  <c r="A1550" i="4"/>
  <c r="O1542" i="3"/>
  <c r="L141" i="2"/>
  <c r="M140" i="2"/>
  <c r="O140" i="2" s="1"/>
  <c r="B171" i="1" s="1"/>
  <c r="G153" i="6" s="1"/>
  <c r="A1674" i="7"/>
  <c r="A1597" i="7"/>
  <c r="G145" i="7"/>
  <c r="C136" i="5"/>
  <c r="T153" i="6"/>
  <c r="P153" i="6"/>
  <c r="N153" i="6"/>
  <c r="L153" i="6"/>
  <c r="Q152" i="6"/>
  <c r="I152" i="6" s="1"/>
  <c r="U153" i="6"/>
  <c r="S153" i="6"/>
  <c r="O153" i="6"/>
  <c r="M153" i="6"/>
  <c r="R153" i="6"/>
  <c r="C155" i="6"/>
  <c r="AC154" i="6"/>
  <c r="AA154" i="6"/>
  <c r="Y154" i="6"/>
  <c r="W154" i="6"/>
  <c r="K154" i="6"/>
  <c r="H154" i="6"/>
  <c r="AD154" i="6"/>
  <c r="AB154" i="6"/>
  <c r="Z154" i="6"/>
  <c r="X154" i="6"/>
  <c r="V154" i="6"/>
  <c r="B154" i="6"/>
  <c r="A154" i="6"/>
  <c r="E151" i="6"/>
  <c r="A1506" i="4"/>
  <c r="O1498" i="3"/>
  <c r="A1528" i="4"/>
  <c r="O1520" i="3"/>
  <c r="A1570" i="4"/>
  <c r="O1562" i="3"/>
  <c r="A1697" i="7"/>
  <c r="A1517" i="4"/>
  <c r="O1509" i="3"/>
  <c r="A1696" i="7"/>
  <c r="A1641" i="7"/>
  <c r="J136" i="4" l="1"/>
  <c r="M136" i="4" s="1"/>
  <c r="S136" i="4"/>
  <c r="Q137" i="4"/>
  <c r="V137" i="4" s="1"/>
  <c r="P137" i="4"/>
  <c r="N137" i="4"/>
  <c r="AD136" i="5"/>
  <c r="O137" i="4"/>
  <c r="T137" i="4" s="1"/>
  <c r="R137" i="4"/>
  <c r="W137" i="4" s="1"/>
  <c r="D153" i="6"/>
  <c r="A1609" i="7"/>
  <c r="A1686" i="7"/>
  <c r="L142" i="2"/>
  <c r="M141" i="2"/>
  <c r="O141" i="2" s="1"/>
  <c r="B172" i="1" s="1"/>
  <c r="A1562" i="4"/>
  <c r="O1554" i="3"/>
  <c r="A1571" i="4"/>
  <c r="O1563" i="3"/>
  <c r="A1593" i="4"/>
  <c r="O1585" i="3"/>
  <c r="A1604" i="4"/>
  <c r="O1596" i="3"/>
  <c r="A1572" i="4"/>
  <c r="O1564" i="3"/>
  <c r="A1631" i="7"/>
  <c r="A1573" i="4"/>
  <c r="O1565" i="3"/>
  <c r="A1664" i="7"/>
  <c r="A1642" i="7"/>
  <c r="A1551" i="4"/>
  <c r="O1543" i="3"/>
  <c r="A1620" i="7"/>
  <c r="A1591" i="4"/>
  <c r="O1583" i="3"/>
  <c r="A1598" i="7"/>
  <c r="A1587" i="7"/>
  <c r="A1675" i="7"/>
  <c r="A1653" i="7"/>
  <c r="A1708" i="7"/>
  <c r="A1529" i="4"/>
  <c r="O1521" i="3"/>
  <c r="A1709" i="7"/>
  <c r="A1582" i="4"/>
  <c r="O1574" i="3"/>
  <c r="A1540" i="4"/>
  <c r="O1532" i="3"/>
  <c r="A1518" i="4"/>
  <c r="O1510" i="3"/>
  <c r="U154" i="6"/>
  <c r="S154" i="6"/>
  <c r="O154" i="6"/>
  <c r="M154" i="6"/>
  <c r="T154" i="6"/>
  <c r="P154" i="6"/>
  <c r="N154" i="6"/>
  <c r="L154" i="6"/>
  <c r="Q153" i="6"/>
  <c r="R154" i="6"/>
  <c r="E152" i="6"/>
  <c r="A155" i="6"/>
  <c r="B155" i="6"/>
  <c r="AD155" i="6"/>
  <c r="AB155" i="6"/>
  <c r="Z155" i="6"/>
  <c r="X155" i="6"/>
  <c r="V155" i="6"/>
  <c r="C156" i="6"/>
  <c r="AC155" i="6"/>
  <c r="AA155" i="6"/>
  <c r="Y155" i="6"/>
  <c r="W155" i="6"/>
  <c r="K155" i="6"/>
  <c r="H155" i="6"/>
  <c r="I153" i="6"/>
  <c r="G146" i="7"/>
  <c r="C137" i="5"/>
  <c r="Q138" i="4" l="1"/>
  <c r="V138" i="4" s="1"/>
  <c r="P138" i="4"/>
  <c r="N138" i="4"/>
  <c r="AD137" i="5"/>
  <c r="O138" i="4"/>
  <c r="T138" i="4" s="1"/>
  <c r="R138" i="4"/>
  <c r="W138" i="4" s="1"/>
  <c r="J137" i="4"/>
  <c r="M137" i="4" s="1"/>
  <c r="S137" i="4"/>
  <c r="T155" i="6"/>
  <c r="P155" i="6"/>
  <c r="N155" i="6"/>
  <c r="L155" i="6"/>
  <c r="Q154" i="6"/>
  <c r="U155" i="6"/>
  <c r="S155" i="6"/>
  <c r="O155" i="6"/>
  <c r="M155" i="6"/>
  <c r="R155" i="6"/>
  <c r="A1530" i="4"/>
  <c r="O1522" i="3"/>
  <c r="A1552" i="4"/>
  <c r="O1544" i="3"/>
  <c r="A1594" i="4"/>
  <c r="O1586" i="3"/>
  <c r="A1721" i="7"/>
  <c r="A1541" i="4"/>
  <c r="O1533" i="3"/>
  <c r="A1720" i="7"/>
  <c r="A1665" i="7"/>
  <c r="A1687" i="7"/>
  <c r="A1599" i="7"/>
  <c r="A1610" i="7"/>
  <c r="A1603" i="4"/>
  <c r="O1595" i="3"/>
  <c r="A1632" i="7"/>
  <c r="A1563" i="4"/>
  <c r="O1555" i="3"/>
  <c r="A1654" i="7"/>
  <c r="A1676" i="7"/>
  <c r="A1585" i="4"/>
  <c r="O1577" i="3"/>
  <c r="A1643" i="7"/>
  <c r="A1584" i="4"/>
  <c r="O1576" i="3"/>
  <c r="A1616" i="4"/>
  <c r="O1608" i="3"/>
  <c r="A1605" i="4"/>
  <c r="O1597" i="3"/>
  <c r="A1583" i="4"/>
  <c r="O1575" i="3"/>
  <c r="A1574" i="4"/>
  <c r="O1566" i="3"/>
  <c r="L143" i="2"/>
  <c r="M142" i="2"/>
  <c r="O142" i="2" s="1"/>
  <c r="B173" i="1" s="1"/>
  <c r="A1698" i="7"/>
  <c r="A1621" i="7"/>
  <c r="G147" i="7"/>
  <c r="C138" i="5"/>
  <c r="C157" i="6"/>
  <c r="AC156" i="6"/>
  <c r="AA156" i="6"/>
  <c r="Y156" i="6"/>
  <c r="W156" i="6"/>
  <c r="K156" i="6"/>
  <c r="H156" i="6"/>
  <c r="AD156" i="6"/>
  <c r="AB156" i="6"/>
  <c r="Z156" i="6"/>
  <c r="X156" i="6"/>
  <c r="V156" i="6"/>
  <c r="B156" i="6"/>
  <c r="A156" i="6"/>
  <c r="E153" i="6"/>
  <c r="I154" i="6"/>
  <c r="G154" i="6"/>
  <c r="D154" i="6" s="1"/>
  <c r="AD138" i="5" l="1"/>
  <c r="O139" i="4"/>
  <c r="T139" i="4" s="1"/>
  <c r="R139" i="4"/>
  <c r="W139" i="4" s="1"/>
  <c r="Q139" i="4"/>
  <c r="V139" i="4" s="1"/>
  <c r="P139" i="4"/>
  <c r="N139" i="4"/>
  <c r="S138" i="4"/>
  <c r="J138" i="4"/>
  <c r="M138" i="4" s="1"/>
  <c r="E154" i="6"/>
  <c r="A157" i="6"/>
  <c r="B157" i="6"/>
  <c r="AD157" i="6"/>
  <c r="AB157" i="6"/>
  <c r="Z157" i="6"/>
  <c r="X157" i="6"/>
  <c r="V157" i="6"/>
  <c r="C158" i="6"/>
  <c r="AC157" i="6"/>
  <c r="AA157" i="6"/>
  <c r="Y157" i="6"/>
  <c r="W157" i="6"/>
  <c r="K157" i="6"/>
  <c r="H157" i="6"/>
  <c r="A1633" i="7"/>
  <c r="A1710" i="7"/>
  <c r="L144" i="2"/>
  <c r="M143" i="2"/>
  <c r="O143" i="2" s="1"/>
  <c r="B174" i="1" s="1"/>
  <c r="A1586" i="4"/>
  <c r="O1578" i="3"/>
  <c r="A1595" i="4"/>
  <c r="O1587" i="3"/>
  <c r="A1617" i="4"/>
  <c r="O1609" i="3"/>
  <c r="A1628" i="4"/>
  <c r="O1620" i="3"/>
  <c r="A1596" i="4"/>
  <c r="O1588" i="3"/>
  <c r="A1655" i="7"/>
  <c r="A1597" i="4"/>
  <c r="O1589" i="3"/>
  <c r="A1688" i="7"/>
  <c r="A1666" i="7"/>
  <c r="A1575" i="4"/>
  <c r="O1567" i="3"/>
  <c r="A1644" i="7"/>
  <c r="A1615" i="4"/>
  <c r="O1607" i="3"/>
  <c r="A1622" i="7"/>
  <c r="A1611" i="7"/>
  <c r="A1699" i="7"/>
  <c r="A1677" i="7"/>
  <c r="A1732" i="7"/>
  <c r="A1553" i="4"/>
  <c r="O1545" i="3"/>
  <c r="A1733" i="7"/>
  <c r="A1606" i="4"/>
  <c r="O1598" i="3"/>
  <c r="A1564" i="4"/>
  <c r="O1556" i="3"/>
  <c r="A1542" i="4"/>
  <c r="O1534" i="3"/>
  <c r="U156" i="6"/>
  <c r="S156" i="6"/>
  <c r="O156" i="6"/>
  <c r="M156" i="6"/>
  <c r="T156" i="6"/>
  <c r="P156" i="6"/>
  <c r="N156" i="6"/>
  <c r="L156" i="6"/>
  <c r="Q155" i="6"/>
  <c r="R156" i="6"/>
  <c r="G148" i="7"/>
  <c r="C139" i="5"/>
  <c r="G155" i="6"/>
  <c r="D155" i="6" s="1"/>
  <c r="I155" i="6"/>
  <c r="J139" i="4" l="1"/>
  <c r="M139" i="4" s="1"/>
  <c r="S139" i="4"/>
  <c r="Q140" i="4"/>
  <c r="V140" i="4" s="1"/>
  <c r="P140" i="4"/>
  <c r="N140" i="4"/>
  <c r="AD139" i="5"/>
  <c r="O140" i="4"/>
  <c r="T140" i="4" s="1"/>
  <c r="R140" i="4"/>
  <c r="W140" i="4" s="1"/>
  <c r="G156" i="6"/>
  <c r="D156" i="6" s="1"/>
  <c r="C159" i="6"/>
  <c r="AC158" i="6"/>
  <c r="AA158" i="6"/>
  <c r="Y158" i="6"/>
  <c r="W158" i="6"/>
  <c r="K158" i="6"/>
  <c r="H158" i="6"/>
  <c r="AD158" i="6"/>
  <c r="AB158" i="6"/>
  <c r="Z158" i="6"/>
  <c r="X158" i="6"/>
  <c r="V158" i="6"/>
  <c r="B158" i="6"/>
  <c r="A158" i="6"/>
  <c r="E155" i="6"/>
  <c r="G149" i="7"/>
  <c r="C140" i="5"/>
  <c r="I156" i="6"/>
  <c r="A1554" i="4"/>
  <c r="O1546" i="3"/>
  <c r="A1576" i="4"/>
  <c r="O1568" i="3"/>
  <c r="A1618" i="4"/>
  <c r="O1610" i="3"/>
  <c r="A1745" i="7"/>
  <c r="A1565" i="4"/>
  <c r="O1557" i="3"/>
  <c r="A1744" i="7"/>
  <c r="A1689" i="7"/>
  <c r="A1711" i="7"/>
  <c r="A1623" i="7"/>
  <c r="A1634" i="7"/>
  <c r="A1627" i="4"/>
  <c r="O1619" i="3"/>
  <c r="A1656" i="7"/>
  <c r="A1587" i="4"/>
  <c r="O1579" i="3"/>
  <c r="A1678" i="7"/>
  <c r="A1700" i="7"/>
  <c r="A1609" i="4"/>
  <c r="O1601" i="3"/>
  <c r="A1667" i="7"/>
  <c r="A1608" i="4"/>
  <c r="O1600" i="3"/>
  <c r="A1640" i="4"/>
  <c r="O1632" i="3"/>
  <c r="A1629" i="4"/>
  <c r="O1621" i="3"/>
  <c r="A1607" i="4"/>
  <c r="O1599" i="3"/>
  <c r="A1598" i="4"/>
  <c r="O1590" i="3"/>
  <c r="L145" i="2"/>
  <c r="M144" i="2"/>
  <c r="O144" i="2" s="1"/>
  <c r="B175" i="1" s="1"/>
  <c r="A1722" i="7"/>
  <c r="A1645" i="7"/>
  <c r="T157" i="6"/>
  <c r="P157" i="6"/>
  <c r="N157" i="6"/>
  <c r="L157" i="6"/>
  <c r="Q156" i="6"/>
  <c r="U157" i="6"/>
  <c r="S157" i="6"/>
  <c r="O157" i="6"/>
  <c r="M157" i="6"/>
  <c r="R157" i="6"/>
  <c r="AD140" i="5" l="1"/>
  <c r="O141" i="4"/>
  <c r="T141" i="4" s="1"/>
  <c r="R141" i="4"/>
  <c r="W141" i="4" s="1"/>
  <c r="Q141" i="4"/>
  <c r="V141" i="4" s="1"/>
  <c r="P141" i="4"/>
  <c r="N141" i="4"/>
  <c r="S140" i="4"/>
  <c r="J140" i="4"/>
  <c r="M140" i="4" s="1"/>
  <c r="G157" i="6"/>
  <c r="D157" i="6" s="1"/>
  <c r="A1657" i="7"/>
  <c r="A1734" i="7"/>
  <c r="L146" i="2"/>
  <c r="M145" i="2"/>
  <c r="O145" i="2" s="1"/>
  <c r="B176" i="1" s="1"/>
  <c r="G158" i="6" s="1"/>
  <c r="A1610" i="4"/>
  <c r="O1602" i="3"/>
  <c r="A1619" i="4"/>
  <c r="O1611" i="3"/>
  <c r="A1641" i="4"/>
  <c r="O1633" i="3"/>
  <c r="A1652" i="4"/>
  <c r="O1644" i="3"/>
  <c r="A1620" i="4"/>
  <c r="O1612" i="3"/>
  <c r="A1679" i="7"/>
  <c r="A1621" i="4"/>
  <c r="O1613" i="3"/>
  <c r="A1712" i="7"/>
  <c r="A1690" i="7"/>
  <c r="A1599" i="4"/>
  <c r="O1591" i="3"/>
  <c r="A1668" i="7"/>
  <c r="A1639" i="4"/>
  <c r="O1631" i="3"/>
  <c r="A1646" i="7"/>
  <c r="A1635" i="7"/>
  <c r="A1723" i="7"/>
  <c r="A1701" i="7"/>
  <c r="A1756" i="7"/>
  <c r="A1577" i="4"/>
  <c r="O1569" i="3"/>
  <c r="A1757" i="7"/>
  <c r="A1630" i="4"/>
  <c r="O1622" i="3"/>
  <c r="A1588" i="4"/>
  <c r="O1580" i="3"/>
  <c r="A1566" i="4"/>
  <c r="O1558" i="3"/>
  <c r="G150" i="7"/>
  <c r="C141" i="5"/>
  <c r="E156" i="6"/>
  <c r="A159" i="6"/>
  <c r="B159" i="6"/>
  <c r="AD159" i="6"/>
  <c r="AB159" i="6"/>
  <c r="Z159" i="6"/>
  <c r="X159" i="6"/>
  <c r="V159" i="6"/>
  <c r="C160" i="6"/>
  <c r="AC159" i="6"/>
  <c r="AA159" i="6"/>
  <c r="Y159" i="6"/>
  <c r="W159" i="6"/>
  <c r="K159" i="6"/>
  <c r="H159" i="6"/>
  <c r="I157" i="6"/>
  <c r="U158" i="6"/>
  <c r="S158" i="6"/>
  <c r="O158" i="6"/>
  <c r="M158" i="6"/>
  <c r="T158" i="6"/>
  <c r="P158" i="6"/>
  <c r="N158" i="6"/>
  <c r="L158" i="6"/>
  <c r="Q157" i="6"/>
  <c r="R158" i="6"/>
  <c r="S141" i="4" l="1"/>
  <c r="J141" i="4"/>
  <c r="M141" i="4" s="1"/>
  <c r="AD141" i="5"/>
  <c r="O142" i="4"/>
  <c r="T142" i="4" s="1"/>
  <c r="R142" i="4"/>
  <c r="W142" i="4" s="1"/>
  <c r="Q142" i="4"/>
  <c r="V142" i="4" s="1"/>
  <c r="P142" i="4"/>
  <c r="N142" i="4"/>
  <c r="D158" i="6"/>
  <c r="T159" i="6"/>
  <c r="P159" i="6"/>
  <c r="N159" i="6"/>
  <c r="L159" i="6"/>
  <c r="Q158" i="6"/>
  <c r="U159" i="6"/>
  <c r="S159" i="6"/>
  <c r="O159" i="6"/>
  <c r="M159" i="6"/>
  <c r="R159" i="6"/>
  <c r="G151" i="7"/>
  <c r="C142" i="5"/>
  <c r="I158" i="6"/>
  <c r="C161" i="6"/>
  <c r="AC160" i="6"/>
  <c r="AA160" i="6"/>
  <c r="Y160" i="6"/>
  <c r="W160" i="6"/>
  <c r="K160" i="6"/>
  <c r="H160" i="6"/>
  <c r="AD160" i="6"/>
  <c r="AB160" i="6"/>
  <c r="Z160" i="6"/>
  <c r="X160" i="6"/>
  <c r="V160" i="6"/>
  <c r="B160" i="6"/>
  <c r="A160" i="6"/>
  <c r="E157" i="6"/>
  <c r="A1578" i="4"/>
  <c r="O1570" i="3"/>
  <c r="A1600" i="4"/>
  <c r="O1592" i="3"/>
  <c r="A1642" i="4"/>
  <c r="O1634" i="3"/>
  <c r="A1769" i="7"/>
  <c r="A1589" i="4"/>
  <c r="O1581" i="3"/>
  <c r="A1768" i="7"/>
  <c r="A1713" i="7"/>
  <c r="A1735" i="7"/>
  <c r="A1647" i="7"/>
  <c r="A1658" i="7"/>
  <c r="A1651" i="4"/>
  <c r="O1643" i="3"/>
  <c r="A1680" i="7"/>
  <c r="A1611" i="4"/>
  <c r="O1603" i="3"/>
  <c r="A1702" i="7"/>
  <c r="A1724" i="7"/>
  <c r="A1633" i="4"/>
  <c r="O1625" i="3"/>
  <c r="A1691" i="7"/>
  <c r="A1632" i="4"/>
  <c r="O1624" i="3"/>
  <c r="A1664" i="4"/>
  <c r="O1656" i="3"/>
  <c r="A1653" i="4"/>
  <c r="O1645" i="3"/>
  <c r="A1631" i="4"/>
  <c r="O1623" i="3"/>
  <c r="A1622" i="4"/>
  <c r="O1614" i="3"/>
  <c r="L147" i="2"/>
  <c r="M146" i="2"/>
  <c r="O146" i="2" s="1"/>
  <c r="B177" i="1" s="1"/>
  <c r="A1746" i="7"/>
  <c r="A1669" i="7"/>
  <c r="E158" i="6" l="1"/>
  <c r="S142" i="4"/>
  <c r="J142" i="4"/>
  <c r="M142" i="4" s="1"/>
  <c r="AD142" i="5"/>
  <c r="O143" i="4"/>
  <c r="T143" i="4" s="1"/>
  <c r="R143" i="4"/>
  <c r="W143" i="4" s="1"/>
  <c r="Q143" i="4"/>
  <c r="V143" i="4" s="1"/>
  <c r="P143" i="4"/>
  <c r="N143" i="4"/>
  <c r="A1681" i="7"/>
  <c r="L148" i="2"/>
  <c r="M147" i="2"/>
  <c r="O147" i="2" s="1"/>
  <c r="B178" i="1" s="1"/>
  <c r="A1643" i="4"/>
  <c r="O1635" i="3"/>
  <c r="A1645" i="4"/>
  <c r="O1637" i="3"/>
  <c r="A1714" i="7"/>
  <c r="A1623" i="4"/>
  <c r="O1615" i="3"/>
  <c r="A1692" i="7"/>
  <c r="A1663" i="4"/>
  <c r="O1655" i="3"/>
  <c r="A1670" i="7"/>
  <c r="A1747" i="7"/>
  <c r="A1780" i="7"/>
  <c r="A1601" i="4"/>
  <c r="O1593" i="3"/>
  <c r="A1781" i="7"/>
  <c r="A1612" i="4"/>
  <c r="O1604" i="3"/>
  <c r="G159" i="6"/>
  <c r="D159" i="6" s="1"/>
  <c r="U160" i="6"/>
  <c r="S160" i="6"/>
  <c r="O160" i="6"/>
  <c r="M160" i="6"/>
  <c r="T160" i="6"/>
  <c r="P160" i="6"/>
  <c r="N160" i="6"/>
  <c r="L160" i="6"/>
  <c r="Q159" i="6"/>
  <c r="R160" i="6"/>
  <c r="G152" i="7"/>
  <c r="C143" i="5"/>
  <c r="I159" i="6"/>
  <c r="A1758" i="7"/>
  <c r="A1634" i="4"/>
  <c r="O1626" i="3"/>
  <c r="A1665" i="4"/>
  <c r="O1657" i="3"/>
  <c r="A1676" i="4"/>
  <c r="O1668" i="3"/>
  <c r="A1644" i="4"/>
  <c r="O1636" i="3"/>
  <c r="A1703" i="7"/>
  <c r="A1736" i="7"/>
  <c r="A1659" i="7"/>
  <c r="A1725" i="7"/>
  <c r="A1654" i="4"/>
  <c r="O1646" i="3"/>
  <c r="A1590" i="4"/>
  <c r="O1582" i="3"/>
  <c r="A161" i="6"/>
  <c r="B161" i="6"/>
  <c r="AD161" i="6"/>
  <c r="AB161" i="6"/>
  <c r="Z161" i="6"/>
  <c r="X161" i="6"/>
  <c r="V161" i="6"/>
  <c r="C162" i="6"/>
  <c r="AC161" i="6"/>
  <c r="AA161" i="6"/>
  <c r="Y161" i="6"/>
  <c r="W161" i="6"/>
  <c r="K161" i="6"/>
  <c r="H161" i="6"/>
  <c r="J143" i="4" l="1"/>
  <c r="M143" i="4" s="1"/>
  <c r="S143" i="4"/>
  <c r="Q144" i="4"/>
  <c r="V144" i="4" s="1"/>
  <c r="P144" i="4"/>
  <c r="N144" i="4"/>
  <c r="AD143" i="5"/>
  <c r="O144" i="4"/>
  <c r="T144" i="4" s="1"/>
  <c r="R144" i="4"/>
  <c r="W144" i="4" s="1"/>
  <c r="C163" i="6"/>
  <c r="AC162" i="6"/>
  <c r="AA162" i="6"/>
  <c r="Y162" i="6"/>
  <c r="W162" i="6"/>
  <c r="K162" i="6"/>
  <c r="H162" i="6"/>
  <c r="AD162" i="6"/>
  <c r="AB162" i="6"/>
  <c r="Z162" i="6"/>
  <c r="X162" i="6"/>
  <c r="V162" i="6"/>
  <c r="B162" i="6"/>
  <c r="A162" i="6"/>
  <c r="G160" i="6"/>
  <c r="D160" i="6" s="1"/>
  <c r="T161" i="6"/>
  <c r="P161" i="6"/>
  <c r="N161" i="6"/>
  <c r="L161" i="6"/>
  <c r="Q160" i="6"/>
  <c r="U161" i="6"/>
  <c r="S161" i="6"/>
  <c r="O161" i="6"/>
  <c r="M161" i="6"/>
  <c r="R161" i="6"/>
  <c r="A1602" i="4"/>
  <c r="O1594" i="3"/>
  <c r="A1666" i="4"/>
  <c r="O1658" i="3"/>
  <c r="A1737" i="7"/>
  <c r="A1671" i="7"/>
  <c r="A1748" i="7"/>
  <c r="A1715" i="7"/>
  <c r="A1656" i="4"/>
  <c r="O1648" i="3"/>
  <c r="A1688" i="4"/>
  <c r="O1680" i="3"/>
  <c r="A1677" i="4"/>
  <c r="O1669" i="3"/>
  <c r="A1646" i="4"/>
  <c r="O1638" i="3"/>
  <c r="A1770" i="7"/>
  <c r="G153" i="7"/>
  <c r="C144" i="5"/>
  <c r="I160" i="6"/>
  <c r="E159" i="6"/>
  <c r="A1624" i="4"/>
  <c r="O1616" i="3"/>
  <c r="A1793" i="7"/>
  <c r="A1613" i="4"/>
  <c r="O1605" i="3"/>
  <c r="A1792" i="7"/>
  <c r="A1759" i="7"/>
  <c r="A1682" i="7"/>
  <c r="A1675" i="4"/>
  <c r="O1667" i="3"/>
  <c r="A1704" i="7"/>
  <c r="A1635" i="4"/>
  <c r="O1627" i="3"/>
  <c r="A1726" i="7"/>
  <c r="A1657" i="4"/>
  <c r="O1649" i="3"/>
  <c r="A1655" i="4"/>
  <c r="O1647" i="3"/>
  <c r="L149" i="2"/>
  <c r="M148" i="2"/>
  <c r="O148" i="2" s="1"/>
  <c r="B179" i="1" s="1"/>
  <c r="A1693" i="7"/>
  <c r="AD144" i="5" l="1"/>
  <c r="O145" i="4"/>
  <c r="T145" i="4" s="1"/>
  <c r="R145" i="4"/>
  <c r="W145" i="4" s="1"/>
  <c r="Q145" i="4"/>
  <c r="V145" i="4" s="1"/>
  <c r="P145" i="4"/>
  <c r="N145" i="4"/>
  <c r="S144" i="4"/>
  <c r="J144" i="4"/>
  <c r="M144" i="4" s="1"/>
  <c r="A1705" i="7"/>
  <c r="L150" i="2"/>
  <c r="M149" i="2"/>
  <c r="O149" i="2" s="1"/>
  <c r="B180" i="1" s="1"/>
  <c r="G162" i="6" s="1"/>
  <c r="A1667" i="4"/>
  <c r="O1659" i="3"/>
  <c r="A1669" i="4"/>
  <c r="O1661" i="3"/>
  <c r="A1738" i="7"/>
  <c r="A1647" i="4"/>
  <c r="O1639" i="3"/>
  <c r="A1716" i="7"/>
  <c r="A1687" i="4"/>
  <c r="O1679" i="3"/>
  <c r="A1694" i="7"/>
  <c r="A1771" i="7"/>
  <c r="A1804" i="7"/>
  <c r="A1625" i="4"/>
  <c r="O1617" i="3"/>
  <c r="A1805" i="7"/>
  <c r="A1636" i="4"/>
  <c r="O1628" i="3"/>
  <c r="G161" i="6"/>
  <c r="D161" i="6" s="1"/>
  <c r="E160" i="6"/>
  <c r="G154" i="7"/>
  <c r="C145" i="5"/>
  <c r="U162" i="6"/>
  <c r="S162" i="6"/>
  <c r="O162" i="6"/>
  <c r="M162" i="6"/>
  <c r="T162" i="6"/>
  <c r="P162" i="6"/>
  <c r="N162" i="6"/>
  <c r="L162" i="6"/>
  <c r="Q161" i="6"/>
  <c r="I161" i="6" s="1"/>
  <c r="R162" i="6"/>
  <c r="A1782" i="7"/>
  <c r="A1658" i="4"/>
  <c r="O1650" i="3"/>
  <c r="A1689" i="4"/>
  <c r="O1681" i="3"/>
  <c r="A1700" i="4"/>
  <c r="O1692" i="3"/>
  <c r="A1668" i="4"/>
  <c r="O1660" i="3"/>
  <c r="A1727" i="7"/>
  <c r="A1760" i="7"/>
  <c r="A1683" i="7"/>
  <c r="A1749" i="7"/>
  <c r="A1678" i="4"/>
  <c r="O1670" i="3"/>
  <c r="A1614" i="4"/>
  <c r="O1606" i="3"/>
  <c r="A163" i="6"/>
  <c r="B163" i="6"/>
  <c r="AD163" i="6"/>
  <c r="AB163" i="6"/>
  <c r="Z163" i="6"/>
  <c r="X163" i="6"/>
  <c r="V163" i="6"/>
  <c r="C164" i="6"/>
  <c r="AC163" i="6"/>
  <c r="AA163" i="6"/>
  <c r="Y163" i="6"/>
  <c r="W163" i="6"/>
  <c r="K163" i="6"/>
  <c r="H163" i="6"/>
  <c r="D162" i="6" l="1"/>
  <c r="J145" i="4"/>
  <c r="M145" i="4" s="1"/>
  <c r="S145" i="4"/>
  <c r="Q146" i="4"/>
  <c r="V146" i="4" s="1"/>
  <c r="P146" i="4"/>
  <c r="N146" i="4"/>
  <c r="AD145" i="5"/>
  <c r="O146" i="4"/>
  <c r="T146" i="4" s="1"/>
  <c r="R146" i="4"/>
  <c r="W146" i="4" s="1"/>
  <c r="T163" i="6"/>
  <c r="P163" i="6"/>
  <c r="N163" i="6"/>
  <c r="L163" i="6"/>
  <c r="Q162" i="6"/>
  <c r="U163" i="6"/>
  <c r="S163" i="6"/>
  <c r="O163" i="6"/>
  <c r="M163" i="6"/>
  <c r="R163" i="6"/>
  <c r="A1626" i="4"/>
  <c r="O1618" i="3"/>
  <c r="A1690" i="4"/>
  <c r="O1682" i="3"/>
  <c r="A1761" i="7"/>
  <c r="A1695" i="7"/>
  <c r="A1772" i="7"/>
  <c r="A1739" i="7"/>
  <c r="A1680" i="4"/>
  <c r="O1672" i="3"/>
  <c r="A1712" i="4"/>
  <c r="O1704" i="3"/>
  <c r="A1701" i="4"/>
  <c r="O1693" i="3"/>
  <c r="A1670" i="4"/>
  <c r="O1662" i="3"/>
  <c r="A1794" i="7"/>
  <c r="I162" i="6"/>
  <c r="A1648" i="4"/>
  <c r="O1640" i="3"/>
  <c r="A1637" i="4"/>
  <c r="O1629" i="3"/>
  <c r="A1783" i="7"/>
  <c r="A1706" i="7"/>
  <c r="A1699" i="4"/>
  <c r="O1691" i="3"/>
  <c r="A1728" i="7"/>
  <c r="A1659" i="4"/>
  <c r="O1651" i="3"/>
  <c r="A1750" i="7"/>
  <c r="A1681" i="4"/>
  <c r="O1673" i="3"/>
  <c r="A1679" i="4"/>
  <c r="O1671" i="3"/>
  <c r="L151" i="2"/>
  <c r="M150" i="2"/>
  <c r="O150" i="2" s="1"/>
  <c r="B181" i="1" s="1"/>
  <c r="A1717" i="7"/>
  <c r="C165" i="6"/>
  <c r="AC164" i="6"/>
  <c r="AA164" i="6"/>
  <c r="Y164" i="6"/>
  <c r="W164" i="6"/>
  <c r="K164" i="6"/>
  <c r="H164" i="6"/>
  <c r="AD164" i="6"/>
  <c r="AB164" i="6"/>
  <c r="Z164" i="6"/>
  <c r="X164" i="6"/>
  <c r="V164" i="6"/>
  <c r="B164" i="6"/>
  <c r="A164" i="6"/>
  <c r="G155" i="7"/>
  <c r="C146" i="5"/>
  <c r="E161" i="6"/>
  <c r="Q147" i="4" l="1"/>
  <c r="V147" i="4" s="1"/>
  <c r="P147" i="4"/>
  <c r="N147" i="4"/>
  <c r="AD146" i="5"/>
  <c r="O147" i="4"/>
  <c r="T147" i="4" s="1"/>
  <c r="R147" i="4"/>
  <c r="W147" i="4" s="1"/>
  <c r="J146" i="4"/>
  <c r="M146" i="4" s="1"/>
  <c r="S146" i="4"/>
  <c r="E162" i="6"/>
  <c r="U164" i="6"/>
  <c r="S164" i="6"/>
  <c r="O164" i="6"/>
  <c r="M164" i="6"/>
  <c r="T164" i="6"/>
  <c r="P164" i="6"/>
  <c r="N164" i="6"/>
  <c r="L164" i="6"/>
  <c r="Q163" i="6"/>
  <c r="R164" i="6"/>
  <c r="G163" i="6"/>
  <c r="D163" i="6" s="1"/>
  <c r="A1649" i="4"/>
  <c r="O1641" i="3"/>
  <c r="A1806" i="7"/>
  <c r="A1682" i="4"/>
  <c r="O1674" i="3"/>
  <c r="A1713" i="4"/>
  <c r="O1705" i="3"/>
  <c r="A1724" i="4"/>
  <c r="O1716" i="3"/>
  <c r="A1692" i="4"/>
  <c r="O1684" i="3"/>
  <c r="A1751" i="7"/>
  <c r="A1784" i="7"/>
  <c r="A1707" i="7"/>
  <c r="A1773" i="7"/>
  <c r="A1702" i="4"/>
  <c r="O1694" i="3"/>
  <c r="A1638" i="4"/>
  <c r="O1630" i="3"/>
  <c r="G156" i="7"/>
  <c r="C147" i="5"/>
  <c r="A165" i="6"/>
  <c r="B165" i="6"/>
  <c r="AD165" i="6"/>
  <c r="AB165" i="6"/>
  <c r="Z165" i="6"/>
  <c r="X165" i="6"/>
  <c r="V165" i="6"/>
  <c r="C166" i="6"/>
  <c r="AC165" i="6"/>
  <c r="AA165" i="6"/>
  <c r="Y165" i="6"/>
  <c r="W165" i="6"/>
  <c r="K165" i="6"/>
  <c r="H165" i="6"/>
  <c r="A1729" i="7"/>
  <c r="L152" i="2"/>
  <c r="M151" i="2"/>
  <c r="O151" i="2" s="1"/>
  <c r="B182" i="1" s="1"/>
  <c r="A1691" i="4"/>
  <c r="O1683" i="3"/>
  <c r="A1693" i="4"/>
  <c r="O1685" i="3"/>
  <c r="A1762" i="7"/>
  <c r="A1671" i="4"/>
  <c r="O1663" i="3"/>
  <c r="A1740" i="7"/>
  <c r="A1711" i="4"/>
  <c r="O1703" i="3"/>
  <c r="A1718" i="7"/>
  <c r="A1795" i="7"/>
  <c r="A1660" i="4"/>
  <c r="O1652" i="3"/>
  <c r="I163" i="6"/>
  <c r="E163" i="6" l="1"/>
  <c r="Q148" i="4"/>
  <c r="V148" i="4" s="1"/>
  <c r="P148" i="4"/>
  <c r="U148" i="4" s="1"/>
  <c r="N148" i="4"/>
  <c r="AD147" i="5"/>
  <c r="O148" i="4"/>
  <c r="R148" i="4"/>
  <c r="W148" i="4" s="1"/>
  <c r="J147" i="4"/>
  <c r="M147" i="4" s="1"/>
  <c r="S147" i="4"/>
  <c r="A1672" i="4"/>
  <c r="O1664" i="3"/>
  <c r="A1730" i="7"/>
  <c r="A1723" i="4"/>
  <c r="O1715" i="3"/>
  <c r="A1752" i="7"/>
  <c r="A1683" i="4"/>
  <c r="O1675" i="3"/>
  <c r="A1774" i="7"/>
  <c r="A1705" i="4"/>
  <c r="O1697" i="3"/>
  <c r="A1703" i="4"/>
  <c r="O1695" i="3"/>
  <c r="L153" i="2"/>
  <c r="M152" i="2"/>
  <c r="O152" i="2" s="1"/>
  <c r="B183" i="1" s="1"/>
  <c r="A1741" i="7"/>
  <c r="T165" i="6"/>
  <c r="P165" i="6"/>
  <c r="N165" i="6"/>
  <c r="L165" i="6"/>
  <c r="Q164" i="6"/>
  <c r="U165" i="6"/>
  <c r="S165" i="6"/>
  <c r="O165" i="6"/>
  <c r="M165" i="6"/>
  <c r="R165" i="6"/>
  <c r="A1650" i="4"/>
  <c r="O1642" i="3"/>
  <c r="A1714" i="4"/>
  <c r="O1706" i="3"/>
  <c r="A1785" i="7"/>
  <c r="A1719" i="7"/>
  <c r="A1796" i="7"/>
  <c r="A1763" i="7"/>
  <c r="A1704" i="4"/>
  <c r="O1696" i="3"/>
  <c r="A1736" i="4"/>
  <c r="O1740" i="3" s="1"/>
  <c r="O1728" i="3"/>
  <c r="A1725" i="4"/>
  <c r="O1717" i="3"/>
  <c r="A1694" i="4"/>
  <c r="O1686" i="3"/>
  <c r="A1661" i="4"/>
  <c r="O1653" i="3"/>
  <c r="I164" i="6"/>
  <c r="G164" i="6"/>
  <c r="D164" i="6" s="1"/>
  <c r="C167" i="6"/>
  <c r="AC166" i="6"/>
  <c r="AA166" i="6"/>
  <c r="Y166" i="6"/>
  <c r="W166" i="6"/>
  <c r="K166" i="6"/>
  <c r="H166" i="6"/>
  <c r="AD166" i="6"/>
  <c r="AB166" i="6"/>
  <c r="Z166" i="6"/>
  <c r="X166" i="6"/>
  <c r="V166" i="6"/>
  <c r="B166" i="6"/>
  <c r="A166" i="6"/>
  <c r="G157" i="7"/>
  <c r="C148" i="5"/>
  <c r="E164" i="6" l="1"/>
  <c r="AD148" i="5"/>
  <c r="O149" i="4"/>
  <c r="R149" i="4"/>
  <c r="W149" i="4" s="1"/>
  <c r="Q149" i="4"/>
  <c r="V149" i="4" s="1"/>
  <c r="P149" i="4"/>
  <c r="U149" i="4" s="1"/>
  <c r="N149" i="4"/>
  <c r="S148" i="4"/>
  <c r="J148" i="4"/>
  <c r="M148" i="4" s="1"/>
  <c r="G158" i="7"/>
  <c r="C149" i="5"/>
  <c r="U166" i="6"/>
  <c r="S166" i="6"/>
  <c r="O166" i="6"/>
  <c r="M166" i="6"/>
  <c r="T166" i="6"/>
  <c r="P166" i="6"/>
  <c r="N166" i="6"/>
  <c r="L166" i="6"/>
  <c r="Q165" i="6"/>
  <c r="I165" i="6" s="1"/>
  <c r="R166" i="6"/>
  <c r="A1706" i="4"/>
  <c r="O1698" i="3"/>
  <c r="A1737" i="4"/>
  <c r="O1741" i="3" s="1"/>
  <c r="O1729" i="3"/>
  <c r="A1716" i="4"/>
  <c r="O1708" i="3"/>
  <c r="A1775" i="7"/>
  <c r="A1731" i="7"/>
  <c r="A1797" i="7"/>
  <c r="A1726" i="4"/>
  <c r="O1718" i="3"/>
  <c r="A1662" i="4"/>
  <c r="O1654" i="3"/>
  <c r="A1753" i="7"/>
  <c r="L154" i="2"/>
  <c r="M153" i="2"/>
  <c r="O153" i="2" s="1"/>
  <c r="B184" i="1" s="1"/>
  <c r="A1715" i="4"/>
  <c r="O1707" i="3"/>
  <c r="A1717" i="4"/>
  <c r="O1709" i="3"/>
  <c r="A1786" i="7"/>
  <c r="A1695" i="4"/>
  <c r="O1687" i="3"/>
  <c r="A1764" i="7"/>
  <c r="A1735" i="4"/>
  <c r="O1739" i="3" s="1"/>
  <c r="O1727" i="3"/>
  <c r="A1742" i="7"/>
  <c r="A167" i="6"/>
  <c r="B167" i="6"/>
  <c r="AD167" i="6"/>
  <c r="AB167" i="6"/>
  <c r="Z167" i="6"/>
  <c r="X167" i="6"/>
  <c r="V167" i="6"/>
  <c r="C168" i="6"/>
  <c r="AC167" i="6"/>
  <c r="AA167" i="6"/>
  <c r="Y167" i="6"/>
  <c r="W167" i="6"/>
  <c r="K167" i="6"/>
  <c r="H167" i="6"/>
  <c r="A1673" i="4"/>
  <c r="O1665" i="3"/>
  <c r="G165" i="6"/>
  <c r="A1684" i="4"/>
  <c r="O1676" i="3"/>
  <c r="J149" i="4" l="1"/>
  <c r="M149" i="4" s="1"/>
  <c r="S149" i="4"/>
  <c r="Q150" i="4"/>
  <c r="V150" i="4" s="1"/>
  <c r="P150" i="4"/>
  <c r="N150" i="4"/>
  <c r="AD149" i="5"/>
  <c r="O150" i="4"/>
  <c r="T150" i="4" s="1"/>
  <c r="R150" i="4"/>
  <c r="W150" i="4" s="1"/>
  <c r="E165" i="6"/>
  <c r="C169" i="6"/>
  <c r="AC168" i="6"/>
  <c r="AA168" i="6"/>
  <c r="Y168" i="6"/>
  <c r="W168" i="6"/>
  <c r="K168" i="6"/>
  <c r="H168" i="6"/>
  <c r="AD168" i="6"/>
  <c r="AB168" i="6"/>
  <c r="Z168" i="6"/>
  <c r="X168" i="6"/>
  <c r="V168" i="6"/>
  <c r="A1729" i="4"/>
  <c r="O1721" i="3"/>
  <c r="A1727" i="4"/>
  <c r="O1719" i="3"/>
  <c r="L155" i="2"/>
  <c r="M154" i="2"/>
  <c r="O154" i="2" s="1"/>
  <c r="B185" i="1" s="1"/>
  <c r="A1765" i="7"/>
  <c r="A1674" i="4"/>
  <c r="O1666" i="3"/>
  <c r="A1738" i="4"/>
  <c r="O1742" i="3" s="1"/>
  <c r="O1730" i="3"/>
  <c r="A1685" i="4"/>
  <c r="O1677" i="3"/>
  <c r="T167" i="6"/>
  <c r="P167" i="6"/>
  <c r="N167" i="6"/>
  <c r="L167" i="6"/>
  <c r="Q166" i="6"/>
  <c r="U167" i="6"/>
  <c r="S167" i="6"/>
  <c r="O167" i="6"/>
  <c r="M167" i="6"/>
  <c r="R167" i="6"/>
  <c r="G166" i="6"/>
  <c r="A1787" i="7"/>
  <c r="A1728" i="4"/>
  <c r="O1720" i="3"/>
  <c r="A1718" i="4"/>
  <c r="O1710" i="3"/>
  <c r="I166" i="6"/>
  <c r="G159" i="7"/>
  <c r="C150" i="5"/>
  <c r="D165" i="6"/>
  <c r="A1696" i="4"/>
  <c r="O1688" i="3"/>
  <c r="B168" i="6"/>
  <c r="A168" i="6"/>
  <c r="A1754" i="7"/>
  <c r="A1776" i="7"/>
  <c r="A1707" i="4"/>
  <c r="O1699" i="3"/>
  <c r="A1798" i="7"/>
  <c r="A1743" i="7"/>
  <c r="D166" i="6" l="1"/>
  <c r="Q151" i="4"/>
  <c r="V151" i="4" s="1"/>
  <c r="P151" i="4"/>
  <c r="U151" i="4" s="1"/>
  <c r="N151" i="4"/>
  <c r="AD150" i="5"/>
  <c r="O151" i="4"/>
  <c r="R151" i="4"/>
  <c r="W151" i="4" s="1"/>
  <c r="J150" i="4"/>
  <c r="M150" i="4" s="1"/>
  <c r="S150" i="4"/>
  <c r="E166" i="6"/>
  <c r="A1755" i="7"/>
  <c r="A1719" i="4"/>
  <c r="O1711" i="3"/>
  <c r="A1788" i="7"/>
  <c r="A1766" i="7"/>
  <c r="A169" i="6"/>
  <c r="B169" i="6"/>
  <c r="A1708" i="4"/>
  <c r="O1700" i="3"/>
  <c r="G160" i="7"/>
  <c r="C151" i="5"/>
  <c r="A1730" i="4"/>
  <c r="O1722" i="3"/>
  <c r="A1740" i="4"/>
  <c r="O1744" i="3" s="1"/>
  <c r="O1732" i="3"/>
  <c r="A1799" i="7"/>
  <c r="I167" i="6"/>
  <c r="A1686" i="4"/>
  <c r="O1678" i="3"/>
  <c r="A1777" i="7"/>
  <c r="L156" i="2"/>
  <c r="M155" i="2"/>
  <c r="O155" i="2" s="1"/>
  <c r="B186" i="1" s="1"/>
  <c r="A1739" i="4"/>
  <c r="O1743" i="3" s="1"/>
  <c r="O1731" i="3"/>
  <c r="A1741" i="4"/>
  <c r="O1745" i="3" s="1"/>
  <c r="O1733" i="3"/>
  <c r="AD169" i="6"/>
  <c r="AB169" i="6"/>
  <c r="Z169" i="6"/>
  <c r="X169" i="6"/>
  <c r="V169" i="6"/>
  <c r="C170" i="6"/>
  <c r="AC169" i="6"/>
  <c r="AA169" i="6"/>
  <c r="Y169" i="6"/>
  <c r="W169" i="6"/>
  <c r="K169" i="6"/>
  <c r="H169" i="6"/>
  <c r="A1697" i="4"/>
  <c r="O1689" i="3"/>
  <c r="G167" i="6"/>
  <c r="U168" i="6"/>
  <c r="S168" i="6"/>
  <c r="O168" i="6"/>
  <c r="M168" i="6"/>
  <c r="T168" i="6"/>
  <c r="P168" i="6"/>
  <c r="N168" i="6"/>
  <c r="L168" i="6"/>
  <c r="Q167" i="6"/>
  <c r="R168" i="6"/>
  <c r="Q152" i="4" l="1"/>
  <c r="V152" i="4" s="1"/>
  <c r="P152" i="4"/>
  <c r="U152" i="4" s="1"/>
  <c r="N152" i="4"/>
  <c r="AD151" i="5"/>
  <c r="O152" i="4"/>
  <c r="R152" i="4"/>
  <c r="W152" i="4" s="1"/>
  <c r="J151" i="4"/>
  <c r="M151" i="4" s="1"/>
  <c r="S151" i="4"/>
  <c r="E167" i="6"/>
  <c r="G168" i="6"/>
  <c r="A1742" i="4"/>
  <c r="O1746" i="3" s="1"/>
  <c r="O1734" i="3"/>
  <c r="B170" i="6"/>
  <c r="A170" i="6"/>
  <c r="A1767" i="7"/>
  <c r="C171" i="6"/>
  <c r="AC170" i="6"/>
  <c r="AA170" i="6"/>
  <c r="Y170" i="6"/>
  <c r="W170" i="6"/>
  <c r="K170" i="6"/>
  <c r="H170" i="6"/>
  <c r="AD170" i="6"/>
  <c r="AB170" i="6"/>
  <c r="Z170" i="6"/>
  <c r="X170" i="6"/>
  <c r="V170" i="6"/>
  <c r="A1709" i="4"/>
  <c r="O1701" i="3"/>
  <c r="T169" i="6"/>
  <c r="P169" i="6"/>
  <c r="N169" i="6"/>
  <c r="L169" i="6"/>
  <c r="Q168" i="6"/>
  <c r="I168" i="6" s="1"/>
  <c r="U169" i="6"/>
  <c r="S169" i="6"/>
  <c r="O169" i="6"/>
  <c r="M169" i="6"/>
  <c r="R169" i="6"/>
  <c r="L157" i="2"/>
  <c r="M156" i="2"/>
  <c r="O156" i="2" s="1"/>
  <c r="B187" i="1" s="1"/>
  <c r="A1789" i="7"/>
  <c r="A1698" i="4"/>
  <c r="O1690" i="3"/>
  <c r="G161" i="7"/>
  <c r="C152" i="5"/>
  <c r="A1720" i="4"/>
  <c r="O1712" i="3"/>
  <c r="A1778" i="7"/>
  <c r="A1800" i="7"/>
  <c r="A1731" i="4"/>
  <c r="O1723" i="3"/>
  <c r="D167" i="6"/>
  <c r="D168" i="6" s="1"/>
  <c r="Q153" i="4" l="1"/>
  <c r="V153" i="4" s="1"/>
  <c r="P153" i="4"/>
  <c r="N153" i="4"/>
  <c r="AD152" i="5"/>
  <c r="O153" i="4"/>
  <c r="T153" i="4" s="1"/>
  <c r="R153" i="4"/>
  <c r="W153" i="4" s="1"/>
  <c r="S152" i="4"/>
  <c r="J152" i="4"/>
  <c r="M152" i="4" s="1"/>
  <c r="E168" i="6"/>
  <c r="G162" i="7"/>
  <c r="C153" i="5"/>
  <c r="G169" i="6"/>
  <c r="I169" i="6"/>
  <c r="U170" i="6"/>
  <c r="S170" i="6"/>
  <c r="O170" i="6"/>
  <c r="M170" i="6"/>
  <c r="T170" i="6"/>
  <c r="P170" i="6"/>
  <c r="N170" i="6"/>
  <c r="L170" i="6"/>
  <c r="Q169" i="6"/>
  <c r="R170" i="6"/>
  <c r="D169" i="6"/>
  <c r="A1743" i="4"/>
  <c r="O1747" i="3" s="1"/>
  <c r="O1735" i="3"/>
  <c r="A1790" i="7"/>
  <c r="A1732" i="4"/>
  <c r="O1724" i="3"/>
  <c r="A1710" i="4"/>
  <c r="O1702" i="3"/>
  <c r="A1801" i="7"/>
  <c r="L158" i="2"/>
  <c r="M157" i="2"/>
  <c r="O157" i="2" s="1"/>
  <c r="B188" i="1" s="1"/>
  <c r="G170" i="6" s="1"/>
  <c r="A1721" i="4"/>
  <c r="O1713" i="3"/>
  <c r="AD171" i="6"/>
  <c r="AB171" i="6"/>
  <c r="Z171" i="6"/>
  <c r="X171" i="6"/>
  <c r="V171" i="6"/>
  <c r="C172" i="6"/>
  <c r="AC171" i="6"/>
  <c r="AA171" i="6"/>
  <c r="Y171" i="6"/>
  <c r="W171" i="6"/>
  <c r="K171" i="6"/>
  <c r="H171" i="6"/>
  <c r="A1779" i="7"/>
  <c r="A171" i="6"/>
  <c r="B171" i="6"/>
  <c r="Q154" i="4" l="1"/>
  <c r="V154" i="4" s="1"/>
  <c r="P154" i="4"/>
  <c r="U154" i="4" s="1"/>
  <c r="N154" i="4"/>
  <c r="AD153" i="5"/>
  <c r="O154" i="4"/>
  <c r="R154" i="4"/>
  <c r="W154" i="4" s="1"/>
  <c r="S153" i="4"/>
  <c r="J153" i="4"/>
  <c r="M153" i="4" s="1"/>
  <c r="B172" i="6"/>
  <c r="A172" i="6"/>
  <c r="T171" i="6"/>
  <c r="P171" i="6"/>
  <c r="N171" i="6"/>
  <c r="L171" i="6"/>
  <c r="Q170" i="6"/>
  <c r="U171" i="6"/>
  <c r="S171" i="6"/>
  <c r="O171" i="6"/>
  <c r="M171" i="6"/>
  <c r="R171" i="6"/>
  <c r="A1733" i="4"/>
  <c r="O1725" i="3"/>
  <c r="L159" i="2"/>
  <c r="M158" i="2"/>
  <c r="O158" i="2" s="1"/>
  <c r="B189" i="1" s="1"/>
  <c r="G171" i="6" s="1"/>
  <c r="A1722" i="4"/>
  <c r="O1714" i="3"/>
  <c r="A1744" i="4"/>
  <c r="O1748" i="3" s="1"/>
  <c r="O1736" i="3"/>
  <c r="A1802" i="7"/>
  <c r="D170" i="6"/>
  <c r="G163" i="7"/>
  <c r="C154" i="5"/>
  <c r="A1791" i="7"/>
  <c r="C173" i="6"/>
  <c r="AC172" i="6"/>
  <c r="AA172" i="6"/>
  <c r="Y172" i="6"/>
  <c r="W172" i="6"/>
  <c r="K172" i="6"/>
  <c r="H172" i="6"/>
  <c r="AD172" i="6"/>
  <c r="AB172" i="6"/>
  <c r="Z172" i="6"/>
  <c r="X172" i="6"/>
  <c r="V172" i="6"/>
  <c r="I170" i="6"/>
  <c r="E169" i="6"/>
  <c r="E170" i="6" l="1"/>
  <c r="Q155" i="4"/>
  <c r="V155" i="4" s="1"/>
  <c r="P155" i="4"/>
  <c r="U155" i="4" s="1"/>
  <c r="N155" i="4"/>
  <c r="AD154" i="5"/>
  <c r="O155" i="4"/>
  <c r="R155" i="4"/>
  <c r="W155" i="4" s="1"/>
  <c r="J154" i="4"/>
  <c r="M154" i="4" s="1"/>
  <c r="S154" i="4"/>
  <c r="D171" i="6"/>
  <c r="U172" i="6"/>
  <c r="S172" i="6"/>
  <c r="O172" i="6"/>
  <c r="M172" i="6"/>
  <c r="T172" i="6"/>
  <c r="P172" i="6"/>
  <c r="N172" i="6"/>
  <c r="L172" i="6"/>
  <c r="Q171" i="6"/>
  <c r="R172" i="6"/>
  <c r="A1803" i="7"/>
  <c r="AD173" i="6"/>
  <c r="AB173" i="6"/>
  <c r="Z173" i="6"/>
  <c r="X173" i="6"/>
  <c r="V173" i="6"/>
  <c r="C174" i="6"/>
  <c r="AC173" i="6"/>
  <c r="AA173" i="6"/>
  <c r="Y173" i="6"/>
  <c r="W173" i="6"/>
  <c r="K173" i="6"/>
  <c r="H173" i="6"/>
  <c r="G164" i="7"/>
  <c r="C155" i="5"/>
  <c r="L160" i="2"/>
  <c r="M159" i="2"/>
  <c r="O159" i="2" s="1"/>
  <c r="B190" i="1" s="1"/>
  <c r="A1745" i="4"/>
  <c r="O1749" i="3" s="1"/>
  <c r="O1737" i="3"/>
  <c r="A173" i="6"/>
  <c r="B173" i="6"/>
  <c r="A1734" i="4"/>
  <c r="O1726" i="3"/>
  <c r="I171" i="6"/>
  <c r="E171" i="6" l="1"/>
  <c r="AD155" i="5"/>
  <c r="O156" i="4"/>
  <c r="R156" i="4"/>
  <c r="W156" i="4" s="1"/>
  <c r="Q156" i="4"/>
  <c r="V156" i="4" s="1"/>
  <c r="P156" i="4"/>
  <c r="U156" i="4" s="1"/>
  <c r="N156" i="4"/>
  <c r="S155" i="4"/>
  <c r="J155" i="4"/>
  <c r="M155" i="4" s="1"/>
  <c r="B174" i="6"/>
  <c r="A174" i="6"/>
  <c r="G172" i="6"/>
  <c r="D172" i="6" s="1"/>
  <c r="A1746" i="4"/>
  <c r="O1750" i="3" s="1"/>
  <c r="O1738" i="3"/>
  <c r="L161" i="2"/>
  <c r="M160" i="2"/>
  <c r="O160" i="2" s="1"/>
  <c r="B191" i="1" s="1"/>
  <c r="G165" i="7"/>
  <c r="C156" i="5"/>
  <c r="T173" i="6"/>
  <c r="P173" i="6"/>
  <c r="N173" i="6"/>
  <c r="L173" i="6"/>
  <c r="Q172" i="6"/>
  <c r="U173" i="6"/>
  <c r="S173" i="6"/>
  <c r="O173" i="6"/>
  <c r="M173" i="6"/>
  <c r="R173" i="6"/>
  <c r="C175" i="6"/>
  <c r="AC174" i="6"/>
  <c r="AA174" i="6"/>
  <c r="Y174" i="6"/>
  <c r="W174" i="6"/>
  <c r="K174" i="6"/>
  <c r="H174" i="6"/>
  <c r="AD174" i="6"/>
  <c r="AB174" i="6"/>
  <c r="Z174" i="6"/>
  <c r="X174" i="6"/>
  <c r="V174" i="6"/>
  <c r="I172" i="6"/>
  <c r="J156" i="4" l="1"/>
  <c r="M156" i="4" s="1"/>
  <c r="S156" i="4"/>
  <c r="AD156" i="5"/>
  <c r="O157" i="4"/>
  <c r="R157" i="4"/>
  <c r="W157" i="4" s="1"/>
  <c r="Q157" i="4"/>
  <c r="V157" i="4" s="1"/>
  <c r="P157" i="4"/>
  <c r="U157" i="4" s="1"/>
  <c r="N157" i="4"/>
  <c r="AD175" i="6"/>
  <c r="AB175" i="6"/>
  <c r="Z175" i="6"/>
  <c r="X175" i="6"/>
  <c r="V175" i="6"/>
  <c r="C176" i="6"/>
  <c r="AC175" i="6"/>
  <c r="AA175" i="6"/>
  <c r="Y175" i="6"/>
  <c r="W175" i="6"/>
  <c r="K175" i="6"/>
  <c r="H175" i="6"/>
  <c r="U174" i="6"/>
  <c r="S174" i="6"/>
  <c r="O174" i="6"/>
  <c r="M174" i="6"/>
  <c r="T174" i="6"/>
  <c r="P174" i="6"/>
  <c r="N174" i="6"/>
  <c r="L174" i="6"/>
  <c r="Q173" i="6"/>
  <c r="R174" i="6"/>
  <c r="G173" i="6"/>
  <c r="D173" i="6" s="1"/>
  <c r="A175" i="6"/>
  <c r="B175" i="6"/>
  <c r="I173" i="6"/>
  <c r="G166" i="7"/>
  <c r="C157" i="5"/>
  <c r="L162" i="2"/>
  <c r="M161" i="2"/>
  <c r="O161" i="2" s="1"/>
  <c r="B192" i="1" s="1"/>
  <c r="E172" i="6"/>
  <c r="J157" i="4" l="1"/>
  <c r="M157" i="4" s="1"/>
  <c r="S157" i="4"/>
  <c r="Q158" i="4"/>
  <c r="V158" i="4" s="1"/>
  <c r="P158" i="4"/>
  <c r="U158" i="4" s="1"/>
  <c r="N158" i="4"/>
  <c r="AD157" i="5"/>
  <c r="O158" i="4"/>
  <c r="R158" i="4"/>
  <c r="W158" i="4" s="1"/>
  <c r="E173" i="6"/>
  <c r="G174" i="6"/>
  <c r="G167" i="7"/>
  <c r="C158" i="5"/>
  <c r="C177" i="6"/>
  <c r="AC176" i="6"/>
  <c r="AA176" i="6"/>
  <c r="Y176" i="6"/>
  <c r="W176" i="6"/>
  <c r="K176" i="6"/>
  <c r="H176" i="6"/>
  <c r="AD176" i="6"/>
  <c r="AB176" i="6"/>
  <c r="Z176" i="6"/>
  <c r="X176" i="6"/>
  <c r="V176" i="6"/>
  <c r="L163" i="2"/>
  <c r="M162" i="2"/>
  <c r="O162" i="2" s="1"/>
  <c r="B193" i="1" s="1"/>
  <c r="B176" i="6"/>
  <c r="A176" i="6"/>
  <c r="D174" i="6"/>
  <c r="I174" i="6"/>
  <c r="T175" i="6"/>
  <c r="P175" i="6"/>
  <c r="N175" i="6"/>
  <c r="L175" i="6"/>
  <c r="Q174" i="6"/>
  <c r="U175" i="6"/>
  <c r="S175" i="6"/>
  <c r="O175" i="6"/>
  <c r="M175" i="6"/>
  <c r="R175" i="6"/>
  <c r="S158" i="4" l="1"/>
  <c r="J158" i="4"/>
  <c r="M158" i="4" s="1"/>
  <c r="Q159" i="4"/>
  <c r="V159" i="4" s="1"/>
  <c r="P159" i="4"/>
  <c r="U159" i="4" s="1"/>
  <c r="N159" i="4"/>
  <c r="AD158" i="5"/>
  <c r="O159" i="4"/>
  <c r="R159" i="4"/>
  <c r="W159" i="4" s="1"/>
  <c r="E174" i="6"/>
  <c r="A177" i="6"/>
  <c r="B177" i="6"/>
  <c r="L164" i="2"/>
  <c r="M163" i="2"/>
  <c r="O163" i="2" s="1"/>
  <c r="B194" i="1" s="1"/>
  <c r="G176" i="6" s="1"/>
  <c r="AD177" i="6"/>
  <c r="AB177" i="6"/>
  <c r="Z177" i="6"/>
  <c r="X177" i="6"/>
  <c r="V177" i="6"/>
  <c r="C178" i="6"/>
  <c r="AC177" i="6"/>
  <c r="AA177" i="6"/>
  <c r="Y177" i="6"/>
  <c r="W177" i="6"/>
  <c r="K177" i="6"/>
  <c r="H177" i="6"/>
  <c r="I175" i="6"/>
  <c r="G175" i="6"/>
  <c r="U176" i="6"/>
  <c r="S176" i="6"/>
  <c r="O176" i="6"/>
  <c r="M176" i="6"/>
  <c r="T176" i="6"/>
  <c r="P176" i="6"/>
  <c r="N176" i="6"/>
  <c r="L176" i="6"/>
  <c r="Q175" i="6"/>
  <c r="R176" i="6"/>
  <c r="G168" i="7"/>
  <c r="C159" i="5"/>
  <c r="AD159" i="5" l="1"/>
  <c r="O160" i="4"/>
  <c r="R160" i="4"/>
  <c r="W160" i="4" s="1"/>
  <c r="Q160" i="4"/>
  <c r="V160" i="4" s="1"/>
  <c r="P160" i="4"/>
  <c r="U160" i="4" s="1"/>
  <c r="N160" i="4"/>
  <c r="S159" i="4"/>
  <c r="J159" i="4"/>
  <c r="M159" i="4" s="1"/>
  <c r="E175" i="6"/>
  <c r="G169" i="7"/>
  <c r="C160" i="5"/>
  <c r="C179" i="6"/>
  <c r="AC178" i="6"/>
  <c r="AA178" i="6"/>
  <c r="Y178" i="6"/>
  <c r="W178" i="6"/>
  <c r="K178" i="6"/>
  <c r="H178" i="6"/>
  <c r="AD178" i="6"/>
  <c r="AB178" i="6"/>
  <c r="Z178" i="6"/>
  <c r="X178" i="6"/>
  <c r="V178" i="6"/>
  <c r="B178" i="6"/>
  <c r="A178" i="6"/>
  <c r="D175" i="6"/>
  <c r="D176" i="6" s="1"/>
  <c r="T177" i="6"/>
  <c r="P177" i="6"/>
  <c r="N177" i="6"/>
  <c r="L177" i="6"/>
  <c r="Q176" i="6"/>
  <c r="I176" i="6" s="1"/>
  <c r="U177" i="6"/>
  <c r="S177" i="6"/>
  <c r="O177" i="6"/>
  <c r="M177" i="6"/>
  <c r="R177" i="6"/>
  <c r="L165" i="2"/>
  <c r="M164" i="2"/>
  <c r="O164" i="2" s="1"/>
  <c r="B195" i="1" s="1"/>
  <c r="S160" i="4" l="1"/>
  <c r="J160" i="4"/>
  <c r="M160" i="4" s="1"/>
  <c r="Q161" i="4"/>
  <c r="V161" i="4" s="1"/>
  <c r="P161" i="4"/>
  <c r="U161" i="4" s="1"/>
  <c r="N161" i="4"/>
  <c r="AD160" i="5"/>
  <c r="O161" i="4"/>
  <c r="R161" i="4"/>
  <c r="W161" i="4" s="1"/>
  <c r="E176" i="6"/>
  <c r="L166" i="2"/>
  <c r="M165" i="2"/>
  <c r="O165" i="2" s="1"/>
  <c r="B196" i="1" s="1"/>
  <c r="G178" i="6" s="1"/>
  <c r="U178" i="6"/>
  <c r="S178" i="6"/>
  <c r="O178" i="6"/>
  <c r="M178" i="6"/>
  <c r="T178" i="6"/>
  <c r="P178" i="6"/>
  <c r="N178" i="6"/>
  <c r="L178" i="6"/>
  <c r="Q177" i="6"/>
  <c r="R178" i="6"/>
  <c r="G177" i="6"/>
  <c r="D177" i="6" s="1"/>
  <c r="I177" i="6"/>
  <c r="A179" i="6"/>
  <c r="B179" i="6"/>
  <c r="AD179" i="6"/>
  <c r="AB179" i="6"/>
  <c r="Z179" i="6"/>
  <c r="X179" i="6"/>
  <c r="V179" i="6"/>
  <c r="C180" i="6"/>
  <c r="AC179" i="6"/>
  <c r="AA179" i="6"/>
  <c r="Y179" i="6"/>
  <c r="W179" i="6"/>
  <c r="K179" i="6"/>
  <c r="H179" i="6"/>
  <c r="G170" i="7"/>
  <c r="C161" i="5"/>
  <c r="D178" i="6" l="1"/>
  <c r="Q162" i="4"/>
  <c r="V162" i="4" s="1"/>
  <c r="P162" i="4"/>
  <c r="U162" i="4" s="1"/>
  <c r="N162" i="4"/>
  <c r="AD161" i="5"/>
  <c r="O162" i="4"/>
  <c r="R162" i="4"/>
  <c r="W162" i="4" s="1"/>
  <c r="J161" i="4"/>
  <c r="M161" i="4" s="1"/>
  <c r="S161" i="4"/>
  <c r="E177" i="6"/>
  <c r="T179" i="6"/>
  <c r="P179" i="6"/>
  <c r="N179" i="6"/>
  <c r="L179" i="6"/>
  <c r="Q178" i="6"/>
  <c r="U179" i="6"/>
  <c r="S179" i="6"/>
  <c r="O179" i="6"/>
  <c r="M179" i="6"/>
  <c r="R179" i="6"/>
  <c r="L167" i="2"/>
  <c r="M166" i="2"/>
  <c r="O166" i="2" s="1"/>
  <c r="B197" i="1" s="1"/>
  <c r="G171" i="7"/>
  <c r="C162" i="5"/>
  <c r="C181" i="6"/>
  <c r="AC180" i="6"/>
  <c r="AA180" i="6"/>
  <c r="Y180" i="6"/>
  <c r="W180" i="6"/>
  <c r="K180" i="6"/>
  <c r="H180" i="6"/>
  <c r="AD180" i="6"/>
  <c r="AB180" i="6"/>
  <c r="Z180" i="6"/>
  <c r="X180" i="6"/>
  <c r="V180" i="6"/>
  <c r="B180" i="6"/>
  <c r="A180" i="6"/>
  <c r="I178" i="6"/>
  <c r="E178" i="6" l="1"/>
  <c r="Q163" i="4"/>
  <c r="V163" i="4" s="1"/>
  <c r="P163" i="4"/>
  <c r="U163" i="4" s="1"/>
  <c r="N163" i="4"/>
  <c r="AD162" i="5"/>
  <c r="O163" i="4"/>
  <c r="R163" i="4"/>
  <c r="W163" i="4" s="1"/>
  <c r="S162" i="4"/>
  <c r="J162" i="4"/>
  <c r="M162" i="4" s="1"/>
  <c r="A181" i="6"/>
  <c r="B181" i="6"/>
  <c r="AD181" i="6"/>
  <c r="AB181" i="6"/>
  <c r="Z181" i="6"/>
  <c r="X181" i="6"/>
  <c r="V181" i="6"/>
  <c r="C182" i="6"/>
  <c r="AC181" i="6"/>
  <c r="AA181" i="6"/>
  <c r="Y181" i="6"/>
  <c r="W181" i="6"/>
  <c r="K181" i="6"/>
  <c r="H181" i="6"/>
  <c r="U180" i="6"/>
  <c r="S180" i="6"/>
  <c r="O180" i="6"/>
  <c r="M180" i="6"/>
  <c r="T180" i="6"/>
  <c r="P180" i="6"/>
  <c r="N180" i="6"/>
  <c r="L180" i="6"/>
  <c r="Q179" i="6"/>
  <c r="R180" i="6"/>
  <c r="G172" i="7"/>
  <c r="C163" i="5"/>
  <c r="G179" i="6"/>
  <c r="D179" i="6" s="1"/>
  <c r="L168" i="2"/>
  <c r="M167" i="2"/>
  <c r="O167" i="2" s="1"/>
  <c r="B198" i="1" s="1"/>
  <c r="I179" i="6"/>
  <c r="AD163" i="5" l="1"/>
  <c r="O164" i="4"/>
  <c r="R164" i="4"/>
  <c r="W164" i="4" s="1"/>
  <c r="Q164" i="4"/>
  <c r="V164" i="4" s="1"/>
  <c r="P164" i="4"/>
  <c r="U164" i="4" s="1"/>
  <c r="N164" i="4"/>
  <c r="J163" i="4"/>
  <c r="M163" i="4" s="1"/>
  <c r="S163" i="4"/>
  <c r="L169" i="2"/>
  <c r="M168" i="2"/>
  <c r="O168" i="2" s="1"/>
  <c r="B199" i="1" s="1"/>
  <c r="G181" i="6" s="1"/>
  <c r="G173" i="7"/>
  <c r="C164" i="5"/>
  <c r="I180" i="6"/>
  <c r="T181" i="6"/>
  <c r="P181" i="6"/>
  <c r="N181" i="6"/>
  <c r="L181" i="6"/>
  <c r="Q180" i="6"/>
  <c r="U181" i="6"/>
  <c r="S181" i="6"/>
  <c r="O181" i="6"/>
  <c r="M181" i="6"/>
  <c r="R181" i="6"/>
  <c r="G180" i="6"/>
  <c r="D180" i="6" s="1"/>
  <c r="D181" i="6" s="1"/>
  <c r="C183" i="6"/>
  <c r="AC182" i="6"/>
  <c r="AA182" i="6"/>
  <c r="Y182" i="6"/>
  <c r="W182" i="6"/>
  <c r="K182" i="6"/>
  <c r="H182" i="6"/>
  <c r="AD182" i="6"/>
  <c r="AB182" i="6"/>
  <c r="Z182" i="6"/>
  <c r="X182" i="6"/>
  <c r="V182" i="6"/>
  <c r="B182" i="6"/>
  <c r="A182" i="6"/>
  <c r="E179" i="6"/>
  <c r="S164" i="4" l="1"/>
  <c r="J164" i="4"/>
  <c r="M164" i="4" s="1"/>
  <c r="AD164" i="5"/>
  <c r="O165" i="4"/>
  <c r="R165" i="4"/>
  <c r="W165" i="4" s="1"/>
  <c r="Q165" i="4"/>
  <c r="V165" i="4" s="1"/>
  <c r="P165" i="4"/>
  <c r="U165" i="4" s="1"/>
  <c r="N165" i="4"/>
  <c r="E180" i="6"/>
  <c r="U182" i="6"/>
  <c r="S182" i="6"/>
  <c r="O182" i="6"/>
  <c r="M182" i="6"/>
  <c r="T182" i="6"/>
  <c r="P182" i="6"/>
  <c r="N182" i="6"/>
  <c r="L182" i="6"/>
  <c r="Q181" i="6"/>
  <c r="R182" i="6"/>
  <c r="I181" i="6"/>
  <c r="A183" i="6"/>
  <c r="B183" i="6"/>
  <c r="AD183" i="6"/>
  <c r="AB183" i="6"/>
  <c r="Z183" i="6"/>
  <c r="X183" i="6"/>
  <c r="V183" i="6"/>
  <c r="C184" i="6"/>
  <c r="AC183" i="6"/>
  <c r="AA183" i="6"/>
  <c r="Y183" i="6"/>
  <c r="W183" i="6"/>
  <c r="K183" i="6"/>
  <c r="H183" i="6"/>
  <c r="G174" i="7"/>
  <c r="C165" i="5"/>
  <c r="L170" i="2"/>
  <c r="M169" i="2"/>
  <c r="O169" i="2" s="1"/>
  <c r="B200" i="1" s="1"/>
  <c r="S165" i="4" l="1"/>
  <c r="J165" i="4"/>
  <c r="M165" i="4" s="1"/>
  <c r="AD165" i="5"/>
  <c r="O166" i="4"/>
  <c r="R166" i="4"/>
  <c r="W166" i="4" s="1"/>
  <c r="Q166" i="4"/>
  <c r="V166" i="4" s="1"/>
  <c r="P166" i="4"/>
  <c r="U166" i="4" s="1"/>
  <c r="N166" i="4"/>
  <c r="E181" i="6"/>
  <c r="L171" i="2"/>
  <c r="M170" i="2"/>
  <c r="O170" i="2" s="1"/>
  <c r="B201" i="1" s="1"/>
  <c r="G183" i="6" s="1"/>
  <c r="G182" i="6"/>
  <c r="D182" i="6" s="1"/>
  <c r="G175" i="7"/>
  <c r="C166" i="5"/>
  <c r="T183" i="6"/>
  <c r="P183" i="6"/>
  <c r="N183" i="6"/>
  <c r="L183" i="6"/>
  <c r="Q182" i="6"/>
  <c r="U183" i="6"/>
  <c r="S183" i="6"/>
  <c r="O183" i="6"/>
  <c r="M183" i="6"/>
  <c r="R183" i="6"/>
  <c r="I182" i="6"/>
  <c r="E182" i="6" s="1"/>
  <c r="C185" i="6"/>
  <c r="AC184" i="6"/>
  <c r="AA184" i="6"/>
  <c r="Y184" i="6"/>
  <c r="W184" i="6"/>
  <c r="K184" i="6"/>
  <c r="H184" i="6"/>
  <c r="AD184" i="6"/>
  <c r="AB184" i="6"/>
  <c r="Z184" i="6"/>
  <c r="X184" i="6"/>
  <c r="V184" i="6"/>
  <c r="B184" i="6"/>
  <c r="A184" i="6"/>
  <c r="D183" i="6" l="1"/>
  <c r="S166" i="4"/>
  <c r="J166" i="4"/>
  <c r="M166" i="4" s="1"/>
  <c r="AD166" i="5"/>
  <c r="O167" i="4"/>
  <c r="R167" i="4"/>
  <c r="W167" i="4" s="1"/>
  <c r="Q167" i="4"/>
  <c r="V167" i="4" s="1"/>
  <c r="N167" i="4"/>
  <c r="P167" i="4"/>
  <c r="U167" i="4" s="1"/>
  <c r="U184" i="6"/>
  <c r="S184" i="6"/>
  <c r="O184" i="6"/>
  <c r="M184" i="6"/>
  <c r="T184" i="6"/>
  <c r="P184" i="6"/>
  <c r="N184" i="6"/>
  <c r="L184" i="6"/>
  <c r="Q183" i="6"/>
  <c r="R184" i="6"/>
  <c r="A185" i="6"/>
  <c r="B185" i="6"/>
  <c r="AD185" i="6"/>
  <c r="AB185" i="6"/>
  <c r="Z185" i="6"/>
  <c r="X185" i="6"/>
  <c r="V185" i="6"/>
  <c r="C186" i="6"/>
  <c r="AC185" i="6"/>
  <c r="AA185" i="6"/>
  <c r="Y185" i="6"/>
  <c r="W185" i="6"/>
  <c r="K185" i="6"/>
  <c r="H185" i="6"/>
  <c r="G176" i="7"/>
  <c r="C167" i="5"/>
  <c r="I183" i="6"/>
  <c r="E183" i="6" s="1"/>
  <c r="L172" i="2"/>
  <c r="M171" i="2"/>
  <c r="O171" i="2" s="1"/>
  <c r="B202" i="1" s="1"/>
  <c r="J167" i="4" l="1"/>
  <c r="M167" i="4" s="1"/>
  <c r="S167" i="4"/>
  <c r="Q168" i="4"/>
  <c r="V168" i="4" s="1"/>
  <c r="P168" i="4"/>
  <c r="N168" i="4"/>
  <c r="AD167" i="5"/>
  <c r="O168" i="4"/>
  <c r="T168" i="4" s="1"/>
  <c r="R168" i="4"/>
  <c r="W168" i="4" s="1"/>
  <c r="L173" i="2"/>
  <c r="M172" i="2"/>
  <c r="O172" i="2" s="1"/>
  <c r="B203" i="1" s="1"/>
  <c r="G184" i="6"/>
  <c r="D184" i="6" s="1"/>
  <c r="G177" i="7"/>
  <c r="C168" i="5"/>
  <c r="C187" i="6"/>
  <c r="AC186" i="6"/>
  <c r="AA186" i="6"/>
  <c r="Y186" i="6"/>
  <c r="W186" i="6"/>
  <c r="K186" i="6"/>
  <c r="H186" i="6"/>
  <c r="AD186" i="6"/>
  <c r="AB186" i="6"/>
  <c r="Z186" i="6"/>
  <c r="X186" i="6"/>
  <c r="V186" i="6"/>
  <c r="B186" i="6"/>
  <c r="A186" i="6"/>
  <c r="T185" i="6"/>
  <c r="P185" i="6"/>
  <c r="N185" i="6"/>
  <c r="L185" i="6"/>
  <c r="Q184" i="6"/>
  <c r="I184" i="6" s="1"/>
  <c r="U185" i="6"/>
  <c r="S185" i="6"/>
  <c r="O185" i="6"/>
  <c r="M185" i="6"/>
  <c r="R185" i="6"/>
  <c r="Q169" i="4" l="1"/>
  <c r="V169" i="4" s="1"/>
  <c r="P169" i="4"/>
  <c r="N169" i="4"/>
  <c r="AD168" i="5"/>
  <c r="O169" i="4"/>
  <c r="T169" i="4" s="1"/>
  <c r="R169" i="4"/>
  <c r="W169" i="4" s="1"/>
  <c r="J168" i="4"/>
  <c r="M168" i="4" s="1"/>
  <c r="S168" i="4"/>
  <c r="A187" i="6"/>
  <c r="B187" i="6"/>
  <c r="AD187" i="6"/>
  <c r="AB187" i="6"/>
  <c r="Z187" i="6"/>
  <c r="X187" i="6"/>
  <c r="V187" i="6"/>
  <c r="C188" i="6"/>
  <c r="AC187" i="6"/>
  <c r="AA187" i="6"/>
  <c r="Y187" i="6"/>
  <c r="W187" i="6"/>
  <c r="K187" i="6"/>
  <c r="H187" i="6"/>
  <c r="G178" i="7"/>
  <c r="C169" i="5"/>
  <c r="L174" i="2"/>
  <c r="M173" i="2"/>
  <c r="O173" i="2" s="1"/>
  <c r="B204" i="1" s="1"/>
  <c r="U186" i="6"/>
  <c r="S186" i="6"/>
  <c r="O186" i="6"/>
  <c r="M186" i="6"/>
  <c r="T186" i="6"/>
  <c r="P186" i="6"/>
  <c r="N186" i="6"/>
  <c r="L186" i="6"/>
  <c r="Q185" i="6"/>
  <c r="I185" i="6" s="1"/>
  <c r="R186" i="6"/>
  <c r="G185" i="6"/>
  <c r="D185" i="6" s="1"/>
  <c r="E184" i="6"/>
  <c r="AD169" i="5" l="1"/>
  <c r="O170" i="4"/>
  <c r="T170" i="4" s="1"/>
  <c r="R170" i="4"/>
  <c r="W170" i="4" s="1"/>
  <c r="Q170" i="4"/>
  <c r="V170" i="4" s="1"/>
  <c r="P170" i="4"/>
  <c r="N170" i="4"/>
  <c r="J169" i="4"/>
  <c r="M169" i="4" s="1"/>
  <c r="S169" i="4"/>
  <c r="E185" i="6"/>
  <c r="L175" i="2"/>
  <c r="M174" i="2"/>
  <c r="O174" i="2" s="1"/>
  <c r="B205" i="1" s="1"/>
  <c r="G179" i="7"/>
  <c r="C170" i="5"/>
  <c r="C189" i="6"/>
  <c r="AC188" i="6"/>
  <c r="AA188" i="6"/>
  <c r="Y188" i="6"/>
  <c r="W188" i="6"/>
  <c r="K188" i="6"/>
  <c r="H188" i="6"/>
  <c r="AD188" i="6"/>
  <c r="AB188" i="6"/>
  <c r="Z188" i="6"/>
  <c r="X188" i="6"/>
  <c r="V188" i="6"/>
  <c r="B188" i="6"/>
  <c r="A188" i="6"/>
  <c r="G186" i="6"/>
  <c r="D186" i="6" s="1"/>
  <c r="T187" i="6"/>
  <c r="P187" i="6"/>
  <c r="N187" i="6"/>
  <c r="L187" i="6"/>
  <c r="Q186" i="6"/>
  <c r="I186" i="6" s="1"/>
  <c r="U187" i="6"/>
  <c r="S187" i="6"/>
  <c r="O187" i="6"/>
  <c r="M187" i="6"/>
  <c r="R187" i="6"/>
  <c r="J170" i="4" l="1"/>
  <c r="M170" i="4" s="1"/>
  <c r="S170" i="4"/>
  <c r="AD170" i="5"/>
  <c r="O171" i="4"/>
  <c r="R171" i="4"/>
  <c r="W171" i="4" s="1"/>
  <c r="Q171" i="4"/>
  <c r="V171" i="4" s="1"/>
  <c r="P171" i="4"/>
  <c r="U171" i="4" s="1"/>
  <c r="N171" i="4"/>
  <c r="A189" i="6"/>
  <c r="B189" i="6"/>
  <c r="AD189" i="6"/>
  <c r="AB189" i="6"/>
  <c r="Z189" i="6"/>
  <c r="X189" i="6"/>
  <c r="V189" i="6"/>
  <c r="C190" i="6"/>
  <c r="AC189" i="6"/>
  <c r="AA189" i="6"/>
  <c r="Y189" i="6"/>
  <c r="W189" i="6"/>
  <c r="K189" i="6"/>
  <c r="H189" i="6"/>
  <c r="L176" i="2"/>
  <c r="M175" i="2"/>
  <c r="O175" i="2" s="1"/>
  <c r="B206" i="1" s="1"/>
  <c r="E186" i="6"/>
  <c r="U188" i="6"/>
  <c r="S188" i="6"/>
  <c r="O188" i="6"/>
  <c r="M188" i="6"/>
  <c r="T188" i="6"/>
  <c r="P188" i="6"/>
  <c r="N188" i="6"/>
  <c r="L188" i="6"/>
  <c r="Q187" i="6"/>
  <c r="I187" i="6" s="1"/>
  <c r="R188" i="6"/>
  <c r="G180" i="7"/>
  <c r="C171" i="5"/>
  <c r="G187" i="6"/>
  <c r="D187" i="6" s="1"/>
  <c r="S171" i="4" l="1"/>
  <c r="J171" i="4"/>
  <c r="M171" i="4" s="1"/>
  <c r="Q172" i="4"/>
  <c r="V172" i="4" s="1"/>
  <c r="P172" i="4"/>
  <c r="U172" i="4" s="1"/>
  <c r="N172" i="4"/>
  <c r="AD171" i="5"/>
  <c r="O172" i="4"/>
  <c r="R172" i="4"/>
  <c r="W172" i="4" s="1"/>
  <c r="E187" i="6"/>
  <c r="G188" i="6"/>
  <c r="D188" i="6" s="1"/>
  <c r="C191" i="6"/>
  <c r="AC190" i="6"/>
  <c r="AA190" i="6"/>
  <c r="Y190" i="6"/>
  <c r="W190" i="6"/>
  <c r="K190" i="6"/>
  <c r="H190" i="6"/>
  <c r="AD190" i="6"/>
  <c r="AB190" i="6"/>
  <c r="Z190" i="6"/>
  <c r="X190" i="6"/>
  <c r="V190" i="6"/>
  <c r="B190" i="6"/>
  <c r="A190" i="6"/>
  <c r="G181" i="7"/>
  <c r="C172" i="5"/>
  <c r="L177" i="2"/>
  <c r="M176" i="2"/>
  <c r="O176" i="2" s="1"/>
  <c r="B207" i="1" s="1"/>
  <c r="T189" i="6"/>
  <c r="P189" i="6"/>
  <c r="N189" i="6"/>
  <c r="L189" i="6"/>
  <c r="Q188" i="6"/>
  <c r="I188" i="6" s="1"/>
  <c r="U189" i="6"/>
  <c r="S189" i="6"/>
  <c r="O189" i="6"/>
  <c r="M189" i="6"/>
  <c r="R189" i="6"/>
  <c r="AD172" i="5" l="1"/>
  <c r="O173" i="4"/>
  <c r="R173" i="4"/>
  <c r="W173" i="4" s="1"/>
  <c r="Q173" i="4"/>
  <c r="V173" i="4" s="1"/>
  <c r="P173" i="4"/>
  <c r="U173" i="4" s="1"/>
  <c r="N173" i="4"/>
  <c r="S172" i="4"/>
  <c r="J172" i="4"/>
  <c r="M172" i="4" s="1"/>
  <c r="L178" i="2"/>
  <c r="M177" i="2"/>
  <c r="O177" i="2" s="1"/>
  <c r="B208" i="1" s="1"/>
  <c r="A191" i="6"/>
  <c r="B191" i="6"/>
  <c r="AD191" i="6"/>
  <c r="AB191" i="6"/>
  <c r="Z191" i="6"/>
  <c r="X191" i="6"/>
  <c r="V191" i="6"/>
  <c r="C192" i="6"/>
  <c r="AC191" i="6"/>
  <c r="AA191" i="6"/>
  <c r="Y191" i="6"/>
  <c r="W191" i="6"/>
  <c r="K191" i="6"/>
  <c r="H191" i="6"/>
  <c r="G189" i="6"/>
  <c r="D189" i="6" s="1"/>
  <c r="G182" i="7"/>
  <c r="C173" i="5"/>
  <c r="U190" i="6"/>
  <c r="S190" i="6"/>
  <c r="O190" i="6"/>
  <c r="M190" i="6"/>
  <c r="T190" i="6"/>
  <c r="P190" i="6"/>
  <c r="N190" i="6"/>
  <c r="L190" i="6"/>
  <c r="Q189" i="6"/>
  <c r="I189" i="6" s="1"/>
  <c r="R190" i="6"/>
  <c r="E188" i="6"/>
  <c r="S173" i="4" l="1"/>
  <c r="J173" i="4"/>
  <c r="M173" i="4" s="1"/>
  <c r="AD173" i="5"/>
  <c r="O174" i="4"/>
  <c r="R174" i="4"/>
  <c r="W174" i="4" s="1"/>
  <c r="Q174" i="4"/>
  <c r="V174" i="4" s="1"/>
  <c r="P174" i="4"/>
  <c r="U174" i="4" s="1"/>
  <c r="N174" i="4"/>
  <c r="C193" i="6"/>
  <c r="AC192" i="6"/>
  <c r="AA192" i="6"/>
  <c r="Y192" i="6"/>
  <c r="W192" i="6"/>
  <c r="K192" i="6"/>
  <c r="H192" i="6"/>
  <c r="AD192" i="6"/>
  <c r="AB192" i="6"/>
  <c r="Z192" i="6"/>
  <c r="X192" i="6"/>
  <c r="V192" i="6"/>
  <c r="B192" i="6"/>
  <c r="A192" i="6"/>
  <c r="G190" i="6"/>
  <c r="D190" i="6" s="1"/>
  <c r="E189" i="6"/>
  <c r="G183" i="7"/>
  <c r="C174" i="5"/>
  <c r="T191" i="6"/>
  <c r="P191" i="6"/>
  <c r="N191" i="6"/>
  <c r="L191" i="6"/>
  <c r="Q190" i="6"/>
  <c r="I190" i="6" s="1"/>
  <c r="U191" i="6"/>
  <c r="S191" i="6"/>
  <c r="O191" i="6"/>
  <c r="M191" i="6"/>
  <c r="R191" i="6"/>
  <c r="L179" i="2"/>
  <c r="M178" i="2"/>
  <c r="O178" i="2" s="1"/>
  <c r="B209" i="1" s="1"/>
  <c r="S174" i="4" l="1"/>
  <c r="J174" i="4"/>
  <c r="M174" i="4" s="1"/>
  <c r="Q175" i="4"/>
  <c r="V175" i="4" s="1"/>
  <c r="P175" i="4"/>
  <c r="U175" i="4" s="1"/>
  <c r="N175" i="4"/>
  <c r="AD174" i="5"/>
  <c r="O175" i="4"/>
  <c r="R175" i="4"/>
  <c r="W175" i="4" s="1"/>
  <c r="G191" i="6"/>
  <c r="D191" i="6" s="1"/>
  <c r="L180" i="2"/>
  <c r="M179" i="2"/>
  <c r="O179" i="2" s="1"/>
  <c r="B210" i="1" s="1"/>
  <c r="G192" i="6" s="1"/>
  <c r="G184" i="7"/>
  <c r="C175" i="5"/>
  <c r="E190" i="6"/>
  <c r="A193" i="6"/>
  <c r="B193" i="6"/>
  <c r="AD193" i="6"/>
  <c r="AB193" i="6"/>
  <c r="Z193" i="6"/>
  <c r="X193" i="6"/>
  <c r="V193" i="6"/>
  <c r="C194" i="6"/>
  <c r="AC193" i="6"/>
  <c r="AA193" i="6"/>
  <c r="Y193" i="6"/>
  <c r="W193" i="6"/>
  <c r="K193" i="6"/>
  <c r="H193" i="6"/>
  <c r="U192" i="6"/>
  <c r="S192" i="6"/>
  <c r="O192" i="6"/>
  <c r="M192" i="6"/>
  <c r="T192" i="6"/>
  <c r="P192" i="6"/>
  <c r="N192" i="6"/>
  <c r="L192" i="6"/>
  <c r="Q191" i="6"/>
  <c r="I191" i="6" s="1"/>
  <c r="R192" i="6"/>
  <c r="Q176" i="4" l="1"/>
  <c r="V176" i="4" s="1"/>
  <c r="P176" i="4"/>
  <c r="U176" i="4" s="1"/>
  <c r="N176" i="4"/>
  <c r="AD175" i="5"/>
  <c r="O176" i="4"/>
  <c r="R176" i="4"/>
  <c r="W176" i="4" s="1"/>
  <c r="J175" i="4"/>
  <c r="M175" i="4" s="1"/>
  <c r="S175" i="4"/>
  <c r="D192" i="6"/>
  <c r="T193" i="6"/>
  <c r="P193" i="6"/>
  <c r="N193" i="6"/>
  <c r="L193" i="6"/>
  <c r="Q192" i="6"/>
  <c r="I192" i="6" s="1"/>
  <c r="U193" i="6"/>
  <c r="S193" i="6"/>
  <c r="O193" i="6"/>
  <c r="M193" i="6"/>
  <c r="R193" i="6"/>
  <c r="C195" i="6"/>
  <c r="AC194" i="6"/>
  <c r="AA194" i="6"/>
  <c r="Y194" i="6"/>
  <c r="W194" i="6"/>
  <c r="K194" i="6"/>
  <c r="H194" i="6"/>
  <c r="AD194" i="6"/>
  <c r="AB194" i="6"/>
  <c r="Z194" i="6"/>
  <c r="X194" i="6"/>
  <c r="V194" i="6"/>
  <c r="B194" i="6"/>
  <c r="A194" i="6"/>
  <c r="E191" i="6"/>
  <c r="G185" i="7"/>
  <c r="C176" i="5"/>
  <c r="L181" i="2"/>
  <c r="M180" i="2"/>
  <c r="O180" i="2" s="1"/>
  <c r="B211" i="1" s="1"/>
  <c r="Q177" i="4" l="1"/>
  <c r="V177" i="4" s="1"/>
  <c r="P177" i="4"/>
  <c r="U177" i="4" s="1"/>
  <c r="N177" i="4"/>
  <c r="AD176" i="5"/>
  <c r="O177" i="4"/>
  <c r="R177" i="4"/>
  <c r="W177" i="4" s="1"/>
  <c r="J176" i="4"/>
  <c r="M176" i="4" s="1"/>
  <c r="S176" i="4"/>
  <c r="E192" i="6"/>
  <c r="A195" i="6"/>
  <c r="B195" i="6"/>
  <c r="AD195" i="6"/>
  <c r="AB195" i="6"/>
  <c r="Z195" i="6"/>
  <c r="X195" i="6"/>
  <c r="V195" i="6"/>
  <c r="C196" i="6"/>
  <c r="AC195" i="6"/>
  <c r="AA195" i="6"/>
  <c r="Y195" i="6"/>
  <c r="W195" i="6"/>
  <c r="K195" i="6"/>
  <c r="H195" i="6"/>
  <c r="L182" i="2"/>
  <c r="M181" i="2"/>
  <c r="O181" i="2" s="1"/>
  <c r="B212" i="1" s="1"/>
  <c r="G193" i="6"/>
  <c r="D193" i="6" s="1"/>
  <c r="G186" i="7"/>
  <c r="C177" i="5"/>
  <c r="U194" i="6"/>
  <c r="S194" i="6"/>
  <c r="O194" i="6"/>
  <c r="M194" i="6"/>
  <c r="T194" i="6"/>
  <c r="P194" i="6"/>
  <c r="N194" i="6"/>
  <c r="L194" i="6"/>
  <c r="Q193" i="6"/>
  <c r="I193" i="6" s="1"/>
  <c r="R194" i="6"/>
  <c r="AD177" i="5" l="1"/>
  <c r="O178" i="4"/>
  <c r="R178" i="4"/>
  <c r="W178" i="4" s="1"/>
  <c r="Q178" i="4"/>
  <c r="V178" i="4" s="1"/>
  <c r="N178" i="4"/>
  <c r="P178" i="4"/>
  <c r="U178" i="4" s="1"/>
  <c r="J177" i="4"/>
  <c r="M177" i="4" s="1"/>
  <c r="S177" i="4"/>
  <c r="G187" i="7"/>
  <c r="C178" i="5"/>
  <c r="L183" i="2"/>
  <c r="M182" i="2"/>
  <c r="O182" i="2" s="1"/>
  <c r="B213" i="1" s="1"/>
  <c r="T195" i="6"/>
  <c r="P195" i="6"/>
  <c r="N195" i="6"/>
  <c r="L195" i="6"/>
  <c r="Q194" i="6"/>
  <c r="I194" i="6" s="1"/>
  <c r="U195" i="6"/>
  <c r="S195" i="6"/>
  <c r="O195" i="6"/>
  <c r="M195" i="6"/>
  <c r="R195" i="6"/>
  <c r="G194" i="6"/>
  <c r="D194" i="6" s="1"/>
  <c r="C197" i="6"/>
  <c r="AC196" i="6"/>
  <c r="AA196" i="6"/>
  <c r="Y196" i="6"/>
  <c r="W196" i="6"/>
  <c r="K196" i="6"/>
  <c r="H196" i="6"/>
  <c r="AD196" i="6"/>
  <c r="AB196" i="6"/>
  <c r="Z196" i="6"/>
  <c r="X196" i="6"/>
  <c r="V196" i="6"/>
  <c r="B196" i="6"/>
  <c r="A196" i="6"/>
  <c r="E193" i="6"/>
  <c r="J178" i="4" l="1"/>
  <c r="M178" i="4" s="1"/>
  <c r="S178" i="4"/>
  <c r="AD178" i="5"/>
  <c r="O179" i="4"/>
  <c r="R179" i="4"/>
  <c r="W179" i="4" s="1"/>
  <c r="Q179" i="4"/>
  <c r="V179" i="4" s="1"/>
  <c r="P179" i="4"/>
  <c r="U179" i="4" s="1"/>
  <c r="N179" i="4"/>
  <c r="U196" i="6"/>
  <c r="S196" i="6"/>
  <c r="O196" i="6"/>
  <c r="M196" i="6"/>
  <c r="T196" i="6"/>
  <c r="P196" i="6"/>
  <c r="N196" i="6"/>
  <c r="L196" i="6"/>
  <c r="Q195" i="6"/>
  <c r="R196" i="6"/>
  <c r="E194" i="6"/>
  <c r="A197" i="6"/>
  <c r="B197" i="6"/>
  <c r="AD197" i="6"/>
  <c r="AB197" i="6"/>
  <c r="Z197" i="6"/>
  <c r="X197" i="6"/>
  <c r="V197" i="6"/>
  <c r="C198" i="6"/>
  <c r="AC197" i="6"/>
  <c r="AA197" i="6"/>
  <c r="Y197" i="6"/>
  <c r="W197" i="6"/>
  <c r="K197" i="6"/>
  <c r="H197" i="6"/>
  <c r="L184" i="2"/>
  <c r="M183" i="2"/>
  <c r="O183" i="2" s="1"/>
  <c r="B214" i="1" s="1"/>
  <c r="G196" i="6" s="1"/>
  <c r="G188" i="7"/>
  <c r="C179" i="5"/>
  <c r="I195" i="6"/>
  <c r="G195" i="6"/>
  <c r="D195" i="6" s="1"/>
  <c r="D196" i="6" s="1"/>
  <c r="S179" i="4" l="1"/>
  <c r="J179" i="4"/>
  <c r="M179" i="4" s="1"/>
  <c r="Q180" i="4"/>
  <c r="V180" i="4" s="1"/>
  <c r="P180" i="4"/>
  <c r="U180" i="4" s="1"/>
  <c r="N180" i="4"/>
  <c r="AD179" i="5"/>
  <c r="O180" i="4"/>
  <c r="R180" i="4"/>
  <c r="W180" i="4" s="1"/>
  <c r="L185" i="2"/>
  <c r="M184" i="2"/>
  <c r="O184" i="2" s="1"/>
  <c r="B215" i="1" s="1"/>
  <c r="T197" i="6"/>
  <c r="P197" i="6"/>
  <c r="N197" i="6"/>
  <c r="L197" i="6"/>
  <c r="Q196" i="6"/>
  <c r="U197" i="6"/>
  <c r="S197" i="6"/>
  <c r="O197" i="6"/>
  <c r="M197" i="6"/>
  <c r="R197" i="6"/>
  <c r="G189" i="7"/>
  <c r="C180" i="5"/>
  <c r="C199" i="6"/>
  <c r="AC198" i="6"/>
  <c r="AA198" i="6"/>
  <c r="Y198" i="6"/>
  <c r="W198" i="6"/>
  <c r="K198" i="6"/>
  <c r="H198" i="6"/>
  <c r="AD198" i="6"/>
  <c r="AB198" i="6"/>
  <c r="Z198" i="6"/>
  <c r="X198" i="6"/>
  <c r="V198" i="6"/>
  <c r="B198" i="6"/>
  <c r="A198" i="6"/>
  <c r="E195" i="6"/>
  <c r="I196" i="6"/>
  <c r="Q181" i="4" l="1"/>
  <c r="V181" i="4" s="1"/>
  <c r="P181" i="4"/>
  <c r="U181" i="4" s="1"/>
  <c r="N181" i="4"/>
  <c r="AD180" i="5"/>
  <c r="O181" i="4"/>
  <c r="R181" i="4"/>
  <c r="W181" i="4" s="1"/>
  <c r="J180" i="4"/>
  <c r="M180" i="4" s="1"/>
  <c r="S180" i="4"/>
  <c r="A199" i="6"/>
  <c r="B199" i="6"/>
  <c r="U198" i="6"/>
  <c r="S198" i="6"/>
  <c r="O198" i="6"/>
  <c r="M198" i="6"/>
  <c r="T198" i="6"/>
  <c r="P198" i="6"/>
  <c r="N198" i="6"/>
  <c r="L198" i="6"/>
  <c r="Q197" i="6"/>
  <c r="R198" i="6"/>
  <c r="G190" i="7"/>
  <c r="C181" i="5"/>
  <c r="L186" i="2"/>
  <c r="M185" i="2"/>
  <c r="O185" i="2" s="1"/>
  <c r="B216" i="1" s="1"/>
  <c r="E196" i="6"/>
  <c r="AD199" i="6"/>
  <c r="AB199" i="6"/>
  <c r="Z199" i="6"/>
  <c r="X199" i="6"/>
  <c r="V199" i="6"/>
  <c r="C200" i="6"/>
  <c r="AC199" i="6"/>
  <c r="AA199" i="6"/>
  <c r="Y199" i="6"/>
  <c r="W199" i="6"/>
  <c r="K199" i="6"/>
  <c r="H199" i="6"/>
  <c r="I197" i="6"/>
  <c r="G197" i="6"/>
  <c r="D197" i="6" s="1"/>
  <c r="AD181" i="5" l="1"/>
  <c r="O182" i="4"/>
  <c r="T182" i="4" s="1"/>
  <c r="R182" i="4"/>
  <c r="W182" i="4" s="1"/>
  <c r="Q182" i="4"/>
  <c r="V182" i="4" s="1"/>
  <c r="P182" i="4"/>
  <c r="U182" i="4" s="1"/>
  <c r="N182" i="4"/>
  <c r="J182" i="4" s="1"/>
  <c r="M182" i="4" s="1"/>
  <c r="J181" i="4"/>
  <c r="M181" i="4" s="1"/>
  <c r="S181" i="4"/>
  <c r="T199" i="6"/>
  <c r="P199" i="6"/>
  <c r="N199" i="6"/>
  <c r="L199" i="6"/>
  <c r="Q198" i="6"/>
  <c r="U199" i="6"/>
  <c r="S199" i="6"/>
  <c r="O199" i="6"/>
  <c r="M199" i="6"/>
  <c r="R199" i="6"/>
  <c r="L187" i="2"/>
  <c r="M186" i="2"/>
  <c r="O186" i="2" s="1"/>
  <c r="B217" i="1" s="1"/>
  <c r="C201" i="6"/>
  <c r="AC200" i="6"/>
  <c r="AA200" i="6"/>
  <c r="Y200" i="6"/>
  <c r="W200" i="6"/>
  <c r="K200" i="6"/>
  <c r="H200" i="6"/>
  <c r="AD200" i="6"/>
  <c r="AB200" i="6"/>
  <c r="Z200" i="6"/>
  <c r="X200" i="6"/>
  <c r="V200" i="6"/>
  <c r="E197" i="6"/>
  <c r="G198" i="6"/>
  <c r="D198" i="6" s="1"/>
  <c r="G191" i="7"/>
  <c r="C182" i="5"/>
  <c r="I198" i="6"/>
  <c r="B200" i="6"/>
  <c r="A200" i="6"/>
  <c r="Q183" i="4" l="1"/>
  <c r="V183" i="4" s="1"/>
  <c r="P183" i="4"/>
  <c r="U183" i="4" s="1"/>
  <c r="N183" i="4"/>
  <c r="J183" i="4" s="1"/>
  <c r="M183" i="4" s="1"/>
  <c r="AD182" i="5"/>
  <c r="O183" i="4"/>
  <c r="T183" i="4" s="1"/>
  <c r="R183" i="4"/>
  <c r="W183" i="4" s="1"/>
  <c r="U200" i="6"/>
  <c r="S200" i="6"/>
  <c r="O200" i="6"/>
  <c r="M200" i="6"/>
  <c r="T200" i="6"/>
  <c r="P200" i="6"/>
  <c r="N200" i="6"/>
  <c r="L200" i="6"/>
  <c r="Q199" i="6"/>
  <c r="R200" i="6"/>
  <c r="L188" i="2"/>
  <c r="M187" i="2"/>
  <c r="O187" i="2" s="1"/>
  <c r="B218" i="1" s="1"/>
  <c r="A201" i="6"/>
  <c r="B201" i="6"/>
  <c r="G192" i="7"/>
  <c r="C183" i="5"/>
  <c r="E198" i="6"/>
  <c r="AD201" i="6"/>
  <c r="AB201" i="6"/>
  <c r="Z201" i="6"/>
  <c r="X201" i="6"/>
  <c r="V201" i="6"/>
  <c r="C202" i="6"/>
  <c r="AC201" i="6"/>
  <c r="AA201" i="6"/>
  <c r="Y201" i="6"/>
  <c r="W201" i="6"/>
  <c r="K201" i="6"/>
  <c r="H201" i="6"/>
  <c r="G199" i="6"/>
  <c r="D199" i="6" s="1"/>
  <c r="I199" i="6"/>
  <c r="Q184" i="4" l="1"/>
  <c r="V184" i="4" s="1"/>
  <c r="P184" i="4"/>
  <c r="U184" i="4" s="1"/>
  <c r="N184" i="4"/>
  <c r="J184" i="4" s="1"/>
  <c r="M184" i="4" s="1"/>
  <c r="AD183" i="5"/>
  <c r="O184" i="4"/>
  <c r="T184" i="4" s="1"/>
  <c r="R184" i="4"/>
  <c r="W184" i="4" s="1"/>
  <c r="C203" i="6"/>
  <c r="AC202" i="6"/>
  <c r="AA202" i="6"/>
  <c r="Y202" i="6"/>
  <c r="W202" i="6"/>
  <c r="K202" i="6"/>
  <c r="H202" i="6"/>
  <c r="AD202" i="6"/>
  <c r="AB202" i="6"/>
  <c r="Z202" i="6"/>
  <c r="X202" i="6"/>
  <c r="V202" i="6"/>
  <c r="E199" i="6"/>
  <c r="L189" i="2"/>
  <c r="M188" i="2"/>
  <c r="O188" i="2" s="1"/>
  <c r="B219" i="1" s="1"/>
  <c r="T201" i="6"/>
  <c r="P201" i="6"/>
  <c r="N201" i="6"/>
  <c r="L201" i="6"/>
  <c r="Q200" i="6"/>
  <c r="U201" i="6"/>
  <c r="S201" i="6"/>
  <c r="O201" i="6"/>
  <c r="M201" i="6"/>
  <c r="R201" i="6"/>
  <c r="G193" i="7"/>
  <c r="C184" i="5"/>
  <c r="B202" i="6"/>
  <c r="A202" i="6"/>
  <c r="G200" i="6"/>
  <c r="D200" i="6" s="1"/>
  <c r="I200" i="6"/>
  <c r="Q185" i="4" l="1"/>
  <c r="V185" i="4" s="1"/>
  <c r="P185" i="4"/>
  <c r="U185" i="4" s="1"/>
  <c r="N185" i="4"/>
  <c r="J185" i="4" s="1"/>
  <c r="M185" i="4" s="1"/>
  <c r="AD184" i="5"/>
  <c r="O185" i="4"/>
  <c r="T185" i="4" s="1"/>
  <c r="R185" i="4"/>
  <c r="W185" i="4" s="1"/>
  <c r="G201" i="6"/>
  <c r="D201" i="6" s="1"/>
  <c r="E200" i="6"/>
  <c r="AD203" i="6"/>
  <c r="AB203" i="6"/>
  <c r="Z203" i="6"/>
  <c r="X203" i="6"/>
  <c r="V203" i="6"/>
  <c r="C204" i="6"/>
  <c r="AC203" i="6"/>
  <c r="AA203" i="6"/>
  <c r="Y203" i="6"/>
  <c r="W203" i="6"/>
  <c r="K203" i="6"/>
  <c r="H203" i="6"/>
  <c r="A203" i="6"/>
  <c r="B203" i="6"/>
  <c r="G194" i="7"/>
  <c r="C185" i="5"/>
  <c r="I201" i="6"/>
  <c r="L190" i="2"/>
  <c r="M189" i="2"/>
  <c r="O189" i="2" s="1"/>
  <c r="B220" i="1" s="1"/>
  <c r="U202" i="6"/>
  <c r="S202" i="6"/>
  <c r="O202" i="6"/>
  <c r="M202" i="6"/>
  <c r="T202" i="6"/>
  <c r="P202" i="6"/>
  <c r="N202" i="6"/>
  <c r="L202" i="6"/>
  <c r="Q201" i="6"/>
  <c r="R202" i="6"/>
  <c r="Q186" i="4" l="1"/>
  <c r="V186" i="4" s="1"/>
  <c r="P186" i="4"/>
  <c r="U186" i="4" s="1"/>
  <c r="N186" i="4"/>
  <c r="J186" i="4" s="1"/>
  <c r="M186" i="4" s="1"/>
  <c r="AD185" i="5"/>
  <c r="O186" i="4"/>
  <c r="T186" i="4" s="1"/>
  <c r="R186" i="4"/>
  <c r="W186" i="4" s="1"/>
  <c r="B204" i="6"/>
  <c r="A204" i="6"/>
  <c r="C205" i="6"/>
  <c r="AC204" i="6"/>
  <c r="AA204" i="6"/>
  <c r="Y204" i="6"/>
  <c r="W204" i="6"/>
  <c r="K204" i="6"/>
  <c r="H204" i="6"/>
  <c r="AD204" i="6"/>
  <c r="AB204" i="6"/>
  <c r="Z204" i="6"/>
  <c r="X204" i="6"/>
  <c r="V204" i="6"/>
  <c r="E201" i="6"/>
  <c r="G202" i="6"/>
  <c r="D202" i="6" s="1"/>
  <c r="L191" i="2"/>
  <c r="M190" i="2"/>
  <c r="O190" i="2" s="1"/>
  <c r="B221" i="1" s="1"/>
  <c r="G203" i="6" s="1"/>
  <c r="G195" i="7"/>
  <c r="C186" i="5"/>
  <c r="T203" i="6"/>
  <c r="P203" i="6"/>
  <c r="N203" i="6"/>
  <c r="L203" i="6"/>
  <c r="Q202" i="6"/>
  <c r="I202" i="6" s="1"/>
  <c r="U203" i="6"/>
  <c r="S203" i="6"/>
  <c r="O203" i="6"/>
  <c r="M203" i="6"/>
  <c r="R203" i="6"/>
  <c r="Q187" i="4" l="1"/>
  <c r="V187" i="4" s="1"/>
  <c r="P187" i="4"/>
  <c r="U187" i="4" s="1"/>
  <c r="N187" i="4"/>
  <c r="AD186" i="5"/>
  <c r="O187" i="4"/>
  <c r="R187" i="4"/>
  <c r="W187" i="4" s="1"/>
  <c r="D203" i="6"/>
  <c r="E202" i="6"/>
  <c r="AD205" i="6"/>
  <c r="AB205" i="6"/>
  <c r="Z205" i="6"/>
  <c r="X205" i="6"/>
  <c r="V205" i="6"/>
  <c r="C206" i="6"/>
  <c r="AC205" i="6"/>
  <c r="AA205" i="6"/>
  <c r="Y205" i="6"/>
  <c r="W205" i="6"/>
  <c r="K205" i="6"/>
  <c r="H205" i="6"/>
  <c r="A205" i="6"/>
  <c r="B205" i="6"/>
  <c r="G196" i="7"/>
  <c r="C187" i="5"/>
  <c r="L192" i="2"/>
  <c r="M191" i="2"/>
  <c r="O191" i="2" s="1"/>
  <c r="B222" i="1" s="1"/>
  <c r="U204" i="6"/>
  <c r="S204" i="6"/>
  <c r="O204" i="6"/>
  <c r="M204" i="6"/>
  <c r="T204" i="6"/>
  <c r="P204" i="6"/>
  <c r="N204" i="6"/>
  <c r="L204" i="6"/>
  <c r="Q203" i="6"/>
  <c r="I203" i="6" s="1"/>
  <c r="R204" i="6"/>
  <c r="AD187" i="5" l="1"/>
  <c r="O188" i="4"/>
  <c r="R188" i="4"/>
  <c r="W188" i="4" s="1"/>
  <c r="Q188" i="4"/>
  <c r="V188" i="4" s="1"/>
  <c r="N188" i="4"/>
  <c r="P188" i="4"/>
  <c r="U188" i="4" s="1"/>
  <c r="J187" i="4"/>
  <c r="M187" i="4" s="1"/>
  <c r="S187" i="4"/>
  <c r="G204" i="6"/>
  <c r="D204" i="6" s="1"/>
  <c r="G197" i="7"/>
  <c r="C188" i="5"/>
  <c r="B206" i="6"/>
  <c r="A206" i="6"/>
  <c r="C207" i="6"/>
  <c r="AC206" i="6"/>
  <c r="AA206" i="6"/>
  <c r="Y206" i="6"/>
  <c r="W206" i="6"/>
  <c r="K206" i="6"/>
  <c r="H206" i="6"/>
  <c r="AD206" i="6"/>
  <c r="AB206" i="6"/>
  <c r="Z206" i="6"/>
  <c r="X206" i="6"/>
  <c r="V206" i="6"/>
  <c r="E203" i="6"/>
  <c r="L193" i="2"/>
  <c r="M192" i="2"/>
  <c r="O192" i="2" s="1"/>
  <c r="B223" i="1" s="1"/>
  <c r="T205" i="6"/>
  <c r="P205" i="6"/>
  <c r="N205" i="6"/>
  <c r="L205" i="6"/>
  <c r="Q204" i="6"/>
  <c r="I204" i="6" s="1"/>
  <c r="U205" i="6"/>
  <c r="S205" i="6"/>
  <c r="O205" i="6"/>
  <c r="M205" i="6"/>
  <c r="R205" i="6"/>
  <c r="J188" i="4" l="1"/>
  <c r="M188" i="4" s="1"/>
  <c r="S188" i="4"/>
  <c r="Q189" i="4"/>
  <c r="V189" i="4" s="1"/>
  <c r="P189" i="4"/>
  <c r="U189" i="4" s="1"/>
  <c r="N189" i="4"/>
  <c r="J189" i="4" s="1"/>
  <c r="M189" i="4" s="1"/>
  <c r="AD188" i="5"/>
  <c r="O189" i="4"/>
  <c r="T189" i="4" s="1"/>
  <c r="R189" i="4"/>
  <c r="W189" i="4" s="1"/>
  <c r="G205" i="6"/>
  <c r="E204" i="6"/>
  <c r="AD207" i="6"/>
  <c r="AB207" i="6"/>
  <c r="Z207" i="6"/>
  <c r="X207" i="6"/>
  <c r="V207" i="6"/>
  <c r="C208" i="6"/>
  <c r="AC207" i="6"/>
  <c r="AA207" i="6"/>
  <c r="Y207" i="6"/>
  <c r="W207" i="6"/>
  <c r="K207" i="6"/>
  <c r="H207" i="6"/>
  <c r="A207" i="6"/>
  <c r="B207" i="6"/>
  <c r="D205" i="6"/>
  <c r="L194" i="2"/>
  <c r="M193" i="2"/>
  <c r="O193" i="2" s="1"/>
  <c r="B224" i="1" s="1"/>
  <c r="G206" i="6" s="1"/>
  <c r="U206" i="6"/>
  <c r="S206" i="6"/>
  <c r="O206" i="6"/>
  <c r="M206" i="6"/>
  <c r="T206" i="6"/>
  <c r="P206" i="6"/>
  <c r="N206" i="6"/>
  <c r="L206" i="6"/>
  <c r="Q205" i="6"/>
  <c r="I205" i="6" s="1"/>
  <c r="R206" i="6"/>
  <c r="G198" i="7"/>
  <c r="C189" i="5"/>
  <c r="AD189" i="5" l="1"/>
  <c r="O190" i="4"/>
  <c r="R190" i="4"/>
  <c r="W190" i="4" s="1"/>
  <c r="Q190" i="4"/>
  <c r="V190" i="4" s="1"/>
  <c r="P190" i="4"/>
  <c r="U190" i="4" s="1"/>
  <c r="N190" i="4"/>
  <c r="T207" i="6"/>
  <c r="P207" i="6"/>
  <c r="N207" i="6"/>
  <c r="L207" i="6"/>
  <c r="Q206" i="6"/>
  <c r="U207" i="6"/>
  <c r="S207" i="6"/>
  <c r="O207" i="6"/>
  <c r="M207" i="6"/>
  <c r="R207" i="6"/>
  <c r="G199" i="7"/>
  <c r="C190" i="5"/>
  <c r="I206" i="6"/>
  <c r="L195" i="2"/>
  <c r="M194" i="2"/>
  <c r="O194" i="2" s="1"/>
  <c r="B225" i="1" s="1"/>
  <c r="D206" i="6"/>
  <c r="B208" i="6"/>
  <c r="A208" i="6"/>
  <c r="C209" i="6"/>
  <c r="AC208" i="6"/>
  <c r="AA208" i="6"/>
  <c r="Y208" i="6"/>
  <c r="W208" i="6"/>
  <c r="K208" i="6"/>
  <c r="H208" i="6"/>
  <c r="AD208" i="6"/>
  <c r="AB208" i="6"/>
  <c r="Z208" i="6"/>
  <c r="X208" i="6"/>
  <c r="V208" i="6"/>
  <c r="E205" i="6"/>
  <c r="S190" i="4" l="1"/>
  <c r="J190" i="4"/>
  <c r="M190" i="4" s="1"/>
  <c r="Q191" i="4"/>
  <c r="V191" i="4" s="1"/>
  <c r="P191" i="4"/>
  <c r="U191" i="4" s="1"/>
  <c r="N191" i="4"/>
  <c r="AD190" i="5"/>
  <c r="O191" i="4"/>
  <c r="R191" i="4"/>
  <c r="W191" i="4" s="1"/>
  <c r="L196" i="2"/>
  <c r="M195" i="2"/>
  <c r="O195" i="2" s="1"/>
  <c r="B226" i="1" s="1"/>
  <c r="U208" i="6"/>
  <c r="S208" i="6"/>
  <c r="O208" i="6"/>
  <c r="M208" i="6"/>
  <c r="T208" i="6"/>
  <c r="P208" i="6"/>
  <c r="N208" i="6"/>
  <c r="L208" i="6"/>
  <c r="Q207" i="6"/>
  <c r="I207" i="6" s="1"/>
  <c r="R208" i="6"/>
  <c r="E206" i="6"/>
  <c r="AD209" i="6"/>
  <c r="AB209" i="6"/>
  <c r="Z209" i="6"/>
  <c r="X209" i="6"/>
  <c r="V209" i="6"/>
  <c r="C210" i="6"/>
  <c r="AC209" i="6"/>
  <c r="AA209" i="6"/>
  <c r="Y209" i="6"/>
  <c r="W209" i="6"/>
  <c r="K209" i="6"/>
  <c r="H209" i="6"/>
  <c r="A209" i="6"/>
  <c r="B209" i="6"/>
  <c r="G207" i="6"/>
  <c r="D207" i="6" s="1"/>
  <c r="G200" i="7"/>
  <c r="C191" i="5"/>
  <c r="AD191" i="5" l="1"/>
  <c r="O192" i="4"/>
  <c r="T192" i="4" s="1"/>
  <c r="R192" i="4"/>
  <c r="W192" i="4" s="1"/>
  <c r="Q192" i="4"/>
  <c r="V192" i="4" s="1"/>
  <c r="P192" i="4"/>
  <c r="U192" i="4" s="1"/>
  <c r="N192" i="4"/>
  <c r="J192" i="4" s="1"/>
  <c r="M192" i="4" s="1"/>
  <c r="S191" i="4"/>
  <c r="J191" i="4"/>
  <c r="M191" i="4" s="1"/>
  <c r="B210" i="6"/>
  <c r="A210" i="6"/>
  <c r="C211" i="6"/>
  <c r="AC210" i="6"/>
  <c r="AA210" i="6"/>
  <c r="Y210" i="6"/>
  <c r="W210" i="6"/>
  <c r="K210" i="6"/>
  <c r="H210" i="6"/>
  <c r="AD210" i="6"/>
  <c r="AB210" i="6"/>
  <c r="Z210" i="6"/>
  <c r="X210" i="6"/>
  <c r="V210" i="6"/>
  <c r="E207" i="6"/>
  <c r="L197" i="2"/>
  <c r="M196" i="2"/>
  <c r="O196" i="2" s="1"/>
  <c r="B227" i="1" s="1"/>
  <c r="G201" i="7"/>
  <c r="C192" i="5"/>
  <c r="T209" i="6"/>
  <c r="P209" i="6"/>
  <c r="N209" i="6"/>
  <c r="L209" i="6"/>
  <c r="Q208" i="6"/>
  <c r="I208" i="6" s="1"/>
  <c r="U209" i="6"/>
  <c r="S209" i="6"/>
  <c r="O209" i="6"/>
  <c r="M209" i="6"/>
  <c r="R209" i="6"/>
  <c r="G208" i="6"/>
  <c r="D208" i="6" s="1"/>
  <c r="AD192" i="5" l="1"/>
  <c r="O193" i="4"/>
  <c r="T193" i="4" s="1"/>
  <c r="R193" i="4"/>
  <c r="W193" i="4" s="1"/>
  <c r="Q193" i="4"/>
  <c r="V193" i="4" s="1"/>
  <c r="P193" i="4"/>
  <c r="U193" i="4" s="1"/>
  <c r="N193" i="4"/>
  <c r="J193" i="4" s="1"/>
  <c r="M193" i="4" s="1"/>
  <c r="G202" i="7"/>
  <c r="C193" i="5"/>
  <c r="G209" i="6"/>
  <c r="D209" i="6" s="1"/>
  <c r="U210" i="6"/>
  <c r="S210" i="6"/>
  <c r="O210" i="6"/>
  <c r="M210" i="6"/>
  <c r="T210" i="6"/>
  <c r="P210" i="6"/>
  <c r="N210" i="6"/>
  <c r="L210" i="6"/>
  <c r="Q209" i="6"/>
  <c r="I209" i="6" s="1"/>
  <c r="R210" i="6"/>
  <c r="L198" i="2"/>
  <c r="M197" i="2"/>
  <c r="O197" i="2" s="1"/>
  <c r="B228" i="1" s="1"/>
  <c r="E208" i="6"/>
  <c r="AD211" i="6"/>
  <c r="AB211" i="6"/>
  <c r="Z211" i="6"/>
  <c r="X211" i="6"/>
  <c r="V211" i="6"/>
  <c r="C212" i="6"/>
  <c r="AC211" i="6"/>
  <c r="AA211" i="6"/>
  <c r="Y211" i="6"/>
  <c r="W211" i="6"/>
  <c r="K211" i="6"/>
  <c r="H211" i="6"/>
  <c r="A211" i="6"/>
  <c r="B211" i="6"/>
  <c r="AD193" i="5" l="1"/>
  <c r="O194" i="4"/>
  <c r="T194" i="4" s="1"/>
  <c r="R194" i="4"/>
  <c r="W194" i="4" s="1"/>
  <c r="Q194" i="4"/>
  <c r="V194" i="4" s="1"/>
  <c r="P194" i="4"/>
  <c r="U194" i="4" s="1"/>
  <c r="N194" i="4"/>
  <c r="J194" i="4" s="1"/>
  <c r="M194" i="4" s="1"/>
  <c r="B212" i="6"/>
  <c r="A212" i="6"/>
  <c r="C213" i="6"/>
  <c r="AC212" i="6"/>
  <c r="AA212" i="6"/>
  <c r="Y212" i="6"/>
  <c r="W212" i="6"/>
  <c r="K212" i="6"/>
  <c r="H212" i="6"/>
  <c r="AD212" i="6"/>
  <c r="AB212" i="6"/>
  <c r="Z212" i="6"/>
  <c r="X212" i="6"/>
  <c r="V212" i="6"/>
  <c r="E209" i="6"/>
  <c r="L199" i="2"/>
  <c r="M198" i="2"/>
  <c r="O198" i="2" s="1"/>
  <c r="B229" i="1" s="1"/>
  <c r="T211" i="6"/>
  <c r="P211" i="6"/>
  <c r="N211" i="6"/>
  <c r="L211" i="6"/>
  <c r="Q210" i="6"/>
  <c r="I210" i="6" s="1"/>
  <c r="U211" i="6"/>
  <c r="S211" i="6"/>
  <c r="O211" i="6"/>
  <c r="M211" i="6"/>
  <c r="R211" i="6"/>
  <c r="G210" i="6"/>
  <c r="D210" i="6" s="1"/>
  <c r="G203" i="7"/>
  <c r="C194" i="5"/>
  <c r="Q195" i="4" l="1"/>
  <c r="V195" i="4" s="1"/>
  <c r="P195" i="4"/>
  <c r="U195" i="4" s="1"/>
  <c r="N195" i="4"/>
  <c r="AD194" i="5"/>
  <c r="O195" i="4"/>
  <c r="R195" i="4"/>
  <c r="W195" i="4" s="1"/>
  <c r="L200" i="2"/>
  <c r="M199" i="2"/>
  <c r="O199" i="2" s="1"/>
  <c r="B230" i="1" s="1"/>
  <c r="U212" i="6"/>
  <c r="S212" i="6"/>
  <c r="O212" i="6"/>
  <c r="M212" i="6"/>
  <c r="T212" i="6"/>
  <c r="P212" i="6"/>
  <c r="N212" i="6"/>
  <c r="L212" i="6"/>
  <c r="Q211" i="6"/>
  <c r="R212" i="6"/>
  <c r="G204" i="7"/>
  <c r="C195" i="5"/>
  <c r="I211" i="6"/>
  <c r="G211" i="6"/>
  <c r="D211" i="6" s="1"/>
  <c r="E210" i="6"/>
  <c r="AD213" i="6"/>
  <c r="AB213" i="6"/>
  <c r="Z213" i="6"/>
  <c r="X213" i="6"/>
  <c r="V213" i="6"/>
  <c r="C214" i="6"/>
  <c r="AC213" i="6"/>
  <c r="AA213" i="6"/>
  <c r="Y213" i="6"/>
  <c r="W213" i="6"/>
  <c r="K213" i="6"/>
  <c r="H213" i="6"/>
  <c r="A213" i="6"/>
  <c r="B213" i="6"/>
  <c r="AD195" i="5" l="1"/>
  <c r="O196" i="4"/>
  <c r="T196" i="4" s="1"/>
  <c r="R196" i="4"/>
  <c r="W196" i="4" s="1"/>
  <c r="Q196" i="4"/>
  <c r="V196" i="4" s="1"/>
  <c r="P196" i="4"/>
  <c r="U196" i="4" s="1"/>
  <c r="N196" i="4"/>
  <c r="J196" i="4" s="1"/>
  <c r="M196" i="4" s="1"/>
  <c r="J195" i="4"/>
  <c r="M195" i="4" s="1"/>
  <c r="S195" i="4"/>
  <c r="E211" i="6"/>
  <c r="L201" i="2"/>
  <c r="M200" i="2"/>
  <c r="O200" i="2" s="1"/>
  <c r="B231" i="1" s="1"/>
  <c r="B214" i="6"/>
  <c r="A214" i="6"/>
  <c r="C215" i="6"/>
  <c r="AC214" i="6"/>
  <c r="AA214" i="6"/>
  <c r="Y214" i="6"/>
  <c r="W214" i="6"/>
  <c r="K214" i="6"/>
  <c r="H214" i="6"/>
  <c r="AD214" i="6"/>
  <c r="AB214" i="6"/>
  <c r="Z214" i="6"/>
  <c r="X214" i="6"/>
  <c r="V214" i="6"/>
  <c r="T213" i="6"/>
  <c r="P213" i="6"/>
  <c r="N213" i="6"/>
  <c r="L213" i="6"/>
  <c r="Q212" i="6"/>
  <c r="U213" i="6"/>
  <c r="S213" i="6"/>
  <c r="O213" i="6"/>
  <c r="M213" i="6"/>
  <c r="R213" i="6"/>
  <c r="G205" i="7"/>
  <c r="C196" i="5"/>
  <c r="I212" i="6"/>
  <c r="G212" i="6"/>
  <c r="D212" i="6" s="1"/>
  <c r="Q197" i="4" l="1"/>
  <c r="V197" i="4" s="1"/>
  <c r="P197" i="4"/>
  <c r="U197" i="4" s="1"/>
  <c r="N197" i="4"/>
  <c r="J197" i="4" s="1"/>
  <c r="M197" i="4" s="1"/>
  <c r="AD196" i="5"/>
  <c r="O197" i="4"/>
  <c r="T197" i="4" s="1"/>
  <c r="R197" i="4"/>
  <c r="W197" i="4" s="1"/>
  <c r="E212" i="6"/>
  <c r="AD215" i="6"/>
  <c r="AB215" i="6"/>
  <c r="Z215" i="6"/>
  <c r="X215" i="6"/>
  <c r="V215" i="6"/>
  <c r="C216" i="6"/>
  <c r="AC215" i="6"/>
  <c r="AA215" i="6"/>
  <c r="Y215" i="6"/>
  <c r="W215" i="6"/>
  <c r="K215" i="6"/>
  <c r="H215" i="6"/>
  <c r="A215" i="6"/>
  <c r="B215" i="6"/>
  <c r="L202" i="2"/>
  <c r="M201" i="2"/>
  <c r="O201" i="2" s="1"/>
  <c r="B232" i="1" s="1"/>
  <c r="G206" i="7"/>
  <c r="C197" i="5"/>
  <c r="U214" i="6"/>
  <c r="S214" i="6"/>
  <c r="O214" i="6"/>
  <c r="M214" i="6"/>
  <c r="T214" i="6"/>
  <c r="P214" i="6"/>
  <c r="N214" i="6"/>
  <c r="L214" i="6"/>
  <c r="Q213" i="6"/>
  <c r="I213" i="6" s="1"/>
  <c r="R214" i="6"/>
  <c r="G213" i="6"/>
  <c r="D213" i="6" s="1"/>
  <c r="Q198" i="4" l="1"/>
  <c r="V198" i="4" s="1"/>
  <c r="P198" i="4"/>
  <c r="U198" i="4" s="1"/>
  <c r="N198" i="4"/>
  <c r="J198" i="4" s="1"/>
  <c r="M198" i="4" s="1"/>
  <c r="AD197" i="5"/>
  <c r="O198" i="4"/>
  <c r="T198" i="4" s="1"/>
  <c r="R198" i="4"/>
  <c r="W198" i="4" s="1"/>
  <c r="G214" i="6"/>
  <c r="D214" i="6" s="1"/>
  <c r="B216" i="6"/>
  <c r="A216" i="6"/>
  <c r="C217" i="6"/>
  <c r="AC216" i="6"/>
  <c r="AA216" i="6"/>
  <c r="Y216" i="6"/>
  <c r="W216" i="6"/>
  <c r="K216" i="6"/>
  <c r="H216" i="6"/>
  <c r="AD216" i="6"/>
  <c r="AB216" i="6"/>
  <c r="Z216" i="6"/>
  <c r="X216" i="6"/>
  <c r="V216" i="6"/>
  <c r="E213" i="6"/>
  <c r="G207" i="7"/>
  <c r="C198" i="5"/>
  <c r="L203" i="2"/>
  <c r="M202" i="2"/>
  <c r="O202" i="2" s="1"/>
  <c r="B233" i="1" s="1"/>
  <c r="T215" i="6"/>
  <c r="P215" i="6"/>
  <c r="N215" i="6"/>
  <c r="L215" i="6"/>
  <c r="Q214" i="6"/>
  <c r="I214" i="6" s="1"/>
  <c r="U215" i="6"/>
  <c r="S215" i="6"/>
  <c r="O215" i="6"/>
  <c r="M215" i="6"/>
  <c r="R215" i="6"/>
  <c r="AD198" i="5" l="1"/>
  <c r="O199" i="4"/>
  <c r="R199" i="4"/>
  <c r="W199" i="4" s="1"/>
  <c r="Q199" i="4"/>
  <c r="V199" i="4" s="1"/>
  <c r="P199" i="4"/>
  <c r="U199" i="4" s="1"/>
  <c r="N199" i="4"/>
  <c r="G215" i="6"/>
  <c r="D215" i="6" s="1"/>
  <c r="G208" i="7"/>
  <c r="C199" i="5"/>
  <c r="U216" i="6"/>
  <c r="S216" i="6"/>
  <c r="O216" i="6"/>
  <c r="M216" i="6"/>
  <c r="T216" i="6"/>
  <c r="P216" i="6"/>
  <c r="N216" i="6"/>
  <c r="L216" i="6"/>
  <c r="Q215" i="6"/>
  <c r="I215" i="6" s="1"/>
  <c r="R216" i="6"/>
  <c r="L204" i="2"/>
  <c r="M203" i="2"/>
  <c r="O203" i="2" s="1"/>
  <c r="B234" i="1" s="1"/>
  <c r="E214" i="6"/>
  <c r="AD217" i="6"/>
  <c r="AB217" i="6"/>
  <c r="Z217" i="6"/>
  <c r="X217" i="6"/>
  <c r="V217" i="6"/>
  <c r="C218" i="6"/>
  <c r="AC217" i="6"/>
  <c r="AA217" i="6"/>
  <c r="Y217" i="6"/>
  <c r="W217" i="6"/>
  <c r="K217" i="6"/>
  <c r="H217" i="6"/>
  <c r="A217" i="6"/>
  <c r="B217" i="6"/>
  <c r="J199" i="4" l="1"/>
  <c r="M199" i="4" s="1"/>
  <c r="S199" i="4"/>
  <c r="AD199" i="5"/>
  <c r="O200" i="4"/>
  <c r="R200" i="4"/>
  <c r="W200" i="4" s="1"/>
  <c r="Q200" i="4"/>
  <c r="V200" i="4" s="1"/>
  <c r="P200" i="4"/>
  <c r="U200" i="4" s="1"/>
  <c r="N200" i="4"/>
  <c r="B218" i="6"/>
  <c r="A218" i="6"/>
  <c r="C219" i="6"/>
  <c r="AC218" i="6"/>
  <c r="AA218" i="6"/>
  <c r="Y218" i="6"/>
  <c r="W218" i="6"/>
  <c r="K218" i="6"/>
  <c r="H218" i="6"/>
  <c r="AD218" i="6"/>
  <c r="AB218" i="6"/>
  <c r="Z218" i="6"/>
  <c r="X218" i="6"/>
  <c r="V218" i="6"/>
  <c r="E215" i="6"/>
  <c r="L205" i="2"/>
  <c r="M204" i="2"/>
  <c r="O204" i="2" s="1"/>
  <c r="B235" i="1" s="1"/>
  <c r="T217" i="6"/>
  <c r="P217" i="6"/>
  <c r="N217" i="6"/>
  <c r="L217" i="6"/>
  <c r="Q216" i="6"/>
  <c r="U217" i="6"/>
  <c r="S217" i="6"/>
  <c r="O217" i="6"/>
  <c r="M217" i="6"/>
  <c r="R217" i="6"/>
  <c r="G216" i="6"/>
  <c r="D216" i="6" s="1"/>
  <c r="I216" i="6"/>
  <c r="G209" i="7"/>
  <c r="C200" i="5"/>
  <c r="S200" i="4" l="1"/>
  <c r="J200" i="4"/>
  <c r="M200" i="4" s="1"/>
  <c r="AD200" i="5"/>
  <c r="O201" i="4"/>
  <c r="R201" i="4"/>
  <c r="W201" i="4" s="1"/>
  <c r="Q201" i="4"/>
  <c r="V201" i="4" s="1"/>
  <c r="P201" i="4"/>
  <c r="U201" i="4" s="1"/>
  <c r="N201" i="4"/>
  <c r="L206" i="2"/>
  <c r="M205" i="2"/>
  <c r="O205" i="2" s="1"/>
  <c r="B236" i="1" s="1"/>
  <c r="U218" i="6"/>
  <c r="S218" i="6"/>
  <c r="O218" i="6"/>
  <c r="M218" i="6"/>
  <c r="T218" i="6"/>
  <c r="P218" i="6"/>
  <c r="N218" i="6"/>
  <c r="L218" i="6"/>
  <c r="Q217" i="6"/>
  <c r="R218" i="6"/>
  <c r="G210" i="7"/>
  <c r="C201" i="5"/>
  <c r="I217" i="6"/>
  <c r="G217" i="6"/>
  <c r="D217" i="6" s="1"/>
  <c r="E216" i="6"/>
  <c r="AD219" i="6"/>
  <c r="AB219" i="6"/>
  <c r="Z219" i="6"/>
  <c r="X219" i="6"/>
  <c r="V219" i="6"/>
  <c r="C220" i="6"/>
  <c r="AC219" i="6"/>
  <c r="AA219" i="6"/>
  <c r="Y219" i="6"/>
  <c r="W219" i="6"/>
  <c r="K219" i="6"/>
  <c r="H219" i="6"/>
  <c r="A219" i="6"/>
  <c r="B219" i="6"/>
  <c r="S201" i="4" l="1"/>
  <c r="J201" i="4"/>
  <c r="M201" i="4" s="1"/>
  <c r="AD201" i="5"/>
  <c r="O202" i="4"/>
  <c r="R202" i="4"/>
  <c r="W202" i="4" s="1"/>
  <c r="Q202" i="4"/>
  <c r="V202" i="4" s="1"/>
  <c r="P202" i="4"/>
  <c r="U202" i="4" s="1"/>
  <c r="N202" i="4"/>
  <c r="E217" i="6"/>
  <c r="T219" i="6"/>
  <c r="P219" i="6"/>
  <c r="N219" i="6"/>
  <c r="L219" i="6"/>
  <c r="Q218" i="6"/>
  <c r="U219" i="6"/>
  <c r="S219" i="6"/>
  <c r="O219" i="6"/>
  <c r="M219" i="6"/>
  <c r="R219" i="6"/>
  <c r="G211" i="7"/>
  <c r="C202" i="5"/>
  <c r="L207" i="2"/>
  <c r="M206" i="2"/>
  <c r="O206" i="2" s="1"/>
  <c r="B237" i="1" s="1"/>
  <c r="B220" i="6"/>
  <c r="A220" i="6"/>
  <c r="C221" i="6"/>
  <c r="AC220" i="6"/>
  <c r="AA220" i="6"/>
  <c r="Y220" i="6"/>
  <c r="W220" i="6"/>
  <c r="K220" i="6"/>
  <c r="H220" i="6"/>
  <c r="AD220" i="6"/>
  <c r="AB220" i="6"/>
  <c r="Z220" i="6"/>
  <c r="X220" i="6"/>
  <c r="V220" i="6"/>
  <c r="I218" i="6"/>
  <c r="G218" i="6"/>
  <c r="D218" i="6" s="1"/>
  <c r="S202" i="4" l="1"/>
  <c r="J202" i="4"/>
  <c r="M202" i="4" s="1"/>
  <c r="AD202" i="5"/>
  <c r="O203" i="4"/>
  <c r="R203" i="4"/>
  <c r="W203" i="4" s="1"/>
  <c r="Q203" i="4"/>
  <c r="V203" i="4" s="1"/>
  <c r="P203" i="4"/>
  <c r="U203" i="4" s="1"/>
  <c r="N203" i="4"/>
  <c r="U220" i="6"/>
  <c r="S220" i="6"/>
  <c r="O220" i="6"/>
  <c r="M220" i="6"/>
  <c r="T220" i="6"/>
  <c r="P220" i="6"/>
  <c r="N220" i="6"/>
  <c r="L220" i="6"/>
  <c r="Q219" i="6"/>
  <c r="R220" i="6"/>
  <c r="L208" i="2"/>
  <c r="M207" i="2"/>
  <c r="O207" i="2" s="1"/>
  <c r="B238" i="1" s="1"/>
  <c r="E218" i="6"/>
  <c r="AD221" i="6"/>
  <c r="AB221" i="6"/>
  <c r="Z221" i="6"/>
  <c r="X221" i="6"/>
  <c r="V221" i="6"/>
  <c r="C222" i="6"/>
  <c r="AC221" i="6"/>
  <c r="AA221" i="6"/>
  <c r="Y221" i="6"/>
  <c r="W221" i="6"/>
  <c r="K221" i="6"/>
  <c r="H221" i="6"/>
  <c r="A221" i="6"/>
  <c r="B221" i="6"/>
  <c r="G219" i="6"/>
  <c r="D219" i="6" s="1"/>
  <c r="G212" i="7"/>
  <c r="C203" i="5"/>
  <c r="I219" i="6"/>
  <c r="J203" i="4" l="1"/>
  <c r="M203" i="4" s="1"/>
  <c r="S203" i="4"/>
  <c r="AD203" i="5"/>
  <c r="O204" i="4"/>
  <c r="R204" i="4"/>
  <c r="W204" i="4" s="1"/>
  <c r="Q204" i="4"/>
  <c r="V204" i="4" s="1"/>
  <c r="P204" i="4"/>
  <c r="U204" i="4" s="1"/>
  <c r="N204" i="4"/>
  <c r="G213" i="7"/>
  <c r="C204" i="5"/>
  <c r="B222" i="6"/>
  <c r="A222" i="6"/>
  <c r="C223" i="6"/>
  <c r="AC222" i="6"/>
  <c r="AA222" i="6"/>
  <c r="Y222" i="6"/>
  <c r="W222" i="6"/>
  <c r="K222" i="6"/>
  <c r="H222" i="6"/>
  <c r="AD222" i="6"/>
  <c r="AB222" i="6"/>
  <c r="Z222" i="6"/>
  <c r="X222" i="6"/>
  <c r="V222" i="6"/>
  <c r="E219" i="6"/>
  <c r="L209" i="2"/>
  <c r="M208" i="2"/>
  <c r="O208" i="2" s="1"/>
  <c r="B239" i="1" s="1"/>
  <c r="T221" i="6"/>
  <c r="P221" i="6"/>
  <c r="N221" i="6"/>
  <c r="L221" i="6"/>
  <c r="Q220" i="6"/>
  <c r="U221" i="6"/>
  <c r="S221" i="6"/>
  <c r="O221" i="6"/>
  <c r="M221" i="6"/>
  <c r="R221" i="6"/>
  <c r="G220" i="6"/>
  <c r="D220" i="6" s="1"/>
  <c r="I220" i="6"/>
  <c r="S204" i="4" l="1"/>
  <c r="J204" i="4"/>
  <c r="M204" i="4" s="1"/>
  <c r="AD204" i="5"/>
  <c r="O205" i="4"/>
  <c r="R205" i="4"/>
  <c r="W205" i="4" s="1"/>
  <c r="Q205" i="4"/>
  <c r="V205" i="4" s="1"/>
  <c r="P205" i="4"/>
  <c r="U205" i="4" s="1"/>
  <c r="N205" i="4"/>
  <c r="L210" i="2"/>
  <c r="M209" i="2"/>
  <c r="O209" i="2" s="1"/>
  <c r="B240" i="1" s="1"/>
  <c r="U222" i="6"/>
  <c r="S222" i="6"/>
  <c r="O222" i="6"/>
  <c r="M222" i="6"/>
  <c r="T222" i="6"/>
  <c r="P222" i="6"/>
  <c r="N222" i="6"/>
  <c r="L222" i="6"/>
  <c r="Q221" i="6"/>
  <c r="R222" i="6"/>
  <c r="I221" i="6"/>
  <c r="G221" i="6"/>
  <c r="D221" i="6" s="1"/>
  <c r="E220" i="6"/>
  <c r="AD223" i="6"/>
  <c r="AB223" i="6"/>
  <c r="Z223" i="6"/>
  <c r="X223" i="6"/>
  <c r="V223" i="6"/>
  <c r="C224" i="6"/>
  <c r="AC223" i="6"/>
  <c r="AA223" i="6"/>
  <c r="Y223" i="6"/>
  <c r="W223" i="6"/>
  <c r="K223" i="6"/>
  <c r="H223" i="6"/>
  <c r="A223" i="6"/>
  <c r="B223" i="6"/>
  <c r="G214" i="7"/>
  <c r="C205" i="5"/>
  <c r="S205" i="4" l="1"/>
  <c r="J205" i="4"/>
  <c r="M205" i="4" s="1"/>
  <c r="Q206" i="4"/>
  <c r="V206" i="4" s="1"/>
  <c r="P206" i="4"/>
  <c r="U206" i="4" s="1"/>
  <c r="N206" i="4"/>
  <c r="AD205" i="5"/>
  <c r="O206" i="4"/>
  <c r="R206" i="4"/>
  <c r="W206" i="4" s="1"/>
  <c r="E221" i="6"/>
  <c r="B224" i="6"/>
  <c r="A224" i="6"/>
  <c r="C225" i="6"/>
  <c r="AC224" i="6"/>
  <c r="AA224" i="6"/>
  <c r="Y224" i="6"/>
  <c r="W224" i="6"/>
  <c r="K224" i="6"/>
  <c r="H224" i="6"/>
  <c r="AD224" i="6"/>
  <c r="AB224" i="6"/>
  <c r="Z224" i="6"/>
  <c r="X224" i="6"/>
  <c r="V224" i="6"/>
  <c r="G222" i="6"/>
  <c r="D222" i="6" s="1"/>
  <c r="G215" i="7"/>
  <c r="C206" i="5"/>
  <c r="T223" i="6"/>
  <c r="P223" i="6"/>
  <c r="N223" i="6"/>
  <c r="L223" i="6"/>
  <c r="Q222" i="6"/>
  <c r="I222" i="6" s="1"/>
  <c r="U223" i="6"/>
  <c r="S223" i="6"/>
  <c r="O223" i="6"/>
  <c r="M223" i="6"/>
  <c r="R223" i="6"/>
  <c r="L211" i="2"/>
  <c r="M210" i="2"/>
  <c r="O210" i="2" s="1"/>
  <c r="B241" i="1" s="1"/>
  <c r="Q207" i="4" l="1"/>
  <c r="V207" i="4" s="1"/>
  <c r="P207" i="4"/>
  <c r="U207" i="4" s="1"/>
  <c r="N207" i="4"/>
  <c r="AD206" i="5"/>
  <c r="O207" i="4"/>
  <c r="R207" i="4"/>
  <c r="W207" i="4" s="1"/>
  <c r="S206" i="4"/>
  <c r="J206" i="4"/>
  <c r="M206" i="4" s="1"/>
  <c r="E222" i="6"/>
  <c r="G223" i="6"/>
  <c r="D223" i="6" s="1"/>
  <c r="L212" i="2"/>
  <c r="M211" i="2"/>
  <c r="O211" i="2" s="1"/>
  <c r="B242" i="1" s="1"/>
  <c r="G224" i="6" s="1"/>
  <c r="G216" i="7"/>
  <c r="C207" i="5"/>
  <c r="AD225" i="6"/>
  <c r="AB225" i="6"/>
  <c r="Z225" i="6"/>
  <c r="X225" i="6"/>
  <c r="V225" i="6"/>
  <c r="C226" i="6"/>
  <c r="AC225" i="6"/>
  <c r="AA225" i="6"/>
  <c r="Y225" i="6"/>
  <c r="W225" i="6"/>
  <c r="K225" i="6"/>
  <c r="H225" i="6"/>
  <c r="A225" i="6"/>
  <c r="B225" i="6"/>
  <c r="U224" i="6"/>
  <c r="S224" i="6"/>
  <c r="O224" i="6"/>
  <c r="M224" i="6"/>
  <c r="T224" i="6"/>
  <c r="P224" i="6"/>
  <c r="N224" i="6"/>
  <c r="L224" i="6"/>
  <c r="Q223" i="6"/>
  <c r="I223" i="6" s="1"/>
  <c r="R224" i="6"/>
  <c r="Q208" i="4" l="1"/>
  <c r="V208" i="4" s="1"/>
  <c r="P208" i="4"/>
  <c r="U208" i="4" s="1"/>
  <c r="N208" i="4"/>
  <c r="AD207" i="5"/>
  <c r="O208" i="4"/>
  <c r="R208" i="4"/>
  <c r="W208" i="4" s="1"/>
  <c r="J207" i="4"/>
  <c r="M207" i="4" s="1"/>
  <c r="S207" i="4"/>
  <c r="E223" i="6"/>
  <c r="D224" i="6"/>
  <c r="B226" i="6"/>
  <c r="A226" i="6"/>
  <c r="C227" i="6"/>
  <c r="AC226" i="6"/>
  <c r="AA226" i="6"/>
  <c r="Y226" i="6"/>
  <c r="W226" i="6"/>
  <c r="K226" i="6"/>
  <c r="H226" i="6"/>
  <c r="AD226" i="6"/>
  <c r="AB226" i="6"/>
  <c r="Z226" i="6"/>
  <c r="X226" i="6"/>
  <c r="V226" i="6"/>
  <c r="T225" i="6"/>
  <c r="P225" i="6"/>
  <c r="N225" i="6"/>
  <c r="L225" i="6"/>
  <c r="Q224" i="6"/>
  <c r="I224" i="6" s="1"/>
  <c r="U225" i="6"/>
  <c r="S225" i="6"/>
  <c r="O225" i="6"/>
  <c r="M225" i="6"/>
  <c r="R225" i="6"/>
  <c r="G217" i="7"/>
  <c r="C208" i="5"/>
  <c r="L213" i="2"/>
  <c r="M212" i="2"/>
  <c r="O212" i="2" s="1"/>
  <c r="B243" i="1" s="1"/>
  <c r="Q209" i="4" l="1"/>
  <c r="V209" i="4" s="1"/>
  <c r="P209" i="4"/>
  <c r="N209" i="4"/>
  <c r="AD208" i="5"/>
  <c r="O209" i="4"/>
  <c r="T209" i="4" s="1"/>
  <c r="R209" i="4"/>
  <c r="W209" i="4" s="1"/>
  <c r="J208" i="4"/>
  <c r="M208" i="4" s="1"/>
  <c r="S208" i="4"/>
  <c r="E224" i="6"/>
  <c r="G225" i="6"/>
  <c r="D225" i="6" s="1"/>
  <c r="L214" i="2"/>
  <c r="M213" i="2"/>
  <c r="O213" i="2" s="1"/>
  <c r="B244" i="1" s="1"/>
  <c r="G226" i="6" s="1"/>
  <c r="G218" i="7"/>
  <c r="C209" i="5"/>
  <c r="AD227" i="6"/>
  <c r="AB227" i="6"/>
  <c r="Z227" i="6"/>
  <c r="X227" i="6"/>
  <c r="V227" i="6"/>
  <c r="C228" i="6"/>
  <c r="AC227" i="6"/>
  <c r="AA227" i="6"/>
  <c r="Y227" i="6"/>
  <c r="W227" i="6"/>
  <c r="K227" i="6"/>
  <c r="H227" i="6"/>
  <c r="A227" i="6"/>
  <c r="B227" i="6"/>
  <c r="U226" i="6"/>
  <c r="S226" i="6"/>
  <c r="O226" i="6"/>
  <c r="M226" i="6"/>
  <c r="T226" i="6"/>
  <c r="P226" i="6"/>
  <c r="N226" i="6"/>
  <c r="L226" i="6"/>
  <c r="Q225" i="6"/>
  <c r="I225" i="6" s="1"/>
  <c r="R226" i="6"/>
  <c r="AD209" i="5" l="1"/>
  <c r="O210" i="4"/>
  <c r="R210" i="4"/>
  <c r="W210" i="4" s="1"/>
  <c r="Q210" i="4"/>
  <c r="V210" i="4" s="1"/>
  <c r="P210" i="4"/>
  <c r="U210" i="4" s="1"/>
  <c r="N210" i="4"/>
  <c r="J209" i="4"/>
  <c r="M209" i="4" s="1"/>
  <c r="S209" i="4"/>
  <c r="B228" i="6"/>
  <c r="A228" i="6"/>
  <c r="C229" i="6"/>
  <c r="AC228" i="6"/>
  <c r="AA228" i="6"/>
  <c r="Y228" i="6"/>
  <c r="W228" i="6"/>
  <c r="K228" i="6"/>
  <c r="H228" i="6"/>
  <c r="AD228" i="6"/>
  <c r="AB228" i="6"/>
  <c r="Z228" i="6"/>
  <c r="X228" i="6"/>
  <c r="V228" i="6"/>
  <c r="G219" i="7"/>
  <c r="C210" i="5"/>
  <c r="D226" i="6"/>
  <c r="T227" i="6"/>
  <c r="P227" i="6"/>
  <c r="N227" i="6"/>
  <c r="L227" i="6"/>
  <c r="Q226" i="6"/>
  <c r="I226" i="6" s="1"/>
  <c r="U227" i="6"/>
  <c r="S227" i="6"/>
  <c r="O227" i="6"/>
  <c r="M227" i="6"/>
  <c r="R227" i="6"/>
  <c r="L215" i="2"/>
  <c r="M214" i="2"/>
  <c r="O214" i="2" s="1"/>
  <c r="B245" i="1" s="1"/>
  <c r="E225" i="6"/>
  <c r="J210" i="4" l="1"/>
  <c r="M210" i="4" s="1"/>
  <c r="S210" i="4"/>
  <c r="AD210" i="5"/>
  <c r="O211" i="4"/>
  <c r="T211" i="4" s="1"/>
  <c r="R211" i="4"/>
  <c r="W211" i="4" s="1"/>
  <c r="Q211" i="4"/>
  <c r="V211" i="4" s="1"/>
  <c r="P211" i="4"/>
  <c r="N211" i="4"/>
  <c r="G227" i="6"/>
  <c r="AD229" i="6"/>
  <c r="AB229" i="6"/>
  <c r="Z229" i="6"/>
  <c r="X229" i="6"/>
  <c r="V229" i="6"/>
  <c r="C230" i="6"/>
  <c r="AC229" i="6"/>
  <c r="AA229" i="6"/>
  <c r="Y229" i="6"/>
  <c r="W229" i="6"/>
  <c r="K229" i="6"/>
  <c r="H229" i="6"/>
  <c r="A229" i="6"/>
  <c r="B229" i="6"/>
  <c r="E226" i="6"/>
  <c r="L216" i="2"/>
  <c r="M215" i="2"/>
  <c r="O215" i="2" s="1"/>
  <c r="B246" i="1" s="1"/>
  <c r="D227" i="6"/>
  <c r="G220" i="7"/>
  <c r="C211" i="5"/>
  <c r="U228" i="6"/>
  <c r="S228" i="6"/>
  <c r="O228" i="6"/>
  <c r="M228" i="6"/>
  <c r="T228" i="6"/>
  <c r="P228" i="6"/>
  <c r="N228" i="6"/>
  <c r="L228" i="6"/>
  <c r="Q227" i="6"/>
  <c r="I227" i="6" s="1"/>
  <c r="R228" i="6"/>
  <c r="J211" i="4" l="1"/>
  <c r="M211" i="4" s="1"/>
  <c r="S211" i="4"/>
  <c r="AD211" i="5"/>
  <c r="O212" i="4"/>
  <c r="T212" i="4" s="1"/>
  <c r="R212" i="4"/>
  <c r="W212" i="4" s="1"/>
  <c r="Q212" i="4"/>
  <c r="V212" i="4" s="1"/>
  <c r="P212" i="4"/>
  <c r="N212" i="4"/>
  <c r="L217" i="2"/>
  <c r="M216" i="2"/>
  <c r="O216" i="2" s="1"/>
  <c r="B247" i="1" s="1"/>
  <c r="B230" i="6"/>
  <c r="A230" i="6"/>
  <c r="C231" i="6"/>
  <c r="AC230" i="6"/>
  <c r="AA230" i="6"/>
  <c r="Y230" i="6"/>
  <c r="W230" i="6"/>
  <c r="K230" i="6"/>
  <c r="H230" i="6"/>
  <c r="AD230" i="6"/>
  <c r="AB230" i="6"/>
  <c r="Z230" i="6"/>
  <c r="X230" i="6"/>
  <c r="V230" i="6"/>
  <c r="G221" i="7"/>
  <c r="C212" i="5"/>
  <c r="G228" i="6"/>
  <c r="D228" i="6" s="1"/>
  <c r="E227" i="6"/>
  <c r="T229" i="6"/>
  <c r="P229" i="6"/>
  <c r="N229" i="6"/>
  <c r="L229" i="6"/>
  <c r="Q228" i="6"/>
  <c r="I228" i="6" s="1"/>
  <c r="U229" i="6"/>
  <c r="S229" i="6"/>
  <c r="O229" i="6"/>
  <c r="M229" i="6"/>
  <c r="R229" i="6"/>
  <c r="S212" i="4" l="1"/>
  <c r="J212" i="4"/>
  <c r="M212" i="4" s="1"/>
  <c r="Q213" i="4"/>
  <c r="V213" i="4" s="1"/>
  <c r="P213" i="4"/>
  <c r="N213" i="4"/>
  <c r="AD212" i="5"/>
  <c r="O213" i="4"/>
  <c r="T213" i="4" s="1"/>
  <c r="R213" i="4"/>
  <c r="W213" i="4" s="1"/>
  <c r="G222" i="7"/>
  <c r="C213" i="5"/>
  <c r="AD231" i="6"/>
  <c r="AB231" i="6"/>
  <c r="Z231" i="6"/>
  <c r="X231" i="6"/>
  <c r="V231" i="6"/>
  <c r="C232" i="6"/>
  <c r="AC231" i="6"/>
  <c r="AA231" i="6"/>
  <c r="Y231" i="6"/>
  <c r="W231" i="6"/>
  <c r="K231" i="6"/>
  <c r="H231" i="6"/>
  <c r="A231" i="6"/>
  <c r="B231" i="6"/>
  <c r="G229" i="6"/>
  <c r="D229" i="6" s="1"/>
  <c r="E228" i="6"/>
  <c r="U230" i="6"/>
  <c r="S230" i="6"/>
  <c r="O230" i="6"/>
  <c r="M230" i="6"/>
  <c r="T230" i="6"/>
  <c r="P230" i="6"/>
  <c r="N230" i="6"/>
  <c r="L230" i="6"/>
  <c r="Q229" i="6"/>
  <c r="I229" i="6" s="1"/>
  <c r="R230" i="6"/>
  <c r="L218" i="2"/>
  <c r="M217" i="2"/>
  <c r="O217" i="2" s="1"/>
  <c r="B248" i="1" s="1"/>
  <c r="Q214" i="4" l="1"/>
  <c r="V214" i="4" s="1"/>
  <c r="P214" i="4"/>
  <c r="N214" i="4"/>
  <c r="AD213" i="5"/>
  <c r="O214" i="4"/>
  <c r="T214" i="4" s="1"/>
  <c r="R214" i="4"/>
  <c r="W214" i="4" s="1"/>
  <c r="J213" i="4"/>
  <c r="M213" i="4" s="1"/>
  <c r="S213" i="4"/>
  <c r="G230" i="6"/>
  <c r="D230" i="6" s="1"/>
  <c r="E229" i="6"/>
  <c r="B232" i="6"/>
  <c r="A232" i="6"/>
  <c r="C233" i="6"/>
  <c r="AC232" i="6"/>
  <c r="AA232" i="6"/>
  <c r="Y232" i="6"/>
  <c r="W232" i="6"/>
  <c r="K232" i="6"/>
  <c r="H232" i="6"/>
  <c r="AD232" i="6"/>
  <c r="AB232" i="6"/>
  <c r="Z232" i="6"/>
  <c r="X232" i="6"/>
  <c r="V232" i="6"/>
  <c r="G223" i="7"/>
  <c r="C214" i="5"/>
  <c r="L219" i="2"/>
  <c r="M218" i="2"/>
  <c r="O218" i="2" s="1"/>
  <c r="B249" i="1" s="1"/>
  <c r="T231" i="6"/>
  <c r="P231" i="6"/>
  <c r="N231" i="6"/>
  <c r="L231" i="6"/>
  <c r="Q230" i="6"/>
  <c r="I230" i="6" s="1"/>
  <c r="U231" i="6"/>
  <c r="S231" i="6"/>
  <c r="O231" i="6"/>
  <c r="M231" i="6"/>
  <c r="R231" i="6"/>
  <c r="AD214" i="5" l="1"/>
  <c r="O215" i="4"/>
  <c r="T215" i="4" s="1"/>
  <c r="R215" i="4"/>
  <c r="W215" i="4" s="1"/>
  <c r="Q215" i="4"/>
  <c r="V215" i="4" s="1"/>
  <c r="P215" i="4"/>
  <c r="N215" i="4"/>
  <c r="S214" i="4"/>
  <c r="J214" i="4"/>
  <c r="M214" i="4" s="1"/>
  <c r="AD233" i="6"/>
  <c r="AB233" i="6"/>
  <c r="Z233" i="6"/>
  <c r="X233" i="6"/>
  <c r="V233" i="6"/>
  <c r="C234" i="6"/>
  <c r="AC233" i="6"/>
  <c r="AA233" i="6"/>
  <c r="Y233" i="6"/>
  <c r="W233" i="6"/>
  <c r="K233" i="6"/>
  <c r="H233" i="6"/>
  <c r="A233" i="6"/>
  <c r="B233" i="6"/>
  <c r="L220" i="2"/>
  <c r="M219" i="2"/>
  <c r="O219" i="2" s="1"/>
  <c r="B250" i="1" s="1"/>
  <c r="G231" i="6"/>
  <c r="D231" i="6" s="1"/>
  <c r="G224" i="7"/>
  <c r="C215" i="5"/>
  <c r="U232" i="6"/>
  <c r="S232" i="6"/>
  <c r="O232" i="6"/>
  <c r="M232" i="6"/>
  <c r="T232" i="6"/>
  <c r="P232" i="6"/>
  <c r="N232" i="6"/>
  <c r="L232" i="6"/>
  <c r="Q231" i="6"/>
  <c r="I231" i="6" s="1"/>
  <c r="R232" i="6"/>
  <c r="E230" i="6"/>
  <c r="J215" i="4" l="1"/>
  <c r="M215" i="4" s="1"/>
  <c r="S215" i="4"/>
  <c r="Q216" i="4"/>
  <c r="V216" i="4" s="1"/>
  <c r="P216" i="4"/>
  <c r="U216" i="4" s="1"/>
  <c r="N216" i="4"/>
  <c r="AD215" i="5"/>
  <c r="O216" i="4"/>
  <c r="R216" i="4"/>
  <c r="W216" i="4" s="1"/>
  <c r="E231" i="6"/>
  <c r="G225" i="7"/>
  <c r="C216" i="5"/>
  <c r="L221" i="2"/>
  <c r="M220" i="2"/>
  <c r="O220" i="2" s="1"/>
  <c r="B251" i="1" s="1"/>
  <c r="B234" i="6"/>
  <c r="A234" i="6"/>
  <c r="C235" i="6"/>
  <c r="AC234" i="6"/>
  <c r="AA234" i="6"/>
  <c r="Y234" i="6"/>
  <c r="W234" i="6"/>
  <c r="K234" i="6"/>
  <c r="H234" i="6"/>
  <c r="AD234" i="6"/>
  <c r="AB234" i="6"/>
  <c r="Z234" i="6"/>
  <c r="X234" i="6"/>
  <c r="V234" i="6"/>
  <c r="G232" i="6"/>
  <c r="D232" i="6" s="1"/>
  <c r="T233" i="6"/>
  <c r="P233" i="6"/>
  <c r="N233" i="6"/>
  <c r="L233" i="6"/>
  <c r="Q232" i="6"/>
  <c r="I232" i="6" s="1"/>
  <c r="U233" i="6"/>
  <c r="S233" i="6"/>
  <c r="O233" i="6"/>
  <c r="M233" i="6"/>
  <c r="R233" i="6"/>
  <c r="Q217" i="4" l="1"/>
  <c r="V217" i="4" s="1"/>
  <c r="P217" i="4"/>
  <c r="N217" i="4"/>
  <c r="AD216" i="5"/>
  <c r="O217" i="4"/>
  <c r="T217" i="4" s="1"/>
  <c r="R217" i="4"/>
  <c r="W217" i="4" s="1"/>
  <c r="S216" i="4"/>
  <c r="J216" i="4"/>
  <c r="M216" i="4" s="1"/>
  <c r="E232" i="6"/>
  <c r="AD235" i="6"/>
  <c r="AB235" i="6"/>
  <c r="Z235" i="6"/>
  <c r="X235" i="6"/>
  <c r="V235" i="6"/>
  <c r="C236" i="6"/>
  <c r="AC235" i="6"/>
  <c r="AA235" i="6"/>
  <c r="Y235" i="6"/>
  <c r="W235" i="6"/>
  <c r="K235" i="6"/>
  <c r="H235" i="6"/>
  <c r="A235" i="6"/>
  <c r="B235" i="6"/>
  <c r="L222" i="2"/>
  <c r="M221" i="2"/>
  <c r="O221" i="2" s="1"/>
  <c r="B252" i="1" s="1"/>
  <c r="U234" i="6"/>
  <c r="S234" i="6"/>
  <c r="O234" i="6"/>
  <c r="M234" i="6"/>
  <c r="T234" i="6"/>
  <c r="P234" i="6"/>
  <c r="N234" i="6"/>
  <c r="L234" i="6"/>
  <c r="Q233" i="6"/>
  <c r="I233" i="6" s="1"/>
  <c r="R234" i="6"/>
  <c r="G233" i="6"/>
  <c r="D233" i="6" s="1"/>
  <c r="G226" i="7"/>
  <c r="C217" i="5"/>
  <c r="Q218" i="4" l="1"/>
  <c r="V218" i="4" s="1"/>
  <c r="P218" i="4"/>
  <c r="U218" i="4" s="1"/>
  <c r="N218" i="4"/>
  <c r="AD217" i="5"/>
  <c r="O218" i="4"/>
  <c r="R218" i="4"/>
  <c r="W218" i="4" s="1"/>
  <c r="S217" i="4"/>
  <c r="J217" i="4"/>
  <c r="M217" i="4" s="1"/>
  <c r="G227" i="7"/>
  <c r="C218" i="5"/>
  <c r="G234" i="6"/>
  <c r="D234" i="6" s="1"/>
  <c r="B236" i="6"/>
  <c r="A236" i="6"/>
  <c r="C237" i="6"/>
  <c r="AC236" i="6"/>
  <c r="AA236" i="6"/>
  <c r="Y236" i="6"/>
  <c r="W236" i="6"/>
  <c r="K236" i="6"/>
  <c r="H236" i="6"/>
  <c r="AD236" i="6"/>
  <c r="AB236" i="6"/>
  <c r="Z236" i="6"/>
  <c r="X236" i="6"/>
  <c r="V236" i="6"/>
  <c r="I234" i="6"/>
  <c r="L223" i="2"/>
  <c r="M222" i="2"/>
  <c r="O222" i="2" s="1"/>
  <c r="B253" i="1" s="1"/>
  <c r="T235" i="6"/>
  <c r="P235" i="6"/>
  <c r="N235" i="6"/>
  <c r="L235" i="6"/>
  <c r="Q234" i="6"/>
  <c r="U235" i="6"/>
  <c r="S235" i="6"/>
  <c r="O235" i="6"/>
  <c r="M235" i="6"/>
  <c r="R235" i="6"/>
  <c r="E233" i="6"/>
  <c r="AD218" i="5" l="1"/>
  <c r="O219" i="4"/>
  <c r="R219" i="4"/>
  <c r="W219" i="4" s="1"/>
  <c r="Q219" i="4"/>
  <c r="V219" i="4" s="1"/>
  <c r="P219" i="4"/>
  <c r="U219" i="4" s="1"/>
  <c r="N219" i="4"/>
  <c r="J218" i="4"/>
  <c r="M218" i="4" s="1"/>
  <c r="S218" i="4"/>
  <c r="E234" i="6"/>
  <c r="G235" i="6"/>
  <c r="AD237" i="6"/>
  <c r="AB237" i="6"/>
  <c r="Z237" i="6"/>
  <c r="X237" i="6"/>
  <c r="V237" i="6"/>
  <c r="C238" i="6"/>
  <c r="AC237" i="6"/>
  <c r="AA237" i="6"/>
  <c r="Y237" i="6"/>
  <c r="W237" i="6"/>
  <c r="K237" i="6"/>
  <c r="H237" i="6"/>
  <c r="A237" i="6"/>
  <c r="B237" i="6"/>
  <c r="L224" i="2"/>
  <c r="M223" i="2"/>
  <c r="O223" i="2" s="1"/>
  <c r="B254" i="1" s="1"/>
  <c r="G236" i="6" s="1"/>
  <c r="U236" i="6"/>
  <c r="S236" i="6"/>
  <c r="O236" i="6"/>
  <c r="M236" i="6"/>
  <c r="T236" i="6"/>
  <c r="P236" i="6"/>
  <c r="N236" i="6"/>
  <c r="L236" i="6"/>
  <c r="Q235" i="6"/>
  <c r="I235" i="6" s="1"/>
  <c r="R236" i="6"/>
  <c r="G228" i="7"/>
  <c r="C219" i="5"/>
  <c r="S219" i="4" l="1"/>
  <c r="J219" i="4"/>
  <c r="M219" i="4" s="1"/>
  <c r="AD219" i="5"/>
  <c r="O220" i="4"/>
  <c r="R220" i="4"/>
  <c r="W220" i="4" s="1"/>
  <c r="Q220" i="4"/>
  <c r="V220" i="4" s="1"/>
  <c r="P220" i="4"/>
  <c r="U220" i="4" s="1"/>
  <c r="N220" i="4"/>
  <c r="E235" i="6"/>
  <c r="B238" i="6"/>
  <c r="A238" i="6"/>
  <c r="C239" i="6"/>
  <c r="AC238" i="6"/>
  <c r="AA238" i="6"/>
  <c r="Y238" i="6"/>
  <c r="W238" i="6"/>
  <c r="K238" i="6"/>
  <c r="H238" i="6"/>
  <c r="AD238" i="6"/>
  <c r="AB238" i="6"/>
  <c r="Z238" i="6"/>
  <c r="X238" i="6"/>
  <c r="V238" i="6"/>
  <c r="D235" i="6"/>
  <c r="D236" i="6" s="1"/>
  <c r="G229" i="7"/>
  <c r="C220" i="5"/>
  <c r="I236" i="6"/>
  <c r="L225" i="2"/>
  <c r="M224" i="2"/>
  <c r="O224" i="2" s="1"/>
  <c r="B255" i="1" s="1"/>
  <c r="T237" i="6"/>
  <c r="P237" i="6"/>
  <c r="N237" i="6"/>
  <c r="L237" i="6"/>
  <c r="Q236" i="6"/>
  <c r="U237" i="6"/>
  <c r="S237" i="6"/>
  <c r="O237" i="6"/>
  <c r="M237" i="6"/>
  <c r="R237" i="6"/>
  <c r="J220" i="4" l="1"/>
  <c r="M220" i="4" s="1"/>
  <c r="S220" i="4"/>
  <c r="Q221" i="4"/>
  <c r="V221" i="4" s="1"/>
  <c r="P221" i="4"/>
  <c r="U221" i="4" s="1"/>
  <c r="N221" i="4"/>
  <c r="AD220" i="5"/>
  <c r="O221" i="4"/>
  <c r="R221" i="4"/>
  <c r="W221" i="4" s="1"/>
  <c r="L226" i="2"/>
  <c r="M225" i="2"/>
  <c r="O225" i="2" s="1"/>
  <c r="B256" i="1" s="1"/>
  <c r="G238" i="6" s="1"/>
  <c r="G230" i="7"/>
  <c r="C221" i="5"/>
  <c r="AD239" i="6"/>
  <c r="AB239" i="6"/>
  <c r="Z239" i="6"/>
  <c r="X239" i="6"/>
  <c r="V239" i="6"/>
  <c r="C240" i="6"/>
  <c r="AC239" i="6"/>
  <c r="AA239" i="6"/>
  <c r="Y239" i="6"/>
  <c r="W239" i="6"/>
  <c r="K239" i="6"/>
  <c r="H239" i="6"/>
  <c r="A239" i="6"/>
  <c r="B239" i="6"/>
  <c r="G237" i="6"/>
  <c r="D237" i="6" s="1"/>
  <c r="U238" i="6"/>
  <c r="S238" i="6"/>
  <c r="O238" i="6"/>
  <c r="M238" i="6"/>
  <c r="T238" i="6"/>
  <c r="P238" i="6"/>
  <c r="N238" i="6"/>
  <c r="L238" i="6"/>
  <c r="Q237" i="6"/>
  <c r="I237" i="6" s="1"/>
  <c r="R238" i="6"/>
  <c r="E236" i="6"/>
  <c r="D238" i="6" l="1"/>
  <c r="Q222" i="4"/>
  <c r="V222" i="4" s="1"/>
  <c r="P222" i="4"/>
  <c r="U222" i="4" s="1"/>
  <c r="N222" i="4"/>
  <c r="AD221" i="5"/>
  <c r="O222" i="4"/>
  <c r="R222" i="4"/>
  <c r="W222" i="4" s="1"/>
  <c r="S221" i="4"/>
  <c r="J221" i="4"/>
  <c r="M221" i="4" s="1"/>
  <c r="T239" i="6"/>
  <c r="P239" i="6"/>
  <c r="N239" i="6"/>
  <c r="L239" i="6"/>
  <c r="Q238" i="6"/>
  <c r="I238" i="6" s="1"/>
  <c r="U239" i="6"/>
  <c r="S239" i="6"/>
  <c r="O239" i="6"/>
  <c r="M239" i="6"/>
  <c r="R239" i="6"/>
  <c r="G231" i="7"/>
  <c r="C222" i="5"/>
  <c r="E237" i="6"/>
  <c r="B240" i="6"/>
  <c r="A240" i="6"/>
  <c r="C241" i="6"/>
  <c r="AC240" i="6"/>
  <c r="AA240" i="6"/>
  <c r="Y240" i="6"/>
  <c r="W240" i="6"/>
  <c r="K240" i="6"/>
  <c r="H240" i="6"/>
  <c r="AD240" i="6"/>
  <c r="AB240" i="6"/>
  <c r="Z240" i="6"/>
  <c r="X240" i="6"/>
  <c r="V240" i="6"/>
  <c r="L227" i="2"/>
  <c r="M226" i="2"/>
  <c r="O226" i="2" s="1"/>
  <c r="B257" i="1" s="1"/>
  <c r="Q223" i="4" l="1"/>
  <c r="V223" i="4" s="1"/>
  <c r="P223" i="4"/>
  <c r="U223" i="4" s="1"/>
  <c r="N223" i="4"/>
  <c r="AD222" i="5"/>
  <c r="O223" i="4"/>
  <c r="R223" i="4"/>
  <c r="W223" i="4" s="1"/>
  <c r="J222" i="4"/>
  <c r="M222" i="4" s="1"/>
  <c r="S222" i="4"/>
  <c r="G239" i="6"/>
  <c r="D239" i="6" s="1"/>
  <c r="U240" i="6"/>
  <c r="S240" i="6"/>
  <c r="O240" i="6"/>
  <c r="M240" i="6"/>
  <c r="T240" i="6"/>
  <c r="P240" i="6"/>
  <c r="N240" i="6"/>
  <c r="L240" i="6"/>
  <c r="Q239" i="6"/>
  <c r="R240" i="6"/>
  <c r="G232" i="7"/>
  <c r="C223" i="5"/>
  <c r="I239" i="6"/>
  <c r="L228" i="2"/>
  <c r="M227" i="2"/>
  <c r="O227" i="2" s="1"/>
  <c r="B258" i="1" s="1"/>
  <c r="G240" i="6" s="1"/>
  <c r="AD241" i="6"/>
  <c r="AB241" i="6"/>
  <c r="Z241" i="6"/>
  <c r="X241" i="6"/>
  <c r="V241" i="6"/>
  <c r="C242" i="6"/>
  <c r="AC241" i="6"/>
  <c r="AA241" i="6"/>
  <c r="Y241" i="6"/>
  <c r="W241" i="6"/>
  <c r="K241" i="6"/>
  <c r="H241" i="6"/>
  <c r="A241" i="6"/>
  <c r="B241" i="6"/>
  <c r="E238" i="6"/>
  <c r="E239" i="6" l="1"/>
  <c r="AD223" i="5"/>
  <c r="O224" i="4"/>
  <c r="R224" i="4"/>
  <c r="W224" i="4" s="1"/>
  <c r="Q224" i="4"/>
  <c r="V224" i="4" s="1"/>
  <c r="P224" i="4"/>
  <c r="U224" i="4" s="1"/>
  <c r="N224" i="4"/>
  <c r="S223" i="4"/>
  <c r="J223" i="4"/>
  <c r="M223" i="4" s="1"/>
  <c r="B242" i="6"/>
  <c r="A242" i="6"/>
  <c r="C243" i="6"/>
  <c r="AC242" i="6"/>
  <c r="AA242" i="6"/>
  <c r="Y242" i="6"/>
  <c r="W242" i="6"/>
  <c r="K242" i="6"/>
  <c r="H242" i="6"/>
  <c r="AD242" i="6"/>
  <c r="AB242" i="6"/>
  <c r="Z242" i="6"/>
  <c r="X242" i="6"/>
  <c r="V242" i="6"/>
  <c r="D240" i="6"/>
  <c r="T241" i="6"/>
  <c r="P241" i="6"/>
  <c r="N241" i="6"/>
  <c r="L241" i="6"/>
  <c r="Q240" i="6"/>
  <c r="U241" i="6"/>
  <c r="S241" i="6"/>
  <c r="O241" i="6"/>
  <c r="M241" i="6"/>
  <c r="R241" i="6"/>
  <c r="L229" i="2"/>
  <c r="M228" i="2"/>
  <c r="O228" i="2" s="1"/>
  <c r="B259" i="1" s="1"/>
  <c r="G241" i="6" s="1"/>
  <c r="G233" i="7"/>
  <c r="C224" i="5"/>
  <c r="I240" i="6"/>
  <c r="E240" i="6" s="1"/>
  <c r="S224" i="4" l="1"/>
  <c r="J224" i="4"/>
  <c r="M224" i="4" s="1"/>
  <c r="Q225" i="4"/>
  <c r="V225" i="4" s="1"/>
  <c r="P225" i="4"/>
  <c r="U225" i="4" s="1"/>
  <c r="N225" i="4"/>
  <c r="AD224" i="5"/>
  <c r="O225" i="4"/>
  <c r="R225" i="4"/>
  <c r="W225" i="4" s="1"/>
  <c r="G234" i="7"/>
  <c r="C225" i="5"/>
  <c r="D241" i="6"/>
  <c r="AD243" i="6"/>
  <c r="AB243" i="6"/>
  <c r="Z243" i="6"/>
  <c r="X243" i="6"/>
  <c r="V243" i="6"/>
  <c r="C244" i="6"/>
  <c r="AC243" i="6"/>
  <c r="AA243" i="6"/>
  <c r="Y243" i="6"/>
  <c r="W243" i="6"/>
  <c r="K243" i="6"/>
  <c r="H243" i="6"/>
  <c r="A243" i="6"/>
  <c r="B243" i="6"/>
  <c r="L230" i="2"/>
  <c r="M229" i="2"/>
  <c r="O229" i="2" s="1"/>
  <c r="B260" i="1" s="1"/>
  <c r="U242" i="6"/>
  <c r="S242" i="6"/>
  <c r="O242" i="6"/>
  <c r="M242" i="6"/>
  <c r="T242" i="6"/>
  <c r="P242" i="6"/>
  <c r="N242" i="6"/>
  <c r="L242" i="6"/>
  <c r="Q241" i="6"/>
  <c r="I241" i="6" s="1"/>
  <c r="E241" i="6" s="1"/>
  <c r="R242" i="6"/>
  <c r="Q226" i="4" l="1"/>
  <c r="V226" i="4" s="1"/>
  <c r="P226" i="4"/>
  <c r="U226" i="4" s="1"/>
  <c r="N226" i="4"/>
  <c r="AD225" i="5"/>
  <c r="O226" i="4"/>
  <c r="R226" i="4"/>
  <c r="W226" i="4" s="1"/>
  <c r="J225" i="4"/>
  <c r="M225" i="4" s="1"/>
  <c r="S225" i="4"/>
  <c r="B244" i="6"/>
  <c r="A244" i="6"/>
  <c r="C245" i="6"/>
  <c r="AC244" i="6"/>
  <c r="AA244" i="6"/>
  <c r="Y244" i="6"/>
  <c r="W244" i="6"/>
  <c r="K244" i="6"/>
  <c r="H244" i="6"/>
  <c r="AD244" i="6"/>
  <c r="AB244" i="6"/>
  <c r="Z244" i="6"/>
  <c r="X244" i="6"/>
  <c r="V244" i="6"/>
  <c r="G235" i="7"/>
  <c r="C226" i="5"/>
  <c r="G242" i="6"/>
  <c r="D242" i="6" s="1"/>
  <c r="L231" i="2"/>
  <c r="M230" i="2"/>
  <c r="O230" i="2" s="1"/>
  <c r="B261" i="1" s="1"/>
  <c r="G243" i="6" s="1"/>
  <c r="T243" i="6"/>
  <c r="P243" i="6"/>
  <c r="N243" i="6"/>
  <c r="L243" i="6"/>
  <c r="Q242" i="6"/>
  <c r="I242" i="6" s="1"/>
  <c r="U243" i="6"/>
  <c r="S243" i="6"/>
  <c r="O243" i="6"/>
  <c r="M243" i="6"/>
  <c r="R243" i="6"/>
  <c r="D243" i="6" l="1"/>
  <c r="AD226" i="5"/>
  <c r="O227" i="4"/>
  <c r="R227" i="4"/>
  <c r="W227" i="4" s="1"/>
  <c r="Q227" i="4"/>
  <c r="V227" i="4" s="1"/>
  <c r="P227" i="4"/>
  <c r="U227" i="4" s="1"/>
  <c r="N227" i="4"/>
  <c r="S226" i="4"/>
  <c r="J226" i="4"/>
  <c r="M226" i="4" s="1"/>
  <c r="E242" i="6"/>
  <c r="G236" i="7"/>
  <c r="C227" i="5"/>
  <c r="AD245" i="6"/>
  <c r="AB245" i="6"/>
  <c r="Z245" i="6"/>
  <c r="X245" i="6"/>
  <c r="V245" i="6"/>
  <c r="C246" i="6"/>
  <c r="AC245" i="6"/>
  <c r="AA245" i="6"/>
  <c r="Y245" i="6"/>
  <c r="W245" i="6"/>
  <c r="K245" i="6"/>
  <c r="H245" i="6"/>
  <c r="A245" i="6"/>
  <c r="B245" i="6"/>
  <c r="L232" i="2"/>
  <c r="M231" i="2"/>
  <c r="O231" i="2" s="1"/>
  <c r="B262" i="1" s="1"/>
  <c r="G244" i="6" s="1"/>
  <c r="U244" i="6"/>
  <c r="S244" i="6"/>
  <c r="O244" i="6"/>
  <c r="M244" i="6"/>
  <c r="T244" i="6"/>
  <c r="P244" i="6"/>
  <c r="N244" i="6"/>
  <c r="L244" i="6"/>
  <c r="Q243" i="6"/>
  <c r="I243" i="6" s="1"/>
  <c r="R244" i="6"/>
  <c r="D244" i="6" l="1"/>
  <c r="Q228" i="4"/>
  <c r="V228" i="4" s="1"/>
  <c r="P228" i="4"/>
  <c r="U228" i="4" s="1"/>
  <c r="N228" i="4"/>
  <c r="J228" i="4" s="1"/>
  <c r="M228" i="4" s="1"/>
  <c r="AD227" i="5"/>
  <c r="O228" i="4"/>
  <c r="T228" i="4" s="1"/>
  <c r="R228" i="4"/>
  <c r="W228" i="4" s="1"/>
  <c r="J227" i="4"/>
  <c r="M227" i="4" s="1"/>
  <c r="S227" i="4"/>
  <c r="B246" i="6"/>
  <c r="A246" i="6"/>
  <c r="C247" i="6"/>
  <c r="AC246" i="6"/>
  <c r="AA246" i="6"/>
  <c r="Y246" i="6"/>
  <c r="W246" i="6"/>
  <c r="K246" i="6"/>
  <c r="H246" i="6"/>
  <c r="AD246" i="6"/>
  <c r="AB246" i="6"/>
  <c r="Z246" i="6"/>
  <c r="X246" i="6"/>
  <c r="V246" i="6"/>
  <c r="L233" i="2"/>
  <c r="M232" i="2"/>
  <c r="O232" i="2" s="1"/>
  <c r="B263" i="1" s="1"/>
  <c r="T245" i="6"/>
  <c r="P245" i="6"/>
  <c r="N245" i="6"/>
  <c r="L245" i="6"/>
  <c r="Q244" i="6"/>
  <c r="I244" i="6" s="1"/>
  <c r="U245" i="6"/>
  <c r="S245" i="6"/>
  <c r="O245" i="6"/>
  <c r="M245" i="6"/>
  <c r="R245" i="6"/>
  <c r="G237" i="7"/>
  <c r="C228" i="5"/>
  <c r="E243" i="6"/>
  <c r="Q229" i="4" l="1"/>
  <c r="V229" i="4" s="1"/>
  <c r="P229" i="4"/>
  <c r="U229" i="4" s="1"/>
  <c r="N229" i="4"/>
  <c r="J229" i="4" s="1"/>
  <c r="M229" i="4" s="1"/>
  <c r="AD228" i="5"/>
  <c r="O229" i="4"/>
  <c r="T229" i="4" s="1"/>
  <c r="R229" i="4"/>
  <c r="W229" i="4" s="1"/>
  <c r="L234" i="2"/>
  <c r="M233" i="2"/>
  <c r="O233" i="2" s="1"/>
  <c r="B264" i="1" s="1"/>
  <c r="U246" i="6"/>
  <c r="S246" i="6"/>
  <c r="O246" i="6"/>
  <c r="M246" i="6"/>
  <c r="T246" i="6"/>
  <c r="P246" i="6"/>
  <c r="N246" i="6"/>
  <c r="L246" i="6"/>
  <c r="Q245" i="6"/>
  <c r="R246" i="6"/>
  <c r="E244" i="6"/>
  <c r="G238" i="7"/>
  <c r="C229" i="5"/>
  <c r="I245" i="6"/>
  <c r="G245" i="6"/>
  <c r="D245" i="6" s="1"/>
  <c r="AD247" i="6"/>
  <c r="AB247" i="6"/>
  <c r="Z247" i="6"/>
  <c r="X247" i="6"/>
  <c r="V247" i="6"/>
  <c r="C248" i="6"/>
  <c r="AC247" i="6"/>
  <c r="AA247" i="6"/>
  <c r="Y247" i="6"/>
  <c r="W247" i="6"/>
  <c r="K247" i="6"/>
  <c r="H247" i="6"/>
  <c r="A247" i="6"/>
  <c r="B247" i="6"/>
  <c r="AD229" i="5" l="1"/>
  <c r="O230" i="4"/>
  <c r="R230" i="4"/>
  <c r="W230" i="4" s="1"/>
  <c r="Q230" i="4"/>
  <c r="V230" i="4" s="1"/>
  <c r="P230" i="4"/>
  <c r="U230" i="4" s="1"/>
  <c r="N230" i="4"/>
  <c r="G246" i="6"/>
  <c r="D246" i="6" s="1"/>
  <c r="T247" i="6"/>
  <c r="P247" i="6"/>
  <c r="N247" i="6"/>
  <c r="L247" i="6"/>
  <c r="Q246" i="6"/>
  <c r="I246" i="6" s="1"/>
  <c r="U247" i="6"/>
  <c r="S247" i="6"/>
  <c r="O247" i="6"/>
  <c r="M247" i="6"/>
  <c r="R247" i="6"/>
  <c r="B248" i="6"/>
  <c r="A248" i="6"/>
  <c r="C249" i="6"/>
  <c r="AC248" i="6"/>
  <c r="AA248" i="6"/>
  <c r="Y248" i="6"/>
  <c r="W248" i="6"/>
  <c r="K248" i="6"/>
  <c r="H248" i="6"/>
  <c r="AD248" i="6"/>
  <c r="AB248" i="6"/>
  <c r="Z248" i="6"/>
  <c r="X248" i="6"/>
  <c r="V248" i="6"/>
  <c r="G239" i="7"/>
  <c r="C230" i="5"/>
  <c r="E245" i="6"/>
  <c r="L235" i="2"/>
  <c r="M234" i="2"/>
  <c r="O234" i="2" s="1"/>
  <c r="B265" i="1" s="1"/>
  <c r="J230" i="4" l="1"/>
  <c r="M230" i="4" s="1"/>
  <c r="S230" i="4"/>
  <c r="Q231" i="4"/>
  <c r="V231" i="4" s="1"/>
  <c r="P231" i="4"/>
  <c r="U231" i="4" s="1"/>
  <c r="N231" i="4"/>
  <c r="AD230" i="5"/>
  <c r="O231" i="4"/>
  <c r="R231" i="4"/>
  <c r="W231" i="4" s="1"/>
  <c r="G247" i="6"/>
  <c r="D247" i="6" s="1"/>
  <c r="E246" i="6"/>
  <c r="L236" i="2"/>
  <c r="M235" i="2"/>
  <c r="O235" i="2" s="1"/>
  <c r="B266" i="1" s="1"/>
  <c r="G248" i="6" s="1"/>
  <c r="G240" i="7"/>
  <c r="C231" i="5"/>
  <c r="AD249" i="6"/>
  <c r="AB249" i="6"/>
  <c r="Z249" i="6"/>
  <c r="X249" i="6"/>
  <c r="V249" i="6"/>
  <c r="C250" i="6"/>
  <c r="AC249" i="6"/>
  <c r="AA249" i="6"/>
  <c r="Y249" i="6"/>
  <c r="W249" i="6"/>
  <c r="K249" i="6"/>
  <c r="H249" i="6"/>
  <c r="A249" i="6"/>
  <c r="B249" i="6"/>
  <c r="U248" i="6"/>
  <c r="S248" i="6"/>
  <c r="O248" i="6"/>
  <c r="M248" i="6"/>
  <c r="T248" i="6"/>
  <c r="P248" i="6"/>
  <c r="N248" i="6"/>
  <c r="L248" i="6"/>
  <c r="Q247" i="6"/>
  <c r="R248" i="6"/>
  <c r="I247" i="6"/>
  <c r="Q232" i="4" l="1"/>
  <c r="V232" i="4" s="1"/>
  <c r="P232" i="4"/>
  <c r="U232" i="4" s="1"/>
  <c r="N232" i="4"/>
  <c r="J232" i="4" s="1"/>
  <c r="M232" i="4" s="1"/>
  <c r="AD231" i="5"/>
  <c r="O232" i="4"/>
  <c r="T232" i="4" s="1"/>
  <c r="R232" i="4"/>
  <c r="W232" i="4" s="1"/>
  <c r="S231" i="4"/>
  <c r="J231" i="4"/>
  <c r="M231" i="4" s="1"/>
  <c r="D248" i="6"/>
  <c r="B250" i="6"/>
  <c r="A250" i="6"/>
  <c r="C251" i="6"/>
  <c r="AC250" i="6"/>
  <c r="AA250" i="6"/>
  <c r="Y250" i="6"/>
  <c r="W250" i="6"/>
  <c r="K250" i="6"/>
  <c r="H250" i="6"/>
  <c r="AD250" i="6"/>
  <c r="AB250" i="6"/>
  <c r="Z250" i="6"/>
  <c r="X250" i="6"/>
  <c r="V250" i="6"/>
  <c r="L237" i="2"/>
  <c r="M236" i="2"/>
  <c r="O236" i="2" s="1"/>
  <c r="B267" i="1" s="1"/>
  <c r="T249" i="6"/>
  <c r="P249" i="6"/>
  <c r="N249" i="6"/>
  <c r="L249" i="6"/>
  <c r="Q248" i="6"/>
  <c r="I248" i="6" s="1"/>
  <c r="U249" i="6"/>
  <c r="S249" i="6"/>
  <c r="O249" i="6"/>
  <c r="M249" i="6"/>
  <c r="R249" i="6"/>
  <c r="G241" i="7"/>
  <c r="C232" i="5"/>
  <c r="E247" i="6"/>
  <c r="Q233" i="4" l="1"/>
  <c r="V233" i="4" s="1"/>
  <c r="P233" i="4"/>
  <c r="U233" i="4" s="1"/>
  <c r="N233" i="4"/>
  <c r="AD232" i="5"/>
  <c r="O233" i="4"/>
  <c r="R233" i="4"/>
  <c r="W233" i="4" s="1"/>
  <c r="E248" i="6"/>
  <c r="G242" i="7"/>
  <c r="C233" i="5"/>
  <c r="G249" i="6"/>
  <c r="D249" i="6" s="1"/>
  <c r="AD251" i="6"/>
  <c r="AB251" i="6"/>
  <c r="Z251" i="6"/>
  <c r="X251" i="6"/>
  <c r="V251" i="6"/>
  <c r="C252" i="6"/>
  <c r="AC251" i="6"/>
  <c r="AA251" i="6"/>
  <c r="Y251" i="6"/>
  <c r="W251" i="6"/>
  <c r="K251" i="6"/>
  <c r="H251" i="6"/>
  <c r="A251" i="6"/>
  <c r="B251" i="6"/>
  <c r="L238" i="2"/>
  <c r="M237" i="2"/>
  <c r="O237" i="2" s="1"/>
  <c r="B268" i="1" s="1"/>
  <c r="U250" i="6"/>
  <c r="S250" i="6"/>
  <c r="O250" i="6"/>
  <c r="M250" i="6"/>
  <c r="T250" i="6"/>
  <c r="P250" i="6"/>
  <c r="N250" i="6"/>
  <c r="L250" i="6"/>
  <c r="Q249" i="6"/>
  <c r="I249" i="6" s="1"/>
  <c r="R250" i="6"/>
  <c r="Q234" i="4" l="1"/>
  <c r="V234" i="4" s="1"/>
  <c r="P234" i="4"/>
  <c r="U234" i="4" s="1"/>
  <c r="N234" i="4"/>
  <c r="AD233" i="5"/>
  <c r="O234" i="4"/>
  <c r="R234" i="4"/>
  <c r="W234" i="4" s="1"/>
  <c r="S233" i="4"/>
  <c r="J233" i="4"/>
  <c r="M233" i="4" s="1"/>
  <c r="G250" i="6"/>
  <c r="D250" i="6" s="1"/>
  <c r="B252" i="6"/>
  <c r="A252" i="6"/>
  <c r="C253" i="6"/>
  <c r="AC252" i="6"/>
  <c r="AA252" i="6"/>
  <c r="Y252" i="6"/>
  <c r="W252" i="6"/>
  <c r="K252" i="6"/>
  <c r="H252" i="6"/>
  <c r="AD252" i="6"/>
  <c r="AB252" i="6"/>
  <c r="Z252" i="6"/>
  <c r="X252" i="6"/>
  <c r="V252" i="6"/>
  <c r="L239" i="2"/>
  <c r="M238" i="2"/>
  <c r="O238" i="2" s="1"/>
  <c r="B269" i="1" s="1"/>
  <c r="G251" i="6" s="1"/>
  <c r="T251" i="6"/>
  <c r="P251" i="6"/>
  <c r="N251" i="6"/>
  <c r="L251" i="6"/>
  <c r="Q250" i="6"/>
  <c r="I250" i="6" s="1"/>
  <c r="U251" i="6"/>
  <c r="S251" i="6"/>
  <c r="O251" i="6"/>
  <c r="M251" i="6"/>
  <c r="R251" i="6"/>
  <c r="G243" i="7"/>
  <c r="C234" i="5"/>
  <c r="E249" i="6"/>
  <c r="D251" i="6" l="1"/>
  <c r="Q235" i="4"/>
  <c r="V235" i="4" s="1"/>
  <c r="P235" i="4"/>
  <c r="U235" i="4" s="1"/>
  <c r="N235" i="4"/>
  <c r="AD234" i="5"/>
  <c r="O235" i="4"/>
  <c r="R235" i="4"/>
  <c r="W235" i="4" s="1"/>
  <c r="J234" i="4"/>
  <c r="M234" i="4" s="1"/>
  <c r="S234" i="4"/>
  <c r="L240" i="2"/>
  <c r="M239" i="2"/>
  <c r="O239" i="2" s="1"/>
  <c r="B270" i="1" s="1"/>
  <c r="U252" i="6"/>
  <c r="S252" i="6"/>
  <c r="O252" i="6"/>
  <c r="M252" i="6"/>
  <c r="T252" i="6"/>
  <c r="P252" i="6"/>
  <c r="N252" i="6"/>
  <c r="L252" i="6"/>
  <c r="Q251" i="6"/>
  <c r="R252" i="6"/>
  <c r="E250" i="6"/>
  <c r="G244" i="7"/>
  <c r="C235" i="5"/>
  <c r="I251" i="6"/>
  <c r="AD253" i="6"/>
  <c r="AB253" i="6"/>
  <c r="Z253" i="6"/>
  <c r="X253" i="6"/>
  <c r="V253" i="6"/>
  <c r="C254" i="6"/>
  <c r="AC253" i="6"/>
  <c r="AA253" i="6"/>
  <c r="Y253" i="6"/>
  <c r="W253" i="6"/>
  <c r="K253" i="6"/>
  <c r="H253" i="6"/>
  <c r="A253" i="6"/>
  <c r="B253" i="6"/>
  <c r="Q236" i="4" l="1"/>
  <c r="V236" i="4" s="1"/>
  <c r="P236" i="4"/>
  <c r="U236" i="4" s="1"/>
  <c r="N236" i="4"/>
  <c r="J236" i="4" s="1"/>
  <c r="M236" i="4" s="1"/>
  <c r="AD235" i="5"/>
  <c r="O236" i="4"/>
  <c r="T236" i="4" s="1"/>
  <c r="R236" i="4"/>
  <c r="W236" i="4" s="1"/>
  <c r="J235" i="4"/>
  <c r="M235" i="4" s="1"/>
  <c r="S235" i="4"/>
  <c r="T253" i="6"/>
  <c r="P253" i="6"/>
  <c r="N253" i="6"/>
  <c r="L253" i="6"/>
  <c r="Q252" i="6"/>
  <c r="U253" i="6"/>
  <c r="S253" i="6"/>
  <c r="O253" i="6"/>
  <c r="M253" i="6"/>
  <c r="R253" i="6"/>
  <c r="B254" i="6"/>
  <c r="A254" i="6"/>
  <c r="C255" i="6"/>
  <c r="AC254" i="6"/>
  <c r="AA254" i="6"/>
  <c r="Y254" i="6"/>
  <c r="W254" i="6"/>
  <c r="K254" i="6"/>
  <c r="H254" i="6"/>
  <c r="AD254" i="6"/>
  <c r="AB254" i="6"/>
  <c r="Z254" i="6"/>
  <c r="X254" i="6"/>
  <c r="V254" i="6"/>
  <c r="G245" i="7"/>
  <c r="C236" i="5"/>
  <c r="E251" i="6"/>
  <c r="L241" i="2"/>
  <c r="M240" i="2"/>
  <c r="O240" i="2" s="1"/>
  <c r="B271" i="1" s="1"/>
  <c r="I252" i="6"/>
  <c r="G252" i="6"/>
  <c r="D252" i="6" s="1"/>
  <c r="AD236" i="5" l="1"/>
  <c r="O237" i="4"/>
  <c r="R237" i="4"/>
  <c r="W237" i="4" s="1"/>
  <c r="Q237" i="4"/>
  <c r="V237" i="4" s="1"/>
  <c r="P237" i="4"/>
  <c r="U237" i="4" s="1"/>
  <c r="N237" i="4"/>
  <c r="E252" i="6"/>
  <c r="AD255" i="6"/>
  <c r="AB255" i="6"/>
  <c r="Z255" i="6"/>
  <c r="X255" i="6"/>
  <c r="V255" i="6"/>
  <c r="C256" i="6"/>
  <c r="AC255" i="6"/>
  <c r="AA255" i="6"/>
  <c r="Y255" i="6"/>
  <c r="W255" i="6"/>
  <c r="K255" i="6"/>
  <c r="H255" i="6"/>
  <c r="A255" i="6"/>
  <c r="B255" i="6"/>
  <c r="G253" i="6"/>
  <c r="D253" i="6" s="1"/>
  <c r="L242" i="2"/>
  <c r="M241" i="2"/>
  <c r="O241" i="2" s="1"/>
  <c r="B272" i="1" s="1"/>
  <c r="G254" i="6" s="1"/>
  <c r="G246" i="7"/>
  <c r="C237" i="5"/>
  <c r="U254" i="6"/>
  <c r="S254" i="6"/>
  <c r="O254" i="6"/>
  <c r="M254" i="6"/>
  <c r="T254" i="6"/>
  <c r="P254" i="6"/>
  <c r="N254" i="6"/>
  <c r="L254" i="6"/>
  <c r="Q253" i="6"/>
  <c r="I253" i="6" s="1"/>
  <c r="R254" i="6"/>
  <c r="S237" i="4" l="1"/>
  <c r="J237" i="4"/>
  <c r="M237" i="4" s="1"/>
  <c r="AD237" i="5"/>
  <c r="O238" i="4"/>
  <c r="R238" i="4"/>
  <c r="W238" i="4" s="1"/>
  <c r="Q238" i="4"/>
  <c r="V238" i="4" s="1"/>
  <c r="P238" i="4"/>
  <c r="U238" i="4" s="1"/>
  <c r="N238" i="4"/>
  <c r="D254" i="6"/>
  <c r="B256" i="6"/>
  <c r="A256" i="6"/>
  <c r="C257" i="6"/>
  <c r="AC256" i="6"/>
  <c r="AA256" i="6"/>
  <c r="Y256" i="6"/>
  <c r="W256" i="6"/>
  <c r="K256" i="6"/>
  <c r="H256" i="6"/>
  <c r="AD256" i="6"/>
  <c r="AB256" i="6"/>
  <c r="Z256" i="6"/>
  <c r="X256" i="6"/>
  <c r="V256" i="6"/>
  <c r="E253" i="6"/>
  <c r="L243" i="2"/>
  <c r="M242" i="2"/>
  <c r="O242" i="2" s="1"/>
  <c r="B273" i="1" s="1"/>
  <c r="G247" i="7"/>
  <c r="C238" i="5"/>
  <c r="T255" i="6"/>
  <c r="P255" i="6"/>
  <c r="N255" i="6"/>
  <c r="L255" i="6"/>
  <c r="Q254" i="6"/>
  <c r="I254" i="6" s="1"/>
  <c r="U255" i="6"/>
  <c r="S255" i="6"/>
  <c r="O255" i="6"/>
  <c r="M255" i="6"/>
  <c r="R255" i="6"/>
  <c r="J238" i="4" l="1"/>
  <c r="M238" i="4" s="1"/>
  <c r="S238" i="4"/>
  <c r="AD238" i="5"/>
  <c r="O239" i="4"/>
  <c r="T239" i="4" s="1"/>
  <c r="R239" i="4"/>
  <c r="W239" i="4" s="1"/>
  <c r="Q239" i="4"/>
  <c r="V239" i="4" s="1"/>
  <c r="P239" i="4"/>
  <c r="U239" i="4" s="1"/>
  <c r="N239" i="4"/>
  <c r="J239" i="4" s="1"/>
  <c r="M239" i="4" s="1"/>
  <c r="G255" i="6"/>
  <c r="D255" i="6" s="1"/>
  <c r="U256" i="6"/>
  <c r="S256" i="6"/>
  <c r="O256" i="6"/>
  <c r="M256" i="6"/>
  <c r="T256" i="6"/>
  <c r="P256" i="6"/>
  <c r="N256" i="6"/>
  <c r="L256" i="6"/>
  <c r="Q255" i="6"/>
  <c r="I255" i="6" s="1"/>
  <c r="R256" i="6"/>
  <c r="G248" i="7"/>
  <c r="C239" i="5"/>
  <c r="L244" i="2"/>
  <c r="M243" i="2"/>
  <c r="O243" i="2" s="1"/>
  <c r="B274" i="1" s="1"/>
  <c r="E254" i="6"/>
  <c r="AD257" i="6"/>
  <c r="AB257" i="6"/>
  <c r="Z257" i="6"/>
  <c r="X257" i="6"/>
  <c r="V257" i="6"/>
  <c r="C258" i="6"/>
  <c r="AC257" i="6"/>
  <c r="AA257" i="6"/>
  <c r="Y257" i="6"/>
  <c r="W257" i="6"/>
  <c r="K257" i="6"/>
  <c r="H257" i="6"/>
  <c r="A257" i="6"/>
  <c r="B257" i="6"/>
  <c r="Q240" i="4" l="1"/>
  <c r="V240" i="4" s="1"/>
  <c r="P240" i="4"/>
  <c r="U240" i="4" s="1"/>
  <c r="N240" i="4"/>
  <c r="J240" i="4" s="1"/>
  <c r="M240" i="4" s="1"/>
  <c r="AD239" i="5"/>
  <c r="O240" i="4"/>
  <c r="T240" i="4" s="1"/>
  <c r="R240" i="4"/>
  <c r="W240" i="4" s="1"/>
  <c r="T257" i="6"/>
  <c r="P257" i="6"/>
  <c r="N257" i="6"/>
  <c r="L257" i="6"/>
  <c r="Q256" i="6"/>
  <c r="U257" i="6"/>
  <c r="S257" i="6"/>
  <c r="O257" i="6"/>
  <c r="M257" i="6"/>
  <c r="R257" i="6"/>
  <c r="G256" i="6"/>
  <c r="D256" i="6" s="1"/>
  <c r="B258" i="6"/>
  <c r="A258" i="6"/>
  <c r="C259" i="6"/>
  <c r="AC258" i="6"/>
  <c r="AA258" i="6"/>
  <c r="Y258" i="6"/>
  <c r="W258" i="6"/>
  <c r="K258" i="6"/>
  <c r="H258" i="6"/>
  <c r="AD258" i="6"/>
  <c r="AB258" i="6"/>
  <c r="Z258" i="6"/>
  <c r="X258" i="6"/>
  <c r="V258" i="6"/>
  <c r="E255" i="6"/>
  <c r="L245" i="2"/>
  <c r="M244" i="2"/>
  <c r="O244" i="2" s="1"/>
  <c r="B275" i="1" s="1"/>
  <c r="G257" i="6" s="1"/>
  <c r="G249" i="7"/>
  <c r="C240" i="5"/>
  <c r="I256" i="6"/>
  <c r="AD240" i="5" l="1"/>
  <c r="O241" i="4"/>
  <c r="R241" i="4"/>
  <c r="W241" i="4" s="1"/>
  <c r="Q241" i="4"/>
  <c r="V241" i="4" s="1"/>
  <c r="P241" i="4"/>
  <c r="U241" i="4" s="1"/>
  <c r="N241" i="4"/>
  <c r="D257" i="6"/>
  <c r="G250" i="7"/>
  <c r="C241" i="5"/>
  <c r="L246" i="2"/>
  <c r="M245" i="2"/>
  <c r="O245" i="2" s="1"/>
  <c r="B276" i="1" s="1"/>
  <c r="U258" i="6"/>
  <c r="S258" i="6"/>
  <c r="O258" i="6"/>
  <c r="M258" i="6"/>
  <c r="T258" i="6"/>
  <c r="P258" i="6"/>
  <c r="N258" i="6"/>
  <c r="L258" i="6"/>
  <c r="Q257" i="6"/>
  <c r="I257" i="6" s="1"/>
  <c r="R258" i="6"/>
  <c r="E256" i="6"/>
  <c r="AD259" i="6"/>
  <c r="AB259" i="6"/>
  <c r="Z259" i="6"/>
  <c r="X259" i="6"/>
  <c r="V259" i="6"/>
  <c r="C260" i="6"/>
  <c r="AC259" i="6"/>
  <c r="AA259" i="6"/>
  <c r="Y259" i="6"/>
  <c r="W259" i="6"/>
  <c r="K259" i="6"/>
  <c r="H259" i="6"/>
  <c r="A259" i="6"/>
  <c r="B259" i="6"/>
  <c r="J241" i="4" l="1"/>
  <c r="M241" i="4" s="1"/>
  <c r="S241" i="4"/>
  <c r="AD241" i="5"/>
  <c r="O242" i="4"/>
  <c r="R242" i="4"/>
  <c r="W242" i="4" s="1"/>
  <c r="P242" i="4"/>
  <c r="U242" i="4" s="1"/>
  <c r="Q242" i="4"/>
  <c r="V242" i="4" s="1"/>
  <c r="N242" i="4"/>
  <c r="B260" i="6"/>
  <c r="A260" i="6"/>
  <c r="C261" i="6"/>
  <c r="AC260" i="6"/>
  <c r="AA260" i="6"/>
  <c r="Y260" i="6"/>
  <c r="W260" i="6"/>
  <c r="K260" i="6"/>
  <c r="H260" i="6"/>
  <c r="AD260" i="6"/>
  <c r="AB260" i="6"/>
  <c r="Z260" i="6"/>
  <c r="X260" i="6"/>
  <c r="V260" i="6"/>
  <c r="E257" i="6"/>
  <c r="T259" i="6"/>
  <c r="P259" i="6"/>
  <c r="N259" i="6"/>
  <c r="L259" i="6"/>
  <c r="Q258" i="6"/>
  <c r="U259" i="6"/>
  <c r="S259" i="6"/>
  <c r="O259" i="6"/>
  <c r="M259" i="6"/>
  <c r="R259" i="6"/>
  <c r="I258" i="6"/>
  <c r="G258" i="6"/>
  <c r="D258" i="6" s="1"/>
  <c r="G251" i="7"/>
  <c r="C242" i="5"/>
  <c r="L247" i="2"/>
  <c r="M246" i="2"/>
  <c r="O246" i="2" s="1"/>
  <c r="B277" i="1" s="1"/>
  <c r="J242" i="4" l="1"/>
  <c r="M242" i="4" s="1"/>
  <c r="S242" i="4"/>
  <c r="Q243" i="4"/>
  <c r="V243" i="4" s="1"/>
  <c r="P243" i="4"/>
  <c r="U243" i="4" s="1"/>
  <c r="N243" i="4"/>
  <c r="AD242" i="5"/>
  <c r="O243" i="4"/>
  <c r="R243" i="4"/>
  <c r="W243" i="4" s="1"/>
  <c r="U260" i="6"/>
  <c r="S260" i="6"/>
  <c r="O260" i="6"/>
  <c r="M260" i="6"/>
  <c r="T260" i="6"/>
  <c r="P260" i="6"/>
  <c r="N260" i="6"/>
  <c r="L260" i="6"/>
  <c r="Q259" i="6"/>
  <c r="I259" i="6" s="1"/>
  <c r="R260" i="6"/>
  <c r="L248" i="2"/>
  <c r="M247" i="2"/>
  <c r="O247" i="2" s="1"/>
  <c r="B278" i="1" s="1"/>
  <c r="G260" i="6" s="1"/>
  <c r="G259" i="6"/>
  <c r="D259" i="6" s="1"/>
  <c r="G252" i="7"/>
  <c r="C243" i="5"/>
  <c r="E258" i="6"/>
  <c r="AD261" i="6"/>
  <c r="AB261" i="6"/>
  <c r="Z261" i="6"/>
  <c r="X261" i="6"/>
  <c r="V261" i="6"/>
  <c r="C262" i="6"/>
  <c r="AC261" i="6"/>
  <c r="AA261" i="6"/>
  <c r="Y261" i="6"/>
  <c r="W261" i="6"/>
  <c r="K261" i="6"/>
  <c r="H261" i="6"/>
  <c r="A261" i="6"/>
  <c r="B261" i="6"/>
  <c r="D260" i="6" l="1"/>
  <c r="AD243" i="5"/>
  <c r="O244" i="4"/>
  <c r="R244" i="4"/>
  <c r="W244" i="4" s="1"/>
  <c r="Q244" i="4"/>
  <c r="V244" i="4" s="1"/>
  <c r="P244" i="4"/>
  <c r="U244" i="4" s="1"/>
  <c r="N244" i="4"/>
  <c r="S243" i="4"/>
  <c r="J243" i="4"/>
  <c r="M243" i="4" s="1"/>
  <c r="T261" i="6"/>
  <c r="P261" i="6"/>
  <c r="N261" i="6"/>
  <c r="L261" i="6"/>
  <c r="Q260" i="6"/>
  <c r="U261" i="6"/>
  <c r="S261" i="6"/>
  <c r="O261" i="6"/>
  <c r="M261" i="6"/>
  <c r="R261" i="6"/>
  <c r="G253" i="7"/>
  <c r="C244" i="5"/>
  <c r="B262" i="6"/>
  <c r="A262" i="6"/>
  <c r="C263" i="6"/>
  <c r="AC262" i="6"/>
  <c r="AA262" i="6"/>
  <c r="Y262" i="6"/>
  <c r="W262" i="6"/>
  <c r="K262" i="6"/>
  <c r="H262" i="6"/>
  <c r="AD262" i="6"/>
  <c r="AB262" i="6"/>
  <c r="Z262" i="6"/>
  <c r="X262" i="6"/>
  <c r="V262" i="6"/>
  <c r="E259" i="6"/>
  <c r="L249" i="2"/>
  <c r="M248" i="2"/>
  <c r="O248" i="2" s="1"/>
  <c r="B279" i="1" s="1"/>
  <c r="I260" i="6"/>
  <c r="J244" i="4" l="1"/>
  <c r="M244" i="4" s="1"/>
  <c r="S244" i="4"/>
  <c r="Q245" i="4"/>
  <c r="V245" i="4" s="1"/>
  <c r="P245" i="4"/>
  <c r="N245" i="4"/>
  <c r="AD244" i="5"/>
  <c r="O245" i="4"/>
  <c r="T245" i="4" s="1"/>
  <c r="R245" i="4"/>
  <c r="W245" i="4" s="1"/>
  <c r="G261" i="6"/>
  <c r="D261" i="6" s="1"/>
  <c r="E260" i="6"/>
  <c r="AD263" i="6"/>
  <c r="AB263" i="6"/>
  <c r="Z263" i="6"/>
  <c r="X263" i="6"/>
  <c r="V263" i="6"/>
  <c r="C264" i="6"/>
  <c r="AC263" i="6"/>
  <c r="AA263" i="6"/>
  <c r="Y263" i="6"/>
  <c r="W263" i="6"/>
  <c r="K263" i="6"/>
  <c r="H263" i="6"/>
  <c r="A263" i="6"/>
  <c r="B263" i="6"/>
  <c r="L250" i="2"/>
  <c r="M249" i="2"/>
  <c r="O249" i="2" s="1"/>
  <c r="B280" i="1" s="1"/>
  <c r="G262" i="6" s="1"/>
  <c r="U262" i="6"/>
  <c r="S262" i="6"/>
  <c r="O262" i="6"/>
  <c r="M262" i="6"/>
  <c r="T262" i="6"/>
  <c r="P262" i="6"/>
  <c r="N262" i="6"/>
  <c r="L262" i="6"/>
  <c r="Q261" i="6"/>
  <c r="I261" i="6" s="1"/>
  <c r="R262" i="6"/>
  <c r="G254" i="7"/>
  <c r="C245" i="5"/>
  <c r="Q246" i="4" l="1"/>
  <c r="V246" i="4" s="1"/>
  <c r="P246" i="4"/>
  <c r="N246" i="4"/>
  <c r="AD245" i="5"/>
  <c r="O246" i="4"/>
  <c r="T246" i="4" s="1"/>
  <c r="R246" i="4"/>
  <c r="W246" i="4" s="1"/>
  <c r="S245" i="4"/>
  <c r="J245" i="4"/>
  <c r="M245" i="4" s="1"/>
  <c r="L251" i="2"/>
  <c r="M250" i="2"/>
  <c r="O250" i="2" s="1"/>
  <c r="B281" i="1" s="1"/>
  <c r="T263" i="6"/>
  <c r="P263" i="6"/>
  <c r="N263" i="6"/>
  <c r="L263" i="6"/>
  <c r="Q262" i="6"/>
  <c r="U263" i="6"/>
  <c r="S263" i="6"/>
  <c r="O263" i="6"/>
  <c r="M263" i="6"/>
  <c r="R263" i="6"/>
  <c r="G255" i="7"/>
  <c r="C246" i="5"/>
  <c r="I262" i="6"/>
  <c r="B264" i="6"/>
  <c r="A264" i="6"/>
  <c r="C265" i="6"/>
  <c r="AC264" i="6"/>
  <c r="AA264" i="6"/>
  <c r="Y264" i="6"/>
  <c r="W264" i="6"/>
  <c r="K264" i="6"/>
  <c r="H264" i="6"/>
  <c r="AD264" i="6"/>
  <c r="AB264" i="6"/>
  <c r="Z264" i="6"/>
  <c r="X264" i="6"/>
  <c r="V264" i="6"/>
  <c r="E261" i="6"/>
  <c r="D262" i="6"/>
  <c r="Q247" i="4" l="1"/>
  <c r="V247" i="4" s="1"/>
  <c r="P247" i="4"/>
  <c r="N247" i="4"/>
  <c r="O247" i="4"/>
  <c r="T247" i="4" s="1"/>
  <c r="AD246" i="5"/>
  <c r="R247" i="4"/>
  <c r="W247" i="4" s="1"/>
  <c r="S246" i="4"/>
  <c r="J246" i="4"/>
  <c r="M246" i="4" s="1"/>
  <c r="E262" i="6"/>
  <c r="U264" i="6"/>
  <c r="S264" i="6"/>
  <c r="O264" i="6"/>
  <c r="M264" i="6"/>
  <c r="T264" i="6"/>
  <c r="P264" i="6"/>
  <c r="N264" i="6"/>
  <c r="L264" i="6"/>
  <c r="Q263" i="6"/>
  <c r="I263" i="6" s="1"/>
  <c r="R264" i="6"/>
  <c r="G256" i="7"/>
  <c r="C247" i="5"/>
  <c r="L252" i="2"/>
  <c r="M251" i="2"/>
  <c r="O251" i="2" s="1"/>
  <c r="B282" i="1" s="1"/>
  <c r="AD265" i="6"/>
  <c r="AB265" i="6"/>
  <c r="Z265" i="6"/>
  <c r="X265" i="6"/>
  <c r="V265" i="6"/>
  <c r="C266" i="6"/>
  <c r="AC265" i="6"/>
  <c r="AA265" i="6"/>
  <c r="Y265" i="6"/>
  <c r="W265" i="6"/>
  <c r="K265" i="6"/>
  <c r="H265" i="6"/>
  <c r="A265" i="6"/>
  <c r="B265" i="6"/>
  <c r="G263" i="6"/>
  <c r="Q248" i="4" l="1"/>
  <c r="V248" i="4" s="1"/>
  <c r="P248" i="4"/>
  <c r="N248" i="4"/>
  <c r="AD247" i="5"/>
  <c r="O248" i="4"/>
  <c r="T248" i="4" s="1"/>
  <c r="R248" i="4"/>
  <c r="W248" i="4" s="1"/>
  <c r="S247" i="4"/>
  <c r="J247" i="4"/>
  <c r="M247" i="4" s="1"/>
  <c r="E263" i="6"/>
  <c r="T265" i="6"/>
  <c r="P265" i="6"/>
  <c r="N265" i="6"/>
  <c r="L265" i="6"/>
  <c r="Q264" i="6"/>
  <c r="U265" i="6"/>
  <c r="S265" i="6"/>
  <c r="O265" i="6"/>
  <c r="M265" i="6"/>
  <c r="R265" i="6"/>
  <c r="G264" i="6"/>
  <c r="G257" i="7"/>
  <c r="C248" i="5"/>
  <c r="I264" i="6"/>
  <c r="D263" i="6"/>
  <c r="D264" i="6" s="1"/>
  <c r="B266" i="6"/>
  <c r="A266" i="6"/>
  <c r="C267" i="6"/>
  <c r="AC266" i="6"/>
  <c r="AA266" i="6"/>
  <c r="Y266" i="6"/>
  <c r="W266" i="6"/>
  <c r="K266" i="6"/>
  <c r="H266" i="6"/>
  <c r="AD266" i="6"/>
  <c r="AB266" i="6"/>
  <c r="Z266" i="6"/>
  <c r="X266" i="6"/>
  <c r="V266" i="6"/>
  <c r="L253" i="2"/>
  <c r="M252" i="2"/>
  <c r="O252" i="2" s="1"/>
  <c r="B283" i="1" s="1"/>
  <c r="Q249" i="4" l="1"/>
  <c r="V249" i="4" s="1"/>
  <c r="P249" i="4"/>
  <c r="N249" i="4"/>
  <c r="AD248" i="5"/>
  <c r="O249" i="4"/>
  <c r="T249" i="4" s="1"/>
  <c r="R249" i="4"/>
  <c r="W249" i="4" s="1"/>
  <c r="S248" i="4"/>
  <c r="J248" i="4"/>
  <c r="M248" i="4" s="1"/>
  <c r="L254" i="2"/>
  <c r="M253" i="2"/>
  <c r="O253" i="2" s="1"/>
  <c r="B284" i="1" s="1"/>
  <c r="AD267" i="6"/>
  <c r="AB267" i="6"/>
  <c r="Z267" i="6"/>
  <c r="X267" i="6"/>
  <c r="V267" i="6"/>
  <c r="C268" i="6"/>
  <c r="AC267" i="6"/>
  <c r="AA267" i="6"/>
  <c r="Y267" i="6"/>
  <c r="W267" i="6"/>
  <c r="K267" i="6"/>
  <c r="H267" i="6"/>
  <c r="A267" i="6"/>
  <c r="B267" i="6"/>
  <c r="G265" i="6"/>
  <c r="D265" i="6" s="1"/>
  <c r="U266" i="6"/>
  <c r="S266" i="6"/>
  <c r="O266" i="6"/>
  <c r="M266" i="6"/>
  <c r="T266" i="6"/>
  <c r="P266" i="6"/>
  <c r="N266" i="6"/>
  <c r="L266" i="6"/>
  <c r="Q265" i="6"/>
  <c r="R266" i="6"/>
  <c r="G258" i="7"/>
  <c r="C249" i="5"/>
  <c r="I265" i="6"/>
  <c r="E264" i="6"/>
  <c r="Q250" i="4" l="1"/>
  <c r="V250" i="4" s="1"/>
  <c r="P250" i="4"/>
  <c r="N250" i="4"/>
  <c r="AD249" i="5"/>
  <c r="O250" i="4"/>
  <c r="T250" i="4" s="1"/>
  <c r="R250" i="4"/>
  <c r="W250" i="4" s="1"/>
  <c r="J249" i="4"/>
  <c r="M249" i="4" s="1"/>
  <c r="S249" i="4"/>
  <c r="E265" i="6"/>
  <c r="G259" i="7"/>
  <c r="C250" i="5"/>
  <c r="T267" i="6"/>
  <c r="P267" i="6"/>
  <c r="N267" i="6"/>
  <c r="L267" i="6"/>
  <c r="Q266" i="6"/>
  <c r="I266" i="6" s="1"/>
  <c r="U267" i="6"/>
  <c r="S267" i="6"/>
  <c r="O267" i="6"/>
  <c r="M267" i="6"/>
  <c r="R267" i="6"/>
  <c r="L255" i="2"/>
  <c r="M254" i="2"/>
  <c r="O254" i="2" s="1"/>
  <c r="B285" i="1" s="1"/>
  <c r="B268" i="6"/>
  <c r="A268" i="6"/>
  <c r="C269" i="6"/>
  <c r="AC268" i="6"/>
  <c r="AA268" i="6"/>
  <c r="Y268" i="6"/>
  <c r="W268" i="6"/>
  <c r="K268" i="6"/>
  <c r="H268" i="6"/>
  <c r="AD268" i="6"/>
  <c r="AB268" i="6"/>
  <c r="Z268" i="6"/>
  <c r="X268" i="6"/>
  <c r="V268" i="6"/>
  <c r="G266" i="6"/>
  <c r="AD250" i="5" l="1"/>
  <c r="O251" i="4"/>
  <c r="T251" i="4" s="1"/>
  <c r="R251" i="4"/>
  <c r="W251" i="4" s="1"/>
  <c r="Q251" i="4"/>
  <c r="V251" i="4" s="1"/>
  <c r="P251" i="4"/>
  <c r="N251" i="4"/>
  <c r="S250" i="4"/>
  <c r="J250" i="4"/>
  <c r="M250" i="4" s="1"/>
  <c r="E266" i="6"/>
  <c r="U268" i="6"/>
  <c r="S268" i="6"/>
  <c r="O268" i="6"/>
  <c r="M268" i="6"/>
  <c r="T268" i="6"/>
  <c r="P268" i="6"/>
  <c r="N268" i="6"/>
  <c r="L268" i="6"/>
  <c r="Q267" i="6"/>
  <c r="R268" i="6"/>
  <c r="G267" i="6"/>
  <c r="I267" i="6"/>
  <c r="D266" i="6"/>
  <c r="D267" i="6" s="1"/>
  <c r="AD269" i="6"/>
  <c r="AB269" i="6"/>
  <c r="Z269" i="6"/>
  <c r="X269" i="6"/>
  <c r="V269" i="6"/>
  <c r="C270" i="6"/>
  <c r="AC269" i="6"/>
  <c r="AA269" i="6"/>
  <c r="Y269" i="6"/>
  <c r="W269" i="6"/>
  <c r="K269" i="6"/>
  <c r="H269" i="6"/>
  <c r="A269" i="6"/>
  <c r="B269" i="6"/>
  <c r="L256" i="2"/>
  <c r="M255" i="2"/>
  <c r="O255" i="2" s="1"/>
  <c r="B286" i="1" s="1"/>
  <c r="G268" i="6" s="1"/>
  <c r="G260" i="7"/>
  <c r="C251" i="5"/>
  <c r="S251" i="4" l="1"/>
  <c r="J251" i="4"/>
  <c r="M251" i="4" s="1"/>
  <c r="Q252" i="4"/>
  <c r="V252" i="4" s="1"/>
  <c r="P252" i="4"/>
  <c r="N252" i="4"/>
  <c r="AD251" i="5"/>
  <c r="O252" i="4"/>
  <c r="T252" i="4" s="1"/>
  <c r="R252" i="4"/>
  <c r="W252" i="4" s="1"/>
  <c r="L257" i="2"/>
  <c r="M256" i="2"/>
  <c r="O256" i="2" s="1"/>
  <c r="B287" i="1" s="1"/>
  <c r="T269" i="6"/>
  <c r="P269" i="6"/>
  <c r="N269" i="6"/>
  <c r="L269" i="6"/>
  <c r="Q268" i="6"/>
  <c r="U269" i="6"/>
  <c r="S269" i="6"/>
  <c r="O269" i="6"/>
  <c r="M269" i="6"/>
  <c r="R269" i="6"/>
  <c r="G261" i="7"/>
  <c r="C252" i="5"/>
  <c r="B270" i="6"/>
  <c r="A270" i="6"/>
  <c r="C271" i="6"/>
  <c r="AC270" i="6"/>
  <c r="AA270" i="6"/>
  <c r="Y270" i="6"/>
  <c r="W270" i="6"/>
  <c r="K270" i="6"/>
  <c r="H270" i="6"/>
  <c r="AD270" i="6"/>
  <c r="AB270" i="6"/>
  <c r="Z270" i="6"/>
  <c r="X270" i="6"/>
  <c r="V270" i="6"/>
  <c r="D268" i="6"/>
  <c r="I268" i="6"/>
  <c r="E267" i="6"/>
  <c r="E268" i="6" l="1"/>
  <c r="Q253" i="4"/>
  <c r="V253" i="4" s="1"/>
  <c r="P253" i="4"/>
  <c r="N253" i="4"/>
  <c r="AD252" i="5"/>
  <c r="O253" i="4"/>
  <c r="T253" i="4" s="1"/>
  <c r="R253" i="4"/>
  <c r="W253" i="4" s="1"/>
  <c r="J252" i="4"/>
  <c r="M252" i="4" s="1"/>
  <c r="S252" i="4"/>
  <c r="AD271" i="6"/>
  <c r="AB271" i="6"/>
  <c r="Z271" i="6"/>
  <c r="X271" i="6"/>
  <c r="V271" i="6"/>
  <c r="C272" i="6"/>
  <c r="AC271" i="6"/>
  <c r="AA271" i="6"/>
  <c r="Y271" i="6"/>
  <c r="W271" i="6"/>
  <c r="K271" i="6"/>
  <c r="H271" i="6"/>
  <c r="A271" i="6"/>
  <c r="B271" i="6"/>
  <c r="G262" i="7"/>
  <c r="C253" i="5"/>
  <c r="L258" i="2"/>
  <c r="M257" i="2"/>
  <c r="O257" i="2" s="1"/>
  <c r="B288" i="1" s="1"/>
  <c r="U270" i="6"/>
  <c r="S270" i="6"/>
  <c r="O270" i="6"/>
  <c r="M270" i="6"/>
  <c r="T270" i="6"/>
  <c r="P270" i="6"/>
  <c r="N270" i="6"/>
  <c r="L270" i="6"/>
  <c r="Q269" i="6"/>
  <c r="R270" i="6"/>
  <c r="I269" i="6"/>
  <c r="G269" i="6"/>
  <c r="Q254" i="4" l="1"/>
  <c r="V254" i="4" s="1"/>
  <c r="P254" i="4"/>
  <c r="N254" i="4"/>
  <c r="AD253" i="5"/>
  <c r="O254" i="4"/>
  <c r="T254" i="4" s="1"/>
  <c r="R254" i="4"/>
  <c r="W254" i="4" s="1"/>
  <c r="J253" i="4"/>
  <c r="M253" i="4" s="1"/>
  <c r="S253" i="4"/>
  <c r="E269" i="6"/>
  <c r="D269" i="6"/>
  <c r="T271" i="6"/>
  <c r="P271" i="6"/>
  <c r="N271" i="6"/>
  <c r="L271" i="6"/>
  <c r="Q270" i="6"/>
  <c r="I270" i="6" s="1"/>
  <c r="U271" i="6"/>
  <c r="S271" i="6"/>
  <c r="O271" i="6"/>
  <c r="M271" i="6"/>
  <c r="R271" i="6"/>
  <c r="L259" i="2"/>
  <c r="M258" i="2"/>
  <c r="O258" i="2" s="1"/>
  <c r="B289" i="1" s="1"/>
  <c r="G270" i="6"/>
  <c r="G263" i="7"/>
  <c r="C254" i="5"/>
  <c r="B272" i="6"/>
  <c r="A272" i="6"/>
  <c r="C273" i="6"/>
  <c r="AC272" i="6"/>
  <c r="AA272" i="6"/>
  <c r="Y272" i="6"/>
  <c r="W272" i="6"/>
  <c r="K272" i="6"/>
  <c r="H272" i="6"/>
  <c r="AD272" i="6"/>
  <c r="AB272" i="6"/>
  <c r="Z272" i="6"/>
  <c r="X272" i="6"/>
  <c r="V272" i="6"/>
  <c r="Q255" i="4" l="1"/>
  <c r="V255" i="4" s="1"/>
  <c r="P255" i="4"/>
  <c r="U255" i="4" s="1"/>
  <c r="N255" i="4"/>
  <c r="AD254" i="5"/>
  <c r="O255" i="4"/>
  <c r="R255" i="4"/>
  <c r="W255" i="4" s="1"/>
  <c r="J254" i="4"/>
  <c r="M254" i="4" s="1"/>
  <c r="S254" i="4"/>
  <c r="E270" i="6"/>
  <c r="G271" i="6"/>
  <c r="AD273" i="6"/>
  <c r="AB273" i="6"/>
  <c r="Z273" i="6"/>
  <c r="X273" i="6"/>
  <c r="V273" i="6"/>
  <c r="C274" i="6"/>
  <c r="AC273" i="6"/>
  <c r="AA273" i="6"/>
  <c r="Y273" i="6"/>
  <c r="W273" i="6"/>
  <c r="K273" i="6"/>
  <c r="H273" i="6"/>
  <c r="A273" i="6"/>
  <c r="B273" i="6"/>
  <c r="U272" i="6"/>
  <c r="S272" i="6"/>
  <c r="O272" i="6"/>
  <c r="M272" i="6"/>
  <c r="T272" i="6"/>
  <c r="P272" i="6"/>
  <c r="N272" i="6"/>
  <c r="L272" i="6"/>
  <c r="Q271" i="6"/>
  <c r="R272" i="6"/>
  <c r="G264" i="7"/>
  <c r="C255" i="5"/>
  <c r="L260" i="2"/>
  <c r="M259" i="2"/>
  <c r="O259" i="2" s="1"/>
  <c r="B290" i="1" s="1"/>
  <c r="I271" i="6"/>
  <c r="D270" i="6"/>
  <c r="Q256" i="4" l="1"/>
  <c r="V256" i="4" s="1"/>
  <c r="P256" i="4"/>
  <c r="U256" i="4" s="1"/>
  <c r="N256" i="4"/>
  <c r="J256" i="4" s="1"/>
  <c r="M256" i="4" s="1"/>
  <c r="AD255" i="5"/>
  <c r="O256" i="4"/>
  <c r="T256" i="4" s="1"/>
  <c r="R256" i="4"/>
  <c r="W256" i="4" s="1"/>
  <c r="J255" i="4"/>
  <c r="M255" i="4" s="1"/>
  <c r="S255" i="4"/>
  <c r="E271" i="6"/>
  <c r="G272" i="6"/>
  <c r="B274" i="6"/>
  <c r="A274" i="6"/>
  <c r="G265" i="7"/>
  <c r="C256" i="5"/>
  <c r="I272" i="6"/>
  <c r="C275" i="6"/>
  <c r="AC274" i="6"/>
  <c r="AA274" i="6"/>
  <c r="Y274" i="6"/>
  <c r="W274" i="6"/>
  <c r="K274" i="6"/>
  <c r="H274" i="6"/>
  <c r="AD274" i="6"/>
  <c r="AB274" i="6"/>
  <c r="Z274" i="6"/>
  <c r="X274" i="6"/>
  <c r="V274" i="6"/>
  <c r="D271" i="6"/>
  <c r="D272" i="6" s="1"/>
  <c r="L261" i="2"/>
  <c r="M260" i="2"/>
  <c r="O260" i="2" s="1"/>
  <c r="B291" i="1" s="1"/>
  <c r="G273" i="6" s="1"/>
  <c r="T273" i="6"/>
  <c r="P273" i="6"/>
  <c r="N273" i="6"/>
  <c r="L273" i="6"/>
  <c r="Q272" i="6"/>
  <c r="U273" i="6"/>
  <c r="S273" i="6"/>
  <c r="O273" i="6"/>
  <c r="M273" i="6"/>
  <c r="R273" i="6"/>
  <c r="Q257" i="4" l="1"/>
  <c r="V257" i="4" s="1"/>
  <c r="P257" i="4"/>
  <c r="U257" i="4" s="1"/>
  <c r="N257" i="4"/>
  <c r="J257" i="4" s="1"/>
  <c r="M257" i="4" s="1"/>
  <c r="AD256" i="5"/>
  <c r="O257" i="4"/>
  <c r="T257" i="4" s="1"/>
  <c r="R257" i="4"/>
  <c r="W257" i="4" s="1"/>
  <c r="D273" i="6"/>
  <c r="E272" i="6"/>
  <c r="L262" i="2"/>
  <c r="M261" i="2"/>
  <c r="O261" i="2" s="1"/>
  <c r="B292" i="1" s="1"/>
  <c r="U274" i="6"/>
  <c r="S274" i="6"/>
  <c r="O274" i="6"/>
  <c r="M274" i="6"/>
  <c r="T274" i="6"/>
  <c r="P274" i="6"/>
  <c r="N274" i="6"/>
  <c r="L274" i="6"/>
  <c r="Q273" i="6"/>
  <c r="R274" i="6"/>
  <c r="A275" i="6"/>
  <c r="B275" i="6"/>
  <c r="AD275" i="6"/>
  <c r="AB275" i="6"/>
  <c r="Z275" i="6"/>
  <c r="X275" i="6"/>
  <c r="V275" i="6"/>
  <c r="C276" i="6"/>
  <c r="AC275" i="6"/>
  <c r="AA275" i="6"/>
  <c r="Y275" i="6"/>
  <c r="W275" i="6"/>
  <c r="K275" i="6"/>
  <c r="H275" i="6"/>
  <c r="G266" i="7"/>
  <c r="C257" i="5"/>
  <c r="I273" i="6"/>
  <c r="AD257" i="5" l="1"/>
  <c r="O258" i="4"/>
  <c r="T258" i="4" s="1"/>
  <c r="R258" i="4"/>
  <c r="W258" i="4" s="1"/>
  <c r="Q258" i="4"/>
  <c r="V258" i="4" s="1"/>
  <c r="P258" i="4"/>
  <c r="U258" i="4" s="1"/>
  <c r="N258" i="4"/>
  <c r="J258" i="4" s="1"/>
  <c r="M258" i="4" s="1"/>
  <c r="E273" i="6"/>
  <c r="T275" i="6"/>
  <c r="P275" i="6"/>
  <c r="N275" i="6"/>
  <c r="L275" i="6"/>
  <c r="Q274" i="6"/>
  <c r="U275" i="6"/>
  <c r="S275" i="6"/>
  <c r="O275" i="6"/>
  <c r="M275" i="6"/>
  <c r="R275" i="6"/>
  <c r="B276" i="6"/>
  <c r="A276" i="6"/>
  <c r="I274" i="6"/>
  <c r="L263" i="2"/>
  <c r="M262" i="2"/>
  <c r="O262" i="2" s="1"/>
  <c r="B293" i="1" s="1"/>
  <c r="G267" i="7"/>
  <c r="C258" i="5"/>
  <c r="C277" i="6"/>
  <c r="AC276" i="6"/>
  <c r="AA276" i="6"/>
  <c r="Y276" i="6"/>
  <c r="W276" i="6"/>
  <c r="K276" i="6"/>
  <c r="H276" i="6"/>
  <c r="AD276" i="6"/>
  <c r="AB276" i="6"/>
  <c r="Z276" i="6"/>
  <c r="X276" i="6"/>
  <c r="V276" i="6"/>
  <c r="G274" i="6"/>
  <c r="D274" i="6" s="1"/>
  <c r="AD258" i="5" l="1"/>
  <c r="O259" i="4"/>
  <c r="T259" i="4" s="1"/>
  <c r="R259" i="4"/>
  <c r="W259" i="4" s="1"/>
  <c r="Q259" i="4"/>
  <c r="V259" i="4" s="1"/>
  <c r="P259" i="4"/>
  <c r="U259" i="4" s="1"/>
  <c r="N259" i="4"/>
  <c r="J259" i="4" s="1"/>
  <c r="M259" i="4" s="1"/>
  <c r="U276" i="6"/>
  <c r="S276" i="6"/>
  <c r="O276" i="6"/>
  <c r="M276" i="6"/>
  <c r="T276" i="6"/>
  <c r="P276" i="6"/>
  <c r="N276" i="6"/>
  <c r="L276" i="6"/>
  <c r="Q275" i="6"/>
  <c r="R276" i="6"/>
  <c r="G268" i="7"/>
  <c r="C259" i="5"/>
  <c r="G275" i="6"/>
  <c r="D275" i="6" s="1"/>
  <c r="A277" i="6"/>
  <c r="B277" i="6"/>
  <c r="AD277" i="6"/>
  <c r="AB277" i="6"/>
  <c r="Z277" i="6"/>
  <c r="X277" i="6"/>
  <c r="V277" i="6"/>
  <c r="C278" i="6"/>
  <c r="AC277" i="6"/>
  <c r="AA277" i="6"/>
  <c r="Y277" i="6"/>
  <c r="W277" i="6"/>
  <c r="K277" i="6"/>
  <c r="H277" i="6"/>
  <c r="L264" i="2"/>
  <c r="M263" i="2"/>
  <c r="O263" i="2" s="1"/>
  <c r="B294" i="1" s="1"/>
  <c r="I275" i="6"/>
  <c r="E274" i="6"/>
  <c r="E275" i="6" l="1"/>
  <c r="Q260" i="4"/>
  <c r="V260" i="4" s="1"/>
  <c r="P260" i="4"/>
  <c r="U260" i="4" s="1"/>
  <c r="N260" i="4"/>
  <c r="J260" i="4" s="1"/>
  <c r="M260" i="4" s="1"/>
  <c r="AD259" i="5"/>
  <c r="O260" i="4"/>
  <c r="T260" i="4" s="1"/>
  <c r="R260" i="4"/>
  <c r="W260" i="4" s="1"/>
  <c r="G276" i="6"/>
  <c r="D276" i="6" s="1"/>
  <c r="C279" i="6"/>
  <c r="AC278" i="6"/>
  <c r="AA278" i="6"/>
  <c r="Y278" i="6"/>
  <c r="W278" i="6"/>
  <c r="K278" i="6"/>
  <c r="H278" i="6"/>
  <c r="AD278" i="6"/>
  <c r="AB278" i="6"/>
  <c r="Z278" i="6"/>
  <c r="X278" i="6"/>
  <c r="V278" i="6"/>
  <c r="B278" i="6"/>
  <c r="A278" i="6"/>
  <c r="G269" i="7"/>
  <c r="C260" i="5"/>
  <c r="L265" i="2"/>
  <c r="M264" i="2"/>
  <c r="O264" i="2" s="1"/>
  <c r="B295" i="1" s="1"/>
  <c r="T277" i="6"/>
  <c r="P277" i="6"/>
  <c r="N277" i="6"/>
  <c r="L277" i="6"/>
  <c r="Q276" i="6"/>
  <c r="I276" i="6" s="1"/>
  <c r="U277" i="6"/>
  <c r="S277" i="6"/>
  <c r="O277" i="6"/>
  <c r="M277" i="6"/>
  <c r="R277" i="6"/>
  <c r="E276" i="6" l="1"/>
  <c r="Q261" i="4"/>
  <c r="V261" i="4" s="1"/>
  <c r="P261" i="4"/>
  <c r="U261" i="4" s="1"/>
  <c r="N261" i="4"/>
  <c r="J261" i="4" s="1"/>
  <c r="M261" i="4" s="1"/>
  <c r="AD260" i="5"/>
  <c r="O261" i="4"/>
  <c r="T261" i="4" s="1"/>
  <c r="R261" i="4"/>
  <c r="W261" i="4" s="1"/>
  <c r="L266" i="2"/>
  <c r="M265" i="2"/>
  <c r="O265" i="2" s="1"/>
  <c r="B296" i="1" s="1"/>
  <c r="AD279" i="6"/>
  <c r="AB279" i="6"/>
  <c r="Z279" i="6"/>
  <c r="X279" i="6"/>
  <c r="V279" i="6"/>
  <c r="C280" i="6"/>
  <c r="AC279" i="6"/>
  <c r="AA279" i="6"/>
  <c r="Y279" i="6"/>
  <c r="W279" i="6"/>
  <c r="K279" i="6"/>
  <c r="H279" i="6"/>
  <c r="G277" i="6"/>
  <c r="D277" i="6" s="1"/>
  <c r="G270" i="7"/>
  <c r="C261" i="5"/>
  <c r="A279" i="6"/>
  <c r="B279" i="6"/>
  <c r="U278" i="6"/>
  <c r="S278" i="6"/>
  <c r="O278" i="6"/>
  <c r="M278" i="6"/>
  <c r="T278" i="6"/>
  <c r="P278" i="6"/>
  <c r="N278" i="6"/>
  <c r="L278" i="6"/>
  <c r="Q277" i="6"/>
  <c r="I277" i="6" s="1"/>
  <c r="R278" i="6"/>
  <c r="AD261" i="5" l="1"/>
  <c r="O262" i="4"/>
  <c r="T262" i="4" s="1"/>
  <c r="R262" i="4"/>
  <c r="W262" i="4" s="1"/>
  <c r="Q262" i="4"/>
  <c r="V262" i="4" s="1"/>
  <c r="P262" i="4"/>
  <c r="U262" i="4" s="1"/>
  <c r="N262" i="4"/>
  <c r="J262" i="4" s="1"/>
  <c r="M262" i="4" s="1"/>
  <c r="B280" i="6"/>
  <c r="A280" i="6"/>
  <c r="G271" i="7"/>
  <c r="C262" i="5"/>
  <c r="T279" i="6"/>
  <c r="P279" i="6"/>
  <c r="N279" i="6"/>
  <c r="L279" i="6"/>
  <c r="Q278" i="6"/>
  <c r="I278" i="6" s="1"/>
  <c r="U279" i="6"/>
  <c r="S279" i="6"/>
  <c r="O279" i="6"/>
  <c r="M279" i="6"/>
  <c r="R279" i="6"/>
  <c r="L267" i="2"/>
  <c r="M266" i="2"/>
  <c r="O266" i="2" s="1"/>
  <c r="B297" i="1" s="1"/>
  <c r="E277" i="6"/>
  <c r="C281" i="6"/>
  <c r="AC280" i="6"/>
  <c r="AA280" i="6"/>
  <c r="Y280" i="6"/>
  <c r="W280" i="6"/>
  <c r="K280" i="6"/>
  <c r="H280" i="6"/>
  <c r="AD280" i="6"/>
  <c r="AB280" i="6"/>
  <c r="Z280" i="6"/>
  <c r="X280" i="6"/>
  <c r="V280" i="6"/>
  <c r="G278" i="6"/>
  <c r="D278" i="6" s="1"/>
  <c r="Q263" i="4" l="1"/>
  <c r="V263" i="4" s="1"/>
  <c r="P263" i="4"/>
  <c r="U263" i="4" s="1"/>
  <c r="N263" i="4"/>
  <c r="J263" i="4" s="1"/>
  <c r="M263" i="4" s="1"/>
  <c r="AD262" i="5"/>
  <c r="O263" i="4"/>
  <c r="T263" i="4" s="1"/>
  <c r="R263" i="4"/>
  <c r="W263" i="4" s="1"/>
  <c r="U280" i="6"/>
  <c r="S280" i="6"/>
  <c r="O280" i="6"/>
  <c r="M280" i="6"/>
  <c r="T280" i="6"/>
  <c r="P280" i="6"/>
  <c r="N280" i="6"/>
  <c r="L280" i="6"/>
  <c r="Q279" i="6"/>
  <c r="R280" i="6"/>
  <c r="G279" i="6"/>
  <c r="D279" i="6" s="1"/>
  <c r="I279" i="6"/>
  <c r="G272" i="7"/>
  <c r="C263" i="5"/>
  <c r="AD281" i="6"/>
  <c r="AB281" i="6"/>
  <c r="Z281" i="6"/>
  <c r="X281" i="6"/>
  <c r="V281" i="6"/>
  <c r="C282" i="6"/>
  <c r="AC281" i="6"/>
  <c r="AA281" i="6"/>
  <c r="Y281" i="6"/>
  <c r="W281" i="6"/>
  <c r="K281" i="6"/>
  <c r="H281" i="6"/>
  <c r="E278" i="6"/>
  <c r="L268" i="2"/>
  <c r="M267" i="2"/>
  <c r="O267" i="2" s="1"/>
  <c r="B298" i="1" s="1"/>
  <c r="A281" i="6"/>
  <c r="B281" i="6"/>
  <c r="E279" i="6" l="1"/>
  <c r="Q264" i="4"/>
  <c r="V264" i="4" s="1"/>
  <c r="P264" i="4"/>
  <c r="U264" i="4" s="1"/>
  <c r="N264" i="4"/>
  <c r="J264" i="4" s="1"/>
  <c r="M264" i="4" s="1"/>
  <c r="AD263" i="5"/>
  <c r="O264" i="4"/>
  <c r="T264" i="4" s="1"/>
  <c r="R264" i="4"/>
  <c r="W264" i="4" s="1"/>
  <c r="B282" i="6"/>
  <c r="A282" i="6"/>
  <c r="G280" i="6"/>
  <c r="D280" i="6" s="1"/>
  <c r="T281" i="6"/>
  <c r="P281" i="6"/>
  <c r="N281" i="6"/>
  <c r="L281" i="6"/>
  <c r="Q280" i="6"/>
  <c r="U281" i="6"/>
  <c r="S281" i="6"/>
  <c r="O281" i="6"/>
  <c r="M281" i="6"/>
  <c r="R281" i="6"/>
  <c r="L269" i="2"/>
  <c r="M268" i="2"/>
  <c r="O268" i="2" s="1"/>
  <c r="B299" i="1" s="1"/>
  <c r="G281" i="6" s="1"/>
  <c r="C283" i="6"/>
  <c r="AC282" i="6"/>
  <c r="AA282" i="6"/>
  <c r="Y282" i="6"/>
  <c r="W282" i="6"/>
  <c r="K282" i="6"/>
  <c r="H282" i="6"/>
  <c r="AD282" i="6"/>
  <c r="AB282" i="6"/>
  <c r="Z282" i="6"/>
  <c r="X282" i="6"/>
  <c r="V282" i="6"/>
  <c r="G273" i="7"/>
  <c r="C264" i="5"/>
  <c r="I280" i="6"/>
  <c r="E280" i="6" l="1"/>
  <c r="AD264" i="5"/>
  <c r="O265" i="4"/>
  <c r="R265" i="4"/>
  <c r="W265" i="4" s="1"/>
  <c r="Q265" i="4"/>
  <c r="V265" i="4" s="1"/>
  <c r="P265" i="4"/>
  <c r="U265" i="4" s="1"/>
  <c r="N265" i="4"/>
  <c r="D281" i="6"/>
  <c r="G274" i="7"/>
  <c r="C265" i="5"/>
  <c r="AD283" i="6"/>
  <c r="AB283" i="6"/>
  <c r="Z283" i="6"/>
  <c r="X283" i="6"/>
  <c r="V283" i="6"/>
  <c r="C284" i="6"/>
  <c r="AC283" i="6"/>
  <c r="AA283" i="6"/>
  <c r="Y283" i="6"/>
  <c r="W283" i="6"/>
  <c r="K283" i="6"/>
  <c r="H283" i="6"/>
  <c r="L270" i="2"/>
  <c r="M269" i="2"/>
  <c r="O269" i="2" s="1"/>
  <c r="B300" i="1" s="1"/>
  <c r="A283" i="6"/>
  <c r="B283" i="6"/>
  <c r="U282" i="6"/>
  <c r="S282" i="6"/>
  <c r="O282" i="6"/>
  <c r="M282" i="6"/>
  <c r="T282" i="6"/>
  <c r="P282" i="6"/>
  <c r="N282" i="6"/>
  <c r="L282" i="6"/>
  <c r="Q281" i="6"/>
  <c r="R282" i="6"/>
  <c r="I281" i="6"/>
  <c r="E281" i="6" l="1"/>
  <c r="J265" i="4"/>
  <c r="M265" i="4" s="1"/>
  <c r="S265" i="4"/>
  <c r="AD265" i="5"/>
  <c r="O266" i="4"/>
  <c r="R266" i="4"/>
  <c r="W266" i="4" s="1"/>
  <c r="Q266" i="4"/>
  <c r="V266" i="4" s="1"/>
  <c r="P266" i="4"/>
  <c r="U266" i="4" s="1"/>
  <c r="N266" i="4"/>
  <c r="G282" i="6"/>
  <c r="D282" i="6" s="1"/>
  <c r="C285" i="6"/>
  <c r="AC284" i="6"/>
  <c r="AA284" i="6"/>
  <c r="Y284" i="6"/>
  <c r="W284" i="6"/>
  <c r="K284" i="6"/>
  <c r="H284" i="6"/>
  <c r="AD284" i="6"/>
  <c r="AB284" i="6"/>
  <c r="Z284" i="6"/>
  <c r="X284" i="6"/>
  <c r="V284" i="6"/>
  <c r="G275" i="7"/>
  <c r="C266" i="5"/>
  <c r="I282" i="6"/>
  <c r="B284" i="6"/>
  <c r="A284" i="6"/>
  <c r="L271" i="2"/>
  <c r="M270" i="2"/>
  <c r="O270" i="2" s="1"/>
  <c r="B301" i="1" s="1"/>
  <c r="T283" i="6"/>
  <c r="P283" i="6"/>
  <c r="N283" i="6"/>
  <c r="L283" i="6"/>
  <c r="Q282" i="6"/>
  <c r="U283" i="6"/>
  <c r="S283" i="6"/>
  <c r="O283" i="6"/>
  <c r="M283" i="6"/>
  <c r="R283" i="6"/>
  <c r="J266" i="4" l="1"/>
  <c r="M266" i="4" s="1"/>
  <c r="S266" i="4"/>
  <c r="Q267" i="4"/>
  <c r="V267" i="4" s="1"/>
  <c r="P267" i="4"/>
  <c r="U267" i="4" s="1"/>
  <c r="N267" i="4"/>
  <c r="AD266" i="5"/>
  <c r="O267" i="4"/>
  <c r="R267" i="4"/>
  <c r="W267" i="4" s="1"/>
  <c r="L272" i="2"/>
  <c r="M271" i="2"/>
  <c r="O271" i="2" s="1"/>
  <c r="B302" i="1" s="1"/>
  <c r="G284" i="6" s="1"/>
  <c r="A285" i="6"/>
  <c r="B285" i="6"/>
  <c r="G276" i="7"/>
  <c r="C267" i="5"/>
  <c r="U284" i="6"/>
  <c r="S284" i="6"/>
  <c r="O284" i="6"/>
  <c r="M284" i="6"/>
  <c r="T284" i="6"/>
  <c r="P284" i="6"/>
  <c r="N284" i="6"/>
  <c r="L284" i="6"/>
  <c r="Q283" i="6"/>
  <c r="R284" i="6"/>
  <c r="I283" i="6"/>
  <c r="G283" i="6"/>
  <c r="D283" i="6" s="1"/>
  <c r="D284" i="6" s="1"/>
  <c r="AD285" i="6"/>
  <c r="AB285" i="6"/>
  <c r="Z285" i="6"/>
  <c r="X285" i="6"/>
  <c r="V285" i="6"/>
  <c r="C286" i="6"/>
  <c r="AC285" i="6"/>
  <c r="AA285" i="6"/>
  <c r="Y285" i="6"/>
  <c r="W285" i="6"/>
  <c r="K285" i="6"/>
  <c r="H285" i="6"/>
  <c r="E282" i="6"/>
  <c r="Q268" i="4" l="1"/>
  <c r="V268" i="4" s="1"/>
  <c r="P268" i="4"/>
  <c r="U268" i="4" s="1"/>
  <c r="N268" i="4"/>
  <c r="AD267" i="5"/>
  <c r="O268" i="4"/>
  <c r="R268" i="4"/>
  <c r="W268" i="4" s="1"/>
  <c r="J267" i="4"/>
  <c r="M267" i="4" s="1"/>
  <c r="S267" i="4"/>
  <c r="T285" i="6"/>
  <c r="P285" i="6"/>
  <c r="N285" i="6"/>
  <c r="L285" i="6"/>
  <c r="Q284" i="6"/>
  <c r="U285" i="6"/>
  <c r="S285" i="6"/>
  <c r="O285" i="6"/>
  <c r="M285" i="6"/>
  <c r="R285" i="6"/>
  <c r="E283" i="6"/>
  <c r="C287" i="6"/>
  <c r="AC286" i="6"/>
  <c r="AA286" i="6"/>
  <c r="Y286" i="6"/>
  <c r="W286" i="6"/>
  <c r="K286" i="6"/>
  <c r="H286" i="6"/>
  <c r="AD286" i="6"/>
  <c r="AB286" i="6"/>
  <c r="Z286" i="6"/>
  <c r="X286" i="6"/>
  <c r="V286" i="6"/>
  <c r="I284" i="6"/>
  <c r="G277" i="7"/>
  <c r="C268" i="5"/>
  <c r="L273" i="2"/>
  <c r="M272" i="2"/>
  <c r="O272" i="2" s="1"/>
  <c r="B303" i="1" s="1"/>
  <c r="B286" i="6"/>
  <c r="A286" i="6"/>
  <c r="Q269" i="4" l="1"/>
  <c r="V269" i="4" s="1"/>
  <c r="P269" i="4"/>
  <c r="U269" i="4" s="1"/>
  <c r="N269" i="4"/>
  <c r="AD268" i="5"/>
  <c r="O269" i="4"/>
  <c r="R269" i="4"/>
  <c r="W269" i="4" s="1"/>
  <c r="J268" i="4"/>
  <c r="M268" i="4" s="1"/>
  <c r="S268" i="4"/>
  <c r="U286" i="6"/>
  <c r="S286" i="6"/>
  <c r="O286" i="6"/>
  <c r="M286" i="6"/>
  <c r="T286" i="6"/>
  <c r="P286" i="6"/>
  <c r="N286" i="6"/>
  <c r="L286" i="6"/>
  <c r="Q285" i="6"/>
  <c r="R286" i="6"/>
  <c r="E284" i="6"/>
  <c r="A287" i="6"/>
  <c r="B287" i="6"/>
  <c r="L274" i="2"/>
  <c r="M273" i="2"/>
  <c r="O273" i="2" s="1"/>
  <c r="B304" i="1" s="1"/>
  <c r="G286" i="6" s="1"/>
  <c r="G285" i="6"/>
  <c r="D285" i="6" s="1"/>
  <c r="G278" i="7"/>
  <c r="C269" i="5"/>
  <c r="AD287" i="6"/>
  <c r="AB287" i="6"/>
  <c r="Z287" i="6"/>
  <c r="X287" i="6"/>
  <c r="V287" i="6"/>
  <c r="C288" i="6"/>
  <c r="AC287" i="6"/>
  <c r="AA287" i="6"/>
  <c r="Y287" i="6"/>
  <c r="W287" i="6"/>
  <c r="K287" i="6"/>
  <c r="H287" i="6"/>
  <c r="I285" i="6"/>
  <c r="D286" i="6" l="1"/>
  <c r="AD269" i="5"/>
  <c r="O270" i="4"/>
  <c r="R270" i="4"/>
  <c r="W270" i="4" s="1"/>
  <c r="Q270" i="4"/>
  <c r="V270" i="4" s="1"/>
  <c r="P270" i="4"/>
  <c r="U270" i="4" s="1"/>
  <c r="N270" i="4"/>
  <c r="J269" i="4"/>
  <c r="M269" i="4" s="1"/>
  <c r="S269" i="4"/>
  <c r="C289" i="6"/>
  <c r="AC288" i="6"/>
  <c r="AA288" i="6"/>
  <c r="Y288" i="6"/>
  <c r="W288" i="6"/>
  <c r="K288" i="6"/>
  <c r="H288" i="6"/>
  <c r="AD288" i="6"/>
  <c r="AB288" i="6"/>
  <c r="Z288" i="6"/>
  <c r="X288" i="6"/>
  <c r="V288" i="6"/>
  <c r="T287" i="6"/>
  <c r="P287" i="6"/>
  <c r="N287" i="6"/>
  <c r="L287" i="6"/>
  <c r="Q286" i="6"/>
  <c r="U287" i="6"/>
  <c r="S287" i="6"/>
  <c r="O287" i="6"/>
  <c r="M287" i="6"/>
  <c r="R287" i="6"/>
  <c r="B288" i="6"/>
  <c r="A288" i="6"/>
  <c r="E285" i="6"/>
  <c r="G279" i="7"/>
  <c r="C270" i="5"/>
  <c r="L275" i="2"/>
  <c r="M274" i="2"/>
  <c r="O274" i="2" s="1"/>
  <c r="B305" i="1" s="1"/>
  <c r="I286" i="6"/>
  <c r="S270" i="4" l="1"/>
  <c r="J270" i="4"/>
  <c r="M270" i="4" s="1"/>
  <c r="Q271" i="4"/>
  <c r="V271" i="4" s="1"/>
  <c r="P271" i="4"/>
  <c r="U271" i="4" s="1"/>
  <c r="N271" i="4"/>
  <c r="AD270" i="5"/>
  <c r="O271" i="4"/>
  <c r="R271" i="4"/>
  <c r="W271" i="4" s="1"/>
  <c r="L276" i="2"/>
  <c r="M275" i="2"/>
  <c r="O275" i="2" s="1"/>
  <c r="B306" i="1" s="1"/>
  <c r="G287" i="6"/>
  <c r="D287" i="6" s="1"/>
  <c r="G280" i="7"/>
  <c r="C271" i="5"/>
  <c r="U288" i="6"/>
  <c r="S288" i="6"/>
  <c r="O288" i="6"/>
  <c r="M288" i="6"/>
  <c r="T288" i="6"/>
  <c r="P288" i="6"/>
  <c r="N288" i="6"/>
  <c r="L288" i="6"/>
  <c r="Q287" i="6"/>
  <c r="I287" i="6" s="1"/>
  <c r="R288" i="6"/>
  <c r="E286" i="6"/>
  <c r="A289" i="6"/>
  <c r="B289" i="6"/>
  <c r="AD289" i="6"/>
  <c r="AB289" i="6"/>
  <c r="Z289" i="6"/>
  <c r="X289" i="6"/>
  <c r="V289" i="6"/>
  <c r="C290" i="6"/>
  <c r="AC289" i="6"/>
  <c r="AA289" i="6"/>
  <c r="Y289" i="6"/>
  <c r="W289" i="6"/>
  <c r="K289" i="6"/>
  <c r="H289" i="6"/>
  <c r="Q272" i="4" l="1"/>
  <c r="V272" i="4" s="1"/>
  <c r="P272" i="4"/>
  <c r="U272" i="4" s="1"/>
  <c r="N272" i="4"/>
  <c r="AD271" i="5"/>
  <c r="O272" i="4"/>
  <c r="R272" i="4"/>
  <c r="W272" i="4" s="1"/>
  <c r="J271" i="4"/>
  <c r="M271" i="4" s="1"/>
  <c r="S271" i="4"/>
  <c r="G288" i="6"/>
  <c r="D288" i="6" s="1"/>
  <c r="C291" i="6"/>
  <c r="AC290" i="6"/>
  <c r="AA290" i="6"/>
  <c r="Y290" i="6"/>
  <c r="W290" i="6"/>
  <c r="K290" i="6"/>
  <c r="H290" i="6"/>
  <c r="AD290" i="6"/>
  <c r="AB290" i="6"/>
  <c r="Z290" i="6"/>
  <c r="X290" i="6"/>
  <c r="V290" i="6"/>
  <c r="T289" i="6"/>
  <c r="P289" i="6"/>
  <c r="N289" i="6"/>
  <c r="L289" i="6"/>
  <c r="Q288" i="6"/>
  <c r="U289" i="6"/>
  <c r="S289" i="6"/>
  <c r="O289" i="6"/>
  <c r="M289" i="6"/>
  <c r="R289" i="6"/>
  <c r="B290" i="6"/>
  <c r="A290" i="6"/>
  <c r="E287" i="6"/>
  <c r="I288" i="6"/>
  <c r="G281" i="7"/>
  <c r="C272" i="5"/>
  <c r="L277" i="2"/>
  <c r="M276" i="2"/>
  <c r="O276" i="2" s="1"/>
  <c r="B307" i="1" s="1"/>
  <c r="AD272" i="5" l="1"/>
  <c r="O273" i="4"/>
  <c r="T273" i="4" s="1"/>
  <c r="R273" i="4"/>
  <c r="W273" i="4" s="1"/>
  <c r="Q273" i="4"/>
  <c r="V273" i="4" s="1"/>
  <c r="P273" i="4"/>
  <c r="N273" i="4"/>
  <c r="J272" i="4"/>
  <c r="M272" i="4" s="1"/>
  <c r="S272" i="4"/>
  <c r="E288" i="6"/>
  <c r="A291" i="6"/>
  <c r="B291" i="6"/>
  <c r="U290" i="6"/>
  <c r="S290" i="6"/>
  <c r="O290" i="6"/>
  <c r="M290" i="6"/>
  <c r="T290" i="6"/>
  <c r="P290" i="6"/>
  <c r="N290" i="6"/>
  <c r="L290" i="6"/>
  <c r="Q289" i="6"/>
  <c r="R290" i="6"/>
  <c r="L278" i="2"/>
  <c r="M277" i="2"/>
  <c r="O277" i="2" s="1"/>
  <c r="B308" i="1" s="1"/>
  <c r="G289" i="6"/>
  <c r="D289" i="6" s="1"/>
  <c r="G282" i="7"/>
  <c r="C273" i="5"/>
  <c r="I289" i="6"/>
  <c r="AD291" i="6"/>
  <c r="AB291" i="6"/>
  <c r="Z291" i="6"/>
  <c r="X291" i="6"/>
  <c r="V291" i="6"/>
  <c r="C292" i="6"/>
  <c r="AC291" i="6"/>
  <c r="AA291" i="6"/>
  <c r="Y291" i="6"/>
  <c r="W291" i="6"/>
  <c r="K291" i="6"/>
  <c r="H291" i="6"/>
  <c r="J273" i="4" l="1"/>
  <c r="M273" i="4" s="1"/>
  <c r="S273" i="4"/>
  <c r="AD273" i="5"/>
  <c r="O274" i="4"/>
  <c r="T274" i="4" s="1"/>
  <c r="R274" i="4"/>
  <c r="W274" i="4" s="1"/>
  <c r="Q274" i="4"/>
  <c r="V274" i="4" s="1"/>
  <c r="P274" i="4"/>
  <c r="N274" i="4"/>
  <c r="G290" i="6"/>
  <c r="D290" i="6" s="1"/>
  <c r="C293" i="6"/>
  <c r="AC292" i="6"/>
  <c r="AA292" i="6"/>
  <c r="Y292" i="6"/>
  <c r="W292" i="6"/>
  <c r="K292" i="6"/>
  <c r="H292" i="6"/>
  <c r="AD292" i="6"/>
  <c r="AB292" i="6"/>
  <c r="Z292" i="6"/>
  <c r="X292" i="6"/>
  <c r="V292" i="6"/>
  <c r="T291" i="6"/>
  <c r="P291" i="6"/>
  <c r="N291" i="6"/>
  <c r="L291" i="6"/>
  <c r="Q290" i="6"/>
  <c r="U291" i="6"/>
  <c r="S291" i="6"/>
  <c r="O291" i="6"/>
  <c r="M291" i="6"/>
  <c r="R291" i="6"/>
  <c r="G283" i="7"/>
  <c r="C274" i="5"/>
  <c r="L279" i="2"/>
  <c r="M278" i="2"/>
  <c r="O278" i="2" s="1"/>
  <c r="B309" i="1" s="1"/>
  <c r="I290" i="6"/>
  <c r="B292" i="6"/>
  <c r="A292" i="6"/>
  <c r="E289" i="6"/>
  <c r="J274" i="4" l="1"/>
  <c r="M274" i="4" s="1"/>
  <c r="S274" i="4"/>
  <c r="Q275" i="4"/>
  <c r="V275" i="4" s="1"/>
  <c r="P275" i="4"/>
  <c r="U275" i="4" s="1"/>
  <c r="N275" i="4"/>
  <c r="AD274" i="5"/>
  <c r="O275" i="4"/>
  <c r="R275" i="4"/>
  <c r="W275" i="4" s="1"/>
  <c r="L280" i="2"/>
  <c r="M279" i="2"/>
  <c r="O279" i="2" s="1"/>
  <c r="B310" i="1" s="1"/>
  <c r="U292" i="6"/>
  <c r="S292" i="6"/>
  <c r="O292" i="6"/>
  <c r="M292" i="6"/>
  <c r="T292" i="6"/>
  <c r="P292" i="6"/>
  <c r="N292" i="6"/>
  <c r="L292" i="6"/>
  <c r="Q291" i="6"/>
  <c r="R292" i="6"/>
  <c r="E290" i="6"/>
  <c r="A293" i="6"/>
  <c r="B293" i="6"/>
  <c r="G291" i="6"/>
  <c r="D291" i="6" s="1"/>
  <c r="G284" i="7"/>
  <c r="C275" i="5"/>
  <c r="I291" i="6"/>
  <c r="AD293" i="6"/>
  <c r="AB293" i="6"/>
  <c r="Z293" i="6"/>
  <c r="X293" i="6"/>
  <c r="V293" i="6"/>
  <c r="C294" i="6"/>
  <c r="AC293" i="6"/>
  <c r="AA293" i="6"/>
  <c r="Y293" i="6"/>
  <c r="W293" i="6"/>
  <c r="K293" i="6"/>
  <c r="H293" i="6"/>
  <c r="AD275" i="5" l="1"/>
  <c r="O276" i="4"/>
  <c r="T276" i="4" s="1"/>
  <c r="R276" i="4"/>
  <c r="W276" i="4" s="1"/>
  <c r="Q276" i="4"/>
  <c r="V276" i="4" s="1"/>
  <c r="P276" i="4"/>
  <c r="N276" i="4"/>
  <c r="S275" i="4"/>
  <c r="J275" i="4"/>
  <c r="M275" i="4" s="1"/>
  <c r="T293" i="6"/>
  <c r="P293" i="6"/>
  <c r="N293" i="6"/>
  <c r="L293" i="6"/>
  <c r="Q292" i="6"/>
  <c r="U293" i="6"/>
  <c r="S293" i="6"/>
  <c r="O293" i="6"/>
  <c r="M293" i="6"/>
  <c r="R293" i="6"/>
  <c r="L281" i="2"/>
  <c r="M280" i="2"/>
  <c r="O280" i="2" s="1"/>
  <c r="B311" i="1" s="1"/>
  <c r="C295" i="6"/>
  <c r="AC294" i="6"/>
  <c r="AA294" i="6"/>
  <c r="Y294" i="6"/>
  <c r="W294" i="6"/>
  <c r="K294" i="6"/>
  <c r="H294" i="6"/>
  <c r="AD294" i="6"/>
  <c r="AB294" i="6"/>
  <c r="Z294" i="6"/>
  <c r="X294" i="6"/>
  <c r="V294" i="6"/>
  <c r="G285" i="7"/>
  <c r="C276" i="5"/>
  <c r="B294" i="6"/>
  <c r="A294" i="6"/>
  <c r="E291" i="6"/>
  <c r="I292" i="6"/>
  <c r="G292" i="6"/>
  <c r="D292" i="6" s="1"/>
  <c r="S276" i="4" l="1"/>
  <c r="J276" i="4"/>
  <c r="M276" i="4" s="1"/>
  <c r="AD276" i="5"/>
  <c r="O277" i="4"/>
  <c r="T277" i="4" s="1"/>
  <c r="R277" i="4"/>
  <c r="W277" i="4" s="1"/>
  <c r="Q277" i="4"/>
  <c r="V277" i="4" s="1"/>
  <c r="P277" i="4"/>
  <c r="N277" i="4"/>
  <c r="E292" i="6"/>
  <c r="A295" i="6"/>
  <c r="B295" i="6"/>
  <c r="AD295" i="6"/>
  <c r="AB295" i="6"/>
  <c r="Z295" i="6"/>
  <c r="X295" i="6"/>
  <c r="V295" i="6"/>
  <c r="C296" i="6"/>
  <c r="AC295" i="6"/>
  <c r="AA295" i="6"/>
  <c r="Y295" i="6"/>
  <c r="W295" i="6"/>
  <c r="K295" i="6"/>
  <c r="H295" i="6"/>
  <c r="L282" i="2"/>
  <c r="M281" i="2"/>
  <c r="O281" i="2" s="1"/>
  <c r="B312" i="1" s="1"/>
  <c r="G286" i="7"/>
  <c r="C277" i="5"/>
  <c r="U294" i="6"/>
  <c r="S294" i="6"/>
  <c r="O294" i="6"/>
  <c r="M294" i="6"/>
  <c r="T294" i="6"/>
  <c r="P294" i="6"/>
  <c r="N294" i="6"/>
  <c r="L294" i="6"/>
  <c r="Q293" i="6"/>
  <c r="I293" i="6" s="1"/>
  <c r="R294" i="6"/>
  <c r="G293" i="6"/>
  <c r="D293" i="6" s="1"/>
  <c r="J277" i="4" l="1"/>
  <c r="M277" i="4" s="1"/>
  <c r="S277" i="4"/>
  <c r="Q278" i="4"/>
  <c r="P278" i="4"/>
  <c r="U278" i="4" s="1"/>
  <c r="N278" i="4"/>
  <c r="AD277" i="5"/>
  <c r="O278" i="4"/>
  <c r="T278" i="4" s="1"/>
  <c r="R278" i="4"/>
  <c r="W278" i="4" s="1"/>
  <c r="G287" i="7"/>
  <c r="C278" i="5"/>
  <c r="G294" i="6"/>
  <c r="D294" i="6" s="1"/>
  <c r="C297" i="6"/>
  <c r="AC296" i="6"/>
  <c r="AA296" i="6"/>
  <c r="Y296" i="6"/>
  <c r="W296" i="6"/>
  <c r="K296" i="6"/>
  <c r="H296" i="6"/>
  <c r="AD296" i="6"/>
  <c r="AB296" i="6"/>
  <c r="Z296" i="6"/>
  <c r="X296" i="6"/>
  <c r="V296" i="6"/>
  <c r="B296" i="6"/>
  <c r="A296" i="6"/>
  <c r="E293" i="6"/>
  <c r="L283" i="2"/>
  <c r="M282" i="2"/>
  <c r="O282" i="2" s="1"/>
  <c r="B313" i="1" s="1"/>
  <c r="T295" i="6"/>
  <c r="P295" i="6"/>
  <c r="N295" i="6"/>
  <c r="L295" i="6"/>
  <c r="Q294" i="6"/>
  <c r="I294" i="6" s="1"/>
  <c r="U295" i="6"/>
  <c r="S295" i="6"/>
  <c r="O295" i="6"/>
  <c r="M295" i="6"/>
  <c r="R295" i="6"/>
  <c r="Q279" i="4" l="1"/>
  <c r="P279" i="4"/>
  <c r="U279" i="4" s="1"/>
  <c r="N279" i="4"/>
  <c r="AD278" i="5"/>
  <c r="O279" i="4"/>
  <c r="T279" i="4" s="1"/>
  <c r="R279" i="4"/>
  <c r="W279" i="4" s="1"/>
  <c r="S278" i="4"/>
  <c r="J278" i="4"/>
  <c r="M278" i="4" s="1"/>
  <c r="L284" i="2"/>
  <c r="M283" i="2"/>
  <c r="O283" i="2" s="1"/>
  <c r="B314" i="1" s="1"/>
  <c r="G296" i="6" s="1"/>
  <c r="U296" i="6"/>
  <c r="S296" i="6"/>
  <c r="O296" i="6"/>
  <c r="M296" i="6"/>
  <c r="T296" i="6"/>
  <c r="P296" i="6"/>
  <c r="N296" i="6"/>
  <c r="L296" i="6"/>
  <c r="Q295" i="6"/>
  <c r="R296" i="6"/>
  <c r="G288" i="7"/>
  <c r="C279" i="5"/>
  <c r="I295" i="6"/>
  <c r="G295" i="6"/>
  <c r="D295" i="6" s="1"/>
  <c r="D296" i="6" s="1"/>
  <c r="E294" i="6"/>
  <c r="A297" i="6"/>
  <c r="B297" i="6"/>
  <c r="AD297" i="6"/>
  <c r="AB297" i="6"/>
  <c r="Z297" i="6"/>
  <c r="X297" i="6"/>
  <c r="V297" i="6"/>
  <c r="C298" i="6"/>
  <c r="AC297" i="6"/>
  <c r="AA297" i="6"/>
  <c r="Y297" i="6"/>
  <c r="W297" i="6"/>
  <c r="K297" i="6"/>
  <c r="H297" i="6"/>
  <c r="Q280" i="4" l="1"/>
  <c r="V280" i="4" s="1"/>
  <c r="P280" i="4"/>
  <c r="N280" i="4"/>
  <c r="AD279" i="5"/>
  <c r="O280" i="4"/>
  <c r="T280" i="4" s="1"/>
  <c r="R280" i="4"/>
  <c r="W280" i="4" s="1"/>
  <c r="J279" i="4"/>
  <c r="M279" i="4" s="1"/>
  <c r="S279" i="4"/>
  <c r="E295" i="6"/>
  <c r="C299" i="6"/>
  <c r="AC298" i="6"/>
  <c r="AA298" i="6"/>
  <c r="Y298" i="6"/>
  <c r="W298" i="6"/>
  <c r="K298" i="6"/>
  <c r="H298" i="6"/>
  <c r="AD298" i="6"/>
  <c r="AB298" i="6"/>
  <c r="Z298" i="6"/>
  <c r="X298" i="6"/>
  <c r="V298" i="6"/>
  <c r="B298" i="6"/>
  <c r="A298" i="6"/>
  <c r="L285" i="2"/>
  <c r="M284" i="2"/>
  <c r="O284" i="2" s="1"/>
  <c r="B315" i="1" s="1"/>
  <c r="T297" i="6"/>
  <c r="P297" i="6"/>
  <c r="N297" i="6"/>
  <c r="L297" i="6"/>
  <c r="Q296" i="6"/>
  <c r="U297" i="6"/>
  <c r="S297" i="6"/>
  <c r="O297" i="6"/>
  <c r="M297" i="6"/>
  <c r="R297" i="6"/>
  <c r="G289" i="7"/>
  <c r="C280" i="5"/>
  <c r="I296" i="6"/>
  <c r="E296" i="6" l="1"/>
  <c r="Q281" i="4"/>
  <c r="V281" i="4" s="1"/>
  <c r="P281" i="4"/>
  <c r="N281" i="4"/>
  <c r="AD280" i="5"/>
  <c r="O281" i="4"/>
  <c r="T281" i="4" s="1"/>
  <c r="R281" i="4"/>
  <c r="W281" i="4" s="1"/>
  <c r="S280" i="4"/>
  <c r="J280" i="4"/>
  <c r="M280" i="4" s="1"/>
  <c r="G297" i="6"/>
  <c r="D297" i="6" s="1"/>
  <c r="A299" i="6"/>
  <c r="B299" i="6"/>
  <c r="AD299" i="6"/>
  <c r="AB299" i="6"/>
  <c r="Z299" i="6"/>
  <c r="X299" i="6"/>
  <c r="V299" i="6"/>
  <c r="C300" i="6"/>
  <c r="AC299" i="6"/>
  <c r="AA299" i="6"/>
  <c r="Y299" i="6"/>
  <c r="W299" i="6"/>
  <c r="K299" i="6"/>
  <c r="H299" i="6"/>
  <c r="G290" i="7"/>
  <c r="C281" i="5"/>
  <c r="L286" i="2"/>
  <c r="M285" i="2"/>
  <c r="O285" i="2" s="1"/>
  <c r="B316" i="1" s="1"/>
  <c r="U298" i="6"/>
  <c r="S298" i="6"/>
  <c r="O298" i="6"/>
  <c r="M298" i="6"/>
  <c r="T298" i="6"/>
  <c r="P298" i="6"/>
  <c r="N298" i="6"/>
  <c r="L298" i="6"/>
  <c r="Q297" i="6"/>
  <c r="I297" i="6" s="1"/>
  <c r="R298" i="6"/>
  <c r="Q282" i="4" l="1"/>
  <c r="V282" i="4" s="1"/>
  <c r="P282" i="4"/>
  <c r="N282" i="4"/>
  <c r="AD281" i="5"/>
  <c r="O282" i="4"/>
  <c r="T282" i="4" s="1"/>
  <c r="R282" i="4"/>
  <c r="W282" i="4" s="1"/>
  <c r="J281" i="4"/>
  <c r="M281" i="4" s="1"/>
  <c r="S281" i="4"/>
  <c r="L287" i="2"/>
  <c r="M286" i="2"/>
  <c r="O286" i="2" s="1"/>
  <c r="B317" i="1" s="1"/>
  <c r="T299" i="6"/>
  <c r="P299" i="6"/>
  <c r="N299" i="6"/>
  <c r="L299" i="6"/>
  <c r="Q298" i="6"/>
  <c r="U299" i="6"/>
  <c r="S299" i="6"/>
  <c r="O299" i="6"/>
  <c r="M299" i="6"/>
  <c r="R299" i="6"/>
  <c r="I298" i="6"/>
  <c r="G298" i="6"/>
  <c r="G291" i="7"/>
  <c r="C282" i="5"/>
  <c r="C301" i="6"/>
  <c r="AC300" i="6"/>
  <c r="AA300" i="6"/>
  <c r="Y300" i="6"/>
  <c r="W300" i="6"/>
  <c r="K300" i="6"/>
  <c r="H300" i="6"/>
  <c r="AD300" i="6"/>
  <c r="AB300" i="6"/>
  <c r="Z300" i="6"/>
  <c r="X300" i="6"/>
  <c r="V300" i="6"/>
  <c r="B300" i="6"/>
  <c r="A300" i="6"/>
  <c r="D298" i="6"/>
  <c r="E297" i="6"/>
  <c r="AD282" i="5" l="1"/>
  <c r="O283" i="4"/>
  <c r="T283" i="4" s="1"/>
  <c r="R283" i="4"/>
  <c r="W283" i="4" s="1"/>
  <c r="Q283" i="4"/>
  <c r="V283" i="4" s="1"/>
  <c r="P283" i="4"/>
  <c r="N283" i="4"/>
  <c r="J282" i="4"/>
  <c r="M282" i="4" s="1"/>
  <c r="S282" i="4"/>
  <c r="E298" i="6"/>
  <c r="U300" i="6"/>
  <c r="S300" i="6"/>
  <c r="O300" i="6"/>
  <c r="M300" i="6"/>
  <c r="T300" i="6"/>
  <c r="P300" i="6"/>
  <c r="N300" i="6"/>
  <c r="L300" i="6"/>
  <c r="Q299" i="6"/>
  <c r="R300" i="6"/>
  <c r="G292" i="7"/>
  <c r="C283" i="5"/>
  <c r="I299" i="6"/>
  <c r="G299" i="6"/>
  <c r="A301" i="6"/>
  <c r="B301" i="6"/>
  <c r="AD301" i="6"/>
  <c r="AB301" i="6"/>
  <c r="Z301" i="6"/>
  <c r="X301" i="6"/>
  <c r="V301" i="6"/>
  <c r="C302" i="6"/>
  <c r="AC301" i="6"/>
  <c r="AA301" i="6"/>
  <c r="Y301" i="6"/>
  <c r="W301" i="6"/>
  <c r="K301" i="6"/>
  <c r="H301" i="6"/>
  <c r="L288" i="2"/>
  <c r="M287" i="2"/>
  <c r="O287" i="2" s="1"/>
  <c r="B318" i="1" s="1"/>
  <c r="S283" i="4" l="1"/>
  <c r="J283" i="4"/>
  <c r="M283" i="4" s="1"/>
  <c r="AD283" i="5"/>
  <c r="O284" i="4"/>
  <c r="T284" i="4" s="1"/>
  <c r="R284" i="4"/>
  <c r="W284" i="4" s="1"/>
  <c r="Q284" i="4"/>
  <c r="V284" i="4" s="1"/>
  <c r="P284" i="4"/>
  <c r="N284" i="4"/>
  <c r="E299" i="6"/>
  <c r="D299" i="6"/>
  <c r="L289" i="2"/>
  <c r="M288" i="2"/>
  <c r="O288" i="2" s="1"/>
  <c r="B319" i="1" s="1"/>
  <c r="C303" i="6"/>
  <c r="AC302" i="6"/>
  <c r="AA302" i="6"/>
  <c r="Y302" i="6"/>
  <c r="W302" i="6"/>
  <c r="K302" i="6"/>
  <c r="H302" i="6"/>
  <c r="AD302" i="6"/>
  <c r="AB302" i="6"/>
  <c r="Z302" i="6"/>
  <c r="X302" i="6"/>
  <c r="V302" i="6"/>
  <c r="B302" i="6"/>
  <c r="A302" i="6"/>
  <c r="G300" i="6"/>
  <c r="T301" i="6"/>
  <c r="P301" i="6"/>
  <c r="N301" i="6"/>
  <c r="L301" i="6"/>
  <c r="Q300" i="6"/>
  <c r="U301" i="6"/>
  <c r="S301" i="6"/>
  <c r="O301" i="6"/>
  <c r="M301" i="6"/>
  <c r="R301" i="6"/>
  <c r="G293" i="7"/>
  <c r="C284" i="5"/>
  <c r="I300" i="6"/>
  <c r="S284" i="4" l="1"/>
  <c r="J284" i="4"/>
  <c r="M284" i="4" s="1"/>
  <c r="Q285" i="4"/>
  <c r="V285" i="4" s="1"/>
  <c r="P285" i="4"/>
  <c r="N285" i="4"/>
  <c r="AD284" i="5"/>
  <c r="O285" i="4"/>
  <c r="T285" i="4" s="1"/>
  <c r="R285" i="4"/>
  <c r="W285" i="4" s="1"/>
  <c r="E300" i="6"/>
  <c r="D300" i="6"/>
  <c r="A303" i="6"/>
  <c r="B303" i="6"/>
  <c r="AD303" i="6"/>
  <c r="AB303" i="6"/>
  <c r="Z303" i="6"/>
  <c r="X303" i="6"/>
  <c r="V303" i="6"/>
  <c r="C304" i="6"/>
  <c r="AC303" i="6"/>
  <c r="AA303" i="6"/>
  <c r="Y303" i="6"/>
  <c r="W303" i="6"/>
  <c r="K303" i="6"/>
  <c r="H303" i="6"/>
  <c r="L290" i="2"/>
  <c r="M289" i="2"/>
  <c r="O289" i="2" s="1"/>
  <c r="B320" i="1" s="1"/>
  <c r="G294" i="7"/>
  <c r="C285" i="5"/>
  <c r="U302" i="6"/>
  <c r="S302" i="6"/>
  <c r="O302" i="6"/>
  <c r="M302" i="6"/>
  <c r="T302" i="6"/>
  <c r="P302" i="6"/>
  <c r="N302" i="6"/>
  <c r="L302" i="6"/>
  <c r="Q301" i="6"/>
  <c r="I301" i="6" s="1"/>
  <c r="R302" i="6"/>
  <c r="G301" i="6"/>
  <c r="E301" i="6" l="1"/>
  <c r="Q286" i="4"/>
  <c r="V286" i="4" s="1"/>
  <c r="P286" i="4"/>
  <c r="U286" i="4" s="1"/>
  <c r="N286" i="4"/>
  <c r="AD285" i="5"/>
  <c r="O286" i="4"/>
  <c r="R286" i="4"/>
  <c r="W286" i="4" s="1"/>
  <c r="J285" i="4"/>
  <c r="M285" i="4" s="1"/>
  <c r="S285" i="4"/>
  <c r="G302" i="6"/>
  <c r="C305" i="6"/>
  <c r="AC304" i="6"/>
  <c r="AA304" i="6"/>
  <c r="Y304" i="6"/>
  <c r="W304" i="6"/>
  <c r="K304" i="6"/>
  <c r="H304" i="6"/>
  <c r="AD304" i="6"/>
  <c r="AB304" i="6"/>
  <c r="Z304" i="6"/>
  <c r="X304" i="6"/>
  <c r="V304" i="6"/>
  <c r="B304" i="6"/>
  <c r="A304" i="6"/>
  <c r="D301" i="6"/>
  <c r="D302" i="6" s="1"/>
  <c r="G295" i="7"/>
  <c r="C286" i="5"/>
  <c r="L291" i="2"/>
  <c r="M290" i="2"/>
  <c r="O290" i="2" s="1"/>
  <c r="B321" i="1" s="1"/>
  <c r="T303" i="6"/>
  <c r="P303" i="6"/>
  <c r="N303" i="6"/>
  <c r="L303" i="6"/>
  <c r="Q302" i="6"/>
  <c r="I302" i="6" s="1"/>
  <c r="U303" i="6"/>
  <c r="S303" i="6"/>
  <c r="O303" i="6"/>
  <c r="M303" i="6"/>
  <c r="R303" i="6"/>
  <c r="AD286" i="5" l="1"/>
  <c r="O287" i="4"/>
  <c r="R287" i="4"/>
  <c r="W287" i="4" s="1"/>
  <c r="Q287" i="4"/>
  <c r="V287" i="4" s="1"/>
  <c r="P287" i="4"/>
  <c r="U287" i="4" s="1"/>
  <c r="N287" i="4"/>
  <c r="J286" i="4"/>
  <c r="M286" i="4" s="1"/>
  <c r="S286" i="4"/>
  <c r="E302" i="6"/>
  <c r="L292" i="2"/>
  <c r="M291" i="2"/>
  <c r="O291" i="2" s="1"/>
  <c r="B322" i="1" s="1"/>
  <c r="A305" i="6"/>
  <c r="B305" i="6"/>
  <c r="AD305" i="6"/>
  <c r="AB305" i="6"/>
  <c r="Z305" i="6"/>
  <c r="X305" i="6"/>
  <c r="V305" i="6"/>
  <c r="C306" i="6"/>
  <c r="AC305" i="6"/>
  <c r="AA305" i="6"/>
  <c r="Y305" i="6"/>
  <c r="W305" i="6"/>
  <c r="K305" i="6"/>
  <c r="H305" i="6"/>
  <c r="G303" i="6"/>
  <c r="D303" i="6" s="1"/>
  <c r="G296" i="7"/>
  <c r="C287" i="5"/>
  <c r="U304" i="6"/>
  <c r="S304" i="6"/>
  <c r="O304" i="6"/>
  <c r="M304" i="6"/>
  <c r="T304" i="6"/>
  <c r="P304" i="6"/>
  <c r="N304" i="6"/>
  <c r="L304" i="6"/>
  <c r="Q303" i="6"/>
  <c r="I303" i="6" s="1"/>
  <c r="R304" i="6"/>
  <c r="J287" i="4" l="1"/>
  <c r="M287" i="4" s="1"/>
  <c r="S287" i="4"/>
  <c r="AD287" i="5"/>
  <c r="O288" i="4"/>
  <c r="R288" i="4"/>
  <c r="W288" i="4" s="1"/>
  <c r="Q288" i="4"/>
  <c r="V288" i="4" s="1"/>
  <c r="P288" i="4"/>
  <c r="U288" i="4" s="1"/>
  <c r="N288" i="4"/>
  <c r="C307" i="6"/>
  <c r="AC306" i="6"/>
  <c r="AA306" i="6"/>
  <c r="Y306" i="6"/>
  <c r="W306" i="6"/>
  <c r="K306" i="6"/>
  <c r="H306" i="6"/>
  <c r="AD306" i="6"/>
  <c r="AB306" i="6"/>
  <c r="Z306" i="6"/>
  <c r="X306" i="6"/>
  <c r="V306" i="6"/>
  <c r="B306" i="6"/>
  <c r="A306" i="6"/>
  <c r="L293" i="2"/>
  <c r="M292" i="2"/>
  <c r="O292" i="2" s="1"/>
  <c r="B323" i="1" s="1"/>
  <c r="G297" i="7"/>
  <c r="C288" i="5"/>
  <c r="T305" i="6"/>
  <c r="P305" i="6"/>
  <c r="N305" i="6"/>
  <c r="L305" i="6"/>
  <c r="Q304" i="6"/>
  <c r="I304" i="6" s="1"/>
  <c r="U305" i="6"/>
  <c r="S305" i="6"/>
  <c r="O305" i="6"/>
  <c r="M305" i="6"/>
  <c r="R305" i="6"/>
  <c r="G304" i="6"/>
  <c r="D304" i="6" s="1"/>
  <c r="E303" i="6"/>
  <c r="S288" i="4" l="1"/>
  <c r="J288" i="4"/>
  <c r="M288" i="4" s="1"/>
  <c r="AD288" i="5"/>
  <c r="O289" i="4"/>
  <c r="R289" i="4"/>
  <c r="W289" i="4" s="1"/>
  <c r="Q289" i="4"/>
  <c r="V289" i="4" s="1"/>
  <c r="P289" i="4"/>
  <c r="U289" i="4" s="1"/>
  <c r="N289" i="4"/>
  <c r="G305" i="6"/>
  <c r="D305" i="6" s="1"/>
  <c r="U306" i="6"/>
  <c r="S306" i="6"/>
  <c r="O306" i="6"/>
  <c r="M306" i="6"/>
  <c r="T306" i="6"/>
  <c r="P306" i="6"/>
  <c r="N306" i="6"/>
  <c r="L306" i="6"/>
  <c r="Q305" i="6"/>
  <c r="R306" i="6"/>
  <c r="E304" i="6"/>
  <c r="I305" i="6"/>
  <c r="G298" i="7"/>
  <c r="C289" i="5"/>
  <c r="L294" i="2"/>
  <c r="M293" i="2"/>
  <c r="O293" i="2" s="1"/>
  <c r="B324" i="1" s="1"/>
  <c r="A307" i="6"/>
  <c r="B307" i="6"/>
  <c r="AD307" i="6"/>
  <c r="AB307" i="6"/>
  <c r="Z307" i="6"/>
  <c r="X307" i="6"/>
  <c r="V307" i="6"/>
  <c r="C308" i="6"/>
  <c r="AC307" i="6"/>
  <c r="AA307" i="6"/>
  <c r="Y307" i="6"/>
  <c r="W307" i="6"/>
  <c r="K307" i="6"/>
  <c r="H307" i="6"/>
  <c r="S289" i="4" l="1"/>
  <c r="J289" i="4"/>
  <c r="M289" i="4" s="1"/>
  <c r="AD289" i="5"/>
  <c r="O290" i="4"/>
  <c r="R290" i="4"/>
  <c r="W290" i="4" s="1"/>
  <c r="Q290" i="4"/>
  <c r="V290" i="4" s="1"/>
  <c r="P290" i="4"/>
  <c r="U290" i="4" s="1"/>
  <c r="N290" i="4"/>
  <c r="E305" i="6"/>
  <c r="C309" i="6"/>
  <c r="AC308" i="6"/>
  <c r="AA308" i="6"/>
  <c r="Y308" i="6"/>
  <c r="W308" i="6"/>
  <c r="K308" i="6"/>
  <c r="H308" i="6"/>
  <c r="AD308" i="6"/>
  <c r="AB308" i="6"/>
  <c r="Z308" i="6"/>
  <c r="X308" i="6"/>
  <c r="V308" i="6"/>
  <c r="B308" i="6"/>
  <c r="A308" i="6"/>
  <c r="G306" i="6"/>
  <c r="D306" i="6" s="1"/>
  <c r="T307" i="6"/>
  <c r="P307" i="6"/>
  <c r="N307" i="6"/>
  <c r="L307" i="6"/>
  <c r="Q306" i="6"/>
  <c r="U307" i="6"/>
  <c r="S307" i="6"/>
  <c r="O307" i="6"/>
  <c r="M307" i="6"/>
  <c r="R307" i="6"/>
  <c r="L295" i="2"/>
  <c r="M294" i="2"/>
  <c r="O294" i="2" s="1"/>
  <c r="B325" i="1" s="1"/>
  <c r="G307" i="6" s="1"/>
  <c r="G299" i="7"/>
  <c r="C290" i="5"/>
  <c r="I306" i="6"/>
  <c r="S290" i="4" l="1"/>
  <c r="J290" i="4"/>
  <c r="M290" i="4" s="1"/>
  <c r="AD290" i="5"/>
  <c r="O291" i="4"/>
  <c r="R291" i="4"/>
  <c r="W291" i="4" s="1"/>
  <c r="Q291" i="4"/>
  <c r="V291" i="4" s="1"/>
  <c r="P291" i="4"/>
  <c r="U291" i="4" s="1"/>
  <c r="N291" i="4"/>
  <c r="D307" i="6"/>
  <c r="G300" i="7"/>
  <c r="C291" i="5"/>
  <c r="I307" i="6"/>
  <c r="A309" i="6"/>
  <c r="B309" i="6"/>
  <c r="AD309" i="6"/>
  <c r="AB309" i="6"/>
  <c r="Z309" i="6"/>
  <c r="X309" i="6"/>
  <c r="V309" i="6"/>
  <c r="C310" i="6"/>
  <c r="AC309" i="6"/>
  <c r="AA309" i="6"/>
  <c r="Y309" i="6"/>
  <c r="W309" i="6"/>
  <c r="K309" i="6"/>
  <c r="H309" i="6"/>
  <c r="E306" i="6"/>
  <c r="L296" i="2"/>
  <c r="M295" i="2"/>
  <c r="O295" i="2" s="1"/>
  <c r="B326" i="1" s="1"/>
  <c r="U308" i="6"/>
  <c r="S308" i="6"/>
  <c r="O308" i="6"/>
  <c r="M308" i="6"/>
  <c r="T308" i="6"/>
  <c r="P308" i="6"/>
  <c r="N308" i="6"/>
  <c r="L308" i="6"/>
  <c r="Q307" i="6"/>
  <c r="R308" i="6"/>
  <c r="J291" i="4" l="1"/>
  <c r="M291" i="4" s="1"/>
  <c r="S291" i="4"/>
  <c r="AD291" i="5"/>
  <c r="O292" i="4"/>
  <c r="R292" i="4"/>
  <c r="W292" i="4" s="1"/>
  <c r="Q292" i="4"/>
  <c r="V292" i="4" s="1"/>
  <c r="P292" i="4"/>
  <c r="U292" i="4" s="1"/>
  <c r="N292" i="4"/>
  <c r="L297" i="2"/>
  <c r="M296" i="2"/>
  <c r="O296" i="2" s="1"/>
  <c r="B327" i="1" s="1"/>
  <c r="G309" i="6" s="1"/>
  <c r="E307" i="6"/>
  <c r="C311" i="6"/>
  <c r="AC310" i="6"/>
  <c r="AA310" i="6"/>
  <c r="Y310" i="6"/>
  <c r="W310" i="6"/>
  <c r="K310" i="6"/>
  <c r="H310" i="6"/>
  <c r="AD310" i="6"/>
  <c r="AB310" i="6"/>
  <c r="Z310" i="6"/>
  <c r="X310" i="6"/>
  <c r="V310" i="6"/>
  <c r="B310" i="6"/>
  <c r="A310" i="6"/>
  <c r="G301" i="7"/>
  <c r="C292" i="5"/>
  <c r="G308" i="6"/>
  <c r="D308" i="6" s="1"/>
  <c r="D309" i="6" s="1"/>
  <c r="T309" i="6"/>
  <c r="P309" i="6"/>
  <c r="N309" i="6"/>
  <c r="L309" i="6"/>
  <c r="Q308" i="6"/>
  <c r="I308" i="6" s="1"/>
  <c r="U309" i="6"/>
  <c r="S309" i="6"/>
  <c r="O309" i="6"/>
  <c r="M309" i="6"/>
  <c r="R309" i="6"/>
  <c r="S292" i="4" l="1"/>
  <c r="J292" i="4"/>
  <c r="M292" i="4" s="1"/>
  <c r="AD292" i="5"/>
  <c r="O293" i="4"/>
  <c r="R293" i="4"/>
  <c r="W293" i="4" s="1"/>
  <c r="Q293" i="4"/>
  <c r="V293" i="4" s="1"/>
  <c r="P293" i="4"/>
  <c r="U293" i="4" s="1"/>
  <c r="N293" i="4"/>
  <c r="G302" i="7"/>
  <c r="C293" i="5"/>
  <c r="U310" i="6"/>
  <c r="S310" i="6"/>
  <c r="O310" i="6"/>
  <c r="M310" i="6"/>
  <c r="T310" i="6"/>
  <c r="P310" i="6"/>
  <c r="N310" i="6"/>
  <c r="L310" i="6"/>
  <c r="Q309" i="6"/>
  <c r="I309" i="6" s="1"/>
  <c r="R310" i="6"/>
  <c r="E308" i="6"/>
  <c r="L298" i="2"/>
  <c r="M297" i="2"/>
  <c r="O297" i="2" s="1"/>
  <c r="B328" i="1" s="1"/>
  <c r="A311" i="6"/>
  <c r="B311" i="6"/>
  <c r="AD311" i="6"/>
  <c r="AB311" i="6"/>
  <c r="Z311" i="6"/>
  <c r="X311" i="6"/>
  <c r="V311" i="6"/>
  <c r="C312" i="6"/>
  <c r="AC311" i="6"/>
  <c r="AA311" i="6"/>
  <c r="Y311" i="6"/>
  <c r="W311" i="6"/>
  <c r="K311" i="6"/>
  <c r="H311" i="6"/>
  <c r="S293" i="4" l="1"/>
  <c r="J293" i="4"/>
  <c r="M293" i="4" s="1"/>
  <c r="AD293" i="5"/>
  <c r="O294" i="4"/>
  <c r="R294" i="4"/>
  <c r="W294" i="4" s="1"/>
  <c r="Q294" i="4"/>
  <c r="V294" i="4" s="1"/>
  <c r="P294" i="4"/>
  <c r="U294" i="4" s="1"/>
  <c r="N294" i="4"/>
  <c r="C313" i="6"/>
  <c r="AC312" i="6"/>
  <c r="AA312" i="6"/>
  <c r="Y312" i="6"/>
  <c r="W312" i="6"/>
  <c r="K312" i="6"/>
  <c r="H312" i="6"/>
  <c r="AD312" i="6"/>
  <c r="AB312" i="6"/>
  <c r="Z312" i="6"/>
  <c r="X312" i="6"/>
  <c r="V312" i="6"/>
  <c r="B312" i="6"/>
  <c r="A312" i="6"/>
  <c r="G310" i="6"/>
  <c r="D310" i="6" s="1"/>
  <c r="E309" i="6"/>
  <c r="T311" i="6"/>
  <c r="P311" i="6"/>
  <c r="N311" i="6"/>
  <c r="L311" i="6"/>
  <c r="Q310" i="6"/>
  <c r="U311" i="6"/>
  <c r="S311" i="6"/>
  <c r="O311" i="6"/>
  <c r="M311" i="6"/>
  <c r="R311" i="6"/>
  <c r="L299" i="2"/>
  <c r="M298" i="2"/>
  <c r="O298" i="2" s="1"/>
  <c r="B329" i="1" s="1"/>
  <c r="G311" i="6" s="1"/>
  <c r="I310" i="6"/>
  <c r="G303" i="7"/>
  <c r="C294" i="5"/>
  <c r="S294" i="4" l="1"/>
  <c r="J294" i="4"/>
  <c r="M294" i="4" s="1"/>
  <c r="Q295" i="4"/>
  <c r="V295" i="4" s="1"/>
  <c r="P295" i="4"/>
  <c r="U295" i="4" s="1"/>
  <c r="N295" i="4"/>
  <c r="AD294" i="5"/>
  <c r="O295" i="4"/>
  <c r="R295" i="4"/>
  <c r="W295" i="4" s="1"/>
  <c r="E310" i="6"/>
  <c r="D311" i="6"/>
  <c r="A313" i="6"/>
  <c r="B313" i="6"/>
  <c r="AD313" i="6"/>
  <c r="AB313" i="6"/>
  <c r="Z313" i="6"/>
  <c r="X313" i="6"/>
  <c r="V313" i="6"/>
  <c r="C314" i="6"/>
  <c r="AC313" i="6"/>
  <c r="AA313" i="6"/>
  <c r="Y313" i="6"/>
  <c r="W313" i="6"/>
  <c r="K313" i="6"/>
  <c r="H313" i="6"/>
  <c r="G304" i="7"/>
  <c r="C295" i="5"/>
  <c r="L300" i="2"/>
  <c r="M299" i="2"/>
  <c r="O299" i="2" s="1"/>
  <c r="B330" i="1" s="1"/>
  <c r="U312" i="6"/>
  <c r="S312" i="6"/>
  <c r="O312" i="6"/>
  <c r="M312" i="6"/>
  <c r="T312" i="6"/>
  <c r="P312" i="6"/>
  <c r="N312" i="6"/>
  <c r="L312" i="6"/>
  <c r="Q311" i="6"/>
  <c r="I311" i="6" s="1"/>
  <c r="R312" i="6"/>
  <c r="Q296" i="4" l="1"/>
  <c r="V296" i="4" s="1"/>
  <c r="P296" i="4"/>
  <c r="U296" i="4" s="1"/>
  <c r="N296" i="4"/>
  <c r="AD295" i="5"/>
  <c r="O296" i="4"/>
  <c r="R296" i="4"/>
  <c r="W296" i="4" s="1"/>
  <c r="S295" i="4"/>
  <c r="J295" i="4"/>
  <c r="M295" i="4" s="1"/>
  <c r="G312" i="6"/>
  <c r="D312" i="6" s="1"/>
  <c r="G305" i="7"/>
  <c r="C296" i="5"/>
  <c r="T313" i="6"/>
  <c r="P313" i="6"/>
  <c r="N313" i="6"/>
  <c r="L313" i="6"/>
  <c r="Q312" i="6"/>
  <c r="I312" i="6" s="1"/>
  <c r="U313" i="6"/>
  <c r="S313" i="6"/>
  <c r="O313" i="6"/>
  <c r="M313" i="6"/>
  <c r="R313" i="6"/>
  <c r="L301" i="2"/>
  <c r="M300" i="2"/>
  <c r="O300" i="2" s="1"/>
  <c r="B331" i="1" s="1"/>
  <c r="C315" i="6"/>
  <c r="AC314" i="6"/>
  <c r="AA314" i="6"/>
  <c r="Y314" i="6"/>
  <c r="W314" i="6"/>
  <c r="K314" i="6"/>
  <c r="H314" i="6"/>
  <c r="AD314" i="6"/>
  <c r="AB314" i="6"/>
  <c r="Z314" i="6"/>
  <c r="X314" i="6"/>
  <c r="V314" i="6"/>
  <c r="B314" i="6"/>
  <c r="A314" i="6"/>
  <c r="E311" i="6"/>
  <c r="Q297" i="4" l="1"/>
  <c r="V297" i="4" s="1"/>
  <c r="P297" i="4"/>
  <c r="U297" i="4" s="1"/>
  <c r="N297" i="4"/>
  <c r="AD296" i="5"/>
  <c r="O297" i="4"/>
  <c r="R297" i="4"/>
  <c r="W297" i="4" s="1"/>
  <c r="J296" i="4"/>
  <c r="M296" i="4" s="1"/>
  <c r="S296" i="4"/>
  <c r="A315" i="6"/>
  <c r="B315" i="6"/>
  <c r="AD315" i="6"/>
  <c r="AB315" i="6"/>
  <c r="Z315" i="6"/>
  <c r="X315" i="6"/>
  <c r="V315" i="6"/>
  <c r="C316" i="6"/>
  <c r="AC315" i="6"/>
  <c r="AA315" i="6"/>
  <c r="Y315" i="6"/>
  <c r="W315" i="6"/>
  <c r="K315" i="6"/>
  <c r="H315" i="6"/>
  <c r="E312" i="6"/>
  <c r="U314" i="6"/>
  <c r="S314" i="6"/>
  <c r="O314" i="6"/>
  <c r="M314" i="6"/>
  <c r="T314" i="6"/>
  <c r="P314" i="6"/>
  <c r="N314" i="6"/>
  <c r="L314" i="6"/>
  <c r="Q313" i="6"/>
  <c r="R314" i="6"/>
  <c r="G313" i="6"/>
  <c r="D313" i="6" s="1"/>
  <c r="I313" i="6"/>
  <c r="L302" i="2"/>
  <c r="M301" i="2"/>
  <c r="O301" i="2" s="1"/>
  <c r="B332" i="1" s="1"/>
  <c r="G306" i="7"/>
  <c r="C297" i="5"/>
  <c r="AD297" i="5" l="1"/>
  <c r="O298" i="4"/>
  <c r="R298" i="4"/>
  <c r="W298" i="4" s="1"/>
  <c r="Q298" i="4"/>
  <c r="V298" i="4" s="1"/>
  <c r="P298" i="4"/>
  <c r="U298" i="4" s="1"/>
  <c r="N298" i="4"/>
  <c r="S297" i="4"/>
  <c r="J297" i="4"/>
  <c r="M297" i="4" s="1"/>
  <c r="G307" i="7"/>
  <c r="C298" i="5"/>
  <c r="G314" i="6"/>
  <c r="D314" i="6" s="1"/>
  <c r="T315" i="6"/>
  <c r="P315" i="6"/>
  <c r="N315" i="6"/>
  <c r="L315" i="6"/>
  <c r="Q314" i="6"/>
  <c r="U315" i="6"/>
  <c r="S315" i="6"/>
  <c r="O315" i="6"/>
  <c r="M315" i="6"/>
  <c r="R315" i="6"/>
  <c r="L303" i="2"/>
  <c r="M302" i="2"/>
  <c r="O302" i="2" s="1"/>
  <c r="B333" i="1" s="1"/>
  <c r="I314" i="6"/>
  <c r="E313" i="6"/>
  <c r="C317" i="6"/>
  <c r="AC316" i="6"/>
  <c r="AA316" i="6"/>
  <c r="Y316" i="6"/>
  <c r="W316" i="6"/>
  <c r="K316" i="6"/>
  <c r="H316" i="6"/>
  <c r="AD316" i="6"/>
  <c r="AB316" i="6"/>
  <c r="Z316" i="6"/>
  <c r="X316" i="6"/>
  <c r="V316" i="6"/>
  <c r="B316" i="6"/>
  <c r="A316" i="6"/>
  <c r="J298" i="4" l="1"/>
  <c r="M298" i="4" s="1"/>
  <c r="S298" i="4"/>
  <c r="AD298" i="5"/>
  <c r="O299" i="4"/>
  <c r="R299" i="4"/>
  <c r="W299" i="4" s="1"/>
  <c r="Q299" i="4"/>
  <c r="V299" i="4" s="1"/>
  <c r="P299" i="4"/>
  <c r="U299" i="4" s="1"/>
  <c r="N299" i="4"/>
  <c r="U316" i="6"/>
  <c r="S316" i="6"/>
  <c r="O316" i="6"/>
  <c r="M316" i="6"/>
  <c r="T316" i="6"/>
  <c r="P316" i="6"/>
  <c r="N316" i="6"/>
  <c r="L316" i="6"/>
  <c r="Q315" i="6"/>
  <c r="R316" i="6"/>
  <c r="G315" i="6"/>
  <c r="D315" i="6" s="1"/>
  <c r="I315" i="6"/>
  <c r="A317" i="6"/>
  <c r="B317" i="6"/>
  <c r="AD317" i="6"/>
  <c r="AB317" i="6"/>
  <c r="Z317" i="6"/>
  <c r="X317" i="6"/>
  <c r="V317" i="6"/>
  <c r="C318" i="6"/>
  <c r="AC317" i="6"/>
  <c r="AA317" i="6"/>
  <c r="Y317" i="6"/>
  <c r="W317" i="6"/>
  <c r="K317" i="6"/>
  <c r="H317" i="6"/>
  <c r="E314" i="6"/>
  <c r="L304" i="2"/>
  <c r="M303" i="2"/>
  <c r="O303" i="2" s="1"/>
  <c r="B334" i="1" s="1"/>
  <c r="G308" i="7"/>
  <c r="C299" i="5"/>
  <c r="S299" i="4" l="1"/>
  <c r="J299" i="4"/>
  <c r="M299" i="4" s="1"/>
  <c r="AD299" i="5"/>
  <c r="O300" i="4"/>
  <c r="R300" i="4"/>
  <c r="W300" i="4" s="1"/>
  <c r="Q300" i="4"/>
  <c r="V300" i="4" s="1"/>
  <c r="P300" i="4"/>
  <c r="U300" i="4" s="1"/>
  <c r="N300" i="4"/>
  <c r="E315" i="6"/>
  <c r="L305" i="2"/>
  <c r="M304" i="2"/>
  <c r="O304" i="2" s="1"/>
  <c r="B335" i="1" s="1"/>
  <c r="T317" i="6"/>
  <c r="P317" i="6"/>
  <c r="N317" i="6"/>
  <c r="L317" i="6"/>
  <c r="Q316" i="6"/>
  <c r="U317" i="6"/>
  <c r="S317" i="6"/>
  <c r="O317" i="6"/>
  <c r="M317" i="6"/>
  <c r="R317" i="6"/>
  <c r="I316" i="6"/>
  <c r="G309" i="7"/>
  <c r="C300" i="5"/>
  <c r="G316" i="6"/>
  <c r="D316" i="6" s="1"/>
  <c r="C319" i="6"/>
  <c r="AC318" i="6"/>
  <c r="AA318" i="6"/>
  <c r="Y318" i="6"/>
  <c r="W318" i="6"/>
  <c r="K318" i="6"/>
  <c r="H318" i="6"/>
  <c r="AD318" i="6"/>
  <c r="AB318" i="6"/>
  <c r="Z318" i="6"/>
  <c r="X318" i="6"/>
  <c r="V318" i="6"/>
  <c r="B318" i="6"/>
  <c r="A318" i="6"/>
  <c r="J300" i="4" l="1"/>
  <c r="M300" i="4" s="1"/>
  <c r="S300" i="4"/>
  <c r="Q301" i="4"/>
  <c r="V301" i="4" s="1"/>
  <c r="P301" i="4"/>
  <c r="U301" i="4" s="1"/>
  <c r="N301" i="4"/>
  <c r="AD300" i="5"/>
  <c r="O301" i="4"/>
  <c r="R301" i="4"/>
  <c r="W301" i="4" s="1"/>
  <c r="E316" i="6"/>
  <c r="U318" i="6"/>
  <c r="S318" i="6"/>
  <c r="O318" i="6"/>
  <c r="M318" i="6"/>
  <c r="T318" i="6"/>
  <c r="P318" i="6"/>
  <c r="N318" i="6"/>
  <c r="L318" i="6"/>
  <c r="Q317" i="6"/>
  <c r="R318" i="6"/>
  <c r="G310" i="7"/>
  <c r="C301" i="5"/>
  <c r="L306" i="2"/>
  <c r="M305" i="2"/>
  <c r="O305" i="2" s="1"/>
  <c r="B336" i="1" s="1"/>
  <c r="A319" i="6"/>
  <c r="B319" i="6"/>
  <c r="AD319" i="6"/>
  <c r="AB319" i="6"/>
  <c r="Z319" i="6"/>
  <c r="X319" i="6"/>
  <c r="V319" i="6"/>
  <c r="C320" i="6"/>
  <c r="AC319" i="6"/>
  <c r="AA319" i="6"/>
  <c r="Y319" i="6"/>
  <c r="W319" i="6"/>
  <c r="K319" i="6"/>
  <c r="H319" i="6"/>
  <c r="I317" i="6"/>
  <c r="G317" i="6"/>
  <c r="AD301" i="5" l="1"/>
  <c r="O302" i="4"/>
  <c r="R302" i="4"/>
  <c r="W302" i="4" s="1"/>
  <c r="Q302" i="4"/>
  <c r="V302" i="4" s="1"/>
  <c r="P302" i="4"/>
  <c r="U302" i="4" s="1"/>
  <c r="N302" i="4"/>
  <c r="J301" i="4"/>
  <c r="M301" i="4" s="1"/>
  <c r="S301" i="4"/>
  <c r="E317" i="6"/>
  <c r="D317" i="6"/>
  <c r="T319" i="6"/>
  <c r="P319" i="6"/>
  <c r="N319" i="6"/>
  <c r="L319" i="6"/>
  <c r="Q318" i="6"/>
  <c r="U319" i="6"/>
  <c r="S319" i="6"/>
  <c r="O319" i="6"/>
  <c r="M319" i="6"/>
  <c r="R319" i="6"/>
  <c r="L307" i="2"/>
  <c r="M306" i="2"/>
  <c r="O306" i="2" s="1"/>
  <c r="B337" i="1" s="1"/>
  <c r="G311" i="7"/>
  <c r="C302" i="5"/>
  <c r="I318" i="6"/>
  <c r="C321" i="6"/>
  <c r="AC320" i="6"/>
  <c r="AA320" i="6"/>
  <c r="Y320" i="6"/>
  <c r="W320" i="6"/>
  <c r="K320" i="6"/>
  <c r="H320" i="6"/>
  <c r="AD320" i="6"/>
  <c r="AB320" i="6"/>
  <c r="Z320" i="6"/>
  <c r="X320" i="6"/>
  <c r="V320" i="6"/>
  <c r="B320" i="6"/>
  <c r="A320" i="6"/>
  <c r="G318" i="6"/>
  <c r="S302" i="4" l="1"/>
  <c r="J302" i="4"/>
  <c r="M302" i="4" s="1"/>
  <c r="AD302" i="5"/>
  <c r="O303" i="4"/>
  <c r="T303" i="4" s="1"/>
  <c r="R303" i="4"/>
  <c r="W303" i="4" s="1"/>
  <c r="Q303" i="4"/>
  <c r="V303" i="4" s="1"/>
  <c r="P303" i="4"/>
  <c r="U303" i="4" s="1"/>
  <c r="N303" i="4"/>
  <c r="J303" i="4" s="1"/>
  <c r="M303" i="4" s="1"/>
  <c r="E318" i="6"/>
  <c r="D318" i="6"/>
  <c r="U320" i="6"/>
  <c r="S320" i="6"/>
  <c r="O320" i="6"/>
  <c r="M320" i="6"/>
  <c r="T320" i="6"/>
  <c r="P320" i="6"/>
  <c r="N320" i="6"/>
  <c r="L320" i="6"/>
  <c r="Q319" i="6"/>
  <c r="R320" i="6"/>
  <c r="G319" i="6"/>
  <c r="I319" i="6"/>
  <c r="A321" i="6"/>
  <c r="B321" i="6"/>
  <c r="AD321" i="6"/>
  <c r="AB321" i="6"/>
  <c r="Z321" i="6"/>
  <c r="X321" i="6"/>
  <c r="V321" i="6"/>
  <c r="C322" i="6"/>
  <c r="AC321" i="6"/>
  <c r="AA321" i="6"/>
  <c r="Y321" i="6"/>
  <c r="W321" i="6"/>
  <c r="K321" i="6"/>
  <c r="H321" i="6"/>
  <c r="L308" i="2"/>
  <c r="M307" i="2"/>
  <c r="O307" i="2" s="1"/>
  <c r="B338" i="1" s="1"/>
  <c r="G312" i="7"/>
  <c r="C303" i="5"/>
  <c r="D319" i="6" l="1"/>
  <c r="AD303" i="5"/>
  <c r="O304" i="4"/>
  <c r="T304" i="4" s="1"/>
  <c r="R304" i="4"/>
  <c r="W304" i="4" s="1"/>
  <c r="Q304" i="4"/>
  <c r="V304" i="4" s="1"/>
  <c r="P304" i="4"/>
  <c r="U304" i="4" s="1"/>
  <c r="N304" i="4"/>
  <c r="J304" i="4" s="1"/>
  <c r="M304" i="4" s="1"/>
  <c r="E319" i="6"/>
  <c r="G320" i="6"/>
  <c r="C323" i="6"/>
  <c r="AC322" i="6"/>
  <c r="AA322" i="6"/>
  <c r="Y322" i="6"/>
  <c r="W322" i="6"/>
  <c r="K322" i="6"/>
  <c r="H322" i="6"/>
  <c r="AD322" i="6"/>
  <c r="AB322" i="6"/>
  <c r="Z322" i="6"/>
  <c r="X322" i="6"/>
  <c r="V322" i="6"/>
  <c r="B322" i="6"/>
  <c r="A322" i="6"/>
  <c r="G313" i="7"/>
  <c r="C304" i="5"/>
  <c r="L309" i="2"/>
  <c r="M308" i="2"/>
  <c r="O308" i="2" s="1"/>
  <c r="B339" i="1" s="1"/>
  <c r="T321" i="6"/>
  <c r="P321" i="6"/>
  <c r="N321" i="6"/>
  <c r="L321" i="6"/>
  <c r="Q320" i="6"/>
  <c r="I320" i="6" s="1"/>
  <c r="U321" i="6"/>
  <c r="S321" i="6"/>
  <c r="O321" i="6"/>
  <c r="M321" i="6"/>
  <c r="R321" i="6"/>
  <c r="D320" i="6" l="1"/>
  <c r="Q305" i="4"/>
  <c r="V305" i="4" s="1"/>
  <c r="P305" i="4"/>
  <c r="U305" i="4" s="1"/>
  <c r="N305" i="4"/>
  <c r="AD304" i="5"/>
  <c r="O305" i="4"/>
  <c r="R305" i="4"/>
  <c r="W305" i="4" s="1"/>
  <c r="E320" i="6"/>
  <c r="I321" i="6"/>
  <c r="L310" i="2"/>
  <c r="M309" i="2"/>
  <c r="O309" i="2" s="1"/>
  <c r="B340" i="1" s="1"/>
  <c r="G314" i="7"/>
  <c r="C305" i="5"/>
  <c r="U322" i="6"/>
  <c r="S322" i="6"/>
  <c r="O322" i="6"/>
  <c r="M322" i="6"/>
  <c r="T322" i="6"/>
  <c r="P322" i="6"/>
  <c r="N322" i="6"/>
  <c r="L322" i="6"/>
  <c r="Q321" i="6"/>
  <c r="R322" i="6"/>
  <c r="G321" i="6"/>
  <c r="A323" i="6"/>
  <c r="B323" i="6"/>
  <c r="AD323" i="6"/>
  <c r="AB323" i="6"/>
  <c r="Z323" i="6"/>
  <c r="X323" i="6"/>
  <c r="V323" i="6"/>
  <c r="C324" i="6"/>
  <c r="AC323" i="6"/>
  <c r="AA323" i="6"/>
  <c r="Y323" i="6"/>
  <c r="W323" i="6"/>
  <c r="K323" i="6"/>
  <c r="H323" i="6"/>
  <c r="D321" i="6" l="1"/>
  <c r="J305" i="4"/>
  <c r="M305" i="4" s="1"/>
  <c r="S305" i="4"/>
  <c r="AD305" i="5"/>
  <c r="O306" i="4"/>
  <c r="R306" i="4"/>
  <c r="W306" i="4" s="1"/>
  <c r="Q306" i="4"/>
  <c r="V306" i="4" s="1"/>
  <c r="P306" i="4"/>
  <c r="U306" i="4" s="1"/>
  <c r="N306" i="4"/>
  <c r="E321" i="6"/>
  <c r="C325" i="6"/>
  <c r="AC324" i="6"/>
  <c r="AA324" i="6"/>
  <c r="Y324" i="6"/>
  <c r="W324" i="6"/>
  <c r="K324" i="6"/>
  <c r="H324" i="6"/>
  <c r="AD324" i="6"/>
  <c r="AB324" i="6"/>
  <c r="Z324" i="6"/>
  <c r="X324" i="6"/>
  <c r="V324" i="6"/>
  <c r="B324" i="6"/>
  <c r="A324" i="6"/>
  <c r="L311" i="2"/>
  <c r="M310" i="2"/>
  <c r="O310" i="2" s="1"/>
  <c r="B341" i="1" s="1"/>
  <c r="T323" i="6"/>
  <c r="P323" i="6"/>
  <c r="N323" i="6"/>
  <c r="L323" i="6"/>
  <c r="Q322" i="6"/>
  <c r="U323" i="6"/>
  <c r="S323" i="6"/>
  <c r="O323" i="6"/>
  <c r="M323" i="6"/>
  <c r="R323" i="6"/>
  <c r="I322" i="6"/>
  <c r="G315" i="7"/>
  <c r="C306" i="5"/>
  <c r="G322" i="6"/>
  <c r="J306" i="4" l="1"/>
  <c r="M306" i="4" s="1"/>
  <c r="S306" i="4"/>
  <c r="AD306" i="5"/>
  <c r="O307" i="4"/>
  <c r="R307" i="4"/>
  <c r="W307" i="4" s="1"/>
  <c r="Q307" i="4"/>
  <c r="V307" i="4" s="1"/>
  <c r="P307" i="4"/>
  <c r="U307" i="4" s="1"/>
  <c r="N307" i="4"/>
  <c r="E322" i="6"/>
  <c r="D322" i="6"/>
  <c r="L312" i="2"/>
  <c r="M311" i="2"/>
  <c r="O311" i="2" s="1"/>
  <c r="B342" i="1" s="1"/>
  <c r="A325" i="6"/>
  <c r="B325" i="6"/>
  <c r="AD325" i="6"/>
  <c r="AB325" i="6"/>
  <c r="Z325" i="6"/>
  <c r="X325" i="6"/>
  <c r="V325" i="6"/>
  <c r="C326" i="6"/>
  <c r="AC325" i="6"/>
  <c r="AA325" i="6"/>
  <c r="Y325" i="6"/>
  <c r="W325" i="6"/>
  <c r="K325" i="6"/>
  <c r="H325" i="6"/>
  <c r="G316" i="7"/>
  <c r="C307" i="5"/>
  <c r="G323" i="6"/>
  <c r="U324" i="6"/>
  <c r="S324" i="6"/>
  <c r="O324" i="6"/>
  <c r="M324" i="6"/>
  <c r="T324" i="6"/>
  <c r="P324" i="6"/>
  <c r="N324" i="6"/>
  <c r="L324" i="6"/>
  <c r="Q323" i="6"/>
  <c r="I323" i="6" s="1"/>
  <c r="R324" i="6"/>
  <c r="J307" i="4" l="1"/>
  <c r="M307" i="4" s="1"/>
  <c r="S307" i="4"/>
  <c r="Q308" i="4"/>
  <c r="V308" i="4" s="1"/>
  <c r="P308" i="4"/>
  <c r="U308" i="4" s="1"/>
  <c r="N308" i="4"/>
  <c r="AD307" i="5"/>
  <c r="O308" i="4"/>
  <c r="R308" i="4"/>
  <c r="W308" i="4" s="1"/>
  <c r="D323" i="6"/>
  <c r="E323" i="6"/>
  <c r="C327" i="6"/>
  <c r="AC326" i="6"/>
  <c r="AA326" i="6"/>
  <c r="Y326" i="6"/>
  <c r="W326" i="6"/>
  <c r="K326" i="6"/>
  <c r="H326" i="6"/>
  <c r="AD326" i="6"/>
  <c r="AB326" i="6"/>
  <c r="Z326" i="6"/>
  <c r="X326" i="6"/>
  <c r="V326" i="6"/>
  <c r="B326" i="6"/>
  <c r="A326" i="6"/>
  <c r="G324" i="6"/>
  <c r="G317" i="7"/>
  <c r="C308" i="5"/>
  <c r="T325" i="6"/>
  <c r="P325" i="6"/>
  <c r="N325" i="6"/>
  <c r="L325" i="6"/>
  <c r="Q324" i="6"/>
  <c r="I324" i="6" s="1"/>
  <c r="U325" i="6"/>
  <c r="S325" i="6"/>
  <c r="O325" i="6"/>
  <c r="M325" i="6"/>
  <c r="R325" i="6"/>
  <c r="L313" i="2"/>
  <c r="M312" i="2"/>
  <c r="O312" i="2" s="1"/>
  <c r="B343" i="1" s="1"/>
  <c r="D324" i="6" l="1"/>
  <c r="Q309" i="4"/>
  <c r="V309" i="4" s="1"/>
  <c r="P309" i="4"/>
  <c r="U309" i="4" s="1"/>
  <c r="N309" i="4"/>
  <c r="AD308" i="5"/>
  <c r="O309" i="4"/>
  <c r="R309" i="4"/>
  <c r="W309" i="4" s="1"/>
  <c r="S308" i="4"/>
  <c r="J308" i="4"/>
  <c r="M308" i="4" s="1"/>
  <c r="A327" i="6"/>
  <c r="B327" i="6"/>
  <c r="AD327" i="6"/>
  <c r="AB327" i="6"/>
  <c r="Z327" i="6"/>
  <c r="X327" i="6"/>
  <c r="V327" i="6"/>
  <c r="C328" i="6"/>
  <c r="AC327" i="6"/>
  <c r="AA327" i="6"/>
  <c r="Y327" i="6"/>
  <c r="W327" i="6"/>
  <c r="K327" i="6"/>
  <c r="H327" i="6"/>
  <c r="L314" i="2"/>
  <c r="M313" i="2"/>
  <c r="O313" i="2" s="1"/>
  <c r="B344" i="1" s="1"/>
  <c r="G325" i="6"/>
  <c r="G318" i="7"/>
  <c r="C309" i="5"/>
  <c r="U326" i="6"/>
  <c r="S326" i="6"/>
  <c r="O326" i="6"/>
  <c r="M326" i="6"/>
  <c r="T326" i="6"/>
  <c r="P326" i="6"/>
  <c r="N326" i="6"/>
  <c r="L326" i="6"/>
  <c r="Q325" i="6"/>
  <c r="I325" i="6" s="1"/>
  <c r="R326" i="6"/>
  <c r="E324" i="6"/>
  <c r="D325" i="6" l="1"/>
  <c r="Q310" i="4"/>
  <c r="V310" i="4" s="1"/>
  <c r="P310" i="4"/>
  <c r="U310" i="4" s="1"/>
  <c r="N310" i="4"/>
  <c r="AD309" i="5"/>
  <c r="O310" i="4"/>
  <c r="R310" i="4"/>
  <c r="W310" i="4" s="1"/>
  <c r="J309" i="4"/>
  <c r="M309" i="4" s="1"/>
  <c r="S309" i="4"/>
  <c r="E325" i="6"/>
  <c r="G326" i="6"/>
  <c r="C329" i="6"/>
  <c r="AC328" i="6"/>
  <c r="AA328" i="6"/>
  <c r="Y328" i="6"/>
  <c r="W328" i="6"/>
  <c r="K328" i="6"/>
  <c r="H328" i="6"/>
  <c r="AD328" i="6"/>
  <c r="AB328" i="6"/>
  <c r="Z328" i="6"/>
  <c r="X328" i="6"/>
  <c r="V328" i="6"/>
  <c r="B328" i="6"/>
  <c r="A328" i="6"/>
  <c r="G319" i="7"/>
  <c r="C310" i="5"/>
  <c r="L315" i="2"/>
  <c r="M314" i="2"/>
  <c r="O314" i="2" s="1"/>
  <c r="B345" i="1" s="1"/>
  <c r="T327" i="6"/>
  <c r="P327" i="6"/>
  <c r="N327" i="6"/>
  <c r="L327" i="6"/>
  <c r="Q326" i="6"/>
  <c r="I326" i="6" s="1"/>
  <c r="U327" i="6"/>
  <c r="S327" i="6"/>
  <c r="O327" i="6"/>
  <c r="M327" i="6"/>
  <c r="R327" i="6"/>
  <c r="D326" i="6" l="1"/>
  <c r="Q311" i="4"/>
  <c r="V311" i="4" s="1"/>
  <c r="P311" i="4"/>
  <c r="U311" i="4" s="1"/>
  <c r="N311" i="4"/>
  <c r="AD310" i="5"/>
  <c r="O311" i="4"/>
  <c r="R311" i="4"/>
  <c r="W311" i="4" s="1"/>
  <c r="S310" i="4"/>
  <c r="J310" i="4"/>
  <c r="M310" i="4" s="1"/>
  <c r="L316" i="2"/>
  <c r="M315" i="2"/>
  <c r="O315" i="2" s="1"/>
  <c r="B346" i="1" s="1"/>
  <c r="G328" i="6" s="1"/>
  <c r="G327" i="6"/>
  <c r="G320" i="7"/>
  <c r="C311" i="5"/>
  <c r="U328" i="6"/>
  <c r="S328" i="6"/>
  <c r="O328" i="6"/>
  <c r="M328" i="6"/>
  <c r="T328" i="6"/>
  <c r="P328" i="6"/>
  <c r="N328" i="6"/>
  <c r="L328" i="6"/>
  <c r="Q327" i="6"/>
  <c r="I327" i="6" s="1"/>
  <c r="R328" i="6"/>
  <c r="A329" i="6"/>
  <c r="B329" i="6"/>
  <c r="AD329" i="6"/>
  <c r="AB329" i="6"/>
  <c r="Z329" i="6"/>
  <c r="X329" i="6"/>
  <c r="V329" i="6"/>
  <c r="C330" i="6"/>
  <c r="AC329" i="6"/>
  <c r="AA329" i="6"/>
  <c r="Y329" i="6"/>
  <c r="W329" i="6"/>
  <c r="K329" i="6"/>
  <c r="H329" i="6"/>
  <c r="E326" i="6"/>
  <c r="D327" i="6" l="1"/>
  <c r="D328" i="6" s="1"/>
  <c r="AD311" i="5"/>
  <c r="O312" i="4"/>
  <c r="T312" i="4" s="1"/>
  <c r="R312" i="4"/>
  <c r="W312" i="4" s="1"/>
  <c r="Q312" i="4"/>
  <c r="V312" i="4" s="1"/>
  <c r="P312" i="4"/>
  <c r="U312" i="4" s="1"/>
  <c r="N312" i="4"/>
  <c r="J312" i="4" s="1"/>
  <c r="M312" i="4" s="1"/>
  <c r="S311" i="4"/>
  <c r="J311" i="4"/>
  <c r="M311" i="4" s="1"/>
  <c r="C331" i="6"/>
  <c r="AC330" i="6"/>
  <c r="AA330" i="6"/>
  <c r="Y330" i="6"/>
  <c r="W330" i="6"/>
  <c r="K330" i="6"/>
  <c r="H330" i="6"/>
  <c r="AD330" i="6"/>
  <c r="AB330" i="6"/>
  <c r="Z330" i="6"/>
  <c r="X330" i="6"/>
  <c r="V330" i="6"/>
  <c r="B330" i="6"/>
  <c r="A330" i="6"/>
  <c r="G321" i="7"/>
  <c r="C312" i="5"/>
  <c r="E327" i="6"/>
  <c r="T329" i="6"/>
  <c r="P329" i="6"/>
  <c r="N329" i="6"/>
  <c r="L329" i="6"/>
  <c r="Q328" i="6"/>
  <c r="I328" i="6" s="1"/>
  <c r="U329" i="6"/>
  <c r="S329" i="6"/>
  <c r="O329" i="6"/>
  <c r="M329" i="6"/>
  <c r="R329" i="6"/>
  <c r="L317" i="2"/>
  <c r="M316" i="2"/>
  <c r="O316" i="2" s="1"/>
  <c r="B347" i="1" s="1"/>
  <c r="Q313" i="4" l="1"/>
  <c r="V313" i="4" s="1"/>
  <c r="P313" i="4"/>
  <c r="U313" i="4" s="1"/>
  <c r="N313" i="4"/>
  <c r="J313" i="4" s="1"/>
  <c r="M313" i="4" s="1"/>
  <c r="AD312" i="5"/>
  <c r="O313" i="4"/>
  <c r="T313" i="4" s="1"/>
  <c r="R313" i="4"/>
  <c r="W313" i="4" s="1"/>
  <c r="G329" i="6"/>
  <c r="D329" i="6" s="1"/>
  <c r="E328" i="6"/>
  <c r="G322" i="7"/>
  <c r="C313" i="5"/>
  <c r="A331" i="6"/>
  <c r="B331" i="6"/>
  <c r="AD331" i="6"/>
  <c r="AB331" i="6"/>
  <c r="Z331" i="6"/>
  <c r="X331" i="6"/>
  <c r="V331" i="6"/>
  <c r="C332" i="6"/>
  <c r="AC331" i="6"/>
  <c r="AA331" i="6"/>
  <c r="Y331" i="6"/>
  <c r="W331" i="6"/>
  <c r="K331" i="6"/>
  <c r="H331" i="6"/>
  <c r="L318" i="2"/>
  <c r="M317" i="2"/>
  <c r="O317" i="2" s="1"/>
  <c r="B348" i="1" s="1"/>
  <c r="U330" i="6"/>
  <c r="S330" i="6"/>
  <c r="O330" i="6"/>
  <c r="M330" i="6"/>
  <c r="T330" i="6"/>
  <c r="P330" i="6"/>
  <c r="N330" i="6"/>
  <c r="L330" i="6"/>
  <c r="Q329" i="6"/>
  <c r="I329" i="6" s="1"/>
  <c r="R330" i="6"/>
  <c r="Q314" i="4" l="1"/>
  <c r="V314" i="4" s="1"/>
  <c r="P314" i="4"/>
  <c r="U314" i="4" s="1"/>
  <c r="N314" i="4"/>
  <c r="AD313" i="5"/>
  <c r="O314" i="4"/>
  <c r="R314" i="4"/>
  <c r="W314" i="4" s="1"/>
  <c r="L319" i="2"/>
  <c r="M318" i="2"/>
  <c r="O318" i="2" s="1"/>
  <c r="B349" i="1" s="1"/>
  <c r="G331" i="6" s="1"/>
  <c r="T331" i="6"/>
  <c r="P331" i="6"/>
  <c r="N331" i="6"/>
  <c r="L331" i="6"/>
  <c r="Q330" i="6"/>
  <c r="I330" i="6" s="1"/>
  <c r="U331" i="6"/>
  <c r="S331" i="6"/>
  <c r="O331" i="6"/>
  <c r="M331" i="6"/>
  <c r="R331" i="6"/>
  <c r="G330" i="6"/>
  <c r="C333" i="6"/>
  <c r="AC332" i="6"/>
  <c r="AA332" i="6"/>
  <c r="Y332" i="6"/>
  <c r="W332" i="6"/>
  <c r="K332" i="6"/>
  <c r="H332" i="6"/>
  <c r="AD332" i="6"/>
  <c r="AB332" i="6"/>
  <c r="Z332" i="6"/>
  <c r="X332" i="6"/>
  <c r="V332" i="6"/>
  <c r="B332" i="6"/>
  <c r="A332" i="6"/>
  <c r="G323" i="7"/>
  <c r="C314" i="5"/>
  <c r="E329" i="6"/>
  <c r="D330" i="6"/>
  <c r="D331" i="6" l="1"/>
  <c r="AD314" i="5"/>
  <c r="O315" i="4"/>
  <c r="T315" i="4" s="1"/>
  <c r="R315" i="4"/>
  <c r="W315" i="4" s="1"/>
  <c r="Q315" i="4"/>
  <c r="V315" i="4" s="1"/>
  <c r="P315" i="4"/>
  <c r="N315" i="4"/>
  <c r="J314" i="4"/>
  <c r="M314" i="4" s="1"/>
  <c r="S314" i="4"/>
  <c r="E330" i="6"/>
  <c r="A333" i="6"/>
  <c r="B333" i="6"/>
  <c r="AD333" i="6"/>
  <c r="AB333" i="6"/>
  <c r="Z333" i="6"/>
  <c r="X333" i="6"/>
  <c r="V333" i="6"/>
  <c r="C334" i="6"/>
  <c r="AC333" i="6"/>
  <c r="AA333" i="6"/>
  <c r="Y333" i="6"/>
  <c r="W333" i="6"/>
  <c r="K333" i="6"/>
  <c r="H333" i="6"/>
  <c r="G324" i="7"/>
  <c r="C315" i="5"/>
  <c r="U332" i="6"/>
  <c r="S332" i="6"/>
  <c r="O332" i="6"/>
  <c r="M332" i="6"/>
  <c r="T332" i="6"/>
  <c r="P332" i="6"/>
  <c r="N332" i="6"/>
  <c r="L332" i="6"/>
  <c r="Q331" i="6"/>
  <c r="I331" i="6" s="1"/>
  <c r="R332" i="6"/>
  <c r="L320" i="2"/>
  <c r="M319" i="2"/>
  <c r="O319" i="2" s="1"/>
  <c r="B350" i="1" s="1"/>
  <c r="S315" i="4" l="1"/>
  <c r="J315" i="4"/>
  <c r="M315" i="4" s="1"/>
  <c r="Q316" i="4"/>
  <c r="V316" i="4" s="1"/>
  <c r="P316" i="4"/>
  <c r="U316" i="4" s="1"/>
  <c r="N316" i="4"/>
  <c r="AD315" i="5"/>
  <c r="O316" i="4"/>
  <c r="R316" i="4"/>
  <c r="W316" i="4" s="1"/>
  <c r="G332" i="6"/>
  <c r="D332" i="6" s="1"/>
  <c r="G325" i="7"/>
  <c r="C316" i="5"/>
  <c r="T333" i="6"/>
  <c r="P333" i="6"/>
  <c r="N333" i="6"/>
  <c r="L333" i="6"/>
  <c r="Q332" i="6"/>
  <c r="I332" i="6" s="1"/>
  <c r="U333" i="6"/>
  <c r="S333" i="6"/>
  <c r="O333" i="6"/>
  <c r="M333" i="6"/>
  <c r="R333" i="6"/>
  <c r="L321" i="2"/>
  <c r="M320" i="2"/>
  <c r="O320" i="2" s="1"/>
  <c r="B351" i="1" s="1"/>
  <c r="C335" i="6"/>
  <c r="AC334" i="6"/>
  <c r="AA334" i="6"/>
  <c r="Y334" i="6"/>
  <c r="W334" i="6"/>
  <c r="K334" i="6"/>
  <c r="H334" i="6"/>
  <c r="AD334" i="6"/>
  <c r="AB334" i="6"/>
  <c r="Z334" i="6"/>
  <c r="X334" i="6"/>
  <c r="V334" i="6"/>
  <c r="B334" i="6"/>
  <c r="A334" i="6"/>
  <c r="E331" i="6"/>
  <c r="Q317" i="4" l="1"/>
  <c r="V317" i="4" s="1"/>
  <c r="P317" i="4"/>
  <c r="U317" i="4" s="1"/>
  <c r="N317" i="4"/>
  <c r="AD316" i="5"/>
  <c r="O317" i="4"/>
  <c r="R317" i="4"/>
  <c r="W317" i="4" s="1"/>
  <c r="S316" i="4"/>
  <c r="J316" i="4"/>
  <c r="M316" i="4" s="1"/>
  <c r="E332" i="6"/>
  <c r="AD335" i="6"/>
  <c r="AB335" i="6"/>
  <c r="Z335" i="6"/>
  <c r="X335" i="6"/>
  <c r="V335" i="6"/>
  <c r="C336" i="6"/>
  <c r="AC335" i="6"/>
  <c r="AA335" i="6"/>
  <c r="Y335" i="6"/>
  <c r="W335" i="6"/>
  <c r="K335" i="6"/>
  <c r="H335" i="6"/>
  <c r="G333" i="6"/>
  <c r="D333" i="6" s="1"/>
  <c r="U334" i="6"/>
  <c r="S334" i="6"/>
  <c r="O334" i="6"/>
  <c r="M334" i="6"/>
  <c r="T334" i="6"/>
  <c r="P334" i="6"/>
  <c r="N334" i="6"/>
  <c r="L334" i="6"/>
  <c r="Q333" i="6"/>
  <c r="I333" i="6" s="1"/>
  <c r="R334" i="6"/>
  <c r="L322" i="2"/>
  <c r="M321" i="2"/>
  <c r="O321" i="2" s="1"/>
  <c r="B352" i="1" s="1"/>
  <c r="G334" i="6" s="1"/>
  <c r="G326" i="7"/>
  <c r="C317" i="5"/>
  <c r="A335" i="6"/>
  <c r="B335" i="6"/>
  <c r="D334" i="6" l="1"/>
  <c r="AD317" i="5"/>
  <c r="O318" i="4"/>
  <c r="R318" i="4"/>
  <c r="W318" i="4" s="1"/>
  <c r="Q318" i="4"/>
  <c r="V318" i="4" s="1"/>
  <c r="P318" i="4"/>
  <c r="U318" i="4" s="1"/>
  <c r="N318" i="4"/>
  <c r="J317" i="4"/>
  <c r="M317" i="4" s="1"/>
  <c r="S317" i="4"/>
  <c r="B336" i="6"/>
  <c r="A336" i="6"/>
  <c r="G327" i="7"/>
  <c r="C318" i="5"/>
  <c r="I334" i="6"/>
  <c r="T335" i="6"/>
  <c r="P335" i="6"/>
  <c r="N335" i="6"/>
  <c r="L335" i="6"/>
  <c r="Q334" i="6"/>
  <c r="U335" i="6"/>
  <c r="S335" i="6"/>
  <c r="O335" i="6"/>
  <c r="M335" i="6"/>
  <c r="R335" i="6"/>
  <c r="L323" i="2"/>
  <c r="M322" i="2"/>
  <c r="O322" i="2" s="1"/>
  <c r="B353" i="1" s="1"/>
  <c r="C337" i="6"/>
  <c r="AC336" i="6"/>
  <c r="AA336" i="6"/>
  <c r="Y336" i="6"/>
  <c r="W336" i="6"/>
  <c r="K336" i="6"/>
  <c r="H336" i="6"/>
  <c r="AD336" i="6"/>
  <c r="AB336" i="6"/>
  <c r="Z336" i="6"/>
  <c r="X336" i="6"/>
  <c r="V336" i="6"/>
  <c r="E333" i="6"/>
  <c r="E334" i="6" l="1"/>
  <c r="J318" i="4"/>
  <c r="M318" i="4" s="1"/>
  <c r="S318" i="4"/>
  <c r="Q319" i="4"/>
  <c r="V319" i="4" s="1"/>
  <c r="P319" i="4"/>
  <c r="U319" i="4" s="1"/>
  <c r="N319" i="4"/>
  <c r="AD318" i="5"/>
  <c r="O319" i="4"/>
  <c r="R319" i="4"/>
  <c r="W319" i="4" s="1"/>
  <c r="U336" i="6"/>
  <c r="S336" i="6"/>
  <c r="O336" i="6"/>
  <c r="M336" i="6"/>
  <c r="T336" i="6"/>
  <c r="P336" i="6"/>
  <c r="N336" i="6"/>
  <c r="L336" i="6"/>
  <c r="Q335" i="6"/>
  <c r="R336" i="6"/>
  <c r="G335" i="6"/>
  <c r="D335" i="6" s="1"/>
  <c r="G328" i="7"/>
  <c r="C319" i="5"/>
  <c r="AD337" i="6"/>
  <c r="AB337" i="6"/>
  <c r="Z337" i="6"/>
  <c r="X337" i="6"/>
  <c r="V337" i="6"/>
  <c r="C338" i="6"/>
  <c r="AC337" i="6"/>
  <c r="AA337" i="6"/>
  <c r="Y337" i="6"/>
  <c r="W337" i="6"/>
  <c r="K337" i="6"/>
  <c r="H337" i="6"/>
  <c r="L324" i="2"/>
  <c r="M323" i="2"/>
  <c r="O323" i="2" s="1"/>
  <c r="B354" i="1" s="1"/>
  <c r="I335" i="6"/>
  <c r="E335" i="6" s="1"/>
  <c r="A337" i="6"/>
  <c r="B337" i="6"/>
  <c r="Q320" i="4" l="1"/>
  <c r="V320" i="4" s="1"/>
  <c r="P320" i="4"/>
  <c r="U320" i="4" s="1"/>
  <c r="N320" i="4"/>
  <c r="AD319" i="5"/>
  <c r="O320" i="4"/>
  <c r="R320" i="4"/>
  <c r="W320" i="4" s="1"/>
  <c r="J319" i="4"/>
  <c r="M319" i="4" s="1"/>
  <c r="S319" i="4"/>
  <c r="B338" i="6"/>
  <c r="A338" i="6"/>
  <c r="G336" i="6"/>
  <c r="D336" i="6" s="1"/>
  <c r="C339" i="6"/>
  <c r="AC338" i="6"/>
  <c r="AA338" i="6"/>
  <c r="Y338" i="6"/>
  <c r="W338" i="6"/>
  <c r="K338" i="6"/>
  <c r="H338" i="6"/>
  <c r="AD338" i="6"/>
  <c r="AB338" i="6"/>
  <c r="Z338" i="6"/>
  <c r="X338" i="6"/>
  <c r="V338" i="6"/>
  <c r="L325" i="2"/>
  <c r="M324" i="2"/>
  <c r="O324" i="2" s="1"/>
  <c r="B355" i="1" s="1"/>
  <c r="G337" i="6" s="1"/>
  <c r="T337" i="6"/>
  <c r="P337" i="6"/>
  <c r="N337" i="6"/>
  <c r="L337" i="6"/>
  <c r="Q336" i="6"/>
  <c r="I336" i="6" s="1"/>
  <c r="U337" i="6"/>
  <c r="S337" i="6"/>
  <c r="O337" i="6"/>
  <c r="M337" i="6"/>
  <c r="R337" i="6"/>
  <c r="G329" i="7"/>
  <c r="C320" i="5"/>
  <c r="E336" i="6" l="1"/>
  <c r="D337" i="6"/>
  <c r="Q321" i="4"/>
  <c r="V321" i="4" s="1"/>
  <c r="P321" i="4"/>
  <c r="U321" i="4" s="1"/>
  <c r="N321" i="4"/>
  <c r="AD320" i="5"/>
  <c r="O321" i="4"/>
  <c r="R321" i="4"/>
  <c r="W321" i="4" s="1"/>
  <c r="J320" i="4"/>
  <c r="M320" i="4" s="1"/>
  <c r="S320" i="4"/>
  <c r="U338" i="6"/>
  <c r="S338" i="6"/>
  <c r="O338" i="6"/>
  <c r="M338" i="6"/>
  <c r="T338" i="6"/>
  <c r="P338" i="6"/>
  <c r="N338" i="6"/>
  <c r="L338" i="6"/>
  <c r="Q337" i="6"/>
  <c r="R338" i="6"/>
  <c r="L326" i="2"/>
  <c r="M325" i="2"/>
  <c r="O325" i="2" s="1"/>
  <c r="B356" i="1" s="1"/>
  <c r="G330" i="7"/>
  <c r="C321" i="5"/>
  <c r="I337" i="6"/>
  <c r="AD339" i="6"/>
  <c r="AB339" i="6"/>
  <c r="Z339" i="6"/>
  <c r="X339" i="6"/>
  <c r="V339" i="6"/>
  <c r="C340" i="6"/>
  <c r="AC339" i="6"/>
  <c r="AA339" i="6"/>
  <c r="Y339" i="6"/>
  <c r="W339" i="6"/>
  <c r="K339" i="6"/>
  <c r="H339" i="6"/>
  <c r="A339" i="6"/>
  <c r="B339" i="6"/>
  <c r="E337" i="6" l="1"/>
  <c r="AD321" i="5"/>
  <c r="O322" i="4"/>
  <c r="R322" i="4"/>
  <c r="W322" i="4" s="1"/>
  <c r="Q322" i="4"/>
  <c r="V322" i="4" s="1"/>
  <c r="P322" i="4"/>
  <c r="U322" i="4" s="1"/>
  <c r="N322" i="4"/>
  <c r="S321" i="4"/>
  <c r="J321" i="4"/>
  <c r="M321" i="4" s="1"/>
  <c r="B340" i="6"/>
  <c r="A340" i="6"/>
  <c r="C341" i="6"/>
  <c r="AC340" i="6"/>
  <c r="AA340" i="6"/>
  <c r="Y340" i="6"/>
  <c r="W340" i="6"/>
  <c r="K340" i="6"/>
  <c r="H340" i="6"/>
  <c r="AD340" i="6"/>
  <c r="AB340" i="6"/>
  <c r="Z340" i="6"/>
  <c r="X340" i="6"/>
  <c r="V340" i="6"/>
  <c r="G331" i="7"/>
  <c r="C322" i="5"/>
  <c r="L327" i="2"/>
  <c r="M326" i="2"/>
  <c r="O326" i="2" s="1"/>
  <c r="B357" i="1" s="1"/>
  <c r="T339" i="6"/>
  <c r="P339" i="6"/>
  <c r="N339" i="6"/>
  <c r="L339" i="6"/>
  <c r="Q338" i="6"/>
  <c r="I338" i="6" s="1"/>
  <c r="U339" i="6"/>
  <c r="S339" i="6"/>
  <c r="O339" i="6"/>
  <c r="M339" i="6"/>
  <c r="R339" i="6"/>
  <c r="G338" i="6"/>
  <c r="D338" i="6" s="1"/>
  <c r="S322" i="4" l="1"/>
  <c r="J322" i="4"/>
  <c r="M322" i="4" s="1"/>
  <c r="AD322" i="5"/>
  <c r="O323" i="4"/>
  <c r="R323" i="4"/>
  <c r="W323" i="4" s="1"/>
  <c r="Q323" i="4"/>
  <c r="V323" i="4" s="1"/>
  <c r="P323" i="4"/>
  <c r="U323" i="4" s="1"/>
  <c r="N323" i="4"/>
  <c r="L328" i="2"/>
  <c r="M327" i="2"/>
  <c r="O327" i="2" s="1"/>
  <c r="B358" i="1" s="1"/>
  <c r="G332" i="7"/>
  <c r="C323" i="5"/>
  <c r="U340" i="6"/>
  <c r="S340" i="6"/>
  <c r="O340" i="6"/>
  <c r="M340" i="6"/>
  <c r="T340" i="6"/>
  <c r="P340" i="6"/>
  <c r="N340" i="6"/>
  <c r="L340" i="6"/>
  <c r="Q339" i="6"/>
  <c r="I339" i="6" s="1"/>
  <c r="R340" i="6"/>
  <c r="E338" i="6"/>
  <c r="G339" i="6"/>
  <c r="D339" i="6" s="1"/>
  <c r="AD341" i="6"/>
  <c r="AB341" i="6"/>
  <c r="Z341" i="6"/>
  <c r="X341" i="6"/>
  <c r="V341" i="6"/>
  <c r="C342" i="6"/>
  <c r="AC341" i="6"/>
  <c r="AA341" i="6"/>
  <c r="Y341" i="6"/>
  <c r="W341" i="6"/>
  <c r="K341" i="6"/>
  <c r="H341" i="6"/>
  <c r="A341" i="6"/>
  <c r="B341" i="6"/>
  <c r="S323" i="4" l="1"/>
  <c r="J323" i="4"/>
  <c r="M323" i="4" s="1"/>
  <c r="AD323" i="5"/>
  <c r="O324" i="4"/>
  <c r="R324" i="4"/>
  <c r="W324" i="4" s="1"/>
  <c r="Q324" i="4"/>
  <c r="V324" i="4" s="1"/>
  <c r="P324" i="4"/>
  <c r="U324" i="4" s="1"/>
  <c r="N324" i="4"/>
  <c r="B342" i="6"/>
  <c r="A342" i="6"/>
  <c r="C343" i="6"/>
  <c r="AC342" i="6"/>
  <c r="AA342" i="6"/>
  <c r="Y342" i="6"/>
  <c r="W342" i="6"/>
  <c r="K342" i="6"/>
  <c r="H342" i="6"/>
  <c r="AD342" i="6"/>
  <c r="AB342" i="6"/>
  <c r="Z342" i="6"/>
  <c r="X342" i="6"/>
  <c r="V342" i="6"/>
  <c r="T341" i="6"/>
  <c r="P341" i="6"/>
  <c r="N341" i="6"/>
  <c r="L341" i="6"/>
  <c r="Q340" i="6"/>
  <c r="U341" i="6"/>
  <c r="S341" i="6"/>
  <c r="O341" i="6"/>
  <c r="M341" i="6"/>
  <c r="R341" i="6"/>
  <c r="E339" i="6"/>
  <c r="G333" i="7"/>
  <c r="C324" i="5"/>
  <c r="G340" i="6"/>
  <c r="D340" i="6" s="1"/>
  <c r="I340" i="6"/>
  <c r="L329" i="2"/>
  <c r="M328" i="2"/>
  <c r="O328" i="2" s="1"/>
  <c r="B359" i="1" s="1"/>
  <c r="J324" i="4" l="1"/>
  <c r="M324" i="4" s="1"/>
  <c r="S324" i="4"/>
  <c r="AD324" i="5"/>
  <c r="O325" i="4"/>
  <c r="T325" i="4" s="1"/>
  <c r="R325" i="4"/>
  <c r="W325" i="4" s="1"/>
  <c r="Q325" i="4"/>
  <c r="V325" i="4" s="1"/>
  <c r="P325" i="4"/>
  <c r="U325" i="4" s="1"/>
  <c r="N325" i="4"/>
  <c r="J325" i="4" s="1"/>
  <c r="M325" i="4" s="1"/>
  <c r="G341" i="6"/>
  <c r="D341" i="6" s="1"/>
  <c r="AD343" i="6"/>
  <c r="AB343" i="6"/>
  <c r="Z343" i="6"/>
  <c r="X343" i="6"/>
  <c r="V343" i="6"/>
  <c r="C344" i="6"/>
  <c r="AC343" i="6"/>
  <c r="AA343" i="6"/>
  <c r="Y343" i="6"/>
  <c r="W343" i="6"/>
  <c r="K343" i="6"/>
  <c r="H343" i="6"/>
  <c r="A343" i="6"/>
  <c r="B343" i="6"/>
  <c r="L330" i="2"/>
  <c r="M329" i="2"/>
  <c r="O329" i="2" s="1"/>
  <c r="B360" i="1" s="1"/>
  <c r="G342" i="6" s="1"/>
  <c r="G334" i="7"/>
  <c r="C325" i="5"/>
  <c r="E340" i="6"/>
  <c r="U342" i="6"/>
  <c r="S342" i="6"/>
  <c r="O342" i="6"/>
  <c r="M342" i="6"/>
  <c r="T342" i="6"/>
  <c r="P342" i="6"/>
  <c r="N342" i="6"/>
  <c r="L342" i="6"/>
  <c r="Q341" i="6"/>
  <c r="I341" i="6" s="1"/>
  <c r="R342" i="6"/>
  <c r="AD325" i="5" l="1"/>
  <c r="O326" i="4"/>
  <c r="T326" i="4" s="1"/>
  <c r="R326" i="4"/>
  <c r="W326" i="4" s="1"/>
  <c r="Q326" i="4"/>
  <c r="V326" i="4" s="1"/>
  <c r="P326" i="4"/>
  <c r="U326" i="4" s="1"/>
  <c r="N326" i="4"/>
  <c r="J326" i="4" s="1"/>
  <c r="M326" i="4" s="1"/>
  <c r="D342" i="6"/>
  <c r="B344" i="6"/>
  <c r="A344" i="6"/>
  <c r="C345" i="6"/>
  <c r="AC344" i="6"/>
  <c r="AA344" i="6"/>
  <c r="Y344" i="6"/>
  <c r="W344" i="6"/>
  <c r="K344" i="6"/>
  <c r="H344" i="6"/>
  <c r="AD344" i="6"/>
  <c r="AB344" i="6"/>
  <c r="Z344" i="6"/>
  <c r="X344" i="6"/>
  <c r="V344" i="6"/>
  <c r="E341" i="6"/>
  <c r="G335" i="7"/>
  <c r="C326" i="5"/>
  <c r="L331" i="2"/>
  <c r="M330" i="2"/>
  <c r="O330" i="2" s="1"/>
  <c r="B361" i="1" s="1"/>
  <c r="T343" i="6"/>
  <c r="P343" i="6"/>
  <c r="N343" i="6"/>
  <c r="L343" i="6"/>
  <c r="Q342" i="6"/>
  <c r="I342" i="6" s="1"/>
  <c r="U343" i="6"/>
  <c r="S343" i="6"/>
  <c r="O343" i="6"/>
  <c r="M343" i="6"/>
  <c r="R343" i="6"/>
  <c r="Q327" i="4" l="1"/>
  <c r="V327" i="4" s="1"/>
  <c r="P327" i="4"/>
  <c r="U327" i="4" s="1"/>
  <c r="N327" i="4"/>
  <c r="J327" i="4" s="1"/>
  <c r="M327" i="4" s="1"/>
  <c r="AD326" i="5"/>
  <c r="O327" i="4"/>
  <c r="T327" i="4" s="1"/>
  <c r="R327" i="4"/>
  <c r="W327" i="4" s="1"/>
  <c r="AD345" i="6"/>
  <c r="AB345" i="6"/>
  <c r="Z345" i="6"/>
  <c r="X345" i="6"/>
  <c r="V345" i="6"/>
  <c r="C346" i="6"/>
  <c r="AC345" i="6"/>
  <c r="AA345" i="6"/>
  <c r="Y345" i="6"/>
  <c r="W345" i="6"/>
  <c r="K345" i="6"/>
  <c r="H345" i="6"/>
  <c r="A345" i="6"/>
  <c r="B345" i="6"/>
  <c r="L332" i="2"/>
  <c r="M331" i="2"/>
  <c r="O331" i="2" s="1"/>
  <c r="B362" i="1" s="1"/>
  <c r="G343" i="6"/>
  <c r="D343" i="6" s="1"/>
  <c r="G336" i="7"/>
  <c r="C327" i="5"/>
  <c r="E342" i="6"/>
  <c r="U344" i="6"/>
  <c r="S344" i="6"/>
  <c r="O344" i="6"/>
  <c r="M344" i="6"/>
  <c r="T344" i="6"/>
  <c r="P344" i="6"/>
  <c r="N344" i="6"/>
  <c r="L344" i="6"/>
  <c r="Q343" i="6"/>
  <c r="I343" i="6" s="1"/>
  <c r="R344" i="6"/>
  <c r="Q328" i="4" l="1"/>
  <c r="V328" i="4" s="1"/>
  <c r="P328" i="4"/>
  <c r="U328" i="4" s="1"/>
  <c r="N328" i="4"/>
  <c r="J328" i="4" s="1"/>
  <c r="M328" i="4" s="1"/>
  <c r="AD327" i="5"/>
  <c r="O328" i="4"/>
  <c r="T328" i="4" s="1"/>
  <c r="R328" i="4"/>
  <c r="W328" i="4" s="1"/>
  <c r="E343" i="6"/>
  <c r="L333" i="2"/>
  <c r="M332" i="2"/>
  <c r="O332" i="2" s="1"/>
  <c r="B363" i="1" s="1"/>
  <c r="T345" i="6"/>
  <c r="P345" i="6"/>
  <c r="N345" i="6"/>
  <c r="L345" i="6"/>
  <c r="Q344" i="6"/>
  <c r="I344" i="6" s="1"/>
  <c r="U345" i="6"/>
  <c r="S345" i="6"/>
  <c r="O345" i="6"/>
  <c r="M345" i="6"/>
  <c r="R345" i="6"/>
  <c r="G337" i="7"/>
  <c r="C328" i="5"/>
  <c r="G344" i="6"/>
  <c r="D344" i="6" s="1"/>
  <c r="B346" i="6"/>
  <c r="A346" i="6"/>
  <c r="C347" i="6"/>
  <c r="AC346" i="6"/>
  <c r="AA346" i="6"/>
  <c r="Y346" i="6"/>
  <c r="W346" i="6"/>
  <c r="K346" i="6"/>
  <c r="H346" i="6"/>
  <c r="AD346" i="6"/>
  <c r="AB346" i="6"/>
  <c r="Z346" i="6"/>
  <c r="X346" i="6"/>
  <c r="V346" i="6"/>
  <c r="Q329" i="4" l="1"/>
  <c r="V329" i="4" s="1"/>
  <c r="P329" i="4"/>
  <c r="U329" i="4" s="1"/>
  <c r="N329" i="4"/>
  <c r="AD328" i="5"/>
  <c r="O329" i="4"/>
  <c r="R329" i="4"/>
  <c r="W329" i="4" s="1"/>
  <c r="AD347" i="6"/>
  <c r="AB347" i="6"/>
  <c r="Z347" i="6"/>
  <c r="X347" i="6"/>
  <c r="V347" i="6"/>
  <c r="C348" i="6"/>
  <c r="AC347" i="6"/>
  <c r="AA347" i="6"/>
  <c r="Y347" i="6"/>
  <c r="W347" i="6"/>
  <c r="K347" i="6"/>
  <c r="H347" i="6"/>
  <c r="A347" i="6"/>
  <c r="B347" i="6"/>
  <c r="G338" i="7"/>
  <c r="C329" i="5"/>
  <c r="I345" i="6"/>
  <c r="G345" i="6"/>
  <c r="D345" i="6" s="1"/>
  <c r="U346" i="6"/>
  <c r="S346" i="6"/>
  <c r="O346" i="6"/>
  <c r="M346" i="6"/>
  <c r="T346" i="6"/>
  <c r="P346" i="6"/>
  <c r="N346" i="6"/>
  <c r="L346" i="6"/>
  <c r="Q345" i="6"/>
  <c r="R346" i="6"/>
  <c r="L334" i="2"/>
  <c r="M333" i="2"/>
  <c r="O333" i="2" s="1"/>
  <c r="B364" i="1" s="1"/>
  <c r="E344" i="6"/>
  <c r="E345" i="6" l="1"/>
  <c r="AD329" i="5"/>
  <c r="O330" i="4"/>
  <c r="R330" i="4"/>
  <c r="W330" i="4" s="1"/>
  <c r="Q330" i="4"/>
  <c r="V330" i="4" s="1"/>
  <c r="P330" i="4"/>
  <c r="U330" i="4" s="1"/>
  <c r="N330" i="4"/>
  <c r="S329" i="4"/>
  <c r="J329" i="4"/>
  <c r="M329" i="4" s="1"/>
  <c r="G346" i="6"/>
  <c r="D346" i="6" s="1"/>
  <c r="L335" i="2"/>
  <c r="M334" i="2"/>
  <c r="O334" i="2" s="1"/>
  <c r="B365" i="1" s="1"/>
  <c r="G347" i="6" s="1"/>
  <c r="G339" i="7"/>
  <c r="C330" i="5"/>
  <c r="B348" i="6"/>
  <c r="A348" i="6"/>
  <c r="C349" i="6"/>
  <c r="AC348" i="6"/>
  <c r="AA348" i="6"/>
  <c r="Y348" i="6"/>
  <c r="W348" i="6"/>
  <c r="K348" i="6"/>
  <c r="H348" i="6"/>
  <c r="AD348" i="6"/>
  <c r="AB348" i="6"/>
  <c r="Z348" i="6"/>
  <c r="X348" i="6"/>
  <c r="V348" i="6"/>
  <c r="T347" i="6"/>
  <c r="P347" i="6"/>
  <c r="N347" i="6"/>
  <c r="L347" i="6"/>
  <c r="Q346" i="6"/>
  <c r="I346" i="6" s="1"/>
  <c r="U347" i="6"/>
  <c r="S347" i="6"/>
  <c r="O347" i="6"/>
  <c r="M347" i="6"/>
  <c r="R347" i="6"/>
  <c r="J330" i="4" l="1"/>
  <c r="M330" i="4" s="1"/>
  <c r="S330" i="4"/>
  <c r="Q331" i="4"/>
  <c r="V331" i="4" s="1"/>
  <c r="P331" i="4"/>
  <c r="U331" i="4" s="1"/>
  <c r="N331" i="4"/>
  <c r="AD330" i="5"/>
  <c r="O331" i="4"/>
  <c r="R331" i="4"/>
  <c r="W331" i="4" s="1"/>
  <c r="E346" i="6"/>
  <c r="AD349" i="6"/>
  <c r="AB349" i="6"/>
  <c r="Z349" i="6"/>
  <c r="X349" i="6"/>
  <c r="V349" i="6"/>
  <c r="C350" i="6"/>
  <c r="AC349" i="6"/>
  <c r="AA349" i="6"/>
  <c r="Y349" i="6"/>
  <c r="W349" i="6"/>
  <c r="K349" i="6"/>
  <c r="H349" i="6"/>
  <c r="A349" i="6"/>
  <c r="B349" i="6"/>
  <c r="U348" i="6"/>
  <c r="S348" i="6"/>
  <c r="O348" i="6"/>
  <c r="M348" i="6"/>
  <c r="T348" i="6"/>
  <c r="P348" i="6"/>
  <c r="N348" i="6"/>
  <c r="L348" i="6"/>
  <c r="Q347" i="6"/>
  <c r="I347" i="6" s="1"/>
  <c r="R348" i="6"/>
  <c r="G340" i="7"/>
  <c r="C331" i="5"/>
  <c r="L336" i="2"/>
  <c r="M335" i="2"/>
  <c r="O335" i="2" s="1"/>
  <c r="B366" i="1" s="1"/>
  <c r="D347" i="6"/>
  <c r="Q332" i="4" l="1"/>
  <c r="V332" i="4" s="1"/>
  <c r="P332" i="4"/>
  <c r="U332" i="4" s="1"/>
  <c r="N332" i="4"/>
  <c r="J332" i="4" s="1"/>
  <c r="M332" i="4" s="1"/>
  <c r="AD331" i="5"/>
  <c r="O332" i="4"/>
  <c r="T332" i="4" s="1"/>
  <c r="R332" i="4"/>
  <c r="W332" i="4" s="1"/>
  <c r="S331" i="4"/>
  <c r="J331" i="4"/>
  <c r="M331" i="4" s="1"/>
  <c r="T349" i="6"/>
  <c r="P349" i="6"/>
  <c r="N349" i="6"/>
  <c r="L349" i="6"/>
  <c r="Q348" i="6"/>
  <c r="U349" i="6"/>
  <c r="S349" i="6"/>
  <c r="O349" i="6"/>
  <c r="M349" i="6"/>
  <c r="R349" i="6"/>
  <c r="G348" i="6"/>
  <c r="D348" i="6" s="1"/>
  <c r="L337" i="2"/>
  <c r="M336" i="2"/>
  <c r="O336" i="2" s="1"/>
  <c r="B367" i="1" s="1"/>
  <c r="G341" i="7"/>
  <c r="C332" i="5"/>
  <c r="I348" i="6"/>
  <c r="B350" i="6"/>
  <c r="A350" i="6"/>
  <c r="C351" i="6"/>
  <c r="AC350" i="6"/>
  <c r="AA350" i="6"/>
  <c r="Y350" i="6"/>
  <c r="W350" i="6"/>
  <c r="K350" i="6"/>
  <c r="H350" i="6"/>
  <c r="AD350" i="6"/>
  <c r="AB350" i="6"/>
  <c r="Z350" i="6"/>
  <c r="X350" i="6"/>
  <c r="V350" i="6"/>
  <c r="E347" i="6"/>
  <c r="Q333" i="4" l="1"/>
  <c r="V333" i="4" s="1"/>
  <c r="P333" i="4"/>
  <c r="U333" i="4" s="1"/>
  <c r="N333" i="4"/>
  <c r="AD332" i="5"/>
  <c r="O333" i="4"/>
  <c r="R333" i="4"/>
  <c r="W333" i="4" s="1"/>
  <c r="E348" i="6"/>
  <c r="AD351" i="6"/>
  <c r="AB351" i="6"/>
  <c r="Z351" i="6"/>
  <c r="X351" i="6"/>
  <c r="V351" i="6"/>
  <c r="C352" i="6"/>
  <c r="AC351" i="6"/>
  <c r="AA351" i="6"/>
  <c r="Y351" i="6"/>
  <c r="W351" i="6"/>
  <c r="K351" i="6"/>
  <c r="H351" i="6"/>
  <c r="A351" i="6"/>
  <c r="B351" i="6"/>
  <c r="G342" i="7"/>
  <c r="C333" i="5"/>
  <c r="U350" i="6"/>
  <c r="S350" i="6"/>
  <c r="O350" i="6"/>
  <c r="M350" i="6"/>
  <c r="T350" i="6"/>
  <c r="P350" i="6"/>
  <c r="N350" i="6"/>
  <c r="L350" i="6"/>
  <c r="Q349" i="6"/>
  <c r="R350" i="6"/>
  <c r="L338" i="2"/>
  <c r="M337" i="2"/>
  <c r="O337" i="2" s="1"/>
  <c r="B368" i="1" s="1"/>
  <c r="G350" i="6" s="1"/>
  <c r="G349" i="6"/>
  <c r="D349" i="6" s="1"/>
  <c r="I349" i="6"/>
  <c r="D350" i="6" l="1"/>
  <c r="Q334" i="4"/>
  <c r="V334" i="4" s="1"/>
  <c r="P334" i="4"/>
  <c r="U334" i="4" s="1"/>
  <c r="N334" i="4"/>
  <c r="AD333" i="5"/>
  <c r="O334" i="4"/>
  <c r="R334" i="4"/>
  <c r="W334" i="4" s="1"/>
  <c r="J333" i="4"/>
  <c r="M333" i="4" s="1"/>
  <c r="S333" i="4"/>
  <c r="E349" i="6"/>
  <c r="G343" i="7"/>
  <c r="C334" i="5"/>
  <c r="B352" i="6"/>
  <c r="A352" i="6"/>
  <c r="C353" i="6"/>
  <c r="AC352" i="6"/>
  <c r="AA352" i="6"/>
  <c r="Y352" i="6"/>
  <c r="W352" i="6"/>
  <c r="K352" i="6"/>
  <c r="H352" i="6"/>
  <c r="AD352" i="6"/>
  <c r="AB352" i="6"/>
  <c r="Z352" i="6"/>
  <c r="X352" i="6"/>
  <c r="V352" i="6"/>
  <c r="L339" i="2"/>
  <c r="M338" i="2"/>
  <c r="O338" i="2" s="1"/>
  <c r="B369" i="1" s="1"/>
  <c r="I350" i="6"/>
  <c r="T351" i="6"/>
  <c r="P351" i="6"/>
  <c r="N351" i="6"/>
  <c r="L351" i="6"/>
  <c r="Q350" i="6"/>
  <c r="U351" i="6"/>
  <c r="S351" i="6"/>
  <c r="O351" i="6"/>
  <c r="M351" i="6"/>
  <c r="R351" i="6"/>
  <c r="E350" i="6" l="1"/>
  <c r="AD334" i="5"/>
  <c r="O335" i="4"/>
  <c r="R335" i="4"/>
  <c r="W335" i="4" s="1"/>
  <c r="Q335" i="4"/>
  <c r="V335" i="4" s="1"/>
  <c r="P335" i="4"/>
  <c r="U335" i="4" s="1"/>
  <c r="N335" i="4"/>
  <c r="S334" i="4"/>
  <c r="J334" i="4"/>
  <c r="M334" i="4" s="1"/>
  <c r="G351" i="6"/>
  <c r="D351" i="6" s="1"/>
  <c r="U352" i="6"/>
  <c r="S352" i="6"/>
  <c r="O352" i="6"/>
  <c r="M352" i="6"/>
  <c r="T352" i="6"/>
  <c r="P352" i="6"/>
  <c r="N352" i="6"/>
  <c r="L352" i="6"/>
  <c r="Q351" i="6"/>
  <c r="I351" i="6" s="1"/>
  <c r="R352" i="6"/>
  <c r="G344" i="7"/>
  <c r="C335" i="5"/>
  <c r="L340" i="2"/>
  <c r="M339" i="2"/>
  <c r="O339" i="2" s="1"/>
  <c r="B370" i="1" s="1"/>
  <c r="AD353" i="6"/>
  <c r="AB353" i="6"/>
  <c r="Z353" i="6"/>
  <c r="X353" i="6"/>
  <c r="V353" i="6"/>
  <c r="C354" i="6"/>
  <c r="AC353" i="6"/>
  <c r="AA353" i="6"/>
  <c r="Y353" i="6"/>
  <c r="W353" i="6"/>
  <c r="K353" i="6"/>
  <c r="H353" i="6"/>
  <c r="A353" i="6"/>
  <c r="B353" i="6"/>
  <c r="J335" i="4" l="1"/>
  <c r="M335" i="4" s="1"/>
  <c r="S335" i="4"/>
  <c r="AD335" i="5"/>
  <c r="O336" i="4"/>
  <c r="R336" i="4"/>
  <c r="W336" i="4" s="1"/>
  <c r="Q336" i="4"/>
  <c r="V336" i="4" s="1"/>
  <c r="P336" i="4"/>
  <c r="U336" i="4" s="1"/>
  <c r="N336" i="4"/>
  <c r="L341" i="2"/>
  <c r="M340" i="2"/>
  <c r="O340" i="2" s="1"/>
  <c r="B371" i="1" s="1"/>
  <c r="B354" i="6"/>
  <c r="A354" i="6"/>
  <c r="C355" i="6"/>
  <c r="AC354" i="6"/>
  <c r="AA354" i="6"/>
  <c r="Y354" i="6"/>
  <c r="W354" i="6"/>
  <c r="K354" i="6"/>
  <c r="H354" i="6"/>
  <c r="AD354" i="6"/>
  <c r="AB354" i="6"/>
  <c r="Z354" i="6"/>
  <c r="X354" i="6"/>
  <c r="V354" i="6"/>
  <c r="G352" i="6"/>
  <c r="D352" i="6" s="1"/>
  <c r="G345" i="7"/>
  <c r="C336" i="5"/>
  <c r="T353" i="6"/>
  <c r="P353" i="6"/>
  <c r="N353" i="6"/>
  <c r="L353" i="6"/>
  <c r="Q352" i="6"/>
  <c r="I352" i="6" s="1"/>
  <c r="U353" i="6"/>
  <c r="S353" i="6"/>
  <c r="O353" i="6"/>
  <c r="M353" i="6"/>
  <c r="R353" i="6"/>
  <c r="E351" i="6"/>
  <c r="J336" i="4" l="1"/>
  <c r="M336" i="4" s="1"/>
  <c r="S336" i="4"/>
  <c r="Q337" i="4"/>
  <c r="V337" i="4" s="1"/>
  <c r="P337" i="4"/>
  <c r="U337" i="4" s="1"/>
  <c r="N337" i="4"/>
  <c r="J337" i="4" s="1"/>
  <c r="M337" i="4" s="1"/>
  <c r="AD336" i="5"/>
  <c r="O337" i="4"/>
  <c r="T337" i="4" s="1"/>
  <c r="R337" i="4"/>
  <c r="W337" i="4" s="1"/>
  <c r="AD355" i="6"/>
  <c r="AB355" i="6"/>
  <c r="Z355" i="6"/>
  <c r="X355" i="6"/>
  <c r="V355" i="6"/>
  <c r="C356" i="6"/>
  <c r="AC355" i="6"/>
  <c r="AA355" i="6"/>
  <c r="Y355" i="6"/>
  <c r="W355" i="6"/>
  <c r="K355" i="6"/>
  <c r="H355" i="6"/>
  <c r="A355" i="6"/>
  <c r="B355" i="6"/>
  <c r="G353" i="6"/>
  <c r="D353" i="6" s="1"/>
  <c r="E352" i="6"/>
  <c r="G346" i="7"/>
  <c r="C337" i="5"/>
  <c r="U354" i="6"/>
  <c r="S354" i="6"/>
  <c r="O354" i="6"/>
  <c r="M354" i="6"/>
  <c r="T354" i="6"/>
  <c r="P354" i="6"/>
  <c r="N354" i="6"/>
  <c r="L354" i="6"/>
  <c r="Q353" i="6"/>
  <c r="I353" i="6" s="1"/>
  <c r="R354" i="6"/>
  <c r="L342" i="2"/>
  <c r="M341" i="2"/>
  <c r="O341" i="2" s="1"/>
  <c r="B372" i="1" s="1"/>
  <c r="Q338" i="4" l="1"/>
  <c r="V338" i="4" s="1"/>
  <c r="P338" i="4"/>
  <c r="U338" i="4" s="1"/>
  <c r="N338" i="4"/>
  <c r="J338" i="4" s="1"/>
  <c r="M338" i="4" s="1"/>
  <c r="AD337" i="5"/>
  <c r="O338" i="4"/>
  <c r="T338" i="4" s="1"/>
  <c r="R338" i="4"/>
  <c r="W338" i="4" s="1"/>
  <c r="T355" i="6"/>
  <c r="P355" i="6"/>
  <c r="N355" i="6"/>
  <c r="L355" i="6"/>
  <c r="Q354" i="6"/>
  <c r="U355" i="6"/>
  <c r="S355" i="6"/>
  <c r="O355" i="6"/>
  <c r="M355" i="6"/>
  <c r="R355" i="6"/>
  <c r="L343" i="2"/>
  <c r="M342" i="2"/>
  <c r="O342" i="2" s="1"/>
  <c r="B373" i="1" s="1"/>
  <c r="I354" i="6"/>
  <c r="G347" i="7"/>
  <c r="C338" i="5"/>
  <c r="E353" i="6"/>
  <c r="B356" i="6"/>
  <c r="A356" i="6"/>
  <c r="C357" i="6"/>
  <c r="AC356" i="6"/>
  <c r="AA356" i="6"/>
  <c r="Y356" i="6"/>
  <c r="W356" i="6"/>
  <c r="K356" i="6"/>
  <c r="H356" i="6"/>
  <c r="AD356" i="6"/>
  <c r="AB356" i="6"/>
  <c r="Z356" i="6"/>
  <c r="X356" i="6"/>
  <c r="V356" i="6"/>
  <c r="G354" i="6"/>
  <c r="D354" i="6" s="1"/>
  <c r="AD338" i="5" l="1"/>
  <c r="O339" i="4"/>
  <c r="T339" i="4" s="1"/>
  <c r="R339" i="4"/>
  <c r="W339" i="4" s="1"/>
  <c r="Q339" i="4"/>
  <c r="V339" i="4" s="1"/>
  <c r="P339" i="4"/>
  <c r="U339" i="4" s="1"/>
  <c r="N339" i="4"/>
  <c r="J339" i="4" s="1"/>
  <c r="U356" i="6"/>
  <c r="S356" i="6"/>
  <c r="O356" i="6"/>
  <c r="M356" i="6"/>
  <c r="T356" i="6"/>
  <c r="P356" i="6"/>
  <c r="N356" i="6"/>
  <c r="L356" i="6"/>
  <c r="Q355" i="6"/>
  <c r="R356" i="6"/>
  <c r="E354" i="6"/>
  <c r="G355" i="6"/>
  <c r="I355" i="6"/>
  <c r="D355" i="6"/>
  <c r="AD357" i="6"/>
  <c r="AB357" i="6"/>
  <c r="Z357" i="6"/>
  <c r="X357" i="6"/>
  <c r="V357" i="6"/>
  <c r="C358" i="6"/>
  <c r="AC357" i="6"/>
  <c r="AA357" i="6"/>
  <c r="Y357" i="6"/>
  <c r="W357" i="6"/>
  <c r="K357" i="6"/>
  <c r="H357" i="6"/>
  <c r="A357" i="6"/>
  <c r="B357" i="6"/>
  <c r="G348" i="7"/>
  <c r="C339" i="5"/>
  <c r="L344" i="2"/>
  <c r="M343" i="2"/>
  <c r="O343" i="2" s="1"/>
  <c r="B374" i="1" s="1"/>
  <c r="Q340" i="4" l="1"/>
  <c r="V340" i="4" s="1"/>
  <c r="P340" i="4"/>
  <c r="U340" i="4" s="1"/>
  <c r="N340" i="4"/>
  <c r="J340" i="4" s="1"/>
  <c r="AD339" i="5"/>
  <c r="O340" i="4"/>
  <c r="T340" i="4" s="1"/>
  <c r="R340" i="4"/>
  <c r="W340" i="4" s="1"/>
  <c r="E355" i="6"/>
  <c r="G356" i="6"/>
  <c r="D356" i="6" s="1"/>
  <c r="T357" i="6"/>
  <c r="P357" i="6"/>
  <c r="N357" i="6"/>
  <c r="L357" i="6"/>
  <c r="Q356" i="6"/>
  <c r="U357" i="6"/>
  <c r="S357" i="6"/>
  <c r="O357" i="6"/>
  <c r="M357" i="6"/>
  <c r="R357" i="6"/>
  <c r="I356" i="6"/>
  <c r="L345" i="2"/>
  <c r="M344" i="2"/>
  <c r="O344" i="2" s="1"/>
  <c r="B375" i="1" s="1"/>
  <c r="G357" i="6" s="1"/>
  <c r="G349" i="7"/>
  <c r="C340" i="5"/>
  <c r="B358" i="6"/>
  <c r="A358" i="6"/>
  <c r="C359" i="6"/>
  <c r="AC358" i="6"/>
  <c r="AA358" i="6"/>
  <c r="Y358" i="6"/>
  <c r="W358" i="6"/>
  <c r="K358" i="6"/>
  <c r="H358" i="6"/>
  <c r="AD358" i="6"/>
  <c r="AB358" i="6"/>
  <c r="Z358" i="6"/>
  <c r="X358" i="6"/>
  <c r="V358" i="6"/>
  <c r="Q341" i="4" l="1"/>
  <c r="V341" i="4" s="1"/>
  <c r="P341" i="4"/>
  <c r="U341" i="4" s="1"/>
  <c r="N341" i="4"/>
  <c r="AD340" i="5"/>
  <c r="O341" i="4"/>
  <c r="R341" i="4"/>
  <c r="W341" i="4" s="1"/>
  <c r="D357" i="6"/>
  <c r="G350" i="7"/>
  <c r="C341" i="5"/>
  <c r="U358" i="6"/>
  <c r="S358" i="6"/>
  <c r="O358" i="6"/>
  <c r="M358" i="6"/>
  <c r="T358" i="6"/>
  <c r="P358" i="6"/>
  <c r="N358" i="6"/>
  <c r="L358" i="6"/>
  <c r="Q357" i="6"/>
  <c r="I357" i="6" s="1"/>
  <c r="R358" i="6"/>
  <c r="AD359" i="6"/>
  <c r="AB359" i="6"/>
  <c r="Z359" i="6"/>
  <c r="X359" i="6"/>
  <c r="V359" i="6"/>
  <c r="C360" i="6"/>
  <c r="AC359" i="6"/>
  <c r="AA359" i="6"/>
  <c r="Y359" i="6"/>
  <c r="W359" i="6"/>
  <c r="K359" i="6"/>
  <c r="H359" i="6"/>
  <c r="A359" i="6"/>
  <c r="B359" i="6"/>
  <c r="L346" i="2"/>
  <c r="M345" i="2"/>
  <c r="O345" i="2" s="1"/>
  <c r="B376" i="1" s="1"/>
  <c r="G358" i="6" s="1"/>
  <c r="E356" i="6"/>
  <c r="D358" i="6" l="1"/>
  <c r="Q342" i="4"/>
  <c r="V342" i="4" s="1"/>
  <c r="P342" i="4"/>
  <c r="U342" i="4" s="1"/>
  <c r="N342" i="4"/>
  <c r="J342" i="4" s="1"/>
  <c r="AD341" i="5"/>
  <c r="O342" i="4"/>
  <c r="T342" i="4" s="1"/>
  <c r="R342" i="4"/>
  <c r="W342" i="4" s="1"/>
  <c r="S341" i="4"/>
  <c r="J341" i="4"/>
  <c r="M341" i="4" s="1"/>
  <c r="L347" i="2"/>
  <c r="M346" i="2"/>
  <c r="O346" i="2" s="1"/>
  <c r="B377" i="1" s="1"/>
  <c r="T359" i="6"/>
  <c r="P359" i="6"/>
  <c r="N359" i="6"/>
  <c r="L359" i="6"/>
  <c r="Q358" i="6"/>
  <c r="U359" i="6"/>
  <c r="S359" i="6"/>
  <c r="O359" i="6"/>
  <c r="M359" i="6"/>
  <c r="R359" i="6"/>
  <c r="E357" i="6"/>
  <c r="B360" i="6"/>
  <c r="A360" i="6"/>
  <c r="C361" i="6"/>
  <c r="AC360" i="6"/>
  <c r="AA360" i="6"/>
  <c r="Y360" i="6"/>
  <c r="W360" i="6"/>
  <c r="K360" i="6"/>
  <c r="H360" i="6"/>
  <c r="AD360" i="6"/>
  <c r="AB360" i="6"/>
  <c r="Z360" i="6"/>
  <c r="X360" i="6"/>
  <c r="V360" i="6"/>
  <c r="I358" i="6"/>
  <c r="G351" i="7"/>
  <c r="C342" i="5"/>
  <c r="Q343" i="4" l="1"/>
  <c r="V343" i="4" s="1"/>
  <c r="P343" i="4"/>
  <c r="U343" i="4" s="1"/>
  <c r="N343" i="4"/>
  <c r="J343" i="4" s="1"/>
  <c r="AD342" i="5"/>
  <c r="O343" i="4"/>
  <c r="T343" i="4" s="1"/>
  <c r="R343" i="4"/>
  <c r="W343" i="4" s="1"/>
  <c r="U360" i="6"/>
  <c r="S360" i="6"/>
  <c r="O360" i="6"/>
  <c r="M360" i="6"/>
  <c r="T360" i="6"/>
  <c r="P360" i="6"/>
  <c r="N360" i="6"/>
  <c r="L360" i="6"/>
  <c r="Q359" i="6"/>
  <c r="R360" i="6"/>
  <c r="E358" i="6"/>
  <c r="L348" i="2"/>
  <c r="M347" i="2"/>
  <c r="O347" i="2" s="1"/>
  <c r="B378" i="1" s="1"/>
  <c r="G352" i="7"/>
  <c r="C343" i="5"/>
  <c r="AD361" i="6"/>
  <c r="AB361" i="6"/>
  <c r="Z361" i="6"/>
  <c r="X361" i="6"/>
  <c r="V361" i="6"/>
  <c r="C362" i="6"/>
  <c r="AC361" i="6"/>
  <c r="AA361" i="6"/>
  <c r="Y361" i="6"/>
  <c r="W361" i="6"/>
  <c r="K361" i="6"/>
  <c r="H361" i="6"/>
  <c r="A361" i="6"/>
  <c r="B361" i="6"/>
  <c r="I359" i="6"/>
  <c r="G359" i="6"/>
  <c r="D359" i="6" s="1"/>
  <c r="AD343" i="5" l="1"/>
  <c r="O344" i="4"/>
  <c r="T344" i="4" s="1"/>
  <c r="R344" i="4"/>
  <c r="W344" i="4" s="1"/>
  <c r="Q344" i="4"/>
  <c r="V344" i="4" s="1"/>
  <c r="P344" i="4"/>
  <c r="U344" i="4" s="1"/>
  <c r="N344" i="4"/>
  <c r="J344" i="4" s="1"/>
  <c r="T361" i="6"/>
  <c r="P361" i="6"/>
  <c r="N361" i="6"/>
  <c r="L361" i="6"/>
  <c r="Q360" i="6"/>
  <c r="U361" i="6"/>
  <c r="S361" i="6"/>
  <c r="O361" i="6"/>
  <c r="M361" i="6"/>
  <c r="R361" i="6"/>
  <c r="G360" i="6"/>
  <c r="D360" i="6" s="1"/>
  <c r="E359" i="6"/>
  <c r="B362" i="6"/>
  <c r="A362" i="6"/>
  <c r="C363" i="6"/>
  <c r="AC362" i="6"/>
  <c r="AA362" i="6"/>
  <c r="Y362" i="6"/>
  <c r="W362" i="6"/>
  <c r="K362" i="6"/>
  <c r="H362" i="6"/>
  <c r="AD362" i="6"/>
  <c r="AB362" i="6"/>
  <c r="Z362" i="6"/>
  <c r="X362" i="6"/>
  <c r="V362" i="6"/>
  <c r="G353" i="7"/>
  <c r="C344" i="5"/>
  <c r="L349" i="2"/>
  <c r="M348" i="2"/>
  <c r="O348" i="2" s="1"/>
  <c r="B379" i="1" s="1"/>
  <c r="I360" i="6"/>
  <c r="AD344" i="5" l="1"/>
  <c r="O345" i="4"/>
  <c r="T345" i="4" s="1"/>
  <c r="R345" i="4"/>
  <c r="W345" i="4" s="1"/>
  <c r="Q345" i="4"/>
  <c r="V345" i="4" s="1"/>
  <c r="P345" i="4"/>
  <c r="U345" i="4" s="1"/>
  <c r="N345" i="4"/>
  <c r="J345" i="4" s="1"/>
  <c r="E360" i="6"/>
  <c r="L350" i="2"/>
  <c r="M349" i="2"/>
  <c r="O349" i="2" s="1"/>
  <c r="B380" i="1" s="1"/>
  <c r="G354" i="7"/>
  <c r="C345" i="5"/>
  <c r="U362" i="6"/>
  <c r="S362" i="6"/>
  <c r="O362" i="6"/>
  <c r="M362" i="6"/>
  <c r="T362" i="6"/>
  <c r="P362" i="6"/>
  <c r="N362" i="6"/>
  <c r="L362" i="6"/>
  <c r="Q361" i="6"/>
  <c r="R362" i="6"/>
  <c r="I361" i="6"/>
  <c r="G361" i="6"/>
  <c r="D361" i="6" s="1"/>
  <c r="AD363" i="6"/>
  <c r="AB363" i="6"/>
  <c r="Z363" i="6"/>
  <c r="X363" i="6"/>
  <c r="V363" i="6"/>
  <c r="C364" i="6"/>
  <c r="AC363" i="6"/>
  <c r="AA363" i="6"/>
  <c r="Y363" i="6"/>
  <c r="W363" i="6"/>
  <c r="K363" i="6"/>
  <c r="H363" i="6"/>
  <c r="A363" i="6"/>
  <c r="B363" i="6"/>
  <c r="Q346" i="4" l="1"/>
  <c r="V346" i="4" s="1"/>
  <c r="P346" i="4"/>
  <c r="U346" i="4" s="1"/>
  <c r="N346" i="4"/>
  <c r="J346" i="4" s="1"/>
  <c r="AD345" i="5"/>
  <c r="O346" i="4"/>
  <c r="T346" i="4" s="1"/>
  <c r="R346" i="4"/>
  <c r="W346" i="4" s="1"/>
  <c r="E361" i="6"/>
  <c r="B364" i="6"/>
  <c r="A364" i="6"/>
  <c r="C365" i="6"/>
  <c r="AC364" i="6"/>
  <c r="AA364" i="6"/>
  <c r="Y364" i="6"/>
  <c r="W364" i="6"/>
  <c r="K364" i="6"/>
  <c r="H364" i="6"/>
  <c r="AD364" i="6"/>
  <c r="AB364" i="6"/>
  <c r="Z364" i="6"/>
  <c r="X364" i="6"/>
  <c r="V364" i="6"/>
  <c r="L351" i="2"/>
  <c r="M350" i="2"/>
  <c r="O350" i="2" s="1"/>
  <c r="B381" i="1" s="1"/>
  <c r="T363" i="6"/>
  <c r="P363" i="6"/>
  <c r="N363" i="6"/>
  <c r="L363" i="6"/>
  <c r="Q362" i="6"/>
  <c r="U363" i="6"/>
  <c r="S363" i="6"/>
  <c r="O363" i="6"/>
  <c r="M363" i="6"/>
  <c r="R363" i="6"/>
  <c r="I362" i="6"/>
  <c r="G355" i="7"/>
  <c r="C346" i="5"/>
  <c r="G362" i="6"/>
  <c r="AD346" i="5" l="1"/>
  <c r="O347" i="4"/>
  <c r="T347" i="4" s="1"/>
  <c r="R347" i="4"/>
  <c r="W347" i="4" s="1"/>
  <c r="Q347" i="4"/>
  <c r="V347" i="4" s="1"/>
  <c r="P347" i="4"/>
  <c r="U347" i="4" s="1"/>
  <c r="N347" i="4"/>
  <c r="J347" i="4" s="1"/>
  <c r="E362" i="6"/>
  <c r="D362" i="6"/>
  <c r="G356" i="7"/>
  <c r="C347" i="5"/>
  <c r="G363" i="6"/>
  <c r="U364" i="6"/>
  <c r="S364" i="6"/>
  <c r="O364" i="6"/>
  <c r="M364" i="6"/>
  <c r="T364" i="6"/>
  <c r="P364" i="6"/>
  <c r="N364" i="6"/>
  <c r="L364" i="6"/>
  <c r="Q363" i="6"/>
  <c r="I363" i="6" s="1"/>
  <c r="R364" i="6"/>
  <c r="L352" i="2"/>
  <c r="M351" i="2"/>
  <c r="O351" i="2" s="1"/>
  <c r="B382" i="1" s="1"/>
  <c r="AD365" i="6"/>
  <c r="AB365" i="6"/>
  <c r="Z365" i="6"/>
  <c r="X365" i="6"/>
  <c r="V365" i="6"/>
  <c r="C366" i="6"/>
  <c r="AC365" i="6"/>
  <c r="AA365" i="6"/>
  <c r="Y365" i="6"/>
  <c r="W365" i="6"/>
  <c r="K365" i="6"/>
  <c r="H365" i="6"/>
  <c r="A365" i="6"/>
  <c r="B365" i="6"/>
  <c r="D363" i="6" l="1"/>
  <c r="AD347" i="5"/>
  <c r="O348" i="4"/>
  <c r="R348" i="4"/>
  <c r="W348" i="4" s="1"/>
  <c r="Q348" i="4"/>
  <c r="V348" i="4" s="1"/>
  <c r="P348" i="4"/>
  <c r="U348" i="4" s="1"/>
  <c r="N348" i="4"/>
  <c r="E363" i="6"/>
  <c r="T365" i="6"/>
  <c r="P365" i="6"/>
  <c r="N365" i="6"/>
  <c r="L365" i="6"/>
  <c r="Q364" i="6"/>
  <c r="U365" i="6"/>
  <c r="S365" i="6"/>
  <c r="O365" i="6"/>
  <c r="M365" i="6"/>
  <c r="R365" i="6"/>
  <c r="G364" i="6"/>
  <c r="G357" i="7"/>
  <c r="C348" i="5"/>
  <c r="B366" i="6"/>
  <c r="A366" i="6"/>
  <c r="C367" i="6"/>
  <c r="AC366" i="6"/>
  <c r="AA366" i="6"/>
  <c r="Y366" i="6"/>
  <c r="W366" i="6"/>
  <c r="K366" i="6"/>
  <c r="H366" i="6"/>
  <c r="AD366" i="6"/>
  <c r="AB366" i="6"/>
  <c r="Z366" i="6"/>
  <c r="X366" i="6"/>
  <c r="V366" i="6"/>
  <c r="L353" i="2"/>
  <c r="M352" i="2"/>
  <c r="O352" i="2" s="1"/>
  <c r="B383" i="1" s="1"/>
  <c r="I364" i="6"/>
  <c r="D364" i="6" l="1"/>
  <c r="J348" i="4"/>
  <c r="M348" i="4" s="1"/>
  <c r="S348" i="4"/>
  <c r="AD348" i="5"/>
  <c r="O349" i="4"/>
  <c r="R349" i="4"/>
  <c r="W349" i="4" s="1"/>
  <c r="Q349" i="4"/>
  <c r="V349" i="4" s="1"/>
  <c r="P349" i="4"/>
  <c r="U349" i="4" s="1"/>
  <c r="N349" i="4"/>
  <c r="L354" i="2"/>
  <c r="M353" i="2"/>
  <c r="O353" i="2" s="1"/>
  <c r="B384" i="1" s="1"/>
  <c r="AD367" i="6"/>
  <c r="AB367" i="6"/>
  <c r="Z367" i="6"/>
  <c r="X367" i="6"/>
  <c r="V367" i="6"/>
  <c r="C368" i="6"/>
  <c r="AC367" i="6"/>
  <c r="AA367" i="6"/>
  <c r="Y367" i="6"/>
  <c r="W367" i="6"/>
  <c r="K367" i="6"/>
  <c r="H367" i="6"/>
  <c r="A367" i="6"/>
  <c r="B367" i="6"/>
  <c r="G358" i="7"/>
  <c r="C349" i="5"/>
  <c r="G365" i="6"/>
  <c r="U366" i="6"/>
  <c r="S366" i="6"/>
  <c r="O366" i="6"/>
  <c r="M366" i="6"/>
  <c r="T366" i="6"/>
  <c r="P366" i="6"/>
  <c r="N366" i="6"/>
  <c r="L366" i="6"/>
  <c r="Q365" i="6"/>
  <c r="R366" i="6"/>
  <c r="I365" i="6"/>
  <c r="E364" i="6"/>
  <c r="D365" i="6" l="1"/>
  <c r="S349" i="4"/>
  <c r="J349" i="4"/>
  <c r="M349" i="4" s="1"/>
  <c r="Q350" i="4"/>
  <c r="V350" i="4" s="1"/>
  <c r="P350" i="4"/>
  <c r="U350" i="4" s="1"/>
  <c r="N350" i="4"/>
  <c r="AD349" i="5"/>
  <c r="O350" i="4"/>
  <c r="R350" i="4"/>
  <c r="W350" i="4" s="1"/>
  <c r="E365" i="6"/>
  <c r="G359" i="7"/>
  <c r="C350" i="5"/>
  <c r="B368" i="6"/>
  <c r="A368" i="6"/>
  <c r="C369" i="6"/>
  <c r="AC368" i="6"/>
  <c r="AA368" i="6"/>
  <c r="Y368" i="6"/>
  <c r="W368" i="6"/>
  <c r="K368" i="6"/>
  <c r="H368" i="6"/>
  <c r="AD368" i="6"/>
  <c r="AB368" i="6"/>
  <c r="Z368" i="6"/>
  <c r="X368" i="6"/>
  <c r="V368" i="6"/>
  <c r="G366" i="6"/>
  <c r="T367" i="6"/>
  <c r="P367" i="6"/>
  <c r="N367" i="6"/>
  <c r="L367" i="6"/>
  <c r="Q366" i="6"/>
  <c r="I366" i="6" s="1"/>
  <c r="U367" i="6"/>
  <c r="S367" i="6"/>
  <c r="O367" i="6"/>
  <c r="M367" i="6"/>
  <c r="R367" i="6"/>
  <c r="L355" i="2"/>
  <c r="M354" i="2"/>
  <c r="O354" i="2" s="1"/>
  <c r="B385" i="1" s="1"/>
  <c r="AD350" i="5" l="1"/>
  <c r="O351" i="4"/>
  <c r="R351" i="4"/>
  <c r="W351" i="4" s="1"/>
  <c r="Q351" i="4"/>
  <c r="V351" i="4" s="1"/>
  <c r="P351" i="4"/>
  <c r="U351" i="4" s="1"/>
  <c r="N351" i="4"/>
  <c r="S350" i="4"/>
  <c r="J350" i="4"/>
  <c r="M350" i="4" s="1"/>
  <c r="E366" i="6"/>
  <c r="L356" i="2"/>
  <c r="M355" i="2"/>
  <c r="O355" i="2" s="1"/>
  <c r="B386" i="1" s="1"/>
  <c r="AD369" i="6"/>
  <c r="AB369" i="6"/>
  <c r="Z369" i="6"/>
  <c r="X369" i="6"/>
  <c r="V369" i="6"/>
  <c r="C370" i="6"/>
  <c r="AC369" i="6"/>
  <c r="AA369" i="6"/>
  <c r="Y369" i="6"/>
  <c r="W369" i="6"/>
  <c r="K369" i="6"/>
  <c r="H369" i="6"/>
  <c r="A369" i="6"/>
  <c r="B369" i="6"/>
  <c r="G360" i="7"/>
  <c r="C351" i="5"/>
  <c r="G367" i="6"/>
  <c r="U368" i="6"/>
  <c r="S368" i="6"/>
  <c r="O368" i="6"/>
  <c r="M368" i="6"/>
  <c r="T368" i="6"/>
  <c r="P368" i="6"/>
  <c r="N368" i="6"/>
  <c r="L368" i="6"/>
  <c r="Q367" i="6"/>
  <c r="I367" i="6" s="1"/>
  <c r="R368" i="6"/>
  <c r="D366" i="6"/>
  <c r="D367" i="6" s="1"/>
  <c r="J351" i="4" l="1"/>
  <c r="M351" i="4" s="1"/>
  <c r="S351" i="4"/>
  <c r="AD351" i="5"/>
  <c r="O352" i="4"/>
  <c r="R352" i="4"/>
  <c r="W352" i="4" s="1"/>
  <c r="Q352" i="4"/>
  <c r="V352" i="4" s="1"/>
  <c r="P352" i="4"/>
  <c r="U352" i="4" s="1"/>
  <c r="N352" i="4"/>
  <c r="I368" i="6"/>
  <c r="T369" i="6"/>
  <c r="P369" i="6"/>
  <c r="N369" i="6"/>
  <c r="L369" i="6"/>
  <c r="Q368" i="6"/>
  <c r="U369" i="6"/>
  <c r="S369" i="6"/>
  <c r="O369" i="6"/>
  <c r="M369" i="6"/>
  <c r="R369" i="6"/>
  <c r="L357" i="2"/>
  <c r="M356" i="2"/>
  <c r="O356" i="2" s="1"/>
  <c r="B387" i="1" s="1"/>
  <c r="G361" i="7"/>
  <c r="C352" i="5"/>
  <c r="B370" i="6"/>
  <c r="A370" i="6"/>
  <c r="C371" i="6"/>
  <c r="AC370" i="6"/>
  <c r="AA370" i="6"/>
  <c r="Y370" i="6"/>
  <c r="W370" i="6"/>
  <c r="K370" i="6"/>
  <c r="H370" i="6"/>
  <c r="AD370" i="6"/>
  <c r="AB370" i="6"/>
  <c r="Z370" i="6"/>
  <c r="X370" i="6"/>
  <c r="V370" i="6"/>
  <c r="G368" i="6"/>
  <c r="D368" i="6" s="1"/>
  <c r="E367" i="6"/>
  <c r="J352" i="4" l="1"/>
  <c r="M352" i="4" s="1"/>
  <c r="S352" i="4"/>
  <c r="Q353" i="4"/>
  <c r="V353" i="4" s="1"/>
  <c r="P353" i="4"/>
  <c r="U353" i="4" s="1"/>
  <c r="N353" i="4"/>
  <c r="AD352" i="5"/>
  <c r="O353" i="4"/>
  <c r="R353" i="4"/>
  <c r="W353" i="4" s="1"/>
  <c r="G362" i="7"/>
  <c r="C353" i="5"/>
  <c r="E368" i="6"/>
  <c r="AD371" i="6"/>
  <c r="AB371" i="6"/>
  <c r="Z371" i="6"/>
  <c r="X371" i="6"/>
  <c r="V371" i="6"/>
  <c r="C372" i="6"/>
  <c r="AC371" i="6"/>
  <c r="AA371" i="6"/>
  <c r="Y371" i="6"/>
  <c r="W371" i="6"/>
  <c r="K371" i="6"/>
  <c r="H371" i="6"/>
  <c r="A371" i="6"/>
  <c r="B371" i="6"/>
  <c r="L358" i="2"/>
  <c r="M357" i="2"/>
  <c r="O357" i="2" s="1"/>
  <c r="B388" i="1" s="1"/>
  <c r="U370" i="6"/>
  <c r="S370" i="6"/>
  <c r="O370" i="6"/>
  <c r="M370" i="6"/>
  <c r="T370" i="6"/>
  <c r="P370" i="6"/>
  <c r="N370" i="6"/>
  <c r="L370" i="6"/>
  <c r="Q369" i="6"/>
  <c r="I369" i="6" s="1"/>
  <c r="R370" i="6"/>
  <c r="G369" i="6"/>
  <c r="D369" i="6" s="1"/>
  <c r="AD353" i="5" l="1"/>
  <c r="O354" i="4"/>
  <c r="R354" i="4"/>
  <c r="W354" i="4" s="1"/>
  <c r="Q354" i="4"/>
  <c r="V354" i="4" s="1"/>
  <c r="P354" i="4"/>
  <c r="U354" i="4" s="1"/>
  <c r="N354" i="4"/>
  <c r="J353" i="4"/>
  <c r="M353" i="4" s="1"/>
  <c r="S353" i="4"/>
  <c r="L359" i="2"/>
  <c r="M358" i="2"/>
  <c r="O358" i="2" s="1"/>
  <c r="B389" i="1" s="1"/>
  <c r="T371" i="6"/>
  <c r="P371" i="6"/>
  <c r="N371" i="6"/>
  <c r="L371" i="6"/>
  <c r="Q370" i="6"/>
  <c r="U371" i="6"/>
  <c r="S371" i="6"/>
  <c r="O371" i="6"/>
  <c r="M371" i="6"/>
  <c r="R371" i="6"/>
  <c r="E369" i="6"/>
  <c r="G363" i="7"/>
  <c r="C354" i="5"/>
  <c r="I370" i="6"/>
  <c r="G370" i="6"/>
  <c r="D370" i="6" s="1"/>
  <c r="B372" i="6"/>
  <c r="A372" i="6"/>
  <c r="C373" i="6"/>
  <c r="AC372" i="6"/>
  <c r="AA372" i="6"/>
  <c r="Y372" i="6"/>
  <c r="W372" i="6"/>
  <c r="K372" i="6"/>
  <c r="H372" i="6"/>
  <c r="AD372" i="6"/>
  <c r="AB372" i="6"/>
  <c r="Z372" i="6"/>
  <c r="X372" i="6"/>
  <c r="V372" i="6"/>
  <c r="S354" i="4" l="1"/>
  <c r="J354" i="4"/>
  <c r="M354" i="4" s="1"/>
  <c r="AD354" i="5"/>
  <c r="O355" i="4"/>
  <c r="T355" i="4" s="1"/>
  <c r="R355" i="4"/>
  <c r="W355" i="4" s="1"/>
  <c r="Q355" i="4"/>
  <c r="V355" i="4" s="1"/>
  <c r="P355" i="4"/>
  <c r="N355" i="4"/>
  <c r="G371" i="6"/>
  <c r="D371" i="6" s="1"/>
  <c r="AD373" i="6"/>
  <c r="AB373" i="6"/>
  <c r="Z373" i="6"/>
  <c r="X373" i="6"/>
  <c r="V373" i="6"/>
  <c r="C374" i="6"/>
  <c r="AC373" i="6"/>
  <c r="AA373" i="6"/>
  <c r="Y373" i="6"/>
  <c r="W373" i="6"/>
  <c r="K373" i="6"/>
  <c r="H373" i="6"/>
  <c r="A373" i="6"/>
  <c r="B373" i="6"/>
  <c r="U372" i="6"/>
  <c r="S372" i="6"/>
  <c r="O372" i="6"/>
  <c r="M372" i="6"/>
  <c r="T372" i="6"/>
  <c r="P372" i="6"/>
  <c r="N372" i="6"/>
  <c r="L372" i="6"/>
  <c r="Q371" i="6"/>
  <c r="I371" i="6" s="1"/>
  <c r="R372" i="6"/>
  <c r="G364" i="7"/>
  <c r="C355" i="5"/>
  <c r="E370" i="6"/>
  <c r="L360" i="2"/>
  <c r="M359" i="2"/>
  <c r="O359" i="2" s="1"/>
  <c r="B390" i="1" s="1"/>
  <c r="S355" i="4" l="1"/>
  <c r="J355" i="4"/>
  <c r="M355" i="4" s="1"/>
  <c r="AD355" i="5"/>
  <c r="P356" i="4"/>
  <c r="Q356" i="4"/>
  <c r="V356" i="4" s="1"/>
  <c r="R356" i="4"/>
  <c r="W356" i="4" s="1"/>
  <c r="N356" i="4"/>
  <c r="O356" i="4"/>
  <c r="T356" i="4" s="1"/>
  <c r="L361" i="2"/>
  <c r="M360" i="2"/>
  <c r="O360" i="2" s="1"/>
  <c r="B391" i="1" s="1"/>
  <c r="G373" i="6" s="1"/>
  <c r="G365" i="7"/>
  <c r="C356" i="5"/>
  <c r="I372" i="6"/>
  <c r="T373" i="6"/>
  <c r="P373" i="6"/>
  <c r="N373" i="6"/>
  <c r="L373" i="6"/>
  <c r="Q372" i="6"/>
  <c r="U373" i="6"/>
  <c r="S373" i="6"/>
  <c r="O373" i="6"/>
  <c r="M373" i="6"/>
  <c r="R373" i="6"/>
  <c r="G372" i="6"/>
  <c r="D372" i="6" s="1"/>
  <c r="D373" i="6" s="1"/>
  <c r="E371" i="6"/>
  <c r="B374" i="6"/>
  <c r="A374" i="6"/>
  <c r="C375" i="6"/>
  <c r="AC374" i="6"/>
  <c r="AA374" i="6"/>
  <c r="Y374" i="6"/>
  <c r="W374" i="6"/>
  <c r="K374" i="6"/>
  <c r="H374" i="6"/>
  <c r="AD374" i="6"/>
  <c r="AB374" i="6"/>
  <c r="Z374" i="6"/>
  <c r="X374" i="6"/>
  <c r="V374" i="6"/>
  <c r="J356" i="4" l="1"/>
  <c r="M356" i="4" s="1"/>
  <c r="S356" i="4"/>
  <c r="Q357" i="4"/>
  <c r="V357" i="4" s="1"/>
  <c r="P357" i="4"/>
  <c r="N357" i="4"/>
  <c r="AD356" i="5"/>
  <c r="O357" i="4"/>
  <c r="T357" i="4" s="1"/>
  <c r="R357" i="4"/>
  <c r="W357" i="4" s="1"/>
  <c r="AD375" i="6"/>
  <c r="AB375" i="6"/>
  <c r="Z375" i="6"/>
  <c r="X375" i="6"/>
  <c r="V375" i="6"/>
  <c r="C376" i="6"/>
  <c r="AC375" i="6"/>
  <c r="AA375" i="6"/>
  <c r="Y375" i="6"/>
  <c r="W375" i="6"/>
  <c r="K375" i="6"/>
  <c r="H375" i="6"/>
  <c r="A375" i="6"/>
  <c r="B375" i="6"/>
  <c r="E372" i="6"/>
  <c r="G366" i="7"/>
  <c r="C357" i="5"/>
  <c r="U374" i="6"/>
  <c r="S374" i="6"/>
  <c r="O374" i="6"/>
  <c r="M374" i="6"/>
  <c r="T374" i="6"/>
  <c r="P374" i="6"/>
  <c r="N374" i="6"/>
  <c r="L374" i="6"/>
  <c r="Q373" i="6"/>
  <c r="I373" i="6" s="1"/>
  <c r="R374" i="6"/>
  <c r="L362" i="2"/>
  <c r="M361" i="2"/>
  <c r="O361" i="2" s="1"/>
  <c r="B392" i="1" s="1"/>
  <c r="R358" i="4" l="1"/>
  <c r="W358" i="4" s="1"/>
  <c r="N358" i="4"/>
  <c r="O358" i="4"/>
  <c r="T358" i="4" s="1"/>
  <c r="AD357" i="5"/>
  <c r="P358" i="4"/>
  <c r="Q358" i="4"/>
  <c r="V358" i="4" s="1"/>
  <c r="S357" i="4"/>
  <c r="J357" i="4"/>
  <c r="M357" i="4" s="1"/>
  <c r="G374" i="6"/>
  <c r="D374" i="6" s="1"/>
  <c r="G367" i="7"/>
  <c r="C358" i="5"/>
  <c r="E373" i="6"/>
  <c r="T375" i="6"/>
  <c r="P375" i="6"/>
  <c r="N375" i="6"/>
  <c r="L375" i="6"/>
  <c r="Q374" i="6"/>
  <c r="I374" i="6" s="1"/>
  <c r="U375" i="6"/>
  <c r="S375" i="6"/>
  <c r="O375" i="6"/>
  <c r="M375" i="6"/>
  <c r="R375" i="6"/>
  <c r="L363" i="2"/>
  <c r="M362" i="2"/>
  <c r="O362" i="2" s="1"/>
  <c r="B393" i="1" s="1"/>
  <c r="B376" i="6"/>
  <c r="A376" i="6"/>
  <c r="C377" i="6"/>
  <c r="AC376" i="6"/>
  <c r="AA376" i="6"/>
  <c r="Y376" i="6"/>
  <c r="W376" i="6"/>
  <c r="K376" i="6"/>
  <c r="H376" i="6"/>
  <c r="AD376" i="6"/>
  <c r="AB376" i="6"/>
  <c r="Z376" i="6"/>
  <c r="X376" i="6"/>
  <c r="V376" i="6"/>
  <c r="Q359" i="4" l="1"/>
  <c r="V359" i="4" s="1"/>
  <c r="P359" i="4"/>
  <c r="N359" i="4"/>
  <c r="AD358" i="5"/>
  <c r="O359" i="4"/>
  <c r="T359" i="4" s="1"/>
  <c r="R359" i="4"/>
  <c r="W359" i="4" s="1"/>
  <c r="S358" i="4"/>
  <c r="J358" i="4"/>
  <c r="M358" i="4" s="1"/>
  <c r="AD377" i="6"/>
  <c r="AB377" i="6"/>
  <c r="Z377" i="6"/>
  <c r="X377" i="6"/>
  <c r="V377" i="6"/>
  <c r="C378" i="6"/>
  <c r="AC377" i="6"/>
  <c r="AA377" i="6"/>
  <c r="Y377" i="6"/>
  <c r="W377" i="6"/>
  <c r="K377" i="6"/>
  <c r="H377" i="6"/>
  <c r="A377" i="6"/>
  <c r="B377" i="6"/>
  <c r="G375" i="6"/>
  <c r="E374" i="6"/>
  <c r="U376" i="6"/>
  <c r="S376" i="6"/>
  <c r="O376" i="6"/>
  <c r="M376" i="6"/>
  <c r="T376" i="6"/>
  <c r="P376" i="6"/>
  <c r="N376" i="6"/>
  <c r="L376" i="6"/>
  <c r="Q375" i="6"/>
  <c r="I375" i="6" s="1"/>
  <c r="R376" i="6"/>
  <c r="L364" i="2"/>
  <c r="M363" i="2"/>
  <c r="O363" i="2" s="1"/>
  <c r="B394" i="1" s="1"/>
  <c r="G376" i="6" s="1"/>
  <c r="G368" i="7"/>
  <c r="C359" i="5"/>
  <c r="D375" i="6"/>
  <c r="D376" i="6" l="1"/>
  <c r="AD359" i="5"/>
  <c r="P360" i="4"/>
  <c r="Q360" i="4"/>
  <c r="V360" i="4" s="1"/>
  <c r="R360" i="4"/>
  <c r="W360" i="4" s="1"/>
  <c r="N360" i="4"/>
  <c r="O360" i="4"/>
  <c r="T360" i="4" s="1"/>
  <c r="J359" i="4"/>
  <c r="M359" i="4" s="1"/>
  <c r="S359" i="4"/>
  <c r="G369" i="7"/>
  <c r="C360" i="5"/>
  <c r="L365" i="2"/>
  <c r="M364" i="2"/>
  <c r="O364" i="2" s="1"/>
  <c r="B395" i="1" s="1"/>
  <c r="T377" i="6"/>
  <c r="P377" i="6"/>
  <c r="N377" i="6"/>
  <c r="L377" i="6"/>
  <c r="Q376" i="6"/>
  <c r="I376" i="6" s="1"/>
  <c r="U377" i="6"/>
  <c r="S377" i="6"/>
  <c r="O377" i="6"/>
  <c r="M377" i="6"/>
  <c r="R377" i="6"/>
  <c r="E375" i="6"/>
  <c r="B378" i="6"/>
  <c r="A378" i="6"/>
  <c r="C379" i="6"/>
  <c r="AC378" i="6"/>
  <c r="AA378" i="6"/>
  <c r="Y378" i="6"/>
  <c r="W378" i="6"/>
  <c r="K378" i="6"/>
  <c r="H378" i="6"/>
  <c r="AD378" i="6"/>
  <c r="AB378" i="6"/>
  <c r="Z378" i="6"/>
  <c r="X378" i="6"/>
  <c r="V378" i="6"/>
  <c r="J360" i="4" l="1"/>
  <c r="M360" i="4" s="1"/>
  <c r="S360" i="4"/>
  <c r="AD360" i="5"/>
  <c r="O361" i="4"/>
  <c r="T361" i="4" s="1"/>
  <c r="R361" i="4"/>
  <c r="W361" i="4" s="1"/>
  <c r="Q361" i="4"/>
  <c r="V361" i="4" s="1"/>
  <c r="P361" i="4"/>
  <c r="N361" i="4"/>
  <c r="E376" i="6"/>
  <c r="G377" i="6"/>
  <c r="D377" i="6" s="1"/>
  <c r="G370" i="7"/>
  <c r="C361" i="5"/>
  <c r="AD379" i="6"/>
  <c r="AB379" i="6"/>
  <c r="Z379" i="6"/>
  <c r="X379" i="6"/>
  <c r="V379" i="6"/>
  <c r="C380" i="6"/>
  <c r="AC379" i="6"/>
  <c r="AA379" i="6"/>
  <c r="Y379" i="6"/>
  <c r="W379" i="6"/>
  <c r="K379" i="6"/>
  <c r="H379" i="6"/>
  <c r="A379" i="6"/>
  <c r="B379" i="6"/>
  <c r="I377" i="6"/>
  <c r="L366" i="2"/>
  <c r="M365" i="2"/>
  <c r="O365" i="2" s="1"/>
  <c r="B396" i="1" s="1"/>
  <c r="U378" i="6"/>
  <c r="S378" i="6"/>
  <c r="O378" i="6"/>
  <c r="M378" i="6"/>
  <c r="T378" i="6"/>
  <c r="P378" i="6"/>
  <c r="N378" i="6"/>
  <c r="L378" i="6"/>
  <c r="Q377" i="6"/>
  <c r="R378" i="6"/>
  <c r="S361" i="4" l="1"/>
  <c r="J361" i="4"/>
  <c r="M361" i="4" s="1"/>
  <c r="AD361" i="5"/>
  <c r="P362" i="4"/>
  <c r="Q362" i="4"/>
  <c r="V362" i="4" s="1"/>
  <c r="R362" i="4"/>
  <c r="W362" i="4" s="1"/>
  <c r="N362" i="4"/>
  <c r="O362" i="4"/>
  <c r="T362" i="4" s="1"/>
  <c r="L367" i="2"/>
  <c r="M366" i="2"/>
  <c r="O366" i="2" s="1"/>
  <c r="B397" i="1" s="1"/>
  <c r="T379" i="6"/>
  <c r="P379" i="6"/>
  <c r="N379" i="6"/>
  <c r="L379" i="6"/>
  <c r="Q378" i="6"/>
  <c r="I378" i="6" s="1"/>
  <c r="U379" i="6"/>
  <c r="S379" i="6"/>
  <c r="O379" i="6"/>
  <c r="M379" i="6"/>
  <c r="R379" i="6"/>
  <c r="G378" i="6"/>
  <c r="D378" i="6" s="1"/>
  <c r="B380" i="6"/>
  <c r="A380" i="6"/>
  <c r="C381" i="6"/>
  <c r="AC380" i="6"/>
  <c r="AA380" i="6"/>
  <c r="Y380" i="6"/>
  <c r="W380" i="6"/>
  <c r="K380" i="6"/>
  <c r="H380" i="6"/>
  <c r="AD380" i="6"/>
  <c r="AB380" i="6"/>
  <c r="Z380" i="6"/>
  <c r="X380" i="6"/>
  <c r="V380" i="6"/>
  <c r="G371" i="7"/>
  <c r="C362" i="5"/>
  <c r="E377" i="6"/>
  <c r="J362" i="4" l="1"/>
  <c r="M362" i="4" s="1"/>
  <c r="S362" i="4"/>
  <c r="Q363" i="4"/>
  <c r="V363" i="4" s="1"/>
  <c r="P363" i="4"/>
  <c r="N363" i="4"/>
  <c r="AD362" i="5"/>
  <c r="O363" i="4"/>
  <c r="T363" i="4" s="1"/>
  <c r="R363" i="4"/>
  <c r="W363" i="4" s="1"/>
  <c r="E378" i="6"/>
  <c r="AD381" i="6"/>
  <c r="AB381" i="6"/>
  <c r="Z381" i="6"/>
  <c r="X381" i="6"/>
  <c r="V381" i="6"/>
  <c r="C382" i="6"/>
  <c r="AC381" i="6"/>
  <c r="AA381" i="6"/>
  <c r="Y381" i="6"/>
  <c r="W381" i="6"/>
  <c r="K381" i="6"/>
  <c r="H381" i="6"/>
  <c r="A381" i="6"/>
  <c r="B381" i="6"/>
  <c r="G379" i="6"/>
  <c r="D379" i="6" s="1"/>
  <c r="G372" i="7"/>
  <c r="C363" i="5"/>
  <c r="U380" i="6"/>
  <c r="S380" i="6"/>
  <c r="O380" i="6"/>
  <c r="M380" i="6"/>
  <c r="T380" i="6"/>
  <c r="P380" i="6"/>
  <c r="N380" i="6"/>
  <c r="L380" i="6"/>
  <c r="Q379" i="6"/>
  <c r="I379" i="6" s="1"/>
  <c r="R380" i="6"/>
  <c r="L368" i="2"/>
  <c r="M367" i="2"/>
  <c r="O367" i="2" s="1"/>
  <c r="B398" i="1" s="1"/>
  <c r="AD363" i="5" l="1"/>
  <c r="P364" i="4"/>
  <c r="Q364" i="4"/>
  <c r="V364" i="4" s="1"/>
  <c r="R364" i="4"/>
  <c r="W364" i="4" s="1"/>
  <c r="N364" i="4"/>
  <c r="O364" i="4"/>
  <c r="T364" i="4" s="1"/>
  <c r="J363" i="4"/>
  <c r="M363" i="4" s="1"/>
  <c r="S363" i="4"/>
  <c r="B382" i="6"/>
  <c r="A382" i="6"/>
  <c r="C383" i="6"/>
  <c r="AC382" i="6"/>
  <c r="AA382" i="6"/>
  <c r="Y382" i="6"/>
  <c r="W382" i="6"/>
  <c r="K382" i="6"/>
  <c r="H382" i="6"/>
  <c r="AD382" i="6"/>
  <c r="AB382" i="6"/>
  <c r="Z382" i="6"/>
  <c r="X382" i="6"/>
  <c r="V382" i="6"/>
  <c r="E379" i="6"/>
  <c r="L369" i="2"/>
  <c r="M368" i="2"/>
  <c r="O368" i="2" s="1"/>
  <c r="B399" i="1" s="1"/>
  <c r="G381" i="6" s="1"/>
  <c r="G373" i="7"/>
  <c r="C364" i="5"/>
  <c r="T381" i="6"/>
  <c r="P381" i="6"/>
  <c r="N381" i="6"/>
  <c r="L381" i="6"/>
  <c r="Q380" i="6"/>
  <c r="I380" i="6" s="1"/>
  <c r="U381" i="6"/>
  <c r="S381" i="6"/>
  <c r="O381" i="6"/>
  <c r="M381" i="6"/>
  <c r="R381" i="6"/>
  <c r="G380" i="6"/>
  <c r="D380" i="6" s="1"/>
  <c r="D381" i="6" l="1"/>
  <c r="J364" i="4"/>
  <c r="M364" i="4" s="1"/>
  <c r="S364" i="4"/>
  <c r="Q365" i="4"/>
  <c r="V365" i="4" s="1"/>
  <c r="P365" i="4"/>
  <c r="N365" i="4"/>
  <c r="AD364" i="5"/>
  <c r="O365" i="4"/>
  <c r="T365" i="4" s="1"/>
  <c r="R365" i="4"/>
  <c r="W365" i="4" s="1"/>
  <c r="G374" i="7"/>
  <c r="C365" i="5"/>
  <c r="L370" i="2"/>
  <c r="M369" i="2"/>
  <c r="O369" i="2" s="1"/>
  <c r="B400" i="1" s="1"/>
  <c r="U382" i="6"/>
  <c r="S382" i="6"/>
  <c r="O382" i="6"/>
  <c r="M382" i="6"/>
  <c r="T382" i="6"/>
  <c r="P382" i="6"/>
  <c r="N382" i="6"/>
  <c r="L382" i="6"/>
  <c r="Q381" i="6"/>
  <c r="I381" i="6" s="1"/>
  <c r="R382" i="6"/>
  <c r="E380" i="6"/>
  <c r="AD383" i="6"/>
  <c r="AB383" i="6"/>
  <c r="Z383" i="6"/>
  <c r="X383" i="6"/>
  <c r="V383" i="6"/>
  <c r="AC383" i="6"/>
  <c r="AA383" i="6"/>
  <c r="Y383" i="6"/>
  <c r="W383" i="6"/>
  <c r="K383" i="6"/>
  <c r="H383" i="6"/>
  <c r="A383" i="6"/>
  <c r="B383" i="6"/>
  <c r="AD365" i="5" l="1"/>
  <c r="P366" i="4"/>
  <c r="Q366" i="4"/>
  <c r="V366" i="4" s="1"/>
  <c r="R366" i="4"/>
  <c r="W366" i="4" s="1"/>
  <c r="N366" i="4"/>
  <c r="O366" i="4"/>
  <c r="T366" i="4" s="1"/>
  <c r="S365" i="4"/>
  <c r="J365" i="4"/>
  <c r="M365" i="4" s="1"/>
  <c r="T383" i="6"/>
  <c r="P383" i="6"/>
  <c r="N383" i="6"/>
  <c r="L383" i="6"/>
  <c r="Q382" i="6"/>
  <c r="U383" i="6"/>
  <c r="I383" i="6" s="1"/>
  <c r="S383" i="6"/>
  <c r="O383" i="6"/>
  <c r="M383" i="6"/>
  <c r="R383" i="6"/>
  <c r="E381" i="6"/>
  <c r="I382" i="6"/>
  <c r="G382" i="6"/>
  <c r="D382" i="6" s="1"/>
  <c r="L371" i="2"/>
  <c r="M370" i="2"/>
  <c r="O370" i="2" s="1"/>
  <c r="B401" i="1" s="1"/>
  <c r="G383" i="6" s="1"/>
  <c r="G375" i="7"/>
  <c r="C366" i="5"/>
  <c r="S366" i="4" l="1"/>
  <c r="J366" i="4"/>
  <c r="M366" i="4" s="1"/>
  <c r="Q367" i="4"/>
  <c r="V367" i="4" s="1"/>
  <c r="P367" i="4"/>
  <c r="U367" i="4" s="1"/>
  <c r="N367" i="4"/>
  <c r="AD366" i="5"/>
  <c r="O367" i="4"/>
  <c r="R367" i="4"/>
  <c r="W367" i="4" s="1"/>
  <c r="D383" i="6"/>
  <c r="G376" i="7"/>
  <c r="C367" i="5"/>
  <c r="L372" i="2"/>
  <c r="M371" i="2"/>
  <c r="O371" i="2" s="1"/>
  <c r="B402" i="1" s="1"/>
  <c r="E382" i="6"/>
  <c r="E383" i="6" s="1"/>
  <c r="AD367" i="5" l="1"/>
  <c r="P368" i="4"/>
  <c r="U368" i="4" s="1"/>
  <c r="Q368" i="4"/>
  <c r="V368" i="4" s="1"/>
  <c r="N368" i="4"/>
  <c r="J368" i="4" s="1"/>
  <c r="O368" i="4"/>
  <c r="T368" i="4" s="1"/>
  <c r="R368" i="4"/>
  <c r="W368" i="4" s="1"/>
  <c r="J367" i="4"/>
  <c r="M367" i="4" s="1"/>
  <c r="S367" i="4"/>
  <c r="L373" i="2"/>
  <c r="M372" i="2"/>
  <c r="O372" i="2" s="1"/>
  <c r="B403" i="1" s="1"/>
  <c r="G377" i="7"/>
  <c r="C368" i="5"/>
  <c r="AD368" i="5" l="1"/>
  <c r="O369" i="4"/>
  <c r="T369" i="4" s="1"/>
  <c r="R369" i="4"/>
  <c r="W369" i="4" s="1"/>
  <c r="Q369" i="4"/>
  <c r="V369" i="4" s="1"/>
  <c r="P369" i="4"/>
  <c r="U369" i="4" s="1"/>
  <c r="N369" i="4"/>
  <c r="J369" i="4" s="1"/>
  <c r="G378" i="7"/>
  <c r="C369" i="5"/>
  <c r="L374" i="2"/>
  <c r="M373" i="2"/>
  <c r="O373" i="2" s="1"/>
  <c r="B404" i="1" s="1"/>
  <c r="R370" i="4" l="1"/>
  <c r="W370" i="4" s="1"/>
  <c r="N370" i="4"/>
  <c r="J370" i="4" s="1"/>
  <c r="O370" i="4"/>
  <c r="T370" i="4" s="1"/>
  <c r="AD369" i="5"/>
  <c r="P370" i="4"/>
  <c r="U370" i="4" s="1"/>
  <c r="Q370" i="4"/>
  <c r="V370" i="4" s="1"/>
  <c r="L375" i="2"/>
  <c r="M374" i="2"/>
  <c r="O374" i="2" s="1"/>
  <c r="B405" i="1" s="1"/>
  <c r="G379" i="7"/>
  <c r="C370" i="5"/>
  <c r="AD370" i="5" l="1"/>
  <c r="O371" i="4"/>
  <c r="T371" i="4" s="1"/>
  <c r="R371" i="4"/>
  <c r="W371" i="4" s="1"/>
  <c r="Q371" i="4"/>
  <c r="V371" i="4" s="1"/>
  <c r="P371" i="4"/>
  <c r="U371" i="4" s="1"/>
  <c r="N371" i="4"/>
  <c r="J371" i="4" s="1"/>
  <c r="G380" i="7"/>
  <c r="C371" i="5"/>
  <c r="L376" i="2"/>
  <c r="M375" i="2"/>
  <c r="O375" i="2" s="1"/>
  <c r="B406" i="1" s="1"/>
  <c r="R372" i="4" l="1"/>
  <c r="W372" i="4" s="1"/>
  <c r="N372" i="4"/>
  <c r="O372" i="4"/>
  <c r="AD371" i="5"/>
  <c r="P372" i="4"/>
  <c r="U372" i="4" s="1"/>
  <c r="Q372" i="4"/>
  <c r="V372" i="4" s="1"/>
  <c r="L377" i="2"/>
  <c r="M376" i="2"/>
  <c r="O376" i="2" s="1"/>
  <c r="B407" i="1" s="1"/>
  <c r="G381" i="7"/>
  <c r="C372" i="5"/>
  <c r="Q373" i="4" l="1"/>
  <c r="V373" i="4" s="1"/>
  <c r="P373" i="4"/>
  <c r="U373" i="4" s="1"/>
  <c r="N373" i="4"/>
  <c r="J373" i="4" s="1"/>
  <c r="AD372" i="5"/>
  <c r="O373" i="4"/>
  <c r="T373" i="4" s="1"/>
  <c r="R373" i="4"/>
  <c r="W373" i="4" s="1"/>
  <c r="S372" i="4"/>
  <c r="J372" i="4"/>
  <c r="M372" i="4" s="1"/>
  <c r="G382" i="7"/>
  <c r="C373" i="5"/>
  <c r="L378" i="2"/>
  <c r="M377" i="2"/>
  <c r="O377" i="2" s="1"/>
  <c r="B408" i="1" s="1"/>
  <c r="R374" i="4" l="1"/>
  <c r="W374" i="4" s="1"/>
  <c r="N374" i="4"/>
  <c r="O374" i="4"/>
  <c r="AD373" i="5"/>
  <c r="P374" i="4"/>
  <c r="U374" i="4" s="1"/>
  <c r="Q374" i="4"/>
  <c r="V374" i="4" s="1"/>
  <c r="G383" i="7"/>
  <c r="C374" i="5"/>
  <c r="L379" i="2"/>
  <c r="M378" i="2"/>
  <c r="O378" i="2" s="1"/>
  <c r="B409" i="1" s="1"/>
  <c r="AD374" i="5" l="1"/>
  <c r="O375" i="4"/>
  <c r="R375" i="4"/>
  <c r="W375" i="4" s="1"/>
  <c r="Q375" i="4"/>
  <c r="V375" i="4" s="1"/>
  <c r="P375" i="4"/>
  <c r="U375" i="4" s="1"/>
  <c r="N375" i="4"/>
  <c r="J374" i="4"/>
  <c r="M374" i="4" s="1"/>
  <c r="S374" i="4"/>
  <c r="L380" i="2"/>
  <c r="M379" i="2"/>
  <c r="O379" i="2" s="1"/>
  <c r="B410" i="1" s="1"/>
  <c r="G384" i="7"/>
  <c r="C375" i="5"/>
  <c r="S375" i="4" l="1"/>
  <c r="J375" i="4"/>
  <c r="M375" i="4" s="1"/>
  <c r="R376" i="4"/>
  <c r="W376" i="4" s="1"/>
  <c r="N376" i="4"/>
  <c r="O376" i="4"/>
  <c r="AD375" i="5"/>
  <c r="P376" i="4"/>
  <c r="U376" i="4" s="1"/>
  <c r="Q376" i="4"/>
  <c r="V376" i="4" s="1"/>
  <c r="L381" i="2"/>
  <c r="M380" i="2"/>
  <c r="O380" i="2" s="1"/>
  <c r="B411" i="1" s="1"/>
  <c r="G385" i="7"/>
  <c r="C376" i="5"/>
  <c r="AD376" i="5" l="1"/>
  <c r="O377" i="4"/>
  <c r="R377" i="4"/>
  <c r="W377" i="4" s="1"/>
  <c r="Q377" i="4"/>
  <c r="V377" i="4" s="1"/>
  <c r="P377" i="4"/>
  <c r="U377" i="4" s="1"/>
  <c r="N377" i="4"/>
  <c r="J376" i="4"/>
  <c r="M376" i="4" s="1"/>
  <c r="S376" i="4"/>
  <c r="L382" i="2"/>
  <c r="M381" i="2"/>
  <c r="O381" i="2" s="1"/>
  <c r="B412" i="1" s="1"/>
  <c r="G386" i="7"/>
  <c r="C377" i="5"/>
  <c r="S377" i="4" l="1"/>
  <c r="J377" i="4"/>
  <c r="M377" i="4" s="1"/>
  <c r="AD377" i="5"/>
  <c r="P378" i="4"/>
  <c r="U378" i="4" s="1"/>
  <c r="Q378" i="4"/>
  <c r="V378" i="4" s="1"/>
  <c r="R378" i="4"/>
  <c r="W378" i="4" s="1"/>
  <c r="N378" i="4"/>
  <c r="O378" i="4"/>
  <c r="L383" i="2"/>
  <c r="M382" i="2"/>
  <c r="O382" i="2" s="1"/>
  <c r="B413" i="1" s="1"/>
  <c r="G387" i="7"/>
  <c r="C378" i="5"/>
  <c r="S378" i="4" l="1"/>
  <c r="J378" i="4"/>
  <c r="M378" i="4" s="1"/>
  <c r="Q379" i="4"/>
  <c r="V379" i="4" s="1"/>
  <c r="P379" i="4"/>
  <c r="N379" i="4"/>
  <c r="AD378" i="5"/>
  <c r="O379" i="4"/>
  <c r="T379" i="4" s="1"/>
  <c r="R379" i="4"/>
  <c r="W379" i="4" s="1"/>
  <c r="L384" i="2"/>
  <c r="M383" i="2"/>
  <c r="O383" i="2" s="1"/>
  <c r="B414" i="1" s="1"/>
  <c r="G388" i="7"/>
  <c r="C379" i="5"/>
  <c r="AD379" i="5" l="1"/>
  <c r="P380" i="4"/>
  <c r="U380" i="4" s="1"/>
  <c r="Q380" i="4"/>
  <c r="V380" i="4" s="1"/>
  <c r="O380" i="4"/>
  <c r="R380" i="4"/>
  <c r="W380" i="4" s="1"/>
  <c r="N380" i="4"/>
  <c r="J379" i="4"/>
  <c r="M379" i="4" s="1"/>
  <c r="S379" i="4"/>
  <c r="G389" i="7"/>
  <c r="C380" i="5"/>
  <c r="L385" i="2"/>
  <c r="M384" i="2"/>
  <c r="O384" i="2" s="1"/>
  <c r="B415" i="1" s="1"/>
  <c r="S380" i="4" l="1"/>
  <c r="J380" i="4"/>
  <c r="M380" i="4" s="1"/>
  <c r="Q381" i="4"/>
  <c r="V381" i="4" s="1"/>
  <c r="P381" i="4"/>
  <c r="U381" i="4" s="1"/>
  <c r="N381" i="4"/>
  <c r="AD380" i="5"/>
  <c r="R381" i="4"/>
  <c r="W381" i="4" s="1"/>
  <c r="O381" i="4"/>
  <c r="L386" i="2"/>
  <c r="M385" i="2"/>
  <c r="O385" i="2" s="1"/>
  <c r="B416" i="1" s="1"/>
  <c r="G390" i="7"/>
  <c r="C381" i="5"/>
  <c r="R382" i="4" l="1"/>
  <c r="W382" i="4" s="1"/>
  <c r="N382" i="4"/>
  <c r="O382" i="4"/>
  <c r="AD381" i="5"/>
  <c r="P382" i="4"/>
  <c r="U382" i="4" s="1"/>
  <c r="Q382" i="4"/>
  <c r="V382" i="4" s="1"/>
  <c r="S381" i="4"/>
  <c r="J381" i="4"/>
  <c r="M381" i="4" s="1"/>
  <c r="G391" i="7"/>
  <c r="C382" i="5"/>
  <c r="L387" i="2"/>
  <c r="M386" i="2"/>
  <c r="O386" i="2" s="1"/>
  <c r="B417" i="1" s="1"/>
  <c r="Q383" i="4" l="1"/>
  <c r="V383" i="4" s="1"/>
  <c r="P383" i="4"/>
  <c r="U383" i="4" s="1"/>
  <c r="N383" i="4"/>
  <c r="AD382" i="5"/>
  <c r="O383" i="4"/>
  <c r="R383" i="4"/>
  <c r="W383" i="4" s="1"/>
  <c r="J382" i="4"/>
  <c r="M382" i="4" s="1"/>
  <c r="S382" i="4"/>
  <c r="L388" i="2"/>
  <c r="M387" i="2"/>
  <c r="O387" i="2" s="1"/>
  <c r="B418" i="1" s="1"/>
  <c r="G392" i="7"/>
  <c r="C383" i="5"/>
  <c r="R384" i="4" l="1"/>
  <c r="W384" i="4" s="1"/>
  <c r="N384" i="4"/>
  <c r="O384" i="4"/>
  <c r="AD383" i="5"/>
  <c r="P384" i="4"/>
  <c r="U384" i="4" s="1"/>
  <c r="Q384" i="4"/>
  <c r="V384" i="4" s="1"/>
  <c r="J383" i="4"/>
  <c r="M383" i="4" s="1"/>
  <c r="S383" i="4"/>
  <c r="L389" i="2"/>
  <c r="M388" i="2"/>
  <c r="O388" i="2" s="1"/>
  <c r="B419" i="1" s="1"/>
  <c r="G393" i="7"/>
  <c r="C384" i="5"/>
  <c r="AD384" i="5" l="1"/>
  <c r="O385" i="4"/>
  <c r="R385" i="4"/>
  <c r="W385" i="4" s="1"/>
  <c r="Q385" i="4"/>
  <c r="V385" i="4" s="1"/>
  <c r="P385" i="4"/>
  <c r="U385" i="4" s="1"/>
  <c r="N385" i="4"/>
  <c r="J384" i="4"/>
  <c r="M384" i="4" s="1"/>
  <c r="S384" i="4"/>
  <c r="L390" i="2"/>
  <c r="M389" i="2"/>
  <c r="O389" i="2" s="1"/>
  <c r="B420" i="1" s="1"/>
  <c r="G394" i="7"/>
  <c r="C385" i="5"/>
  <c r="J385" i="4" l="1"/>
  <c r="M385" i="4" s="1"/>
  <c r="S385" i="4"/>
  <c r="AD385" i="5"/>
  <c r="P386" i="4"/>
  <c r="U386" i="4" s="1"/>
  <c r="Q386" i="4"/>
  <c r="V386" i="4" s="1"/>
  <c r="R386" i="4"/>
  <c r="W386" i="4" s="1"/>
  <c r="N386" i="4"/>
  <c r="O386" i="4"/>
  <c r="L391" i="2"/>
  <c r="M390" i="2"/>
  <c r="O390" i="2" s="1"/>
  <c r="B421" i="1" s="1"/>
  <c r="G395" i="7"/>
  <c r="C386" i="5"/>
  <c r="S386" i="4" l="1"/>
  <c r="J386" i="4"/>
  <c r="M386" i="4" s="1"/>
  <c r="Q387" i="4"/>
  <c r="V387" i="4" s="1"/>
  <c r="P387" i="4"/>
  <c r="U387" i="4" s="1"/>
  <c r="N387" i="4"/>
  <c r="J387" i="4" s="1"/>
  <c r="AD386" i="5"/>
  <c r="O387" i="4"/>
  <c r="T387" i="4" s="1"/>
  <c r="R387" i="4"/>
  <c r="W387" i="4" s="1"/>
  <c r="G396" i="7"/>
  <c r="C387" i="5"/>
  <c r="L392" i="2"/>
  <c r="M391" i="2"/>
  <c r="O391" i="2" s="1"/>
  <c r="B422" i="1" s="1"/>
  <c r="R388" i="4" l="1"/>
  <c r="W388" i="4" s="1"/>
  <c r="N388" i="4"/>
  <c r="O388" i="4"/>
  <c r="AD387" i="5"/>
  <c r="P388" i="4"/>
  <c r="U388" i="4" s="1"/>
  <c r="Q388" i="4"/>
  <c r="V388" i="4" s="1"/>
  <c r="L393" i="2"/>
  <c r="M392" i="2"/>
  <c r="O392" i="2" s="1"/>
  <c r="B423" i="1" s="1"/>
  <c r="G397" i="7"/>
  <c r="C388" i="5"/>
  <c r="AD388" i="5" l="1"/>
  <c r="O389" i="4"/>
  <c r="R389" i="4"/>
  <c r="W389" i="4" s="1"/>
  <c r="Q389" i="4"/>
  <c r="V389" i="4" s="1"/>
  <c r="P389" i="4"/>
  <c r="U389" i="4" s="1"/>
  <c r="N389" i="4"/>
  <c r="J388" i="4"/>
  <c r="M388" i="4" s="1"/>
  <c r="S388" i="4"/>
  <c r="G398" i="7"/>
  <c r="C389" i="5"/>
  <c r="L394" i="2"/>
  <c r="M393" i="2"/>
  <c r="O393" i="2" s="1"/>
  <c r="B424" i="1" s="1"/>
  <c r="S389" i="4" l="1"/>
  <c r="J389" i="4"/>
  <c r="M389" i="4" s="1"/>
  <c r="AD389" i="5"/>
  <c r="P390" i="4"/>
  <c r="Q390" i="4"/>
  <c r="V390" i="4" s="1"/>
  <c r="N390" i="4"/>
  <c r="R390" i="4"/>
  <c r="W390" i="4" s="1"/>
  <c r="O390" i="4"/>
  <c r="T390" i="4" s="1"/>
  <c r="L395" i="2"/>
  <c r="M394" i="2"/>
  <c r="O394" i="2" s="1"/>
  <c r="B425" i="1" s="1"/>
  <c r="G399" i="7"/>
  <c r="C390" i="5"/>
  <c r="S390" i="4" l="1"/>
  <c r="J390" i="4"/>
  <c r="M390" i="4" s="1"/>
  <c r="Q391" i="4"/>
  <c r="V391" i="4" s="1"/>
  <c r="P391" i="4"/>
  <c r="N391" i="4"/>
  <c r="AD390" i="5"/>
  <c r="O391" i="4"/>
  <c r="T391" i="4" s="1"/>
  <c r="R391" i="4"/>
  <c r="W391" i="4" s="1"/>
  <c r="G400" i="7"/>
  <c r="C391" i="5"/>
  <c r="L396" i="2"/>
  <c r="M395" i="2"/>
  <c r="O395" i="2" s="1"/>
  <c r="B426" i="1" s="1"/>
  <c r="AD391" i="5" l="1"/>
  <c r="P392" i="4"/>
  <c r="U392" i="4" s="1"/>
  <c r="Q392" i="4"/>
  <c r="V392" i="4" s="1"/>
  <c r="R392" i="4"/>
  <c r="W392" i="4" s="1"/>
  <c r="O392" i="4"/>
  <c r="N392" i="4"/>
  <c r="J391" i="4"/>
  <c r="M391" i="4" s="1"/>
  <c r="S391" i="4"/>
  <c r="L397" i="2"/>
  <c r="M396" i="2"/>
  <c r="O396" i="2" s="1"/>
  <c r="B427" i="1" s="1"/>
  <c r="G401" i="7"/>
  <c r="C392" i="5"/>
  <c r="S392" i="4" l="1"/>
  <c r="J392" i="4"/>
  <c r="M392" i="4" s="1"/>
  <c r="Q393" i="4"/>
  <c r="V393" i="4" s="1"/>
  <c r="P393" i="4"/>
  <c r="U393" i="4" s="1"/>
  <c r="N393" i="4"/>
  <c r="AD392" i="5"/>
  <c r="O393" i="4"/>
  <c r="R393" i="4"/>
  <c r="W393" i="4" s="1"/>
  <c r="G402" i="7"/>
  <c r="C393" i="5"/>
  <c r="L398" i="2"/>
  <c r="M397" i="2"/>
  <c r="O397" i="2" s="1"/>
  <c r="B428" i="1" s="1"/>
  <c r="R394" i="4" l="1"/>
  <c r="W394" i="4" s="1"/>
  <c r="N394" i="4"/>
  <c r="O394" i="4"/>
  <c r="Q394" i="4"/>
  <c r="V394" i="4" s="1"/>
  <c r="AD393" i="5"/>
  <c r="P394" i="4"/>
  <c r="U394" i="4" s="1"/>
  <c r="S393" i="4"/>
  <c r="J393" i="4"/>
  <c r="M393" i="4" s="1"/>
  <c r="L399" i="2"/>
  <c r="M398" i="2"/>
  <c r="O398" i="2" s="1"/>
  <c r="B429" i="1" s="1"/>
  <c r="G403" i="7"/>
  <c r="C394" i="5"/>
  <c r="S394" i="4" l="1"/>
  <c r="J394" i="4"/>
  <c r="M394" i="4" s="1"/>
  <c r="Q395" i="4"/>
  <c r="V395" i="4" s="1"/>
  <c r="P395" i="4"/>
  <c r="N395" i="4"/>
  <c r="AD394" i="5"/>
  <c r="O395" i="4"/>
  <c r="T395" i="4" s="1"/>
  <c r="R395" i="4"/>
  <c r="W395" i="4" s="1"/>
  <c r="G404" i="7"/>
  <c r="C395" i="5"/>
  <c r="L400" i="2"/>
  <c r="M399" i="2"/>
  <c r="O399" i="2" s="1"/>
  <c r="B430" i="1" s="1"/>
  <c r="AD395" i="5" l="1"/>
  <c r="P396" i="4"/>
  <c r="Q396" i="4"/>
  <c r="V396" i="4" s="1"/>
  <c r="R396" i="4"/>
  <c r="W396" i="4" s="1"/>
  <c r="N396" i="4"/>
  <c r="O396" i="4"/>
  <c r="T396" i="4" s="1"/>
  <c r="J395" i="4"/>
  <c r="M395" i="4" s="1"/>
  <c r="S395" i="4"/>
  <c r="G405" i="7"/>
  <c r="C396" i="5"/>
  <c r="L401" i="2"/>
  <c r="M400" i="2"/>
  <c r="O400" i="2" s="1"/>
  <c r="B431" i="1" s="1"/>
  <c r="S396" i="4" l="1"/>
  <c r="J396" i="4"/>
  <c r="M396" i="4" s="1"/>
  <c r="AD396" i="5"/>
  <c r="O397" i="4"/>
  <c r="T397" i="4" s="1"/>
  <c r="R397" i="4"/>
  <c r="W397" i="4" s="1"/>
  <c r="Q397" i="4"/>
  <c r="V397" i="4" s="1"/>
  <c r="P397" i="4"/>
  <c r="N397" i="4"/>
  <c r="L402" i="2"/>
  <c r="M401" i="2"/>
  <c r="O401" i="2" s="1"/>
  <c r="B432" i="1" s="1"/>
  <c r="G406" i="7"/>
  <c r="C397" i="5"/>
  <c r="J397" i="4" l="1"/>
  <c r="M397" i="4" s="1"/>
  <c r="S397" i="4"/>
  <c r="AD397" i="5"/>
  <c r="P398" i="4"/>
  <c r="Q398" i="4"/>
  <c r="V398" i="4" s="1"/>
  <c r="R398" i="4"/>
  <c r="W398" i="4" s="1"/>
  <c r="N398" i="4"/>
  <c r="O398" i="4"/>
  <c r="T398" i="4" s="1"/>
  <c r="G407" i="7"/>
  <c r="C398" i="5"/>
  <c r="L403" i="2"/>
  <c r="M402" i="2"/>
  <c r="O402" i="2" s="1"/>
  <c r="B433" i="1" s="1"/>
  <c r="J398" i="4" l="1"/>
  <c r="M398" i="4" s="1"/>
  <c r="S398" i="4"/>
  <c r="Q399" i="4"/>
  <c r="P399" i="4"/>
  <c r="U399" i="4" s="1"/>
  <c r="N399" i="4"/>
  <c r="AD398" i="5"/>
  <c r="O399" i="4"/>
  <c r="T399" i="4" s="1"/>
  <c r="R399" i="4"/>
  <c r="W399" i="4" s="1"/>
  <c r="L404" i="2"/>
  <c r="M403" i="2"/>
  <c r="O403" i="2" s="1"/>
  <c r="B434" i="1" s="1"/>
  <c r="G408" i="7"/>
  <c r="C399" i="5"/>
  <c r="AD399" i="5" l="1"/>
  <c r="P400" i="4"/>
  <c r="U400" i="4" s="1"/>
  <c r="Q400" i="4"/>
  <c r="R400" i="4"/>
  <c r="W400" i="4" s="1"/>
  <c r="N400" i="4"/>
  <c r="O400" i="4"/>
  <c r="T400" i="4" s="1"/>
  <c r="J399" i="4"/>
  <c r="M399" i="4" s="1"/>
  <c r="S399" i="4"/>
  <c r="G409" i="7"/>
  <c r="C400" i="5"/>
  <c r="L405" i="2"/>
  <c r="M404" i="2"/>
  <c r="O404" i="2" s="1"/>
  <c r="B435" i="1" s="1"/>
  <c r="S400" i="4" l="1"/>
  <c r="J400" i="4"/>
  <c r="M400" i="4" s="1"/>
  <c r="AD400" i="5"/>
  <c r="O401" i="4"/>
  <c r="T401" i="4" s="1"/>
  <c r="R401" i="4"/>
  <c r="W401" i="4" s="1"/>
  <c r="Q401" i="4"/>
  <c r="N401" i="4"/>
  <c r="P401" i="4"/>
  <c r="U401" i="4" s="1"/>
  <c r="L406" i="2"/>
  <c r="M405" i="2"/>
  <c r="O405" i="2" s="1"/>
  <c r="B436" i="1" s="1"/>
  <c r="G410" i="7"/>
  <c r="C401" i="5"/>
  <c r="J401" i="4" l="1"/>
  <c r="M401" i="4" s="1"/>
  <c r="S401" i="4"/>
  <c r="R402" i="4"/>
  <c r="W402" i="4" s="1"/>
  <c r="N402" i="4"/>
  <c r="O402" i="4"/>
  <c r="T402" i="4" s="1"/>
  <c r="AD401" i="5"/>
  <c r="P402" i="4"/>
  <c r="U402" i="4" s="1"/>
  <c r="Q402" i="4"/>
  <c r="L407" i="2"/>
  <c r="M406" i="2"/>
  <c r="O406" i="2" s="1"/>
  <c r="B437" i="1" s="1"/>
  <c r="G411" i="7"/>
  <c r="C402" i="5"/>
  <c r="Q403" i="4" l="1"/>
  <c r="P403" i="4"/>
  <c r="U403" i="4" s="1"/>
  <c r="N403" i="4"/>
  <c r="AD402" i="5"/>
  <c r="O403" i="4"/>
  <c r="T403" i="4" s="1"/>
  <c r="R403" i="4"/>
  <c r="W403" i="4" s="1"/>
  <c r="S402" i="4"/>
  <c r="J402" i="4"/>
  <c r="M402" i="4" s="1"/>
  <c r="G412" i="7"/>
  <c r="C403" i="5"/>
  <c r="L408" i="2"/>
  <c r="M407" i="2"/>
  <c r="O407" i="2" s="1"/>
  <c r="B438" i="1" s="1"/>
  <c r="AD403" i="5" l="1"/>
  <c r="P404" i="4"/>
  <c r="U404" i="4" s="1"/>
  <c r="Q404" i="4"/>
  <c r="R404" i="4"/>
  <c r="W404" i="4" s="1"/>
  <c r="N404" i="4"/>
  <c r="O404" i="4"/>
  <c r="T404" i="4" s="1"/>
  <c r="J403" i="4"/>
  <c r="M403" i="4" s="1"/>
  <c r="S403" i="4"/>
  <c r="L409" i="2"/>
  <c r="M408" i="2"/>
  <c r="O408" i="2" s="1"/>
  <c r="B439" i="1" s="1"/>
  <c r="G413" i="7"/>
  <c r="C404" i="5"/>
  <c r="S404" i="4" l="1"/>
  <c r="J404" i="4"/>
  <c r="M404" i="4" s="1"/>
  <c r="AD404" i="5"/>
  <c r="O405" i="4"/>
  <c r="T405" i="4" s="1"/>
  <c r="R405" i="4"/>
  <c r="W405" i="4" s="1"/>
  <c r="Q405" i="4"/>
  <c r="P405" i="4"/>
  <c r="U405" i="4" s="1"/>
  <c r="N405" i="4"/>
  <c r="G414" i="7"/>
  <c r="C405" i="5"/>
  <c r="L410" i="2"/>
  <c r="M409" i="2"/>
  <c r="O409" i="2" s="1"/>
  <c r="B440" i="1" s="1"/>
  <c r="S405" i="4" l="1"/>
  <c r="J405" i="4"/>
  <c r="M405" i="4" s="1"/>
  <c r="R406" i="4"/>
  <c r="W406" i="4" s="1"/>
  <c r="N406" i="4"/>
  <c r="O406" i="4"/>
  <c r="T406" i="4" s="1"/>
  <c r="AD405" i="5"/>
  <c r="Q406" i="4"/>
  <c r="P406" i="4"/>
  <c r="U406" i="4" s="1"/>
  <c r="L411" i="2"/>
  <c r="M410" i="2"/>
  <c r="O410" i="2" s="1"/>
  <c r="B441" i="1" s="1"/>
  <c r="G415" i="7"/>
  <c r="C406" i="5"/>
  <c r="Q407" i="4" l="1"/>
  <c r="P407" i="4"/>
  <c r="U407" i="4" s="1"/>
  <c r="N407" i="4"/>
  <c r="AD406" i="5"/>
  <c r="O407" i="4"/>
  <c r="T407" i="4" s="1"/>
  <c r="R407" i="4"/>
  <c r="W407" i="4" s="1"/>
  <c r="J406" i="4"/>
  <c r="M406" i="4" s="1"/>
  <c r="S406" i="4"/>
  <c r="L412" i="2"/>
  <c r="M411" i="2"/>
  <c r="O411" i="2" s="1"/>
  <c r="B442" i="1" s="1"/>
  <c r="G416" i="7"/>
  <c r="C407" i="5"/>
  <c r="J407" i="4" l="1"/>
  <c r="M407" i="4" s="1"/>
  <c r="S407" i="4"/>
  <c r="R408" i="4"/>
  <c r="W408" i="4" s="1"/>
  <c r="N408" i="4"/>
  <c r="O408" i="4"/>
  <c r="T408" i="4" s="1"/>
  <c r="AD407" i="5"/>
  <c r="P408" i="4"/>
  <c r="U408" i="4" s="1"/>
  <c r="Q408" i="4"/>
  <c r="L413" i="2"/>
  <c r="M412" i="2"/>
  <c r="O412" i="2" s="1"/>
  <c r="B443" i="1" s="1"/>
  <c r="G417" i="7"/>
  <c r="C408" i="5"/>
  <c r="AD408" i="5" l="1"/>
  <c r="O409" i="4"/>
  <c r="T409" i="4" s="1"/>
  <c r="R409" i="4"/>
  <c r="W409" i="4" s="1"/>
  <c r="Q409" i="4"/>
  <c r="P409" i="4"/>
  <c r="U409" i="4" s="1"/>
  <c r="N409" i="4"/>
  <c r="J408" i="4"/>
  <c r="M408" i="4" s="1"/>
  <c r="S408" i="4"/>
  <c r="G418" i="7"/>
  <c r="C409" i="5"/>
  <c r="L414" i="2"/>
  <c r="M413" i="2"/>
  <c r="O413" i="2" s="1"/>
  <c r="B444" i="1" s="1"/>
  <c r="S409" i="4" l="1"/>
  <c r="J409" i="4"/>
  <c r="M409" i="4" s="1"/>
  <c r="AD409" i="5"/>
  <c r="P410" i="4"/>
  <c r="Q410" i="4"/>
  <c r="V410" i="4" s="1"/>
  <c r="R410" i="4"/>
  <c r="W410" i="4" s="1"/>
  <c r="N410" i="4"/>
  <c r="O410" i="4"/>
  <c r="T410" i="4" s="1"/>
  <c r="L415" i="2"/>
  <c r="M414" i="2"/>
  <c r="O414" i="2" s="1"/>
  <c r="B445" i="1" s="1"/>
  <c r="G419" i="7"/>
  <c r="C410" i="5"/>
  <c r="S410" i="4" l="1"/>
  <c r="J410" i="4"/>
  <c r="M410" i="4" s="1"/>
  <c r="Q411" i="4"/>
  <c r="V411" i="4" s="1"/>
  <c r="P411" i="4"/>
  <c r="N411" i="4"/>
  <c r="AD410" i="5"/>
  <c r="O411" i="4"/>
  <c r="T411" i="4" s="1"/>
  <c r="R411" i="4"/>
  <c r="W411" i="4" s="1"/>
  <c r="G420" i="7"/>
  <c r="C411" i="5"/>
  <c r="L416" i="2"/>
  <c r="M415" i="2"/>
  <c r="O415" i="2" s="1"/>
  <c r="B446" i="1" s="1"/>
  <c r="R412" i="4" l="1"/>
  <c r="W412" i="4" s="1"/>
  <c r="N412" i="4"/>
  <c r="O412" i="4"/>
  <c r="T412" i="4" s="1"/>
  <c r="AD411" i="5"/>
  <c r="P412" i="4"/>
  <c r="Q412" i="4"/>
  <c r="V412" i="4" s="1"/>
  <c r="S411" i="4"/>
  <c r="J411" i="4"/>
  <c r="M411" i="4" s="1"/>
  <c r="L417" i="2"/>
  <c r="M416" i="2"/>
  <c r="O416" i="2" s="1"/>
  <c r="B447" i="1" s="1"/>
  <c r="G421" i="7"/>
  <c r="C412" i="5"/>
  <c r="Q413" i="4" l="1"/>
  <c r="V413" i="4" s="1"/>
  <c r="P413" i="4"/>
  <c r="U413" i="4" s="1"/>
  <c r="N413" i="4"/>
  <c r="AD412" i="5"/>
  <c r="O413" i="4"/>
  <c r="R413" i="4"/>
  <c r="W413" i="4" s="1"/>
  <c r="S412" i="4"/>
  <c r="J412" i="4"/>
  <c r="M412" i="4" s="1"/>
  <c r="G422" i="7"/>
  <c r="C413" i="5"/>
  <c r="L418" i="2"/>
  <c r="M417" i="2"/>
  <c r="O417" i="2" s="1"/>
  <c r="B448" i="1" s="1"/>
  <c r="R414" i="4" l="1"/>
  <c r="W414" i="4" s="1"/>
  <c r="N414" i="4"/>
  <c r="O414" i="4"/>
  <c r="AD413" i="5"/>
  <c r="P414" i="4"/>
  <c r="U414" i="4" s="1"/>
  <c r="Q414" i="4"/>
  <c r="V414" i="4" s="1"/>
  <c r="S413" i="4"/>
  <c r="J413" i="4"/>
  <c r="M413" i="4" s="1"/>
  <c r="L419" i="2"/>
  <c r="M418" i="2"/>
  <c r="O418" i="2" s="1"/>
  <c r="B449" i="1" s="1"/>
  <c r="G423" i="7"/>
  <c r="C414" i="5"/>
  <c r="AD414" i="5" l="1"/>
  <c r="O415" i="4"/>
  <c r="R415" i="4"/>
  <c r="W415" i="4" s="1"/>
  <c r="Q415" i="4"/>
  <c r="V415" i="4" s="1"/>
  <c r="P415" i="4"/>
  <c r="U415" i="4" s="1"/>
  <c r="N415" i="4"/>
  <c r="J414" i="4"/>
  <c r="M414" i="4" s="1"/>
  <c r="S414" i="4"/>
  <c r="L420" i="2"/>
  <c r="M419" i="2"/>
  <c r="O419" i="2" s="1"/>
  <c r="B450" i="1" s="1"/>
  <c r="G424" i="7"/>
  <c r="C415" i="5"/>
  <c r="S415" i="4" l="1"/>
  <c r="J415" i="4"/>
  <c r="M415" i="4" s="1"/>
  <c r="R416" i="4"/>
  <c r="W416" i="4" s="1"/>
  <c r="N416" i="4"/>
  <c r="J416" i="4" s="1"/>
  <c r="M416" i="4" s="1"/>
  <c r="O416" i="4"/>
  <c r="T416" i="4" s="1"/>
  <c r="P416" i="4"/>
  <c r="U416" i="4" s="1"/>
  <c r="AD415" i="5"/>
  <c r="Q416" i="4"/>
  <c r="V416" i="4" s="1"/>
  <c r="G425" i="7"/>
  <c r="C416" i="5"/>
  <c r="L421" i="2"/>
  <c r="M420" i="2"/>
  <c r="O420" i="2" s="1"/>
  <c r="B451" i="1" s="1"/>
  <c r="Q417" i="4" l="1"/>
  <c r="V417" i="4" s="1"/>
  <c r="P417" i="4"/>
  <c r="U417" i="4" s="1"/>
  <c r="N417" i="4"/>
  <c r="J417" i="4" s="1"/>
  <c r="M417" i="4" s="1"/>
  <c r="AD416" i="5"/>
  <c r="O417" i="4"/>
  <c r="T417" i="4" s="1"/>
  <c r="R417" i="4"/>
  <c r="W417" i="4" s="1"/>
  <c r="L422" i="2"/>
  <c r="M421" i="2"/>
  <c r="O421" i="2" s="1"/>
  <c r="B452" i="1" s="1"/>
  <c r="G426" i="7"/>
  <c r="C417" i="5"/>
  <c r="R418" i="4" l="1"/>
  <c r="W418" i="4" s="1"/>
  <c r="N418" i="4"/>
  <c r="J418" i="4" s="1"/>
  <c r="M418" i="4" s="1"/>
  <c r="O418" i="4"/>
  <c r="T418" i="4" s="1"/>
  <c r="AD417" i="5"/>
  <c r="P418" i="4"/>
  <c r="U418" i="4" s="1"/>
  <c r="Q418" i="4"/>
  <c r="V418" i="4" s="1"/>
  <c r="G427" i="7"/>
  <c r="C418" i="5"/>
  <c r="L423" i="2"/>
  <c r="M422" i="2"/>
  <c r="O422" i="2" s="1"/>
  <c r="B453" i="1" s="1"/>
  <c r="Q419" i="4" l="1"/>
  <c r="V419" i="4" s="1"/>
  <c r="P419" i="4"/>
  <c r="U419" i="4" s="1"/>
  <c r="N419" i="4"/>
  <c r="AD418" i="5"/>
  <c r="O419" i="4"/>
  <c r="R419" i="4"/>
  <c r="W419" i="4" s="1"/>
  <c r="L424" i="2"/>
  <c r="M423" i="2"/>
  <c r="O423" i="2" s="1"/>
  <c r="B454" i="1" s="1"/>
  <c r="G428" i="7"/>
  <c r="C419" i="5"/>
  <c r="R420" i="4" l="1"/>
  <c r="W420" i="4" s="1"/>
  <c r="N420" i="4"/>
  <c r="O420" i="4"/>
  <c r="AD419" i="5"/>
  <c r="P420" i="4"/>
  <c r="U420" i="4" s="1"/>
  <c r="Q420" i="4"/>
  <c r="V420" i="4" s="1"/>
  <c r="S419" i="4"/>
  <c r="J419" i="4"/>
  <c r="M419" i="4" s="1"/>
  <c r="G429" i="7"/>
  <c r="C420" i="5"/>
  <c r="L425" i="2"/>
  <c r="M424" i="2"/>
  <c r="O424" i="2" s="1"/>
  <c r="B455" i="1" s="1"/>
  <c r="Q421" i="4" l="1"/>
  <c r="V421" i="4" s="1"/>
  <c r="P421" i="4"/>
  <c r="U421" i="4" s="1"/>
  <c r="N421" i="4"/>
  <c r="AD420" i="5"/>
  <c r="O421" i="4"/>
  <c r="R421" i="4"/>
  <c r="W421" i="4" s="1"/>
  <c r="S420" i="4"/>
  <c r="J420" i="4"/>
  <c r="M420" i="4" s="1"/>
  <c r="L426" i="2"/>
  <c r="M425" i="2"/>
  <c r="O425" i="2" s="1"/>
  <c r="B456" i="1" s="1"/>
  <c r="G430" i="7"/>
  <c r="C421" i="5"/>
  <c r="R422" i="4" l="1"/>
  <c r="W422" i="4" s="1"/>
  <c r="N422" i="4"/>
  <c r="J422" i="4" s="1"/>
  <c r="M422" i="4" s="1"/>
  <c r="O422" i="4"/>
  <c r="T422" i="4" s="1"/>
  <c r="AD421" i="5"/>
  <c r="P422" i="4"/>
  <c r="U422" i="4" s="1"/>
  <c r="Q422" i="4"/>
  <c r="V422" i="4" s="1"/>
  <c r="S421" i="4"/>
  <c r="J421" i="4"/>
  <c r="M421" i="4" s="1"/>
  <c r="G431" i="7"/>
  <c r="C422" i="5"/>
  <c r="L427" i="2"/>
  <c r="M426" i="2"/>
  <c r="O426" i="2" s="1"/>
  <c r="B457" i="1" s="1"/>
  <c r="AD422" i="5" l="1"/>
  <c r="O423" i="4"/>
  <c r="T423" i="4" s="1"/>
  <c r="R423" i="4"/>
  <c r="W423" i="4" s="1"/>
  <c r="P423" i="4"/>
  <c r="U423" i="4" s="1"/>
  <c r="N423" i="4"/>
  <c r="J423" i="4" s="1"/>
  <c r="M423" i="4" s="1"/>
  <c r="Q423" i="4"/>
  <c r="V423" i="4" s="1"/>
  <c r="L428" i="2"/>
  <c r="M427" i="2"/>
  <c r="O427" i="2" s="1"/>
  <c r="B458" i="1" s="1"/>
  <c r="G432" i="7"/>
  <c r="C423" i="5"/>
  <c r="R424" i="4" l="1"/>
  <c r="W424" i="4" s="1"/>
  <c r="N424" i="4"/>
  <c r="J424" i="4" s="1"/>
  <c r="M424" i="4" s="1"/>
  <c r="O424" i="4"/>
  <c r="T424" i="4" s="1"/>
  <c r="AD423" i="5"/>
  <c r="P424" i="4"/>
  <c r="U424" i="4" s="1"/>
  <c r="Q424" i="4"/>
  <c r="V424" i="4" s="1"/>
  <c r="G433" i="7"/>
  <c r="C424" i="5"/>
  <c r="L429" i="2"/>
  <c r="M428" i="2"/>
  <c r="O428" i="2" s="1"/>
  <c r="B459" i="1" s="1"/>
  <c r="AD424" i="5" l="1"/>
  <c r="O425" i="4"/>
  <c r="T425" i="4" s="1"/>
  <c r="R425" i="4"/>
  <c r="W425" i="4" s="1"/>
  <c r="Q425" i="4"/>
  <c r="V425" i="4" s="1"/>
  <c r="P425" i="4"/>
  <c r="U425" i="4" s="1"/>
  <c r="N425" i="4"/>
  <c r="J425" i="4" s="1"/>
  <c r="M425" i="4" s="1"/>
  <c r="L430" i="2"/>
  <c r="M429" i="2"/>
  <c r="O429" i="2" s="1"/>
  <c r="B460" i="1" s="1"/>
  <c r="G434" i="7"/>
  <c r="C425" i="5"/>
  <c r="R426" i="4" l="1"/>
  <c r="W426" i="4" s="1"/>
  <c r="N426" i="4"/>
  <c r="O426" i="4"/>
  <c r="AD425" i="5"/>
  <c r="P426" i="4"/>
  <c r="U426" i="4" s="1"/>
  <c r="Q426" i="4"/>
  <c r="V426" i="4" s="1"/>
  <c r="G435" i="7"/>
  <c r="C426" i="5"/>
  <c r="L431" i="2"/>
  <c r="M430" i="2"/>
  <c r="O430" i="2" s="1"/>
  <c r="B461" i="1" s="1"/>
  <c r="Q427" i="4" l="1"/>
  <c r="V427" i="4" s="1"/>
  <c r="P427" i="4"/>
  <c r="U427" i="4" s="1"/>
  <c r="N427" i="4"/>
  <c r="J427" i="4" s="1"/>
  <c r="M427" i="4" s="1"/>
  <c r="AD426" i="5"/>
  <c r="O427" i="4"/>
  <c r="T427" i="4" s="1"/>
  <c r="R427" i="4"/>
  <c r="W427" i="4" s="1"/>
  <c r="S426" i="4"/>
  <c r="J426" i="4"/>
  <c r="M426" i="4" s="1"/>
  <c r="G436" i="7"/>
  <c r="C427" i="5"/>
  <c r="L432" i="2"/>
  <c r="M431" i="2"/>
  <c r="O431" i="2" s="1"/>
  <c r="B462" i="1" s="1"/>
  <c r="R428" i="4" l="1"/>
  <c r="W428" i="4" s="1"/>
  <c r="N428" i="4"/>
  <c r="J428" i="4" s="1"/>
  <c r="O428" i="4"/>
  <c r="T428" i="4" s="1"/>
  <c r="AD427" i="5"/>
  <c r="P428" i="4"/>
  <c r="U428" i="4" s="1"/>
  <c r="Q428" i="4"/>
  <c r="V428" i="4" s="1"/>
  <c r="G437" i="7"/>
  <c r="C428" i="5"/>
  <c r="L433" i="2"/>
  <c r="M432" i="2"/>
  <c r="O432" i="2" s="1"/>
  <c r="B463" i="1" s="1"/>
  <c r="Q429" i="4" l="1"/>
  <c r="V429" i="4" s="1"/>
  <c r="P429" i="4"/>
  <c r="U429" i="4" s="1"/>
  <c r="N429" i="4"/>
  <c r="AD428" i="5"/>
  <c r="O429" i="4"/>
  <c r="R429" i="4"/>
  <c r="W429" i="4" s="1"/>
  <c r="L434" i="2"/>
  <c r="M433" i="2"/>
  <c r="O433" i="2" s="1"/>
  <c r="B464" i="1" s="1"/>
  <c r="G438" i="7"/>
  <c r="C429" i="5"/>
  <c r="AD429" i="5" l="1"/>
  <c r="P430" i="4"/>
  <c r="U430" i="4" s="1"/>
  <c r="Q430" i="4"/>
  <c r="V430" i="4" s="1"/>
  <c r="R430" i="4"/>
  <c r="W430" i="4" s="1"/>
  <c r="N430" i="4"/>
  <c r="O430" i="4"/>
  <c r="S429" i="4"/>
  <c r="J429" i="4"/>
  <c r="M429" i="4" s="1"/>
  <c r="G439" i="7"/>
  <c r="C430" i="5"/>
  <c r="L435" i="2"/>
  <c r="M434" i="2"/>
  <c r="O434" i="2" s="1"/>
  <c r="B465" i="1" s="1"/>
  <c r="S430" i="4" l="1"/>
  <c r="J430" i="4"/>
  <c r="M430" i="4" s="1"/>
  <c r="Q431" i="4"/>
  <c r="V431" i="4" s="1"/>
  <c r="P431" i="4"/>
  <c r="U431" i="4" s="1"/>
  <c r="N431" i="4"/>
  <c r="AD430" i="5"/>
  <c r="O431" i="4"/>
  <c r="R431" i="4"/>
  <c r="W431" i="4" s="1"/>
  <c r="G440" i="7"/>
  <c r="C431" i="5"/>
  <c r="L436" i="2"/>
  <c r="M435" i="2"/>
  <c r="O435" i="2" s="1"/>
  <c r="B466" i="1" s="1"/>
  <c r="R432" i="4" l="1"/>
  <c r="W432" i="4" s="1"/>
  <c r="N432" i="4"/>
  <c r="O432" i="4"/>
  <c r="AD431" i="5"/>
  <c r="P432" i="4"/>
  <c r="U432" i="4" s="1"/>
  <c r="Q432" i="4"/>
  <c r="V432" i="4" s="1"/>
  <c r="S431" i="4"/>
  <c r="J431" i="4"/>
  <c r="M431" i="4" s="1"/>
  <c r="G441" i="7"/>
  <c r="C432" i="5"/>
  <c r="L437" i="2"/>
  <c r="M436" i="2"/>
  <c r="O436" i="2" s="1"/>
  <c r="B467" i="1" s="1"/>
  <c r="Q433" i="4" l="1"/>
  <c r="V433" i="4" s="1"/>
  <c r="P433" i="4"/>
  <c r="U433" i="4" s="1"/>
  <c r="N433" i="4"/>
  <c r="AD432" i="5"/>
  <c r="O433" i="4"/>
  <c r="R433" i="4"/>
  <c r="W433" i="4" s="1"/>
  <c r="S432" i="4"/>
  <c r="J432" i="4"/>
  <c r="M432" i="4" s="1"/>
  <c r="L438" i="2"/>
  <c r="M437" i="2"/>
  <c r="O437" i="2" s="1"/>
  <c r="B468" i="1" s="1"/>
  <c r="G442" i="7"/>
  <c r="C433" i="5"/>
  <c r="R434" i="4" l="1"/>
  <c r="W434" i="4" s="1"/>
  <c r="N434" i="4"/>
  <c r="O434" i="4"/>
  <c r="AD433" i="5"/>
  <c r="P434" i="4"/>
  <c r="U434" i="4" s="1"/>
  <c r="Q434" i="4"/>
  <c r="V434" i="4" s="1"/>
  <c r="S433" i="4"/>
  <c r="J433" i="4"/>
  <c r="M433" i="4" s="1"/>
  <c r="L439" i="2"/>
  <c r="M438" i="2"/>
  <c r="O438" i="2" s="1"/>
  <c r="B469" i="1" s="1"/>
  <c r="G443" i="7"/>
  <c r="C434" i="5"/>
  <c r="Q435" i="4" l="1"/>
  <c r="V435" i="4" s="1"/>
  <c r="P435" i="4"/>
  <c r="U435" i="4" s="1"/>
  <c r="N435" i="4"/>
  <c r="J435" i="4" s="1"/>
  <c r="M435" i="4" s="1"/>
  <c r="AD434" i="5"/>
  <c r="O435" i="4"/>
  <c r="T435" i="4" s="1"/>
  <c r="R435" i="4"/>
  <c r="W435" i="4" s="1"/>
  <c r="S434" i="4"/>
  <c r="J434" i="4"/>
  <c r="M434" i="4" s="1"/>
  <c r="G444" i="7"/>
  <c r="C435" i="5"/>
  <c r="L440" i="2"/>
  <c r="M439" i="2"/>
  <c r="O439" i="2" s="1"/>
  <c r="B470" i="1" s="1"/>
  <c r="AD435" i="5" l="1"/>
  <c r="P436" i="4"/>
  <c r="U436" i="4" s="1"/>
  <c r="Q436" i="4"/>
  <c r="V436" i="4" s="1"/>
  <c r="R436" i="4"/>
  <c r="W436" i="4" s="1"/>
  <c r="N436" i="4"/>
  <c r="J436" i="4" s="1"/>
  <c r="M436" i="4" s="1"/>
  <c r="O436" i="4"/>
  <c r="T436" i="4" s="1"/>
  <c r="L441" i="2"/>
  <c r="M440" i="2"/>
  <c r="O440" i="2" s="1"/>
  <c r="B471" i="1" s="1"/>
  <c r="G445" i="7"/>
  <c r="C436" i="5"/>
  <c r="Q437" i="4" l="1"/>
  <c r="V437" i="4" s="1"/>
  <c r="P437" i="4"/>
  <c r="U437" i="4" s="1"/>
  <c r="N437" i="4"/>
  <c r="O437" i="4"/>
  <c r="R437" i="4"/>
  <c r="W437" i="4" s="1"/>
  <c r="AD436" i="5"/>
  <c r="L442" i="2"/>
  <c r="M441" i="2"/>
  <c r="O441" i="2" s="1"/>
  <c r="B472" i="1" s="1"/>
  <c r="G446" i="7"/>
  <c r="C437" i="5"/>
  <c r="AD437" i="5" l="1"/>
  <c r="P438" i="4"/>
  <c r="U438" i="4" s="1"/>
  <c r="Q438" i="4"/>
  <c r="V438" i="4" s="1"/>
  <c r="R438" i="4"/>
  <c r="W438" i="4" s="1"/>
  <c r="N438" i="4"/>
  <c r="O438" i="4"/>
  <c r="J437" i="4"/>
  <c r="M437" i="4" s="1"/>
  <c r="S437" i="4"/>
  <c r="G447" i="7"/>
  <c r="C438" i="5"/>
  <c r="L443" i="2"/>
  <c r="M442" i="2"/>
  <c r="O442" i="2" s="1"/>
  <c r="B473" i="1" s="1"/>
  <c r="S438" i="4" l="1"/>
  <c r="J438" i="4"/>
  <c r="M438" i="4" s="1"/>
  <c r="Q439" i="4"/>
  <c r="V439" i="4" s="1"/>
  <c r="P439" i="4"/>
  <c r="U439" i="4" s="1"/>
  <c r="N439" i="4"/>
  <c r="AD438" i="5"/>
  <c r="O439" i="4"/>
  <c r="R439" i="4"/>
  <c r="W439" i="4" s="1"/>
  <c r="L444" i="2"/>
  <c r="M443" i="2"/>
  <c r="O443" i="2" s="1"/>
  <c r="B474" i="1" s="1"/>
  <c r="G448" i="7"/>
  <c r="C439" i="5"/>
  <c r="R440" i="4" l="1"/>
  <c r="W440" i="4" s="1"/>
  <c r="N440" i="4"/>
  <c r="O440" i="4"/>
  <c r="AD439" i="5"/>
  <c r="P440" i="4"/>
  <c r="U440" i="4" s="1"/>
  <c r="Q440" i="4"/>
  <c r="V440" i="4" s="1"/>
  <c r="S439" i="4"/>
  <c r="J439" i="4"/>
  <c r="M439" i="4" s="1"/>
  <c r="G449" i="7"/>
  <c r="C440" i="5"/>
  <c r="L445" i="2"/>
  <c r="M444" i="2"/>
  <c r="O444" i="2" s="1"/>
  <c r="B475" i="1" s="1"/>
  <c r="Q441" i="4" l="1"/>
  <c r="V441" i="4" s="1"/>
  <c r="P441" i="4"/>
  <c r="N441" i="4"/>
  <c r="AD440" i="5"/>
  <c r="O441" i="4"/>
  <c r="T441" i="4" s="1"/>
  <c r="R441" i="4"/>
  <c r="W441" i="4" s="1"/>
  <c r="S440" i="4"/>
  <c r="J440" i="4"/>
  <c r="M440" i="4" s="1"/>
  <c r="L446" i="2"/>
  <c r="M445" i="2"/>
  <c r="O445" i="2" s="1"/>
  <c r="B476" i="1" s="1"/>
  <c r="G450" i="7"/>
  <c r="C441" i="5"/>
  <c r="R442" i="4" l="1"/>
  <c r="W442" i="4" s="1"/>
  <c r="N442" i="4"/>
  <c r="O442" i="4"/>
  <c r="T442" i="4" s="1"/>
  <c r="AD441" i="5"/>
  <c r="P442" i="4"/>
  <c r="Q442" i="4"/>
  <c r="V442" i="4" s="1"/>
  <c r="J441" i="4"/>
  <c r="M441" i="4" s="1"/>
  <c r="S441" i="4"/>
  <c r="G451" i="7"/>
  <c r="C442" i="5"/>
  <c r="L447" i="2"/>
  <c r="M446" i="2"/>
  <c r="O446" i="2" s="1"/>
  <c r="B477" i="1" s="1"/>
  <c r="Q443" i="4" l="1"/>
  <c r="V443" i="4" s="1"/>
  <c r="P443" i="4"/>
  <c r="N443" i="4"/>
  <c r="AD442" i="5"/>
  <c r="R443" i="4"/>
  <c r="W443" i="4" s="1"/>
  <c r="O443" i="4"/>
  <c r="T443" i="4" s="1"/>
  <c r="S442" i="4"/>
  <c r="J442" i="4"/>
  <c r="M442" i="4" s="1"/>
  <c r="L448" i="2"/>
  <c r="M447" i="2"/>
  <c r="O447" i="2" s="1"/>
  <c r="B478" i="1" s="1"/>
  <c r="G452" i="7"/>
  <c r="C443" i="5"/>
  <c r="AD443" i="5" l="1"/>
  <c r="P444" i="4"/>
  <c r="U444" i="4" s="1"/>
  <c r="Q444" i="4"/>
  <c r="R444" i="4"/>
  <c r="W444" i="4" s="1"/>
  <c r="N444" i="4"/>
  <c r="O444" i="4"/>
  <c r="T444" i="4" s="1"/>
  <c r="S443" i="4"/>
  <c r="J443" i="4"/>
  <c r="M443" i="4" s="1"/>
  <c r="G453" i="7"/>
  <c r="C444" i="5"/>
  <c r="L449" i="2"/>
  <c r="M448" i="2"/>
  <c r="O448" i="2" s="1"/>
  <c r="B479" i="1" s="1"/>
  <c r="J444" i="4" l="1"/>
  <c r="M444" i="4" s="1"/>
  <c r="S444" i="4"/>
  <c r="AD444" i="5"/>
  <c r="O445" i="4"/>
  <c r="T445" i="4" s="1"/>
  <c r="R445" i="4"/>
  <c r="W445" i="4" s="1"/>
  <c r="Q445" i="4"/>
  <c r="N445" i="4"/>
  <c r="P445" i="4"/>
  <c r="U445" i="4" s="1"/>
  <c r="L450" i="2"/>
  <c r="M449" i="2"/>
  <c r="O449" i="2" s="1"/>
  <c r="B480" i="1" s="1"/>
  <c r="G454" i="7"/>
  <c r="C445" i="5"/>
  <c r="J445" i="4" l="1"/>
  <c r="M445" i="4" s="1"/>
  <c r="S445" i="4"/>
  <c r="R446" i="4"/>
  <c r="W446" i="4" s="1"/>
  <c r="N446" i="4"/>
  <c r="O446" i="4"/>
  <c r="T446" i="4" s="1"/>
  <c r="AD445" i="5"/>
  <c r="P446" i="4"/>
  <c r="U446" i="4" s="1"/>
  <c r="Q446" i="4"/>
  <c r="G455" i="7"/>
  <c r="C446" i="5"/>
  <c r="L451" i="2"/>
  <c r="M450" i="2"/>
  <c r="O450" i="2" s="1"/>
  <c r="B481" i="1" s="1"/>
  <c r="AD446" i="5" l="1"/>
  <c r="O447" i="4"/>
  <c r="T447" i="4" s="1"/>
  <c r="R447" i="4"/>
  <c r="W447" i="4" s="1"/>
  <c r="Q447" i="4"/>
  <c r="P447" i="4"/>
  <c r="U447" i="4" s="1"/>
  <c r="N447" i="4"/>
  <c r="S446" i="4"/>
  <c r="J446" i="4"/>
  <c r="M446" i="4" s="1"/>
  <c r="L452" i="2"/>
  <c r="M451" i="2"/>
  <c r="O451" i="2" s="1"/>
  <c r="B482" i="1" s="1"/>
  <c r="G456" i="7"/>
  <c r="C447" i="5"/>
  <c r="S447" i="4" l="1"/>
  <c r="J447" i="4"/>
  <c r="M447" i="4" s="1"/>
  <c r="AD447" i="5"/>
  <c r="P448" i="4"/>
  <c r="U448" i="4" s="1"/>
  <c r="Q448" i="4"/>
  <c r="R448" i="4"/>
  <c r="W448" i="4" s="1"/>
  <c r="N448" i="4"/>
  <c r="O448" i="4"/>
  <c r="T448" i="4" s="1"/>
  <c r="L453" i="2"/>
  <c r="M452" i="2"/>
  <c r="O452" i="2" s="1"/>
  <c r="B483" i="1" s="1"/>
  <c r="G457" i="7"/>
  <c r="C448" i="5"/>
  <c r="J448" i="4" l="1"/>
  <c r="M448" i="4" s="1"/>
  <c r="S448" i="4"/>
  <c r="AD448" i="5"/>
  <c r="O449" i="4"/>
  <c r="T449" i="4" s="1"/>
  <c r="R449" i="4"/>
  <c r="Q449" i="4"/>
  <c r="V449" i="4" s="1"/>
  <c r="P449" i="4"/>
  <c r="U449" i="4" s="1"/>
  <c r="N449" i="4"/>
  <c r="G458" i="7"/>
  <c r="C449" i="5"/>
  <c r="L454" i="2"/>
  <c r="M453" i="2"/>
  <c r="O453" i="2" s="1"/>
  <c r="B484" i="1" s="1"/>
  <c r="S449" i="4" l="1"/>
  <c r="J449" i="4"/>
  <c r="M449" i="4" s="1"/>
  <c r="R450" i="4"/>
  <c r="N450" i="4"/>
  <c r="O450" i="4"/>
  <c r="T450" i="4" s="1"/>
  <c r="AD449" i="5"/>
  <c r="P450" i="4"/>
  <c r="U450" i="4" s="1"/>
  <c r="Q450" i="4"/>
  <c r="V450" i="4" s="1"/>
  <c r="L455" i="2"/>
  <c r="M454" i="2"/>
  <c r="O454" i="2" s="1"/>
  <c r="B485" i="1" s="1"/>
  <c r="G459" i="7"/>
  <c r="C450" i="5"/>
  <c r="AD450" i="5" l="1"/>
  <c r="O451" i="4"/>
  <c r="T451" i="4" s="1"/>
  <c r="R451" i="4"/>
  <c r="Q451" i="4"/>
  <c r="V451" i="4" s="1"/>
  <c r="P451" i="4"/>
  <c r="U451" i="4" s="1"/>
  <c r="N451" i="4"/>
  <c r="J450" i="4"/>
  <c r="M450" i="4" s="1"/>
  <c r="S450" i="4"/>
  <c r="L456" i="2"/>
  <c r="M455" i="2"/>
  <c r="O455" i="2" s="1"/>
  <c r="B486" i="1" s="1"/>
  <c r="G460" i="7"/>
  <c r="C451" i="5"/>
  <c r="S451" i="4" l="1"/>
  <c r="J451" i="4"/>
  <c r="M451" i="4" s="1"/>
  <c r="AD451" i="5"/>
  <c r="P452" i="4"/>
  <c r="U452" i="4" s="1"/>
  <c r="Q452" i="4"/>
  <c r="R452" i="4"/>
  <c r="W452" i="4" s="1"/>
  <c r="N452" i="4"/>
  <c r="O452" i="4"/>
  <c r="T452" i="4" s="1"/>
  <c r="G461" i="7"/>
  <c r="C452" i="5"/>
  <c r="L457" i="2"/>
  <c r="M456" i="2"/>
  <c r="O456" i="2" s="1"/>
  <c r="B487" i="1" s="1"/>
  <c r="J452" i="4" l="1"/>
  <c r="M452" i="4" s="1"/>
  <c r="S452" i="4"/>
  <c r="Q453" i="4"/>
  <c r="P453" i="4"/>
  <c r="U453" i="4" s="1"/>
  <c r="N453" i="4"/>
  <c r="AD452" i="5"/>
  <c r="O453" i="4"/>
  <c r="T453" i="4" s="1"/>
  <c r="R453" i="4"/>
  <c r="W453" i="4" s="1"/>
  <c r="L458" i="2"/>
  <c r="M457" i="2"/>
  <c r="O457" i="2" s="1"/>
  <c r="B488" i="1" s="1"/>
  <c r="G462" i="7"/>
  <c r="C453" i="5"/>
  <c r="R454" i="4" l="1"/>
  <c r="W454" i="4" s="1"/>
  <c r="N454" i="4"/>
  <c r="O454" i="4"/>
  <c r="T454" i="4" s="1"/>
  <c r="AD453" i="5"/>
  <c r="P454" i="4"/>
  <c r="U454" i="4" s="1"/>
  <c r="Q454" i="4"/>
  <c r="S453" i="4"/>
  <c r="J453" i="4"/>
  <c r="M453" i="4" s="1"/>
  <c r="L459" i="2"/>
  <c r="M458" i="2"/>
  <c r="O458" i="2" s="1"/>
  <c r="B489" i="1" s="1"/>
  <c r="G463" i="7"/>
  <c r="C454" i="5"/>
  <c r="Q455" i="4" l="1"/>
  <c r="P455" i="4"/>
  <c r="U455" i="4" s="1"/>
  <c r="N455" i="4"/>
  <c r="AD454" i="5"/>
  <c r="O455" i="4"/>
  <c r="T455" i="4" s="1"/>
  <c r="R455" i="4"/>
  <c r="W455" i="4" s="1"/>
  <c r="J454" i="4"/>
  <c r="M454" i="4" s="1"/>
  <c r="S454" i="4"/>
  <c r="L460" i="2"/>
  <c r="M459" i="2"/>
  <c r="O459" i="2" s="1"/>
  <c r="B490" i="1" s="1"/>
  <c r="G464" i="7"/>
  <c r="C455" i="5"/>
  <c r="R456" i="4" l="1"/>
  <c r="W456" i="4" s="1"/>
  <c r="N456" i="4"/>
  <c r="O456" i="4"/>
  <c r="T456" i="4" s="1"/>
  <c r="AD455" i="5"/>
  <c r="P456" i="4"/>
  <c r="Q456" i="4"/>
  <c r="V456" i="4" s="1"/>
  <c r="J455" i="4"/>
  <c r="M455" i="4" s="1"/>
  <c r="S455" i="4"/>
  <c r="G465" i="7"/>
  <c r="C456" i="5"/>
  <c r="L461" i="2"/>
  <c r="M460" i="2"/>
  <c r="O460" i="2" s="1"/>
  <c r="B491" i="1" s="1"/>
  <c r="Q457" i="4" l="1"/>
  <c r="V457" i="4" s="1"/>
  <c r="P457" i="4"/>
  <c r="N457" i="4"/>
  <c r="AD456" i="5"/>
  <c r="R457" i="4"/>
  <c r="W457" i="4" s="1"/>
  <c r="O457" i="4"/>
  <c r="T457" i="4" s="1"/>
  <c r="J456" i="4"/>
  <c r="M456" i="4" s="1"/>
  <c r="S456" i="4"/>
  <c r="L462" i="2"/>
  <c r="M461" i="2"/>
  <c r="O461" i="2" s="1"/>
  <c r="B492" i="1" s="1"/>
  <c r="G466" i="7"/>
  <c r="C457" i="5"/>
  <c r="R458" i="4" l="1"/>
  <c r="W458" i="4" s="1"/>
  <c r="N458" i="4"/>
  <c r="O458" i="4"/>
  <c r="T458" i="4" s="1"/>
  <c r="AD457" i="5"/>
  <c r="P458" i="4"/>
  <c r="Q458" i="4"/>
  <c r="V458" i="4" s="1"/>
  <c r="S457" i="4"/>
  <c r="J457" i="4"/>
  <c r="M457" i="4" s="1"/>
  <c r="L463" i="2"/>
  <c r="M462" i="2"/>
  <c r="O462" i="2" s="1"/>
  <c r="B493" i="1" s="1"/>
  <c r="G467" i="7"/>
  <c r="C458" i="5"/>
  <c r="AD458" i="5" l="1"/>
  <c r="O459" i="4"/>
  <c r="T459" i="4" s="1"/>
  <c r="R459" i="4"/>
  <c r="W459" i="4" s="1"/>
  <c r="Q459" i="4"/>
  <c r="V459" i="4" s="1"/>
  <c r="P459" i="4"/>
  <c r="N459" i="4"/>
  <c r="J458" i="4"/>
  <c r="M458" i="4" s="1"/>
  <c r="S458" i="4"/>
  <c r="G468" i="7"/>
  <c r="C459" i="5"/>
  <c r="L464" i="2"/>
  <c r="M463" i="2"/>
  <c r="O463" i="2" s="1"/>
  <c r="B494" i="1" s="1"/>
  <c r="J459" i="4" l="1"/>
  <c r="M459" i="4" s="1"/>
  <c r="S459" i="4"/>
  <c r="AD459" i="5"/>
  <c r="P460" i="4"/>
  <c r="Q460" i="4"/>
  <c r="V460" i="4" s="1"/>
  <c r="O460" i="4"/>
  <c r="T460" i="4" s="1"/>
  <c r="R460" i="4"/>
  <c r="W460" i="4" s="1"/>
  <c r="N460" i="4"/>
  <c r="L465" i="2"/>
  <c r="M464" i="2"/>
  <c r="O464" i="2" s="1"/>
  <c r="B495" i="1" s="1"/>
  <c r="G469" i="7"/>
  <c r="C460" i="5"/>
  <c r="S460" i="4" l="1"/>
  <c r="J460" i="4"/>
  <c r="M460" i="4" s="1"/>
  <c r="Q461" i="4"/>
  <c r="V461" i="4" s="1"/>
  <c r="P461" i="4"/>
  <c r="N461" i="4"/>
  <c r="AD460" i="5"/>
  <c r="O461" i="4"/>
  <c r="T461" i="4" s="1"/>
  <c r="R461" i="4"/>
  <c r="W461" i="4" s="1"/>
  <c r="L466" i="2"/>
  <c r="M465" i="2"/>
  <c r="O465" i="2" s="1"/>
  <c r="B496" i="1" s="1"/>
  <c r="G470" i="7"/>
  <c r="C461" i="5"/>
  <c r="AD461" i="5" l="1"/>
  <c r="P462" i="4"/>
  <c r="U462" i="4" s="1"/>
  <c r="Q462" i="4"/>
  <c r="V462" i="4" s="1"/>
  <c r="R462" i="4"/>
  <c r="W462" i="4" s="1"/>
  <c r="N462" i="4"/>
  <c r="O462" i="4"/>
  <c r="S461" i="4"/>
  <c r="J461" i="4"/>
  <c r="M461" i="4" s="1"/>
  <c r="G471" i="7"/>
  <c r="C462" i="5"/>
  <c r="L467" i="2"/>
  <c r="M466" i="2"/>
  <c r="O466" i="2" s="1"/>
  <c r="B497" i="1" s="1"/>
  <c r="S462" i="4" l="1"/>
  <c r="J462" i="4"/>
  <c r="M462" i="4" s="1"/>
  <c r="AD462" i="5"/>
  <c r="O463" i="4"/>
  <c r="R463" i="4"/>
  <c r="W463" i="4" s="1"/>
  <c r="P463" i="4"/>
  <c r="U463" i="4" s="1"/>
  <c r="Q463" i="4"/>
  <c r="V463" i="4" s="1"/>
  <c r="N463" i="4"/>
  <c r="G472" i="7"/>
  <c r="C463" i="5"/>
  <c r="L468" i="2"/>
  <c r="M467" i="2"/>
  <c r="O467" i="2" s="1"/>
  <c r="B498" i="1" s="1"/>
  <c r="J463" i="4" l="1"/>
  <c r="M463" i="4" s="1"/>
  <c r="S463" i="4"/>
  <c r="R464" i="4"/>
  <c r="W464" i="4" s="1"/>
  <c r="N464" i="4"/>
  <c r="O464" i="4"/>
  <c r="AD463" i="5"/>
  <c r="P464" i="4"/>
  <c r="U464" i="4" s="1"/>
  <c r="Q464" i="4"/>
  <c r="V464" i="4" s="1"/>
  <c r="L469" i="2"/>
  <c r="M468" i="2"/>
  <c r="O468" i="2" s="1"/>
  <c r="B499" i="1" s="1"/>
  <c r="G473" i="7"/>
  <c r="C464" i="5"/>
  <c r="Q465" i="4" l="1"/>
  <c r="V465" i="4" s="1"/>
  <c r="P465" i="4"/>
  <c r="U465" i="4" s="1"/>
  <c r="N465" i="4"/>
  <c r="AD464" i="5"/>
  <c r="O465" i="4"/>
  <c r="R465" i="4"/>
  <c r="W465" i="4" s="1"/>
  <c r="J464" i="4"/>
  <c r="M464" i="4" s="1"/>
  <c r="S464" i="4"/>
  <c r="G474" i="7"/>
  <c r="C465" i="5"/>
  <c r="L470" i="2"/>
  <c r="M469" i="2"/>
  <c r="O469" i="2" s="1"/>
  <c r="B500" i="1" s="1"/>
  <c r="R466" i="4" l="1"/>
  <c r="W466" i="4" s="1"/>
  <c r="N466" i="4"/>
  <c r="O466" i="4"/>
  <c r="AD465" i="5"/>
  <c r="P466" i="4"/>
  <c r="U466" i="4" s="1"/>
  <c r="Q466" i="4"/>
  <c r="V466" i="4" s="1"/>
  <c r="S465" i="4"/>
  <c r="J465" i="4"/>
  <c r="M465" i="4" s="1"/>
  <c r="L471" i="2"/>
  <c r="M470" i="2"/>
  <c r="O470" i="2" s="1"/>
  <c r="B501" i="1" s="1"/>
  <c r="G475" i="7"/>
  <c r="C466" i="5"/>
  <c r="Q467" i="4" l="1"/>
  <c r="V467" i="4" s="1"/>
  <c r="P467" i="4"/>
  <c r="U467" i="4" s="1"/>
  <c r="N467" i="4"/>
  <c r="AD466" i="5"/>
  <c r="O467" i="4"/>
  <c r="R467" i="4"/>
  <c r="W467" i="4" s="1"/>
  <c r="J466" i="4"/>
  <c r="M466" i="4" s="1"/>
  <c r="S466" i="4"/>
  <c r="L472" i="2"/>
  <c r="M471" i="2"/>
  <c r="O471" i="2" s="1"/>
  <c r="B502" i="1" s="1"/>
  <c r="G476" i="7"/>
  <c r="C467" i="5"/>
  <c r="AD467" i="5" l="1"/>
  <c r="P468" i="4"/>
  <c r="U468" i="4" s="1"/>
  <c r="Q468" i="4"/>
  <c r="V468" i="4" s="1"/>
  <c r="N468" i="4"/>
  <c r="J468" i="4" s="1"/>
  <c r="M468" i="4" s="1"/>
  <c r="O468" i="4"/>
  <c r="T468" i="4" s="1"/>
  <c r="R468" i="4"/>
  <c r="W468" i="4" s="1"/>
  <c r="S467" i="4"/>
  <c r="J467" i="4"/>
  <c r="M467" i="4" s="1"/>
  <c r="G477" i="7"/>
  <c r="C468" i="5"/>
  <c r="L473" i="2"/>
  <c r="M472" i="2"/>
  <c r="O472" i="2" s="1"/>
  <c r="B503" i="1" s="1"/>
  <c r="Q469" i="4" l="1"/>
  <c r="V469" i="4" s="1"/>
  <c r="P469" i="4"/>
  <c r="U469" i="4" s="1"/>
  <c r="N469" i="4"/>
  <c r="J469" i="4" s="1"/>
  <c r="M469" i="4" s="1"/>
  <c r="AD468" i="5"/>
  <c r="O469" i="4"/>
  <c r="T469" i="4" s="1"/>
  <c r="R469" i="4"/>
  <c r="W469" i="4" s="1"/>
  <c r="L474" i="2"/>
  <c r="M473" i="2"/>
  <c r="O473" i="2" s="1"/>
  <c r="B504" i="1" s="1"/>
  <c r="G478" i="7"/>
  <c r="C469" i="5"/>
  <c r="R470" i="4" l="1"/>
  <c r="W470" i="4" s="1"/>
  <c r="N470" i="4"/>
  <c r="J470" i="4" s="1"/>
  <c r="M470" i="4" s="1"/>
  <c r="O470" i="4"/>
  <c r="T470" i="4" s="1"/>
  <c r="P470" i="4"/>
  <c r="U470" i="4" s="1"/>
  <c r="Q470" i="4"/>
  <c r="V470" i="4" s="1"/>
  <c r="AD469" i="5"/>
  <c r="G479" i="7"/>
  <c r="C470" i="5"/>
  <c r="L475" i="2"/>
  <c r="M474" i="2"/>
  <c r="O474" i="2" s="1"/>
  <c r="B505" i="1" s="1"/>
  <c r="Q471" i="4" l="1"/>
  <c r="V471" i="4" s="1"/>
  <c r="P471" i="4"/>
  <c r="U471" i="4" s="1"/>
  <c r="N471" i="4"/>
  <c r="J471" i="4" s="1"/>
  <c r="M471" i="4" s="1"/>
  <c r="AD470" i="5"/>
  <c r="R471" i="4"/>
  <c r="W471" i="4" s="1"/>
  <c r="O471" i="4"/>
  <c r="T471" i="4" s="1"/>
  <c r="L476" i="2"/>
  <c r="M475" i="2"/>
  <c r="O475" i="2" s="1"/>
  <c r="B506" i="1" s="1"/>
  <c r="G480" i="7"/>
  <c r="C471" i="5"/>
  <c r="R472" i="4" l="1"/>
  <c r="W472" i="4" s="1"/>
  <c r="N472" i="4"/>
  <c r="O472" i="4"/>
  <c r="AD471" i="5"/>
  <c r="P472" i="4"/>
  <c r="U472" i="4" s="1"/>
  <c r="Q472" i="4"/>
  <c r="V472" i="4" s="1"/>
  <c r="G481" i="7"/>
  <c r="C472" i="5"/>
  <c r="L477" i="2"/>
  <c r="M476" i="2"/>
  <c r="O476" i="2" s="1"/>
  <c r="B507" i="1" s="1"/>
  <c r="Q473" i="4" l="1"/>
  <c r="V473" i="4" s="1"/>
  <c r="P473" i="4"/>
  <c r="U473" i="4" s="1"/>
  <c r="N473" i="4"/>
  <c r="O473" i="4"/>
  <c r="AD472" i="5"/>
  <c r="R473" i="4"/>
  <c r="W473" i="4" s="1"/>
  <c r="S472" i="4"/>
  <c r="J472" i="4"/>
  <c r="M472" i="4" s="1"/>
  <c r="L478" i="2"/>
  <c r="M477" i="2"/>
  <c r="O477" i="2" s="1"/>
  <c r="B508" i="1" s="1"/>
  <c r="G482" i="7"/>
  <c r="C473" i="5"/>
  <c r="R474" i="4" l="1"/>
  <c r="W474" i="4" s="1"/>
  <c r="N474" i="4"/>
  <c r="O474" i="4"/>
  <c r="AD473" i="5"/>
  <c r="P474" i="4"/>
  <c r="U474" i="4" s="1"/>
  <c r="Q474" i="4"/>
  <c r="V474" i="4" s="1"/>
  <c r="J473" i="4"/>
  <c r="M473" i="4" s="1"/>
  <c r="S473" i="4"/>
  <c r="G483" i="7"/>
  <c r="C474" i="5"/>
  <c r="L479" i="2"/>
  <c r="M478" i="2"/>
  <c r="O478" i="2" s="1"/>
  <c r="B509" i="1" s="1"/>
  <c r="AD474" i="5" l="1"/>
  <c r="O475" i="4"/>
  <c r="R475" i="4"/>
  <c r="W475" i="4" s="1"/>
  <c r="P475" i="4"/>
  <c r="U475" i="4" s="1"/>
  <c r="Q475" i="4"/>
  <c r="V475" i="4" s="1"/>
  <c r="N475" i="4"/>
  <c r="J474" i="4"/>
  <c r="M474" i="4" s="1"/>
  <c r="S474" i="4"/>
  <c r="L480" i="2"/>
  <c r="M479" i="2"/>
  <c r="O479" i="2" s="1"/>
  <c r="B510" i="1" s="1"/>
  <c r="G484" i="7"/>
  <c r="C475" i="5"/>
  <c r="J475" i="4" l="1"/>
  <c r="M475" i="4" s="1"/>
  <c r="S475" i="4"/>
  <c r="R476" i="4"/>
  <c r="W476" i="4" s="1"/>
  <c r="N476" i="4"/>
  <c r="O476" i="4"/>
  <c r="AD475" i="5"/>
  <c r="P476" i="4"/>
  <c r="U476" i="4" s="1"/>
  <c r="Q476" i="4"/>
  <c r="V476" i="4" s="1"/>
  <c r="G485" i="7"/>
  <c r="C476" i="5"/>
  <c r="L481" i="2"/>
  <c r="M480" i="2"/>
  <c r="O480" i="2" s="1"/>
  <c r="B511" i="1" s="1"/>
  <c r="AD476" i="5" l="1"/>
  <c r="O477" i="4"/>
  <c r="R477" i="4"/>
  <c r="W477" i="4" s="1"/>
  <c r="N477" i="4"/>
  <c r="Q477" i="4"/>
  <c r="V477" i="4" s="1"/>
  <c r="P477" i="4"/>
  <c r="U477" i="4" s="1"/>
  <c r="J476" i="4"/>
  <c r="M476" i="4" s="1"/>
  <c r="S476" i="4"/>
  <c r="L482" i="2"/>
  <c r="M481" i="2"/>
  <c r="O481" i="2" s="1"/>
  <c r="B512" i="1" s="1"/>
  <c r="G486" i="7"/>
  <c r="C477" i="5"/>
  <c r="J477" i="4" l="1"/>
  <c r="M477" i="4" s="1"/>
  <c r="S477" i="4"/>
  <c r="R478" i="4"/>
  <c r="W478" i="4" s="1"/>
  <c r="N478" i="4"/>
  <c r="O478" i="4"/>
  <c r="AD477" i="5"/>
  <c r="P478" i="4"/>
  <c r="U478" i="4" s="1"/>
  <c r="Q478" i="4"/>
  <c r="V478" i="4" s="1"/>
  <c r="G487" i="7"/>
  <c r="C478" i="5"/>
  <c r="L483" i="2"/>
  <c r="M482" i="2"/>
  <c r="O482" i="2" s="1"/>
  <c r="B513" i="1" s="1"/>
  <c r="AD478" i="5" l="1"/>
  <c r="O479" i="4"/>
  <c r="R479" i="4"/>
  <c r="W479" i="4" s="1"/>
  <c r="Q479" i="4"/>
  <c r="V479" i="4" s="1"/>
  <c r="P479" i="4"/>
  <c r="U479" i="4" s="1"/>
  <c r="N479" i="4"/>
  <c r="S478" i="4"/>
  <c r="J478" i="4"/>
  <c r="M478" i="4" s="1"/>
  <c r="L484" i="2"/>
  <c r="M483" i="2"/>
  <c r="O483" i="2" s="1"/>
  <c r="B514" i="1" s="1"/>
  <c r="G488" i="7"/>
  <c r="C479" i="5"/>
  <c r="J479" i="4" l="1"/>
  <c r="M479" i="4" s="1"/>
  <c r="S479" i="4"/>
  <c r="AD479" i="5"/>
  <c r="P480" i="4"/>
  <c r="U480" i="4" s="1"/>
  <c r="Q480" i="4"/>
  <c r="V480" i="4" s="1"/>
  <c r="R480" i="4"/>
  <c r="W480" i="4" s="1"/>
  <c r="N480" i="4"/>
  <c r="O480" i="4"/>
  <c r="G489" i="7"/>
  <c r="C480" i="5"/>
  <c r="L485" i="2"/>
  <c r="M484" i="2"/>
  <c r="O484" i="2" s="1"/>
  <c r="B515" i="1" s="1"/>
  <c r="S480" i="4" l="1"/>
  <c r="J480" i="4"/>
  <c r="M480" i="4" s="1"/>
  <c r="Q481" i="4"/>
  <c r="V481" i="4" s="1"/>
  <c r="P481" i="4"/>
  <c r="N481" i="4"/>
  <c r="AD480" i="5"/>
  <c r="O481" i="4"/>
  <c r="T481" i="4" s="1"/>
  <c r="R481" i="4"/>
  <c r="W481" i="4" s="1"/>
  <c r="L486" i="2"/>
  <c r="M485" i="2"/>
  <c r="O485" i="2" s="1"/>
  <c r="B516" i="1" s="1"/>
  <c r="G490" i="7"/>
  <c r="C481" i="5"/>
  <c r="AD481" i="5" l="1"/>
  <c r="P482" i="4"/>
  <c r="Q482" i="4"/>
  <c r="V482" i="4" s="1"/>
  <c r="R482" i="4"/>
  <c r="W482" i="4" s="1"/>
  <c r="N482" i="4"/>
  <c r="O482" i="4"/>
  <c r="T482" i="4" s="1"/>
  <c r="J481" i="4"/>
  <c r="M481" i="4" s="1"/>
  <c r="S481" i="4"/>
  <c r="G491" i="7"/>
  <c r="C482" i="5"/>
  <c r="L487" i="2"/>
  <c r="M486" i="2"/>
  <c r="O486" i="2" s="1"/>
  <c r="B517" i="1" s="1"/>
  <c r="S482" i="4" l="1"/>
  <c r="J482" i="4"/>
  <c r="M482" i="4" s="1"/>
  <c r="Q483" i="4"/>
  <c r="V483" i="4" s="1"/>
  <c r="P483" i="4"/>
  <c r="N483" i="4"/>
  <c r="O483" i="4"/>
  <c r="T483" i="4" s="1"/>
  <c r="AD482" i="5"/>
  <c r="R483" i="4"/>
  <c r="W483" i="4" s="1"/>
  <c r="L488" i="2"/>
  <c r="M487" i="2"/>
  <c r="O487" i="2" s="1"/>
  <c r="B518" i="1" s="1"/>
  <c r="G492" i="7"/>
  <c r="C483" i="5"/>
  <c r="R484" i="4" l="1"/>
  <c r="W484" i="4" s="1"/>
  <c r="N484" i="4"/>
  <c r="O484" i="4"/>
  <c r="AD483" i="5"/>
  <c r="P484" i="4"/>
  <c r="U484" i="4" s="1"/>
  <c r="Q484" i="4"/>
  <c r="V484" i="4" s="1"/>
  <c r="J483" i="4"/>
  <c r="M483" i="4" s="1"/>
  <c r="S483" i="4"/>
  <c r="G493" i="7"/>
  <c r="C484" i="5"/>
  <c r="L489" i="2"/>
  <c r="M488" i="2"/>
  <c r="O488" i="2" s="1"/>
  <c r="B519" i="1" s="1"/>
  <c r="Q485" i="4" l="1"/>
  <c r="V485" i="4" s="1"/>
  <c r="P485" i="4"/>
  <c r="U485" i="4" s="1"/>
  <c r="N485" i="4"/>
  <c r="AD484" i="5"/>
  <c r="R485" i="4"/>
  <c r="W485" i="4" s="1"/>
  <c r="O485" i="4"/>
  <c r="S484" i="4"/>
  <c r="J484" i="4"/>
  <c r="M484" i="4" s="1"/>
  <c r="G494" i="7"/>
  <c r="C485" i="5"/>
  <c r="L490" i="2"/>
  <c r="M489" i="2"/>
  <c r="O489" i="2" s="1"/>
  <c r="B520" i="1" s="1"/>
  <c r="AD485" i="5" l="1"/>
  <c r="P486" i="4"/>
  <c r="U486" i="4" s="1"/>
  <c r="Q486" i="4"/>
  <c r="V486" i="4" s="1"/>
  <c r="R486" i="4"/>
  <c r="W486" i="4" s="1"/>
  <c r="N486" i="4"/>
  <c r="O486" i="4"/>
  <c r="J485" i="4"/>
  <c r="M485" i="4" s="1"/>
  <c r="S485" i="4"/>
  <c r="L491" i="2"/>
  <c r="M490" i="2"/>
  <c r="O490" i="2" s="1"/>
  <c r="B521" i="1" s="1"/>
  <c r="G495" i="7"/>
  <c r="C486" i="5"/>
  <c r="S486" i="4" l="1"/>
  <c r="J486" i="4"/>
  <c r="M486" i="4" s="1"/>
  <c r="AD486" i="5"/>
  <c r="O487" i="4"/>
  <c r="R487" i="4"/>
  <c r="W487" i="4" s="1"/>
  <c r="Q487" i="4"/>
  <c r="V487" i="4" s="1"/>
  <c r="P487" i="4"/>
  <c r="U487" i="4" s="1"/>
  <c r="N487" i="4"/>
  <c r="G496" i="7"/>
  <c r="C487" i="5"/>
  <c r="L492" i="2"/>
  <c r="M491" i="2"/>
  <c r="O491" i="2" s="1"/>
  <c r="B522" i="1" s="1"/>
  <c r="J487" i="4" l="1"/>
  <c r="M487" i="4" s="1"/>
  <c r="S487" i="4"/>
  <c r="R488" i="4"/>
  <c r="W488" i="4" s="1"/>
  <c r="N488" i="4"/>
  <c r="J488" i="4" s="1"/>
  <c r="M488" i="4" s="1"/>
  <c r="O488" i="4"/>
  <c r="T488" i="4" s="1"/>
  <c r="AD487" i="5"/>
  <c r="P488" i="4"/>
  <c r="U488" i="4" s="1"/>
  <c r="Q488" i="4"/>
  <c r="V488" i="4" s="1"/>
  <c r="G497" i="7"/>
  <c r="C488" i="5"/>
  <c r="L493" i="2"/>
  <c r="M492" i="2"/>
  <c r="O492" i="2" s="1"/>
  <c r="B523" i="1" s="1"/>
  <c r="AD488" i="5" l="1"/>
  <c r="O489" i="4"/>
  <c r="T489" i="4" s="1"/>
  <c r="R489" i="4"/>
  <c r="W489" i="4" s="1"/>
  <c r="N489" i="4"/>
  <c r="J489" i="4" s="1"/>
  <c r="M489" i="4" s="1"/>
  <c r="Q489" i="4"/>
  <c r="V489" i="4" s="1"/>
  <c r="P489" i="4"/>
  <c r="U489" i="4" s="1"/>
  <c r="L494" i="2"/>
  <c r="M493" i="2"/>
  <c r="O493" i="2" s="1"/>
  <c r="B524" i="1" s="1"/>
  <c r="G498" i="7"/>
  <c r="C489" i="5"/>
  <c r="R490" i="4" l="1"/>
  <c r="W490" i="4" s="1"/>
  <c r="N490" i="4"/>
  <c r="O490" i="4"/>
  <c r="AD489" i="5"/>
  <c r="P490" i="4"/>
  <c r="U490" i="4" s="1"/>
  <c r="Q490" i="4"/>
  <c r="V490" i="4" s="1"/>
  <c r="L495" i="2"/>
  <c r="M494" i="2"/>
  <c r="O494" i="2" s="1"/>
  <c r="B525" i="1" s="1"/>
  <c r="G499" i="7"/>
  <c r="C490" i="5"/>
  <c r="AD490" i="5" l="1"/>
  <c r="O491" i="4"/>
  <c r="T491" i="4" s="1"/>
  <c r="R491" i="4"/>
  <c r="W491" i="4" s="1"/>
  <c r="Q491" i="4"/>
  <c r="V491" i="4" s="1"/>
  <c r="P491" i="4"/>
  <c r="U491" i="4" s="1"/>
  <c r="N491" i="4"/>
  <c r="J491" i="4" s="1"/>
  <c r="M491" i="4" s="1"/>
  <c r="S490" i="4"/>
  <c r="J490" i="4"/>
  <c r="M490" i="4" s="1"/>
  <c r="G500" i="7"/>
  <c r="C491" i="5"/>
  <c r="L496" i="2"/>
  <c r="M495" i="2"/>
  <c r="O495" i="2" s="1"/>
  <c r="B526" i="1" s="1"/>
  <c r="AD491" i="5" l="1"/>
  <c r="P492" i="4"/>
  <c r="U492" i="4" s="1"/>
  <c r="Q492" i="4"/>
  <c r="V492" i="4" s="1"/>
  <c r="R492" i="4"/>
  <c r="W492" i="4" s="1"/>
  <c r="N492" i="4"/>
  <c r="J492" i="4" s="1"/>
  <c r="M492" i="4" s="1"/>
  <c r="O492" i="4"/>
  <c r="T492" i="4" s="1"/>
  <c r="L497" i="2"/>
  <c r="M496" i="2"/>
  <c r="O496" i="2" s="1"/>
  <c r="B527" i="1" s="1"/>
  <c r="G501" i="7"/>
  <c r="C492" i="5"/>
  <c r="AD492" i="5" l="1"/>
  <c r="O493" i="4"/>
  <c r="T493" i="4" s="1"/>
  <c r="R493" i="4"/>
  <c r="W493" i="4" s="1"/>
  <c r="Q493" i="4"/>
  <c r="V493" i="4" s="1"/>
  <c r="P493" i="4"/>
  <c r="U493" i="4" s="1"/>
  <c r="N493" i="4"/>
  <c r="J493" i="4" s="1"/>
  <c r="M493" i="4" s="1"/>
  <c r="G502" i="7"/>
  <c r="C493" i="5"/>
  <c r="L498" i="2"/>
  <c r="M497" i="2"/>
  <c r="O497" i="2" s="1"/>
  <c r="B528" i="1" s="1"/>
  <c r="AD493" i="5" l="1"/>
  <c r="P494" i="4"/>
  <c r="U494" i="4" s="1"/>
  <c r="Q494" i="4"/>
  <c r="V494" i="4" s="1"/>
  <c r="R494" i="4"/>
  <c r="W494" i="4" s="1"/>
  <c r="N494" i="4"/>
  <c r="O494" i="4"/>
  <c r="L499" i="2"/>
  <c r="M498" i="2"/>
  <c r="O498" i="2" s="1"/>
  <c r="B529" i="1" s="1"/>
  <c r="G503" i="7"/>
  <c r="C494" i="5"/>
  <c r="S494" i="4" l="1"/>
  <c r="J494" i="4"/>
  <c r="M494" i="4" s="1"/>
  <c r="Q495" i="4"/>
  <c r="V495" i="4" s="1"/>
  <c r="P495" i="4"/>
  <c r="U495" i="4" s="1"/>
  <c r="N495" i="4"/>
  <c r="AD494" i="5"/>
  <c r="O495" i="4"/>
  <c r="R495" i="4"/>
  <c r="W495" i="4" s="1"/>
  <c r="G504" i="7"/>
  <c r="C495" i="5"/>
  <c r="L500" i="2"/>
  <c r="M499" i="2"/>
  <c r="O499" i="2" s="1"/>
  <c r="B530" i="1" s="1"/>
  <c r="R496" i="4" l="1"/>
  <c r="W496" i="4" s="1"/>
  <c r="N496" i="4"/>
  <c r="O496" i="4"/>
  <c r="T496" i="4" s="1"/>
  <c r="P496" i="4"/>
  <c r="Q496" i="4"/>
  <c r="V496" i="4" s="1"/>
  <c r="AD495" i="5"/>
  <c r="S495" i="4"/>
  <c r="J495" i="4"/>
  <c r="M495" i="4" s="1"/>
  <c r="L501" i="2"/>
  <c r="M500" i="2"/>
  <c r="O500" i="2" s="1"/>
  <c r="B531" i="1" s="1"/>
  <c r="G505" i="7"/>
  <c r="C496" i="5"/>
  <c r="Q497" i="4" l="1"/>
  <c r="V497" i="4" s="1"/>
  <c r="P497" i="4"/>
  <c r="N497" i="4"/>
  <c r="AD496" i="5"/>
  <c r="O497" i="4"/>
  <c r="T497" i="4" s="1"/>
  <c r="R497" i="4"/>
  <c r="W497" i="4" s="1"/>
  <c r="J496" i="4"/>
  <c r="M496" i="4" s="1"/>
  <c r="S496" i="4"/>
  <c r="G506" i="7"/>
  <c r="C497" i="5"/>
  <c r="L502" i="2"/>
  <c r="M501" i="2"/>
  <c r="O501" i="2" s="1"/>
  <c r="B532" i="1" s="1"/>
  <c r="AD497" i="5" l="1"/>
  <c r="P498" i="4"/>
  <c r="U498" i="4" s="1"/>
  <c r="Q498" i="4"/>
  <c r="V498" i="4" s="1"/>
  <c r="R498" i="4"/>
  <c r="W498" i="4" s="1"/>
  <c r="O498" i="4"/>
  <c r="N498" i="4"/>
  <c r="J497" i="4"/>
  <c r="M497" i="4" s="1"/>
  <c r="S497" i="4"/>
  <c r="L503" i="2"/>
  <c r="M502" i="2"/>
  <c r="O502" i="2" s="1"/>
  <c r="B533" i="1" s="1"/>
  <c r="G507" i="7"/>
  <c r="C498" i="5"/>
  <c r="J498" i="4" l="1"/>
  <c r="M498" i="4" s="1"/>
  <c r="S498" i="4"/>
  <c r="AD498" i="5"/>
  <c r="O499" i="4"/>
  <c r="R499" i="4"/>
  <c r="W499" i="4" s="1"/>
  <c r="Q499" i="4"/>
  <c r="V499" i="4" s="1"/>
  <c r="P499" i="4"/>
  <c r="U499" i="4" s="1"/>
  <c r="N499" i="4"/>
  <c r="G508" i="7"/>
  <c r="C499" i="5"/>
  <c r="L504" i="2"/>
  <c r="M503" i="2"/>
  <c r="O503" i="2" s="1"/>
  <c r="B534" i="1" s="1"/>
  <c r="S499" i="4" l="1"/>
  <c r="J499" i="4"/>
  <c r="M499" i="4" s="1"/>
  <c r="AD499" i="5"/>
  <c r="P500" i="4"/>
  <c r="U500" i="4" s="1"/>
  <c r="Q500" i="4"/>
  <c r="V500" i="4" s="1"/>
  <c r="R500" i="4"/>
  <c r="W500" i="4" s="1"/>
  <c r="N500" i="4"/>
  <c r="O500" i="4"/>
  <c r="L505" i="2"/>
  <c r="M504" i="2"/>
  <c r="O504" i="2" s="1"/>
  <c r="B535" i="1" s="1"/>
  <c r="G509" i="7"/>
  <c r="C500" i="5"/>
  <c r="J500" i="4" l="1"/>
  <c r="M500" i="4" s="1"/>
  <c r="S500" i="4"/>
  <c r="Q501" i="4"/>
  <c r="V501" i="4" s="1"/>
  <c r="P501" i="4"/>
  <c r="U501" i="4" s="1"/>
  <c r="N501" i="4"/>
  <c r="AD500" i="5"/>
  <c r="O501" i="4"/>
  <c r="R501" i="4"/>
  <c r="W501" i="4" s="1"/>
  <c r="G510" i="7"/>
  <c r="C501" i="5"/>
  <c r="L506" i="2"/>
  <c r="M505" i="2"/>
  <c r="O505" i="2" s="1"/>
  <c r="B536" i="1" s="1"/>
  <c r="AD501" i="5" l="1"/>
  <c r="P502" i="4"/>
  <c r="U502" i="4" s="1"/>
  <c r="Q502" i="4"/>
  <c r="V502" i="4" s="1"/>
  <c r="O502" i="4"/>
  <c r="R502" i="4"/>
  <c r="W502" i="4" s="1"/>
  <c r="N502" i="4"/>
  <c r="J501" i="4"/>
  <c r="M501" i="4" s="1"/>
  <c r="S501" i="4"/>
  <c r="G511" i="7"/>
  <c r="C502" i="5"/>
  <c r="L507" i="2"/>
  <c r="M506" i="2"/>
  <c r="O506" i="2" s="1"/>
  <c r="B537" i="1" s="1"/>
  <c r="S502" i="4" l="1"/>
  <c r="J502" i="4"/>
  <c r="M502" i="4" s="1"/>
  <c r="AD502" i="5"/>
  <c r="O503" i="4"/>
  <c r="R503" i="4"/>
  <c r="W503" i="4" s="1"/>
  <c r="Q503" i="4"/>
  <c r="V503" i="4" s="1"/>
  <c r="P503" i="4"/>
  <c r="U503" i="4" s="1"/>
  <c r="N503" i="4"/>
  <c r="L508" i="2"/>
  <c r="M507" i="2"/>
  <c r="O507" i="2" s="1"/>
  <c r="B538" i="1" s="1"/>
  <c r="G512" i="7"/>
  <c r="C503" i="5"/>
  <c r="S503" i="4" l="1"/>
  <c r="J503" i="4"/>
  <c r="M503" i="4" s="1"/>
  <c r="R504" i="4"/>
  <c r="W504" i="4" s="1"/>
  <c r="N504" i="4"/>
  <c r="O504" i="4"/>
  <c r="AD503" i="5"/>
  <c r="P504" i="4"/>
  <c r="U504" i="4" s="1"/>
  <c r="Q504" i="4"/>
  <c r="V504" i="4" s="1"/>
  <c r="G513" i="7"/>
  <c r="C504" i="5"/>
  <c r="L509" i="2"/>
  <c r="M508" i="2"/>
  <c r="O508" i="2" s="1"/>
  <c r="B539" i="1" s="1"/>
  <c r="AD504" i="5" l="1"/>
  <c r="O505" i="4"/>
  <c r="R505" i="4"/>
  <c r="W505" i="4" s="1"/>
  <c r="Q505" i="4"/>
  <c r="V505" i="4" s="1"/>
  <c r="P505" i="4"/>
  <c r="U505" i="4" s="1"/>
  <c r="N505" i="4"/>
  <c r="J504" i="4"/>
  <c r="M504" i="4" s="1"/>
  <c r="S504" i="4"/>
  <c r="G514" i="7"/>
  <c r="C505" i="5"/>
  <c r="L510" i="2"/>
  <c r="M509" i="2"/>
  <c r="O509" i="2" s="1"/>
  <c r="B540" i="1" s="1"/>
  <c r="S505" i="4" l="1"/>
  <c r="J505" i="4"/>
  <c r="M505" i="4" s="1"/>
  <c r="R506" i="4"/>
  <c r="W506" i="4" s="1"/>
  <c r="N506" i="4"/>
  <c r="O506" i="4"/>
  <c r="AD505" i="5"/>
  <c r="P506" i="4"/>
  <c r="U506" i="4" s="1"/>
  <c r="Q506" i="4"/>
  <c r="V506" i="4" s="1"/>
  <c r="L511" i="2"/>
  <c r="M510" i="2"/>
  <c r="O510" i="2" s="1"/>
  <c r="B541" i="1" s="1"/>
  <c r="G515" i="7"/>
  <c r="C506" i="5"/>
  <c r="Q507" i="4" l="1"/>
  <c r="V507" i="4" s="1"/>
  <c r="P507" i="4"/>
  <c r="U507" i="4" s="1"/>
  <c r="N507" i="4"/>
  <c r="AD506" i="5"/>
  <c r="O507" i="4"/>
  <c r="R507" i="4"/>
  <c r="W507" i="4" s="1"/>
  <c r="S506" i="4"/>
  <c r="J506" i="4"/>
  <c r="M506" i="4" s="1"/>
  <c r="G516" i="7"/>
  <c r="C507" i="5"/>
  <c r="L512" i="2"/>
  <c r="M511" i="2"/>
  <c r="O511" i="2" s="1"/>
  <c r="B542" i="1" s="1"/>
  <c r="R508" i="4" l="1"/>
  <c r="W508" i="4" s="1"/>
  <c r="N508" i="4"/>
  <c r="O508" i="4"/>
  <c r="AD507" i="5"/>
  <c r="Q508" i="4"/>
  <c r="V508" i="4" s="1"/>
  <c r="P508" i="4"/>
  <c r="U508" i="4" s="1"/>
  <c r="S507" i="4"/>
  <c r="J507" i="4"/>
  <c r="M507" i="4" s="1"/>
  <c r="L513" i="2"/>
  <c r="M512" i="2"/>
  <c r="O512" i="2" s="1"/>
  <c r="B543" i="1" s="1"/>
  <c r="G517" i="7"/>
  <c r="C508" i="5"/>
  <c r="AD508" i="5" l="1"/>
  <c r="O509" i="4"/>
  <c r="R509" i="4"/>
  <c r="W509" i="4" s="1"/>
  <c r="Q509" i="4"/>
  <c r="V509" i="4" s="1"/>
  <c r="N509" i="4"/>
  <c r="P509" i="4"/>
  <c r="U509" i="4" s="1"/>
  <c r="J508" i="4"/>
  <c r="M508" i="4" s="1"/>
  <c r="S508" i="4"/>
  <c r="G518" i="7"/>
  <c r="C509" i="5"/>
  <c r="L514" i="2"/>
  <c r="M513" i="2"/>
  <c r="O513" i="2" s="1"/>
  <c r="B544" i="1" s="1"/>
  <c r="S509" i="4" l="1"/>
  <c r="J509" i="4"/>
  <c r="M509" i="4" s="1"/>
  <c r="AD509" i="5"/>
  <c r="P510" i="4"/>
  <c r="U510" i="4" s="1"/>
  <c r="Q510" i="4"/>
  <c r="V510" i="4" s="1"/>
  <c r="R510" i="4"/>
  <c r="W510" i="4" s="1"/>
  <c r="N510" i="4"/>
  <c r="O510" i="4"/>
  <c r="L515" i="2"/>
  <c r="M514" i="2"/>
  <c r="O514" i="2" s="1"/>
  <c r="B545" i="1" s="1"/>
  <c r="G519" i="7"/>
  <c r="C510" i="5"/>
  <c r="J510" i="4" l="1"/>
  <c r="M510" i="4" s="1"/>
  <c r="S510" i="4"/>
  <c r="Q511" i="4"/>
  <c r="V511" i="4" s="1"/>
  <c r="P511" i="4"/>
  <c r="U511" i="4" s="1"/>
  <c r="N511" i="4"/>
  <c r="AD510" i="5"/>
  <c r="O511" i="4"/>
  <c r="R511" i="4"/>
  <c r="W511" i="4" s="1"/>
  <c r="G520" i="7"/>
  <c r="C511" i="5"/>
  <c r="L516" i="2"/>
  <c r="M515" i="2"/>
  <c r="O515" i="2" s="1"/>
  <c r="B546" i="1" s="1"/>
  <c r="R512" i="4" l="1"/>
  <c r="W512" i="4" s="1"/>
  <c r="N512" i="4"/>
  <c r="O512" i="4"/>
  <c r="P512" i="4"/>
  <c r="U512" i="4" s="1"/>
  <c r="AD511" i="5"/>
  <c r="Q512" i="4"/>
  <c r="V512" i="4" s="1"/>
  <c r="J511" i="4"/>
  <c r="M511" i="4" s="1"/>
  <c r="S511" i="4"/>
  <c r="L517" i="2"/>
  <c r="M516" i="2"/>
  <c r="O516" i="2" s="1"/>
  <c r="B547" i="1" s="1"/>
  <c r="G521" i="7"/>
  <c r="C512" i="5"/>
  <c r="J512" i="4" l="1"/>
  <c r="M512" i="4" s="1"/>
  <c r="S512" i="4"/>
  <c r="Q513" i="4"/>
  <c r="V513" i="4" s="1"/>
  <c r="P513" i="4"/>
  <c r="N513" i="4"/>
  <c r="AD512" i="5"/>
  <c r="O513" i="4"/>
  <c r="T513" i="4" s="1"/>
  <c r="R513" i="4"/>
  <c r="W513" i="4" s="1"/>
  <c r="L518" i="2"/>
  <c r="M517" i="2"/>
  <c r="O517" i="2" s="1"/>
  <c r="B548" i="1" s="1"/>
  <c r="G522" i="7"/>
  <c r="C513" i="5"/>
  <c r="AD513" i="5" l="1"/>
  <c r="P514" i="4"/>
  <c r="Q514" i="4"/>
  <c r="V514" i="4" s="1"/>
  <c r="R514" i="4"/>
  <c r="W514" i="4" s="1"/>
  <c r="N514" i="4"/>
  <c r="O514" i="4"/>
  <c r="T514" i="4" s="1"/>
  <c r="J513" i="4"/>
  <c r="M513" i="4" s="1"/>
  <c r="S513" i="4"/>
  <c r="G523" i="7"/>
  <c r="C514" i="5"/>
  <c r="L519" i="2"/>
  <c r="M518" i="2"/>
  <c r="O518" i="2" s="1"/>
  <c r="B549" i="1" s="1"/>
  <c r="J514" i="4" l="1"/>
  <c r="M514" i="4" s="1"/>
  <c r="S514" i="4"/>
  <c r="AD514" i="5"/>
  <c r="O515" i="4"/>
  <c r="T515" i="4" s="1"/>
  <c r="R515" i="4"/>
  <c r="W515" i="4" s="1"/>
  <c r="Q515" i="4"/>
  <c r="V515" i="4" s="1"/>
  <c r="P515" i="4"/>
  <c r="N515" i="4"/>
  <c r="L520" i="2"/>
  <c r="M519" i="2"/>
  <c r="O519" i="2" s="1"/>
  <c r="B550" i="1" s="1"/>
  <c r="G524" i="7"/>
  <c r="C515" i="5"/>
  <c r="S515" i="4" l="1"/>
  <c r="J515" i="4"/>
  <c r="M515" i="4" s="1"/>
  <c r="R516" i="4"/>
  <c r="W516" i="4" s="1"/>
  <c r="N516" i="4"/>
  <c r="O516" i="4"/>
  <c r="T516" i="4" s="1"/>
  <c r="AD515" i="5"/>
  <c r="P516" i="4"/>
  <c r="Q516" i="4"/>
  <c r="V516" i="4" s="1"/>
  <c r="L521" i="2"/>
  <c r="M520" i="2"/>
  <c r="O520" i="2" s="1"/>
  <c r="B551" i="1" s="1"/>
  <c r="G525" i="7"/>
  <c r="C516" i="5"/>
  <c r="Q517" i="4" l="1"/>
  <c r="V517" i="4" s="1"/>
  <c r="P517" i="4"/>
  <c r="N517" i="4"/>
  <c r="AD516" i="5"/>
  <c r="O517" i="4"/>
  <c r="T517" i="4" s="1"/>
  <c r="R517" i="4"/>
  <c r="W517" i="4" s="1"/>
  <c r="S516" i="4"/>
  <c r="J516" i="4"/>
  <c r="M516" i="4" s="1"/>
  <c r="G526" i="7"/>
  <c r="C517" i="5"/>
  <c r="L522" i="2"/>
  <c r="M521" i="2"/>
  <c r="O521" i="2" s="1"/>
  <c r="B552" i="1" s="1"/>
  <c r="R518" i="4" l="1"/>
  <c r="W518" i="4" s="1"/>
  <c r="N518" i="4"/>
  <c r="O518" i="4"/>
  <c r="T518" i="4" s="1"/>
  <c r="AD517" i="5"/>
  <c r="P518" i="4"/>
  <c r="Q518" i="4"/>
  <c r="V518" i="4" s="1"/>
  <c r="J517" i="4"/>
  <c r="M517" i="4" s="1"/>
  <c r="S517" i="4"/>
  <c r="G527" i="7"/>
  <c r="C518" i="5"/>
  <c r="L523" i="2"/>
  <c r="M522" i="2"/>
  <c r="O522" i="2" s="1"/>
  <c r="B553" i="1" s="1"/>
  <c r="Q519" i="4" l="1"/>
  <c r="V519" i="4" s="1"/>
  <c r="P519" i="4"/>
  <c r="N519" i="4"/>
  <c r="AD518" i="5"/>
  <c r="O519" i="4"/>
  <c r="T519" i="4" s="1"/>
  <c r="R519" i="4"/>
  <c r="W519" i="4" s="1"/>
  <c r="S518" i="4"/>
  <c r="J518" i="4"/>
  <c r="M518" i="4" s="1"/>
  <c r="L524" i="2"/>
  <c r="M523" i="2"/>
  <c r="O523" i="2" s="1"/>
  <c r="B554" i="1" s="1"/>
  <c r="G528" i="7"/>
  <c r="C519" i="5"/>
  <c r="AD519" i="5" l="1"/>
  <c r="P520" i="4"/>
  <c r="Q520" i="4"/>
  <c r="V520" i="4" s="1"/>
  <c r="R520" i="4"/>
  <c r="W520" i="4" s="1"/>
  <c r="O520" i="4"/>
  <c r="T520" i="4" s="1"/>
  <c r="N520" i="4"/>
  <c r="J519" i="4"/>
  <c r="M519" i="4" s="1"/>
  <c r="S519" i="4"/>
  <c r="G529" i="7"/>
  <c r="C520" i="5"/>
  <c r="L525" i="2"/>
  <c r="M524" i="2"/>
  <c r="O524" i="2" s="1"/>
  <c r="B555" i="1" s="1"/>
  <c r="J520" i="4" l="1"/>
  <c r="M520" i="4" s="1"/>
  <c r="S520" i="4"/>
  <c r="AD520" i="5"/>
  <c r="O521" i="4"/>
  <c r="T521" i="4" s="1"/>
  <c r="R521" i="4"/>
  <c r="W521" i="4" s="1"/>
  <c r="Q521" i="4"/>
  <c r="V521" i="4" s="1"/>
  <c r="P521" i="4"/>
  <c r="N521" i="4"/>
  <c r="L526" i="2"/>
  <c r="M525" i="2"/>
  <c r="O525" i="2" s="1"/>
  <c r="B556" i="1" s="1"/>
  <c r="G530" i="7"/>
  <c r="C521" i="5"/>
  <c r="J521" i="4" l="1"/>
  <c r="M521" i="4" s="1"/>
  <c r="S521" i="4"/>
  <c r="AD521" i="5"/>
  <c r="P522" i="4"/>
  <c r="Q522" i="4"/>
  <c r="V522" i="4" s="1"/>
  <c r="R522" i="4"/>
  <c r="W522" i="4" s="1"/>
  <c r="N522" i="4"/>
  <c r="O522" i="4"/>
  <c r="T522" i="4" s="1"/>
  <c r="L527" i="2"/>
  <c r="M526" i="2"/>
  <c r="O526" i="2" s="1"/>
  <c r="B557" i="1" s="1"/>
  <c r="G531" i="7"/>
  <c r="C522" i="5"/>
  <c r="S522" i="4" l="1"/>
  <c r="J522" i="4"/>
  <c r="M522" i="4" s="1"/>
  <c r="Q523" i="4"/>
  <c r="V523" i="4" s="1"/>
  <c r="P523" i="4"/>
  <c r="N523" i="4"/>
  <c r="O523" i="4"/>
  <c r="T523" i="4" s="1"/>
  <c r="AD522" i="5"/>
  <c r="R523" i="4"/>
  <c r="W523" i="4" s="1"/>
  <c r="G532" i="7"/>
  <c r="C523" i="5"/>
  <c r="L528" i="2"/>
  <c r="M527" i="2"/>
  <c r="O527" i="2" s="1"/>
  <c r="B558" i="1" s="1"/>
  <c r="AD523" i="5" l="1"/>
  <c r="P524" i="4"/>
  <c r="Q524" i="4"/>
  <c r="V524" i="4" s="1"/>
  <c r="R524" i="4"/>
  <c r="W524" i="4" s="1"/>
  <c r="N524" i="4"/>
  <c r="O524" i="4"/>
  <c r="T524" i="4" s="1"/>
  <c r="S523" i="4"/>
  <c r="J523" i="4"/>
  <c r="M523" i="4" s="1"/>
  <c r="L529" i="2"/>
  <c r="M528" i="2"/>
  <c r="O528" i="2" s="1"/>
  <c r="B559" i="1" s="1"/>
  <c r="G533" i="7"/>
  <c r="C524" i="5"/>
  <c r="J524" i="4" l="1"/>
  <c r="M524" i="4" s="1"/>
  <c r="S524" i="4"/>
  <c r="Q525" i="4"/>
  <c r="V525" i="4" s="1"/>
  <c r="P525" i="4"/>
  <c r="N525" i="4"/>
  <c r="AD524" i="5"/>
  <c r="O525" i="4"/>
  <c r="T525" i="4" s="1"/>
  <c r="R525" i="4"/>
  <c r="W525" i="4" s="1"/>
  <c r="G534" i="7"/>
  <c r="C525" i="5"/>
  <c r="L530" i="2"/>
  <c r="M529" i="2"/>
  <c r="O529" i="2" s="1"/>
  <c r="B560" i="1" s="1"/>
  <c r="AD525" i="5" l="1"/>
  <c r="P526" i="4"/>
  <c r="Q526" i="4"/>
  <c r="V526" i="4" s="1"/>
  <c r="O526" i="4"/>
  <c r="T526" i="4" s="1"/>
  <c r="R526" i="4"/>
  <c r="W526" i="4" s="1"/>
  <c r="N526" i="4"/>
  <c r="J525" i="4"/>
  <c r="M525" i="4" s="1"/>
  <c r="S525" i="4"/>
  <c r="L531" i="2"/>
  <c r="M530" i="2"/>
  <c r="O530" i="2" s="1"/>
  <c r="B561" i="1" s="1"/>
  <c r="G535" i="7"/>
  <c r="C526" i="5"/>
  <c r="J526" i="4" l="1"/>
  <c r="M526" i="4" s="1"/>
  <c r="S526" i="4"/>
  <c r="AD526" i="5"/>
  <c r="O527" i="4"/>
  <c r="T527" i="4" s="1"/>
  <c r="R527" i="4"/>
  <c r="W527" i="4" s="1"/>
  <c r="Q527" i="4"/>
  <c r="V527" i="4" s="1"/>
  <c r="P527" i="4"/>
  <c r="N527" i="4"/>
  <c r="G536" i="7"/>
  <c r="C527" i="5"/>
  <c r="L532" i="2"/>
  <c r="M531" i="2"/>
  <c r="O531" i="2" s="1"/>
  <c r="B562" i="1" s="1"/>
  <c r="J527" i="4" l="1"/>
  <c r="M527" i="4" s="1"/>
  <c r="S527" i="4"/>
  <c r="AD527" i="5"/>
  <c r="P528" i="4"/>
  <c r="Q528" i="4"/>
  <c r="V528" i="4" s="1"/>
  <c r="R528" i="4"/>
  <c r="W528" i="4" s="1"/>
  <c r="N528" i="4"/>
  <c r="O528" i="4"/>
  <c r="T528" i="4" s="1"/>
  <c r="L533" i="2"/>
  <c r="M532" i="2"/>
  <c r="O532" i="2" s="1"/>
  <c r="B563" i="1" s="1"/>
  <c r="G537" i="7"/>
  <c r="C528" i="5"/>
  <c r="S528" i="4" l="1"/>
  <c r="J528" i="4"/>
  <c r="M528" i="4" s="1"/>
  <c r="AD528" i="5"/>
  <c r="O529" i="4"/>
  <c r="T529" i="4" s="1"/>
  <c r="R529" i="4"/>
  <c r="W529" i="4" s="1"/>
  <c r="Q529" i="4"/>
  <c r="V529" i="4" s="1"/>
  <c r="P529" i="4"/>
  <c r="N529" i="4"/>
  <c r="G538" i="7"/>
  <c r="C529" i="5"/>
  <c r="L534" i="2"/>
  <c r="M533" i="2"/>
  <c r="O533" i="2" s="1"/>
  <c r="B564" i="1" s="1"/>
  <c r="J529" i="4" l="1"/>
  <c r="M529" i="4" s="1"/>
  <c r="S529" i="4"/>
  <c r="AD529" i="5"/>
  <c r="P530" i="4"/>
  <c r="Q530" i="4"/>
  <c r="V530" i="4" s="1"/>
  <c r="R530" i="4"/>
  <c r="W530" i="4" s="1"/>
  <c r="N530" i="4"/>
  <c r="O530" i="4"/>
  <c r="T530" i="4" s="1"/>
  <c r="L535" i="2"/>
  <c r="M534" i="2"/>
  <c r="O534" i="2" s="1"/>
  <c r="B565" i="1" s="1"/>
  <c r="G539" i="7"/>
  <c r="C530" i="5"/>
  <c r="J530" i="4" l="1"/>
  <c r="M530" i="4" s="1"/>
  <c r="S530" i="4"/>
  <c r="AD530" i="5"/>
  <c r="O531" i="4"/>
  <c r="T531" i="4" s="1"/>
  <c r="R531" i="4"/>
  <c r="W531" i="4" s="1"/>
  <c r="Q531" i="4"/>
  <c r="P531" i="4"/>
  <c r="U531" i="4" s="1"/>
  <c r="N531" i="4"/>
  <c r="G540" i="7"/>
  <c r="C531" i="5"/>
  <c r="L536" i="2"/>
  <c r="M535" i="2"/>
  <c r="O535" i="2" s="1"/>
  <c r="B566" i="1" s="1"/>
  <c r="J531" i="4" l="1"/>
  <c r="M531" i="4" s="1"/>
  <c r="S531" i="4"/>
  <c r="R532" i="4"/>
  <c r="W532" i="4" s="1"/>
  <c r="N532" i="4"/>
  <c r="O532" i="4"/>
  <c r="T532" i="4" s="1"/>
  <c r="AD531" i="5"/>
  <c r="P532" i="4"/>
  <c r="U532" i="4" s="1"/>
  <c r="Q532" i="4"/>
  <c r="L537" i="2"/>
  <c r="M536" i="2"/>
  <c r="O536" i="2" s="1"/>
  <c r="B567" i="1" s="1"/>
  <c r="G541" i="7"/>
  <c r="C532" i="5"/>
  <c r="Q533" i="4" l="1"/>
  <c r="P533" i="4"/>
  <c r="U533" i="4" s="1"/>
  <c r="N533" i="4"/>
  <c r="AD532" i="5"/>
  <c r="O533" i="4"/>
  <c r="T533" i="4" s="1"/>
  <c r="R533" i="4"/>
  <c r="W533" i="4" s="1"/>
  <c r="S532" i="4"/>
  <c r="J532" i="4"/>
  <c r="M532" i="4" s="1"/>
  <c r="G542" i="7"/>
  <c r="C533" i="5"/>
  <c r="L538" i="2"/>
  <c r="M537" i="2"/>
  <c r="O537" i="2" s="1"/>
  <c r="B568" i="1" s="1"/>
  <c r="AD533" i="5" l="1"/>
  <c r="P534" i="4"/>
  <c r="U534" i="4" s="1"/>
  <c r="Q534" i="4"/>
  <c r="R534" i="4"/>
  <c r="W534" i="4" s="1"/>
  <c r="N534" i="4"/>
  <c r="O534" i="4"/>
  <c r="T534" i="4" s="1"/>
  <c r="J533" i="4"/>
  <c r="M533" i="4" s="1"/>
  <c r="S533" i="4"/>
  <c r="G543" i="7"/>
  <c r="C534" i="5"/>
  <c r="L539" i="2"/>
  <c r="M538" i="2"/>
  <c r="O538" i="2" s="1"/>
  <c r="B569" i="1" s="1"/>
  <c r="S534" i="4" l="1"/>
  <c r="J534" i="4"/>
  <c r="M534" i="4" s="1"/>
  <c r="Q535" i="4"/>
  <c r="P535" i="4"/>
  <c r="U535" i="4" s="1"/>
  <c r="N535" i="4"/>
  <c r="AD534" i="5"/>
  <c r="O535" i="4"/>
  <c r="T535" i="4" s="1"/>
  <c r="R535" i="4"/>
  <c r="W535" i="4" s="1"/>
  <c r="L540" i="2"/>
  <c r="M539" i="2"/>
  <c r="O539" i="2" s="1"/>
  <c r="B570" i="1" s="1"/>
  <c r="G544" i="7"/>
  <c r="C535" i="5"/>
  <c r="AD535" i="5" l="1"/>
  <c r="P536" i="4"/>
  <c r="Q536" i="4"/>
  <c r="V536" i="4" s="1"/>
  <c r="R536" i="4"/>
  <c r="W536" i="4" s="1"/>
  <c r="N536" i="4"/>
  <c r="O536" i="4"/>
  <c r="T536" i="4" s="1"/>
  <c r="S535" i="4"/>
  <c r="J535" i="4"/>
  <c r="M535" i="4" s="1"/>
  <c r="G545" i="7"/>
  <c r="C536" i="5"/>
  <c r="L541" i="2"/>
  <c r="M540" i="2"/>
  <c r="O540" i="2" s="1"/>
  <c r="B571" i="1" s="1"/>
  <c r="J536" i="4" l="1"/>
  <c r="M536" i="4" s="1"/>
  <c r="S536" i="4"/>
  <c r="AD536" i="5"/>
  <c r="O537" i="4"/>
  <c r="T537" i="4" s="1"/>
  <c r="R537" i="4"/>
  <c r="W537" i="4" s="1"/>
  <c r="Q537" i="4"/>
  <c r="V537" i="4" s="1"/>
  <c r="N537" i="4"/>
  <c r="P537" i="4"/>
  <c r="L542" i="2"/>
  <c r="M541" i="2"/>
  <c r="O541" i="2" s="1"/>
  <c r="B572" i="1" s="1"/>
  <c r="G546" i="7"/>
  <c r="C537" i="5"/>
  <c r="J537" i="4" l="1"/>
  <c r="M537" i="4" s="1"/>
  <c r="S537" i="4"/>
  <c r="AD537" i="5"/>
  <c r="P538" i="4"/>
  <c r="Q538" i="4"/>
  <c r="V538" i="4" s="1"/>
  <c r="R538" i="4"/>
  <c r="W538" i="4" s="1"/>
  <c r="N538" i="4"/>
  <c r="O538" i="4"/>
  <c r="T538" i="4" s="1"/>
  <c r="L543" i="2"/>
  <c r="M542" i="2"/>
  <c r="O542" i="2" s="1"/>
  <c r="B573" i="1" s="1"/>
  <c r="G547" i="7"/>
  <c r="C538" i="5"/>
  <c r="S538" i="4" l="1"/>
  <c r="J538" i="4"/>
  <c r="M538" i="4" s="1"/>
  <c r="Q539" i="4"/>
  <c r="V539" i="4" s="1"/>
  <c r="P539" i="4"/>
  <c r="N539" i="4"/>
  <c r="AD538" i="5"/>
  <c r="R539" i="4"/>
  <c r="W539" i="4" s="1"/>
  <c r="O539" i="4"/>
  <c r="T539" i="4" s="1"/>
  <c r="G548" i="7"/>
  <c r="C539" i="5"/>
  <c r="L544" i="2"/>
  <c r="M543" i="2"/>
  <c r="O543" i="2" s="1"/>
  <c r="B574" i="1" s="1"/>
  <c r="AD539" i="5" l="1"/>
  <c r="P540" i="4"/>
  <c r="Q540" i="4"/>
  <c r="V540" i="4" s="1"/>
  <c r="R540" i="4"/>
  <c r="W540" i="4" s="1"/>
  <c r="N540" i="4"/>
  <c r="O540" i="4"/>
  <c r="T540" i="4" s="1"/>
  <c r="J539" i="4"/>
  <c r="M539" i="4" s="1"/>
  <c r="S539" i="4"/>
  <c r="L545" i="2"/>
  <c r="M544" i="2"/>
  <c r="O544" i="2" s="1"/>
  <c r="B575" i="1" s="1"/>
  <c r="G549" i="7"/>
  <c r="C540" i="5"/>
  <c r="J540" i="4" l="1"/>
  <c r="M540" i="4" s="1"/>
  <c r="S540" i="4"/>
  <c r="AD540" i="5"/>
  <c r="O541" i="4"/>
  <c r="T541" i="4" s="1"/>
  <c r="R541" i="4"/>
  <c r="W541" i="4" s="1"/>
  <c r="Q541" i="4"/>
  <c r="V541" i="4" s="1"/>
  <c r="P541" i="4"/>
  <c r="N541" i="4"/>
  <c r="L546" i="2"/>
  <c r="M545" i="2"/>
  <c r="O545" i="2" s="1"/>
  <c r="B576" i="1" s="1"/>
  <c r="G550" i="7"/>
  <c r="C541" i="5"/>
  <c r="S541" i="4" l="1"/>
  <c r="J541" i="4"/>
  <c r="M541" i="4" s="1"/>
  <c r="R542" i="4"/>
  <c r="W542" i="4" s="1"/>
  <c r="N542" i="4"/>
  <c r="O542" i="4"/>
  <c r="T542" i="4" s="1"/>
  <c r="AD541" i="5"/>
  <c r="P542" i="4"/>
  <c r="Q542" i="4"/>
  <c r="V542" i="4" s="1"/>
  <c r="G551" i="7"/>
  <c r="C542" i="5"/>
  <c r="L547" i="2"/>
  <c r="M546" i="2"/>
  <c r="O546" i="2" s="1"/>
  <c r="B577" i="1" s="1"/>
  <c r="AD542" i="5" l="1"/>
  <c r="O543" i="4"/>
  <c r="R543" i="4"/>
  <c r="W543" i="4" s="1"/>
  <c r="Q543" i="4"/>
  <c r="V543" i="4" s="1"/>
  <c r="P543" i="4"/>
  <c r="U543" i="4" s="1"/>
  <c r="N543" i="4"/>
  <c r="J542" i="4"/>
  <c r="M542" i="4" s="1"/>
  <c r="S542" i="4"/>
  <c r="G552" i="7"/>
  <c r="C543" i="5"/>
  <c r="L548" i="2"/>
  <c r="M547" i="2"/>
  <c r="O547" i="2" s="1"/>
  <c r="B578" i="1" s="1"/>
  <c r="J543" i="4" l="1"/>
  <c r="M543" i="4" s="1"/>
  <c r="S543" i="4"/>
  <c r="R544" i="4"/>
  <c r="W544" i="4" s="1"/>
  <c r="N544" i="4"/>
  <c r="O544" i="4"/>
  <c r="AD543" i="5"/>
  <c r="P544" i="4"/>
  <c r="U544" i="4" s="1"/>
  <c r="Q544" i="4"/>
  <c r="V544" i="4" s="1"/>
  <c r="L549" i="2"/>
  <c r="M548" i="2"/>
  <c r="O548" i="2" s="1"/>
  <c r="B579" i="1" s="1"/>
  <c r="G553" i="7"/>
  <c r="C544" i="5"/>
  <c r="AD544" i="5" l="1"/>
  <c r="O545" i="4"/>
  <c r="T545" i="4" s="1"/>
  <c r="R545" i="4"/>
  <c r="W545" i="4" s="1"/>
  <c r="Q545" i="4"/>
  <c r="V545" i="4" s="1"/>
  <c r="P545" i="4"/>
  <c r="U545" i="4" s="1"/>
  <c r="N545" i="4"/>
  <c r="J545" i="4" s="1"/>
  <c r="M545" i="4" s="1"/>
  <c r="J544" i="4"/>
  <c r="M544" i="4" s="1"/>
  <c r="S544" i="4"/>
  <c r="G554" i="7"/>
  <c r="C545" i="5"/>
  <c r="L550" i="2"/>
  <c r="M549" i="2"/>
  <c r="O549" i="2" s="1"/>
  <c r="B580" i="1" s="1"/>
  <c r="AD545" i="5" l="1"/>
  <c r="P546" i="4"/>
  <c r="U546" i="4" s="1"/>
  <c r="Q546" i="4"/>
  <c r="V546" i="4" s="1"/>
  <c r="R546" i="4"/>
  <c r="W546" i="4" s="1"/>
  <c r="N546" i="4"/>
  <c r="J546" i="4" s="1"/>
  <c r="M546" i="4" s="1"/>
  <c r="O546" i="4"/>
  <c r="T546" i="4" s="1"/>
  <c r="L551" i="2"/>
  <c r="M550" i="2"/>
  <c r="O550" i="2" s="1"/>
  <c r="B581" i="1" s="1"/>
  <c r="G555" i="7"/>
  <c r="C546" i="5"/>
  <c r="AD546" i="5" l="1"/>
  <c r="O547" i="4"/>
  <c r="T547" i="4" s="1"/>
  <c r="R547" i="4"/>
  <c r="W547" i="4" s="1"/>
  <c r="Q547" i="4"/>
  <c r="V547" i="4" s="1"/>
  <c r="P547" i="4"/>
  <c r="U547" i="4" s="1"/>
  <c r="N547" i="4"/>
  <c r="J547" i="4" s="1"/>
  <c r="M547" i="4" s="1"/>
  <c r="G556" i="7"/>
  <c r="C547" i="5"/>
  <c r="L552" i="2"/>
  <c r="M551" i="2"/>
  <c r="O551" i="2" s="1"/>
  <c r="B582" i="1" s="1"/>
  <c r="AD547" i="5" l="1"/>
  <c r="P548" i="4"/>
  <c r="U548" i="4" s="1"/>
  <c r="Q548" i="4"/>
  <c r="V548" i="4" s="1"/>
  <c r="R548" i="4"/>
  <c r="W548" i="4" s="1"/>
  <c r="N548" i="4"/>
  <c r="O548" i="4"/>
  <c r="L553" i="2"/>
  <c r="M552" i="2"/>
  <c r="O552" i="2" s="1"/>
  <c r="B583" i="1" s="1"/>
  <c r="G557" i="7"/>
  <c r="C548" i="5"/>
  <c r="S548" i="4" l="1"/>
  <c r="J548" i="4"/>
  <c r="M548" i="4" s="1"/>
  <c r="Q549" i="4"/>
  <c r="V549" i="4" s="1"/>
  <c r="P549" i="4"/>
  <c r="U549" i="4" s="1"/>
  <c r="N549" i="4"/>
  <c r="AD548" i="5"/>
  <c r="O549" i="4"/>
  <c r="R549" i="4"/>
  <c r="W549" i="4" s="1"/>
  <c r="G558" i="7"/>
  <c r="C549" i="5"/>
  <c r="L554" i="2"/>
  <c r="M553" i="2"/>
  <c r="O553" i="2" s="1"/>
  <c r="B584" i="1" s="1"/>
  <c r="AD549" i="5" l="1"/>
  <c r="P550" i="4"/>
  <c r="U550" i="4" s="1"/>
  <c r="Q550" i="4"/>
  <c r="V550" i="4" s="1"/>
  <c r="R550" i="4"/>
  <c r="W550" i="4" s="1"/>
  <c r="N550" i="4"/>
  <c r="O550" i="4"/>
  <c r="J549" i="4"/>
  <c r="M549" i="4" s="1"/>
  <c r="S549" i="4"/>
  <c r="L555" i="2"/>
  <c r="M554" i="2"/>
  <c r="O554" i="2" s="1"/>
  <c r="B585" i="1" s="1"/>
  <c r="G559" i="7"/>
  <c r="C550" i="5"/>
  <c r="S550" i="4" l="1"/>
  <c r="J550" i="4"/>
  <c r="M550" i="4" s="1"/>
  <c r="Q551" i="4"/>
  <c r="V551" i="4" s="1"/>
  <c r="P551" i="4"/>
  <c r="U551" i="4" s="1"/>
  <c r="N551" i="4"/>
  <c r="AD550" i="5"/>
  <c r="O551" i="4"/>
  <c r="R551" i="4"/>
  <c r="W551" i="4" s="1"/>
  <c r="L556" i="2"/>
  <c r="M555" i="2"/>
  <c r="O555" i="2" s="1"/>
  <c r="B586" i="1" s="1"/>
  <c r="G560" i="7"/>
  <c r="C551" i="5"/>
  <c r="AD551" i="5" l="1"/>
  <c r="P552" i="4"/>
  <c r="U552" i="4" s="1"/>
  <c r="Q552" i="4"/>
  <c r="V552" i="4" s="1"/>
  <c r="R552" i="4"/>
  <c r="W552" i="4" s="1"/>
  <c r="N552" i="4"/>
  <c r="O552" i="4"/>
  <c r="J551" i="4"/>
  <c r="M551" i="4" s="1"/>
  <c r="S551" i="4"/>
  <c r="L557" i="2"/>
  <c r="M556" i="2"/>
  <c r="O556" i="2" s="1"/>
  <c r="B587" i="1" s="1"/>
  <c r="G561" i="7"/>
  <c r="C552" i="5"/>
  <c r="J552" i="4" l="1"/>
  <c r="M552" i="4" s="1"/>
  <c r="S552" i="4"/>
  <c r="AD552" i="5"/>
  <c r="O553" i="4"/>
  <c r="R553" i="4"/>
  <c r="W553" i="4" s="1"/>
  <c r="Q553" i="4"/>
  <c r="V553" i="4" s="1"/>
  <c r="P553" i="4"/>
  <c r="U553" i="4" s="1"/>
  <c r="N553" i="4"/>
  <c r="L558" i="2"/>
  <c r="M557" i="2"/>
  <c r="O557" i="2" s="1"/>
  <c r="B588" i="1" s="1"/>
  <c r="G562" i="7"/>
  <c r="C553" i="5"/>
  <c r="S553" i="4" l="1"/>
  <c r="J553" i="4"/>
  <c r="M553" i="4" s="1"/>
  <c r="R554" i="4"/>
  <c r="W554" i="4" s="1"/>
  <c r="N554" i="4"/>
  <c r="O554" i="4"/>
  <c r="P554" i="4"/>
  <c r="U554" i="4" s="1"/>
  <c r="AD553" i="5"/>
  <c r="Q554" i="4"/>
  <c r="V554" i="4" s="1"/>
  <c r="L559" i="2"/>
  <c r="M558" i="2"/>
  <c r="O558" i="2" s="1"/>
  <c r="B589" i="1" s="1"/>
  <c r="G563" i="7"/>
  <c r="C554" i="5"/>
  <c r="S554" i="4" l="1"/>
  <c r="J554" i="4"/>
  <c r="M554" i="4" s="1"/>
  <c r="Q555" i="4"/>
  <c r="V555" i="4" s="1"/>
  <c r="P555" i="4"/>
  <c r="U555" i="4" s="1"/>
  <c r="N555" i="4"/>
  <c r="AD554" i="5"/>
  <c r="O555" i="4"/>
  <c r="R555" i="4"/>
  <c r="W555" i="4" s="1"/>
  <c r="G564" i="7"/>
  <c r="C555" i="5"/>
  <c r="L560" i="2"/>
  <c r="M559" i="2"/>
  <c r="O559" i="2" s="1"/>
  <c r="B590" i="1" s="1"/>
  <c r="AD555" i="5" l="1"/>
  <c r="P556" i="4"/>
  <c r="U556" i="4" s="1"/>
  <c r="Q556" i="4"/>
  <c r="V556" i="4" s="1"/>
  <c r="N556" i="4"/>
  <c r="R556" i="4"/>
  <c r="W556" i="4" s="1"/>
  <c r="O556" i="4"/>
  <c r="J555" i="4"/>
  <c r="M555" i="4" s="1"/>
  <c r="S555" i="4"/>
  <c r="G565" i="7"/>
  <c r="C556" i="5"/>
  <c r="L561" i="2"/>
  <c r="M560" i="2"/>
  <c r="O560" i="2" s="1"/>
  <c r="B591" i="1" s="1"/>
  <c r="J556" i="4" l="1"/>
  <c r="M556" i="4" s="1"/>
  <c r="S556" i="4"/>
  <c r="AD556" i="5"/>
  <c r="O557" i="4"/>
  <c r="T557" i="4" s="1"/>
  <c r="R557" i="4"/>
  <c r="W557" i="4" s="1"/>
  <c r="Q557" i="4"/>
  <c r="V557" i="4" s="1"/>
  <c r="P557" i="4"/>
  <c r="U557" i="4" s="1"/>
  <c r="N557" i="4"/>
  <c r="J557" i="4" s="1"/>
  <c r="M557" i="4" s="1"/>
  <c r="L562" i="2"/>
  <c r="M561" i="2"/>
  <c r="O561" i="2" s="1"/>
  <c r="B592" i="1" s="1"/>
  <c r="G566" i="7"/>
  <c r="C557" i="5"/>
  <c r="R558" i="4" l="1"/>
  <c r="W558" i="4" s="1"/>
  <c r="N558" i="4"/>
  <c r="J558" i="4" s="1"/>
  <c r="M558" i="4" s="1"/>
  <c r="O558" i="4"/>
  <c r="T558" i="4" s="1"/>
  <c r="AD557" i="5"/>
  <c r="P558" i="4"/>
  <c r="U558" i="4" s="1"/>
  <c r="Q558" i="4"/>
  <c r="V558" i="4" s="1"/>
  <c r="G567" i="7"/>
  <c r="C558" i="5"/>
  <c r="L563" i="2"/>
  <c r="M562" i="2"/>
  <c r="O562" i="2" s="1"/>
  <c r="B593" i="1" s="1"/>
  <c r="Q559" i="4" l="1"/>
  <c r="V559" i="4" s="1"/>
  <c r="P559" i="4"/>
  <c r="U559" i="4" s="1"/>
  <c r="N559" i="4"/>
  <c r="AD558" i="5"/>
  <c r="O559" i="4"/>
  <c r="R559" i="4"/>
  <c r="W559" i="4" s="1"/>
  <c r="L564" i="2"/>
  <c r="M563" i="2"/>
  <c r="O563" i="2" s="1"/>
  <c r="B594" i="1" s="1"/>
  <c r="G568" i="7"/>
  <c r="C559" i="5"/>
  <c r="R560" i="4" l="1"/>
  <c r="W560" i="4" s="1"/>
  <c r="N560" i="4"/>
  <c r="O560" i="4"/>
  <c r="AD559" i="5"/>
  <c r="P560" i="4"/>
  <c r="U560" i="4" s="1"/>
  <c r="Q560" i="4"/>
  <c r="V560" i="4" s="1"/>
  <c r="S559" i="4"/>
  <c r="J559" i="4"/>
  <c r="M559" i="4" s="1"/>
  <c r="L565" i="2"/>
  <c r="M564" i="2"/>
  <c r="O564" i="2" s="1"/>
  <c r="B595" i="1" s="1"/>
  <c r="G569" i="7"/>
  <c r="C560" i="5"/>
  <c r="Q561" i="4" l="1"/>
  <c r="V561" i="4" s="1"/>
  <c r="AD560" i="5"/>
  <c r="O561" i="4"/>
  <c r="T561" i="4" s="1"/>
  <c r="R561" i="4"/>
  <c r="W561" i="4" s="1"/>
  <c r="P561" i="4"/>
  <c r="N561" i="4"/>
  <c r="S560" i="4"/>
  <c r="J560" i="4"/>
  <c r="M560" i="4" s="1"/>
  <c r="L566" i="2"/>
  <c r="M565" i="2"/>
  <c r="O565" i="2" s="1"/>
  <c r="B596" i="1" s="1"/>
  <c r="G570" i="7"/>
  <c r="C561" i="5"/>
  <c r="J561" i="4" l="1"/>
  <c r="M561" i="4" s="1"/>
  <c r="S561" i="4"/>
  <c r="R562" i="4"/>
  <c r="W562" i="4" s="1"/>
  <c r="N562" i="4"/>
  <c r="O562" i="4"/>
  <c r="T562" i="4" s="1"/>
  <c r="AD561" i="5"/>
  <c r="P562" i="4"/>
  <c r="Q562" i="4"/>
  <c r="V562" i="4" s="1"/>
  <c r="G571" i="7"/>
  <c r="C562" i="5"/>
  <c r="L567" i="2"/>
  <c r="M566" i="2"/>
  <c r="O566" i="2" s="1"/>
  <c r="B597" i="1" s="1"/>
  <c r="Q563" i="4" l="1"/>
  <c r="V563" i="4" s="1"/>
  <c r="P563" i="4"/>
  <c r="N563" i="4"/>
  <c r="AD562" i="5"/>
  <c r="O563" i="4"/>
  <c r="T563" i="4" s="1"/>
  <c r="R563" i="4"/>
  <c r="W563" i="4" s="1"/>
  <c r="J562" i="4"/>
  <c r="M562" i="4" s="1"/>
  <c r="S562" i="4"/>
  <c r="L568" i="2"/>
  <c r="M567" i="2"/>
  <c r="O567" i="2" s="1"/>
  <c r="B598" i="1" s="1"/>
  <c r="G572" i="7"/>
  <c r="C563" i="5"/>
  <c r="R564" i="4" l="1"/>
  <c r="W564" i="4" s="1"/>
  <c r="N564" i="4"/>
  <c r="O564" i="4"/>
  <c r="T564" i="4" s="1"/>
  <c r="AD563" i="5"/>
  <c r="P564" i="4"/>
  <c r="Q564" i="4"/>
  <c r="V564" i="4" s="1"/>
  <c r="J563" i="4"/>
  <c r="M563" i="4" s="1"/>
  <c r="S563" i="4"/>
  <c r="L569" i="2"/>
  <c r="M568" i="2"/>
  <c r="O568" i="2" s="1"/>
  <c r="B599" i="1" s="1"/>
  <c r="G573" i="7"/>
  <c r="C564" i="5"/>
  <c r="Q565" i="4" l="1"/>
  <c r="V565" i="4" s="1"/>
  <c r="P565" i="4"/>
  <c r="N565" i="4"/>
  <c r="AD564" i="5"/>
  <c r="O565" i="4"/>
  <c r="T565" i="4" s="1"/>
  <c r="R565" i="4"/>
  <c r="W565" i="4" s="1"/>
  <c r="J564" i="4"/>
  <c r="M564" i="4" s="1"/>
  <c r="S564" i="4"/>
  <c r="G574" i="7"/>
  <c r="C565" i="5"/>
  <c r="L570" i="2"/>
  <c r="M569" i="2"/>
  <c r="O569" i="2" s="1"/>
  <c r="B600" i="1" s="1"/>
  <c r="AD565" i="5" l="1"/>
  <c r="P566" i="4"/>
  <c r="Q566" i="4"/>
  <c r="V566" i="4" s="1"/>
  <c r="R566" i="4"/>
  <c r="W566" i="4" s="1"/>
  <c r="N566" i="4"/>
  <c r="O566" i="4"/>
  <c r="T566" i="4" s="1"/>
  <c r="S565" i="4"/>
  <c r="J565" i="4"/>
  <c r="M565" i="4" s="1"/>
  <c r="L571" i="2"/>
  <c r="M570" i="2"/>
  <c r="O570" i="2" s="1"/>
  <c r="B601" i="1" s="1"/>
  <c r="G575" i="7"/>
  <c r="C566" i="5"/>
  <c r="S566" i="4" l="1"/>
  <c r="J566" i="4"/>
  <c r="M566" i="4" s="1"/>
  <c r="Q567" i="4"/>
  <c r="P567" i="4"/>
  <c r="U567" i="4" s="1"/>
  <c r="N567" i="4"/>
  <c r="AD566" i="5"/>
  <c r="O567" i="4"/>
  <c r="T567" i="4" s="1"/>
  <c r="R567" i="4"/>
  <c r="W567" i="4" s="1"/>
  <c r="L572" i="2"/>
  <c r="M571" i="2"/>
  <c r="O571" i="2" s="1"/>
  <c r="B602" i="1" s="1"/>
  <c r="G576" i="7"/>
  <c r="C567" i="5"/>
  <c r="J567" i="4" l="1"/>
  <c r="M567" i="4" s="1"/>
  <c r="S567" i="4"/>
  <c r="AD567" i="5"/>
  <c r="P568" i="4"/>
  <c r="U568" i="4" s="1"/>
  <c r="Q568" i="4"/>
  <c r="R568" i="4"/>
  <c r="W568" i="4" s="1"/>
  <c r="N568" i="4"/>
  <c r="O568" i="4"/>
  <c r="T568" i="4" s="1"/>
  <c r="G577" i="7"/>
  <c r="C568" i="5"/>
  <c r="L573" i="2"/>
  <c r="M572" i="2"/>
  <c r="O572" i="2" s="1"/>
  <c r="B603" i="1" s="1"/>
  <c r="J568" i="4" l="1"/>
  <c r="M568" i="4" s="1"/>
  <c r="S568" i="4"/>
  <c r="AD568" i="5"/>
  <c r="O569" i="4"/>
  <c r="T569" i="4" s="1"/>
  <c r="R569" i="4"/>
  <c r="Q569" i="4"/>
  <c r="V569" i="4" s="1"/>
  <c r="P569" i="4"/>
  <c r="U569" i="4" s="1"/>
  <c r="N569" i="4"/>
  <c r="L574" i="2"/>
  <c r="M573" i="2"/>
  <c r="O573" i="2" s="1"/>
  <c r="B604" i="1" s="1"/>
  <c r="G578" i="7"/>
  <c r="C569" i="5"/>
  <c r="J569" i="4" l="1"/>
  <c r="M569" i="4" s="1"/>
  <c r="S569" i="4"/>
  <c r="R570" i="4"/>
  <c r="N570" i="4"/>
  <c r="O570" i="4"/>
  <c r="T570" i="4" s="1"/>
  <c r="AD569" i="5"/>
  <c r="P570" i="4"/>
  <c r="U570" i="4" s="1"/>
  <c r="Q570" i="4"/>
  <c r="V570" i="4" s="1"/>
  <c r="G579" i="7"/>
  <c r="C570" i="5"/>
  <c r="L575" i="2"/>
  <c r="M574" i="2"/>
  <c r="O574" i="2" s="1"/>
  <c r="B605" i="1" s="1"/>
  <c r="Q571" i="4" l="1"/>
  <c r="V571" i="4" s="1"/>
  <c r="P571" i="4"/>
  <c r="U571" i="4" s="1"/>
  <c r="N571" i="4"/>
  <c r="AD570" i="5"/>
  <c r="O571" i="4"/>
  <c r="T571" i="4" s="1"/>
  <c r="R571" i="4"/>
  <c r="S570" i="4"/>
  <c r="J570" i="4"/>
  <c r="M570" i="4" s="1"/>
  <c r="L576" i="2"/>
  <c r="M575" i="2"/>
  <c r="O575" i="2" s="1"/>
  <c r="B606" i="1" s="1"/>
  <c r="G580" i="7"/>
  <c r="C571" i="5"/>
  <c r="R572" i="4" l="1"/>
  <c r="N572" i="4"/>
  <c r="O572" i="4"/>
  <c r="T572" i="4" s="1"/>
  <c r="AD571" i="5"/>
  <c r="P572" i="4"/>
  <c r="U572" i="4" s="1"/>
  <c r="Q572" i="4"/>
  <c r="V572" i="4" s="1"/>
  <c r="J571" i="4"/>
  <c r="M571" i="4" s="1"/>
  <c r="S571" i="4"/>
  <c r="G581" i="7"/>
  <c r="C572" i="5"/>
  <c r="L577" i="2"/>
  <c r="M576" i="2"/>
  <c r="O576" i="2" s="1"/>
  <c r="B607" i="1" s="1"/>
  <c r="Q573" i="4" l="1"/>
  <c r="V573" i="4" s="1"/>
  <c r="P573" i="4"/>
  <c r="U573" i="4" s="1"/>
  <c r="N573" i="4"/>
  <c r="AD572" i="5"/>
  <c r="O573" i="4"/>
  <c r="T573" i="4" s="1"/>
  <c r="R573" i="4"/>
  <c r="J572" i="4"/>
  <c r="M572" i="4" s="1"/>
  <c r="S572" i="4"/>
  <c r="L578" i="2"/>
  <c r="M577" i="2"/>
  <c r="O577" i="2" s="1"/>
  <c r="B608" i="1" s="1"/>
  <c r="G582" i="7"/>
  <c r="C573" i="5"/>
  <c r="AD573" i="5" l="1"/>
  <c r="P574" i="4"/>
  <c r="U574" i="4" s="1"/>
  <c r="Q574" i="4"/>
  <c r="V574" i="4" s="1"/>
  <c r="R574" i="4"/>
  <c r="N574" i="4"/>
  <c r="O574" i="4"/>
  <c r="T574" i="4" s="1"/>
  <c r="J573" i="4"/>
  <c r="M573" i="4" s="1"/>
  <c r="S573" i="4"/>
  <c r="G583" i="7"/>
  <c r="C574" i="5"/>
  <c r="L579" i="2"/>
  <c r="M578" i="2"/>
  <c r="O578" i="2" s="1"/>
  <c r="B609" i="1" s="1"/>
  <c r="S574" i="4" l="1"/>
  <c r="J574" i="4"/>
  <c r="M574" i="4" s="1"/>
  <c r="Q575" i="4"/>
  <c r="V575" i="4" s="1"/>
  <c r="P575" i="4"/>
  <c r="U575" i="4" s="1"/>
  <c r="N575" i="4"/>
  <c r="AD574" i="5"/>
  <c r="O575" i="4"/>
  <c r="T575" i="4" s="1"/>
  <c r="R575" i="4"/>
  <c r="L580" i="2"/>
  <c r="M579" i="2"/>
  <c r="O579" i="2" s="1"/>
  <c r="B610" i="1" s="1"/>
  <c r="G584" i="7"/>
  <c r="C575" i="5"/>
  <c r="AD575" i="5" l="1"/>
  <c r="P576" i="4"/>
  <c r="U576" i="4" s="1"/>
  <c r="Q576" i="4"/>
  <c r="V576" i="4" s="1"/>
  <c r="R576" i="4"/>
  <c r="N576" i="4"/>
  <c r="O576" i="4"/>
  <c r="T576" i="4" s="1"/>
  <c r="J575" i="4"/>
  <c r="M575" i="4" s="1"/>
  <c r="S575" i="4"/>
  <c r="G585" i="7"/>
  <c r="C576" i="5"/>
  <c r="L581" i="2"/>
  <c r="M580" i="2"/>
  <c r="O580" i="2" s="1"/>
  <c r="B611" i="1" s="1"/>
  <c r="J576" i="4" l="1"/>
  <c r="M576" i="4" s="1"/>
  <c r="S576" i="4"/>
  <c r="Q577" i="4"/>
  <c r="V577" i="4" s="1"/>
  <c r="P577" i="4"/>
  <c r="U577" i="4" s="1"/>
  <c r="N577" i="4"/>
  <c r="AD576" i="5"/>
  <c r="O577" i="4"/>
  <c r="T577" i="4" s="1"/>
  <c r="R577" i="4"/>
  <c r="L582" i="2"/>
  <c r="M581" i="2"/>
  <c r="O581" i="2" s="1"/>
  <c r="B612" i="1" s="1"/>
  <c r="G586" i="7"/>
  <c r="C577" i="5"/>
  <c r="R578" i="4" l="1"/>
  <c r="N578" i="4"/>
  <c r="O578" i="4"/>
  <c r="T578" i="4" s="1"/>
  <c r="AD577" i="5"/>
  <c r="P578" i="4"/>
  <c r="U578" i="4" s="1"/>
  <c r="Q578" i="4"/>
  <c r="V578" i="4" s="1"/>
  <c r="J577" i="4"/>
  <c r="M577" i="4" s="1"/>
  <c r="S577" i="4"/>
  <c r="G587" i="7"/>
  <c r="C578" i="5"/>
  <c r="L583" i="2"/>
  <c r="M582" i="2"/>
  <c r="O582" i="2" s="1"/>
  <c r="B613" i="1" s="1"/>
  <c r="AD578" i="5" l="1"/>
  <c r="O579" i="4"/>
  <c r="T579" i="4" s="1"/>
  <c r="R579" i="4"/>
  <c r="Q579" i="4"/>
  <c r="V579" i="4" s="1"/>
  <c r="P579" i="4"/>
  <c r="U579" i="4" s="1"/>
  <c r="N579" i="4"/>
  <c r="J578" i="4"/>
  <c r="M578" i="4" s="1"/>
  <c r="S578" i="4"/>
  <c r="L584" i="2"/>
  <c r="M583" i="2"/>
  <c r="O583" i="2" s="1"/>
  <c r="B614" i="1" s="1"/>
  <c r="G588" i="7"/>
  <c r="C579" i="5"/>
  <c r="J579" i="4" l="1"/>
  <c r="M579" i="4" s="1"/>
  <c r="S579" i="4"/>
  <c r="R580" i="4"/>
  <c r="N580" i="4"/>
  <c r="O580" i="4"/>
  <c r="T580" i="4" s="1"/>
  <c r="AD579" i="5"/>
  <c r="P580" i="4"/>
  <c r="U580" i="4" s="1"/>
  <c r="Q580" i="4"/>
  <c r="V580" i="4" s="1"/>
  <c r="G589" i="7"/>
  <c r="C580" i="5"/>
  <c r="L585" i="2"/>
  <c r="M584" i="2"/>
  <c r="O584" i="2" s="1"/>
  <c r="B615" i="1" s="1"/>
  <c r="Q581" i="4" l="1"/>
  <c r="V581" i="4" s="1"/>
  <c r="P581" i="4"/>
  <c r="U581" i="4" s="1"/>
  <c r="N581" i="4"/>
  <c r="AD580" i="5"/>
  <c r="O581" i="4"/>
  <c r="T581" i="4" s="1"/>
  <c r="R581" i="4"/>
  <c r="J580" i="4"/>
  <c r="M580" i="4" s="1"/>
  <c r="S580" i="4"/>
  <c r="L586" i="2"/>
  <c r="M585" i="2"/>
  <c r="O585" i="2" s="1"/>
  <c r="B616" i="1" s="1"/>
  <c r="G590" i="7"/>
  <c r="C581" i="5"/>
  <c r="R582" i="4" l="1"/>
  <c r="N582" i="4"/>
  <c r="O582" i="4"/>
  <c r="T582" i="4" s="1"/>
  <c r="AD581" i="5"/>
  <c r="P582" i="4"/>
  <c r="U582" i="4" s="1"/>
  <c r="Q582" i="4"/>
  <c r="V582" i="4" s="1"/>
  <c r="S581" i="4"/>
  <c r="J581" i="4"/>
  <c r="M581" i="4" s="1"/>
  <c r="L587" i="2"/>
  <c r="M586" i="2"/>
  <c r="O586" i="2" s="1"/>
  <c r="B617" i="1" s="1"/>
  <c r="G591" i="7"/>
  <c r="C582" i="5"/>
  <c r="AD582" i="5" l="1"/>
  <c r="O583" i="4"/>
  <c r="T583" i="4" s="1"/>
  <c r="R583" i="4"/>
  <c r="Q583" i="4"/>
  <c r="V583" i="4" s="1"/>
  <c r="P583" i="4"/>
  <c r="U583" i="4" s="1"/>
  <c r="N583" i="4"/>
  <c r="S582" i="4"/>
  <c r="J582" i="4"/>
  <c r="M582" i="4" s="1"/>
  <c r="G592" i="7"/>
  <c r="C583" i="5"/>
  <c r="L588" i="2"/>
  <c r="M587" i="2"/>
  <c r="O587" i="2" s="1"/>
  <c r="B618" i="1" s="1"/>
  <c r="J583" i="4" l="1"/>
  <c r="M583" i="4" s="1"/>
  <c r="S583" i="4"/>
  <c r="AD583" i="5"/>
  <c r="P584" i="4"/>
  <c r="U584" i="4" s="1"/>
  <c r="Q584" i="4"/>
  <c r="V584" i="4" s="1"/>
  <c r="R584" i="4"/>
  <c r="N584" i="4"/>
  <c r="O584" i="4"/>
  <c r="T584" i="4" s="1"/>
  <c r="L589" i="2"/>
  <c r="M588" i="2"/>
  <c r="O588" i="2" s="1"/>
  <c r="B619" i="1" s="1"/>
  <c r="G593" i="7"/>
  <c r="C584" i="5"/>
  <c r="S584" i="4" l="1"/>
  <c r="J584" i="4"/>
  <c r="M584" i="4" s="1"/>
  <c r="Q585" i="4"/>
  <c r="V585" i="4" s="1"/>
  <c r="P585" i="4"/>
  <c r="U585" i="4" s="1"/>
  <c r="N585" i="4"/>
  <c r="AD584" i="5"/>
  <c r="O585" i="4"/>
  <c r="T585" i="4" s="1"/>
  <c r="R585" i="4"/>
  <c r="G594" i="7"/>
  <c r="C585" i="5"/>
  <c r="L590" i="2"/>
  <c r="M589" i="2"/>
  <c r="O589" i="2" s="1"/>
  <c r="B620" i="1" s="1"/>
  <c r="AD585" i="5" l="1"/>
  <c r="P586" i="4"/>
  <c r="U586" i="4" s="1"/>
  <c r="Q586" i="4"/>
  <c r="V586" i="4" s="1"/>
  <c r="R586" i="4"/>
  <c r="N586" i="4"/>
  <c r="O586" i="4"/>
  <c r="T586" i="4" s="1"/>
  <c r="J585" i="4"/>
  <c r="M585" i="4" s="1"/>
  <c r="S585" i="4"/>
  <c r="L591" i="2"/>
  <c r="M590" i="2"/>
  <c r="O590" i="2" s="1"/>
  <c r="B621" i="1" s="1"/>
  <c r="G595" i="7"/>
  <c r="C586" i="5"/>
  <c r="J586" i="4" l="1"/>
  <c r="M586" i="4" s="1"/>
  <c r="S586" i="4"/>
  <c r="Q587" i="4"/>
  <c r="V587" i="4" s="1"/>
  <c r="P587" i="4"/>
  <c r="U587" i="4" s="1"/>
  <c r="N587" i="4"/>
  <c r="AD586" i="5"/>
  <c r="O587" i="4"/>
  <c r="T587" i="4" s="1"/>
  <c r="R587" i="4"/>
  <c r="L592" i="2"/>
  <c r="M591" i="2"/>
  <c r="O591" i="2" s="1"/>
  <c r="B622" i="1" s="1"/>
  <c r="G596" i="7"/>
  <c r="C587" i="5"/>
  <c r="AD587" i="5" l="1"/>
  <c r="P588" i="4"/>
  <c r="U588" i="4" s="1"/>
  <c r="Q588" i="4"/>
  <c r="R588" i="4"/>
  <c r="W588" i="4" s="1"/>
  <c r="N588" i="4"/>
  <c r="O588" i="4"/>
  <c r="T588" i="4" s="1"/>
  <c r="J587" i="4"/>
  <c r="M587" i="4" s="1"/>
  <c r="S587" i="4"/>
  <c r="G597" i="7"/>
  <c r="C588" i="5"/>
  <c r="L593" i="2"/>
  <c r="M592" i="2"/>
  <c r="O592" i="2" s="1"/>
  <c r="B623" i="1" s="1"/>
  <c r="J588" i="4" l="1"/>
  <c r="M588" i="4" s="1"/>
  <c r="S588" i="4"/>
  <c r="Q589" i="4"/>
  <c r="P589" i="4"/>
  <c r="U589" i="4" s="1"/>
  <c r="N589" i="4"/>
  <c r="AD588" i="5"/>
  <c r="R589" i="4"/>
  <c r="W589" i="4" s="1"/>
  <c r="O589" i="4"/>
  <c r="T589" i="4" s="1"/>
  <c r="L594" i="2"/>
  <c r="M593" i="2"/>
  <c r="O593" i="2" s="1"/>
  <c r="B624" i="1" s="1"/>
  <c r="G598" i="7"/>
  <c r="C589" i="5"/>
  <c r="AD589" i="5" l="1"/>
  <c r="P590" i="4"/>
  <c r="U590" i="4" s="1"/>
  <c r="Q590" i="4"/>
  <c r="R590" i="4"/>
  <c r="W590" i="4" s="1"/>
  <c r="N590" i="4"/>
  <c r="O590" i="4"/>
  <c r="T590" i="4" s="1"/>
  <c r="J589" i="4"/>
  <c r="M589" i="4" s="1"/>
  <c r="S589" i="4"/>
  <c r="G599" i="7"/>
  <c r="C590" i="5"/>
  <c r="L595" i="2"/>
  <c r="M594" i="2"/>
  <c r="O594" i="2" s="1"/>
  <c r="B625" i="1" s="1"/>
  <c r="J590" i="4" l="1"/>
  <c r="M590" i="4" s="1"/>
  <c r="S590" i="4"/>
  <c r="Q591" i="4"/>
  <c r="V591" i="4" s="1"/>
  <c r="P591" i="4"/>
  <c r="U591" i="4" s="1"/>
  <c r="N591" i="4"/>
  <c r="AD590" i="5"/>
  <c r="O591" i="4"/>
  <c r="T591" i="4" s="1"/>
  <c r="R591" i="4"/>
  <c r="L596" i="2"/>
  <c r="M595" i="2"/>
  <c r="O595" i="2" s="1"/>
  <c r="B626" i="1" s="1"/>
  <c r="G600" i="7"/>
  <c r="C591" i="5"/>
  <c r="R592" i="4" l="1"/>
  <c r="N592" i="4"/>
  <c r="O592" i="4"/>
  <c r="T592" i="4" s="1"/>
  <c r="AD591" i="5"/>
  <c r="P592" i="4"/>
  <c r="U592" i="4" s="1"/>
  <c r="Q592" i="4"/>
  <c r="V592" i="4" s="1"/>
  <c r="S591" i="4"/>
  <c r="J591" i="4"/>
  <c r="M591" i="4" s="1"/>
  <c r="G601" i="7"/>
  <c r="C592" i="5"/>
  <c r="L597" i="2"/>
  <c r="M596" i="2"/>
  <c r="O596" i="2" s="1"/>
  <c r="B627" i="1" s="1"/>
  <c r="Q593" i="4" l="1"/>
  <c r="P593" i="4"/>
  <c r="U593" i="4" s="1"/>
  <c r="N593" i="4"/>
  <c r="AD592" i="5"/>
  <c r="O593" i="4"/>
  <c r="T593" i="4" s="1"/>
  <c r="R593" i="4"/>
  <c r="W593" i="4" s="1"/>
  <c r="J592" i="4"/>
  <c r="M592" i="4" s="1"/>
  <c r="S592" i="4"/>
  <c r="G602" i="7"/>
  <c r="C593" i="5"/>
  <c r="L598" i="2"/>
  <c r="M597" i="2"/>
  <c r="O597" i="2" s="1"/>
  <c r="B628" i="1" s="1"/>
  <c r="R594" i="4" l="1"/>
  <c r="N594" i="4"/>
  <c r="O594" i="4"/>
  <c r="T594" i="4" s="1"/>
  <c r="AD593" i="5"/>
  <c r="P594" i="4"/>
  <c r="U594" i="4" s="1"/>
  <c r="Q594" i="4"/>
  <c r="V594" i="4" s="1"/>
  <c r="S593" i="4"/>
  <c r="J593" i="4"/>
  <c r="M593" i="4" s="1"/>
  <c r="L599" i="2"/>
  <c r="M598" i="2"/>
  <c r="O598" i="2" s="1"/>
  <c r="B629" i="1" s="1"/>
  <c r="G603" i="7"/>
  <c r="C594" i="5"/>
  <c r="AD594" i="5" l="1"/>
  <c r="O595" i="4"/>
  <c r="T595" i="4" s="1"/>
  <c r="R595" i="4"/>
  <c r="Q595" i="4"/>
  <c r="V595" i="4" s="1"/>
  <c r="P595" i="4"/>
  <c r="U595" i="4" s="1"/>
  <c r="N595" i="4"/>
  <c r="S594" i="4"/>
  <c r="J594" i="4"/>
  <c r="M594" i="4" s="1"/>
  <c r="G604" i="7"/>
  <c r="C595" i="5"/>
  <c r="L600" i="2"/>
  <c r="M599" i="2"/>
  <c r="O599" i="2" s="1"/>
  <c r="B630" i="1" s="1"/>
  <c r="S595" i="4" l="1"/>
  <c r="J595" i="4"/>
  <c r="M595" i="4" s="1"/>
  <c r="R596" i="4"/>
  <c r="N596" i="4"/>
  <c r="O596" i="4"/>
  <c r="T596" i="4" s="1"/>
  <c r="AD595" i="5"/>
  <c r="Q596" i="4"/>
  <c r="V596" i="4" s="1"/>
  <c r="P596" i="4"/>
  <c r="U596" i="4" s="1"/>
  <c r="L601" i="2"/>
  <c r="M600" i="2"/>
  <c r="O600" i="2" s="1"/>
  <c r="B631" i="1" s="1"/>
  <c r="G605" i="7"/>
  <c r="C596" i="5"/>
  <c r="AD596" i="5" l="1"/>
  <c r="O597" i="4"/>
  <c r="T597" i="4" s="1"/>
  <c r="R597" i="4"/>
  <c r="Q597" i="4"/>
  <c r="V597" i="4" s="1"/>
  <c r="P597" i="4"/>
  <c r="U597" i="4" s="1"/>
  <c r="N597" i="4"/>
  <c r="S596" i="4"/>
  <c r="J596" i="4"/>
  <c r="M596" i="4" s="1"/>
  <c r="G606" i="7"/>
  <c r="C597" i="5"/>
  <c r="L602" i="2"/>
  <c r="M601" i="2"/>
  <c r="O601" i="2" s="1"/>
  <c r="B632" i="1" s="1"/>
  <c r="J597" i="4" l="1"/>
  <c r="M597" i="4" s="1"/>
  <c r="S597" i="4"/>
  <c r="AD597" i="5"/>
  <c r="P598" i="4"/>
  <c r="U598" i="4" s="1"/>
  <c r="Q598" i="4"/>
  <c r="V598" i="4" s="1"/>
  <c r="N598" i="4"/>
  <c r="R598" i="4"/>
  <c r="O598" i="4"/>
  <c r="T598" i="4" s="1"/>
  <c r="L603" i="2"/>
  <c r="M602" i="2"/>
  <c r="O602" i="2" s="1"/>
  <c r="B633" i="1" s="1"/>
  <c r="G607" i="7"/>
  <c r="C598" i="5"/>
  <c r="S598" i="4" l="1"/>
  <c r="J598" i="4"/>
  <c r="M598" i="4" s="1"/>
  <c r="Q599" i="4"/>
  <c r="V599" i="4" s="1"/>
  <c r="P599" i="4"/>
  <c r="U599" i="4" s="1"/>
  <c r="N599" i="4"/>
  <c r="AD598" i="5"/>
  <c r="O599" i="4"/>
  <c r="T599" i="4" s="1"/>
  <c r="R599" i="4"/>
  <c r="L604" i="2"/>
  <c r="M603" i="2"/>
  <c r="O603" i="2" s="1"/>
  <c r="B634" i="1" s="1"/>
  <c r="G608" i="7"/>
  <c r="C599" i="5"/>
  <c r="R600" i="4" l="1"/>
  <c r="N600" i="4"/>
  <c r="O600" i="4"/>
  <c r="T600" i="4" s="1"/>
  <c r="AD599" i="5"/>
  <c r="P600" i="4"/>
  <c r="U600" i="4" s="1"/>
  <c r="Q600" i="4"/>
  <c r="V600" i="4" s="1"/>
  <c r="J599" i="4"/>
  <c r="M599" i="4" s="1"/>
  <c r="S599" i="4"/>
  <c r="L605" i="2"/>
  <c r="M604" i="2"/>
  <c r="O604" i="2" s="1"/>
  <c r="B635" i="1" s="1"/>
  <c r="G609" i="7"/>
  <c r="C600" i="5"/>
  <c r="AD600" i="5" l="1"/>
  <c r="O601" i="4"/>
  <c r="T601" i="4" s="1"/>
  <c r="R601" i="4"/>
  <c r="Q601" i="4"/>
  <c r="V601" i="4" s="1"/>
  <c r="P601" i="4"/>
  <c r="U601" i="4" s="1"/>
  <c r="N601" i="4"/>
  <c r="J600" i="4"/>
  <c r="M600" i="4" s="1"/>
  <c r="S600" i="4"/>
  <c r="G610" i="7"/>
  <c r="C601" i="5"/>
  <c r="L606" i="2"/>
  <c r="M605" i="2"/>
  <c r="O605" i="2" s="1"/>
  <c r="B636" i="1" s="1"/>
  <c r="J601" i="4" l="1"/>
  <c r="M601" i="4" s="1"/>
  <c r="S601" i="4"/>
  <c r="R602" i="4"/>
  <c r="N602" i="4"/>
  <c r="O602" i="4"/>
  <c r="T602" i="4" s="1"/>
  <c r="AD601" i="5"/>
  <c r="P602" i="4"/>
  <c r="U602" i="4" s="1"/>
  <c r="Q602" i="4"/>
  <c r="V602" i="4" s="1"/>
  <c r="L607" i="2"/>
  <c r="M606" i="2"/>
  <c r="O606" i="2" s="1"/>
  <c r="B637" i="1" s="1"/>
  <c r="G611" i="7"/>
  <c r="C602" i="5"/>
  <c r="Q603" i="4" l="1"/>
  <c r="V603" i="4" s="1"/>
  <c r="P603" i="4"/>
  <c r="U603" i="4" s="1"/>
  <c r="N603" i="4"/>
  <c r="AD602" i="5"/>
  <c r="O603" i="4"/>
  <c r="T603" i="4" s="1"/>
  <c r="R603" i="4"/>
  <c r="S602" i="4"/>
  <c r="J602" i="4"/>
  <c r="M602" i="4" s="1"/>
  <c r="G612" i="7"/>
  <c r="C603" i="5"/>
  <c r="L608" i="2"/>
  <c r="M607" i="2"/>
  <c r="O607" i="2" s="1"/>
  <c r="B638" i="1" s="1"/>
  <c r="AD603" i="5" l="1"/>
  <c r="P604" i="4"/>
  <c r="U604" i="4" s="1"/>
  <c r="Q604" i="4"/>
  <c r="V604" i="4" s="1"/>
  <c r="R604" i="4"/>
  <c r="N604" i="4"/>
  <c r="O604" i="4"/>
  <c r="T604" i="4" s="1"/>
  <c r="J603" i="4"/>
  <c r="M603" i="4" s="1"/>
  <c r="S603" i="4"/>
  <c r="L609" i="2"/>
  <c r="M608" i="2"/>
  <c r="O608" i="2" s="1"/>
  <c r="B639" i="1" s="1"/>
  <c r="G613" i="7"/>
  <c r="C604" i="5"/>
  <c r="S604" i="4" l="1"/>
  <c r="J604" i="4"/>
  <c r="M604" i="4" s="1"/>
  <c r="Q605" i="4"/>
  <c r="V605" i="4" s="1"/>
  <c r="P605" i="4"/>
  <c r="U605" i="4" s="1"/>
  <c r="N605" i="4"/>
  <c r="AD604" i="5"/>
  <c r="O605" i="4"/>
  <c r="T605" i="4" s="1"/>
  <c r="R605" i="4"/>
  <c r="G614" i="7"/>
  <c r="C605" i="5"/>
  <c r="L610" i="2"/>
  <c r="M609" i="2"/>
  <c r="O609" i="2" s="1"/>
  <c r="B640" i="1" s="1"/>
  <c r="AD605" i="5" l="1"/>
  <c r="P606" i="4"/>
  <c r="U606" i="4" s="1"/>
  <c r="Q606" i="4"/>
  <c r="V606" i="4" s="1"/>
  <c r="R606" i="4"/>
  <c r="N606" i="4"/>
  <c r="O606" i="4"/>
  <c r="T606" i="4" s="1"/>
  <c r="J605" i="4"/>
  <c r="M605" i="4" s="1"/>
  <c r="S605" i="4"/>
  <c r="L611" i="2"/>
  <c r="M610" i="2"/>
  <c r="O610" i="2" s="1"/>
  <c r="B641" i="1" s="1"/>
  <c r="G615" i="7"/>
  <c r="C606" i="5"/>
  <c r="S606" i="4" l="1"/>
  <c r="J606" i="4"/>
  <c r="M606" i="4" s="1"/>
  <c r="Q607" i="4"/>
  <c r="V607" i="4" s="1"/>
  <c r="P607" i="4"/>
  <c r="U607" i="4" s="1"/>
  <c r="N607" i="4"/>
  <c r="AD606" i="5"/>
  <c r="O607" i="4"/>
  <c r="T607" i="4" s="1"/>
  <c r="R607" i="4"/>
  <c r="G616" i="7"/>
  <c r="C607" i="5"/>
  <c r="L612" i="2"/>
  <c r="M611" i="2"/>
  <c r="O611" i="2" s="1"/>
  <c r="B642" i="1" s="1"/>
  <c r="AD607" i="5" l="1"/>
  <c r="P608" i="4"/>
  <c r="U608" i="4" s="1"/>
  <c r="Q608" i="4"/>
  <c r="V608" i="4" s="1"/>
  <c r="R608" i="4"/>
  <c r="N608" i="4"/>
  <c r="O608" i="4"/>
  <c r="T608" i="4" s="1"/>
  <c r="S607" i="4"/>
  <c r="J607" i="4"/>
  <c r="M607" i="4" s="1"/>
  <c r="L613" i="2"/>
  <c r="M612" i="2"/>
  <c r="O612" i="2" s="1"/>
  <c r="B643" i="1" s="1"/>
  <c r="G617" i="7"/>
  <c r="C608" i="5"/>
  <c r="S608" i="4" l="1"/>
  <c r="J608" i="4"/>
  <c r="M608" i="4" s="1"/>
  <c r="Q609" i="4"/>
  <c r="V609" i="4" s="1"/>
  <c r="P609" i="4"/>
  <c r="U609" i="4" s="1"/>
  <c r="N609" i="4"/>
  <c r="AD608" i="5"/>
  <c r="O609" i="4"/>
  <c r="T609" i="4" s="1"/>
  <c r="R609" i="4"/>
  <c r="G618" i="7"/>
  <c r="C609" i="5"/>
  <c r="L614" i="2"/>
  <c r="M613" i="2"/>
  <c r="O613" i="2" s="1"/>
  <c r="B644" i="1" s="1"/>
  <c r="AD609" i="5" l="1"/>
  <c r="P610" i="4"/>
  <c r="U610" i="4" s="1"/>
  <c r="Q610" i="4"/>
  <c r="V610" i="4" s="1"/>
  <c r="R610" i="4"/>
  <c r="N610" i="4"/>
  <c r="O610" i="4"/>
  <c r="T610" i="4" s="1"/>
  <c r="J609" i="4"/>
  <c r="M609" i="4" s="1"/>
  <c r="S609" i="4"/>
  <c r="L615" i="2"/>
  <c r="M614" i="2"/>
  <c r="O614" i="2" s="1"/>
  <c r="B645" i="1" s="1"/>
  <c r="G619" i="7"/>
  <c r="C610" i="5"/>
  <c r="J610" i="4" l="1"/>
  <c r="M610" i="4" s="1"/>
  <c r="S610" i="4"/>
  <c r="Q611" i="4"/>
  <c r="V611" i="4" s="1"/>
  <c r="P611" i="4"/>
  <c r="U611" i="4" s="1"/>
  <c r="N611" i="4"/>
  <c r="AD610" i="5"/>
  <c r="O611" i="4"/>
  <c r="T611" i="4" s="1"/>
  <c r="R611" i="4"/>
  <c r="G620" i="7"/>
  <c r="C611" i="5"/>
  <c r="L616" i="2"/>
  <c r="M615" i="2"/>
  <c r="O615" i="2" s="1"/>
  <c r="B646" i="1" s="1"/>
  <c r="AD611" i="5" l="1"/>
  <c r="P612" i="4"/>
  <c r="U612" i="4" s="1"/>
  <c r="Q612" i="4"/>
  <c r="V612" i="4" s="1"/>
  <c r="R612" i="4"/>
  <c r="N612" i="4"/>
  <c r="O612" i="4"/>
  <c r="T612" i="4" s="1"/>
  <c r="J611" i="4"/>
  <c r="M611" i="4" s="1"/>
  <c r="S611" i="4"/>
  <c r="L617" i="2"/>
  <c r="M616" i="2"/>
  <c r="O616" i="2" s="1"/>
  <c r="B647" i="1" s="1"/>
  <c r="G621" i="7"/>
  <c r="C612" i="5"/>
  <c r="J612" i="4" l="1"/>
  <c r="M612" i="4" s="1"/>
  <c r="S612" i="4"/>
  <c r="AD612" i="5"/>
  <c r="O613" i="4"/>
  <c r="T613" i="4" s="1"/>
  <c r="R613" i="4"/>
  <c r="Q613" i="4"/>
  <c r="V613" i="4" s="1"/>
  <c r="P613" i="4"/>
  <c r="U613" i="4" s="1"/>
  <c r="N613" i="4"/>
  <c r="L618" i="2"/>
  <c r="M617" i="2"/>
  <c r="O617" i="2" s="1"/>
  <c r="B648" i="1" s="1"/>
  <c r="G622" i="7"/>
  <c r="C613" i="5"/>
  <c r="S613" i="4" l="1"/>
  <c r="J613" i="4"/>
  <c r="M613" i="4" s="1"/>
  <c r="R614" i="4"/>
  <c r="N614" i="4"/>
  <c r="O614" i="4"/>
  <c r="T614" i="4" s="1"/>
  <c r="AD613" i="5"/>
  <c r="P614" i="4"/>
  <c r="U614" i="4" s="1"/>
  <c r="Q614" i="4"/>
  <c r="V614" i="4" s="1"/>
  <c r="L619" i="2"/>
  <c r="M618" i="2"/>
  <c r="O618" i="2" s="1"/>
  <c r="B649" i="1" s="1"/>
  <c r="G623" i="7"/>
  <c r="C614" i="5"/>
  <c r="AD614" i="5" l="1"/>
  <c r="O615" i="4"/>
  <c r="T615" i="4" s="1"/>
  <c r="R615" i="4"/>
  <c r="N615" i="4"/>
  <c r="Q615" i="4"/>
  <c r="V615" i="4" s="1"/>
  <c r="P615" i="4"/>
  <c r="U615" i="4" s="1"/>
  <c r="J614" i="4"/>
  <c r="M614" i="4" s="1"/>
  <c r="S614" i="4"/>
  <c r="G624" i="7"/>
  <c r="C615" i="5"/>
  <c r="L620" i="2"/>
  <c r="M619" i="2"/>
  <c r="O619" i="2" s="1"/>
  <c r="B650" i="1" s="1"/>
  <c r="S615" i="4" l="1"/>
  <c r="J615" i="4"/>
  <c r="M615" i="4" s="1"/>
  <c r="AD615" i="5"/>
  <c r="P616" i="4"/>
  <c r="U616" i="4" s="1"/>
  <c r="Q616" i="4"/>
  <c r="V616" i="4" s="1"/>
  <c r="R616" i="4"/>
  <c r="N616" i="4"/>
  <c r="O616" i="4"/>
  <c r="T616" i="4" s="1"/>
  <c r="L621" i="2"/>
  <c r="M620" i="2"/>
  <c r="O620" i="2" s="1"/>
  <c r="B651" i="1" s="1"/>
  <c r="G625" i="7"/>
  <c r="C616" i="5"/>
  <c r="J616" i="4" l="1"/>
  <c r="M616" i="4" s="1"/>
  <c r="S616" i="4"/>
  <c r="AD616" i="5"/>
  <c r="O617" i="4"/>
  <c r="T617" i="4" s="1"/>
  <c r="R617" i="4"/>
  <c r="Q617" i="4"/>
  <c r="V617" i="4" s="1"/>
  <c r="P617" i="4"/>
  <c r="U617" i="4" s="1"/>
  <c r="N617" i="4"/>
  <c r="G626" i="7"/>
  <c r="C617" i="5"/>
  <c r="L622" i="2"/>
  <c r="M621" i="2"/>
  <c r="O621" i="2" s="1"/>
  <c r="B652" i="1" s="1"/>
  <c r="S617" i="4" l="1"/>
  <c r="J617" i="4"/>
  <c r="M617" i="4" s="1"/>
  <c r="R618" i="4"/>
  <c r="N618" i="4"/>
  <c r="O618" i="4"/>
  <c r="T618" i="4" s="1"/>
  <c r="AD617" i="5"/>
  <c r="P618" i="4"/>
  <c r="U618" i="4" s="1"/>
  <c r="Q618" i="4"/>
  <c r="V618" i="4" s="1"/>
  <c r="L623" i="2"/>
  <c r="M622" i="2"/>
  <c r="O622" i="2" s="1"/>
  <c r="B653" i="1" s="1"/>
  <c r="G627" i="7"/>
  <c r="C618" i="5"/>
  <c r="Q619" i="4" l="1"/>
  <c r="V619" i="4" s="1"/>
  <c r="P619" i="4"/>
  <c r="U619" i="4" s="1"/>
  <c r="N619" i="4"/>
  <c r="AD618" i="5"/>
  <c r="O619" i="4"/>
  <c r="T619" i="4" s="1"/>
  <c r="R619" i="4"/>
  <c r="S618" i="4"/>
  <c r="J618" i="4"/>
  <c r="M618" i="4" s="1"/>
  <c r="L624" i="2"/>
  <c r="M623" i="2"/>
  <c r="O623" i="2" s="1"/>
  <c r="B654" i="1" s="1"/>
  <c r="G628" i="7"/>
  <c r="C619" i="5"/>
  <c r="AD619" i="5" l="1"/>
  <c r="P620" i="4"/>
  <c r="U620" i="4" s="1"/>
  <c r="Q620" i="4"/>
  <c r="V620" i="4" s="1"/>
  <c r="R620" i="4"/>
  <c r="N620" i="4"/>
  <c r="O620" i="4"/>
  <c r="T620" i="4" s="1"/>
  <c r="J619" i="4"/>
  <c r="M619" i="4" s="1"/>
  <c r="S619" i="4"/>
  <c r="G629" i="7"/>
  <c r="C620" i="5"/>
  <c r="L625" i="2"/>
  <c r="M624" i="2"/>
  <c r="O624" i="2" s="1"/>
  <c r="B655" i="1" s="1"/>
  <c r="S620" i="4" l="1"/>
  <c r="J620" i="4"/>
  <c r="M620" i="4" s="1"/>
  <c r="Q621" i="4"/>
  <c r="P621" i="4"/>
  <c r="U621" i="4" s="1"/>
  <c r="N621" i="4"/>
  <c r="AD620" i="5"/>
  <c r="O621" i="4"/>
  <c r="T621" i="4" s="1"/>
  <c r="R621" i="4"/>
  <c r="W621" i="4" s="1"/>
  <c r="L626" i="2"/>
  <c r="M625" i="2"/>
  <c r="O625" i="2" s="1"/>
  <c r="B656" i="1" s="1"/>
  <c r="G630" i="7"/>
  <c r="C621" i="5"/>
  <c r="R622" i="4" l="1"/>
  <c r="W622" i="4" s="1"/>
  <c r="N622" i="4"/>
  <c r="O622" i="4"/>
  <c r="T622" i="4" s="1"/>
  <c r="AD621" i="5"/>
  <c r="P622" i="4"/>
  <c r="U622" i="4" s="1"/>
  <c r="Q622" i="4"/>
  <c r="S621" i="4"/>
  <c r="J621" i="4"/>
  <c r="M621" i="4" s="1"/>
  <c r="G631" i="7"/>
  <c r="C622" i="5"/>
  <c r="L627" i="2"/>
  <c r="M626" i="2"/>
  <c r="O626" i="2" s="1"/>
  <c r="B657" i="1" s="1"/>
  <c r="Q623" i="4" l="1"/>
  <c r="V623" i="4" s="1"/>
  <c r="P623" i="4"/>
  <c r="N623" i="4"/>
  <c r="AD622" i="5"/>
  <c r="O623" i="4"/>
  <c r="T623" i="4" s="1"/>
  <c r="R623" i="4"/>
  <c r="W623" i="4" s="1"/>
  <c r="S622" i="4"/>
  <c r="J622" i="4"/>
  <c r="M622" i="4" s="1"/>
  <c r="G632" i="7"/>
  <c r="C623" i="5"/>
  <c r="L628" i="2"/>
  <c r="M627" i="2"/>
  <c r="O627" i="2" s="1"/>
  <c r="B658" i="1" s="1"/>
  <c r="R624" i="4" l="1"/>
  <c r="W624" i="4" s="1"/>
  <c r="N624" i="4"/>
  <c r="O624" i="4"/>
  <c r="T624" i="4" s="1"/>
  <c r="AD623" i="5"/>
  <c r="P624" i="4"/>
  <c r="Q624" i="4"/>
  <c r="V624" i="4" s="1"/>
  <c r="J623" i="4"/>
  <c r="M623" i="4" s="1"/>
  <c r="S623" i="4"/>
  <c r="L629" i="2"/>
  <c r="M628" i="2"/>
  <c r="O628" i="2" s="1"/>
  <c r="B659" i="1" s="1"/>
  <c r="G633" i="7"/>
  <c r="C624" i="5"/>
  <c r="AD624" i="5" l="1"/>
  <c r="O625" i="4"/>
  <c r="T625" i="4" s="1"/>
  <c r="R625" i="4"/>
  <c r="W625" i="4" s="1"/>
  <c r="Q625" i="4"/>
  <c r="V625" i="4" s="1"/>
  <c r="P625" i="4"/>
  <c r="N625" i="4"/>
  <c r="S624" i="4"/>
  <c r="J624" i="4"/>
  <c r="M624" i="4" s="1"/>
  <c r="G634" i="7"/>
  <c r="C625" i="5"/>
  <c r="L630" i="2"/>
  <c r="M629" i="2"/>
  <c r="O629" i="2" s="1"/>
  <c r="B660" i="1" s="1"/>
  <c r="J625" i="4" l="1"/>
  <c r="M625" i="4" s="1"/>
  <c r="S625" i="4"/>
  <c r="AD625" i="5"/>
  <c r="P626" i="4"/>
  <c r="Q626" i="4"/>
  <c r="V626" i="4" s="1"/>
  <c r="R626" i="4"/>
  <c r="W626" i="4" s="1"/>
  <c r="N626" i="4"/>
  <c r="O626" i="4"/>
  <c r="T626" i="4" s="1"/>
  <c r="G635" i="7"/>
  <c r="C626" i="5"/>
  <c r="L631" i="2"/>
  <c r="M630" i="2"/>
  <c r="O630" i="2" s="1"/>
  <c r="B661" i="1" s="1"/>
  <c r="J626" i="4" l="1"/>
  <c r="M626" i="4" s="1"/>
  <c r="S626" i="4"/>
  <c r="AD626" i="5"/>
  <c r="O627" i="4"/>
  <c r="T627" i="4" s="1"/>
  <c r="R627" i="4"/>
  <c r="W627" i="4" s="1"/>
  <c r="Q627" i="4"/>
  <c r="V627" i="4" s="1"/>
  <c r="P627" i="4"/>
  <c r="N627" i="4"/>
  <c r="L632" i="2"/>
  <c r="M631" i="2"/>
  <c r="O631" i="2" s="1"/>
  <c r="B662" i="1" s="1"/>
  <c r="G636" i="7"/>
  <c r="C627" i="5"/>
  <c r="J627" i="4" l="1"/>
  <c r="M627" i="4" s="1"/>
  <c r="S627" i="4"/>
  <c r="AD627" i="5"/>
  <c r="P628" i="4"/>
  <c r="Q628" i="4"/>
  <c r="V628" i="4" s="1"/>
  <c r="R628" i="4"/>
  <c r="W628" i="4" s="1"/>
  <c r="N628" i="4"/>
  <c r="O628" i="4"/>
  <c r="T628" i="4" s="1"/>
  <c r="G637" i="7"/>
  <c r="C628" i="5"/>
  <c r="L633" i="2"/>
  <c r="M632" i="2"/>
  <c r="O632" i="2" s="1"/>
  <c r="B663" i="1" s="1"/>
  <c r="S628" i="4" l="1"/>
  <c r="J628" i="4"/>
  <c r="M628" i="4" s="1"/>
  <c r="Q629" i="4"/>
  <c r="V629" i="4" s="1"/>
  <c r="P629" i="4"/>
  <c r="U629" i="4" s="1"/>
  <c r="N629" i="4"/>
  <c r="AD628" i="5"/>
  <c r="O629" i="4"/>
  <c r="R629" i="4"/>
  <c r="W629" i="4" s="1"/>
  <c r="L634" i="2"/>
  <c r="M633" i="2"/>
  <c r="O633" i="2" s="1"/>
  <c r="B664" i="1" s="1"/>
  <c r="G638" i="7"/>
  <c r="C629" i="5"/>
  <c r="R630" i="4" l="1"/>
  <c r="W630" i="4" s="1"/>
  <c r="N630" i="4"/>
  <c r="O630" i="4"/>
  <c r="T630" i="4" s="1"/>
  <c r="AD629" i="5"/>
  <c r="P630" i="4"/>
  <c r="Q630" i="4"/>
  <c r="V630" i="4" s="1"/>
  <c r="J629" i="4"/>
  <c r="M629" i="4" s="1"/>
  <c r="S629" i="4"/>
  <c r="L635" i="2"/>
  <c r="M634" i="2"/>
  <c r="O634" i="2" s="1"/>
  <c r="B665" i="1" s="1"/>
  <c r="G639" i="7"/>
  <c r="C630" i="5"/>
  <c r="Q631" i="4" l="1"/>
  <c r="V631" i="4" s="1"/>
  <c r="P631" i="4"/>
  <c r="N631" i="4"/>
  <c r="AD630" i="5"/>
  <c r="R631" i="4"/>
  <c r="W631" i="4" s="1"/>
  <c r="O631" i="4"/>
  <c r="T631" i="4" s="1"/>
  <c r="S630" i="4"/>
  <c r="J630" i="4"/>
  <c r="M630" i="4" s="1"/>
  <c r="G640" i="7"/>
  <c r="C631" i="5"/>
  <c r="L636" i="2"/>
  <c r="M635" i="2"/>
  <c r="O635" i="2" s="1"/>
  <c r="B666" i="1" s="1"/>
  <c r="R632" i="4" l="1"/>
  <c r="W632" i="4" s="1"/>
  <c r="N632" i="4"/>
  <c r="O632" i="4"/>
  <c r="T632" i="4" s="1"/>
  <c r="AD631" i="5"/>
  <c r="P632" i="4"/>
  <c r="Q632" i="4"/>
  <c r="V632" i="4" s="1"/>
  <c r="J631" i="4"/>
  <c r="M631" i="4" s="1"/>
  <c r="S631" i="4"/>
  <c r="L637" i="2"/>
  <c r="M636" i="2"/>
  <c r="O636" i="2" s="1"/>
  <c r="B667" i="1" s="1"/>
  <c r="G641" i="7"/>
  <c r="C632" i="5"/>
  <c r="AD632" i="5" l="1"/>
  <c r="O633" i="4"/>
  <c r="R633" i="4"/>
  <c r="W633" i="4" s="1"/>
  <c r="Q633" i="4"/>
  <c r="V633" i="4" s="1"/>
  <c r="P633" i="4"/>
  <c r="U633" i="4" s="1"/>
  <c r="N633" i="4"/>
  <c r="S632" i="4"/>
  <c r="J632" i="4"/>
  <c r="M632" i="4" s="1"/>
  <c r="G642" i="7"/>
  <c r="C633" i="5"/>
  <c r="L638" i="2"/>
  <c r="M637" i="2"/>
  <c r="O637" i="2" s="1"/>
  <c r="B668" i="1" s="1"/>
  <c r="J633" i="4" l="1"/>
  <c r="M633" i="4" s="1"/>
  <c r="S633" i="4"/>
  <c r="AD633" i="5"/>
  <c r="P634" i="4"/>
  <c r="U634" i="4" s="1"/>
  <c r="Q634" i="4"/>
  <c r="V634" i="4" s="1"/>
  <c r="R634" i="4"/>
  <c r="W634" i="4" s="1"/>
  <c r="N634" i="4"/>
  <c r="O634" i="4"/>
  <c r="L639" i="2"/>
  <c r="M638" i="2"/>
  <c r="O638" i="2" s="1"/>
  <c r="B669" i="1" s="1"/>
  <c r="G643" i="7"/>
  <c r="C634" i="5"/>
  <c r="S634" i="4" l="1"/>
  <c r="J634" i="4"/>
  <c r="M634" i="4" s="1"/>
  <c r="Q635" i="4"/>
  <c r="V635" i="4" s="1"/>
  <c r="P635" i="4"/>
  <c r="U635" i="4" s="1"/>
  <c r="N635" i="4"/>
  <c r="AD634" i="5"/>
  <c r="O635" i="4"/>
  <c r="R635" i="4"/>
  <c r="W635" i="4" s="1"/>
  <c r="G644" i="7"/>
  <c r="C635" i="5"/>
  <c r="L640" i="2"/>
  <c r="M639" i="2"/>
  <c r="O639" i="2" s="1"/>
  <c r="B670" i="1" s="1"/>
  <c r="R636" i="4" l="1"/>
  <c r="W636" i="4" s="1"/>
  <c r="N636" i="4"/>
  <c r="O636" i="4"/>
  <c r="T636" i="4" s="1"/>
  <c r="AD635" i="5"/>
  <c r="P636" i="4"/>
  <c r="Q636" i="4"/>
  <c r="V636" i="4" s="1"/>
  <c r="J635" i="4"/>
  <c r="M635" i="4" s="1"/>
  <c r="S635" i="4"/>
  <c r="L641" i="2"/>
  <c r="M640" i="2"/>
  <c r="O640" i="2" s="1"/>
  <c r="B671" i="1" s="1"/>
  <c r="G645" i="7"/>
  <c r="C636" i="5"/>
  <c r="Q637" i="4" l="1"/>
  <c r="V637" i="4" s="1"/>
  <c r="P637" i="4"/>
  <c r="N637" i="4"/>
  <c r="AD636" i="5"/>
  <c r="O637" i="4"/>
  <c r="T637" i="4" s="1"/>
  <c r="R637" i="4"/>
  <c r="W637" i="4" s="1"/>
  <c r="J636" i="4"/>
  <c r="M636" i="4" s="1"/>
  <c r="S636" i="4"/>
  <c r="G646" i="7"/>
  <c r="C637" i="5"/>
  <c r="L642" i="2"/>
  <c r="M641" i="2"/>
  <c r="O641" i="2" s="1"/>
  <c r="B672" i="1" s="1"/>
  <c r="AD637" i="5" l="1"/>
  <c r="P638" i="4"/>
  <c r="Q638" i="4"/>
  <c r="V638" i="4" s="1"/>
  <c r="R638" i="4"/>
  <c r="W638" i="4" s="1"/>
  <c r="N638" i="4"/>
  <c r="O638" i="4"/>
  <c r="T638" i="4" s="1"/>
  <c r="S637" i="4"/>
  <c r="J637" i="4"/>
  <c r="M637" i="4" s="1"/>
  <c r="G647" i="7"/>
  <c r="C638" i="5"/>
  <c r="L643" i="2"/>
  <c r="M642" i="2"/>
  <c r="O642" i="2" s="1"/>
  <c r="B673" i="1" s="1"/>
  <c r="J638" i="4" l="1"/>
  <c r="M638" i="4" s="1"/>
  <c r="S638" i="4"/>
  <c r="Q639" i="4"/>
  <c r="V639" i="4" s="1"/>
  <c r="P639" i="4"/>
  <c r="N639" i="4"/>
  <c r="AD638" i="5"/>
  <c r="O639" i="4"/>
  <c r="T639" i="4" s="1"/>
  <c r="R639" i="4"/>
  <c r="W639" i="4" s="1"/>
  <c r="G648" i="7"/>
  <c r="C639" i="5"/>
  <c r="L644" i="2"/>
  <c r="M643" i="2"/>
  <c r="O643" i="2" s="1"/>
  <c r="B674" i="1" s="1"/>
  <c r="AD639" i="5" l="1"/>
  <c r="P640" i="4"/>
  <c r="Q640" i="4"/>
  <c r="V640" i="4" s="1"/>
  <c r="O640" i="4"/>
  <c r="T640" i="4" s="1"/>
  <c r="R640" i="4"/>
  <c r="W640" i="4" s="1"/>
  <c r="N640" i="4"/>
  <c r="S639" i="4"/>
  <c r="J639" i="4"/>
  <c r="M639" i="4" s="1"/>
  <c r="L645" i="2"/>
  <c r="M644" i="2"/>
  <c r="O644" i="2" s="1"/>
  <c r="B675" i="1" s="1"/>
  <c r="G649" i="7"/>
  <c r="C640" i="5"/>
  <c r="S640" i="4" l="1"/>
  <c r="J640" i="4"/>
  <c r="M640" i="4" s="1"/>
  <c r="AD640" i="5"/>
  <c r="O641" i="4"/>
  <c r="T641" i="4" s="1"/>
  <c r="R641" i="4"/>
  <c r="W641" i="4" s="1"/>
  <c r="Q641" i="4"/>
  <c r="V641" i="4" s="1"/>
  <c r="P641" i="4"/>
  <c r="N641" i="4"/>
  <c r="L646" i="2"/>
  <c r="M645" i="2"/>
  <c r="O645" i="2" s="1"/>
  <c r="B676" i="1" s="1"/>
  <c r="G650" i="7"/>
  <c r="C641" i="5"/>
  <c r="S641" i="4" l="1"/>
  <c r="J641" i="4"/>
  <c r="M641" i="4" s="1"/>
  <c r="AD641" i="5"/>
  <c r="P642" i="4"/>
  <c r="Q642" i="4"/>
  <c r="V642" i="4" s="1"/>
  <c r="R642" i="4"/>
  <c r="W642" i="4" s="1"/>
  <c r="N642" i="4"/>
  <c r="O642" i="4"/>
  <c r="T642" i="4" s="1"/>
  <c r="G651" i="7"/>
  <c r="C642" i="5"/>
  <c r="L647" i="2"/>
  <c r="M646" i="2"/>
  <c r="O646" i="2" s="1"/>
  <c r="B677" i="1" s="1"/>
  <c r="S642" i="4" l="1"/>
  <c r="J642" i="4"/>
  <c r="M642" i="4" s="1"/>
  <c r="AD642" i="5"/>
  <c r="O643" i="4"/>
  <c r="T643" i="4" s="1"/>
  <c r="R643" i="4"/>
  <c r="W643" i="4" s="1"/>
  <c r="Q643" i="4"/>
  <c r="V643" i="4" s="1"/>
  <c r="P643" i="4"/>
  <c r="N643" i="4"/>
  <c r="L648" i="2"/>
  <c r="M647" i="2"/>
  <c r="O647" i="2" s="1"/>
  <c r="B678" i="1" s="1"/>
  <c r="G652" i="7"/>
  <c r="C643" i="5"/>
  <c r="S643" i="4" l="1"/>
  <c r="J643" i="4"/>
  <c r="M643" i="4" s="1"/>
  <c r="AD643" i="5"/>
  <c r="P644" i="4"/>
  <c r="U644" i="4" s="1"/>
  <c r="Q644" i="4"/>
  <c r="V644" i="4" s="1"/>
  <c r="R644" i="4"/>
  <c r="W644" i="4" s="1"/>
  <c r="N644" i="4"/>
  <c r="O644" i="4"/>
  <c r="G653" i="7"/>
  <c r="C644" i="5"/>
  <c r="L649" i="2"/>
  <c r="M648" i="2"/>
  <c r="O648" i="2" s="1"/>
  <c r="B679" i="1" s="1"/>
  <c r="J644" i="4" l="1"/>
  <c r="M644" i="4" s="1"/>
  <c r="S644" i="4"/>
  <c r="Q645" i="4"/>
  <c r="V645" i="4" s="1"/>
  <c r="P645" i="4"/>
  <c r="U645" i="4" s="1"/>
  <c r="N645" i="4"/>
  <c r="AD644" i="5"/>
  <c r="O645" i="4"/>
  <c r="R645" i="4"/>
  <c r="W645" i="4" s="1"/>
  <c r="L650" i="2"/>
  <c r="M649" i="2"/>
  <c r="O649" i="2" s="1"/>
  <c r="B680" i="1" s="1"/>
  <c r="G654" i="7"/>
  <c r="C645" i="5"/>
  <c r="AD645" i="5" l="1"/>
  <c r="P646" i="4"/>
  <c r="Q646" i="4"/>
  <c r="V646" i="4" s="1"/>
  <c r="O646" i="4"/>
  <c r="T646" i="4" s="1"/>
  <c r="R646" i="4"/>
  <c r="W646" i="4" s="1"/>
  <c r="N646" i="4"/>
  <c r="S645" i="4"/>
  <c r="J645" i="4"/>
  <c r="M645" i="4" s="1"/>
  <c r="G655" i="7"/>
  <c r="C646" i="5"/>
  <c r="L651" i="2"/>
  <c r="M650" i="2"/>
  <c r="O650" i="2" s="1"/>
  <c r="B681" i="1" s="1"/>
  <c r="J646" i="4" l="1"/>
  <c r="M646" i="4" s="1"/>
  <c r="S646" i="4"/>
  <c r="AD646" i="5"/>
  <c r="O647" i="4"/>
  <c r="T647" i="4" s="1"/>
  <c r="R647" i="4"/>
  <c r="W647" i="4" s="1"/>
  <c r="Q647" i="4"/>
  <c r="V647" i="4" s="1"/>
  <c r="P647" i="4"/>
  <c r="N647" i="4"/>
  <c r="L652" i="2"/>
  <c r="M651" i="2"/>
  <c r="O651" i="2" s="1"/>
  <c r="B682" i="1" s="1"/>
  <c r="G656" i="7"/>
  <c r="C647" i="5"/>
  <c r="S647" i="4" l="1"/>
  <c r="J647" i="4"/>
  <c r="M647" i="4" s="1"/>
  <c r="R648" i="4"/>
  <c r="W648" i="4" s="1"/>
  <c r="N648" i="4"/>
  <c r="O648" i="4"/>
  <c r="AD647" i="5"/>
  <c r="P648" i="4"/>
  <c r="U648" i="4" s="1"/>
  <c r="Q648" i="4"/>
  <c r="V648" i="4" s="1"/>
  <c r="G657" i="7"/>
  <c r="C648" i="5"/>
  <c r="L653" i="2"/>
  <c r="M652" i="2"/>
  <c r="O652" i="2" s="1"/>
  <c r="B683" i="1" s="1"/>
  <c r="AD648" i="5" l="1"/>
  <c r="O649" i="4"/>
  <c r="R649" i="4"/>
  <c r="W649" i="4" s="1"/>
  <c r="Q649" i="4"/>
  <c r="V649" i="4" s="1"/>
  <c r="P649" i="4"/>
  <c r="U649" i="4" s="1"/>
  <c r="N649" i="4"/>
  <c r="J648" i="4"/>
  <c r="M648" i="4" s="1"/>
  <c r="S648" i="4"/>
  <c r="L654" i="2"/>
  <c r="M653" i="2"/>
  <c r="O653" i="2" s="1"/>
  <c r="B684" i="1" s="1"/>
  <c r="G658" i="7"/>
  <c r="C649" i="5"/>
  <c r="S649" i="4" l="1"/>
  <c r="J649" i="4"/>
  <c r="M649" i="4" s="1"/>
  <c r="R650" i="4"/>
  <c r="W650" i="4" s="1"/>
  <c r="N650" i="4"/>
  <c r="O650" i="4"/>
  <c r="AD649" i="5"/>
  <c r="P650" i="4"/>
  <c r="U650" i="4" s="1"/>
  <c r="Q650" i="4"/>
  <c r="V650" i="4" s="1"/>
  <c r="G659" i="7"/>
  <c r="C650" i="5"/>
  <c r="L655" i="2"/>
  <c r="M654" i="2"/>
  <c r="O654" i="2" s="1"/>
  <c r="B685" i="1" s="1"/>
  <c r="AD650" i="5" l="1"/>
  <c r="O651" i="4"/>
  <c r="T651" i="4" s="1"/>
  <c r="R651" i="4"/>
  <c r="W651" i="4" s="1"/>
  <c r="Q651" i="4"/>
  <c r="V651" i="4" s="1"/>
  <c r="P651" i="4"/>
  <c r="U651" i="4" s="1"/>
  <c r="N651" i="4"/>
  <c r="J651" i="4" s="1"/>
  <c r="M651" i="4" s="1"/>
  <c r="S650" i="4"/>
  <c r="J650" i="4"/>
  <c r="M650" i="4" s="1"/>
  <c r="L656" i="2"/>
  <c r="M655" i="2"/>
  <c r="O655" i="2" s="1"/>
  <c r="B686" i="1" s="1"/>
  <c r="G660" i="7"/>
  <c r="C651" i="5"/>
  <c r="AD651" i="5" l="1"/>
  <c r="P652" i="4"/>
  <c r="U652" i="4" s="1"/>
  <c r="Q652" i="4"/>
  <c r="V652" i="4" s="1"/>
  <c r="R652" i="4"/>
  <c r="W652" i="4" s="1"/>
  <c r="N652" i="4"/>
  <c r="J652" i="4" s="1"/>
  <c r="M652" i="4" s="1"/>
  <c r="O652" i="4"/>
  <c r="T652" i="4" s="1"/>
  <c r="G661" i="7"/>
  <c r="C652" i="5"/>
  <c r="L657" i="2"/>
  <c r="M656" i="2"/>
  <c r="O656" i="2" s="1"/>
  <c r="B687" i="1" s="1"/>
  <c r="AD652" i="5" l="1"/>
  <c r="O653" i="4"/>
  <c r="R653" i="4"/>
  <c r="W653" i="4" s="1"/>
  <c r="Q653" i="4"/>
  <c r="V653" i="4" s="1"/>
  <c r="P653" i="4"/>
  <c r="U653" i="4" s="1"/>
  <c r="N653" i="4"/>
  <c r="L658" i="2"/>
  <c r="M657" i="2"/>
  <c r="O657" i="2" s="1"/>
  <c r="B688" i="1" s="1"/>
  <c r="G662" i="7"/>
  <c r="C653" i="5"/>
  <c r="J653" i="4" l="1"/>
  <c r="M653" i="4" s="1"/>
  <c r="S653" i="4"/>
  <c r="R654" i="4"/>
  <c r="W654" i="4" s="1"/>
  <c r="N654" i="4"/>
  <c r="J654" i="4" s="1"/>
  <c r="M654" i="4" s="1"/>
  <c r="O654" i="4"/>
  <c r="T654" i="4" s="1"/>
  <c r="AD653" i="5"/>
  <c r="P654" i="4"/>
  <c r="U654" i="4" s="1"/>
  <c r="Q654" i="4"/>
  <c r="V654" i="4" s="1"/>
  <c r="G663" i="7"/>
  <c r="C654" i="5"/>
  <c r="L659" i="2"/>
  <c r="M658" i="2"/>
  <c r="O658" i="2" s="1"/>
  <c r="B689" i="1" s="1"/>
  <c r="AD654" i="5" l="1"/>
  <c r="O655" i="4"/>
  <c r="T655" i="4" s="1"/>
  <c r="R655" i="4"/>
  <c r="W655" i="4" s="1"/>
  <c r="Q655" i="4"/>
  <c r="V655" i="4" s="1"/>
  <c r="P655" i="4"/>
  <c r="U655" i="4" s="1"/>
  <c r="N655" i="4"/>
  <c r="J655" i="4" s="1"/>
  <c r="M655" i="4" s="1"/>
  <c r="L660" i="2"/>
  <c r="M659" i="2"/>
  <c r="O659" i="2" s="1"/>
  <c r="B690" i="1" s="1"/>
  <c r="G664" i="7"/>
  <c r="C655" i="5"/>
  <c r="R656" i="4" l="1"/>
  <c r="W656" i="4" s="1"/>
  <c r="N656" i="4"/>
  <c r="J656" i="4" s="1"/>
  <c r="M656" i="4" s="1"/>
  <c r="O656" i="4"/>
  <c r="T656" i="4" s="1"/>
  <c r="AD655" i="5"/>
  <c r="P656" i="4"/>
  <c r="U656" i="4" s="1"/>
  <c r="Q656" i="4"/>
  <c r="V656" i="4" s="1"/>
  <c r="L661" i="2"/>
  <c r="M660" i="2"/>
  <c r="O660" i="2" s="1"/>
  <c r="B691" i="1" s="1"/>
  <c r="G665" i="7"/>
  <c r="C656" i="5"/>
  <c r="Q657" i="4" l="1"/>
  <c r="V657" i="4" s="1"/>
  <c r="P657" i="4"/>
  <c r="U657" i="4" s="1"/>
  <c r="N657" i="4"/>
  <c r="J657" i="4" s="1"/>
  <c r="M657" i="4" s="1"/>
  <c r="AD656" i="5"/>
  <c r="O657" i="4"/>
  <c r="T657" i="4" s="1"/>
  <c r="R657" i="4"/>
  <c r="W657" i="4" s="1"/>
  <c r="G666" i="7"/>
  <c r="C657" i="5"/>
  <c r="L662" i="2"/>
  <c r="M661" i="2"/>
  <c r="O661" i="2" s="1"/>
  <c r="B692" i="1" s="1"/>
  <c r="R658" i="4" l="1"/>
  <c r="W658" i="4" s="1"/>
  <c r="N658" i="4"/>
  <c r="O658" i="4"/>
  <c r="AD657" i="5"/>
  <c r="P658" i="4"/>
  <c r="U658" i="4" s="1"/>
  <c r="Q658" i="4"/>
  <c r="V658" i="4" s="1"/>
  <c r="L663" i="2"/>
  <c r="M662" i="2"/>
  <c r="O662" i="2" s="1"/>
  <c r="B693" i="1" s="1"/>
  <c r="G667" i="7"/>
  <c r="C658" i="5"/>
  <c r="Q659" i="4" l="1"/>
  <c r="V659" i="4" s="1"/>
  <c r="P659" i="4"/>
  <c r="U659" i="4" s="1"/>
  <c r="N659" i="4"/>
  <c r="AD658" i="5"/>
  <c r="O659" i="4"/>
  <c r="R659" i="4"/>
  <c r="W659" i="4" s="1"/>
  <c r="S658" i="4"/>
  <c r="J658" i="4"/>
  <c r="M658" i="4" s="1"/>
  <c r="G668" i="7"/>
  <c r="C659" i="5"/>
  <c r="L664" i="2"/>
  <c r="M663" i="2"/>
  <c r="O663" i="2" s="1"/>
  <c r="B694" i="1" s="1"/>
  <c r="AD659" i="5" l="1"/>
  <c r="P660" i="4"/>
  <c r="U660" i="4" s="1"/>
  <c r="Q660" i="4"/>
  <c r="V660" i="4" s="1"/>
  <c r="R660" i="4"/>
  <c r="W660" i="4" s="1"/>
  <c r="N660" i="4"/>
  <c r="J660" i="4" s="1"/>
  <c r="M660" i="4" s="1"/>
  <c r="O660" i="4"/>
  <c r="T660" i="4" s="1"/>
  <c r="J659" i="4"/>
  <c r="M659" i="4" s="1"/>
  <c r="S659" i="4"/>
  <c r="L665" i="2"/>
  <c r="M664" i="2"/>
  <c r="O664" i="2" s="1"/>
  <c r="B695" i="1" s="1"/>
  <c r="G669" i="7"/>
  <c r="C660" i="5"/>
  <c r="Q661" i="4" l="1"/>
  <c r="V661" i="4" s="1"/>
  <c r="P661" i="4"/>
  <c r="U661" i="4" s="1"/>
  <c r="N661" i="4"/>
  <c r="AD660" i="5"/>
  <c r="O661" i="4"/>
  <c r="R661" i="4"/>
  <c r="W661" i="4" s="1"/>
  <c r="G670" i="7"/>
  <c r="C661" i="5"/>
  <c r="L666" i="2"/>
  <c r="M665" i="2"/>
  <c r="O665" i="2" s="1"/>
  <c r="B696" i="1" s="1"/>
  <c r="AD661" i="5" l="1"/>
  <c r="P662" i="4"/>
  <c r="U662" i="4" s="1"/>
  <c r="Q662" i="4"/>
  <c r="V662" i="4" s="1"/>
  <c r="R662" i="4"/>
  <c r="W662" i="4" s="1"/>
  <c r="N662" i="4"/>
  <c r="J662" i="4" s="1"/>
  <c r="M662" i="4" s="1"/>
  <c r="O662" i="4"/>
  <c r="T662" i="4" s="1"/>
  <c r="S661" i="4"/>
  <c r="J661" i="4"/>
  <c r="M661" i="4" s="1"/>
  <c r="L667" i="2"/>
  <c r="M666" i="2"/>
  <c r="O666" i="2" s="1"/>
  <c r="B697" i="1" s="1"/>
  <c r="G671" i="7"/>
  <c r="C662" i="5"/>
  <c r="AD662" i="5" l="1"/>
  <c r="O663" i="4"/>
  <c r="T663" i="4" s="1"/>
  <c r="R663" i="4"/>
  <c r="W663" i="4" s="1"/>
  <c r="Q663" i="4"/>
  <c r="V663" i="4" s="1"/>
  <c r="P663" i="4"/>
  <c r="U663" i="4" s="1"/>
  <c r="N663" i="4"/>
  <c r="J663" i="4" s="1"/>
  <c r="M663" i="4" s="1"/>
  <c r="G672" i="7"/>
  <c r="C663" i="5"/>
  <c r="L668" i="2"/>
  <c r="M667" i="2"/>
  <c r="O667" i="2" s="1"/>
  <c r="B698" i="1" s="1"/>
  <c r="AD663" i="5" l="1"/>
  <c r="P664" i="4"/>
  <c r="U664" i="4" s="1"/>
  <c r="Q664" i="4"/>
  <c r="V664" i="4" s="1"/>
  <c r="R664" i="4"/>
  <c r="W664" i="4" s="1"/>
  <c r="N664" i="4"/>
  <c r="J664" i="4" s="1"/>
  <c r="M664" i="4" s="1"/>
  <c r="O664" i="4"/>
  <c r="T664" i="4" s="1"/>
  <c r="L669" i="2"/>
  <c r="M668" i="2"/>
  <c r="O668" i="2" s="1"/>
  <c r="B699" i="1" s="1"/>
  <c r="G673" i="7"/>
  <c r="C664" i="5"/>
  <c r="AD664" i="5" l="1"/>
  <c r="O665" i="4"/>
  <c r="T665" i="4" s="1"/>
  <c r="R665" i="4"/>
  <c r="W665" i="4" s="1"/>
  <c r="Q665" i="4"/>
  <c r="V665" i="4" s="1"/>
  <c r="P665" i="4"/>
  <c r="U665" i="4" s="1"/>
  <c r="N665" i="4"/>
  <c r="J665" i="4" s="1"/>
  <c r="M665" i="4" s="1"/>
  <c r="L670" i="2"/>
  <c r="M669" i="2"/>
  <c r="O669" i="2" s="1"/>
  <c r="B700" i="1" s="1"/>
  <c r="G674" i="7"/>
  <c r="C665" i="5"/>
  <c r="R666" i="4" l="1"/>
  <c r="W666" i="4" s="1"/>
  <c r="N666" i="4"/>
  <c r="O666" i="4"/>
  <c r="AD665" i="5"/>
  <c r="P666" i="4"/>
  <c r="U666" i="4" s="1"/>
  <c r="Q666" i="4"/>
  <c r="V666" i="4" s="1"/>
  <c r="G675" i="7"/>
  <c r="C666" i="5"/>
  <c r="L671" i="2"/>
  <c r="M670" i="2"/>
  <c r="O670" i="2" s="1"/>
  <c r="B701" i="1" s="1"/>
  <c r="Q667" i="4" l="1"/>
  <c r="V667" i="4" s="1"/>
  <c r="P667" i="4"/>
  <c r="U667" i="4" s="1"/>
  <c r="N667" i="4"/>
  <c r="J667" i="4" s="1"/>
  <c r="M667" i="4" s="1"/>
  <c r="AD666" i="5"/>
  <c r="O667" i="4"/>
  <c r="T667" i="4" s="1"/>
  <c r="R667" i="4"/>
  <c r="W667" i="4" s="1"/>
  <c r="S666" i="4"/>
  <c r="J666" i="4"/>
  <c r="M666" i="4" s="1"/>
  <c r="L672" i="2"/>
  <c r="M671" i="2"/>
  <c r="O671" i="2" s="1"/>
  <c r="B702" i="1" s="1"/>
  <c r="G676" i="7"/>
  <c r="C667" i="5"/>
  <c r="R668" i="4" l="1"/>
  <c r="W668" i="4" s="1"/>
  <c r="N668" i="4"/>
  <c r="J668" i="4" s="1"/>
  <c r="M668" i="4" s="1"/>
  <c r="O668" i="4"/>
  <c r="T668" i="4" s="1"/>
  <c r="AD667" i="5"/>
  <c r="P668" i="4"/>
  <c r="U668" i="4" s="1"/>
  <c r="Q668" i="4"/>
  <c r="V668" i="4" s="1"/>
  <c r="G677" i="7"/>
  <c r="C668" i="5"/>
  <c r="L673" i="2"/>
  <c r="M672" i="2"/>
  <c r="O672" i="2" s="1"/>
  <c r="B703" i="1" s="1"/>
  <c r="AD668" i="5" l="1"/>
  <c r="O669" i="4"/>
  <c r="R669" i="4"/>
  <c r="W669" i="4" s="1"/>
  <c r="Q669" i="4"/>
  <c r="V669" i="4" s="1"/>
  <c r="P669" i="4"/>
  <c r="U669" i="4" s="1"/>
  <c r="N669" i="4"/>
  <c r="L674" i="2"/>
  <c r="M673" i="2"/>
  <c r="O673" i="2" s="1"/>
  <c r="B704" i="1" s="1"/>
  <c r="G678" i="7"/>
  <c r="C669" i="5"/>
  <c r="Z1814" i="5" l="1"/>
  <c r="Z1813" i="5" s="1"/>
  <c r="Z1812" i="5" s="1"/>
  <c r="Z1811" i="5" s="1"/>
  <c r="Z1810" i="5" s="1"/>
  <c r="Z1809" i="5" s="1"/>
  <c r="Z1808" i="5" s="1"/>
  <c r="Z1807" i="5" s="1"/>
  <c r="Z1806" i="5" s="1"/>
  <c r="Z1805" i="5" s="1"/>
  <c r="Z1804" i="5" s="1"/>
  <c r="Z1803" i="5" s="1"/>
  <c r="Z1802" i="5" s="1"/>
  <c r="Z1801" i="5" s="1"/>
  <c r="Z1800" i="5" s="1"/>
  <c r="Z1799" i="5" s="1"/>
  <c r="Z1798" i="5" s="1"/>
  <c r="Z1797" i="5" s="1"/>
  <c r="Z1796" i="5" s="1"/>
  <c r="Z1795" i="5" s="1"/>
  <c r="Z1794" i="5" s="1"/>
  <c r="Z1793" i="5" s="1"/>
  <c r="Z1792" i="5" s="1"/>
  <c r="Z1791" i="5" s="1"/>
  <c r="Z1790" i="5" s="1"/>
  <c r="Z1789" i="5" s="1"/>
  <c r="Z1788" i="5" s="1"/>
  <c r="Z1787" i="5" s="1"/>
  <c r="Z1786" i="5" s="1"/>
  <c r="Z1785" i="5" s="1"/>
  <c r="Z1784" i="5" s="1"/>
  <c r="Z1783" i="5" s="1"/>
  <c r="Z1782" i="5" s="1"/>
  <c r="Z1781" i="5" s="1"/>
  <c r="Z1780" i="5" s="1"/>
  <c r="Z1779" i="5" s="1"/>
  <c r="Z1778" i="5" s="1"/>
  <c r="Z1777" i="5" s="1"/>
  <c r="Z1776" i="5" s="1"/>
  <c r="Z1775" i="5" s="1"/>
  <c r="Z1774" i="5" s="1"/>
  <c r="Z1773" i="5" s="1"/>
  <c r="Z1772" i="5" s="1"/>
  <c r="Z1771" i="5" s="1"/>
  <c r="Z1770" i="5" s="1"/>
  <c r="Z1769" i="5" s="1"/>
  <c r="Z1768" i="5" s="1"/>
  <c r="Z1767" i="5" s="1"/>
  <c r="Z1766" i="5" s="1"/>
  <c r="Z1765" i="5" s="1"/>
  <c r="Z1764" i="5" s="1"/>
  <c r="Z1763" i="5" s="1"/>
  <c r="Z1762" i="5" s="1"/>
  <c r="Z1761" i="5" s="1"/>
  <c r="Z1760" i="5" s="1"/>
  <c r="Z1759" i="5" s="1"/>
  <c r="Z1758" i="5" s="1"/>
  <c r="Z1757" i="5" s="1"/>
  <c r="Z1756" i="5" s="1"/>
  <c r="Z1755" i="5" s="1"/>
  <c r="Z1754" i="5" s="1"/>
  <c r="Z1753" i="5" s="1"/>
  <c r="Z1752" i="5" s="1"/>
  <c r="Z1751" i="5" s="1"/>
  <c r="Z1750" i="5" s="1"/>
  <c r="Z1749" i="5" s="1"/>
  <c r="Z1748" i="5" s="1"/>
  <c r="Z1747" i="5" s="1"/>
  <c r="Z1746" i="5" s="1"/>
  <c r="Z1745" i="5" s="1"/>
  <c r="Z1744" i="5" s="1"/>
  <c r="Z1743" i="5" s="1"/>
  <c r="Z1742" i="5" s="1"/>
  <c r="Z1741" i="5" s="1"/>
  <c r="Z1740" i="5" s="1"/>
  <c r="Z1739" i="5" s="1"/>
  <c r="Z1738" i="5" s="1"/>
  <c r="Z1737" i="5" s="1"/>
  <c r="Z1736" i="5" s="1"/>
  <c r="Z1735" i="5" s="1"/>
  <c r="Z1734" i="5" s="1"/>
  <c r="Z1733" i="5" s="1"/>
  <c r="Z1732" i="5" s="1"/>
  <c r="Z1731" i="5" s="1"/>
  <c r="Z1730" i="5" s="1"/>
  <c r="Z1729" i="5" s="1"/>
  <c r="Z1728" i="5" s="1"/>
  <c r="Z1727" i="5" s="1"/>
  <c r="Z1726" i="5" s="1"/>
  <c r="Z1725" i="5" s="1"/>
  <c r="Z1724" i="5" s="1"/>
  <c r="Z1723" i="5" s="1"/>
  <c r="Z1722" i="5" s="1"/>
  <c r="Z1721" i="5" s="1"/>
  <c r="Z1720" i="5" s="1"/>
  <c r="Z1719" i="5" s="1"/>
  <c r="Z1718" i="5" s="1"/>
  <c r="Z1717" i="5" s="1"/>
  <c r="Z1716" i="5" s="1"/>
  <c r="Z1715" i="5" s="1"/>
  <c r="Z1714" i="5" s="1"/>
  <c r="Z1713" i="5" s="1"/>
  <c r="Z1712" i="5" s="1"/>
  <c r="Z1711" i="5" s="1"/>
  <c r="Z1710" i="5" s="1"/>
  <c r="Z1709" i="5" s="1"/>
  <c r="Z1708" i="5" s="1"/>
  <c r="Z1707" i="5" s="1"/>
  <c r="Z1706" i="5" s="1"/>
  <c r="Z1705" i="5" s="1"/>
  <c r="Z1704" i="5" s="1"/>
  <c r="Z1703" i="5" s="1"/>
  <c r="Z1702" i="5" s="1"/>
  <c r="Z1701" i="5" s="1"/>
  <c r="Z1700" i="5" s="1"/>
  <c r="Z1699" i="5" s="1"/>
  <c r="Z1698" i="5" s="1"/>
  <c r="Z1697" i="5" s="1"/>
  <c r="Z1696" i="5" s="1"/>
  <c r="Z1695" i="5" s="1"/>
  <c r="Z1694" i="5" s="1"/>
  <c r="Z1693" i="5" s="1"/>
  <c r="Z1692" i="5" s="1"/>
  <c r="Z1691" i="5" s="1"/>
  <c r="Z1690" i="5" s="1"/>
  <c r="Z1689" i="5" s="1"/>
  <c r="Z1688" i="5" s="1"/>
  <c r="Z1687" i="5" s="1"/>
  <c r="Z1686" i="5" s="1"/>
  <c r="Z1685" i="5" s="1"/>
  <c r="Z1684" i="5" s="1"/>
  <c r="Z1683" i="5" s="1"/>
  <c r="Z1682" i="5" s="1"/>
  <c r="Z1681" i="5" s="1"/>
  <c r="Z1680" i="5" s="1"/>
  <c r="Z1679" i="5" s="1"/>
  <c r="Z1678" i="5" s="1"/>
  <c r="Z1677" i="5" s="1"/>
  <c r="Z1676" i="5" s="1"/>
  <c r="Z1675" i="5" s="1"/>
  <c r="Z1674" i="5" s="1"/>
  <c r="Z1673" i="5" s="1"/>
  <c r="Z1672" i="5" s="1"/>
  <c r="Z1671" i="5" s="1"/>
  <c r="Z1670" i="5" s="1"/>
  <c r="Z1669" i="5" s="1"/>
  <c r="Z1668" i="5" s="1"/>
  <c r="Z1667" i="5" s="1"/>
  <c r="Z1666" i="5" s="1"/>
  <c r="Z1665" i="5" s="1"/>
  <c r="Z1664" i="5" s="1"/>
  <c r="Z1663" i="5" s="1"/>
  <c r="Z1662" i="5" s="1"/>
  <c r="Z1661" i="5" s="1"/>
  <c r="Z1660" i="5" s="1"/>
  <c r="Z1659" i="5" s="1"/>
  <c r="Z1658" i="5" s="1"/>
  <c r="Z1657" i="5" s="1"/>
  <c r="Z1656" i="5" s="1"/>
  <c r="Z1655" i="5" s="1"/>
  <c r="Z1654" i="5" s="1"/>
  <c r="Z1653" i="5" s="1"/>
  <c r="Z1652" i="5" s="1"/>
  <c r="Z1651" i="5" s="1"/>
  <c r="Z1650" i="5" s="1"/>
  <c r="Z1649" i="5" s="1"/>
  <c r="Z1648" i="5" s="1"/>
  <c r="Z1647" i="5" s="1"/>
  <c r="Z1646" i="5" s="1"/>
  <c r="Z1645" i="5" s="1"/>
  <c r="Z1644" i="5" s="1"/>
  <c r="Z1643" i="5" s="1"/>
  <c r="Z1642" i="5" s="1"/>
  <c r="Z1641" i="5" s="1"/>
  <c r="Z1640" i="5" s="1"/>
  <c r="Z1639" i="5" s="1"/>
  <c r="Z1638" i="5" s="1"/>
  <c r="Z1637" i="5" s="1"/>
  <c r="Z1636" i="5" s="1"/>
  <c r="Z1635" i="5" s="1"/>
  <c r="Z1634" i="5" s="1"/>
  <c r="Z1633" i="5" s="1"/>
  <c r="Z1632" i="5" s="1"/>
  <c r="Z1631" i="5" s="1"/>
  <c r="Z1630" i="5" s="1"/>
  <c r="Z1629" i="5" s="1"/>
  <c r="Z1628" i="5" s="1"/>
  <c r="Z1627" i="5" s="1"/>
  <c r="Z1626" i="5" s="1"/>
  <c r="Z1625" i="5" s="1"/>
  <c r="Z1624" i="5" s="1"/>
  <c r="Z1623" i="5" s="1"/>
  <c r="Z1622" i="5" s="1"/>
  <c r="Z1621" i="5" s="1"/>
  <c r="Z1620" i="5" s="1"/>
  <c r="Z1619" i="5" s="1"/>
  <c r="Z1618" i="5" s="1"/>
  <c r="Z1617" i="5" s="1"/>
  <c r="Z1616" i="5" s="1"/>
  <c r="Z1615" i="5" s="1"/>
  <c r="Z1614" i="5" s="1"/>
  <c r="Z1613" i="5" s="1"/>
  <c r="Z1612" i="5" s="1"/>
  <c r="Z1611" i="5" s="1"/>
  <c r="Z1610" i="5" s="1"/>
  <c r="Z1609" i="5" s="1"/>
  <c r="Z1608" i="5" s="1"/>
  <c r="Z1607" i="5" s="1"/>
  <c r="Z1606" i="5" s="1"/>
  <c r="Z1605" i="5" s="1"/>
  <c r="Z1604" i="5" s="1"/>
  <c r="Z1603" i="5" s="1"/>
  <c r="Z1602" i="5" s="1"/>
  <c r="Z1601" i="5" s="1"/>
  <c r="Z1600" i="5" s="1"/>
  <c r="Z1599" i="5" s="1"/>
  <c r="Z1598" i="5" s="1"/>
  <c r="Z1597" i="5" s="1"/>
  <c r="Z1596" i="5" s="1"/>
  <c r="Z1595" i="5" s="1"/>
  <c r="Z1594" i="5" s="1"/>
  <c r="Z1593" i="5" s="1"/>
  <c r="Z1592" i="5" s="1"/>
  <c r="Z1591" i="5" s="1"/>
  <c r="Z1590" i="5" s="1"/>
  <c r="Z1589" i="5" s="1"/>
  <c r="Z1588" i="5" s="1"/>
  <c r="Z1587" i="5" s="1"/>
  <c r="Z1586" i="5" s="1"/>
  <c r="Z1585" i="5" s="1"/>
  <c r="Z1584" i="5" s="1"/>
  <c r="Z1583" i="5" s="1"/>
  <c r="Z1582" i="5" s="1"/>
  <c r="Z1581" i="5" s="1"/>
  <c r="Z1580" i="5" s="1"/>
  <c r="Z1579" i="5" s="1"/>
  <c r="Z1578" i="5" s="1"/>
  <c r="Z1577" i="5" s="1"/>
  <c r="Z1576" i="5" s="1"/>
  <c r="Z1575" i="5" s="1"/>
  <c r="Z1574" i="5" s="1"/>
  <c r="Z1573" i="5" s="1"/>
  <c r="Z1572" i="5" s="1"/>
  <c r="Z1571" i="5" s="1"/>
  <c r="Z1570" i="5" s="1"/>
  <c r="Z1569" i="5" s="1"/>
  <c r="Z1568" i="5" s="1"/>
  <c r="Z1567" i="5" s="1"/>
  <c r="Z1566" i="5" s="1"/>
  <c r="Z1565" i="5" s="1"/>
  <c r="Z1564" i="5" s="1"/>
  <c r="Z1563" i="5" s="1"/>
  <c r="Z1562" i="5" s="1"/>
  <c r="Z1561" i="5" s="1"/>
  <c r="Z1560" i="5" s="1"/>
  <c r="Z1559" i="5" s="1"/>
  <c r="Z1558" i="5" s="1"/>
  <c r="Z1557" i="5" s="1"/>
  <c r="Z1556" i="5" s="1"/>
  <c r="Z1555" i="5" s="1"/>
  <c r="Z1554" i="5" s="1"/>
  <c r="Z1553" i="5" s="1"/>
  <c r="Z1552" i="5" s="1"/>
  <c r="Z1551" i="5" s="1"/>
  <c r="Z1550" i="5" s="1"/>
  <c r="Z1549" i="5" s="1"/>
  <c r="Z1548" i="5" s="1"/>
  <c r="Z1547" i="5" s="1"/>
  <c r="Z1546" i="5" s="1"/>
  <c r="Z1545" i="5" s="1"/>
  <c r="Z1544" i="5" s="1"/>
  <c r="Z1543" i="5" s="1"/>
  <c r="Z1542" i="5" s="1"/>
  <c r="Z1541" i="5" s="1"/>
  <c r="Z1540" i="5" s="1"/>
  <c r="Z1539" i="5" s="1"/>
  <c r="Z1538" i="5" s="1"/>
  <c r="Z1537" i="5" s="1"/>
  <c r="Z1536" i="5" s="1"/>
  <c r="Z1535" i="5" s="1"/>
  <c r="Z1534" i="5" s="1"/>
  <c r="Z1533" i="5" s="1"/>
  <c r="Z1532" i="5" s="1"/>
  <c r="Z1531" i="5" s="1"/>
  <c r="Z1530" i="5" s="1"/>
  <c r="Z1529" i="5" s="1"/>
  <c r="Z1528" i="5" s="1"/>
  <c r="Z1527" i="5" s="1"/>
  <c r="Z1526" i="5" s="1"/>
  <c r="Z1525" i="5" s="1"/>
  <c r="Z1524" i="5" s="1"/>
  <c r="Z1523" i="5" s="1"/>
  <c r="Z1522" i="5" s="1"/>
  <c r="Z1521" i="5" s="1"/>
  <c r="Z1520" i="5" s="1"/>
  <c r="Z1519" i="5" s="1"/>
  <c r="Z1518" i="5" s="1"/>
  <c r="Z1517" i="5" s="1"/>
  <c r="Z1516" i="5" s="1"/>
  <c r="Z1515" i="5" s="1"/>
  <c r="Z1514" i="5" s="1"/>
  <c r="Z1513" i="5" s="1"/>
  <c r="Z1512" i="5" s="1"/>
  <c r="Z1511" i="5" s="1"/>
  <c r="Z1510" i="5" s="1"/>
  <c r="Z1509" i="5" s="1"/>
  <c r="Z1508" i="5" s="1"/>
  <c r="Z1507" i="5" s="1"/>
  <c r="Z1506" i="5" s="1"/>
  <c r="Z1505" i="5" s="1"/>
  <c r="Z1504" i="5" s="1"/>
  <c r="Z1503" i="5" s="1"/>
  <c r="Z1502" i="5" s="1"/>
  <c r="Z1501" i="5" s="1"/>
  <c r="Z1500" i="5" s="1"/>
  <c r="Z1499" i="5" s="1"/>
  <c r="Z1498" i="5" s="1"/>
  <c r="Z1497" i="5" s="1"/>
  <c r="Z1496" i="5" s="1"/>
  <c r="Z1495" i="5" s="1"/>
  <c r="Z1494" i="5" s="1"/>
  <c r="Z1493" i="5" s="1"/>
  <c r="Z1492" i="5" s="1"/>
  <c r="Z1491" i="5" s="1"/>
  <c r="Z1490" i="5" s="1"/>
  <c r="Z1489" i="5" s="1"/>
  <c r="Z1488" i="5" s="1"/>
  <c r="Z1487" i="5" s="1"/>
  <c r="Z1486" i="5" s="1"/>
  <c r="Z1485" i="5" s="1"/>
  <c r="Z1484" i="5" s="1"/>
  <c r="Z1483" i="5" s="1"/>
  <c r="Z1482" i="5" s="1"/>
  <c r="Z1481" i="5" s="1"/>
  <c r="Z1480" i="5" s="1"/>
  <c r="Z1479" i="5" s="1"/>
  <c r="Z1478" i="5" s="1"/>
  <c r="Z1477" i="5" s="1"/>
  <c r="Z1476" i="5" s="1"/>
  <c r="Z1475" i="5" s="1"/>
  <c r="Z1474" i="5" s="1"/>
  <c r="Z1473" i="5" s="1"/>
  <c r="Z1472" i="5" s="1"/>
  <c r="Z1471" i="5" s="1"/>
  <c r="Z1470" i="5" s="1"/>
  <c r="Z1469" i="5" s="1"/>
  <c r="Z1468" i="5" s="1"/>
  <c r="Z1467" i="5" s="1"/>
  <c r="Z1466" i="5" s="1"/>
  <c r="Z1465" i="5" s="1"/>
  <c r="Z1464" i="5" s="1"/>
  <c r="Z1463" i="5" s="1"/>
  <c r="Z1462" i="5" s="1"/>
  <c r="Z1461" i="5" s="1"/>
  <c r="Z1460" i="5" s="1"/>
  <c r="Z1459" i="5" s="1"/>
  <c r="Z1458" i="5" s="1"/>
  <c r="Z1457" i="5" s="1"/>
  <c r="Z1456" i="5" s="1"/>
  <c r="Z1455" i="5" s="1"/>
  <c r="Z1454" i="5" s="1"/>
  <c r="Z1453" i="5" s="1"/>
  <c r="Z1452" i="5" s="1"/>
  <c r="Z1451" i="5" s="1"/>
  <c r="Z1450" i="5" s="1"/>
  <c r="Z1449" i="5" s="1"/>
  <c r="Z1448" i="5" s="1"/>
  <c r="Z1447" i="5" s="1"/>
  <c r="Z1446" i="5" s="1"/>
  <c r="Z1445" i="5" s="1"/>
  <c r="Z1444" i="5" s="1"/>
  <c r="Z1443" i="5" s="1"/>
  <c r="Z1442" i="5" s="1"/>
  <c r="Z1441" i="5" s="1"/>
  <c r="Z1440" i="5" s="1"/>
  <c r="Z1439" i="5" s="1"/>
  <c r="Z1438" i="5" s="1"/>
  <c r="Z1437" i="5" s="1"/>
  <c r="Z1436" i="5" s="1"/>
  <c r="Z1435" i="5" s="1"/>
  <c r="Z1434" i="5" s="1"/>
  <c r="Z1433" i="5" s="1"/>
  <c r="Z1432" i="5" s="1"/>
  <c r="Z1431" i="5" s="1"/>
  <c r="Z1430" i="5" s="1"/>
  <c r="Z1429" i="5" s="1"/>
  <c r="Z1428" i="5" s="1"/>
  <c r="Z1427" i="5" s="1"/>
  <c r="Z1426" i="5" s="1"/>
  <c r="Z1425" i="5" s="1"/>
  <c r="Z1424" i="5" s="1"/>
  <c r="Z1423" i="5" s="1"/>
  <c r="Z1422" i="5" s="1"/>
  <c r="Z1421" i="5" s="1"/>
  <c r="Z1420" i="5" s="1"/>
  <c r="Z1419" i="5" s="1"/>
  <c r="Z1418" i="5" s="1"/>
  <c r="Z1417" i="5" s="1"/>
  <c r="Z1416" i="5" s="1"/>
  <c r="Z1415" i="5" s="1"/>
  <c r="Z1414" i="5" s="1"/>
  <c r="Z1413" i="5" s="1"/>
  <c r="Z1412" i="5" s="1"/>
  <c r="Z1411" i="5" s="1"/>
  <c r="Z1410" i="5" s="1"/>
  <c r="Z1409" i="5" s="1"/>
  <c r="Z1408" i="5" s="1"/>
  <c r="Z1407" i="5" s="1"/>
  <c r="Z1406" i="5" s="1"/>
  <c r="Z1405" i="5" s="1"/>
  <c r="Z1404" i="5" s="1"/>
  <c r="Z1403" i="5" s="1"/>
  <c r="Z1402" i="5" s="1"/>
  <c r="Z1401" i="5" s="1"/>
  <c r="Z1400" i="5" s="1"/>
  <c r="Z1399" i="5" s="1"/>
  <c r="Z1398" i="5" s="1"/>
  <c r="Z1397" i="5" s="1"/>
  <c r="Z1396" i="5" s="1"/>
  <c r="Z1395" i="5" s="1"/>
  <c r="Z1394" i="5" s="1"/>
  <c r="Z1393" i="5" s="1"/>
  <c r="Z1392" i="5" s="1"/>
  <c r="Z1391" i="5" s="1"/>
  <c r="Z1390" i="5" s="1"/>
  <c r="Z1389" i="5" s="1"/>
  <c r="Z1388" i="5" s="1"/>
  <c r="Z1387" i="5" s="1"/>
  <c r="Z1386" i="5" s="1"/>
  <c r="Z1385" i="5" s="1"/>
  <c r="Z1384" i="5" s="1"/>
  <c r="Z1383" i="5" s="1"/>
  <c r="Z1382" i="5" s="1"/>
  <c r="Z1381" i="5" s="1"/>
  <c r="Z1380" i="5" s="1"/>
  <c r="Z1379" i="5" s="1"/>
  <c r="Z1378" i="5" s="1"/>
  <c r="Z1377" i="5" s="1"/>
  <c r="Z1376" i="5" s="1"/>
  <c r="Z1375" i="5" s="1"/>
  <c r="Z1374" i="5" s="1"/>
  <c r="Z1373" i="5" s="1"/>
  <c r="Z1372" i="5" s="1"/>
  <c r="Z1371" i="5" s="1"/>
  <c r="Z1370" i="5" s="1"/>
  <c r="Z1369" i="5" s="1"/>
  <c r="Z1368" i="5" s="1"/>
  <c r="Z1367" i="5" s="1"/>
  <c r="Z1366" i="5" s="1"/>
  <c r="Z1365" i="5" s="1"/>
  <c r="Z1364" i="5" s="1"/>
  <c r="Z1363" i="5" s="1"/>
  <c r="Z1362" i="5" s="1"/>
  <c r="Z1361" i="5" s="1"/>
  <c r="Z1360" i="5" s="1"/>
  <c r="Z1359" i="5" s="1"/>
  <c r="Z1358" i="5" s="1"/>
  <c r="Z1357" i="5" s="1"/>
  <c r="Z1356" i="5" s="1"/>
  <c r="Z1355" i="5" s="1"/>
  <c r="Z1354" i="5" s="1"/>
  <c r="Z1353" i="5" s="1"/>
  <c r="Z1352" i="5" s="1"/>
  <c r="Z1351" i="5" s="1"/>
  <c r="Z1350" i="5" s="1"/>
  <c r="Z1349" i="5" s="1"/>
  <c r="Z1348" i="5" s="1"/>
  <c r="Z1347" i="5" s="1"/>
  <c r="Z1346" i="5" s="1"/>
  <c r="Z1345" i="5" s="1"/>
  <c r="Z1344" i="5" s="1"/>
  <c r="Z1343" i="5" s="1"/>
  <c r="Z1342" i="5" s="1"/>
  <c r="Z1341" i="5" s="1"/>
  <c r="Z1340" i="5" s="1"/>
  <c r="Z1339" i="5" s="1"/>
  <c r="Z1338" i="5" s="1"/>
  <c r="Z1337" i="5" s="1"/>
  <c r="Z1336" i="5" s="1"/>
  <c r="Z1335" i="5" s="1"/>
  <c r="Z1334" i="5" s="1"/>
  <c r="Z1333" i="5" s="1"/>
  <c r="Z1332" i="5" s="1"/>
  <c r="Z1331" i="5" s="1"/>
  <c r="Z1330" i="5" s="1"/>
  <c r="Z1329" i="5" s="1"/>
  <c r="Z1328" i="5" s="1"/>
  <c r="Z1327" i="5" s="1"/>
  <c r="Z1326" i="5" s="1"/>
  <c r="Z1325" i="5" s="1"/>
  <c r="Z1324" i="5" s="1"/>
  <c r="Z1323" i="5" s="1"/>
  <c r="Z1322" i="5" s="1"/>
  <c r="Z1321" i="5" s="1"/>
  <c r="Z1320" i="5" s="1"/>
  <c r="Z1319" i="5" s="1"/>
  <c r="Z1318" i="5" s="1"/>
  <c r="Z1317" i="5" s="1"/>
  <c r="Z1316" i="5" s="1"/>
  <c r="Z1315" i="5" s="1"/>
  <c r="Z1314" i="5" s="1"/>
  <c r="Z1313" i="5" s="1"/>
  <c r="Z1312" i="5" s="1"/>
  <c r="Z1311" i="5" s="1"/>
  <c r="Z1310" i="5" s="1"/>
  <c r="Z1309" i="5" s="1"/>
  <c r="Z1308" i="5" s="1"/>
  <c r="Z1307" i="5" s="1"/>
  <c r="Z1306" i="5" s="1"/>
  <c r="Z1305" i="5" s="1"/>
  <c r="Z1304" i="5" s="1"/>
  <c r="Z1303" i="5" s="1"/>
  <c r="Z1302" i="5" s="1"/>
  <c r="Z1301" i="5" s="1"/>
  <c r="Z1300" i="5" s="1"/>
  <c r="Z1299" i="5" s="1"/>
  <c r="Z1298" i="5" s="1"/>
  <c r="Z1297" i="5" s="1"/>
  <c r="Z1296" i="5" s="1"/>
  <c r="Z1295" i="5" s="1"/>
  <c r="Z1294" i="5" s="1"/>
  <c r="Z1293" i="5" s="1"/>
  <c r="Z1292" i="5" s="1"/>
  <c r="Z1291" i="5" s="1"/>
  <c r="Z1290" i="5" s="1"/>
  <c r="Z1289" i="5" s="1"/>
  <c r="Z1288" i="5" s="1"/>
  <c r="Z1287" i="5" s="1"/>
  <c r="Z1286" i="5" s="1"/>
  <c r="Z1285" i="5" s="1"/>
  <c r="Z1284" i="5" s="1"/>
  <c r="Z1283" i="5" s="1"/>
  <c r="Z1282" i="5" s="1"/>
  <c r="Z1281" i="5" s="1"/>
  <c r="Z1280" i="5" s="1"/>
  <c r="Z1279" i="5" s="1"/>
  <c r="Z1278" i="5" s="1"/>
  <c r="Z1277" i="5" s="1"/>
  <c r="Z1276" i="5" s="1"/>
  <c r="Z1275" i="5" s="1"/>
  <c r="Z1274" i="5" s="1"/>
  <c r="Z1273" i="5" s="1"/>
  <c r="Z1272" i="5" s="1"/>
  <c r="Z1271" i="5" s="1"/>
  <c r="Z1270" i="5" s="1"/>
  <c r="Z1269" i="5" s="1"/>
  <c r="Z1268" i="5" s="1"/>
  <c r="Z1267" i="5" s="1"/>
  <c r="Z1266" i="5" s="1"/>
  <c r="Z1265" i="5" s="1"/>
  <c r="Z1264" i="5" s="1"/>
  <c r="Z1263" i="5" s="1"/>
  <c r="Z1262" i="5" s="1"/>
  <c r="Z1261" i="5" s="1"/>
  <c r="Z1260" i="5" s="1"/>
  <c r="Z1259" i="5" s="1"/>
  <c r="Z1258" i="5" s="1"/>
  <c r="Z1257" i="5" s="1"/>
  <c r="Z1256" i="5" s="1"/>
  <c r="Z1255" i="5" s="1"/>
  <c r="Z1254" i="5" s="1"/>
  <c r="Z1253" i="5" s="1"/>
  <c r="Z1252" i="5" s="1"/>
  <c r="Z1251" i="5" s="1"/>
  <c r="Z1250" i="5" s="1"/>
  <c r="Z1249" i="5" s="1"/>
  <c r="Z1248" i="5" s="1"/>
  <c r="Z1247" i="5" s="1"/>
  <c r="Z1246" i="5" s="1"/>
  <c r="Z1245" i="5" s="1"/>
  <c r="Z1244" i="5" s="1"/>
  <c r="Z1243" i="5" s="1"/>
  <c r="Z1242" i="5" s="1"/>
  <c r="Z1241" i="5" s="1"/>
  <c r="Z1240" i="5" s="1"/>
  <c r="Z1239" i="5" s="1"/>
  <c r="Z1238" i="5" s="1"/>
  <c r="Z1237" i="5" s="1"/>
  <c r="Z1236" i="5" s="1"/>
  <c r="Z1235" i="5" s="1"/>
  <c r="Z1234" i="5" s="1"/>
  <c r="Z1233" i="5" s="1"/>
  <c r="Z1232" i="5" s="1"/>
  <c r="Z1231" i="5" s="1"/>
  <c r="Z1230" i="5" s="1"/>
  <c r="Z1229" i="5" s="1"/>
  <c r="Z1228" i="5" s="1"/>
  <c r="Z1227" i="5" s="1"/>
  <c r="Z1226" i="5" s="1"/>
  <c r="Z1225" i="5" s="1"/>
  <c r="Z1224" i="5" s="1"/>
  <c r="Z1223" i="5" s="1"/>
  <c r="Z1222" i="5" s="1"/>
  <c r="Z1221" i="5" s="1"/>
  <c r="Z1220" i="5" s="1"/>
  <c r="Z1219" i="5" s="1"/>
  <c r="Z1218" i="5" s="1"/>
  <c r="Z1217" i="5" s="1"/>
  <c r="Z1216" i="5" s="1"/>
  <c r="Z1215" i="5" s="1"/>
  <c r="Z1214" i="5" s="1"/>
  <c r="Z1213" i="5" s="1"/>
  <c r="Z1212" i="5" s="1"/>
  <c r="Z1211" i="5" s="1"/>
  <c r="Z1210" i="5" s="1"/>
  <c r="Z1209" i="5" s="1"/>
  <c r="Z1208" i="5" s="1"/>
  <c r="Z1207" i="5" s="1"/>
  <c r="Z1206" i="5" s="1"/>
  <c r="Z1205" i="5" s="1"/>
  <c r="Z1204" i="5" s="1"/>
  <c r="Z1203" i="5" s="1"/>
  <c r="Z1202" i="5" s="1"/>
  <c r="Z1201" i="5" s="1"/>
  <c r="Z1200" i="5" s="1"/>
  <c r="Z1199" i="5" s="1"/>
  <c r="Z1198" i="5" s="1"/>
  <c r="Z1197" i="5" s="1"/>
  <c r="Z1196" i="5" s="1"/>
  <c r="Z1195" i="5" s="1"/>
  <c r="Z1194" i="5" s="1"/>
  <c r="Z1193" i="5" s="1"/>
  <c r="Z1192" i="5" s="1"/>
  <c r="Z1191" i="5" s="1"/>
  <c r="Z1190" i="5" s="1"/>
  <c r="Z1189" i="5" s="1"/>
  <c r="Z1188" i="5" s="1"/>
  <c r="Z1187" i="5" s="1"/>
  <c r="Z1186" i="5" s="1"/>
  <c r="Z1185" i="5" s="1"/>
  <c r="Z1184" i="5" s="1"/>
  <c r="Z1183" i="5" s="1"/>
  <c r="Z1182" i="5" s="1"/>
  <c r="Z1181" i="5" s="1"/>
  <c r="Z1180" i="5" s="1"/>
  <c r="Z1179" i="5" s="1"/>
  <c r="Z1178" i="5" s="1"/>
  <c r="Z1177" i="5" s="1"/>
  <c r="Z1176" i="5" s="1"/>
  <c r="Z1175" i="5" s="1"/>
  <c r="Z1174" i="5" s="1"/>
  <c r="Z1173" i="5" s="1"/>
  <c r="Z1172" i="5" s="1"/>
  <c r="Z1171" i="5" s="1"/>
  <c r="Z1170" i="5" s="1"/>
  <c r="Z1169" i="5" s="1"/>
  <c r="Z1168" i="5" s="1"/>
  <c r="Z1167" i="5" s="1"/>
  <c r="Z1166" i="5" s="1"/>
  <c r="Z1165" i="5" s="1"/>
  <c r="Z1164" i="5" s="1"/>
  <c r="Z1163" i="5" s="1"/>
  <c r="Z1162" i="5" s="1"/>
  <c r="Z1161" i="5" s="1"/>
  <c r="Z1160" i="5" s="1"/>
  <c r="Z1159" i="5" s="1"/>
  <c r="Z1158" i="5" s="1"/>
  <c r="Z1157" i="5" s="1"/>
  <c r="Z1156" i="5" s="1"/>
  <c r="Z1155" i="5" s="1"/>
  <c r="Z1154" i="5" s="1"/>
  <c r="Z1153" i="5" s="1"/>
  <c r="Z1152" i="5" s="1"/>
  <c r="Z1151" i="5" s="1"/>
  <c r="Z1150" i="5" s="1"/>
  <c r="Z1149" i="5" s="1"/>
  <c r="Z1148" i="5" s="1"/>
  <c r="Z1147" i="5" s="1"/>
  <c r="Z1146" i="5" s="1"/>
  <c r="Z1145" i="5" s="1"/>
  <c r="Z1144" i="5" s="1"/>
  <c r="Z1143" i="5" s="1"/>
  <c r="Z1142" i="5" s="1"/>
  <c r="Z1141" i="5" s="1"/>
  <c r="Z1140" i="5" s="1"/>
  <c r="Z1139" i="5" s="1"/>
  <c r="Z1138" i="5" s="1"/>
  <c r="Z1137" i="5" s="1"/>
  <c r="Z1136" i="5" s="1"/>
  <c r="Z1135" i="5" s="1"/>
  <c r="Z1134" i="5" s="1"/>
  <c r="Z1133" i="5" s="1"/>
  <c r="Z1132" i="5" s="1"/>
  <c r="Z1131" i="5" s="1"/>
  <c r="Z1130" i="5" s="1"/>
  <c r="Z1129" i="5" s="1"/>
  <c r="Z1128" i="5" s="1"/>
  <c r="Z1127" i="5" s="1"/>
  <c r="Z1126" i="5" s="1"/>
  <c r="Z1125" i="5" s="1"/>
  <c r="Z1124" i="5" s="1"/>
  <c r="Z1123" i="5" s="1"/>
  <c r="Z1122" i="5" s="1"/>
  <c r="Z1121" i="5" s="1"/>
  <c r="Z1120" i="5" s="1"/>
  <c r="Z1119" i="5" s="1"/>
  <c r="Z1118" i="5" s="1"/>
  <c r="Z1117" i="5" s="1"/>
  <c r="Z1116" i="5" s="1"/>
  <c r="Z1115" i="5" s="1"/>
  <c r="Z1114" i="5" s="1"/>
  <c r="Z1113" i="5" s="1"/>
  <c r="Z1112" i="5" s="1"/>
  <c r="Z1111" i="5" s="1"/>
  <c r="Z1110" i="5" s="1"/>
  <c r="Z1109" i="5" s="1"/>
  <c r="Z1108" i="5" s="1"/>
  <c r="Z1107" i="5" s="1"/>
  <c r="Z1106" i="5" s="1"/>
  <c r="Z1105" i="5" s="1"/>
  <c r="Z1104" i="5" s="1"/>
  <c r="Z1103" i="5" s="1"/>
  <c r="Z1102" i="5" s="1"/>
  <c r="Z1101" i="5" s="1"/>
  <c r="Z1100" i="5" s="1"/>
  <c r="Z1099" i="5" s="1"/>
  <c r="Z1098" i="5" s="1"/>
  <c r="Z1097" i="5" s="1"/>
  <c r="Z1096" i="5" s="1"/>
  <c r="Z1095" i="5" s="1"/>
  <c r="Z1094" i="5" s="1"/>
  <c r="Z1093" i="5" s="1"/>
  <c r="Z1092" i="5" s="1"/>
  <c r="Z1091" i="5" s="1"/>
  <c r="Z1090" i="5" s="1"/>
  <c r="Z1089" i="5" s="1"/>
  <c r="Z1088" i="5" s="1"/>
  <c r="Z1087" i="5" s="1"/>
  <c r="Z1086" i="5" s="1"/>
  <c r="Z1085" i="5" s="1"/>
  <c r="Z1084" i="5" s="1"/>
  <c r="Z1083" i="5" s="1"/>
  <c r="Z1082" i="5" s="1"/>
  <c r="Z1081" i="5" s="1"/>
  <c r="Z1080" i="5" s="1"/>
  <c r="Z1079" i="5" s="1"/>
  <c r="Z1078" i="5" s="1"/>
  <c r="Z1077" i="5" s="1"/>
  <c r="Z1076" i="5" s="1"/>
  <c r="Z1075" i="5" s="1"/>
  <c r="Z1074" i="5" s="1"/>
  <c r="Z1073" i="5" s="1"/>
  <c r="Z1072" i="5" s="1"/>
  <c r="Z1071" i="5" s="1"/>
  <c r="Z1070" i="5" s="1"/>
  <c r="Z1069" i="5" s="1"/>
  <c r="Z1068" i="5" s="1"/>
  <c r="Z1067" i="5" s="1"/>
  <c r="Z1066" i="5" s="1"/>
  <c r="Z1065" i="5" s="1"/>
  <c r="Z1064" i="5" s="1"/>
  <c r="Z1063" i="5" s="1"/>
  <c r="Z1062" i="5" s="1"/>
  <c r="Z1061" i="5" s="1"/>
  <c r="Z1060" i="5" s="1"/>
  <c r="Z1059" i="5" s="1"/>
  <c r="Z1058" i="5" s="1"/>
  <c r="Z1057" i="5" s="1"/>
  <c r="Z1056" i="5" s="1"/>
  <c r="Z1055" i="5" s="1"/>
  <c r="Z1054" i="5" s="1"/>
  <c r="Z1053" i="5" s="1"/>
  <c r="Z1052" i="5" s="1"/>
  <c r="Z1051" i="5" s="1"/>
  <c r="Z1050" i="5" s="1"/>
  <c r="Z1049" i="5" s="1"/>
  <c r="Z1048" i="5" s="1"/>
  <c r="Z1047" i="5" s="1"/>
  <c r="Z1046" i="5" s="1"/>
  <c r="Z1045" i="5" s="1"/>
  <c r="Z1044" i="5" s="1"/>
  <c r="Z1043" i="5" s="1"/>
  <c r="Z1042" i="5" s="1"/>
  <c r="Z1041" i="5" s="1"/>
  <c r="Z1040" i="5" s="1"/>
  <c r="Z1039" i="5" s="1"/>
  <c r="Z1038" i="5" s="1"/>
  <c r="Z1037" i="5" s="1"/>
  <c r="Z1036" i="5" s="1"/>
  <c r="Z1035" i="5" s="1"/>
  <c r="Z1034" i="5" s="1"/>
  <c r="Z1033" i="5" s="1"/>
  <c r="Z1032" i="5" s="1"/>
  <c r="Z1031" i="5" s="1"/>
  <c r="Z1030" i="5" s="1"/>
  <c r="Z1029" i="5" s="1"/>
  <c r="Z1028" i="5" s="1"/>
  <c r="Z1027" i="5" s="1"/>
  <c r="Z1026" i="5" s="1"/>
  <c r="Z1025" i="5" s="1"/>
  <c r="Z1024" i="5" s="1"/>
  <c r="Z1023" i="5" s="1"/>
  <c r="Z1022" i="5" s="1"/>
  <c r="Z1021" i="5" s="1"/>
  <c r="Z1020" i="5" s="1"/>
  <c r="Z1019" i="5" s="1"/>
  <c r="Z1018" i="5" s="1"/>
  <c r="Z1017" i="5" s="1"/>
  <c r="Z1016" i="5" s="1"/>
  <c r="Z1015" i="5" s="1"/>
  <c r="Z1014" i="5" s="1"/>
  <c r="Z1013" i="5" s="1"/>
  <c r="Z1012" i="5" s="1"/>
  <c r="Z1011" i="5" s="1"/>
  <c r="Z1010" i="5" s="1"/>
  <c r="Z1009" i="5" s="1"/>
  <c r="Z1008" i="5" s="1"/>
  <c r="Z1007" i="5" s="1"/>
  <c r="Z1006" i="5" s="1"/>
  <c r="Z1005" i="5" s="1"/>
  <c r="Z1004" i="5" s="1"/>
  <c r="Z1003" i="5" s="1"/>
  <c r="Z1002" i="5" s="1"/>
  <c r="Z1001" i="5" s="1"/>
  <c r="Z1000" i="5" s="1"/>
  <c r="Z999" i="5" s="1"/>
  <c r="Z998" i="5" s="1"/>
  <c r="Z997" i="5" s="1"/>
  <c r="Z996" i="5" s="1"/>
  <c r="Z995" i="5" s="1"/>
  <c r="Z994" i="5" s="1"/>
  <c r="Z993" i="5" s="1"/>
  <c r="Z992" i="5" s="1"/>
  <c r="Z991" i="5" s="1"/>
  <c r="Z990" i="5" s="1"/>
  <c r="Z989" i="5" s="1"/>
  <c r="Z988" i="5" s="1"/>
  <c r="Z987" i="5" s="1"/>
  <c r="Z986" i="5" s="1"/>
  <c r="Z985" i="5" s="1"/>
  <c r="Z984" i="5" s="1"/>
  <c r="Z983" i="5" s="1"/>
  <c r="Z982" i="5" s="1"/>
  <c r="Z981" i="5" s="1"/>
  <c r="Z980" i="5" s="1"/>
  <c r="Z979" i="5" s="1"/>
  <c r="Z978" i="5" s="1"/>
  <c r="Z977" i="5" s="1"/>
  <c r="Z976" i="5" s="1"/>
  <c r="Z975" i="5" s="1"/>
  <c r="Z974" i="5" s="1"/>
  <c r="Z973" i="5" s="1"/>
  <c r="Z972" i="5" s="1"/>
  <c r="Z971" i="5" s="1"/>
  <c r="Z970" i="5" s="1"/>
  <c r="Z969" i="5" s="1"/>
  <c r="Z968" i="5" s="1"/>
  <c r="Z967" i="5" s="1"/>
  <c r="Z966" i="5" s="1"/>
  <c r="Z965" i="5" s="1"/>
  <c r="Z964" i="5" s="1"/>
  <c r="Z963" i="5" s="1"/>
  <c r="Z962" i="5" s="1"/>
  <c r="Z961" i="5" s="1"/>
  <c r="Z960" i="5" s="1"/>
  <c r="Z959" i="5" s="1"/>
  <c r="Z958" i="5" s="1"/>
  <c r="Z957" i="5" s="1"/>
  <c r="Z956" i="5" s="1"/>
  <c r="Z955" i="5" s="1"/>
  <c r="Z954" i="5" s="1"/>
  <c r="Z953" i="5" s="1"/>
  <c r="Z952" i="5" s="1"/>
  <c r="Z951" i="5" s="1"/>
  <c r="Z950" i="5" s="1"/>
  <c r="Z949" i="5" s="1"/>
  <c r="Z948" i="5" s="1"/>
  <c r="Z947" i="5" s="1"/>
  <c r="Z946" i="5" s="1"/>
  <c r="Z945" i="5" s="1"/>
  <c r="Z944" i="5" s="1"/>
  <c r="Z943" i="5" s="1"/>
  <c r="Z942" i="5" s="1"/>
  <c r="Z941" i="5" s="1"/>
  <c r="Z940" i="5" s="1"/>
  <c r="Z939" i="5" s="1"/>
  <c r="Z938" i="5" s="1"/>
  <c r="Z937" i="5" s="1"/>
  <c r="Z936" i="5" s="1"/>
  <c r="Z935" i="5" s="1"/>
  <c r="Z934" i="5" s="1"/>
  <c r="Z933" i="5" s="1"/>
  <c r="Z932" i="5" s="1"/>
  <c r="Z931" i="5" s="1"/>
  <c r="Z930" i="5" s="1"/>
  <c r="Z929" i="5" s="1"/>
  <c r="Z928" i="5" s="1"/>
  <c r="Z927" i="5" s="1"/>
  <c r="Z926" i="5" s="1"/>
  <c r="Z925" i="5" s="1"/>
  <c r="Z924" i="5" s="1"/>
  <c r="Z923" i="5" s="1"/>
  <c r="Z922" i="5" s="1"/>
  <c r="Z921" i="5" s="1"/>
  <c r="Z920" i="5" s="1"/>
  <c r="Z919" i="5" s="1"/>
  <c r="Z918" i="5" s="1"/>
  <c r="Z917" i="5" s="1"/>
  <c r="Z916" i="5" s="1"/>
  <c r="Z915" i="5" s="1"/>
  <c r="Z914" i="5" s="1"/>
  <c r="Z913" i="5" s="1"/>
  <c r="Z912" i="5" s="1"/>
  <c r="Z911" i="5" s="1"/>
  <c r="Z910" i="5" s="1"/>
  <c r="Z909" i="5" s="1"/>
  <c r="Z908" i="5" s="1"/>
  <c r="Z907" i="5" s="1"/>
  <c r="Z906" i="5" s="1"/>
  <c r="Z905" i="5" s="1"/>
  <c r="Z904" i="5" s="1"/>
  <c r="Z903" i="5" s="1"/>
  <c r="Z902" i="5" s="1"/>
  <c r="Z901" i="5" s="1"/>
  <c r="Z900" i="5" s="1"/>
  <c r="Z899" i="5" s="1"/>
  <c r="Z898" i="5" s="1"/>
  <c r="Z897" i="5" s="1"/>
  <c r="Z896" i="5" s="1"/>
  <c r="Z895" i="5" s="1"/>
  <c r="Z894" i="5" s="1"/>
  <c r="Z893" i="5" s="1"/>
  <c r="Z892" i="5" s="1"/>
  <c r="Z891" i="5" s="1"/>
  <c r="Z890" i="5" s="1"/>
  <c r="Z889" i="5" s="1"/>
  <c r="Z888" i="5" s="1"/>
  <c r="Z887" i="5" s="1"/>
  <c r="Z886" i="5" s="1"/>
  <c r="Z885" i="5" s="1"/>
  <c r="Z884" i="5" s="1"/>
  <c r="Z883" i="5" s="1"/>
  <c r="Z882" i="5" s="1"/>
  <c r="Z881" i="5" s="1"/>
  <c r="Z880" i="5" s="1"/>
  <c r="Z879" i="5" s="1"/>
  <c r="Z878" i="5" s="1"/>
  <c r="Z877" i="5" s="1"/>
  <c r="Z876" i="5" s="1"/>
  <c r="Z875" i="5" s="1"/>
  <c r="Z874" i="5" s="1"/>
  <c r="Z873" i="5" s="1"/>
  <c r="Z872" i="5" s="1"/>
  <c r="Z871" i="5" s="1"/>
  <c r="Z870" i="5" s="1"/>
  <c r="Z869" i="5" s="1"/>
  <c r="Z868" i="5" s="1"/>
  <c r="Z867" i="5" s="1"/>
  <c r="Z866" i="5" s="1"/>
  <c r="Z865" i="5" s="1"/>
  <c r="Z864" i="5" s="1"/>
  <c r="Z863" i="5" s="1"/>
  <c r="Z862" i="5" s="1"/>
  <c r="Z861" i="5" s="1"/>
  <c r="Z860" i="5" s="1"/>
  <c r="Z859" i="5" s="1"/>
  <c r="Z858" i="5" s="1"/>
  <c r="Z857" i="5" s="1"/>
  <c r="Z856" i="5" s="1"/>
  <c r="Z855" i="5" s="1"/>
  <c r="Z854" i="5" s="1"/>
  <c r="Z853" i="5" s="1"/>
  <c r="Z852" i="5" s="1"/>
  <c r="Z851" i="5" s="1"/>
  <c r="Z850" i="5" s="1"/>
  <c r="Z849" i="5" s="1"/>
  <c r="Z848" i="5" s="1"/>
  <c r="Z847" i="5" s="1"/>
  <c r="Z846" i="5" s="1"/>
  <c r="Z845" i="5" s="1"/>
  <c r="Z844" i="5" s="1"/>
  <c r="Z843" i="5" s="1"/>
  <c r="Z842" i="5" s="1"/>
  <c r="Z841" i="5" s="1"/>
  <c r="Z840" i="5" s="1"/>
  <c r="Z839" i="5" s="1"/>
  <c r="Z838" i="5" s="1"/>
  <c r="Z837" i="5" s="1"/>
  <c r="Z836" i="5" s="1"/>
  <c r="Z835" i="5" s="1"/>
  <c r="Z834" i="5" s="1"/>
  <c r="Z833" i="5" s="1"/>
  <c r="Z832" i="5" s="1"/>
  <c r="Z831" i="5" s="1"/>
  <c r="Z830" i="5" s="1"/>
  <c r="Z829" i="5" s="1"/>
  <c r="Z828" i="5" s="1"/>
  <c r="Z827" i="5" s="1"/>
  <c r="Z826" i="5" s="1"/>
  <c r="Z825" i="5" s="1"/>
  <c r="Z824" i="5" s="1"/>
  <c r="Z823" i="5" s="1"/>
  <c r="Z822" i="5" s="1"/>
  <c r="Z821" i="5" s="1"/>
  <c r="Z820" i="5" s="1"/>
  <c r="Z819" i="5" s="1"/>
  <c r="Z818" i="5" s="1"/>
  <c r="Z817" i="5" s="1"/>
  <c r="Z816" i="5" s="1"/>
  <c r="Z815" i="5" s="1"/>
  <c r="Z814" i="5" s="1"/>
  <c r="Z813" i="5" s="1"/>
  <c r="Z812" i="5" s="1"/>
  <c r="Z811" i="5" s="1"/>
  <c r="Z810" i="5" s="1"/>
  <c r="Z809" i="5" s="1"/>
  <c r="Z808" i="5" s="1"/>
  <c r="Z807" i="5" s="1"/>
  <c r="Z806" i="5" s="1"/>
  <c r="Z805" i="5" s="1"/>
  <c r="Z804" i="5" s="1"/>
  <c r="Z803" i="5" s="1"/>
  <c r="Z802" i="5" s="1"/>
  <c r="Z801" i="5" s="1"/>
  <c r="Z800" i="5" s="1"/>
  <c r="Z799" i="5" s="1"/>
  <c r="Z798" i="5" s="1"/>
  <c r="Z797" i="5" s="1"/>
  <c r="Z796" i="5" s="1"/>
  <c r="Z795" i="5" s="1"/>
  <c r="Z794" i="5" s="1"/>
  <c r="Z793" i="5" s="1"/>
  <c r="Z792" i="5" s="1"/>
  <c r="Z791" i="5" s="1"/>
  <c r="Z790" i="5" s="1"/>
  <c r="Z789" i="5" s="1"/>
  <c r="Z788" i="5" s="1"/>
  <c r="Z787" i="5" s="1"/>
  <c r="Z786" i="5" s="1"/>
  <c r="Z785" i="5" s="1"/>
  <c r="Z784" i="5" s="1"/>
  <c r="Z783" i="5" s="1"/>
  <c r="Z782" i="5" s="1"/>
  <c r="Z781" i="5" s="1"/>
  <c r="Z780" i="5" s="1"/>
  <c r="Z779" i="5" s="1"/>
  <c r="Z778" i="5" s="1"/>
  <c r="Z777" i="5" s="1"/>
  <c r="Z776" i="5" s="1"/>
  <c r="Z775" i="5" s="1"/>
  <c r="Z774" i="5" s="1"/>
  <c r="Z773" i="5" s="1"/>
  <c r="Z772" i="5" s="1"/>
  <c r="Z771" i="5" s="1"/>
  <c r="Z770" i="5" s="1"/>
  <c r="Z769" i="5" s="1"/>
  <c r="Z768" i="5" s="1"/>
  <c r="Z767" i="5" s="1"/>
  <c r="Z766" i="5" s="1"/>
  <c r="Z765" i="5" s="1"/>
  <c r="Z764" i="5" s="1"/>
  <c r="Z763" i="5" s="1"/>
  <c r="Z762" i="5" s="1"/>
  <c r="Z761" i="5" s="1"/>
  <c r="Z760" i="5" s="1"/>
  <c r="Z759" i="5" s="1"/>
  <c r="Z758" i="5" s="1"/>
  <c r="Z757" i="5" s="1"/>
  <c r="Z756" i="5" s="1"/>
  <c r="Z755" i="5" s="1"/>
  <c r="Z754" i="5" s="1"/>
  <c r="Z753" i="5" s="1"/>
  <c r="Z752" i="5" s="1"/>
  <c r="Z751" i="5" s="1"/>
  <c r="Z750" i="5" s="1"/>
  <c r="Z749" i="5" s="1"/>
  <c r="Z748" i="5" s="1"/>
  <c r="Z747" i="5" s="1"/>
  <c r="Z746" i="5" s="1"/>
  <c r="Z745" i="5" s="1"/>
  <c r="Z744" i="5" s="1"/>
  <c r="Z743" i="5" s="1"/>
  <c r="Z742" i="5" s="1"/>
  <c r="Z741" i="5" s="1"/>
  <c r="Z740" i="5" s="1"/>
  <c r="Z739" i="5" s="1"/>
  <c r="Z738" i="5" s="1"/>
  <c r="Z737" i="5" s="1"/>
  <c r="Z736" i="5" s="1"/>
  <c r="Z735" i="5" s="1"/>
  <c r="Z734" i="5" s="1"/>
  <c r="Z733" i="5" s="1"/>
  <c r="Z732" i="5" s="1"/>
  <c r="Z731" i="5" s="1"/>
  <c r="Z730" i="5" s="1"/>
  <c r="Z729" i="5" s="1"/>
  <c r="Z728" i="5" s="1"/>
  <c r="Z727" i="5" s="1"/>
  <c r="Z726" i="5" s="1"/>
  <c r="Z725" i="5" s="1"/>
  <c r="Z724" i="5" s="1"/>
  <c r="Z723" i="5" s="1"/>
  <c r="Z722" i="5" s="1"/>
  <c r="Z721" i="5" s="1"/>
  <c r="Z720" i="5" s="1"/>
  <c r="Z719" i="5" s="1"/>
  <c r="Z718" i="5" s="1"/>
  <c r="Z717" i="5" s="1"/>
  <c r="Z716" i="5" s="1"/>
  <c r="Z715" i="5" s="1"/>
  <c r="Z714" i="5" s="1"/>
  <c r="Z713" i="5" s="1"/>
  <c r="Z712" i="5" s="1"/>
  <c r="Z711" i="5" s="1"/>
  <c r="Z710" i="5" s="1"/>
  <c r="Z709" i="5" s="1"/>
  <c r="Z708" i="5" s="1"/>
  <c r="Z707" i="5" s="1"/>
  <c r="Z706" i="5" s="1"/>
  <c r="Z705" i="5" s="1"/>
  <c r="Z704" i="5" s="1"/>
  <c r="Z703" i="5" s="1"/>
  <c r="Z702" i="5" s="1"/>
  <c r="Z701" i="5" s="1"/>
  <c r="Z700" i="5" s="1"/>
  <c r="Z699" i="5" s="1"/>
  <c r="Z698" i="5" s="1"/>
  <c r="Z697" i="5" s="1"/>
  <c r="Z696" i="5" s="1"/>
  <c r="Z695" i="5" s="1"/>
  <c r="Z694" i="5" s="1"/>
  <c r="Z693" i="5" s="1"/>
  <c r="Z692" i="5" s="1"/>
  <c r="Z691" i="5" s="1"/>
  <c r="Z690" i="5" s="1"/>
  <c r="Z689" i="5" s="1"/>
  <c r="Z688" i="5" s="1"/>
  <c r="Z687" i="5" s="1"/>
  <c r="Z686" i="5" s="1"/>
  <c r="Z685" i="5" s="1"/>
  <c r="Z684" i="5" s="1"/>
  <c r="Z683" i="5" s="1"/>
  <c r="Z682" i="5" s="1"/>
  <c r="Z681" i="5" s="1"/>
  <c r="Z680" i="5" s="1"/>
  <c r="Z679" i="5" s="1"/>
  <c r="Z678" i="5" s="1"/>
  <c r="Z677" i="5" s="1"/>
  <c r="Z676" i="5" s="1"/>
  <c r="Z675" i="5" s="1"/>
  <c r="Z674" i="5" s="1"/>
  <c r="Z673" i="5" s="1"/>
  <c r="Z672" i="5" s="1"/>
  <c r="Z671" i="5" s="1"/>
  <c r="Z670" i="5" s="1"/>
  <c r="Z669" i="5" s="1"/>
  <c r="Z668" i="5" s="1"/>
  <c r="Z667" i="5" s="1"/>
  <c r="Z666" i="5" s="1"/>
  <c r="Z665" i="5" s="1"/>
  <c r="Z664" i="5" s="1"/>
  <c r="Z663" i="5" s="1"/>
  <c r="Z662" i="5" s="1"/>
  <c r="Z661" i="5" s="1"/>
  <c r="Z660" i="5" s="1"/>
  <c r="Z659" i="5" s="1"/>
  <c r="Z658" i="5" s="1"/>
  <c r="Z657" i="5" s="1"/>
  <c r="Z656" i="5" s="1"/>
  <c r="Z655" i="5" s="1"/>
  <c r="Z654" i="5" s="1"/>
  <c r="Z653" i="5" s="1"/>
  <c r="Z652" i="5" s="1"/>
  <c r="Z651" i="5" s="1"/>
  <c r="Z650" i="5" s="1"/>
  <c r="Z649" i="5" s="1"/>
  <c r="Z648" i="5" s="1"/>
  <c r="Z647" i="5" s="1"/>
  <c r="Z646" i="5" s="1"/>
  <c r="Z645" i="5" s="1"/>
  <c r="Z644" i="5" s="1"/>
  <c r="Z643" i="5" s="1"/>
  <c r="Z642" i="5" s="1"/>
  <c r="Z641" i="5" s="1"/>
  <c r="Z640" i="5" s="1"/>
  <c r="Z639" i="5" s="1"/>
  <c r="Z638" i="5" s="1"/>
  <c r="Z637" i="5" s="1"/>
  <c r="Z636" i="5" s="1"/>
  <c r="Z635" i="5" s="1"/>
  <c r="Z634" i="5" s="1"/>
  <c r="Z633" i="5" s="1"/>
  <c r="Z632" i="5" s="1"/>
  <c r="Z631" i="5" s="1"/>
  <c r="Z630" i="5" s="1"/>
  <c r="Z629" i="5" s="1"/>
  <c r="Z628" i="5" s="1"/>
  <c r="Z627" i="5" s="1"/>
  <c r="Z626" i="5" s="1"/>
  <c r="Z625" i="5" s="1"/>
  <c r="Z624" i="5" s="1"/>
  <c r="Z623" i="5" s="1"/>
  <c r="Z622" i="5" s="1"/>
  <c r="Z621" i="5" s="1"/>
  <c r="Z620" i="5" s="1"/>
  <c r="Z619" i="5" s="1"/>
  <c r="Z618" i="5" s="1"/>
  <c r="Z617" i="5" s="1"/>
  <c r="Z616" i="5" s="1"/>
  <c r="Z615" i="5" s="1"/>
  <c r="Z614" i="5" s="1"/>
  <c r="Z613" i="5" s="1"/>
  <c r="Z612" i="5" s="1"/>
  <c r="Z611" i="5" s="1"/>
  <c r="Z610" i="5" s="1"/>
  <c r="Z609" i="5" s="1"/>
  <c r="Z608" i="5" s="1"/>
  <c r="Z607" i="5" s="1"/>
  <c r="Z606" i="5" s="1"/>
  <c r="Z605" i="5" s="1"/>
  <c r="Z604" i="5" s="1"/>
  <c r="Z603" i="5" s="1"/>
  <c r="Z602" i="5" s="1"/>
  <c r="Z601" i="5" s="1"/>
  <c r="Z600" i="5" s="1"/>
  <c r="Z599" i="5" s="1"/>
  <c r="Z598" i="5" s="1"/>
  <c r="Z597" i="5" s="1"/>
  <c r="Z596" i="5" s="1"/>
  <c r="Z595" i="5" s="1"/>
  <c r="Z594" i="5" s="1"/>
  <c r="Z593" i="5" s="1"/>
  <c r="Z592" i="5" s="1"/>
  <c r="Z591" i="5" s="1"/>
  <c r="Z590" i="5" s="1"/>
  <c r="Z589" i="5" s="1"/>
  <c r="Z588" i="5" s="1"/>
  <c r="Z587" i="5" s="1"/>
  <c r="Z586" i="5" s="1"/>
  <c r="Z585" i="5" s="1"/>
  <c r="Z584" i="5" s="1"/>
  <c r="Z583" i="5" s="1"/>
  <c r="Z582" i="5" s="1"/>
  <c r="Z581" i="5" s="1"/>
  <c r="Z580" i="5" s="1"/>
  <c r="Z579" i="5" s="1"/>
  <c r="Z578" i="5" s="1"/>
  <c r="Z577" i="5" s="1"/>
  <c r="Z576" i="5" s="1"/>
  <c r="Z575" i="5" s="1"/>
  <c r="Z574" i="5" s="1"/>
  <c r="Z573" i="5" s="1"/>
  <c r="Z572" i="5" s="1"/>
  <c r="Z571" i="5" s="1"/>
  <c r="Z570" i="5" s="1"/>
  <c r="Z569" i="5" s="1"/>
  <c r="Z568" i="5" s="1"/>
  <c r="Z567" i="5" s="1"/>
  <c r="Z566" i="5" s="1"/>
  <c r="Z565" i="5" s="1"/>
  <c r="Z564" i="5" s="1"/>
  <c r="Z563" i="5" s="1"/>
  <c r="Z562" i="5" s="1"/>
  <c r="Z561" i="5" s="1"/>
  <c r="Z560" i="5" s="1"/>
  <c r="Z559" i="5" s="1"/>
  <c r="Z558" i="5" s="1"/>
  <c r="Z557" i="5" s="1"/>
  <c r="Z556" i="5" s="1"/>
  <c r="Z555" i="5" s="1"/>
  <c r="Z554" i="5" s="1"/>
  <c r="Z553" i="5" s="1"/>
  <c r="Z552" i="5" s="1"/>
  <c r="Z551" i="5" s="1"/>
  <c r="Z550" i="5" s="1"/>
  <c r="Z549" i="5" s="1"/>
  <c r="Z548" i="5" s="1"/>
  <c r="Z547" i="5" s="1"/>
  <c r="Z546" i="5" s="1"/>
  <c r="Z545" i="5" s="1"/>
  <c r="Z544" i="5" s="1"/>
  <c r="Z543" i="5" s="1"/>
  <c r="Z542" i="5" s="1"/>
  <c r="Z541" i="5" s="1"/>
  <c r="Z540" i="5" s="1"/>
  <c r="Z539" i="5" s="1"/>
  <c r="Z538" i="5" s="1"/>
  <c r="Z537" i="5" s="1"/>
  <c r="Z536" i="5" s="1"/>
  <c r="Z535" i="5" s="1"/>
  <c r="Z534" i="5" s="1"/>
  <c r="Z533" i="5" s="1"/>
  <c r="Z532" i="5" s="1"/>
  <c r="Z531" i="5" s="1"/>
  <c r="Z530" i="5" s="1"/>
  <c r="Z529" i="5" s="1"/>
  <c r="Z528" i="5" s="1"/>
  <c r="Z527" i="5" s="1"/>
  <c r="Z526" i="5" s="1"/>
  <c r="Z525" i="5" s="1"/>
  <c r="Z524" i="5" s="1"/>
  <c r="Z523" i="5" s="1"/>
  <c r="Z522" i="5" s="1"/>
  <c r="Z521" i="5" s="1"/>
  <c r="Z520" i="5" s="1"/>
  <c r="Z519" i="5" s="1"/>
  <c r="Z518" i="5" s="1"/>
  <c r="Z517" i="5" s="1"/>
  <c r="Z516" i="5" s="1"/>
  <c r="Z515" i="5" s="1"/>
  <c r="Z514" i="5" s="1"/>
  <c r="Z513" i="5" s="1"/>
  <c r="Z512" i="5" s="1"/>
  <c r="Z511" i="5" s="1"/>
  <c r="Z510" i="5" s="1"/>
  <c r="Z509" i="5" s="1"/>
  <c r="Z508" i="5" s="1"/>
  <c r="Z507" i="5" s="1"/>
  <c r="Z506" i="5" s="1"/>
  <c r="Z505" i="5" s="1"/>
  <c r="Z504" i="5" s="1"/>
  <c r="Z503" i="5" s="1"/>
  <c r="Z502" i="5" s="1"/>
  <c r="Z501" i="5" s="1"/>
  <c r="Z500" i="5" s="1"/>
  <c r="Z499" i="5" s="1"/>
  <c r="Z498" i="5" s="1"/>
  <c r="Z497" i="5" s="1"/>
  <c r="Z496" i="5" s="1"/>
  <c r="Z495" i="5" s="1"/>
  <c r="Z494" i="5" s="1"/>
  <c r="Z493" i="5" s="1"/>
  <c r="Z492" i="5" s="1"/>
  <c r="Z491" i="5" s="1"/>
  <c r="Z490" i="5" s="1"/>
  <c r="Z489" i="5" s="1"/>
  <c r="Z488" i="5" s="1"/>
  <c r="Z487" i="5" s="1"/>
  <c r="Z486" i="5" s="1"/>
  <c r="Z485" i="5" s="1"/>
  <c r="Z484" i="5" s="1"/>
  <c r="Z483" i="5" s="1"/>
  <c r="Z482" i="5" s="1"/>
  <c r="Z481" i="5" s="1"/>
  <c r="Z480" i="5" s="1"/>
  <c r="Z479" i="5" s="1"/>
  <c r="Z478" i="5" s="1"/>
  <c r="Z477" i="5" s="1"/>
  <c r="Z476" i="5" s="1"/>
  <c r="Z475" i="5" s="1"/>
  <c r="Z474" i="5" s="1"/>
  <c r="Z473" i="5" s="1"/>
  <c r="Z472" i="5" s="1"/>
  <c r="Z471" i="5" s="1"/>
  <c r="Z470" i="5" s="1"/>
  <c r="Z469" i="5" s="1"/>
  <c r="Z468" i="5" s="1"/>
  <c r="Z467" i="5" s="1"/>
  <c r="Z466" i="5" s="1"/>
  <c r="Z465" i="5" s="1"/>
  <c r="Z464" i="5" s="1"/>
  <c r="Z463" i="5" s="1"/>
  <c r="Z462" i="5" s="1"/>
  <c r="Z461" i="5" s="1"/>
  <c r="Z460" i="5" s="1"/>
  <c r="Z459" i="5" s="1"/>
  <c r="Z458" i="5" s="1"/>
  <c r="Z457" i="5" s="1"/>
  <c r="Z456" i="5" s="1"/>
  <c r="Z455" i="5" s="1"/>
  <c r="Z454" i="5" s="1"/>
  <c r="Z453" i="5" s="1"/>
  <c r="Z452" i="5" s="1"/>
  <c r="Z451" i="5" s="1"/>
  <c r="Z450" i="5" s="1"/>
  <c r="Z449" i="5" s="1"/>
  <c r="Z448" i="5" s="1"/>
  <c r="Z447" i="5" s="1"/>
  <c r="Z446" i="5" s="1"/>
  <c r="Z445" i="5" s="1"/>
  <c r="Z444" i="5" s="1"/>
  <c r="Z443" i="5" s="1"/>
  <c r="Z442" i="5" s="1"/>
  <c r="Z441" i="5" s="1"/>
  <c r="Z440" i="5" s="1"/>
  <c r="Z439" i="5" s="1"/>
  <c r="Z438" i="5" s="1"/>
  <c r="Z437" i="5" s="1"/>
  <c r="Z436" i="5" s="1"/>
  <c r="Z435" i="5" s="1"/>
  <c r="Z434" i="5" s="1"/>
  <c r="Z433" i="5" s="1"/>
  <c r="Z432" i="5" s="1"/>
  <c r="Z431" i="5" s="1"/>
  <c r="Z430" i="5" s="1"/>
  <c r="Z429" i="5" s="1"/>
  <c r="Z428" i="5" s="1"/>
  <c r="Z427" i="5" s="1"/>
  <c r="Z426" i="5" s="1"/>
  <c r="Z425" i="5" s="1"/>
  <c r="Z424" i="5" s="1"/>
  <c r="Z423" i="5" s="1"/>
  <c r="Z422" i="5" s="1"/>
  <c r="Z421" i="5" s="1"/>
  <c r="Z420" i="5" s="1"/>
  <c r="Z419" i="5" s="1"/>
  <c r="Z418" i="5" s="1"/>
  <c r="Z417" i="5" s="1"/>
  <c r="Z416" i="5" s="1"/>
  <c r="Z415" i="5" s="1"/>
  <c r="Z414" i="5" s="1"/>
  <c r="Z413" i="5" s="1"/>
  <c r="Z412" i="5" s="1"/>
  <c r="Z411" i="5" s="1"/>
  <c r="Z410" i="5" s="1"/>
  <c r="Z409" i="5" s="1"/>
  <c r="Z408" i="5" s="1"/>
  <c r="Z407" i="5" s="1"/>
  <c r="Z406" i="5" s="1"/>
  <c r="Z405" i="5" s="1"/>
  <c r="Z404" i="5" s="1"/>
  <c r="Z403" i="5" s="1"/>
  <c r="Z402" i="5" s="1"/>
  <c r="Z401" i="5" s="1"/>
  <c r="Z400" i="5" s="1"/>
  <c r="Z399" i="5" s="1"/>
  <c r="Z398" i="5" s="1"/>
  <c r="Z397" i="5" s="1"/>
  <c r="Z396" i="5" s="1"/>
  <c r="Z395" i="5" s="1"/>
  <c r="Z394" i="5" s="1"/>
  <c r="Z393" i="5" s="1"/>
  <c r="Z392" i="5" s="1"/>
  <c r="Z391" i="5" s="1"/>
  <c r="Z390" i="5" s="1"/>
  <c r="Z389" i="5" s="1"/>
  <c r="Z388" i="5" s="1"/>
  <c r="Z387" i="5" s="1"/>
  <c r="Z386" i="5" s="1"/>
  <c r="Z385" i="5" s="1"/>
  <c r="Z384" i="5" s="1"/>
  <c r="Z383" i="5" s="1"/>
  <c r="Z382" i="5" s="1"/>
  <c r="Z381" i="5" s="1"/>
  <c r="Z380" i="5" s="1"/>
  <c r="Z379" i="5" s="1"/>
  <c r="Z378" i="5" s="1"/>
  <c r="Z377" i="5" s="1"/>
  <c r="Z376" i="5" s="1"/>
  <c r="Z375" i="5" s="1"/>
  <c r="Z374" i="5" s="1"/>
  <c r="Z373" i="5" s="1"/>
  <c r="Z372" i="5" s="1"/>
  <c r="Z371" i="5" s="1"/>
  <c r="Z370" i="5" s="1"/>
  <c r="Z369" i="5" s="1"/>
  <c r="Z368" i="5" s="1"/>
  <c r="Z367" i="5" s="1"/>
  <c r="Z366" i="5" s="1"/>
  <c r="Z365" i="5" s="1"/>
  <c r="Z364" i="5" s="1"/>
  <c r="Z363" i="5" s="1"/>
  <c r="Z362" i="5" s="1"/>
  <c r="Z361" i="5" s="1"/>
  <c r="Z360" i="5" s="1"/>
  <c r="Z359" i="5" s="1"/>
  <c r="Z358" i="5" s="1"/>
  <c r="Z357" i="5" s="1"/>
  <c r="Z356" i="5" s="1"/>
  <c r="Z355" i="5" s="1"/>
  <c r="Z354" i="5" s="1"/>
  <c r="Z353" i="5" s="1"/>
  <c r="Z352" i="5" s="1"/>
  <c r="Z351" i="5" s="1"/>
  <c r="Z350" i="5" s="1"/>
  <c r="Z349" i="5" s="1"/>
  <c r="Z348" i="5" s="1"/>
  <c r="Z347" i="5" s="1"/>
  <c r="Z346" i="5" s="1"/>
  <c r="Z345" i="5" s="1"/>
  <c r="Z344" i="5" s="1"/>
  <c r="Z343" i="5" s="1"/>
  <c r="Z342" i="5" s="1"/>
  <c r="Z341" i="5" s="1"/>
  <c r="Z340" i="5" s="1"/>
  <c r="Z339" i="5" s="1"/>
  <c r="Z338" i="5" s="1"/>
  <c r="Z337" i="5" s="1"/>
  <c r="Z336" i="5" s="1"/>
  <c r="Z335" i="5" s="1"/>
  <c r="Z334" i="5" s="1"/>
  <c r="Z333" i="5" s="1"/>
  <c r="Z332" i="5" s="1"/>
  <c r="Z331" i="5" s="1"/>
  <c r="Z330" i="5" s="1"/>
  <c r="Z329" i="5" s="1"/>
  <c r="Z328" i="5" s="1"/>
  <c r="Z327" i="5" s="1"/>
  <c r="Z326" i="5" s="1"/>
  <c r="Z325" i="5" s="1"/>
  <c r="Z324" i="5" s="1"/>
  <c r="Z323" i="5" s="1"/>
  <c r="Z322" i="5" s="1"/>
  <c r="Z321" i="5" s="1"/>
  <c r="Z320" i="5" s="1"/>
  <c r="Z319" i="5" s="1"/>
  <c r="Z318" i="5" s="1"/>
  <c r="Z317" i="5" s="1"/>
  <c r="Z316" i="5" s="1"/>
  <c r="Z315" i="5" s="1"/>
  <c r="Z314" i="5" s="1"/>
  <c r="Z313" i="5" s="1"/>
  <c r="Z312" i="5" s="1"/>
  <c r="Z311" i="5" s="1"/>
  <c r="Z310" i="5" s="1"/>
  <c r="Z309" i="5" s="1"/>
  <c r="Z308" i="5" s="1"/>
  <c r="Z307" i="5" s="1"/>
  <c r="Z306" i="5" s="1"/>
  <c r="Z305" i="5" s="1"/>
  <c r="Z304" i="5" s="1"/>
  <c r="Z303" i="5" s="1"/>
  <c r="Z302" i="5" s="1"/>
  <c r="Z301" i="5" s="1"/>
  <c r="Z300" i="5" s="1"/>
  <c r="Z299" i="5" s="1"/>
  <c r="Z298" i="5" s="1"/>
  <c r="Z297" i="5" s="1"/>
  <c r="Z296" i="5" s="1"/>
  <c r="Z295" i="5" s="1"/>
  <c r="Z294" i="5" s="1"/>
  <c r="Z293" i="5" s="1"/>
  <c r="Z292" i="5" s="1"/>
  <c r="Z291" i="5" s="1"/>
  <c r="Z290" i="5" s="1"/>
  <c r="Z289" i="5" s="1"/>
  <c r="Z288" i="5" s="1"/>
  <c r="Z287" i="5" s="1"/>
  <c r="Z286" i="5" s="1"/>
  <c r="Z285" i="5" s="1"/>
  <c r="Z284" i="5" s="1"/>
  <c r="Z283" i="5" s="1"/>
  <c r="Z282" i="5" s="1"/>
  <c r="Z281" i="5" s="1"/>
  <c r="Z280" i="5" s="1"/>
  <c r="Z279" i="5" s="1"/>
  <c r="Z278" i="5" s="1"/>
  <c r="Z277" i="5" s="1"/>
  <c r="Z276" i="5" s="1"/>
  <c r="Z275" i="5" s="1"/>
  <c r="Z274" i="5" s="1"/>
  <c r="Z273" i="5" s="1"/>
  <c r="Z272" i="5" s="1"/>
  <c r="Z271" i="5" s="1"/>
  <c r="Z270" i="5" s="1"/>
  <c r="Z269" i="5" s="1"/>
  <c r="Z268" i="5" s="1"/>
  <c r="Z267" i="5" s="1"/>
  <c r="Z266" i="5" s="1"/>
  <c r="Z265" i="5" s="1"/>
  <c r="Z264" i="5" s="1"/>
  <c r="Z263" i="5" s="1"/>
  <c r="Z262" i="5" s="1"/>
  <c r="Z261" i="5" s="1"/>
  <c r="Z260" i="5" s="1"/>
  <c r="Z259" i="5" s="1"/>
  <c r="Z258" i="5" s="1"/>
  <c r="Z257" i="5" s="1"/>
  <c r="Z256" i="5" s="1"/>
  <c r="Z255" i="5" s="1"/>
  <c r="Z254" i="5" s="1"/>
  <c r="Z253" i="5" s="1"/>
  <c r="Z252" i="5" s="1"/>
  <c r="Z251" i="5" s="1"/>
  <c r="Z250" i="5" s="1"/>
  <c r="Z249" i="5" s="1"/>
  <c r="Z248" i="5" s="1"/>
  <c r="Z247" i="5" s="1"/>
  <c r="Z246" i="5" s="1"/>
  <c r="Z245" i="5" s="1"/>
  <c r="Z244" i="5" s="1"/>
  <c r="Z243" i="5" s="1"/>
  <c r="Z242" i="5" s="1"/>
  <c r="Z241" i="5" s="1"/>
  <c r="Z240" i="5" s="1"/>
  <c r="Z239" i="5" s="1"/>
  <c r="Z238" i="5" s="1"/>
  <c r="Z237" i="5" s="1"/>
  <c r="Z236" i="5" s="1"/>
  <c r="Z235" i="5" s="1"/>
  <c r="Z234" i="5" s="1"/>
  <c r="Z233" i="5" s="1"/>
  <c r="Z232" i="5" s="1"/>
  <c r="Z231" i="5" s="1"/>
  <c r="Z230" i="5" s="1"/>
  <c r="Z229" i="5" s="1"/>
  <c r="Z228" i="5" s="1"/>
  <c r="Z227" i="5" s="1"/>
  <c r="Z226" i="5" s="1"/>
  <c r="Z225" i="5" s="1"/>
  <c r="Z224" i="5" s="1"/>
  <c r="Z223" i="5" s="1"/>
  <c r="Z222" i="5" s="1"/>
  <c r="Z221" i="5" s="1"/>
  <c r="Z220" i="5" s="1"/>
  <c r="Z219" i="5" s="1"/>
  <c r="Z218" i="5" s="1"/>
  <c r="Z217" i="5" s="1"/>
  <c r="Z216" i="5" s="1"/>
  <c r="Z215" i="5" s="1"/>
  <c r="Z214" i="5" s="1"/>
  <c r="Z213" i="5" s="1"/>
  <c r="Z212" i="5" s="1"/>
  <c r="Z211" i="5" s="1"/>
  <c r="Z210" i="5" s="1"/>
  <c r="Z209" i="5" s="1"/>
  <c r="Z208" i="5" s="1"/>
  <c r="Z207" i="5" s="1"/>
  <c r="Z206" i="5" s="1"/>
  <c r="Z205" i="5" s="1"/>
  <c r="Z204" i="5" s="1"/>
  <c r="Z203" i="5" s="1"/>
  <c r="Z202" i="5" s="1"/>
  <c r="Z201" i="5" s="1"/>
  <c r="Z200" i="5" s="1"/>
  <c r="Z199" i="5" s="1"/>
  <c r="Z198" i="5" s="1"/>
  <c r="Z197" i="5" s="1"/>
  <c r="Z196" i="5" s="1"/>
  <c r="Z195" i="5" s="1"/>
  <c r="Z194" i="5" s="1"/>
  <c r="Z193" i="5" s="1"/>
  <c r="Z192" i="5" s="1"/>
  <c r="Z191" i="5" s="1"/>
  <c r="Z190" i="5" s="1"/>
  <c r="Z189" i="5" s="1"/>
  <c r="Z188" i="5" s="1"/>
  <c r="Z187" i="5" s="1"/>
  <c r="Z186" i="5" s="1"/>
  <c r="Z185" i="5" s="1"/>
  <c r="Z184" i="5" s="1"/>
  <c r="Z183" i="5" s="1"/>
  <c r="Z182" i="5" s="1"/>
  <c r="Z181" i="5" s="1"/>
  <c r="Z180" i="5" s="1"/>
  <c r="Z179" i="5" s="1"/>
  <c r="Z178" i="5" s="1"/>
  <c r="Z177" i="5" s="1"/>
  <c r="Z176" i="5" s="1"/>
  <c r="Z175" i="5" s="1"/>
  <c r="Z174" i="5" s="1"/>
  <c r="Z173" i="5" s="1"/>
  <c r="Z172" i="5" s="1"/>
  <c r="Z171" i="5" s="1"/>
  <c r="Z170" i="5" s="1"/>
  <c r="Z169" i="5" s="1"/>
  <c r="Z168" i="5" s="1"/>
  <c r="Z167" i="5" s="1"/>
  <c r="Z166" i="5" s="1"/>
  <c r="Z165" i="5" s="1"/>
  <c r="Z164" i="5" s="1"/>
  <c r="Z163" i="5" s="1"/>
  <c r="Z162" i="5" s="1"/>
  <c r="Z161" i="5" s="1"/>
  <c r="Z160" i="5" s="1"/>
  <c r="Z159" i="5" s="1"/>
  <c r="Z158" i="5" s="1"/>
  <c r="Z157" i="5" s="1"/>
  <c r="Z156" i="5" s="1"/>
  <c r="Z155" i="5" s="1"/>
  <c r="Z154" i="5" s="1"/>
  <c r="Z153" i="5" s="1"/>
  <c r="Z152" i="5" s="1"/>
  <c r="Z151" i="5" s="1"/>
  <c r="Z150" i="5" s="1"/>
  <c r="Z149" i="5" s="1"/>
  <c r="Z148" i="5" s="1"/>
  <c r="Z147" i="5" s="1"/>
  <c r="Z146" i="5" s="1"/>
  <c r="Z145" i="5" s="1"/>
  <c r="Z144" i="5" s="1"/>
  <c r="Z143" i="5" s="1"/>
  <c r="Z142" i="5" s="1"/>
  <c r="Z141" i="5" s="1"/>
  <c r="Z140" i="5" s="1"/>
  <c r="Z139" i="5" s="1"/>
  <c r="Z138" i="5" s="1"/>
  <c r="Z137" i="5" s="1"/>
  <c r="Z136" i="5" s="1"/>
  <c r="Z135" i="5" s="1"/>
  <c r="Z134" i="5" s="1"/>
  <c r="Z133" i="5" s="1"/>
  <c r="Z132" i="5" s="1"/>
  <c r="Z131" i="5" s="1"/>
  <c r="Z130" i="5" s="1"/>
  <c r="Z129" i="5" s="1"/>
  <c r="Z128" i="5" s="1"/>
  <c r="Z127" i="5" s="1"/>
  <c r="Z126" i="5" s="1"/>
  <c r="Z125" i="5" s="1"/>
  <c r="Z124" i="5" s="1"/>
  <c r="Z123" i="5" s="1"/>
  <c r="Z122" i="5" s="1"/>
  <c r="Z121" i="5" s="1"/>
  <c r="Z120" i="5" s="1"/>
  <c r="Z119" i="5" s="1"/>
  <c r="Z118" i="5" s="1"/>
  <c r="Z117" i="5" s="1"/>
  <c r="Z116" i="5" s="1"/>
  <c r="Z115" i="5" s="1"/>
  <c r="Z114" i="5" s="1"/>
  <c r="Z113" i="5" s="1"/>
  <c r="Z112" i="5" s="1"/>
  <c r="Z111" i="5" s="1"/>
  <c r="Z110" i="5" s="1"/>
  <c r="Z109" i="5" s="1"/>
  <c r="Z108" i="5" s="1"/>
  <c r="Z107" i="5" s="1"/>
  <c r="Z106" i="5" s="1"/>
  <c r="Z105" i="5" s="1"/>
  <c r="Z104" i="5" s="1"/>
  <c r="Z103" i="5" s="1"/>
  <c r="Z102" i="5" s="1"/>
  <c r="Z101" i="5" s="1"/>
  <c r="Z100" i="5" s="1"/>
  <c r="Z99" i="5" s="1"/>
  <c r="Z98" i="5" s="1"/>
  <c r="Z97" i="5" s="1"/>
  <c r="Z96" i="5" s="1"/>
  <c r="Z95" i="5" s="1"/>
  <c r="Z94" i="5" s="1"/>
  <c r="Z93" i="5" s="1"/>
  <c r="Z92" i="5" s="1"/>
  <c r="Z91" i="5" s="1"/>
  <c r="Z90" i="5" s="1"/>
  <c r="Z89" i="5" s="1"/>
  <c r="Z88" i="5" s="1"/>
  <c r="Z87" i="5" s="1"/>
  <c r="Z86" i="5" s="1"/>
  <c r="Z85" i="5" s="1"/>
  <c r="Z84" i="5" s="1"/>
  <c r="Z83" i="5" s="1"/>
  <c r="Z82" i="5" s="1"/>
  <c r="Z81" i="5" s="1"/>
  <c r="Z80" i="5" s="1"/>
  <c r="Z79" i="5" s="1"/>
  <c r="Z78" i="5" s="1"/>
  <c r="Z77" i="5" s="1"/>
  <c r="Z76" i="5" s="1"/>
  <c r="Z75" i="5" s="1"/>
  <c r="Z74" i="5" s="1"/>
  <c r="Z73" i="5" s="1"/>
  <c r="Z72" i="5" s="1"/>
  <c r="Z71" i="5" s="1"/>
  <c r="Z70" i="5" s="1"/>
  <c r="Z69" i="5" s="1"/>
  <c r="Z68" i="5" s="1"/>
  <c r="Z67" i="5" s="1"/>
  <c r="Z66" i="5" s="1"/>
  <c r="Z65" i="5" s="1"/>
  <c r="Z64" i="5" s="1"/>
  <c r="Z63" i="5" s="1"/>
  <c r="Z62" i="5" s="1"/>
  <c r="Z61" i="5" s="1"/>
  <c r="Z60" i="5" s="1"/>
  <c r="Z59" i="5" s="1"/>
  <c r="Z58" i="5" s="1"/>
  <c r="Z57" i="5" s="1"/>
  <c r="Z56" i="5" s="1"/>
  <c r="Z55" i="5" s="1"/>
  <c r="Z54" i="5" s="1"/>
  <c r="Z53" i="5" s="1"/>
  <c r="Z52" i="5" s="1"/>
  <c r="Z51" i="5" s="1"/>
  <c r="Z50" i="5" s="1"/>
  <c r="Z49" i="5" s="1"/>
  <c r="Z48" i="5" s="1"/>
  <c r="Z47" i="5" s="1"/>
  <c r="Z46" i="5" s="1"/>
  <c r="Z45" i="5" s="1"/>
  <c r="Z44" i="5" s="1"/>
  <c r="Z43" i="5" s="1"/>
  <c r="Z42" i="5" s="1"/>
  <c r="Z41" i="5" s="1"/>
  <c r="Z40" i="5" s="1"/>
  <c r="Z39" i="5" s="1"/>
  <c r="Z38" i="5" s="1"/>
  <c r="Z37" i="5" s="1"/>
  <c r="Z36" i="5" s="1"/>
  <c r="Z35" i="5" s="1"/>
  <c r="Z34" i="5" s="1"/>
  <c r="Z33" i="5" s="1"/>
  <c r="Z32" i="5" s="1"/>
  <c r="Z31" i="5" s="1"/>
  <c r="Z30" i="5" s="1"/>
  <c r="Z29" i="5" s="1"/>
  <c r="Z28" i="5" s="1"/>
  <c r="Z27" i="5" s="1"/>
  <c r="Z26" i="5" s="1"/>
  <c r="Z25" i="5" s="1"/>
  <c r="Z24" i="5" s="1"/>
  <c r="Z23" i="5" s="1"/>
  <c r="Z22" i="5" s="1"/>
  <c r="Z21" i="5" s="1"/>
  <c r="Z20" i="5" s="1"/>
  <c r="Z19" i="5" s="1"/>
  <c r="Z18" i="5" s="1"/>
  <c r="Z17" i="5" s="1"/>
  <c r="Z16" i="5" s="1"/>
  <c r="Z15" i="5" s="1"/>
  <c r="Z14" i="5" s="1"/>
  <c r="Z13" i="5" s="1"/>
  <c r="Z12" i="5" s="1"/>
  <c r="Z11" i="5" s="1"/>
  <c r="Z10" i="5" s="1"/>
  <c r="Z9" i="5" s="1"/>
  <c r="Z8" i="5" s="1"/>
  <c r="Z7" i="5" s="1"/>
  <c r="J669" i="4"/>
  <c r="M669" i="4" s="1"/>
  <c r="S669" i="4"/>
  <c r="AD669" i="5"/>
  <c r="P670" i="4"/>
  <c r="U670" i="4" s="1"/>
  <c r="Q670" i="4"/>
  <c r="V670" i="4" s="1"/>
  <c r="R670" i="4"/>
  <c r="W670" i="4" s="1"/>
  <c r="N670" i="4"/>
  <c r="O670" i="4"/>
  <c r="G679" i="7"/>
  <c r="C670" i="5"/>
  <c r="L675" i="2"/>
  <c r="M674" i="2"/>
  <c r="O674" i="2" s="1"/>
  <c r="B705" i="1" s="1"/>
  <c r="J670" i="4" l="1"/>
  <c r="M670" i="4" s="1"/>
  <c r="S670" i="4"/>
  <c r="AD670" i="5"/>
  <c r="O671" i="4"/>
  <c r="R671" i="4"/>
  <c r="W671" i="4" s="1"/>
  <c r="Q671" i="4"/>
  <c r="V671" i="4" s="1"/>
  <c r="P671" i="4"/>
  <c r="U671" i="4" s="1"/>
  <c r="N671" i="4"/>
  <c r="G680" i="7"/>
  <c r="C671" i="5"/>
  <c r="L676" i="2"/>
  <c r="M675" i="2"/>
  <c r="O675" i="2" s="1"/>
  <c r="B706" i="1" s="1"/>
  <c r="AA1814" i="5" l="1"/>
  <c r="AC1814" i="5"/>
  <c r="AB1814" i="5"/>
  <c r="S671" i="4"/>
  <c r="J671" i="4"/>
  <c r="M671" i="4" s="1"/>
  <c r="R672" i="4"/>
  <c r="W672" i="4" s="1"/>
  <c r="N672" i="4"/>
  <c r="O672" i="4"/>
  <c r="AD671" i="5"/>
  <c r="P672" i="4"/>
  <c r="U672" i="4" s="1"/>
  <c r="Q672" i="4"/>
  <c r="V672" i="4" s="1"/>
  <c r="L677" i="2"/>
  <c r="M676" i="2"/>
  <c r="O676" i="2" s="1"/>
  <c r="B707" i="1" s="1"/>
  <c r="G681" i="7"/>
  <c r="C672" i="5"/>
  <c r="AD672" i="5" l="1"/>
  <c r="O673" i="4"/>
  <c r="R673" i="4"/>
  <c r="W673" i="4" s="1"/>
  <c r="Q673" i="4"/>
  <c r="V673" i="4" s="1"/>
  <c r="P673" i="4"/>
  <c r="U673" i="4" s="1"/>
  <c r="N673" i="4"/>
  <c r="S672" i="4"/>
  <c r="J672" i="4"/>
  <c r="M672" i="4" s="1"/>
  <c r="L678" i="2"/>
  <c r="M677" i="2"/>
  <c r="O677" i="2" s="1"/>
  <c r="B708" i="1" s="1"/>
  <c r="G682" i="7"/>
  <c r="C673" i="5"/>
  <c r="S673" i="4" l="1"/>
  <c r="J673" i="4"/>
  <c r="M673" i="4" s="1"/>
  <c r="R674" i="4"/>
  <c r="W674" i="4" s="1"/>
  <c r="N674" i="4"/>
  <c r="J674" i="4" s="1"/>
  <c r="M674" i="4" s="1"/>
  <c r="O674" i="4"/>
  <c r="T674" i="4" s="1"/>
  <c r="AD673" i="5"/>
  <c r="P674" i="4"/>
  <c r="U674" i="4" s="1"/>
  <c r="Q674" i="4"/>
  <c r="V674" i="4" s="1"/>
  <c r="L679" i="2"/>
  <c r="M678" i="2"/>
  <c r="O678" i="2" s="1"/>
  <c r="B709" i="1" s="1"/>
  <c r="G683" i="7"/>
  <c r="C674" i="5"/>
  <c r="N675" i="4" l="1"/>
  <c r="J675" i="4" s="1"/>
  <c r="M675" i="4" s="1"/>
  <c r="AD674" i="5"/>
  <c r="Q675" i="4"/>
  <c r="V675" i="4" s="1"/>
  <c r="P675" i="4"/>
  <c r="U675" i="4" s="1"/>
  <c r="R675" i="4"/>
  <c r="W675" i="4" s="1"/>
  <c r="O675" i="4"/>
  <c r="T675" i="4" s="1"/>
  <c r="G684" i="7"/>
  <c r="C675" i="5"/>
  <c r="L680" i="2"/>
  <c r="M679" i="2"/>
  <c r="O679" i="2" s="1"/>
  <c r="B710" i="1" s="1"/>
  <c r="AD675" i="5" l="1"/>
  <c r="O676" i="4"/>
  <c r="T676" i="4" s="1"/>
  <c r="P676" i="4"/>
  <c r="U676" i="4" s="1"/>
  <c r="Q676" i="4"/>
  <c r="V676" i="4" s="1"/>
  <c r="R676" i="4"/>
  <c r="W676" i="4" s="1"/>
  <c r="N676" i="4"/>
  <c r="J676" i="4" s="1"/>
  <c r="M676" i="4" s="1"/>
  <c r="G685" i="7"/>
  <c r="C676" i="5"/>
  <c r="L681" i="2"/>
  <c r="M680" i="2"/>
  <c r="O680" i="2" s="1"/>
  <c r="B711" i="1" s="1"/>
  <c r="AD676" i="5" l="1"/>
  <c r="P677" i="4"/>
  <c r="U677" i="4" s="1"/>
  <c r="Q677" i="4"/>
  <c r="V677" i="4" s="1"/>
  <c r="R677" i="4"/>
  <c r="W677" i="4" s="1"/>
  <c r="N677" i="4"/>
  <c r="O677" i="4"/>
  <c r="L682" i="2"/>
  <c r="M681" i="2"/>
  <c r="O681" i="2" s="1"/>
  <c r="B712" i="1" s="1"/>
  <c r="G686" i="7"/>
  <c r="C677" i="5"/>
  <c r="S677" i="4" l="1"/>
  <c r="J677" i="4"/>
  <c r="M677" i="4" s="1"/>
  <c r="Q678" i="4"/>
  <c r="V678" i="4" s="1"/>
  <c r="R678" i="4"/>
  <c r="W678" i="4" s="1"/>
  <c r="N678" i="4"/>
  <c r="AD677" i="5"/>
  <c r="O678" i="4"/>
  <c r="P678" i="4"/>
  <c r="U678" i="4" s="1"/>
  <c r="G687" i="7"/>
  <c r="C678" i="5"/>
  <c r="L683" i="2"/>
  <c r="M682" i="2"/>
  <c r="O682" i="2" s="1"/>
  <c r="B713" i="1" s="1"/>
  <c r="AD678" i="5" l="1"/>
  <c r="P679" i="4"/>
  <c r="U679" i="4" s="1"/>
  <c r="Q679" i="4"/>
  <c r="V679" i="4" s="1"/>
  <c r="N679" i="4"/>
  <c r="J679" i="4" s="1"/>
  <c r="M679" i="4" s="1"/>
  <c r="O679" i="4"/>
  <c r="T679" i="4" s="1"/>
  <c r="R679" i="4"/>
  <c r="W679" i="4" s="1"/>
  <c r="S678" i="4"/>
  <c r="J678" i="4"/>
  <c r="M678" i="4" s="1"/>
  <c r="G688" i="7"/>
  <c r="C679" i="5"/>
  <c r="L684" i="2"/>
  <c r="M683" i="2"/>
  <c r="O683" i="2" s="1"/>
  <c r="B714" i="1" s="1"/>
  <c r="Q680" i="4" l="1"/>
  <c r="V680" i="4" s="1"/>
  <c r="R680" i="4"/>
  <c r="W680" i="4" s="1"/>
  <c r="N680" i="4"/>
  <c r="AD679" i="5"/>
  <c r="O680" i="4"/>
  <c r="P680" i="4"/>
  <c r="U680" i="4" s="1"/>
  <c r="L685" i="2"/>
  <c r="M684" i="2"/>
  <c r="O684" i="2" s="1"/>
  <c r="B715" i="1" s="1"/>
  <c r="G689" i="7"/>
  <c r="C680" i="5"/>
  <c r="R681" i="4" l="1"/>
  <c r="W681" i="4" s="1"/>
  <c r="N681" i="4"/>
  <c r="J681" i="4" s="1"/>
  <c r="M681" i="4" s="1"/>
  <c r="O681" i="4"/>
  <c r="T681" i="4" s="1"/>
  <c r="AD680" i="5"/>
  <c r="P681" i="4"/>
  <c r="U681" i="4" s="1"/>
  <c r="Q681" i="4"/>
  <c r="V681" i="4" s="1"/>
  <c r="J680" i="4"/>
  <c r="M680" i="4" s="1"/>
  <c r="S680" i="4"/>
  <c r="G690" i="7"/>
  <c r="C681" i="5"/>
  <c r="L686" i="2"/>
  <c r="M685" i="2"/>
  <c r="O685" i="2" s="1"/>
  <c r="B716" i="1" s="1"/>
  <c r="AD681" i="5" l="1"/>
  <c r="O682" i="4"/>
  <c r="T682" i="4" s="1"/>
  <c r="P682" i="4"/>
  <c r="U682" i="4" s="1"/>
  <c r="Q682" i="4"/>
  <c r="V682" i="4" s="1"/>
  <c r="R682" i="4"/>
  <c r="W682" i="4" s="1"/>
  <c r="N682" i="4"/>
  <c r="J682" i="4" s="1"/>
  <c r="M682" i="4" s="1"/>
  <c r="L687" i="2"/>
  <c r="M686" i="2"/>
  <c r="O686" i="2" s="1"/>
  <c r="B717" i="1" s="1"/>
  <c r="G691" i="7"/>
  <c r="C682" i="5"/>
  <c r="AD682" i="5" l="1"/>
  <c r="P683" i="4"/>
  <c r="U683" i="4" s="1"/>
  <c r="Q683" i="4"/>
  <c r="V683" i="4" s="1"/>
  <c r="R683" i="4"/>
  <c r="W683" i="4" s="1"/>
  <c r="N683" i="4"/>
  <c r="J683" i="4" s="1"/>
  <c r="M683" i="4" s="1"/>
  <c r="O683" i="4"/>
  <c r="T683" i="4" s="1"/>
  <c r="G692" i="7"/>
  <c r="C683" i="5"/>
  <c r="L688" i="2"/>
  <c r="M687" i="2"/>
  <c r="O687" i="2" s="1"/>
  <c r="B718" i="1" s="1"/>
  <c r="AD683" i="5" l="1"/>
  <c r="O684" i="4"/>
  <c r="T684" i="4" s="1"/>
  <c r="P684" i="4"/>
  <c r="U684" i="4" s="1"/>
  <c r="Q684" i="4"/>
  <c r="V684" i="4" s="1"/>
  <c r="R684" i="4"/>
  <c r="W684" i="4" s="1"/>
  <c r="N684" i="4"/>
  <c r="J684" i="4" s="1"/>
  <c r="M684" i="4" s="1"/>
  <c r="L689" i="2"/>
  <c r="M688" i="2"/>
  <c r="O688" i="2" s="1"/>
  <c r="B719" i="1" s="1"/>
  <c r="G693" i="7"/>
  <c r="C684" i="5"/>
  <c r="R685" i="4" l="1"/>
  <c r="W685" i="4" s="1"/>
  <c r="N685" i="4"/>
  <c r="O685" i="4"/>
  <c r="AD684" i="5"/>
  <c r="P685" i="4"/>
  <c r="U685" i="4" s="1"/>
  <c r="Q685" i="4"/>
  <c r="V685" i="4" s="1"/>
  <c r="G694" i="7"/>
  <c r="C685" i="5"/>
  <c r="L690" i="2"/>
  <c r="M689" i="2"/>
  <c r="O689" i="2" s="1"/>
  <c r="B720" i="1" s="1"/>
  <c r="Q686" i="4" l="1"/>
  <c r="V686" i="4" s="1"/>
  <c r="R686" i="4"/>
  <c r="W686" i="4" s="1"/>
  <c r="N686" i="4"/>
  <c r="J686" i="4" s="1"/>
  <c r="M686" i="4" s="1"/>
  <c r="AD685" i="5"/>
  <c r="O686" i="4"/>
  <c r="T686" i="4" s="1"/>
  <c r="P686" i="4"/>
  <c r="U686" i="4" s="1"/>
  <c r="J685" i="4"/>
  <c r="M685" i="4" s="1"/>
  <c r="S685" i="4"/>
  <c r="L691" i="2"/>
  <c r="M690" i="2"/>
  <c r="O690" i="2" s="1"/>
  <c r="B721" i="1" s="1"/>
  <c r="G695" i="7"/>
  <c r="C686" i="5"/>
  <c r="R687" i="4" l="1"/>
  <c r="W687" i="4" s="1"/>
  <c r="N687" i="4"/>
  <c r="J687" i="4" s="1"/>
  <c r="M687" i="4" s="1"/>
  <c r="O687" i="4"/>
  <c r="T687" i="4" s="1"/>
  <c r="AD686" i="5"/>
  <c r="P687" i="4"/>
  <c r="U687" i="4" s="1"/>
  <c r="Q687" i="4"/>
  <c r="V687" i="4" s="1"/>
  <c r="G696" i="7"/>
  <c r="C687" i="5"/>
  <c r="L692" i="2"/>
  <c r="M691" i="2"/>
  <c r="O691" i="2" s="1"/>
  <c r="B722" i="1" s="1"/>
  <c r="R688" i="4" l="1"/>
  <c r="W688" i="4" s="1"/>
  <c r="AD687" i="5"/>
  <c r="O688" i="4"/>
  <c r="T688" i="4" s="1"/>
  <c r="P688" i="4"/>
  <c r="U688" i="4" s="1"/>
  <c r="Q688" i="4"/>
  <c r="V688" i="4" s="1"/>
  <c r="N688" i="4"/>
  <c r="J688" i="4" s="1"/>
  <c r="M688" i="4" s="1"/>
  <c r="L693" i="2"/>
  <c r="M692" i="2"/>
  <c r="O692" i="2" s="1"/>
  <c r="B723" i="1" s="1"/>
  <c r="G697" i="7"/>
  <c r="C688" i="5"/>
  <c r="R689" i="4" l="1"/>
  <c r="W689" i="4" s="1"/>
  <c r="N689" i="4"/>
  <c r="O689" i="4"/>
  <c r="AD688" i="5"/>
  <c r="P689" i="4"/>
  <c r="U689" i="4" s="1"/>
  <c r="Q689" i="4"/>
  <c r="V689" i="4" s="1"/>
  <c r="L694" i="2"/>
  <c r="M693" i="2"/>
  <c r="O693" i="2" s="1"/>
  <c r="B724" i="1" s="1"/>
  <c r="G698" i="7"/>
  <c r="C689" i="5"/>
  <c r="Q690" i="4" l="1"/>
  <c r="V690" i="4" s="1"/>
  <c r="R690" i="4"/>
  <c r="W690" i="4" s="1"/>
  <c r="N690" i="4"/>
  <c r="J690" i="4" s="1"/>
  <c r="M690" i="4" s="1"/>
  <c r="P690" i="4"/>
  <c r="U690" i="4" s="1"/>
  <c r="AD689" i="5"/>
  <c r="O690" i="4"/>
  <c r="T690" i="4" s="1"/>
  <c r="S689" i="4"/>
  <c r="J689" i="4"/>
  <c r="M689" i="4" s="1"/>
  <c r="L695" i="2"/>
  <c r="M694" i="2"/>
  <c r="O694" i="2" s="1"/>
  <c r="B725" i="1" s="1"/>
  <c r="G699" i="7"/>
  <c r="C690" i="5"/>
  <c r="R691" i="4" l="1"/>
  <c r="W691" i="4" s="1"/>
  <c r="N691" i="4"/>
  <c r="J691" i="4" s="1"/>
  <c r="M691" i="4" s="1"/>
  <c r="O691" i="4"/>
  <c r="T691" i="4" s="1"/>
  <c r="AD690" i="5"/>
  <c r="P691" i="4"/>
  <c r="U691" i="4" s="1"/>
  <c r="Q691" i="4"/>
  <c r="V691" i="4" s="1"/>
  <c r="L696" i="2"/>
  <c r="M695" i="2"/>
  <c r="O695" i="2" s="1"/>
  <c r="B726" i="1" s="1"/>
  <c r="G700" i="7"/>
  <c r="C691" i="5"/>
  <c r="Q692" i="4" l="1"/>
  <c r="V692" i="4" s="1"/>
  <c r="R692" i="4"/>
  <c r="W692" i="4" s="1"/>
  <c r="N692" i="4"/>
  <c r="AD691" i="5"/>
  <c r="O692" i="4"/>
  <c r="P692" i="4"/>
  <c r="U692" i="4" s="1"/>
  <c r="L697" i="2"/>
  <c r="M696" i="2"/>
  <c r="O696" i="2" s="1"/>
  <c r="B727" i="1" s="1"/>
  <c r="G701" i="7"/>
  <c r="C692" i="5"/>
  <c r="R693" i="4" l="1"/>
  <c r="W693" i="4" s="1"/>
  <c r="N693" i="4"/>
  <c r="O693" i="4"/>
  <c r="AD692" i="5"/>
  <c r="P693" i="4"/>
  <c r="U693" i="4" s="1"/>
  <c r="Q693" i="4"/>
  <c r="V693" i="4" s="1"/>
  <c r="J692" i="4"/>
  <c r="M692" i="4" s="1"/>
  <c r="S692" i="4"/>
  <c r="G702" i="7"/>
  <c r="C693" i="5"/>
  <c r="L698" i="2"/>
  <c r="M697" i="2"/>
  <c r="O697" i="2" s="1"/>
  <c r="B728" i="1" s="1"/>
  <c r="AD693" i="5" l="1"/>
  <c r="O694" i="4"/>
  <c r="T694" i="4" s="1"/>
  <c r="P694" i="4"/>
  <c r="U694" i="4" s="1"/>
  <c r="Q694" i="4"/>
  <c r="V694" i="4" s="1"/>
  <c r="R694" i="4"/>
  <c r="W694" i="4" s="1"/>
  <c r="N694" i="4"/>
  <c r="J694" i="4" s="1"/>
  <c r="J693" i="4"/>
  <c r="M693" i="4" s="1"/>
  <c r="S693" i="4"/>
  <c r="G703" i="7"/>
  <c r="C694" i="5"/>
  <c r="L699" i="2"/>
  <c r="M698" i="2"/>
  <c r="O698" i="2" s="1"/>
  <c r="B729" i="1" s="1"/>
  <c r="R695" i="4" l="1"/>
  <c r="W695" i="4" s="1"/>
  <c r="N695" i="4"/>
  <c r="J695" i="4" s="1"/>
  <c r="O695" i="4"/>
  <c r="T695" i="4" s="1"/>
  <c r="AD694" i="5"/>
  <c r="P695" i="4"/>
  <c r="U695" i="4" s="1"/>
  <c r="Q695" i="4"/>
  <c r="V695" i="4" s="1"/>
  <c r="L700" i="2"/>
  <c r="M699" i="2"/>
  <c r="O699" i="2" s="1"/>
  <c r="B730" i="1" s="1"/>
  <c r="G704" i="7"/>
  <c r="C695" i="5"/>
  <c r="Q696" i="4" l="1"/>
  <c r="V696" i="4" s="1"/>
  <c r="R696" i="4"/>
  <c r="W696" i="4" s="1"/>
  <c r="N696" i="4"/>
  <c r="J696" i="4" s="1"/>
  <c r="AD695" i="5"/>
  <c r="O696" i="4"/>
  <c r="T696" i="4" s="1"/>
  <c r="P696" i="4"/>
  <c r="U696" i="4" s="1"/>
  <c r="G705" i="7"/>
  <c r="C696" i="5"/>
  <c r="L701" i="2"/>
  <c r="M700" i="2"/>
  <c r="O700" i="2" s="1"/>
  <c r="B731" i="1" s="1"/>
  <c r="R697" i="4" l="1"/>
  <c r="W697" i="4" s="1"/>
  <c r="N697" i="4"/>
  <c r="O697" i="4"/>
  <c r="AD696" i="5"/>
  <c r="P697" i="4"/>
  <c r="U697" i="4" s="1"/>
  <c r="Q697" i="4"/>
  <c r="V697" i="4" s="1"/>
  <c r="L702" i="2"/>
  <c r="M701" i="2"/>
  <c r="O701" i="2" s="1"/>
  <c r="B732" i="1" s="1"/>
  <c r="G706" i="7"/>
  <c r="C697" i="5"/>
  <c r="AD697" i="5" l="1"/>
  <c r="O698" i="4"/>
  <c r="P698" i="4"/>
  <c r="U698" i="4" s="1"/>
  <c r="Q698" i="4"/>
  <c r="V698" i="4" s="1"/>
  <c r="R698" i="4"/>
  <c r="W698" i="4" s="1"/>
  <c r="N698" i="4"/>
  <c r="J697" i="4"/>
  <c r="M697" i="4" s="1"/>
  <c r="S697" i="4"/>
  <c r="G707" i="7"/>
  <c r="C698" i="5"/>
  <c r="L703" i="2"/>
  <c r="M702" i="2"/>
  <c r="O702" i="2" s="1"/>
  <c r="B733" i="1" s="1"/>
  <c r="S698" i="4" l="1"/>
  <c r="J698" i="4"/>
  <c r="M698" i="4" s="1"/>
  <c r="R699" i="4"/>
  <c r="W699" i="4" s="1"/>
  <c r="AD698" i="5"/>
  <c r="P699" i="4"/>
  <c r="U699" i="4" s="1"/>
  <c r="Q699" i="4"/>
  <c r="V699" i="4" s="1"/>
  <c r="N699" i="4"/>
  <c r="J699" i="4" s="1"/>
  <c r="O699" i="4"/>
  <c r="T699" i="4" s="1"/>
  <c r="G708" i="7"/>
  <c r="C699" i="5"/>
  <c r="L704" i="2"/>
  <c r="M703" i="2"/>
  <c r="O703" i="2" s="1"/>
  <c r="B734" i="1" s="1"/>
  <c r="Q700" i="4" l="1"/>
  <c r="V700" i="4" s="1"/>
  <c r="R700" i="4"/>
  <c r="W700" i="4" s="1"/>
  <c r="N700" i="4"/>
  <c r="J700" i="4" s="1"/>
  <c r="AD699" i="5"/>
  <c r="O700" i="4"/>
  <c r="T700" i="4" s="1"/>
  <c r="P700" i="4"/>
  <c r="U700" i="4" s="1"/>
  <c r="L705" i="2"/>
  <c r="M704" i="2"/>
  <c r="O704" i="2" s="1"/>
  <c r="B735" i="1" s="1"/>
  <c r="G709" i="7"/>
  <c r="C700" i="5"/>
  <c r="AD700" i="5" l="1"/>
  <c r="P701" i="4"/>
  <c r="U701" i="4" s="1"/>
  <c r="Q701" i="4"/>
  <c r="V701" i="4" s="1"/>
  <c r="R701" i="4"/>
  <c r="W701" i="4" s="1"/>
  <c r="N701" i="4"/>
  <c r="J701" i="4" s="1"/>
  <c r="O701" i="4"/>
  <c r="T701" i="4" s="1"/>
  <c r="G710" i="7"/>
  <c r="C701" i="5"/>
  <c r="L706" i="2"/>
  <c r="M705" i="2"/>
  <c r="O705" i="2" s="1"/>
  <c r="B736" i="1" s="1"/>
  <c r="Q702" i="4" l="1"/>
  <c r="V702" i="4" s="1"/>
  <c r="R702" i="4"/>
  <c r="W702" i="4" s="1"/>
  <c r="N702" i="4"/>
  <c r="J702" i="4" s="1"/>
  <c r="AD701" i="5"/>
  <c r="O702" i="4"/>
  <c r="T702" i="4" s="1"/>
  <c r="P702" i="4"/>
  <c r="U702" i="4" s="1"/>
  <c r="L707" i="2"/>
  <c r="M706" i="2"/>
  <c r="O706" i="2" s="1"/>
  <c r="B737" i="1" s="1"/>
  <c r="G711" i="7"/>
  <c r="C702" i="5"/>
  <c r="R703" i="4" l="1"/>
  <c r="W703" i="4" s="1"/>
  <c r="N703" i="4"/>
  <c r="J703" i="4" s="1"/>
  <c r="O703" i="4"/>
  <c r="T703" i="4" s="1"/>
  <c r="AD702" i="5"/>
  <c r="P703" i="4"/>
  <c r="U703" i="4" s="1"/>
  <c r="Q703" i="4"/>
  <c r="V703" i="4" s="1"/>
  <c r="G712" i="7"/>
  <c r="C703" i="5"/>
  <c r="L708" i="2"/>
  <c r="M707" i="2"/>
  <c r="O707" i="2" s="1"/>
  <c r="B738" i="1" s="1"/>
  <c r="Q704" i="4" l="1"/>
  <c r="V704" i="4" s="1"/>
  <c r="R704" i="4"/>
  <c r="W704" i="4" s="1"/>
  <c r="N704" i="4"/>
  <c r="J704" i="4" s="1"/>
  <c r="AD703" i="5"/>
  <c r="O704" i="4"/>
  <c r="T704" i="4" s="1"/>
  <c r="P704" i="4"/>
  <c r="U704" i="4" s="1"/>
  <c r="L709" i="2"/>
  <c r="M708" i="2"/>
  <c r="O708" i="2" s="1"/>
  <c r="B739" i="1" s="1"/>
  <c r="G713" i="7"/>
  <c r="C704" i="5"/>
  <c r="R705" i="4" l="1"/>
  <c r="W705" i="4" s="1"/>
  <c r="N705" i="4"/>
  <c r="O705" i="4"/>
  <c r="AD704" i="5"/>
  <c r="P705" i="4"/>
  <c r="U705" i="4" s="1"/>
  <c r="Q705" i="4"/>
  <c r="V705" i="4" s="1"/>
  <c r="L710" i="2"/>
  <c r="M709" i="2"/>
  <c r="O709" i="2" s="1"/>
  <c r="B740" i="1" s="1"/>
  <c r="G714" i="7"/>
  <c r="C705" i="5"/>
  <c r="AD705" i="5" l="1"/>
  <c r="O706" i="4"/>
  <c r="T706" i="4" s="1"/>
  <c r="P706" i="4"/>
  <c r="U706" i="4" s="1"/>
  <c r="Q706" i="4"/>
  <c r="V706" i="4" s="1"/>
  <c r="R706" i="4"/>
  <c r="W706" i="4" s="1"/>
  <c r="N706" i="4"/>
  <c r="J706" i="4" s="1"/>
  <c r="S705" i="4"/>
  <c r="J705" i="4"/>
  <c r="M705" i="4" s="1"/>
  <c r="L711" i="2"/>
  <c r="M710" i="2"/>
  <c r="O710" i="2" s="1"/>
  <c r="B741" i="1" s="1"/>
  <c r="G715" i="7"/>
  <c r="C706" i="5"/>
  <c r="AD706" i="5" l="1"/>
  <c r="P707" i="4"/>
  <c r="U707" i="4" s="1"/>
  <c r="Q707" i="4"/>
  <c r="V707" i="4" s="1"/>
  <c r="R707" i="4"/>
  <c r="W707" i="4" s="1"/>
  <c r="N707" i="4"/>
  <c r="J707" i="4" s="1"/>
  <c r="O707" i="4"/>
  <c r="T707" i="4" s="1"/>
  <c r="G716" i="7"/>
  <c r="C707" i="5"/>
  <c r="L712" i="2"/>
  <c r="M711" i="2"/>
  <c r="O711" i="2" s="1"/>
  <c r="B742" i="1" s="1"/>
  <c r="Q708" i="4" l="1"/>
  <c r="V708" i="4" s="1"/>
  <c r="R708" i="4"/>
  <c r="W708" i="4" s="1"/>
  <c r="N708" i="4"/>
  <c r="AD707" i="5"/>
  <c r="O708" i="4"/>
  <c r="P708" i="4"/>
  <c r="U708" i="4" s="1"/>
  <c r="L713" i="2"/>
  <c r="M712" i="2"/>
  <c r="O712" i="2" s="1"/>
  <c r="B743" i="1" s="1"/>
  <c r="G717" i="7"/>
  <c r="C708" i="5"/>
  <c r="R709" i="4" l="1"/>
  <c r="W709" i="4" s="1"/>
  <c r="N709" i="4"/>
  <c r="J709" i="4" s="1"/>
  <c r="O709" i="4"/>
  <c r="T709" i="4" s="1"/>
  <c r="AD708" i="5"/>
  <c r="P709" i="4"/>
  <c r="U709" i="4" s="1"/>
  <c r="Q709" i="4"/>
  <c r="V709" i="4" s="1"/>
  <c r="J708" i="4"/>
  <c r="M708" i="4" s="1"/>
  <c r="S708" i="4"/>
  <c r="G718" i="7"/>
  <c r="C709" i="5"/>
  <c r="L714" i="2"/>
  <c r="M713" i="2"/>
  <c r="O713" i="2" s="1"/>
  <c r="B744" i="1" s="1"/>
  <c r="Q710" i="4" l="1"/>
  <c r="V710" i="4" s="1"/>
  <c r="R710" i="4"/>
  <c r="W710" i="4" s="1"/>
  <c r="N710" i="4"/>
  <c r="J710" i="4" s="1"/>
  <c r="AD709" i="5"/>
  <c r="O710" i="4"/>
  <c r="T710" i="4" s="1"/>
  <c r="P710" i="4"/>
  <c r="U710" i="4" s="1"/>
  <c r="G719" i="7"/>
  <c r="C710" i="5"/>
  <c r="L715" i="2"/>
  <c r="M714" i="2"/>
  <c r="O714" i="2" s="1"/>
  <c r="B745" i="1" s="1"/>
  <c r="R711" i="4" l="1"/>
  <c r="W711" i="4" s="1"/>
  <c r="N711" i="4"/>
  <c r="J711" i="4" s="1"/>
  <c r="O711" i="4"/>
  <c r="T711" i="4" s="1"/>
  <c r="AD710" i="5"/>
  <c r="P711" i="4"/>
  <c r="U711" i="4" s="1"/>
  <c r="Q711" i="4"/>
  <c r="V711" i="4" s="1"/>
  <c r="L716" i="2"/>
  <c r="M715" i="2"/>
  <c r="O715" i="2" s="1"/>
  <c r="B746" i="1" s="1"/>
  <c r="G720" i="7"/>
  <c r="C711" i="5"/>
  <c r="AD711" i="5" l="1"/>
  <c r="O712" i="4"/>
  <c r="P712" i="4"/>
  <c r="U712" i="4" s="1"/>
  <c r="Q712" i="4"/>
  <c r="V712" i="4" s="1"/>
  <c r="R712" i="4"/>
  <c r="W712" i="4" s="1"/>
  <c r="N712" i="4"/>
  <c r="G721" i="7"/>
  <c r="C712" i="5"/>
  <c r="L717" i="2"/>
  <c r="M716" i="2"/>
  <c r="O716" i="2" s="1"/>
  <c r="B747" i="1" s="1"/>
  <c r="S712" i="4" l="1"/>
  <c r="J712" i="4"/>
  <c r="M712" i="4" s="1"/>
  <c r="AD712" i="5"/>
  <c r="P713" i="4"/>
  <c r="U713" i="4" s="1"/>
  <c r="Q713" i="4"/>
  <c r="R713" i="4"/>
  <c r="W713" i="4" s="1"/>
  <c r="N713" i="4"/>
  <c r="O713" i="4"/>
  <c r="T713" i="4" s="1"/>
  <c r="G722" i="7"/>
  <c r="C713" i="5"/>
  <c r="L718" i="2"/>
  <c r="M717" i="2"/>
  <c r="O717" i="2" s="1"/>
  <c r="B748" i="1" s="1"/>
  <c r="J713" i="4" l="1"/>
  <c r="M713" i="4" s="1"/>
  <c r="S713" i="4"/>
  <c r="AD713" i="5"/>
  <c r="O714" i="4"/>
  <c r="T714" i="4" s="1"/>
  <c r="P714" i="4"/>
  <c r="U714" i="4" s="1"/>
  <c r="Q714" i="4"/>
  <c r="V714" i="4" s="1"/>
  <c r="R714" i="4"/>
  <c r="N714" i="4"/>
  <c r="L719" i="2"/>
  <c r="M718" i="2"/>
  <c r="O718" i="2" s="1"/>
  <c r="B749" i="1" s="1"/>
  <c r="G723" i="7"/>
  <c r="C714" i="5"/>
  <c r="J714" i="4" l="1"/>
  <c r="M714" i="4" s="1"/>
  <c r="S714" i="4"/>
  <c r="AD714" i="5"/>
  <c r="P715" i="4"/>
  <c r="U715" i="4" s="1"/>
  <c r="Q715" i="4"/>
  <c r="V715" i="4" s="1"/>
  <c r="R715" i="4"/>
  <c r="N715" i="4"/>
  <c r="O715" i="4"/>
  <c r="T715" i="4" s="1"/>
  <c r="G724" i="7"/>
  <c r="C715" i="5"/>
  <c r="L720" i="2"/>
  <c r="M719" i="2"/>
  <c r="O719" i="2" s="1"/>
  <c r="B750" i="1" s="1"/>
  <c r="J715" i="4" l="1"/>
  <c r="M715" i="4" s="1"/>
  <c r="S715" i="4"/>
  <c r="Q716" i="4"/>
  <c r="R716" i="4"/>
  <c r="W716" i="4" s="1"/>
  <c r="N716" i="4"/>
  <c r="AD715" i="5"/>
  <c r="O716" i="4"/>
  <c r="T716" i="4" s="1"/>
  <c r="P716" i="4"/>
  <c r="U716" i="4" s="1"/>
  <c r="L721" i="2"/>
  <c r="M720" i="2"/>
  <c r="O720" i="2" s="1"/>
  <c r="B751" i="1" s="1"/>
  <c r="G725" i="7"/>
  <c r="C716" i="5"/>
  <c r="R717" i="4" l="1"/>
  <c r="W717" i="4" s="1"/>
  <c r="N717" i="4"/>
  <c r="O717" i="4"/>
  <c r="T717" i="4" s="1"/>
  <c r="AD716" i="5"/>
  <c r="P717" i="4"/>
  <c r="U717" i="4" s="1"/>
  <c r="Q717" i="4"/>
  <c r="S716" i="4"/>
  <c r="J716" i="4"/>
  <c r="M716" i="4" s="1"/>
  <c r="G726" i="7"/>
  <c r="C717" i="5"/>
  <c r="L722" i="2"/>
  <c r="M721" i="2"/>
  <c r="O721" i="2" s="1"/>
  <c r="B752" i="1" s="1"/>
  <c r="AD717" i="5" l="1"/>
  <c r="O718" i="4"/>
  <c r="T718" i="4" s="1"/>
  <c r="P718" i="4"/>
  <c r="Q718" i="4"/>
  <c r="V718" i="4" s="1"/>
  <c r="N718" i="4"/>
  <c r="R718" i="4"/>
  <c r="W718" i="4" s="1"/>
  <c r="J717" i="4"/>
  <c r="M717" i="4" s="1"/>
  <c r="S717" i="4"/>
  <c r="L723" i="2"/>
  <c r="M722" i="2"/>
  <c r="O722" i="2" s="1"/>
  <c r="B753" i="1" s="1"/>
  <c r="G727" i="7"/>
  <c r="C718" i="5"/>
  <c r="S718" i="4" l="1"/>
  <c r="J718" i="4"/>
  <c r="M718" i="4" s="1"/>
  <c r="R719" i="4"/>
  <c r="W719" i="4" s="1"/>
  <c r="N719" i="4"/>
  <c r="O719" i="4"/>
  <c r="T719" i="4" s="1"/>
  <c r="AD718" i="5"/>
  <c r="P719" i="4"/>
  <c r="Q719" i="4"/>
  <c r="V719" i="4" s="1"/>
  <c r="G728" i="7"/>
  <c r="C719" i="5"/>
  <c r="L724" i="2"/>
  <c r="M723" i="2"/>
  <c r="O723" i="2" s="1"/>
  <c r="B754" i="1" s="1"/>
  <c r="Q720" i="4" l="1"/>
  <c r="V720" i="4" s="1"/>
  <c r="R720" i="4"/>
  <c r="W720" i="4" s="1"/>
  <c r="N720" i="4"/>
  <c r="AD719" i="5"/>
  <c r="O720" i="4"/>
  <c r="T720" i="4" s="1"/>
  <c r="P720" i="4"/>
  <c r="S719" i="4"/>
  <c r="J719" i="4"/>
  <c r="M719" i="4" s="1"/>
  <c r="L725" i="2"/>
  <c r="M724" i="2"/>
  <c r="O724" i="2" s="1"/>
  <c r="B755" i="1" s="1"/>
  <c r="G729" i="7"/>
  <c r="C720" i="5"/>
  <c r="R721" i="4" l="1"/>
  <c r="N721" i="4"/>
  <c r="O721" i="4"/>
  <c r="T721" i="4" s="1"/>
  <c r="AD720" i="5"/>
  <c r="P721" i="4"/>
  <c r="U721" i="4" s="1"/>
  <c r="Q721" i="4"/>
  <c r="V721" i="4" s="1"/>
  <c r="J720" i="4"/>
  <c r="M720" i="4" s="1"/>
  <c r="S720" i="4"/>
  <c r="L726" i="2"/>
  <c r="M725" i="2"/>
  <c r="O725" i="2" s="1"/>
  <c r="B756" i="1" s="1"/>
  <c r="G730" i="7"/>
  <c r="C721" i="5"/>
  <c r="AD721" i="5" l="1"/>
  <c r="O722" i="4"/>
  <c r="T722" i="4" s="1"/>
  <c r="P722" i="4"/>
  <c r="U722" i="4" s="1"/>
  <c r="Q722" i="4"/>
  <c r="R722" i="4"/>
  <c r="W722" i="4" s="1"/>
  <c r="N722" i="4"/>
  <c r="J721" i="4"/>
  <c r="M721" i="4" s="1"/>
  <c r="S721" i="4"/>
  <c r="G731" i="7"/>
  <c r="C722" i="5"/>
  <c r="L727" i="2"/>
  <c r="M726" i="2"/>
  <c r="O726" i="2" s="1"/>
  <c r="B757" i="1" s="1"/>
  <c r="S722" i="4" l="1"/>
  <c r="J722" i="4"/>
  <c r="M722" i="4" s="1"/>
  <c r="R723" i="4"/>
  <c r="W723" i="4" s="1"/>
  <c r="N723" i="4"/>
  <c r="O723" i="4"/>
  <c r="T723" i="4" s="1"/>
  <c r="AD722" i="5"/>
  <c r="P723" i="4"/>
  <c r="U723" i="4" s="1"/>
  <c r="Q723" i="4"/>
  <c r="L728" i="2"/>
  <c r="M727" i="2"/>
  <c r="O727" i="2" s="1"/>
  <c r="B758" i="1" s="1"/>
  <c r="G732" i="7"/>
  <c r="C723" i="5"/>
  <c r="Q724" i="4" l="1"/>
  <c r="V724" i="4" s="1"/>
  <c r="R724" i="4"/>
  <c r="N724" i="4"/>
  <c r="AD723" i="5"/>
  <c r="O724" i="4"/>
  <c r="T724" i="4" s="1"/>
  <c r="P724" i="4"/>
  <c r="U724" i="4" s="1"/>
  <c r="S723" i="4"/>
  <c r="J723" i="4"/>
  <c r="M723" i="4" s="1"/>
  <c r="G733" i="7"/>
  <c r="C724" i="5"/>
  <c r="L729" i="2"/>
  <c r="M728" i="2"/>
  <c r="O728" i="2" s="1"/>
  <c r="B759" i="1" s="1"/>
  <c r="R725" i="4" l="1"/>
  <c r="N725" i="4"/>
  <c r="O725" i="4"/>
  <c r="T725" i="4" s="1"/>
  <c r="Q725" i="4"/>
  <c r="V725" i="4" s="1"/>
  <c r="AD724" i="5"/>
  <c r="P725" i="4"/>
  <c r="U725" i="4" s="1"/>
  <c r="S724" i="4"/>
  <c r="J724" i="4"/>
  <c r="M724" i="4" s="1"/>
  <c r="L730" i="2"/>
  <c r="M730" i="2" s="1"/>
  <c r="O730" i="2" s="1"/>
  <c r="B761" i="1" s="1"/>
  <c r="M729" i="2"/>
  <c r="O729" i="2" s="1"/>
  <c r="B760" i="1" s="1"/>
  <c r="G734" i="7"/>
  <c r="C725" i="5"/>
  <c r="J725" i="4" l="1"/>
  <c r="M725" i="4" s="1"/>
  <c r="S725" i="4"/>
  <c r="Q726" i="4"/>
  <c r="V726" i="4" s="1"/>
  <c r="R726" i="4"/>
  <c r="N726" i="4"/>
  <c r="AD725" i="5"/>
  <c r="O726" i="4"/>
  <c r="T726" i="4" s="1"/>
  <c r="P726" i="4"/>
  <c r="U726" i="4" s="1"/>
  <c r="G735" i="7"/>
  <c r="C726" i="5"/>
  <c r="R727" i="4" l="1"/>
  <c r="N727" i="4"/>
  <c r="O727" i="4"/>
  <c r="T727" i="4" s="1"/>
  <c r="AD726" i="5"/>
  <c r="P727" i="4"/>
  <c r="U727" i="4" s="1"/>
  <c r="Q727" i="4"/>
  <c r="V727" i="4" s="1"/>
  <c r="J726" i="4"/>
  <c r="M726" i="4" s="1"/>
  <c r="S726" i="4"/>
  <c r="G736" i="7"/>
  <c r="C727" i="5"/>
  <c r="AD727" i="5" l="1"/>
  <c r="O728" i="4"/>
  <c r="T728" i="4" s="1"/>
  <c r="P728" i="4"/>
  <c r="U728" i="4" s="1"/>
  <c r="Q728" i="4"/>
  <c r="V728" i="4" s="1"/>
  <c r="R728" i="4"/>
  <c r="N728" i="4"/>
  <c r="S727" i="4"/>
  <c r="J727" i="4"/>
  <c r="M727" i="4" s="1"/>
  <c r="G737" i="7"/>
  <c r="C728" i="5"/>
  <c r="S728" i="4" l="1"/>
  <c r="J728" i="4"/>
  <c r="M728" i="4" s="1"/>
  <c r="R729" i="4"/>
  <c r="N729" i="4"/>
  <c r="O729" i="4"/>
  <c r="T729" i="4" s="1"/>
  <c r="AD728" i="5"/>
  <c r="P729" i="4"/>
  <c r="U729" i="4" s="1"/>
  <c r="Q729" i="4"/>
  <c r="V729" i="4" s="1"/>
  <c r="G738" i="7"/>
  <c r="C729" i="5"/>
  <c r="Q730" i="4" l="1"/>
  <c r="V730" i="4" s="1"/>
  <c r="R730" i="4"/>
  <c r="N730" i="4"/>
  <c r="AD729" i="5"/>
  <c r="O730" i="4"/>
  <c r="T730" i="4" s="1"/>
  <c r="P730" i="4"/>
  <c r="U730" i="4" s="1"/>
  <c r="J729" i="4"/>
  <c r="M729" i="4" s="1"/>
  <c r="S729" i="4"/>
  <c r="G739" i="7"/>
  <c r="C730" i="5"/>
  <c r="R731" i="4" l="1"/>
  <c r="N731" i="4"/>
  <c r="O731" i="4"/>
  <c r="T731" i="4" s="1"/>
  <c r="P731" i="4"/>
  <c r="U731" i="4" s="1"/>
  <c r="AD730" i="5"/>
  <c r="Q731" i="4"/>
  <c r="V731" i="4" s="1"/>
  <c r="S730" i="4"/>
  <c r="J730" i="4"/>
  <c r="M730" i="4" s="1"/>
  <c r="G740" i="7"/>
  <c r="C731" i="5"/>
  <c r="J731" i="4" l="1"/>
  <c r="M731" i="4" s="1"/>
  <c r="S731" i="4"/>
  <c r="AD731" i="5"/>
  <c r="O732" i="4"/>
  <c r="T732" i="4" s="1"/>
  <c r="P732" i="4"/>
  <c r="U732" i="4" s="1"/>
  <c r="Q732" i="4"/>
  <c r="V732" i="4" s="1"/>
  <c r="R732" i="4"/>
  <c r="N732" i="4"/>
  <c r="G741" i="7"/>
  <c r="C732" i="5"/>
  <c r="S732" i="4" l="1"/>
  <c r="J732" i="4"/>
  <c r="M732" i="4" s="1"/>
  <c r="R733" i="4"/>
  <c r="N733" i="4"/>
  <c r="O733" i="4"/>
  <c r="T733" i="4" s="1"/>
  <c r="AD732" i="5"/>
  <c r="P733" i="4"/>
  <c r="U733" i="4" s="1"/>
  <c r="Q733" i="4"/>
  <c r="V733" i="4" s="1"/>
  <c r="G742" i="7"/>
  <c r="C733" i="5"/>
  <c r="Q734" i="4" l="1"/>
  <c r="V734" i="4" s="1"/>
  <c r="R734" i="4"/>
  <c r="N734" i="4"/>
  <c r="AD733" i="5"/>
  <c r="O734" i="4"/>
  <c r="T734" i="4" s="1"/>
  <c r="P734" i="4"/>
  <c r="U734" i="4" s="1"/>
  <c r="S733" i="4"/>
  <c r="J733" i="4"/>
  <c r="M733" i="4" s="1"/>
  <c r="G743" i="7"/>
  <c r="C734" i="5"/>
  <c r="R735" i="4" l="1"/>
  <c r="N735" i="4"/>
  <c r="O735" i="4"/>
  <c r="T735" i="4" s="1"/>
  <c r="AD734" i="5"/>
  <c r="P735" i="4"/>
  <c r="U735" i="4" s="1"/>
  <c r="Q735" i="4"/>
  <c r="V735" i="4" s="1"/>
  <c r="J734" i="4"/>
  <c r="M734" i="4" s="1"/>
  <c r="S734" i="4"/>
  <c r="G744" i="7"/>
  <c r="C735" i="5"/>
  <c r="Q736" i="4" l="1"/>
  <c r="V736" i="4" s="1"/>
  <c r="R736" i="4"/>
  <c r="N736" i="4"/>
  <c r="AD735" i="5"/>
  <c r="O736" i="4"/>
  <c r="T736" i="4" s="1"/>
  <c r="P736" i="4"/>
  <c r="U736" i="4" s="1"/>
  <c r="S735" i="4"/>
  <c r="J735" i="4"/>
  <c r="M735" i="4" s="1"/>
  <c r="G745" i="7"/>
  <c r="C736" i="5"/>
  <c r="R737" i="4" l="1"/>
  <c r="N737" i="4"/>
  <c r="O737" i="4"/>
  <c r="T737" i="4" s="1"/>
  <c r="AD736" i="5"/>
  <c r="P737" i="4"/>
  <c r="U737" i="4" s="1"/>
  <c r="Q737" i="4"/>
  <c r="V737" i="4" s="1"/>
  <c r="J736" i="4"/>
  <c r="M736" i="4" s="1"/>
  <c r="S736" i="4"/>
  <c r="G746" i="7"/>
  <c r="C737" i="5"/>
  <c r="AD737" i="5" l="1"/>
  <c r="O738" i="4"/>
  <c r="T738" i="4" s="1"/>
  <c r="P738" i="4"/>
  <c r="U738" i="4" s="1"/>
  <c r="Q738" i="4"/>
  <c r="V738" i="4" s="1"/>
  <c r="R738" i="4"/>
  <c r="N738" i="4"/>
  <c r="J737" i="4"/>
  <c r="M737" i="4" s="1"/>
  <c r="S737" i="4"/>
  <c r="G747" i="7"/>
  <c r="C738" i="5"/>
  <c r="J738" i="4" l="1"/>
  <c r="M738" i="4" s="1"/>
  <c r="S738" i="4"/>
  <c r="R739" i="4"/>
  <c r="N739" i="4"/>
  <c r="O739" i="4"/>
  <c r="T739" i="4" s="1"/>
  <c r="AD738" i="5"/>
  <c r="P739" i="4"/>
  <c r="U739" i="4" s="1"/>
  <c r="Q739" i="4"/>
  <c r="V739" i="4" s="1"/>
  <c r="G748" i="7"/>
  <c r="C739" i="5"/>
  <c r="AD739" i="5" l="1"/>
  <c r="O740" i="4"/>
  <c r="T740" i="4" s="1"/>
  <c r="P740" i="4"/>
  <c r="U740" i="4" s="1"/>
  <c r="Q740" i="4"/>
  <c r="V740" i="4" s="1"/>
  <c r="R740" i="4"/>
  <c r="N740" i="4"/>
  <c r="J739" i="4"/>
  <c r="M739" i="4" s="1"/>
  <c r="S739" i="4"/>
  <c r="G749" i="7"/>
  <c r="C740" i="5"/>
  <c r="S740" i="4" l="1"/>
  <c r="J740" i="4"/>
  <c r="M740" i="4" s="1"/>
  <c r="R741" i="4"/>
  <c r="N741" i="4"/>
  <c r="O741" i="4"/>
  <c r="T741" i="4" s="1"/>
  <c r="AD740" i="5"/>
  <c r="P741" i="4"/>
  <c r="U741" i="4" s="1"/>
  <c r="Q741" i="4"/>
  <c r="V741" i="4" s="1"/>
  <c r="G750" i="7"/>
  <c r="C741" i="5"/>
  <c r="Q742" i="4" l="1"/>
  <c r="V742" i="4" s="1"/>
  <c r="R742" i="4"/>
  <c r="N742" i="4"/>
  <c r="AD741" i="5"/>
  <c r="O742" i="4"/>
  <c r="T742" i="4" s="1"/>
  <c r="P742" i="4"/>
  <c r="U742" i="4" s="1"/>
  <c r="J741" i="4"/>
  <c r="M741" i="4" s="1"/>
  <c r="S741" i="4"/>
  <c r="G751" i="7"/>
  <c r="C742" i="5"/>
  <c r="AD742" i="5" l="1"/>
  <c r="P743" i="4"/>
  <c r="U743" i="4" s="1"/>
  <c r="Q743" i="4"/>
  <c r="V743" i="4" s="1"/>
  <c r="R743" i="4"/>
  <c r="N743" i="4"/>
  <c r="O743" i="4"/>
  <c r="T743" i="4" s="1"/>
  <c r="J742" i="4"/>
  <c r="M742" i="4" s="1"/>
  <c r="S742" i="4"/>
  <c r="G752" i="7"/>
  <c r="C743" i="5"/>
  <c r="J743" i="4" l="1"/>
  <c r="M743" i="4" s="1"/>
  <c r="S743" i="4"/>
  <c r="Q744" i="4"/>
  <c r="V744" i="4" s="1"/>
  <c r="R744" i="4"/>
  <c r="N744" i="4"/>
  <c r="AD743" i="5"/>
  <c r="O744" i="4"/>
  <c r="T744" i="4" s="1"/>
  <c r="P744" i="4"/>
  <c r="U744" i="4" s="1"/>
  <c r="G753" i="7"/>
  <c r="C744" i="5"/>
  <c r="R745" i="4" l="1"/>
  <c r="N745" i="4"/>
  <c r="O745" i="4"/>
  <c r="T745" i="4" s="1"/>
  <c r="AD744" i="5"/>
  <c r="P745" i="4"/>
  <c r="U745" i="4" s="1"/>
  <c r="Q745" i="4"/>
  <c r="V745" i="4" s="1"/>
  <c r="S744" i="4"/>
  <c r="J744" i="4"/>
  <c r="M744" i="4" s="1"/>
  <c r="G754" i="7"/>
  <c r="C745" i="5"/>
  <c r="Q746" i="4" l="1"/>
  <c r="V746" i="4" s="1"/>
  <c r="R746" i="4"/>
  <c r="N746" i="4"/>
  <c r="AD745" i="5"/>
  <c r="O746" i="4"/>
  <c r="T746" i="4" s="1"/>
  <c r="P746" i="4"/>
  <c r="U746" i="4" s="1"/>
  <c r="J745" i="4"/>
  <c r="M745" i="4" s="1"/>
  <c r="S745" i="4"/>
  <c r="G755" i="7"/>
  <c r="C746" i="5"/>
  <c r="R747" i="4" l="1"/>
  <c r="N747" i="4"/>
  <c r="O747" i="4"/>
  <c r="T747" i="4" s="1"/>
  <c r="AD746" i="5"/>
  <c r="P747" i="4"/>
  <c r="U747" i="4" s="1"/>
  <c r="Q747" i="4"/>
  <c r="V747" i="4" s="1"/>
  <c r="S746" i="4"/>
  <c r="J746" i="4"/>
  <c r="M746" i="4" s="1"/>
  <c r="G756" i="7"/>
  <c r="C747" i="5"/>
  <c r="AD747" i="5" l="1"/>
  <c r="O748" i="4"/>
  <c r="T748" i="4" s="1"/>
  <c r="P748" i="4"/>
  <c r="U748" i="4" s="1"/>
  <c r="Q748" i="4"/>
  <c r="V748" i="4" s="1"/>
  <c r="R748" i="4"/>
  <c r="N748" i="4"/>
  <c r="S747" i="4"/>
  <c r="J747" i="4"/>
  <c r="M747" i="4" s="1"/>
  <c r="G757" i="7"/>
  <c r="C748" i="5"/>
  <c r="AD748" i="5" l="1"/>
  <c r="P749" i="4"/>
  <c r="U749" i="4" s="1"/>
  <c r="Q749" i="4"/>
  <c r="V749" i="4" s="1"/>
  <c r="R749" i="4"/>
  <c r="N749" i="4"/>
  <c r="O749" i="4"/>
  <c r="T749" i="4" s="1"/>
  <c r="J748" i="4"/>
  <c r="M748" i="4" s="1"/>
  <c r="S748" i="4"/>
  <c r="G758" i="7"/>
  <c r="C749" i="5"/>
  <c r="S749" i="4" l="1"/>
  <c r="J749" i="4"/>
  <c r="M749" i="4" s="1"/>
  <c r="Q750" i="4"/>
  <c r="V750" i="4" s="1"/>
  <c r="R750" i="4"/>
  <c r="N750" i="4"/>
  <c r="AD749" i="5"/>
  <c r="O750" i="4"/>
  <c r="T750" i="4" s="1"/>
  <c r="P750" i="4"/>
  <c r="U750" i="4" s="1"/>
  <c r="G759" i="7"/>
  <c r="C750" i="5"/>
  <c r="AD750" i="5" l="1"/>
  <c r="P751" i="4"/>
  <c r="U751" i="4" s="1"/>
  <c r="Q751" i="4"/>
  <c r="V751" i="4" s="1"/>
  <c r="R751" i="4"/>
  <c r="N751" i="4"/>
  <c r="O751" i="4"/>
  <c r="T751" i="4" s="1"/>
  <c r="S750" i="4"/>
  <c r="J750" i="4"/>
  <c r="M750" i="4" s="1"/>
  <c r="G760" i="7"/>
  <c r="C751" i="5"/>
  <c r="J751" i="4" l="1"/>
  <c r="M751" i="4" s="1"/>
  <c r="S751" i="4"/>
  <c r="AD751" i="5"/>
  <c r="O752" i="4"/>
  <c r="T752" i="4" s="1"/>
  <c r="P752" i="4"/>
  <c r="U752" i="4" s="1"/>
  <c r="Q752" i="4"/>
  <c r="V752" i="4" s="1"/>
  <c r="R752" i="4"/>
  <c r="N752" i="4"/>
  <c r="G761" i="7"/>
  <c r="C752" i="5"/>
  <c r="J752" i="4" l="1"/>
  <c r="M752" i="4" s="1"/>
  <c r="S752" i="4"/>
  <c r="R753" i="4"/>
  <c r="N753" i="4"/>
  <c r="O753" i="4"/>
  <c r="T753" i="4" s="1"/>
  <c r="AD752" i="5"/>
  <c r="P753" i="4"/>
  <c r="U753" i="4" s="1"/>
  <c r="Q753" i="4"/>
  <c r="V753" i="4" s="1"/>
  <c r="G762" i="7"/>
  <c r="C753" i="5"/>
  <c r="Q754" i="4" l="1"/>
  <c r="V754" i="4" s="1"/>
  <c r="R754" i="4"/>
  <c r="N754" i="4"/>
  <c r="AD753" i="5"/>
  <c r="O754" i="4"/>
  <c r="T754" i="4" s="1"/>
  <c r="P754" i="4"/>
  <c r="U754" i="4" s="1"/>
  <c r="S753" i="4"/>
  <c r="J753" i="4"/>
  <c r="M753" i="4" s="1"/>
  <c r="G763" i="7"/>
  <c r="C754" i="5"/>
  <c r="R755" i="4" l="1"/>
  <c r="N755" i="4"/>
  <c r="O755" i="4"/>
  <c r="T755" i="4" s="1"/>
  <c r="AD754" i="5"/>
  <c r="P755" i="4"/>
  <c r="U755" i="4" s="1"/>
  <c r="Q755" i="4"/>
  <c r="V755" i="4" s="1"/>
  <c r="S754" i="4"/>
  <c r="J754" i="4"/>
  <c r="M754" i="4" s="1"/>
  <c r="G764" i="7"/>
  <c r="C755" i="5"/>
  <c r="AD755" i="5" l="1"/>
  <c r="O756" i="4"/>
  <c r="T756" i="4" s="1"/>
  <c r="P756" i="4"/>
  <c r="U756" i="4" s="1"/>
  <c r="Q756" i="4"/>
  <c r="V756" i="4" s="1"/>
  <c r="R756" i="4"/>
  <c r="N756" i="4"/>
  <c r="J755" i="4"/>
  <c r="M755" i="4" s="1"/>
  <c r="S755" i="4"/>
  <c r="G765" i="7"/>
  <c r="C756" i="5"/>
  <c r="J756" i="4" l="1"/>
  <c r="M756" i="4" s="1"/>
  <c r="S756" i="4"/>
  <c r="AD756" i="5"/>
  <c r="Q757" i="4"/>
  <c r="V757" i="4" s="1"/>
  <c r="R757" i="4"/>
  <c r="N757" i="4"/>
  <c r="O757" i="4"/>
  <c r="T757" i="4" s="1"/>
  <c r="P757" i="4"/>
  <c r="U757" i="4" s="1"/>
  <c r="G766" i="7"/>
  <c r="C757" i="5"/>
  <c r="S757" i="4" l="1"/>
  <c r="J757" i="4"/>
  <c r="M757" i="4" s="1"/>
  <c r="Q758" i="4"/>
  <c r="V758" i="4" s="1"/>
  <c r="R758" i="4"/>
  <c r="N758" i="4"/>
  <c r="AD757" i="5"/>
  <c r="O758" i="4"/>
  <c r="T758" i="4" s="1"/>
  <c r="P758" i="4"/>
  <c r="U758" i="4" s="1"/>
  <c r="G767" i="7"/>
  <c r="C758" i="5"/>
  <c r="R759" i="4" l="1"/>
  <c r="N759" i="4"/>
  <c r="O759" i="4"/>
  <c r="T759" i="4" s="1"/>
  <c r="AD758" i="5"/>
  <c r="P759" i="4"/>
  <c r="U759" i="4" s="1"/>
  <c r="Q759" i="4"/>
  <c r="V759" i="4" s="1"/>
  <c r="S758" i="4"/>
  <c r="J758" i="4"/>
  <c r="M758" i="4" s="1"/>
  <c r="G768" i="7"/>
  <c r="C759" i="5"/>
  <c r="Q760" i="4" l="1"/>
  <c r="V760" i="4" s="1"/>
  <c r="R760" i="4"/>
  <c r="N760" i="4"/>
  <c r="AD759" i="5"/>
  <c r="O760" i="4"/>
  <c r="T760" i="4" s="1"/>
  <c r="P760" i="4"/>
  <c r="U760" i="4" s="1"/>
  <c r="S759" i="4"/>
  <c r="J759" i="4"/>
  <c r="M759" i="4" s="1"/>
  <c r="G769" i="7"/>
  <c r="C760" i="5"/>
  <c r="AD760" i="5" l="1"/>
  <c r="P761" i="4"/>
  <c r="U761" i="4" s="1"/>
  <c r="Q761" i="4"/>
  <c r="V761" i="4" s="1"/>
  <c r="R761" i="4"/>
  <c r="N761" i="4"/>
  <c r="O761" i="4"/>
  <c r="T761" i="4" s="1"/>
  <c r="J760" i="4"/>
  <c r="M760" i="4" s="1"/>
  <c r="S760" i="4"/>
  <c r="G770" i="7"/>
  <c r="C761" i="5"/>
  <c r="S761" i="4" l="1"/>
  <c r="J761" i="4"/>
  <c r="M761" i="4" s="1"/>
  <c r="Q762" i="4"/>
  <c r="V762" i="4" s="1"/>
  <c r="R762" i="4"/>
  <c r="N762" i="4"/>
  <c r="AD761" i="5"/>
  <c r="O762" i="4"/>
  <c r="T762" i="4" s="1"/>
  <c r="P762" i="4"/>
  <c r="U762" i="4" s="1"/>
  <c r="G771" i="7"/>
  <c r="C762" i="5"/>
  <c r="R763" i="4" l="1"/>
  <c r="N763" i="4"/>
  <c r="O763" i="4"/>
  <c r="T763" i="4" s="1"/>
  <c r="AD762" i="5"/>
  <c r="P763" i="4"/>
  <c r="U763" i="4" s="1"/>
  <c r="Q763" i="4"/>
  <c r="V763" i="4" s="1"/>
  <c r="S762" i="4"/>
  <c r="J762" i="4"/>
  <c r="M762" i="4" s="1"/>
  <c r="G772" i="7"/>
  <c r="C763" i="5"/>
  <c r="AD763" i="5" l="1"/>
  <c r="O764" i="4"/>
  <c r="T764" i="4" s="1"/>
  <c r="P764" i="4"/>
  <c r="U764" i="4" s="1"/>
  <c r="Q764" i="4"/>
  <c r="V764" i="4" s="1"/>
  <c r="R764" i="4"/>
  <c r="N764" i="4"/>
  <c r="J763" i="4"/>
  <c r="M763" i="4" s="1"/>
  <c r="S763" i="4"/>
  <c r="G773" i="7"/>
  <c r="C764" i="5"/>
  <c r="S764" i="4" l="1"/>
  <c r="J764" i="4"/>
  <c r="M764" i="4" s="1"/>
  <c r="R765" i="4"/>
  <c r="N765" i="4"/>
  <c r="O765" i="4"/>
  <c r="T765" i="4" s="1"/>
  <c r="AD764" i="5"/>
  <c r="P765" i="4"/>
  <c r="U765" i="4" s="1"/>
  <c r="Q765" i="4"/>
  <c r="V765" i="4" s="1"/>
  <c r="G774" i="7"/>
  <c r="C765" i="5"/>
  <c r="Q766" i="4" l="1"/>
  <c r="V766" i="4" s="1"/>
  <c r="R766" i="4"/>
  <c r="N766" i="4"/>
  <c r="AD765" i="5"/>
  <c r="O766" i="4"/>
  <c r="T766" i="4" s="1"/>
  <c r="P766" i="4"/>
  <c r="U766" i="4" s="1"/>
  <c r="S765" i="4"/>
  <c r="J765" i="4"/>
  <c r="M765" i="4" s="1"/>
  <c r="G775" i="7"/>
  <c r="C766" i="5"/>
  <c r="R767" i="4" l="1"/>
  <c r="N767" i="4"/>
  <c r="O767" i="4"/>
  <c r="T767" i="4" s="1"/>
  <c r="AD766" i="5"/>
  <c r="P767" i="4"/>
  <c r="U767" i="4" s="1"/>
  <c r="Q767" i="4"/>
  <c r="V767" i="4" s="1"/>
  <c r="S766" i="4"/>
  <c r="J766" i="4"/>
  <c r="M766" i="4" s="1"/>
  <c r="G776" i="7"/>
  <c r="C767" i="5"/>
  <c r="AD767" i="5" l="1"/>
  <c r="O768" i="4"/>
  <c r="T768" i="4" s="1"/>
  <c r="P768" i="4"/>
  <c r="U768" i="4" s="1"/>
  <c r="Q768" i="4"/>
  <c r="V768" i="4" s="1"/>
  <c r="R768" i="4"/>
  <c r="N768" i="4"/>
  <c r="S767" i="4"/>
  <c r="J767" i="4"/>
  <c r="M767" i="4" s="1"/>
  <c r="G777" i="7"/>
  <c r="C768" i="5"/>
  <c r="J768" i="4" l="1"/>
  <c r="M768" i="4" s="1"/>
  <c r="S768" i="4"/>
  <c r="AD768" i="5"/>
  <c r="P769" i="4"/>
  <c r="U769" i="4" s="1"/>
  <c r="Q769" i="4"/>
  <c r="V769" i="4" s="1"/>
  <c r="R769" i="4"/>
  <c r="N769" i="4"/>
  <c r="O769" i="4"/>
  <c r="T769" i="4" s="1"/>
  <c r="G778" i="7"/>
  <c r="C769" i="5"/>
  <c r="J769" i="4" l="1"/>
  <c r="M769" i="4" s="1"/>
  <c r="S769" i="4"/>
  <c r="AD769" i="5"/>
  <c r="O770" i="4"/>
  <c r="T770" i="4" s="1"/>
  <c r="P770" i="4"/>
  <c r="U770" i="4" s="1"/>
  <c r="Q770" i="4"/>
  <c r="V770" i="4" s="1"/>
  <c r="R770" i="4"/>
  <c r="N770" i="4"/>
  <c r="G779" i="7"/>
  <c r="C770" i="5"/>
  <c r="S770" i="4" l="1"/>
  <c r="J770" i="4"/>
  <c r="M770" i="4" s="1"/>
  <c r="AD770" i="5"/>
  <c r="P771" i="4"/>
  <c r="U771" i="4" s="1"/>
  <c r="Q771" i="4"/>
  <c r="V771" i="4" s="1"/>
  <c r="R771" i="4"/>
  <c r="N771" i="4"/>
  <c r="O771" i="4"/>
  <c r="T771" i="4" s="1"/>
  <c r="G780" i="7"/>
  <c r="C771" i="5"/>
  <c r="J771" i="4" l="1"/>
  <c r="M771" i="4" s="1"/>
  <c r="S771" i="4"/>
  <c r="AD771" i="5"/>
  <c r="O772" i="4"/>
  <c r="T772" i="4" s="1"/>
  <c r="P772" i="4"/>
  <c r="U772" i="4" s="1"/>
  <c r="Q772" i="4"/>
  <c r="V772" i="4" s="1"/>
  <c r="R772" i="4"/>
  <c r="N772" i="4"/>
  <c r="G781" i="7"/>
  <c r="C772" i="5"/>
  <c r="J772" i="4" l="1"/>
  <c r="M772" i="4" s="1"/>
  <c r="S772" i="4"/>
  <c r="AD772" i="5"/>
  <c r="P773" i="4"/>
  <c r="U773" i="4" s="1"/>
  <c r="Q773" i="4"/>
  <c r="V773" i="4" s="1"/>
  <c r="R773" i="4"/>
  <c r="N773" i="4"/>
  <c r="O773" i="4"/>
  <c r="T773" i="4" s="1"/>
  <c r="G782" i="7"/>
  <c r="C773" i="5"/>
  <c r="J773" i="4" l="1"/>
  <c r="M773" i="4" s="1"/>
  <c r="S773" i="4"/>
  <c r="Q774" i="4"/>
  <c r="V774" i="4" s="1"/>
  <c r="R774" i="4"/>
  <c r="N774" i="4"/>
  <c r="AD773" i="5"/>
  <c r="O774" i="4"/>
  <c r="T774" i="4" s="1"/>
  <c r="P774" i="4"/>
  <c r="U774" i="4" s="1"/>
  <c r="G783" i="7"/>
  <c r="C774" i="5"/>
  <c r="AD774" i="5" l="1"/>
  <c r="P775" i="4"/>
  <c r="U775" i="4" s="1"/>
  <c r="Q775" i="4"/>
  <c r="V775" i="4" s="1"/>
  <c r="R775" i="4"/>
  <c r="N775" i="4"/>
  <c r="O775" i="4"/>
  <c r="T775" i="4" s="1"/>
  <c r="J774" i="4"/>
  <c r="M774" i="4" s="1"/>
  <c r="S774" i="4"/>
  <c r="G784" i="7"/>
  <c r="C775" i="5"/>
  <c r="J775" i="4" l="1"/>
  <c r="M775" i="4" s="1"/>
  <c r="S775" i="4"/>
  <c r="Q776" i="4"/>
  <c r="V776" i="4" s="1"/>
  <c r="R776" i="4"/>
  <c r="N776" i="4"/>
  <c r="AD775" i="5"/>
  <c r="O776" i="4"/>
  <c r="T776" i="4" s="1"/>
  <c r="P776" i="4"/>
  <c r="U776" i="4" s="1"/>
  <c r="G785" i="7"/>
  <c r="C776" i="5"/>
  <c r="R777" i="4" l="1"/>
  <c r="N777" i="4"/>
  <c r="O777" i="4"/>
  <c r="T777" i="4" s="1"/>
  <c r="AD776" i="5"/>
  <c r="P777" i="4"/>
  <c r="U777" i="4" s="1"/>
  <c r="Q777" i="4"/>
  <c r="V777" i="4" s="1"/>
  <c r="S776" i="4"/>
  <c r="J776" i="4"/>
  <c r="M776" i="4" s="1"/>
  <c r="G786" i="7"/>
  <c r="C777" i="5"/>
  <c r="Q778" i="4" l="1"/>
  <c r="V778" i="4" s="1"/>
  <c r="R778" i="4"/>
  <c r="N778" i="4"/>
  <c r="AD777" i="5"/>
  <c r="O778" i="4"/>
  <c r="T778" i="4" s="1"/>
  <c r="P778" i="4"/>
  <c r="U778" i="4" s="1"/>
  <c r="J777" i="4"/>
  <c r="M777" i="4" s="1"/>
  <c r="S777" i="4"/>
  <c r="G787" i="7"/>
  <c r="C778" i="5"/>
  <c r="R779" i="4" l="1"/>
  <c r="N779" i="4"/>
  <c r="O779" i="4"/>
  <c r="T779" i="4" s="1"/>
  <c r="AD778" i="5"/>
  <c r="P779" i="4"/>
  <c r="U779" i="4" s="1"/>
  <c r="Q779" i="4"/>
  <c r="V779" i="4" s="1"/>
  <c r="S778" i="4"/>
  <c r="J778" i="4"/>
  <c r="M778" i="4" s="1"/>
  <c r="G788" i="7"/>
  <c r="C779" i="5"/>
  <c r="Q780" i="4" l="1"/>
  <c r="V780" i="4" s="1"/>
  <c r="R780" i="4"/>
  <c r="N780" i="4"/>
  <c r="AD779" i="5"/>
  <c r="O780" i="4"/>
  <c r="T780" i="4" s="1"/>
  <c r="P780" i="4"/>
  <c r="U780" i="4" s="1"/>
  <c r="J779" i="4"/>
  <c r="M779" i="4" s="1"/>
  <c r="S779" i="4"/>
  <c r="G789" i="7"/>
  <c r="C780" i="5"/>
  <c r="R781" i="4" l="1"/>
  <c r="N781" i="4"/>
  <c r="O781" i="4"/>
  <c r="T781" i="4" s="1"/>
  <c r="AD780" i="5"/>
  <c r="P781" i="4"/>
  <c r="U781" i="4" s="1"/>
  <c r="Q781" i="4"/>
  <c r="V781" i="4" s="1"/>
  <c r="S780" i="4"/>
  <c r="J780" i="4"/>
  <c r="M780" i="4" s="1"/>
  <c r="G790" i="7"/>
  <c r="C781" i="5"/>
  <c r="AD781" i="5" l="1"/>
  <c r="O782" i="4"/>
  <c r="T782" i="4" s="1"/>
  <c r="P782" i="4"/>
  <c r="U782" i="4" s="1"/>
  <c r="Q782" i="4"/>
  <c r="V782" i="4" s="1"/>
  <c r="R782" i="4"/>
  <c r="N782" i="4"/>
  <c r="S781" i="4"/>
  <c r="J781" i="4"/>
  <c r="M781" i="4" s="1"/>
  <c r="G791" i="7"/>
  <c r="C782" i="5"/>
  <c r="J782" i="4" l="1"/>
  <c r="M782" i="4" s="1"/>
  <c r="S782" i="4"/>
  <c r="AD782" i="5"/>
  <c r="P783" i="4"/>
  <c r="U783" i="4" s="1"/>
  <c r="Q783" i="4"/>
  <c r="V783" i="4" s="1"/>
  <c r="R783" i="4"/>
  <c r="N783" i="4"/>
  <c r="O783" i="4"/>
  <c r="T783" i="4" s="1"/>
  <c r="G792" i="7"/>
  <c r="C783" i="5"/>
  <c r="J783" i="4" l="1"/>
  <c r="M783" i="4" s="1"/>
  <c r="S783" i="4"/>
  <c r="AD783" i="5"/>
  <c r="O784" i="4"/>
  <c r="T784" i="4" s="1"/>
  <c r="P784" i="4"/>
  <c r="U784" i="4" s="1"/>
  <c r="Q784" i="4"/>
  <c r="V784" i="4" s="1"/>
  <c r="R784" i="4"/>
  <c r="N784" i="4"/>
  <c r="G793" i="7"/>
  <c r="C784" i="5"/>
  <c r="S784" i="4" l="1"/>
  <c r="J784" i="4"/>
  <c r="M784" i="4" s="1"/>
  <c r="R785" i="4"/>
  <c r="N785" i="4"/>
  <c r="O785" i="4"/>
  <c r="T785" i="4" s="1"/>
  <c r="AD784" i="5"/>
  <c r="P785" i="4"/>
  <c r="U785" i="4" s="1"/>
  <c r="Q785" i="4"/>
  <c r="V785" i="4" s="1"/>
  <c r="G794" i="7"/>
  <c r="C785" i="5"/>
  <c r="Q786" i="4" l="1"/>
  <c r="V786" i="4" s="1"/>
  <c r="R786" i="4"/>
  <c r="N786" i="4"/>
  <c r="AD785" i="5"/>
  <c r="O786" i="4"/>
  <c r="T786" i="4" s="1"/>
  <c r="P786" i="4"/>
  <c r="U786" i="4" s="1"/>
  <c r="J785" i="4"/>
  <c r="M785" i="4" s="1"/>
  <c r="S785" i="4"/>
  <c r="G795" i="7"/>
  <c r="C786" i="5"/>
  <c r="R787" i="4" l="1"/>
  <c r="W787" i="4" s="1"/>
  <c r="N787" i="4"/>
  <c r="O787" i="4"/>
  <c r="T787" i="4" s="1"/>
  <c r="AD786" i="5"/>
  <c r="P787" i="4"/>
  <c r="U787" i="4" s="1"/>
  <c r="Q787" i="4"/>
  <c r="S786" i="4"/>
  <c r="J786" i="4"/>
  <c r="M786" i="4" s="1"/>
  <c r="G796" i="7"/>
  <c r="C787" i="5"/>
  <c r="Q788" i="4" l="1"/>
  <c r="R788" i="4"/>
  <c r="W788" i="4" s="1"/>
  <c r="N788" i="4"/>
  <c r="AD787" i="5"/>
  <c r="O788" i="4"/>
  <c r="T788" i="4" s="1"/>
  <c r="P788" i="4"/>
  <c r="U788" i="4" s="1"/>
  <c r="S787" i="4"/>
  <c r="J787" i="4"/>
  <c r="M787" i="4" s="1"/>
  <c r="G797" i="7"/>
  <c r="C788" i="5"/>
  <c r="R789" i="4" l="1"/>
  <c r="W789" i="4" s="1"/>
  <c r="N789" i="4"/>
  <c r="O789" i="4"/>
  <c r="T789" i="4" s="1"/>
  <c r="AD788" i="5"/>
  <c r="P789" i="4"/>
  <c r="U789" i="4" s="1"/>
  <c r="Q789" i="4"/>
  <c r="S788" i="4"/>
  <c r="J788" i="4"/>
  <c r="M788" i="4" s="1"/>
  <c r="G798" i="7"/>
  <c r="C789" i="5"/>
  <c r="Q790" i="4" l="1"/>
  <c r="V790" i="4" s="1"/>
  <c r="R790" i="4"/>
  <c r="W790" i="4" s="1"/>
  <c r="N790" i="4"/>
  <c r="AD789" i="5"/>
  <c r="O790" i="4"/>
  <c r="T790" i="4" s="1"/>
  <c r="P790" i="4"/>
  <c r="J789" i="4"/>
  <c r="M789" i="4" s="1"/>
  <c r="S789" i="4"/>
  <c r="G799" i="7"/>
  <c r="C790" i="5"/>
  <c r="N791" i="4" l="1"/>
  <c r="AD790" i="5"/>
  <c r="P791" i="4"/>
  <c r="U791" i="4" s="1"/>
  <c r="Q791" i="4"/>
  <c r="R791" i="4"/>
  <c r="W791" i="4" s="1"/>
  <c r="O791" i="4"/>
  <c r="T791" i="4" s="1"/>
  <c r="J790" i="4"/>
  <c r="M790" i="4" s="1"/>
  <c r="S790" i="4"/>
  <c r="G800" i="7"/>
  <c r="C791" i="5"/>
  <c r="J791" i="4" l="1"/>
  <c r="M791" i="4" s="1"/>
  <c r="S791" i="4"/>
  <c r="Q792" i="4"/>
  <c r="R792" i="4"/>
  <c r="W792" i="4" s="1"/>
  <c r="N792" i="4"/>
  <c r="AD791" i="5"/>
  <c r="O792" i="4"/>
  <c r="T792" i="4" s="1"/>
  <c r="P792" i="4"/>
  <c r="U792" i="4" s="1"/>
  <c r="G801" i="7"/>
  <c r="C792" i="5"/>
  <c r="R793" i="4" l="1"/>
  <c r="W793" i="4" s="1"/>
  <c r="N793" i="4"/>
  <c r="O793" i="4"/>
  <c r="T793" i="4" s="1"/>
  <c r="AD792" i="5"/>
  <c r="P793" i="4"/>
  <c r="Q793" i="4"/>
  <c r="V793" i="4" s="1"/>
  <c r="S792" i="4"/>
  <c r="J792" i="4"/>
  <c r="M792" i="4" s="1"/>
  <c r="G802" i="7"/>
  <c r="C793" i="5"/>
  <c r="Q794" i="4" l="1"/>
  <c r="V794" i="4" s="1"/>
  <c r="R794" i="4"/>
  <c r="W794" i="4" s="1"/>
  <c r="N794" i="4"/>
  <c r="AD793" i="5"/>
  <c r="O794" i="4"/>
  <c r="T794" i="4" s="1"/>
  <c r="P794" i="4"/>
  <c r="S793" i="4"/>
  <c r="J793" i="4"/>
  <c r="M793" i="4" s="1"/>
  <c r="G803" i="7"/>
  <c r="C794" i="5"/>
  <c r="AD794" i="5" l="1"/>
  <c r="P795" i="4"/>
  <c r="Q795" i="4"/>
  <c r="V795" i="4" s="1"/>
  <c r="R795" i="4"/>
  <c r="W795" i="4" s="1"/>
  <c r="N795" i="4"/>
  <c r="O795" i="4"/>
  <c r="T795" i="4" s="1"/>
  <c r="J794" i="4"/>
  <c r="M794" i="4" s="1"/>
  <c r="S794" i="4"/>
  <c r="G804" i="7"/>
  <c r="C795" i="5"/>
  <c r="J795" i="4" l="1"/>
  <c r="M795" i="4" s="1"/>
  <c r="S795" i="4"/>
  <c r="AD795" i="5"/>
  <c r="O796" i="4"/>
  <c r="T796" i="4" s="1"/>
  <c r="P796" i="4"/>
  <c r="Q796" i="4"/>
  <c r="V796" i="4" s="1"/>
  <c r="R796" i="4"/>
  <c r="W796" i="4" s="1"/>
  <c r="N796" i="4"/>
  <c r="G805" i="7"/>
  <c r="C796" i="5"/>
  <c r="J796" i="4" l="1"/>
  <c r="M796" i="4" s="1"/>
  <c r="S796" i="4"/>
  <c r="R797" i="4"/>
  <c r="W797" i="4" s="1"/>
  <c r="N797" i="4"/>
  <c r="O797" i="4"/>
  <c r="AD796" i="5"/>
  <c r="P797" i="4"/>
  <c r="U797" i="4" s="1"/>
  <c r="Q797" i="4"/>
  <c r="V797" i="4" s="1"/>
  <c r="G806" i="7"/>
  <c r="C797" i="5"/>
  <c r="AD797" i="5" l="1"/>
  <c r="O798" i="4"/>
  <c r="P798" i="4"/>
  <c r="U798" i="4" s="1"/>
  <c r="Q798" i="4"/>
  <c r="V798" i="4" s="1"/>
  <c r="R798" i="4"/>
  <c r="W798" i="4" s="1"/>
  <c r="N798" i="4"/>
  <c r="J797" i="4"/>
  <c r="M797" i="4" s="1"/>
  <c r="S797" i="4"/>
  <c r="G807" i="7"/>
  <c r="C798" i="5"/>
  <c r="S798" i="4" l="1"/>
  <c r="J798" i="4"/>
  <c r="M798" i="4" s="1"/>
  <c r="AD798" i="5"/>
  <c r="Q799" i="4"/>
  <c r="V799" i="4" s="1"/>
  <c r="R799" i="4"/>
  <c r="W799" i="4" s="1"/>
  <c r="N799" i="4"/>
  <c r="O799" i="4"/>
  <c r="P799" i="4"/>
  <c r="U799" i="4" s="1"/>
  <c r="G808" i="7"/>
  <c r="C799" i="5"/>
  <c r="J799" i="4" l="1"/>
  <c r="M799" i="4" s="1"/>
  <c r="S799" i="4"/>
  <c r="AD799" i="5"/>
  <c r="O800" i="4"/>
  <c r="P800" i="4"/>
  <c r="U800" i="4" s="1"/>
  <c r="Q800" i="4"/>
  <c r="V800" i="4" s="1"/>
  <c r="R800" i="4"/>
  <c r="W800" i="4" s="1"/>
  <c r="N800" i="4"/>
  <c r="G809" i="7"/>
  <c r="C800" i="5"/>
  <c r="J800" i="4" l="1"/>
  <c r="M800" i="4" s="1"/>
  <c r="S800" i="4"/>
  <c r="AD800" i="5"/>
  <c r="P801" i="4"/>
  <c r="U801" i="4" s="1"/>
  <c r="Q801" i="4"/>
  <c r="V801" i="4" s="1"/>
  <c r="R801" i="4"/>
  <c r="W801" i="4" s="1"/>
  <c r="N801" i="4"/>
  <c r="O801" i="4"/>
  <c r="G810" i="7"/>
  <c r="C801" i="5"/>
  <c r="S801" i="4" l="1"/>
  <c r="J801" i="4"/>
  <c r="M801" i="4" s="1"/>
  <c r="AD801" i="5"/>
  <c r="O802" i="4"/>
  <c r="P802" i="4"/>
  <c r="U802" i="4" s="1"/>
  <c r="Q802" i="4"/>
  <c r="V802" i="4" s="1"/>
  <c r="R802" i="4"/>
  <c r="W802" i="4" s="1"/>
  <c r="N802" i="4"/>
  <c r="G811" i="7"/>
  <c r="C802" i="5"/>
  <c r="S802" i="4" l="1"/>
  <c r="J802" i="4"/>
  <c r="M802" i="4" s="1"/>
  <c r="R803" i="4"/>
  <c r="W803" i="4" s="1"/>
  <c r="N803" i="4"/>
  <c r="O803" i="4"/>
  <c r="T803" i="4" s="1"/>
  <c r="AD802" i="5"/>
  <c r="P803" i="4"/>
  <c r="Q803" i="4"/>
  <c r="V803" i="4" s="1"/>
  <c r="G812" i="7"/>
  <c r="C803" i="5"/>
  <c r="AD803" i="5" l="1"/>
  <c r="O804" i="4"/>
  <c r="T804" i="4" s="1"/>
  <c r="P804" i="4"/>
  <c r="Q804" i="4"/>
  <c r="V804" i="4" s="1"/>
  <c r="R804" i="4"/>
  <c r="W804" i="4" s="1"/>
  <c r="N804" i="4"/>
  <c r="J803" i="4"/>
  <c r="M803" i="4" s="1"/>
  <c r="S803" i="4"/>
  <c r="G813" i="7"/>
  <c r="C804" i="5"/>
  <c r="J804" i="4" l="1"/>
  <c r="M804" i="4" s="1"/>
  <c r="S804" i="4"/>
  <c r="AD804" i="5"/>
  <c r="P805" i="4"/>
  <c r="Q805" i="4"/>
  <c r="V805" i="4" s="1"/>
  <c r="R805" i="4"/>
  <c r="W805" i="4" s="1"/>
  <c r="N805" i="4"/>
  <c r="O805" i="4"/>
  <c r="T805" i="4" s="1"/>
  <c r="G814" i="7"/>
  <c r="C805" i="5"/>
  <c r="J805" i="4" l="1"/>
  <c r="M805" i="4" s="1"/>
  <c r="S805" i="4"/>
  <c r="AD805" i="5"/>
  <c r="O806" i="4"/>
  <c r="P806" i="4"/>
  <c r="U806" i="4" s="1"/>
  <c r="Q806" i="4"/>
  <c r="V806" i="4" s="1"/>
  <c r="R806" i="4"/>
  <c r="W806" i="4" s="1"/>
  <c r="N806" i="4"/>
  <c r="G815" i="7"/>
  <c r="C806" i="5"/>
  <c r="S806" i="4" l="1"/>
  <c r="J806" i="4"/>
  <c r="M806" i="4" s="1"/>
  <c r="R807" i="4"/>
  <c r="W807" i="4" s="1"/>
  <c r="N807" i="4"/>
  <c r="O807" i="4"/>
  <c r="T807" i="4" s="1"/>
  <c r="AD806" i="5"/>
  <c r="P807" i="4"/>
  <c r="Q807" i="4"/>
  <c r="V807" i="4" s="1"/>
  <c r="G816" i="7"/>
  <c r="C807" i="5"/>
  <c r="AD807" i="5" l="1"/>
  <c r="O808" i="4"/>
  <c r="T808" i="4" s="1"/>
  <c r="P808" i="4"/>
  <c r="U808" i="4" s="1"/>
  <c r="Q808" i="4"/>
  <c r="R808" i="4"/>
  <c r="W808" i="4" s="1"/>
  <c r="N808" i="4"/>
  <c r="J807" i="4"/>
  <c r="M807" i="4" s="1"/>
  <c r="S807" i="4"/>
  <c r="G817" i="7"/>
  <c r="C808" i="5"/>
  <c r="J808" i="4" l="1"/>
  <c r="M808" i="4" s="1"/>
  <c r="S808" i="4"/>
  <c r="AD808" i="5"/>
  <c r="P809" i="4"/>
  <c r="U809" i="4" s="1"/>
  <c r="Q809" i="4"/>
  <c r="V809" i="4" s="1"/>
  <c r="R809" i="4"/>
  <c r="N809" i="4"/>
  <c r="O809" i="4"/>
  <c r="T809" i="4" s="1"/>
  <c r="G818" i="7"/>
  <c r="C809" i="5"/>
  <c r="S809" i="4" l="1"/>
  <c r="J809" i="4"/>
  <c r="M809" i="4" s="1"/>
  <c r="Q810" i="4"/>
  <c r="V810" i="4" s="1"/>
  <c r="R810" i="4"/>
  <c r="N810" i="4"/>
  <c r="AD809" i="5"/>
  <c r="O810" i="4"/>
  <c r="T810" i="4" s="1"/>
  <c r="P810" i="4"/>
  <c r="U810" i="4" s="1"/>
  <c r="G819" i="7"/>
  <c r="C810" i="5"/>
  <c r="R811" i="4" l="1"/>
  <c r="N811" i="4"/>
  <c r="O811" i="4"/>
  <c r="T811" i="4" s="1"/>
  <c r="AD810" i="5"/>
  <c r="P811" i="4"/>
  <c r="U811" i="4" s="1"/>
  <c r="Q811" i="4"/>
  <c r="V811" i="4" s="1"/>
  <c r="S810" i="4"/>
  <c r="J810" i="4"/>
  <c r="M810" i="4" s="1"/>
  <c r="G820" i="7"/>
  <c r="C811" i="5"/>
  <c r="AD811" i="5" l="1"/>
  <c r="O812" i="4"/>
  <c r="T812" i="4" s="1"/>
  <c r="P812" i="4"/>
  <c r="U812" i="4" s="1"/>
  <c r="Q812" i="4"/>
  <c r="V812" i="4" s="1"/>
  <c r="R812" i="4"/>
  <c r="N812" i="4"/>
  <c r="S811" i="4"/>
  <c r="J811" i="4"/>
  <c r="M811" i="4" s="1"/>
  <c r="G821" i="7"/>
  <c r="C812" i="5"/>
  <c r="S812" i="4" l="1"/>
  <c r="J812" i="4"/>
  <c r="M812" i="4" s="1"/>
  <c r="R813" i="4"/>
  <c r="N813" i="4"/>
  <c r="O813" i="4"/>
  <c r="T813" i="4" s="1"/>
  <c r="AD812" i="5"/>
  <c r="P813" i="4"/>
  <c r="U813" i="4" s="1"/>
  <c r="Q813" i="4"/>
  <c r="V813" i="4" s="1"/>
  <c r="G822" i="7"/>
  <c r="C813" i="5"/>
  <c r="AD813" i="5" l="1"/>
  <c r="O814" i="4"/>
  <c r="T814" i="4" s="1"/>
  <c r="P814" i="4"/>
  <c r="U814" i="4" s="1"/>
  <c r="Q814" i="4"/>
  <c r="V814" i="4" s="1"/>
  <c r="R814" i="4"/>
  <c r="N814" i="4"/>
  <c r="S813" i="4"/>
  <c r="J813" i="4"/>
  <c r="M813" i="4" s="1"/>
  <c r="G823" i="7"/>
  <c r="C814" i="5"/>
  <c r="J814" i="4" l="1"/>
  <c r="M814" i="4" s="1"/>
  <c r="S814" i="4"/>
  <c r="AD814" i="5"/>
  <c r="P815" i="4"/>
  <c r="U815" i="4" s="1"/>
  <c r="Q815" i="4"/>
  <c r="V815" i="4" s="1"/>
  <c r="R815" i="4"/>
  <c r="N815" i="4"/>
  <c r="O815" i="4"/>
  <c r="T815" i="4" s="1"/>
  <c r="G824" i="7"/>
  <c r="C815" i="5"/>
  <c r="J815" i="4" l="1"/>
  <c r="M815" i="4" s="1"/>
  <c r="S815" i="4"/>
  <c r="AD815" i="5"/>
  <c r="O816" i="4"/>
  <c r="T816" i="4" s="1"/>
  <c r="P816" i="4"/>
  <c r="U816" i="4" s="1"/>
  <c r="Q816" i="4"/>
  <c r="V816" i="4" s="1"/>
  <c r="R816" i="4"/>
  <c r="N816" i="4"/>
  <c r="G825" i="7"/>
  <c r="C816" i="5"/>
  <c r="S816" i="4" l="1"/>
  <c r="J816" i="4"/>
  <c r="M816" i="4" s="1"/>
  <c r="AD816" i="5"/>
  <c r="P817" i="4"/>
  <c r="U817" i="4" s="1"/>
  <c r="Q817" i="4"/>
  <c r="V817" i="4" s="1"/>
  <c r="R817" i="4"/>
  <c r="N817" i="4"/>
  <c r="O817" i="4"/>
  <c r="T817" i="4" s="1"/>
  <c r="G826" i="7"/>
  <c r="C817" i="5"/>
  <c r="J817" i="4" l="1"/>
  <c r="M817" i="4" s="1"/>
  <c r="S817" i="4"/>
  <c r="AD817" i="5"/>
  <c r="O818" i="4"/>
  <c r="T818" i="4" s="1"/>
  <c r="P818" i="4"/>
  <c r="U818" i="4" s="1"/>
  <c r="Q818" i="4"/>
  <c r="N818" i="4"/>
  <c r="R818" i="4"/>
  <c r="W818" i="4" s="1"/>
  <c r="G827" i="7"/>
  <c r="C818" i="5"/>
  <c r="S818" i="4" l="1"/>
  <c r="J818" i="4"/>
  <c r="M818" i="4" s="1"/>
  <c r="R819" i="4"/>
  <c r="W819" i="4" s="1"/>
  <c r="N819" i="4"/>
  <c r="O819" i="4"/>
  <c r="T819" i="4" s="1"/>
  <c r="AD818" i="5"/>
  <c r="P819" i="4"/>
  <c r="U819" i="4" s="1"/>
  <c r="Q819" i="4"/>
  <c r="G828" i="7"/>
  <c r="C819" i="5"/>
  <c r="AD819" i="5" l="1"/>
  <c r="O820" i="4"/>
  <c r="T820" i="4" s="1"/>
  <c r="P820" i="4"/>
  <c r="U820" i="4" s="1"/>
  <c r="Q820" i="4"/>
  <c r="R820" i="4"/>
  <c r="W820" i="4" s="1"/>
  <c r="N820" i="4"/>
  <c r="J819" i="4"/>
  <c r="M819" i="4" s="1"/>
  <c r="S819" i="4"/>
  <c r="G829" i="7"/>
  <c r="C820" i="5"/>
  <c r="S820" i="4" l="1"/>
  <c r="J820" i="4"/>
  <c r="M820" i="4" s="1"/>
  <c r="R821" i="4"/>
  <c r="W821" i="4" s="1"/>
  <c r="N821" i="4"/>
  <c r="O821" i="4"/>
  <c r="T821" i="4" s="1"/>
  <c r="AD820" i="5"/>
  <c r="P821" i="4"/>
  <c r="Q821" i="4"/>
  <c r="V821" i="4" s="1"/>
  <c r="G830" i="7"/>
  <c r="C821" i="5"/>
  <c r="N822" i="4" l="1"/>
  <c r="AD821" i="5"/>
  <c r="O822" i="4"/>
  <c r="T822" i="4" s="1"/>
  <c r="P822" i="4"/>
  <c r="U822" i="4" s="1"/>
  <c r="Q822" i="4"/>
  <c r="R822" i="4"/>
  <c r="W822" i="4" s="1"/>
  <c r="J821" i="4"/>
  <c r="M821" i="4" s="1"/>
  <c r="S821" i="4"/>
  <c r="G831" i="7"/>
  <c r="C822" i="5"/>
  <c r="R823" i="4" l="1"/>
  <c r="W823" i="4" s="1"/>
  <c r="N823" i="4"/>
  <c r="O823" i="4"/>
  <c r="T823" i="4" s="1"/>
  <c r="AD822" i="5"/>
  <c r="P823" i="4"/>
  <c r="Q823" i="4"/>
  <c r="V823" i="4" s="1"/>
  <c r="J822" i="4"/>
  <c r="M822" i="4" s="1"/>
  <c r="S822" i="4"/>
  <c r="G832" i="7"/>
  <c r="C823" i="5"/>
  <c r="Q824" i="4" l="1"/>
  <c r="R824" i="4"/>
  <c r="W824" i="4" s="1"/>
  <c r="N824" i="4"/>
  <c r="AD823" i="5"/>
  <c r="O824" i="4"/>
  <c r="T824" i="4" s="1"/>
  <c r="P824" i="4"/>
  <c r="U824" i="4" s="1"/>
  <c r="S823" i="4"/>
  <c r="J823" i="4"/>
  <c r="M823" i="4" s="1"/>
  <c r="G833" i="7"/>
  <c r="C824" i="5"/>
  <c r="AD824" i="5" l="1"/>
  <c r="P825" i="4"/>
  <c r="U825" i="4" s="1"/>
  <c r="Q825" i="4"/>
  <c r="R825" i="4"/>
  <c r="W825" i="4" s="1"/>
  <c r="N825" i="4"/>
  <c r="O825" i="4"/>
  <c r="T825" i="4" s="1"/>
  <c r="S824" i="4"/>
  <c r="J824" i="4"/>
  <c r="M824" i="4" s="1"/>
  <c r="G834" i="7"/>
  <c r="C825" i="5"/>
  <c r="J825" i="4" l="1"/>
  <c r="M825" i="4" s="1"/>
  <c r="S825" i="4"/>
  <c r="AD825" i="5"/>
  <c r="O826" i="4"/>
  <c r="T826" i="4" s="1"/>
  <c r="P826" i="4"/>
  <c r="U826" i="4" s="1"/>
  <c r="N826" i="4"/>
  <c r="Q826" i="4"/>
  <c r="V826" i="4" s="1"/>
  <c r="R826" i="4"/>
  <c r="G835" i="7"/>
  <c r="C826" i="5"/>
  <c r="J826" i="4" l="1"/>
  <c r="M826" i="4" s="1"/>
  <c r="S826" i="4"/>
  <c r="AD826" i="5"/>
  <c r="P827" i="4"/>
  <c r="U827" i="4" s="1"/>
  <c r="Q827" i="4"/>
  <c r="V827" i="4" s="1"/>
  <c r="R827" i="4"/>
  <c r="N827" i="4"/>
  <c r="O827" i="4"/>
  <c r="T827" i="4" s="1"/>
  <c r="G836" i="7"/>
  <c r="C827" i="5"/>
  <c r="J827" i="4" l="1"/>
  <c r="M827" i="4" s="1"/>
  <c r="S827" i="4"/>
  <c r="AD827" i="5"/>
  <c r="O828" i="4"/>
  <c r="T828" i="4" s="1"/>
  <c r="P828" i="4"/>
  <c r="U828" i="4" s="1"/>
  <c r="Q828" i="4"/>
  <c r="R828" i="4"/>
  <c r="W828" i="4" s="1"/>
  <c r="N828" i="4"/>
  <c r="G837" i="7"/>
  <c r="C828" i="5"/>
  <c r="J828" i="4" l="1"/>
  <c r="M828" i="4" s="1"/>
  <c r="S828" i="4"/>
  <c r="AD828" i="5"/>
  <c r="P829" i="4"/>
  <c r="U829" i="4" s="1"/>
  <c r="Q829" i="4"/>
  <c r="V829" i="4" s="1"/>
  <c r="O829" i="4"/>
  <c r="T829" i="4" s="1"/>
  <c r="R829" i="4"/>
  <c r="N829" i="4"/>
  <c r="G838" i="7"/>
  <c r="C829" i="5"/>
  <c r="J829" i="4" l="1"/>
  <c r="M829" i="4" s="1"/>
  <c r="S829" i="4"/>
  <c r="AD829" i="5"/>
  <c r="O830" i="4"/>
  <c r="T830" i="4" s="1"/>
  <c r="P830" i="4"/>
  <c r="U830" i="4" s="1"/>
  <c r="Q830" i="4"/>
  <c r="R830" i="4"/>
  <c r="W830" i="4" s="1"/>
  <c r="N830" i="4"/>
  <c r="G839" i="7"/>
  <c r="C830" i="5"/>
  <c r="J830" i="4" l="1"/>
  <c r="M830" i="4" s="1"/>
  <c r="S830" i="4"/>
  <c r="AD830" i="5"/>
  <c r="R831" i="4"/>
  <c r="W831" i="4" s="1"/>
  <c r="N831" i="4"/>
  <c r="O831" i="4"/>
  <c r="T831" i="4" s="1"/>
  <c r="P831" i="4"/>
  <c r="U831" i="4" s="1"/>
  <c r="Q831" i="4"/>
  <c r="G840" i="7"/>
  <c r="C831" i="5"/>
  <c r="S831" i="4" l="1"/>
  <c r="J831" i="4"/>
  <c r="M831" i="4" s="1"/>
  <c r="Q832" i="4"/>
  <c r="V832" i="4" s="1"/>
  <c r="R832" i="4"/>
  <c r="W832" i="4" s="1"/>
  <c r="N832" i="4"/>
  <c r="AD831" i="5"/>
  <c r="O832" i="4"/>
  <c r="T832" i="4" s="1"/>
  <c r="P832" i="4"/>
  <c r="G841" i="7"/>
  <c r="C832" i="5"/>
  <c r="AD832" i="5" l="1"/>
  <c r="P833" i="4"/>
  <c r="Q833" i="4"/>
  <c r="V833" i="4" s="1"/>
  <c r="R833" i="4"/>
  <c r="W833" i="4" s="1"/>
  <c r="N833" i="4"/>
  <c r="O833" i="4"/>
  <c r="T833" i="4" s="1"/>
  <c r="J832" i="4"/>
  <c r="M832" i="4" s="1"/>
  <c r="S832" i="4"/>
  <c r="G842" i="7"/>
  <c r="C833" i="5"/>
  <c r="J833" i="4" l="1"/>
  <c r="M833" i="4" s="1"/>
  <c r="S833" i="4"/>
  <c r="Q834" i="4"/>
  <c r="R834" i="4"/>
  <c r="W834" i="4" s="1"/>
  <c r="N834" i="4"/>
  <c r="AD833" i="5"/>
  <c r="O834" i="4"/>
  <c r="T834" i="4" s="1"/>
  <c r="P834" i="4"/>
  <c r="U834" i="4" s="1"/>
  <c r="G843" i="7"/>
  <c r="C834" i="5"/>
  <c r="AD834" i="5" l="1"/>
  <c r="P835" i="4"/>
  <c r="Q835" i="4"/>
  <c r="V835" i="4" s="1"/>
  <c r="R835" i="4"/>
  <c r="W835" i="4" s="1"/>
  <c r="N835" i="4"/>
  <c r="O835" i="4"/>
  <c r="T835" i="4" s="1"/>
  <c r="J834" i="4"/>
  <c r="M834" i="4" s="1"/>
  <c r="S834" i="4"/>
  <c r="G844" i="7"/>
  <c r="C835" i="5"/>
  <c r="J835" i="4" l="1"/>
  <c r="M835" i="4" s="1"/>
  <c r="S835" i="4"/>
  <c r="Q836" i="4"/>
  <c r="R836" i="4"/>
  <c r="W836" i="4" s="1"/>
  <c r="N836" i="4"/>
  <c r="AD835" i="5"/>
  <c r="O836" i="4"/>
  <c r="T836" i="4" s="1"/>
  <c r="P836" i="4"/>
  <c r="U836" i="4" s="1"/>
  <c r="G845" i="7"/>
  <c r="C836" i="5"/>
  <c r="R837" i="4" l="1"/>
  <c r="W837" i="4" s="1"/>
  <c r="N837" i="4"/>
  <c r="O837" i="4"/>
  <c r="T837" i="4" s="1"/>
  <c r="AD836" i="5"/>
  <c r="P837" i="4"/>
  <c r="U837" i="4" s="1"/>
  <c r="Q837" i="4"/>
  <c r="S836" i="4"/>
  <c r="J836" i="4"/>
  <c r="M836" i="4" s="1"/>
  <c r="G846" i="7"/>
  <c r="C837" i="5"/>
  <c r="Q838" i="4" l="1"/>
  <c r="V838" i="4" s="1"/>
  <c r="R838" i="4"/>
  <c r="W838" i="4" s="1"/>
  <c r="N838" i="4"/>
  <c r="AD837" i="5"/>
  <c r="O838" i="4"/>
  <c r="T838" i="4" s="1"/>
  <c r="P838" i="4"/>
  <c r="J837" i="4"/>
  <c r="M837" i="4" s="1"/>
  <c r="S837" i="4"/>
  <c r="G847" i="7"/>
  <c r="C838" i="5"/>
  <c r="AD838" i="5" l="1"/>
  <c r="P839" i="4"/>
  <c r="Q839" i="4"/>
  <c r="V839" i="4" s="1"/>
  <c r="R839" i="4"/>
  <c r="W839" i="4" s="1"/>
  <c r="N839" i="4"/>
  <c r="O839" i="4"/>
  <c r="T839" i="4" s="1"/>
  <c r="J838" i="4"/>
  <c r="M838" i="4" s="1"/>
  <c r="S838" i="4"/>
  <c r="G848" i="7"/>
  <c r="C839" i="5"/>
  <c r="J839" i="4" l="1"/>
  <c r="M839" i="4" s="1"/>
  <c r="S839" i="4"/>
  <c r="AD839" i="5"/>
  <c r="O840" i="4"/>
  <c r="T840" i="4" s="1"/>
  <c r="P840" i="4"/>
  <c r="U840" i="4" s="1"/>
  <c r="Q840" i="4"/>
  <c r="V840" i="4" s="1"/>
  <c r="R840" i="4"/>
  <c r="N840" i="4"/>
  <c r="G849" i="7"/>
  <c r="C840" i="5"/>
  <c r="S840" i="4" l="1"/>
  <c r="J840" i="4"/>
  <c r="M840" i="4" s="1"/>
  <c r="R841" i="4"/>
  <c r="N841" i="4"/>
  <c r="O841" i="4"/>
  <c r="T841" i="4" s="1"/>
  <c r="AD840" i="5"/>
  <c r="P841" i="4"/>
  <c r="U841" i="4" s="1"/>
  <c r="Q841" i="4"/>
  <c r="V841" i="4" s="1"/>
  <c r="G850" i="7"/>
  <c r="C841" i="5"/>
  <c r="Q842" i="4" l="1"/>
  <c r="V842" i="4" s="1"/>
  <c r="R842" i="4"/>
  <c r="N842" i="4"/>
  <c r="AD841" i="5"/>
  <c r="O842" i="4"/>
  <c r="T842" i="4" s="1"/>
  <c r="P842" i="4"/>
  <c r="U842" i="4" s="1"/>
  <c r="S841" i="4"/>
  <c r="J841" i="4"/>
  <c r="M841" i="4" s="1"/>
  <c r="G851" i="7"/>
  <c r="C842" i="5"/>
  <c r="R843" i="4" l="1"/>
  <c r="W843" i="4" s="1"/>
  <c r="N843" i="4"/>
  <c r="O843" i="4"/>
  <c r="T843" i="4" s="1"/>
  <c r="AD842" i="5"/>
  <c r="P843" i="4"/>
  <c r="U843" i="4" s="1"/>
  <c r="Q843" i="4"/>
  <c r="S842" i="4"/>
  <c r="J842" i="4"/>
  <c r="M842" i="4" s="1"/>
  <c r="G852" i="7"/>
  <c r="C843" i="5"/>
  <c r="AD843" i="5" l="1"/>
  <c r="O844" i="4"/>
  <c r="T844" i="4" s="1"/>
  <c r="P844" i="4"/>
  <c r="U844" i="4" s="1"/>
  <c r="Q844" i="4"/>
  <c r="R844" i="4"/>
  <c r="W844" i="4" s="1"/>
  <c r="N844" i="4"/>
  <c r="J843" i="4"/>
  <c r="M843" i="4" s="1"/>
  <c r="S843" i="4"/>
  <c r="G853" i="7"/>
  <c r="C844" i="5"/>
  <c r="S844" i="4" l="1"/>
  <c r="J844" i="4"/>
  <c r="M844" i="4" s="1"/>
  <c r="R845" i="4"/>
  <c r="W845" i="4" s="1"/>
  <c r="N845" i="4"/>
  <c r="O845" i="4"/>
  <c r="T845" i="4" s="1"/>
  <c r="AD844" i="5"/>
  <c r="P845" i="4"/>
  <c r="U845" i="4" s="1"/>
  <c r="Q845" i="4"/>
  <c r="G854" i="7"/>
  <c r="C845" i="5"/>
  <c r="R846" i="4" l="1"/>
  <c r="W846" i="4" s="1"/>
  <c r="AD845" i="5"/>
  <c r="O846" i="4"/>
  <c r="T846" i="4" s="1"/>
  <c r="P846" i="4"/>
  <c r="U846" i="4" s="1"/>
  <c r="Q846" i="4"/>
  <c r="N846" i="4"/>
  <c r="J845" i="4"/>
  <c r="M845" i="4" s="1"/>
  <c r="S845" i="4"/>
  <c r="G855" i="7"/>
  <c r="C846" i="5"/>
  <c r="S846" i="4" l="1"/>
  <c r="J846" i="4"/>
  <c r="M846" i="4" s="1"/>
  <c r="R847" i="4"/>
  <c r="W847" i="4" s="1"/>
  <c r="O847" i="4"/>
  <c r="T847" i="4" s="1"/>
  <c r="AD846" i="5"/>
  <c r="P847" i="4"/>
  <c r="U847" i="4" s="1"/>
  <c r="Q847" i="4"/>
  <c r="N847" i="4"/>
  <c r="G856" i="7"/>
  <c r="C847" i="5"/>
  <c r="S847" i="4" l="1"/>
  <c r="J847" i="4"/>
  <c r="M847" i="4" s="1"/>
  <c r="Q848" i="4"/>
  <c r="V848" i="4" s="1"/>
  <c r="R848" i="4"/>
  <c r="N848" i="4"/>
  <c r="AD847" i="5"/>
  <c r="O848" i="4"/>
  <c r="T848" i="4" s="1"/>
  <c r="P848" i="4"/>
  <c r="U848" i="4" s="1"/>
  <c r="G857" i="7"/>
  <c r="C848" i="5"/>
  <c r="N849" i="4" l="1"/>
  <c r="AD848" i="5"/>
  <c r="P849" i="4"/>
  <c r="U849" i="4" s="1"/>
  <c r="Q849" i="4"/>
  <c r="V849" i="4" s="1"/>
  <c r="R849" i="4"/>
  <c r="O849" i="4"/>
  <c r="T849" i="4" s="1"/>
  <c r="S848" i="4"/>
  <c r="J848" i="4"/>
  <c r="M848" i="4" s="1"/>
  <c r="G858" i="7"/>
  <c r="C849" i="5"/>
  <c r="Q850" i="4" l="1"/>
  <c r="V850" i="4" s="1"/>
  <c r="R850" i="4"/>
  <c r="N850" i="4"/>
  <c r="AD849" i="5"/>
  <c r="O850" i="4"/>
  <c r="T850" i="4" s="1"/>
  <c r="P850" i="4"/>
  <c r="U850" i="4" s="1"/>
  <c r="S849" i="4"/>
  <c r="J849" i="4"/>
  <c r="M849" i="4" s="1"/>
  <c r="G859" i="7"/>
  <c r="C850" i="5"/>
  <c r="AD850" i="5" l="1"/>
  <c r="P851" i="4"/>
  <c r="U851" i="4" s="1"/>
  <c r="Q851" i="4"/>
  <c r="V851" i="4" s="1"/>
  <c r="R851" i="4"/>
  <c r="N851" i="4"/>
  <c r="O851" i="4"/>
  <c r="T851" i="4" s="1"/>
  <c r="S850" i="4"/>
  <c r="J850" i="4"/>
  <c r="M850" i="4" s="1"/>
  <c r="G860" i="7"/>
  <c r="C851" i="5"/>
  <c r="J851" i="4" l="1"/>
  <c r="M851" i="4" s="1"/>
  <c r="S851" i="4"/>
  <c r="AD851" i="5"/>
  <c r="O852" i="4"/>
  <c r="T852" i="4" s="1"/>
  <c r="P852" i="4"/>
  <c r="U852" i="4" s="1"/>
  <c r="Q852" i="4"/>
  <c r="V852" i="4" s="1"/>
  <c r="R852" i="4"/>
  <c r="N852" i="4"/>
  <c r="G861" i="7"/>
  <c r="C852" i="5"/>
  <c r="J852" i="4" l="1"/>
  <c r="M852" i="4" s="1"/>
  <c r="S852" i="4"/>
  <c r="AD852" i="5"/>
  <c r="P853" i="4"/>
  <c r="U853" i="4" s="1"/>
  <c r="Q853" i="4"/>
  <c r="V853" i="4" s="1"/>
  <c r="R853" i="4"/>
  <c r="N853" i="4"/>
  <c r="O853" i="4"/>
  <c r="T853" i="4" s="1"/>
  <c r="G862" i="7"/>
  <c r="C853" i="5"/>
  <c r="S853" i="4" l="1"/>
  <c r="J853" i="4"/>
  <c r="M853" i="4" s="1"/>
  <c r="AD853" i="5"/>
  <c r="O854" i="4"/>
  <c r="T854" i="4" s="1"/>
  <c r="P854" i="4"/>
  <c r="U854" i="4" s="1"/>
  <c r="Q854" i="4"/>
  <c r="R854" i="4"/>
  <c r="W854" i="4" s="1"/>
  <c r="N854" i="4"/>
  <c r="G863" i="7"/>
  <c r="C854" i="5"/>
  <c r="J854" i="4" l="1"/>
  <c r="M854" i="4" s="1"/>
  <c r="S854" i="4"/>
  <c r="AD854" i="5"/>
  <c r="P855" i="4"/>
  <c r="U855" i="4" s="1"/>
  <c r="Q855" i="4"/>
  <c r="V855" i="4" s="1"/>
  <c r="O855" i="4"/>
  <c r="T855" i="4" s="1"/>
  <c r="R855" i="4"/>
  <c r="N855" i="4"/>
  <c r="G864" i="7"/>
  <c r="C855" i="5"/>
  <c r="S855" i="4" l="1"/>
  <c r="J855" i="4"/>
  <c r="M855" i="4" s="1"/>
  <c r="Q856" i="4"/>
  <c r="V856" i="4" s="1"/>
  <c r="R856" i="4"/>
  <c r="N856" i="4"/>
  <c r="AD855" i="5"/>
  <c r="O856" i="4"/>
  <c r="T856" i="4" s="1"/>
  <c r="P856" i="4"/>
  <c r="U856" i="4" s="1"/>
  <c r="G865" i="7"/>
  <c r="C856" i="5"/>
  <c r="AD856" i="5" l="1"/>
  <c r="P857" i="4"/>
  <c r="U857" i="4" s="1"/>
  <c r="Q857" i="4"/>
  <c r="V857" i="4" s="1"/>
  <c r="R857" i="4"/>
  <c r="N857" i="4"/>
  <c r="O857" i="4"/>
  <c r="T857" i="4" s="1"/>
  <c r="J856" i="4"/>
  <c r="M856" i="4" s="1"/>
  <c r="S856" i="4"/>
  <c r="G866" i="7"/>
  <c r="C857" i="5"/>
  <c r="J857" i="4" l="1"/>
  <c r="M857" i="4" s="1"/>
  <c r="S857" i="4"/>
  <c r="AD857" i="5"/>
  <c r="O858" i="4"/>
  <c r="T858" i="4" s="1"/>
  <c r="P858" i="4"/>
  <c r="U858" i="4" s="1"/>
  <c r="Q858" i="4"/>
  <c r="V858" i="4" s="1"/>
  <c r="R858" i="4"/>
  <c r="N858" i="4"/>
  <c r="G867" i="7"/>
  <c r="C858" i="5"/>
  <c r="S858" i="4" l="1"/>
  <c r="J858" i="4"/>
  <c r="M858" i="4" s="1"/>
  <c r="R859" i="4"/>
  <c r="N859" i="4"/>
  <c r="O859" i="4"/>
  <c r="T859" i="4" s="1"/>
  <c r="AD858" i="5"/>
  <c r="P859" i="4"/>
  <c r="U859" i="4" s="1"/>
  <c r="Q859" i="4"/>
  <c r="V859" i="4" s="1"/>
  <c r="G868" i="7"/>
  <c r="C859" i="5"/>
  <c r="Q860" i="4" l="1"/>
  <c r="V860" i="4" s="1"/>
  <c r="R860" i="4"/>
  <c r="N860" i="4"/>
  <c r="AD859" i="5"/>
  <c r="O860" i="4"/>
  <c r="T860" i="4" s="1"/>
  <c r="P860" i="4"/>
  <c r="U860" i="4" s="1"/>
  <c r="J859" i="4"/>
  <c r="M859" i="4" s="1"/>
  <c r="S859" i="4"/>
  <c r="G869" i="7"/>
  <c r="C860" i="5"/>
  <c r="AD860" i="5" l="1"/>
  <c r="P861" i="4"/>
  <c r="U861" i="4" s="1"/>
  <c r="Q861" i="4"/>
  <c r="V861" i="4" s="1"/>
  <c r="R861" i="4"/>
  <c r="N861" i="4"/>
  <c r="O861" i="4"/>
  <c r="T861" i="4" s="1"/>
  <c r="J860" i="4"/>
  <c r="M860" i="4" s="1"/>
  <c r="S860" i="4"/>
  <c r="G870" i="7"/>
  <c r="C861" i="5"/>
  <c r="S861" i="4" l="1"/>
  <c r="J861" i="4"/>
  <c r="M861" i="4" s="1"/>
  <c r="AD861" i="5"/>
  <c r="Q862" i="4"/>
  <c r="V862" i="4" s="1"/>
  <c r="R862" i="4"/>
  <c r="N862" i="4"/>
  <c r="O862" i="4"/>
  <c r="T862" i="4" s="1"/>
  <c r="P862" i="4"/>
  <c r="U862" i="4" s="1"/>
  <c r="G871" i="7"/>
  <c r="C862" i="5"/>
  <c r="S862" i="4" l="1"/>
  <c r="J862" i="4"/>
  <c r="M862" i="4" s="1"/>
  <c r="R863" i="4"/>
  <c r="N863" i="4"/>
  <c r="O863" i="4"/>
  <c r="T863" i="4" s="1"/>
  <c r="AD862" i="5"/>
  <c r="P863" i="4"/>
  <c r="U863" i="4" s="1"/>
  <c r="Q863" i="4"/>
  <c r="V863" i="4" s="1"/>
  <c r="G872" i="7"/>
  <c r="C863" i="5"/>
  <c r="AD863" i="5" l="1"/>
  <c r="O864" i="4"/>
  <c r="T864" i="4" s="1"/>
  <c r="P864" i="4"/>
  <c r="U864" i="4" s="1"/>
  <c r="Q864" i="4"/>
  <c r="V864" i="4" s="1"/>
  <c r="R864" i="4"/>
  <c r="N864" i="4"/>
  <c r="J863" i="4"/>
  <c r="M863" i="4" s="1"/>
  <c r="S863" i="4"/>
  <c r="G873" i="7"/>
  <c r="C864" i="5"/>
  <c r="J864" i="4" l="1"/>
  <c r="M864" i="4" s="1"/>
  <c r="S864" i="4"/>
  <c r="AD864" i="5"/>
  <c r="P865" i="4"/>
  <c r="U865" i="4" s="1"/>
  <c r="Q865" i="4"/>
  <c r="V865" i="4" s="1"/>
  <c r="R865" i="4"/>
  <c r="N865" i="4"/>
  <c r="O865" i="4"/>
  <c r="T865" i="4" s="1"/>
  <c r="G874" i="7"/>
  <c r="C865" i="5"/>
  <c r="J865" i="4" l="1"/>
  <c r="M865" i="4" s="1"/>
  <c r="S865" i="4"/>
  <c r="AD865" i="5"/>
  <c r="O866" i="4"/>
  <c r="T866" i="4" s="1"/>
  <c r="P866" i="4"/>
  <c r="U866" i="4" s="1"/>
  <c r="Q866" i="4"/>
  <c r="V866" i="4" s="1"/>
  <c r="R866" i="4"/>
  <c r="N866" i="4"/>
  <c r="G875" i="7"/>
  <c r="C866" i="5"/>
  <c r="J866" i="4" l="1"/>
  <c r="M866" i="4" s="1"/>
  <c r="S866" i="4"/>
  <c r="AD866" i="5"/>
  <c r="P867" i="4"/>
  <c r="U867" i="4" s="1"/>
  <c r="Q867" i="4"/>
  <c r="V867" i="4" s="1"/>
  <c r="R867" i="4"/>
  <c r="N867" i="4"/>
  <c r="O867" i="4"/>
  <c r="T867" i="4" s="1"/>
  <c r="G876" i="7"/>
  <c r="C867" i="5"/>
  <c r="S867" i="4" l="1"/>
  <c r="J867" i="4"/>
  <c r="M867" i="4" s="1"/>
  <c r="AD867" i="5"/>
  <c r="O868" i="4"/>
  <c r="T868" i="4" s="1"/>
  <c r="Q868" i="4"/>
  <c r="V868" i="4" s="1"/>
  <c r="R868" i="4"/>
  <c r="N868" i="4"/>
  <c r="P868" i="4"/>
  <c r="U868" i="4" s="1"/>
  <c r="G877" i="7"/>
  <c r="C868" i="5"/>
  <c r="S868" i="4" l="1"/>
  <c r="J868" i="4"/>
  <c r="M868" i="4" s="1"/>
  <c r="AD868" i="5"/>
  <c r="P869" i="4"/>
  <c r="U869" i="4" s="1"/>
  <c r="R869" i="4"/>
  <c r="N869" i="4"/>
  <c r="O869" i="4"/>
  <c r="T869" i="4" s="1"/>
  <c r="Q869" i="4"/>
  <c r="V869" i="4" s="1"/>
  <c r="G878" i="7"/>
  <c r="C869" i="5"/>
  <c r="J869" i="4" l="1"/>
  <c r="M869" i="4" s="1"/>
  <c r="S869" i="4"/>
  <c r="AD869" i="5"/>
  <c r="O870" i="4"/>
  <c r="T870" i="4" s="1"/>
  <c r="P870" i="4"/>
  <c r="U870" i="4" s="1"/>
  <c r="Q870" i="4"/>
  <c r="V870" i="4" s="1"/>
  <c r="R870" i="4"/>
  <c r="N870" i="4"/>
  <c r="G879" i="7"/>
  <c r="C870" i="5"/>
  <c r="AD870" i="5" l="1"/>
  <c r="P871" i="4"/>
  <c r="U871" i="4" s="1"/>
  <c r="Q871" i="4"/>
  <c r="V871" i="4" s="1"/>
  <c r="R871" i="4"/>
  <c r="N871" i="4"/>
  <c r="O871" i="4"/>
  <c r="T871" i="4" s="1"/>
  <c r="J870" i="4"/>
  <c r="M870" i="4" s="1"/>
  <c r="S870" i="4"/>
  <c r="G880" i="7"/>
  <c r="C871" i="5"/>
  <c r="S871" i="4" l="1"/>
  <c r="J871" i="4"/>
  <c r="M871" i="4" s="1"/>
  <c r="Q872" i="4"/>
  <c r="V872" i="4" s="1"/>
  <c r="R872" i="4"/>
  <c r="N872" i="4"/>
  <c r="AD871" i="5"/>
  <c r="O872" i="4"/>
  <c r="T872" i="4" s="1"/>
  <c r="P872" i="4"/>
  <c r="U872" i="4" s="1"/>
  <c r="G881" i="7"/>
  <c r="C872" i="5"/>
  <c r="AD872" i="5" l="1"/>
  <c r="P873" i="4"/>
  <c r="U873" i="4" s="1"/>
  <c r="Q873" i="4"/>
  <c r="R873" i="4"/>
  <c r="W873" i="4" s="1"/>
  <c r="N873" i="4"/>
  <c r="O873" i="4"/>
  <c r="T873" i="4" s="1"/>
  <c r="J872" i="4"/>
  <c r="M872" i="4" s="1"/>
  <c r="S872" i="4"/>
  <c r="G882" i="7"/>
  <c r="C873" i="5"/>
  <c r="S873" i="4" l="1"/>
  <c r="J873" i="4"/>
  <c r="M873" i="4" s="1"/>
  <c r="AD873" i="5"/>
  <c r="O874" i="4"/>
  <c r="T874" i="4" s="1"/>
  <c r="P874" i="4"/>
  <c r="U874" i="4" s="1"/>
  <c r="Q874" i="4"/>
  <c r="R874" i="4"/>
  <c r="W874" i="4" s="1"/>
  <c r="N874" i="4"/>
  <c r="G883" i="7"/>
  <c r="C874" i="5"/>
  <c r="S874" i="4" l="1"/>
  <c r="J874" i="4"/>
  <c r="M874" i="4" s="1"/>
  <c r="R875" i="4"/>
  <c r="W875" i="4" s="1"/>
  <c r="N875" i="4"/>
  <c r="O875" i="4"/>
  <c r="T875" i="4" s="1"/>
  <c r="P875" i="4"/>
  <c r="U875" i="4" s="1"/>
  <c r="Q875" i="4"/>
  <c r="AD874" i="5"/>
  <c r="G884" i="7"/>
  <c r="C875" i="5"/>
  <c r="Q876" i="4" l="1"/>
  <c r="R876" i="4"/>
  <c r="W876" i="4" s="1"/>
  <c r="N876" i="4"/>
  <c r="AD875" i="5"/>
  <c r="O876" i="4"/>
  <c r="T876" i="4" s="1"/>
  <c r="P876" i="4"/>
  <c r="U876" i="4" s="1"/>
  <c r="J875" i="4"/>
  <c r="M875" i="4" s="1"/>
  <c r="S875" i="4"/>
  <c r="G885" i="7"/>
  <c r="C876" i="5"/>
  <c r="AD876" i="5" l="1"/>
  <c r="P877" i="4"/>
  <c r="Q877" i="4"/>
  <c r="V877" i="4" s="1"/>
  <c r="R877" i="4"/>
  <c r="W877" i="4" s="1"/>
  <c r="N877" i="4"/>
  <c r="O877" i="4"/>
  <c r="T877" i="4" s="1"/>
  <c r="J876" i="4"/>
  <c r="M876" i="4" s="1"/>
  <c r="S876" i="4"/>
  <c r="G886" i="7"/>
  <c r="C877" i="5"/>
  <c r="J877" i="4" l="1"/>
  <c r="M877" i="4" s="1"/>
  <c r="S877" i="4"/>
  <c r="Q878" i="4"/>
  <c r="R878" i="4"/>
  <c r="W878" i="4" s="1"/>
  <c r="N878" i="4"/>
  <c r="AD877" i="5"/>
  <c r="O878" i="4"/>
  <c r="T878" i="4" s="1"/>
  <c r="P878" i="4"/>
  <c r="U878" i="4" s="1"/>
  <c r="G887" i="7"/>
  <c r="C878" i="5"/>
  <c r="R879" i="4" l="1"/>
  <c r="W879" i="4" s="1"/>
  <c r="N879" i="4"/>
  <c r="O879" i="4"/>
  <c r="T879" i="4" s="1"/>
  <c r="AD878" i="5"/>
  <c r="P879" i="4"/>
  <c r="U879" i="4" s="1"/>
  <c r="Q879" i="4"/>
  <c r="S878" i="4"/>
  <c r="J878" i="4"/>
  <c r="M878" i="4" s="1"/>
  <c r="G888" i="7"/>
  <c r="C879" i="5"/>
  <c r="Q880" i="4" l="1"/>
  <c r="V880" i="4" s="1"/>
  <c r="R880" i="4"/>
  <c r="W880" i="4" s="1"/>
  <c r="N880" i="4"/>
  <c r="AD879" i="5"/>
  <c r="O880" i="4"/>
  <c r="T880" i="4" s="1"/>
  <c r="P880" i="4"/>
  <c r="S879" i="4"/>
  <c r="J879" i="4"/>
  <c r="M879" i="4" s="1"/>
  <c r="G889" i="7"/>
  <c r="C880" i="5"/>
  <c r="AD880" i="5" l="1"/>
  <c r="P881" i="4"/>
  <c r="U881" i="4" s="1"/>
  <c r="Q881" i="4"/>
  <c r="R881" i="4"/>
  <c r="W881" i="4" s="1"/>
  <c r="N881" i="4"/>
  <c r="O881" i="4"/>
  <c r="T881" i="4" s="1"/>
  <c r="J880" i="4"/>
  <c r="M880" i="4" s="1"/>
  <c r="S880" i="4"/>
  <c r="G890" i="7"/>
  <c r="C881" i="5"/>
  <c r="J881" i="4" l="1"/>
  <c r="M881" i="4" s="1"/>
  <c r="S881" i="4"/>
  <c r="AD881" i="5"/>
  <c r="O882" i="4"/>
  <c r="T882" i="4" s="1"/>
  <c r="P882" i="4"/>
  <c r="U882" i="4" s="1"/>
  <c r="Q882" i="4"/>
  <c r="R882" i="4"/>
  <c r="W882" i="4" s="1"/>
  <c r="N882" i="4"/>
  <c r="G891" i="7"/>
  <c r="C882" i="5"/>
  <c r="S882" i="4" l="1"/>
  <c r="J882" i="4"/>
  <c r="M882" i="4" s="1"/>
  <c r="AD882" i="5"/>
  <c r="P883" i="4"/>
  <c r="U883" i="4" s="1"/>
  <c r="Q883" i="4"/>
  <c r="R883" i="4"/>
  <c r="W883" i="4" s="1"/>
  <c r="N883" i="4"/>
  <c r="O883" i="4"/>
  <c r="T883" i="4" s="1"/>
  <c r="G892" i="7"/>
  <c r="C883" i="5"/>
  <c r="J883" i="4" l="1"/>
  <c r="M883" i="4" s="1"/>
  <c r="S883" i="4"/>
  <c r="AD883" i="5"/>
  <c r="O884" i="4"/>
  <c r="T884" i="4" s="1"/>
  <c r="P884" i="4"/>
  <c r="Q884" i="4"/>
  <c r="V884" i="4" s="1"/>
  <c r="R884" i="4"/>
  <c r="W884" i="4" s="1"/>
  <c r="N884" i="4"/>
  <c r="G893" i="7"/>
  <c r="C884" i="5"/>
  <c r="S884" i="4" l="1"/>
  <c r="J884" i="4"/>
  <c r="M884" i="4" s="1"/>
  <c r="R885" i="4"/>
  <c r="W885" i="4" s="1"/>
  <c r="N885" i="4"/>
  <c r="O885" i="4"/>
  <c r="T885" i="4" s="1"/>
  <c r="AD884" i="5"/>
  <c r="P885" i="4"/>
  <c r="Q885" i="4"/>
  <c r="V885" i="4" s="1"/>
  <c r="G894" i="7"/>
  <c r="C885" i="5"/>
  <c r="AD885" i="5" l="1"/>
  <c r="O886" i="4"/>
  <c r="T886" i="4" s="1"/>
  <c r="P886" i="4"/>
  <c r="Q886" i="4"/>
  <c r="V886" i="4" s="1"/>
  <c r="R886" i="4"/>
  <c r="W886" i="4" s="1"/>
  <c r="N886" i="4"/>
  <c r="J885" i="4"/>
  <c r="M885" i="4" s="1"/>
  <c r="S885" i="4"/>
  <c r="G895" i="7"/>
  <c r="C886" i="5"/>
  <c r="S886" i="4" l="1"/>
  <c r="J886" i="4"/>
  <c r="M886" i="4" s="1"/>
  <c r="R887" i="4"/>
  <c r="W887" i="4" s="1"/>
  <c r="N887" i="4"/>
  <c r="O887" i="4"/>
  <c r="T887" i="4" s="1"/>
  <c r="AD886" i="5"/>
  <c r="P887" i="4"/>
  <c r="Q887" i="4"/>
  <c r="V887" i="4" s="1"/>
  <c r="G896" i="7"/>
  <c r="C887" i="5"/>
  <c r="Q888" i="4" l="1"/>
  <c r="V888" i="4" s="1"/>
  <c r="R888" i="4"/>
  <c r="W888" i="4" s="1"/>
  <c r="N888" i="4"/>
  <c r="AD887" i="5"/>
  <c r="O888" i="4"/>
  <c r="T888" i="4" s="1"/>
  <c r="P888" i="4"/>
  <c r="S887" i="4"/>
  <c r="J887" i="4"/>
  <c r="M887" i="4" s="1"/>
  <c r="G897" i="7"/>
  <c r="C888" i="5"/>
  <c r="R889" i="4" l="1"/>
  <c r="W889" i="4" s="1"/>
  <c r="N889" i="4"/>
  <c r="O889" i="4"/>
  <c r="T889" i="4" s="1"/>
  <c r="AD888" i="5"/>
  <c r="P889" i="4"/>
  <c r="Q889" i="4"/>
  <c r="V889" i="4" s="1"/>
  <c r="J888" i="4"/>
  <c r="M888" i="4" s="1"/>
  <c r="S888" i="4"/>
  <c r="G898" i="7"/>
  <c r="C889" i="5"/>
  <c r="Q890" i="4" l="1"/>
  <c r="V890" i="4" s="1"/>
  <c r="R890" i="4"/>
  <c r="W890" i="4" s="1"/>
  <c r="N890" i="4"/>
  <c r="AD889" i="5"/>
  <c r="O890" i="4"/>
  <c r="T890" i="4" s="1"/>
  <c r="P890" i="4"/>
  <c r="S889" i="4"/>
  <c r="J889" i="4"/>
  <c r="M889" i="4" s="1"/>
  <c r="G899" i="7"/>
  <c r="C890" i="5"/>
  <c r="R891" i="4" l="1"/>
  <c r="W891" i="4" s="1"/>
  <c r="N891" i="4"/>
  <c r="O891" i="4"/>
  <c r="T891" i="4" s="1"/>
  <c r="AD890" i="5"/>
  <c r="P891" i="4"/>
  <c r="Q891" i="4"/>
  <c r="V891" i="4" s="1"/>
  <c r="J890" i="4"/>
  <c r="M890" i="4" s="1"/>
  <c r="S890" i="4"/>
  <c r="G900" i="7"/>
  <c r="C891" i="5"/>
  <c r="Q892" i="4" l="1"/>
  <c r="V892" i="4" s="1"/>
  <c r="R892" i="4"/>
  <c r="W892" i="4" s="1"/>
  <c r="N892" i="4"/>
  <c r="AD891" i="5"/>
  <c r="O892" i="4"/>
  <c r="T892" i="4" s="1"/>
  <c r="P892" i="4"/>
  <c r="S891" i="4"/>
  <c r="J891" i="4"/>
  <c r="M891" i="4" s="1"/>
  <c r="G901" i="7"/>
  <c r="C892" i="5"/>
  <c r="O893" i="4" l="1"/>
  <c r="T893" i="4" s="1"/>
  <c r="AD892" i="5"/>
  <c r="P893" i="4"/>
  <c r="Q893" i="4"/>
  <c r="V893" i="4" s="1"/>
  <c r="R893" i="4"/>
  <c r="W893" i="4" s="1"/>
  <c r="N893" i="4"/>
  <c r="S892" i="4"/>
  <c r="J892" i="4"/>
  <c r="M892" i="4" s="1"/>
  <c r="G902" i="7"/>
  <c r="C893" i="5"/>
  <c r="S893" i="4" l="1"/>
  <c r="J893" i="4"/>
  <c r="M893" i="4" s="1"/>
  <c r="Q894" i="4"/>
  <c r="V894" i="4" s="1"/>
  <c r="R894" i="4"/>
  <c r="W894" i="4" s="1"/>
  <c r="N894" i="4"/>
  <c r="AD893" i="5"/>
  <c r="O894" i="4"/>
  <c r="T894" i="4" s="1"/>
  <c r="P894" i="4"/>
  <c r="G903" i="7"/>
  <c r="C894" i="5"/>
  <c r="AD894" i="5" l="1"/>
  <c r="Q895" i="4"/>
  <c r="V895" i="4" s="1"/>
  <c r="R895" i="4"/>
  <c r="W895" i="4" s="1"/>
  <c r="N895" i="4"/>
  <c r="O895" i="4"/>
  <c r="P895" i="4"/>
  <c r="U895" i="4" s="1"/>
  <c r="S894" i="4"/>
  <c r="J894" i="4"/>
  <c r="M894" i="4" s="1"/>
  <c r="G904" i="7"/>
  <c r="C895" i="5"/>
  <c r="J895" i="4" l="1"/>
  <c r="M895" i="4" s="1"/>
  <c r="S895" i="4"/>
  <c r="AD895" i="5"/>
  <c r="O896" i="4"/>
  <c r="P896" i="4"/>
  <c r="U896" i="4" s="1"/>
  <c r="Q896" i="4"/>
  <c r="V896" i="4" s="1"/>
  <c r="R896" i="4"/>
  <c r="W896" i="4" s="1"/>
  <c r="N896" i="4"/>
  <c r="G905" i="7"/>
  <c r="C896" i="5"/>
  <c r="J896" i="4" l="1"/>
  <c r="M896" i="4" s="1"/>
  <c r="S896" i="4"/>
  <c r="AD896" i="5"/>
  <c r="P897" i="4"/>
  <c r="U897" i="4" s="1"/>
  <c r="Q897" i="4"/>
  <c r="V897" i="4" s="1"/>
  <c r="R897" i="4"/>
  <c r="W897" i="4" s="1"/>
  <c r="N897" i="4"/>
  <c r="O897" i="4"/>
  <c r="G906" i="7"/>
  <c r="C897" i="5"/>
  <c r="J897" i="4" l="1"/>
  <c r="M897" i="4" s="1"/>
  <c r="S897" i="4"/>
  <c r="AD897" i="5"/>
  <c r="O898" i="4"/>
  <c r="P898" i="4"/>
  <c r="U898" i="4" s="1"/>
  <c r="Q898" i="4"/>
  <c r="V898" i="4" s="1"/>
  <c r="R898" i="4"/>
  <c r="W898" i="4" s="1"/>
  <c r="N898" i="4"/>
  <c r="G907" i="7"/>
  <c r="C898" i="5"/>
  <c r="J898" i="4" l="1"/>
  <c r="M898" i="4" s="1"/>
  <c r="S898" i="4"/>
  <c r="AD898" i="5"/>
  <c r="P899" i="4"/>
  <c r="U899" i="4" s="1"/>
  <c r="Q899" i="4"/>
  <c r="V899" i="4" s="1"/>
  <c r="N899" i="4"/>
  <c r="O899" i="4"/>
  <c r="T899" i="4" s="1"/>
  <c r="R899" i="4"/>
  <c r="W899" i="4" s="1"/>
  <c r="G908" i="7"/>
  <c r="C899" i="5"/>
  <c r="J899" i="4" l="1"/>
  <c r="M899" i="4" s="1"/>
  <c r="AD899" i="5"/>
  <c r="O900" i="4"/>
  <c r="T900" i="4" s="1"/>
  <c r="P900" i="4"/>
  <c r="U900" i="4" s="1"/>
  <c r="Q900" i="4"/>
  <c r="V900" i="4" s="1"/>
  <c r="R900" i="4"/>
  <c r="W900" i="4" s="1"/>
  <c r="N900" i="4"/>
  <c r="G909" i="7"/>
  <c r="C900" i="5"/>
  <c r="J900" i="4" l="1"/>
  <c r="M900" i="4" s="1"/>
  <c r="P901" i="4"/>
  <c r="U901" i="4" s="1"/>
  <c r="R901" i="4"/>
  <c r="W901" i="4" s="1"/>
  <c r="N901" i="4"/>
  <c r="O901" i="4"/>
  <c r="AD900" i="5"/>
  <c r="Q901" i="4"/>
  <c r="V901" i="4" s="1"/>
  <c r="G910" i="7"/>
  <c r="C901" i="5"/>
  <c r="AD901" i="5" l="1"/>
  <c r="O902" i="4"/>
  <c r="P902" i="4"/>
  <c r="U902" i="4" s="1"/>
  <c r="Q902" i="4"/>
  <c r="V902" i="4" s="1"/>
  <c r="R902" i="4"/>
  <c r="W902" i="4" s="1"/>
  <c r="N902" i="4"/>
  <c r="J901" i="4"/>
  <c r="M901" i="4" s="1"/>
  <c r="S901" i="4"/>
  <c r="G911" i="7"/>
  <c r="C902" i="5"/>
  <c r="J902" i="4" l="1"/>
  <c r="M902" i="4" s="1"/>
  <c r="S902" i="4"/>
  <c r="AD902" i="5"/>
  <c r="P903" i="4"/>
  <c r="U903" i="4" s="1"/>
  <c r="Q903" i="4"/>
  <c r="V903" i="4" s="1"/>
  <c r="R903" i="4"/>
  <c r="W903" i="4" s="1"/>
  <c r="N903" i="4"/>
  <c r="O903" i="4"/>
  <c r="T903" i="4" s="1"/>
  <c r="G912" i="7"/>
  <c r="C903" i="5"/>
  <c r="J903" i="4" l="1"/>
  <c r="M903" i="4" s="1"/>
  <c r="AD903" i="5"/>
  <c r="Q904" i="4"/>
  <c r="V904" i="4" s="1"/>
  <c r="R904" i="4"/>
  <c r="W904" i="4" s="1"/>
  <c r="N904" i="4"/>
  <c r="O904" i="4"/>
  <c r="T904" i="4" s="1"/>
  <c r="P904" i="4"/>
  <c r="U904" i="4" s="1"/>
  <c r="G913" i="7"/>
  <c r="C904" i="5"/>
  <c r="J904" i="4" l="1"/>
  <c r="M904" i="4" s="1"/>
  <c r="R905" i="4"/>
  <c r="W905" i="4" s="1"/>
  <c r="N905" i="4"/>
  <c r="O905" i="4"/>
  <c r="T905" i="4" s="1"/>
  <c r="AD904" i="5"/>
  <c r="Q905" i="4"/>
  <c r="V905" i="4" s="1"/>
  <c r="P905" i="4"/>
  <c r="U905" i="4" s="1"/>
  <c r="G914" i="7"/>
  <c r="C905" i="5"/>
  <c r="AD905" i="5" l="1"/>
  <c r="O906" i="4"/>
  <c r="T906" i="4" s="1"/>
  <c r="P906" i="4"/>
  <c r="U906" i="4" s="1"/>
  <c r="Q906" i="4"/>
  <c r="V906" i="4" s="1"/>
  <c r="R906" i="4"/>
  <c r="W906" i="4" s="1"/>
  <c r="N906" i="4"/>
  <c r="J905" i="4"/>
  <c r="M905" i="4" s="1"/>
  <c r="G915" i="7"/>
  <c r="C906" i="5"/>
  <c r="J906" i="4" l="1"/>
  <c r="M906" i="4" s="1"/>
  <c r="R907" i="4"/>
  <c r="W907" i="4" s="1"/>
  <c r="O907" i="4"/>
  <c r="T907" i="4" s="1"/>
  <c r="AD906" i="5"/>
  <c r="P907" i="4"/>
  <c r="U907" i="4" s="1"/>
  <c r="Q907" i="4"/>
  <c r="V907" i="4" s="1"/>
  <c r="N907" i="4"/>
  <c r="G916" i="7"/>
  <c r="C907" i="5"/>
  <c r="J907" i="4" l="1"/>
  <c r="M907" i="4" s="1"/>
  <c r="Q908" i="4"/>
  <c r="V908" i="4" s="1"/>
  <c r="R908" i="4"/>
  <c r="W908" i="4" s="1"/>
  <c r="N908" i="4"/>
  <c r="AD907" i="5"/>
  <c r="O908" i="4"/>
  <c r="T908" i="4" s="1"/>
  <c r="P908" i="4"/>
  <c r="U908" i="4" s="1"/>
  <c r="G917" i="7"/>
  <c r="C908" i="5"/>
  <c r="R909" i="4" l="1"/>
  <c r="W909" i="4" s="1"/>
  <c r="N909" i="4"/>
  <c r="O909" i="4"/>
  <c r="AD908" i="5"/>
  <c r="P909" i="4"/>
  <c r="U909" i="4" s="1"/>
  <c r="Q909" i="4"/>
  <c r="V909" i="4" s="1"/>
  <c r="J908" i="4"/>
  <c r="M908" i="4" s="1"/>
  <c r="G918" i="7"/>
  <c r="C909" i="5"/>
  <c r="Q910" i="4" l="1"/>
  <c r="V910" i="4" s="1"/>
  <c r="R910" i="4"/>
  <c r="W910" i="4" s="1"/>
  <c r="N910" i="4"/>
  <c r="AD909" i="5"/>
  <c r="O910" i="4"/>
  <c r="P910" i="4"/>
  <c r="U910" i="4" s="1"/>
  <c r="S909" i="4"/>
  <c r="J909" i="4"/>
  <c r="M909" i="4" s="1"/>
  <c r="G919" i="7"/>
  <c r="C910" i="5"/>
  <c r="AD910" i="5" l="1"/>
  <c r="Q911" i="4"/>
  <c r="V911" i="4" s="1"/>
  <c r="R911" i="4"/>
  <c r="W911" i="4" s="1"/>
  <c r="N911" i="4"/>
  <c r="O911" i="4"/>
  <c r="T911" i="4" s="1"/>
  <c r="P911" i="4"/>
  <c r="U911" i="4" s="1"/>
  <c r="S910" i="4"/>
  <c r="J910" i="4"/>
  <c r="M910" i="4" s="1"/>
  <c r="G920" i="7"/>
  <c r="C911" i="5"/>
  <c r="J911" i="4" l="1"/>
  <c r="M911" i="4" s="1"/>
  <c r="R912" i="4"/>
  <c r="W912" i="4" s="1"/>
  <c r="AD911" i="5"/>
  <c r="O912" i="4"/>
  <c r="T912" i="4" s="1"/>
  <c r="P912" i="4"/>
  <c r="U912" i="4" s="1"/>
  <c r="Q912" i="4"/>
  <c r="V912" i="4" s="1"/>
  <c r="N912" i="4"/>
  <c r="G921" i="7"/>
  <c r="C912" i="5"/>
  <c r="J912" i="4" l="1"/>
  <c r="M912" i="4" s="1"/>
  <c r="R913" i="4"/>
  <c r="W913" i="4" s="1"/>
  <c r="N913" i="4"/>
  <c r="O913" i="4"/>
  <c r="AD912" i="5"/>
  <c r="P913" i="4"/>
  <c r="U913" i="4" s="1"/>
  <c r="Q913" i="4"/>
  <c r="V913" i="4" s="1"/>
  <c r="G922" i="7"/>
  <c r="C913" i="5"/>
  <c r="Q914" i="4" l="1"/>
  <c r="V914" i="4" s="1"/>
  <c r="R914" i="4"/>
  <c r="W914" i="4" s="1"/>
  <c r="N914" i="4"/>
  <c r="AD913" i="5"/>
  <c r="O914" i="4"/>
  <c r="T914" i="4" s="1"/>
  <c r="P914" i="4"/>
  <c r="S913" i="4"/>
  <c r="J913" i="4"/>
  <c r="M913" i="4" s="1"/>
  <c r="G923" i="7"/>
  <c r="C914" i="5"/>
  <c r="R915" i="4" l="1"/>
  <c r="W915" i="4" s="1"/>
  <c r="N915" i="4"/>
  <c r="O915" i="4"/>
  <c r="T915" i="4" s="1"/>
  <c r="AD914" i="5"/>
  <c r="P915" i="4"/>
  <c r="Q915" i="4"/>
  <c r="V915" i="4" s="1"/>
  <c r="J914" i="4"/>
  <c r="M914" i="4" s="1"/>
  <c r="S914" i="4"/>
  <c r="G924" i="7"/>
  <c r="C915" i="5"/>
  <c r="Q916" i="4" l="1"/>
  <c r="R916" i="4"/>
  <c r="W916" i="4" s="1"/>
  <c r="N916" i="4"/>
  <c r="AD915" i="5"/>
  <c r="O916" i="4"/>
  <c r="T916" i="4" s="1"/>
  <c r="P916" i="4"/>
  <c r="U916" i="4" s="1"/>
  <c r="S915" i="4"/>
  <c r="J915" i="4"/>
  <c r="M915" i="4" s="1"/>
  <c r="G925" i="7"/>
  <c r="C916" i="5"/>
  <c r="AD916" i="5" l="1"/>
  <c r="P917" i="4"/>
  <c r="U917" i="4" s="1"/>
  <c r="Q917" i="4"/>
  <c r="R917" i="4"/>
  <c r="W917" i="4" s="1"/>
  <c r="N917" i="4"/>
  <c r="O917" i="4"/>
  <c r="T917" i="4" s="1"/>
  <c r="S916" i="4"/>
  <c r="J916" i="4"/>
  <c r="M916" i="4" s="1"/>
  <c r="G926" i="7"/>
  <c r="C917" i="5"/>
  <c r="S917" i="4" l="1"/>
  <c r="J917" i="4"/>
  <c r="M917" i="4" s="1"/>
  <c r="Q918" i="4"/>
  <c r="V918" i="4" s="1"/>
  <c r="R918" i="4"/>
  <c r="N918" i="4"/>
  <c r="AD917" i="5"/>
  <c r="O918" i="4"/>
  <c r="T918" i="4" s="1"/>
  <c r="P918" i="4"/>
  <c r="U918" i="4" s="1"/>
  <c r="G927" i="7"/>
  <c r="C918" i="5"/>
  <c r="R919" i="4" l="1"/>
  <c r="W919" i="4" s="1"/>
  <c r="N919" i="4"/>
  <c r="O919" i="4"/>
  <c r="T919" i="4" s="1"/>
  <c r="AD918" i="5"/>
  <c r="P919" i="4"/>
  <c r="U919" i="4" s="1"/>
  <c r="Q919" i="4"/>
  <c r="J918" i="4"/>
  <c r="M918" i="4" s="1"/>
  <c r="S918" i="4"/>
  <c r="G928" i="7"/>
  <c r="C919" i="5"/>
  <c r="Q920" i="4" l="1"/>
  <c r="R920" i="4"/>
  <c r="W920" i="4" s="1"/>
  <c r="N920" i="4"/>
  <c r="AD919" i="5"/>
  <c r="O920" i="4"/>
  <c r="T920" i="4" s="1"/>
  <c r="P920" i="4"/>
  <c r="U920" i="4" s="1"/>
  <c r="S919" i="4"/>
  <c r="J919" i="4"/>
  <c r="M919" i="4" s="1"/>
  <c r="G929" i="7"/>
  <c r="C920" i="5"/>
  <c r="N921" i="4" l="1"/>
  <c r="AD920" i="5"/>
  <c r="P921" i="4"/>
  <c r="U921" i="4" s="1"/>
  <c r="Q921" i="4"/>
  <c r="R921" i="4"/>
  <c r="W921" i="4" s="1"/>
  <c r="O921" i="4"/>
  <c r="T921" i="4" s="1"/>
  <c r="S920" i="4"/>
  <c r="J920" i="4"/>
  <c r="M920" i="4" s="1"/>
  <c r="G930" i="7"/>
  <c r="C921" i="5"/>
  <c r="Q922" i="4" l="1"/>
  <c r="V922" i="4" s="1"/>
  <c r="R922" i="4"/>
  <c r="N922" i="4"/>
  <c r="P922" i="4"/>
  <c r="U922" i="4" s="1"/>
  <c r="AD921" i="5"/>
  <c r="O922" i="4"/>
  <c r="T922" i="4" s="1"/>
  <c r="S921" i="4"/>
  <c r="J921" i="4"/>
  <c r="M921" i="4" s="1"/>
  <c r="G931" i="7"/>
  <c r="C922" i="5"/>
  <c r="R923" i="4" l="1"/>
  <c r="O923" i="4"/>
  <c r="T923" i="4" s="1"/>
  <c r="AD922" i="5"/>
  <c r="P923" i="4"/>
  <c r="U923" i="4" s="1"/>
  <c r="Q923" i="4"/>
  <c r="V923" i="4" s="1"/>
  <c r="N923" i="4"/>
  <c r="S922" i="4"/>
  <c r="J922" i="4"/>
  <c r="M922" i="4" s="1"/>
  <c r="G932" i="7"/>
  <c r="C923" i="5"/>
  <c r="S923" i="4" l="1"/>
  <c r="J923" i="4"/>
  <c r="M923" i="4" s="1"/>
  <c r="Q924" i="4"/>
  <c r="V924" i="4" s="1"/>
  <c r="R924" i="4"/>
  <c r="N924" i="4"/>
  <c r="P924" i="4"/>
  <c r="U924" i="4" s="1"/>
  <c r="AD923" i="5"/>
  <c r="O924" i="4"/>
  <c r="T924" i="4" s="1"/>
  <c r="G933" i="7"/>
  <c r="C924" i="5"/>
  <c r="R925" i="4" l="1"/>
  <c r="N925" i="4"/>
  <c r="O925" i="4"/>
  <c r="T925" i="4" s="1"/>
  <c r="AD924" i="5"/>
  <c r="P925" i="4"/>
  <c r="U925" i="4" s="1"/>
  <c r="Q925" i="4"/>
  <c r="V925" i="4" s="1"/>
  <c r="S924" i="4"/>
  <c r="J924" i="4"/>
  <c r="M924" i="4" s="1"/>
  <c r="G934" i="7"/>
  <c r="C925" i="5"/>
  <c r="AD925" i="5" l="1"/>
  <c r="O926" i="4"/>
  <c r="T926" i="4" s="1"/>
  <c r="P926" i="4"/>
  <c r="U926" i="4" s="1"/>
  <c r="Q926" i="4"/>
  <c r="R926" i="4"/>
  <c r="W926" i="4" s="1"/>
  <c r="N926" i="4"/>
  <c r="J925" i="4"/>
  <c r="M925" i="4" s="1"/>
  <c r="S925" i="4"/>
  <c r="G935" i="7"/>
  <c r="C926" i="5"/>
  <c r="J926" i="4" l="1"/>
  <c r="M926" i="4" s="1"/>
  <c r="S926" i="4"/>
  <c r="P927" i="4"/>
  <c r="U927" i="4" s="1"/>
  <c r="R927" i="4"/>
  <c r="N927" i="4"/>
  <c r="O927" i="4"/>
  <c r="T927" i="4" s="1"/>
  <c r="AD926" i="5"/>
  <c r="Q927" i="4"/>
  <c r="V927" i="4" s="1"/>
  <c r="G936" i="7"/>
  <c r="C927" i="5"/>
  <c r="Q928" i="4" l="1"/>
  <c r="V928" i="4" s="1"/>
  <c r="R928" i="4"/>
  <c r="N928" i="4"/>
  <c r="AD927" i="5"/>
  <c r="O928" i="4"/>
  <c r="T928" i="4" s="1"/>
  <c r="P928" i="4"/>
  <c r="U928" i="4" s="1"/>
  <c r="S927" i="4"/>
  <c r="J927" i="4"/>
  <c r="M927" i="4" s="1"/>
  <c r="G937" i="7"/>
  <c r="C928" i="5"/>
  <c r="R929" i="4" l="1"/>
  <c r="N929" i="4"/>
  <c r="O929" i="4"/>
  <c r="T929" i="4" s="1"/>
  <c r="AD928" i="5"/>
  <c r="P929" i="4"/>
  <c r="U929" i="4" s="1"/>
  <c r="Q929" i="4"/>
  <c r="V929" i="4" s="1"/>
  <c r="J928" i="4"/>
  <c r="M928" i="4" s="1"/>
  <c r="S928" i="4"/>
  <c r="G938" i="7"/>
  <c r="C929" i="5"/>
  <c r="AD929" i="5" l="1"/>
  <c r="O930" i="4"/>
  <c r="T930" i="4" s="1"/>
  <c r="P930" i="4"/>
  <c r="U930" i="4" s="1"/>
  <c r="Q930" i="4"/>
  <c r="V930" i="4" s="1"/>
  <c r="R930" i="4"/>
  <c r="N930" i="4"/>
  <c r="S929" i="4"/>
  <c r="J929" i="4"/>
  <c r="M929" i="4" s="1"/>
  <c r="G939" i="7"/>
  <c r="C930" i="5"/>
  <c r="S930" i="4" l="1"/>
  <c r="J930" i="4"/>
  <c r="M930" i="4" s="1"/>
  <c r="R931" i="4"/>
  <c r="N931" i="4"/>
  <c r="O931" i="4"/>
  <c r="T931" i="4" s="1"/>
  <c r="AD930" i="5"/>
  <c r="P931" i="4"/>
  <c r="U931" i="4" s="1"/>
  <c r="Q931" i="4"/>
  <c r="V931" i="4" s="1"/>
  <c r="G940" i="7"/>
  <c r="C931" i="5"/>
  <c r="Q932" i="4" l="1"/>
  <c r="V932" i="4" s="1"/>
  <c r="R932" i="4"/>
  <c r="N932" i="4"/>
  <c r="AD931" i="5"/>
  <c r="O932" i="4"/>
  <c r="T932" i="4" s="1"/>
  <c r="P932" i="4"/>
  <c r="U932" i="4" s="1"/>
  <c r="J931" i="4"/>
  <c r="M931" i="4" s="1"/>
  <c r="S931" i="4"/>
  <c r="G941" i="7"/>
  <c r="C932" i="5"/>
  <c r="R933" i="4" l="1"/>
  <c r="N933" i="4"/>
  <c r="O933" i="4"/>
  <c r="T933" i="4" s="1"/>
  <c r="P933" i="4"/>
  <c r="U933" i="4" s="1"/>
  <c r="AD932" i="5"/>
  <c r="Q933" i="4"/>
  <c r="V933" i="4" s="1"/>
  <c r="S932" i="4"/>
  <c r="J932" i="4"/>
  <c r="M932" i="4" s="1"/>
  <c r="G942" i="7"/>
  <c r="C933" i="5"/>
  <c r="S933" i="4" l="1"/>
  <c r="J933" i="4"/>
  <c r="M933" i="4" s="1"/>
  <c r="Q934" i="4"/>
  <c r="V934" i="4" s="1"/>
  <c r="R934" i="4"/>
  <c r="N934" i="4"/>
  <c r="AD933" i="5"/>
  <c r="O934" i="4"/>
  <c r="T934" i="4" s="1"/>
  <c r="P934" i="4"/>
  <c r="U934" i="4" s="1"/>
  <c r="G943" i="7"/>
  <c r="C934" i="5"/>
  <c r="AD934" i="5" l="1"/>
  <c r="P935" i="4"/>
  <c r="U935" i="4" s="1"/>
  <c r="Q935" i="4"/>
  <c r="V935" i="4" s="1"/>
  <c r="R935" i="4"/>
  <c r="N935" i="4"/>
  <c r="O935" i="4"/>
  <c r="T935" i="4" s="1"/>
  <c r="J934" i="4"/>
  <c r="M934" i="4" s="1"/>
  <c r="S934" i="4"/>
  <c r="G944" i="7"/>
  <c r="C935" i="5"/>
  <c r="S935" i="4" l="1"/>
  <c r="J935" i="4"/>
  <c r="M935" i="4" s="1"/>
  <c r="AD935" i="5"/>
  <c r="Q936" i="4"/>
  <c r="R936" i="4"/>
  <c r="W936" i="4" s="1"/>
  <c r="N936" i="4"/>
  <c r="O936" i="4"/>
  <c r="T936" i="4" s="1"/>
  <c r="P936" i="4"/>
  <c r="U936" i="4" s="1"/>
  <c r="G945" i="7"/>
  <c r="C936" i="5"/>
  <c r="S936" i="4" l="1"/>
  <c r="J936" i="4"/>
  <c r="M936" i="4" s="1"/>
  <c r="R937" i="4"/>
  <c r="W937" i="4" s="1"/>
  <c r="N937" i="4"/>
  <c r="O937" i="4"/>
  <c r="T937" i="4" s="1"/>
  <c r="AD936" i="5"/>
  <c r="P937" i="4"/>
  <c r="U937" i="4" s="1"/>
  <c r="Q937" i="4"/>
  <c r="G946" i="7"/>
  <c r="C937" i="5"/>
  <c r="AD937" i="5" l="1"/>
  <c r="O938" i="4"/>
  <c r="T938" i="4" s="1"/>
  <c r="P938" i="4"/>
  <c r="U938" i="4" s="1"/>
  <c r="Q938" i="4"/>
  <c r="V938" i="4" s="1"/>
  <c r="R938" i="4"/>
  <c r="N938" i="4"/>
  <c r="J937" i="4"/>
  <c r="M937" i="4" s="1"/>
  <c r="S937" i="4"/>
  <c r="G947" i="7"/>
  <c r="C938" i="5"/>
  <c r="S938" i="4" l="1"/>
  <c r="J938" i="4"/>
  <c r="M938" i="4" s="1"/>
  <c r="N939" i="4"/>
  <c r="AD938" i="5"/>
  <c r="P939" i="4"/>
  <c r="U939" i="4" s="1"/>
  <c r="Q939" i="4"/>
  <c r="R939" i="4"/>
  <c r="W939" i="4" s="1"/>
  <c r="O939" i="4"/>
  <c r="T939" i="4" s="1"/>
  <c r="G948" i="7"/>
  <c r="C939" i="5"/>
  <c r="Q940" i="4" l="1"/>
  <c r="V940" i="4" s="1"/>
  <c r="R940" i="4"/>
  <c r="N940" i="4"/>
  <c r="AD939" i="5"/>
  <c r="O940" i="4"/>
  <c r="T940" i="4" s="1"/>
  <c r="P940" i="4"/>
  <c r="U940" i="4" s="1"/>
  <c r="S939" i="4"/>
  <c r="J939" i="4"/>
  <c r="M939" i="4" s="1"/>
  <c r="G949" i="7"/>
  <c r="C940" i="5"/>
  <c r="R941" i="4" l="1"/>
  <c r="W941" i="4" s="1"/>
  <c r="N941" i="4"/>
  <c r="O941" i="4"/>
  <c r="T941" i="4" s="1"/>
  <c r="AD940" i="5"/>
  <c r="P941" i="4"/>
  <c r="U941" i="4" s="1"/>
  <c r="Q941" i="4"/>
  <c r="J940" i="4"/>
  <c r="M940" i="4" s="1"/>
  <c r="S940" i="4"/>
  <c r="G950" i="7"/>
  <c r="C941" i="5"/>
  <c r="Q942" i="4" l="1"/>
  <c r="V942" i="4" s="1"/>
  <c r="R942" i="4"/>
  <c r="N942" i="4"/>
  <c r="AD941" i="5"/>
  <c r="O942" i="4"/>
  <c r="T942" i="4" s="1"/>
  <c r="P942" i="4"/>
  <c r="U942" i="4" s="1"/>
  <c r="S941" i="4"/>
  <c r="J941" i="4"/>
  <c r="M941" i="4" s="1"/>
  <c r="G951" i="7"/>
  <c r="C942" i="5"/>
  <c r="N943" i="4" l="1"/>
  <c r="AD942" i="5"/>
  <c r="P943" i="4"/>
  <c r="U943" i="4" s="1"/>
  <c r="Q943" i="4"/>
  <c r="V943" i="4" s="1"/>
  <c r="R943" i="4"/>
  <c r="O943" i="4"/>
  <c r="T943" i="4" s="1"/>
  <c r="S942" i="4"/>
  <c r="J942" i="4"/>
  <c r="M942" i="4" s="1"/>
  <c r="G952" i="7"/>
  <c r="C943" i="5"/>
  <c r="Q944" i="4" l="1"/>
  <c r="R944" i="4"/>
  <c r="W944" i="4" s="1"/>
  <c r="N944" i="4"/>
  <c r="AD943" i="5"/>
  <c r="O944" i="4"/>
  <c r="T944" i="4" s="1"/>
  <c r="P944" i="4"/>
  <c r="U944" i="4" s="1"/>
  <c r="S943" i="4"/>
  <c r="J943" i="4"/>
  <c r="M943" i="4" s="1"/>
  <c r="G953" i="7"/>
  <c r="C944" i="5"/>
  <c r="R945" i="4" l="1"/>
  <c r="O945" i="4"/>
  <c r="T945" i="4" s="1"/>
  <c r="AD944" i="5"/>
  <c r="P945" i="4"/>
  <c r="U945" i="4" s="1"/>
  <c r="Q945" i="4"/>
  <c r="V945" i="4" s="1"/>
  <c r="N945" i="4"/>
  <c r="S944" i="4"/>
  <c r="J944" i="4"/>
  <c r="M944" i="4" s="1"/>
  <c r="G954" i="7"/>
  <c r="C945" i="5"/>
  <c r="S945" i="4" l="1"/>
  <c r="J945" i="4"/>
  <c r="M945" i="4" s="1"/>
  <c r="Q946" i="4"/>
  <c r="R946" i="4"/>
  <c r="W946" i="4" s="1"/>
  <c r="N946" i="4"/>
  <c r="AD945" i="5"/>
  <c r="O946" i="4"/>
  <c r="T946" i="4" s="1"/>
  <c r="P946" i="4"/>
  <c r="U946" i="4" s="1"/>
  <c r="G955" i="7"/>
  <c r="C946" i="5"/>
  <c r="N947" i="4" l="1"/>
  <c r="AD946" i="5"/>
  <c r="P947" i="4"/>
  <c r="U947" i="4" s="1"/>
  <c r="Q947" i="4"/>
  <c r="V947" i="4" s="1"/>
  <c r="R947" i="4"/>
  <c r="O947" i="4"/>
  <c r="T947" i="4" s="1"/>
  <c r="S946" i="4"/>
  <c r="J946" i="4"/>
  <c r="M946" i="4" s="1"/>
  <c r="G956" i="7"/>
  <c r="C947" i="5"/>
  <c r="Q948" i="4" l="1"/>
  <c r="V948" i="4" s="1"/>
  <c r="R948" i="4"/>
  <c r="N948" i="4"/>
  <c r="P948" i="4"/>
  <c r="U948" i="4" s="1"/>
  <c r="AD947" i="5"/>
  <c r="O948" i="4"/>
  <c r="T948" i="4" s="1"/>
  <c r="S947" i="4"/>
  <c r="J947" i="4"/>
  <c r="M947" i="4" s="1"/>
  <c r="G957" i="7"/>
  <c r="C948" i="5"/>
  <c r="N949" i="4" l="1"/>
  <c r="AD948" i="5"/>
  <c r="P949" i="4"/>
  <c r="U949" i="4" s="1"/>
  <c r="Q949" i="4"/>
  <c r="V949" i="4" s="1"/>
  <c r="R949" i="4"/>
  <c r="O949" i="4"/>
  <c r="T949" i="4" s="1"/>
  <c r="S948" i="4"/>
  <c r="J948" i="4"/>
  <c r="M948" i="4" s="1"/>
  <c r="G958" i="7"/>
  <c r="C949" i="5"/>
  <c r="Q950" i="4" l="1"/>
  <c r="R950" i="4"/>
  <c r="W950" i="4" s="1"/>
  <c r="N950" i="4"/>
  <c r="P950" i="4"/>
  <c r="U950" i="4" s="1"/>
  <c r="AD949" i="5"/>
  <c r="O950" i="4"/>
  <c r="T950" i="4" s="1"/>
  <c r="S949" i="4"/>
  <c r="J949" i="4"/>
  <c r="M949" i="4" s="1"/>
  <c r="G959" i="7"/>
  <c r="C950" i="5"/>
  <c r="N951" i="4" l="1"/>
  <c r="AD950" i="5"/>
  <c r="P951" i="4"/>
  <c r="U951" i="4" s="1"/>
  <c r="Q951" i="4"/>
  <c r="R951" i="4"/>
  <c r="W951" i="4" s="1"/>
  <c r="O951" i="4"/>
  <c r="T951" i="4" s="1"/>
  <c r="S950" i="4"/>
  <c r="J950" i="4"/>
  <c r="M950" i="4" s="1"/>
  <c r="G960" i="7"/>
  <c r="C951" i="5"/>
  <c r="Q952" i="4" l="1"/>
  <c r="R952" i="4"/>
  <c r="W952" i="4" s="1"/>
  <c r="N952" i="4"/>
  <c r="AD951" i="5"/>
  <c r="O952" i="4"/>
  <c r="T952" i="4" s="1"/>
  <c r="P952" i="4"/>
  <c r="U952" i="4" s="1"/>
  <c r="S951" i="4"/>
  <c r="J951" i="4"/>
  <c r="M951" i="4" s="1"/>
  <c r="G961" i="7"/>
  <c r="C952" i="5"/>
  <c r="R953" i="4" l="1"/>
  <c r="W953" i="4" s="1"/>
  <c r="O953" i="4"/>
  <c r="T953" i="4" s="1"/>
  <c r="AD952" i="5"/>
  <c r="P953" i="4"/>
  <c r="U953" i="4" s="1"/>
  <c r="Q953" i="4"/>
  <c r="N953" i="4"/>
  <c r="S952" i="4"/>
  <c r="J952" i="4"/>
  <c r="M952" i="4" s="1"/>
  <c r="G962" i="7"/>
  <c r="C953" i="5"/>
  <c r="S953" i="4" l="1"/>
  <c r="J953" i="4"/>
  <c r="M953" i="4" s="1"/>
  <c r="Q954" i="4"/>
  <c r="R954" i="4"/>
  <c r="W954" i="4" s="1"/>
  <c r="N954" i="4"/>
  <c r="AD953" i="5"/>
  <c r="O954" i="4"/>
  <c r="T954" i="4" s="1"/>
  <c r="P954" i="4"/>
  <c r="U954" i="4" s="1"/>
  <c r="G963" i="7"/>
  <c r="C954" i="5"/>
  <c r="R955" i="4" l="1"/>
  <c r="W955" i="4" s="1"/>
  <c r="N955" i="4"/>
  <c r="O955" i="4"/>
  <c r="T955" i="4" s="1"/>
  <c r="AD954" i="5"/>
  <c r="P955" i="4"/>
  <c r="Q955" i="4"/>
  <c r="V955" i="4" s="1"/>
  <c r="S954" i="4"/>
  <c r="J954" i="4"/>
  <c r="M954" i="4" s="1"/>
  <c r="G964" i="7"/>
  <c r="C955" i="5"/>
  <c r="Q956" i="4" l="1"/>
  <c r="V956" i="4" s="1"/>
  <c r="R956" i="4"/>
  <c r="W956" i="4" s="1"/>
  <c r="N956" i="4"/>
  <c r="AD955" i="5"/>
  <c r="O956" i="4"/>
  <c r="T956" i="4" s="1"/>
  <c r="P956" i="4"/>
  <c r="S955" i="4"/>
  <c r="J955" i="4"/>
  <c r="M955" i="4" s="1"/>
  <c r="G965" i="7"/>
  <c r="C956" i="5"/>
  <c r="R957" i="4" l="1"/>
  <c r="W957" i="4" s="1"/>
  <c r="AD956" i="5"/>
  <c r="P957" i="4"/>
  <c r="Q957" i="4"/>
  <c r="V957" i="4" s="1"/>
  <c r="N957" i="4"/>
  <c r="O957" i="4"/>
  <c r="T957" i="4" s="1"/>
  <c r="S956" i="4"/>
  <c r="J956" i="4"/>
  <c r="M956" i="4" s="1"/>
  <c r="G966" i="7"/>
  <c r="C957" i="5"/>
  <c r="Q958" i="4" l="1"/>
  <c r="V958" i="4" s="1"/>
  <c r="R958" i="4"/>
  <c r="W958" i="4" s="1"/>
  <c r="N958" i="4"/>
  <c r="AD957" i="5"/>
  <c r="O958" i="4"/>
  <c r="T958" i="4" s="1"/>
  <c r="P958" i="4"/>
  <c r="S957" i="4"/>
  <c r="J957" i="4"/>
  <c r="M957" i="4" s="1"/>
  <c r="G967" i="7"/>
  <c r="C958" i="5"/>
  <c r="R959" i="4" l="1"/>
  <c r="W959" i="4" s="1"/>
  <c r="O959" i="4"/>
  <c r="AD958" i="5"/>
  <c r="P959" i="4"/>
  <c r="U959" i="4" s="1"/>
  <c r="Q959" i="4"/>
  <c r="V959" i="4" s="1"/>
  <c r="N959" i="4"/>
  <c r="S958" i="4"/>
  <c r="J958" i="4"/>
  <c r="M958" i="4" s="1"/>
  <c r="G968" i="7"/>
  <c r="C959" i="5"/>
  <c r="S959" i="4" l="1"/>
  <c r="J959" i="4"/>
  <c r="M959" i="4" s="1"/>
  <c r="Q960" i="4"/>
  <c r="V960" i="4" s="1"/>
  <c r="R960" i="4"/>
  <c r="W960" i="4" s="1"/>
  <c r="N960" i="4"/>
  <c r="AD959" i="5"/>
  <c r="O960" i="4"/>
  <c r="P960" i="4"/>
  <c r="U960" i="4" s="1"/>
  <c r="G969" i="7"/>
  <c r="C960" i="5"/>
  <c r="Q961" i="4" l="1"/>
  <c r="V961" i="4" s="1"/>
  <c r="R961" i="4"/>
  <c r="W961" i="4" s="1"/>
  <c r="N961" i="4"/>
  <c r="O961" i="4"/>
  <c r="AD960" i="5"/>
  <c r="P961" i="4"/>
  <c r="U961" i="4" s="1"/>
  <c r="S960" i="4"/>
  <c r="J960" i="4"/>
  <c r="M960" i="4" s="1"/>
  <c r="G970" i="7"/>
  <c r="C961" i="5"/>
  <c r="AD961" i="5" l="1"/>
  <c r="O962" i="4"/>
  <c r="P962" i="4"/>
  <c r="U962" i="4" s="1"/>
  <c r="Q962" i="4"/>
  <c r="V962" i="4" s="1"/>
  <c r="R962" i="4"/>
  <c r="W962" i="4" s="1"/>
  <c r="N962" i="4"/>
  <c r="J961" i="4"/>
  <c r="M961" i="4" s="1"/>
  <c r="S961" i="4"/>
  <c r="G971" i="7"/>
  <c r="C962" i="5"/>
  <c r="J962" i="4" l="1"/>
  <c r="M962" i="4" s="1"/>
  <c r="S962" i="4"/>
  <c r="AD962" i="5"/>
  <c r="Q963" i="4"/>
  <c r="V963" i="4" s="1"/>
  <c r="R963" i="4"/>
  <c r="W963" i="4" s="1"/>
  <c r="N963" i="4"/>
  <c r="O963" i="4"/>
  <c r="P963" i="4"/>
  <c r="U963" i="4" s="1"/>
  <c r="G972" i="7"/>
  <c r="C963" i="5"/>
  <c r="S963" i="4" l="1"/>
  <c r="J963" i="4"/>
  <c r="M963" i="4" s="1"/>
  <c r="AD963" i="5"/>
  <c r="O964" i="4"/>
  <c r="P964" i="4"/>
  <c r="U964" i="4" s="1"/>
  <c r="Q964" i="4"/>
  <c r="V964" i="4" s="1"/>
  <c r="R964" i="4"/>
  <c r="W964" i="4" s="1"/>
  <c r="N964" i="4"/>
  <c r="G973" i="7"/>
  <c r="C964" i="5"/>
  <c r="J964" i="4" l="1"/>
  <c r="M964" i="4" s="1"/>
  <c r="S964" i="4"/>
  <c r="AD964" i="5"/>
  <c r="P965" i="4"/>
  <c r="U965" i="4" s="1"/>
  <c r="Q965" i="4"/>
  <c r="V965" i="4" s="1"/>
  <c r="R965" i="4"/>
  <c r="W965" i="4" s="1"/>
  <c r="N965" i="4"/>
  <c r="O965" i="4"/>
  <c r="G974" i="7"/>
  <c r="C965" i="5"/>
  <c r="J965" i="4" l="1"/>
  <c r="M965" i="4" s="1"/>
  <c r="S965" i="4"/>
  <c r="AD965" i="5"/>
  <c r="O966" i="4"/>
  <c r="P966" i="4"/>
  <c r="U966" i="4" s="1"/>
  <c r="Q966" i="4"/>
  <c r="V966" i="4" s="1"/>
  <c r="R966" i="4"/>
  <c r="W966" i="4" s="1"/>
  <c r="N966" i="4"/>
  <c r="G975" i="7"/>
  <c r="C966" i="5"/>
  <c r="S966" i="4" l="1"/>
  <c r="J966" i="4"/>
  <c r="M966" i="4" s="1"/>
  <c r="N967" i="4"/>
  <c r="O967" i="4"/>
  <c r="T967" i="4" s="1"/>
  <c r="AD966" i="5"/>
  <c r="P967" i="4"/>
  <c r="U967" i="4" s="1"/>
  <c r="Q967" i="4"/>
  <c r="V967" i="4" s="1"/>
  <c r="R967" i="4"/>
  <c r="W967" i="4" s="1"/>
  <c r="G976" i="7"/>
  <c r="C967" i="5"/>
  <c r="Q968" i="4" l="1"/>
  <c r="V968" i="4" s="1"/>
  <c r="R968" i="4"/>
  <c r="W968" i="4" s="1"/>
  <c r="N968" i="4"/>
  <c r="AD967" i="5"/>
  <c r="O968" i="4"/>
  <c r="T968" i="4" s="1"/>
  <c r="P968" i="4"/>
  <c r="U968" i="4" s="1"/>
  <c r="J967" i="4"/>
  <c r="M967" i="4" s="1"/>
  <c r="G977" i="7"/>
  <c r="C968" i="5"/>
  <c r="R969" i="4" l="1"/>
  <c r="W969" i="4" s="1"/>
  <c r="N969" i="4"/>
  <c r="O969" i="4"/>
  <c r="AD968" i="5"/>
  <c r="P969" i="4"/>
  <c r="U969" i="4" s="1"/>
  <c r="Q969" i="4"/>
  <c r="V969" i="4" s="1"/>
  <c r="J968" i="4"/>
  <c r="M968" i="4" s="1"/>
  <c r="G978" i="7"/>
  <c r="C969" i="5"/>
  <c r="Q970" i="4" l="1"/>
  <c r="V970" i="4" s="1"/>
  <c r="R970" i="4"/>
  <c r="W970" i="4" s="1"/>
  <c r="N970" i="4"/>
  <c r="AD969" i="5"/>
  <c r="O970" i="4"/>
  <c r="P970" i="4"/>
  <c r="U970" i="4" s="1"/>
  <c r="S969" i="4"/>
  <c r="J969" i="4"/>
  <c r="M969" i="4" s="1"/>
  <c r="G979" i="7"/>
  <c r="C970" i="5"/>
  <c r="R971" i="4" l="1"/>
  <c r="W971" i="4" s="1"/>
  <c r="O971" i="4"/>
  <c r="T971" i="4" s="1"/>
  <c r="AD970" i="5"/>
  <c r="P971" i="4"/>
  <c r="U971" i="4" s="1"/>
  <c r="Q971" i="4"/>
  <c r="V971" i="4" s="1"/>
  <c r="N971" i="4"/>
  <c r="S970" i="4"/>
  <c r="J970" i="4"/>
  <c r="M970" i="4" s="1"/>
  <c r="G980" i="7"/>
  <c r="C971" i="5"/>
  <c r="J971" i="4" l="1"/>
  <c r="M971" i="4" s="1"/>
  <c r="Q972" i="4"/>
  <c r="V972" i="4" s="1"/>
  <c r="R972" i="4"/>
  <c r="W972" i="4" s="1"/>
  <c r="N972" i="4"/>
  <c r="AD971" i="5"/>
  <c r="O972" i="4"/>
  <c r="P972" i="4"/>
  <c r="U972" i="4" s="1"/>
  <c r="G981" i="7"/>
  <c r="C972" i="5"/>
  <c r="R973" i="4" l="1"/>
  <c r="W973" i="4" s="1"/>
  <c r="N973" i="4"/>
  <c r="O973" i="4"/>
  <c r="AD972" i="5"/>
  <c r="P973" i="4"/>
  <c r="U973" i="4" s="1"/>
  <c r="Q973" i="4"/>
  <c r="V973" i="4" s="1"/>
  <c r="S972" i="4"/>
  <c r="J972" i="4"/>
  <c r="M972" i="4" s="1"/>
  <c r="G982" i="7"/>
  <c r="C973" i="5"/>
  <c r="Q974" i="4" l="1"/>
  <c r="V974" i="4" s="1"/>
  <c r="R974" i="4"/>
  <c r="W974" i="4" s="1"/>
  <c r="N974" i="4"/>
  <c r="AD973" i="5"/>
  <c r="O974" i="4"/>
  <c r="T974" i="4" s="1"/>
  <c r="P974" i="4"/>
  <c r="U974" i="4" s="1"/>
  <c r="S973" i="4"/>
  <c r="J973" i="4"/>
  <c r="M973" i="4" s="1"/>
  <c r="G983" i="7"/>
  <c r="C974" i="5"/>
  <c r="R975" i="4" l="1"/>
  <c r="W975" i="4" s="1"/>
  <c r="N975" i="4"/>
  <c r="O975" i="4"/>
  <c r="T975" i="4" s="1"/>
  <c r="AD974" i="5"/>
  <c r="P975" i="4"/>
  <c r="U975" i="4" s="1"/>
  <c r="Q975" i="4"/>
  <c r="V975" i="4" s="1"/>
  <c r="J974" i="4"/>
  <c r="M974" i="4" s="1"/>
  <c r="G984" i="7"/>
  <c r="C975" i="5"/>
  <c r="Q976" i="4" l="1"/>
  <c r="V976" i="4" s="1"/>
  <c r="R976" i="4"/>
  <c r="W976" i="4" s="1"/>
  <c r="N976" i="4"/>
  <c r="AD975" i="5"/>
  <c r="O976" i="4"/>
  <c r="P976" i="4"/>
  <c r="U976" i="4" s="1"/>
  <c r="J975" i="4"/>
  <c r="M975" i="4" s="1"/>
  <c r="G985" i="7"/>
  <c r="C976" i="5"/>
  <c r="R977" i="4" l="1"/>
  <c r="W977" i="4" s="1"/>
  <c r="N977" i="4"/>
  <c r="O977" i="4"/>
  <c r="AD976" i="5"/>
  <c r="P977" i="4"/>
  <c r="U977" i="4" s="1"/>
  <c r="Q977" i="4"/>
  <c r="V977" i="4" s="1"/>
  <c r="S976" i="4"/>
  <c r="J976" i="4"/>
  <c r="M976" i="4" s="1"/>
  <c r="G986" i="7"/>
  <c r="C977" i="5"/>
  <c r="Q978" i="4" l="1"/>
  <c r="V978" i="4" s="1"/>
  <c r="R978" i="4"/>
  <c r="W978" i="4" s="1"/>
  <c r="N978" i="4"/>
  <c r="AD977" i="5"/>
  <c r="O978" i="4"/>
  <c r="P978" i="4"/>
  <c r="U978" i="4" s="1"/>
  <c r="S977" i="4"/>
  <c r="J977" i="4"/>
  <c r="M977" i="4" s="1"/>
  <c r="G987" i="7"/>
  <c r="C978" i="5"/>
  <c r="R979" i="4" l="1"/>
  <c r="W979" i="4" s="1"/>
  <c r="N979" i="4"/>
  <c r="O979" i="4"/>
  <c r="T979" i="4" s="1"/>
  <c r="AD978" i="5"/>
  <c r="P979" i="4"/>
  <c r="U979" i="4" s="1"/>
  <c r="Q979" i="4"/>
  <c r="V979" i="4" s="1"/>
  <c r="J978" i="4"/>
  <c r="M978" i="4" s="1"/>
  <c r="S978" i="4"/>
  <c r="G988" i="7"/>
  <c r="C979" i="5"/>
  <c r="AD979" i="5" l="1"/>
  <c r="O980" i="4"/>
  <c r="T980" i="4" s="1"/>
  <c r="P980" i="4"/>
  <c r="U980" i="4" s="1"/>
  <c r="Q980" i="4"/>
  <c r="V980" i="4" s="1"/>
  <c r="R980" i="4"/>
  <c r="W980" i="4" s="1"/>
  <c r="N980" i="4"/>
  <c r="J979" i="4"/>
  <c r="M979" i="4" s="1"/>
  <c r="G989" i="7"/>
  <c r="C980" i="5"/>
  <c r="J980" i="4" l="1"/>
  <c r="M980" i="4" s="1"/>
  <c r="R981" i="4"/>
  <c r="W981" i="4" s="1"/>
  <c r="N981" i="4"/>
  <c r="O981" i="4"/>
  <c r="P981" i="4"/>
  <c r="U981" i="4" s="1"/>
  <c r="AD980" i="5"/>
  <c r="Q981" i="4"/>
  <c r="V981" i="4" s="1"/>
  <c r="G990" i="7"/>
  <c r="C981" i="5"/>
  <c r="S981" i="4" l="1"/>
  <c r="J981" i="4"/>
  <c r="M981" i="4" s="1"/>
  <c r="Q982" i="4"/>
  <c r="V982" i="4" s="1"/>
  <c r="R982" i="4"/>
  <c r="W982" i="4" s="1"/>
  <c r="N982" i="4"/>
  <c r="AD981" i="5"/>
  <c r="O982" i="4"/>
  <c r="T982" i="4" s="1"/>
  <c r="P982" i="4"/>
  <c r="U982" i="4" s="1"/>
  <c r="G991" i="7"/>
  <c r="C982" i="5"/>
  <c r="AD982" i="5" l="1"/>
  <c r="P983" i="4"/>
  <c r="U983" i="4" s="1"/>
  <c r="R983" i="4"/>
  <c r="W983" i="4" s="1"/>
  <c r="N983" i="4"/>
  <c r="O983" i="4"/>
  <c r="Q983" i="4"/>
  <c r="V983" i="4" s="1"/>
  <c r="J982" i="4"/>
  <c r="M982" i="4" s="1"/>
  <c r="G992" i="7"/>
  <c r="C983" i="5"/>
  <c r="J983" i="4" l="1"/>
  <c r="M983" i="4" s="1"/>
  <c r="S983" i="4"/>
  <c r="AD983" i="5"/>
  <c r="O984" i="4"/>
  <c r="P984" i="4"/>
  <c r="U984" i="4" s="1"/>
  <c r="Q984" i="4"/>
  <c r="V984" i="4" s="1"/>
  <c r="R984" i="4"/>
  <c r="W984" i="4" s="1"/>
  <c r="N984" i="4"/>
  <c r="G993" i="7"/>
  <c r="C984" i="5"/>
  <c r="S984" i="4" l="1"/>
  <c r="J984" i="4"/>
  <c r="M984" i="4" s="1"/>
  <c r="N985" i="4"/>
  <c r="AD984" i="5"/>
  <c r="P985" i="4"/>
  <c r="U985" i="4" s="1"/>
  <c r="Q985" i="4"/>
  <c r="V985" i="4" s="1"/>
  <c r="R985" i="4"/>
  <c r="W985" i="4" s="1"/>
  <c r="O985" i="4"/>
  <c r="T985" i="4" s="1"/>
  <c r="G994" i="7"/>
  <c r="C985" i="5"/>
  <c r="AD985" i="5" l="1"/>
  <c r="O986" i="4"/>
  <c r="T986" i="4" s="1"/>
  <c r="P986" i="4"/>
  <c r="U986" i="4" s="1"/>
  <c r="Q986" i="4"/>
  <c r="V986" i="4" s="1"/>
  <c r="R986" i="4"/>
  <c r="W986" i="4" s="1"/>
  <c r="N986" i="4"/>
  <c r="J985" i="4"/>
  <c r="M985" i="4" s="1"/>
  <c r="G995" i="7"/>
  <c r="C986" i="5"/>
  <c r="J986" i="4" l="1"/>
  <c r="M986" i="4" s="1"/>
  <c r="AD986" i="5"/>
  <c r="P987" i="4"/>
  <c r="U987" i="4" s="1"/>
  <c r="Q987" i="4"/>
  <c r="V987" i="4" s="1"/>
  <c r="N987" i="4"/>
  <c r="R987" i="4"/>
  <c r="W987" i="4" s="1"/>
  <c r="O987" i="4"/>
  <c r="G996" i="7"/>
  <c r="C987" i="5"/>
  <c r="J987" i="4" l="1"/>
  <c r="M987" i="4" s="1"/>
  <c r="S987" i="4"/>
  <c r="AD987" i="5"/>
  <c r="O988" i="4"/>
  <c r="P988" i="4"/>
  <c r="U988" i="4" s="1"/>
  <c r="Q988" i="4"/>
  <c r="V988" i="4" s="1"/>
  <c r="R988" i="4"/>
  <c r="W988" i="4" s="1"/>
  <c r="N988" i="4"/>
  <c r="G997" i="7"/>
  <c r="C988" i="5"/>
  <c r="S988" i="4" l="1"/>
  <c r="J988" i="4"/>
  <c r="M988" i="4" s="1"/>
  <c r="R989" i="4"/>
  <c r="W989" i="4" s="1"/>
  <c r="N989" i="4"/>
  <c r="O989" i="4"/>
  <c r="AD988" i="5"/>
  <c r="P989" i="4"/>
  <c r="U989" i="4" s="1"/>
  <c r="Q989" i="4"/>
  <c r="V989" i="4" s="1"/>
  <c r="G998" i="7"/>
  <c r="C989" i="5"/>
  <c r="Q990" i="4" l="1"/>
  <c r="V990" i="4" s="1"/>
  <c r="R990" i="4"/>
  <c r="W990" i="4" s="1"/>
  <c r="N990" i="4"/>
  <c r="AD989" i="5"/>
  <c r="O990" i="4"/>
  <c r="T990" i="4" s="1"/>
  <c r="P990" i="4"/>
  <c r="U990" i="4" s="1"/>
  <c r="J989" i="4"/>
  <c r="M989" i="4" s="1"/>
  <c r="S989" i="4"/>
  <c r="G999" i="7"/>
  <c r="C990" i="5"/>
  <c r="R991" i="4" l="1"/>
  <c r="W991" i="4" s="1"/>
  <c r="N991" i="4"/>
  <c r="O991" i="4"/>
  <c r="T991" i="4" s="1"/>
  <c r="AD990" i="5"/>
  <c r="Q991" i="4"/>
  <c r="V991" i="4" s="1"/>
  <c r="P991" i="4"/>
  <c r="U991" i="4" s="1"/>
  <c r="J990" i="4"/>
  <c r="M990" i="4" s="1"/>
  <c r="G1000" i="7"/>
  <c r="C991" i="5"/>
  <c r="AD991" i="5" l="1"/>
  <c r="O992" i="4"/>
  <c r="P992" i="4"/>
  <c r="U992" i="4" s="1"/>
  <c r="Q992" i="4"/>
  <c r="V992" i="4" s="1"/>
  <c r="R992" i="4"/>
  <c r="W992" i="4" s="1"/>
  <c r="N992" i="4"/>
  <c r="J991" i="4"/>
  <c r="M991" i="4" s="1"/>
  <c r="G1001" i="7"/>
  <c r="C992" i="5"/>
  <c r="S992" i="4" l="1"/>
  <c r="J992" i="4"/>
  <c r="M992" i="4" s="1"/>
  <c r="R993" i="4"/>
  <c r="W993" i="4" s="1"/>
  <c r="N993" i="4"/>
  <c r="O993" i="4"/>
  <c r="AD992" i="5"/>
  <c r="P993" i="4"/>
  <c r="U993" i="4" s="1"/>
  <c r="Q993" i="4"/>
  <c r="V993" i="4" s="1"/>
  <c r="G1002" i="7"/>
  <c r="C993" i="5"/>
  <c r="Q994" i="4" l="1"/>
  <c r="V994" i="4" s="1"/>
  <c r="N994" i="4"/>
  <c r="AD993" i="5"/>
  <c r="O994" i="4"/>
  <c r="P994" i="4"/>
  <c r="U994" i="4" s="1"/>
  <c r="R994" i="4"/>
  <c r="W994" i="4" s="1"/>
  <c r="S993" i="4"/>
  <c r="J993" i="4"/>
  <c r="M993" i="4" s="1"/>
  <c r="G1003" i="7"/>
  <c r="C994" i="5"/>
  <c r="S994" i="4" l="1"/>
  <c r="J994" i="4"/>
  <c r="M994" i="4" s="1"/>
  <c r="R995" i="4"/>
  <c r="W995" i="4" s="1"/>
  <c r="N995" i="4"/>
  <c r="O995" i="4"/>
  <c r="AD994" i="5"/>
  <c r="Q995" i="4"/>
  <c r="V995" i="4" s="1"/>
  <c r="P995" i="4"/>
  <c r="U995" i="4" s="1"/>
  <c r="G1004" i="7"/>
  <c r="C995" i="5"/>
  <c r="AD995" i="5" l="1"/>
  <c r="O996" i="4"/>
  <c r="P996" i="4"/>
  <c r="U996" i="4" s="1"/>
  <c r="Q996" i="4"/>
  <c r="V996" i="4" s="1"/>
  <c r="R996" i="4"/>
  <c r="W996" i="4" s="1"/>
  <c r="N996" i="4"/>
  <c r="S995" i="4"/>
  <c r="J995" i="4"/>
  <c r="M995" i="4" s="1"/>
  <c r="G1005" i="7"/>
  <c r="C996" i="5"/>
  <c r="S996" i="4" l="1"/>
  <c r="J996" i="4"/>
  <c r="M996" i="4" s="1"/>
  <c r="R997" i="4"/>
  <c r="W997" i="4" s="1"/>
  <c r="N997" i="4"/>
  <c r="O997" i="4"/>
  <c r="AD996" i="5"/>
  <c r="Q997" i="4"/>
  <c r="V997" i="4" s="1"/>
  <c r="P997" i="4"/>
  <c r="U997" i="4" s="1"/>
  <c r="G1006" i="7"/>
  <c r="C997" i="5"/>
  <c r="Q998" i="4" l="1"/>
  <c r="V998" i="4" s="1"/>
  <c r="R998" i="4"/>
  <c r="W998" i="4" s="1"/>
  <c r="N998" i="4"/>
  <c r="AD997" i="5"/>
  <c r="O998" i="4"/>
  <c r="P998" i="4"/>
  <c r="U998" i="4" s="1"/>
  <c r="S997" i="4"/>
  <c r="J997" i="4"/>
  <c r="M997" i="4" s="1"/>
  <c r="G1007" i="7"/>
  <c r="C998" i="5"/>
  <c r="AD998" i="5" l="1"/>
  <c r="P999" i="4"/>
  <c r="U999" i="4" s="1"/>
  <c r="Q999" i="4"/>
  <c r="V999" i="4" s="1"/>
  <c r="R999" i="4"/>
  <c r="W999" i="4" s="1"/>
  <c r="N999" i="4"/>
  <c r="O999" i="4"/>
  <c r="J998" i="4"/>
  <c r="M998" i="4" s="1"/>
  <c r="S998" i="4"/>
  <c r="G1008" i="7"/>
  <c r="C999" i="5"/>
  <c r="J999" i="4" l="1"/>
  <c r="M999" i="4" s="1"/>
  <c r="S999" i="4"/>
  <c r="AD999" i="5"/>
  <c r="P1000" i="4"/>
  <c r="U1000" i="4" s="1"/>
  <c r="Q1000" i="4"/>
  <c r="V1000" i="4" s="1"/>
  <c r="R1000" i="4"/>
  <c r="W1000" i="4" s="1"/>
  <c r="N1000" i="4"/>
  <c r="O1000" i="4"/>
  <c r="G1009" i="7"/>
  <c r="C1000" i="5"/>
  <c r="S1000" i="4" l="1"/>
  <c r="J1000" i="4"/>
  <c r="M1000" i="4" s="1"/>
  <c r="R1001" i="4"/>
  <c r="W1001" i="4" s="1"/>
  <c r="N1001" i="4"/>
  <c r="O1001" i="4"/>
  <c r="AD1000" i="5"/>
  <c r="P1001" i="4"/>
  <c r="U1001" i="4" s="1"/>
  <c r="Q1001" i="4"/>
  <c r="V1001" i="4" s="1"/>
  <c r="G1010" i="7"/>
  <c r="C1001" i="5"/>
  <c r="Q1002" i="4" l="1"/>
  <c r="V1002" i="4" s="1"/>
  <c r="R1002" i="4"/>
  <c r="W1002" i="4" s="1"/>
  <c r="N1002" i="4"/>
  <c r="AD1001" i="5"/>
  <c r="O1002" i="4"/>
  <c r="P1002" i="4"/>
  <c r="U1002" i="4" s="1"/>
  <c r="S1001" i="4"/>
  <c r="J1001" i="4"/>
  <c r="M1001" i="4" s="1"/>
  <c r="G1011" i="7"/>
  <c r="C1002" i="5"/>
  <c r="R1003" i="4" l="1"/>
  <c r="W1003" i="4" s="1"/>
  <c r="O1003" i="4"/>
  <c r="AD1002" i="5"/>
  <c r="P1003" i="4"/>
  <c r="U1003" i="4" s="1"/>
  <c r="Q1003" i="4"/>
  <c r="V1003" i="4" s="1"/>
  <c r="N1003" i="4"/>
  <c r="S1002" i="4"/>
  <c r="J1002" i="4"/>
  <c r="M1002" i="4" s="1"/>
  <c r="G1012" i="7"/>
  <c r="C1003" i="5"/>
  <c r="S1003" i="4" l="1"/>
  <c r="J1003" i="4"/>
  <c r="M1003" i="4" s="1"/>
  <c r="Q1004" i="4"/>
  <c r="V1004" i="4" s="1"/>
  <c r="R1004" i="4"/>
  <c r="W1004" i="4" s="1"/>
  <c r="N1004" i="4"/>
  <c r="P1004" i="4"/>
  <c r="U1004" i="4" s="1"/>
  <c r="AD1003" i="5"/>
  <c r="O1004" i="4"/>
  <c r="T1004" i="4" s="1"/>
  <c r="G1013" i="7"/>
  <c r="C1004" i="5"/>
  <c r="AD1004" i="5" l="1"/>
  <c r="P1005" i="4"/>
  <c r="U1005" i="4" s="1"/>
  <c r="Q1005" i="4"/>
  <c r="V1005" i="4" s="1"/>
  <c r="R1005" i="4"/>
  <c r="W1005" i="4" s="1"/>
  <c r="N1005" i="4"/>
  <c r="O1005" i="4"/>
  <c r="T1005" i="4" s="1"/>
  <c r="J1004" i="4"/>
  <c r="M1004" i="4" s="1"/>
  <c r="G1014" i="7"/>
  <c r="C1005" i="5"/>
  <c r="J1005" i="4" l="1"/>
  <c r="M1005" i="4" s="1"/>
  <c r="AD1005" i="5"/>
  <c r="O1006" i="4"/>
  <c r="T1006" i="4" s="1"/>
  <c r="P1006" i="4"/>
  <c r="U1006" i="4" s="1"/>
  <c r="Q1006" i="4"/>
  <c r="V1006" i="4" s="1"/>
  <c r="R1006" i="4"/>
  <c r="W1006" i="4" s="1"/>
  <c r="N1006" i="4"/>
  <c r="G1015" i="7"/>
  <c r="C1006" i="5"/>
  <c r="J1006" i="4" l="1"/>
  <c r="M1006" i="4" s="1"/>
  <c r="AD1006" i="5"/>
  <c r="P1007" i="4"/>
  <c r="U1007" i="4" s="1"/>
  <c r="Q1007" i="4"/>
  <c r="V1007" i="4" s="1"/>
  <c r="R1007" i="4"/>
  <c r="W1007" i="4" s="1"/>
  <c r="N1007" i="4"/>
  <c r="O1007" i="4"/>
  <c r="T1007" i="4" s="1"/>
  <c r="G1016" i="7"/>
  <c r="C1007" i="5"/>
  <c r="J1007" i="4" l="1"/>
  <c r="M1007" i="4" s="1"/>
  <c r="AD1007" i="5"/>
  <c r="O1008" i="4"/>
  <c r="T1008" i="4" s="1"/>
  <c r="P1008" i="4"/>
  <c r="U1008" i="4" s="1"/>
  <c r="Q1008" i="4"/>
  <c r="V1008" i="4" s="1"/>
  <c r="N1008" i="4"/>
  <c r="R1008" i="4"/>
  <c r="W1008" i="4" s="1"/>
  <c r="G1017" i="7"/>
  <c r="C1008" i="5"/>
  <c r="J1008" i="4" l="1"/>
  <c r="M1008" i="4" s="1"/>
  <c r="AD1008" i="5"/>
  <c r="P1009" i="4"/>
  <c r="U1009" i="4" s="1"/>
  <c r="Q1009" i="4"/>
  <c r="V1009" i="4" s="1"/>
  <c r="R1009" i="4"/>
  <c r="W1009" i="4" s="1"/>
  <c r="N1009" i="4"/>
  <c r="O1009" i="4"/>
  <c r="T1009" i="4" s="1"/>
  <c r="G1018" i="7"/>
  <c r="C1009" i="5"/>
  <c r="J1009" i="4" l="1"/>
  <c r="M1009" i="4" s="1"/>
  <c r="AD1009" i="5"/>
  <c r="O1010" i="4"/>
  <c r="T1010" i="4" s="1"/>
  <c r="P1010" i="4"/>
  <c r="U1010" i="4" s="1"/>
  <c r="Q1010" i="4"/>
  <c r="V1010" i="4" s="1"/>
  <c r="N1010" i="4"/>
  <c r="R1010" i="4"/>
  <c r="W1010" i="4" s="1"/>
  <c r="G1019" i="7"/>
  <c r="C1010" i="5"/>
  <c r="J1010" i="4" l="1"/>
  <c r="M1010" i="4" s="1"/>
  <c r="AD1010" i="5"/>
  <c r="P1011" i="4"/>
  <c r="U1011" i="4" s="1"/>
  <c r="Q1011" i="4"/>
  <c r="V1011" i="4" s="1"/>
  <c r="R1011" i="4"/>
  <c r="W1011" i="4" s="1"/>
  <c r="N1011" i="4"/>
  <c r="O1011" i="4"/>
  <c r="G1020" i="7"/>
  <c r="C1011" i="5"/>
  <c r="J1011" i="4" l="1"/>
  <c r="M1011" i="4" s="1"/>
  <c r="S1011" i="4"/>
  <c r="AD1011" i="5"/>
  <c r="O1012" i="4"/>
  <c r="T1012" i="4" s="1"/>
  <c r="P1012" i="4"/>
  <c r="U1012" i="4" s="1"/>
  <c r="N1012" i="4"/>
  <c r="Q1012" i="4"/>
  <c r="V1012" i="4" s="1"/>
  <c r="R1012" i="4"/>
  <c r="W1012" i="4" s="1"/>
  <c r="G1021" i="7"/>
  <c r="C1012" i="5"/>
  <c r="J1012" i="4" l="1"/>
  <c r="M1012" i="4" s="1"/>
  <c r="AD1012" i="5"/>
  <c r="P1013" i="4"/>
  <c r="U1013" i="4" s="1"/>
  <c r="Q1013" i="4"/>
  <c r="V1013" i="4" s="1"/>
  <c r="R1013" i="4"/>
  <c r="W1013" i="4" s="1"/>
  <c r="N1013" i="4"/>
  <c r="O1013" i="4"/>
  <c r="G1022" i="7"/>
  <c r="C1013" i="5"/>
  <c r="J1013" i="4" l="1"/>
  <c r="M1013" i="4" s="1"/>
  <c r="S1013" i="4"/>
  <c r="AD1013" i="5"/>
  <c r="O1014" i="4"/>
  <c r="T1014" i="4" s="1"/>
  <c r="P1014" i="4"/>
  <c r="U1014" i="4" s="1"/>
  <c r="Q1014" i="4"/>
  <c r="V1014" i="4" s="1"/>
  <c r="N1014" i="4"/>
  <c r="R1014" i="4"/>
  <c r="W1014" i="4" s="1"/>
  <c r="G1023" i="7"/>
  <c r="C1014" i="5"/>
  <c r="J1014" i="4" l="1"/>
  <c r="M1014" i="4" s="1"/>
  <c r="AD1014" i="5"/>
  <c r="P1015" i="4"/>
  <c r="U1015" i="4" s="1"/>
  <c r="Q1015" i="4"/>
  <c r="V1015" i="4" s="1"/>
  <c r="R1015" i="4"/>
  <c r="W1015" i="4" s="1"/>
  <c r="N1015" i="4"/>
  <c r="O1015" i="4"/>
  <c r="T1015" i="4" s="1"/>
  <c r="G1024" i="7"/>
  <c r="C1015" i="5"/>
  <c r="J1015" i="4" l="1"/>
  <c r="M1015" i="4" s="1"/>
  <c r="AD1015" i="5"/>
  <c r="O1016" i="4"/>
  <c r="T1016" i="4" s="1"/>
  <c r="P1016" i="4"/>
  <c r="U1016" i="4" s="1"/>
  <c r="R1016" i="4"/>
  <c r="W1016" i="4" s="1"/>
  <c r="N1016" i="4"/>
  <c r="Q1016" i="4"/>
  <c r="V1016" i="4" s="1"/>
  <c r="G1025" i="7"/>
  <c r="C1016" i="5"/>
  <c r="J1016" i="4" l="1"/>
  <c r="M1016" i="4" s="1"/>
  <c r="AD1016" i="5"/>
  <c r="P1017" i="4"/>
  <c r="U1017" i="4" s="1"/>
  <c r="Q1017" i="4"/>
  <c r="V1017" i="4" s="1"/>
  <c r="R1017" i="4"/>
  <c r="W1017" i="4" s="1"/>
  <c r="N1017" i="4"/>
  <c r="O1017" i="4"/>
  <c r="T1017" i="4" s="1"/>
  <c r="G1026" i="7"/>
  <c r="C1017" i="5"/>
  <c r="J1017" i="4" l="1"/>
  <c r="M1017" i="4" s="1"/>
  <c r="AD1017" i="5"/>
  <c r="O1018" i="4"/>
  <c r="P1018" i="4"/>
  <c r="U1018" i="4" s="1"/>
  <c r="Q1018" i="4"/>
  <c r="V1018" i="4" s="1"/>
  <c r="N1018" i="4"/>
  <c r="R1018" i="4"/>
  <c r="W1018" i="4" s="1"/>
  <c r="G1027" i="7"/>
  <c r="C1018" i="5"/>
  <c r="J1018" i="4" l="1"/>
  <c r="M1018" i="4" s="1"/>
  <c r="S1018" i="4"/>
  <c r="AD1018" i="5"/>
  <c r="P1019" i="4"/>
  <c r="U1019" i="4" s="1"/>
  <c r="Q1019" i="4"/>
  <c r="V1019" i="4" s="1"/>
  <c r="R1019" i="4"/>
  <c r="W1019" i="4" s="1"/>
  <c r="N1019" i="4"/>
  <c r="O1019" i="4"/>
  <c r="T1019" i="4" s="1"/>
  <c r="G1028" i="7"/>
  <c r="C1019" i="5"/>
  <c r="J1019" i="4" l="1"/>
  <c r="M1019" i="4" s="1"/>
  <c r="AD1019" i="5"/>
  <c r="O1020" i="4"/>
  <c r="T1020" i="4" s="1"/>
  <c r="P1020" i="4"/>
  <c r="U1020" i="4" s="1"/>
  <c r="Q1020" i="4"/>
  <c r="V1020" i="4" s="1"/>
  <c r="N1020" i="4"/>
  <c r="R1020" i="4"/>
  <c r="W1020" i="4" s="1"/>
  <c r="G1029" i="7"/>
  <c r="C1020" i="5"/>
  <c r="J1020" i="4" l="1"/>
  <c r="M1020" i="4" s="1"/>
  <c r="AD1020" i="5"/>
  <c r="P1021" i="4"/>
  <c r="U1021" i="4" s="1"/>
  <c r="Q1021" i="4"/>
  <c r="V1021" i="4" s="1"/>
  <c r="R1021" i="4"/>
  <c r="W1021" i="4" s="1"/>
  <c r="N1021" i="4"/>
  <c r="O1021" i="4"/>
  <c r="T1021" i="4" s="1"/>
  <c r="G1030" i="7"/>
  <c r="C1021" i="5"/>
  <c r="J1021" i="4" l="1"/>
  <c r="M1021" i="4" s="1"/>
  <c r="AD1021" i="5"/>
  <c r="O1022" i="4"/>
  <c r="T1022" i="4" s="1"/>
  <c r="P1022" i="4"/>
  <c r="U1022" i="4" s="1"/>
  <c r="R1022" i="4"/>
  <c r="W1022" i="4" s="1"/>
  <c r="Q1022" i="4"/>
  <c r="V1022" i="4" s="1"/>
  <c r="N1022" i="4"/>
  <c r="G1031" i="7"/>
  <c r="C1022" i="5"/>
  <c r="J1022" i="4" l="1"/>
  <c r="M1022" i="4" s="1"/>
  <c r="AD1022" i="5"/>
  <c r="P1023" i="4"/>
  <c r="U1023" i="4" s="1"/>
  <c r="Q1023" i="4"/>
  <c r="V1023" i="4" s="1"/>
  <c r="R1023" i="4"/>
  <c r="W1023" i="4" s="1"/>
  <c r="N1023" i="4"/>
  <c r="O1023" i="4"/>
  <c r="G1032" i="7"/>
  <c r="C1023" i="5"/>
  <c r="S1023" i="4" l="1"/>
  <c r="J1023" i="4"/>
  <c r="M1023" i="4" s="1"/>
  <c r="AD1023" i="5"/>
  <c r="O1024" i="4"/>
  <c r="T1024" i="4" s="1"/>
  <c r="P1024" i="4"/>
  <c r="U1024" i="4" s="1"/>
  <c r="Q1024" i="4"/>
  <c r="V1024" i="4" s="1"/>
  <c r="R1024" i="4"/>
  <c r="W1024" i="4" s="1"/>
  <c r="N1024" i="4"/>
  <c r="G1033" i="7"/>
  <c r="C1024" i="5"/>
  <c r="J1024" i="4" l="1"/>
  <c r="M1024" i="4" s="1"/>
  <c r="R1025" i="4"/>
  <c r="W1025" i="4" s="1"/>
  <c r="O1025" i="4"/>
  <c r="AD1024" i="5"/>
  <c r="P1025" i="4"/>
  <c r="U1025" i="4" s="1"/>
  <c r="Q1025" i="4"/>
  <c r="V1025" i="4" s="1"/>
  <c r="N1025" i="4"/>
  <c r="G1034" i="7"/>
  <c r="C1025" i="5"/>
  <c r="J1025" i="4" l="1"/>
  <c r="M1025" i="4" s="1"/>
  <c r="S1025" i="4"/>
  <c r="Q1026" i="4"/>
  <c r="V1026" i="4" s="1"/>
  <c r="R1026" i="4"/>
  <c r="W1026" i="4" s="1"/>
  <c r="N1026" i="4"/>
  <c r="AD1025" i="5"/>
  <c r="O1026" i="4"/>
  <c r="T1026" i="4" s="1"/>
  <c r="P1026" i="4"/>
  <c r="U1026" i="4" s="1"/>
  <c r="G1035" i="7"/>
  <c r="C1026" i="5"/>
  <c r="AD1026" i="5" l="1"/>
  <c r="P1027" i="4"/>
  <c r="U1027" i="4" s="1"/>
  <c r="Q1027" i="4"/>
  <c r="V1027" i="4" s="1"/>
  <c r="R1027" i="4"/>
  <c r="W1027" i="4" s="1"/>
  <c r="N1027" i="4"/>
  <c r="O1027" i="4"/>
  <c r="T1027" i="4" s="1"/>
  <c r="J1026" i="4"/>
  <c r="M1026" i="4" s="1"/>
  <c r="G1036" i="7"/>
  <c r="C1027" i="5"/>
  <c r="J1027" i="4" l="1"/>
  <c r="M1027" i="4" s="1"/>
  <c r="AD1027" i="5"/>
  <c r="Q1028" i="4"/>
  <c r="V1028" i="4" s="1"/>
  <c r="R1028" i="4"/>
  <c r="W1028" i="4" s="1"/>
  <c r="N1028" i="4"/>
  <c r="O1028" i="4"/>
  <c r="P1028" i="4"/>
  <c r="U1028" i="4" s="1"/>
  <c r="G1037" i="7"/>
  <c r="C1028" i="5"/>
  <c r="J1028" i="4" l="1"/>
  <c r="M1028" i="4" s="1"/>
  <c r="S1028" i="4"/>
  <c r="AD1028" i="5"/>
  <c r="P1029" i="4"/>
  <c r="U1029" i="4" s="1"/>
  <c r="Q1029" i="4"/>
  <c r="V1029" i="4" s="1"/>
  <c r="R1029" i="4"/>
  <c r="W1029" i="4" s="1"/>
  <c r="N1029" i="4"/>
  <c r="O1029" i="4"/>
  <c r="T1029" i="4" s="1"/>
  <c r="G1038" i="7"/>
  <c r="C1029" i="5"/>
  <c r="J1029" i="4" l="1"/>
  <c r="M1029" i="4" s="1"/>
  <c r="O1030" i="4"/>
  <c r="T1030" i="4" s="1"/>
  <c r="P1030" i="4"/>
  <c r="U1030" i="4" s="1"/>
  <c r="Q1030" i="4"/>
  <c r="V1030" i="4" s="1"/>
  <c r="R1030" i="4"/>
  <c r="W1030" i="4" s="1"/>
  <c r="N1030" i="4"/>
  <c r="AD1029" i="5"/>
  <c r="G1039" i="7"/>
  <c r="C1030" i="5"/>
  <c r="AD1030" i="5" l="1"/>
  <c r="P1031" i="4"/>
  <c r="U1031" i="4" s="1"/>
  <c r="Q1031" i="4"/>
  <c r="V1031" i="4" s="1"/>
  <c r="R1031" i="4"/>
  <c r="W1031" i="4" s="1"/>
  <c r="N1031" i="4"/>
  <c r="O1031" i="4"/>
  <c r="J1030" i="4"/>
  <c r="M1030" i="4" s="1"/>
  <c r="G1040" i="7"/>
  <c r="C1031" i="5"/>
  <c r="J1031" i="4" l="1"/>
  <c r="M1031" i="4" s="1"/>
  <c r="S1031" i="4"/>
  <c r="AD1031" i="5"/>
  <c r="O1032" i="4"/>
  <c r="P1032" i="4"/>
  <c r="U1032" i="4" s="1"/>
  <c r="Q1032" i="4"/>
  <c r="V1032" i="4" s="1"/>
  <c r="R1032" i="4"/>
  <c r="W1032" i="4" s="1"/>
  <c r="N1032" i="4"/>
  <c r="G1041" i="7"/>
  <c r="C1032" i="5"/>
  <c r="J1032" i="4" l="1"/>
  <c r="M1032" i="4" s="1"/>
  <c r="S1032" i="4"/>
  <c r="AD1032" i="5"/>
  <c r="P1033" i="4"/>
  <c r="U1033" i="4" s="1"/>
  <c r="Q1033" i="4"/>
  <c r="V1033" i="4" s="1"/>
  <c r="R1033" i="4"/>
  <c r="W1033" i="4" s="1"/>
  <c r="N1033" i="4"/>
  <c r="O1033" i="4"/>
  <c r="G1042" i="7"/>
  <c r="C1033" i="5"/>
  <c r="J1033" i="4" l="1"/>
  <c r="M1033" i="4" s="1"/>
  <c r="S1033" i="4"/>
  <c r="AD1033" i="5"/>
  <c r="O1034" i="4"/>
  <c r="T1034" i="4" s="1"/>
  <c r="P1034" i="4"/>
  <c r="U1034" i="4" s="1"/>
  <c r="Q1034" i="4"/>
  <c r="V1034" i="4" s="1"/>
  <c r="R1034" i="4"/>
  <c r="W1034" i="4" s="1"/>
  <c r="N1034" i="4"/>
  <c r="G1043" i="7"/>
  <c r="C1034" i="5"/>
  <c r="J1034" i="4" l="1"/>
  <c r="M1034" i="4" s="1"/>
  <c r="R1035" i="4"/>
  <c r="W1035" i="4" s="1"/>
  <c r="N1035" i="4"/>
  <c r="O1035" i="4"/>
  <c r="AD1034" i="5"/>
  <c r="P1035" i="4"/>
  <c r="U1035" i="4" s="1"/>
  <c r="Q1035" i="4"/>
  <c r="V1035" i="4" s="1"/>
  <c r="G1044" i="7"/>
  <c r="C1035" i="5"/>
  <c r="AD1035" i="5" l="1"/>
  <c r="O1036" i="4"/>
  <c r="P1036" i="4"/>
  <c r="U1036" i="4" s="1"/>
  <c r="Q1036" i="4"/>
  <c r="V1036" i="4" s="1"/>
  <c r="R1036" i="4"/>
  <c r="W1036" i="4" s="1"/>
  <c r="N1036" i="4"/>
  <c r="J1035" i="4"/>
  <c r="M1035" i="4" s="1"/>
  <c r="S1035" i="4"/>
  <c r="G1045" i="7"/>
  <c r="C1036" i="5"/>
  <c r="S1036" i="4" l="1"/>
  <c r="J1036" i="4"/>
  <c r="M1036" i="4" s="1"/>
  <c r="AD1036" i="5"/>
  <c r="P1037" i="4"/>
  <c r="U1037" i="4" s="1"/>
  <c r="R1037" i="4"/>
  <c r="W1037" i="4" s="1"/>
  <c r="N1037" i="4"/>
  <c r="O1037" i="4"/>
  <c r="Q1037" i="4"/>
  <c r="V1037" i="4" s="1"/>
  <c r="G1046" i="7"/>
  <c r="C1037" i="5"/>
  <c r="J1037" i="4" l="1"/>
  <c r="M1037" i="4" s="1"/>
  <c r="S1037" i="4"/>
  <c r="AD1037" i="5"/>
  <c r="O1038" i="4"/>
  <c r="P1038" i="4"/>
  <c r="U1038" i="4" s="1"/>
  <c r="Q1038" i="4"/>
  <c r="V1038" i="4" s="1"/>
  <c r="R1038" i="4"/>
  <c r="W1038" i="4" s="1"/>
  <c r="N1038" i="4"/>
  <c r="G1047" i="7"/>
  <c r="C1038" i="5"/>
  <c r="S1038" i="4" l="1"/>
  <c r="J1038" i="4"/>
  <c r="M1038" i="4" s="1"/>
  <c r="AD1038" i="5"/>
  <c r="P1039" i="4"/>
  <c r="U1039" i="4" s="1"/>
  <c r="R1039" i="4"/>
  <c r="W1039" i="4" s="1"/>
  <c r="N1039" i="4"/>
  <c r="O1039" i="4"/>
  <c r="Q1039" i="4"/>
  <c r="V1039" i="4" s="1"/>
  <c r="G1048" i="7"/>
  <c r="C1039" i="5"/>
  <c r="S1039" i="4" l="1"/>
  <c r="J1039" i="4"/>
  <c r="M1039" i="4" s="1"/>
  <c r="AD1039" i="5"/>
  <c r="O1040" i="4"/>
  <c r="P1040" i="4"/>
  <c r="U1040" i="4" s="1"/>
  <c r="Q1040" i="4"/>
  <c r="V1040" i="4" s="1"/>
  <c r="R1040" i="4"/>
  <c r="W1040" i="4" s="1"/>
  <c r="N1040" i="4"/>
  <c r="G1049" i="7"/>
  <c r="C1040" i="5"/>
  <c r="J1040" i="4" l="1"/>
  <c r="M1040" i="4" s="1"/>
  <c r="S1040" i="4"/>
  <c r="R1041" i="4"/>
  <c r="W1041" i="4" s="1"/>
  <c r="N1041" i="4"/>
  <c r="O1041" i="4"/>
  <c r="T1041" i="4" s="1"/>
  <c r="AD1040" i="5"/>
  <c r="P1041" i="4"/>
  <c r="Q1041" i="4"/>
  <c r="V1041" i="4" s="1"/>
  <c r="G1050" i="7"/>
  <c r="C1041" i="5"/>
  <c r="Q1042" i="4" l="1"/>
  <c r="V1042" i="4" s="1"/>
  <c r="R1042" i="4"/>
  <c r="W1042" i="4" s="1"/>
  <c r="N1042" i="4"/>
  <c r="AD1041" i="5"/>
  <c r="O1042" i="4"/>
  <c r="T1042" i="4" s="1"/>
  <c r="P1042" i="4"/>
  <c r="S1041" i="4"/>
  <c r="J1041" i="4"/>
  <c r="M1041" i="4" s="1"/>
  <c r="G1051" i="7"/>
  <c r="C1042" i="5"/>
  <c r="R1043" i="4" l="1"/>
  <c r="W1043" i="4" s="1"/>
  <c r="N1043" i="4"/>
  <c r="O1043" i="4"/>
  <c r="AD1042" i="5"/>
  <c r="P1043" i="4"/>
  <c r="U1043" i="4" s="1"/>
  <c r="Q1043" i="4"/>
  <c r="V1043" i="4" s="1"/>
  <c r="S1042" i="4"/>
  <c r="J1042" i="4"/>
  <c r="M1042" i="4" s="1"/>
  <c r="G1052" i="7"/>
  <c r="C1043" i="5"/>
  <c r="Q1044" i="4" l="1"/>
  <c r="V1044" i="4" s="1"/>
  <c r="R1044" i="4"/>
  <c r="W1044" i="4" s="1"/>
  <c r="N1044" i="4"/>
  <c r="AD1043" i="5"/>
  <c r="O1044" i="4"/>
  <c r="P1044" i="4"/>
  <c r="U1044" i="4" s="1"/>
  <c r="J1043" i="4"/>
  <c r="M1043" i="4" s="1"/>
  <c r="S1043" i="4"/>
  <c r="G1053" i="7"/>
  <c r="C1044" i="5"/>
  <c r="R1045" i="4" l="1"/>
  <c r="W1045" i="4" s="1"/>
  <c r="N1045" i="4"/>
  <c r="O1045" i="4"/>
  <c r="AD1044" i="5"/>
  <c r="P1045" i="4"/>
  <c r="U1045" i="4" s="1"/>
  <c r="Q1045" i="4"/>
  <c r="V1045" i="4" s="1"/>
  <c r="J1044" i="4"/>
  <c r="M1044" i="4" s="1"/>
  <c r="S1044" i="4"/>
  <c r="G1054" i="7"/>
  <c r="C1045" i="5"/>
  <c r="Q1046" i="4" l="1"/>
  <c r="V1046" i="4" s="1"/>
  <c r="R1046" i="4"/>
  <c r="W1046" i="4" s="1"/>
  <c r="N1046" i="4"/>
  <c r="AD1045" i="5"/>
  <c r="O1046" i="4"/>
  <c r="P1046" i="4"/>
  <c r="U1046" i="4" s="1"/>
  <c r="J1045" i="4"/>
  <c r="M1045" i="4" s="1"/>
  <c r="S1045" i="4"/>
  <c r="G1055" i="7"/>
  <c r="C1046" i="5"/>
  <c r="R1047" i="4" l="1"/>
  <c r="W1047" i="4" s="1"/>
  <c r="N1047" i="4"/>
  <c r="O1047" i="4"/>
  <c r="AD1046" i="5"/>
  <c r="P1047" i="4"/>
  <c r="U1047" i="4" s="1"/>
  <c r="Q1047" i="4"/>
  <c r="V1047" i="4" s="1"/>
  <c r="J1046" i="4"/>
  <c r="M1046" i="4" s="1"/>
  <c r="S1046" i="4"/>
  <c r="G1056" i="7"/>
  <c r="C1047" i="5"/>
  <c r="AD1047" i="5" l="1"/>
  <c r="O1048" i="4"/>
  <c r="T1048" i="4" s="1"/>
  <c r="P1048" i="4"/>
  <c r="Q1048" i="4"/>
  <c r="V1048" i="4" s="1"/>
  <c r="R1048" i="4"/>
  <c r="W1048" i="4" s="1"/>
  <c r="N1048" i="4"/>
  <c r="J1047" i="4"/>
  <c r="M1047" i="4" s="1"/>
  <c r="S1047" i="4"/>
  <c r="G1057" i="7"/>
  <c r="C1048" i="5"/>
  <c r="J1048" i="4" l="1"/>
  <c r="M1048" i="4" s="1"/>
  <c r="S1048" i="4"/>
  <c r="AD1048" i="5"/>
  <c r="P1049" i="4"/>
  <c r="Q1049" i="4"/>
  <c r="V1049" i="4" s="1"/>
  <c r="R1049" i="4"/>
  <c r="W1049" i="4" s="1"/>
  <c r="N1049" i="4"/>
  <c r="O1049" i="4"/>
  <c r="T1049" i="4" s="1"/>
  <c r="G1058" i="7"/>
  <c r="C1049" i="5"/>
  <c r="S1049" i="4" l="1"/>
  <c r="J1049" i="4"/>
  <c r="M1049" i="4" s="1"/>
  <c r="Q1050" i="4"/>
  <c r="V1050" i="4" s="1"/>
  <c r="R1050" i="4"/>
  <c r="W1050" i="4" s="1"/>
  <c r="N1050" i="4"/>
  <c r="AD1049" i="5"/>
  <c r="O1050" i="4"/>
  <c r="T1050" i="4" s="1"/>
  <c r="P1050" i="4"/>
  <c r="G1059" i="7"/>
  <c r="C1050" i="5"/>
  <c r="AD1050" i="5" l="1"/>
  <c r="P1051" i="4"/>
  <c r="Q1051" i="4"/>
  <c r="V1051" i="4" s="1"/>
  <c r="R1051" i="4"/>
  <c r="W1051" i="4" s="1"/>
  <c r="N1051" i="4"/>
  <c r="O1051" i="4"/>
  <c r="T1051" i="4" s="1"/>
  <c r="S1050" i="4"/>
  <c r="J1050" i="4"/>
  <c r="M1050" i="4" s="1"/>
  <c r="G1060" i="7"/>
  <c r="C1051" i="5"/>
  <c r="J1051" i="4" l="1"/>
  <c r="M1051" i="4" s="1"/>
  <c r="S1051" i="4"/>
  <c r="AD1051" i="5"/>
  <c r="O1052" i="4"/>
  <c r="T1052" i="4" s="1"/>
  <c r="P1052" i="4"/>
  <c r="Q1052" i="4"/>
  <c r="V1052" i="4" s="1"/>
  <c r="R1052" i="4"/>
  <c r="W1052" i="4" s="1"/>
  <c r="N1052" i="4"/>
  <c r="G1061" i="7"/>
  <c r="C1052" i="5"/>
  <c r="J1052" i="4" l="1"/>
  <c r="M1052" i="4" s="1"/>
  <c r="S1052" i="4"/>
  <c r="AD1052" i="5"/>
  <c r="P1053" i="4"/>
  <c r="Q1053" i="4"/>
  <c r="V1053" i="4" s="1"/>
  <c r="R1053" i="4"/>
  <c r="W1053" i="4" s="1"/>
  <c r="N1053" i="4"/>
  <c r="O1053" i="4"/>
  <c r="T1053" i="4" s="1"/>
  <c r="G1062" i="7"/>
  <c r="C1053" i="5"/>
  <c r="J1053" i="4" l="1"/>
  <c r="M1053" i="4" s="1"/>
  <c r="S1053" i="4"/>
  <c r="AD1053" i="5"/>
  <c r="O1054" i="4"/>
  <c r="T1054" i="4" s="1"/>
  <c r="P1054" i="4"/>
  <c r="Q1054" i="4"/>
  <c r="V1054" i="4" s="1"/>
  <c r="R1054" i="4"/>
  <c r="W1054" i="4" s="1"/>
  <c r="N1054" i="4"/>
  <c r="G1063" i="7"/>
  <c r="C1054" i="5"/>
  <c r="J1054" i="4" l="1"/>
  <c r="M1054" i="4" s="1"/>
  <c r="S1054" i="4"/>
  <c r="R1055" i="4"/>
  <c r="W1055" i="4" s="1"/>
  <c r="N1055" i="4"/>
  <c r="O1055" i="4"/>
  <c r="T1055" i="4" s="1"/>
  <c r="P1055" i="4"/>
  <c r="AD1054" i="5"/>
  <c r="Q1055" i="4"/>
  <c r="V1055" i="4" s="1"/>
  <c r="G1064" i="7"/>
  <c r="C1055" i="5"/>
  <c r="J1055" i="4" l="1"/>
  <c r="M1055" i="4" s="1"/>
  <c r="S1055" i="4"/>
  <c r="Q1056" i="4"/>
  <c r="V1056" i="4" s="1"/>
  <c r="R1056" i="4"/>
  <c r="W1056" i="4" s="1"/>
  <c r="N1056" i="4"/>
  <c r="AD1055" i="5"/>
  <c r="O1056" i="4"/>
  <c r="P1056" i="4"/>
  <c r="U1056" i="4" s="1"/>
  <c r="G1065" i="7"/>
  <c r="C1056" i="5"/>
  <c r="AD1056" i="5" l="1"/>
  <c r="P1057" i="4"/>
  <c r="U1057" i="4" s="1"/>
  <c r="Q1057" i="4"/>
  <c r="V1057" i="4" s="1"/>
  <c r="R1057" i="4"/>
  <c r="W1057" i="4" s="1"/>
  <c r="N1057" i="4"/>
  <c r="O1057" i="4"/>
  <c r="J1056" i="4"/>
  <c r="M1056" i="4" s="1"/>
  <c r="S1056" i="4"/>
  <c r="G1066" i="7"/>
  <c r="C1057" i="5"/>
  <c r="S1057" i="4" l="1"/>
  <c r="J1057" i="4"/>
  <c r="M1057" i="4" s="1"/>
  <c r="Q1058" i="4"/>
  <c r="V1058" i="4" s="1"/>
  <c r="R1058" i="4"/>
  <c r="W1058" i="4" s="1"/>
  <c r="N1058" i="4"/>
  <c r="AD1057" i="5"/>
  <c r="O1058" i="4"/>
  <c r="P1058" i="4"/>
  <c r="U1058" i="4" s="1"/>
  <c r="G1067" i="7"/>
  <c r="C1058" i="5"/>
  <c r="AD1058" i="5" l="1"/>
  <c r="P1059" i="4"/>
  <c r="U1059" i="4" s="1"/>
  <c r="Q1059" i="4"/>
  <c r="V1059" i="4" s="1"/>
  <c r="R1059" i="4"/>
  <c r="W1059" i="4" s="1"/>
  <c r="N1059" i="4"/>
  <c r="O1059" i="4"/>
  <c r="S1058" i="4"/>
  <c r="J1058" i="4"/>
  <c r="M1058" i="4" s="1"/>
  <c r="G1068" i="7"/>
  <c r="C1059" i="5"/>
  <c r="S1059" i="4" l="1"/>
  <c r="J1059" i="4"/>
  <c r="M1059" i="4" s="1"/>
  <c r="Q1060" i="4"/>
  <c r="V1060" i="4" s="1"/>
  <c r="R1060" i="4"/>
  <c r="W1060" i="4" s="1"/>
  <c r="N1060" i="4"/>
  <c r="AD1059" i="5"/>
  <c r="O1060" i="4"/>
  <c r="T1060" i="4" s="1"/>
  <c r="P1060" i="4"/>
  <c r="U1060" i="4" s="1"/>
  <c r="G1069" i="7"/>
  <c r="C1060" i="5"/>
  <c r="AD1060" i="5" l="1"/>
  <c r="P1061" i="4"/>
  <c r="U1061" i="4" s="1"/>
  <c r="Q1061" i="4"/>
  <c r="V1061" i="4" s="1"/>
  <c r="R1061" i="4"/>
  <c r="W1061" i="4" s="1"/>
  <c r="O1061" i="4"/>
  <c r="T1061" i="4" s="1"/>
  <c r="N1061" i="4"/>
  <c r="J1060" i="4"/>
  <c r="M1060" i="4" s="1"/>
  <c r="G1070" i="7"/>
  <c r="C1061" i="5"/>
  <c r="J1061" i="4" l="1"/>
  <c r="M1061" i="4" s="1"/>
  <c r="Q1062" i="4"/>
  <c r="V1062" i="4" s="1"/>
  <c r="R1062" i="4"/>
  <c r="W1062" i="4" s="1"/>
  <c r="N1062" i="4"/>
  <c r="AD1061" i="5"/>
  <c r="O1062" i="4"/>
  <c r="T1062" i="4" s="1"/>
  <c r="P1062" i="4"/>
  <c r="U1062" i="4" s="1"/>
  <c r="G1071" i="7"/>
  <c r="C1062" i="5"/>
  <c r="R1063" i="4" l="1"/>
  <c r="W1063" i="4" s="1"/>
  <c r="N1063" i="4"/>
  <c r="O1063" i="4"/>
  <c r="T1063" i="4" s="1"/>
  <c r="AD1062" i="5"/>
  <c r="P1063" i="4"/>
  <c r="U1063" i="4" s="1"/>
  <c r="Q1063" i="4"/>
  <c r="V1063" i="4" s="1"/>
  <c r="J1062" i="4"/>
  <c r="M1062" i="4" s="1"/>
  <c r="G1072" i="7"/>
  <c r="C1063" i="5"/>
  <c r="Q1064" i="4" l="1"/>
  <c r="V1064" i="4" s="1"/>
  <c r="R1064" i="4"/>
  <c r="W1064" i="4" s="1"/>
  <c r="N1064" i="4"/>
  <c r="AD1063" i="5"/>
  <c r="O1064" i="4"/>
  <c r="T1064" i="4" s="1"/>
  <c r="P1064" i="4"/>
  <c r="U1064" i="4" s="1"/>
  <c r="J1063" i="4"/>
  <c r="M1063" i="4" s="1"/>
  <c r="G1073" i="7"/>
  <c r="C1064" i="5"/>
  <c r="AD1064" i="5" l="1"/>
  <c r="P1065" i="4"/>
  <c r="U1065" i="4" s="1"/>
  <c r="Q1065" i="4"/>
  <c r="V1065" i="4" s="1"/>
  <c r="R1065" i="4"/>
  <c r="W1065" i="4" s="1"/>
  <c r="N1065" i="4"/>
  <c r="O1065" i="4"/>
  <c r="T1065" i="4" s="1"/>
  <c r="J1064" i="4"/>
  <c r="M1064" i="4" s="1"/>
  <c r="G1074" i="7"/>
  <c r="C1065" i="5"/>
  <c r="J1065" i="4" l="1"/>
  <c r="M1065" i="4" s="1"/>
  <c r="Q1066" i="4"/>
  <c r="V1066" i="4" s="1"/>
  <c r="R1066" i="4"/>
  <c r="W1066" i="4" s="1"/>
  <c r="N1066" i="4"/>
  <c r="J1066" i="4" s="1"/>
  <c r="M1066" i="4" s="1"/>
  <c r="AD1065" i="5"/>
  <c r="O1066" i="4"/>
  <c r="T1066" i="4" s="1"/>
  <c r="P1066" i="4"/>
  <c r="U1066" i="4" s="1"/>
  <c r="G1075" i="7"/>
  <c r="C1066" i="5"/>
  <c r="AD1066" i="5"/>
  <c r="P1067" i="4"/>
  <c r="U1067" i="4" s="1"/>
  <c r="Q1067" i="4"/>
  <c r="V1067" i="4" s="1"/>
  <c r="R1067" i="4"/>
  <c r="W1067" i="4" s="1"/>
  <c r="N1067" i="4"/>
  <c r="O1067" i="4"/>
  <c r="T1067" i="4" s="1"/>
  <c r="G1076" i="7"/>
  <c r="C1067" i="5"/>
  <c r="J1067" i="4" l="1"/>
  <c r="M1067" i="4" s="1"/>
  <c r="AD1067" i="5"/>
  <c r="O1068" i="4"/>
  <c r="T1068" i="4" s="1"/>
  <c r="P1068" i="4"/>
  <c r="U1068" i="4" s="1"/>
  <c r="Q1068" i="4"/>
  <c r="V1068" i="4" s="1"/>
  <c r="R1068" i="4"/>
  <c r="W1068" i="4" s="1"/>
  <c r="N1068" i="4"/>
  <c r="G1077" i="7"/>
  <c r="C1068" i="5"/>
  <c r="J1068" i="4" l="1"/>
  <c r="M1068" i="4" s="1"/>
  <c r="AD1068" i="5"/>
  <c r="P1069" i="4"/>
  <c r="U1069" i="4" s="1"/>
  <c r="Q1069" i="4"/>
  <c r="V1069" i="4" s="1"/>
  <c r="R1069" i="4"/>
  <c r="W1069" i="4" s="1"/>
  <c r="N1069" i="4"/>
  <c r="O1069" i="4"/>
  <c r="G1078" i="7"/>
  <c r="C1069" i="5"/>
  <c r="J1069" i="4" l="1"/>
  <c r="M1069" i="4" s="1"/>
  <c r="S1069" i="4"/>
  <c r="AD1069" i="5"/>
  <c r="O1070" i="4"/>
  <c r="T1070" i="4" s="1"/>
  <c r="P1070" i="4"/>
  <c r="U1070" i="4" s="1"/>
  <c r="Q1070" i="4"/>
  <c r="V1070" i="4" s="1"/>
  <c r="R1070" i="4"/>
  <c r="W1070" i="4" s="1"/>
  <c r="N1070" i="4"/>
  <c r="G1079" i="7"/>
  <c r="C1070" i="5"/>
  <c r="J1070" i="4" l="1"/>
  <c r="M1070" i="4" s="1"/>
  <c r="R1071" i="4"/>
  <c r="W1071" i="4" s="1"/>
  <c r="N1071" i="4"/>
  <c r="O1071" i="4"/>
  <c r="AD1070" i="5"/>
  <c r="P1071" i="4"/>
  <c r="U1071" i="4" s="1"/>
  <c r="Q1071" i="4"/>
  <c r="V1071" i="4" s="1"/>
  <c r="G1080" i="7"/>
  <c r="C1071" i="5"/>
  <c r="Q1072" i="4" l="1"/>
  <c r="V1072" i="4" s="1"/>
  <c r="R1072" i="4"/>
  <c r="W1072" i="4" s="1"/>
  <c r="N1072" i="4"/>
  <c r="AD1071" i="5"/>
  <c r="O1072" i="4"/>
  <c r="P1072" i="4"/>
  <c r="U1072" i="4" s="1"/>
  <c r="S1071" i="4"/>
  <c r="J1071" i="4"/>
  <c r="M1071" i="4" s="1"/>
  <c r="G1081" i="7"/>
  <c r="C1072" i="5"/>
  <c r="R1073" i="4" l="1"/>
  <c r="W1073" i="4" s="1"/>
  <c r="N1073" i="4"/>
  <c r="O1073" i="4"/>
  <c r="AD1072" i="5"/>
  <c r="P1073" i="4"/>
  <c r="U1073" i="4" s="1"/>
  <c r="Q1073" i="4"/>
  <c r="V1073" i="4" s="1"/>
  <c r="J1072" i="4"/>
  <c r="M1072" i="4" s="1"/>
  <c r="S1072" i="4"/>
  <c r="G1082" i="7"/>
  <c r="C1073" i="5"/>
  <c r="Q1074" i="4"/>
  <c r="V1074" i="4" s="1"/>
  <c r="R1074" i="4"/>
  <c r="W1074" i="4" s="1"/>
  <c r="N1074" i="4"/>
  <c r="AD1073" i="5"/>
  <c r="O1074" i="4"/>
  <c r="P1074" i="4"/>
  <c r="U1074" i="4" s="1"/>
  <c r="S1073" i="4"/>
  <c r="J1073" i="4"/>
  <c r="M1073" i="4" s="1"/>
  <c r="G1083" i="7"/>
  <c r="C1074" i="5"/>
  <c r="P1075" i="4" l="1"/>
  <c r="U1075" i="4" s="1"/>
  <c r="R1075" i="4"/>
  <c r="W1075" i="4" s="1"/>
  <c r="N1075" i="4"/>
  <c r="O1075" i="4"/>
  <c r="AD1074" i="5"/>
  <c r="Q1075" i="4"/>
  <c r="V1075" i="4" s="1"/>
  <c r="S1074" i="4"/>
  <c r="J1074" i="4"/>
  <c r="M1074" i="4" s="1"/>
  <c r="G1084" i="7"/>
  <c r="C1075" i="5"/>
  <c r="AD1075" i="5" l="1"/>
  <c r="O1076" i="4"/>
  <c r="P1076" i="4"/>
  <c r="U1076" i="4" s="1"/>
  <c r="Q1076" i="4"/>
  <c r="V1076" i="4" s="1"/>
  <c r="R1076" i="4"/>
  <c r="W1076" i="4" s="1"/>
  <c r="N1076" i="4"/>
  <c r="J1075" i="4"/>
  <c r="M1075" i="4" s="1"/>
  <c r="S1075" i="4"/>
  <c r="G1085" i="7"/>
  <c r="C1076" i="5"/>
  <c r="J1076" i="4" l="1"/>
  <c r="M1076" i="4" s="1"/>
  <c r="S1076" i="4"/>
  <c r="AD1076" i="5"/>
  <c r="P1077" i="4"/>
  <c r="U1077" i="4" s="1"/>
  <c r="Q1077" i="4"/>
  <c r="V1077" i="4" s="1"/>
  <c r="R1077" i="4"/>
  <c r="W1077" i="4" s="1"/>
  <c r="N1077" i="4"/>
  <c r="O1077" i="4"/>
  <c r="G1086" i="7"/>
  <c r="C1077" i="5"/>
  <c r="J1077" i="4" l="1"/>
  <c r="M1077" i="4" s="1"/>
  <c r="S1077" i="4"/>
  <c r="AD1077" i="5"/>
  <c r="O1078" i="4"/>
  <c r="P1078" i="4"/>
  <c r="U1078" i="4" s="1"/>
  <c r="Q1078" i="4"/>
  <c r="V1078" i="4" s="1"/>
  <c r="R1078" i="4"/>
  <c r="W1078" i="4" s="1"/>
  <c r="N1078" i="4"/>
  <c r="G1087" i="7"/>
  <c r="C1078" i="5"/>
  <c r="J1078" i="4" l="1"/>
  <c r="M1078" i="4" s="1"/>
  <c r="S1078" i="4"/>
  <c r="AD1078" i="5"/>
  <c r="P1079" i="4"/>
  <c r="U1079" i="4" s="1"/>
  <c r="Q1079" i="4"/>
  <c r="V1079" i="4" s="1"/>
  <c r="N1079" i="4"/>
  <c r="R1079" i="4"/>
  <c r="W1079" i="4" s="1"/>
  <c r="O1079" i="4"/>
  <c r="G1088" i="7"/>
  <c r="C1079" i="5"/>
  <c r="S1079" i="4"/>
  <c r="J1079" i="4"/>
  <c r="M1079" i="4" s="1"/>
  <c r="Q1080" i="4"/>
  <c r="V1080" i="4" s="1"/>
  <c r="R1080" i="4"/>
  <c r="W1080" i="4" s="1"/>
  <c r="N1080" i="4"/>
  <c r="AD1079" i="5"/>
  <c r="O1080" i="4"/>
  <c r="P1080" i="4"/>
  <c r="U1080" i="4" s="1"/>
  <c r="G1089" i="7"/>
  <c r="C1080" i="5"/>
  <c r="AD1080" i="5" l="1"/>
  <c r="P1081" i="4"/>
  <c r="U1081" i="4" s="1"/>
  <c r="Q1081" i="4"/>
  <c r="V1081" i="4" s="1"/>
  <c r="R1081" i="4"/>
  <c r="W1081" i="4" s="1"/>
  <c r="N1081" i="4"/>
  <c r="O1081" i="4"/>
  <c r="J1080" i="4"/>
  <c r="M1080" i="4" s="1"/>
  <c r="S1080" i="4"/>
  <c r="G1090" i="7"/>
  <c r="C1081" i="5"/>
  <c r="J1081" i="4" l="1"/>
  <c r="M1081" i="4" s="1"/>
  <c r="S1081" i="4"/>
  <c r="Q1082" i="4"/>
  <c r="V1082" i="4" s="1"/>
  <c r="R1082" i="4"/>
  <c r="W1082" i="4" s="1"/>
  <c r="N1082" i="4"/>
  <c r="AD1081" i="5"/>
  <c r="O1082" i="4"/>
  <c r="P1082" i="4"/>
  <c r="U1082" i="4" s="1"/>
  <c r="G1091" i="7"/>
  <c r="C1082" i="5"/>
  <c r="AD1082" i="5" l="1"/>
  <c r="P1083" i="4"/>
  <c r="U1083" i="4" s="1"/>
  <c r="Q1083" i="4"/>
  <c r="V1083" i="4" s="1"/>
  <c r="R1083" i="4"/>
  <c r="W1083" i="4" s="1"/>
  <c r="N1083" i="4"/>
  <c r="O1083" i="4"/>
  <c r="J1082" i="4"/>
  <c r="M1082" i="4" s="1"/>
  <c r="S1082" i="4"/>
  <c r="G1092" i="7"/>
  <c r="C1083" i="5"/>
  <c r="S1083" i="4" l="1"/>
  <c r="J1083" i="4"/>
  <c r="M1083" i="4" s="1"/>
  <c r="O1084" i="4"/>
  <c r="Q1084" i="4"/>
  <c r="V1084" i="4" s="1"/>
  <c r="R1084" i="4"/>
  <c r="W1084" i="4" s="1"/>
  <c r="N1084" i="4"/>
  <c r="AD1083" i="5"/>
  <c r="P1084" i="4"/>
  <c r="U1084" i="4" s="1"/>
  <c r="G1093" i="7"/>
  <c r="C1084" i="5"/>
  <c r="J1084" i="4" l="1"/>
  <c r="M1084" i="4" s="1"/>
  <c r="S1084" i="4"/>
  <c r="AD1084" i="5"/>
  <c r="P1085" i="4"/>
  <c r="U1085" i="4" s="1"/>
  <c r="Q1085" i="4"/>
  <c r="V1085" i="4" s="1"/>
  <c r="R1085" i="4"/>
  <c r="W1085" i="4" s="1"/>
  <c r="N1085" i="4"/>
  <c r="O1085" i="4"/>
  <c r="G1094" i="7"/>
  <c r="C1085" i="5"/>
  <c r="J1085" i="4" l="1"/>
  <c r="M1085" i="4" s="1"/>
  <c r="S1085" i="4"/>
  <c r="O1086" i="4"/>
  <c r="Q1086" i="4"/>
  <c r="V1086" i="4" s="1"/>
  <c r="R1086" i="4"/>
  <c r="W1086" i="4" s="1"/>
  <c r="N1086" i="4"/>
  <c r="AD1085" i="5"/>
  <c r="P1086" i="4"/>
  <c r="U1086" i="4" s="1"/>
  <c r="G1095" i="7"/>
  <c r="C1086" i="5"/>
  <c r="S1086" i="4" l="1"/>
  <c r="J1086" i="4"/>
  <c r="M1086" i="4" s="1"/>
  <c r="AD1086" i="5"/>
  <c r="P1087" i="4"/>
  <c r="U1087" i="4" s="1"/>
  <c r="Q1087" i="4"/>
  <c r="V1087" i="4" s="1"/>
  <c r="R1087" i="4"/>
  <c r="W1087" i="4" s="1"/>
  <c r="N1087" i="4"/>
  <c r="O1087" i="4"/>
  <c r="G1096" i="7"/>
  <c r="C1087" i="5"/>
  <c r="J1087" i="4" l="1"/>
  <c r="M1087" i="4" s="1"/>
  <c r="S1087" i="4"/>
  <c r="AD1087" i="5"/>
  <c r="O1088" i="4"/>
  <c r="T1088" i="4" s="1"/>
  <c r="P1088" i="4"/>
  <c r="U1088" i="4" s="1"/>
  <c r="Q1088" i="4"/>
  <c r="V1088" i="4" s="1"/>
  <c r="R1088" i="4"/>
  <c r="W1088" i="4" s="1"/>
  <c r="N1088" i="4"/>
  <c r="G1097" i="7"/>
  <c r="C1088" i="5"/>
  <c r="J1088" i="4" l="1"/>
  <c r="M1088" i="4" s="1"/>
  <c r="R1089" i="4"/>
  <c r="W1089" i="4" s="1"/>
  <c r="N1089" i="4"/>
  <c r="O1089" i="4"/>
  <c r="T1089" i="4" s="1"/>
  <c r="AD1088" i="5"/>
  <c r="P1089" i="4"/>
  <c r="U1089" i="4" s="1"/>
  <c r="Q1089" i="4"/>
  <c r="V1089" i="4" s="1"/>
  <c r="G1098" i="7"/>
  <c r="C1089" i="5"/>
  <c r="AD1089" i="5" l="1"/>
  <c r="O1090" i="4"/>
  <c r="T1090" i="4" s="1"/>
  <c r="P1090" i="4"/>
  <c r="U1090" i="4" s="1"/>
  <c r="Q1090" i="4"/>
  <c r="V1090" i="4" s="1"/>
  <c r="R1090" i="4"/>
  <c r="W1090" i="4" s="1"/>
  <c r="N1090" i="4"/>
  <c r="J1089" i="4"/>
  <c r="M1089" i="4" s="1"/>
  <c r="G1099" i="7"/>
  <c r="C1090" i="5"/>
  <c r="J1090" i="4" l="1"/>
  <c r="R1091" i="4"/>
  <c r="W1091" i="4" s="1"/>
  <c r="N1091" i="4"/>
  <c r="O1091" i="4"/>
  <c r="T1091" i="4" s="1"/>
  <c r="AD1090" i="5"/>
  <c r="P1091" i="4"/>
  <c r="U1091" i="4" s="1"/>
  <c r="Q1091" i="4"/>
  <c r="V1091" i="4" s="1"/>
  <c r="G1100" i="7"/>
  <c r="C1091" i="5"/>
  <c r="Q1092" i="4" l="1"/>
  <c r="V1092" i="4" s="1"/>
  <c r="R1092" i="4"/>
  <c r="W1092" i="4" s="1"/>
  <c r="N1092" i="4"/>
  <c r="AD1091" i="5"/>
  <c r="O1092" i="4"/>
  <c r="T1092" i="4" s="1"/>
  <c r="P1092" i="4"/>
  <c r="U1092" i="4" s="1"/>
  <c r="J1091" i="4"/>
  <c r="G1101" i="7"/>
  <c r="C1092" i="5"/>
  <c r="AD1092" i="5" l="1"/>
  <c r="P1093" i="4"/>
  <c r="U1093" i="4" s="1"/>
  <c r="Q1093" i="4"/>
  <c r="V1093" i="4" s="1"/>
  <c r="R1093" i="4"/>
  <c r="W1093" i="4" s="1"/>
  <c r="N1093" i="4"/>
  <c r="O1093" i="4"/>
  <c r="J1092" i="4"/>
  <c r="G1102" i="7"/>
  <c r="C1093" i="5"/>
  <c r="J1093" i="4" l="1"/>
  <c r="M1093" i="4" s="1"/>
  <c r="S1093" i="4"/>
  <c r="AD1093" i="5"/>
  <c r="O1094" i="4"/>
  <c r="T1094" i="4" s="1"/>
  <c r="P1094" i="4"/>
  <c r="U1094" i="4" s="1"/>
  <c r="Q1094" i="4"/>
  <c r="V1094" i="4" s="1"/>
  <c r="R1094" i="4"/>
  <c r="W1094" i="4" s="1"/>
  <c r="N1094" i="4"/>
  <c r="G1103" i="7"/>
  <c r="C1094" i="5"/>
  <c r="J1094" i="4" l="1"/>
  <c r="R1095" i="4"/>
  <c r="W1095" i="4" s="1"/>
  <c r="N1095" i="4"/>
  <c r="O1095" i="4"/>
  <c r="T1095" i="4" s="1"/>
  <c r="AD1094" i="5"/>
  <c r="P1095" i="4"/>
  <c r="U1095" i="4" s="1"/>
  <c r="Q1095" i="4"/>
  <c r="V1095" i="4" s="1"/>
  <c r="G1104" i="7"/>
  <c r="C1095" i="5"/>
  <c r="AD1095" i="5" l="1"/>
  <c r="O1096" i="4"/>
  <c r="P1096" i="4"/>
  <c r="U1096" i="4" s="1"/>
  <c r="Q1096" i="4"/>
  <c r="V1096" i="4" s="1"/>
  <c r="R1096" i="4"/>
  <c r="W1096" i="4" s="1"/>
  <c r="N1096" i="4"/>
  <c r="J1095" i="4"/>
  <c r="G1105" i="7"/>
  <c r="C1096" i="5"/>
  <c r="J1096" i="4" l="1"/>
  <c r="M1096" i="4" s="1"/>
  <c r="S1096" i="4"/>
  <c r="R1097" i="4"/>
  <c r="W1097" i="4" s="1"/>
  <c r="N1097" i="4"/>
  <c r="O1097" i="4"/>
  <c r="T1097" i="4" s="1"/>
  <c r="AD1096" i="5"/>
  <c r="P1097" i="4"/>
  <c r="U1097" i="4" s="1"/>
  <c r="Q1097" i="4"/>
  <c r="V1097" i="4" s="1"/>
  <c r="G1106" i="7"/>
  <c r="C1097" i="5"/>
  <c r="Q1098" i="4" l="1"/>
  <c r="V1098" i="4" s="1"/>
  <c r="R1098" i="4"/>
  <c r="W1098" i="4" s="1"/>
  <c r="N1098" i="4"/>
  <c r="AD1097" i="5"/>
  <c r="O1098" i="4"/>
  <c r="T1098" i="4" s="1"/>
  <c r="P1098" i="4"/>
  <c r="U1098" i="4" s="1"/>
  <c r="J1097" i="4"/>
  <c r="G1107" i="7"/>
  <c r="C1098" i="5"/>
  <c r="AD1098" i="5" l="1"/>
  <c r="P1099" i="4"/>
  <c r="U1099" i="4" s="1"/>
  <c r="Q1099" i="4"/>
  <c r="V1099" i="4" s="1"/>
  <c r="R1099" i="4"/>
  <c r="W1099" i="4" s="1"/>
  <c r="N1099" i="4"/>
  <c r="O1099" i="4"/>
  <c r="T1099" i="4" s="1"/>
  <c r="J1098" i="4"/>
  <c r="G1108" i="7"/>
  <c r="C1099" i="5"/>
  <c r="J1099" i="4" l="1"/>
  <c r="O1100" i="4"/>
  <c r="P1100" i="4"/>
  <c r="U1100" i="4" s="1"/>
  <c r="Q1100" i="4"/>
  <c r="V1100" i="4" s="1"/>
  <c r="R1100" i="4"/>
  <c r="W1100" i="4" s="1"/>
  <c r="N1100" i="4"/>
  <c r="AD1099" i="5"/>
  <c r="G1109" i="7"/>
  <c r="C1100" i="5"/>
  <c r="AD1100" i="5" l="1"/>
  <c r="P1101" i="4"/>
  <c r="U1101" i="4" s="1"/>
  <c r="Q1101" i="4"/>
  <c r="V1101" i="4" s="1"/>
  <c r="R1101" i="4"/>
  <c r="W1101" i="4" s="1"/>
  <c r="N1101" i="4"/>
  <c r="O1101" i="4"/>
  <c r="S1100" i="4"/>
  <c r="J1100" i="4"/>
  <c r="M1100" i="4" s="1"/>
  <c r="G1110" i="7"/>
  <c r="C1101" i="5"/>
  <c r="J1101" i="4" l="1"/>
  <c r="M1101" i="4" s="1"/>
  <c r="S1101" i="4"/>
  <c r="AD1101" i="5"/>
  <c r="O1102" i="4"/>
  <c r="P1102" i="4"/>
  <c r="U1102" i="4" s="1"/>
  <c r="Q1102" i="4"/>
  <c r="V1102" i="4" s="1"/>
  <c r="R1102" i="4"/>
  <c r="W1102" i="4" s="1"/>
  <c r="N1102" i="4"/>
  <c r="G1111" i="7"/>
  <c r="C1102" i="5"/>
  <c r="S1102" i="4" l="1"/>
  <c r="J1102" i="4"/>
  <c r="M1102" i="4" s="1"/>
  <c r="R1103" i="4"/>
  <c r="W1103" i="4" s="1"/>
  <c r="N1103" i="4"/>
  <c r="O1103" i="4"/>
  <c r="AD1102" i="5"/>
  <c r="P1103" i="4"/>
  <c r="U1103" i="4" s="1"/>
  <c r="Q1103" i="4"/>
  <c r="V1103" i="4" s="1"/>
  <c r="G1112" i="7"/>
  <c r="C1103" i="5"/>
  <c r="Q1104" i="4" l="1"/>
  <c r="V1104" i="4" s="1"/>
  <c r="R1104" i="4"/>
  <c r="W1104" i="4" s="1"/>
  <c r="N1104" i="4"/>
  <c r="AD1103" i="5"/>
  <c r="O1104" i="4"/>
  <c r="T1104" i="4" s="1"/>
  <c r="P1104" i="4"/>
  <c r="S1103" i="4"/>
  <c r="J1103" i="4"/>
  <c r="M1103" i="4" s="1"/>
  <c r="G1113" i="7"/>
  <c r="C1104" i="5"/>
  <c r="R1105" i="4" l="1"/>
  <c r="W1105" i="4" s="1"/>
  <c r="N1105" i="4"/>
  <c r="O1105" i="4"/>
  <c r="T1105" i="4" s="1"/>
  <c r="AD1104" i="5"/>
  <c r="P1105" i="4"/>
  <c r="U1105" i="4" s="1"/>
  <c r="Q1105" i="4"/>
  <c r="J1104" i="4"/>
  <c r="M1104" i="4" s="1"/>
  <c r="S1104" i="4"/>
  <c r="G1114" i="7"/>
  <c r="C1105" i="5"/>
  <c r="Q1106" i="4" l="1"/>
  <c r="V1106" i="4" s="1"/>
  <c r="R1106" i="4"/>
  <c r="W1106" i="4" s="1"/>
  <c r="N1106" i="4"/>
  <c r="AD1105" i="5"/>
  <c r="O1106" i="4"/>
  <c r="T1106" i="4" s="1"/>
  <c r="P1106" i="4"/>
  <c r="S1105" i="4"/>
  <c r="J1105" i="4"/>
  <c r="M1105" i="4" s="1"/>
  <c r="G1115" i="7"/>
  <c r="C1106" i="5"/>
  <c r="R1107" i="4" l="1"/>
  <c r="W1107" i="4" s="1"/>
  <c r="N1107" i="4"/>
  <c r="O1107" i="4"/>
  <c r="T1107" i="4" s="1"/>
  <c r="AD1106" i="5"/>
  <c r="P1107" i="4"/>
  <c r="Q1107" i="4"/>
  <c r="V1107" i="4" s="1"/>
  <c r="J1106" i="4"/>
  <c r="M1106" i="4" s="1"/>
  <c r="S1106" i="4"/>
  <c r="G1116" i="7"/>
  <c r="C1107" i="5"/>
  <c r="AD1107" i="5" l="1"/>
  <c r="O1108" i="4"/>
  <c r="T1108" i="4" s="1"/>
  <c r="P1108" i="4"/>
  <c r="U1108" i="4" s="1"/>
  <c r="Q1108" i="4"/>
  <c r="R1108" i="4"/>
  <c r="W1108" i="4" s="1"/>
  <c r="N1108" i="4"/>
  <c r="J1107" i="4"/>
  <c r="M1107" i="4" s="1"/>
  <c r="S1107" i="4"/>
  <c r="G1117" i="7"/>
  <c r="C1108" i="5"/>
  <c r="S1108" i="4" l="1"/>
  <c r="J1108" i="4"/>
  <c r="M1108" i="4" s="1"/>
  <c r="AD1108" i="5"/>
  <c r="P1109" i="4"/>
  <c r="Q1109" i="4"/>
  <c r="V1109" i="4" s="1"/>
  <c r="R1109" i="4"/>
  <c r="W1109" i="4" s="1"/>
  <c r="N1109" i="4"/>
  <c r="O1109" i="4"/>
  <c r="T1109" i="4" s="1"/>
  <c r="G1118" i="7"/>
  <c r="C1109" i="5"/>
  <c r="S1109" i="4" l="1"/>
  <c r="J1109" i="4"/>
  <c r="M1109" i="4" s="1"/>
  <c r="Q1110" i="4"/>
  <c r="V1110" i="4" s="1"/>
  <c r="R1110" i="4"/>
  <c r="W1110" i="4" s="1"/>
  <c r="N1110" i="4"/>
  <c r="AD1109" i="5"/>
  <c r="O1110" i="4"/>
  <c r="T1110" i="4" s="1"/>
  <c r="P1110" i="4"/>
  <c r="G1119" i="7"/>
  <c r="C1110" i="5"/>
  <c r="AD1110" i="5" l="1"/>
  <c r="P1111" i="4"/>
  <c r="U1111" i="4" s="1"/>
  <c r="Q1111" i="4"/>
  <c r="V1111" i="4" s="1"/>
  <c r="R1111" i="4"/>
  <c r="W1111" i="4" s="1"/>
  <c r="N1111" i="4"/>
  <c r="O1111" i="4"/>
  <c r="S1110" i="4"/>
  <c r="J1110" i="4"/>
  <c r="M1110" i="4" s="1"/>
  <c r="G1120" i="7"/>
  <c r="C1111" i="5"/>
  <c r="S1111" i="4" l="1"/>
  <c r="J1111" i="4"/>
  <c r="M1111" i="4" s="1"/>
  <c r="Q1112" i="4"/>
  <c r="V1112" i="4" s="1"/>
  <c r="R1112" i="4"/>
  <c r="W1112" i="4" s="1"/>
  <c r="N1112" i="4"/>
  <c r="AD1111" i="5"/>
  <c r="O1112" i="4"/>
  <c r="P1112" i="4"/>
  <c r="U1112" i="4" s="1"/>
  <c r="G1121" i="7"/>
  <c r="C1112" i="5"/>
  <c r="Q1113" i="4" l="1"/>
  <c r="V1113" i="4" s="1"/>
  <c r="R1113" i="4"/>
  <c r="W1113" i="4" s="1"/>
  <c r="N1113" i="4"/>
  <c r="O1113" i="4"/>
  <c r="AD1112" i="5"/>
  <c r="P1113" i="4"/>
  <c r="U1113" i="4" s="1"/>
  <c r="S1112" i="4"/>
  <c r="J1112" i="4"/>
  <c r="M1112" i="4" s="1"/>
  <c r="G1122" i="7"/>
  <c r="C1113" i="5"/>
  <c r="AD1113" i="5" l="1"/>
  <c r="O1114" i="4"/>
  <c r="P1114" i="4"/>
  <c r="U1114" i="4" s="1"/>
  <c r="Q1114" i="4"/>
  <c r="V1114" i="4" s="1"/>
  <c r="R1114" i="4"/>
  <c r="W1114" i="4" s="1"/>
  <c r="N1114" i="4"/>
  <c r="S1113" i="4"/>
  <c r="J1113" i="4"/>
  <c r="M1113" i="4" s="1"/>
  <c r="G1123" i="7"/>
  <c r="C1114" i="5"/>
  <c r="J1114" i="4" l="1"/>
  <c r="M1114" i="4" s="1"/>
  <c r="S1114" i="4"/>
  <c r="AD1114" i="5"/>
  <c r="P1115" i="4"/>
  <c r="U1115" i="4" s="1"/>
  <c r="Q1115" i="4"/>
  <c r="V1115" i="4" s="1"/>
  <c r="R1115" i="4"/>
  <c r="W1115" i="4" s="1"/>
  <c r="N1115" i="4"/>
  <c r="O1115" i="4"/>
  <c r="T1115" i="4" s="1"/>
  <c r="G1124" i="7"/>
  <c r="C1115" i="5"/>
  <c r="J1115" i="4" l="1"/>
  <c r="AD1115" i="5"/>
  <c r="O1116" i="4"/>
  <c r="T1116" i="4" s="1"/>
  <c r="P1116" i="4"/>
  <c r="U1116" i="4" s="1"/>
  <c r="Q1116" i="4"/>
  <c r="V1116" i="4" s="1"/>
  <c r="R1116" i="4"/>
  <c r="W1116" i="4" s="1"/>
  <c r="N1116" i="4"/>
  <c r="G1125" i="7"/>
  <c r="C1116" i="5"/>
  <c r="J1116" i="4" l="1"/>
  <c r="AD1116" i="5"/>
  <c r="P1117" i="4"/>
  <c r="U1117" i="4" s="1"/>
  <c r="Q1117" i="4"/>
  <c r="V1117" i="4" s="1"/>
  <c r="R1117" i="4"/>
  <c r="W1117" i="4" s="1"/>
  <c r="N1117" i="4"/>
  <c r="O1117" i="4"/>
  <c r="G1126" i="7"/>
  <c r="C1117" i="5"/>
  <c r="S1117" i="4" l="1"/>
  <c r="J1117" i="4"/>
  <c r="M1117" i="4" s="1"/>
  <c r="AD1117" i="5"/>
  <c r="O1118" i="4"/>
  <c r="P1118" i="4"/>
  <c r="U1118" i="4" s="1"/>
  <c r="Q1118" i="4"/>
  <c r="V1118" i="4" s="1"/>
  <c r="R1118" i="4"/>
  <c r="W1118" i="4" s="1"/>
  <c r="N1118" i="4"/>
  <c r="G1127" i="7"/>
  <c r="C1118" i="5"/>
  <c r="S1118" i="4" l="1"/>
  <c r="J1118" i="4"/>
  <c r="M1118" i="4" s="1"/>
  <c r="R1119" i="4"/>
  <c r="W1119" i="4" s="1"/>
  <c r="N1119" i="4"/>
  <c r="O1119" i="4"/>
  <c r="T1119" i="4" s="1"/>
  <c r="AD1118" i="5"/>
  <c r="P1119" i="4"/>
  <c r="U1119" i="4" s="1"/>
  <c r="Q1119" i="4"/>
  <c r="V1119" i="4" s="1"/>
  <c r="G1128" i="7"/>
  <c r="C1119" i="5"/>
  <c r="Q1120" i="4" l="1"/>
  <c r="V1120" i="4" s="1"/>
  <c r="R1120" i="4"/>
  <c r="W1120" i="4" s="1"/>
  <c r="N1120" i="4"/>
  <c r="AD1119" i="5"/>
  <c r="O1120" i="4"/>
  <c r="P1120" i="4"/>
  <c r="U1120" i="4" s="1"/>
  <c r="J1119" i="4"/>
  <c r="G1129" i="7"/>
  <c r="C1120" i="5"/>
  <c r="R1121" i="4" l="1"/>
  <c r="W1121" i="4" s="1"/>
  <c r="N1121" i="4"/>
  <c r="O1121" i="4"/>
  <c r="T1121" i="4" s="1"/>
  <c r="AD1120" i="5"/>
  <c r="P1121" i="4"/>
  <c r="U1121" i="4" s="1"/>
  <c r="Q1121" i="4"/>
  <c r="V1121" i="4" s="1"/>
  <c r="J1120" i="4"/>
  <c r="M1120" i="4" s="1"/>
  <c r="S1120" i="4"/>
  <c r="G1130" i="7"/>
  <c r="C1121" i="5"/>
  <c r="AD1121" i="5" l="1"/>
  <c r="O1122" i="4"/>
  <c r="P1122" i="4"/>
  <c r="U1122" i="4" s="1"/>
  <c r="Q1122" i="4"/>
  <c r="V1122" i="4" s="1"/>
  <c r="R1122" i="4"/>
  <c r="W1122" i="4" s="1"/>
  <c r="N1122" i="4"/>
  <c r="J1121" i="4"/>
  <c r="G1131" i="7"/>
  <c r="C1122" i="5"/>
  <c r="S1122" i="4" l="1"/>
  <c r="J1122" i="4"/>
  <c r="M1122" i="4" s="1"/>
  <c r="P1123" i="4"/>
  <c r="U1123" i="4" s="1"/>
  <c r="R1123" i="4"/>
  <c r="W1123" i="4" s="1"/>
  <c r="N1123" i="4"/>
  <c r="O1123" i="4"/>
  <c r="T1123" i="4" s="1"/>
  <c r="AD1122" i="5"/>
  <c r="Q1123" i="4"/>
  <c r="V1123" i="4" s="1"/>
  <c r="G1132" i="7"/>
  <c r="C1123" i="5"/>
  <c r="AD1123" i="5" l="1"/>
  <c r="O1124" i="4"/>
  <c r="T1124" i="4" s="1"/>
  <c r="P1124" i="4"/>
  <c r="U1124" i="4" s="1"/>
  <c r="Q1124" i="4"/>
  <c r="V1124" i="4" s="1"/>
  <c r="R1124" i="4"/>
  <c r="W1124" i="4" s="1"/>
  <c r="N1124" i="4"/>
  <c r="J1123" i="4"/>
  <c r="G1133" i="7"/>
  <c r="C1124" i="5"/>
  <c r="J1124" i="4" l="1"/>
  <c r="R1125" i="4"/>
  <c r="W1125" i="4" s="1"/>
  <c r="N1125" i="4"/>
  <c r="O1125" i="4"/>
  <c r="T1125" i="4" s="1"/>
  <c r="Q1125" i="4"/>
  <c r="V1125" i="4" s="1"/>
  <c r="AD1124" i="5"/>
  <c r="P1125" i="4"/>
  <c r="U1125" i="4" s="1"/>
  <c r="G1134" i="7"/>
  <c r="C1125" i="5"/>
  <c r="J1125" i="4" l="1"/>
  <c r="AD1125" i="5"/>
  <c r="O1126" i="4"/>
  <c r="T1126" i="4" s="1"/>
  <c r="P1126" i="4"/>
  <c r="U1126" i="4" s="1"/>
  <c r="Q1126" i="4"/>
  <c r="V1126" i="4" s="1"/>
  <c r="R1126" i="4"/>
  <c r="W1126" i="4" s="1"/>
  <c r="N1126" i="4"/>
  <c r="G1135" i="7"/>
  <c r="C1126" i="5"/>
  <c r="J1126" i="4" l="1"/>
  <c r="Q1127" i="4"/>
  <c r="V1127" i="4" s="1"/>
  <c r="R1127" i="4"/>
  <c r="W1127" i="4" s="1"/>
  <c r="N1127" i="4"/>
  <c r="O1127" i="4"/>
  <c r="T1127" i="4" s="1"/>
  <c r="AD1126" i="5"/>
  <c r="P1127" i="4"/>
  <c r="U1127" i="4" s="1"/>
  <c r="G1136" i="7"/>
  <c r="C1127" i="5"/>
  <c r="AD1127" i="5" l="1"/>
  <c r="O1128" i="4"/>
  <c r="T1128" i="4" s="1"/>
  <c r="P1128" i="4"/>
  <c r="U1128" i="4" s="1"/>
  <c r="Q1128" i="4"/>
  <c r="V1128" i="4" s="1"/>
  <c r="R1128" i="4"/>
  <c r="W1128" i="4" s="1"/>
  <c r="N1128" i="4"/>
  <c r="J1127" i="4"/>
  <c r="G1137" i="7"/>
  <c r="C1128" i="5"/>
  <c r="J1128" i="4" l="1"/>
  <c r="R1129" i="4"/>
  <c r="W1129" i="4" s="1"/>
  <c r="N1129" i="4"/>
  <c r="O1129" i="4"/>
  <c r="T1129" i="4" s="1"/>
  <c r="AD1128" i="5"/>
  <c r="P1129" i="4"/>
  <c r="U1129" i="4" s="1"/>
  <c r="Q1129" i="4"/>
  <c r="V1129" i="4" s="1"/>
  <c r="G1138" i="7"/>
  <c r="C1129" i="5"/>
  <c r="Q1130" i="4" l="1"/>
  <c r="V1130" i="4" s="1"/>
  <c r="R1130" i="4"/>
  <c r="W1130" i="4" s="1"/>
  <c r="N1130" i="4"/>
  <c r="AD1129" i="5"/>
  <c r="O1130" i="4"/>
  <c r="T1130" i="4" s="1"/>
  <c r="P1130" i="4"/>
  <c r="U1130" i="4" s="1"/>
  <c r="J1129" i="4"/>
  <c r="G1139" i="7"/>
  <c r="C1130" i="5"/>
  <c r="R1131" i="4" l="1"/>
  <c r="W1131" i="4" s="1"/>
  <c r="N1131" i="4"/>
  <c r="O1131" i="4"/>
  <c r="AD1130" i="5"/>
  <c r="P1131" i="4"/>
  <c r="U1131" i="4" s="1"/>
  <c r="Q1131" i="4"/>
  <c r="V1131" i="4" s="1"/>
  <c r="J1130" i="4"/>
  <c r="G1140" i="7"/>
  <c r="C1131" i="5"/>
  <c r="Q1132" i="4" l="1"/>
  <c r="V1132" i="4" s="1"/>
  <c r="R1132" i="4"/>
  <c r="W1132" i="4" s="1"/>
  <c r="N1132" i="4"/>
  <c r="AD1131" i="5"/>
  <c r="O1132" i="4"/>
  <c r="T1132" i="4" s="1"/>
  <c r="P1132" i="4"/>
  <c r="U1132" i="4" s="1"/>
  <c r="S1131" i="4"/>
  <c r="J1131" i="4"/>
  <c r="M1131" i="4" s="1"/>
  <c r="G1141" i="7"/>
  <c r="C1132" i="5"/>
  <c r="R1133" i="4" l="1"/>
  <c r="W1133" i="4" s="1"/>
  <c r="N1133" i="4"/>
  <c r="O1133" i="4"/>
  <c r="T1133" i="4" s="1"/>
  <c r="AD1132" i="5"/>
  <c r="P1133" i="4"/>
  <c r="U1133" i="4" s="1"/>
  <c r="Q1133" i="4"/>
  <c r="V1133" i="4" s="1"/>
  <c r="J1132" i="4"/>
  <c r="G1142" i="7"/>
  <c r="C1133" i="5"/>
  <c r="Q1134" i="4" l="1"/>
  <c r="V1134" i="4" s="1"/>
  <c r="R1134" i="4"/>
  <c r="W1134" i="4" s="1"/>
  <c r="N1134" i="4"/>
  <c r="AD1133" i="5"/>
  <c r="O1134" i="4"/>
  <c r="P1134" i="4"/>
  <c r="U1134" i="4" s="1"/>
  <c r="J1133" i="4"/>
  <c r="G1143" i="7"/>
  <c r="C1134" i="5"/>
  <c r="R1135" i="4" l="1"/>
  <c r="W1135" i="4" s="1"/>
  <c r="N1135" i="4"/>
  <c r="O1135" i="4"/>
  <c r="AD1134" i="5"/>
  <c r="P1135" i="4"/>
  <c r="U1135" i="4" s="1"/>
  <c r="Q1135" i="4"/>
  <c r="V1135" i="4" s="1"/>
  <c r="S1134" i="4"/>
  <c r="J1134" i="4"/>
  <c r="M1134" i="4" s="1"/>
  <c r="G1144" i="7"/>
  <c r="C1135" i="5"/>
  <c r="Q1136" i="4" l="1"/>
  <c r="V1136" i="4" s="1"/>
  <c r="R1136" i="4"/>
  <c r="W1136" i="4" s="1"/>
  <c r="N1136" i="4"/>
  <c r="AD1135" i="5"/>
  <c r="O1136" i="4"/>
  <c r="T1136" i="4" s="1"/>
  <c r="P1136" i="4"/>
  <c r="U1136" i="4" s="1"/>
  <c r="J1135" i="4"/>
  <c r="M1135" i="4" s="1"/>
  <c r="S1135" i="4"/>
  <c r="G1145" i="7"/>
  <c r="C1136" i="5"/>
  <c r="R1137" i="4" l="1"/>
  <c r="W1137" i="4" s="1"/>
  <c r="N1137" i="4"/>
  <c r="O1137" i="4"/>
  <c r="T1137" i="4" s="1"/>
  <c r="AD1136" i="5"/>
  <c r="P1137" i="4"/>
  <c r="U1137" i="4" s="1"/>
  <c r="Q1137" i="4"/>
  <c r="V1137" i="4" s="1"/>
  <c r="J1136" i="4"/>
  <c r="G1146" i="7"/>
  <c r="C1137" i="5"/>
  <c r="Q1138" i="4" l="1"/>
  <c r="V1138" i="4" s="1"/>
  <c r="R1138" i="4"/>
  <c r="W1138" i="4" s="1"/>
  <c r="N1138" i="4"/>
  <c r="AD1137" i="5"/>
  <c r="O1138" i="4"/>
  <c r="P1138" i="4"/>
  <c r="U1138" i="4" s="1"/>
  <c r="J1137" i="4"/>
  <c r="G1147" i="7"/>
  <c r="C1138" i="5"/>
  <c r="R1139" i="4" l="1"/>
  <c r="W1139" i="4" s="1"/>
  <c r="N1139" i="4"/>
  <c r="O1139" i="4"/>
  <c r="T1139" i="4" s="1"/>
  <c r="AD1138" i="5"/>
  <c r="P1139" i="4"/>
  <c r="U1139" i="4" s="1"/>
  <c r="Q1139" i="4"/>
  <c r="V1139" i="4" s="1"/>
  <c r="S1138" i="4"/>
  <c r="J1138" i="4"/>
  <c r="M1138" i="4" s="1"/>
  <c r="G1148" i="7"/>
  <c r="C1139" i="5"/>
  <c r="R1140" i="4" l="1"/>
  <c r="W1140" i="4" s="1"/>
  <c r="AD1139" i="5"/>
  <c r="O1140" i="4"/>
  <c r="P1140" i="4"/>
  <c r="U1140" i="4" s="1"/>
  <c r="Q1140" i="4"/>
  <c r="V1140" i="4" s="1"/>
  <c r="N1140" i="4"/>
  <c r="J1139" i="4"/>
  <c r="G1149" i="7"/>
  <c r="C1140" i="5"/>
  <c r="S1140" i="4" l="1"/>
  <c r="J1140" i="4"/>
  <c r="M1140" i="4" s="1"/>
  <c r="R1141" i="4"/>
  <c r="W1141" i="4" s="1"/>
  <c r="N1141" i="4"/>
  <c r="O1141" i="4"/>
  <c r="AD1140" i="5"/>
  <c r="P1141" i="4"/>
  <c r="U1141" i="4" s="1"/>
  <c r="Q1141" i="4"/>
  <c r="V1141" i="4" s="1"/>
  <c r="G1150" i="7"/>
  <c r="C1141" i="5"/>
  <c r="Q1142" i="4" l="1"/>
  <c r="V1142" i="4" s="1"/>
  <c r="R1142" i="4"/>
  <c r="W1142" i="4" s="1"/>
  <c r="N1142" i="4"/>
  <c r="AD1141" i="5"/>
  <c r="O1142" i="4"/>
  <c r="P1142" i="4"/>
  <c r="U1142" i="4" s="1"/>
  <c r="J1141" i="4"/>
  <c r="M1141" i="4" s="1"/>
  <c r="S1141" i="4"/>
  <c r="G1151" i="7"/>
  <c r="C1142" i="5"/>
  <c r="R1143" i="4" l="1"/>
  <c r="W1143" i="4" s="1"/>
  <c r="N1143" i="4"/>
  <c r="O1143" i="4"/>
  <c r="AD1142" i="5"/>
  <c r="P1143" i="4"/>
  <c r="U1143" i="4" s="1"/>
  <c r="Q1143" i="4"/>
  <c r="V1143" i="4" s="1"/>
  <c r="S1142" i="4"/>
  <c r="J1142" i="4"/>
  <c r="M1142" i="4" s="1"/>
  <c r="G1152" i="7"/>
  <c r="C1143" i="5"/>
  <c r="Q1144" i="4" l="1"/>
  <c r="V1144" i="4" s="1"/>
  <c r="N1144" i="4"/>
  <c r="AD1143" i="5"/>
  <c r="O1144" i="4"/>
  <c r="T1144" i="4" s="1"/>
  <c r="P1144" i="4"/>
  <c r="U1144" i="4" s="1"/>
  <c r="R1144" i="4"/>
  <c r="W1144" i="4" s="1"/>
  <c r="S1143" i="4"/>
  <c r="J1143" i="4"/>
  <c r="M1143" i="4" s="1"/>
  <c r="G1153" i="7"/>
  <c r="C1144" i="5"/>
  <c r="J1144" i="4" l="1"/>
  <c r="R1145" i="4"/>
  <c r="W1145" i="4" s="1"/>
  <c r="N1145" i="4"/>
  <c r="O1145" i="4"/>
  <c r="T1145" i="4" s="1"/>
  <c r="AD1144" i="5"/>
  <c r="P1145" i="4"/>
  <c r="U1145" i="4" s="1"/>
  <c r="Q1145" i="4"/>
  <c r="V1145" i="4" s="1"/>
  <c r="G1154" i="7"/>
  <c r="C1145" i="5"/>
  <c r="Q1146" i="4" l="1"/>
  <c r="V1146" i="4" s="1"/>
  <c r="R1146" i="4"/>
  <c r="W1146" i="4" s="1"/>
  <c r="N1146" i="4"/>
  <c r="AD1145" i="5"/>
  <c r="O1146" i="4"/>
  <c r="P1146" i="4"/>
  <c r="U1146" i="4" s="1"/>
  <c r="J1145" i="4"/>
  <c r="G1155" i="7"/>
  <c r="C1146" i="5"/>
  <c r="AD1146" i="5" l="1"/>
  <c r="P1147" i="4"/>
  <c r="U1147" i="4" s="1"/>
  <c r="Q1147" i="4"/>
  <c r="V1147" i="4" s="1"/>
  <c r="R1147" i="4"/>
  <c r="W1147" i="4" s="1"/>
  <c r="N1147" i="4"/>
  <c r="O1147" i="4"/>
  <c r="S1146" i="4"/>
  <c r="J1146" i="4"/>
  <c r="M1146" i="4" s="1"/>
  <c r="G1156" i="7"/>
  <c r="C1147" i="5"/>
  <c r="S1147" i="4" l="1"/>
  <c r="J1147" i="4"/>
  <c r="M1147" i="4" s="1"/>
  <c r="O1148" i="4"/>
  <c r="T1148" i="4" s="1"/>
  <c r="Q1148" i="4"/>
  <c r="V1148" i="4" s="1"/>
  <c r="R1148" i="4"/>
  <c r="W1148" i="4" s="1"/>
  <c r="N1148" i="4"/>
  <c r="AD1147" i="5"/>
  <c r="P1148" i="4"/>
  <c r="U1148" i="4" s="1"/>
  <c r="G1157" i="7"/>
  <c r="C1148" i="5"/>
  <c r="J1148" i="4" l="1"/>
  <c r="R1149" i="4"/>
  <c r="W1149" i="4" s="1"/>
  <c r="N1149" i="4"/>
  <c r="O1149" i="4"/>
  <c r="AD1148" i="5"/>
  <c r="P1149" i="4"/>
  <c r="U1149" i="4" s="1"/>
  <c r="Q1149" i="4"/>
  <c r="V1149" i="4" s="1"/>
  <c r="G1158" i="7"/>
  <c r="C1149" i="5"/>
  <c r="Q1150" i="4" l="1"/>
  <c r="V1150" i="4" s="1"/>
  <c r="R1150" i="4"/>
  <c r="W1150" i="4" s="1"/>
  <c r="N1150" i="4"/>
  <c r="AD1149" i="5"/>
  <c r="O1150" i="4"/>
  <c r="P1150" i="4"/>
  <c r="U1150" i="4" s="1"/>
  <c r="S1149" i="4"/>
  <c r="J1149" i="4"/>
  <c r="M1149" i="4" s="1"/>
  <c r="G1159" i="7"/>
  <c r="C1150" i="5"/>
  <c r="N1151" i="4" l="1"/>
  <c r="AD1150" i="5"/>
  <c r="P1151" i="4"/>
  <c r="U1151" i="4" s="1"/>
  <c r="Q1151" i="4"/>
  <c r="V1151" i="4" s="1"/>
  <c r="R1151" i="4"/>
  <c r="W1151" i="4" s="1"/>
  <c r="O1151" i="4"/>
  <c r="J1150" i="4"/>
  <c r="M1150" i="4" s="1"/>
  <c r="S1150" i="4"/>
  <c r="G1160" i="7"/>
  <c r="C1151" i="5"/>
  <c r="Q1152" i="4" l="1"/>
  <c r="V1152" i="4" s="1"/>
  <c r="R1152" i="4"/>
  <c r="W1152" i="4" s="1"/>
  <c r="N1152" i="4"/>
  <c r="AD1151" i="5"/>
  <c r="O1152" i="4"/>
  <c r="P1152" i="4"/>
  <c r="U1152" i="4" s="1"/>
  <c r="S1151" i="4"/>
  <c r="J1151" i="4"/>
  <c r="M1151" i="4" s="1"/>
  <c r="G1161" i="7"/>
  <c r="C1152" i="5"/>
  <c r="R1153" i="4" l="1"/>
  <c r="W1153" i="4" s="1"/>
  <c r="N1153" i="4"/>
  <c r="O1153" i="4"/>
  <c r="P1153" i="4"/>
  <c r="U1153" i="4" s="1"/>
  <c r="AD1152" i="5"/>
  <c r="Q1153" i="4"/>
  <c r="V1153" i="4" s="1"/>
  <c r="S1152" i="4"/>
  <c r="J1152" i="4"/>
  <c r="M1152" i="4" s="1"/>
  <c r="G1162" i="7"/>
  <c r="C1153" i="5"/>
  <c r="J1153" i="4" l="1"/>
  <c r="M1153" i="4" s="1"/>
  <c r="S1153" i="4"/>
  <c r="Q1154" i="4"/>
  <c r="V1154" i="4" s="1"/>
  <c r="R1154" i="4"/>
  <c r="W1154" i="4" s="1"/>
  <c r="N1154" i="4"/>
  <c r="AD1153" i="5"/>
  <c r="O1154" i="4"/>
  <c r="T1154" i="4" s="1"/>
  <c r="P1154" i="4"/>
  <c r="G1163" i="7"/>
  <c r="C1154" i="5"/>
  <c r="R1155" i="4" l="1"/>
  <c r="W1155" i="4" s="1"/>
  <c r="N1155" i="4"/>
  <c r="O1155" i="4"/>
  <c r="T1155" i="4" s="1"/>
  <c r="AD1154" i="5"/>
  <c r="P1155" i="4"/>
  <c r="Q1155" i="4"/>
  <c r="V1155" i="4" s="1"/>
  <c r="S1154" i="4"/>
  <c r="J1154" i="4"/>
  <c r="M1154" i="4" s="1"/>
  <c r="G1164" i="7"/>
  <c r="C1155" i="5"/>
  <c r="Q1156" i="4" l="1"/>
  <c r="V1156" i="4" s="1"/>
  <c r="R1156" i="4"/>
  <c r="W1156" i="4" s="1"/>
  <c r="N1156" i="4"/>
  <c r="AD1155" i="5"/>
  <c r="O1156" i="4"/>
  <c r="T1156" i="4" s="1"/>
  <c r="P1156" i="4"/>
  <c r="J1155" i="4"/>
  <c r="M1155" i="4" s="1"/>
  <c r="S1155" i="4"/>
  <c r="G1165" i="7"/>
  <c r="C1156" i="5"/>
  <c r="R1157" i="4" l="1"/>
  <c r="W1157" i="4" s="1"/>
  <c r="N1157" i="4"/>
  <c r="O1157" i="4"/>
  <c r="T1157" i="4" s="1"/>
  <c r="AD1156" i="5"/>
  <c r="P1157" i="4"/>
  <c r="Q1157" i="4"/>
  <c r="V1157" i="4" s="1"/>
  <c r="S1156" i="4"/>
  <c r="J1156" i="4"/>
  <c r="M1156" i="4" s="1"/>
  <c r="G1166" i="7"/>
  <c r="C1157" i="5"/>
  <c r="Q1158" i="4" l="1"/>
  <c r="V1158" i="4" s="1"/>
  <c r="R1158" i="4"/>
  <c r="W1158" i="4" s="1"/>
  <c r="N1158" i="4"/>
  <c r="AD1157" i="5"/>
  <c r="O1158" i="4"/>
  <c r="T1158" i="4" s="1"/>
  <c r="P1158" i="4"/>
  <c r="J1157" i="4"/>
  <c r="M1157" i="4" s="1"/>
  <c r="S1157" i="4"/>
  <c r="G1167" i="7"/>
  <c r="C1158" i="5"/>
  <c r="R1159" i="4" l="1"/>
  <c r="W1159" i="4" s="1"/>
  <c r="N1159" i="4"/>
  <c r="O1159" i="4"/>
  <c r="T1159" i="4" s="1"/>
  <c r="AD1158" i="5"/>
  <c r="P1159" i="4"/>
  <c r="Q1159" i="4"/>
  <c r="V1159" i="4" s="1"/>
  <c r="S1158" i="4"/>
  <c r="J1158" i="4"/>
  <c r="M1158" i="4" s="1"/>
  <c r="G1168" i="7"/>
  <c r="C1159" i="5"/>
  <c r="Q1160" i="4" l="1"/>
  <c r="V1160" i="4" s="1"/>
  <c r="N1160" i="4"/>
  <c r="AD1159" i="5"/>
  <c r="O1160" i="4"/>
  <c r="P1160" i="4"/>
  <c r="U1160" i="4" s="1"/>
  <c r="R1160" i="4"/>
  <c r="W1160" i="4" s="1"/>
  <c r="S1159" i="4"/>
  <c r="J1159" i="4"/>
  <c r="M1159" i="4" s="1"/>
  <c r="G1169" i="7"/>
  <c r="C1160" i="5"/>
  <c r="S1160" i="4" l="1"/>
  <c r="J1160" i="4"/>
  <c r="M1160" i="4" s="1"/>
  <c r="R1161" i="4"/>
  <c r="W1161" i="4" s="1"/>
  <c r="N1161" i="4"/>
  <c r="O1161" i="4"/>
  <c r="AD1160" i="5"/>
  <c r="P1161" i="4"/>
  <c r="U1161" i="4" s="1"/>
  <c r="Q1161" i="4"/>
  <c r="V1161" i="4" s="1"/>
  <c r="G1170" i="7"/>
  <c r="C1161" i="5"/>
  <c r="AD1161" i="5" l="1"/>
  <c r="O1162" i="4"/>
  <c r="P1162" i="4"/>
  <c r="U1162" i="4" s="1"/>
  <c r="Q1162" i="4"/>
  <c r="V1162" i="4" s="1"/>
  <c r="R1162" i="4"/>
  <c r="W1162" i="4" s="1"/>
  <c r="N1162" i="4"/>
  <c r="S1161" i="4"/>
  <c r="J1161" i="4"/>
  <c r="M1161" i="4" s="1"/>
  <c r="G1171" i="7"/>
  <c r="C1162" i="5"/>
  <c r="S1162" i="4" l="1"/>
  <c r="J1162" i="4"/>
  <c r="M1162" i="4" s="1"/>
  <c r="R1163" i="4"/>
  <c r="W1163" i="4" s="1"/>
  <c r="N1163" i="4"/>
  <c r="O1163" i="4"/>
  <c r="T1163" i="4" s="1"/>
  <c r="AD1162" i="5"/>
  <c r="P1163" i="4"/>
  <c r="U1163" i="4" s="1"/>
  <c r="Q1163" i="4"/>
  <c r="V1163" i="4" s="1"/>
  <c r="G1172" i="7"/>
  <c r="C1163" i="5"/>
  <c r="R1164" i="4" l="1"/>
  <c r="W1164" i="4" s="1"/>
  <c r="AD1163" i="5"/>
  <c r="O1164" i="4"/>
  <c r="P1164" i="4"/>
  <c r="U1164" i="4" s="1"/>
  <c r="Q1164" i="4"/>
  <c r="V1164" i="4" s="1"/>
  <c r="N1164" i="4"/>
  <c r="J1163" i="4"/>
  <c r="G1173" i="7"/>
  <c r="C1164" i="5"/>
  <c r="S1164" i="4" l="1"/>
  <c r="J1164" i="4"/>
  <c r="M1164" i="4" s="1"/>
  <c r="R1165" i="4"/>
  <c r="W1165" i="4" s="1"/>
  <c r="N1165" i="4"/>
  <c r="O1165" i="4"/>
  <c r="AD1164" i="5"/>
  <c r="P1165" i="4"/>
  <c r="U1165" i="4" s="1"/>
  <c r="Q1165" i="4"/>
  <c r="V1165" i="4" s="1"/>
  <c r="G1174" i="7"/>
  <c r="C1165" i="5"/>
  <c r="N1166" i="4" l="1"/>
  <c r="AD1165" i="5"/>
  <c r="O1166" i="4"/>
  <c r="T1166" i="4" s="1"/>
  <c r="P1166" i="4"/>
  <c r="U1166" i="4" s="1"/>
  <c r="Q1166" i="4"/>
  <c r="V1166" i="4" s="1"/>
  <c r="R1166" i="4"/>
  <c r="W1166" i="4" s="1"/>
  <c r="S1165" i="4"/>
  <c r="J1165" i="4"/>
  <c r="M1165" i="4" s="1"/>
  <c r="G1175" i="7"/>
  <c r="C1166" i="5"/>
  <c r="R1167" i="4" l="1"/>
  <c r="W1167" i="4" s="1"/>
  <c r="N1167" i="4"/>
  <c r="O1167" i="4"/>
  <c r="T1167" i="4" s="1"/>
  <c r="AD1166" i="5"/>
  <c r="P1167" i="4"/>
  <c r="U1167" i="4" s="1"/>
  <c r="Q1167" i="4"/>
  <c r="V1167" i="4" s="1"/>
  <c r="J1166" i="4"/>
  <c r="G1176" i="7"/>
  <c r="C1167" i="5"/>
  <c r="O1168" i="4" l="1"/>
  <c r="Q1168" i="4"/>
  <c r="V1168" i="4" s="1"/>
  <c r="R1168" i="4"/>
  <c r="W1168" i="4" s="1"/>
  <c r="N1168" i="4"/>
  <c r="AD1167" i="5"/>
  <c r="P1168" i="4"/>
  <c r="U1168" i="4" s="1"/>
  <c r="J1167" i="4"/>
  <c r="G1177" i="7"/>
  <c r="C1168" i="5"/>
  <c r="J1168" i="4" l="1"/>
  <c r="M1168" i="4" s="1"/>
  <c r="S1168" i="4"/>
  <c r="AD1168" i="5"/>
  <c r="P1169" i="4"/>
  <c r="U1169" i="4" s="1"/>
  <c r="Q1169" i="4"/>
  <c r="V1169" i="4" s="1"/>
  <c r="R1169" i="4"/>
  <c r="W1169" i="4" s="1"/>
  <c r="N1169" i="4"/>
  <c r="O1169" i="4"/>
  <c r="G1178" i="7"/>
  <c r="C1169" i="5"/>
  <c r="J1169" i="4" l="1"/>
  <c r="M1169" i="4" s="1"/>
  <c r="S1169" i="4"/>
  <c r="O1170" i="4"/>
  <c r="P1170" i="4"/>
  <c r="U1170" i="4" s="1"/>
  <c r="Q1170" i="4"/>
  <c r="V1170" i="4" s="1"/>
  <c r="R1170" i="4"/>
  <c r="W1170" i="4" s="1"/>
  <c r="N1170" i="4"/>
  <c r="AD1169" i="5"/>
  <c r="G1179" i="7"/>
  <c r="C1170" i="5"/>
  <c r="AD1170" i="5" l="1"/>
  <c r="P1171" i="4"/>
  <c r="U1171" i="4" s="1"/>
  <c r="Q1171" i="4"/>
  <c r="V1171" i="4" s="1"/>
  <c r="R1171" i="4"/>
  <c r="W1171" i="4" s="1"/>
  <c r="N1171" i="4"/>
  <c r="O1171" i="4"/>
  <c r="S1170" i="4"/>
  <c r="J1170" i="4"/>
  <c r="M1170" i="4" s="1"/>
  <c r="G1180" i="7"/>
  <c r="C1171" i="5"/>
  <c r="S1171" i="4" l="1"/>
  <c r="J1171" i="4"/>
  <c r="M1171" i="4" s="1"/>
  <c r="AD1171" i="5"/>
  <c r="O1172" i="4"/>
  <c r="P1172" i="4"/>
  <c r="U1172" i="4" s="1"/>
  <c r="Q1172" i="4"/>
  <c r="V1172" i="4" s="1"/>
  <c r="R1172" i="4"/>
  <c r="W1172" i="4" s="1"/>
  <c r="N1172" i="4"/>
  <c r="G1181" i="7"/>
  <c r="C1172" i="5"/>
  <c r="J1172" i="4" l="1"/>
  <c r="M1172" i="4" s="1"/>
  <c r="S1172" i="4"/>
  <c r="AD1172" i="5"/>
  <c r="P1173" i="4"/>
  <c r="U1173" i="4" s="1"/>
  <c r="Q1173" i="4"/>
  <c r="V1173" i="4" s="1"/>
  <c r="R1173" i="4"/>
  <c r="W1173" i="4" s="1"/>
  <c r="N1173" i="4"/>
  <c r="O1173" i="4"/>
  <c r="G1182" i="7"/>
  <c r="C1173" i="5"/>
  <c r="J1173" i="4" l="1"/>
  <c r="M1173" i="4" s="1"/>
  <c r="S1173" i="4"/>
  <c r="Q1174" i="4"/>
  <c r="V1174" i="4" s="1"/>
  <c r="R1174" i="4"/>
  <c r="W1174" i="4" s="1"/>
  <c r="N1174" i="4"/>
  <c r="AD1173" i="5"/>
  <c r="O1174" i="4"/>
  <c r="P1174" i="4"/>
  <c r="U1174" i="4" s="1"/>
  <c r="G1183" i="7"/>
  <c r="C1174" i="5"/>
  <c r="R1175" i="4" l="1"/>
  <c r="W1175" i="4" s="1"/>
  <c r="N1175" i="4"/>
  <c r="O1175" i="4"/>
  <c r="Q1175" i="4"/>
  <c r="V1175" i="4" s="1"/>
  <c r="AD1174" i="5"/>
  <c r="P1175" i="4"/>
  <c r="U1175" i="4" s="1"/>
  <c r="J1174" i="4"/>
  <c r="M1174" i="4" s="1"/>
  <c r="S1174" i="4"/>
  <c r="G1184" i="7"/>
  <c r="C1175" i="5"/>
  <c r="J1175" i="4" l="1"/>
  <c r="M1175" i="4" s="1"/>
  <c r="S1175" i="4"/>
  <c r="R1176" i="4"/>
  <c r="W1176" i="4" s="1"/>
  <c r="AD1175" i="5"/>
  <c r="O1176" i="4"/>
  <c r="T1176" i="4" s="1"/>
  <c r="P1176" i="4"/>
  <c r="U1176" i="4" s="1"/>
  <c r="Q1176" i="4"/>
  <c r="V1176" i="4" s="1"/>
  <c r="N1176" i="4"/>
  <c r="G1185" i="7"/>
  <c r="C1176" i="5"/>
  <c r="J1176" i="4" l="1"/>
  <c r="R1177" i="4"/>
  <c r="W1177" i="4" s="1"/>
  <c r="N1177" i="4"/>
  <c r="O1177" i="4"/>
  <c r="T1177" i="4" s="1"/>
  <c r="AD1176" i="5"/>
  <c r="P1177" i="4"/>
  <c r="U1177" i="4" s="1"/>
  <c r="Q1177" i="4"/>
  <c r="V1177" i="4" s="1"/>
  <c r="G1186" i="7"/>
  <c r="C1177" i="5"/>
  <c r="Q1178" i="4" l="1"/>
  <c r="V1178" i="4" s="1"/>
  <c r="R1178" i="4"/>
  <c r="W1178" i="4" s="1"/>
  <c r="N1178" i="4"/>
  <c r="AD1177" i="5"/>
  <c r="O1178" i="4"/>
  <c r="P1178" i="4"/>
  <c r="U1178" i="4" s="1"/>
  <c r="J1177" i="4"/>
  <c r="G1187" i="7"/>
  <c r="C1178" i="5"/>
  <c r="R1179" i="4" l="1"/>
  <c r="W1179" i="4" s="1"/>
  <c r="N1179" i="4"/>
  <c r="O1179" i="4"/>
  <c r="T1179" i="4" s="1"/>
  <c r="AD1178" i="5"/>
  <c r="P1179" i="4"/>
  <c r="U1179" i="4" s="1"/>
  <c r="Q1179" i="4"/>
  <c r="V1179" i="4" s="1"/>
  <c r="S1178" i="4"/>
  <c r="J1178" i="4"/>
  <c r="M1178" i="4" s="1"/>
  <c r="G1188" i="7"/>
  <c r="C1179" i="5"/>
  <c r="Q1180" i="4" l="1"/>
  <c r="V1180" i="4" s="1"/>
  <c r="R1180" i="4"/>
  <c r="W1180" i="4" s="1"/>
  <c r="N1180" i="4"/>
  <c r="AD1179" i="5"/>
  <c r="O1180" i="4"/>
  <c r="P1180" i="4"/>
  <c r="U1180" i="4" s="1"/>
  <c r="J1179" i="4"/>
  <c r="G1189" i="7"/>
  <c r="C1180" i="5"/>
  <c r="AD1180" i="5" l="1"/>
  <c r="P1181" i="4"/>
  <c r="U1181" i="4" s="1"/>
  <c r="Q1181" i="4"/>
  <c r="V1181" i="4" s="1"/>
  <c r="R1181" i="4"/>
  <c r="W1181" i="4" s="1"/>
  <c r="N1181" i="4"/>
  <c r="O1181" i="4"/>
  <c r="T1181" i="4" s="1"/>
  <c r="J1180" i="4"/>
  <c r="M1180" i="4" s="1"/>
  <c r="S1180" i="4"/>
  <c r="G1190" i="7"/>
  <c r="C1181" i="5"/>
  <c r="J1181" i="4" l="1"/>
  <c r="Q1182" i="4"/>
  <c r="V1182" i="4" s="1"/>
  <c r="R1182" i="4"/>
  <c r="W1182" i="4" s="1"/>
  <c r="N1182" i="4"/>
  <c r="AD1181" i="5"/>
  <c r="O1182" i="4"/>
  <c r="T1182" i="4" s="1"/>
  <c r="P1182" i="4"/>
  <c r="U1182" i="4" s="1"/>
  <c r="G1191" i="7"/>
  <c r="C1182" i="5"/>
  <c r="R1183" i="4" l="1"/>
  <c r="W1183" i="4" s="1"/>
  <c r="N1183" i="4"/>
  <c r="O1183" i="4"/>
  <c r="AD1182" i="5"/>
  <c r="P1183" i="4"/>
  <c r="U1183" i="4" s="1"/>
  <c r="Q1183" i="4"/>
  <c r="V1183" i="4" s="1"/>
  <c r="J1182" i="4"/>
  <c r="G1192" i="7"/>
  <c r="C1183" i="5"/>
  <c r="Q1184" i="4" l="1"/>
  <c r="V1184" i="4" s="1"/>
  <c r="R1184" i="4"/>
  <c r="W1184" i="4" s="1"/>
  <c r="N1184" i="4"/>
  <c r="AD1183" i="5"/>
  <c r="O1184" i="4"/>
  <c r="P1184" i="4"/>
  <c r="U1184" i="4" s="1"/>
  <c r="J1183" i="4"/>
  <c r="M1183" i="4" s="1"/>
  <c r="S1183" i="4"/>
  <c r="G1193" i="7"/>
  <c r="C1184" i="5"/>
  <c r="AD1184" i="5" l="1"/>
  <c r="P1185" i="4"/>
  <c r="U1185" i="4" s="1"/>
  <c r="Q1185" i="4"/>
  <c r="V1185" i="4" s="1"/>
  <c r="R1185" i="4"/>
  <c r="W1185" i="4" s="1"/>
  <c r="N1185" i="4"/>
  <c r="O1185" i="4"/>
  <c r="J1184" i="4"/>
  <c r="M1184" i="4" s="1"/>
  <c r="S1184" i="4"/>
  <c r="G1194" i="7"/>
  <c r="C1185" i="5"/>
  <c r="S1185" i="4" l="1"/>
  <c r="J1185" i="4"/>
  <c r="M1185" i="4" s="1"/>
  <c r="Q1186" i="4"/>
  <c r="V1186" i="4" s="1"/>
  <c r="N1186" i="4"/>
  <c r="AD1185" i="5"/>
  <c r="O1186" i="4"/>
  <c r="P1186" i="4"/>
  <c r="U1186" i="4" s="1"/>
  <c r="R1186" i="4"/>
  <c r="W1186" i="4" s="1"/>
  <c r="G1195" i="7"/>
  <c r="C1186" i="5"/>
  <c r="S1186" i="4" l="1"/>
  <c r="J1186" i="4"/>
  <c r="M1186" i="4" s="1"/>
  <c r="R1187" i="4"/>
  <c r="W1187" i="4" s="1"/>
  <c r="N1187" i="4"/>
  <c r="O1187" i="4"/>
  <c r="AD1186" i="5"/>
  <c r="P1187" i="4"/>
  <c r="U1187" i="4" s="1"/>
  <c r="Q1187" i="4"/>
  <c r="V1187" i="4" s="1"/>
  <c r="G1196" i="7"/>
  <c r="C1187" i="5"/>
  <c r="AD1187" i="5" l="1"/>
  <c r="O1188" i="4"/>
  <c r="P1188" i="4"/>
  <c r="U1188" i="4" s="1"/>
  <c r="Q1188" i="4"/>
  <c r="V1188" i="4" s="1"/>
  <c r="R1188" i="4"/>
  <c r="W1188" i="4" s="1"/>
  <c r="N1188" i="4"/>
  <c r="S1187" i="4"/>
  <c r="J1187" i="4"/>
  <c r="M1187" i="4" s="1"/>
  <c r="G1197" i="7"/>
  <c r="C1188" i="5"/>
  <c r="J1188" i="4" l="1"/>
  <c r="M1188" i="4" s="1"/>
  <c r="S1188" i="4"/>
  <c r="R1189" i="4"/>
  <c r="W1189" i="4" s="1"/>
  <c r="N1189" i="4"/>
  <c r="O1189" i="4"/>
  <c r="T1189" i="4" s="1"/>
  <c r="AD1188" i="5"/>
  <c r="P1189" i="4"/>
  <c r="Q1189" i="4"/>
  <c r="V1189" i="4" s="1"/>
  <c r="G1198" i="7"/>
  <c r="C1189" i="5"/>
  <c r="R1190" i="4" l="1"/>
  <c r="W1190" i="4" s="1"/>
  <c r="N1190" i="4"/>
  <c r="AD1189" i="5"/>
  <c r="O1190" i="4"/>
  <c r="T1190" i="4" s="1"/>
  <c r="P1190" i="4"/>
  <c r="Q1190" i="4"/>
  <c r="V1190" i="4" s="1"/>
  <c r="S1189" i="4"/>
  <c r="J1189" i="4"/>
  <c r="M1189" i="4" s="1"/>
  <c r="G1199" i="7"/>
  <c r="C1190" i="5"/>
  <c r="S1190" i="4" l="1"/>
  <c r="J1190" i="4"/>
  <c r="M1190" i="4" s="1"/>
  <c r="AD1190" i="5"/>
  <c r="P1191" i="4"/>
  <c r="Q1191" i="4"/>
  <c r="V1191" i="4" s="1"/>
  <c r="R1191" i="4"/>
  <c r="W1191" i="4" s="1"/>
  <c r="N1191" i="4"/>
  <c r="O1191" i="4"/>
  <c r="T1191" i="4" s="1"/>
  <c r="G1200" i="7"/>
  <c r="C1191" i="5"/>
  <c r="J1191" i="4" l="1"/>
  <c r="M1191" i="4" s="1"/>
  <c r="S1191" i="4"/>
  <c r="AD1191" i="5"/>
  <c r="O1192" i="4"/>
  <c r="T1192" i="4" s="1"/>
  <c r="P1192" i="4"/>
  <c r="Q1192" i="4"/>
  <c r="V1192" i="4" s="1"/>
  <c r="R1192" i="4"/>
  <c r="W1192" i="4" s="1"/>
  <c r="N1192" i="4"/>
  <c r="G1201" i="7"/>
  <c r="C1192" i="5"/>
  <c r="S1192" i="4" l="1"/>
  <c r="J1192" i="4"/>
  <c r="M1192" i="4" s="1"/>
  <c r="P1193" i="4"/>
  <c r="R1193" i="4"/>
  <c r="W1193" i="4" s="1"/>
  <c r="N1193" i="4"/>
  <c r="O1193" i="4"/>
  <c r="T1193" i="4" s="1"/>
  <c r="AD1192" i="5"/>
  <c r="Q1193" i="4"/>
  <c r="V1193" i="4" s="1"/>
  <c r="G1202" i="7"/>
  <c r="C1193" i="5"/>
  <c r="Q1194" i="4" l="1"/>
  <c r="V1194" i="4" s="1"/>
  <c r="R1194" i="4"/>
  <c r="W1194" i="4" s="1"/>
  <c r="N1194" i="4"/>
  <c r="AD1193" i="5"/>
  <c r="O1194" i="4"/>
  <c r="T1194" i="4" s="1"/>
  <c r="P1194" i="4"/>
  <c r="S1193" i="4"/>
  <c r="J1193" i="4"/>
  <c r="M1193" i="4" s="1"/>
  <c r="G1203" i="7"/>
  <c r="C1194" i="5"/>
  <c r="R1195" i="4" l="1"/>
  <c r="W1195" i="4" s="1"/>
  <c r="N1195" i="4"/>
  <c r="O1195" i="4"/>
  <c r="T1195" i="4" s="1"/>
  <c r="AD1194" i="5"/>
  <c r="P1195" i="4"/>
  <c r="Q1195" i="4"/>
  <c r="V1195" i="4" s="1"/>
  <c r="S1194" i="4"/>
  <c r="J1194" i="4"/>
  <c r="M1194" i="4" s="1"/>
  <c r="G1204" i="7"/>
  <c r="C1195" i="5"/>
  <c r="R1196" i="4" l="1"/>
  <c r="W1196" i="4" s="1"/>
  <c r="N1196" i="4"/>
  <c r="AD1195" i="5"/>
  <c r="O1196" i="4"/>
  <c r="T1196" i="4" s="1"/>
  <c r="P1196" i="4"/>
  <c r="U1196" i="4" s="1"/>
  <c r="Q1196" i="4"/>
  <c r="S1195" i="4"/>
  <c r="J1195" i="4"/>
  <c r="M1195" i="4" s="1"/>
  <c r="G1205" i="7"/>
  <c r="C1196" i="5"/>
  <c r="S1196" i="4" l="1"/>
  <c r="J1196" i="4"/>
  <c r="M1196" i="4" s="1"/>
  <c r="R1197" i="4"/>
  <c r="W1197" i="4" s="1"/>
  <c r="N1197" i="4"/>
  <c r="O1197" i="4"/>
  <c r="T1197" i="4" s="1"/>
  <c r="AD1196" i="5"/>
  <c r="P1197" i="4"/>
  <c r="U1197" i="4" s="1"/>
  <c r="Q1197" i="4"/>
  <c r="G1206" i="7"/>
  <c r="C1197" i="5"/>
  <c r="Q1198" i="4" l="1"/>
  <c r="R1198" i="4"/>
  <c r="W1198" i="4" s="1"/>
  <c r="N1198" i="4"/>
  <c r="AD1197" i="5"/>
  <c r="O1198" i="4"/>
  <c r="T1198" i="4" s="1"/>
  <c r="P1198" i="4"/>
  <c r="U1198" i="4" s="1"/>
  <c r="J1197" i="4"/>
  <c r="M1197" i="4" s="1"/>
  <c r="S1197" i="4"/>
  <c r="G1207" i="7"/>
  <c r="C1198" i="5"/>
  <c r="R1199" i="4" l="1"/>
  <c r="W1199" i="4" s="1"/>
  <c r="N1199" i="4"/>
  <c r="O1199" i="4"/>
  <c r="T1199" i="4" s="1"/>
  <c r="AD1198" i="5"/>
  <c r="P1199" i="4"/>
  <c r="U1199" i="4" s="1"/>
  <c r="Q1199" i="4"/>
  <c r="S1198" i="4"/>
  <c r="J1198" i="4"/>
  <c r="M1198" i="4" s="1"/>
  <c r="G1208" i="7"/>
  <c r="C1199" i="5"/>
  <c r="R1200" i="4" l="1"/>
  <c r="N1200" i="4"/>
  <c r="AD1199" i="5"/>
  <c r="O1200" i="4"/>
  <c r="T1200" i="4" s="1"/>
  <c r="P1200" i="4"/>
  <c r="U1200" i="4" s="1"/>
  <c r="Q1200" i="4"/>
  <c r="V1200" i="4" s="1"/>
  <c r="S1199" i="4"/>
  <c r="J1199" i="4"/>
  <c r="M1199" i="4" s="1"/>
  <c r="G1209" i="7"/>
  <c r="C1200" i="5"/>
  <c r="S1200" i="4" l="1"/>
  <c r="J1200" i="4"/>
  <c r="M1200" i="4" s="1"/>
  <c r="R1201" i="4"/>
  <c r="N1201" i="4"/>
  <c r="O1201" i="4"/>
  <c r="T1201" i="4" s="1"/>
  <c r="AD1200" i="5"/>
  <c r="P1201" i="4"/>
  <c r="U1201" i="4" s="1"/>
  <c r="Q1201" i="4"/>
  <c r="V1201" i="4" s="1"/>
  <c r="G1210" i="7"/>
  <c r="C1201" i="5"/>
  <c r="R1202" i="4" l="1"/>
  <c r="AD1201" i="5"/>
  <c r="O1202" i="4"/>
  <c r="T1202" i="4" s="1"/>
  <c r="P1202" i="4"/>
  <c r="U1202" i="4" s="1"/>
  <c r="Q1202" i="4"/>
  <c r="V1202" i="4" s="1"/>
  <c r="N1202" i="4"/>
  <c r="S1201" i="4"/>
  <c r="J1201" i="4"/>
  <c r="M1201" i="4" s="1"/>
  <c r="G1211" i="7"/>
  <c r="C1202" i="5"/>
  <c r="S1202" i="4" l="1"/>
  <c r="J1202" i="4"/>
  <c r="M1202" i="4" s="1"/>
  <c r="R1203" i="4"/>
  <c r="W1203" i="4" s="1"/>
  <c r="N1203" i="4"/>
  <c r="O1203" i="4"/>
  <c r="T1203" i="4" s="1"/>
  <c r="AD1202" i="5"/>
  <c r="P1203" i="4"/>
  <c r="U1203" i="4" s="1"/>
  <c r="Q1203" i="4"/>
  <c r="G1212" i="7"/>
  <c r="C1203" i="5"/>
  <c r="AD1203" i="5" l="1"/>
  <c r="O1204" i="4"/>
  <c r="T1204" i="4" s="1"/>
  <c r="P1204" i="4"/>
  <c r="U1204" i="4" s="1"/>
  <c r="Q1204" i="4"/>
  <c r="R1204" i="4"/>
  <c r="W1204" i="4" s="1"/>
  <c r="N1204" i="4"/>
  <c r="S1203" i="4"/>
  <c r="J1203" i="4"/>
  <c r="M1203" i="4" s="1"/>
  <c r="G1213" i="7"/>
  <c r="C1204" i="5"/>
  <c r="S1204" i="4" l="1"/>
  <c r="J1204" i="4"/>
  <c r="M1204" i="4" s="1"/>
  <c r="R1205" i="4"/>
  <c r="W1205" i="4" s="1"/>
  <c r="N1205" i="4"/>
  <c r="O1205" i="4"/>
  <c r="T1205" i="4" s="1"/>
  <c r="AD1204" i="5"/>
  <c r="P1205" i="4"/>
  <c r="U1205" i="4" s="1"/>
  <c r="Q1205" i="4"/>
  <c r="G1214" i="7"/>
  <c r="C1205" i="5"/>
  <c r="R1206" i="4" l="1"/>
  <c r="W1206" i="4" s="1"/>
  <c r="AD1205" i="5"/>
  <c r="O1206" i="4"/>
  <c r="T1206" i="4" s="1"/>
  <c r="P1206" i="4"/>
  <c r="U1206" i="4" s="1"/>
  <c r="Q1206" i="4"/>
  <c r="N1206" i="4"/>
  <c r="S1205" i="4"/>
  <c r="J1205" i="4"/>
  <c r="M1205" i="4" s="1"/>
  <c r="G1215" i="7"/>
  <c r="C1206" i="5"/>
  <c r="S1206" i="4" l="1"/>
  <c r="J1206" i="4"/>
  <c r="M1206" i="4" s="1"/>
  <c r="R1207" i="4"/>
  <c r="W1207" i="4" s="1"/>
  <c r="N1207" i="4"/>
  <c r="O1207" i="4"/>
  <c r="T1207" i="4" s="1"/>
  <c r="AD1206" i="5"/>
  <c r="P1207" i="4"/>
  <c r="Q1207" i="4"/>
  <c r="V1207" i="4" s="1"/>
  <c r="G1216" i="7"/>
  <c r="C1207" i="5"/>
  <c r="R1208" i="4" l="1"/>
  <c r="W1208" i="4" s="1"/>
  <c r="AD1207" i="5"/>
  <c r="O1208" i="4"/>
  <c r="T1208" i="4" s="1"/>
  <c r="P1208" i="4"/>
  <c r="Q1208" i="4"/>
  <c r="V1208" i="4" s="1"/>
  <c r="N1208" i="4"/>
  <c r="S1207" i="4"/>
  <c r="J1207" i="4"/>
  <c r="M1207" i="4" s="1"/>
  <c r="G1217" i="7"/>
  <c r="C1208" i="5"/>
  <c r="S1208" i="4" l="1"/>
  <c r="J1208" i="4"/>
  <c r="M1208" i="4" s="1"/>
  <c r="R1209" i="4"/>
  <c r="W1209" i="4" s="1"/>
  <c r="N1209" i="4"/>
  <c r="O1209" i="4"/>
  <c r="T1209" i="4" s="1"/>
  <c r="AD1208" i="5"/>
  <c r="P1209" i="4"/>
  <c r="Q1209" i="4"/>
  <c r="V1209" i="4" s="1"/>
  <c r="G1218" i="7"/>
  <c r="C1209" i="5"/>
  <c r="R1210" i="4" l="1"/>
  <c r="W1210" i="4" s="1"/>
  <c r="AD1209" i="5"/>
  <c r="O1210" i="4"/>
  <c r="T1210" i="4" s="1"/>
  <c r="P1210" i="4"/>
  <c r="Q1210" i="4"/>
  <c r="V1210" i="4" s="1"/>
  <c r="N1210" i="4"/>
  <c r="S1209" i="4"/>
  <c r="J1209" i="4"/>
  <c r="M1209" i="4" s="1"/>
  <c r="G1219" i="7"/>
  <c r="C1210" i="5"/>
  <c r="S1210" i="4" l="1"/>
  <c r="J1210" i="4"/>
  <c r="M1210" i="4" s="1"/>
  <c r="R1211" i="4"/>
  <c r="W1211" i="4" s="1"/>
  <c r="N1211" i="4"/>
  <c r="O1211" i="4"/>
  <c r="AD1210" i="5"/>
  <c r="P1211" i="4"/>
  <c r="U1211" i="4" s="1"/>
  <c r="Q1211" i="4"/>
  <c r="V1211" i="4" s="1"/>
  <c r="G1220" i="7"/>
  <c r="C1211" i="5"/>
  <c r="R1212" i="4" l="1"/>
  <c r="W1212" i="4" s="1"/>
  <c r="AD1211" i="5"/>
  <c r="O1212" i="4"/>
  <c r="T1212" i="4" s="1"/>
  <c r="P1212" i="4"/>
  <c r="Q1212" i="4"/>
  <c r="V1212" i="4" s="1"/>
  <c r="N1212" i="4"/>
  <c r="S1211" i="4"/>
  <c r="J1211" i="4"/>
  <c r="M1211" i="4" s="1"/>
  <c r="G1221" i="7"/>
  <c r="C1212" i="5"/>
  <c r="S1212" i="4" l="1"/>
  <c r="J1212" i="4"/>
  <c r="M1212" i="4" s="1"/>
  <c r="R1213" i="4"/>
  <c r="W1213" i="4" s="1"/>
  <c r="N1213" i="4"/>
  <c r="O1213" i="4"/>
  <c r="T1213" i="4" s="1"/>
  <c r="AD1212" i="5"/>
  <c r="P1213" i="4"/>
  <c r="Q1213" i="4"/>
  <c r="V1213" i="4" s="1"/>
  <c r="G1222" i="7"/>
  <c r="C1213" i="5"/>
  <c r="AD1213" i="5" l="1"/>
  <c r="O1214" i="4"/>
  <c r="T1214" i="4" s="1"/>
  <c r="P1214" i="4"/>
  <c r="Q1214" i="4"/>
  <c r="V1214" i="4" s="1"/>
  <c r="R1214" i="4"/>
  <c r="W1214" i="4" s="1"/>
  <c r="N1214" i="4"/>
  <c r="S1213" i="4"/>
  <c r="J1213" i="4"/>
  <c r="M1213" i="4" s="1"/>
  <c r="G1223" i="7"/>
  <c r="C1214" i="5"/>
  <c r="S1214" i="4" l="1"/>
  <c r="J1214" i="4"/>
  <c r="M1214" i="4" s="1"/>
  <c r="R1215" i="4"/>
  <c r="W1215" i="4" s="1"/>
  <c r="N1215" i="4"/>
  <c r="O1215" i="4"/>
  <c r="T1215" i="4" s="1"/>
  <c r="AD1214" i="5"/>
  <c r="P1215" i="4"/>
  <c r="Q1215" i="4"/>
  <c r="V1215" i="4" s="1"/>
  <c r="G1224" i="7"/>
  <c r="C1215" i="5"/>
  <c r="P1216" i="4" l="1"/>
  <c r="Q1216" i="4"/>
  <c r="V1216" i="4" s="1"/>
  <c r="R1216" i="4"/>
  <c r="W1216" i="4" s="1"/>
  <c r="N1216" i="4"/>
  <c r="AD1215" i="5"/>
  <c r="O1216" i="4"/>
  <c r="T1216" i="4" s="1"/>
  <c r="S1215" i="4"/>
  <c r="J1215" i="4"/>
  <c r="M1215" i="4" s="1"/>
  <c r="G1225" i="7"/>
  <c r="C1216" i="5"/>
  <c r="J1216" i="4" l="1"/>
  <c r="M1216" i="4" s="1"/>
  <c r="S1216" i="4"/>
  <c r="AD1216" i="5"/>
  <c r="P1217" i="4"/>
  <c r="Q1217" i="4"/>
  <c r="V1217" i="4" s="1"/>
  <c r="R1217" i="4"/>
  <c r="W1217" i="4" s="1"/>
  <c r="N1217" i="4"/>
  <c r="O1217" i="4"/>
  <c r="T1217" i="4" s="1"/>
  <c r="G1226" i="7"/>
  <c r="C1217" i="5"/>
  <c r="J1217" i="4" l="1"/>
  <c r="M1217" i="4" s="1"/>
  <c r="S1217" i="4"/>
  <c r="O1218" i="4"/>
  <c r="T1218" i="4" s="1"/>
  <c r="P1218" i="4"/>
  <c r="Q1218" i="4"/>
  <c r="V1218" i="4" s="1"/>
  <c r="R1218" i="4"/>
  <c r="W1218" i="4" s="1"/>
  <c r="N1218" i="4"/>
  <c r="AD1217" i="5"/>
  <c r="G1227" i="7"/>
  <c r="C1218" i="5"/>
  <c r="AD1218" i="5" l="1"/>
  <c r="P1219" i="4"/>
  <c r="U1219" i="4" s="1"/>
  <c r="Q1219" i="4"/>
  <c r="V1219" i="4" s="1"/>
  <c r="R1219" i="4"/>
  <c r="W1219" i="4" s="1"/>
  <c r="N1219" i="4"/>
  <c r="O1219" i="4"/>
  <c r="S1218" i="4"/>
  <c r="J1218" i="4"/>
  <c r="M1218" i="4" s="1"/>
  <c r="G1228" i="7"/>
  <c r="C1219" i="5"/>
  <c r="J1219" i="4" l="1"/>
  <c r="M1219" i="4" s="1"/>
  <c r="S1219" i="4"/>
  <c r="AD1219" i="5"/>
  <c r="O1220" i="4"/>
  <c r="P1220" i="4"/>
  <c r="U1220" i="4" s="1"/>
  <c r="Q1220" i="4"/>
  <c r="V1220" i="4" s="1"/>
  <c r="N1220" i="4"/>
  <c r="R1220" i="4"/>
  <c r="W1220" i="4" s="1"/>
  <c r="G1229" i="7"/>
  <c r="C1220" i="5"/>
  <c r="J1220" i="4" l="1"/>
  <c r="M1220" i="4" s="1"/>
  <c r="S1220" i="4"/>
  <c r="AD1220" i="5"/>
  <c r="P1221" i="4"/>
  <c r="U1221" i="4" s="1"/>
  <c r="Q1221" i="4"/>
  <c r="V1221" i="4" s="1"/>
  <c r="R1221" i="4"/>
  <c r="W1221" i="4" s="1"/>
  <c r="N1221" i="4"/>
  <c r="O1221" i="4"/>
  <c r="G1230" i="7"/>
  <c r="C1221" i="5"/>
  <c r="S1221" i="4" l="1"/>
  <c r="J1221" i="4"/>
  <c r="M1221" i="4" s="1"/>
  <c r="AD1221" i="5"/>
  <c r="O1222" i="4"/>
  <c r="P1222" i="4"/>
  <c r="U1222" i="4" s="1"/>
  <c r="Q1222" i="4"/>
  <c r="V1222" i="4" s="1"/>
  <c r="R1222" i="4"/>
  <c r="W1222" i="4" s="1"/>
  <c r="N1222" i="4"/>
  <c r="G1231" i="7"/>
  <c r="C1222" i="5"/>
  <c r="S1222" i="4" l="1"/>
  <c r="J1222" i="4"/>
  <c r="M1222" i="4" s="1"/>
  <c r="AD1222" i="5"/>
  <c r="P1223" i="4"/>
  <c r="U1223" i="4" s="1"/>
  <c r="Q1223" i="4"/>
  <c r="V1223" i="4" s="1"/>
  <c r="R1223" i="4"/>
  <c r="W1223" i="4" s="1"/>
  <c r="N1223" i="4"/>
  <c r="O1223" i="4"/>
  <c r="G1232" i="7"/>
  <c r="C1223" i="5"/>
  <c r="J1223" i="4" l="1"/>
  <c r="M1223" i="4" s="1"/>
  <c r="S1223" i="4"/>
  <c r="AD1223" i="5"/>
  <c r="O1224" i="4"/>
  <c r="P1224" i="4"/>
  <c r="U1224" i="4" s="1"/>
  <c r="Q1224" i="4"/>
  <c r="V1224" i="4" s="1"/>
  <c r="R1224" i="4"/>
  <c r="W1224" i="4" s="1"/>
  <c r="N1224" i="4"/>
  <c r="G1233" i="7"/>
  <c r="C1224" i="5"/>
  <c r="J1224" i="4" l="1"/>
  <c r="M1224" i="4" s="1"/>
  <c r="S1224" i="4"/>
  <c r="AD1224" i="5"/>
  <c r="P1225" i="4"/>
  <c r="U1225" i="4" s="1"/>
  <c r="Q1225" i="4"/>
  <c r="V1225" i="4" s="1"/>
  <c r="R1225" i="4"/>
  <c r="W1225" i="4" s="1"/>
  <c r="N1225" i="4"/>
  <c r="O1225" i="4"/>
  <c r="G1234" i="7"/>
  <c r="C1225" i="5"/>
  <c r="S1225" i="4" l="1"/>
  <c r="J1225" i="4"/>
  <c r="M1225" i="4" s="1"/>
  <c r="Q1226" i="4"/>
  <c r="V1226" i="4" s="1"/>
  <c r="R1226" i="4"/>
  <c r="W1226" i="4" s="1"/>
  <c r="N1226" i="4"/>
  <c r="AD1225" i="5"/>
  <c r="O1226" i="4"/>
  <c r="P1226" i="4"/>
  <c r="U1226" i="4" s="1"/>
  <c r="G1235" i="7"/>
  <c r="C1226" i="5"/>
  <c r="R1227" i="4" l="1"/>
  <c r="W1227" i="4" s="1"/>
  <c r="N1227" i="4"/>
  <c r="O1227" i="4"/>
  <c r="Q1227" i="4"/>
  <c r="V1227" i="4" s="1"/>
  <c r="AD1226" i="5"/>
  <c r="P1227" i="4"/>
  <c r="U1227" i="4" s="1"/>
  <c r="J1226" i="4"/>
  <c r="M1226" i="4" s="1"/>
  <c r="S1226" i="4"/>
  <c r="G1236" i="7"/>
  <c r="C1227" i="5"/>
  <c r="S1227" i="4" l="1"/>
  <c r="J1227" i="4"/>
  <c r="M1227" i="4" s="1"/>
  <c r="Q1228" i="4"/>
  <c r="V1228" i="4" s="1"/>
  <c r="R1228" i="4"/>
  <c r="W1228" i="4" s="1"/>
  <c r="AD1227" i="5"/>
  <c r="O1228" i="4"/>
  <c r="P1228" i="4"/>
  <c r="U1228" i="4" s="1"/>
  <c r="N1228" i="4"/>
  <c r="G1237" i="7"/>
  <c r="C1228" i="5"/>
  <c r="S1228" i="4" l="1"/>
  <c r="J1228" i="4"/>
  <c r="M1228" i="4" s="1"/>
  <c r="AD1228" i="5"/>
  <c r="P1229" i="4"/>
  <c r="U1229" i="4" s="1"/>
  <c r="R1229" i="4"/>
  <c r="W1229" i="4" s="1"/>
  <c r="N1229" i="4"/>
  <c r="O1229" i="4"/>
  <c r="Q1229" i="4"/>
  <c r="V1229" i="4" s="1"/>
  <c r="G1238" i="7"/>
  <c r="C1229" i="5"/>
  <c r="J1229" i="4" l="1"/>
  <c r="M1229" i="4" s="1"/>
  <c r="S1229" i="4"/>
  <c r="AD1229" i="5"/>
  <c r="O1230" i="4"/>
  <c r="T1230" i="4" s="1"/>
  <c r="P1230" i="4"/>
  <c r="U1230" i="4" s="1"/>
  <c r="Q1230" i="4"/>
  <c r="V1230" i="4" s="1"/>
  <c r="R1230" i="4"/>
  <c r="W1230" i="4" s="1"/>
  <c r="N1230" i="4"/>
  <c r="G1239" i="7"/>
  <c r="C1230" i="5"/>
  <c r="J1230" i="4" l="1"/>
  <c r="M1230" i="4" s="1"/>
  <c r="AD1230" i="5"/>
  <c r="P1231" i="4"/>
  <c r="U1231" i="4" s="1"/>
  <c r="Q1231" i="4"/>
  <c r="V1231" i="4" s="1"/>
  <c r="R1231" i="4"/>
  <c r="W1231" i="4" s="1"/>
  <c r="N1231" i="4"/>
  <c r="O1231" i="4"/>
  <c r="T1231" i="4" s="1"/>
  <c r="G1240" i="7"/>
  <c r="C1231" i="5"/>
  <c r="J1231" i="4" l="1"/>
  <c r="M1231" i="4" s="1"/>
  <c r="AD1231" i="5"/>
  <c r="O1232" i="4"/>
  <c r="P1232" i="4"/>
  <c r="U1232" i="4" s="1"/>
  <c r="Q1232" i="4"/>
  <c r="V1232" i="4" s="1"/>
  <c r="R1232" i="4"/>
  <c r="W1232" i="4" s="1"/>
  <c r="N1232" i="4"/>
  <c r="G1241" i="7"/>
  <c r="C1232" i="5"/>
  <c r="S1232" i="4" l="1"/>
  <c r="J1232" i="4"/>
  <c r="M1232" i="4" s="1"/>
  <c r="AD1232" i="5"/>
  <c r="P1233" i="4"/>
  <c r="U1233" i="4" s="1"/>
  <c r="Q1233" i="4"/>
  <c r="V1233" i="4" s="1"/>
  <c r="R1233" i="4"/>
  <c r="W1233" i="4" s="1"/>
  <c r="N1233" i="4"/>
  <c r="O1233" i="4"/>
  <c r="G1242" i="7"/>
  <c r="C1233" i="5"/>
  <c r="S1233" i="4" l="1"/>
  <c r="J1233" i="4"/>
  <c r="M1233" i="4" s="1"/>
  <c r="AD1233" i="5"/>
  <c r="O1234" i="4"/>
  <c r="P1234" i="4"/>
  <c r="U1234" i="4" s="1"/>
  <c r="Q1234" i="4"/>
  <c r="V1234" i="4" s="1"/>
  <c r="R1234" i="4"/>
  <c r="W1234" i="4" s="1"/>
  <c r="N1234" i="4"/>
  <c r="G1243" i="7"/>
  <c r="C1234" i="5"/>
  <c r="J1234" i="4" l="1"/>
  <c r="M1234" i="4" s="1"/>
  <c r="S1234" i="4"/>
  <c r="AD1234" i="5"/>
  <c r="P1235" i="4"/>
  <c r="Q1235" i="4"/>
  <c r="V1235" i="4" s="1"/>
  <c r="R1235" i="4"/>
  <c r="W1235" i="4" s="1"/>
  <c r="N1235" i="4"/>
  <c r="O1235" i="4"/>
  <c r="T1235" i="4" s="1"/>
  <c r="G1244" i="7"/>
  <c r="C1235" i="5"/>
  <c r="S1235" i="4" l="1"/>
  <c r="J1235" i="4"/>
  <c r="M1235" i="4" s="1"/>
  <c r="Q1236" i="4"/>
  <c r="V1236" i="4" s="1"/>
  <c r="R1236" i="4"/>
  <c r="W1236" i="4" s="1"/>
  <c r="N1236" i="4"/>
  <c r="AD1235" i="5"/>
  <c r="O1236" i="4"/>
  <c r="T1236" i="4" s="1"/>
  <c r="P1236" i="4"/>
  <c r="G1245" i="7"/>
  <c r="C1236" i="5"/>
  <c r="AD1236" i="5" l="1"/>
  <c r="P1237" i="4"/>
  <c r="Q1237" i="4"/>
  <c r="V1237" i="4" s="1"/>
  <c r="R1237" i="4"/>
  <c r="W1237" i="4" s="1"/>
  <c r="N1237" i="4"/>
  <c r="O1237" i="4"/>
  <c r="T1237" i="4" s="1"/>
  <c r="S1236" i="4"/>
  <c r="J1236" i="4"/>
  <c r="M1236" i="4" s="1"/>
  <c r="G1246" i="7"/>
  <c r="C1237" i="5"/>
  <c r="S1237" i="4" l="1"/>
  <c r="J1237" i="4"/>
  <c r="M1237" i="4" s="1"/>
  <c r="Q1238" i="4"/>
  <c r="V1238" i="4" s="1"/>
  <c r="R1238" i="4"/>
  <c r="W1238" i="4" s="1"/>
  <c r="AD1237" i="5"/>
  <c r="O1238" i="4"/>
  <c r="T1238" i="4" s="1"/>
  <c r="P1238" i="4"/>
  <c r="N1238" i="4"/>
  <c r="G1247" i="7"/>
  <c r="C1238" i="5"/>
  <c r="S1238" i="4" l="1"/>
  <c r="J1238" i="4"/>
  <c r="M1238" i="4" s="1"/>
  <c r="R1239" i="4"/>
  <c r="W1239" i="4" s="1"/>
  <c r="N1239" i="4"/>
  <c r="O1239" i="4"/>
  <c r="T1239" i="4" s="1"/>
  <c r="AD1238" i="5"/>
  <c r="P1239" i="4"/>
  <c r="Q1239" i="4"/>
  <c r="V1239" i="4" s="1"/>
  <c r="G1248" i="7"/>
  <c r="C1239" i="5"/>
  <c r="R1240" i="4" l="1"/>
  <c r="W1240" i="4" s="1"/>
  <c r="AD1239" i="5"/>
  <c r="O1240" i="4"/>
  <c r="T1240" i="4" s="1"/>
  <c r="P1240" i="4"/>
  <c r="Q1240" i="4"/>
  <c r="V1240" i="4" s="1"/>
  <c r="N1240" i="4"/>
  <c r="S1239" i="4"/>
  <c r="J1239" i="4"/>
  <c r="M1239" i="4" s="1"/>
  <c r="G1249" i="7"/>
  <c r="C1240" i="5"/>
  <c r="S1240" i="4" l="1"/>
  <c r="J1240" i="4"/>
  <c r="M1240" i="4" s="1"/>
  <c r="R1241" i="4"/>
  <c r="W1241" i="4" s="1"/>
  <c r="N1241" i="4"/>
  <c r="O1241" i="4"/>
  <c r="T1241" i="4" s="1"/>
  <c r="AD1240" i="5"/>
  <c r="P1241" i="4"/>
  <c r="Q1241" i="4"/>
  <c r="V1241" i="4" s="1"/>
  <c r="G1250" i="7"/>
  <c r="C1241" i="5"/>
  <c r="AD1241" i="5" l="1"/>
  <c r="O1242" i="4"/>
  <c r="T1242" i="4" s="1"/>
  <c r="P1242" i="4"/>
  <c r="U1242" i="4" s="1"/>
  <c r="Q1242" i="4"/>
  <c r="R1242" i="4"/>
  <c r="W1242" i="4" s="1"/>
  <c r="N1242" i="4"/>
  <c r="S1241" i="4"/>
  <c r="J1241" i="4"/>
  <c r="M1241" i="4" s="1"/>
  <c r="G1251" i="7"/>
  <c r="C1242" i="5"/>
  <c r="J1242" i="4" l="1"/>
  <c r="M1242" i="4" s="1"/>
  <c r="S1242" i="4"/>
  <c r="AD1242" i="5"/>
  <c r="P1243" i="4"/>
  <c r="U1243" i="4" s="1"/>
  <c r="Q1243" i="4"/>
  <c r="R1243" i="4"/>
  <c r="W1243" i="4" s="1"/>
  <c r="N1243" i="4"/>
  <c r="O1243" i="4"/>
  <c r="T1243" i="4" s="1"/>
  <c r="G1252" i="7"/>
  <c r="C1243" i="5"/>
  <c r="S1243" i="4" l="1"/>
  <c r="J1243" i="4"/>
  <c r="M1243" i="4" s="1"/>
  <c r="AD1243" i="5"/>
  <c r="O1244" i="4"/>
  <c r="T1244" i="4" s="1"/>
  <c r="P1244" i="4"/>
  <c r="U1244" i="4" s="1"/>
  <c r="Q1244" i="4"/>
  <c r="R1244" i="4"/>
  <c r="W1244" i="4" s="1"/>
  <c r="N1244" i="4"/>
  <c r="G1253" i="7"/>
  <c r="C1244" i="5"/>
  <c r="J1244" i="4" l="1"/>
  <c r="M1244" i="4" s="1"/>
  <c r="S1244" i="4"/>
  <c r="AD1244" i="5"/>
  <c r="P1245" i="4"/>
  <c r="U1245" i="4" s="1"/>
  <c r="Q1245" i="4"/>
  <c r="R1245" i="4"/>
  <c r="W1245" i="4" s="1"/>
  <c r="N1245" i="4"/>
  <c r="O1245" i="4"/>
  <c r="T1245" i="4" s="1"/>
  <c r="G1254" i="7"/>
  <c r="C1245" i="5"/>
  <c r="S1245" i="4" l="1"/>
  <c r="J1245" i="4"/>
  <c r="M1245" i="4" s="1"/>
  <c r="Q1246" i="4"/>
  <c r="R1246" i="4"/>
  <c r="W1246" i="4" s="1"/>
  <c r="N1246" i="4"/>
  <c r="AD1245" i="5"/>
  <c r="O1246" i="4"/>
  <c r="T1246" i="4" s="1"/>
  <c r="P1246" i="4"/>
  <c r="U1246" i="4" s="1"/>
  <c r="G1255" i="7"/>
  <c r="C1246" i="5"/>
  <c r="N1247" i="4" l="1"/>
  <c r="AD1246" i="5"/>
  <c r="P1247" i="4"/>
  <c r="U1247" i="4" s="1"/>
  <c r="Q1247" i="4"/>
  <c r="R1247" i="4"/>
  <c r="W1247" i="4" s="1"/>
  <c r="O1247" i="4"/>
  <c r="T1247" i="4" s="1"/>
  <c r="J1246" i="4"/>
  <c r="M1246" i="4" s="1"/>
  <c r="S1246" i="4"/>
  <c r="G1256" i="7"/>
  <c r="C1247" i="5"/>
  <c r="Q1248" i="4" l="1"/>
  <c r="V1248" i="4" s="1"/>
  <c r="R1248" i="4"/>
  <c r="N1248" i="4"/>
  <c r="AD1247" i="5"/>
  <c r="O1248" i="4"/>
  <c r="T1248" i="4" s="1"/>
  <c r="P1248" i="4"/>
  <c r="U1248" i="4" s="1"/>
  <c r="J1247" i="4"/>
  <c r="M1247" i="4" s="1"/>
  <c r="S1247" i="4"/>
  <c r="G1257" i="7"/>
  <c r="C1248" i="5"/>
  <c r="AD1248" i="5" l="1"/>
  <c r="P1249" i="4"/>
  <c r="U1249" i="4" s="1"/>
  <c r="Q1249" i="4"/>
  <c r="V1249" i="4" s="1"/>
  <c r="R1249" i="4"/>
  <c r="N1249" i="4"/>
  <c r="O1249" i="4"/>
  <c r="T1249" i="4" s="1"/>
  <c r="J1248" i="4"/>
  <c r="M1248" i="4" s="1"/>
  <c r="S1248" i="4"/>
  <c r="G1258" i="7"/>
  <c r="C1249" i="5"/>
  <c r="S1249" i="4" l="1"/>
  <c r="J1249" i="4"/>
  <c r="M1249" i="4" s="1"/>
  <c r="Q1250" i="4"/>
  <c r="V1250" i="4" s="1"/>
  <c r="R1250" i="4"/>
  <c r="N1250" i="4"/>
  <c r="AD1249" i="5"/>
  <c r="O1250" i="4"/>
  <c r="T1250" i="4" s="1"/>
  <c r="P1250" i="4"/>
  <c r="U1250" i="4" s="1"/>
  <c r="G1259" i="7"/>
  <c r="C1250" i="5"/>
  <c r="Q1251" i="4" l="1"/>
  <c r="V1251" i="4" s="1"/>
  <c r="R1251" i="4"/>
  <c r="N1251" i="4"/>
  <c r="O1251" i="4"/>
  <c r="T1251" i="4" s="1"/>
  <c r="AD1250" i="5"/>
  <c r="P1251" i="4"/>
  <c r="U1251" i="4" s="1"/>
  <c r="J1250" i="4"/>
  <c r="M1250" i="4" s="1"/>
  <c r="S1250" i="4"/>
  <c r="G1260" i="7"/>
  <c r="C1251" i="5"/>
  <c r="AD1251" i="5" l="1"/>
  <c r="O1252" i="4"/>
  <c r="T1252" i="4" s="1"/>
  <c r="P1252" i="4"/>
  <c r="U1252" i="4" s="1"/>
  <c r="Q1252" i="4"/>
  <c r="V1252" i="4" s="1"/>
  <c r="R1252" i="4"/>
  <c r="N1252" i="4"/>
  <c r="J1251" i="4"/>
  <c r="M1251" i="4" s="1"/>
  <c r="S1251" i="4"/>
  <c r="G1261" i="7"/>
  <c r="C1252" i="5"/>
  <c r="S1252" i="4" l="1"/>
  <c r="J1252" i="4"/>
  <c r="M1252" i="4" s="1"/>
  <c r="AD1252" i="5"/>
  <c r="P1253" i="4"/>
  <c r="U1253" i="4" s="1"/>
  <c r="Q1253" i="4"/>
  <c r="V1253" i="4" s="1"/>
  <c r="R1253" i="4"/>
  <c r="N1253" i="4"/>
  <c r="O1253" i="4"/>
  <c r="T1253" i="4" s="1"/>
  <c r="G1262" i="7"/>
  <c r="C1253" i="5"/>
  <c r="S1253" i="4" l="1"/>
  <c r="J1253" i="4"/>
  <c r="M1253" i="4" s="1"/>
  <c r="Q1254" i="4"/>
  <c r="V1254" i="4" s="1"/>
  <c r="R1254" i="4"/>
  <c r="N1254" i="4"/>
  <c r="AD1253" i="5"/>
  <c r="O1254" i="4"/>
  <c r="T1254" i="4" s="1"/>
  <c r="P1254" i="4"/>
  <c r="U1254" i="4" s="1"/>
  <c r="G1263" i="7"/>
  <c r="C1254" i="5"/>
  <c r="AD1254" i="5" l="1"/>
  <c r="P1255" i="4"/>
  <c r="U1255" i="4" s="1"/>
  <c r="Q1255" i="4"/>
  <c r="V1255" i="4" s="1"/>
  <c r="R1255" i="4"/>
  <c r="N1255" i="4"/>
  <c r="O1255" i="4"/>
  <c r="T1255" i="4" s="1"/>
  <c r="J1254" i="4"/>
  <c r="M1254" i="4" s="1"/>
  <c r="S1254" i="4"/>
  <c r="G1264" i="7"/>
  <c r="C1255" i="5"/>
  <c r="S1255" i="4" l="1"/>
  <c r="J1255" i="4"/>
  <c r="M1255" i="4" s="1"/>
  <c r="Q1256" i="4"/>
  <c r="V1256" i="4" s="1"/>
  <c r="R1256" i="4"/>
  <c r="N1256" i="4"/>
  <c r="AD1255" i="5"/>
  <c r="O1256" i="4"/>
  <c r="T1256" i="4" s="1"/>
  <c r="P1256" i="4"/>
  <c r="U1256" i="4" s="1"/>
  <c r="G1265" i="7"/>
  <c r="C1256" i="5"/>
  <c r="R1257" i="4" l="1"/>
  <c r="N1257" i="4"/>
  <c r="O1257" i="4"/>
  <c r="T1257" i="4" s="1"/>
  <c r="AD1256" i="5"/>
  <c r="P1257" i="4"/>
  <c r="U1257" i="4" s="1"/>
  <c r="Q1257" i="4"/>
  <c r="V1257" i="4" s="1"/>
  <c r="S1256" i="4"/>
  <c r="J1256" i="4"/>
  <c r="M1256" i="4" s="1"/>
  <c r="G1266" i="7"/>
  <c r="C1257" i="5"/>
  <c r="AD1257" i="5" l="1"/>
  <c r="O1258" i="4"/>
  <c r="T1258" i="4" s="1"/>
  <c r="P1258" i="4"/>
  <c r="U1258" i="4" s="1"/>
  <c r="Q1258" i="4"/>
  <c r="V1258" i="4" s="1"/>
  <c r="R1258" i="4"/>
  <c r="N1258" i="4"/>
  <c r="J1257" i="4"/>
  <c r="M1257" i="4" s="1"/>
  <c r="S1257" i="4"/>
  <c r="G1267" i="7"/>
  <c r="C1258" i="5"/>
  <c r="S1258" i="4" l="1"/>
  <c r="J1258" i="4"/>
  <c r="M1258" i="4" s="1"/>
  <c r="R1259" i="4"/>
  <c r="N1259" i="4"/>
  <c r="O1259" i="4"/>
  <c r="T1259" i="4" s="1"/>
  <c r="AD1258" i="5"/>
  <c r="P1259" i="4"/>
  <c r="U1259" i="4" s="1"/>
  <c r="Q1259" i="4"/>
  <c r="V1259" i="4" s="1"/>
  <c r="G1268" i="7"/>
  <c r="C1259" i="5"/>
  <c r="AD1259" i="5" l="1"/>
  <c r="O1260" i="4"/>
  <c r="T1260" i="4" s="1"/>
  <c r="P1260" i="4"/>
  <c r="U1260" i="4" s="1"/>
  <c r="Q1260" i="4"/>
  <c r="V1260" i="4" s="1"/>
  <c r="R1260" i="4"/>
  <c r="N1260" i="4"/>
  <c r="J1259" i="4"/>
  <c r="M1259" i="4" s="1"/>
  <c r="S1259" i="4"/>
  <c r="G1269" i="7"/>
  <c r="C1260" i="5"/>
  <c r="S1260" i="4" l="1"/>
  <c r="J1260" i="4"/>
  <c r="M1260" i="4" s="1"/>
  <c r="R1261" i="4"/>
  <c r="W1261" i="4" s="1"/>
  <c r="N1261" i="4"/>
  <c r="O1261" i="4"/>
  <c r="T1261" i="4" s="1"/>
  <c r="AD1260" i="5"/>
  <c r="P1261" i="4"/>
  <c r="U1261" i="4" s="1"/>
  <c r="Q1261" i="4"/>
  <c r="G1270" i="7"/>
  <c r="C1261" i="5"/>
  <c r="AD1261" i="5" l="1"/>
  <c r="P1262" i="4"/>
  <c r="U1262" i="4" s="1"/>
  <c r="Q1262" i="4"/>
  <c r="V1262" i="4" s="1"/>
  <c r="R1262" i="4"/>
  <c r="N1262" i="4"/>
  <c r="O1262" i="4"/>
  <c r="T1262" i="4" s="1"/>
  <c r="S1261" i="4"/>
  <c r="J1261" i="4"/>
  <c r="M1261" i="4" s="1"/>
  <c r="G1271" i="7"/>
  <c r="C1262" i="5"/>
  <c r="J1262" i="4" l="1"/>
  <c r="M1262" i="4" s="1"/>
  <c r="S1262" i="4"/>
  <c r="AD1262" i="5"/>
  <c r="P1263" i="4"/>
  <c r="U1263" i="4" s="1"/>
  <c r="Q1263" i="4"/>
  <c r="V1263" i="4" s="1"/>
  <c r="R1263" i="4"/>
  <c r="N1263" i="4"/>
  <c r="O1263" i="4"/>
  <c r="T1263" i="4" s="1"/>
  <c r="G1272" i="7"/>
  <c r="C1263" i="5"/>
  <c r="S1263" i="4" l="1"/>
  <c r="J1263" i="4"/>
  <c r="M1263" i="4" s="1"/>
  <c r="AD1263" i="5"/>
  <c r="O1264" i="4"/>
  <c r="T1264" i="4" s="1"/>
  <c r="P1264" i="4"/>
  <c r="U1264" i="4" s="1"/>
  <c r="Q1264" i="4"/>
  <c r="V1264" i="4" s="1"/>
  <c r="R1264" i="4"/>
  <c r="N1264" i="4"/>
  <c r="G1273" i="7"/>
  <c r="C1264" i="5"/>
  <c r="S1264" i="4" l="1"/>
  <c r="J1264" i="4"/>
  <c r="M1264" i="4" s="1"/>
  <c r="R1265" i="4"/>
  <c r="N1265" i="4"/>
  <c r="O1265" i="4"/>
  <c r="T1265" i="4" s="1"/>
  <c r="AD1264" i="5"/>
  <c r="P1265" i="4"/>
  <c r="U1265" i="4" s="1"/>
  <c r="Q1265" i="4"/>
  <c r="V1265" i="4" s="1"/>
  <c r="G1274" i="7"/>
  <c r="C1265" i="5"/>
  <c r="AD1265" i="5" l="1"/>
  <c r="O1266" i="4"/>
  <c r="T1266" i="4" s="1"/>
  <c r="P1266" i="4"/>
  <c r="U1266" i="4" s="1"/>
  <c r="Q1266" i="4"/>
  <c r="V1266" i="4" s="1"/>
  <c r="R1266" i="4"/>
  <c r="N1266" i="4"/>
  <c r="J1265" i="4"/>
  <c r="M1265" i="4" s="1"/>
  <c r="S1265" i="4"/>
  <c r="G1275" i="7"/>
  <c r="C1266" i="5"/>
  <c r="S1266" i="4" l="1"/>
  <c r="J1266" i="4"/>
  <c r="M1266" i="4" s="1"/>
  <c r="R1267" i="4"/>
  <c r="N1267" i="4"/>
  <c r="O1267" i="4"/>
  <c r="T1267" i="4" s="1"/>
  <c r="AD1266" i="5"/>
  <c r="P1267" i="4"/>
  <c r="U1267" i="4" s="1"/>
  <c r="Q1267" i="4"/>
  <c r="V1267" i="4" s="1"/>
  <c r="G1276" i="7"/>
  <c r="C1267" i="5"/>
  <c r="AD1267" i="5" l="1"/>
  <c r="O1268" i="4"/>
  <c r="T1268" i="4" s="1"/>
  <c r="P1268" i="4"/>
  <c r="U1268" i="4" s="1"/>
  <c r="Q1268" i="4"/>
  <c r="R1268" i="4"/>
  <c r="W1268" i="4" s="1"/>
  <c r="N1268" i="4"/>
  <c r="J1267" i="4"/>
  <c r="M1267" i="4" s="1"/>
  <c r="S1267" i="4"/>
  <c r="G1277" i="7"/>
  <c r="C1268" i="5"/>
  <c r="S1268" i="4" l="1"/>
  <c r="J1268" i="4"/>
  <c r="M1268" i="4" s="1"/>
  <c r="R1269" i="4"/>
  <c r="W1269" i="4" s="1"/>
  <c r="N1269" i="4"/>
  <c r="O1269" i="4"/>
  <c r="T1269" i="4" s="1"/>
  <c r="AD1268" i="5"/>
  <c r="P1269" i="4"/>
  <c r="U1269" i="4" s="1"/>
  <c r="Q1269" i="4"/>
  <c r="G1278" i="7"/>
  <c r="C1269" i="5"/>
  <c r="N1270" i="4" l="1"/>
  <c r="AD1269" i="5"/>
  <c r="O1270" i="4"/>
  <c r="T1270" i="4" s="1"/>
  <c r="P1270" i="4"/>
  <c r="U1270" i="4" s="1"/>
  <c r="Q1270" i="4"/>
  <c r="R1270" i="4"/>
  <c r="W1270" i="4" s="1"/>
  <c r="J1269" i="4"/>
  <c r="M1269" i="4" s="1"/>
  <c r="S1269" i="4"/>
  <c r="G1279" i="7"/>
  <c r="C1270" i="5"/>
  <c r="AD1270" i="5" l="1"/>
  <c r="P1271" i="4"/>
  <c r="U1271" i="4" s="1"/>
  <c r="Q1271" i="4"/>
  <c r="R1271" i="4"/>
  <c r="W1271" i="4" s="1"/>
  <c r="N1271" i="4"/>
  <c r="O1271" i="4"/>
  <c r="T1271" i="4" s="1"/>
  <c r="J1270" i="4"/>
  <c r="M1270" i="4" s="1"/>
  <c r="S1270" i="4"/>
  <c r="G1280" i="7"/>
  <c r="C1271" i="5"/>
  <c r="S1271" i="4" l="1"/>
  <c r="J1271" i="4"/>
  <c r="M1271" i="4" s="1"/>
  <c r="AD1271" i="5"/>
  <c r="O1272" i="4"/>
  <c r="T1272" i="4" s="1"/>
  <c r="P1272" i="4"/>
  <c r="U1272" i="4" s="1"/>
  <c r="Q1272" i="4"/>
  <c r="R1272" i="4"/>
  <c r="W1272" i="4" s="1"/>
  <c r="N1272" i="4"/>
  <c r="G1281" i="7"/>
  <c r="C1272" i="5"/>
  <c r="S1272" i="4" l="1"/>
  <c r="J1272" i="4"/>
  <c r="M1272" i="4" s="1"/>
  <c r="R1273" i="4"/>
  <c r="W1273" i="4" s="1"/>
  <c r="N1273" i="4"/>
  <c r="O1273" i="4"/>
  <c r="T1273" i="4" s="1"/>
  <c r="AD1272" i="5"/>
  <c r="P1273" i="4"/>
  <c r="U1273" i="4" s="1"/>
  <c r="Q1273" i="4"/>
  <c r="G1282" i="7"/>
  <c r="C1273" i="5"/>
  <c r="AD1273" i="5" l="1"/>
  <c r="O1274" i="4"/>
  <c r="T1274" i="4" s="1"/>
  <c r="P1274" i="4"/>
  <c r="U1274" i="4" s="1"/>
  <c r="Q1274" i="4"/>
  <c r="R1274" i="4"/>
  <c r="W1274" i="4" s="1"/>
  <c r="N1274" i="4"/>
  <c r="J1273" i="4"/>
  <c r="M1273" i="4" s="1"/>
  <c r="S1273" i="4"/>
  <c r="G1283" i="7"/>
  <c r="C1274" i="5"/>
  <c r="S1274" i="4" l="1"/>
  <c r="J1274" i="4"/>
  <c r="M1274" i="4" s="1"/>
  <c r="R1275" i="4"/>
  <c r="W1275" i="4" s="1"/>
  <c r="N1275" i="4"/>
  <c r="O1275" i="4"/>
  <c r="T1275" i="4" s="1"/>
  <c r="AD1274" i="5"/>
  <c r="P1275" i="4"/>
  <c r="U1275" i="4" s="1"/>
  <c r="Q1275" i="4"/>
  <c r="G1284" i="7"/>
  <c r="C1275" i="5"/>
  <c r="AD1275" i="5" l="1"/>
  <c r="O1276" i="4"/>
  <c r="T1276" i="4" s="1"/>
  <c r="P1276" i="4"/>
  <c r="U1276" i="4" s="1"/>
  <c r="Q1276" i="4"/>
  <c r="R1276" i="4"/>
  <c r="W1276" i="4" s="1"/>
  <c r="N1276" i="4"/>
  <c r="J1275" i="4"/>
  <c r="M1275" i="4" s="1"/>
  <c r="S1275" i="4"/>
  <c r="G1285" i="7"/>
  <c r="C1276" i="5"/>
  <c r="J1276" i="4" l="1"/>
  <c r="M1276" i="4" s="1"/>
  <c r="S1276" i="4"/>
  <c r="AD1276" i="5"/>
  <c r="P1277" i="4"/>
  <c r="U1277" i="4" s="1"/>
  <c r="R1277" i="4"/>
  <c r="W1277" i="4" s="1"/>
  <c r="N1277" i="4"/>
  <c r="O1277" i="4"/>
  <c r="T1277" i="4" s="1"/>
  <c r="Q1277" i="4"/>
  <c r="G1286" i="7"/>
  <c r="C1277" i="5"/>
  <c r="S1277" i="4" l="1"/>
  <c r="J1277" i="4"/>
  <c r="M1277" i="4" s="1"/>
  <c r="Q1278" i="4"/>
  <c r="R1278" i="4"/>
  <c r="W1278" i="4" s="1"/>
  <c r="N1278" i="4"/>
  <c r="AD1277" i="5"/>
  <c r="O1278" i="4"/>
  <c r="T1278" i="4" s="1"/>
  <c r="P1278" i="4"/>
  <c r="U1278" i="4" s="1"/>
  <c r="G1287" i="7"/>
  <c r="C1278" i="5"/>
  <c r="AD1278" i="5" l="1"/>
  <c r="P1279" i="4"/>
  <c r="U1279" i="4" s="1"/>
  <c r="Q1279" i="4"/>
  <c r="R1279" i="4"/>
  <c r="W1279" i="4" s="1"/>
  <c r="N1279" i="4"/>
  <c r="O1279" i="4"/>
  <c r="T1279" i="4" s="1"/>
  <c r="J1278" i="4"/>
  <c r="M1278" i="4" s="1"/>
  <c r="S1278" i="4"/>
  <c r="G1288" i="7"/>
  <c r="C1279" i="5"/>
  <c r="S1279" i="4" l="1"/>
  <c r="J1279" i="4"/>
  <c r="M1279" i="4" s="1"/>
  <c r="AD1279" i="5"/>
  <c r="O1280" i="4"/>
  <c r="T1280" i="4" s="1"/>
  <c r="P1280" i="4"/>
  <c r="U1280" i="4" s="1"/>
  <c r="Q1280" i="4"/>
  <c r="R1280" i="4"/>
  <c r="W1280" i="4" s="1"/>
  <c r="N1280" i="4"/>
  <c r="G1289" i="7"/>
  <c r="C1280" i="5"/>
  <c r="S1280" i="4" l="1"/>
  <c r="J1280" i="4"/>
  <c r="M1280" i="4" s="1"/>
  <c r="R1281" i="4"/>
  <c r="W1281" i="4" s="1"/>
  <c r="N1281" i="4"/>
  <c r="O1281" i="4"/>
  <c r="T1281" i="4" s="1"/>
  <c r="AD1280" i="5"/>
  <c r="P1281" i="4"/>
  <c r="U1281" i="4" s="1"/>
  <c r="Q1281" i="4"/>
  <c r="G1290" i="7"/>
  <c r="C1281" i="5"/>
  <c r="AD1281" i="5" l="1"/>
  <c r="O1282" i="4"/>
  <c r="T1282" i="4" s="1"/>
  <c r="P1282" i="4"/>
  <c r="U1282" i="4" s="1"/>
  <c r="Q1282" i="4"/>
  <c r="R1282" i="4"/>
  <c r="W1282" i="4" s="1"/>
  <c r="N1282" i="4"/>
  <c r="J1281" i="4"/>
  <c r="M1281" i="4" s="1"/>
  <c r="S1281" i="4"/>
  <c r="G1291" i="7"/>
  <c r="C1282" i="5"/>
  <c r="J1282" i="4" l="1"/>
  <c r="M1282" i="4" s="1"/>
  <c r="S1282" i="4"/>
  <c r="AD1282" i="5"/>
  <c r="P1283" i="4"/>
  <c r="U1283" i="4" s="1"/>
  <c r="Q1283" i="4"/>
  <c r="V1283" i="4" s="1"/>
  <c r="R1283" i="4"/>
  <c r="N1283" i="4"/>
  <c r="O1283" i="4"/>
  <c r="T1283" i="4" s="1"/>
  <c r="G1292" i="7"/>
  <c r="C1283" i="5"/>
  <c r="J1283" i="4" l="1"/>
  <c r="M1283" i="4" s="1"/>
  <c r="S1283" i="4"/>
  <c r="AD1283" i="5"/>
  <c r="O1284" i="4"/>
  <c r="T1284" i="4" s="1"/>
  <c r="P1284" i="4"/>
  <c r="U1284" i="4" s="1"/>
  <c r="Q1284" i="4"/>
  <c r="V1284" i="4" s="1"/>
  <c r="R1284" i="4"/>
  <c r="N1284" i="4"/>
  <c r="G1293" i="7"/>
  <c r="C1284" i="5"/>
  <c r="S1284" i="4" l="1"/>
  <c r="J1284" i="4"/>
  <c r="M1284" i="4" s="1"/>
  <c r="R1285" i="4"/>
  <c r="W1285" i="4" s="1"/>
  <c r="N1285" i="4"/>
  <c r="O1285" i="4"/>
  <c r="T1285" i="4" s="1"/>
  <c r="AD1284" i="5"/>
  <c r="P1285" i="4"/>
  <c r="U1285" i="4" s="1"/>
  <c r="Q1285" i="4"/>
  <c r="G1294" i="7"/>
  <c r="C1285" i="5"/>
  <c r="AD1285" i="5" l="1"/>
  <c r="O1286" i="4"/>
  <c r="T1286" i="4" s="1"/>
  <c r="P1286" i="4"/>
  <c r="U1286" i="4" s="1"/>
  <c r="Q1286" i="4"/>
  <c r="R1286" i="4"/>
  <c r="W1286" i="4" s="1"/>
  <c r="N1286" i="4"/>
  <c r="J1285" i="4"/>
  <c r="M1285" i="4" s="1"/>
  <c r="S1285" i="4"/>
  <c r="G1295" i="7"/>
  <c r="C1286" i="5"/>
  <c r="S1286" i="4" l="1"/>
  <c r="J1286" i="4"/>
  <c r="M1286" i="4" s="1"/>
  <c r="R1287" i="4"/>
  <c r="N1287" i="4"/>
  <c r="O1287" i="4"/>
  <c r="T1287" i="4" s="1"/>
  <c r="AD1286" i="5"/>
  <c r="P1287" i="4"/>
  <c r="U1287" i="4" s="1"/>
  <c r="Q1287" i="4"/>
  <c r="V1287" i="4" s="1"/>
  <c r="G1296" i="7"/>
  <c r="C1287" i="5"/>
  <c r="O1288" i="4" l="1"/>
  <c r="T1288" i="4" s="1"/>
  <c r="Q1288" i="4"/>
  <c r="V1288" i="4" s="1"/>
  <c r="R1288" i="4"/>
  <c r="N1288" i="4"/>
  <c r="AD1287" i="5"/>
  <c r="P1288" i="4"/>
  <c r="U1288" i="4" s="1"/>
  <c r="S1287" i="4"/>
  <c r="J1287" i="4"/>
  <c r="M1287" i="4" s="1"/>
  <c r="G1297" i="7"/>
  <c r="C1288" i="5"/>
  <c r="S1288" i="4" l="1"/>
  <c r="J1288" i="4"/>
  <c r="M1288" i="4" s="1"/>
  <c r="AD1288" i="5"/>
  <c r="P1289" i="4"/>
  <c r="U1289" i="4" s="1"/>
  <c r="Q1289" i="4"/>
  <c r="V1289" i="4" s="1"/>
  <c r="R1289" i="4"/>
  <c r="N1289" i="4"/>
  <c r="O1289" i="4"/>
  <c r="T1289" i="4" s="1"/>
  <c r="G1298" i="7"/>
  <c r="C1289" i="5"/>
  <c r="S1289" i="4" l="1"/>
  <c r="J1289" i="4"/>
  <c r="M1289" i="4" s="1"/>
  <c r="Q1290" i="4"/>
  <c r="V1290" i="4" s="1"/>
  <c r="R1290" i="4"/>
  <c r="N1290" i="4"/>
  <c r="AD1289" i="5"/>
  <c r="O1290" i="4"/>
  <c r="T1290" i="4" s="1"/>
  <c r="P1290" i="4"/>
  <c r="U1290" i="4" s="1"/>
  <c r="G1299" i="7"/>
  <c r="C1290" i="5"/>
  <c r="AD1290" i="5" l="1"/>
  <c r="P1291" i="4"/>
  <c r="U1291" i="4" s="1"/>
  <c r="Q1291" i="4"/>
  <c r="V1291" i="4" s="1"/>
  <c r="R1291" i="4"/>
  <c r="N1291" i="4"/>
  <c r="O1291" i="4"/>
  <c r="T1291" i="4" s="1"/>
  <c r="J1290" i="4"/>
  <c r="M1290" i="4" s="1"/>
  <c r="S1290" i="4"/>
  <c r="G1300" i="7"/>
  <c r="C1291" i="5"/>
  <c r="S1291" i="4" l="1"/>
  <c r="J1291" i="4"/>
  <c r="M1291" i="4" s="1"/>
  <c r="Q1292" i="4"/>
  <c r="V1292" i="4" s="1"/>
  <c r="R1292" i="4"/>
  <c r="N1292" i="4"/>
  <c r="AD1291" i="5"/>
  <c r="O1292" i="4"/>
  <c r="T1292" i="4" s="1"/>
  <c r="P1292" i="4"/>
  <c r="U1292" i="4" s="1"/>
  <c r="G1301" i="7"/>
  <c r="C1292" i="5"/>
  <c r="P1293" i="4" l="1"/>
  <c r="U1293" i="4" s="1"/>
  <c r="R1293" i="4"/>
  <c r="N1293" i="4"/>
  <c r="O1293" i="4"/>
  <c r="T1293" i="4" s="1"/>
  <c r="AD1292" i="5"/>
  <c r="Q1293" i="4"/>
  <c r="V1293" i="4" s="1"/>
  <c r="J1292" i="4"/>
  <c r="M1292" i="4" s="1"/>
  <c r="S1292" i="4"/>
  <c r="G1302" i="7"/>
  <c r="C1293" i="5"/>
  <c r="Q1294" i="4" l="1"/>
  <c r="V1294" i="4" s="1"/>
  <c r="R1294" i="4"/>
  <c r="N1294" i="4"/>
  <c r="AD1293" i="5"/>
  <c r="O1294" i="4"/>
  <c r="T1294" i="4" s="1"/>
  <c r="P1294" i="4"/>
  <c r="U1294" i="4" s="1"/>
  <c r="S1293" i="4"/>
  <c r="J1293" i="4"/>
  <c r="M1293" i="4" s="1"/>
  <c r="G1303" i="7"/>
  <c r="C1294" i="5"/>
  <c r="AD1294" i="5" l="1"/>
  <c r="P1295" i="4"/>
  <c r="U1295" i="4" s="1"/>
  <c r="Q1295" i="4"/>
  <c r="V1295" i="4" s="1"/>
  <c r="R1295" i="4"/>
  <c r="N1295" i="4"/>
  <c r="O1295" i="4"/>
  <c r="T1295" i="4" s="1"/>
  <c r="J1294" i="4"/>
  <c r="M1294" i="4" s="1"/>
  <c r="S1294" i="4"/>
  <c r="G1304" i="7"/>
  <c r="C1295" i="5"/>
  <c r="J1295" i="4" l="1"/>
  <c r="M1295" i="4" s="1"/>
  <c r="S1295" i="4"/>
  <c r="AD1295" i="5"/>
  <c r="O1296" i="4"/>
  <c r="T1296" i="4" s="1"/>
  <c r="P1296" i="4"/>
  <c r="U1296" i="4" s="1"/>
  <c r="Q1296" i="4"/>
  <c r="V1296" i="4" s="1"/>
  <c r="R1296" i="4"/>
  <c r="N1296" i="4"/>
  <c r="G1305" i="7"/>
  <c r="C1296" i="5"/>
  <c r="S1296" i="4" l="1"/>
  <c r="J1296" i="4"/>
  <c r="M1296" i="4" s="1"/>
  <c r="AD1296" i="5"/>
  <c r="P1297" i="4"/>
  <c r="U1297" i="4" s="1"/>
  <c r="Q1297" i="4"/>
  <c r="V1297" i="4" s="1"/>
  <c r="R1297" i="4"/>
  <c r="N1297" i="4"/>
  <c r="O1297" i="4"/>
  <c r="T1297" i="4" s="1"/>
  <c r="G1306" i="7"/>
  <c r="C1297" i="5"/>
  <c r="S1297" i="4" l="1"/>
  <c r="J1297" i="4"/>
  <c r="M1297" i="4" s="1"/>
  <c r="Q1298" i="4"/>
  <c r="V1298" i="4" s="1"/>
  <c r="R1298" i="4"/>
  <c r="N1298" i="4"/>
  <c r="AD1297" i="5"/>
  <c r="O1298" i="4"/>
  <c r="T1298" i="4" s="1"/>
  <c r="P1298" i="4"/>
  <c r="U1298" i="4" s="1"/>
  <c r="G1307" i="7"/>
  <c r="C1298" i="5"/>
  <c r="AD1298" i="5" l="1"/>
  <c r="P1299" i="4"/>
  <c r="U1299" i="4" s="1"/>
  <c r="Q1299" i="4"/>
  <c r="R1299" i="4"/>
  <c r="W1299" i="4" s="1"/>
  <c r="N1299" i="4"/>
  <c r="O1299" i="4"/>
  <c r="T1299" i="4" s="1"/>
  <c r="J1298" i="4"/>
  <c r="M1298" i="4" s="1"/>
  <c r="S1298" i="4"/>
  <c r="G1308" i="7"/>
  <c r="C1299" i="5"/>
  <c r="S1299" i="4" l="1"/>
  <c r="J1299" i="4"/>
  <c r="M1299" i="4" s="1"/>
  <c r="Q1300" i="4"/>
  <c r="R1300" i="4"/>
  <c r="W1300" i="4" s="1"/>
  <c r="N1300" i="4"/>
  <c r="AD1299" i="5"/>
  <c r="O1300" i="4"/>
  <c r="T1300" i="4" s="1"/>
  <c r="P1300" i="4"/>
  <c r="U1300" i="4" s="1"/>
  <c r="G1309" i="7"/>
  <c r="C1300" i="5"/>
  <c r="AD1300" i="5" l="1"/>
  <c r="P1301" i="4"/>
  <c r="U1301" i="4" s="1"/>
  <c r="Q1301" i="4"/>
  <c r="V1301" i="4" s="1"/>
  <c r="R1301" i="4"/>
  <c r="N1301" i="4"/>
  <c r="O1301" i="4"/>
  <c r="T1301" i="4" s="1"/>
  <c r="J1300" i="4"/>
  <c r="M1300" i="4" s="1"/>
  <c r="S1300" i="4"/>
  <c r="G1310" i="7"/>
  <c r="C1301" i="5"/>
  <c r="J1301" i="4" l="1"/>
  <c r="M1301" i="4" s="1"/>
  <c r="S1301" i="4"/>
  <c r="AD1301" i="5"/>
  <c r="O1302" i="4"/>
  <c r="T1302" i="4" s="1"/>
  <c r="P1302" i="4"/>
  <c r="U1302" i="4" s="1"/>
  <c r="Q1302" i="4"/>
  <c r="V1302" i="4" s="1"/>
  <c r="R1302" i="4"/>
  <c r="N1302" i="4"/>
  <c r="G1311" i="7"/>
  <c r="C1302" i="5"/>
  <c r="S1302" i="4" l="1"/>
  <c r="J1302" i="4"/>
  <c r="M1302" i="4" s="1"/>
  <c r="AD1302" i="5"/>
  <c r="P1303" i="4"/>
  <c r="U1303" i="4" s="1"/>
  <c r="Q1303" i="4"/>
  <c r="V1303" i="4" s="1"/>
  <c r="R1303" i="4"/>
  <c r="N1303" i="4"/>
  <c r="O1303" i="4"/>
  <c r="T1303" i="4" s="1"/>
  <c r="G1312" i="7"/>
  <c r="C1303" i="5"/>
  <c r="S1303" i="4" l="1"/>
  <c r="J1303" i="4"/>
  <c r="M1303" i="4" s="1"/>
  <c r="Q1304" i="4"/>
  <c r="V1304" i="4" s="1"/>
  <c r="R1304" i="4"/>
  <c r="N1304" i="4"/>
  <c r="AD1303" i="5"/>
  <c r="O1304" i="4"/>
  <c r="T1304" i="4" s="1"/>
  <c r="P1304" i="4"/>
  <c r="U1304" i="4" s="1"/>
  <c r="G1313" i="7"/>
  <c r="C1304" i="5"/>
  <c r="AD1304" i="5" l="1"/>
  <c r="P1305" i="4"/>
  <c r="U1305" i="4" s="1"/>
  <c r="Q1305" i="4"/>
  <c r="V1305" i="4" s="1"/>
  <c r="R1305" i="4"/>
  <c r="N1305" i="4"/>
  <c r="O1305" i="4"/>
  <c r="T1305" i="4" s="1"/>
  <c r="J1304" i="4"/>
  <c r="M1304" i="4" s="1"/>
  <c r="S1304" i="4"/>
  <c r="G1314" i="7"/>
  <c r="C1305" i="5"/>
  <c r="J1305" i="4" l="1"/>
  <c r="M1305" i="4" s="1"/>
  <c r="S1305" i="4"/>
  <c r="AD1305" i="5"/>
  <c r="P1306" i="4"/>
  <c r="U1306" i="4" s="1"/>
  <c r="Q1306" i="4"/>
  <c r="V1306" i="4" s="1"/>
  <c r="R1306" i="4"/>
  <c r="N1306" i="4"/>
  <c r="O1306" i="4"/>
  <c r="T1306" i="4" s="1"/>
  <c r="G1315" i="7"/>
  <c r="C1306" i="5"/>
  <c r="S1306" i="4" l="1"/>
  <c r="J1306" i="4"/>
  <c r="M1306" i="4" s="1"/>
  <c r="AD1306" i="5"/>
  <c r="P1307" i="4"/>
  <c r="U1307" i="4" s="1"/>
  <c r="Q1307" i="4"/>
  <c r="V1307" i="4" s="1"/>
  <c r="R1307" i="4"/>
  <c r="N1307" i="4"/>
  <c r="O1307" i="4"/>
  <c r="T1307" i="4" s="1"/>
  <c r="G1316" i="7"/>
  <c r="C1307" i="5"/>
  <c r="S1307" i="4" l="1"/>
  <c r="J1307" i="4"/>
  <c r="M1307" i="4" s="1"/>
  <c r="Q1308" i="4"/>
  <c r="V1308" i="4" s="1"/>
  <c r="R1308" i="4"/>
  <c r="N1308" i="4"/>
  <c r="AD1307" i="5"/>
  <c r="O1308" i="4"/>
  <c r="T1308" i="4" s="1"/>
  <c r="P1308" i="4"/>
  <c r="U1308" i="4" s="1"/>
  <c r="G1317" i="7"/>
  <c r="C1308" i="5"/>
  <c r="R1309" i="4" l="1"/>
  <c r="N1309" i="4"/>
  <c r="O1309" i="4"/>
  <c r="T1309" i="4" s="1"/>
  <c r="AD1308" i="5"/>
  <c r="P1309" i="4"/>
  <c r="U1309" i="4" s="1"/>
  <c r="Q1309" i="4"/>
  <c r="V1309" i="4" s="1"/>
  <c r="S1308" i="4"/>
  <c r="J1308" i="4"/>
  <c r="M1308" i="4" s="1"/>
  <c r="G1318" i="7"/>
  <c r="C1309" i="5"/>
  <c r="Q1310" i="4" l="1"/>
  <c r="V1310" i="4" s="1"/>
  <c r="R1310" i="4"/>
  <c r="N1310" i="4"/>
  <c r="AD1309" i="5"/>
  <c r="O1310" i="4"/>
  <c r="T1310" i="4" s="1"/>
  <c r="P1310" i="4"/>
  <c r="U1310" i="4" s="1"/>
  <c r="S1309" i="4"/>
  <c r="J1309" i="4"/>
  <c r="M1309" i="4" s="1"/>
  <c r="G1319" i="7"/>
  <c r="C1310" i="5"/>
  <c r="AD1310" i="5" l="1"/>
  <c r="P1311" i="4"/>
  <c r="U1311" i="4" s="1"/>
  <c r="Q1311" i="4"/>
  <c r="R1311" i="4"/>
  <c r="W1311" i="4" s="1"/>
  <c r="N1311" i="4"/>
  <c r="O1311" i="4"/>
  <c r="T1311" i="4" s="1"/>
  <c r="J1310" i="4"/>
  <c r="M1310" i="4" s="1"/>
  <c r="S1310" i="4"/>
  <c r="G1320" i="7"/>
  <c r="C1311" i="5"/>
  <c r="S1311" i="4" l="1"/>
  <c r="J1311" i="4"/>
  <c r="M1311" i="4" s="1"/>
  <c r="Q1312" i="4"/>
  <c r="R1312" i="4"/>
  <c r="W1312" i="4" s="1"/>
  <c r="N1312" i="4"/>
  <c r="AD1311" i="5"/>
  <c r="O1312" i="4"/>
  <c r="T1312" i="4" s="1"/>
  <c r="P1312" i="4"/>
  <c r="U1312" i="4" s="1"/>
  <c r="G1321" i="7"/>
  <c r="C1312" i="5"/>
  <c r="N1313" i="4" l="1"/>
  <c r="AD1312" i="5"/>
  <c r="P1313" i="4"/>
  <c r="U1313" i="4" s="1"/>
  <c r="Q1313" i="4"/>
  <c r="V1313" i="4" s="1"/>
  <c r="R1313" i="4"/>
  <c r="O1313" i="4"/>
  <c r="T1313" i="4" s="1"/>
  <c r="J1312" i="4"/>
  <c r="M1312" i="4" s="1"/>
  <c r="S1312" i="4"/>
  <c r="G1322" i="7"/>
  <c r="C1313" i="5"/>
  <c r="Q1314" i="4" l="1"/>
  <c r="V1314" i="4" s="1"/>
  <c r="R1314" i="4"/>
  <c r="N1314" i="4"/>
  <c r="AD1313" i="5"/>
  <c r="O1314" i="4"/>
  <c r="T1314" i="4" s="1"/>
  <c r="P1314" i="4"/>
  <c r="U1314" i="4" s="1"/>
  <c r="S1313" i="4"/>
  <c r="J1313" i="4"/>
  <c r="M1313" i="4" s="1"/>
  <c r="G1323" i="7"/>
  <c r="C1314" i="5"/>
  <c r="N1315" i="4" l="1"/>
  <c r="AD1314" i="5"/>
  <c r="P1315" i="4"/>
  <c r="U1315" i="4" s="1"/>
  <c r="Q1315" i="4"/>
  <c r="V1315" i="4" s="1"/>
  <c r="R1315" i="4"/>
  <c r="O1315" i="4"/>
  <c r="T1315" i="4" s="1"/>
  <c r="J1314" i="4"/>
  <c r="M1314" i="4" s="1"/>
  <c r="S1314" i="4"/>
  <c r="G1324" i="7"/>
  <c r="C1315" i="5"/>
  <c r="AD1315" i="5" l="1"/>
  <c r="O1316" i="4"/>
  <c r="T1316" i="4" s="1"/>
  <c r="P1316" i="4"/>
  <c r="U1316" i="4" s="1"/>
  <c r="Q1316" i="4"/>
  <c r="R1316" i="4"/>
  <c r="W1316" i="4" s="1"/>
  <c r="N1316" i="4"/>
  <c r="J1315" i="4"/>
  <c r="M1315" i="4" s="1"/>
  <c r="S1315" i="4"/>
  <c r="G1325" i="7"/>
  <c r="C1316" i="5"/>
  <c r="S1316" i="4" l="1"/>
  <c r="J1316" i="4"/>
  <c r="M1316" i="4" s="1"/>
  <c r="AD1316" i="5"/>
  <c r="P1317" i="4"/>
  <c r="U1317" i="4" s="1"/>
  <c r="Q1317" i="4"/>
  <c r="R1317" i="4"/>
  <c r="W1317" i="4" s="1"/>
  <c r="N1317" i="4"/>
  <c r="O1317" i="4"/>
  <c r="T1317" i="4" s="1"/>
  <c r="G1326" i="7"/>
  <c r="C1317" i="5"/>
  <c r="S1317" i="4" l="1"/>
  <c r="J1317" i="4"/>
  <c r="M1317" i="4" s="1"/>
  <c r="Q1318" i="4"/>
  <c r="V1318" i="4" s="1"/>
  <c r="R1318" i="4"/>
  <c r="N1318" i="4"/>
  <c r="AD1317" i="5"/>
  <c r="O1318" i="4"/>
  <c r="T1318" i="4" s="1"/>
  <c r="P1318" i="4"/>
  <c r="U1318" i="4" s="1"/>
  <c r="G1327" i="7"/>
  <c r="C1318" i="5"/>
  <c r="AD1318" i="5" l="1"/>
  <c r="P1319" i="4"/>
  <c r="U1319" i="4" s="1"/>
  <c r="Q1319" i="4"/>
  <c r="V1319" i="4" s="1"/>
  <c r="R1319" i="4"/>
  <c r="N1319" i="4"/>
  <c r="O1319" i="4"/>
  <c r="T1319" i="4" s="1"/>
  <c r="J1318" i="4"/>
  <c r="M1318" i="4" s="1"/>
  <c r="S1318" i="4"/>
  <c r="G1328" i="7"/>
  <c r="C1319" i="5"/>
  <c r="S1319" i="4" l="1"/>
  <c r="J1319" i="4"/>
  <c r="M1319" i="4" s="1"/>
  <c r="Q1320" i="4"/>
  <c r="V1320" i="4" s="1"/>
  <c r="R1320" i="4"/>
  <c r="N1320" i="4"/>
  <c r="AD1319" i="5"/>
  <c r="O1320" i="4"/>
  <c r="T1320" i="4" s="1"/>
  <c r="P1320" i="4"/>
  <c r="U1320" i="4" s="1"/>
  <c r="G1329" i="7"/>
  <c r="C1320" i="5"/>
  <c r="R1321" i="4" l="1"/>
  <c r="N1321" i="4"/>
  <c r="O1321" i="4"/>
  <c r="T1321" i="4" s="1"/>
  <c r="AD1320" i="5"/>
  <c r="P1321" i="4"/>
  <c r="U1321" i="4" s="1"/>
  <c r="Q1321" i="4"/>
  <c r="V1321" i="4" s="1"/>
  <c r="J1320" i="4"/>
  <c r="M1320" i="4" s="1"/>
  <c r="S1320" i="4"/>
  <c r="G1330" i="7"/>
  <c r="C1321" i="5"/>
  <c r="Q1322" i="4" l="1"/>
  <c r="R1322" i="4"/>
  <c r="W1322" i="4" s="1"/>
  <c r="N1322" i="4"/>
  <c r="AD1321" i="5"/>
  <c r="O1322" i="4"/>
  <c r="T1322" i="4" s="1"/>
  <c r="P1322" i="4"/>
  <c r="U1322" i="4" s="1"/>
  <c r="S1321" i="4"/>
  <c r="J1321" i="4"/>
  <c r="M1321" i="4" s="1"/>
  <c r="G1331" i="7"/>
  <c r="C1322" i="5"/>
  <c r="AD1322" i="5" l="1"/>
  <c r="P1323" i="4"/>
  <c r="U1323" i="4" s="1"/>
  <c r="Q1323" i="4"/>
  <c r="R1323" i="4"/>
  <c r="W1323" i="4" s="1"/>
  <c r="N1323" i="4"/>
  <c r="O1323" i="4"/>
  <c r="T1323" i="4" s="1"/>
  <c r="J1322" i="4"/>
  <c r="M1322" i="4" s="1"/>
  <c r="S1322" i="4"/>
  <c r="G1332" i="7"/>
  <c r="C1323" i="5"/>
  <c r="J1323" i="4" l="1"/>
  <c r="M1323" i="4" s="1"/>
  <c r="S1323" i="4"/>
  <c r="AD1323" i="5"/>
  <c r="P1324" i="4"/>
  <c r="U1324" i="4" s="1"/>
  <c r="Q1324" i="4"/>
  <c r="R1324" i="4"/>
  <c r="W1324" i="4" s="1"/>
  <c r="N1324" i="4"/>
  <c r="O1324" i="4"/>
  <c r="T1324" i="4" s="1"/>
  <c r="G1333" i="7"/>
  <c r="C1324" i="5"/>
  <c r="S1324" i="4" l="1"/>
  <c r="J1324" i="4"/>
  <c r="M1324" i="4" s="1"/>
  <c r="R1325" i="4"/>
  <c r="W1325" i="4" s="1"/>
  <c r="N1325" i="4"/>
  <c r="O1325" i="4"/>
  <c r="T1325" i="4" s="1"/>
  <c r="AD1324" i="5"/>
  <c r="P1325" i="4"/>
  <c r="U1325" i="4" s="1"/>
  <c r="Q1325" i="4"/>
  <c r="G1334" i="7"/>
  <c r="C1325" i="5"/>
  <c r="AD1325" i="5" l="1"/>
  <c r="O1326" i="4"/>
  <c r="T1326" i="4" s="1"/>
  <c r="P1326" i="4"/>
  <c r="Q1326" i="4"/>
  <c r="V1326" i="4" s="1"/>
  <c r="R1326" i="4"/>
  <c r="W1326" i="4" s="1"/>
  <c r="N1326" i="4"/>
  <c r="J1325" i="4"/>
  <c r="M1325" i="4" s="1"/>
  <c r="S1325" i="4"/>
  <c r="G1335" i="7"/>
  <c r="C1326" i="5"/>
  <c r="S1326" i="4" l="1"/>
  <c r="J1326" i="4"/>
  <c r="M1326" i="4" s="1"/>
  <c r="R1327" i="4"/>
  <c r="W1327" i="4" s="1"/>
  <c r="N1327" i="4"/>
  <c r="O1327" i="4"/>
  <c r="T1327" i="4" s="1"/>
  <c r="AD1326" i="5"/>
  <c r="P1327" i="4"/>
  <c r="Q1327" i="4"/>
  <c r="V1327" i="4" s="1"/>
  <c r="G1336" i="7"/>
  <c r="C1327" i="5"/>
  <c r="AD1327" i="5" l="1"/>
  <c r="O1328" i="4"/>
  <c r="T1328" i="4" s="1"/>
  <c r="P1328" i="4"/>
  <c r="U1328" i="4" s="1"/>
  <c r="Q1328" i="4"/>
  <c r="R1328" i="4"/>
  <c r="W1328" i="4" s="1"/>
  <c r="N1328" i="4"/>
  <c r="J1327" i="4"/>
  <c r="M1327" i="4" s="1"/>
  <c r="S1327" i="4"/>
  <c r="G1337" i="7"/>
  <c r="C1328" i="5"/>
  <c r="S1328" i="4" l="1"/>
  <c r="J1328" i="4"/>
  <c r="M1328" i="4" s="1"/>
  <c r="AD1328" i="5"/>
  <c r="P1329" i="4"/>
  <c r="U1329" i="4" s="1"/>
  <c r="R1329" i="4"/>
  <c r="W1329" i="4" s="1"/>
  <c r="N1329" i="4"/>
  <c r="O1329" i="4"/>
  <c r="T1329" i="4" s="1"/>
  <c r="Q1329" i="4"/>
  <c r="G1338" i="7"/>
  <c r="C1329" i="5"/>
  <c r="J1329" i="4" l="1"/>
  <c r="M1329" i="4" s="1"/>
  <c r="S1329" i="4"/>
  <c r="AD1329" i="5"/>
  <c r="O1330" i="4"/>
  <c r="T1330" i="4" s="1"/>
  <c r="P1330" i="4"/>
  <c r="U1330" i="4" s="1"/>
  <c r="Q1330" i="4"/>
  <c r="R1330" i="4"/>
  <c r="W1330" i="4" s="1"/>
  <c r="N1330" i="4"/>
  <c r="G1339" i="7"/>
  <c r="C1330" i="5"/>
  <c r="S1330" i="4" l="1"/>
  <c r="J1330" i="4"/>
  <c r="M1330" i="4" s="1"/>
  <c r="AD1330" i="5"/>
  <c r="R1331" i="4"/>
  <c r="W1331" i="4" s="1"/>
  <c r="N1331" i="4"/>
  <c r="O1331" i="4"/>
  <c r="T1331" i="4" s="1"/>
  <c r="P1331" i="4"/>
  <c r="U1331" i="4" s="1"/>
  <c r="Q1331" i="4"/>
  <c r="G1340" i="7"/>
  <c r="C1331" i="5"/>
  <c r="S1331" i="4" l="1"/>
  <c r="J1331" i="4"/>
  <c r="M1331" i="4" s="1"/>
  <c r="AD1331" i="5"/>
  <c r="O1332" i="4"/>
  <c r="T1332" i="4" s="1"/>
  <c r="P1332" i="4"/>
  <c r="U1332" i="4" s="1"/>
  <c r="Q1332" i="4"/>
  <c r="R1332" i="4"/>
  <c r="W1332" i="4" s="1"/>
  <c r="N1332" i="4"/>
  <c r="G1341" i="7"/>
  <c r="C1332" i="5"/>
  <c r="J1332" i="4" l="1"/>
  <c r="M1332" i="4" s="1"/>
  <c r="S1332" i="4"/>
  <c r="AD1332" i="5"/>
  <c r="P1333" i="4"/>
  <c r="U1333" i="4" s="1"/>
  <c r="Q1333" i="4"/>
  <c r="R1333" i="4"/>
  <c r="W1333" i="4" s="1"/>
  <c r="N1333" i="4"/>
  <c r="O1333" i="4"/>
  <c r="T1333" i="4" s="1"/>
  <c r="G1342" i="7"/>
  <c r="C1333" i="5"/>
  <c r="J1333" i="4" l="1"/>
  <c r="M1333" i="4" s="1"/>
  <c r="S1333" i="4"/>
  <c r="AD1333" i="5"/>
  <c r="O1334" i="4"/>
  <c r="T1334" i="4" s="1"/>
  <c r="P1334" i="4"/>
  <c r="U1334" i="4" s="1"/>
  <c r="Q1334" i="4"/>
  <c r="R1334" i="4"/>
  <c r="W1334" i="4" s="1"/>
  <c r="N1334" i="4"/>
  <c r="G1343" i="7"/>
  <c r="C1334" i="5"/>
  <c r="S1334" i="4" l="1"/>
  <c r="J1334" i="4"/>
  <c r="M1334" i="4" s="1"/>
  <c r="R1335" i="4"/>
  <c r="W1335" i="4" s="1"/>
  <c r="O1335" i="4"/>
  <c r="T1335" i="4" s="1"/>
  <c r="AD1334" i="5"/>
  <c r="P1335" i="4"/>
  <c r="U1335" i="4" s="1"/>
  <c r="Q1335" i="4"/>
  <c r="N1335" i="4"/>
  <c r="G1344" i="7"/>
  <c r="C1335" i="5"/>
  <c r="S1335" i="4" l="1"/>
  <c r="J1335" i="4"/>
  <c r="M1335" i="4" s="1"/>
  <c r="Q1336" i="4"/>
  <c r="V1336" i="4" s="1"/>
  <c r="R1336" i="4"/>
  <c r="N1336" i="4"/>
  <c r="AD1335" i="5"/>
  <c r="O1336" i="4"/>
  <c r="T1336" i="4" s="1"/>
  <c r="P1336" i="4"/>
  <c r="U1336" i="4" s="1"/>
  <c r="G1345" i="7"/>
  <c r="C1336" i="5"/>
  <c r="AD1336" i="5" l="1"/>
  <c r="P1337" i="4"/>
  <c r="U1337" i="4" s="1"/>
  <c r="Q1337" i="4"/>
  <c r="V1337" i="4" s="1"/>
  <c r="R1337" i="4"/>
  <c r="N1337" i="4"/>
  <c r="O1337" i="4"/>
  <c r="T1337" i="4" s="1"/>
  <c r="S1336" i="4"/>
  <c r="J1336" i="4"/>
  <c r="M1336" i="4" s="1"/>
  <c r="G1346" i="7"/>
  <c r="C1337" i="5"/>
  <c r="J1337" i="4" l="1"/>
  <c r="M1337" i="4" s="1"/>
  <c r="S1337" i="4"/>
  <c r="AD1337" i="5"/>
  <c r="O1338" i="4"/>
  <c r="T1338" i="4" s="1"/>
  <c r="P1338" i="4"/>
  <c r="U1338" i="4" s="1"/>
  <c r="Q1338" i="4"/>
  <c r="R1338" i="4"/>
  <c r="W1338" i="4" s="1"/>
  <c r="N1338" i="4"/>
  <c r="G1347" i="7"/>
  <c r="C1338" i="5"/>
  <c r="S1338" i="4" l="1"/>
  <c r="J1338" i="4"/>
  <c r="M1338" i="4" s="1"/>
  <c r="R1339" i="4"/>
  <c r="W1339" i="4" s="1"/>
  <c r="N1339" i="4"/>
  <c r="O1339" i="4"/>
  <c r="T1339" i="4" s="1"/>
  <c r="AD1338" i="5"/>
  <c r="P1339" i="4"/>
  <c r="U1339" i="4" s="1"/>
  <c r="Q1339" i="4"/>
  <c r="G1348" i="7"/>
  <c r="C1339" i="5"/>
  <c r="AD1339" i="5" l="1"/>
  <c r="O1340" i="4"/>
  <c r="T1340" i="4" s="1"/>
  <c r="P1340" i="4"/>
  <c r="U1340" i="4" s="1"/>
  <c r="Q1340" i="4"/>
  <c r="V1340" i="4" s="1"/>
  <c r="R1340" i="4"/>
  <c r="N1340" i="4"/>
  <c r="S1339" i="4"/>
  <c r="J1339" i="4"/>
  <c r="M1339" i="4" s="1"/>
  <c r="G1349" i="7"/>
  <c r="C1340" i="5"/>
  <c r="J1340" i="4" l="1"/>
  <c r="M1340" i="4" s="1"/>
  <c r="S1340" i="4"/>
  <c r="R1341" i="4"/>
  <c r="N1341" i="4"/>
  <c r="O1341" i="4"/>
  <c r="T1341" i="4" s="1"/>
  <c r="AD1340" i="5"/>
  <c r="P1341" i="4"/>
  <c r="U1341" i="4" s="1"/>
  <c r="Q1341" i="4"/>
  <c r="V1341" i="4" s="1"/>
  <c r="G1350" i="7"/>
  <c r="C1341" i="5"/>
  <c r="AD1341" i="5" l="1"/>
  <c r="O1342" i="4"/>
  <c r="T1342" i="4" s="1"/>
  <c r="P1342" i="4"/>
  <c r="U1342" i="4" s="1"/>
  <c r="Q1342" i="4"/>
  <c r="V1342" i="4" s="1"/>
  <c r="R1342" i="4"/>
  <c r="N1342" i="4"/>
  <c r="J1341" i="4"/>
  <c r="M1341" i="4" s="1"/>
  <c r="S1341" i="4"/>
  <c r="G1351" i="7"/>
  <c r="C1342" i="5"/>
  <c r="S1342" i="4" l="1"/>
  <c r="J1342" i="4"/>
  <c r="M1342" i="4" s="1"/>
  <c r="R1343" i="4"/>
  <c r="N1343" i="4"/>
  <c r="O1343" i="4"/>
  <c r="T1343" i="4" s="1"/>
  <c r="AD1342" i="5"/>
  <c r="P1343" i="4"/>
  <c r="U1343" i="4" s="1"/>
  <c r="Q1343" i="4"/>
  <c r="V1343" i="4" s="1"/>
  <c r="G1352" i="7"/>
  <c r="C1343" i="5"/>
  <c r="AD1343" i="5" l="1"/>
  <c r="O1344" i="4"/>
  <c r="T1344" i="4" s="1"/>
  <c r="P1344" i="4"/>
  <c r="U1344" i="4" s="1"/>
  <c r="Q1344" i="4"/>
  <c r="V1344" i="4" s="1"/>
  <c r="R1344" i="4"/>
  <c r="N1344" i="4"/>
  <c r="S1343" i="4"/>
  <c r="J1343" i="4"/>
  <c r="M1343" i="4" s="1"/>
  <c r="G1353" i="7"/>
  <c r="C1344" i="5"/>
  <c r="S1344" i="4" l="1"/>
  <c r="J1344" i="4"/>
  <c r="M1344" i="4" s="1"/>
  <c r="R1345" i="4"/>
  <c r="N1345" i="4"/>
  <c r="O1345" i="4"/>
  <c r="T1345" i="4" s="1"/>
  <c r="AD1344" i="5"/>
  <c r="P1345" i="4"/>
  <c r="U1345" i="4" s="1"/>
  <c r="Q1345" i="4"/>
  <c r="V1345" i="4" s="1"/>
  <c r="G1354" i="7"/>
  <c r="C1345" i="5"/>
  <c r="R1346" i="4" l="1"/>
  <c r="AD1345" i="5"/>
  <c r="O1346" i="4"/>
  <c r="T1346" i="4" s="1"/>
  <c r="P1346" i="4"/>
  <c r="U1346" i="4" s="1"/>
  <c r="Q1346" i="4"/>
  <c r="V1346" i="4" s="1"/>
  <c r="N1346" i="4"/>
  <c r="S1345" i="4"/>
  <c r="J1345" i="4"/>
  <c r="M1345" i="4" s="1"/>
  <c r="G1355" i="7"/>
  <c r="C1346" i="5"/>
  <c r="J1346" i="4" l="1"/>
  <c r="M1346" i="4" s="1"/>
  <c r="S1346" i="4"/>
  <c r="R1347" i="4"/>
  <c r="N1347" i="4"/>
  <c r="O1347" i="4"/>
  <c r="T1347" i="4" s="1"/>
  <c r="AD1346" i="5"/>
  <c r="P1347" i="4"/>
  <c r="U1347" i="4" s="1"/>
  <c r="Q1347" i="4"/>
  <c r="V1347" i="4" s="1"/>
  <c r="G1356" i="7"/>
  <c r="C1347" i="5"/>
  <c r="AD1347" i="5" l="1"/>
  <c r="O1348" i="4"/>
  <c r="T1348" i="4" s="1"/>
  <c r="P1348" i="4"/>
  <c r="U1348" i="4" s="1"/>
  <c r="Q1348" i="4"/>
  <c r="V1348" i="4" s="1"/>
  <c r="R1348" i="4"/>
  <c r="N1348" i="4"/>
  <c r="S1347" i="4"/>
  <c r="J1347" i="4"/>
  <c r="M1347" i="4" s="1"/>
  <c r="G1357" i="7"/>
  <c r="C1348" i="5"/>
  <c r="S1348" i="4" l="1"/>
  <c r="J1348" i="4"/>
  <c r="M1348" i="4" s="1"/>
  <c r="R1349" i="4"/>
  <c r="W1349" i="4" s="1"/>
  <c r="N1349" i="4"/>
  <c r="O1349" i="4"/>
  <c r="T1349" i="4" s="1"/>
  <c r="AD1348" i="5"/>
  <c r="P1349" i="4"/>
  <c r="U1349" i="4" s="1"/>
  <c r="Q1349" i="4"/>
  <c r="G1358" i="7"/>
  <c r="C1349" i="5"/>
  <c r="AD1349" i="5" l="1"/>
  <c r="O1350" i="4"/>
  <c r="T1350" i="4" s="1"/>
  <c r="P1350" i="4"/>
  <c r="Q1350" i="4"/>
  <c r="V1350" i="4" s="1"/>
  <c r="R1350" i="4"/>
  <c r="W1350" i="4" s="1"/>
  <c r="N1350" i="4"/>
  <c r="J1349" i="4"/>
  <c r="M1349" i="4" s="1"/>
  <c r="S1349" i="4"/>
  <c r="G1359" i="7"/>
  <c r="C1350" i="5"/>
  <c r="S1350" i="4" l="1"/>
  <c r="J1350" i="4"/>
  <c r="M1350" i="4" s="1"/>
  <c r="R1351" i="4"/>
  <c r="W1351" i="4" s="1"/>
  <c r="N1351" i="4"/>
  <c r="O1351" i="4"/>
  <c r="T1351" i="4" s="1"/>
  <c r="AD1350" i="5"/>
  <c r="P1351" i="4"/>
  <c r="Q1351" i="4"/>
  <c r="V1351" i="4" s="1"/>
  <c r="G1360" i="7"/>
  <c r="C1351" i="5"/>
  <c r="AD1351" i="5" l="1"/>
  <c r="P1352" i="4"/>
  <c r="Q1352" i="4"/>
  <c r="V1352" i="4" s="1"/>
  <c r="R1352" i="4"/>
  <c r="W1352" i="4" s="1"/>
  <c r="N1352" i="4"/>
  <c r="O1352" i="4"/>
  <c r="T1352" i="4" s="1"/>
  <c r="J1351" i="4"/>
  <c r="M1351" i="4" s="1"/>
  <c r="S1351" i="4"/>
  <c r="G1361" i="7"/>
  <c r="C1352" i="5"/>
  <c r="S1352" i="4" l="1"/>
  <c r="J1352" i="4"/>
  <c r="M1352" i="4" s="1"/>
  <c r="R1353" i="4"/>
  <c r="W1353" i="4" s="1"/>
  <c r="N1353" i="4"/>
  <c r="O1353" i="4"/>
  <c r="T1353" i="4" s="1"/>
  <c r="AD1352" i="5"/>
  <c r="P1353" i="4"/>
  <c r="Q1353" i="4"/>
  <c r="V1353" i="4" s="1"/>
  <c r="G1362" i="7"/>
  <c r="C1353" i="5"/>
  <c r="AD1353" i="5" l="1"/>
  <c r="O1354" i="4"/>
  <c r="P1354" i="4"/>
  <c r="U1354" i="4" s="1"/>
  <c r="Q1354" i="4"/>
  <c r="V1354" i="4" s="1"/>
  <c r="R1354" i="4"/>
  <c r="W1354" i="4" s="1"/>
  <c r="N1354" i="4"/>
  <c r="S1353" i="4"/>
  <c r="J1353" i="4"/>
  <c r="M1353" i="4" s="1"/>
  <c r="G1363" i="7"/>
  <c r="C1354" i="5"/>
  <c r="S1354" i="4" l="1"/>
  <c r="J1354" i="4"/>
  <c r="M1354" i="4" s="1"/>
  <c r="R1355" i="4"/>
  <c r="W1355" i="4" s="1"/>
  <c r="N1355" i="4"/>
  <c r="O1355" i="4"/>
  <c r="AD1354" i="5"/>
  <c r="P1355" i="4"/>
  <c r="U1355" i="4" s="1"/>
  <c r="Q1355" i="4"/>
  <c r="V1355" i="4" s="1"/>
  <c r="G1364" i="7"/>
  <c r="C1355" i="5"/>
  <c r="AD1355" i="5" l="1"/>
  <c r="O1356" i="4"/>
  <c r="P1356" i="4"/>
  <c r="U1356" i="4" s="1"/>
  <c r="Q1356" i="4"/>
  <c r="V1356" i="4" s="1"/>
  <c r="R1356" i="4"/>
  <c r="W1356" i="4" s="1"/>
  <c r="N1356" i="4"/>
  <c r="J1355" i="4"/>
  <c r="M1355" i="4" s="1"/>
  <c r="S1355" i="4"/>
  <c r="G1365" i="7"/>
  <c r="C1356" i="5"/>
  <c r="S1356" i="4" l="1"/>
  <c r="J1356" i="4"/>
  <c r="M1356" i="4" s="1"/>
  <c r="R1357" i="4"/>
  <c r="W1357" i="4" s="1"/>
  <c r="N1357" i="4"/>
  <c r="O1357" i="4"/>
  <c r="AD1356" i="5"/>
  <c r="P1357" i="4"/>
  <c r="U1357" i="4" s="1"/>
  <c r="Q1357" i="4"/>
  <c r="V1357" i="4" s="1"/>
  <c r="G1366" i="7"/>
  <c r="C1357" i="5"/>
  <c r="AD1357" i="5" l="1"/>
  <c r="P1358" i="4"/>
  <c r="U1358" i="4" s="1"/>
  <c r="Q1358" i="4"/>
  <c r="V1358" i="4" s="1"/>
  <c r="R1358" i="4"/>
  <c r="W1358" i="4" s="1"/>
  <c r="N1358" i="4"/>
  <c r="O1358" i="4"/>
  <c r="S1357" i="4"/>
  <c r="J1357" i="4"/>
  <c r="M1357" i="4" s="1"/>
  <c r="G1367" i="7"/>
  <c r="C1358" i="5"/>
  <c r="S1358" i="4" l="1"/>
  <c r="J1358" i="4"/>
  <c r="M1358" i="4" s="1"/>
  <c r="R1359" i="4"/>
  <c r="W1359" i="4" s="1"/>
  <c r="N1359" i="4"/>
  <c r="O1359" i="4"/>
  <c r="AD1358" i="5"/>
  <c r="P1359" i="4"/>
  <c r="U1359" i="4" s="1"/>
  <c r="Q1359" i="4"/>
  <c r="V1359" i="4" s="1"/>
  <c r="G1368" i="7"/>
  <c r="C1359" i="5"/>
  <c r="AD1359" i="5" l="1"/>
  <c r="O1360" i="4"/>
  <c r="P1360" i="4"/>
  <c r="U1360" i="4" s="1"/>
  <c r="Q1360" i="4"/>
  <c r="V1360" i="4" s="1"/>
  <c r="R1360" i="4"/>
  <c r="W1360" i="4" s="1"/>
  <c r="N1360" i="4"/>
  <c r="J1359" i="4"/>
  <c r="M1359" i="4" s="1"/>
  <c r="S1359" i="4"/>
  <c r="G1369" i="7"/>
  <c r="C1360" i="5"/>
  <c r="J1360" i="4" l="1"/>
  <c r="M1360" i="4" s="1"/>
  <c r="S1360" i="4"/>
  <c r="P1361" i="4"/>
  <c r="U1361" i="4" s="1"/>
  <c r="R1361" i="4"/>
  <c r="W1361" i="4" s="1"/>
  <c r="N1361" i="4"/>
  <c r="O1361" i="4"/>
  <c r="AD1360" i="5"/>
  <c r="Q1361" i="4"/>
  <c r="V1361" i="4" s="1"/>
  <c r="G1370" i="7"/>
  <c r="C1361" i="5"/>
  <c r="AD1361" i="5" l="1"/>
  <c r="O1362" i="4"/>
  <c r="P1362" i="4"/>
  <c r="U1362" i="4" s="1"/>
  <c r="Q1362" i="4"/>
  <c r="V1362" i="4" s="1"/>
  <c r="R1362" i="4"/>
  <c r="W1362" i="4" s="1"/>
  <c r="N1362" i="4"/>
  <c r="J1361" i="4"/>
  <c r="M1361" i="4" s="1"/>
  <c r="S1361" i="4"/>
  <c r="G1371" i="7"/>
  <c r="C1362" i="5"/>
  <c r="J1362" i="4" l="1"/>
  <c r="M1362" i="4" s="1"/>
  <c r="S1362" i="4"/>
  <c r="N1363" i="4"/>
  <c r="AD1362" i="5"/>
  <c r="P1363" i="4"/>
  <c r="U1363" i="4" s="1"/>
  <c r="Q1363" i="4"/>
  <c r="V1363" i="4" s="1"/>
  <c r="R1363" i="4"/>
  <c r="W1363" i="4" s="1"/>
  <c r="O1363" i="4"/>
  <c r="G1372" i="7"/>
  <c r="C1363" i="5"/>
  <c r="Q1364" i="4" l="1"/>
  <c r="V1364" i="4" s="1"/>
  <c r="R1364" i="4"/>
  <c r="W1364" i="4" s="1"/>
  <c r="N1364" i="4"/>
  <c r="AD1363" i="5"/>
  <c r="O1364" i="4"/>
  <c r="P1364" i="4"/>
  <c r="U1364" i="4" s="1"/>
  <c r="S1363" i="4"/>
  <c r="J1363" i="4"/>
  <c r="M1363" i="4" s="1"/>
  <c r="G1373" i="7"/>
  <c r="C1364" i="5"/>
  <c r="P1365" i="4" l="1"/>
  <c r="U1365" i="4" s="1"/>
  <c r="R1365" i="4"/>
  <c r="W1365" i="4" s="1"/>
  <c r="N1365" i="4"/>
  <c r="O1365" i="4"/>
  <c r="AD1364" i="5"/>
  <c r="Q1365" i="4"/>
  <c r="V1365" i="4" s="1"/>
  <c r="S1364" i="4"/>
  <c r="J1364" i="4"/>
  <c r="M1364" i="4" s="1"/>
  <c r="G1374" i="7"/>
  <c r="C1365" i="5"/>
  <c r="AD1365" i="5" l="1"/>
  <c r="O1366" i="4"/>
  <c r="P1366" i="4"/>
  <c r="U1366" i="4" s="1"/>
  <c r="Q1366" i="4"/>
  <c r="V1366" i="4" s="1"/>
  <c r="R1366" i="4"/>
  <c r="W1366" i="4" s="1"/>
  <c r="N1366" i="4"/>
  <c r="J1365" i="4"/>
  <c r="M1365" i="4" s="1"/>
  <c r="S1365" i="4"/>
  <c r="G1375" i="7"/>
  <c r="C1366" i="5"/>
  <c r="S1366" i="4" l="1"/>
  <c r="J1366" i="4"/>
  <c r="M1366" i="4" s="1"/>
  <c r="AD1366" i="5"/>
  <c r="P1367" i="4"/>
  <c r="U1367" i="4" s="1"/>
  <c r="Q1367" i="4"/>
  <c r="V1367" i="4" s="1"/>
  <c r="R1367" i="4"/>
  <c r="W1367" i="4" s="1"/>
  <c r="N1367" i="4"/>
  <c r="O1367" i="4"/>
  <c r="G1376" i="7"/>
  <c r="C1367" i="5"/>
  <c r="J1367" i="4" l="1"/>
  <c r="M1367" i="4" s="1"/>
  <c r="S1367" i="4"/>
  <c r="AD1367" i="5"/>
  <c r="O1368" i="4"/>
  <c r="T1368" i="4" s="1"/>
  <c r="P1368" i="4"/>
  <c r="Q1368" i="4"/>
  <c r="V1368" i="4" s="1"/>
  <c r="R1368" i="4"/>
  <c r="W1368" i="4" s="1"/>
  <c r="N1368" i="4"/>
  <c r="G1377" i="7"/>
  <c r="C1368" i="5"/>
  <c r="S1368" i="4" l="1"/>
  <c r="J1368" i="4"/>
  <c r="M1368" i="4" s="1"/>
  <c r="R1369" i="4"/>
  <c r="W1369" i="4" s="1"/>
  <c r="N1369" i="4"/>
  <c r="O1369" i="4"/>
  <c r="AD1368" i="5"/>
  <c r="P1369" i="4"/>
  <c r="U1369" i="4" s="1"/>
  <c r="Q1369" i="4"/>
  <c r="V1369" i="4" s="1"/>
  <c r="G1378" i="7"/>
  <c r="C1369" i="5"/>
  <c r="Q1370" i="4" l="1"/>
  <c r="V1370" i="4" s="1"/>
  <c r="R1370" i="4"/>
  <c r="W1370" i="4" s="1"/>
  <c r="N1370" i="4"/>
  <c r="AD1369" i="5"/>
  <c r="O1370" i="4"/>
  <c r="T1370" i="4" s="1"/>
  <c r="P1370" i="4"/>
  <c r="S1369" i="4"/>
  <c r="J1369" i="4"/>
  <c r="M1369" i="4" s="1"/>
  <c r="G1379" i="7"/>
  <c r="C1370" i="5"/>
  <c r="R1371" i="4" l="1"/>
  <c r="W1371" i="4" s="1"/>
  <c r="N1371" i="4"/>
  <c r="O1371" i="4"/>
  <c r="AD1370" i="5"/>
  <c r="P1371" i="4"/>
  <c r="U1371" i="4" s="1"/>
  <c r="Q1371" i="4"/>
  <c r="V1371" i="4" s="1"/>
  <c r="S1370" i="4"/>
  <c r="J1370" i="4"/>
  <c r="M1370" i="4" s="1"/>
  <c r="G1380" i="7"/>
  <c r="C1371" i="5"/>
  <c r="Q1372" i="4" l="1"/>
  <c r="V1372" i="4" s="1"/>
  <c r="R1372" i="4"/>
  <c r="W1372" i="4" s="1"/>
  <c r="N1372" i="4"/>
  <c r="AD1371" i="5"/>
  <c r="O1372" i="4"/>
  <c r="P1372" i="4"/>
  <c r="U1372" i="4" s="1"/>
  <c r="J1371" i="4"/>
  <c r="M1371" i="4" s="1"/>
  <c r="S1371" i="4"/>
  <c r="G1381" i="7"/>
  <c r="C1372" i="5"/>
  <c r="R1373" i="4" l="1"/>
  <c r="W1373" i="4" s="1"/>
  <c r="N1373" i="4"/>
  <c r="O1373" i="4"/>
  <c r="AD1372" i="5"/>
  <c r="P1373" i="4"/>
  <c r="U1373" i="4" s="1"/>
  <c r="Q1373" i="4"/>
  <c r="V1373" i="4" s="1"/>
  <c r="J1372" i="4"/>
  <c r="M1372" i="4" s="1"/>
  <c r="S1372" i="4"/>
  <c r="G1382" i="7"/>
  <c r="C1373" i="5"/>
  <c r="Q1374" i="4" l="1"/>
  <c r="V1374" i="4" s="1"/>
  <c r="R1374" i="4"/>
  <c r="W1374" i="4" s="1"/>
  <c r="N1374" i="4"/>
  <c r="AD1373" i="5"/>
  <c r="O1374" i="4"/>
  <c r="P1374" i="4"/>
  <c r="U1374" i="4" s="1"/>
  <c r="J1373" i="4"/>
  <c r="M1373" i="4" s="1"/>
  <c r="S1373" i="4"/>
  <c r="G1383" i="7"/>
  <c r="C1374" i="5"/>
  <c r="AD1374" i="5" l="1"/>
  <c r="P1375" i="4"/>
  <c r="U1375" i="4" s="1"/>
  <c r="Q1375" i="4"/>
  <c r="V1375" i="4" s="1"/>
  <c r="R1375" i="4"/>
  <c r="W1375" i="4" s="1"/>
  <c r="N1375" i="4"/>
  <c r="O1375" i="4"/>
  <c r="S1374" i="4"/>
  <c r="J1374" i="4"/>
  <c r="M1374" i="4" s="1"/>
  <c r="G1384" i="7"/>
  <c r="C1375" i="5"/>
  <c r="J1375" i="4" l="1"/>
  <c r="M1375" i="4" s="1"/>
  <c r="S1375" i="4"/>
  <c r="AD1375" i="5"/>
  <c r="O1376" i="4"/>
  <c r="T1376" i="4" s="1"/>
  <c r="P1376" i="4"/>
  <c r="U1376" i="4" s="1"/>
  <c r="Q1376" i="4"/>
  <c r="V1376" i="4" s="1"/>
  <c r="R1376" i="4"/>
  <c r="W1376" i="4" s="1"/>
  <c r="N1376" i="4"/>
  <c r="G1385" i="7"/>
  <c r="C1376" i="5"/>
  <c r="J1376" i="4" l="1"/>
  <c r="M1376" i="4" s="1"/>
  <c r="Q1377" i="4"/>
  <c r="V1377" i="4" s="1"/>
  <c r="R1377" i="4"/>
  <c r="W1377" i="4" s="1"/>
  <c r="N1377" i="4"/>
  <c r="O1377" i="4"/>
  <c r="T1377" i="4" s="1"/>
  <c r="AD1376" i="5"/>
  <c r="P1377" i="4"/>
  <c r="U1377" i="4" s="1"/>
  <c r="G1386" i="7"/>
  <c r="C1377" i="5"/>
  <c r="AD1377" i="5" l="1"/>
  <c r="O1378" i="4"/>
  <c r="P1378" i="4"/>
  <c r="U1378" i="4" s="1"/>
  <c r="Q1378" i="4"/>
  <c r="V1378" i="4" s="1"/>
  <c r="R1378" i="4"/>
  <c r="W1378" i="4" s="1"/>
  <c r="N1378" i="4"/>
  <c r="J1377" i="4"/>
  <c r="M1377" i="4" s="1"/>
  <c r="G1387" i="7"/>
  <c r="C1378" i="5"/>
  <c r="J1378" i="4" l="1"/>
  <c r="M1378" i="4" s="1"/>
  <c r="S1378" i="4"/>
  <c r="AD1378" i="5"/>
  <c r="P1379" i="4"/>
  <c r="U1379" i="4" s="1"/>
  <c r="Q1379" i="4"/>
  <c r="V1379" i="4" s="1"/>
  <c r="R1379" i="4"/>
  <c r="W1379" i="4" s="1"/>
  <c r="N1379" i="4"/>
  <c r="O1379" i="4"/>
  <c r="G1388" i="7"/>
  <c r="C1379" i="5"/>
  <c r="J1379" i="4" l="1"/>
  <c r="M1379" i="4" s="1"/>
  <c r="S1379" i="4"/>
  <c r="Q1380" i="4"/>
  <c r="V1380" i="4" s="1"/>
  <c r="R1380" i="4"/>
  <c r="W1380" i="4" s="1"/>
  <c r="N1380" i="4"/>
  <c r="AD1379" i="5"/>
  <c r="O1380" i="4"/>
  <c r="T1380" i="4" s="1"/>
  <c r="P1380" i="4"/>
  <c r="U1380" i="4" s="1"/>
  <c r="G1389" i="7"/>
  <c r="C1380" i="5"/>
  <c r="AD1380" i="5" l="1"/>
  <c r="P1381" i="4"/>
  <c r="U1381" i="4" s="1"/>
  <c r="Q1381" i="4"/>
  <c r="V1381" i="4" s="1"/>
  <c r="R1381" i="4"/>
  <c r="W1381" i="4" s="1"/>
  <c r="N1381" i="4"/>
  <c r="O1381" i="4"/>
  <c r="T1381" i="4" s="1"/>
  <c r="J1380" i="4"/>
  <c r="M1380" i="4" s="1"/>
  <c r="G1390" i="7"/>
  <c r="C1381" i="5"/>
  <c r="J1381" i="4" l="1"/>
  <c r="M1381" i="4" s="1"/>
  <c r="Q1382" i="4"/>
  <c r="V1382" i="4" s="1"/>
  <c r="R1382" i="4"/>
  <c r="W1382" i="4" s="1"/>
  <c r="N1382" i="4"/>
  <c r="AD1381" i="5"/>
  <c r="O1382" i="4"/>
  <c r="P1382" i="4"/>
  <c r="U1382" i="4" s="1"/>
  <c r="G1391" i="7"/>
  <c r="C1382" i="5"/>
  <c r="R1383" i="4" l="1"/>
  <c r="W1383" i="4" s="1"/>
  <c r="N1383" i="4"/>
  <c r="O1383" i="4"/>
  <c r="AD1382" i="5"/>
  <c r="P1383" i="4"/>
  <c r="U1383" i="4" s="1"/>
  <c r="Q1383" i="4"/>
  <c r="V1383" i="4" s="1"/>
  <c r="S1382" i="4"/>
  <c r="J1382" i="4"/>
  <c r="M1382" i="4" s="1"/>
  <c r="G1392" i="7"/>
  <c r="C1383" i="5"/>
  <c r="Q1384" i="4" l="1"/>
  <c r="V1384" i="4" s="1"/>
  <c r="R1384" i="4"/>
  <c r="W1384" i="4" s="1"/>
  <c r="N1384" i="4"/>
  <c r="AD1383" i="5"/>
  <c r="O1384" i="4"/>
  <c r="P1384" i="4"/>
  <c r="U1384" i="4" s="1"/>
  <c r="S1383" i="4"/>
  <c r="J1383" i="4"/>
  <c r="M1383" i="4" s="1"/>
  <c r="G1393" i="7"/>
  <c r="C1384" i="5"/>
  <c r="R1385" i="4" l="1"/>
  <c r="W1385" i="4" s="1"/>
  <c r="N1385" i="4"/>
  <c r="O1385" i="4"/>
  <c r="AD1384" i="5"/>
  <c r="P1385" i="4"/>
  <c r="U1385" i="4" s="1"/>
  <c r="Q1385" i="4"/>
  <c r="V1385" i="4" s="1"/>
  <c r="S1384" i="4"/>
  <c r="J1384" i="4"/>
  <c r="M1384" i="4" s="1"/>
  <c r="G1394" i="7"/>
  <c r="C1385" i="5"/>
  <c r="Q1386" i="4" l="1"/>
  <c r="V1386" i="4" s="1"/>
  <c r="R1386" i="4"/>
  <c r="W1386" i="4" s="1"/>
  <c r="N1386" i="4"/>
  <c r="AD1385" i="5"/>
  <c r="O1386" i="4"/>
  <c r="T1386" i="4" s="1"/>
  <c r="P1386" i="4"/>
  <c r="U1386" i="4" s="1"/>
  <c r="S1385" i="4"/>
  <c r="J1385" i="4"/>
  <c r="M1385" i="4" s="1"/>
  <c r="G1395" i="7"/>
  <c r="C1386" i="5"/>
  <c r="R1387" i="4" l="1"/>
  <c r="W1387" i="4" s="1"/>
  <c r="N1387" i="4"/>
  <c r="O1387" i="4"/>
  <c r="T1387" i="4" s="1"/>
  <c r="AD1386" i="5"/>
  <c r="P1387" i="4"/>
  <c r="U1387" i="4" s="1"/>
  <c r="Q1387" i="4"/>
  <c r="V1387" i="4" s="1"/>
  <c r="J1386" i="4"/>
  <c r="M1386" i="4" s="1"/>
  <c r="G1396" i="7"/>
  <c r="C1387" i="5"/>
  <c r="Q1388" i="4" l="1"/>
  <c r="V1388" i="4" s="1"/>
  <c r="R1388" i="4"/>
  <c r="W1388" i="4" s="1"/>
  <c r="N1388" i="4"/>
  <c r="AD1387" i="5"/>
  <c r="O1388" i="4"/>
  <c r="T1388" i="4" s="1"/>
  <c r="P1388" i="4"/>
  <c r="U1388" i="4" s="1"/>
  <c r="J1387" i="4"/>
  <c r="M1387" i="4" s="1"/>
  <c r="G1397" i="7"/>
  <c r="C1388" i="5"/>
  <c r="R1389" i="4" l="1"/>
  <c r="W1389" i="4" s="1"/>
  <c r="N1389" i="4"/>
  <c r="O1389" i="4"/>
  <c r="T1389" i="4" s="1"/>
  <c r="AD1388" i="5"/>
  <c r="P1389" i="4"/>
  <c r="U1389" i="4" s="1"/>
  <c r="Q1389" i="4"/>
  <c r="V1389" i="4" s="1"/>
  <c r="J1388" i="4"/>
  <c r="M1388" i="4" s="1"/>
  <c r="G1398" i="7"/>
  <c r="C1389" i="5"/>
  <c r="AD1389" i="5" l="1"/>
  <c r="O1390" i="4"/>
  <c r="T1390" i="4" s="1"/>
  <c r="P1390" i="4"/>
  <c r="U1390" i="4" s="1"/>
  <c r="Q1390" i="4"/>
  <c r="V1390" i="4" s="1"/>
  <c r="R1390" i="4"/>
  <c r="W1390" i="4" s="1"/>
  <c r="N1390" i="4"/>
  <c r="J1389" i="4"/>
  <c r="M1389" i="4" s="1"/>
  <c r="G1399" i="7"/>
  <c r="C1390" i="5"/>
  <c r="J1390" i="4" l="1"/>
  <c r="M1390" i="4" s="1"/>
  <c r="R1391" i="4"/>
  <c r="W1391" i="4" s="1"/>
  <c r="N1391" i="4"/>
  <c r="O1391" i="4"/>
  <c r="AD1390" i="5"/>
  <c r="P1391" i="4"/>
  <c r="U1391" i="4" s="1"/>
  <c r="Q1391" i="4"/>
  <c r="V1391" i="4" s="1"/>
  <c r="G1400" i="7"/>
  <c r="C1391" i="5"/>
  <c r="Q1392" i="4" l="1"/>
  <c r="V1392" i="4" s="1"/>
  <c r="R1392" i="4"/>
  <c r="W1392" i="4" s="1"/>
  <c r="N1392" i="4"/>
  <c r="AD1391" i="5"/>
  <c r="O1392" i="4"/>
  <c r="T1392" i="4" s="1"/>
  <c r="P1392" i="4"/>
  <c r="U1392" i="4" s="1"/>
  <c r="J1391" i="4"/>
  <c r="M1391" i="4" s="1"/>
  <c r="S1391" i="4"/>
  <c r="G1401" i="7"/>
  <c r="C1392" i="5"/>
  <c r="AD1392" i="5" l="1"/>
  <c r="P1393" i="4"/>
  <c r="U1393" i="4" s="1"/>
  <c r="Q1393" i="4"/>
  <c r="V1393" i="4" s="1"/>
  <c r="R1393" i="4"/>
  <c r="W1393" i="4" s="1"/>
  <c r="N1393" i="4"/>
  <c r="O1393" i="4"/>
  <c r="T1393" i="4" s="1"/>
  <c r="J1392" i="4"/>
  <c r="M1392" i="4" s="1"/>
  <c r="G1402" i="7"/>
  <c r="C1393" i="5"/>
  <c r="J1393" i="4" l="1"/>
  <c r="M1393" i="4" s="1"/>
  <c r="Q1394" i="4"/>
  <c r="V1394" i="4" s="1"/>
  <c r="R1394" i="4"/>
  <c r="W1394" i="4" s="1"/>
  <c r="N1394" i="4"/>
  <c r="AD1393" i="5"/>
  <c r="O1394" i="4"/>
  <c r="P1394" i="4"/>
  <c r="U1394" i="4" s="1"/>
  <c r="G1403" i="7"/>
  <c r="C1394" i="5"/>
  <c r="P1395" i="4" l="1"/>
  <c r="U1395" i="4" s="1"/>
  <c r="R1395" i="4"/>
  <c r="W1395" i="4" s="1"/>
  <c r="N1395" i="4"/>
  <c r="O1395" i="4"/>
  <c r="T1395" i="4" s="1"/>
  <c r="AD1394" i="5"/>
  <c r="Q1395" i="4"/>
  <c r="V1395" i="4" s="1"/>
  <c r="J1394" i="4"/>
  <c r="M1394" i="4" s="1"/>
  <c r="S1394" i="4"/>
  <c r="G1404" i="7"/>
  <c r="C1395" i="5"/>
  <c r="Q1396" i="4" l="1"/>
  <c r="V1396" i="4" s="1"/>
  <c r="R1396" i="4"/>
  <c r="W1396" i="4" s="1"/>
  <c r="N1396" i="4"/>
  <c r="AD1395" i="5"/>
  <c r="O1396" i="4"/>
  <c r="P1396" i="4"/>
  <c r="U1396" i="4" s="1"/>
  <c r="J1395" i="4"/>
  <c r="M1395" i="4" s="1"/>
  <c r="G1405" i="7"/>
  <c r="C1396" i="5"/>
  <c r="N1397" i="4" l="1"/>
  <c r="AD1396" i="5"/>
  <c r="P1397" i="4"/>
  <c r="U1397" i="4" s="1"/>
  <c r="Q1397" i="4"/>
  <c r="V1397" i="4" s="1"/>
  <c r="R1397" i="4"/>
  <c r="W1397" i="4" s="1"/>
  <c r="O1397" i="4"/>
  <c r="J1396" i="4"/>
  <c r="M1396" i="4" s="1"/>
  <c r="S1396" i="4"/>
  <c r="G1406" i="7"/>
  <c r="C1397" i="5"/>
  <c r="AD1397" i="5" l="1"/>
  <c r="O1398" i="4"/>
  <c r="P1398" i="4"/>
  <c r="U1398" i="4" s="1"/>
  <c r="Q1398" i="4"/>
  <c r="V1398" i="4" s="1"/>
  <c r="R1398" i="4"/>
  <c r="W1398" i="4" s="1"/>
  <c r="N1398" i="4"/>
  <c r="S1397" i="4"/>
  <c r="J1397" i="4"/>
  <c r="M1397" i="4" s="1"/>
  <c r="G1407" i="7"/>
  <c r="C1398" i="5"/>
  <c r="S1398" i="4" l="1"/>
  <c r="J1398" i="4"/>
  <c r="M1398" i="4" s="1"/>
  <c r="AD1398" i="5"/>
  <c r="P1399" i="4"/>
  <c r="U1399" i="4" s="1"/>
  <c r="Q1399" i="4"/>
  <c r="V1399" i="4" s="1"/>
  <c r="R1399" i="4"/>
  <c r="W1399" i="4" s="1"/>
  <c r="N1399" i="4"/>
  <c r="O1399" i="4"/>
  <c r="G1408" i="7"/>
  <c r="C1399" i="5"/>
  <c r="S1399" i="4" l="1"/>
  <c r="J1399" i="4"/>
  <c r="M1399" i="4" s="1"/>
  <c r="Q1400" i="4"/>
  <c r="V1400" i="4" s="1"/>
  <c r="R1400" i="4"/>
  <c r="W1400" i="4" s="1"/>
  <c r="N1400" i="4"/>
  <c r="AD1399" i="5"/>
  <c r="O1400" i="4"/>
  <c r="T1400" i="4" s="1"/>
  <c r="P1400" i="4"/>
  <c r="U1400" i="4" s="1"/>
  <c r="G1409" i="7"/>
  <c r="C1400" i="5"/>
  <c r="R1401" i="4" l="1"/>
  <c r="W1401" i="4" s="1"/>
  <c r="N1401" i="4"/>
  <c r="O1401" i="4"/>
  <c r="T1401" i="4" s="1"/>
  <c r="AD1400" i="5"/>
  <c r="P1401" i="4"/>
  <c r="U1401" i="4" s="1"/>
  <c r="Q1401" i="4"/>
  <c r="V1401" i="4" s="1"/>
  <c r="J1400" i="4"/>
  <c r="M1400" i="4" s="1"/>
  <c r="G1410" i="7"/>
  <c r="C1401" i="5"/>
  <c r="AD1401" i="5" l="1"/>
  <c r="O1402" i="4"/>
  <c r="T1402" i="4" s="1"/>
  <c r="P1402" i="4"/>
  <c r="U1402" i="4" s="1"/>
  <c r="Q1402" i="4"/>
  <c r="V1402" i="4" s="1"/>
  <c r="R1402" i="4"/>
  <c r="W1402" i="4" s="1"/>
  <c r="N1402" i="4"/>
  <c r="J1401" i="4"/>
  <c r="M1401" i="4" s="1"/>
  <c r="G1411" i="7"/>
  <c r="C1402" i="5"/>
  <c r="J1402" i="4" l="1"/>
  <c r="M1402" i="4" s="1"/>
  <c r="AD1402" i="5"/>
  <c r="P1403" i="4"/>
  <c r="U1403" i="4" s="1"/>
  <c r="Q1403" i="4"/>
  <c r="V1403" i="4" s="1"/>
  <c r="R1403" i="4"/>
  <c r="W1403" i="4" s="1"/>
  <c r="N1403" i="4"/>
  <c r="O1403" i="4"/>
  <c r="G1412" i="7"/>
  <c r="C1403" i="5"/>
  <c r="S1403" i="4" l="1"/>
  <c r="J1403" i="4"/>
  <c r="M1403" i="4" s="1"/>
  <c r="AD1403" i="5"/>
  <c r="O1404" i="4"/>
  <c r="P1404" i="4"/>
  <c r="U1404" i="4" s="1"/>
  <c r="Q1404" i="4"/>
  <c r="V1404" i="4" s="1"/>
  <c r="N1404" i="4"/>
  <c r="R1404" i="4"/>
  <c r="W1404" i="4" s="1"/>
  <c r="G1413" i="7"/>
  <c r="C1404" i="5"/>
  <c r="S1404" i="4" l="1"/>
  <c r="J1404" i="4"/>
  <c r="M1404" i="4" s="1"/>
  <c r="AD1404" i="5"/>
  <c r="P1405" i="4"/>
  <c r="U1405" i="4" s="1"/>
  <c r="Q1405" i="4"/>
  <c r="V1405" i="4" s="1"/>
  <c r="R1405" i="4"/>
  <c r="W1405" i="4" s="1"/>
  <c r="N1405" i="4"/>
  <c r="O1405" i="4"/>
  <c r="T1405" i="4" s="1"/>
  <c r="G1414" i="7"/>
  <c r="C1405" i="5"/>
  <c r="J1405" i="4" l="1"/>
  <c r="M1405" i="4" s="1"/>
  <c r="AD1405" i="5"/>
  <c r="O1406" i="4"/>
  <c r="T1406" i="4" s="1"/>
  <c r="P1406" i="4"/>
  <c r="U1406" i="4" s="1"/>
  <c r="Q1406" i="4"/>
  <c r="V1406" i="4" s="1"/>
  <c r="R1406" i="4"/>
  <c r="W1406" i="4" s="1"/>
  <c r="N1406" i="4"/>
  <c r="G1415" i="7"/>
  <c r="C1406" i="5"/>
  <c r="J1406" i="4" l="1"/>
  <c r="M1406" i="4" s="1"/>
  <c r="AD1406" i="5"/>
  <c r="P1407" i="4"/>
  <c r="U1407" i="4" s="1"/>
  <c r="Q1407" i="4"/>
  <c r="V1407" i="4" s="1"/>
  <c r="R1407" i="4"/>
  <c r="W1407" i="4" s="1"/>
  <c r="N1407" i="4"/>
  <c r="O1407" i="4"/>
  <c r="T1407" i="4" s="1"/>
  <c r="G1416" i="7"/>
  <c r="C1407" i="5"/>
  <c r="J1407" i="4" l="1"/>
  <c r="M1407" i="4" s="1"/>
  <c r="Q1408" i="4"/>
  <c r="V1408" i="4" s="1"/>
  <c r="R1408" i="4"/>
  <c r="W1408" i="4" s="1"/>
  <c r="N1408" i="4"/>
  <c r="AD1407" i="5"/>
  <c r="O1408" i="4"/>
  <c r="P1408" i="4"/>
  <c r="U1408" i="4" s="1"/>
  <c r="G1417" i="7"/>
  <c r="C1408" i="5"/>
  <c r="N1409" i="4" l="1"/>
  <c r="AD1408" i="5"/>
  <c r="P1409" i="4"/>
  <c r="U1409" i="4" s="1"/>
  <c r="Q1409" i="4"/>
  <c r="R1409" i="4"/>
  <c r="W1409" i="4" s="1"/>
  <c r="O1409" i="4"/>
  <c r="T1409" i="4" s="1"/>
  <c r="S1408" i="4"/>
  <c r="J1408" i="4"/>
  <c r="M1408" i="4" s="1"/>
  <c r="G1418" i="7"/>
  <c r="C1409" i="5"/>
  <c r="Q1410" i="4" l="1"/>
  <c r="V1410" i="4" s="1"/>
  <c r="R1410" i="4"/>
  <c r="N1410" i="4"/>
  <c r="AD1409" i="5"/>
  <c r="O1410" i="4"/>
  <c r="T1410" i="4" s="1"/>
  <c r="P1410" i="4"/>
  <c r="U1410" i="4" s="1"/>
  <c r="S1409" i="4"/>
  <c r="J1409" i="4"/>
  <c r="M1409" i="4" s="1"/>
  <c r="G1419" i="7"/>
  <c r="C1410" i="5"/>
  <c r="R1411" i="4" l="1"/>
  <c r="W1411" i="4" s="1"/>
  <c r="N1411" i="4"/>
  <c r="O1411" i="4"/>
  <c r="T1411" i="4" s="1"/>
  <c r="AD1410" i="5"/>
  <c r="P1411" i="4"/>
  <c r="U1411" i="4" s="1"/>
  <c r="Q1411" i="4"/>
  <c r="S1410" i="4"/>
  <c r="J1410" i="4"/>
  <c r="M1410" i="4" s="1"/>
  <c r="G1420" i="7"/>
  <c r="C1411" i="5"/>
  <c r="AD1411" i="5" l="1"/>
  <c r="O1412" i="4"/>
  <c r="T1412" i="4" s="1"/>
  <c r="P1412" i="4"/>
  <c r="U1412" i="4" s="1"/>
  <c r="Q1412" i="4"/>
  <c r="R1412" i="4"/>
  <c r="W1412" i="4" s="1"/>
  <c r="N1412" i="4"/>
  <c r="J1411" i="4"/>
  <c r="M1411" i="4" s="1"/>
  <c r="S1411" i="4"/>
  <c r="G1421" i="7"/>
  <c r="C1412" i="5"/>
  <c r="S1412" i="4" l="1"/>
  <c r="J1412" i="4"/>
  <c r="M1412" i="4" s="1"/>
  <c r="AD1412" i="5"/>
  <c r="P1413" i="4"/>
  <c r="Q1413" i="4"/>
  <c r="V1413" i="4" s="1"/>
  <c r="R1413" i="4"/>
  <c r="W1413" i="4" s="1"/>
  <c r="N1413" i="4"/>
  <c r="O1413" i="4"/>
  <c r="T1413" i="4" s="1"/>
  <c r="G1422" i="7"/>
  <c r="C1413" i="5"/>
  <c r="J1413" i="4" l="1"/>
  <c r="M1413" i="4" s="1"/>
  <c r="S1413" i="4"/>
  <c r="Q1414" i="4"/>
  <c r="R1414" i="4"/>
  <c r="W1414" i="4" s="1"/>
  <c r="AD1413" i="5"/>
  <c r="O1414" i="4"/>
  <c r="T1414" i="4" s="1"/>
  <c r="P1414" i="4"/>
  <c r="U1414" i="4" s="1"/>
  <c r="N1414" i="4"/>
  <c r="G1423" i="7"/>
  <c r="C1414" i="5"/>
  <c r="J1414" i="4" l="1"/>
  <c r="M1414" i="4" s="1"/>
  <c r="S1414" i="4"/>
  <c r="AD1414" i="5"/>
  <c r="P1415" i="4"/>
  <c r="U1415" i="4" s="1"/>
  <c r="Q1415" i="4"/>
  <c r="R1415" i="4"/>
  <c r="W1415" i="4" s="1"/>
  <c r="N1415" i="4"/>
  <c r="O1415" i="4"/>
  <c r="T1415" i="4" s="1"/>
  <c r="G1424" i="7"/>
  <c r="C1415" i="5"/>
  <c r="J1415" i="4" l="1"/>
  <c r="M1415" i="4" s="1"/>
  <c r="S1415" i="4"/>
  <c r="AD1415" i="5"/>
  <c r="O1416" i="4"/>
  <c r="T1416" i="4" s="1"/>
  <c r="P1416" i="4"/>
  <c r="U1416" i="4" s="1"/>
  <c r="Q1416" i="4"/>
  <c r="R1416" i="4"/>
  <c r="W1416" i="4" s="1"/>
  <c r="N1416" i="4"/>
  <c r="G1425" i="7"/>
  <c r="C1416" i="5"/>
  <c r="S1416" i="4" l="1"/>
  <c r="J1416" i="4"/>
  <c r="M1416" i="4" s="1"/>
  <c r="AD1416" i="5"/>
  <c r="P1417" i="4"/>
  <c r="Q1417" i="4"/>
  <c r="V1417" i="4" s="1"/>
  <c r="R1417" i="4"/>
  <c r="W1417" i="4" s="1"/>
  <c r="N1417" i="4"/>
  <c r="O1417" i="4"/>
  <c r="T1417" i="4" s="1"/>
  <c r="G1426" i="7"/>
  <c r="C1417" i="5"/>
  <c r="S1417" i="4" l="1"/>
  <c r="J1417" i="4"/>
  <c r="M1417" i="4" s="1"/>
  <c r="AD1417" i="5"/>
  <c r="O1418" i="4"/>
  <c r="T1418" i="4" s="1"/>
  <c r="P1418" i="4"/>
  <c r="Q1418" i="4"/>
  <c r="V1418" i="4" s="1"/>
  <c r="R1418" i="4"/>
  <c r="W1418" i="4" s="1"/>
  <c r="N1418" i="4"/>
  <c r="G1427" i="7"/>
  <c r="C1418" i="5"/>
  <c r="J1418" i="4" l="1"/>
  <c r="M1418" i="4" s="1"/>
  <c r="S1418" i="4"/>
  <c r="R1419" i="4"/>
  <c r="W1419" i="4" s="1"/>
  <c r="N1419" i="4"/>
  <c r="O1419" i="4"/>
  <c r="T1419" i="4" s="1"/>
  <c r="AD1418" i="5"/>
  <c r="P1419" i="4"/>
  <c r="U1419" i="4" s="1"/>
  <c r="Q1419" i="4"/>
  <c r="G1428" i="7"/>
  <c r="C1419" i="5"/>
  <c r="AD1419" i="5" l="1"/>
  <c r="O1420" i="4"/>
  <c r="T1420" i="4" s="1"/>
  <c r="P1420" i="4"/>
  <c r="Q1420" i="4"/>
  <c r="V1420" i="4" s="1"/>
  <c r="R1420" i="4"/>
  <c r="W1420" i="4" s="1"/>
  <c r="N1420" i="4"/>
  <c r="S1419" i="4"/>
  <c r="J1419" i="4"/>
  <c r="M1419" i="4" s="1"/>
  <c r="G1429" i="7"/>
  <c r="C1420" i="5"/>
  <c r="J1420" i="4" l="1"/>
  <c r="M1420" i="4" s="1"/>
  <c r="S1420" i="4"/>
  <c r="R1421" i="4"/>
  <c r="W1421" i="4" s="1"/>
  <c r="N1421" i="4"/>
  <c r="O1421" i="4"/>
  <c r="T1421" i="4" s="1"/>
  <c r="AD1420" i="5"/>
  <c r="P1421" i="4"/>
  <c r="Q1421" i="4"/>
  <c r="V1421" i="4" s="1"/>
  <c r="G1430" i="7"/>
  <c r="C1421" i="5"/>
  <c r="AD1421" i="5" l="1"/>
  <c r="O1422" i="4"/>
  <c r="T1422" i="4" s="1"/>
  <c r="P1422" i="4"/>
  <c r="Q1422" i="4"/>
  <c r="V1422" i="4" s="1"/>
  <c r="R1422" i="4"/>
  <c r="W1422" i="4" s="1"/>
  <c r="N1422" i="4"/>
  <c r="J1421" i="4"/>
  <c r="M1421" i="4" s="1"/>
  <c r="S1421" i="4"/>
  <c r="G1431" i="7"/>
  <c r="C1422" i="5"/>
  <c r="J1422" i="4" l="1"/>
  <c r="M1422" i="4" s="1"/>
  <c r="S1422" i="4"/>
  <c r="AD1422" i="5"/>
  <c r="P1423" i="4"/>
  <c r="Q1423" i="4"/>
  <c r="V1423" i="4" s="1"/>
  <c r="N1423" i="4"/>
  <c r="O1423" i="4"/>
  <c r="T1423" i="4" s="1"/>
  <c r="R1423" i="4"/>
  <c r="W1423" i="4" s="1"/>
  <c r="G1432" i="7"/>
  <c r="C1423" i="5"/>
  <c r="J1423" i="4" l="1"/>
  <c r="M1423" i="4" s="1"/>
  <c r="S1423" i="4"/>
  <c r="Q1424" i="4"/>
  <c r="V1424" i="4" s="1"/>
  <c r="R1424" i="4"/>
  <c r="W1424" i="4" s="1"/>
  <c r="N1424" i="4"/>
  <c r="AD1423" i="5"/>
  <c r="O1424" i="4"/>
  <c r="T1424" i="4" s="1"/>
  <c r="P1424" i="4"/>
  <c r="G1433" i="7"/>
  <c r="C1424" i="5"/>
  <c r="R1425" i="4" l="1"/>
  <c r="W1425" i="4" s="1"/>
  <c r="N1425" i="4"/>
  <c r="O1425" i="4"/>
  <c r="T1425" i="4" s="1"/>
  <c r="AD1424" i="5"/>
  <c r="P1425" i="4"/>
  <c r="Q1425" i="4"/>
  <c r="V1425" i="4" s="1"/>
  <c r="S1424" i="4"/>
  <c r="J1424" i="4"/>
  <c r="M1424" i="4" s="1"/>
  <c r="G1434" i="7"/>
  <c r="C1425" i="5"/>
  <c r="AD1425" i="5" l="1"/>
  <c r="O1426" i="4"/>
  <c r="T1426" i="4" s="1"/>
  <c r="P1426" i="4"/>
  <c r="Q1426" i="4"/>
  <c r="V1426" i="4" s="1"/>
  <c r="R1426" i="4"/>
  <c r="W1426" i="4" s="1"/>
  <c r="N1426" i="4"/>
  <c r="J1425" i="4"/>
  <c r="M1425" i="4" s="1"/>
  <c r="S1425" i="4"/>
  <c r="G1435" i="7"/>
  <c r="C1426" i="5"/>
  <c r="S1426" i="4" l="1"/>
  <c r="J1426" i="4"/>
  <c r="M1426" i="4" s="1"/>
  <c r="R1427" i="4"/>
  <c r="W1427" i="4" s="1"/>
  <c r="N1427" i="4"/>
  <c r="O1427" i="4"/>
  <c r="AD1426" i="5"/>
  <c r="P1427" i="4"/>
  <c r="U1427" i="4" s="1"/>
  <c r="Q1427" i="4"/>
  <c r="V1427" i="4" s="1"/>
  <c r="G1436" i="7"/>
  <c r="C1427" i="5"/>
  <c r="Q1428" i="4" l="1"/>
  <c r="V1428" i="4" s="1"/>
  <c r="R1428" i="4"/>
  <c r="W1428" i="4" s="1"/>
  <c r="N1428" i="4"/>
  <c r="AD1427" i="5"/>
  <c r="O1428" i="4"/>
  <c r="P1428" i="4"/>
  <c r="U1428" i="4" s="1"/>
  <c r="J1427" i="4"/>
  <c r="M1427" i="4" s="1"/>
  <c r="S1427" i="4"/>
  <c r="G1437" i="7"/>
  <c r="C1428" i="5"/>
  <c r="AD1428" i="5" l="1"/>
  <c r="P1429" i="4"/>
  <c r="U1429" i="4" s="1"/>
  <c r="Q1429" i="4"/>
  <c r="V1429" i="4" s="1"/>
  <c r="R1429" i="4"/>
  <c r="W1429" i="4" s="1"/>
  <c r="N1429" i="4"/>
  <c r="O1429" i="4"/>
  <c r="J1428" i="4"/>
  <c r="M1428" i="4" s="1"/>
  <c r="S1428" i="4"/>
  <c r="G1438" i="7"/>
  <c r="C1429" i="5"/>
  <c r="J1429" i="4" l="1"/>
  <c r="M1429" i="4" s="1"/>
  <c r="S1429" i="4"/>
  <c r="AD1429" i="5"/>
  <c r="Q1430" i="4"/>
  <c r="V1430" i="4" s="1"/>
  <c r="R1430" i="4"/>
  <c r="W1430" i="4" s="1"/>
  <c r="N1430" i="4"/>
  <c r="O1430" i="4"/>
  <c r="T1430" i="4" s="1"/>
  <c r="P1430" i="4"/>
  <c r="U1430" i="4" s="1"/>
  <c r="G1439" i="7"/>
  <c r="C1430" i="5"/>
  <c r="J1430" i="4" l="1"/>
  <c r="M1430" i="4" s="1"/>
  <c r="Q1431" i="4"/>
  <c r="V1431" i="4" s="1"/>
  <c r="R1431" i="4"/>
  <c r="W1431" i="4" s="1"/>
  <c r="N1431" i="4"/>
  <c r="O1431" i="4"/>
  <c r="T1431" i="4" s="1"/>
  <c r="AD1430" i="5"/>
  <c r="P1431" i="4"/>
  <c r="U1431" i="4" s="1"/>
  <c r="G1440" i="7"/>
  <c r="C1431" i="5"/>
  <c r="AD1431" i="5" l="1"/>
  <c r="O1432" i="4"/>
  <c r="P1432" i="4"/>
  <c r="U1432" i="4" s="1"/>
  <c r="Q1432" i="4"/>
  <c r="V1432" i="4" s="1"/>
  <c r="R1432" i="4"/>
  <c r="W1432" i="4" s="1"/>
  <c r="N1432" i="4"/>
  <c r="J1431" i="4"/>
  <c r="M1431" i="4" s="1"/>
  <c r="G1441" i="7"/>
  <c r="C1432" i="5"/>
  <c r="J1432" i="4" l="1"/>
  <c r="M1432" i="4" s="1"/>
  <c r="S1432" i="4"/>
  <c r="R1433" i="4"/>
  <c r="W1433" i="4" s="1"/>
  <c r="N1433" i="4"/>
  <c r="O1433" i="4"/>
  <c r="AD1432" i="5"/>
  <c r="P1433" i="4"/>
  <c r="U1433" i="4" s="1"/>
  <c r="Q1433" i="4"/>
  <c r="V1433" i="4" s="1"/>
  <c r="G1442" i="7"/>
  <c r="C1433" i="5"/>
  <c r="AD1433" i="5" l="1"/>
  <c r="O1434" i="4"/>
  <c r="P1434" i="4"/>
  <c r="U1434" i="4" s="1"/>
  <c r="Q1434" i="4"/>
  <c r="V1434" i="4" s="1"/>
  <c r="R1434" i="4"/>
  <c r="W1434" i="4" s="1"/>
  <c r="N1434" i="4"/>
  <c r="J1433" i="4"/>
  <c r="M1433" i="4" s="1"/>
  <c r="S1433" i="4"/>
  <c r="G1443" i="7"/>
  <c r="C1434" i="5"/>
  <c r="S1434" i="4" l="1"/>
  <c r="J1434" i="4"/>
  <c r="M1434" i="4" s="1"/>
  <c r="N1435" i="4"/>
  <c r="AD1434" i="5"/>
  <c r="P1435" i="4"/>
  <c r="U1435" i="4" s="1"/>
  <c r="Q1435" i="4"/>
  <c r="V1435" i="4" s="1"/>
  <c r="R1435" i="4"/>
  <c r="W1435" i="4" s="1"/>
  <c r="O1435" i="4"/>
  <c r="T1435" i="4" s="1"/>
  <c r="G1444" i="7"/>
  <c r="C1435" i="5"/>
  <c r="AD1435" i="5" l="1"/>
  <c r="O1436" i="4"/>
  <c r="P1436" i="4"/>
  <c r="U1436" i="4" s="1"/>
  <c r="Q1436" i="4"/>
  <c r="V1436" i="4" s="1"/>
  <c r="R1436" i="4"/>
  <c r="W1436" i="4" s="1"/>
  <c r="N1436" i="4"/>
  <c r="J1435" i="4"/>
  <c r="M1435" i="4" s="1"/>
  <c r="G1445" i="7"/>
  <c r="C1436" i="5"/>
  <c r="J1436" i="4" l="1"/>
  <c r="M1436" i="4" s="1"/>
  <c r="S1436" i="4"/>
  <c r="AD1436" i="5"/>
  <c r="P1437" i="4"/>
  <c r="U1437" i="4" s="1"/>
  <c r="Q1437" i="4"/>
  <c r="V1437" i="4" s="1"/>
  <c r="R1437" i="4"/>
  <c r="W1437" i="4" s="1"/>
  <c r="N1437" i="4"/>
  <c r="O1437" i="4"/>
  <c r="G1446" i="7"/>
  <c r="C1437" i="5"/>
  <c r="S1437" i="4" l="1"/>
  <c r="J1437" i="4"/>
  <c r="M1437" i="4" s="1"/>
  <c r="AD1437" i="5"/>
  <c r="O1438" i="4"/>
  <c r="P1438" i="4"/>
  <c r="U1438" i="4" s="1"/>
  <c r="Q1438" i="4"/>
  <c r="V1438" i="4" s="1"/>
  <c r="R1438" i="4"/>
  <c r="W1438" i="4" s="1"/>
  <c r="N1438" i="4"/>
  <c r="G1447" i="7"/>
  <c r="C1438" i="5"/>
  <c r="S1438" i="4" l="1"/>
  <c r="J1438" i="4"/>
  <c r="M1438" i="4" s="1"/>
  <c r="R1439" i="4"/>
  <c r="W1439" i="4" s="1"/>
  <c r="N1439" i="4"/>
  <c r="O1439" i="4"/>
  <c r="AD1438" i="5"/>
  <c r="P1439" i="4"/>
  <c r="U1439" i="4" s="1"/>
  <c r="Q1439" i="4"/>
  <c r="V1439" i="4" s="1"/>
  <c r="G1448" i="7"/>
  <c r="C1439" i="5"/>
  <c r="AD1439" i="5" l="1"/>
  <c r="O1440" i="4"/>
  <c r="P1440" i="4"/>
  <c r="U1440" i="4" s="1"/>
  <c r="Q1440" i="4"/>
  <c r="V1440" i="4" s="1"/>
  <c r="R1440" i="4"/>
  <c r="W1440" i="4" s="1"/>
  <c r="N1440" i="4"/>
  <c r="J1439" i="4"/>
  <c r="M1439" i="4" s="1"/>
  <c r="S1439" i="4"/>
  <c r="G1449" i="7"/>
  <c r="C1440" i="5"/>
  <c r="S1440" i="4" l="1"/>
  <c r="J1440" i="4"/>
  <c r="M1440" i="4" s="1"/>
  <c r="R1441" i="4"/>
  <c r="W1441" i="4" s="1"/>
  <c r="N1441" i="4"/>
  <c r="O1441" i="4"/>
  <c r="AD1440" i="5"/>
  <c r="P1441" i="4"/>
  <c r="U1441" i="4" s="1"/>
  <c r="Q1441" i="4"/>
  <c r="V1441" i="4" s="1"/>
  <c r="G1450" i="7"/>
  <c r="C1441" i="5"/>
  <c r="Q1442" i="4" l="1"/>
  <c r="V1442" i="4" s="1"/>
  <c r="R1442" i="4"/>
  <c r="W1442" i="4" s="1"/>
  <c r="N1442" i="4"/>
  <c r="AD1441" i="5"/>
  <c r="O1442" i="4"/>
  <c r="P1442" i="4"/>
  <c r="U1442" i="4" s="1"/>
  <c r="S1441" i="4"/>
  <c r="J1441" i="4"/>
  <c r="M1441" i="4" s="1"/>
  <c r="G1451" i="7"/>
  <c r="C1442" i="5"/>
  <c r="R1443" i="4" l="1"/>
  <c r="W1443" i="4" s="1"/>
  <c r="N1443" i="4"/>
  <c r="O1443" i="4"/>
  <c r="T1443" i="4" s="1"/>
  <c r="AD1442" i="5"/>
  <c r="P1443" i="4"/>
  <c r="Q1443" i="4"/>
  <c r="V1443" i="4" s="1"/>
  <c r="S1442" i="4"/>
  <c r="J1442" i="4"/>
  <c r="M1442" i="4" s="1"/>
  <c r="G1452" i="7"/>
  <c r="C1443" i="5"/>
  <c r="Q1444" i="4" l="1"/>
  <c r="V1444" i="4" s="1"/>
  <c r="R1444" i="4"/>
  <c r="W1444" i="4" s="1"/>
  <c r="N1444" i="4"/>
  <c r="AD1443" i="5"/>
  <c r="O1444" i="4"/>
  <c r="T1444" i="4" s="1"/>
  <c r="P1444" i="4"/>
  <c r="S1443" i="4"/>
  <c r="J1443" i="4"/>
  <c r="M1443" i="4" s="1"/>
  <c r="G1453" i="7"/>
  <c r="C1444" i="5"/>
  <c r="R1445" i="4" l="1"/>
  <c r="W1445" i="4" s="1"/>
  <c r="N1445" i="4"/>
  <c r="O1445" i="4"/>
  <c r="T1445" i="4" s="1"/>
  <c r="AD1444" i="5"/>
  <c r="P1445" i="4"/>
  <c r="Q1445" i="4"/>
  <c r="V1445" i="4" s="1"/>
  <c r="S1444" i="4"/>
  <c r="J1444" i="4"/>
  <c r="M1444" i="4" s="1"/>
  <c r="G1454" i="7"/>
  <c r="C1445" i="5"/>
  <c r="Q1446" i="4" l="1"/>
  <c r="V1446" i="4" s="1"/>
  <c r="N1446" i="4"/>
  <c r="AD1445" i="5"/>
  <c r="O1446" i="4"/>
  <c r="T1446" i="4" s="1"/>
  <c r="P1446" i="4"/>
  <c r="R1446" i="4"/>
  <c r="W1446" i="4" s="1"/>
  <c r="S1445" i="4"/>
  <c r="J1445" i="4"/>
  <c r="M1445" i="4" s="1"/>
  <c r="G1455" i="7"/>
  <c r="C1446" i="5"/>
  <c r="S1446" i="4" l="1"/>
  <c r="J1446" i="4"/>
  <c r="M1446" i="4" s="1"/>
  <c r="R1447" i="4"/>
  <c r="W1447" i="4" s="1"/>
  <c r="N1447" i="4"/>
  <c r="O1447" i="4"/>
  <c r="T1447" i="4" s="1"/>
  <c r="AD1446" i="5"/>
  <c r="P1447" i="4"/>
  <c r="Q1447" i="4"/>
  <c r="V1447" i="4" s="1"/>
  <c r="G1456" i="7"/>
  <c r="C1447" i="5"/>
  <c r="AD1447" i="5" l="1"/>
  <c r="O1448" i="4"/>
  <c r="P1448" i="4"/>
  <c r="U1448" i="4" s="1"/>
  <c r="Q1448" i="4"/>
  <c r="V1448" i="4" s="1"/>
  <c r="R1448" i="4"/>
  <c r="W1448" i="4" s="1"/>
  <c r="N1448" i="4"/>
  <c r="S1447" i="4"/>
  <c r="J1447" i="4"/>
  <c r="M1447" i="4" s="1"/>
  <c r="G1457" i="7"/>
  <c r="C1448" i="5"/>
  <c r="S1448" i="4" l="1"/>
  <c r="J1448" i="4"/>
  <c r="M1448" i="4" s="1"/>
  <c r="AD1448" i="5"/>
  <c r="P1449" i="4"/>
  <c r="U1449" i="4" s="1"/>
  <c r="Q1449" i="4"/>
  <c r="V1449" i="4" s="1"/>
  <c r="R1449" i="4"/>
  <c r="W1449" i="4" s="1"/>
  <c r="N1449" i="4"/>
  <c r="O1449" i="4"/>
  <c r="G1458" i="7"/>
  <c r="C1449" i="5"/>
  <c r="S1449" i="4" l="1"/>
  <c r="J1449" i="4"/>
  <c r="M1449" i="4" s="1"/>
  <c r="AD1449" i="5"/>
  <c r="O1450" i="4"/>
  <c r="T1450" i="4" s="1"/>
  <c r="P1450" i="4"/>
  <c r="U1450" i="4" s="1"/>
  <c r="Q1450" i="4"/>
  <c r="V1450" i="4" s="1"/>
  <c r="R1450" i="4"/>
  <c r="W1450" i="4" s="1"/>
  <c r="N1450" i="4"/>
  <c r="G1459" i="7"/>
  <c r="C1450" i="5"/>
  <c r="J1450" i="4" l="1"/>
  <c r="M1450" i="4" s="1"/>
  <c r="R1451" i="4"/>
  <c r="W1451" i="4" s="1"/>
  <c r="N1451" i="4"/>
  <c r="O1451" i="4"/>
  <c r="T1451" i="4" s="1"/>
  <c r="AD1450" i="5"/>
  <c r="P1451" i="4"/>
  <c r="U1451" i="4" s="1"/>
  <c r="Q1451" i="4"/>
  <c r="V1451" i="4" s="1"/>
  <c r="G1460" i="7"/>
  <c r="C1451" i="5"/>
  <c r="AD1451" i="5" l="1"/>
  <c r="O1452" i="4"/>
  <c r="T1452" i="4" s="1"/>
  <c r="P1452" i="4"/>
  <c r="U1452" i="4" s="1"/>
  <c r="Q1452" i="4"/>
  <c r="V1452" i="4" s="1"/>
  <c r="R1452" i="4"/>
  <c r="W1452" i="4" s="1"/>
  <c r="N1452" i="4"/>
  <c r="J1451" i="4"/>
  <c r="M1451" i="4" s="1"/>
  <c r="G1461" i="7"/>
  <c r="C1452" i="5"/>
  <c r="J1452" i="4" l="1"/>
  <c r="M1452" i="4" s="1"/>
  <c r="R1453" i="4"/>
  <c r="W1453" i="4" s="1"/>
  <c r="N1453" i="4"/>
  <c r="O1453" i="4"/>
  <c r="AD1452" i="5"/>
  <c r="P1453" i="4"/>
  <c r="U1453" i="4" s="1"/>
  <c r="Q1453" i="4"/>
  <c r="V1453" i="4" s="1"/>
  <c r="G1462" i="7"/>
  <c r="C1453" i="5"/>
  <c r="Q1454" i="4" l="1"/>
  <c r="V1454" i="4" s="1"/>
  <c r="R1454" i="4"/>
  <c r="W1454" i="4" s="1"/>
  <c r="N1454" i="4"/>
  <c r="AD1453" i="5"/>
  <c r="O1454" i="4"/>
  <c r="P1454" i="4"/>
  <c r="U1454" i="4" s="1"/>
  <c r="J1453" i="4"/>
  <c r="M1453" i="4" s="1"/>
  <c r="S1453" i="4"/>
  <c r="G1463" i="7"/>
  <c r="C1454" i="5"/>
  <c r="AD1454" i="5" l="1"/>
  <c r="P1455" i="4"/>
  <c r="U1455" i="4" s="1"/>
  <c r="Q1455" i="4"/>
  <c r="V1455" i="4" s="1"/>
  <c r="R1455" i="4"/>
  <c r="W1455" i="4" s="1"/>
  <c r="N1455" i="4"/>
  <c r="O1455" i="4"/>
  <c r="T1455" i="4" s="1"/>
  <c r="J1454" i="4"/>
  <c r="M1454" i="4" s="1"/>
  <c r="S1454" i="4"/>
  <c r="G1464" i="7"/>
  <c r="C1455" i="5"/>
  <c r="J1455" i="4" l="1"/>
  <c r="M1455" i="4" s="1"/>
  <c r="Q1456" i="4"/>
  <c r="V1456" i="4" s="1"/>
  <c r="R1456" i="4"/>
  <c r="W1456" i="4" s="1"/>
  <c r="N1456" i="4"/>
  <c r="AD1455" i="5"/>
  <c r="O1456" i="4"/>
  <c r="P1456" i="4"/>
  <c r="U1456" i="4" s="1"/>
  <c r="G1465" i="7"/>
  <c r="C1456" i="5"/>
  <c r="AD1456" i="5" l="1"/>
  <c r="P1457" i="4"/>
  <c r="U1457" i="4" s="1"/>
  <c r="Q1457" i="4"/>
  <c r="V1457" i="4" s="1"/>
  <c r="R1457" i="4"/>
  <c r="W1457" i="4" s="1"/>
  <c r="N1457" i="4"/>
  <c r="O1457" i="4"/>
  <c r="T1457" i="4" s="1"/>
  <c r="S1456" i="4"/>
  <c r="J1456" i="4"/>
  <c r="M1456" i="4" s="1"/>
  <c r="G1466" i="7"/>
  <c r="C1457" i="5"/>
  <c r="J1457" i="4" l="1"/>
  <c r="M1457" i="4" s="1"/>
  <c r="Q1458" i="4"/>
  <c r="V1458" i="4" s="1"/>
  <c r="R1458" i="4"/>
  <c r="W1458" i="4" s="1"/>
  <c r="N1458" i="4"/>
  <c r="AD1457" i="5"/>
  <c r="O1458" i="4"/>
  <c r="P1458" i="4"/>
  <c r="U1458" i="4" s="1"/>
  <c r="G1467" i="7"/>
  <c r="C1458" i="5"/>
  <c r="R1459" i="4" l="1"/>
  <c r="W1459" i="4" s="1"/>
  <c r="N1459" i="4"/>
  <c r="O1459" i="4"/>
  <c r="T1459" i="4" s="1"/>
  <c r="Q1459" i="4"/>
  <c r="V1459" i="4" s="1"/>
  <c r="AD1458" i="5"/>
  <c r="P1459" i="4"/>
  <c r="U1459" i="4" s="1"/>
  <c r="S1458" i="4"/>
  <c r="J1458" i="4"/>
  <c r="M1458" i="4" s="1"/>
  <c r="G1468" i="7"/>
  <c r="C1459" i="5"/>
  <c r="J1459" i="4" l="1"/>
  <c r="M1459" i="4" s="1"/>
  <c r="Q1460" i="4"/>
  <c r="V1460" i="4" s="1"/>
  <c r="R1460" i="4"/>
  <c r="W1460" i="4" s="1"/>
  <c r="N1460" i="4"/>
  <c r="AD1459" i="5"/>
  <c r="O1460" i="4"/>
  <c r="P1460" i="4"/>
  <c r="U1460" i="4" s="1"/>
  <c r="G1469" i="7"/>
  <c r="C1460" i="5"/>
  <c r="AD1460" i="5" l="1"/>
  <c r="P1461" i="4"/>
  <c r="U1461" i="4" s="1"/>
  <c r="Q1461" i="4"/>
  <c r="V1461" i="4" s="1"/>
  <c r="R1461" i="4"/>
  <c r="W1461" i="4" s="1"/>
  <c r="N1461" i="4"/>
  <c r="O1461" i="4"/>
  <c r="J1460" i="4"/>
  <c r="M1460" i="4" s="1"/>
  <c r="S1460" i="4"/>
  <c r="G1470" i="7"/>
  <c r="C1461" i="5"/>
  <c r="J1461" i="4" l="1"/>
  <c r="M1461" i="4" s="1"/>
  <c r="S1461" i="4"/>
  <c r="AD1461" i="5"/>
  <c r="O1462" i="4"/>
  <c r="P1462" i="4"/>
  <c r="U1462" i="4" s="1"/>
  <c r="Q1462" i="4"/>
  <c r="V1462" i="4" s="1"/>
  <c r="R1462" i="4"/>
  <c r="W1462" i="4" s="1"/>
  <c r="N1462" i="4"/>
  <c r="G1471" i="7"/>
  <c r="C1462" i="5"/>
  <c r="S1462" i="4" l="1"/>
  <c r="J1462" i="4"/>
  <c r="M1462" i="4" s="1"/>
  <c r="R1463" i="4"/>
  <c r="W1463" i="4" s="1"/>
  <c r="N1463" i="4"/>
  <c r="O1463" i="4"/>
  <c r="AD1462" i="5"/>
  <c r="P1463" i="4"/>
  <c r="U1463" i="4" s="1"/>
  <c r="Q1463" i="4"/>
  <c r="V1463" i="4" s="1"/>
  <c r="G1472" i="7"/>
  <c r="C1463" i="5"/>
  <c r="Q1464" i="4" l="1"/>
  <c r="V1464" i="4" s="1"/>
  <c r="R1464" i="4"/>
  <c r="W1464" i="4" s="1"/>
  <c r="N1464" i="4"/>
  <c r="AD1463" i="5"/>
  <c r="O1464" i="4"/>
  <c r="T1464" i="4" s="1"/>
  <c r="P1464" i="4"/>
  <c r="U1464" i="4" s="1"/>
  <c r="S1463" i="4"/>
  <c r="J1463" i="4"/>
  <c r="M1463" i="4" s="1"/>
  <c r="G1473" i="7"/>
  <c r="C1464" i="5"/>
  <c r="R1465" i="4" l="1"/>
  <c r="W1465" i="4" s="1"/>
  <c r="N1465" i="4"/>
  <c r="O1465" i="4"/>
  <c r="AD1464" i="5"/>
  <c r="P1465" i="4"/>
  <c r="U1465" i="4" s="1"/>
  <c r="Q1465" i="4"/>
  <c r="V1465" i="4" s="1"/>
  <c r="J1464" i="4"/>
  <c r="M1464" i="4" s="1"/>
  <c r="G1474" i="7"/>
  <c r="C1465" i="5"/>
  <c r="Q1466" i="4" l="1"/>
  <c r="V1466" i="4" s="1"/>
  <c r="R1466" i="4"/>
  <c r="W1466" i="4" s="1"/>
  <c r="N1466" i="4"/>
  <c r="AD1465" i="5"/>
  <c r="O1466" i="4"/>
  <c r="T1466" i="4" s="1"/>
  <c r="P1466" i="4"/>
  <c r="U1466" i="4" s="1"/>
  <c r="J1465" i="4"/>
  <c r="M1465" i="4" s="1"/>
  <c r="S1465" i="4"/>
  <c r="G1475" i="7"/>
  <c r="C1466" i="5"/>
  <c r="R1467" i="4" l="1"/>
  <c r="W1467" i="4" s="1"/>
  <c r="N1467" i="4"/>
  <c r="O1467" i="4"/>
  <c r="AD1466" i="5"/>
  <c r="P1467" i="4"/>
  <c r="U1467" i="4" s="1"/>
  <c r="Q1467" i="4"/>
  <c r="V1467" i="4" s="1"/>
  <c r="J1466" i="4"/>
  <c r="G1476" i="7"/>
  <c r="C1467" i="5"/>
  <c r="AD1467" i="5" l="1"/>
  <c r="O1468" i="4"/>
  <c r="P1468" i="4"/>
  <c r="U1468" i="4" s="1"/>
  <c r="Q1468" i="4"/>
  <c r="V1468" i="4" s="1"/>
  <c r="R1468" i="4"/>
  <c r="W1468" i="4" s="1"/>
  <c r="N1468" i="4"/>
  <c r="J1467" i="4"/>
  <c r="M1467" i="4" s="1"/>
  <c r="S1467" i="4"/>
  <c r="G1477" i="7"/>
  <c r="C1468" i="5"/>
  <c r="J1468" i="4" l="1"/>
  <c r="M1468" i="4" s="1"/>
  <c r="S1468" i="4"/>
  <c r="AD1468" i="5"/>
  <c r="P1469" i="4"/>
  <c r="U1469" i="4" s="1"/>
  <c r="Q1469" i="4"/>
  <c r="V1469" i="4" s="1"/>
  <c r="R1469" i="4"/>
  <c r="W1469" i="4" s="1"/>
  <c r="N1469" i="4"/>
  <c r="O1469" i="4"/>
  <c r="G1478" i="7"/>
  <c r="C1469" i="5"/>
  <c r="S1469" i="4" l="1"/>
  <c r="J1469" i="4"/>
  <c r="M1469" i="4" s="1"/>
  <c r="Q1470" i="4"/>
  <c r="V1470" i="4" s="1"/>
  <c r="R1470" i="4"/>
  <c r="W1470" i="4" s="1"/>
  <c r="N1470" i="4"/>
  <c r="AD1469" i="5"/>
  <c r="O1470" i="4"/>
  <c r="T1470" i="4" s="1"/>
  <c r="P1470" i="4"/>
  <c r="U1470" i="4" s="1"/>
  <c r="G1479" i="7"/>
  <c r="C1470" i="5"/>
  <c r="AD1470" i="5" l="1"/>
  <c r="P1471" i="4"/>
  <c r="U1471" i="4" s="1"/>
  <c r="Q1471" i="4"/>
  <c r="V1471" i="4" s="1"/>
  <c r="R1471" i="4"/>
  <c r="W1471" i="4" s="1"/>
  <c r="N1471" i="4"/>
  <c r="O1471" i="4"/>
  <c r="T1471" i="4" s="1"/>
  <c r="J1470" i="4"/>
  <c r="G1480" i="7"/>
  <c r="C1471" i="5"/>
  <c r="J1471" i="4" l="1"/>
  <c r="Q1472" i="4"/>
  <c r="V1472" i="4" s="1"/>
  <c r="R1472" i="4"/>
  <c r="W1472" i="4" s="1"/>
  <c r="N1472" i="4"/>
  <c r="AD1471" i="5"/>
  <c r="O1472" i="4"/>
  <c r="T1472" i="4" s="1"/>
  <c r="P1472" i="4"/>
  <c r="U1472" i="4" s="1"/>
  <c r="G1481" i="7"/>
  <c r="C1472" i="5"/>
  <c r="AD1472" i="5" l="1"/>
  <c r="P1473" i="4"/>
  <c r="U1473" i="4" s="1"/>
  <c r="Q1473" i="4"/>
  <c r="V1473" i="4" s="1"/>
  <c r="R1473" i="4"/>
  <c r="W1473" i="4" s="1"/>
  <c r="N1473" i="4"/>
  <c r="O1473" i="4"/>
  <c r="J1472" i="4"/>
  <c r="G1482" i="7"/>
  <c r="C1473" i="5"/>
  <c r="J1473" i="4" l="1"/>
  <c r="M1473" i="4" s="1"/>
  <c r="S1473" i="4"/>
  <c r="AD1473" i="5"/>
  <c r="O1474" i="4"/>
  <c r="T1474" i="4" s="1"/>
  <c r="P1474" i="4"/>
  <c r="U1474" i="4" s="1"/>
  <c r="Q1474" i="4"/>
  <c r="V1474" i="4" s="1"/>
  <c r="R1474" i="4"/>
  <c r="W1474" i="4" s="1"/>
  <c r="N1474" i="4"/>
  <c r="G1483" i="7"/>
  <c r="C1474" i="5"/>
  <c r="J1474" i="4" l="1"/>
  <c r="AD1474" i="5"/>
  <c r="P1475" i="4"/>
  <c r="U1475" i="4" s="1"/>
  <c r="Q1475" i="4"/>
  <c r="V1475" i="4" s="1"/>
  <c r="R1475" i="4"/>
  <c r="W1475" i="4" s="1"/>
  <c r="N1475" i="4"/>
  <c r="O1475" i="4"/>
  <c r="G1484" i="7"/>
  <c r="C1475" i="5"/>
  <c r="J1475" i="4" l="1"/>
  <c r="M1475" i="4" s="1"/>
  <c r="S1475" i="4"/>
  <c r="Q1476" i="4"/>
  <c r="V1476" i="4" s="1"/>
  <c r="R1476" i="4"/>
  <c r="W1476" i="4" s="1"/>
  <c r="N1476" i="4"/>
  <c r="AD1475" i="5"/>
  <c r="O1476" i="4"/>
  <c r="T1476" i="4" s="1"/>
  <c r="P1476" i="4"/>
  <c r="U1476" i="4" s="1"/>
  <c r="G1485" i="7"/>
  <c r="C1476" i="5"/>
  <c r="R1477" i="4" l="1"/>
  <c r="W1477" i="4" s="1"/>
  <c r="N1477" i="4"/>
  <c r="O1477" i="4"/>
  <c r="AD1476" i="5"/>
  <c r="P1477" i="4"/>
  <c r="U1477" i="4" s="1"/>
  <c r="Q1477" i="4"/>
  <c r="V1477" i="4" s="1"/>
  <c r="J1476" i="4"/>
  <c r="G1486" i="7"/>
  <c r="C1477" i="5"/>
  <c r="Q1478" i="4" l="1"/>
  <c r="V1478" i="4" s="1"/>
  <c r="R1478" i="4"/>
  <c r="W1478" i="4" s="1"/>
  <c r="N1478" i="4"/>
  <c r="AD1477" i="5"/>
  <c r="O1478" i="4"/>
  <c r="P1478" i="4"/>
  <c r="U1478" i="4" s="1"/>
  <c r="S1477" i="4"/>
  <c r="J1477" i="4"/>
  <c r="M1477" i="4" s="1"/>
  <c r="G1487" i="7"/>
  <c r="C1478" i="5"/>
  <c r="AD1478" i="5" l="1"/>
  <c r="P1479" i="4"/>
  <c r="U1479" i="4" s="1"/>
  <c r="Q1479" i="4"/>
  <c r="V1479" i="4" s="1"/>
  <c r="R1479" i="4"/>
  <c r="W1479" i="4" s="1"/>
  <c r="O1479" i="4"/>
  <c r="T1479" i="4" s="1"/>
  <c r="N1479" i="4"/>
  <c r="J1478" i="4"/>
  <c r="M1478" i="4" s="1"/>
  <c r="S1478" i="4"/>
  <c r="G1488" i="7"/>
  <c r="C1479" i="5"/>
  <c r="J1479" i="4" l="1"/>
  <c r="AD1479" i="5"/>
  <c r="O1480" i="4"/>
  <c r="P1480" i="4"/>
  <c r="U1480" i="4" s="1"/>
  <c r="Q1480" i="4"/>
  <c r="V1480" i="4" s="1"/>
  <c r="R1480" i="4"/>
  <c r="W1480" i="4" s="1"/>
  <c r="N1480" i="4"/>
  <c r="G1489" i="7"/>
  <c r="C1480" i="5"/>
  <c r="S1480" i="4" l="1"/>
  <c r="J1480" i="4"/>
  <c r="M1480" i="4" s="1"/>
  <c r="R1481" i="4"/>
  <c r="W1481" i="4" s="1"/>
  <c r="N1481" i="4"/>
  <c r="O1481" i="4"/>
  <c r="T1481" i="4" s="1"/>
  <c r="AD1480" i="5"/>
  <c r="P1481" i="4"/>
  <c r="U1481" i="4" s="1"/>
  <c r="Q1481" i="4"/>
  <c r="V1481" i="4" s="1"/>
  <c r="G1490" i="7"/>
  <c r="C1481" i="5"/>
  <c r="Q1482" i="4" l="1"/>
  <c r="V1482" i="4" s="1"/>
  <c r="R1482" i="4"/>
  <c r="W1482" i="4" s="1"/>
  <c r="N1482" i="4"/>
  <c r="AD1481" i="5"/>
  <c r="O1482" i="4"/>
  <c r="P1482" i="4"/>
  <c r="U1482" i="4" s="1"/>
  <c r="J1481" i="4"/>
  <c r="G1491" i="7"/>
  <c r="C1482" i="5"/>
  <c r="R1483" i="4" l="1"/>
  <c r="W1483" i="4" s="1"/>
  <c r="N1483" i="4"/>
  <c r="O1483" i="4"/>
  <c r="AD1482" i="5"/>
  <c r="Q1483" i="4"/>
  <c r="V1483" i="4" s="1"/>
  <c r="P1483" i="4"/>
  <c r="U1483" i="4" s="1"/>
  <c r="S1482" i="4"/>
  <c r="J1482" i="4"/>
  <c r="M1482" i="4" s="1"/>
  <c r="G1492" i="7"/>
  <c r="C1483" i="5"/>
  <c r="AD1483" i="5" l="1"/>
  <c r="O1484" i="4"/>
  <c r="T1484" i="4" s="1"/>
  <c r="P1484" i="4"/>
  <c r="U1484" i="4" s="1"/>
  <c r="Q1484" i="4"/>
  <c r="V1484" i="4" s="1"/>
  <c r="R1484" i="4"/>
  <c r="W1484" i="4" s="1"/>
  <c r="N1484" i="4"/>
  <c r="J1483" i="4"/>
  <c r="M1483" i="4" s="1"/>
  <c r="S1483" i="4"/>
  <c r="G1493" i="7"/>
  <c r="C1484" i="5"/>
  <c r="J1484" i="4" l="1"/>
  <c r="AD1484" i="5"/>
  <c r="P1485" i="4"/>
  <c r="U1485" i="4" s="1"/>
  <c r="Q1485" i="4"/>
  <c r="V1485" i="4" s="1"/>
  <c r="R1485" i="4"/>
  <c r="W1485" i="4" s="1"/>
  <c r="N1485" i="4"/>
  <c r="O1485" i="4"/>
  <c r="G1494" i="7"/>
  <c r="C1485" i="5"/>
  <c r="J1485" i="4" l="1"/>
  <c r="M1485" i="4" s="1"/>
  <c r="S1485" i="4"/>
  <c r="Q1486" i="4"/>
  <c r="V1486" i="4" s="1"/>
  <c r="R1486" i="4"/>
  <c r="W1486" i="4" s="1"/>
  <c r="N1486" i="4"/>
  <c r="AD1485" i="5"/>
  <c r="O1486" i="4"/>
  <c r="P1486" i="4"/>
  <c r="U1486" i="4" s="1"/>
  <c r="G1495" i="7"/>
  <c r="C1486" i="5"/>
  <c r="AD1486" i="5" l="1"/>
  <c r="P1487" i="4"/>
  <c r="U1487" i="4" s="1"/>
  <c r="Q1487" i="4"/>
  <c r="V1487" i="4" s="1"/>
  <c r="R1487" i="4"/>
  <c r="W1487" i="4" s="1"/>
  <c r="N1487" i="4"/>
  <c r="O1487" i="4"/>
  <c r="J1486" i="4"/>
  <c r="M1486" i="4" s="1"/>
  <c r="S1486" i="4"/>
  <c r="G1496" i="7"/>
  <c r="C1487" i="5"/>
  <c r="J1487" i="4" l="1"/>
  <c r="M1487" i="4" s="1"/>
  <c r="S1487" i="4"/>
  <c r="Q1488" i="4"/>
  <c r="V1488" i="4" s="1"/>
  <c r="R1488" i="4"/>
  <c r="W1488" i="4" s="1"/>
  <c r="N1488" i="4"/>
  <c r="AD1487" i="5"/>
  <c r="O1488" i="4"/>
  <c r="P1488" i="4"/>
  <c r="U1488" i="4" s="1"/>
  <c r="G1497" i="7"/>
  <c r="C1488" i="5"/>
  <c r="AD1488" i="5" l="1"/>
  <c r="P1489" i="4"/>
  <c r="U1489" i="4" s="1"/>
  <c r="Q1489" i="4"/>
  <c r="V1489" i="4" s="1"/>
  <c r="R1489" i="4"/>
  <c r="W1489" i="4" s="1"/>
  <c r="N1489" i="4"/>
  <c r="O1489" i="4"/>
  <c r="J1488" i="4"/>
  <c r="M1488" i="4" s="1"/>
  <c r="S1488" i="4"/>
  <c r="G1498" i="7"/>
  <c r="C1489" i="5"/>
  <c r="S1489" i="4" l="1"/>
  <c r="J1489" i="4"/>
  <c r="M1489" i="4" s="1"/>
  <c r="Q1490" i="4"/>
  <c r="V1490" i="4" s="1"/>
  <c r="R1490" i="4"/>
  <c r="W1490" i="4" s="1"/>
  <c r="N1490" i="4"/>
  <c r="AD1489" i="5"/>
  <c r="O1490" i="4"/>
  <c r="P1490" i="4"/>
  <c r="U1490" i="4" s="1"/>
  <c r="G1499" i="7"/>
  <c r="C1490" i="5"/>
  <c r="R1491" i="4" l="1"/>
  <c r="W1491" i="4" s="1"/>
  <c r="N1491" i="4"/>
  <c r="O1491" i="4"/>
  <c r="AD1490" i="5"/>
  <c r="P1491" i="4"/>
  <c r="U1491" i="4" s="1"/>
  <c r="Q1491" i="4"/>
  <c r="V1491" i="4" s="1"/>
  <c r="S1490" i="4"/>
  <c r="J1490" i="4"/>
  <c r="M1490" i="4" s="1"/>
  <c r="G1500" i="7"/>
  <c r="C1491" i="5"/>
  <c r="Q1492" i="4" l="1"/>
  <c r="V1492" i="4" s="1"/>
  <c r="R1492" i="4"/>
  <c r="W1492" i="4" s="1"/>
  <c r="N1492" i="4"/>
  <c r="AD1491" i="5"/>
  <c r="O1492" i="4"/>
  <c r="P1492" i="4"/>
  <c r="U1492" i="4" s="1"/>
  <c r="S1491" i="4"/>
  <c r="J1491" i="4"/>
  <c r="M1491" i="4" s="1"/>
  <c r="G1501" i="7"/>
  <c r="C1492" i="5"/>
  <c r="AD1492" i="5" l="1"/>
  <c r="P1493" i="4"/>
  <c r="U1493" i="4" s="1"/>
  <c r="Q1493" i="4"/>
  <c r="V1493" i="4" s="1"/>
  <c r="R1493" i="4"/>
  <c r="W1493" i="4" s="1"/>
  <c r="N1493" i="4"/>
  <c r="O1493" i="4"/>
  <c r="J1492" i="4"/>
  <c r="M1492" i="4" s="1"/>
  <c r="S1492" i="4"/>
  <c r="G1502" i="7"/>
  <c r="C1493" i="5"/>
  <c r="S1493" i="4" l="1"/>
  <c r="J1493" i="4"/>
  <c r="M1493" i="4" s="1"/>
  <c r="Q1494" i="4"/>
  <c r="V1494" i="4" s="1"/>
  <c r="R1494" i="4"/>
  <c r="W1494" i="4" s="1"/>
  <c r="N1494" i="4"/>
  <c r="AD1493" i="5"/>
  <c r="O1494" i="4"/>
  <c r="P1494" i="4"/>
  <c r="U1494" i="4" s="1"/>
  <c r="G1503" i="7"/>
  <c r="C1494" i="5"/>
  <c r="AD1494" i="5" l="1"/>
  <c r="P1495" i="4"/>
  <c r="U1495" i="4" s="1"/>
  <c r="Q1495" i="4"/>
  <c r="V1495" i="4" s="1"/>
  <c r="R1495" i="4"/>
  <c r="W1495" i="4" s="1"/>
  <c r="N1495" i="4"/>
  <c r="O1495" i="4"/>
  <c r="J1494" i="4"/>
  <c r="M1494" i="4" s="1"/>
  <c r="S1494" i="4"/>
  <c r="G1504" i="7"/>
  <c r="C1495" i="5"/>
  <c r="J1495" i="4" l="1"/>
  <c r="M1495" i="4" s="1"/>
  <c r="S1495" i="4"/>
  <c r="Q1496" i="4"/>
  <c r="V1496" i="4" s="1"/>
  <c r="R1496" i="4"/>
  <c r="W1496" i="4" s="1"/>
  <c r="N1496" i="4"/>
  <c r="AD1495" i="5"/>
  <c r="O1496" i="4"/>
  <c r="P1496" i="4"/>
  <c r="U1496" i="4" s="1"/>
  <c r="G1505" i="7"/>
  <c r="C1496" i="5"/>
  <c r="R1497" i="4" l="1"/>
  <c r="W1497" i="4" s="1"/>
  <c r="N1497" i="4"/>
  <c r="O1497" i="4"/>
  <c r="T1497" i="4" s="1"/>
  <c r="AD1496" i="5"/>
  <c r="P1497" i="4"/>
  <c r="U1497" i="4" s="1"/>
  <c r="Q1497" i="4"/>
  <c r="V1497" i="4" s="1"/>
  <c r="S1496" i="4"/>
  <c r="J1496" i="4"/>
  <c r="M1496" i="4" s="1"/>
  <c r="G1506" i="7"/>
  <c r="C1497" i="5"/>
  <c r="Q1498" i="4" l="1"/>
  <c r="V1498" i="4" s="1"/>
  <c r="R1498" i="4"/>
  <c r="W1498" i="4" s="1"/>
  <c r="AD1497" i="5"/>
  <c r="O1498" i="4"/>
  <c r="T1498" i="4" s="1"/>
  <c r="P1498" i="4"/>
  <c r="U1498" i="4" s="1"/>
  <c r="N1498" i="4"/>
  <c r="J1497" i="4"/>
  <c r="G1507" i="7"/>
  <c r="C1498" i="5"/>
  <c r="J1498" i="4" l="1"/>
  <c r="AD1498" i="5"/>
  <c r="P1499" i="4"/>
  <c r="U1499" i="4" s="1"/>
  <c r="Q1499" i="4"/>
  <c r="V1499" i="4" s="1"/>
  <c r="R1499" i="4"/>
  <c r="W1499" i="4" s="1"/>
  <c r="N1499" i="4"/>
  <c r="O1499" i="4"/>
  <c r="T1499" i="4" s="1"/>
  <c r="G1508" i="7"/>
  <c r="C1499" i="5"/>
  <c r="J1499" i="4" l="1"/>
  <c r="Q1500" i="4"/>
  <c r="V1500" i="4" s="1"/>
  <c r="R1500" i="4"/>
  <c r="W1500" i="4" s="1"/>
  <c r="N1500" i="4"/>
  <c r="AD1499" i="5"/>
  <c r="O1500" i="4"/>
  <c r="T1500" i="4" s="1"/>
  <c r="P1500" i="4"/>
  <c r="U1500" i="4" s="1"/>
  <c r="G1509" i="7"/>
  <c r="C1500" i="5"/>
  <c r="AD1500" i="5" l="1"/>
  <c r="P1501" i="4"/>
  <c r="U1501" i="4" s="1"/>
  <c r="Q1501" i="4"/>
  <c r="V1501" i="4" s="1"/>
  <c r="R1501" i="4"/>
  <c r="W1501" i="4" s="1"/>
  <c r="N1501" i="4"/>
  <c r="O1501" i="4"/>
  <c r="T1501" i="4" s="1"/>
  <c r="J1500" i="4"/>
  <c r="G1510" i="7"/>
  <c r="C1501" i="5"/>
  <c r="J1501" i="4" l="1"/>
  <c r="AD1501" i="5"/>
  <c r="O1502" i="4"/>
  <c r="T1502" i="4" s="1"/>
  <c r="P1502" i="4"/>
  <c r="U1502" i="4" s="1"/>
  <c r="Q1502" i="4"/>
  <c r="V1502" i="4" s="1"/>
  <c r="R1502" i="4"/>
  <c r="W1502" i="4" s="1"/>
  <c r="N1502" i="4"/>
  <c r="G1511" i="7"/>
  <c r="C1502" i="5"/>
  <c r="J1502" i="4" l="1"/>
  <c r="AD1502" i="5"/>
  <c r="P1503" i="4"/>
  <c r="U1503" i="4" s="1"/>
  <c r="Q1503" i="4"/>
  <c r="V1503" i="4" s="1"/>
  <c r="R1503" i="4"/>
  <c r="W1503" i="4" s="1"/>
  <c r="N1503" i="4"/>
  <c r="O1503" i="4"/>
  <c r="T1503" i="4" s="1"/>
  <c r="G1512" i="7"/>
  <c r="C1503" i="5"/>
  <c r="J1503" i="4" l="1"/>
  <c r="O1504" i="4"/>
  <c r="T1504" i="4" s="1"/>
  <c r="Q1504" i="4"/>
  <c r="V1504" i="4" s="1"/>
  <c r="R1504" i="4"/>
  <c r="W1504" i="4" s="1"/>
  <c r="N1504" i="4"/>
  <c r="AD1503" i="5"/>
  <c r="P1504" i="4"/>
  <c r="U1504" i="4" s="1"/>
  <c r="G1513" i="7"/>
  <c r="C1504" i="5"/>
  <c r="J1504" i="4" l="1"/>
  <c r="AD1504" i="5"/>
  <c r="P1505" i="4"/>
  <c r="U1505" i="4" s="1"/>
  <c r="Q1505" i="4"/>
  <c r="V1505" i="4" s="1"/>
  <c r="R1505" i="4"/>
  <c r="W1505" i="4" s="1"/>
  <c r="N1505" i="4"/>
  <c r="O1505" i="4"/>
  <c r="G1514" i="7"/>
  <c r="C1505" i="5"/>
  <c r="S1505" i="4" l="1"/>
  <c r="J1505" i="4"/>
  <c r="M1505" i="4" s="1"/>
  <c r="Q1506" i="4"/>
  <c r="V1506" i="4" s="1"/>
  <c r="R1506" i="4"/>
  <c r="W1506" i="4" s="1"/>
  <c r="N1506" i="4"/>
  <c r="AD1505" i="5"/>
  <c r="O1506" i="4"/>
  <c r="T1506" i="4" s="1"/>
  <c r="P1506" i="4"/>
  <c r="U1506" i="4" s="1"/>
  <c r="G1515" i="7"/>
  <c r="C1506" i="5"/>
  <c r="O1507" i="4" l="1"/>
  <c r="T1507" i="4" s="1"/>
  <c r="AD1506" i="5"/>
  <c r="P1507" i="4"/>
  <c r="U1507" i="4" s="1"/>
  <c r="Q1507" i="4"/>
  <c r="V1507" i="4" s="1"/>
  <c r="R1507" i="4"/>
  <c r="W1507" i="4" s="1"/>
  <c r="N1507" i="4"/>
  <c r="J1506" i="4"/>
  <c r="G1516" i="7"/>
  <c r="C1507" i="5"/>
  <c r="J1507" i="4" l="1"/>
  <c r="AD1507" i="5"/>
  <c r="O1508" i="4"/>
  <c r="T1508" i="4" s="1"/>
  <c r="P1508" i="4"/>
  <c r="U1508" i="4" s="1"/>
  <c r="Q1508" i="4"/>
  <c r="V1508" i="4" s="1"/>
  <c r="R1508" i="4"/>
  <c r="W1508" i="4" s="1"/>
  <c r="N1508" i="4"/>
  <c r="G1517" i="7"/>
  <c r="C1508" i="5"/>
  <c r="J1508" i="4" l="1"/>
  <c r="R1509" i="4"/>
  <c r="W1509" i="4" s="1"/>
  <c r="N1509" i="4"/>
  <c r="O1509" i="4"/>
  <c r="T1509" i="4" s="1"/>
  <c r="AD1508" i="5"/>
  <c r="P1509" i="4"/>
  <c r="U1509" i="4" s="1"/>
  <c r="Q1509" i="4"/>
  <c r="V1509" i="4" s="1"/>
  <c r="G1518" i="7"/>
  <c r="C1509" i="5"/>
  <c r="Q1510" i="4" l="1"/>
  <c r="V1510" i="4" s="1"/>
  <c r="R1510" i="4"/>
  <c r="W1510" i="4" s="1"/>
  <c r="N1510" i="4"/>
  <c r="AD1509" i="5"/>
  <c r="O1510" i="4"/>
  <c r="T1510" i="4" s="1"/>
  <c r="P1510" i="4"/>
  <c r="U1510" i="4" s="1"/>
  <c r="J1509" i="4"/>
  <c r="G1519" i="7"/>
  <c r="C1510" i="5"/>
  <c r="AD1510" i="5" l="1"/>
  <c r="P1511" i="4"/>
  <c r="U1511" i="4" s="1"/>
  <c r="Q1511" i="4"/>
  <c r="V1511" i="4" s="1"/>
  <c r="R1511" i="4"/>
  <c r="W1511" i="4" s="1"/>
  <c r="N1511" i="4"/>
  <c r="O1511" i="4"/>
  <c r="J1510" i="4"/>
  <c r="G1520" i="7"/>
  <c r="C1511" i="5"/>
  <c r="S1511" i="4" l="1"/>
  <c r="J1511" i="4"/>
  <c r="M1511" i="4" s="1"/>
  <c r="Q1512" i="4"/>
  <c r="V1512" i="4" s="1"/>
  <c r="R1512" i="4"/>
  <c r="W1512" i="4" s="1"/>
  <c r="N1512" i="4"/>
  <c r="AD1511" i="5"/>
  <c r="O1512" i="4"/>
  <c r="T1512" i="4" s="1"/>
  <c r="P1512" i="4"/>
  <c r="U1512" i="4" s="1"/>
  <c r="G1521" i="7"/>
  <c r="C1512" i="5"/>
  <c r="R1513" i="4" l="1"/>
  <c r="W1513" i="4" s="1"/>
  <c r="N1513" i="4"/>
  <c r="O1513" i="4"/>
  <c r="T1513" i="4" s="1"/>
  <c r="AD1512" i="5"/>
  <c r="P1513" i="4"/>
  <c r="U1513" i="4" s="1"/>
  <c r="Q1513" i="4"/>
  <c r="V1513" i="4" s="1"/>
  <c r="J1512" i="4"/>
  <c r="G1522" i="7"/>
  <c r="C1513" i="5"/>
  <c r="AD1513" i="5" l="1"/>
  <c r="O1514" i="4"/>
  <c r="P1514" i="4"/>
  <c r="U1514" i="4" s="1"/>
  <c r="Q1514" i="4"/>
  <c r="V1514" i="4" s="1"/>
  <c r="R1514" i="4"/>
  <c r="W1514" i="4" s="1"/>
  <c r="N1514" i="4"/>
  <c r="J1513" i="4"/>
  <c r="G1523" i="7"/>
  <c r="C1514" i="5"/>
  <c r="S1514" i="4" l="1"/>
  <c r="J1514" i="4"/>
  <c r="M1514" i="4" s="1"/>
  <c r="R1515" i="4"/>
  <c r="W1515" i="4" s="1"/>
  <c r="N1515" i="4"/>
  <c r="O1515" i="4"/>
  <c r="AD1514" i="5"/>
  <c r="P1515" i="4"/>
  <c r="U1515" i="4" s="1"/>
  <c r="Q1515" i="4"/>
  <c r="V1515" i="4" s="1"/>
  <c r="G1524" i="7"/>
  <c r="C1515" i="5"/>
  <c r="Q1516" i="4" l="1"/>
  <c r="V1516" i="4" s="1"/>
  <c r="R1516" i="4"/>
  <c r="W1516" i="4" s="1"/>
  <c r="N1516" i="4"/>
  <c r="AD1515" i="5"/>
  <c r="O1516" i="4"/>
  <c r="T1516" i="4" s="1"/>
  <c r="P1516" i="4"/>
  <c r="U1516" i="4" s="1"/>
  <c r="J1515" i="4"/>
  <c r="M1515" i="4" s="1"/>
  <c r="S1515" i="4"/>
  <c r="G1525" i="7"/>
  <c r="C1516" i="5"/>
  <c r="R1517" i="4" l="1"/>
  <c r="W1517" i="4" s="1"/>
  <c r="N1517" i="4"/>
  <c r="O1517" i="4"/>
  <c r="T1517" i="4" s="1"/>
  <c r="Q1517" i="4"/>
  <c r="V1517" i="4" s="1"/>
  <c r="AD1516" i="5"/>
  <c r="P1517" i="4"/>
  <c r="U1517" i="4" s="1"/>
  <c r="J1516" i="4"/>
  <c r="G1526" i="7"/>
  <c r="C1517" i="5"/>
  <c r="J1517" i="4" l="1"/>
  <c r="Q1518" i="4"/>
  <c r="V1518" i="4" s="1"/>
  <c r="R1518" i="4"/>
  <c r="W1518" i="4" s="1"/>
  <c r="N1518" i="4"/>
  <c r="AD1517" i="5"/>
  <c r="O1518" i="4"/>
  <c r="T1518" i="4" s="1"/>
  <c r="P1518" i="4"/>
  <c r="U1518" i="4" s="1"/>
  <c r="G1527" i="7"/>
  <c r="C1518" i="5"/>
  <c r="AD1518" i="5" l="1"/>
  <c r="P1519" i="4"/>
  <c r="U1519" i="4" s="1"/>
  <c r="Q1519" i="4"/>
  <c r="V1519" i="4" s="1"/>
  <c r="R1519" i="4"/>
  <c r="W1519" i="4" s="1"/>
  <c r="N1519" i="4"/>
  <c r="O1519" i="4"/>
  <c r="J1518" i="4"/>
  <c r="G1528" i="7"/>
  <c r="C1519" i="5"/>
  <c r="S1519" i="4" l="1"/>
  <c r="J1519" i="4"/>
  <c r="M1519" i="4" s="1"/>
  <c r="Q1520" i="4"/>
  <c r="V1520" i="4" s="1"/>
  <c r="R1520" i="4"/>
  <c r="W1520" i="4" s="1"/>
  <c r="N1520" i="4"/>
  <c r="AD1519" i="5"/>
  <c r="O1520" i="4"/>
  <c r="T1520" i="4" s="1"/>
  <c r="P1520" i="4"/>
  <c r="U1520" i="4" s="1"/>
  <c r="G1529" i="7"/>
  <c r="C1520" i="5"/>
  <c r="AD1520" i="5" l="1"/>
  <c r="P1521" i="4"/>
  <c r="U1521" i="4" s="1"/>
  <c r="Q1521" i="4"/>
  <c r="V1521" i="4" s="1"/>
  <c r="R1521" i="4"/>
  <c r="W1521" i="4" s="1"/>
  <c r="N1521" i="4"/>
  <c r="O1521" i="4"/>
  <c r="T1521" i="4" s="1"/>
  <c r="J1520" i="4"/>
  <c r="G1530" i="7"/>
  <c r="C1521" i="5"/>
  <c r="J1521" i="4" l="1"/>
  <c r="AD1521" i="5"/>
  <c r="O1522" i="4"/>
  <c r="P1522" i="4"/>
  <c r="U1522" i="4" s="1"/>
  <c r="Q1522" i="4"/>
  <c r="V1522" i="4" s="1"/>
  <c r="R1522" i="4"/>
  <c r="W1522" i="4" s="1"/>
  <c r="N1522" i="4"/>
  <c r="G1531" i="7"/>
  <c r="C1522" i="5"/>
  <c r="S1522" i="4" l="1"/>
  <c r="J1522" i="4"/>
  <c r="M1522" i="4" s="1"/>
  <c r="AD1522" i="5"/>
  <c r="P1523" i="4"/>
  <c r="U1523" i="4" s="1"/>
  <c r="Q1523" i="4"/>
  <c r="V1523" i="4" s="1"/>
  <c r="R1523" i="4"/>
  <c r="W1523" i="4" s="1"/>
  <c r="N1523" i="4"/>
  <c r="O1523" i="4"/>
  <c r="T1523" i="4" s="1"/>
  <c r="G1532" i="7"/>
  <c r="C1523" i="5"/>
  <c r="J1523" i="4" l="1"/>
  <c r="AD1523" i="5"/>
  <c r="O1524" i="4"/>
  <c r="T1524" i="4" s="1"/>
  <c r="P1524" i="4"/>
  <c r="U1524" i="4" s="1"/>
  <c r="Q1524" i="4"/>
  <c r="V1524" i="4" s="1"/>
  <c r="R1524" i="4"/>
  <c r="W1524" i="4" s="1"/>
  <c r="N1524" i="4"/>
  <c r="G1533" i="7"/>
  <c r="C1524" i="5"/>
  <c r="J1524" i="4" l="1"/>
  <c r="AD1524" i="5"/>
  <c r="P1525" i="4"/>
  <c r="U1525" i="4" s="1"/>
  <c r="Q1525" i="4"/>
  <c r="V1525" i="4" s="1"/>
  <c r="R1525" i="4"/>
  <c r="W1525" i="4" s="1"/>
  <c r="N1525" i="4"/>
  <c r="O1525" i="4"/>
  <c r="T1525" i="4" s="1"/>
  <c r="G1534" i="7"/>
  <c r="C1525" i="5"/>
  <c r="J1525" i="4" l="1"/>
  <c r="AD1525" i="5"/>
  <c r="O1526" i="4"/>
  <c r="T1526" i="4" s="1"/>
  <c r="P1526" i="4"/>
  <c r="U1526" i="4" s="1"/>
  <c r="R1526" i="4"/>
  <c r="W1526" i="4" s="1"/>
  <c r="N1526" i="4"/>
  <c r="Q1526" i="4"/>
  <c r="V1526" i="4" s="1"/>
  <c r="G1535" i="7"/>
  <c r="C1526" i="5"/>
  <c r="J1526" i="4" l="1"/>
  <c r="R1527" i="4"/>
  <c r="W1527" i="4" s="1"/>
  <c r="N1527" i="4"/>
  <c r="O1527" i="4"/>
  <c r="AD1526" i="5"/>
  <c r="P1527" i="4"/>
  <c r="U1527" i="4" s="1"/>
  <c r="Q1527" i="4"/>
  <c r="V1527" i="4" s="1"/>
  <c r="G1536" i="7"/>
  <c r="C1527" i="5"/>
  <c r="AD1527" i="5" l="1"/>
  <c r="O1528" i="4"/>
  <c r="P1528" i="4"/>
  <c r="U1528" i="4" s="1"/>
  <c r="Q1528" i="4"/>
  <c r="V1528" i="4" s="1"/>
  <c r="R1528" i="4"/>
  <c r="W1528" i="4" s="1"/>
  <c r="N1528" i="4"/>
  <c r="S1527" i="4"/>
  <c r="J1527" i="4"/>
  <c r="M1527" i="4" s="1"/>
  <c r="G1537" i="7"/>
  <c r="C1528" i="5"/>
  <c r="S1528" i="4" l="1"/>
  <c r="J1528" i="4"/>
  <c r="M1528" i="4" s="1"/>
  <c r="R1529" i="4"/>
  <c r="W1529" i="4" s="1"/>
  <c r="N1529" i="4"/>
  <c r="O1529" i="4"/>
  <c r="AD1528" i="5"/>
  <c r="P1529" i="4"/>
  <c r="U1529" i="4" s="1"/>
  <c r="Q1529" i="4"/>
  <c r="V1529" i="4" s="1"/>
  <c r="G1538" i="7"/>
  <c r="C1529" i="5"/>
  <c r="AD1529" i="5" l="1"/>
  <c r="O1530" i="4"/>
  <c r="T1530" i="4" s="1"/>
  <c r="P1530" i="4"/>
  <c r="U1530" i="4" s="1"/>
  <c r="Q1530" i="4"/>
  <c r="V1530" i="4" s="1"/>
  <c r="R1530" i="4"/>
  <c r="W1530" i="4" s="1"/>
  <c r="N1530" i="4"/>
  <c r="S1529" i="4"/>
  <c r="J1529" i="4"/>
  <c r="M1529" i="4" s="1"/>
  <c r="G1539" i="7"/>
  <c r="C1530" i="5"/>
  <c r="J1530" i="4" l="1"/>
  <c r="R1531" i="4"/>
  <c r="W1531" i="4" s="1"/>
  <c r="N1531" i="4"/>
  <c r="O1531" i="4"/>
  <c r="AD1530" i="5"/>
  <c r="P1531" i="4"/>
  <c r="U1531" i="4" s="1"/>
  <c r="Q1531" i="4"/>
  <c r="V1531" i="4" s="1"/>
  <c r="G1540" i="7"/>
  <c r="C1531" i="5"/>
  <c r="AD1531" i="5" l="1"/>
  <c r="O1532" i="4"/>
  <c r="T1532" i="4" s="1"/>
  <c r="P1532" i="4"/>
  <c r="U1532" i="4" s="1"/>
  <c r="Q1532" i="4"/>
  <c r="V1532" i="4" s="1"/>
  <c r="R1532" i="4"/>
  <c r="W1532" i="4" s="1"/>
  <c r="N1532" i="4"/>
  <c r="J1531" i="4"/>
  <c r="M1531" i="4" s="1"/>
  <c r="S1531" i="4"/>
  <c r="G1541" i="7"/>
  <c r="C1532" i="5"/>
  <c r="J1532" i="4" l="1"/>
  <c r="R1533" i="4"/>
  <c r="W1533" i="4" s="1"/>
  <c r="N1533" i="4"/>
  <c r="O1533" i="4"/>
  <c r="T1533" i="4" s="1"/>
  <c r="AD1532" i="5"/>
  <c r="P1533" i="4"/>
  <c r="U1533" i="4" s="1"/>
  <c r="Q1533" i="4"/>
  <c r="V1533" i="4" s="1"/>
  <c r="G1542" i="7"/>
  <c r="C1533" i="5"/>
  <c r="R1534" i="4" l="1"/>
  <c r="W1534" i="4" s="1"/>
  <c r="N1534" i="4"/>
  <c r="O1534" i="4"/>
  <c r="T1534" i="4" s="1"/>
  <c r="AD1533" i="5"/>
  <c r="P1534" i="4"/>
  <c r="U1534" i="4" s="1"/>
  <c r="Q1534" i="4"/>
  <c r="V1534" i="4" s="1"/>
  <c r="J1533" i="4"/>
  <c r="G1543" i="7"/>
  <c r="C1534" i="5"/>
  <c r="Q1535" i="4" l="1"/>
  <c r="V1535" i="4" s="1"/>
  <c r="P1535" i="4"/>
  <c r="U1535" i="4" s="1"/>
  <c r="N1535" i="4"/>
  <c r="AD1534" i="5"/>
  <c r="O1535" i="4"/>
  <c r="T1535" i="4" s="1"/>
  <c r="R1535" i="4"/>
  <c r="W1535" i="4" s="1"/>
  <c r="J1534" i="4"/>
  <c r="G1544" i="7"/>
  <c r="C1535" i="5"/>
  <c r="AD1535" i="5" l="1"/>
  <c r="P1536" i="4"/>
  <c r="U1536" i="4" s="1"/>
  <c r="Q1536" i="4"/>
  <c r="V1536" i="4" s="1"/>
  <c r="R1536" i="4"/>
  <c r="W1536" i="4" s="1"/>
  <c r="N1536" i="4"/>
  <c r="O1536" i="4"/>
  <c r="J1535" i="4"/>
  <c r="G1545" i="7"/>
  <c r="C1536" i="5"/>
  <c r="J1536" i="4" l="1"/>
  <c r="M1536" i="4" s="1"/>
  <c r="S1536" i="4"/>
  <c r="AD1536" i="5"/>
  <c r="O1537" i="4"/>
  <c r="T1537" i="4" s="1"/>
  <c r="R1537" i="4"/>
  <c r="W1537" i="4" s="1"/>
  <c r="Q1537" i="4"/>
  <c r="V1537" i="4" s="1"/>
  <c r="P1537" i="4"/>
  <c r="U1537" i="4" s="1"/>
  <c r="N1537" i="4"/>
  <c r="G1546" i="7"/>
  <c r="C1537" i="5"/>
  <c r="J1537" i="4" l="1"/>
  <c r="R1538" i="4"/>
  <c r="W1538" i="4" s="1"/>
  <c r="N1538" i="4"/>
  <c r="O1538" i="4"/>
  <c r="AD1537" i="5"/>
  <c r="P1538" i="4"/>
  <c r="U1538" i="4" s="1"/>
  <c r="Q1538" i="4"/>
  <c r="V1538" i="4" s="1"/>
  <c r="G1547" i="7"/>
  <c r="C1538" i="5"/>
  <c r="AD1538" i="5" l="1"/>
  <c r="O1539" i="4"/>
  <c r="T1539" i="4" s="1"/>
  <c r="R1539" i="4"/>
  <c r="W1539" i="4" s="1"/>
  <c r="Q1539" i="4"/>
  <c r="V1539" i="4" s="1"/>
  <c r="P1539" i="4"/>
  <c r="N1539" i="4"/>
  <c r="J1538" i="4"/>
  <c r="M1538" i="4" s="1"/>
  <c r="S1538" i="4"/>
  <c r="G1548" i="7"/>
  <c r="C1539" i="5"/>
  <c r="S1539" i="4" l="1"/>
  <c r="J1539" i="4"/>
  <c r="M1539" i="4" s="1"/>
  <c r="R1540" i="4"/>
  <c r="W1540" i="4" s="1"/>
  <c r="N1540" i="4"/>
  <c r="O1540" i="4"/>
  <c r="T1540" i="4" s="1"/>
  <c r="AD1539" i="5"/>
  <c r="P1540" i="4"/>
  <c r="Q1540" i="4"/>
  <c r="V1540" i="4" s="1"/>
  <c r="G1549" i="7"/>
  <c r="C1540" i="5"/>
  <c r="AD1540" i="5" l="1"/>
  <c r="O1541" i="4"/>
  <c r="R1541" i="4"/>
  <c r="W1541" i="4" s="1"/>
  <c r="Q1541" i="4"/>
  <c r="V1541" i="4" s="1"/>
  <c r="P1541" i="4"/>
  <c r="U1541" i="4" s="1"/>
  <c r="N1541" i="4"/>
  <c r="J1540" i="4"/>
  <c r="M1540" i="4" s="1"/>
  <c r="S1540" i="4"/>
  <c r="G1550" i="7"/>
  <c r="C1541" i="5"/>
  <c r="S1541" i="4" l="1"/>
  <c r="J1541" i="4"/>
  <c r="M1541" i="4" s="1"/>
  <c r="AD1541" i="5"/>
  <c r="P1542" i="4"/>
  <c r="U1542" i="4" s="1"/>
  <c r="Q1542" i="4"/>
  <c r="V1542" i="4" s="1"/>
  <c r="R1542" i="4"/>
  <c r="W1542" i="4" s="1"/>
  <c r="N1542" i="4"/>
  <c r="O1542" i="4"/>
  <c r="T1542" i="4" s="1"/>
  <c r="G1551" i="7"/>
  <c r="C1542" i="5"/>
  <c r="J1542" i="4" l="1"/>
  <c r="AD1542" i="5"/>
  <c r="O1543" i="4"/>
  <c r="T1543" i="4" s="1"/>
  <c r="R1543" i="4"/>
  <c r="W1543" i="4" s="1"/>
  <c r="Q1543" i="4"/>
  <c r="V1543" i="4" s="1"/>
  <c r="P1543" i="4"/>
  <c r="U1543" i="4" s="1"/>
  <c r="N1543" i="4"/>
  <c r="G1552" i="7"/>
  <c r="C1543" i="5"/>
  <c r="AD1543" i="5" l="1"/>
  <c r="P1544" i="4"/>
  <c r="U1544" i="4" s="1"/>
  <c r="Q1544" i="4"/>
  <c r="V1544" i="4" s="1"/>
  <c r="R1544" i="4"/>
  <c r="W1544" i="4" s="1"/>
  <c r="N1544" i="4"/>
  <c r="O1544" i="4"/>
  <c r="T1544" i="4" s="1"/>
  <c r="J1543" i="4"/>
  <c r="G1553" i="7"/>
  <c r="C1544" i="5"/>
  <c r="J1544" i="4" l="1"/>
  <c r="AD1544" i="5"/>
  <c r="Q1545" i="4"/>
  <c r="V1545" i="4" s="1"/>
  <c r="P1545" i="4"/>
  <c r="U1545" i="4" s="1"/>
  <c r="N1545" i="4"/>
  <c r="O1545" i="4"/>
  <c r="R1545" i="4"/>
  <c r="W1545" i="4" s="1"/>
  <c r="G1554" i="7"/>
  <c r="C1545" i="5"/>
  <c r="S1545" i="4" l="1"/>
  <c r="J1545" i="4"/>
  <c r="M1545" i="4" s="1"/>
  <c r="R1546" i="4"/>
  <c r="W1546" i="4" s="1"/>
  <c r="N1546" i="4"/>
  <c r="O1546" i="4"/>
  <c r="T1546" i="4" s="1"/>
  <c r="AD1545" i="5"/>
  <c r="P1546" i="4"/>
  <c r="U1546" i="4" s="1"/>
  <c r="Q1546" i="4"/>
  <c r="V1546" i="4" s="1"/>
  <c r="G1555" i="7"/>
  <c r="C1546" i="5"/>
  <c r="AD1546" i="5" l="1"/>
  <c r="O1547" i="4"/>
  <c r="T1547" i="4" s="1"/>
  <c r="R1547" i="4"/>
  <c r="W1547" i="4" s="1"/>
  <c r="Q1547" i="4"/>
  <c r="V1547" i="4" s="1"/>
  <c r="P1547" i="4"/>
  <c r="U1547" i="4" s="1"/>
  <c r="N1547" i="4"/>
  <c r="J1546" i="4"/>
  <c r="G1556" i="7"/>
  <c r="C1547" i="5"/>
  <c r="J1547" i="4" l="1"/>
  <c r="R1548" i="4"/>
  <c r="W1548" i="4" s="1"/>
  <c r="N1548" i="4"/>
  <c r="O1548" i="4"/>
  <c r="AD1547" i="5"/>
  <c r="P1548" i="4"/>
  <c r="U1548" i="4" s="1"/>
  <c r="Q1548" i="4"/>
  <c r="V1548" i="4" s="1"/>
  <c r="G1557" i="7"/>
  <c r="C1548" i="5"/>
  <c r="AD1548" i="5" l="1"/>
  <c r="O1549" i="4"/>
  <c r="T1549" i="4" s="1"/>
  <c r="R1549" i="4"/>
  <c r="W1549" i="4" s="1"/>
  <c r="Q1549" i="4"/>
  <c r="V1549" i="4" s="1"/>
  <c r="P1549" i="4"/>
  <c r="U1549" i="4" s="1"/>
  <c r="N1549" i="4"/>
  <c r="J1548" i="4"/>
  <c r="M1548" i="4" s="1"/>
  <c r="S1548" i="4"/>
  <c r="G1558" i="7"/>
  <c r="C1549" i="5"/>
  <c r="J1549" i="4" l="1"/>
  <c r="R1550" i="4"/>
  <c r="W1550" i="4" s="1"/>
  <c r="N1550" i="4"/>
  <c r="O1550" i="4"/>
  <c r="AD1549" i="5"/>
  <c r="P1550" i="4"/>
  <c r="U1550" i="4" s="1"/>
  <c r="Q1550" i="4"/>
  <c r="V1550" i="4" s="1"/>
  <c r="G1559" i="7"/>
  <c r="C1550" i="5"/>
  <c r="Q1551" i="4" l="1"/>
  <c r="V1551" i="4" s="1"/>
  <c r="AD1550" i="5"/>
  <c r="O1551" i="4"/>
  <c r="R1551" i="4"/>
  <c r="W1551" i="4" s="1"/>
  <c r="P1551" i="4"/>
  <c r="U1551" i="4" s="1"/>
  <c r="N1551" i="4"/>
  <c r="J1550" i="4"/>
  <c r="M1550" i="4" s="1"/>
  <c r="S1550" i="4"/>
  <c r="G1560" i="7"/>
  <c r="C1551" i="5"/>
  <c r="J1551" i="4" l="1"/>
  <c r="M1551" i="4" s="1"/>
  <c r="S1551" i="4"/>
  <c r="R1552" i="4"/>
  <c r="W1552" i="4" s="1"/>
  <c r="N1552" i="4"/>
  <c r="O1552" i="4"/>
  <c r="AD1551" i="5"/>
  <c r="P1552" i="4"/>
  <c r="U1552" i="4" s="1"/>
  <c r="Q1552" i="4"/>
  <c r="V1552" i="4" s="1"/>
  <c r="G1561" i="7"/>
  <c r="C1552" i="5"/>
  <c r="Q1553" i="4" l="1"/>
  <c r="V1553" i="4" s="1"/>
  <c r="P1553" i="4"/>
  <c r="U1553" i="4" s="1"/>
  <c r="N1553" i="4"/>
  <c r="AD1552" i="5"/>
  <c r="O1553" i="4"/>
  <c r="R1553" i="4"/>
  <c r="W1553" i="4" s="1"/>
  <c r="S1552" i="4"/>
  <c r="J1552" i="4"/>
  <c r="M1552" i="4" s="1"/>
  <c r="G1562" i="7"/>
  <c r="C1553" i="5"/>
  <c r="R1554" i="4" l="1"/>
  <c r="W1554" i="4" s="1"/>
  <c r="N1554" i="4"/>
  <c r="O1554" i="4"/>
  <c r="T1554" i="4" s="1"/>
  <c r="AD1553" i="5"/>
  <c r="P1554" i="4"/>
  <c r="U1554" i="4" s="1"/>
  <c r="Q1554" i="4"/>
  <c r="V1554" i="4" s="1"/>
  <c r="S1553" i="4"/>
  <c r="J1553" i="4"/>
  <c r="M1553" i="4" s="1"/>
  <c r="G1563" i="7"/>
  <c r="C1554" i="5"/>
  <c r="P1555" i="4" l="1"/>
  <c r="U1555" i="4" s="1"/>
  <c r="AD1554" i="5"/>
  <c r="O1555" i="4"/>
  <c r="T1555" i="4" s="1"/>
  <c r="R1555" i="4"/>
  <c r="W1555" i="4" s="1"/>
  <c r="Q1555" i="4"/>
  <c r="V1555" i="4" s="1"/>
  <c r="N1555" i="4"/>
  <c r="J1554" i="4"/>
  <c r="G1564" i="7"/>
  <c r="C1555" i="5"/>
  <c r="J1555" i="4" l="1"/>
  <c r="R1556" i="4"/>
  <c r="W1556" i="4" s="1"/>
  <c r="N1556" i="4"/>
  <c r="O1556" i="4"/>
  <c r="AD1555" i="5"/>
  <c r="P1556" i="4"/>
  <c r="U1556" i="4" s="1"/>
  <c r="Q1556" i="4"/>
  <c r="V1556" i="4" s="1"/>
  <c r="G1565" i="7"/>
  <c r="C1556" i="5"/>
  <c r="Q1557" i="4" l="1"/>
  <c r="V1557" i="4" s="1"/>
  <c r="P1557" i="4"/>
  <c r="U1557" i="4" s="1"/>
  <c r="N1557" i="4"/>
  <c r="O1557" i="4"/>
  <c r="R1557" i="4"/>
  <c r="W1557" i="4" s="1"/>
  <c r="AD1556" i="5"/>
  <c r="S1556" i="4"/>
  <c r="J1556" i="4"/>
  <c r="M1556" i="4" s="1"/>
  <c r="G1566" i="7"/>
  <c r="C1557" i="5"/>
  <c r="R1558" i="4" l="1"/>
  <c r="W1558" i="4" s="1"/>
  <c r="N1558" i="4"/>
  <c r="O1558" i="4"/>
  <c r="T1558" i="4" s="1"/>
  <c r="AD1557" i="5"/>
  <c r="P1558" i="4"/>
  <c r="U1558" i="4" s="1"/>
  <c r="Q1558" i="4"/>
  <c r="V1558" i="4" s="1"/>
  <c r="S1557" i="4"/>
  <c r="J1557" i="4"/>
  <c r="M1557" i="4" s="1"/>
  <c r="G1567" i="7"/>
  <c r="C1558" i="5"/>
  <c r="Q1559" i="4" l="1"/>
  <c r="V1559" i="4" s="1"/>
  <c r="P1559" i="4"/>
  <c r="U1559" i="4" s="1"/>
  <c r="N1559" i="4"/>
  <c r="AD1558" i="5"/>
  <c r="O1559" i="4"/>
  <c r="R1559" i="4"/>
  <c r="W1559" i="4" s="1"/>
  <c r="J1558" i="4"/>
  <c r="G1568" i="7"/>
  <c r="C1559" i="5"/>
  <c r="AD1559" i="5" l="1"/>
  <c r="P1560" i="4"/>
  <c r="U1560" i="4" s="1"/>
  <c r="Q1560" i="4"/>
  <c r="V1560" i="4" s="1"/>
  <c r="R1560" i="4"/>
  <c r="W1560" i="4" s="1"/>
  <c r="N1560" i="4"/>
  <c r="O1560" i="4"/>
  <c r="S1559" i="4"/>
  <c r="J1559" i="4"/>
  <c r="M1559" i="4" s="1"/>
  <c r="G1569" i="7"/>
  <c r="C1560" i="5"/>
  <c r="J1560" i="4" l="1"/>
  <c r="M1560" i="4" s="1"/>
  <c r="S1560" i="4"/>
  <c r="Q1561" i="4"/>
  <c r="V1561" i="4" s="1"/>
  <c r="P1561" i="4"/>
  <c r="U1561" i="4" s="1"/>
  <c r="N1561" i="4"/>
  <c r="AD1560" i="5"/>
  <c r="O1561" i="4"/>
  <c r="R1561" i="4"/>
  <c r="W1561" i="4" s="1"/>
  <c r="G1570" i="7"/>
  <c r="C1561" i="5"/>
  <c r="AD1561" i="5" l="1"/>
  <c r="P1562" i="4"/>
  <c r="U1562" i="4" s="1"/>
  <c r="Q1562" i="4"/>
  <c r="V1562" i="4" s="1"/>
  <c r="R1562" i="4"/>
  <c r="W1562" i="4" s="1"/>
  <c r="N1562" i="4"/>
  <c r="O1562" i="4"/>
  <c r="J1561" i="4"/>
  <c r="M1561" i="4" s="1"/>
  <c r="S1561" i="4"/>
  <c r="G1571" i="7"/>
  <c r="C1562" i="5"/>
  <c r="J1562" i="4" l="1"/>
  <c r="M1562" i="4" s="1"/>
  <c r="S1562" i="4"/>
  <c r="AD1562" i="5"/>
  <c r="O1563" i="4"/>
  <c r="T1563" i="4" s="1"/>
  <c r="R1563" i="4"/>
  <c r="W1563" i="4" s="1"/>
  <c r="Q1563" i="4"/>
  <c r="V1563" i="4" s="1"/>
  <c r="P1563" i="4"/>
  <c r="U1563" i="4" s="1"/>
  <c r="N1563" i="4"/>
  <c r="G1572" i="7"/>
  <c r="C1563" i="5"/>
  <c r="J1563" i="4" l="1"/>
  <c r="R1564" i="4"/>
  <c r="W1564" i="4" s="1"/>
  <c r="N1564" i="4"/>
  <c r="O1564" i="4"/>
  <c r="AD1563" i="5"/>
  <c r="P1564" i="4"/>
  <c r="U1564" i="4" s="1"/>
  <c r="Q1564" i="4"/>
  <c r="V1564" i="4" s="1"/>
  <c r="G1573" i="7"/>
  <c r="C1564" i="5"/>
  <c r="AD1564" i="5" l="1"/>
  <c r="O1565" i="4"/>
  <c r="R1565" i="4"/>
  <c r="W1565" i="4" s="1"/>
  <c r="Q1565" i="4"/>
  <c r="V1565" i="4" s="1"/>
  <c r="P1565" i="4"/>
  <c r="U1565" i="4" s="1"/>
  <c r="N1565" i="4"/>
  <c r="J1564" i="4"/>
  <c r="M1564" i="4" s="1"/>
  <c r="S1564" i="4"/>
  <c r="G1574" i="7"/>
  <c r="C1565" i="5"/>
  <c r="S1565" i="4" l="1"/>
  <c r="J1565" i="4"/>
  <c r="M1565" i="4" s="1"/>
  <c r="R1566" i="4"/>
  <c r="W1566" i="4" s="1"/>
  <c r="O1566" i="4"/>
  <c r="T1566" i="4" s="1"/>
  <c r="AD1565" i="5"/>
  <c r="P1566" i="4"/>
  <c r="Q1566" i="4"/>
  <c r="V1566" i="4" s="1"/>
  <c r="N1566" i="4"/>
  <c r="G1575" i="7"/>
  <c r="C1566" i="5"/>
  <c r="J1566" i="4" l="1"/>
  <c r="M1566" i="4" s="1"/>
  <c r="S1566" i="4"/>
  <c r="AD1566" i="5"/>
  <c r="O1567" i="4"/>
  <c r="T1567" i="4" s="1"/>
  <c r="R1567" i="4"/>
  <c r="W1567" i="4" s="1"/>
  <c r="Q1567" i="4"/>
  <c r="V1567" i="4" s="1"/>
  <c r="P1567" i="4"/>
  <c r="N1567" i="4"/>
  <c r="G1576" i="7"/>
  <c r="C1567" i="5"/>
  <c r="S1567" i="4" l="1"/>
  <c r="J1567" i="4"/>
  <c r="M1567" i="4" s="1"/>
  <c r="AD1567" i="5"/>
  <c r="P1568" i="4"/>
  <c r="Q1568" i="4"/>
  <c r="V1568" i="4" s="1"/>
  <c r="R1568" i="4"/>
  <c r="W1568" i="4" s="1"/>
  <c r="N1568" i="4"/>
  <c r="O1568" i="4"/>
  <c r="T1568" i="4" s="1"/>
  <c r="G1577" i="7"/>
  <c r="C1568" i="5"/>
  <c r="J1568" i="4" l="1"/>
  <c r="M1568" i="4" s="1"/>
  <c r="S1568" i="4"/>
  <c r="AD1568" i="5"/>
  <c r="O1569" i="4"/>
  <c r="T1569" i="4" s="1"/>
  <c r="R1569" i="4"/>
  <c r="W1569" i="4" s="1"/>
  <c r="Q1569" i="4"/>
  <c r="V1569" i="4" s="1"/>
  <c r="P1569" i="4"/>
  <c r="N1569" i="4"/>
  <c r="G1578" i="7"/>
  <c r="C1569" i="5"/>
  <c r="S1569" i="4" l="1"/>
  <c r="J1569" i="4"/>
  <c r="M1569" i="4" s="1"/>
  <c r="R1570" i="4"/>
  <c r="W1570" i="4" s="1"/>
  <c r="N1570" i="4"/>
  <c r="O1570" i="4"/>
  <c r="T1570" i="4" s="1"/>
  <c r="AD1569" i="5"/>
  <c r="P1570" i="4"/>
  <c r="U1570" i="4" s="1"/>
  <c r="Q1570" i="4"/>
  <c r="G1579" i="7"/>
  <c r="C1570" i="5"/>
  <c r="AD1570" i="5" l="1"/>
  <c r="O1571" i="4"/>
  <c r="T1571" i="4" s="1"/>
  <c r="R1571" i="4"/>
  <c r="W1571" i="4" s="1"/>
  <c r="Q1571" i="4"/>
  <c r="V1571" i="4" s="1"/>
  <c r="P1571" i="4"/>
  <c r="N1571" i="4"/>
  <c r="J1570" i="4"/>
  <c r="M1570" i="4" s="1"/>
  <c r="S1570" i="4"/>
  <c r="G1580" i="7"/>
  <c r="C1571" i="5"/>
  <c r="J1571" i="4" l="1"/>
  <c r="M1571" i="4" s="1"/>
  <c r="S1571" i="4"/>
  <c r="AD1571" i="5"/>
  <c r="P1572" i="4"/>
  <c r="Q1572" i="4"/>
  <c r="V1572" i="4" s="1"/>
  <c r="R1572" i="4"/>
  <c r="W1572" i="4" s="1"/>
  <c r="N1572" i="4"/>
  <c r="O1572" i="4"/>
  <c r="T1572" i="4" s="1"/>
  <c r="G1581" i="7"/>
  <c r="C1572" i="5"/>
  <c r="J1572" i="4" l="1"/>
  <c r="M1572" i="4" s="1"/>
  <c r="S1572" i="4"/>
  <c r="AD1572" i="5"/>
  <c r="O1573" i="4"/>
  <c r="T1573" i="4" s="1"/>
  <c r="R1573" i="4"/>
  <c r="W1573" i="4" s="1"/>
  <c r="Q1573" i="4"/>
  <c r="P1573" i="4"/>
  <c r="U1573" i="4" s="1"/>
  <c r="N1573" i="4"/>
  <c r="G1582" i="7"/>
  <c r="C1573" i="5"/>
  <c r="S1573" i="4" l="1"/>
  <c r="J1573" i="4"/>
  <c r="M1573" i="4" s="1"/>
  <c r="AD1573" i="5"/>
  <c r="P1574" i="4"/>
  <c r="U1574" i="4" s="1"/>
  <c r="Q1574" i="4"/>
  <c r="R1574" i="4"/>
  <c r="W1574" i="4" s="1"/>
  <c r="N1574" i="4"/>
  <c r="O1574" i="4"/>
  <c r="T1574" i="4" s="1"/>
  <c r="G1583" i="7"/>
  <c r="C1574" i="5"/>
  <c r="J1574" i="4" l="1"/>
  <c r="M1574" i="4" s="1"/>
  <c r="S1574" i="4"/>
  <c r="AD1574" i="5"/>
  <c r="O1575" i="4"/>
  <c r="T1575" i="4" s="1"/>
  <c r="R1575" i="4"/>
  <c r="W1575" i="4" s="1"/>
  <c r="Q1575" i="4"/>
  <c r="P1575" i="4"/>
  <c r="U1575" i="4" s="1"/>
  <c r="N1575" i="4"/>
  <c r="G1584" i="7"/>
  <c r="C1575" i="5"/>
  <c r="S1575" i="4" l="1"/>
  <c r="J1575" i="4"/>
  <c r="M1575" i="4" s="1"/>
  <c r="R1576" i="4"/>
  <c r="N1576" i="4"/>
  <c r="O1576" i="4"/>
  <c r="T1576" i="4" s="1"/>
  <c r="AD1575" i="5"/>
  <c r="P1576" i="4"/>
  <c r="U1576" i="4" s="1"/>
  <c r="Q1576" i="4"/>
  <c r="V1576" i="4" s="1"/>
  <c r="G1585" i="7"/>
  <c r="C1576" i="5"/>
  <c r="AD1576" i="5" l="1"/>
  <c r="O1577" i="4"/>
  <c r="T1577" i="4" s="1"/>
  <c r="R1577" i="4"/>
  <c r="Q1577" i="4"/>
  <c r="V1577" i="4" s="1"/>
  <c r="P1577" i="4"/>
  <c r="U1577" i="4" s="1"/>
  <c r="N1577" i="4"/>
  <c r="J1576" i="4"/>
  <c r="M1576" i="4" s="1"/>
  <c r="S1576" i="4"/>
  <c r="G1586" i="7"/>
  <c r="C1577" i="5"/>
  <c r="J1577" i="4" l="1"/>
  <c r="M1577" i="4" s="1"/>
  <c r="S1577" i="4"/>
  <c r="AD1577" i="5"/>
  <c r="Q1578" i="4"/>
  <c r="R1578" i="4"/>
  <c r="W1578" i="4" s="1"/>
  <c r="N1578" i="4"/>
  <c r="O1578" i="4"/>
  <c r="T1578" i="4" s="1"/>
  <c r="P1578" i="4"/>
  <c r="U1578" i="4" s="1"/>
  <c r="G1587" i="7"/>
  <c r="C1578" i="5"/>
  <c r="J1578" i="4" l="1"/>
  <c r="M1578" i="4" s="1"/>
  <c r="S1578" i="4"/>
  <c r="AD1578" i="5"/>
  <c r="O1579" i="4"/>
  <c r="T1579" i="4" s="1"/>
  <c r="R1579" i="4"/>
  <c r="W1579" i="4" s="1"/>
  <c r="Q1579" i="4"/>
  <c r="P1579" i="4"/>
  <c r="U1579" i="4" s="1"/>
  <c r="N1579" i="4"/>
  <c r="G1588" i="7"/>
  <c r="C1579" i="5"/>
  <c r="S1579" i="4" l="1"/>
  <c r="J1579" i="4"/>
  <c r="M1579" i="4" s="1"/>
  <c r="R1580" i="4"/>
  <c r="W1580" i="4" s="1"/>
  <c r="N1580" i="4"/>
  <c r="O1580" i="4"/>
  <c r="T1580" i="4" s="1"/>
  <c r="AD1579" i="5"/>
  <c r="P1580" i="4"/>
  <c r="U1580" i="4" s="1"/>
  <c r="Q1580" i="4"/>
  <c r="G1589" i="7"/>
  <c r="C1580" i="5"/>
  <c r="AD1580" i="5" l="1"/>
  <c r="O1581" i="4"/>
  <c r="T1581" i="4" s="1"/>
  <c r="R1581" i="4"/>
  <c r="W1581" i="4" s="1"/>
  <c r="Q1581" i="4"/>
  <c r="P1581" i="4"/>
  <c r="U1581" i="4" s="1"/>
  <c r="N1581" i="4"/>
  <c r="J1580" i="4"/>
  <c r="M1580" i="4" s="1"/>
  <c r="S1580" i="4"/>
  <c r="G1590" i="7"/>
  <c r="C1581" i="5"/>
  <c r="S1581" i="4" l="1"/>
  <c r="J1581" i="4"/>
  <c r="M1581" i="4" s="1"/>
  <c r="R1582" i="4"/>
  <c r="W1582" i="4" s="1"/>
  <c r="N1582" i="4"/>
  <c r="O1582" i="4"/>
  <c r="T1582" i="4" s="1"/>
  <c r="AD1581" i="5"/>
  <c r="P1582" i="4"/>
  <c r="U1582" i="4" s="1"/>
  <c r="Q1582" i="4"/>
  <c r="G1591" i="7"/>
  <c r="C1582" i="5"/>
  <c r="AD1582" i="5" l="1"/>
  <c r="O1583" i="4"/>
  <c r="T1583" i="4" s="1"/>
  <c r="R1583" i="4"/>
  <c r="Q1583" i="4"/>
  <c r="V1583" i="4" s="1"/>
  <c r="P1583" i="4"/>
  <c r="U1583" i="4" s="1"/>
  <c r="N1583" i="4"/>
  <c r="J1582" i="4"/>
  <c r="M1582" i="4" s="1"/>
  <c r="S1582" i="4"/>
  <c r="G1592" i="7"/>
  <c r="C1583" i="5"/>
  <c r="S1583" i="4" l="1"/>
  <c r="J1583" i="4"/>
  <c r="M1583" i="4" s="1"/>
  <c r="R1584" i="4"/>
  <c r="N1584" i="4"/>
  <c r="O1584" i="4"/>
  <c r="T1584" i="4" s="1"/>
  <c r="AD1583" i="5"/>
  <c r="P1584" i="4"/>
  <c r="U1584" i="4" s="1"/>
  <c r="Q1584" i="4"/>
  <c r="V1584" i="4" s="1"/>
  <c r="G1593" i="7"/>
  <c r="C1584" i="5"/>
  <c r="AD1584" i="5" l="1"/>
  <c r="O1585" i="4"/>
  <c r="T1585" i="4" s="1"/>
  <c r="R1585" i="4"/>
  <c r="Q1585" i="4"/>
  <c r="V1585" i="4" s="1"/>
  <c r="P1585" i="4"/>
  <c r="U1585" i="4" s="1"/>
  <c r="N1585" i="4"/>
  <c r="J1584" i="4"/>
  <c r="M1584" i="4" s="1"/>
  <c r="S1584" i="4"/>
  <c r="G1594" i="7"/>
  <c r="C1585" i="5"/>
  <c r="S1585" i="4" l="1"/>
  <c r="J1585" i="4"/>
  <c r="M1585" i="4" s="1"/>
  <c r="AD1585" i="5"/>
  <c r="P1586" i="4"/>
  <c r="U1586" i="4" s="1"/>
  <c r="Q1586" i="4"/>
  <c r="V1586" i="4" s="1"/>
  <c r="R1586" i="4"/>
  <c r="N1586" i="4"/>
  <c r="O1586" i="4"/>
  <c r="T1586" i="4" s="1"/>
  <c r="G1595" i="7"/>
  <c r="C1586" i="5"/>
  <c r="J1586" i="4" l="1"/>
  <c r="M1586" i="4" s="1"/>
  <c r="S1586" i="4"/>
  <c r="AD1586" i="5"/>
  <c r="O1587" i="4"/>
  <c r="T1587" i="4" s="1"/>
  <c r="R1587" i="4"/>
  <c r="Q1587" i="4"/>
  <c r="V1587" i="4" s="1"/>
  <c r="P1587" i="4"/>
  <c r="U1587" i="4" s="1"/>
  <c r="N1587" i="4"/>
  <c r="G1596" i="7"/>
  <c r="C1587" i="5"/>
  <c r="S1587" i="4" l="1"/>
  <c r="J1587" i="4"/>
  <c r="M1587" i="4" s="1"/>
  <c r="AD1587" i="5"/>
  <c r="P1588" i="4"/>
  <c r="U1588" i="4" s="1"/>
  <c r="Q1588" i="4"/>
  <c r="V1588" i="4" s="1"/>
  <c r="R1588" i="4"/>
  <c r="N1588" i="4"/>
  <c r="O1588" i="4"/>
  <c r="T1588" i="4" s="1"/>
  <c r="G1597" i="7"/>
  <c r="C1588" i="5"/>
  <c r="S1588" i="4" l="1"/>
  <c r="J1588" i="4"/>
  <c r="M1588" i="4" s="1"/>
  <c r="AD1588" i="5"/>
  <c r="O1589" i="4"/>
  <c r="T1589" i="4" s="1"/>
  <c r="R1589" i="4"/>
  <c r="Q1589" i="4"/>
  <c r="V1589" i="4" s="1"/>
  <c r="P1589" i="4"/>
  <c r="U1589" i="4" s="1"/>
  <c r="N1589" i="4"/>
  <c r="G1598" i="7"/>
  <c r="C1589" i="5"/>
  <c r="J1589" i="4" l="1"/>
  <c r="M1589" i="4" s="1"/>
  <c r="S1589" i="4"/>
  <c r="AD1589" i="5"/>
  <c r="Q1590" i="4"/>
  <c r="V1590" i="4" s="1"/>
  <c r="R1590" i="4"/>
  <c r="N1590" i="4"/>
  <c r="O1590" i="4"/>
  <c r="T1590" i="4" s="1"/>
  <c r="P1590" i="4"/>
  <c r="U1590" i="4" s="1"/>
  <c r="G1599" i="7"/>
  <c r="C1590" i="5"/>
  <c r="S1590" i="4" l="1"/>
  <c r="J1590" i="4"/>
  <c r="M1590" i="4" s="1"/>
  <c r="Q1591" i="4"/>
  <c r="V1591" i="4" s="1"/>
  <c r="P1591" i="4"/>
  <c r="U1591" i="4" s="1"/>
  <c r="N1591" i="4"/>
  <c r="AD1590" i="5"/>
  <c r="O1591" i="4"/>
  <c r="T1591" i="4" s="1"/>
  <c r="R1591" i="4"/>
  <c r="G1600" i="7"/>
  <c r="C1591" i="5"/>
  <c r="R1592" i="4" l="1"/>
  <c r="N1592" i="4"/>
  <c r="O1592" i="4"/>
  <c r="T1592" i="4" s="1"/>
  <c r="AD1591" i="5"/>
  <c r="P1592" i="4"/>
  <c r="U1592" i="4" s="1"/>
  <c r="Q1592" i="4"/>
  <c r="V1592" i="4" s="1"/>
  <c r="S1591" i="4"/>
  <c r="J1591" i="4"/>
  <c r="M1591" i="4" s="1"/>
  <c r="G1601" i="7"/>
  <c r="C1592" i="5"/>
  <c r="Q1593" i="4" l="1"/>
  <c r="V1593" i="4" s="1"/>
  <c r="P1593" i="4"/>
  <c r="U1593" i="4" s="1"/>
  <c r="N1593" i="4"/>
  <c r="AD1592" i="5"/>
  <c r="O1593" i="4"/>
  <c r="T1593" i="4" s="1"/>
  <c r="R1593" i="4"/>
  <c r="S1592" i="4"/>
  <c r="J1592" i="4"/>
  <c r="M1592" i="4" s="1"/>
  <c r="G1602" i="7"/>
  <c r="C1593" i="5"/>
  <c r="AD1593" i="5" l="1"/>
  <c r="P1594" i="4"/>
  <c r="U1594" i="4" s="1"/>
  <c r="Q1594" i="4"/>
  <c r="V1594" i="4" s="1"/>
  <c r="R1594" i="4"/>
  <c r="N1594" i="4"/>
  <c r="O1594" i="4"/>
  <c r="T1594" i="4" s="1"/>
  <c r="S1593" i="4"/>
  <c r="J1593" i="4"/>
  <c r="M1593" i="4" s="1"/>
  <c r="G1603" i="7"/>
  <c r="C1594" i="5"/>
  <c r="J1594" i="4" l="1"/>
  <c r="M1594" i="4" s="1"/>
  <c r="S1594" i="4"/>
  <c r="AD1594" i="5"/>
  <c r="O1595" i="4"/>
  <c r="T1595" i="4" s="1"/>
  <c r="R1595" i="4"/>
  <c r="Q1595" i="4"/>
  <c r="V1595" i="4" s="1"/>
  <c r="P1595" i="4"/>
  <c r="U1595" i="4" s="1"/>
  <c r="N1595" i="4"/>
  <c r="G1604" i="7"/>
  <c r="C1595" i="5"/>
  <c r="J1595" i="4" l="1"/>
  <c r="M1595" i="4" s="1"/>
  <c r="S1595" i="4"/>
  <c r="AD1595" i="5"/>
  <c r="P1596" i="4"/>
  <c r="U1596" i="4" s="1"/>
  <c r="Q1596" i="4"/>
  <c r="V1596" i="4" s="1"/>
  <c r="R1596" i="4"/>
  <c r="N1596" i="4"/>
  <c r="O1596" i="4"/>
  <c r="T1596" i="4" s="1"/>
  <c r="G1605" i="7"/>
  <c r="C1596" i="5"/>
  <c r="S1596" i="4" l="1"/>
  <c r="J1596" i="4"/>
  <c r="M1596" i="4" s="1"/>
  <c r="Q1597" i="4"/>
  <c r="V1597" i="4" s="1"/>
  <c r="P1597" i="4"/>
  <c r="U1597" i="4" s="1"/>
  <c r="N1597" i="4"/>
  <c r="AD1596" i="5"/>
  <c r="O1597" i="4"/>
  <c r="T1597" i="4" s="1"/>
  <c r="R1597" i="4"/>
  <c r="G1606" i="7"/>
  <c r="C1597" i="5"/>
  <c r="AD1597" i="5" l="1"/>
  <c r="P1598" i="4"/>
  <c r="U1598" i="4" s="1"/>
  <c r="Q1598" i="4"/>
  <c r="V1598" i="4" s="1"/>
  <c r="R1598" i="4"/>
  <c r="N1598" i="4"/>
  <c r="O1598" i="4"/>
  <c r="T1598" i="4" s="1"/>
  <c r="S1597" i="4"/>
  <c r="J1597" i="4"/>
  <c r="M1597" i="4" s="1"/>
  <c r="G1607" i="7"/>
  <c r="C1598" i="5"/>
  <c r="S1598" i="4" l="1"/>
  <c r="J1598" i="4"/>
  <c r="M1598" i="4" s="1"/>
  <c r="Q1599" i="4"/>
  <c r="V1599" i="4" s="1"/>
  <c r="P1599" i="4"/>
  <c r="U1599" i="4" s="1"/>
  <c r="N1599" i="4"/>
  <c r="AD1598" i="5"/>
  <c r="O1599" i="4"/>
  <c r="T1599" i="4" s="1"/>
  <c r="R1599" i="4"/>
  <c r="G1608" i="7"/>
  <c r="C1599" i="5"/>
  <c r="AD1599" i="5" l="1"/>
  <c r="P1600" i="4"/>
  <c r="U1600" i="4" s="1"/>
  <c r="Q1600" i="4"/>
  <c r="V1600" i="4" s="1"/>
  <c r="R1600" i="4"/>
  <c r="N1600" i="4"/>
  <c r="O1600" i="4"/>
  <c r="T1600" i="4" s="1"/>
  <c r="S1599" i="4"/>
  <c r="J1599" i="4"/>
  <c r="M1599" i="4" s="1"/>
  <c r="G1609" i="7"/>
  <c r="C1600" i="5"/>
  <c r="J1600" i="4" l="1"/>
  <c r="M1600" i="4" s="1"/>
  <c r="S1600" i="4"/>
  <c r="AD1600" i="5"/>
  <c r="O1601" i="4"/>
  <c r="T1601" i="4" s="1"/>
  <c r="R1601" i="4"/>
  <c r="Q1601" i="4"/>
  <c r="V1601" i="4" s="1"/>
  <c r="P1601" i="4"/>
  <c r="U1601" i="4" s="1"/>
  <c r="N1601" i="4"/>
  <c r="G1610" i="7"/>
  <c r="C1601" i="5"/>
  <c r="S1601" i="4" l="1"/>
  <c r="J1601" i="4"/>
  <c r="M1601" i="4" s="1"/>
  <c r="AD1601" i="5"/>
  <c r="P1602" i="4"/>
  <c r="U1602" i="4" s="1"/>
  <c r="Q1602" i="4"/>
  <c r="V1602" i="4" s="1"/>
  <c r="R1602" i="4"/>
  <c r="N1602" i="4"/>
  <c r="O1602" i="4"/>
  <c r="T1602" i="4" s="1"/>
  <c r="G1611" i="7"/>
  <c r="C1602" i="5"/>
  <c r="S1602" i="4" l="1"/>
  <c r="J1602" i="4"/>
  <c r="M1602" i="4" s="1"/>
  <c r="AD1602" i="5"/>
  <c r="O1603" i="4"/>
  <c r="T1603" i="4" s="1"/>
  <c r="R1603" i="4"/>
  <c r="W1603" i="4" s="1"/>
  <c r="Q1603" i="4"/>
  <c r="P1603" i="4"/>
  <c r="U1603" i="4" s="1"/>
  <c r="N1603" i="4"/>
  <c r="G1612" i="7"/>
  <c r="C1603" i="5"/>
  <c r="J1603" i="4" l="1"/>
  <c r="M1603" i="4" s="1"/>
  <c r="S1603" i="4"/>
  <c r="AD1603" i="5"/>
  <c r="P1604" i="4"/>
  <c r="U1604" i="4" s="1"/>
  <c r="Q1604" i="4"/>
  <c r="R1604" i="4"/>
  <c r="W1604" i="4" s="1"/>
  <c r="N1604" i="4"/>
  <c r="O1604" i="4"/>
  <c r="T1604" i="4" s="1"/>
  <c r="G1613" i="7"/>
  <c r="C1604" i="5"/>
  <c r="S1604" i="4" l="1"/>
  <c r="J1604" i="4"/>
  <c r="M1604" i="4" s="1"/>
  <c r="AD1604" i="5"/>
  <c r="O1605" i="4"/>
  <c r="T1605" i="4" s="1"/>
  <c r="R1605" i="4"/>
  <c r="W1605" i="4" s="1"/>
  <c r="Q1605" i="4"/>
  <c r="P1605" i="4"/>
  <c r="U1605" i="4" s="1"/>
  <c r="N1605" i="4"/>
  <c r="G1614" i="7"/>
  <c r="C1605" i="5"/>
  <c r="S1605" i="4" l="1"/>
  <c r="J1605" i="4"/>
  <c r="M1605" i="4" s="1"/>
  <c r="AD1605" i="5"/>
  <c r="P1606" i="4"/>
  <c r="U1606" i="4" s="1"/>
  <c r="Q1606" i="4"/>
  <c r="R1606" i="4"/>
  <c r="W1606" i="4" s="1"/>
  <c r="N1606" i="4"/>
  <c r="O1606" i="4"/>
  <c r="T1606" i="4" s="1"/>
  <c r="G1615" i="7"/>
  <c r="C1606" i="5"/>
  <c r="S1606" i="4" l="1"/>
  <c r="J1606" i="4"/>
  <c r="M1606" i="4" s="1"/>
  <c r="Q1607" i="4"/>
  <c r="P1607" i="4"/>
  <c r="U1607" i="4" s="1"/>
  <c r="N1607" i="4"/>
  <c r="AD1606" i="5"/>
  <c r="O1607" i="4"/>
  <c r="T1607" i="4" s="1"/>
  <c r="R1607" i="4"/>
  <c r="W1607" i="4" s="1"/>
  <c r="G1616" i="7"/>
  <c r="C1607" i="5"/>
  <c r="AD1607" i="5" l="1"/>
  <c r="P1608" i="4"/>
  <c r="U1608" i="4" s="1"/>
  <c r="Q1608" i="4"/>
  <c r="O1608" i="4"/>
  <c r="T1608" i="4" s="1"/>
  <c r="R1608" i="4"/>
  <c r="W1608" i="4" s="1"/>
  <c r="N1608" i="4"/>
  <c r="S1607" i="4"/>
  <c r="J1607" i="4"/>
  <c r="M1607" i="4" s="1"/>
  <c r="G1617" i="7"/>
  <c r="C1608" i="5"/>
  <c r="S1608" i="4" l="1"/>
  <c r="J1608" i="4"/>
  <c r="M1608" i="4" s="1"/>
  <c r="Q1609" i="4"/>
  <c r="P1609" i="4"/>
  <c r="U1609" i="4" s="1"/>
  <c r="N1609" i="4"/>
  <c r="AD1608" i="5"/>
  <c r="O1609" i="4"/>
  <c r="T1609" i="4" s="1"/>
  <c r="R1609" i="4"/>
  <c r="W1609" i="4" s="1"/>
  <c r="G1618" i="7"/>
  <c r="C1609" i="5"/>
  <c r="AD1609" i="5" l="1"/>
  <c r="P1610" i="4"/>
  <c r="U1610" i="4" s="1"/>
  <c r="Q1610" i="4"/>
  <c r="R1610" i="4"/>
  <c r="W1610" i="4" s="1"/>
  <c r="N1610" i="4"/>
  <c r="O1610" i="4"/>
  <c r="T1610" i="4" s="1"/>
  <c r="J1609" i="4"/>
  <c r="M1609" i="4" s="1"/>
  <c r="S1609" i="4"/>
  <c r="G1619" i="7"/>
  <c r="C1610" i="5"/>
  <c r="S1610" i="4" l="1"/>
  <c r="J1610" i="4"/>
  <c r="M1610" i="4" s="1"/>
  <c r="Q1611" i="4"/>
  <c r="P1611" i="4"/>
  <c r="U1611" i="4" s="1"/>
  <c r="N1611" i="4"/>
  <c r="AD1610" i="5"/>
  <c r="O1611" i="4"/>
  <c r="T1611" i="4" s="1"/>
  <c r="R1611" i="4"/>
  <c r="W1611" i="4" s="1"/>
  <c r="G1620" i="7"/>
  <c r="C1611" i="5"/>
  <c r="AD1611" i="5" l="1"/>
  <c r="P1612" i="4"/>
  <c r="U1612" i="4" s="1"/>
  <c r="Q1612" i="4"/>
  <c r="R1612" i="4"/>
  <c r="W1612" i="4" s="1"/>
  <c r="N1612" i="4"/>
  <c r="O1612" i="4"/>
  <c r="T1612" i="4" s="1"/>
  <c r="J1611" i="4"/>
  <c r="M1611" i="4" s="1"/>
  <c r="S1611" i="4"/>
  <c r="G1621" i="7"/>
  <c r="C1612" i="5"/>
  <c r="J1612" i="4" l="1"/>
  <c r="M1612" i="4" s="1"/>
  <c r="S1612" i="4"/>
  <c r="AD1612" i="5"/>
  <c r="O1613" i="4"/>
  <c r="T1613" i="4" s="1"/>
  <c r="R1613" i="4"/>
  <c r="W1613" i="4" s="1"/>
  <c r="Q1613" i="4"/>
  <c r="P1613" i="4"/>
  <c r="U1613" i="4" s="1"/>
  <c r="N1613" i="4"/>
  <c r="G1622" i="7"/>
  <c r="C1613" i="5"/>
  <c r="S1613" i="4" l="1"/>
  <c r="J1613" i="4"/>
  <c r="M1613" i="4" s="1"/>
  <c r="AD1613" i="5"/>
  <c r="P1614" i="4"/>
  <c r="U1614" i="4" s="1"/>
  <c r="Q1614" i="4"/>
  <c r="R1614" i="4"/>
  <c r="W1614" i="4" s="1"/>
  <c r="N1614" i="4"/>
  <c r="O1614" i="4"/>
  <c r="T1614" i="4" s="1"/>
  <c r="G1623" i="7"/>
  <c r="C1614" i="5"/>
  <c r="J1614" i="4" l="1"/>
  <c r="M1614" i="4" s="1"/>
  <c r="S1614" i="4"/>
  <c r="AD1614" i="5"/>
  <c r="O1615" i="4"/>
  <c r="T1615" i="4" s="1"/>
  <c r="R1615" i="4"/>
  <c r="W1615" i="4" s="1"/>
  <c r="Q1615" i="4"/>
  <c r="P1615" i="4"/>
  <c r="U1615" i="4" s="1"/>
  <c r="N1615" i="4"/>
  <c r="G1624" i="7"/>
  <c r="C1615" i="5"/>
  <c r="S1615" i="4" l="1"/>
  <c r="J1615" i="4"/>
  <c r="M1615" i="4" s="1"/>
  <c r="R1616" i="4"/>
  <c r="W1616" i="4" s="1"/>
  <c r="N1616" i="4"/>
  <c r="O1616" i="4"/>
  <c r="T1616" i="4" s="1"/>
  <c r="AD1615" i="5"/>
  <c r="P1616" i="4"/>
  <c r="U1616" i="4" s="1"/>
  <c r="Q1616" i="4"/>
  <c r="G1625" i="7"/>
  <c r="C1616" i="5"/>
  <c r="AD1616" i="5" l="1"/>
  <c r="O1617" i="4"/>
  <c r="T1617" i="4" s="1"/>
  <c r="R1617" i="4"/>
  <c r="W1617" i="4" s="1"/>
  <c r="Q1617" i="4"/>
  <c r="P1617" i="4"/>
  <c r="U1617" i="4" s="1"/>
  <c r="N1617" i="4"/>
  <c r="J1616" i="4"/>
  <c r="M1616" i="4" s="1"/>
  <c r="S1616" i="4"/>
  <c r="G1626" i="7"/>
  <c r="C1617" i="5"/>
  <c r="J1617" i="4" l="1"/>
  <c r="M1617" i="4" s="1"/>
  <c r="S1617" i="4"/>
  <c r="AD1617" i="5"/>
  <c r="P1618" i="4"/>
  <c r="U1618" i="4" s="1"/>
  <c r="R1618" i="4"/>
  <c r="W1618" i="4" s="1"/>
  <c r="N1618" i="4"/>
  <c r="O1618" i="4"/>
  <c r="T1618" i="4" s="1"/>
  <c r="Q1618" i="4"/>
  <c r="G1627" i="7"/>
  <c r="C1618" i="5"/>
  <c r="J1618" i="4" l="1"/>
  <c r="M1618" i="4" s="1"/>
  <c r="S1618" i="4"/>
  <c r="AD1618" i="5"/>
  <c r="O1619" i="4"/>
  <c r="T1619" i="4" s="1"/>
  <c r="R1619" i="4"/>
  <c r="W1619" i="4" s="1"/>
  <c r="Q1619" i="4"/>
  <c r="P1619" i="4"/>
  <c r="U1619" i="4" s="1"/>
  <c r="N1619" i="4"/>
  <c r="G1628" i="7"/>
  <c r="C1619" i="5"/>
  <c r="S1619" i="4" l="1"/>
  <c r="J1619" i="4"/>
  <c r="M1619" i="4" s="1"/>
  <c r="R1620" i="4"/>
  <c r="W1620" i="4" s="1"/>
  <c r="N1620" i="4"/>
  <c r="O1620" i="4"/>
  <c r="T1620" i="4" s="1"/>
  <c r="AD1619" i="5"/>
  <c r="P1620" i="4"/>
  <c r="U1620" i="4" s="1"/>
  <c r="Q1620" i="4"/>
  <c r="G1629" i="7"/>
  <c r="C1620" i="5"/>
  <c r="AD1620" i="5" l="1"/>
  <c r="O1621" i="4"/>
  <c r="T1621" i="4" s="1"/>
  <c r="R1621" i="4"/>
  <c r="W1621" i="4" s="1"/>
  <c r="Q1621" i="4"/>
  <c r="P1621" i="4"/>
  <c r="U1621" i="4" s="1"/>
  <c r="N1621" i="4"/>
  <c r="J1620" i="4"/>
  <c r="M1620" i="4" s="1"/>
  <c r="S1620" i="4"/>
  <c r="G1630" i="7"/>
  <c r="C1621" i="5"/>
  <c r="S1621" i="4" l="1"/>
  <c r="J1621" i="4"/>
  <c r="M1621" i="4" s="1"/>
  <c r="R1622" i="4"/>
  <c r="W1622" i="4" s="1"/>
  <c r="N1622" i="4"/>
  <c r="O1622" i="4"/>
  <c r="T1622" i="4" s="1"/>
  <c r="AD1621" i="5"/>
  <c r="P1622" i="4"/>
  <c r="U1622" i="4" s="1"/>
  <c r="Q1622" i="4"/>
  <c r="G1631" i="7"/>
  <c r="C1622" i="5"/>
  <c r="AD1622" i="5" l="1"/>
  <c r="O1623" i="4"/>
  <c r="T1623" i="4" s="1"/>
  <c r="R1623" i="4"/>
  <c r="W1623" i="4" s="1"/>
  <c r="Q1623" i="4"/>
  <c r="P1623" i="4"/>
  <c r="U1623" i="4" s="1"/>
  <c r="N1623" i="4"/>
  <c r="S1622" i="4"/>
  <c r="J1622" i="4"/>
  <c r="M1622" i="4" s="1"/>
  <c r="G1632" i="7"/>
  <c r="C1623" i="5"/>
  <c r="J1623" i="4" l="1"/>
  <c r="M1623" i="4" s="1"/>
  <c r="S1623" i="4"/>
  <c r="AD1623" i="5"/>
  <c r="P1624" i="4"/>
  <c r="U1624" i="4" s="1"/>
  <c r="Q1624" i="4"/>
  <c r="R1624" i="4"/>
  <c r="W1624" i="4" s="1"/>
  <c r="N1624" i="4"/>
  <c r="O1624" i="4"/>
  <c r="T1624" i="4" s="1"/>
  <c r="G1633" i="7"/>
  <c r="C1624" i="5"/>
  <c r="J1624" i="4" l="1"/>
  <c r="M1624" i="4" s="1"/>
  <c r="S1624" i="4"/>
  <c r="AD1624" i="5"/>
  <c r="O1625" i="4"/>
  <c r="T1625" i="4" s="1"/>
  <c r="R1625" i="4"/>
  <c r="W1625" i="4" s="1"/>
  <c r="Q1625" i="4"/>
  <c r="P1625" i="4"/>
  <c r="U1625" i="4" s="1"/>
  <c r="N1625" i="4"/>
  <c r="G1634" i="7"/>
  <c r="C1625" i="5"/>
  <c r="S1625" i="4" l="1"/>
  <c r="J1625" i="4"/>
  <c r="M1625" i="4" s="1"/>
  <c r="AD1625" i="5"/>
  <c r="P1626" i="4"/>
  <c r="U1626" i="4" s="1"/>
  <c r="Q1626" i="4"/>
  <c r="R1626" i="4"/>
  <c r="W1626" i="4" s="1"/>
  <c r="N1626" i="4"/>
  <c r="O1626" i="4"/>
  <c r="T1626" i="4" s="1"/>
  <c r="G1635" i="7"/>
  <c r="C1626" i="5"/>
  <c r="S1626" i="4" l="1"/>
  <c r="J1626" i="4"/>
  <c r="M1626" i="4" s="1"/>
  <c r="AD1626" i="5"/>
  <c r="O1627" i="4"/>
  <c r="T1627" i="4" s="1"/>
  <c r="R1627" i="4"/>
  <c r="W1627" i="4" s="1"/>
  <c r="Q1627" i="4"/>
  <c r="P1627" i="4"/>
  <c r="U1627" i="4" s="1"/>
  <c r="N1627" i="4"/>
  <c r="G1636" i="7"/>
  <c r="C1627" i="5"/>
  <c r="S1627" i="4" l="1"/>
  <c r="J1627" i="4"/>
  <c r="M1627" i="4" s="1"/>
  <c r="R1628" i="4"/>
  <c r="W1628" i="4" s="1"/>
  <c r="N1628" i="4"/>
  <c r="O1628" i="4"/>
  <c r="T1628" i="4" s="1"/>
  <c r="AD1627" i="5"/>
  <c r="P1628" i="4"/>
  <c r="U1628" i="4" s="1"/>
  <c r="Q1628" i="4"/>
  <c r="G1637" i="7"/>
  <c r="C1628" i="5"/>
  <c r="AD1628" i="5" l="1"/>
  <c r="O1629" i="4"/>
  <c r="T1629" i="4" s="1"/>
  <c r="R1629" i="4"/>
  <c r="W1629" i="4" s="1"/>
  <c r="Q1629" i="4"/>
  <c r="P1629" i="4"/>
  <c r="U1629" i="4" s="1"/>
  <c r="N1629" i="4"/>
  <c r="J1628" i="4"/>
  <c r="M1628" i="4" s="1"/>
  <c r="S1628" i="4"/>
  <c r="G1638" i="7"/>
  <c r="C1629" i="5"/>
  <c r="S1629" i="4" l="1"/>
  <c r="J1629" i="4"/>
  <c r="M1629" i="4" s="1"/>
  <c r="R1630" i="4"/>
  <c r="W1630" i="4" s="1"/>
  <c r="N1630" i="4"/>
  <c r="O1630" i="4"/>
  <c r="T1630" i="4" s="1"/>
  <c r="AD1629" i="5"/>
  <c r="P1630" i="4"/>
  <c r="Q1630" i="4"/>
  <c r="V1630" i="4" s="1"/>
  <c r="G1639" i="7"/>
  <c r="C1630" i="5"/>
  <c r="P1631" i="4" l="1"/>
  <c r="AD1630" i="5"/>
  <c r="O1631" i="4"/>
  <c r="T1631" i="4" s="1"/>
  <c r="R1631" i="4"/>
  <c r="W1631" i="4" s="1"/>
  <c r="Q1631" i="4"/>
  <c r="V1631" i="4" s="1"/>
  <c r="N1631" i="4"/>
  <c r="S1630" i="4"/>
  <c r="J1630" i="4"/>
  <c r="M1630" i="4" s="1"/>
  <c r="G1640" i="7"/>
  <c r="C1631" i="5"/>
  <c r="J1631" i="4" l="1"/>
  <c r="M1631" i="4" s="1"/>
  <c r="S1631" i="4"/>
  <c r="AD1631" i="5"/>
  <c r="P1632" i="4"/>
  <c r="U1632" i="4" s="1"/>
  <c r="Q1632" i="4"/>
  <c r="R1632" i="4"/>
  <c r="W1632" i="4" s="1"/>
  <c r="N1632" i="4"/>
  <c r="O1632" i="4"/>
  <c r="T1632" i="4" s="1"/>
  <c r="G1641" i="7"/>
  <c r="C1632" i="5"/>
  <c r="J1632" i="4" l="1"/>
  <c r="M1632" i="4" s="1"/>
  <c r="S1632" i="4"/>
  <c r="AD1632" i="5"/>
  <c r="O1633" i="4"/>
  <c r="T1633" i="4" s="1"/>
  <c r="R1633" i="4"/>
  <c r="W1633" i="4" s="1"/>
  <c r="Q1633" i="4"/>
  <c r="P1633" i="4"/>
  <c r="U1633" i="4" s="1"/>
  <c r="N1633" i="4"/>
  <c r="G1642" i="7"/>
  <c r="C1633" i="5"/>
  <c r="S1633" i="4" l="1"/>
  <c r="J1633" i="4"/>
  <c r="M1633" i="4" s="1"/>
  <c r="R1634" i="4"/>
  <c r="W1634" i="4" s="1"/>
  <c r="N1634" i="4"/>
  <c r="O1634" i="4"/>
  <c r="T1634" i="4" s="1"/>
  <c r="AD1633" i="5"/>
  <c r="P1634" i="4"/>
  <c r="U1634" i="4" s="1"/>
  <c r="Q1634" i="4"/>
  <c r="G1643" i="7"/>
  <c r="C1634" i="5"/>
  <c r="AD1634" i="5" l="1"/>
  <c r="O1635" i="4"/>
  <c r="T1635" i="4" s="1"/>
  <c r="R1635" i="4"/>
  <c r="W1635" i="4" s="1"/>
  <c r="Q1635" i="4"/>
  <c r="V1635" i="4" s="1"/>
  <c r="P1635" i="4"/>
  <c r="N1635" i="4"/>
  <c r="J1634" i="4"/>
  <c r="M1634" i="4" s="1"/>
  <c r="S1634" i="4"/>
  <c r="G1644" i="7"/>
  <c r="C1635" i="5"/>
  <c r="J1635" i="4" l="1"/>
  <c r="M1635" i="4" s="1"/>
  <c r="S1635" i="4"/>
  <c r="R1636" i="4"/>
  <c r="W1636" i="4" s="1"/>
  <c r="N1636" i="4"/>
  <c r="O1636" i="4"/>
  <c r="T1636" i="4" s="1"/>
  <c r="AD1635" i="5"/>
  <c r="P1636" i="4"/>
  <c r="Q1636" i="4"/>
  <c r="V1636" i="4" s="1"/>
  <c r="G1645" i="7"/>
  <c r="C1636" i="5"/>
  <c r="AD1636" i="5" l="1"/>
  <c r="O1637" i="4"/>
  <c r="T1637" i="4" s="1"/>
  <c r="R1637" i="4"/>
  <c r="W1637" i="4" s="1"/>
  <c r="Q1637" i="4"/>
  <c r="V1637" i="4" s="1"/>
  <c r="P1637" i="4"/>
  <c r="N1637" i="4"/>
  <c r="J1636" i="4"/>
  <c r="M1636" i="4" s="1"/>
  <c r="S1636" i="4"/>
  <c r="G1646" i="7"/>
  <c r="C1637" i="5"/>
  <c r="S1637" i="4" l="1"/>
  <c r="J1637" i="4"/>
  <c r="M1637" i="4" s="1"/>
  <c r="R1638" i="4"/>
  <c r="W1638" i="4" s="1"/>
  <c r="N1638" i="4"/>
  <c r="O1638" i="4"/>
  <c r="T1638" i="4" s="1"/>
  <c r="AD1637" i="5"/>
  <c r="P1638" i="4"/>
  <c r="Q1638" i="4"/>
  <c r="V1638" i="4" s="1"/>
  <c r="G1647" i="7"/>
  <c r="C1638" i="5"/>
  <c r="AD1638" i="5" l="1"/>
  <c r="O1639" i="4"/>
  <c r="T1639" i="4" s="1"/>
  <c r="R1639" i="4"/>
  <c r="W1639" i="4" s="1"/>
  <c r="Q1639" i="4"/>
  <c r="V1639" i="4" s="1"/>
  <c r="P1639" i="4"/>
  <c r="N1639" i="4"/>
  <c r="J1638" i="4"/>
  <c r="M1638" i="4" s="1"/>
  <c r="S1638" i="4"/>
  <c r="G1648" i="7"/>
  <c r="C1639" i="5"/>
  <c r="R1640" i="4" l="1"/>
  <c r="W1640" i="4" s="1"/>
  <c r="N1640" i="4"/>
  <c r="O1640" i="4"/>
  <c r="T1640" i="4" s="1"/>
  <c r="AD1639" i="5"/>
  <c r="P1640" i="4"/>
  <c r="Q1640" i="4"/>
  <c r="V1640" i="4" s="1"/>
  <c r="S1639" i="4"/>
  <c r="J1639" i="4"/>
  <c r="M1639" i="4" s="1"/>
  <c r="G1649" i="7"/>
  <c r="C1640" i="5"/>
  <c r="Q1641" i="4" l="1"/>
  <c r="V1641" i="4" s="1"/>
  <c r="P1641" i="4"/>
  <c r="N1641" i="4"/>
  <c r="AD1640" i="5"/>
  <c r="O1641" i="4"/>
  <c r="T1641" i="4" s="1"/>
  <c r="R1641" i="4"/>
  <c r="W1641" i="4" s="1"/>
  <c r="J1640" i="4"/>
  <c r="M1640" i="4" s="1"/>
  <c r="S1640" i="4"/>
  <c r="G1650" i="7"/>
  <c r="C1641" i="5"/>
  <c r="R1642" i="4" l="1"/>
  <c r="W1642" i="4" s="1"/>
  <c r="N1642" i="4"/>
  <c r="O1642" i="4"/>
  <c r="T1642" i="4" s="1"/>
  <c r="AD1641" i="5"/>
  <c r="P1642" i="4"/>
  <c r="Q1642" i="4"/>
  <c r="V1642" i="4" s="1"/>
  <c r="S1641" i="4"/>
  <c r="J1641" i="4"/>
  <c r="M1641" i="4" s="1"/>
  <c r="G1651" i="7"/>
  <c r="C1642" i="5"/>
  <c r="AD1642" i="5" l="1"/>
  <c r="O1643" i="4"/>
  <c r="R1643" i="4"/>
  <c r="W1643" i="4" s="1"/>
  <c r="Q1643" i="4"/>
  <c r="V1643" i="4" s="1"/>
  <c r="P1643" i="4"/>
  <c r="U1643" i="4" s="1"/>
  <c r="N1643" i="4"/>
  <c r="J1642" i="4"/>
  <c r="M1642" i="4" s="1"/>
  <c r="S1642" i="4"/>
  <c r="G1652" i="7"/>
  <c r="C1643" i="5"/>
  <c r="J1643" i="4" l="1"/>
  <c r="M1643" i="4" s="1"/>
  <c r="S1643" i="4"/>
  <c r="AD1643" i="5"/>
  <c r="P1644" i="4"/>
  <c r="U1644" i="4" s="1"/>
  <c r="Q1644" i="4"/>
  <c r="V1644" i="4" s="1"/>
  <c r="R1644" i="4"/>
  <c r="W1644" i="4" s="1"/>
  <c r="N1644" i="4"/>
  <c r="O1644" i="4"/>
  <c r="G1653" i="7"/>
  <c r="C1644" i="5"/>
  <c r="S1644" i="4" l="1"/>
  <c r="J1644" i="4"/>
  <c r="M1644" i="4" s="1"/>
  <c r="AD1644" i="5"/>
  <c r="O1645" i="4"/>
  <c r="R1645" i="4"/>
  <c r="W1645" i="4" s="1"/>
  <c r="Q1645" i="4"/>
  <c r="V1645" i="4" s="1"/>
  <c r="P1645" i="4"/>
  <c r="U1645" i="4" s="1"/>
  <c r="N1645" i="4"/>
  <c r="G1654" i="7"/>
  <c r="C1645" i="5"/>
  <c r="J1645" i="4" l="1"/>
  <c r="M1645" i="4" s="1"/>
  <c r="S1645" i="4"/>
  <c r="AD1645" i="5"/>
  <c r="P1646" i="4"/>
  <c r="Q1646" i="4"/>
  <c r="V1646" i="4" s="1"/>
  <c r="R1646" i="4"/>
  <c r="W1646" i="4" s="1"/>
  <c r="O1646" i="4"/>
  <c r="T1646" i="4" s="1"/>
  <c r="N1646" i="4"/>
  <c r="G1655" i="7"/>
  <c r="C1646" i="5"/>
  <c r="S1646" i="4" l="1"/>
  <c r="J1646" i="4"/>
  <c r="M1646" i="4" s="1"/>
  <c r="AD1646" i="5"/>
  <c r="O1647" i="4"/>
  <c r="R1647" i="4"/>
  <c r="W1647" i="4" s="1"/>
  <c r="Q1647" i="4"/>
  <c r="V1647" i="4" s="1"/>
  <c r="P1647" i="4"/>
  <c r="U1647" i="4" s="1"/>
  <c r="N1647" i="4"/>
  <c r="G1656" i="7"/>
  <c r="C1647" i="5"/>
  <c r="J1647" i="4" l="1"/>
  <c r="M1647" i="4" s="1"/>
  <c r="S1647" i="4"/>
  <c r="AD1647" i="5"/>
  <c r="P1648" i="4"/>
  <c r="U1648" i="4" s="1"/>
  <c r="Q1648" i="4"/>
  <c r="V1648" i="4" s="1"/>
  <c r="O1648" i="4"/>
  <c r="R1648" i="4"/>
  <c r="W1648" i="4" s="1"/>
  <c r="N1648" i="4"/>
  <c r="G1657" i="7"/>
  <c r="C1648" i="5"/>
  <c r="S1648" i="4" l="1"/>
  <c r="J1648" i="4"/>
  <c r="M1648" i="4" s="1"/>
  <c r="Q1649" i="4"/>
  <c r="V1649" i="4" s="1"/>
  <c r="P1649" i="4"/>
  <c r="U1649" i="4" s="1"/>
  <c r="N1649" i="4"/>
  <c r="AD1648" i="5"/>
  <c r="O1649" i="4"/>
  <c r="R1649" i="4"/>
  <c r="W1649" i="4" s="1"/>
  <c r="G1658" i="7"/>
  <c r="C1649" i="5"/>
  <c r="R1650" i="4" l="1"/>
  <c r="W1650" i="4" s="1"/>
  <c r="N1650" i="4"/>
  <c r="O1650" i="4"/>
  <c r="AD1649" i="5"/>
  <c r="P1650" i="4"/>
  <c r="U1650" i="4" s="1"/>
  <c r="Q1650" i="4"/>
  <c r="V1650" i="4" s="1"/>
  <c r="S1649" i="4"/>
  <c r="J1649" i="4"/>
  <c r="M1649" i="4" s="1"/>
  <c r="G1659" i="7"/>
  <c r="C1650" i="5"/>
  <c r="Q1651" i="4" l="1"/>
  <c r="V1651" i="4" s="1"/>
  <c r="AD1650" i="5"/>
  <c r="O1651" i="4"/>
  <c r="T1651" i="4" s="1"/>
  <c r="R1651" i="4"/>
  <c r="W1651" i="4" s="1"/>
  <c r="P1651" i="4"/>
  <c r="N1651" i="4"/>
  <c r="S1650" i="4"/>
  <c r="J1650" i="4"/>
  <c r="M1650" i="4" s="1"/>
  <c r="G1660" i="7"/>
  <c r="C1651" i="5"/>
  <c r="S1651" i="4" l="1"/>
  <c r="J1651" i="4"/>
  <c r="M1651" i="4" s="1"/>
  <c r="R1652" i="4"/>
  <c r="W1652" i="4" s="1"/>
  <c r="N1652" i="4"/>
  <c r="O1652" i="4"/>
  <c r="T1652" i="4" s="1"/>
  <c r="AD1651" i="5"/>
  <c r="P1652" i="4"/>
  <c r="Q1652" i="4"/>
  <c r="V1652" i="4" s="1"/>
  <c r="G1661" i="7"/>
  <c r="C1652" i="5"/>
  <c r="P1653" i="4" l="1"/>
  <c r="AD1652" i="5"/>
  <c r="O1653" i="4"/>
  <c r="T1653" i="4" s="1"/>
  <c r="R1653" i="4"/>
  <c r="W1653" i="4" s="1"/>
  <c r="Q1653" i="4"/>
  <c r="V1653" i="4" s="1"/>
  <c r="N1653" i="4"/>
  <c r="S1652" i="4"/>
  <c r="J1652" i="4"/>
  <c r="M1652" i="4" s="1"/>
  <c r="G1662" i="7"/>
  <c r="C1653" i="5"/>
  <c r="S1653" i="4" l="1"/>
  <c r="J1653" i="4"/>
  <c r="M1653" i="4" s="1"/>
  <c r="R1654" i="4"/>
  <c r="W1654" i="4" s="1"/>
  <c r="N1654" i="4"/>
  <c r="O1654" i="4"/>
  <c r="T1654" i="4" s="1"/>
  <c r="AD1653" i="5"/>
  <c r="P1654" i="4"/>
  <c r="Q1654" i="4"/>
  <c r="V1654" i="4" s="1"/>
  <c r="G1663" i="7"/>
  <c r="C1654" i="5"/>
  <c r="R1655" i="4" l="1"/>
  <c r="W1655" i="4" s="1"/>
  <c r="Q1655" i="4"/>
  <c r="V1655" i="4" s="1"/>
  <c r="P1655" i="4"/>
  <c r="N1655" i="4"/>
  <c r="AD1654" i="5"/>
  <c r="O1655" i="4"/>
  <c r="T1655" i="4" s="1"/>
  <c r="S1654" i="4"/>
  <c r="J1654" i="4"/>
  <c r="M1654" i="4" s="1"/>
  <c r="G1664" i="7"/>
  <c r="C1655" i="5"/>
  <c r="S1655" i="4" l="1"/>
  <c r="J1655" i="4"/>
  <c r="M1655" i="4" s="1"/>
  <c r="R1656" i="4"/>
  <c r="W1656" i="4" s="1"/>
  <c r="N1656" i="4"/>
  <c r="O1656" i="4"/>
  <c r="T1656" i="4" s="1"/>
  <c r="AD1655" i="5"/>
  <c r="P1656" i="4"/>
  <c r="Q1656" i="4"/>
  <c r="V1656" i="4" s="1"/>
  <c r="G1665" i="7"/>
  <c r="C1656" i="5"/>
  <c r="AD1656" i="5" l="1"/>
  <c r="O1657" i="4"/>
  <c r="T1657" i="4" s="1"/>
  <c r="R1657" i="4"/>
  <c r="W1657" i="4" s="1"/>
  <c r="Q1657" i="4"/>
  <c r="P1657" i="4"/>
  <c r="U1657" i="4" s="1"/>
  <c r="N1657" i="4"/>
  <c r="J1656" i="4"/>
  <c r="M1656" i="4" s="1"/>
  <c r="S1656" i="4"/>
  <c r="G1666" i="7"/>
  <c r="C1657" i="5"/>
  <c r="S1657" i="4" l="1"/>
  <c r="J1657" i="4"/>
  <c r="M1657" i="4" s="1"/>
  <c r="AD1657" i="5"/>
  <c r="P1658" i="4"/>
  <c r="U1658" i="4" s="1"/>
  <c r="Q1658" i="4"/>
  <c r="R1658" i="4"/>
  <c r="W1658" i="4" s="1"/>
  <c r="N1658" i="4"/>
  <c r="O1658" i="4"/>
  <c r="T1658" i="4" s="1"/>
  <c r="G1667" i="7"/>
  <c r="C1658" i="5"/>
  <c r="J1658" i="4" l="1"/>
  <c r="M1658" i="4" s="1"/>
  <c r="S1658" i="4"/>
  <c r="AD1658" i="5"/>
  <c r="O1659" i="4"/>
  <c r="T1659" i="4" s="1"/>
  <c r="R1659" i="4"/>
  <c r="W1659" i="4" s="1"/>
  <c r="Q1659" i="4"/>
  <c r="P1659" i="4"/>
  <c r="U1659" i="4" s="1"/>
  <c r="N1659" i="4"/>
  <c r="G1668" i="7"/>
  <c r="C1659" i="5"/>
  <c r="S1659" i="4" l="1"/>
  <c r="J1659" i="4"/>
  <c r="M1659" i="4" s="1"/>
  <c r="AD1659" i="5"/>
  <c r="P1660" i="4"/>
  <c r="U1660" i="4" s="1"/>
  <c r="Q1660" i="4"/>
  <c r="V1660" i="4" s="1"/>
  <c r="R1660" i="4"/>
  <c r="N1660" i="4"/>
  <c r="O1660" i="4"/>
  <c r="T1660" i="4" s="1"/>
  <c r="G1669" i="7"/>
  <c r="C1660" i="5"/>
  <c r="J1660" i="4" l="1"/>
  <c r="M1660" i="4" s="1"/>
  <c r="S1660" i="4"/>
  <c r="AD1660" i="5"/>
  <c r="O1661" i="4"/>
  <c r="T1661" i="4" s="1"/>
  <c r="R1661" i="4"/>
  <c r="Q1661" i="4"/>
  <c r="V1661" i="4" s="1"/>
  <c r="P1661" i="4"/>
  <c r="U1661" i="4" s="1"/>
  <c r="N1661" i="4"/>
  <c r="G1670" i="7"/>
  <c r="C1661" i="5"/>
  <c r="J1661" i="4" l="1"/>
  <c r="M1661" i="4" s="1"/>
  <c r="S1661" i="4"/>
  <c r="R1662" i="4"/>
  <c r="N1662" i="4"/>
  <c r="O1662" i="4"/>
  <c r="T1662" i="4" s="1"/>
  <c r="AD1661" i="5"/>
  <c r="P1662" i="4"/>
  <c r="U1662" i="4" s="1"/>
  <c r="Q1662" i="4"/>
  <c r="V1662" i="4" s="1"/>
  <c r="G1671" i="7"/>
  <c r="C1662" i="5"/>
  <c r="AD1662" i="5" l="1"/>
  <c r="O1663" i="4"/>
  <c r="T1663" i="4" s="1"/>
  <c r="R1663" i="4"/>
  <c r="Q1663" i="4"/>
  <c r="V1663" i="4" s="1"/>
  <c r="P1663" i="4"/>
  <c r="U1663" i="4" s="1"/>
  <c r="N1663" i="4"/>
  <c r="S1662" i="4"/>
  <c r="J1662" i="4"/>
  <c r="M1662" i="4" s="1"/>
  <c r="G1672" i="7"/>
  <c r="C1663" i="5"/>
  <c r="J1663" i="4" l="1"/>
  <c r="M1663" i="4" s="1"/>
  <c r="S1663" i="4"/>
  <c r="AD1663" i="5"/>
  <c r="P1664" i="4"/>
  <c r="U1664" i="4" s="1"/>
  <c r="Q1664" i="4"/>
  <c r="V1664" i="4" s="1"/>
  <c r="N1664" i="4"/>
  <c r="R1664" i="4"/>
  <c r="O1664" i="4"/>
  <c r="T1664" i="4" s="1"/>
  <c r="G1673" i="7"/>
  <c r="C1664" i="5"/>
  <c r="S1664" i="4" l="1"/>
  <c r="J1664" i="4"/>
  <c r="M1664" i="4" s="1"/>
  <c r="Q1665" i="4"/>
  <c r="V1665" i="4" s="1"/>
  <c r="P1665" i="4"/>
  <c r="U1665" i="4" s="1"/>
  <c r="N1665" i="4"/>
  <c r="AD1664" i="5"/>
  <c r="O1665" i="4"/>
  <c r="T1665" i="4" s="1"/>
  <c r="R1665" i="4"/>
  <c r="G1674" i="7"/>
  <c r="C1665" i="5"/>
  <c r="R1666" i="4" l="1"/>
  <c r="N1666" i="4"/>
  <c r="O1666" i="4"/>
  <c r="T1666" i="4" s="1"/>
  <c r="P1666" i="4"/>
  <c r="U1666" i="4" s="1"/>
  <c r="Q1666" i="4"/>
  <c r="V1666" i="4" s="1"/>
  <c r="AD1665" i="5"/>
  <c r="S1665" i="4"/>
  <c r="J1665" i="4"/>
  <c r="M1665" i="4" s="1"/>
  <c r="G1675" i="7"/>
  <c r="C1666" i="5"/>
  <c r="Q1667" i="4" l="1"/>
  <c r="V1667" i="4" s="1"/>
  <c r="P1667" i="4"/>
  <c r="U1667" i="4" s="1"/>
  <c r="N1667" i="4"/>
  <c r="AD1666" i="5"/>
  <c r="O1667" i="4"/>
  <c r="T1667" i="4" s="1"/>
  <c r="R1667" i="4"/>
  <c r="J1666" i="4"/>
  <c r="M1666" i="4" s="1"/>
  <c r="S1666" i="4"/>
  <c r="G1676" i="7"/>
  <c r="C1667" i="5"/>
  <c r="R1668" i="4" l="1"/>
  <c r="N1668" i="4"/>
  <c r="O1668" i="4"/>
  <c r="T1668" i="4" s="1"/>
  <c r="AD1667" i="5"/>
  <c r="P1668" i="4"/>
  <c r="U1668" i="4" s="1"/>
  <c r="Q1668" i="4"/>
  <c r="V1668" i="4" s="1"/>
  <c r="S1667" i="4"/>
  <c r="J1667" i="4"/>
  <c r="M1667" i="4" s="1"/>
  <c r="G1677" i="7"/>
  <c r="C1668" i="5"/>
  <c r="Q1669" i="4" l="1"/>
  <c r="V1669" i="4" s="1"/>
  <c r="P1669" i="4"/>
  <c r="U1669" i="4" s="1"/>
  <c r="N1669" i="4"/>
  <c r="AD1668" i="5"/>
  <c r="O1669" i="4"/>
  <c r="T1669" i="4" s="1"/>
  <c r="R1669" i="4"/>
  <c r="J1668" i="4"/>
  <c r="M1668" i="4" s="1"/>
  <c r="S1668" i="4"/>
  <c r="G1678" i="7"/>
  <c r="C1669" i="5"/>
  <c r="R1670" i="4" l="1"/>
  <c r="N1670" i="4"/>
  <c r="O1670" i="4"/>
  <c r="T1670" i="4" s="1"/>
  <c r="P1670" i="4"/>
  <c r="U1670" i="4" s="1"/>
  <c r="Q1670" i="4"/>
  <c r="V1670" i="4" s="1"/>
  <c r="AD1669" i="5"/>
  <c r="S1669" i="4"/>
  <c r="J1669" i="4"/>
  <c r="M1669" i="4" s="1"/>
  <c r="G1679" i="7"/>
  <c r="C1670" i="5"/>
  <c r="Q1671" i="4" l="1"/>
  <c r="V1671" i="4" s="1"/>
  <c r="P1671" i="4"/>
  <c r="U1671" i="4" s="1"/>
  <c r="N1671" i="4"/>
  <c r="AD1670" i="5"/>
  <c r="O1671" i="4"/>
  <c r="T1671" i="4" s="1"/>
  <c r="R1671" i="4"/>
  <c r="J1670" i="4"/>
  <c r="M1670" i="4" s="1"/>
  <c r="S1670" i="4"/>
  <c r="G1680" i="7"/>
  <c r="C1671" i="5"/>
  <c r="R1672" i="4" l="1"/>
  <c r="N1672" i="4"/>
  <c r="O1672" i="4"/>
  <c r="T1672" i="4" s="1"/>
  <c r="P1672" i="4"/>
  <c r="U1672" i="4" s="1"/>
  <c r="Q1672" i="4"/>
  <c r="V1672" i="4" s="1"/>
  <c r="AD1671" i="5"/>
  <c r="S1671" i="4"/>
  <c r="J1671" i="4"/>
  <c r="M1671" i="4" s="1"/>
  <c r="G1681" i="7"/>
  <c r="C1672" i="5"/>
  <c r="P1673" i="4" l="1"/>
  <c r="U1673" i="4" s="1"/>
  <c r="AD1672" i="5"/>
  <c r="O1673" i="4"/>
  <c r="T1673" i="4" s="1"/>
  <c r="R1673" i="4"/>
  <c r="Q1673" i="4"/>
  <c r="V1673" i="4" s="1"/>
  <c r="N1673" i="4"/>
  <c r="S1672" i="4"/>
  <c r="J1672" i="4"/>
  <c r="M1672" i="4" s="1"/>
  <c r="G1682" i="7"/>
  <c r="C1673" i="5"/>
  <c r="S1673" i="4" l="1"/>
  <c r="J1673" i="4"/>
  <c r="M1673" i="4" s="1"/>
  <c r="R1674" i="4"/>
  <c r="N1674" i="4"/>
  <c r="O1674" i="4"/>
  <c r="T1674" i="4" s="1"/>
  <c r="AD1673" i="5"/>
  <c r="P1674" i="4"/>
  <c r="U1674" i="4" s="1"/>
  <c r="Q1674" i="4"/>
  <c r="V1674" i="4" s="1"/>
  <c r="G1683" i="7"/>
  <c r="C1674" i="5"/>
  <c r="AD1674" i="5" l="1"/>
  <c r="O1675" i="4"/>
  <c r="T1675" i="4" s="1"/>
  <c r="R1675" i="4"/>
  <c r="Q1675" i="4"/>
  <c r="V1675" i="4" s="1"/>
  <c r="P1675" i="4"/>
  <c r="U1675" i="4" s="1"/>
  <c r="N1675" i="4"/>
  <c r="S1674" i="4"/>
  <c r="J1674" i="4"/>
  <c r="M1674" i="4" s="1"/>
  <c r="G1684" i="7"/>
  <c r="C1675" i="5"/>
  <c r="S1675" i="4" l="1"/>
  <c r="J1675" i="4"/>
  <c r="M1675" i="4" s="1"/>
  <c r="R1676" i="4"/>
  <c r="N1676" i="4"/>
  <c r="O1676" i="4"/>
  <c r="T1676" i="4" s="1"/>
  <c r="AD1675" i="5"/>
  <c r="P1676" i="4"/>
  <c r="U1676" i="4" s="1"/>
  <c r="Q1676" i="4"/>
  <c r="V1676" i="4" s="1"/>
  <c r="G1685" i="7"/>
  <c r="C1676" i="5"/>
  <c r="Q1677" i="4" l="1"/>
  <c r="V1677" i="4" s="1"/>
  <c r="AD1676" i="5"/>
  <c r="O1677" i="4"/>
  <c r="T1677" i="4" s="1"/>
  <c r="R1677" i="4"/>
  <c r="P1677" i="4"/>
  <c r="U1677" i="4" s="1"/>
  <c r="N1677" i="4"/>
  <c r="S1676" i="4"/>
  <c r="J1676" i="4"/>
  <c r="M1676" i="4" s="1"/>
  <c r="G1686" i="7"/>
  <c r="C1677" i="5"/>
  <c r="S1677" i="4" l="1"/>
  <c r="J1677" i="4"/>
  <c r="M1677" i="4" s="1"/>
  <c r="R1678" i="4"/>
  <c r="W1678" i="4" s="1"/>
  <c r="N1678" i="4"/>
  <c r="O1678" i="4"/>
  <c r="T1678" i="4" s="1"/>
  <c r="AD1677" i="5"/>
  <c r="P1678" i="4"/>
  <c r="U1678" i="4" s="1"/>
  <c r="Q1678" i="4"/>
  <c r="G1687" i="7"/>
  <c r="C1678" i="5"/>
  <c r="P1679" i="4" l="1"/>
  <c r="U1679" i="4" s="1"/>
  <c r="AD1678" i="5"/>
  <c r="O1679" i="4"/>
  <c r="T1679" i="4" s="1"/>
  <c r="R1679" i="4"/>
  <c r="W1679" i="4" s="1"/>
  <c r="Q1679" i="4"/>
  <c r="N1679" i="4"/>
  <c r="S1678" i="4"/>
  <c r="J1678" i="4"/>
  <c r="M1678" i="4" s="1"/>
  <c r="G1688" i="7"/>
  <c r="C1679" i="5"/>
  <c r="S1679" i="4" l="1"/>
  <c r="J1679" i="4"/>
  <c r="M1679" i="4" s="1"/>
  <c r="R1680" i="4"/>
  <c r="N1680" i="4"/>
  <c r="O1680" i="4"/>
  <c r="T1680" i="4" s="1"/>
  <c r="AD1679" i="5"/>
  <c r="P1680" i="4"/>
  <c r="U1680" i="4" s="1"/>
  <c r="Q1680" i="4"/>
  <c r="V1680" i="4" s="1"/>
  <c r="G1689" i="7"/>
  <c r="C1680" i="5"/>
  <c r="P1681" i="4" l="1"/>
  <c r="U1681" i="4" s="1"/>
  <c r="AD1680" i="5"/>
  <c r="O1681" i="4"/>
  <c r="T1681" i="4" s="1"/>
  <c r="R1681" i="4"/>
  <c r="Q1681" i="4"/>
  <c r="V1681" i="4" s="1"/>
  <c r="N1681" i="4"/>
  <c r="S1680" i="4"/>
  <c r="J1680" i="4"/>
  <c r="M1680" i="4" s="1"/>
  <c r="G1690" i="7"/>
  <c r="C1681" i="5"/>
  <c r="S1681" i="4" l="1"/>
  <c r="J1681" i="4"/>
  <c r="M1681" i="4" s="1"/>
  <c r="R1682" i="4"/>
  <c r="W1682" i="4" s="1"/>
  <c r="N1682" i="4"/>
  <c r="O1682" i="4"/>
  <c r="T1682" i="4" s="1"/>
  <c r="AD1681" i="5"/>
  <c r="P1682" i="4"/>
  <c r="U1682" i="4" s="1"/>
  <c r="Q1682" i="4"/>
  <c r="G1691" i="7"/>
  <c r="C1682" i="5"/>
  <c r="P1683" i="4" l="1"/>
  <c r="U1683" i="4" s="1"/>
  <c r="AD1682" i="5"/>
  <c r="O1683" i="4"/>
  <c r="T1683" i="4" s="1"/>
  <c r="R1683" i="4"/>
  <c r="Q1683" i="4"/>
  <c r="V1683" i="4" s="1"/>
  <c r="N1683" i="4"/>
  <c r="S1682" i="4"/>
  <c r="J1682" i="4"/>
  <c r="M1682" i="4" s="1"/>
  <c r="G1692" i="7"/>
  <c r="C1683" i="5"/>
  <c r="J1683" i="4" l="1"/>
  <c r="M1683" i="4" s="1"/>
  <c r="S1683" i="4"/>
  <c r="AD1683" i="5"/>
  <c r="P1684" i="4"/>
  <c r="U1684" i="4" s="1"/>
  <c r="Q1684" i="4"/>
  <c r="R1684" i="4"/>
  <c r="W1684" i="4" s="1"/>
  <c r="N1684" i="4"/>
  <c r="O1684" i="4"/>
  <c r="T1684" i="4" s="1"/>
  <c r="G1693" i="7"/>
  <c r="C1684" i="5"/>
  <c r="J1684" i="4" l="1"/>
  <c r="M1684" i="4" s="1"/>
  <c r="S1684" i="4"/>
  <c r="AD1684" i="5"/>
  <c r="O1685" i="4"/>
  <c r="T1685" i="4" s="1"/>
  <c r="R1685" i="4"/>
  <c r="W1685" i="4" s="1"/>
  <c r="Q1685" i="4"/>
  <c r="P1685" i="4"/>
  <c r="U1685" i="4" s="1"/>
  <c r="N1685" i="4"/>
  <c r="G1694" i="7"/>
  <c r="C1685" i="5"/>
  <c r="S1685" i="4" l="1"/>
  <c r="J1685" i="4"/>
  <c r="M1685" i="4" s="1"/>
  <c r="R1686" i="4"/>
  <c r="W1686" i="4" s="1"/>
  <c r="N1686" i="4"/>
  <c r="O1686" i="4"/>
  <c r="T1686" i="4" s="1"/>
  <c r="AD1685" i="5"/>
  <c r="P1686" i="4"/>
  <c r="U1686" i="4" s="1"/>
  <c r="Q1686" i="4"/>
  <c r="G1695" i="7"/>
  <c r="C1686" i="5"/>
  <c r="Q1687" i="4" l="1"/>
  <c r="P1687" i="4"/>
  <c r="U1687" i="4" s="1"/>
  <c r="N1687" i="4"/>
  <c r="AD1686" i="5"/>
  <c r="O1687" i="4"/>
  <c r="T1687" i="4" s="1"/>
  <c r="R1687" i="4"/>
  <c r="W1687" i="4" s="1"/>
  <c r="S1686" i="4"/>
  <c r="J1686" i="4"/>
  <c r="M1686" i="4" s="1"/>
  <c r="G1696" i="7"/>
  <c r="C1687" i="5"/>
  <c r="R1688" i="4" l="1"/>
  <c r="W1688" i="4" s="1"/>
  <c r="N1688" i="4"/>
  <c r="O1688" i="4"/>
  <c r="T1688" i="4" s="1"/>
  <c r="AD1687" i="5"/>
  <c r="P1688" i="4"/>
  <c r="Q1688" i="4"/>
  <c r="V1688" i="4" s="1"/>
  <c r="S1687" i="4"/>
  <c r="J1687" i="4"/>
  <c r="M1687" i="4" s="1"/>
  <c r="G1697" i="7"/>
  <c r="C1688" i="5"/>
  <c r="Q1689" i="4" l="1"/>
  <c r="V1689" i="4" s="1"/>
  <c r="AD1688" i="5"/>
  <c r="O1689" i="4"/>
  <c r="T1689" i="4" s="1"/>
  <c r="R1689" i="4"/>
  <c r="W1689" i="4" s="1"/>
  <c r="P1689" i="4"/>
  <c r="N1689" i="4"/>
  <c r="S1688" i="4"/>
  <c r="J1688" i="4"/>
  <c r="M1688" i="4" s="1"/>
  <c r="G1698" i="7"/>
  <c r="C1689" i="5"/>
  <c r="S1689" i="4" l="1"/>
  <c r="J1689" i="4"/>
  <c r="M1689" i="4" s="1"/>
  <c r="R1690" i="4"/>
  <c r="W1690" i="4" s="1"/>
  <c r="N1690" i="4"/>
  <c r="O1690" i="4"/>
  <c r="T1690" i="4" s="1"/>
  <c r="AD1689" i="5"/>
  <c r="P1690" i="4"/>
  <c r="Q1690" i="4"/>
  <c r="V1690" i="4" s="1"/>
  <c r="G1699" i="7"/>
  <c r="C1690" i="5"/>
  <c r="Q1691" i="4" l="1"/>
  <c r="V1691" i="4" s="1"/>
  <c r="P1691" i="4"/>
  <c r="N1691" i="4"/>
  <c r="AD1690" i="5"/>
  <c r="R1691" i="4"/>
  <c r="W1691" i="4" s="1"/>
  <c r="O1691" i="4"/>
  <c r="T1691" i="4" s="1"/>
  <c r="S1690" i="4"/>
  <c r="J1690" i="4"/>
  <c r="M1690" i="4" s="1"/>
  <c r="G1700" i="7"/>
  <c r="C1691" i="5"/>
  <c r="R1692" i="4" l="1"/>
  <c r="W1692" i="4" s="1"/>
  <c r="N1692" i="4"/>
  <c r="O1692" i="4"/>
  <c r="T1692" i="4" s="1"/>
  <c r="AD1691" i="5"/>
  <c r="P1692" i="4"/>
  <c r="Q1692" i="4"/>
  <c r="V1692" i="4" s="1"/>
  <c r="J1691" i="4"/>
  <c r="M1691" i="4" s="1"/>
  <c r="S1691" i="4"/>
  <c r="G1701" i="7"/>
  <c r="C1692" i="5"/>
  <c r="P1693" i="4" l="1"/>
  <c r="AD1692" i="5"/>
  <c r="O1693" i="4"/>
  <c r="T1693" i="4" s="1"/>
  <c r="R1693" i="4"/>
  <c r="W1693" i="4" s="1"/>
  <c r="Q1693" i="4"/>
  <c r="V1693" i="4" s="1"/>
  <c r="N1693" i="4"/>
  <c r="S1692" i="4"/>
  <c r="J1692" i="4"/>
  <c r="M1692" i="4" s="1"/>
  <c r="G1702" i="7"/>
  <c r="C1693" i="5"/>
  <c r="S1693" i="4" l="1"/>
  <c r="J1693" i="4"/>
  <c r="M1693" i="4" s="1"/>
  <c r="R1694" i="4"/>
  <c r="W1694" i="4" s="1"/>
  <c r="N1694" i="4"/>
  <c r="O1694" i="4"/>
  <c r="T1694" i="4" s="1"/>
  <c r="AD1693" i="5"/>
  <c r="P1694" i="4"/>
  <c r="U1694" i="4" s="1"/>
  <c r="Q1694" i="4"/>
  <c r="G1703" i="7"/>
  <c r="C1694" i="5"/>
  <c r="Q1695" i="4" l="1"/>
  <c r="AD1694" i="5"/>
  <c r="O1695" i="4"/>
  <c r="T1695" i="4" s="1"/>
  <c r="R1695" i="4"/>
  <c r="W1695" i="4" s="1"/>
  <c r="P1695" i="4"/>
  <c r="U1695" i="4" s="1"/>
  <c r="N1695" i="4"/>
  <c r="S1694" i="4"/>
  <c r="J1694" i="4"/>
  <c r="M1694" i="4" s="1"/>
  <c r="G1704" i="7"/>
  <c r="C1695" i="5"/>
  <c r="S1695" i="4" l="1"/>
  <c r="J1695" i="4"/>
  <c r="M1695" i="4" s="1"/>
  <c r="R1696" i="4"/>
  <c r="N1696" i="4"/>
  <c r="O1696" i="4"/>
  <c r="T1696" i="4" s="1"/>
  <c r="AD1695" i="5"/>
  <c r="P1696" i="4"/>
  <c r="U1696" i="4" s="1"/>
  <c r="Q1696" i="4"/>
  <c r="V1696" i="4" s="1"/>
  <c r="G1705" i="7"/>
  <c r="C1696" i="5"/>
  <c r="N1697" i="4" l="1"/>
  <c r="AD1696" i="5"/>
  <c r="O1697" i="4"/>
  <c r="T1697" i="4" s="1"/>
  <c r="R1697" i="4"/>
  <c r="W1697" i="4" s="1"/>
  <c r="Q1697" i="4"/>
  <c r="P1697" i="4"/>
  <c r="U1697" i="4" s="1"/>
  <c r="S1696" i="4"/>
  <c r="J1696" i="4"/>
  <c r="M1696" i="4" s="1"/>
  <c r="G1706" i="7"/>
  <c r="C1697" i="5"/>
  <c r="R1698" i="4" l="1"/>
  <c r="W1698" i="4" s="1"/>
  <c r="N1698" i="4"/>
  <c r="O1698" i="4"/>
  <c r="T1698" i="4" s="1"/>
  <c r="AD1697" i="5"/>
  <c r="P1698" i="4"/>
  <c r="U1698" i="4" s="1"/>
  <c r="Q1698" i="4"/>
  <c r="S1697" i="4"/>
  <c r="J1697" i="4"/>
  <c r="M1697" i="4" s="1"/>
  <c r="G1707" i="7"/>
  <c r="C1698" i="5"/>
  <c r="P1699" i="4" l="1"/>
  <c r="U1699" i="4" s="1"/>
  <c r="AD1698" i="5"/>
  <c r="O1699" i="4"/>
  <c r="T1699" i="4" s="1"/>
  <c r="R1699" i="4"/>
  <c r="W1699" i="4" s="1"/>
  <c r="Q1699" i="4"/>
  <c r="N1699" i="4"/>
  <c r="S1698" i="4"/>
  <c r="J1698" i="4"/>
  <c r="M1698" i="4" s="1"/>
  <c r="G1708" i="7"/>
  <c r="C1699" i="5"/>
  <c r="S1699" i="4" l="1"/>
  <c r="J1699" i="4"/>
  <c r="M1699" i="4" s="1"/>
  <c r="R1700" i="4"/>
  <c r="W1700" i="4" s="1"/>
  <c r="N1700" i="4"/>
  <c r="O1700" i="4"/>
  <c r="T1700" i="4" s="1"/>
  <c r="AD1699" i="5"/>
  <c r="P1700" i="4"/>
  <c r="Q1700" i="4"/>
  <c r="V1700" i="4" s="1"/>
  <c r="G1709" i="7"/>
  <c r="C1700" i="5"/>
  <c r="O1701" i="4" l="1"/>
  <c r="T1701" i="4" s="1"/>
  <c r="Q1701" i="4"/>
  <c r="V1701" i="4" s="1"/>
  <c r="P1701" i="4"/>
  <c r="N1701" i="4"/>
  <c r="AD1700" i="5"/>
  <c r="R1701" i="4"/>
  <c r="W1701" i="4" s="1"/>
  <c r="S1700" i="4"/>
  <c r="J1700" i="4"/>
  <c r="M1700" i="4" s="1"/>
  <c r="G1710" i="7"/>
  <c r="C1701" i="5"/>
  <c r="J1701" i="4" l="1"/>
  <c r="M1701" i="4" s="1"/>
  <c r="S1701" i="4"/>
  <c r="AD1701" i="5"/>
  <c r="P1702" i="4"/>
  <c r="Q1702" i="4"/>
  <c r="V1702" i="4" s="1"/>
  <c r="R1702" i="4"/>
  <c r="W1702" i="4" s="1"/>
  <c r="N1702" i="4"/>
  <c r="O1702" i="4"/>
  <c r="T1702" i="4" s="1"/>
  <c r="G1711" i="7"/>
  <c r="C1702" i="5"/>
  <c r="J1702" i="4" l="1"/>
  <c r="M1702" i="4" s="1"/>
  <c r="S1702" i="4"/>
  <c r="Q1703" i="4"/>
  <c r="V1703" i="4" s="1"/>
  <c r="P1703" i="4"/>
  <c r="N1703" i="4"/>
  <c r="AD1702" i="5"/>
  <c r="O1703" i="4"/>
  <c r="T1703" i="4" s="1"/>
  <c r="R1703" i="4"/>
  <c r="W1703" i="4" s="1"/>
  <c r="G1712" i="7"/>
  <c r="C1703" i="5"/>
  <c r="AD1703" i="5" l="1"/>
  <c r="P1704" i="4"/>
  <c r="Q1704" i="4"/>
  <c r="V1704" i="4" s="1"/>
  <c r="R1704" i="4"/>
  <c r="W1704" i="4" s="1"/>
  <c r="N1704" i="4"/>
  <c r="O1704" i="4"/>
  <c r="T1704" i="4" s="1"/>
  <c r="J1703" i="4"/>
  <c r="M1703" i="4" s="1"/>
  <c r="S1703" i="4"/>
  <c r="G1713" i="7"/>
  <c r="C1704" i="5"/>
  <c r="J1704" i="4" l="1"/>
  <c r="M1704" i="4" s="1"/>
  <c r="S1704" i="4"/>
  <c r="AD1704" i="5"/>
  <c r="O1705" i="4"/>
  <c r="T1705" i="4" s="1"/>
  <c r="R1705" i="4"/>
  <c r="W1705" i="4" s="1"/>
  <c r="Q1705" i="4"/>
  <c r="V1705" i="4" s="1"/>
  <c r="P1705" i="4"/>
  <c r="N1705" i="4"/>
  <c r="G1714" i="7"/>
  <c r="C1705" i="5"/>
  <c r="S1705" i="4" l="1"/>
  <c r="J1705" i="4"/>
  <c r="M1705" i="4" s="1"/>
  <c r="R1706" i="4"/>
  <c r="W1706" i="4" s="1"/>
  <c r="N1706" i="4"/>
  <c r="O1706" i="4"/>
  <c r="T1706" i="4" s="1"/>
  <c r="AD1705" i="5"/>
  <c r="P1706" i="4"/>
  <c r="Q1706" i="4"/>
  <c r="V1706" i="4" s="1"/>
  <c r="G1715" i="7"/>
  <c r="C1706" i="5"/>
  <c r="Q1707" i="4" l="1"/>
  <c r="V1707" i="4" s="1"/>
  <c r="P1707" i="4"/>
  <c r="N1707" i="4"/>
  <c r="AD1706" i="5"/>
  <c r="O1707" i="4"/>
  <c r="T1707" i="4" s="1"/>
  <c r="R1707" i="4"/>
  <c r="W1707" i="4" s="1"/>
  <c r="S1706" i="4"/>
  <c r="J1706" i="4"/>
  <c r="M1706" i="4" s="1"/>
  <c r="G1716" i="7"/>
  <c r="C1707" i="5"/>
  <c r="R1708" i="4" l="1"/>
  <c r="W1708" i="4" s="1"/>
  <c r="N1708" i="4"/>
  <c r="O1708" i="4"/>
  <c r="T1708" i="4" s="1"/>
  <c r="AD1707" i="5"/>
  <c r="P1708" i="4"/>
  <c r="Q1708" i="4"/>
  <c r="V1708" i="4" s="1"/>
  <c r="J1707" i="4"/>
  <c r="M1707" i="4" s="1"/>
  <c r="S1707" i="4"/>
  <c r="G1717" i="7"/>
  <c r="C1708" i="5"/>
  <c r="Q1709" i="4" l="1"/>
  <c r="V1709" i="4" s="1"/>
  <c r="P1709" i="4"/>
  <c r="N1709" i="4"/>
  <c r="O1709" i="4"/>
  <c r="T1709" i="4" s="1"/>
  <c r="AD1708" i="5"/>
  <c r="R1709" i="4"/>
  <c r="W1709" i="4" s="1"/>
  <c r="S1708" i="4"/>
  <c r="J1708" i="4"/>
  <c r="M1708" i="4" s="1"/>
  <c r="G1718" i="7"/>
  <c r="C1709" i="5"/>
  <c r="Q1710" i="4" l="1"/>
  <c r="V1710" i="4" s="1"/>
  <c r="R1710" i="4"/>
  <c r="W1710" i="4" s="1"/>
  <c r="N1710" i="4"/>
  <c r="O1710" i="4"/>
  <c r="T1710" i="4" s="1"/>
  <c r="AD1709" i="5"/>
  <c r="P1710" i="4"/>
  <c r="S1709" i="4"/>
  <c r="J1709" i="4"/>
  <c r="M1709" i="4" s="1"/>
  <c r="G1719" i="7"/>
  <c r="C1710" i="5"/>
  <c r="AD1710" i="5" l="1"/>
  <c r="O1711" i="4"/>
  <c r="T1711" i="4" s="1"/>
  <c r="R1711" i="4"/>
  <c r="W1711" i="4" s="1"/>
  <c r="Q1711" i="4"/>
  <c r="V1711" i="4" s="1"/>
  <c r="P1711" i="4"/>
  <c r="N1711" i="4"/>
  <c r="J1710" i="4"/>
  <c r="M1710" i="4" s="1"/>
  <c r="S1710" i="4"/>
  <c r="G1720" i="7"/>
  <c r="C1711" i="5"/>
  <c r="J1711" i="4" l="1"/>
  <c r="M1711" i="4" s="1"/>
  <c r="S1711" i="4"/>
  <c r="Q1712" i="4"/>
  <c r="V1712" i="4" s="1"/>
  <c r="R1712" i="4"/>
  <c r="W1712" i="4" s="1"/>
  <c r="N1712" i="4"/>
  <c r="O1712" i="4"/>
  <c r="AD1711" i="5"/>
  <c r="P1712" i="4"/>
  <c r="U1712" i="4" s="1"/>
  <c r="G1721" i="7"/>
  <c r="C1712" i="5"/>
  <c r="AD1712" i="5" l="1"/>
  <c r="O1713" i="4"/>
  <c r="R1713" i="4"/>
  <c r="W1713" i="4" s="1"/>
  <c r="Q1713" i="4"/>
  <c r="V1713" i="4" s="1"/>
  <c r="P1713" i="4"/>
  <c r="U1713" i="4" s="1"/>
  <c r="N1713" i="4"/>
  <c r="S1712" i="4"/>
  <c r="J1712" i="4"/>
  <c r="M1712" i="4" s="1"/>
  <c r="G1722" i="7"/>
  <c r="C1713" i="5"/>
  <c r="J1713" i="4" l="1"/>
  <c r="M1713" i="4" s="1"/>
  <c r="S1713" i="4"/>
  <c r="AD1713" i="5"/>
  <c r="P1714" i="4"/>
  <c r="U1714" i="4" s="1"/>
  <c r="Q1714" i="4"/>
  <c r="V1714" i="4" s="1"/>
  <c r="R1714" i="4"/>
  <c r="W1714" i="4" s="1"/>
  <c r="N1714" i="4"/>
  <c r="O1714" i="4"/>
  <c r="G1723" i="7"/>
  <c r="C1714" i="5"/>
  <c r="S1714" i="4" l="1"/>
  <c r="J1714" i="4"/>
  <c r="M1714" i="4" s="1"/>
  <c r="Q1715" i="4"/>
  <c r="V1715" i="4" s="1"/>
  <c r="P1715" i="4"/>
  <c r="U1715" i="4" s="1"/>
  <c r="N1715" i="4"/>
  <c r="AD1714" i="5"/>
  <c r="O1715" i="4"/>
  <c r="R1715" i="4"/>
  <c r="W1715" i="4" s="1"/>
  <c r="G1724" i="7"/>
  <c r="C1715" i="5"/>
  <c r="R1716" i="4" l="1"/>
  <c r="W1716" i="4" s="1"/>
  <c r="N1716" i="4"/>
  <c r="O1716" i="4"/>
  <c r="T1716" i="4" s="1"/>
  <c r="AD1715" i="5"/>
  <c r="P1716" i="4"/>
  <c r="U1716" i="4" s="1"/>
  <c r="Q1716" i="4"/>
  <c r="V1716" i="4" s="1"/>
  <c r="S1715" i="4"/>
  <c r="J1715" i="4"/>
  <c r="M1715" i="4" s="1"/>
  <c r="G1725" i="7"/>
  <c r="C1716" i="5"/>
  <c r="Q1717" i="4" l="1"/>
  <c r="V1717" i="4" s="1"/>
  <c r="P1717" i="4"/>
  <c r="U1717" i="4" s="1"/>
  <c r="N1717" i="4"/>
  <c r="AD1716" i="5"/>
  <c r="O1717" i="4"/>
  <c r="R1717" i="4"/>
  <c r="W1717" i="4" s="1"/>
  <c r="J1716" i="4"/>
  <c r="G1726" i="7"/>
  <c r="C1717" i="5"/>
  <c r="R1718" i="4" l="1"/>
  <c r="W1718" i="4" s="1"/>
  <c r="N1718" i="4"/>
  <c r="O1718" i="4"/>
  <c r="T1718" i="4" s="1"/>
  <c r="AD1717" i="5"/>
  <c r="P1718" i="4"/>
  <c r="U1718" i="4" s="1"/>
  <c r="Q1718" i="4"/>
  <c r="V1718" i="4" s="1"/>
  <c r="S1717" i="4"/>
  <c r="J1717" i="4"/>
  <c r="M1717" i="4" s="1"/>
  <c r="G1727" i="7"/>
  <c r="C1718" i="5"/>
  <c r="Q1719" i="4" l="1"/>
  <c r="V1719" i="4" s="1"/>
  <c r="P1719" i="4"/>
  <c r="U1719" i="4" s="1"/>
  <c r="N1719" i="4"/>
  <c r="AD1718" i="5"/>
  <c r="O1719" i="4"/>
  <c r="R1719" i="4"/>
  <c r="W1719" i="4" s="1"/>
  <c r="J1718" i="4"/>
  <c r="G1728" i="7"/>
  <c r="C1719" i="5"/>
  <c r="R1720" i="4" l="1"/>
  <c r="W1720" i="4" s="1"/>
  <c r="N1720" i="4"/>
  <c r="O1720" i="4"/>
  <c r="AD1719" i="5"/>
  <c r="P1720" i="4"/>
  <c r="U1720" i="4" s="1"/>
  <c r="Q1720" i="4"/>
  <c r="V1720" i="4" s="1"/>
  <c r="S1719" i="4"/>
  <c r="J1719" i="4"/>
  <c r="M1719" i="4" s="1"/>
  <c r="G1729" i="7"/>
  <c r="C1720" i="5"/>
  <c r="Q1721" i="4" l="1"/>
  <c r="V1721" i="4" s="1"/>
  <c r="P1721" i="4"/>
  <c r="U1721" i="4" s="1"/>
  <c r="N1721" i="4"/>
  <c r="AD1720" i="5"/>
  <c r="O1721" i="4"/>
  <c r="T1721" i="4" s="1"/>
  <c r="R1721" i="4"/>
  <c r="W1721" i="4" s="1"/>
  <c r="S1720" i="4"/>
  <c r="J1720" i="4"/>
  <c r="M1720" i="4" s="1"/>
  <c r="G1730" i="7"/>
  <c r="C1721" i="5"/>
  <c r="R1722" i="4" l="1"/>
  <c r="W1722" i="4" s="1"/>
  <c r="N1722" i="4"/>
  <c r="O1722" i="4"/>
  <c r="T1722" i="4" s="1"/>
  <c r="Q1722" i="4"/>
  <c r="V1722" i="4" s="1"/>
  <c r="AD1721" i="5"/>
  <c r="P1722" i="4"/>
  <c r="U1722" i="4" s="1"/>
  <c r="J1721" i="4"/>
  <c r="G1731" i="7"/>
  <c r="C1722" i="5"/>
  <c r="J1722" i="4" l="1"/>
  <c r="Q1723" i="4"/>
  <c r="V1723" i="4" s="1"/>
  <c r="P1723" i="4"/>
  <c r="U1723" i="4" s="1"/>
  <c r="N1723" i="4"/>
  <c r="AD1722" i="5"/>
  <c r="O1723" i="4"/>
  <c r="T1723" i="4" s="1"/>
  <c r="R1723" i="4"/>
  <c r="W1723" i="4" s="1"/>
  <c r="G1732" i="7"/>
  <c r="C1723" i="5"/>
  <c r="R1724" i="4" l="1"/>
  <c r="W1724" i="4" s="1"/>
  <c r="N1724" i="4"/>
  <c r="O1724" i="4"/>
  <c r="AD1723" i="5"/>
  <c r="P1724" i="4"/>
  <c r="U1724" i="4" s="1"/>
  <c r="Q1724" i="4"/>
  <c r="V1724" i="4" s="1"/>
  <c r="J1723" i="4"/>
  <c r="G1733" i="7"/>
  <c r="C1724" i="5"/>
  <c r="Q1725" i="4" l="1"/>
  <c r="V1725" i="4" s="1"/>
  <c r="P1725" i="4"/>
  <c r="U1725" i="4" s="1"/>
  <c r="N1725" i="4"/>
  <c r="AD1724" i="5"/>
  <c r="O1725" i="4"/>
  <c r="T1725" i="4" s="1"/>
  <c r="R1725" i="4"/>
  <c r="W1725" i="4" s="1"/>
  <c r="S1724" i="4"/>
  <c r="J1724" i="4"/>
  <c r="M1724" i="4" s="1"/>
  <c r="G1734" i="7"/>
  <c r="C1725" i="5"/>
  <c r="R1726" i="4" l="1"/>
  <c r="W1726" i="4" s="1"/>
  <c r="N1726" i="4"/>
  <c r="O1726" i="4"/>
  <c r="T1726" i="4" s="1"/>
  <c r="AD1725" i="5"/>
  <c r="P1726" i="4"/>
  <c r="U1726" i="4" s="1"/>
  <c r="Q1726" i="4"/>
  <c r="V1726" i="4" s="1"/>
  <c r="J1725" i="4"/>
  <c r="G1735" i="7"/>
  <c r="C1726" i="5"/>
  <c r="Q1727" i="4" l="1"/>
  <c r="V1727" i="4" s="1"/>
  <c r="P1727" i="4"/>
  <c r="U1727" i="4" s="1"/>
  <c r="N1727" i="4"/>
  <c r="AD1726" i="5"/>
  <c r="O1727" i="4"/>
  <c r="T1727" i="4" s="1"/>
  <c r="R1727" i="4"/>
  <c r="W1727" i="4" s="1"/>
  <c r="J1726" i="4"/>
  <c r="G1736" i="7"/>
  <c r="C1727" i="5"/>
  <c r="AD1727" i="5" l="1"/>
  <c r="P1728" i="4"/>
  <c r="U1728" i="4" s="1"/>
  <c r="Q1728" i="4"/>
  <c r="V1728" i="4" s="1"/>
  <c r="R1728" i="4"/>
  <c r="W1728" i="4" s="1"/>
  <c r="N1728" i="4"/>
  <c r="O1728" i="4"/>
  <c r="T1728" i="4" s="1"/>
  <c r="J1727" i="4"/>
  <c r="G1737" i="7"/>
  <c r="C1728" i="5"/>
  <c r="J1728" i="4" l="1"/>
  <c r="Q1729" i="4"/>
  <c r="V1729" i="4" s="1"/>
  <c r="P1729" i="4"/>
  <c r="U1729" i="4" s="1"/>
  <c r="N1729" i="4"/>
  <c r="AD1728" i="5"/>
  <c r="O1729" i="4"/>
  <c r="T1729" i="4" s="1"/>
  <c r="R1729" i="4"/>
  <c r="W1729" i="4" s="1"/>
  <c r="G1738" i="7"/>
  <c r="C1729" i="5"/>
  <c r="R1730" i="4" l="1"/>
  <c r="W1730" i="4" s="1"/>
  <c r="N1730" i="4"/>
  <c r="AD1729" i="5"/>
  <c r="P1730" i="4"/>
  <c r="U1730" i="4" s="1"/>
  <c r="Q1730" i="4"/>
  <c r="V1730" i="4" s="1"/>
  <c r="O1730" i="4"/>
  <c r="J1729" i="4"/>
  <c r="G1739" i="7"/>
  <c r="C1730" i="5"/>
  <c r="S1730" i="4" l="1"/>
  <c r="J1730" i="4"/>
  <c r="M1730" i="4" s="1"/>
  <c r="Q1731" i="4"/>
  <c r="V1731" i="4" s="1"/>
  <c r="P1731" i="4"/>
  <c r="U1731" i="4" s="1"/>
  <c r="N1731" i="4"/>
  <c r="AD1730" i="5"/>
  <c r="O1731" i="4"/>
  <c r="T1731" i="4" s="1"/>
  <c r="R1731" i="4"/>
  <c r="W1731" i="4" s="1"/>
  <c r="G1740" i="7"/>
  <c r="C1731" i="5"/>
  <c r="R1732" i="4" l="1"/>
  <c r="W1732" i="4" s="1"/>
  <c r="N1732" i="4"/>
  <c r="O1732" i="4"/>
  <c r="AD1731" i="5"/>
  <c r="P1732" i="4"/>
  <c r="U1732" i="4" s="1"/>
  <c r="Q1732" i="4"/>
  <c r="V1732" i="4" s="1"/>
  <c r="J1731" i="4"/>
  <c r="G1741" i="7"/>
  <c r="C1732" i="5"/>
  <c r="Q1733" i="4" l="1"/>
  <c r="V1733" i="4" s="1"/>
  <c r="P1733" i="4"/>
  <c r="U1733" i="4" s="1"/>
  <c r="N1733" i="4"/>
  <c r="AD1732" i="5"/>
  <c r="O1733" i="4"/>
  <c r="T1733" i="4" s="1"/>
  <c r="R1733" i="4"/>
  <c r="W1733" i="4" s="1"/>
  <c r="S1732" i="4"/>
  <c r="J1732" i="4"/>
  <c r="M1732" i="4" s="1"/>
  <c r="G1742" i="7"/>
  <c r="C1733" i="5"/>
  <c r="R1734" i="4" l="1"/>
  <c r="W1734" i="4" s="1"/>
  <c r="N1734" i="4"/>
  <c r="O1734" i="4"/>
  <c r="T1734" i="4" s="1"/>
  <c r="AD1733" i="5"/>
  <c r="P1734" i="4"/>
  <c r="U1734" i="4" s="1"/>
  <c r="Q1734" i="4"/>
  <c r="V1734" i="4" s="1"/>
  <c r="J1733" i="4"/>
  <c r="G1743" i="7"/>
  <c r="C1734" i="5"/>
  <c r="Q1735" i="4" l="1"/>
  <c r="V1735" i="4" s="1"/>
  <c r="P1735" i="4"/>
  <c r="U1735" i="4" s="1"/>
  <c r="N1735" i="4"/>
  <c r="AD1734" i="5"/>
  <c r="O1735" i="4"/>
  <c r="T1735" i="4" s="1"/>
  <c r="R1735" i="4"/>
  <c r="W1735" i="4" s="1"/>
  <c r="J1734" i="4"/>
  <c r="G1744" i="7"/>
  <c r="C1735" i="5"/>
  <c r="R1736" i="4" l="1"/>
  <c r="W1736" i="4" s="1"/>
  <c r="N1736" i="4"/>
  <c r="O1736" i="4"/>
  <c r="AD1735" i="5"/>
  <c r="P1736" i="4"/>
  <c r="U1736" i="4" s="1"/>
  <c r="Q1736" i="4"/>
  <c r="V1736" i="4" s="1"/>
  <c r="J1735" i="4"/>
  <c r="G1745" i="7"/>
  <c r="C1736" i="5"/>
  <c r="Q1737" i="4" l="1"/>
  <c r="V1737" i="4" s="1"/>
  <c r="P1737" i="4"/>
  <c r="U1737" i="4" s="1"/>
  <c r="N1737" i="4"/>
  <c r="AD1736" i="5"/>
  <c r="O1737" i="4"/>
  <c r="T1737" i="4" s="1"/>
  <c r="R1737" i="4"/>
  <c r="W1737" i="4" s="1"/>
  <c r="S1736" i="4"/>
  <c r="J1736" i="4"/>
  <c r="M1736" i="4" s="1"/>
  <c r="G1746" i="7"/>
  <c r="C1737" i="5"/>
  <c r="R1738" i="4" l="1"/>
  <c r="W1738" i="4" s="1"/>
  <c r="N1738" i="4"/>
  <c r="O1738" i="4"/>
  <c r="AD1737" i="5"/>
  <c r="P1738" i="4"/>
  <c r="U1738" i="4" s="1"/>
  <c r="Q1738" i="4"/>
  <c r="V1738" i="4" s="1"/>
  <c r="J1737" i="4"/>
  <c r="G1747" i="7"/>
  <c r="C1738" i="5"/>
  <c r="AD1738" i="5" l="1"/>
  <c r="O1739" i="4"/>
  <c r="R1739" i="4"/>
  <c r="W1739" i="4" s="1"/>
  <c r="Q1739" i="4"/>
  <c r="V1739" i="4" s="1"/>
  <c r="P1739" i="4"/>
  <c r="U1739" i="4" s="1"/>
  <c r="N1739" i="4"/>
  <c r="S1738" i="4"/>
  <c r="J1738" i="4"/>
  <c r="M1738" i="4" s="1"/>
  <c r="G1748" i="7"/>
  <c r="C1739" i="5"/>
  <c r="S1739" i="4" l="1"/>
  <c r="J1739" i="4"/>
  <c r="M1739" i="4" s="1"/>
  <c r="R1740" i="4"/>
  <c r="W1740" i="4" s="1"/>
  <c r="N1740" i="4"/>
  <c r="O1740" i="4"/>
  <c r="AD1739" i="5"/>
  <c r="P1740" i="4"/>
  <c r="U1740" i="4" s="1"/>
  <c r="Q1740" i="4"/>
  <c r="V1740" i="4" s="1"/>
  <c r="G1749" i="7"/>
  <c r="C1740" i="5"/>
  <c r="AD1740" i="5" l="1"/>
  <c r="O1741" i="4"/>
  <c r="R1741" i="4"/>
  <c r="W1741" i="4" s="1"/>
  <c r="Q1741" i="4"/>
  <c r="V1741" i="4" s="1"/>
  <c r="P1741" i="4"/>
  <c r="U1741" i="4" s="1"/>
  <c r="N1741" i="4"/>
  <c r="J1740" i="4"/>
  <c r="M1740" i="4" s="1"/>
  <c r="S1740" i="4"/>
  <c r="G1750" i="7"/>
  <c r="C1741" i="5"/>
  <c r="J1741" i="4" l="1"/>
  <c r="M1741" i="4" s="1"/>
  <c r="S1741" i="4"/>
  <c r="AD1741" i="5"/>
  <c r="P1742" i="4"/>
  <c r="U1742" i="4" s="1"/>
  <c r="Q1742" i="4"/>
  <c r="V1742" i="4" s="1"/>
  <c r="R1742" i="4"/>
  <c r="W1742" i="4" s="1"/>
  <c r="N1742" i="4"/>
  <c r="O1742" i="4"/>
  <c r="G1751" i="7"/>
  <c r="C1742" i="5"/>
  <c r="J1742" i="4" l="1"/>
  <c r="M1742" i="4" s="1"/>
  <c r="S1742" i="4"/>
  <c r="AD1742" i="5"/>
  <c r="O1743" i="4"/>
  <c r="R1743" i="4"/>
  <c r="W1743" i="4" s="1"/>
  <c r="Q1743" i="4"/>
  <c r="V1743" i="4" s="1"/>
  <c r="P1743" i="4"/>
  <c r="U1743" i="4" s="1"/>
  <c r="N1743" i="4"/>
  <c r="G1752" i="7"/>
  <c r="C1743" i="5"/>
  <c r="S1743" i="4" l="1"/>
  <c r="J1743" i="4"/>
  <c r="M1743" i="4" s="1"/>
  <c r="AD1743" i="5"/>
  <c r="P1744" i="4"/>
  <c r="U1744" i="4" s="1"/>
  <c r="Q1744" i="4"/>
  <c r="V1744" i="4" s="1"/>
  <c r="R1744" i="4"/>
  <c r="W1744" i="4" s="1"/>
  <c r="N1744" i="4"/>
  <c r="O1744" i="4"/>
  <c r="G1753" i="7"/>
  <c r="C1744" i="5"/>
  <c r="J1744" i="4" l="1"/>
  <c r="M1744" i="4" s="1"/>
  <c r="S1744" i="4"/>
  <c r="AD1744" i="5"/>
  <c r="O1745" i="4"/>
  <c r="R1745" i="4"/>
  <c r="W1745" i="4" s="1"/>
  <c r="Q1745" i="4"/>
  <c r="V1745" i="4" s="1"/>
  <c r="P1745" i="4"/>
  <c r="U1745" i="4" s="1"/>
  <c r="N1745" i="4"/>
  <c r="G1754" i="7"/>
  <c r="C1745" i="5"/>
  <c r="S1745" i="4" l="1"/>
  <c r="J1745" i="4"/>
  <c r="M1745" i="4" s="1"/>
  <c r="R1746" i="4"/>
  <c r="N1746" i="4"/>
  <c r="O1746" i="4"/>
  <c r="AD1745" i="5"/>
  <c r="AD1746" i="5" s="1"/>
  <c r="AD1747" i="5" s="1"/>
  <c r="AD1748" i="5" s="1"/>
  <c r="AD1749" i="5" s="1"/>
  <c r="AD1750" i="5" s="1"/>
  <c r="AD1751" i="5" s="1"/>
  <c r="AD1752" i="5" s="1"/>
  <c r="AD1753" i="5" s="1"/>
  <c r="AD1754" i="5" s="1"/>
  <c r="AD1755" i="5" s="1"/>
  <c r="AD1756" i="5" s="1"/>
  <c r="AD1757" i="5" s="1"/>
  <c r="AD1758" i="5" s="1"/>
  <c r="AD1759" i="5" s="1"/>
  <c r="AD1760" i="5" s="1"/>
  <c r="AD1761" i="5" s="1"/>
  <c r="AD1762" i="5" s="1"/>
  <c r="AD1763" i="5" s="1"/>
  <c r="AD1764" i="5" s="1"/>
  <c r="AD1765" i="5" s="1"/>
  <c r="AD1766" i="5" s="1"/>
  <c r="AD1767" i="5" s="1"/>
  <c r="AD1768" i="5" s="1"/>
  <c r="AD1769" i="5" s="1"/>
  <c r="AD1770" i="5" s="1"/>
  <c r="AD1771" i="5" s="1"/>
  <c r="AD1772" i="5" s="1"/>
  <c r="AD1773" i="5" s="1"/>
  <c r="AD1774" i="5" s="1"/>
  <c r="AD1775" i="5" s="1"/>
  <c r="AD1776" i="5" s="1"/>
  <c r="AD1777" i="5" s="1"/>
  <c r="AD1778" i="5" s="1"/>
  <c r="AD1779" i="5" s="1"/>
  <c r="AD1780" i="5" s="1"/>
  <c r="AD1781" i="5" s="1"/>
  <c r="AD1782" i="5" s="1"/>
  <c r="AD1783" i="5" s="1"/>
  <c r="AD1784" i="5" s="1"/>
  <c r="AD1785" i="5" s="1"/>
  <c r="AD1786" i="5" s="1"/>
  <c r="AD1787" i="5" s="1"/>
  <c r="AD1788" i="5" s="1"/>
  <c r="AD1789" i="5" s="1"/>
  <c r="AD1790" i="5" s="1"/>
  <c r="AD1791" i="5" s="1"/>
  <c r="AD1792" i="5" s="1"/>
  <c r="AD1793" i="5" s="1"/>
  <c r="AD1794" i="5" s="1"/>
  <c r="AD1795" i="5" s="1"/>
  <c r="AD1796" i="5" s="1"/>
  <c r="AD1797" i="5" s="1"/>
  <c r="AD1798" i="5" s="1"/>
  <c r="AD1799" i="5" s="1"/>
  <c r="AD1800" i="5" s="1"/>
  <c r="AD1801" i="5" s="1"/>
  <c r="AD1802" i="5" s="1"/>
  <c r="AD1803" i="5" s="1"/>
  <c r="AD1804" i="5" s="1"/>
  <c r="AD1805" i="5" s="1"/>
  <c r="AD1806" i="5" s="1"/>
  <c r="AD1807" i="5" s="1"/>
  <c r="AD1808" i="5" s="1"/>
  <c r="AD1809" i="5" s="1"/>
  <c r="AD1810" i="5" s="1"/>
  <c r="AD1811" i="5" s="1"/>
  <c r="AD1812" i="5" s="1"/>
  <c r="AD1813" i="5" s="1"/>
  <c r="AD1814" i="5" s="1"/>
  <c r="P1746" i="4"/>
  <c r="Q1746" i="4"/>
  <c r="G1755" i="7"/>
  <c r="C1746" i="5"/>
  <c r="V1746" i="4" l="1"/>
  <c r="Q4" i="4"/>
  <c r="J1746" i="4"/>
  <c r="S1746" i="4"/>
  <c r="N4" i="4"/>
  <c r="U1746" i="4"/>
  <c r="P4" i="4"/>
  <c r="O4" i="4"/>
  <c r="W1746" i="4"/>
  <c r="R4" i="4"/>
  <c r="G1756" i="7"/>
  <c r="C1747" i="5"/>
  <c r="J4" i="4" l="1"/>
  <c r="M1746" i="4"/>
  <c r="G1757" i="7"/>
  <c r="C1748" i="5"/>
  <c r="G1758" i="7" l="1"/>
  <c r="C1749" i="5"/>
  <c r="G1759" i="7" l="1"/>
  <c r="C1750" i="5"/>
  <c r="G1760" i="7" l="1"/>
  <c r="C1751" i="5"/>
  <c r="G1761" i="7" l="1"/>
  <c r="C1752" i="5"/>
  <c r="G1762" i="7" l="1"/>
  <c r="C1753" i="5"/>
  <c r="G1763" i="7" l="1"/>
  <c r="C1754" i="5"/>
  <c r="G1764" i="7" l="1"/>
  <c r="C1755" i="5"/>
  <c r="G1765" i="7" l="1"/>
  <c r="C1756" i="5"/>
  <c r="G1766" i="7" l="1"/>
  <c r="C1757" i="5"/>
  <c r="G1767" i="7" l="1"/>
  <c r="C1758" i="5"/>
  <c r="G1768" i="7" l="1"/>
  <c r="C1759" i="5"/>
  <c r="G1769" i="7" l="1"/>
  <c r="C1760" i="5"/>
  <c r="G1770" i="7" l="1"/>
  <c r="C1761" i="5"/>
  <c r="G1771" i="7" l="1"/>
  <c r="C1762" i="5"/>
  <c r="G1772" i="7" l="1"/>
  <c r="C1763" i="5"/>
  <c r="G1773" i="7" l="1"/>
  <c r="C1764" i="5"/>
  <c r="G1774" i="7" l="1"/>
  <c r="C1765" i="5"/>
  <c r="G1775" i="7" l="1"/>
  <c r="C1766" i="5"/>
  <c r="G1776" i="7" l="1"/>
  <c r="C1767" i="5"/>
  <c r="G1777" i="7" l="1"/>
  <c r="C1768" i="5"/>
  <c r="G1778" i="7" l="1"/>
  <c r="C1769" i="5"/>
  <c r="G1779" i="7" l="1"/>
  <c r="C1770" i="5"/>
  <c r="G1780" i="7" l="1"/>
  <c r="C1771" i="5"/>
  <c r="G1781" i="7" l="1"/>
  <c r="C1772" i="5"/>
  <c r="G1782" i="7" l="1"/>
  <c r="C1773" i="5"/>
  <c r="G1783" i="7" l="1"/>
  <c r="C1774" i="5"/>
  <c r="G1784" i="7" l="1"/>
  <c r="C1775" i="5"/>
  <c r="G1785" i="7" l="1"/>
  <c r="C1776" i="5"/>
  <c r="G1786" i="7" l="1"/>
  <c r="C1777" i="5"/>
  <c r="G1787" i="7" l="1"/>
  <c r="C1778" i="5"/>
  <c r="G1788" i="7" l="1"/>
  <c r="C1779" i="5"/>
  <c r="G1789" i="7" l="1"/>
  <c r="C1780" i="5"/>
  <c r="G1790" i="7" l="1"/>
  <c r="C1781" i="5"/>
  <c r="G1791" i="7" l="1"/>
  <c r="C1782" i="5"/>
  <c r="G1792" i="7" l="1"/>
  <c r="C1783" i="5"/>
  <c r="G1793" i="7" l="1"/>
  <c r="C1784" i="5"/>
  <c r="G1794" i="7" l="1"/>
  <c r="C1785" i="5"/>
  <c r="G1795" i="7" l="1"/>
  <c r="C1786" i="5"/>
  <c r="G1796" i="7" l="1"/>
  <c r="C1787" i="5"/>
  <c r="G1797" i="7" l="1"/>
  <c r="C1788" i="5"/>
  <c r="G1798" i="7" l="1"/>
  <c r="C1789" i="5"/>
  <c r="G1799" i="7" l="1"/>
  <c r="C1790" i="5"/>
  <c r="G1800" i="7" l="1"/>
  <c r="C1791" i="5"/>
  <c r="G1801" i="7" l="1"/>
  <c r="C1792" i="5"/>
  <c r="G1802" i="7" l="1"/>
  <c r="C1793" i="5"/>
  <c r="G1803" i="7" l="1"/>
  <c r="C1794" i="5"/>
  <c r="G1804" i="7" l="1"/>
  <c r="C1795" i="5"/>
  <c r="G1805" i="7" l="1"/>
  <c r="C1796" i="5"/>
  <c r="G1806" i="7" l="1"/>
  <c r="C1797" i="5"/>
  <c r="C1798" i="5" s="1"/>
  <c r="C1799" i="5" s="1"/>
  <c r="C1800" i="5" s="1"/>
  <c r="C1801" i="5" s="1"/>
  <c r="C1802" i="5" s="1"/>
  <c r="C1803" i="5" s="1"/>
  <c r="C1804" i="5" s="1"/>
  <c r="C1805" i="5" s="1"/>
  <c r="C1806" i="5" s="1"/>
  <c r="C1807" i="5" s="1"/>
  <c r="C1808" i="5" s="1"/>
  <c r="C1809" i="5" s="1"/>
  <c r="C1810" i="5" s="1"/>
  <c r="C1811" i="5" s="1"/>
  <c r="C1812" i="5" s="1"/>
  <c r="C1813" i="5" s="1"/>
  <c r="C1814" i="5" s="1"/>
  <c r="C1815" i="5" s="1"/>
  <c r="C1816" i="5" s="1"/>
  <c r="C1817" i="5" s="1"/>
  <c r="C1818" i="5" s="1"/>
  <c r="C1819" i="5" s="1"/>
  <c r="C1820" i="5" s="1"/>
  <c r="C1821" i="5" s="1"/>
  <c r="C1822" i="5" s="1"/>
  <c r="C1823" i="5" s="1"/>
  <c r="C1824" i="5" s="1"/>
  <c r="C1825" i="5" s="1"/>
  <c r="C1826" i="5" s="1"/>
  <c r="C1827" i="5" s="1"/>
  <c r="C1828" i="5" s="1"/>
  <c r="C1829" i="5" s="1"/>
  <c r="C1830" i="5" s="1"/>
  <c r="C1831" i="5" s="1"/>
  <c r="C1832" i="5" s="1"/>
  <c r="C1833" i="5" s="1"/>
  <c r="C1834" i="5" s="1"/>
  <c r="C1835" i="5" s="1"/>
  <c r="C1836" i="5" s="1"/>
  <c r="C1837" i="5" s="1"/>
  <c r="C1838" i="5" s="1"/>
  <c r="C1839" i="5" s="1"/>
  <c r="C1840" i="5" s="1"/>
  <c r="C1841" i="5" s="1"/>
  <c r="C1842" i="5" s="1"/>
  <c r="C1843" i="5" s="1"/>
  <c r="C1844" i="5" s="1"/>
  <c r="C1845" i="5" s="1"/>
  <c r="C1846" i="5" s="1"/>
  <c r="C1847" i="5" s="1"/>
  <c r="C1848" i="5" s="1"/>
  <c r="C1849" i="5" s="1"/>
  <c r="C1850" i="5" s="1"/>
  <c r="C1851" i="5" s="1"/>
  <c r="C1852" i="5" s="1"/>
  <c r="C1853" i="5" s="1"/>
  <c r="C1854" i="5" s="1"/>
  <c r="C1855" i="5" s="1"/>
  <c r="C1856" i="5" s="1"/>
  <c r="C1857" i="5" s="1"/>
  <c r="C1858" i="5" s="1"/>
  <c r="C1859" i="5" s="1"/>
  <c r="C1860" i="5" s="1"/>
  <c r="C1861" i="5" s="1"/>
  <c r="C1862" i="5" s="1"/>
  <c r="C1863" i="5" s="1"/>
  <c r="C1864" i="5" s="1"/>
  <c r="C1865" i="5" s="1"/>
  <c r="C1866" i="5" s="1"/>
  <c r="C1867" i="5" s="1"/>
  <c r="C1868" i="5" s="1"/>
  <c r="C1869" i="5" s="1"/>
  <c r="C1870" i="5" s="1"/>
  <c r="C1871" i="5" s="1"/>
  <c r="C1872" i="5" s="1"/>
  <c r="C1873" i="5" s="1"/>
  <c r="C1874" i="5" s="1"/>
  <c r="C1875" i="5" s="1"/>
  <c r="C1876" i="5" s="1"/>
  <c r="C1877" i="5" s="1"/>
  <c r="C1878" i="5" s="1"/>
  <c r="C1879" i="5" s="1"/>
  <c r="C1880" i="5" s="1"/>
  <c r="C1881" i="5" s="1"/>
  <c r="C1882" i="5" s="1"/>
  <c r="C1883" i="5" s="1"/>
  <c r="C1884" i="5" s="1"/>
  <c r="C1885" i="5" s="1"/>
  <c r="C1886" i="5" s="1"/>
  <c r="C1887" i="5" s="1"/>
  <c r="C1888" i="5" s="1"/>
  <c r="C1889" i="5" s="1"/>
  <c r="C1890" i="5" s="1"/>
  <c r="C1891" i="5" s="1"/>
  <c r="C1892" i="5" s="1"/>
  <c r="C1893" i="5" s="1"/>
  <c r="C1894" i="5" s="1"/>
  <c r="C1895" i="5" s="1"/>
  <c r="C1896" i="5" s="1"/>
  <c r="C1897" i="5" s="1"/>
  <c r="C1898" i="5" s="1"/>
  <c r="C1899" i="5" s="1"/>
  <c r="C1900" i="5" s="1"/>
  <c r="C1901" i="5" s="1"/>
  <c r="C1902" i="5" s="1"/>
  <c r="C1903" i="5" s="1"/>
  <c r="C1904" i="5" s="1"/>
  <c r="C1905" i="5" s="1"/>
  <c r="C1906" i="5" s="1"/>
  <c r="C1907" i="5" s="1"/>
  <c r="C1908" i="5" s="1"/>
  <c r="C1909" i="5" s="1"/>
  <c r="C1910" i="5" s="1"/>
  <c r="C1911" i="5" s="1"/>
  <c r="C1912" i="5" s="1"/>
  <c r="C1913" i="5" s="1"/>
  <c r="C1914" i="5" s="1"/>
  <c r="C1915" i="5" s="1"/>
  <c r="C1916" i="5" s="1"/>
  <c r="C1917" i="5" s="1"/>
  <c r="C1918" i="5" s="1"/>
  <c r="C1919" i="5" s="1"/>
  <c r="C1920" i="5" s="1"/>
  <c r="C1921" i="5" s="1"/>
  <c r="C1922" i="5" s="1"/>
  <c r="C1923" i="5" s="1"/>
  <c r="C1924" i="5" s="1"/>
  <c r="C1925" i="5" s="1"/>
  <c r="C1926" i="5" s="1"/>
  <c r="C1927" i="5" s="1"/>
  <c r="C1928" i="5" s="1"/>
  <c r="C1929" i="5" s="1"/>
  <c r="C1930" i="5" s="1"/>
  <c r="C1931" i="5" s="1"/>
  <c r="C1932" i="5" s="1"/>
  <c r="C1933" i="5" s="1"/>
  <c r="C1934" i="5" s="1"/>
  <c r="C1935" i="5" s="1"/>
  <c r="C1936" i="5" s="1"/>
  <c r="C1937" i="5" s="1"/>
  <c r="C1938" i="5" s="1"/>
  <c r="C1939" i="5" s="1"/>
  <c r="C1940" i="5" s="1"/>
  <c r="C1941" i="5" s="1"/>
  <c r="C1942" i="5" s="1"/>
  <c r="C1943" i="5" s="1"/>
  <c r="C1944" i="5" s="1"/>
  <c r="C1945" i="5" s="1"/>
  <c r="C1946" i="5" s="1"/>
  <c r="C1947" i="5" s="1"/>
  <c r="C1948" i="5" s="1"/>
  <c r="C1949" i="5" s="1"/>
  <c r="C1950" i="5" s="1"/>
  <c r="C1951" i="5" s="1"/>
  <c r="C1952" i="5" s="1"/>
  <c r="C1953" i="5" s="1"/>
  <c r="C1954" i="5" s="1"/>
  <c r="C1955" i="5" s="1"/>
  <c r="C1956" i="5" s="1"/>
  <c r="C1957" i="5" s="1"/>
  <c r="C1958" i="5" s="1"/>
  <c r="C1959" i="5" s="1"/>
  <c r="C1960" i="5" s="1"/>
  <c r="C1961" i="5" s="1"/>
  <c r="C1962" i="5" s="1"/>
  <c r="C1963" i="5" s="1"/>
  <c r="C1964" i="5" s="1"/>
  <c r="C1965" i="5" s="1"/>
  <c r="C1966" i="5" s="1"/>
  <c r="C1967" i="5" s="1"/>
  <c r="C1968" i="5" s="1"/>
  <c r="C1969" i="5" s="1"/>
  <c r="C1970" i="5" s="1"/>
  <c r="C1971" i="5" s="1"/>
  <c r="C1972" i="5" s="1"/>
  <c r="C1973" i="5" s="1"/>
  <c r="C1974" i="5" s="1"/>
  <c r="C1975" i="5" s="1"/>
  <c r="C1976" i="5" s="1"/>
  <c r="C1977" i="5" s="1"/>
  <c r="C1978" i="5" s="1"/>
  <c r="C1979" i="5" s="1"/>
  <c r="C1980" i="5" s="1"/>
  <c r="C1981" i="5" s="1"/>
  <c r="C1982" i="5" s="1"/>
  <c r="C1983" i="5" s="1"/>
  <c r="C1984" i="5" s="1"/>
  <c r="C1985" i="5" s="1"/>
  <c r="C1986" i="5" s="1"/>
  <c r="C1987" i="5" s="1"/>
  <c r="C1988" i="5" s="1"/>
  <c r="C1989" i="5" s="1"/>
  <c r="C1990" i="5" s="1"/>
  <c r="C1991" i="5" s="1"/>
  <c r="C1992" i="5" s="1"/>
  <c r="C1993" i="5" s="1"/>
  <c r="C1994" i="5" s="1"/>
  <c r="C1995" i="5" s="1"/>
  <c r="C1996" i="5" s="1"/>
  <c r="C1997" i="5" s="1"/>
  <c r="C1998" i="5" s="1"/>
  <c r="C1999" i="5" s="1"/>
  <c r="C2000" i="5" s="1"/>
  <c r="C2001" i="5" s="1"/>
  <c r="C2002" i="5" s="1"/>
  <c r="C2003" i="5" s="1"/>
  <c r="C2004" i="5" s="1"/>
  <c r="C2005" i="5" s="1"/>
  <c r="C2006" i="5" s="1"/>
  <c r="C2007" i="5" s="1"/>
  <c r="C2008" i="5" s="1"/>
  <c r="C2009" i="5" s="1"/>
  <c r="C2010" i="5" s="1"/>
  <c r="C2011" i="5" s="1"/>
  <c r="C2012" i="5" s="1"/>
  <c r="C2013" i="5" s="1"/>
  <c r="C2014" i="5" s="1"/>
  <c r="C2015" i="5" s="1"/>
  <c r="C2016" i="5" s="1"/>
  <c r="C2017" i="5" s="1"/>
  <c r="C2018" i="5" s="1"/>
  <c r="C2019" i="5" s="1"/>
  <c r="C2020" i="5" s="1"/>
  <c r="C2021" i="5" s="1"/>
  <c r="C2022" i="5" s="1"/>
  <c r="C2023" i="5" s="1"/>
  <c r="C2024" i="5" s="1"/>
  <c r="C2025" i="5" s="1"/>
  <c r="C2026" i="5" s="1"/>
  <c r="C2027" i="5" s="1"/>
  <c r="C2028" i="5" s="1"/>
  <c r="C2029" i="5" s="1"/>
  <c r="C2030" i="5" s="1"/>
  <c r="C2031" i="5" s="1"/>
  <c r="C2032" i="5" s="1"/>
  <c r="C2033" i="5" s="1"/>
  <c r="C2034" i="5" s="1"/>
  <c r="C2035" i="5" s="1"/>
  <c r="C2036" i="5" s="1"/>
  <c r="C2037" i="5" s="1"/>
  <c r="C2038" i="5" s="1"/>
  <c r="C2039" i="5" s="1"/>
  <c r="C2040" i="5" s="1"/>
  <c r="C2041" i="5" s="1"/>
  <c r="C2042" i="5" s="1"/>
  <c r="C2043" i="5" s="1"/>
  <c r="C2044" i="5" s="1"/>
  <c r="C2045" i="5" s="1"/>
  <c r="C2046" i="5" s="1"/>
  <c r="C2047" i="5" s="1"/>
  <c r="C2048" i="5" s="1"/>
  <c r="C2049" i="5" s="1"/>
  <c r="C2050" i="5" s="1"/>
  <c r="C2051" i="5" s="1"/>
  <c r="C2052" i="5" s="1"/>
  <c r="C2053" i="5" s="1"/>
  <c r="C2054" i="5" s="1"/>
  <c r="C2055" i="5" s="1"/>
  <c r="C2056" i="5" s="1"/>
  <c r="C2057" i="5" s="1"/>
  <c r="C2058" i="5" s="1"/>
  <c r="C2059" i="5" s="1"/>
  <c r="C2060" i="5" s="1"/>
  <c r="C2061" i="5" s="1"/>
  <c r="C2062" i="5" s="1"/>
  <c r="C2063" i="5" s="1"/>
  <c r="C2064" i="5" s="1"/>
  <c r="C2065" i="5" s="1"/>
  <c r="C2066" i="5" s="1"/>
  <c r="C2067" i="5" s="1"/>
  <c r="C2068" i="5" s="1"/>
  <c r="C2069" i="5" s="1"/>
  <c r="C2070" i="5" s="1"/>
  <c r="C2071" i="5" s="1"/>
  <c r="C2072" i="5" s="1"/>
  <c r="C2073" i="5" s="1"/>
  <c r="C2074" i="5" s="1"/>
  <c r="C2075" i="5" s="1"/>
  <c r="C2076" i="5" s="1"/>
  <c r="C2077" i="5" s="1"/>
  <c r="C2078" i="5" s="1"/>
  <c r="C2079" i="5" s="1"/>
  <c r="C2080" i="5" s="1"/>
  <c r="C2081" i="5" s="1"/>
  <c r="C2082" i="5" s="1"/>
  <c r="C2083" i="5" s="1"/>
  <c r="C2084" i="5" s="1"/>
  <c r="C2085" i="5" s="1"/>
  <c r="C2086" i="5" s="1"/>
  <c r="C2087" i="5" s="1"/>
  <c r="C2088" i="5" s="1"/>
  <c r="C2089" i="5" s="1"/>
  <c r="C2090" i="5" s="1"/>
  <c r="C2091" i="5" s="1"/>
  <c r="C2092" i="5" s="1"/>
  <c r="C2093" i="5" s="1"/>
  <c r="C2094" i="5" s="1"/>
  <c r="C2095" i="5" s="1"/>
  <c r="C2096" i="5" s="1"/>
  <c r="C2097" i="5" s="1"/>
  <c r="C2098" i="5" s="1"/>
  <c r="C2099" i="5" s="1"/>
  <c r="C2100" i="5" s="1"/>
  <c r="C2101" i="5" s="1"/>
  <c r="C2102" i="5" s="1"/>
  <c r="C2103" i="5" s="1"/>
  <c r="C2104" i="5" s="1"/>
  <c r="C2105" i="5" s="1"/>
  <c r="C2106" i="5" s="1"/>
  <c r="C2107" i="5" s="1"/>
  <c r="C2108" i="5" s="1"/>
  <c r="C2109" i="5" s="1"/>
  <c r="C2110" i="5" s="1"/>
  <c r="C2111" i="5" s="1"/>
  <c r="C2112" i="5" s="1"/>
  <c r="C2113" i="5" s="1"/>
  <c r="C2114" i="5" s="1"/>
  <c r="C2115" i="5" s="1"/>
  <c r="C2116" i="5" s="1"/>
  <c r="C2117" i="5" s="1"/>
  <c r="C2118" i="5" s="1"/>
  <c r="C2119" i="5" s="1"/>
  <c r="C2120" i="5" s="1"/>
  <c r="C2121" i="5" s="1"/>
  <c r="C2122" i="5" s="1"/>
  <c r="C2123" i="5" s="1"/>
  <c r="C2124" i="5" s="1"/>
  <c r="C2125" i="5" s="1"/>
  <c r="C2126" i="5" s="1"/>
  <c r="C2127" i="5" s="1"/>
  <c r="C2128" i="5" s="1"/>
  <c r="C2129" i="5" s="1"/>
  <c r="C2130" i="5" s="1"/>
  <c r="C2131" i="5" s="1"/>
  <c r="C2132" i="5" s="1"/>
  <c r="C2133" i="5" s="1"/>
  <c r="C2134" i="5" s="1"/>
  <c r="C2135" i="5" s="1"/>
  <c r="C2136" i="5" s="1"/>
  <c r="C2137" i="5" s="1"/>
  <c r="C2138" i="5" s="1"/>
  <c r="C2139" i="5" s="1"/>
  <c r="C2140" i="5" s="1"/>
  <c r="C2141" i="5" s="1"/>
  <c r="C2142" i="5" s="1"/>
  <c r="C2143" i="5" s="1"/>
  <c r="C2144" i="5" s="1"/>
  <c r="C2145" i="5" s="1"/>
  <c r="C2146" i="5" s="1"/>
  <c r="C2147" i="5" s="1"/>
  <c r="C2148" i="5" s="1"/>
  <c r="C2149" i="5" s="1"/>
  <c r="C2150" i="5" s="1"/>
  <c r="C2151" i="5" s="1"/>
  <c r="C2152" i="5" s="1"/>
  <c r="C2153" i="5" s="1"/>
  <c r="C2154" i="5" s="1"/>
  <c r="C2155" i="5" s="1"/>
  <c r="C2156" i="5" s="1"/>
  <c r="C2157" i="5" s="1"/>
  <c r="C2158" i="5" s="1"/>
  <c r="C2159" i="5" s="1"/>
  <c r="C2160" i="5" s="1"/>
  <c r="C2161" i="5" s="1"/>
  <c r="C2162" i="5" s="1"/>
  <c r="C2163" i="5" s="1"/>
  <c r="C2164" i="5" s="1"/>
  <c r="C2165" i="5" s="1"/>
  <c r="C2166" i="5" s="1"/>
  <c r="C2167" i="5" s="1"/>
  <c r="C2168" i="5" s="1"/>
  <c r="C2169" i="5" s="1"/>
  <c r="C2170" i="5" s="1"/>
  <c r="C2171" i="5" s="1"/>
  <c r="C2172" i="5" s="1"/>
  <c r="C2173" i="5" s="1"/>
  <c r="C2174" i="5" s="1"/>
  <c r="C2175" i="5" s="1"/>
  <c r="C2176" i="5" s="1"/>
  <c r="C2177" i="5" s="1"/>
  <c r="C2178" i="5" s="1"/>
  <c r="C2179" i="5" s="1"/>
  <c r="C2180" i="5" s="1"/>
  <c r="C2181" i="5" s="1"/>
  <c r="C2182" i="5" s="1"/>
  <c r="C2183" i="5" s="1"/>
  <c r="C2184" i="5" s="1"/>
  <c r="C2185" i="5" s="1"/>
  <c r="C2186" i="5" s="1"/>
  <c r="C2187" i="5" s="1"/>
  <c r="C2188" i="5" s="1"/>
  <c r="C2189" i="5" s="1"/>
  <c r="C2190" i="5" s="1"/>
  <c r="C2191" i="5" s="1"/>
  <c r="C2192" i="5" s="1"/>
  <c r="C2193" i="5" s="1"/>
  <c r="C2194" i="5" s="1"/>
  <c r="C2195" i="5" s="1"/>
  <c r="C2196" i="5" s="1"/>
  <c r="C2197" i="5" s="1"/>
  <c r="C2198" i="5" s="1"/>
  <c r="C2199" i="5" s="1"/>
  <c r="C2200" i="5" s="1"/>
  <c r="C2201" i="5" s="1"/>
  <c r="C2202" i="5" s="1"/>
  <c r="C2203" i="5" s="1"/>
  <c r="C2204" i="5" s="1"/>
  <c r="C2205" i="5" s="1"/>
  <c r="C2206" i="5" s="1"/>
  <c r="C2207" i="5" s="1"/>
  <c r="C2208" i="5" s="1"/>
  <c r="C2209" i="5" s="1"/>
  <c r="C2210" i="5" s="1"/>
  <c r="C2211" i="5" s="1"/>
  <c r="C2212" i="5" s="1"/>
  <c r="C2213" i="5" s="1"/>
  <c r="C2214" i="5" s="1"/>
  <c r="C2215" i="5" s="1"/>
  <c r="C2216" i="5" s="1"/>
  <c r="C2217" i="5" s="1"/>
  <c r="C2218" i="5" s="1"/>
  <c r="C2219" i="5" s="1"/>
  <c r="C2220" i="5" s="1"/>
  <c r="C2221" i="5" s="1"/>
  <c r="C2222" i="5" s="1"/>
  <c r="C2223" i="5" s="1"/>
  <c r="C2224" i="5" s="1"/>
  <c r="C2225" i="5" s="1"/>
  <c r="C2226" i="5" s="1"/>
  <c r="C2227" i="5" s="1"/>
  <c r="C2228" i="5" s="1"/>
  <c r="C2229" i="5" s="1"/>
  <c r="C2230" i="5" s="1"/>
  <c r="C2231" i="5" s="1"/>
  <c r="C2232" i="5" s="1"/>
  <c r="C2233" i="5" s="1"/>
  <c r="C2234" i="5" s="1"/>
  <c r="C2235" i="5" s="1"/>
  <c r="C2236" i="5" s="1"/>
  <c r="C2237" i="5" s="1"/>
  <c r="C2238" i="5" s="1"/>
  <c r="C2239" i="5" s="1"/>
  <c r="C2240" i="5" s="1"/>
  <c r="C2241" i="5" s="1"/>
  <c r="C2242" i="5" s="1"/>
  <c r="C2243" i="5" s="1"/>
  <c r="C2244" i="5" s="1"/>
  <c r="C2245" i="5" s="1"/>
  <c r="C2246" i="5" s="1"/>
  <c r="C2247" i="5" s="1"/>
  <c r="C2248" i="5" s="1"/>
  <c r="C2249" i="5" s="1"/>
  <c r="C2250" i="5" s="1"/>
  <c r="C2251" i="5" s="1"/>
  <c r="C2252" i="5" s="1"/>
  <c r="C2253" i="5" s="1"/>
  <c r="C2254" i="5" s="1"/>
  <c r="C2255" i="5" s="1"/>
  <c r="C2256" i="5" s="1"/>
  <c r="C2257" i="5" s="1"/>
  <c r="C2258" i="5" s="1"/>
  <c r="C2259" i="5" s="1"/>
  <c r="C2260" i="5" s="1"/>
  <c r="C2261" i="5" s="1"/>
  <c r="C2262" i="5" s="1"/>
  <c r="C2263" i="5" s="1"/>
  <c r="C2264" i="5" s="1"/>
  <c r="C2265" i="5" s="1"/>
  <c r="C2266" i="5" s="1"/>
  <c r="C2267" i="5" s="1"/>
  <c r="C2268" i="5" s="1"/>
  <c r="C2269" i="5" s="1"/>
  <c r="C2270" i="5" s="1"/>
  <c r="C2271" i="5" s="1"/>
  <c r="C2272" i="5" s="1"/>
  <c r="C2273" i="5" s="1"/>
  <c r="C2274" i="5" s="1"/>
  <c r="C2275" i="5" s="1"/>
  <c r="C2276" i="5" s="1"/>
  <c r="C2277" i="5" s="1"/>
  <c r="C2278" i="5" s="1"/>
  <c r="C2279" i="5" s="1"/>
  <c r="C2280" i="5" s="1"/>
  <c r="C2281" i="5" s="1"/>
  <c r="C2282" i="5" s="1"/>
  <c r="C2283" i="5" s="1"/>
  <c r="C2284" i="5" s="1"/>
  <c r="C2285" i="5" s="1"/>
  <c r="C2286" i="5" s="1"/>
  <c r="C2287" i="5" s="1"/>
  <c r="C2288" i="5" s="1"/>
  <c r="C2289" i="5" s="1"/>
  <c r="C2290" i="5" s="1"/>
  <c r="C2291" i="5" s="1"/>
  <c r="C2292" i="5" s="1"/>
  <c r="C2293" i="5" s="1"/>
  <c r="C2294" i="5" s="1"/>
  <c r="C2295" i="5" s="1"/>
  <c r="C2296" i="5" s="1"/>
  <c r="C2297" i="5" s="1"/>
  <c r="C2298" i="5" s="1"/>
  <c r="C2299" i="5" s="1"/>
  <c r="C2300" i="5" s="1"/>
  <c r="C2301" i="5" s="1"/>
  <c r="C2302" i="5" s="1"/>
  <c r="C2303" i="5" s="1"/>
  <c r="C2304" i="5" s="1"/>
  <c r="C2305" i="5" s="1"/>
  <c r="C2306" i="5" s="1"/>
  <c r="C2307" i="5" s="1"/>
  <c r="C2308" i="5" s="1"/>
  <c r="C2309" i="5" s="1"/>
  <c r="C2310" i="5" s="1"/>
  <c r="C2311" i="5" s="1"/>
  <c r="C2312" i="5" s="1"/>
  <c r="C2313" i="5" s="1"/>
  <c r="C2314" i="5" s="1"/>
  <c r="C2315" i="5" s="1"/>
  <c r="C2316" i="5" s="1"/>
  <c r="C2317" i="5" s="1"/>
  <c r="C2318" i="5" s="1"/>
  <c r="C2319" i="5" s="1"/>
  <c r="C2320" i="5" s="1"/>
  <c r="C2321" i="5" s="1"/>
  <c r="C2322" i="5" s="1"/>
  <c r="C2323" i="5" s="1"/>
  <c r="C2324" i="5" s="1"/>
  <c r="C2325" i="5" s="1"/>
  <c r="C2326" i="5" s="1"/>
  <c r="C2327" i="5" s="1"/>
  <c r="C2328" i="5" s="1"/>
  <c r="C2329" i="5" s="1"/>
  <c r="C2330" i="5" s="1"/>
  <c r="C2331" i="5" s="1"/>
  <c r="C2332" i="5" s="1"/>
  <c r="C2333" i="5" s="1"/>
  <c r="C2334" i="5" s="1"/>
  <c r="C2335" i="5" s="1"/>
  <c r="C2336" i="5" s="1"/>
  <c r="C2337" i="5" s="1"/>
  <c r="C2338" i="5" s="1"/>
  <c r="C2339" i="5" s="1"/>
  <c r="C2340" i="5" s="1"/>
  <c r="C2341" i="5" s="1"/>
  <c r="C2342" i="5" s="1"/>
  <c r="C2343" i="5" s="1"/>
  <c r="C2344" i="5" s="1"/>
  <c r="C2345" i="5" s="1"/>
  <c r="C2346" i="5" s="1"/>
  <c r="C2347" i="5" s="1"/>
  <c r="C2348" i="5" s="1"/>
  <c r="C2349" i="5" s="1"/>
  <c r="C2350" i="5" s="1"/>
  <c r="C2351" i="5" s="1"/>
  <c r="C2352" i="5" s="1"/>
  <c r="C2353" i="5" s="1"/>
  <c r="C2354" i="5" s="1"/>
  <c r="C2355" i="5" s="1"/>
  <c r="C2356" i="5" s="1"/>
  <c r="C2357" i="5" s="1"/>
  <c r="C2358" i="5" s="1"/>
  <c r="C2359" i="5" s="1"/>
  <c r="C2360" i="5" s="1"/>
  <c r="C2361" i="5" s="1"/>
  <c r="C2362" i="5" s="1"/>
  <c r="C2363" i="5" s="1"/>
  <c r="C2364" i="5" s="1"/>
  <c r="C2365" i="5" s="1"/>
  <c r="C2366" i="5" s="1"/>
  <c r="C2367" i="5" s="1"/>
  <c r="C2368" i="5" s="1"/>
  <c r="C2369" i="5" s="1"/>
  <c r="C2370" i="5" s="1"/>
  <c r="C2371" i="5" s="1"/>
  <c r="C2372" i="5" s="1"/>
  <c r="C2373" i="5" s="1"/>
  <c r="C2374" i="5" s="1"/>
  <c r="C2375" i="5" s="1"/>
  <c r="C2376" i="5" s="1"/>
  <c r="C2377" i="5" s="1"/>
  <c r="C2378" i="5" s="1"/>
  <c r="C2379" i="5" s="1"/>
  <c r="C2380" i="5" s="1"/>
  <c r="C2381" i="5" s="1"/>
  <c r="C2382" i="5" s="1"/>
  <c r="C2383" i="5" s="1"/>
  <c r="C2384" i="5" s="1"/>
  <c r="C2385" i="5" s="1"/>
  <c r="C2386" i="5" s="1"/>
  <c r="C2387" i="5" s="1"/>
  <c r="C2388" i="5" s="1"/>
  <c r="C2389" i="5" s="1"/>
  <c r="C2390" i="5" s="1"/>
  <c r="C2391" i="5" s="1"/>
  <c r="C2392" i="5" s="1"/>
  <c r="C2393" i="5" s="1"/>
  <c r="C2394" i="5" s="1"/>
  <c r="C2395" i="5" s="1"/>
  <c r="C2396" i="5" s="1"/>
  <c r="C2397" i="5" s="1"/>
  <c r="C2398" i="5" s="1"/>
  <c r="C2399" i="5" s="1"/>
  <c r="C2400" i="5" s="1"/>
  <c r="C2401" i="5" s="1"/>
  <c r="C2402" i="5" s="1"/>
  <c r="C2403" i="5" s="1"/>
  <c r="C2404" i="5" s="1"/>
  <c r="C2405" i="5" s="1"/>
  <c r="C2406" i="5" s="1"/>
  <c r="C2407" i="5" s="1"/>
  <c r="C2408" i="5" s="1"/>
  <c r="C2409" i="5" s="1"/>
  <c r="C2410" i="5" s="1"/>
  <c r="C2411" i="5" s="1"/>
  <c r="C2412" i="5" s="1"/>
  <c r="C2413" i="5" s="1"/>
  <c r="C2414" i="5" s="1"/>
  <c r="C2415" i="5" s="1"/>
  <c r="C2416" i="5" s="1"/>
  <c r="C2417" i="5" s="1"/>
  <c r="C2418" i="5" s="1"/>
  <c r="C2419" i="5" s="1"/>
  <c r="C2420" i="5" s="1"/>
  <c r="C2421" i="5" s="1"/>
  <c r="C2422" i="5" s="1"/>
  <c r="C2423" i="5" s="1"/>
  <c r="C2424" i="5" s="1"/>
  <c r="C2425" i="5" s="1"/>
  <c r="C2426" i="5" s="1"/>
  <c r="C2427" i="5" s="1"/>
  <c r="C2428" i="5" s="1"/>
  <c r="C2429" i="5" s="1"/>
  <c r="C2430" i="5" s="1"/>
  <c r="C2431" i="5" s="1"/>
  <c r="C2432" i="5" s="1"/>
  <c r="C2433" i="5" s="1"/>
  <c r="C2434" i="5" s="1"/>
  <c r="C2435" i="5" s="1"/>
  <c r="C2436" i="5" s="1"/>
  <c r="C2437" i="5" s="1"/>
  <c r="C2438" i="5" s="1"/>
  <c r="C2439" i="5" s="1"/>
  <c r="C2440" i="5" s="1"/>
  <c r="C2441" i="5" s="1"/>
  <c r="C2442" i="5" s="1"/>
  <c r="C2443" i="5" s="1"/>
  <c r="C2444" i="5" s="1"/>
  <c r="C2445" i="5" s="1"/>
  <c r="C2446" i="5" s="1"/>
  <c r="C2447" i="5" s="1"/>
  <c r="C2448" i="5" s="1"/>
  <c r="C2449" i="5" s="1"/>
  <c r="C2450" i="5" s="1"/>
  <c r="C2451" i="5" s="1"/>
  <c r="C2452" i="5" s="1"/>
  <c r="C2453" i="5" s="1"/>
  <c r="C2454" i="5" s="1"/>
  <c r="C2455" i="5" s="1"/>
  <c r="C2456" i="5" s="1"/>
  <c r="C2457" i="5" s="1"/>
  <c r="C2458" i="5" s="1"/>
  <c r="C2459" i="5" s="1"/>
  <c r="C2460" i="5" s="1"/>
  <c r="C2461" i="5" s="1"/>
  <c r="C2462" i="5" s="1"/>
  <c r="C2463" i="5" s="1"/>
  <c r="C2464" i="5" s="1"/>
  <c r="C2465" i="5" s="1"/>
  <c r="C2466" i="5" s="1"/>
  <c r="C2467" i="5" s="1"/>
  <c r="C2468" i="5" s="1"/>
  <c r="C2469" i="5" s="1"/>
  <c r="C2470" i="5" s="1"/>
  <c r="C2471" i="5" s="1"/>
  <c r="C2472" i="5" s="1"/>
  <c r="C2473" i="5" s="1"/>
  <c r="C2474" i="5" s="1"/>
  <c r="C2475" i="5" s="1"/>
  <c r="C2476" i="5" s="1"/>
  <c r="C2477" i="5" s="1"/>
  <c r="C28" i="7"/>
  <c r="F28" i="7" s="1"/>
  <c r="H28" i="7" l="1"/>
  <c r="F29" i="7" s="1"/>
  <c r="H29" i="7" l="1"/>
  <c r="I28" i="7"/>
  <c r="I29" i="7"/>
  <c r="F30" i="7" l="1"/>
  <c r="H30" i="7" l="1"/>
  <c r="F31" i="7" s="1"/>
  <c r="H31" i="7" l="1"/>
  <c r="I31" i="7" s="1"/>
  <c r="I30" i="7"/>
  <c r="F32" i="7" l="1"/>
  <c r="H32" i="7" l="1"/>
  <c r="F33" i="7" s="1"/>
  <c r="H33" i="7" l="1"/>
  <c r="I32" i="7"/>
  <c r="I33" i="7" l="1"/>
  <c r="F34" i="7"/>
  <c r="H34" i="7" l="1"/>
  <c r="F35" i="7" s="1"/>
  <c r="H35" i="7" l="1"/>
  <c r="I35" i="7" s="1"/>
  <c r="I34" i="7"/>
  <c r="F36" i="7" l="1"/>
  <c r="H36" i="7" l="1"/>
  <c r="F37" i="7" s="1"/>
  <c r="H37" i="7" l="1"/>
  <c r="F38" i="7" s="1"/>
  <c r="I36" i="7"/>
  <c r="H38" i="7" l="1"/>
  <c r="F39" i="7" s="1"/>
  <c r="I37" i="7"/>
  <c r="I38" i="7" l="1"/>
  <c r="H39" i="7"/>
  <c r="I39" i="7" l="1"/>
  <c r="F40" i="7"/>
  <c r="H40" i="7" l="1"/>
  <c r="F41" i="7" s="1"/>
  <c r="M39" i="7"/>
  <c r="H41" i="7" l="1"/>
  <c r="F42" i="7" s="1"/>
  <c r="I40" i="7"/>
  <c r="M40" i="7" l="1"/>
  <c r="I41" i="7"/>
  <c r="H42" i="7"/>
  <c r="F43" i="7" s="1"/>
  <c r="H43" i="7" l="1"/>
  <c r="M41" i="7"/>
  <c r="I42" i="7"/>
  <c r="I43" i="7" l="1"/>
  <c r="M42" i="7"/>
  <c r="F44" i="7"/>
  <c r="H44" i="7" l="1"/>
  <c r="F45" i="7" s="1"/>
  <c r="M43" i="7"/>
  <c r="H45" i="7" l="1"/>
  <c r="I44" i="7"/>
  <c r="M44" i="7" l="1"/>
  <c r="I45" i="7"/>
  <c r="F46" i="7"/>
  <c r="M45" i="7" l="1"/>
  <c r="H46" i="7"/>
  <c r="F47" i="7" s="1"/>
  <c r="H47" i="7" l="1"/>
  <c r="I46" i="7"/>
  <c r="M46" i="7" l="1"/>
  <c r="I47" i="7"/>
  <c r="F48" i="7"/>
  <c r="M47" i="7" l="1"/>
  <c r="H48" i="7"/>
  <c r="F49" i="7" s="1"/>
  <c r="H49" i="7" l="1"/>
  <c r="I48" i="7"/>
  <c r="M48" i="7" l="1"/>
  <c r="I49" i="7"/>
  <c r="F50" i="7"/>
  <c r="H50" i="7" l="1"/>
  <c r="F51" i="7" s="1"/>
  <c r="M49" i="7"/>
  <c r="H51" i="7" l="1"/>
  <c r="I50" i="7"/>
  <c r="M50" i="7" l="1"/>
  <c r="I51" i="7"/>
  <c r="F52" i="7"/>
  <c r="M51" i="7" l="1"/>
  <c r="H52" i="7"/>
  <c r="I52" i="7" l="1"/>
  <c r="F53" i="7"/>
  <c r="H53" i="7" l="1"/>
  <c r="F54" i="7" s="1"/>
  <c r="M52" i="7"/>
  <c r="H54" i="7" l="1"/>
  <c r="I53" i="7"/>
  <c r="M53" i="7" l="1"/>
  <c r="I54" i="7"/>
  <c r="F55" i="7"/>
  <c r="H55" i="7" l="1"/>
  <c r="M54" i="7"/>
  <c r="I55" i="7" l="1"/>
  <c r="F56" i="7"/>
  <c r="H56" i="7" l="1"/>
  <c r="F57" i="7" s="1"/>
  <c r="M55" i="7"/>
  <c r="H57" i="7" l="1"/>
  <c r="I56" i="7"/>
  <c r="M56" i="7" l="1"/>
  <c r="I57" i="7"/>
  <c r="F58" i="7"/>
  <c r="H58" i="7" l="1"/>
  <c r="F59" i="7" s="1"/>
  <c r="M57" i="7"/>
  <c r="H59" i="7" l="1"/>
  <c r="I58" i="7"/>
  <c r="M58" i="7" l="1"/>
  <c r="I59" i="7"/>
  <c r="F60" i="7"/>
  <c r="H60" i="7" l="1"/>
  <c r="F61" i="7" s="1"/>
  <c r="M59" i="7"/>
  <c r="H61" i="7" l="1"/>
  <c r="I60" i="7"/>
  <c r="M60" i="7" l="1"/>
  <c r="I61" i="7"/>
  <c r="F62" i="7"/>
  <c r="M61" i="7" l="1"/>
  <c r="H62" i="7"/>
  <c r="F63" i="7" s="1"/>
  <c r="H63" i="7" l="1"/>
  <c r="F64" i="7" s="1"/>
  <c r="I62" i="7"/>
  <c r="M62" i="7" l="1"/>
  <c r="H64" i="7"/>
  <c r="I63" i="7"/>
  <c r="M63" i="7" l="1"/>
  <c r="I64" i="7"/>
  <c r="F65" i="7"/>
  <c r="H65" i="7" l="1"/>
  <c r="F66" i="7" s="1"/>
  <c r="M64" i="7"/>
  <c r="H66" i="7" l="1"/>
  <c r="I65" i="7"/>
  <c r="M65" i="7" l="1"/>
  <c r="I66" i="7"/>
  <c r="F67" i="7"/>
  <c r="H67" i="7" l="1"/>
  <c r="F68" i="7" s="1"/>
  <c r="M66" i="7"/>
  <c r="H68" i="7" l="1"/>
  <c r="I67" i="7"/>
  <c r="M67" i="7" l="1"/>
  <c r="I68" i="7"/>
  <c r="F69" i="7"/>
  <c r="H69" i="7" l="1"/>
  <c r="F70" i="7" s="1"/>
  <c r="M68" i="7"/>
  <c r="H70" i="7" l="1"/>
  <c r="I69" i="7"/>
  <c r="M69" i="7" l="1"/>
  <c r="I70" i="7"/>
  <c r="F71" i="7"/>
  <c r="M70" i="7" l="1"/>
  <c r="H71" i="7"/>
  <c r="F72" i="7" s="1"/>
  <c r="I71" i="7" l="1"/>
  <c r="H72" i="7"/>
  <c r="F73" i="7" s="1"/>
  <c r="H73" i="7" l="1"/>
  <c r="F74" i="7" s="1"/>
  <c r="M71" i="7"/>
  <c r="I72" i="7"/>
  <c r="H74" i="7" l="1"/>
  <c r="M72" i="7"/>
  <c r="I73" i="7"/>
  <c r="M73" i="7" l="1"/>
  <c r="I74" i="7"/>
  <c r="F75" i="7"/>
  <c r="H75" i="7" l="1"/>
  <c r="F76" i="7" s="1"/>
  <c r="M74" i="7"/>
  <c r="H76" i="7" l="1"/>
  <c r="I75" i="7"/>
  <c r="M75" i="7" l="1"/>
  <c r="I76" i="7"/>
  <c r="F77" i="7"/>
  <c r="H77" i="7" l="1"/>
  <c r="M76" i="7"/>
  <c r="I77" i="7" l="1"/>
  <c r="F78" i="7"/>
  <c r="H78" i="7" l="1"/>
  <c r="M77" i="7"/>
  <c r="I78" i="7" l="1"/>
  <c r="F79" i="7"/>
  <c r="H79" i="7" l="1"/>
  <c r="F80" i="7" s="1"/>
  <c r="M78" i="7"/>
  <c r="H80" i="7" l="1"/>
  <c r="I79" i="7"/>
  <c r="M79" i="7" l="1"/>
  <c r="I80" i="7"/>
  <c r="F81" i="7"/>
  <c r="M80" i="7" l="1"/>
  <c r="H81" i="7"/>
  <c r="I81" i="7" l="1"/>
  <c r="F82" i="7"/>
  <c r="H82" i="7" l="1"/>
  <c r="M81" i="7"/>
  <c r="I82" i="7" l="1"/>
  <c r="F83" i="7"/>
  <c r="H83" i="7" l="1"/>
  <c r="M82" i="7"/>
  <c r="I83" i="7" l="1"/>
  <c r="F84" i="7"/>
  <c r="M83" i="7" l="1"/>
  <c r="H84" i="7"/>
  <c r="I84" i="7" l="1"/>
  <c r="F85" i="7"/>
  <c r="M84" i="7" l="1"/>
  <c r="H85" i="7"/>
  <c r="F86" i="7" s="1"/>
  <c r="H86" i="7" l="1"/>
  <c r="F87" i="7" s="1"/>
  <c r="I85" i="7"/>
  <c r="M85" i="7" l="1"/>
  <c r="H87" i="7"/>
  <c r="F88" i="7" s="1"/>
  <c r="I86" i="7"/>
  <c r="H88" i="7" l="1"/>
  <c r="F89" i="7" s="1"/>
  <c r="M86" i="7"/>
  <c r="I87" i="7"/>
  <c r="H89" i="7" l="1"/>
  <c r="M87" i="7"/>
  <c r="I88" i="7"/>
  <c r="M88" i="7" l="1"/>
  <c r="I89" i="7"/>
  <c r="F90" i="7"/>
  <c r="H90" i="7" l="1"/>
  <c r="F91" i="7" s="1"/>
  <c r="M89" i="7"/>
  <c r="H91" i="7" l="1"/>
  <c r="I90" i="7"/>
  <c r="M90" i="7" l="1"/>
  <c r="I91" i="7"/>
  <c r="F92" i="7"/>
  <c r="M91" i="7" l="1"/>
  <c r="H92" i="7"/>
  <c r="I92" i="7" l="1"/>
  <c r="F93" i="7"/>
  <c r="M92" i="7" l="1"/>
  <c r="H93" i="7"/>
  <c r="F94" i="7" s="1"/>
  <c r="H94" i="7" l="1"/>
  <c r="F95" i="7" s="1"/>
  <c r="I93" i="7"/>
  <c r="M93" i="7" l="1"/>
  <c r="H95" i="7"/>
  <c r="F96" i="7" s="1"/>
  <c r="I94" i="7"/>
  <c r="H96" i="7" l="1"/>
  <c r="M94" i="7"/>
  <c r="I95" i="7"/>
  <c r="I96" i="7" l="1"/>
  <c r="M95" i="7"/>
  <c r="F97" i="7"/>
  <c r="M96" i="7" l="1"/>
  <c r="H97" i="7"/>
  <c r="I97" i="7" l="1"/>
  <c r="F98" i="7"/>
  <c r="H98" i="7" l="1"/>
  <c r="M97" i="7"/>
  <c r="I98" i="7" l="1"/>
  <c r="F99" i="7"/>
  <c r="H99" i="7" l="1"/>
  <c r="F100" i="7" s="1"/>
  <c r="M98" i="7"/>
  <c r="H100" i="7" l="1"/>
  <c r="I99" i="7"/>
  <c r="M99" i="7" l="1"/>
  <c r="I100" i="7"/>
  <c r="F101" i="7"/>
  <c r="M100" i="7" l="1"/>
  <c r="H101" i="7"/>
  <c r="I101" i="7" l="1"/>
  <c r="F102" i="7"/>
  <c r="M101" i="7" l="1"/>
  <c r="H102" i="7"/>
  <c r="F103" i="7" s="1"/>
  <c r="H103" i="7" l="1"/>
  <c r="F104" i="7" s="1"/>
  <c r="I102" i="7"/>
  <c r="M102" i="7" l="1"/>
  <c r="H104" i="7"/>
  <c r="F105" i="7" s="1"/>
  <c r="I103" i="7"/>
  <c r="H105" i="7" l="1"/>
  <c r="F106" i="7" s="1"/>
  <c r="M103" i="7"/>
  <c r="I104" i="7"/>
  <c r="H106" i="7" l="1"/>
  <c r="M104" i="7"/>
  <c r="I105" i="7"/>
  <c r="M105" i="7" l="1"/>
  <c r="I106" i="7"/>
  <c r="F107" i="7"/>
  <c r="H107" i="7" l="1"/>
  <c r="F108" i="7" s="1"/>
  <c r="M106" i="7"/>
  <c r="H108" i="7" l="1"/>
  <c r="I107" i="7"/>
  <c r="M107" i="7" l="1"/>
  <c r="I108" i="7"/>
  <c r="F109" i="7"/>
  <c r="H109" i="7" l="1"/>
  <c r="F110" i="7" s="1"/>
  <c r="M108" i="7"/>
  <c r="H110" i="7" l="1"/>
  <c r="I109" i="7"/>
  <c r="M109" i="7" l="1"/>
  <c r="I110" i="7"/>
  <c r="F111" i="7"/>
  <c r="H111" i="7" l="1"/>
  <c r="F112" i="7" s="1"/>
  <c r="M110" i="7"/>
  <c r="H112" i="7" l="1"/>
  <c r="I111" i="7"/>
  <c r="M111" i="7" l="1"/>
  <c r="I112" i="7"/>
  <c r="F113" i="7"/>
  <c r="H113" i="7" l="1"/>
  <c r="F114" i="7" s="1"/>
  <c r="M112" i="7"/>
  <c r="H114" i="7" l="1"/>
  <c r="I113" i="7"/>
  <c r="M113" i="7" l="1"/>
  <c r="I114" i="7"/>
  <c r="F115" i="7"/>
  <c r="H115" i="7" l="1"/>
  <c r="M114" i="7"/>
  <c r="I115" i="7" l="1"/>
  <c r="F116" i="7"/>
  <c r="M115" i="7" l="1"/>
  <c r="H116" i="7"/>
  <c r="F117" i="7" s="1"/>
  <c r="H117" i="7" l="1"/>
  <c r="F118" i="7" s="1"/>
  <c r="I116" i="7"/>
  <c r="M116" i="7" l="1"/>
  <c r="H118" i="7"/>
  <c r="F119" i="7" s="1"/>
  <c r="I117" i="7"/>
  <c r="H119" i="7" l="1"/>
  <c r="M117" i="7"/>
  <c r="I118" i="7"/>
  <c r="I119" i="7" l="1"/>
  <c r="M118" i="7"/>
  <c r="F120" i="7"/>
  <c r="H120" i="7" l="1"/>
  <c r="F121" i="7" s="1"/>
  <c r="M119" i="7"/>
  <c r="H121" i="7" l="1"/>
  <c r="I120" i="7"/>
  <c r="M120" i="7" l="1"/>
  <c r="I121" i="7"/>
  <c r="F122" i="7"/>
  <c r="H122" i="7" l="1"/>
  <c r="F123" i="7" s="1"/>
  <c r="M121" i="7"/>
  <c r="H123" i="7" l="1"/>
  <c r="I122" i="7"/>
  <c r="M122" i="7" l="1"/>
  <c r="I123" i="7"/>
  <c r="F124" i="7"/>
  <c r="M123" i="7" l="1"/>
  <c r="H124" i="7"/>
  <c r="F125" i="7" s="1"/>
  <c r="H125" i="7" l="1"/>
  <c r="I124" i="7"/>
  <c r="M124" i="7" l="1"/>
  <c r="I125" i="7"/>
  <c r="F126" i="7"/>
  <c r="H126" i="7" l="1"/>
  <c r="F127" i="7" s="1"/>
  <c r="M125" i="7"/>
  <c r="H127" i="7" l="1"/>
  <c r="I126" i="7"/>
  <c r="M126" i="7" l="1"/>
  <c r="I127" i="7"/>
  <c r="F128" i="7"/>
  <c r="H128" i="7" l="1"/>
  <c r="F129" i="7" s="1"/>
  <c r="M127" i="7"/>
  <c r="H129" i="7" l="1"/>
  <c r="I128" i="7"/>
  <c r="M128" i="7" l="1"/>
  <c r="I129" i="7"/>
  <c r="F130" i="7"/>
  <c r="M129" i="7" l="1"/>
  <c r="H130" i="7"/>
  <c r="I130" i="7" l="1"/>
  <c r="F131" i="7"/>
  <c r="H131" i="7" l="1"/>
  <c r="M130" i="7"/>
  <c r="I131" i="7" l="1"/>
  <c r="F132" i="7"/>
  <c r="H132" i="7" l="1"/>
  <c r="M131" i="7"/>
  <c r="I132" i="7" l="1"/>
  <c r="F133" i="7"/>
  <c r="H133" i="7" l="1"/>
  <c r="F134" i="7" s="1"/>
  <c r="M132" i="7"/>
  <c r="H134" i="7" l="1"/>
  <c r="I133" i="7"/>
  <c r="M133" i="7" l="1"/>
  <c r="I134" i="7"/>
  <c r="F135" i="7"/>
  <c r="H135" i="7" l="1"/>
  <c r="F136" i="7" s="1"/>
  <c r="M134" i="7"/>
  <c r="H136" i="7" l="1"/>
  <c r="I135" i="7"/>
  <c r="M135" i="7" l="1"/>
  <c r="I136" i="7"/>
  <c r="F137" i="7"/>
  <c r="H137" i="7" l="1"/>
  <c r="F138" i="7" s="1"/>
  <c r="M136" i="7"/>
  <c r="H138" i="7" l="1"/>
  <c r="I137" i="7"/>
  <c r="M137" i="7" l="1"/>
  <c r="I138" i="7"/>
  <c r="F139" i="7"/>
  <c r="H139" i="7" l="1"/>
  <c r="F140" i="7" s="1"/>
  <c r="M138" i="7"/>
  <c r="H140" i="7" l="1"/>
  <c r="I139" i="7"/>
  <c r="M139" i="7" l="1"/>
  <c r="I140" i="7"/>
  <c r="F141" i="7"/>
  <c r="H141" i="7" l="1"/>
  <c r="F142" i="7" s="1"/>
  <c r="M140" i="7"/>
  <c r="H142" i="7" l="1"/>
  <c r="I141" i="7"/>
  <c r="M141" i="7" l="1"/>
  <c r="I142" i="7"/>
  <c r="F143" i="7"/>
  <c r="H143" i="7" l="1"/>
  <c r="F144" i="7" s="1"/>
  <c r="M142" i="7"/>
  <c r="H144" i="7" l="1"/>
  <c r="I143" i="7"/>
  <c r="M143" i="7" l="1"/>
  <c r="I144" i="7"/>
  <c r="F145" i="7"/>
  <c r="H145" i="7" l="1"/>
  <c r="F146" i="7" s="1"/>
  <c r="M144" i="7"/>
  <c r="H146" i="7" l="1"/>
  <c r="I145" i="7"/>
  <c r="M145" i="7" l="1"/>
  <c r="I146" i="7"/>
  <c r="F147" i="7"/>
  <c r="H147" i="7" l="1"/>
  <c r="F148" i="7" s="1"/>
  <c r="M146" i="7"/>
  <c r="H148" i="7" l="1"/>
  <c r="I147" i="7"/>
  <c r="M147" i="7" l="1"/>
  <c r="I148" i="7"/>
  <c r="F149" i="7"/>
  <c r="H149" i="7" l="1"/>
  <c r="F150" i="7" s="1"/>
  <c r="M148" i="7"/>
  <c r="H150" i="7" l="1"/>
  <c r="I149" i="7"/>
  <c r="M149" i="7" l="1"/>
  <c r="I150" i="7"/>
  <c r="F151" i="7"/>
  <c r="H151" i="7" l="1"/>
  <c r="M150" i="7"/>
  <c r="I151" i="7" l="1"/>
  <c r="F152" i="7"/>
  <c r="H152" i="7" l="1"/>
  <c r="F153" i="7" s="1"/>
  <c r="M151" i="7"/>
  <c r="H153" i="7" l="1"/>
  <c r="I152" i="7"/>
  <c r="M152" i="7" l="1"/>
  <c r="I153" i="7"/>
  <c r="F154" i="7"/>
  <c r="H154" i="7" l="1"/>
  <c r="F155" i="7" s="1"/>
  <c r="M153" i="7"/>
  <c r="H155" i="7" l="1"/>
  <c r="I154" i="7"/>
  <c r="M154" i="7" l="1"/>
  <c r="I155" i="7"/>
  <c r="F156" i="7"/>
  <c r="H156" i="7" l="1"/>
  <c r="F157" i="7" s="1"/>
  <c r="M155" i="7"/>
  <c r="H157" i="7" l="1"/>
  <c r="I156" i="7"/>
  <c r="M156" i="7" l="1"/>
  <c r="I157" i="7"/>
  <c r="F158" i="7"/>
  <c r="H158" i="7" l="1"/>
  <c r="F159" i="7" s="1"/>
  <c r="M157" i="7"/>
  <c r="H159" i="7" l="1"/>
  <c r="I158" i="7"/>
  <c r="M158" i="7" l="1"/>
  <c r="I159" i="7"/>
  <c r="F160" i="7"/>
  <c r="H160" i="7" l="1"/>
  <c r="F161" i="7" s="1"/>
  <c r="M159" i="7"/>
  <c r="H161" i="7" l="1"/>
  <c r="I160" i="7"/>
  <c r="M160" i="7" l="1"/>
  <c r="I161" i="7"/>
  <c r="F162" i="7"/>
  <c r="H162" i="7" l="1"/>
  <c r="F163" i="7" s="1"/>
  <c r="M161" i="7"/>
  <c r="H163" i="7" l="1"/>
  <c r="I162" i="7"/>
  <c r="M162" i="7" l="1"/>
  <c r="I163" i="7"/>
  <c r="F164" i="7"/>
  <c r="M163" i="7" l="1"/>
  <c r="H164" i="7"/>
  <c r="F165" i="7" s="1"/>
  <c r="H165" i="7" l="1"/>
  <c r="I164" i="7"/>
  <c r="M164" i="7" l="1"/>
  <c r="I165" i="7"/>
  <c r="F166" i="7"/>
  <c r="H166" i="7" l="1"/>
  <c r="M165" i="7"/>
  <c r="I166" i="7" l="1"/>
  <c r="F167" i="7"/>
  <c r="H167" i="7" l="1"/>
  <c r="F168" i="7" s="1"/>
  <c r="M166" i="7"/>
  <c r="H168" i="7" l="1"/>
  <c r="F169" i="7" s="1"/>
  <c r="I167" i="7"/>
  <c r="M167" i="7" l="1"/>
  <c r="H169" i="7"/>
  <c r="I168" i="7"/>
  <c r="I169" i="7" l="1"/>
  <c r="M168" i="7"/>
  <c r="F170" i="7"/>
  <c r="M169" i="7" l="1"/>
  <c r="H170" i="7"/>
  <c r="I170" i="7" l="1"/>
  <c r="F171" i="7"/>
  <c r="H171" i="7" l="1"/>
  <c r="M170" i="7"/>
  <c r="I171" i="7" l="1"/>
  <c r="F172" i="7"/>
  <c r="H172" i="7" l="1"/>
  <c r="F173" i="7" s="1"/>
  <c r="M171" i="7"/>
  <c r="H173" i="7" l="1"/>
  <c r="I172" i="7"/>
  <c r="I173" i="7" l="1"/>
  <c r="M172" i="7"/>
  <c r="F174" i="7"/>
  <c r="H174" i="7" l="1"/>
  <c r="F175" i="7" s="1"/>
  <c r="M173" i="7"/>
  <c r="H175" i="7" l="1"/>
  <c r="I174" i="7"/>
  <c r="M174" i="7" l="1"/>
  <c r="I175" i="7"/>
  <c r="F176" i="7"/>
  <c r="M175" i="7" l="1"/>
  <c r="H176" i="7"/>
  <c r="F177" i="7" s="1"/>
  <c r="H177" i="7" l="1"/>
  <c r="I176" i="7"/>
  <c r="M176" i="7" l="1"/>
  <c r="I177" i="7"/>
  <c r="F178" i="7"/>
  <c r="H178" i="7" l="1"/>
  <c r="F179" i="7" s="1"/>
  <c r="M177" i="7"/>
  <c r="H179" i="7" l="1"/>
  <c r="I178" i="7"/>
  <c r="M178" i="7" l="1"/>
  <c r="I179" i="7"/>
  <c r="F180" i="7"/>
  <c r="H180" i="7" l="1"/>
  <c r="F181" i="7" s="1"/>
  <c r="M179" i="7"/>
  <c r="H181" i="7" l="1"/>
  <c r="I180" i="7"/>
  <c r="M180" i="7" l="1"/>
  <c r="I181" i="7"/>
  <c r="F182" i="7"/>
  <c r="M181" i="7" l="1"/>
  <c r="H182" i="7"/>
  <c r="I182" i="7" l="1"/>
  <c r="F183" i="7"/>
  <c r="H183" i="7" l="1"/>
  <c r="M182" i="7"/>
  <c r="I183" i="7" l="1"/>
  <c r="F184" i="7"/>
  <c r="H184" i="7" l="1"/>
  <c r="F185" i="7" s="1"/>
  <c r="M183" i="7"/>
  <c r="H185" i="7" l="1"/>
  <c r="I184" i="7"/>
  <c r="M184" i="7" l="1"/>
  <c r="I185" i="7"/>
  <c r="F186" i="7"/>
  <c r="H186" i="7" l="1"/>
  <c r="F187" i="7" s="1"/>
  <c r="M185" i="7"/>
  <c r="H187" i="7" l="1"/>
  <c r="I186" i="7"/>
  <c r="M186" i="7" l="1"/>
  <c r="I187" i="7"/>
  <c r="F188" i="7"/>
  <c r="M187" i="7" l="1"/>
  <c r="H188" i="7"/>
  <c r="I188" i="7" l="1"/>
  <c r="F189" i="7"/>
  <c r="M188" i="7" l="1"/>
  <c r="H189" i="7"/>
  <c r="I189" i="7" l="1"/>
  <c r="F190" i="7"/>
  <c r="M189" i="7" l="1"/>
  <c r="H190" i="7"/>
  <c r="F191" i="7" s="1"/>
  <c r="H191" i="7" l="1"/>
  <c r="I190" i="7"/>
  <c r="M190" i="7" l="1"/>
  <c r="I191" i="7"/>
  <c r="F192" i="7"/>
  <c r="H192" i="7" l="1"/>
  <c r="F193" i="7" s="1"/>
  <c r="M191" i="7"/>
  <c r="H193" i="7" l="1"/>
  <c r="I192" i="7"/>
  <c r="M192" i="7" l="1"/>
  <c r="I193" i="7"/>
  <c r="F194" i="7"/>
  <c r="H194" i="7" l="1"/>
  <c r="F195" i="7" s="1"/>
  <c r="M193" i="7"/>
  <c r="H195" i="7" l="1"/>
  <c r="I194" i="7"/>
  <c r="M194" i="7" l="1"/>
  <c r="I195" i="7"/>
  <c r="F196" i="7"/>
  <c r="H196" i="7" l="1"/>
  <c r="F197" i="7" s="1"/>
  <c r="M195" i="7"/>
  <c r="H197" i="7" l="1"/>
  <c r="I196" i="7"/>
  <c r="M196" i="7" l="1"/>
  <c r="I197" i="7"/>
  <c r="F198" i="7"/>
  <c r="H198" i="7" l="1"/>
  <c r="F199" i="7" s="1"/>
  <c r="M197" i="7"/>
  <c r="H199" i="7" l="1"/>
  <c r="I198" i="7"/>
  <c r="M198" i="7" l="1"/>
  <c r="I199" i="7"/>
  <c r="F200" i="7"/>
  <c r="H200" i="7" l="1"/>
  <c r="F201" i="7" s="1"/>
  <c r="M199" i="7"/>
  <c r="H201" i="7" l="1"/>
  <c r="I200" i="7"/>
  <c r="M200" i="7" l="1"/>
  <c r="I201" i="7"/>
  <c r="F202" i="7"/>
  <c r="H202" i="7" l="1"/>
  <c r="F203" i="7" s="1"/>
  <c r="M201" i="7"/>
  <c r="H203" i="7" l="1"/>
  <c r="I202" i="7"/>
  <c r="M202" i="7" l="1"/>
  <c r="I203" i="7"/>
  <c r="F204" i="7"/>
  <c r="H204" i="7" l="1"/>
  <c r="F205" i="7" s="1"/>
  <c r="M203" i="7"/>
  <c r="H205" i="7" l="1"/>
  <c r="I204" i="7"/>
  <c r="M204" i="7" l="1"/>
  <c r="I205" i="7"/>
  <c r="F206" i="7"/>
  <c r="H206" i="7" l="1"/>
  <c r="F207" i="7" s="1"/>
  <c r="M205" i="7"/>
  <c r="H207" i="7" l="1"/>
  <c r="I206" i="7"/>
  <c r="M206" i="7" l="1"/>
  <c r="I207" i="7"/>
  <c r="F208" i="7"/>
  <c r="H208" i="7" l="1"/>
  <c r="M207" i="7"/>
  <c r="I208" i="7" l="1"/>
  <c r="F209" i="7"/>
  <c r="M208" i="7" l="1"/>
  <c r="H209" i="7"/>
  <c r="I209" i="7" l="1"/>
  <c r="F210" i="7"/>
  <c r="M209" i="7" l="1"/>
  <c r="H210" i="7"/>
  <c r="F211" i="7" s="1"/>
  <c r="H211" i="7" l="1"/>
  <c r="I210" i="7"/>
  <c r="M210" i="7" l="1"/>
  <c r="I211" i="7"/>
  <c r="F212" i="7"/>
  <c r="H212" i="7" l="1"/>
  <c r="F213" i="7" s="1"/>
  <c r="M211" i="7"/>
  <c r="H213" i="7" l="1"/>
  <c r="I212" i="7"/>
  <c r="M212" i="7" l="1"/>
  <c r="I213" i="7"/>
  <c r="F214" i="7"/>
  <c r="H214" i="7" l="1"/>
  <c r="M213" i="7"/>
  <c r="I214" i="7" l="1"/>
  <c r="F215" i="7"/>
  <c r="H215" i="7" l="1"/>
  <c r="F216" i="7" s="1"/>
  <c r="M214" i="7"/>
  <c r="H216" i="7" l="1"/>
  <c r="I215" i="7"/>
  <c r="M215" i="7" l="1"/>
  <c r="I216" i="7"/>
  <c r="F217" i="7"/>
  <c r="H217" i="7" l="1"/>
  <c r="F218" i="7" s="1"/>
  <c r="M216" i="7"/>
  <c r="H218" i="7" l="1"/>
  <c r="I217" i="7"/>
  <c r="M217" i="7" l="1"/>
  <c r="I218" i="7"/>
  <c r="F219" i="7"/>
  <c r="H219" i="7" l="1"/>
  <c r="F220" i="7" s="1"/>
  <c r="M218" i="7"/>
  <c r="H220" i="7" l="1"/>
  <c r="I219" i="7"/>
  <c r="M219" i="7" l="1"/>
  <c r="I220" i="7"/>
  <c r="F221" i="7"/>
  <c r="M220" i="7" l="1"/>
  <c r="H221" i="7"/>
  <c r="F222" i="7" s="1"/>
  <c r="H222" i="7" l="1"/>
  <c r="I221" i="7"/>
  <c r="M221" i="7" l="1"/>
  <c r="I222" i="7"/>
  <c r="F223" i="7"/>
  <c r="H223" i="7" l="1"/>
  <c r="F224" i="7" s="1"/>
  <c r="M222" i="7"/>
  <c r="H224" i="7" l="1"/>
  <c r="I223" i="7"/>
  <c r="M223" i="7" l="1"/>
  <c r="I224" i="7"/>
  <c r="F225" i="7"/>
  <c r="H225" i="7" l="1"/>
  <c r="F226" i="7" s="1"/>
  <c r="M224" i="7"/>
  <c r="H226" i="7" l="1"/>
  <c r="I225" i="7"/>
  <c r="M225" i="7" l="1"/>
  <c r="I226" i="7"/>
  <c r="F227" i="7"/>
  <c r="M226" i="7" l="1"/>
  <c r="H227" i="7"/>
  <c r="I227" i="7" l="1"/>
  <c r="F228" i="7"/>
  <c r="M227" i="7" l="1"/>
  <c r="H228" i="7"/>
  <c r="F229" i="7" s="1"/>
  <c r="H229" i="7" l="1"/>
  <c r="I228" i="7"/>
  <c r="M228" i="7" l="1"/>
  <c r="I229" i="7"/>
  <c r="F230" i="7"/>
  <c r="H230" i="7" l="1"/>
  <c r="M229" i="7"/>
  <c r="I230" i="7" l="1"/>
  <c r="F231" i="7"/>
  <c r="H231" i="7" l="1"/>
  <c r="M230" i="7"/>
  <c r="I231" i="7" l="1"/>
  <c r="F232" i="7"/>
  <c r="M231" i="7" l="1"/>
  <c r="H232" i="7"/>
  <c r="I232" i="7" l="1"/>
  <c r="F233" i="7"/>
  <c r="M232" i="7" l="1"/>
  <c r="H233" i="7"/>
  <c r="I233" i="7" l="1"/>
  <c r="F234" i="7"/>
  <c r="M233" i="7" l="1"/>
  <c r="H234" i="7"/>
  <c r="F235" i="7" s="1"/>
  <c r="H235" i="7" l="1"/>
  <c r="I234" i="7"/>
  <c r="M234" i="7" l="1"/>
  <c r="I235" i="7"/>
  <c r="F236" i="7"/>
  <c r="H236" i="7" l="1"/>
  <c r="M235" i="7"/>
  <c r="I236" i="7" l="1"/>
  <c r="F237" i="7"/>
  <c r="H237" i="7" l="1"/>
  <c r="M236" i="7"/>
  <c r="I237" i="7" l="1"/>
  <c r="F238" i="7"/>
  <c r="H238" i="7" l="1"/>
  <c r="M237" i="7"/>
  <c r="I238" i="7" l="1"/>
  <c r="F239" i="7"/>
  <c r="M238" i="7" l="1"/>
  <c r="H239" i="7"/>
  <c r="F240" i="7" s="1"/>
  <c r="H240" i="7" l="1"/>
  <c r="I239" i="7"/>
  <c r="I240" i="7" l="1"/>
  <c r="M239" i="7"/>
  <c r="F241" i="7"/>
  <c r="M240" i="7" l="1"/>
  <c r="H241" i="7"/>
  <c r="F242" i="7" s="1"/>
  <c r="H242" i="7" l="1"/>
  <c r="I241" i="7"/>
  <c r="M241" i="7" l="1"/>
  <c r="I242" i="7"/>
  <c r="F243" i="7"/>
  <c r="H243" i="7" l="1"/>
  <c r="M242" i="7"/>
  <c r="I243" i="7" l="1"/>
  <c r="F244" i="7"/>
  <c r="M243" i="7" l="1"/>
  <c r="H244" i="7"/>
  <c r="I244" i="7" l="1"/>
  <c r="F245" i="7"/>
  <c r="H245" i="7" l="1"/>
  <c r="M244" i="7"/>
  <c r="I245" i="7" l="1"/>
  <c r="F246" i="7"/>
  <c r="H246" i="7" l="1"/>
  <c r="M245" i="7"/>
  <c r="I246" i="7" l="1"/>
  <c r="F247" i="7"/>
  <c r="M246" i="7" l="1"/>
  <c r="H247" i="7"/>
  <c r="F248" i="7" s="1"/>
  <c r="H248" i="7" l="1"/>
  <c r="I247" i="7"/>
  <c r="M247" i="7" l="1"/>
  <c r="I248" i="7"/>
  <c r="F249" i="7"/>
  <c r="H249" i="7" l="1"/>
  <c r="M248" i="7"/>
  <c r="I249" i="7" l="1"/>
  <c r="F250" i="7"/>
  <c r="M249" i="7" l="1"/>
  <c r="H250" i="7"/>
  <c r="F251" i="7" s="1"/>
  <c r="H251" i="7" l="1"/>
  <c r="I250" i="7"/>
  <c r="M250" i="7" l="1"/>
  <c r="I251" i="7"/>
  <c r="F252" i="7"/>
  <c r="H252" i="7" l="1"/>
  <c r="M251" i="7"/>
  <c r="I252" i="7" l="1"/>
  <c r="F253" i="7"/>
  <c r="M252" i="7" l="1"/>
  <c r="H253" i="7"/>
  <c r="F254" i="7" s="1"/>
  <c r="H254" i="7" l="1"/>
  <c r="I253" i="7"/>
  <c r="M253" i="7" l="1"/>
  <c r="I254" i="7"/>
  <c r="F255" i="7"/>
  <c r="H255" i="7" l="1"/>
  <c r="M254" i="7"/>
  <c r="I255" i="7" l="1"/>
  <c r="F256" i="7"/>
  <c r="M255" i="7" l="1"/>
  <c r="H256" i="7"/>
  <c r="F257" i="7" s="1"/>
  <c r="H257" i="7" l="1"/>
  <c r="I256" i="7"/>
  <c r="M256" i="7" l="1"/>
  <c r="I257" i="7"/>
  <c r="F258" i="7"/>
  <c r="H258" i="7" l="1"/>
  <c r="M257" i="7"/>
  <c r="I258" i="7" l="1"/>
  <c r="F259" i="7"/>
  <c r="M258" i="7" l="1"/>
  <c r="H259" i="7"/>
  <c r="I259" i="7" l="1"/>
  <c r="F260" i="7"/>
  <c r="M259" i="7" l="1"/>
  <c r="H260" i="7"/>
  <c r="F261" i="7" s="1"/>
  <c r="H261" i="7" l="1"/>
  <c r="I260" i="7"/>
  <c r="M260" i="7" l="1"/>
  <c r="I261" i="7"/>
  <c r="F262" i="7"/>
  <c r="M261" i="7" l="1"/>
  <c r="H262" i="7"/>
  <c r="I262" i="7" l="1"/>
  <c r="F263" i="7"/>
  <c r="H263" i="7" l="1"/>
  <c r="M262" i="7"/>
  <c r="I263" i="7" l="1"/>
  <c r="F264" i="7"/>
  <c r="M263" i="7" l="1"/>
  <c r="H264" i="7"/>
  <c r="F265" i="7" s="1"/>
  <c r="H265" i="7" l="1"/>
  <c r="I264" i="7"/>
  <c r="M264" i="7" l="1"/>
  <c r="I265" i="7"/>
  <c r="F266" i="7"/>
  <c r="H266" i="7" l="1"/>
  <c r="M265" i="7"/>
  <c r="I266" i="7" l="1"/>
  <c r="F267" i="7"/>
  <c r="M266" i="7" l="1"/>
  <c r="H267" i="7"/>
  <c r="I267" i="7" l="1"/>
  <c r="F268" i="7"/>
  <c r="H268" i="7" l="1"/>
  <c r="M267" i="7"/>
  <c r="I268" i="7" l="1"/>
  <c r="F269" i="7"/>
  <c r="M268" i="7" l="1"/>
  <c r="H269" i="7"/>
  <c r="I269" i="7" l="1"/>
  <c r="F270" i="7"/>
  <c r="M269" i="7" l="1"/>
  <c r="H270" i="7"/>
  <c r="I270" i="7" l="1"/>
  <c r="F271" i="7"/>
  <c r="M270" i="7" l="1"/>
  <c r="H271" i="7"/>
  <c r="F272" i="7" s="1"/>
  <c r="H272" i="7" l="1"/>
  <c r="I271" i="7"/>
  <c r="M271" i="7" l="1"/>
  <c r="I272" i="7"/>
  <c r="F273" i="7"/>
  <c r="H273" i="7" l="1"/>
  <c r="M272" i="7"/>
  <c r="I273" i="7" l="1"/>
  <c r="F274" i="7"/>
  <c r="H274" i="7" l="1"/>
  <c r="M273" i="7"/>
  <c r="I274" i="7" l="1"/>
  <c r="F275" i="7"/>
  <c r="H275" i="7" l="1"/>
  <c r="M274" i="7"/>
  <c r="I275" i="7" l="1"/>
  <c r="F276" i="7"/>
  <c r="M275" i="7" l="1"/>
  <c r="H276" i="7"/>
  <c r="I276" i="7" l="1"/>
  <c r="F277" i="7"/>
  <c r="M276" i="7" l="1"/>
  <c r="H277" i="7"/>
  <c r="I277" i="7" l="1"/>
  <c r="F278" i="7"/>
  <c r="M277" i="7" l="1"/>
  <c r="H278" i="7"/>
  <c r="F279" i="7" s="1"/>
  <c r="H279" i="7" l="1"/>
  <c r="I278" i="7"/>
  <c r="M278" i="7" l="1"/>
  <c r="I279" i="7"/>
  <c r="F280" i="7"/>
  <c r="H280" i="7" l="1"/>
  <c r="M279" i="7"/>
  <c r="I280" i="7" l="1"/>
  <c r="F281" i="7"/>
  <c r="M280" i="7" l="1"/>
  <c r="H281" i="7"/>
  <c r="I281" i="7" l="1"/>
  <c r="F282" i="7"/>
  <c r="H282" i="7" l="1"/>
  <c r="M281" i="7"/>
  <c r="I282" i="7" l="1"/>
  <c r="F283" i="7"/>
  <c r="M282" i="7" l="1"/>
  <c r="H283" i="7"/>
  <c r="I283" i="7" l="1"/>
  <c r="F284" i="7"/>
  <c r="M283" i="7" l="1"/>
  <c r="H284" i="7"/>
  <c r="I284" i="7" l="1"/>
  <c r="F285" i="7"/>
  <c r="M284" i="7" l="1"/>
  <c r="H285" i="7"/>
  <c r="F286" i="7" s="1"/>
  <c r="H286" i="7" l="1"/>
  <c r="I285" i="7"/>
  <c r="M285" i="7" l="1"/>
  <c r="I286" i="7"/>
  <c r="F287" i="7"/>
  <c r="H287" i="7" l="1"/>
  <c r="M286" i="7"/>
  <c r="I287" i="7" l="1"/>
  <c r="F288" i="7"/>
  <c r="H288" i="7" l="1"/>
  <c r="M287" i="7"/>
  <c r="I288" i="7" l="1"/>
  <c r="F289" i="7"/>
  <c r="H289" i="7" l="1"/>
  <c r="M288" i="7"/>
  <c r="I289" i="7" l="1"/>
  <c r="F290" i="7"/>
  <c r="M289" i="7" l="1"/>
  <c r="H290" i="7"/>
  <c r="F291" i="7" s="1"/>
  <c r="H291" i="7" l="1"/>
  <c r="I290" i="7"/>
  <c r="M290" i="7" l="1"/>
  <c r="I291" i="7"/>
  <c r="F292" i="7"/>
  <c r="H292" i="7" l="1"/>
  <c r="M291" i="7"/>
  <c r="I292" i="7" l="1"/>
  <c r="F293" i="7"/>
  <c r="M292" i="7" l="1"/>
  <c r="H293" i="7"/>
  <c r="F294" i="7" s="1"/>
  <c r="H294" i="7" l="1"/>
  <c r="I293" i="7"/>
  <c r="M293" i="7" l="1"/>
  <c r="I294" i="7"/>
  <c r="F295" i="7"/>
  <c r="H295" i="7" l="1"/>
  <c r="M294" i="7"/>
  <c r="I295" i="7" l="1"/>
  <c r="F296" i="7"/>
  <c r="M295" i="7" l="1"/>
  <c r="H296" i="7"/>
  <c r="I296" i="7" l="1"/>
  <c r="F297" i="7"/>
  <c r="H297" i="7" l="1"/>
  <c r="M296" i="7"/>
  <c r="I297" i="7" l="1"/>
  <c r="F298" i="7"/>
  <c r="M297" i="7" l="1"/>
  <c r="H298" i="7"/>
  <c r="I298" i="7" l="1"/>
  <c r="F299" i="7"/>
  <c r="M298" i="7" l="1"/>
  <c r="H299" i="7"/>
  <c r="I299" i="7" l="1"/>
  <c r="F300" i="7"/>
  <c r="M299" i="7" l="1"/>
  <c r="H300" i="7"/>
  <c r="F301" i="7" s="1"/>
  <c r="H301" i="7" l="1"/>
  <c r="I300" i="7"/>
  <c r="M300" i="7" l="1"/>
  <c r="I301" i="7"/>
  <c r="F302" i="7"/>
  <c r="H302" i="7" l="1"/>
  <c r="M301" i="7"/>
  <c r="I302" i="7" l="1"/>
  <c r="F303" i="7"/>
  <c r="H303" i="7" l="1"/>
  <c r="M302" i="7"/>
  <c r="I303" i="7" l="1"/>
  <c r="F304" i="7"/>
  <c r="H304" i="7" l="1"/>
  <c r="M303" i="7"/>
  <c r="I304" i="7" l="1"/>
  <c r="F305" i="7"/>
  <c r="M304" i="7" l="1"/>
  <c r="H305" i="7"/>
  <c r="I305" i="7" l="1"/>
  <c r="F306" i="7"/>
  <c r="M305" i="7" l="1"/>
  <c r="H306" i="7"/>
  <c r="I306" i="7" l="1"/>
  <c r="F307" i="7"/>
  <c r="M306" i="7" l="1"/>
  <c r="H307" i="7"/>
  <c r="F308" i="7" s="1"/>
  <c r="H308" i="7" l="1"/>
  <c r="I307" i="7"/>
  <c r="M307" i="7" l="1"/>
  <c r="I308" i="7"/>
  <c r="F309" i="7"/>
  <c r="H309" i="7" l="1"/>
  <c r="M308" i="7"/>
  <c r="I309" i="7" l="1"/>
  <c r="F310" i="7"/>
  <c r="M309" i="7" l="1"/>
  <c r="H310" i="7"/>
  <c r="I310" i="7" l="1"/>
  <c r="F311" i="7"/>
  <c r="H311" i="7" l="1"/>
  <c r="M310" i="7"/>
  <c r="I311" i="7" l="1"/>
  <c r="F312" i="7"/>
  <c r="M311" i="7" l="1"/>
  <c r="H312" i="7"/>
  <c r="F313" i="7" s="1"/>
  <c r="H313" i="7" l="1"/>
  <c r="I312" i="7"/>
  <c r="M312" i="7" l="1"/>
  <c r="I313" i="7"/>
  <c r="F314" i="7"/>
  <c r="M313" i="7" l="1"/>
  <c r="H314" i="7"/>
  <c r="I314" i="7" l="1"/>
  <c r="F315" i="7"/>
  <c r="H315" i="7" l="1"/>
  <c r="M314" i="7"/>
  <c r="I315" i="7" l="1"/>
  <c r="F316" i="7"/>
  <c r="H316" i="7" l="1"/>
  <c r="M315" i="7"/>
  <c r="I316" i="7" l="1"/>
  <c r="F317" i="7"/>
  <c r="M316" i="7" l="1"/>
  <c r="H317" i="7"/>
  <c r="F318" i="7" s="1"/>
  <c r="H318" i="7" l="1"/>
  <c r="F319" i="7" s="1"/>
  <c r="I317" i="7"/>
  <c r="M317" i="7" s="1"/>
  <c r="I318" i="7"/>
  <c r="H319" i="7" l="1"/>
  <c r="M318" i="7"/>
  <c r="I319" i="7" l="1"/>
  <c r="F320" i="7"/>
  <c r="H320" i="7" l="1"/>
  <c r="M319" i="7"/>
  <c r="I320" i="7" l="1"/>
  <c r="F321" i="7"/>
  <c r="H321" i="7" l="1"/>
  <c r="M320" i="7"/>
  <c r="I321" i="7" l="1"/>
  <c r="F322" i="7"/>
  <c r="M321" i="7" l="1"/>
  <c r="H322" i="7"/>
  <c r="I322" i="7" l="1"/>
  <c r="F323" i="7"/>
  <c r="M322" i="7" l="1"/>
  <c r="H323" i="7"/>
  <c r="I323" i="7" l="1"/>
  <c r="F324" i="7"/>
  <c r="M323" i="7" l="1"/>
  <c r="H324" i="7"/>
  <c r="F325" i="7" s="1"/>
  <c r="H325" i="7" l="1"/>
  <c r="I324" i="7"/>
  <c r="M324" i="7" l="1"/>
  <c r="I325" i="7"/>
  <c r="F326" i="7"/>
  <c r="H326" i="7" l="1"/>
  <c r="M325" i="7"/>
  <c r="I326" i="7" l="1"/>
  <c r="F327" i="7"/>
  <c r="M326" i="7" l="1"/>
  <c r="H327" i="7"/>
  <c r="F328" i="7" s="1"/>
  <c r="H328" i="7" l="1"/>
  <c r="I327" i="7"/>
  <c r="M327" i="7" l="1"/>
  <c r="I328" i="7"/>
  <c r="F329" i="7"/>
  <c r="H329" i="7" l="1"/>
  <c r="M328" i="7"/>
  <c r="I329" i="7" l="1"/>
  <c r="F330" i="7"/>
  <c r="M329" i="7" l="1"/>
  <c r="H330" i="7"/>
  <c r="I330" i="7" l="1"/>
  <c r="F331" i="7"/>
  <c r="M330" i="7" l="1"/>
  <c r="H331" i="7"/>
  <c r="I331" i="7" l="1"/>
  <c r="F332" i="7"/>
  <c r="M331" i="7" l="1"/>
  <c r="H332" i="7"/>
  <c r="I332" i="7" l="1"/>
  <c r="F333" i="7"/>
  <c r="M332" i="7" l="1"/>
  <c r="H333" i="7"/>
  <c r="I333" i="7" l="1"/>
  <c r="F334" i="7"/>
  <c r="M333" i="7" l="1"/>
  <c r="H334" i="7"/>
  <c r="F335" i="7" s="1"/>
  <c r="H335" i="7" l="1"/>
  <c r="I334" i="7"/>
  <c r="M334" i="7" l="1"/>
  <c r="I335" i="7"/>
  <c r="F336" i="7"/>
  <c r="H336" i="7" l="1"/>
  <c r="M335" i="7"/>
  <c r="I336" i="7" l="1"/>
  <c r="F337" i="7"/>
  <c r="H337" i="7" l="1"/>
  <c r="M336" i="7"/>
  <c r="I337" i="7" l="1"/>
  <c r="F338" i="7"/>
  <c r="H338" i="7" l="1"/>
  <c r="M337" i="7"/>
  <c r="I338" i="7" l="1"/>
  <c r="F339" i="7"/>
  <c r="M338" i="7" l="1"/>
  <c r="H339" i="7"/>
  <c r="I339" i="7" l="1"/>
  <c r="F340" i="7"/>
  <c r="M339" i="7" l="1"/>
  <c r="H340" i="7"/>
  <c r="I340" i="7" l="1"/>
  <c r="F341" i="7"/>
  <c r="M340" i="7" l="1"/>
  <c r="H341" i="7"/>
  <c r="F342" i="7" s="1"/>
  <c r="H342" i="7" l="1"/>
  <c r="I341" i="7"/>
  <c r="I342" i="7" l="1"/>
  <c r="M341" i="7"/>
  <c r="F343" i="7"/>
  <c r="H343" i="7" l="1"/>
  <c r="M342" i="7"/>
  <c r="I343" i="7" l="1"/>
  <c r="F344" i="7"/>
  <c r="M343" i="7" l="1"/>
  <c r="H344" i="7"/>
  <c r="I344" i="7" l="1"/>
  <c r="F345" i="7"/>
  <c r="M344" i="7" l="1"/>
  <c r="H345" i="7"/>
  <c r="F346" i="7" s="1"/>
  <c r="H346" i="7" l="1"/>
  <c r="I345" i="7"/>
  <c r="M345" i="7" l="1"/>
  <c r="I346" i="7"/>
  <c r="F347" i="7"/>
  <c r="M346" i="7" l="1"/>
  <c r="H347" i="7"/>
  <c r="I347" i="7" l="1"/>
  <c r="F348" i="7"/>
  <c r="H348" i="7" l="1"/>
  <c r="M347" i="7"/>
  <c r="I348" i="7" l="1"/>
  <c r="F349" i="7"/>
  <c r="H349" i="7" l="1"/>
  <c r="M348" i="7"/>
  <c r="I349" i="7" l="1"/>
  <c r="F350" i="7"/>
  <c r="M349" i="7" l="1"/>
  <c r="H350" i="7"/>
  <c r="F351" i="7" s="1"/>
  <c r="H351" i="7" l="1"/>
  <c r="I350" i="7"/>
  <c r="M350" i="7" l="1"/>
  <c r="I351" i="7"/>
  <c r="F352" i="7"/>
  <c r="H352" i="7" l="1"/>
  <c r="M351" i="7"/>
  <c r="I352" i="7" l="1"/>
  <c r="F353" i="7"/>
  <c r="H353" i="7" l="1"/>
  <c r="M352" i="7"/>
  <c r="I353" i="7" l="1"/>
  <c r="F354" i="7"/>
  <c r="H354" i="7" l="1"/>
  <c r="M353" i="7"/>
  <c r="I354" i="7" l="1"/>
  <c r="F355" i="7"/>
  <c r="M354" i="7" l="1"/>
  <c r="H355" i="7"/>
  <c r="I355" i="7" l="1"/>
  <c r="F356" i="7"/>
  <c r="M355" i="7" l="1"/>
  <c r="H356" i="7"/>
  <c r="I356" i="7" l="1"/>
  <c r="F357" i="7"/>
  <c r="M356" i="7" l="1"/>
  <c r="H357" i="7"/>
  <c r="F358" i="7" s="1"/>
  <c r="H358" i="7" l="1"/>
  <c r="I357" i="7"/>
  <c r="M357" i="7" l="1"/>
  <c r="I358" i="7"/>
  <c r="F359" i="7"/>
  <c r="H359" i="7" l="1"/>
  <c r="M358" i="7"/>
  <c r="I359" i="7" l="1"/>
  <c r="F360" i="7"/>
  <c r="M359" i="7" l="1"/>
  <c r="H360" i="7"/>
  <c r="I360" i="7" l="1"/>
  <c r="F361" i="7"/>
  <c r="H361" i="7" l="1"/>
  <c r="M360" i="7"/>
  <c r="I361" i="7" l="1"/>
  <c r="F362" i="7"/>
  <c r="M361" i="7" l="1"/>
  <c r="H362" i="7"/>
  <c r="I362" i="7" l="1"/>
  <c r="F363" i="7"/>
  <c r="M362" i="7" l="1"/>
  <c r="H363" i="7"/>
  <c r="I363" i="7" l="1"/>
  <c r="F364" i="7"/>
  <c r="M363" i="7" l="1"/>
  <c r="H364" i="7"/>
  <c r="F365" i="7" s="1"/>
  <c r="H365" i="7" l="1"/>
  <c r="I364" i="7"/>
  <c r="M364" i="7" l="1"/>
  <c r="I365" i="7"/>
  <c r="F366" i="7"/>
  <c r="H366" i="7" l="1"/>
  <c r="M365" i="7"/>
  <c r="I366" i="7" l="1"/>
  <c r="F367" i="7"/>
  <c r="H367" i="7" l="1"/>
  <c r="M366" i="7"/>
  <c r="I367" i="7" l="1"/>
  <c r="F368" i="7"/>
  <c r="H368" i="7" l="1"/>
  <c r="M367" i="7"/>
  <c r="I368" i="7" l="1"/>
  <c r="F369" i="7"/>
  <c r="M368" i="7" l="1"/>
  <c r="H369" i="7"/>
  <c r="I369" i="7" l="1"/>
  <c r="F370" i="7"/>
  <c r="M369" i="7" l="1"/>
  <c r="H370" i="7"/>
  <c r="I370" i="7" l="1"/>
  <c r="F371" i="7"/>
  <c r="M370" i="7" l="1"/>
  <c r="H371" i="7"/>
  <c r="F372" i="7" s="1"/>
  <c r="H372" i="7" l="1"/>
  <c r="I371" i="7"/>
  <c r="M371" i="7" l="1"/>
  <c r="I372" i="7"/>
  <c r="F373" i="7"/>
  <c r="H373" i="7" l="1"/>
  <c r="M372" i="7"/>
  <c r="I373" i="7" l="1"/>
  <c r="F374" i="7"/>
  <c r="M373" i="7" l="1"/>
  <c r="H374" i="7"/>
  <c r="I374" i="7" l="1"/>
  <c r="F375" i="7"/>
  <c r="H375" i="7" l="1"/>
  <c r="M374" i="7"/>
  <c r="I375" i="7" l="1"/>
  <c r="F376" i="7"/>
  <c r="M375" i="7" l="1"/>
  <c r="H376" i="7"/>
  <c r="I376" i="7" l="1"/>
  <c r="F377" i="7"/>
  <c r="M376" i="7" l="1"/>
  <c r="H377" i="7"/>
  <c r="I377" i="7" l="1"/>
  <c r="F378" i="7"/>
  <c r="M377" i="7" l="1"/>
  <c r="H378" i="7"/>
  <c r="F379" i="7" s="1"/>
  <c r="H379" i="7" l="1"/>
  <c r="I378" i="7"/>
  <c r="M378" i="7" l="1"/>
  <c r="I379" i="7"/>
  <c r="F380" i="7"/>
  <c r="H380" i="7" l="1"/>
  <c r="M379" i="7"/>
  <c r="I380" i="7" l="1"/>
  <c r="F381" i="7"/>
  <c r="H381" i="7" l="1"/>
  <c r="M380" i="7"/>
  <c r="I381" i="7" l="1"/>
  <c r="F382" i="7"/>
  <c r="H382" i="7" l="1"/>
  <c r="M381" i="7"/>
  <c r="I382" i="7" l="1"/>
  <c r="F383" i="7"/>
  <c r="M382" i="7" l="1"/>
  <c r="H383" i="7"/>
  <c r="I383" i="7" l="1"/>
  <c r="F384" i="7"/>
  <c r="M383" i="7" l="1"/>
  <c r="H384" i="7"/>
  <c r="I384" i="7" l="1"/>
  <c r="F385" i="7"/>
  <c r="M384" i="7" l="1"/>
  <c r="H385" i="7"/>
  <c r="F386" i="7" s="1"/>
  <c r="H386" i="7" l="1"/>
  <c r="I385" i="7"/>
  <c r="M385" i="7" l="1"/>
  <c r="I386" i="7"/>
  <c r="F387" i="7"/>
  <c r="H387" i="7" l="1"/>
  <c r="M386" i="7"/>
  <c r="I387" i="7" l="1"/>
  <c r="F388" i="7"/>
  <c r="J27" i="7" l="1"/>
  <c r="M387" i="7"/>
  <c r="L27" i="7"/>
  <c r="K27" i="7"/>
  <c r="H388" i="7"/>
  <c r="I388" i="7" l="1"/>
  <c r="F389" i="7"/>
  <c r="H389" i="7" l="1"/>
  <c r="J28" i="7"/>
  <c r="M388" i="7"/>
  <c r="L28" i="7"/>
  <c r="K28" i="7"/>
  <c r="I389" i="7" l="1"/>
  <c r="F390" i="7"/>
  <c r="H390" i="7" l="1"/>
  <c r="M389" i="7"/>
  <c r="J29" i="7"/>
  <c r="L29" i="7"/>
  <c r="K29" i="7"/>
  <c r="I390" i="7" l="1"/>
  <c r="F391" i="7"/>
  <c r="H391" i="7" l="1"/>
  <c r="M390" i="7"/>
  <c r="J30" i="7"/>
  <c r="L30" i="7"/>
  <c r="K30" i="7"/>
  <c r="I391" i="7" l="1"/>
  <c r="F392" i="7"/>
  <c r="M391" i="7" l="1"/>
  <c r="J31" i="7"/>
  <c r="L31" i="7"/>
  <c r="K31" i="7"/>
  <c r="H392" i="7"/>
  <c r="I392" i="7" l="1"/>
  <c r="F393" i="7"/>
  <c r="J32" i="7" l="1"/>
  <c r="M392" i="7"/>
  <c r="L32" i="7"/>
  <c r="K32" i="7"/>
  <c r="H393" i="7"/>
  <c r="I393" i="7" l="1"/>
  <c r="F394" i="7"/>
  <c r="J33" i="7" l="1"/>
  <c r="M393" i="7"/>
  <c r="L33" i="7"/>
  <c r="K33" i="7"/>
  <c r="H394" i="7"/>
  <c r="I394" i="7" l="1"/>
  <c r="F395" i="7"/>
  <c r="M394" i="7" l="1"/>
  <c r="J34" i="7"/>
  <c r="K34" i="7"/>
  <c r="L34" i="7"/>
  <c r="H395" i="7"/>
  <c r="I395" i="7" l="1"/>
  <c r="F396" i="7"/>
  <c r="J35" i="7" l="1"/>
  <c r="M395" i="7"/>
  <c r="L35" i="7"/>
  <c r="K35" i="7"/>
  <c r="H396" i="7"/>
  <c r="I396" i="7" l="1"/>
  <c r="F397" i="7"/>
  <c r="M396" i="7" l="1"/>
  <c r="J36" i="7"/>
  <c r="L36" i="7"/>
  <c r="K36" i="7"/>
  <c r="H397" i="7"/>
  <c r="I397" i="7" l="1"/>
  <c r="F398" i="7"/>
  <c r="M397" i="7" l="1"/>
  <c r="J37" i="7"/>
  <c r="K37" i="7"/>
  <c r="L37" i="7"/>
  <c r="H398" i="7"/>
  <c r="I398" i="7" l="1"/>
  <c r="F399" i="7"/>
  <c r="J38" i="7" l="1"/>
  <c r="M398" i="7"/>
  <c r="L38" i="7"/>
  <c r="K38" i="7"/>
  <c r="H399" i="7"/>
  <c r="I399" i="7" l="1"/>
  <c r="F400" i="7"/>
  <c r="J39" i="7" l="1"/>
  <c r="M399" i="7"/>
  <c r="N39" i="7" s="1"/>
  <c r="K39" i="7"/>
  <c r="L39" i="7"/>
  <c r="H400" i="7"/>
  <c r="I400" i="7" l="1"/>
  <c r="F401" i="7"/>
  <c r="M400" i="7" l="1"/>
  <c r="N40" i="7" s="1"/>
  <c r="J40" i="7"/>
  <c r="L40" i="7"/>
  <c r="K40" i="7"/>
  <c r="H401" i="7"/>
  <c r="I401" i="7" l="1"/>
  <c r="F402" i="7"/>
  <c r="J41" i="7" l="1"/>
  <c r="M401" i="7"/>
  <c r="N41" i="7" s="1"/>
  <c r="L41" i="7"/>
  <c r="K41" i="7"/>
  <c r="H402" i="7"/>
  <c r="I402" i="7" l="1"/>
  <c r="F403" i="7"/>
  <c r="J42" i="7" l="1"/>
  <c r="M402" i="7"/>
  <c r="N42" i="7" s="1"/>
  <c r="K42" i="7"/>
  <c r="L42" i="7"/>
  <c r="H403" i="7"/>
  <c r="I403" i="7" l="1"/>
  <c r="F404" i="7"/>
  <c r="M403" i="7" l="1"/>
  <c r="N43" i="7" s="1"/>
  <c r="J43" i="7"/>
  <c r="L43" i="7"/>
  <c r="K43" i="7"/>
  <c r="H404" i="7"/>
  <c r="I404" i="7" l="1"/>
  <c r="F405" i="7"/>
  <c r="M404" i="7" l="1"/>
  <c r="N44" i="7" s="1"/>
  <c r="J44" i="7"/>
  <c r="K44" i="7"/>
  <c r="L44" i="7"/>
  <c r="H405" i="7"/>
  <c r="I405" i="7" l="1"/>
  <c r="F406" i="7"/>
  <c r="M405" i="7" l="1"/>
  <c r="N45" i="7" s="1"/>
  <c r="J45" i="7"/>
  <c r="L45" i="7"/>
  <c r="K45" i="7"/>
  <c r="H406" i="7"/>
  <c r="I406" i="7" l="1"/>
  <c r="F407" i="7"/>
  <c r="J46" i="7" l="1"/>
  <c r="M406" i="7"/>
  <c r="N46" i="7" s="1"/>
  <c r="K46" i="7"/>
  <c r="L46" i="7"/>
  <c r="H407" i="7"/>
  <c r="I407" i="7" l="1"/>
  <c r="F408" i="7"/>
  <c r="M407" i="7" l="1"/>
  <c r="N47" i="7" s="1"/>
  <c r="J47" i="7"/>
  <c r="K47" i="7"/>
  <c r="L47" i="7"/>
  <c r="H408" i="7"/>
  <c r="I408" i="7" l="1"/>
  <c r="F409" i="7"/>
  <c r="J48" i="7" l="1"/>
  <c r="M408" i="7"/>
  <c r="N48" i="7" s="1"/>
  <c r="K48" i="7"/>
  <c r="L48" i="7"/>
  <c r="H409" i="7"/>
  <c r="I409" i="7" l="1"/>
  <c r="F410" i="7"/>
  <c r="J49" i="7" l="1"/>
  <c r="M409" i="7"/>
  <c r="N49" i="7" s="1"/>
  <c r="L49" i="7"/>
  <c r="K49" i="7"/>
  <c r="H410" i="7"/>
  <c r="I410" i="7" l="1"/>
  <c r="F411" i="7"/>
  <c r="M410" i="7" l="1"/>
  <c r="N50" i="7" s="1"/>
  <c r="J50" i="7"/>
  <c r="K50" i="7"/>
  <c r="L50" i="7"/>
  <c r="H411" i="7"/>
  <c r="I411" i="7" l="1"/>
  <c r="F412" i="7"/>
  <c r="M411" i="7" l="1"/>
  <c r="N51" i="7" s="1"/>
  <c r="J51" i="7"/>
  <c r="L51" i="7"/>
  <c r="K51" i="7"/>
  <c r="H412" i="7"/>
  <c r="I412" i="7" l="1"/>
  <c r="F413" i="7"/>
  <c r="J52" i="7" l="1"/>
  <c r="M412" i="7"/>
  <c r="N52" i="7" s="1"/>
  <c r="L52" i="7"/>
  <c r="K52" i="7"/>
  <c r="H413" i="7"/>
  <c r="I413" i="7" l="1"/>
  <c r="F414" i="7"/>
  <c r="M413" i="7" l="1"/>
  <c r="N53" i="7" s="1"/>
  <c r="J53" i="7"/>
  <c r="L53" i="7"/>
  <c r="K53" i="7"/>
  <c r="H414" i="7"/>
  <c r="I414" i="7" l="1"/>
  <c r="F415" i="7"/>
  <c r="M414" i="7" l="1"/>
  <c r="N54" i="7" s="1"/>
  <c r="J54" i="7"/>
  <c r="L54" i="7"/>
  <c r="K54" i="7"/>
  <c r="H415" i="7"/>
  <c r="F416" i="7" s="1"/>
  <c r="H416" i="7" l="1"/>
  <c r="I415" i="7"/>
  <c r="M415" i="7" l="1"/>
  <c r="N55" i="7" s="1"/>
  <c r="J55" i="7"/>
  <c r="L55" i="7"/>
  <c r="K55" i="7"/>
  <c r="I416" i="7"/>
  <c r="F417" i="7"/>
  <c r="M416" i="7" l="1"/>
  <c r="N56" i="7" s="1"/>
  <c r="J56" i="7"/>
  <c r="K56" i="7"/>
  <c r="L56" i="7"/>
  <c r="H417" i="7"/>
  <c r="I417" i="7" l="1"/>
  <c r="F418" i="7"/>
  <c r="H418" i="7" l="1"/>
  <c r="M417" i="7"/>
  <c r="N57" i="7" s="1"/>
  <c r="J57" i="7"/>
  <c r="L57" i="7"/>
  <c r="K57" i="7"/>
  <c r="I418" i="7" l="1"/>
  <c r="F419" i="7"/>
  <c r="H419" i="7" l="1"/>
  <c r="J58" i="7"/>
  <c r="M418" i="7"/>
  <c r="N58" i="7" s="1"/>
  <c r="K58" i="7"/>
  <c r="L58" i="7"/>
  <c r="I419" i="7" l="1"/>
  <c r="F420" i="7"/>
  <c r="J59" i="7" l="1"/>
  <c r="M419" i="7"/>
  <c r="N59" i="7" s="1"/>
  <c r="K59" i="7"/>
  <c r="L59" i="7"/>
  <c r="H420" i="7"/>
  <c r="I420" i="7" l="1"/>
  <c r="F421" i="7"/>
  <c r="J60" i="7" l="1"/>
  <c r="M420" i="7"/>
  <c r="N60" i="7" s="1"/>
  <c r="K60" i="7"/>
  <c r="L60" i="7"/>
  <c r="H421" i="7"/>
  <c r="I421" i="7" l="1"/>
  <c r="F422" i="7"/>
  <c r="J61" i="7" l="1"/>
  <c r="M421" i="7"/>
  <c r="N61" i="7" s="1"/>
  <c r="L61" i="7"/>
  <c r="K61" i="7"/>
  <c r="H422" i="7"/>
  <c r="I422" i="7" l="1"/>
  <c r="F423" i="7"/>
  <c r="M422" i="7" l="1"/>
  <c r="N62" i="7" s="1"/>
  <c r="J62" i="7"/>
  <c r="K62" i="7"/>
  <c r="L62" i="7"/>
  <c r="H423" i="7"/>
  <c r="I423" i="7" l="1"/>
  <c r="F424" i="7"/>
  <c r="M423" i="7" l="1"/>
  <c r="N63" i="7" s="1"/>
  <c r="J63" i="7"/>
  <c r="L63" i="7"/>
  <c r="K63" i="7"/>
  <c r="H424" i="7"/>
  <c r="I424" i="7" l="1"/>
  <c r="F425" i="7"/>
  <c r="J64" i="7" l="1"/>
  <c r="M424" i="7"/>
  <c r="N64" i="7" s="1"/>
  <c r="L64" i="7"/>
  <c r="K64" i="7"/>
  <c r="H425" i="7"/>
  <c r="I425" i="7" l="1"/>
  <c r="F426" i="7"/>
  <c r="M425" i="7" l="1"/>
  <c r="N65" i="7" s="1"/>
  <c r="J65" i="7"/>
  <c r="K65" i="7"/>
  <c r="L65" i="7"/>
  <c r="H426" i="7"/>
  <c r="I426" i="7" l="1"/>
  <c r="F427" i="7"/>
  <c r="J66" i="7" l="1"/>
  <c r="M426" i="7"/>
  <c r="N66" i="7" s="1"/>
  <c r="L66" i="7"/>
  <c r="K66" i="7"/>
  <c r="H427" i="7"/>
  <c r="I427" i="7" l="1"/>
  <c r="F428" i="7"/>
  <c r="J67" i="7" l="1"/>
  <c r="M427" i="7"/>
  <c r="N67" i="7" s="1"/>
  <c r="K67" i="7"/>
  <c r="L67" i="7"/>
  <c r="H428" i="7"/>
  <c r="I428" i="7" l="1"/>
  <c r="F429" i="7"/>
  <c r="J68" i="7" l="1"/>
  <c r="M428" i="7"/>
  <c r="N68" i="7" s="1"/>
  <c r="K68" i="7"/>
  <c r="L68" i="7"/>
  <c r="H429" i="7"/>
  <c r="I429" i="7" l="1"/>
  <c r="F430" i="7"/>
  <c r="M429" i="7" l="1"/>
  <c r="N69" i="7" s="1"/>
  <c r="J69" i="7"/>
  <c r="L69" i="7"/>
  <c r="K69" i="7"/>
  <c r="H430" i="7"/>
  <c r="I430" i="7" l="1"/>
  <c r="F431" i="7"/>
  <c r="J70" i="7" l="1"/>
  <c r="M430" i="7"/>
  <c r="N70" i="7" s="1"/>
  <c r="L70" i="7"/>
  <c r="K70" i="7"/>
  <c r="H431" i="7"/>
  <c r="I431" i="7" l="1"/>
  <c r="F432" i="7"/>
  <c r="M431" i="7" l="1"/>
  <c r="N71" i="7" s="1"/>
  <c r="J71" i="7"/>
  <c r="L71" i="7"/>
  <c r="K71" i="7"/>
  <c r="H432" i="7"/>
  <c r="I432" i="7" l="1"/>
  <c r="F433" i="7"/>
  <c r="M432" i="7" l="1"/>
  <c r="N72" i="7" s="1"/>
  <c r="J72" i="7"/>
  <c r="L72" i="7"/>
  <c r="K72" i="7"/>
  <c r="H433" i="7"/>
  <c r="I433" i="7" l="1"/>
  <c r="F434" i="7"/>
  <c r="J73" i="7" l="1"/>
  <c r="M433" i="7"/>
  <c r="N73" i="7" s="1"/>
  <c r="L73" i="7"/>
  <c r="K73" i="7"/>
  <c r="H434" i="7"/>
  <c r="I434" i="7" l="1"/>
  <c r="F435" i="7"/>
  <c r="M434" i="7" l="1"/>
  <c r="N74" i="7" s="1"/>
  <c r="J74" i="7"/>
  <c r="K74" i="7"/>
  <c r="L74" i="7"/>
  <c r="H435" i="7"/>
  <c r="I435" i="7" l="1"/>
  <c r="F436" i="7"/>
  <c r="J75" i="7" l="1"/>
  <c r="M435" i="7"/>
  <c r="N75" i="7" s="1"/>
  <c r="L75" i="7"/>
  <c r="K75" i="7"/>
  <c r="H436" i="7"/>
  <c r="I436" i="7" l="1"/>
  <c r="F437" i="7"/>
  <c r="J76" i="7" l="1"/>
  <c r="M436" i="7"/>
  <c r="N76" i="7" s="1"/>
  <c r="L76" i="7"/>
  <c r="K76" i="7"/>
  <c r="H437" i="7"/>
  <c r="I437" i="7" l="1"/>
  <c r="F438" i="7"/>
  <c r="J77" i="7" l="1"/>
  <c r="M437" i="7"/>
  <c r="N77" i="7" s="1"/>
  <c r="K77" i="7"/>
  <c r="L77" i="7"/>
  <c r="H438" i="7"/>
  <c r="I438" i="7" l="1"/>
  <c r="F439" i="7"/>
  <c r="J78" i="7" l="1"/>
  <c r="M438" i="7"/>
  <c r="N78" i="7" s="1"/>
  <c r="L78" i="7"/>
  <c r="K78" i="7"/>
  <c r="H439" i="7"/>
  <c r="I439" i="7" l="1"/>
  <c r="F440" i="7"/>
  <c r="J79" i="7" l="1"/>
  <c r="M439" i="7"/>
  <c r="N79" i="7" s="1"/>
  <c r="L79" i="7"/>
  <c r="K79" i="7"/>
  <c r="H440" i="7"/>
  <c r="I440" i="7" l="1"/>
  <c r="F441" i="7"/>
  <c r="J80" i="7" l="1"/>
  <c r="M440" i="7"/>
  <c r="N80" i="7" s="1"/>
  <c r="K80" i="7"/>
  <c r="L80" i="7"/>
  <c r="H441" i="7"/>
  <c r="I441" i="7" l="1"/>
  <c r="F442" i="7"/>
  <c r="M441" i="7" l="1"/>
  <c r="N81" i="7" s="1"/>
  <c r="J81" i="7"/>
  <c r="L81" i="7"/>
  <c r="K81" i="7"/>
  <c r="H442" i="7"/>
  <c r="I442" i="7" l="1"/>
  <c r="F443" i="7"/>
  <c r="M442" i="7" l="1"/>
  <c r="N82" i="7" s="1"/>
  <c r="J82" i="7"/>
  <c r="K82" i="7"/>
  <c r="L82" i="7"/>
  <c r="H443" i="7"/>
  <c r="I443" i="7" l="1"/>
  <c r="F444" i="7"/>
  <c r="J83" i="7" l="1"/>
  <c r="M443" i="7"/>
  <c r="N83" i="7" s="1"/>
  <c r="K83" i="7"/>
  <c r="L83" i="7"/>
  <c r="H444" i="7"/>
  <c r="I444" i="7" l="1"/>
  <c r="F445" i="7"/>
  <c r="M444" i="7" l="1"/>
  <c r="N84" i="7" s="1"/>
  <c r="J84" i="7"/>
  <c r="L84" i="7"/>
  <c r="K84" i="7"/>
  <c r="H445" i="7"/>
  <c r="I445" i="7" l="1"/>
  <c r="F446" i="7"/>
  <c r="M445" i="7" l="1"/>
  <c r="N85" i="7" s="1"/>
  <c r="J85" i="7"/>
  <c r="K85" i="7"/>
  <c r="L85" i="7"/>
  <c r="H446" i="7"/>
  <c r="I446" i="7" l="1"/>
  <c r="F447" i="7"/>
  <c r="M446" i="7" l="1"/>
  <c r="N86" i="7" s="1"/>
  <c r="J86" i="7"/>
  <c r="K86" i="7"/>
  <c r="L86" i="7"/>
  <c r="H447" i="7"/>
  <c r="I447" i="7" l="1"/>
  <c r="F448" i="7"/>
  <c r="M447" i="7" l="1"/>
  <c r="N87" i="7" s="1"/>
  <c r="J87" i="7"/>
  <c r="K87" i="7"/>
  <c r="L87" i="7"/>
  <c r="H448" i="7"/>
  <c r="I448" i="7" l="1"/>
  <c r="F449" i="7"/>
  <c r="M448" i="7" l="1"/>
  <c r="N88" i="7" s="1"/>
  <c r="J88" i="7"/>
  <c r="L88" i="7"/>
  <c r="K88" i="7"/>
  <c r="H449" i="7"/>
  <c r="I449" i="7" l="1"/>
  <c r="F450" i="7"/>
  <c r="M449" i="7" l="1"/>
  <c r="N89" i="7" s="1"/>
  <c r="J89" i="7"/>
  <c r="K89" i="7"/>
  <c r="L89" i="7"/>
  <c r="H450" i="7"/>
  <c r="I450" i="7" l="1"/>
  <c r="F451" i="7"/>
  <c r="J90" i="7" l="1"/>
  <c r="M450" i="7"/>
  <c r="N90" i="7" s="1"/>
  <c r="K90" i="7"/>
  <c r="L90" i="7"/>
  <c r="H451" i="7"/>
  <c r="I451" i="7" l="1"/>
  <c r="F452" i="7"/>
  <c r="M451" i="7" l="1"/>
  <c r="N91" i="7" s="1"/>
  <c r="J91" i="7"/>
  <c r="L91" i="7"/>
  <c r="K91" i="7"/>
  <c r="H452" i="7"/>
  <c r="I452" i="7" l="1"/>
  <c r="F453" i="7"/>
  <c r="M452" i="7" l="1"/>
  <c r="N92" i="7" s="1"/>
  <c r="J92" i="7"/>
  <c r="L92" i="7"/>
  <c r="K92" i="7"/>
  <c r="H453" i="7"/>
  <c r="I453" i="7" l="1"/>
  <c r="F454" i="7"/>
  <c r="M453" i="7" l="1"/>
  <c r="N93" i="7" s="1"/>
  <c r="J93" i="7"/>
  <c r="K93" i="7"/>
  <c r="L93" i="7"/>
  <c r="H454" i="7"/>
  <c r="I454" i="7" l="1"/>
  <c r="F455" i="7"/>
  <c r="M454" i="7" l="1"/>
  <c r="N94" i="7" s="1"/>
  <c r="J94" i="7"/>
  <c r="L94" i="7"/>
  <c r="K94" i="7"/>
  <c r="H455" i="7"/>
  <c r="I455" i="7" l="1"/>
  <c r="F456" i="7"/>
  <c r="M455" i="7" l="1"/>
  <c r="N95" i="7" s="1"/>
  <c r="J95" i="7"/>
  <c r="K95" i="7"/>
  <c r="L95" i="7"/>
  <c r="H456" i="7"/>
  <c r="I456" i="7" l="1"/>
  <c r="F457" i="7"/>
  <c r="J96" i="7" l="1"/>
  <c r="M456" i="7"/>
  <c r="N96" i="7" s="1"/>
  <c r="K96" i="7"/>
  <c r="L96" i="7"/>
  <c r="H457" i="7"/>
  <c r="I457" i="7" l="1"/>
  <c r="F458" i="7"/>
  <c r="M457" i="7" l="1"/>
  <c r="N97" i="7" s="1"/>
  <c r="J97" i="7"/>
  <c r="L97" i="7"/>
  <c r="K97" i="7"/>
  <c r="H458" i="7"/>
  <c r="I458" i="7" l="1"/>
  <c r="F459" i="7"/>
  <c r="M458" i="7" l="1"/>
  <c r="N98" i="7" s="1"/>
  <c r="J98" i="7"/>
  <c r="K98" i="7"/>
  <c r="L98" i="7"/>
  <c r="H459" i="7"/>
  <c r="I459" i="7" l="1"/>
  <c r="F460" i="7"/>
  <c r="M459" i="7" l="1"/>
  <c r="N99" i="7" s="1"/>
  <c r="J99" i="7"/>
  <c r="L99" i="7"/>
  <c r="K99" i="7"/>
  <c r="H460" i="7"/>
  <c r="I460" i="7" l="1"/>
  <c r="F461" i="7"/>
  <c r="J100" i="7" l="1"/>
  <c r="M460" i="7"/>
  <c r="N100" i="7" s="1"/>
  <c r="K100" i="7"/>
  <c r="L100" i="7"/>
  <c r="H461" i="7"/>
  <c r="I461" i="7" l="1"/>
  <c r="F462" i="7"/>
  <c r="M461" i="7" l="1"/>
  <c r="N101" i="7" s="1"/>
  <c r="J101" i="7"/>
  <c r="K101" i="7"/>
  <c r="L101" i="7"/>
  <c r="H462" i="7"/>
  <c r="I462" i="7" l="1"/>
  <c r="F463" i="7"/>
  <c r="M462" i="7" l="1"/>
  <c r="N102" i="7" s="1"/>
  <c r="J102" i="7"/>
  <c r="L102" i="7"/>
  <c r="K102" i="7"/>
  <c r="H463" i="7"/>
  <c r="I463" i="7" l="1"/>
  <c r="F464" i="7"/>
  <c r="M463" i="7" l="1"/>
  <c r="N103" i="7" s="1"/>
  <c r="J103" i="7"/>
  <c r="K103" i="7"/>
  <c r="L103" i="7"/>
  <c r="H464" i="7"/>
  <c r="I464" i="7" l="1"/>
  <c r="F465" i="7"/>
  <c r="J104" i="7" l="1"/>
  <c r="M464" i="7"/>
  <c r="N104" i="7" s="1"/>
  <c r="K104" i="7"/>
  <c r="L104" i="7"/>
  <c r="H465" i="7"/>
  <c r="I465" i="7" l="1"/>
  <c r="F466" i="7"/>
  <c r="M465" i="7" l="1"/>
  <c r="N105" i="7" s="1"/>
  <c r="J105" i="7"/>
  <c r="K105" i="7"/>
  <c r="L105" i="7"/>
  <c r="H466" i="7"/>
  <c r="I466" i="7" l="1"/>
  <c r="F467" i="7"/>
  <c r="M466" i="7" l="1"/>
  <c r="N106" i="7" s="1"/>
  <c r="J106" i="7"/>
  <c r="K106" i="7"/>
  <c r="L106" i="7"/>
  <c r="H467" i="7"/>
  <c r="I467" i="7" l="1"/>
  <c r="F468" i="7"/>
  <c r="J107" i="7" l="1"/>
  <c r="M467" i="7"/>
  <c r="N107" i="7" s="1"/>
  <c r="K107" i="7"/>
  <c r="L107" i="7"/>
  <c r="H468" i="7"/>
  <c r="I468" i="7" l="1"/>
  <c r="F469" i="7"/>
  <c r="M468" i="7" l="1"/>
  <c r="N108" i="7" s="1"/>
  <c r="J108" i="7"/>
  <c r="K108" i="7"/>
  <c r="L108" i="7"/>
  <c r="H469" i="7"/>
  <c r="I469" i="7" l="1"/>
  <c r="F470" i="7"/>
  <c r="J109" i="7" l="1"/>
  <c r="M469" i="7"/>
  <c r="N109" i="7" s="1"/>
  <c r="L109" i="7"/>
  <c r="K109" i="7"/>
  <c r="H470" i="7"/>
  <c r="I470" i="7" l="1"/>
  <c r="F471" i="7"/>
  <c r="M470" i="7" l="1"/>
  <c r="N110" i="7" s="1"/>
  <c r="J110" i="7"/>
  <c r="L110" i="7"/>
  <c r="K110" i="7"/>
  <c r="H471" i="7"/>
  <c r="I471" i="7" l="1"/>
  <c r="F472" i="7"/>
  <c r="M471" i="7" l="1"/>
  <c r="N111" i="7" s="1"/>
  <c r="J111" i="7"/>
  <c r="L111" i="7"/>
  <c r="K111" i="7"/>
  <c r="H472" i="7"/>
  <c r="I472" i="7" l="1"/>
  <c r="F473" i="7"/>
  <c r="M472" i="7" l="1"/>
  <c r="N112" i="7" s="1"/>
  <c r="J112" i="7"/>
  <c r="K112" i="7"/>
  <c r="L112" i="7"/>
  <c r="H473" i="7"/>
  <c r="I473" i="7" l="1"/>
  <c r="F474" i="7"/>
  <c r="M473" i="7" l="1"/>
  <c r="N113" i="7" s="1"/>
  <c r="J113" i="7"/>
  <c r="L113" i="7"/>
  <c r="K113" i="7"/>
  <c r="H474" i="7"/>
  <c r="I474" i="7" l="1"/>
  <c r="F475" i="7"/>
  <c r="M474" i="7" l="1"/>
  <c r="N114" i="7" s="1"/>
  <c r="J114" i="7"/>
  <c r="L114" i="7"/>
  <c r="K114" i="7"/>
  <c r="H475" i="7"/>
  <c r="I475" i="7" l="1"/>
  <c r="F476" i="7"/>
  <c r="J115" i="7" l="1"/>
  <c r="M475" i="7"/>
  <c r="N115" i="7" s="1"/>
  <c r="K115" i="7"/>
  <c r="L115" i="7"/>
  <c r="H476" i="7"/>
  <c r="I476" i="7" l="1"/>
  <c r="F477" i="7"/>
  <c r="J116" i="7" l="1"/>
  <c r="M476" i="7"/>
  <c r="N116" i="7" s="1"/>
  <c r="L116" i="7"/>
  <c r="K116" i="7"/>
  <c r="H477" i="7"/>
  <c r="I477" i="7" l="1"/>
  <c r="F478" i="7"/>
  <c r="M477" i="7" l="1"/>
  <c r="N117" i="7" s="1"/>
  <c r="J117" i="7"/>
  <c r="L117" i="7"/>
  <c r="K117" i="7"/>
  <c r="H478" i="7"/>
  <c r="I478" i="7" l="1"/>
  <c r="F479" i="7"/>
  <c r="J118" i="7" l="1"/>
  <c r="M478" i="7"/>
  <c r="N118" i="7" s="1"/>
  <c r="L118" i="7"/>
  <c r="K118" i="7"/>
  <c r="H479" i="7"/>
  <c r="I479" i="7" l="1"/>
  <c r="F480" i="7"/>
  <c r="J119" i="7" l="1"/>
  <c r="M479" i="7"/>
  <c r="N119" i="7" s="1"/>
  <c r="K119" i="7"/>
  <c r="L119" i="7"/>
  <c r="H480" i="7"/>
  <c r="I480" i="7" l="1"/>
  <c r="F481" i="7"/>
  <c r="J120" i="7" l="1"/>
  <c r="M480" i="7"/>
  <c r="N120" i="7" s="1"/>
  <c r="K120" i="7"/>
  <c r="L120" i="7"/>
  <c r="H481" i="7"/>
  <c r="F482" i="7" s="1"/>
  <c r="I481" i="7" l="1"/>
  <c r="H482" i="7"/>
  <c r="I482" i="7" l="1"/>
  <c r="J121" i="7"/>
  <c r="M481" i="7"/>
  <c r="N121" i="7" s="1"/>
  <c r="L121" i="7"/>
  <c r="K121" i="7"/>
  <c r="F483" i="7"/>
  <c r="H483" i="7" l="1"/>
  <c r="J122" i="7"/>
  <c r="M482" i="7"/>
  <c r="N122" i="7" s="1"/>
  <c r="K122" i="7"/>
  <c r="L122" i="7"/>
  <c r="I483" i="7" l="1"/>
  <c r="F484" i="7"/>
  <c r="M483" i="7" l="1"/>
  <c r="N123" i="7" s="1"/>
  <c r="J123" i="7"/>
  <c r="L123" i="7"/>
  <c r="K123" i="7"/>
  <c r="H484" i="7"/>
  <c r="F485" i="7" s="1"/>
  <c r="H485" i="7" l="1"/>
  <c r="I484" i="7"/>
  <c r="M484" i="7" l="1"/>
  <c r="N124" i="7" s="1"/>
  <c r="J124" i="7"/>
  <c r="K124" i="7"/>
  <c r="L124" i="7"/>
  <c r="I485" i="7"/>
  <c r="F486" i="7"/>
  <c r="H486" i="7" l="1"/>
  <c r="J125" i="7"/>
  <c r="M485" i="7"/>
  <c r="N125" i="7" s="1"/>
  <c r="L125" i="7"/>
  <c r="K125" i="7"/>
  <c r="I486" i="7" l="1"/>
  <c r="F487" i="7"/>
  <c r="J126" i="7" l="1"/>
  <c r="M486" i="7"/>
  <c r="N126" i="7" s="1"/>
  <c r="K126" i="7"/>
  <c r="L126" i="7"/>
  <c r="H487" i="7"/>
  <c r="F488" i="7" s="1"/>
  <c r="H488" i="7" l="1"/>
  <c r="I487" i="7"/>
  <c r="M487" i="7" l="1"/>
  <c r="N127" i="7" s="1"/>
  <c r="J127" i="7"/>
  <c r="K127" i="7"/>
  <c r="L127" i="7"/>
  <c r="I488" i="7"/>
  <c r="F489" i="7"/>
  <c r="M488" i="7" l="1"/>
  <c r="N128" i="7" s="1"/>
  <c r="J128" i="7"/>
  <c r="L128" i="7"/>
  <c r="K128" i="7"/>
  <c r="H489" i="7"/>
  <c r="F490" i="7" s="1"/>
  <c r="H490" i="7" l="1"/>
  <c r="I489" i="7"/>
  <c r="J129" i="7" l="1"/>
  <c r="M489" i="7"/>
  <c r="N129" i="7" s="1"/>
  <c r="K129" i="7"/>
  <c r="L129" i="7"/>
  <c r="I490" i="7"/>
  <c r="F491" i="7"/>
  <c r="H491" i="7" l="1"/>
  <c r="M490" i="7"/>
  <c r="N130" i="7" s="1"/>
  <c r="J130" i="7"/>
  <c r="L130" i="7"/>
  <c r="K130" i="7"/>
  <c r="I491" i="7" l="1"/>
  <c r="F492" i="7"/>
  <c r="H492" i="7" l="1"/>
  <c r="J131" i="7"/>
  <c r="M491" i="7"/>
  <c r="N131" i="7" s="1"/>
  <c r="K131" i="7"/>
  <c r="L131" i="7"/>
  <c r="I492" i="7" l="1"/>
  <c r="F493" i="7"/>
  <c r="H493" i="7" l="1"/>
  <c r="M492" i="7"/>
  <c r="N132" i="7" s="1"/>
  <c r="J132" i="7"/>
  <c r="L132" i="7"/>
  <c r="K132" i="7"/>
  <c r="I493" i="7" l="1"/>
  <c r="F494" i="7"/>
  <c r="M493" i="7" l="1"/>
  <c r="N133" i="7" s="1"/>
  <c r="J133" i="7"/>
  <c r="L133" i="7"/>
  <c r="K133" i="7"/>
  <c r="H494" i="7"/>
  <c r="F495" i="7" s="1"/>
  <c r="H495" i="7" l="1"/>
  <c r="I494" i="7"/>
  <c r="M494" i="7" l="1"/>
  <c r="N134" i="7" s="1"/>
  <c r="J134" i="7"/>
  <c r="L134" i="7"/>
  <c r="K134" i="7"/>
  <c r="I495" i="7"/>
  <c r="F496" i="7"/>
  <c r="H496" i="7" l="1"/>
  <c r="M495" i="7"/>
  <c r="N135" i="7" s="1"/>
  <c r="J135" i="7"/>
  <c r="L135" i="7"/>
  <c r="K135" i="7"/>
  <c r="I496" i="7" l="1"/>
  <c r="F497" i="7"/>
  <c r="H497" i="7" l="1"/>
  <c r="M496" i="7"/>
  <c r="N136" i="7" s="1"/>
  <c r="J136" i="7"/>
  <c r="L136" i="7"/>
  <c r="K136" i="7"/>
  <c r="I497" i="7" l="1"/>
  <c r="F498" i="7"/>
  <c r="H498" i="7" l="1"/>
  <c r="J137" i="7"/>
  <c r="M497" i="7"/>
  <c r="N137" i="7" s="1"/>
  <c r="K137" i="7"/>
  <c r="L137" i="7"/>
  <c r="I498" i="7" l="1"/>
  <c r="F499" i="7"/>
  <c r="M498" i="7" l="1"/>
  <c r="N138" i="7" s="1"/>
  <c r="J138" i="7"/>
  <c r="K138" i="7"/>
  <c r="L138" i="7"/>
  <c r="H499" i="7"/>
  <c r="I499" i="7" l="1"/>
  <c r="F500" i="7"/>
  <c r="M499" i="7" l="1"/>
  <c r="N139" i="7" s="1"/>
  <c r="J139" i="7"/>
  <c r="K139" i="7"/>
  <c r="L139" i="7"/>
  <c r="H500" i="7"/>
  <c r="F501" i="7" s="1"/>
  <c r="H501" i="7" l="1"/>
  <c r="I500" i="7"/>
  <c r="M500" i="7" l="1"/>
  <c r="N140" i="7" s="1"/>
  <c r="J140" i="7"/>
  <c r="L140" i="7"/>
  <c r="K140" i="7"/>
  <c r="I501" i="7"/>
  <c r="F502" i="7"/>
  <c r="J141" i="7" l="1"/>
  <c r="M501" i="7"/>
  <c r="N141" i="7" s="1"/>
  <c r="K141" i="7"/>
  <c r="L141" i="7"/>
  <c r="H502" i="7"/>
  <c r="I502" i="7" l="1"/>
  <c r="F503" i="7"/>
  <c r="H503" i="7" l="1"/>
  <c r="J142" i="7"/>
  <c r="M502" i="7"/>
  <c r="N142" i="7" s="1"/>
  <c r="K142" i="7"/>
  <c r="L142" i="7"/>
  <c r="I503" i="7" l="1"/>
  <c r="F504" i="7"/>
  <c r="H504" i="7" l="1"/>
  <c r="M503" i="7"/>
  <c r="N143" i="7" s="1"/>
  <c r="J143" i="7"/>
  <c r="L143" i="7"/>
  <c r="K143" i="7"/>
  <c r="I504" i="7" l="1"/>
  <c r="F505" i="7"/>
  <c r="J144" i="7" l="1"/>
  <c r="M504" i="7"/>
  <c r="N144" i="7" s="1"/>
  <c r="L144" i="7"/>
  <c r="K144" i="7"/>
  <c r="H505" i="7"/>
  <c r="I505" i="7" l="1"/>
  <c r="F506" i="7"/>
  <c r="J145" i="7" l="1"/>
  <c r="M505" i="7"/>
  <c r="N145" i="7" s="1"/>
  <c r="K145" i="7"/>
  <c r="L145" i="7"/>
  <c r="H506" i="7"/>
  <c r="I506" i="7" l="1"/>
  <c r="F507" i="7"/>
  <c r="J146" i="7" l="1"/>
  <c r="M506" i="7"/>
  <c r="N146" i="7" s="1"/>
  <c r="L146" i="7"/>
  <c r="K146" i="7"/>
  <c r="H507" i="7"/>
  <c r="I507" i="7" l="1"/>
  <c r="F508" i="7"/>
  <c r="M507" i="7" l="1"/>
  <c r="N147" i="7" s="1"/>
  <c r="J147" i="7"/>
  <c r="L147" i="7"/>
  <c r="K147" i="7"/>
  <c r="H508" i="7"/>
  <c r="I508" i="7" l="1"/>
  <c r="F509" i="7"/>
  <c r="M508" i="7" l="1"/>
  <c r="N148" i="7" s="1"/>
  <c r="J148" i="7"/>
  <c r="L148" i="7"/>
  <c r="K148" i="7"/>
  <c r="H509" i="7"/>
  <c r="I509" i="7" l="1"/>
  <c r="F510" i="7"/>
  <c r="J149" i="7" l="1"/>
  <c r="M509" i="7"/>
  <c r="N149" i="7" s="1"/>
  <c r="L149" i="7"/>
  <c r="K149" i="7"/>
  <c r="H510" i="7"/>
  <c r="I510" i="7" l="1"/>
  <c r="F511" i="7"/>
  <c r="J150" i="7" l="1"/>
  <c r="M510" i="7"/>
  <c r="N150" i="7" s="1"/>
  <c r="L150" i="7"/>
  <c r="K150" i="7"/>
  <c r="H511" i="7"/>
  <c r="I511" i="7" l="1"/>
  <c r="F512" i="7"/>
  <c r="J151" i="7" l="1"/>
  <c r="M511" i="7"/>
  <c r="N151" i="7" s="1"/>
  <c r="L151" i="7"/>
  <c r="K151" i="7"/>
  <c r="H512" i="7"/>
  <c r="I512" i="7" l="1"/>
  <c r="F513" i="7"/>
  <c r="J152" i="7" l="1"/>
  <c r="M512" i="7"/>
  <c r="N152" i="7" s="1"/>
  <c r="L152" i="7"/>
  <c r="K152" i="7"/>
  <c r="H513" i="7"/>
  <c r="I513" i="7" l="1"/>
  <c r="F514" i="7"/>
  <c r="M513" i="7" l="1"/>
  <c r="N153" i="7" s="1"/>
  <c r="J153" i="7"/>
  <c r="K153" i="7"/>
  <c r="L153" i="7"/>
  <c r="H514" i="7"/>
  <c r="I514" i="7" l="1"/>
  <c r="F515" i="7"/>
  <c r="M514" i="7" l="1"/>
  <c r="N154" i="7" s="1"/>
  <c r="J154" i="7"/>
  <c r="K154" i="7"/>
  <c r="L154" i="7"/>
  <c r="H515" i="7"/>
  <c r="I515" i="7" l="1"/>
  <c r="F516" i="7"/>
  <c r="M515" i="7" l="1"/>
  <c r="N155" i="7" s="1"/>
  <c r="J155" i="7"/>
  <c r="K155" i="7"/>
  <c r="L155" i="7"/>
  <c r="H516" i="7"/>
  <c r="I516" i="7" l="1"/>
  <c r="F517" i="7"/>
  <c r="J156" i="7" l="1"/>
  <c r="M516" i="7"/>
  <c r="N156" i="7" s="1"/>
  <c r="L156" i="7"/>
  <c r="K156" i="7"/>
  <c r="H517" i="7"/>
  <c r="F518" i="7" s="1"/>
  <c r="H518" i="7" l="1"/>
  <c r="I517" i="7"/>
  <c r="I518" i="7" l="1"/>
  <c r="M517" i="7"/>
  <c r="N157" i="7" s="1"/>
  <c r="J157" i="7"/>
  <c r="K157" i="7"/>
  <c r="L157" i="7"/>
  <c r="F519" i="7"/>
  <c r="J158" i="7" l="1"/>
  <c r="M518" i="7"/>
  <c r="N158" i="7" s="1"/>
  <c r="K158" i="7"/>
  <c r="L158" i="7"/>
  <c r="H519" i="7"/>
  <c r="I519" i="7" l="1"/>
  <c r="F520" i="7"/>
  <c r="M519" i="7" l="1"/>
  <c r="N159" i="7" s="1"/>
  <c r="J159" i="7"/>
  <c r="K159" i="7"/>
  <c r="L159" i="7"/>
  <c r="H520" i="7"/>
  <c r="F521" i="7" s="1"/>
  <c r="H521" i="7" l="1"/>
  <c r="I520" i="7"/>
  <c r="M520" i="7" l="1"/>
  <c r="N160" i="7" s="1"/>
  <c r="J160" i="7"/>
  <c r="L160" i="7"/>
  <c r="K160" i="7"/>
  <c r="I521" i="7"/>
  <c r="F522" i="7"/>
  <c r="M521" i="7" l="1"/>
  <c r="N161" i="7" s="1"/>
  <c r="J161" i="7"/>
  <c r="L161" i="7"/>
  <c r="K161" i="7"/>
  <c r="H522" i="7"/>
  <c r="I522" i="7" l="1"/>
  <c r="F523" i="7"/>
  <c r="H523" i="7" l="1"/>
  <c r="J162" i="7"/>
  <c r="M522" i="7"/>
  <c r="N162" i="7" s="1"/>
  <c r="K162" i="7"/>
  <c r="L162" i="7"/>
  <c r="I523" i="7" l="1"/>
  <c r="F524" i="7"/>
  <c r="H524" i="7" l="1"/>
  <c r="M523" i="7"/>
  <c r="N163" i="7" s="1"/>
  <c r="J163" i="7"/>
  <c r="L163" i="7"/>
  <c r="K163" i="7"/>
  <c r="I524" i="7" l="1"/>
  <c r="F525" i="7"/>
  <c r="J164" i="7" l="1"/>
  <c r="M524" i="7"/>
  <c r="N164" i="7" s="1"/>
  <c r="L164" i="7"/>
  <c r="K164" i="7"/>
  <c r="H525" i="7"/>
  <c r="I525" i="7" l="1"/>
  <c r="F526" i="7"/>
  <c r="M525" i="7" l="1"/>
  <c r="N165" i="7" s="1"/>
  <c r="J165" i="7"/>
  <c r="L165" i="7"/>
  <c r="K165" i="7"/>
  <c r="H526" i="7"/>
  <c r="I526" i="7" l="1"/>
  <c r="F527" i="7"/>
  <c r="M526" i="7" l="1"/>
  <c r="N166" i="7" s="1"/>
  <c r="J166" i="7"/>
  <c r="L166" i="7"/>
  <c r="K166" i="7"/>
  <c r="H527" i="7"/>
  <c r="I527" i="7" l="1"/>
  <c r="F528" i="7"/>
  <c r="M527" i="7" l="1"/>
  <c r="N167" i="7" s="1"/>
  <c r="J167" i="7"/>
  <c r="L167" i="7"/>
  <c r="K167" i="7"/>
  <c r="H528" i="7"/>
  <c r="I528" i="7" l="1"/>
  <c r="F529" i="7"/>
  <c r="M528" i="7" l="1"/>
  <c r="N168" i="7" s="1"/>
  <c r="J168" i="7"/>
  <c r="K168" i="7"/>
  <c r="L168" i="7"/>
  <c r="H529" i="7"/>
  <c r="I529" i="7" l="1"/>
  <c r="F530" i="7"/>
  <c r="M529" i="7" l="1"/>
  <c r="N169" i="7" s="1"/>
  <c r="J169" i="7"/>
  <c r="L169" i="7"/>
  <c r="K169" i="7"/>
  <c r="H530" i="7"/>
  <c r="I530" i="7" l="1"/>
  <c r="F531" i="7"/>
  <c r="J170" i="7" l="1"/>
  <c r="M530" i="7"/>
  <c r="N170" i="7" s="1"/>
  <c r="L170" i="7"/>
  <c r="K170" i="7"/>
  <c r="H531" i="7"/>
  <c r="I531" i="7" l="1"/>
  <c r="F532" i="7"/>
  <c r="J171" i="7" l="1"/>
  <c r="M531" i="7"/>
  <c r="N171" i="7" s="1"/>
  <c r="L171" i="7"/>
  <c r="K171" i="7"/>
  <c r="H532" i="7"/>
  <c r="I532" i="7" l="1"/>
  <c r="F533" i="7"/>
  <c r="M532" i="7" l="1"/>
  <c r="N172" i="7" s="1"/>
  <c r="J172" i="7"/>
  <c r="L172" i="7"/>
  <c r="K172" i="7"/>
  <c r="H533" i="7"/>
  <c r="I533" i="7" l="1"/>
  <c r="F534" i="7"/>
  <c r="M533" i="7" l="1"/>
  <c r="N173" i="7" s="1"/>
  <c r="J173" i="7"/>
  <c r="K173" i="7"/>
  <c r="L173" i="7"/>
  <c r="H534" i="7"/>
  <c r="I534" i="7" l="1"/>
  <c r="F535" i="7"/>
  <c r="M534" i="7" l="1"/>
  <c r="N174" i="7" s="1"/>
  <c r="J174" i="7"/>
  <c r="L174" i="7"/>
  <c r="K174" i="7"/>
  <c r="H535" i="7"/>
  <c r="I535" i="7" l="1"/>
  <c r="F536" i="7"/>
  <c r="M535" i="7" l="1"/>
  <c r="N175" i="7" s="1"/>
  <c r="J175" i="7"/>
  <c r="K175" i="7"/>
  <c r="L175" i="7"/>
  <c r="H536" i="7"/>
  <c r="I536" i="7" l="1"/>
  <c r="F537" i="7"/>
  <c r="J176" i="7" l="1"/>
  <c r="M536" i="7"/>
  <c r="N176" i="7" s="1"/>
  <c r="L176" i="7"/>
  <c r="K176" i="7"/>
  <c r="H537" i="7"/>
  <c r="I537" i="7" l="1"/>
  <c r="F538" i="7"/>
  <c r="M537" i="7" l="1"/>
  <c r="N177" i="7" s="1"/>
  <c r="J177" i="7"/>
  <c r="K177" i="7"/>
  <c r="L177" i="7"/>
  <c r="H538" i="7"/>
  <c r="I538" i="7" l="1"/>
  <c r="F539" i="7"/>
  <c r="M538" i="7" l="1"/>
  <c r="N178" i="7" s="1"/>
  <c r="J178" i="7"/>
  <c r="K178" i="7"/>
  <c r="L178" i="7"/>
  <c r="H539" i="7"/>
  <c r="I539" i="7" l="1"/>
  <c r="F540" i="7"/>
  <c r="M539" i="7" l="1"/>
  <c r="N179" i="7" s="1"/>
  <c r="J179" i="7"/>
  <c r="K179" i="7"/>
  <c r="L179" i="7"/>
  <c r="H540" i="7"/>
  <c r="I540" i="7" l="1"/>
  <c r="F541" i="7"/>
  <c r="J180" i="7" l="1"/>
  <c r="M540" i="7"/>
  <c r="N180" i="7" s="1"/>
  <c r="L180" i="7"/>
  <c r="K180" i="7"/>
  <c r="H541" i="7"/>
  <c r="I541" i="7" l="1"/>
  <c r="F542" i="7"/>
  <c r="M541" i="7" l="1"/>
  <c r="N181" i="7" s="1"/>
  <c r="J181" i="7"/>
  <c r="K181" i="7"/>
  <c r="L181" i="7"/>
  <c r="H542" i="7"/>
  <c r="I542" i="7" l="1"/>
  <c r="F543" i="7"/>
  <c r="J182" i="7" l="1"/>
  <c r="M542" i="7"/>
  <c r="N182" i="7" s="1"/>
  <c r="K182" i="7"/>
  <c r="L182" i="7"/>
  <c r="H543" i="7"/>
  <c r="I543" i="7" l="1"/>
  <c r="F544" i="7"/>
  <c r="M543" i="7" l="1"/>
  <c r="N183" i="7" s="1"/>
  <c r="J183" i="7"/>
  <c r="L183" i="7"/>
  <c r="K183" i="7"/>
  <c r="H544" i="7"/>
  <c r="I544" i="7" l="1"/>
  <c r="F545" i="7"/>
  <c r="M544" i="7" l="1"/>
  <c r="N184" i="7" s="1"/>
  <c r="J184" i="7"/>
  <c r="K184" i="7"/>
  <c r="L184" i="7"/>
  <c r="H545" i="7"/>
  <c r="I545" i="7" l="1"/>
  <c r="F546" i="7"/>
  <c r="J185" i="7" l="1"/>
  <c r="M545" i="7"/>
  <c r="N185" i="7" s="1"/>
  <c r="K185" i="7"/>
  <c r="L185" i="7"/>
  <c r="H546" i="7"/>
  <c r="I546" i="7" l="1"/>
  <c r="F547" i="7"/>
  <c r="J186" i="7" l="1"/>
  <c r="M546" i="7"/>
  <c r="N186" i="7" s="1"/>
  <c r="K186" i="7"/>
  <c r="L186" i="7"/>
  <c r="H547" i="7"/>
  <c r="I547" i="7" l="1"/>
  <c r="F548" i="7"/>
  <c r="J187" i="7" l="1"/>
  <c r="M547" i="7"/>
  <c r="N187" i="7" s="1"/>
  <c r="K187" i="7"/>
  <c r="L187" i="7"/>
  <c r="H548" i="7"/>
  <c r="I548" i="7" l="1"/>
  <c r="F549" i="7"/>
  <c r="J188" i="7" l="1"/>
  <c r="M548" i="7"/>
  <c r="N188" i="7" s="1"/>
  <c r="K188" i="7"/>
  <c r="L188" i="7"/>
  <c r="H549" i="7"/>
  <c r="I549" i="7" l="1"/>
  <c r="F550" i="7"/>
  <c r="M549" i="7" l="1"/>
  <c r="N189" i="7" s="1"/>
  <c r="J189" i="7"/>
  <c r="K189" i="7"/>
  <c r="L189" i="7"/>
  <c r="H550" i="7"/>
  <c r="I550" i="7" l="1"/>
  <c r="F551" i="7"/>
  <c r="J190" i="7" l="1"/>
  <c r="M550" i="7"/>
  <c r="N190" i="7" s="1"/>
  <c r="K190" i="7"/>
  <c r="L190" i="7"/>
  <c r="H551" i="7"/>
  <c r="I551" i="7" l="1"/>
  <c r="F552" i="7"/>
  <c r="M551" i="7" l="1"/>
  <c r="N191" i="7" s="1"/>
  <c r="J191" i="7"/>
  <c r="K191" i="7"/>
  <c r="L191" i="7"/>
  <c r="H552" i="7"/>
  <c r="I552" i="7" l="1"/>
  <c r="F553" i="7"/>
  <c r="J192" i="7" l="1"/>
  <c r="M552" i="7"/>
  <c r="N192" i="7" s="1"/>
  <c r="L192" i="7"/>
  <c r="K192" i="7"/>
  <c r="H553" i="7"/>
  <c r="I553" i="7" l="1"/>
  <c r="F554" i="7"/>
  <c r="M553" i="7" l="1"/>
  <c r="N193" i="7" s="1"/>
  <c r="J193" i="7"/>
  <c r="K193" i="7"/>
  <c r="L193" i="7"/>
  <c r="H554" i="7"/>
  <c r="I554" i="7" l="1"/>
  <c r="F555" i="7"/>
  <c r="M554" i="7" l="1"/>
  <c r="N194" i="7" s="1"/>
  <c r="J194" i="7"/>
  <c r="K194" i="7"/>
  <c r="L194" i="7"/>
  <c r="H555" i="7"/>
  <c r="I555" i="7" l="1"/>
  <c r="F556" i="7"/>
  <c r="M555" i="7" l="1"/>
  <c r="N195" i="7" s="1"/>
  <c r="J195" i="7"/>
  <c r="L195" i="7"/>
  <c r="K195" i="7"/>
  <c r="H556" i="7"/>
  <c r="I556" i="7" l="1"/>
  <c r="F557" i="7"/>
  <c r="M556" i="7" l="1"/>
  <c r="N196" i="7" s="1"/>
  <c r="J196" i="7"/>
  <c r="K196" i="7"/>
  <c r="L196" i="7"/>
  <c r="H557" i="7"/>
  <c r="I557" i="7" l="1"/>
  <c r="F558" i="7"/>
  <c r="M557" i="7" l="1"/>
  <c r="N197" i="7" s="1"/>
  <c r="J197" i="7"/>
  <c r="L197" i="7"/>
  <c r="K197" i="7"/>
  <c r="H558" i="7"/>
  <c r="I558" i="7" l="1"/>
  <c r="F559" i="7"/>
  <c r="J198" i="7" l="1"/>
  <c r="M558" i="7"/>
  <c r="N198" i="7" s="1"/>
  <c r="K198" i="7"/>
  <c r="L198" i="7"/>
  <c r="H559" i="7"/>
  <c r="I559" i="7" l="1"/>
  <c r="F560" i="7"/>
  <c r="M559" i="7" l="1"/>
  <c r="N199" i="7" s="1"/>
  <c r="J199" i="7"/>
  <c r="K199" i="7"/>
  <c r="L199" i="7"/>
  <c r="H560" i="7"/>
  <c r="I560" i="7" l="1"/>
  <c r="F561" i="7"/>
  <c r="J200" i="7" l="1"/>
  <c r="M560" i="7"/>
  <c r="N200" i="7" s="1"/>
  <c r="K200" i="7"/>
  <c r="L200" i="7"/>
  <c r="H561" i="7"/>
  <c r="I561" i="7" l="1"/>
  <c r="F562" i="7"/>
  <c r="M561" i="7" l="1"/>
  <c r="N201" i="7" s="1"/>
  <c r="J201" i="7"/>
  <c r="L201" i="7"/>
  <c r="K201" i="7"/>
  <c r="H562" i="7"/>
  <c r="I562" i="7" l="1"/>
  <c r="F563" i="7"/>
  <c r="M562" i="7" l="1"/>
  <c r="N202" i="7" s="1"/>
  <c r="J202" i="7"/>
  <c r="K202" i="7"/>
  <c r="L202" i="7"/>
  <c r="H563" i="7"/>
  <c r="I563" i="7" l="1"/>
  <c r="F564" i="7"/>
  <c r="M563" i="7" l="1"/>
  <c r="N203" i="7" s="1"/>
  <c r="J203" i="7"/>
  <c r="K203" i="7"/>
  <c r="L203" i="7"/>
  <c r="H564" i="7"/>
  <c r="I564" i="7" l="1"/>
  <c r="F565" i="7"/>
  <c r="J204" i="7" l="1"/>
  <c r="M564" i="7"/>
  <c r="N204" i="7" s="1"/>
  <c r="L204" i="7"/>
  <c r="K204" i="7"/>
  <c r="H565" i="7"/>
  <c r="I565" i="7" l="1"/>
  <c r="F566" i="7"/>
  <c r="M565" i="7" l="1"/>
  <c r="N205" i="7" s="1"/>
  <c r="J205" i="7"/>
  <c r="K205" i="7"/>
  <c r="L205" i="7"/>
  <c r="H566" i="7"/>
  <c r="I566" i="7" l="1"/>
  <c r="F567" i="7"/>
  <c r="J206" i="7" l="1"/>
  <c r="M566" i="7"/>
  <c r="N206" i="7" s="1"/>
  <c r="K206" i="7"/>
  <c r="L206" i="7"/>
  <c r="H567" i="7"/>
  <c r="I567" i="7" l="1"/>
  <c r="F568" i="7"/>
  <c r="J207" i="7" l="1"/>
  <c r="M567" i="7"/>
  <c r="N207" i="7" s="1"/>
  <c r="K207" i="7"/>
  <c r="L207" i="7"/>
  <c r="H568" i="7"/>
  <c r="I568" i="7" l="1"/>
  <c r="F569" i="7"/>
  <c r="M568" i="7" l="1"/>
  <c r="N208" i="7" s="1"/>
  <c r="J208" i="7"/>
  <c r="K208" i="7"/>
  <c r="L208" i="7"/>
  <c r="H569" i="7"/>
  <c r="I569" i="7" l="1"/>
  <c r="F570" i="7"/>
  <c r="J209" i="7" l="1"/>
  <c r="M569" i="7"/>
  <c r="N209" i="7" s="1"/>
  <c r="K209" i="7"/>
  <c r="L209" i="7"/>
  <c r="H570" i="7"/>
  <c r="I570" i="7" l="1"/>
  <c r="F571" i="7"/>
  <c r="M570" i="7" l="1"/>
  <c r="N210" i="7" s="1"/>
  <c r="J210" i="7"/>
  <c r="L210" i="7"/>
  <c r="K210" i="7"/>
  <c r="H571" i="7"/>
  <c r="I571" i="7" l="1"/>
  <c r="F572" i="7"/>
  <c r="J211" i="7" l="1"/>
  <c r="M571" i="7"/>
  <c r="N211" i="7" s="1"/>
  <c r="K211" i="7"/>
  <c r="L211" i="7"/>
  <c r="H572" i="7"/>
  <c r="I572" i="7" l="1"/>
  <c r="F573" i="7"/>
  <c r="M572" i="7" l="1"/>
  <c r="N212" i="7" s="1"/>
  <c r="J212" i="7"/>
  <c r="L212" i="7"/>
  <c r="K212" i="7"/>
  <c r="H573" i="7"/>
  <c r="I573" i="7" l="1"/>
  <c r="F574" i="7"/>
  <c r="M573" i="7" l="1"/>
  <c r="N213" i="7" s="1"/>
  <c r="J213" i="7"/>
  <c r="K213" i="7"/>
  <c r="L213" i="7"/>
  <c r="H574" i="7"/>
  <c r="I574" i="7" l="1"/>
  <c r="F575" i="7"/>
  <c r="M574" i="7" l="1"/>
  <c r="N214" i="7" s="1"/>
  <c r="J214" i="7"/>
  <c r="K214" i="7"/>
  <c r="L214" i="7"/>
  <c r="H575" i="7"/>
  <c r="I575" i="7" l="1"/>
  <c r="F576" i="7"/>
  <c r="M575" i="7" l="1"/>
  <c r="N215" i="7" s="1"/>
  <c r="J215" i="7"/>
  <c r="K215" i="7"/>
  <c r="L215" i="7"/>
  <c r="H576" i="7"/>
  <c r="I576" i="7" l="1"/>
  <c r="F577" i="7"/>
  <c r="J216" i="7" l="1"/>
  <c r="M576" i="7"/>
  <c r="N216" i="7" s="1"/>
  <c r="K216" i="7"/>
  <c r="L216" i="7"/>
  <c r="H577" i="7"/>
  <c r="I577" i="7" l="1"/>
  <c r="F578" i="7"/>
  <c r="J217" i="7" l="1"/>
  <c r="M577" i="7"/>
  <c r="N217" i="7" s="1"/>
  <c r="L217" i="7"/>
  <c r="K217" i="7"/>
  <c r="H578" i="7"/>
  <c r="I578" i="7" l="1"/>
  <c r="F579" i="7"/>
  <c r="J218" i="7" l="1"/>
  <c r="M578" i="7"/>
  <c r="N218" i="7" s="1"/>
  <c r="L218" i="7"/>
  <c r="K218" i="7"/>
  <c r="H579" i="7"/>
  <c r="I579" i="7" l="1"/>
  <c r="F580" i="7"/>
  <c r="J219" i="7" l="1"/>
  <c r="M579" i="7"/>
  <c r="N219" i="7" s="1"/>
  <c r="L219" i="7"/>
  <c r="K219" i="7"/>
  <c r="H580" i="7"/>
  <c r="I580" i="7" l="1"/>
  <c r="F581" i="7"/>
  <c r="M580" i="7" l="1"/>
  <c r="N220" i="7" s="1"/>
  <c r="J220" i="7"/>
  <c r="K220" i="7"/>
  <c r="L220" i="7"/>
  <c r="H581" i="7"/>
  <c r="I581" i="7" l="1"/>
  <c r="F582" i="7"/>
  <c r="J221" i="7" l="1"/>
  <c r="M581" i="7"/>
  <c r="N221" i="7" s="1"/>
  <c r="L221" i="7"/>
  <c r="K221" i="7"/>
  <c r="H582" i="7"/>
  <c r="I582" i="7" l="1"/>
  <c r="F583" i="7"/>
  <c r="M582" i="7" l="1"/>
  <c r="N222" i="7" s="1"/>
  <c r="J222" i="7"/>
  <c r="L222" i="7"/>
  <c r="K222" i="7"/>
  <c r="H583" i="7"/>
  <c r="I583" i="7" l="1"/>
  <c r="F584" i="7"/>
  <c r="M583" i="7" l="1"/>
  <c r="N223" i="7" s="1"/>
  <c r="J223" i="7"/>
  <c r="L223" i="7"/>
  <c r="K223" i="7"/>
  <c r="H584" i="7"/>
  <c r="I584" i="7" l="1"/>
  <c r="F585" i="7"/>
  <c r="J224" i="7" l="1"/>
  <c r="M584" i="7"/>
  <c r="N224" i="7" s="1"/>
  <c r="K224" i="7"/>
  <c r="L224" i="7"/>
  <c r="H585" i="7"/>
  <c r="I585" i="7" l="1"/>
  <c r="F586" i="7"/>
  <c r="M585" i="7" l="1"/>
  <c r="N225" i="7" s="1"/>
  <c r="J225" i="7"/>
  <c r="L225" i="7"/>
  <c r="K225" i="7"/>
  <c r="H586" i="7"/>
  <c r="I586" i="7" l="1"/>
  <c r="F587" i="7"/>
  <c r="J226" i="7" l="1"/>
  <c r="M586" i="7"/>
  <c r="N226" i="7" s="1"/>
  <c r="L226" i="7"/>
  <c r="K226" i="7"/>
  <c r="H587" i="7"/>
  <c r="I587" i="7" l="1"/>
  <c r="F588" i="7"/>
  <c r="M587" i="7" l="1"/>
  <c r="N227" i="7" s="1"/>
  <c r="J227" i="7"/>
  <c r="L227" i="7"/>
  <c r="K227" i="7"/>
  <c r="H588" i="7"/>
  <c r="I588" i="7" l="1"/>
  <c r="F589" i="7"/>
  <c r="J228" i="7" l="1"/>
  <c r="M588" i="7"/>
  <c r="N228" i="7" s="1"/>
  <c r="K228" i="7"/>
  <c r="L228" i="7"/>
  <c r="H589" i="7"/>
  <c r="I589" i="7" l="1"/>
  <c r="F590" i="7"/>
  <c r="M589" i="7" l="1"/>
  <c r="N229" i="7" s="1"/>
  <c r="J229" i="7"/>
  <c r="L229" i="7"/>
  <c r="K229" i="7"/>
  <c r="H590" i="7"/>
  <c r="I590" i="7" l="1"/>
  <c r="F591" i="7"/>
  <c r="J230" i="7" l="1"/>
  <c r="M590" i="7"/>
  <c r="N230" i="7" s="1"/>
  <c r="K230" i="7"/>
  <c r="L230" i="7"/>
  <c r="H591" i="7"/>
  <c r="I591" i="7" l="1"/>
  <c r="F592" i="7"/>
  <c r="M591" i="7" l="1"/>
  <c r="N231" i="7" s="1"/>
  <c r="J231" i="7"/>
  <c r="L231" i="7"/>
  <c r="K231" i="7"/>
  <c r="H592" i="7"/>
  <c r="I592" i="7" l="1"/>
  <c r="F593" i="7"/>
  <c r="M592" i="7" l="1"/>
  <c r="N232" i="7" s="1"/>
  <c r="J232" i="7"/>
  <c r="L232" i="7"/>
  <c r="K232" i="7"/>
  <c r="H593" i="7"/>
  <c r="I593" i="7" l="1"/>
  <c r="F594" i="7"/>
  <c r="M593" i="7" l="1"/>
  <c r="N233" i="7" s="1"/>
  <c r="J233" i="7"/>
  <c r="K233" i="7"/>
  <c r="L233" i="7"/>
  <c r="H594" i="7"/>
  <c r="I594" i="7" l="1"/>
  <c r="F595" i="7"/>
  <c r="M594" i="7" l="1"/>
  <c r="N234" i="7" s="1"/>
  <c r="J234" i="7"/>
  <c r="K234" i="7"/>
  <c r="L234" i="7"/>
  <c r="H595" i="7"/>
  <c r="I595" i="7" l="1"/>
  <c r="F596" i="7"/>
  <c r="J235" i="7" l="1"/>
  <c r="M595" i="7"/>
  <c r="N235" i="7" s="1"/>
  <c r="K235" i="7"/>
  <c r="L235" i="7"/>
  <c r="H596" i="7"/>
  <c r="I596" i="7" l="1"/>
  <c r="F597" i="7"/>
  <c r="J236" i="7" l="1"/>
  <c r="M596" i="7"/>
  <c r="N236" i="7" s="1"/>
  <c r="L236" i="7"/>
  <c r="K236" i="7"/>
  <c r="H597" i="7"/>
  <c r="I597" i="7" l="1"/>
  <c r="F598" i="7"/>
  <c r="M597" i="7" l="1"/>
  <c r="N237" i="7" s="1"/>
  <c r="J237" i="7"/>
  <c r="K237" i="7"/>
  <c r="L237" i="7"/>
  <c r="H598" i="7"/>
  <c r="I598" i="7" l="1"/>
  <c r="F599" i="7"/>
  <c r="M598" i="7" l="1"/>
  <c r="N238" i="7" s="1"/>
  <c r="J238" i="7"/>
  <c r="K238" i="7"/>
  <c r="L238" i="7"/>
  <c r="H599" i="7"/>
  <c r="I599" i="7" l="1"/>
  <c r="F600" i="7"/>
  <c r="J239" i="7" l="1"/>
  <c r="M599" i="7"/>
  <c r="N239" i="7" s="1"/>
  <c r="K239" i="7"/>
  <c r="L239" i="7"/>
  <c r="H600" i="7"/>
  <c r="I600" i="7" l="1"/>
  <c r="F601" i="7"/>
  <c r="J240" i="7" l="1"/>
  <c r="M600" i="7"/>
  <c r="N240" i="7" s="1"/>
  <c r="L240" i="7"/>
  <c r="K240" i="7"/>
  <c r="H601" i="7"/>
  <c r="I601" i="7" l="1"/>
  <c r="F602" i="7"/>
  <c r="J241" i="7" l="1"/>
  <c r="M601" i="7"/>
  <c r="N241" i="7" s="1"/>
  <c r="L241" i="7"/>
  <c r="K241" i="7"/>
  <c r="H602" i="7"/>
  <c r="I602" i="7" l="1"/>
  <c r="F603" i="7"/>
  <c r="J242" i="7" l="1"/>
  <c r="M602" i="7"/>
  <c r="N242" i="7" s="1"/>
  <c r="K242" i="7"/>
  <c r="L242" i="7"/>
  <c r="H603" i="7"/>
  <c r="I603" i="7" l="1"/>
  <c r="F604" i="7"/>
  <c r="M603" i="7" l="1"/>
  <c r="N243" i="7" s="1"/>
  <c r="J243" i="7"/>
  <c r="K243" i="7"/>
  <c r="L243" i="7"/>
  <c r="H604" i="7"/>
  <c r="I604" i="7" l="1"/>
  <c r="F605" i="7"/>
  <c r="J244" i="7" l="1"/>
  <c r="M604" i="7"/>
  <c r="N244" i="7" s="1"/>
  <c r="K244" i="7"/>
  <c r="L244" i="7"/>
  <c r="H605" i="7"/>
  <c r="I605" i="7" l="1"/>
  <c r="F606" i="7"/>
  <c r="M605" i="7" l="1"/>
  <c r="N245" i="7" s="1"/>
  <c r="J245" i="7"/>
  <c r="L245" i="7"/>
  <c r="K245" i="7"/>
  <c r="H606" i="7"/>
  <c r="I606" i="7" l="1"/>
  <c r="F607" i="7"/>
  <c r="M606" i="7" l="1"/>
  <c r="N246" i="7" s="1"/>
  <c r="J246" i="7"/>
  <c r="L246" i="7"/>
  <c r="K246" i="7"/>
  <c r="H607" i="7"/>
  <c r="I607" i="7" l="1"/>
  <c r="F608" i="7"/>
  <c r="M607" i="7" l="1"/>
  <c r="N247" i="7" s="1"/>
  <c r="J247" i="7"/>
  <c r="K247" i="7"/>
  <c r="L247" i="7"/>
  <c r="H608" i="7"/>
  <c r="I608" i="7" l="1"/>
  <c r="F609" i="7"/>
  <c r="M608" i="7" l="1"/>
  <c r="N248" i="7" s="1"/>
  <c r="J248" i="7"/>
  <c r="K248" i="7"/>
  <c r="L248" i="7"/>
  <c r="H609" i="7"/>
  <c r="I609" i="7" l="1"/>
  <c r="F610" i="7"/>
  <c r="J249" i="7" l="1"/>
  <c r="M609" i="7"/>
  <c r="N249" i="7" s="1"/>
  <c r="K249" i="7"/>
  <c r="L249" i="7"/>
  <c r="H610" i="7"/>
  <c r="I610" i="7" l="1"/>
  <c r="F611" i="7"/>
  <c r="M610" i="7" l="1"/>
  <c r="N250" i="7" s="1"/>
  <c r="J250" i="7"/>
  <c r="L250" i="7"/>
  <c r="K250" i="7"/>
  <c r="H611" i="7"/>
  <c r="I611" i="7" l="1"/>
  <c r="F612" i="7"/>
  <c r="M611" i="7" l="1"/>
  <c r="N251" i="7" s="1"/>
  <c r="J251" i="7"/>
  <c r="L251" i="7"/>
  <c r="K251" i="7"/>
  <c r="H612" i="7"/>
  <c r="I612" i="7" l="1"/>
  <c r="F613" i="7"/>
  <c r="J252" i="7" l="1"/>
  <c r="M612" i="7"/>
  <c r="N252" i="7" s="1"/>
  <c r="L252" i="7"/>
  <c r="K252" i="7"/>
  <c r="H613" i="7"/>
  <c r="I613" i="7" l="1"/>
  <c r="F614" i="7"/>
  <c r="J253" i="7" l="1"/>
  <c r="M613" i="7"/>
  <c r="N253" i="7" s="1"/>
  <c r="L253" i="7"/>
  <c r="K253" i="7"/>
  <c r="H614" i="7"/>
  <c r="I614" i="7" l="1"/>
  <c r="F615" i="7"/>
  <c r="J254" i="7" l="1"/>
  <c r="M614" i="7"/>
  <c r="N254" i="7" s="1"/>
  <c r="L254" i="7"/>
  <c r="K254" i="7"/>
  <c r="H615" i="7"/>
  <c r="I615" i="7" l="1"/>
  <c r="F616" i="7"/>
  <c r="J255" i="7" l="1"/>
  <c r="M615" i="7"/>
  <c r="N255" i="7" s="1"/>
  <c r="L255" i="7"/>
  <c r="K255" i="7"/>
  <c r="H616" i="7"/>
  <c r="I616" i="7" l="1"/>
  <c r="F617" i="7"/>
  <c r="J256" i="7" l="1"/>
  <c r="M616" i="7"/>
  <c r="N256" i="7" s="1"/>
  <c r="L256" i="7"/>
  <c r="K256" i="7"/>
  <c r="H617" i="7"/>
  <c r="I617" i="7" l="1"/>
  <c r="F618" i="7"/>
  <c r="J257" i="7" l="1"/>
  <c r="M617" i="7"/>
  <c r="N257" i="7" s="1"/>
  <c r="K257" i="7"/>
  <c r="L257" i="7"/>
  <c r="H618" i="7"/>
  <c r="I618" i="7" l="1"/>
  <c r="F619" i="7"/>
  <c r="J258" i="7" l="1"/>
  <c r="M618" i="7"/>
  <c r="N258" i="7" s="1"/>
  <c r="K258" i="7"/>
  <c r="L258" i="7"/>
  <c r="H619" i="7"/>
  <c r="I619" i="7" l="1"/>
  <c r="F620" i="7"/>
  <c r="M619" i="7" l="1"/>
  <c r="N259" i="7" s="1"/>
  <c r="J259" i="7"/>
  <c r="K259" i="7"/>
  <c r="L259" i="7"/>
  <c r="H620" i="7"/>
  <c r="I620" i="7" l="1"/>
  <c r="F621" i="7"/>
  <c r="M620" i="7" l="1"/>
  <c r="N260" i="7" s="1"/>
  <c r="J260" i="7"/>
  <c r="K260" i="7"/>
  <c r="L260" i="7"/>
  <c r="H621" i="7"/>
  <c r="I621" i="7" l="1"/>
  <c r="F622" i="7"/>
  <c r="J261" i="7" l="1"/>
  <c r="M621" i="7"/>
  <c r="N261" i="7" s="1"/>
  <c r="K261" i="7"/>
  <c r="L261" i="7"/>
  <c r="H622" i="7"/>
  <c r="I622" i="7" l="1"/>
  <c r="F623" i="7"/>
  <c r="J262" i="7" l="1"/>
  <c r="M622" i="7"/>
  <c r="N262" i="7" s="1"/>
  <c r="L262" i="7"/>
  <c r="K262" i="7"/>
  <c r="H623" i="7"/>
  <c r="I623" i="7" l="1"/>
  <c r="F624" i="7"/>
  <c r="J263" i="7" l="1"/>
  <c r="M623" i="7"/>
  <c r="N263" i="7" s="1"/>
  <c r="L263" i="7"/>
  <c r="K263" i="7"/>
  <c r="H624" i="7"/>
  <c r="I624" i="7" l="1"/>
  <c r="F625" i="7"/>
  <c r="M624" i="7" l="1"/>
  <c r="N264" i="7" s="1"/>
  <c r="J264" i="7"/>
  <c r="K264" i="7"/>
  <c r="L264" i="7"/>
  <c r="H625" i="7"/>
  <c r="I625" i="7" l="1"/>
  <c r="F626" i="7"/>
  <c r="J265" i="7" l="1"/>
  <c r="M625" i="7"/>
  <c r="N265" i="7" s="1"/>
  <c r="L265" i="7"/>
  <c r="K265" i="7"/>
  <c r="H626" i="7"/>
  <c r="I626" i="7" l="1"/>
  <c r="F627" i="7"/>
  <c r="J266" i="7" l="1"/>
  <c r="M626" i="7"/>
  <c r="N266" i="7" s="1"/>
  <c r="L266" i="7"/>
  <c r="K266" i="7"/>
  <c r="H627" i="7"/>
  <c r="I627" i="7" l="1"/>
  <c r="F628" i="7"/>
  <c r="M627" i="7" l="1"/>
  <c r="N267" i="7" s="1"/>
  <c r="J267" i="7"/>
  <c r="K267" i="7"/>
  <c r="L267" i="7"/>
  <c r="H628" i="7"/>
  <c r="I628" i="7" l="1"/>
  <c r="F629" i="7"/>
  <c r="M628" i="7" l="1"/>
  <c r="N268" i="7" s="1"/>
  <c r="J268" i="7"/>
  <c r="K268" i="7"/>
  <c r="L268" i="7"/>
  <c r="H629" i="7"/>
  <c r="I629" i="7" l="1"/>
  <c r="F630" i="7"/>
  <c r="M629" i="7" l="1"/>
  <c r="N269" i="7" s="1"/>
  <c r="J269" i="7"/>
  <c r="L269" i="7"/>
  <c r="K269" i="7"/>
  <c r="H630" i="7"/>
  <c r="I630" i="7" l="1"/>
  <c r="F631" i="7"/>
  <c r="M630" i="7" l="1"/>
  <c r="N270" i="7" s="1"/>
  <c r="J270" i="7"/>
  <c r="K270" i="7"/>
  <c r="L270" i="7"/>
  <c r="H631" i="7"/>
  <c r="I631" i="7" l="1"/>
  <c r="F632" i="7"/>
  <c r="J271" i="7" l="1"/>
  <c r="M631" i="7"/>
  <c r="N271" i="7" s="1"/>
  <c r="K271" i="7"/>
  <c r="L271" i="7"/>
  <c r="H632" i="7"/>
  <c r="I632" i="7" l="1"/>
  <c r="F633" i="7"/>
  <c r="J272" i="7" l="1"/>
  <c r="M632" i="7"/>
  <c r="N272" i="7" s="1"/>
  <c r="L272" i="7"/>
  <c r="K272" i="7"/>
  <c r="H633" i="7"/>
  <c r="I633" i="7" l="1"/>
  <c r="F634" i="7"/>
  <c r="J273" i="7" l="1"/>
  <c r="M633" i="7"/>
  <c r="N273" i="7" s="1"/>
  <c r="L273" i="7"/>
  <c r="K273" i="7"/>
  <c r="H634" i="7"/>
  <c r="I634" i="7" l="1"/>
  <c r="F635" i="7"/>
  <c r="J274" i="7" l="1"/>
  <c r="M634" i="7"/>
  <c r="N274" i="7" s="1"/>
  <c r="L274" i="7"/>
  <c r="K274" i="7"/>
  <c r="H635" i="7"/>
  <c r="I635" i="7" l="1"/>
  <c r="F636" i="7"/>
  <c r="J275" i="7" l="1"/>
  <c r="M635" i="7"/>
  <c r="N275" i="7" s="1"/>
  <c r="K275" i="7"/>
  <c r="L275" i="7"/>
  <c r="H636" i="7"/>
  <c r="I636" i="7" l="1"/>
  <c r="F637" i="7"/>
  <c r="H637" i="7" l="1"/>
  <c r="F638" i="7" s="1"/>
  <c r="J276" i="7"/>
  <c r="M636" i="7"/>
  <c r="N276" i="7" s="1"/>
  <c r="K276" i="7"/>
  <c r="L276" i="7"/>
  <c r="I637" i="7" l="1"/>
  <c r="H638" i="7"/>
  <c r="F639" i="7" s="1"/>
  <c r="H639" i="7" l="1"/>
  <c r="F640" i="7" s="1"/>
  <c r="I638" i="7"/>
  <c r="J277" i="7"/>
  <c r="M637" i="7"/>
  <c r="N277" i="7" s="1"/>
  <c r="L277" i="7"/>
  <c r="K277" i="7"/>
  <c r="H640" i="7" l="1"/>
  <c r="F641" i="7" s="1"/>
  <c r="M638" i="7"/>
  <c r="N278" i="7" s="1"/>
  <c r="J278" i="7"/>
  <c r="L278" i="7"/>
  <c r="K278" i="7"/>
  <c r="I639" i="7"/>
  <c r="H641" i="7" l="1"/>
  <c r="F642" i="7" s="1"/>
  <c r="J279" i="7"/>
  <c r="M639" i="7"/>
  <c r="N279" i="7" s="1"/>
  <c r="L279" i="7"/>
  <c r="K279" i="7"/>
  <c r="I640" i="7"/>
  <c r="J280" i="7" l="1"/>
  <c r="M640" i="7"/>
  <c r="N280" i="7" s="1"/>
  <c r="K280" i="7"/>
  <c r="L280" i="7"/>
  <c r="H642" i="7"/>
  <c r="F643" i="7" s="1"/>
  <c r="I641" i="7"/>
  <c r="H643" i="7" l="1"/>
  <c r="F644" i="7" s="1"/>
  <c r="M641" i="7"/>
  <c r="N281" i="7" s="1"/>
  <c r="J281" i="7"/>
  <c r="L281" i="7"/>
  <c r="K281" i="7"/>
  <c r="I642" i="7"/>
  <c r="J282" i="7" l="1"/>
  <c r="M642" i="7"/>
  <c r="N282" i="7" s="1"/>
  <c r="L282" i="7"/>
  <c r="K282" i="7"/>
  <c r="H644" i="7"/>
  <c r="I643" i="7"/>
  <c r="J283" i="7" l="1"/>
  <c r="M643" i="7"/>
  <c r="N283" i="7" s="1"/>
  <c r="K283" i="7"/>
  <c r="L283" i="7"/>
  <c r="I644" i="7"/>
  <c r="F645" i="7"/>
  <c r="H645" i="7" l="1"/>
  <c r="F646" i="7" s="1"/>
  <c r="M644" i="7"/>
  <c r="N284" i="7" s="1"/>
  <c r="J284" i="7"/>
  <c r="L284" i="7"/>
  <c r="K284" i="7"/>
  <c r="H646" i="7" l="1"/>
  <c r="F647" i="7" s="1"/>
  <c r="I645" i="7"/>
  <c r="H647" i="7" l="1"/>
  <c r="F648" i="7" s="1"/>
  <c r="M645" i="7"/>
  <c r="N285" i="7" s="1"/>
  <c r="J285" i="7"/>
  <c r="L285" i="7"/>
  <c r="K285" i="7"/>
  <c r="I646" i="7"/>
  <c r="M646" i="7" l="1"/>
  <c r="N286" i="7" s="1"/>
  <c r="J286" i="7"/>
  <c r="L286" i="7"/>
  <c r="K286" i="7"/>
  <c r="H648" i="7"/>
  <c r="I647" i="7"/>
  <c r="I648" i="7" l="1"/>
  <c r="M647" i="7"/>
  <c r="N287" i="7" s="1"/>
  <c r="J287" i="7"/>
  <c r="L287" i="7"/>
  <c r="K287" i="7"/>
  <c r="F649" i="7"/>
  <c r="H649" i="7" l="1"/>
  <c r="F650" i="7" s="1"/>
  <c r="J288" i="7"/>
  <c r="M648" i="7"/>
  <c r="N288" i="7" s="1"/>
  <c r="K288" i="7"/>
  <c r="L288" i="7"/>
  <c r="H650" i="7" l="1"/>
  <c r="F651" i="7" s="1"/>
  <c r="I649" i="7"/>
  <c r="H651" i="7" l="1"/>
  <c r="F652" i="7" s="1"/>
  <c r="J289" i="7"/>
  <c r="M649" i="7"/>
  <c r="N289" i="7" s="1"/>
  <c r="K289" i="7"/>
  <c r="L289" i="7"/>
  <c r="I650" i="7"/>
  <c r="H652" i="7" l="1"/>
  <c r="F653" i="7" s="1"/>
  <c r="M650" i="7"/>
  <c r="N290" i="7" s="1"/>
  <c r="J290" i="7"/>
  <c r="L290" i="7"/>
  <c r="K290" i="7"/>
  <c r="I651" i="7"/>
  <c r="H653" i="7" l="1"/>
  <c r="F654" i="7" s="1"/>
  <c r="J291" i="7"/>
  <c r="M651" i="7"/>
  <c r="N291" i="7" s="1"/>
  <c r="L291" i="7"/>
  <c r="K291" i="7"/>
  <c r="I652" i="7"/>
  <c r="M652" i="7" l="1"/>
  <c r="N292" i="7" s="1"/>
  <c r="J292" i="7"/>
  <c r="K292" i="7"/>
  <c r="L292" i="7"/>
  <c r="H654" i="7"/>
  <c r="I653" i="7"/>
  <c r="I654" i="7" l="1"/>
  <c r="J293" i="7"/>
  <c r="M653" i="7"/>
  <c r="N293" i="7" s="1"/>
  <c r="L293" i="7"/>
  <c r="K293" i="7"/>
  <c r="F655" i="7"/>
  <c r="H655" i="7" l="1"/>
  <c r="F656" i="7" s="1"/>
  <c r="M654" i="7"/>
  <c r="N294" i="7" s="1"/>
  <c r="J294" i="7"/>
  <c r="K294" i="7"/>
  <c r="L294" i="7"/>
  <c r="H656" i="7" l="1"/>
  <c r="F657" i="7" s="1"/>
  <c r="I655" i="7"/>
  <c r="H657" i="7" l="1"/>
  <c r="F658" i="7" s="1"/>
  <c r="J295" i="7"/>
  <c r="M655" i="7"/>
  <c r="N295" i="7" s="1"/>
  <c r="L295" i="7"/>
  <c r="K295" i="7"/>
  <c r="I656" i="7"/>
  <c r="J296" i="7" l="1"/>
  <c r="M656" i="7"/>
  <c r="N296" i="7" s="1"/>
  <c r="L296" i="7"/>
  <c r="K296" i="7"/>
  <c r="H658" i="7"/>
  <c r="F659" i="7" s="1"/>
  <c r="I657" i="7"/>
  <c r="M657" i="7" l="1"/>
  <c r="N297" i="7" s="1"/>
  <c r="J297" i="7"/>
  <c r="L297" i="7"/>
  <c r="K297" i="7"/>
  <c r="H659" i="7"/>
  <c r="I658" i="7"/>
  <c r="I659" i="7" l="1"/>
  <c r="J298" i="7"/>
  <c r="M658" i="7"/>
  <c r="N298" i="7" s="1"/>
  <c r="K298" i="7"/>
  <c r="L298" i="7"/>
  <c r="F660" i="7"/>
  <c r="H660" i="7" l="1"/>
  <c r="F661" i="7" s="1"/>
  <c r="M659" i="7"/>
  <c r="N299" i="7" s="1"/>
  <c r="J299" i="7"/>
  <c r="K299" i="7"/>
  <c r="L299" i="7"/>
  <c r="H661" i="7" l="1"/>
  <c r="F662" i="7" s="1"/>
  <c r="I660" i="7"/>
  <c r="H662" i="7" l="1"/>
  <c r="F663" i="7" s="1"/>
  <c r="J300" i="7"/>
  <c r="M660" i="7"/>
  <c r="N300" i="7" s="1"/>
  <c r="L300" i="7"/>
  <c r="K300" i="7"/>
  <c r="I661" i="7"/>
  <c r="H663" i="7" l="1"/>
  <c r="F664" i="7" s="1"/>
  <c r="J301" i="7"/>
  <c r="M661" i="7"/>
  <c r="N301" i="7" s="1"/>
  <c r="L301" i="7"/>
  <c r="K301" i="7"/>
  <c r="I662" i="7"/>
  <c r="J302" i="7" l="1"/>
  <c r="M662" i="7"/>
  <c r="N302" i="7" s="1"/>
  <c r="L302" i="7"/>
  <c r="K302" i="7"/>
  <c r="H664" i="7"/>
  <c r="F665" i="7" s="1"/>
  <c r="I663" i="7"/>
  <c r="H665" i="7" l="1"/>
  <c r="F666" i="7" s="1"/>
  <c r="J303" i="7"/>
  <c r="M663" i="7"/>
  <c r="N303" i="7" s="1"/>
  <c r="L303" i="7"/>
  <c r="K303" i="7"/>
  <c r="I664" i="7"/>
  <c r="J304" i="7" l="1"/>
  <c r="M664" i="7"/>
  <c r="N304" i="7" s="1"/>
  <c r="K304" i="7"/>
  <c r="L304" i="7"/>
  <c r="H666" i="7"/>
  <c r="I665" i="7"/>
  <c r="J305" i="7" l="1"/>
  <c r="M665" i="7"/>
  <c r="N305" i="7" s="1"/>
  <c r="K305" i="7"/>
  <c r="L305" i="7"/>
  <c r="I666" i="7"/>
  <c r="F667" i="7"/>
  <c r="H667" i="7" l="1"/>
  <c r="J306" i="7"/>
  <c r="M666" i="7"/>
  <c r="N306" i="7" s="1"/>
  <c r="L306" i="7"/>
  <c r="K306" i="7"/>
  <c r="I667" i="7" l="1"/>
  <c r="F668" i="7"/>
  <c r="H668" i="7" l="1"/>
  <c r="J307" i="7"/>
  <c r="M667" i="7"/>
  <c r="N307" i="7" s="1"/>
  <c r="L307" i="7"/>
  <c r="K307" i="7"/>
  <c r="I668" i="7" l="1"/>
  <c r="F669" i="7"/>
  <c r="H669" i="7" l="1"/>
  <c r="F670" i="7" s="1"/>
  <c r="J308" i="7"/>
  <c r="M668" i="7"/>
  <c r="N308" i="7" s="1"/>
  <c r="K308" i="7"/>
  <c r="L308" i="7"/>
  <c r="H670" i="7" l="1"/>
  <c r="I669" i="7"/>
  <c r="I670" i="7" l="1"/>
  <c r="J309" i="7"/>
  <c r="M669" i="7"/>
  <c r="N309" i="7" s="1"/>
  <c r="K309" i="7"/>
  <c r="L309" i="7"/>
  <c r="F671" i="7"/>
  <c r="H671" i="7" l="1"/>
  <c r="F672" i="7" s="1"/>
  <c r="J310" i="7"/>
  <c r="M670" i="7"/>
  <c r="N310" i="7" s="1"/>
  <c r="L310" i="7"/>
  <c r="K310" i="7"/>
  <c r="H672" i="7" l="1"/>
  <c r="I671" i="7"/>
  <c r="I672" i="7" l="1"/>
  <c r="J311" i="7"/>
  <c r="M671" i="7"/>
  <c r="N311" i="7" s="1"/>
  <c r="K311" i="7"/>
  <c r="L311" i="7"/>
  <c r="F673" i="7"/>
  <c r="H673" i="7" l="1"/>
  <c r="F674" i="7" s="1"/>
  <c r="J312" i="7"/>
  <c r="M672" i="7"/>
  <c r="N312" i="7" s="1"/>
  <c r="L312" i="7"/>
  <c r="K312" i="7"/>
  <c r="H674" i="7" l="1"/>
  <c r="I673" i="7"/>
  <c r="I674" i="7" l="1"/>
  <c r="J313" i="7"/>
  <c r="M673" i="7"/>
  <c r="N313" i="7" s="1"/>
  <c r="K313" i="7"/>
  <c r="L313" i="7"/>
  <c r="F675" i="7"/>
  <c r="H675" i="7" l="1"/>
  <c r="M674" i="7"/>
  <c r="N314" i="7" s="1"/>
  <c r="J314" i="7"/>
  <c r="K314" i="7"/>
  <c r="L314" i="7"/>
  <c r="I675" i="7" l="1"/>
  <c r="F676" i="7"/>
  <c r="H676" i="7" l="1"/>
  <c r="J315" i="7"/>
  <c r="M675" i="7"/>
  <c r="N315" i="7" s="1"/>
  <c r="K315" i="7"/>
  <c r="L315" i="7"/>
  <c r="I676" i="7" l="1"/>
  <c r="F677" i="7"/>
  <c r="H677" i="7" l="1"/>
  <c r="M676" i="7"/>
  <c r="J316" i="7"/>
  <c r="K316" i="7"/>
  <c r="L316" i="7"/>
  <c r="N316" i="7" l="1"/>
  <c r="I677" i="7"/>
  <c r="F678" i="7"/>
  <c r="H678" i="7" l="1"/>
  <c r="M677" i="7"/>
  <c r="J317" i="7"/>
  <c r="L317" i="7"/>
  <c r="K317" i="7"/>
  <c r="N317" i="7" l="1"/>
  <c r="I678" i="7"/>
  <c r="F679" i="7"/>
  <c r="H679" i="7" l="1"/>
  <c r="M678" i="7"/>
  <c r="J318" i="7"/>
  <c r="L318" i="7"/>
  <c r="K318" i="7"/>
  <c r="N318" i="7" l="1"/>
  <c r="I679" i="7"/>
  <c r="F680" i="7"/>
  <c r="H680" i="7" l="1"/>
  <c r="M679" i="7"/>
  <c r="J319" i="7"/>
  <c r="K319" i="7"/>
  <c r="L319" i="7"/>
  <c r="N319" i="7" l="1"/>
  <c r="I680" i="7"/>
  <c r="F681" i="7"/>
  <c r="H681" i="7" l="1"/>
  <c r="M680" i="7"/>
  <c r="J320" i="7"/>
  <c r="K320" i="7"/>
  <c r="L320" i="7"/>
  <c r="N320" i="7" l="1"/>
  <c r="I681" i="7"/>
  <c r="F682" i="7"/>
  <c r="H682" i="7" l="1"/>
  <c r="M681" i="7"/>
  <c r="N321" i="7" s="1"/>
  <c r="J321" i="7"/>
  <c r="L321" i="7"/>
  <c r="K321" i="7"/>
  <c r="I682" i="7" l="1"/>
  <c r="F683" i="7"/>
  <c r="H683" i="7" l="1"/>
  <c r="M682" i="7"/>
  <c r="N322" i="7" s="1"/>
  <c r="J322" i="7"/>
  <c r="L322" i="7"/>
  <c r="K322" i="7"/>
  <c r="I683" i="7" l="1"/>
  <c r="F684" i="7"/>
  <c r="H684" i="7" l="1"/>
  <c r="M683" i="7"/>
  <c r="N323" i="7" s="1"/>
  <c r="J323" i="7"/>
  <c r="K323" i="7"/>
  <c r="L323" i="7"/>
  <c r="I684" i="7" l="1"/>
  <c r="F685" i="7"/>
  <c r="H685" i="7" l="1"/>
  <c r="M684" i="7"/>
  <c r="N324" i="7" s="1"/>
  <c r="J324" i="7"/>
  <c r="K324" i="7"/>
  <c r="L324" i="7"/>
  <c r="I685" i="7" l="1"/>
  <c r="F686" i="7"/>
  <c r="H686" i="7" l="1"/>
  <c r="M685" i="7"/>
  <c r="N325" i="7" s="1"/>
  <c r="J325" i="7"/>
  <c r="K325" i="7"/>
  <c r="L325" i="7"/>
  <c r="I686" i="7" l="1"/>
  <c r="F687" i="7"/>
  <c r="H687" i="7" l="1"/>
  <c r="M686" i="7"/>
  <c r="N326" i="7" s="1"/>
  <c r="J326" i="7"/>
  <c r="K326" i="7"/>
  <c r="L326" i="7"/>
  <c r="I687" i="7" l="1"/>
  <c r="F688" i="7"/>
  <c r="H688" i="7" l="1"/>
  <c r="M687" i="7"/>
  <c r="N327" i="7" s="1"/>
  <c r="J327" i="7"/>
  <c r="K327" i="7"/>
  <c r="L327" i="7"/>
  <c r="I688" i="7" l="1"/>
  <c r="F689" i="7"/>
  <c r="H689" i="7" l="1"/>
  <c r="M688" i="7"/>
  <c r="N328" i="7" s="1"/>
  <c r="J328" i="7"/>
  <c r="L328" i="7"/>
  <c r="K328" i="7"/>
  <c r="I689" i="7" l="1"/>
  <c r="F690" i="7"/>
  <c r="H690" i="7" l="1"/>
  <c r="M689" i="7"/>
  <c r="N329" i="7" s="1"/>
  <c r="J329" i="7"/>
  <c r="L329" i="7"/>
  <c r="K329" i="7"/>
  <c r="I690" i="7" l="1"/>
  <c r="F691" i="7"/>
  <c r="H691" i="7" l="1"/>
  <c r="M690" i="7"/>
  <c r="N330" i="7" s="1"/>
  <c r="J330" i="7"/>
  <c r="K330" i="7"/>
  <c r="L330" i="7"/>
  <c r="I691" i="7" l="1"/>
  <c r="F692" i="7"/>
  <c r="H692" i="7" l="1"/>
  <c r="M691" i="7"/>
  <c r="N331" i="7" s="1"/>
  <c r="J331" i="7"/>
  <c r="K331" i="7"/>
  <c r="L331" i="7"/>
  <c r="I692" i="7" l="1"/>
  <c r="F693" i="7"/>
  <c r="H693" i="7" l="1"/>
  <c r="M692" i="7"/>
  <c r="N332" i="7" s="1"/>
  <c r="J332" i="7"/>
  <c r="L332" i="7"/>
  <c r="K332" i="7"/>
  <c r="I693" i="7" l="1"/>
  <c r="F694" i="7"/>
  <c r="H694" i="7" l="1"/>
  <c r="M693" i="7"/>
  <c r="N333" i="7" s="1"/>
  <c r="J333" i="7"/>
  <c r="K333" i="7"/>
  <c r="L333" i="7"/>
  <c r="I694" i="7" l="1"/>
  <c r="F695" i="7"/>
  <c r="H695" i="7" l="1"/>
  <c r="M694" i="7"/>
  <c r="N334" i="7" s="1"/>
  <c r="J334" i="7"/>
  <c r="K334" i="7"/>
  <c r="L334" i="7"/>
  <c r="I695" i="7" l="1"/>
  <c r="F696" i="7"/>
  <c r="H696" i="7" l="1"/>
  <c r="M695" i="7"/>
  <c r="N335" i="7" s="1"/>
  <c r="J335" i="7"/>
  <c r="K335" i="7"/>
  <c r="L335" i="7"/>
  <c r="I696" i="7" l="1"/>
  <c r="F697" i="7"/>
  <c r="H697" i="7" l="1"/>
  <c r="M696" i="7"/>
  <c r="N336" i="7" s="1"/>
  <c r="J336" i="7"/>
  <c r="K336" i="7"/>
  <c r="L336" i="7"/>
  <c r="I697" i="7" l="1"/>
  <c r="F698" i="7"/>
  <c r="H698" i="7" l="1"/>
  <c r="M697" i="7"/>
  <c r="N337" i="7" s="1"/>
  <c r="J337" i="7"/>
  <c r="K337" i="7"/>
  <c r="L337" i="7"/>
  <c r="I698" i="7" l="1"/>
  <c r="F699" i="7"/>
  <c r="H699" i="7" l="1"/>
  <c r="M698" i="7"/>
  <c r="N338" i="7" s="1"/>
  <c r="J338" i="7"/>
  <c r="K338" i="7"/>
  <c r="L338" i="7"/>
  <c r="I699" i="7" l="1"/>
  <c r="F700" i="7"/>
  <c r="H700" i="7" l="1"/>
  <c r="M699" i="7"/>
  <c r="N339" i="7" s="1"/>
  <c r="J339" i="7"/>
  <c r="K339" i="7"/>
  <c r="L339" i="7"/>
  <c r="I700" i="7" l="1"/>
  <c r="F701" i="7"/>
  <c r="H701" i="7" l="1"/>
  <c r="F702" i="7" s="1"/>
  <c r="M700" i="7"/>
  <c r="N340" i="7" s="1"/>
  <c r="J340" i="7"/>
  <c r="L340" i="7"/>
  <c r="K340" i="7"/>
  <c r="H702" i="7" l="1"/>
  <c r="F703" i="7" s="1"/>
  <c r="I701" i="7"/>
  <c r="H703" i="7" l="1"/>
  <c r="F704" i="7" s="1"/>
  <c r="M701" i="7"/>
  <c r="N341" i="7" s="1"/>
  <c r="J341" i="7"/>
  <c r="K341" i="7"/>
  <c r="L341" i="7"/>
  <c r="I702" i="7"/>
  <c r="H704" i="7" l="1"/>
  <c r="F705" i="7" s="1"/>
  <c r="M702" i="7"/>
  <c r="N342" i="7" s="1"/>
  <c r="J342" i="7"/>
  <c r="L342" i="7"/>
  <c r="K342" i="7"/>
  <c r="I703" i="7"/>
  <c r="H705" i="7" l="1"/>
  <c r="F706" i="7" s="1"/>
  <c r="M703" i="7"/>
  <c r="N343" i="7" s="1"/>
  <c r="J343" i="7"/>
  <c r="L343" i="7"/>
  <c r="K343" i="7"/>
  <c r="I704" i="7"/>
  <c r="M704" i="7" l="1"/>
  <c r="N344" i="7" s="1"/>
  <c r="J344" i="7"/>
  <c r="K344" i="7"/>
  <c r="L344" i="7"/>
  <c r="H706" i="7"/>
  <c r="I705" i="7"/>
  <c r="I706" i="7" l="1"/>
  <c r="M705" i="7"/>
  <c r="N345" i="7" s="1"/>
  <c r="J345" i="7"/>
  <c r="K345" i="7"/>
  <c r="L345" i="7"/>
  <c r="F707" i="7"/>
  <c r="H707" i="7" l="1"/>
  <c r="F708" i="7" s="1"/>
  <c r="M706" i="7"/>
  <c r="N346" i="7" s="1"/>
  <c r="J346" i="7"/>
  <c r="L346" i="7"/>
  <c r="K346" i="7"/>
  <c r="H708" i="7" l="1"/>
  <c r="F709" i="7" s="1"/>
  <c r="I707" i="7"/>
  <c r="H709" i="7" l="1"/>
  <c r="F710" i="7" s="1"/>
  <c r="M707" i="7"/>
  <c r="N347" i="7" s="1"/>
  <c r="J347" i="7"/>
  <c r="L347" i="7"/>
  <c r="K347" i="7"/>
  <c r="I708" i="7"/>
  <c r="M708" i="7" l="1"/>
  <c r="N348" i="7" s="1"/>
  <c r="J348" i="7"/>
  <c r="L348" i="7"/>
  <c r="K348" i="7"/>
  <c r="H710" i="7"/>
  <c r="F711" i="7" s="1"/>
  <c r="I709" i="7"/>
  <c r="M709" i="7" l="1"/>
  <c r="N349" i="7" s="1"/>
  <c r="J349" i="7"/>
  <c r="L349" i="7"/>
  <c r="K349" i="7"/>
  <c r="H711" i="7"/>
  <c r="I710" i="7"/>
  <c r="I711" i="7" l="1"/>
  <c r="M710" i="7"/>
  <c r="N350" i="7" s="1"/>
  <c r="J350" i="7"/>
  <c r="K350" i="7"/>
  <c r="L350" i="7"/>
  <c r="F712" i="7"/>
  <c r="H712" i="7" l="1"/>
  <c r="M711" i="7"/>
  <c r="N351" i="7" s="1"/>
  <c r="J351" i="7"/>
  <c r="K351" i="7"/>
  <c r="L351" i="7"/>
  <c r="I712" i="7" l="1"/>
  <c r="F713" i="7"/>
  <c r="H713" i="7" l="1"/>
  <c r="J352" i="7"/>
  <c r="M712" i="7"/>
  <c r="K352" i="7"/>
  <c r="L352" i="7"/>
  <c r="I713" i="7" l="1"/>
  <c r="N352" i="7"/>
  <c r="F714" i="7"/>
  <c r="H714" i="7" l="1"/>
  <c r="M713" i="7"/>
  <c r="J353" i="7"/>
  <c r="L353" i="7"/>
  <c r="K353" i="7"/>
  <c r="I714" i="7" l="1"/>
  <c r="N353" i="7"/>
  <c r="F715" i="7"/>
  <c r="H715" i="7" l="1"/>
  <c r="M714" i="7"/>
  <c r="J354" i="7"/>
  <c r="L354" i="7"/>
  <c r="K354" i="7"/>
  <c r="I715" i="7" l="1"/>
  <c r="N354" i="7"/>
  <c r="F716" i="7"/>
  <c r="H716" i="7" l="1"/>
  <c r="M715" i="7"/>
  <c r="J355" i="7"/>
  <c r="L355" i="7"/>
  <c r="K355" i="7"/>
  <c r="I716" i="7" l="1"/>
  <c r="N355" i="7"/>
  <c r="F717" i="7"/>
  <c r="H717" i="7" l="1"/>
  <c r="M716" i="7"/>
  <c r="J356" i="7"/>
  <c r="K356" i="7"/>
  <c r="L356" i="7"/>
  <c r="I717" i="7" l="1"/>
  <c r="N356" i="7"/>
  <c r="F718" i="7"/>
  <c r="H718" i="7" l="1"/>
  <c r="J357" i="7"/>
  <c r="M717" i="7"/>
  <c r="N357" i="7" s="1"/>
  <c r="K357" i="7"/>
  <c r="L357" i="7"/>
  <c r="I718" i="7" l="1"/>
  <c r="F719" i="7"/>
  <c r="H719" i="7" l="1"/>
  <c r="J358" i="7"/>
  <c r="M718" i="7"/>
  <c r="N358" i="7" s="1"/>
  <c r="K358" i="7"/>
  <c r="L358" i="7"/>
  <c r="I719" i="7" l="1"/>
  <c r="F720" i="7"/>
  <c r="H720" i="7" l="1"/>
  <c r="J359" i="7"/>
  <c r="M719" i="7"/>
  <c r="N359" i="7" s="1"/>
  <c r="L359" i="7"/>
  <c r="K359" i="7"/>
  <c r="I720" i="7" l="1"/>
  <c r="F721" i="7"/>
  <c r="H721" i="7" l="1"/>
  <c r="M720" i="7"/>
  <c r="N360" i="7" s="1"/>
  <c r="J360" i="7"/>
  <c r="L360" i="7"/>
  <c r="K360" i="7"/>
  <c r="I721" i="7" l="1"/>
  <c r="F722" i="7"/>
  <c r="H722" i="7" l="1"/>
  <c r="M721" i="7"/>
  <c r="N361" i="7" s="1"/>
  <c r="J361" i="7"/>
  <c r="K361" i="7"/>
  <c r="L361" i="7"/>
  <c r="I722" i="7" l="1"/>
  <c r="F723" i="7"/>
  <c r="H723" i="7" l="1"/>
  <c r="M722" i="7"/>
  <c r="N362" i="7" s="1"/>
  <c r="J362" i="7"/>
  <c r="L362" i="7"/>
  <c r="K362" i="7"/>
  <c r="I723" i="7" l="1"/>
  <c r="F724" i="7"/>
  <c r="H724" i="7" l="1"/>
  <c r="F725" i="7" s="1"/>
  <c r="M723" i="7"/>
  <c r="N363" i="7" s="1"/>
  <c r="J363" i="7"/>
  <c r="L363" i="7"/>
  <c r="K363" i="7"/>
  <c r="H725" i="7" l="1"/>
  <c r="I724" i="7"/>
  <c r="I725" i="7" l="1"/>
  <c r="M724" i="7"/>
  <c r="N364" i="7" s="1"/>
  <c r="J364" i="7"/>
  <c r="L364" i="7"/>
  <c r="K364" i="7"/>
  <c r="F726" i="7"/>
  <c r="H726" i="7" l="1"/>
  <c r="M725" i="7"/>
  <c r="N365" i="7" s="1"/>
  <c r="J365" i="7"/>
  <c r="L365" i="7"/>
  <c r="K365" i="7"/>
  <c r="I726" i="7" l="1"/>
  <c r="F727" i="7"/>
  <c r="H727" i="7" l="1"/>
  <c r="M726" i="7"/>
  <c r="N366" i="7" s="1"/>
  <c r="J366" i="7"/>
  <c r="K366" i="7"/>
  <c r="L366" i="7"/>
  <c r="I727" i="7" l="1"/>
  <c r="F728" i="7"/>
  <c r="H728" i="7" l="1"/>
  <c r="M727" i="7"/>
  <c r="N367" i="7" s="1"/>
  <c r="J367" i="7"/>
  <c r="L367" i="7"/>
  <c r="K367" i="7"/>
  <c r="I728" i="7" l="1"/>
  <c r="F729" i="7"/>
  <c r="H729" i="7" l="1"/>
  <c r="M728" i="7"/>
  <c r="N368" i="7" s="1"/>
  <c r="J368" i="7"/>
  <c r="L368" i="7"/>
  <c r="K368" i="7"/>
  <c r="I729" i="7" l="1"/>
  <c r="F730" i="7"/>
  <c r="H730" i="7" l="1"/>
  <c r="M729" i="7"/>
  <c r="N369" i="7" s="1"/>
  <c r="J369" i="7"/>
  <c r="K369" i="7"/>
  <c r="L369" i="7"/>
  <c r="I730" i="7" l="1"/>
  <c r="F731" i="7"/>
  <c r="H731" i="7" l="1"/>
  <c r="M730" i="7"/>
  <c r="N370" i="7" s="1"/>
  <c r="J370" i="7"/>
  <c r="L370" i="7"/>
  <c r="K370" i="7"/>
  <c r="I731" i="7" l="1"/>
  <c r="F732" i="7"/>
  <c r="H732" i="7" l="1"/>
  <c r="M731" i="7"/>
  <c r="N371" i="7" s="1"/>
  <c r="J371" i="7"/>
  <c r="L371" i="7"/>
  <c r="K371" i="7"/>
  <c r="I732" i="7" l="1"/>
  <c r="F733" i="7"/>
  <c r="H733" i="7" l="1"/>
  <c r="M732" i="7"/>
  <c r="N372" i="7" s="1"/>
  <c r="J372" i="7"/>
  <c r="L372" i="7"/>
  <c r="K372" i="7"/>
  <c r="I733" i="7" l="1"/>
  <c r="F734" i="7"/>
  <c r="H734" i="7" l="1"/>
  <c r="M733" i="7"/>
  <c r="N373" i="7" s="1"/>
  <c r="J373" i="7"/>
  <c r="L373" i="7"/>
  <c r="K373" i="7"/>
  <c r="I734" i="7" l="1"/>
  <c r="F735" i="7"/>
  <c r="H735" i="7" l="1"/>
  <c r="M734" i="7"/>
  <c r="N374" i="7" s="1"/>
  <c r="J374" i="7"/>
  <c r="K374" i="7"/>
  <c r="L374" i="7"/>
  <c r="I735" i="7" l="1"/>
  <c r="F736" i="7"/>
  <c r="H736" i="7" l="1"/>
  <c r="M735" i="7"/>
  <c r="J375" i="7"/>
  <c r="K375" i="7"/>
  <c r="L375" i="7"/>
  <c r="N375" i="7" l="1"/>
  <c r="G8" i="7"/>
  <c r="I736" i="7"/>
  <c r="F737" i="7"/>
  <c r="H737" i="7" l="1"/>
  <c r="M736" i="7"/>
  <c r="N376" i="7" s="1"/>
  <c r="J376" i="7"/>
  <c r="L376" i="7"/>
  <c r="K376" i="7"/>
  <c r="I737" i="7" l="1"/>
  <c r="F738" i="7"/>
  <c r="H738" i="7" l="1"/>
  <c r="M737" i="7"/>
  <c r="N377" i="7" s="1"/>
  <c r="J377" i="7"/>
  <c r="K377" i="7"/>
  <c r="L377" i="7"/>
  <c r="I738" i="7" l="1"/>
  <c r="F739" i="7"/>
  <c r="H739" i="7" l="1"/>
  <c r="M738" i="7"/>
  <c r="N378" i="7" s="1"/>
  <c r="J378" i="7"/>
  <c r="L378" i="7"/>
  <c r="K378" i="7"/>
  <c r="I739" i="7" l="1"/>
  <c r="F740" i="7"/>
  <c r="H740" i="7" l="1"/>
  <c r="M739" i="7"/>
  <c r="N379" i="7" s="1"/>
  <c r="J379" i="7"/>
  <c r="K379" i="7"/>
  <c r="L379" i="7"/>
  <c r="I740" i="7" l="1"/>
  <c r="F741" i="7"/>
  <c r="H741" i="7" l="1"/>
  <c r="M740" i="7"/>
  <c r="N380" i="7" s="1"/>
  <c r="J380" i="7"/>
  <c r="K380" i="7"/>
  <c r="L380" i="7"/>
  <c r="I741" i="7" l="1"/>
  <c r="F742" i="7"/>
  <c r="H742" i="7" l="1"/>
  <c r="M741" i="7"/>
  <c r="N381" i="7" s="1"/>
  <c r="J381" i="7"/>
  <c r="L381" i="7"/>
  <c r="K381" i="7"/>
  <c r="I742" i="7" l="1"/>
  <c r="F743" i="7"/>
  <c r="H743" i="7" l="1"/>
  <c r="M742" i="7"/>
  <c r="N382" i="7" s="1"/>
  <c r="J382" i="7"/>
  <c r="K382" i="7"/>
  <c r="L382" i="7"/>
  <c r="I743" i="7" l="1"/>
  <c r="F744" i="7"/>
  <c r="H744" i="7" l="1"/>
  <c r="M743" i="7"/>
  <c r="N383" i="7" s="1"/>
  <c r="J383" i="7"/>
  <c r="L383" i="7"/>
  <c r="K383" i="7"/>
  <c r="I744" i="7" l="1"/>
  <c r="F745" i="7"/>
  <c r="H745" i="7" l="1"/>
  <c r="M744" i="7"/>
  <c r="N384" i="7" s="1"/>
  <c r="J384" i="7"/>
  <c r="L384" i="7"/>
  <c r="K384" i="7"/>
  <c r="I745" i="7" l="1"/>
  <c r="F746" i="7"/>
  <c r="H746" i="7" l="1"/>
  <c r="M745" i="7"/>
  <c r="N385" i="7" s="1"/>
  <c r="J385" i="7"/>
  <c r="K385" i="7"/>
  <c r="L385" i="7"/>
  <c r="I746" i="7" l="1"/>
  <c r="F747" i="7"/>
  <c r="H747" i="7" l="1"/>
  <c r="M746" i="7"/>
  <c r="N386" i="7" s="1"/>
  <c r="J386" i="7"/>
  <c r="K386" i="7"/>
  <c r="L386" i="7"/>
  <c r="I747" i="7" l="1"/>
  <c r="F748" i="7"/>
  <c r="H748" i="7" l="1"/>
  <c r="M747" i="7"/>
  <c r="N387" i="7" s="1"/>
  <c r="J387" i="7"/>
  <c r="K387" i="7"/>
  <c r="L387" i="7"/>
  <c r="I748" i="7" l="1"/>
  <c r="F749" i="7"/>
  <c r="H749" i="7" l="1"/>
  <c r="M748" i="7"/>
  <c r="N388" i="7" s="1"/>
  <c r="J388" i="7"/>
  <c r="K388" i="7"/>
  <c r="L388" i="7"/>
  <c r="I749" i="7" l="1"/>
  <c r="F750" i="7"/>
  <c r="H750" i="7" l="1"/>
  <c r="M749" i="7"/>
  <c r="N389" i="7" s="1"/>
  <c r="J389" i="7"/>
  <c r="L389" i="7"/>
  <c r="K389" i="7"/>
  <c r="I750" i="7" l="1"/>
  <c r="F751" i="7"/>
  <c r="H751" i="7" l="1"/>
  <c r="M750" i="7"/>
  <c r="N390" i="7" s="1"/>
  <c r="J390" i="7"/>
  <c r="L390" i="7"/>
  <c r="K390" i="7"/>
  <c r="I751" i="7" l="1"/>
  <c r="F752" i="7"/>
  <c r="H752" i="7" l="1"/>
  <c r="M751" i="7"/>
  <c r="N391" i="7" s="1"/>
  <c r="J391" i="7"/>
  <c r="L391" i="7"/>
  <c r="K391" i="7"/>
  <c r="I752" i="7" l="1"/>
  <c r="F753" i="7"/>
  <c r="H753" i="7" l="1"/>
  <c r="M752" i="7"/>
  <c r="N392" i="7" s="1"/>
  <c r="J392" i="7"/>
  <c r="K392" i="7"/>
  <c r="L392" i="7"/>
  <c r="I753" i="7" l="1"/>
  <c r="F754" i="7"/>
  <c r="H754" i="7" l="1"/>
  <c r="M753" i="7"/>
  <c r="N393" i="7" s="1"/>
  <c r="J393" i="7"/>
  <c r="K393" i="7"/>
  <c r="L393" i="7"/>
  <c r="I754" i="7" l="1"/>
  <c r="F755" i="7"/>
  <c r="H755" i="7" l="1"/>
  <c r="M754" i="7"/>
  <c r="N394" i="7" s="1"/>
  <c r="J394" i="7"/>
  <c r="K394" i="7"/>
  <c r="L394" i="7"/>
  <c r="I755" i="7" l="1"/>
  <c r="F756" i="7"/>
  <c r="H756" i="7" l="1"/>
  <c r="M755" i="7"/>
  <c r="N395" i="7" s="1"/>
  <c r="J395" i="7"/>
  <c r="L395" i="7"/>
  <c r="K395" i="7"/>
  <c r="I756" i="7" l="1"/>
  <c r="F757" i="7"/>
  <c r="H757" i="7" l="1"/>
  <c r="M756" i="7"/>
  <c r="N396" i="7" s="1"/>
  <c r="J396" i="7"/>
  <c r="L396" i="7"/>
  <c r="K396" i="7"/>
  <c r="I757" i="7" l="1"/>
  <c r="F758" i="7"/>
  <c r="H758" i="7" l="1"/>
  <c r="M757" i="7"/>
  <c r="N397" i="7" s="1"/>
  <c r="J397" i="7"/>
  <c r="L397" i="7"/>
  <c r="K397" i="7"/>
  <c r="I758" i="7" l="1"/>
  <c r="F759" i="7"/>
  <c r="H759" i="7" l="1"/>
  <c r="M758" i="7"/>
  <c r="N398" i="7" s="1"/>
  <c r="J398" i="7"/>
  <c r="K398" i="7"/>
  <c r="L398" i="7"/>
  <c r="I759" i="7" l="1"/>
  <c r="F760" i="7"/>
  <c r="H760" i="7" l="1"/>
  <c r="M759" i="7"/>
  <c r="N399" i="7" s="1"/>
  <c r="J399" i="7"/>
  <c r="K399" i="7"/>
  <c r="L399" i="7"/>
  <c r="I760" i="7" l="1"/>
  <c r="F761" i="7"/>
  <c r="H761" i="7" l="1"/>
  <c r="M760" i="7"/>
  <c r="N400" i="7" s="1"/>
  <c r="J400" i="7"/>
  <c r="K400" i="7"/>
  <c r="L400" i="7"/>
  <c r="I761" i="7" l="1"/>
  <c r="F762" i="7"/>
  <c r="H762" i="7" l="1"/>
  <c r="M761" i="7"/>
  <c r="N401" i="7" s="1"/>
  <c r="J401" i="7"/>
  <c r="K401" i="7"/>
  <c r="L401" i="7"/>
  <c r="I762" i="7" l="1"/>
  <c r="F763" i="7"/>
  <c r="H763" i="7" l="1"/>
  <c r="M762" i="7"/>
  <c r="N402" i="7" s="1"/>
  <c r="J402" i="7"/>
  <c r="L402" i="7"/>
  <c r="K402" i="7"/>
  <c r="I763" i="7" l="1"/>
  <c r="F764" i="7"/>
  <c r="H764" i="7" l="1"/>
  <c r="M763" i="7"/>
  <c r="N403" i="7" s="1"/>
  <c r="J403" i="7"/>
  <c r="K403" i="7"/>
  <c r="L403" i="7"/>
  <c r="I764" i="7" l="1"/>
  <c r="F765" i="7"/>
  <c r="H765" i="7" l="1"/>
  <c r="M764" i="7"/>
  <c r="N404" i="7" s="1"/>
  <c r="J404" i="7"/>
  <c r="L404" i="7"/>
  <c r="K404" i="7"/>
  <c r="I765" i="7" l="1"/>
  <c r="F766" i="7"/>
  <c r="H766" i="7" l="1"/>
  <c r="M765" i="7"/>
  <c r="N405" i="7" s="1"/>
  <c r="J405" i="7"/>
  <c r="K405" i="7"/>
  <c r="L405" i="7"/>
  <c r="I766" i="7" l="1"/>
  <c r="F767" i="7"/>
  <c r="H767" i="7" l="1"/>
  <c r="M766" i="7"/>
  <c r="N406" i="7" s="1"/>
  <c r="J406" i="7"/>
  <c r="L406" i="7"/>
  <c r="K406" i="7"/>
  <c r="I767" i="7" l="1"/>
  <c r="F768" i="7"/>
  <c r="H768" i="7" l="1"/>
  <c r="M767" i="7"/>
  <c r="N407" i="7" s="1"/>
  <c r="J407" i="7"/>
  <c r="L407" i="7"/>
  <c r="K407" i="7"/>
  <c r="I768" i="7" l="1"/>
  <c r="F769" i="7"/>
  <c r="H769" i="7" l="1"/>
  <c r="F770" i="7" s="1"/>
  <c r="M768" i="7"/>
  <c r="N408" i="7" s="1"/>
  <c r="J408" i="7"/>
  <c r="L408" i="7"/>
  <c r="K408" i="7"/>
  <c r="H770" i="7" l="1"/>
  <c r="I769" i="7"/>
  <c r="I770" i="7" l="1"/>
  <c r="M769" i="7"/>
  <c r="N409" i="7" s="1"/>
  <c r="J409" i="7"/>
  <c r="K409" i="7"/>
  <c r="L409" i="7"/>
  <c r="F771" i="7"/>
  <c r="H771" i="7" l="1"/>
  <c r="M770" i="7"/>
  <c r="N410" i="7" s="1"/>
  <c r="J410" i="7"/>
  <c r="K410" i="7"/>
  <c r="L410" i="7"/>
  <c r="I771" i="7" l="1"/>
  <c r="F772" i="7"/>
  <c r="H772" i="7" l="1"/>
  <c r="M771" i="7"/>
  <c r="N411" i="7" s="1"/>
  <c r="J411" i="7"/>
  <c r="K411" i="7"/>
  <c r="L411" i="7"/>
  <c r="I772" i="7" l="1"/>
  <c r="F773" i="7"/>
  <c r="H773" i="7" l="1"/>
  <c r="M772" i="7"/>
  <c r="N412" i="7" s="1"/>
  <c r="J412" i="7"/>
  <c r="K412" i="7"/>
  <c r="L412" i="7"/>
  <c r="I773" i="7" l="1"/>
  <c r="F774" i="7"/>
  <c r="H774" i="7" l="1"/>
  <c r="M773" i="7"/>
  <c r="N413" i="7" s="1"/>
  <c r="J413" i="7"/>
  <c r="K413" i="7"/>
  <c r="L413" i="7"/>
  <c r="I774" i="7" l="1"/>
  <c r="F775" i="7"/>
  <c r="H775" i="7" l="1"/>
  <c r="M774" i="7"/>
  <c r="N414" i="7" s="1"/>
  <c r="J414" i="7"/>
  <c r="K414" i="7"/>
  <c r="L414" i="7"/>
  <c r="I775" i="7" l="1"/>
  <c r="F776" i="7"/>
  <c r="H776" i="7" l="1"/>
  <c r="M775" i="7"/>
  <c r="N415" i="7" s="1"/>
  <c r="J415" i="7"/>
  <c r="K415" i="7"/>
  <c r="L415" i="7"/>
  <c r="I776" i="7" l="1"/>
  <c r="F777" i="7"/>
  <c r="H777" i="7" l="1"/>
  <c r="M776" i="7"/>
  <c r="N416" i="7" s="1"/>
  <c r="J416" i="7"/>
  <c r="K416" i="7"/>
  <c r="L416" i="7"/>
  <c r="I777" i="7" l="1"/>
  <c r="F778" i="7"/>
  <c r="H778" i="7" l="1"/>
  <c r="M777" i="7"/>
  <c r="N417" i="7" s="1"/>
  <c r="J417" i="7"/>
  <c r="L417" i="7"/>
  <c r="K417" i="7"/>
  <c r="I778" i="7" l="1"/>
  <c r="F779" i="7"/>
  <c r="H779" i="7" l="1"/>
  <c r="M778" i="7"/>
  <c r="N418" i="7" s="1"/>
  <c r="J418" i="7"/>
  <c r="K418" i="7"/>
  <c r="L418" i="7"/>
  <c r="I779" i="7" l="1"/>
  <c r="F780" i="7"/>
  <c r="H780" i="7" l="1"/>
  <c r="M779" i="7"/>
  <c r="N419" i="7" s="1"/>
  <c r="J419" i="7"/>
  <c r="L419" i="7"/>
  <c r="K419" i="7"/>
  <c r="I780" i="7" l="1"/>
  <c r="F781" i="7"/>
  <c r="H781" i="7" l="1"/>
  <c r="M780" i="7"/>
  <c r="N420" i="7" s="1"/>
  <c r="J420" i="7"/>
  <c r="K420" i="7"/>
  <c r="L420" i="7"/>
  <c r="I781" i="7" l="1"/>
  <c r="F782" i="7"/>
  <c r="H782" i="7" l="1"/>
  <c r="M781" i="7"/>
  <c r="N421" i="7" s="1"/>
  <c r="J421" i="7"/>
  <c r="K421" i="7"/>
  <c r="L421" i="7"/>
  <c r="I782" i="7" l="1"/>
  <c r="F783" i="7"/>
  <c r="H783" i="7" l="1"/>
  <c r="M782" i="7"/>
  <c r="N422" i="7" s="1"/>
  <c r="J422" i="7"/>
  <c r="K422" i="7"/>
  <c r="L422" i="7"/>
  <c r="I783" i="7" l="1"/>
  <c r="F784" i="7"/>
  <c r="H784" i="7" l="1"/>
  <c r="M783" i="7"/>
  <c r="N423" i="7" s="1"/>
  <c r="J423" i="7"/>
  <c r="L423" i="7"/>
  <c r="K423" i="7"/>
  <c r="I784" i="7" l="1"/>
  <c r="F785" i="7"/>
  <c r="H785" i="7" l="1"/>
  <c r="M784" i="7"/>
  <c r="N424" i="7" s="1"/>
  <c r="J424" i="7"/>
  <c r="L424" i="7"/>
  <c r="K424" i="7"/>
  <c r="I785" i="7" l="1"/>
  <c r="F786" i="7"/>
  <c r="H786" i="7" l="1"/>
  <c r="M785" i="7"/>
  <c r="N425" i="7" s="1"/>
  <c r="J425" i="7"/>
  <c r="K425" i="7"/>
  <c r="L425" i="7"/>
  <c r="I786" i="7" l="1"/>
  <c r="F787" i="7"/>
  <c r="H787" i="7" l="1"/>
  <c r="M786" i="7"/>
  <c r="N426" i="7" s="1"/>
  <c r="J426" i="7"/>
  <c r="L426" i="7"/>
  <c r="K426" i="7"/>
  <c r="I787" i="7" l="1"/>
  <c r="F788" i="7"/>
  <c r="H788" i="7" l="1"/>
  <c r="M787" i="7"/>
  <c r="N427" i="7" s="1"/>
  <c r="J427" i="7"/>
  <c r="L427" i="7"/>
  <c r="K427" i="7"/>
  <c r="I788" i="7" l="1"/>
  <c r="F789" i="7"/>
  <c r="H789" i="7" l="1"/>
  <c r="M788" i="7"/>
  <c r="N428" i="7" s="1"/>
  <c r="J428" i="7"/>
  <c r="L428" i="7"/>
  <c r="K428" i="7"/>
  <c r="I789" i="7" l="1"/>
  <c r="F790" i="7"/>
  <c r="H790" i="7" l="1"/>
  <c r="M789" i="7"/>
  <c r="N429" i="7" s="1"/>
  <c r="J429" i="7"/>
  <c r="K429" i="7"/>
  <c r="L429" i="7"/>
  <c r="I790" i="7" l="1"/>
  <c r="F791" i="7"/>
  <c r="H791" i="7" l="1"/>
  <c r="M790" i="7"/>
  <c r="N430" i="7" s="1"/>
  <c r="J430" i="7"/>
  <c r="L430" i="7"/>
  <c r="K430" i="7"/>
  <c r="I791" i="7" l="1"/>
  <c r="F792" i="7"/>
  <c r="H792" i="7" l="1"/>
  <c r="M791" i="7"/>
  <c r="N431" i="7" s="1"/>
  <c r="J431" i="7"/>
  <c r="L431" i="7"/>
  <c r="K431" i="7"/>
  <c r="I792" i="7" l="1"/>
  <c r="F793" i="7"/>
  <c r="H793" i="7" l="1"/>
  <c r="M792" i="7"/>
  <c r="N432" i="7" s="1"/>
  <c r="J432" i="7"/>
  <c r="L432" i="7"/>
  <c r="K432" i="7"/>
  <c r="I793" i="7" l="1"/>
  <c r="F794" i="7"/>
  <c r="H794" i="7" l="1"/>
  <c r="M793" i="7"/>
  <c r="N433" i="7" s="1"/>
  <c r="J433" i="7"/>
  <c r="K433" i="7"/>
  <c r="L433" i="7"/>
  <c r="I794" i="7" l="1"/>
  <c r="F795" i="7"/>
  <c r="H795" i="7" l="1"/>
  <c r="M794" i="7"/>
  <c r="N434" i="7" s="1"/>
  <c r="J434" i="7"/>
  <c r="L434" i="7"/>
  <c r="K434" i="7"/>
  <c r="I795" i="7" l="1"/>
  <c r="F796" i="7"/>
  <c r="H796" i="7" l="1"/>
  <c r="M795" i="7"/>
  <c r="N435" i="7" s="1"/>
  <c r="J435" i="7"/>
  <c r="L435" i="7"/>
  <c r="K435" i="7"/>
  <c r="I796" i="7" l="1"/>
  <c r="F797" i="7"/>
  <c r="H797" i="7" l="1"/>
  <c r="M796" i="7"/>
  <c r="N436" i="7" s="1"/>
  <c r="J436" i="7"/>
  <c r="L436" i="7"/>
  <c r="K436" i="7"/>
  <c r="I797" i="7" l="1"/>
  <c r="F798" i="7"/>
  <c r="H798" i="7" l="1"/>
  <c r="M797" i="7"/>
  <c r="N437" i="7" s="1"/>
  <c r="J437" i="7"/>
  <c r="L437" i="7"/>
  <c r="K437" i="7"/>
  <c r="I798" i="7" l="1"/>
  <c r="F799" i="7"/>
  <c r="H799" i="7" l="1"/>
  <c r="M798" i="7"/>
  <c r="N438" i="7" s="1"/>
  <c r="J438" i="7"/>
  <c r="L438" i="7"/>
  <c r="K438" i="7"/>
  <c r="I799" i="7" l="1"/>
  <c r="F800" i="7"/>
  <c r="H800" i="7" l="1"/>
  <c r="M799" i="7"/>
  <c r="N439" i="7" s="1"/>
  <c r="J439" i="7"/>
  <c r="K439" i="7"/>
  <c r="L439" i="7"/>
  <c r="I800" i="7" l="1"/>
  <c r="F801" i="7"/>
  <c r="H801" i="7" l="1"/>
  <c r="M800" i="7"/>
  <c r="N440" i="7" s="1"/>
  <c r="J440" i="7"/>
  <c r="L440" i="7"/>
  <c r="K440" i="7"/>
  <c r="I801" i="7" l="1"/>
  <c r="F802" i="7"/>
  <c r="H802" i="7" l="1"/>
  <c r="M801" i="7"/>
  <c r="N441" i="7" s="1"/>
  <c r="J441" i="7"/>
  <c r="L441" i="7"/>
  <c r="K441" i="7"/>
  <c r="I802" i="7" l="1"/>
  <c r="F803" i="7"/>
  <c r="H803" i="7" l="1"/>
  <c r="M802" i="7"/>
  <c r="N442" i="7" s="1"/>
  <c r="J442" i="7"/>
  <c r="K442" i="7"/>
  <c r="L442" i="7"/>
  <c r="I803" i="7" l="1"/>
  <c r="F804" i="7"/>
  <c r="H804" i="7" l="1"/>
  <c r="M803" i="7"/>
  <c r="N443" i="7" s="1"/>
  <c r="J443" i="7"/>
  <c r="K443" i="7"/>
  <c r="L443" i="7"/>
  <c r="I804" i="7" l="1"/>
  <c r="F805" i="7"/>
  <c r="H805" i="7" l="1"/>
  <c r="M804" i="7"/>
  <c r="N444" i="7" s="1"/>
  <c r="J444" i="7"/>
  <c r="K444" i="7"/>
  <c r="L444" i="7"/>
  <c r="I805" i="7" l="1"/>
  <c r="F806" i="7"/>
  <c r="H806" i="7" l="1"/>
  <c r="M805" i="7"/>
  <c r="N445" i="7" s="1"/>
  <c r="J445" i="7"/>
  <c r="K445" i="7"/>
  <c r="L445" i="7"/>
  <c r="I806" i="7" l="1"/>
  <c r="F807" i="7"/>
  <c r="H807" i="7" l="1"/>
  <c r="M806" i="7"/>
  <c r="N446" i="7" s="1"/>
  <c r="J446" i="7"/>
  <c r="K446" i="7"/>
  <c r="L446" i="7"/>
  <c r="I807" i="7" l="1"/>
  <c r="F808" i="7"/>
  <c r="H808" i="7" l="1"/>
  <c r="M807" i="7"/>
  <c r="N447" i="7" s="1"/>
  <c r="J447" i="7"/>
  <c r="L447" i="7"/>
  <c r="K447" i="7"/>
  <c r="I808" i="7" l="1"/>
  <c r="F809" i="7"/>
  <c r="H809" i="7" l="1"/>
  <c r="M808" i="7"/>
  <c r="N448" i="7" s="1"/>
  <c r="J448" i="7"/>
  <c r="K448" i="7"/>
  <c r="L448" i="7"/>
  <c r="I809" i="7" l="1"/>
  <c r="F810" i="7"/>
  <c r="H810" i="7" l="1"/>
  <c r="M809" i="7"/>
  <c r="N449" i="7" s="1"/>
  <c r="J449" i="7"/>
  <c r="K449" i="7"/>
  <c r="L449" i="7"/>
  <c r="I810" i="7" l="1"/>
  <c r="F811" i="7"/>
  <c r="H811" i="7" l="1"/>
  <c r="M810" i="7"/>
  <c r="N450" i="7" s="1"/>
  <c r="J450" i="7"/>
  <c r="L450" i="7"/>
  <c r="K450" i="7"/>
  <c r="I811" i="7" l="1"/>
  <c r="F812" i="7"/>
  <c r="H812" i="7" l="1"/>
  <c r="M811" i="7"/>
  <c r="N451" i="7" s="1"/>
  <c r="J451" i="7"/>
  <c r="L451" i="7"/>
  <c r="K451" i="7"/>
  <c r="I812" i="7" l="1"/>
  <c r="F813" i="7"/>
  <c r="H813" i="7" l="1"/>
  <c r="M812" i="7"/>
  <c r="N452" i="7" s="1"/>
  <c r="J452" i="7"/>
  <c r="K452" i="7"/>
  <c r="L452" i="7"/>
  <c r="I813" i="7" l="1"/>
  <c r="F814" i="7"/>
  <c r="H814" i="7" l="1"/>
  <c r="M813" i="7"/>
  <c r="N453" i="7" s="1"/>
  <c r="J453" i="7"/>
  <c r="K453" i="7"/>
  <c r="L453" i="7"/>
  <c r="I814" i="7" l="1"/>
  <c r="F815" i="7"/>
  <c r="H815" i="7" l="1"/>
  <c r="M814" i="7"/>
  <c r="N454" i="7" s="1"/>
  <c r="J454" i="7"/>
  <c r="L454" i="7"/>
  <c r="K454" i="7"/>
  <c r="I815" i="7" l="1"/>
  <c r="F816" i="7"/>
  <c r="H816" i="7" l="1"/>
  <c r="M815" i="7"/>
  <c r="N455" i="7" s="1"/>
  <c r="J455" i="7"/>
  <c r="K455" i="7"/>
  <c r="L455" i="7"/>
  <c r="I816" i="7" l="1"/>
  <c r="F817" i="7"/>
  <c r="H817" i="7" l="1"/>
  <c r="M816" i="7"/>
  <c r="N456" i="7" s="1"/>
  <c r="J456" i="7"/>
  <c r="K456" i="7"/>
  <c r="L456" i="7"/>
  <c r="I817" i="7" l="1"/>
  <c r="F818" i="7"/>
  <c r="H818" i="7" l="1"/>
  <c r="M817" i="7"/>
  <c r="N457" i="7" s="1"/>
  <c r="J457" i="7"/>
  <c r="K457" i="7"/>
  <c r="L457" i="7"/>
  <c r="I818" i="7" l="1"/>
  <c r="F819" i="7"/>
  <c r="H819" i="7" l="1"/>
  <c r="M818" i="7"/>
  <c r="N458" i="7" s="1"/>
  <c r="J458" i="7"/>
  <c r="K458" i="7"/>
  <c r="L458" i="7"/>
  <c r="I819" i="7" l="1"/>
  <c r="F820" i="7"/>
  <c r="H820" i="7" l="1"/>
  <c r="M819" i="7"/>
  <c r="N459" i="7" s="1"/>
  <c r="J459" i="7"/>
  <c r="K459" i="7"/>
  <c r="L459" i="7"/>
  <c r="I820" i="7" l="1"/>
  <c r="F821" i="7"/>
  <c r="H821" i="7" l="1"/>
  <c r="M820" i="7"/>
  <c r="N460" i="7" s="1"/>
  <c r="J460" i="7"/>
  <c r="K460" i="7"/>
  <c r="L460" i="7"/>
  <c r="I821" i="7" l="1"/>
  <c r="F822" i="7"/>
  <c r="H822" i="7" l="1"/>
  <c r="M821" i="7"/>
  <c r="N461" i="7" s="1"/>
  <c r="J461" i="7"/>
  <c r="K461" i="7"/>
  <c r="L461" i="7"/>
  <c r="I822" i="7" l="1"/>
  <c r="F823" i="7"/>
  <c r="H823" i="7" l="1"/>
  <c r="M822" i="7"/>
  <c r="N462" i="7" s="1"/>
  <c r="J462" i="7"/>
  <c r="K462" i="7"/>
  <c r="L462" i="7"/>
  <c r="I823" i="7" l="1"/>
  <c r="F824" i="7"/>
  <c r="H824" i="7" l="1"/>
  <c r="M823" i="7"/>
  <c r="N463" i="7" s="1"/>
  <c r="J463" i="7"/>
  <c r="K463" i="7"/>
  <c r="L463" i="7"/>
  <c r="I824" i="7" l="1"/>
  <c r="F825" i="7"/>
  <c r="H825" i="7" l="1"/>
  <c r="M824" i="7"/>
  <c r="N464" i="7" s="1"/>
  <c r="J464" i="7"/>
  <c r="L464" i="7"/>
  <c r="K464" i="7"/>
  <c r="I825" i="7" l="1"/>
  <c r="F826" i="7"/>
  <c r="H826" i="7" l="1"/>
  <c r="M825" i="7"/>
  <c r="N465" i="7" s="1"/>
  <c r="J465" i="7"/>
  <c r="L465" i="7"/>
  <c r="K465" i="7"/>
  <c r="I826" i="7" l="1"/>
  <c r="F827" i="7"/>
  <c r="H827" i="7" l="1"/>
  <c r="M826" i="7"/>
  <c r="N466" i="7" s="1"/>
  <c r="J466" i="7"/>
  <c r="L466" i="7"/>
  <c r="K466" i="7"/>
  <c r="I827" i="7" l="1"/>
  <c r="F828" i="7"/>
  <c r="H828" i="7" l="1"/>
  <c r="M827" i="7"/>
  <c r="N467" i="7" s="1"/>
  <c r="J467" i="7"/>
  <c r="K467" i="7"/>
  <c r="L467" i="7"/>
  <c r="I828" i="7" l="1"/>
  <c r="F829" i="7"/>
  <c r="H829" i="7" l="1"/>
  <c r="M828" i="7"/>
  <c r="N468" i="7" s="1"/>
  <c r="J468" i="7"/>
  <c r="L468" i="7"/>
  <c r="K468" i="7"/>
  <c r="I829" i="7" l="1"/>
  <c r="F830" i="7"/>
  <c r="H830" i="7" l="1"/>
  <c r="M829" i="7"/>
  <c r="N469" i="7" s="1"/>
  <c r="J469" i="7"/>
  <c r="L469" i="7"/>
  <c r="K469" i="7"/>
  <c r="I830" i="7" l="1"/>
  <c r="F831" i="7"/>
  <c r="H831" i="7" l="1"/>
  <c r="M830" i="7"/>
  <c r="N470" i="7" s="1"/>
  <c r="J470" i="7"/>
  <c r="L470" i="7"/>
  <c r="K470" i="7"/>
  <c r="I831" i="7" l="1"/>
  <c r="F832" i="7"/>
  <c r="H832" i="7" l="1"/>
  <c r="M831" i="7"/>
  <c r="N471" i="7" s="1"/>
  <c r="J471" i="7"/>
  <c r="K471" i="7"/>
  <c r="L471" i="7"/>
  <c r="I832" i="7" l="1"/>
  <c r="F833" i="7"/>
  <c r="H833" i="7" l="1"/>
  <c r="M832" i="7"/>
  <c r="N472" i="7" s="1"/>
  <c r="J472" i="7"/>
  <c r="L472" i="7"/>
  <c r="K472" i="7"/>
  <c r="I833" i="7" l="1"/>
  <c r="F834" i="7"/>
  <c r="H834" i="7" l="1"/>
  <c r="M833" i="7"/>
  <c r="N473" i="7" s="1"/>
  <c r="J473" i="7"/>
  <c r="L473" i="7"/>
  <c r="K473" i="7"/>
  <c r="I834" i="7" l="1"/>
  <c r="F835" i="7"/>
  <c r="H835" i="7" l="1"/>
  <c r="M834" i="7"/>
  <c r="N474" i="7" s="1"/>
  <c r="J474" i="7"/>
  <c r="K474" i="7"/>
  <c r="L474" i="7"/>
  <c r="I835" i="7" l="1"/>
  <c r="F836" i="7"/>
  <c r="H836" i="7" l="1"/>
  <c r="M835" i="7"/>
  <c r="N475" i="7" s="1"/>
  <c r="J475" i="7"/>
  <c r="L475" i="7"/>
  <c r="K475" i="7"/>
  <c r="I836" i="7" l="1"/>
  <c r="F837" i="7"/>
  <c r="H837" i="7" l="1"/>
  <c r="M836" i="7"/>
  <c r="N476" i="7" s="1"/>
  <c r="J476" i="7"/>
  <c r="L476" i="7"/>
  <c r="K476" i="7"/>
  <c r="I837" i="7" l="1"/>
  <c r="F838" i="7"/>
  <c r="H838" i="7" l="1"/>
  <c r="M837" i="7"/>
  <c r="N477" i="7" s="1"/>
  <c r="J477" i="7"/>
  <c r="K477" i="7"/>
  <c r="L477" i="7"/>
  <c r="I838" i="7" l="1"/>
  <c r="F839" i="7"/>
  <c r="H839" i="7" l="1"/>
  <c r="M838" i="7"/>
  <c r="N478" i="7" s="1"/>
  <c r="J478" i="7"/>
  <c r="L478" i="7"/>
  <c r="K478" i="7"/>
  <c r="I839" i="7" l="1"/>
  <c r="F840" i="7"/>
  <c r="H840" i="7" l="1"/>
  <c r="M839" i="7"/>
  <c r="N479" i="7" s="1"/>
  <c r="J479" i="7"/>
  <c r="K479" i="7"/>
  <c r="L479" i="7"/>
  <c r="I840" i="7" l="1"/>
  <c r="F841" i="7"/>
  <c r="H841" i="7" l="1"/>
  <c r="M840" i="7"/>
  <c r="N480" i="7" s="1"/>
  <c r="J480" i="7"/>
  <c r="K480" i="7"/>
  <c r="L480" i="7"/>
  <c r="I841" i="7" l="1"/>
  <c r="F842" i="7"/>
  <c r="H842" i="7" l="1"/>
  <c r="M841" i="7"/>
  <c r="N481" i="7" s="1"/>
  <c r="J481" i="7"/>
  <c r="L481" i="7"/>
  <c r="K481" i="7"/>
  <c r="I842" i="7" l="1"/>
  <c r="F843" i="7"/>
  <c r="H843" i="7" l="1"/>
  <c r="M842" i="7"/>
  <c r="N482" i="7" s="1"/>
  <c r="J482" i="7"/>
  <c r="K482" i="7"/>
  <c r="L482" i="7"/>
  <c r="I843" i="7" l="1"/>
  <c r="F844" i="7"/>
  <c r="H844" i="7" l="1"/>
  <c r="M843" i="7"/>
  <c r="N483" i="7" s="1"/>
  <c r="J483" i="7"/>
  <c r="L483" i="7"/>
  <c r="K483" i="7"/>
  <c r="I844" i="7" l="1"/>
  <c r="F845" i="7"/>
  <c r="H845" i="7" l="1"/>
  <c r="M844" i="7"/>
  <c r="N484" i="7" s="1"/>
  <c r="J484" i="7"/>
  <c r="L484" i="7"/>
  <c r="K484" i="7"/>
  <c r="I845" i="7" l="1"/>
  <c r="F846" i="7"/>
  <c r="H846" i="7" l="1"/>
  <c r="M845" i="7"/>
  <c r="N485" i="7" s="1"/>
  <c r="J485" i="7"/>
  <c r="L485" i="7"/>
  <c r="K485" i="7"/>
  <c r="I846" i="7" l="1"/>
  <c r="F847" i="7"/>
  <c r="H847" i="7" l="1"/>
  <c r="M846" i="7"/>
  <c r="N486" i="7" s="1"/>
  <c r="J486" i="7"/>
  <c r="L486" i="7"/>
  <c r="K486" i="7"/>
  <c r="I847" i="7" l="1"/>
  <c r="F848" i="7"/>
  <c r="H848" i="7" l="1"/>
  <c r="M847" i="7"/>
  <c r="N487" i="7" s="1"/>
  <c r="J487" i="7"/>
  <c r="L487" i="7"/>
  <c r="K487" i="7"/>
  <c r="I848" i="7" l="1"/>
  <c r="F849" i="7"/>
  <c r="H849" i="7" l="1"/>
  <c r="M848" i="7"/>
  <c r="N488" i="7" s="1"/>
  <c r="J488" i="7"/>
  <c r="L488" i="7"/>
  <c r="K488" i="7"/>
  <c r="I849" i="7" l="1"/>
  <c r="F850" i="7"/>
  <c r="H850" i="7" l="1"/>
  <c r="M849" i="7"/>
  <c r="N489" i="7" s="1"/>
  <c r="J489" i="7"/>
  <c r="K489" i="7"/>
  <c r="L489" i="7"/>
  <c r="I850" i="7" l="1"/>
  <c r="F851" i="7"/>
  <c r="H851" i="7" l="1"/>
  <c r="M850" i="7"/>
  <c r="N490" i="7" s="1"/>
  <c r="J490" i="7"/>
  <c r="L490" i="7"/>
  <c r="K490" i="7"/>
  <c r="I851" i="7" l="1"/>
  <c r="F852" i="7"/>
  <c r="H852" i="7" l="1"/>
  <c r="M851" i="7"/>
  <c r="N491" i="7" s="1"/>
  <c r="J491" i="7"/>
  <c r="L491" i="7"/>
  <c r="K491" i="7"/>
  <c r="I852" i="7" l="1"/>
  <c r="F853" i="7"/>
  <c r="H853" i="7" l="1"/>
  <c r="M852" i="7"/>
  <c r="N492" i="7" s="1"/>
  <c r="J492" i="7"/>
  <c r="K492" i="7"/>
  <c r="L492" i="7"/>
  <c r="I853" i="7" l="1"/>
  <c r="F854" i="7"/>
  <c r="H854" i="7" l="1"/>
  <c r="M853" i="7"/>
  <c r="N493" i="7" s="1"/>
  <c r="J493" i="7"/>
  <c r="L493" i="7"/>
  <c r="K493" i="7"/>
  <c r="I854" i="7" l="1"/>
  <c r="F855" i="7"/>
  <c r="H855" i="7" l="1"/>
  <c r="M854" i="7"/>
  <c r="N494" i="7" s="1"/>
  <c r="J494" i="7"/>
  <c r="L494" i="7"/>
  <c r="K494" i="7"/>
  <c r="I855" i="7" l="1"/>
  <c r="F856" i="7"/>
  <c r="H856" i="7" l="1"/>
  <c r="M855" i="7"/>
  <c r="N495" i="7" s="1"/>
  <c r="J495" i="7"/>
  <c r="L495" i="7"/>
  <c r="K495" i="7"/>
  <c r="I856" i="7" l="1"/>
  <c r="F857" i="7"/>
  <c r="H857" i="7" l="1"/>
  <c r="M856" i="7"/>
  <c r="N496" i="7" s="1"/>
  <c r="J496" i="7"/>
  <c r="L496" i="7"/>
  <c r="K496" i="7"/>
  <c r="I857" i="7" l="1"/>
  <c r="F858" i="7"/>
  <c r="H858" i="7" l="1"/>
  <c r="M857" i="7"/>
  <c r="N497" i="7" s="1"/>
  <c r="J497" i="7"/>
  <c r="K497" i="7"/>
  <c r="L497" i="7"/>
  <c r="I858" i="7" l="1"/>
  <c r="F859" i="7"/>
  <c r="H859" i="7" l="1"/>
  <c r="M858" i="7"/>
  <c r="N498" i="7" s="1"/>
  <c r="J498" i="7"/>
  <c r="L498" i="7"/>
  <c r="K498" i="7"/>
  <c r="I859" i="7" l="1"/>
  <c r="F860" i="7"/>
  <c r="H860" i="7" l="1"/>
  <c r="M859" i="7"/>
  <c r="N499" i="7" s="1"/>
  <c r="J499" i="7"/>
  <c r="K499" i="7"/>
  <c r="L499" i="7"/>
  <c r="I860" i="7" l="1"/>
  <c r="F861" i="7"/>
  <c r="H861" i="7" l="1"/>
  <c r="M860" i="7"/>
  <c r="N500" i="7" s="1"/>
  <c r="J500" i="7"/>
  <c r="L500" i="7"/>
  <c r="K500" i="7"/>
  <c r="I861" i="7" l="1"/>
  <c r="F862" i="7"/>
  <c r="H862" i="7" l="1"/>
  <c r="M861" i="7"/>
  <c r="N501" i="7" s="1"/>
  <c r="J501" i="7"/>
  <c r="K501" i="7"/>
  <c r="L501" i="7"/>
  <c r="I862" i="7" l="1"/>
  <c r="F863" i="7"/>
  <c r="H863" i="7" l="1"/>
  <c r="M862" i="7"/>
  <c r="N502" i="7" s="1"/>
  <c r="J502" i="7"/>
  <c r="L502" i="7"/>
  <c r="K502" i="7"/>
  <c r="I863" i="7" l="1"/>
  <c r="F864" i="7"/>
  <c r="H864" i="7" l="1"/>
  <c r="M863" i="7"/>
  <c r="N503" i="7" s="1"/>
  <c r="J503" i="7"/>
  <c r="K503" i="7"/>
  <c r="L503" i="7"/>
  <c r="I864" i="7" l="1"/>
  <c r="F865" i="7"/>
  <c r="H865" i="7" l="1"/>
  <c r="M864" i="7"/>
  <c r="N504" i="7" s="1"/>
  <c r="J504" i="7"/>
  <c r="K504" i="7"/>
  <c r="L504" i="7"/>
  <c r="I865" i="7" l="1"/>
  <c r="F866" i="7"/>
  <c r="H866" i="7" l="1"/>
  <c r="M865" i="7"/>
  <c r="N505" i="7" s="1"/>
  <c r="J505" i="7"/>
  <c r="L505" i="7"/>
  <c r="K505" i="7"/>
  <c r="I866" i="7" l="1"/>
  <c r="F867" i="7"/>
  <c r="H867" i="7" l="1"/>
  <c r="M866" i="7"/>
  <c r="N506" i="7" s="1"/>
  <c r="J506" i="7"/>
  <c r="L506" i="7"/>
  <c r="K506" i="7"/>
  <c r="I867" i="7" l="1"/>
  <c r="F868" i="7"/>
  <c r="H868" i="7" l="1"/>
  <c r="M867" i="7"/>
  <c r="N507" i="7" s="1"/>
  <c r="J507" i="7"/>
  <c r="K507" i="7"/>
  <c r="L507" i="7"/>
  <c r="I868" i="7" l="1"/>
  <c r="F869" i="7"/>
  <c r="H869" i="7" l="1"/>
  <c r="M868" i="7"/>
  <c r="N508" i="7" s="1"/>
  <c r="J508" i="7"/>
  <c r="K508" i="7"/>
  <c r="L508" i="7"/>
  <c r="I869" i="7" l="1"/>
  <c r="F870" i="7"/>
  <c r="H870" i="7" l="1"/>
  <c r="M869" i="7"/>
  <c r="N509" i="7" s="1"/>
  <c r="J509" i="7"/>
  <c r="L509" i="7"/>
  <c r="K509" i="7"/>
  <c r="I870" i="7" l="1"/>
  <c r="F871" i="7"/>
  <c r="H871" i="7" l="1"/>
  <c r="M870" i="7"/>
  <c r="N510" i="7" s="1"/>
  <c r="J510" i="7"/>
  <c r="L510" i="7"/>
  <c r="K510" i="7"/>
  <c r="I871" i="7" l="1"/>
  <c r="F872" i="7"/>
  <c r="H872" i="7" l="1"/>
  <c r="M871" i="7"/>
  <c r="N511" i="7" s="1"/>
  <c r="J511" i="7"/>
  <c r="K511" i="7"/>
  <c r="L511" i="7"/>
  <c r="I872" i="7" l="1"/>
  <c r="F873" i="7"/>
  <c r="H873" i="7" l="1"/>
  <c r="M872" i="7"/>
  <c r="N512" i="7" s="1"/>
  <c r="J512" i="7"/>
  <c r="L512" i="7"/>
  <c r="K512" i="7"/>
  <c r="I873" i="7" l="1"/>
  <c r="F874" i="7"/>
  <c r="H874" i="7" l="1"/>
  <c r="M873" i="7"/>
  <c r="N513" i="7" s="1"/>
  <c r="J513" i="7"/>
  <c r="K513" i="7"/>
  <c r="L513" i="7"/>
  <c r="I874" i="7" l="1"/>
  <c r="F875" i="7"/>
  <c r="H875" i="7" l="1"/>
  <c r="M874" i="7"/>
  <c r="N514" i="7" s="1"/>
  <c r="J514" i="7"/>
  <c r="K514" i="7"/>
  <c r="L514" i="7"/>
  <c r="I875" i="7" l="1"/>
  <c r="F876" i="7"/>
  <c r="H876" i="7" l="1"/>
  <c r="M875" i="7"/>
  <c r="N515" i="7" s="1"/>
  <c r="J515" i="7"/>
  <c r="K515" i="7"/>
  <c r="L515" i="7"/>
  <c r="I876" i="7" l="1"/>
  <c r="F877" i="7"/>
  <c r="H877" i="7" l="1"/>
  <c r="M876" i="7"/>
  <c r="N516" i="7" s="1"/>
  <c r="J516" i="7"/>
  <c r="L516" i="7"/>
  <c r="K516" i="7"/>
  <c r="I877" i="7" l="1"/>
  <c r="F878" i="7"/>
  <c r="H878" i="7" l="1"/>
  <c r="M877" i="7"/>
  <c r="N517" i="7" s="1"/>
  <c r="J517" i="7"/>
  <c r="L517" i="7"/>
  <c r="K517" i="7"/>
  <c r="I878" i="7" l="1"/>
  <c r="F879" i="7"/>
  <c r="H879" i="7" l="1"/>
  <c r="M878" i="7"/>
  <c r="N518" i="7" s="1"/>
  <c r="J518" i="7"/>
  <c r="K518" i="7"/>
  <c r="L518" i="7"/>
  <c r="I879" i="7" l="1"/>
  <c r="F880" i="7"/>
  <c r="H880" i="7" l="1"/>
  <c r="M879" i="7"/>
  <c r="N519" i="7" s="1"/>
  <c r="J519" i="7"/>
  <c r="L519" i="7"/>
  <c r="K519" i="7"/>
  <c r="I880" i="7" l="1"/>
  <c r="F881" i="7"/>
  <c r="H881" i="7" l="1"/>
  <c r="M880" i="7"/>
  <c r="N520" i="7" s="1"/>
  <c r="J520" i="7"/>
  <c r="L520" i="7"/>
  <c r="K520" i="7"/>
  <c r="I881" i="7" l="1"/>
  <c r="F882" i="7"/>
  <c r="H882" i="7" l="1"/>
  <c r="M881" i="7"/>
  <c r="N521" i="7" s="1"/>
  <c r="J521" i="7"/>
  <c r="L521" i="7"/>
  <c r="K521" i="7"/>
  <c r="I882" i="7" l="1"/>
  <c r="F883" i="7"/>
  <c r="H883" i="7" l="1"/>
  <c r="M882" i="7"/>
  <c r="N522" i="7" s="1"/>
  <c r="J522" i="7"/>
  <c r="K522" i="7"/>
  <c r="L522" i="7"/>
  <c r="I883" i="7" l="1"/>
  <c r="F884" i="7"/>
  <c r="H884" i="7" l="1"/>
  <c r="M883" i="7"/>
  <c r="N523" i="7" s="1"/>
  <c r="J523" i="7"/>
  <c r="L523" i="7"/>
  <c r="K523" i="7"/>
  <c r="I884" i="7" l="1"/>
  <c r="F885" i="7"/>
  <c r="H885" i="7" l="1"/>
  <c r="M884" i="7"/>
  <c r="N524" i="7" s="1"/>
  <c r="J524" i="7"/>
  <c r="K524" i="7"/>
  <c r="L524" i="7"/>
  <c r="I885" i="7" l="1"/>
  <c r="F886" i="7"/>
  <c r="H886" i="7" l="1"/>
  <c r="M885" i="7"/>
  <c r="N525" i="7" s="1"/>
  <c r="J525" i="7"/>
  <c r="K525" i="7"/>
  <c r="L525" i="7"/>
  <c r="I886" i="7" l="1"/>
  <c r="F887" i="7"/>
  <c r="H887" i="7" l="1"/>
  <c r="M886" i="7"/>
  <c r="N526" i="7" s="1"/>
  <c r="J526" i="7"/>
  <c r="L526" i="7"/>
  <c r="K526" i="7"/>
  <c r="I887" i="7" l="1"/>
  <c r="F888" i="7"/>
  <c r="H888" i="7" l="1"/>
  <c r="M887" i="7"/>
  <c r="N527" i="7" s="1"/>
  <c r="J527" i="7"/>
  <c r="K527" i="7"/>
  <c r="L527" i="7"/>
  <c r="I888" i="7" l="1"/>
  <c r="F889" i="7"/>
  <c r="H889" i="7" l="1"/>
  <c r="M888" i="7"/>
  <c r="N528" i="7" s="1"/>
  <c r="J528" i="7"/>
  <c r="L528" i="7"/>
  <c r="K528" i="7"/>
  <c r="I889" i="7" l="1"/>
  <c r="F890" i="7"/>
  <c r="H890" i="7" l="1"/>
  <c r="M889" i="7"/>
  <c r="N529" i="7" s="1"/>
  <c r="J529" i="7"/>
  <c r="L529" i="7"/>
  <c r="K529" i="7"/>
  <c r="I890" i="7" l="1"/>
  <c r="F891" i="7"/>
  <c r="H891" i="7" l="1"/>
  <c r="M890" i="7"/>
  <c r="N530" i="7" s="1"/>
  <c r="J530" i="7"/>
  <c r="L530" i="7"/>
  <c r="K530" i="7"/>
  <c r="I891" i="7" l="1"/>
  <c r="F892" i="7"/>
  <c r="H892" i="7" l="1"/>
  <c r="M891" i="7"/>
  <c r="N531" i="7" s="1"/>
  <c r="J531" i="7"/>
  <c r="K531" i="7"/>
  <c r="L531" i="7"/>
  <c r="I892" i="7" l="1"/>
  <c r="F893" i="7"/>
  <c r="H893" i="7" l="1"/>
  <c r="M892" i="7"/>
  <c r="N532" i="7" s="1"/>
  <c r="J532" i="7"/>
  <c r="K532" i="7"/>
  <c r="L532" i="7"/>
  <c r="I893" i="7" l="1"/>
  <c r="F894" i="7"/>
  <c r="H894" i="7" l="1"/>
  <c r="M893" i="7"/>
  <c r="N533" i="7" s="1"/>
  <c r="J533" i="7"/>
  <c r="L533" i="7"/>
  <c r="K533" i="7"/>
  <c r="I894" i="7" l="1"/>
  <c r="F895" i="7"/>
  <c r="H895" i="7" l="1"/>
  <c r="M894" i="7"/>
  <c r="N534" i="7" s="1"/>
  <c r="J534" i="7"/>
  <c r="L534" i="7"/>
  <c r="K534" i="7"/>
  <c r="I895" i="7" l="1"/>
  <c r="F896" i="7"/>
  <c r="H896" i="7" l="1"/>
  <c r="M895" i="7"/>
  <c r="N535" i="7" s="1"/>
  <c r="J535" i="7"/>
  <c r="L535" i="7"/>
  <c r="K535" i="7"/>
  <c r="I896" i="7" l="1"/>
  <c r="F897" i="7"/>
  <c r="H897" i="7" l="1"/>
  <c r="M896" i="7"/>
  <c r="N536" i="7" s="1"/>
  <c r="J536" i="7"/>
  <c r="L536" i="7"/>
  <c r="K536" i="7"/>
  <c r="I897" i="7" l="1"/>
  <c r="F898" i="7"/>
  <c r="H898" i="7" l="1"/>
  <c r="M897" i="7"/>
  <c r="N537" i="7" s="1"/>
  <c r="J537" i="7"/>
  <c r="K537" i="7"/>
  <c r="L537" i="7"/>
  <c r="I898" i="7" l="1"/>
  <c r="F899" i="7"/>
  <c r="H899" i="7" l="1"/>
  <c r="M898" i="7"/>
  <c r="N538" i="7" s="1"/>
  <c r="J538" i="7"/>
  <c r="L538" i="7"/>
  <c r="K538" i="7"/>
  <c r="I899" i="7" l="1"/>
  <c r="F900" i="7"/>
  <c r="H900" i="7" l="1"/>
  <c r="M899" i="7"/>
  <c r="N539" i="7" s="1"/>
  <c r="J539" i="7"/>
  <c r="K539" i="7"/>
  <c r="L539" i="7"/>
  <c r="I900" i="7" l="1"/>
  <c r="F901" i="7"/>
  <c r="H901" i="7" l="1"/>
  <c r="M900" i="7"/>
  <c r="N540" i="7" s="1"/>
  <c r="J540" i="7"/>
  <c r="L540" i="7"/>
  <c r="K540" i="7"/>
  <c r="I901" i="7" l="1"/>
  <c r="F902" i="7"/>
  <c r="H902" i="7" l="1"/>
  <c r="M901" i="7"/>
  <c r="N541" i="7" s="1"/>
  <c r="J541" i="7"/>
  <c r="L541" i="7"/>
  <c r="K541" i="7"/>
  <c r="I902" i="7" l="1"/>
  <c r="F903" i="7"/>
  <c r="H903" i="7" l="1"/>
  <c r="M902" i="7"/>
  <c r="N542" i="7" s="1"/>
  <c r="J542" i="7"/>
  <c r="K542" i="7"/>
  <c r="L542" i="7"/>
  <c r="I903" i="7" l="1"/>
  <c r="F904" i="7"/>
  <c r="H904" i="7" l="1"/>
  <c r="M903" i="7"/>
  <c r="N543" i="7" s="1"/>
  <c r="J543" i="7"/>
  <c r="L543" i="7"/>
  <c r="K543" i="7"/>
  <c r="I904" i="7" l="1"/>
  <c r="F905" i="7"/>
  <c r="H905" i="7" l="1"/>
  <c r="M904" i="7"/>
  <c r="N544" i="7" s="1"/>
  <c r="J544" i="7"/>
  <c r="K544" i="7"/>
  <c r="L544" i="7"/>
  <c r="I905" i="7" l="1"/>
  <c r="F906" i="7"/>
  <c r="H906" i="7" l="1"/>
  <c r="M905" i="7"/>
  <c r="N545" i="7" s="1"/>
  <c r="J545" i="7"/>
  <c r="K545" i="7"/>
  <c r="L545" i="7"/>
  <c r="I906" i="7" l="1"/>
  <c r="F907" i="7"/>
  <c r="H907" i="7" l="1"/>
  <c r="M906" i="7"/>
  <c r="N546" i="7" s="1"/>
  <c r="J546" i="7"/>
  <c r="K546" i="7"/>
  <c r="L546" i="7"/>
  <c r="I907" i="7" l="1"/>
  <c r="F908" i="7"/>
  <c r="H908" i="7" l="1"/>
  <c r="M907" i="7"/>
  <c r="N547" i="7" s="1"/>
  <c r="J547" i="7"/>
  <c r="K547" i="7"/>
  <c r="L547" i="7"/>
  <c r="I908" i="7" l="1"/>
  <c r="F909" i="7"/>
  <c r="H909" i="7" l="1"/>
  <c r="M908" i="7"/>
  <c r="N548" i="7" s="1"/>
  <c r="J548" i="7"/>
  <c r="L548" i="7"/>
  <c r="K548" i="7"/>
  <c r="I909" i="7" l="1"/>
  <c r="F910" i="7"/>
  <c r="H910" i="7" l="1"/>
  <c r="M909" i="7"/>
  <c r="N549" i="7" s="1"/>
  <c r="J549" i="7"/>
  <c r="L549" i="7"/>
  <c r="K549" i="7"/>
  <c r="I910" i="7" l="1"/>
  <c r="F911" i="7"/>
  <c r="H911" i="7" l="1"/>
  <c r="M910" i="7"/>
  <c r="N550" i="7" s="1"/>
  <c r="J550" i="7"/>
  <c r="K550" i="7"/>
  <c r="L550" i="7"/>
  <c r="I911" i="7" l="1"/>
  <c r="F912" i="7"/>
  <c r="H912" i="7" l="1"/>
  <c r="M911" i="7"/>
  <c r="N551" i="7" s="1"/>
  <c r="J551" i="7"/>
  <c r="K551" i="7"/>
  <c r="L551" i="7"/>
  <c r="I912" i="7" l="1"/>
  <c r="F913" i="7"/>
  <c r="H913" i="7" l="1"/>
  <c r="M912" i="7"/>
  <c r="N552" i="7" s="1"/>
  <c r="J552" i="7"/>
  <c r="L552" i="7"/>
  <c r="K552" i="7"/>
  <c r="I913" i="7" l="1"/>
  <c r="F914" i="7"/>
  <c r="H914" i="7" l="1"/>
  <c r="M913" i="7"/>
  <c r="N553" i="7" s="1"/>
  <c r="J553" i="7"/>
  <c r="K553" i="7"/>
  <c r="L553" i="7"/>
  <c r="I914" i="7" l="1"/>
  <c r="F915" i="7"/>
  <c r="H915" i="7" l="1"/>
  <c r="M914" i="7"/>
  <c r="N554" i="7" s="1"/>
  <c r="J554" i="7"/>
  <c r="L554" i="7"/>
  <c r="K554" i="7"/>
  <c r="I915" i="7" l="1"/>
  <c r="F916" i="7"/>
  <c r="H916" i="7" l="1"/>
  <c r="M915" i="7"/>
  <c r="N555" i="7" s="1"/>
  <c r="J555" i="7"/>
  <c r="L555" i="7"/>
  <c r="K555" i="7"/>
  <c r="I916" i="7" l="1"/>
  <c r="F917" i="7"/>
  <c r="H917" i="7" l="1"/>
  <c r="M916" i="7"/>
  <c r="N556" i="7" s="1"/>
  <c r="J556" i="7"/>
  <c r="L556" i="7"/>
  <c r="K556" i="7"/>
  <c r="I917" i="7" l="1"/>
  <c r="F918" i="7"/>
  <c r="H918" i="7" l="1"/>
  <c r="M917" i="7"/>
  <c r="N557" i="7" s="1"/>
  <c r="J557" i="7"/>
  <c r="K557" i="7"/>
  <c r="L557" i="7"/>
  <c r="I918" i="7" l="1"/>
  <c r="F919" i="7"/>
  <c r="H919" i="7" l="1"/>
  <c r="M918" i="7"/>
  <c r="N558" i="7" s="1"/>
  <c r="J558" i="7"/>
  <c r="K558" i="7"/>
  <c r="L558" i="7"/>
  <c r="I919" i="7" l="1"/>
  <c r="F920" i="7"/>
  <c r="H920" i="7" l="1"/>
  <c r="M919" i="7"/>
  <c r="N559" i="7" s="1"/>
  <c r="J559" i="7"/>
  <c r="L559" i="7"/>
  <c r="K559" i="7"/>
  <c r="I920" i="7" l="1"/>
  <c r="F921" i="7"/>
  <c r="H921" i="7" l="1"/>
  <c r="M920" i="7"/>
  <c r="N560" i="7" s="1"/>
  <c r="J560" i="7"/>
  <c r="K560" i="7"/>
  <c r="L560" i="7"/>
  <c r="I921" i="7" l="1"/>
  <c r="F922" i="7"/>
  <c r="H922" i="7" l="1"/>
  <c r="M921" i="7"/>
  <c r="N561" i="7" s="1"/>
  <c r="J561" i="7"/>
  <c r="L561" i="7"/>
  <c r="K561" i="7"/>
  <c r="I922" i="7" l="1"/>
  <c r="F923" i="7"/>
  <c r="H923" i="7" l="1"/>
  <c r="M922" i="7"/>
  <c r="N562" i="7" s="1"/>
  <c r="J562" i="7"/>
  <c r="L562" i="7"/>
  <c r="K562" i="7"/>
  <c r="I923" i="7" l="1"/>
  <c r="F924" i="7"/>
  <c r="H924" i="7" l="1"/>
  <c r="M923" i="7"/>
  <c r="N563" i="7" s="1"/>
  <c r="J563" i="7"/>
  <c r="L563" i="7"/>
  <c r="K563" i="7"/>
  <c r="I924" i="7" l="1"/>
  <c r="F925" i="7"/>
  <c r="H925" i="7" l="1"/>
  <c r="M924" i="7"/>
  <c r="N564" i="7" s="1"/>
  <c r="J564" i="7"/>
  <c r="K564" i="7"/>
  <c r="L564" i="7"/>
  <c r="I925" i="7" l="1"/>
  <c r="F926" i="7"/>
  <c r="H926" i="7" l="1"/>
  <c r="M925" i="7"/>
  <c r="N565" i="7" s="1"/>
  <c r="J565" i="7"/>
  <c r="K565" i="7"/>
  <c r="L565" i="7"/>
  <c r="I926" i="7" l="1"/>
  <c r="F927" i="7"/>
  <c r="H927" i="7" l="1"/>
  <c r="M926" i="7"/>
  <c r="N566" i="7" s="1"/>
  <c r="J566" i="7"/>
  <c r="L566" i="7"/>
  <c r="K566" i="7"/>
  <c r="I927" i="7" l="1"/>
  <c r="F928" i="7"/>
  <c r="H928" i="7" l="1"/>
  <c r="M927" i="7"/>
  <c r="N567" i="7" s="1"/>
  <c r="J567" i="7"/>
  <c r="L567" i="7"/>
  <c r="K567" i="7"/>
  <c r="I928" i="7" l="1"/>
  <c r="F929" i="7"/>
  <c r="H929" i="7" l="1"/>
  <c r="M928" i="7"/>
  <c r="N568" i="7" s="1"/>
  <c r="J568" i="7"/>
  <c r="L568" i="7"/>
  <c r="K568" i="7"/>
  <c r="I929" i="7" l="1"/>
  <c r="F930" i="7"/>
  <c r="H930" i="7" l="1"/>
  <c r="M929" i="7"/>
  <c r="N569" i="7" s="1"/>
  <c r="J569" i="7"/>
  <c r="L569" i="7"/>
  <c r="K569" i="7"/>
  <c r="I930" i="7" l="1"/>
  <c r="F931" i="7"/>
  <c r="H931" i="7" l="1"/>
  <c r="M930" i="7"/>
  <c r="N570" i="7" s="1"/>
  <c r="J570" i="7"/>
  <c r="K570" i="7"/>
  <c r="L570" i="7"/>
  <c r="I931" i="7" l="1"/>
  <c r="F932" i="7"/>
  <c r="H932" i="7" l="1"/>
  <c r="M931" i="7"/>
  <c r="N571" i="7" s="1"/>
  <c r="J571" i="7"/>
  <c r="K571" i="7"/>
  <c r="L571" i="7"/>
  <c r="I932" i="7" l="1"/>
  <c r="F933" i="7"/>
  <c r="H933" i="7" l="1"/>
  <c r="M932" i="7"/>
  <c r="N572" i="7" s="1"/>
  <c r="J572" i="7"/>
  <c r="K572" i="7"/>
  <c r="L572" i="7"/>
  <c r="I933" i="7" l="1"/>
  <c r="F934" i="7"/>
  <c r="H934" i="7" l="1"/>
  <c r="M933" i="7"/>
  <c r="N573" i="7" s="1"/>
  <c r="J573" i="7"/>
  <c r="K573" i="7"/>
  <c r="L573" i="7"/>
  <c r="I934" i="7" l="1"/>
  <c r="F935" i="7"/>
  <c r="H935" i="7" l="1"/>
  <c r="M934" i="7"/>
  <c r="N574" i="7" s="1"/>
  <c r="J574" i="7"/>
  <c r="K574" i="7"/>
  <c r="L574" i="7"/>
  <c r="I935" i="7" l="1"/>
  <c r="F936" i="7"/>
  <c r="H936" i="7" l="1"/>
  <c r="M935" i="7"/>
  <c r="N575" i="7" s="1"/>
  <c r="J575" i="7"/>
  <c r="K575" i="7"/>
  <c r="L575" i="7"/>
  <c r="I936" i="7" l="1"/>
  <c r="F937" i="7"/>
  <c r="H937" i="7" l="1"/>
  <c r="M936" i="7"/>
  <c r="N576" i="7" s="1"/>
  <c r="J576" i="7"/>
  <c r="K576" i="7"/>
  <c r="L576" i="7"/>
  <c r="I937" i="7" l="1"/>
  <c r="F938" i="7"/>
  <c r="H938" i="7" l="1"/>
  <c r="M937" i="7"/>
  <c r="N577" i="7" s="1"/>
  <c r="J577" i="7"/>
  <c r="K577" i="7"/>
  <c r="L577" i="7"/>
  <c r="I938" i="7" l="1"/>
  <c r="F939" i="7"/>
  <c r="H939" i="7" l="1"/>
  <c r="M938" i="7"/>
  <c r="N578" i="7" s="1"/>
  <c r="J578" i="7"/>
  <c r="L578" i="7"/>
  <c r="K578" i="7"/>
  <c r="I939" i="7" l="1"/>
  <c r="F940" i="7"/>
  <c r="H940" i="7" l="1"/>
  <c r="M939" i="7"/>
  <c r="N579" i="7" s="1"/>
  <c r="J579" i="7"/>
  <c r="L579" i="7"/>
  <c r="K579" i="7"/>
  <c r="I940" i="7" l="1"/>
  <c r="F941" i="7"/>
  <c r="H941" i="7" l="1"/>
  <c r="M940" i="7"/>
  <c r="N580" i="7" s="1"/>
  <c r="J580" i="7"/>
  <c r="L580" i="7"/>
  <c r="K580" i="7"/>
  <c r="I941" i="7" l="1"/>
  <c r="F942" i="7"/>
  <c r="H942" i="7" l="1"/>
  <c r="M941" i="7"/>
  <c r="N581" i="7" s="1"/>
  <c r="J581" i="7"/>
  <c r="L581" i="7"/>
  <c r="K581" i="7"/>
  <c r="I942" i="7" l="1"/>
  <c r="F943" i="7"/>
  <c r="H943" i="7" l="1"/>
  <c r="M942" i="7"/>
  <c r="N582" i="7" s="1"/>
  <c r="J582" i="7"/>
  <c r="K582" i="7"/>
  <c r="L582" i="7"/>
  <c r="I943" i="7" l="1"/>
  <c r="F944" i="7"/>
  <c r="H944" i="7" l="1"/>
  <c r="M943" i="7"/>
  <c r="N583" i="7" s="1"/>
  <c r="J583" i="7"/>
  <c r="K583" i="7"/>
  <c r="L583" i="7"/>
  <c r="I944" i="7" l="1"/>
  <c r="F945" i="7"/>
  <c r="H945" i="7" l="1"/>
  <c r="M944" i="7"/>
  <c r="N584" i="7" s="1"/>
  <c r="J584" i="7"/>
  <c r="K584" i="7"/>
  <c r="L584" i="7"/>
  <c r="I945" i="7" l="1"/>
  <c r="F946" i="7"/>
  <c r="H946" i="7" l="1"/>
  <c r="M945" i="7"/>
  <c r="N585" i="7" s="1"/>
  <c r="J585" i="7"/>
  <c r="L585" i="7"/>
  <c r="K585" i="7"/>
  <c r="I946" i="7" l="1"/>
  <c r="F947" i="7"/>
  <c r="H947" i="7" l="1"/>
  <c r="M946" i="7"/>
  <c r="N586" i="7" s="1"/>
  <c r="J586" i="7"/>
  <c r="L586" i="7"/>
  <c r="K586" i="7"/>
  <c r="I947" i="7" l="1"/>
  <c r="F948" i="7"/>
  <c r="H948" i="7" l="1"/>
  <c r="M947" i="7"/>
  <c r="N587" i="7" s="1"/>
  <c r="J587" i="7"/>
  <c r="K587" i="7"/>
  <c r="L587" i="7"/>
  <c r="I948" i="7" l="1"/>
  <c r="F949" i="7"/>
  <c r="H949" i="7" l="1"/>
  <c r="M948" i="7"/>
  <c r="N588" i="7" s="1"/>
  <c r="J588" i="7"/>
  <c r="L588" i="7"/>
  <c r="K588" i="7"/>
  <c r="I949" i="7" l="1"/>
  <c r="F950" i="7"/>
  <c r="H950" i="7" l="1"/>
  <c r="M949" i="7"/>
  <c r="N589" i="7" s="1"/>
  <c r="J589" i="7"/>
  <c r="L589" i="7"/>
  <c r="K589" i="7"/>
  <c r="I950" i="7" l="1"/>
  <c r="F951" i="7"/>
  <c r="H951" i="7" l="1"/>
  <c r="M950" i="7"/>
  <c r="N590" i="7" s="1"/>
  <c r="J590" i="7"/>
  <c r="L590" i="7"/>
  <c r="K590" i="7"/>
  <c r="I951" i="7" l="1"/>
  <c r="F952" i="7"/>
  <c r="H952" i="7" l="1"/>
  <c r="M951" i="7"/>
  <c r="N591" i="7" s="1"/>
  <c r="J591" i="7"/>
  <c r="L591" i="7"/>
  <c r="K591" i="7"/>
  <c r="I952" i="7" l="1"/>
  <c r="F953" i="7"/>
  <c r="H953" i="7" l="1"/>
  <c r="M952" i="7"/>
  <c r="N592" i="7" s="1"/>
  <c r="J592" i="7"/>
  <c r="L592" i="7"/>
  <c r="K592" i="7"/>
  <c r="I953" i="7" l="1"/>
  <c r="F954" i="7"/>
  <c r="H954" i="7" l="1"/>
  <c r="M953" i="7"/>
  <c r="N593" i="7" s="1"/>
  <c r="J593" i="7"/>
  <c r="K593" i="7"/>
  <c r="L593" i="7"/>
  <c r="I954" i="7" l="1"/>
  <c r="F955" i="7"/>
  <c r="H955" i="7" l="1"/>
  <c r="M954" i="7"/>
  <c r="N594" i="7" s="1"/>
  <c r="J594" i="7"/>
  <c r="K594" i="7"/>
  <c r="L594" i="7"/>
  <c r="I955" i="7" l="1"/>
  <c r="F956" i="7"/>
  <c r="H956" i="7" l="1"/>
  <c r="M955" i="7"/>
  <c r="N595" i="7" s="1"/>
  <c r="J595" i="7"/>
  <c r="L595" i="7"/>
  <c r="K595" i="7"/>
  <c r="I956" i="7" l="1"/>
  <c r="F957" i="7"/>
  <c r="H957" i="7" l="1"/>
  <c r="M956" i="7"/>
  <c r="N596" i="7" s="1"/>
  <c r="J596" i="7"/>
  <c r="K596" i="7"/>
  <c r="L596" i="7"/>
  <c r="I957" i="7" l="1"/>
  <c r="F958" i="7"/>
  <c r="H958" i="7" l="1"/>
  <c r="M957" i="7"/>
  <c r="N597" i="7" s="1"/>
  <c r="J597" i="7"/>
  <c r="K597" i="7"/>
  <c r="L597" i="7"/>
  <c r="I958" i="7" l="1"/>
  <c r="F959" i="7"/>
  <c r="H959" i="7" l="1"/>
  <c r="M958" i="7"/>
  <c r="N598" i="7" s="1"/>
  <c r="J598" i="7"/>
  <c r="K598" i="7"/>
  <c r="L598" i="7"/>
  <c r="I959" i="7" l="1"/>
  <c r="F960" i="7"/>
  <c r="H960" i="7" l="1"/>
  <c r="M959" i="7"/>
  <c r="N599" i="7" s="1"/>
  <c r="J599" i="7"/>
  <c r="K599" i="7"/>
  <c r="L599" i="7"/>
  <c r="I960" i="7" l="1"/>
  <c r="F961" i="7"/>
  <c r="H961" i="7" l="1"/>
  <c r="M960" i="7"/>
  <c r="N600" i="7" s="1"/>
  <c r="J600" i="7"/>
  <c r="K600" i="7"/>
  <c r="L600" i="7"/>
  <c r="I961" i="7" l="1"/>
  <c r="F962" i="7"/>
  <c r="H962" i="7" l="1"/>
  <c r="M961" i="7"/>
  <c r="N601" i="7" s="1"/>
  <c r="J601" i="7"/>
  <c r="K601" i="7"/>
  <c r="L601" i="7"/>
  <c r="I962" i="7" l="1"/>
  <c r="F963" i="7"/>
  <c r="H963" i="7" l="1"/>
  <c r="M962" i="7"/>
  <c r="N602" i="7" s="1"/>
  <c r="J602" i="7"/>
  <c r="K602" i="7"/>
  <c r="L602" i="7"/>
  <c r="I963" i="7" l="1"/>
  <c r="F964" i="7"/>
  <c r="H964" i="7" l="1"/>
  <c r="M963" i="7"/>
  <c r="N603" i="7" s="1"/>
  <c r="J603" i="7"/>
  <c r="K603" i="7"/>
  <c r="L603" i="7"/>
  <c r="I964" i="7" l="1"/>
  <c r="F965" i="7"/>
  <c r="H965" i="7" l="1"/>
  <c r="M964" i="7"/>
  <c r="N604" i="7" s="1"/>
  <c r="J604" i="7"/>
  <c r="K604" i="7"/>
  <c r="L604" i="7"/>
  <c r="I965" i="7" l="1"/>
  <c r="F966" i="7"/>
  <c r="H966" i="7" l="1"/>
  <c r="M965" i="7"/>
  <c r="N605" i="7" s="1"/>
  <c r="J605" i="7"/>
  <c r="L605" i="7"/>
  <c r="K605" i="7"/>
  <c r="I966" i="7" l="1"/>
  <c r="F967" i="7"/>
  <c r="H967" i="7" l="1"/>
  <c r="M966" i="7"/>
  <c r="N606" i="7" s="1"/>
  <c r="J606" i="7"/>
  <c r="K606" i="7"/>
  <c r="L606" i="7"/>
  <c r="I967" i="7" l="1"/>
  <c r="F968" i="7"/>
  <c r="H968" i="7" l="1"/>
  <c r="M967" i="7"/>
  <c r="N607" i="7" s="1"/>
  <c r="J607" i="7"/>
  <c r="L607" i="7"/>
  <c r="K607" i="7"/>
  <c r="I968" i="7" l="1"/>
  <c r="F969" i="7"/>
  <c r="H969" i="7" l="1"/>
  <c r="M968" i="7"/>
  <c r="N608" i="7" s="1"/>
  <c r="J608" i="7"/>
  <c r="L608" i="7"/>
  <c r="K608" i="7"/>
  <c r="I969" i="7" l="1"/>
  <c r="F970" i="7"/>
  <c r="H970" i="7" l="1"/>
  <c r="M969" i="7"/>
  <c r="N609" i="7" s="1"/>
  <c r="J609" i="7"/>
  <c r="L609" i="7"/>
  <c r="K609" i="7"/>
  <c r="I970" i="7" l="1"/>
  <c r="F971" i="7"/>
  <c r="H971" i="7" l="1"/>
  <c r="M970" i="7"/>
  <c r="N610" i="7" s="1"/>
  <c r="J610" i="7"/>
  <c r="L610" i="7"/>
  <c r="K610" i="7"/>
  <c r="I971" i="7" l="1"/>
  <c r="F972" i="7"/>
  <c r="H972" i="7" l="1"/>
  <c r="M971" i="7"/>
  <c r="N611" i="7" s="1"/>
  <c r="J611" i="7"/>
  <c r="K611" i="7"/>
  <c r="L611" i="7"/>
  <c r="I972" i="7" l="1"/>
  <c r="F973" i="7"/>
  <c r="H973" i="7" l="1"/>
  <c r="M972" i="7"/>
  <c r="N612" i="7" s="1"/>
  <c r="J612" i="7"/>
  <c r="L612" i="7"/>
  <c r="K612" i="7"/>
  <c r="I973" i="7" l="1"/>
  <c r="F974" i="7"/>
  <c r="H974" i="7" l="1"/>
  <c r="M973" i="7"/>
  <c r="N613" i="7" s="1"/>
  <c r="J613" i="7"/>
  <c r="L613" i="7"/>
  <c r="K613" i="7"/>
  <c r="I974" i="7" l="1"/>
  <c r="F975" i="7"/>
  <c r="H975" i="7" l="1"/>
  <c r="M974" i="7"/>
  <c r="N614" i="7" s="1"/>
  <c r="J614" i="7"/>
  <c r="K614" i="7"/>
  <c r="L614" i="7"/>
  <c r="I975" i="7" l="1"/>
  <c r="F976" i="7"/>
  <c r="H976" i="7" l="1"/>
  <c r="M975" i="7"/>
  <c r="N615" i="7" s="1"/>
  <c r="J615" i="7"/>
  <c r="L615" i="7"/>
  <c r="K615" i="7"/>
  <c r="I976" i="7" l="1"/>
  <c r="F977" i="7"/>
  <c r="H977" i="7" l="1"/>
  <c r="M976" i="7"/>
  <c r="N616" i="7" s="1"/>
  <c r="J616" i="7"/>
  <c r="K616" i="7"/>
  <c r="L616" i="7"/>
  <c r="I977" i="7" l="1"/>
  <c r="F978" i="7"/>
  <c r="H978" i="7" l="1"/>
  <c r="M977" i="7"/>
  <c r="N617" i="7" s="1"/>
  <c r="J617" i="7"/>
  <c r="K617" i="7"/>
  <c r="L617" i="7"/>
  <c r="I978" i="7" l="1"/>
  <c r="F979" i="7"/>
  <c r="H979" i="7" l="1"/>
  <c r="M978" i="7"/>
  <c r="N618" i="7" s="1"/>
  <c r="J618" i="7"/>
  <c r="L618" i="7"/>
  <c r="K618" i="7"/>
  <c r="I979" i="7" l="1"/>
  <c r="F980" i="7"/>
  <c r="H980" i="7" l="1"/>
  <c r="M979" i="7"/>
  <c r="N619" i="7" s="1"/>
  <c r="J619" i="7"/>
  <c r="L619" i="7"/>
  <c r="K619" i="7"/>
  <c r="I980" i="7" l="1"/>
  <c r="F981" i="7"/>
  <c r="H981" i="7" l="1"/>
  <c r="M980" i="7"/>
  <c r="N620" i="7" s="1"/>
  <c r="J620" i="7"/>
  <c r="K620" i="7"/>
  <c r="L620" i="7"/>
  <c r="I981" i="7" l="1"/>
  <c r="F982" i="7"/>
  <c r="H982" i="7" l="1"/>
  <c r="M981" i="7"/>
  <c r="N621" i="7" s="1"/>
  <c r="J621" i="7"/>
  <c r="K621" i="7"/>
  <c r="L621" i="7"/>
  <c r="I982" i="7" l="1"/>
  <c r="F983" i="7"/>
  <c r="H983" i="7" l="1"/>
  <c r="M982" i="7"/>
  <c r="N622" i="7" s="1"/>
  <c r="J622" i="7"/>
  <c r="L622" i="7"/>
  <c r="K622" i="7"/>
  <c r="I983" i="7" l="1"/>
  <c r="F984" i="7"/>
  <c r="H984" i="7" l="1"/>
  <c r="M983" i="7"/>
  <c r="N623" i="7" s="1"/>
  <c r="J623" i="7"/>
  <c r="L623" i="7"/>
  <c r="K623" i="7"/>
  <c r="I984" i="7" l="1"/>
  <c r="F985" i="7"/>
  <c r="H985" i="7" l="1"/>
  <c r="M984" i="7"/>
  <c r="N624" i="7" s="1"/>
  <c r="J624" i="7"/>
  <c r="K624" i="7"/>
  <c r="L624" i="7"/>
  <c r="I985" i="7" l="1"/>
  <c r="F986" i="7"/>
  <c r="H986" i="7" l="1"/>
  <c r="M985" i="7"/>
  <c r="N625" i="7" s="1"/>
  <c r="J625" i="7"/>
  <c r="K625" i="7"/>
  <c r="L625" i="7"/>
  <c r="I986" i="7" l="1"/>
  <c r="F987" i="7"/>
  <c r="H987" i="7" l="1"/>
  <c r="M986" i="7"/>
  <c r="N626" i="7" s="1"/>
  <c r="J626" i="7"/>
  <c r="L626" i="7"/>
  <c r="K626" i="7"/>
  <c r="I987" i="7" l="1"/>
  <c r="F988" i="7"/>
  <c r="H988" i="7" l="1"/>
  <c r="M987" i="7"/>
  <c r="N627" i="7" s="1"/>
  <c r="J627" i="7"/>
  <c r="L627" i="7"/>
  <c r="K627" i="7"/>
  <c r="I988" i="7" l="1"/>
  <c r="F989" i="7"/>
  <c r="H989" i="7" l="1"/>
  <c r="M988" i="7"/>
  <c r="N628" i="7" s="1"/>
  <c r="J628" i="7"/>
  <c r="K628" i="7"/>
  <c r="L628" i="7"/>
  <c r="I989" i="7" l="1"/>
  <c r="F990" i="7"/>
  <c r="H990" i="7" l="1"/>
  <c r="M989" i="7"/>
  <c r="N629" i="7" s="1"/>
  <c r="J629" i="7"/>
  <c r="K629" i="7"/>
  <c r="L629" i="7"/>
  <c r="I990" i="7" l="1"/>
  <c r="F991" i="7"/>
  <c r="H991" i="7" l="1"/>
  <c r="M990" i="7"/>
  <c r="N630" i="7" s="1"/>
  <c r="J630" i="7"/>
  <c r="K630" i="7"/>
  <c r="L630" i="7"/>
  <c r="I991" i="7" l="1"/>
  <c r="F992" i="7"/>
  <c r="H992" i="7" l="1"/>
  <c r="M991" i="7"/>
  <c r="N631" i="7" s="1"/>
  <c r="J631" i="7"/>
  <c r="K631" i="7"/>
  <c r="L631" i="7"/>
  <c r="I992" i="7" l="1"/>
  <c r="F993" i="7"/>
  <c r="H993" i="7" l="1"/>
  <c r="M992" i="7"/>
  <c r="N632" i="7" s="1"/>
  <c r="J632" i="7"/>
  <c r="K632" i="7"/>
  <c r="L632" i="7"/>
  <c r="I993" i="7" l="1"/>
  <c r="F994" i="7"/>
  <c r="H994" i="7" l="1"/>
  <c r="M993" i="7"/>
  <c r="N633" i="7" s="1"/>
  <c r="J633" i="7"/>
  <c r="K633" i="7"/>
  <c r="L633" i="7"/>
  <c r="I994" i="7" l="1"/>
  <c r="F995" i="7"/>
  <c r="H995" i="7" l="1"/>
  <c r="M994" i="7"/>
  <c r="N634" i="7" s="1"/>
  <c r="J634" i="7"/>
  <c r="K634" i="7"/>
  <c r="L634" i="7"/>
  <c r="I995" i="7" l="1"/>
  <c r="F996" i="7"/>
  <c r="H996" i="7" l="1"/>
  <c r="M995" i="7"/>
  <c r="N635" i="7" s="1"/>
  <c r="J635" i="7"/>
  <c r="L635" i="7"/>
  <c r="K635" i="7"/>
  <c r="I996" i="7" l="1"/>
  <c r="F997" i="7"/>
  <c r="H997" i="7" l="1"/>
  <c r="M996" i="7"/>
  <c r="N636" i="7" s="1"/>
  <c r="J636" i="7"/>
  <c r="L636" i="7"/>
  <c r="K636" i="7"/>
  <c r="I997" i="7" l="1"/>
  <c r="F998" i="7"/>
  <c r="H998" i="7" l="1"/>
  <c r="M997" i="7"/>
  <c r="N637" i="7" s="1"/>
  <c r="J637" i="7"/>
  <c r="K637" i="7"/>
  <c r="L637" i="7"/>
  <c r="I998" i="7" l="1"/>
  <c r="F999" i="7"/>
  <c r="H999" i="7" l="1"/>
  <c r="M998" i="7"/>
  <c r="N638" i="7" s="1"/>
  <c r="J638" i="7"/>
  <c r="L638" i="7"/>
  <c r="K638" i="7"/>
  <c r="I999" i="7" l="1"/>
  <c r="F1000" i="7"/>
  <c r="H1000" i="7" l="1"/>
  <c r="M999" i="7"/>
  <c r="N639" i="7" s="1"/>
  <c r="J639" i="7"/>
  <c r="L639" i="7"/>
  <c r="K639" i="7"/>
  <c r="I1000" i="7" l="1"/>
  <c r="F1001" i="7"/>
  <c r="H1001" i="7" l="1"/>
  <c r="M1000" i="7"/>
  <c r="N640" i="7" s="1"/>
  <c r="J640" i="7"/>
  <c r="L640" i="7"/>
  <c r="K640" i="7"/>
  <c r="I1001" i="7" l="1"/>
  <c r="F1002" i="7"/>
  <c r="H1002" i="7" l="1"/>
  <c r="M1001" i="7"/>
  <c r="N641" i="7" s="1"/>
  <c r="J641" i="7"/>
  <c r="L641" i="7"/>
  <c r="K641" i="7"/>
  <c r="I1002" i="7" l="1"/>
  <c r="F1003" i="7"/>
  <c r="H1003" i="7" l="1"/>
  <c r="M1002" i="7"/>
  <c r="N642" i="7" s="1"/>
  <c r="J642" i="7"/>
  <c r="L642" i="7"/>
  <c r="K642" i="7"/>
  <c r="I1003" i="7" l="1"/>
  <c r="F1004" i="7"/>
  <c r="H1004" i="7" l="1"/>
  <c r="M1003" i="7"/>
  <c r="N643" i="7" s="1"/>
  <c r="J643" i="7"/>
  <c r="K643" i="7"/>
  <c r="L643" i="7"/>
  <c r="I1004" i="7" l="1"/>
  <c r="F1005" i="7"/>
  <c r="H1005" i="7" l="1"/>
  <c r="M1004" i="7"/>
  <c r="N644" i="7" s="1"/>
  <c r="J644" i="7"/>
  <c r="L644" i="7"/>
  <c r="K644" i="7"/>
  <c r="I1005" i="7" l="1"/>
  <c r="F1006" i="7"/>
  <c r="H1006" i="7" l="1"/>
  <c r="M1005" i="7"/>
  <c r="N645" i="7" s="1"/>
  <c r="J645" i="7"/>
  <c r="K645" i="7"/>
  <c r="L645" i="7"/>
  <c r="I1006" i="7" l="1"/>
  <c r="F1007" i="7"/>
  <c r="H1007" i="7" l="1"/>
  <c r="M1006" i="7"/>
  <c r="N646" i="7" s="1"/>
  <c r="J646" i="7"/>
  <c r="K646" i="7"/>
  <c r="L646" i="7"/>
  <c r="I1007" i="7" l="1"/>
  <c r="F1008" i="7"/>
  <c r="H1008" i="7" l="1"/>
  <c r="M1007" i="7"/>
  <c r="N647" i="7" s="1"/>
  <c r="J647" i="7"/>
  <c r="L647" i="7"/>
  <c r="K647" i="7"/>
  <c r="I1008" i="7" l="1"/>
  <c r="F1009" i="7"/>
  <c r="H1009" i="7" l="1"/>
  <c r="M1008" i="7"/>
  <c r="N648" i="7" s="1"/>
  <c r="J648" i="7"/>
  <c r="K648" i="7"/>
  <c r="L648" i="7"/>
  <c r="I1009" i="7" l="1"/>
  <c r="F1010" i="7"/>
  <c r="H1010" i="7" l="1"/>
  <c r="M1009" i="7"/>
  <c r="N649" i="7" s="1"/>
  <c r="J649" i="7"/>
  <c r="L649" i="7"/>
  <c r="K649" i="7"/>
  <c r="I1010" i="7" l="1"/>
  <c r="F1011" i="7"/>
  <c r="H1011" i="7" l="1"/>
  <c r="M1010" i="7"/>
  <c r="N650" i="7" s="1"/>
  <c r="J650" i="7"/>
  <c r="K650" i="7"/>
  <c r="L650" i="7"/>
  <c r="I1011" i="7" l="1"/>
  <c r="F1012" i="7"/>
  <c r="H1012" i="7" l="1"/>
  <c r="M1011" i="7"/>
  <c r="N651" i="7" s="1"/>
  <c r="J651" i="7"/>
  <c r="K651" i="7"/>
  <c r="L651" i="7"/>
  <c r="I1012" i="7" l="1"/>
  <c r="F1013" i="7"/>
  <c r="H1013" i="7" l="1"/>
  <c r="M1012" i="7"/>
  <c r="N652" i="7" s="1"/>
  <c r="J652" i="7"/>
  <c r="K652" i="7"/>
  <c r="L652" i="7"/>
  <c r="I1013" i="7" l="1"/>
  <c r="F1014" i="7"/>
  <c r="H1014" i="7" l="1"/>
  <c r="M1013" i="7"/>
  <c r="N653" i="7" s="1"/>
  <c r="J653" i="7"/>
  <c r="L653" i="7"/>
  <c r="K653" i="7"/>
  <c r="I1014" i="7" l="1"/>
  <c r="F1015" i="7"/>
  <c r="H1015" i="7" l="1"/>
  <c r="M1014" i="7"/>
  <c r="N654" i="7" s="1"/>
  <c r="J654" i="7"/>
  <c r="K654" i="7"/>
  <c r="L654" i="7"/>
  <c r="I1015" i="7" l="1"/>
  <c r="F1016" i="7"/>
  <c r="H1016" i="7" l="1"/>
  <c r="M1015" i="7"/>
  <c r="N655" i="7" s="1"/>
  <c r="J655" i="7"/>
  <c r="L655" i="7"/>
  <c r="K655" i="7"/>
  <c r="I1016" i="7" l="1"/>
  <c r="F1017" i="7"/>
  <c r="H1017" i="7" l="1"/>
  <c r="M1016" i="7"/>
  <c r="N656" i="7" s="1"/>
  <c r="J656" i="7"/>
  <c r="L656" i="7"/>
  <c r="K656" i="7"/>
  <c r="I1017" i="7" l="1"/>
  <c r="F1018" i="7"/>
  <c r="H1018" i="7" l="1"/>
  <c r="M1017" i="7"/>
  <c r="N657" i="7" s="1"/>
  <c r="J657" i="7"/>
  <c r="K657" i="7"/>
  <c r="L657" i="7"/>
  <c r="I1018" i="7" l="1"/>
  <c r="F1019" i="7"/>
  <c r="H1019" i="7" l="1"/>
  <c r="M1018" i="7"/>
  <c r="N658" i="7" s="1"/>
  <c r="J658" i="7"/>
  <c r="L658" i="7"/>
  <c r="K658" i="7"/>
  <c r="I1019" i="7" l="1"/>
  <c r="F1020" i="7"/>
  <c r="H1020" i="7" l="1"/>
  <c r="M1019" i="7"/>
  <c r="N659" i="7" s="1"/>
  <c r="J659" i="7"/>
  <c r="L659" i="7"/>
  <c r="K659" i="7"/>
  <c r="I1020" i="7" l="1"/>
  <c r="F1021" i="7"/>
  <c r="H1021" i="7" l="1"/>
  <c r="M1020" i="7"/>
  <c r="N660" i="7" s="1"/>
  <c r="J660" i="7"/>
  <c r="L660" i="7"/>
  <c r="K660" i="7"/>
  <c r="I1021" i="7" l="1"/>
  <c r="F1022" i="7"/>
  <c r="H1022" i="7" l="1"/>
  <c r="M1021" i="7"/>
  <c r="N661" i="7" s="1"/>
  <c r="J661" i="7"/>
  <c r="K661" i="7"/>
  <c r="L661" i="7"/>
  <c r="I1022" i="7" l="1"/>
  <c r="F1023" i="7"/>
  <c r="H1023" i="7" l="1"/>
  <c r="M1022" i="7"/>
  <c r="N662" i="7" s="1"/>
  <c r="J662" i="7"/>
  <c r="L662" i="7"/>
  <c r="K662" i="7"/>
  <c r="I1023" i="7" l="1"/>
  <c r="F1024" i="7"/>
  <c r="H1024" i="7" l="1"/>
  <c r="M1023" i="7"/>
  <c r="N663" i="7" s="1"/>
  <c r="J663" i="7"/>
  <c r="L663" i="7"/>
  <c r="K663" i="7"/>
  <c r="I1024" i="7" l="1"/>
  <c r="F1025" i="7"/>
  <c r="H1025" i="7" l="1"/>
  <c r="F1026" i="7" s="1"/>
  <c r="M1024" i="7"/>
  <c r="N664" i="7" s="1"/>
  <c r="J664" i="7"/>
  <c r="L664" i="7"/>
  <c r="K664" i="7"/>
  <c r="H1026" i="7" l="1"/>
  <c r="F1027" i="7" s="1"/>
  <c r="I1025" i="7"/>
  <c r="H1027" i="7" l="1"/>
  <c r="F1028" i="7" s="1"/>
  <c r="M1025" i="7"/>
  <c r="N665" i="7" s="1"/>
  <c r="J665" i="7"/>
  <c r="K665" i="7"/>
  <c r="L665" i="7"/>
  <c r="I1026" i="7"/>
  <c r="H1028" i="7" l="1"/>
  <c r="F1029" i="7" s="1"/>
  <c r="M1026" i="7"/>
  <c r="N666" i="7" s="1"/>
  <c r="J666" i="7"/>
  <c r="K666" i="7"/>
  <c r="L666" i="7"/>
  <c r="I1027" i="7"/>
  <c r="M1027" i="7" l="1"/>
  <c r="N667" i="7" s="1"/>
  <c r="J667" i="7"/>
  <c r="L667" i="7"/>
  <c r="K667" i="7"/>
  <c r="H1029" i="7"/>
  <c r="I1028" i="7"/>
  <c r="M1028" i="7" l="1"/>
  <c r="N668" i="7" s="1"/>
  <c r="J668" i="7"/>
  <c r="K668" i="7"/>
  <c r="L668" i="7"/>
  <c r="I1029" i="7"/>
  <c r="F1030" i="7"/>
  <c r="H1030" i="7" l="1"/>
  <c r="F1031" i="7" s="1"/>
  <c r="M1029" i="7"/>
  <c r="N669" i="7" s="1"/>
  <c r="J669" i="7"/>
  <c r="L669" i="7"/>
  <c r="K669" i="7"/>
  <c r="H1031" i="7" l="1"/>
  <c r="F1032" i="7" s="1"/>
  <c r="I1030" i="7"/>
  <c r="H1032" i="7" l="1"/>
  <c r="F1033" i="7" s="1"/>
  <c r="M1030" i="7"/>
  <c r="N670" i="7" s="1"/>
  <c r="J670" i="7"/>
  <c r="K670" i="7"/>
  <c r="L670" i="7"/>
  <c r="I1031" i="7"/>
  <c r="M1031" i="7" l="1"/>
  <c r="N671" i="7" s="1"/>
  <c r="J671" i="7"/>
  <c r="L671" i="7"/>
  <c r="K671" i="7"/>
  <c r="H1033" i="7"/>
  <c r="F1034" i="7" s="1"/>
  <c r="I1032" i="7"/>
  <c r="H1034" i="7" l="1"/>
  <c r="F1035" i="7" s="1"/>
  <c r="M1032" i="7"/>
  <c r="N672" i="7" s="1"/>
  <c r="J672" i="7"/>
  <c r="K672" i="7"/>
  <c r="L672" i="7"/>
  <c r="I1033" i="7"/>
  <c r="H1035" i="7" l="1"/>
  <c r="F1036" i="7" s="1"/>
  <c r="M1033" i="7"/>
  <c r="N673" i="7" s="1"/>
  <c r="J673" i="7"/>
  <c r="L673" i="7"/>
  <c r="K673" i="7"/>
  <c r="I1034" i="7"/>
  <c r="H1036" i="7" l="1"/>
  <c r="F1037" i="7" s="1"/>
  <c r="M1034" i="7"/>
  <c r="N674" i="7" s="1"/>
  <c r="J674" i="7"/>
  <c r="K674" i="7"/>
  <c r="L674" i="7"/>
  <c r="I1035" i="7"/>
  <c r="H1037" i="7" l="1"/>
  <c r="F1038" i="7" s="1"/>
  <c r="M1035" i="7"/>
  <c r="N675" i="7" s="1"/>
  <c r="J675" i="7"/>
  <c r="K675" i="7"/>
  <c r="L675" i="7"/>
  <c r="I1036" i="7"/>
  <c r="J676" i="7" l="1"/>
  <c r="M1036" i="7"/>
  <c r="N676" i="7" s="1"/>
  <c r="L676" i="7"/>
  <c r="K676" i="7"/>
  <c r="H1038" i="7"/>
  <c r="I1037" i="7"/>
  <c r="J677" i="7" l="1"/>
  <c r="M1037" i="7"/>
  <c r="N677" i="7" s="1"/>
  <c r="K677" i="7"/>
  <c r="L677" i="7"/>
  <c r="I1038" i="7"/>
  <c r="F1039" i="7"/>
  <c r="J678" i="7" l="1"/>
  <c r="M1038" i="7"/>
  <c r="N678" i="7" s="1"/>
  <c r="K678" i="7"/>
  <c r="L678" i="7"/>
  <c r="H1039" i="7"/>
  <c r="I1039" i="7" l="1"/>
  <c r="F1040" i="7"/>
  <c r="H1040" i="7" l="1"/>
  <c r="F1041" i="7" s="1"/>
  <c r="M1039" i="7"/>
  <c r="N679" i="7" s="1"/>
  <c r="J679" i="7"/>
  <c r="K679" i="7"/>
  <c r="L679" i="7"/>
  <c r="H1041" i="7" l="1"/>
  <c r="I1040" i="7"/>
  <c r="J680" i="7" l="1"/>
  <c r="M1040" i="7"/>
  <c r="N680" i="7" s="1"/>
  <c r="L680" i="7"/>
  <c r="K680" i="7"/>
  <c r="I1041" i="7"/>
  <c r="F1042" i="7"/>
  <c r="M1041" i="7" l="1"/>
  <c r="N681" i="7" s="1"/>
  <c r="J681" i="7"/>
  <c r="L681" i="7"/>
  <c r="K681" i="7"/>
  <c r="H1042" i="7"/>
  <c r="I1042" i="7" l="1"/>
  <c r="F1043" i="7"/>
  <c r="H1043" i="7" l="1"/>
  <c r="F1044" i="7" s="1"/>
  <c r="M1042" i="7"/>
  <c r="N682" i="7" s="1"/>
  <c r="J682" i="7"/>
  <c r="L682" i="7"/>
  <c r="K682" i="7"/>
  <c r="H1044" i="7" l="1"/>
  <c r="F1045" i="7" s="1"/>
  <c r="I1043" i="7"/>
  <c r="H1045" i="7" l="1"/>
  <c r="F1046" i="7" s="1"/>
  <c r="J683" i="7"/>
  <c r="M1043" i="7"/>
  <c r="N683" i="7" s="1"/>
  <c r="K683" i="7"/>
  <c r="L683" i="7"/>
  <c r="I1044" i="7"/>
  <c r="H1046" i="7" l="1"/>
  <c r="F1047" i="7" s="1"/>
  <c r="J684" i="7"/>
  <c r="M1044" i="7"/>
  <c r="N684" i="7" s="1"/>
  <c r="L684" i="7"/>
  <c r="K684" i="7"/>
  <c r="I1045" i="7"/>
  <c r="M1045" i="7" l="1"/>
  <c r="N685" i="7" s="1"/>
  <c r="J685" i="7"/>
  <c r="K685" i="7"/>
  <c r="L685" i="7"/>
  <c r="H1047" i="7"/>
  <c r="F1048" i="7" s="1"/>
  <c r="I1046" i="7"/>
  <c r="M1046" i="7" l="1"/>
  <c r="N686" i="7" s="1"/>
  <c r="J686" i="7"/>
  <c r="L686" i="7"/>
  <c r="K686" i="7"/>
  <c r="H1048" i="7"/>
  <c r="I1047" i="7"/>
  <c r="I1048" i="7" l="1"/>
  <c r="M1047" i="7"/>
  <c r="N687" i="7" s="1"/>
  <c r="J687" i="7"/>
  <c r="K687" i="7"/>
  <c r="L687" i="7"/>
  <c r="F1049" i="7"/>
  <c r="H1049" i="7" l="1"/>
  <c r="F1050" i="7" s="1"/>
  <c r="J688" i="7"/>
  <c r="M1048" i="7"/>
  <c r="N688" i="7" s="1"/>
  <c r="L688" i="7"/>
  <c r="K688" i="7"/>
  <c r="H1050" i="7" l="1"/>
  <c r="F1051" i="7" s="1"/>
  <c r="I1049" i="7"/>
  <c r="H1051" i="7" l="1"/>
  <c r="F1052" i="7" s="1"/>
  <c r="J689" i="7"/>
  <c r="M1049" i="7"/>
  <c r="N689" i="7" s="1"/>
  <c r="L689" i="7"/>
  <c r="K689" i="7"/>
  <c r="I1050" i="7"/>
  <c r="H1052" i="7" l="1"/>
  <c r="F1053" i="7" s="1"/>
  <c r="J690" i="7"/>
  <c r="M1050" i="7"/>
  <c r="N690" i="7" s="1"/>
  <c r="L690" i="7"/>
  <c r="K690" i="7"/>
  <c r="I1051" i="7"/>
  <c r="H1053" i="7" l="1"/>
  <c r="F1054" i="7" s="1"/>
  <c r="M1051" i="7"/>
  <c r="N691" i="7" s="1"/>
  <c r="J691" i="7"/>
  <c r="L691" i="7"/>
  <c r="K691" i="7"/>
  <c r="I1052" i="7"/>
  <c r="H1054" i="7" l="1"/>
  <c r="F1055" i="7" s="1"/>
  <c r="M1052" i="7"/>
  <c r="N692" i="7" s="1"/>
  <c r="J692" i="7"/>
  <c r="K692" i="7"/>
  <c r="L692" i="7"/>
  <c r="I1053" i="7"/>
  <c r="J693" i="7" l="1"/>
  <c r="M1053" i="7"/>
  <c r="N693" i="7" s="1"/>
  <c r="L693" i="7"/>
  <c r="K693" i="7"/>
  <c r="H1055" i="7"/>
  <c r="I1054" i="7"/>
  <c r="I1055" i="7" l="1"/>
  <c r="M1054" i="7"/>
  <c r="N694" i="7" s="1"/>
  <c r="J694" i="7"/>
  <c r="K694" i="7"/>
  <c r="L694" i="7"/>
  <c r="F1056" i="7"/>
  <c r="H1056" i="7" l="1"/>
  <c r="F1057" i="7" s="1"/>
  <c r="J695" i="7"/>
  <c r="M1055" i="7"/>
  <c r="N695" i="7" s="1"/>
  <c r="K695" i="7"/>
  <c r="L695" i="7"/>
  <c r="H1057" i="7" l="1"/>
  <c r="F1058" i="7" s="1"/>
  <c r="I1056" i="7"/>
  <c r="H1058" i="7" l="1"/>
  <c r="F1059" i="7" s="1"/>
  <c r="J696" i="7"/>
  <c r="M1056" i="7"/>
  <c r="N696" i="7" s="1"/>
  <c r="L696" i="7"/>
  <c r="K696" i="7"/>
  <c r="I1057" i="7"/>
  <c r="M1057" i="7" l="1"/>
  <c r="N697" i="7" s="1"/>
  <c r="J697" i="7"/>
  <c r="L697" i="7"/>
  <c r="K697" i="7"/>
  <c r="H1059" i="7"/>
  <c r="F1060" i="7" s="1"/>
  <c r="I1058" i="7"/>
  <c r="J698" i="7" l="1"/>
  <c r="M1058" i="7"/>
  <c r="N698" i="7" s="1"/>
  <c r="K698" i="7"/>
  <c r="L698" i="7"/>
  <c r="H1060" i="7"/>
  <c r="I1059" i="7"/>
  <c r="M1059" i="7" l="1"/>
  <c r="N699" i="7" s="1"/>
  <c r="J699" i="7"/>
  <c r="K699" i="7"/>
  <c r="L699" i="7"/>
  <c r="I1060" i="7"/>
  <c r="F1061" i="7"/>
  <c r="H1061" i="7" l="1"/>
  <c r="F1062" i="7" s="1"/>
  <c r="J700" i="7"/>
  <c r="M1060" i="7"/>
  <c r="N700" i="7" s="1"/>
  <c r="L700" i="7"/>
  <c r="K700" i="7"/>
  <c r="H1062" i="7" l="1"/>
  <c r="I1061" i="7"/>
  <c r="I1062" i="7" l="1"/>
  <c r="M1061" i="7"/>
  <c r="N701" i="7" s="1"/>
  <c r="J701" i="7"/>
  <c r="L701" i="7"/>
  <c r="K701" i="7"/>
  <c r="F1063" i="7"/>
  <c r="H1063" i="7" l="1"/>
  <c r="M1062" i="7"/>
  <c r="N702" i="7" s="1"/>
  <c r="J702" i="7"/>
  <c r="L702" i="7"/>
  <c r="K702" i="7"/>
  <c r="I1063" i="7" l="1"/>
  <c r="F1064" i="7"/>
  <c r="H1064" i="7" l="1"/>
  <c r="J703" i="7"/>
  <c r="M1063" i="7"/>
  <c r="N703" i="7" s="1"/>
  <c r="K703" i="7"/>
  <c r="L703" i="7"/>
  <c r="I1064" i="7" l="1"/>
  <c r="F1065" i="7"/>
  <c r="H1065" i="7" l="1"/>
  <c r="M1064" i="7"/>
  <c r="N704" i="7" s="1"/>
  <c r="J704" i="7"/>
  <c r="L704" i="7"/>
  <c r="K704" i="7"/>
  <c r="I1065" i="7" l="1"/>
  <c r="F1066" i="7"/>
  <c r="H1066" i="7" l="1"/>
  <c r="J705" i="7"/>
  <c r="M1065" i="7"/>
  <c r="N705" i="7" s="1"/>
  <c r="K705" i="7"/>
  <c r="L705" i="7"/>
  <c r="I1066" i="7" l="1"/>
  <c r="F1067" i="7"/>
  <c r="H1067" i="7" l="1"/>
  <c r="M1066" i="7"/>
  <c r="N706" i="7" s="1"/>
  <c r="J706" i="7"/>
  <c r="L706" i="7"/>
  <c r="K706" i="7"/>
  <c r="I1067" i="7" l="1"/>
  <c r="F1068" i="7"/>
  <c r="H1068" i="7" l="1"/>
  <c r="J707" i="7"/>
  <c r="M1067" i="7"/>
  <c r="N707" i="7" s="1"/>
  <c r="K707" i="7"/>
  <c r="L707" i="7"/>
  <c r="I1068" i="7" l="1"/>
  <c r="F1069" i="7"/>
  <c r="H1069" i="7" l="1"/>
  <c r="M1068" i="7"/>
  <c r="N708" i="7" s="1"/>
  <c r="J708" i="7"/>
  <c r="L708" i="7"/>
  <c r="K708" i="7"/>
  <c r="I1069" i="7" l="1"/>
  <c r="F1070" i="7"/>
  <c r="H1070" i="7" l="1"/>
  <c r="M1069" i="7"/>
  <c r="N709" i="7" s="1"/>
  <c r="J709" i="7"/>
  <c r="K709" i="7"/>
  <c r="L709" i="7"/>
  <c r="I1070" i="7" l="1"/>
  <c r="F1071" i="7"/>
  <c r="H1071" i="7" l="1"/>
  <c r="M1070" i="7"/>
  <c r="N710" i="7" s="1"/>
  <c r="J710" i="7"/>
  <c r="L710" i="7"/>
  <c r="K710" i="7"/>
  <c r="I1071" i="7" l="1"/>
  <c r="F1072" i="7"/>
  <c r="H1072" i="7" l="1"/>
  <c r="J711" i="7"/>
  <c r="M1071" i="7"/>
  <c r="N711" i="7" s="1"/>
  <c r="K711" i="7"/>
  <c r="L711" i="7"/>
  <c r="I1072" i="7" l="1"/>
  <c r="F1073" i="7"/>
  <c r="H1073" i="7" l="1"/>
  <c r="J712" i="7"/>
  <c r="M1072" i="7"/>
  <c r="N712" i="7" s="1"/>
  <c r="L712" i="7"/>
  <c r="K712" i="7"/>
  <c r="I1073" i="7" l="1"/>
  <c r="F1074" i="7"/>
  <c r="H1074" i="7" l="1"/>
  <c r="M1073" i="7"/>
  <c r="N713" i="7" s="1"/>
  <c r="J713" i="7"/>
  <c r="L713" i="7"/>
  <c r="K713" i="7"/>
  <c r="I1074" i="7" l="1"/>
  <c r="F1075" i="7"/>
  <c r="M1074" i="7" l="1"/>
  <c r="N714" i="7" s="1"/>
  <c r="J714" i="7"/>
  <c r="K714" i="7"/>
  <c r="L714" i="7"/>
  <c r="H1075" i="7"/>
  <c r="I1075" i="7" l="1"/>
  <c r="F1076" i="7"/>
  <c r="H1076" i="7" l="1"/>
  <c r="M1075" i="7"/>
  <c r="N715" i="7" s="1"/>
  <c r="J715" i="7"/>
  <c r="L715" i="7"/>
  <c r="K715" i="7"/>
  <c r="I1076" i="7" l="1"/>
  <c r="F1077" i="7"/>
  <c r="H1077" i="7" l="1"/>
  <c r="M1076" i="7"/>
  <c r="N716" i="7" s="1"/>
  <c r="J716" i="7"/>
  <c r="K716" i="7"/>
  <c r="L716" i="7"/>
  <c r="I1077" i="7" l="1"/>
  <c r="F1078" i="7"/>
  <c r="H1078" i="7" l="1"/>
  <c r="M1077" i="7"/>
  <c r="N717" i="7" s="1"/>
  <c r="J717" i="7"/>
  <c r="K717" i="7"/>
  <c r="L717" i="7"/>
  <c r="I1078" i="7" l="1"/>
  <c r="F1079" i="7"/>
  <c r="H1079" i="7" l="1"/>
  <c r="M1078" i="7"/>
  <c r="N718" i="7" s="1"/>
  <c r="J718" i="7"/>
  <c r="L718" i="7"/>
  <c r="K718" i="7"/>
  <c r="I1079" i="7" l="1"/>
  <c r="F1080" i="7"/>
  <c r="H1080" i="7" l="1"/>
  <c r="M1079" i="7"/>
  <c r="N719" i="7" s="1"/>
  <c r="J719" i="7"/>
  <c r="L719" i="7"/>
  <c r="K719" i="7"/>
  <c r="I1080" i="7" l="1"/>
  <c r="F1081" i="7"/>
  <c r="H1081" i="7" l="1"/>
  <c r="M1080" i="7"/>
  <c r="N720" i="7" s="1"/>
  <c r="J720" i="7"/>
  <c r="L720" i="7"/>
  <c r="K720" i="7"/>
  <c r="I1081" i="7" l="1"/>
  <c r="F1082" i="7"/>
  <c r="H1082" i="7" l="1"/>
  <c r="M1081" i="7"/>
  <c r="N721" i="7" s="1"/>
  <c r="J721" i="7"/>
  <c r="K721" i="7"/>
  <c r="L721" i="7"/>
  <c r="I1082" i="7" l="1"/>
  <c r="F1083" i="7"/>
  <c r="H1083" i="7" l="1"/>
  <c r="M1082" i="7"/>
  <c r="N722" i="7" s="1"/>
  <c r="J722" i="7"/>
  <c r="K722" i="7"/>
  <c r="L722" i="7"/>
  <c r="I1083" i="7" l="1"/>
  <c r="F1084" i="7"/>
  <c r="H1084" i="7" l="1"/>
  <c r="M1083" i="7"/>
  <c r="N723" i="7" s="1"/>
  <c r="J723" i="7"/>
  <c r="K723" i="7"/>
  <c r="L723" i="7"/>
  <c r="I1084" i="7" l="1"/>
  <c r="F1085" i="7"/>
  <c r="H1085" i="7" l="1"/>
  <c r="M1084" i="7"/>
  <c r="N724" i="7" s="1"/>
  <c r="J724" i="7"/>
  <c r="L724" i="7"/>
  <c r="K724" i="7"/>
  <c r="I1085" i="7" l="1"/>
  <c r="F1086" i="7"/>
  <c r="H1086" i="7" l="1"/>
  <c r="M1085" i="7"/>
  <c r="N725" i="7" s="1"/>
  <c r="J725" i="7"/>
  <c r="K725" i="7"/>
  <c r="L725" i="7"/>
  <c r="I1086" i="7" l="1"/>
  <c r="F1087" i="7"/>
  <c r="H1087" i="7" l="1"/>
  <c r="M1086" i="7"/>
  <c r="N726" i="7" s="1"/>
  <c r="J726" i="7"/>
  <c r="K726" i="7"/>
  <c r="L726" i="7"/>
  <c r="I1087" i="7" l="1"/>
  <c r="F1088" i="7"/>
  <c r="H1088" i="7" l="1"/>
  <c r="M1087" i="7"/>
  <c r="N727" i="7" s="1"/>
  <c r="J727" i="7"/>
  <c r="K727" i="7"/>
  <c r="L727" i="7"/>
  <c r="I1088" i="7" l="1"/>
  <c r="F1089" i="7"/>
  <c r="H1089" i="7" l="1"/>
  <c r="M1088" i="7"/>
  <c r="N728" i="7" s="1"/>
  <c r="J728" i="7"/>
  <c r="K728" i="7"/>
  <c r="L728" i="7"/>
  <c r="I1089" i="7" l="1"/>
  <c r="F1090" i="7"/>
  <c r="H1090" i="7" l="1"/>
  <c r="M1089" i="7"/>
  <c r="N729" i="7" s="1"/>
  <c r="J729" i="7"/>
  <c r="L729" i="7"/>
  <c r="K729" i="7"/>
  <c r="I1090" i="7" l="1"/>
  <c r="F1091" i="7"/>
  <c r="H1091" i="7" l="1"/>
  <c r="M1090" i="7"/>
  <c r="N730" i="7" s="1"/>
  <c r="J730" i="7"/>
  <c r="L730" i="7"/>
  <c r="K730" i="7"/>
  <c r="I1091" i="7" l="1"/>
  <c r="F1092" i="7"/>
  <c r="H1092" i="7" l="1"/>
  <c r="M1091" i="7"/>
  <c r="N731" i="7" s="1"/>
  <c r="J731" i="7"/>
  <c r="K731" i="7"/>
  <c r="L731" i="7"/>
  <c r="I1092" i="7" l="1"/>
  <c r="F1093" i="7"/>
  <c r="H1093" i="7" l="1"/>
  <c r="M1092" i="7"/>
  <c r="N732" i="7" s="1"/>
  <c r="J732" i="7"/>
  <c r="K732" i="7"/>
  <c r="L732" i="7"/>
  <c r="I1093" i="7" l="1"/>
  <c r="F1094" i="7"/>
  <c r="H1094" i="7" l="1"/>
  <c r="M1093" i="7"/>
  <c r="N733" i="7" s="1"/>
  <c r="J733" i="7"/>
  <c r="L733" i="7"/>
  <c r="K733" i="7"/>
  <c r="I1094" i="7" l="1"/>
  <c r="F1095" i="7"/>
  <c r="H1095" i="7" l="1"/>
  <c r="M1094" i="7"/>
  <c r="N734" i="7" s="1"/>
  <c r="J734" i="7"/>
  <c r="K734" i="7"/>
  <c r="L734" i="7"/>
  <c r="I1095" i="7" l="1"/>
  <c r="F1096" i="7"/>
  <c r="H1096" i="7" l="1"/>
  <c r="M1095" i="7"/>
  <c r="N735" i="7" s="1"/>
  <c r="J735" i="7"/>
  <c r="G5" i="7" s="1"/>
  <c r="L735" i="7"/>
  <c r="G7" i="7" s="1"/>
  <c r="K735" i="7"/>
  <c r="G6" i="7" s="1"/>
  <c r="I1096" i="7" l="1"/>
  <c r="F1097" i="7"/>
  <c r="H1097" i="7" l="1"/>
  <c r="M1096" i="7"/>
  <c r="N736" i="7" s="1"/>
  <c r="J736" i="7"/>
  <c r="K736" i="7"/>
  <c r="L736" i="7"/>
  <c r="I1097" i="7" l="1"/>
  <c r="F1098" i="7"/>
  <c r="H1098" i="7" l="1"/>
  <c r="M1097" i="7"/>
  <c r="N737" i="7" s="1"/>
  <c r="J737" i="7"/>
  <c r="K737" i="7"/>
  <c r="L737" i="7"/>
  <c r="I1098" i="7" l="1"/>
  <c r="F1099" i="7"/>
  <c r="H1099" i="7" l="1"/>
  <c r="M1098" i="7"/>
  <c r="N738" i="7" s="1"/>
  <c r="J738" i="7"/>
  <c r="K738" i="7"/>
  <c r="L738" i="7"/>
  <c r="I1099" i="7" l="1"/>
  <c r="F1100" i="7"/>
  <c r="H1100" i="7" l="1"/>
  <c r="M1099" i="7"/>
  <c r="N739" i="7" s="1"/>
  <c r="J739" i="7"/>
  <c r="K739" i="7"/>
  <c r="L739" i="7"/>
  <c r="I1100" i="7" l="1"/>
  <c r="F1101" i="7"/>
  <c r="H1101" i="7" l="1"/>
  <c r="M1100" i="7"/>
  <c r="N740" i="7" s="1"/>
  <c r="J740" i="7"/>
  <c r="L740" i="7"/>
  <c r="K740" i="7"/>
  <c r="I1101" i="7" l="1"/>
  <c r="F1102" i="7"/>
  <c r="H1102" i="7" l="1"/>
  <c r="M1101" i="7"/>
  <c r="N741" i="7" s="1"/>
  <c r="J741" i="7"/>
  <c r="K741" i="7"/>
  <c r="L741" i="7"/>
  <c r="I1102" i="7" l="1"/>
  <c r="F1103" i="7"/>
  <c r="H1103" i="7" l="1"/>
  <c r="M1102" i="7"/>
  <c r="N742" i="7" s="1"/>
  <c r="J742" i="7"/>
  <c r="L742" i="7"/>
  <c r="K742" i="7"/>
  <c r="I1103" i="7" l="1"/>
  <c r="F1104" i="7"/>
  <c r="H1104" i="7" l="1"/>
  <c r="M1103" i="7"/>
  <c r="N743" i="7" s="1"/>
  <c r="J743" i="7"/>
  <c r="K743" i="7"/>
  <c r="L743" i="7"/>
  <c r="I1104" i="7" l="1"/>
  <c r="F1105" i="7"/>
  <c r="H1105" i="7" l="1"/>
  <c r="F1106" i="7" s="1"/>
  <c r="M1104" i="7"/>
  <c r="N744" i="7" s="1"/>
  <c r="J744" i="7"/>
  <c r="L744" i="7"/>
  <c r="K744" i="7"/>
  <c r="H1106" i="7" l="1"/>
  <c r="F1107" i="7" s="1"/>
  <c r="I1105" i="7"/>
  <c r="H1107" i="7" l="1"/>
  <c r="F1108" i="7" s="1"/>
  <c r="M1105" i="7"/>
  <c r="N745" i="7" s="1"/>
  <c r="J745" i="7"/>
  <c r="L745" i="7"/>
  <c r="K745" i="7"/>
  <c r="I1106" i="7"/>
  <c r="H1108" i="7" l="1"/>
  <c r="F1109" i="7" s="1"/>
  <c r="M1106" i="7"/>
  <c r="N746" i="7" s="1"/>
  <c r="J746" i="7"/>
  <c r="L746" i="7"/>
  <c r="K746" i="7"/>
  <c r="I1107" i="7"/>
  <c r="M1107" i="7" l="1"/>
  <c r="N747" i="7" s="1"/>
  <c r="J747" i="7"/>
  <c r="L747" i="7"/>
  <c r="K747" i="7"/>
  <c r="H1109" i="7"/>
  <c r="F1110" i="7" s="1"/>
  <c r="I1108" i="7"/>
  <c r="H1110" i="7" l="1"/>
  <c r="F1111" i="7" s="1"/>
  <c r="M1108" i="7"/>
  <c r="N748" i="7" s="1"/>
  <c r="J748" i="7"/>
  <c r="L748" i="7"/>
  <c r="K748" i="7"/>
  <c r="I1109" i="7"/>
  <c r="M1109" i="7" l="1"/>
  <c r="N749" i="7" s="1"/>
  <c r="J749" i="7"/>
  <c r="L749" i="7"/>
  <c r="K749" i="7"/>
  <c r="H1111" i="7"/>
  <c r="F1112" i="7" s="1"/>
  <c r="I1110" i="7"/>
  <c r="H1112" i="7" l="1"/>
  <c r="F1113" i="7" s="1"/>
  <c r="M1110" i="7"/>
  <c r="N750" i="7" s="1"/>
  <c r="J750" i="7"/>
  <c r="K750" i="7"/>
  <c r="L750" i="7"/>
  <c r="I1111" i="7"/>
  <c r="M1111" i="7" l="1"/>
  <c r="N751" i="7" s="1"/>
  <c r="J751" i="7"/>
  <c r="L751" i="7"/>
  <c r="K751" i="7"/>
  <c r="H1113" i="7"/>
  <c r="F1114" i="7" s="1"/>
  <c r="I1112" i="7"/>
  <c r="H1114" i="7" l="1"/>
  <c r="F1115" i="7" s="1"/>
  <c r="M1112" i="7"/>
  <c r="N752" i="7" s="1"/>
  <c r="J752" i="7"/>
  <c r="K752" i="7"/>
  <c r="L752" i="7"/>
  <c r="I1113" i="7"/>
  <c r="H1115" i="7" l="1"/>
  <c r="F1116" i="7" s="1"/>
  <c r="M1113" i="7"/>
  <c r="N753" i="7" s="1"/>
  <c r="J753" i="7"/>
  <c r="L753" i="7"/>
  <c r="K753" i="7"/>
  <c r="I1114" i="7"/>
  <c r="M1114" i="7" l="1"/>
  <c r="N754" i="7" s="1"/>
  <c r="J754" i="7"/>
  <c r="L754" i="7"/>
  <c r="K754" i="7"/>
  <c r="H1116" i="7"/>
  <c r="I1115" i="7"/>
  <c r="M1115" i="7" l="1"/>
  <c r="N755" i="7" s="1"/>
  <c r="J755" i="7"/>
  <c r="L755" i="7"/>
  <c r="K755" i="7"/>
  <c r="I1116" i="7"/>
  <c r="F1117" i="7"/>
  <c r="M1116" i="7" l="1"/>
  <c r="N756" i="7" s="1"/>
  <c r="J756" i="7"/>
  <c r="L756" i="7"/>
  <c r="K756" i="7"/>
  <c r="H1117" i="7"/>
  <c r="F1118" i="7" s="1"/>
  <c r="H1118" i="7" l="1"/>
  <c r="F1119" i="7" s="1"/>
  <c r="I1117" i="7"/>
  <c r="H1119" i="7" l="1"/>
  <c r="F1120" i="7" s="1"/>
  <c r="M1117" i="7"/>
  <c r="N757" i="7" s="1"/>
  <c r="J757" i="7"/>
  <c r="L757" i="7"/>
  <c r="K757" i="7"/>
  <c r="I1118" i="7"/>
  <c r="H1120" i="7" l="1"/>
  <c r="M1118" i="7"/>
  <c r="N758" i="7" s="1"/>
  <c r="J758" i="7"/>
  <c r="K758" i="7"/>
  <c r="L758" i="7"/>
  <c r="I1119" i="7"/>
  <c r="M1119" i="7" l="1"/>
  <c r="N759" i="7" s="1"/>
  <c r="J759" i="7"/>
  <c r="L759" i="7"/>
  <c r="K759" i="7"/>
  <c r="I1120" i="7"/>
  <c r="F1121" i="7"/>
  <c r="H1121" i="7" l="1"/>
  <c r="M1120" i="7"/>
  <c r="N760" i="7" s="1"/>
  <c r="J760" i="7"/>
  <c r="L760" i="7"/>
  <c r="K760" i="7"/>
  <c r="I1121" i="7" l="1"/>
  <c r="F1122" i="7"/>
  <c r="H1122" i="7" l="1"/>
  <c r="M1121" i="7"/>
  <c r="N761" i="7" s="1"/>
  <c r="J761" i="7"/>
  <c r="K761" i="7"/>
  <c r="L761" i="7"/>
  <c r="I1122" i="7" l="1"/>
  <c r="F1123" i="7"/>
  <c r="H1123" i="7" l="1"/>
  <c r="M1122" i="7"/>
  <c r="N762" i="7" s="1"/>
  <c r="J762" i="7"/>
  <c r="K762" i="7"/>
  <c r="L762" i="7"/>
  <c r="I1123" i="7" l="1"/>
  <c r="F1124" i="7"/>
  <c r="H1124" i="7" l="1"/>
  <c r="M1123" i="7"/>
  <c r="N763" i="7" s="1"/>
  <c r="J763" i="7"/>
  <c r="K763" i="7"/>
  <c r="L763" i="7"/>
  <c r="I1124" i="7" l="1"/>
  <c r="F1125" i="7"/>
  <c r="H1125" i="7" l="1"/>
  <c r="M1124" i="7"/>
  <c r="N764" i="7" s="1"/>
  <c r="J764" i="7"/>
  <c r="L764" i="7"/>
  <c r="K764" i="7"/>
  <c r="I1125" i="7" l="1"/>
  <c r="F1126" i="7"/>
  <c r="H1126" i="7" l="1"/>
  <c r="M1125" i="7"/>
  <c r="N765" i="7" s="1"/>
  <c r="J765" i="7"/>
  <c r="L765" i="7"/>
  <c r="K765" i="7"/>
  <c r="I1126" i="7" l="1"/>
  <c r="F1127" i="7"/>
  <c r="H1127" i="7" l="1"/>
  <c r="M1126" i="7"/>
  <c r="N766" i="7" s="1"/>
  <c r="J766" i="7"/>
  <c r="L766" i="7"/>
  <c r="K766" i="7"/>
  <c r="I1127" i="7" l="1"/>
  <c r="F1128" i="7"/>
  <c r="H1128" i="7" l="1"/>
  <c r="M1127" i="7"/>
  <c r="N767" i="7" s="1"/>
  <c r="J767" i="7"/>
  <c r="L767" i="7"/>
  <c r="K767" i="7"/>
  <c r="I1128" i="7" l="1"/>
  <c r="F1129" i="7"/>
  <c r="H1129" i="7" l="1"/>
  <c r="M1128" i="7"/>
  <c r="N768" i="7" s="1"/>
  <c r="J768" i="7"/>
  <c r="K768" i="7"/>
  <c r="L768" i="7"/>
  <c r="I1129" i="7" l="1"/>
  <c r="F1130" i="7"/>
  <c r="H1130" i="7" l="1"/>
  <c r="M1129" i="7"/>
  <c r="N769" i="7" s="1"/>
  <c r="J769" i="7"/>
  <c r="K769" i="7"/>
  <c r="L769" i="7"/>
  <c r="I1130" i="7" l="1"/>
  <c r="F1131" i="7"/>
  <c r="H1131" i="7" l="1"/>
  <c r="M1130" i="7"/>
  <c r="N770" i="7" s="1"/>
  <c r="J770" i="7"/>
  <c r="K770" i="7"/>
  <c r="L770" i="7"/>
  <c r="I1131" i="7" l="1"/>
  <c r="F1132" i="7"/>
  <c r="H1132" i="7" l="1"/>
  <c r="M1131" i="7"/>
  <c r="N771" i="7" s="1"/>
  <c r="J771" i="7"/>
  <c r="K771" i="7"/>
  <c r="L771" i="7"/>
  <c r="I1132" i="7" l="1"/>
  <c r="F1133" i="7"/>
  <c r="H1133" i="7" l="1"/>
  <c r="F1134" i="7" s="1"/>
  <c r="M1132" i="7"/>
  <c r="N772" i="7" s="1"/>
  <c r="J772" i="7"/>
  <c r="L772" i="7"/>
  <c r="K772" i="7"/>
  <c r="H1134" i="7" l="1"/>
  <c r="F1135" i="7" s="1"/>
  <c r="I1133" i="7"/>
  <c r="H1135" i="7" l="1"/>
  <c r="F1136" i="7" s="1"/>
  <c r="M1133" i="7"/>
  <c r="N773" i="7" s="1"/>
  <c r="J773" i="7"/>
  <c r="L773" i="7"/>
  <c r="K773" i="7"/>
  <c r="I1134" i="7"/>
  <c r="H1136" i="7" l="1"/>
  <c r="F1137" i="7" s="1"/>
  <c r="M1134" i="7"/>
  <c r="N774" i="7" s="1"/>
  <c r="J774" i="7"/>
  <c r="K774" i="7"/>
  <c r="L774" i="7"/>
  <c r="I1135" i="7"/>
  <c r="M1135" i="7" l="1"/>
  <c r="N775" i="7" s="1"/>
  <c r="J775" i="7"/>
  <c r="K775" i="7"/>
  <c r="L775" i="7"/>
  <c r="H1137" i="7"/>
  <c r="I1136" i="7"/>
  <c r="M1136" i="7" l="1"/>
  <c r="N776" i="7" s="1"/>
  <c r="J776" i="7"/>
  <c r="L776" i="7"/>
  <c r="K776" i="7"/>
  <c r="I1137" i="7"/>
  <c r="F1138" i="7"/>
  <c r="H1138" i="7" l="1"/>
  <c r="F1139" i="7" s="1"/>
  <c r="M1137" i="7"/>
  <c r="N777" i="7" s="1"/>
  <c r="J777" i="7"/>
  <c r="L777" i="7"/>
  <c r="K777" i="7"/>
  <c r="H1139" i="7" l="1"/>
  <c r="F1140" i="7" s="1"/>
  <c r="I1138" i="7"/>
  <c r="H1140" i="7" l="1"/>
  <c r="F1141" i="7" s="1"/>
  <c r="M1138" i="7"/>
  <c r="N778" i="7" s="1"/>
  <c r="J778" i="7"/>
  <c r="K778" i="7"/>
  <c r="L778" i="7"/>
  <c r="I1139" i="7"/>
  <c r="M1139" i="7" l="1"/>
  <c r="N779" i="7" s="1"/>
  <c r="J779" i="7"/>
  <c r="K779" i="7"/>
  <c r="L779" i="7"/>
  <c r="H1141" i="7"/>
  <c r="F1142" i="7" s="1"/>
  <c r="I1140" i="7"/>
  <c r="H1142" i="7" l="1"/>
  <c r="F1143" i="7" s="1"/>
  <c r="M1140" i="7"/>
  <c r="N780" i="7" s="1"/>
  <c r="J780" i="7"/>
  <c r="L780" i="7"/>
  <c r="K780" i="7"/>
  <c r="I1141" i="7"/>
  <c r="H1143" i="7" l="1"/>
  <c r="F1144" i="7" s="1"/>
  <c r="M1141" i="7"/>
  <c r="N781" i="7" s="1"/>
  <c r="J781" i="7"/>
  <c r="K781" i="7"/>
  <c r="L781" i="7"/>
  <c r="I1142" i="7"/>
  <c r="H1144" i="7" l="1"/>
  <c r="F1145" i="7" s="1"/>
  <c r="M1142" i="7"/>
  <c r="N782" i="7" s="1"/>
  <c r="J782" i="7"/>
  <c r="L782" i="7"/>
  <c r="K782" i="7"/>
  <c r="I1143" i="7"/>
  <c r="H1145" i="7" l="1"/>
  <c r="F1146" i="7" s="1"/>
  <c r="M1143" i="7"/>
  <c r="N783" i="7" s="1"/>
  <c r="J783" i="7"/>
  <c r="K783" i="7"/>
  <c r="L783" i="7"/>
  <c r="I1144" i="7"/>
  <c r="J784" i="7" l="1"/>
  <c r="M1144" i="7"/>
  <c r="L784" i="7"/>
  <c r="K784" i="7"/>
  <c r="H1146" i="7"/>
  <c r="I1145" i="7"/>
  <c r="M1145" i="7" l="1"/>
  <c r="N785" i="7" s="1"/>
  <c r="J785" i="7"/>
  <c r="K785" i="7"/>
  <c r="L785" i="7"/>
  <c r="I1146" i="7"/>
  <c r="N784" i="7"/>
  <c r="F1147" i="7"/>
  <c r="H1147" i="7" l="1"/>
  <c r="F1148" i="7" s="1"/>
  <c r="J786" i="7"/>
  <c r="M1146" i="7"/>
  <c r="K786" i="7"/>
  <c r="L786" i="7"/>
  <c r="H1148" i="7" l="1"/>
  <c r="F1149" i="7" s="1"/>
  <c r="N786" i="7"/>
  <c r="I1147" i="7"/>
  <c r="H1149" i="7" l="1"/>
  <c r="F1150" i="7" s="1"/>
  <c r="J787" i="7"/>
  <c r="M1147" i="7"/>
  <c r="L787" i="7"/>
  <c r="K787" i="7"/>
  <c r="I1148" i="7"/>
  <c r="H1150" i="7" l="1"/>
  <c r="F1151" i="7" s="1"/>
  <c r="M1148" i="7"/>
  <c r="N788" i="7" s="1"/>
  <c r="J788" i="7"/>
  <c r="L788" i="7"/>
  <c r="K788" i="7"/>
  <c r="N787" i="7"/>
  <c r="I1149" i="7"/>
  <c r="J789" i="7" l="1"/>
  <c r="M1149" i="7"/>
  <c r="K789" i="7"/>
  <c r="L789" i="7"/>
  <c r="H1151" i="7"/>
  <c r="I1150" i="7"/>
  <c r="I1151" i="7" l="1"/>
  <c r="N789" i="7"/>
  <c r="M1150" i="7"/>
  <c r="N790" i="7" s="1"/>
  <c r="J790" i="7"/>
  <c r="K790" i="7"/>
  <c r="L790" i="7"/>
  <c r="F1152" i="7"/>
  <c r="H1152" i="7" l="1"/>
  <c r="F1153" i="7" s="1"/>
  <c r="M1151" i="7"/>
  <c r="N791" i="7" s="1"/>
  <c r="J791" i="7"/>
  <c r="L791" i="7"/>
  <c r="K791" i="7"/>
  <c r="H1153" i="7" l="1"/>
  <c r="F1154" i="7" s="1"/>
  <c r="I1152" i="7"/>
  <c r="H1154" i="7" l="1"/>
  <c r="F1155" i="7" s="1"/>
  <c r="M1152" i="7"/>
  <c r="N792" i="7" s="1"/>
  <c r="J792" i="7"/>
  <c r="L792" i="7"/>
  <c r="K792" i="7"/>
  <c r="I1153" i="7"/>
  <c r="J793" i="7" l="1"/>
  <c r="M1153" i="7"/>
  <c r="N793" i="7" s="1"/>
  <c r="L793" i="7"/>
  <c r="K793" i="7"/>
  <c r="H1155" i="7"/>
  <c r="I1154" i="7"/>
  <c r="I1155" i="7" l="1"/>
  <c r="J794" i="7"/>
  <c r="M1154" i="7"/>
  <c r="N794" i="7" s="1"/>
  <c r="L794" i="7"/>
  <c r="K794" i="7"/>
  <c r="F1156" i="7"/>
  <c r="H1156" i="7" l="1"/>
  <c r="F1157" i="7" s="1"/>
  <c r="M1155" i="7"/>
  <c r="N795" i="7" s="1"/>
  <c r="J795" i="7"/>
  <c r="L795" i="7"/>
  <c r="K795" i="7"/>
  <c r="H1157" i="7" l="1"/>
  <c r="F1158" i="7" s="1"/>
  <c r="I1156" i="7"/>
  <c r="H1158" i="7" l="1"/>
  <c r="F1159" i="7" s="1"/>
  <c r="M1156" i="7"/>
  <c r="N796" i="7" s="1"/>
  <c r="J796" i="7"/>
  <c r="K796" i="7"/>
  <c r="L796" i="7"/>
  <c r="I1157" i="7"/>
  <c r="H1159" i="7" l="1"/>
  <c r="F1160" i="7" s="1"/>
  <c r="J797" i="7"/>
  <c r="M1157" i="7"/>
  <c r="N797" i="7" s="1"/>
  <c r="K797" i="7"/>
  <c r="L797" i="7"/>
  <c r="I1158" i="7"/>
  <c r="J798" i="7" l="1"/>
  <c r="M1158" i="7"/>
  <c r="N798" i="7" s="1"/>
  <c r="L798" i="7"/>
  <c r="K798" i="7"/>
  <c r="H1160" i="7"/>
  <c r="F1161" i="7" s="1"/>
  <c r="I1159" i="7"/>
  <c r="M1159" i="7" l="1"/>
  <c r="N799" i="7" s="1"/>
  <c r="J799" i="7"/>
  <c r="L799" i="7"/>
  <c r="K799" i="7"/>
  <c r="H1161" i="7"/>
  <c r="I1160" i="7"/>
  <c r="J800" i="7" l="1"/>
  <c r="M1160" i="7"/>
  <c r="N800" i="7" s="1"/>
  <c r="L800" i="7"/>
  <c r="K800" i="7"/>
  <c r="I1161" i="7"/>
  <c r="F1162" i="7"/>
  <c r="H1162" i="7" l="1"/>
  <c r="F1163" i="7" s="1"/>
  <c r="M1161" i="7"/>
  <c r="N801" i="7" s="1"/>
  <c r="J801" i="7"/>
  <c r="K801" i="7"/>
  <c r="L801" i="7"/>
  <c r="H1163" i="7" l="1"/>
  <c r="F1164" i="7" s="1"/>
  <c r="I1162" i="7"/>
  <c r="H1164" i="7" l="1"/>
  <c r="F1165" i="7" s="1"/>
  <c r="J802" i="7"/>
  <c r="M1162" i="7"/>
  <c r="N802" i="7" s="1"/>
  <c r="L802" i="7"/>
  <c r="K802" i="7"/>
  <c r="I1163" i="7"/>
  <c r="H1165" i="7" l="1"/>
  <c r="F1166" i="7" s="1"/>
  <c r="M1163" i="7"/>
  <c r="N803" i="7" s="1"/>
  <c r="J803" i="7"/>
  <c r="L803" i="7"/>
  <c r="K803" i="7"/>
  <c r="I1164" i="7"/>
  <c r="H1166" i="7" l="1"/>
  <c r="F1167" i="7" s="1"/>
  <c r="J804" i="7"/>
  <c r="M1164" i="7"/>
  <c r="N804" i="7" s="1"/>
  <c r="L804" i="7"/>
  <c r="K804" i="7"/>
  <c r="I1165" i="7"/>
  <c r="J805" i="7" l="1"/>
  <c r="M1165" i="7"/>
  <c r="N805" i="7" s="1"/>
  <c r="L805" i="7"/>
  <c r="K805" i="7"/>
  <c r="H1167" i="7"/>
  <c r="F1168" i="7" s="1"/>
  <c r="I1166" i="7"/>
  <c r="H1168" i="7" l="1"/>
  <c r="F1169" i="7" s="1"/>
  <c r="M1166" i="7"/>
  <c r="N806" i="7" s="1"/>
  <c r="J806" i="7"/>
  <c r="K806" i="7"/>
  <c r="L806" i="7"/>
  <c r="I1167" i="7"/>
  <c r="J807" i="7" l="1"/>
  <c r="M1167" i="7"/>
  <c r="N807" i="7" s="1"/>
  <c r="L807" i="7"/>
  <c r="K807" i="7"/>
  <c r="H1169" i="7"/>
  <c r="I1168" i="7"/>
  <c r="I1169" i="7" l="1"/>
  <c r="J808" i="7"/>
  <c r="M1168" i="7"/>
  <c r="N808" i="7" s="1"/>
  <c r="L808" i="7"/>
  <c r="K808" i="7"/>
  <c r="F1170" i="7"/>
  <c r="H1170" i="7" l="1"/>
  <c r="F1171" i="7" s="1"/>
  <c r="J809" i="7"/>
  <c r="M1169" i="7"/>
  <c r="N809" i="7" s="1"/>
  <c r="K809" i="7"/>
  <c r="L809" i="7"/>
  <c r="H1171" i="7" l="1"/>
  <c r="F1172" i="7" s="1"/>
  <c r="I1170" i="7"/>
  <c r="H1172" i="7" l="1"/>
  <c r="F1173" i="7" s="1"/>
  <c r="M1170" i="7"/>
  <c r="N810" i="7" s="1"/>
  <c r="J810" i="7"/>
  <c r="K810" i="7"/>
  <c r="L810" i="7"/>
  <c r="I1171" i="7"/>
  <c r="H1173" i="7" l="1"/>
  <c r="F1174" i="7" s="1"/>
  <c r="J811" i="7"/>
  <c r="M1171" i="7"/>
  <c r="N811" i="7" s="1"/>
  <c r="K811" i="7"/>
  <c r="L811" i="7"/>
  <c r="I1172" i="7"/>
  <c r="H1174" i="7" l="1"/>
  <c r="F1175" i="7" s="1"/>
  <c r="J812" i="7"/>
  <c r="M1172" i="7"/>
  <c r="N812" i="7" s="1"/>
  <c r="L812" i="7"/>
  <c r="K812" i="7"/>
  <c r="I1173" i="7"/>
  <c r="M1173" i="7" l="1"/>
  <c r="N813" i="7" s="1"/>
  <c r="J813" i="7"/>
  <c r="K813" i="7"/>
  <c r="L813" i="7"/>
  <c r="H1175" i="7"/>
  <c r="F1176" i="7" s="1"/>
  <c r="I1174" i="7"/>
  <c r="H1176" i="7" l="1"/>
  <c r="F1177" i="7" s="1"/>
  <c r="M1174" i="7"/>
  <c r="N814" i="7" s="1"/>
  <c r="J814" i="7"/>
  <c r="K814" i="7"/>
  <c r="L814" i="7"/>
  <c r="I1175" i="7"/>
  <c r="H1177" i="7" l="1"/>
  <c r="F1178" i="7" s="1"/>
  <c r="J815" i="7"/>
  <c r="M1175" i="7"/>
  <c r="N815" i="7" s="1"/>
  <c r="L815" i="7"/>
  <c r="K815" i="7"/>
  <c r="I1176" i="7"/>
  <c r="M1176" i="7" l="1"/>
  <c r="N816" i="7" s="1"/>
  <c r="J816" i="7"/>
  <c r="L816" i="7"/>
  <c r="K816" i="7"/>
  <c r="H1178" i="7"/>
  <c r="I1177" i="7"/>
  <c r="M1177" i="7" l="1"/>
  <c r="N817" i="7" s="1"/>
  <c r="J817" i="7"/>
  <c r="L817" i="7"/>
  <c r="K817" i="7"/>
  <c r="I1178" i="7"/>
  <c r="F1179" i="7"/>
  <c r="H1179" i="7" l="1"/>
  <c r="F1180" i="7" s="1"/>
  <c r="J818" i="7"/>
  <c r="M1178" i="7"/>
  <c r="N818" i="7" s="1"/>
  <c r="L818" i="7"/>
  <c r="K818" i="7"/>
  <c r="H1180" i="7" l="1"/>
  <c r="F1181" i="7" s="1"/>
  <c r="I1179" i="7"/>
  <c r="H1181" i="7" l="1"/>
  <c r="F1182" i="7" s="1"/>
  <c r="J819" i="7"/>
  <c r="M1179" i="7"/>
  <c r="N819" i="7" s="1"/>
  <c r="K819" i="7"/>
  <c r="L819" i="7"/>
  <c r="I1180" i="7"/>
  <c r="H1182" i="7" l="1"/>
  <c r="F1183" i="7" s="1"/>
  <c r="J820" i="7"/>
  <c r="M1180" i="7"/>
  <c r="N820" i="7" s="1"/>
  <c r="K820" i="7"/>
  <c r="L820" i="7"/>
  <c r="I1181" i="7"/>
  <c r="H1183" i="7" l="1"/>
  <c r="F1184" i="7" s="1"/>
  <c r="M1181" i="7"/>
  <c r="N821" i="7" s="1"/>
  <c r="J821" i="7"/>
  <c r="K821" i="7"/>
  <c r="L821" i="7"/>
  <c r="I1182" i="7"/>
  <c r="H1184" i="7" l="1"/>
  <c r="F1185" i="7" s="1"/>
  <c r="J822" i="7"/>
  <c r="M1182" i="7"/>
  <c r="N822" i="7" s="1"/>
  <c r="K822" i="7"/>
  <c r="L822" i="7"/>
  <c r="I1183" i="7"/>
  <c r="J823" i="7" l="1"/>
  <c r="M1183" i="7"/>
  <c r="N823" i="7" s="1"/>
  <c r="K823" i="7"/>
  <c r="L823" i="7"/>
  <c r="H1185" i="7"/>
  <c r="I1184" i="7"/>
  <c r="J824" i="7" l="1"/>
  <c r="M1184" i="7"/>
  <c r="N824" i="7" s="1"/>
  <c r="K824" i="7"/>
  <c r="L824" i="7"/>
  <c r="I1185" i="7"/>
  <c r="F1186" i="7"/>
  <c r="H1186" i="7" l="1"/>
  <c r="F1187" i="7" s="1"/>
  <c r="M1185" i="7"/>
  <c r="N825" i="7" s="1"/>
  <c r="J825" i="7"/>
  <c r="K825" i="7"/>
  <c r="L825" i="7"/>
  <c r="H1187" i="7" l="1"/>
  <c r="F1188" i="7" s="1"/>
  <c r="I1186" i="7"/>
  <c r="H1188" i="7" l="1"/>
  <c r="F1189" i="7" s="1"/>
  <c r="J826" i="7"/>
  <c r="M1186" i="7"/>
  <c r="N826" i="7" s="1"/>
  <c r="L826" i="7"/>
  <c r="K826" i="7"/>
  <c r="I1187" i="7"/>
  <c r="J827" i="7" l="1"/>
  <c r="M1187" i="7"/>
  <c r="N827" i="7" s="1"/>
  <c r="L827" i="7"/>
  <c r="K827" i="7"/>
  <c r="H1189" i="7"/>
  <c r="F1190" i="7" s="1"/>
  <c r="I1188" i="7"/>
  <c r="M1188" i="7" l="1"/>
  <c r="N828" i="7" s="1"/>
  <c r="J828" i="7"/>
  <c r="L828" i="7"/>
  <c r="K828" i="7"/>
  <c r="H1190" i="7"/>
  <c r="I1189" i="7"/>
  <c r="J829" i="7" l="1"/>
  <c r="M1189" i="7"/>
  <c r="N829" i="7" s="1"/>
  <c r="L829" i="7"/>
  <c r="K829" i="7"/>
  <c r="I1190" i="7"/>
  <c r="F1191" i="7"/>
  <c r="H1191" i="7" l="1"/>
  <c r="F1192" i="7" s="1"/>
  <c r="J830" i="7"/>
  <c r="M1190" i="7"/>
  <c r="N830" i="7" s="1"/>
  <c r="L830" i="7"/>
  <c r="K830" i="7"/>
  <c r="H1192" i="7" l="1"/>
  <c r="F1193" i="7" s="1"/>
  <c r="I1191" i="7"/>
  <c r="H1193" i="7" l="1"/>
  <c r="F1194" i="7" s="1"/>
  <c r="M1191" i="7"/>
  <c r="N831" i="7" s="1"/>
  <c r="J831" i="7"/>
  <c r="K831" i="7"/>
  <c r="L831" i="7"/>
  <c r="I1192" i="7"/>
  <c r="H1194" i="7" l="1"/>
  <c r="F1195" i="7" s="1"/>
  <c r="M1192" i="7"/>
  <c r="N832" i="7" s="1"/>
  <c r="J832" i="7"/>
  <c r="L832" i="7"/>
  <c r="K832" i="7"/>
  <c r="I1193" i="7"/>
  <c r="H1195" i="7" l="1"/>
  <c r="F1196" i="7" s="1"/>
  <c r="M1193" i="7"/>
  <c r="N833" i="7" s="1"/>
  <c r="J833" i="7"/>
  <c r="K833" i="7"/>
  <c r="L833" i="7"/>
  <c r="I1194" i="7"/>
  <c r="H1196" i="7" l="1"/>
  <c r="F1197" i="7" s="1"/>
  <c r="J834" i="7"/>
  <c r="M1194" i="7"/>
  <c r="N834" i="7" s="1"/>
  <c r="L834" i="7"/>
  <c r="K834" i="7"/>
  <c r="I1195" i="7"/>
  <c r="J835" i="7" l="1"/>
  <c r="M1195" i="7"/>
  <c r="N835" i="7" s="1"/>
  <c r="L835" i="7"/>
  <c r="K835" i="7"/>
  <c r="H1197" i="7"/>
  <c r="I1196" i="7"/>
  <c r="J836" i="7" l="1"/>
  <c r="M1196" i="7"/>
  <c r="N836" i="7" s="1"/>
  <c r="K836" i="7"/>
  <c r="L836" i="7"/>
  <c r="I1197" i="7"/>
  <c r="F1198" i="7"/>
  <c r="J837" i="7" l="1"/>
  <c r="M1197" i="7"/>
  <c r="N837" i="7" s="1"/>
  <c r="K837" i="7"/>
  <c r="L837" i="7"/>
  <c r="H1198" i="7"/>
  <c r="F1199" i="7" s="1"/>
  <c r="H1199" i="7" l="1"/>
  <c r="F1200" i="7" s="1"/>
  <c r="I1198" i="7"/>
  <c r="H1200" i="7" l="1"/>
  <c r="F1201" i="7" s="1"/>
  <c r="J838" i="7"/>
  <c r="M1198" i="7"/>
  <c r="N838" i="7" s="1"/>
  <c r="L838" i="7"/>
  <c r="K838" i="7"/>
  <c r="I1199" i="7"/>
  <c r="H1201" i="7" l="1"/>
  <c r="F1202" i="7" s="1"/>
  <c r="J839" i="7"/>
  <c r="M1199" i="7"/>
  <c r="N839" i="7" s="1"/>
  <c r="L839" i="7"/>
  <c r="K839" i="7"/>
  <c r="I1200" i="7"/>
  <c r="H1202" i="7" l="1"/>
  <c r="F1203" i="7" s="1"/>
  <c r="J840" i="7"/>
  <c r="M1200" i="7"/>
  <c r="N840" i="7" s="1"/>
  <c r="L840" i="7"/>
  <c r="K840" i="7"/>
  <c r="I1201" i="7"/>
  <c r="H1203" i="7" l="1"/>
  <c r="F1204" i="7" s="1"/>
  <c r="J841" i="7"/>
  <c r="M1201" i="7"/>
  <c r="N841" i="7" s="1"/>
  <c r="L841" i="7"/>
  <c r="K841" i="7"/>
  <c r="I1202" i="7"/>
  <c r="H1204" i="7" l="1"/>
  <c r="F1205" i="7" s="1"/>
  <c r="J842" i="7"/>
  <c r="M1202" i="7"/>
  <c r="N842" i="7" s="1"/>
  <c r="L842" i="7"/>
  <c r="K842" i="7"/>
  <c r="I1203" i="7"/>
  <c r="H1205" i="7" l="1"/>
  <c r="F1206" i="7" s="1"/>
  <c r="M1203" i="7"/>
  <c r="J843" i="7"/>
  <c r="L843" i="7"/>
  <c r="K843" i="7"/>
  <c r="I1204" i="7"/>
  <c r="H1206" i="7" l="1"/>
  <c r="F1207" i="7" s="1"/>
  <c r="J844" i="7"/>
  <c r="M1204" i="7"/>
  <c r="N844" i="7" s="1"/>
  <c r="L844" i="7"/>
  <c r="K844" i="7"/>
  <c r="N843" i="7"/>
  <c r="H8" i="7"/>
  <c r="I1205" i="7"/>
  <c r="H1207" i="7" l="1"/>
  <c r="F1208" i="7" s="1"/>
  <c r="J845" i="7"/>
  <c r="M1205" i="7"/>
  <c r="N845" i="7" s="1"/>
  <c r="L845" i="7"/>
  <c r="K845" i="7"/>
  <c r="I1206" i="7"/>
  <c r="H1208" i="7" l="1"/>
  <c r="F1209" i="7" s="1"/>
  <c r="J846" i="7"/>
  <c r="M1206" i="7"/>
  <c r="N846" i="7" s="1"/>
  <c r="K846" i="7"/>
  <c r="L846" i="7"/>
  <c r="I1207" i="7"/>
  <c r="J847" i="7" l="1"/>
  <c r="M1207" i="7"/>
  <c r="N847" i="7" s="1"/>
  <c r="L847" i="7"/>
  <c r="K847" i="7"/>
  <c r="H1209" i="7"/>
  <c r="I1208" i="7"/>
  <c r="J848" i="7" l="1"/>
  <c r="M1208" i="7"/>
  <c r="N848" i="7" s="1"/>
  <c r="K848" i="7"/>
  <c r="L848" i="7"/>
  <c r="I1209" i="7"/>
  <c r="F1210" i="7"/>
  <c r="H1210" i="7" l="1"/>
  <c r="F1211" i="7" s="1"/>
  <c r="J849" i="7"/>
  <c r="M1209" i="7"/>
  <c r="N849" i="7" s="1"/>
  <c r="L849" i="7"/>
  <c r="K849" i="7"/>
  <c r="H1211" i="7" l="1"/>
  <c r="F1212" i="7" s="1"/>
  <c r="I1210" i="7"/>
  <c r="H1212" i="7" l="1"/>
  <c r="F1213" i="7" s="1"/>
  <c r="J850" i="7"/>
  <c r="M1210" i="7"/>
  <c r="N850" i="7" s="1"/>
  <c r="K850" i="7"/>
  <c r="L850" i="7"/>
  <c r="I1211" i="7"/>
  <c r="M1211" i="7" l="1"/>
  <c r="N851" i="7" s="1"/>
  <c r="J851" i="7"/>
  <c r="L851" i="7"/>
  <c r="K851" i="7"/>
  <c r="H1213" i="7"/>
  <c r="F1214" i="7" s="1"/>
  <c r="I1212" i="7"/>
  <c r="M1212" i="7" l="1"/>
  <c r="N852" i="7" s="1"/>
  <c r="J852" i="7"/>
  <c r="K852" i="7"/>
  <c r="L852" i="7"/>
  <c r="H1214" i="7"/>
  <c r="I1213" i="7"/>
  <c r="I1214" i="7" l="1"/>
  <c r="J853" i="7"/>
  <c r="M1213" i="7"/>
  <c r="N853" i="7" s="1"/>
  <c r="L853" i="7"/>
  <c r="K853" i="7"/>
  <c r="F1215" i="7"/>
  <c r="H1215" i="7" l="1"/>
  <c r="F1216" i="7" s="1"/>
  <c r="J854" i="7"/>
  <c r="M1214" i="7"/>
  <c r="N854" i="7" s="1"/>
  <c r="L854" i="7"/>
  <c r="K854" i="7"/>
  <c r="H1216" i="7" l="1"/>
  <c r="F1217" i="7" s="1"/>
  <c r="I1215" i="7"/>
  <c r="H1217" i="7" l="1"/>
  <c r="F1218" i="7" s="1"/>
  <c r="J855" i="7"/>
  <c r="M1215" i="7"/>
  <c r="N855" i="7" s="1"/>
  <c r="L855" i="7"/>
  <c r="K855" i="7"/>
  <c r="I1216" i="7"/>
  <c r="H1218" i="7" l="1"/>
  <c r="F1219" i="7" s="1"/>
  <c r="M1216" i="7"/>
  <c r="N856" i="7" s="1"/>
  <c r="J856" i="7"/>
  <c r="L856" i="7"/>
  <c r="K856" i="7"/>
  <c r="I1217" i="7"/>
  <c r="M1217" i="7" l="1"/>
  <c r="N857" i="7" s="1"/>
  <c r="J857" i="7"/>
  <c r="L857" i="7"/>
  <c r="K857" i="7"/>
  <c r="H1219" i="7"/>
  <c r="F1220" i="7" s="1"/>
  <c r="I1218" i="7"/>
  <c r="J858" i="7" l="1"/>
  <c r="M1218" i="7"/>
  <c r="N858" i="7" s="1"/>
  <c r="K858" i="7"/>
  <c r="L858" i="7"/>
  <c r="H1220" i="7"/>
  <c r="I1219" i="7"/>
  <c r="I1220" i="7" l="1"/>
  <c r="J859" i="7"/>
  <c r="M1219" i="7"/>
  <c r="N859" i="7" s="1"/>
  <c r="L859" i="7"/>
  <c r="K859" i="7"/>
  <c r="F1221" i="7"/>
  <c r="H1221" i="7" l="1"/>
  <c r="J860" i="7"/>
  <c r="M1220" i="7"/>
  <c r="N860" i="7" s="1"/>
  <c r="K860" i="7"/>
  <c r="L860" i="7"/>
  <c r="I1221" i="7" l="1"/>
  <c r="F1222" i="7"/>
  <c r="H1222" i="7" l="1"/>
  <c r="J861" i="7"/>
  <c r="M1221" i="7"/>
  <c r="N861" i="7" s="1"/>
  <c r="L861" i="7"/>
  <c r="K861" i="7"/>
  <c r="I1222" i="7" l="1"/>
  <c r="F1223" i="7"/>
  <c r="H1223" i="7" l="1"/>
  <c r="F1224" i="7" s="1"/>
  <c r="J862" i="7"/>
  <c r="M1222" i="7"/>
  <c r="N862" i="7" s="1"/>
  <c r="L862" i="7"/>
  <c r="K862" i="7"/>
  <c r="H1224" i="7" l="1"/>
  <c r="F1225" i="7" s="1"/>
  <c r="I1223" i="7"/>
  <c r="H1225" i="7" l="1"/>
  <c r="F1226" i="7" s="1"/>
  <c r="J863" i="7"/>
  <c r="M1223" i="7"/>
  <c r="N863" i="7" s="1"/>
  <c r="L863" i="7"/>
  <c r="K863" i="7"/>
  <c r="I1224" i="7"/>
  <c r="H1226" i="7" l="1"/>
  <c r="F1227" i="7" s="1"/>
  <c r="J864" i="7"/>
  <c r="M1224" i="7"/>
  <c r="N864" i="7" s="1"/>
  <c r="L864" i="7"/>
  <c r="K864" i="7"/>
  <c r="I1225" i="7"/>
  <c r="J865" i="7" l="1"/>
  <c r="M1225" i="7"/>
  <c r="N865" i="7" s="1"/>
  <c r="K865" i="7"/>
  <c r="L865" i="7"/>
  <c r="H1227" i="7"/>
  <c r="F1228" i="7" s="1"/>
  <c r="I1226" i="7"/>
  <c r="H1228" i="7" l="1"/>
  <c r="F1229" i="7" s="1"/>
  <c r="J866" i="7"/>
  <c r="M1226" i="7"/>
  <c r="N866" i="7" s="1"/>
  <c r="K866" i="7"/>
  <c r="L866" i="7"/>
  <c r="I1227" i="7"/>
  <c r="H1229" i="7" l="1"/>
  <c r="F1230" i="7" s="1"/>
  <c r="J867" i="7"/>
  <c r="M1227" i="7"/>
  <c r="N867" i="7" s="1"/>
  <c r="K867" i="7"/>
  <c r="L867" i="7"/>
  <c r="I1228" i="7"/>
  <c r="J868" i="7" l="1"/>
  <c r="M1228" i="7"/>
  <c r="N868" i="7" s="1"/>
  <c r="L868" i="7"/>
  <c r="K868" i="7"/>
  <c r="I1229" i="7"/>
  <c r="H1230" i="7"/>
  <c r="I1230" i="7" l="1"/>
  <c r="M1229" i="7"/>
  <c r="N869" i="7" s="1"/>
  <c r="J869" i="7"/>
  <c r="K869" i="7"/>
  <c r="L869" i="7"/>
  <c r="F1231" i="7"/>
  <c r="H1231" i="7" l="1"/>
  <c r="M1230" i="7"/>
  <c r="N870" i="7" s="1"/>
  <c r="J870" i="7"/>
  <c r="L870" i="7"/>
  <c r="K870" i="7"/>
  <c r="I1231" i="7" l="1"/>
  <c r="F1232" i="7"/>
  <c r="H1232" i="7" l="1"/>
  <c r="J871" i="7"/>
  <c r="M1231" i="7"/>
  <c r="N871" i="7" s="1"/>
  <c r="L871" i="7"/>
  <c r="K871" i="7"/>
  <c r="I1232" i="7" l="1"/>
  <c r="F1233" i="7"/>
  <c r="H1233" i="7" l="1"/>
  <c r="J872" i="7"/>
  <c r="M1232" i="7"/>
  <c r="N872" i="7" s="1"/>
  <c r="K872" i="7"/>
  <c r="L872" i="7"/>
  <c r="I1233" i="7" l="1"/>
  <c r="F1234" i="7"/>
  <c r="H1234" i="7" l="1"/>
  <c r="M1233" i="7"/>
  <c r="N873" i="7" s="1"/>
  <c r="J873" i="7"/>
  <c r="L873" i="7"/>
  <c r="K873" i="7"/>
  <c r="I1234" i="7" l="1"/>
  <c r="F1235" i="7"/>
  <c r="H1235" i="7" l="1"/>
  <c r="M1234" i="7"/>
  <c r="N874" i="7" s="1"/>
  <c r="J874" i="7"/>
  <c r="K874" i="7"/>
  <c r="L874" i="7"/>
  <c r="I1235" i="7" l="1"/>
  <c r="F1236" i="7"/>
  <c r="H1236" i="7" l="1"/>
  <c r="J875" i="7"/>
  <c r="M1235" i="7"/>
  <c r="N875" i="7" s="1"/>
  <c r="L875" i="7"/>
  <c r="K875" i="7"/>
  <c r="I1236" i="7" l="1"/>
  <c r="F1237" i="7"/>
  <c r="H1237" i="7" l="1"/>
  <c r="M1236" i="7"/>
  <c r="N876" i="7" s="1"/>
  <c r="J876" i="7"/>
  <c r="K876" i="7"/>
  <c r="L876" i="7"/>
  <c r="I1237" i="7" l="1"/>
  <c r="F1238" i="7"/>
  <c r="H1238" i="7" l="1"/>
  <c r="M1237" i="7"/>
  <c r="N877" i="7" s="1"/>
  <c r="J877" i="7"/>
  <c r="L877" i="7"/>
  <c r="K877" i="7"/>
  <c r="I1238" i="7" l="1"/>
  <c r="F1239" i="7"/>
  <c r="H1239" i="7" l="1"/>
  <c r="M1238" i="7"/>
  <c r="N878" i="7" s="1"/>
  <c r="J878" i="7"/>
  <c r="K878" i="7"/>
  <c r="L878" i="7"/>
  <c r="I1239" i="7" l="1"/>
  <c r="F1240" i="7"/>
  <c r="H1240" i="7" l="1"/>
  <c r="J879" i="7"/>
  <c r="M1239" i="7"/>
  <c r="N879" i="7" s="1"/>
  <c r="L879" i="7"/>
  <c r="K879" i="7"/>
  <c r="I1240" i="7" l="1"/>
  <c r="F1241" i="7"/>
  <c r="H1241" i="7" l="1"/>
  <c r="J880" i="7"/>
  <c r="M1240" i="7"/>
  <c r="N880" i="7" s="1"/>
  <c r="K880" i="7"/>
  <c r="L880" i="7"/>
  <c r="I1241" i="7" l="1"/>
  <c r="F1242" i="7"/>
  <c r="H1242" i="7" l="1"/>
  <c r="J881" i="7"/>
  <c r="M1241" i="7"/>
  <c r="N881" i="7" s="1"/>
  <c r="L881" i="7"/>
  <c r="K881" i="7"/>
  <c r="I1242" i="7" l="1"/>
  <c r="F1243" i="7"/>
  <c r="H1243" i="7" l="1"/>
  <c r="M1242" i="7"/>
  <c r="N882" i="7" s="1"/>
  <c r="J882" i="7"/>
  <c r="K882" i="7"/>
  <c r="L882" i="7"/>
  <c r="I1243" i="7" l="1"/>
  <c r="F1244" i="7"/>
  <c r="H1244" i="7" l="1"/>
  <c r="M1243" i="7"/>
  <c r="N883" i="7" s="1"/>
  <c r="J883" i="7"/>
  <c r="L883" i="7"/>
  <c r="K883" i="7"/>
  <c r="I1244" i="7" l="1"/>
  <c r="F1245" i="7"/>
  <c r="H1245" i="7" l="1"/>
  <c r="M1244" i="7"/>
  <c r="N884" i="7" s="1"/>
  <c r="J884" i="7"/>
  <c r="L884" i="7"/>
  <c r="K884" i="7"/>
  <c r="I1245" i="7" l="1"/>
  <c r="F1246" i="7"/>
  <c r="H1246" i="7" l="1"/>
  <c r="M1245" i="7"/>
  <c r="N885" i="7" s="1"/>
  <c r="J885" i="7"/>
  <c r="K885" i="7"/>
  <c r="L885" i="7"/>
  <c r="I1246" i="7" l="1"/>
  <c r="F1247" i="7"/>
  <c r="H1247" i="7" l="1"/>
  <c r="M1246" i="7"/>
  <c r="N886" i="7" s="1"/>
  <c r="J886" i="7"/>
  <c r="L886" i="7"/>
  <c r="K886" i="7"/>
  <c r="I1247" i="7" l="1"/>
  <c r="F1248" i="7"/>
  <c r="H1248" i="7" l="1"/>
  <c r="M1247" i="7"/>
  <c r="N887" i="7" s="1"/>
  <c r="J887" i="7"/>
  <c r="K887" i="7"/>
  <c r="L887" i="7"/>
  <c r="I1248" i="7" l="1"/>
  <c r="F1249" i="7"/>
  <c r="H1249" i="7" l="1"/>
  <c r="M1248" i="7"/>
  <c r="N888" i="7" s="1"/>
  <c r="J888" i="7"/>
  <c r="L888" i="7"/>
  <c r="K888" i="7"/>
  <c r="I1249" i="7" l="1"/>
  <c r="F1250" i="7"/>
  <c r="H1250" i="7" l="1"/>
  <c r="M1249" i="7"/>
  <c r="N889" i="7" s="1"/>
  <c r="J889" i="7"/>
  <c r="L889" i="7"/>
  <c r="K889" i="7"/>
  <c r="I1250" i="7" l="1"/>
  <c r="F1251" i="7"/>
  <c r="H1251" i="7" l="1"/>
  <c r="M1250" i="7"/>
  <c r="N890" i="7" s="1"/>
  <c r="J890" i="7"/>
  <c r="K890" i="7"/>
  <c r="L890" i="7"/>
  <c r="I1251" i="7" l="1"/>
  <c r="F1252" i="7"/>
  <c r="H1252" i="7" l="1"/>
  <c r="F1253" i="7" s="1"/>
  <c r="M1251" i="7"/>
  <c r="N891" i="7" s="1"/>
  <c r="J891" i="7"/>
  <c r="K891" i="7"/>
  <c r="L891" i="7"/>
  <c r="H1253" i="7" l="1"/>
  <c r="I1252" i="7"/>
  <c r="I1253" i="7" l="1"/>
  <c r="M1252" i="7"/>
  <c r="N892" i="7" s="1"/>
  <c r="J892" i="7"/>
  <c r="K892" i="7"/>
  <c r="L892" i="7"/>
  <c r="F1254" i="7"/>
  <c r="H1254" i="7" l="1"/>
  <c r="M1253" i="7"/>
  <c r="N893" i="7" s="1"/>
  <c r="J893" i="7"/>
  <c r="L893" i="7"/>
  <c r="K893" i="7"/>
  <c r="I1254" i="7" l="1"/>
  <c r="F1255" i="7"/>
  <c r="H1255" i="7" l="1"/>
  <c r="M1254" i="7"/>
  <c r="N894" i="7" s="1"/>
  <c r="J894" i="7"/>
  <c r="K894" i="7"/>
  <c r="L894" i="7"/>
  <c r="I1255" i="7" l="1"/>
  <c r="F1256" i="7"/>
  <c r="H1256" i="7" l="1"/>
  <c r="M1255" i="7"/>
  <c r="N895" i="7" s="1"/>
  <c r="J895" i="7"/>
  <c r="K895" i="7"/>
  <c r="L895" i="7"/>
  <c r="I1256" i="7" l="1"/>
  <c r="F1257" i="7"/>
  <c r="H1257" i="7" l="1"/>
  <c r="M1256" i="7"/>
  <c r="N896" i="7" s="1"/>
  <c r="J896" i="7"/>
  <c r="K896" i="7"/>
  <c r="L896" i="7"/>
  <c r="I1257" i="7" l="1"/>
  <c r="F1258" i="7"/>
  <c r="H1258" i="7" l="1"/>
  <c r="M1257" i="7"/>
  <c r="N897" i="7" s="1"/>
  <c r="J897" i="7"/>
  <c r="L897" i="7"/>
  <c r="K897" i="7"/>
  <c r="I1258" i="7" l="1"/>
  <c r="F1259" i="7"/>
  <c r="H1259" i="7" l="1"/>
  <c r="M1258" i="7"/>
  <c r="N898" i="7" s="1"/>
  <c r="J898" i="7"/>
  <c r="L898" i="7"/>
  <c r="K898" i="7"/>
  <c r="I1259" i="7" l="1"/>
  <c r="F1260" i="7"/>
  <c r="H1260" i="7" l="1"/>
  <c r="M1259" i="7"/>
  <c r="N899" i="7" s="1"/>
  <c r="J899" i="7"/>
  <c r="L899" i="7"/>
  <c r="K899" i="7"/>
  <c r="I1260" i="7" l="1"/>
  <c r="F1261" i="7"/>
  <c r="H1261" i="7" l="1"/>
  <c r="M1260" i="7"/>
  <c r="N900" i="7" s="1"/>
  <c r="J900" i="7"/>
  <c r="L900" i="7"/>
  <c r="K900" i="7"/>
  <c r="I1261" i="7" l="1"/>
  <c r="F1262" i="7"/>
  <c r="H1262" i="7" l="1"/>
  <c r="M1261" i="7"/>
  <c r="N901" i="7" s="1"/>
  <c r="J901" i="7"/>
  <c r="L901" i="7"/>
  <c r="K901" i="7"/>
  <c r="I1262" i="7" l="1"/>
  <c r="F1263" i="7"/>
  <c r="H1263" i="7" l="1"/>
  <c r="M1262" i="7"/>
  <c r="N902" i="7" s="1"/>
  <c r="J902" i="7"/>
  <c r="K902" i="7"/>
  <c r="L902" i="7"/>
  <c r="I1263" i="7" l="1"/>
  <c r="F1264" i="7"/>
  <c r="H1264" i="7" l="1"/>
  <c r="M1263" i="7"/>
  <c r="N903" i="7" s="1"/>
  <c r="J903" i="7"/>
  <c r="K903" i="7"/>
  <c r="L903" i="7"/>
  <c r="I1264" i="7" l="1"/>
  <c r="F1265" i="7"/>
  <c r="H1265" i="7" l="1"/>
  <c r="M1264" i="7"/>
  <c r="N904" i="7" s="1"/>
  <c r="J904" i="7"/>
  <c r="K904" i="7"/>
  <c r="L904" i="7"/>
  <c r="I1265" i="7" l="1"/>
  <c r="F1266" i="7"/>
  <c r="H1266" i="7" l="1"/>
  <c r="M1265" i="7"/>
  <c r="N905" i="7" s="1"/>
  <c r="J905" i="7"/>
  <c r="K905" i="7"/>
  <c r="L905" i="7"/>
  <c r="I1266" i="7" l="1"/>
  <c r="F1267" i="7"/>
  <c r="H1267" i="7" l="1"/>
  <c r="M1266" i="7"/>
  <c r="N906" i="7" s="1"/>
  <c r="J906" i="7"/>
  <c r="L906" i="7"/>
  <c r="K906" i="7"/>
  <c r="I1267" i="7" l="1"/>
  <c r="F1268" i="7"/>
  <c r="H1268" i="7" l="1"/>
  <c r="M1267" i="7"/>
  <c r="N907" i="7" s="1"/>
  <c r="J907" i="7"/>
  <c r="L907" i="7"/>
  <c r="K907" i="7"/>
  <c r="I1268" i="7" l="1"/>
  <c r="F1269" i="7"/>
  <c r="H1269" i="7" l="1"/>
  <c r="M1268" i="7"/>
  <c r="N908" i="7" s="1"/>
  <c r="J908" i="7"/>
  <c r="K908" i="7"/>
  <c r="L908" i="7"/>
  <c r="I1269" i="7" l="1"/>
  <c r="F1270" i="7"/>
  <c r="H1270" i="7" l="1"/>
  <c r="M1269" i="7"/>
  <c r="N909" i="7" s="1"/>
  <c r="J909" i="7"/>
  <c r="K909" i="7"/>
  <c r="L909" i="7"/>
  <c r="I1270" i="7" l="1"/>
  <c r="F1271" i="7"/>
  <c r="H1271" i="7" l="1"/>
  <c r="M1270" i="7"/>
  <c r="N910" i="7" s="1"/>
  <c r="J910" i="7"/>
  <c r="K910" i="7"/>
  <c r="L910" i="7"/>
  <c r="I1271" i="7" l="1"/>
  <c r="F1272" i="7"/>
  <c r="H1272" i="7" l="1"/>
  <c r="M1271" i="7"/>
  <c r="N911" i="7" s="1"/>
  <c r="J911" i="7"/>
  <c r="K911" i="7"/>
  <c r="L911" i="7"/>
  <c r="I1272" i="7" l="1"/>
  <c r="F1273" i="7"/>
  <c r="H1273" i="7" l="1"/>
  <c r="M1272" i="7"/>
  <c r="N912" i="7" s="1"/>
  <c r="J912" i="7"/>
  <c r="L912" i="7"/>
  <c r="K912" i="7"/>
  <c r="I1273" i="7" l="1"/>
  <c r="F1274" i="7"/>
  <c r="H1274" i="7" l="1"/>
  <c r="M1273" i="7"/>
  <c r="N913" i="7" s="1"/>
  <c r="J913" i="7"/>
  <c r="L913" i="7"/>
  <c r="K913" i="7"/>
  <c r="I1274" i="7" l="1"/>
  <c r="F1275" i="7"/>
  <c r="H1275" i="7" l="1"/>
  <c r="M1274" i="7"/>
  <c r="N914" i="7" s="1"/>
  <c r="J914" i="7"/>
  <c r="L914" i="7"/>
  <c r="K914" i="7"/>
  <c r="I1275" i="7" l="1"/>
  <c r="F1276" i="7"/>
  <c r="H1276" i="7" l="1"/>
  <c r="M1275" i="7"/>
  <c r="N915" i="7" s="1"/>
  <c r="J915" i="7"/>
  <c r="L915" i="7"/>
  <c r="K915" i="7"/>
  <c r="I1276" i="7" l="1"/>
  <c r="F1277" i="7"/>
  <c r="H1277" i="7" l="1"/>
  <c r="M1276" i="7"/>
  <c r="N916" i="7" s="1"/>
  <c r="J916" i="7"/>
  <c r="K916" i="7"/>
  <c r="L916" i="7"/>
  <c r="I1277" i="7" l="1"/>
  <c r="F1278" i="7"/>
  <c r="H1278" i="7" l="1"/>
  <c r="M1277" i="7"/>
  <c r="N917" i="7" s="1"/>
  <c r="J917" i="7"/>
  <c r="L917" i="7"/>
  <c r="K917" i="7"/>
  <c r="I1278" i="7" l="1"/>
  <c r="F1279" i="7"/>
  <c r="H1279" i="7" l="1"/>
  <c r="M1278" i="7"/>
  <c r="N918" i="7" s="1"/>
  <c r="J918" i="7"/>
  <c r="K918" i="7"/>
  <c r="L918" i="7"/>
  <c r="I1279" i="7" l="1"/>
  <c r="F1280" i="7"/>
  <c r="H1280" i="7" l="1"/>
  <c r="M1279" i="7"/>
  <c r="N919" i="7" s="1"/>
  <c r="J919" i="7"/>
  <c r="K919" i="7"/>
  <c r="L919" i="7"/>
  <c r="I1280" i="7" l="1"/>
  <c r="F1281" i="7"/>
  <c r="H1281" i="7" l="1"/>
  <c r="M1280" i="7"/>
  <c r="N920" i="7" s="1"/>
  <c r="J920" i="7"/>
  <c r="K920" i="7"/>
  <c r="L920" i="7"/>
  <c r="I1281" i="7" l="1"/>
  <c r="F1282" i="7"/>
  <c r="H1282" i="7" l="1"/>
  <c r="M1281" i="7"/>
  <c r="N921" i="7" s="1"/>
  <c r="J921" i="7"/>
  <c r="K921" i="7"/>
  <c r="L921" i="7"/>
  <c r="I1282" i="7" l="1"/>
  <c r="F1283" i="7"/>
  <c r="H1283" i="7" l="1"/>
  <c r="M1282" i="7"/>
  <c r="N922" i="7" s="1"/>
  <c r="J922" i="7"/>
  <c r="L922" i="7"/>
  <c r="K922" i="7"/>
  <c r="I1283" i="7" l="1"/>
  <c r="F1284" i="7"/>
  <c r="H1284" i="7" l="1"/>
  <c r="M1283" i="7"/>
  <c r="N923" i="7" s="1"/>
  <c r="J923" i="7"/>
  <c r="K923" i="7"/>
  <c r="L923" i="7"/>
  <c r="I1284" i="7" l="1"/>
  <c r="F1285" i="7"/>
  <c r="H1285" i="7" l="1"/>
  <c r="M1284" i="7"/>
  <c r="N924" i="7" s="1"/>
  <c r="J924" i="7"/>
  <c r="L924" i="7"/>
  <c r="K924" i="7"/>
  <c r="I1285" i="7" l="1"/>
  <c r="F1286" i="7"/>
  <c r="H1286" i="7" l="1"/>
  <c r="M1285" i="7"/>
  <c r="N925" i="7" s="1"/>
  <c r="J925" i="7"/>
  <c r="K925" i="7"/>
  <c r="L925" i="7"/>
  <c r="I1286" i="7" l="1"/>
  <c r="F1287" i="7"/>
  <c r="H1287" i="7" l="1"/>
  <c r="M1286" i="7"/>
  <c r="N926" i="7" s="1"/>
  <c r="J926" i="7"/>
  <c r="L926" i="7"/>
  <c r="K926" i="7"/>
  <c r="I1287" i="7" l="1"/>
  <c r="F1288" i="7"/>
  <c r="H1288" i="7" l="1"/>
  <c r="M1287" i="7"/>
  <c r="N927" i="7" s="1"/>
  <c r="J927" i="7"/>
  <c r="K927" i="7"/>
  <c r="L927" i="7"/>
  <c r="I1288" i="7" l="1"/>
  <c r="F1289" i="7"/>
  <c r="H1289" i="7" l="1"/>
  <c r="M1288" i="7"/>
  <c r="N928" i="7" s="1"/>
  <c r="J928" i="7"/>
  <c r="K928" i="7"/>
  <c r="L928" i="7"/>
  <c r="I1289" i="7" l="1"/>
  <c r="F1290" i="7"/>
  <c r="H1290" i="7" l="1"/>
  <c r="M1289" i="7"/>
  <c r="N929" i="7" s="1"/>
  <c r="J929" i="7"/>
  <c r="K929" i="7"/>
  <c r="L929" i="7"/>
  <c r="I1290" i="7" l="1"/>
  <c r="F1291" i="7"/>
  <c r="H1291" i="7" l="1"/>
  <c r="M1290" i="7"/>
  <c r="N930" i="7" s="1"/>
  <c r="J930" i="7"/>
  <c r="K930" i="7"/>
  <c r="L930" i="7"/>
  <c r="I1291" i="7" l="1"/>
  <c r="F1292" i="7"/>
  <c r="H1292" i="7" l="1"/>
  <c r="M1291" i="7"/>
  <c r="N931" i="7" s="1"/>
  <c r="J931" i="7"/>
  <c r="L931" i="7"/>
  <c r="K931" i="7"/>
  <c r="I1292" i="7" l="1"/>
  <c r="F1293" i="7"/>
  <c r="H1293" i="7" l="1"/>
  <c r="M1292" i="7"/>
  <c r="N932" i="7" s="1"/>
  <c r="J932" i="7"/>
  <c r="L932" i="7"/>
  <c r="K932" i="7"/>
  <c r="I1293" i="7" l="1"/>
  <c r="F1294" i="7"/>
  <c r="H1294" i="7" l="1"/>
  <c r="M1293" i="7"/>
  <c r="N933" i="7" s="1"/>
  <c r="J933" i="7"/>
  <c r="K933" i="7"/>
  <c r="L933" i="7"/>
  <c r="I1294" i="7" l="1"/>
  <c r="F1295" i="7"/>
  <c r="H1295" i="7" l="1"/>
  <c r="M1294" i="7"/>
  <c r="N934" i="7" s="1"/>
  <c r="J934" i="7"/>
  <c r="K934" i="7"/>
  <c r="L934" i="7"/>
  <c r="I1295" i="7" l="1"/>
  <c r="F1296" i="7"/>
  <c r="H1296" i="7" l="1"/>
  <c r="M1295" i="7"/>
  <c r="N935" i="7" s="1"/>
  <c r="J935" i="7"/>
  <c r="L935" i="7"/>
  <c r="K935" i="7"/>
  <c r="I1296" i="7" l="1"/>
  <c r="F1297" i="7"/>
  <c r="H1297" i="7" l="1"/>
  <c r="M1296" i="7"/>
  <c r="N936" i="7" s="1"/>
  <c r="J936" i="7"/>
  <c r="L936" i="7"/>
  <c r="K936" i="7"/>
  <c r="I1297" i="7" l="1"/>
  <c r="F1298" i="7"/>
  <c r="H1298" i="7" l="1"/>
  <c r="M1297" i="7"/>
  <c r="N937" i="7" s="1"/>
  <c r="J937" i="7"/>
  <c r="K937" i="7"/>
  <c r="L937" i="7"/>
  <c r="I1298" i="7" l="1"/>
  <c r="F1299" i="7"/>
  <c r="H1299" i="7" l="1"/>
  <c r="M1298" i="7"/>
  <c r="N938" i="7" s="1"/>
  <c r="J938" i="7"/>
  <c r="L938" i="7"/>
  <c r="K938" i="7"/>
  <c r="I1299" i="7" l="1"/>
  <c r="F1300" i="7"/>
  <c r="H1300" i="7" l="1"/>
  <c r="M1299" i="7"/>
  <c r="N939" i="7" s="1"/>
  <c r="J939" i="7"/>
  <c r="K939" i="7"/>
  <c r="L939" i="7"/>
  <c r="I1300" i="7" l="1"/>
  <c r="F1301" i="7"/>
  <c r="H1301" i="7" l="1"/>
  <c r="F1302" i="7" s="1"/>
  <c r="M1300" i="7"/>
  <c r="N940" i="7" s="1"/>
  <c r="J940" i="7"/>
  <c r="L940" i="7"/>
  <c r="K940" i="7"/>
  <c r="H1302" i="7" l="1"/>
  <c r="F1303" i="7" s="1"/>
  <c r="I1301" i="7"/>
  <c r="M1301" i="7" l="1"/>
  <c r="N941" i="7" s="1"/>
  <c r="J941" i="7"/>
  <c r="K941" i="7"/>
  <c r="L941" i="7"/>
  <c r="H1303" i="7"/>
  <c r="F1304" i="7" s="1"/>
  <c r="I1302" i="7"/>
  <c r="H1304" i="7" l="1"/>
  <c r="M1302" i="7"/>
  <c r="N942" i="7" s="1"/>
  <c r="J942" i="7"/>
  <c r="K942" i="7"/>
  <c r="L942" i="7"/>
  <c r="I1303" i="7"/>
  <c r="I1304" i="7" l="1"/>
  <c r="M1303" i="7"/>
  <c r="N943" i="7" s="1"/>
  <c r="J943" i="7"/>
  <c r="K943" i="7"/>
  <c r="L943" i="7"/>
  <c r="F1305" i="7"/>
  <c r="H1305" i="7" l="1"/>
  <c r="F1306" i="7" s="1"/>
  <c r="M1304" i="7"/>
  <c r="N944" i="7" s="1"/>
  <c r="J944" i="7"/>
  <c r="L944" i="7"/>
  <c r="K944" i="7"/>
  <c r="H1306" i="7" l="1"/>
  <c r="F1307" i="7" s="1"/>
  <c r="I1305" i="7"/>
  <c r="M1305" i="7" l="1"/>
  <c r="N945" i="7" s="1"/>
  <c r="J945" i="7"/>
  <c r="L945" i="7"/>
  <c r="K945" i="7"/>
  <c r="H1307" i="7"/>
  <c r="I1306" i="7"/>
  <c r="I1307" i="7" l="1"/>
  <c r="M1306" i="7"/>
  <c r="N946" i="7" s="1"/>
  <c r="J946" i="7"/>
  <c r="K946" i="7"/>
  <c r="L946" i="7"/>
  <c r="F1308" i="7"/>
  <c r="M1307" i="7" l="1"/>
  <c r="N947" i="7" s="1"/>
  <c r="J947" i="7"/>
  <c r="L947" i="7"/>
  <c r="K947" i="7"/>
  <c r="H1308" i="7"/>
  <c r="I1308" i="7" l="1"/>
  <c r="F1309" i="7"/>
  <c r="H1309" i="7" l="1"/>
  <c r="F1310" i="7" s="1"/>
  <c r="M1308" i="7"/>
  <c r="N948" i="7" s="1"/>
  <c r="J948" i="7"/>
  <c r="L948" i="7"/>
  <c r="K948" i="7"/>
  <c r="H1310" i="7" l="1"/>
  <c r="F1311" i="7" s="1"/>
  <c r="I1309" i="7"/>
  <c r="M1309" i="7" l="1"/>
  <c r="N949" i="7" s="1"/>
  <c r="J949" i="7"/>
  <c r="K949" i="7"/>
  <c r="L949" i="7"/>
  <c r="H1311" i="7"/>
  <c r="F1312" i="7" s="1"/>
  <c r="I1310" i="7"/>
  <c r="M1310" i="7" l="1"/>
  <c r="N950" i="7" s="1"/>
  <c r="J950" i="7"/>
  <c r="L950" i="7"/>
  <c r="K950" i="7"/>
  <c r="H1312" i="7"/>
  <c r="F1313" i="7" s="1"/>
  <c r="I1311" i="7"/>
  <c r="M1311" i="7" l="1"/>
  <c r="N951" i="7" s="1"/>
  <c r="J951" i="7"/>
  <c r="L951" i="7"/>
  <c r="K951" i="7"/>
  <c r="H1313" i="7"/>
  <c r="I1312" i="7"/>
  <c r="M1312" i="7" l="1"/>
  <c r="N952" i="7" s="1"/>
  <c r="J952" i="7"/>
  <c r="L952" i="7"/>
  <c r="K952" i="7"/>
  <c r="I1313" i="7"/>
  <c r="F1314" i="7"/>
  <c r="H1314" i="7" l="1"/>
  <c r="F1315" i="7" s="1"/>
  <c r="M1313" i="7"/>
  <c r="N953" i="7" s="1"/>
  <c r="J953" i="7"/>
  <c r="L953" i="7"/>
  <c r="K953" i="7"/>
  <c r="H1315" i="7" l="1"/>
  <c r="F1316" i="7" s="1"/>
  <c r="I1314" i="7"/>
  <c r="M1314" i="7" l="1"/>
  <c r="N954" i="7" s="1"/>
  <c r="J954" i="7"/>
  <c r="K954" i="7"/>
  <c r="L954" i="7"/>
  <c r="H1316" i="7"/>
  <c r="I1315" i="7"/>
  <c r="I1316" i="7" l="1"/>
  <c r="M1315" i="7"/>
  <c r="N955" i="7" s="1"/>
  <c r="J955" i="7"/>
  <c r="L955" i="7"/>
  <c r="K955" i="7"/>
  <c r="F1317" i="7"/>
  <c r="M1316" i="7" l="1"/>
  <c r="N956" i="7" s="1"/>
  <c r="J956" i="7"/>
  <c r="K956" i="7"/>
  <c r="L956" i="7"/>
  <c r="H1317" i="7"/>
  <c r="I1317" i="7" l="1"/>
  <c r="F1318" i="7"/>
  <c r="M1317" i="7" l="1"/>
  <c r="N957" i="7" s="1"/>
  <c r="J957" i="7"/>
  <c r="L957" i="7"/>
  <c r="K957" i="7"/>
  <c r="H1318" i="7"/>
  <c r="F1319" i="7" s="1"/>
  <c r="H1319" i="7" l="1"/>
  <c r="F1320" i="7" s="1"/>
  <c r="I1318" i="7"/>
  <c r="M1318" i="7" l="1"/>
  <c r="N958" i="7" s="1"/>
  <c r="J958" i="7"/>
  <c r="K958" i="7"/>
  <c r="L958" i="7"/>
  <c r="H1320" i="7"/>
  <c r="F1321" i="7" s="1"/>
  <c r="I1319" i="7"/>
  <c r="M1319" i="7" l="1"/>
  <c r="N959" i="7" s="1"/>
  <c r="J959" i="7"/>
  <c r="L959" i="7"/>
  <c r="K959" i="7"/>
  <c r="H1321" i="7"/>
  <c r="F1322" i="7" s="1"/>
  <c r="I1320" i="7"/>
  <c r="H1322" i="7" l="1"/>
  <c r="F1323" i="7" s="1"/>
  <c r="M1320" i="7"/>
  <c r="N960" i="7" s="1"/>
  <c r="J960" i="7"/>
  <c r="K960" i="7"/>
  <c r="L960" i="7"/>
  <c r="I1321" i="7"/>
  <c r="H1323" i="7" l="1"/>
  <c r="F1324" i="7" s="1"/>
  <c r="M1321" i="7"/>
  <c r="N961" i="7" s="1"/>
  <c r="J961" i="7"/>
  <c r="L961" i="7"/>
  <c r="K961" i="7"/>
  <c r="I1322" i="7"/>
  <c r="M1322" i="7" l="1"/>
  <c r="N962" i="7" s="1"/>
  <c r="J962" i="7"/>
  <c r="K962" i="7"/>
  <c r="L962" i="7"/>
  <c r="H1324" i="7"/>
  <c r="F1325" i="7" s="1"/>
  <c r="I1323" i="7"/>
  <c r="H1325" i="7" l="1"/>
  <c r="F1326" i="7" s="1"/>
  <c r="M1323" i="7"/>
  <c r="N963" i="7" s="1"/>
  <c r="J963" i="7"/>
  <c r="L963" i="7"/>
  <c r="K963" i="7"/>
  <c r="I1324" i="7"/>
  <c r="H1326" i="7" l="1"/>
  <c r="F1327" i="7" s="1"/>
  <c r="M1324" i="7"/>
  <c r="N964" i="7" s="1"/>
  <c r="J964" i="7"/>
  <c r="L964" i="7"/>
  <c r="K964" i="7"/>
  <c r="I1325" i="7"/>
  <c r="H1327" i="7" l="1"/>
  <c r="F1328" i="7" s="1"/>
  <c r="M1325" i="7"/>
  <c r="N965" i="7" s="1"/>
  <c r="J965" i="7"/>
  <c r="L965" i="7"/>
  <c r="K965" i="7"/>
  <c r="I1326" i="7"/>
  <c r="M1326" i="7" l="1"/>
  <c r="N966" i="7" s="1"/>
  <c r="J966" i="7"/>
  <c r="K966" i="7"/>
  <c r="L966" i="7"/>
  <c r="H1328" i="7"/>
  <c r="F1329" i="7" s="1"/>
  <c r="I1327" i="7"/>
  <c r="H1329" i="7" l="1"/>
  <c r="F1330" i="7" s="1"/>
  <c r="M1327" i="7"/>
  <c r="N967" i="7" s="1"/>
  <c r="J967" i="7"/>
  <c r="L967" i="7"/>
  <c r="K967" i="7"/>
  <c r="I1328" i="7"/>
  <c r="H1330" i="7" l="1"/>
  <c r="F1331" i="7" s="1"/>
  <c r="M1328" i="7"/>
  <c r="N968" i="7" s="1"/>
  <c r="J968" i="7"/>
  <c r="K968" i="7"/>
  <c r="L968" i="7"/>
  <c r="I1329" i="7"/>
  <c r="H1331" i="7" l="1"/>
  <c r="F1332" i="7" s="1"/>
  <c r="M1329" i="7"/>
  <c r="N969" i="7" s="1"/>
  <c r="J969" i="7"/>
  <c r="K969" i="7"/>
  <c r="L969" i="7"/>
  <c r="I1330" i="7"/>
  <c r="H1332" i="7" l="1"/>
  <c r="F1333" i="7" s="1"/>
  <c r="M1330" i="7"/>
  <c r="N970" i="7" s="1"/>
  <c r="J970" i="7"/>
  <c r="L970" i="7"/>
  <c r="K970" i="7"/>
  <c r="I1331" i="7"/>
  <c r="H1333" i="7" l="1"/>
  <c r="F1334" i="7" s="1"/>
  <c r="M1331" i="7"/>
  <c r="N971" i="7" s="1"/>
  <c r="J971" i="7"/>
  <c r="K971" i="7"/>
  <c r="L971" i="7"/>
  <c r="I1332" i="7"/>
  <c r="H1334" i="7" l="1"/>
  <c r="F1335" i="7" s="1"/>
  <c r="M1332" i="7"/>
  <c r="N972" i="7" s="1"/>
  <c r="J972" i="7"/>
  <c r="L972" i="7"/>
  <c r="K972" i="7"/>
  <c r="I1333" i="7"/>
  <c r="M1333" i="7" l="1"/>
  <c r="N973" i="7" s="1"/>
  <c r="J973" i="7"/>
  <c r="K973" i="7"/>
  <c r="L973" i="7"/>
  <c r="H1335" i="7"/>
  <c r="I1334" i="7"/>
  <c r="I1335" i="7" l="1"/>
  <c r="M1334" i="7"/>
  <c r="N974" i="7" s="1"/>
  <c r="J974" i="7"/>
  <c r="K974" i="7"/>
  <c r="L974" i="7"/>
  <c r="F1336" i="7"/>
  <c r="H1336" i="7" l="1"/>
  <c r="F1337" i="7" s="1"/>
  <c r="M1335" i="7"/>
  <c r="N975" i="7" s="1"/>
  <c r="J975" i="7"/>
  <c r="K975" i="7"/>
  <c r="L975" i="7"/>
  <c r="H1337" i="7" l="1"/>
  <c r="F1338" i="7" s="1"/>
  <c r="I1336" i="7"/>
  <c r="M1336" i="7" l="1"/>
  <c r="N976" i="7" s="1"/>
  <c r="J976" i="7"/>
  <c r="K976" i="7"/>
  <c r="L976" i="7"/>
  <c r="H1338" i="7"/>
  <c r="I1337" i="7"/>
  <c r="I1338" i="7" l="1"/>
  <c r="M1337" i="7"/>
  <c r="N977" i="7" s="1"/>
  <c r="J977" i="7"/>
  <c r="K977" i="7"/>
  <c r="L977" i="7"/>
  <c r="F1339" i="7"/>
  <c r="M1338" i="7" l="1"/>
  <c r="N978" i="7" s="1"/>
  <c r="J978" i="7"/>
  <c r="L978" i="7"/>
  <c r="K978" i="7"/>
  <c r="H1339" i="7"/>
  <c r="I1339" i="7" l="1"/>
  <c r="F1340" i="7"/>
  <c r="M1339" i="7" l="1"/>
  <c r="N979" i="7" s="1"/>
  <c r="J979" i="7"/>
  <c r="L979" i="7"/>
  <c r="K979" i="7"/>
  <c r="H1340" i="7"/>
  <c r="I1340" i="7" l="1"/>
  <c r="F1341" i="7"/>
  <c r="M1340" i="7" l="1"/>
  <c r="N980" i="7" s="1"/>
  <c r="J980" i="7"/>
  <c r="L980" i="7"/>
  <c r="K980" i="7"/>
  <c r="H1341" i="7"/>
  <c r="I1341" i="7" l="1"/>
  <c r="F1342" i="7"/>
  <c r="H1342" i="7" l="1"/>
  <c r="F1343" i="7" s="1"/>
  <c r="M1341" i="7"/>
  <c r="N981" i="7" s="1"/>
  <c r="J981" i="7"/>
  <c r="L981" i="7"/>
  <c r="K981" i="7"/>
  <c r="H1343" i="7" l="1"/>
  <c r="F1344" i="7" s="1"/>
  <c r="I1342" i="7"/>
  <c r="M1342" i="7" l="1"/>
  <c r="N982" i="7" s="1"/>
  <c r="J982" i="7"/>
  <c r="K982" i="7"/>
  <c r="L982" i="7"/>
  <c r="H1344" i="7"/>
  <c r="F1345" i="7" s="1"/>
  <c r="I1343" i="7"/>
  <c r="M1343" i="7" l="1"/>
  <c r="N983" i="7" s="1"/>
  <c r="J983" i="7"/>
  <c r="K983" i="7"/>
  <c r="L983" i="7"/>
  <c r="H1345" i="7"/>
  <c r="F1346" i="7" s="1"/>
  <c r="I1344" i="7"/>
  <c r="H1346" i="7" l="1"/>
  <c r="F1347" i="7" s="1"/>
  <c r="M1344" i="7"/>
  <c r="N984" i="7" s="1"/>
  <c r="J984" i="7"/>
  <c r="K984" i="7"/>
  <c r="L984" i="7"/>
  <c r="I1345" i="7"/>
  <c r="M1345" i="7" l="1"/>
  <c r="N985" i="7" s="1"/>
  <c r="J985" i="7"/>
  <c r="L985" i="7"/>
  <c r="K985" i="7"/>
  <c r="H1347" i="7"/>
  <c r="F1348" i="7" s="1"/>
  <c r="I1346" i="7"/>
  <c r="M1346" i="7" l="1"/>
  <c r="N986" i="7" s="1"/>
  <c r="J986" i="7"/>
  <c r="L986" i="7"/>
  <c r="K986" i="7"/>
  <c r="H1348" i="7"/>
  <c r="F1349" i="7" s="1"/>
  <c r="I1347" i="7"/>
  <c r="M1347" i="7" l="1"/>
  <c r="N987" i="7" s="1"/>
  <c r="J987" i="7"/>
  <c r="K987" i="7"/>
  <c r="L987" i="7"/>
  <c r="H1349" i="7"/>
  <c r="F1350" i="7" s="1"/>
  <c r="I1348" i="7"/>
  <c r="M1348" i="7" l="1"/>
  <c r="N988" i="7" s="1"/>
  <c r="J988" i="7"/>
  <c r="L988" i="7"/>
  <c r="K988" i="7"/>
  <c r="H1350" i="7"/>
  <c r="F1351" i="7" s="1"/>
  <c r="I1349" i="7"/>
  <c r="M1349" i="7" l="1"/>
  <c r="N989" i="7" s="1"/>
  <c r="J989" i="7"/>
  <c r="K989" i="7"/>
  <c r="L989" i="7"/>
  <c r="H1351" i="7"/>
  <c r="I1350" i="7"/>
  <c r="M1350" i="7" l="1"/>
  <c r="N990" i="7" s="1"/>
  <c r="J990" i="7"/>
  <c r="L990" i="7"/>
  <c r="K990" i="7"/>
  <c r="I1351" i="7"/>
  <c r="F1352" i="7"/>
  <c r="H1352" i="7" l="1"/>
  <c r="F1353" i="7" s="1"/>
  <c r="M1351" i="7"/>
  <c r="N991" i="7" s="1"/>
  <c r="J991" i="7"/>
  <c r="K991" i="7"/>
  <c r="L991" i="7"/>
  <c r="H1353" i="7" l="1"/>
  <c r="F1354" i="7" s="1"/>
  <c r="I1352" i="7"/>
  <c r="M1352" i="7" l="1"/>
  <c r="N992" i="7" s="1"/>
  <c r="J992" i="7"/>
  <c r="K992" i="7"/>
  <c r="L992" i="7"/>
  <c r="H1354" i="7"/>
  <c r="I1353" i="7"/>
  <c r="I1354" i="7" l="1"/>
  <c r="M1353" i="7"/>
  <c r="N993" i="7" s="1"/>
  <c r="J993" i="7"/>
  <c r="L993" i="7"/>
  <c r="K993" i="7"/>
  <c r="F1355" i="7"/>
  <c r="H1355" i="7" l="1"/>
  <c r="F1356" i="7" s="1"/>
  <c r="M1354" i="7"/>
  <c r="N994" i="7" s="1"/>
  <c r="J994" i="7"/>
  <c r="L994" i="7"/>
  <c r="K994" i="7"/>
  <c r="H1356" i="7" l="1"/>
  <c r="F1357" i="7" s="1"/>
  <c r="I1355" i="7"/>
  <c r="M1355" i="7" l="1"/>
  <c r="N995" i="7" s="1"/>
  <c r="J995" i="7"/>
  <c r="K995" i="7"/>
  <c r="L995" i="7"/>
  <c r="H1357" i="7"/>
  <c r="I1356" i="7"/>
  <c r="M1356" i="7" l="1"/>
  <c r="N996" i="7" s="1"/>
  <c r="J996" i="7"/>
  <c r="K996" i="7"/>
  <c r="L996" i="7"/>
  <c r="I1357" i="7"/>
  <c r="F1358" i="7"/>
  <c r="M1357" i="7" l="1"/>
  <c r="N997" i="7" s="1"/>
  <c r="J997" i="7"/>
  <c r="L997" i="7"/>
  <c r="K997" i="7"/>
  <c r="H1358" i="7"/>
  <c r="I1358" i="7" l="1"/>
  <c r="F1359" i="7"/>
  <c r="M1358" i="7" l="1"/>
  <c r="N998" i="7" s="1"/>
  <c r="J998" i="7"/>
  <c r="L998" i="7"/>
  <c r="K998" i="7"/>
  <c r="H1359" i="7"/>
  <c r="F1360" i="7" s="1"/>
  <c r="H1360" i="7" l="1"/>
  <c r="I1359" i="7"/>
  <c r="M1359" i="7" l="1"/>
  <c r="N999" i="7" s="1"/>
  <c r="J999" i="7"/>
  <c r="L999" i="7"/>
  <c r="K999" i="7"/>
  <c r="I1360" i="7"/>
  <c r="F1361" i="7"/>
  <c r="H1361" i="7" l="1"/>
  <c r="M1360" i="7"/>
  <c r="N1000" i="7" s="1"/>
  <c r="J1000" i="7"/>
  <c r="K1000" i="7"/>
  <c r="L1000" i="7"/>
  <c r="I1361" i="7" l="1"/>
  <c r="F1362" i="7"/>
  <c r="M1361" i="7" l="1"/>
  <c r="N1001" i="7" s="1"/>
  <c r="J1001" i="7"/>
  <c r="L1001" i="7"/>
  <c r="K1001" i="7"/>
  <c r="H1362" i="7"/>
  <c r="I1362" i="7" l="1"/>
  <c r="F1363" i="7"/>
  <c r="H1363" i="7" l="1"/>
  <c r="M1362" i="7"/>
  <c r="N1002" i="7" s="1"/>
  <c r="J1002" i="7"/>
  <c r="K1002" i="7"/>
  <c r="L1002" i="7"/>
  <c r="I1363" i="7" l="1"/>
  <c r="F1364" i="7"/>
  <c r="M1363" i="7" l="1"/>
  <c r="N1003" i="7" s="1"/>
  <c r="J1003" i="7"/>
  <c r="K1003" i="7"/>
  <c r="L1003" i="7"/>
  <c r="H1364" i="7"/>
  <c r="F1365" i="7" s="1"/>
  <c r="H1365" i="7" l="1"/>
  <c r="I1364" i="7"/>
  <c r="M1364" i="7" l="1"/>
  <c r="N1004" i="7" s="1"/>
  <c r="J1004" i="7"/>
  <c r="K1004" i="7"/>
  <c r="L1004" i="7"/>
  <c r="I1365" i="7"/>
  <c r="F1366" i="7"/>
  <c r="M1365" i="7" l="1"/>
  <c r="N1005" i="7" s="1"/>
  <c r="J1005" i="7"/>
  <c r="K1005" i="7"/>
  <c r="L1005" i="7"/>
  <c r="H1366" i="7"/>
  <c r="F1367" i="7" s="1"/>
  <c r="H1367" i="7" l="1"/>
  <c r="I1366" i="7"/>
  <c r="M1366" i="7" l="1"/>
  <c r="N1006" i="7" s="1"/>
  <c r="J1006" i="7"/>
  <c r="K1006" i="7"/>
  <c r="L1006" i="7"/>
  <c r="I1367" i="7"/>
  <c r="F1368" i="7"/>
  <c r="M1367" i="7" l="1"/>
  <c r="N1007" i="7" s="1"/>
  <c r="J1007" i="7"/>
  <c r="K1007" i="7"/>
  <c r="L1007" i="7"/>
  <c r="H1368" i="7"/>
  <c r="I1368" i="7" l="1"/>
  <c r="F1369" i="7"/>
  <c r="H1369" i="7" l="1"/>
  <c r="M1368" i="7"/>
  <c r="N1008" i="7" s="1"/>
  <c r="J1008" i="7"/>
  <c r="L1008" i="7"/>
  <c r="K1008" i="7"/>
  <c r="I1369" i="7" l="1"/>
  <c r="F1370" i="7"/>
  <c r="J1009" i="7" l="1"/>
  <c r="M1369" i="7"/>
  <c r="N1009" i="7" s="1"/>
  <c r="L1009" i="7"/>
  <c r="K1009" i="7"/>
  <c r="H1370" i="7"/>
  <c r="I1370" i="7" l="1"/>
  <c r="F1371" i="7"/>
  <c r="J1010" i="7" l="1"/>
  <c r="M1370" i="7"/>
  <c r="N1010" i="7" s="1"/>
  <c r="K1010" i="7"/>
  <c r="L1010" i="7"/>
  <c r="H1371" i="7"/>
  <c r="I1371" i="7" l="1"/>
  <c r="F1372" i="7"/>
  <c r="J1011" i="7" l="1"/>
  <c r="M1371" i="7"/>
  <c r="N1011" i="7" s="1"/>
  <c r="L1011" i="7"/>
  <c r="K1011" i="7"/>
  <c r="H1372" i="7"/>
  <c r="I1372" i="7" l="1"/>
  <c r="F1373" i="7"/>
  <c r="J1012" i="7" l="1"/>
  <c r="M1372" i="7"/>
  <c r="N1012" i="7" s="1"/>
  <c r="L1012" i="7"/>
  <c r="K1012" i="7"/>
  <c r="H1373" i="7"/>
  <c r="I1373" i="7" l="1"/>
  <c r="F1374" i="7"/>
  <c r="J1013" i="7" l="1"/>
  <c r="M1373" i="7"/>
  <c r="N1013" i="7" s="1"/>
  <c r="L1013" i="7"/>
  <c r="K1013" i="7"/>
  <c r="H1374" i="7"/>
  <c r="I1374" i="7" l="1"/>
  <c r="F1375" i="7"/>
  <c r="J1014" i="7" l="1"/>
  <c r="M1374" i="7"/>
  <c r="N1014" i="7" s="1"/>
  <c r="L1014" i="7"/>
  <c r="K1014" i="7"/>
  <c r="H1375" i="7"/>
  <c r="I1375" i="7" l="1"/>
  <c r="F1376" i="7"/>
  <c r="J1015" i="7" l="1"/>
  <c r="M1375" i="7"/>
  <c r="N1015" i="7" s="1"/>
  <c r="L1015" i="7"/>
  <c r="K1015" i="7"/>
  <c r="H1376" i="7"/>
  <c r="I1376" i="7" l="1"/>
  <c r="F1377" i="7"/>
  <c r="J1016" i="7" l="1"/>
  <c r="M1376" i="7"/>
  <c r="N1016" i="7" s="1"/>
  <c r="K1016" i="7"/>
  <c r="L1016" i="7"/>
  <c r="H1377" i="7"/>
  <c r="I1377" i="7" l="1"/>
  <c r="F1378" i="7"/>
  <c r="J1017" i="7" l="1"/>
  <c r="M1377" i="7"/>
  <c r="N1017" i="7" s="1"/>
  <c r="L1017" i="7"/>
  <c r="K1017" i="7"/>
  <c r="H1378" i="7"/>
  <c r="I1378" i="7" l="1"/>
  <c r="F1379" i="7"/>
  <c r="J1018" i="7" l="1"/>
  <c r="M1378" i="7"/>
  <c r="N1018" i="7" s="1"/>
  <c r="K1018" i="7"/>
  <c r="L1018" i="7"/>
  <c r="H1379" i="7"/>
  <c r="I1379" i="7" l="1"/>
  <c r="F1380" i="7"/>
  <c r="J1019" i="7" l="1"/>
  <c r="M1379" i="7"/>
  <c r="N1019" i="7" s="1"/>
  <c r="K1019" i="7"/>
  <c r="L1019" i="7"/>
  <c r="H1380" i="7"/>
  <c r="I1380" i="7" l="1"/>
  <c r="F1381" i="7"/>
  <c r="J1020" i="7" l="1"/>
  <c r="M1380" i="7"/>
  <c r="N1020" i="7" s="1"/>
  <c r="L1020" i="7"/>
  <c r="K1020" i="7"/>
  <c r="H1381" i="7"/>
  <c r="I1381" i="7" l="1"/>
  <c r="F1382" i="7"/>
  <c r="J1021" i="7" l="1"/>
  <c r="M1381" i="7"/>
  <c r="N1021" i="7" s="1"/>
  <c r="K1021" i="7"/>
  <c r="L1021" i="7"/>
  <c r="H1382" i="7"/>
  <c r="I1382" i="7" l="1"/>
  <c r="F1383" i="7"/>
  <c r="J1022" i="7" l="1"/>
  <c r="M1382" i="7"/>
  <c r="N1022" i="7" s="1"/>
  <c r="L1022" i="7"/>
  <c r="K1022" i="7"/>
  <c r="H1383" i="7"/>
  <c r="I1383" i="7" l="1"/>
  <c r="F1384" i="7"/>
  <c r="J1023" i="7" l="1"/>
  <c r="M1383" i="7"/>
  <c r="N1023" i="7" s="1"/>
  <c r="K1023" i="7"/>
  <c r="L1023" i="7"/>
  <c r="H1384" i="7"/>
  <c r="I1384" i="7" l="1"/>
  <c r="F1385" i="7"/>
  <c r="J1024" i="7" l="1"/>
  <c r="M1384" i="7"/>
  <c r="N1024" i="7" s="1"/>
  <c r="L1024" i="7"/>
  <c r="K1024" i="7"/>
  <c r="H1385" i="7"/>
  <c r="I1385" i="7" l="1"/>
  <c r="F1386" i="7"/>
  <c r="J1025" i="7" l="1"/>
  <c r="M1385" i="7"/>
  <c r="N1025" i="7" s="1"/>
  <c r="K1025" i="7"/>
  <c r="L1025" i="7"/>
  <c r="H1386" i="7"/>
  <c r="I1386" i="7" l="1"/>
  <c r="F1387" i="7"/>
  <c r="J1026" i="7" l="1"/>
  <c r="M1386" i="7"/>
  <c r="N1026" i="7" s="1"/>
  <c r="K1026" i="7"/>
  <c r="L1026" i="7"/>
  <c r="H1387" i="7"/>
  <c r="I1387" i="7" l="1"/>
  <c r="F1388" i="7"/>
  <c r="J1027" i="7" l="1"/>
  <c r="M1387" i="7"/>
  <c r="N1027" i="7" s="1"/>
  <c r="L1027" i="7"/>
  <c r="K1027" i="7"/>
  <c r="H1388" i="7"/>
  <c r="I1388" i="7" l="1"/>
  <c r="F1389" i="7"/>
  <c r="J1028" i="7" l="1"/>
  <c r="M1388" i="7"/>
  <c r="N1028" i="7" s="1"/>
  <c r="L1028" i="7"/>
  <c r="K1028" i="7"/>
  <c r="H1389" i="7"/>
  <c r="I1389" i="7" l="1"/>
  <c r="F1390" i="7"/>
  <c r="J1029" i="7" l="1"/>
  <c r="M1389" i="7"/>
  <c r="N1029" i="7" s="1"/>
  <c r="L1029" i="7"/>
  <c r="K1029" i="7"/>
  <c r="H1390" i="7"/>
  <c r="I1390" i="7" l="1"/>
  <c r="F1391" i="7"/>
  <c r="J1030" i="7" l="1"/>
  <c r="M1390" i="7"/>
  <c r="N1030" i="7" s="1"/>
  <c r="K1030" i="7"/>
  <c r="L1030" i="7"/>
  <c r="H1391" i="7"/>
  <c r="I1391" i="7" l="1"/>
  <c r="F1392" i="7"/>
  <c r="J1031" i="7" l="1"/>
  <c r="M1391" i="7"/>
  <c r="N1031" i="7" s="1"/>
  <c r="K1031" i="7"/>
  <c r="L1031" i="7"/>
  <c r="H1392" i="7"/>
  <c r="I1392" i="7" l="1"/>
  <c r="F1393" i="7"/>
  <c r="J1032" i="7" l="1"/>
  <c r="M1392" i="7"/>
  <c r="N1032" i="7" s="1"/>
  <c r="K1032" i="7"/>
  <c r="L1032" i="7"/>
  <c r="H1393" i="7"/>
  <c r="I1393" i="7" l="1"/>
  <c r="F1394" i="7"/>
  <c r="J1033" i="7" l="1"/>
  <c r="M1393" i="7"/>
  <c r="N1033" i="7" s="1"/>
  <c r="L1033" i="7"/>
  <c r="K1033" i="7"/>
  <c r="H1394" i="7"/>
  <c r="I1394" i="7" l="1"/>
  <c r="F1395" i="7"/>
  <c r="J1034" i="7" l="1"/>
  <c r="M1394" i="7"/>
  <c r="N1034" i="7" s="1"/>
  <c r="K1034" i="7"/>
  <c r="L1034" i="7"/>
  <c r="H1395" i="7"/>
  <c r="I1395" i="7" l="1"/>
  <c r="F1396" i="7"/>
  <c r="J1035" i="7" l="1"/>
  <c r="M1395" i="7"/>
  <c r="N1035" i="7" s="1"/>
  <c r="L1035" i="7"/>
  <c r="K1035" i="7"/>
  <c r="H1396" i="7"/>
  <c r="I1396" i="7" l="1"/>
  <c r="F1397" i="7"/>
  <c r="J1036" i="7" l="1"/>
  <c r="M1396" i="7"/>
  <c r="N1036" i="7" s="1"/>
  <c r="K1036" i="7"/>
  <c r="L1036" i="7"/>
  <c r="H1397" i="7"/>
  <c r="I1397" i="7" l="1"/>
  <c r="F1398" i="7"/>
  <c r="J1037" i="7" l="1"/>
  <c r="M1397" i="7"/>
  <c r="N1037" i="7" s="1"/>
  <c r="K1037" i="7"/>
  <c r="L1037" i="7"/>
  <c r="H1398" i="7"/>
  <c r="I1398" i="7" l="1"/>
  <c r="F1399" i="7"/>
  <c r="J1038" i="7" l="1"/>
  <c r="M1398" i="7"/>
  <c r="N1038" i="7" s="1"/>
  <c r="K1038" i="7"/>
  <c r="L1038" i="7"/>
  <c r="H1399" i="7"/>
  <c r="I1399" i="7" l="1"/>
  <c r="F1400" i="7"/>
  <c r="J1039" i="7" l="1"/>
  <c r="M1399" i="7"/>
  <c r="N1039" i="7" s="1"/>
  <c r="K1039" i="7"/>
  <c r="L1039" i="7"/>
  <c r="H1400" i="7"/>
  <c r="I1400" i="7" l="1"/>
  <c r="F1401" i="7"/>
  <c r="J1040" i="7" l="1"/>
  <c r="M1400" i="7"/>
  <c r="N1040" i="7" s="1"/>
  <c r="L1040" i="7"/>
  <c r="K1040" i="7"/>
  <c r="H1401" i="7"/>
  <c r="I1401" i="7" l="1"/>
  <c r="F1402" i="7"/>
  <c r="J1041" i="7" l="1"/>
  <c r="M1401" i="7"/>
  <c r="N1041" i="7" s="1"/>
  <c r="K1041" i="7"/>
  <c r="L1041" i="7"/>
  <c r="H1402" i="7"/>
  <c r="I1402" i="7" l="1"/>
  <c r="F1403" i="7"/>
  <c r="J1042" i="7" l="1"/>
  <c r="M1402" i="7"/>
  <c r="N1042" i="7" s="1"/>
  <c r="K1042" i="7"/>
  <c r="L1042" i="7"/>
  <c r="H1403" i="7"/>
  <c r="I1403" i="7" l="1"/>
  <c r="F1404" i="7"/>
  <c r="J1043" i="7" l="1"/>
  <c r="M1403" i="7"/>
  <c r="N1043" i="7" s="1"/>
  <c r="L1043" i="7"/>
  <c r="K1043" i="7"/>
  <c r="H1404" i="7"/>
  <c r="I1404" i="7" l="1"/>
  <c r="F1405" i="7"/>
  <c r="J1044" i="7" l="1"/>
  <c r="M1404" i="7"/>
  <c r="N1044" i="7" s="1"/>
  <c r="K1044" i="7"/>
  <c r="L1044" i="7"/>
  <c r="H1405" i="7"/>
  <c r="I1405" i="7" l="1"/>
  <c r="F1406" i="7"/>
  <c r="J1045" i="7" l="1"/>
  <c r="M1405" i="7"/>
  <c r="N1045" i="7" s="1"/>
  <c r="K1045" i="7"/>
  <c r="L1045" i="7"/>
  <c r="H1406" i="7"/>
  <c r="I1406" i="7" l="1"/>
  <c r="F1407" i="7"/>
  <c r="J1046" i="7" l="1"/>
  <c r="M1406" i="7"/>
  <c r="N1046" i="7" s="1"/>
  <c r="L1046" i="7"/>
  <c r="K1046" i="7"/>
  <c r="H1407" i="7"/>
  <c r="I1407" i="7" l="1"/>
  <c r="F1408" i="7"/>
  <c r="J1047" i="7" l="1"/>
  <c r="M1407" i="7"/>
  <c r="N1047" i="7" s="1"/>
  <c r="K1047" i="7"/>
  <c r="L1047" i="7"/>
  <c r="H1408" i="7"/>
  <c r="I1408" i="7" l="1"/>
  <c r="F1409" i="7"/>
  <c r="J1048" i="7" l="1"/>
  <c r="M1408" i="7"/>
  <c r="N1048" i="7" s="1"/>
  <c r="K1048" i="7"/>
  <c r="L1048" i="7"/>
  <c r="H1409" i="7"/>
  <c r="I1409" i="7" l="1"/>
  <c r="F1410" i="7"/>
  <c r="J1049" i="7" l="1"/>
  <c r="M1409" i="7"/>
  <c r="N1049" i="7" s="1"/>
  <c r="K1049" i="7"/>
  <c r="L1049" i="7"/>
  <c r="H1410" i="7"/>
  <c r="I1410" i="7" l="1"/>
  <c r="F1411" i="7"/>
  <c r="J1050" i="7" l="1"/>
  <c r="M1410" i="7"/>
  <c r="N1050" i="7" s="1"/>
  <c r="L1050" i="7"/>
  <c r="K1050" i="7"/>
  <c r="H1411" i="7"/>
  <c r="I1411" i="7" l="1"/>
  <c r="F1412" i="7"/>
  <c r="J1051" i="7" l="1"/>
  <c r="M1411" i="7"/>
  <c r="N1051" i="7" s="1"/>
  <c r="K1051" i="7"/>
  <c r="L1051" i="7"/>
  <c r="H1412" i="7"/>
  <c r="I1412" i="7" l="1"/>
  <c r="F1413" i="7"/>
  <c r="J1052" i="7" l="1"/>
  <c r="M1412" i="7"/>
  <c r="N1052" i="7" s="1"/>
  <c r="K1052" i="7"/>
  <c r="L1052" i="7"/>
  <c r="H1413" i="7"/>
  <c r="I1413" i="7" l="1"/>
  <c r="F1414" i="7"/>
  <c r="J1053" i="7" l="1"/>
  <c r="M1413" i="7"/>
  <c r="N1053" i="7" s="1"/>
  <c r="K1053" i="7"/>
  <c r="L1053" i="7"/>
  <c r="H1414" i="7"/>
  <c r="I1414" i="7" l="1"/>
  <c r="F1415" i="7"/>
  <c r="J1054" i="7" l="1"/>
  <c r="M1414" i="7"/>
  <c r="N1054" i="7" s="1"/>
  <c r="L1054" i="7"/>
  <c r="K1054" i="7"/>
  <c r="H1415" i="7"/>
  <c r="I1415" i="7" l="1"/>
  <c r="F1416" i="7"/>
  <c r="J1055" i="7" l="1"/>
  <c r="M1415" i="7"/>
  <c r="N1055" i="7" s="1"/>
  <c r="K1055" i="7"/>
  <c r="L1055" i="7"/>
  <c r="H1416" i="7"/>
  <c r="I1416" i="7" l="1"/>
  <c r="F1417" i="7"/>
  <c r="J1056" i="7" l="1"/>
  <c r="M1416" i="7"/>
  <c r="N1056" i="7" s="1"/>
  <c r="L1056" i="7"/>
  <c r="K1056" i="7"/>
  <c r="H1417" i="7"/>
  <c r="I1417" i="7" l="1"/>
  <c r="F1418" i="7"/>
  <c r="J1057" i="7" l="1"/>
  <c r="M1417" i="7"/>
  <c r="N1057" i="7" s="1"/>
  <c r="K1057" i="7"/>
  <c r="L1057" i="7"/>
  <c r="H1418" i="7"/>
  <c r="I1418" i="7" l="1"/>
  <c r="F1419" i="7"/>
  <c r="J1058" i="7" l="1"/>
  <c r="M1418" i="7"/>
  <c r="N1058" i="7" s="1"/>
  <c r="K1058" i="7"/>
  <c r="L1058" i="7"/>
  <c r="H1419" i="7"/>
  <c r="I1419" i="7" l="1"/>
  <c r="F1420" i="7"/>
  <c r="J1059" i="7" l="1"/>
  <c r="M1419" i="7"/>
  <c r="N1059" i="7" s="1"/>
  <c r="K1059" i="7"/>
  <c r="L1059" i="7"/>
  <c r="H1420" i="7"/>
  <c r="I1420" i="7" l="1"/>
  <c r="F1421" i="7"/>
  <c r="J1060" i="7" l="1"/>
  <c r="M1420" i="7"/>
  <c r="N1060" i="7" s="1"/>
  <c r="K1060" i="7"/>
  <c r="L1060" i="7"/>
  <c r="H1421" i="7"/>
  <c r="I1421" i="7" l="1"/>
  <c r="F1422" i="7"/>
  <c r="J1061" i="7" l="1"/>
  <c r="M1421" i="7"/>
  <c r="N1061" i="7" s="1"/>
  <c r="K1061" i="7"/>
  <c r="L1061" i="7"/>
  <c r="H1422" i="7"/>
  <c r="I1422" i="7" l="1"/>
  <c r="F1423" i="7"/>
  <c r="J1062" i="7" l="1"/>
  <c r="M1422" i="7"/>
  <c r="N1062" i="7" s="1"/>
  <c r="K1062" i="7"/>
  <c r="L1062" i="7"/>
  <c r="H1423" i="7"/>
  <c r="I1423" i="7" l="1"/>
  <c r="F1424" i="7"/>
  <c r="J1063" i="7" l="1"/>
  <c r="M1423" i="7"/>
  <c r="N1063" i="7" s="1"/>
  <c r="K1063" i="7"/>
  <c r="L1063" i="7"/>
  <c r="H1424" i="7"/>
  <c r="I1424" i="7" l="1"/>
  <c r="F1425" i="7"/>
  <c r="J1064" i="7" l="1"/>
  <c r="M1424" i="7"/>
  <c r="N1064" i="7" s="1"/>
  <c r="L1064" i="7"/>
  <c r="K1064" i="7"/>
  <c r="H1425" i="7"/>
  <c r="I1425" i="7" l="1"/>
  <c r="F1426" i="7"/>
  <c r="J1065" i="7" l="1"/>
  <c r="M1425" i="7"/>
  <c r="N1065" i="7" s="1"/>
  <c r="L1065" i="7"/>
  <c r="K1065" i="7"/>
  <c r="H1426" i="7"/>
  <c r="I1426" i="7" l="1"/>
  <c r="F1427" i="7"/>
  <c r="J1066" i="7" l="1"/>
  <c r="M1426" i="7"/>
  <c r="N1066" i="7" s="1"/>
  <c r="K1066" i="7"/>
  <c r="L1066" i="7"/>
  <c r="H1427" i="7"/>
  <c r="I1427" i="7" l="1"/>
  <c r="F1428" i="7"/>
  <c r="J1067" i="7" l="1"/>
  <c r="M1427" i="7"/>
  <c r="N1067" i="7" s="1"/>
  <c r="L1067" i="7"/>
  <c r="K1067" i="7"/>
  <c r="H1428" i="7"/>
  <c r="I1428" i="7" l="1"/>
  <c r="F1429" i="7"/>
  <c r="J1068" i="7" l="1"/>
  <c r="M1428" i="7"/>
  <c r="N1068" i="7" s="1"/>
  <c r="L1068" i="7"/>
  <c r="K1068" i="7"/>
  <c r="H1429" i="7"/>
  <c r="I1429" i="7" l="1"/>
  <c r="F1430" i="7"/>
  <c r="J1069" i="7" l="1"/>
  <c r="M1429" i="7"/>
  <c r="N1069" i="7" s="1"/>
  <c r="L1069" i="7"/>
  <c r="K1069" i="7"/>
  <c r="H1430" i="7"/>
  <c r="I1430" i="7" l="1"/>
  <c r="F1431" i="7"/>
  <c r="J1070" i="7" l="1"/>
  <c r="M1430" i="7"/>
  <c r="N1070" i="7" s="1"/>
  <c r="L1070" i="7"/>
  <c r="K1070" i="7"/>
  <c r="H1431" i="7"/>
  <c r="I1431" i="7" l="1"/>
  <c r="F1432" i="7"/>
  <c r="J1071" i="7" l="1"/>
  <c r="M1431" i="7"/>
  <c r="N1071" i="7" s="1"/>
  <c r="K1071" i="7"/>
  <c r="L1071" i="7"/>
  <c r="H1432" i="7"/>
  <c r="I1432" i="7" l="1"/>
  <c r="F1433" i="7"/>
  <c r="J1072" i="7" l="1"/>
  <c r="M1432" i="7"/>
  <c r="N1072" i="7" s="1"/>
  <c r="L1072" i="7"/>
  <c r="K1072" i="7"/>
  <c r="H1433" i="7"/>
  <c r="I1433" i="7" l="1"/>
  <c r="F1434" i="7"/>
  <c r="J1073" i="7" l="1"/>
  <c r="M1433" i="7"/>
  <c r="N1073" i="7" s="1"/>
  <c r="K1073" i="7"/>
  <c r="L1073" i="7"/>
  <c r="H1434" i="7"/>
  <c r="I1434" i="7" l="1"/>
  <c r="F1435" i="7"/>
  <c r="M1434" i="7" l="1"/>
  <c r="N1074" i="7" s="1"/>
  <c r="J1074" i="7"/>
  <c r="L1074" i="7"/>
  <c r="K1074" i="7"/>
  <c r="H1435" i="7"/>
  <c r="I1435" i="7" l="1"/>
  <c r="F1436" i="7"/>
  <c r="J1075" i="7" l="1"/>
  <c r="M1435" i="7"/>
  <c r="N1075" i="7" s="1"/>
  <c r="K1075" i="7"/>
  <c r="L1075" i="7"/>
  <c r="H1436" i="7"/>
  <c r="I1436" i="7" l="1"/>
  <c r="F1437" i="7"/>
  <c r="J1076" i="7" l="1"/>
  <c r="M1436" i="7"/>
  <c r="N1076" i="7" s="1"/>
  <c r="K1076" i="7"/>
  <c r="L1076" i="7"/>
  <c r="H1437" i="7"/>
  <c r="I1437" i="7" l="1"/>
  <c r="F1438" i="7"/>
  <c r="J1077" i="7" l="1"/>
  <c r="M1437" i="7"/>
  <c r="N1077" i="7" s="1"/>
  <c r="K1077" i="7"/>
  <c r="L1077" i="7"/>
  <c r="H1438" i="7"/>
  <c r="I1438" i="7" l="1"/>
  <c r="F1439" i="7"/>
  <c r="J1078" i="7" l="1"/>
  <c r="M1438" i="7"/>
  <c r="N1078" i="7" s="1"/>
  <c r="L1078" i="7"/>
  <c r="K1078" i="7"/>
  <c r="H1439" i="7"/>
  <c r="I1439" i="7" l="1"/>
  <c r="F1440" i="7"/>
  <c r="J1079" i="7" l="1"/>
  <c r="M1439" i="7"/>
  <c r="N1079" i="7" s="1"/>
  <c r="L1079" i="7"/>
  <c r="K1079" i="7"/>
  <c r="H1440" i="7"/>
  <c r="I1440" i="7" l="1"/>
  <c r="F1441" i="7"/>
  <c r="J1080" i="7" l="1"/>
  <c r="M1440" i="7"/>
  <c r="N1080" i="7" s="1"/>
  <c r="K1080" i="7"/>
  <c r="L1080" i="7"/>
  <c r="H1441" i="7"/>
  <c r="I1441" i="7" l="1"/>
  <c r="F1442" i="7"/>
  <c r="M1441" i="7" l="1"/>
  <c r="N1081" i="7" s="1"/>
  <c r="J1081" i="7"/>
  <c r="K1081" i="7"/>
  <c r="L1081" i="7"/>
  <c r="H1442" i="7"/>
  <c r="I1442" i="7" l="1"/>
  <c r="F1443" i="7"/>
  <c r="M1442" i="7" l="1"/>
  <c r="N1082" i="7" s="1"/>
  <c r="J1082" i="7"/>
  <c r="L1082" i="7"/>
  <c r="K1082" i="7"/>
  <c r="H1443" i="7"/>
  <c r="I1443" i="7" l="1"/>
  <c r="F1444" i="7"/>
  <c r="J1083" i="7" l="1"/>
  <c r="M1443" i="7"/>
  <c r="N1083" i="7" s="1"/>
  <c r="L1083" i="7"/>
  <c r="K1083" i="7"/>
  <c r="H1444" i="7"/>
  <c r="I1444" i="7" l="1"/>
  <c r="F1445" i="7"/>
  <c r="J1084" i="7" l="1"/>
  <c r="M1444" i="7"/>
  <c r="N1084" i="7" s="1"/>
  <c r="K1084" i="7"/>
  <c r="L1084" i="7"/>
  <c r="H1445" i="7"/>
  <c r="I1445" i="7" l="1"/>
  <c r="F1446" i="7"/>
  <c r="M1445" i="7" l="1"/>
  <c r="N1085" i="7" s="1"/>
  <c r="J1085" i="7"/>
  <c r="L1085" i="7"/>
  <c r="K1085" i="7"/>
  <c r="H1446" i="7"/>
  <c r="I1446" i="7" l="1"/>
  <c r="F1447" i="7"/>
  <c r="J1086" i="7" l="1"/>
  <c r="M1446" i="7"/>
  <c r="N1086" i="7" s="1"/>
  <c r="L1086" i="7"/>
  <c r="K1086" i="7"/>
  <c r="H1447" i="7"/>
  <c r="I1447" i="7" l="1"/>
  <c r="F1448" i="7"/>
  <c r="J1087" i="7" l="1"/>
  <c r="M1447" i="7"/>
  <c r="N1087" i="7" s="1"/>
  <c r="L1087" i="7"/>
  <c r="K1087" i="7"/>
  <c r="H1448" i="7"/>
  <c r="I1448" i="7" l="1"/>
  <c r="F1449" i="7"/>
  <c r="J1088" i="7" l="1"/>
  <c r="M1448" i="7"/>
  <c r="N1088" i="7" s="1"/>
  <c r="L1088" i="7"/>
  <c r="K1088" i="7"/>
  <c r="H1449" i="7"/>
  <c r="I1449" i="7" l="1"/>
  <c r="F1450" i="7"/>
  <c r="J1089" i="7" l="1"/>
  <c r="M1449" i="7"/>
  <c r="N1089" i="7" s="1"/>
  <c r="L1089" i="7"/>
  <c r="K1089" i="7"/>
  <c r="H1450" i="7"/>
  <c r="I1450" i="7" l="1"/>
  <c r="F1451" i="7"/>
  <c r="M1450" i="7" l="1"/>
  <c r="N1090" i="7" s="1"/>
  <c r="J1090" i="7"/>
  <c r="K1090" i="7"/>
  <c r="L1090" i="7"/>
  <c r="H1451" i="7"/>
  <c r="I1451" i="7" l="1"/>
  <c r="F1452" i="7"/>
  <c r="M1451" i="7" l="1"/>
  <c r="N1091" i="7" s="1"/>
  <c r="J1091" i="7"/>
  <c r="L1091" i="7"/>
  <c r="K1091" i="7"/>
  <c r="H1452" i="7"/>
  <c r="I1452" i="7" l="1"/>
  <c r="F1453" i="7"/>
  <c r="M1452" i="7" l="1"/>
  <c r="N1092" i="7" s="1"/>
  <c r="J1092" i="7"/>
  <c r="L1092" i="7"/>
  <c r="K1092" i="7"/>
  <c r="H1453" i="7"/>
  <c r="I1453" i="7" l="1"/>
  <c r="F1454" i="7"/>
  <c r="J1093" i="7" l="1"/>
  <c r="M1453" i="7"/>
  <c r="N1093" i="7" s="1"/>
  <c r="K1093" i="7"/>
  <c r="L1093" i="7"/>
  <c r="H1454" i="7"/>
  <c r="I1454" i="7" l="1"/>
  <c r="F1455" i="7"/>
  <c r="J1094" i="7" l="1"/>
  <c r="M1454" i="7"/>
  <c r="N1094" i="7" s="1"/>
  <c r="K1094" i="7"/>
  <c r="L1094" i="7"/>
  <c r="H1455" i="7"/>
  <c r="I1455" i="7" l="1"/>
  <c r="F1456" i="7"/>
  <c r="M1455" i="7" l="1"/>
  <c r="N1095" i="7" s="1"/>
  <c r="J1095" i="7"/>
  <c r="L1095" i="7"/>
  <c r="K1095" i="7"/>
  <c r="H1456" i="7"/>
  <c r="I1456" i="7" l="1"/>
  <c r="F1457" i="7"/>
  <c r="J1096" i="7" l="1"/>
  <c r="M1456" i="7"/>
  <c r="N1096" i="7" s="1"/>
  <c r="L1096" i="7"/>
  <c r="K1096" i="7"/>
  <c r="H1457" i="7"/>
  <c r="I1457" i="7" l="1"/>
  <c r="F1458" i="7"/>
  <c r="M1457" i="7" l="1"/>
  <c r="N1097" i="7" s="1"/>
  <c r="J1097" i="7"/>
  <c r="K1097" i="7"/>
  <c r="L1097" i="7"/>
  <c r="H1458" i="7"/>
  <c r="I1458" i="7" l="1"/>
  <c r="F1459" i="7"/>
  <c r="J1098" i="7" l="1"/>
  <c r="M1458" i="7"/>
  <c r="N1098" i="7" s="1"/>
  <c r="L1098" i="7"/>
  <c r="K1098" i="7"/>
  <c r="H1459" i="7"/>
  <c r="I1459" i="7" l="1"/>
  <c r="F1460" i="7"/>
  <c r="J1099" i="7" l="1"/>
  <c r="M1459" i="7"/>
  <c r="N1099" i="7" s="1"/>
  <c r="K1099" i="7"/>
  <c r="L1099" i="7"/>
  <c r="H1460" i="7"/>
  <c r="I1460" i="7" l="1"/>
  <c r="F1461" i="7"/>
  <c r="J1100" i="7" l="1"/>
  <c r="M1460" i="7"/>
  <c r="N1100" i="7" s="1"/>
  <c r="K1100" i="7"/>
  <c r="L1100" i="7"/>
  <c r="H1461" i="7"/>
  <c r="I1461" i="7" l="1"/>
  <c r="F1462" i="7"/>
  <c r="M1461" i="7" l="1"/>
  <c r="N1101" i="7" s="1"/>
  <c r="J1101" i="7"/>
  <c r="L1101" i="7"/>
  <c r="K1101" i="7"/>
  <c r="H1462" i="7"/>
  <c r="I1462" i="7" l="1"/>
  <c r="F1463" i="7"/>
  <c r="M1462" i="7" l="1"/>
  <c r="N1102" i="7" s="1"/>
  <c r="J1102" i="7"/>
  <c r="L1102" i="7"/>
  <c r="K1102" i="7"/>
  <c r="H1463" i="7"/>
  <c r="I1463" i="7" l="1"/>
  <c r="F1464" i="7"/>
  <c r="J1103" i="7" l="1"/>
  <c r="M1463" i="7"/>
  <c r="N1103" i="7" s="1"/>
  <c r="L1103" i="7"/>
  <c r="K1103" i="7"/>
  <c r="H1464" i="7"/>
  <c r="I1464" i="7" l="1"/>
  <c r="F1465" i="7"/>
  <c r="M1464" i="7" l="1"/>
  <c r="N1104" i="7" s="1"/>
  <c r="J1104" i="7"/>
  <c r="L1104" i="7"/>
  <c r="K1104" i="7"/>
  <c r="H1465" i="7"/>
  <c r="I1465" i="7" l="1"/>
  <c r="F1466" i="7"/>
  <c r="M1465" i="7" l="1"/>
  <c r="N1105" i="7" s="1"/>
  <c r="J1105" i="7"/>
  <c r="L1105" i="7"/>
  <c r="K1105" i="7"/>
  <c r="H1466" i="7"/>
  <c r="I1466" i="7" l="1"/>
  <c r="F1467" i="7"/>
  <c r="J1106" i="7" l="1"/>
  <c r="M1466" i="7"/>
  <c r="N1106" i="7" s="1"/>
  <c r="K1106" i="7"/>
  <c r="L1106" i="7"/>
  <c r="H1467" i="7"/>
  <c r="I1467" i="7" l="1"/>
  <c r="F1468" i="7"/>
  <c r="J1107" i="7" l="1"/>
  <c r="M1467" i="7"/>
  <c r="N1107" i="7" s="1"/>
  <c r="K1107" i="7"/>
  <c r="L1107" i="7"/>
  <c r="H1468" i="7"/>
  <c r="I1468" i="7" l="1"/>
  <c r="F1469" i="7"/>
  <c r="J1108" i="7" l="1"/>
  <c r="M1468" i="7"/>
  <c r="N1108" i="7" s="1"/>
  <c r="L1108" i="7"/>
  <c r="K1108" i="7"/>
  <c r="H1469" i="7"/>
  <c r="I1469" i="7" l="1"/>
  <c r="F1470" i="7"/>
  <c r="J1109" i="7" l="1"/>
  <c r="M1469" i="7"/>
  <c r="N1109" i="7" s="1"/>
  <c r="L1109" i="7"/>
  <c r="K1109" i="7"/>
  <c r="H1470" i="7"/>
  <c r="I1470" i="7" l="1"/>
  <c r="F1471" i="7"/>
  <c r="J1110" i="7" l="1"/>
  <c r="M1470" i="7"/>
  <c r="N1110" i="7" s="1"/>
  <c r="L1110" i="7"/>
  <c r="K1110" i="7"/>
  <c r="H1471" i="7"/>
  <c r="I1471" i="7" l="1"/>
  <c r="F1472" i="7"/>
  <c r="J1111" i="7" l="1"/>
  <c r="M1471" i="7"/>
  <c r="N1111" i="7" s="1"/>
  <c r="K1111" i="7"/>
  <c r="L1111" i="7"/>
  <c r="H1472" i="7"/>
  <c r="I1472" i="7" l="1"/>
  <c r="F1473" i="7"/>
  <c r="M1472" i="7" l="1"/>
  <c r="N1112" i="7" s="1"/>
  <c r="J1112" i="7"/>
  <c r="K1112" i="7"/>
  <c r="L1112" i="7"/>
  <c r="H1473" i="7"/>
  <c r="I1473" i="7" l="1"/>
  <c r="F1474" i="7"/>
  <c r="J1113" i="7" l="1"/>
  <c r="M1473" i="7"/>
  <c r="N1113" i="7" s="1"/>
  <c r="L1113" i="7"/>
  <c r="K1113" i="7"/>
  <c r="H1474" i="7"/>
  <c r="I1474" i="7" l="1"/>
  <c r="F1475" i="7"/>
  <c r="J1114" i="7" l="1"/>
  <c r="M1474" i="7"/>
  <c r="N1114" i="7" s="1"/>
  <c r="L1114" i="7"/>
  <c r="K1114" i="7"/>
  <c r="H1475" i="7"/>
  <c r="I1475" i="7" l="1"/>
  <c r="F1476" i="7"/>
  <c r="M1475" i="7" l="1"/>
  <c r="N1115" i="7" s="1"/>
  <c r="J1115" i="7"/>
  <c r="K1115" i="7"/>
  <c r="L1115" i="7"/>
  <c r="H1476" i="7"/>
  <c r="I1476" i="7" l="1"/>
  <c r="F1477" i="7"/>
  <c r="M1476" i="7" l="1"/>
  <c r="N1116" i="7" s="1"/>
  <c r="J1116" i="7"/>
  <c r="L1116" i="7"/>
  <c r="K1116" i="7"/>
  <c r="H1477" i="7"/>
  <c r="I1477" i="7" l="1"/>
  <c r="F1478" i="7"/>
  <c r="J1117" i="7" l="1"/>
  <c r="M1477" i="7"/>
  <c r="N1117" i="7" s="1"/>
  <c r="K1117" i="7"/>
  <c r="L1117" i="7"/>
  <c r="H1478" i="7"/>
  <c r="I1478" i="7" l="1"/>
  <c r="F1479" i="7"/>
  <c r="M1478" i="7" l="1"/>
  <c r="N1118" i="7" s="1"/>
  <c r="J1118" i="7"/>
  <c r="L1118" i="7"/>
  <c r="K1118" i="7"/>
  <c r="H1479" i="7"/>
  <c r="I1479" i="7" l="1"/>
  <c r="F1480" i="7"/>
  <c r="M1479" i="7" l="1"/>
  <c r="N1119" i="7" s="1"/>
  <c r="J1119" i="7"/>
  <c r="L1119" i="7"/>
  <c r="K1119" i="7"/>
  <c r="H1480" i="7"/>
  <c r="I1480" i="7" l="1"/>
  <c r="F1481" i="7"/>
  <c r="J1120" i="7" l="1"/>
  <c r="M1480" i="7"/>
  <c r="N1120" i="7" s="1"/>
  <c r="L1120" i="7"/>
  <c r="K1120" i="7"/>
  <c r="H1481" i="7"/>
  <c r="I1481" i="7" l="1"/>
  <c r="F1482" i="7"/>
  <c r="J1121" i="7" l="1"/>
  <c r="M1481" i="7"/>
  <c r="N1121" i="7" s="1"/>
  <c r="K1121" i="7"/>
  <c r="L1121" i="7"/>
  <c r="H1482" i="7"/>
  <c r="I1482" i="7" l="1"/>
  <c r="F1483" i="7"/>
  <c r="M1482" i="7" l="1"/>
  <c r="N1122" i="7" s="1"/>
  <c r="J1122" i="7"/>
  <c r="L1122" i="7"/>
  <c r="K1122" i="7"/>
  <c r="H1483" i="7"/>
  <c r="I1483" i="7" l="1"/>
  <c r="F1484" i="7"/>
  <c r="J1123" i="7" l="1"/>
  <c r="M1483" i="7"/>
  <c r="N1123" i="7" s="1"/>
  <c r="K1123" i="7"/>
  <c r="L1123" i="7"/>
  <c r="H1484" i="7"/>
  <c r="I1484" i="7" l="1"/>
  <c r="F1485" i="7"/>
  <c r="M1484" i="7" l="1"/>
  <c r="N1124" i="7" s="1"/>
  <c r="J1124" i="7"/>
  <c r="K1124" i="7"/>
  <c r="L1124" i="7"/>
  <c r="H1485" i="7"/>
  <c r="I1485" i="7" l="1"/>
  <c r="F1486" i="7"/>
  <c r="J1125" i="7" l="1"/>
  <c r="M1485" i="7"/>
  <c r="N1125" i="7" s="1"/>
  <c r="L1125" i="7"/>
  <c r="K1125" i="7"/>
  <c r="H1486" i="7"/>
  <c r="I1486" i="7" l="1"/>
  <c r="F1487" i="7"/>
  <c r="M1486" i="7" l="1"/>
  <c r="N1126" i="7" s="1"/>
  <c r="J1126" i="7"/>
  <c r="L1126" i="7"/>
  <c r="K1126" i="7"/>
  <c r="H1487" i="7"/>
  <c r="I1487" i="7" l="1"/>
  <c r="F1488" i="7"/>
  <c r="J1127" i="7" l="1"/>
  <c r="M1487" i="7"/>
  <c r="N1127" i="7" s="1"/>
  <c r="L1127" i="7"/>
  <c r="K1127" i="7"/>
  <c r="H1488" i="7"/>
  <c r="I1488" i="7" l="1"/>
  <c r="F1489" i="7"/>
  <c r="M1488" i="7" l="1"/>
  <c r="N1128" i="7" s="1"/>
  <c r="J1128" i="7"/>
  <c r="K1128" i="7"/>
  <c r="L1128" i="7"/>
  <c r="H1489" i="7"/>
  <c r="I1489" i="7" l="1"/>
  <c r="F1490" i="7"/>
  <c r="M1489" i="7" l="1"/>
  <c r="N1129" i="7" s="1"/>
  <c r="J1129" i="7"/>
  <c r="L1129" i="7"/>
  <c r="K1129" i="7"/>
  <c r="H1490" i="7"/>
  <c r="I1490" i="7" l="1"/>
  <c r="F1491" i="7"/>
  <c r="M1490" i="7" l="1"/>
  <c r="N1130" i="7" s="1"/>
  <c r="J1130" i="7"/>
  <c r="K1130" i="7"/>
  <c r="L1130" i="7"/>
  <c r="H1491" i="7"/>
  <c r="I1491" i="7" l="1"/>
  <c r="F1492" i="7"/>
  <c r="M1491" i="7" l="1"/>
  <c r="N1131" i="7" s="1"/>
  <c r="J1131" i="7"/>
  <c r="K1131" i="7"/>
  <c r="L1131" i="7"/>
  <c r="H1492" i="7"/>
  <c r="I1492" i="7" l="1"/>
  <c r="F1493" i="7"/>
  <c r="J1132" i="7" l="1"/>
  <c r="M1492" i="7"/>
  <c r="N1132" i="7" s="1"/>
  <c r="L1132" i="7"/>
  <c r="K1132" i="7"/>
  <c r="H1493" i="7"/>
  <c r="I1493" i="7" l="1"/>
  <c r="F1494" i="7"/>
  <c r="J1133" i="7" l="1"/>
  <c r="M1493" i="7"/>
  <c r="N1133" i="7" s="1"/>
  <c r="L1133" i="7"/>
  <c r="K1133" i="7"/>
  <c r="H1494" i="7"/>
  <c r="F1495" i="7" s="1"/>
  <c r="H1495" i="7" l="1"/>
  <c r="F1496" i="7" s="1"/>
  <c r="I1494" i="7"/>
  <c r="M1494" i="7" l="1"/>
  <c r="N1134" i="7" s="1"/>
  <c r="J1134" i="7"/>
  <c r="L1134" i="7"/>
  <c r="K1134" i="7"/>
  <c r="H1496" i="7"/>
  <c r="F1497" i="7" s="1"/>
  <c r="I1495" i="7"/>
  <c r="J1135" i="7" l="1"/>
  <c r="M1495" i="7"/>
  <c r="N1135" i="7" s="1"/>
  <c r="K1135" i="7"/>
  <c r="L1135" i="7"/>
  <c r="H1497" i="7"/>
  <c r="F1498" i="7" s="1"/>
  <c r="I1496" i="7"/>
  <c r="H1498" i="7" l="1"/>
  <c r="F1499" i="7" s="1"/>
  <c r="J1136" i="7"/>
  <c r="M1496" i="7"/>
  <c r="N1136" i="7" s="1"/>
  <c r="K1136" i="7"/>
  <c r="L1136" i="7"/>
  <c r="I1497" i="7"/>
  <c r="H1499" i="7" l="1"/>
  <c r="F1500" i="7" s="1"/>
  <c r="J1137" i="7"/>
  <c r="M1497" i="7"/>
  <c r="N1137" i="7" s="1"/>
  <c r="K1137" i="7"/>
  <c r="L1137" i="7"/>
  <c r="I1498" i="7"/>
  <c r="M1498" i="7" l="1"/>
  <c r="N1138" i="7" s="1"/>
  <c r="J1138" i="7"/>
  <c r="K1138" i="7"/>
  <c r="L1138" i="7"/>
  <c r="H1500" i="7"/>
  <c r="I1499" i="7"/>
  <c r="J1139" i="7" l="1"/>
  <c r="M1499" i="7"/>
  <c r="N1139" i="7" s="1"/>
  <c r="K1139" i="7"/>
  <c r="L1139" i="7"/>
  <c r="I1500" i="7"/>
  <c r="F1501" i="7"/>
  <c r="M1500" i="7" l="1"/>
  <c r="N1140" i="7" s="1"/>
  <c r="J1140" i="7"/>
  <c r="K1140" i="7"/>
  <c r="L1140" i="7"/>
  <c r="H1501" i="7"/>
  <c r="F1502" i="7" s="1"/>
  <c r="H1502" i="7" l="1"/>
  <c r="F1503" i="7" s="1"/>
  <c r="I1501" i="7"/>
  <c r="J1141" i="7" l="1"/>
  <c r="M1501" i="7"/>
  <c r="N1141" i="7" s="1"/>
  <c r="K1141" i="7"/>
  <c r="L1141" i="7"/>
  <c r="H1503" i="7"/>
  <c r="I1502" i="7"/>
  <c r="I1503" i="7" l="1"/>
  <c r="J1142" i="7"/>
  <c r="M1502" i="7"/>
  <c r="N1142" i="7" s="1"/>
  <c r="L1142" i="7"/>
  <c r="K1142" i="7"/>
  <c r="F1504" i="7"/>
  <c r="H1504" i="7" l="1"/>
  <c r="F1505" i="7" s="1"/>
  <c r="M1503" i="7"/>
  <c r="N1143" i="7" s="1"/>
  <c r="J1143" i="7"/>
  <c r="L1143" i="7"/>
  <c r="K1143" i="7"/>
  <c r="H1505" i="7" l="1"/>
  <c r="F1506" i="7" s="1"/>
  <c r="I1504" i="7"/>
  <c r="J1144" i="7" l="1"/>
  <c r="M1504" i="7"/>
  <c r="N1144" i="7" s="1"/>
  <c r="K1144" i="7"/>
  <c r="L1144" i="7"/>
  <c r="H1506" i="7"/>
  <c r="F1507" i="7" s="1"/>
  <c r="I1505" i="7"/>
  <c r="M1505" i="7" l="1"/>
  <c r="N1145" i="7" s="1"/>
  <c r="J1145" i="7"/>
  <c r="L1145" i="7"/>
  <c r="K1145" i="7"/>
  <c r="H1507" i="7"/>
  <c r="F1508" i="7" s="1"/>
  <c r="I1506" i="7"/>
  <c r="M1506" i="7" l="1"/>
  <c r="N1146" i="7" s="1"/>
  <c r="J1146" i="7"/>
  <c r="K1146" i="7"/>
  <c r="L1146" i="7"/>
  <c r="H1508" i="7"/>
  <c r="I1507" i="7"/>
  <c r="M1507" i="7" l="1"/>
  <c r="N1147" i="7" s="1"/>
  <c r="J1147" i="7"/>
  <c r="L1147" i="7"/>
  <c r="K1147" i="7"/>
  <c r="I1508" i="7"/>
  <c r="F1509" i="7"/>
  <c r="H1509" i="7" l="1"/>
  <c r="M1508" i="7"/>
  <c r="N1148" i="7" s="1"/>
  <c r="J1148" i="7"/>
  <c r="L1148" i="7"/>
  <c r="K1148" i="7"/>
  <c r="I1509" i="7" l="1"/>
  <c r="F1510" i="7"/>
  <c r="H1510" i="7" l="1"/>
  <c r="F1511" i="7" s="1"/>
  <c r="M1509" i="7"/>
  <c r="N1149" i="7" s="1"/>
  <c r="J1149" i="7"/>
  <c r="K1149" i="7"/>
  <c r="L1149" i="7"/>
  <c r="H1511" i="7" l="1"/>
  <c r="F1512" i="7" s="1"/>
  <c r="I1510" i="7"/>
  <c r="M1510" i="7" l="1"/>
  <c r="N1150" i="7" s="1"/>
  <c r="J1150" i="7"/>
  <c r="L1150" i="7"/>
  <c r="K1150" i="7"/>
  <c r="H1512" i="7"/>
  <c r="F1513" i="7" s="1"/>
  <c r="I1511" i="7"/>
  <c r="M1511" i="7" l="1"/>
  <c r="N1151" i="7" s="1"/>
  <c r="J1151" i="7"/>
  <c r="L1151" i="7"/>
  <c r="K1151" i="7"/>
  <c r="H1513" i="7"/>
  <c r="F1514" i="7" s="1"/>
  <c r="I1512" i="7"/>
  <c r="M1512" i="7" l="1"/>
  <c r="N1152" i="7" s="1"/>
  <c r="J1152" i="7"/>
  <c r="L1152" i="7"/>
  <c r="K1152" i="7"/>
  <c r="H1514" i="7"/>
  <c r="I1513" i="7"/>
  <c r="I1514" i="7" l="1"/>
  <c r="M1513" i="7"/>
  <c r="N1153" i="7" s="1"/>
  <c r="J1153" i="7"/>
  <c r="L1153" i="7"/>
  <c r="K1153" i="7"/>
  <c r="F1515" i="7"/>
  <c r="H1515" i="7" l="1"/>
  <c r="F1516" i="7" s="1"/>
  <c r="M1514" i="7"/>
  <c r="N1154" i="7" s="1"/>
  <c r="J1154" i="7"/>
  <c r="K1154" i="7"/>
  <c r="L1154" i="7"/>
  <c r="H1516" i="7" l="1"/>
  <c r="F1517" i="7" s="1"/>
  <c r="I1515" i="7"/>
  <c r="M1515" i="7" l="1"/>
  <c r="N1155" i="7" s="1"/>
  <c r="J1155" i="7"/>
  <c r="K1155" i="7"/>
  <c r="L1155" i="7"/>
  <c r="H1517" i="7"/>
  <c r="F1518" i="7" s="1"/>
  <c r="I1516" i="7"/>
  <c r="M1516" i="7" l="1"/>
  <c r="N1156" i="7" s="1"/>
  <c r="J1156" i="7"/>
  <c r="K1156" i="7"/>
  <c r="L1156" i="7"/>
  <c r="H1518" i="7"/>
  <c r="F1519" i="7" s="1"/>
  <c r="I1517" i="7"/>
  <c r="H1519" i="7" l="1"/>
  <c r="F1520" i="7" s="1"/>
  <c r="M1517" i="7"/>
  <c r="N1157" i="7" s="1"/>
  <c r="J1157" i="7"/>
  <c r="L1157" i="7"/>
  <c r="K1157" i="7"/>
  <c r="I1518" i="7"/>
  <c r="M1518" i="7" l="1"/>
  <c r="N1158" i="7" s="1"/>
  <c r="J1158" i="7"/>
  <c r="K1158" i="7"/>
  <c r="L1158" i="7"/>
  <c r="H1520" i="7"/>
  <c r="F1521" i="7" s="1"/>
  <c r="I1519" i="7"/>
  <c r="M1519" i="7" l="1"/>
  <c r="N1159" i="7" s="1"/>
  <c r="J1159" i="7"/>
  <c r="L1159" i="7"/>
  <c r="K1159" i="7"/>
  <c r="H1521" i="7"/>
  <c r="F1522" i="7" s="1"/>
  <c r="I1520" i="7"/>
  <c r="H1522" i="7" l="1"/>
  <c r="F1523" i="7" s="1"/>
  <c r="M1520" i="7"/>
  <c r="N1160" i="7" s="1"/>
  <c r="J1160" i="7"/>
  <c r="L1160" i="7"/>
  <c r="K1160" i="7"/>
  <c r="I1521" i="7"/>
  <c r="M1521" i="7" l="1"/>
  <c r="N1161" i="7" s="1"/>
  <c r="J1161" i="7"/>
  <c r="K1161" i="7"/>
  <c r="L1161" i="7"/>
  <c r="H1523" i="7"/>
  <c r="I1522" i="7"/>
  <c r="M1522" i="7" l="1"/>
  <c r="N1162" i="7" s="1"/>
  <c r="J1162" i="7"/>
  <c r="K1162" i="7"/>
  <c r="L1162" i="7"/>
  <c r="I1523" i="7"/>
  <c r="F1524" i="7"/>
  <c r="H1524" i="7" l="1"/>
  <c r="F1525" i="7" s="1"/>
  <c r="M1523" i="7"/>
  <c r="N1163" i="7" s="1"/>
  <c r="J1163" i="7"/>
  <c r="K1163" i="7"/>
  <c r="L1163" i="7"/>
  <c r="H1525" i="7" l="1"/>
  <c r="F1526" i="7" s="1"/>
  <c r="I1524" i="7"/>
  <c r="M1524" i="7" l="1"/>
  <c r="N1164" i="7" s="1"/>
  <c r="J1164" i="7"/>
  <c r="K1164" i="7"/>
  <c r="L1164" i="7"/>
  <c r="H1526" i="7"/>
  <c r="I1525" i="7"/>
  <c r="I1526" i="7" l="1"/>
  <c r="M1525" i="7"/>
  <c r="N1165" i="7" s="1"/>
  <c r="J1165" i="7"/>
  <c r="L1165" i="7"/>
  <c r="K1165" i="7"/>
  <c r="F1527" i="7"/>
  <c r="M1526" i="7" l="1"/>
  <c r="N1166" i="7" s="1"/>
  <c r="J1166" i="7"/>
  <c r="K1166" i="7"/>
  <c r="L1166" i="7"/>
  <c r="H1527" i="7"/>
  <c r="F1528" i="7" s="1"/>
  <c r="H1528" i="7" l="1"/>
  <c r="F1529" i="7" s="1"/>
  <c r="I1527" i="7"/>
  <c r="M1527" i="7" l="1"/>
  <c r="N1167" i="7" s="1"/>
  <c r="J1167" i="7"/>
  <c r="K1167" i="7"/>
  <c r="L1167" i="7"/>
  <c r="H1529" i="7"/>
  <c r="F1530" i="7" s="1"/>
  <c r="I1528" i="7"/>
  <c r="M1528" i="7" l="1"/>
  <c r="N1168" i="7" s="1"/>
  <c r="J1168" i="7"/>
  <c r="L1168" i="7"/>
  <c r="K1168" i="7"/>
  <c r="H1530" i="7"/>
  <c r="F1531" i="7" s="1"/>
  <c r="I1529" i="7"/>
  <c r="M1529" i="7" l="1"/>
  <c r="N1169" i="7" s="1"/>
  <c r="J1169" i="7"/>
  <c r="K1169" i="7"/>
  <c r="L1169" i="7"/>
  <c r="H1531" i="7"/>
  <c r="I1530" i="7"/>
  <c r="M1530" i="7" l="1"/>
  <c r="N1170" i="7" s="1"/>
  <c r="J1170" i="7"/>
  <c r="L1170" i="7"/>
  <c r="K1170" i="7"/>
  <c r="I1531" i="7"/>
  <c r="F1532" i="7"/>
  <c r="H1532" i="7" l="1"/>
  <c r="F1533" i="7" s="1"/>
  <c r="M1531" i="7"/>
  <c r="N1171" i="7" s="1"/>
  <c r="J1171" i="7"/>
  <c r="K1171" i="7"/>
  <c r="L1171" i="7"/>
  <c r="H1533" i="7" l="1"/>
  <c r="F1534" i="7" s="1"/>
  <c r="I1532" i="7"/>
  <c r="M1532" i="7" l="1"/>
  <c r="N1172" i="7" s="1"/>
  <c r="J1172" i="7"/>
  <c r="L1172" i="7"/>
  <c r="K1172" i="7"/>
  <c r="H1534" i="7"/>
  <c r="F1535" i="7" s="1"/>
  <c r="I1533" i="7"/>
  <c r="M1533" i="7" l="1"/>
  <c r="N1173" i="7" s="1"/>
  <c r="J1173" i="7"/>
  <c r="K1173" i="7"/>
  <c r="L1173" i="7"/>
  <c r="H1535" i="7"/>
  <c r="F1536" i="7" s="1"/>
  <c r="I1534" i="7"/>
  <c r="H1536" i="7" l="1"/>
  <c r="F1537" i="7" s="1"/>
  <c r="M1534" i="7"/>
  <c r="N1174" i="7" s="1"/>
  <c r="J1174" i="7"/>
  <c r="L1174" i="7"/>
  <c r="K1174" i="7"/>
  <c r="I1535" i="7"/>
  <c r="M1535" i="7" l="1"/>
  <c r="N1175" i="7" s="1"/>
  <c r="J1175" i="7"/>
  <c r="L1175" i="7"/>
  <c r="K1175" i="7"/>
  <c r="H1537" i="7"/>
  <c r="I1536" i="7"/>
  <c r="M1536" i="7" l="1"/>
  <c r="N1176" i="7" s="1"/>
  <c r="J1176" i="7"/>
  <c r="K1176" i="7"/>
  <c r="L1176" i="7"/>
  <c r="I1537" i="7"/>
  <c r="F1538" i="7"/>
  <c r="H1538" i="7" l="1"/>
  <c r="F1539" i="7" s="1"/>
  <c r="M1537" i="7"/>
  <c r="N1177" i="7" s="1"/>
  <c r="J1177" i="7"/>
  <c r="K1177" i="7"/>
  <c r="L1177" i="7"/>
  <c r="H1539" i="7" l="1"/>
  <c r="F1540" i="7" s="1"/>
  <c r="I1538" i="7"/>
  <c r="M1538" i="7" l="1"/>
  <c r="N1178" i="7" s="1"/>
  <c r="J1178" i="7"/>
  <c r="L1178" i="7"/>
  <c r="K1178" i="7"/>
  <c r="H1540" i="7"/>
  <c r="I1539" i="7"/>
  <c r="I1540" i="7" l="1"/>
  <c r="M1539" i="7"/>
  <c r="N1179" i="7" s="1"/>
  <c r="J1179" i="7"/>
  <c r="K1179" i="7"/>
  <c r="L1179" i="7"/>
  <c r="F1541" i="7"/>
  <c r="H1541" i="7" l="1"/>
  <c r="F1542" i="7" s="1"/>
  <c r="M1540" i="7"/>
  <c r="N1180" i="7" s="1"/>
  <c r="J1180" i="7"/>
  <c r="L1180" i="7"/>
  <c r="K1180" i="7"/>
  <c r="H1542" i="7" l="1"/>
  <c r="I1541" i="7"/>
  <c r="M1541" i="7" l="1"/>
  <c r="N1181" i="7" s="1"/>
  <c r="J1181" i="7"/>
  <c r="K1181" i="7"/>
  <c r="L1181" i="7"/>
  <c r="I1542" i="7"/>
  <c r="F1543" i="7"/>
  <c r="H1543" i="7" l="1"/>
  <c r="M1542" i="7"/>
  <c r="N1182" i="7" s="1"/>
  <c r="J1182" i="7"/>
  <c r="K1182" i="7"/>
  <c r="L1182" i="7"/>
  <c r="I1543" i="7" l="1"/>
  <c r="F1544" i="7"/>
  <c r="M1543" i="7" l="1"/>
  <c r="N1183" i="7" s="1"/>
  <c r="J1183" i="7"/>
  <c r="K1183" i="7"/>
  <c r="L1183" i="7"/>
  <c r="H1544" i="7"/>
  <c r="F1545" i="7" s="1"/>
  <c r="H1545" i="7" l="1"/>
  <c r="I1544" i="7"/>
  <c r="M1544" i="7" l="1"/>
  <c r="N1184" i="7" s="1"/>
  <c r="J1184" i="7"/>
  <c r="K1184" i="7"/>
  <c r="L1184" i="7"/>
  <c r="I1545" i="7"/>
  <c r="F1546" i="7"/>
  <c r="H1546" i="7" l="1"/>
  <c r="M1545" i="7"/>
  <c r="N1185" i="7" s="1"/>
  <c r="J1185" i="7"/>
  <c r="L1185" i="7"/>
  <c r="K1185" i="7"/>
  <c r="I1546" i="7" l="1"/>
  <c r="F1547" i="7"/>
  <c r="H1547" i="7" l="1"/>
  <c r="M1546" i="7"/>
  <c r="N1186" i="7" s="1"/>
  <c r="J1186" i="7"/>
  <c r="K1186" i="7"/>
  <c r="L1186" i="7"/>
  <c r="I1547" i="7" l="1"/>
  <c r="F1548" i="7"/>
  <c r="H1548" i="7" l="1"/>
  <c r="M1547" i="7"/>
  <c r="N1187" i="7" s="1"/>
  <c r="J1187" i="7"/>
  <c r="L1187" i="7"/>
  <c r="K1187" i="7"/>
  <c r="I1548" i="7" l="1"/>
  <c r="F1549" i="7"/>
  <c r="M1548" i="7" l="1"/>
  <c r="N1188" i="7" s="1"/>
  <c r="J1188" i="7"/>
  <c r="L1188" i="7"/>
  <c r="K1188" i="7"/>
  <c r="H1549" i="7"/>
  <c r="F1550" i="7" s="1"/>
  <c r="H1550" i="7" l="1"/>
  <c r="I1549" i="7"/>
  <c r="M1549" i="7" l="1"/>
  <c r="N1189" i="7" s="1"/>
  <c r="J1189" i="7"/>
  <c r="L1189" i="7"/>
  <c r="K1189" i="7"/>
  <c r="I1550" i="7"/>
  <c r="F1551" i="7"/>
  <c r="H1551" i="7" l="1"/>
  <c r="M1550" i="7"/>
  <c r="N1190" i="7" s="1"/>
  <c r="J1190" i="7"/>
  <c r="K1190" i="7"/>
  <c r="L1190" i="7"/>
  <c r="I1551" i="7" l="1"/>
  <c r="F1552" i="7"/>
  <c r="M1551" i="7" l="1"/>
  <c r="N1191" i="7" s="1"/>
  <c r="J1191" i="7"/>
  <c r="L1191" i="7"/>
  <c r="K1191" i="7"/>
  <c r="H1552" i="7"/>
  <c r="I1552" i="7" l="1"/>
  <c r="F1553" i="7"/>
  <c r="H1553" i="7" l="1"/>
  <c r="J1192" i="7"/>
  <c r="M1552" i="7"/>
  <c r="K1192" i="7"/>
  <c r="L1192" i="7"/>
  <c r="I1553" i="7" l="1"/>
  <c r="N1192" i="7"/>
  <c r="F1554" i="7"/>
  <c r="M1553" i="7" l="1"/>
  <c r="J1193" i="7"/>
  <c r="K1193" i="7"/>
  <c r="L1193" i="7"/>
  <c r="H1554" i="7"/>
  <c r="F1555" i="7" s="1"/>
  <c r="H1555" i="7" l="1"/>
  <c r="N1193" i="7"/>
  <c r="I1554" i="7"/>
  <c r="J1194" i="7" l="1"/>
  <c r="M1554" i="7"/>
  <c r="L1194" i="7"/>
  <c r="K1194" i="7"/>
  <c r="I1555" i="7"/>
  <c r="F1556" i="7"/>
  <c r="J1195" i="7" l="1"/>
  <c r="M1555" i="7"/>
  <c r="N1195" i="7" s="1"/>
  <c r="L1195" i="7"/>
  <c r="K1195" i="7"/>
  <c r="N1194" i="7"/>
  <c r="H1556" i="7"/>
  <c r="F1557" i="7" s="1"/>
  <c r="H1557" i="7" l="1"/>
  <c r="I1556" i="7"/>
  <c r="J1196" i="7" l="1"/>
  <c r="M1556" i="7"/>
  <c r="L1196" i="7"/>
  <c r="K1196" i="7"/>
  <c r="I1557" i="7"/>
  <c r="F1558" i="7"/>
  <c r="J1197" i="7" l="1"/>
  <c r="M1557" i="7"/>
  <c r="N1197" i="7" s="1"/>
  <c r="K1197" i="7"/>
  <c r="L1197" i="7"/>
  <c r="N1196" i="7"/>
  <c r="H1558" i="7"/>
  <c r="F1559" i="7" s="1"/>
  <c r="H1559" i="7" l="1"/>
  <c r="I1558" i="7"/>
  <c r="M1558" i="7" l="1"/>
  <c r="J1198" i="7"/>
  <c r="K1198" i="7"/>
  <c r="L1198" i="7"/>
  <c r="I1559" i="7"/>
  <c r="F1560" i="7"/>
  <c r="J1199" i="7" l="1"/>
  <c r="M1559" i="7"/>
  <c r="N1199" i="7" s="1"/>
  <c r="L1199" i="7"/>
  <c r="K1199" i="7"/>
  <c r="N1198" i="7"/>
  <c r="H1560" i="7"/>
  <c r="I1560" i="7" l="1"/>
  <c r="F1561" i="7"/>
  <c r="H1561" i="7" l="1"/>
  <c r="M1560" i="7"/>
  <c r="N1200" i="7" s="1"/>
  <c r="J1200" i="7"/>
  <c r="L1200" i="7"/>
  <c r="K1200" i="7"/>
  <c r="I1561" i="7" l="1"/>
  <c r="F1562" i="7"/>
  <c r="M1561" i="7" l="1"/>
  <c r="N1201" i="7" s="1"/>
  <c r="J1201" i="7"/>
  <c r="L1201" i="7"/>
  <c r="K1201" i="7"/>
  <c r="H1562" i="7"/>
  <c r="I1562" i="7" l="1"/>
  <c r="F1563" i="7"/>
  <c r="H1563" i="7" l="1"/>
  <c r="J1202" i="7"/>
  <c r="M1562" i="7"/>
  <c r="N1202" i="7" s="1"/>
  <c r="L1202" i="7"/>
  <c r="K1202" i="7"/>
  <c r="I1563" i="7" l="1"/>
  <c r="F1564" i="7"/>
  <c r="J1203" i="7" l="1"/>
  <c r="H5" i="7" s="1"/>
  <c r="M1563" i="7"/>
  <c r="N1203" i="7" s="1"/>
  <c r="L1203" i="7"/>
  <c r="H7" i="7" s="1"/>
  <c r="K1203" i="7"/>
  <c r="H6" i="7" s="1"/>
  <c r="H1564" i="7"/>
  <c r="I1564" i="7" l="1"/>
  <c r="F1565" i="7"/>
  <c r="M1564" i="7" l="1"/>
  <c r="N1204" i="7" s="1"/>
  <c r="J1204" i="7"/>
  <c r="L1204" i="7"/>
  <c r="K1204" i="7"/>
  <c r="H1565" i="7"/>
  <c r="I1565" i="7" l="1"/>
  <c r="F1566" i="7"/>
  <c r="J1205" i="7" l="1"/>
  <c r="M1565" i="7"/>
  <c r="N1205" i="7" s="1"/>
  <c r="L1205" i="7"/>
  <c r="K1205" i="7"/>
  <c r="H1566" i="7"/>
  <c r="I1566" i="7" l="1"/>
  <c r="F1567" i="7"/>
  <c r="J1206" i="7" l="1"/>
  <c r="M1566" i="7"/>
  <c r="N1206" i="7" s="1"/>
  <c r="K1206" i="7"/>
  <c r="L1206" i="7"/>
  <c r="H1567" i="7"/>
  <c r="I1567" i="7" l="1"/>
  <c r="F1568" i="7"/>
  <c r="M1567" i="7" l="1"/>
  <c r="N1207" i="7" s="1"/>
  <c r="J1207" i="7"/>
  <c r="L1207" i="7"/>
  <c r="K1207" i="7"/>
  <c r="H1568" i="7"/>
  <c r="I1568" i="7" l="1"/>
  <c r="F1569" i="7"/>
  <c r="M1568" i="7" l="1"/>
  <c r="N1208" i="7" s="1"/>
  <c r="J1208" i="7"/>
  <c r="L1208" i="7"/>
  <c r="K1208" i="7"/>
  <c r="H1569" i="7"/>
  <c r="I1569" i="7" l="1"/>
  <c r="F1570" i="7"/>
  <c r="J1209" i="7" l="1"/>
  <c r="M1569" i="7"/>
  <c r="N1209" i="7" s="1"/>
  <c r="K1209" i="7"/>
  <c r="L1209" i="7"/>
  <c r="H1570" i="7"/>
  <c r="I1570" i="7" l="1"/>
  <c r="F1571" i="7"/>
  <c r="M1570" i="7" l="1"/>
  <c r="N1210" i="7" s="1"/>
  <c r="J1210" i="7"/>
  <c r="K1210" i="7"/>
  <c r="L1210" i="7"/>
  <c r="H1571" i="7"/>
  <c r="I1571" i="7" l="1"/>
  <c r="F1572" i="7"/>
  <c r="J1211" i="7" l="1"/>
  <c r="M1571" i="7"/>
  <c r="N1211" i="7" s="1"/>
  <c r="K1211" i="7"/>
  <c r="L1211" i="7"/>
  <c r="H1572" i="7"/>
  <c r="I1572" i="7" l="1"/>
  <c r="F1573" i="7"/>
  <c r="J1212" i="7" l="1"/>
  <c r="M1572" i="7"/>
  <c r="N1212" i="7" s="1"/>
  <c r="K1212" i="7"/>
  <c r="L1212" i="7"/>
  <c r="H1573" i="7"/>
  <c r="I1573" i="7" l="1"/>
  <c r="F1574" i="7"/>
  <c r="M1573" i="7" l="1"/>
  <c r="N1213" i="7" s="1"/>
  <c r="J1213" i="7"/>
  <c r="L1213" i="7"/>
  <c r="K1213" i="7"/>
  <c r="H1574" i="7"/>
  <c r="I1574" i="7" l="1"/>
  <c r="F1575" i="7"/>
  <c r="M1574" i="7" l="1"/>
  <c r="N1214" i="7" s="1"/>
  <c r="J1214" i="7"/>
  <c r="L1214" i="7"/>
  <c r="K1214" i="7"/>
  <c r="H1575" i="7"/>
  <c r="I1575" i="7" l="1"/>
  <c r="F1576" i="7"/>
  <c r="J1215" i="7" l="1"/>
  <c r="M1575" i="7"/>
  <c r="N1215" i="7" s="1"/>
  <c r="K1215" i="7"/>
  <c r="L1215" i="7"/>
  <c r="H1576" i="7"/>
  <c r="I1576" i="7" l="1"/>
  <c r="F1577" i="7"/>
  <c r="J1216" i="7" l="1"/>
  <c r="M1576" i="7"/>
  <c r="N1216" i="7" s="1"/>
  <c r="L1216" i="7"/>
  <c r="K1216" i="7"/>
  <c r="H1577" i="7"/>
  <c r="I1577" i="7" l="1"/>
  <c r="F1578" i="7"/>
  <c r="J1217" i="7" l="1"/>
  <c r="M1577" i="7"/>
  <c r="N1217" i="7" s="1"/>
  <c r="K1217" i="7"/>
  <c r="L1217" i="7"/>
  <c r="H1578" i="7"/>
  <c r="I1578" i="7" l="1"/>
  <c r="F1579" i="7"/>
  <c r="J1218" i="7" l="1"/>
  <c r="M1578" i="7"/>
  <c r="N1218" i="7" s="1"/>
  <c r="L1218" i="7"/>
  <c r="K1218" i="7"/>
  <c r="H1579" i="7"/>
  <c r="I1579" i="7" l="1"/>
  <c r="F1580" i="7"/>
  <c r="M1579" i="7" l="1"/>
  <c r="N1219" i="7" s="1"/>
  <c r="J1219" i="7"/>
  <c r="L1219" i="7"/>
  <c r="K1219" i="7"/>
  <c r="H1580" i="7"/>
  <c r="I1580" i="7" l="1"/>
  <c r="F1581" i="7"/>
  <c r="M1580" i="7" l="1"/>
  <c r="N1220" i="7" s="1"/>
  <c r="J1220" i="7"/>
  <c r="K1220" i="7"/>
  <c r="L1220" i="7"/>
  <c r="H1581" i="7"/>
  <c r="I1581" i="7" l="1"/>
  <c r="F1582" i="7"/>
  <c r="J1221" i="7" l="1"/>
  <c r="M1581" i="7"/>
  <c r="N1221" i="7" s="1"/>
  <c r="K1221" i="7"/>
  <c r="L1221" i="7"/>
  <c r="H1582" i="7"/>
  <c r="I1582" i="7" l="1"/>
  <c r="F1583" i="7"/>
  <c r="J1222" i="7" l="1"/>
  <c r="M1582" i="7"/>
  <c r="N1222" i="7" s="1"/>
  <c r="L1222" i="7"/>
  <c r="K1222" i="7"/>
  <c r="H1583" i="7"/>
  <c r="I1583" i="7" l="1"/>
  <c r="F1584" i="7"/>
  <c r="M1583" i="7" l="1"/>
  <c r="N1223" i="7" s="1"/>
  <c r="J1223" i="7"/>
  <c r="K1223" i="7"/>
  <c r="L1223" i="7"/>
  <c r="H1584" i="7"/>
  <c r="I1584" i="7" l="1"/>
  <c r="F1585" i="7"/>
  <c r="J1224" i="7" l="1"/>
  <c r="M1584" i="7"/>
  <c r="N1224" i="7" s="1"/>
  <c r="K1224" i="7"/>
  <c r="L1224" i="7"/>
  <c r="H1585" i="7"/>
  <c r="I1585" i="7" l="1"/>
  <c r="F1586" i="7"/>
  <c r="J1225" i="7" l="1"/>
  <c r="M1585" i="7"/>
  <c r="N1225" i="7" s="1"/>
  <c r="L1225" i="7"/>
  <c r="K1225" i="7"/>
  <c r="H1586" i="7"/>
  <c r="I1586" i="7" l="1"/>
  <c r="F1587" i="7"/>
  <c r="M1586" i="7" l="1"/>
  <c r="N1226" i="7" s="1"/>
  <c r="J1226" i="7"/>
  <c r="L1226" i="7"/>
  <c r="K1226" i="7"/>
  <c r="H1587" i="7"/>
  <c r="I1587" i="7" l="1"/>
  <c r="F1588" i="7"/>
  <c r="M1587" i="7" l="1"/>
  <c r="J1227" i="7"/>
  <c r="L1227" i="7"/>
  <c r="K1227" i="7"/>
  <c r="H1588" i="7"/>
  <c r="I1588" i="7" l="1"/>
  <c r="N1227" i="7"/>
  <c r="I8" i="7"/>
  <c r="F1589" i="7"/>
  <c r="J1228" i="7" l="1"/>
  <c r="M1588" i="7"/>
  <c r="N1228" i="7" s="1"/>
  <c r="K1228" i="7"/>
  <c r="L1228" i="7"/>
  <c r="H1589" i="7"/>
  <c r="I1589" i="7" l="1"/>
  <c r="F1590" i="7"/>
  <c r="J1229" i="7" l="1"/>
  <c r="M1589" i="7"/>
  <c r="N1229" i="7" s="1"/>
  <c r="K1229" i="7"/>
  <c r="L1229" i="7"/>
  <c r="H1590" i="7"/>
  <c r="I1590" i="7" l="1"/>
  <c r="F1591" i="7"/>
  <c r="J1230" i="7" l="1"/>
  <c r="M1590" i="7"/>
  <c r="N1230" i="7" s="1"/>
  <c r="L1230" i="7"/>
  <c r="K1230" i="7"/>
  <c r="H1591" i="7"/>
  <c r="I1591" i="7" l="1"/>
  <c r="F1592" i="7"/>
  <c r="J1231" i="7" l="1"/>
  <c r="M1591" i="7"/>
  <c r="N1231" i="7" s="1"/>
  <c r="L1231" i="7"/>
  <c r="K1231" i="7"/>
  <c r="H1592" i="7"/>
  <c r="I1592" i="7" l="1"/>
  <c r="F1593" i="7"/>
  <c r="J1232" i="7" l="1"/>
  <c r="M1592" i="7"/>
  <c r="N1232" i="7" s="1"/>
  <c r="L1232" i="7"/>
  <c r="K1232" i="7"/>
  <c r="H1593" i="7"/>
  <c r="I1593" i="7" l="1"/>
  <c r="F1594" i="7"/>
  <c r="J1233" i="7" l="1"/>
  <c r="M1593" i="7"/>
  <c r="N1233" i="7" s="1"/>
  <c r="K1233" i="7"/>
  <c r="L1233" i="7"/>
  <c r="H1594" i="7"/>
  <c r="I1594" i="7" l="1"/>
  <c r="F1595" i="7"/>
  <c r="J1234" i="7" l="1"/>
  <c r="M1594" i="7"/>
  <c r="N1234" i="7" s="1"/>
  <c r="K1234" i="7"/>
  <c r="L1234" i="7"/>
  <c r="H1595" i="7"/>
  <c r="I1595" i="7" l="1"/>
  <c r="F1596" i="7"/>
  <c r="J1235" i="7" l="1"/>
  <c r="M1595" i="7"/>
  <c r="N1235" i="7" s="1"/>
  <c r="L1235" i="7"/>
  <c r="K1235" i="7"/>
  <c r="H1596" i="7"/>
  <c r="I1596" i="7" l="1"/>
  <c r="F1597" i="7"/>
  <c r="J1236" i="7" l="1"/>
  <c r="M1596" i="7"/>
  <c r="N1236" i="7" s="1"/>
  <c r="L1236" i="7"/>
  <c r="K1236" i="7"/>
  <c r="H1597" i="7"/>
  <c r="I1597" i="7" l="1"/>
  <c r="F1598" i="7"/>
  <c r="J1237" i="7" l="1"/>
  <c r="M1597" i="7"/>
  <c r="N1237" i="7" s="1"/>
  <c r="L1237" i="7"/>
  <c r="K1237" i="7"/>
  <c r="H1598" i="7"/>
  <c r="I1598" i="7" l="1"/>
  <c r="F1599" i="7"/>
  <c r="J1238" i="7" l="1"/>
  <c r="M1598" i="7"/>
  <c r="N1238" i="7" s="1"/>
  <c r="L1238" i="7"/>
  <c r="K1238" i="7"/>
  <c r="H1599" i="7"/>
  <c r="I1599" i="7" l="1"/>
  <c r="F1600" i="7"/>
  <c r="J1239" i="7" l="1"/>
  <c r="M1599" i="7"/>
  <c r="N1239" i="7" s="1"/>
  <c r="K1239" i="7"/>
  <c r="L1239" i="7"/>
  <c r="H1600" i="7"/>
  <c r="I1600" i="7" l="1"/>
  <c r="F1601" i="7"/>
  <c r="J1240" i="7" l="1"/>
  <c r="M1600" i="7"/>
  <c r="N1240" i="7" s="1"/>
  <c r="L1240" i="7"/>
  <c r="K1240" i="7"/>
  <c r="H1601" i="7"/>
  <c r="I1601" i="7" l="1"/>
  <c r="F1602" i="7"/>
  <c r="J1241" i="7" l="1"/>
  <c r="M1601" i="7"/>
  <c r="N1241" i="7" s="1"/>
  <c r="L1241" i="7"/>
  <c r="K1241" i="7"/>
  <c r="H1602" i="7"/>
  <c r="I1602" i="7" l="1"/>
  <c r="F1603" i="7"/>
  <c r="J1242" i="7" l="1"/>
  <c r="M1602" i="7"/>
  <c r="N1242" i="7" s="1"/>
  <c r="L1242" i="7"/>
  <c r="K1242" i="7"/>
  <c r="H1603" i="7"/>
  <c r="I1603" i="7" l="1"/>
  <c r="F1604" i="7"/>
  <c r="J1243" i="7" l="1"/>
  <c r="M1603" i="7"/>
  <c r="N1243" i="7" s="1"/>
  <c r="L1243" i="7"/>
  <c r="K1243" i="7"/>
  <c r="H1604" i="7"/>
  <c r="I1604" i="7" l="1"/>
  <c r="F1605" i="7"/>
  <c r="J1244" i="7" l="1"/>
  <c r="M1604" i="7"/>
  <c r="N1244" i="7" s="1"/>
  <c r="L1244" i="7"/>
  <c r="K1244" i="7"/>
  <c r="H1605" i="7"/>
  <c r="I1605" i="7" l="1"/>
  <c r="F1606" i="7"/>
  <c r="J1245" i="7" l="1"/>
  <c r="M1605" i="7"/>
  <c r="N1245" i="7" s="1"/>
  <c r="K1245" i="7"/>
  <c r="L1245" i="7"/>
  <c r="H1606" i="7"/>
  <c r="I1606" i="7" l="1"/>
  <c r="F1607" i="7"/>
  <c r="J1246" i="7" l="1"/>
  <c r="M1606" i="7"/>
  <c r="N1246" i="7" s="1"/>
  <c r="L1246" i="7"/>
  <c r="K1246" i="7"/>
  <c r="H1607" i="7"/>
  <c r="I1607" i="7" l="1"/>
  <c r="F1608" i="7"/>
  <c r="J1247" i="7" l="1"/>
  <c r="M1607" i="7"/>
  <c r="N1247" i="7" s="1"/>
  <c r="L1247" i="7"/>
  <c r="K1247" i="7"/>
  <c r="H1608" i="7"/>
  <c r="I1608" i="7" l="1"/>
  <c r="F1609" i="7"/>
  <c r="J1248" i="7" l="1"/>
  <c r="M1608" i="7"/>
  <c r="N1248" i="7" s="1"/>
  <c r="L1248" i="7"/>
  <c r="K1248" i="7"/>
  <c r="H1609" i="7"/>
  <c r="I1609" i="7" l="1"/>
  <c r="F1610" i="7"/>
  <c r="J1249" i="7" l="1"/>
  <c r="M1609" i="7"/>
  <c r="N1249" i="7" s="1"/>
  <c r="L1249" i="7"/>
  <c r="K1249" i="7"/>
  <c r="H1610" i="7"/>
  <c r="I1610" i="7" l="1"/>
  <c r="F1611" i="7"/>
  <c r="J1250" i="7" l="1"/>
  <c r="M1610" i="7"/>
  <c r="N1250" i="7" s="1"/>
  <c r="L1250" i="7"/>
  <c r="K1250" i="7"/>
  <c r="H1611" i="7"/>
  <c r="I1611" i="7" l="1"/>
  <c r="F1612" i="7"/>
  <c r="J1251" i="7" l="1"/>
  <c r="M1611" i="7"/>
  <c r="N1251" i="7" s="1"/>
  <c r="L1251" i="7"/>
  <c r="K1251" i="7"/>
  <c r="H1612" i="7"/>
  <c r="I1612" i="7" l="1"/>
  <c r="F1613" i="7"/>
  <c r="J1252" i="7" l="1"/>
  <c r="M1612" i="7"/>
  <c r="N1252" i="7" s="1"/>
  <c r="L1252" i="7"/>
  <c r="K1252" i="7"/>
  <c r="H1613" i="7"/>
  <c r="I1613" i="7" l="1"/>
  <c r="F1614" i="7"/>
  <c r="J1253" i="7" l="1"/>
  <c r="M1613" i="7"/>
  <c r="N1253" i="7" s="1"/>
  <c r="K1253" i="7"/>
  <c r="L1253" i="7"/>
  <c r="H1614" i="7"/>
  <c r="I1614" i="7" l="1"/>
  <c r="F1615" i="7"/>
  <c r="J1254" i="7" l="1"/>
  <c r="M1614" i="7"/>
  <c r="N1254" i="7" s="1"/>
  <c r="K1254" i="7"/>
  <c r="L1254" i="7"/>
  <c r="H1615" i="7"/>
  <c r="I1615" i="7" l="1"/>
  <c r="F1616" i="7"/>
  <c r="J1255" i="7" l="1"/>
  <c r="M1615" i="7"/>
  <c r="N1255" i="7" s="1"/>
  <c r="L1255" i="7"/>
  <c r="K1255" i="7"/>
  <c r="H1616" i="7"/>
  <c r="I1616" i="7" l="1"/>
  <c r="F1617" i="7"/>
  <c r="J1256" i="7" l="1"/>
  <c r="M1616" i="7"/>
  <c r="N1256" i="7" s="1"/>
  <c r="L1256" i="7"/>
  <c r="K1256" i="7"/>
  <c r="H1617" i="7"/>
  <c r="I1617" i="7" l="1"/>
  <c r="F1618" i="7"/>
  <c r="J1257" i="7" l="1"/>
  <c r="M1617" i="7"/>
  <c r="N1257" i="7" s="1"/>
  <c r="K1257" i="7"/>
  <c r="L1257" i="7"/>
  <c r="H1618" i="7"/>
  <c r="I1618" i="7" l="1"/>
  <c r="F1619" i="7"/>
  <c r="J1258" i="7" l="1"/>
  <c r="M1618" i="7"/>
  <c r="N1258" i="7" s="1"/>
  <c r="K1258" i="7"/>
  <c r="L1258" i="7"/>
  <c r="H1619" i="7"/>
  <c r="I1619" i="7" l="1"/>
  <c r="F1620" i="7"/>
  <c r="J1259" i="7" l="1"/>
  <c r="M1619" i="7"/>
  <c r="N1259" i="7" s="1"/>
  <c r="L1259" i="7"/>
  <c r="K1259" i="7"/>
  <c r="H1620" i="7"/>
  <c r="I1620" i="7" l="1"/>
  <c r="F1621" i="7"/>
  <c r="J1260" i="7" l="1"/>
  <c r="M1620" i="7"/>
  <c r="N1260" i="7" s="1"/>
  <c r="L1260" i="7"/>
  <c r="K1260" i="7"/>
  <c r="H1621" i="7"/>
  <c r="I1621" i="7" l="1"/>
  <c r="F1622" i="7"/>
  <c r="J1261" i="7" l="1"/>
  <c r="M1621" i="7"/>
  <c r="N1261" i="7" s="1"/>
  <c r="K1261" i="7"/>
  <c r="L1261" i="7"/>
  <c r="H1622" i="7"/>
  <c r="I1622" i="7" l="1"/>
  <c r="F1623" i="7"/>
  <c r="J1262" i="7" l="1"/>
  <c r="M1622" i="7"/>
  <c r="N1262" i="7" s="1"/>
  <c r="K1262" i="7"/>
  <c r="L1262" i="7"/>
  <c r="H1623" i="7"/>
  <c r="I1623" i="7" l="1"/>
  <c r="F1624" i="7"/>
  <c r="J1263" i="7" l="1"/>
  <c r="M1623" i="7"/>
  <c r="N1263" i="7" s="1"/>
  <c r="K1263" i="7"/>
  <c r="L1263" i="7"/>
  <c r="H1624" i="7"/>
  <c r="I1624" i="7" l="1"/>
  <c r="F1625" i="7"/>
  <c r="J1264" i="7" l="1"/>
  <c r="M1624" i="7"/>
  <c r="N1264" i="7" s="1"/>
  <c r="K1264" i="7"/>
  <c r="L1264" i="7"/>
  <c r="H1625" i="7"/>
  <c r="I1625" i="7" l="1"/>
  <c r="F1626" i="7"/>
  <c r="J1265" i="7" l="1"/>
  <c r="M1625" i="7"/>
  <c r="N1265" i="7" s="1"/>
  <c r="L1265" i="7"/>
  <c r="K1265" i="7"/>
  <c r="H1626" i="7"/>
  <c r="I1626" i="7" l="1"/>
  <c r="F1627" i="7"/>
  <c r="J1266" i="7" l="1"/>
  <c r="M1626" i="7"/>
  <c r="N1266" i="7" s="1"/>
  <c r="L1266" i="7"/>
  <c r="K1266" i="7"/>
  <c r="H1627" i="7"/>
  <c r="I1627" i="7" l="1"/>
  <c r="F1628" i="7"/>
  <c r="J1267" i="7" l="1"/>
  <c r="M1627" i="7"/>
  <c r="N1267" i="7" s="1"/>
  <c r="L1267" i="7"/>
  <c r="K1267" i="7"/>
  <c r="H1628" i="7"/>
  <c r="I1628" i="7" l="1"/>
  <c r="F1629" i="7"/>
  <c r="M1628" i="7" l="1"/>
  <c r="N1268" i="7" s="1"/>
  <c r="J1268" i="7"/>
  <c r="L1268" i="7"/>
  <c r="K1268" i="7"/>
  <c r="H1629" i="7"/>
  <c r="I1629" i="7" l="1"/>
  <c r="F1630" i="7"/>
  <c r="M1629" i="7" l="1"/>
  <c r="N1269" i="7" s="1"/>
  <c r="J1269" i="7"/>
  <c r="K1269" i="7"/>
  <c r="L1269" i="7"/>
  <c r="H1630" i="7"/>
  <c r="I1630" i="7" l="1"/>
  <c r="F1631" i="7"/>
  <c r="M1630" i="7" l="1"/>
  <c r="N1270" i="7" s="1"/>
  <c r="J1270" i="7"/>
  <c r="K1270" i="7"/>
  <c r="L1270" i="7"/>
  <c r="H1631" i="7"/>
  <c r="I1631" i="7" l="1"/>
  <c r="F1632" i="7"/>
  <c r="J1271" i="7" l="1"/>
  <c r="M1631" i="7"/>
  <c r="N1271" i="7" s="1"/>
  <c r="K1271" i="7"/>
  <c r="L1271" i="7"/>
  <c r="H1632" i="7"/>
  <c r="I1632" i="7" l="1"/>
  <c r="F1633" i="7"/>
  <c r="J1272" i="7" l="1"/>
  <c r="M1632" i="7"/>
  <c r="N1272" i="7" s="1"/>
  <c r="L1272" i="7"/>
  <c r="K1272" i="7"/>
  <c r="H1633" i="7"/>
  <c r="I1633" i="7" l="1"/>
  <c r="F1634" i="7"/>
  <c r="M1633" i="7" l="1"/>
  <c r="N1273" i="7" s="1"/>
  <c r="J1273" i="7"/>
  <c r="L1273" i="7"/>
  <c r="K1273" i="7"/>
  <c r="H1634" i="7"/>
  <c r="I1634" i="7" l="1"/>
  <c r="F1635" i="7"/>
  <c r="J1274" i="7" l="1"/>
  <c r="M1634" i="7"/>
  <c r="N1274" i="7" s="1"/>
  <c r="K1274" i="7"/>
  <c r="L1274" i="7"/>
  <c r="H1635" i="7"/>
  <c r="I1635" i="7" l="1"/>
  <c r="F1636" i="7"/>
  <c r="J1275" i="7" l="1"/>
  <c r="M1635" i="7"/>
  <c r="N1275" i="7" s="1"/>
  <c r="L1275" i="7"/>
  <c r="K1275" i="7"/>
  <c r="H1636" i="7"/>
  <c r="I1636" i="7" l="1"/>
  <c r="F1637" i="7"/>
  <c r="M1636" i="7" l="1"/>
  <c r="N1276" i="7" s="1"/>
  <c r="J1276" i="7"/>
  <c r="K1276" i="7"/>
  <c r="L1276" i="7"/>
  <c r="H1637" i="7"/>
  <c r="I1637" i="7" l="1"/>
  <c r="F1638" i="7"/>
  <c r="M1637" i="7" l="1"/>
  <c r="N1277" i="7" s="1"/>
  <c r="J1277" i="7"/>
  <c r="K1277" i="7"/>
  <c r="L1277" i="7"/>
  <c r="H1638" i="7"/>
  <c r="F1639" i="7" s="1"/>
  <c r="H1639" i="7" l="1"/>
  <c r="F1640" i="7" s="1"/>
  <c r="I1638" i="7"/>
  <c r="M1638" i="7" l="1"/>
  <c r="N1278" i="7" s="1"/>
  <c r="J1278" i="7"/>
  <c r="L1278" i="7"/>
  <c r="K1278" i="7"/>
  <c r="H1640" i="7"/>
  <c r="F1641" i="7" s="1"/>
  <c r="I1639" i="7"/>
  <c r="J1279" i="7" l="1"/>
  <c r="M1639" i="7"/>
  <c r="N1279" i="7" s="1"/>
  <c r="K1279" i="7"/>
  <c r="L1279" i="7"/>
  <c r="H1641" i="7"/>
  <c r="F1642" i="7" s="1"/>
  <c r="I1640" i="7"/>
  <c r="H1642" i="7" l="1"/>
  <c r="F1643" i="7" s="1"/>
  <c r="J1280" i="7"/>
  <c r="M1640" i="7"/>
  <c r="N1280" i="7" s="1"/>
  <c r="K1280" i="7"/>
  <c r="L1280" i="7"/>
  <c r="I1641" i="7"/>
  <c r="H1643" i="7" l="1"/>
  <c r="F1644" i="7" s="1"/>
  <c r="J1281" i="7"/>
  <c r="M1641" i="7"/>
  <c r="N1281" i="7" s="1"/>
  <c r="K1281" i="7"/>
  <c r="L1281" i="7"/>
  <c r="I1642" i="7"/>
  <c r="H1644" i="7" l="1"/>
  <c r="F1645" i="7" s="1"/>
  <c r="M1642" i="7"/>
  <c r="N1282" i="7" s="1"/>
  <c r="J1282" i="7"/>
  <c r="L1282" i="7"/>
  <c r="K1282" i="7"/>
  <c r="I1643" i="7"/>
  <c r="H1645" i="7" l="1"/>
  <c r="F1646" i="7" s="1"/>
  <c r="J1283" i="7"/>
  <c r="M1643" i="7"/>
  <c r="N1283" i="7" s="1"/>
  <c r="L1283" i="7"/>
  <c r="K1283" i="7"/>
  <c r="I1644" i="7"/>
  <c r="M1644" i="7" l="1"/>
  <c r="N1284" i="7" s="1"/>
  <c r="J1284" i="7"/>
  <c r="L1284" i="7"/>
  <c r="K1284" i="7"/>
  <c r="H1646" i="7"/>
  <c r="F1647" i="7" s="1"/>
  <c r="I1645" i="7"/>
  <c r="H1647" i="7" l="1"/>
  <c r="F1648" i="7" s="1"/>
  <c r="J1285" i="7"/>
  <c r="M1645" i="7"/>
  <c r="N1285" i="7" s="1"/>
  <c r="K1285" i="7"/>
  <c r="L1285" i="7"/>
  <c r="I1646" i="7"/>
  <c r="H1648" i="7" l="1"/>
  <c r="F1649" i="7" s="1"/>
  <c r="J1286" i="7"/>
  <c r="M1646" i="7"/>
  <c r="N1286" i="7" s="1"/>
  <c r="L1286" i="7"/>
  <c r="K1286" i="7"/>
  <c r="I1647" i="7"/>
  <c r="H1649" i="7" l="1"/>
  <c r="F1650" i="7" s="1"/>
  <c r="J1287" i="7"/>
  <c r="M1647" i="7"/>
  <c r="N1287" i="7" s="1"/>
  <c r="K1287" i="7"/>
  <c r="L1287" i="7"/>
  <c r="I1648" i="7"/>
  <c r="H1650" i="7" l="1"/>
  <c r="M1648" i="7"/>
  <c r="J1288" i="7"/>
  <c r="L1288" i="7"/>
  <c r="K1288" i="7"/>
  <c r="I1649" i="7"/>
  <c r="I1650" i="7" l="1"/>
  <c r="M1649" i="7"/>
  <c r="N1289" i="7" s="1"/>
  <c r="J1289" i="7"/>
  <c r="L1289" i="7"/>
  <c r="K1289" i="7"/>
  <c r="N1288" i="7"/>
  <c r="F1651" i="7"/>
  <c r="H1651" i="7" l="1"/>
  <c r="F1652" i="7" s="1"/>
  <c r="M1650" i="7"/>
  <c r="J1290" i="7"/>
  <c r="K1290" i="7"/>
  <c r="L1290" i="7"/>
  <c r="H1652" i="7" l="1"/>
  <c r="F1653" i="7" s="1"/>
  <c r="N1290" i="7"/>
  <c r="I1651" i="7"/>
  <c r="M1651" i="7" l="1"/>
  <c r="J1291" i="7"/>
  <c r="K1291" i="7"/>
  <c r="L1291" i="7"/>
  <c r="H1653" i="7"/>
  <c r="I1652" i="7"/>
  <c r="I1653" i="7" l="1"/>
  <c r="N1291" i="7"/>
  <c r="M1652" i="7"/>
  <c r="N1292" i="7" s="1"/>
  <c r="J1292" i="7"/>
  <c r="K1292" i="7"/>
  <c r="L1292" i="7"/>
  <c r="F1654" i="7"/>
  <c r="H1654" i="7" l="1"/>
  <c r="F1655" i="7" s="1"/>
  <c r="M1653" i="7"/>
  <c r="N1293" i="7" s="1"/>
  <c r="J1293" i="7"/>
  <c r="K1293" i="7"/>
  <c r="L1293" i="7"/>
  <c r="H1655" i="7" l="1"/>
  <c r="F1656" i="7" s="1"/>
  <c r="I1654" i="7"/>
  <c r="M1654" i="7" l="1"/>
  <c r="J1294" i="7"/>
  <c r="L1294" i="7"/>
  <c r="K1294" i="7"/>
  <c r="H1656" i="7"/>
  <c r="I1655" i="7"/>
  <c r="I1656" i="7" l="1"/>
  <c r="M1655" i="7"/>
  <c r="N1295" i="7" s="1"/>
  <c r="J1295" i="7"/>
  <c r="K1295" i="7"/>
  <c r="L1295" i="7"/>
  <c r="F1657" i="7"/>
  <c r="N1294" i="7"/>
  <c r="M1656" i="7" l="1"/>
  <c r="N1296" i="7" s="1"/>
  <c r="J1296" i="7"/>
  <c r="L1296" i="7"/>
  <c r="K1296" i="7"/>
  <c r="H1657" i="7"/>
  <c r="F1658" i="7" s="1"/>
  <c r="H1658" i="7" l="1"/>
  <c r="F1659" i="7" s="1"/>
  <c r="I1657" i="7"/>
  <c r="M1657" i="7" l="1"/>
  <c r="N1297" i="7" s="1"/>
  <c r="J1297" i="7"/>
  <c r="L1297" i="7"/>
  <c r="K1297" i="7"/>
  <c r="H1659" i="7"/>
  <c r="F1660" i="7" s="1"/>
  <c r="I1658" i="7"/>
  <c r="M1658" i="7" l="1"/>
  <c r="N1298" i="7" s="1"/>
  <c r="J1298" i="7"/>
  <c r="K1298" i="7"/>
  <c r="L1298" i="7"/>
  <c r="H1660" i="7"/>
  <c r="F1661" i="7" s="1"/>
  <c r="I1659" i="7"/>
  <c r="H1661" i="7" l="1"/>
  <c r="F1662" i="7" s="1"/>
  <c r="M1659" i="7"/>
  <c r="N1299" i="7" s="1"/>
  <c r="J1299" i="7"/>
  <c r="L1299" i="7"/>
  <c r="K1299" i="7"/>
  <c r="I1660" i="7"/>
  <c r="M1660" i="7" l="1"/>
  <c r="N1300" i="7" s="1"/>
  <c r="J1300" i="7"/>
  <c r="L1300" i="7"/>
  <c r="K1300" i="7"/>
  <c r="H1662" i="7"/>
  <c r="I1661" i="7"/>
  <c r="I1662" i="7" l="1"/>
  <c r="M1661" i="7"/>
  <c r="N1301" i="7" s="1"/>
  <c r="J1301" i="7"/>
  <c r="K1301" i="7"/>
  <c r="L1301" i="7"/>
  <c r="F1663" i="7"/>
  <c r="H1663" i="7" l="1"/>
  <c r="F1664" i="7" s="1"/>
  <c r="M1662" i="7"/>
  <c r="N1302" i="7" s="1"/>
  <c r="J1302" i="7"/>
  <c r="K1302" i="7"/>
  <c r="L1302" i="7"/>
  <c r="H1664" i="7" l="1"/>
  <c r="F1665" i="7" s="1"/>
  <c r="I1663" i="7"/>
  <c r="M1663" i="7" l="1"/>
  <c r="N1303" i="7" s="1"/>
  <c r="J1303" i="7"/>
  <c r="K1303" i="7"/>
  <c r="L1303" i="7"/>
  <c r="H1665" i="7"/>
  <c r="I1664" i="7"/>
  <c r="I1665" i="7" l="1"/>
  <c r="M1664" i="7"/>
  <c r="N1304" i="7" s="1"/>
  <c r="J1304" i="7"/>
  <c r="K1304" i="7"/>
  <c r="L1304" i="7"/>
  <c r="F1666" i="7"/>
  <c r="H1666" i="7" l="1"/>
  <c r="F1667" i="7" s="1"/>
  <c r="M1665" i="7"/>
  <c r="N1305" i="7" s="1"/>
  <c r="J1305" i="7"/>
  <c r="L1305" i="7"/>
  <c r="K1305" i="7"/>
  <c r="H1667" i="7" l="1"/>
  <c r="F1668" i="7" s="1"/>
  <c r="I1666" i="7"/>
  <c r="M1666" i="7" l="1"/>
  <c r="N1306" i="7" s="1"/>
  <c r="J1306" i="7"/>
  <c r="L1306" i="7"/>
  <c r="K1306" i="7"/>
  <c r="H1668" i="7"/>
  <c r="I1667" i="7"/>
  <c r="I1668" i="7" l="1"/>
  <c r="M1667" i="7"/>
  <c r="N1307" i="7" s="1"/>
  <c r="J1307" i="7"/>
  <c r="K1307" i="7"/>
  <c r="L1307" i="7"/>
  <c r="F1669" i="7"/>
  <c r="M1668" i="7" l="1"/>
  <c r="N1308" i="7" s="1"/>
  <c r="J1308" i="7"/>
  <c r="L1308" i="7"/>
  <c r="K1308" i="7"/>
  <c r="H1669" i="7"/>
  <c r="F1670" i="7" s="1"/>
  <c r="H1670" i="7" l="1"/>
  <c r="F1671" i="7" s="1"/>
  <c r="I1669" i="7"/>
  <c r="M1669" i="7" l="1"/>
  <c r="N1309" i="7" s="1"/>
  <c r="J1309" i="7"/>
  <c r="K1309" i="7"/>
  <c r="L1309" i="7"/>
  <c r="H1671" i="7"/>
  <c r="I1670" i="7"/>
  <c r="I1671" i="7" l="1"/>
  <c r="M1670" i="7"/>
  <c r="N1310" i="7" s="1"/>
  <c r="J1310" i="7"/>
  <c r="K1310" i="7"/>
  <c r="L1310" i="7"/>
  <c r="F1672" i="7"/>
  <c r="M1671" i="7" l="1"/>
  <c r="J1311" i="7"/>
  <c r="K1311" i="7"/>
  <c r="L1311" i="7"/>
  <c r="H1672" i="7"/>
  <c r="F1673" i="7" s="1"/>
  <c r="H1673" i="7" l="1"/>
  <c r="F1674" i="7" s="1"/>
  <c r="I1672" i="7"/>
  <c r="N1311" i="7"/>
  <c r="J8" i="7"/>
  <c r="M1672" i="7" l="1"/>
  <c r="N1312" i="7" s="1"/>
  <c r="J1312" i="7"/>
  <c r="K1312" i="7"/>
  <c r="L1312" i="7"/>
  <c r="H1674" i="7"/>
  <c r="F1675" i="7" s="1"/>
  <c r="I1673" i="7"/>
  <c r="M1673" i="7" l="1"/>
  <c r="N1313" i="7" s="1"/>
  <c r="J1313" i="7"/>
  <c r="L1313" i="7"/>
  <c r="K1313" i="7"/>
  <c r="H1675" i="7"/>
  <c r="F1676" i="7" s="1"/>
  <c r="I1674" i="7"/>
  <c r="H1676" i="7" l="1"/>
  <c r="F1677" i="7" s="1"/>
  <c r="M1674" i="7"/>
  <c r="N1314" i="7" s="1"/>
  <c r="J1314" i="7"/>
  <c r="L1314" i="7"/>
  <c r="K1314" i="7"/>
  <c r="I1675" i="7"/>
  <c r="M1675" i="7" l="1"/>
  <c r="N1315" i="7" s="1"/>
  <c r="J1315" i="7"/>
  <c r="L1315" i="7"/>
  <c r="K1315" i="7"/>
  <c r="H1677" i="7"/>
  <c r="F1678" i="7" s="1"/>
  <c r="I1676" i="7"/>
  <c r="M1676" i="7" l="1"/>
  <c r="N1316" i="7" s="1"/>
  <c r="J1316" i="7"/>
  <c r="L1316" i="7"/>
  <c r="K1316" i="7"/>
  <c r="H1678" i="7"/>
  <c r="F1679" i="7" s="1"/>
  <c r="I1677" i="7"/>
  <c r="H1679" i="7" l="1"/>
  <c r="F1680" i="7" s="1"/>
  <c r="M1677" i="7"/>
  <c r="N1317" i="7" s="1"/>
  <c r="J1317" i="7"/>
  <c r="L1317" i="7"/>
  <c r="K1317" i="7"/>
  <c r="I1678" i="7"/>
  <c r="H1680" i="7" l="1"/>
  <c r="F1681" i="7" s="1"/>
  <c r="M1678" i="7"/>
  <c r="N1318" i="7" s="1"/>
  <c r="J1318" i="7"/>
  <c r="L1318" i="7"/>
  <c r="K1318" i="7"/>
  <c r="I1679" i="7"/>
  <c r="M1679" i="7" l="1"/>
  <c r="N1319" i="7" s="1"/>
  <c r="J1319" i="7"/>
  <c r="K1319" i="7"/>
  <c r="L1319" i="7"/>
  <c r="H1681" i="7"/>
  <c r="F1682" i="7" s="1"/>
  <c r="I1680" i="7"/>
  <c r="H1682" i="7" l="1"/>
  <c r="F1683" i="7" s="1"/>
  <c r="M1680" i="7"/>
  <c r="N1320" i="7" s="1"/>
  <c r="J1320" i="7"/>
  <c r="L1320" i="7"/>
  <c r="K1320" i="7"/>
  <c r="I1681" i="7"/>
  <c r="H1683" i="7" l="1"/>
  <c r="F1684" i="7" s="1"/>
  <c r="M1681" i="7"/>
  <c r="N1321" i="7" s="1"/>
  <c r="J1321" i="7"/>
  <c r="K1321" i="7"/>
  <c r="L1321" i="7"/>
  <c r="I1682" i="7"/>
  <c r="M1682" i="7" l="1"/>
  <c r="N1322" i="7" s="1"/>
  <c r="J1322" i="7"/>
  <c r="L1322" i="7"/>
  <c r="K1322" i="7"/>
  <c r="H1684" i="7"/>
  <c r="I1683" i="7"/>
  <c r="M1683" i="7" l="1"/>
  <c r="N1323" i="7" s="1"/>
  <c r="J1323" i="7"/>
  <c r="K1323" i="7"/>
  <c r="L1323" i="7"/>
  <c r="I1684" i="7"/>
  <c r="F1685" i="7"/>
  <c r="H1685" i="7" l="1"/>
  <c r="F1686" i="7" s="1"/>
  <c r="M1684" i="7"/>
  <c r="N1324" i="7" s="1"/>
  <c r="J1324" i="7"/>
  <c r="K1324" i="7"/>
  <c r="L1324" i="7"/>
  <c r="H1686" i="7" l="1"/>
  <c r="F1687" i="7" s="1"/>
  <c r="I1685" i="7"/>
  <c r="M1685" i="7" l="1"/>
  <c r="N1325" i="7" s="1"/>
  <c r="J1325" i="7"/>
  <c r="L1325" i="7"/>
  <c r="K1325" i="7"/>
  <c r="H1687" i="7"/>
  <c r="F1688" i="7" s="1"/>
  <c r="I1686" i="7"/>
  <c r="M1686" i="7" l="1"/>
  <c r="N1326" i="7" s="1"/>
  <c r="J1326" i="7"/>
  <c r="L1326" i="7"/>
  <c r="K1326" i="7"/>
  <c r="H1688" i="7"/>
  <c r="F1689" i="7" s="1"/>
  <c r="I1687" i="7"/>
  <c r="H1689" i="7" l="1"/>
  <c r="F1690" i="7" s="1"/>
  <c r="M1687" i="7"/>
  <c r="N1327" i="7" s="1"/>
  <c r="J1327" i="7"/>
  <c r="L1327" i="7"/>
  <c r="K1327" i="7"/>
  <c r="I1688" i="7"/>
  <c r="M1688" i="7" l="1"/>
  <c r="N1328" i="7" s="1"/>
  <c r="J1328" i="7"/>
  <c r="L1328" i="7"/>
  <c r="K1328" i="7"/>
  <c r="H1690" i="7"/>
  <c r="I1689" i="7"/>
  <c r="M1689" i="7" l="1"/>
  <c r="N1329" i="7" s="1"/>
  <c r="J1329" i="7"/>
  <c r="L1329" i="7"/>
  <c r="K1329" i="7"/>
  <c r="I1690" i="7"/>
  <c r="F1691" i="7"/>
  <c r="H1691" i="7" l="1"/>
  <c r="F1692" i="7" s="1"/>
  <c r="M1690" i="7"/>
  <c r="N1330" i="7" s="1"/>
  <c r="J1330" i="7"/>
  <c r="K1330" i="7"/>
  <c r="L1330" i="7"/>
  <c r="H1692" i="7" l="1"/>
  <c r="F1693" i="7" s="1"/>
  <c r="I1691" i="7"/>
  <c r="M1691" i="7" l="1"/>
  <c r="N1331" i="7" s="1"/>
  <c r="J1331" i="7"/>
  <c r="K1331" i="7"/>
  <c r="L1331" i="7"/>
  <c r="H1693" i="7"/>
  <c r="F1694" i="7" s="1"/>
  <c r="I1692" i="7"/>
  <c r="M1692" i="7" l="1"/>
  <c r="N1332" i="7" s="1"/>
  <c r="J1332" i="7"/>
  <c r="L1332" i="7"/>
  <c r="K1332" i="7"/>
  <c r="H1694" i="7"/>
  <c r="F1695" i="7" s="1"/>
  <c r="I1693" i="7"/>
  <c r="M1693" i="7" l="1"/>
  <c r="N1333" i="7" s="1"/>
  <c r="J1333" i="7"/>
  <c r="L1333" i="7"/>
  <c r="K1333" i="7"/>
  <c r="H1695" i="7"/>
  <c r="F1696" i="7" s="1"/>
  <c r="I1694" i="7"/>
  <c r="M1694" i="7" l="1"/>
  <c r="N1334" i="7" s="1"/>
  <c r="J1334" i="7"/>
  <c r="K1334" i="7"/>
  <c r="L1334" i="7"/>
  <c r="H1696" i="7"/>
  <c r="F1697" i="7" s="1"/>
  <c r="I1695" i="7"/>
  <c r="M1695" i="7" l="1"/>
  <c r="N1335" i="7" s="1"/>
  <c r="J1335" i="7"/>
  <c r="L1335" i="7"/>
  <c r="K1335" i="7"/>
  <c r="H1697" i="7"/>
  <c r="F1698" i="7" s="1"/>
  <c r="I1696" i="7"/>
  <c r="M1696" i="7" l="1"/>
  <c r="N1336" i="7" s="1"/>
  <c r="J1336" i="7"/>
  <c r="K1336" i="7"/>
  <c r="L1336" i="7"/>
  <c r="H1698" i="7"/>
  <c r="F1699" i="7" s="1"/>
  <c r="I1697" i="7"/>
  <c r="M1697" i="7" l="1"/>
  <c r="N1337" i="7" s="1"/>
  <c r="J1337" i="7"/>
  <c r="K1337" i="7"/>
  <c r="L1337" i="7"/>
  <c r="H1699" i="7"/>
  <c r="F1700" i="7" s="1"/>
  <c r="I1698" i="7"/>
  <c r="M1698" i="7" l="1"/>
  <c r="N1338" i="7" s="1"/>
  <c r="J1338" i="7"/>
  <c r="L1338" i="7"/>
  <c r="K1338" i="7"/>
  <c r="H1700" i="7"/>
  <c r="F1701" i="7" s="1"/>
  <c r="I1699" i="7"/>
  <c r="M1699" i="7" l="1"/>
  <c r="N1339" i="7" s="1"/>
  <c r="J1339" i="7"/>
  <c r="K1339" i="7"/>
  <c r="L1339" i="7"/>
  <c r="H1701" i="7"/>
  <c r="F1702" i="7" s="1"/>
  <c r="I1700" i="7"/>
  <c r="M1700" i="7" l="1"/>
  <c r="N1340" i="7" s="1"/>
  <c r="J1340" i="7"/>
  <c r="K1340" i="7"/>
  <c r="L1340" i="7"/>
  <c r="H1702" i="7"/>
  <c r="F1703" i="7" s="1"/>
  <c r="I1701" i="7"/>
  <c r="M1701" i="7" l="1"/>
  <c r="N1341" i="7" s="1"/>
  <c r="J1341" i="7"/>
  <c r="L1341" i="7"/>
  <c r="K1341" i="7"/>
  <c r="H1703" i="7"/>
  <c r="F1704" i="7" s="1"/>
  <c r="I1702" i="7"/>
  <c r="M1702" i="7" l="1"/>
  <c r="N1342" i="7" s="1"/>
  <c r="J1342" i="7"/>
  <c r="K1342" i="7"/>
  <c r="L1342" i="7"/>
  <c r="H1704" i="7"/>
  <c r="F1705" i="7" s="1"/>
  <c r="I1703" i="7"/>
  <c r="M1703" i="7" l="1"/>
  <c r="N1343" i="7" s="1"/>
  <c r="J1343" i="7"/>
  <c r="K1343" i="7"/>
  <c r="L1343" i="7"/>
  <c r="H1705" i="7"/>
  <c r="F1706" i="7" s="1"/>
  <c r="I1704" i="7"/>
  <c r="M1704" i="7" l="1"/>
  <c r="N1344" i="7" s="1"/>
  <c r="J1344" i="7"/>
  <c r="K1344" i="7"/>
  <c r="L1344" i="7"/>
  <c r="H1706" i="7"/>
  <c r="F1707" i="7" s="1"/>
  <c r="I1705" i="7"/>
  <c r="M1705" i="7" l="1"/>
  <c r="N1345" i="7" s="1"/>
  <c r="J1345" i="7"/>
  <c r="K1345" i="7"/>
  <c r="L1345" i="7"/>
  <c r="H1707" i="7"/>
  <c r="F1708" i="7" s="1"/>
  <c r="I1706" i="7"/>
  <c r="M1706" i="7" l="1"/>
  <c r="N1346" i="7" s="1"/>
  <c r="J1346" i="7"/>
  <c r="K1346" i="7"/>
  <c r="L1346" i="7"/>
  <c r="H1708" i="7"/>
  <c r="F1709" i="7" s="1"/>
  <c r="I1707" i="7"/>
  <c r="M1707" i="7" l="1"/>
  <c r="N1347" i="7" s="1"/>
  <c r="J1347" i="7"/>
  <c r="K1347" i="7"/>
  <c r="L1347" i="7"/>
  <c r="H1709" i="7"/>
  <c r="F1710" i="7" s="1"/>
  <c r="I1708" i="7"/>
  <c r="M1708" i="7" l="1"/>
  <c r="N1348" i="7" s="1"/>
  <c r="J1348" i="7"/>
  <c r="K1348" i="7"/>
  <c r="L1348" i="7"/>
  <c r="H1710" i="7"/>
  <c r="F1711" i="7" s="1"/>
  <c r="I1709" i="7"/>
  <c r="M1709" i="7" l="1"/>
  <c r="N1349" i="7" s="1"/>
  <c r="J1349" i="7"/>
  <c r="K1349" i="7"/>
  <c r="L1349" i="7"/>
  <c r="H1711" i="7"/>
  <c r="F1712" i="7" s="1"/>
  <c r="I1710" i="7"/>
  <c r="M1710" i="7" l="1"/>
  <c r="N1350" i="7" s="1"/>
  <c r="J1350" i="7"/>
  <c r="K1350" i="7"/>
  <c r="L1350" i="7"/>
  <c r="H1712" i="7"/>
  <c r="F1713" i="7" s="1"/>
  <c r="I1711" i="7"/>
  <c r="M1711" i="7" l="1"/>
  <c r="N1351" i="7" s="1"/>
  <c r="J1351" i="7"/>
  <c r="K1351" i="7"/>
  <c r="L1351" i="7"/>
  <c r="H1713" i="7"/>
  <c r="F1714" i="7" s="1"/>
  <c r="I1712" i="7"/>
  <c r="M1712" i="7" l="1"/>
  <c r="N1352" i="7" s="1"/>
  <c r="J1352" i="7"/>
  <c r="L1352" i="7"/>
  <c r="K1352" i="7"/>
  <c r="H1714" i="7"/>
  <c r="F1715" i="7" s="1"/>
  <c r="I1713" i="7"/>
  <c r="M1713" i="7" l="1"/>
  <c r="N1353" i="7" s="1"/>
  <c r="J1353" i="7"/>
  <c r="K1353" i="7"/>
  <c r="L1353" i="7"/>
  <c r="H1715" i="7"/>
  <c r="F1716" i="7" s="1"/>
  <c r="I1714" i="7"/>
  <c r="M1714" i="7" l="1"/>
  <c r="N1354" i="7" s="1"/>
  <c r="J1354" i="7"/>
  <c r="K1354" i="7"/>
  <c r="L1354" i="7"/>
  <c r="H1716" i="7"/>
  <c r="F1717" i="7" s="1"/>
  <c r="I1715" i="7"/>
  <c r="M1715" i="7" l="1"/>
  <c r="N1355" i="7" s="1"/>
  <c r="J1355" i="7"/>
  <c r="K1355" i="7"/>
  <c r="L1355" i="7"/>
  <c r="H1717" i="7"/>
  <c r="F1718" i="7" s="1"/>
  <c r="I1716" i="7"/>
  <c r="M1716" i="7" l="1"/>
  <c r="N1356" i="7" s="1"/>
  <c r="J1356" i="7"/>
  <c r="L1356" i="7"/>
  <c r="K1356" i="7"/>
  <c r="H1718" i="7"/>
  <c r="F1719" i="7" s="1"/>
  <c r="I1717" i="7"/>
  <c r="M1717" i="7" l="1"/>
  <c r="N1357" i="7" s="1"/>
  <c r="J1357" i="7"/>
  <c r="K1357" i="7"/>
  <c r="L1357" i="7"/>
  <c r="H1719" i="7"/>
  <c r="F1720" i="7" s="1"/>
  <c r="I1718" i="7"/>
  <c r="M1718" i="7" l="1"/>
  <c r="N1358" i="7" s="1"/>
  <c r="J1358" i="7"/>
  <c r="K1358" i="7"/>
  <c r="L1358" i="7"/>
  <c r="H1720" i="7"/>
  <c r="F1721" i="7" s="1"/>
  <c r="I1719" i="7"/>
  <c r="M1719" i="7" l="1"/>
  <c r="N1359" i="7" s="1"/>
  <c r="J1359" i="7"/>
  <c r="L1359" i="7"/>
  <c r="K1359" i="7"/>
  <c r="H1721" i="7"/>
  <c r="F1722" i="7" s="1"/>
  <c r="I1720" i="7"/>
  <c r="M1720" i="7" l="1"/>
  <c r="N1360" i="7" s="1"/>
  <c r="J1360" i="7"/>
  <c r="K1360" i="7"/>
  <c r="L1360" i="7"/>
  <c r="H1722" i="7"/>
  <c r="F1723" i="7" s="1"/>
  <c r="I1721" i="7"/>
  <c r="M1721" i="7" l="1"/>
  <c r="N1361" i="7" s="1"/>
  <c r="J1361" i="7"/>
  <c r="L1361" i="7"/>
  <c r="K1361" i="7"/>
  <c r="H1723" i="7"/>
  <c r="F1724" i="7" s="1"/>
  <c r="I1722" i="7"/>
  <c r="M1722" i="7" l="1"/>
  <c r="N1362" i="7" s="1"/>
  <c r="J1362" i="7"/>
  <c r="L1362" i="7"/>
  <c r="K1362" i="7"/>
  <c r="H1724" i="7"/>
  <c r="F1725" i="7" s="1"/>
  <c r="I1723" i="7"/>
  <c r="M1723" i="7" l="1"/>
  <c r="N1363" i="7" s="1"/>
  <c r="J1363" i="7"/>
  <c r="K1363" i="7"/>
  <c r="L1363" i="7"/>
  <c r="H1725" i="7"/>
  <c r="F1726" i="7" s="1"/>
  <c r="I1724" i="7"/>
  <c r="M1724" i="7" l="1"/>
  <c r="N1364" i="7" s="1"/>
  <c r="J1364" i="7"/>
  <c r="K1364" i="7"/>
  <c r="L1364" i="7"/>
  <c r="H1726" i="7"/>
  <c r="F1727" i="7" s="1"/>
  <c r="I1725" i="7"/>
  <c r="M1725" i="7" l="1"/>
  <c r="N1365" i="7" s="1"/>
  <c r="J1365" i="7"/>
  <c r="K1365" i="7"/>
  <c r="L1365" i="7"/>
  <c r="H1727" i="7"/>
  <c r="F1728" i="7" s="1"/>
  <c r="I1726" i="7"/>
  <c r="M1726" i="7" l="1"/>
  <c r="N1366" i="7" s="1"/>
  <c r="J1366" i="7"/>
  <c r="K1366" i="7"/>
  <c r="L1366" i="7"/>
  <c r="H1728" i="7"/>
  <c r="F1729" i="7" s="1"/>
  <c r="I1727" i="7"/>
  <c r="M1727" i="7" l="1"/>
  <c r="N1367" i="7" s="1"/>
  <c r="J1367" i="7"/>
  <c r="K1367" i="7"/>
  <c r="L1367" i="7"/>
  <c r="H1729" i="7"/>
  <c r="F1730" i="7" s="1"/>
  <c r="I1728" i="7"/>
  <c r="M1728" i="7" l="1"/>
  <c r="N1368" i="7" s="1"/>
  <c r="J1368" i="7"/>
  <c r="K1368" i="7"/>
  <c r="L1368" i="7"/>
  <c r="H1730" i="7"/>
  <c r="F1731" i="7" s="1"/>
  <c r="I1729" i="7"/>
  <c r="M1729" i="7" l="1"/>
  <c r="N1369" i="7" s="1"/>
  <c r="J1369" i="7"/>
  <c r="K1369" i="7"/>
  <c r="L1369" i="7"/>
  <c r="H1731" i="7"/>
  <c r="F1732" i="7" s="1"/>
  <c r="I1730" i="7"/>
  <c r="M1730" i="7" l="1"/>
  <c r="N1370" i="7" s="1"/>
  <c r="J1370" i="7"/>
  <c r="L1370" i="7"/>
  <c r="K1370" i="7"/>
  <c r="H1732" i="7"/>
  <c r="F1733" i="7" s="1"/>
  <c r="I1731" i="7"/>
  <c r="M1731" i="7" l="1"/>
  <c r="N1371" i="7" s="1"/>
  <c r="J1371" i="7"/>
  <c r="L1371" i="7"/>
  <c r="K1371" i="7"/>
  <c r="H1733" i="7"/>
  <c r="F1734" i="7" s="1"/>
  <c r="I1732" i="7"/>
  <c r="M1732" i="7" l="1"/>
  <c r="N1372" i="7" s="1"/>
  <c r="J1372" i="7"/>
  <c r="L1372" i="7"/>
  <c r="K1372" i="7"/>
  <c r="H1734" i="7"/>
  <c r="F1735" i="7" s="1"/>
  <c r="I1733" i="7"/>
  <c r="M1733" i="7" l="1"/>
  <c r="N1373" i="7" s="1"/>
  <c r="J1373" i="7"/>
  <c r="K1373" i="7"/>
  <c r="L1373" i="7"/>
  <c r="H1735" i="7"/>
  <c r="F1736" i="7" s="1"/>
  <c r="I1734" i="7"/>
  <c r="M1734" i="7" l="1"/>
  <c r="N1374" i="7" s="1"/>
  <c r="J1374" i="7"/>
  <c r="L1374" i="7"/>
  <c r="K1374" i="7"/>
  <c r="H1736" i="7"/>
  <c r="F1737" i="7" s="1"/>
  <c r="I1735" i="7"/>
  <c r="M1735" i="7" l="1"/>
  <c r="N1375" i="7" s="1"/>
  <c r="J1375" i="7"/>
  <c r="L1375" i="7"/>
  <c r="K1375" i="7"/>
  <c r="H1737" i="7"/>
  <c r="F1738" i="7" s="1"/>
  <c r="I1736" i="7"/>
  <c r="M1736" i="7" l="1"/>
  <c r="N1376" i="7" s="1"/>
  <c r="J1376" i="7"/>
  <c r="L1376" i="7"/>
  <c r="K1376" i="7"/>
  <c r="H1738" i="7"/>
  <c r="F1739" i="7" s="1"/>
  <c r="I1737" i="7"/>
  <c r="M1737" i="7" l="1"/>
  <c r="N1377" i="7" s="1"/>
  <c r="J1377" i="7"/>
  <c r="K1377" i="7"/>
  <c r="L1377" i="7"/>
  <c r="H1739" i="7"/>
  <c r="F1740" i="7" s="1"/>
  <c r="I1738" i="7"/>
  <c r="M1738" i="7" l="1"/>
  <c r="N1378" i="7" s="1"/>
  <c r="J1378" i="7"/>
  <c r="L1378" i="7"/>
  <c r="K1378" i="7"/>
  <c r="H1740" i="7"/>
  <c r="F1741" i="7" s="1"/>
  <c r="I1739" i="7"/>
  <c r="M1739" i="7" l="1"/>
  <c r="N1379" i="7" s="1"/>
  <c r="J1379" i="7"/>
  <c r="K1379" i="7"/>
  <c r="L1379" i="7"/>
  <c r="H1741" i="7"/>
  <c r="F1742" i="7" s="1"/>
  <c r="I1740" i="7"/>
  <c r="M1740" i="7" l="1"/>
  <c r="N1380" i="7" s="1"/>
  <c r="J1380" i="7"/>
  <c r="L1380" i="7"/>
  <c r="K1380" i="7"/>
  <c r="H1742" i="7"/>
  <c r="F1743" i="7" s="1"/>
  <c r="I1741" i="7"/>
  <c r="M1741" i="7" l="1"/>
  <c r="N1381" i="7" s="1"/>
  <c r="J1381" i="7"/>
  <c r="L1381" i="7"/>
  <c r="K1381" i="7"/>
  <c r="H1743" i="7"/>
  <c r="F1744" i="7" s="1"/>
  <c r="I1742" i="7"/>
  <c r="M1742" i="7" l="1"/>
  <c r="N1382" i="7" s="1"/>
  <c r="J1382" i="7"/>
  <c r="L1382" i="7"/>
  <c r="K1382" i="7"/>
  <c r="H1744" i="7"/>
  <c r="F1745" i="7" s="1"/>
  <c r="I1743" i="7"/>
  <c r="M1743" i="7" l="1"/>
  <c r="N1383" i="7" s="1"/>
  <c r="J1383" i="7"/>
  <c r="L1383" i="7"/>
  <c r="K1383" i="7"/>
  <c r="H1745" i="7"/>
  <c r="F1746" i="7" s="1"/>
  <c r="I1744" i="7"/>
  <c r="M1744" i="7" l="1"/>
  <c r="N1384" i="7" s="1"/>
  <c r="J1384" i="7"/>
  <c r="L1384" i="7"/>
  <c r="K1384" i="7"/>
  <c r="H1746" i="7"/>
  <c r="F1747" i="7" s="1"/>
  <c r="I1745" i="7"/>
  <c r="M1745" i="7" l="1"/>
  <c r="N1385" i="7" s="1"/>
  <c r="J1385" i="7"/>
  <c r="K1385" i="7"/>
  <c r="L1385" i="7"/>
  <c r="H1747" i="7"/>
  <c r="F1748" i="7" s="1"/>
  <c r="I1746" i="7"/>
  <c r="M1746" i="7" l="1"/>
  <c r="N1386" i="7" s="1"/>
  <c r="J1386" i="7"/>
  <c r="L1386" i="7"/>
  <c r="K1386" i="7"/>
  <c r="H1748" i="7"/>
  <c r="F1749" i="7" s="1"/>
  <c r="I1747" i="7"/>
  <c r="M1747" i="7" l="1"/>
  <c r="N1387" i="7" s="1"/>
  <c r="J1387" i="7"/>
  <c r="K1387" i="7"/>
  <c r="L1387" i="7"/>
  <c r="H1749" i="7"/>
  <c r="F1750" i="7" s="1"/>
  <c r="I1748" i="7"/>
  <c r="M1748" i="7" l="1"/>
  <c r="N1388" i="7" s="1"/>
  <c r="J1388" i="7"/>
  <c r="L1388" i="7"/>
  <c r="K1388" i="7"/>
  <c r="H1750" i="7"/>
  <c r="F1751" i="7" s="1"/>
  <c r="I1749" i="7"/>
  <c r="M1749" i="7" l="1"/>
  <c r="N1389" i="7" s="1"/>
  <c r="J1389" i="7"/>
  <c r="L1389" i="7"/>
  <c r="K1389" i="7"/>
  <c r="H1751" i="7"/>
  <c r="F1752" i="7" s="1"/>
  <c r="I1750" i="7"/>
  <c r="M1750" i="7" l="1"/>
  <c r="N1390" i="7" s="1"/>
  <c r="J1390" i="7"/>
  <c r="K1390" i="7"/>
  <c r="L1390" i="7"/>
  <c r="H1752" i="7"/>
  <c r="F1753" i="7" s="1"/>
  <c r="I1751" i="7"/>
  <c r="M1751" i="7" l="1"/>
  <c r="N1391" i="7" s="1"/>
  <c r="J1391" i="7"/>
  <c r="K1391" i="7"/>
  <c r="L1391" i="7"/>
  <c r="H1753" i="7"/>
  <c r="F1754" i="7" s="1"/>
  <c r="I1752" i="7"/>
  <c r="M1752" i="7" l="1"/>
  <c r="N1392" i="7" s="1"/>
  <c r="J1392" i="7"/>
  <c r="K1392" i="7"/>
  <c r="L1392" i="7"/>
  <c r="H1754" i="7"/>
  <c r="F1755" i="7" s="1"/>
  <c r="I1753" i="7"/>
  <c r="M1753" i="7" l="1"/>
  <c r="N1393" i="7" s="1"/>
  <c r="J1393" i="7"/>
  <c r="L1393" i="7"/>
  <c r="K1393" i="7"/>
  <c r="H1755" i="7"/>
  <c r="F1756" i="7" s="1"/>
  <c r="I1754" i="7"/>
  <c r="M1754" i="7" l="1"/>
  <c r="N1394" i="7" s="1"/>
  <c r="J1394" i="7"/>
  <c r="L1394" i="7"/>
  <c r="K1394" i="7"/>
  <c r="H1756" i="7"/>
  <c r="F1757" i="7" s="1"/>
  <c r="I1755" i="7"/>
  <c r="M1755" i="7" l="1"/>
  <c r="N1395" i="7" s="1"/>
  <c r="J1395" i="7"/>
  <c r="K1395" i="7"/>
  <c r="L1395" i="7"/>
  <c r="H1757" i="7"/>
  <c r="F1758" i="7" s="1"/>
  <c r="I1756" i="7"/>
  <c r="M1756" i="7" l="1"/>
  <c r="N1396" i="7" s="1"/>
  <c r="J1396" i="7"/>
  <c r="L1396" i="7"/>
  <c r="K1396" i="7"/>
  <c r="H1758" i="7"/>
  <c r="F1759" i="7" s="1"/>
  <c r="I1757" i="7"/>
  <c r="M1757" i="7" l="1"/>
  <c r="N1397" i="7" s="1"/>
  <c r="J1397" i="7"/>
  <c r="K1397" i="7"/>
  <c r="L1397" i="7"/>
  <c r="H1759" i="7"/>
  <c r="F1760" i="7" s="1"/>
  <c r="I1758" i="7"/>
  <c r="M1758" i="7" l="1"/>
  <c r="N1398" i="7" s="1"/>
  <c r="J1398" i="7"/>
  <c r="K1398" i="7"/>
  <c r="L1398" i="7"/>
  <c r="H1760" i="7"/>
  <c r="F1761" i="7" s="1"/>
  <c r="I1759" i="7"/>
  <c r="M1759" i="7" l="1"/>
  <c r="N1399" i="7" s="1"/>
  <c r="J1399" i="7"/>
  <c r="K1399" i="7"/>
  <c r="L1399" i="7"/>
  <c r="H1761" i="7"/>
  <c r="F1762" i="7" s="1"/>
  <c r="I1760" i="7"/>
  <c r="M1760" i="7" l="1"/>
  <c r="N1400" i="7" s="1"/>
  <c r="J1400" i="7"/>
  <c r="L1400" i="7"/>
  <c r="K1400" i="7"/>
  <c r="H1762" i="7"/>
  <c r="I1761" i="7"/>
  <c r="M1761" i="7" l="1"/>
  <c r="N1401" i="7" s="1"/>
  <c r="J1401" i="7"/>
  <c r="L1401" i="7"/>
  <c r="K1401" i="7"/>
  <c r="I1762" i="7"/>
  <c r="F1763" i="7"/>
  <c r="H1763" i="7" l="1"/>
  <c r="M1762" i="7"/>
  <c r="N1402" i="7" s="1"/>
  <c r="J1402" i="7"/>
  <c r="L1402" i="7"/>
  <c r="K1402" i="7"/>
  <c r="I1763" i="7" l="1"/>
  <c r="F1764" i="7"/>
  <c r="H1764" i="7" l="1"/>
  <c r="M1763" i="7"/>
  <c r="N1403" i="7" s="1"/>
  <c r="J1403" i="7"/>
  <c r="K1403" i="7"/>
  <c r="L1403" i="7"/>
  <c r="I1764" i="7" l="1"/>
  <c r="F1765" i="7"/>
  <c r="H1765" i="7" l="1"/>
  <c r="M1764" i="7"/>
  <c r="N1404" i="7" s="1"/>
  <c r="J1404" i="7"/>
  <c r="L1404" i="7"/>
  <c r="K1404" i="7"/>
  <c r="I1765" i="7" l="1"/>
  <c r="F1766" i="7"/>
  <c r="H1766" i="7" l="1"/>
  <c r="M1765" i="7"/>
  <c r="N1405" i="7" s="1"/>
  <c r="J1405" i="7"/>
  <c r="L1405" i="7"/>
  <c r="K1405" i="7"/>
  <c r="I1766" i="7" l="1"/>
  <c r="F1767" i="7"/>
  <c r="M1766" i="7" l="1"/>
  <c r="N1406" i="7" s="1"/>
  <c r="J1406" i="7"/>
  <c r="K1406" i="7"/>
  <c r="L1406" i="7"/>
  <c r="H1767" i="7"/>
  <c r="I1767" i="7" l="1"/>
  <c r="F1768" i="7"/>
  <c r="M1767" i="7" l="1"/>
  <c r="N1407" i="7" s="1"/>
  <c r="J1407" i="7"/>
  <c r="K1407" i="7"/>
  <c r="L1407" i="7"/>
  <c r="H1768" i="7"/>
  <c r="I1768" i="7" l="1"/>
  <c r="F1769" i="7"/>
  <c r="M1768" i="7" l="1"/>
  <c r="N1408" i="7" s="1"/>
  <c r="J1408" i="7"/>
  <c r="L1408" i="7"/>
  <c r="K1408" i="7"/>
  <c r="H1769" i="7"/>
  <c r="I1769" i="7" l="1"/>
  <c r="F1770" i="7"/>
  <c r="M1769" i="7" l="1"/>
  <c r="N1409" i="7" s="1"/>
  <c r="J1409" i="7"/>
  <c r="K1409" i="7"/>
  <c r="L1409" i="7"/>
  <c r="H1770" i="7"/>
  <c r="I1770" i="7" l="1"/>
  <c r="F1771" i="7"/>
  <c r="M1770" i="7" l="1"/>
  <c r="N1410" i="7" s="1"/>
  <c r="J1410" i="7"/>
  <c r="L1410" i="7"/>
  <c r="K1410" i="7"/>
  <c r="H1771" i="7"/>
  <c r="I1771" i="7" l="1"/>
  <c r="F1772" i="7"/>
  <c r="M1771" i="7" l="1"/>
  <c r="N1411" i="7" s="1"/>
  <c r="J1411" i="7"/>
  <c r="L1411" i="7"/>
  <c r="K1411" i="7"/>
  <c r="H1772" i="7"/>
  <c r="I1772" i="7" l="1"/>
  <c r="F1773" i="7"/>
  <c r="M1772" i="7" l="1"/>
  <c r="N1412" i="7" s="1"/>
  <c r="J1412" i="7"/>
  <c r="L1412" i="7"/>
  <c r="K1412" i="7"/>
  <c r="H1773" i="7"/>
  <c r="I1773" i="7" l="1"/>
  <c r="F1774" i="7"/>
  <c r="M1773" i="7" l="1"/>
  <c r="N1413" i="7" s="1"/>
  <c r="J1413" i="7"/>
  <c r="L1413" i="7"/>
  <c r="K1413" i="7"/>
  <c r="H1774" i="7"/>
  <c r="I1774" i="7" l="1"/>
  <c r="F1775" i="7"/>
  <c r="M1774" i="7" l="1"/>
  <c r="N1414" i="7" s="1"/>
  <c r="J1414" i="7"/>
  <c r="K1414" i="7"/>
  <c r="L1414" i="7"/>
  <c r="H1775" i="7"/>
  <c r="I1775" i="7" l="1"/>
  <c r="F1776" i="7"/>
  <c r="J1415" i="7" l="1"/>
  <c r="M1775" i="7"/>
  <c r="N1415" i="7" s="1"/>
  <c r="L1415" i="7"/>
  <c r="K1415" i="7"/>
  <c r="H1776" i="7"/>
  <c r="I1776" i="7" l="1"/>
  <c r="F1777" i="7"/>
  <c r="J1416" i="7" l="1"/>
  <c r="M1776" i="7"/>
  <c r="N1416" i="7" s="1"/>
  <c r="L1416" i="7"/>
  <c r="K1416" i="7"/>
  <c r="H1777" i="7"/>
  <c r="I1777" i="7" l="1"/>
  <c r="F1778" i="7"/>
  <c r="J1417" i="7" l="1"/>
  <c r="M1777" i="7"/>
  <c r="N1417" i="7" s="1"/>
  <c r="L1417" i="7"/>
  <c r="K1417" i="7"/>
  <c r="H1778" i="7"/>
  <c r="I1778" i="7" l="1"/>
  <c r="F1779" i="7"/>
  <c r="M1778" i="7" l="1"/>
  <c r="N1418" i="7" s="1"/>
  <c r="J1418" i="7"/>
  <c r="L1418" i="7"/>
  <c r="K1418" i="7"/>
  <c r="H1779" i="7"/>
  <c r="I1779" i="7" l="1"/>
  <c r="F1780" i="7"/>
  <c r="J1419" i="7" l="1"/>
  <c r="M1779" i="7"/>
  <c r="N1419" i="7" s="1"/>
  <c r="L1419" i="7"/>
  <c r="K1419" i="7"/>
  <c r="H1780" i="7"/>
  <c r="I1780" i="7" l="1"/>
  <c r="F1781" i="7"/>
  <c r="J1420" i="7" l="1"/>
  <c r="M1780" i="7"/>
  <c r="N1420" i="7" s="1"/>
  <c r="L1420" i="7"/>
  <c r="K1420" i="7"/>
  <c r="H1781" i="7"/>
  <c r="I1781" i="7" l="1"/>
  <c r="F1782" i="7"/>
  <c r="M1781" i="7" l="1"/>
  <c r="N1421" i="7" s="1"/>
  <c r="J1421" i="7"/>
  <c r="K1421" i="7"/>
  <c r="L1421" i="7"/>
  <c r="H1782" i="7"/>
  <c r="I1782" i="7" l="1"/>
  <c r="F1783" i="7"/>
  <c r="M1782" i="7" l="1"/>
  <c r="N1422" i="7" s="1"/>
  <c r="J1422" i="7"/>
  <c r="L1422" i="7"/>
  <c r="K1422" i="7"/>
  <c r="H1783" i="7"/>
  <c r="I1783" i="7" l="1"/>
  <c r="F1784" i="7"/>
  <c r="J1423" i="7" l="1"/>
  <c r="M1783" i="7"/>
  <c r="N1423" i="7" s="1"/>
  <c r="K1423" i="7"/>
  <c r="L1423" i="7"/>
  <c r="H1784" i="7"/>
  <c r="F1785" i="7" s="1"/>
  <c r="H1785" i="7" l="1"/>
  <c r="F1786" i="7" s="1"/>
  <c r="I1784" i="7"/>
  <c r="J1424" i="7" l="1"/>
  <c r="M1784" i="7"/>
  <c r="N1424" i="7" s="1"/>
  <c r="L1424" i="7"/>
  <c r="K1424" i="7"/>
  <c r="H1786" i="7"/>
  <c r="F1787" i="7" s="1"/>
  <c r="I1785" i="7"/>
  <c r="M1785" i="7" l="1"/>
  <c r="N1425" i="7" s="1"/>
  <c r="J1425" i="7"/>
  <c r="L1425" i="7"/>
  <c r="K1425" i="7"/>
  <c r="H1787" i="7"/>
  <c r="F1788" i="7" s="1"/>
  <c r="I1786" i="7"/>
  <c r="M1786" i="7" l="1"/>
  <c r="N1426" i="7" s="1"/>
  <c r="J1426" i="7"/>
  <c r="K1426" i="7"/>
  <c r="L1426" i="7"/>
  <c r="H1788" i="7"/>
  <c r="I1787" i="7"/>
  <c r="J1427" i="7" l="1"/>
  <c r="M1787" i="7"/>
  <c r="N1427" i="7" s="1"/>
  <c r="K1427" i="7"/>
  <c r="L1427" i="7"/>
  <c r="I1788" i="7"/>
  <c r="F1789" i="7"/>
  <c r="J1428" i="7" l="1"/>
  <c r="M1788" i="7"/>
  <c r="N1428" i="7" s="1"/>
  <c r="K1428" i="7"/>
  <c r="L1428" i="7"/>
  <c r="H1789" i="7"/>
  <c r="F1790" i="7" s="1"/>
  <c r="H1790" i="7" l="1"/>
  <c r="I1789" i="7"/>
  <c r="J1429" i="7" l="1"/>
  <c r="M1789" i="7"/>
  <c r="N1429" i="7" s="1"/>
  <c r="K1429" i="7"/>
  <c r="L1429" i="7"/>
  <c r="I1790" i="7"/>
  <c r="F1791" i="7"/>
  <c r="H1791" i="7" l="1"/>
  <c r="F1792" i="7" s="1"/>
  <c r="M1790" i="7"/>
  <c r="N1430" i="7" s="1"/>
  <c r="J1430" i="7"/>
  <c r="L1430" i="7"/>
  <c r="K1430" i="7"/>
  <c r="H1792" i="7" l="1"/>
  <c r="F1793" i="7" s="1"/>
  <c r="I1791" i="7"/>
  <c r="J1431" i="7" l="1"/>
  <c r="M1791" i="7"/>
  <c r="N1431" i="7" s="1"/>
  <c r="K1431" i="7"/>
  <c r="L1431" i="7"/>
  <c r="H1793" i="7"/>
  <c r="F1794" i="7" s="1"/>
  <c r="I1792" i="7"/>
  <c r="J1432" i="7" l="1"/>
  <c r="M1792" i="7"/>
  <c r="N1432" i="7" s="1"/>
  <c r="L1432" i="7"/>
  <c r="K1432" i="7"/>
  <c r="H1794" i="7"/>
  <c r="F1795" i="7" s="1"/>
  <c r="I1793" i="7"/>
  <c r="J1433" i="7" l="1"/>
  <c r="M1793" i="7"/>
  <c r="N1433" i="7" s="1"/>
  <c r="K1433" i="7"/>
  <c r="L1433" i="7"/>
  <c r="H1795" i="7"/>
  <c r="F1796" i="7" s="1"/>
  <c r="I1794" i="7"/>
  <c r="J1434" i="7" l="1"/>
  <c r="M1794" i="7"/>
  <c r="N1434" i="7" s="1"/>
  <c r="K1434" i="7"/>
  <c r="L1434" i="7"/>
  <c r="H1796" i="7"/>
  <c r="I1795" i="7"/>
  <c r="M1795" i="7" l="1"/>
  <c r="N1435" i="7" s="1"/>
  <c r="J1435" i="7"/>
  <c r="K1435" i="7"/>
  <c r="L1435" i="7"/>
  <c r="I1796" i="7"/>
  <c r="F1797" i="7"/>
  <c r="H1797" i="7" l="1"/>
  <c r="J1436" i="7"/>
  <c r="M1796" i="7"/>
  <c r="N1436" i="7" s="1"/>
  <c r="L1436" i="7"/>
  <c r="K1436" i="7"/>
  <c r="I1797" i="7" l="1"/>
  <c r="F1798" i="7"/>
  <c r="H1798" i="7" l="1"/>
  <c r="M1797" i="7"/>
  <c r="N1437" i="7" s="1"/>
  <c r="J1437" i="7"/>
  <c r="K1437" i="7"/>
  <c r="L1437" i="7"/>
  <c r="I1798" i="7" l="1"/>
  <c r="F1799" i="7"/>
  <c r="H1799" i="7" l="1"/>
  <c r="J1438" i="7"/>
  <c r="M1798" i="7"/>
  <c r="N1438" i="7" s="1"/>
  <c r="L1438" i="7"/>
  <c r="K1438" i="7"/>
  <c r="I1799" i="7" l="1"/>
  <c r="F1800" i="7"/>
  <c r="H1800" i="7" l="1"/>
  <c r="I1800" i="7" s="1"/>
  <c r="M1799" i="7"/>
  <c r="N1439" i="7" s="1"/>
  <c r="J1439" i="7"/>
  <c r="K1439" i="7"/>
  <c r="L1439" i="7"/>
  <c r="J1440" i="7" l="1"/>
  <c r="M1800" i="7"/>
  <c r="N1440" i="7" s="1"/>
  <c r="K1440" i="7"/>
  <c r="L1440" i="7"/>
  <c r="F1801" i="7"/>
  <c r="H1801" i="7" l="1"/>
  <c r="I1801" i="7" s="1"/>
  <c r="F1802" i="7" l="1"/>
  <c r="H1802" i="7" s="1"/>
  <c r="I1802" i="7" s="1"/>
  <c r="J1441" i="7"/>
  <c r="M1801" i="7"/>
  <c r="N1441" i="7" s="1"/>
  <c r="K1441" i="7"/>
  <c r="L1441" i="7"/>
  <c r="J1442" i="7" l="1"/>
  <c r="M1802" i="7"/>
  <c r="N1442" i="7" s="1"/>
  <c r="L1442" i="7"/>
  <c r="K1442" i="7"/>
  <c r="F1803" i="7"/>
  <c r="H1803" i="7" l="1"/>
  <c r="I1803" i="7" s="1"/>
  <c r="J1443" i="7" l="1"/>
  <c r="M1803" i="7"/>
  <c r="N1443" i="7" s="1"/>
  <c r="K1443" i="7"/>
  <c r="L1443" i="7"/>
  <c r="F1804" i="7"/>
  <c r="H1804" i="7" l="1"/>
  <c r="I1804" i="7" s="1"/>
  <c r="J1444" i="7" l="1"/>
  <c r="M1804" i="7"/>
  <c r="N1444" i="7" s="1"/>
  <c r="L1444" i="7"/>
  <c r="K1444" i="7"/>
  <c r="F1805" i="7"/>
  <c r="H1805" i="7" l="1"/>
  <c r="I1805" i="7" s="1"/>
  <c r="J1445" i="7" l="1"/>
  <c r="M1805" i="7"/>
  <c r="N1445" i="7" s="1"/>
  <c r="L1445" i="7"/>
  <c r="K1445" i="7"/>
  <c r="F1806" i="7"/>
  <c r="H1806" i="7" s="1"/>
  <c r="I1806" i="7" s="1"/>
  <c r="I1807" i="7" l="1"/>
  <c r="J1446" i="7"/>
  <c r="M1806" i="7"/>
  <c r="L1446" i="7"/>
  <c r="K1446" i="7"/>
  <c r="N1446" i="7" l="1"/>
  <c r="E8" i="7"/>
  <c r="F8" i="7"/>
  <c r="I1808" i="7"/>
  <c r="J1447" i="7"/>
  <c r="K1447" i="7"/>
  <c r="L1447" i="7"/>
  <c r="I1809" i="7" l="1"/>
  <c r="J1448" i="7"/>
  <c r="L1448" i="7"/>
  <c r="K1448" i="7"/>
  <c r="I1810" i="7" l="1"/>
  <c r="J1449" i="7"/>
  <c r="L1449" i="7"/>
  <c r="K1449" i="7"/>
  <c r="I1811" i="7" l="1"/>
  <c r="J1450" i="7"/>
  <c r="L1450" i="7"/>
  <c r="K1450" i="7"/>
  <c r="I1812" i="7" l="1"/>
  <c r="J1451" i="7"/>
  <c r="K1451" i="7"/>
  <c r="L1451" i="7"/>
  <c r="I1813" i="7" l="1"/>
  <c r="J1452" i="7"/>
  <c r="K1452" i="7"/>
  <c r="L1452" i="7"/>
  <c r="I1814" i="7" l="1"/>
  <c r="J1453" i="7"/>
  <c r="K1453" i="7"/>
  <c r="L1453" i="7"/>
  <c r="I1815" i="7" l="1"/>
  <c r="J1454" i="7"/>
  <c r="L1454" i="7"/>
  <c r="K1454" i="7"/>
  <c r="I1816" i="7" l="1"/>
  <c r="J1455" i="7"/>
  <c r="L1455" i="7"/>
  <c r="K1455" i="7"/>
  <c r="I1817" i="7" l="1"/>
  <c r="J1456" i="7"/>
  <c r="K1456" i="7"/>
  <c r="L1456" i="7"/>
  <c r="I1818" i="7" l="1"/>
  <c r="J1457" i="7"/>
  <c r="K1457" i="7"/>
  <c r="L1457" i="7"/>
  <c r="I1819" i="7" l="1"/>
  <c r="J1458" i="7"/>
  <c r="K1458" i="7"/>
  <c r="L1458" i="7"/>
  <c r="I1820" i="7" l="1"/>
  <c r="J1459" i="7"/>
  <c r="K1459" i="7"/>
  <c r="L1459" i="7"/>
  <c r="I1821" i="7" l="1"/>
  <c r="J1460" i="7"/>
  <c r="L1460" i="7"/>
  <c r="K1460" i="7"/>
  <c r="I1822" i="7" l="1"/>
  <c r="J1461" i="7"/>
  <c r="K1461" i="7"/>
  <c r="L1461" i="7"/>
  <c r="I1823" i="7" l="1"/>
  <c r="J1462" i="7"/>
  <c r="K1462" i="7"/>
  <c r="L1462" i="7"/>
  <c r="I1824" i="7" l="1"/>
  <c r="J1463" i="7"/>
  <c r="L1463" i="7"/>
  <c r="K1463" i="7"/>
  <c r="I1825" i="7" l="1"/>
  <c r="J1464" i="7"/>
  <c r="L1464" i="7"/>
  <c r="K1464" i="7"/>
  <c r="I1826" i="7" l="1"/>
  <c r="J1465" i="7"/>
  <c r="L1465" i="7"/>
  <c r="K1465" i="7"/>
  <c r="I1827" i="7" l="1"/>
  <c r="J1466" i="7"/>
  <c r="K1466" i="7"/>
  <c r="L1466" i="7"/>
  <c r="I1828" i="7" l="1"/>
  <c r="J1467" i="7"/>
  <c r="K1467" i="7"/>
  <c r="L1467" i="7"/>
  <c r="I1829" i="7" l="1"/>
  <c r="J1468" i="7"/>
  <c r="K1468" i="7"/>
  <c r="L1468" i="7"/>
  <c r="I1830" i="7" l="1"/>
  <c r="J1469" i="7"/>
  <c r="L1469" i="7"/>
  <c r="K1469" i="7"/>
  <c r="I1831" i="7" l="1"/>
  <c r="J1470" i="7"/>
  <c r="K1470" i="7"/>
  <c r="L1470" i="7"/>
  <c r="I1832" i="7" l="1"/>
  <c r="J1471" i="7"/>
  <c r="L1471" i="7"/>
  <c r="K1471" i="7"/>
  <c r="I1833" i="7" l="1"/>
  <c r="J1472" i="7"/>
  <c r="L1472" i="7"/>
  <c r="K1472" i="7"/>
  <c r="I1834" i="7" l="1"/>
  <c r="J1473" i="7"/>
  <c r="L1473" i="7"/>
  <c r="K1473" i="7"/>
  <c r="I1835" i="7" l="1"/>
  <c r="J1474" i="7"/>
  <c r="K1474" i="7"/>
  <c r="L1474" i="7"/>
  <c r="I1836" i="7" l="1"/>
  <c r="J1475" i="7"/>
  <c r="K1475" i="7"/>
  <c r="L1475" i="7"/>
  <c r="I1837" i="7" l="1"/>
  <c r="J1476" i="7"/>
  <c r="K1476" i="7"/>
  <c r="L1476" i="7"/>
  <c r="I1838" i="7" l="1"/>
  <c r="J1477" i="7"/>
  <c r="L1477" i="7"/>
  <c r="K1477" i="7"/>
  <c r="I1839" i="7" l="1"/>
  <c r="J1478" i="7"/>
  <c r="K1478" i="7"/>
  <c r="L1478" i="7"/>
  <c r="I1840" i="7" l="1"/>
  <c r="J1479" i="7"/>
  <c r="L1479" i="7"/>
  <c r="K1479" i="7"/>
  <c r="I1841" i="7" l="1"/>
  <c r="J1480" i="7"/>
  <c r="L1480" i="7"/>
  <c r="K1480" i="7"/>
  <c r="I1842" i="7" l="1"/>
  <c r="J1481" i="7"/>
  <c r="K1481" i="7"/>
  <c r="L1481" i="7"/>
  <c r="I1843" i="7" l="1"/>
  <c r="J1482" i="7"/>
  <c r="K1482" i="7"/>
  <c r="L1482" i="7"/>
  <c r="I1844" i="7" l="1"/>
  <c r="J1483" i="7"/>
  <c r="K1483" i="7"/>
  <c r="L1483" i="7"/>
  <c r="I1845" i="7" l="1"/>
  <c r="J1484" i="7"/>
  <c r="L1484" i="7"/>
  <c r="K1484" i="7"/>
  <c r="I1846" i="7" l="1"/>
  <c r="J1485" i="7"/>
  <c r="L1485" i="7"/>
  <c r="K1485" i="7"/>
  <c r="I1847" i="7" l="1"/>
  <c r="J1486" i="7"/>
  <c r="L1486" i="7"/>
  <c r="K1486" i="7"/>
  <c r="I1848" i="7" l="1"/>
  <c r="J1487" i="7"/>
  <c r="K1487" i="7"/>
  <c r="L1487" i="7"/>
  <c r="I1849" i="7" l="1"/>
  <c r="J1488" i="7"/>
  <c r="L1488" i="7"/>
  <c r="K1488" i="7"/>
  <c r="I1850" i="7" l="1"/>
  <c r="J1489" i="7"/>
  <c r="K1489" i="7"/>
  <c r="L1489" i="7"/>
  <c r="I1851" i="7" l="1"/>
  <c r="J1490" i="7"/>
  <c r="L1490" i="7"/>
  <c r="K1490" i="7"/>
  <c r="I1852" i="7" l="1"/>
  <c r="J1491" i="7"/>
  <c r="K1491" i="7"/>
  <c r="L1491" i="7"/>
  <c r="I1853" i="7" l="1"/>
  <c r="J1492" i="7"/>
  <c r="K1492" i="7"/>
  <c r="L1492" i="7"/>
  <c r="I1854" i="7" l="1"/>
  <c r="J1493" i="7"/>
  <c r="L1493" i="7"/>
  <c r="K1493" i="7"/>
  <c r="I1855" i="7" l="1"/>
  <c r="J1494" i="7"/>
  <c r="K1494" i="7"/>
  <c r="L1494" i="7"/>
  <c r="I1856" i="7" l="1"/>
  <c r="J1495" i="7"/>
  <c r="K1495" i="7"/>
  <c r="L1495" i="7"/>
  <c r="I1857" i="7" l="1"/>
  <c r="J1496" i="7"/>
  <c r="L1496" i="7"/>
  <c r="K1496" i="7"/>
  <c r="I1858" i="7" l="1"/>
  <c r="J1497" i="7"/>
  <c r="K1497" i="7"/>
  <c r="L1497" i="7"/>
  <c r="I1859" i="7" l="1"/>
  <c r="J1498" i="7"/>
  <c r="K1498" i="7"/>
  <c r="L1498" i="7"/>
  <c r="I1860" i="7" l="1"/>
  <c r="J1499" i="7"/>
  <c r="L1499" i="7"/>
  <c r="K1499" i="7"/>
  <c r="I1861" i="7" l="1"/>
  <c r="J1500" i="7"/>
  <c r="L1500" i="7"/>
  <c r="K1500" i="7"/>
  <c r="I1862" i="7" l="1"/>
  <c r="J1501" i="7"/>
  <c r="L1501" i="7"/>
  <c r="K1501" i="7"/>
  <c r="I1863" i="7" l="1"/>
  <c r="J1502" i="7"/>
  <c r="L1502" i="7"/>
  <c r="K1502" i="7"/>
  <c r="I1864" i="7" l="1"/>
  <c r="J1503" i="7"/>
  <c r="K1503" i="7"/>
  <c r="L1503" i="7"/>
  <c r="I1865" i="7" l="1"/>
  <c r="J1504" i="7"/>
  <c r="L1504" i="7"/>
  <c r="K1504" i="7"/>
  <c r="I1866" i="7" l="1"/>
  <c r="J1505" i="7"/>
  <c r="K1505" i="7"/>
  <c r="L1505" i="7"/>
  <c r="I1867" i="7" l="1"/>
  <c r="J1506" i="7"/>
  <c r="L1506" i="7"/>
  <c r="K1506" i="7"/>
  <c r="I1868" i="7" l="1"/>
  <c r="J1507" i="7"/>
  <c r="L1507" i="7"/>
  <c r="K1507" i="7"/>
  <c r="I1869" i="7" l="1"/>
  <c r="J1508" i="7"/>
  <c r="K1508" i="7"/>
  <c r="L1508" i="7"/>
  <c r="I1870" i="7" l="1"/>
  <c r="J1509" i="7"/>
  <c r="K1509" i="7"/>
  <c r="L1509" i="7"/>
  <c r="I1871" i="7" l="1"/>
  <c r="J1510" i="7"/>
  <c r="K1510" i="7"/>
  <c r="L1510" i="7"/>
  <c r="I1872" i="7" l="1"/>
  <c r="J1511" i="7"/>
  <c r="L1511" i="7"/>
  <c r="K1511" i="7"/>
  <c r="I1873" i="7" l="1"/>
  <c r="J1512" i="7"/>
  <c r="K1512" i="7"/>
  <c r="L1512" i="7"/>
  <c r="I1874" i="7" l="1"/>
  <c r="J1513" i="7"/>
  <c r="L1513" i="7"/>
  <c r="K1513" i="7"/>
  <c r="I1875" i="7" l="1"/>
  <c r="J1514" i="7"/>
  <c r="K1514" i="7"/>
  <c r="L1514" i="7"/>
  <c r="I1876" i="7" l="1"/>
  <c r="J1515" i="7"/>
  <c r="K1515" i="7"/>
  <c r="L1515" i="7"/>
  <c r="I1877" i="7" l="1"/>
  <c r="J1516" i="7"/>
  <c r="L1516" i="7"/>
  <c r="K1516" i="7"/>
  <c r="I1878" i="7" l="1"/>
  <c r="J1517" i="7"/>
  <c r="L1517" i="7"/>
  <c r="K1517" i="7"/>
  <c r="I1879" i="7" l="1"/>
  <c r="J1518" i="7"/>
  <c r="K1518" i="7"/>
  <c r="L1518" i="7"/>
  <c r="I1880" i="7" l="1"/>
  <c r="J1519" i="7"/>
  <c r="L1519" i="7"/>
  <c r="K1519" i="7"/>
  <c r="I1881" i="7" l="1"/>
  <c r="J1520" i="7"/>
  <c r="K1520" i="7"/>
  <c r="L1520" i="7"/>
  <c r="I1882" i="7" l="1"/>
  <c r="J1521" i="7"/>
  <c r="L1521" i="7"/>
  <c r="K1521" i="7"/>
  <c r="I1883" i="7" l="1"/>
  <c r="J1522" i="7"/>
  <c r="L1522" i="7"/>
  <c r="K1522" i="7"/>
  <c r="I1884" i="7" l="1"/>
  <c r="J1523" i="7"/>
  <c r="K1523" i="7"/>
  <c r="L1523" i="7"/>
  <c r="I1885" i="7" l="1"/>
  <c r="J1524" i="7"/>
  <c r="L1524" i="7"/>
  <c r="K1524" i="7"/>
  <c r="I1886" i="7" l="1"/>
  <c r="J1525" i="7"/>
  <c r="L1525" i="7"/>
  <c r="K1525" i="7"/>
  <c r="I1887" i="7" l="1"/>
  <c r="J1526" i="7"/>
  <c r="K1526" i="7"/>
  <c r="L1526" i="7"/>
  <c r="I1888" i="7" l="1"/>
  <c r="J1527" i="7"/>
  <c r="L1527" i="7"/>
  <c r="K1527" i="7"/>
  <c r="I1889" i="7" l="1"/>
  <c r="J1528" i="7"/>
  <c r="K1528" i="7"/>
  <c r="L1528" i="7"/>
  <c r="I1890" i="7" l="1"/>
  <c r="J1529" i="7"/>
  <c r="K1529" i="7"/>
  <c r="L1529" i="7"/>
  <c r="I1891" i="7" l="1"/>
  <c r="J1530" i="7"/>
  <c r="K1530" i="7"/>
  <c r="L1530" i="7"/>
  <c r="I1892" i="7" l="1"/>
  <c r="J1531" i="7"/>
  <c r="L1531" i="7"/>
  <c r="K1531" i="7"/>
  <c r="I1893" i="7" l="1"/>
  <c r="J1532" i="7"/>
  <c r="L1532" i="7"/>
  <c r="K1532" i="7"/>
  <c r="I1894" i="7" l="1"/>
  <c r="J1533" i="7"/>
  <c r="K1533" i="7"/>
  <c r="L1533" i="7"/>
  <c r="I1895" i="7" l="1"/>
  <c r="J1534" i="7"/>
  <c r="K1534" i="7"/>
  <c r="L1534" i="7"/>
  <c r="I1896" i="7" l="1"/>
  <c r="J1535" i="7"/>
  <c r="K1535" i="7"/>
  <c r="L1535" i="7"/>
  <c r="I1897" i="7" l="1"/>
  <c r="J1536" i="7"/>
  <c r="L1536" i="7"/>
  <c r="K1536" i="7"/>
  <c r="I1898" i="7" l="1"/>
  <c r="J1537" i="7"/>
  <c r="K1537" i="7"/>
  <c r="L1537" i="7"/>
  <c r="I1899" i="7" l="1"/>
  <c r="J1538" i="7"/>
  <c r="L1538" i="7"/>
  <c r="K1538" i="7"/>
  <c r="I1900" i="7" l="1"/>
  <c r="J1539" i="7"/>
  <c r="L1539" i="7"/>
  <c r="K1539" i="7"/>
  <c r="I1901" i="7" l="1"/>
  <c r="J1540" i="7"/>
  <c r="K1540" i="7"/>
  <c r="L1540" i="7"/>
  <c r="I1902" i="7" l="1"/>
  <c r="J1541" i="7"/>
  <c r="K1541" i="7"/>
  <c r="L1541" i="7"/>
  <c r="I1903" i="7" l="1"/>
  <c r="J1542" i="7"/>
  <c r="K1542" i="7"/>
  <c r="L1542" i="7"/>
  <c r="I1904" i="7" l="1"/>
  <c r="J1543" i="7"/>
  <c r="K1543" i="7"/>
  <c r="L1543" i="7"/>
  <c r="I1905" i="7" l="1"/>
  <c r="J1544" i="7"/>
  <c r="K1544" i="7"/>
  <c r="L1544" i="7"/>
  <c r="I1906" i="7" l="1"/>
  <c r="J1545" i="7"/>
  <c r="L1545" i="7"/>
  <c r="K1545" i="7"/>
  <c r="I1907" i="7" l="1"/>
  <c r="J1546" i="7"/>
  <c r="K1546" i="7"/>
  <c r="L1546" i="7"/>
  <c r="I1908" i="7" l="1"/>
  <c r="J1547" i="7"/>
  <c r="L1547" i="7"/>
  <c r="K1547" i="7"/>
  <c r="I1909" i="7" l="1"/>
  <c r="J1548" i="7"/>
  <c r="K1548" i="7"/>
  <c r="L1548" i="7"/>
  <c r="I1910" i="7" l="1"/>
  <c r="J1549" i="7"/>
  <c r="L1549" i="7"/>
  <c r="K1549" i="7"/>
  <c r="I1911" i="7" l="1"/>
  <c r="J1550" i="7"/>
  <c r="K1550" i="7"/>
  <c r="L1550" i="7"/>
  <c r="J1551" i="7" l="1"/>
  <c r="I1912" i="7"/>
  <c r="L1551" i="7"/>
  <c r="K1551" i="7"/>
  <c r="J1552" i="7" l="1"/>
  <c r="I1913" i="7"/>
  <c r="K1552" i="7"/>
  <c r="L1552" i="7"/>
  <c r="I1914" i="7" l="1"/>
  <c r="J1553" i="7"/>
  <c r="L1553" i="7"/>
  <c r="K1553" i="7"/>
  <c r="J1554" i="7" l="1"/>
  <c r="I1915" i="7"/>
  <c r="K1554" i="7"/>
  <c r="L1554" i="7"/>
  <c r="J1555" i="7" l="1"/>
  <c r="I1916" i="7"/>
  <c r="K1555" i="7"/>
  <c r="L1555" i="7"/>
  <c r="J1556" i="7" l="1"/>
  <c r="I1917" i="7"/>
  <c r="K1556" i="7"/>
  <c r="L1556" i="7"/>
  <c r="J1557" i="7" l="1"/>
  <c r="I1918" i="7"/>
  <c r="K1557" i="7"/>
  <c r="L1557" i="7"/>
  <c r="J1558" i="7" l="1"/>
  <c r="I1919" i="7"/>
  <c r="L1558" i="7"/>
  <c r="K1558" i="7"/>
  <c r="J1559" i="7" l="1"/>
  <c r="I1920" i="7"/>
  <c r="K1559" i="7"/>
  <c r="L1559" i="7"/>
  <c r="J1560" i="7" l="1"/>
  <c r="I1921" i="7"/>
  <c r="K1560" i="7"/>
  <c r="L1560" i="7"/>
  <c r="J1561" i="7" l="1"/>
  <c r="I1922" i="7"/>
  <c r="L1561" i="7"/>
  <c r="K1561" i="7"/>
  <c r="J1562" i="7" l="1"/>
  <c r="I1923" i="7"/>
  <c r="L1562" i="7"/>
  <c r="K1562" i="7"/>
  <c r="J1563" i="7" l="1"/>
  <c r="I1924" i="7"/>
  <c r="L1563" i="7"/>
  <c r="K1563" i="7"/>
  <c r="J1564" i="7" l="1"/>
  <c r="I1925" i="7"/>
  <c r="L1564" i="7"/>
  <c r="K1564" i="7"/>
  <c r="J1565" i="7" l="1"/>
  <c r="I1926" i="7"/>
  <c r="L1565" i="7"/>
  <c r="K1565" i="7"/>
  <c r="J1566" i="7" l="1"/>
  <c r="I1927" i="7"/>
  <c r="L1566" i="7"/>
  <c r="K1566" i="7"/>
  <c r="J1567" i="7" l="1"/>
  <c r="I1928" i="7"/>
  <c r="L1567" i="7"/>
  <c r="K1567" i="7"/>
  <c r="J1568" i="7" l="1"/>
  <c r="I1929" i="7"/>
  <c r="L1568" i="7"/>
  <c r="K1568" i="7"/>
  <c r="J1569" i="7" l="1"/>
  <c r="I1930" i="7"/>
  <c r="K1569" i="7"/>
  <c r="L1569" i="7"/>
  <c r="J1570" i="7" l="1"/>
  <c r="I1931" i="7"/>
  <c r="K1570" i="7"/>
  <c r="L1570" i="7"/>
  <c r="J1571" i="7" l="1"/>
  <c r="I1932" i="7"/>
  <c r="L1571" i="7"/>
  <c r="K1571" i="7"/>
  <c r="J1572" i="7" l="1"/>
  <c r="I1933" i="7"/>
  <c r="L1572" i="7"/>
  <c r="K1572" i="7"/>
  <c r="J1573" i="7" l="1"/>
  <c r="I1934" i="7"/>
  <c r="K1573" i="7"/>
  <c r="L1573" i="7"/>
  <c r="J1574" i="7" l="1"/>
  <c r="I1935" i="7"/>
  <c r="L1574" i="7"/>
  <c r="K1574" i="7"/>
  <c r="J1575" i="7" l="1"/>
  <c r="I1936" i="7"/>
  <c r="K1575" i="7"/>
  <c r="L1575" i="7"/>
  <c r="J1576" i="7" l="1"/>
  <c r="I1937" i="7"/>
  <c r="L1576" i="7"/>
  <c r="K1576" i="7"/>
  <c r="J1577" i="7" l="1"/>
  <c r="I1938" i="7"/>
  <c r="L1577" i="7"/>
  <c r="K1577" i="7"/>
  <c r="J1578" i="7" l="1"/>
  <c r="I1939" i="7"/>
  <c r="L1578" i="7"/>
  <c r="K1578" i="7"/>
  <c r="J1579" i="7" l="1"/>
  <c r="I1940" i="7"/>
  <c r="K1579" i="7"/>
  <c r="L1579" i="7"/>
  <c r="J1580" i="7" l="1"/>
  <c r="I1941" i="7"/>
  <c r="L1580" i="7"/>
  <c r="K1580" i="7"/>
  <c r="J1581" i="7" l="1"/>
  <c r="I1942" i="7"/>
  <c r="K1581" i="7"/>
  <c r="L1581" i="7"/>
  <c r="J1582" i="7" l="1"/>
  <c r="I1943" i="7"/>
  <c r="K1582" i="7"/>
  <c r="L1582" i="7"/>
  <c r="J1583" i="7" l="1"/>
  <c r="I1944" i="7"/>
  <c r="L1583" i="7"/>
  <c r="K1583" i="7"/>
  <c r="J1584" i="7" l="1"/>
  <c r="I1945" i="7"/>
  <c r="L1584" i="7"/>
  <c r="K1584" i="7"/>
  <c r="J1585" i="7" l="1"/>
  <c r="I1946" i="7"/>
  <c r="K1585" i="7"/>
  <c r="L1585" i="7"/>
  <c r="J1586" i="7" l="1"/>
  <c r="I1947" i="7"/>
  <c r="K1586" i="7"/>
  <c r="L1586" i="7"/>
  <c r="J1587" i="7" l="1"/>
  <c r="I5" i="7" s="1"/>
  <c r="I1948" i="7"/>
  <c r="L1587" i="7"/>
  <c r="I7" i="7" s="1"/>
  <c r="K1587" i="7"/>
  <c r="I6" i="7" s="1"/>
  <c r="J1588" i="7" l="1"/>
  <c r="I1949" i="7"/>
  <c r="L1588" i="7"/>
  <c r="K1588" i="7"/>
  <c r="J1589" i="7" l="1"/>
  <c r="I1950" i="7"/>
  <c r="K1589" i="7"/>
  <c r="L1589" i="7"/>
  <c r="J1590" i="7" l="1"/>
  <c r="I1951" i="7"/>
  <c r="L1590" i="7"/>
  <c r="K1590" i="7"/>
  <c r="I1952" i="7" l="1"/>
  <c r="J1591" i="7"/>
  <c r="L1591" i="7"/>
  <c r="K1591" i="7"/>
  <c r="J1592" i="7" l="1"/>
  <c r="I1953" i="7"/>
  <c r="L1592" i="7"/>
  <c r="K1592" i="7"/>
  <c r="J1593" i="7" l="1"/>
  <c r="I1954" i="7"/>
  <c r="K1593" i="7"/>
  <c r="L1593" i="7"/>
  <c r="J1594" i="7" l="1"/>
  <c r="I1955" i="7"/>
  <c r="L1594" i="7"/>
  <c r="K1594" i="7"/>
  <c r="J1595" i="7" l="1"/>
  <c r="I1956" i="7"/>
  <c r="L1595" i="7"/>
  <c r="K1595" i="7"/>
  <c r="J1596" i="7" l="1"/>
  <c r="I1957" i="7"/>
  <c r="K1596" i="7"/>
  <c r="L1596" i="7"/>
  <c r="J1597" i="7" l="1"/>
  <c r="I1958" i="7"/>
  <c r="L1597" i="7"/>
  <c r="K1597" i="7"/>
  <c r="J1598" i="7" l="1"/>
  <c r="I1959" i="7"/>
  <c r="K1598" i="7"/>
  <c r="L1598" i="7"/>
  <c r="J1599" i="7" l="1"/>
  <c r="I1960" i="7"/>
  <c r="L1599" i="7"/>
  <c r="K1599" i="7"/>
  <c r="J1600" i="7" l="1"/>
  <c r="I1961" i="7"/>
  <c r="L1600" i="7"/>
  <c r="K1600" i="7"/>
  <c r="J1601" i="7" l="1"/>
  <c r="I1962" i="7"/>
  <c r="L1601" i="7"/>
  <c r="K1601" i="7"/>
  <c r="J1602" i="7" l="1"/>
  <c r="I1963" i="7"/>
  <c r="L1602" i="7"/>
  <c r="K1602" i="7"/>
  <c r="J1603" i="7" l="1"/>
  <c r="I1964" i="7"/>
  <c r="K1603" i="7"/>
  <c r="L1603" i="7"/>
  <c r="J1604" i="7" l="1"/>
  <c r="I1965" i="7"/>
  <c r="L1604" i="7"/>
  <c r="K1604" i="7"/>
  <c r="J1605" i="7" l="1"/>
  <c r="I1966" i="7"/>
  <c r="L1605" i="7"/>
  <c r="K1605" i="7"/>
  <c r="J1606" i="7" l="1"/>
  <c r="I1967" i="7"/>
  <c r="K1606" i="7"/>
  <c r="L1606" i="7"/>
  <c r="J1607" i="7" l="1"/>
  <c r="I1968" i="7"/>
  <c r="K1607" i="7"/>
  <c r="L1607" i="7"/>
  <c r="J1608" i="7" l="1"/>
  <c r="I1969" i="7"/>
  <c r="K1608" i="7"/>
  <c r="L1608" i="7"/>
  <c r="J1609" i="7" l="1"/>
  <c r="I1970" i="7"/>
  <c r="L1609" i="7"/>
  <c r="K1609" i="7"/>
  <c r="J1610" i="7" l="1"/>
  <c r="I1971" i="7"/>
  <c r="K1610" i="7"/>
  <c r="L1610" i="7"/>
  <c r="J1611" i="7" l="1"/>
  <c r="I1972" i="7"/>
  <c r="K1611" i="7"/>
  <c r="L1611" i="7"/>
  <c r="J1612" i="7" l="1"/>
  <c r="I1973" i="7"/>
  <c r="K1612" i="7"/>
  <c r="L1612" i="7"/>
  <c r="J1613" i="7" l="1"/>
  <c r="I1974" i="7"/>
  <c r="L1613" i="7"/>
  <c r="K1613" i="7"/>
  <c r="J1614" i="7" l="1"/>
  <c r="I1975" i="7"/>
  <c r="K1614" i="7"/>
  <c r="L1614" i="7"/>
  <c r="J1615" i="7" l="1"/>
  <c r="I1976" i="7"/>
  <c r="L1615" i="7"/>
  <c r="K1615" i="7"/>
  <c r="J1616" i="7" l="1"/>
  <c r="I1977" i="7"/>
  <c r="K1616" i="7"/>
  <c r="L1616" i="7"/>
  <c r="J1617" i="7" l="1"/>
  <c r="I1978" i="7"/>
  <c r="L1617" i="7"/>
  <c r="K1617" i="7"/>
  <c r="J1618" i="7" l="1"/>
  <c r="I1979" i="7"/>
  <c r="L1618" i="7"/>
  <c r="K1618" i="7"/>
  <c r="J1619" i="7" l="1"/>
  <c r="I1980" i="7"/>
  <c r="K1619" i="7"/>
  <c r="L1619" i="7"/>
  <c r="J1620" i="7" l="1"/>
  <c r="I1981" i="7"/>
  <c r="L1620" i="7"/>
  <c r="K1620" i="7"/>
  <c r="J1621" i="7" l="1"/>
  <c r="I1982" i="7"/>
  <c r="L1621" i="7"/>
  <c r="K1621" i="7"/>
  <c r="J1622" i="7" l="1"/>
  <c r="I1983" i="7"/>
  <c r="K1622" i="7"/>
  <c r="L1622" i="7"/>
  <c r="J1623" i="7" l="1"/>
  <c r="I1984" i="7"/>
  <c r="L1623" i="7"/>
  <c r="K1623" i="7"/>
  <c r="J1624" i="7" l="1"/>
  <c r="I1985" i="7"/>
  <c r="K1624" i="7"/>
  <c r="L1624" i="7"/>
  <c r="J1625" i="7" l="1"/>
  <c r="I1986" i="7"/>
  <c r="L1625" i="7"/>
  <c r="K1625" i="7"/>
  <c r="J1626" i="7" l="1"/>
  <c r="I1987" i="7"/>
  <c r="K1626" i="7"/>
  <c r="L1626" i="7"/>
  <c r="J1627" i="7" l="1"/>
  <c r="I1988" i="7"/>
  <c r="L1627" i="7"/>
  <c r="K1627" i="7"/>
  <c r="J1628" i="7" l="1"/>
  <c r="I1989" i="7"/>
  <c r="K1628" i="7"/>
  <c r="L1628" i="7"/>
  <c r="J1629" i="7" l="1"/>
  <c r="I1990" i="7"/>
  <c r="L1629" i="7"/>
  <c r="K1629" i="7"/>
  <c r="J1630" i="7" l="1"/>
  <c r="I1991" i="7"/>
  <c r="L1630" i="7"/>
  <c r="K1630" i="7"/>
  <c r="J1631" i="7" l="1"/>
  <c r="I1992" i="7"/>
  <c r="L1631" i="7"/>
  <c r="K1631" i="7"/>
  <c r="J1632" i="7" l="1"/>
  <c r="I1993" i="7"/>
  <c r="K1632" i="7"/>
  <c r="L1632" i="7"/>
  <c r="J1633" i="7" l="1"/>
  <c r="I1994" i="7"/>
  <c r="L1633" i="7"/>
  <c r="K1633" i="7"/>
  <c r="J1634" i="7" l="1"/>
  <c r="I1995" i="7"/>
  <c r="K1634" i="7"/>
  <c r="L1634" i="7"/>
  <c r="J1635" i="7" l="1"/>
  <c r="I1996" i="7"/>
  <c r="L1635" i="7"/>
  <c r="K1635" i="7"/>
  <c r="J1636" i="7" l="1"/>
  <c r="I1997" i="7"/>
  <c r="L1636" i="7"/>
  <c r="K1636" i="7"/>
  <c r="J1637" i="7" l="1"/>
  <c r="I1998" i="7"/>
  <c r="K1637" i="7"/>
  <c r="L1637" i="7"/>
  <c r="J1638" i="7" l="1"/>
  <c r="I1999" i="7"/>
  <c r="K1638" i="7"/>
  <c r="L1638" i="7"/>
  <c r="J1639" i="7" l="1"/>
  <c r="I2000" i="7"/>
  <c r="L1639" i="7"/>
  <c r="K1639" i="7"/>
  <c r="J1640" i="7" l="1"/>
  <c r="I2001" i="7"/>
  <c r="K1640" i="7"/>
  <c r="L1640" i="7"/>
  <c r="J1641" i="7" l="1"/>
  <c r="I2002" i="7"/>
  <c r="K1641" i="7"/>
  <c r="L1641" i="7"/>
  <c r="J1642" i="7" l="1"/>
  <c r="I2003" i="7"/>
  <c r="K1642" i="7"/>
  <c r="L1642" i="7"/>
  <c r="J1643" i="7" l="1"/>
  <c r="I2004" i="7"/>
  <c r="L1643" i="7"/>
  <c r="K1643" i="7"/>
  <c r="J1644" i="7" l="1"/>
  <c r="I2005" i="7"/>
  <c r="L1644" i="7"/>
  <c r="K1644" i="7"/>
  <c r="J1645" i="7" l="1"/>
  <c r="I2006" i="7"/>
  <c r="K1645" i="7"/>
  <c r="L1645" i="7"/>
  <c r="J1646" i="7" l="1"/>
  <c r="I2007" i="7"/>
  <c r="K1646" i="7"/>
  <c r="L1646" i="7"/>
  <c r="I2008" i="7" l="1"/>
  <c r="J1647" i="7"/>
  <c r="L1647" i="7"/>
  <c r="K1647" i="7"/>
  <c r="I2009" i="7" l="1"/>
  <c r="J1648" i="7"/>
  <c r="K1648" i="7"/>
  <c r="L1648" i="7"/>
  <c r="I2010" i="7" l="1"/>
  <c r="J1649" i="7"/>
  <c r="L1649" i="7"/>
  <c r="K1649" i="7"/>
  <c r="I2011" i="7" l="1"/>
  <c r="J1650" i="7"/>
  <c r="K1650" i="7"/>
  <c r="L1650" i="7"/>
  <c r="I2012" i="7" l="1"/>
  <c r="J1651" i="7"/>
  <c r="L1651" i="7"/>
  <c r="K1651" i="7"/>
  <c r="I2013" i="7" l="1"/>
  <c r="J1652" i="7"/>
  <c r="L1652" i="7"/>
  <c r="K1652" i="7"/>
  <c r="I2014" i="7" l="1"/>
  <c r="J1653" i="7"/>
  <c r="L1653" i="7"/>
  <c r="K1653" i="7"/>
  <c r="I2015" i="7" l="1"/>
  <c r="J1654" i="7"/>
  <c r="L1654" i="7"/>
  <c r="K1654" i="7"/>
  <c r="I2016" i="7" l="1"/>
  <c r="J1655" i="7"/>
  <c r="L1655" i="7"/>
  <c r="K1655" i="7"/>
  <c r="I2017" i="7" l="1"/>
  <c r="J1656" i="7"/>
  <c r="K1656" i="7"/>
  <c r="L1656" i="7"/>
  <c r="I2018" i="7" l="1"/>
  <c r="J1657" i="7"/>
  <c r="L1657" i="7"/>
  <c r="K1657" i="7"/>
  <c r="I2019" i="7" l="1"/>
  <c r="J1658" i="7"/>
  <c r="K1658" i="7"/>
  <c r="L1658" i="7"/>
  <c r="I2020" i="7" l="1"/>
  <c r="J1659" i="7"/>
  <c r="K1659" i="7"/>
  <c r="L1659" i="7"/>
  <c r="I2021" i="7" l="1"/>
  <c r="J1660" i="7"/>
  <c r="L1660" i="7"/>
  <c r="K1660" i="7"/>
  <c r="I2022" i="7" l="1"/>
  <c r="J1661" i="7"/>
  <c r="L1661" i="7"/>
  <c r="K1661" i="7"/>
  <c r="I2023" i="7" l="1"/>
  <c r="J1662" i="7"/>
  <c r="K1662" i="7"/>
  <c r="L1662" i="7"/>
  <c r="I2024" i="7" l="1"/>
  <c r="J1663" i="7"/>
  <c r="K1663" i="7"/>
  <c r="L1663" i="7"/>
  <c r="I2025" i="7" l="1"/>
  <c r="J1664" i="7"/>
  <c r="K1664" i="7"/>
  <c r="L1664" i="7"/>
  <c r="I2026" i="7" l="1"/>
  <c r="J1665" i="7"/>
  <c r="K1665" i="7"/>
  <c r="L1665" i="7"/>
  <c r="I2027" i="7" l="1"/>
  <c r="J1666" i="7"/>
  <c r="K1666" i="7"/>
  <c r="L1666" i="7"/>
  <c r="I2028" i="7" l="1"/>
  <c r="J1667" i="7"/>
  <c r="K1667" i="7"/>
  <c r="L1667" i="7"/>
  <c r="I2029" i="7" l="1"/>
  <c r="J1668" i="7"/>
  <c r="K1668" i="7"/>
  <c r="L1668" i="7"/>
  <c r="I2030" i="7" l="1"/>
  <c r="J1669" i="7"/>
  <c r="K1669" i="7"/>
  <c r="L1669" i="7"/>
  <c r="I2031" i="7" l="1"/>
  <c r="J1670" i="7"/>
  <c r="K1670" i="7"/>
  <c r="L1670" i="7"/>
  <c r="I2032" i="7" l="1"/>
  <c r="J1671" i="7"/>
  <c r="J5" i="7" s="1"/>
  <c r="L1671" i="7"/>
  <c r="J7" i="7" s="1"/>
  <c r="K1671" i="7"/>
  <c r="J6" i="7" s="1"/>
  <c r="I2033" i="7" l="1"/>
  <c r="J1672" i="7"/>
  <c r="K1672" i="7"/>
  <c r="L1672" i="7"/>
  <c r="I2034" i="7" l="1"/>
  <c r="J1673" i="7"/>
  <c r="K1673" i="7"/>
  <c r="L1673" i="7"/>
  <c r="I2035" i="7" l="1"/>
  <c r="J1674" i="7"/>
  <c r="L1674" i="7"/>
  <c r="K1674" i="7"/>
  <c r="I2036" i="7" l="1"/>
  <c r="J1675" i="7"/>
  <c r="K1675" i="7"/>
  <c r="L1675" i="7"/>
  <c r="I2037" i="7" l="1"/>
  <c r="J1676" i="7"/>
  <c r="K1676" i="7"/>
  <c r="L1676" i="7"/>
  <c r="I2038" i="7" l="1"/>
  <c r="J1677" i="7"/>
  <c r="K1677" i="7"/>
  <c r="L1677" i="7"/>
  <c r="I2039" i="7" l="1"/>
  <c r="J1678" i="7"/>
  <c r="L1678" i="7"/>
  <c r="K1678" i="7"/>
  <c r="I2040" i="7" l="1"/>
  <c r="J1679" i="7"/>
  <c r="L1679" i="7"/>
  <c r="K1679" i="7"/>
  <c r="I2041" i="7" l="1"/>
  <c r="J1680" i="7"/>
  <c r="L1680" i="7"/>
  <c r="K1680" i="7"/>
  <c r="I2042" i="7" l="1"/>
  <c r="J1681" i="7"/>
  <c r="K1681" i="7"/>
  <c r="L1681" i="7"/>
  <c r="I2043" i="7" l="1"/>
  <c r="J1682" i="7"/>
  <c r="K1682" i="7"/>
  <c r="L1682" i="7"/>
  <c r="I2044" i="7" l="1"/>
  <c r="J1683" i="7"/>
  <c r="K1683" i="7"/>
  <c r="L1683" i="7"/>
  <c r="I2045" i="7" l="1"/>
  <c r="J1684" i="7"/>
  <c r="L1684" i="7"/>
  <c r="K1684" i="7"/>
  <c r="I2046" i="7" l="1"/>
  <c r="J1685" i="7"/>
  <c r="K1685" i="7"/>
  <c r="L1685" i="7"/>
  <c r="J1686" i="7" l="1"/>
  <c r="I2047" i="7"/>
  <c r="I2048" i="7" s="1"/>
  <c r="I2049" i="7" s="1"/>
  <c r="I2050" i="7" s="1"/>
  <c r="I2051" i="7" s="1"/>
  <c r="I2052" i="7" s="1"/>
  <c r="I2053" i="7" s="1"/>
  <c r="I2054" i="7" s="1"/>
  <c r="I2055" i="7" s="1"/>
  <c r="I2056" i="7" s="1"/>
  <c r="I2057" i="7" s="1"/>
  <c r="I2058" i="7" s="1"/>
  <c r="I2059" i="7" s="1"/>
  <c r="I2060" i="7" s="1"/>
  <c r="I2061" i="7" s="1"/>
  <c r="I2062" i="7" s="1"/>
  <c r="I2063" i="7" s="1"/>
  <c r="I2064" i="7" s="1"/>
  <c r="I2065" i="7" s="1"/>
  <c r="I2066" i="7" s="1"/>
  <c r="I2067" i="7" s="1"/>
  <c r="I2068" i="7" s="1"/>
  <c r="I2069" i="7" s="1"/>
  <c r="I2070" i="7" s="1"/>
  <c r="I2071" i="7" s="1"/>
  <c r="I2072" i="7" s="1"/>
  <c r="I2073" i="7" s="1"/>
  <c r="I2074" i="7" s="1"/>
  <c r="I2075" i="7" s="1"/>
  <c r="I2076" i="7" s="1"/>
  <c r="I2077" i="7" s="1"/>
  <c r="I2078" i="7" s="1"/>
  <c r="I2079" i="7" s="1"/>
  <c r="I2080" i="7" s="1"/>
  <c r="I2081" i="7" s="1"/>
  <c r="I2082" i="7" s="1"/>
  <c r="I2083" i="7" s="1"/>
  <c r="I2084" i="7" s="1"/>
  <c r="I2085" i="7" s="1"/>
  <c r="I2086" i="7" s="1"/>
  <c r="I2087" i="7" s="1"/>
  <c r="I2088" i="7" s="1"/>
  <c r="I2089" i="7" s="1"/>
  <c r="I2090" i="7" s="1"/>
  <c r="I2091" i="7" s="1"/>
  <c r="I2092" i="7" s="1"/>
  <c r="I2093" i="7" s="1"/>
  <c r="I2094" i="7" s="1"/>
  <c r="I2095" i="7" s="1"/>
  <c r="I2096" i="7" s="1"/>
  <c r="I2097" i="7" s="1"/>
  <c r="I2098" i="7" s="1"/>
  <c r="I2099" i="7" s="1"/>
  <c r="I2100" i="7" s="1"/>
  <c r="I2101" i="7" s="1"/>
  <c r="I2102" i="7" s="1"/>
  <c r="I2103" i="7" s="1"/>
  <c r="I2104" i="7" s="1"/>
  <c r="I2105" i="7" s="1"/>
  <c r="I2106" i="7" s="1"/>
  <c r="I2107" i="7" s="1"/>
  <c r="I2108" i="7" s="1"/>
  <c r="I2109" i="7" s="1"/>
  <c r="I2110" i="7" s="1"/>
  <c r="I2111" i="7" s="1"/>
  <c r="I2112" i="7" s="1"/>
  <c r="I2113" i="7" s="1"/>
  <c r="I2114" i="7" s="1"/>
  <c r="I2115" i="7" s="1"/>
  <c r="I2116" i="7" s="1"/>
  <c r="I2117" i="7" s="1"/>
  <c r="I2118" i="7" s="1"/>
  <c r="I2119" i="7" s="1"/>
  <c r="I2120" i="7" s="1"/>
  <c r="I2121" i="7" s="1"/>
  <c r="I2122" i="7" s="1"/>
  <c r="I2123" i="7" s="1"/>
  <c r="I2124" i="7" s="1"/>
  <c r="I2125" i="7" s="1"/>
  <c r="I2126" i="7" s="1"/>
  <c r="I2127" i="7" s="1"/>
  <c r="I2128" i="7" s="1"/>
  <c r="I2129" i="7" s="1"/>
  <c r="I2130" i="7" s="1"/>
  <c r="I2131" i="7" s="1"/>
  <c r="I2132" i="7" s="1"/>
  <c r="I2133" i="7" s="1"/>
  <c r="I2134" i="7" s="1"/>
  <c r="I2135" i="7" s="1"/>
  <c r="I2136" i="7" s="1"/>
  <c r="I2137" i="7" s="1"/>
  <c r="I2138" i="7" s="1"/>
  <c r="I2139" i="7" s="1"/>
  <c r="I2140" i="7" s="1"/>
  <c r="I2141" i="7" s="1"/>
  <c r="I2142" i="7" s="1"/>
  <c r="I2143" i="7" s="1"/>
  <c r="I2144" i="7" s="1"/>
  <c r="I2145" i="7" s="1"/>
  <c r="I2146" i="7" s="1"/>
  <c r="I2147" i="7" s="1"/>
  <c r="I2148" i="7" s="1"/>
  <c r="I2149" i="7" s="1"/>
  <c r="I2150" i="7" s="1"/>
  <c r="I2151" i="7" s="1"/>
  <c r="I2152" i="7" s="1"/>
  <c r="I2153" i="7" s="1"/>
  <c r="I2154" i="7" s="1"/>
  <c r="I2155" i="7" s="1"/>
  <c r="I2156" i="7" s="1"/>
  <c r="I2157" i="7" s="1"/>
  <c r="I2158" i="7" s="1"/>
  <c r="I2159" i="7" s="1"/>
  <c r="I2160" i="7" s="1"/>
  <c r="I2161" i="7" s="1"/>
  <c r="I2162" i="7" s="1"/>
  <c r="I2163" i="7" s="1"/>
  <c r="I2164" i="7" s="1"/>
  <c r="I2165" i="7" s="1"/>
  <c r="I2166" i="7" s="1"/>
  <c r="I2167" i="7" s="1"/>
  <c r="I2168" i="7" s="1"/>
  <c r="I2169" i="7" s="1"/>
  <c r="I2170" i="7" s="1"/>
  <c r="I2171" i="7" s="1"/>
  <c r="I2172" i="7" s="1"/>
  <c r="I2173" i="7" s="1"/>
  <c r="I2174" i="7" s="1"/>
  <c r="I2175" i="7" s="1"/>
  <c r="I2176" i="7" s="1"/>
  <c r="I2177" i="7" s="1"/>
  <c r="I2178" i="7" s="1"/>
  <c r="I2179" i="7" s="1"/>
  <c r="I2180" i="7" s="1"/>
  <c r="I2181" i="7" s="1"/>
  <c r="I2182" i="7" s="1"/>
  <c r="I2183" i="7" s="1"/>
  <c r="I2184" i="7" s="1"/>
  <c r="I2185" i="7" s="1"/>
  <c r="I2186" i="7" s="1"/>
  <c r="I2187" i="7" s="1"/>
  <c r="I2188" i="7" s="1"/>
  <c r="I2189" i="7" s="1"/>
  <c r="I2190" i="7" s="1"/>
  <c r="I2191" i="7" s="1"/>
  <c r="I2192" i="7" s="1"/>
  <c r="I2193" i="7" s="1"/>
  <c r="I2194" i="7" s="1"/>
  <c r="I2195" i="7" s="1"/>
  <c r="I2196" i="7" s="1"/>
  <c r="I2197" i="7" s="1"/>
  <c r="I2198" i="7" s="1"/>
  <c r="I2199" i="7" s="1"/>
  <c r="I2200" i="7" s="1"/>
  <c r="I2201" i="7" s="1"/>
  <c r="I2202" i="7" s="1"/>
  <c r="I2203" i="7" s="1"/>
  <c r="I2204" i="7" s="1"/>
  <c r="I2205" i="7" s="1"/>
  <c r="I2206" i="7" s="1"/>
  <c r="I2207" i="7" s="1"/>
  <c r="I2208" i="7" s="1"/>
  <c r="I2209" i="7" s="1"/>
  <c r="I2210" i="7" s="1"/>
  <c r="I2211" i="7" s="1"/>
  <c r="I2212" i="7" s="1"/>
  <c r="I2213" i="7" s="1"/>
  <c r="I2214" i="7" s="1"/>
  <c r="I2215" i="7" s="1"/>
  <c r="I2216" i="7" s="1"/>
  <c r="I2217" i="7" s="1"/>
  <c r="I2218" i="7" s="1"/>
  <c r="I2219" i="7" s="1"/>
  <c r="I2220" i="7" s="1"/>
  <c r="I2221" i="7" s="1"/>
  <c r="I2222" i="7" s="1"/>
  <c r="I2223" i="7" s="1"/>
  <c r="I2224" i="7" s="1"/>
  <c r="I2225" i="7" s="1"/>
  <c r="I2226" i="7" s="1"/>
  <c r="I2227" i="7" s="1"/>
  <c r="I2228" i="7" s="1"/>
  <c r="I2229" i="7" s="1"/>
  <c r="I2230" i="7" s="1"/>
  <c r="I2231" i="7" s="1"/>
  <c r="I2232" i="7" s="1"/>
  <c r="I2233" i="7" s="1"/>
  <c r="I2234" i="7" s="1"/>
  <c r="I2235" i="7" s="1"/>
  <c r="I2236" i="7" s="1"/>
  <c r="I2237" i="7" s="1"/>
  <c r="I2238" i="7" s="1"/>
  <c r="I2239" i="7" s="1"/>
  <c r="I2240" i="7" s="1"/>
  <c r="I2241" i="7" s="1"/>
  <c r="I2242" i="7" s="1"/>
  <c r="I2243" i="7" s="1"/>
  <c r="I2244" i="7" s="1"/>
  <c r="I2245" i="7" s="1"/>
  <c r="I2246" i="7" s="1"/>
  <c r="I2247" i="7" s="1"/>
  <c r="I2248" i="7" s="1"/>
  <c r="I2249" i="7" s="1"/>
  <c r="I2250" i="7" s="1"/>
  <c r="I2251" i="7" s="1"/>
  <c r="I2252" i="7" s="1"/>
  <c r="I2253" i="7" s="1"/>
  <c r="I2254" i="7" s="1"/>
  <c r="I2255" i="7" s="1"/>
  <c r="I2256" i="7" s="1"/>
  <c r="I2257" i="7" s="1"/>
  <c r="I2258" i="7" s="1"/>
  <c r="I2259" i="7" s="1"/>
  <c r="I2260" i="7" s="1"/>
  <c r="I2261" i="7" s="1"/>
  <c r="I2262" i="7" s="1"/>
  <c r="I2263" i="7" s="1"/>
  <c r="I2264" i="7" s="1"/>
  <c r="I2265" i="7" s="1"/>
  <c r="I2266" i="7" s="1"/>
  <c r="I2267" i="7" s="1"/>
  <c r="K1686" i="7"/>
  <c r="L1686" i="7"/>
  <c r="E7" i="7" l="1"/>
  <c r="F7" i="7"/>
  <c r="E6" i="7"/>
  <c r="F6" i="7"/>
  <c r="E5" i="7"/>
  <c r="F5" i="7"/>
  <c r="AC9" i="5" l="1"/>
  <c r="AA9" i="5"/>
  <c r="AB9" i="5"/>
  <c r="AB8" i="5"/>
  <c r="AC8" i="5"/>
  <c r="AC11" i="5"/>
  <c r="AA11" i="5"/>
  <c r="AB11" i="5"/>
  <c r="AA13" i="5"/>
  <c r="AC13" i="5"/>
  <c r="AB13" i="5"/>
  <c r="AA15" i="5"/>
  <c r="AC15" i="5"/>
  <c r="AB15" i="5"/>
  <c r="AA17" i="5"/>
  <c r="AB17" i="5"/>
  <c r="AC17" i="5"/>
  <c r="AB20" i="5"/>
  <c r="AA20" i="5"/>
  <c r="AC20" i="5"/>
  <c r="AB22" i="5"/>
  <c r="AA22" i="5"/>
  <c r="AC22" i="5"/>
  <c r="AB24" i="5"/>
  <c r="AA24" i="5"/>
  <c r="AC24" i="5"/>
  <c r="AB26" i="5"/>
  <c r="AA26" i="5"/>
  <c r="AC26" i="5"/>
  <c r="AB28" i="5"/>
  <c r="AA28" i="5"/>
  <c r="AC28" i="5"/>
  <c r="AB30" i="5"/>
  <c r="AA30" i="5"/>
  <c r="AC30" i="5"/>
  <c r="AB32" i="5"/>
  <c r="AA32" i="5"/>
  <c r="AC32" i="5"/>
  <c r="AB34" i="5"/>
  <c r="AA34" i="5"/>
  <c r="AC34" i="5"/>
  <c r="AB36" i="5"/>
  <c r="AA36" i="5"/>
  <c r="AC36" i="5"/>
  <c r="AB38" i="5"/>
  <c r="AA38" i="5"/>
  <c r="AC38" i="5"/>
  <c r="AB40" i="5"/>
  <c r="AA40" i="5"/>
  <c r="AC40" i="5"/>
  <c r="AB42" i="5"/>
  <c r="AA42" i="5"/>
  <c r="AC42" i="5"/>
  <c r="AB44" i="5"/>
  <c r="AA44" i="5"/>
  <c r="AC44" i="5"/>
  <c r="AB46" i="5"/>
  <c r="AA46" i="5"/>
  <c r="AC46" i="5"/>
  <c r="AB48" i="5"/>
  <c r="AA48" i="5"/>
  <c r="AC48" i="5"/>
  <c r="AB50" i="5"/>
  <c r="AA50" i="5"/>
  <c r="AC50" i="5"/>
  <c r="AB52" i="5"/>
  <c r="AA52" i="5"/>
  <c r="AC52" i="5"/>
  <c r="AB54" i="5"/>
  <c r="AA54" i="5"/>
  <c r="AC54" i="5"/>
  <c r="AC56" i="5"/>
  <c r="AA56" i="5"/>
  <c r="AB56" i="5"/>
  <c r="AC58" i="5"/>
  <c r="AA58" i="5"/>
  <c r="AB58" i="5"/>
  <c r="AC60" i="5"/>
  <c r="AA60" i="5"/>
  <c r="AB60" i="5"/>
  <c r="AC62" i="5"/>
  <c r="AA62" i="5"/>
  <c r="AB62" i="5"/>
  <c r="AB64" i="5"/>
  <c r="AA64" i="5"/>
  <c r="AC64" i="5"/>
  <c r="AC66" i="5"/>
  <c r="AA66" i="5"/>
  <c r="AB66" i="5"/>
  <c r="AC68" i="5"/>
  <c r="AA68" i="5"/>
  <c r="AB68" i="5"/>
  <c r="AC70" i="5"/>
  <c r="AA70" i="5"/>
  <c r="AB70" i="5"/>
  <c r="AC72" i="5"/>
  <c r="AA72" i="5"/>
  <c r="AB72" i="5"/>
  <c r="AC74" i="5"/>
  <c r="AA74" i="5"/>
  <c r="AB74" i="5"/>
  <c r="AC76" i="5"/>
  <c r="AA76" i="5"/>
  <c r="AB76" i="5"/>
  <c r="AC78" i="5"/>
  <c r="AA78" i="5"/>
  <c r="AB78" i="5"/>
  <c r="AC80" i="5"/>
  <c r="AA80" i="5"/>
  <c r="AB80" i="5"/>
  <c r="AC82" i="5"/>
  <c r="AA82" i="5"/>
  <c r="AB82" i="5"/>
  <c r="AC84" i="5"/>
  <c r="AA84" i="5"/>
  <c r="AB84" i="5"/>
  <c r="AC86" i="5"/>
  <c r="AA86" i="5"/>
  <c r="AB86" i="5"/>
  <c r="AC88" i="5"/>
  <c r="AA88" i="5"/>
  <c r="AB88" i="5"/>
  <c r="AC90" i="5"/>
  <c r="AA90" i="5"/>
  <c r="AB90" i="5"/>
  <c r="AC92" i="5"/>
  <c r="AA92" i="5"/>
  <c r="AB92" i="5"/>
  <c r="AC94" i="5"/>
  <c r="AA94" i="5"/>
  <c r="AB94" i="5"/>
  <c r="AC96" i="5"/>
  <c r="AA96" i="5"/>
  <c r="AB96" i="5"/>
  <c r="AC98" i="5"/>
  <c r="AA98" i="5"/>
  <c r="AB98" i="5"/>
  <c r="AC100" i="5"/>
  <c r="AA100" i="5"/>
  <c r="AB100" i="5"/>
  <c r="AC102" i="5"/>
  <c r="AB102" i="5"/>
  <c r="AA102" i="5"/>
  <c r="AC104" i="5"/>
  <c r="AA104" i="5"/>
  <c r="AB104" i="5"/>
  <c r="AC106" i="5"/>
  <c r="AA106" i="5"/>
  <c r="AB106" i="5"/>
  <c r="AC108" i="5"/>
  <c r="AA108" i="5"/>
  <c r="AB108" i="5"/>
  <c r="AC110" i="5"/>
  <c r="AA110" i="5"/>
  <c r="AB110" i="5"/>
  <c r="AA112" i="5"/>
  <c r="AC112" i="5"/>
  <c r="AB112" i="5"/>
  <c r="AC114" i="5"/>
  <c r="AA114" i="5"/>
  <c r="AB114" i="5"/>
  <c r="AC116" i="5"/>
  <c r="AA116" i="5"/>
  <c r="AB116" i="5"/>
  <c r="AC118" i="5"/>
  <c r="AA118" i="5"/>
  <c r="AB118" i="5"/>
  <c r="AB120" i="5"/>
  <c r="AA120" i="5"/>
  <c r="AC120" i="5"/>
  <c r="AC122" i="5"/>
  <c r="AA122" i="5"/>
  <c r="AB122" i="5"/>
  <c r="AC124" i="5"/>
  <c r="AA124" i="5"/>
  <c r="AB124" i="5"/>
  <c r="AC126" i="5"/>
  <c r="AA126" i="5"/>
  <c r="AB126" i="5"/>
  <c r="AC128" i="5"/>
  <c r="AA128" i="5"/>
  <c r="AB128" i="5"/>
  <c r="AC130" i="5"/>
  <c r="AA130" i="5"/>
  <c r="AB130" i="5"/>
  <c r="AC132" i="5"/>
  <c r="AA132" i="5"/>
  <c r="AB132" i="5"/>
  <c r="AC134" i="5"/>
  <c r="AA134" i="5"/>
  <c r="AB134" i="5"/>
  <c r="AC136" i="5"/>
  <c r="AA136" i="5"/>
  <c r="AB136" i="5"/>
  <c r="AC138" i="5"/>
  <c r="AA138" i="5"/>
  <c r="AB138" i="5"/>
  <c r="AC140" i="5"/>
  <c r="AA140" i="5"/>
  <c r="AB140" i="5"/>
  <c r="AC142" i="5"/>
  <c r="AA142" i="5"/>
  <c r="AB142" i="5"/>
  <c r="AC144" i="5"/>
  <c r="AA144" i="5"/>
  <c r="AB144" i="5"/>
  <c r="AC146" i="5"/>
  <c r="AA146" i="5"/>
  <c r="AB146" i="5"/>
  <c r="AC148" i="5"/>
  <c r="AA148" i="5"/>
  <c r="AB148" i="5"/>
  <c r="AC150" i="5"/>
  <c r="AA150" i="5"/>
  <c r="AB150" i="5"/>
  <c r="AC152" i="5"/>
  <c r="AA152" i="5"/>
  <c r="AB152" i="5"/>
  <c r="AC154" i="5"/>
  <c r="AA154" i="5"/>
  <c r="AB154" i="5"/>
  <c r="AC156" i="5"/>
  <c r="AA156" i="5"/>
  <c r="AB156" i="5"/>
  <c r="AC158" i="5"/>
  <c r="AA158" i="5"/>
  <c r="AB158" i="5"/>
  <c r="AC160" i="5"/>
  <c r="AA160" i="5"/>
  <c r="AB160" i="5"/>
  <c r="AC162" i="5"/>
  <c r="AA162" i="5"/>
  <c r="AB162" i="5"/>
  <c r="AC164" i="5"/>
  <c r="AA164" i="5"/>
  <c r="AB164" i="5"/>
  <c r="AC166" i="5"/>
  <c r="AA166" i="5"/>
  <c r="AB166" i="5"/>
  <c r="AC168" i="5"/>
  <c r="AA168" i="5"/>
  <c r="AB168" i="5"/>
  <c r="AC170" i="5"/>
  <c r="AA170" i="5"/>
  <c r="AB170" i="5"/>
  <c r="AC172" i="5"/>
  <c r="AA172" i="5"/>
  <c r="AB172" i="5"/>
  <c r="AC174" i="5"/>
  <c r="AA174" i="5"/>
  <c r="AB174" i="5"/>
  <c r="AC176" i="5"/>
  <c r="AA176" i="5"/>
  <c r="AB176" i="5"/>
  <c r="AC178" i="5"/>
  <c r="AA178" i="5"/>
  <c r="AB178" i="5"/>
  <c r="AC180" i="5"/>
  <c r="AA180" i="5"/>
  <c r="AB180" i="5"/>
  <c r="AC182" i="5"/>
  <c r="AA182" i="5"/>
  <c r="AB182" i="5"/>
  <c r="AC184" i="5"/>
  <c r="AA184" i="5"/>
  <c r="AB184" i="5"/>
  <c r="AC186" i="5"/>
  <c r="AA186" i="5"/>
  <c r="AB186" i="5"/>
  <c r="AC188" i="5"/>
  <c r="AA188" i="5"/>
  <c r="AB188" i="5"/>
  <c r="AC190" i="5"/>
  <c r="AA190" i="5"/>
  <c r="AB190" i="5"/>
  <c r="AC192" i="5"/>
  <c r="AA192" i="5"/>
  <c r="AB192" i="5"/>
  <c r="AC194" i="5"/>
  <c r="AA194" i="5"/>
  <c r="AB194" i="5"/>
  <c r="AC196" i="5"/>
  <c r="AA196" i="5"/>
  <c r="AB196" i="5"/>
  <c r="AC198" i="5"/>
  <c r="AA198" i="5"/>
  <c r="AB198" i="5"/>
  <c r="AC200" i="5"/>
  <c r="AA200" i="5"/>
  <c r="AB200" i="5"/>
  <c r="AC202" i="5"/>
  <c r="AA202" i="5"/>
  <c r="AB202" i="5"/>
  <c r="AC204" i="5"/>
  <c r="AA204" i="5"/>
  <c r="AB204" i="5"/>
  <c r="AC206" i="5"/>
  <c r="AA206" i="5"/>
  <c r="AB206" i="5"/>
  <c r="AC208" i="5"/>
  <c r="AA208" i="5"/>
  <c r="AB208" i="5"/>
  <c r="AC210" i="5"/>
  <c r="AA210" i="5"/>
  <c r="AB210" i="5"/>
  <c r="AC212" i="5"/>
  <c r="AA212" i="5"/>
  <c r="AB212" i="5"/>
  <c r="AC214" i="5"/>
  <c r="AA214" i="5"/>
  <c r="AB214" i="5"/>
  <c r="AC216" i="5"/>
  <c r="AA216" i="5"/>
  <c r="AB216" i="5"/>
  <c r="AC218" i="5"/>
  <c r="AB218" i="5"/>
  <c r="AA218" i="5"/>
  <c r="AC220" i="5"/>
  <c r="AB220" i="5"/>
  <c r="AA220" i="5"/>
  <c r="AC222" i="5"/>
  <c r="AB222" i="5"/>
  <c r="AA222" i="5"/>
  <c r="AC224" i="5"/>
  <c r="AA224" i="5"/>
  <c r="AB224" i="5"/>
  <c r="AC226" i="5"/>
  <c r="AA226" i="5"/>
  <c r="AB226" i="5"/>
  <c r="AC228" i="5"/>
  <c r="AA228" i="5"/>
  <c r="AB228" i="5"/>
  <c r="AC230" i="5"/>
  <c r="AA230" i="5"/>
  <c r="AB230" i="5"/>
  <c r="AC232" i="5"/>
  <c r="AA232" i="5"/>
  <c r="AB232" i="5"/>
  <c r="AC234" i="5"/>
  <c r="AA234" i="5"/>
  <c r="AB234" i="5"/>
  <c r="AC236" i="5"/>
  <c r="AA236" i="5"/>
  <c r="AB236" i="5"/>
  <c r="AC238" i="5"/>
  <c r="AA238" i="5"/>
  <c r="AB238" i="5"/>
  <c r="AC240" i="5"/>
  <c r="AA240" i="5"/>
  <c r="AB240" i="5"/>
  <c r="AB242" i="5"/>
  <c r="AA242" i="5"/>
  <c r="AC242" i="5"/>
  <c r="AC244" i="5"/>
  <c r="AA244" i="5"/>
  <c r="AB244" i="5"/>
  <c r="AC246" i="5"/>
  <c r="AA246" i="5"/>
  <c r="AB246" i="5"/>
  <c r="AC248" i="5"/>
  <c r="AA248" i="5"/>
  <c r="AB248" i="5"/>
  <c r="AC250" i="5"/>
  <c r="AA250" i="5"/>
  <c r="AB250" i="5"/>
  <c r="AC252" i="5"/>
  <c r="AA252" i="5"/>
  <c r="AB252" i="5"/>
  <c r="AB254" i="5"/>
  <c r="AA254" i="5"/>
  <c r="AC254" i="5"/>
  <c r="AC256" i="5"/>
  <c r="AA256" i="5"/>
  <c r="AB256" i="5"/>
  <c r="AC258" i="5"/>
  <c r="AA258" i="5"/>
  <c r="AB258" i="5"/>
  <c r="AB260" i="5"/>
  <c r="AA260" i="5"/>
  <c r="AC260" i="5"/>
  <c r="AC262" i="5"/>
  <c r="AA262" i="5"/>
  <c r="AB262" i="5"/>
  <c r="AC264" i="5"/>
  <c r="AA264" i="5"/>
  <c r="AB264" i="5"/>
  <c r="AC266" i="5"/>
  <c r="AA266" i="5"/>
  <c r="AB266" i="5"/>
  <c r="AC268" i="5"/>
  <c r="AA268" i="5"/>
  <c r="AB268" i="5"/>
  <c r="AC270" i="5"/>
  <c r="AA270" i="5"/>
  <c r="AB270" i="5"/>
  <c r="AC272" i="5"/>
  <c r="AA272" i="5"/>
  <c r="AB272" i="5"/>
  <c r="AC274" i="5"/>
  <c r="AA274" i="5"/>
  <c r="AB274" i="5"/>
  <c r="AC276" i="5"/>
  <c r="AA276" i="5"/>
  <c r="AB276" i="5"/>
  <c r="AC278" i="5"/>
  <c r="AA278" i="5"/>
  <c r="AB278" i="5"/>
  <c r="AC280" i="5"/>
  <c r="AA280" i="5"/>
  <c r="AB280" i="5"/>
  <c r="AC282" i="5"/>
  <c r="AA282" i="5"/>
  <c r="AB282" i="5"/>
  <c r="AC284" i="5"/>
  <c r="AA284" i="5"/>
  <c r="AB284" i="5"/>
  <c r="AC286" i="5"/>
  <c r="AA286" i="5"/>
  <c r="AB286" i="5"/>
  <c r="AB288" i="5"/>
  <c r="AA288" i="5"/>
  <c r="AC288" i="5"/>
  <c r="AC290" i="5"/>
  <c r="AA290" i="5"/>
  <c r="AB290" i="5"/>
  <c r="AC292" i="5"/>
  <c r="AA292" i="5"/>
  <c r="AB292" i="5"/>
  <c r="AC294" i="5"/>
  <c r="AA294" i="5"/>
  <c r="AB294" i="5"/>
  <c r="AC296" i="5"/>
  <c r="AA296" i="5"/>
  <c r="AB296" i="5"/>
  <c r="AC298" i="5"/>
  <c r="AA298" i="5"/>
  <c r="AB298" i="5"/>
  <c r="AC300" i="5"/>
  <c r="AA300" i="5"/>
  <c r="AB300" i="5"/>
  <c r="AC302" i="5"/>
  <c r="AA302" i="5"/>
  <c r="AB302" i="5"/>
  <c r="AC304" i="5"/>
  <c r="AA304" i="5"/>
  <c r="AB304" i="5"/>
  <c r="AC306" i="5"/>
  <c r="AA306" i="5"/>
  <c r="AB306" i="5"/>
  <c r="AC308" i="5"/>
  <c r="AA308" i="5"/>
  <c r="AB308" i="5"/>
  <c r="AC310" i="5"/>
  <c r="AA310" i="5"/>
  <c r="AB310" i="5"/>
  <c r="AC312" i="5"/>
  <c r="AA312" i="5"/>
  <c r="AB312" i="5"/>
  <c r="AC314" i="5"/>
  <c r="AA314" i="5"/>
  <c r="AB314" i="5"/>
  <c r="AC316" i="5"/>
  <c r="AA316" i="5"/>
  <c r="AB316" i="5"/>
  <c r="AC318" i="5"/>
  <c r="AA318" i="5"/>
  <c r="AB318" i="5"/>
  <c r="AC320" i="5"/>
  <c r="AA320" i="5"/>
  <c r="AB320" i="5"/>
  <c r="AC322" i="5"/>
  <c r="AA322" i="5"/>
  <c r="AB322" i="5"/>
  <c r="AC324" i="5"/>
  <c r="AA324" i="5"/>
  <c r="AB324" i="5"/>
  <c r="AA326" i="5"/>
  <c r="AC326" i="5"/>
  <c r="AB326" i="5"/>
  <c r="AC328" i="5"/>
  <c r="AA328" i="5"/>
  <c r="AB328" i="5"/>
  <c r="AC330" i="5"/>
  <c r="AA330" i="5"/>
  <c r="AB330" i="5"/>
  <c r="AC332" i="5"/>
  <c r="AA332" i="5"/>
  <c r="AB332" i="5"/>
  <c r="AA334" i="5"/>
  <c r="AC334" i="5"/>
  <c r="AB334" i="5"/>
  <c r="AB336" i="5"/>
  <c r="AA336" i="5"/>
  <c r="AC336" i="5"/>
  <c r="AC338" i="5"/>
  <c r="AA338" i="5"/>
  <c r="AB338" i="5"/>
  <c r="AB340" i="5"/>
  <c r="AA340" i="5"/>
  <c r="AC340" i="5"/>
  <c r="AC342" i="5"/>
  <c r="AA342" i="5"/>
  <c r="AB342" i="5"/>
  <c r="AA344" i="5"/>
  <c r="AC344" i="5"/>
  <c r="AB344" i="5"/>
  <c r="AC346" i="5"/>
  <c r="AA346" i="5"/>
  <c r="AB346" i="5"/>
  <c r="AC348" i="5"/>
  <c r="AA348" i="5"/>
  <c r="AB348" i="5"/>
  <c r="AC350" i="5"/>
  <c r="AA350" i="5"/>
  <c r="AB350" i="5"/>
  <c r="AC352" i="5"/>
  <c r="AA352" i="5"/>
  <c r="AB352" i="5"/>
  <c r="AC354" i="5"/>
  <c r="AA354" i="5"/>
  <c r="AB354" i="5"/>
  <c r="AA356" i="5"/>
  <c r="AB356" i="5"/>
  <c r="AC356" i="5"/>
  <c r="AA358" i="5"/>
  <c r="AC358" i="5"/>
  <c r="AB358" i="5"/>
  <c r="AA360" i="5"/>
  <c r="AB360" i="5"/>
  <c r="AC360" i="5"/>
  <c r="AC362" i="5"/>
  <c r="AA362" i="5"/>
  <c r="AB362" i="5"/>
  <c r="AA364" i="5"/>
  <c r="AB364" i="5"/>
  <c r="AC364" i="5"/>
  <c r="AA366" i="5"/>
  <c r="AC366" i="5"/>
  <c r="AB366" i="5"/>
  <c r="AA368" i="5"/>
  <c r="AC368" i="5"/>
  <c r="AB368" i="5"/>
  <c r="AA370" i="5"/>
  <c r="AC370" i="5"/>
  <c r="AB370" i="5"/>
  <c r="AC372" i="5"/>
  <c r="AA372" i="5"/>
  <c r="AB372" i="5"/>
  <c r="AC374" i="5"/>
  <c r="AA374" i="5"/>
  <c r="AB374" i="5"/>
  <c r="AC376" i="5"/>
  <c r="AA376" i="5"/>
  <c r="AB376" i="5"/>
  <c r="AC378" i="5"/>
  <c r="AA378" i="5"/>
  <c r="AB378" i="5"/>
  <c r="AC380" i="5"/>
  <c r="AA380" i="5"/>
  <c r="AB380" i="5"/>
  <c r="AA382" i="5"/>
  <c r="AB382" i="5"/>
  <c r="AC382" i="5"/>
  <c r="AA384" i="5"/>
  <c r="AC384" i="5"/>
  <c r="AB384" i="5"/>
  <c r="AC386" i="5"/>
  <c r="AA386" i="5"/>
  <c r="AB386" i="5"/>
  <c r="AC388" i="5"/>
  <c r="AA388" i="5"/>
  <c r="AB388" i="5"/>
  <c r="AA390" i="5"/>
  <c r="AC390" i="5"/>
  <c r="AB390" i="5"/>
  <c r="AA392" i="5"/>
  <c r="AC392" i="5"/>
  <c r="AB392" i="5"/>
  <c r="AA394" i="5"/>
  <c r="AB394" i="5"/>
  <c r="AC394" i="5"/>
  <c r="AA396" i="5"/>
  <c r="AB396" i="5"/>
  <c r="AC396" i="5"/>
  <c r="AA398" i="5"/>
  <c r="AB398" i="5"/>
  <c r="AC398" i="5"/>
  <c r="AC400" i="5"/>
  <c r="AA400" i="5"/>
  <c r="AB400" i="5"/>
  <c r="AA402" i="5"/>
  <c r="AB402" i="5"/>
  <c r="AC402" i="5"/>
  <c r="AC404" i="5"/>
  <c r="AA404" i="5"/>
  <c r="AB404" i="5"/>
  <c r="AC406" i="5"/>
  <c r="AA406" i="5"/>
  <c r="AB406" i="5"/>
  <c r="AB408" i="5"/>
  <c r="AA408" i="5"/>
  <c r="AC408" i="5"/>
  <c r="AA410" i="5"/>
  <c r="AC410" i="5"/>
  <c r="AB410" i="5"/>
  <c r="AC412" i="5"/>
  <c r="AA412" i="5"/>
  <c r="AB412" i="5"/>
  <c r="AA414" i="5"/>
  <c r="AC414" i="5"/>
  <c r="AB414" i="5"/>
  <c r="AC416" i="5"/>
  <c r="AA416" i="5"/>
  <c r="AB416" i="5"/>
  <c r="AC418" i="5"/>
  <c r="AA418" i="5"/>
  <c r="AB418" i="5"/>
  <c r="AC420" i="5"/>
  <c r="AA420" i="5"/>
  <c r="AB420" i="5"/>
  <c r="AC422" i="5"/>
  <c r="AA422" i="5"/>
  <c r="AB422" i="5"/>
  <c r="AC424" i="5"/>
  <c r="AA424" i="5"/>
  <c r="AB424" i="5"/>
  <c r="AC426" i="5"/>
  <c r="AA426" i="5"/>
  <c r="AB426" i="5"/>
  <c r="AB428" i="5"/>
  <c r="AA428" i="5"/>
  <c r="AC428" i="5"/>
  <c r="AC430" i="5"/>
  <c r="AA430" i="5"/>
  <c r="AB430" i="5"/>
  <c r="AA432" i="5"/>
  <c r="AC432" i="5"/>
  <c r="AB432" i="5"/>
  <c r="AC434" i="5"/>
  <c r="AA434" i="5"/>
  <c r="AB434" i="5"/>
  <c r="AC436" i="5"/>
  <c r="AA436" i="5"/>
  <c r="AB436" i="5"/>
  <c r="AC438" i="5"/>
  <c r="AA438" i="5"/>
  <c r="AB438" i="5"/>
  <c r="AC440" i="5"/>
  <c r="AA440" i="5"/>
  <c r="AB440" i="5"/>
  <c r="AA442" i="5"/>
  <c r="AB442" i="5"/>
  <c r="AC442" i="5"/>
  <c r="AC444" i="5"/>
  <c r="AA444" i="5"/>
  <c r="AB444" i="5"/>
  <c r="AB446" i="5"/>
  <c r="AA446" i="5"/>
  <c r="AC446" i="5"/>
  <c r="AA448" i="5"/>
  <c r="AC448" i="5"/>
  <c r="AB448" i="5"/>
  <c r="AC450" i="5"/>
  <c r="AA450" i="5"/>
  <c r="AB450" i="5"/>
  <c r="AC452" i="5"/>
  <c r="AA452" i="5"/>
  <c r="AB452" i="5"/>
  <c r="AC454" i="5"/>
  <c r="AA454" i="5"/>
  <c r="AB454" i="5"/>
  <c r="AC456" i="5"/>
  <c r="AA456" i="5"/>
  <c r="AB456" i="5"/>
  <c r="AC458" i="5"/>
  <c r="AA458" i="5"/>
  <c r="AB458" i="5"/>
  <c r="AC460" i="5"/>
  <c r="AA460" i="5"/>
  <c r="AB460" i="5"/>
  <c r="AC462" i="5"/>
  <c r="AA462" i="5"/>
  <c r="AB462" i="5"/>
  <c r="AC464" i="5"/>
  <c r="AA464" i="5"/>
  <c r="AB464" i="5"/>
  <c r="AC466" i="5"/>
  <c r="AA466" i="5"/>
  <c r="AB466" i="5"/>
  <c r="AC468" i="5"/>
  <c r="AA468" i="5"/>
  <c r="AB468" i="5"/>
  <c r="AC470" i="5"/>
  <c r="AA470" i="5"/>
  <c r="AB470" i="5"/>
  <c r="AC472" i="5"/>
  <c r="AA472" i="5"/>
  <c r="AB472" i="5"/>
  <c r="AC474" i="5"/>
  <c r="AA474" i="5"/>
  <c r="AB474" i="5"/>
  <c r="AC476" i="5"/>
  <c r="AA476" i="5"/>
  <c r="AB476" i="5"/>
  <c r="AC478" i="5"/>
  <c r="AA478" i="5"/>
  <c r="AB478" i="5"/>
  <c r="AC480" i="5"/>
  <c r="AA480" i="5"/>
  <c r="AB480" i="5"/>
  <c r="AC482" i="5"/>
  <c r="AA482" i="5"/>
  <c r="AB482" i="5"/>
  <c r="AC484" i="5"/>
  <c r="AA484" i="5"/>
  <c r="AB484" i="5"/>
  <c r="AC486" i="5"/>
  <c r="AA486" i="5"/>
  <c r="AB486" i="5"/>
  <c r="AC488" i="5"/>
  <c r="AA488" i="5"/>
  <c r="AB488" i="5"/>
  <c r="AC490" i="5"/>
  <c r="AA490" i="5"/>
  <c r="AB490" i="5"/>
  <c r="AC492" i="5"/>
  <c r="AA492" i="5"/>
  <c r="AB492" i="5"/>
  <c r="AC494" i="5"/>
  <c r="AA494" i="5"/>
  <c r="AB494" i="5"/>
  <c r="AC496" i="5"/>
  <c r="AA496" i="5"/>
  <c r="AB496" i="5"/>
  <c r="AC498" i="5"/>
  <c r="AA498" i="5"/>
  <c r="AB498" i="5"/>
  <c r="AC500" i="5"/>
  <c r="AA500" i="5"/>
  <c r="AB500" i="5"/>
  <c r="AB502" i="5"/>
  <c r="AA502" i="5"/>
  <c r="AC502" i="5"/>
  <c r="AC504" i="5"/>
  <c r="AA504" i="5"/>
  <c r="AB504" i="5"/>
  <c r="AC506" i="5"/>
  <c r="AA506" i="5"/>
  <c r="AB506" i="5"/>
  <c r="AC508" i="5"/>
  <c r="AA508" i="5"/>
  <c r="AB508" i="5"/>
  <c r="AC510" i="5"/>
  <c r="AA510" i="5"/>
  <c r="AB510" i="5"/>
  <c r="AA512" i="5"/>
  <c r="AB512" i="5"/>
  <c r="AC512" i="5"/>
  <c r="AA514" i="5"/>
  <c r="AB514" i="5"/>
  <c r="AC514" i="5"/>
  <c r="AA516" i="5"/>
  <c r="AB516" i="5"/>
  <c r="AC516" i="5"/>
  <c r="AA518" i="5"/>
  <c r="AB518" i="5"/>
  <c r="AC518" i="5"/>
  <c r="AA520" i="5"/>
  <c r="AC520" i="5"/>
  <c r="AB520" i="5"/>
  <c r="AA522" i="5"/>
  <c r="AC522" i="5"/>
  <c r="AB522" i="5"/>
  <c r="AC524" i="5"/>
  <c r="AA524" i="5"/>
  <c r="AB524" i="5"/>
  <c r="AA526" i="5"/>
  <c r="AB526" i="5"/>
  <c r="AC526" i="5"/>
  <c r="AA528" i="5"/>
  <c r="AB528" i="5"/>
  <c r="AC528" i="5"/>
  <c r="AA530" i="5"/>
  <c r="AB530" i="5"/>
  <c r="AC530" i="5"/>
  <c r="AA532" i="5"/>
  <c r="AC532" i="5"/>
  <c r="AB532" i="5"/>
  <c r="AA534" i="5"/>
  <c r="AC534" i="5"/>
  <c r="AB534" i="5"/>
  <c r="AA536" i="5"/>
  <c r="AB536" i="5"/>
  <c r="AC536" i="5"/>
  <c r="AA538" i="5"/>
  <c r="AB538" i="5"/>
  <c r="AC538" i="5"/>
  <c r="AA540" i="5"/>
  <c r="AB540" i="5"/>
  <c r="AC540" i="5"/>
  <c r="AA542" i="5"/>
  <c r="AC542" i="5"/>
  <c r="AB542" i="5"/>
  <c r="AA544" i="5"/>
  <c r="AB544" i="5"/>
  <c r="AC544" i="5"/>
  <c r="AA546" i="5"/>
  <c r="AC546" i="5"/>
  <c r="AB546" i="5"/>
  <c r="AA548" i="5"/>
  <c r="AC548" i="5"/>
  <c r="AB548" i="5"/>
  <c r="AA8" i="5"/>
  <c r="AA550" i="5"/>
  <c r="AB550" i="5"/>
  <c r="AC550" i="5"/>
  <c r="AA552" i="5"/>
  <c r="AC552" i="5"/>
  <c r="AB552" i="5"/>
  <c r="AA554" i="5"/>
  <c r="AC554" i="5"/>
  <c r="AB554" i="5"/>
  <c r="AA556" i="5"/>
  <c r="AC556" i="5"/>
  <c r="AB556" i="5"/>
  <c r="AA558" i="5"/>
  <c r="AC558" i="5"/>
  <c r="AB558" i="5"/>
  <c r="AA560" i="5"/>
  <c r="AC560" i="5"/>
  <c r="AB560" i="5"/>
  <c r="AA562" i="5"/>
  <c r="AC562" i="5"/>
  <c r="AB562" i="5"/>
  <c r="AA564" i="5"/>
  <c r="AC564" i="5"/>
  <c r="AB564" i="5"/>
  <c r="AA566" i="5"/>
  <c r="AC566" i="5"/>
  <c r="AB566" i="5"/>
  <c r="AA568" i="5"/>
  <c r="AB568" i="5"/>
  <c r="AC568" i="5"/>
  <c r="AA570" i="5"/>
  <c r="AB570" i="5"/>
  <c r="AC570" i="5"/>
  <c r="AA572" i="5"/>
  <c r="AC572" i="5"/>
  <c r="AB572" i="5"/>
  <c r="AA574" i="5"/>
  <c r="AB574" i="5"/>
  <c r="AC574" i="5"/>
  <c r="AA576" i="5"/>
  <c r="AB576" i="5"/>
  <c r="AC576" i="5"/>
  <c r="AC578" i="5"/>
  <c r="AA578" i="5"/>
  <c r="AB578" i="5"/>
  <c r="AA580" i="5"/>
  <c r="AB580" i="5"/>
  <c r="AC580" i="5"/>
  <c r="AA582" i="5"/>
  <c r="AB582" i="5"/>
  <c r="AC582" i="5"/>
  <c r="AA584" i="5"/>
  <c r="AC584" i="5"/>
  <c r="AB584" i="5"/>
  <c r="AC586" i="5"/>
  <c r="AA586" i="5"/>
  <c r="AB586" i="5"/>
  <c r="AC588" i="5"/>
  <c r="AA588" i="5"/>
  <c r="AB588" i="5"/>
  <c r="AC590" i="5"/>
  <c r="AA590" i="5"/>
  <c r="AB590" i="5"/>
  <c r="AA592" i="5"/>
  <c r="AB592" i="5"/>
  <c r="AC592" i="5"/>
  <c r="AA594" i="5"/>
  <c r="AC594" i="5"/>
  <c r="AB594" i="5"/>
  <c r="AA596" i="5"/>
  <c r="AB596" i="5"/>
  <c r="AC596" i="5"/>
  <c r="AA598" i="5"/>
  <c r="AB598" i="5"/>
  <c r="AC598" i="5"/>
  <c r="AA600" i="5"/>
  <c r="AB600" i="5"/>
  <c r="AC600" i="5"/>
  <c r="AA602" i="5"/>
  <c r="AB602" i="5"/>
  <c r="AC602" i="5"/>
  <c r="AA604" i="5"/>
  <c r="AC604" i="5"/>
  <c r="AB604" i="5"/>
  <c r="AC606" i="5"/>
  <c r="AA606" i="5"/>
  <c r="AB606" i="5"/>
  <c r="AC608" i="5"/>
  <c r="AA608" i="5"/>
  <c r="AB608" i="5"/>
  <c r="AC610" i="5"/>
  <c r="AA610" i="5"/>
  <c r="AB610" i="5"/>
  <c r="AA612" i="5"/>
  <c r="AB612" i="5"/>
  <c r="AC612" i="5"/>
  <c r="AB614" i="5"/>
  <c r="AA614" i="5"/>
  <c r="AC614" i="5"/>
  <c r="AC616" i="5"/>
  <c r="AA616" i="5"/>
  <c r="AB616" i="5"/>
  <c r="AC618" i="5"/>
  <c r="AA618" i="5"/>
  <c r="AB618" i="5"/>
  <c r="AC620" i="5"/>
  <c r="AA620" i="5"/>
  <c r="AB620" i="5"/>
  <c r="AC622" i="5"/>
  <c r="AA622" i="5"/>
  <c r="AB622" i="5"/>
  <c r="AA624" i="5"/>
  <c r="AB624" i="5"/>
  <c r="AC624" i="5"/>
  <c r="AA626" i="5"/>
  <c r="AC626" i="5"/>
  <c r="AB626" i="5"/>
  <c r="AA628" i="5"/>
  <c r="AB628" i="5"/>
  <c r="AC628" i="5"/>
  <c r="AA630" i="5"/>
  <c r="AC630" i="5"/>
  <c r="AB630" i="5"/>
  <c r="AC632" i="5"/>
  <c r="AA632" i="5"/>
  <c r="AB632" i="5"/>
  <c r="AC634" i="5"/>
  <c r="AA634" i="5"/>
  <c r="AB634" i="5"/>
  <c r="AA636" i="5"/>
  <c r="AC636" i="5"/>
  <c r="AB636" i="5"/>
  <c r="AA638" i="5"/>
  <c r="AB638" i="5"/>
  <c r="AC638" i="5"/>
  <c r="AA640" i="5"/>
  <c r="AB640" i="5"/>
  <c r="AC640" i="5"/>
  <c r="AA642" i="5"/>
  <c r="AB642" i="5"/>
  <c r="AC642" i="5"/>
  <c r="AA644" i="5"/>
  <c r="AB644" i="5"/>
  <c r="AC644" i="5"/>
  <c r="AA646" i="5"/>
  <c r="AB646" i="5"/>
  <c r="AC646" i="5"/>
  <c r="AA648" i="5"/>
  <c r="AB648" i="5"/>
  <c r="AC648" i="5"/>
  <c r="AA650" i="5"/>
  <c r="AC650" i="5"/>
  <c r="AB650" i="5"/>
  <c r="AA652" i="5"/>
  <c r="AB652" i="5"/>
  <c r="AC652" i="5"/>
  <c r="AC654" i="5"/>
  <c r="AA654" i="5"/>
  <c r="AB654" i="5"/>
  <c r="AA656" i="5"/>
  <c r="AB656" i="5"/>
  <c r="AC656" i="5"/>
  <c r="AC658" i="5"/>
  <c r="AA658" i="5"/>
  <c r="AB658" i="5"/>
  <c r="AC660" i="5"/>
  <c r="AA660" i="5"/>
  <c r="AB660" i="5"/>
  <c r="AA662" i="5"/>
  <c r="AC662" i="5"/>
  <c r="AB662" i="5"/>
  <c r="AB664" i="5"/>
  <c r="AC664" i="5"/>
  <c r="AA664" i="5"/>
  <c r="AA666" i="5"/>
  <c r="AB666" i="5"/>
  <c r="AC666" i="5"/>
  <c r="AA668" i="5"/>
  <c r="AC668" i="5"/>
  <c r="AB668" i="5"/>
  <c r="AA670" i="5"/>
  <c r="AB670" i="5"/>
  <c r="AC670" i="5"/>
  <c r="AA672" i="5"/>
  <c r="AB672" i="5"/>
  <c r="AC672" i="5"/>
  <c r="AA674" i="5"/>
  <c r="AC674" i="5"/>
  <c r="AB674" i="5"/>
  <c r="AA676" i="5"/>
  <c r="AB676" i="5"/>
  <c r="AC676" i="5"/>
  <c r="AA678" i="5"/>
  <c r="AC678" i="5"/>
  <c r="AB678" i="5"/>
  <c r="AA680" i="5"/>
  <c r="AC680" i="5"/>
  <c r="AB680" i="5"/>
  <c r="AA682" i="5"/>
  <c r="AB682" i="5"/>
  <c r="AC682" i="5"/>
  <c r="AC684" i="5"/>
  <c r="AA684" i="5"/>
  <c r="AB684" i="5"/>
  <c r="AC686" i="5"/>
  <c r="AA686" i="5"/>
  <c r="AB686" i="5"/>
  <c r="AC688" i="5"/>
  <c r="AA688" i="5"/>
  <c r="AB688" i="5"/>
  <c r="AC690" i="5"/>
  <c r="AA690" i="5"/>
  <c r="AB690" i="5"/>
  <c r="AA692" i="5"/>
  <c r="AB692" i="5"/>
  <c r="AC692" i="5"/>
  <c r="AC694" i="5"/>
  <c r="AA694" i="5"/>
  <c r="AB694" i="5"/>
  <c r="AA696" i="5"/>
  <c r="AB696" i="5"/>
  <c r="AC696" i="5"/>
  <c r="AC698" i="5"/>
  <c r="AA698" i="5"/>
  <c r="AB698" i="5"/>
  <c r="AC700" i="5"/>
  <c r="AA700" i="5"/>
  <c r="AB700" i="5"/>
  <c r="AA702" i="5"/>
  <c r="AB702" i="5"/>
  <c r="AC702" i="5"/>
  <c r="AC704" i="5"/>
  <c r="AA704" i="5"/>
  <c r="AB704" i="5"/>
  <c r="AA706" i="5"/>
  <c r="AC706" i="5"/>
  <c r="AB706" i="5"/>
  <c r="AC708" i="5"/>
  <c r="AB708" i="5"/>
  <c r="AA708" i="5"/>
  <c r="AC710" i="5"/>
  <c r="AA710" i="5"/>
  <c r="AB710" i="5"/>
  <c r="AB712" i="5"/>
  <c r="AA712" i="5"/>
  <c r="AC712" i="5"/>
  <c r="AA714" i="5"/>
  <c r="AC714" i="5"/>
  <c r="AB714" i="5"/>
  <c r="AA716" i="5"/>
  <c r="AB716" i="5"/>
  <c r="AC716" i="5"/>
  <c r="AA718" i="5"/>
  <c r="AB718" i="5"/>
  <c r="AC718" i="5"/>
  <c r="AC720" i="5"/>
  <c r="AA720" i="5"/>
  <c r="AB720" i="5"/>
  <c r="AA722" i="5"/>
  <c r="AB722" i="5"/>
  <c r="AC722" i="5"/>
  <c r="AC724" i="5"/>
  <c r="AA724" i="5"/>
  <c r="AB724" i="5"/>
  <c r="AA726" i="5"/>
  <c r="AC726" i="5"/>
  <c r="AB726" i="5"/>
  <c r="AC728" i="5"/>
  <c r="AA728" i="5"/>
  <c r="AB728" i="5"/>
  <c r="AC730" i="5"/>
  <c r="AA730" i="5"/>
  <c r="AB730" i="5"/>
  <c r="AC732" i="5"/>
  <c r="AA732" i="5"/>
  <c r="AB732" i="5"/>
  <c r="AC734" i="5"/>
  <c r="AA734" i="5"/>
  <c r="AB734" i="5"/>
  <c r="AA736" i="5"/>
  <c r="AC736" i="5"/>
  <c r="AB736" i="5"/>
  <c r="AC738" i="5"/>
  <c r="AB738" i="5"/>
  <c r="AA738" i="5"/>
  <c r="AA740" i="5"/>
  <c r="AB740" i="5"/>
  <c r="AC740" i="5"/>
  <c r="AA742" i="5"/>
  <c r="AB742" i="5"/>
  <c r="AC742" i="5"/>
  <c r="AA744" i="5"/>
  <c r="AB744" i="5"/>
  <c r="AC744" i="5"/>
  <c r="AA746" i="5"/>
  <c r="AB746" i="5"/>
  <c r="AC746" i="5"/>
  <c r="AC748" i="5"/>
  <c r="AA748" i="5"/>
  <c r="AB748" i="5"/>
  <c r="AA750" i="5"/>
  <c r="AB750" i="5"/>
  <c r="AC750" i="5"/>
  <c r="AA752" i="5"/>
  <c r="AB752" i="5"/>
  <c r="AC752" i="5"/>
  <c r="AA754" i="5"/>
  <c r="AB754" i="5"/>
  <c r="AC754" i="5"/>
  <c r="AC756" i="5"/>
  <c r="AA756" i="5"/>
  <c r="AB756" i="5"/>
  <c r="AC758" i="5"/>
  <c r="AA758" i="5"/>
  <c r="AB758" i="5"/>
  <c r="AC760" i="5"/>
  <c r="AA760" i="5"/>
  <c r="AB760" i="5"/>
  <c r="AC762" i="5"/>
  <c r="AA762" i="5"/>
  <c r="AB762" i="5"/>
  <c r="AC764" i="5"/>
  <c r="AA764" i="5"/>
  <c r="AB764" i="5"/>
  <c r="AA766" i="5"/>
  <c r="AB766" i="5"/>
  <c r="AC766" i="5"/>
  <c r="AC768" i="5"/>
  <c r="AA768" i="5"/>
  <c r="AB768" i="5"/>
  <c r="AC770" i="5"/>
  <c r="AA770" i="5"/>
  <c r="AB770" i="5"/>
  <c r="AA772" i="5"/>
  <c r="AB772" i="5"/>
  <c r="AC772" i="5"/>
  <c r="AA774" i="5"/>
  <c r="AB774" i="5"/>
  <c r="AC774" i="5"/>
  <c r="AC776" i="5"/>
  <c r="AA776" i="5"/>
  <c r="AB776" i="5"/>
  <c r="AB778" i="5"/>
  <c r="AA778" i="5"/>
  <c r="AC778" i="5"/>
  <c r="AA780" i="5"/>
  <c r="AB780" i="5"/>
  <c r="AC780" i="5"/>
  <c r="AC782" i="5"/>
  <c r="AA782" i="5"/>
  <c r="AB782" i="5"/>
  <c r="AC784" i="5"/>
  <c r="AA784" i="5"/>
  <c r="AB784" i="5"/>
  <c r="AA786" i="5"/>
  <c r="AB786" i="5"/>
  <c r="AC786" i="5"/>
  <c r="AC788" i="5"/>
  <c r="AA788" i="5"/>
  <c r="AB788" i="5"/>
  <c r="AB790" i="5"/>
  <c r="AA790" i="5"/>
  <c r="AC790" i="5"/>
  <c r="AC792" i="5"/>
  <c r="AA792" i="5"/>
  <c r="AB792" i="5"/>
  <c r="AB10" i="5"/>
  <c r="AA10" i="5"/>
  <c r="AC10" i="5"/>
  <c r="AB12" i="5"/>
  <c r="AA12" i="5"/>
  <c r="AC12" i="5"/>
  <c r="AB14" i="5"/>
  <c r="AA14" i="5"/>
  <c r="AC14" i="5"/>
  <c r="AB16" i="5"/>
  <c r="AA16" i="5"/>
  <c r="AC16" i="5"/>
  <c r="AA19" i="5"/>
  <c r="AB19" i="5"/>
  <c r="AC19" i="5"/>
  <c r="AC21" i="5"/>
  <c r="AA21" i="5"/>
  <c r="AB21" i="5"/>
  <c r="AC23" i="5"/>
  <c r="AA23" i="5"/>
  <c r="AB23" i="5"/>
  <c r="AC25" i="5"/>
  <c r="AA25" i="5"/>
  <c r="AB25" i="5"/>
  <c r="AC27" i="5"/>
  <c r="AA27" i="5"/>
  <c r="AB27" i="5"/>
  <c r="AC29" i="5"/>
  <c r="AA29" i="5"/>
  <c r="AB29" i="5"/>
  <c r="AC31" i="5"/>
  <c r="AA31" i="5"/>
  <c r="AB31" i="5"/>
  <c r="AC33" i="5"/>
  <c r="AA33" i="5"/>
  <c r="AB33" i="5"/>
  <c r="AC35" i="5"/>
  <c r="AA35" i="5"/>
  <c r="AB35" i="5"/>
  <c r="AC37" i="5"/>
  <c r="AB37" i="5"/>
  <c r="AA37" i="5"/>
  <c r="AA39" i="5"/>
  <c r="AC39" i="5"/>
  <c r="AB39" i="5"/>
  <c r="AC41" i="5"/>
  <c r="AA41" i="5"/>
  <c r="AB41" i="5"/>
  <c r="AC43" i="5"/>
  <c r="AA43" i="5"/>
  <c r="AB43" i="5"/>
  <c r="AC45" i="5"/>
  <c r="AA45" i="5"/>
  <c r="AB45" i="5"/>
  <c r="AC47" i="5"/>
  <c r="AB47" i="5"/>
  <c r="AA47" i="5"/>
  <c r="AC49" i="5"/>
  <c r="AA49" i="5"/>
  <c r="AB49" i="5"/>
  <c r="AC51" i="5"/>
  <c r="AA51" i="5"/>
  <c r="AB51" i="5"/>
  <c r="AC53" i="5"/>
  <c r="AA53" i="5"/>
  <c r="AB53" i="5"/>
  <c r="AC55" i="5"/>
  <c r="AA55" i="5"/>
  <c r="AB55" i="5"/>
  <c r="AB57" i="5"/>
  <c r="AC57" i="5"/>
  <c r="AA57" i="5"/>
  <c r="AB59" i="5"/>
  <c r="AC59" i="5"/>
  <c r="AA59" i="5"/>
  <c r="AB61" i="5"/>
  <c r="AA61" i="5"/>
  <c r="AC61" i="5"/>
  <c r="AB63" i="5"/>
  <c r="AA63" i="5"/>
  <c r="AC63" i="5"/>
  <c r="AB65" i="5"/>
  <c r="AA65" i="5"/>
  <c r="AC65" i="5"/>
  <c r="AB67" i="5"/>
  <c r="AA67" i="5"/>
  <c r="AC67" i="5"/>
  <c r="AB69" i="5"/>
  <c r="AA69" i="5"/>
  <c r="AC69" i="5"/>
  <c r="AB71" i="5"/>
  <c r="AA71" i="5"/>
  <c r="AC71" i="5"/>
  <c r="AB73" i="5"/>
  <c r="AA73" i="5"/>
  <c r="AC73" i="5"/>
  <c r="AB75" i="5"/>
  <c r="AA75" i="5"/>
  <c r="AC75" i="5"/>
  <c r="AC77" i="5"/>
  <c r="AB77" i="5"/>
  <c r="AA77" i="5"/>
  <c r="AB79" i="5"/>
  <c r="AA79" i="5"/>
  <c r="AC79" i="5"/>
  <c r="AB81" i="5"/>
  <c r="AA81" i="5"/>
  <c r="AC81" i="5"/>
  <c r="AB83" i="5"/>
  <c r="AA83" i="5"/>
  <c r="AC83" i="5"/>
  <c r="AB85" i="5"/>
  <c r="AA85" i="5"/>
  <c r="AC85" i="5"/>
  <c r="AB87" i="5"/>
  <c r="AA87" i="5"/>
  <c r="AC87" i="5"/>
  <c r="AB89" i="5"/>
  <c r="AA89" i="5"/>
  <c r="AC89" i="5"/>
  <c r="AB91" i="5"/>
  <c r="AA91" i="5"/>
  <c r="AC91" i="5"/>
  <c r="AB93" i="5"/>
  <c r="AA93" i="5"/>
  <c r="AC93" i="5"/>
  <c r="AB95" i="5"/>
  <c r="AA95" i="5"/>
  <c r="AC95" i="5"/>
  <c r="AB97" i="5"/>
  <c r="AA97" i="5"/>
  <c r="AC97" i="5"/>
  <c r="AB99" i="5"/>
  <c r="AA99" i="5"/>
  <c r="AC99" i="5"/>
  <c r="AB101" i="5"/>
  <c r="AA101" i="5"/>
  <c r="AC101" i="5"/>
  <c r="AB103" i="5"/>
  <c r="AC103" i="5"/>
  <c r="AA103" i="5"/>
  <c r="AB105" i="5"/>
  <c r="AA105" i="5"/>
  <c r="AC105" i="5"/>
  <c r="AB107" i="5"/>
  <c r="AA107" i="5"/>
  <c r="AC107" i="5"/>
  <c r="AB109" i="5"/>
  <c r="AA109" i="5"/>
  <c r="AC109" i="5"/>
  <c r="AB111" i="5"/>
  <c r="AA111" i="5"/>
  <c r="AC111" i="5"/>
  <c r="AB113" i="5"/>
  <c r="AA113" i="5"/>
  <c r="AC113" i="5"/>
  <c r="AB115" i="5"/>
  <c r="AA115" i="5"/>
  <c r="AC115" i="5"/>
  <c r="AB117" i="5"/>
  <c r="AA117" i="5"/>
  <c r="AC117" i="5"/>
  <c r="AB119" i="5"/>
  <c r="AA119" i="5"/>
  <c r="AC119" i="5"/>
  <c r="AB121" i="5"/>
  <c r="AA121" i="5"/>
  <c r="AC121" i="5"/>
  <c r="AB123" i="5"/>
  <c r="AA123" i="5"/>
  <c r="AC123" i="5"/>
  <c r="AB125" i="5"/>
  <c r="AA125" i="5"/>
  <c r="AC125" i="5"/>
  <c r="AB127" i="5"/>
  <c r="AA127" i="5"/>
  <c r="AC127" i="5"/>
  <c r="AB129" i="5"/>
  <c r="AA129" i="5"/>
  <c r="AC129" i="5"/>
  <c r="AB131" i="5"/>
  <c r="AA131" i="5"/>
  <c r="AC131" i="5"/>
  <c r="AB133" i="5"/>
  <c r="AA133" i="5"/>
  <c r="AC133" i="5"/>
  <c r="AB135" i="5"/>
  <c r="AA135" i="5"/>
  <c r="AC135" i="5"/>
  <c r="AB137" i="5"/>
  <c r="AA137" i="5"/>
  <c r="AC137" i="5"/>
  <c r="AB139" i="5"/>
  <c r="AA139" i="5"/>
  <c r="AC139" i="5"/>
  <c r="AB141" i="5"/>
  <c r="AA141" i="5"/>
  <c r="AC141" i="5"/>
  <c r="AB143" i="5"/>
  <c r="AA143" i="5"/>
  <c r="AC143" i="5"/>
  <c r="AB145" i="5"/>
  <c r="AA145" i="5"/>
  <c r="AC145" i="5"/>
  <c r="AB147" i="5"/>
  <c r="AA147" i="5"/>
  <c r="AC147" i="5"/>
  <c r="AB149" i="5"/>
  <c r="AA149" i="5"/>
  <c r="AC149" i="5"/>
  <c r="AB151" i="5"/>
  <c r="AA151" i="5"/>
  <c r="AC151" i="5"/>
  <c r="AB153" i="5"/>
  <c r="AA153" i="5"/>
  <c r="AC153" i="5"/>
  <c r="AB155" i="5"/>
  <c r="AA155" i="5"/>
  <c r="AC155" i="5"/>
  <c r="AB157" i="5"/>
  <c r="AA157" i="5"/>
  <c r="AC157" i="5"/>
  <c r="AB159" i="5"/>
  <c r="AA159" i="5"/>
  <c r="AC159" i="5"/>
  <c r="AB161" i="5"/>
  <c r="AA161" i="5"/>
  <c r="AC161" i="5"/>
  <c r="AB163" i="5"/>
  <c r="AA163" i="5"/>
  <c r="AC163" i="5"/>
  <c r="AB165" i="5"/>
  <c r="AA165" i="5"/>
  <c r="AC165" i="5"/>
  <c r="AB167" i="5"/>
  <c r="AA167" i="5"/>
  <c r="AC167" i="5"/>
  <c r="AB169" i="5"/>
  <c r="AA169" i="5"/>
  <c r="AC169" i="5"/>
  <c r="AB171" i="5"/>
  <c r="AA171" i="5"/>
  <c r="AC171" i="5"/>
  <c r="AB173" i="5"/>
  <c r="AA173" i="5"/>
  <c r="AC173" i="5"/>
  <c r="AB175" i="5"/>
  <c r="AA175" i="5"/>
  <c r="AC175" i="5"/>
  <c r="AB177" i="5"/>
  <c r="AA177" i="5"/>
  <c r="AC177" i="5"/>
  <c r="AB179" i="5"/>
  <c r="AA179" i="5"/>
  <c r="AC179" i="5"/>
  <c r="AB181" i="5"/>
  <c r="AA181" i="5"/>
  <c r="AC181" i="5"/>
  <c r="AB183" i="5"/>
  <c r="AA183" i="5"/>
  <c r="AC183" i="5"/>
  <c r="AB185" i="5"/>
  <c r="AA185" i="5"/>
  <c r="AC185" i="5"/>
  <c r="AB187" i="5"/>
  <c r="AA187" i="5"/>
  <c r="AC187" i="5"/>
  <c r="AB189" i="5"/>
  <c r="AA189" i="5"/>
  <c r="AC189" i="5"/>
  <c r="AB191" i="5"/>
  <c r="AA191" i="5"/>
  <c r="AC191" i="5"/>
  <c r="AB193" i="5"/>
  <c r="AA193" i="5"/>
  <c r="AC193" i="5"/>
  <c r="AB195" i="5"/>
  <c r="AA195" i="5"/>
  <c r="AC195" i="5"/>
  <c r="AB197" i="5"/>
  <c r="AA197" i="5"/>
  <c r="AC197" i="5"/>
  <c r="AB199" i="5"/>
  <c r="AA199" i="5"/>
  <c r="AC199" i="5"/>
  <c r="AB201" i="5"/>
  <c r="AA201" i="5"/>
  <c r="AC201" i="5"/>
  <c r="AB203" i="5"/>
  <c r="AA203" i="5"/>
  <c r="AC203" i="5"/>
  <c r="AB205" i="5"/>
  <c r="AA205" i="5"/>
  <c r="AC205" i="5"/>
  <c r="AA207" i="5"/>
  <c r="AB207" i="5"/>
  <c r="AC207" i="5"/>
  <c r="AB209" i="5"/>
  <c r="AA209" i="5"/>
  <c r="AC209" i="5"/>
  <c r="AB211" i="5"/>
  <c r="AA211" i="5"/>
  <c r="AC211" i="5"/>
  <c r="AB213" i="5"/>
  <c r="AA213" i="5"/>
  <c r="AC213" i="5"/>
  <c r="AB215" i="5"/>
  <c r="AA215" i="5"/>
  <c r="AC215" i="5"/>
  <c r="AB217" i="5"/>
  <c r="AA217" i="5"/>
  <c r="AC217" i="5"/>
  <c r="AB219" i="5"/>
  <c r="AC219" i="5"/>
  <c r="AA219" i="5"/>
  <c r="AA221" i="5"/>
  <c r="AB221" i="5"/>
  <c r="AC221" i="5"/>
  <c r="AB223" i="5"/>
  <c r="AA223" i="5"/>
  <c r="AC223" i="5"/>
  <c r="AB225" i="5"/>
  <c r="AA225" i="5"/>
  <c r="AC225" i="5"/>
  <c r="AB227" i="5"/>
  <c r="AA227" i="5"/>
  <c r="AC227" i="5"/>
  <c r="AB229" i="5"/>
  <c r="AA229" i="5"/>
  <c r="AC229" i="5"/>
  <c r="AB231" i="5"/>
  <c r="AA231" i="5"/>
  <c r="AC231" i="5"/>
  <c r="AB233" i="5"/>
  <c r="AA233" i="5"/>
  <c r="AC233" i="5"/>
  <c r="AB235" i="5"/>
  <c r="AA235" i="5"/>
  <c r="AC235" i="5"/>
  <c r="AB237" i="5"/>
  <c r="AA237" i="5"/>
  <c r="AC237" i="5"/>
  <c r="AB239" i="5"/>
  <c r="AA239" i="5"/>
  <c r="AC239" i="5"/>
  <c r="AB241" i="5"/>
  <c r="AA241" i="5"/>
  <c r="AC241" i="5"/>
  <c r="AB243" i="5"/>
  <c r="AA243" i="5"/>
  <c r="AC243" i="5"/>
  <c r="AB245" i="5"/>
  <c r="AA245" i="5"/>
  <c r="AC245" i="5"/>
  <c r="AB247" i="5"/>
  <c r="AA247" i="5"/>
  <c r="AC247" i="5"/>
  <c r="AB249" i="5"/>
  <c r="AA249" i="5"/>
  <c r="AC249" i="5"/>
  <c r="AB251" i="5"/>
  <c r="AA251" i="5"/>
  <c r="AC251" i="5"/>
  <c r="AB253" i="5"/>
  <c r="AA253" i="5"/>
  <c r="AC253" i="5"/>
  <c r="AB255" i="5"/>
  <c r="AC255" i="5"/>
  <c r="AA255" i="5"/>
  <c r="AB257" i="5"/>
  <c r="AA257" i="5"/>
  <c r="AC257" i="5"/>
  <c r="AA259" i="5"/>
  <c r="AB259" i="5"/>
  <c r="AC259" i="5"/>
  <c r="AB261" i="5"/>
  <c r="AA261" i="5"/>
  <c r="AC261" i="5"/>
  <c r="AB263" i="5"/>
  <c r="AA263" i="5"/>
  <c r="AC263" i="5"/>
  <c r="AB265" i="5"/>
  <c r="AA265" i="5"/>
  <c r="AC265" i="5"/>
  <c r="AC267" i="5"/>
  <c r="AA267" i="5"/>
  <c r="AB267" i="5"/>
  <c r="AB269" i="5"/>
  <c r="AA269" i="5"/>
  <c r="AC269" i="5"/>
  <c r="AB271" i="5"/>
  <c r="AA271" i="5"/>
  <c r="AC271" i="5"/>
  <c r="AB273" i="5"/>
  <c r="AA273" i="5"/>
  <c r="AC273" i="5"/>
  <c r="AB275" i="5"/>
  <c r="AA275" i="5"/>
  <c r="AC275" i="5"/>
  <c r="AB277" i="5"/>
  <c r="AA277" i="5"/>
  <c r="AC277" i="5"/>
  <c r="AB279" i="5"/>
  <c r="AA279" i="5"/>
  <c r="AC279" i="5"/>
  <c r="AB281" i="5"/>
  <c r="AA281" i="5"/>
  <c r="AC281" i="5"/>
  <c r="AB283" i="5"/>
  <c r="AA283" i="5"/>
  <c r="AC283" i="5"/>
  <c r="AA285" i="5"/>
  <c r="AB285" i="5"/>
  <c r="AC285" i="5"/>
  <c r="AB287" i="5"/>
  <c r="AA287" i="5"/>
  <c r="AC287" i="5"/>
  <c r="AB289" i="5"/>
  <c r="AA289" i="5"/>
  <c r="AC289" i="5"/>
  <c r="AB291" i="5"/>
  <c r="AA291" i="5"/>
  <c r="AC291" i="5"/>
  <c r="AB293" i="5"/>
  <c r="AA293" i="5"/>
  <c r="AC293" i="5"/>
  <c r="AB295" i="5"/>
  <c r="AA295" i="5"/>
  <c r="AC295" i="5"/>
  <c r="AB297" i="5"/>
  <c r="AA297" i="5"/>
  <c r="AC297" i="5"/>
  <c r="AB299" i="5"/>
  <c r="AA299" i="5"/>
  <c r="AC299" i="5"/>
  <c r="AB301" i="5"/>
  <c r="AA301" i="5"/>
  <c r="AC301" i="5"/>
  <c r="AB303" i="5"/>
  <c r="AA303" i="5"/>
  <c r="AC303" i="5"/>
  <c r="AB305" i="5"/>
  <c r="AA305" i="5"/>
  <c r="AC305" i="5"/>
  <c r="AB307" i="5"/>
  <c r="AA307" i="5"/>
  <c r="AC307" i="5"/>
  <c r="AB309" i="5"/>
  <c r="AA309" i="5"/>
  <c r="AC309" i="5"/>
  <c r="AB311" i="5"/>
  <c r="AA311" i="5"/>
  <c r="AC311" i="5"/>
  <c r="AB313" i="5"/>
  <c r="AA313" i="5"/>
  <c r="AC313" i="5"/>
  <c r="AB315" i="5"/>
  <c r="AA315" i="5"/>
  <c r="AC315" i="5"/>
  <c r="AB317" i="5"/>
  <c r="AA317" i="5"/>
  <c r="AC317" i="5"/>
  <c r="AB319" i="5"/>
  <c r="AA319" i="5"/>
  <c r="AC319" i="5"/>
  <c r="AB321" i="5"/>
  <c r="AA321" i="5"/>
  <c r="AC321" i="5"/>
  <c r="AB323" i="5"/>
  <c r="AA323" i="5"/>
  <c r="AC323" i="5"/>
  <c r="AB325" i="5"/>
  <c r="AA325" i="5"/>
  <c r="AC325" i="5"/>
  <c r="AB327" i="5"/>
  <c r="AC327" i="5"/>
  <c r="AA327" i="5"/>
  <c r="AB329" i="5"/>
  <c r="AA329" i="5"/>
  <c r="AC329" i="5"/>
  <c r="AB331" i="5"/>
  <c r="AA331" i="5"/>
  <c r="AC331" i="5"/>
  <c r="AB333" i="5"/>
  <c r="AA333" i="5"/>
  <c r="AC333" i="5"/>
  <c r="AB335" i="5"/>
  <c r="AC335" i="5"/>
  <c r="AA335" i="5"/>
  <c r="AB337" i="5"/>
  <c r="AA337" i="5"/>
  <c r="AC337" i="5"/>
  <c r="AB339" i="5"/>
  <c r="AA339" i="5"/>
  <c r="AC339" i="5"/>
  <c r="AB341" i="5"/>
  <c r="AA341" i="5"/>
  <c r="AC341" i="5"/>
  <c r="AC343" i="5"/>
  <c r="AA343" i="5"/>
  <c r="AB343" i="5"/>
  <c r="AB345" i="5"/>
  <c r="AA345" i="5"/>
  <c r="AC345" i="5"/>
  <c r="AB347" i="5"/>
  <c r="AA347" i="5"/>
  <c r="AC347" i="5"/>
  <c r="AB349" i="5"/>
  <c r="AA349" i="5"/>
  <c r="AC349" i="5"/>
  <c r="AB351" i="5"/>
  <c r="AA351" i="5"/>
  <c r="AC351" i="5"/>
  <c r="AB353" i="5"/>
  <c r="AA353" i="5"/>
  <c r="AC353" i="5"/>
  <c r="AC355" i="5"/>
  <c r="AA355" i="5"/>
  <c r="AB355" i="5"/>
  <c r="AA357" i="5"/>
  <c r="AC357" i="5"/>
  <c r="AB357" i="5"/>
  <c r="AC359" i="5"/>
  <c r="AA359" i="5"/>
  <c r="AB359" i="5"/>
  <c r="AA361" i="5"/>
  <c r="AB361" i="5"/>
  <c r="AC361" i="5"/>
  <c r="AA363" i="5"/>
  <c r="AC363" i="5"/>
  <c r="AB363" i="5"/>
  <c r="AA365" i="5"/>
  <c r="AC365" i="5"/>
  <c r="AB365" i="5"/>
  <c r="AB367" i="5"/>
  <c r="AA367" i="5"/>
  <c r="AC367" i="5"/>
  <c r="AC369" i="5"/>
  <c r="AA369" i="5"/>
  <c r="AB369" i="5"/>
  <c r="AC371" i="5"/>
  <c r="AA371" i="5"/>
  <c r="AB371" i="5"/>
  <c r="AC373" i="5"/>
  <c r="AA373" i="5"/>
  <c r="AB373" i="5"/>
  <c r="AC375" i="5"/>
  <c r="AA375" i="5"/>
  <c r="AB375" i="5"/>
  <c r="AC377" i="5"/>
  <c r="AA377" i="5"/>
  <c r="AB377" i="5"/>
  <c r="AC379" i="5"/>
  <c r="AA379" i="5"/>
  <c r="AB379" i="5"/>
  <c r="AA381" i="5"/>
  <c r="AB381" i="5"/>
  <c r="AC381" i="5"/>
  <c r="AC383" i="5"/>
  <c r="AA383" i="5"/>
  <c r="AB383" i="5"/>
  <c r="AA385" i="5"/>
  <c r="AC385" i="5"/>
  <c r="AB385" i="5"/>
  <c r="AA387" i="5"/>
  <c r="AB387" i="5"/>
  <c r="AC387" i="5"/>
  <c r="AC389" i="5"/>
  <c r="AA389" i="5"/>
  <c r="AB389" i="5"/>
  <c r="AA391" i="5"/>
  <c r="AC391" i="5"/>
  <c r="AB391" i="5"/>
  <c r="AA393" i="5"/>
  <c r="AB393" i="5"/>
  <c r="AC393" i="5"/>
  <c r="AA395" i="5"/>
  <c r="AB395" i="5"/>
  <c r="AC395" i="5"/>
  <c r="AB397" i="5"/>
  <c r="AA397" i="5"/>
  <c r="AC397" i="5"/>
  <c r="AA399" i="5"/>
  <c r="AB399" i="5"/>
  <c r="AC399" i="5"/>
  <c r="AC401" i="5"/>
  <c r="AA401" i="5"/>
  <c r="AB401" i="5"/>
  <c r="AA403" i="5"/>
  <c r="AC403" i="5"/>
  <c r="AB403" i="5"/>
  <c r="AA405" i="5"/>
  <c r="AB405" i="5"/>
  <c r="AC405" i="5"/>
  <c r="AA407" i="5"/>
  <c r="AC407" i="5"/>
  <c r="AB407" i="5"/>
  <c r="AC409" i="5"/>
  <c r="AA409" i="5"/>
  <c r="AB409" i="5"/>
  <c r="AA411" i="5"/>
  <c r="AB411" i="5"/>
  <c r="AC411" i="5"/>
  <c r="AC413" i="5"/>
  <c r="AA413" i="5"/>
  <c r="AB413" i="5"/>
  <c r="AC415" i="5"/>
  <c r="AA415" i="5"/>
  <c r="AB415" i="5"/>
  <c r="AC417" i="5"/>
  <c r="AA417" i="5"/>
  <c r="AB417" i="5"/>
  <c r="AC419" i="5"/>
  <c r="AA419" i="5"/>
  <c r="AB419" i="5"/>
  <c r="AC421" i="5"/>
  <c r="AA421" i="5"/>
  <c r="AB421" i="5"/>
  <c r="AA423" i="5"/>
  <c r="AB423" i="5"/>
  <c r="AC423" i="5"/>
  <c r="AC425" i="5"/>
  <c r="AA425" i="5"/>
  <c r="AB425" i="5"/>
  <c r="AC427" i="5"/>
  <c r="AA427" i="5"/>
  <c r="AB427" i="5"/>
  <c r="AA429" i="5"/>
  <c r="AB429" i="5"/>
  <c r="AC429" i="5"/>
  <c r="AC431" i="5"/>
  <c r="AA431" i="5"/>
  <c r="AB431" i="5"/>
  <c r="AA433" i="5"/>
  <c r="AB433" i="5"/>
  <c r="AC433" i="5"/>
  <c r="AC435" i="5"/>
  <c r="AA435" i="5"/>
  <c r="AB435" i="5"/>
  <c r="AC437" i="5"/>
  <c r="AA437" i="5"/>
  <c r="AB437" i="5"/>
  <c r="AC439" i="5"/>
  <c r="AA439" i="5"/>
  <c r="AB439" i="5"/>
  <c r="AC441" i="5"/>
  <c r="AA441" i="5"/>
  <c r="AB441" i="5"/>
  <c r="AA443" i="5"/>
  <c r="AB443" i="5"/>
  <c r="AC443" i="5"/>
  <c r="AB445" i="5"/>
  <c r="AA445" i="5"/>
  <c r="AC445" i="5"/>
  <c r="AA447" i="5"/>
  <c r="AC447" i="5"/>
  <c r="AB447" i="5"/>
  <c r="AC449" i="5"/>
  <c r="AA449" i="5"/>
  <c r="AB449" i="5"/>
  <c r="AC451" i="5"/>
  <c r="AA451" i="5"/>
  <c r="AB451" i="5"/>
  <c r="AC453" i="5"/>
  <c r="AA453" i="5"/>
  <c r="AB453" i="5"/>
  <c r="AC455" i="5"/>
  <c r="AA455" i="5"/>
  <c r="AB455" i="5"/>
  <c r="AC457" i="5"/>
  <c r="AA457" i="5"/>
  <c r="AB457" i="5"/>
  <c r="AC459" i="5"/>
  <c r="AA459" i="5"/>
  <c r="AB459" i="5"/>
  <c r="AA461" i="5"/>
  <c r="AB461" i="5"/>
  <c r="AC461" i="5"/>
  <c r="AC463" i="5"/>
  <c r="AA463" i="5"/>
  <c r="AB463" i="5"/>
  <c r="AC465" i="5"/>
  <c r="AA465" i="5"/>
  <c r="AB465" i="5"/>
  <c r="AC467" i="5"/>
  <c r="AA467" i="5"/>
  <c r="AB467" i="5"/>
  <c r="AC469" i="5"/>
  <c r="AA469" i="5"/>
  <c r="AB469" i="5"/>
  <c r="AC471" i="5"/>
  <c r="AA471" i="5"/>
  <c r="AB471" i="5"/>
  <c r="AC473" i="5"/>
  <c r="AA473" i="5"/>
  <c r="AB473" i="5"/>
  <c r="AC475" i="5"/>
  <c r="AA475" i="5"/>
  <c r="AB475" i="5"/>
  <c r="AC477" i="5"/>
  <c r="AA477" i="5"/>
  <c r="AB477" i="5"/>
  <c r="AC479" i="5"/>
  <c r="AA479" i="5"/>
  <c r="AB479" i="5"/>
  <c r="AC481" i="5"/>
  <c r="AA481" i="5"/>
  <c r="AB481" i="5"/>
  <c r="AC483" i="5"/>
  <c r="AA483" i="5"/>
  <c r="AB483" i="5"/>
  <c r="AA485" i="5"/>
  <c r="AC485" i="5"/>
  <c r="AB485" i="5"/>
  <c r="AC487" i="5"/>
  <c r="AA487" i="5"/>
  <c r="AB487" i="5"/>
  <c r="AC489" i="5"/>
  <c r="AA489" i="5"/>
  <c r="AB489" i="5"/>
  <c r="AC491" i="5"/>
  <c r="AA491" i="5"/>
  <c r="AB491" i="5"/>
  <c r="AC493" i="5"/>
  <c r="AA493" i="5"/>
  <c r="AB493" i="5"/>
  <c r="AC495" i="5"/>
  <c r="AA495" i="5"/>
  <c r="AB495" i="5"/>
  <c r="AC497" i="5"/>
  <c r="AA497" i="5"/>
  <c r="AB497" i="5"/>
  <c r="AC499" i="5"/>
  <c r="AA499" i="5"/>
  <c r="AB499" i="5"/>
  <c r="AC501" i="5"/>
  <c r="AA501" i="5"/>
  <c r="AB501" i="5"/>
  <c r="AB503" i="5"/>
  <c r="AA503" i="5"/>
  <c r="AC503" i="5"/>
  <c r="AC505" i="5"/>
  <c r="AA505" i="5"/>
  <c r="AB505" i="5"/>
  <c r="AC507" i="5"/>
  <c r="AA507" i="5"/>
  <c r="AB507" i="5"/>
  <c r="AC509" i="5"/>
  <c r="AA509" i="5"/>
  <c r="AB509" i="5"/>
  <c r="AA511" i="5"/>
  <c r="AB511" i="5"/>
  <c r="AC511" i="5"/>
  <c r="AA513" i="5"/>
  <c r="AC513" i="5"/>
  <c r="AB513" i="5"/>
  <c r="AA515" i="5"/>
  <c r="AC515" i="5"/>
  <c r="AB515" i="5"/>
  <c r="AA517" i="5"/>
  <c r="AC517" i="5"/>
  <c r="AB517" i="5"/>
  <c r="AA519" i="5"/>
  <c r="AC519" i="5"/>
  <c r="AB519" i="5"/>
  <c r="AA521" i="5"/>
  <c r="AB521" i="5"/>
  <c r="AC521" i="5"/>
  <c r="AC523" i="5"/>
  <c r="AA523" i="5"/>
  <c r="AB523" i="5"/>
  <c r="AB525" i="5"/>
  <c r="AA525" i="5"/>
  <c r="AC525" i="5"/>
  <c r="AA527" i="5"/>
  <c r="AC527" i="5"/>
  <c r="AB527" i="5"/>
  <c r="AA529" i="5"/>
  <c r="AB529" i="5"/>
  <c r="AC529" i="5"/>
  <c r="AA531" i="5"/>
  <c r="AC531" i="5"/>
  <c r="AB531" i="5"/>
  <c r="AA533" i="5"/>
  <c r="AC533" i="5"/>
  <c r="AB533" i="5"/>
  <c r="AA535" i="5"/>
  <c r="AC535" i="5"/>
  <c r="AB535" i="5"/>
  <c r="AA537" i="5"/>
  <c r="AC537" i="5"/>
  <c r="AB537" i="5"/>
  <c r="AA539" i="5"/>
  <c r="AB539" i="5"/>
  <c r="AC539" i="5"/>
  <c r="AA541" i="5"/>
  <c r="AB541" i="5"/>
  <c r="AC541" i="5"/>
  <c r="AA543" i="5"/>
  <c r="AC543" i="5"/>
  <c r="AB543" i="5"/>
  <c r="AA545" i="5"/>
  <c r="AC545" i="5"/>
  <c r="AB545" i="5"/>
  <c r="AA547" i="5"/>
  <c r="AC547" i="5"/>
  <c r="AB547" i="5"/>
  <c r="AA549" i="5"/>
  <c r="AC549" i="5"/>
  <c r="AB549" i="5"/>
  <c r="AA551" i="5"/>
  <c r="AB551" i="5"/>
  <c r="AC551" i="5"/>
  <c r="AA553" i="5"/>
  <c r="AC553" i="5"/>
  <c r="AB553" i="5"/>
  <c r="AA555" i="5"/>
  <c r="AC555" i="5"/>
  <c r="AB555" i="5"/>
  <c r="AA557" i="5"/>
  <c r="AB557" i="5"/>
  <c r="AC557" i="5"/>
  <c r="AA559" i="5"/>
  <c r="AC559" i="5"/>
  <c r="AB559" i="5"/>
  <c r="AA561" i="5"/>
  <c r="AC561" i="5"/>
  <c r="AB561" i="5"/>
  <c r="AA563" i="5"/>
  <c r="AC563" i="5"/>
  <c r="AB563" i="5"/>
  <c r="AA565" i="5"/>
  <c r="AB565" i="5"/>
  <c r="AC565" i="5"/>
  <c r="AA567" i="5"/>
  <c r="AC567" i="5"/>
  <c r="AB567" i="5"/>
  <c r="AA569" i="5"/>
  <c r="AC569" i="5"/>
  <c r="AB569" i="5"/>
  <c r="AC571" i="5"/>
  <c r="AA571" i="5"/>
  <c r="AB571" i="5"/>
  <c r="AC573" i="5"/>
  <c r="AA573" i="5"/>
  <c r="AB573" i="5"/>
  <c r="AA575" i="5"/>
  <c r="AB575" i="5"/>
  <c r="AC575" i="5"/>
  <c r="AA577" i="5"/>
  <c r="AC577" i="5"/>
  <c r="AB577" i="5"/>
  <c r="AA579" i="5"/>
  <c r="AC579" i="5"/>
  <c r="AB579" i="5"/>
  <c r="AA581" i="5"/>
  <c r="AB581" i="5"/>
  <c r="AC581" i="5"/>
  <c r="AA583" i="5"/>
  <c r="AC583" i="5"/>
  <c r="AB583" i="5"/>
  <c r="AA585" i="5"/>
  <c r="AB585" i="5"/>
  <c r="AC585" i="5"/>
  <c r="AA587" i="5"/>
  <c r="AC587" i="5"/>
  <c r="AB587" i="5"/>
  <c r="AA589" i="5"/>
  <c r="AB589" i="5"/>
  <c r="AC589" i="5"/>
  <c r="AC591" i="5"/>
  <c r="AA591" i="5"/>
  <c r="AB591" i="5"/>
  <c r="AA593" i="5"/>
  <c r="AC593" i="5"/>
  <c r="AB593" i="5"/>
  <c r="AA595" i="5"/>
  <c r="AB595" i="5"/>
  <c r="AC595" i="5"/>
  <c r="AA597" i="5"/>
  <c r="AC597" i="5"/>
  <c r="AB597" i="5"/>
  <c r="AA599" i="5"/>
  <c r="AC599" i="5"/>
  <c r="AB599" i="5"/>
  <c r="AA601" i="5"/>
  <c r="AC601" i="5"/>
  <c r="AB601" i="5"/>
  <c r="AA603" i="5"/>
  <c r="AC603" i="5"/>
  <c r="AB603" i="5"/>
  <c r="AC605" i="5"/>
  <c r="AA605" i="5"/>
  <c r="AB605" i="5"/>
  <c r="AA607" i="5"/>
  <c r="AB607" i="5"/>
  <c r="AC607" i="5"/>
  <c r="AA609" i="5"/>
  <c r="AC609" i="5"/>
  <c r="AB609" i="5"/>
  <c r="AA611" i="5"/>
  <c r="AC611" i="5"/>
  <c r="AB611" i="5"/>
  <c r="AA613" i="5"/>
  <c r="AC613" i="5"/>
  <c r="AB613" i="5"/>
  <c r="AC615" i="5"/>
  <c r="AA615" i="5"/>
  <c r="AB615" i="5"/>
  <c r="AA617" i="5"/>
  <c r="AC617" i="5"/>
  <c r="AB617" i="5"/>
  <c r="AA619" i="5"/>
  <c r="AC619" i="5"/>
  <c r="AB619" i="5"/>
  <c r="AA621" i="5"/>
  <c r="AC621" i="5"/>
  <c r="AB621" i="5"/>
  <c r="AC623" i="5"/>
  <c r="AA623" i="5"/>
  <c r="AB623" i="5"/>
  <c r="AA625" i="5"/>
  <c r="AC625" i="5"/>
  <c r="AB625" i="5"/>
  <c r="AA627" i="5"/>
  <c r="AB627" i="5"/>
  <c r="AC627" i="5"/>
  <c r="AA629" i="5"/>
  <c r="AB629" i="5"/>
  <c r="AC629" i="5"/>
  <c r="AC631" i="5"/>
  <c r="AA631" i="5"/>
  <c r="AB631" i="5"/>
  <c r="AC633" i="5"/>
  <c r="AA633" i="5"/>
  <c r="AB633" i="5"/>
  <c r="AC635" i="5"/>
  <c r="AA635" i="5"/>
  <c r="AB635" i="5"/>
  <c r="AC637" i="5"/>
  <c r="AA637" i="5"/>
  <c r="AB637" i="5"/>
  <c r="AC639" i="5"/>
  <c r="AA639" i="5"/>
  <c r="AB639" i="5"/>
  <c r="AA641" i="5"/>
  <c r="AC641" i="5"/>
  <c r="AB641" i="5"/>
  <c r="AA643" i="5"/>
  <c r="AB643" i="5"/>
  <c r="AC643" i="5"/>
  <c r="AA645" i="5"/>
  <c r="AC645" i="5"/>
  <c r="AB645" i="5"/>
  <c r="AA647" i="5"/>
  <c r="AC647" i="5"/>
  <c r="AB647" i="5"/>
  <c r="AA649" i="5"/>
  <c r="AC649" i="5"/>
  <c r="AB649" i="5"/>
  <c r="AA651" i="5"/>
  <c r="AC651" i="5"/>
  <c r="AB651" i="5"/>
  <c r="AA653" i="5"/>
  <c r="AC653" i="5"/>
  <c r="AB653" i="5"/>
  <c r="AA655" i="5"/>
  <c r="AC655" i="5"/>
  <c r="AB655" i="5"/>
  <c r="AC657" i="5"/>
  <c r="AA657" i="5"/>
  <c r="AB657" i="5"/>
  <c r="AA659" i="5"/>
  <c r="AB659" i="5"/>
  <c r="AC659" i="5"/>
  <c r="AC661" i="5"/>
  <c r="AA661" i="5"/>
  <c r="AB661" i="5"/>
  <c r="AA663" i="5"/>
  <c r="AB663" i="5"/>
  <c r="AC663" i="5"/>
  <c r="AC665" i="5"/>
  <c r="AA665" i="5"/>
  <c r="AB665" i="5"/>
  <c r="AA667" i="5"/>
  <c r="AC667" i="5"/>
  <c r="AB667" i="5"/>
  <c r="AA669" i="5"/>
  <c r="AC669" i="5"/>
  <c r="AB669" i="5"/>
  <c r="AA671" i="5"/>
  <c r="AC671" i="5"/>
  <c r="AB671" i="5"/>
  <c r="AA673" i="5"/>
  <c r="AB673" i="5"/>
  <c r="AC673" i="5"/>
  <c r="AA675" i="5"/>
  <c r="AC675" i="5"/>
  <c r="AB675" i="5"/>
  <c r="AA677" i="5"/>
  <c r="AC677" i="5"/>
  <c r="AB677" i="5"/>
  <c r="AA679" i="5"/>
  <c r="AC679" i="5"/>
  <c r="AB679" i="5"/>
  <c r="AA681" i="5"/>
  <c r="AB681" i="5"/>
  <c r="AC681" i="5"/>
  <c r="AA683" i="5"/>
  <c r="AB683" i="5"/>
  <c r="AC683" i="5"/>
  <c r="AA685" i="5"/>
  <c r="AC685" i="5"/>
  <c r="AB685" i="5"/>
  <c r="AC687" i="5"/>
  <c r="AA687" i="5"/>
  <c r="AB687" i="5"/>
  <c r="AC689" i="5"/>
  <c r="AA689" i="5"/>
  <c r="AB689" i="5"/>
  <c r="AA691" i="5"/>
  <c r="AB691" i="5"/>
  <c r="AC691" i="5"/>
  <c r="AA693" i="5"/>
  <c r="AC693" i="5"/>
  <c r="AB693" i="5"/>
  <c r="AA695" i="5"/>
  <c r="AC695" i="5"/>
  <c r="AB695" i="5"/>
  <c r="AA697" i="5"/>
  <c r="AC697" i="5"/>
  <c r="AB697" i="5"/>
  <c r="AA699" i="5"/>
  <c r="AC699" i="5"/>
  <c r="AB699" i="5"/>
  <c r="AA701" i="5"/>
  <c r="AB701" i="5"/>
  <c r="AC701" i="5"/>
  <c r="AA703" i="5"/>
  <c r="AC703" i="5"/>
  <c r="AB703" i="5"/>
  <c r="AA705" i="5"/>
  <c r="AC705" i="5"/>
  <c r="AB705" i="5"/>
  <c r="AA707" i="5"/>
  <c r="AC707" i="5"/>
  <c r="AB707" i="5"/>
  <c r="AA709" i="5"/>
  <c r="AC709" i="5"/>
  <c r="AB709" i="5"/>
  <c r="AA711" i="5"/>
  <c r="AB711" i="5"/>
  <c r="AC711" i="5"/>
  <c r="AA713" i="5"/>
  <c r="AC713" i="5"/>
  <c r="AB713" i="5"/>
  <c r="AA715" i="5"/>
  <c r="AC715" i="5"/>
  <c r="AB715" i="5"/>
  <c r="AA717" i="5"/>
  <c r="AB717" i="5"/>
  <c r="AC717" i="5"/>
  <c r="AA719" i="5"/>
  <c r="AC719" i="5"/>
  <c r="AB719" i="5"/>
  <c r="AA721" i="5"/>
  <c r="AC721" i="5"/>
  <c r="AB721" i="5"/>
  <c r="AA723" i="5"/>
  <c r="AC723" i="5"/>
  <c r="AB723" i="5"/>
  <c r="AC725" i="5"/>
  <c r="AA725" i="5"/>
  <c r="AB725" i="5"/>
  <c r="AC727" i="5"/>
  <c r="AA727" i="5"/>
  <c r="AB727" i="5"/>
  <c r="AA729" i="5"/>
  <c r="AC729" i="5"/>
  <c r="AB729" i="5"/>
  <c r="AA731" i="5"/>
  <c r="AB731" i="5"/>
  <c r="AC731" i="5"/>
  <c r="AC733" i="5"/>
  <c r="AA733" i="5"/>
  <c r="AB733" i="5"/>
  <c r="AC735" i="5"/>
  <c r="AA735" i="5"/>
  <c r="AB735" i="5"/>
  <c r="AC737" i="5"/>
  <c r="AA737" i="5"/>
  <c r="AB737" i="5"/>
  <c r="AC739" i="5"/>
  <c r="AB739" i="5"/>
  <c r="AA739" i="5"/>
  <c r="AC741" i="5"/>
  <c r="AA741" i="5"/>
  <c r="AB741" i="5"/>
  <c r="AB743" i="5"/>
  <c r="AA743" i="5"/>
  <c r="AC743" i="5"/>
  <c r="AA745" i="5"/>
  <c r="AB745" i="5"/>
  <c r="AC745" i="5"/>
  <c r="AC747" i="5"/>
  <c r="AA747" i="5"/>
  <c r="AB747" i="5"/>
  <c r="AC749" i="5"/>
  <c r="AA749" i="5"/>
  <c r="AB749" i="5"/>
  <c r="AB751" i="5"/>
  <c r="AA751" i="5"/>
  <c r="AC751" i="5"/>
  <c r="AA753" i="5"/>
  <c r="AB753" i="5"/>
  <c r="AC753" i="5"/>
  <c r="AA755" i="5"/>
  <c r="AC755" i="5"/>
  <c r="AB755" i="5"/>
  <c r="AC757" i="5"/>
  <c r="AA757" i="5"/>
  <c r="AB757" i="5"/>
  <c r="AB759" i="5"/>
  <c r="AA759" i="5"/>
  <c r="AC759" i="5"/>
  <c r="AA761" i="5"/>
  <c r="AB761" i="5"/>
  <c r="AC761" i="5"/>
  <c r="AA763" i="5"/>
  <c r="AB763" i="5"/>
  <c r="AC763" i="5"/>
  <c r="AB765" i="5"/>
  <c r="AA765" i="5"/>
  <c r="AC765" i="5"/>
  <c r="AA767" i="5"/>
  <c r="AC767" i="5"/>
  <c r="AB767" i="5"/>
  <c r="AC769" i="5"/>
  <c r="AA769" i="5"/>
  <c r="AB769" i="5"/>
  <c r="AC771" i="5"/>
  <c r="AA771" i="5"/>
  <c r="AB771" i="5"/>
  <c r="AB773" i="5"/>
  <c r="AA773" i="5"/>
  <c r="AC773" i="5"/>
  <c r="AA775" i="5"/>
  <c r="AB775" i="5"/>
  <c r="AC775" i="5"/>
  <c r="AB777" i="5"/>
  <c r="AA777" i="5"/>
  <c r="AC777" i="5"/>
  <c r="AA779" i="5"/>
  <c r="AB779" i="5"/>
  <c r="AC779" i="5"/>
  <c r="AC781" i="5"/>
  <c r="AA781" i="5"/>
  <c r="AB781" i="5"/>
  <c r="AA783" i="5"/>
  <c r="AB783" i="5"/>
  <c r="AC783" i="5"/>
  <c r="AB785" i="5"/>
  <c r="AA785" i="5"/>
  <c r="AC785" i="5"/>
  <c r="AA787" i="5"/>
  <c r="AB787" i="5"/>
  <c r="AC787" i="5"/>
  <c r="AC789" i="5"/>
  <c r="AA789" i="5"/>
  <c r="AB789" i="5"/>
  <c r="AB791" i="5"/>
  <c r="AA791" i="5"/>
  <c r="AC791" i="5"/>
  <c r="AB794" i="5"/>
  <c r="AA794" i="5"/>
  <c r="AC794" i="5"/>
  <c r="AC796" i="5"/>
  <c r="AA796" i="5"/>
  <c r="AB796" i="5"/>
  <c r="AC798" i="5"/>
  <c r="AA798" i="5"/>
  <c r="AB798" i="5"/>
  <c r="AC800" i="5"/>
  <c r="AA800" i="5"/>
  <c r="AB800" i="5"/>
  <c r="AB802" i="5"/>
  <c r="AA802" i="5"/>
  <c r="AC802" i="5"/>
  <c r="AB804" i="5"/>
  <c r="AA804" i="5"/>
  <c r="AC804" i="5"/>
  <c r="AC806" i="5"/>
  <c r="AA806" i="5"/>
  <c r="AB806" i="5"/>
  <c r="AA808" i="5"/>
  <c r="AB808" i="5"/>
  <c r="AC808" i="5"/>
  <c r="AA810" i="5"/>
  <c r="AB810" i="5"/>
  <c r="AC810" i="5"/>
  <c r="AA812" i="5"/>
  <c r="AC812" i="5"/>
  <c r="AB812" i="5"/>
  <c r="AA814" i="5"/>
  <c r="AB814" i="5"/>
  <c r="AC814" i="5"/>
  <c r="AA816" i="5"/>
  <c r="AC816" i="5"/>
  <c r="AB816" i="5"/>
  <c r="AA818" i="5"/>
  <c r="AB818" i="5"/>
  <c r="AC818" i="5"/>
  <c r="AA820" i="5"/>
  <c r="AC820" i="5"/>
  <c r="AB820" i="5"/>
  <c r="AA822" i="5"/>
  <c r="AC822" i="5"/>
  <c r="AB822" i="5"/>
  <c r="AA824" i="5"/>
  <c r="AB824" i="5"/>
  <c r="AC824" i="5"/>
  <c r="AA826" i="5"/>
  <c r="AB826" i="5"/>
  <c r="AC826" i="5"/>
  <c r="AA828" i="5"/>
  <c r="AC828" i="5"/>
  <c r="AB828" i="5"/>
  <c r="AA830" i="5"/>
  <c r="AB830" i="5"/>
  <c r="AC830" i="5"/>
  <c r="AC832" i="5"/>
  <c r="AB832" i="5"/>
  <c r="AA832" i="5"/>
  <c r="AA834" i="5"/>
  <c r="AB834" i="5"/>
  <c r="AC834" i="5"/>
  <c r="AA836" i="5"/>
  <c r="AC836" i="5"/>
  <c r="AB836" i="5"/>
  <c r="AA838" i="5"/>
  <c r="AC838" i="5"/>
  <c r="AB838" i="5"/>
  <c r="AB840" i="5"/>
  <c r="AA840" i="5"/>
  <c r="AC840" i="5"/>
  <c r="AC842" i="5"/>
  <c r="AB842" i="5"/>
  <c r="AA842" i="5"/>
  <c r="AA844" i="5"/>
  <c r="AB844" i="5"/>
  <c r="AC844" i="5"/>
  <c r="AA846" i="5"/>
  <c r="AC846" i="5"/>
  <c r="AB846" i="5"/>
  <c r="AA848" i="5"/>
  <c r="AB848" i="5"/>
  <c r="AC848" i="5"/>
  <c r="AA850" i="5"/>
  <c r="AB850" i="5"/>
  <c r="AC850" i="5"/>
  <c r="AC852" i="5"/>
  <c r="AA852" i="5"/>
  <c r="AB852" i="5"/>
  <c r="AA854" i="5"/>
  <c r="AB854" i="5"/>
  <c r="AC854" i="5"/>
  <c r="AA856" i="5"/>
  <c r="AC856" i="5"/>
  <c r="AB856" i="5"/>
  <c r="AC858" i="5"/>
  <c r="AA858" i="5"/>
  <c r="AB858" i="5"/>
  <c r="AC860" i="5"/>
  <c r="AA860" i="5"/>
  <c r="AB860" i="5"/>
  <c r="AB862" i="5"/>
  <c r="AA862" i="5"/>
  <c r="AC862" i="5"/>
  <c r="AC864" i="5"/>
  <c r="AA864" i="5"/>
  <c r="AB864" i="5"/>
  <c r="AC866" i="5"/>
  <c r="AA866" i="5"/>
  <c r="AB866" i="5"/>
  <c r="AC868" i="5"/>
  <c r="AA868" i="5"/>
  <c r="AB868" i="5"/>
  <c r="AC870" i="5"/>
  <c r="AA870" i="5"/>
  <c r="AB870" i="5"/>
  <c r="AC872" i="5"/>
  <c r="AA872" i="5"/>
  <c r="AB872" i="5"/>
  <c r="AB874" i="5"/>
  <c r="AA874" i="5"/>
  <c r="AC874" i="5"/>
  <c r="AA876" i="5"/>
  <c r="AB876" i="5"/>
  <c r="AC876" i="5"/>
  <c r="AA878" i="5"/>
  <c r="AB878" i="5"/>
  <c r="AC878" i="5"/>
  <c r="AA880" i="5"/>
  <c r="AB880" i="5"/>
  <c r="AC880" i="5"/>
  <c r="AA882" i="5"/>
  <c r="AB882" i="5"/>
  <c r="AC882" i="5"/>
  <c r="AA884" i="5"/>
  <c r="AB884" i="5"/>
  <c r="AC884" i="5"/>
  <c r="AA886" i="5"/>
  <c r="AB886" i="5"/>
  <c r="AC886" i="5"/>
  <c r="AA888" i="5"/>
  <c r="AB888" i="5"/>
  <c r="AC888" i="5"/>
  <c r="AA890" i="5"/>
  <c r="AB890" i="5"/>
  <c r="AC890" i="5"/>
  <c r="AA892" i="5"/>
  <c r="AB892" i="5"/>
  <c r="AC892" i="5"/>
  <c r="AA894" i="5"/>
  <c r="AB894" i="5"/>
  <c r="AC894" i="5"/>
  <c r="AA896" i="5"/>
  <c r="AB896" i="5"/>
  <c r="AC896" i="5"/>
  <c r="AA898" i="5"/>
  <c r="AB898" i="5"/>
  <c r="AC898" i="5"/>
  <c r="AA900" i="5"/>
  <c r="AB900" i="5"/>
  <c r="AC900" i="5"/>
  <c r="AA902" i="5"/>
  <c r="AB902" i="5"/>
  <c r="AC902" i="5"/>
  <c r="AA904" i="5"/>
  <c r="AC904" i="5"/>
  <c r="AB904" i="5"/>
  <c r="AA906" i="5"/>
  <c r="AB906" i="5"/>
  <c r="AC906" i="5"/>
  <c r="AA908" i="5"/>
  <c r="AB908" i="5"/>
  <c r="AC908" i="5"/>
  <c r="AA910" i="5"/>
  <c r="AB910" i="5"/>
  <c r="AC910" i="5"/>
  <c r="AA912" i="5"/>
  <c r="AB912" i="5"/>
  <c r="AC912" i="5"/>
  <c r="AA914" i="5"/>
  <c r="AB914" i="5"/>
  <c r="AC914" i="5"/>
  <c r="AA916" i="5"/>
  <c r="AB916" i="5"/>
  <c r="AC916" i="5"/>
  <c r="AA918" i="5"/>
  <c r="AB918" i="5"/>
  <c r="AC918" i="5"/>
  <c r="AA920" i="5"/>
  <c r="AB920" i="5"/>
  <c r="AC920" i="5"/>
  <c r="AC922" i="5"/>
  <c r="AA922" i="5"/>
  <c r="AB922" i="5"/>
  <c r="AA924" i="5"/>
  <c r="AB924" i="5"/>
  <c r="AC924" i="5"/>
  <c r="AC926" i="5"/>
  <c r="AA926" i="5"/>
  <c r="AB926" i="5"/>
  <c r="AA928" i="5"/>
  <c r="AB928" i="5"/>
  <c r="AC928" i="5"/>
  <c r="AA930" i="5"/>
  <c r="AB930" i="5"/>
  <c r="AC930" i="5"/>
  <c r="AA932" i="5"/>
  <c r="AB932" i="5"/>
  <c r="AC932" i="5"/>
  <c r="AA934" i="5"/>
  <c r="AB934" i="5"/>
  <c r="AC934" i="5"/>
  <c r="AC936" i="5"/>
  <c r="AA936" i="5"/>
  <c r="AB936" i="5"/>
  <c r="AA938" i="5"/>
  <c r="AB938" i="5"/>
  <c r="AC938" i="5"/>
  <c r="AC940" i="5"/>
  <c r="AA940" i="5"/>
  <c r="AB940" i="5"/>
  <c r="AA942" i="5"/>
  <c r="AB942" i="5"/>
  <c r="AC942" i="5"/>
  <c r="AA944" i="5"/>
  <c r="AB944" i="5"/>
  <c r="AC944" i="5"/>
  <c r="AA946" i="5"/>
  <c r="AB946" i="5"/>
  <c r="AC946" i="5"/>
  <c r="AC948" i="5"/>
  <c r="AA948" i="5"/>
  <c r="AB948" i="5"/>
  <c r="AA950" i="5"/>
  <c r="AB950" i="5"/>
  <c r="AC950" i="5"/>
  <c r="AC952" i="5"/>
  <c r="AA952" i="5"/>
  <c r="AB952" i="5"/>
  <c r="AC954" i="5"/>
  <c r="AB954" i="5"/>
  <c r="AA954" i="5"/>
  <c r="AA956" i="5"/>
  <c r="AC956" i="5"/>
  <c r="AB956" i="5"/>
  <c r="AC958" i="5"/>
  <c r="AA958" i="5"/>
  <c r="AB958" i="5"/>
  <c r="AA960" i="5"/>
  <c r="AB960" i="5"/>
  <c r="AC960" i="5"/>
  <c r="AC962" i="5"/>
  <c r="AA962" i="5"/>
  <c r="AB962" i="5"/>
  <c r="AA964" i="5"/>
  <c r="AB964" i="5"/>
  <c r="AC964" i="5"/>
  <c r="AC966" i="5"/>
  <c r="AA966" i="5"/>
  <c r="AB966" i="5"/>
  <c r="AA968" i="5"/>
  <c r="AB968" i="5"/>
  <c r="AC968" i="5"/>
  <c r="AA970" i="5"/>
  <c r="AB970" i="5"/>
  <c r="AC970" i="5"/>
  <c r="AA972" i="5"/>
  <c r="AB972" i="5"/>
  <c r="AC972" i="5"/>
  <c r="AC974" i="5"/>
  <c r="AA974" i="5"/>
  <c r="AB974" i="5"/>
  <c r="AA976" i="5"/>
  <c r="AB976" i="5"/>
  <c r="AC976" i="5"/>
  <c r="AA978" i="5"/>
  <c r="AB978" i="5"/>
  <c r="AC978" i="5"/>
  <c r="AB980" i="5"/>
  <c r="AA980" i="5"/>
  <c r="AC980" i="5"/>
  <c r="AA982" i="5"/>
  <c r="AB982" i="5"/>
  <c r="AC982" i="5"/>
  <c r="AA984" i="5"/>
  <c r="AB984" i="5"/>
  <c r="AC984" i="5"/>
  <c r="AA986" i="5"/>
  <c r="AB986" i="5"/>
  <c r="AC986" i="5"/>
  <c r="AC988" i="5"/>
  <c r="AA988" i="5"/>
  <c r="AB988" i="5"/>
  <c r="AA990" i="5"/>
  <c r="AB990" i="5"/>
  <c r="AC990" i="5"/>
  <c r="AA992" i="5"/>
  <c r="AB992" i="5"/>
  <c r="AC992" i="5"/>
  <c r="AA994" i="5"/>
  <c r="AB994" i="5"/>
  <c r="AC994" i="5"/>
  <c r="AA996" i="5"/>
  <c r="AB996" i="5"/>
  <c r="AC996" i="5"/>
  <c r="AA998" i="5"/>
  <c r="AB998" i="5"/>
  <c r="AC998" i="5"/>
  <c r="AC1000" i="5"/>
  <c r="AA1000" i="5"/>
  <c r="AB1000" i="5"/>
  <c r="AA1002" i="5"/>
  <c r="AB1002" i="5"/>
  <c r="AC1002" i="5"/>
  <c r="AC1004" i="5"/>
  <c r="AA1004" i="5"/>
  <c r="AB1004" i="5"/>
  <c r="AC1006" i="5"/>
  <c r="AA1006" i="5"/>
  <c r="AB1006" i="5"/>
  <c r="AC1008" i="5"/>
  <c r="AA1008" i="5"/>
  <c r="AB1008" i="5"/>
  <c r="AC1010" i="5"/>
  <c r="AA1010" i="5"/>
  <c r="AB1010" i="5"/>
  <c r="AC1012" i="5"/>
  <c r="AA1012" i="5"/>
  <c r="AB1012" i="5"/>
  <c r="AA1014" i="5"/>
  <c r="AB1014" i="5"/>
  <c r="AC1014" i="5"/>
  <c r="AA1016" i="5"/>
  <c r="AB1016" i="5"/>
  <c r="AC1016" i="5"/>
  <c r="AC1018" i="5"/>
  <c r="AA1018" i="5"/>
  <c r="AB1018" i="5"/>
  <c r="AA1020" i="5"/>
  <c r="AB1020" i="5"/>
  <c r="AC1020" i="5"/>
  <c r="AA1022" i="5"/>
  <c r="AB1022" i="5"/>
  <c r="AC1022" i="5"/>
  <c r="AA1024" i="5"/>
  <c r="AB1024" i="5"/>
  <c r="AC1024" i="5"/>
  <c r="AC1026" i="5"/>
  <c r="AA1026" i="5"/>
  <c r="AB1026" i="5"/>
  <c r="AC1028" i="5"/>
  <c r="AA1028" i="5"/>
  <c r="AB1028" i="5"/>
  <c r="AA1030" i="5"/>
  <c r="AB1030" i="5"/>
  <c r="AC1030" i="5"/>
  <c r="AA1032" i="5"/>
  <c r="AC1032" i="5"/>
  <c r="AB1032" i="5"/>
  <c r="AA1034" i="5"/>
  <c r="AC1034" i="5"/>
  <c r="AB1034" i="5"/>
  <c r="AB1036" i="5"/>
  <c r="AA1036" i="5"/>
  <c r="AC1036" i="5"/>
  <c r="AB1038" i="5"/>
  <c r="AA1038" i="5"/>
  <c r="AC1038" i="5"/>
  <c r="AB1040" i="5"/>
  <c r="AA1040" i="5"/>
  <c r="AC1040" i="5"/>
  <c r="AB1042" i="5"/>
  <c r="AA1042" i="5"/>
  <c r="AC1042" i="5"/>
  <c r="AB1044" i="5"/>
  <c r="AA1044" i="5"/>
  <c r="AC1044" i="5"/>
  <c r="AB1046" i="5"/>
  <c r="AA1046" i="5"/>
  <c r="AC1046" i="5"/>
  <c r="AB1048" i="5"/>
  <c r="AA1048" i="5"/>
  <c r="AC1048" i="5"/>
  <c r="AA1050" i="5"/>
  <c r="AC1050" i="5"/>
  <c r="AB1050" i="5"/>
  <c r="AB1052" i="5"/>
  <c r="AA1052" i="5"/>
  <c r="AC1052" i="5"/>
  <c r="AA1054" i="5"/>
  <c r="AC1054" i="5"/>
  <c r="AB1054" i="5"/>
  <c r="AB1056" i="5"/>
  <c r="AA1056" i="5"/>
  <c r="AC1056" i="5"/>
  <c r="AB1058" i="5"/>
  <c r="AA1058" i="5"/>
  <c r="AC1058" i="5"/>
  <c r="AB1060" i="5"/>
  <c r="AA1060" i="5"/>
  <c r="AC1060" i="5"/>
  <c r="AB1062" i="5"/>
  <c r="AA1062" i="5"/>
  <c r="AC1062" i="5"/>
  <c r="AB1064" i="5"/>
  <c r="AA1064" i="5"/>
  <c r="AC1064" i="5"/>
  <c r="AB1066" i="5"/>
  <c r="AA1066" i="5"/>
  <c r="AC1066" i="5"/>
  <c r="AB1068" i="5"/>
  <c r="AA1068" i="5"/>
  <c r="AC1068" i="5"/>
  <c r="AB1070" i="5"/>
  <c r="AA1070" i="5"/>
  <c r="AC1070" i="5"/>
  <c r="AA1072" i="5"/>
  <c r="AC1072" i="5"/>
  <c r="AB1072" i="5"/>
  <c r="AB1074" i="5"/>
  <c r="AA1074" i="5"/>
  <c r="AC1074" i="5"/>
  <c r="AB1076" i="5"/>
  <c r="AA1076" i="5"/>
  <c r="AC1076" i="5"/>
  <c r="AA1078" i="5"/>
  <c r="AC1078" i="5"/>
  <c r="AB1078" i="5"/>
  <c r="AA1080" i="5"/>
  <c r="AC1080" i="5"/>
  <c r="AB1080" i="5"/>
  <c r="AB1082" i="5"/>
  <c r="AA1082" i="5"/>
  <c r="AC1082" i="5"/>
  <c r="AA1084" i="5"/>
  <c r="AC1084" i="5"/>
  <c r="AB1084" i="5"/>
  <c r="AB1086" i="5"/>
  <c r="AA1086" i="5"/>
  <c r="AC1086" i="5"/>
  <c r="AA1088" i="5"/>
  <c r="AC1088" i="5"/>
  <c r="AB1088" i="5"/>
  <c r="AA1090" i="5"/>
  <c r="AC1090" i="5"/>
  <c r="AB1090" i="5"/>
  <c r="AA1092" i="5"/>
  <c r="AC1092" i="5"/>
  <c r="AB1092" i="5"/>
  <c r="AA1094" i="5"/>
  <c r="AC1094" i="5"/>
  <c r="AB1094" i="5"/>
  <c r="AA1096" i="5"/>
  <c r="AC1096" i="5"/>
  <c r="AB1096" i="5"/>
  <c r="AA1098" i="5"/>
  <c r="AC1098" i="5"/>
  <c r="AB1098" i="5"/>
  <c r="AB1100" i="5"/>
  <c r="AA1100" i="5"/>
  <c r="AC1100" i="5"/>
  <c r="AB1102" i="5"/>
  <c r="AA1102" i="5"/>
  <c r="AC1102" i="5"/>
  <c r="AA1104" i="5"/>
  <c r="AC1104" i="5"/>
  <c r="AB1104" i="5"/>
  <c r="AB1106" i="5"/>
  <c r="AA1106" i="5"/>
  <c r="AC1106" i="5"/>
  <c r="AA1108" i="5"/>
  <c r="AC1108" i="5"/>
  <c r="AB1108" i="5"/>
  <c r="AB1110" i="5"/>
  <c r="AA1110" i="5"/>
  <c r="AC1110" i="5"/>
  <c r="AB1112" i="5"/>
  <c r="AA1112" i="5"/>
  <c r="AC1112" i="5"/>
  <c r="AB1114" i="5"/>
  <c r="AA1114" i="5"/>
  <c r="AC1114" i="5"/>
  <c r="AB1116" i="5"/>
  <c r="AA1116" i="5"/>
  <c r="AC1116" i="5"/>
  <c r="AA1118" i="5"/>
  <c r="AC1118" i="5"/>
  <c r="AB1118" i="5"/>
  <c r="AB1120" i="5"/>
  <c r="AA1120" i="5"/>
  <c r="AC1120" i="5"/>
  <c r="AA1122" i="5"/>
  <c r="AC1122" i="5"/>
  <c r="AB1122" i="5"/>
  <c r="AA1124" i="5"/>
  <c r="AC1124" i="5"/>
  <c r="AB1124" i="5"/>
  <c r="AB1126" i="5"/>
  <c r="AA1126" i="5"/>
  <c r="AC1126" i="5"/>
  <c r="AB1128" i="5"/>
  <c r="AA1128" i="5"/>
  <c r="AC1128" i="5"/>
  <c r="AB1130" i="5"/>
  <c r="AA1130" i="5"/>
  <c r="AC1130" i="5"/>
  <c r="AB1132" i="5"/>
  <c r="AA1132" i="5"/>
  <c r="AC1132" i="5"/>
  <c r="AB1134" i="5"/>
  <c r="AA1134" i="5"/>
  <c r="AC1134" i="5"/>
  <c r="AB1136" i="5"/>
  <c r="AA1136" i="5"/>
  <c r="AC1136" i="5"/>
  <c r="AB1138" i="5"/>
  <c r="AA1138" i="5"/>
  <c r="AC1138" i="5"/>
  <c r="AB1140" i="5"/>
  <c r="AA1140" i="5"/>
  <c r="AC1140" i="5"/>
  <c r="AB1142" i="5"/>
  <c r="AA1142" i="5"/>
  <c r="AC1142" i="5"/>
  <c r="AB1144" i="5"/>
  <c r="AA1144" i="5"/>
  <c r="AC1144" i="5"/>
  <c r="AB1146" i="5"/>
  <c r="AA1146" i="5"/>
  <c r="AC1146" i="5"/>
  <c r="AB1148" i="5"/>
  <c r="AA1148" i="5"/>
  <c r="AC1148" i="5"/>
  <c r="AB1150" i="5"/>
  <c r="AA1150" i="5"/>
  <c r="AC1150" i="5"/>
  <c r="AA1152" i="5"/>
  <c r="AC1152" i="5"/>
  <c r="AB1152" i="5"/>
  <c r="AB1154" i="5"/>
  <c r="AA1154" i="5"/>
  <c r="AC1154" i="5"/>
  <c r="AB1156" i="5"/>
  <c r="AA1156" i="5"/>
  <c r="AC1156" i="5"/>
  <c r="AB1158" i="5"/>
  <c r="AA1158" i="5"/>
  <c r="AC1158" i="5"/>
  <c r="AB1160" i="5"/>
  <c r="AA1160" i="5"/>
  <c r="AC1160" i="5"/>
  <c r="AB1162" i="5"/>
  <c r="AA1162" i="5"/>
  <c r="AC1162" i="5"/>
  <c r="AB1164" i="5"/>
  <c r="AA1164" i="5"/>
  <c r="AC1164" i="5"/>
  <c r="AB1166" i="5"/>
  <c r="AA1166" i="5"/>
  <c r="AC1166" i="5"/>
  <c r="AB1168" i="5"/>
  <c r="AA1168" i="5"/>
  <c r="AC1168" i="5"/>
  <c r="AB1170" i="5"/>
  <c r="AA1170" i="5"/>
  <c r="AC1170" i="5"/>
  <c r="AB1172" i="5"/>
  <c r="AA1172" i="5"/>
  <c r="AC1172" i="5"/>
  <c r="AB1174" i="5"/>
  <c r="AA1174" i="5"/>
  <c r="AC1174" i="5"/>
  <c r="AB1176" i="5"/>
  <c r="AA1176" i="5"/>
  <c r="AC1176" i="5"/>
  <c r="AA1178" i="5"/>
  <c r="AC1178" i="5"/>
  <c r="AB1178" i="5"/>
  <c r="AB1180" i="5"/>
  <c r="AA1180" i="5"/>
  <c r="AC1180" i="5"/>
  <c r="AB1182" i="5"/>
  <c r="AA1182" i="5"/>
  <c r="AC1182" i="5"/>
  <c r="AB1184" i="5"/>
  <c r="AA1184" i="5"/>
  <c r="AC1184" i="5"/>
  <c r="AB1186" i="5"/>
  <c r="AA1186" i="5"/>
  <c r="AC1186" i="5"/>
  <c r="AB1188" i="5"/>
  <c r="AA1188" i="5"/>
  <c r="AC1188" i="5"/>
  <c r="AB1190" i="5"/>
  <c r="AA1190" i="5"/>
  <c r="AC1190" i="5"/>
  <c r="AB1192" i="5"/>
  <c r="AA1192" i="5"/>
  <c r="AC1192" i="5"/>
  <c r="AB1194" i="5"/>
  <c r="AA1194" i="5"/>
  <c r="AC1194" i="5"/>
  <c r="AB1196" i="5"/>
  <c r="AA1196" i="5"/>
  <c r="AC1196" i="5"/>
  <c r="AB1198" i="5"/>
  <c r="AA1198" i="5"/>
  <c r="AC1198" i="5"/>
  <c r="AB1200" i="5"/>
  <c r="AA1200" i="5"/>
  <c r="AC1200" i="5"/>
  <c r="AB1202" i="5"/>
  <c r="AA1202" i="5"/>
  <c r="AC1202" i="5"/>
  <c r="AB1204" i="5"/>
  <c r="AA1204" i="5"/>
  <c r="AC1204" i="5"/>
  <c r="AB1206" i="5"/>
  <c r="AA1206" i="5"/>
  <c r="AC1206" i="5"/>
  <c r="AB1208" i="5"/>
  <c r="AA1208" i="5"/>
  <c r="AC1208" i="5"/>
  <c r="AB1210" i="5"/>
  <c r="AA1210" i="5"/>
  <c r="AC1210" i="5"/>
  <c r="AB1212" i="5"/>
  <c r="AA1212" i="5"/>
  <c r="AC1212" i="5"/>
  <c r="AB1214" i="5"/>
  <c r="AA1214" i="5"/>
  <c r="AC1214" i="5"/>
  <c r="AA1216" i="5"/>
  <c r="AC1216" i="5"/>
  <c r="AB1216" i="5"/>
  <c r="AB1218" i="5"/>
  <c r="AA1218" i="5"/>
  <c r="AC1218" i="5"/>
  <c r="AB1220" i="5"/>
  <c r="AA1220" i="5"/>
  <c r="AC1220" i="5"/>
  <c r="AB1222" i="5"/>
  <c r="AA1222" i="5"/>
  <c r="AC1222" i="5"/>
  <c r="AB1224" i="5"/>
  <c r="AA1224" i="5"/>
  <c r="AC1224" i="5"/>
  <c r="AB1226" i="5"/>
  <c r="AA1226" i="5"/>
  <c r="AC1226" i="5"/>
  <c r="AA1228" i="5"/>
  <c r="AC1228" i="5"/>
  <c r="AB1228" i="5"/>
  <c r="AB1230" i="5"/>
  <c r="AA1230" i="5"/>
  <c r="AC1230" i="5"/>
  <c r="AB1232" i="5"/>
  <c r="AA1232" i="5"/>
  <c r="AC1232" i="5"/>
  <c r="AB1234" i="5"/>
  <c r="AA1234" i="5"/>
  <c r="AC1234" i="5"/>
  <c r="AB1236" i="5"/>
  <c r="AA1236" i="5"/>
  <c r="AC1236" i="5"/>
  <c r="AB1238" i="5"/>
  <c r="AA1238" i="5"/>
  <c r="AC1238" i="5"/>
  <c r="AB1240" i="5"/>
  <c r="AA1240" i="5"/>
  <c r="AC1240" i="5"/>
  <c r="AA1242" i="5"/>
  <c r="AC1242" i="5"/>
  <c r="AB1242" i="5"/>
  <c r="AA1244" i="5"/>
  <c r="AC1244" i="5"/>
  <c r="AB1244" i="5"/>
  <c r="AA1246" i="5"/>
  <c r="AC1246" i="5"/>
  <c r="AB1246" i="5"/>
  <c r="AA1248" i="5"/>
  <c r="AC1248" i="5"/>
  <c r="AB1248" i="5"/>
  <c r="AA1250" i="5"/>
  <c r="AC1250" i="5"/>
  <c r="AB1250" i="5"/>
  <c r="AA1252" i="5"/>
  <c r="AC1252" i="5"/>
  <c r="AB1252" i="5"/>
  <c r="AA1254" i="5"/>
  <c r="AC1254" i="5"/>
  <c r="AB1254" i="5"/>
  <c r="AA1256" i="5"/>
  <c r="AC1256" i="5"/>
  <c r="AB1256" i="5"/>
  <c r="AA1258" i="5"/>
  <c r="AC1258" i="5"/>
  <c r="AB1258" i="5"/>
  <c r="AA1260" i="5"/>
  <c r="AC1260" i="5"/>
  <c r="AB1260" i="5"/>
  <c r="AA1262" i="5"/>
  <c r="AC1262" i="5"/>
  <c r="AB1262" i="5"/>
  <c r="AA1264" i="5"/>
  <c r="AC1264" i="5"/>
  <c r="AB1264" i="5"/>
  <c r="AA1266" i="5"/>
  <c r="AC1266" i="5"/>
  <c r="AB1266" i="5"/>
  <c r="AA1268" i="5"/>
  <c r="AC1268" i="5"/>
  <c r="AB1268" i="5"/>
  <c r="AA1270" i="5"/>
  <c r="AC1270" i="5"/>
  <c r="AB1270" i="5"/>
  <c r="AA1272" i="5"/>
  <c r="AC1272" i="5"/>
  <c r="AB1272" i="5"/>
  <c r="AA1274" i="5"/>
  <c r="AC1274" i="5"/>
  <c r="AB1274" i="5"/>
  <c r="AA1276" i="5"/>
  <c r="AC1276" i="5"/>
  <c r="AB1276" i="5"/>
  <c r="AA1278" i="5"/>
  <c r="AC1278" i="5"/>
  <c r="AB1278" i="5"/>
  <c r="AA1280" i="5"/>
  <c r="AC1280" i="5"/>
  <c r="AB1280" i="5"/>
  <c r="AA1282" i="5"/>
  <c r="AC1282" i="5"/>
  <c r="AB1282" i="5"/>
  <c r="AA1284" i="5"/>
  <c r="AC1284" i="5"/>
  <c r="AB1284" i="5"/>
  <c r="AA1286" i="5"/>
  <c r="AC1286" i="5"/>
  <c r="AB1286" i="5"/>
  <c r="AA1288" i="5"/>
  <c r="AC1288" i="5"/>
  <c r="AB1288" i="5"/>
  <c r="AA1290" i="5"/>
  <c r="AC1290" i="5"/>
  <c r="AB1290" i="5"/>
  <c r="AA1292" i="5"/>
  <c r="AC1292" i="5"/>
  <c r="AB1292" i="5"/>
  <c r="AA1294" i="5"/>
  <c r="AC1294" i="5"/>
  <c r="AB1294" i="5"/>
  <c r="AA1296" i="5"/>
  <c r="AC1296" i="5"/>
  <c r="AB1296" i="5"/>
  <c r="AA1298" i="5"/>
  <c r="AC1298" i="5"/>
  <c r="AB1298" i="5"/>
  <c r="AA1300" i="5"/>
  <c r="AC1300" i="5"/>
  <c r="AB1300" i="5"/>
  <c r="AA1302" i="5"/>
  <c r="AC1302" i="5"/>
  <c r="AB1302" i="5"/>
  <c r="AA1304" i="5"/>
  <c r="AC1304" i="5"/>
  <c r="AB1304" i="5"/>
  <c r="AA1306" i="5"/>
  <c r="AC1306" i="5"/>
  <c r="AB1306" i="5"/>
  <c r="AA1308" i="5"/>
  <c r="AC1308" i="5"/>
  <c r="AB1308" i="5"/>
  <c r="AA1310" i="5"/>
  <c r="AC1310" i="5"/>
  <c r="AB1310" i="5"/>
  <c r="AA1312" i="5"/>
  <c r="AC1312" i="5"/>
  <c r="AB1312" i="5"/>
  <c r="AA1314" i="5"/>
  <c r="AC1314" i="5"/>
  <c r="AB1314" i="5"/>
  <c r="AA1316" i="5"/>
  <c r="AC1316" i="5"/>
  <c r="AB1316" i="5"/>
  <c r="AA1318" i="5"/>
  <c r="AC1318" i="5"/>
  <c r="AB1318" i="5"/>
  <c r="AA1320" i="5"/>
  <c r="AC1320" i="5"/>
  <c r="AB1320" i="5"/>
  <c r="AA1322" i="5"/>
  <c r="AC1322" i="5"/>
  <c r="AB1322" i="5"/>
  <c r="AA1324" i="5"/>
  <c r="AC1324" i="5"/>
  <c r="AB1324" i="5"/>
  <c r="AA1326" i="5"/>
  <c r="AC1326" i="5"/>
  <c r="AB1326" i="5"/>
  <c r="AA1328" i="5"/>
  <c r="AC1328" i="5"/>
  <c r="AB1328" i="5"/>
  <c r="AA1330" i="5"/>
  <c r="AC1330" i="5"/>
  <c r="AB1330" i="5"/>
  <c r="AA1332" i="5"/>
  <c r="AC1332" i="5"/>
  <c r="AB1332" i="5"/>
  <c r="AA1334" i="5"/>
  <c r="AC1334" i="5"/>
  <c r="AB1334" i="5"/>
  <c r="AA1336" i="5"/>
  <c r="AC1336" i="5"/>
  <c r="AB1336" i="5"/>
  <c r="AA1338" i="5"/>
  <c r="AC1338" i="5"/>
  <c r="AB1338" i="5"/>
  <c r="AA1340" i="5"/>
  <c r="AC1340" i="5"/>
  <c r="AB1340" i="5"/>
  <c r="AA1342" i="5"/>
  <c r="AC1342" i="5"/>
  <c r="AB1342" i="5"/>
  <c r="AA1344" i="5"/>
  <c r="AC1344" i="5"/>
  <c r="AB1344" i="5"/>
  <c r="AA1346" i="5"/>
  <c r="AC1346" i="5"/>
  <c r="AB1346" i="5"/>
  <c r="AA1348" i="5"/>
  <c r="AC1348" i="5"/>
  <c r="AB1348" i="5"/>
  <c r="AA1350" i="5"/>
  <c r="AC1350" i="5"/>
  <c r="AB1350" i="5"/>
  <c r="AA1352" i="5"/>
  <c r="AC1352" i="5"/>
  <c r="AB1352" i="5"/>
  <c r="AA1354" i="5"/>
  <c r="AC1354" i="5"/>
  <c r="AB1354" i="5"/>
  <c r="AA1356" i="5"/>
  <c r="AC1356" i="5"/>
  <c r="AB1356" i="5"/>
  <c r="AA1358" i="5"/>
  <c r="AC1358" i="5"/>
  <c r="AB1358" i="5"/>
  <c r="AA1360" i="5"/>
  <c r="AC1360" i="5"/>
  <c r="AB1360" i="5"/>
  <c r="AA1362" i="5"/>
  <c r="AC1362" i="5"/>
  <c r="AB1362" i="5"/>
  <c r="AA1364" i="5"/>
  <c r="AC1364" i="5"/>
  <c r="AB1364" i="5"/>
  <c r="AA1366" i="5"/>
  <c r="AC1366" i="5"/>
  <c r="AB1366" i="5"/>
  <c r="AA1368" i="5"/>
  <c r="AC1368" i="5"/>
  <c r="AB1368" i="5"/>
  <c r="AA1370" i="5"/>
  <c r="AC1370" i="5"/>
  <c r="AB1370" i="5"/>
  <c r="AA1372" i="5"/>
  <c r="AC1372" i="5"/>
  <c r="AB1372" i="5"/>
  <c r="AA1374" i="5"/>
  <c r="AC1374" i="5"/>
  <c r="AB1374" i="5"/>
  <c r="AA1376" i="5"/>
  <c r="AC1376" i="5"/>
  <c r="AB1376" i="5"/>
  <c r="AA1378" i="5"/>
  <c r="AC1378" i="5"/>
  <c r="AB1378" i="5"/>
  <c r="AA1380" i="5"/>
  <c r="AC1380" i="5"/>
  <c r="AB1380" i="5"/>
  <c r="AA1382" i="5"/>
  <c r="AC1382" i="5"/>
  <c r="AB1382" i="5"/>
  <c r="AA1384" i="5"/>
  <c r="AC1384" i="5"/>
  <c r="AB1384" i="5"/>
  <c r="AA1386" i="5"/>
  <c r="AC1386" i="5"/>
  <c r="AB1386" i="5"/>
  <c r="AB1388" i="5"/>
  <c r="AA1388" i="5"/>
  <c r="AC1388" i="5"/>
  <c r="AA1390" i="5"/>
  <c r="AC1390" i="5"/>
  <c r="AB1390" i="5"/>
  <c r="AB1392" i="5"/>
  <c r="AA1392" i="5"/>
  <c r="AC1392" i="5"/>
  <c r="AA1394" i="5"/>
  <c r="AC1394" i="5"/>
  <c r="AB1394" i="5"/>
  <c r="AA1396" i="5"/>
  <c r="AC1396" i="5"/>
  <c r="AB1396" i="5"/>
  <c r="AB1398" i="5"/>
  <c r="AA1398" i="5"/>
  <c r="AC1398" i="5"/>
  <c r="AB1400" i="5"/>
  <c r="AA1400" i="5"/>
  <c r="AC1400" i="5"/>
  <c r="AA1402" i="5"/>
  <c r="AC1402" i="5"/>
  <c r="AB1402" i="5"/>
  <c r="AB1404" i="5"/>
  <c r="AA1404" i="5"/>
  <c r="AC1404" i="5"/>
  <c r="AA1406" i="5"/>
  <c r="AB1406" i="5"/>
  <c r="AC1406" i="5"/>
  <c r="AB1408" i="5"/>
  <c r="AA1408" i="5"/>
  <c r="AC1408" i="5"/>
  <c r="AB1410" i="5"/>
  <c r="AA1410" i="5"/>
  <c r="AC1410" i="5"/>
  <c r="AA1412" i="5"/>
  <c r="AC1412" i="5"/>
  <c r="AB1412" i="5"/>
  <c r="AB1414" i="5"/>
  <c r="AA1414" i="5"/>
  <c r="AC1414" i="5"/>
  <c r="AB1416" i="5"/>
  <c r="AA1416" i="5"/>
  <c r="AC1416" i="5"/>
  <c r="AB1418" i="5"/>
  <c r="AA1418" i="5"/>
  <c r="AC1418" i="5"/>
  <c r="AA1420" i="5"/>
  <c r="AB1420" i="5"/>
  <c r="AC1420" i="5"/>
  <c r="AA1422" i="5"/>
  <c r="AC1422" i="5"/>
  <c r="AB1422" i="5"/>
  <c r="AB1424" i="5"/>
  <c r="AA1424" i="5"/>
  <c r="AC1424" i="5"/>
  <c r="AA1426" i="5"/>
  <c r="AC1426" i="5"/>
  <c r="AB1426" i="5"/>
  <c r="AB1428" i="5"/>
  <c r="AA1428" i="5"/>
  <c r="AC1428" i="5"/>
  <c r="AB1430" i="5"/>
  <c r="AA1430" i="5"/>
  <c r="AC1430" i="5"/>
  <c r="AA1432" i="5"/>
  <c r="AC1432" i="5"/>
  <c r="AB1432" i="5"/>
  <c r="AA1434" i="5"/>
  <c r="AC1434" i="5"/>
  <c r="AB1434" i="5"/>
  <c r="AA1436" i="5"/>
  <c r="AC1436" i="5"/>
  <c r="AB1436" i="5"/>
  <c r="AA1438" i="5"/>
  <c r="AC1438" i="5"/>
  <c r="AB1438" i="5"/>
  <c r="AB1440" i="5"/>
  <c r="AA1440" i="5"/>
  <c r="AC1440" i="5"/>
  <c r="AA1442" i="5"/>
  <c r="AC1442" i="5"/>
  <c r="AB1442" i="5"/>
  <c r="AB1444" i="5"/>
  <c r="AA1444" i="5"/>
  <c r="AC1444" i="5"/>
  <c r="AB1446" i="5"/>
  <c r="AA1446" i="5"/>
  <c r="AC1446" i="5"/>
  <c r="AA1448" i="5"/>
  <c r="AC1448" i="5"/>
  <c r="AB1448" i="5"/>
  <c r="AA1450" i="5"/>
  <c r="AC1450" i="5"/>
  <c r="AB1450" i="5"/>
  <c r="AA1452" i="5"/>
  <c r="AC1452" i="5"/>
  <c r="AB1452" i="5"/>
  <c r="AB1454" i="5"/>
  <c r="AA1454" i="5"/>
  <c r="AC1454" i="5"/>
  <c r="AB1456" i="5"/>
  <c r="AA1456" i="5"/>
  <c r="AC1456" i="5"/>
  <c r="AB1458" i="5"/>
  <c r="AA1458" i="5"/>
  <c r="AC1458" i="5"/>
  <c r="AA1460" i="5"/>
  <c r="AC1460" i="5"/>
  <c r="AB1460" i="5"/>
  <c r="AA1462" i="5"/>
  <c r="AC1462" i="5"/>
  <c r="AB1462" i="5"/>
  <c r="AB1464" i="5"/>
  <c r="AA1464" i="5"/>
  <c r="AC1464" i="5"/>
  <c r="AB1466" i="5"/>
  <c r="AA1466" i="5"/>
  <c r="AC1466" i="5"/>
  <c r="AA1468" i="5"/>
  <c r="AC1468" i="5"/>
  <c r="AB1468" i="5"/>
  <c r="AA1470" i="5"/>
  <c r="AC1470" i="5"/>
  <c r="AB1470" i="5"/>
  <c r="AB1472" i="5"/>
  <c r="AA1472" i="5"/>
  <c r="AC1472" i="5"/>
  <c r="AB1474" i="5"/>
  <c r="AA1474" i="5"/>
  <c r="AC1474" i="5"/>
  <c r="AA1476" i="5"/>
  <c r="AC1476" i="5"/>
  <c r="AB1476" i="5"/>
  <c r="AB1478" i="5"/>
  <c r="AA1478" i="5"/>
  <c r="AC1478" i="5"/>
  <c r="AA1480" i="5"/>
  <c r="AC1480" i="5"/>
  <c r="AB1480" i="5"/>
  <c r="AA1482" i="5"/>
  <c r="AC1482" i="5"/>
  <c r="AB1482" i="5"/>
  <c r="AB1484" i="5"/>
  <c r="AA1484" i="5"/>
  <c r="AC1484" i="5"/>
  <c r="AA1486" i="5"/>
  <c r="AC1486" i="5"/>
  <c r="AB1486" i="5"/>
  <c r="AA1488" i="5"/>
  <c r="AC1488" i="5"/>
  <c r="AB1488" i="5"/>
  <c r="AB1490" i="5"/>
  <c r="AA1490" i="5"/>
  <c r="AC1490" i="5"/>
  <c r="AA1492" i="5"/>
  <c r="AC1492" i="5"/>
  <c r="AB1492" i="5"/>
  <c r="AA1494" i="5"/>
  <c r="AB1494" i="5"/>
  <c r="AC1494" i="5"/>
  <c r="AA1496" i="5"/>
  <c r="AC1496" i="5"/>
  <c r="AB1496" i="5"/>
  <c r="AA1498" i="5"/>
  <c r="AC1498" i="5"/>
  <c r="AB1498" i="5"/>
  <c r="AA1500" i="5"/>
  <c r="AC1500" i="5"/>
  <c r="AB1500" i="5"/>
  <c r="AA1502" i="5"/>
  <c r="AC1502" i="5"/>
  <c r="AB1502" i="5"/>
  <c r="AA1504" i="5"/>
  <c r="AC1504" i="5"/>
  <c r="AB1504" i="5"/>
  <c r="AB1506" i="5"/>
  <c r="AA1506" i="5"/>
  <c r="AC1506" i="5"/>
  <c r="AB1508" i="5"/>
  <c r="AA1508" i="5"/>
  <c r="AC1508" i="5"/>
  <c r="AA1510" i="5"/>
  <c r="AC1510" i="5"/>
  <c r="AB1510" i="5"/>
  <c r="AB1512" i="5"/>
  <c r="AA1512" i="5"/>
  <c r="AC1512" i="5"/>
  <c r="AB1514" i="5"/>
  <c r="AA1514" i="5"/>
  <c r="AC1514" i="5"/>
  <c r="AB1516" i="5"/>
  <c r="AA1516" i="5"/>
  <c r="AC1516" i="5"/>
  <c r="AA1518" i="5"/>
  <c r="AC1518" i="5"/>
  <c r="AB1518" i="5"/>
  <c r="AB1520" i="5"/>
  <c r="AA1520" i="5"/>
  <c r="AC1520" i="5"/>
  <c r="AB1522" i="5"/>
  <c r="AA1522" i="5"/>
  <c r="AC1522" i="5"/>
  <c r="AA1524" i="5"/>
  <c r="AC1524" i="5"/>
  <c r="AB1524" i="5"/>
  <c r="AB1526" i="5"/>
  <c r="AA1526" i="5"/>
  <c r="AC1526" i="5"/>
  <c r="AB1528" i="5"/>
  <c r="AA1528" i="5"/>
  <c r="AC1528" i="5"/>
  <c r="AA1530" i="5"/>
  <c r="AC1530" i="5"/>
  <c r="AB1530" i="5"/>
  <c r="AB1532" i="5"/>
  <c r="AA1532" i="5"/>
  <c r="AC1532" i="5"/>
  <c r="AA1534" i="5"/>
  <c r="AC1534" i="5"/>
  <c r="AB1534" i="5"/>
  <c r="AA1536" i="5"/>
  <c r="AC1536" i="5"/>
  <c r="AB1536" i="5"/>
  <c r="AA1538" i="5"/>
  <c r="AC1538" i="5"/>
  <c r="AB1538" i="5"/>
  <c r="AB1540" i="5"/>
  <c r="AA1540" i="5"/>
  <c r="AC1540" i="5"/>
  <c r="AA1542" i="5"/>
  <c r="AC1542" i="5"/>
  <c r="AB1542" i="5"/>
  <c r="AB1544" i="5"/>
  <c r="AA1544" i="5"/>
  <c r="AC1544" i="5"/>
  <c r="AA1546" i="5"/>
  <c r="AC1546" i="5"/>
  <c r="AB1546" i="5"/>
  <c r="AA1548" i="5"/>
  <c r="AC1548" i="5"/>
  <c r="AB1548" i="5"/>
  <c r="AB1550" i="5"/>
  <c r="AA1550" i="5"/>
  <c r="AC1550" i="5"/>
  <c r="AA1552" i="5"/>
  <c r="AC1552" i="5"/>
  <c r="AB1552" i="5"/>
  <c r="AA1554" i="5"/>
  <c r="AC1554" i="5"/>
  <c r="AB1554" i="5"/>
  <c r="AB1556" i="5"/>
  <c r="AA1556" i="5"/>
  <c r="AC1556" i="5"/>
  <c r="AB1558" i="5"/>
  <c r="AA1558" i="5"/>
  <c r="AC1558" i="5"/>
  <c r="AA1560" i="5"/>
  <c r="AC1560" i="5"/>
  <c r="AB1560" i="5"/>
  <c r="AA1562" i="5"/>
  <c r="AC1562" i="5"/>
  <c r="AB1562" i="5"/>
  <c r="AA1564" i="5"/>
  <c r="AC1564" i="5"/>
  <c r="AB1564" i="5"/>
  <c r="AB1566" i="5"/>
  <c r="AA1566" i="5"/>
  <c r="AC1566" i="5"/>
  <c r="AA1568" i="5"/>
  <c r="AC1568" i="5"/>
  <c r="AB1568" i="5"/>
  <c r="AA1570" i="5"/>
  <c r="AC1570" i="5"/>
  <c r="AB1570" i="5"/>
  <c r="AA1572" i="5"/>
  <c r="AC1572" i="5"/>
  <c r="AB1572" i="5"/>
  <c r="AA1574" i="5"/>
  <c r="AC1574" i="5"/>
  <c r="AB1574" i="5"/>
  <c r="AB1576" i="5"/>
  <c r="AA1576" i="5"/>
  <c r="AC1576" i="5"/>
  <c r="AA1578" i="5"/>
  <c r="AC1578" i="5"/>
  <c r="AB1578" i="5"/>
  <c r="AB1580" i="5"/>
  <c r="AA1580" i="5"/>
  <c r="AC1580" i="5"/>
  <c r="AB1582" i="5"/>
  <c r="AA1582" i="5"/>
  <c r="AC1582" i="5"/>
  <c r="AB1584" i="5"/>
  <c r="AA1584" i="5"/>
  <c r="AC1584" i="5"/>
  <c r="AA1586" i="5"/>
  <c r="AC1586" i="5"/>
  <c r="AB1586" i="5"/>
  <c r="AA1588" i="5"/>
  <c r="AC1588" i="5"/>
  <c r="AB1588" i="5"/>
  <c r="AA1590" i="5"/>
  <c r="AC1590" i="5"/>
  <c r="AB1590" i="5"/>
  <c r="AA1592" i="5"/>
  <c r="AC1592" i="5"/>
  <c r="AB1592" i="5"/>
  <c r="AB1594" i="5"/>
  <c r="AA1594" i="5"/>
  <c r="AC1594" i="5"/>
  <c r="AB1596" i="5"/>
  <c r="AA1596" i="5"/>
  <c r="AC1596" i="5"/>
  <c r="AB1598" i="5"/>
  <c r="AA1598" i="5"/>
  <c r="AC1598" i="5"/>
  <c r="AB1600" i="5"/>
  <c r="AA1600" i="5"/>
  <c r="AC1600" i="5"/>
  <c r="AB1602" i="5"/>
  <c r="AA1602" i="5"/>
  <c r="AC1602" i="5"/>
  <c r="AA1604" i="5"/>
  <c r="AC1604" i="5"/>
  <c r="AB1604" i="5"/>
  <c r="AB1606" i="5"/>
  <c r="AA1606" i="5"/>
  <c r="AC1606" i="5"/>
  <c r="AB1608" i="5"/>
  <c r="AA1608" i="5"/>
  <c r="AC1608" i="5"/>
  <c r="AB1610" i="5"/>
  <c r="AA1610" i="5"/>
  <c r="AC1610" i="5"/>
  <c r="AB1612" i="5"/>
  <c r="AA1612" i="5"/>
  <c r="AC1612" i="5"/>
  <c r="AB1614" i="5"/>
  <c r="AA1614" i="5"/>
  <c r="AC1614" i="5"/>
  <c r="AB1616" i="5"/>
  <c r="AA1616" i="5"/>
  <c r="AC1616" i="5"/>
  <c r="AB1618" i="5"/>
  <c r="AA1618" i="5"/>
  <c r="AC1618" i="5"/>
  <c r="AB1620" i="5"/>
  <c r="AA1620" i="5"/>
  <c r="AC1620" i="5"/>
  <c r="AA1622" i="5"/>
  <c r="AC1622" i="5"/>
  <c r="AB1622" i="5"/>
  <c r="AB1624" i="5"/>
  <c r="AA1624" i="5"/>
  <c r="AC1624" i="5"/>
  <c r="AA1626" i="5"/>
  <c r="AC1626" i="5"/>
  <c r="AB1626" i="5"/>
  <c r="AB1628" i="5"/>
  <c r="AA1628" i="5"/>
  <c r="AC1628" i="5"/>
  <c r="AA1630" i="5"/>
  <c r="AC1630" i="5"/>
  <c r="AB1630" i="5"/>
  <c r="AB1632" i="5"/>
  <c r="AA1632" i="5"/>
  <c r="AC1632" i="5"/>
  <c r="AB1634" i="5"/>
  <c r="AA1634" i="5"/>
  <c r="AC1634" i="5"/>
  <c r="AA1636" i="5"/>
  <c r="AC1636" i="5"/>
  <c r="AB1636" i="5"/>
  <c r="AA1638" i="5"/>
  <c r="AC1638" i="5"/>
  <c r="AB1638" i="5"/>
  <c r="AB1640" i="5"/>
  <c r="AA1640" i="5"/>
  <c r="AC1640" i="5"/>
  <c r="AA1642" i="5"/>
  <c r="AC1642" i="5"/>
  <c r="AB1642" i="5"/>
  <c r="AB1644" i="5"/>
  <c r="AA1644" i="5"/>
  <c r="AC1644" i="5"/>
  <c r="AB1646" i="5"/>
  <c r="AA1646" i="5"/>
  <c r="AC1646" i="5"/>
  <c r="AA1648" i="5"/>
  <c r="AC1648" i="5"/>
  <c r="AB1648" i="5"/>
  <c r="AA1650" i="5"/>
  <c r="AC1650" i="5"/>
  <c r="AB1650" i="5"/>
  <c r="AB1652" i="5"/>
  <c r="AA1652" i="5"/>
  <c r="AC1652" i="5"/>
  <c r="AB1654" i="5"/>
  <c r="AA1654" i="5"/>
  <c r="AC1654" i="5"/>
  <c r="AB1656" i="5"/>
  <c r="AA1656" i="5"/>
  <c r="AC1656" i="5"/>
  <c r="AB1658" i="5"/>
  <c r="AA1658" i="5"/>
  <c r="AC1658" i="5"/>
  <c r="AB1660" i="5"/>
  <c r="AA1660" i="5"/>
  <c r="AC1660" i="5"/>
  <c r="AB1662" i="5"/>
  <c r="AA1662" i="5"/>
  <c r="AC1662" i="5"/>
  <c r="AA1664" i="5"/>
  <c r="AC1664" i="5"/>
  <c r="AB1664" i="5"/>
  <c r="AB1666" i="5"/>
  <c r="AA1666" i="5"/>
  <c r="AC1666" i="5"/>
  <c r="AA1668" i="5"/>
  <c r="AC1668" i="5"/>
  <c r="AB1668" i="5"/>
  <c r="AA1670" i="5"/>
  <c r="AC1670" i="5"/>
  <c r="AB1670" i="5"/>
  <c r="AA1672" i="5"/>
  <c r="AC1672" i="5"/>
  <c r="AB1672" i="5"/>
  <c r="AA1674" i="5"/>
  <c r="AC1674" i="5"/>
  <c r="AB1674" i="5"/>
  <c r="AB1676" i="5"/>
  <c r="AA1676" i="5"/>
  <c r="AC1676" i="5"/>
  <c r="AA1678" i="5"/>
  <c r="AC1678" i="5"/>
  <c r="AB1678" i="5"/>
  <c r="AB1680" i="5"/>
  <c r="AA1680" i="5"/>
  <c r="AC1680" i="5"/>
  <c r="AB1682" i="5"/>
  <c r="AA1682" i="5"/>
  <c r="AC1682" i="5"/>
  <c r="AA1684" i="5"/>
  <c r="AC1684" i="5"/>
  <c r="AB1684" i="5"/>
  <c r="AA1686" i="5"/>
  <c r="AC1686" i="5"/>
  <c r="AB1686" i="5"/>
  <c r="AA1688" i="5"/>
  <c r="AC1688" i="5"/>
  <c r="AB1688" i="5"/>
  <c r="AA1690" i="5"/>
  <c r="AC1690" i="5"/>
  <c r="AB1690" i="5"/>
  <c r="AB1692" i="5"/>
  <c r="AA1692" i="5"/>
  <c r="AC1692" i="5"/>
  <c r="AB1694" i="5"/>
  <c r="AA1694" i="5"/>
  <c r="AC1694" i="5"/>
  <c r="AA1696" i="5"/>
  <c r="AC1696" i="5"/>
  <c r="AB1696" i="5"/>
  <c r="AB1698" i="5"/>
  <c r="AA1698" i="5"/>
  <c r="AC1698" i="5"/>
  <c r="AA1700" i="5"/>
  <c r="AC1700" i="5"/>
  <c r="AB1700" i="5"/>
  <c r="AA1702" i="5"/>
  <c r="AC1702" i="5"/>
  <c r="AB1702" i="5"/>
  <c r="AB1704" i="5"/>
  <c r="AA1704" i="5"/>
  <c r="AC1704" i="5"/>
  <c r="AA1706" i="5"/>
  <c r="AC1706" i="5"/>
  <c r="AB1706" i="5"/>
  <c r="AA1708" i="5"/>
  <c r="AC1708" i="5"/>
  <c r="AB1708" i="5"/>
  <c r="AA1710" i="5"/>
  <c r="AC1710" i="5"/>
  <c r="AB1710" i="5"/>
  <c r="AB1712" i="5"/>
  <c r="AA1712" i="5"/>
  <c r="AC1712" i="5"/>
  <c r="AA1714" i="5"/>
  <c r="AC1714" i="5"/>
  <c r="AB1714" i="5"/>
  <c r="AA1716" i="5"/>
  <c r="AC1716" i="5"/>
  <c r="AB1716" i="5"/>
  <c r="AB1718" i="5"/>
  <c r="AC1718" i="5"/>
  <c r="AA1718" i="5"/>
  <c r="AB1720" i="5"/>
  <c r="AA1720" i="5"/>
  <c r="AC1720" i="5"/>
  <c r="AB1722" i="5"/>
  <c r="AA1722" i="5"/>
  <c r="AC1722" i="5"/>
  <c r="AB1724" i="5"/>
  <c r="AA1724" i="5"/>
  <c r="AC1724" i="5"/>
  <c r="AA1726" i="5"/>
  <c r="AC1726" i="5"/>
  <c r="AB1726" i="5"/>
  <c r="AB1728" i="5"/>
  <c r="AA1728" i="5"/>
  <c r="AC1728" i="5"/>
  <c r="AB1730" i="5"/>
  <c r="AA1730" i="5"/>
  <c r="AC1730" i="5"/>
  <c r="AA1732" i="5"/>
  <c r="AC1732" i="5"/>
  <c r="AB1732" i="5"/>
  <c r="AA1734" i="5"/>
  <c r="AC1734" i="5"/>
  <c r="AB1734" i="5"/>
  <c r="AA1736" i="5"/>
  <c r="AC1736" i="5"/>
  <c r="AB1736" i="5"/>
  <c r="AA1738" i="5"/>
  <c r="AC1738" i="5"/>
  <c r="AB1738" i="5"/>
  <c r="AB1740" i="5"/>
  <c r="AA1740" i="5"/>
  <c r="AC1740" i="5"/>
  <c r="AA1742" i="5"/>
  <c r="AC1742" i="5"/>
  <c r="AB1742" i="5"/>
  <c r="AB1744" i="5"/>
  <c r="AA1744" i="5"/>
  <c r="AC1744" i="5"/>
  <c r="AA1746" i="5"/>
  <c r="AB1746" i="5"/>
  <c r="AC1746" i="5"/>
  <c r="AA1748" i="5"/>
  <c r="AB1748" i="5"/>
  <c r="AC1748" i="5"/>
  <c r="AA1750" i="5"/>
  <c r="AB1750" i="5"/>
  <c r="AC1750" i="5"/>
  <c r="AA1752" i="5"/>
  <c r="AB1752" i="5"/>
  <c r="AC1752" i="5"/>
  <c r="AA1754" i="5"/>
  <c r="AB1754" i="5"/>
  <c r="AC1754" i="5"/>
  <c r="AA1756" i="5"/>
  <c r="AB1756" i="5"/>
  <c r="AC1756" i="5"/>
  <c r="AC1758" i="5"/>
  <c r="AB1758" i="5"/>
  <c r="AA1760" i="5"/>
  <c r="AB1760" i="5"/>
  <c r="AC1760" i="5"/>
  <c r="AA1762" i="5"/>
  <c r="AB1762" i="5"/>
  <c r="AC1762" i="5"/>
  <c r="AA1764" i="5"/>
  <c r="AB1764" i="5"/>
  <c r="AC1764" i="5"/>
  <c r="AA1766" i="5"/>
  <c r="AB1766" i="5"/>
  <c r="AC1766" i="5"/>
  <c r="AA1768" i="5"/>
  <c r="AB1768" i="5"/>
  <c r="AC1768" i="5"/>
  <c r="AA1770" i="5"/>
  <c r="AB1770" i="5"/>
  <c r="AC1770" i="5"/>
  <c r="AA1772" i="5"/>
  <c r="AB1772" i="5"/>
  <c r="AC1772" i="5"/>
  <c r="AA1774" i="5"/>
  <c r="AB1774" i="5"/>
  <c r="AC1774" i="5"/>
  <c r="AA1776" i="5"/>
  <c r="AB1776" i="5"/>
  <c r="AC1776" i="5"/>
  <c r="AA1778" i="5"/>
  <c r="AB1778" i="5"/>
  <c r="AC1778" i="5"/>
  <c r="AA1780" i="5"/>
  <c r="AB1780" i="5"/>
  <c r="AC1780" i="5"/>
  <c r="AA1782" i="5"/>
  <c r="AB1782" i="5"/>
  <c r="AC1782" i="5"/>
  <c r="AA1784" i="5"/>
  <c r="AB1784" i="5"/>
  <c r="AC1784" i="5"/>
  <c r="AA1786" i="5"/>
  <c r="AB1786" i="5"/>
  <c r="AC1786" i="5"/>
  <c r="AA1788" i="5"/>
  <c r="AC1788" i="5"/>
  <c r="AB1788" i="5"/>
  <c r="AA1790" i="5"/>
  <c r="AB1790" i="5"/>
  <c r="AC1790" i="5"/>
  <c r="AA1792" i="5"/>
  <c r="AB1792" i="5"/>
  <c r="AC1792" i="5"/>
  <c r="AA1794" i="5"/>
  <c r="AB1794" i="5"/>
  <c r="AC1794" i="5"/>
  <c r="AA1796" i="5"/>
  <c r="AB1796" i="5"/>
  <c r="AC1796" i="5"/>
  <c r="AA1798" i="5"/>
  <c r="AB1798" i="5"/>
  <c r="AC1798" i="5"/>
  <c r="AA1800" i="5"/>
  <c r="AB1800" i="5"/>
  <c r="AC1800" i="5"/>
  <c r="AA1802" i="5"/>
  <c r="AB1802" i="5"/>
  <c r="AC1802" i="5"/>
  <c r="AA1804" i="5"/>
  <c r="AB1804" i="5"/>
  <c r="AC1804" i="5"/>
  <c r="AA1806" i="5"/>
  <c r="AB1806" i="5"/>
  <c r="AC1806" i="5"/>
  <c r="AA1808" i="5"/>
  <c r="AB1808" i="5"/>
  <c r="AC1808" i="5"/>
  <c r="AA1810" i="5"/>
  <c r="AB1810" i="5"/>
  <c r="AC1810" i="5"/>
  <c r="AA1812" i="5"/>
  <c r="AB1812" i="5"/>
  <c r="AC1812" i="5"/>
  <c r="AB793" i="5"/>
  <c r="AA793" i="5"/>
  <c r="AC793" i="5"/>
  <c r="AB795" i="5"/>
  <c r="AA795" i="5"/>
  <c r="AC795" i="5"/>
  <c r="AC797" i="5"/>
  <c r="AA797" i="5"/>
  <c r="AB797" i="5"/>
  <c r="AC799" i="5"/>
  <c r="AA799" i="5"/>
  <c r="AB799" i="5"/>
  <c r="AC801" i="5"/>
  <c r="AA801" i="5"/>
  <c r="AB801" i="5"/>
  <c r="AC803" i="5"/>
  <c r="AA803" i="5"/>
  <c r="AB803" i="5"/>
  <c r="AB805" i="5"/>
  <c r="AA805" i="5"/>
  <c r="AC805" i="5"/>
  <c r="AA807" i="5"/>
  <c r="AB807" i="5"/>
  <c r="AC807" i="5"/>
  <c r="AA809" i="5"/>
  <c r="AB809" i="5"/>
  <c r="AC809" i="5"/>
  <c r="AA811" i="5"/>
  <c r="AB811" i="5"/>
  <c r="AC811" i="5"/>
  <c r="AA813" i="5"/>
  <c r="AC813" i="5"/>
  <c r="AB813" i="5"/>
  <c r="AA815" i="5"/>
  <c r="AC815" i="5"/>
  <c r="AB815" i="5"/>
  <c r="AA817" i="5"/>
  <c r="AB817" i="5"/>
  <c r="AC817" i="5"/>
  <c r="AA819" i="5"/>
  <c r="AC819" i="5"/>
  <c r="AB819" i="5"/>
  <c r="AA821" i="5"/>
  <c r="AB821" i="5"/>
  <c r="AC821" i="5"/>
  <c r="AA823" i="5"/>
  <c r="AB823" i="5"/>
  <c r="AC823" i="5"/>
  <c r="AA825" i="5"/>
  <c r="AC825" i="5"/>
  <c r="AB825" i="5"/>
  <c r="AA827" i="5"/>
  <c r="AB827" i="5"/>
  <c r="AC827" i="5"/>
  <c r="AA829" i="5"/>
  <c r="AC829" i="5"/>
  <c r="AB829" i="5"/>
  <c r="AA831" i="5"/>
  <c r="AC831" i="5"/>
  <c r="AB831" i="5"/>
  <c r="AA833" i="5"/>
  <c r="AB833" i="5"/>
  <c r="AC833" i="5"/>
  <c r="AA835" i="5"/>
  <c r="AB835" i="5"/>
  <c r="AC835" i="5"/>
  <c r="AA837" i="5"/>
  <c r="AC837" i="5"/>
  <c r="AB837" i="5"/>
  <c r="AB839" i="5"/>
  <c r="AA839" i="5"/>
  <c r="AC839" i="5"/>
  <c r="AB841" i="5"/>
  <c r="AA841" i="5"/>
  <c r="AC841" i="5"/>
  <c r="AC843" i="5"/>
  <c r="AB843" i="5"/>
  <c r="AA843" i="5"/>
  <c r="AC845" i="5"/>
  <c r="AA845" i="5"/>
  <c r="AB845" i="5"/>
  <c r="AC847" i="5"/>
  <c r="AB847" i="5"/>
  <c r="AA847" i="5"/>
  <c r="AA849" i="5"/>
  <c r="AB849" i="5"/>
  <c r="AC849" i="5"/>
  <c r="AA851" i="5"/>
  <c r="AC851" i="5"/>
  <c r="AB851" i="5"/>
  <c r="AB853" i="5"/>
  <c r="AA853" i="5"/>
  <c r="AC853" i="5"/>
  <c r="AA855" i="5"/>
  <c r="AB855" i="5"/>
  <c r="AC855" i="5"/>
  <c r="AB857" i="5"/>
  <c r="AA857" i="5"/>
  <c r="AC857" i="5"/>
  <c r="AB859" i="5"/>
  <c r="AA859" i="5"/>
  <c r="AC859" i="5"/>
  <c r="AC861" i="5"/>
  <c r="AA861" i="5"/>
  <c r="AB861" i="5"/>
  <c r="AB863" i="5"/>
  <c r="AA863" i="5"/>
  <c r="AC863" i="5"/>
  <c r="AB865" i="5"/>
  <c r="AA865" i="5"/>
  <c r="AC865" i="5"/>
  <c r="AC867" i="5"/>
  <c r="AA867" i="5"/>
  <c r="AB867" i="5"/>
  <c r="AB869" i="5"/>
  <c r="AA869" i="5"/>
  <c r="AC869" i="5"/>
  <c r="AC871" i="5"/>
  <c r="AA871" i="5"/>
  <c r="AB871" i="5"/>
  <c r="AC873" i="5"/>
  <c r="AA873" i="5"/>
  <c r="AB873" i="5"/>
  <c r="AC875" i="5"/>
  <c r="AA875" i="5"/>
  <c r="AB875" i="5"/>
  <c r="AA877" i="5"/>
  <c r="AB877" i="5"/>
  <c r="AC877" i="5"/>
  <c r="AA879" i="5"/>
  <c r="AB879" i="5"/>
  <c r="AC879" i="5"/>
  <c r="AA881" i="5"/>
  <c r="AB881" i="5"/>
  <c r="AC881" i="5"/>
  <c r="AA883" i="5"/>
  <c r="AB883" i="5"/>
  <c r="AC883" i="5"/>
  <c r="AA885" i="5"/>
  <c r="AB885" i="5"/>
  <c r="AC885" i="5"/>
  <c r="AA887" i="5"/>
  <c r="AB887" i="5"/>
  <c r="AC887" i="5"/>
  <c r="AA889" i="5"/>
  <c r="AB889" i="5"/>
  <c r="AC889" i="5"/>
  <c r="AA891" i="5"/>
  <c r="AB891" i="5"/>
  <c r="AC891" i="5"/>
  <c r="AA893" i="5"/>
  <c r="AB893" i="5"/>
  <c r="AC893" i="5"/>
  <c r="AA895" i="5"/>
  <c r="AB895" i="5"/>
  <c r="AC895" i="5"/>
  <c r="AA897" i="5"/>
  <c r="AB897" i="5"/>
  <c r="AC897" i="5"/>
  <c r="AA899" i="5"/>
  <c r="AB899" i="5"/>
  <c r="AC899" i="5"/>
  <c r="AA901" i="5"/>
  <c r="AB901" i="5"/>
  <c r="AC901" i="5"/>
  <c r="AA903" i="5"/>
  <c r="AB903" i="5"/>
  <c r="AC903" i="5"/>
  <c r="AA905" i="5"/>
  <c r="AB905" i="5"/>
  <c r="AC905" i="5"/>
  <c r="AA907" i="5"/>
  <c r="AB907" i="5"/>
  <c r="AC907" i="5"/>
  <c r="AA909" i="5"/>
  <c r="AB909" i="5"/>
  <c r="AC909" i="5"/>
  <c r="AA911" i="5"/>
  <c r="AB911" i="5"/>
  <c r="AC911" i="5"/>
  <c r="AA913" i="5"/>
  <c r="AB913" i="5"/>
  <c r="AC913" i="5"/>
  <c r="AA915" i="5"/>
  <c r="AB915" i="5"/>
  <c r="AC915" i="5"/>
  <c r="AA917" i="5"/>
  <c r="AB917" i="5"/>
  <c r="AC917" i="5"/>
  <c r="AA919" i="5"/>
  <c r="AB919" i="5"/>
  <c r="AC919" i="5"/>
  <c r="AC921" i="5"/>
  <c r="AA921" i="5"/>
  <c r="AB921" i="5"/>
  <c r="AA923" i="5"/>
  <c r="AB923" i="5"/>
  <c r="AC923" i="5"/>
  <c r="AA925" i="5"/>
  <c r="AC925" i="5"/>
  <c r="AB925" i="5"/>
  <c r="AC927" i="5"/>
  <c r="AA927" i="5"/>
  <c r="AB927" i="5"/>
  <c r="AC929" i="5"/>
  <c r="AA929" i="5"/>
  <c r="AB929" i="5"/>
  <c r="AC931" i="5"/>
  <c r="AA931" i="5"/>
  <c r="AB931" i="5"/>
  <c r="AA933" i="5"/>
  <c r="AB933" i="5"/>
  <c r="AC933" i="5"/>
  <c r="AC935" i="5"/>
  <c r="AA935" i="5"/>
  <c r="AB935" i="5"/>
  <c r="AC937" i="5"/>
  <c r="AA937" i="5"/>
  <c r="AB937" i="5"/>
  <c r="AC939" i="5"/>
  <c r="AA939" i="5"/>
  <c r="AB939" i="5"/>
  <c r="AA941" i="5"/>
  <c r="AB941" i="5"/>
  <c r="AC941" i="5"/>
  <c r="AC943" i="5"/>
  <c r="AA943" i="5"/>
  <c r="AB943" i="5"/>
  <c r="AA945" i="5"/>
  <c r="AB945" i="5"/>
  <c r="AC945" i="5"/>
  <c r="AC947" i="5"/>
  <c r="AA947" i="5"/>
  <c r="AB947" i="5"/>
  <c r="AC949" i="5"/>
  <c r="AA949" i="5"/>
  <c r="AB949" i="5"/>
  <c r="AA951" i="5"/>
  <c r="AB951" i="5"/>
  <c r="AC951" i="5"/>
  <c r="AA953" i="5"/>
  <c r="AC953" i="5"/>
  <c r="AB953" i="5"/>
  <c r="AC955" i="5"/>
  <c r="AA955" i="5"/>
  <c r="AB955" i="5"/>
  <c r="AA957" i="5"/>
  <c r="AB957" i="5"/>
  <c r="AC957" i="5"/>
  <c r="AA959" i="5"/>
  <c r="AB959" i="5"/>
  <c r="AC959" i="5"/>
  <c r="AA961" i="5"/>
  <c r="AB961" i="5"/>
  <c r="AC961" i="5"/>
  <c r="AC963" i="5"/>
  <c r="AA963" i="5"/>
  <c r="AB963" i="5"/>
  <c r="AC965" i="5"/>
  <c r="AA965" i="5"/>
  <c r="AB965" i="5"/>
  <c r="AA967" i="5"/>
  <c r="AB967" i="5"/>
  <c r="AC967" i="5"/>
  <c r="AC969" i="5"/>
  <c r="AA969" i="5"/>
  <c r="AB969" i="5"/>
  <c r="AC971" i="5"/>
  <c r="AA971" i="5"/>
  <c r="AB971" i="5"/>
  <c r="AC973" i="5"/>
  <c r="AA973" i="5"/>
  <c r="AB973" i="5"/>
  <c r="AA975" i="5"/>
  <c r="AB975" i="5"/>
  <c r="AC975" i="5"/>
  <c r="AA977" i="5"/>
  <c r="AC977" i="5"/>
  <c r="AB977" i="5"/>
  <c r="AB979" i="5"/>
  <c r="AA979" i="5"/>
  <c r="AC979" i="5"/>
  <c r="AA981" i="5"/>
  <c r="AB981" i="5"/>
  <c r="AC981" i="5"/>
  <c r="AA983" i="5"/>
  <c r="AB983" i="5"/>
  <c r="AC983" i="5"/>
  <c r="AA985" i="5"/>
  <c r="AB985" i="5"/>
  <c r="AC985" i="5"/>
  <c r="AA987" i="5"/>
  <c r="AB987" i="5"/>
  <c r="AC987" i="5"/>
  <c r="AA989" i="5"/>
  <c r="AB989" i="5"/>
  <c r="AC989" i="5"/>
  <c r="AA991" i="5"/>
  <c r="AB991" i="5"/>
  <c r="AC991" i="5"/>
  <c r="AA993" i="5"/>
  <c r="AB993" i="5"/>
  <c r="AC993" i="5"/>
  <c r="AA995" i="5"/>
  <c r="AB995" i="5"/>
  <c r="AC995" i="5"/>
  <c r="AA997" i="5"/>
  <c r="AB997" i="5"/>
  <c r="AC997" i="5"/>
  <c r="AA999" i="5"/>
  <c r="AB999" i="5"/>
  <c r="AC999" i="5"/>
  <c r="AC1001" i="5"/>
  <c r="AA1001" i="5"/>
  <c r="AB1001" i="5"/>
  <c r="AC1003" i="5"/>
  <c r="AA1003" i="5"/>
  <c r="AB1003" i="5"/>
  <c r="AC1005" i="5"/>
  <c r="AA1005" i="5"/>
  <c r="AB1005" i="5"/>
  <c r="AA1007" i="5"/>
  <c r="AB1007" i="5"/>
  <c r="AC1007" i="5"/>
  <c r="AC1009" i="5"/>
  <c r="AA1009" i="5"/>
  <c r="AB1009" i="5"/>
  <c r="AC1011" i="5"/>
  <c r="AA1011" i="5"/>
  <c r="AB1011" i="5"/>
  <c r="AA1013" i="5"/>
  <c r="AB1013" i="5"/>
  <c r="AC1013" i="5"/>
  <c r="AC1015" i="5"/>
  <c r="AA1015" i="5"/>
  <c r="AB1015" i="5"/>
  <c r="AA1017" i="5"/>
  <c r="AB1017" i="5"/>
  <c r="AC1017" i="5"/>
  <c r="AC1019" i="5"/>
  <c r="AA1019" i="5"/>
  <c r="AB1019" i="5"/>
  <c r="AC1021" i="5"/>
  <c r="AB1021" i="5"/>
  <c r="AA1021" i="5"/>
  <c r="AA1023" i="5"/>
  <c r="AB1023" i="5"/>
  <c r="AC1023" i="5"/>
  <c r="AA1025" i="5"/>
  <c r="AB1025" i="5"/>
  <c r="AC1025" i="5"/>
  <c r="AA1027" i="5"/>
  <c r="AB1027" i="5"/>
  <c r="AC1027" i="5"/>
  <c r="AC1029" i="5"/>
  <c r="AA1029" i="5"/>
  <c r="AB1029" i="5"/>
  <c r="AA1031" i="5"/>
  <c r="AC1031" i="5"/>
  <c r="AB1031" i="5"/>
  <c r="AA1033" i="5"/>
  <c r="AC1033" i="5"/>
  <c r="AB1033" i="5"/>
  <c r="AA1035" i="5"/>
  <c r="AC1035" i="5"/>
  <c r="AB1035" i="5"/>
  <c r="AB1037" i="5"/>
  <c r="AA1037" i="5"/>
  <c r="AC1037" i="5"/>
  <c r="AB1039" i="5"/>
  <c r="AA1039" i="5"/>
  <c r="AC1039" i="5"/>
  <c r="AB1041" i="5"/>
  <c r="AA1041" i="5"/>
  <c r="AC1041" i="5"/>
  <c r="AB1043" i="5"/>
  <c r="AA1043" i="5"/>
  <c r="AC1043" i="5"/>
  <c r="AB1045" i="5"/>
  <c r="AA1045" i="5"/>
  <c r="AC1045" i="5"/>
  <c r="AB1047" i="5"/>
  <c r="AA1047" i="5"/>
  <c r="AC1047" i="5"/>
  <c r="AB1049" i="5"/>
  <c r="AA1049" i="5"/>
  <c r="AC1049" i="5"/>
  <c r="AB1051" i="5"/>
  <c r="AA1051" i="5"/>
  <c r="AC1051" i="5"/>
  <c r="AB1053" i="5"/>
  <c r="AA1053" i="5"/>
  <c r="AC1053" i="5"/>
  <c r="AA1055" i="5"/>
  <c r="AC1055" i="5"/>
  <c r="AB1055" i="5"/>
  <c r="AB1057" i="5"/>
  <c r="AA1057" i="5"/>
  <c r="AC1057" i="5"/>
  <c r="AB1059" i="5"/>
  <c r="AA1059" i="5"/>
  <c r="AC1059" i="5"/>
  <c r="AB1061" i="5"/>
  <c r="AA1061" i="5"/>
  <c r="AC1061" i="5"/>
  <c r="AB1063" i="5"/>
  <c r="AA1063" i="5"/>
  <c r="AC1063" i="5"/>
  <c r="AB1065" i="5"/>
  <c r="AA1065" i="5"/>
  <c r="AC1065" i="5"/>
  <c r="AB1067" i="5"/>
  <c r="AA1067" i="5"/>
  <c r="AC1067" i="5"/>
  <c r="AB1069" i="5"/>
  <c r="AA1069" i="5"/>
  <c r="AC1069" i="5"/>
  <c r="AB1071" i="5"/>
  <c r="AA1071" i="5"/>
  <c r="AC1071" i="5"/>
  <c r="AB1073" i="5"/>
  <c r="AA1073" i="5"/>
  <c r="AC1073" i="5"/>
  <c r="AB1075" i="5"/>
  <c r="AA1075" i="5"/>
  <c r="AC1075" i="5"/>
  <c r="AB1077" i="5"/>
  <c r="AA1077" i="5"/>
  <c r="AC1077" i="5"/>
  <c r="AA1079" i="5"/>
  <c r="AC1079" i="5"/>
  <c r="AB1079" i="5"/>
  <c r="AB1081" i="5"/>
  <c r="AA1081" i="5"/>
  <c r="AC1081" i="5"/>
  <c r="AA1083" i="5"/>
  <c r="AC1083" i="5"/>
  <c r="AB1083" i="5"/>
  <c r="AA1085" i="5"/>
  <c r="AC1085" i="5"/>
  <c r="AB1085" i="5"/>
  <c r="AA1087" i="5"/>
  <c r="AC1087" i="5"/>
  <c r="AB1087" i="5"/>
  <c r="AA1089" i="5"/>
  <c r="AC1089" i="5"/>
  <c r="AB1089" i="5"/>
  <c r="AB1091" i="5"/>
  <c r="AA1091" i="5"/>
  <c r="AC1091" i="5"/>
  <c r="AA1093" i="5"/>
  <c r="AC1093" i="5"/>
  <c r="AB1093" i="5"/>
  <c r="AB1095" i="5"/>
  <c r="AA1095" i="5"/>
  <c r="AC1095" i="5"/>
  <c r="AA1097" i="5"/>
  <c r="AC1097" i="5"/>
  <c r="AB1097" i="5"/>
  <c r="AA1099" i="5"/>
  <c r="AC1099" i="5"/>
  <c r="AB1099" i="5"/>
  <c r="AB1101" i="5"/>
  <c r="AA1101" i="5"/>
  <c r="AC1101" i="5"/>
  <c r="AB1103" i="5"/>
  <c r="AA1103" i="5"/>
  <c r="AC1103" i="5"/>
  <c r="AA1105" i="5"/>
  <c r="AC1105" i="5"/>
  <c r="AB1105" i="5"/>
  <c r="AB1107" i="5"/>
  <c r="AA1107" i="5"/>
  <c r="AC1107" i="5"/>
  <c r="AA1109" i="5"/>
  <c r="AC1109" i="5"/>
  <c r="AB1109" i="5"/>
  <c r="AB1111" i="5"/>
  <c r="AA1111" i="5"/>
  <c r="AC1111" i="5"/>
  <c r="AB1113" i="5"/>
  <c r="AA1113" i="5"/>
  <c r="AC1113" i="5"/>
  <c r="AB1115" i="5"/>
  <c r="AA1115" i="5"/>
  <c r="AC1115" i="5"/>
  <c r="AB1117" i="5"/>
  <c r="AA1117" i="5"/>
  <c r="AC1117" i="5"/>
  <c r="AB1119" i="5"/>
  <c r="AA1119" i="5"/>
  <c r="AC1119" i="5"/>
  <c r="AA1121" i="5"/>
  <c r="AC1121" i="5"/>
  <c r="AB1121" i="5"/>
  <c r="AA1123" i="5"/>
  <c r="AC1123" i="5"/>
  <c r="AB1123" i="5"/>
  <c r="AB1125" i="5"/>
  <c r="AA1125" i="5"/>
  <c r="AC1125" i="5"/>
  <c r="AB1127" i="5"/>
  <c r="AA1127" i="5"/>
  <c r="AC1127" i="5"/>
  <c r="AA1129" i="5"/>
  <c r="AC1129" i="5"/>
  <c r="AB1129" i="5"/>
  <c r="AB1131" i="5"/>
  <c r="AA1131" i="5"/>
  <c r="AC1131" i="5"/>
  <c r="AA1133" i="5"/>
  <c r="AC1133" i="5"/>
  <c r="AB1133" i="5"/>
  <c r="AB1135" i="5"/>
  <c r="AA1135" i="5"/>
  <c r="AC1135" i="5"/>
  <c r="AB1137" i="5"/>
  <c r="AA1137" i="5"/>
  <c r="AC1137" i="5"/>
  <c r="AB1139" i="5"/>
  <c r="AA1139" i="5"/>
  <c r="AC1139" i="5"/>
  <c r="AB1141" i="5"/>
  <c r="AA1141" i="5"/>
  <c r="AC1141" i="5"/>
  <c r="AB1143" i="5"/>
  <c r="AA1143" i="5"/>
  <c r="AC1143" i="5"/>
  <c r="AA1145" i="5"/>
  <c r="AC1145" i="5"/>
  <c r="AB1145" i="5"/>
  <c r="AB1147" i="5"/>
  <c r="AA1147" i="5"/>
  <c r="AC1147" i="5"/>
  <c r="AB1149" i="5"/>
  <c r="AA1149" i="5"/>
  <c r="AC1149" i="5"/>
  <c r="AB1151" i="5"/>
  <c r="AA1151" i="5"/>
  <c r="AC1151" i="5"/>
  <c r="AB1153" i="5"/>
  <c r="AA1153" i="5"/>
  <c r="AC1153" i="5"/>
  <c r="AB1155" i="5"/>
  <c r="AA1155" i="5"/>
  <c r="AC1155" i="5"/>
  <c r="AB1157" i="5"/>
  <c r="AA1157" i="5"/>
  <c r="AC1157" i="5"/>
  <c r="AB1159" i="5"/>
  <c r="AA1159" i="5"/>
  <c r="AC1159" i="5"/>
  <c r="AB1161" i="5"/>
  <c r="AA1161" i="5"/>
  <c r="AC1161" i="5"/>
  <c r="AB1163" i="5"/>
  <c r="AA1163" i="5"/>
  <c r="AC1163" i="5"/>
  <c r="AB1165" i="5"/>
  <c r="AA1165" i="5"/>
  <c r="AC1165" i="5"/>
  <c r="AB1167" i="5"/>
  <c r="AA1167" i="5"/>
  <c r="AC1167" i="5"/>
  <c r="AB1169" i="5"/>
  <c r="AA1169" i="5"/>
  <c r="AC1169" i="5"/>
  <c r="AB1171" i="5"/>
  <c r="AA1171" i="5"/>
  <c r="AC1171" i="5"/>
  <c r="AB1173" i="5"/>
  <c r="AA1173" i="5"/>
  <c r="AC1173" i="5"/>
  <c r="AB1175" i="5"/>
  <c r="AA1175" i="5"/>
  <c r="AC1175" i="5"/>
  <c r="AB1177" i="5"/>
  <c r="AA1177" i="5"/>
  <c r="AC1177" i="5"/>
  <c r="AA1179" i="5"/>
  <c r="AC1179" i="5"/>
  <c r="AB1179" i="5"/>
  <c r="AB1181" i="5"/>
  <c r="AA1181" i="5"/>
  <c r="AC1181" i="5"/>
  <c r="AB1183" i="5"/>
  <c r="AA1183" i="5"/>
  <c r="AC1183" i="5"/>
  <c r="AB1185" i="5"/>
  <c r="AA1185" i="5"/>
  <c r="AC1185" i="5"/>
  <c r="AB1187" i="5"/>
  <c r="AA1187" i="5"/>
  <c r="AC1187" i="5"/>
  <c r="AB1189" i="5"/>
  <c r="AA1189" i="5"/>
  <c r="AC1189" i="5"/>
  <c r="AB1191" i="5"/>
  <c r="AA1191" i="5"/>
  <c r="AC1191" i="5"/>
  <c r="AB1193" i="5"/>
  <c r="AA1193" i="5"/>
  <c r="AC1193" i="5"/>
  <c r="AB1195" i="5"/>
  <c r="AA1195" i="5"/>
  <c r="AC1195" i="5"/>
  <c r="AB1197" i="5"/>
  <c r="AA1197" i="5"/>
  <c r="AC1197" i="5"/>
  <c r="AB1199" i="5"/>
  <c r="AA1199" i="5"/>
  <c r="AC1199" i="5"/>
  <c r="AB1201" i="5"/>
  <c r="AA1201" i="5"/>
  <c r="AC1201" i="5"/>
  <c r="AB1203" i="5"/>
  <c r="AA1203" i="5"/>
  <c r="AC1203" i="5"/>
  <c r="AB1205" i="5"/>
  <c r="AA1205" i="5"/>
  <c r="AC1205" i="5"/>
  <c r="AB1207" i="5"/>
  <c r="AA1207" i="5"/>
  <c r="AC1207" i="5"/>
  <c r="AB1209" i="5"/>
  <c r="AA1209" i="5"/>
  <c r="AC1209" i="5"/>
  <c r="AB1211" i="5"/>
  <c r="AA1211" i="5"/>
  <c r="AC1211" i="5"/>
  <c r="AB1213" i="5"/>
  <c r="AA1213" i="5"/>
  <c r="AC1213" i="5"/>
  <c r="AB1215" i="5"/>
  <c r="AA1215" i="5"/>
  <c r="AC1215" i="5"/>
  <c r="AB1217" i="5"/>
  <c r="AA1217" i="5"/>
  <c r="AC1217" i="5"/>
  <c r="AB1219" i="5"/>
  <c r="AA1219" i="5"/>
  <c r="AC1219" i="5"/>
  <c r="AB1221" i="5"/>
  <c r="AA1221" i="5"/>
  <c r="AC1221" i="5"/>
  <c r="AB1223" i="5"/>
  <c r="AA1223" i="5"/>
  <c r="AC1223" i="5"/>
  <c r="AB1225" i="5"/>
  <c r="AA1225" i="5"/>
  <c r="AC1225" i="5"/>
  <c r="AB1227" i="5"/>
  <c r="AA1227" i="5"/>
  <c r="AC1227" i="5"/>
  <c r="AB1229" i="5"/>
  <c r="AA1229" i="5"/>
  <c r="AC1229" i="5"/>
  <c r="AA1231" i="5"/>
  <c r="AC1231" i="5"/>
  <c r="AB1231" i="5"/>
  <c r="AB1233" i="5"/>
  <c r="AA1233" i="5"/>
  <c r="AC1233" i="5"/>
  <c r="AB1235" i="5"/>
  <c r="AA1235" i="5"/>
  <c r="AC1235" i="5"/>
  <c r="AB1237" i="5"/>
  <c r="AA1237" i="5"/>
  <c r="AC1237" i="5"/>
  <c r="AB1239" i="5"/>
  <c r="AA1239" i="5"/>
  <c r="AC1239" i="5"/>
  <c r="AB1241" i="5"/>
  <c r="AA1241" i="5"/>
  <c r="AC1241" i="5"/>
  <c r="AA1243" i="5"/>
  <c r="AC1243" i="5"/>
  <c r="AB1243" i="5"/>
  <c r="AA1245" i="5"/>
  <c r="AC1245" i="5"/>
  <c r="AB1245" i="5"/>
  <c r="AA1247" i="5"/>
  <c r="AC1247" i="5"/>
  <c r="AB1247" i="5"/>
  <c r="AA1249" i="5"/>
  <c r="AC1249" i="5"/>
  <c r="AB1249" i="5"/>
  <c r="AA1251" i="5"/>
  <c r="AC1251" i="5"/>
  <c r="AB1251" i="5"/>
  <c r="AA1253" i="5"/>
  <c r="AC1253" i="5"/>
  <c r="AB1253" i="5"/>
  <c r="AA1255" i="5"/>
  <c r="AC1255" i="5"/>
  <c r="AB1255" i="5"/>
  <c r="AA1257" i="5"/>
  <c r="AC1257" i="5"/>
  <c r="AB1257" i="5"/>
  <c r="AA1259" i="5"/>
  <c r="AC1259" i="5"/>
  <c r="AB1259" i="5"/>
  <c r="AA1261" i="5"/>
  <c r="AC1261" i="5"/>
  <c r="AB1261" i="5"/>
  <c r="AA1263" i="5"/>
  <c r="AC1263" i="5"/>
  <c r="AB1263" i="5"/>
  <c r="AA1265" i="5"/>
  <c r="AC1265" i="5"/>
  <c r="AB1265" i="5"/>
  <c r="AA1267" i="5"/>
  <c r="AC1267" i="5"/>
  <c r="AB1267" i="5"/>
  <c r="AA1269" i="5"/>
  <c r="AC1269" i="5"/>
  <c r="AB1269" i="5"/>
  <c r="AA1271" i="5"/>
  <c r="AC1271" i="5"/>
  <c r="AB1271" i="5"/>
  <c r="AA1273" i="5"/>
  <c r="AC1273" i="5"/>
  <c r="AB1273" i="5"/>
  <c r="AA1275" i="5"/>
  <c r="AC1275" i="5"/>
  <c r="AB1275" i="5"/>
  <c r="AA1277" i="5"/>
  <c r="AC1277" i="5"/>
  <c r="AB1277" i="5"/>
  <c r="AA1279" i="5"/>
  <c r="AC1279" i="5"/>
  <c r="AB1279" i="5"/>
  <c r="AA1281" i="5"/>
  <c r="AC1281" i="5"/>
  <c r="AB1281" i="5"/>
  <c r="AA1283" i="5"/>
  <c r="AC1283" i="5"/>
  <c r="AB1283" i="5"/>
  <c r="AA1285" i="5"/>
  <c r="AC1285" i="5"/>
  <c r="AB1285" i="5"/>
  <c r="AA1287" i="5"/>
  <c r="AC1287" i="5"/>
  <c r="AB1287" i="5"/>
  <c r="AA1289" i="5"/>
  <c r="AC1289" i="5"/>
  <c r="AB1289" i="5"/>
  <c r="AA1291" i="5"/>
  <c r="AC1291" i="5"/>
  <c r="AB1291" i="5"/>
  <c r="AA1293" i="5"/>
  <c r="AC1293" i="5"/>
  <c r="AB1293" i="5"/>
  <c r="AA1295" i="5"/>
  <c r="AC1295" i="5"/>
  <c r="AB1295" i="5"/>
  <c r="AA1297" i="5"/>
  <c r="AC1297" i="5"/>
  <c r="AB1297" i="5"/>
  <c r="AA1299" i="5"/>
  <c r="AC1299" i="5"/>
  <c r="AB1299" i="5"/>
  <c r="AB1301" i="5"/>
  <c r="AA1301" i="5"/>
  <c r="AC1301" i="5"/>
  <c r="AA1303" i="5"/>
  <c r="AC1303" i="5"/>
  <c r="AB1303" i="5"/>
  <c r="AA1305" i="5"/>
  <c r="AC1305" i="5"/>
  <c r="AB1305" i="5"/>
  <c r="AA1307" i="5"/>
  <c r="AC1307" i="5"/>
  <c r="AB1307" i="5"/>
  <c r="AA1309" i="5"/>
  <c r="AC1309" i="5"/>
  <c r="AB1309" i="5"/>
  <c r="AA1311" i="5"/>
  <c r="AC1311" i="5"/>
  <c r="AB1311" i="5"/>
  <c r="AA1313" i="5"/>
  <c r="AC1313" i="5"/>
  <c r="AB1313" i="5"/>
  <c r="AA1315" i="5"/>
  <c r="AC1315" i="5"/>
  <c r="AB1315" i="5"/>
  <c r="AA1317" i="5"/>
  <c r="AC1317" i="5"/>
  <c r="AB1317" i="5"/>
  <c r="AA1319" i="5"/>
  <c r="AC1319" i="5"/>
  <c r="AB1319" i="5"/>
  <c r="AA1321" i="5"/>
  <c r="AC1321" i="5"/>
  <c r="AB1321" i="5"/>
  <c r="AA1323" i="5"/>
  <c r="AC1323" i="5"/>
  <c r="AB1323" i="5"/>
  <c r="AA1325" i="5"/>
  <c r="AC1325" i="5"/>
  <c r="AB1325" i="5"/>
  <c r="AA1327" i="5"/>
  <c r="AC1327" i="5"/>
  <c r="AB1327" i="5"/>
  <c r="AA1329" i="5"/>
  <c r="AC1329" i="5"/>
  <c r="AB1329" i="5"/>
  <c r="AA1331" i="5"/>
  <c r="AC1331" i="5"/>
  <c r="AB1331" i="5"/>
  <c r="AA1333" i="5"/>
  <c r="AC1333" i="5"/>
  <c r="AB1333" i="5"/>
  <c r="AA1335" i="5"/>
  <c r="AC1335" i="5"/>
  <c r="AB1335" i="5"/>
  <c r="AA1337" i="5"/>
  <c r="AC1337" i="5"/>
  <c r="AB1337" i="5"/>
  <c r="AA1339" i="5"/>
  <c r="AC1339" i="5"/>
  <c r="AB1339" i="5"/>
  <c r="AA1341" i="5"/>
  <c r="AC1341" i="5"/>
  <c r="AB1341" i="5"/>
  <c r="AA1343" i="5"/>
  <c r="AC1343" i="5"/>
  <c r="AB1343" i="5"/>
  <c r="AA1345" i="5"/>
  <c r="AC1345" i="5"/>
  <c r="AB1345" i="5"/>
  <c r="AA1347" i="5"/>
  <c r="AC1347" i="5"/>
  <c r="AB1347" i="5"/>
  <c r="AA1349" i="5"/>
  <c r="AC1349" i="5"/>
  <c r="AB1349" i="5"/>
  <c r="AA1351" i="5"/>
  <c r="AC1351" i="5"/>
  <c r="AB1351" i="5"/>
  <c r="AA1353" i="5"/>
  <c r="AC1353" i="5"/>
  <c r="AB1353" i="5"/>
  <c r="AA1355" i="5"/>
  <c r="AC1355" i="5"/>
  <c r="AB1355" i="5"/>
  <c r="AA1357" i="5"/>
  <c r="AC1357" i="5"/>
  <c r="AB1357" i="5"/>
  <c r="AA1359" i="5"/>
  <c r="AC1359" i="5"/>
  <c r="AB1359" i="5"/>
  <c r="AA1361" i="5"/>
  <c r="AC1361" i="5"/>
  <c r="AB1361" i="5"/>
  <c r="AA1363" i="5"/>
  <c r="AC1363" i="5"/>
  <c r="AB1363" i="5"/>
  <c r="AA1365" i="5"/>
  <c r="AC1365" i="5"/>
  <c r="AB1365" i="5"/>
  <c r="AA1367" i="5"/>
  <c r="AC1367" i="5"/>
  <c r="AB1367" i="5"/>
  <c r="AA1369" i="5"/>
  <c r="AC1369" i="5"/>
  <c r="AB1369" i="5"/>
  <c r="AA1371" i="5"/>
  <c r="AC1371" i="5"/>
  <c r="AB1371" i="5"/>
  <c r="AA1373" i="5"/>
  <c r="AC1373" i="5"/>
  <c r="AB1373" i="5"/>
  <c r="AA1375" i="5"/>
  <c r="AC1375" i="5"/>
  <c r="AB1375" i="5"/>
  <c r="AA1377" i="5"/>
  <c r="AC1377" i="5"/>
  <c r="AB1377" i="5"/>
  <c r="AA1379" i="5"/>
  <c r="AC1379" i="5"/>
  <c r="AB1379" i="5"/>
  <c r="AA1381" i="5"/>
  <c r="AC1381" i="5"/>
  <c r="AB1381" i="5"/>
  <c r="AA1383" i="5"/>
  <c r="AC1383" i="5"/>
  <c r="AB1383" i="5"/>
  <c r="AA1385" i="5"/>
  <c r="AC1385" i="5"/>
  <c r="AB1385" i="5"/>
  <c r="AA1387" i="5"/>
  <c r="AC1387" i="5"/>
  <c r="AB1387" i="5"/>
  <c r="AB1389" i="5"/>
  <c r="AA1389" i="5"/>
  <c r="AC1389" i="5"/>
  <c r="AB1391" i="5"/>
  <c r="AA1391" i="5"/>
  <c r="AC1391" i="5"/>
  <c r="AB1393" i="5"/>
  <c r="AA1393" i="5"/>
  <c r="AC1393" i="5"/>
  <c r="AA1395" i="5"/>
  <c r="AC1395" i="5"/>
  <c r="AB1395" i="5"/>
  <c r="AB1397" i="5"/>
  <c r="AA1397" i="5"/>
  <c r="AC1397" i="5"/>
  <c r="AA1399" i="5"/>
  <c r="AC1399" i="5"/>
  <c r="AB1399" i="5"/>
  <c r="AA1401" i="5"/>
  <c r="AC1401" i="5"/>
  <c r="AB1401" i="5"/>
  <c r="AB1403" i="5"/>
  <c r="AA1403" i="5"/>
  <c r="AC1403" i="5"/>
  <c r="AA1405" i="5"/>
  <c r="AC1405" i="5"/>
  <c r="AB1405" i="5"/>
  <c r="AB1407" i="5"/>
  <c r="AC1407" i="5"/>
  <c r="AA1407" i="5"/>
  <c r="AA1409" i="5"/>
  <c r="AC1409" i="5"/>
  <c r="AB1409" i="5"/>
  <c r="AB1411" i="5"/>
  <c r="AA1411" i="5"/>
  <c r="AC1411" i="5"/>
  <c r="AA1413" i="5"/>
  <c r="AC1413" i="5"/>
  <c r="AB1413" i="5"/>
  <c r="AA1415" i="5"/>
  <c r="AC1415" i="5"/>
  <c r="AB1415" i="5"/>
  <c r="AB1417" i="5"/>
  <c r="AA1417" i="5"/>
  <c r="AC1417" i="5"/>
  <c r="AA1419" i="5"/>
  <c r="AC1419" i="5"/>
  <c r="AB1419" i="5"/>
  <c r="AA1421" i="5"/>
  <c r="AC1421" i="5"/>
  <c r="AB1421" i="5"/>
  <c r="AA1423" i="5"/>
  <c r="AC1423" i="5"/>
  <c r="AB1423" i="5"/>
  <c r="AA1425" i="5"/>
  <c r="AC1425" i="5"/>
  <c r="AB1425" i="5"/>
  <c r="AB1427" i="5"/>
  <c r="AA1427" i="5"/>
  <c r="AC1427" i="5"/>
  <c r="AA1429" i="5"/>
  <c r="AC1429" i="5"/>
  <c r="AB1429" i="5"/>
  <c r="AB1431" i="5"/>
  <c r="AA1431" i="5"/>
  <c r="AC1431" i="5"/>
  <c r="AA1433" i="5"/>
  <c r="AC1433" i="5"/>
  <c r="AB1433" i="5"/>
  <c r="AB1435" i="5"/>
  <c r="AA1435" i="5"/>
  <c r="AC1435" i="5"/>
  <c r="AA1437" i="5"/>
  <c r="AC1437" i="5"/>
  <c r="AB1437" i="5"/>
  <c r="AB1439" i="5"/>
  <c r="AA1439" i="5"/>
  <c r="AC1439" i="5"/>
  <c r="AB1441" i="5"/>
  <c r="AA1441" i="5"/>
  <c r="AC1441" i="5"/>
  <c r="AA1443" i="5"/>
  <c r="AC1443" i="5"/>
  <c r="AB1443" i="5"/>
  <c r="AA1445" i="5"/>
  <c r="AC1445" i="5"/>
  <c r="AB1445" i="5"/>
  <c r="AB1447" i="5"/>
  <c r="AA1447" i="5"/>
  <c r="AC1447" i="5"/>
  <c r="AA1449" i="5"/>
  <c r="AC1449" i="5"/>
  <c r="AB1449" i="5"/>
  <c r="AA1451" i="5"/>
  <c r="AC1451" i="5"/>
  <c r="AB1451" i="5"/>
  <c r="AA1453" i="5"/>
  <c r="AC1453" i="5"/>
  <c r="AB1453" i="5"/>
  <c r="AA1455" i="5"/>
  <c r="AC1455" i="5"/>
  <c r="AB1455" i="5"/>
  <c r="AA1457" i="5"/>
  <c r="AC1457" i="5"/>
  <c r="AB1457" i="5"/>
  <c r="AB1459" i="5"/>
  <c r="AA1459" i="5"/>
  <c r="AC1459" i="5"/>
  <c r="AB1461" i="5"/>
  <c r="AA1461" i="5"/>
  <c r="AC1461" i="5"/>
  <c r="AB1463" i="5"/>
  <c r="AA1463" i="5"/>
  <c r="AC1463" i="5"/>
  <c r="AA1465" i="5"/>
  <c r="AC1465" i="5"/>
  <c r="AB1465" i="5"/>
  <c r="AA1467" i="5"/>
  <c r="AC1467" i="5"/>
  <c r="AB1467" i="5"/>
  <c r="AA1469" i="5"/>
  <c r="AC1469" i="5"/>
  <c r="AB1469" i="5"/>
  <c r="AB1471" i="5"/>
  <c r="AA1471" i="5"/>
  <c r="AC1471" i="5"/>
  <c r="AA1473" i="5"/>
  <c r="AC1473" i="5"/>
  <c r="AB1473" i="5"/>
  <c r="AB1475" i="5"/>
  <c r="AA1475" i="5"/>
  <c r="AC1475" i="5"/>
  <c r="AA1477" i="5"/>
  <c r="AC1477" i="5"/>
  <c r="AB1477" i="5"/>
  <c r="AA1479" i="5"/>
  <c r="AC1479" i="5"/>
  <c r="AB1479" i="5"/>
  <c r="AB1481" i="5"/>
  <c r="AA1481" i="5"/>
  <c r="AC1481" i="5"/>
  <c r="AB1483" i="5"/>
  <c r="AA1483" i="5"/>
  <c r="AC1483" i="5"/>
  <c r="AB1485" i="5"/>
  <c r="AC1485" i="5"/>
  <c r="AA1485" i="5"/>
  <c r="AA1487" i="5"/>
  <c r="AC1487" i="5"/>
  <c r="AB1487" i="5"/>
  <c r="AB1489" i="5"/>
  <c r="AC1489" i="5"/>
  <c r="AA1489" i="5"/>
  <c r="AB1491" i="5"/>
  <c r="AA1491" i="5"/>
  <c r="AC1491" i="5"/>
  <c r="AA1493" i="5"/>
  <c r="AC1493" i="5"/>
  <c r="AB1493" i="5"/>
  <c r="AA1495" i="5"/>
  <c r="AC1495" i="5"/>
  <c r="AB1495" i="5"/>
  <c r="AB1497" i="5"/>
  <c r="AA1497" i="5"/>
  <c r="AC1497" i="5"/>
  <c r="AA1499" i="5"/>
  <c r="AC1499" i="5"/>
  <c r="AB1499" i="5"/>
  <c r="AB1501" i="5"/>
  <c r="AA1501" i="5"/>
  <c r="AC1501" i="5"/>
  <c r="AA1503" i="5"/>
  <c r="AC1503" i="5"/>
  <c r="AB1503" i="5"/>
  <c r="AB1505" i="5"/>
  <c r="AA1505" i="5"/>
  <c r="AC1505" i="5"/>
  <c r="AA1507" i="5"/>
  <c r="AC1507" i="5"/>
  <c r="AB1507" i="5"/>
  <c r="AA1509" i="5"/>
  <c r="AC1509" i="5"/>
  <c r="AB1509" i="5"/>
  <c r="AA1511" i="5"/>
  <c r="AC1511" i="5"/>
  <c r="AB1511" i="5"/>
  <c r="AB1513" i="5"/>
  <c r="AA1513" i="5"/>
  <c r="AC1513" i="5"/>
  <c r="AA1515" i="5"/>
  <c r="AC1515" i="5"/>
  <c r="AB1515" i="5"/>
  <c r="AA1517" i="5"/>
  <c r="AC1517" i="5"/>
  <c r="AB1517" i="5"/>
  <c r="AA1519" i="5"/>
  <c r="AC1519" i="5"/>
  <c r="AB1519" i="5"/>
  <c r="AA1521" i="5"/>
  <c r="AC1521" i="5"/>
  <c r="AB1521" i="5"/>
  <c r="AB1523" i="5"/>
  <c r="AA1523" i="5"/>
  <c r="AC1523" i="5"/>
  <c r="AA1525" i="5"/>
  <c r="AC1525" i="5"/>
  <c r="AB1525" i="5"/>
  <c r="AA1527" i="5"/>
  <c r="AC1527" i="5"/>
  <c r="AB1527" i="5"/>
  <c r="AA1529" i="5"/>
  <c r="AC1529" i="5"/>
  <c r="AB1529" i="5"/>
  <c r="AA1531" i="5"/>
  <c r="AC1531" i="5"/>
  <c r="AB1531" i="5"/>
  <c r="AA1533" i="5"/>
  <c r="AC1533" i="5"/>
  <c r="AB1533" i="5"/>
  <c r="AA1535" i="5"/>
  <c r="AC1535" i="5"/>
  <c r="AB1535" i="5"/>
  <c r="AA1537" i="5"/>
  <c r="AC1537" i="5"/>
  <c r="AB1537" i="5"/>
  <c r="AB1539" i="5"/>
  <c r="AA1539" i="5"/>
  <c r="AC1539" i="5"/>
  <c r="AA1541" i="5"/>
  <c r="AC1541" i="5"/>
  <c r="AB1541" i="5"/>
  <c r="AA1543" i="5"/>
  <c r="AC1543" i="5"/>
  <c r="AB1543" i="5"/>
  <c r="AA1545" i="5"/>
  <c r="AC1545" i="5"/>
  <c r="AB1545" i="5"/>
  <c r="AA1547" i="5"/>
  <c r="AC1547" i="5"/>
  <c r="AB1547" i="5"/>
  <c r="AA1549" i="5"/>
  <c r="AC1549" i="5"/>
  <c r="AB1549" i="5"/>
  <c r="AA1551" i="5"/>
  <c r="AC1551" i="5"/>
  <c r="AB1551" i="5"/>
  <c r="AB1553" i="5"/>
  <c r="AA1553" i="5"/>
  <c r="AC1553" i="5"/>
  <c r="AB1555" i="5"/>
  <c r="AA1555" i="5"/>
  <c r="AC1555" i="5"/>
  <c r="AA1557" i="5"/>
  <c r="AC1557" i="5"/>
  <c r="AB1557" i="5"/>
  <c r="AB1559" i="5"/>
  <c r="AA1559" i="5"/>
  <c r="AC1559" i="5"/>
  <c r="AA1561" i="5"/>
  <c r="AC1561" i="5"/>
  <c r="AB1561" i="5"/>
  <c r="AB1563" i="5"/>
  <c r="AA1563" i="5"/>
  <c r="AC1563" i="5"/>
  <c r="AA1565" i="5"/>
  <c r="AC1565" i="5"/>
  <c r="AB1565" i="5"/>
  <c r="AB1567" i="5"/>
  <c r="AA1567" i="5"/>
  <c r="AC1567" i="5"/>
  <c r="AA1569" i="5"/>
  <c r="AC1569" i="5"/>
  <c r="AB1569" i="5"/>
  <c r="AB1571" i="5"/>
  <c r="AA1571" i="5"/>
  <c r="AC1571" i="5"/>
  <c r="AA1573" i="5"/>
  <c r="AC1573" i="5"/>
  <c r="AB1573" i="5"/>
  <c r="AA1575" i="5"/>
  <c r="AC1575" i="5"/>
  <c r="AB1575" i="5"/>
  <c r="AA1577" i="5"/>
  <c r="AC1577" i="5"/>
  <c r="AB1577" i="5"/>
  <c r="AA1579" i="5"/>
  <c r="AC1579" i="5"/>
  <c r="AB1579" i="5"/>
  <c r="AA1581" i="5"/>
  <c r="AC1581" i="5"/>
  <c r="AB1581" i="5"/>
  <c r="AB1583" i="5"/>
  <c r="AA1583" i="5"/>
  <c r="AC1583" i="5"/>
  <c r="AB1585" i="5"/>
  <c r="AA1585" i="5"/>
  <c r="AC1585" i="5"/>
  <c r="AB1587" i="5"/>
  <c r="AA1587" i="5"/>
  <c r="AC1587" i="5"/>
  <c r="AA1589" i="5"/>
  <c r="AC1589" i="5"/>
  <c r="AB1589" i="5"/>
  <c r="AA1591" i="5"/>
  <c r="AC1591" i="5"/>
  <c r="AB1591" i="5"/>
  <c r="AB1593" i="5"/>
  <c r="AA1593" i="5"/>
  <c r="AC1593" i="5"/>
  <c r="AB1595" i="5"/>
  <c r="AA1595" i="5"/>
  <c r="AC1595" i="5"/>
  <c r="AA1597" i="5"/>
  <c r="AC1597" i="5"/>
  <c r="AB1597" i="5"/>
  <c r="AB1599" i="5"/>
  <c r="AA1599" i="5"/>
  <c r="AC1599" i="5"/>
  <c r="AA1601" i="5"/>
  <c r="AC1601" i="5"/>
  <c r="AB1601" i="5"/>
  <c r="AA1603" i="5"/>
  <c r="AC1603" i="5"/>
  <c r="AB1603" i="5"/>
  <c r="AB1605" i="5"/>
  <c r="AA1605" i="5"/>
  <c r="AC1605" i="5"/>
  <c r="AB1607" i="5"/>
  <c r="AA1607" i="5"/>
  <c r="AC1607" i="5"/>
  <c r="AB1609" i="5"/>
  <c r="AA1609" i="5"/>
  <c r="AC1609" i="5"/>
  <c r="AA1611" i="5"/>
  <c r="AC1611" i="5"/>
  <c r="AB1611" i="5"/>
  <c r="AB1613" i="5"/>
  <c r="AA1613" i="5"/>
  <c r="AC1613" i="5"/>
  <c r="AA1615" i="5"/>
  <c r="AC1615" i="5"/>
  <c r="AB1615" i="5"/>
  <c r="AA1617" i="5"/>
  <c r="AC1617" i="5"/>
  <c r="AB1617" i="5"/>
  <c r="AA1619" i="5"/>
  <c r="AC1619" i="5"/>
  <c r="AB1619" i="5"/>
  <c r="AA1621" i="5"/>
  <c r="AC1621" i="5"/>
  <c r="AB1621" i="5"/>
  <c r="AA1623" i="5"/>
  <c r="AC1623" i="5"/>
  <c r="AB1623" i="5"/>
  <c r="AA1625" i="5"/>
  <c r="AC1625" i="5"/>
  <c r="AB1625" i="5"/>
  <c r="AB1627" i="5"/>
  <c r="AA1627" i="5"/>
  <c r="AC1627" i="5"/>
  <c r="AA1629" i="5"/>
  <c r="AC1629" i="5"/>
  <c r="AB1629" i="5"/>
  <c r="AA1631" i="5"/>
  <c r="AC1631" i="5"/>
  <c r="AB1631" i="5"/>
  <c r="AA1633" i="5"/>
  <c r="AC1633" i="5"/>
  <c r="AB1633" i="5"/>
  <c r="AB1635" i="5"/>
  <c r="AA1635" i="5"/>
  <c r="AC1635" i="5"/>
  <c r="AA1637" i="5"/>
  <c r="AC1637" i="5"/>
  <c r="AB1637" i="5"/>
  <c r="AB1639" i="5"/>
  <c r="AA1639" i="5"/>
  <c r="AC1639" i="5"/>
  <c r="AA1641" i="5"/>
  <c r="AC1641" i="5"/>
  <c r="AB1641" i="5"/>
  <c r="AA1643" i="5"/>
  <c r="AC1643" i="5"/>
  <c r="AB1643" i="5"/>
  <c r="AA1645" i="5"/>
  <c r="AC1645" i="5"/>
  <c r="AB1645" i="5"/>
  <c r="AA1647" i="5"/>
  <c r="AC1647" i="5"/>
  <c r="AB1647" i="5"/>
  <c r="AA1649" i="5"/>
  <c r="AC1649" i="5"/>
  <c r="AB1649" i="5"/>
  <c r="AA1651" i="5"/>
  <c r="AC1651" i="5"/>
  <c r="AB1651" i="5"/>
  <c r="AA1653" i="5"/>
  <c r="AC1653" i="5"/>
  <c r="AB1653" i="5"/>
  <c r="AA1655" i="5"/>
  <c r="AC1655" i="5"/>
  <c r="AB1655" i="5"/>
  <c r="AA1657" i="5"/>
  <c r="AC1657" i="5"/>
  <c r="AB1657" i="5"/>
  <c r="AB1659" i="5"/>
  <c r="AA1659" i="5"/>
  <c r="AC1659" i="5"/>
  <c r="AA1661" i="5"/>
  <c r="AC1661" i="5"/>
  <c r="AB1661" i="5"/>
  <c r="AC1663" i="5"/>
  <c r="AA1663" i="5"/>
  <c r="AB1663" i="5"/>
  <c r="AB1665" i="5"/>
  <c r="AC1665" i="5"/>
  <c r="AA1665" i="5"/>
  <c r="AA1667" i="5"/>
  <c r="AC1667" i="5"/>
  <c r="AB1667" i="5"/>
  <c r="AA1669" i="5"/>
  <c r="AC1669" i="5"/>
  <c r="AB1669" i="5"/>
  <c r="AB1671" i="5"/>
  <c r="AA1671" i="5"/>
  <c r="AC1671" i="5"/>
  <c r="AA1673" i="5"/>
  <c r="AC1673" i="5"/>
  <c r="AB1673" i="5"/>
  <c r="AA1675" i="5"/>
  <c r="AC1675" i="5"/>
  <c r="AB1675" i="5"/>
  <c r="AA1677" i="5"/>
  <c r="AC1677" i="5"/>
  <c r="AB1677" i="5"/>
  <c r="AB1679" i="5"/>
  <c r="AA1679" i="5"/>
  <c r="AC1679" i="5"/>
  <c r="AB1681" i="5"/>
  <c r="AA1681" i="5"/>
  <c r="AC1681" i="5"/>
  <c r="AB1683" i="5"/>
  <c r="AA1683" i="5"/>
  <c r="AC1683" i="5"/>
  <c r="AA1685" i="5"/>
  <c r="AC1685" i="5"/>
  <c r="AB1685" i="5"/>
  <c r="AA1687" i="5"/>
  <c r="AC1687" i="5"/>
  <c r="AB1687" i="5"/>
  <c r="AB1689" i="5"/>
  <c r="AA1689" i="5"/>
  <c r="AC1689" i="5"/>
  <c r="AA1691" i="5"/>
  <c r="AC1691" i="5"/>
  <c r="AB1691" i="5"/>
  <c r="AA1693" i="5"/>
  <c r="AC1693" i="5"/>
  <c r="AB1693" i="5"/>
  <c r="AA1695" i="5"/>
  <c r="AC1695" i="5"/>
  <c r="AB1695" i="5"/>
  <c r="AB1697" i="5"/>
  <c r="AA1697" i="5"/>
  <c r="AC1697" i="5"/>
  <c r="AA1699" i="5"/>
  <c r="AC1699" i="5"/>
  <c r="AB1699" i="5"/>
  <c r="AA1701" i="5"/>
  <c r="AC1701" i="5"/>
  <c r="AB1701" i="5"/>
  <c r="AA1703" i="5"/>
  <c r="AC1703" i="5"/>
  <c r="AB1703" i="5"/>
  <c r="AB1705" i="5"/>
  <c r="AA1705" i="5"/>
  <c r="AC1705" i="5"/>
  <c r="AA1707" i="5"/>
  <c r="AC1707" i="5"/>
  <c r="AB1707" i="5"/>
  <c r="AB1709" i="5"/>
  <c r="AA1709" i="5"/>
  <c r="AC1709" i="5"/>
  <c r="AA1711" i="5"/>
  <c r="AC1711" i="5"/>
  <c r="AB1711" i="5"/>
  <c r="AA1713" i="5"/>
  <c r="AC1713" i="5"/>
  <c r="AB1713" i="5"/>
  <c r="AB1715" i="5"/>
  <c r="AA1715" i="5"/>
  <c r="AC1715" i="5"/>
  <c r="AA1717" i="5"/>
  <c r="AC1717" i="5"/>
  <c r="AB1717" i="5"/>
  <c r="AA1719" i="5"/>
  <c r="AC1719" i="5"/>
  <c r="AB1719" i="5"/>
  <c r="AB1721" i="5"/>
  <c r="AA1721" i="5"/>
  <c r="AC1721" i="5"/>
  <c r="AB1723" i="5"/>
  <c r="AA1723" i="5"/>
  <c r="AC1723" i="5"/>
  <c r="AA1725" i="5"/>
  <c r="AC1725" i="5"/>
  <c r="AB1725" i="5"/>
  <c r="AB1727" i="5"/>
  <c r="AA1727" i="5"/>
  <c r="AC1727" i="5"/>
  <c r="AB1729" i="5"/>
  <c r="AA1729" i="5"/>
  <c r="AC1729" i="5"/>
  <c r="AA1731" i="5"/>
  <c r="AC1731" i="5"/>
  <c r="AB1731" i="5"/>
  <c r="AB1733" i="5"/>
  <c r="AA1733" i="5"/>
  <c r="AC1733" i="5"/>
  <c r="AA1735" i="5"/>
  <c r="AC1735" i="5"/>
  <c r="AB1735" i="5"/>
  <c r="AA1737" i="5"/>
  <c r="AC1737" i="5"/>
  <c r="AB1737" i="5"/>
  <c r="AA1739" i="5"/>
  <c r="AC1739" i="5"/>
  <c r="AB1739" i="5"/>
  <c r="AA1741" i="5"/>
  <c r="AC1741" i="5"/>
  <c r="AB1741" i="5"/>
  <c r="AB1743" i="5"/>
  <c r="AA1743" i="5"/>
  <c r="AC1743" i="5"/>
  <c r="AA1745" i="5"/>
  <c r="AC1745" i="5"/>
  <c r="AB1745" i="5"/>
  <c r="AA1747" i="5"/>
  <c r="AB1747" i="5"/>
  <c r="AC1747" i="5"/>
  <c r="AA1749" i="5"/>
  <c r="AB1749" i="5"/>
  <c r="AC1749" i="5"/>
  <c r="AA1751" i="5"/>
  <c r="AB1751" i="5"/>
  <c r="AC1751" i="5"/>
  <c r="AA1753" i="5"/>
  <c r="AB1753" i="5"/>
  <c r="AC1753" i="5"/>
  <c r="AA1755" i="5"/>
  <c r="AB1755" i="5"/>
  <c r="AC1755" i="5"/>
  <c r="AA1757" i="5"/>
  <c r="AB1757" i="5"/>
  <c r="AC1757" i="5"/>
  <c r="AA1759" i="5"/>
  <c r="AB1759" i="5"/>
  <c r="AA1758" i="5" s="1"/>
  <c r="AC1759" i="5"/>
  <c r="AA1761" i="5"/>
  <c r="AB1761" i="5"/>
  <c r="AC1761" i="5"/>
  <c r="AA1763" i="5"/>
  <c r="AB1763" i="5"/>
  <c r="AC1763" i="5"/>
  <c r="AA1765" i="5"/>
  <c r="AB1765" i="5"/>
  <c r="AC1765" i="5"/>
  <c r="AA1767" i="5"/>
  <c r="AB1767" i="5"/>
  <c r="AC1767" i="5"/>
  <c r="AA1769" i="5"/>
  <c r="AB1769" i="5"/>
  <c r="AC1769" i="5"/>
  <c r="AA1771" i="5"/>
  <c r="AB1771" i="5"/>
  <c r="AC1771" i="5"/>
  <c r="AA1773" i="5"/>
  <c r="AB1773" i="5"/>
  <c r="AC1773" i="5"/>
  <c r="AA1775" i="5"/>
  <c r="AB1775" i="5"/>
  <c r="AC1775" i="5"/>
  <c r="AA1777" i="5"/>
  <c r="AB1777" i="5"/>
  <c r="AC1777" i="5"/>
  <c r="AA1779" i="5"/>
  <c r="AB1779" i="5"/>
  <c r="AC1779" i="5"/>
  <c r="AA1781" i="5"/>
  <c r="AB1781" i="5"/>
  <c r="AC1781" i="5"/>
  <c r="AA1783" i="5"/>
  <c r="AB1783" i="5"/>
  <c r="AC1783" i="5"/>
  <c r="AA1785" i="5"/>
  <c r="AB1785" i="5"/>
  <c r="AC1785" i="5"/>
  <c r="AA1787" i="5"/>
  <c r="AB1787" i="5"/>
  <c r="AC1787" i="5"/>
  <c r="AA1789" i="5"/>
  <c r="AB1789" i="5"/>
  <c r="AC1789" i="5"/>
  <c r="AA1791" i="5"/>
  <c r="AB1791" i="5"/>
  <c r="AC1791" i="5"/>
  <c r="AA1793" i="5"/>
  <c r="AB1793" i="5"/>
  <c r="AC1793" i="5"/>
  <c r="AA1795" i="5"/>
  <c r="AB1795" i="5"/>
  <c r="AC1795" i="5"/>
  <c r="AA1797" i="5"/>
  <c r="AB1797" i="5"/>
  <c r="AC1797" i="5"/>
  <c r="AA1799" i="5"/>
  <c r="AB1799" i="5"/>
  <c r="AC1799" i="5"/>
  <c r="AA1801" i="5"/>
  <c r="AB1801" i="5"/>
  <c r="AC1801" i="5"/>
  <c r="AA1803" i="5"/>
  <c r="AB1803" i="5"/>
  <c r="AC1803" i="5"/>
  <c r="AA1805" i="5"/>
  <c r="AB1805" i="5"/>
  <c r="AC1805" i="5"/>
  <c r="AA1807" i="5"/>
  <c r="AB1807" i="5"/>
  <c r="AC1807" i="5"/>
  <c r="AA1809" i="5"/>
  <c r="AB1809" i="5"/>
  <c r="AC1809" i="5"/>
  <c r="AA1811" i="5"/>
  <c r="AB1811" i="5"/>
  <c r="AC1811" i="5"/>
  <c r="AA1813" i="5"/>
  <c r="AB1813" i="5"/>
  <c r="AC1813" i="5"/>
  <c r="F1736" i="4" l="1"/>
  <c r="R1740" i="3" s="1"/>
  <c r="T1740" i="3" s="1"/>
  <c r="E1736" i="4"/>
  <c r="E1734" i="4"/>
  <c r="F1734" i="4"/>
  <c r="R1738" i="3" s="1"/>
  <c r="T1738" i="3" s="1"/>
  <c r="E1732" i="4"/>
  <c r="F1732" i="4"/>
  <c r="R1736" i="3" s="1"/>
  <c r="T1736" i="3" s="1"/>
  <c r="F1730" i="4"/>
  <c r="R1734" i="3" s="1"/>
  <c r="T1734" i="3" s="1"/>
  <c r="E1730" i="4"/>
  <c r="F1722" i="4"/>
  <c r="R1726" i="3" s="1"/>
  <c r="T1726" i="3" s="1"/>
  <c r="E1722" i="4"/>
  <c r="F1720" i="4"/>
  <c r="R1724" i="3" s="1"/>
  <c r="T1724" i="3" s="1"/>
  <c r="E1720" i="4"/>
  <c r="F1712" i="4"/>
  <c r="R1716" i="3" s="1"/>
  <c r="T1716" i="3" s="1"/>
  <c r="E1712" i="4"/>
  <c r="F1710" i="4"/>
  <c r="R1714" i="3" s="1"/>
  <c r="T1714" i="3" s="1"/>
  <c r="E1710" i="4"/>
  <c r="E1708" i="4"/>
  <c r="F1708" i="4"/>
  <c r="R1712" i="3" s="1"/>
  <c r="T1712" i="3" s="1"/>
  <c r="E1706" i="4"/>
  <c r="F1706" i="4"/>
  <c r="R1710" i="3" s="1"/>
  <c r="T1710" i="3" s="1"/>
  <c r="F1704" i="4"/>
  <c r="R1708" i="3" s="1"/>
  <c r="T1708" i="3" s="1"/>
  <c r="E1704" i="4"/>
  <c r="F1700" i="4"/>
  <c r="R1704" i="3" s="1"/>
  <c r="T1704" i="3" s="1"/>
  <c r="E1700" i="4"/>
  <c r="F1698" i="4"/>
  <c r="R1702" i="3" s="1"/>
  <c r="T1702" i="3" s="1"/>
  <c r="E1698" i="4"/>
  <c r="E1696" i="4"/>
  <c r="F1696" i="4"/>
  <c r="R1700" i="3" s="1"/>
  <c r="S1700" i="3" s="1"/>
  <c r="F1692" i="4"/>
  <c r="R1696" i="3" s="1"/>
  <c r="T1696" i="3" s="1"/>
  <c r="E1692" i="4"/>
  <c r="E1690" i="4"/>
  <c r="F1690" i="4"/>
  <c r="R1694" i="3" s="1"/>
  <c r="T1694" i="3" s="1"/>
  <c r="F1688" i="4"/>
  <c r="R1692" i="3" s="1"/>
  <c r="T1692" i="3" s="1"/>
  <c r="E1688" i="4"/>
  <c r="E1682" i="4"/>
  <c r="F1682" i="4"/>
  <c r="R1686" i="3" s="1"/>
  <c r="T1686" i="3" s="1"/>
  <c r="F1676" i="4"/>
  <c r="R1680" i="3" s="1"/>
  <c r="S1680" i="3" s="1"/>
  <c r="E1676" i="4"/>
  <c r="F1668" i="4"/>
  <c r="R1672" i="3" s="1"/>
  <c r="S1672" i="3" s="1"/>
  <c r="E1668" i="4"/>
  <c r="F1656" i="4"/>
  <c r="R1660" i="3" s="1"/>
  <c r="T1660" i="3" s="1"/>
  <c r="E1656" i="4"/>
  <c r="E1652" i="4"/>
  <c r="F1652" i="4"/>
  <c r="R1656" i="3" s="1"/>
  <c r="T1656" i="3" s="1"/>
  <c r="E1648" i="4"/>
  <c r="F1648" i="4"/>
  <c r="R1652" i="3" s="1"/>
  <c r="T1652" i="3" s="1"/>
  <c r="E1644" i="4"/>
  <c r="F1644" i="4"/>
  <c r="R1648" i="3" s="1"/>
  <c r="T1648" i="3" s="1"/>
  <c r="E1632" i="4"/>
  <c r="F1632" i="4"/>
  <c r="R1636" i="3" s="1"/>
  <c r="T1636" i="3" s="1"/>
  <c r="E1624" i="4"/>
  <c r="F1624" i="4"/>
  <c r="R1628" i="3" s="1"/>
  <c r="T1628" i="3" s="1"/>
  <c r="F1620" i="4"/>
  <c r="R1624" i="3" s="1"/>
  <c r="T1624" i="3" s="1"/>
  <c r="E1620" i="4"/>
  <c r="E1616" i="4"/>
  <c r="F1616" i="4"/>
  <c r="R1620" i="3" s="1"/>
  <c r="T1620" i="3" s="1"/>
  <c r="E1614" i="4"/>
  <c r="F1614" i="4"/>
  <c r="R1618" i="3" s="1"/>
  <c r="T1618" i="3" s="1"/>
  <c r="F1612" i="4"/>
  <c r="R1616" i="3" s="1"/>
  <c r="T1616" i="3" s="1"/>
  <c r="E1612" i="4"/>
  <c r="E1610" i="4"/>
  <c r="F1610" i="4"/>
  <c r="R1614" i="3" s="1"/>
  <c r="T1614" i="3" s="1"/>
  <c r="E1606" i="4"/>
  <c r="F1606" i="4"/>
  <c r="R1610" i="3" s="1"/>
  <c r="T1610" i="3" s="1"/>
  <c r="E1604" i="4"/>
  <c r="F1604" i="4"/>
  <c r="R1608" i="3" s="1"/>
  <c r="T1608" i="3" s="1"/>
  <c r="F1594" i="4"/>
  <c r="R1598" i="3" s="1"/>
  <c r="T1598" i="3" s="1"/>
  <c r="E1594" i="4"/>
  <c r="E1592" i="4"/>
  <c r="F1592" i="4"/>
  <c r="R1596" i="3" s="1"/>
  <c r="T1596" i="3" s="1"/>
  <c r="E1586" i="4"/>
  <c r="F1586" i="4"/>
  <c r="R1590" i="3" s="1"/>
  <c r="T1590" i="3" s="1"/>
  <c r="E1580" i="4"/>
  <c r="F1580" i="4"/>
  <c r="R1584" i="3" s="1"/>
  <c r="T1584" i="3" s="1"/>
  <c r="E1576" i="4"/>
  <c r="F1576" i="4"/>
  <c r="R1580" i="3" s="1"/>
  <c r="T1580" i="3" s="1"/>
  <c r="E1554" i="4"/>
  <c r="F1554" i="4"/>
  <c r="R1558" i="3" s="1"/>
  <c r="T1558" i="3" s="1"/>
  <c r="F1552" i="4"/>
  <c r="R1556" i="3" s="1"/>
  <c r="T1556" i="3" s="1"/>
  <c r="E1552" i="4"/>
  <c r="F1548" i="4"/>
  <c r="R1552" i="3" s="1"/>
  <c r="T1552" i="3" s="1"/>
  <c r="E1548" i="4"/>
  <c r="E1544" i="4"/>
  <c r="F1544" i="4"/>
  <c r="R1548" i="3" s="1"/>
  <c r="T1548" i="3" s="1"/>
  <c r="F1536" i="4"/>
  <c r="R1540" i="3" s="1"/>
  <c r="T1540" i="3" s="1"/>
  <c r="E1536" i="4"/>
  <c r="E1532" i="4"/>
  <c r="F1532" i="4"/>
  <c r="R1536" i="3" s="1"/>
  <c r="T1536" i="3" s="1"/>
  <c r="E1528" i="4"/>
  <c r="F1528" i="4"/>
  <c r="R1532" i="3" s="1"/>
  <c r="T1532" i="3" s="1"/>
  <c r="F1520" i="4"/>
  <c r="R1524" i="3" s="1"/>
  <c r="T1524" i="3" s="1"/>
  <c r="E1520" i="4"/>
  <c r="E1516" i="4"/>
  <c r="F1516" i="4"/>
  <c r="R1520" i="3" s="1"/>
  <c r="T1520" i="3" s="1"/>
  <c r="E1514" i="4"/>
  <c r="F1514" i="4"/>
  <c r="R1518" i="3" s="1"/>
  <c r="T1518" i="3" s="1"/>
  <c r="E1512" i="4"/>
  <c r="F1512" i="4"/>
  <c r="R1516" i="3" s="1"/>
  <c r="T1516" i="3" s="1"/>
  <c r="F1508" i="4"/>
  <c r="R1512" i="3" s="1"/>
  <c r="T1512" i="3" s="1"/>
  <c r="E1508" i="4"/>
  <c r="F1506" i="4"/>
  <c r="R1510" i="3" s="1"/>
  <c r="T1510" i="3" s="1"/>
  <c r="E1506" i="4"/>
  <c r="E1504" i="4"/>
  <c r="F1504" i="4"/>
  <c r="R1508" i="3" s="1"/>
  <c r="T1508" i="3" s="1"/>
  <c r="E1502" i="4"/>
  <c r="F1502" i="4"/>
  <c r="R1506" i="3" s="1"/>
  <c r="T1506" i="3" s="1"/>
  <c r="F1500" i="4"/>
  <c r="R1504" i="3" s="1"/>
  <c r="T1504" i="3" s="1"/>
  <c r="E1500" i="4"/>
  <c r="F1498" i="4"/>
  <c r="R1502" i="3" s="1"/>
  <c r="T1502" i="3" s="1"/>
  <c r="E1498" i="4"/>
  <c r="E1496" i="4"/>
  <c r="F1496" i="4"/>
  <c r="R1500" i="3" s="1"/>
  <c r="T1500" i="3" s="1"/>
  <c r="F1488" i="4"/>
  <c r="R1492" i="3" s="1"/>
  <c r="T1492" i="3" s="1"/>
  <c r="E1488" i="4"/>
  <c r="F1482" i="4"/>
  <c r="R1486" i="3" s="1"/>
  <c r="T1486" i="3" s="1"/>
  <c r="E1482" i="4"/>
  <c r="F1480" i="4"/>
  <c r="R1484" i="3" s="1"/>
  <c r="T1484" i="3" s="1"/>
  <c r="E1480" i="4"/>
  <c r="F1468" i="4"/>
  <c r="R1472" i="3" s="1"/>
  <c r="S1472" i="3" s="1"/>
  <c r="E1468" i="4"/>
  <c r="E1462" i="4"/>
  <c r="F1462" i="4"/>
  <c r="R1466" i="3" s="1"/>
  <c r="S1466" i="3" s="1"/>
  <c r="F1456" i="4"/>
  <c r="R1460" i="3" s="1"/>
  <c r="S1460" i="3" s="1"/>
  <c r="E1456" i="4"/>
  <c r="E1452" i="4"/>
  <c r="F1452" i="4"/>
  <c r="R1456" i="3" s="1"/>
  <c r="S1456" i="3" s="1"/>
  <c r="E1444" i="4"/>
  <c r="F1444" i="4"/>
  <c r="R1448" i="3" s="1"/>
  <c r="S1448" i="3" s="1"/>
  <c r="F1442" i="4"/>
  <c r="R1446" i="3" s="1"/>
  <c r="S1446" i="3" s="1"/>
  <c r="E1442" i="4"/>
  <c r="E1424" i="4"/>
  <c r="F1424" i="4"/>
  <c r="R1428" i="3" s="1"/>
  <c r="S1428" i="3" s="1"/>
  <c r="E1420" i="4"/>
  <c r="F1420" i="4"/>
  <c r="R1424" i="3" s="1"/>
  <c r="S1424" i="3" s="1"/>
  <c r="F1418" i="4"/>
  <c r="R1422" i="3" s="1"/>
  <c r="S1422" i="3" s="1"/>
  <c r="E1418" i="4"/>
  <c r="F1416" i="4"/>
  <c r="R1420" i="3" s="1"/>
  <c r="S1420" i="3" s="1"/>
  <c r="E1416" i="4"/>
  <c r="E1408" i="4"/>
  <c r="F1408" i="4"/>
  <c r="R1412" i="3" s="1"/>
  <c r="S1412" i="3" s="1"/>
  <c r="F1400" i="4"/>
  <c r="R1404" i="3" s="1"/>
  <c r="S1404" i="3" s="1"/>
  <c r="E1400" i="4"/>
  <c r="F1398" i="4"/>
  <c r="R1402" i="3" s="1"/>
  <c r="S1402" i="3" s="1"/>
  <c r="E1398" i="4"/>
  <c r="E1396" i="4"/>
  <c r="F1396" i="4"/>
  <c r="R1400" i="3" s="1"/>
  <c r="S1400" i="3" s="1"/>
  <c r="E1394" i="4"/>
  <c r="F1394" i="4"/>
  <c r="R1398" i="3" s="1"/>
  <c r="S1398" i="3" s="1"/>
  <c r="F1390" i="4"/>
  <c r="R1394" i="3" s="1"/>
  <c r="S1394" i="3" s="1"/>
  <c r="E1390" i="4"/>
  <c r="F1388" i="4"/>
  <c r="R1392" i="3" s="1"/>
  <c r="S1392" i="3" s="1"/>
  <c r="E1388" i="4"/>
  <c r="E1384" i="4"/>
  <c r="F1384" i="4"/>
  <c r="R1388" i="3" s="1"/>
  <c r="S1388" i="3" s="1"/>
  <c r="F1380" i="4"/>
  <c r="R1384" i="3" s="1"/>
  <c r="S1384" i="3" s="1"/>
  <c r="E1380" i="4"/>
  <c r="E1376" i="4"/>
  <c r="F1376" i="4"/>
  <c r="R1380" i="3" s="1"/>
  <c r="S1380" i="3" s="1"/>
  <c r="F1372" i="4"/>
  <c r="R1376" i="3" s="1"/>
  <c r="S1376" i="3" s="1"/>
  <c r="E1372" i="4"/>
  <c r="F1368" i="4"/>
  <c r="R1372" i="3" s="1"/>
  <c r="S1372" i="3" s="1"/>
  <c r="E1368" i="4"/>
  <c r="F1364" i="4"/>
  <c r="R1368" i="3" s="1"/>
  <c r="S1368" i="3" s="1"/>
  <c r="E1364" i="4"/>
  <c r="F1360" i="4"/>
  <c r="R1364" i="3" s="1"/>
  <c r="S1364" i="3" s="1"/>
  <c r="E1360" i="4"/>
  <c r="F1356" i="4"/>
  <c r="R1360" i="3" s="1"/>
  <c r="S1360" i="3" s="1"/>
  <c r="E1356" i="4"/>
  <c r="E1352" i="4"/>
  <c r="F1352" i="4"/>
  <c r="R1356" i="3" s="1"/>
  <c r="S1356" i="3" s="1"/>
  <c r="E1348" i="4"/>
  <c r="F1348" i="4"/>
  <c r="R1352" i="3" s="1"/>
  <c r="S1352" i="3" s="1"/>
  <c r="F1344" i="4"/>
  <c r="R1348" i="3" s="1"/>
  <c r="S1348" i="3" s="1"/>
  <c r="E1344" i="4"/>
  <c r="E1340" i="4"/>
  <c r="F1340" i="4"/>
  <c r="R1344" i="3" s="1"/>
  <c r="S1344" i="3" s="1"/>
  <c r="E1336" i="4"/>
  <c r="F1336" i="4"/>
  <c r="R1340" i="3" s="1"/>
  <c r="S1340" i="3" s="1"/>
  <c r="F1332" i="4"/>
  <c r="R1336" i="3" s="1"/>
  <c r="S1336" i="3" s="1"/>
  <c r="E1332" i="4"/>
  <c r="E1328" i="4"/>
  <c r="F1328" i="4"/>
  <c r="R1332" i="3" s="1"/>
  <c r="S1332" i="3" s="1"/>
  <c r="F1324" i="4"/>
  <c r="R1328" i="3" s="1"/>
  <c r="S1328" i="3" s="1"/>
  <c r="E1324" i="4"/>
  <c r="E1320" i="4"/>
  <c r="F1320" i="4"/>
  <c r="R1324" i="3" s="1"/>
  <c r="S1324" i="3" s="1"/>
  <c r="E1316" i="4"/>
  <c r="F1316" i="4"/>
  <c r="R1320" i="3" s="1"/>
  <c r="S1320" i="3" s="1"/>
  <c r="E1312" i="4"/>
  <c r="F1312" i="4"/>
  <c r="R1316" i="3" s="1"/>
  <c r="S1316" i="3" s="1"/>
  <c r="F1308" i="4"/>
  <c r="R1312" i="3" s="1"/>
  <c r="S1312" i="3" s="1"/>
  <c r="E1308" i="4"/>
  <c r="F1304" i="4"/>
  <c r="R1308" i="3" s="1"/>
  <c r="S1308" i="3" s="1"/>
  <c r="E1304" i="4"/>
  <c r="F1302" i="4"/>
  <c r="R1306" i="3" s="1"/>
  <c r="S1306" i="3" s="1"/>
  <c r="E1302" i="4"/>
  <c r="F1300" i="4"/>
  <c r="R1304" i="3" s="1"/>
  <c r="S1304" i="3" s="1"/>
  <c r="E1300" i="4"/>
  <c r="E1296" i="4"/>
  <c r="F1296" i="4"/>
  <c r="R1300" i="3" s="1"/>
  <c r="S1300" i="3" s="1"/>
  <c r="F1292" i="4"/>
  <c r="R1296" i="3" s="1"/>
  <c r="S1296" i="3" s="1"/>
  <c r="E1292" i="4"/>
  <c r="F1288" i="4"/>
  <c r="R1292" i="3" s="1"/>
  <c r="S1292" i="3" s="1"/>
  <c r="E1288" i="4"/>
  <c r="E1284" i="4"/>
  <c r="F1284" i="4"/>
  <c r="R1288" i="3" s="1"/>
  <c r="S1288" i="3" s="1"/>
  <c r="F1280" i="4"/>
  <c r="R1284" i="3" s="1"/>
  <c r="S1284" i="3" s="1"/>
  <c r="E1280" i="4"/>
  <c r="F1276" i="4"/>
  <c r="R1280" i="3" s="1"/>
  <c r="S1280" i="3" s="1"/>
  <c r="E1276" i="4"/>
  <c r="F1272" i="4"/>
  <c r="R1276" i="3" s="1"/>
  <c r="S1276" i="3" s="1"/>
  <c r="E1272" i="4"/>
  <c r="F1268" i="4"/>
  <c r="R1272" i="3" s="1"/>
  <c r="S1272" i="3" s="1"/>
  <c r="E1268" i="4"/>
  <c r="F1264" i="4"/>
  <c r="R1268" i="3" s="1"/>
  <c r="S1268" i="3" s="1"/>
  <c r="E1264" i="4"/>
  <c r="F1260" i="4"/>
  <c r="R1264" i="3" s="1"/>
  <c r="S1264" i="3" s="1"/>
  <c r="E1260" i="4"/>
  <c r="F1256" i="4"/>
  <c r="R1260" i="3" s="1"/>
  <c r="S1260" i="3" s="1"/>
  <c r="E1256" i="4"/>
  <c r="F1252" i="4"/>
  <c r="R1256" i="3" s="1"/>
  <c r="S1256" i="3" s="1"/>
  <c r="E1252" i="4"/>
  <c r="F1248" i="4"/>
  <c r="R1252" i="3" s="1"/>
  <c r="S1252" i="3" s="1"/>
  <c r="E1248" i="4"/>
  <c r="F1244" i="4"/>
  <c r="R1248" i="3" s="1"/>
  <c r="S1248" i="3" s="1"/>
  <c r="E1244" i="4"/>
  <c r="F1242" i="4"/>
  <c r="R1246" i="3" s="1"/>
  <c r="S1246" i="3" s="1"/>
  <c r="E1242" i="4"/>
  <c r="E1238" i="4"/>
  <c r="F1238" i="4"/>
  <c r="R1242" i="3" s="1"/>
  <c r="S1242" i="3" s="1"/>
  <c r="F1234" i="4"/>
  <c r="R1238" i="3" s="1"/>
  <c r="S1238" i="3" s="1"/>
  <c r="E1234" i="4"/>
  <c r="E1232" i="4"/>
  <c r="F1232" i="4"/>
  <c r="R1236" i="3" s="1"/>
  <c r="S1236" i="3" s="1"/>
  <c r="F1230" i="4"/>
  <c r="R1234" i="3" s="1"/>
  <c r="S1234" i="3" s="1"/>
  <c r="E1230" i="4"/>
  <c r="E1226" i="4"/>
  <c r="F1226" i="4"/>
  <c r="R1230" i="3" s="1"/>
  <c r="S1230" i="3" s="1"/>
  <c r="F1222" i="4"/>
  <c r="R1226" i="3" s="1"/>
  <c r="S1226" i="3" s="1"/>
  <c r="E1222" i="4"/>
  <c r="E1218" i="4"/>
  <c r="F1218" i="4"/>
  <c r="R1222" i="3" s="1"/>
  <c r="S1222" i="3" s="1"/>
  <c r="F1214" i="4"/>
  <c r="R1218" i="3" s="1"/>
  <c r="S1218" i="3" s="1"/>
  <c r="E1214" i="4"/>
  <c r="F1210" i="4"/>
  <c r="R1214" i="3" s="1"/>
  <c r="S1214" i="3" s="1"/>
  <c r="E1210" i="4"/>
  <c r="F1206" i="4"/>
  <c r="R1210" i="3" s="1"/>
  <c r="S1210" i="3" s="1"/>
  <c r="E1206" i="4"/>
  <c r="E1202" i="4"/>
  <c r="F1202" i="4"/>
  <c r="R1206" i="3" s="1"/>
  <c r="S1206" i="3" s="1"/>
  <c r="F1198" i="4"/>
  <c r="R1202" i="3" s="1"/>
  <c r="S1202" i="3" s="1"/>
  <c r="E1198" i="4"/>
  <c r="E1194" i="4"/>
  <c r="F1194" i="4"/>
  <c r="R1198" i="3" s="1"/>
  <c r="S1198" i="3" s="1"/>
  <c r="E1190" i="4"/>
  <c r="F1190" i="4"/>
  <c r="R1194" i="3" s="1"/>
  <c r="S1194" i="3" s="1"/>
  <c r="E1186" i="4"/>
  <c r="F1186" i="4"/>
  <c r="R1190" i="3" s="1"/>
  <c r="T1190" i="3" s="1"/>
  <c r="F1182" i="4"/>
  <c r="R1186" i="3" s="1"/>
  <c r="T1186" i="3" s="1"/>
  <c r="E1182" i="4"/>
  <c r="F1180" i="4"/>
  <c r="R1184" i="3" s="1"/>
  <c r="T1184" i="3" s="1"/>
  <c r="E1180" i="4"/>
  <c r="F1178" i="4"/>
  <c r="R1182" i="3" s="1"/>
  <c r="T1182" i="3" s="1"/>
  <c r="E1178" i="4"/>
  <c r="F1174" i="4"/>
  <c r="R1178" i="3" s="1"/>
  <c r="T1178" i="3" s="1"/>
  <c r="E1174" i="4"/>
  <c r="F1170" i="4"/>
  <c r="R1174" i="3" s="1"/>
  <c r="T1174" i="3" s="1"/>
  <c r="E1170" i="4"/>
  <c r="E1166" i="4"/>
  <c r="F1166" i="4"/>
  <c r="R1170" i="3" s="1"/>
  <c r="T1170" i="3" s="1"/>
  <c r="E1162" i="4"/>
  <c r="F1162" i="4"/>
  <c r="R1166" i="3" s="1"/>
  <c r="T1166" i="3" s="1"/>
  <c r="F1158" i="4"/>
  <c r="R1162" i="3" s="1"/>
  <c r="S1162" i="3" s="1"/>
  <c r="E1158" i="4"/>
  <c r="F1154" i="4"/>
  <c r="R1158" i="3" s="1"/>
  <c r="T1158" i="3" s="1"/>
  <c r="E1154" i="4"/>
  <c r="F1150" i="4"/>
  <c r="R1154" i="3" s="1"/>
  <c r="T1154" i="3" s="1"/>
  <c r="E1150" i="4"/>
  <c r="F1142" i="4"/>
  <c r="R1146" i="3" s="1"/>
  <c r="T1146" i="3" s="1"/>
  <c r="E1142" i="4"/>
  <c r="E1138" i="4"/>
  <c r="F1138" i="4"/>
  <c r="R1142" i="3" s="1"/>
  <c r="T1142" i="3" s="1"/>
  <c r="E1126" i="4"/>
  <c r="F1126" i="4"/>
  <c r="R1130" i="3" s="1"/>
  <c r="T1130" i="3" s="1"/>
  <c r="E1124" i="4"/>
  <c r="F1124" i="4"/>
  <c r="R1128" i="3" s="1"/>
  <c r="T1128" i="3" s="1"/>
  <c r="E1118" i="4"/>
  <c r="F1118" i="4"/>
  <c r="R1122" i="3" s="1"/>
  <c r="S1122" i="3" s="1"/>
  <c r="F1114" i="4"/>
  <c r="R1118" i="3" s="1"/>
  <c r="S1118" i="3" s="1"/>
  <c r="E1114" i="4"/>
  <c r="F1102" i="4"/>
  <c r="R1106" i="3" s="1"/>
  <c r="T1106" i="3" s="1"/>
  <c r="E1102" i="4"/>
  <c r="E1100" i="4"/>
  <c r="F1100" i="4"/>
  <c r="R1104" i="3" s="1"/>
  <c r="T1104" i="3" s="1"/>
  <c r="E1088" i="4"/>
  <c r="F1088" i="4"/>
  <c r="R1092" i="3" s="1"/>
  <c r="S1092" i="3" s="1"/>
  <c r="F1084" i="4"/>
  <c r="R1088" i="3" s="1"/>
  <c r="S1088" i="3" s="1"/>
  <c r="E1084" i="4"/>
  <c r="F1082" i="4"/>
  <c r="R1086" i="3" s="1"/>
  <c r="S1086" i="3" s="1"/>
  <c r="E1082" i="4"/>
  <c r="E1080" i="4"/>
  <c r="F1080" i="4"/>
  <c r="R1084" i="3" s="1"/>
  <c r="S1084" i="3" s="1"/>
  <c r="E1078" i="4"/>
  <c r="F1078" i="4"/>
  <c r="R1082" i="3" s="1"/>
  <c r="S1082" i="3" s="1"/>
  <c r="E1074" i="4"/>
  <c r="F1074" i="4"/>
  <c r="R1078" i="3" s="1"/>
  <c r="S1078" i="3" s="1"/>
  <c r="F1070" i="4"/>
  <c r="R1074" i="3" s="1"/>
  <c r="S1074" i="3" s="1"/>
  <c r="E1070" i="4"/>
  <c r="F1066" i="4"/>
  <c r="R1070" i="3" s="1"/>
  <c r="S1070" i="3" s="1"/>
  <c r="E1066" i="4"/>
  <c r="F1062" i="4"/>
  <c r="R1066" i="3" s="1"/>
  <c r="S1066" i="3" s="1"/>
  <c r="E1062" i="4"/>
  <c r="E1058" i="4"/>
  <c r="F1058" i="4"/>
  <c r="R1062" i="3" s="1"/>
  <c r="S1062" i="3" s="1"/>
  <c r="E1056" i="4"/>
  <c r="F1056" i="4"/>
  <c r="R1060" i="3" s="1"/>
  <c r="S1060" i="3" s="1"/>
  <c r="F1054" i="4"/>
  <c r="R1058" i="3" s="1"/>
  <c r="S1058" i="3" s="1"/>
  <c r="E1054" i="4"/>
  <c r="E1050" i="4"/>
  <c r="F1050" i="4"/>
  <c r="R1054" i="3" s="1"/>
  <c r="S1054" i="3" s="1"/>
  <c r="E1046" i="4"/>
  <c r="F1046" i="4"/>
  <c r="R1050" i="3" s="1"/>
  <c r="S1050" i="3" s="1"/>
  <c r="F1042" i="4"/>
  <c r="R1046" i="3" s="1"/>
  <c r="S1046" i="3" s="1"/>
  <c r="E1042" i="4"/>
  <c r="F1038" i="4"/>
  <c r="R1042" i="3" s="1"/>
  <c r="S1042" i="3" s="1"/>
  <c r="E1038" i="4"/>
  <c r="F1036" i="4"/>
  <c r="R1040" i="3" s="1"/>
  <c r="S1040" i="3" s="1"/>
  <c r="E1036" i="4"/>
  <c r="F1032" i="4"/>
  <c r="R1036" i="3" s="1"/>
  <c r="S1036" i="3" s="1"/>
  <c r="E1032" i="4"/>
  <c r="F1030" i="4"/>
  <c r="R1034" i="3" s="1"/>
  <c r="S1034" i="3" s="1"/>
  <c r="E1030" i="4"/>
  <c r="E1028" i="4"/>
  <c r="F1028" i="4"/>
  <c r="R1032" i="3" s="1"/>
  <c r="S1032" i="3" s="1"/>
  <c r="F1024" i="4"/>
  <c r="R1028" i="3" s="1"/>
  <c r="S1028" i="3" s="1"/>
  <c r="E1024" i="4"/>
  <c r="E1010" i="4"/>
  <c r="F1010" i="4"/>
  <c r="R1014" i="3" s="1"/>
  <c r="S1014" i="3" s="1"/>
  <c r="E1008" i="4"/>
  <c r="F1008" i="4"/>
  <c r="R1012" i="3" s="1"/>
  <c r="S1012" i="3" s="1"/>
  <c r="E1006" i="4"/>
  <c r="F1006" i="4"/>
  <c r="R1010" i="3" s="1"/>
  <c r="S1010" i="3" s="1"/>
  <c r="E1002" i="4"/>
  <c r="F1002" i="4"/>
  <c r="R1006" i="3" s="1"/>
  <c r="S1006" i="3" s="1"/>
  <c r="F1000" i="4"/>
  <c r="R1004" i="3" s="1"/>
  <c r="S1004" i="3" s="1"/>
  <c r="E1000" i="4"/>
  <c r="F996" i="4"/>
  <c r="R1000" i="3" s="1"/>
  <c r="S1000" i="3" s="1"/>
  <c r="E996" i="4"/>
  <c r="F992" i="4"/>
  <c r="R996" i="3" s="1"/>
  <c r="S996" i="3" s="1"/>
  <c r="E992" i="4"/>
  <c r="F988" i="4"/>
  <c r="R992" i="3" s="1"/>
  <c r="S992" i="3" s="1"/>
  <c r="E988" i="4"/>
  <c r="E984" i="4"/>
  <c r="F984" i="4"/>
  <c r="R988" i="3" s="1"/>
  <c r="S988" i="3" s="1"/>
  <c r="E976" i="4"/>
  <c r="F976" i="4"/>
  <c r="R980" i="3" s="1"/>
  <c r="S980" i="3" s="1"/>
  <c r="F974" i="4"/>
  <c r="R978" i="3" s="1"/>
  <c r="S978" i="3" s="1"/>
  <c r="E974" i="4"/>
  <c r="F970" i="4"/>
  <c r="R974" i="3" s="1"/>
  <c r="S974" i="3" s="1"/>
  <c r="E970" i="4"/>
  <c r="E968" i="4"/>
  <c r="F968" i="4"/>
  <c r="R972" i="3" s="1"/>
  <c r="S972" i="3" s="1"/>
  <c r="F966" i="4"/>
  <c r="R970" i="3" s="1"/>
  <c r="S970" i="3" s="1"/>
  <c r="E966" i="4"/>
  <c r="E960" i="4"/>
  <c r="F960" i="4"/>
  <c r="R964" i="3" s="1"/>
  <c r="S964" i="3" s="1"/>
  <c r="F952" i="4"/>
  <c r="R956" i="3" s="1"/>
  <c r="S956" i="3" s="1"/>
  <c r="E952" i="4"/>
  <c r="E950" i="4"/>
  <c r="F950" i="4"/>
  <c r="R954" i="3" s="1"/>
  <c r="S954" i="3" s="1"/>
  <c r="E938" i="4"/>
  <c r="F938" i="4"/>
  <c r="R942" i="3" s="1"/>
  <c r="S942" i="3" s="1"/>
  <c r="F930" i="4"/>
  <c r="R934" i="3" s="1"/>
  <c r="S934" i="3" s="1"/>
  <c r="E930" i="4"/>
  <c r="E924" i="4"/>
  <c r="F924" i="4"/>
  <c r="R928" i="3" s="1"/>
  <c r="S928" i="3" s="1"/>
  <c r="F922" i="4"/>
  <c r="R926" i="3" s="1"/>
  <c r="S926" i="3" s="1"/>
  <c r="E922" i="4"/>
  <c r="F920" i="4"/>
  <c r="R924" i="3" s="1"/>
  <c r="S924" i="3" s="1"/>
  <c r="E920" i="4"/>
  <c r="F916" i="4"/>
  <c r="R920" i="3" s="1"/>
  <c r="S920" i="3" s="1"/>
  <c r="E916" i="4"/>
  <c r="F912" i="4"/>
  <c r="R916" i="3" s="1"/>
  <c r="S916" i="3" s="1"/>
  <c r="E912" i="4"/>
  <c r="F908" i="4"/>
  <c r="R912" i="3" s="1"/>
  <c r="S912" i="3" s="1"/>
  <c r="E908" i="4"/>
  <c r="F904" i="4"/>
  <c r="R908" i="3" s="1"/>
  <c r="S908" i="3" s="1"/>
  <c r="E904" i="4"/>
  <c r="F900" i="4"/>
  <c r="R904" i="3" s="1"/>
  <c r="S904" i="3" s="1"/>
  <c r="E900" i="4"/>
  <c r="F896" i="4"/>
  <c r="R900" i="3" s="1"/>
  <c r="S900" i="3" s="1"/>
  <c r="E896" i="4"/>
  <c r="F892" i="4"/>
  <c r="R896" i="3" s="1"/>
  <c r="S896" i="3" s="1"/>
  <c r="E892" i="4"/>
  <c r="F888" i="4"/>
  <c r="R892" i="3" s="1"/>
  <c r="S892" i="3" s="1"/>
  <c r="E888" i="4"/>
  <c r="F884" i="4"/>
  <c r="R888" i="3" s="1"/>
  <c r="S888" i="3" s="1"/>
  <c r="E884" i="4"/>
  <c r="F880" i="4"/>
  <c r="R884" i="3" s="1"/>
  <c r="S884" i="3" s="1"/>
  <c r="E880" i="4"/>
  <c r="F874" i="4"/>
  <c r="R878" i="3" s="1"/>
  <c r="S878" i="3" s="1"/>
  <c r="E874" i="4"/>
  <c r="F870" i="4"/>
  <c r="R874" i="3" s="1"/>
  <c r="S874" i="3" s="1"/>
  <c r="E870" i="4"/>
  <c r="F866" i="4"/>
  <c r="R870" i="3" s="1"/>
  <c r="S870" i="3" s="1"/>
  <c r="E866" i="4"/>
  <c r="F862" i="4"/>
  <c r="R866" i="3" s="1"/>
  <c r="S866" i="3" s="1"/>
  <c r="E862" i="4"/>
  <c r="F858" i="4"/>
  <c r="R862" i="3" s="1"/>
  <c r="S862" i="3" s="1"/>
  <c r="E858" i="4"/>
  <c r="F856" i="4"/>
  <c r="R860" i="3" s="1"/>
  <c r="S860" i="3" s="1"/>
  <c r="E856" i="4"/>
  <c r="F854" i="4"/>
  <c r="R858" i="3" s="1"/>
  <c r="S858" i="3" s="1"/>
  <c r="E854" i="4"/>
  <c r="F852" i="4"/>
  <c r="R856" i="3" s="1"/>
  <c r="S856" i="3" s="1"/>
  <c r="E852" i="4"/>
  <c r="F848" i="4"/>
  <c r="R852" i="3" s="1"/>
  <c r="S852" i="3" s="1"/>
  <c r="E848" i="4"/>
  <c r="F846" i="4"/>
  <c r="R850" i="3" s="1"/>
  <c r="S850" i="3" s="1"/>
  <c r="E846" i="4"/>
  <c r="E844" i="4"/>
  <c r="F844" i="4"/>
  <c r="R848" i="3" s="1"/>
  <c r="S848" i="3" s="1"/>
  <c r="F842" i="4"/>
  <c r="R846" i="3" s="1"/>
  <c r="S846" i="3" s="1"/>
  <c r="E842" i="4"/>
  <c r="E836" i="4"/>
  <c r="F836" i="4"/>
  <c r="R840" i="3" s="1"/>
  <c r="S840" i="3" s="1"/>
  <c r="E832" i="4"/>
  <c r="F832" i="4"/>
  <c r="R836" i="3" s="1"/>
  <c r="S836" i="3" s="1"/>
  <c r="E828" i="4"/>
  <c r="F828" i="4"/>
  <c r="R832" i="3" s="1"/>
  <c r="S832" i="3" s="1"/>
  <c r="E824" i="4"/>
  <c r="F824" i="4"/>
  <c r="R828" i="3" s="1"/>
  <c r="S828" i="3" s="1"/>
  <c r="E820" i="4"/>
  <c r="F820" i="4"/>
  <c r="R824" i="3" s="1"/>
  <c r="S824" i="3" s="1"/>
  <c r="E816" i="4"/>
  <c r="F816" i="4"/>
  <c r="R820" i="3" s="1"/>
  <c r="S820" i="3" s="1"/>
  <c r="E812" i="4"/>
  <c r="F812" i="4"/>
  <c r="R816" i="3" s="1"/>
  <c r="S816" i="3" s="1"/>
  <c r="F808" i="4"/>
  <c r="R812" i="3" s="1"/>
  <c r="S812" i="3" s="1"/>
  <c r="E808" i="4"/>
  <c r="F806" i="4"/>
  <c r="R810" i="3" s="1"/>
  <c r="T810" i="3" s="1"/>
  <c r="E806" i="4"/>
  <c r="F802" i="4"/>
  <c r="R806" i="3" s="1"/>
  <c r="T806" i="3" s="1"/>
  <c r="E802" i="4"/>
  <c r="F798" i="4"/>
  <c r="R802" i="3" s="1"/>
  <c r="T802" i="3" s="1"/>
  <c r="E798" i="4"/>
  <c r="F794" i="4"/>
  <c r="R798" i="3" s="1"/>
  <c r="S798" i="3" s="1"/>
  <c r="E794" i="4"/>
  <c r="F1745" i="4"/>
  <c r="R1749" i="3" s="1"/>
  <c r="T1749" i="3" s="1"/>
  <c r="E1745" i="4"/>
  <c r="E1743" i="4"/>
  <c r="F1743" i="4"/>
  <c r="R1747" i="3" s="1"/>
  <c r="T1747" i="3" s="1"/>
  <c r="E1741" i="4"/>
  <c r="F1741" i="4"/>
  <c r="R1745" i="3" s="1"/>
  <c r="T1745" i="3" s="1"/>
  <c r="E1739" i="4"/>
  <c r="F1739" i="4"/>
  <c r="R1743" i="3" s="1"/>
  <c r="T1743" i="3" s="1"/>
  <c r="F1735" i="4"/>
  <c r="R1739" i="3" s="1"/>
  <c r="T1739" i="3" s="1"/>
  <c r="E1735" i="4"/>
  <c r="F1729" i="4"/>
  <c r="R1733" i="3" s="1"/>
  <c r="T1733" i="3" s="1"/>
  <c r="E1729" i="4"/>
  <c r="F1727" i="4"/>
  <c r="R1731" i="3" s="1"/>
  <c r="T1731" i="3" s="1"/>
  <c r="E1727" i="4"/>
  <c r="F1725" i="4"/>
  <c r="R1729" i="3" s="1"/>
  <c r="T1729" i="3" s="1"/>
  <c r="E1725" i="4"/>
  <c r="F1721" i="4"/>
  <c r="R1725" i="3" s="1"/>
  <c r="T1725" i="3" s="1"/>
  <c r="E1721" i="4"/>
  <c r="E1719" i="4"/>
  <c r="F1719" i="4"/>
  <c r="R1723" i="3" s="1"/>
  <c r="T1723" i="3" s="1"/>
  <c r="E1715" i="4"/>
  <c r="F1715" i="4"/>
  <c r="R1719" i="3" s="1"/>
  <c r="T1719" i="3" s="1"/>
  <c r="E1713" i="4"/>
  <c r="F1713" i="4"/>
  <c r="R1717" i="3" s="1"/>
  <c r="T1717" i="3" s="1"/>
  <c r="F1711" i="4"/>
  <c r="R1715" i="3" s="1"/>
  <c r="T1715" i="3" s="1"/>
  <c r="E1711" i="4"/>
  <c r="E1707" i="4"/>
  <c r="F1707" i="4"/>
  <c r="R1711" i="3" s="1"/>
  <c r="T1711" i="3" s="1"/>
  <c r="E1705" i="4"/>
  <c r="F1705" i="4"/>
  <c r="R1709" i="3" s="1"/>
  <c r="T1709" i="3" s="1"/>
  <c r="E1703" i="4"/>
  <c r="F1703" i="4"/>
  <c r="R1707" i="3" s="1"/>
  <c r="T1707" i="3" s="1"/>
  <c r="F1693" i="4"/>
  <c r="R1697" i="3" s="1"/>
  <c r="T1697" i="3" s="1"/>
  <c r="E1693" i="4"/>
  <c r="E1691" i="4"/>
  <c r="F1691" i="4"/>
  <c r="R1695" i="3" s="1"/>
  <c r="T1695" i="3" s="1"/>
  <c r="E1687" i="4"/>
  <c r="F1687" i="4"/>
  <c r="R1691" i="3" s="1"/>
  <c r="T1691" i="3" s="1"/>
  <c r="F1681" i="4"/>
  <c r="R1685" i="3" s="1"/>
  <c r="S1685" i="3" s="1"/>
  <c r="E1681" i="4"/>
  <c r="F1679" i="4"/>
  <c r="R1683" i="3" s="1"/>
  <c r="T1683" i="3" s="1"/>
  <c r="E1679" i="4"/>
  <c r="E1677" i="4"/>
  <c r="F1677" i="4"/>
  <c r="R1681" i="3" s="1"/>
  <c r="T1681" i="3" s="1"/>
  <c r="E1675" i="4"/>
  <c r="F1675" i="4"/>
  <c r="R1679" i="3" s="1"/>
  <c r="T1679" i="3" s="1"/>
  <c r="E1671" i="4"/>
  <c r="F1671" i="4"/>
  <c r="R1675" i="3" s="1"/>
  <c r="S1675" i="3" s="1"/>
  <c r="E1661" i="4"/>
  <c r="F1661" i="4"/>
  <c r="R1665" i="3" s="1"/>
  <c r="S1665" i="3" s="1"/>
  <c r="F1657" i="4"/>
  <c r="R1661" i="3" s="1"/>
  <c r="T1661" i="3" s="1"/>
  <c r="E1657" i="4"/>
  <c r="F1653" i="4"/>
  <c r="R1657" i="3" s="1"/>
  <c r="T1657" i="3" s="1"/>
  <c r="E1653" i="4"/>
  <c r="E1651" i="4"/>
  <c r="F1651" i="4"/>
  <c r="R1655" i="3" s="1"/>
  <c r="T1655" i="3" s="1"/>
  <c r="E1645" i="4"/>
  <c r="F1645" i="4"/>
  <c r="R1649" i="3" s="1"/>
  <c r="T1649" i="3" s="1"/>
  <c r="E1643" i="4"/>
  <c r="F1643" i="4"/>
  <c r="R1647" i="3" s="1"/>
  <c r="T1647" i="3" s="1"/>
  <c r="E1641" i="4"/>
  <c r="F1641" i="4"/>
  <c r="R1645" i="3" s="1"/>
  <c r="T1645" i="3" s="1"/>
  <c r="E1639" i="4"/>
  <c r="F1639" i="4"/>
  <c r="R1643" i="3" s="1"/>
  <c r="T1643" i="3" s="1"/>
  <c r="E1633" i="4"/>
  <c r="F1633" i="4"/>
  <c r="R1637" i="3" s="1"/>
  <c r="T1637" i="3" s="1"/>
  <c r="F1631" i="4"/>
  <c r="R1635" i="3" s="1"/>
  <c r="T1635" i="3" s="1"/>
  <c r="E1631" i="4"/>
  <c r="F1629" i="4"/>
  <c r="R1633" i="3" s="1"/>
  <c r="T1633" i="3" s="1"/>
  <c r="E1629" i="4"/>
  <c r="F1627" i="4"/>
  <c r="R1631" i="3" s="1"/>
  <c r="T1631" i="3" s="1"/>
  <c r="E1627" i="4"/>
  <c r="F1625" i="4"/>
  <c r="R1629" i="3" s="1"/>
  <c r="T1629" i="3" s="1"/>
  <c r="E1625" i="4"/>
  <c r="F1623" i="4"/>
  <c r="R1627" i="3" s="1"/>
  <c r="T1627" i="3" s="1"/>
  <c r="E1623" i="4"/>
  <c r="F1621" i="4"/>
  <c r="R1625" i="3" s="1"/>
  <c r="T1625" i="3" s="1"/>
  <c r="E1621" i="4"/>
  <c r="E1617" i="4"/>
  <c r="F1617" i="4"/>
  <c r="R1621" i="3" s="1"/>
  <c r="T1621" i="3" s="1"/>
  <c r="F1613" i="4"/>
  <c r="R1617" i="3" s="1"/>
  <c r="T1617" i="3" s="1"/>
  <c r="E1613" i="4"/>
  <c r="E1609" i="4"/>
  <c r="F1609" i="4"/>
  <c r="R1613" i="3" s="1"/>
  <c r="T1613" i="3" s="1"/>
  <c r="E1601" i="4"/>
  <c r="F1601" i="4"/>
  <c r="R1605" i="3" s="1"/>
  <c r="T1605" i="3" s="1"/>
  <c r="E1597" i="4"/>
  <c r="F1597" i="4"/>
  <c r="R1601" i="3" s="1"/>
  <c r="T1601" i="3" s="1"/>
  <c r="E1591" i="4"/>
  <c r="F1591" i="4"/>
  <c r="R1595" i="3" s="1"/>
  <c r="T1595" i="3" s="1"/>
  <c r="E1587" i="4"/>
  <c r="F1587" i="4"/>
  <c r="R1591" i="3" s="1"/>
  <c r="T1591" i="3" s="1"/>
  <c r="E1585" i="4"/>
  <c r="F1585" i="4"/>
  <c r="R1589" i="3" s="1"/>
  <c r="T1589" i="3" s="1"/>
  <c r="F1581" i="4"/>
  <c r="R1585" i="3" s="1"/>
  <c r="T1585" i="3" s="1"/>
  <c r="E1581" i="4"/>
  <c r="F1579" i="4"/>
  <c r="R1583" i="3" s="1"/>
  <c r="T1583" i="3" s="1"/>
  <c r="E1579" i="4"/>
  <c r="E1577" i="4"/>
  <c r="F1577" i="4"/>
  <c r="R1581" i="3" s="1"/>
  <c r="T1581" i="3" s="1"/>
  <c r="E1575" i="4"/>
  <c r="F1575" i="4"/>
  <c r="R1579" i="3" s="1"/>
  <c r="T1579" i="3" s="1"/>
  <c r="F1571" i="4"/>
  <c r="R1575" i="3" s="1"/>
  <c r="T1575" i="3" s="1"/>
  <c r="E1571" i="4"/>
  <c r="F1563" i="4"/>
  <c r="R1567" i="3" s="1"/>
  <c r="T1567" i="3" s="1"/>
  <c r="E1563" i="4"/>
  <c r="E1557" i="4"/>
  <c r="F1557" i="4"/>
  <c r="R1561" i="3" s="1"/>
  <c r="T1561" i="3" s="1"/>
  <c r="E1555" i="4"/>
  <c r="F1555" i="4"/>
  <c r="R1559" i="3" s="1"/>
  <c r="T1559" i="3" s="1"/>
  <c r="F1547" i="4"/>
  <c r="R1551" i="3" s="1"/>
  <c r="T1551" i="3" s="1"/>
  <c r="E1547" i="4"/>
  <c r="F1545" i="4"/>
  <c r="R1549" i="3" s="1"/>
  <c r="T1549" i="3" s="1"/>
  <c r="E1545" i="4"/>
  <c r="E1543" i="4"/>
  <c r="F1543" i="4"/>
  <c r="R1547" i="3" s="1"/>
  <c r="T1547" i="3" s="1"/>
  <c r="E1541" i="4"/>
  <c r="F1541" i="4"/>
  <c r="R1545" i="3" s="1"/>
  <c r="T1545" i="3" s="1"/>
  <c r="E1539" i="4"/>
  <c r="F1539" i="4"/>
  <c r="R1543" i="3" s="1"/>
  <c r="T1543" i="3" s="1"/>
  <c r="E1535" i="4"/>
  <c r="F1535" i="4"/>
  <c r="R1539" i="3" s="1"/>
  <c r="T1539" i="3" s="1"/>
  <c r="E1533" i="4"/>
  <c r="F1533" i="4"/>
  <c r="R1537" i="3" s="1"/>
  <c r="T1537" i="3" s="1"/>
  <c r="F1531" i="4"/>
  <c r="R1535" i="3" s="1"/>
  <c r="T1535" i="3" s="1"/>
  <c r="E1531" i="4"/>
  <c r="F1529" i="4"/>
  <c r="R1533" i="3" s="1"/>
  <c r="T1533" i="3" s="1"/>
  <c r="E1529" i="4"/>
  <c r="E1521" i="4"/>
  <c r="F1521" i="4"/>
  <c r="R1525" i="3" s="1"/>
  <c r="T1525" i="3" s="1"/>
  <c r="E1519" i="4"/>
  <c r="F1519" i="4"/>
  <c r="R1523" i="3" s="1"/>
  <c r="T1523" i="3" s="1"/>
  <c r="F1517" i="4"/>
  <c r="R1521" i="3" s="1"/>
  <c r="T1521" i="3" s="1"/>
  <c r="E1517" i="4"/>
  <c r="F1513" i="4"/>
  <c r="R1517" i="3" s="1"/>
  <c r="T1517" i="3" s="1"/>
  <c r="E1513" i="4"/>
  <c r="E1511" i="4"/>
  <c r="F1511" i="4"/>
  <c r="R1515" i="3" s="1"/>
  <c r="T1515" i="3" s="1"/>
  <c r="F1509" i="4"/>
  <c r="R1513" i="3" s="1"/>
  <c r="T1513" i="3" s="1"/>
  <c r="E1509" i="4"/>
  <c r="F1503" i="4"/>
  <c r="R1507" i="3" s="1"/>
  <c r="T1507" i="3" s="1"/>
  <c r="E1503" i="4"/>
  <c r="E1499" i="4"/>
  <c r="F1499" i="4"/>
  <c r="R1503" i="3" s="1"/>
  <c r="T1503" i="3" s="1"/>
  <c r="F1495" i="4"/>
  <c r="R1499" i="3" s="1"/>
  <c r="T1499" i="3" s="1"/>
  <c r="E1495" i="4"/>
  <c r="E1487" i="4"/>
  <c r="F1487" i="4"/>
  <c r="R1491" i="3" s="1"/>
  <c r="T1491" i="3" s="1"/>
  <c r="F1485" i="4"/>
  <c r="R1489" i="3" s="1"/>
  <c r="T1489" i="3" s="1"/>
  <c r="E1485" i="4"/>
  <c r="E1483" i="4"/>
  <c r="F1483" i="4"/>
  <c r="R1487" i="3" s="1"/>
  <c r="T1487" i="3" s="1"/>
  <c r="F1473" i="4"/>
  <c r="R1477" i="3" s="1"/>
  <c r="T1477" i="3" s="1"/>
  <c r="E1473" i="4"/>
  <c r="F1471" i="4"/>
  <c r="R1475" i="3" s="1"/>
  <c r="T1475" i="3" s="1"/>
  <c r="E1471" i="4"/>
  <c r="F1465" i="4"/>
  <c r="R1469" i="3" s="1"/>
  <c r="S1469" i="3" s="1"/>
  <c r="E1465" i="4"/>
  <c r="E1463" i="4"/>
  <c r="F1463" i="4"/>
  <c r="R1467" i="3" s="1"/>
  <c r="S1467" i="3" s="1"/>
  <c r="F1457" i="4"/>
  <c r="R1461" i="3" s="1"/>
  <c r="S1461" i="3" s="1"/>
  <c r="E1457" i="4"/>
  <c r="F1451" i="4"/>
  <c r="R1455" i="3" s="1"/>
  <c r="S1455" i="3" s="1"/>
  <c r="E1451" i="4"/>
  <c r="E1445" i="4"/>
  <c r="F1445" i="4"/>
  <c r="R1449" i="3" s="1"/>
  <c r="S1449" i="3" s="1"/>
  <c r="E1443" i="4"/>
  <c r="F1443" i="4"/>
  <c r="R1447" i="3" s="1"/>
  <c r="S1447" i="3" s="1"/>
  <c r="F1441" i="4"/>
  <c r="R1445" i="3" s="1"/>
  <c r="S1445" i="3" s="1"/>
  <c r="E1441" i="4"/>
  <c r="F1439" i="4"/>
  <c r="R1443" i="3" s="1"/>
  <c r="S1443" i="3" s="1"/>
  <c r="E1439" i="4"/>
  <c r="E1435" i="4"/>
  <c r="F1435" i="4"/>
  <c r="R1439" i="3" s="1"/>
  <c r="S1439" i="3" s="1"/>
  <c r="E1429" i="4"/>
  <c r="F1429" i="4"/>
  <c r="R1433" i="3" s="1"/>
  <c r="S1433" i="3" s="1"/>
  <c r="F1427" i="4"/>
  <c r="R1431" i="3" s="1"/>
  <c r="S1431" i="3" s="1"/>
  <c r="E1427" i="4"/>
  <c r="F1425" i="4"/>
  <c r="R1429" i="3" s="1"/>
  <c r="S1429" i="3" s="1"/>
  <c r="E1425" i="4"/>
  <c r="F1423" i="4"/>
  <c r="R1427" i="3" s="1"/>
  <c r="S1427" i="3" s="1"/>
  <c r="E1423" i="4"/>
  <c r="E1417" i="4"/>
  <c r="F1417" i="4"/>
  <c r="R1421" i="3" s="1"/>
  <c r="S1421" i="3" s="1"/>
  <c r="F1409" i="4"/>
  <c r="R1413" i="3" s="1"/>
  <c r="S1413" i="3" s="1"/>
  <c r="E1409" i="4"/>
  <c r="E1407" i="4"/>
  <c r="F1407" i="4"/>
  <c r="R1411" i="3" s="1"/>
  <c r="S1411" i="3" s="1"/>
  <c r="E1405" i="4"/>
  <c r="F1405" i="4"/>
  <c r="R1409" i="3" s="1"/>
  <c r="S1409" i="3" s="1"/>
  <c r="F1403" i="4"/>
  <c r="R1407" i="3" s="1"/>
  <c r="S1407" i="3" s="1"/>
  <c r="E1403" i="4"/>
  <c r="E1401" i="4"/>
  <c r="F1401" i="4"/>
  <c r="R1405" i="3" s="1"/>
  <c r="S1405" i="3" s="1"/>
  <c r="F1395" i="4"/>
  <c r="R1399" i="3" s="1"/>
  <c r="S1399" i="3" s="1"/>
  <c r="E1395" i="4"/>
  <c r="F1393" i="4"/>
  <c r="R1397" i="3" s="1"/>
  <c r="S1397" i="3" s="1"/>
  <c r="E1393" i="4"/>
  <c r="F1391" i="4"/>
  <c r="R1395" i="3" s="1"/>
  <c r="S1395" i="3" s="1"/>
  <c r="E1391" i="4"/>
  <c r="E1389" i="4"/>
  <c r="F1389" i="4"/>
  <c r="R1393" i="3" s="1"/>
  <c r="S1393" i="3" s="1"/>
  <c r="E1387" i="4"/>
  <c r="F1387" i="4"/>
  <c r="R1391" i="3" s="1"/>
  <c r="S1391" i="3" s="1"/>
  <c r="E1383" i="4"/>
  <c r="F1383" i="4"/>
  <c r="R1387" i="3" s="1"/>
  <c r="S1387" i="3" s="1"/>
  <c r="E1379" i="4"/>
  <c r="F1379" i="4"/>
  <c r="R1383" i="3" s="1"/>
  <c r="S1383" i="3" s="1"/>
  <c r="E1375" i="4"/>
  <c r="F1375" i="4"/>
  <c r="R1379" i="3" s="1"/>
  <c r="S1379" i="3" s="1"/>
  <c r="F1371" i="4"/>
  <c r="R1375" i="3" s="1"/>
  <c r="S1375" i="3" s="1"/>
  <c r="E1371" i="4"/>
  <c r="E1367" i="4"/>
  <c r="F1367" i="4"/>
  <c r="R1371" i="3" s="1"/>
  <c r="S1371" i="3" s="1"/>
  <c r="F1363" i="4"/>
  <c r="R1367" i="3" s="1"/>
  <c r="S1367" i="3" s="1"/>
  <c r="E1363" i="4"/>
  <c r="E1359" i="4"/>
  <c r="F1359" i="4"/>
  <c r="R1363" i="3" s="1"/>
  <c r="S1363" i="3" s="1"/>
  <c r="F1355" i="4"/>
  <c r="R1359" i="3" s="1"/>
  <c r="S1359" i="3" s="1"/>
  <c r="E1355" i="4"/>
  <c r="F1351" i="4"/>
  <c r="R1355" i="3" s="1"/>
  <c r="S1355" i="3" s="1"/>
  <c r="E1351" i="4"/>
  <c r="F1347" i="4"/>
  <c r="R1351" i="3" s="1"/>
  <c r="S1351" i="3" s="1"/>
  <c r="E1347" i="4"/>
  <c r="E1343" i="4"/>
  <c r="F1343" i="4"/>
  <c r="R1347" i="3" s="1"/>
  <c r="S1347" i="3" s="1"/>
  <c r="F1339" i="4"/>
  <c r="R1343" i="3" s="1"/>
  <c r="S1343" i="3" s="1"/>
  <c r="E1339" i="4"/>
  <c r="E1335" i="4"/>
  <c r="F1335" i="4"/>
  <c r="R1339" i="3" s="1"/>
  <c r="S1339" i="3" s="1"/>
  <c r="F1331" i="4"/>
  <c r="R1335" i="3" s="1"/>
  <c r="S1335" i="3" s="1"/>
  <c r="E1331" i="4"/>
  <c r="E1327" i="4"/>
  <c r="F1327" i="4"/>
  <c r="R1331" i="3" s="1"/>
  <c r="S1331" i="3" s="1"/>
  <c r="F1323" i="4"/>
  <c r="R1327" i="3" s="1"/>
  <c r="S1327" i="3" s="1"/>
  <c r="E1323" i="4"/>
  <c r="E1319" i="4"/>
  <c r="F1319" i="4"/>
  <c r="R1323" i="3" s="1"/>
  <c r="S1323" i="3" s="1"/>
  <c r="E1315" i="4"/>
  <c r="F1315" i="4"/>
  <c r="R1319" i="3" s="1"/>
  <c r="S1319" i="3" s="1"/>
  <c r="E1311" i="4"/>
  <c r="F1311" i="4"/>
  <c r="R1315" i="3" s="1"/>
  <c r="S1315" i="3" s="1"/>
  <c r="E1307" i="4"/>
  <c r="F1307" i="4"/>
  <c r="R1311" i="3" s="1"/>
  <c r="S1311" i="3" s="1"/>
  <c r="F1303" i="4"/>
  <c r="R1307" i="3" s="1"/>
  <c r="S1307" i="3" s="1"/>
  <c r="E1303" i="4"/>
  <c r="F1299" i="4"/>
  <c r="R1303" i="3" s="1"/>
  <c r="S1303" i="3" s="1"/>
  <c r="E1299" i="4"/>
  <c r="F1295" i="4"/>
  <c r="R1299" i="3" s="1"/>
  <c r="S1299" i="3" s="1"/>
  <c r="E1295" i="4"/>
  <c r="E1291" i="4"/>
  <c r="F1291" i="4"/>
  <c r="R1295" i="3" s="1"/>
  <c r="S1295" i="3" s="1"/>
  <c r="E1287" i="4"/>
  <c r="F1287" i="4"/>
  <c r="R1291" i="3" s="1"/>
  <c r="S1291" i="3" s="1"/>
  <c r="E1283" i="4"/>
  <c r="F1283" i="4"/>
  <c r="R1287" i="3" s="1"/>
  <c r="S1287" i="3" s="1"/>
  <c r="E1279" i="4"/>
  <c r="F1279" i="4"/>
  <c r="R1283" i="3" s="1"/>
  <c r="S1283" i="3" s="1"/>
  <c r="E1275" i="4"/>
  <c r="F1275" i="4"/>
  <c r="R1279" i="3" s="1"/>
  <c r="S1279" i="3" s="1"/>
  <c r="E1271" i="4"/>
  <c r="F1271" i="4"/>
  <c r="R1275" i="3" s="1"/>
  <c r="S1275" i="3" s="1"/>
  <c r="F1267" i="4"/>
  <c r="R1271" i="3" s="1"/>
  <c r="S1271" i="3" s="1"/>
  <c r="E1267" i="4"/>
  <c r="E1263" i="4"/>
  <c r="F1263" i="4"/>
  <c r="R1267" i="3" s="1"/>
  <c r="S1267" i="3" s="1"/>
  <c r="E1259" i="4"/>
  <c r="F1259" i="4"/>
  <c r="R1263" i="3" s="1"/>
  <c r="S1263" i="3" s="1"/>
  <c r="F1255" i="4"/>
  <c r="R1259" i="3" s="1"/>
  <c r="S1259" i="3" s="1"/>
  <c r="E1255" i="4"/>
  <c r="E1251" i="4"/>
  <c r="F1251" i="4"/>
  <c r="R1255" i="3" s="1"/>
  <c r="S1255" i="3" s="1"/>
  <c r="F1247" i="4"/>
  <c r="R1251" i="3" s="1"/>
  <c r="S1251" i="3" s="1"/>
  <c r="E1247" i="4"/>
  <c r="F1243" i="4"/>
  <c r="R1247" i="3" s="1"/>
  <c r="S1247" i="3" s="1"/>
  <c r="E1243" i="4"/>
  <c r="E1241" i="4"/>
  <c r="F1241" i="4"/>
  <c r="R1245" i="3" s="1"/>
  <c r="S1245" i="3" s="1"/>
  <c r="F1237" i="4"/>
  <c r="R1241" i="3" s="1"/>
  <c r="S1241" i="3" s="1"/>
  <c r="E1237" i="4"/>
  <c r="F1233" i="4"/>
  <c r="R1237" i="3" s="1"/>
  <c r="S1237" i="3" s="1"/>
  <c r="E1233" i="4"/>
  <c r="E1225" i="4"/>
  <c r="F1225" i="4"/>
  <c r="R1229" i="3" s="1"/>
  <c r="S1229" i="3" s="1"/>
  <c r="E1221" i="4"/>
  <c r="F1221" i="4"/>
  <c r="R1225" i="3" s="1"/>
  <c r="S1225" i="3" s="1"/>
  <c r="E1213" i="4"/>
  <c r="F1213" i="4"/>
  <c r="R1217" i="3" s="1"/>
  <c r="S1217" i="3" s="1"/>
  <c r="E1209" i="4"/>
  <c r="F1209" i="4"/>
  <c r="R1213" i="3" s="1"/>
  <c r="S1213" i="3" s="1"/>
  <c r="E1205" i="4"/>
  <c r="F1205" i="4"/>
  <c r="R1209" i="3" s="1"/>
  <c r="S1209" i="3" s="1"/>
  <c r="E1201" i="4"/>
  <c r="F1201" i="4"/>
  <c r="R1205" i="3" s="1"/>
  <c r="S1205" i="3" s="1"/>
  <c r="E1197" i="4"/>
  <c r="F1197" i="4"/>
  <c r="R1201" i="3" s="1"/>
  <c r="S1201" i="3" s="1"/>
  <c r="F1193" i="4"/>
  <c r="R1197" i="3" s="1"/>
  <c r="S1197" i="3" s="1"/>
  <c r="E1193" i="4"/>
  <c r="E1189" i="4"/>
  <c r="F1189" i="4"/>
  <c r="R1193" i="3" s="1"/>
  <c r="S1193" i="3" s="1"/>
  <c r="E1185" i="4"/>
  <c r="F1185" i="4"/>
  <c r="R1189" i="3" s="1"/>
  <c r="T1189" i="3" s="1"/>
  <c r="F1181" i="4"/>
  <c r="R1185" i="3" s="1"/>
  <c r="T1185" i="3" s="1"/>
  <c r="E1181" i="4"/>
  <c r="F1179" i="4"/>
  <c r="R1183" i="3" s="1"/>
  <c r="T1183" i="3" s="1"/>
  <c r="E1179" i="4"/>
  <c r="E1177" i="4"/>
  <c r="F1177" i="4"/>
  <c r="R1181" i="3" s="1"/>
  <c r="T1181" i="3" s="1"/>
  <c r="E1173" i="4"/>
  <c r="F1173" i="4"/>
  <c r="R1177" i="3" s="1"/>
  <c r="T1177" i="3" s="1"/>
  <c r="E1169" i="4"/>
  <c r="F1169" i="4"/>
  <c r="R1173" i="3" s="1"/>
  <c r="T1173" i="3" s="1"/>
  <c r="E1165" i="4"/>
  <c r="F1165" i="4"/>
  <c r="R1169" i="3" s="1"/>
  <c r="T1169" i="3" s="1"/>
  <c r="F1161" i="4"/>
  <c r="R1165" i="3" s="1"/>
  <c r="T1165" i="3" s="1"/>
  <c r="E1161" i="4"/>
  <c r="E1157" i="4"/>
  <c r="F1157" i="4"/>
  <c r="R1161" i="3" s="1"/>
  <c r="S1161" i="3" s="1"/>
  <c r="E1149" i="4"/>
  <c r="F1149" i="4"/>
  <c r="R1153" i="3" s="1"/>
  <c r="T1153" i="3" s="1"/>
  <c r="E1145" i="4"/>
  <c r="F1145" i="4"/>
  <c r="R1149" i="3" s="1"/>
  <c r="T1149" i="3" s="1"/>
  <c r="E1141" i="4"/>
  <c r="F1141" i="4"/>
  <c r="R1145" i="3" s="1"/>
  <c r="T1145" i="3" s="1"/>
  <c r="E1137" i="4"/>
  <c r="F1137" i="4"/>
  <c r="R1141" i="3" s="1"/>
  <c r="T1141" i="3" s="1"/>
  <c r="E1133" i="4"/>
  <c r="F1133" i="4"/>
  <c r="R1137" i="3" s="1"/>
  <c r="T1137" i="3" s="1"/>
  <c r="E1129" i="4"/>
  <c r="F1129" i="4"/>
  <c r="R1133" i="3" s="1"/>
  <c r="T1133" i="3" s="1"/>
  <c r="E1123" i="4"/>
  <c r="F1123" i="4"/>
  <c r="R1127" i="3" s="1"/>
  <c r="T1127" i="3" s="1"/>
  <c r="F1121" i="4"/>
  <c r="R1125" i="3" s="1"/>
  <c r="T1125" i="3" s="1"/>
  <c r="E1121" i="4"/>
  <c r="F1119" i="4"/>
  <c r="R1123" i="3" s="1"/>
  <c r="T1123" i="3" s="1"/>
  <c r="E1119" i="4"/>
  <c r="E1117" i="4"/>
  <c r="F1117" i="4"/>
  <c r="R1121" i="3" s="1"/>
  <c r="T1121" i="3" s="1"/>
  <c r="E1113" i="4"/>
  <c r="F1113" i="4"/>
  <c r="R1117" i="3" s="1"/>
  <c r="S1117" i="3" s="1"/>
  <c r="E1101" i="4"/>
  <c r="F1101" i="4"/>
  <c r="R1105" i="3" s="1"/>
  <c r="T1105" i="3" s="1"/>
  <c r="F1099" i="4"/>
  <c r="R1103" i="3" s="1"/>
  <c r="T1103" i="3" s="1"/>
  <c r="E1099" i="4"/>
  <c r="F1095" i="4"/>
  <c r="R1099" i="3" s="1"/>
  <c r="T1099" i="3" s="1"/>
  <c r="E1095" i="4"/>
  <c r="F1091" i="4"/>
  <c r="R1095" i="3" s="1"/>
  <c r="T1095" i="3" s="1"/>
  <c r="E1091" i="4"/>
  <c r="F1079" i="4"/>
  <c r="R1083" i="3" s="1"/>
  <c r="S1083" i="3" s="1"/>
  <c r="E1079" i="4"/>
  <c r="E1077" i="4"/>
  <c r="F1077" i="4"/>
  <c r="R1081" i="3" s="1"/>
  <c r="S1081" i="3" s="1"/>
  <c r="E1069" i="4"/>
  <c r="F1069" i="4"/>
  <c r="R1073" i="3" s="1"/>
  <c r="S1073" i="3" s="1"/>
  <c r="E1065" i="4"/>
  <c r="F1065" i="4"/>
  <c r="R1069" i="3" s="1"/>
  <c r="S1069" i="3" s="1"/>
  <c r="F1061" i="4"/>
  <c r="R1065" i="3" s="1"/>
  <c r="S1065" i="3" s="1"/>
  <c r="E1061" i="4"/>
  <c r="F1057" i="4"/>
  <c r="R1061" i="3" s="1"/>
  <c r="S1061" i="3" s="1"/>
  <c r="E1057" i="4"/>
  <c r="E1055" i="4"/>
  <c r="F1055" i="4"/>
  <c r="R1059" i="3" s="1"/>
  <c r="S1059" i="3" s="1"/>
  <c r="E1053" i="4"/>
  <c r="F1053" i="4"/>
  <c r="R1057" i="3" s="1"/>
  <c r="S1057" i="3" s="1"/>
  <c r="E1051" i="4"/>
  <c r="F1051" i="4"/>
  <c r="R1055" i="3" s="1"/>
  <c r="S1055" i="3" s="1"/>
  <c r="F1049" i="4"/>
  <c r="R1053" i="3" s="1"/>
  <c r="S1053" i="3" s="1"/>
  <c r="E1049" i="4"/>
  <c r="F1045" i="4"/>
  <c r="R1049" i="3" s="1"/>
  <c r="S1049" i="3" s="1"/>
  <c r="E1045" i="4"/>
  <c r="E1041" i="4"/>
  <c r="F1041" i="4"/>
  <c r="R1045" i="3" s="1"/>
  <c r="S1045" i="3" s="1"/>
  <c r="F1037" i="4"/>
  <c r="R1041" i="3" s="1"/>
  <c r="S1041" i="3" s="1"/>
  <c r="E1037" i="4"/>
  <c r="E1035" i="4"/>
  <c r="F1035" i="4"/>
  <c r="R1039" i="3" s="1"/>
  <c r="S1039" i="3" s="1"/>
  <c r="E1031" i="4"/>
  <c r="F1031" i="4"/>
  <c r="R1035" i="3" s="1"/>
  <c r="S1035" i="3" s="1"/>
  <c r="E1029" i="4"/>
  <c r="F1029" i="4"/>
  <c r="R1033" i="3" s="1"/>
  <c r="S1033" i="3" s="1"/>
  <c r="F1023" i="4"/>
  <c r="R1027" i="3" s="1"/>
  <c r="S1027" i="3" s="1"/>
  <c r="E1023" i="4"/>
  <c r="E1015" i="4"/>
  <c r="F1015" i="4"/>
  <c r="R1019" i="3" s="1"/>
  <c r="S1019" i="3" s="1"/>
  <c r="F1013" i="4"/>
  <c r="R1017" i="3" s="1"/>
  <c r="S1017" i="3" s="1"/>
  <c r="E1013" i="4"/>
  <c r="E1009" i="4"/>
  <c r="F1009" i="4"/>
  <c r="R1013" i="3" s="1"/>
  <c r="S1013" i="3" s="1"/>
  <c r="F1005" i="4"/>
  <c r="R1009" i="3" s="1"/>
  <c r="S1009" i="3" s="1"/>
  <c r="E1005" i="4"/>
  <c r="F1003" i="4"/>
  <c r="R1007" i="3" s="1"/>
  <c r="S1007" i="3" s="1"/>
  <c r="E1003" i="4"/>
  <c r="E1001" i="4"/>
  <c r="F1001" i="4"/>
  <c r="R1005" i="3" s="1"/>
  <c r="S1005" i="3" s="1"/>
  <c r="E999" i="4"/>
  <c r="F999" i="4"/>
  <c r="R1003" i="3" s="1"/>
  <c r="S1003" i="3" s="1"/>
  <c r="E995" i="4"/>
  <c r="F995" i="4"/>
  <c r="R999" i="3" s="1"/>
  <c r="S999" i="3" s="1"/>
  <c r="E991" i="4"/>
  <c r="F991" i="4"/>
  <c r="R995" i="3" s="1"/>
  <c r="S995" i="3" s="1"/>
  <c r="E989" i="4"/>
  <c r="F989" i="4"/>
  <c r="R993" i="3" s="1"/>
  <c r="S993" i="3" s="1"/>
  <c r="E987" i="4"/>
  <c r="F987" i="4"/>
  <c r="R991" i="3" s="1"/>
  <c r="S991" i="3" s="1"/>
  <c r="E983" i="4"/>
  <c r="F983" i="4"/>
  <c r="R987" i="3" s="1"/>
  <c r="S987" i="3" s="1"/>
  <c r="E981" i="4"/>
  <c r="F981" i="4"/>
  <c r="R985" i="3" s="1"/>
  <c r="S985" i="3" s="1"/>
  <c r="E979" i="4"/>
  <c r="F979" i="4"/>
  <c r="R983" i="3" s="1"/>
  <c r="S983" i="3" s="1"/>
  <c r="F971" i="4"/>
  <c r="R975" i="3" s="1"/>
  <c r="S975" i="3" s="1"/>
  <c r="E971" i="4"/>
  <c r="E955" i="4"/>
  <c r="F955" i="4"/>
  <c r="R959" i="3" s="1"/>
  <c r="S959" i="3" s="1"/>
  <c r="F953" i="4"/>
  <c r="R957" i="3" s="1"/>
  <c r="S957" i="3" s="1"/>
  <c r="E953" i="4"/>
  <c r="F951" i="4"/>
  <c r="R955" i="3" s="1"/>
  <c r="S955" i="3" s="1"/>
  <c r="E951" i="4"/>
  <c r="F949" i="4"/>
  <c r="R953" i="3" s="1"/>
  <c r="S953" i="3" s="1"/>
  <c r="E949" i="4"/>
  <c r="E947" i="4"/>
  <c r="F947" i="4"/>
  <c r="R951" i="3" s="1"/>
  <c r="S951" i="3" s="1"/>
  <c r="E943" i="4"/>
  <c r="F943" i="4"/>
  <c r="R947" i="3" s="1"/>
  <c r="S947" i="3" s="1"/>
  <c r="F941" i="4"/>
  <c r="R945" i="3" s="1"/>
  <c r="S945" i="3" s="1"/>
  <c r="E941" i="4"/>
  <c r="F939" i="4"/>
  <c r="R943" i="3" s="1"/>
  <c r="S943" i="3" s="1"/>
  <c r="E939" i="4"/>
  <c r="F937" i="4"/>
  <c r="R941" i="3" s="1"/>
  <c r="S941" i="3" s="1"/>
  <c r="E937" i="4"/>
  <c r="E935" i="4"/>
  <c r="F935" i="4"/>
  <c r="R939" i="3" s="1"/>
  <c r="S939" i="3" s="1"/>
  <c r="F931" i="4"/>
  <c r="R935" i="3" s="1"/>
  <c r="S935" i="3" s="1"/>
  <c r="E931" i="4"/>
  <c r="E919" i="4"/>
  <c r="F919" i="4"/>
  <c r="R923" i="3" s="1"/>
  <c r="S923" i="3" s="1"/>
  <c r="E915" i="4"/>
  <c r="F915" i="4"/>
  <c r="R919" i="3" s="1"/>
  <c r="S919" i="3" s="1"/>
  <c r="E911" i="4"/>
  <c r="F911" i="4"/>
  <c r="R915" i="3" s="1"/>
  <c r="S915" i="3" s="1"/>
  <c r="F907" i="4"/>
  <c r="R911" i="3" s="1"/>
  <c r="S911" i="3" s="1"/>
  <c r="E907" i="4"/>
  <c r="E903" i="4"/>
  <c r="F903" i="4"/>
  <c r="R907" i="3" s="1"/>
  <c r="S907" i="3" s="1"/>
  <c r="E899" i="4"/>
  <c r="F899" i="4"/>
  <c r="R903" i="3" s="1"/>
  <c r="S903" i="3" s="1"/>
  <c r="E895" i="4"/>
  <c r="F895" i="4"/>
  <c r="R899" i="3" s="1"/>
  <c r="S899" i="3" s="1"/>
  <c r="E891" i="4"/>
  <c r="F891" i="4"/>
  <c r="R895" i="3" s="1"/>
  <c r="S895" i="3" s="1"/>
  <c r="E887" i="4"/>
  <c r="F887" i="4"/>
  <c r="R891" i="3" s="1"/>
  <c r="S891" i="3" s="1"/>
  <c r="F883" i="4"/>
  <c r="R887" i="3" s="1"/>
  <c r="S887" i="3" s="1"/>
  <c r="E883" i="4"/>
  <c r="E879" i="4"/>
  <c r="F879" i="4"/>
  <c r="R883" i="3" s="1"/>
  <c r="S883" i="3" s="1"/>
  <c r="E873" i="4"/>
  <c r="F873" i="4"/>
  <c r="R877" i="3" s="1"/>
  <c r="S877" i="3" s="1"/>
  <c r="E869" i="4"/>
  <c r="F869" i="4"/>
  <c r="R873" i="3" s="1"/>
  <c r="S873" i="3" s="1"/>
  <c r="E865" i="4"/>
  <c r="F865" i="4"/>
  <c r="R869" i="3" s="1"/>
  <c r="S869" i="3" s="1"/>
  <c r="E861" i="4"/>
  <c r="F861" i="4"/>
  <c r="R865" i="3" s="1"/>
  <c r="S865" i="3" s="1"/>
  <c r="F855" i="4"/>
  <c r="R859" i="3" s="1"/>
  <c r="S859" i="3" s="1"/>
  <c r="E855" i="4"/>
  <c r="F853" i="4"/>
  <c r="R857" i="3" s="1"/>
  <c r="S857" i="3" s="1"/>
  <c r="E853" i="4"/>
  <c r="E851" i="4"/>
  <c r="F851" i="4"/>
  <c r="R855" i="3" s="1"/>
  <c r="S855" i="3" s="1"/>
  <c r="F847" i="4"/>
  <c r="R851" i="3" s="1"/>
  <c r="S851" i="3" s="1"/>
  <c r="E847" i="4"/>
  <c r="F843" i="4"/>
  <c r="R847" i="3" s="1"/>
  <c r="S847" i="3" s="1"/>
  <c r="E843" i="4"/>
  <c r="E841" i="4"/>
  <c r="F841" i="4"/>
  <c r="R845" i="3" s="1"/>
  <c r="S845" i="3" s="1"/>
  <c r="F839" i="4"/>
  <c r="R843" i="3" s="1"/>
  <c r="S843" i="3" s="1"/>
  <c r="E839" i="4"/>
  <c r="F835" i="4"/>
  <c r="R839" i="3" s="1"/>
  <c r="S839" i="3" s="1"/>
  <c r="E835" i="4"/>
  <c r="F831" i="4"/>
  <c r="R835" i="3" s="1"/>
  <c r="S835" i="3" s="1"/>
  <c r="E831" i="4"/>
  <c r="F827" i="4"/>
  <c r="R831" i="3" s="1"/>
  <c r="S831" i="3" s="1"/>
  <c r="E827" i="4"/>
  <c r="F823" i="4"/>
  <c r="R827" i="3" s="1"/>
  <c r="S827" i="3" s="1"/>
  <c r="E823" i="4"/>
  <c r="F819" i="4"/>
  <c r="R823" i="3" s="1"/>
  <c r="S823" i="3" s="1"/>
  <c r="E819" i="4"/>
  <c r="F815" i="4"/>
  <c r="R819" i="3" s="1"/>
  <c r="S819" i="3" s="1"/>
  <c r="E815" i="4"/>
  <c r="F811" i="4"/>
  <c r="R815" i="3" s="1"/>
  <c r="S815" i="3" s="1"/>
  <c r="E811" i="4"/>
  <c r="E805" i="4"/>
  <c r="F805" i="4"/>
  <c r="R809" i="3" s="1"/>
  <c r="S809" i="3" s="1"/>
  <c r="E801" i="4"/>
  <c r="F801" i="4"/>
  <c r="R805" i="3" s="1"/>
  <c r="T805" i="3" s="1"/>
  <c r="E797" i="4"/>
  <c r="F797" i="4"/>
  <c r="R801" i="3" s="1"/>
  <c r="T801" i="3" s="1"/>
  <c r="F792" i="4"/>
  <c r="R796" i="3" s="1"/>
  <c r="S796" i="3" s="1"/>
  <c r="E792" i="4"/>
  <c r="F772" i="4"/>
  <c r="R776" i="3" s="1"/>
  <c r="S776" i="3" s="1"/>
  <c r="E772" i="4"/>
  <c r="F762" i="4"/>
  <c r="R766" i="3" s="1"/>
  <c r="S766" i="3" s="1"/>
  <c r="E762" i="4"/>
  <c r="F760" i="4"/>
  <c r="R764" i="3" s="1"/>
  <c r="S764" i="3" s="1"/>
  <c r="E760" i="4"/>
  <c r="E754" i="4"/>
  <c r="F754" i="4"/>
  <c r="R758" i="3" s="1"/>
  <c r="S758" i="3" s="1"/>
  <c r="E752" i="4"/>
  <c r="F752" i="4"/>
  <c r="R756" i="3" s="1"/>
  <c r="S756" i="3" s="1"/>
  <c r="F748" i="4"/>
  <c r="R752" i="3" s="1"/>
  <c r="S752" i="3" s="1"/>
  <c r="E748" i="4"/>
  <c r="F746" i="4"/>
  <c r="R750" i="3" s="1"/>
  <c r="S750" i="3" s="1"/>
  <c r="E746" i="4"/>
  <c r="E744" i="4"/>
  <c r="F744" i="4"/>
  <c r="R748" i="3" s="1"/>
  <c r="S748" i="3" s="1"/>
  <c r="E736" i="4"/>
  <c r="F736" i="4"/>
  <c r="R740" i="3" s="1"/>
  <c r="S740" i="3" s="1"/>
  <c r="F730" i="4"/>
  <c r="R734" i="3" s="1"/>
  <c r="S734" i="3" s="1"/>
  <c r="E730" i="4"/>
  <c r="F728" i="4"/>
  <c r="R732" i="3" s="1"/>
  <c r="S732" i="3" s="1"/>
  <c r="E728" i="4"/>
  <c r="F722" i="4"/>
  <c r="R726" i="3" s="1"/>
  <c r="T726" i="3" s="1"/>
  <c r="E722" i="4"/>
  <c r="E718" i="4"/>
  <c r="F718" i="4"/>
  <c r="R722" i="3" s="1"/>
  <c r="T722" i="3" s="1"/>
  <c r="E714" i="4"/>
  <c r="F714" i="4"/>
  <c r="R718" i="3" s="1"/>
  <c r="T718" i="3" s="1"/>
  <c r="E710" i="4"/>
  <c r="F710" i="4"/>
  <c r="R714" i="3" s="1"/>
  <c r="T714" i="3" s="1"/>
  <c r="E706" i="4"/>
  <c r="F706" i="4"/>
  <c r="R710" i="3" s="1"/>
  <c r="T710" i="3" s="1"/>
  <c r="E702" i="4"/>
  <c r="F702" i="4"/>
  <c r="R706" i="3" s="1"/>
  <c r="T706" i="3" s="1"/>
  <c r="E698" i="4"/>
  <c r="F698" i="4"/>
  <c r="R702" i="3" s="1"/>
  <c r="T702" i="3" s="1"/>
  <c r="F694" i="4"/>
  <c r="R698" i="3" s="1"/>
  <c r="T698" i="3" s="1"/>
  <c r="E694" i="4"/>
  <c r="E688" i="4"/>
  <c r="F688" i="4"/>
  <c r="R692" i="3" s="1"/>
  <c r="S692" i="3" s="1"/>
  <c r="F686" i="4"/>
  <c r="R690" i="3" s="1"/>
  <c r="S690" i="3" s="1"/>
  <c r="E686" i="4"/>
  <c r="E682" i="4"/>
  <c r="F682" i="4"/>
  <c r="R686" i="3" s="1"/>
  <c r="S686" i="3" s="1"/>
  <c r="E678" i="4"/>
  <c r="F678" i="4"/>
  <c r="R682" i="3" s="1"/>
  <c r="S682" i="3" s="1"/>
  <c r="F674" i="4"/>
  <c r="R678" i="3" s="1"/>
  <c r="S678" i="3" s="1"/>
  <c r="E674" i="4"/>
  <c r="F670" i="4"/>
  <c r="R674" i="3" s="1"/>
  <c r="S674" i="3" s="1"/>
  <c r="E670" i="4"/>
  <c r="F654" i="4"/>
  <c r="R658" i="3" s="1"/>
  <c r="S658" i="3" s="1"/>
  <c r="E654" i="4"/>
  <c r="F650" i="4"/>
  <c r="R654" i="3" s="1"/>
  <c r="S654" i="3" s="1"/>
  <c r="E650" i="4"/>
  <c r="F646" i="4"/>
  <c r="R650" i="3" s="1"/>
  <c r="S650" i="3" s="1"/>
  <c r="E646" i="4"/>
  <c r="E642" i="4"/>
  <c r="F642" i="4"/>
  <c r="R646" i="3" s="1"/>
  <c r="S646" i="3" s="1"/>
  <c r="E640" i="4"/>
  <c r="F640" i="4"/>
  <c r="R644" i="3" s="1"/>
  <c r="S644" i="3" s="1"/>
  <c r="F636" i="4"/>
  <c r="R640" i="3" s="1"/>
  <c r="S640" i="3" s="1"/>
  <c r="E636" i="4"/>
  <c r="E632" i="4"/>
  <c r="F632" i="4"/>
  <c r="R636" i="3" s="1"/>
  <c r="S636" i="3" s="1"/>
  <c r="F630" i="4"/>
  <c r="R634" i="3" s="1"/>
  <c r="S634" i="3" s="1"/>
  <c r="E630" i="4"/>
  <c r="F626" i="4"/>
  <c r="R630" i="3" s="1"/>
  <c r="S630" i="3" s="1"/>
  <c r="E626" i="4"/>
  <c r="F624" i="4"/>
  <c r="R628" i="3" s="1"/>
  <c r="S628" i="3" s="1"/>
  <c r="E624" i="4"/>
  <c r="E622" i="4"/>
  <c r="F622" i="4"/>
  <c r="R626" i="3" s="1"/>
  <c r="S626" i="3" s="1"/>
  <c r="E618" i="4"/>
  <c r="F618" i="4"/>
  <c r="R622" i="3" s="1"/>
  <c r="S622" i="3" s="1"/>
  <c r="E616" i="4"/>
  <c r="F616" i="4"/>
  <c r="R620" i="3" s="1"/>
  <c r="S620" i="3" s="1"/>
  <c r="F614" i="4"/>
  <c r="R618" i="3" s="1"/>
  <c r="S618" i="3" s="1"/>
  <c r="E614" i="4"/>
  <c r="E610" i="4"/>
  <c r="F610" i="4"/>
  <c r="R614" i="3" s="1"/>
  <c r="S614" i="3" s="1"/>
  <c r="F602" i="4"/>
  <c r="R606" i="3" s="1"/>
  <c r="S606" i="3" s="1"/>
  <c r="E602" i="4"/>
  <c r="F598" i="4"/>
  <c r="R602" i="3" s="1"/>
  <c r="S602" i="3" s="1"/>
  <c r="E598" i="4"/>
  <c r="F594" i="4"/>
  <c r="R598" i="3" s="1"/>
  <c r="S598" i="3" s="1"/>
  <c r="E594" i="4"/>
  <c r="F592" i="4"/>
  <c r="R596" i="3" s="1"/>
  <c r="S596" i="3" s="1"/>
  <c r="E592" i="4"/>
  <c r="E590" i="4"/>
  <c r="F590" i="4"/>
  <c r="R594" i="3" s="1"/>
  <c r="S594" i="3" s="1"/>
  <c r="F586" i="4"/>
  <c r="R590" i="3" s="1"/>
  <c r="S590" i="3" s="1"/>
  <c r="E586" i="4"/>
  <c r="F582" i="4"/>
  <c r="R586" i="3" s="1"/>
  <c r="S586" i="3" s="1"/>
  <c r="E582" i="4"/>
  <c r="E578" i="4"/>
  <c r="F578" i="4"/>
  <c r="R582" i="3" s="1"/>
  <c r="S582" i="3" s="1"/>
  <c r="E572" i="4"/>
  <c r="F572" i="4"/>
  <c r="R576" i="3" s="1"/>
  <c r="S576" i="3" s="1"/>
  <c r="F570" i="4"/>
  <c r="R574" i="3" s="1"/>
  <c r="S574" i="3" s="1"/>
  <c r="E570" i="4"/>
  <c r="F566" i="4"/>
  <c r="R570" i="3" s="1"/>
  <c r="S570" i="3" s="1"/>
  <c r="E566" i="4"/>
  <c r="F562" i="4"/>
  <c r="R566" i="3" s="1"/>
  <c r="S566" i="3" s="1"/>
  <c r="E562" i="4"/>
  <c r="F558" i="4"/>
  <c r="R562" i="3" s="1"/>
  <c r="S562" i="3" s="1"/>
  <c r="E558" i="4"/>
  <c r="F554" i="4"/>
  <c r="R558" i="3" s="1"/>
  <c r="S558" i="3" s="1"/>
  <c r="E554" i="4"/>
  <c r="F550" i="4"/>
  <c r="R554" i="3" s="1"/>
  <c r="S554" i="3" s="1"/>
  <c r="E550" i="4"/>
  <c r="F546" i="4"/>
  <c r="R550" i="3" s="1"/>
  <c r="S550" i="3" s="1"/>
  <c r="E546" i="4"/>
  <c r="F542" i="4"/>
  <c r="R546" i="3" s="1"/>
  <c r="S546" i="3" s="1"/>
  <c r="E542" i="4"/>
  <c r="E538" i="4"/>
  <c r="F538" i="4"/>
  <c r="R542" i="3" s="1"/>
  <c r="S542" i="3" s="1"/>
  <c r="F534" i="4"/>
  <c r="R538" i="3" s="1"/>
  <c r="S538" i="3" s="1"/>
  <c r="E534" i="4"/>
  <c r="F530" i="4"/>
  <c r="R534" i="3" s="1"/>
  <c r="S534" i="3" s="1"/>
  <c r="E530" i="4"/>
  <c r="E524" i="4"/>
  <c r="F524" i="4"/>
  <c r="R528" i="3" s="1"/>
  <c r="S528" i="3" s="1"/>
  <c r="F522" i="4"/>
  <c r="R526" i="3" s="1"/>
  <c r="S526" i="3" s="1"/>
  <c r="E522" i="4"/>
  <c r="F518" i="4"/>
  <c r="R522" i="3" s="1"/>
  <c r="S522" i="3" s="1"/>
  <c r="E518" i="4"/>
  <c r="F514" i="4"/>
  <c r="R518" i="3" s="1"/>
  <c r="S518" i="3" s="1"/>
  <c r="E514" i="4"/>
  <c r="F508" i="4"/>
  <c r="R512" i="3" s="1"/>
  <c r="S512" i="3" s="1"/>
  <c r="E508" i="4"/>
  <c r="F504" i="4"/>
  <c r="R508" i="3" s="1"/>
  <c r="S508" i="3" s="1"/>
  <c r="E504" i="4"/>
  <c r="F500" i="4"/>
  <c r="R504" i="3" s="1"/>
  <c r="S504" i="3" s="1"/>
  <c r="E500" i="4"/>
  <c r="F496" i="4"/>
  <c r="R500" i="3" s="1"/>
  <c r="S500" i="3" s="1"/>
  <c r="E496" i="4"/>
  <c r="F492" i="4"/>
  <c r="R496" i="3" s="1"/>
  <c r="S496" i="3" s="1"/>
  <c r="E492" i="4"/>
  <c r="F488" i="4"/>
  <c r="R492" i="3" s="1"/>
  <c r="S492" i="3" s="1"/>
  <c r="E488" i="4"/>
  <c r="E486" i="4"/>
  <c r="F486" i="4"/>
  <c r="R490" i="3" s="1"/>
  <c r="S490" i="3" s="1"/>
  <c r="F484" i="4"/>
  <c r="R488" i="3" s="1"/>
  <c r="S488" i="3" s="1"/>
  <c r="E484" i="4"/>
  <c r="F480" i="4"/>
  <c r="R484" i="3" s="1"/>
  <c r="S484" i="3" s="1"/>
  <c r="E480" i="4"/>
  <c r="F476" i="4"/>
  <c r="R480" i="3" s="1"/>
  <c r="S480" i="3" s="1"/>
  <c r="E476" i="4"/>
  <c r="F472" i="4"/>
  <c r="R476" i="3" s="1"/>
  <c r="S476" i="3" s="1"/>
  <c r="E472" i="4"/>
  <c r="F468" i="4"/>
  <c r="R472" i="3" s="1"/>
  <c r="S472" i="3" s="1"/>
  <c r="E468" i="4"/>
  <c r="F464" i="4"/>
  <c r="R468" i="3" s="1"/>
  <c r="S468" i="3" s="1"/>
  <c r="E464" i="4"/>
  <c r="E462" i="4"/>
  <c r="F462" i="4"/>
  <c r="R466" i="3" s="1"/>
  <c r="S466" i="3" s="1"/>
  <c r="F460" i="4"/>
  <c r="R464" i="3" s="1"/>
  <c r="S464" i="3" s="1"/>
  <c r="E460" i="4"/>
  <c r="F456" i="4"/>
  <c r="R460" i="3" s="1"/>
  <c r="S460" i="3" s="1"/>
  <c r="E456" i="4"/>
  <c r="F452" i="4"/>
  <c r="R456" i="3" s="1"/>
  <c r="S456" i="3" s="1"/>
  <c r="E452" i="4"/>
  <c r="F440" i="4"/>
  <c r="R444" i="3" s="1"/>
  <c r="S444" i="3" s="1"/>
  <c r="E440" i="4"/>
  <c r="F436" i="4"/>
  <c r="R440" i="3" s="1"/>
  <c r="S440" i="3" s="1"/>
  <c r="E436" i="4"/>
  <c r="F434" i="4"/>
  <c r="R438" i="3" s="1"/>
  <c r="S438" i="3" s="1"/>
  <c r="E434" i="4"/>
  <c r="F432" i="4"/>
  <c r="R436" i="3" s="1"/>
  <c r="S436" i="3" s="1"/>
  <c r="E432" i="4"/>
  <c r="F430" i="4"/>
  <c r="R434" i="3" s="1"/>
  <c r="S434" i="3" s="1"/>
  <c r="E430" i="4"/>
  <c r="F428" i="4"/>
  <c r="R432" i="3" s="1"/>
  <c r="T432" i="3" s="1"/>
  <c r="E428" i="4"/>
  <c r="F420" i="4"/>
  <c r="R424" i="3" s="1"/>
  <c r="S424" i="3" s="1"/>
  <c r="E420" i="4"/>
  <c r="E416" i="4"/>
  <c r="F416" i="4"/>
  <c r="R420" i="3" s="1"/>
  <c r="S420" i="3" s="1"/>
  <c r="E406" i="4"/>
  <c r="F406" i="4"/>
  <c r="R410" i="3" s="1"/>
  <c r="S410" i="3" s="1"/>
  <c r="F394" i="4"/>
  <c r="R398" i="3" s="1"/>
  <c r="S398" i="3" s="1"/>
  <c r="E394" i="4"/>
  <c r="E386" i="4"/>
  <c r="F386" i="4"/>
  <c r="R390" i="3" s="1"/>
  <c r="T390" i="3" s="1"/>
  <c r="E384" i="4"/>
  <c r="F384" i="4"/>
  <c r="R388" i="3" s="1"/>
  <c r="T388" i="3" s="1"/>
  <c r="E382" i="4"/>
  <c r="F382" i="4"/>
  <c r="R386" i="3" s="1"/>
  <c r="T386" i="3" s="1"/>
  <c r="F380" i="4"/>
  <c r="R384" i="3" s="1"/>
  <c r="T384" i="3" s="1"/>
  <c r="E380" i="4"/>
  <c r="F376" i="4"/>
  <c r="R380" i="3" s="1"/>
  <c r="T380" i="3" s="1"/>
  <c r="E376" i="4"/>
  <c r="E372" i="4"/>
  <c r="F372" i="4"/>
  <c r="R376" i="3" s="1"/>
  <c r="T376" i="3" s="1"/>
  <c r="F368" i="4"/>
  <c r="R372" i="3" s="1"/>
  <c r="T372" i="3" s="1"/>
  <c r="E368" i="4"/>
  <c r="F366" i="4"/>
  <c r="R370" i="3" s="1"/>
  <c r="S370" i="3" s="1"/>
  <c r="E366" i="4"/>
  <c r="F362" i="4"/>
  <c r="R366" i="3" s="1"/>
  <c r="S366" i="3" s="1"/>
  <c r="E362" i="4"/>
  <c r="E360" i="4"/>
  <c r="F360" i="4"/>
  <c r="R364" i="3" s="1"/>
  <c r="S364" i="3" s="1"/>
  <c r="F358" i="4"/>
  <c r="R362" i="3" s="1"/>
  <c r="S362" i="3" s="1"/>
  <c r="E358" i="4"/>
  <c r="F356" i="4"/>
  <c r="R360" i="3" s="1"/>
  <c r="S360" i="3" s="1"/>
  <c r="E356" i="4"/>
  <c r="E352" i="4"/>
  <c r="F352" i="4"/>
  <c r="R356" i="3" s="1"/>
  <c r="T356" i="3" s="1"/>
  <c r="E348" i="4"/>
  <c r="F348" i="4"/>
  <c r="R352" i="3" s="1"/>
  <c r="T352" i="3" s="1"/>
  <c r="F344" i="4"/>
  <c r="R348" i="3" s="1"/>
  <c r="T348" i="3" s="1"/>
  <c r="E344" i="4"/>
  <c r="E340" i="4"/>
  <c r="F340" i="4"/>
  <c r="R344" i="3" s="1"/>
  <c r="T344" i="3" s="1"/>
  <c r="E332" i="4"/>
  <c r="F332" i="4"/>
  <c r="R336" i="3" s="1"/>
  <c r="S336" i="3" s="1"/>
  <c r="E324" i="4"/>
  <c r="F324" i="4"/>
  <c r="R328" i="3" s="1"/>
  <c r="S328" i="3" s="1"/>
  <c r="E320" i="4"/>
  <c r="F320" i="4"/>
  <c r="R324" i="3" s="1"/>
  <c r="S324" i="3" s="1"/>
  <c r="E316" i="4"/>
  <c r="F316" i="4"/>
  <c r="R320" i="3" s="1"/>
  <c r="S320" i="3" s="1"/>
  <c r="E312" i="4"/>
  <c r="F312" i="4"/>
  <c r="R316" i="3" s="1"/>
  <c r="S316" i="3" s="1"/>
  <c r="E308" i="4"/>
  <c r="F308" i="4"/>
  <c r="R312" i="3" s="1"/>
  <c r="S312" i="3" s="1"/>
  <c r="E304" i="4"/>
  <c r="F304" i="4"/>
  <c r="R308" i="3" s="1"/>
  <c r="S308" i="3" s="1"/>
  <c r="F300" i="4"/>
  <c r="R304" i="3" s="1"/>
  <c r="S304" i="3" s="1"/>
  <c r="E300" i="4"/>
  <c r="F296" i="4"/>
  <c r="R300" i="3" s="1"/>
  <c r="S300" i="3" s="1"/>
  <c r="E296" i="4"/>
  <c r="E292" i="4"/>
  <c r="F292" i="4"/>
  <c r="R296" i="3" s="1"/>
  <c r="S296" i="3" s="1"/>
  <c r="E288" i="4"/>
  <c r="F288" i="4"/>
  <c r="R292" i="3" s="1"/>
  <c r="S292" i="3" s="1"/>
  <c r="E286" i="4"/>
  <c r="F286" i="4"/>
  <c r="R290" i="3" s="1"/>
  <c r="S290" i="3" s="1"/>
  <c r="E284" i="4"/>
  <c r="F284" i="4"/>
  <c r="R288" i="3" s="1"/>
  <c r="S288" i="3" s="1"/>
  <c r="E280" i="4"/>
  <c r="F280" i="4"/>
  <c r="R284" i="3" s="1"/>
  <c r="S284" i="3" s="1"/>
  <c r="E276" i="4"/>
  <c r="F276" i="4"/>
  <c r="R280" i="3" s="1"/>
  <c r="S280" i="3" s="1"/>
  <c r="E272" i="4"/>
  <c r="F272" i="4"/>
  <c r="R276" i="3" s="1"/>
  <c r="S276" i="3" s="1"/>
  <c r="E268" i="4"/>
  <c r="F268" i="4"/>
  <c r="R272" i="3" s="1"/>
  <c r="S272" i="3" s="1"/>
  <c r="E264" i="4"/>
  <c r="F264" i="4"/>
  <c r="R268" i="3" s="1"/>
  <c r="S268" i="3" s="1"/>
  <c r="E252" i="4"/>
  <c r="F252" i="4"/>
  <c r="R256" i="3" s="1"/>
  <c r="S256" i="3" s="1"/>
  <c r="E248" i="4"/>
  <c r="F248" i="4"/>
  <c r="R252" i="3" s="1"/>
  <c r="S252" i="3" s="1"/>
  <c r="E244" i="4"/>
  <c r="F244" i="4"/>
  <c r="R248" i="3" s="1"/>
  <c r="S248" i="3" s="1"/>
  <c r="E240" i="4"/>
  <c r="F240" i="4"/>
  <c r="R244" i="3" s="1"/>
  <c r="S244" i="3" s="1"/>
  <c r="E236" i="4"/>
  <c r="F236" i="4"/>
  <c r="R240" i="3" s="1"/>
  <c r="S240" i="3" s="1"/>
  <c r="E232" i="4"/>
  <c r="F232" i="4"/>
  <c r="R236" i="3" s="1"/>
  <c r="S236" i="3" s="1"/>
  <c r="E228" i="4"/>
  <c r="F228" i="4"/>
  <c r="R232" i="3" s="1"/>
  <c r="S232" i="3" s="1"/>
  <c r="E224" i="4"/>
  <c r="F224" i="4"/>
  <c r="R228" i="3" s="1"/>
  <c r="S228" i="3" s="1"/>
  <c r="F222" i="4"/>
  <c r="R226" i="3" s="1"/>
  <c r="S226" i="3" s="1"/>
  <c r="E222" i="4"/>
  <c r="E216" i="4"/>
  <c r="F216" i="4"/>
  <c r="R220" i="3" s="1"/>
  <c r="S220" i="3" s="1"/>
  <c r="E212" i="4"/>
  <c r="F212" i="4"/>
  <c r="R216" i="3" s="1"/>
  <c r="S216" i="3" s="1"/>
  <c r="E204" i="4"/>
  <c r="F204" i="4"/>
  <c r="R208" i="3" s="1"/>
  <c r="S208" i="3" s="1"/>
  <c r="E200" i="4"/>
  <c r="F200" i="4"/>
  <c r="R204" i="3" s="1"/>
  <c r="S204" i="3" s="1"/>
  <c r="E196" i="4"/>
  <c r="F196" i="4"/>
  <c r="R200" i="3" s="1"/>
  <c r="S200" i="3" s="1"/>
  <c r="E192" i="4"/>
  <c r="F192" i="4"/>
  <c r="R196" i="3" s="1"/>
  <c r="S196" i="3" s="1"/>
  <c r="E188" i="4"/>
  <c r="F188" i="4"/>
  <c r="R192" i="3" s="1"/>
  <c r="S192" i="3" s="1"/>
  <c r="E184" i="4"/>
  <c r="F184" i="4"/>
  <c r="R188" i="3" s="1"/>
  <c r="S188" i="3" s="1"/>
  <c r="E180" i="4"/>
  <c r="F180" i="4"/>
  <c r="R184" i="3" s="1"/>
  <c r="S184" i="3" s="1"/>
  <c r="E176" i="4"/>
  <c r="F176" i="4"/>
  <c r="R180" i="3" s="1"/>
  <c r="S180" i="3" s="1"/>
  <c r="E172" i="4"/>
  <c r="F172" i="4"/>
  <c r="R176" i="3" s="1"/>
  <c r="S176" i="3" s="1"/>
  <c r="E168" i="4"/>
  <c r="F168" i="4"/>
  <c r="R172" i="3" s="1"/>
  <c r="S172" i="3" s="1"/>
  <c r="E164" i="4"/>
  <c r="F164" i="4"/>
  <c r="R168" i="3" s="1"/>
  <c r="S168" i="3" s="1"/>
  <c r="E160" i="4"/>
  <c r="F160" i="4"/>
  <c r="R164" i="3" s="1"/>
  <c r="S164" i="3" s="1"/>
  <c r="E156" i="4"/>
  <c r="F156" i="4"/>
  <c r="R160" i="3" s="1"/>
  <c r="S160" i="3" s="1"/>
  <c r="E152" i="4"/>
  <c r="F152" i="4"/>
  <c r="R156" i="3" s="1"/>
  <c r="S156" i="3" s="1"/>
  <c r="E148" i="4"/>
  <c r="F148" i="4"/>
  <c r="R152" i="3" s="1"/>
  <c r="S152" i="3" s="1"/>
  <c r="E144" i="4"/>
  <c r="F144" i="4"/>
  <c r="R148" i="3" s="1"/>
  <c r="S148" i="3" s="1"/>
  <c r="F140" i="4"/>
  <c r="R144" i="3" s="1"/>
  <c r="S144" i="3" s="1"/>
  <c r="E140" i="4"/>
  <c r="E136" i="4"/>
  <c r="F136" i="4"/>
  <c r="R140" i="3" s="1"/>
  <c r="S140" i="3" s="1"/>
  <c r="E132" i="4"/>
  <c r="F132" i="4"/>
  <c r="R136" i="3" s="1"/>
  <c r="S136" i="3" s="1"/>
  <c r="E128" i="4"/>
  <c r="F128" i="4"/>
  <c r="R132" i="3" s="1"/>
  <c r="S132" i="3" s="1"/>
  <c r="E124" i="4"/>
  <c r="F124" i="4"/>
  <c r="R128" i="3" s="1"/>
  <c r="S128" i="3" s="1"/>
  <c r="E120" i="4"/>
  <c r="F120" i="4"/>
  <c r="R124" i="3" s="1"/>
  <c r="S124" i="3" s="1"/>
  <c r="E116" i="4"/>
  <c r="F116" i="4"/>
  <c r="R120" i="3" s="1"/>
  <c r="S120" i="3" s="1"/>
  <c r="E112" i="4"/>
  <c r="F112" i="4"/>
  <c r="R116" i="3" s="1"/>
  <c r="S116" i="3" s="1"/>
  <c r="E108" i="4"/>
  <c r="F108" i="4"/>
  <c r="R112" i="3" s="1"/>
  <c r="S112" i="3" s="1"/>
  <c r="F100" i="4"/>
  <c r="R104" i="3" s="1"/>
  <c r="S104" i="3" s="1"/>
  <c r="E100" i="4"/>
  <c r="E96" i="4"/>
  <c r="F96" i="4"/>
  <c r="R100" i="3" s="1"/>
  <c r="S100" i="3" s="1"/>
  <c r="E92" i="4"/>
  <c r="F92" i="4"/>
  <c r="R96" i="3" s="1"/>
  <c r="S96" i="3" s="1"/>
  <c r="F88" i="4"/>
  <c r="R92" i="3" s="1"/>
  <c r="S92" i="3" s="1"/>
  <c r="E88" i="4"/>
  <c r="F84" i="4"/>
  <c r="R88" i="3" s="1"/>
  <c r="S88" i="3" s="1"/>
  <c r="E84" i="4"/>
  <c r="F80" i="4"/>
  <c r="R84" i="3" s="1"/>
  <c r="S84" i="3" s="1"/>
  <c r="E80" i="4"/>
  <c r="F78" i="4"/>
  <c r="R82" i="3" s="1"/>
  <c r="S82" i="3" s="1"/>
  <c r="E78" i="4"/>
  <c r="F76" i="4"/>
  <c r="R80" i="3" s="1"/>
  <c r="S80" i="3" s="1"/>
  <c r="E76" i="4"/>
  <c r="E72" i="4"/>
  <c r="F72" i="4"/>
  <c r="R76" i="3" s="1"/>
  <c r="S76" i="3" s="1"/>
  <c r="E68" i="4"/>
  <c r="F68" i="4"/>
  <c r="R72" i="3" s="1"/>
  <c r="S72" i="3" s="1"/>
  <c r="E64" i="4"/>
  <c r="F64" i="4"/>
  <c r="R68" i="3" s="1"/>
  <c r="S68" i="3" s="1"/>
  <c r="E58" i="4"/>
  <c r="F58" i="4"/>
  <c r="R62" i="3" s="1"/>
  <c r="S62" i="3" s="1"/>
  <c r="F56" i="4"/>
  <c r="R60" i="3" s="1"/>
  <c r="S60" i="3" s="1"/>
  <c r="E56" i="4"/>
  <c r="F52" i="4"/>
  <c r="R56" i="3" s="1"/>
  <c r="S56" i="3" s="1"/>
  <c r="E52" i="4"/>
  <c r="F44" i="4"/>
  <c r="R48" i="3" s="1"/>
  <c r="S48" i="3" s="1"/>
  <c r="E44" i="4"/>
  <c r="E38" i="4"/>
  <c r="F38" i="4"/>
  <c r="R42" i="3" s="1"/>
  <c r="S42" i="3" s="1"/>
  <c r="F36" i="4"/>
  <c r="R40" i="3" s="1"/>
  <c r="S40" i="3" s="1"/>
  <c r="E36" i="4"/>
  <c r="F32" i="4"/>
  <c r="R36" i="3" s="1"/>
  <c r="S36" i="3" s="1"/>
  <c r="E32" i="4"/>
  <c r="F28" i="4"/>
  <c r="R32" i="3" s="1"/>
  <c r="S32" i="3" s="1"/>
  <c r="E28" i="4"/>
  <c r="F24" i="4"/>
  <c r="R28" i="3" s="1"/>
  <c r="S28" i="3" s="1"/>
  <c r="E24" i="4"/>
  <c r="AC18" i="5"/>
  <c r="AA18" i="5"/>
  <c r="AB18" i="5"/>
  <c r="E17" i="4"/>
  <c r="F17" i="4"/>
  <c r="R21" i="3" s="1"/>
  <c r="S21" i="3" s="1"/>
  <c r="E13" i="4"/>
  <c r="F13" i="4"/>
  <c r="R17" i="3" s="1"/>
  <c r="S17" i="3" s="1"/>
  <c r="E793" i="4"/>
  <c r="F793" i="4"/>
  <c r="R797" i="3" s="1"/>
  <c r="S797" i="3" s="1"/>
  <c r="F789" i="4"/>
  <c r="R793" i="3" s="1"/>
  <c r="S793" i="3" s="1"/>
  <c r="E789" i="4"/>
  <c r="F787" i="4"/>
  <c r="R791" i="3" s="1"/>
  <c r="S791" i="3" s="1"/>
  <c r="E787" i="4"/>
  <c r="F785" i="4"/>
  <c r="R789" i="3" s="1"/>
  <c r="S789" i="3" s="1"/>
  <c r="E785" i="4"/>
  <c r="F777" i="4"/>
  <c r="R781" i="3" s="1"/>
  <c r="S781" i="3" s="1"/>
  <c r="E777" i="4"/>
  <c r="F775" i="4"/>
  <c r="R779" i="3" s="1"/>
  <c r="S779" i="3" s="1"/>
  <c r="E775" i="4"/>
  <c r="E769" i="4"/>
  <c r="F769" i="4"/>
  <c r="R773" i="3" s="1"/>
  <c r="S773" i="3" s="1"/>
  <c r="F767" i="4"/>
  <c r="R771" i="3" s="1"/>
  <c r="S771" i="3" s="1"/>
  <c r="E767" i="4"/>
  <c r="E765" i="4"/>
  <c r="F765" i="4"/>
  <c r="R769" i="3" s="1"/>
  <c r="S769" i="3" s="1"/>
  <c r="E761" i="4"/>
  <c r="F761" i="4"/>
  <c r="R765" i="3" s="1"/>
  <c r="S765" i="3" s="1"/>
  <c r="F757" i="4"/>
  <c r="R761" i="3" s="1"/>
  <c r="S761" i="3" s="1"/>
  <c r="E757" i="4"/>
  <c r="F755" i="4"/>
  <c r="R759" i="3" s="1"/>
  <c r="S759" i="3" s="1"/>
  <c r="E755" i="4"/>
  <c r="F751" i="4"/>
  <c r="R755" i="3" s="1"/>
  <c r="S755" i="3" s="1"/>
  <c r="E751" i="4"/>
  <c r="F749" i="4"/>
  <c r="R753" i="3" s="1"/>
  <c r="S753" i="3" s="1"/>
  <c r="E749" i="4"/>
  <c r="E747" i="4"/>
  <c r="F747" i="4"/>
  <c r="R751" i="3" s="1"/>
  <c r="S751" i="3" s="1"/>
  <c r="F743" i="4"/>
  <c r="R747" i="3" s="1"/>
  <c r="S747" i="3" s="1"/>
  <c r="E743" i="4"/>
  <c r="F739" i="4"/>
  <c r="R743" i="3" s="1"/>
  <c r="S743" i="3" s="1"/>
  <c r="E739" i="4"/>
  <c r="E733" i="4"/>
  <c r="F733" i="4"/>
  <c r="R737" i="3" s="1"/>
  <c r="S737" i="3" s="1"/>
  <c r="F729" i="4"/>
  <c r="R733" i="3" s="1"/>
  <c r="S733" i="3" s="1"/>
  <c r="E729" i="4"/>
  <c r="E727" i="4"/>
  <c r="F727" i="4"/>
  <c r="R731" i="3" s="1"/>
  <c r="S731" i="3" s="1"/>
  <c r="F725" i="4"/>
  <c r="R729" i="3" s="1"/>
  <c r="S729" i="3" s="1"/>
  <c r="E725" i="4"/>
  <c r="F723" i="4"/>
  <c r="R727" i="3" s="1"/>
  <c r="T727" i="3" s="1"/>
  <c r="E723" i="4"/>
  <c r="E721" i="4"/>
  <c r="F721" i="4"/>
  <c r="R725" i="3" s="1"/>
  <c r="T725" i="3" s="1"/>
  <c r="F719" i="4"/>
  <c r="R723" i="3" s="1"/>
  <c r="T723" i="3" s="1"/>
  <c r="E719" i="4"/>
  <c r="F715" i="4"/>
  <c r="R719" i="3" s="1"/>
  <c r="T719" i="3" s="1"/>
  <c r="E715" i="4"/>
  <c r="E713" i="4"/>
  <c r="F713" i="4"/>
  <c r="R717" i="3" s="1"/>
  <c r="T717" i="3" s="1"/>
  <c r="F707" i="4"/>
  <c r="R711" i="3" s="1"/>
  <c r="T711" i="3" s="1"/>
  <c r="E707" i="4"/>
  <c r="F705" i="4"/>
  <c r="R709" i="3" s="1"/>
  <c r="T709" i="3" s="1"/>
  <c r="E705" i="4"/>
  <c r="F703" i="4"/>
  <c r="R707" i="3" s="1"/>
  <c r="T707" i="3" s="1"/>
  <c r="E703" i="4"/>
  <c r="E701" i="4"/>
  <c r="F701" i="4"/>
  <c r="R705" i="3" s="1"/>
  <c r="T705" i="3" s="1"/>
  <c r="F689" i="4"/>
  <c r="R693" i="3" s="1"/>
  <c r="S693" i="3" s="1"/>
  <c r="E689" i="4"/>
  <c r="E685" i="4"/>
  <c r="F685" i="4"/>
  <c r="R689" i="3" s="1"/>
  <c r="S689" i="3" s="1"/>
  <c r="F683" i="4"/>
  <c r="R687" i="3" s="1"/>
  <c r="S687" i="3" s="1"/>
  <c r="E683" i="4"/>
  <c r="F679" i="4"/>
  <c r="R683" i="3" s="1"/>
  <c r="S683" i="3" s="1"/>
  <c r="E679" i="4"/>
  <c r="E675" i="4"/>
  <c r="F675" i="4"/>
  <c r="R679" i="3" s="1"/>
  <c r="S679" i="3" s="1"/>
  <c r="E671" i="4"/>
  <c r="F671" i="4"/>
  <c r="R675" i="3" s="1"/>
  <c r="S675" i="3" s="1"/>
  <c r="E667" i="4"/>
  <c r="F667" i="4"/>
  <c r="R671" i="3" s="1"/>
  <c r="S671" i="3" s="1"/>
  <c r="F663" i="4"/>
  <c r="R667" i="3" s="1"/>
  <c r="S667" i="3" s="1"/>
  <c r="E663" i="4"/>
  <c r="F661" i="4"/>
  <c r="R665" i="3" s="1"/>
  <c r="S665" i="3" s="1"/>
  <c r="E661" i="4"/>
  <c r="E651" i="4"/>
  <c r="F651" i="4"/>
  <c r="R655" i="3" s="1"/>
  <c r="S655" i="3" s="1"/>
  <c r="E647" i="4"/>
  <c r="F647" i="4"/>
  <c r="R651" i="3" s="1"/>
  <c r="S651" i="3" s="1"/>
  <c r="E643" i="4"/>
  <c r="F643" i="4"/>
  <c r="R647" i="3" s="1"/>
  <c r="S647" i="3" s="1"/>
  <c r="F639" i="4"/>
  <c r="R643" i="3" s="1"/>
  <c r="S643" i="3" s="1"/>
  <c r="E639" i="4"/>
  <c r="E633" i="4"/>
  <c r="F633" i="4"/>
  <c r="R637" i="3" s="1"/>
  <c r="S637" i="3" s="1"/>
  <c r="E631" i="4"/>
  <c r="F631" i="4"/>
  <c r="R635" i="3" s="1"/>
  <c r="S635" i="3" s="1"/>
  <c r="E627" i="4"/>
  <c r="F627" i="4"/>
  <c r="R631" i="3" s="1"/>
  <c r="S631" i="3" s="1"/>
  <c r="F621" i="4"/>
  <c r="R625" i="3" s="1"/>
  <c r="S625" i="3" s="1"/>
  <c r="E621" i="4"/>
  <c r="E617" i="4"/>
  <c r="F617" i="4"/>
  <c r="R621" i="3" s="1"/>
  <c r="S621" i="3" s="1"/>
  <c r="F609" i="4"/>
  <c r="R613" i="3" s="1"/>
  <c r="S613" i="3" s="1"/>
  <c r="E609" i="4"/>
  <c r="E603" i="4"/>
  <c r="F603" i="4"/>
  <c r="R607" i="3" s="1"/>
  <c r="S607" i="3" s="1"/>
  <c r="E599" i="4"/>
  <c r="F599" i="4"/>
  <c r="R603" i="3" s="1"/>
  <c r="S603" i="3" s="1"/>
  <c r="E595" i="4"/>
  <c r="F595" i="4"/>
  <c r="R599" i="3" s="1"/>
  <c r="S599" i="3" s="1"/>
  <c r="F589" i="4"/>
  <c r="R593" i="3" s="1"/>
  <c r="S593" i="3" s="1"/>
  <c r="E589" i="4"/>
  <c r="E583" i="4"/>
  <c r="F583" i="4"/>
  <c r="R587" i="3" s="1"/>
  <c r="S587" i="3" s="1"/>
  <c r="F575" i="4"/>
  <c r="R579" i="3" s="1"/>
  <c r="S579" i="3" s="1"/>
  <c r="E575" i="4"/>
  <c r="E571" i="4"/>
  <c r="F571" i="4"/>
  <c r="R575" i="3" s="1"/>
  <c r="S575" i="3" s="1"/>
  <c r="E567" i="4"/>
  <c r="F567" i="4"/>
  <c r="R571" i="3" s="1"/>
  <c r="S571" i="3" s="1"/>
  <c r="E563" i="4"/>
  <c r="F563" i="4"/>
  <c r="R567" i="3" s="1"/>
  <c r="S567" i="3" s="1"/>
  <c r="E559" i="4"/>
  <c r="F559" i="4"/>
  <c r="R563" i="3" s="1"/>
  <c r="S563" i="3" s="1"/>
  <c r="E555" i="4"/>
  <c r="F555" i="4"/>
  <c r="R559" i="3" s="1"/>
  <c r="S559" i="3" s="1"/>
  <c r="E551" i="4"/>
  <c r="F551" i="4"/>
  <c r="R555" i="3" s="1"/>
  <c r="S555" i="3" s="1"/>
  <c r="E549" i="4"/>
  <c r="F549" i="4"/>
  <c r="R553" i="3" s="1"/>
  <c r="S553" i="3" s="1"/>
  <c r="E545" i="4"/>
  <c r="F545" i="4"/>
  <c r="R549" i="3" s="1"/>
  <c r="S549" i="3" s="1"/>
  <c r="E541" i="4"/>
  <c r="F541" i="4"/>
  <c r="R545" i="3" s="1"/>
  <c r="S545" i="3" s="1"/>
  <c r="E537" i="4"/>
  <c r="F537" i="4"/>
  <c r="R541" i="3" s="1"/>
  <c r="S541" i="3" s="1"/>
  <c r="E533" i="4"/>
  <c r="F533" i="4"/>
  <c r="R537" i="3" s="1"/>
  <c r="S537" i="3" s="1"/>
  <c r="E529" i="4"/>
  <c r="F529" i="4"/>
  <c r="R533" i="3" s="1"/>
  <c r="S533" i="3" s="1"/>
  <c r="E521" i="4"/>
  <c r="F521" i="4"/>
  <c r="R525" i="3" s="1"/>
  <c r="S525" i="3" s="1"/>
  <c r="E517" i="4"/>
  <c r="F517" i="4"/>
  <c r="R521" i="3" s="1"/>
  <c r="S521" i="3" s="1"/>
  <c r="E513" i="4"/>
  <c r="F513" i="4"/>
  <c r="R517" i="3" s="1"/>
  <c r="S517" i="3" s="1"/>
  <c r="E511" i="4"/>
  <c r="F511" i="4"/>
  <c r="R515" i="3" s="1"/>
  <c r="S515" i="3" s="1"/>
  <c r="E507" i="4"/>
  <c r="F507" i="4"/>
  <c r="R511" i="3" s="1"/>
  <c r="S511" i="3" s="1"/>
  <c r="E503" i="4"/>
  <c r="F503" i="4"/>
  <c r="R507" i="3" s="1"/>
  <c r="S507" i="3" s="1"/>
  <c r="E499" i="4"/>
  <c r="F499" i="4"/>
  <c r="R503" i="3" s="1"/>
  <c r="S503" i="3" s="1"/>
  <c r="E495" i="4"/>
  <c r="F495" i="4"/>
  <c r="R499" i="3" s="1"/>
  <c r="S499" i="3" s="1"/>
  <c r="E491" i="4"/>
  <c r="F491" i="4"/>
  <c r="R495" i="3" s="1"/>
  <c r="S495" i="3" s="1"/>
  <c r="F487" i="4"/>
  <c r="R491" i="3" s="1"/>
  <c r="S491" i="3" s="1"/>
  <c r="E487" i="4"/>
  <c r="E483" i="4"/>
  <c r="F483" i="4"/>
  <c r="R487" i="3" s="1"/>
  <c r="S487" i="3" s="1"/>
  <c r="E479" i="4"/>
  <c r="F479" i="4"/>
  <c r="R483" i="3" s="1"/>
  <c r="S483" i="3" s="1"/>
  <c r="E475" i="4"/>
  <c r="F475" i="4"/>
  <c r="R479" i="3" s="1"/>
  <c r="S479" i="3" s="1"/>
  <c r="E471" i="4"/>
  <c r="F471" i="4"/>
  <c r="R475" i="3" s="1"/>
  <c r="S475" i="3" s="1"/>
  <c r="E467" i="4"/>
  <c r="F467" i="4"/>
  <c r="R471" i="3" s="1"/>
  <c r="S471" i="3" s="1"/>
  <c r="F463" i="4"/>
  <c r="R467" i="3" s="1"/>
  <c r="S467" i="3" s="1"/>
  <c r="E463" i="4"/>
  <c r="E459" i="4"/>
  <c r="F459" i="4"/>
  <c r="R463" i="3" s="1"/>
  <c r="S463" i="3" s="1"/>
  <c r="E455" i="4"/>
  <c r="F455" i="4"/>
  <c r="R459" i="3" s="1"/>
  <c r="S459" i="3" s="1"/>
  <c r="E451" i="4"/>
  <c r="F451" i="4"/>
  <c r="R455" i="3" s="1"/>
  <c r="S455" i="3" s="1"/>
  <c r="E449" i="4"/>
  <c r="F449" i="4"/>
  <c r="R453" i="3" s="1"/>
  <c r="S453" i="3" s="1"/>
  <c r="F447" i="4"/>
  <c r="R451" i="3" s="1"/>
  <c r="S451" i="3" s="1"/>
  <c r="E447" i="4"/>
  <c r="E439" i="4"/>
  <c r="F439" i="4"/>
  <c r="R443" i="3" s="1"/>
  <c r="S443" i="3" s="1"/>
  <c r="F435" i="4"/>
  <c r="R439" i="3" s="1"/>
  <c r="S439" i="3" s="1"/>
  <c r="E435" i="4"/>
  <c r="F433" i="4"/>
  <c r="R437" i="3" s="1"/>
  <c r="S437" i="3" s="1"/>
  <c r="E433" i="4"/>
  <c r="F431" i="4"/>
  <c r="R435" i="3" s="1"/>
  <c r="S435" i="3" s="1"/>
  <c r="E431" i="4"/>
  <c r="F427" i="4"/>
  <c r="R431" i="3" s="1"/>
  <c r="S431" i="3" s="1"/>
  <c r="E427" i="4"/>
  <c r="E423" i="4"/>
  <c r="F423" i="4"/>
  <c r="R427" i="3" s="1"/>
  <c r="S427" i="3" s="1"/>
  <c r="E419" i="4"/>
  <c r="F419" i="4"/>
  <c r="R423" i="3" s="1"/>
  <c r="S423" i="3" s="1"/>
  <c r="F407" i="4"/>
  <c r="R411" i="3" s="1"/>
  <c r="S411" i="3" s="1"/>
  <c r="E407" i="4"/>
  <c r="E397" i="4"/>
  <c r="F397" i="4"/>
  <c r="R401" i="3" s="1"/>
  <c r="S401" i="3" s="1"/>
  <c r="E393" i="4"/>
  <c r="F393" i="4"/>
  <c r="R397" i="3" s="1"/>
  <c r="T397" i="3" s="1"/>
  <c r="F387" i="4"/>
  <c r="R391" i="3" s="1"/>
  <c r="T391" i="3" s="1"/>
  <c r="E387" i="4"/>
  <c r="F385" i="4"/>
  <c r="R389" i="3" s="1"/>
  <c r="T389" i="3" s="1"/>
  <c r="E385" i="4"/>
  <c r="E379" i="4"/>
  <c r="F379" i="4"/>
  <c r="R383" i="3" s="1"/>
  <c r="T383" i="3" s="1"/>
  <c r="E375" i="4"/>
  <c r="F375" i="4"/>
  <c r="R379" i="3" s="1"/>
  <c r="T379" i="3" s="1"/>
  <c r="F369" i="4"/>
  <c r="R373" i="3" s="1"/>
  <c r="T373" i="3" s="1"/>
  <c r="E369" i="4"/>
  <c r="E365" i="4"/>
  <c r="F365" i="4"/>
  <c r="R369" i="3" s="1"/>
  <c r="S369" i="3" s="1"/>
  <c r="F363" i="4"/>
  <c r="R367" i="3" s="1"/>
  <c r="S367" i="3" s="1"/>
  <c r="E363" i="4"/>
  <c r="F361" i="4"/>
  <c r="R365" i="3" s="1"/>
  <c r="S365" i="3" s="1"/>
  <c r="E361" i="4"/>
  <c r="F357" i="4"/>
  <c r="R361" i="3" s="1"/>
  <c r="S361" i="3" s="1"/>
  <c r="E357" i="4"/>
  <c r="F355" i="4"/>
  <c r="R359" i="3" s="1"/>
  <c r="S359" i="3" s="1"/>
  <c r="E355" i="4"/>
  <c r="F351" i="4"/>
  <c r="R355" i="3" s="1"/>
  <c r="T355" i="3" s="1"/>
  <c r="E351" i="4"/>
  <c r="F347" i="4"/>
  <c r="R351" i="3" s="1"/>
  <c r="T351" i="3" s="1"/>
  <c r="E347" i="4"/>
  <c r="E345" i="4"/>
  <c r="F345" i="4"/>
  <c r="R349" i="3" s="1"/>
  <c r="T349" i="3" s="1"/>
  <c r="E343" i="4"/>
  <c r="F343" i="4"/>
  <c r="R347" i="3" s="1"/>
  <c r="T347" i="3" s="1"/>
  <c r="F339" i="4"/>
  <c r="R343" i="3" s="1"/>
  <c r="T343" i="3" s="1"/>
  <c r="E339" i="4"/>
  <c r="F331" i="4"/>
  <c r="R335" i="3" s="1"/>
  <c r="S335" i="3" s="1"/>
  <c r="E331" i="4"/>
  <c r="F323" i="4"/>
  <c r="R327" i="3" s="1"/>
  <c r="S327" i="3" s="1"/>
  <c r="E323" i="4"/>
  <c r="F319" i="4"/>
  <c r="R323" i="3" s="1"/>
  <c r="S323" i="3" s="1"/>
  <c r="E319" i="4"/>
  <c r="F315" i="4"/>
  <c r="R319" i="3" s="1"/>
  <c r="S319" i="3" s="1"/>
  <c r="E315" i="4"/>
  <c r="F311" i="4"/>
  <c r="R315" i="3" s="1"/>
  <c r="S315" i="3" s="1"/>
  <c r="E311" i="4"/>
  <c r="E307" i="4"/>
  <c r="F307" i="4"/>
  <c r="R311" i="3" s="1"/>
  <c r="S311" i="3" s="1"/>
  <c r="F303" i="4"/>
  <c r="R307" i="3" s="1"/>
  <c r="S307" i="3" s="1"/>
  <c r="E303" i="4"/>
  <c r="F299" i="4"/>
  <c r="R303" i="3" s="1"/>
  <c r="S303" i="3" s="1"/>
  <c r="E299" i="4"/>
  <c r="F295" i="4"/>
  <c r="R299" i="3" s="1"/>
  <c r="S299" i="3" s="1"/>
  <c r="E295" i="4"/>
  <c r="E291" i="4"/>
  <c r="F291" i="4"/>
  <c r="R295" i="3" s="1"/>
  <c r="S295" i="3" s="1"/>
  <c r="F287" i="4"/>
  <c r="R291" i="3" s="1"/>
  <c r="S291" i="3" s="1"/>
  <c r="E287" i="4"/>
  <c r="F283" i="4"/>
  <c r="R287" i="3" s="1"/>
  <c r="S287" i="3" s="1"/>
  <c r="E283" i="4"/>
  <c r="F279" i="4"/>
  <c r="R283" i="3" s="1"/>
  <c r="S283" i="3" s="1"/>
  <c r="E279" i="4"/>
  <c r="F275" i="4"/>
  <c r="R279" i="3" s="1"/>
  <c r="S279" i="3" s="1"/>
  <c r="E275" i="4"/>
  <c r="F271" i="4"/>
  <c r="R275" i="3" s="1"/>
  <c r="S275" i="3" s="1"/>
  <c r="E271" i="4"/>
  <c r="F267" i="4"/>
  <c r="R271" i="3" s="1"/>
  <c r="S271" i="3" s="1"/>
  <c r="E267" i="4"/>
  <c r="F263" i="4"/>
  <c r="R267" i="3" s="1"/>
  <c r="S267" i="3" s="1"/>
  <c r="E263" i="4"/>
  <c r="E259" i="4"/>
  <c r="F259" i="4"/>
  <c r="R263" i="3" s="1"/>
  <c r="S263" i="3" s="1"/>
  <c r="F255" i="4"/>
  <c r="R259" i="3" s="1"/>
  <c r="S259" i="3" s="1"/>
  <c r="E255" i="4"/>
  <c r="F251" i="4"/>
  <c r="R255" i="3" s="1"/>
  <c r="S255" i="3" s="1"/>
  <c r="E251" i="4"/>
  <c r="F247" i="4"/>
  <c r="R251" i="3" s="1"/>
  <c r="S251" i="3" s="1"/>
  <c r="E247" i="4"/>
  <c r="F243" i="4"/>
  <c r="R247" i="3" s="1"/>
  <c r="S247" i="3" s="1"/>
  <c r="E243" i="4"/>
  <c r="F239" i="4"/>
  <c r="R243" i="3" s="1"/>
  <c r="S243" i="3" s="1"/>
  <c r="E239" i="4"/>
  <c r="F235" i="4"/>
  <c r="R239" i="3" s="1"/>
  <c r="S239" i="3" s="1"/>
  <c r="E235" i="4"/>
  <c r="F231" i="4"/>
  <c r="R235" i="3" s="1"/>
  <c r="S235" i="3" s="1"/>
  <c r="E231" i="4"/>
  <c r="F227" i="4"/>
  <c r="R231" i="3" s="1"/>
  <c r="S231" i="3" s="1"/>
  <c r="E227" i="4"/>
  <c r="F221" i="4"/>
  <c r="R225" i="3" s="1"/>
  <c r="S225" i="3" s="1"/>
  <c r="E221" i="4"/>
  <c r="F215" i="4"/>
  <c r="R219" i="3" s="1"/>
  <c r="S219" i="3" s="1"/>
  <c r="E215" i="4"/>
  <c r="F211" i="4"/>
  <c r="R215" i="3" s="1"/>
  <c r="S215" i="3" s="1"/>
  <c r="E211" i="4"/>
  <c r="F207" i="4"/>
  <c r="R211" i="3" s="1"/>
  <c r="S211" i="3" s="1"/>
  <c r="E207" i="4"/>
  <c r="F203" i="4"/>
  <c r="R207" i="3" s="1"/>
  <c r="S207" i="3" s="1"/>
  <c r="E203" i="4"/>
  <c r="F199" i="4"/>
  <c r="R203" i="3" s="1"/>
  <c r="S203" i="3" s="1"/>
  <c r="E199" i="4"/>
  <c r="F195" i="4"/>
  <c r="R199" i="3" s="1"/>
  <c r="S199" i="3" s="1"/>
  <c r="E195" i="4"/>
  <c r="F191" i="4"/>
  <c r="R195" i="3" s="1"/>
  <c r="S195" i="3" s="1"/>
  <c r="E191" i="4"/>
  <c r="F187" i="4"/>
  <c r="R191" i="3" s="1"/>
  <c r="S191" i="3" s="1"/>
  <c r="E187" i="4"/>
  <c r="F183" i="4"/>
  <c r="R187" i="3" s="1"/>
  <c r="S187" i="3" s="1"/>
  <c r="E183" i="4"/>
  <c r="F179" i="4"/>
  <c r="R183" i="3" s="1"/>
  <c r="S183" i="3" s="1"/>
  <c r="E179" i="4"/>
  <c r="F175" i="4"/>
  <c r="R179" i="3" s="1"/>
  <c r="S179" i="3" s="1"/>
  <c r="E175" i="4"/>
  <c r="F171" i="4"/>
  <c r="R175" i="3" s="1"/>
  <c r="S175" i="3" s="1"/>
  <c r="E171" i="4"/>
  <c r="E167" i="4"/>
  <c r="F167" i="4"/>
  <c r="R171" i="3" s="1"/>
  <c r="S171" i="3" s="1"/>
  <c r="F163" i="4"/>
  <c r="R167" i="3" s="1"/>
  <c r="S167" i="3" s="1"/>
  <c r="E163" i="4"/>
  <c r="F159" i="4"/>
  <c r="R163" i="3" s="1"/>
  <c r="S163" i="3" s="1"/>
  <c r="E159" i="4"/>
  <c r="F155" i="4"/>
  <c r="R159" i="3" s="1"/>
  <c r="S159" i="3" s="1"/>
  <c r="E155" i="4"/>
  <c r="F151" i="4"/>
  <c r="R155" i="3" s="1"/>
  <c r="S155" i="3" s="1"/>
  <c r="E151" i="4"/>
  <c r="E147" i="4"/>
  <c r="F147" i="4"/>
  <c r="R151" i="3" s="1"/>
  <c r="S151" i="3" s="1"/>
  <c r="F143" i="4"/>
  <c r="R147" i="3" s="1"/>
  <c r="S147" i="3" s="1"/>
  <c r="E143" i="4"/>
  <c r="F139" i="4"/>
  <c r="R143" i="3" s="1"/>
  <c r="S143" i="3" s="1"/>
  <c r="E139" i="4"/>
  <c r="F135" i="4"/>
  <c r="R139" i="3" s="1"/>
  <c r="S139" i="3" s="1"/>
  <c r="E135" i="4"/>
  <c r="F131" i="4"/>
  <c r="R135" i="3" s="1"/>
  <c r="S135" i="3" s="1"/>
  <c r="E131" i="4"/>
  <c r="E127" i="4"/>
  <c r="F127" i="4"/>
  <c r="R131" i="3" s="1"/>
  <c r="S131" i="3" s="1"/>
  <c r="F123" i="4"/>
  <c r="R127" i="3" s="1"/>
  <c r="S127" i="3" s="1"/>
  <c r="E123" i="4"/>
  <c r="F119" i="4"/>
  <c r="R123" i="3" s="1"/>
  <c r="S123" i="3" s="1"/>
  <c r="E119" i="4"/>
  <c r="F115" i="4"/>
  <c r="R119" i="3" s="1"/>
  <c r="S119" i="3" s="1"/>
  <c r="E115" i="4"/>
  <c r="F113" i="4"/>
  <c r="R117" i="3" s="1"/>
  <c r="S117" i="3" s="1"/>
  <c r="E113" i="4"/>
  <c r="E111" i="4"/>
  <c r="F111" i="4"/>
  <c r="R115" i="3" s="1"/>
  <c r="S115" i="3" s="1"/>
  <c r="F107" i="4"/>
  <c r="R111" i="3" s="1"/>
  <c r="S111" i="3" s="1"/>
  <c r="E107" i="4"/>
  <c r="F99" i="4"/>
  <c r="R103" i="3" s="1"/>
  <c r="S103" i="3" s="1"/>
  <c r="E99" i="4"/>
  <c r="F95" i="4"/>
  <c r="R99" i="3" s="1"/>
  <c r="S99" i="3" s="1"/>
  <c r="E95" i="4"/>
  <c r="F91" i="4"/>
  <c r="R95" i="3" s="1"/>
  <c r="S95" i="3" s="1"/>
  <c r="E91" i="4"/>
  <c r="F87" i="4"/>
  <c r="R91" i="3" s="1"/>
  <c r="S91" i="3" s="1"/>
  <c r="E87" i="4"/>
  <c r="F83" i="4"/>
  <c r="R87" i="3" s="1"/>
  <c r="S87" i="3" s="1"/>
  <c r="E83" i="4"/>
  <c r="E79" i="4"/>
  <c r="F79" i="4"/>
  <c r="R83" i="3" s="1"/>
  <c r="S83" i="3" s="1"/>
  <c r="F75" i="4"/>
  <c r="R79" i="3" s="1"/>
  <c r="S79" i="3" s="1"/>
  <c r="E75" i="4"/>
  <c r="F71" i="4"/>
  <c r="R75" i="3" s="1"/>
  <c r="S75" i="3" s="1"/>
  <c r="E71" i="4"/>
  <c r="F67" i="4"/>
  <c r="R71" i="3" s="1"/>
  <c r="S71" i="3" s="1"/>
  <c r="E67" i="4"/>
  <c r="F63" i="4"/>
  <c r="R67" i="3" s="1"/>
  <c r="S67" i="3" s="1"/>
  <c r="E63" i="4"/>
  <c r="E59" i="4"/>
  <c r="F59" i="4"/>
  <c r="R63" i="3" s="1"/>
  <c r="S63" i="3" s="1"/>
  <c r="E55" i="4"/>
  <c r="F55" i="4"/>
  <c r="R59" i="3" s="1"/>
  <c r="S59" i="3" s="1"/>
  <c r="E51" i="4"/>
  <c r="F51" i="4"/>
  <c r="R55" i="3" s="1"/>
  <c r="S55" i="3" s="1"/>
  <c r="E47" i="4"/>
  <c r="F47" i="4"/>
  <c r="R51" i="3" s="1"/>
  <c r="S51" i="3" s="1"/>
  <c r="E43" i="4"/>
  <c r="F43" i="4"/>
  <c r="R47" i="3" s="1"/>
  <c r="S47" i="3" s="1"/>
  <c r="E39" i="4"/>
  <c r="F39" i="4"/>
  <c r="R43" i="3" s="1"/>
  <c r="S43" i="3" s="1"/>
  <c r="E35" i="4"/>
  <c r="F35" i="4"/>
  <c r="R39" i="3" s="1"/>
  <c r="S39" i="3" s="1"/>
  <c r="E31" i="4"/>
  <c r="F31" i="4"/>
  <c r="R35" i="3" s="1"/>
  <c r="S35" i="3" s="1"/>
  <c r="E27" i="4"/>
  <c r="F27" i="4"/>
  <c r="R31" i="3" s="1"/>
  <c r="S31" i="3" s="1"/>
  <c r="E23" i="4"/>
  <c r="F23" i="4"/>
  <c r="R27" i="3" s="1"/>
  <c r="S27" i="3" s="1"/>
  <c r="E16" i="4"/>
  <c r="F16" i="4"/>
  <c r="R20" i="3" s="1"/>
  <c r="S20" i="3" s="1"/>
  <c r="F10" i="4"/>
  <c r="R14" i="3" s="1"/>
  <c r="S14" i="3" s="1"/>
  <c r="E10" i="4"/>
  <c r="E1740" i="4"/>
  <c r="F1740" i="4"/>
  <c r="R1744" i="3" s="1"/>
  <c r="T1744" i="3" s="1"/>
  <c r="E1746" i="4"/>
  <c r="F1746" i="4"/>
  <c r="R1750" i="3" s="1"/>
  <c r="T1750" i="3" s="1"/>
  <c r="F1744" i="4"/>
  <c r="R1748" i="3" s="1"/>
  <c r="T1748" i="3" s="1"/>
  <c r="E1744" i="4"/>
  <c r="F1742" i="4"/>
  <c r="R1746" i="3" s="1"/>
  <c r="T1746" i="3" s="1"/>
  <c r="E1742" i="4"/>
  <c r="F1738" i="4"/>
  <c r="R1742" i="3" s="1"/>
  <c r="T1742" i="3" s="1"/>
  <c r="E1738" i="4"/>
  <c r="F1728" i="4"/>
  <c r="R1732" i="3" s="1"/>
  <c r="T1732" i="3" s="1"/>
  <c r="E1728" i="4"/>
  <c r="F1726" i="4"/>
  <c r="R1730" i="3" s="1"/>
  <c r="T1730" i="3" s="1"/>
  <c r="E1726" i="4"/>
  <c r="E1724" i="4"/>
  <c r="F1724" i="4"/>
  <c r="R1728" i="3" s="1"/>
  <c r="T1728" i="3" s="1"/>
  <c r="F1718" i="4"/>
  <c r="R1722" i="3" s="1"/>
  <c r="T1722" i="3" s="1"/>
  <c r="E1718" i="4"/>
  <c r="E1716" i="4"/>
  <c r="F1716" i="4"/>
  <c r="R1720" i="3" s="1"/>
  <c r="T1720" i="3" s="1"/>
  <c r="E1714" i="4"/>
  <c r="F1714" i="4"/>
  <c r="R1718" i="3" s="1"/>
  <c r="T1718" i="3" s="1"/>
  <c r="F1702" i="4"/>
  <c r="R1706" i="3" s="1"/>
  <c r="T1706" i="3" s="1"/>
  <c r="E1702" i="4"/>
  <c r="F1694" i="4"/>
  <c r="R1698" i="3" s="1"/>
  <c r="T1698" i="3" s="1"/>
  <c r="E1694" i="4"/>
  <c r="E1686" i="4"/>
  <c r="F1686" i="4"/>
  <c r="R1690" i="3" s="1"/>
  <c r="T1690" i="3" s="1"/>
  <c r="E1684" i="4"/>
  <c r="F1684" i="4"/>
  <c r="R1688" i="3" s="1"/>
  <c r="T1688" i="3" s="1"/>
  <c r="F1680" i="4"/>
  <c r="R1684" i="3" s="1"/>
  <c r="S1684" i="3" s="1"/>
  <c r="E1680" i="4"/>
  <c r="F1678" i="4"/>
  <c r="R1682" i="3" s="1"/>
  <c r="T1682" i="3" s="1"/>
  <c r="E1678" i="4"/>
  <c r="F1674" i="4"/>
  <c r="R1678" i="3" s="1"/>
  <c r="S1678" i="3" s="1"/>
  <c r="E1674" i="4"/>
  <c r="E1672" i="4"/>
  <c r="F1672" i="4"/>
  <c r="R1676" i="3" s="1"/>
  <c r="S1676" i="3" s="1"/>
  <c r="E1670" i="4"/>
  <c r="F1670" i="4"/>
  <c r="R1674" i="3" s="1"/>
  <c r="S1674" i="3" s="1"/>
  <c r="E1666" i="4"/>
  <c r="F1666" i="4"/>
  <c r="R1670" i="3" s="1"/>
  <c r="S1670" i="3" s="1"/>
  <c r="E1664" i="4"/>
  <c r="F1664" i="4"/>
  <c r="R1668" i="3" s="1"/>
  <c r="S1668" i="3" s="1"/>
  <c r="F1662" i="4"/>
  <c r="R1666" i="3" s="1"/>
  <c r="S1666" i="3" s="1"/>
  <c r="E1662" i="4"/>
  <c r="E1660" i="4"/>
  <c r="F1660" i="4"/>
  <c r="R1664" i="3" s="1"/>
  <c r="S1664" i="3" s="1"/>
  <c r="F1658" i="4"/>
  <c r="R1662" i="3" s="1"/>
  <c r="T1662" i="3" s="1"/>
  <c r="E1658" i="4"/>
  <c r="F1654" i="4"/>
  <c r="R1658" i="3" s="1"/>
  <c r="T1658" i="3" s="1"/>
  <c r="E1654" i="4"/>
  <c r="F1650" i="4"/>
  <c r="R1654" i="3" s="1"/>
  <c r="T1654" i="3" s="1"/>
  <c r="E1650" i="4"/>
  <c r="F1646" i="4"/>
  <c r="R1650" i="3" s="1"/>
  <c r="T1650" i="3" s="1"/>
  <c r="E1646" i="4"/>
  <c r="E1642" i="4"/>
  <c r="F1642" i="4"/>
  <c r="R1646" i="3" s="1"/>
  <c r="T1646" i="3" s="1"/>
  <c r="E1640" i="4"/>
  <c r="F1640" i="4"/>
  <c r="R1644" i="3" s="1"/>
  <c r="T1644" i="3" s="1"/>
  <c r="F1638" i="4"/>
  <c r="R1642" i="3" s="1"/>
  <c r="T1642" i="3" s="1"/>
  <c r="E1638" i="4"/>
  <c r="F1636" i="4"/>
  <c r="R1640" i="3" s="1"/>
  <c r="T1640" i="3" s="1"/>
  <c r="E1636" i="4"/>
  <c r="F1634" i="4"/>
  <c r="R1638" i="3" s="1"/>
  <c r="T1638" i="3" s="1"/>
  <c r="E1634" i="4"/>
  <c r="F1630" i="4"/>
  <c r="R1634" i="3" s="1"/>
  <c r="T1634" i="3" s="1"/>
  <c r="E1630" i="4"/>
  <c r="E1628" i="4"/>
  <c r="F1628" i="4"/>
  <c r="R1632" i="3" s="1"/>
  <c r="T1632" i="3" s="1"/>
  <c r="F1626" i="4"/>
  <c r="R1630" i="3" s="1"/>
  <c r="T1630" i="3" s="1"/>
  <c r="E1626" i="4"/>
  <c r="F1622" i="4"/>
  <c r="R1626" i="3" s="1"/>
  <c r="T1626" i="3" s="1"/>
  <c r="E1622" i="4"/>
  <c r="F1618" i="4"/>
  <c r="R1622" i="3" s="1"/>
  <c r="T1622" i="3" s="1"/>
  <c r="E1618" i="4"/>
  <c r="F1608" i="4"/>
  <c r="R1612" i="3" s="1"/>
  <c r="T1612" i="3" s="1"/>
  <c r="E1608" i="4"/>
  <c r="F1602" i="4"/>
  <c r="R1606" i="3" s="1"/>
  <c r="T1606" i="3" s="1"/>
  <c r="E1602" i="4"/>
  <c r="F1600" i="4"/>
  <c r="R1604" i="3" s="1"/>
  <c r="T1604" i="3" s="1"/>
  <c r="E1600" i="4"/>
  <c r="E1598" i="4"/>
  <c r="F1598" i="4"/>
  <c r="R1602" i="3" s="1"/>
  <c r="T1602" i="3" s="1"/>
  <c r="E1596" i="4"/>
  <c r="F1596" i="4"/>
  <c r="R1600" i="3" s="1"/>
  <c r="T1600" i="3" s="1"/>
  <c r="F1590" i="4"/>
  <c r="R1594" i="3" s="1"/>
  <c r="T1594" i="3" s="1"/>
  <c r="E1590" i="4"/>
  <c r="E1588" i="4"/>
  <c r="F1588" i="4"/>
  <c r="R1592" i="3" s="1"/>
  <c r="T1592" i="3" s="1"/>
  <c r="F1584" i="4"/>
  <c r="R1588" i="3" s="1"/>
  <c r="T1588" i="3" s="1"/>
  <c r="E1584" i="4"/>
  <c r="F1582" i="4"/>
  <c r="R1586" i="3" s="1"/>
  <c r="T1586" i="3" s="1"/>
  <c r="E1582" i="4"/>
  <c r="F1578" i="4"/>
  <c r="R1582" i="3" s="1"/>
  <c r="T1582" i="3" s="1"/>
  <c r="E1578" i="4"/>
  <c r="F1574" i="4"/>
  <c r="R1578" i="3" s="1"/>
  <c r="T1578" i="3" s="1"/>
  <c r="E1574" i="4"/>
  <c r="E1572" i="4"/>
  <c r="F1572" i="4"/>
  <c r="R1576" i="3" s="1"/>
  <c r="T1576" i="3" s="1"/>
  <c r="F1570" i="4"/>
  <c r="R1574" i="3" s="1"/>
  <c r="T1574" i="3" s="1"/>
  <c r="E1570" i="4"/>
  <c r="F1568" i="4"/>
  <c r="R1572" i="3" s="1"/>
  <c r="T1572" i="3" s="1"/>
  <c r="E1568" i="4"/>
  <c r="E1566" i="4"/>
  <c r="F1566" i="4"/>
  <c r="R1570" i="3" s="1"/>
  <c r="T1570" i="3" s="1"/>
  <c r="F1564" i="4"/>
  <c r="R1568" i="3" s="1"/>
  <c r="T1568" i="3" s="1"/>
  <c r="E1564" i="4"/>
  <c r="E1562" i="4"/>
  <c r="F1562" i="4"/>
  <c r="R1566" i="3" s="1"/>
  <c r="T1566" i="3" s="1"/>
  <c r="F1560" i="4"/>
  <c r="R1564" i="3" s="1"/>
  <c r="T1564" i="3" s="1"/>
  <c r="E1560" i="4"/>
  <c r="E1558" i="4"/>
  <c r="F1558" i="4"/>
  <c r="R1562" i="3" s="1"/>
  <c r="T1562" i="3" s="1"/>
  <c r="E1556" i="4"/>
  <c r="F1556" i="4"/>
  <c r="R1560" i="3" s="1"/>
  <c r="T1560" i="3" s="1"/>
  <c r="E1550" i="4"/>
  <c r="F1550" i="4"/>
  <c r="R1554" i="3" s="1"/>
  <c r="T1554" i="3" s="1"/>
  <c r="E1546" i="4"/>
  <c r="F1546" i="4"/>
  <c r="R1550" i="3" s="1"/>
  <c r="T1550" i="3" s="1"/>
  <c r="F1542" i="4"/>
  <c r="R1546" i="3" s="1"/>
  <c r="T1546" i="3" s="1"/>
  <c r="E1542" i="4"/>
  <c r="F1540" i="4"/>
  <c r="R1544" i="3" s="1"/>
  <c r="T1544" i="3" s="1"/>
  <c r="E1540" i="4"/>
  <c r="F1538" i="4"/>
  <c r="R1542" i="3" s="1"/>
  <c r="T1542" i="3" s="1"/>
  <c r="E1538" i="4"/>
  <c r="E1534" i="4"/>
  <c r="F1534" i="4"/>
  <c r="R1538" i="3" s="1"/>
  <c r="T1538" i="3" s="1"/>
  <c r="F1530" i="4"/>
  <c r="R1534" i="3" s="1"/>
  <c r="T1534" i="3" s="1"/>
  <c r="E1530" i="4"/>
  <c r="F1526" i="4"/>
  <c r="R1530" i="3" s="1"/>
  <c r="T1530" i="3" s="1"/>
  <c r="E1526" i="4"/>
  <c r="E1524" i="4"/>
  <c r="F1524" i="4"/>
  <c r="R1528" i="3" s="1"/>
  <c r="T1528" i="3" s="1"/>
  <c r="F1522" i="4"/>
  <c r="R1526" i="3" s="1"/>
  <c r="T1526" i="3" s="1"/>
  <c r="E1522" i="4"/>
  <c r="E1518" i="4"/>
  <c r="F1518" i="4"/>
  <c r="R1522" i="3" s="1"/>
  <c r="T1522" i="3" s="1"/>
  <c r="F1510" i="4"/>
  <c r="R1514" i="3" s="1"/>
  <c r="T1514" i="3" s="1"/>
  <c r="E1510" i="4"/>
  <c r="E1494" i="4"/>
  <c r="F1494" i="4"/>
  <c r="R1498" i="3" s="1"/>
  <c r="S1498" i="3" s="1"/>
  <c r="F1492" i="4"/>
  <c r="R1496" i="3" s="1"/>
  <c r="T1496" i="3" s="1"/>
  <c r="E1492" i="4"/>
  <c r="F1490" i="4"/>
  <c r="R1494" i="3" s="1"/>
  <c r="T1494" i="3" s="1"/>
  <c r="E1490" i="4"/>
  <c r="E1486" i="4"/>
  <c r="F1486" i="4"/>
  <c r="R1490" i="3" s="1"/>
  <c r="T1490" i="3" s="1"/>
  <c r="F1484" i="4"/>
  <c r="R1488" i="3" s="1"/>
  <c r="T1488" i="3" s="1"/>
  <c r="E1484" i="4"/>
  <c r="E1478" i="4"/>
  <c r="F1478" i="4"/>
  <c r="R1482" i="3" s="1"/>
  <c r="T1482" i="3" s="1"/>
  <c r="F1476" i="4"/>
  <c r="R1480" i="3" s="1"/>
  <c r="T1480" i="3" s="1"/>
  <c r="E1476" i="4"/>
  <c r="E1474" i="4"/>
  <c r="F1474" i="4"/>
  <c r="R1478" i="3" s="1"/>
  <c r="T1478" i="3" s="1"/>
  <c r="F1472" i="4"/>
  <c r="R1476" i="3" s="1"/>
  <c r="T1476" i="3" s="1"/>
  <c r="E1472" i="4"/>
  <c r="E1470" i="4"/>
  <c r="F1470" i="4"/>
  <c r="R1474" i="3" s="1"/>
  <c r="T1474" i="3" s="1"/>
  <c r="F1466" i="4"/>
  <c r="R1470" i="3" s="1"/>
  <c r="T1470" i="3" s="1"/>
  <c r="E1466" i="4"/>
  <c r="F1464" i="4"/>
  <c r="R1468" i="3" s="1"/>
  <c r="S1468" i="3" s="1"/>
  <c r="E1464" i="4"/>
  <c r="E1460" i="4"/>
  <c r="F1460" i="4"/>
  <c r="R1464" i="3" s="1"/>
  <c r="S1464" i="3" s="1"/>
  <c r="F1458" i="4"/>
  <c r="R1462" i="3" s="1"/>
  <c r="S1462" i="3" s="1"/>
  <c r="E1458" i="4"/>
  <c r="E1454" i="4"/>
  <c r="F1454" i="4"/>
  <c r="R1458" i="3" s="1"/>
  <c r="S1458" i="3" s="1"/>
  <c r="E1450" i="4"/>
  <c r="F1450" i="4"/>
  <c r="R1454" i="3" s="1"/>
  <c r="S1454" i="3" s="1"/>
  <c r="F1448" i="4"/>
  <c r="R1452" i="3" s="1"/>
  <c r="S1452" i="3" s="1"/>
  <c r="E1448" i="4"/>
  <c r="F1446" i="4"/>
  <c r="R1450" i="3" s="1"/>
  <c r="S1450" i="3" s="1"/>
  <c r="E1446" i="4"/>
  <c r="F1440" i="4"/>
  <c r="R1444" i="3" s="1"/>
  <c r="S1444" i="3" s="1"/>
  <c r="E1440" i="4"/>
  <c r="F1438" i="4"/>
  <c r="R1442" i="3" s="1"/>
  <c r="S1442" i="3" s="1"/>
  <c r="E1438" i="4"/>
  <c r="E1436" i="4"/>
  <c r="F1436" i="4"/>
  <c r="R1440" i="3" s="1"/>
  <c r="S1440" i="3" s="1"/>
  <c r="E1434" i="4"/>
  <c r="F1434" i="4"/>
  <c r="R1438" i="3" s="1"/>
  <c r="S1438" i="3" s="1"/>
  <c r="E1432" i="4"/>
  <c r="F1432" i="4"/>
  <c r="R1436" i="3" s="1"/>
  <c r="S1436" i="3" s="1"/>
  <c r="F1430" i="4"/>
  <c r="R1434" i="3" s="1"/>
  <c r="S1434" i="3" s="1"/>
  <c r="E1430" i="4"/>
  <c r="F1428" i="4"/>
  <c r="R1432" i="3" s="1"/>
  <c r="S1432" i="3" s="1"/>
  <c r="E1428" i="4"/>
  <c r="E1426" i="4"/>
  <c r="F1426" i="4"/>
  <c r="R1430" i="3" s="1"/>
  <c r="S1430" i="3" s="1"/>
  <c r="F1422" i="4"/>
  <c r="R1426" i="3" s="1"/>
  <c r="S1426" i="3" s="1"/>
  <c r="E1422" i="4"/>
  <c r="E1414" i="4"/>
  <c r="F1414" i="4"/>
  <c r="R1418" i="3" s="1"/>
  <c r="S1418" i="3" s="1"/>
  <c r="F1412" i="4"/>
  <c r="R1416" i="3" s="1"/>
  <c r="S1416" i="3" s="1"/>
  <c r="E1412" i="4"/>
  <c r="E1410" i="4"/>
  <c r="F1410" i="4"/>
  <c r="R1414" i="3" s="1"/>
  <c r="S1414" i="3" s="1"/>
  <c r="F1406" i="4"/>
  <c r="R1410" i="3" s="1"/>
  <c r="S1410" i="3" s="1"/>
  <c r="E1406" i="4"/>
  <c r="F1404" i="4"/>
  <c r="R1408" i="3" s="1"/>
  <c r="S1408" i="3" s="1"/>
  <c r="E1404" i="4"/>
  <c r="E1402" i="4"/>
  <c r="F1402" i="4"/>
  <c r="R1406" i="3" s="1"/>
  <c r="S1406" i="3" s="1"/>
  <c r="F1392" i="4"/>
  <c r="R1396" i="3" s="1"/>
  <c r="S1396" i="3" s="1"/>
  <c r="E1392" i="4"/>
  <c r="E1386" i="4"/>
  <c r="F1386" i="4"/>
  <c r="R1390" i="3" s="1"/>
  <c r="S1390" i="3" s="1"/>
  <c r="F1382" i="4"/>
  <c r="R1386" i="3" s="1"/>
  <c r="S1386" i="3" s="1"/>
  <c r="E1382" i="4"/>
  <c r="F1378" i="4"/>
  <c r="R1382" i="3" s="1"/>
  <c r="S1382" i="3" s="1"/>
  <c r="E1378" i="4"/>
  <c r="F1374" i="4"/>
  <c r="R1378" i="3" s="1"/>
  <c r="S1378" i="3" s="1"/>
  <c r="E1374" i="4"/>
  <c r="E1370" i="4"/>
  <c r="F1370" i="4"/>
  <c r="R1374" i="3" s="1"/>
  <c r="S1374" i="3" s="1"/>
  <c r="F1366" i="4"/>
  <c r="R1370" i="3" s="1"/>
  <c r="S1370" i="3" s="1"/>
  <c r="E1366" i="4"/>
  <c r="E1362" i="4"/>
  <c r="F1362" i="4"/>
  <c r="R1366" i="3" s="1"/>
  <c r="S1366" i="3" s="1"/>
  <c r="F1358" i="4"/>
  <c r="R1362" i="3" s="1"/>
  <c r="S1362" i="3" s="1"/>
  <c r="E1358" i="4"/>
  <c r="E1354" i="4"/>
  <c r="F1354" i="4"/>
  <c r="R1358" i="3" s="1"/>
  <c r="S1358" i="3" s="1"/>
  <c r="E1350" i="4"/>
  <c r="F1350" i="4"/>
  <c r="R1354" i="3" s="1"/>
  <c r="S1354" i="3" s="1"/>
  <c r="F1346" i="4"/>
  <c r="R1350" i="3" s="1"/>
  <c r="S1350" i="3" s="1"/>
  <c r="E1346" i="4"/>
  <c r="E1342" i="4"/>
  <c r="F1342" i="4"/>
  <c r="R1346" i="3" s="1"/>
  <c r="S1346" i="3" s="1"/>
  <c r="F1338" i="4"/>
  <c r="R1342" i="3" s="1"/>
  <c r="S1342" i="3" s="1"/>
  <c r="E1338" i="4"/>
  <c r="F1334" i="4"/>
  <c r="R1338" i="3" s="1"/>
  <c r="S1338" i="3" s="1"/>
  <c r="E1334" i="4"/>
  <c r="E1330" i="4"/>
  <c r="F1330" i="4"/>
  <c r="R1334" i="3" s="1"/>
  <c r="S1334" i="3" s="1"/>
  <c r="E1326" i="4"/>
  <c r="F1326" i="4"/>
  <c r="R1330" i="3" s="1"/>
  <c r="S1330" i="3" s="1"/>
  <c r="E1322" i="4"/>
  <c r="F1322" i="4"/>
  <c r="R1326" i="3" s="1"/>
  <c r="S1326" i="3" s="1"/>
  <c r="E1318" i="4"/>
  <c r="F1318" i="4"/>
  <c r="R1322" i="3" s="1"/>
  <c r="S1322" i="3" s="1"/>
  <c r="F1314" i="4"/>
  <c r="R1318" i="3" s="1"/>
  <c r="S1318" i="3" s="1"/>
  <c r="E1314" i="4"/>
  <c r="F1310" i="4"/>
  <c r="R1314" i="3" s="1"/>
  <c r="S1314" i="3" s="1"/>
  <c r="E1310" i="4"/>
  <c r="F1306" i="4"/>
  <c r="R1310" i="3" s="1"/>
  <c r="S1310" i="3" s="1"/>
  <c r="E1306" i="4"/>
  <c r="E1298" i="4"/>
  <c r="F1298" i="4"/>
  <c r="R1302" i="3" s="1"/>
  <c r="S1302" i="3" s="1"/>
  <c r="E1294" i="4"/>
  <c r="F1294" i="4"/>
  <c r="R1298" i="3" s="1"/>
  <c r="S1298" i="3" s="1"/>
  <c r="F1290" i="4"/>
  <c r="R1294" i="3" s="1"/>
  <c r="S1294" i="3" s="1"/>
  <c r="E1290" i="4"/>
  <c r="E1286" i="4"/>
  <c r="F1286" i="4"/>
  <c r="R1290" i="3" s="1"/>
  <c r="S1290" i="3" s="1"/>
  <c r="F1282" i="4"/>
  <c r="R1286" i="3" s="1"/>
  <c r="S1286" i="3" s="1"/>
  <c r="E1282" i="4"/>
  <c r="F1278" i="4"/>
  <c r="R1282" i="3" s="1"/>
  <c r="S1282" i="3" s="1"/>
  <c r="E1278" i="4"/>
  <c r="E1274" i="4"/>
  <c r="F1274" i="4"/>
  <c r="R1278" i="3" s="1"/>
  <c r="S1278" i="3" s="1"/>
  <c r="E1270" i="4"/>
  <c r="F1270" i="4"/>
  <c r="R1274" i="3" s="1"/>
  <c r="S1274" i="3" s="1"/>
  <c r="F1266" i="4"/>
  <c r="R1270" i="3" s="1"/>
  <c r="S1270" i="3" s="1"/>
  <c r="E1266" i="4"/>
  <c r="F1262" i="4"/>
  <c r="R1266" i="3" s="1"/>
  <c r="S1266" i="3" s="1"/>
  <c r="E1262" i="4"/>
  <c r="F1258" i="4"/>
  <c r="R1262" i="3" s="1"/>
  <c r="S1262" i="3" s="1"/>
  <c r="E1258" i="4"/>
  <c r="E1254" i="4"/>
  <c r="F1254" i="4"/>
  <c r="R1258" i="3" s="1"/>
  <c r="S1258" i="3" s="1"/>
  <c r="F1250" i="4"/>
  <c r="R1254" i="3" s="1"/>
  <c r="S1254" i="3" s="1"/>
  <c r="E1250" i="4"/>
  <c r="F1246" i="4"/>
  <c r="R1250" i="3" s="1"/>
  <c r="S1250" i="3" s="1"/>
  <c r="E1246" i="4"/>
  <c r="F1240" i="4"/>
  <c r="R1244" i="3" s="1"/>
  <c r="S1244" i="3" s="1"/>
  <c r="E1240" i="4"/>
  <c r="F1236" i="4"/>
  <c r="R1240" i="3" s="1"/>
  <c r="S1240" i="3" s="1"/>
  <c r="E1236" i="4"/>
  <c r="F1228" i="4"/>
  <c r="R1232" i="3" s="1"/>
  <c r="S1232" i="3" s="1"/>
  <c r="E1228" i="4"/>
  <c r="E1224" i="4"/>
  <c r="F1224" i="4"/>
  <c r="R1228" i="3" s="1"/>
  <c r="S1228" i="3" s="1"/>
  <c r="F1220" i="4"/>
  <c r="R1224" i="3" s="1"/>
  <c r="S1224" i="3" s="1"/>
  <c r="E1220" i="4"/>
  <c r="E1216" i="4"/>
  <c r="F1216" i="4"/>
  <c r="R1220" i="3" s="1"/>
  <c r="S1220" i="3" s="1"/>
  <c r="F1212" i="4"/>
  <c r="R1216" i="3" s="1"/>
  <c r="S1216" i="3" s="1"/>
  <c r="E1212" i="4"/>
  <c r="F1208" i="4"/>
  <c r="R1212" i="3" s="1"/>
  <c r="S1212" i="3" s="1"/>
  <c r="E1208" i="4"/>
  <c r="F1204" i="4"/>
  <c r="R1208" i="3" s="1"/>
  <c r="S1208" i="3" s="1"/>
  <c r="E1204" i="4"/>
  <c r="F1200" i="4"/>
  <c r="R1204" i="3" s="1"/>
  <c r="S1204" i="3" s="1"/>
  <c r="E1200" i="4"/>
  <c r="E1196" i="4"/>
  <c r="F1196" i="4"/>
  <c r="R1200" i="3" s="1"/>
  <c r="S1200" i="3" s="1"/>
  <c r="E1192" i="4"/>
  <c r="F1192" i="4"/>
  <c r="R1196" i="3" s="1"/>
  <c r="S1196" i="3" s="1"/>
  <c r="F1188" i="4"/>
  <c r="R1192" i="3" s="1"/>
  <c r="T1192" i="3" s="1"/>
  <c r="E1188" i="4"/>
  <c r="F1184" i="4"/>
  <c r="R1188" i="3" s="1"/>
  <c r="T1188" i="3" s="1"/>
  <c r="E1184" i="4"/>
  <c r="E1176" i="4"/>
  <c r="F1176" i="4"/>
  <c r="R1180" i="3" s="1"/>
  <c r="T1180" i="3" s="1"/>
  <c r="E1172" i="4"/>
  <c r="F1172" i="4"/>
  <c r="R1176" i="3" s="1"/>
  <c r="T1176" i="3" s="1"/>
  <c r="F1168" i="4"/>
  <c r="R1172" i="3" s="1"/>
  <c r="T1172" i="3" s="1"/>
  <c r="E1168" i="4"/>
  <c r="F1164" i="4"/>
  <c r="R1168" i="3" s="1"/>
  <c r="T1168" i="3" s="1"/>
  <c r="E1164" i="4"/>
  <c r="E1160" i="4"/>
  <c r="F1160" i="4"/>
  <c r="R1164" i="3" s="1"/>
  <c r="T1164" i="3" s="1"/>
  <c r="F1156" i="4"/>
  <c r="R1160" i="3" s="1"/>
  <c r="S1160" i="3" s="1"/>
  <c r="E1156" i="4"/>
  <c r="F1152" i="4"/>
  <c r="R1156" i="3" s="1"/>
  <c r="T1156" i="3" s="1"/>
  <c r="E1152" i="4"/>
  <c r="F1148" i="4"/>
  <c r="R1152" i="3" s="1"/>
  <c r="T1152" i="3" s="1"/>
  <c r="E1148" i="4"/>
  <c r="E1146" i="4"/>
  <c r="F1146" i="4"/>
  <c r="R1150" i="3" s="1"/>
  <c r="T1150" i="3" s="1"/>
  <c r="E1144" i="4"/>
  <c r="F1144" i="4"/>
  <c r="R1148" i="3" s="1"/>
  <c r="T1148" i="3" s="1"/>
  <c r="F1140" i="4"/>
  <c r="R1144" i="3" s="1"/>
  <c r="T1144" i="3" s="1"/>
  <c r="E1140" i="4"/>
  <c r="F1136" i="4"/>
  <c r="R1140" i="3" s="1"/>
  <c r="T1140" i="3" s="1"/>
  <c r="E1136" i="4"/>
  <c r="E1134" i="4"/>
  <c r="F1134" i="4"/>
  <c r="R1138" i="3" s="1"/>
  <c r="T1138" i="3" s="1"/>
  <c r="F1132" i="4"/>
  <c r="R1136" i="3" s="1"/>
  <c r="T1136" i="3" s="1"/>
  <c r="E1132" i="4"/>
  <c r="F1130" i="4"/>
  <c r="R1134" i="3" s="1"/>
  <c r="T1134" i="3" s="1"/>
  <c r="E1130" i="4"/>
  <c r="E1128" i="4"/>
  <c r="F1128" i="4"/>
  <c r="R1132" i="3" s="1"/>
  <c r="T1132" i="3" s="1"/>
  <c r="E1122" i="4"/>
  <c r="F1122" i="4"/>
  <c r="R1126" i="3" s="1"/>
  <c r="T1126" i="3" s="1"/>
  <c r="E1120" i="4"/>
  <c r="F1120" i="4"/>
  <c r="R1124" i="3" s="1"/>
  <c r="T1124" i="3" s="1"/>
  <c r="E1116" i="4"/>
  <c r="F1116" i="4"/>
  <c r="R1120" i="3" s="1"/>
  <c r="T1120" i="3" s="1"/>
  <c r="F1112" i="4"/>
  <c r="R1116" i="3" s="1"/>
  <c r="S1116" i="3" s="1"/>
  <c r="E1112" i="4"/>
  <c r="E1110" i="4"/>
  <c r="F1110" i="4"/>
  <c r="R1114" i="3" s="1"/>
  <c r="S1114" i="3" s="1"/>
  <c r="F1108" i="4"/>
  <c r="R1112" i="3" s="1"/>
  <c r="S1112" i="3" s="1"/>
  <c r="E1108" i="4"/>
  <c r="F1106" i="4"/>
  <c r="R1110" i="3" s="1"/>
  <c r="S1110" i="3" s="1"/>
  <c r="E1106" i="4"/>
  <c r="F1104" i="4"/>
  <c r="R1108" i="3" s="1"/>
  <c r="S1108" i="3" s="1"/>
  <c r="E1104" i="4"/>
  <c r="E1098" i="4"/>
  <c r="F1098" i="4"/>
  <c r="R1102" i="3" s="1"/>
  <c r="T1102" i="3" s="1"/>
  <c r="E1096" i="4"/>
  <c r="F1096" i="4"/>
  <c r="R1100" i="3" s="1"/>
  <c r="T1100" i="3" s="1"/>
  <c r="F1094" i="4"/>
  <c r="R1098" i="3" s="1"/>
  <c r="T1098" i="3" s="1"/>
  <c r="E1094" i="4"/>
  <c r="F1092" i="4"/>
  <c r="R1096" i="3" s="1"/>
  <c r="T1096" i="3" s="1"/>
  <c r="E1092" i="4"/>
  <c r="E1090" i="4"/>
  <c r="F1090" i="4"/>
  <c r="R1094" i="3" s="1"/>
  <c r="T1094" i="3" s="1"/>
  <c r="E1086" i="4"/>
  <c r="F1086" i="4"/>
  <c r="R1090" i="3" s="1"/>
  <c r="S1090" i="3" s="1"/>
  <c r="F1076" i="4"/>
  <c r="R1080" i="3" s="1"/>
  <c r="S1080" i="3" s="1"/>
  <c r="E1076" i="4"/>
  <c r="E1072" i="4"/>
  <c r="F1072" i="4"/>
  <c r="R1076" i="3" s="1"/>
  <c r="S1076" i="3" s="1"/>
  <c r="F1068" i="4"/>
  <c r="R1072" i="3" s="1"/>
  <c r="S1072" i="3" s="1"/>
  <c r="E1068" i="4"/>
  <c r="F1064" i="4"/>
  <c r="R1068" i="3" s="1"/>
  <c r="S1068" i="3" s="1"/>
  <c r="E1064" i="4"/>
  <c r="F1060" i="4"/>
  <c r="R1064" i="3" s="1"/>
  <c r="S1064" i="3" s="1"/>
  <c r="E1060" i="4"/>
  <c r="E1052" i="4"/>
  <c r="F1052" i="4"/>
  <c r="R1056" i="3" s="1"/>
  <c r="S1056" i="3" s="1"/>
  <c r="E1048" i="4"/>
  <c r="F1048" i="4"/>
  <c r="R1052" i="3" s="1"/>
  <c r="S1052" i="3" s="1"/>
  <c r="E1044" i="4"/>
  <c r="F1044" i="4"/>
  <c r="R1048" i="3" s="1"/>
  <c r="S1048" i="3" s="1"/>
  <c r="F1040" i="4"/>
  <c r="R1044" i="3" s="1"/>
  <c r="S1044" i="3" s="1"/>
  <c r="E1040" i="4"/>
  <c r="E1034" i="4"/>
  <c r="F1034" i="4"/>
  <c r="R1038" i="3" s="1"/>
  <c r="S1038" i="3" s="1"/>
  <c r="F1026" i="4"/>
  <c r="R1030" i="3" s="1"/>
  <c r="S1030" i="3" s="1"/>
  <c r="E1026" i="4"/>
  <c r="F1022" i="4"/>
  <c r="R1026" i="3" s="1"/>
  <c r="S1026" i="3" s="1"/>
  <c r="E1022" i="4"/>
  <c r="E1020" i="4"/>
  <c r="F1020" i="4"/>
  <c r="R1024" i="3" s="1"/>
  <c r="S1024" i="3" s="1"/>
  <c r="F1018" i="4"/>
  <c r="R1022" i="3" s="1"/>
  <c r="S1022" i="3" s="1"/>
  <c r="E1018" i="4"/>
  <c r="F1016" i="4"/>
  <c r="R1020" i="3" s="1"/>
  <c r="S1020" i="3" s="1"/>
  <c r="E1016" i="4"/>
  <c r="E1014" i="4"/>
  <c r="F1014" i="4"/>
  <c r="R1018" i="3" s="1"/>
  <c r="S1018" i="3" s="1"/>
  <c r="E1012" i="4"/>
  <c r="F1012" i="4"/>
  <c r="R1016" i="3" s="1"/>
  <c r="S1016" i="3" s="1"/>
  <c r="F1004" i="4"/>
  <c r="R1008" i="3" s="1"/>
  <c r="S1008" i="3" s="1"/>
  <c r="E1004" i="4"/>
  <c r="F998" i="4"/>
  <c r="R1002" i="3" s="1"/>
  <c r="S1002" i="3" s="1"/>
  <c r="E998" i="4"/>
  <c r="F994" i="4"/>
  <c r="R998" i="3" s="1"/>
  <c r="S998" i="3" s="1"/>
  <c r="E994" i="4"/>
  <c r="E990" i="4"/>
  <c r="F990" i="4"/>
  <c r="R994" i="3" s="1"/>
  <c r="S994" i="3" s="1"/>
  <c r="F986" i="4"/>
  <c r="R990" i="3" s="1"/>
  <c r="S990" i="3" s="1"/>
  <c r="E986" i="4"/>
  <c r="F982" i="4"/>
  <c r="R986" i="3" s="1"/>
  <c r="S986" i="3" s="1"/>
  <c r="E982" i="4"/>
  <c r="F980" i="4"/>
  <c r="R984" i="3" s="1"/>
  <c r="S984" i="3" s="1"/>
  <c r="E980" i="4"/>
  <c r="F978" i="4"/>
  <c r="R982" i="3" s="1"/>
  <c r="S982" i="3" s="1"/>
  <c r="E978" i="4"/>
  <c r="F972" i="4"/>
  <c r="R976" i="3" s="1"/>
  <c r="S976" i="3" s="1"/>
  <c r="E972" i="4"/>
  <c r="E964" i="4"/>
  <c r="F964" i="4"/>
  <c r="R968" i="3" s="1"/>
  <c r="S968" i="3" s="1"/>
  <c r="F962" i="4"/>
  <c r="R966" i="3" s="1"/>
  <c r="S966" i="3" s="1"/>
  <c r="E962" i="4"/>
  <c r="F958" i="4"/>
  <c r="R962" i="3" s="1"/>
  <c r="S962" i="3" s="1"/>
  <c r="E958" i="4"/>
  <c r="E956" i="4"/>
  <c r="F956" i="4"/>
  <c r="R960" i="3" s="1"/>
  <c r="S960" i="3" s="1"/>
  <c r="F954" i="4"/>
  <c r="R958" i="3" s="1"/>
  <c r="S958" i="3" s="1"/>
  <c r="E954" i="4"/>
  <c r="F948" i="4"/>
  <c r="R952" i="3" s="1"/>
  <c r="S952" i="3" s="1"/>
  <c r="E948" i="4"/>
  <c r="F946" i="4"/>
  <c r="R950" i="3" s="1"/>
  <c r="S950" i="3" s="1"/>
  <c r="E946" i="4"/>
  <c r="F944" i="4"/>
  <c r="R948" i="3" s="1"/>
  <c r="S948" i="3" s="1"/>
  <c r="E944" i="4"/>
  <c r="E942" i="4"/>
  <c r="F942" i="4"/>
  <c r="R946" i="3" s="1"/>
  <c r="S946" i="3" s="1"/>
  <c r="F940" i="4"/>
  <c r="R944" i="3" s="1"/>
  <c r="S944" i="3" s="1"/>
  <c r="E940" i="4"/>
  <c r="F936" i="4"/>
  <c r="R940" i="3" s="1"/>
  <c r="S940" i="3" s="1"/>
  <c r="E936" i="4"/>
  <c r="F934" i="4"/>
  <c r="R938" i="3" s="1"/>
  <c r="S938" i="3" s="1"/>
  <c r="E934" i="4"/>
  <c r="F932" i="4"/>
  <c r="R936" i="3" s="1"/>
  <c r="S936" i="3" s="1"/>
  <c r="E932" i="4"/>
  <c r="E928" i="4"/>
  <c r="F928" i="4"/>
  <c r="R932" i="3" s="1"/>
  <c r="S932" i="3" s="1"/>
  <c r="F926" i="4"/>
  <c r="R930" i="3" s="1"/>
  <c r="S930" i="3" s="1"/>
  <c r="E926" i="4"/>
  <c r="F918" i="4"/>
  <c r="R922" i="3" s="1"/>
  <c r="S922" i="3" s="1"/>
  <c r="E918" i="4"/>
  <c r="F914" i="4"/>
  <c r="R918" i="3" s="1"/>
  <c r="S918" i="3" s="1"/>
  <c r="E914" i="4"/>
  <c r="F910" i="4"/>
  <c r="R914" i="3" s="1"/>
  <c r="S914" i="3" s="1"/>
  <c r="E910" i="4"/>
  <c r="E906" i="4"/>
  <c r="F906" i="4"/>
  <c r="R910" i="3" s="1"/>
  <c r="S910" i="3" s="1"/>
  <c r="F902" i="4"/>
  <c r="R906" i="3" s="1"/>
  <c r="S906" i="3" s="1"/>
  <c r="E902" i="4"/>
  <c r="F898" i="4"/>
  <c r="R902" i="3" s="1"/>
  <c r="S902" i="3" s="1"/>
  <c r="E898" i="4"/>
  <c r="F894" i="4"/>
  <c r="R898" i="3" s="1"/>
  <c r="S898" i="3" s="1"/>
  <c r="E894" i="4"/>
  <c r="F890" i="4"/>
  <c r="R894" i="3" s="1"/>
  <c r="S894" i="3" s="1"/>
  <c r="E890" i="4"/>
  <c r="F886" i="4"/>
  <c r="R890" i="3" s="1"/>
  <c r="S890" i="3" s="1"/>
  <c r="E886" i="4"/>
  <c r="F882" i="4"/>
  <c r="R886" i="3" s="1"/>
  <c r="S886" i="3" s="1"/>
  <c r="E882" i="4"/>
  <c r="F878" i="4"/>
  <c r="R882" i="3" s="1"/>
  <c r="S882" i="3" s="1"/>
  <c r="E878" i="4"/>
  <c r="F876" i="4"/>
  <c r="R880" i="3" s="1"/>
  <c r="S880" i="3" s="1"/>
  <c r="E876" i="4"/>
  <c r="F872" i="4"/>
  <c r="R876" i="3" s="1"/>
  <c r="S876" i="3" s="1"/>
  <c r="E872" i="4"/>
  <c r="F868" i="4"/>
  <c r="R872" i="3" s="1"/>
  <c r="S872" i="3" s="1"/>
  <c r="E868" i="4"/>
  <c r="F864" i="4"/>
  <c r="R868" i="3" s="1"/>
  <c r="S868" i="3" s="1"/>
  <c r="E864" i="4"/>
  <c r="F860" i="4"/>
  <c r="R864" i="3" s="1"/>
  <c r="S864" i="3" s="1"/>
  <c r="E860" i="4"/>
  <c r="F850" i="4"/>
  <c r="R854" i="3" s="1"/>
  <c r="S854" i="3" s="1"/>
  <c r="E850" i="4"/>
  <c r="E840" i="4"/>
  <c r="F840" i="4"/>
  <c r="R844" i="3" s="1"/>
  <c r="S844" i="3" s="1"/>
  <c r="E838" i="4"/>
  <c r="F838" i="4"/>
  <c r="R842" i="3" s="1"/>
  <c r="S842" i="3" s="1"/>
  <c r="E834" i="4"/>
  <c r="F834" i="4"/>
  <c r="R838" i="3" s="1"/>
  <c r="S838" i="3" s="1"/>
  <c r="E830" i="4"/>
  <c r="F830" i="4"/>
  <c r="R834" i="3" s="1"/>
  <c r="S834" i="3" s="1"/>
  <c r="E826" i="4"/>
  <c r="F826" i="4"/>
  <c r="R830" i="3" s="1"/>
  <c r="S830" i="3" s="1"/>
  <c r="E822" i="4"/>
  <c r="F822" i="4"/>
  <c r="R826" i="3" s="1"/>
  <c r="S826" i="3" s="1"/>
  <c r="E818" i="4"/>
  <c r="F818" i="4"/>
  <c r="R822" i="3" s="1"/>
  <c r="S822" i="3" s="1"/>
  <c r="E814" i="4"/>
  <c r="F814" i="4"/>
  <c r="R818" i="3" s="1"/>
  <c r="S818" i="3" s="1"/>
  <c r="E810" i="4"/>
  <c r="F810" i="4"/>
  <c r="R814" i="3" s="1"/>
  <c r="S814" i="3" s="1"/>
  <c r="F804" i="4"/>
  <c r="R808" i="3" s="1"/>
  <c r="S808" i="3" s="1"/>
  <c r="E804" i="4"/>
  <c r="F800" i="4"/>
  <c r="R804" i="3" s="1"/>
  <c r="T804" i="3" s="1"/>
  <c r="E800" i="4"/>
  <c r="F796" i="4"/>
  <c r="R800" i="3" s="1"/>
  <c r="S800" i="3" s="1"/>
  <c r="E796" i="4"/>
  <c r="E1737" i="4"/>
  <c r="F1737" i="4"/>
  <c r="R1741" i="3" s="1"/>
  <c r="T1741" i="3" s="1"/>
  <c r="E1733" i="4"/>
  <c r="F1733" i="4"/>
  <c r="R1737" i="3" s="1"/>
  <c r="T1737" i="3" s="1"/>
  <c r="E1731" i="4"/>
  <c r="F1731" i="4"/>
  <c r="R1735" i="3" s="1"/>
  <c r="T1735" i="3" s="1"/>
  <c r="F1723" i="4"/>
  <c r="R1727" i="3" s="1"/>
  <c r="T1727" i="3" s="1"/>
  <c r="E1723" i="4"/>
  <c r="E1717" i="4"/>
  <c r="F1717" i="4"/>
  <c r="R1721" i="3" s="1"/>
  <c r="T1721" i="3" s="1"/>
  <c r="F1709" i="4"/>
  <c r="R1713" i="3" s="1"/>
  <c r="T1713" i="3" s="1"/>
  <c r="E1709" i="4"/>
  <c r="F1701" i="4"/>
  <c r="R1705" i="3" s="1"/>
  <c r="T1705" i="3" s="1"/>
  <c r="E1701" i="4"/>
  <c r="F1699" i="4"/>
  <c r="R1703" i="3" s="1"/>
  <c r="T1703" i="3" s="1"/>
  <c r="E1699" i="4"/>
  <c r="E1697" i="4"/>
  <c r="F1697" i="4"/>
  <c r="R1701" i="3" s="1"/>
  <c r="T1701" i="3" s="1"/>
  <c r="F1695" i="4"/>
  <c r="R1699" i="3" s="1"/>
  <c r="T1699" i="3" s="1"/>
  <c r="E1695" i="4"/>
  <c r="E1689" i="4"/>
  <c r="F1689" i="4"/>
  <c r="R1693" i="3" s="1"/>
  <c r="T1693" i="3" s="1"/>
  <c r="E1685" i="4"/>
  <c r="F1685" i="4"/>
  <c r="R1689" i="3" s="1"/>
  <c r="T1689" i="3" s="1"/>
  <c r="F1683" i="4"/>
  <c r="R1687" i="3" s="1"/>
  <c r="S1687" i="3" s="1"/>
  <c r="E1683" i="4"/>
  <c r="E1673" i="4"/>
  <c r="F1673" i="4"/>
  <c r="R1677" i="3" s="1"/>
  <c r="S1677" i="3" s="1"/>
  <c r="F1669" i="4"/>
  <c r="R1673" i="3" s="1"/>
  <c r="S1673" i="3" s="1"/>
  <c r="E1669" i="4"/>
  <c r="F1667" i="4"/>
  <c r="R1671" i="3" s="1"/>
  <c r="S1671" i="3" s="1"/>
  <c r="E1667" i="4"/>
  <c r="E1665" i="4"/>
  <c r="F1665" i="4"/>
  <c r="R1669" i="3" s="1"/>
  <c r="S1669" i="3" s="1"/>
  <c r="F1663" i="4"/>
  <c r="R1667" i="3" s="1"/>
  <c r="S1667" i="3" s="1"/>
  <c r="E1663" i="4"/>
  <c r="F1659" i="4"/>
  <c r="R1663" i="3" s="1"/>
  <c r="T1663" i="3" s="1"/>
  <c r="E1659" i="4"/>
  <c r="F1655" i="4"/>
  <c r="R1659" i="3" s="1"/>
  <c r="T1659" i="3" s="1"/>
  <c r="E1655" i="4"/>
  <c r="E1649" i="4"/>
  <c r="F1649" i="4"/>
  <c r="R1653" i="3" s="1"/>
  <c r="T1653" i="3" s="1"/>
  <c r="E1647" i="4"/>
  <c r="F1647" i="4"/>
  <c r="R1651" i="3" s="1"/>
  <c r="T1651" i="3" s="1"/>
  <c r="E1637" i="4"/>
  <c r="F1637" i="4"/>
  <c r="R1641" i="3" s="1"/>
  <c r="T1641" i="3" s="1"/>
  <c r="F1635" i="4"/>
  <c r="R1639" i="3" s="1"/>
  <c r="T1639" i="3" s="1"/>
  <c r="E1635" i="4"/>
  <c r="F1619" i="4"/>
  <c r="R1623" i="3" s="1"/>
  <c r="T1623" i="3" s="1"/>
  <c r="E1619" i="4"/>
  <c r="E1615" i="4"/>
  <c r="F1615" i="4"/>
  <c r="R1619" i="3" s="1"/>
  <c r="T1619" i="3" s="1"/>
  <c r="F1611" i="4"/>
  <c r="R1615" i="3" s="1"/>
  <c r="T1615" i="3" s="1"/>
  <c r="E1611" i="4"/>
  <c r="E1607" i="4"/>
  <c r="F1607" i="4"/>
  <c r="R1611" i="3" s="1"/>
  <c r="T1611" i="3" s="1"/>
  <c r="E1605" i="4"/>
  <c r="F1605" i="4"/>
  <c r="R1609" i="3" s="1"/>
  <c r="T1609" i="3" s="1"/>
  <c r="E1603" i="4"/>
  <c r="F1603" i="4"/>
  <c r="R1607" i="3" s="1"/>
  <c r="T1607" i="3" s="1"/>
  <c r="F1599" i="4"/>
  <c r="R1603" i="3" s="1"/>
  <c r="T1603" i="3" s="1"/>
  <c r="E1599" i="4"/>
  <c r="E1595" i="4"/>
  <c r="F1595" i="4"/>
  <c r="R1599" i="3" s="1"/>
  <c r="T1599" i="3" s="1"/>
  <c r="F1593" i="4"/>
  <c r="R1597" i="3" s="1"/>
  <c r="T1597" i="3" s="1"/>
  <c r="E1593" i="4"/>
  <c r="E1589" i="4"/>
  <c r="F1589" i="4"/>
  <c r="R1593" i="3" s="1"/>
  <c r="T1593" i="3" s="1"/>
  <c r="F1583" i="4"/>
  <c r="R1587" i="3" s="1"/>
  <c r="T1587" i="3" s="1"/>
  <c r="E1583" i="4"/>
  <c r="E1573" i="4"/>
  <c r="F1573" i="4"/>
  <c r="R1577" i="3" s="1"/>
  <c r="T1577" i="3" s="1"/>
  <c r="F1569" i="4"/>
  <c r="R1573" i="3" s="1"/>
  <c r="T1573" i="3" s="1"/>
  <c r="E1569" i="4"/>
  <c r="F1567" i="4"/>
  <c r="R1571" i="3" s="1"/>
  <c r="T1571" i="3" s="1"/>
  <c r="E1567" i="4"/>
  <c r="E1565" i="4"/>
  <c r="F1565" i="4"/>
  <c r="R1569" i="3" s="1"/>
  <c r="T1569" i="3" s="1"/>
  <c r="F1561" i="4"/>
  <c r="R1565" i="3" s="1"/>
  <c r="T1565" i="3" s="1"/>
  <c r="E1561" i="4"/>
  <c r="E1559" i="4"/>
  <c r="F1559" i="4"/>
  <c r="R1563" i="3" s="1"/>
  <c r="T1563" i="3" s="1"/>
  <c r="E1553" i="4"/>
  <c r="F1553" i="4"/>
  <c r="R1557" i="3" s="1"/>
  <c r="T1557" i="3" s="1"/>
  <c r="E1551" i="4"/>
  <c r="F1551" i="4"/>
  <c r="R1555" i="3" s="1"/>
  <c r="T1555" i="3" s="1"/>
  <c r="F1549" i="4"/>
  <c r="R1553" i="3" s="1"/>
  <c r="T1553" i="3" s="1"/>
  <c r="E1549" i="4"/>
  <c r="E1537" i="4"/>
  <c r="F1537" i="4"/>
  <c r="R1541" i="3" s="1"/>
  <c r="T1541" i="3" s="1"/>
  <c r="E1527" i="4"/>
  <c r="F1527" i="4"/>
  <c r="R1531" i="3" s="1"/>
  <c r="T1531" i="3" s="1"/>
  <c r="E1525" i="4"/>
  <c r="F1525" i="4"/>
  <c r="R1529" i="3" s="1"/>
  <c r="T1529" i="3" s="1"/>
  <c r="F1523" i="4"/>
  <c r="R1527" i="3" s="1"/>
  <c r="T1527" i="3" s="1"/>
  <c r="E1523" i="4"/>
  <c r="E1515" i="4"/>
  <c r="F1515" i="4"/>
  <c r="R1519" i="3" s="1"/>
  <c r="T1519" i="3" s="1"/>
  <c r="E1507" i="4"/>
  <c r="F1507" i="4"/>
  <c r="R1511" i="3" s="1"/>
  <c r="T1511" i="3" s="1"/>
  <c r="F1505" i="4"/>
  <c r="R1509" i="3" s="1"/>
  <c r="T1509" i="3" s="1"/>
  <c r="E1505" i="4"/>
  <c r="F1501" i="4"/>
  <c r="R1505" i="3" s="1"/>
  <c r="T1505" i="3" s="1"/>
  <c r="E1501" i="4"/>
  <c r="E1497" i="4"/>
  <c r="F1497" i="4"/>
  <c r="R1501" i="3" s="1"/>
  <c r="T1501" i="3" s="1"/>
  <c r="F1493" i="4"/>
  <c r="R1497" i="3" s="1"/>
  <c r="T1497" i="3" s="1"/>
  <c r="E1493" i="4"/>
  <c r="E1491" i="4"/>
  <c r="F1491" i="4"/>
  <c r="R1495" i="3" s="1"/>
  <c r="T1495" i="3" s="1"/>
  <c r="E1489" i="4"/>
  <c r="F1489" i="4"/>
  <c r="R1493" i="3" s="1"/>
  <c r="S1493" i="3" s="1"/>
  <c r="F1481" i="4"/>
  <c r="R1485" i="3" s="1"/>
  <c r="T1485" i="3" s="1"/>
  <c r="E1481" i="4"/>
  <c r="E1479" i="4"/>
  <c r="F1479" i="4"/>
  <c r="R1483" i="3" s="1"/>
  <c r="T1483" i="3" s="1"/>
  <c r="F1477" i="4"/>
  <c r="R1481" i="3" s="1"/>
  <c r="T1481" i="3" s="1"/>
  <c r="E1477" i="4"/>
  <c r="E1475" i="4"/>
  <c r="F1475" i="4"/>
  <c r="R1479" i="3" s="1"/>
  <c r="T1479" i="3" s="1"/>
  <c r="F1469" i="4"/>
  <c r="R1473" i="3" s="1"/>
  <c r="S1473" i="3" s="1"/>
  <c r="E1469" i="4"/>
  <c r="E1467" i="4"/>
  <c r="F1467" i="4"/>
  <c r="R1471" i="3" s="1"/>
  <c r="S1471" i="3" s="1"/>
  <c r="E1461" i="4"/>
  <c r="F1461" i="4"/>
  <c r="R1465" i="3" s="1"/>
  <c r="S1465" i="3" s="1"/>
  <c r="E1459" i="4"/>
  <c r="F1459" i="4"/>
  <c r="R1463" i="3" s="1"/>
  <c r="S1463" i="3" s="1"/>
  <c r="F1455" i="4"/>
  <c r="R1459" i="3" s="1"/>
  <c r="S1459" i="3" s="1"/>
  <c r="E1455" i="4"/>
  <c r="E1453" i="4"/>
  <c r="F1453" i="4"/>
  <c r="R1457" i="3" s="1"/>
  <c r="S1457" i="3" s="1"/>
  <c r="F1449" i="4"/>
  <c r="R1453" i="3" s="1"/>
  <c r="S1453" i="3" s="1"/>
  <c r="E1449" i="4"/>
  <c r="F1447" i="4"/>
  <c r="R1451" i="3" s="1"/>
  <c r="S1451" i="3" s="1"/>
  <c r="E1447" i="4"/>
  <c r="E1437" i="4"/>
  <c r="F1437" i="4"/>
  <c r="R1441" i="3" s="1"/>
  <c r="S1441" i="3" s="1"/>
  <c r="E1433" i="4"/>
  <c r="F1433" i="4"/>
  <c r="R1437" i="3" s="1"/>
  <c r="S1437" i="3" s="1"/>
  <c r="E1431" i="4"/>
  <c r="F1431" i="4"/>
  <c r="R1435" i="3" s="1"/>
  <c r="S1435" i="3" s="1"/>
  <c r="F1421" i="4"/>
  <c r="R1425" i="3" s="1"/>
  <c r="S1425" i="3" s="1"/>
  <c r="E1421" i="4"/>
  <c r="E1419" i="4"/>
  <c r="F1419" i="4"/>
  <c r="R1423" i="3" s="1"/>
  <c r="S1423" i="3" s="1"/>
  <c r="E1415" i="4"/>
  <c r="F1415" i="4"/>
  <c r="R1419" i="3" s="1"/>
  <c r="S1419" i="3" s="1"/>
  <c r="E1413" i="4"/>
  <c r="F1413" i="4"/>
  <c r="R1417" i="3" s="1"/>
  <c r="S1417" i="3" s="1"/>
  <c r="F1411" i="4"/>
  <c r="R1415" i="3" s="1"/>
  <c r="S1415" i="3" s="1"/>
  <c r="E1411" i="4"/>
  <c r="E1399" i="4"/>
  <c r="F1399" i="4"/>
  <c r="R1403" i="3" s="1"/>
  <c r="S1403" i="3" s="1"/>
  <c r="E1397" i="4"/>
  <c r="F1397" i="4"/>
  <c r="R1401" i="3" s="1"/>
  <c r="S1401" i="3" s="1"/>
  <c r="F1385" i="4"/>
  <c r="R1389" i="3" s="1"/>
  <c r="S1389" i="3" s="1"/>
  <c r="E1385" i="4"/>
  <c r="E1381" i="4"/>
  <c r="F1381" i="4"/>
  <c r="R1385" i="3" s="1"/>
  <c r="S1385" i="3" s="1"/>
  <c r="E1377" i="4"/>
  <c r="F1377" i="4"/>
  <c r="R1381" i="3" s="1"/>
  <c r="S1381" i="3" s="1"/>
  <c r="E1373" i="4"/>
  <c r="F1373" i="4"/>
  <c r="R1377" i="3" s="1"/>
  <c r="S1377" i="3" s="1"/>
  <c r="F1369" i="4"/>
  <c r="R1373" i="3" s="1"/>
  <c r="S1373" i="3" s="1"/>
  <c r="E1369" i="4"/>
  <c r="E1365" i="4"/>
  <c r="F1365" i="4"/>
  <c r="R1369" i="3" s="1"/>
  <c r="S1369" i="3" s="1"/>
  <c r="F1361" i="4"/>
  <c r="R1365" i="3" s="1"/>
  <c r="S1365" i="3" s="1"/>
  <c r="E1361" i="4"/>
  <c r="E1357" i="4"/>
  <c r="F1357" i="4"/>
  <c r="R1361" i="3" s="1"/>
  <c r="S1361" i="3" s="1"/>
  <c r="E1353" i="4"/>
  <c r="F1353" i="4"/>
  <c r="R1357" i="3" s="1"/>
  <c r="S1357" i="3" s="1"/>
  <c r="E1349" i="4"/>
  <c r="F1349" i="4"/>
  <c r="R1353" i="3" s="1"/>
  <c r="S1353" i="3" s="1"/>
  <c r="F1345" i="4"/>
  <c r="R1349" i="3" s="1"/>
  <c r="S1349" i="3" s="1"/>
  <c r="E1345" i="4"/>
  <c r="E1341" i="4"/>
  <c r="F1341" i="4"/>
  <c r="R1345" i="3" s="1"/>
  <c r="S1345" i="3" s="1"/>
  <c r="F1337" i="4"/>
  <c r="R1341" i="3" s="1"/>
  <c r="S1341" i="3" s="1"/>
  <c r="E1337" i="4"/>
  <c r="E1333" i="4"/>
  <c r="F1333" i="4"/>
  <c r="R1337" i="3" s="1"/>
  <c r="S1337" i="3" s="1"/>
  <c r="E1329" i="4"/>
  <c r="F1329" i="4"/>
  <c r="R1333" i="3" s="1"/>
  <c r="S1333" i="3" s="1"/>
  <c r="E1325" i="4"/>
  <c r="F1325" i="4"/>
  <c r="R1329" i="3" s="1"/>
  <c r="S1329" i="3" s="1"/>
  <c r="E1321" i="4"/>
  <c r="F1321" i="4"/>
  <c r="R1325" i="3" s="1"/>
  <c r="S1325" i="3" s="1"/>
  <c r="E1317" i="4"/>
  <c r="F1317" i="4"/>
  <c r="R1321" i="3" s="1"/>
  <c r="S1321" i="3" s="1"/>
  <c r="E1313" i="4"/>
  <c r="F1313" i="4"/>
  <c r="R1317" i="3" s="1"/>
  <c r="S1317" i="3" s="1"/>
  <c r="F1309" i="4"/>
  <c r="R1313" i="3" s="1"/>
  <c r="S1313" i="3" s="1"/>
  <c r="E1309" i="4"/>
  <c r="F1305" i="4"/>
  <c r="R1309" i="3" s="1"/>
  <c r="S1309" i="3" s="1"/>
  <c r="E1305" i="4"/>
  <c r="E1301" i="4"/>
  <c r="F1301" i="4"/>
  <c r="R1305" i="3" s="1"/>
  <c r="S1305" i="3" s="1"/>
  <c r="E1297" i="4"/>
  <c r="F1297" i="4"/>
  <c r="R1301" i="3" s="1"/>
  <c r="S1301" i="3" s="1"/>
  <c r="E1293" i="4"/>
  <c r="F1293" i="4"/>
  <c r="R1297" i="3" s="1"/>
  <c r="S1297" i="3" s="1"/>
  <c r="E1289" i="4"/>
  <c r="F1289" i="4"/>
  <c r="R1293" i="3" s="1"/>
  <c r="S1293" i="3" s="1"/>
  <c r="E1285" i="4"/>
  <c r="F1285" i="4"/>
  <c r="R1289" i="3" s="1"/>
  <c r="S1289" i="3" s="1"/>
  <c r="E1281" i="4"/>
  <c r="F1281" i="4"/>
  <c r="R1285" i="3" s="1"/>
  <c r="S1285" i="3" s="1"/>
  <c r="E1277" i="4"/>
  <c r="F1277" i="4"/>
  <c r="R1281" i="3" s="1"/>
  <c r="S1281" i="3" s="1"/>
  <c r="F1273" i="4"/>
  <c r="R1277" i="3" s="1"/>
  <c r="S1277" i="3" s="1"/>
  <c r="E1273" i="4"/>
  <c r="E1269" i="4"/>
  <c r="F1269" i="4"/>
  <c r="R1273" i="3" s="1"/>
  <c r="S1273" i="3" s="1"/>
  <c r="F1265" i="4"/>
  <c r="R1269" i="3" s="1"/>
  <c r="S1269" i="3" s="1"/>
  <c r="E1265" i="4"/>
  <c r="E1261" i="4"/>
  <c r="F1261" i="4"/>
  <c r="R1265" i="3" s="1"/>
  <c r="S1265" i="3" s="1"/>
  <c r="E1257" i="4"/>
  <c r="F1257" i="4"/>
  <c r="R1261" i="3" s="1"/>
  <c r="S1261" i="3" s="1"/>
  <c r="F1253" i="4"/>
  <c r="R1257" i="3" s="1"/>
  <c r="S1257" i="3" s="1"/>
  <c r="E1253" i="4"/>
  <c r="F1249" i="4"/>
  <c r="R1253" i="3" s="1"/>
  <c r="S1253" i="3" s="1"/>
  <c r="E1249" i="4"/>
  <c r="F1245" i="4"/>
  <c r="R1249" i="3" s="1"/>
  <c r="S1249" i="3" s="1"/>
  <c r="E1245" i="4"/>
  <c r="E1239" i="4"/>
  <c r="F1239" i="4"/>
  <c r="R1243" i="3" s="1"/>
  <c r="S1243" i="3" s="1"/>
  <c r="E1235" i="4"/>
  <c r="F1235" i="4"/>
  <c r="R1239" i="3" s="1"/>
  <c r="S1239" i="3" s="1"/>
  <c r="E1231" i="4"/>
  <c r="F1231" i="4"/>
  <c r="R1235" i="3" s="1"/>
  <c r="S1235" i="3" s="1"/>
  <c r="F1229" i="4"/>
  <c r="R1233" i="3" s="1"/>
  <c r="S1233" i="3" s="1"/>
  <c r="E1229" i="4"/>
  <c r="F1227" i="4"/>
  <c r="R1231" i="3" s="1"/>
  <c r="S1231" i="3" s="1"/>
  <c r="E1227" i="4"/>
  <c r="E1223" i="4"/>
  <c r="F1223" i="4"/>
  <c r="R1227" i="3" s="1"/>
  <c r="S1227" i="3" s="1"/>
  <c r="F1219" i="4"/>
  <c r="R1223" i="3" s="1"/>
  <c r="S1223" i="3" s="1"/>
  <c r="E1219" i="4"/>
  <c r="F1217" i="4"/>
  <c r="R1221" i="3" s="1"/>
  <c r="S1221" i="3" s="1"/>
  <c r="E1217" i="4"/>
  <c r="F1215" i="4"/>
  <c r="R1219" i="3" s="1"/>
  <c r="S1219" i="3" s="1"/>
  <c r="E1215" i="4"/>
  <c r="E1211" i="4"/>
  <c r="F1211" i="4"/>
  <c r="R1215" i="3" s="1"/>
  <c r="S1215" i="3" s="1"/>
  <c r="E1207" i="4"/>
  <c r="F1207" i="4"/>
  <c r="R1211" i="3" s="1"/>
  <c r="S1211" i="3" s="1"/>
  <c r="F1203" i="4"/>
  <c r="R1207" i="3" s="1"/>
  <c r="S1207" i="3" s="1"/>
  <c r="E1203" i="4"/>
  <c r="E1199" i="4"/>
  <c r="F1199" i="4"/>
  <c r="R1203" i="3" s="1"/>
  <c r="S1203" i="3" s="1"/>
  <c r="E1195" i="4"/>
  <c r="F1195" i="4"/>
  <c r="R1199" i="3" s="1"/>
  <c r="S1199" i="3" s="1"/>
  <c r="E1191" i="4"/>
  <c r="F1191" i="4"/>
  <c r="R1195" i="3" s="1"/>
  <c r="S1195" i="3" s="1"/>
  <c r="E1187" i="4"/>
  <c r="F1187" i="4"/>
  <c r="R1191" i="3" s="1"/>
  <c r="T1191" i="3" s="1"/>
  <c r="E1183" i="4"/>
  <c r="F1183" i="4"/>
  <c r="R1187" i="3" s="1"/>
  <c r="T1187" i="3" s="1"/>
  <c r="E1175" i="4"/>
  <c r="F1175" i="4"/>
  <c r="R1179" i="3" s="1"/>
  <c r="T1179" i="3" s="1"/>
  <c r="E1171" i="4"/>
  <c r="F1171" i="4"/>
  <c r="R1175" i="3" s="1"/>
  <c r="T1175" i="3" s="1"/>
  <c r="E1167" i="4"/>
  <c r="F1167" i="4"/>
  <c r="R1171" i="3" s="1"/>
  <c r="T1171" i="3" s="1"/>
  <c r="E1163" i="4"/>
  <c r="F1163" i="4"/>
  <c r="R1167" i="3" s="1"/>
  <c r="T1167" i="3" s="1"/>
  <c r="E1159" i="4"/>
  <c r="F1159" i="4"/>
  <c r="R1163" i="3" s="1"/>
  <c r="S1163" i="3" s="1"/>
  <c r="F1155" i="4"/>
  <c r="R1159" i="3" s="1"/>
  <c r="S1159" i="3" s="1"/>
  <c r="E1155" i="4"/>
  <c r="E1153" i="4"/>
  <c r="F1153" i="4"/>
  <c r="R1157" i="3" s="1"/>
  <c r="T1157" i="3" s="1"/>
  <c r="E1151" i="4"/>
  <c r="F1151" i="4"/>
  <c r="R1155" i="3" s="1"/>
  <c r="T1155" i="3" s="1"/>
  <c r="F1147" i="4"/>
  <c r="R1151" i="3" s="1"/>
  <c r="T1151" i="3" s="1"/>
  <c r="E1147" i="4"/>
  <c r="F1143" i="4"/>
  <c r="R1147" i="3" s="1"/>
  <c r="T1147" i="3" s="1"/>
  <c r="E1143" i="4"/>
  <c r="E1139" i="4"/>
  <c r="F1139" i="4"/>
  <c r="R1143" i="3" s="1"/>
  <c r="T1143" i="3" s="1"/>
  <c r="E1135" i="4"/>
  <c r="F1135" i="4"/>
  <c r="R1139" i="3" s="1"/>
  <c r="T1139" i="3" s="1"/>
  <c r="F1131" i="4"/>
  <c r="R1135" i="3" s="1"/>
  <c r="T1135" i="3" s="1"/>
  <c r="E1131" i="4"/>
  <c r="F1127" i="4"/>
  <c r="R1131" i="3" s="1"/>
  <c r="T1131" i="3" s="1"/>
  <c r="E1127" i="4"/>
  <c r="E1125" i="4"/>
  <c r="F1125" i="4"/>
  <c r="R1129" i="3" s="1"/>
  <c r="T1129" i="3" s="1"/>
  <c r="E1115" i="4"/>
  <c r="F1115" i="4"/>
  <c r="R1119" i="3" s="1"/>
  <c r="T1119" i="3" s="1"/>
  <c r="F1111" i="4"/>
  <c r="R1115" i="3" s="1"/>
  <c r="S1115" i="3" s="1"/>
  <c r="E1111" i="4"/>
  <c r="F1109" i="4"/>
  <c r="R1113" i="3" s="1"/>
  <c r="S1113" i="3" s="1"/>
  <c r="E1109" i="4"/>
  <c r="F1107" i="4"/>
  <c r="R1111" i="3" s="1"/>
  <c r="S1111" i="3" s="1"/>
  <c r="E1107" i="4"/>
  <c r="F1105" i="4"/>
  <c r="R1109" i="3" s="1"/>
  <c r="S1109" i="3" s="1"/>
  <c r="E1105" i="4"/>
  <c r="E1103" i="4"/>
  <c r="F1103" i="4"/>
  <c r="R1107" i="3" s="1"/>
  <c r="S1107" i="3" s="1"/>
  <c r="F1097" i="4"/>
  <c r="R1101" i="3" s="1"/>
  <c r="T1101" i="3" s="1"/>
  <c r="E1097" i="4"/>
  <c r="F1093" i="4"/>
  <c r="R1097" i="3" s="1"/>
  <c r="T1097" i="3" s="1"/>
  <c r="E1093" i="4"/>
  <c r="F1089" i="4"/>
  <c r="R1093" i="3" s="1"/>
  <c r="S1093" i="3" s="1"/>
  <c r="E1089" i="4"/>
  <c r="E1087" i="4"/>
  <c r="F1087" i="4"/>
  <c r="R1091" i="3" s="1"/>
  <c r="S1091" i="3" s="1"/>
  <c r="F1085" i="4"/>
  <c r="R1089" i="3" s="1"/>
  <c r="S1089" i="3" s="1"/>
  <c r="E1085" i="4"/>
  <c r="E1083" i="4"/>
  <c r="F1083" i="4"/>
  <c r="R1087" i="3" s="1"/>
  <c r="S1087" i="3" s="1"/>
  <c r="F1081" i="4"/>
  <c r="R1085" i="3" s="1"/>
  <c r="S1085" i="3" s="1"/>
  <c r="E1081" i="4"/>
  <c r="F1075" i="4"/>
  <c r="R1079" i="3" s="1"/>
  <c r="S1079" i="3" s="1"/>
  <c r="E1075" i="4"/>
  <c r="E1073" i="4"/>
  <c r="F1073" i="4"/>
  <c r="R1077" i="3" s="1"/>
  <c r="S1077" i="3" s="1"/>
  <c r="E1071" i="4"/>
  <c r="F1071" i="4"/>
  <c r="R1075" i="3" s="1"/>
  <c r="S1075" i="3" s="1"/>
  <c r="E1067" i="4"/>
  <c r="F1067" i="4"/>
  <c r="R1071" i="3" s="1"/>
  <c r="S1071" i="3" s="1"/>
  <c r="E1063" i="4"/>
  <c r="F1063" i="4"/>
  <c r="R1067" i="3" s="1"/>
  <c r="S1067" i="3" s="1"/>
  <c r="F1059" i="4"/>
  <c r="R1063" i="3" s="1"/>
  <c r="S1063" i="3" s="1"/>
  <c r="E1059" i="4"/>
  <c r="F1047" i="4"/>
  <c r="R1051" i="3" s="1"/>
  <c r="S1051" i="3" s="1"/>
  <c r="E1047" i="4"/>
  <c r="E1043" i="4"/>
  <c r="F1043" i="4"/>
  <c r="R1047" i="3" s="1"/>
  <c r="S1047" i="3" s="1"/>
  <c r="E1039" i="4"/>
  <c r="F1039" i="4"/>
  <c r="R1043" i="3" s="1"/>
  <c r="S1043" i="3" s="1"/>
  <c r="E1033" i="4"/>
  <c r="F1033" i="4"/>
  <c r="R1037" i="3" s="1"/>
  <c r="S1037" i="3" s="1"/>
  <c r="E1027" i="4"/>
  <c r="F1027" i="4"/>
  <c r="R1031" i="3" s="1"/>
  <c r="S1031" i="3" s="1"/>
  <c r="E1025" i="4"/>
  <c r="F1025" i="4"/>
  <c r="R1029" i="3" s="1"/>
  <c r="S1029" i="3" s="1"/>
  <c r="F1021" i="4"/>
  <c r="R1025" i="3" s="1"/>
  <c r="S1025" i="3" s="1"/>
  <c r="E1021" i="4"/>
  <c r="E1019" i="4"/>
  <c r="F1019" i="4"/>
  <c r="R1023" i="3" s="1"/>
  <c r="S1023" i="3" s="1"/>
  <c r="F1017" i="4"/>
  <c r="R1021" i="3" s="1"/>
  <c r="S1021" i="3" s="1"/>
  <c r="E1017" i="4"/>
  <c r="F1011" i="4"/>
  <c r="R1015" i="3" s="1"/>
  <c r="S1015" i="3" s="1"/>
  <c r="E1011" i="4"/>
  <c r="F1007" i="4"/>
  <c r="R1011" i="3" s="1"/>
  <c r="S1011" i="3" s="1"/>
  <c r="E1007" i="4"/>
  <c r="E997" i="4"/>
  <c r="F997" i="4"/>
  <c r="R1001" i="3" s="1"/>
  <c r="S1001" i="3" s="1"/>
  <c r="E993" i="4"/>
  <c r="F993" i="4"/>
  <c r="R997" i="3" s="1"/>
  <c r="S997" i="3" s="1"/>
  <c r="E985" i="4"/>
  <c r="F985" i="4"/>
  <c r="R989" i="3" s="1"/>
  <c r="S989" i="3" s="1"/>
  <c r="E977" i="4"/>
  <c r="F977" i="4"/>
  <c r="R981" i="3" s="1"/>
  <c r="S981" i="3" s="1"/>
  <c r="F975" i="4"/>
  <c r="R979" i="3" s="1"/>
  <c r="S979" i="3" s="1"/>
  <c r="E975" i="4"/>
  <c r="F973" i="4"/>
  <c r="R977" i="3" s="1"/>
  <c r="S977" i="3" s="1"/>
  <c r="E973" i="4"/>
  <c r="E969" i="4"/>
  <c r="F969" i="4"/>
  <c r="R973" i="3" s="1"/>
  <c r="S973" i="3" s="1"/>
  <c r="F967" i="4"/>
  <c r="R971" i="3" s="1"/>
  <c r="S971" i="3" s="1"/>
  <c r="E967" i="4"/>
  <c r="F965" i="4"/>
  <c r="R969" i="3" s="1"/>
  <c r="S969" i="3" s="1"/>
  <c r="E965" i="4"/>
  <c r="E963" i="4"/>
  <c r="F963" i="4"/>
  <c r="R967" i="3" s="1"/>
  <c r="S967" i="3" s="1"/>
  <c r="E961" i="4"/>
  <c r="F961" i="4"/>
  <c r="R965" i="3" s="1"/>
  <c r="S965" i="3" s="1"/>
  <c r="E959" i="4"/>
  <c r="F959" i="4"/>
  <c r="R963" i="3" s="1"/>
  <c r="S963" i="3" s="1"/>
  <c r="F957" i="4"/>
  <c r="R961" i="3" s="1"/>
  <c r="S961" i="3" s="1"/>
  <c r="E957" i="4"/>
  <c r="F945" i="4"/>
  <c r="R949" i="3" s="1"/>
  <c r="S949" i="3" s="1"/>
  <c r="E945" i="4"/>
  <c r="F933" i="4"/>
  <c r="R937" i="3" s="1"/>
  <c r="S937" i="3" s="1"/>
  <c r="E933" i="4"/>
  <c r="F929" i="4"/>
  <c r="R933" i="3" s="1"/>
  <c r="S933" i="3" s="1"/>
  <c r="E929" i="4"/>
  <c r="E927" i="4"/>
  <c r="F927" i="4"/>
  <c r="R931" i="3" s="1"/>
  <c r="S931" i="3" s="1"/>
  <c r="E925" i="4"/>
  <c r="F925" i="4"/>
  <c r="R929" i="3" s="1"/>
  <c r="S929" i="3" s="1"/>
  <c r="F923" i="4"/>
  <c r="R927" i="3" s="1"/>
  <c r="S927" i="3" s="1"/>
  <c r="E923" i="4"/>
  <c r="E921" i="4"/>
  <c r="F921" i="4"/>
  <c r="R925" i="3" s="1"/>
  <c r="S925" i="3" s="1"/>
  <c r="E917" i="4"/>
  <c r="F917" i="4"/>
  <c r="R921" i="3" s="1"/>
  <c r="S921" i="3" s="1"/>
  <c r="E913" i="4"/>
  <c r="F913" i="4"/>
  <c r="R917" i="3" s="1"/>
  <c r="S917" i="3" s="1"/>
  <c r="E909" i="4"/>
  <c r="F909" i="4"/>
  <c r="R913" i="3" s="1"/>
  <c r="S913" i="3" s="1"/>
  <c r="E905" i="4"/>
  <c r="F905" i="4"/>
  <c r="R909" i="3" s="1"/>
  <c r="S909" i="3" s="1"/>
  <c r="E901" i="4"/>
  <c r="F901" i="4"/>
  <c r="R905" i="3" s="1"/>
  <c r="S905" i="3" s="1"/>
  <c r="E897" i="4"/>
  <c r="F897" i="4"/>
  <c r="R901" i="3" s="1"/>
  <c r="S901" i="3" s="1"/>
  <c r="E893" i="4"/>
  <c r="F893" i="4"/>
  <c r="R897" i="3" s="1"/>
  <c r="S897" i="3" s="1"/>
  <c r="E889" i="4"/>
  <c r="F889" i="4"/>
  <c r="R893" i="3" s="1"/>
  <c r="S893" i="3" s="1"/>
  <c r="E885" i="4"/>
  <c r="F885" i="4"/>
  <c r="R889" i="3" s="1"/>
  <c r="S889" i="3" s="1"/>
  <c r="E881" i="4"/>
  <c r="F881" i="4"/>
  <c r="R885" i="3" s="1"/>
  <c r="S885" i="3" s="1"/>
  <c r="F877" i="4"/>
  <c r="R881" i="3" s="1"/>
  <c r="S881" i="3" s="1"/>
  <c r="E877" i="4"/>
  <c r="F875" i="4"/>
  <c r="R879" i="3" s="1"/>
  <c r="S879" i="3" s="1"/>
  <c r="E875" i="4"/>
  <c r="E871" i="4"/>
  <c r="F871" i="4"/>
  <c r="R875" i="3" s="1"/>
  <c r="S875" i="3" s="1"/>
  <c r="E867" i="4"/>
  <c r="F867" i="4"/>
  <c r="R871" i="3" s="1"/>
  <c r="S871" i="3" s="1"/>
  <c r="E863" i="4"/>
  <c r="F863" i="4"/>
  <c r="R867" i="3" s="1"/>
  <c r="S867" i="3" s="1"/>
  <c r="E859" i="4"/>
  <c r="F859" i="4"/>
  <c r="R863" i="3" s="1"/>
  <c r="S863" i="3" s="1"/>
  <c r="F857" i="4"/>
  <c r="R861" i="3" s="1"/>
  <c r="S861" i="3" s="1"/>
  <c r="E857" i="4"/>
  <c r="F849" i="4"/>
  <c r="R853" i="3" s="1"/>
  <c r="S853" i="3" s="1"/>
  <c r="E849" i="4"/>
  <c r="E845" i="4"/>
  <c r="F845" i="4"/>
  <c r="R849" i="3" s="1"/>
  <c r="S849" i="3" s="1"/>
  <c r="F837" i="4"/>
  <c r="R841" i="3" s="1"/>
  <c r="S841" i="3" s="1"/>
  <c r="E837" i="4"/>
  <c r="E833" i="4"/>
  <c r="F833" i="4"/>
  <c r="R837" i="3" s="1"/>
  <c r="S837" i="3" s="1"/>
  <c r="F829" i="4"/>
  <c r="R833" i="3" s="1"/>
  <c r="S833" i="3" s="1"/>
  <c r="E829" i="4"/>
  <c r="F825" i="4"/>
  <c r="R829" i="3" s="1"/>
  <c r="S829" i="3" s="1"/>
  <c r="E825" i="4"/>
  <c r="F821" i="4"/>
  <c r="R825" i="3" s="1"/>
  <c r="S825" i="3" s="1"/>
  <c r="E821" i="4"/>
  <c r="F817" i="4"/>
  <c r="R821" i="3" s="1"/>
  <c r="S821" i="3" s="1"/>
  <c r="E817" i="4"/>
  <c r="F813" i="4"/>
  <c r="R817" i="3" s="1"/>
  <c r="S817" i="3" s="1"/>
  <c r="E813" i="4"/>
  <c r="F809" i="4"/>
  <c r="R813" i="3" s="1"/>
  <c r="S813" i="3" s="1"/>
  <c r="E809" i="4"/>
  <c r="E807" i="4"/>
  <c r="F807" i="4"/>
  <c r="R811" i="3" s="1"/>
  <c r="S811" i="3" s="1"/>
  <c r="E803" i="4"/>
  <c r="F803" i="4"/>
  <c r="R807" i="3" s="1"/>
  <c r="S807" i="3" s="1"/>
  <c r="E799" i="4"/>
  <c r="F799" i="4"/>
  <c r="R803" i="3" s="1"/>
  <c r="T803" i="3" s="1"/>
  <c r="E795" i="4"/>
  <c r="F795" i="4"/>
  <c r="R799" i="3" s="1"/>
  <c r="S799" i="3" s="1"/>
  <c r="F790" i="4"/>
  <c r="R794" i="3" s="1"/>
  <c r="S794" i="3" s="1"/>
  <c r="E790" i="4"/>
  <c r="F788" i="4"/>
  <c r="R792" i="3" s="1"/>
  <c r="S792" i="3" s="1"/>
  <c r="E788" i="4"/>
  <c r="F786" i="4"/>
  <c r="R790" i="3" s="1"/>
  <c r="S790" i="3" s="1"/>
  <c r="E786" i="4"/>
  <c r="E784" i="4"/>
  <c r="F784" i="4"/>
  <c r="R788" i="3" s="1"/>
  <c r="S788" i="3" s="1"/>
  <c r="E782" i="4"/>
  <c r="F782" i="4"/>
  <c r="R786" i="3" s="1"/>
  <c r="S786" i="3" s="1"/>
  <c r="E780" i="4"/>
  <c r="F780" i="4"/>
  <c r="R784" i="3" s="1"/>
  <c r="S784" i="3" s="1"/>
  <c r="F778" i="4"/>
  <c r="R782" i="3" s="1"/>
  <c r="S782" i="3" s="1"/>
  <c r="E778" i="4"/>
  <c r="F776" i="4"/>
  <c r="R780" i="3" s="1"/>
  <c r="S780" i="3" s="1"/>
  <c r="E776" i="4"/>
  <c r="E774" i="4"/>
  <c r="F774" i="4"/>
  <c r="R778" i="3" s="1"/>
  <c r="S778" i="3" s="1"/>
  <c r="E770" i="4"/>
  <c r="F770" i="4"/>
  <c r="R774" i="3" s="1"/>
  <c r="S774" i="3" s="1"/>
  <c r="E768" i="4"/>
  <c r="F768" i="4"/>
  <c r="R772" i="3" s="1"/>
  <c r="S772" i="3" s="1"/>
  <c r="F766" i="4"/>
  <c r="R770" i="3" s="1"/>
  <c r="S770" i="3" s="1"/>
  <c r="E766" i="4"/>
  <c r="E764" i="4"/>
  <c r="F764" i="4"/>
  <c r="R768" i="3" s="1"/>
  <c r="S768" i="3" s="1"/>
  <c r="F758" i="4"/>
  <c r="R762" i="3" s="1"/>
  <c r="S762" i="3" s="1"/>
  <c r="E758" i="4"/>
  <c r="E756" i="4"/>
  <c r="F756" i="4"/>
  <c r="R760" i="3" s="1"/>
  <c r="S760" i="3" s="1"/>
  <c r="E750" i="4"/>
  <c r="F750" i="4"/>
  <c r="R754" i="3" s="1"/>
  <c r="S754" i="3" s="1"/>
  <c r="E742" i="4"/>
  <c r="F742" i="4"/>
  <c r="R746" i="3" s="1"/>
  <c r="S746" i="3" s="1"/>
  <c r="E740" i="4"/>
  <c r="F740" i="4"/>
  <c r="R744" i="3" s="1"/>
  <c r="S744" i="3" s="1"/>
  <c r="F738" i="4"/>
  <c r="R742" i="3" s="1"/>
  <c r="S742" i="3" s="1"/>
  <c r="E738" i="4"/>
  <c r="E734" i="4"/>
  <c r="F734" i="4"/>
  <c r="R738" i="3" s="1"/>
  <c r="S738" i="3" s="1"/>
  <c r="F732" i="4"/>
  <c r="R736" i="3" s="1"/>
  <c r="S736" i="3" s="1"/>
  <c r="E732" i="4"/>
  <c r="F726" i="4"/>
  <c r="R730" i="3" s="1"/>
  <c r="S730" i="3" s="1"/>
  <c r="E726" i="4"/>
  <c r="F724" i="4"/>
  <c r="R728" i="3" s="1"/>
  <c r="S728" i="3" s="1"/>
  <c r="E724" i="4"/>
  <c r="E720" i="4"/>
  <c r="F720" i="4"/>
  <c r="R724" i="3" s="1"/>
  <c r="T724" i="3" s="1"/>
  <c r="E716" i="4"/>
  <c r="F716" i="4"/>
  <c r="R720" i="3" s="1"/>
  <c r="T720" i="3" s="1"/>
  <c r="F712" i="4"/>
  <c r="R716" i="3" s="1"/>
  <c r="T716" i="3" s="1"/>
  <c r="E712" i="4"/>
  <c r="E708" i="4"/>
  <c r="F708" i="4"/>
  <c r="R712" i="3" s="1"/>
  <c r="T712" i="3" s="1"/>
  <c r="E704" i="4"/>
  <c r="F704" i="4"/>
  <c r="R708" i="3" s="1"/>
  <c r="T708" i="3" s="1"/>
  <c r="F700" i="4"/>
  <c r="R704" i="3" s="1"/>
  <c r="T704" i="3" s="1"/>
  <c r="E700" i="4"/>
  <c r="F696" i="4"/>
  <c r="R700" i="3" s="1"/>
  <c r="T700" i="3" s="1"/>
  <c r="E696" i="4"/>
  <c r="F692" i="4"/>
  <c r="R696" i="3" s="1"/>
  <c r="S696" i="3" s="1"/>
  <c r="E692" i="4"/>
  <c r="E690" i="4"/>
  <c r="F690" i="4"/>
  <c r="R694" i="3" s="1"/>
  <c r="S694" i="3" s="1"/>
  <c r="E684" i="4"/>
  <c r="F684" i="4"/>
  <c r="R688" i="3" s="1"/>
  <c r="S688" i="3" s="1"/>
  <c r="E680" i="4"/>
  <c r="F680" i="4"/>
  <c r="R684" i="3" s="1"/>
  <c r="S684" i="3" s="1"/>
  <c r="E676" i="4"/>
  <c r="F676" i="4"/>
  <c r="R680" i="3" s="1"/>
  <c r="S680" i="3" s="1"/>
  <c r="F672" i="4"/>
  <c r="R676" i="3" s="1"/>
  <c r="S676" i="3" s="1"/>
  <c r="E672" i="4"/>
  <c r="E668" i="4"/>
  <c r="F668" i="4"/>
  <c r="R672" i="3" s="1"/>
  <c r="S672" i="3" s="1"/>
  <c r="F666" i="4"/>
  <c r="R670" i="3" s="1"/>
  <c r="S670" i="3" s="1"/>
  <c r="E666" i="4"/>
  <c r="F664" i="4"/>
  <c r="R668" i="3" s="1"/>
  <c r="S668" i="3" s="1"/>
  <c r="E664" i="4"/>
  <c r="F662" i="4"/>
  <c r="R666" i="3" s="1"/>
  <c r="S666" i="3" s="1"/>
  <c r="E662" i="4"/>
  <c r="E660" i="4"/>
  <c r="F660" i="4"/>
  <c r="R664" i="3" s="1"/>
  <c r="S664" i="3" s="1"/>
  <c r="E658" i="4"/>
  <c r="F658" i="4"/>
  <c r="R662" i="3" s="1"/>
  <c r="S662" i="3" s="1"/>
  <c r="E656" i="4"/>
  <c r="F656" i="4"/>
  <c r="R660" i="3" s="1"/>
  <c r="S660" i="3" s="1"/>
  <c r="F652" i="4"/>
  <c r="R656" i="3" s="1"/>
  <c r="S656" i="3" s="1"/>
  <c r="E652" i="4"/>
  <c r="F648" i="4"/>
  <c r="R652" i="3" s="1"/>
  <c r="S652" i="3" s="1"/>
  <c r="E648" i="4"/>
  <c r="F644" i="4"/>
  <c r="R648" i="3" s="1"/>
  <c r="S648" i="3" s="1"/>
  <c r="E644" i="4"/>
  <c r="E638" i="4"/>
  <c r="F638" i="4"/>
  <c r="R642" i="3" s="1"/>
  <c r="S642" i="3" s="1"/>
  <c r="F634" i="4"/>
  <c r="R638" i="3" s="1"/>
  <c r="S638" i="3" s="1"/>
  <c r="E634" i="4"/>
  <c r="F628" i="4"/>
  <c r="R632" i="3" s="1"/>
  <c r="S632" i="3" s="1"/>
  <c r="E628" i="4"/>
  <c r="E620" i="4"/>
  <c r="F620" i="4"/>
  <c r="R624" i="3" s="1"/>
  <c r="S624" i="3" s="1"/>
  <c r="E612" i="4"/>
  <c r="F612" i="4"/>
  <c r="R616" i="3" s="1"/>
  <c r="S616" i="3" s="1"/>
  <c r="E608" i="4"/>
  <c r="F608" i="4"/>
  <c r="R612" i="3" s="1"/>
  <c r="S612" i="3" s="1"/>
  <c r="E606" i="4"/>
  <c r="F606" i="4"/>
  <c r="R610" i="3" s="1"/>
  <c r="S610" i="3" s="1"/>
  <c r="F604" i="4"/>
  <c r="R608" i="3" s="1"/>
  <c r="S608" i="3" s="1"/>
  <c r="E604" i="4"/>
  <c r="F600" i="4"/>
  <c r="R604" i="3" s="1"/>
  <c r="S604" i="3" s="1"/>
  <c r="E600" i="4"/>
  <c r="F596" i="4"/>
  <c r="R600" i="3" s="1"/>
  <c r="S600" i="3" s="1"/>
  <c r="E596" i="4"/>
  <c r="F588" i="4"/>
  <c r="R592" i="3" s="1"/>
  <c r="S592" i="3" s="1"/>
  <c r="E588" i="4"/>
  <c r="F584" i="4"/>
  <c r="R588" i="3" s="1"/>
  <c r="S588" i="3" s="1"/>
  <c r="E584" i="4"/>
  <c r="E580" i="4"/>
  <c r="F580" i="4"/>
  <c r="R584" i="3" s="1"/>
  <c r="S584" i="3" s="1"/>
  <c r="E576" i="4"/>
  <c r="F576" i="4"/>
  <c r="R580" i="3" s="1"/>
  <c r="S580" i="3" s="1"/>
  <c r="E574" i="4"/>
  <c r="F574" i="4"/>
  <c r="R578" i="3" s="1"/>
  <c r="S578" i="3" s="1"/>
  <c r="F568" i="4"/>
  <c r="R572" i="3" s="1"/>
  <c r="S572" i="3" s="1"/>
  <c r="E568" i="4"/>
  <c r="F564" i="4"/>
  <c r="R568" i="3" s="1"/>
  <c r="S568" i="3" s="1"/>
  <c r="E564" i="4"/>
  <c r="F560" i="4"/>
  <c r="R564" i="3" s="1"/>
  <c r="S564" i="3" s="1"/>
  <c r="E560" i="4"/>
  <c r="F556" i="4"/>
  <c r="R560" i="3" s="1"/>
  <c r="S560" i="3" s="1"/>
  <c r="E556" i="4"/>
  <c r="F552" i="4"/>
  <c r="R556" i="3" s="1"/>
  <c r="S556" i="3" s="1"/>
  <c r="E552" i="4"/>
  <c r="F548" i="4"/>
  <c r="R552" i="3" s="1"/>
  <c r="S552" i="3" s="1"/>
  <c r="E548" i="4"/>
  <c r="F544" i="4"/>
  <c r="R548" i="3" s="1"/>
  <c r="S548" i="3" s="1"/>
  <c r="E544" i="4"/>
  <c r="F540" i="4"/>
  <c r="R544" i="3" s="1"/>
  <c r="S544" i="3" s="1"/>
  <c r="E540" i="4"/>
  <c r="F536" i="4"/>
  <c r="R540" i="3" s="1"/>
  <c r="S540" i="3" s="1"/>
  <c r="E536" i="4"/>
  <c r="E532" i="4"/>
  <c r="F532" i="4"/>
  <c r="R536" i="3" s="1"/>
  <c r="S536" i="3" s="1"/>
  <c r="E528" i="4"/>
  <c r="F528" i="4"/>
  <c r="R532" i="3" s="1"/>
  <c r="S532" i="3" s="1"/>
  <c r="E526" i="4"/>
  <c r="F526" i="4"/>
  <c r="R530" i="3" s="1"/>
  <c r="S530" i="3" s="1"/>
  <c r="F520" i="4"/>
  <c r="R524" i="3" s="1"/>
  <c r="S524" i="3" s="1"/>
  <c r="E520" i="4"/>
  <c r="F516" i="4"/>
  <c r="R520" i="3" s="1"/>
  <c r="S520" i="3" s="1"/>
  <c r="E516" i="4"/>
  <c r="E512" i="4"/>
  <c r="F512" i="4"/>
  <c r="R516" i="3" s="1"/>
  <c r="S516" i="3" s="1"/>
  <c r="F510" i="4"/>
  <c r="R514" i="3" s="1"/>
  <c r="S514" i="3" s="1"/>
  <c r="E510" i="4"/>
  <c r="F506" i="4"/>
  <c r="R510" i="3" s="1"/>
  <c r="S510" i="3" s="1"/>
  <c r="E506" i="4"/>
  <c r="F502" i="4"/>
  <c r="R506" i="3" s="1"/>
  <c r="S506" i="3" s="1"/>
  <c r="E502" i="4"/>
  <c r="F498" i="4"/>
  <c r="R502" i="3" s="1"/>
  <c r="S502" i="3" s="1"/>
  <c r="E498" i="4"/>
  <c r="F494" i="4"/>
  <c r="R498" i="3" s="1"/>
  <c r="S498" i="3" s="1"/>
  <c r="E494" i="4"/>
  <c r="F490" i="4"/>
  <c r="R494" i="3" s="1"/>
  <c r="S494" i="3" s="1"/>
  <c r="E490" i="4"/>
  <c r="F482" i="4"/>
  <c r="R486" i="3" s="1"/>
  <c r="S486" i="3" s="1"/>
  <c r="E482" i="4"/>
  <c r="F478" i="4"/>
  <c r="R482" i="3" s="1"/>
  <c r="S482" i="3" s="1"/>
  <c r="E478" i="4"/>
  <c r="F474" i="4"/>
  <c r="R478" i="3" s="1"/>
  <c r="S478" i="3" s="1"/>
  <c r="E474" i="4"/>
  <c r="F470" i="4"/>
  <c r="R474" i="3" s="1"/>
  <c r="S474" i="3" s="1"/>
  <c r="E470" i="4"/>
  <c r="F466" i="4"/>
  <c r="R470" i="3" s="1"/>
  <c r="S470" i="3" s="1"/>
  <c r="E466" i="4"/>
  <c r="F458" i="4"/>
  <c r="R462" i="3" s="1"/>
  <c r="S462" i="3" s="1"/>
  <c r="E458" i="4"/>
  <c r="F454" i="4"/>
  <c r="R458" i="3" s="1"/>
  <c r="S458" i="3" s="1"/>
  <c r="E454" i="4"/>
  <c r="E450" i="4"/>
  <c r="F450" i="4"/>
  <c r="R454" i="3" s="1"/>
  <c r="S454" i="3" s="1"/>
  <c r="E448" i="4"/>
  <c r="F448" i="4"/>
  <c r="R452" i="3" s="1"/>
  <c r="S452" i="3" s="1"/>
  <c r="F446" i="4"/>
  <c r="R450" i="3" s="1"/>
  <c r="S450" i="3" s="1"/>
  <c r="E446" i="4"/>
  <c r="F444" i="4"/>
  <c r="R448" i="3" s="1"/>
  <c r="S448" i="3" s="1"/>
  <c r="E444" i="4"/>
  <c r="F442" i="4"/>
  <c r="R446" i="3" s="1"/>
  <c r="S446" i="3" s="1"/>
  <c r="E442" i="4"/>
  <c r="F438" i="4"/>
  <c r="R442" i="3" s="1"/>
  <c r="S442" i="3" s="1"/>
  <c r="E438" i="4"/>
  <c r="F426" i="4"/>
  <c r="R430" i="3" s="1"/>
  <c r="S430" i="3" s="1"/>
  <c r="E426" i="4"/>
  <c r="E424" i="4"/>
  <c r="F424" i="4"/>
  <c r="R428" i="3" s="1"/>
  <c r="S428" i="3" s="1"/>
  <c r="F422" i="4"/>
  <c r="R426" i="3" s="1"/>
  <c r="S426" i="3" s="1"/>
  <c r="E422" i="4"/>
  <c r="F418" i="4"/>
  <c r="R422" i="3" s="1"/>
  <c r="S422" i="3" s="1"/>
  <c r="E418" i="4"/>
  <c r="F414" i="4"/>
  <c r="R418" i="3" s="1"/>
  <c r="S418" i="3" s="1"/>
  <c r="E414" i="4"/>
  <c r="F412" i="4"/>
  <c r="R416" i="3" s="1"/>
  <c r="S416" i="3" s="1"/>
  <c r="E412" i="4"/>
  <c r="E410" i="4"/>
  <c r="F410" i="4"/>
  <c r="R414" i="3" s="1"/>
  <c r="S414" i="3" s="1"/>
  <c r="F408" i="4"/>
  <c r="R412" i="3" s="1"/>
  <c r="S412" i="3" s="1"/>
  <c r="E408" i="4"/>
  <c r="F404" i="4"/>
  <c r="R408" i="3" s="1"/>
  <c r="S408" i="3" s="1"/>
  <c r="E404" i="4"/>
  <c r="F402" i="4"/>
  <c r="R406" i="3" s="1"/>
  <c r="S406" i="3" s="1"/>
  <c r="E402" i="4"/>
  <c r="F400" i="4"/>
  <c r="R404" i="3" s="1"/>
  <c r="S404" i="3" s="1"/>
  <c r="E400" i="4"/>
  <c r="E398" i="4"/>
  <c r="F398" i="4"/>
  <c r="R402" i="3" s="1"/>
  <c r="S402" i="3" s="1"/>
  <c r="F396" i="4"/>
  <c r="R400" i="3" s="1"/>
  <c r="S400" i="3" s="1"/>
  <c r="E396" i="4"/>
  <c r="F392" i="4"/>
  <c r="R396" i="3" s="1"/>
  <c r="T396" i="3" s="1"/>
  <c r="E392" i="4"/>
  <c r="F390" i="4"/>
  <c r="R394" i="3" s="1"/>
  <c r="T394" i="3" s="1"/>
  <c r="E390" i="4"/>
  <c r="E388" i="4"/>
  <c r="F388" i="4"/>
  <c r="R392" i="3" s="1"/>
  <c r="T392" i="3" s="1"/>
  <c r="F378" i="4"/>
  <c r="R382" i="3" s="1"/>
  <c r="T382" i="3" s="1"/>
  <c r="E378" i="4"/>
  <c r="F374" i="4"/>
  <c r="R378" i="3" s="1"/>
  <c r="T378" i="3" s="1"/>
  <c r="E374" i="4"/>
  <c r="F370" i="4"/>
  <c r="R374" i="3" s="1"/>
  <c r="T374" i="3" s="1"/>
  <c r="E370" i="4"/>
  <c r="E364" i="4"/>
  <c r="F364" i="4"/>
  <c r="R368" i="3" s="1"/>
  <c r="S368" i="3" s="1"/>
  <c r="E354" i="4"/>
  <c r="F354" i="4"/>
  <c r="R358" i="3" s="1"/>
  <c r="T358" i="3" s="1"/>
  <c r="E350" i="4"/>
  <c r="F350" i="4"/>
  <c r="R354" i="3" s="1"/>
  <c r="T354" i="3" s="1"/>
  <c r="E346" i="4"/>
  <c r="F346" i="4"/>
  <c r="R350" i="3" s="1"/>
  <c r="T350" i="3" s="1"/>
  <c r="E342" i="4"/>
  <c r="F342" i="4"/>
  <c r="R346" i="3" s="1"/>
  <c r="T346" i="3" s="1"/>
  <c r="F338" i="4"/>
  <c r="R342" i="3" s="1"/>
  <c r="S342" i="3" s="1"/>
  <c r="E338" i="4"/>
  <c r="F336" i="4"/>
  <c r="R340" i="3" s="1"/>
  <c r="S340" i="3" s="1"/>
  <c r="E336" i="4"/>
  <c r="E334" i="4"/>
  <c r="F334" i="4"/>
  <c r="R338" i="3" s="1"/>
  <c r="S338" i="3" s="1"/>
  <c r="E330" i="4"/>
  <c r="F330" i="4"/>
  <c r="R334" i="3" s="1"/>
  <c r="S334" i="3" s="1"/>
  <c r="F328" i="4"/>
  <c r="R332" i="3" s="1"/>
  <c r="S332" i="3" s="1"/>
  <c r="E328" i="4"/>
  <c r="E326" i="4"/>
  <c r="F326" i="4"/>
  <c r="R330" i="3" s="1"/>
  <c r="S330" i="3" s="1"/>
  <c r="E322" i="4"/>
  <c r="F322" i="4"/>
  <c r="R326" i="3" s="1"/>
  <c r="S326" i="3" s="1"/>
  <c r="E318" i="4"/>
  <c r="F318" i="4"/>
  <c r="R322" i="3" s="1"/>
  <c r="S322" i="3" s="1"/>
  <c r="E314" i="4"/>
  <c r="F314" i="4"/>
  <c r="R318" i="3" s="1"/>
  <c r="S318" i="3" s="1"/>
  <c r="E310" i="4"/>
  <c r="F310" i="4"/>
  <c r="R314" i="3" s="1"/>
  <c r="S314" i="3" s="1"/>
  <c r="E306" i="4"/>
  <c r="F306" i="4"/>
  <c r="R310" i="3" s="1"/>
  <c r="S310" i="3" s="1"/>
  <c r="E302" i="4"/>
  <c r="F302" i="4"/>
  <c r="R306" i="3" s="1"/>
  <c r="S306" i="3" s="1"/>
  <c r="E298" i="4"/>
  <c r="F298" i="4"/>
  <c r="R302" i="3" s="1"/>
  <c r="S302" i="3" s="1"/>
  <c r="E294" i="4"/>
  <c r="F294" i="4"/>
  <c r="R298" i="3" s="1"/>
  <c r="S298" i="3" s="1"/>
  <c r="E290" i="4"/>
  <c r="F290" i="4"/>
  <c r="R294" i="3" s="1"/>
  <c r="S294" i="3" s="1"/>
  <c r="E282" i="4"/>
  <c r="F282" i="4"/>
  <c r="R286" i="3" s="1"/>
  <c r="S286" i="3" s="1"/>
  <c r="E278" i="4"/>
  <c r="F278" i="4"/>
  <c r="R282" i="3" s="1"/>
  <c r="S282" i="3" s="1"/>
  <c r="E274" i="4"/>
  <c r="F274" i="4"/>
  <c r="R278" i="3" s="1"/>
  <c r="S278" i="3" s="1"/>
  <c r="E270" i="4"/>
  <c r="F270" i="4"/>
  <c r="R274" i="3" s="1"/>
  <c r="S274" i="3" s="1"/>
  <c r="E266" i="4"/>
  <c r="F266" i="4"/>
  <c r="R270" i="3" s="1"/>
  <c r="S270" i="3" s="1"/>
  <c r="E262" i="4"/>
  <c r="F262" i="4"/>
  <c r="R266" i="3" s="1"/>
  <c r="S266" i="3" s="1"/>
  <c r="E260" i="4"/>
  <c r="F260" i="4"/>
  <c r="R264" i="3" s="1"/>
  <c r="S264" i="3" s="1"/>
  <c r="E258" i="4"/>
  <c r="F258" i="4"/>
  <c r="R262" i="3" s="1"/>
  <c r="S262" i="3" s="1"/>
  <c r="E256" i="4"/>
  <c r="F256" i="4"/>
  <c r="R260" i="3" s="1"/>
  <c r="S260" i="3" s="1"/>
  <c r="E254" i="4"/>
  <c r="F254" i="4"/>
  <c r="R258" i="3" s="1"/>
  <c r="S258" i="3" s="1"/>
  <c r="E250" i="4"/>
  <c r="F250" i="4"/>
  <c r="R254" i="3" s="1"/>
  <c r="S254" i="3" s="1"/>
  <c r="E246" i="4"/>
  <c r="F246" i="4"/>
  <c r="R250" i="3" s="1"/>
  <c r="S250" i="3" s="1"/>
  <c r="E242" i="4"/>
  <c r="F242" i="4"/>
  <c r="R246" i="3" s="1"/>
  <c r="S246" i="3" s="1"/>
  <c r="E238" i="4"/>
  <c r="F238" i="4"/>
  <c r="R242" i="3" s="1"/>
  <c r="S242" i="3" s="1"/>
  <c r="E234" i="4"/>
  <c r="F234" i="4"/>
  <c r="R238" i="3" s="1"/>
  <c r="S238" i="3" s="1"/>
  <c r="E230" i="4"/>
  <c r="F230" i="4"/>
  <c r="R234" i="3" s="1"/>
  <c r="S234" i="3" s="1"/>
  <c r="E226" i="4"/>
  <c r="F226" i="4"/>
  <c r="R230" i="3" s="1"/>
  <c r="S230" i="3" s="1"/>
  <c r="E220" i="4"/>
  <c r="F220" i="4"/>
  <c r="R224" i="3" s="1"/>
  <c r="S224" i="3" s="1"/>
  <c r="E218" i="4"/>
  <c r="F218" i="4"/>
  <c r="R222" i="3" s="1"/>
  <c r="S222" i="3" s="1"/>
  <c r="E214" i="4"/>
  <c r="F214" i="4"/>
  <c r="R218" i="3" s="1"/>
  <c r="S218" i="3" s="1"/>
  <c r="E210" i="4"/>
  <c r="F210" i="4"/>
  <c r="R214" i="3" s="1"/>
  <c r="S214" i="3" s="1"/>
  <c r="E208" i="4"/>
  <c r="F208" i="4"/>
  <c r="R212" i="3" s="1"/>
  <c r="S212" i="3" s="1"/>
  <c r="E206" i="4"/>
  <c r="F206" i="4"/>
  <c r="R210" i="3" s="1"/>
  <c r="S210" i="3" s="1"/>
  <c r="E202" i="4"/>
  <c r="F202" i="4"/>
  <c r="R206" i="3" s="1"/>
  <c r="S206" i="3" s="1"/>
  <c r="E198" i="4"/>
  <c r="F198" i="4"/>
  <c r="R202" i="3" s="1"/>
  <c r="S202" i="3" s="1"/>
  <c r="E194" i="4"/>
  <c r="F194" i="4"/>
  <c r="R198" i="3" s="1"/>
  <c r="S198" i="3" s="1"/>
  <c r="E190" i="4"/>
  <c r="F190" i="4"/>
  <c r="R194" i="3" s="1"/>
  <c r="S194" i="3" s="1"/>
  <c r="E186" i="4"/>
  <c r="F186" i="4"/>
  <c r="R190" i="3" s="1"/>
  <c r="S190" i="3" s="1"/>
  <c r="E182" i="4"/>
  <c r="F182" i="4"/>
  <c r="R186" i="3" s="1"/>
  <c r="S186" i="3" s="1"/>
  <c r="E178" i="4"/>
  <c r="F178" i="4"/>
  <c r="R182" i="3" s="1"/>
  <c r="S182" i="3" s="1"/>
  <c r="E174" i="4"/>
  <c r="F174" i="4"/>
  <c r="R178" i="3" s="1"/>
  <c r="S178" i="3" s="1"/>
  <c r="E170" i="4"/>
  <c r="F170" i="4"/>
  <c r="R174" i="3" s="1"/>
  <c r="S174" i="3" s="1"/>
  <c r="E166" i="4"/>
  <c r="F166" i="4"/>
  <c r="R170" i="3" s="1"/>
  <c r="S170" i="3" s="1"/>
  <c r="E162" i="4"/>
  <c r="F162" i="4"/>
  <c r="R166" i="3" s="1"/>
  <c r="S166" i="3" s="1"/>
  <c r="E158" i="4"/>
  <c r="F158" i="4"/>
  <c r="R162" i="3" s="1"/>
  <c r="S162" i="3" s="1"/>
  <c r="E154" i="4"/>
  <c r="F154" i="4"/>
  <c r="R158" i="3" s="1"/>
  <c r="S158" i="3" s="1"/>
  <c r="E150" i="4"/>
  <c r="F150" i="4"/>
  <c r="R154" i="3" s="1"/>
  <c r="S154" i="3" s="1"/>
  <c r="E146" i="4"/>
  <c r="F146" i="4"/>
  <c r="R150" i="3" s="1"/>
  <c r="S150" i="3" s="1"/>
  <c r="F142" i="4"/>
  <c r="R146" i="3" s="1"/>
  <c r="S146" i="3" s="1"/>
  <c r="E142" i="4"/>
  <c r="E138" i="4"/>
  <c r="F138" i="4"/>
  <c r="R142" i="3" s="1"/>
  <c r="S142" i="3" s="1"/>
  <c r="E134" i="4"/>
  <c r="F134" i="4"/>
  <c r="R138" i="3" s="1"/>
  <c r="S138" i="3" s="1"/>
  <c r="F130" i="4"/>
  <c r="R134" i="3" s="1"/>
  <c r="S134" i="3" s="1"/>
  <c r="E130" i="4"/>
  <c r="E126" i="4"/>
  <c r="F126" i="4"/>
  <c r="R130" i="3" s="1"/>
  <c r="S130" i="3" s="1"/>
  <c r="F122" i="4"/>
  <c r="R126" i="3" s="1"/>
  <c r="S126" i="3" s="1"/>
  <c r="E122" i="4"/>
  <c r="E118" i="4"/>
  <c r="F118" i="4"/>
  <c r="R122" i="3" s="1"/>
  <c r="S122" i="3" s="1"/>
  <c r="F114" i="4"/>
  <c r="R118" i="3" s="1"/>
  <c r="S118" i="3" s="1"/>
  <c r="E114" i="4"/>
  <c r="E110" i="4"/>
  <c r="F110" i="4"/>
  <c r="R114" i="3" s="1"/>
  <c r="S114" i="3" s="1"/>
  <c r="E106" i="4"/>
  <c r="F106" i="4"/>
  <c r="R110" i="3" s="1"/>
  <c r="S110" i="3" s="1"/>
  <c r="E104" i="4"/>
  <c r="F104" i="4"/>
  <c r="R108" i="3" s="1"/>
  <c r="S108" i="3" s="1"/>
  <c r="F102" i="4"/>
  <c r="R106" i="3" s="1"/>
  <c r="S106" i="3" s="1"/>
  <c r="E102" i="4"/>
  <c r="E98" i="4"/>
  <c r="F98" i="4"/>
  <c r="R102" i="3" s="1"/>
  <c r="S102" i="3" s="1"/>
  <c r="F94" i="4"/>
  <c r="R98" i="3" s="1"/>
  <c r="S98" i="3" s="1"/>
  <c r="E94" i="4"/>
  <c r="E90" i="4"/>
  <c r="F90" i="4"/>
  <c r="R94" i="3" s="1"/>
  <c r="S94" i="3" s="1"/>
  <c r="E86" i="4"/>
  <c r="F86" i="4"/>
  <c r="R90" i="3" s="1"/>
  <c r="S90" i="3" s="1"/>
  <c r="E82" i="4"/>
  <c r="F82" i="4"/>
  <c r="R86" i="3" s="1"/>
  <c r="S86" i="3" s="1"/>
  <c r="E74" i="4"/>
  <c r="F74" i="4"/>
  <c r="R78" i="3" s="1"/>
  <c r="S78" i="3" s="1"/>
  <c r="E70" i="4"/>
  <c r="F70" i="4"/>
  <c r="R74" i="3" s="1"/>
  <c r="S74" i="3" s="1"/>
  <c r="E66" i="4"/>
  <c r="F66" i="4"/>
  <c r="R70" i="3" s="1"/>
  <c r="S70" i="3" s="1"/>
  <c r="E62" i="4"/>
  <c r="F62" i="4"/>
  <c r="R66" i="3" s="1"/>
  <c r="S66" i="3" s="1"/>
  <c r="E60" i="4"/>
  <c r="F60" i="4"/>
  <c r="R64" i="3" s="1"/>
  <c r="S64" i="3" s="1"/>
  <c r="F54" i="4"/>
  <c r="R58" i="3" s="1"/>
  <c r="S58" i="3" s="1"/>
  <c r="E54" i="4"/>
  <c r="F50" i="4"/>
  <c r="R54" i="3" s="1"/>
  <c r="S54" i="3" s="1"/>
  <c r="E50" i="4"/>
  <c r="F48" i="4"/>
  <c r="R52" i="3" s="1"/>
  <c r="S52" i="3" s="1"/>
  <c r="E48" i="4"/>
  <c r="F46" i="4"/>
  <c r="R50" i="3" s="1"/>
  <c r="S50" i="3" s="1"/>
  <c r="E46" i="4"/>
  <c r="E42" i="4"/>
  <c r="F42" i="4"/>
  <c r="R46" i="3" s="1"/>
  <c r="S46" i="3" s="1"/>
  <c r="F40" i="4"/>
  <c r="R44" i="3" s="1"/>
  <c r="S44" i="3" s="1"/>
  <c r="E40" i="4"/>
  <c r="F34" i="4"/>
  <c r="R38" i="3" s="1"/>
  <c r="S38" i="3" s="1"/>
  <c r="E34" i="4"/>
  <c r="F30" i="4"/>
  <c r="R34" i="3" s="1"/>
  <c r="S34" i="3" s="1"/>
  <c r="E30" i="4"/>
  <c r="F26" i="4"/>
  <c r="R30" i="3" s="1"/>
  <c r="S30" i="3" s="1"/>
  <c r="E26" i="4"/>
  <c r="F22" i="4"/>
  <c r="R26" i="3" s="1"/>
  <c r="S26" i="3" s="1"/>
  <c r="E22" i="4"/>
  <c r="E20" i="4"/>
  <c r="F20" i="4"/>
  <c r="R24" i="3" s="1"/>
  <c r="S24" i="3" s="1"/>
  <c r="F15" i="4"/>
  <c r="R19" i="3" s="1"/>
  <c r="S19" i="3" s="1"/>
  <c r="E15" i="4"/>
  <c r="E11" i="4"/>
  <c r="F11" i="4"/>
  <c r="R15" i="3" s="1"/>
  <c r="S15" i="3" s="1"/>
  <c r="E791" i="4"/>
  <c r="F791" i="4"/>
  <c r="R795" i="3" s="1"/>
  <c r="S795" i="3" s="1"/>
  <c r="E783" i="4"/>
  <c r="F783" i="4"/>
  <c r="R787" i="3" s="1"/>
  <c r="S787" i="3" s="1"/>
  <c r="E781" i="4"/>
  <c r="F781" i="4"/>
  <c r="R785" i="3" s="1"/>
  <c r="S785" i="3" s="1"/>
  <c r="E779" i="4"/>
  <c r="F779" i="4"/>
  <c r="R783" i="3" s="1"/>
  <c r="S783" i="3" s="1"/>
  <c r="F773" i="4"/>
  <c r="R777" i="3" s="1"/>
  <c r="S777" i="3" s="1"/>
  <c r="E773" i="4"/>
  <c r="E771" i="4"/>
  <c r="F771" i="4"/>
  <c r="R775" i="3" s="1"/>
  <c r="S775" i="3" s="1"/>
  <c r="F763" i="4"/>
  <c r="R767" i="3" s="1"/>
  <c r="S767" i="3" s="1"/>
  <c r="E763" i="4"/>
  <c r="E759" i="4"/>
  <c r="F759" i="4"/>
  <c r="R763" i="3" s="1"/>
  <c r="S763" i="3" s="1"/>
  <c r="E753" i="4"/>
  <c r="F753" i="4"/>
  <c r="R757" i="3" s="1"/>
  <c r="S757" i="3" s="1"/>
  <c r="F745" i="4"/>
  <c r="R749" i="3" s="1"/>
  <c r="S749" i="3" s="1"/>
  <c r="E745" i="4"/>
  <c r="F741" i="4"/>
  <c r="R745" i="3" s="1"/>
  <c r="S745" i="3" s="1"/>
  <c r="E741" i="4"/>
  <c r="E737" i="4"/>
  <c r="F737" i="4"/>
  <c r="R741" i="3" s="1"/>
  <c r="S741" i="3" s="1"/>
  <c r="F735" i="4"/>
  <c r="R739" i="3" s="1"/>
  <c r="S739" i="3" s="1"/>
  <c r="E735" i="4"/>
  <c r="E731" i="4"/>
  <c r="F731" i="4"/>
  <c r="R735" i="3" s="1"/>
  <c r="S735" i="3" s="1"/>
  <c r="F717" i="4"/>
  <c r="R721" i="3" s="1"/>
  <c r="T721" i="3" s="1"/>
  <c r="E717" i="4"/>
  <c r="F711" i="4"/>
  <c r="R715" i="3" s="1"/>
  <c r="T715" i="3" s="1"/>
  <c r="E711" i="4"/>
  <c r="F709" i="4"/>
  <c r="R713" i="3" s="1"/>
  <c r="T713" i="3" s="1"/>
  <c r="E709" i="4"/>
  <c r="F699" i="4"/>
  <c r="R703" i="3" s="1"/>
  <c r="T703" i="3" s="1"/>
  <c r="E699" i="4"/>
  <c r="F697" i="4"/>
  <c r="R701" i="3" s="1"/>
  <c r="T701" i="3" s="1"/>
  <c r="E697" i="4"/>
  <c r="F695" i="4"/>
  <c r="R699" i="3" s="1"/>
  <c r="T699" i="3" s="1"/>
  <c r="E695" i="4"/>
  <c r="E693" i="4"/>
  <c r="F693" i="4"/>
  <c r="R697" i="3" s="1"/>
  <c r="S697" i="3" s="1"/>
  <c r="F691" i="4"/>
  <c r="R695" i="3" s="1"/>
  <c r="S695" i="3" s="1"/>
  <c r="E691" i="4"/>
  <c r="E687" i="4"/>
  <c r="F687" i="4"/>
  <c r="R691" i="3" s="1"/>
  <c r="S691" i="3" s="1"/>
  <c r="F681" i="4"/>
  <c r="R685" i="3" s="1"/>
  <c r="S685" i="3" s="1"/>
  <c r="E681" i="4"/>
  <c r="F677" i="4"/>
  <c r="R681" i="3" s="1"/>
  <c r="S681" i="3" s="1"/>
  <c r="E677" i="4"/>
  <c r="E673" i="4"/>
  <c r="F673" i="4"/>
  <c r="R677" i="3" s="1"/>
  <c r="S677" i="3" s="1"/>
  <c r="E669" i="4"/>
  <c r="F669" i="4"/>
  <c r="R673" i="3" s="1"/>
  <c r="S673" i="3" s="1"/>
  <c r="F665" i="4"/>
  <c r="R669" i="3" s="1"/>
  <c r="S669" i="3" s="1"/>
  <c r="E665" i="4"/>
  <c r="E659" i="4"/>
  <c r="F659" i="4"/>
  <c r="R663" i="3" s="1"/>
  <c r="S663" i="3" s="1"/>
  <c r="E657" i="4"/>
  <c r="F657" i="4"/>
  <c r="R661" i="3" s="1"/>
  <c r="S661" i="3" s="1"/>
  <c r="F655" i="4"/>
  <c r="R659" i="3" s="1"/>
  <c r="S659" i="3" s="1"/>
  <c r="E655" i="4"/>
  <c r="E653" i="4"/>
  <c r="F653" i="4"/>
  <c r="R657" i="3" s="1"/>
  <c r="S657" i="3" s="1"/>
  <c r="E649" i="4"/>
  <c r="F649" i="4"/>
  <c r="R653" i="3" s="1"/>
  <c r="S653" i="3" s="1"/>
  <c r="E645" i="4"/>
  <c r="F645" i="4"/>
  <c r="R649" i="3" s="1"/>
  <c r="S649" i="3" s="1"/>
  <c r="F641" i="4"/>
  <c r="R645" i="3" s="1"/>
  <c r="S645" i="3" s="1"/>
  <c r="E641" i="4"/>
  <c r="F637" i="4"/>
  <c r="R641" i="3" s="1"/>
  <c r="S641" i="3" s="1"/>
  <c r="E637" i="4"/>
  <c r="E635" i="4"/>
  <c r="F635" i="4"/>
  <c r="R639" i="3" s="1"/>
  <c r="S639" i="3" s="1"/>
  <c r="E629" i="4"/>
  <c r="F629" i="4"/>
  <c r="R633" i="3" s="1"/>
  <c r="S633" i="3" s="1"/>
  <c r="F625" i="4"/>
  <c r="R629" i="3" s="1"/>
  <c r="S629" i="3" s="1"/>
  <c r="E625" i="4"/>
  <c r="F623" i="4"/>
  <c r="R627" i="3" s="1"/>
  <c r="S627" i="3" s="1"/>
  <c r="E623" i="4"/>
  <c r="F619" i="4"/>
  <c r="R623" i="3" s="1"/>
  <c r="S623" i="3" s="1"/>
  <c r="E619" i="4"/>
  <c r="F615" i="4"/>
  <c r="R619" i="3" s="1"/>
  <c r="S619" i="3" s="1"/>
  <c r="E615" i="4"/>
  <c r="E613" i="4"/>
  <c r="F613" i="4"/>
  <c r="R617" i="3" s="1"/>
  <c r="S617" i="3" s="1"/>
  <c r="F611" i="4"/>
  <c r="R615" i="3" s="1"/>
  <c r="S615" i="3" s="1"/>
  <c r="E611" i="4"/>
  <c r="E607" i="4"/>
  <c r="F607" i="4"/>
  <c r="R611" i="3" s="1"/>
  <c r="S611" i="3" s="1"/>
  <c r="E605" i="4"/>
  <c r="F605" i="4"/>
  <c r="R609" i="3" s="1"/>
  <c r="S609" i="3" s="1"/>
  <c r="E601" i="4"/>
  <c r="F601" i="4"/>
  <c r="R605" i="3" s="1"/>
  <c r="S605" i="3" s="1"/>
  <c r="E597" i="4"/>
  <c r="F597" i="4"/>
  <c r="R601" i="3" s="1"/>
  <c r="S601" i="3" s="1"/>
  <c r="F593" i="4"/>
  <c r="R597" i="3" s="1"/>
  <c r="S597" i="3" s="1"/>
  <c r="E593" i="4"/>
  <c r="E591" i="4"/>
  <c r="F591" i="4"/>
  <c r="R595" i="3" s="1"/>
  <c r="S595" i="3" s="1"/>
  <c r="F587" i="4"/>
  <c r="R591" i="3" s="1"/>
  <c r="S591" i="3" s="1"/>
  <c r="E587" i="4"/>
  <c r="E585" i="4"/>
  <c r="F585" i="4"/>
  <c r="R589" i="3" s="1"/>
  <c r="S589" i="3" s="1"/>
  <c r="E581" i="4"/>
  <c r="F581" i="4"/>
  <c r="R585" i="3" s="1"/>
  <c r="S585" i="3" s="1"/>
  <c r="F579" i="4"/>
  <c r="R583" i="3" s="1"/>
  <c r="S583" i="3" s="1"/>
  <c r="E579" i="4"/>
  <c r="E577" i="4"/>
  <c r="F577" i="4"/>
  <c r="R581" i="3" s="1"/>
  <c r="S581" i="3" s="1"/>
  <c r="F573" i="4"/>
  <c r="R577" i="3" s="1"/>
  <c r="S577" i="3" s="1"/>
  <c r="E573" i="4"/>
  <c r="E569" i="4"/>
  <c r="F569" i="4"/>
  <c r="R573" i="3" s="1"/>
  <c r="S573" i="3" s="1"/>
  <c r="E565" i="4"/>
  <c r="F565" i="4"/>
  <c r="R569" i="3" s="1"/>
  <c r="S569" i="3" s="1"/>
  <c r="E561" i="4"/>
  <c r="F561" i="4"/>
  <c r="R565" i="3" s="1"/>
  <c r="S565" i="3" s="1"/>
  <c r="E557" i="4"/>
  <c r="F557" i="4"/>
  <c r="R561" i="3" s="1"/>
  <c r="S561" i="3" s="1"/>
  <c r="E553" i="4"/>
  <c r="F553" i="4"/>
  <c r="R557" i="3" s="1"/>
  <c r="S557" i="3" s="1"/>
  <c r="E9" i="4"/>
  <c r="F9" i="4"/>
  <c r="R13" i="3" s="1"/>
  <c r="S13" i="3" s="1"/>
  <c r="E547" i="4"/>
  <c r="F547" i="4"/>
  <c r="R551" i="3" s="1"/>
  <c r="S551" i="3" s="1"/>
  <c r="E543" i="4"/>
  <c r="F543" i="4"/>
  <c r="R547" i="3" s="1"/>
  <c r="S547" i="3" s="1"/>
  <c r="E539" i="4"/>
  <c r="F539" i="4"/>
  <c r="R543" i="3" s="1"/>
  <c r="S543" i="3" s="1"/>
  <c r="E535" i="4"/>
  <c r="F535" i="4"/>
  <c r="R539" i="3" s="1"/>
  <c r="S539" i="3" s="1"/>
  <c r="E531" i="4"/>
  <c r="F531" i="4"/>
  <c r="R535" i="3" s="1"/>
  <c r="S535" i="3" s="1"/>
  <c r="E527" i="4"/>
  <c r="F527" i="4"/>
  <c r="R531" i="3" s="1"/>
  <c r="S531" i="3" s="1"/>
  <c r="E525" i="4"/>
  <c r="F525" i="4"/>
  <c r="R529" i="3" s="1"/>
  <c r="S529" i="3" s="1"/>
  <c r="E523" i="4"/>
  <c r="F523" i="4"/>
  <c r="R527" i="3" s="1"/>
  <c r="S527" i="3" s="1"/>
  <c r="E519" i="4"/>
  <c r="F519" i="4"/>
  <c r="R523" i="3" s="1"/>
  <c r="S523" i="3" s="1"/>
  <c r="E515" i="4"/>
  <c r="F515" i="4"/>
  <c r="R519" i="3" s="1"/>
  <c r="S519" i="3" s="1"/>
  <c r="E509" i="4"/>
  <c r="F509" i="4"/>
  <c r="R513" i="3" s="1"/>
  <c r="S513" i="3" s="1"/>
  <c r="E505" i="4"/>
  <c r="F505" i="4"/>
  <c r="R509" i="3" s="1"/>
  <c r="S509" i="3" s="1"/>
  <c r="E501" i="4"/>
  <c r="F501" i="4"/>
  <c r="R505" i="3" s="1"/>
  <c r="S505" i="3" s="1"/>
  <c r="E497" i="4"/>
  <c r="F497" i="4"/>
  <c r="R501" i="3" s="1"/>
  <c r="S501" i="3" s="1"/>
  <c r="E493" i="4"/>
  <c r="F493" i="4"/>
  <c r="R497" i="3" s="1"/>
  <c r="S497" i="3" s="1"/>
  <c r="E489" i="4"/>
  <c r="F489" i="4"/>
  <c r="R493" i="3" s="1"/>
  <c r="S493" i="3" s="1"/>
  <c r="E485" i="4"/>
  <c r="F485" i="4"/>
  <c r="R489" i="3" s="1"/>
  <c r="S489" i="3" s="1"/>
  <c r="E481" i="4"/>
  <c r="F481" i="4"/>
  <c r="R485" i="3" s="1"/>
  <c r="S485" i="3" s="1"/>
  <c r="E477" i="4"/>
  <c r="F477" i="4"/>
  <c r="R481" i="3" s="1"/>
  <c r="S481" i="3" s="1"/>
  <c r="E473" i="4"/>
  <c r="F473" i="4"/>
  <c r="R477" i="3" s="1"/>
  <c r="S477" i="3" s="1"/>
  <c r="E469" i="4"/>
  <c r="F469" i="4"/>
  <c r="R473" i="3" s="1"/>
  <c r="S473" i="3" s="1"/>
  <c r="E465" i="4"/>
  <c r="F465" i="4"/>
  <c r="R469" i="3" s="1"/>
  <c r="S469" i="3" s="1"/>
  <c r="E461" i="4"/>
  <c r="F461" i="4"/>
  <c r="R465" i="3" s="1"/>
  <c r="S465" i="3" s="1"/>
  <c r="E457" i="4"/>
  <c r="F457" i="4"/>
  <c r="R461" i="3" s="1"/>
  <c r="S461" i="3" s="1"/>
  <c r="E453" i="4"/>
  <c r="F453" i="4"/>
  <c r="R457" i="3" s="1"/>
  <c r="S457" i="3" s="1"/>
  <c r="F445" i="4"/>
  <c r="R449" i="3" s="1"/>
  <c r="S449" i="3" s="1"/>
  <c r="E445" i="4"/>
  <c r="F443" i="4"/>
  <c r="R447" i="3" s="1"/>
  <c r="S447" i="3" s="1"/>
  <c r="E443" i="4"/>
  <c r="E441" i="4"/>
  <c r="F441" i="4"/>
  <c r="R445" i="3" s="1"/>
  <c r="S445" i="3" s="1"/>
  <c r="E437" i="4"/>
  <c r="F437" i="4"/>
  <c r="R441" i="3" s="1"/>
  <c r="S441" i="3" s="1"/>
  <c r="E429" i="4"/>
  <c r="F429" i="4"/>
  <c r="R433" i="3" s="1"/>
  <c r="S433" i="3" s="1"/>
  <c r="E425" i="4"/>
  <c r="F425" i="4"/>
  <c r="R429" i="3" s="1"/>
  <c r="S429" i="3" s="1"/>
  <c r="E421" i="4"/>
  <c r="F421" i="4"/>
  <c r="R425" i="3" s="1"/>
  <c r="S425" i="3" s="1"/>
  <c r="E417" i="4"/>
  <c r="F417" i="4"/>
  <c r="R421" i="3" s="1"/>
  <c r="S421" i="3" s="1"/>
  <c r="F415" i="4"/>
  <c r="R419" i="3" s="1"/>
  <c r="S419" i="3" s="1"/>
  <c r="E415" i="4"/>
  <c r="F413" i="4"/>
  <c r="R417" i="3" s="1"/>
  <c r="S417" i="3" s="1"/>
  <c r="E413" i="4"/>
  <c r="F411" i="4"/>
  <c r="R415" i="3" s="1"/>
  <c r="S415" i="3" s="1"/>
  <c r="E411" i="4"/>
  <c r="F409" i="4"/>
  <c r="R413" i="3" s="1"/>
  <c r="S413" i="3" s="1"/>
  <c r="E409" i="4"/>
  <c r="F405" i="4"/>
  <c r="R409" i="3" s="1"/>
  <c r="S409" i="3" s="1"/>
  <c r="E405" i="4"/>
  <c r="F403" i="4"/>
  <c r="R407" i="3" s="1"/>
  <c r="S407" i="3" s="1"/>
  <c r="E403" i="4"/>
  <c r="F401" i="4"/>
  <c r="R405" i="3" s="1"/>
  <c r="S405" i="3" s="1"/>
  <c r="E401" i="4"/>
  <c r="E399" i="4"/>
  <c r="F399" i="4"/>
  <c r="R403" i="3" s="1"/>
  <c r="S403" i="3" s="1"/>
  <c r="E395" i="4"/>
  <c r="F395" i="4"/>
  <c r="R399" i="3" s="1"/>
  <c r="S399" i="3" s="1"/>
  <c r="F391" i="4"/>
  <c r="R395" i="3" s="1"/>
  <c r="S395" i="3" s="1"/>
  <c r="E391" i="4"/>
  <c r="F389" i="4"/>
  <c r="R393" i="3" s="1"/>
  <c r="T393" i="3" s="1"/>
  <c r="E389" i="4"/>
  <c r="E383" i="4"/>
  <c r="F383" i="4"/>
  <c r="R387" i="3" s="1"/>
  <c r="T387" i="3" s="1"/>
  <c r="E381" i="4"/>
  <c r="F381" i="4"/>
  <c r="R385" i="3" s="1"/>
  <c r="T385" i="3" s="1"/>
  <c r="E377" i="4"/>
  <c r="F377" i="4"/>
  <c r="R381" i="3" s="1"/>
  <c r="T381" i="3" s="1"/>
  <c r="E373" i="4"/>
  <c r="F373" i="4"/>
  <c r="R377" i="3" s="1"/>
  <c r="T377" i="3" s="1"/>
  <c r="F371" i="4"/>
  <c r="R375" i="3" s="1"/>
  <c r="T375" i="3" s="1"/>
  <c r="E371" i="4"/>
  <c r="E367" i="4"/>
  <c r="F367" i="4"/>
  <c r="R371" i="3" s="1"/>
  <c r="S371" i="3" s="1"/>
  <c r="E359" i="4"/>
  <c r="F359" i="4"/>
  <c r="R363" i="3" s="1"/>
  <c r="S363" i="3" s="1"/>
  <c r="F353" i="4"/>
  <c r="R357" i="3" s="1"/>
  <c r="T357" i="3" s="1"/>
  <c r="E353" i="4"/>
  <c r="F349" i="4"/>
  <c r="R353" i="3" s="1"/>
  <c r="T353" i="3" s="1"/>
  <c r="E349" i="4"/>
  <c r="F341" i="4"/>
  <c r="R345" i="3" s="1"/>
  <c r="S345" i="3" s="1"/>
  <c r="E341" i="4"/>
  <c r="F337" i="4"/>
  <c r="R341" i="3" s="1"/>
  <c r="S341" i="3" s="1"/>
  <c r="E337" i="4"/>
  <c r="F335" i="4"/>
  <c r="R339" i="3" s="1"/>
  <c r="S339" i="3" s="1"/>
  <c r="E335" i="4"/>
  <c r="F333" i="4"/>
  <c r="R337" i="3" s="1"/>
  <c r="S337" i="3" s="1"/>
  <c r="E333" i="4"/>
  <c r="E329" i="4"/>
  <c r="F329" i="4"/>
  <c r="R333" i="3" s="1"/>
  <c r="S333" i="3" s="1"/>
  <c r="F327" i="4"/>
  <c r="R331" i="3" s="1"/>
  <c r="S331" i="3" s="1"/>
  <c r="E327" i="4"/>
  <c r="F325" i="4"/>
  <c r="R329" i="3" s="1"/>
  <c r="S329" i="3" s="1"/>
  <c r="E325" i="4"/>
  <c r="F321" i="4"/>
  <c r="R325" i="3" s="1"/>
  <c r="S325" i="3" s="1"/>
  <c r="E321" i="4"/>
  <c r="F317" i="4"/>
  <c r="R321" i="3" s="1"/>
  <c r="S321" i="3" s="1"/>
  <c r="E317" i="4"/>
  <c r="F313" i="4"/>
  <c r="R317" i="3" s="1"/>
  <c r="S317" i="3" s="1"/>
  <c r="E313" i="4"/>
  <c r="F309" i="4"/>
  <c r="R313" i="3" s="1"/>
  <c r="S313" i="3" s="1"/>
  <c r="E309" i="4"/>
  <c r="F305" i="4"/>
  <c r="R309" i="3" s="1"/>
  <c r="S309" i="3" s="1"/>
  <c r="E305" i="4"/>
  <c r="F301" i="4"/>
  <c r="R305" i="3" s="1"/>
  <c r="S305" i="3" s="1"/>
  <c r="E301" i="4"/>
  <c r="F297" i="4"/>
  <c r="R301" i="3" s="1"/>
  <c r="S301" i="3" s="1"/>
  <c r="E297" i="4"/>
  <c r="F293" i="4"/>
  <c r="R297" i="3" s="1"/>
  <c r="S297" i="3" s="1"/>
  <c r="E293" i="4"/>
  <c r="F289" i="4"/>
  <c r="R293" i="3" s="1"/>
  <c r="S293" i="3" s="1"/>
  <c r="E289" i="4"/>
  <c r="F285" i="4"/>
  <c r="R289" i="3" s="1"/>
  <c r="S289" i="3" s="1"/>
  <c r="E285" i="4"/>
  <c r="F281" i="4"/>
  <c r="R285" i="3" s="1"/>
  <c r="S285" i="3" s="1"/>
  <c r="E281" i="4"/>
  <c r="E277" i="4"/>
  <c r="F277" i="4"/>
  <c r="R281" i="3" s="1"/>
  <c r="S281" i="3" s="1"/>
  <c r="F273" i="4"/>
  <c r="R277" i="3" s="1"/>
  <c r="S277" i="3" s="1"/>
  <c r="E273" i="4"/>
  <c r="E269" i="4"/>
  <c r="F269" i="4"/>
  <c r="R273" i="3" s="1"/>
  <c r="S273" i="3" s="1"/>
  <c r="F265" i="4"/>
  <c r="R269" i="3" s="1"/>
  <c r="S269" i="3" s="1"/>
  <c r="E265" i="4"/>
  <c r="F261" i="4"/>
  <c r="R265" i="3" s="1"/>
  <c r="S265" i="3" s="1"/>
  <c r="E261" i="4"/>
  <c r="E257" i="4"/>
  <c r="F257" i="4"/>
  <c r="R261" i="3" s="1"/>
  <c r="S261" i="3" s="1"/>
  <c r="F253" i="4"/>
  <c r="R257" i="3" s="1"/>
  <c r="S257" i="3" s="1"/>
  <c r="E253" i="4"/>
  <c r="F249" i="4"/>
  <c r="R253" i="3" s="1"/>
  <c r="S253" i="3" s="1"/>
  <c r="E249" i="4"/>
  <c r="F245" i="4"/>
  <c r="R249" i="3" s="1"/>
  <c r="S249" i="3" s="1"/>
  <c r="E245" i="4"/>
  <c r="F241" i="4"/>
  <c r="R245" i="3" s="1"/>
  <c r="S245" i="3" s="1"/>
  <c r="E241" i="4"/>
  <c r="F237" i="4"/>
  <c r="R241" i="3" s="1"/>
  <c r="S241" i="3" s="1"/>
  <c r="E237" i="4"/>
  <c r="F233" i="4"/>
  <c r="R237" i="3" s="1"/>
  <c r="S237" i="3" s="1"/>
  <c r="E233" i="4"/>
  <c r="F229" i="4"/>
  <c r="R233" i="3" s="1"/>
  <c r="S233" i="3" s="1"/>
  <c r="E229" i="4"/>
  <c r="E225" i="4"/>
  <c r="F225" i="4"/>
  <c r="R229" i="3" s="1"/>
  <c r="S229" i="3" s="1"/>
  <c r="E223" i="4"/>
  <c r="F223" i="4"/>
  <c r="R227" i="3" s="1"/>
  <c r="S227" i="3" s="1"/>
  <c r="F219" i="4"/>
  <c r="R223" i="3" s="1"/>
  <c r="S223" i="3" s="1"/>
  <c r="E219" i="4"/>
  <c r="F217" i="4"/>
  <c r="R221" i="3" s="1"/>
  <c r="S221" i="3" s="1"/>
  <c r="E217" i="4"/>
  <c r="F213" i="4"/>
  <c r="R217" i="3" s="1"/>
  <c r="S217" i="3" s="1"/>
  <c r="E213" i="4"/>
  <c r="E209" i="4"/>
  <c r="F209" i="4"/>
  <c r="R213" i="3" s="1"/>
  <c r="S213" i="3" s="1"/>
  <c r="F205" i="4"/>
  <c r="R209" i="3" s="1"/>
  <c r="S209" i="3" s="1"/>
  <c r="E205" i="4"/>
  <c r="F201" i="4"/>
  <c r="R205" i="3" s="1"/>
  <c r="S205" i="3" s="1"/>
  <c r="E201" i="4"/>
  <c r="F197" i="4"/>
  <c r="R201" i="3" s="1"/>
  <c r="S201" i="3" s="1"/>
  <c r="E197" i="4"/>
  <c r="F193" i="4"/>
  <c r="R197" i="3" s="1"/>
  <c r="S197" i="3" s="1"/>
  <c r="E193" i="4"/>
  <c r="F189" i="4"/>
  <c r="R193" i="3" s="1"/>
  <c r="S193" i="3" s="1"/>
  <c r="E189" i="4"/>
  <c r="F185" i="4"/>
  <c r="R189" i="3" s="1"/>
  <c r="S189" i="3" s="1"/>
  <c r="E185" i="4"/>
  <c r="F181" i="4"/>
  <c r="R185" i="3" s="1"/>
  <c r="S185" i="3" s="1"/>
  <c r="E181" i="4"/>
  <c r="F177" i="4"/>
  <c r="R181" i="3" s="1"/>
  <c r="S181" i="3" s="1"/>
  <c r="E177" i="4"/>
  <c r="F173" i="4"/>
  <c r="R177" i="3" s="1"/>
  <c r="S177" i="3" s="1"/>
  <c r="E173" i="4"/>
  <c r="F169" i="4"/>
  <c r="R173" i="3" s="1"/>
  <c r="S173" i="3" s="1"/>
  <c r="E169" i="4"/>
  <c r="F165" i="4"/>
  <c r="R169" i="3" s="1"/>
  <c r="S169" i="3" s="1"/>
  <c r="E165" i="4"/>
  <c r="F161" i="4"/>
  <c r="R165" i="3" s="1"/>
  <c r="S165" i="3" s="1"/>
  <c r="E161" i="4"/>
  <c r="F157" i="4"/>
  <c r="R161" i="3" s="1"/>
  <c r="S161" i="3" s="1"/>
  <c r="E157" i="4"/>
  <c r="F153" i="4"/>
  <c r="R157" i="3" s="1"/>
  <c r="S157" i="3" s="1"/>
  <c r="E153" i="4"/>
  <c r="F149" i="4"/>
  <c r="R153" i="3" s="1"/>
  <c r="S153" i="3" s="1"/>
  <c r="E149" i="4"/>
  <c r="E145" i="4"/>
  <c r="F145" i="4"/>
  <c r="R149" i="3" s="1"/>
  <c r="S149" i="3" s="1"/>
  <c r="F141" i="4"/>
  <c r="R145" i="3" s="1"/>
  <c r="S145" i="3" s="1"/>
  <c r="E141" i="4"/>
  <c r="F137" i="4"/>
  <c r="R141" i="3" s="1"/>
  <c r="S141" i="3" s="1"/>
  <c r="E137" i="4"/>
  <c r="F133" i="4"/>
  <c r="R137" i="3" s="1"/>
  <c r="S137" i="3" s="1"/>
  <c r="E133" i="4"/>
  <c r="F129" i="4"/>
  <c r="R133" i="3" s="1"/>
  <c r="S133" i="3" s="1"/>
  <c r="E129" i="4"/>
  <c r="F125" i="4"/>
  <c r="R129" i="3" s="1"/>
  <c r="S129" i="3" s="1"/>
  <c r="E125" i="4"/>
  <c r="F121" i="4"/>
  <c r="R125" i="3" s="1"/>
  <c r="S125" i="3" s="1"/>
  <c r="E121" i="4"/>
  <c r="F117" i="4"/>
  <c r="R121" i="3" s="1"/>
  <c r="S121" i="3" s="1"/>
  <c r="E117" i="4"/>
  <c r="F109" i="4"/>
  <c r="R113" i="3" s="1"/>
  <c r="S113" i="3" s="1"/>
  <c r="E109" i="4"/>
  <c r="F105" i="4"/>
  <c r="R109" i="3" s="1"/>
  <c r="S109" i="3" s="1"/>
  <c r="E105" i="4"/>
  <c r="E103" i="4"/>
  <c r="F103" i="4"/>
  <c r="R107" i="3" s="1"/>
  <c r="S107" i="3" s="1"/>
  <c r="F101" i="4"/>
  <c r="R105" i="3" s="1"/>
  <c r="S105" i="3" s="1"/>
  <c r="E101" i="4"/>
  <c r="F97" i="4"/>
  <c r="R101" i="3" s="1"/>
  <c r="S101" i="3" s="1"/>
  <c r="E97" i="4"/>
  <c r="F93" i="4"/>
  <c r="R97" i="3" s="1"/>
  <c r="S97" i="3" s="1"/>
  <c r="E93" i="4"/>
  <c r="F89" i="4"/>
  <c r="R93" i="3" s="1"/>
  <c r="S93" i="3" s="1"/>
  <c r="E89" i="4"/>
  <c r="F85" i="4"/>
  <c r="R89" i="3" s="1"/>
  <c r="S89" i="3" s="1"/>
  <c r="E85" i="4"/>
  <c r="F81" i="4"/>
  <c r="R85" i="3" s="1"/>
  <c r="S85" i="3" s="1"/>
  <c r="E81" i="4"/>
  <c r="F77" i="4"/>
  <c r="R81" i="3" s="1"/>
  <c r="S81" i="3" s="1"/>
  <c r="E77" i="4"/>
  <c r="F73" i="4"/>
  <c r="R77" i="3" s="1"/>
  <c r="S77" i="3" s="1"/>
  <c r="E73" i="4"/>
  <c r="F69" i="4"/>
  <c r="R73" i="3" s="1"/>
  <c r="S73" i="3" s="1"/>
  <c r="E69" i="4"/>
  <c r="F65" i="4"/>
  <c r="R69" i="3" s="1"/>
  <c r="S69" i="3" s="1"/>
  <c r="E65" i="4"/>
  <c r="E61" i="4"/>
  <c r="F61" i="4"/>
  <c r="R65" i="3" s="1"/>
  <c r="S65" i="3" s="1"/>
  <c r="E57" i="4"/>
  <c r="F57" i="4"/>
  <c r="R61" i="3" s="1"/>
  <c r="S61" i="3" s="1"/>
  <c r="E53" i="4"/>
  <c r="F53" i="4"/>
  <c r="R57" i="3" s="1"/>
  <c r="S57" i="3" s="1"/>
  <c r="E49" i="4"/>
  <c r="F49" i="4"/>
  <c r="R53" i="3" s="1"/>
  <c r="S53" i="3" s="1"/>
  <c r="E45" i="4"/>
  <c r="F45" i="4"/>
  <c r="R49" i="3" s="1"/>
  <c r="S49" i="3" s="1"/>
  <c r="F41" i="4"/>
  <c r="R45" i="3" s="1"/>
  <c r="S45" i="3" s="1"/>
  <c r="E41" i="4"/>
  <c r="E37" i="4"/>
  <c r="F37" i="4"/>
  <c r="R41" i="3" s="1"/>
  <c r="S41" i="3" s="1"/>
  <c r="E33" i="4"/>
  <c r="F33" i="4"/>
  <c r="R37" i="3" s="1"/>
  <c r="S37" i="3" s="1"/>
  <c r="F29" i="4"/>
  <c r="R33" i="3" s="1"/>
  <c r="S33" i="3" s="1"/>
  <c r="E29" i="4"/>
  <c r="F25" i="4"/>
  <c r="R29" i="3" s="1"/>
  <c r="S29" i="3" s="1"/>
  <c r="E25" i="4"/>
  <c r="E21" i="4"/>
  <c r="F21" i="4"/>
  <c r="R25" i="3" s="1"/>
  <c r="S25" i="3" s="1"/>
  <c r="F18" i="4"/>
  <c r="R22" i="3" s="1"/>
  <c r="S22" i="3" s="1"/>
  <c r="E18" i="4"/>
  <c r="E14" i="4"/>
  <c r="F14" i="4"/>
  <c r="R18" i="3" s="1"/>
  <c r="S18" i="3" s="1"/>
  <c r="E12" i="4"/>
  <c r="F12" i="4"/>
  <c r="R16" i="3" s="1"/>
  <c r="S16" i="3" s="1"/>
  <c r="AB7" i="5"/>
  <c r="AA7" i="5"/>
  <c r="AC7" i="5"/>
  <c r="K12" i="4" l="1"/>
  <c r="S12" i="4"/>
  <c r="K14" i="4"/>
  <c r="T14" i="4"/>
  <c r="K21" i="4"/>
  <c r="T21" i="4"/>
  <c r="T49" i="4"/>
  <c r="K49" i="4"/>
  <c r="S57" i="4"/>
  <c r="K57" i="4"/>
  <c r="K61" i="4"/>
  <c r="T61" i="4"/>
  <c r="S103" i="4"/>
  <c r="K103" i="4"/>
  <c r="K145" i="4"/>
  <c r="U145" i="4"/>
  <c r="K209" i="4"/>
  <c r="U209" i="4"/>
  <c r="T223" i="4"/>
  <c r="K223" i="4"/>
  <c r="T225" i="4"/>
  <c r="K225" i="4"/>
  <c r="S257" i="4"/>
  <c r="K257" i="4"/>
  <c r="K269" i="4"/>
  <c r="T269" i="4"/>
  <c r="K277" i="4"/>
  <c r="U277" i="4"/>
  <c r="T329" i="4"/>
  <c r="K329" i="4"/>
  <c r="K359" i="4"/>
  <c r="U359" i="4"/>
  <c r="T367" i="4"/>
  <c r="K367" i="4"/>
  <c r="L373" i="4"/>
  <c r="S373" i="4"/>
  <c r="M373" i="4"/>
  <c r="T377" i="4"/>
  <c r="L377" i="4"/>
  <c r="T381" i="4"/>
  <c r="L381" i="4"/>
  <c r="L383" i="4"/>
  <c r="T383" i="4"/>
  <c r="K395" i="4"/>
  <c r="U395" i="4"/>
  <c r="V399" i="4"/>
  <c r="K399" i="4"/>
  <c r="K417" i="4"/>
  <c r="S417" i="4"/>
  <c r="T421" i="4"/>
  <c r="K421" i="4"/>
  <c r="S425" i="4"/>
  <c r="K425" i="4"/>
  <c r="T429" i="4"/>
  <c r="K429" i="4"/>
  <c r="T437" i="4"/>
  <c r="K437" i="4"/>
  <c r="U441" i="4"/>
  <c r="K441" i="4"/>
  <c r="K453" i="4"/>
  <c r="V453" i="4"/>
  <c r="U457" i="4"/>
  <c r="K457" i="4"/>
  <c r="U461" i="4"/>
  <c r="K461" i="4"/>
  <c r="T465" i="4"/>
  <c r="K465" i="4"/>
  <c r="S469" i="4"/>
  <c r="K469" i="4"/>
  <c r="T473" i="4"/>
  <c r="K473" i="4"/>
  <c r="T477" i="4"/>
  <c r="K477" i="4"/>
  <c r="U481" i="4"/>
  <c r="K481" i="4"/>
  <c r="T485" i="4"/>
  <c r="K485" i="4"/>
  <c r="S489" i="4"/>
  <c r="K489" i="4"/>
  <c r="S493" i="4"/>
  <c r="K493" i="4"/>
  <c r="U497" i="4"/>
  <c r="K497" i="4"/>
  <c r="T501" i="4"/>
  <c r="K501" i="4"/>
  <c r="K505" i="4"/>
  <c r="T505" i="4"/>
  <c r="T509" i="4"/>
  <c r="K509" i="4"/>
  <c r="K515" i="4"/>
  <c r="U515" i="4"/>
  <c r="K519" i="4"/>
  <c r="U519" i="4"/>
  <c r="U523" i="4"/>
  <c r="K523" i="4"/>
  <c r="K525" i="4"/>
  <c r="U525" i="4"/>
  <c r="U527" i="4"/>
  <c r="K527" i="4"/>
  <c r="V531" i="4"/>
  <c r="K531" i="4"/>
  <c r="K535" i="4"/>
  <c r="V535" i="4"/>
  <c r="U539" i="4"/>
  <c r="K539" i="4"/>
  <c r="T543" i="4"/>
  <c r="K543" i="4"/>
  <c r="K547" i="4"/>
  <c r="S547" i="4"/>
  <c r="T9" i="4"/>
  <c r="K9" i="4"/>
  <c r="K553" i="4"/>
  <c r="T553" i="4"/>
  <c r="K557" i="4"/>
  <c r="S557" i="4"/>
  <c r="K561" i="4"/>
  <c r="U561" i="4"/>
  <c r="K565" i="4"/>
  <c r="U565" i="4"/>
  <c r="K569" i="4"/>
  <c r="W569" i="4"/>
  <c r="W577" i="4"/>
  <c r="K577" i="4"/>
  <c r="W581" i="4"/>
  <c r="K581" i="4"/>
  <c r="K585" i="4"/>
  <c r="W585" i="4"/>
  <c r="K591" i="4"/>
  <c r="W591" i="4"/>
  <c r="W597" i="4"/>
  <c r="K597" i="4"/>
  <c r="K601" i="4"/>
  <c r="W601" i="4"/>
  <c r="K605" i="4"/>
  <c r="W605" i="4"/>
  <c r="K607" i="4"/>
  <c r="W607" i="4"/>
  <c r="W613" i="4"/>
  <c r="K613" i="4"/>
  <c r="K629" i="4"/>
  <c r="T629" i="4"/>
  <c r="T635" i="4"/>
  <c r="K635" i="4"/>
  <c r="K645" i="4"/>
  <c r="T645" i="4"/>
  <c r="K649" i="4"/>
  <c r="T649" i="4"/>
  <c r="K653" i="4"/>
  <c r="T653" i="4"/>
  <c r="S657" i="4"/>
  <c r="K657" i="4"/>
  <c r="K659" i="4"/>
  <c r="T659" i="4"/>
  <c r="K669" i="4"/>
  <c r="T669" i="4"/>
  <c r="T673" i="4"/>
  <c r="K673" i="4"/>
  <c r="S687" i="4"/>
  <c r="K687" i="4"/>
  <c r="T693" i="4"/>
  <c r="K693" i="4"/>
  <c r="W731" i="4"/>
  <c r="K731" i="4"/>
  <c r="K737" i="4"/>
  <c r="W737" i="4"/>
  <c r="K753" i="4"/>
  <c r="W753" i="4"/>
  <c r="W759" i="4"/>
  <c r="K759" i="4"/>
  <c r="K771" i="4"/>
  <c r="W771" i="4"/>
  <c r="W779" i="4"/>
  <c r="K779" i="4"/>
  <c r="K781" i="4"/>
  <c r="W781" i="4"/>
  <c r="K783" i="4"/>
  <c r="W783" i="4"/>
  <c r="V791" i="4"/>
  <c r="K791" i="4"/>
  <c r="S11" i="4"/>
  <c r="K11" i="4"/>
  <c r="T20" i="4"/>
  <c r="K20" i="4"/>
  <c r="U42" i="4"/>
  <c r="K42" i="4"/>
  <c r="K60" i="4"/>
  <c r="T60" i="4"/>
  <c r="K62" i="4"/>
  <c r="S62" i="4"/>
  <c r="S66" i="4"/>
  <c r="K66" i="4"/>
  <c r="S70" i="4"/>
  <c r="K70" i="4"/>
  <c r="T74" i="4"/>
  <c r="K74" i="4"/>
  <c r="V82" i="4"/>
  <c r="K82" i="4"/>
  <c r="V86" i="4"/>
  <c r="K86" i="4"/>
  <c r="T90" i="4"/>
  <c r="K90" i="4"/>
  <c r="S98" i="4"/>
  <c r="K98" i="4"/>
  <c r="K104" i="4"/>
  <c r="S104" i="4"/>
  <c r="S106" i="4"/>
  <c r="K106" i="4"/>
  <c r="S110" i="4"/>
  <c r="K110" i="4"/>
  <c r="S118" i="4"/>
  <c r="K118" i="4"/>
  <c r="S126" i="4"/>
  <c r="K126" i="4"/>
  <c r="T134" i="4"/>
  <c r="K134" i="4"/>
  <c r="U138" i="4"/>
  <c r="K138" i="4"/>
  <c r="K146" i="4"/>
  <c r="U146" i="4"/>
  <c r="U150" i="4"/>
  <c r="K150" i="4"/>
  <c r="T154" i="4"/>
  <c r="K154" i="4"/>
  <c r="T158" i="4"/>
  <c r="K158" i="4"/>
  <c r="T162" i="4"/>
  <c r="K162" i="4"/>
  <c r="T166" i="4"/>
  <c r="K166" i="4"/>
  <c r="U170" i="4"/>
  <c r="K170" i="4"/>
  <c r="T174" i="4"/>
  <c r="K174" i="4"/>
  <c r="T178" i="4"/>
  <c r="K178" i="4"/>
  <c r="S182" i="4"/>
  <c r="K182" i="4"/>
  <c r="S186" i="4"/>
  <c r="K186" i="4"/>
  <c r="T190" i="4"/>
  <c r="K190" i="4"/>
  <c r="S194" i="4"/>
  <c r="K194" i="4"/>
  <c r="S198" i="4"/>
  <c r="K198" i="4"/>
  <c r="T202" i="4"/>
  <c r="K202" i="4"/>
  <c r="T206" i="4"/>
  <c r="K206" i="4"/>
  <c r="T208" i="4"/>
  <c r="K208" i="4"/>
  <c r="K210" i="4"/>
  <c r="T210" i="4"/>
  <c r="U214" i="4"/>
  <c r="K214" i="4"/>
  <c r="T218" i="4"/>
  <c r="K218" i="4"/>
  <c r="T220" i="4"/>
  <c r="K220" i="4"/>
  <c r="T226" i="4"/>
  <c r="K226" i="4"/>
  <c r="T230" i="4"/>
  <c r="K230" i="4"/>
  <c r="T234" i="4"/>
  <c r="K234" i="4"/>
  <c r="T238" i="4"/>
  <c r="K238" i="4"/>
  <c r="T242" i="4"/>
  <c r="K242" i="4"/>
  <c r="U246" i="4"/>
  <c r="K246" i="4"/>
  <c r="U250" i="4"/>
  <c r="K250" i="4"/>
  <c r="U254" i="4"/>
  <c r="K254" i="4"/>
  <c r="S256" i="4"/>
  <c r="K256" i="4"/>
  <c r="K258" i="4"/>
  <c r="S258" i="4"/>
  <c r="S260" i="4"/>
  <c r="K260" i="4"/>
  <c r="S262" i="4"/>
  <c r="K262" i="4"/>
  <c r="T266" i="4"/>
  <c r="K266" i="4"/>
  <c r="K270" i="4"/>
  <c r="T270" i="4"/>
  <c r="U274" i="4"/>
  <c r="K274" i="4"/>
  <c r="K278" i="4"/>
  <c r="V278" i="4"/>
  <c r="U282" i="4"/>
  <c r="K282" i="4"/>
  <c r="T290" i="4"/>
  <c r="K290" i="4"/>
  <c r="T294" i="4"/>
  <c r="K294" i="4"/>
  <c r="T298" i="4"/>
  <c r="K298" i="4"/>
  <c r="T302" i="4"/>
  <c r="K302" i="4"/>
  <c r="T306" i="4"/>
  <c r="K306" i="4"/>
  <c r="T310" i="4"/>
  <c r="K310" i="4"/>
  <c r="T314" i="4"/>
  <c r="K314" i="4"/>
  <c r="T318" i="4"/>
  <c r="K318" i="4"/>
  <c r="T322" i="4"/>
  <c r="K322" i="4"/>
  <c r="S326" i="4"/>
  <c r="K326" i="4"/>
  <c r="K330" i="4"/>
  <c r="T330" i="4"/>
  <c r="T334" i="4"/>
  <c r="K334" i="4"/>
  <c r="M342" i="4"/>
  <c r="L342" i="4"/>
  <c r="S342" i="4"/>
  <c r="M346" i="4"/>
  <c r="L346" i="4"/>
  <c r="S346" i="4"/>
  <c r="T350" i="4"/>
  <c r="L350" i="4"/>
  <c r="T354" i="4"/>
  <c r="L354" i="4"/>
  <c r="U364" i="4"/>
  <c r="K364" i="4"/>
  <c r="T388" i="4"/>
  <c r="L388" i="4"/>
  <c r="K398" i="4"/>
  <c r="U398" i="4"/>
  <c r="U410" i="4"/>
  <c r="K410" i="4"/>
  <c r="K424" i="4"/>
  <c r="S424" i="4"/>
  <c r="V448" i="4"/>
  <c r="K448" i="4"/>
  <c r="K450" i="4"/>
  <c r="W450" i="4"/>
  <c r="K512" i="4"/>
  <c r="T512" i="4"/>
  <c r="K526" i="4"/>
  <c r="U526" i="4"/>
  <c r="K528" i="4"/>
  <c r="U528" i="4"/>
  <c r="K532" i="4"/>
  <c r="V532" i="4"/>
  <c r="W574" i="4"/>
  <c r="K574" i="4"/>
  <c r="W576" i="4"/>
  <c r="K576" i="4"/>
  <c r="W580" i="4"/>
  <c r="K580" i="4"/>
  <c r="K606" i="4"/>
  <c r="W606" i="4"/>
  <c r="K608" i="4"/>
  <c r="W608" i="4"/>
  <c r="W612" i="4"/>
  <c r="K612" i="4"/>
  <c r="W620" i="4"/>
  <c r="K620" i="4"/>
  <c r="U638" i="4"/>
  <c r="K638" i="4"/>
  <c r="S656" i="4"/>
  <c r="K656" i="4"/>
  <c r="K658" i="4"/>
  <c r="T658" i="4"/>
  <c r="K660" i="4"/>
  <c r="S660" i="4"/>
  <c r="K668" i="4"/>
  <c r="S668" i="4"/>
  <c r="S676" i="4"/>
  <c r="K676" i="4"/>
  <c r="K680" i="4"/>
  <c r="T680" i="4"/>
  <c r="S684" i="4"/>
  <c r="K684" i="4"/>
  <c r="S690" i="4"/>
  <c r="K690" i="4"/>
  <c r="M704" i="4"/>
  <c r="S704" i="4"/>
  <c r="L704" i="4"/>
  <c r="M33" i="1"/>
  <c r="Z24" i="2" s="1"/>
  <c r="T708" i="4"/>
  <c r="L708" i="4"/>
  <c r="L716" i="4"/>
  <c r="V716" i="4"/>
  <c r="U720" i="4"/>
  <c r="L720" i="4"/>
  <c r="K734" i="4"/>
  <c r="W734" i="4"/>
  <c r="W740" i="4"/>
  <c r="K740" i="4"/>
  <c r="K742" i="4"/>
  <c r="W742" i="4"/>
  <c r="W750" i="4"/>
  <c r="K750" i="4"/>
  <c r="W756" i="4"/>
  <c r="K756" i="4"/>
  <c r="K764" i="4"/>
  <c r="W764" i="4"/>
  <c r="K768" i="4"/>
  <c r="W768" i="4"/>
  <c r="K770" i="4"/>
  <c r="W770" i="4"/>
  <c r="K774" i="4"/>
  <c r="W774" i="4"/>
  <c r="W780" i="4"/>
  <c r="K780" i="4"/>
  <c r="W782" i="4"/>
  <c r="K782" i="4"/>
  <c r="W784" i="4"/>
  <c r="K784" i="4"/>
  <c r="U795" i="4"/>
  <c r="K795" i="4"/>
  <c r="T799" i="4"/>
  <c r="L799" i="4"/>
  <c r="U803" i="4"/>
  <c r="K803" i="4"/>
  <c r="U807" i="4"/>
  <c r="K807" i="4"/>
  <c r="K833" i="4"/>
  <c r="U833" i="4"/>
  <c r="K845" i="4"/>
  <c r="V845" i="4"/>
  <c r="W859" i="4"/>
  <c r="K859" i="4"/>
  <c r="W863" i="4"/>
  <c r="K863" i="4"/>
  <c r="W867" i="4"/>
  <c r="K867" i="4"/>
  <c r="W871" i="4"/>
  <c r="K871" i="4"/>
  <c r="V881" i="4"/>
  <c r="K881" i="4"/>
  <c r="U885" i="4"/>
  <c r="K885" i="4"/>
  <c r="U889" i="4"/>
  <c r="K889" i="4"/>
  <c r="U893" i="4"/>
  <c r="K893" i="4"/>
  <c r="T897" i="4"/>
  <c r="K897" i="4"/>
  <c r="T901" i="4"/>
  <c r="K901" i="4"/>
  <c r="S905" i="4"/>
  <c r="K905" i="4"/>
  <c r="T909" i="4"/>
  <c r="K909" i="4"/>
  <c r="T913" i="4"/>
  <c r="K913" i="4"/>
  <c r="V917" i="4"/>
  <c r="K917" i="4"/>
  <c r="V921" i="4"/>
  <c r="K921" i="4"/>
  <c r="K925" i="4"/>
  <c r="W925" i="4"/>
  <c r="W927" i="4"/>
  <c r="K927" i="4"/>
  <c r="T959" i="4"/>
  <c r="K959" i="4"/>
  <c r="K961" i="4"/>
  <c r="T961" i="4"/>
  <c r="T963" i="4"/>
  <c r="K963" i="4"/>
  <c r="K969" i="4"/>
  <c r="T969" i="4"/>
  <c r="K977" i="4"/>
  <c r="T977" i="4"/>
  <c r="S985" i="4"/>
  <c r="K985" i="4"/>
  <c r="T993" i="4"/>
  <c r="K993" i="4"/>
  <c r="T997" i="4"/>
  <c r="K997" i="4"/>
  <c r="S1019" i="4"/>
  <c r="K1019" i="4"/>
  <c r="T1025" i="4"/>
  <c r="K1025" i="4"/>
  <c r="S1027" i="4"/>
  <c r="K1027" i="4"/>
  <c r="K1033" i="4"/>
  <c r="T1033" i="4"/>
  <c r="K1039" i="4"/>
  <c r="T1039" i="4"/>
  <c r="K1043" i="4"/>
  <c r="T1043" i="4"/>
  <c r="K1063" i="4"/>
  <c r="S1063" i="4"/>
  <c r="K1067" i="4"/>
  <c r="S1067" i="4"/>
  <c r="K1071" i="4"/>
  <c r="T1071" i="4"/>
  <c r="K1073" i="4"/>
  <c r="T1073" i="4"/>
  <c r="T1083" i="4"/>
  <c r="K1083" i="4"/>
  <c r="K1087" i="4"/>
  <c r="T1087" i="4"/>
  <c r="K1103" i="4"/>
  <c r="T1103" i="4"/>
  <c r="L1115" i="4"/>
  <c r="M1115" i="4"/>
  <c r="S1115" i="4"/>
  <c r="S1125" i="4"/>
  <c r="L1125" i="4"/>
  <c r="M1125" i="4"/>
  <c r="T1135" i="4"/>
  <c r="L1135" i="4"/>
  <c r="L1139" i="4"/>
  <c r="M1139" i="4"/>
  <c r="S1139" i="4"/>
  <c r="L1151" i="4"/>
  <c r="T1151" i="4"/>
  <c r="L1153" i="4"/>
  <c r="T1153" i="4"/>
  <c r="K1159" i="4"/>
  <c r="U1159" i="4"/>
  <c r="L1163" i="4"/>
  <c r="M1163" i="4"/>
  <c r="S1163" i="4"/>
  <c r="L1167" i="4"/>
  <c r="M1167" i="4"/>
  <c r="S1167" i="4"/>
  <c r="L1171" i="4"/>
  <c r="T1171" i="4"/>
  <c r="T1175" i="4"/>
  <c r="L1175" i="4"/>
  <c r="L1183" i="4"/>
  <c r="T1183" i="4"/>
  <c r="L1187" i="4"/>
  <c r="T1187" i="4"/>
  <c r="K1191" i="4"/>
  <c r="U1191" i="4"/>
  <c r="M45" i="1"/>
  <c r="Z36" i="2" s="1"/>
  <c r="U1195" i="4"/>
  <c r="K1195" i="4"/>
  <c r="K1199" i="4"/>
  <c r="V1199" i="4"/>
  <c r="K1207" i="4"/>
  <c r="U1207" i="4"/>
  <c r="K1211" i="4"/>
  <c r="T1211" i="4"/>
  <c r="K1223" i="4"/>
  <c r="T1223" i="4"/>
  <c r="K1231" i="4"/>
  <c r="S1231" i="4"/>
  <c r="K1235" i="4"/>
  <c r="U1235" i="4"/>
  <c r="K1239" i="4"/>
  <c r="U1239" i="4"/>
  <c r="K1257" i="4"/>
  <c r="W1257" i="4"/>
  <c r="K1261" i="4"/>
  <c r="V1261" i="4"/>
  <c r="K1269" i="4"/>
  <c r="V1269" i="4"/>
  <c r="K1277" i="4"/>
  <c r="V1277" i="4"/>
  <c r="K1281" i="4"/>
  <c r="V1281" i="4"/>
  <c r="K1285" i="4"/>
  <c r="V1285" i="4"/>
  <c r="K1289" i="4"/>
  <c r="W1289" i="4"/>
  <c r="K1293" i="4"/>
  <c r="W1293" i="4"/>
  <c r="K1297" i="4"/>
  <c r="W1297" i="4"/>
  <c r="K1301" i="4"/>
  <c r="W1301" i="4"/>
  <c r="K1313" i="4"/>
  <c r="W1313" i="4"/>
  <c r="K1317" i="4"/>
  <c r="V1317" i="4"/>
  <c r="K1321" i="4"/>
  <c r="W1321" i="4"/>
  <c r="K1325" i="4"/>
  <c r="V1325" i="4"/>
  <c r="K1329" i="4"/>
  <c r="V1329" i="4"/>
  <c r="K1333" i="4"/>
  <c r="V1333" i="4"/>
  <c r="K1341" i="4"/>
  <c r="W1341" i="4"/>
  <c r="K1349" i="4"/>
  <c r="V1349" i="4"/>
  <c r="K1353" i="4"/>
  <c r="U1353" i="4"/>
  <c r="K1357" i="4"/>
  <c r="T1357" i="4"/>
  <c r="K1365" i="4"/>
  <c r="T1365" i="4"/>
  <c r="K1373" i="4"/>
  <c r="T1373" i="4"/>
  <c r="K1377" i="4"/>
  <c r="S1377" i="4"/>
  <c r="K1381" i="4"/>
  <c r="S1381" i="4"/>
  <c r="K1397" i="4"/>
  <c r="T1397" i="4"/>
  <c r="K1399" i="4"/>
  <c r="T1399" i="4"/>
  <c r="K1413" i="4"/>
  <c r="U1413" i="4"/>
  <c r="K1415" i="4"/>
  <c r="V1415" i="4"/>
  <c r="K1419" i="4"/>
  <c r="V1419" i="4"/>
  <c r="K1431" i="4"/>
  <c r="S1431" i="4"/>
  <c r="K1433" i="4"/>
  <c r="T1433" i="4"/>
  <c r="K1437" i="4"/>
  <c r="T1437" i="4"/>
  <c r="K1453" i="4"/>
  <c r="T1453" i="4"/>
  <c r="K1459" i="4"/>
  <c r="S1459" i="4"/>
  <c r="K1461" i="4"/>
  <c r="T1461" i="4"/>
  <c r="K1467" i="4"/>
  <c r="T1467" i="4"/>
  <c r="L1475" i="4"/>
  <c r="T1475" i="4"/>
  <c r="L1479" i="4"/>
  <c r="S1479" i="4"/>
  <c r="M1479" i="4"/>
  <c r="K1489" i="4"/>
  <c r="T1489" i="4"/>
  <c r="L1491" i="4"/>
  <c r="T1491" i="4"/>
  <c r="L1497" i="4"/>
  <c r="S1497" i="4"/>
  <c r="M1497" i="4"/>
  <c r="L1507" i="4"/>
  <c r="S1507" i="4"/>
  <c r="M1507" i="4"/>
  <c r="L1515" i="4"/>
  <c r="T1515" i="4"/>
  <c r="L1525" i="4"/>
  <c r="S1525" i="4"/>
  <c r="M1525" i="4"/>
  <c r="L1527" i="4"/>
  <c r="T1527" i="4"/>
  <c r="L1537" i="4"/>
  <c r="S1537" i="4"/>
  <c r="M1537" i="4"/>
  <c r="L1551" i="4"/>
  <c r="T1551" i="4"/>
  <c r="L1553" i="4"/>
  <c r="T1553" i="4"/>
  <c r="L1559" i="4"/>
  <c r="T1559" i="4"/>
  <c r="L1565" i="4"/>
  <c r="T1565" i="4"/>
  <c r="L1573" i="4"/>
  <c r="V1573" i="4"/>
  <c r="L1589" i="4"/>
  <c r="W1589" i="4"/>
  <c r="L1595" i="4"/>
  <c r="W1595" i="4"/>
  <c r="L1603" i="4"/>
  <c r="V1603" i="4"/>
  <c r="L1605" i="4"/>
  <c r="V1605" i="4"/>
  <c r="L1607" i="4"/>
  <c r="V1607" i="4"/>
  <c r="L1615" i="4"/>
  <c r="V1615" i="4"/>
  <c r="L1637" i="4"/>
  <c r="U1637" i="4"/>
  <c r="L1647" i="4"/>
  <c r="T1647" i="4"/>
  <c r="L1649" i="4"/>
  <c r="T1649" i="4"/>
  <c r="K1665" i="4"/>
  <c r="W1665" i="4"/>
  <c r="K1673" i="4"/>
  <c r="W1673" i="4"/>
  <c r="L1685" i="4"/>
  <c r="V1685" i="4"/>
  <c r="L1689" i="4"/>
  <c r="U1689" i="4"/>
  <c r="L1697" i="4"/>
  <c r="V1697" i="4"/>
  <c r="L1717" i="4"/>
  <c r="T1717" i="4"/>
  <c r="L1731" i="4"/>
  <c r="S1731" i="4"/>
  <c r="M1731" i="4"/>
  <c r="L1733" i="4"/>
  <c r="S1733" i="4"/>
  <c r="M1733" i="4"/>
  <c r="L1737" i="4"/>
  <c r="S1737" i="4"/>
  <c r="M1737" i="4"/>
  <c r="W810" i="4"/>
  <c r="K810" i="4"/>
  <c r="W814" i="4"/>
  <c r="K814" i="4"/>
  <c r="V818" i="4"/>
  <c r="K818" i="4"/>
  <c r="V822" i="4"/>
  <c r="K822" i="4"/>
  <c r="W826" i="4"/>
  <c r="K826" i="4"/>
  <c r="V830" i="4"/>
  <c r="K830" i="4"/>
  <c r="V834" i="4"/>
  <c r="K834" i="4"/>
  <c r="U838" i="4"/>
  <c r="K838" i="4"/>
  <c r="W840" i="4"/>
  <c r="K840" i="4"/>
  <c r="S906" i="4"/>
  <c r="K906" i="4"/>
  <c r="K928" i="4"/>
  <c r="W928" i="4"/>
  <c r="W942" i="4"/>
  <c r="K942" i="4"/>
  <c r="K956" i="4"/>
  <c r="U956" i="4"/>
  <c r="K964" i="4"/>
  <c r="T964" i="4"/>
  <c r="K990" i="4"/>
  <c r="S990" i="4"/>
  <c r="S1012" i="4"/>
  <c r="K1012" i="4"/>
  <c r="S1014" i="4"/>
  <c r="K1014" i="4"/>
  <c r="K1020" i="4"/>
  <c r="S1020" i="4"/>
  <c r="S1034" i="4"/>
  <c r="K1034" i="4"/>
  <c r="K1044" i="4"/>
  <c r="T1044" i="4"/>
  <c r="K1048" i="4"/>
  <c r="U1048" i="4"/>
  <c r="U1052" i="4"/>
  <c r="K1052" i="4"/>
  <c r="K1072" i="4"/>
  <c r="T1072" i="4"/>
  <c r="K1086" i="4"/>
  <c r="T1086" i="4"/>
  <c r="S1090" i="4"/>
  <c r="L1090" i="4"/>
  <c r="M1090" i="4"/>
  <c r="L1096" i="4"/>
  <c r="T1096" i="4"/>
  <c r="L1098" i="4"/>
  <c r="M1098" i="4"/>
  <c r="S1098" i="4"/>
  <c r="U1110" i="4"/>
  <c r="K1110" i="4"/>
  <c r="L1116" i="4"/>
  <c r="M1116" i="4"/>
  <c r="S1116" i="4"/>
  <c r="T1120" i="4"/>
  <c r="L1120" i="4"/>
  <c r="T1122" i="4"/>
  <c r="L1122" i="4"/>
  <c r="L1128" i="4"/>
  <c r="M1128" i="4"/>
  <c r="S1128" i="4"/>
  <c r="L1134" i="4"/>
  <c r="T1134" i="4"/>
  <c r="L1144" i="4"/>
  <c r="M1144" i="4"/>
  <c r="S1144" i="4"/>
  <c r="L1146" i="4"/>
  <c r="T1146" i="4"/>
  <c r="L1160" i="4"/>
  <c r="T1160" i="4"/>
  <c r="L1172" i="4"/>
  <c r="T1172" i="4"/>
  <c r="M1176" i="4"/>
  <c r="S1176" i="4"/>
  <c r="L1176" i="4"/>
  <c r="K1192" i="4"/>
  <c r="U1192" i="4"/>
  <c r="K1196" i="4"/>
  <c r="V1196" i="4"/>
  <c r="K1216" i="4"/>
  <c r="U1216" i="4"/>
  <c r="K1224" i="4"/>
  <c r="T1224" i="4"/>
  <c r="K1254" i="4"/>
  <c r="W1254" i="4"/>
  <c r="K1270" i="4"/>
  <c r="V1270" i="4"/>
  <c r="K1274" i="4"/>
  <c r="V1274" i="4"/>
  <c r="K1286" i="4"/>
  <c r="V1286" i="4"/>
  <c r="K1294" i="4"/>
  <c r="W1294" i="4"/>
  <c r="K1298" i="4"/>
  <c r="W1298" i="4"/>
  <c r="K1318" i="4"/>
  <c r="W1318" i="4"/>
  <c r="K1322" i="4"/>
  <c r="V1322" i="4"/>
  <c r="K1326" i="4"/>
  <c r="U1326" i="4"/>
  <c r="K1330" i="4"/>
  <c r="V1330" i="4"/>
  <c r="K1342" i="4"/>
  <c r="W1342" i="4"/>
  <c r="K1350" i="4"/>
  <c r="U1350" i="4"/>
  <c r="K1354" i="4"/>
  <c r="T1354" i="4"/>
  <c r="K1362" i="4"/>
  <c r="T1362" i="4"/>
  <c r="K1370" i="4"/>
  <c r="U1370" i="4"/>
  <c r="K1386" i="4"/>
  <c r="S1386" i="4"/>
  <c r="K1402" i="4"/>
  <c r="S1402" i="4"/>
  <c r="K1410" i="4"/>
  <c r="W1410" i="4"/>
  <c r="K1414" i="4"/>
  <c r="V1414" i="4"/>
  <c r="K1426" i="4"/>
  <c r="U1426" i="4"/>
  <c r="K1432" i="4"/>
  <c r="T1432" i="4"/>
  <c r="K1434" i="4"/>
  <c r="T1434" i="4"/>
  <c r="K1436" i="4"/>
  <c r="T1436" i="4"/>
  <c r="K1450" i="4"/>
  <c r="S1450" i="4"/>
  <c r="K1454" i="4"/>
  <c r="T1454" i="4"/>
  <c r="K1460" i="4"/>
  <c r="T1460" i="4"/>
  <c r="L1470" i="4"/>
  <c r="S1470" i="4"/>
  <c r="M1470" i="4"/>
  <c r="L1474" i="4"/>
  <c r="S1474" i="4"/>
  <c r="M1474" i="4"/>
  <c r="L1478" i="4"/>
  <c r="T1478" i="4"/>
  <c r="L1486" i="4"/>
  <c r="T1486" i="4"/>
  <c r="K1494" i="4"/>
  <c r="T1494" i="4"/>
  <c r="L1518" i="4"/>
  <c r="S1518" i="4"/>
  <c r="M1518" i="4"/>
  <c r="L1524" i="4"/>
  <c r="S1524" i="4"/>
  <c r="M1524" i="4"/>
  <c r="L1534" i="4"/>
  <c r="S1534" i="4"/>
  <c r="M1534" i="4"/>
  <c r="L1546" i="4"/>
  <c r="S1546" i="4"/>
  <c r="M1546" i="4"/>
  <c r="L1550" i="4"/>
  <c r="T1550" i="4"/>
  <c r="L1556" i="4"/>
  <c r="T1556" i="4"/>
  <c r="L1558" i="4"/>
  <c r="S1558" i="4"/>
  <c r="M1558" i="4"/>
  <c r="L1562" i="4"/>
  <c r="T1562" i="4"/>
  <c r="L1566" i="4"/>
  <c r="U1566" i="4"/>
  <c r="L1572" i="4"/>
  <c r="U1572" i="4"/>
  <c r="L1588" i="4"/>
  <c r="W1588" i="4"/>
  <c r="L1596" i="4"/>
  <c r="W1596" i="4"/>
  <c r="L1598" i="4"/>
  <c r="W1598" i="4"/>
  <c r="L1628" i="4"/>
  <c r="V1628" i="4"/>
  <c r="L1640" i="4"/>
  <c r="U1640" i="4"/>
  <c r="L1642" i="4"/>
  <c r="U1642" i="4"/>
  <c r="K1660" i="4"/>
  <c r="W1660" i="4"/>
  <c r="K1664" i="4"/>
  <c r="W1664" i="4"/>
  <c r="K1666" i="4"/>
  <c r="W1666" i="4"/>
  <c r="K1670" i="4"/>
  <c r="W1670" i="4"/>
  <c r="K1672" i="4"/>
  <c r="W1672" i="4"/>
  <c r="L1684" i="4"/>
  <c r="V1684" i="4"/>
  <c r="L1686" i="4"/>
  <c r="V1686" i="4"/>
  <c r="L1714" i="4"/>
  <c r="T1714" i="4"/>
  <c r="L1716" i="4"/>
  <c r="S1716" i="4"/>
  <c r="M1716" i="4"/>
  <c r="L1724" i="4"/>
  <c r="T1724" i="4"/>
  <c r="L1746" i="4"/>
  <c r="T1746" i="4"/>
  <c r="L1740" i="4"/>
  <c r="T1740" i="4"/>
  <c r="K16" i="4"/>
  <c r="T16" i="4"/>
  <c r="S23" i="4"/>
  <c r="K23" i="4"/>
  <c r="T27" i="4"/>
  <c r="K27" i="4"/>
  <c r="S31" i="4"/>
  <c r="K31" i="4"/>
  <c r="T35" i="4"/>
  <c r="K35" i="4"/>
  <c r="S39" i="4"/>
  <c r="K39" i="4"/>
  <c r="K43" i="4"/>
  <c r="T43" i="4"/>
  <c r="T47" i="4"/>
  <c r="K47" i="4"/>
  <c r="S51" i="4"/>
  <c r="K51" i="4"/>
  <c r="S55" i="4"/>
  <c r="K55" i="4"/>
  <c r="K59" i="4"/>
  <c r="S59" i="4"/>
  <c r="K79" i="4"/>
  <c r="U79" i="4"/>
  <c r="S111" i="4"/>
  <c r="K111" i="4"/>
  <c r="K127" i="4"/>
  <c r="S127" i="4"/>
  <c r="K147" i="4"/>
  <c r="U147" i="4"/>
  <c r="K167" i="4"/>
  <c r="T167" i="4"/>
  <c r="K259" i="4"/>
  <c r="S259" i="4"/>
  <c r="K291" i="4"/>
  <c r="T291" i="4"/>
  <c r="K307" i="4"/>
  <c r="T307" i="4"/>
  <c r="E19" i="3"/>
  <c r="E25" i="3"/>
  <c r="E15" i="3"/>
  <c r="E13" i="3"/>
  <c r="E62" i="3"/>
  <c r="E66" i="3"/>
  <c r="E70" i="3"/>
  <c r="E74" i="3"/>
  <c r="E78" i="3"/>
  <c r="E82" i="3"/>
  <c r="E86" i="3"/>
  <c r="E90" i="3"/>
  <c r="E94" i="3"/>
  <c r="E98" i="3"/>
  <c r="E102" i="3"/>
  <c r="E106" i="3"/>
  <c r="E110" i="3"/>
  <c r="E59" i="3"/>
  <c r="E18" i="3"/>
  <c r="E23" i="3"/>
  <c r="E21" i="3"/>
  <c r="E63" i="3"/>
  <c r="E67" i="3"/>
  <c r="E71" i="3"/>
  <c r="E75" i="3"/>
  <c r="E79" i="3"/>
  <c r="E83" i="3"/>
  <c r="E87" i="3"/>
  <c r="E91" i="3"/>
  <c r="E95" i="3"/>
  <c r="E99" i="3"/>
  <c r="E103" i="3"/>
  <c r="E107" i="3"/>
  <c r="E20" i="3"/>
  <c r="E58" i="3"/>
  <c r="E16" i="3"/>
  <c r="E14" i="3"/>
  <c r="E64" i="3"/>
  <c r="E68" i="3"/>
  <c r="E72" i="3"/>
  <c r="E76" i="3"/>
  <c r="E80" i="3"/>
  <c r="E84" i="3"/>
  <c r="E88" i="3"/>
  <c r="E92" i="3"/>
  <c r="E96" i="3"/>
  <c r="E100" i="3"/>
  <c r="E104" i="3"/>
  <c r="E108" i="3"/>
  <c r="E60" i="3"/>
  <c r="E17" i="3"/>
  <c r="E61" i="3"/>
  <c r="E24" i="3"/>
  <c r="E22" i="3"/>
  <c r="E27" i="3" s="1"/>
  <c r="E65" i="3"/>
  <c r="E69" i="3"/>
  <c r="E73" i="3"/>
  <c r="E77" i="3"/>
  <c r="E81" i="3"/>
  <c r="E85" i="3"/>
  <c r="E89" i="3"/>
  <c r="E93" i="3"/>
  <c r="E97" i="3"/>
  <c r="E101" i="3"/>
  <c r="E105" i="3"/>
  <c r="E109" i="3"/>
  <c r="L343" i="4"/>
  <c r="S343" i="4"/>
  <c r="M343" i="4"/>
  <c r="M345" i="4"/>
  <c r="L345" i="4"/>
  <c r="S345" i="4"/>
  <c r="U365" i="4"/>
  <c r="K365" i="4"/>
  <c r="T375" i="4"/>
  <c r="L375" i="4"/>
  <c r="U379" i="4"/>
  <c r="L379" i="4"/>
  <c r="L393" i="4"/>
  <c r="T393" i="4"/>
  <c r="U397" i="4"/>
  <c r="K397" i="4"/>
  <c r="T419" i="4"/>
  <c r="K419" i="4"/>
  <c r="S423" i="4"/>
  <c r="K423" i="4"/>
  <c r="T439" i="4"/>
  <c r="K439" i="4"/>
  <c r="W449" i="4"/>
  <c r="K449" i="4"/>
  <c r="K451" i="4"/>
  <c r="W451" i="4"/>
  <c r="V455" i="4"/>
  <c r="K455" i="4"/>
  <c r="U459" i="4"/>
  <c r="K459" i="4"/>
  <c r="T467" i="4"/>
  <c r="K467" i="4"/>
  <c r="S471" i="4"/>
  <c r="K471" i="4"/>
  <c r="T475" i="4"/>
  <c r="K475" i="4"/>
  <c r="T479" i="4"/>
  <c r="K479" i="4"/>
  <c r="U483" i="4"/>
  <c r="K483" i="4"/>
  <c r="S491" i="4"/>
  <c r="K491" i="4"/>
  <c r="T495" i="4"/>
  <c r="K495" i="4"/>
  <c r="T499" i="4"/>
  <c r="K499" i="4"/>
  <c r="K503" i="4"/>
  <c r="T503" i="4"/>
  <c r="T507" i="4"/>
  <c r="K507" i="4"/>
  <c r="T511" i="4"/>
  <c r="K511" i="4"/>
  <c r="K513" i="4"/>
  <c r="U513" i="4"/>
  <c r="K517" i="4"/>
  <c r="U517" i="4"/>
  <c r="K521" i="4"/>
  <c r="U521" i="4"/>
  <c r="U529" i="4"/>
  <c r="K529" i="4"/>
  <c r="V533" i="4"/>
  <c r="K533" i="4"/>
  <c r="K537" i="4"/>
  <c r="U537" i="4"/>
  <c r="K541" i="4"/>
  <c r="U541" i="4"/>
  <c r="K545" i="4"/>
  <c r="S545" i="4"/>
  <c r="K549" i="4"/>
  <c r="T549" i="4"/>
  <c r="K551" i="4"/>
  <c r="T551" i="4"/>
  <c r="K555" i="4"/>
  <c r="T555" i="4"/>
  <c r="T559" i="4"/>
  <c r="K559" i="4"/>
  <c r="K563" i="4"/>
  <c r="U563" i="4"/>
  <c r="V567" i="4"/>
  <c r="K567" i="4"/>
  <c r="K571" i="4"/>
  <c r="W571" i="4"/>
  <c r="W583" i="4"/>
  <c r="K583" i="4"/>
  <c r="M40" i="1"/>
  <c r="Z31" i="2" s="1"/>
  <c r="K595" i="4"/>
  <c r="W595" i="4"/>
  <c r="K599" i="4"/>
  <c r="W599" i="4"/>
  <c r="K603" i="4"/>
  <c r="W603" i="4"/>
  <c r="K617" i="4"/>
  <c r="W617" i="4"/>
  <c r="K627" i="4"/>
  <c r="U627" i="4"/>
  <c r="U631" i="4"/>
  <c r="K631" i="4"/>
  <c r="K633" i="4"/>
  <c r="T633" i="4"/>
  <c r="U643" i="4"/>
  <c r="K643" i="4"/>
  <c r="K647" i="4"/>
  <c r="U647" i="4"/>
  <c r="K651" i="4"/>
  <c r="S651" i="4"/>
  <c r="G29" i="1"/>
  <c r="T20" i="2" s="1"/>
  <c r="G28" i="1"/>
  <c r="T19" i="2" s="1"/>
  <c r="S667" i="4"/>
  <c r="G30" i="1"/>
  <c r="T21" i="2" s="1"/>
  <c r="K667" i="4"/>
  <c r="G25" i="1"/>
  <c r="T16" i="2" s="1"/>
  <c r="G24" i="1"/>
  <c r="T15" i="2" s="1"/>
  <c r="G27" i="1"/>
  <c r="T18" i="2" s="1"/>
  <c r="G26" i="1"/>
  <c r="T17" i="2" s="1"/>
  <c r="T671" i="4"/>
  <c r="K671" i="4"/>
  <c r="S675" i="4"/>
  <c r="K675" i="4"/>
  <c r="K685" i="4"/>
  <c r="T685" i="4"/>
  <c r="L701" i="4"/>
  <c r="S701" i="4"/>
  <c r="M701" i="4"/>
  <c r="V713" i="4"/>
  <c r="L713" i="4"/>
  <c r="L721" i="4"/>
  <c r="W721" i="4"/>
  <c r="K727" i="4"/>
  <c r="W727" i="4"/>
  <c r="W733" i="4"/>
  <c r="K733" i="4"/>
  <c r="W747" i="4"/>
  <c r="K747" i="4"/>
  <c r="W761" i="4"/>
  <c r="K761" i="4"/>
  <c r="K765" i="4"/>
  <c r="W765" i="4"/>
  <c r="K769" i="4"/>
  <c r="W769" i="4"/>
  <c r="U793" i="4"/>
  <c r="K793" i="4"/>
  <c r="S13" i="4"/>
  <c r="K13" i="4"/>
  <c r="T17" i="4"/>
  <c r="K17" i="4"/>
  <c r="E19" i="4"/>
  <c r="F19" i="4"/>
  <c r="R23" i="3" s="1"/>
  <c r="S23" i="3" s="1"/>
  <c r="K24" i="4"/>
  <c r="S24" i="4"/>
  <c r="K28" i="4"/>
  <c r="T28" i="4"/>
  <c r="K32" i="4"/>
  <c r="S32" i="4"/>
  <c r="K36" i="4"/>
  <c r="S36" i="4"/>
  <c r="K44" i="4"/>
  <c r="T44" i="4"/>
  <c r="K52" i="4"/>
  <c r="S52" i="4"/>
  <c r="K56" i="4"/>
  <c r="S56" i="4"/>
  <c r="U76" i="4"/>
  <c r="K76" i="4"/>
  <c r="U78" i="4"/>
  <c r="K78" i="4"/>
  <c r="K80" i="4"/>
  <c r="U80" i="4"/>
  <c r="V84" i="4"/>
  <c r="K84" i="4"/>
  <c r="U88" i="4"/>
  <c r="K88" i="4"/>
  <c r="S100" i="4"/>
  <c r="K100" i="4"/>
  <c r="U140" i="4"/>
  <c r="K140" i="4"/>
  <c r="T222" i="4"/>
  <c r="K222" i="4"/>
  <c r="T296" i="4"/>
  <c r="K296" i="4"/>
  <c r="T300" i="4"/>
  <c r="K300" i="4"/>
  <c r="L344" i="4"/>
  <c r="S344" i="4"/>
  <c r="M344" i="4"/>
  <c r="U356" i="4"/>
  <c r="K356" i="4"/>
  <c r="U358" i="4"/>
  <c r="K358" i="4"/>
  <c r="U362" i="4"/>
  <c r="K362" i="4"/>
  <c r="K366" i="4"/>
  <c r="U366" i="4"/>
  <c r="S368" i="4"/>
  <c r="M368" i="4"/>
  <c r="L368" i="4"/>
  <c r="L376" i="4"/>
  <c r="T376" i="4"/>
  <c r="L380" i="4"/>
  <c r="T380" i="4"/>
  <c r="K394" i="4"/>
  <c r="T394" i="4"/>
  <c r="K420" i="4"/>
  <c r="T420" i="4"/>
  <c r="L428" i="4"/>
  <c r="S428" i="4"/>
  <c r="M428" i="4"/>
  <c r="K430" i="4"/>
  <c r="T430" i="4"/>
  <c r="T432" i="4"/>
  <c r="K432" i="4"/>
  <c r="T434" i="4"/>
  <c r="K434" i="4"/>
  <c r="S436" i="4"/>
  <c r="K436" i="4"/>
  <c r="K440" i="4"/>
  <c r="T440" i="4"/>
  <c r="K452" i="4"/>
  <c r="V452" i="4"/>
  <c r="K456" i="4"/>
  <c r="U456" i="4"/>
  <c r="K460" i="4"/>
  <c r="U460" i="4"/>
  <c r="T464" i="4"/>
  <c r="K464" i="4"/>
  <c r="K468" i="4"/>
  <c r="S468" i="4"/>
  <c r="K472" i="4"/>
  <c r="T472" i="4"/>
  <c r="K476" i="4"/>
  <c r="T476" i="4"/>
  <c r="K480" i="4"/>
  <c r="T480" i="4"/>
  <c r="K484" i="4"/>
  <c r="T484" i="4"/>
  <c r="S488" i="4"/>
  <c r="K488" i="4"/>
  <c r="K492" i="4"/>
  <c r="S492" i="4"/>
  <c r="K496" i="4"/>
  <c r="U496" i="4"/>
  <c r="K500" i="4"/>
  <c r="T500" i="4"/>
  <c r="K504" i="4"/>
  <c r="T504" i="4"/>
  <c r="K508" i="4"/>
  <c r="T508" i="4"/>
  <c r="K514" i="4"/>
  <c r="U514" i="4"/>
  <c r="K518" i="4"/>
  <c r="U518" i="4"/>
  <c r="K522" i="4"/>
  <c r="U522" i="4"/>
  <c r="K530" i="4"/>
  <c r="U530" i="4"/>
  <c r="K534" i="4"/>
  <c r="V534" i="4"/>
  <c r="K542" i="4"/>
  <c r="U542" i="4"/>
  <c r="K546" i="4"/>
  <c r="S546" i="4"/>
  <c r="K550" i="4"/>
  <c r="T550" i="4"/>
  <c r="K554" i="4"/>
  <c r="T554" i="4"/>
  <c r="K558" i="4"/>
  <c r="S558" i="4"/>
  <c r="K562" i="4"/>
  <c r="U562" i="4"/>
  <c r="K566" i="4"/>
  <c r="U566" i="4"/>
  <c r="K570" i="4"/>
  <c r="W570" i="4"/>
  <c r="K582" i="4"/>
  <c r="W582" i="4"/>
  <c r="K586" i="4"/>
  <c r="W586" i="4"/>
  <c r="K592" i="4"/>
  <c r="W592" i="4"/>
  <c r="W594" i="4"/>
  <c r="K594" i="4"/>
  <c r="K598" i="4"/>
  <c r="W598" i="4"/>
  <c r="K602" i="4"/>
  <c r="W602" i="4"/>
  <c r="K614" i="4"/>
  <c r="W614" i="4"/>
  <c r="U624" i="4"/>
  <c r="K624" i="4"/>
  <c r="U626" i="4"/>
  <c r="K626" i="4"/>
  <c r="K630" i="4"/>
  <c r="U630" i="4"/>
  <c r="K636" i="4"/>
  <c r="U636" i="4"/>
  <c r="K646" i="4"/>
  <c r="U646" i="4"/>
  <c r="K650" i="4"/>
  <c r="T650" i="4"/>
  <c r="K654" i="4"/>
  <c r="S654" i="4"/>
  <c r="K670" i="4"/>
  <c r="T670" i="4"/>
  <c r="K674" i="4"/>
  <c r="S674" i="4"/>
  <c r="S686" i="4"/>
  <c r="K686" i="4"/>
  <c r="M694" i="4"/>
  <c r="L694" i="4"/>
  <c r="S694" i="4"/>
  <c r="V722" i="4"/>
  <c r="L722" i="4"/>
  <c r="W728" i="4"/>
  <c r="K728" i="4"/>
  <c r="K730" i="4"/>
  <c r="W730" i="4"/>
  <c r="W746" i="4"/>
  <c r="K746" i="4"/>
  <c r="K748" i="4"/>
  <c r="W748" i="4"/>
  <c r="K760" i="4"/>
  <c r="W760" i="4"/>
  <c r="K762" i="4"/>
  <c r="W762" i="4"/>
  <c r="K772" i="4"/>
  <c r="W772" i="4"/>
  <c r="K792" i="4"/>
  <c r="V792" i="4"/>
  <c r="K811" i="4"/>
  <c r="W811" i="4"/>
  <c r="K815" i="4"/>
  <c r="W815" i="4"/>
  <c r="K819" i="4"/>
  <c r="V819" i="4"/>
  <c r="K823" i="4"/>
  <c r="U823" i="4"/>
  <c r="K827" i="4"/>
  <c r="W827" i="4"/>
  <c r="K831" i="4"/>
  <c r="V831" i="4"/>
  <c r="M42" i="1"/>
  <c r="Z33" i="2" s="1"/>
  <c r="K835" i="4"/>
  <c r="U835" i="4"/>
  <c r="K839" i="4"/>
  <c r="U839" i="4"/>
  <c r="V843" i="4"/>
  <c r="K843" i="4"/>
  <c r="V847" i="4"/>
  <c r="K847" i="4"/>
  <c r="W853" i="4"/>
  <c r="K853" i="4"/>
  <c r="W855" i="4"/>
  <c r="K855" i="4"/>
  <c r="K883" i="4"/>
  <c r="V883" i="4"/>
  <c r="K907" i="4"/>
  <c r="S907" i="4"/>
  <c r="W931" i="4"/>
  <c r="K931" i="4"/>
  <c r="V937" i="4"/>
  <c r="K937" i="4"/>
  <c r="K939" i="4"/>
  <c r="V939" i="4"/>
  <c r="V941" i="4"/>
  <c r="K941" i="4"/>
  <c r="W949" i="4"/>
  <c r="K949" i="4"/>
  <c r="K951" i="4"/>
  <c r="V951" i="4"/>
  <c r="V953" i="4"/>
  <c r="K953" i="4"/>
  <c r="S971" i="4"/>
  <c r="K971" i="4"/>
  <c r="K1003" i="4"/>
  <c r="T1003" i="4"/>
  <c r="S1005" i="4"/>
  <c r="K1005" i="4"/>
  <c r="K1013" i="4"/>
  <c r="T1013" i="4"/>
  <c r="T1023" i="4"/>
  <c r="K1023" i="4"/>
  <c r="T1037" i="4"/>
  <c r="K1037" i="4"/>
  <c r="T1045" i="4"/>
  <c r="K1045" i="4"/>
  <c r="U1049" i="4"/>
  <c r="K1049" i="4"/>
  <c r="T1057" i="4"/>
  <c r="K1057" i="4"/>
  <c r="S1061" i="4"/>
  <c r="K1061" i="4"/>
  <c r="T1079" i="4"/>
  <c r="K1079" i="4"/>
  <c r="S1091" i="4"/>
  <c r="L1091" i="4"/>
  <c r="M1091" i="4"/>
  <c r="S1095" i="4"/>
  <c r="L1095" i="4"/>
  <c r="M1095" i="4"/>
  <c r="S1099" i="4"/>
  <c r="L1099" i="4"/>
  <c r="M1099" i="4"/>
  <c r="L1119" i="4"/>
  <c r="M1119" i="4"/>
  <c r="S1119" i="4"/>
  <c r="S1121" i="4"/>
  <c r="L1121" i="4"/>
  <c r="M1121" i="4"/>
  <c r="T1161" i="4"/>
  <c r="L1161" i="4"/>
  <c r="L1179" i="4"/>
  <c r="M1179" i="4"/>
  <c r="S1179" i="4"/>
  <c r="S1181" i="4"/>
  <c r="L1181" i="4"/>
  <c r="M1181" i="4"/>
  <c r="U1193" i="4"/>
  <c r="K1193" i="4"/>
  <c r="T1233" i="4"/>
  <c r="K1233" i="4"/>
  <c r="U1237" i="4"/>
  <c r="K1237" i="4"/>
  <c r="K1243" i="4"/>
  <c r="V1243" i="4"/>
  <c r="K1247" i="4"/>
  <c r="V1247" i="4"/>
  <c r="K1255" i="4"/>
  <c r="W1255" i="4"/>
  <c r="K1267" i="4"/>
  <c r="W1267" i="4"/>
  <c r="K1295" i="4"/>
  <c r="W1295" i="4"/>
  <c r="K1299" i="4"/>
  <c r="V1299" i="4"/>
  <c r="K1303" i="4"/>
  <c r="W1303" i="4"/>
  <c r="K1323" i="4"/>
  <c r="V1323" i="4"/>
  <c r="K1331" i="4"/>
  <c r="V1331" i="4"/>
  <c r="K1339" i="4"/>
  <c r="V1339" i="4"/>
  <c r="K1347" i="4"/>
  <c r="W1347" i="4"/>
  <c r="K1351" i="4"/>
  <c r="U1351" i="4"/>
  <c r="K1355" i="4"/>
  <c r="T1355" i="4"/>
  <c r="K1363" i="4"/>
  <c r="T1363" i="4"/>
  <c r="K1371" i="4"/>
  <c r="T1371" i="4"/>
  <c r="K1391" i="4"/>
  <c r="T1391" i="4"/>
  <c r="K1393" i="4"/>
  <c r="S1393" i="4"/>
  <c r="K1395" i="4"/>
  <c r="S1395" i="4"/>
  <c r="K1403" i="4"/>
  <c r="T1403" i="4"/>
  <c r="K1409" i="4"/>
  <c r="V1409" i="4"/>
  <c r="K1423" i="4"/>
  <c r="U1423" i="4"/>
  <c r="K1425" i="4"/>
  <c r="U1425" i="4"/>
  <c r="K1427" i="4"/>
  <c r="T1427" i="4"/>
  <c r="K1439" i="4"/>
  <c r="T1439" i="4"/>
  <c r="K1441" i="4"/>
  <c r="T1441" i="4"/>
  <c r="K1451" i="4"/>
  <c r="S1451" i="4"/>
  <c r="K1457" i="4"/>
  <c r="S1457" i="4"/>
  <c r="K1465" i="4"/>
  <c r="T1465" i="4"/>
  <c r="L1471" i="4"/>
  <c r="S1471" i="4"/>
  <c r="M1471" i="4"/>
  <c r="L1473" i="4"/>
  <c r="T1473" i="4"/>
  <c r="L1485" i="4"/>
  <c r="T1485" i="4"/>
  <c r="L1495" i="4"/>
  <c r="T1495" i="4"/>
  <c r="L1503" i="4"/>
  <c r="S1503" i="4"/>
  <c r="M1503" i="4"/>
  <c r="L1509" i="4"/>
  <c r="S1509" i="4"/>
  <c r="M1509" i="4"/>
  <c r="L1513" i="4"/>
  <c r="S1513" i="4"/>
  <c r="M1513" i="4"/>
  <c r="L1517" i="4"/>
  <c r="S1517" i="4"/>
  <c r="M1517" i="4"/>
  <c r="L1529" i="4"/>
  <c r="T1529" i="4"/>
  <c r="L1531" i="4"/>
  <c r="T1531" i="4"/>
  <c r="L1545" i="4"/>
  <c r="T1545" i="4"/>
  <c r="L1547" i="4"/>
  <c r="S1547" i="4"/>
  <c r="M1547" i="4"/>
  <c r="L1563" i="4"/>
  <c r="S1563" i="4"/>
  <c r="M1563" i="4"/>
  <c r="L1571" i="4"/>
  <c r="U1571" i="4"/>
  <c r="L1579" i="4"/>
  <c r="V1579" i="4"/>
  <c r="L1581" i="4"/>
  <c r="V1581" i="4"/>
  <c r="L1613" i="4"/>
  <c r="V1613" i="4"/>
  <c r="L1621" i="4"/>
  <c r="V1621" i="4"/>
  <c r="L1623" i="4"/>
  <c r="V1623" i="4"/>
  <c r="L1625" i="4"/>
  <c r="V1625" i="4"/>
  <c r="L1627" i="4"/>
  <c r="V1627" i="4"/>
  <c r="L1629" i="4"/>
  <c r="V1629" i="4"/>
  <c r="L1631" i="4"/>
  <c r="U1631" i="4"/>
  <c r="L1653" i="4"/>
  <c r="U1653" i="4"/>
  <c r="L1657" i="4"/>
  <c r="V1657" i="4"/>
  <c r="L1679" i="4"/>
  <c r="V1679" i="4"/>
  <c r="K1681" i="4"/>
  <c r="W1681" i="4"/>
  <c r="L1693" i="4"/>
  <c r="U1693" i="4"/>
  <c r="L1711" i="4"/>
  <c r="U1711" i="4"/>
  <c r="L1721" i="4"/>
  <c r="S1721" i="4"/>
  <c r="M1721" i="4"/>
  <c r="L1725" i="4"/>
  <c r="S1725" i="4"/>
  <c r="M1725" i="4"/>
  <c r="L1727" i="4"/>
  <c r="S1727" i="4"/>
  <c r="M1727" i="4"/>
  <c r="L1729" i="4"/>
  <c r="S1729" i="4"/>
  <c r="M1729" i="4"/>
  <c r="L1735" i="4"/>
  <c r="S1735" i="4"/>
  <c r="M1735" i="4"/>
  <c r="L1745" i="4"/>
  <c r="T1745" i="4"/>
  <c r="K794" i="4"/>
  <c r="U794" i="4"/>
  <c r="L798" i="4"/>
  <c r="T798" i="4"/>
  <c r="L802" i="4"/>
  <c r="T802" i="4"/>
  <c r="L806" i="4"/>
  <c r="T806" i="4"/>
  <c r="K808" i="4"/>
  <c r="V808" i="4"/>
  <c r="K842" i="4"/>
  <c r="W842" i="4"/>
  <c r="K846" i="4"/>
  <c r="V846" i="4"/>
  <c r="W848" i="4"/>
  <c r="K848" i="4"/>
  <c r="K852" i="4"/>
  <c r="W852" i="4"/>
  <c r="V854" i="4"/>
  <c r="K854" i="4"/>
  <c r="W856" i="4"/>
  <c r="K856" i="4"/>
  <c r="W858" i="4"/>
  <c r="K858" i="4"/>
  <c r="K862" i="4"/>
  <c r="W862" i="4"/>
  <c r="K866" i="4"/>
  <c r="W866" i="4"/>
  <c r="K870" i="4"/>
  <c r="W870" i="4"/>
  <c r="K874" i="4"/>
  <c r="V874" i="4"/>
  <c r="K880" i="4"/>
  <c r="U880" i="4"/>
  <c r="K884" i="4"/>
  <c r="U884" i="4"/>
  <c r="K888" i="4"/>
  <c r="U888" i="4"/>
  <c r="K892" i="4"/>
  <c r="U892" i="4"/>
  <c r="K896" i="4"/>
  <c r="T896" i="4"/>
  <c r="K900" i="4"/>
  <c r="S900" i="4"/>
  <c r="K904" i="4"/>
  <c r="S904" i="4"/>
  <c r="K908" i="4"/>
  <c r="S908" i="4"/>
  <c r="K912" i="4"/>
  <c r="S912" i="4"/>
  <c r="K916" i="4"/>
  <c r="V916" i="4"/>
  <c r="K920" i="4"/>
  <c r="V920" i="4"/>
  <c r="K922" i="4"/>
  <c r="W922" i="4"/>
  <c r="W930" i="4"/>
  <c r="K930" i="4"/>
  <c r="V952" i="4"/>
  <c r="K952" i="4"/>
  <c r="T966" i="4"/>
  <c r="K966" i="4"/>
  <c r="K970" i="4"/>
  <c r="T970" i="4"/>
  <c r="S974" i="4"/>
  <c r="K974" i="4"/>
  <c r="K988" i="4"/>
  <c r="T988" i="4"/>
  <c r="K992" i="4"/>
  <c r="T992" i="4"/>
  <c r="K996" i="4"/>
  <c r="T996" i="4"/>
  <c r="K1000" i="4"/>
  <c r="T1000" i="4"/>
  <c r="S1024" i="4"/>
  <c r="K1024" i="4"/>
  <c r="S1030" i="4"/>
  <c r="K1030" i="4"/>
  <c r="K1032" i="4"/>
  <c r="T1032" i="4"/>
  <c r="T1036" i="4"/>
  <c r="K1036" i="4"/>
  <c r="K1038" i="4"/>
  <c r="T1038" i="4"/>
  <c r="U1042" i="4"/>
  <c r="K1042" i="4"/>
  <c r="U1054" i="4"/>
  <c r="K1054" i="4"/>
  <c r="S1062" i="4"/>
  <c r="K1062" i="4"/>
  <c r="S1066" i="4"/>
  <c r="K1066" i="4"/>
  <c r="S1070" i="4"/>
  <c r="K1070" i="4"/>
  <c r="T1082" i="4"/>
  <c r="K1082" i="4"/>
  <c r="T1084" i="4"/>
  <c r="K1084" i="4"/>
  <c r="L1102" i="4"/>
  <c r="T1102" i="4"/>
  <c r="T1114" i="4"/>
  <c r="K1114" i="4"/>
  <c r="T1142" i="4"/>
  <c r="L1142" i="4"/>
  <c r="T1150" i="4"/>
  <c r="L1150" i="4"/>
  <c r="U1154" i="4"/>
  <c r="L1154" i="4"/>
  <c r="U1158" i="4"/>
  <c r="K1158" i="4"/>
  <c r="T1170" i="4"/>
  <c r="L1170" i="4"/>
  <c r="T1174" i="4"/>
  <c r="L1174" i="4"/>
  <c r="T1178" i="4"/>
  <c r="L1178" i="4"/>
  <c r="L1180" i="4"/>
  <c r="T1180" i="4"/>
  <c r="S1182" i="4"/>
  <c r="L1182" i="4"/>
  <c r="M1182" i="4"/>
  <c r="V1198" i="4"/>
  <c r="K1198" i="4"/>
  <c r="V1206" i="4"/>
  <c r="K1206" i="4"/>
  <c r="U1210" i="4"/>
  <c r="K1210" i="4"/>
  <c r="U1214" i="4"/>
  <c r="K1214" i="4"/>
  <c r="T1222" i="4"/>
  <c r="K1222" i="4"/>
  <c r="S1230" i="4"/>
  <c r="K1230" i="4"/>
  <c r="T1234" i="4"/>
  <c r="K1234" i="4"/>
  <c r="V1242" i="4"/>
  <c r="K1242" i="4"/>
  <c r="K1244" i="4"/>
  <c r="V1244" i="4"/>
  <c r="K1248" i="4"/>
  <c r="W1248" i="4"/>
  <c r="K1252" i="4"/>
  <c r="W1252" i="4"/>
  <c r="K1256" i="4"/>
  <c r="W1256" i="4"/>
  <c r="K1260" i="4"/>
  <c r="W1260" i="4"/>
  <c r="K1264" i="4"/>
  <c r="W1264" i="4"/>
  <c r="K1268" i="4"/>
  <c r="V1268" i="4"/>
  <c r="K1272" i="4"/>
  <c r="V1272" i="4"/>
  <c r="K1276" i="4"/>
  <c r="V1276" i="4"/>
  <c r="K1280" i="4"/>
  <c r="V1280" i="4"/>
  <c r="K1288" i="4"/>
  <c r="W1288" i="4"/>
  <c r="K1292" i="4"/>
  <c r="W1292" i="4"/>
  <c r="K1300" i="4"/>
  <c r="V1300" i="4"/>
  <c r="K1302" i="4"/>
  <c r="W1302" i="4"/>
  <c r="K1304" i="4"/>
  <c r="W1304" i="4"/>
  <c r="K1308" i="4"/>
  <c r="W1308" i="4"/>
  <c r="K1324" i="4"/>
  <c r="V1324" i="4"/>
  <c r="K1332" i="4"/>
  <c r="V1332" i="4"/>
  <c r="K1344" i="4"/>
  <c r="W1344" i="4"/>
  <c r="K1356" i="4"/>
  <c r="T1356" i="4"/>
  <c r="K1360" i="4"/>
  <c r="T1360" i="4"/>
  <c r="K1364" i="4"/>
  <c r="T1364" i="4"/>
  <c r="K1368" i="4"/>
  <c r="U1368" i="4"/>
  <c r="K1372" i="4"/>
  <c r="T1372" i="4"/>
  <c r="K1380" i="4"/>
  <c r="S1380" i="4"/>
  <c r="K1388" i="4"/>
  <c r="S1388" i="4"/>
  <c r="K1390" i="4"/>
  <c r="S1390" i="4"/>
  <c r="K1398" i="4"/>
  <c r="T1398" i="4"/>
  <c r="K1400" i="4"/>
  <c r="S1400" i="4"/>
  <c r="K1416" i="4"/>
  <c r="V1416" i="4"/>
  <c r="K1418" i="4"/>
  <c r="U1418" i="4"/>
  <c r="K1442" i="4"/>
  <c r="T1442" i="4"/>
  <c r="K1456" i="4"/>
  <c r="T1456" i="4"/>
  <c r="K1468" i="4"/>
  <c r="T1468" i="4"/>
  <c r="L1480" i="4"/>
  <c r="T1480" i="4"/>
  <c r="L1482" i="4"/>
  <c r="T1482" i="4"/>
  <c r="L1488" i="4"/>
  <c r="T1488" i="4"/>
  <c r="L1498" i="4"/>
  <c r="S1498" i="4"/>
  <c r="M1498" i="4"/>
  <c r="L1500" i="4"/>
  <c r="S1500" i="4"/>
  <c r="M1500" i="4"/>
  <c r="L1506" i="4"/>
  <c r="S1506" i="4"/>
  <c r="M1506" i="4"/>
  <c r="L1508" i="4"/>
  <c r="S1508" i="4"/>
  <c r="M1508" i="4"/>
  <c r="L1520" i="4"/>
  <c r="S1520" i="4"/>
  <c r="M1520" i="4"/>
  <c r="L1536" i="4"/>
  <c r="T1536" i="4"/>
  <c r="L1548" i="4"/>
  <c r="T1548" i="4"/>
  <c r="L1552" i="4"/>
  <c r="T1552" i="4"/>
  <c r="L1594" i="4"/>
  <c r="W1594" i="4"/>
  <c r="L1612" i="4"/>
  <c r="V1612" i="4"/>
  <c r="L1620" i="4"/>
  <c r="V1620" i="4"/>
  <c r="L1656" i="4"/>
  <c r="U1656" i="4"/>
  <c r="K1668" i="4"/>
  <c r="W1668" i="4"/>
  <c r="K1676" i="4"/>
  <c r="W1676" i="4"/>
  <c r="L1688" i="4"/>
  <c r="U1688" i="4"/>
  <c r="L1692" i="4"/>
  <c r="U1692" i="4"/>
  <c r="L1698" i="4"/>
  <c r="V1698" i="4"/>
  <c r="L1700" i="4"/>
  <c r="U1700" i="4"/>
  <c r="L1704" i="4"/>
  <c r="U1704" i="4"/>
  <c r="L1710" i="4"/>
  <c r="U1710" i="4"/>
  <c r="L1712" i="4"/>
  <c r="T1712" i="4"/>
  <c r="L1720" i="4"/>
  <c r="T1720" i="4"/>
  <c r="L1722" i="4"/>
  <c r="S1722" i="4"/>
  <c r="M1722" i="4"/>
  <c r="L1730" i="4"/>
  <c r="T1730" i="4"/>
  <c r="L1736" i="4"/>
  <c r="T1736" i="4"/>
  <c r="T33" i="4"/>
  <c r="K33" i="4"/>
  <c r="S37" i="4"/>
  <c r="K37" i="4"/>
  <c r="S45" i="4"/>
  <c r="K45" i="4"/>
  <c r="S53" i="4"/>
  <c r="K53" i="4"/>
  <c r="E8" i="4"/>
  <c r="F8" i="4"/>
  <c r="T18" i="4"/>
  <c r="K18" i="4"/>
  <c r="S25" i="4"/>
  <c r="K25" i="4"/>
  <c r="T29" i="4"/>
  <c r="K29" i="4"/>
  <c r="U41" i="4"/>
  <c r="K41" i="4"/>
  <c r="K65" i="4"/>
  <c r="T65" i="4"/>
  <c r="K69" i="4"/>
  <c r="S69" i="4"/>
  <c r="K73" i="4"/>
  <c r="S73" i="4"/>
  <c r="U77" i="4"/>
  <c r="K77" i="4"/>
  <c r="V81" i="4"/>
  <c r="K81" i="4"/>
  <c r="V85" i="4"/>
  <c r="K85" i="4"/>
  <c r="T89" i="4"/>
  <c r="K89" i="4"/>
  <c r="K93" i="4"/>
  <c r="T93" i="4"/>
  <c r="K97" i="4"/>
  <c r="S97" i="4"/>
  <c r="S101" i="4"/>
  <c r="K101" i="4"/>
  <c r="K105" i="4"/>
  <c r="S105" i="4"/>
  <c r="K109" i="4"/>
  <c r="S109" i="4"/>
  <c r="K117" i="4"/>
  <c r="S117" i="4"/>
  <c r="K121" i="4"/>
  <c r="T121" i="4"/>
  <c r="K125" i="4"/>
  <c r="S125" i="4"/>
  <c r="K129" i="4"/>
  <c r="T129" i="4"/>
  <c r="K133" i="4"/>
  <c r="S133" i="4"/>
  <c r="K137" i="4"/>
  <c r="U137" i="4"/>
  <c r="U141" i="4"/>
  <c r="K141" i="4"/>
  <c r="K149" i="4"/>
  <c r="T149" i="4"/>
  <c r="K153" i="4"/>
  <c r="U153" i="4"/>
  <c r="K157" i="4"/>
  <c r="T157" i="4"/>
  <c r="K161" i="4"/>
  <c r="T161" i="4"/>
  <c r="K165" i="4"/>
  <c r="T165" i="4"/>
  <c r="K169" i="4"/>
  <c r="U169" i="4"/>
  <c r="K173" i="4"/>
  <c r="T173" i="4"/>
  <c r="K177" i="4"/>
  <c r="T177" i="4"/>
  <c r="K181" i="4"/>
  <c r="T181" i="4"/>
  <c r="K185" i="4"/>
  <c r="S185" i="4"/>
  <c r="K189" i="4"/>
  <c r="S189" i="4"/>
  <c r="K193" i="4"/>
  <c r="S193" i="4"/>
  <c r="K197" i="4"/>
  <c r="S197" i="4"/>
  <c r="K201" i="4"/>
  <c r="T201" i="4"/>
  <c r="K205" i="4"/>
  <c r="T205" i="4"/>
  <c r="K213" i="4"/>
  <c r="U213" i="4"/>
  <c r="K217" i="4"/>
  <c r="U217" i="4"/>
  <c r="K219" i="4"/>
  <c r="T219" i="4"/>
  <c r="K229" i="4"/>
  <c r="S229" i="4"/>
  <c r="K233" i="4"/>
  <c r="T233" i="4"/>
  <c r="K237" i="4"/>
  <c r="T237" i="4"/>
  <c r="K241" i="4"/>
  <c r="T241" i="4"/>
  <c r="U245" i="4"/>
  <c r="K245" i="4"/>
  <c r="K249" i="4"/>
  <c r="U249" i="4"/>
  <c r="K253" i="4"/>
  <c r="U253" i="4"/>
  <c r="K261" i="4"/>
  <c r="S261" i="4"/>
  <c r="K265" i="4"/>
  <c r="T265" i="4"/>
  <c r="K273" i="4"/>
  <c r="U273" i="4"/>
  <c r="K281" i="4"/>
  <c r="U281" i="4"/>
  <c r="K285" i="4"/>
  <c r="U285" i="4"/>
  <c r="K289" i="4"/>
  <c r="T289" i="4"/>
  <c r="K293" i="4"/>
  <c r="T293" i="4"/>
  <c r="K297" i="4"/>
  <c r="T297" i="4"/>
  <c r="T301" i="4"/>
  <c r="K301" i="4"/>
  <c r="K305" i="4"/>
  <c r="T305" i="4"/>
  <c r="K309" i="4"/>
  <c r="T309" i="4"/>
  <c r="K313" i="4"/>
  <c r="S313" i="4"/>
  <c r="K317" i="4"/>
  <c r="T317" i="4"/>
  <c r="K321" i="4"/>
  <c r="T321" i="4"/>
  <c r="K325" i="4"/>
  <c r="S325" i="4"/>
  <c r="K327" i="4"/>
  <c r="S327" i="4"/>
  <c r="K333" i="4"/>
  <c r="T333" i="4"/>
  <c r="K335" i="4"/>
  <c r="T335" i="4"/>
  <c r="S337" i="4"/>
  <c r="K337" i="4"/>
  <c r="K341" i="4"/>
  <c r="T341" i="4"/>
  <c r="L349" i="4"/>
  <c r="T349" i="4"/>
  <c r="L353" i="4"/>
  <c r="T353" i="4"/>
  <c r="L371" i="4"/>
  <c r="S371" i="4"/>
  <c r="M371" i="4"/>
  <c r="T389" i="4"/>
  <c r="L389" i="4"/>
  <c r="K391" i="4"/>
  <c r="U391" i="4"/>
  <c r="K401" i="4"/>
  <c r="V401" i="4"/>
  <c r="K403" i="4"/>
  <c r="V403" i="4"/>
  <c r="K405" i="4"/>
  <c r="V405" i="4"/>
  <c r="V409" i="4"/>
  <c r="K409" i="4"/>
  <c r="U411" i="4"/>
  <c r="K411" i="4"/>
  <c r="K413" i="4"/>
  <c r="T413" i="4"/>
  <c r="K415" i="4"/>
  <c r="T415" i="4"/>
  <c r="K443" i="4"/>
  <c r="U443" i="4"/>
  <c r="K445" i="4"/>
  <c r="V445" i="4"/>
  <c r="W573" i="4"/>
  <c r="K573" i="4"/>
  <c r="W579" i="4"/>
  <c r="K579" i="4"/>
  <c r="K587" i="4"/>
  <c r="W587" i="4"/>
  <c r="K593" i="4"/>
  <c r="V593" i="4"/>
  <c r="W611" i="4"/>
  <c r="K611" i="4"/>
  <c r="K615" i="4"/>
  <c r="W615" i="4"/>
  <c r="W619" i="4"/>
  <c r="K619" i="4"/>
  <c r="U623" i="4"/>
  <c r="K623" i="4"/>
  <c r="K625" i="4"/>
  <c r="U625" i="4"/>
  <c r="K637" i="4"/>
  <c r="U637" i="4"/>
  <c r="U641" i="4"/>
  <c r="K641" i="4"/>
  <c r="K655" i="4"/>
  <c r="S655" i="4"/>
  <c r="K665" i="4"/>
  <c r="S665" i="4"/>
  <c r="K677" i="4"/>
  <c r="T677" i="4"/>
  <c r="K681" i="4"/>
  <c r="S681" i="4"/>
  <c r="K691" i="4"/>
  <c r="S691" i="4"/>
  <c r="M695" i="4"/>
  <c r="L695" i="4"/>
  <c r="S695" i="4"/>
  <c r="T697" i="4"/>
  <c r="L697" i="4"/>
  <c r="S699" i="4"/>
  <c r="M699" i="4"/>
  <c r="L699" i="4"/>
  <c r="S709" i="4"/>
  <c r="M709" i="4"/>
  <c r="L709" i="4"/>
  <c r="L711" i="4"/>
  <c r="S711" i="4"/>
  <c r="M711" i="4"/>
  <c r="L717" i="4"/>
  <c r="V717" i="4"/>
  <c r="K735" i="4"/>
  <c r="W735" i="4"/>
  <c r="K741" i="4"/>
  <c r="W741" i="4"/>
  <c r="K745" i="4"/>
  <c r="W745" i="4"/>
  <c r="W763" i="4"/>
  <c r="K763" i="4"/>
  <c r="W773" i="4"/>
  <c r="K773" i="4"/>
  <c r="K15" i="4"/>
  <c r="S15" i="4"/>
  <c r="S22" i="4"/>
  <c r="K22" i="4"/>
  <c r="S26" i="4"/>
  <c r="K26" i="4"/>
  <c r="T30" i="4"/>
  <c r="K30" i="4"/>
  <c r="K34" i="4"/>
  <c r="T34" i="4"/>
  <c r="T40" i="4"/>
  <c r="K40" i="4"/>
  <c r="K46" i="4"/>
  <c r="T46" i="4"/>
  <c r="K48" i="4"/>
  <c r="T48" i="4"/>
  <c r="K50" i="4"/>
  <c r="T50" i="4"/>
  <c r="K54" i="4"/>
  <c r="S54" i="4"/>
  <c r="T94" i="4"/>
  <c r="K94" i="4"/>
  <c r="S102" i="4"/>
  <c r="K102" i="4"/>
  <c r="S114" i="4"/>
  <c r="K114" i="4"/>
  <c r="S122" i="4"/>
  <c r="K122" i="4"/>
  <c r="S130" i="4"/>
  <c r="K130" i="4"/>
  <c r="U142" i="4"/>
  <c r="K142" i="4"/>
  <c r="S328" i="4"/>
  <c r="K328" i="4"/>
  <c r="T336" i="4"/>
  <c r="K336" i="4"/>
  <c r="K338" i="4"/>
  <c r="S338" i="4"/>
  <c r="L370" i="4"/>
  <c r="S370" i="4"/>
  <c r="M370" i="4"/>
  <c r="L374" i="4"/>
  <c r="T374" i="4"/>
  <c r="L378" i="4"/>
  <c r="T378" i="4"/>
  <c r="U390" i="4"/>
  <c r="L390" i="4"/>
  <c r="T392" i="4"/>
  <c r="L392" i="4"/>
  <c r="K396" i="4"/>
  <c r="U396" i="4"/>
  <c r="K400" i="4"/>
  <c r="V400" i="4"/>
  <c r="V402" i="4"/>
  <c r="K402" i="4"/>
  <c r="V404" i="4"/>
  <c r="K404" i="4"/>
  <c r="V408" i="4"/>
  <c r="K408" i="4"/>
  <c r="U412" i="4"/>
  <c r="K412" i="4"/>
  <c r="T414" i="4"/>
  <c r="K414" i="4"/>
  <c r="K418" i="4"/>
  <c r="S418" i="4"/>
  <c r="K422" i="4"/>
  <c r="S422" i="4"/>
  <c r="T426" i="4"/>
  <c r="K426" i="4"/>
  <c r="K438" i="4"/>
  <c r="T438" i="4"/>
  <c r="K442" i="4"/>
  <c r="U442" i="4"/>
  <c r="V444" i="4"/>
  <c r="K444" i="4"/>
  <c r="V446" i="4"/>
  <c r="K446" i="4"/>
  <c r="K454" i="4"/>
  <c r="V454" i="4"/>
  <c r="K458" i="4"/>
  <c r="U458" i="4"/>
  <c r="K466" i="4"/>
  <c r="T466" i="4"/>
  <c r="K470" i="4"/>
  <c r="S470" i="4"/>
  <c r="K474" i="4"/>
  <c r="T474" i="4"/>
  <c r="K478" i="4"/>
  <c r="T478" i="4"/>
  <c r="K482" i="4"/>
  <c r="U482" i="4"/>
  <c r="K490" i="4"/>
  <c r="T490" i="4"/>
  <c r="K494" i="4"/>
  <c r="T494" i="4"/>
  <c r="K498" i="4"/>
  <c r="T498" i="4"/>
  <c r="K502" i="4"/>
  <c r="T502" i="4"/>
  <c r="T506" i="4"/>
  <c r="K506" i="4"/>
  <c r="K510" i="4"/>
  <c r="T510" i="4"/>
  <c r="K516" i="4"/>
  <c r="U516" i="4"/>
  <c r="K520" i="4"/>
  <c r="U520" i="4"/>
  <c r="K536" i="4"/>
  <c r="U536" i="4"/>
  <c r="K540" i="4"/>
  <c r="U540" i="4"/>
  <c r="K544" i="4"/>
  <c r="T544" i="4"/>
  <c r="K548" i="4"/>
  <c r="T548" i="4"/>
  <c r="K552" i="4"/>
  <c r="T552" i="4"/>
  <c r="K556" i="4"/>
  <c r="T556" i="4"/>
  <c r="K560" i="4"/>
  <c r="T560" i="4"/>
  <c r="K564" i="4"/>
  <c r="U564" i="4"/>
  <c r="K568" i="4"/>
  <c r="V568" i="4"/>
  <c r="K584" i="4"/>
  <c r="W584" i="4"/>
  <c r="V588" i="4"/>
  <c r="K588" i="4"/>
  <c r="K596" i="4"/>
  <c r="W596" i="4"/>
  <c r="K600" i="4"/>
  <c r="W600" i="4"/>
  <c r="K604" i="4"/>
  <c r="W604" i="4"/>
  <c r="U628" i="4"/>
  <c r="K628" i="4"/>
  <c r="K634" i="4"/>
  <c r="T634" i="4"/>
  <c r="K644" i="4"/>
  <c r="T644" i="4"/>
  <c r="K648" i="4"/>
  <c r="T648" i="4"/>
  <c r="S652" i="4"/>
  <c r="K652" i="4"/>
  <c r="S662" i="4"/>
  <c r="K662" i="4"/>
  <c r="S664" i="4"/>
  <c r="K664" i="4"/>
  <c r="K666" i="4"/>
  <c r="T666" i="4"/>
  <c r="K672" i="4"/>
  <c r="T672" i="4"/>
  <c r="K692" i="4"/>
  <c r="T692" i="4"/>
  <c r="L696" i="4"/>
  <c r="S696" i="4"/>
  <c r="M696" i="4"/>
  <c r="S700" i="4"/>
  <c r="M700" i="4"/>
  <c r="L700" i="4"/>
  <c r="T712" i="4"/>
  <c r="L712" i="4"/>
  <c r="K724" i="4"/>
  <c r="W724" i="4"/>
  <c r="W726" i="4"/>
  <c r="K726" i="4"/>
  <c r="W732" i="4"/>
  <c r="K732" i="4"/>
  <c r="W738" i="4"/>
  <c r="K738" i="4"/>
  <c r="W758" i="4"/>
  <c r="K758" i="4"/>
  <c r="W766" i="4"/>
  <c r="K766" i="4"/>
  <c r="W776" i="4"/>
  <c r="K776" i="4"/>
  <c r="W778" i="4"/>
  <c r="K778" i="4"/>
  <c r="W786" i="4"/>
  <c r="K786" i="4"/>
  <c r="V788" i="4"/>
  <c r="K788" i="4"/>
  <c r="U790" i="4"/>
  <c r="K790" i="4"/>
  <c r="W809" i="4"/>
  <c r="K809" i="4"/>
  <c r="K813" i="4"/>
  <c r="W813" i="4"/>
  <c r="K817" i="4"/>
  <c r="W817" i="4"/>
  <c r="K821" i="4"/>
  <c r="U821" i="4"/>
  <c r="K825" i="4"/>
  <c r="V825" i="4"/>
  <c r="K829" i="4"/>
  <c r="W829" i="4"/>
  <c r="K837" i="4"/>
  <c r="V837" i="4"/>
  <c r="W849" i="4"/>
  <c r="K849" i="4"/>
  <c r="W857" i="4"/>
  <c r="K857" i="4"/>
  <c r="V875" i="4"/>
  <c r="K875" i="4"/>
  <c r="U877" i="4"/>
  <c r="K877" i="4"/>
  <c r="W923" i="4"/>
  <c r="K923" i="4"/>
  <c r="K929" i="4"/>
  <c r="W929" i="4"/>
  <c r="W933" i="4"/>
  <c r="K933" i="4"/>
  <c r="W945" i="4"/>
  <c r="K945" i="4"/>
  <c r="K957" i="4"/>
  <c r="U957" i="4"/>
  <c r="K965" i="4"/>
  <c r="T965" i="4"/>
  <c r="S967" i="4"/>
  <c r="K967" i="4"/>
  <c r="T973" i="4"/>
  <c r="K973" i="4"/>
  <c r="S975" i="4"/>
  <c r="K975" i="4"/>
  <c r="K1007" i="4"/>
  <c r="S1007" i="4"/>
  <c r="K1011" i="4"/>
  <c r="T1011" i="4"/>
  <c r="S1017" i="4"/>
  <c r="K1017" i="4"/>
  <c r="K1021" i="4"/>
  <c r="S1021" i="4"/>
  <c r="T1047" i="4"/>
  <c r="K1047" i="4"/>
  <c r="T1059" i="4"/>
  <c r="K1059" i="4"/>
  <c r="K1075" i="4"/>
  <c r="M44" i="1"/>
  <c r="Z35" i="2" s="1"/>
  <c r="T1075" i="4"/>
  <c r="T1081" i="4"/>
  <c r="K1081" i="4"/>
  <c r="K1085" i="4"/>
  <c r="T1085" i="4"/>
  <c r="K1089" i="4"/>
  <c r="S1089" i="4"/>
  <c r="L1093" i="4"/>
  <c r="T1093" i="4"/>
  <c r="S1097" i="4"/>
  <c r="L1097" i="4"/>
  <c r="M1097" i="4"/>
  <c r="V1105" i="4"/>
  <c r="K1105" i="4"/>
  <c r="U1107" i="4"/>
  <c r="K1107" i="4"/>
  <c r="K1109" i="4"/>
  <c r="U1109" i="4"/>
  <c r="T1111" i="4"/>
  <c r="K1111" i="4"/>
  <c r="S1127" i="4"/>
  <c r="L1127" i="4"/>
  <c r="M1127" i="4"/>
  <c r="T1131" i="4"/>
  <c r="L1131" i="4"/>
  <c r="T1143" i="4"/>
  <c r="L1143" i="4"/>
  <c r="T1147" i="4"/>
  <c r="L1147" i="4"/>
  <c r="K1155" i="4"/>
  <c r="U1155" i="4"/>
  <c r="V1203" i="4"/>
  <c r="K1203" i="4"/>
  <c r="U1215" i="4"/>
  <c r="K1215" i="4"/>
  <c r="K1217" i="4"/>
  <c r="U1217" i="4"/>
  <c r="K1219" i="4"/>
  <c r="M35" i="1"/>
  <c r="Z26" i="2" s="1"/>
  <c r="T1219" i="4"/>
  <c r="T1227" i="4"/>
  <c r="K1227" i="4"/>
  <c r="K1229" i="4"/>
  <c r="T1229" i="4"/>
  <c r="K1245" i="4"/>
  <c r="V1245" i="4"/>
  <c r="K1249" i="4"/>
  <c r="W1249" i="4"/>
  <c r="K1253" i="4"/>
  <c r="W1253" i="4"/>
  <c r="K1265" i="4"/>
  <c r="W1265" i="4"/>
  <c r="K1273" i="4"/>
  <c r="V1273" i="4"/>
  <c r="K1305" i="4"/>
  <c r="W1305" i="4"/>
  <c r="K1309" i="4"/>
  <c r="W1309" i="4"/>
  <c r="K1337" i="4"/>
  <c r="W1337" i="4"/>
  <c r="K1345" i="4"/>
  <c r="W1345" i="4"/>
  <c r="K1361" i="4"/>
  <c r="T1361" i="4"/>
  <c r="K1369" i="4"/>
  <c r="T1369" i="4"/>
  <c r="K1385" i="4"/>
  <c r="T1385" i="4"/>
  <c r="K1411" i="4"/>
  <c r="V1411" i="4"/>
  <c r="K1421" i="4"/>
  <c r="U1421" i="4"/>
  <c r="K1447" i="4"/>
  <c r="U1447" i="4"/>
  <c r="K1449" i="4"/>
  <c r="T1449" i="4"/>
  <c r="K1455" i="4"/>
  <c r="S1455" i="4"/>
  <c r="K1469" i="4"/>
  <c r="T1469" i="4"/>
  <c r="L1477" i="4"/>
  <c r="T1477" i="4"/>
  <c r="L1481" i="4"/>
  <c r="S1481" i="4"/>
  <c r="M1481" i="4"/>
  <c r="L1493" i="4"/>
  <c r="T1493" i="4"/>
  <c r="L1501" i="4"/>
  <c r="S1501" i="4"/>
  <c r="M1501" i="4"/>
  <c r="L1505" i="4"/>
  <c r="T1505" i="4"/>
  <c r="L1523" i="4"/>
  <c r="S1523" i="4"/>
  <c r="M1523" i="4"/>
  <c r="L1549" i="4"/>
  <c r="S1549" i="4"/>
  <c r="M1549" i="4"/>
  <c r="L1561" i="4"/>
  <c r="T1561" i="4"/>
  <c r="L1567" i="4"/>
  <c r="U1567" i="4"/>
  <c r="L1569" i="4"/>
  <c r="U1569" i="4"/>
  <c r="L1583" i="4"/>
  <c r="W1583" i="4"/>
  <c r="L1593" i="4"/>
  <c r="W1593" i="4"/>
  <c r="L1599" i="4"/>
  <c r="W1599" i="4"/>
  <c r="L1611" i="4"/>
  <c r="V1611" i="4"/>
  <c r="L1619" i="4"/>
  <c r="V1619" i="4"/>
  <c r="L1635" i="4"/>
  <c r="U1635" i="4"/>
  <c r="L1655" i="4"/>
  <c r="U1655" i="4"/>
  <c r="L1659" i="4"/>
  <c r="V1659" i="4"/>
  <c r="K1663" i="4"/>
  <c r="W1663" i="4"/>
  <c r="K1667" i="4"/>
  <c r="W1667" i="4"/>
  <c r="K1669" i="4"/>
  <c r="W1669" i="4"/>
  <c r="K1683" i="4"/>
  <c r="W1683" i="4"/>
  <c r="L1695" i="4"/>
  <c r="V1695" i="4"/>
  <c r="L1699" i="4"/>
  <c r="V1699" i="4"/>
  <c r="L1701" i="4"/>
  <c r="U1701" i="4"/>
  <c r="L1709" i="4"/>
  <c r="U1709" i="4"/>
  <c r="L1723" i="4"/>
  <c r="S1723" i="4"/>
  <c r="M1723" i="4"/>
  <c r="K796" i="4"/>
  <c r="U796" i="4"/>
  <c r="L800" i="4"/>
  <c r="T800" i="4"/>
  <c r="K804" i="4"/>
  <c r="U804" i="4"/>
  <c r="W850" i="4"/>
  <c r="K850" i="4"/>
  <c r="K860" i="4"/>
  <c r="W860" i="4"/>
  <c r="K864" i="4"/>
  <c r="W864" i="4"/>
  <c r="K868" i="4"/>
  <c r="W868" i="4"/>
  <c r="K872" i="4"/>
  <c r="W872" i="4"/>
  <c r="K876" i="4"/>
  <c r="V876" i="4"/>
  <c r="V878" i="4"/>
  <c r="K878" i="4"/>
  <c r="K882" i="4"/>
  <c r="V882" i="4"/>
  <c r="K886" i="4"/>
  <c r="U886" i="4"/>
  <c r="K890" i="4"/>
  <c r="U890" i="4"/>
  <c r="K894" i="4"/>
  <c r="U894" i="4"/>
  <c r="K898" i="4"/>
  <c r="T898" i="4"/>
  <c r="K902" i="4"/>
  <c r="T902" i="4"/>
  <c r="K910" i="4"/>
  <c r="T910" i="4"/>
  <c r="K914" i="4"/>
  <c r="U914" i="4"/>
  <c r="K918" i="4"/>
  <c r="W918" i="4"/>
  <c r="K926" i="4"/>
  <c r="V926" i="4"/>
  <c r="W932" i="4"/>
  <c r="K932" i="4"/>
  <c r="W934" i="4"/>
  <c r="K934" i="4"/>
  <c r="K936" i="4"/>
  <c r="V936" i="4"/>
  <c r="W940" i="4"/>
  <c r="K940" i="4"/>
  <c r="K944" i="4"/>
  <c r="V944" i="4"/>
  <c r="V946" i="4"/>
  <c r="K946" i="4"/>
  <c r="K948" i="4"/>
  <c r="W948" i="4"/>
  <c r="K954" i="4"/>
  <c r="V954" i="4"/>
  <c r="U958" i="4"/>
  <c r="K958" i="4"/>
  <c r="K962" i="4"/>
  <c r="T962" i="4"/>
  <c r="T972" i="4"/>
  <c r="K972" i="4"/>
  <c r="K978" i="4"/>
  <c r="T978" i="4"/>
  <c r="K980" i="4"/>
  <c r="S980" i="4"/>
  <c r="K982" i="4"/>
  <c r="S982" i="4"/>
  <c r="K986" i="4"/>
  <c r="S986" i="4"/>
  <c r="K994" i="4"/>
  <c r="T994" i="4"/>
  <c r="K998" i="4"/>
  <c r="T998" i="4"/>
  <c r="S1004" i="4"/>
  <c r="K1004" i="4"/>
  <c r="K1016" i="4"/>
  <c r="S1016" i="4"/>
  <c r="T1018" i="4"/>
  <c r="K1018" i="4"/>
  <c r="S1022" i="4"/>
  <c r="K1022" i="4"/>
  <c r="K1026" i="4"/>
  <c r="S1026" i="4"/>
  <c r="T1040" i="4"/>
  <c r="K1040" i="4"/>
  <c r="S1060" i="4"/>
  <c r="K1060" i="4"/>
  <c r="S1064" i="4"/>
  <c r="K1064" i="4"/>
  <c r="S1068" i="4"/>
  <c r="K1068" i="4"/>
  <c r="T1076" i="4"/>
  <c r="K1076" i="4"/>
  <c r="S1092" i="4"/>
  <c r="L1092" i="4"/>
  <c r="M1092" i="4"/>
  <c r="L1094" i="4"/>
  <c r="M1094" i="4"/>
  <c r="S1094" i="4"/>
  <c r="U1104" i="4"/>
  <c r="K1104" i="4"/>
  <c r="K1106" i="4"/>
  <c r="U1106" i="4"/>
  <c r="K1108" i="4"/>
  <c r="V1108" i="4"/>
  <c r="K1112" i="4"/>
  <c r="T1112" i="4"/>
  <c r="L1130" i="4"/>
  <c r="M1130" i="4"/>
  <c r="S1130" i="4"/>
  <c r="S1132" i="4"/>
  <c r="L1132" i="4"/>
  <c r="M1132" i="4"/>
  <c r="S1136" i="4"/>
  <c r="L1136" i="4"/>
  <c r="M1136" i="4"/>
  <c r="T1140" i="4"/>
  <c r="L1140" i="4"/>
  <c r="S1148" i="4"/>
  <c r="L1148" i="4"/>
  <c r="M1148" i="4"/>
  <c r="T1152" i="4"/>
  <c r="L1152" i="4"/>
  <c r="U1156" i="4"/>
  <c r="K1156" i="4"/>
  <c r="T1164" i="4"/>
  <c r="L1164" i="4"/>
  <c r="T1168" i="4"/>
  <c r="L1168" i="4"/>
  <c r="T1184" i="4"/>
  <c r="L1184" i="4"/>
  <c r="T1188" i="4"/>
  <c r="L1188" i="4"/>
  <c r="W1200" i="4"/>
  <c r="K1200" i="4"/>
  <c r="V1204" i="4"/>
  <c r="K1204" i="4"/>
  <c r="U1208" i="4"/>
  <c r="K1208" i="4"/>
  <c r="U1212" i="4"/>
  <c r="K1212" i="4"/>
  <c r="T1220" i="4"/>
  <c r="K1220" i="4"/>
  <c r="T1228" i="4"/>
  <c r="K1228" i="4"/>
  <c r="U1236" i="4"/>
  <c r="K1236" i="4"/>
  <c r="U1240" i="4"/>
  <c r="K1240" i="4"/>
  <c r="K1246" i="4"/>
  <c r="V1246" i="4"/>
  <c r="K1250" i="4"/>
  <c r="W1250" i="4"/>
  <c r="K1258" i="4"/>
  <c r="W1258" i="4"/>
  <c r="K1262" i="4"/>
  <c r="W1262" i="4"/>
  <c r="K1266" i="4"/>
  <c r="W1266" i="4"/>
  <c r="K1278" i="4"/>
  <c r="V1278" i="4"/>
  <c r="K1282" i="4"/>
  <c r="V1282" i="4"/>
  <c r="K1290" i="4"/>
  <c r="W1290" i="4"/>
  <c r="K1306" i="4"/>
  <c r="W1306" i="4"/>
  <c r="K1310" i="4"/>
  <c r="W1310" i="4"/>
  <c r="K1314" i="4"/>
  <c r="W1314" i="4"/>
  <c r="K1334" i="4"/>
  <c r="V1334" i="4"/>
  <c r="K1338" i="4"/>
  <c r="V1338" i="4"/>
  <c r="K1346" i="4"/>
  <c r="W1346" i="4"/>
  <c r="K1358" i="4"/>
  <c r="T1358" i="4"/>
  <c r="K1366" i="4"/>
  <c r="T1366" i="4"/>
  <c r="K1374" i="4"/>
  <c r="T1374" i="4"/>
  <c r="K1378" i="4"/>
  <c r="T1378" i="4"/>
  <c r="K1382" i="4"/>
  <c r="T1382" i="4"/>
  <c r="K1392" i="4"/>
  <c r="S1392" i="4"/>
  <c r="K1404" i="4"/>
  <c r="T1404" i="4"/>
  <c r="K1406" i="4"/>
  <c r="S1406" i="4"/>
  <c r="K1412" i="4"/>
  <c r="V1412" i="4"/>
  <c r="K1422" i="4"/>
  <c r="U1422" i="4"/>
  <c r="K1428" i="4"/>
  <c r="T1428" i="4"/>
  <c r="K1430" i="4"/>
  <c r="S1430" i="4"/>
  <c r="K1438" i="4"/>
  <c r="T1438" i="4"/>
  <c r="K1440" i="4"/>
  <c r="T1440" i="4"/>
  <c r="K1446" i="4"/>
  <c r="U1446" i="4"/>
  <c r="K1448" i="4"/>
  <c r="T1448" i="4"/>
  <c r="K1458" i="4"/>
  <c r="T1458" i="4"/>
  <c r="K1464" i="4"/>
  <c r="S1464" i="4"/>
  <c r="L1466" i="4"/>
  <c r="S1466" i="4"/>
  <c r="M1466" i="4"/>
  <c r="L1472" i="4"/>
  <c r="S1472" i="4"/>
  <c r="M1472" i="4"/>
  <c r="L1476" i="4"/>
  <c r="S1476" i="4"/>
  <c r="M1476" i="4"/>
  <c r="L1484" i="4"/>
  <c r="S1484" i="4"/>
  <c r="M1484" i="4"/>
  <c r="L1490" i="4"/>
  <c r="T1490" i="4"/>
  <c r="L1492" i="4"/>
  <c r="T1492" i="4"/>
  <c r="L1510" i="4"/>
  <c r="S1510" i="4"/>
  <c r="M1510" i="4"/>
  <c r="L1522" i="4"/>
  <c r="T1522" i="4"/>
  <c r="L1526" i="4"/>
  <c r="S1526" i="4"/>
  <c r="M1526" i="4"/>
  <c r="L1530" i="4"/>
  <c r="S1530" i="4"/>
  <c r="M1530" i="4"/>
  <c r="L1538" i="4"/>
  <c r="T1538" i="4"/>
  <c r="L1540" i="4"/>
  <c r="U1540" i="4"/>
  <c r="L1542" i="4"/>
  <c r="S1542" i="4"/>
  <c r="M1542" i="4"/>
  <c r="L1560" i="4"/>
  <c r="T1560" i="4"/>
  <c r="L1564" i="4"/>
  <c r="T1564" i="4"/>
  <c r="L1568" i="4"/>
  <c r="U1568" i="4"/>
  <c r="L1570" i="4"/>
  <c r="V1570" i="4"/>
  <c r="L1574" i="4"/>
  <c r="V1574" i="4"/>
  <c r="L1578" i="4"/>
  <c r="V1578" i="4"/>
  <c r="L1582" i="4"/>
  <c r="V1582" i="4"/>
  <c r="L1584" i="4"/>
  <c r="W1584" i="4"/>
  <c r="L1590" i="4"/>
  <c r="W1590" i="4"/>
  <c r="L1600" i="4"/>
  <c r="W1600" i="4"/>
  <c r="L1602" i="4"/>
  <c r="W1602" i="4"/>
  <c r="L1608" i="4"/>
  <c r="V1608" i="4"/>
  <c r="L1618" i="4"/>
  <c r="V1618" i="4"/>
  <c r="L1622" i="4"/>
  <c r="V1622" i="4"/>
  <c r="L1626" i="4"/>
  <c r="V1626" i="4"/>
  <c r="L1630" i="4"/>
  <c r="U1630" i="4"/>
  <c r="L1634" i="4"/>
  <c r="V1634" i="4"/>
  <c r="L1636" i="4"/>
  <c r="U1636" i="4"/>
  <c r="L1638" i="4"/>
  <c r="U1638" i="4"/>
  <c r="L1646" i="4"/>
  <c r="U1646" i="4"/>
  <c r="L1650" i="4"/>
  <c r="T1650" i="4"/>
  <c r="L1654" i="4"/>
  <c r="U1654" i="4"/>
  <c r="L1658" i="4"/>
  <c r="V1658" i="4"/>
  <c r="K1662" i="4"/>
  <c r="W1662" i="4"/>
  <c r="K1674" i="4"/>
  <c r="W1674" i="4"/>
  <c r="L1678" i="4"/>
  <c r="V1678" i="4"/>
  <c r="K1680" i="4"/>
  <c r="W1680" i="4"/>
  <c r="L1694" i="4"/>
  <c r="V1694" i="4"/>
  <c r="L1702" i="4"/>
  <c r="U1702" i="4"/>
  <c r="L1718" i="4"/>
  <c r="S1718" i="4"/>
  <c r="M1718" i="4"/>
  <c r="L1726" i="4"/>
  <c r="S1726" i="4"/>
  <c r="M1726" i="4"/>
  <c r="L1728" i="4"/>
  <c r="S1728" i="4"/>
  <c r="M1728" i="4"/>
  <c r="L1738" i="4"/>
  <c r="T1738" i="4"/>
  <c r="L1742" i="4"/>
  <c r="T1742" i="4"/>
  <c r="L1744" i="4"/>
  <c r="T1744" i="4"/>
  <c r="S10" i="4"/>
  <c r="K10" i="4"/>
  <c r="K63" i="4"/>
  <c r="S63" i="4"/>
  <c r="K67" i="4"/>
  <c r="S67" i="4"/>
  <c r="T71" i="4"/>
  <c r="K71" i="4"/>
  <c r="K75" i="4"/>
  <c r="T75" i="4"/>
  <c r="K83" i="4"/>
  <c r="V83" i="4"/>
  <c r="K87" i="4"/>
  <c r="U87" i="4"/>
  <c r="K91" i="4"/>
  <c r="T91" i="4"/>
  <c r="K95" i="4"/>
  <c r="S95" i="4"/>
  <c r="K99" i="4"/>
  <c r="T99" i="4"/>
  <c r="K107" i="4"/>
  <c r="S107" i="4"/>
  <c r="K113" i="4"/>
  <c r="S113" i="4"/>
  <c r="T115" i="4"/>
  <c r="K115" i="4"/>
  <c r="K119" i="4"/>
  <c r="S119" i="4"/>
  <c r="S123" i="4"/>
  <c r="K123" i="4"/>
  <c r="K131" i="4"/>
  <c r="T131" i="4"/>
  <c r="K135" i="4"/>
  <c r="T135" i="4"/>
  <c r="K139" i="4"/>
  <c r="U139" i="4"/>
  <c r="U143" i="4"/>
  <c r="K143" i="4"/>
  <c r="K151" i="4"/>
  <c r="T151" i="4"/>
  <c r="K155" i="4"/>
  <c r="T155" i="4"/>
  <c r="K159" i="4"/>
  <c r="T159" i="4"/>
  <c r="K163" i="4"/>
  <c r="T163" i="4"/>
  <c r="K171" i="4"/>
  <c r="T171" i="4"/>
  <c r="K175" i="4"/>
  <c r="T175" i="4"/>
  <c r="K179" i="4"/>
  <c r="T179" i="4"/>
  <c r="K183" i="4"/>
  <c r="S183" i="4"/>
  <c r="K187" i="4"/>
  <c r="T187" i="4"/>
  <c r="K191" i="4"/>
  <c r="T191" i="4"/>
  <c r="K195" i="4"/>
  <c r="T195" i="4"/>
  <c r="K199" i="4"/>
  <c r="T199" i="4"/>
  <c r="K203" i="4"/>
  <c r="T203" i="4"/>
  <c r="K207" i="4"/>
  <c r="T207" i="4"/>
  <c r="K211" i="4"/>
  <c r="U211" i="4"/>
  <c r="K215" i="4"/>
  <c r="U215" i="4"/>
  <c r="K221" i="4"/>
  <c r="T221" i="4"/>
  <c r="K227" i="4"/>
  <c r="T227" i="4"/>
  <c r="K231" i="4"/>
  <c r="T231" i="4"/>
  <c r="K235" i="4"/>
  <c r="T235" i="4"/>
  <c r="K239" i="4"/>
  <c r="S239" i="4"/>
  <c r="K243" i="4"/>
  <c r="T243" i="4"/>
  <c r="K247" i="4"/>
  <c r="U247" i="4"/>
  <c r="K251" i="4"/>
  <c r="U251" i="4"/>
  <c r="K255" i="4"/>
  <c r="T255" i="4"/>
  <c r="S263" i="4"/>
  <c r="K263" i="4"/>
  <c r="K267" i="4"/>
  <c r="T267" i="4"/>
  <c r="K271" i="4"/>
  <c r="T271" i="4"/>
  <c r="K275" i="4"/>
  <c r="T275" i="4"/>
  <c r="K279" i="4"/>
  <c r="V279" i="4"/>
  <c r="K283" i="4"/>
  <c r="U283" i="4"/>
  <c r="K287" i="4"/>
  <c r="T287" i="4"/>
  <c r="K295" i="4"/>
  <c r="T295" i="4"/>
  <c r="K299" i="4"/>
  <c r="T299" i="4"/>
  <c r="K303" i="4"/>
  <c r="S303" i="4"/>
  <c r="K311" i="4"/>
  <c r="T311" i="4"/>
  <c r="K315" i="4"/>
  <c r="U315" i="4"/>
  <c r="K319" i="4"/>
  <c r="T319" i="4"/>
  <c r="K323" i="4"/>
  <c r="T323" i="4"/>
  <c r="K331" i="4"/>
  <c r="T331" i="4"/>
  <c r="L339" i="4"/>
  <c r="S339" i="4"/>
  <c r="M339" i="4"/>
  <c r="L347" i="4"/>
  <c r="S347" i="4"/>
  <c r="M347" i="4"/>
  <c r="L351" i="4"/>
  <c r="T351" i="4"/>
  <c r="K355" i="4"/>
  <c r="U355" i="4"/>
  <c r="K357" i="4"/>
  <c r="U357" i="4"/>
  <c r="U361" i="4"/>
  <c r="K361" i="4"/>
  <c r="K363" i="4"/>
  <c r="U363" i="4"/>
  <c r="L369" i="4"/>
  <c r="S369" i="4"/>
  <c r="M369" i="4"/>
  <c r="T385" i="4"/>
  <c r="L385" i="4"/>
  <c r="M387" i="4"/>
  <c r="L387" i="4"/>
  <c r="S387" i="4"/>
  <c r="V407" i="4"/>
  <c r="K407" i="4"/>
  <c r="K427" i="4"/>
  <c r="S427" i="4"/>
  <c r="K431" i="4"/>
  <c r="T431" i="4"/>
  <c r="K433" i="4"/>
  <c r="T433" i="4"/>
  <c r="K435" i="4"/>
  <c r="S435" i="4"/>
  <c r="K447" i="4"/>
  <c r="V447" i="4"/>
  <c r="T463" i="4"/>
  <c r="K463" i="4"/>
  <c r="T487" i="4"/>
  <c r="K487" i="4"/>
  <c r="W575" i="4"/>
  <c r="K575" i="4"/>
  <c r="V589" i="4"/>
  <c r="K589" i="4"/>
  <c r="W609" i="4"/>
  <c r="K609" i="4"/>
  <c r="V621" i="4"/>
  <c r="K621" i="4"/>
  <c r="U639" i="4"/>
  <c r="K639" i="4"/>
  <c r="T661" i="4"/>
  <c r="K661" i="4"/>
  <c r="K663" i="4"/>
  <c r="S663" i="4"/>
  <c r="K679" i="4"/>
  <c r="S679" i="4"/>
  <c r="K683" i="4"/>
  <c r="S683" i="4"/>
  <c r="K689" i="4"/>
  <c r="T689" i="4"/>
  <c r="L703" i="4"/>
  <c r="S703" i="4"/>
  <c r="M703" i="4"/>
  <c r="T705" i="4"/>
  <c r="L705" i="4"/>
  <c r="L707" i="4"/>
  <c r="S707" i="4"/>
  <c r="M707" i="4"/>
  <c r="M41" i="1"/>
  <c r="Z32" i="2" s="1"/>
  <c r="L715" i="4"/>
  <c r="W715" i="4"/>
  <c r="L719" i="4"/>
  <c r="U719" i="4"/>
  <c r="V723" i="4"/>
  <c r="L723" i="4"/>
  <c r="W725" i="4"/>
  <c r="K725" i="4"/>
  <c r="W729" i="4"/>
  <c r="K729" i="4"/>
  <c r="W739" i="4"/>
  <c r="K739" i="4"/>
  <c r="K743" i="4"/>
  <c r="W743" i="4"/>
  <c r="W749" i="4"/>
  <c r="K749" i="4"/>
  <c r="K751" i="4"/>
  <c r="W751" i="4"/>
  <c r="K755" i="4"/>
  <c r="W755" i="4"/>
  <c r="K757" i="4"/>
  <c r="W757" i="4"/>
  <c r="W767" i="4"/>
  <c r="K767" i="4"/>
  <c r="K775" i="4"/>
  <c r="W775" i="4"/>
  <c r="W777" i="4"/>
  <c r="K777" i="4"/>
  <c r="K785" i="4"/>
  <c r="W785" i="4"/>
  <c r="V787" i="4"/>
  <c r="K787" i="4"/>
  <c r="V789" i="4"/>
  <c r="K789" i="4"/>
  <c r="S38" i="4"/>
  <c r="K38" i="4"/>
  <c r="K58" i="4"/>
  <c r="S58" i="4"/>
  <c r="S64" i="4"/>
  <c r="K64" i="4"/>
  <c r="S68" i="4"/>
  <c r="K68" i="4"/>
  <c r="T72" i="4"/>
  <c r="K72" i="4"/>
  <c r="T92" i="4"/>
  <c r="K92" i="4"/>
  <c r="S96" i="4"/>
  <c r="K96" i="4"/>
  <c r="S108" i="4"/>
  <c r="K108" i="4"/>
  <c r="S112" i="4"/>
  <c r="K112" i="4"/>
  <c r="T116" i="4"/>
  <c r="K116" i="4"/>
  <c r="T120" i="4"/>
  <c r="K120" i="4"/>
  <c r="T124" i="4"/>
  <c r="K124" i="4"/>
  <c r="K128" i="4"/>
  <c r="S128" i="4"/>
  <c r="S132" i="4"/>
  <c r="K132" i="4"/>
  <c r="U136" i="4"/>
  <c r="K136" i="4"/>
  <c r="U144" i="4"/>
  <c r="K144" i="4"/>
  <c r="T148" i="4"/>
  <c r="K148" i="4"/>
  <c r="T152" i="4"/>
  <c r="K152" i="4"/>
  <c r="T156" i="4"/>
  <c r="K156" i="4"/>
  <c r="T160" i="4"/>
  <c r="K160" i="4"/>
  <c r="T164" i="4"/>
  <c r="K164" i="4"/>
  <c r="K168" i="4"/>
  <c r="U168" i="4"/>
  <c r="T172" i="4"/>
  <c r="K172" i="4"/>
  <c r="T176" i="4"/>
  <c r="K176" i="4"/>
  <c r="T180" i="4"/>
  <c r="K180" i="4"/>
  <c r="S184" i="4"/>
  <c r="K184" i="4"/>
  <c r="T188" i="4"/>
  <c r="K188" i="4"/>
  <c r="S192" i="4"/>
  <c r="K192" i="4"/>
  <c r="S196" i="4"/>
  <c r="K196" i="4"/>
  <c r="T200" i="4"/>
  <c r="K200" i="4"/>
  <c r="T204" i="4"/>
  <c r="K204" i="4"/>
  <c r="U212" i="4"/>
  <c r="K212" i="4"/>
  <c r="T216" i="4"/>
  <c r="K216" i="4"/>
  <c r="T224" i="4"/>
  <c r="K224" i="4"/>
  <c r="S228" i="4"/>
  <c r="K228" i="4"/>
  <c r="S232" i="4"/>
  <c r="K232" i="4"/>
  <c r="S236" i="4"/>
  <c r="K236" i="4"/>
  <c r="S240" i="4"/>
  <c r="K240" i="4"/>
  <c r="T244" i="4"/>
  <c r="K244" i="4"/>
  <c r="U248" i="4"/>
  <c r="K248" i="4"/>
  <c r="U252" i="4"/>
  <c r="K252" i="4"/>
  <c r="S264" i="4"/>
  <c r="K264" i="4"/>
  <c r="K268" i="4"/>
  <c r="T268" i="4"/>
  <c r="T272" i="4"/>
  <c r="K272" i="4"/>
  <c r="U276" i="4"/>
  <c r="K276" i="4"/>
  <c r="U280" i="4"/>
  <c r="K280" i="4"/>
  <c r="U284" i="4"/>
  <c r="K284" i="4"/>
  <c r="T286" i="4"/>
  <c r="K286" i="4"/>
  <c r="T288" i="4"/>
  <c r="K288" i="4"/>
  <c r="K292" i="4"/>
  <c r="T292" i="4"/>
  <c r="S304" i="4"/>
  <c r="K304" i="4"/>
  <c r="K308" i="4"/>
  <c r="T308" i="4"/>
  <c r="S312" i="4"/>
  <c r="K312" i="4"/>
  <c r="T316" i="4"/>
  <c r="K316" i="4"/>
  <c r="T320" i="4"/>
  <c r="K320" i="4"/>
  <c r="T324" i="4"/>
  <c r="K324" i="4"/>
  <c r="S332" i="4"/>
  <c r="K332" i="4"/>
  <c r="M340" i="4"/>
  <c r="L340" i="4"/>
  <c r="S340" i="4"/>
  <c r="T348" i="4"/>
  <c r="L348" i="4"/>
  <c r="T352" i="4"/>
  <c r="L352" i="4"/>
  <c r="K360" i="4"/>
  <c r="U360" i="4"/>
  <c r="T372" i="4"/>
  <c r="L372" i="4"/>
  <c r="L382" i="4"/>
  <c r="T382" i="4"/>
  <c r="L384" i="4"/>
  <c r="T384" i="4"/>
  <c r="T386" i="4"/>
  <c r="L386" i="4"/>
  <c r="V406" i="4"/>
  <c r="K406" i="4"/>
  <c r="S416" i="4"/>
  <c r="K416" i="4"/>
  <c r="K462" i="4"/>
  <c r="T462" i="4"/>
  <c r="K486" i="4"/>
  <c r="T486" i="4"/>
  <c r="K524" i="4"/>
  <c r="U524" i="4"/>
  <c r="K538" i="4"/>
  <c r="U538" i="4"/>
  <c r="K572" i="4"/>
  <c r="W572" i="4"/>
  <c r="K578" i="4"/>
  <c r="W578" i="4"/>
  <c r="V590" i="4"/>
  <c r="K590" i="4"/>
  <c r="W610" i="4"/>
  <c r="K610" i="4"/>
  <c r="K616" i="4"/>
  <c r="W616" i="4"/>
  <c r="K618" i="4"/>
  <c r="W618" i="4"/>
  <c r="V622" i="4"/>
  <c r="K622" i="4"/>
  <c r="K632" i="4"/>
  <c r="U632" i="4"/>
  <c r="U640" i="4"/>
  <c r="K640" i="4"/>
  <c r="U642" i="4"/>
  <c r="K642" i="4"/>
  <c r="T678" i="4"/>
  <c r="K678" i="4"/>
  <c r="S682" i="4"/>
  <c r="K682" i="4"/>
  <c r="K688" i="4"/>
  <c r="S688" i="4"/>
  <c r="T698" i="4"/>
  <c r="L698" i="4"/>
  <c r="S702" i="4"/>
  <c r="M702" i="4"/>
  <c r="L702" i="4"/>
  <c r="S706" i="4"/>
  <c r="M706" i="4"/>
  <c r="L706" i="4"/>
  <c r="S710" i="4"/>
  <c r="M710" i="4"/>
  <c r="L710" i="4"/>
  <c r="W714" i="4"/>
  <c r="L714" i="4"/>
  <c r="L718" i="4"/>
  <c r="U718" i="4"/>
  <c r="W736" i="4"/>
  <c r="K736" i="4"/>
  <c r="K744" i="4"/>
  <c r="W744" i="4"/>
  <c r="K752" i="4"/>
  <c r="W752" i="4"/>
  <c r="K754" i="4"/>
  <c r="W754" i="4"/>
  <c r="T797" i="4"/>
  <c r="L797" i="4"/>
  <c r="T801" i="4"/>
  <c r="L801" i="4"/>
  <c r="U805" i="4"/>
  <c r="K805" i="4"/>
  <c r="K841" i="4"/>
  <c r="W841" i="4"/>
  <c r="W851" i="4"/>
  <c r="K851" i="4"/>
  <c r="W861" i="4"/>
  <c r="K861" i="4"/>
  <c r="W865" i="4"/>
  <c r="K865" i="4"/>
  <c r="W869" i="4"/>
  <c r="K869" i="4"/>
  <c r="V873" i="4"/>
  <c r="K873" i="4"/>
  <c r="V879" i="4"/>
  <c r="K879" i="4"/>
  <c r="U887" i="4"/>
  <c r="K887" i="4"/>
  <c r="U891" i="4"/>
  <c r="K891" i="4"/>
  <c r="T895" i="4"/>
  <c r="K895" i="4"/>
  <c r="S899" i="4"/>
  <c r="K899" i="4"/>
  <c r="S903" i="4"/>
  <c r="K903" i="4"/>
  <c r="S911" i="4"/>
  <c r="K911" i="4"/>
  <c r="U915" i="4"/>
  <c r="K915" i="4"/>
  <c r="V919" i="4"/>
  <c r="K919" i="4"/>
  <c r="W935" i="4"/>
  <c r="K935" i="4"/>
  <c r="K943" i="4"/>
  <c r="W943" i="4"/>
  <c r="W947" i="4"/>
  <c r="K947" i="4"/>
  <c r="H28" i="1"/>
  <c r="U19" i="2" s="1"/>
  <c r="H27" i="1"/>
  <c r="U18" i="2" s="1"/>
  <c r="H30" i="1"/>
  <c r="U21" i="2" s="1"/>
  <c r="H29" i="1"/>
  <c r="U20" i="2" s="1"/>
  <c r="U955" i="4"/>
  <c r="M43" i="1"/>
  <c r="Z34" i="2" s="1"/>
  <c r="H24" i="1"/>
  <c r="U15" i="2" s="1"/>
  <c r="K955" i="4"/>
  <c r="H26" i="1"/>
  <c r="U17" i="2" s="1"/>
  <c r="H25" i="1"/>
  <c r="U16" i="2" s="1"/>
  <c r="S979" i="4"/>
  <c r="K979" i="4"/>
  <c r="K981" i="4"/>
  <c r="T981" i="4"/>
  <c r="K983" i="4"/>
  <c r="T983" i="4"/>
  <c r="T987" i="4"/>
  <c r="K987" i="4"/>
  <c r="T989" i="4"/>
  <c r="K989" i="4"/>
  <c r="K991" i="4"/>
  <c r="S991" i="4"/>
  <c r="T995" i="4"/>
  <c r="K995" i="4"/>
  <c r="T999" i="4"/>
  <c r="K999" i="4"/>
  <c r="T1001" i="4"/>
  <c r="K1001" i="4"/>
  <c r="K1009" i="4"/>
  <c r="S1009" i="4"/>
  <c r="K1015" i="4"/>
  <c r="S1015" i="4"/>
  <c r="K1029" i="4"/>
  <c r="S1029" i="4"/>
  <c r="T1031" i="4"/>
  <c r="K1031" i="4"/>
  <c r="T1035" i="4"/>
  <c r="K1035" i="4"/>
  <c r="K1041" i="4"/>
  <c r="U1041" i="4"/>
  <c r="K1051" i="4"/>
  <c r="U1051" i="4"/>
  <c r="U1053" i="4"/>
  <c r="K1053" i="4"/>
  <c r="K1055" i="4"/>
  <c r="U1055" i="4"/>
  <c r="K1065" i="4"/>
  <c r="S1065" i="4"/>
  <c r="K1069" i="4"/>
  <c r="T1069" i="4"/>
  <c r="K1077" i="4"/>
  <c r="T1077" i="4"/>
  <c r="L1101" i="4"/>
  <c r="T1101" i="4"/>
  <c r="K1113" i="4"/>
  <c r="T1113" i="4"/>
  <c r="L1117" i="4"/>
  <c r="T1117" i="4"/>
  <c r="L1123" i="4"/>
  <c r="M1123" i="4"/>
  <c r="M34" i="1"/>
  <c r="Z25" i="2" s="1"/>
  <c r="S1123" i="4"/>
  <c r="L1129" i="4"/>
  <c r="M1129" i="4"/>
  <c r="S1129" i="4"/>
  <c r="L1133" i="4"/>
  <c r="M1133" i="4"/>
  <c r="S1133" i="4"/>
  <c r="L1137" i="4"/>
  <c r="M1137" i="4"/>
  <c r="S1137" i="4"/>
  <c r="L1141" i="4"/>
  <c r="T1141" i="4"/>
  <c r="L1145" i="4"/>
  <c r="M1145" i="4"/>
  <c r="S1145" i="4"/>
  <c r="L1149" i="4"/>
  <c r="T1149" i="4"/>
  <c r="K1157" i="4"/>
  <c r="U1157" i="4"/>
  <c r="L1165" i="4"/>
  <c r="T1165" i="4"/>
  <c r="L1169" i="4"/>
  <c r="T1169" i="4"/>
  <c r="L1173" i="4"/>
  <c r="T1173" i="4"/>
  <c r="L1177" i="4"/>
  <c r="M1177" i="4"/>
  <c r="S1177" i="4"/>
  <c r="L1185" i="4"/>
  <c r="T1185" i="4"/>
  <c r="K1189" i="4"/>
  <c r="U1189" i="4"/>
  <c r="K1197" i="4"/>
  <c r="V1197" i="4"/>
  <c r="K1201" i="4"/>
  <c r="W1201" i="4"/>
  <c r="K1205" i="4"/>
  <c r="V1205" i="4"/>
  <c r="K1209" i="4"/>
  <c r="U1209" i="4"/>
  <c r="K1213" i="4"/>
  <c r="U1213" i="4"/>
  <c r="K1221" i="4"/>
  <c r="T1221" i="4"/>
  <c r="K1225" i="4"/>
  <c r="T1225" i="4"/>
  <c r="K1241" i="4"/>
  <c r="U1241" i="4"/>
  <c r="K1251" i="4"/>
  <c r="W1251" i="4"/>
  <c r="K1259" i="4"/>
  <c r="W1259" i="4"/>
  <c r="K1263" i="4"/>
  <c r="W1263" i="4"/>
  <c r="K1271" i="4"/>
  <c r="V1271" i="4"/>
  <c r="K1275" i="4"/>
  <c r="V1275" i="4"/>
  <c r="K1279" i="4"/>
  <c r="V1279" i="4"/>
  <c r="K1283" i="4"/>
  <c r="W1283" i="4"/>
  <c r="K1287" i="4"/>
  <c r="W1287" i="4"/>
  <c r="K1291" i="4"/>
  <c r="W1291" i="4"/>
  <c r="K1307" i="4"/>
  <c r="W1307" i="4"/>
  <c r="K1311" i="4"/>
  <c r="V1311" i="4"/>
  <c r="K1315" i="4"/>
  <c r="M46" i="1"/>
  <c r="Z37" i="2" s="1"/>
  <c r="W1315" i="4"/>
  <c r="K1319" i="4"/>
  <c r="W1319" i="4"/>
  <c r="K1327" i="4"/>
  <c r="U1327" i="4"/>
  <c r="K1335" i="4"/>
  <c r="V1335" i="4"/>
  <c r="K1343" i="4"/>
  <c r="W1343" i="4"/>
  <c r="K1359" i="4"/>
  <c r="T1359" i="4"/>
  <c r="K1367" i="4"/>
  <c r="T1367" i="4"/>
  <c r="K1375" i="4"/>
  <c r="T1375" i="4"/>
  <c r="K1379" i="4"/>
  <c r="T1379" i="4"/>
  <c r="K1383" i="4"/>
  <c r="T1383" i="4"/>
  <c r="K1387" i="4"/>
  <c r="S1387" i="4"/>
  <c r="K1389" i="4"/>
  <c r="S1389" i="4"/>
  <c r="K1401" i="4"/>
  <c r="S1401" i="4"/>
  <c r="K1405" i="4"/>
  <c r="S1405" i="4"/>
  <c r="K1407" i="4"/>
  <c r="S1407" i="4"/>
  <c r="K1417" i="4"/>
  <c r="U1417" i="4"/>
  <c r="K1429" i="4"/>
  <c r="T1429" i="4"/>
  <c r="M47" i="1"/>
  <c r="Z38" i="2" s="1"/>
  <c r="K1435" i="4"/>
  <c r="S1435" i="4"/>
  <c r="K1443" i="4"/>
  <c r="U1443" i="4"/>
  <c r="K1445" i="4"/>
  <c r="U1445" i="4"/>
  <c r="K1463" i="4"/>
  <c r="T1463" i="4"/>
  <c r="L1483" i="4"/>
  <c r="T1483" i="4"/>
  <c r="L1487" i="4"/>
  <c r="T1487" i="4"/>
  <c r="L1499" i="4"/>
  <c r="S1499" i="4"/>
  <c r="M1499" i="4"/>
  <c r="L1511" i="4"/>
  <c r="T1511" i="4"/>
  <c r="L1519" i="4"/>
  <c r="T1519" i="4"/>
  <c r="L1521" i="4"/>
  <c r="S1521" i="4"/>
  <c r="M1521" i="4"/>
  <c r="L1533" i="4"/>
  <c r="S1533" i="4"/>
  <c r="M1533" i="4"/>
  <c r="L1535" i="4"/>
  <c r="S1535" i="4"/>
  <c r="M1535" i="4"/>
  <c r="L1539" i="4"/>
  <c r="U1539" i="4"/>
  <c r="L1541" i="4"/>
  <c r="T1541" i="4"/>
  <c r="L1543" i="4"/>
  <c r="M36" i="1"/>
  <c r="Z27" i="2" s="1"/>
  <c r="S1543" i="4"/>
  <c r="M1543" i="4"/>
  <c r="L1555" i="4"/>
  <c r="M48" i="1"/>
  <c r="Z39" i="2" s="1"/>
  <c r="S1555" i="4"/>
  <c r="M1555" i="4"/>
  <c r="L1557" i="4"/>
  <c r="T1557" i="4"/>
  <c r="L1575" i="4"/>
  <c r="V1575" i="4"/>
  <c r="L1577" i="4"/>
  <c r="W1577" i="4"/>
  <c r="L1585" i="4"/>
  <c r="W1585" i="4"/>
  <c r="L1587" i="4"/>
  <c r="W1587" i="4"/>
  <c r="L1591" i="4"/>
  <c r="W1591" i="4"/>
  <c r="L1597" i="4"/>
  <c r="W1597" i="4"/>
  <c r="L1601" i="4"/>
  <c r="W1601" i="4"/>
  <c r="L1609" i="4"/>
  <c r="V1609" i="4"/>
  <c r="L1617" i="4"/>
  <c r="V1617" i="4"/>
  <c r="L1633" i="4"/>
  <c r="V1633" i="4"/>
  <c r="L1639" i="4"/>
  <c r="M37" i="1"/>
  <c r="Z28" i="2" s="1"/>
  <c r="U1639" i="4"/>
  <c r="L1641" i="4"/>
  <c r="U1641" i="4"/>
  <c r="L1643" i="4"/>
  <c r="T1643" i="4"/>
  <c r="L1645" i="4"/>
  <c r="T1645" i="4"/>
  <c r="L1651" i="4"/>
  <c r="U1651" i="4"/>
  <c r="K1661" i="4"/>
  <c r="W1661" i="4"/>
  <c r="K1671" i="4"/>
  <c r="W1671" i="4"/>
  <c r="L1675" i="4"/>
  <c r="W1675" i="4"/>
  <c r="L1677" i="4"/>
  <c r="W1677" i="4"/>
  <c r="L1687" i="4"/>
  <c r="V1687" i="4"/>
  <c r="L1691" i="4"/>
  <c r="U1691" i="4"/>
  <c r="L1703" i="4"/>
  <c r="U1703" i="4"/>
  <c r="L1705" i="4"/>
  <c r="U1705" i="4"/>
  <c r="L1707" i="4"/>
  <c r="U1707" i="4"/>
  <c r="L1713" i="4"/>
  <c r="T1713" i="4"/>
  <c r="L1715" i="4"/>
  <c r="T1715" i="4"/>
  <c r="L1719" i="4"/>
  <c r="T1719" i="4"/>
  <c r="L1739" i="4"/>
  <c r="T1739" i="4"/>
  <c r="L1741" i="4"/>
  <c r="T1741" i="4"/>
  <c r="L1743" i="4"/>
  <c r="T1743" i="4"/>
  <c r="W812" i="4"/>
  <c r="K812" i="4"/>
  <c r="W816" i="4"/>
  <c r="K816" i="4"/>
  <c r="V820" i="4"/>
  <c r="K820" i="4"/>
  <c r="V824" i="4"/>
  <c r="K824" i="4"/>
  <c r="V828" i="4"/>
  <c r="K828" i="4"/>
  <c r="U832" i="4"/>
  <c r="K832" i="4"/>
  <c r="V836" i="4"/>
  <c r="K836" i="4"/>
  <c r="K844" i="4"/>
  <c r="V844" i="4"/>
  <c r="W924" i="4"/>
  <c r="K924" i="4"/>
  <c r="W938" i="4"/>
  <c r="K938" i="4"/>
  <c r="V950" i="4"/>
  <c r="K950" i="4"/>
  <c r="K960" i="4"/>
  <c r="T960" i="4"/>
  <c r="S968" i="4"/>
  <c r="K968" i="4"/>
  <c r="T976" i="4"/>
  <c r="K976" i="4"/>
  <c r="T984" i="4"/>
  <c r="K984" i="4"/>
  <c r="K1002" i="4"/>
  <c r="T1002" i="4"/>
  <c r="S1006" i="4"/>
  <c r="K1006" i="4"/>
  <c r="S1008" i="4"/>
  <c r="K1008" i="4"/>
  <c r="K1010" i="4"/>
  <c r="S1010" i="4"/>
  <c r="K1028" i="4"/>
  <c r="T1028" i="4"/>
  <c r="K1046" i="4"/>
  <c r="T1046" i="4"/>
  <c r="K1050" i="4"/>
  <c r="U1050" i="4"/>
  <c r="T1056" i="4"/>
  <c r="K1056" i="4"/>
  <c r="T1058" i="4"/>
  <c r="K1058" i="4"/>
  <c r="T1074" i="4"/>
  <c r="K1074" i="4"/>
  <c r="K1078" i="4"/>
  <c r="T1078" i="4"/>
  <c r="T1080" i="4"/>
  <c r="K1080" i="4"/>
  <c r="S1088" i="4"/>
  <c r="K1088" i="4"/>
  <c r="L1100" i="4"/>
  <c r="T1100" i="4"/>
  <c r="K1118" i="4"/>
  <c r="T1118" i="4"/>
  <c r="S1124" i="4"/>
  <c r="L1124" i="4"/>
  <c r="M1124" i="4"/>
  <c r="S1126" i="4"/>
  <c r="L1126" i="4"/>
  <c r="M1126" i="4"/>
  <c r="L1138" i="4"/>
  <c r="T1138" i="4"/>
  <c r="L1162" i="4"/>
  <c r="T1162" i="4"/>
  <c r="L1166" i="4"/>
  <c r="M1166" i="4"/>
  <c r="S1166" i="4"/>
  <c r="T1186" i="4"/>
  <c r="L1186" i="4"/>
  <c r="K1190" i="4"/>
  <c r="U1190" i="4"/>
  <c r="K1194" i="4"/>
  <c r="U1194" i="4"/>
  <c r="K1202" i="4"/>
  <c r="W1202" i="4"/>
  <c r="U1218" i="4"/>
  <c r="K1218" i="4"/>
  <c r="K1226" i="4"/>
  <c r="T1226" i="4"/>
  <c r="K1232" i="4"/>
  <c r="T1232" i="4"/>
  <c r="K1238" i="4"/>
  <c r="U1238" i="4"/>
  <c r="K1284" i="4"/>
  <c r="W1284" i="4"/>
  <c r="K1296" i="4"/>
  <c r="W1296" i="4"/>
  <c r="K1312" i="4"/>
  <c r="V1312" i="4"/>
  <c r="K1316" i="4"/>
  <c r="V1316" i="4"/>
  <c r="K1320" i="4"/>
  <c r="W1320" i="4"/>
  <c r="K1328" i="4"/>
  <c r="V1328" i="4"/>
  <c r="K1336" i="4"/>
  <c r="W1336" i="4"/>
  <c r="K1340" i="4"/>
  <c r="W1340" i="4"/>
  <c r="K1348" i="4"/>
  <c r="W1348" i="4"/>
  <c r="K1352" i="4"/>
  <c r="U1352" i="4"/>
  <c r="K1376" i="4"/>
  <c r="S1376" i="4"/>
  <c r="K1384" i="4"/>
  <c r="T1384" i="4"/>
  <c r="K1394" i="4"/>
  <c r="T1394" i="4"/>
  <c r="K1396" i="4"/>
  <c r="T1396" i="4"/>
  <c r="K1408" i="4"/>
  <c r="T1408" i="4"/>
  <c r="K1420" i="4"/>
  <c r="U1420" i="4"/>
  <c r="K1424" i="4"/>
  <c r="U1424" i="4"/>
  <c r="K1444" i="4"/>
  <c r="U1444" i="4"/>
  <c r="K1452" i="4"/>
  <c r="S1452" i="4"/>
  <c r="K1462" i="4"/>
  <c r="T1462" i="4"/>
  <c r="L1496" i="4"/>
  <c r="T1496" i="4"/>
  <c r="L1502" i="4"/>
  <c r="S1502" i="4"/>
  <c r="M1502" i="4"/>
  <c r="L1504" i="4"/>
  <c r="S1504" i="4"/>
  <c r="M1504" i="4"/>
  <c r="L1512" i="4"/>
  <c r="S1512" i="4"/>
  <c r="M1512" i="4"/>
  <c r="L1514" i="4"/>
  <c r="T1514" i="4"/>
  <c r="L1516" i="4"/>
  <c r="S1516" i="4"/>
  <c r="M1516" i="4"/>
  <c r="L1528" i="4"/>
  <c r="T1528" i="4"/>
  <c r="L1532" i="4"/>
  <c r="S1532" i="4"/>
  <c r="M1532" i="4"/>
  <c r="L1544" i="4"/>
  <c r="S1544" i="4"/>
  <c r="M1544" i="4"/>
  <c r="L1554" i="4"/>
  <c r="S1554" i="4"/>
  <c r="M1554" i="4"/>
  <c r="L1576" i="4"/>
  <c r="W1576" i="4"/>
  <c r="L1580" i="4"/>
  <c r="V1580" i="4"/>
  <c r="L1586" i="4"/>
  <c r="W1586" i="4"/>
  <c r="L1592" i="4"/>
  <c r="W1592" i="4"/>
  <c r="L1604" i="4"/>
  <c r="V1604" i="4"/>
  <c r="L1606" i="4"/>
  <c r="V1606" i="4"/>
  <c r="L1610" i="4"/>
  <c r="V1610" i="4"/>
  <c r="L1614" i="4"/>
  <c r="V1614" i="4"/>
  <c r="L1616" i="4"/>
  <c r="V1616" i="4"/>
  <c r="L1624" i="4"/>
  <c r="V1624" i="4"/>
  <c r="L1632" i="4"/>
  <c r="V1632" i="4"/>
  <c r="L1644" i="4"/>
  <c r="T1644" i="4"/>
  <c r="L1648" i="4"/>
  <c r="T1648" i="4"/>
  <c r="L1652" i="4"/>
  <c r="U1652" i="4"/>
  <c r="L1682" i="4"/>
  <c r="V1682" i="4"/>
  <c r="L1690" i="4"/>
  <c r="U1690" i="4"/>
  <c r="K1696" i="4"/>
  <c r="W1696" i="4"/>
  <c r="L1706" i="4"/>
  <c r="U1706" i="4"/>
  <c r="L1708" i="4"/>
  <c r="U1708" i="4"/>
  <c r="L1732" i="4"/>
  <c r="T1732" i="4"/>
  <c r="L1734" i="4"/>
  <c r="S1734" i="4"/>
  <c r="M1734" i="4"/>
  <c r="F5" i="4" l="1"/>
  <c r="R12" i="3"/>
  <c r="T19" i="4"/>
  <c r="M27" i="1" s="1"/>
  <c r="Z18" i="2" s="1"/>
  <c r="K19" i="4"/>
  <c r="P30" i="1"/>
  <c r="AC21" i="2" s="1"/>
  <c r="P28" i="1"/>
  <c r="AC19" i="2" s="1"/>
  <c r="P27" i="1"/>
  <c r="AC18" i="2" s="1"/>
  <c r="P29" i="1"/>
  <c r="AC20" i="2" s="1"/>
  <c r="P25" i="1"/>
  <c r="AC16" i="2" s="1"/>
  <c r="P24" i="1"/>
  <c r="AC15" i="2" s="1"/>
  <c r="P26" i="1"/>
  <c r="AC17" i="2" s="1"/>
  <c r="K27" i="1"/>
  <c r="X18" i="2" s="1"/>
  <c r="K26" i="1"/>
  <c r="X17" i="2" s="1"/>
  <c r="K25" i="1"/>
  <c r="X16" i="2" s="1"/>
  <c r="K24" i="1"/>
  <c r="X15" i="2" s="1"/>
  <c r="K30" i="1"/>
  <c r="X21" i="2" s="1"/>
  <c r="K29" i="1"/>
  <c r="X20" i="2" s="1"/>
  <c r="K28" i="1"/>
  <c r="X19" i="2" s="1"/>
  <c r="J29" i="1"/>
  <c r="W20" i="2" s="1"/>
  <c r="J28" i="1"/>
  <c r="W19" i="2" s="1"/>
  <c r="J27" i="1"/>
  <c r="W18" i="2" s="1"/>
  <c r="J30" i="1"/>
  <c r="W21" i="2" s="1"/>
  <c r="J25" i="1"/>
  <c r="W16" i="2" s="1"/>
  <c r="J24" i="1"/>
  <c r="W15" i="2" s="1"/>
  <c r="J26" i="1"/>
  <c r="W17" i="2" s="1"/>
  <c r="O25" i="1"/>
  <c r="AB16" i="2" s="1"/>
  <c r="O27" i="1"/>
  <c r="AB18" i="2" s="1"/>
  <c r="O26" i="1"/>
  <c r="AB17" i="2" s="1"/>
  <c r="O24" i="1"/>
  <c r="AB15" i="2" s="1"/>
  <c r="O28" i="1"/>
  <c r="AB19" i="2" s="1"/>
  <c r="O30" i="1"/>
  <c r="AB21" i="2" s="1"/>
  <c r="O29" i="1"/>
  <c r="AB20" i="2" s="1"/>
  <c r="N24" i="1"/>
  <c r="AA15" i="2" s="1"/>
  <c r="N25" i="1"/>
  <c r="AA16" i="2" s="1"/>
  <c r="N27" i="1"/>
  <c r="AA18" i="2" s="1"/>
  <c r="N26" i="1"/>
  <c r="AA17" i="2" s="1"/>
  <c r="N30" i="1"/>
  <c r="AA21" i="2" s="1"/>
  <c r="N28" i="1"/>
  <c r="AA19" i="2" s="1"/>
  <c r="N29" i="1"/>
  <c r="AA20" i="2" s="1"/>
  <c r="S8" i="4"/>
  <c r="O42" i="1" a="1"/>
  <c r="O42" i="1" s="1"/>
  <c r="F30" i="1"/>
  <c r="S21" i="2" s="1"/>
  <c r="K8" i="4"/>
  <c r="O41" i="1" a="1"/>
  <c r="O41" i="1" s="1"/>
  <c r="O36" i="1" a="1"/>
  <c r="O36" i="1" s="1"/>
  <c r="F25" i="1"/>
  <c r="S16" i="2" s="1"/>
  <c r="F27" i="1"/>
  <c r="S18" i="2" s="1"/>
  <c r="O35" i="1" a="1"/>
  <c r="O35" i="1" s="1"/>
  <c r="O43" i="1" a="1"/>
  <c r="O43" i="1" s="1"/>
  <c r="O34" i="1" a="1"/>
  <c r="O34" i="1" s="1"/>
  <c r="AB25" i="2" s="1"/>
  <c r="O38" i="1" a="1"/>
  <c r="O38" i="1" s="1"/>
  <c r="F29" i="1"/>
  <c r="S20" i="2" s="1"/>
  <c r="F28" i="1"/>
  <c r="S19" i="2" s="1"/>
  <c r="O37" i="1" a="1"/>
  <c r="O37" i="1" s="1"/>
  <c r="O44" i="1" a="1"/>
  <c r="O44" i="1" s="1"/>
  <c r="O40" i="1" a="1"/>
  <c r="O40" i="1" s="1"/>
  <c r="F26" i="1"/>
  <c r="S17" i="2" s="1"/>
  <c r="F24" i="1"/>
  <c r="O39" i="1" a="1"/>
  <c r="O39" i="1" s="1"/>
  <c r="E42" i="3"/>
  <c r="E38" i="3"/>
  <c r="E41" i="3"/>
  <c r="E37" i="3"/>
  <c r="E46" i="3" s="1"/>
  <c r="E40" i="3"/>
  <c r="E43" i="3"/>
  <c r="E39" i="3"/>
  <c r="E26" i="3"/>
  <c r="M26" i="1" l="1"/>
  <c r="Z17" i="2" s="1"/>
  <c r="M30" i="1"/>
  <c r="Z21" i="2" s="1"/>
  <c r="M29" i="1"/>
  <c r="Z20" i="2" s="1"/>
  <c r="M25" i="1"/>
  <c r="Z16" i="2" s="1"/>
  <c r="M28" i="1"/>
  <c r="Z19" i="2" s="1"/>
  <c r="M24" i="1"/>
  <c r="Z15" i="2" s="1"/>
  <c r="E48" i="3"/>
  <c r="E49" i="3"/>
  <c r="E50" i="3"/>
  <c r="E51" i="3"/>
  <c r="AB30" i="2"/>
  <c r="P39" i="1"/>
  <c r="P44" i="1"/>
  <c r="AB35" i="2"/>
  <c r="AB29" i="2"/>
  <c r="P38" i="1"/>
  <c r="P43" i="1"/>
  <c r="AB34" i="2"/>
  <c r="P36" i="1"/>
  <c r="AB27" i="2"/>
  <c r="I24" i="1"/>
  <c r="V15" i="2" s="1"/>
  <c r="I26" i="1"/>
  <c r="V17" i="2" s="1"/>
  <c r="I28" i="1"/>
  <c r="V19" i="2" s="1"/>
  <c r="I30" i="1"/>
  <c r="V21" i="2" s="1"/>
  <c r="I25" i="1"/>
  <c r="V16" i="2" s="1"/>
  <c r="I27" i="1"/>
  <c r="V18" i="2" s="1"/>
  <c r="I29" i="1"/>
  <c r="V20" i="2" s="1"/>
  <c r="P42" i="1"/>
  <c r="AB33" i="2"/>
  <c r="C108" i="3"/>
  <c r="C92" i="3"/>
  <c r="C76" i="3"/>
  <c r="C61" i="3"/>
  <c r="C105" i="3"/>
  <c r="C89" i="3"/>
  <c r="C73" i="3"/>
  <c r="C19" i="3"/>
  <c r="C22" i="3"/>
  <c r="C98" i="3"/>
  <c r="C82" i="3"/>
  <c r="C66" i="3"/>
  <c r="C58" i="3"/>
  <c r="C95" i="3"/>
  <c r="C79" i="3"/>
  <c r="C63" i="3"/>
  <c r="C25" i="3"/>
  <c r="C104" i="3"/>
  <c r="C88" i="3"/>
  <c r="C72" i="3"/>
  <c r="C21" i="3"/>
  <c r="C101" i="3"/>
  <c r="C85" i="3"/>
  <c r="C69" i="3"/>
  <c r="C59" i="3"/>
  <c r="C110" i="3"/>
  <c r="C94" i="3"/>
  <c r="C78" i="3"/>
  <c r="C62" i="3"/>
  <c r="C107" i="3"/>
  <c r="C91" i="3"/>
  <c r="C75" i="3"/>
  <c r="C15" i="3"/>
  <c r="C13" i="3"/>
  <c r="C100" i="3"/>
  <c r="C84" i="3"/>
  <c r="C68" i="3"/>
  <c r="C18" i="3"/>
  <c r="C97" i="3"/>
  <c r="C81" i="3"/>
  <c r="C65" i="3"/>
  <c r="C20" i="3"/>
  <c r="C106" i="3"/>
  <c r="C90" i="3"/>
  <c r="C74" i="3"/>
  <c r="C17" i="3"/>
  <c r="C103" i="3"/>
  <c r="C87" i="3"/>
  <c r="C71" i="3"/>
  <c r="C23" i="3"/>
  <c r="S12" i="3"/>
  <c r="C96" i="3"/>
  <c r="C80" i="3"/>
  <c r="C64" i="3"/>
  <c r="C109" i="3"/>
  <c r="C93" i="3"/>
  <c r="C77" i="3"/>
  <c r="C60" i="3"/>
  <c r="C24" i="3"/>
  <c r="C102" i="3"/>
  <c r="C86" i="3"/>
  <c r="C70" i="3"/>
  <c r="C14" i="3"/>
  <c r="C99" i="3"/>
  <c r="C83" i="3"/>
  <c r="C67" i="3"/>
  <c r="C16" i="3"/>
  <c r="E53" i="3"/>
  <c r="E52" i="3"/>
  <c r="E47" i="3"/>
  <c r="E13" i="1"/>
  <c r="S15" i="2"/>
  <c r="P40" i="1"/>
  <c r="AB31" i="2"/>
  <c r="AB28" i="2"/>
  <c r="P37" i="1"/>
  <c r="P35" i="1"/>
  <c r="AB26" i="2"/>
  <c r="AC26" i="2" s="1"/>
  <c r="AC27" i="2" s="1"/>
  <c r="AB32" i="2"/>
  <c r="P41" i="1"/>
  <c r="L27" i="1"/>
  <c r="Y18" i="2" s="1"/>
  <c r="L29" i="1"/>
  <c r="Y20" i="2" s="1"/>
  <c r="L24" i="1"/>
  <c r="Y15" i="2" s="1"/>
  <c r="L26" i="1"/>
  <c r="Y17" i="2" s="1"/>
  <c r="L28" i="1"/>
  <c r="Y19" i="2" s="1"/>
  <c r="L30" i="1"/>
  <c r="Y21" i="2" s="1"/>
  <c r="L25" i="1"/>
  <c r="Y16" i="2" s="1"/>
  <c r="AC28" i="2" l="1"/>
  <c r="AC29" i="2" s="1"/>
  <c r="AC30" i="2" s="1"/>
  <c r="AC31" i="2" s="1"/>
  <c r="AC32" i="2" s="1"/>
  <c r="AC33" i="2" s="1"/>
  <c r="AC34" i="2" s="1"/>
  <c r="AC35" i="2" s="1"/>
  <c r="Q16" i="2"/>
  <c r="Q38" i="2"/>
  <c r="Q55" i="2"/>
  <c r="Q71" i="2"/>
  <c r="Q87" i="2"/>
  <c r="Q103" i="2"/>
  <c r="Q119" i="2"/>
  <c r="Q135" i="2"/>
  <c r="Q151" i="2"/>
  <c r="Q167" i="2"/>
  <c r="Q183" i="2"/>
  <c r="Q199" i="2"/>
  <c r="Q215" i="2"/>
  <c r="Q231" i="2"/>
  <c r="Q247" i="2"/>
  <c r="Q263" i="2"/>
  <c r="Q279" i="2"/>
  <c r="Q37" i="2"/>
  <c r="Q32" i="2"/>
  <c r="Q50" i="2"/>
  <c r="Q66" i="2"/>
  <c r="Q82" i="2"/>
  <c r="Q98" i="2"/>
  <c r="Q114" i="2"/>
  <c r="Q130" i="2"/>
  <c r="Q146" i="2"/>
  <c r="Q162" i="2"/>
  <c r="Q178" i="2"/>
  <c r="Q194" i="2"/>
  <c r="Q210" i="2"/>
  <c r="Q226" i="2"/>
  <c r="Q242" i="2"/>
  <c r="Q258" i="2"/>
  <c r="Q274" i="2"/>
  <c r="Q289" i="2"/>
  <c r="Q305" i="2"/>
  <c r="Q321" i="2"/>
  <c r="Q337" i="2"/>
  <c r="Q353" i="2"/>
  <c r="Q369" i="2"/>
  <c r="Q385" i="2"/>
  <c r="Q401" i="2"/>
  <c r="Q417" i="2"/>
  <c r="Q433" i="2"/>
  <c r="Q449" i="2"/>
  <c r="Q465" i="2"/>
  <c r="Q481" i="2"/>
  <c r="Q497" i="2"/>
  <c r="Q513" i="2"/>
  <c r="Q529" i="2"/>
  <c r="Q545" i="2"/>
  <c r="Q561" i="2"/>
  <c r="Q577" i="2"/>
  <c r="Q593" i="2"/>
  <c r="Q617" i="2"/>
  <c r="Q294" i="2"/>
  <c r="Q310" i="2"/>
  <c r="Q326" i="2"/>
  <c r="Q350" i="2"/>
  <c r="Q382" i="2"/>
  <c r="Q422" i="2"/>
  <c r="Q454" i="2"/>
  <c r="Q486" i="2"/>
  <c r="Q518" i="2"/>
  <c r="Q558" i="2"/>
  <c r="Q598" i="2"/>
  <c r="Q637" i="2"/>
  <c r="Q669" i="2"/>
  <c r="Q701" i="2"/>
  <c r="Q632" i="2"/>
  <c r="Q672" i="2"/>
  <c r="Q704" i="2"/>
  <c r="Q30" i="2"/>
  <c r="Q49" i="2"/>
  <c r="Q81" i="2"/>
  <c r="Q121" i="2"/>
  <c r="Q153" i="2"/>
  <c r="Q185" i="2"/>
  <c r="Q217" i="2"/>
  <c r="Q249" i="2"/>
  <c r="Q281" i="2"/>
  <c r="Q34" i="2"/>
  <c r="Q76" i="2"/>
  <c r="Q108" i="2"/>
  <c r="Q21" i="2"/>
  <c r="Q28" i="2"/>
  <c r="Q47" i="2"/>
  <c r="Q63" i="2"/>
  <c r="Q79" i="2"/>
  <c r="Q95" i="2"/>
  <c r="Q111" i="2"/>
  <c r="Q127" i="2"/>
  <c r="Q143" i="2"/>
  <c r="Q159" i="2"/>
  <c r="Q175" i="2"/>
  <c r="Q191" i="2"/>
  <c r="Q207" i="2"/>
  <c r="Q223" i="2"/>
  <c r="Q239" i="2"/>
  <c r="Q255" i="2"/>
  <c r="Q271" i="2"/>
  <c r="Q287" i="2"/>
  <c r="Q22" i="2"/>
  <c r="Q42" i="2"/>
  <c r="Q58" i="2"/>
  <c r="Q74" i="2"/>
  <c r="Q90" i="2"/>
  <c r="Q106" i="2"/>
  <c r="Q122" i="2"/>
  <c r="Q138" i="2"/>
  <c r="Q154" i="2"/>
  <c r="Q170" i="2"/>
  <c r="Q186" i="2"/>
  <c r="Q202" i="2"/>
  <c r="Q218" i="2"/>
  <c r="Q234" i="2"/>
  <c r="Q250" i="2"/>
  <c r="Q266" i="2"/>
  <c r="Q282" i="2"/>
  <c r="Q297" i="2"/>
  <c r="Q313" i="2"/>
  <c r="Q329" i="2"/>
  <c r="Q345" i="2"/>
  <c r="Q361" i="2"/>
  <c r="Q377" i="2"/>
  <c r="Q393" i="2"/>
  <c r="Q409" i="2"/>
  <c r="Q425" i="2"/>
  <c r="Q441" i="2"/>
  <c r="Q457" i="2"/>
  <c r="Q473" i="2"/>
  <c r="Q489" i="2"/>
  <c r="Q505" i="2"/>
  <c r="Q521" i="2"/>
  <c r="Q537" i="2"/>
  <c r="Q553" i="2"/>
  <c r="Q569" i="2"/>
  <c r="Q585" i="2"/>
  <c r="Q609" i="2"/>
  <c r="Q625" i="2"/>
  <c r="Q302" i="2"/>
  <c r="Q318" i="2"/>
  <c r="Q334" i="2"/>
  <c r="Q366" i="2"/>
  <c r="Q398" i="2"/>
  <c r="Q438" i="2"/>
  <c r="Q470" i="2"/>
  <c r="Q502" i="2"/>
  <c r="Q542" i="2"/>
  <c r="Q582" i="2"/>
  <c r="Q614" i="2"/>
  <c r="Q653" i="2"/>
  <c r="Q685" i="2"/>
  <c r="Q717" i="2"/>
  <c r="Q656" i="2"/>
  <c r="Q688" i="2"/>
  <c r="Q720" i="2"/>
  <c r="Q31" i="2"/>
  <c r="Q65" i="2"/>
  <c r="Q97" i="2"/>
  <c r="Q137" i="2"/>
  <c r="Q201" i="2"/>
  <c r="Q265" i="2"/>
  <c r="Q52" i="2"/>
  <c r="Q124" i="2"/>
  <c r="Q156" i="2"/>
  <c r="Q188" i="2"/>
  <c r="Q220" i="2"/>
  <c r="Q252" i="2"/>
  <c r="Q291" i="2"/>
  <c r="Q323" i="2"/>
  <c r="Q355" i="2"/>
  <c r="Q387" i="2"/>
  <c r="Q419" i="2"/>
  <c r="Q459" i="2"/>
  <c r="Q491" i="2"/>
  <c r="Q523" i="2"/>
  <c r="Q555" i="2"/>
  <c r="Q595" i="2"/>
  <c r="Q627" i="2"/>
  <c r="Q320" i="2"/>
  <c r="Q352" i="2"/>
  <c r="Q392" i="2"/>
  <c r="Q424" i="2"/>
  <c r="Q456" i="2"/>
  <c r="Q488" i="2"/>
  <c r="Q520" i="2"/>
  <c r="Q552" i="2"/>
  <c r="Q584" i="2"/>
  <c r="Q616" i="2"/>
  <c r="Q647" i="2"/>
  <c r="Q679" i="2"/>
  <c r="Q711" i="2"/>
  <c r="Q634" i="2"/>
  <c r="Q666" i="2"/>
  <c r="Q698" i="2"/>
  <c r="Q730" i="2"/>
  <c r="Q39" i="2"/>
  <c r="Q33" i="2"/>
  <c r="Q51" i="2"/>
  <c r="Q67" i="2"/>
  <c r="Q83" i="2"/>
  <c r="Q99" i="2"/>
  <c r="Q115" i="2"/>
  <c r="Q131" i="2"/>
  <c r="Q147" i="2"/>
  <c r="Q163" i="2"/>
  <c r="Q179" i="2"/>
  <c r="Q195" i="2"/>
  <c r="Q211" i="2"/>
  <c r="Q227" i="2"/>
  <c r="Q243" i="2"/>
  <c r="Q259" i="2"/>
  <c r="Q275" i="2"/>
  <c r="Q19" i="2"/>
  <c r="Q27" i="2"/>
  <c r="Q46" i="2"/>
  <c r="Q62" i="2"/>
  <c r="Q78" i="2"/>
  <c r="Q94" i="2"/>
  <c r="Q110" i="2"/>
  <c r="Q126" i="2"/>
  <c r="Q142" i="2"/>
  <c r="Q158" i="2"/>
  <c r="Q174" i="2"/>
  <c r="Q190" i="2"/>
  <c r="Q206" i="2"/>
  <c r="Q222" i="2"/>
  <c r="Q238" i="2"/>
  <c r="Q254" i="2"/>
  <c r="Q270" i="2"/>
  <c r="Q286" i="2"/>
  <c r="Q301" i="2"/>
  <c r="Q317" i="2"/>
  <c r="Q333" i="2"/>
  <c r="Q349" i="2"/>
  <c r="Q365" i="2"/>
  <c r="Q381" i="2"/>
  <c r="Q397" i="2"/>
  <c r="Q413" i="2"/>
  <c r="Q429" i="2"/>
  <c r="Q445" i="2"/>
  <c r="Q461" i="2"/>
  <c r="Q477" i="2"/>
  <c r="Q493" i="2"/>
  <c r="Q509" i="2"/>
  <c r="Q169" i="2"/>
  <c r="Q233" i="2"/>
  <c r="Q12" i="2"/>
  <c r="Q92" i="2"/>
  <c r="Q140" i="2"/>
  <c r="Q172" i="2"/>
  <c r="Q204" i="2"/>
  <c r="Q236" i="2"/>
  <c r="Q276" i="2"/>
  <c r="Q307" i="2"/>
  <c r="Q339" i="2"/>
  <c r="Q371" i="2"/>
  <c r="Q403" i="2"/>
  <c r="Q435" i="2"/>
  <c r="Q475" i="2"/>
  <c r="Q507" i="2"/>
  <c r="Q539" i="2"/>
  <c r="Q579" i="2"/>
  <c r="Q611" i="2"/>
  <c r="Q304" i="2"/>
  <c r="Q336" i="2"/>
  <c r="Q368" i="2"/>
  <c r="Q408" i="2"/>
  <c r="Q440" i="2"/>
  <c r="Q472" i="2"/>
  <c r="Q504" i="2"/>
  <c r="Q536" i="2"/>
  <c r="Q568" i="2"/>
  <c r="Q600" i="2"/>
  <c r="Q631" i="2"/>
  <c r="Q663" i="2"/>
  <c r="Q695" i="2"/>
  <c r="Q727" i="2"/>
  <c r="Q650" i="2"/>
  <c r="Q682" i="2"/>
  <c r="Q714" i="2"/>
  <c r="Q11" i="2"/>
  <c r="Q23" i="2"/>
  <c r="Q43" i="2"/>
  <c r="Q59" i="2"/>
  <c r="Q75" i="2"/>
  <c r="Q91" i="2"/>
  <c r="Q107" i="2"/>
  <c r="Q123" i="2"/>
  <c r="Q139" i="2"/>
  <c r="Q155" i="2"/>
  <c r="Q171" i="2"/>
  <c r="Q187" i="2"/>
  <c r="Q203" i="2"/>
  <c r="Q219" i="2"/>
  <c r="Q235" i="2"/>
  <c r="Q251" i="2"/>
  <c r="Q267" i="2"/>
  <c r="Q283" i="2"/>
  <c r="Q14" i="2"/>
  <c r="Q36" i="2"/>
  <c r="Q54" i="2"/>
  <c r="Q70" i="2"/>
  <c r="Q86" i="2"/>
  <c r="Q102" i="2"/>
  <c r="Q118" i="2"/>
  <c r="Q134" i="2"/>
  <c r="Q150" i="2"/>
  <c r="Q166" i="2"/>
  <c r="Q182" i="2"/>
  <c r="Q198" i="2"/>
  <c r="Q214" i="2"/>
  <c r="Q230" i="2"/>
  <c r="Q246" i="2"/>
  <c r="Q262" i="2"/>
  <c r="Q278" i="2"/>
  <c r="Q293" i="2"/>
  <c r="Q309" i="2"/>
  <c r="Q325" i="2"/>
  <c r="Q341" i="2"/>
  <c r="Q357" i="2"/>
  <c r="Q373" i="2"/>
  <c r="Q389" i="2"/>
  <c r="Q405" i="2"/>
  <c r="Q421" i="2"/>
  <c r="Q437" i="2"/>
  <c r="Q453" i="2"/>
  <c r="Q469" i="2"/>
  <c r="Q485" i="2"/>
  <c r="Q501" i="2"/>
  <c r="Q517" i="2"/>
  <c r="Q533" i="2"/>
  <c r="Q549" i="2"/>
  <c r="Q565" i="2"/>
  <c r="Q581" i="2"/>
  <c r="Q597" i="2"/>
  <c r="Q613" i="2"/>
  <c r="Q290" i="2"/>
  <c r="Q306" i="2"/>
  <c r="Q322" i="2"/>
  <c r="Q338" i="2"/>
  <c r="Q354" i="2"/>
  <c r="Q370" i="2"/>
  <c r="Q386" i="2"/>
  <c r="Q402" i="2"/>
  <c r="Q418" i="2"/>
  <c r="Q434" i="2"/>
  <c r="Q450" i="2"/>
  <c r="Q466" i="2"/>
  <c r="Q482" i="2"/>
  <c r="Q498" i="2"/>
  <c r="Q514" i="2"/>
  <c r="Q530" i="2"/>
  <c r="Q546" i="2"/>
  <c r="Q562" i="2"/>
  <c r="Q578" i="2"/>
  <c r="Q594" i="2"/>
  <c r="Q610" i="2"/>
  <c r="Q626" i="2"/>
  <c r="Q641" i="2"/>
  <c r="Q657" i="2"/>
  <c r="Q673" i="2"/>
  <c r="Q689" i="2"/>
  <c r="Q705" i="2"/>
  <c r="Q721" i="2"/>
  <c r="Q636" i="2"/>
  <c r="Q652" i="2"/>
  <c r="Q668" i="2"/>
  <c r="Q684" i="2"/>
  <c r="Q700" i="2"/>
  <c r="Q716" i="2"/>
  <c r="Q17" i="2"/>
  <c r="Q26" i="2"/>
  <c r="Q45" i="2"/>
  <c r="Q61" i="2"/>
  <c r="Q77" i="2"/>
  <c r="Q93" i="2"/>
  <c r="Q109" i="2"/>
  <c r="Q125" i="2"/>
  <c r="Q141" i="2"/>
  <c r="Q157" i="2"/>
  <c r="Q173" i="2"/>
  <c r="Q189" i="2"/>
  <c r="Q205" i="2"/>
  <c r="Q221" i="2"/>
  <c r="Q237" i="2"/>
  <c r="Q253" i="2"/>
  <c r="Q269" i="2"/>
  <c r="Q285" i="2"/>
  <c r="Q18" i="2"/>
  <c r="Q40" i="2"/>
  <c r="Q56" i="2"/>
  <c r="Q72" i="2"/>
  <c r="Q88" i="2"/>
  <c r="Q104" i="2"/>
  <c r="Q120" i="2"/>
  <c r="Q136" i="2"/>
  <c r="Q152" i="2"/>
  <c r="Q168" i="2"/>
  <c r="Q184" i="2"/>
  <c r="Q200" i="2"/>
  <c r="Q216" i="2"/>
  <c r="Q232" i="2"/>
  <c r="Q248" i="2"/>
  <c r="Q264" i="2"/>
  <c r="Q280" i="2"/>
  <c r="Q295" i="2"/>
  <c r="Q311" i="2"/>
  <c r="Q327" i="2"/>
  <c r="Q343" i="2"/>
  <c r="Q359" i="2"/>
  <c r="Q375" i="2"/>
  <c r="Q391" i="2"/>
  <c r="Q407" i="2"/>
  <c r="Q423" i="2"/>
  <c r="Q439" i="2"/>
  <c r="Q455" i="2"/>
  <c r="Q471" i="2"/>
  <c r="Q487" i="2"/>
  <c r="Q503" i="2"/>
  <c r="Q519" i="2"/>
  <c r="Q535" i="2"/>
  <c r="Q551" i="2"/>
  <c r="Q567" i="2"/>
  <c r="Q583" i="2"/>
  <c r="Q599" i="2"/>
  <c r="Q615" i="2"/>
  <c r="Q292" i="2"/>
  <c r="Q308" i="2"/>
  <c r="Q324" i="2"/>
  <c r="Q340" i="2"/>
  <c r="Q356" i="2"/>
  <c r="Q372" i="2"/>
  <c r="Q388" i="2"/>
  <c r="Q404" i="2"/>
  <c r="Q420" i="2"/>
  <c r="Q436" i="2"/>
  <c r="Q452" i="2"/>
  <c r="Q468" i="2"/>
  <c r="Q484" i="2"/>
  <c r="Q500" i="2"/>
  <c r="Q516" i="2"/>
  <c r="Q532" i="2"/>
  <c r="Q548" i="2"/>
  <c r="Q564" i="2"/>
  <c r="Q580" i="2"/>
  <c r="Q596" i="2"/>
  <c r="Q612" i="2"/>
  <c r="Q628" i="2"/>
  <c r="Q643" i="2"/>
  <c r="Q659" i="2"/>
  <c r="Q675" i="2"/>
  <c r="Q691" i="2"/>
  <c r="Q707" i="2"/>
  <c r="Q723" i="2"/>
  <c r="Q638" i="2"/>
  <c r="Q654" i="2"/>
  <c r="Q670" i="2"/>
  <c r="Q686" i="2"/>
  <c r="Q702" i="2"/>
  <c r="Q718" i="2"/>
  <c r="Q601" i="2"/>
  <c r="Q358" i="2"/>
  <c r="Q390" i="2"/>
  <c r="Q414" i="2"/>
  <c r="Q446" i="2"/>
  <c r="Q478" i="2"/>
  <c r="Q510" i="2"/>
  <c r="Q534" i="2"/>
  <c r="Q566" i="2"/>
  <c r="Q590" i="2"/>
  <c r="Q622" i="2"/>
  <c r="Q645" i="2"/>
  <c r="Q677" i="2"/>
  <c r="Q709" i="2"/>
  <c r="Q640" i="2"/>
  <c r="Q664" i="2"/>
  <c r="Q696" i="2"/>
  <c r="Q728" i="2"/>
  <c r="Q41" i="2"/>
  <c r="Q73" i="2"/>
  <c r="Q105" i="2"/>
  <c r="Q129" i="2"/>
  <c r="Q161" i="2"/>
  <c r="Q193" i="2"/>
  <c r="Q225" i="2"/>
  <c r="Q257" i="2"/>
  <c r="Q15" i="2"/>
  <c r="Q44" i="2"/>
  <c r="Q68" i="2"/>
  <c r="Q100" i="2"/>
  <c r="Q132" i="2"/>
  <c r="Q164" i="2"/>
  <c r="Q196" i="2"/>
  <c r="Q228" i="2"/>
  <c r="Q260" i="2"/>
  <c r="Q284" i="2"/>
  <c r="Q315" i="2"/>
  <c r="Q347" i="2"/>
  <c r="Q379" i="2"/>
  <c r="Q525" i="2"/>
  <c r="Q541" i="2"/>
  <c r="Q557" i="2"/>
  <c r="Q573" i="2"/>
  <c r="Q589" i="2"/>
  <c r="Q605" i="2"/>
  <c r="Q621" i="2"/>
  <c r="Q298" i="2"/>
  <c r="Q314" i="2"/>
  <c r="Q330" i="2"/>
  <c r="Q346" i="2"/>
  <c r="Q362" i="2"/>
  <c r="Q378" i="2"/>
  <c r="Q394" i="2"/>
  <c r="Q410" i="2"/>
  <c r="Q426" i="2"/>
  <c r="Q442" i="2"/>
  <c r="Q458" i="2"/>
  <c r="Q474" i="2"/>
  <c r="Q490" i="2"/>
  <c r="Q506" i="2"/>
  <c r="Q522" i="2"/>
  <c r="Q538" i="2"/>
  <c r="Q554" i="2"/>
  <c r="Q570" i="2"/>
  <c r="Q586" i="2"/>
  <c r="Q602" i="2"/>
  <c r="Q618" i="2"/>
  <c r="Q633" i="2"/>
  <c r="Q649" i="2"/>
  <c r="Q665" i="2"/>
  <c r="Q681" i="2"/>
  <c r="Q697" i="2"/>
  <c r="Q713" i="2"/>
  <c r="Q729" i="2"/>
  <c r="Q644" i="2"/>
  <c r="Q660" i="2"/>
  <c r="Q676" i="2"/>
  <c r="Q692" i="2"/>
  <c r="Q708" i="2"/>
  <c r="Q724" i="2"/>
  <c r="Q13" i="2"/>
  <c r="Q35" i="2"/>
  <c r="Q53" i="2"/>
  <c r="Q69" i="2"/>
  <c r="Q85" i="2"/>
  <c r="Q101" i="2"/>
  <c r="Q117" i="2"/>
  <c r="Q133" i="2"/>
  <c r="Q149" i="2"/>
  <c r="Q165" i="2"/>
  <c r="Q181" i="2"/>
  <c r="Q197" i="2"/>
  <c r="Q213" i="2"/>
  <c r="Q229" i="2"/>
  <c r="Q245" i="2"/>
  <c r="Q261" i="2"/>
  <c r="Q277" i="2"/>
  <c r="Q25" i="2"/>
  <c r="Q29" i="2"/>
  <c r="Q48" i="2"/>
  <c r="Q64" i="2"/>
  <c r="Q80" i="2"/>
  <c r="Q96" i="2"/>
  <c r="Q112" i="2"/>
  <c r="Q128" i="2"/>
  <c r="Q144" i="2"/>
  <c r="Q160" i="2"/>
  <c r="Q176" i="2"/>
  <c r="Q192" i="2"/>
  <c r="Q208" i="2"/>
  <c r="Q224" i="2"/>
  <c r="Q240" i="2"/>
  <c r="Q256" i="2"/>
  <c r="Q272" i="2"/>
  <c r="Q288" i="2"/>
  <c r="Q303" i="2"/>
  <c r="Q319" i="2"/>
  <c r="Q335" i="2"/>
  <c r="Q351" i="2"/>
  <c r="Q367" i="2"/>
  <c r="Q383" i="2"/>
  <c r="Q399" i="2"/>
  <c r="Q415" i="2"/>
  <c r="Q431" i="2"/>
  <c r="Q447" i="2"/>
  <c r="Q463" i="2"/>
  <c r="Q479" i="2"/>
  <c r="Q495" i="2"/>
  <c r="Q511" i="2"/>
  <c r="Q527" i="2"/>
  <c r="Q543" i="2"/>
  <c r="Q559" i="2"/>
  <c r="Q575" i="2"/>
  <c r="Q591" i="2"/>
  <c r="Q607" i="2"/>
  <c r="Q623" i="2"/>
  <c r="Q300" i="2"/>
  <c r="Q316" i="2"/>
  <c r="Q332" i="2"/>
  <c r="Q348" i="2"/>
  <c r="Q364" i="2"/>
  <c r="Q380" i="2"/>
  <c r="Q396" i="2"/>
  <c r="Q412" i="2"/>
  <c r="Q428" i="2"/>
  <c r="Q444" i="2"/>
  <c r="Q460" i="2"/>
  <c r="Q476" i="2"/>
  <c r="Q492" i="2"/>
  <c r="Q508" i="2"/>
  <c r="Q524" i="2"/>
  <c r="Q540" i="2"/>
  <c r="Q556" i="2"/>
  <c r="Q572" i="2"/>
  <c r="Q588" i="2"/>
  <c r="Q604" i="2"/>
  <c r="Q620" i="2"/>
  <c r="Q635" i="2"/>
  <c r="Q651" i="2"/>
  <c r="Q667" i="2"/>
  <c r="Q683" i="2"/>
  <c r="Q699" i="2"/>
  <c r="Q715" i="2"/>
  <c r="Q630" i="2"/>
  <c r="Q646" i="2"/>
  <c r="Q662" i="2"/>
  <c r="Q678" i="2"/>
  <c r="Q694" i="2"/>
  <c r="Q710" i="2"/>
  <c r="Q726" i="2"/>
  <c r="Q342" i="2"/>
  <c r="Q374" i="2"/>
  <c r="Q406" i="2"/>
  <c r="Q430" i="2"/>
  <c r="Q462" i="2"/>
  <c r="Q494" i="2"/>
  <c r="Q526" i="2"/>
  <c r="Q550" i="2"/>
  <c r="Q574" i="2"/>
  <c r="Q606" i="2"/>
  <c r="Q629" i="2"/>
  <c r="Q661" i="2"/>
  <c r="Q693" i="2"/>
  <c r="Q725" i="2"/>
  <c r="Q648" i="2"/>
  <c r="Q680" i="2"/>
  <c r="Q712" i="2"/>
  <c r="Q20" i="2"/>
  <c r="Q57" i="2"/>
  <c r="Q89" i="2"/>
  <c r="Q113" i="2"/>
  <c r="Q145" i="2"/>
  <c r="Q177" i="2"/>
  <c r="Q209" i="2"/>
  <c r="Q241" i="2"/>
  <c r="Q273" i="2"/>
  <c r="Q24" i="2"/>
  <c r="Q60" i="2"/>
  <c r="Q84" i="2"/>
  <c r="Q116" i="2"/>
  <c r="Q148" i="2"/>
  <c r="Q180" i="2"/>
  <c r="Q212" i="2"/>
  <c r="Q244" i="2"/>
  <c r="Q268" i="2"/>
  <c r="Q299" i="2"/>
  <c r="Q331" i="2"/>
  <c r="Q363" i="2"/>
  <c r="Q395" i="2"/>
  <c r="Q411" i="2"/>
  <c r="Q443" i="2"/>
  <c r="Q467" i="2"/>
  <c r="Q499" i="2"/>
  <c r="Q531" i="2"/>
  <c r="Q563" i="2"/>
  <c r="Q587" i="2"/>
  <c r="Q619" i="2"/>
  <c r="Q312" i="2"/>
  <c r="Q344" i="2"/>
  <c r="Q376" i="2"/>
  <c r="Q400" i="2"/>
  <c r="Q432" i="2"/>
  <c r="Q464" i="2"/>
  <c r="Q496" i="2"/>
  <c r="Q528" i="2"/>
  <c r="Q560" i="2"/>
  <c r="Q592" i="2"/>
  <c r="Q624" i="2"/>
  <c r="Q655" i="2"/>
  <c r="Q687" i="2"/>
  <c r="Q719" i="2"/>
  <c r="Q658" i="2"/>
  <c r="Q690" i="2"/>
  <c r="Q722" i="2"/>
  <c r="Q427" i="2"/>
  <c r="Q451" i="2"/>
  <c r="Q483" i="2"/>
  <c r="Q515" i="2"/>
  <c r="Q547" i="2"/>
  <c r="Q571" i="2"/>
  <c r="Q603" i="2"/>
  <c r="Q296" i="2"/>
  <c r="Q328" i="2"/>
  <c r="Q360" i="2"/>
  <c r="Q384" i="2"/>
  <c r="Q416" i="2"/>
  <c r="Q448" i="2"/>
  <c r="Q480" i="2"/>
  <c r="Q512" i="2"/>
  <c r="Q544" i="2"/>
  <c r="Q576" i="2"/>
  <c r="Q608" i="2"/>
  <c r="Q639" i="2"/>
  <c r="Q671" i="2"/>
  <c r="Q703" i="2"/>
  <c r="Q642" i="2"/>
  <c r="Q674" i="2"/>
  <c r="Q706" i="2"/>
  <c r="C42" i="3"/>
  <c r="C41" i="3"/>
  <c r="C38" i="3"/>
  <c r="C40" i="3"/>
  <c r="C39" i="3"/>
  <c r="C48" i="3" s="1"/>
  <c r="C43" i="3"/>
  <c r="C37" i="3"/>
  <c r="C46" i="3" s="1"/>
  <c r="E14" i="1"/>
  <c r="G13" i="1" a="1"/>
  <c r="G13" i="1" s="1"/>
  <c r="H13" i="1" a="1"/>
  <c r="H13" i="1" s="1"/>
  <c r="F13" i="1" a="1"/>
  <c r="F13" i="1" s="1"/>
  <c r="I13" i="1" a="1"/>
  <c r="I13" i="1" s="1"/>
  <c r="L13" i="1" a="1"/>
  <c r="L13" i="1" s="1"/>
  <c r="K13" i="1" a="1"/>
  <c r="K13" i="1" s="1"/>
  <c r="J13" i="1" a="1"/>
  <c r="J13" i="1" s="1"/>
  <c r="P13" i="1" a="1"/>
  <c r="P13" i="1" s="1"/>
  <c r="O13" i="1" a="1"/>
  <c r="O13" i="1" s="1"/>
  <c r="N13" i="1" a="1"/>
  <c r="N13" i="1" s="1"/>
  <c r="M13" i="1" a="1"/>
  <c r="M13" i="1" s="1"/>
  <c r="D110" i="3"/>
  <c r="D94" i="3"/>
  <c r="D78" i="3"/>
  <c r="D62" i="3"/>
  <c r="D107" i="3"/>
  <c r="D91" i="3"/>
  <c r="D75" i="3"/>
  <c r="D14" i="3"/>
  <c r="D104" i="3"/>
  <c r="D88" i="3"/>
  <c r="D72" i="3"/>
  <c r="D20" i="3"/>
  <c r="D101" i="3"/>
  <c r="D85" i="3"/>
  <c r="D69" i="3"/>
  <c r="D15" i="3"/>
  <c r="D25" i="3"/>
  <c r="D106" i="3"/>
  <c r="D90" i="3"/>
  <c r="D74" i="3"/>
  <c r="D16" i="3"/>
  <c r="D103" i="3"/>
  <c r="D87" i="3"/>
  <c r="D71" i="3"/>
  <c r="D58" i="3"/>
  <c r="D100" i="3"/>
  <c r="D84" i="3"/>
  <c r="D68" i="3"/>
  <c r="D17" i="3"/>
  <c r="D97" i="3"/>
  <c r="D81" i="3"/>
  <c r="D65" i="3"/>
  <c r="D23" i="3"/>
  <c r="D13" i="3"/>
  <c r="D102" i="3"/>
  <c r="D86" i="3"/>
  <c r="D70" i="3"/>
  <c r="D24" i="3"/>
  <c r="D99" i="3"/>
  <c r="D83" i="3"/>
  <c r="D67" i="3"/>
  <c r="D19" i="3"/>
  <c r="D96" i="3"/>
  <c r="D80" i="3"/>
  <c r="D64" i="3"/>
  <c r="D109" i="3"/>
  <c r="D93" i="3"/>
  <c r="D77" i="3"/>
  <c r="D60" i="3"/>
  <c r="D59" i="3"/>
  <c r="D22" i="3"/>
  <c r="D27" i="3" s="1"/>
  <c r="D98" i="3"/>
  <c r="D82" i="3"/>
  <c r="D66" i="3"/>
  <c r="D21" i="3"/>
  <c r="D95" i="3"/>
  <c r="D79" i="3"/>
  <c r="D63" i="3"/>
  <c r="D108" i="3"/>
  <c r="D92" i="3"/>
  <c r="D76" i="3"/>
  <c r="D61" i="3"/>
  <c r="D105" i="3"/>
  <c r="D89" i="3"/>
  <c r="D73" i="3"/>
  <c r="D18" i="3"/>
  <c r="C26" i="3"/>
  <c r="C27" i="3"/>
  <c r="C49" i="3" l="1"/>
  <c r="D26" i="3"/>
  <c r="E15" i="1"/>
  <c r="G14" i="1" a="1"/>
  <c r="G14" i="1" s="1"/>
  <c r="H14" i="1" a="1"/>
  <c r="H14" i="1" s="1"/>
  <c r="O14" i="1" a="1"/>
  <c r="O14" i="1" s="1"/>
  <c r="K14" i="1" a="1"/>
  <c r="K14" i="1" s="1"/>
  <c r="N14" i="1" a="1"/>
  <c r="N14" i="1" s="1"/>
  <c r="P14" i="1" a="1"/>
  <c r="P14" i="1" s="1"/>
  <c r="L14" i="1" a="1"/>
  <c r="L14" i="1" s="1"/>
  <c r="F14" i="1" a="1"/>
  <c r="F14" i="1" s="1"/>
  <c r="M14" i="1" a="1"/>
  <c r="M14" i="1" s="1"/>
  <c r="I14" i="1" a="1"/>
  <c r="I14" i="1" s="1"/>
  <c r="J14" i="1" a="1"/>
  <c r="J14" i="1" s="1"/>
  <c r="C52" i="3"/>
  <c r="C53" i="3"/>
  <c r="C50" i="3"/>
  <c r="D39" i="3"/>
  <c r="D37" i="3"/>
  <c r="D46" i="3" s="1"/>
  <c r="D42" i="3"/>
  <c r="D40" i="3"/>
  <c r="D38" i="3"/>
  <c r="D41" i="3"/>
  <c r="D50" i="3" s="1"/>
  <c r="D43" i="3"/>
  <c r="C47" i="3"/>
  <c r="C51" i="3"/>
  <c r="D47" i="3" l="1"/>
  <c r="D51" i="3"/>
  <c r="D52" i="3"/>
  <c r="D53" i="3"/>
  <c r="D48" i="3"/>
  <c r="D49" i="3"/>
  <c r="E16" i="1"/>
  <c r="G15" i="1" a="1"/>
  <c r="G15" i="1" s="1"/>
  <c r="H15" i="1" a="1"/>
  <c r="H15" i="1" s="1"/>
  <c r="M15" i="1" a="1"/>
  <c r="M15" i="1" s="1"/>
  <c r="L15" i="1" a="1"/>
  <c r="L15" i="1" s="1"/>
  <c r="F15" i="1" a="1"/>
  <c r="F15" i="1" s="1"/>
  <c r="N15" i="1" a="1"/>
  <c r="N15" i="1" s="1"/>
  <c r="O15" i="1" a="1"/>
  <c r="O15" i="1" s="1"/>
  <c r="K15" i="1" a="1"/>
  <c r="K15" i="1" s="1"/>
  <c r="P15" i="1" a="1"/>
  <c r="P15" i="1" s="1"/>
  <c r="J15" i="1" a="1"/>
  <c r="J15" i="1" s="1"/>
  <c r="I15" i="1" a="1"/>
  <c r="I15" i="1" s="1"/>
  <c r="E17" i="1" l="1"/>
  <c r="G16" i="1" a="1"/>
  <c r="G16" i="1" s="1"/>
  <c r="H16" i="1" a="1"/>
  <c r="H16" i="1" s="1"/>
  <c r="N16" i="1" a="1"/>
  <c r="N16" i="1" s="1"/>
  <c r="J16" i="1" a="1"/>
  <c r="J16" i="1" s="1"/>
  <c r="M16" i="1" a="1"/>
  <c r="M16" i="1" s="1"/>
  <c r="O16" i="1" a="1"/>
  <c r="O16" i="1" s="1"/>
  <c r="K16" i="1" a="1"/>
  <c r="K16" i="1" s="1"/>
  <c r="P16" i="1" a="1"/>
  <c r="P16" i="1" s="1"/>
  <c r="L16" i="1" a="1"/>
  <c r="L16" i="1" s="1"/>
  <c r="F16" i="1" a="1"/>
  <c r="F16" i="1" s="1"/>
  <c r="I16" i="1" a="1"/>
  <c r="I16" i="1" s="1"/>
  <c r="E18" i="1" l="1"/>
  <c r="G17" i="1" a="1"/>
  <c r="G17" i="1" s="1"/>
  <c r="H17" i="1" a="1"/>
  <c r="H17" i="1" s="1"/>
  <c r="F17" i="1" a="1"/>
  <c r="F17" i="1" s="1"/>
  <c r="L17" i="1" a="1"/>
  <c r="L17" i="1" s="1"/>
  <c r="P17" i="1" a="1"/>
  <c r="P17" i="1" s="1"/>
  <c r="J17" i="1" a="1"/>
  <c r="J17" i="1" s="1"/>
  <c r="I17" i="1" a="1"/>
  <c r="I17" i="1" s="1"/>
  <c r="M17" i="1" a="1"/>
  <c r="M17" i="1" s="1"/>
  <c r="O17" i="1" a="1"/>
  <c r="O17" i="1" s="1"/>
  <c r="N17" i="1" a="1"/>
  <c r="N17" i="1" s="1"/>
  <c r="K17" i="1" a="1"/>
  <c r="K17" i="1" s="1"/>
  <c r="E19" i="1" l="1"/>
  <c r="G18" i="1" a="1"/>
  <c r="G18" i="1" s="1"/>
  <c r="H18" i="1" a="1"/>
  <c r="H18" i="1" s="1"/>
  <c r="L18" i="1" a="1"/>
  <c r="L18" i="1" s="1"/>
  <c r="P18" i="1" a="1"/>
  <c r="P18" i="1" s="1"/>
  <c r="J18" i="1" a="1"/>
  <c r="J18" i="1" s="1"/>
  <c r="N18" i="1" a="1"/>
  <c r="N18" i="1" s="1"/>
  <c r="I18" i="1" a="1"/>
  <c r="I18" i="1" s="1"/>
  <c r="M18" i="1" a="1"/>
  <c r="M18" i="1" s="1"/>
  <c r="O18" i="1" a="1"/>
  <c r="O18" i="1" s="1"/>
  <c r="K18" i="1" a="1"/>
  <c r="K18" i="1" s="1"/>
  <c r="F18" i="1" a="1"/>
  <c r="F18" i="1" s="1"/>
  <c r="E20" i="1" l="1"/>
  <c r="G19" i="1" a="1"/>
  <c r="G19" i="1" s="1"/>
  <c r="H19" i="1" a="1"/>
  <c r="H19" i="1" s="1"/>
  <c r="K19" i="1" a="1"/>
  <c r="K19" i="1" s="1"/>
  <c r="N19" i="1" a="1"/>
  <c r="N19" i="1" s="1"/>
  <c r="M19" i="1" a="1"/>
  <c r="M19" i="1" s="1"/>
  <c r="I19" i="1" a="1"/>
  <c r="I19" i="1" s="1"/>
  <c r="F19" i="1" a="1"/>
  <c r="F19" i="1" s="1"/>
  <c r="O19" i="1" a="1"/>
  <c r="O19" i="1" s="1"/>
  <c r="L19" i="1" a="1"/>
  <c r="L19" i="1" s="1"/>
  <c r="J19" i="1" a="1"/>
  <c r="J19" i="1" s="1"/>
  <c r="P19" i="1" a="1"/>
  <c r="P19" i="1" s="1"/>
  <c r="E21" i="1" l="1"/>
  <c r="G20" i="1" a="1"/>
  <c r="G20" i="1" s="1"/>
  <c r="H20" i="1" a="1"/>
  <c r="H20" i="1" s="1"/>
  <c r="M20" i="1" a="1"/>
  <c r="M20" i="1" s="1"/>
  <c r="F20" i="1" a="1"/>
  <c r="F20" i="1" s="1"/>
  <c r="K20" i="1" a="1"/>
  <c r="K20" i="1" s="1"/>
  <c r="O20" i="1" a="1"/>
  <c r="O20" i="1" s="1"/>
  <c r="J20" i="1" a="1"/>
  <c r="J20" i="1" s="1"/>
  <c r="P20" i="1" a="1"/>
  <c r="P20" i="1" s="1"/>
  <c r="I20" i="1" a="1"/>
  <c r="I20" i="1" s="1"/>
  <c r="N20" i="1" a="1"/>
  <c r="N20" i="1" s="1"/>
  <c r="L20" i="1" a="1"/>
  <c r="L20" i="1" s="1"/>
  <c r="G21" i="1" l="1" a="1"/>
  <c r="G21" i="1" s="1"/>
  <c r="H21" i="1" a="1"/>
  <c r="H21" i="1" s="1"/>
  <c r="N21" i="1" a="1"/>
  <c r="N21" i="1" s="1"/>
  <c r="O21" i="1" a="1"/>
  <c r="O21" i="1" s="1"/>
  <c r="L21" i="1" a="1"/>
  <c r="L21" i="1" s="1"/>
  <c r="P21" i="1" a="1"/>
  <c r="P21" i="1" s="1"/>
  <c r="K21" i="1" a="1"/>
  <c r="K21" i="1" s="1"/>
  <c r="I21" i="1" a="1"/>
  <c r="I21" i="1" s="1"/>
  <c r="J21" i="1" a="1"/>
  <c r="J21" i="1" s="1"/>
  <c r="F21" i="1" a="1"/>
  <c r="F21" i="1" s="1"/>
  <c r="M21" i="1" a="1"/>
  <c r="M21"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B7" authorId="0" shapeId="0" xr:uid="{A82B3EA6-C710-F441-9002-96FF9468049E}">
      <text>
        <r>
          <rPr>
            <b/>
            <sz val="10"/>
            <color rgb="FF000000"/>
            <rFont val="Tahoma"/>
            <family val="2"/>
          </rPr>
          <t>Set to -100% to simulate permanent use of original AA.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AE5" authorId="0" shapeId="0" xr:uid="{D7E07248-FC5B-5947-A898-D721A068EB23}">
      <text>
        <r>
          <rPr>
            <b/>
            <sz val="10"/>
            <color rgb="FF000000"/>
            <rFont val="Tahoma"/>
            <family val="2"/>
          </rPr>
          <t>"X Months Ago" defined by the lookback duration on Parameters tab.</t>
        </r>
      </text>
    </comment>
    <comment ref="AG5" authorId="0" shapeId="0" xr:uid="{C67E82DA-01EB-334D-8012-D07859F30179}">
      <text>
        <r>
          <rPr>
            <b/>
            <sz val="10"/>
            <color rgb="FF000000"/>
            <rFont val="Tahoma"/>
            <family val="2"/>
          </rPr>
          <t xml:space="preserve">I.e. Did the stock index decrease by more than the trigger amount entered in Parameters tab?
</t>
        </r>
        <r>
          <rPr>
            <sz val="10"/>
            <color rgb="FF000000"/>
            <rFont val="Tahoma"/>
            <family val="2"/>
          </rPr>
          <t xml:space="preserve">
</t>
        </r>
      </text>
    </comment>
  </commentList>
</comments>
</file>

<file path=xl/sharedStrings.xml><?xml version="1.0" encoding="utf-8"?>
<sst xmlns="http://schemas.openxmlformats.org/spreadsheetml/2006/main" count="1019" uniqueCount="233">
  <si>
    <t>https://earlyretirementnow.com/2017/01/25/the-ultimate-guide-to-safe-withdrawal-rates-part-7-toolbox</t>
  </si>
  <si>
    <t>https://earlyretirementnow.com/2018/08/29/google-sheet-updates-swr-series-part-28</t>
  </si>
  <si>
    <r>
      <rPr>
        <b/>
        <sz val="14"/>
        <color rgb="FFFF0000"/>
        <rFont val="Calibri"/>
      </rPr>
      <t>You cannot edit this version. Please go to File &gt; Make a Copy to save your own version!</t>
    </r>
    <r>
      <rPr>
        <b/>
        <sz val="14"/>
        <color rgb="FFFFFFFF"/>
        <rFont val="Calibri"/>
      </rPr>
      <t xml:space="preserve"> Please read the Disclaimers. All rights reserved. When sharing with others please give credit! Thanks!</t>
    </r>
  </si>
  <si>
    <t>Parameters:</t>
  </si>
  <si>
    <t>Results:</t>
  </si>
  <si>
    <t>Portfolio:</t>
  </si>
  <si>
    <t>Failure Probabilities of different initial consumption rates</t>
  </si>
  <si>
    <t>Failure Probabilities Conditional on S&amp;P500 Drawdown</t>
  </si>
  <si>
    <t xml:space="preserve">    Stocks: S&amp;P 500, US large-cap</t>
  </si>
  <si>
    <t>WR</t>
  </si>
  <si>
    <t>All</t>
  </si>
  <si>
    <t>Since 1926</t>
  </si>
  <si>
    <t>Since 1950</t>
  </si>
  <si>
    <t>CAPE&lt;=20</t>
  </si>
  <si>
    <t>CAPE&gt;20</t>
  </si>
  <si>
    <t>CAPE&gt;20 and SPX at all-time high</t>
  </si>
  <si>
    <t xml:space="preserve">    Bonds: 10y U.S. Treausry</t>
  </si>
  <si>
    <t xml:space="preserve">    Cash: 3m U.S. T-bills</t>
  </si>
  <si>
    <t xml:space="preserve">    Non-US Stocks (1970-current)</t>
  </si>
  <si>
    <t xml:space="preserve">    Custom Series1</t>
  </si>
  <si>
    <t xml:space="preserve">    Custom Series2</t>
  </si>
  <si>
    <t xml:space="preserve">    Gold</t>
  </si>
  <si>
    <t>Fama-French Style Factors. Only post Jul-1926</t>
  </si>
  <si>
    <t xml:space="preserve">    Small Stocks (SMB)</t>
  </si>
  <si>
    <t xml:space="preserve">    Value Stocks (HML)</t>
  </si>
  <si>
    <t>Expense Ratio (p.a.)</t>
  </si>
  <si>
    <t>SWRs to target different Failure Rates</t>
  </si>
  <si>
    <t>SWR to target Failure Rates, Conditional on S&amp;P500 Drawdown</t>
  </si>
  <si>
    <r>
      <rPr>
        <b/>
        <sz val="10"/>
        <rFont val="Arial"/>
      </rPr>
      <t xml:space="preserve">Project Future </t>
    </r>
    <r>
      <rPr>
        <b/>
        <sz val="10"/>
        <color rgb="FFFF0000"/>
        <rFont val="Arial"/>
      </rPr>
      <t xml:space="preserve">Real </t>
    </r>
    <r>
      <rPr>
        <b/>
        <sz val="10"/>
        <rFont val="Arial"/>
      </rPr>
      <t>Returns</t>
    </r>
  </si>
  <si>
    <t>Failure Rates</t>
  </si>
  <si>
    <t xml:space="preserve">    Stocks for next 10Y</t>
  </si>
  <si>
    <t xml:space="preserve">    Stocks after that</t>
  </si>
  <si>
    <t xml:space="preserve">    Bonds for next 10Y</t>
  </si>
  <si>
    <t xml:space="preserve">    Bonds after that</t>
  </si>
  <si>
    <t xml:space="preserve">    Cash for next 10Y</t>
  </si>
  <si>
    <t xml:space="preserve">    Cash after that</t>
  </si>
  <si>
    <t xml:space="preserve">    Non-US Stocks for next 10Y</t>
  </si>
  <si>
    <t xml:space="preserve">    Non-US Stocks after that</t>
  </si>
  <si>
    <t>Failsafe around 5 Prominent Market Peaks</t>
  </si>
  <si>
    <t>Failsafe by Equity Drawdown</t>
  </si>
  <si>
    <t xml:space="preserve">    Custom Series1 for next 10Y</t>
  </si>
  <si>
    <t xml:space="preserve">    Custom Series1 after that</t>
  </si>
  <si>
    <t>Drawdown</t>
  </si>
  <si>
    <t>SWR</t>
  </si>
  <si>
    <t>Relative</t>
  </si>
  <si>
    <t xml:space="preserve">    Custom Series2 for next 10Y</t>
  </si>
  <si>
    <t>1964-69</t>
  </si>
  <si>
    <t xml:space="preserve">    Custom Series2 after that</t>
  </si>
  <si>
    <t>1972/73</t>
  </si>
  <si>
    <t xml:space="preserve">    Gold for next 10Y</t>
  </si>
  <si>
    <t>1999-2000</t>
  </si>
  <si>
    <t xml:space="preserve">    Gold after that</t>
  </si>
  <si>
    <t>Retirement Horizon (Months)</t>
  </si>
  <si>
    <t>Failsafe by Decade</t>
  </si>
  <si>
    <t>Final Value Target (%of initial)</t>
  </si>
  <si>
    <t>Supplemental Income/Expenses</t>
  </si>
  <si>
    <t>1920s</t>
  </si>
  <si>
    <t>Month</t>
  </si>
  <si>
    <t>% of initial NW</t>
  </si>
  <si>
    <t>1930s</t>
  </si>
  <si>
    <t>1940s</t>
  </si>
  <si>
    <t>1950s</t>
  </si>
  <si>
    <t>1960s</t>
  </si>
  <si>
    <t>1970s</t>
  </si>
  <si>
    <t>1980s</t>
  </si>
  <si>
    <t>1990s</t>
  </si>
  <si>
    <t>2000s</t>
  </si>
  <si>
    <t>Enter Current Financial Net Worth and Supplemental Cash Flows Here</t>
  </si>
  <si>
    <t>Portfolio Today</t>
  </si>
  <si>
    <t>Inflation (p.a.)</t>
  </si>
  <si>
    <t xml:space="preserve">    per month</t>
  </si>
  <si>
    <t>Cash flows that will be adjusted by Inflation (e.g. Social Security, public Pension, etc.): Enter in today's $</t>
  </si>
  <si>
    <t>Cash flows not adjusted by Inflation (corporate pension, mortgage etc.): Enter Future $</t>
  </si>
  <si>
    <t>Calculate</t>
  </si>
  <si>
    <t>Cash Flow 1 (e.g. SocSec Spouse1)</t>
  </si>
  <si>
    <t>Cash Flow 2 (e.g. SocSec Spouse2)</t>
  </si>
  <si>
    <t>Cash Flow 3 (e.g. add'l med expenses)</t>
  </si>
  <si>
    <t>other</t>
  </si>
  <si>
    <t xml:space="preserve">Cash Flow 1 (e.g. Corporate no COLA Pension). </t>
  </si>
  <si>
    <t>Cash Flow 2 (e.g. mortgage) Enter mortgage pmt as negative number!</t>
  </si>
  <si>
    <t>Discount</t>
  </si>
  <si>
    <t>Total in today's $</t>
  </si>
  <si>
    <t>Real Cash Flow as % of initial NW  -&gt; Used in Tab "Parameters &amp; Main Results"</t>
  </si>
  <si>
    <t>Scaling of withdrawals. Please do not change!!!</t>
  </si>
  <si>
    <t>Failsafe Withdrawal Amounts (net of all supplemental flows)</t>
  </si>
  <si>
    <t>Safe Consumption Amounts to target different Failure Rates</t>
  </si>
  <si>
    <t>Safe Cons. Amounts Conditional on S&amp;P500 Drawdown</t>
  </si>
  <si>
    <t>Failsafe cons. around 5 Prominent Market Peaks</t>
  </si>
  <si>
    <t>Withdraw</t>
  </si>
  <si>
    <t>Please see the Disclosure Statement. All rights reserved. When sharing with others please give credit! Thanks!</t>
  </si>
  <si>
    <t>Specify one fixed withdrawal rate, determine the distribution of final values applying that withdrawal rate:</t>
  </si>
  <si>
    <t>Withdrawal Rate:</t>
  </si>
  <si>
    <t xml:space="preserve">    Annual</t>
  </si>
  <si>
    <t xml:space="preserve">    Monthly</t>
  </si>
  <si>
    <t>Cape ranges</t>
  </si>
  <si>
    <t>Distribution of Final Asset Value by CAPE regime</t>
  </si>
  <si>
    <t>CAPE (lag 1M)</t>
  </si>
  <si>
    <t>Percentile</t>
  </si>
  <si>
    <t>CAPE 0-20</t>
  </si>
  <si>
    <t>CAPE 20+</t>
  </si>
  <si>
    <t>min ---&gt;</t>
  </si>
  <si>
    <t>median ---&gt;</t>
  </si>
  <si>
    <t>max ---&gt;</t>
  </si>
  <si>
    <t>Range (all)</t>
  </si>
  <si>
    <t xml:space="preserve">    5% to 95%</t>
  </si>
  <si>
    <t>Percent-Ranks of target final values:</t>
  </si>
  <si>
    <t>Historgram</t>
  </si>
  <si>
    <t>Distribution of Final Asset Value (rel to initial)</t>
  </si>
  <si>
    <t>Date</t>
  </si>
  <si>
    <t>N</t>
  </si>
  <si>
    <t>Year</t>
  </si>
  <si>
    <t>Excel Date</t>
  </si>
  <si>
    <t>By CAPE regime</t>
  </si>
  <si>
    <t>By CAPE Regime</t>
  </si>
  <si>
    <t>By Equity Drawdown Regime</t>
  </si>
  <si>
    <t>N/A</t>
  </si>
  <si>
    <t>CAEY (lag 1M)</t>
  </si>
  <si>
    <t>Cape &lt;= 20</t>
  </si>
  <si>
    <t>CAPE&gt;20 &amp; SPX High</t>
  </si>
  <si>
    <t>S&amp;P500 High</t>
  </si>
  <si>
    <t>Drdwn 0-10%</t>
  </si>
  <si>
    <t>Drdwn 10-20%</t>
  </si>
  <si>
    <t>Drdwn 20-30%</t>
  </si>
  <si>
    <t>Drdwn&gt;30%</t>
  </si>
  <si>
    <r>
      <rPr>
        <b/>
        <sz val="10"/>
        <rFont val="Arial"/>
      </rPr>
      <t xml:space="preserve">From ERN's Database: Updated on </t>
    </r>
    <r>
      <rPr>
        <b/>
        <sz val="10"/>
        <color rgb="FFFF0000"/>
        <rFont val="Arial"/>
      </rPr>
      <t>10/06/2021</t>
    </r>
    <r>
      <rPr>
        <b/>
        <sz val="10"/>
        <rFont val="Arial"/>
      </rPr>
      <t xml:space="preserve"> up to </t>
    </r>
    <r>
      <rPr>
        <b/>
        <sz val="10"/>
        <color rgb="FFFF0000"/>
        <rFont val="Arial"/>
      </rPr>
      <t>9/30/2021</t>
    </r>
  </si>
  <si>
    <r>
      <rPr>
        <b/>
        <sz val="10"/>
        <rFont val="Arial"/>
      </rPr>
      <t xml:space="preserve">Month over Month Real Returns  (Fama-French Factors updated on </t>
    </r>
    <r>
      <rPr>
        <b/>
        <sz val="10"/>
        <color rgb="FFFF0000"/>
        <rFont val="Arial"/>
      </rPr>
      <t>10/06/2021</t>
    </r>
    <r>
      <rPr>
        <b/>
        <sz val="10"/>
        <rFont val="Arial"/>
      </rPr>
      <t xml:space="preserve"> up to</t>
    </r>
    <r>
      <rPr>
        <b/>
        <sz val="10"/>
        <color rgb="FFFF0000"/>
        <rFont val="Arial"/>
      </rPr>
      <t xml:space="preserve"> 8/31/2021</t>
    </r>
    <r>
      <rPr>
        <b/>
        <sz val="10"/>
        <rFont val="Arial"/>
      </rPr>
      <t>)</t>
    </r>
  </si>
  <si>
    <t>Auxilliary Variables for SWR</t>
  </si>
  <si>
    <t>Other</t>
  </si>
  <si>
    <t>Fractional Date</t>
  </si>
  <si>
    <t>CPI</t>
  </si>
  <si>
    <t>SPX-TR</t>
  </si>
  <si>
    <t>10Y BM</t>
  </si>
  <si>
    <t>Cash</t>
  </si>
  <si>
    <t>World EX US Equities (NEW)</t>
  </si>
  <si>
    <t>Custum Series1 (NEW)</t>
  </si>
  <si>
    <t>Custum Series2 (NEW)</t>
  </si>
  <si>
    <t>Gold</t>
  </si>
  <si>
    <t>CAPE</t>
  </si>
  <si>
    <t>Fama-French Small Stocks</t>
  </si>
  <si>
    <t>Fama-French Value Stocks</t>
  </si>
  <si>
    <t>Portfolio</t>
  </si>
  <si>
    <t>Cumulative Backward Return</t>
  </si>
  <si>
    <t>C1</t>
  </si>
  <si>
    <t>Sum of Ct</t>
  </si>
  <si>
    <t>Sum of CtPt</t>
  </si>
  <si>
    <t>Equity Drawdown</t>
  </si>
  <si>
    <t>Fama French since 1926</t>
  </si>
  <si>
    <t xml:space="preserve"> Long-term returns after that</t>
  </si>
  <si>
    <t>360 Months case study</t>
  </si>
  <si>
    <t>Use the same S/B allocation and supplemental income/expenses as in Parameters Tab</t>
  </si>
  <si>
    <t>Note: Withdrawal happens at end of the previous month: P(t) = (P(t-1) - W(t)) * (1 + R(t))</t>
  </si>
  <si>
    <t>Static Weights (baseline)</t>
  </si>
  <si>
    <t>Glidepath</t>
  </si>
  <si>
    <t>Retirement Start:</t>
  </si>
  <si>
    <t>Initial</t>
  </si>
  <si>
    <t xml:space="preserve">Final </t>
  </si>
  <si>
    <t>Step</t>
  </si>
  <si>
    <t xml:space="preserve">    Year</t>
  </si>
  <si>
    <t>Stocks</t>
  </si>
  <si>
    <t xml:space="preserve">    Month</t>
  </si>
  <si>
    <t>Bonds</t>
  </si>
  <si>
    <t>Non-US Stocks</t>
  </si>
  <si>
    <t>Custom Series1</t>
  </si>
  <si>
    <t>Initial Portfolio Value</t>
  </si>
  <si>
    <t>Custom Series2</t>
  </si>
  <si>
    <t>Initial Withdrawal</t>
  </si>
  <si>
    <t xml:space="preserve">    p.a.</t>
  </si>
  <si>
    <t>Fama-French HML</t>
  </si>
  <si>
    <t xml:space="preserve">    monthly</t>
  </si>
  <si>
    <t>Fama-French SMB</t>
  </si>
  <si>
    <t>Expense Ratio</t>
  </si>
  <si>
    <t>GP transition</t>
  </si>
  <si>
    <t>Weights</t>
  </si>
  <si>
    <t>Returns</t>
  </si>
  <si>
    <t>Calendar Year</t>
  </si>
  <si>
    <t>Calendar Month</t>
  </si>
  <si>
    <t>Month Count</t>
  </si>
  <si>
    <t>Portfolio with Static Allocation</t>
  </si>
  <si>
    <t>Portfolio with Glidepath</t>
  </si>
  <si>
    <t>Consumption</t>
  </si>
  <si>
    <t>Supplemental Cash Flow</t>
  </si>
  <si>
    <t>Return (baseline)</t>
  </si>
  <si>
    <t>Return with Glidepath</t>
  </si>
  <si>
    <t>Path %</t>
  </si>
  <si>
    <t>Fees (p.a.)</t>
  </si>
  <si>
    <t>CAPE Rule Parameters</t>
  </si>
  <si>
    <t>1929-30</t>
  </si>
  <si>
    <t>1965-66</t>
  </si>
  <si>
    <t>1999-2001</t>
  </si>
  <si>
    <t xml:space="preserve">  a (intercept)</t>
  </si>
  <si>
    <t>Worst 30Y Change</t>
  </si>
  <si>
    <t xml:space="preserve">  b (slope)</t>
  </si>
  <si>
    <t>Worst 30Y Drawdown</t>
  </si>
  <si>
    <t>Today's CAPE</t>
  </si>
  <si>
    <t>Worst 30Y mean vs. Initial</t>
  </si>
  <si>
    <t>SWR (capital preservation)</t>
  </si>
  <si>
    <t>Vol of 1Y Change</t>
  </si>
  <si>
    <t>Horizon (M)</t>
  </si>
  <si>
    <t>Withdrawal Rates:</t>
  </si>
  <si>
    <t>Final Value (%)</t>
  </si>
  <si>
    <t xml:space="preserve">    Minimum</t>
  </si>
  <si>
    <t>adj. SWR (p.a.)</t>
  </si>
  <si>
    <t xml:space="preserve">    Mean</t>
  </si>
  <si>
    <t xml:space="preserve">    Maximum</t>
  </si>
  <si>
    <t>Return</t>
  </si>
  <si>
    <t>Withdrawal Rate</t>
  </si>
  <si>
    <t>Withdrawal</t>
  </si>
  <si>
    <t>12M Moving Average Withdrawal</t>
  </si>
  <si>
    <t>30Y Change</t>
  </si>
  <si>
    <t>30Y Drawdown</t>
  </si>
  <si>
    <t>30Y mean vs. initial</t>
  </si>
  <si>
    <t>12M Change of 12M-MA</t>
  </si>
  <si>
    <t>30Y Vol</t>
  </si>
  <si>
    <t>Disclaimers</t>
  </si>
  <si>
    <t xml:space="preserve">This is for entertainment purposes only. Nothing we write here can be considered advice or guidance for investment decisions or, for that matter, any other decisions. If uncertain, always consult an investment advisor and/or accountant. If you replicate what we do and you lose money you assume sole responsibility for that. Don’t come to us crying.
EarlyRetirementNow.com makes no representations as to accuracy, completeness, currentness, suitability, or validity of any information on this site and will not be liable for any errors, omissions, or delays in this information or any losses, injuries, or damages arising from its display or use. Furthermore, EarlyRetirementNow.com assumes no responsibility for the accuracy, completeness, currentness, suitability, and validity of any and all external links you find here.   
COPYRIGHT POLICY: Unless otherwise noted, all content in this Google Sheet, including, but not limited to, text, graphics, logos, buttons, images, etc. is the property of EarlyRetirementNow.com. All content is protected by U.S. and international copyright laws. When you quote our material or repost content please make sure you give credit to the source! </t>
  </si>
  <si>
    <t>Change AA in response to a drop of:</t>
  </si>
  <si>
    <t>Algorithmic AA Changes</t>
  </si>
  <si>
    <t>percent (negative percent)</t>
  </si>
  <si>
    <t>Algorithmic AA: Hypothesis 1 - lookback for correction to determine AA</t>
  </si>
  <si>
    <t>Value X Months Ago</t>
  </si>
  <si>
    <t>Increase (+) or Decrease (-) in X months</t>
  </si>
  <si>
    <t>Portfolio (Initial AA)</t>
  </si>
  <si>
    <t>Portfolio (After Event AA)</t>
  </si>
  <si>
    <t>Portfolio (Realized Per Algorithm)</t>
  </si>
  <si>
    <t>For the following number of months before going back to original AA;</t>
  </si>
  <si>
    <t>Algorithmic Asset Allocation Triggered?</t>
  </si>
  <si>
    <t>Over a lookback duration of:</t>
  </si>
  <si>
    <t>Asset Allocation This Month</t>
  </si>
  <si>
    <t>Algorithmic AA: Hypothesis 1 - A retiree shall at all times look back X months and determine if a S&amp;P500 drawdown of Y% from its most recent high has occurred during that time. If yes, hold or switch to an aggressive AA. If no, hold or switch to a defensive AA.</t>
  </si>
  <si>
    <t>Original AA (defensive)</t>
  </si>
  <si>
    <t>After-Event AA (aggressive)</t>
  </si>
  <si>
    <t>months (12 minimum, 36 maximum)</t>
  </si>
  <si>
    <t>Percent of time in Aggressive AA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</si>
</sst>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_(* \(#,##0.00\);_(* &quot;-&quot;??_);_(@_)"/>
    <numFmt numFmtId="164" formatCode="yyyy/mm"/>
    <numFmt numFmtId="165" formatCode="0.0000%"/>
    <numFmt numFmtId="166" formatCode="&quot;$&quot;#,##0.00"/>
    <numFmt numFmtId="167" formatCode="#,##0.0000"/>
    <numFmt numFmtId="168" formatCode="&quot;$&quot;#,##0"/>
    <numFmt numFmtId="169" formatCode="0.0%"/>
    <numFmt numFmtId="170" formatCode="#,##0.0"/>
    <numFmt numFmtId="171" formatCode="m/d/yyyy"/>
    <numFmt numFmtId="172" formatCode="#,##0.000"/>
    <numFmt numFmtId="173" formatCode="0.000%"/>
    <numFmt numFmtId="174" formatCode="0.000000000%"/>
    <numFmt numFmtId="175" formatCode="yyyy\-mm"/>
  </numFmts>
  <fonts count="30" x14ac:knownFonts="1">
    <font>
      <sz val="10"/>
      <color rgb="FF000000"/>
      <name val="Arial"/>
    </font>
    <font>
      <b/>
      <u/>
      <sz val="14"/>
      <color rgb="FFFFFFFF"/>
      <name val="Calibri"/>
    </font>
    <font>
      <b/>
      <sz val="14"/>
      <color rgb="FFFFFFFF"/>
      <name val="Calibri"/>
    </font>
    <font>
      <b/>
      <sz val="14"/>
      <name val="Arial"/>
    </font>
    <font>
      <sz val="14"/>
      <name val="Arial"/>
    </font>
    <font>
      <b/>
      <sz val="10"/>
      <name val="Arial"/>
    </font>
    <font>
      <sz val="10"/>
      <name val="Arial"/>
    </font>
    <font>
      <b/>
      <sz val="6"/>
      <name val="Arial"/>
    </font>
    <font>
      <b/>
      <sz val="10"/>
      <name val="Arial"/>
    </font>
    <font>
      <b/>
      <sz val="10"/>
      <color rgb="FF000000"/>
      <name val="Arial"/>
    </font>
    <font>
      <sz val="10"/>
      <color rgb="FF000000"/>
      <name val="Arial"/>
    </font>
    <font>
      <b/>
      <sz val="10"/>
      <color rgb="FFFF0000"/>
      <name val="Arial"/>
    </font>
    <font>
      <sz val="10"/>
      <color rgb="FF000000"/>
      <name val="Arial"/>
    </font>
    <font>
      <b/>
      <sz val="10"/>
      <name val="Arial"/>
    </font>
    <font>
      <sz val="10"/>
      <name val="Arial"/>
    </font>
    <font>
      <b/>
      <sz val="10"/>
      <color rgb="FFFFFFFF"/>
      <name val="Arial"/>
    </font>
    <font>
      <b/>
      <sz val="12"/>
      <name val="Arial"/>
    </font>
    <font>
      <sz val="11"/>
      <color rgb="FF000000"/>
      <name val="Inconsolata"/>
    </font>
    <font>
      <b/>
      <sz val="11"/>
      <color rgb="FF000000"/>
      <name val="Calibri"/>
    </font>
    <font>
      <b/>
      <sz val="11"/>
      <color rgb="FFFF0000"/>
      <name val="Calibri"/>
    </font>
    <font>
      <sz val="11"/>
      <color rgb="FF000000"/>
      <name val="Calibri"/>
    </font>
    <font>
      <b/>
      <sz val="14"/>
      <color rgb="FFFF0000"/>
      <name val="Calibri"/>
    </font>
    <font>
      <b/>
      <sz val="10"/>
      <color rgb="FF000000"/>
      <name val="Arial"/>
      <family val="2"/>
    </font>
    <font>
      <b/>
      <sz val="10"/>
      <name val="Arial"/>
      <family val="2"/>
    </font>
    <font>
      <sz val="10"/>
      <color rgb="FF000000"/>
      <name val="Arial"/>
      <family val="2"/>
    </font>
    <font>
      <b/>
      <sz val="10"/>
      <color theme="1"/>
      <name val="Arial"/>
      <family val="2"/>
    </font>
    <font>
      <b/>
      <sz val="11"/>
      <color rgb="FF000000"/>
      <name val="Calibri"/>
      <family val="2"/>
    </font>
    <font>
      <sz val="10"/>
      <color rgb="FF000000"/>
      <name val="Tahoma"/>
      <family val="2"/>
    </font>
    <font>
      <b/>
      <sz val="10"/>
      <color rgb="FF000000"/>
      <name val="Tahoma"/>
      <family val="2"/>
    </font>
    <font>
      <sz val="10"/>
      <name val="Arial"/>
      <family val="2"/>
    </font>
  </fonts>
  <fills count="24">
    <fill>
      <patternFill patternType="none"/>
    </fill>
    <fill>
      <patternFill patternType="gray125"/>
    </fill>
    <fill>
      <patternFill patternType="solid">
        <fgColor rgb="FF000000"/>
        <bgColor rgb="FF000000"/>
      </patternFill>
    </fill>
    <fill>
      <patternFill patternType="solid">
        <fgColor rgb="FFFF9900"/>
        <bgColor rgb="FFFF9900"/>
      </patternFill>
    </fill>
    <fill>
      <patternFill patternType="solid">
        <fgColor rgb="FFFFD966"/>
        <bgColor rgb="FFFFD966"/>
      </patternFill>
    </fill>
    <fill>
      <patternFill patternType="solid">
        <fgColor rgb="FF00FF00"/>
        <bgColor rgb="FF00FF00"/>
      </patternFill>
    </fill>
    <fill>
      <patternFill patternType="solid">
        <fgColor rgb="FFFF0000"/>
        <bgColor rgb="FFFF0000"/>
      </patternFill>
    </fill>
    <fill>
      <patternFill patternType="solid">
        <fgColor rgb="FFF9CB9C"/>
        <bgColor rgb="FFF9CB9C"/>
      </patternFill>
    </fill>
    <fill>
      <patternFill patternType="solid">
        <fgColor rgb="FFFFFFFF"/>
        <bgColor rgb="FFFFFFFF"/>
      </patternFill>
    </fill>
    <fill>
      <patternFill patternType="solid">
        <fgColor rgb="FFE67C73"/>
        <bgColor rgb="FFE67C73"/>
      </patternFill>
    </fill>
    <fill>
      <patternFill patternType="solid">
        <fgColor rgb="FF57BB8A"/>
        <bgColor rgb="FF57BB8A"/>
      </patternFill>
    </fill>
    <fill>
      <patternFill patternType="solid">
        <fgColor rgb="FF5FBF90"/>
        <bgColor rgb="FF5FBF90"/>
      </patternFill>
    </fill>
    <fill>
      <patternFill patternType="solid">
        <fgColor rgb="FFD8F0E4"/>
        <bgColor rgb="FFD8F0E4"/>
      </patternFill>
    </fill>
    <fill>
      <patternFill patternType="solid">
        <fgColor rgb="FFDDF1E7"/>
        <bgColor rgb="FFDDF1E7"/>
      </patternFill>
    </fill>
    <fill>
      <patternFill patternType="solid">
        <fgColor rgb="FFEA8E86"/>
        <bgColor rgb="FFEA8E86"/>
      </patternFill>
    </fill>
    <fill>
      <patternFill patternType="solid">
        <fgColor rgb="FFAADCC3"/>
        <bgColor rgb="FFAADCC3"/>
      </patternFill>
    </fill>
    <fill>
      <patternFill patternType="solid">
        <fgColor rgb="FFA9DCC3"/>
        <bgColor rgb="FFA9DCC3"/>
      </patternFill>
    </fill>
    <fill>
      <patternFill patternType="solid">
        <fgColor rgb="FFFDF5F4"/>
        <bgColor rgb="FFFDF5F4"/>
      </patternFill>
    </fill>
    <fill>
      <patternFill patternType="solid">
        <fgColor rgb="FFE3F4EC"/>
        <bgColor rgb="FFE3F4EC"/>
      </patternFill>
    </fill>
    <fill>
      <patternFill patternType="solid">
        <fgColor rgb="FFFFFF00"/>
        <bgColor indexed="64"/>
      </patternFill>
    </fill>
    <fill>
      <patternFill patternType="solid">
        <fgColor rgb="FFFFFF00"/>
        <bgColor rgb="FFFF9900"/>
      </patternFill>
    </fill>
    <fill>
      <patternFill patternType="solid">
        <fgColor rgb="FFFFFF00"/>
        <bgColor rgb="FFFFD966"/>
      </patternFill>
    </fill>
    <fill>
      <patternFill patternType="solid">
        <fgColor rgb="FFFFFF00"/>
        <bgColor rgb="FF000000"/>
      </patternFill>
    </fill>
    <fill>
      <patternFill patternType="solid">
        <fgColor theme="7" tint="0.79998168889431442"/>
        <bgColor indexed="64"/>
      </patternFill>
    </fill>
  </fills>
  <borders count="17">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style="thin">
        <color rgb="FF000000"/>
      </top>
      <bottom style="thin">
        <color rgb="FF000000"/>
      </bottom>
      <diagonal/>
    </border>
  </borders>
  <cellStyleXfs count="3">
    <xf numFmtId="0" fontId="0" fillId="0" borderId="0"/>
    <xf numFmtId="43" fontId="10" fillId="0" borderId="0" applyFont="0" applyFill="0" applyBorder="0" applyAlignment="0" applyProtection="0"/>
    <xf numFmtId="9" fontId="10" fillId="0" borderId="0" applyFont="0" applyFill="0" applyBorder="0" applyAlignment="0" applyProtection="0"/>
  </cellStyleXfs>
  <cellXfs count="300">
    <xf numFmtId="0" fontId="0" fillId="0" borderId="0" xfId="0" applyFont="1" applyAlignment="1"/>
    <xf numFmtId="0" fontId="1" fillId="2" borderId="0" xfId="0" applyFont="1" applyFill="1" applyAlignment="1"/>
    <xf numFmtId="0" fontId="2" fillId="2" borderId="0" xfId="0" applyFont="1" applyFill="1" applyAlignment="1"/>
    <xf numFmtId="0" fontId="3" fillId="0" borderId="0" xfId="0" applyFont="1" applyAlignment="1"/>
    <xf numFmtId="0" fontId="4" fillId="0" borderId="0" xfId="0" applyFont="1"/>
    <xf numFmtId="0" fontId="5" fillId="0" borderId="0" xfId="0" applyFont="1" applyAlignment="1"/>
    <xf numFmtId="0" fontId="5" fillId="0" borderId="1" xfId="0" applyFont="1" applyBorder="1" applyAlignment="1">
      <alignment horizontal="center"/>
    </xf>
    <xf numFmtId="9" fontId="6" fillId="3" borderId="0" xfId="0" applyNumberFormat="1" applyFont="1" applyFill="1" applyAlignment="1"/>
    <xf numFmtId="0" fontId="5" fillId="0" borderId="4" xfId="0" applyFont="1" applyBorder="1" applyAlignment="1">
      <alignment horizontal="center"/>
    </xf>
    <xf numFmtId="0" fontId="5" fillId="0" borderId="5" xfId="0" applyFont="1" applyBorder="1" applyAlignment="1">
      <alignment horizontal="center"/>
    </xf>
    <xf numFmtId="0" fontId="7" fillId="0" borderId="6" xfId="0" applyFont="1" applyBorder="1" applyAlignment="1">
      <alignment horizontal="center" wrapText="1"/>
    </xf>
    <xf numFmtId="0" fontId="8" fillId="0" borderId="4" xfId="0" applyFont="1" applyBorder="1" applyAlignment="1">
      <alignment horizontal="center"/>
    </xf>
    <xf numFmtId="0" fontId="8" fillId="0" borderId="5" xfId="0" applyFont="1" applyBorder="1" applyAlignment="1">
      <alignment horizontal="center"/>
    </xf>
    <xf numFmtId="0" fontId="8" fillId="0" borderId="6" xfId="0" applyFont="1" applyBorder="1" applyAlignment="1">
      <alignment horizontal="center"/>
    </xf>
    <xf numFmtId="0" fontId="9" fillId="0" borderId="0" xfId="0" applyFont="1" applyAlignment="1"/>
    <xf numFmtId="10" fontId="5" fillId="0" borderId="7" xfId="0" applyNumberFormat="1" applyFont="1" applyBorder="1" applyAlignment="1"/>
    <xf numFmtId="10" fontId="6" fillId="0" borderId="7" xfId="0" applyNumberFormat="1" applyFont="1" applyBorder="1"/>
    <xf numFmtId="10" fontId="6" fillId="0" borderId="0" xfId="0" applyNumberFormat="1" applyFont="1"/>
    <xf numFmtId="10" fontId="6" fillId="0" borderId="8" xfId="0" applyNumberFormat="1" applyFont="1" applyBorder="1"/>
    <xf numFmtId="10" fontId="6" fillId="0" borderId="1" xfId="0" applyNumberFormat="1" applyFont="1" applyBorder="1"/>
    <xf numFmtId="10" fontId="6" fillId="0" borderId="2" xfId="0" applyNumberFormat="1" applyFont="1" applyBorder="1"/>
    <xf numFmtId="10" fontId="6" fillId="0" borderId="3" xfId="0" applyNumberFormat="1" applyFont="1" applyBorder="1"/>
    <xf numFmtId="9" fontId="10" fillId="3" borderId="0" xfId="0" applyNumberFormat="1" applyFont="1" applyFill="1" applyAlignment="1"/>
    <xf numFmtId="10" fontId="5" fillId="0" borderId="7" xfId="0" applyNumberFormat="1" applyFont="1" applyBorder="1"/>
    <xf numFmtId="0" fontId="11" fillId="0" borderId="0" xfId="0" applyFont="1" applyAlignment="1"/>
    <xf numFmtId="9" fontId="10" fillId="0" borderId="0" xfId="0" applyNumberFormat="1" applyFont="1" applyAlignment="1"/>
    <xf numFmtId="10" fontId="10" fillId="3" borderId="0" xfId="0" applyNumberFormat="1" applyFont="1" applyFill="1" applyAlignment="1"/>
    <xf numFmtId="10" fontId="5" fillId="0" borderId="4" xfId="0" applyNumberFormat="1" applyFont="1" applyBorder="1"/>
    <xf numFmtId="10" fontId="6" fillId="0" borderId="4" xfId="0" applyNumberFormat="1" applyFont="1" applyBorder="1"/>
    <xf numFmtId="10" fontId="6" fillId="0" borderId="5" xfId="0" applyNumberFormat="1" applyFont="1" applyBorder="1"/>
    <xf numFmtId="10" fontId="6" fillId="0" borderId="6" xfId="0" applyNumberFormat="1" applyFont="1" applyBorder="1"/>
    <xf numFmtId="10" fontId="12" fillId="4" borderId="0" xfId="0" applyNumberFormat="1" applyFont="1" applyFill="1" applyAlignment="1">
      <alignment horizontal="right"/>
    </xf>
    <xf numFmtId="0" fontId="10" fillId="0" borderId="0" xfId="0" applyFont="1"/>
    <xf numFmtId="0" fontId="13" fillId="0" borderId="4" xfId="0" applyFont="1" applyBorder="1" applyAlignment="1">
      <alignment horizontal="center"/>
    </xf>
    <xf numFmtId="0" fontId="13" fillId="0" borderId="0" xfId="0" applyFont="1" applyAlignment="1">
      <alignment horizontal="center"/>
    </xf>
    <xf numFmtId="0" fontId="13" fillId="0" borderId="8" xfId="0" applyFont="1" applyBorder="1" applyAlignment="1">
      <alignment horizontal="center"/>
    </xf>
    <xf numFmtId="10" fontId="12" fillId="3" borderId="0" xfId="0" applyNumberFormat="1" applyFont="1" applyFill="1" applyAlignment="1">
      <alignment horizontal="right"/>
    </xf>
    <xf numFmtId="10" fontId="5" fillId="0" borderId="1" xfId="0" applyNumberFormat="1" applyFont="1" applyBorder="1" applyAlignment="1"/>
    <xf numFmtId="10" fontId="14" fillId="0" borderId="8" xfId="0" applyNumberFormat="1" applyFont="1" applyBorder="1" applyAlignment="1">
      <alignment horizontal="right"/>
    </xf>
    <xf numFmtId="10" fontId="14" fillId="0" borderId="2" xfId="0" applyNumberFormat="1" applyFont="1" applyBorder="1" applyAlignment="1">
      <alignment horizontal="right"/>
    </xf>
    <xf numFmtId="10" fontId="14" fillId="0" borderId="3" xfId="0" applyNumberFormat="1" applyFont="1" applyBorder="1" applyAlignment="1">
      <alignment horizontal="right"/>
    </xf>
    <xf numFmtId="10" fontId="14" fillId="0" borderId="0" xfId="0" applyNumberFormat="1" applyFont="1" applyAlignment="1">
      <alignment horizontal="right"/>
    </xf>
    <xf numFmtId="10" fontId="12" fillId="4" borderId="0" xfId="0" applyNumberFormat="1" applyFont="1" applyFill="1" applyAlignment="1">
      <alignment horizontal="right"/>
    </xf>
    <xf numFmtId="10" fontId="13" fillId="0" borderId="9" xfId="0" applyNumberFormat="1" applyFont="1" applyBorder="1" applyAlignment="1">
      <alignment horizontal="right"/>
    </xf>
    <xf numFmtId="10" fontId="14" fillId="0" borderId="7" xfId="0" applyNumberFormat="1" applyFont="1" applyBorder="1" applyAlignment="1">
      <alignment horizontal="right"/>
    </xf>
    <xf numFmtId="10" fontId="13" fillId="0" borderId="10" xfId="0" applyNumberFormat="1" applyFont="1" applyBorder="1" applyAlignment="1">
      <alignment horizontal="right"/>
    </xf>
    <xf numFmtId="10" fontId="14" fillId="0" borderId="4" xfId="0" applyNumberFormat="1" applyFont="1" applyBorder="1" applyAlignment="1">
      <alignment horizontal="right"/>
    </xf>
    <xf numFmtId="10" fontId="14" fillId="0" borderId="5" xfId="0" applyNumberFormat="1" applyFont="1" applyBorder="1" applyAlignment="1">
      <alignment horizontal="right"/>
    </xf>
    <xf numFmtId="10" fontId="14" fillId="0" borderId="6" xfId="0" applyNumberFormat="1" applyFont="1" applyBorder="1" applyAlignment="1">
      <alignment horizontal="right"/>
    </xf>
    <xf numFmtId="0" fontId="6" fillId="0" borderId="5" xfId="0" applyFont="1" applyBorder="1"/>
    <xf numFmtId="0" fontId="13" fillId="0" borderId="1" xfId="0" applyFont="1" applyBorder="1" applyAlignment="1">
      <alignment horizontal="right"/>
    </xf>
    <xf numFmtId="0" fontId="5" fillId="0" borderId="11" xfId="0" applyFont="1" applyBorder="1" applyAlignment="1">
      <alignment horizontal="center"/>
    </xf>
    <xf numFmtId="0" fontId="5" fillId="0" borderId="12" xfId="0" applyFont="1" applyBorder="1" applyAlignment="1">
      <alignment horizontal="center"/>
    </xf>
    <xf numFmtId="0" fontId="5" fillId="0" borderId="13" xfId="0" applyFont="1" applyBorder="1" applyAlignment="1">
      <alignment horizontal="center"/>
    </xf>
    <xf numFmtId="0" fontId="13" fillId="0" borderId="7" xfId="0" applyFont="1" applyBorder="1" applyAlignment="1">
      <alignment horizontal="right"/>
    </xf>
    <xf numFmtId="9" fontId="6" fillId="0" borderId="7" xfId="0" applyNumberFormat="1" applyFont="1" applyBorder="1" applyAlignment="1">
      <alignment horizontal="center"/>
    </xf>
    <xf numFmtId="10" fontId="6" fillId="0" borderId="0" xfId="0" applyNumberFormat="1" applyFont="1" applyAlignment="1">
      <alignment horizontal="center"/>
    </xf>
    <xf numFmtId="4" fontId="6" fillId="0" borderId="8" xfId="0" applyNumberFormat="1" applyFont="1" applyBorder="1" applyAlignment="1"/>
    <xf numFmtId="0" fontId="5" fillId="0" borderId="7" xfId="0" applyFont="1" applyBorder="1" applyAlignment="1">
      <alignment horizontal="right"/>
    </xf>
    <xf numFmtId="4" fontId="6" fillId="0" borderId="8" xfId="0" applyNumberFormat="1" applyFont="1" applyBorder="1"/>
    <xf numFmtId="164" fontId="13" fillId="0" borderId="4" xfId="0" applyNumberFormat="1" applyFont="1" applyBorder="1" applyAlignment="1">
      <alignment horizontal="right"/>
    </xf>
    <xf numFmtId="3" fontId="12" fillId="4" borderId="0" xfId="0" applyNumberFormat="1" applyFont="1" applyFill="1" applyAlignment="1">
      <alignment horizontal="right"/>
    </xf>
    <xf numFmtId="9" fontId="12" fillId="4" borderId="0" xfId="0" applyNumberFormat="1" applyFont="1" applyFill="1" applyAlignment="1">
      <alignment horizontal="right"/>
    </xf>
    <xf numFmtId="0" fontId="5" fillId="0" borderId="0" xfId="0" applyFont="1" applyAlignment="1">
      <alignment horizontal="center" vertical="center" wrapText="1"/>
    </xf>
    <xf numFmtId="0" fontId="6" fillId="0" borderId="0" xfId="0" applyFont="1" applyAlignment="1"/>
    <xf numFmtId="165" fontId="6" fillId="0" borderId="0" xfId="0" applyNumberFormat="1" applyFont="1" applyAlignment="1"/>
    <xf numFmtId="9" fontId="6" fillId="0" borderId="4" xfId="0" applyNumberFormat="1" applyFont="1" applyBorder="1" applyAlignment="1">
      <alignment horizontal="center"/>
    </xf>
    <xf numFmtId="10" fontId="6" fillId="0" borderId="5" xfId="0" applyNumberFormat="1" applyFont="1" applyBorder="1" applyAlignment="1">
      <alignment horizontal="center"/>
    </xf>
    <xf numFmtId="4" fontId="6" fillId="0" borderId="6" xfId="0" applyNumberFormat="1" applyFont="1" applyBorder="1"/>
    <xf numFmtId="9" fontId="6" fillId="0" borderId="0" xfId="0" applyNumberFormat="1" applyFont="1" applyAlignment="1">
      <alignment horizontal="center"/>
    </xf>
    <xf numFmtId="4" fontId="6" fillId="0" borderId="0" xfId="0" applyNumberFormat="1" applyFont="1"/>
    <xf numFmtId="0" fontId="13" fillId="0" borderId="4" xfId="0" applyFont="1" applyBorder="1" applyAlignment="1">
      <alignment horizontal="right"/>
    </xf>
    <xf numFmtId="0" fontId="14" fillId="0" borderId="0" xfId="0" applyFont="1" applyAlignment="1"/>
    <xf numFmtId="166" fontId="12" fillId="3" borderId="0" xfId="0" applyNumberFormat="1" applyFont="1" applyFill="1" applyAlignment="1">
      <alignment horizontal="right"/>
    </xf>
    <xf numFmtId="165" fontId="6" fillId="0" borderId="0" xfId="0" applyNumberFormat="1" applyFont="1"/>
    <xf numFmtId="0" fontId="6" fillId="0" borderId="14" xfId="0" applyFont="1" applyBorder="1"/>
    <xf numFmtId="0" fontId="5" fillId="0" borderId="10" xfId="0" applyFont="1" applyBorder="1" applyAlignment="1">
      <alignment horizontal="center" vertical="center" wrapText="1"/>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5" fillId="0" borderId="5" xfId="0" applyFont="1" applyBorder="1" applyAlignment="1">
      <alignment horizontal="center" vertical="center" textRotation="90" wrapText="1"/>
    </xf>
    <xf numFmtId="0" fontId="5" fillId="0" borderId="6" xfId="0" applyFont="1" applyBorder="1" applyAlignment="1">
      <alignment horizontal="center" vertical="center" textRotation="90" wrapText="1"/>
    </xf>
    <xf numFmtId="0" fontId="5" fillId="5" borderId="6" xfId="0" applyFont="1" applyFill="1" applyBorder="1" applyAlignment="1">
      <alignment horizontal="center" vertical="center" wrapText="1"/>
    </xf>
    <xf numFmtId="0" fontId="15" fillId="6" borderId="0" xfId="0" applyFont="1" applyFill="1" applyAlignment="1">
      <alignment horizontal="center" vertical="center" wrapText="1"/>
    </xf>
    <xf numFmtId="0" fontId="13" fillId="0" borderId="0" xfId="0" applyFont="1" applyAlignment="1">
      <alignment horizontal="center" wrapText="1"/>
    </xf>
    <xf numFmtId="0" fontId="6" fillId="0" borderId="9" xfId="0" applyFont="1" applyBorder="1" applyAlignment="1"/>
    <xf numFmtId="166" fontId="6" fillId="3" borderId="7" xfId="0" applyNumberFormat="1" applyFont="1" applyFill="1" applyBorder="1"/>
    <xf numFmtId="166" fontId="6" fillId="3" borderId="0" xfId="0" applyNumberFormat="1" applyFont="1" applyFill="1"/>
    <xf numFmtId="166" fontId="6" fillId="3" borderId="8" xfId="0" applyNumberFormat="1" applyFont="1" applyFill="1" applyBorder="1"/>
    <xf numFmtId="166" fontId="6" fillId="7" borderId="7" xfId="0" applyNumberFormat="1" applyFont="1" applyFill="1" applyBorder="1"/>
    <xf numFmtId="166" fontId="6" fillId="7" borderId="0" xfId="0" applyNumberFormat="1" applyFont="1" applyFill="1"/>
    <xf numFmtId="166" fontId="6" fillId="7" borderId="8" xfId="0" applyNumberFormat="1" applyFont="1" applyFill="1" applyBorder="1"/>
    <xf numFmtId="167" fontId="6" fillId="0" borderId="7" xfId="0" applyNumberFormat="1" applyFont="1" applyBorder="1" applyAlignment="1"/>
    <xf numFmtId="166" fontId="6" fillId="0" borderId="0" xfId="0" applyNumberFormat="1" applyFont="1"/>
    <xf numFmtId="165" fontId="6" fillId="5" borderId="8" xfId="0" applyNumberFormat="1" applyFont="1" applyFill="1" applyBorder="1" applyAlignment="1"/>
    <xf numFmtId="4" fontId="6" fillId="3" borderId="0" xfId="0" applyNumberFormat="1" applyFont="1" applyFill="1"/>
    <xf numFmtId="168" fontId="14" fillId="0" borderId="0" xfId="0" applyNumberFormat="1" applyFont="1" applyAlignment="1">
      <alignment horizontal="right"/>
    </xf>
    <xf numFmtId="0" fontId="6" fillId="0" borderId="9" xfId="0" applyFont="1" applyBorder="1"/>
    <xf numFmtId="167" fontId="6" fillId="0" borderId="7" xfId="0" applyNumberFormat="1" applyFont="1" applyBorder="1"/>
    <xf numFmtId="0" fontId="5" fillId="0" borderId="4" xfId="0" applyFont="1" applyBorder="1" applyAlignment="1">
      <alignment horizontal="center" wrapText="1"/>
    </xf>
    <xf numFmtId="0" fontId="13" fillId="0" borderId="4" xfId="0" applyFont="1" applyBorder="1" applyAlignment="1">
      <alignment horizontal="center" wrapText="1"/>
    </xf>
    <xf numFmtId="0" fontId="13" fillId="0" borderId="0" xfId="0" applyFont="1" applyAlignment="1">
      <alignment horizontal="center" wrapText="1"/>
    </xf>
    <xf numFmtId="0" fontId="13" fillId="0" borderId="8" xfId="0" applyFont="1" applyBorder="1" applyAlignment="1">
      <alignment horizontal="center" wrapText="1"/>
    </xf>
    <xf numFmtId="168" fontId="6" fillId="0" borderId="1" xfId="0" applyNumberFormat="1" applyFont="1" applyBorder="1"/>
    <xf numFmtId="168" fontId="6" fillId="0" borderId="2" xfId="0" applyNumberFormat="1" applyFont="1" applyBorder="1"/>
    <xf numFmtId="168" fontId="6" fillId="0" borderId="3" xfId="0" applyNumberFormat="1" applyFont="1" applyBorder="1"/>
    <xf numFmtId="168" fontId="14" fillId="0" borderId="2" xfId="0" applyNumberFormat="1" applyFont="1" applyBorder="1" applyAlignment="1">
      <alignment horizontal="right"/>
    </xf>
    <xf numFmtId="168" fontId="14" fillId="0" borderId="3" xfId="0" applyNumberFormat="1" applyFont="1" applyBorder="1" applyAlignment="1">
      <alignment horizontal="right"/>
    </xf>
    <xf numFmtId="168" fontId="6" fillId="0" borderId="7" xfId="0" applyNumberFormat="1" applyFont="1" applyBorder="1"/>
    <xf numFmtId="168" fontId="6" fillId="0" borderId="0" xfId="0" applyNumberFormat="1" applyFont="1"/>
    <xf numFmtId="168" fontId="6" fillId="0" borderId="8" xfId="0" applyNumberFormat="1" applyFont="1" applyBorder="1"/>
    <xf numFmtId="168" fontId="14" fillId="0" borderId="8" xfId="0" applyNumberFormat="1" applyFont="1" applyBorder="1" applyAlignment="1">
      <alignment horizontal="right"/>
    </xf>
    <xf numFmtId="168" fontId="14" fillId="0" borderId="7" xfId="0" applyNumberFormat="1" applyFont="1" applyBorder="1" applyAlignment="1">
      <alignment horizontal="right"/>
    </xf>
    <xf numFmtId="168" fontId="14" fillId="0" borderId="4" xfId="0" applyNumberFormat="1" applyFont="1" applyBorder="1" applyAlignment="1">
      <alignment horizontal="right"/>
    </xf>
    <xf numFmtId="168" fontId="14" fillId="0" borderId="5" xfId="0" applyNumberFormat="1" applyFont="1" applyBorder="1" applyAlignment="1">
      <alignment horizontal="right"/>
    </xf>
    <xf numFmtId="168" fontId="14" fillId="0" borderId="6" xfId="0" applyNumberFormat="1" applyFont="1" applyBorder="1" applyAlignment="1">
      <alignment horizontal="right"/>
    </xf>
    <xf numFmtId="0" fontId="5" fillId="0" borderId="2" xfId="0" applyFont="1" applyBorder="1" applyAlignment="1">
      <alignment horizontal="center"/>
    </xf>
    <xf numFmtId="0" fontId="5" fillId="0" borderId="3" xfId="0" applyFont="1" applyBorder="1" applyAlignment="1">
      <alignment horizontal="center"/>
    </xf>
    <xf numFmtId="9" fontId="6" fillId="0" borderId="1" xfId="0" applyNumberFormat="1" applyFont="1" applyBorder="1" applyAlignment="1">
      <alignment horizontal="center"/>
    </xf>
    <xf numFmtId="4" fontId="6" fillId="0" borderId="3" xfId="0" applyNumberFormat="1" applyFont="1" applyBorder="1" applyAlignment="1"/>
    <xf numFmtId="166" fontId="6" fillId="7" borderId="7" xfId="0" applyNumberFormat="1" applyFont="1" applyFill="1" applyBorder="1" applyAlignment="1"/>
    <xf numFmtId="166" fontId="6" fillId="3" borderId="7" xfId="0" applyNumberFormat="1" applyFont="1" applyFill="1" applyBorder="1" applyAlignment="1"/>
    <xf numFmtId="166" fontId="6" fillId="3" borderId="0" xfId="0" applyNumberFormat="1" applyFont="1" applyFill="1" applyAlignment="1"/>
    <xf numFmtId="166" fontId="6" fillId="3" borderId="8" xfId="0" applyNumberFormat="1" applyFont="1" applyFill="1" applyBorder="1" applyAlignment="1"/>
    <xf numFmtId="0" fontId="6" fillId="0" borderId="10" xfId="0" applyFont="1" applyBorder="1"/>
    <xf numFmtId="166" fontId="6" fillId="3" borderId="4" xfId="0" applyNumberFormat="1" applyFont="1" applyFill="1" applyBorder="1" applyAlignment="1"/>
    <xf numFmtId="166" fontId="6" fillId="3" borderId="5" xfId="0" applyNumberFormat="1" applyFont="1" applyFill="1" applyBorder="1" applyAlignment="1"/>
    <xf numFmtId="166" fontId="6" fillId="3" borderId="6" xfId="0" applyNumberFormat="1" applyFont="1" applyFill="1" applyBorder="1" applyAlignment="1"/>
    <xf numFmtId="166" fontId="6" fillId="7" borderId="4" xfId="0" applyNumberFormat="1" applyFont="1" applyFill="1" applyBorder="1" applyAlignment="1"/>
    <xf numFmtId="166" fontId="6" fillId="7" borderId="5" xfId="0" applyNumberFormat="1" applyFont="1" applyFill="1" applyBorder="1"/>
    <xf numFmtId="166" fontId="6" fillId="7" borderId="6" xfId="0" applyNumberFormat="1" applyFont="1" applyFill="1" applyBorder="1"/>
    <xf numFmtId="167" fontId="6" fillId="0" borderId="4" xfId="0" applyNumberFormat="1" applyFont="1" applyBorder="1"/>
    <xf numFmtId="166" fontId="6" fillId="0" borderId="5" xfId="0" applyNumberFormat="1" applyFont="1" applyBorder="1"/>
    <xf numFmtId="165" fontId="6" fillId="5" borderId="6" xfId="0" applyNumberFormat="1" applyFont="1" applyFill="1" applyBorder="1" applyAlignment="1"/>
    <xf numFmtId="0" fontId="16" fillId="0" borderId="0" xfId="0" applyFont="1" applyAlignment="1"/>
    <xf numFmtId="0" fontId="5" fillId="0" borderId="0" xfId="0" applyFont="1" applyAlignment="1">
      <alignment horizontal="center"/>
    </xf>
    <xf numFmtId="0" fontId="5" fillId="0" borderId="0" xfId="0" applyFont="1"/>
    <xf numFmtId="10" fontId="6" fillId="3" borderId="0" xfId="0" applyNumberFormat="1" applyFont="1" applyFill="1" applyAlignment="1"/>
    <xf numFmtId="9" fontId="6" fillId="0" borderId="0" xfId="0" applyNumberFormat="1" applyFont="1" applyAlignment="1"/>
    <xf numFmtId="4" fontId="14" fillId="0" borderId="0" xfId="0" applyNumberFormat="1" applyFont="1" applyAlignment="1">
      <alignment horizontal="right"/>
    </xf>
    <xf numFmtId="10" fontId="14" fillId="0" borderId="0" xfId="0" applyNumberFormat="1" applyFont="1"/>
    <xf numFmtId="169" fontId="6" fillId="0" borderId="0" xfId="0" applyNumberFormat="1" applyFont="1" applyAlignment="1"/>
    <xf numFmtId="10" fontId="6" fillId="0" borderId="0" xfId="0" applyNumberFormat="1" applyFont="1" applyAlignment="1"/>
    <xf numFmtId="169" fontId="14" fillId="0" borderId="0" xfId="0" applyNumberFormat="1" applyFont="1" applyAlignment="1">
      <alignment horizontal="right"/>
    </xf>
    <xf numFmtId="4" fontId="5" fillId="0" borderId="0" xfId="0" applyNumberFormat="1" applyFont="1"/>
    <xf numFmtId="170" fontId="14" fillId="0" borderId="0" xfId="0" applyNumberFormat="1" applyFont="1" applyAlignment="1">
      <alignment horizontal="right"/>
    </xf>
    <xf numFmtId="0" fontId="5" fillId="0" borderId="0" xfId="0" applyFont="1" applyAlignment="1">
      <alignment horizontal="center" vertical="center"/>
    </xf>
    <xf numFmtId="1" fontId="6" fillId="0" borderId="0" xfId="0" applyNumberFormat="1" applyFont="1"/>
    <xf numFmtId="10" fontId="10" fillId="0" borderId="0" xfId="0" applyNumberFormat="1" applyFont="1"/>
    <xf numFmtId="0" fontId="17" fillId="8" borderId="0" xfId="0" applyFont="1" applyFill="1" applyAlignment="1">
      <alignment horizontal="left"/>
    </xf>
    <xf numFmtId="171" fontId="6" fillId="0" borderId="0" xfId="0" applyNumberFormat="1" applyFont="1" applyAlignment="1"/>
    <xf numFmtId="0" fontId="18" fillId="0" borderId="0" xfId="0" applyFont="1" applyAlignment="1">
      <alignment horizontal="center" vertical="center" wrapText="1"/>
    </xf>
    <xf numFmtId="172" fontId="20" fillId="0" borderId="0" xfId="0" applyNumberFormat="1" applyFont="1" applyAlignment="1">
      <alignment horizontal="right"/>
    </xf>
    <xf numFmtId="4" fontId="20" fillId="0" borderId="0" xfId="0" applyNumberFormat="1" applyFont="1" applyAlignment="1">
      <alignment horizontal="right"/>
    </xf>
    <xf numFmtId="167" fontId="20" fillId="0" borderId="0" xfId="0" applyNumberFormat="1" applyFont="1" applyAlignment="1">
      <alignment horizontal="right"/>
    </xf>
    <xf numFmtId="173" fontId="6" fillId="0" borderId="0" xfId="0" applyNumberFormat="1" applyFont="1" applyAlignment="1"/>
    <xf numFmtId="173" fontId="6" fillId="0" borderId="0" xfId="0" applyNumberFormat="1" applyFont="1"/>
    <xf numFmtId="10" fontId="6" fillId="3" borderId="0" xfId="0" applyNumberFormat="1" applyFont="1" applyFill="1"/>
    <xf numFmtId="10" fontId="6" fillId="5" borderId="0" xfId="0" applyNumberFormat="1" applyFont="1" applyFill="1"/>
    <xf numFmtId="10" fontId="6" fillId="5" borderId="0" xfId="0" applyNumberFormat="1" applyFont="1" applyFill="1" applyAlignment="1"/>
    <xf numFmtId="0" fontId="6" fillId="3" borderId="0" xfId="0" applyFont="1" applyFill="1" applyAlignment="1"/>
    <xf numFmtId="9" fontId="6" fillId="0" borderId="0" xfId="0" applyNumberFormat="1" applyFont="1"/>
    <xf numFmtId="168" fontId="6" fillId="3" borderId="0" xfId="0" applyNumberFormat="1" applyFont="1" applyFill="1" applyAlignment="1"/>
    <xf numFmtId="165" fontId="6" fillId="3" borderId="0" xfId="0" applyNumberFormat="1" applyFont="1" applyFill="1" applyAlignment="1"/>
    <xf numFmtId="9" fontId="6" fillId="3" borderId="0" xfId="0" applyNumberFormat="1" applyFont="1" applyFill="1"/>
    <xf numFmtId="174" fontId="6" fillId="0" borderId="0" xfId="0" applyNumberFormat="1" applyFont="1"/>
    <xf numFmtId="0" fontId="14" fillId="0" borderId="0" xfId="0" applyFont="1"/>
    <xf numFmtId="0" fontId="14" fillId="0" borderId="0" xfId="0" applyFont="1" applyAlignment="1">
      <alignment horizontal="right"/>
    </xf>
    <xf numFmtId="0" fontId="13" fillId="0" borderId="15" xfId="0" applyFont="1" applyBorder="1" applyAlignment="1"/>
    <xf numFmtId="0" fontId="14" fillId="0" borderId="3" xfId="0" applyFont="1" applyBorder="1" applyAlignment="1"/>
    <xf numFmtId="0" fontId="14" fillId="0" borderId="16" xfId="0" applyFont="1" applyBorder="1" applyAlignment="1"/>
    <xf numFmtId="0" fontId="13" fillId="0" borderId="12" xfId="0" applyFont="1" applyBorder="1" applyAlignment="1">
      <alignment horizontal="center"/>
    </xf>
    <xf numFmtId="0" fontId="13" fillId="0" borderId="12" xfId="0" applyFont="1" applyBorder="1" applyAlignment="1">
      <alignment horizontal="center"/>
    </xf>
    <xf numFmtId="175" fontId="13" fillId="0" borderId="13" xfId="0" applyNumberFormat="1" applyFont="1" applyBorder="1" applyAlignment="1">
      <alignment horizontal="center"/>
    </xf>
    <xf numFmtId="0" fontId="14" fillId="0" borderId="7" xfId="0" applyFont="1" applyBorder="1" applyAlignment="1"/>
    <xf numFmtId="10" fontId="14" fillId="0" borderId="8" xfId="0" applyNumberFormat="1" applyFont="1" applyBorder="1" applyAlignment="1">
      <alignment horizontal="right"/>
    </xf>
    <xf numFmtId="0" fontId="13" fillId="0" borderId="14" xfId="0" applyFont="1" applyBorder="1" applyAlignment="1"/>
    <xf numFmtId="10" fontId="14" fillId="0" borderId="1" xfId="0" applyNumberFormat="1" applyFont="1" applyBorder="1" applyAlignment="1">
      <alignment horizontal="right"/>
    </xf>
    <xf numFmtId="10" fontId="14" fillId="9" borderId="2" xfId="0" applyNumberFormat="1" applyFont="1" applyFill="1" applyBorder="1" applyAlignment="1">
      <alignment horizontal="right"/>
    </xf>
    <xf numFmtId="10" fontId="14" fillId="10" borderId="2" xfId="0" applyNumberFormat="1" applyFont="1" applyFill="1" applyBorder="1" applyAlignment="1">
      <alignment horizontal="right"/>
    </xf>
    <xf numFmtId="10" fontId="14" fillId="8" borderId="2" xfId="0" applyNumberFormat="1" applyFont="1" applyFill="1" applyBorder="1" applyAlignment="1">
      <alignment horizontal="right"/>
    </xf>
    <xf numFmtId="10" fontId="14" fillId="11" borderId="3" xfId="0" applyNumberFormat="1" applyFont="1" applyFill="1" applyBorder="1" applyAlignment="1">
      <alignment horizontal="right"/>
    </xf>
    <xf numFmtId="0" fontId="14" fillId="0" borderId="4" xfId="0" applyFont="1" applyBorder="1" applyAlignment="1"/>
    <xf numFmtId="4" fontId="14" fillId="0" borderId="6" xfId="0" applyNumberFormat="1" applyFont="1" applyBorder="1" applyAlignment="1">
      <alignment horizontal="right"/>
    </xf>
    <xf numFmtId="0" fontId="13" fillId="0" borderId="9" xfId="0" applyFont="1" applyBorder="1" applyAlignment="1"/>
    <xf numFmtId="10" fontId="14" fillId="9" borderId="0" xfId="0" applyNumberFormat="1" applyFont="1" applyFill="1" applyAlignment="1">
      <alignment horizontal="right"/>
    </xf>
    <xf numFmtId="10" fontId="14" fillId="8" borderId="0" xfId="0" applyNumberFormat="1" applyFont="1" applyFill="1" applyAlignment="1">
      <alignment horizontal="right"/>
    </xf>
    <xf numFmtId="10" fontId="14" fillId="12" borderId="0" xfId="0" applyNumberFormat="1" applyFont="1" applyFill="1" applyAlignment="1">
      <alignment horizontal="right"/>
    </xf>
    <xf numFmtId="10" fontId="14" fillId="10" borderId="8" xfId="0" applyNumberFormat="1" applyFont="1" applyFill="1" applyBorder="1" applyAlignment="1">
      <alignment horizontal="right"/>
    </xf>
    <xf numFmtId="0" fontId="13" fillId="0" borderId="1" xfId="0" applyFont="1" applyBorder="1" applyAlignment="1"/>
    <xf numFmtId="4" fontId="13" fillId="0" borderId="3" xfId="0" applyNumberFormat="1" applyFont="1" applyBorder="1" applyAlignment="1"/>
    <xf numFmtId="10" fontId="14" fillId="13" borderId="0" xfId="0" applyNumberFormat="1" applyFont="1" applyFill="1" applyAlignment="1">
      <alignment horizontal="right"/>
    </xf>
    <xf numFmtId="0" fontId="14" fillId="0" borderId="7" xfId="0" applyFont="1" applyBorder="1" applyAlignment="1"/>
    <xf numFmtId="10" fontId="14" fillId="0" borderId="8" xfId="0" applyNumberFormat="1" applyFont="1" applyBorder="1" applyAlignment="1"/>
    <xf numFmtId="10" fontId="14" fillId="10" borderId="0" xfId="0" applyNumberFormat="1" applyFont="1" applyFill="1" applyAlignment="1">
      <alignment horizontal="right"/>
    </xf>
    <xf numFmtId="10" fontId="14" fillId="14" borderId="0" xfId="0" applyNumberFormat="1" applyFont="1" applyFill="1" applyAlignment="1">
      <alignment horizontal="right"/>
    </xf>
    <xf numFmtId="10" fontId="14" fillId="15" borderId="8" xfId="0" applyNumberFormat="1" applyFont="1" applyFill="1" applyBorder="1" applyAlignment="1">
      <alignment horizontal="right"/>
    </xf>
    <xf numFmtId="3" fontId="14" fillId="0" borderId="8" xfId="0" applyNumberFormat="1" applyFont="1" applyBorder="1" applyAlignment="1"/>
    <xf numFmtId="0" fontId="13" fillId="0" borderId="9" xfId="0" applyFont="1" applyBorder="1" applyAlignment="1"/>
    <xf numFmtId="10" fontId="14" fillId="0" borderId="7" xfId="0" applyNumberFormat="1" applyFont="1" applyBorder="1" applyAlignment="1"/>
    <xf numFmtId="10" fontId="14" fillId="0" borderId="0" xfId="0" applyNumberFormat="1" applyFont="1" applyAlignment="1"/>
    <xf numFmtId="0" fontId="14" fillId="0" borderId="8" xfId="0" applyFont="1" applyBorder="1" applyAlignment="1"/>
    <xf numFmtId="0" fontId="14" fillId="0" borderId="7" xfId="0" applyFont="1" applyBorder="1" applyAlignment="1"/>
    <xf numFmtId="9" fontId="14" fillId="0" borderId="8" xfId="0" applyNumberFormat="1" applyFont="1" applyBorder="1" applyAlignment="1"/>
    <xf numFmtId="0" fontId="14" fillId="0" borderId="0" xfId="0" applyFont="1"/>
    <xf numFmtId="10" fontId="14" fillId="16" borderId="8" xfId="0" applyNumberFormat="1" applyFont="1" applyFill="1" applyBorder="1" applyAlignment="1">
      <alignment horizontal="right"/>
    </xf>
    <xf numFmtId="0" fontId="13" fillId="0" borderId="4" xfId="0" applyFont="1" applyBorder="1" applyAlignment="1"/>
    <xf numFmtId="10" fontId="13" fillId="0" borderId="6" xfId="0" applyNumberFormat="1" applyFont="1" applyBorder="1"/>
    <xf numFmtId="10" fontId="14" fillId="17" borderId="0" xfId="0" applyNumberFormat="1" applyFont="1" applyFill="1" applyAlignment="1">
      <alignment horizontal="right"/>
    </xf>
    <xf numFmtId="10" fontId="14" fillId="18" borderId="0" xfId="0" applyNumberFormat="1" applyFont="1" applyFill="1" applyAlignment="1">
      <alignment horizontal="right"/>
    </xf>
    <xf numFmtId="10" fontId="14" fillId="8" borderId="8" xfId="0" applyNumberFormat="1" applyFont="1" applyFill="1" applyBorder="1" applyAlignment="1">
      <alignment horizontal="right"/>
    </xf>
    <xf numFmtId="0" fontId="13" fillId="0" borderId="10" xfId="0" applyFont="1" applyBorder="1" applyAlignment="1"/>
    <xf numFmtId="10" fontId="14" fillId="9" borderId="5" xfId="0" applyNumberFormat="1" applyFont="1" applyFill="1" applyBorder="1" applyAlignment="1">
      <alignment horizontal="right"/>
    </xf>
    <xf numFmtId="10" fontId="14" fillId="8" borderId="5" xfId="0" applyNumberFormat="1" applyFont="1" applyFill="1" applyBorder="1" applyAlignment="1">
      <alignment horizontal="right"/>
    </xf>
    <xf numFmtId="10" fontId="14" fillId="10" borderId="5" xfId="0" applyNumberFormat="1" applyFont="1" applyFill="1" applyBorder="1" applyAlignment="1">
      <alignment horizontal="right"/>
    </xf>
    <xf numFmtId="10" fontId="14" fillId="16" borderId="6" xfId="0" applyNumberFormat="1" applyFont="1" applyFill="1" applyBorder="1" applyAlignment="1">
      <alignment horizontal="right"/>
    </xf>
    <xf numFmtId="0" fontId="13" fillId="0" borderId="0" xfId="0" applyFont="1" applyAlignment="1">
      <alignment horizontal="center" vertical="center" wrapText="1"/>
    </xf>
    <xf numFmtId="0" fontId="14" fillId="0" borderId="0" xfId="0" applyFont="1" applyAlignment="1">
      <alignment horizontal="right"/>
    </xf>
    <xf numFmtId="167" fontId="14" fillId="0" borderId="0" xfId="0" applyNumberFormat="1" applyFont="1" applyAlignment="1">
      <alignment horizontal="right"/>
    </xf>
    <xf numFmtId="1" fontId="14" fillId="0" borderId="0" xfId="0" applyNumberFormat="1" applyFont="1" applyAlignment="1">
      <alignment horizontal="right"/>
    </xf>
    <xf numFmtId="10" fontId="14" fillId="8" borderId="0" xfId="0" applyNumberFormat="1" applyFont="1" applyFill="1" applyAlignment="1"/>
    <xf numFmtId="0" fontId="13" fillId="0" borderId="0" xfId="0" applyFont="1" applyAlignment="1"/>
    <xf numFmtId="0" fontId="0" fillId="0" borderId="0" xfId="0" applyFont="1" applyAlignment="1"/>
    <xf numFmtId="0" fontId="3" fillId="0" borderId="0" xfId="0" applyFont="1" applyAlignment="1"/>
    <xf numFmtId="10" fontId="6" fillId="19" borderId="0" xfId="0" applyNumberFormat="1" applyFont="1" applyFill="1"/>
    <xf numFmtId="9" fontId="6" fillId="20" borderId="0" xfId="0" applyNumberFormat="1" applyFont="1" applyFill="1" applyAlignment="1"/>
    <xf numFmtId="9" fontId="10" fillId="20" borderId="0" xfId="0" applyNumberFormat="1" applyFont="1" applyFill="1" applyAlignment="1"/>
    <xf numFmtId="9" fontId="10" fillId="19" borderId="0" xfId="0" applyNumberFormat="1" applyFont="1" applyFill="1" applyAlignment="1"/>
    <xf numFmtId="0" fontId="0" fillId="19" borderId="0" xfId="0" applyFont="1" applyFill="1" applyAlignment="1"/>
    <xf numFmtId="10" fontId="10" fillId="20" borderId="0" xfId="0" applyNumberFormat="1" applyFont="1" applyFill="1" applyAlignment="1"/>
    <xf numFmtId="10" fontId="12" fillId="21" borderId="0" xfId="0" applyNumberFormat="1" applyFont="1" applyFill="1" applyAlignment="1">
      <alignment horizontal="right"/>
    </xf>
    <xf numFmtId="0" fontId="10" fillId="19" borderId="0" xfId="0" applyFont="1" applyFill="1"/>
    <xf numFmtId="10" fontId="12" fillId="20" borderId="0" xfId="0" applyNumberFormat="1" applyFont="1" applyFill="1" applyAlignment="1">
      <alignment horizontal="right"/>
    </xf>
    <xf numFmtId="3" fontId="12" fillId="21" borderId="0" xfId="0" applyNumberFormat="1" applyFont="1" applyFill="1" applyAlignment="1">
      <alignment horizontal="right"/>
    </xf>
    <xf numFmtId="9" fontId="12" fillId="21" borderId="0" xfId="0" applyNumberFormat="1" applyFont="1" applyFill="1" applyAlignment="1">
      <alignment horizontal="right"/>
    </xf>
    <xf numFmtId="0" fontId="5" fillId="19" borderId="0" xfId="0" applyFont="1" applyFill="1" applyAlignment="1"/>
    <xf numFmtId="0" fontId="9" fillId="19" borderId="0" xfId="0" applyFont="1" applyFill="1" applyAlignment="1">
      <alignment horizontal="left" indent="1"/>
    </xf>
    <xf numFmtId="0" fontId="19" fillId="0" borderId="0" xfId="0" applyFont="1" applyFill="1" applyAlignment="1">
      <alignment horizontal="center" vertical="center" wrapText="1"/>
    </xf>
    <xf numFmtId="0" fontId="18" fillId="0" borderId="0" xfId="0" applyFont="1" applyFill="1" applyAlignment="1">
      <alignment horizontal="center" vertical="center" wrapText="1"/>
    </xf>
    <xf numFmtId="0" fontId="6" fillId="0" borderId="0" xfId="0" applyFont="1" applyFill="1" applyAlignment="1"/>
    <xf numFmtId="0" fontId="0" fillId="0" borderId="0" xfId="0" applyFont="1" applyFill="1" applyAlignment="1"/>
    <xf numFmtId="10" fontId="6" fillId="0" borderId="0" xfId="0" applyNumberFormat="1" applyFont="1" applyFill="1" applyAlignment="1"/>
    <xf numFmtId="10" fontId="20" fillId="0" borderId="0" xfId="0" applyNumberFormat="1" applyFont="1" applyFill="1" applyAlignment="1">
      <alignment horizontal="right"/>
    </xf>
    <xf numFmtId="0" fontId="22" fillId="19" borderId="0" xfId="0" applyFont="1" applyFill="1" applyAlignment="1"/>
    <xf numFmtId="0" fontId="23" fillId="19" borderId="0" xfId="0" applyFont="1" applyFill="1" applyAlignment="1">
      <alignment horizontal="center" vertical="center" wrapText="1"/>
    </xf>
    <xf numFmtId="9" fontId="0" fillId="19" borderId="0" xfId="2" applyFont="1" applyFill="1" applyAlignment="1"/>
    <xf numFmtId="0" fontId="0" fillId="19" borderId="0" xfId="0" applyFont="1" applyFill="1" applyAlignment="1">
      <alignment horizontal="center" wrapText="1"/>
    </xf>
    <xf numFmtId="0" fontId="25" fillId="0" borderId="0" xfId="0" applyFont="1" applyAlignment="1"/>
    <xf numFmtId="0" fontId="26" fillId="19" borderId="0" xfId="0" applyFont="1" applyFill="1" applyAlignment="1">
      <alignment horizontal="center" vertical="center" wrapText="1"/>
    </xf>
    <xf numFmtId="0" fontId="1" fillId="22" borderId="0" xfId="0" applyFont="1" applyFill="1" applyAlignment="1"/>
    <xf numFmtId="0" fontId="2" fillId="22" borderId="0" xfId="0" applyFont="1" applyFill="1" applyAlignment="1"/>
    <xf numFmtId="173" fontId="6" fillId="19" borderId="0" xfId="0" applyNumberFormat="1" applyFont="1" applyFill="1" applyAlignment="1"/>
    <xf numFmtId="173" fontId="6" fillId="19" borderId="0" xfId="0" applyNumberFormat="1" applyFont="1" applyFill="1"/>
    <xf numFmtId="43" fontId="6" fillId="19" borderId="0" xfId="1" applyFont="1" applyFill="1"/>
    <xf numFmtId="169" fontId="0" fillId="19" borderId="0" xfId="2" applyNumberFormat="1" applyFont="1" applyFill="1" applyAlignment="1"/>
    <xf numFmtId="0" fontId="24" fillId="19" borderId="0" xfId="0" applyFont="1" applyFill="1" applyAlignment="1"/>
    <xf numFmtId="10" fontId="6" fillId="0" borderId="0" xfId="0" applyNumberFormat="1" applyFont="1" applyFill="1"/>
    <xf numFmtId="0" fontId="22" fillId="19" borderId="0" xfId="0" applyFont="1" applyFill="1" applyAlignment="1">
      <alignment horizontal="left" wrapText="1" indent="1"/>
    </xf>
    <xf numFmtId="1" fontId="0" fillId="19" borderId="0" xfId="1" applyNumberFormat="1" applyFont="1" applyFill="1" applyAlignment="1"/>
    <xf numFmtId="0" fontId="0" fillId="19" borderId="0" xfId="0" applyNumberFormat="1" applyFont="1" applyFill="1" applyAlignment="1">
      <alignment horizontal="center" vertical="center"/>
    </xf>
    <xf numFmtId="0" fontId="23" fillId="19" borderId="0" xfId="0" applyNumberFormat="1" applyFont="1" applyFill="1" applyAlignment="1">
      <alignment horizontal="center" vertical="center" wrapText="1"/>
    </xf>
    <xf numFmtId="0" fontId="5" fillId="0" borderId="0" xfId="0" applyFont="1" applyBorder="1" applyAlignment="1">
      <alignment horizontal="right"/>
    </xf>
    <xf numFmtId="0" fontId="13" fillId="0" borderId="0" xfId="0" applyFont="1" applyBorder="1" applyAlignment="1">
      <alignment horizontal="right"/>
    </xf>
    <xf numFmtId="164" fontId="13" fillId="0" borderId="5" xfId="0" applyNumberFormat="1" applyFont="1" applyBorder="1" applyAlignment="1">
      <alignment horizontal="right"/>
    </xf>
    <xf numFmtId="0" fontId="13" fillId="0" borderId="2" xfId="0" applyFont="1" applyBorder="1" applyAlignment="1">
      <alignment horizontal="right"/>
    </xf>
    <xf numFmtId="0" fontId="5" fillId="0" borderId="0" xfId="0" applyFont="1" applyFill="1" applyBorder="1" applyAlignment="1">
      <alignment horizontal="center"/>
    </xf>
    <xf numFmtId="0" fontId="7" fillId="0" borderId="0" xfId="0" applyFont="1" applyFill="1" applyBorder="1" applyAlignment="1">
      <alignment horizontal="center" wrapText="1"/>
    </xf>
    <xf numFmtId="10" fontId="5" fillId="0" borderId="0" xfId="0" applyNumberFormat="1" applyFont="1" applyFill="1" applyBorder="1" applyAlignment="1"/>
    <xf numFmtId="10" fontId="6" fillId="0" borderId="0" xfId="0" applyNumberFormat="1" applyFont="1" applyFill="1" applyBorder="1"/>
    <xf numFmtId="10" fontId="5" fillId="0" borderId="0" xfId="0" applyNumberFormat="1" applyFont="1" applyFill="1" applyBorder="1"/>
    <xf numFmtId="10" fontId="6" fillId="23" borderId="0" xfId="0" applyNumberFormat="1" applyFont="1" applyFill="1"/>
    <xf numFmtId="10" fontId="6" fillId="23" borderId="5" xfId="0" applyNumberFormat="1" applyFont="1" applyFill="1" applyBorder="1"/>
    <xf numFmtId="9" fontId="29" fillId="3" borderId="0" xfId="0" applyNumberFormat="1" applyFont="1" applyFill="1" applyAlignment="1"/>
    <xf numFmtId="10" fontId="5" fillId="0" borderId="0" xfId="0" applyNumberFormat="1" applyFont="1" applyAlignment="1">
      <alignment horizontal="center" vertical="center" wrapText="1"/>
    </xf>
    <xf numFmtId="10" fontId="0" fillId="0" borderId="0" xfId="0" applyNumberFormat="1" applyFont="1" applyAlignment="1"/>
    <xf numFmtId="0" fontId="5" fillId="0" borderId="0" xfId="0" applyFont="1" applyAlignment="1">
      <alignment horizontal="center" vertical="center" wrapText="1"/>
    </xf>
    <xf numFmtId="0" fontId="0" fillId="0" borderId="0" xfId="0" applyFont="1" applyAlignment="1"/>
    <xf numFmtId="0" fontId="1" fillId="2" borderId="0" xfId="0" applyFont="1" applyFill="1" applyAlignment="1"/>
    <xf numFmtId="0" fontId="2" fillId="2" borderId="0" xfId="0" applyFont="1" applyFill="1" applyAlignment="1"/>
    <xf numFmtId="0" fontId="3" fillId="0" borderId="0" xfId="0" applyFont="1" applyAlignment="1"/>
    <xf numFmtId="0" fontId="5" fillId="0" borderId="1" xfId="0" applyFont="1" applyBorder="1" applyAlignment="1">
      <alignment horizontal="center"/>
    </xf>
    <xf numFmtId="0" fontId="6" fillId="0" borderId="2" xfId="0" applyFont="1" applyBorder="1"/>
    <xf numFmtId="0" fontId="6" fillId="0" borderId="3" xfId="0" applyFont="1" applyBorder="1"/>
    <xf numFmtId="0" fontId="5" fillId="0" borderId="0" xfId="0" applyFont="1" applyAlignment="1"/>
    <xf numFmtId="0" fontId="5" fillId="0" borderId="0" xfId="0" applyFont="1" applyFill="1" applyBorder="1" applyAlignment="1">
      <alignment horizontal="center"/>
    </xf>
    <xf numFmtId="0" fontId="6" fillId="0" borderId="0" xfId="0" applyFont="1" applyFill="1" applyBorder="1"/>
    <xf numFmtId="0" fontId="9" fillId="0" borderId="1" xfId="0" applyFont="1" applyBorder="1" applyAlignment="1">
      <alignment horizontal="center"/>
    </xf>
    <xf numFmtId="0" fontId="13" fillId="0" borderId="1" xfId="0" applyFont="1" applyBorder="1" applyAlignment="1">
      <alignment horizontal="center"/>
    </xf>
    <xf numFmtId="0" fontId="5" fillId="0" borderId="1" xfId="0" applyFont="1" applyBorder="1" applyAlignment="1">
      <alignment horizontal="center" vertical="center" wrapText="1"/>
    </xf>
    <xf numFmtId="0" fontId="6" fillId="0" borderId="4" xfId="0" applyFont="1" applyBorder="1"/>
    <xf numFmtId="0" fontId="6" fillId="0" borderId="6" xfId="0" applyFont="1" applyBorder="1"/>
    <xf numFmtId="0" fontId="6" fillId="0" borderId="5" xfId="0" applyFont="1" applyBorder="1"/>
    <xf numFmtId="0" fontId="5" fillId="0" borderId="2" xfId="0" applyFont="1" applyBorder="1" applyAlignment="1">
      <alignment horizontal="center" vertical="center" wrapText="1"/>
    </xf>
    <xf numFmtId="0" fontId="13" fillId="0" borderId="1" xfId="0" applyFont="1" applyBorder="1" applyAlignment="1">
      <alignment horizontal="center" wrapText="1"/>
    </xf>
    <xf numFmtId="0" fontId="9" fillId="0" borderId="1" xfId="0" applyFont="1" applyBorder="1" applyAlignment="1">
      <alignment horizontal="center" wrapText="1"/>
    </xf>
    <xf numFmtId="0" fontId="5" fillId="0" borderId="0" xfId="0" applyFont="1" applyAlignment="1">
      <alignment vertical="center" wrapText="1"/>
    </xf>
    <xf numFmtId="0" fontId="5" fillId="0" borderId="0" xfId="0" applyFont="1" applyAlignment="1">
      <alignment horizontal="center"/>
    </xf>
    <xf numFmtId="0" fontId="5" fillId="0" borderId="0" xfId="0" applyFont="1" applyAlignment="1">
      <alignment horizontal="center" vertical="center"/>
    </xf>
    <xf numFmtId="0" fontId="0" fillId="19" borderId="0" xfId="0" applyFont="1" applyFill="1" applyAlignment="1">
      <alignment horizontal="center" wrapText="1"/>
    </xf>
    <xf numFmtId="0" fontId="6" fillId="5" borderId="0" xfId="0" applyFont="1" applyFill="1" applyAlignment="1">
      <alignment horizontal="center" vertical="center" wrapText="1"/>
    </xf>
    <xf numFmtId="0" fontId="14" fillId="0" borderId="0" xfId="0" applyFont="1" applyAlignment="1">
      <alignment horizontal="left" wrapText="1"/>
    </xf>
  </cellXfs>
  <cellStyles count="3">
    <cellStyle name="Comma" xfId="1" builtinId="3"/>
    <cellStyle name="Normal" xfId="0" builtinId="0"/>
    <cellStyle name="Percent" xfId="2" builtinId="5"/>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600" b="1">
                <a:solidFill>
                  <a:srgbClr val="000000"/>
                </a:solidFill>
                <a:latin typeface="Roboto"/>
              </a:defRPr>
            </a:pPr>
            <a:r>
              <a:rPr lang="en-US" sz="1600" b="1">
                <a:solidFill>
                  <a:srgbClr val="000000"/>
                </a:solidFill>
                <a:latin typeface="Roboto"/>
              </a:rPr>
              <a:t>Failure Rates of different Consumption/Withdrawal Rates</a:t>
            </a:r>
          </a:p>
        </c:rich>
      </c:tx>
      <c:overlay val="0"/>
    </c:title>
    <c:autoTitleDeleted val="0"/>
    <c:plotArea>
      <c:layout>
        <c:manualLayout>
          <c:xMode val="edge"/>
          <c:yMode val="edge"/>
          <c:x val="0.18316000000000002"/>
          <c:y val="0.12929000000000002"/>
          <c:w val="0.78729454545454547"/>
          <c:h val="0.67781999999999998"/>
        </c:manualLayout>
      </c:layout>
      <c:lineChart>
        <c:grouping val="standard"/>
        <c:varyColors val="1"/>
        <c:ser>
          <c:idx val="0"/>
          <c:order val="0"/>
          <c:tx>
            <c:strRef>
              <c:f>'Parameters &amp; Main Results'!$E$12</c:f>
              <c:strCache>
                <c:ptCount val="1"/>
                <c:pt idx="0">
                  <c:v>WR</c:v>
                </c:pt>
              </c:strCache>
            </c:strRef>
          </c:tx>
          <c:spPr>
            <a:ln w="38100" cmpd="sng">
              <a:solidFill>
                <a:srgbClr val="3366CC"/>
              </a:solidFill>
            </a:ln>
          </c:spPr>
          <c:marker>
            <c:symbol val="none"/>
          </c:marker>
          <c:cat>
            <c:strRef>
              <c:f>'Parameters &amp; Main Results'!$F$12:$K$12</c:f>
              <c:strCache>
                <c:ptCount val="6"/>
                <c:pt idx="0">
                  <c:v>All</c:v>
                </c:pt>
                <c:pt idx="1">
                  <c:v>Since 1926</c:v>
                </c:pt>
                <c:pt idx="2">
                  <c:v>Since 1950</c:v>
                </c:pt>
                <c:pt idx="3">
                  <c:v>CAPE&lt;=20</c:v>
                </c:pt>
                <c:pt idx="4">
                  <c:v>CAPE&gt;20</c:v>
                </c:pt>
                <c:pt idx="5">
                  <c:v>CAPE&gt;20 and SPX at all-time high</c:v>
                </c:pt>
              </c:strCache>
            </c:strRef>
          </c:cat>
          <c:val>
            <c:numRef>
              <c:f>'Parameters &amp; Main Results'!$E$13:$E$21</c:f>
              <c:numCache>
                <c:formatCode>0.00%</c:formatCode>
                <c:ptCount val="9"/>
                <c:pt idx="0">
                  <c:v>3.2500000000000001E-2</c:v>
                </c:pt>
                <c:pt idx="1">
                  <c:v>3.5000000000000003E-2</c:v>
                </c:pt>
                <c:pt idx="2">
                  <c:v>3.7500000000000006E-2</c:v>
                </c:pt>
                <c:pt idx="3">
                  <c:v>4.0000000000000008E-2</c:v>
                </c:pt>
                <c:pt idx="4">
                  <c:v>4.250000000000001E-2</c:v>
                </c:pt>
                <c:pt idx="5">
                  <c:v>4.5000000000000012E-2</c:v>
                </c:pt>
                <c:pt idx="6">
                  <c:v>4.7500000000000014E-2</c:v>
                </c:pt>
                <c:pt idx="7">
                  <c:v>5.0000000000000017E-2</c:v>
                </c:pt>
                <c:pt idx="8">
                  <c:v>5.2500000000000019E-2</c:v>
                </c:pt>
              </c:numCache>
            </c:numRef>
          </c:val>
          <c:smooth val="0"/>
          <c:extLst>
            <c:ext xmlns:c16="http://schemas.microsoft.com/office/drawing/2014/chart" uri="{C3380CC4-5D6E-409C-BE32-E72D297353CC}">
              <c16:uniqueId val="{00000000-3C8D-974F-8EBA-0D66A3B70EED}"/>
            </c:ext>
          </c:extLst>
        </c:ser>
        <c:ser>
          <c:idx val="1"/>
          <c:order val="1"/>
          <c:tx>
            <c:strRef>
              <c:f>'Parameters &amp; Main Results'!$F$12</c:f>
              <c:strCache>
                <c:ptCount val="1"/>
                <c:pt idx="0">
                  <c:v>All</c:v>
                </c:pt>
              </c:strCache>
            </c:strRef>
          </c:tx>
          <c:spPr>
            <a:ln cmpd="sng">
              <a:solidFill>
                <a:srgbClr val="DC3912"/>
              </a:solidFill>
            </a:ln>
          </c:spPr>
          <c:marker>
            <c:symbol val="none"/>
          </c:marker>
          <c:cat>
            <c:strRef>
              <c:f>'Parameters &amp; Main Results'!$F$12:$K$12</c:f>
              <c:strCache>
                <c:ptCount val="6"/>
                <c:pt idx="0">
                  <c:v>All</c:v>
                </c:pt>
                <c:pt idx="1">
                  <c:v>Since 1926</c:v>
                </c:pt>
                <c:pt idx="2">
                  <c:v>Since 1950</c:v>
                </c:pt>
                <c:pt idx="3">
                  <c:v>CAPE&lt;=20</c:v>
                </c:pt>
                <c:pt idx="4">
                  <c:v>CAPE&gt;20</c:v>
                </c:pt>
                <c:pt idx="5">
                  <c:v>CAPE&gt;20 and SPX at all-time high</c:v>
                </c:pt>
              </c:strCache>
            </c:strRef>
          </c:cat>
          <c:val>
            <c:numRef>
              <c:f>'Parameters &amp; Main Results'!$F$13:$F$21</c:f>
              <c:numCache>
                <c:formatCode>0.00%</c:formatCode>
                <c:ptCount val="9"/>
                <c:pt idx="0">
                  <c:v>0</c:v>
                </c:pt>
                <c:pt idx="1">
                  <c:v>4.6003450258769408E-3</c:v>
                </c:pt>
                <c:pt idx="2">
                  <c:v>3.3352501437607818E-2</c:v>
                </c:pt>
                <c:pt idx="3">
                  <c:v>0.10408280621046578</c:v>
                </c:pt>
                <c:pt idx="4">
                  <c:v>0.15698677400805061</c:v>
                </c:pt>
                <c:pt idx="5">
                  <c:v>0.23001725129384704</c:v>
                </c:pt>
                <c:pt idx="6">
                  <c:v>0.31799884991374355</c:v>
                </c:pt>
                <c:pt idx="7">
                  <c:v>0.40195514663599768</c:v>
                </c:pt>
                <c:pt idx="8">
                  <c:v>0.47728579643473262</c:v>
                </c:pt>
              </c:numCache>
            </c:numRef>
          </c:val>
          <c:smooth val="0"/>
          <c:extLst>
            <c:ext xmlns:c16="http://schemas.microsoft.com/office/drawing/2014/chart" uri="{C3380CC4-5D6E-409C-BE32-E72D297353CC}">
              <c16:uniqueId val="{00000001-3C8D-974F-8EBA-0D66A3B70EED}"/>
            </c:ext>
          </c:extLst>
        </c:ser>
        <c:ser>
          <c:idx val="2"/>
          <c:order val="2"/>
          <c:tx>
            <c:strRef>
              <c:f>'Parameters &amp; Main Results'!$G$12</c:f>
              <c:strCache>
                <c:ptCount val="1"/>
                <c:pt idx="0">
                  <c:v>Since 1926</c:v>
                </c:pt>
              </c:strCache>
            </c:strRef>
          </c:tx>
          <c:spPr>
            <a:ln cmpd="sng">
              <a:solidFill>
                <a:srgbClr val="FF9900"/>
              </a:solidFill>
            </a:ln>
          </c:spPr>
          <c:marker>
            <c:symbol val="none"/>
          </c:marker>
          <c:cat>
            <c:strRef>
              <c:f>'Parameters &amp; Main Results'!$F$12:$K$12</c:f>
              <c:strCache>
                <c:ptCount val="6"/>
                <c:pt idx="0">
                  <c:v>All</c:v>
                </c:pt>
                <c:pt idx="1">
                  <c:v>Since 1926</c:v>
                </c:pt>
                <c:pt idx="2">
                  <c:v>Since 1950</c:v>
                </c:pt>
                <c:pt idx="3">
                  <c:v>CAPE&lt;=20</c:v>
                </c:pt>
                <c:pt idx="4">
                  <c:v>CAPE&gt;20</c:v>
                </c:pt>
                <c:pt idx="5">
                  <c:v>CAPE&gt;20 and SPX at all-time high</c:v>
                </c:pt>
              </c:strCache>
            </c:strRef>
          </c:cat>
          <c:val>
            <c:numRef>
              <c:f>'Parameters &amp; Main Results'!$G$13:$G$21</c:f>
              <c:numCache>
                <c:formatCode>0.00%</c:formatCode>
                <c:ptCount val="9"/>
                <c:pt idx="0">
                  <c:v>0</c:v>
                </c:pt>
                <c:pt idx="1">
                  <c:v>0</c:v>
                </c:pt>
                <c:pt idx="2">
                  <c:v>1.0185185185185186E-2</c:v>
                </c:pt>
                <c:pt idx="3">
                  <c:v>7.7777777777777779E-2</c:v>
                </c:pt>
                <c:pt idx="4">
                  <c:v>0.12962962962962962</c:v>
                </c:pt>
                <c:pt idx="5">
                  <c:v>0.20092592592592592</c:v>
                </c:pt>
                <c:pt idx="6">
                  <c:v>0.27314814814814814</c:v>
                </c:pt>
                <c:pt idx="7">
                  <c:v>0.35833333333333334</c:v>
                </c:pt>
                <c:pt idx="8">
                  <c:v>0.42962962962962964</c:v>
                </c:pt>
              </c:numCache>
            </c:numRef>
          </c:val>
          <c:smooth val="0"/>
          <c:extLst>
            <c:ext xmlns:c16="http://schemas.microsoft.com/office/drawing/2014/chart" uri="{C3380CC4-5D6E-409C-BE32-E72D297353CC}">
              <c16:uniqueId val="{00000002-3C8D-974F-8EBA-0D66A3B70EED}"/>
            </c:ext>
          </c:extLst>
        </c:ser>
        <c:ser>
          <c:idx val="3"/>
          <c:order val="3"/>
          <c:tx>
            <c:strRef>
              <c:f>'Parameters &amp; Main Results'!$H$12</c:f>
              <c:strCache>
                <c:ptCount val="1"/>
                <c:pt idx="0">
                  <c:v>Since 1950</c:v>
                </c:pt>
              </c:strCache>
            </c:strRef>
          </c:tx>
          <c:spPr>
            <a:ln cmpd="sng">
              <a:solidFill>
                <a:srgbClr val="109618"/>
              </a:solidFill>
            </a:ln>
          </c:spPr>
          <c:marker>
            <c:symbol val="none"/>
          </c:marker>
          <c:cat>
            <c:strRef>
              <c:f>'Parameters &amp; Main Results'!$F$12:$K$12</c:f>
              <c:strCache>
                <c:ptCount val="6"/>
                <c:pt idx="0">
                  <c:v>All</c:v>
                </c:pt>
                <c:pt idx="1">
                  <c:v>Since 1926</c:v>
                </c:pt>
                <c:pt idx="2">
                  <c:v>Since 1950</c:v>
                </c:pt>
                <c:pt idx="3">
                  <c:v>CAPE&lt;=20</c:v>
                </c:pt>
                <c:pt idx="4">
                  <c:v>CAPE&gt;20</c:v>
                </c:pt>
                <c:pt idx="5">
                  <c:v>CAPE&gt;20 and SPX at all-time high</c:v>
                </c:pt>
              </c:strCache>
            </c:strRef>
          </c:cat>
          <c:val>
            <c:numRef>
              <c:f>'Parameters &amp; Main Results'!$H$13:$H$21</c:f>
              <c:numCache>
                <c:formatCode>0.00%</c:formatCode>
                <c:ptCount val="9"/>
                <c:pt idx="0">
                  <c:v>0</c:v>
                </c:pt>
                <c:pt idx="1">
                  <c:v>0</c:v>
                </c:pt>
                <c:pt idx="2">
                  <c:v>1.1363636363636364E-2</c:v>
                </c:pt>
                <c:pt idx="3">
                  <c:v>9.9747474747474751E-2</c:v>
                </c:pt>
                <c:pt idx="4">
                  <c:v>0.15151515151515152</c:v>
                </c:pt>
                <c:pt idx="5">
                  <c:v>0.23484848484848486</c:v>
                </c:pt>
                <c:pt idx="6">
                  <c:v>0.31691919191919193</c:v>
                </c:pt>
                <c:pt idx="7">
                  <c:v>0.42171717171717171</c:v>
                </c:pt>
                <c:pt idx="8">
                  <c:v>0.48737373737373735</c:v>
                </c:pt>
              </c:numCache>
            </c:numRef>
          </c:val>
          <c:smooth val="0"/>
          <c:extLst>
            <c:ext xmlns:c16="http://schemas.microsoft.com/office/drawing/2014/chart" uri="{C3380CC4-5D6E-409C-BE32-E72D297353CC}">
              <c16:uniqueId val="{00000003-3C8D-974F-8EBA-0D66A3B70EED}"/>
            </c:ext>
          </c:extLst>
        </c:ser>
        <c:ser>
          <c:idx val="4"/>
          <c:order val="4"/>
          <c:tx>
            <c:strRef>
              <c:f>'Parameters &amp; Main Results'!$I$12</c:f>
              <c:strCache>
                <c:ptCount val="1"/>
                <c:pt idx="0">
                  <c:v>CAPE&lt;=20</c:v>
                </c:pt>
              </c:strCache>
            </c:strRef>
          </c:tx>
          <c:spPr>
            <a:ln cmpd="sng">
              <a:solidFill>
                <a:srgbClr val="990099"/>
              </a:solidFill>
            </a:ln>
          </c:spPr>
          <c:marker>
            <c:symbol val="none"/>
          </c:marker>
          <c:cat>
            <c:strRef>
              <c:f>'Parameters &amp; Main Results'!$F$12:$K$12</c:f>
              <c:strCache>
                <c:ptCount val="6"/>
                <c:pt idx="0">
                  <c:v>All</c:v>
                </c:pt>
                <c:pt idx="1">
                  <c:v>Since 1926</c:v>
                </c:pt>
                <c:pt idx="2">
                  <c:v>Since 1950</c:v>
                </c:pt>
                <c:pt idx="3">
                  <c:v>CAPE&lt;=20</c:v>
                </c:pt>
                <c:pt idx="4">
                  <c:v>CAPE&gt;20</c:v>
                </c:pt>
                <c:pt idx="5">
                  <c:v>CAPE&gt;20 and SPX at all-time high</c:v>
                </c:pt>
              </c:strCache>
            </c:strRef>
          </c:cat>
          <c:val>
            <c:numRef>
              <c:f>'Parameters &amp; Main Results'!$I$13:$I$21</c:f>
              <c:numCache>
                <c:formatCode>0.00%</c:formatCode>
                <c:ptCount val="9"/>
                <c:pt idx="0">
                  <c:v>0</c:v>
                </c:pt>
                <c:pt idx="1">
                  <c:v>4.5317220543806651E-3</c:v>
                </c:pt>
                <c:pt idx="2">
                  <c:v>2.1903323262839881E-2</c:v>
                </c:pt>
                <c:pt idx="3">
                  <c:v>5.1359516616314202E-2</c:v>
                </c:pt>
                <c:pt idx="4">
                  <c:v>7.7039274924471296E-2</c:v>
                </c:pt>
                <c:pt idx="5">
                  <c:v>0.13746223564954682</c:v>
                </c:pt>
                <c:pt idx="6">
                  <c:v>0.2258308157099698</c:v>
                </c:pt>
                <c:pt idx="7">
                  <c:v>0.29682779456193353</c:v>
                </c:pt>
                <c:pt idx="8">
                  <c:v>0.37386706948640486</c:v>
                </c:pt>
              </c:numCache>
            </c:numRef>
          </c:val>
          <c:smooth val="0"/>
          <c:extLst>
            <c:ext xmlns:c16="http://schemas.microsoft.com/office/drawing/2014/chart" uri="{C3380CC4-5D6E-409C-BE32-E72D297353CC}">
              <c16:uniqueId val="{00000004-3C8D-974F-8EBA-0D66A3B70EED}"/>
            </c:ext>
          </c:extLst>
        </c:ser>
        <c:ser>
          <c:idx val="5"/>
          <c:order val="5"/>
          <c:tx>
            <c:strRef>
              <c:f>'Parameters &amp; Main Results'!$J$12</c:f>
              <c:strCache>
                <c:ptCount val="1"/>
                <c:pt idx="0">
                  <c:v>CAPE&gt;20</c:v>
                </c:pt>
              </c:strCache>
            </c:strRef>
          </c:tx>
          <c:spPr>
            <a:ln cmpd="sng">
              <a:solidFill>
                <a:srgbClr val="0099C6"/>
              </a:solidFill>
            </a:ln>
          </c:spPr>
          <c:marker>
            <c:symbol val="none"/>
          </c:marker>
          <c:cat>
            <c:strRef>
              <c:f>'Parameters &amp; Main Results'!$F$12:$K$12</c:f>
              <c:strCache>
                <c:ptCount val="6"/>
                <c:pt idx="0">
                  <c:v>All</c:v>
                </c:pt>
                <c:pt idx="1">
                  <c:v>Since 1926</c:v>
                </c:pt>
                <c:pt idx="2">
                  <c:v>Since 1950</c:v>
                </c:pt>
                <c:pt idx="3">
                  <c:v>CAPE&lt;=20</c:v>
                </c:pt>
                <c:pt idx="4">
                  <c:v>CAPE&gt;20</c:v>
                </c:pt>
                <c:pt idx="5">
                  <c:v>CAPE&gt;20 and SPX at all-time high</c:v>
                </c:pt>
              </c:strCache>
            </c:strRef>
          </c:cat>
          <c:val>
            <c:numRef>
              <c:f>'Parameters &amp; Main Results'!$J$13:$J$21</c:f>
              <c:numCache>
                <c:formatCode>0.00%</c:formatCode>
                <c:ptCount val="9"/>
                <c:pt idx="0">
                  <c:v>0</c:v>
                </c:pt>
                <c:pt idx="1">
                  <c:v>4.8192771084337354E-3</c:v>
                </c:pt>
                <c:pt idx="2">
                  <c:v>6.9879518072289162E-2</c:v>
                </c:pt>
                <c:pt idx="3">
                  <c:v>0.27228915662650605</c:v>
                </c:pt>
                <c:pt idx="4">
                  <c:v>0.41204819277108434</c:v>
                </c:pt>
                <c:pt idx="5">
                  <c:v>0.52530120481927711</c:v>
                </c:pt>
                <c:pt idx="6">
                  <c:v>0.61204819277108435</c:v>
                </c:pt>
                <c:pt idx="7">
                  <c:v>0.73734939759036144</c:v>
                </c:pt>
                <c:pt idx="8">
                  <c:v>0.80722891566265065</c:v>
                </c:pt>
              </c:numCache>
            </c:numRef>
          </c:val>
          <c:smooth val="0"/>
          <c:extLst>
            <c:ext xmlns:c16="http://schemas.microsoft.com/office/drawing/2014/chart" uri="{C3380CC4-5D6E-409C-BE32-E72D297353CC}">
              <c16:uniqueId val="{00000005-3C8D-974F-8EBA-0D66A3B70EED}"/>
            </c:ext>
          </c:extLst>
        </c:ser>
        <c:ser>
          <c:idx val="6"/>
          <c:order val="6"/>
          <c:tx>
            <c:strRef>
              <c:f>'Parameters &amp; Main Results'!$K$12</c:f>
              <c:strCache>
                <c:ptCount val="1"/>
                <c:pt idx="0">
                  <c:v>CAPE&gt;20 and SPX at all-time high</c:v>
                </c:pt>
              </c:strCache>
            </c:strRef>
          </c:tx>
          <c:marker>
            <c:symbol val="none"/>
          </c:marker>
          <c:cat>
            <c:strRef>
              <c:f>'Parameters &amp; Main Results'!$F$12:$K$12</c:f>
              <c:strCache>
                <c:ptCount val="6"/>
                <c:pt idx="0">
                  <c:v>All</c:v>
                </c:pt>
                <c:pt idx="1">
                  <c:v>Since 1926</c:v>
                </c:pt>
                <c:pt idx="2">
                  <c:v>Since 1950</c:v>
                </c:pt>
                <c:pt idx="3">
                  <c:v>CAPE&lt;=20</c:v>
                </c:pt>
                <c:pt idx="4">
                  <c:v>CAPE&gt;20</c:v>
                </c:pt>
                <c:pt idx="5">
                  <c:v>CAPE&gt;20 and SPX at all-time high</c:v>
                </c:pt>
              </c:strCache>
            </c:strRef>
          </c:cat>
          <c:val>
            <c:numRef>
              <c:f>'Parameters &amp; Main Results'!$K$13:$K$21</c:f>
              <c:numCache>
                <c:formatCode>0.00%</c:formatCode>
                <c:ptCount val="9"/>
                <c:pt idx="0">
                  <c:v>0</c:v>
                </c:pt>
                <c:pt idx="1">
                  <c:v>1.5503875968992248E-2</c:v>
                </c:pt>
                <c:pt idx="2">
                  <c:v>8.5271317829457363E-2</c:v>
                </c:pt>
                <c:pt idx="3">
                  <c:v>0.34883720930232559</c:v>
                </c:pt>
                <c:pt idx="4">
                  <c:v>0.52713178294573648</c:v>
                </c:pt>
                <c:pt idx="5">
                  <c:v>0.66666666666666663</c:v>
                </c:pt>
                <c:pt idx="6">
                  <c:v>0.72868217054263562</c:v>
                </c:pt>
                <c:pt idx="7">
                  <c:v>0.7441860465116279</c:v>
                </c:pt>
                <c:pt idx="8">
                  <c:v>0.76744186046511631</c:v>
                </c:pt>
              </c:numCache>
            </c:numRef>
          </c:val>
          <c:smooth val="0"/>
          <c:extLst>
            <c:ext xmlns:c16="http://schemas.microsoft.com/office/drawing/2014/chart" uri="{C3380CC4-5D6E-409C-BE32-E72D297353CC}">
              <c16:uniqueId val="{00000001-28A5-B54D-888A-ADDAECA3A9DD}"/>
            </c:ext>
          </c:extLst>
        </c:ser>
        <c:dLbls>
          <c:showLegendKey val="0"/>
          <c:showVal val="0"/>
          <c:showCatName val="0"/>
          <c:showSerName val="0"/>
          <c:showPercent val="0"/>
          <c:showBubbleSize val="0"/>
        </c:dLbls>
        <c:smooth val="0"/>
        <c:axId val="1834322151"/>
        <c:axId val="2084319899"/>
      </c:lineChart>
      <c:catAx>
        <c:axId val="1834322151"/>
        <c:scaling>
          <c:orientation val="minMax"/>
          <c:max val="0.05"/>
        </c:scaling>
        <c:delete val="0"/>
        <c:axPos val="b"/>
        <c:title>
          <c:tx>
            <c:rich>
              <a:bodyPr/>
              <a:lstStyle/>
              <a:p>
                <a:pPr lvl="0">
                  <a:defRPr b="0">
                    <a:solidFill>
                      <a:srgbClr val="000000"/>
                    </a:solidFill>
                    <a:latin typeface="Roboto"/>
                  </a:defRPr>
                </a:pPr>
                <a:r>
                  <a:rPr lang="en-US" b="0">
                    <a:solidFill>
                      <a:srgbClr val="000000"/>
                    </a:solidFill>
                    <a:latin typeface="Roboto"/>
                  </a:rPr>
                  <a:t>Withdrawal Rate (p.a.)</a:t>
                </a:r>
              </a:p>
            </c:rich>
          </c:tx>
          <c:overlay val="0"/>
        </c:title>
        <c:numFmt formatCode="General" sourceLinked="1"/>
        <c:majorTickMark val="none"/>
        <c:minorTickMark val="none"/>
        <c:tickLblPos val="nextTo"/>
        <c:txPr>
          <a:bodyPr/>
          <a:lstStyle/>
          <a:p>
            <a:pPr lvl="0">
              <a:defRPr b="0">
                <a:solidFill>
                  <a:srgbClr val="000000"/>
                </a:solidFill>
                <a:latin typeface="Roboto"/>
              </a:defRPr>
            </a:pPr>
            <a:endParaRPr lang="en-US"/>
          </a:p>
        </c:txPr>
        <c:crossAx val="2084319899"/>
        <c:crosses val="autoZero"/>
        <c:auto val="1"/>
        <c:lblAlgn val="ctr"/>
        <c:lblOffset val="100"/>
        <c:noMultiLvlLbl val="1"/>
      </c:catAx>
      <c:valAx>
        <c:axId val="2084319899"/>
        <c:scaling>
          <c:orientation val="minMax"/>
          <c:max val="0.5"/>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200" b="0">
                    <a:solidFill>
                      <a:srgbClr val="000000"/>
                    </a:solidFill>
                    <a:latin typeface="Roboto"/>
                  </a:defRPr>
                </a:pPr>
                <a:r>
                  <a:rPr lang="en-US" sz="1200" b="0">
                    <a:solidFill>
                      <a:srgbClr val="000000"/>
                    </a:solidFill>
                    <a:latin typeface="Roboto"/>
                  </a:rPr>
                  <a:t>Failure Rate</a:t>
                </a:r>
              </a:p>
            </c:rich>
          </c:tx>
          <c:overlay val="0"/>
        </c:title>
        <c:numFmt formatCode="0.00%" sourceLinked="1"/>
        <c:majorTickMark val="none"/>
        <c:minorTickMark val="none"/>
        <c:tickLblPos val="nextTo"/>
        <c:spPr>
          <a:ln/>
        </c:spPr>
        <c:txPr>
          <a:bodyPr/>
          <a:lstStyle/>
          <a:p>
            <a:pPr lvl="0">
              <a:defRPr sz="1200" b="0">
                <a:solidFill>
                  <a:srgbClr val="000000"/>
                </a:solidFill>
                <a:latin typeface="Roboto"/>
              </a:defRPr>
            </a:pPr>
            <a:endParaRPr lang="en-US"/>
          </a:p>
        </c:txPr>
        <c:crossAx val="1834322151"/>
        <c:crosses val="autoZero"/>
        <c:crossBetween val="between"/>
      </c:valAx>
    </c:plotArea>
    <c:legend>
      <c:legendPos val="b"/>
      <c:overlay val="0"/>
      <c:txPr>
        <a:bodyPr/>
        <a:lstStyle/>
        <a:p>
          <a:pPr lvl="0">
            <a:defRPr b="0">
              <a:solidFill>
                <a:srgbClr val="000000"/>
              </a:solidFill>
              <a:latin typeface="Roboto"/>
            </a:defRPr>
          </a:pPr>
          <a:endParaRPr lang="en-US"/>
        </a:p>
      </c:txPr>
    </c:legend>
    <c:plotVisOnly val="1"/>
    <c:dispBlanksAs val="zero"/>
    <c:showDLblsOverMax val="1"/>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600" b="1">
                <a:solidFill>
                  <a:srgbClr val="000000"/>
                </a:solidFill>
                <a:latin typeface="Roboto"/>
              </a:defRPr>
            </a:pPr>
            <a:r>
              <a:rPr lang="en-US" sz="1600" b="1">
                <a:solidFill>
                  <a:srgbClr val="000000"/>
                </a:solidFill>
                <a:latin typeface="Roboto"/>
              </a:rPr>
              <a:t>Final Value for different cohorts for fixed WR (multiples of initial value)</a:t>
            </a:r>
          </a:p>
        </c:rich>
      </c:tx>
      <c:overlay val="0"/>
    </c:title>
    <c:autoTitleDeleted val="0"/>
    <c:plotArea>
      <c:layout>
        <c:manualLayout>
          <c:xMode val="edge"/>
          <c:yMode val="edge"/>
          <c:x val="0.11596000000000001"/>
          <c:y val="0.10544000000000001"/>
          <c:w val="0.85797999999999996"/>
          <c:h val="0.79905000000000004"/>
        </c:manualLayout>
      </c:layout>
      <c:areaChart>
        <c:grouping val="standard"/>
        <c:varyColors val="1"/>
        <c:ser>
          <c:idx val="0"/>
          <c:order val="0"/>
          <c:tx>
            <c:strRef>
              <c:f>'SWR time series'!$F$7</c:f>
              <c:strCache>
                <c:ptCount val="1"/>
                <c:pt idx="0">
                  <c:v>Final Value with 4% WR</c:v>
                </c:pt>
              </c:strCache>
            </c:strRef>
          </c:tx>
          <c:spPr>
            <a:solidFill>
              <a:srgbClr val="3366CC">
                <a:alpha val="30000"/>
              </a:srgbClr>
            </a:solidFill>
            <a:ln cmpd="sng">
              <a:solidFill>
                <a:srgbClr val="3366CC"/>
              </a:solidFill>
            </a:ln>
          </c:spPr>
          <c:cat>
            <c:numRef>
              <c:f>'SWR time series'!$D$8:$D$1746</c:f>
              <c:numCache>
                <c:formatCode>0</c:formatCode>
                <c:ptCount val="1739"/>
                <c:pt idx="0">
                  <c:v>1871.0833333333333</c:v>
                </c:pt>
                <c:pt idx="1">
                  <c:v>1871.1666666666665</c:v>
                </c:pt>
                <c:pt idx="2">
                  <c:v>1871.2499999999998</c:v>
                </c:pt>
                <c:pt idx="3">
                  <c:v>1871.333333333333</c:v>
                </c:pt>
                <c:pt idx="4">
                  <c:v>1871.4166666666663</c:v>
                </c:pt>
                <c:pt idx="5">
                  <c:v>1871.4999999999995</c:v>
                </c:pt>
                <c:pt idx="6">
                  <c:v>1871.5833333333328</c:v>
                </c:pt>
                <c:pt idx="7">
                  <c:v>1871.6666666666661</c:v>
                </c:pt>
                <c:pt idx="8">
                  <c:v>1871.7499999999993</c:v>
                </c:pt>
                <c:pt idx="9">
                  <c:v>1871.8333333333326</c:v>
                </c:pt>
                <c:pt idx="10">
                  <c:v>1871.9166666666658</c:v>
                </c:pt>
                <c:pt idx="11">
                  <c:v>1871.9999999999991</c:v>
                </c:pt>
                <c:pt idx="12">
                  <c:v>1872.0833333333323</c:v>
                </c:pt>
                <c:pt idx="13">
                  <c:v>1872.1666666666656</c:v>
                </c:pt>
                <c:pt idx="14">
                  <c:v>1872.2499999999989</c:v>
                </c:pt>
                <c:pt idx="15">
                  <c:v>1872.3333333333321</c:v>
                </c:pt>
                <c:pt idx="16">
                  <c:v>1872.4166666666654</c:v>
                </c:pt>
                <c:pt idx="17">
                  <c:v>1872.4999999999986</c:v>
                </c:pt>
                <c:pt idx="18">
                  <c:v>1872.5833333333319</c:v>
                </c:pt>
                <c:pt idx="19">
                  <c:v>1872.6666666666652</c:v>
                </c:pt>
                <c:pt idx="20">
                  <c:v>1872.7499999999984</c:v>
                </c:pt>
                <c:pt idx="21">
                  <c:v>1872.8333333333317</c:v>
                </c:pt>
                <c:pt idx="22">
                  <c:v>1872.9166666666649</c:v>
                </c:pt>
                <c:pt idx="23">
                  <c:v>1872.9999999999982</c:v>
                </c:pt>
                <c:pt idx="24">
                  <c:v>1873.0833333333314</c:v>
                </c:pt>
                <c:pt idx="25">
                  <c:v>1873.1666666666647</c:v>
                </c:pt>
                <c:pt idx="26">
                  <c:v>1873.249999999998</c:v>
                </c:pt>
                <c:pt idx="27">
                  <c:v>1873.3333333333312</c:v>
                </c:pt>
                <c:pt idx="28">
                  <c:v>1873.4166666666645</c:v>
                </c:pt>
                <c:pt idx="29">
                  <c:v>1873.4999999999977</c:v>
                </c:pt>
                <c:pt idx="30">
                  <c:v>1873.583333333331</c:v>
                </c:pt>
                <c:pt idx="31">
                  <c:v>1873.6666666666642</c:v>
                </c:pt>
                <c:pt idx="32">
                  <c:v>1873.7499999999975</c:v>
                </c:pt>
                <c:pt idx="33">
                  <c:v>1873.8333333333308</c:v>
                </c:pt>
                <c:pt idx="34">
                  <c:v>1873.916666666664</c:v>
                </c:pt>
                <c:pt idx="35">
                  <c:v>1873.9999999999973</c:v>
                </c:pt>
                <c:pt idx="36">
                  <c:v>1874.0833333333305</c:v>
                </c:pt>
                <c:pt idx="37">
                  <c:v>1874.1666666666638</c:v>
                </c:pt>
                <c:pt idx="38">
                  <c:v>1874.249999999997</c:v>
                </c:pt>
                <c:pt idx="39">
                  <c:v>1874.3333333333303</c:v>
                </c:pt>
                <c:pt idx="40">
                  <c:v>1874.4166666666636</c:v>
                </c:pt>
                <c:pt idx="41">
                  <c:v>1874.4999999999968</c:v>
                </c:pt>
                <c:pt idx="42">
                  <c:v>1874.5833333333301</c:v>
                </c:pt>
                <c:pt idx="43">
                  <c:v>1874.6666666666633</c:v>
                </c:pt>
                <c:pt idx="44">
                  <c:v>1874.7499999999966</c:v>
                </c:pt>
                <c:pt idx="45">
                  <c:v>1874.8333333333298</c:v>
                </c:pt>
                <c:pt idx="46">
                  <c:v>1874.9166666666631</c:v>
                </c:pt>
                <c:pt idx="47">
                  <c:v>1874.9999999999964</c:v>
                </c:pt>
                <c:pt idx="48">
                  <c:v>1875.0833333333296</c:v>
                </c:pt>
                <c:pt idx="49">
                  <c:v>1875.1666666666629</c:v>
                </c:pt>
                <c:pt idx="50">
                  <c:v>1875.2499999999961</c:v>
                </c:pt>
                <c:pt idx="51">
                  <c:v>1875.3333333333294</c:v>
                </c:pt>
                <c:pt idx="52">
                  <c:v>1875.4166666666626</c:v>
                </c:pt>
                <c:pt idx="53">
                  <c:v>1875.4999999999959</c:v>
                </c:pt>
                <c:pt idx="54">
                  <c:v>1875.5833333333292</c:v>
                </c:pt>
                <c:pt idx="55">
                  <c:v>1875.6666666666624</c:v>
                </c:pt>
                <c:pt idx="56">
                  <c:v>1875.7499999999957</c:v>
                </c:pt>
                <c:pt idx="57">
                  <c:v>1875.8333333333289</c:v>
                </c:pt>
                <c:pt idx="58">
                  <c:v>1875.9166666666622</c:v>
                </c:pt>
                <c:pt idx="59">
                  <c:v>1875.9999999999955</c:v>
                </c:pt>
                <c:pt idx="60">
                  <c:v>1876.0833333333287</c:v>
                </c:pt>
                <c:pt idx="61">
                  <c:v>1876.166666666662</c:v>
                </c:pt>
                <c:pt idx="62">
                  <c:v>1876.2499999999952</c:v>
                </c:pt>
                <c:pt idx="63">
                  <c:v>1876.3333333333285</c:v>
                </c:pt>
                <c:pt idx="64">
                  <c:v>1876.4166666666617</c:v>
                </c:pt>
                <c:pt idx="65">
                  <c:v>1876.499999999995</c:v>
                </c:pt>
                <c:pt idx="66">
                  <c:v>1876.5833333333283</c:v>
                </c:pt>
                <c:pt idx="67">
                  <c:v>1876.6666666666615</c:v>
                </c:pt>
                <c:pt idx="68">
                  <c:v>1876.7499999999948</c:v>
                </c:pt>
                <c:pt idx="69">
                  <c:v>1876.833333333328</c:v>
                </c:pt>
                <c:pt idx="70">
                  <c:v>1876.9166666666613</c:v>
                </c:pt>
                <c:pt idx="71">
                  <c:v>1876.9999999999945</c:v>
                </c:pt>
                <c:pt idx="72">
                  <c:v>1877.0833333333278</c:v>
                </c:pt>
                <c:pt idx="73">
                  <c:v>1877.1666666666611</c:v>
                </c:pt>
                <c:pt idx="74">
                  <c:v>1877.2499999999943</c:v>
                </c:pt>
                <c:pt idx="75">
                  <c:v>1877.3333333333276</c:v>
                </c:pt>
                <c:pt idx="76">
                  <c:v>1877.4166666666608</c:v>
                </c:pt>
                <c:pt idx="77">
                  <c:v>1877.4999999999941</c:v>
                </c:pt>
                <c:pt idx="78">
                  <c:v>1877.5833333333273</c:v>
                </c:pt>
                <c:pt idx="79">
                  <c:v>1877.6666666666606</c:v>
                </c:pt>
                <c:pt idx="80">
                  <c:v>1877.7499999999939</c:v>
                </c:pt>
                <c:pt idx="81">
                  <c:v>1877.8333333333271</c:v>
                </c:pt>
                <c:pt idx="82">
                  <c:v>1877.9166666666604</c:v>
                </c:pt>
                <c:pt idx="83">
                  <c:v>1877.9999999999936</c:v>
                </c:pt>
                <c:pt idx="84">
                  <c:v>1878.0833333333269</c:v>
                </c:pt>
                <c:pt idx="85">
                  <c:v>1878.1666666666601</c:v>
                </c:pt>
                <c:pt idx="86">
                  <c:v>1878.2499999999934</c:v>
                </c:pt>
                <c:pt idx="87">
                  <c:v>1878.3333333333267</c:v>
                </c:pt>
                <c:pt idx="88">
                  <c:v>1878.4166666666599</c:v>
                </c:pt>
                <c:pt idx="89">
                  <c:v>1878.4999999999932</c:v>
                </c:pt>
                <c:pt idx="90">
                  <c:v>1878.5833333333264</c:v>
                </c:pt>
                <c:pt idx="91">
                  <c:v>1878.6666666666597</c:v>
                </c:pt>
                <c:pt idx="92">
                  <c:v>1878.749999999993</c:v>
                </c:pt>
                <c:pt idx="93">
                  <c:v>1878.8333333333262</c:v>
                </c:pt>
                <c:pt idx="94">
                  <c:v>1878.9166666666595</c:v>
                </c:pt>
                <c:pt idx="95">
                  <c:v>1878.9999999999927</c:v>
                </c:pt>
                <c:pt idx="96">
                  <c:v>1879.083333333326</c:v>
                </c:pt>
                <c:pt idx="97">
                  <c:v>1879.1666666666592</c:v>
                </c:pt>
                <c:pt idx="98">
                  <c:v>1879.2499999999925</c:v>
                </c:pt>
                <c:pt idx="99">
                  <c:v>1879.3333333333258</c:v>
                </c:pt>
                <c:pt idx="100">
                  <c:v>1879.416666666659</c:v>
                </c:pt>
                <c:pt idx="101">
                  <c:v>1879.4999999999923</c:v>
                </c:pt>
                <c:pt idx="102">
                  <c:v>1879.5833333333255</c:v>
                </c:pt>
                <c:pt idx="103">
                  <c:v>1879.6666666666588</c:v>
                </c:pt>
                <c:pt idx="104">
                  <c:v>1879.749999999992</c:v>
                </c:pt>
                <c:pt idx="105">
                  <c:v>1879.8333333333253</c:v>
                </c:pt>
                <c:pt idx="106">
                  <c:v>1879.9166666666586</c:v>
                </c:pt>
                <c:pt idx="107">
                  <c:v>1879.9999999999918</c:v>
                </c:pt>
                <c:pt idx="108">
                  <c:v>1880.0833333333251</c:v>
                </c:pt>
                <c:pt idx="109">
                  <c:v>1880.1666666666583</c:v>
                </c:pt>
                <c:pt idx="110">
                  <c:v>1880.2499999999916</c:v>
                </c:pt>
                <c:pt idx="111">
                  <c:v>1880.3333333333248</c:v>
                </c:pt>
                <c:pt idx="112">
                  <c:v>1880.4166666666581</c:v>
                </c:pt>
                <c:pt idx="113">
                  <c:v>1880.4999999999914</c:v>
                </c:pt>
                <c:pt idx="114">
                  <c:v>1880.5833333333246</c:v>
                </c:pt>
                <c:pt idx="115">
                  <c:v>1880.6666666666579</c:v>
                </c:pt>
                <c:pt idx="116">
                  <c:v>1880.7499999999911</c:v>
                </c:pt>
                <c:pt idx="117">
                  <c:v>1880.8333333333244</c:v>
                </c:pt>
                <c:pt idx="118">
                  <c:v>1880.9166666666576</c:v>
                </c:pt>
                <c:pt idx="119">
                  <c:v>1880.9999999999909</c:v>
                </c:pt>
                <c:pt idx="120">
                  <c:v>1881.0833333333242</c:v>
                </c:pt>
                <c:pt idx="121">
                  <c:v>1881.1666666666574</c:v>
                </c:pt>
                <c:pt idx="122">
                  <c:v>1881.2499999999907</c:v>
                </c:pt>
                <c:pt idx="123">
                  <c:v>1881.3333333333239</c:v>
                </c:pt>
                <c:pt idx="124">
                  <c:v>1881.4166666666572</c:v>
                </c:pt>
                <c:pt idx="125">
                  <c:v>1881.4999999999905</c:v>
                </c:pt>
                <c:pt idx="126">
                  <c:v>1881.5833333333237</c:v>
                </c:pt>
                <c:pt idx="127">
                  <c:v>1881.666666666657</c:v>
                </c:pt>
                <c:pt idx="128">
                  <c:v>1881.7499999999902</c:v>
                </c:pt>
                <c:pt idx="129">
                  <c:v>1881.8333333333235</c:v>
                </c:pt>
                <c:pt idx="130">
                  <c:v>1881.9166666666567</c:v>
                </c:pt>
                <c:pt idx="131">
                  <c:v>1881.99999999999</c:v>
                </c:pt>
                <c:pt idx="132">
                  <c:v>1882.0833333333233</c:v>
                </c:pt>
                <c:pt idx="133">
                  <c:v>1882.1666666666565</c:v>
                </c:pt>
                <c:pt idx="134">
                  <c:v>1882.2499999999898</c:v>
                </c:pt>
                <c:pt idx="135">
                  <c:v>1882.333333333323</c:v>
                </c:pt>
                <c:pt idx="136">
                  <c:v>1882.4166666666563</c:v>
                </c:pt>
                <c:pt idx="137">
                  <c:v>1882.4999999999895</c:v>
                </c:pt>
                <c:pt idx="138">
                  <c:v>1882.5833333333228</c:v>
                </c:pt>
                <c:pt idx="139">
                  <c:v>1882.6666666666561</c:v>
                </c:pt>
                <c:pt idx="140">
                  <c:v>1882.7499999999893</c:v>
                </c:pt>
                <c:pt idx="141">
                  <c:v>1882.8333333333226</c:v>
                </c:pt>
                <c:pt idx="142">
                  <c:v>1882.9166666666558</c:v>
                </c:pt>
                <c:pt idx="143">
                  <c:v>1882.9999999999891</c:v>
                </c:pt>
                <c:pt idx="144">
                  <c:v>1883.0833333333223</c:v>
                </c:pt>
                <c:pt idx="145">
                  <c:v>1883.1666666666556</c:v>
                </c:pt>
                <c:pt idx="146">
                  <c:v>1883.2499999999889</c:v>
                </c:pt>
                <c:pt idx="147">
                  <c:v>1883.3333333333221</c:v>
                </c:pt>
                <c:pt idx="148">
                  <c:v>1883.4166666666554</c:v>
                </c:pt>
                <c:pt idx="149">
                  <c:v>1883.4999999999886</c:v>
                </c:pt>
                <c:pt idx="150">
                  <c:v>1883.5833333333219</c:v>
                </c:pt>
                <c:pt idx="151">
                  <c:v>1883.6666666666551</c:v>
                </c:pt>
                <c:pt idx="152">
                  <c:v>1883.7499999999884</c:v>
                </c:pt>
                <c:pt idx="153">
                  <c:v>1883.8333333333217</c:v>
                </c:pt>
                <c:pt idx="154">
                  <c:v>1883.9166666666549</c:v>
                </c:pt>
                <c:pt idx="155">
                  <c:v>1883.9999999999882</c:v>
                </c:pt>
                <c:pt idx="156">
                  <c:v>1884.0833333333214</c:v>
                </c:pt>
                <c:pt idx="157">
                  <c:v>1884.1666666666547</c:v>
                </c:pt>
                <c:pt idx="158">
                  <c:v>1884.2499999999879</c:v>
                </c:pt>
                <c:pt idx="159">
                  <c:v>1884.3333333333212</c:v>
                </c:pt>
                <c:pt idx="160">
                  <c:v>1884.4166666666545</c:v>
                </c:pt>
                <c:pt idx="161">
                  <c:v>1884.4999999999877</c:v>
                </c:pt>
                <c:pt idx="162">
                  <c:v>1884.583333333321</c:v>
                </c:pt>
                <c:pt idx="163">
                  <c:v>1884.6666666666542</c:v>
                </c:pt>
                <c:pt idx="164">
                  <c:v>1884.7499999999875</c:v>
                </c:pt>
                <c:pt idx="165">
                  <c:v>1884.8333333333208</c:v>
                </c:pt>
                <c:pt idx="166">
                  <c:v>1884.916666666654</c:v>
                </c:pt>
                <c:pt idx="167">
                  <c:v>1884.9999999999873</c:v>
                </c:pt>
                <c:pt idx="168">
                  <c:v>1885.0833333333205</c:v>
                </c:pt>
                <c:pt idx="169">
                  <c:v>1885.1666666666538</c:v>
                </c:pt>
                <c:pt idx="170">
                  <c:v>1885.249999999987</c:v>
                </c:pt>
                <c:pt idx="171">
                  <c:v>1885.3333333333203</c:v>
                </c:pt>
                <c:pt idx="172">
                  <c:v>1885.4166666666536</c:v>
                </c:pt>
                <c:pt idx="173">
                  <c:v>1885.4999999999868</c:v>
                </c:pt>
                <c:pt idx="174">
                  <c:v>1885.5833333333201</c:v>
                </c:pt>
                <c:pt idx="175">
                  <c:v>1885.6666666666533</c:v>
                </c:pt>
                <c:pt idx="176">
                  <c:v>1885.7499999999866</c:v>
                </c:pt>
                <c:pt idx="177">
                  <c:v>1885.8333333333198</c:v>
                </c:pt>
                <c:pt idx="178">
                  <c:v>1885.9166666666531</c:v>
                </c:pt>
                <c:pt idx="179">
                  <c:v>1885.9999999999864</c:v>
                </c:pt>
                <c:pt idx="180">
                  <c:v>1886.0833333333196</c:v>
                </c:pt>
                <c:pt idx="181">
                  <c:v>1886.1666666666529</c:v>
                </c:pt>
                <c:pt idx="182">
                  <c:v>1886.2499999999861</c:v>
                </c:pt>
                <c:pt idx="183">
                  <c:v>1886.3333333333194</c:v>
                </c:pt>
                <c:pt idx="184">
                  <c:v>1886.4166666666526</c:v>
                </c:pt>
                <c:pt idx="185">
                  <c:v>1886.4999999999859</c:v>
                </c:pt>
                <c:pt idx="186">
                  <c:v>1886.5833333333192</c:v>
                </c:pt>
                <c:pt idx="187">
                  <c:v>1886.6666666666524</c:v>
                </c:pt>
                <c:pt idx="188">
                  <c:v>1886.7499999999857</c:v>
                </c:pt>
                <c:pt idx="189">
                  <c:v>1886.8333333333189</c:v>
                </c:pt>
                <c:pt idx="190">
                  <c:v>1886.9166666666522</c:v>
                </c:pt>
                <c:pt idx="191">
                  <c:v>1886.9999999999854</c:v>
                </c:pt>
                <c:pt idx="192">
                  <c:v>1887.0833333333187</c:v>
                </c:pt>
                <c:pt idx="193">
                  <c:v>1887.166666666652</c:v>
                </c:pt>
                <c:pt idx="194">
                  <c:v>1887.2499999999852</c:v>
                </c:pt>
                <c:pt idx="195">
                  <c:v>1887.3333333333185</c:v>
                </c:pt>
                <c:pt idx="196">
                  <c:v>1887.4166666666517</c:v>
                </c:pt>
                <c:pt idx="197">
                  <c:v>1887.499999999985</c:v>
                </c:pt>
                <c:pt idx="198">
                  <c:v>1887.5833333333183</c:v>
                </c:pt>
                <c:pt idx="199">
                  <c:v>1887.6666666666515</c:v>
                </c:pt>
                <c:pt idx="200">
                  <c:v>1887.7499999999848</c:v>
                </c:pt>
                <c:pt idx="201">
                  <c:v>1887.833333333318</c:v>
                </c:pt>
                <c:pt idx="202">
                  <c:v>1887.9166666666513</c:v>
                </c:pt>
                <c:pt idx="203">
                  <c:v>1887.9999999999845</c:v>
                </c:pt>
                <c:pt idx="204">
                  <c:v>1888.0833333333178</c:v>
                </c:pt>
                <c:pt idx="205">
                  <c:v>1888.1666666666511</c:v>
                </c:pt>
                <c:pt idx="206">
                  <c:v>1888.2499999999843</c:v>
                </c:pt>
                <c:pt idx="207">
                  <c:v>1888.3333333333176</c:v>
                </c:pt>
                <c:pt idx="208">
                  <c:v>1888.4166666666508</c:v>
                </c:pt>
                <c:pt idx="209">
                  <c:v>1888.4999999999841</c:v>
                </c:pt>
                <c:pt idx="210">
                  <c:v>1888.5833333333173</c:v>
                </c:pt>
                <c:pt idx="211">
                  <c:v>1888.6666666666506</c:v>
                </c:pt>
                <c:pt idx="212">
                  <c:v>1888.7499999999839</c:v>
                </c:pt>
                <c:pt idx="213">
                  <c:v>1888.8333333333171</c:v>
                </c:pt>
                <c:pt idx="214">
                  <c:v>1888.9166666666504</c:v>
                </c:pt>
                <c:pt idx="215">
                  <c:v>1888.9999999999836</c:v>
                </c:pt>
                <c:pt idx="216">
                  <c:v>1889.0833333333169</c:v>
                </c:pt>
                <c:pt idx="217">
                  <c:v>1889.1666666666501</c:v>
                </c:pt>
                <c:pt idx="218">
                  <c:v>1889.2499999999834</c:v>
                </c:pt>
                <c:pt idx="219">
                  <c:v>1889.3333333333167</c:v>
                </c:pt>
                <c:pt idx="220">
                  <c:v>1889.4166666666499</c:v>
                </c:pt>
                <c:pt idx="221">
                  <c:v>1889.4999999999832</c:v>
                </c:pt>
                <c:pt idx="222">
                  <c:v>1889.5833333333164</c:v>
                </c:pt>
                <c:pt idx="223">
                  <c:v>1889.6666666666497</c:v>
                </c:pt>
                <c:pt idx="224">
                  <c:v>1889.7499999999829</c:v>
                </c:pt>
                <c:pt idx="225">
                  <c:v>1889.8333333333162</c:v>
                </c:pt>
                <c:pt idx="226">
                  <c:v>1889.9166666666495</c:v>
                </c:pt>
                <c:pt idx="227">
                  <c:v>1889.9999999999827</c:v>
                </c:pt>
                <c:pt idx="228">
                  <c:v>1890.083333333316</c:v>
                </c:pt>
                <c:pt idx="229">
                  <c:v>1890.1666666666492</c:v>
                </c:pt>
                <c:pt idx="230">
                  <c:v>1890.2499999999825</c:v>
                </c:pt>
                <c:pt idx="231">
                  <c:v>1890.3333333333157</c:v>
                </c:pt>
                <c:pt idx="232">
                  <c:v>1890.416666666649</c:v>
                </c:pt>
                <c:pt idx="233">
                  <c:v>1890.4999999999823</c:v>
                </c:pt>
                <c:pt idx="234">
                  <c:v>1890.5833333333155</c:v>
                </c:pt>
                <c:pt idx="235">
                  <c:v>1890.6666666666488</c:v>
                </c:pt>
                <c:pt idx="236">
                  <c:v>1890.749999999982</c:v>
                </c:pt>
                <c:pt idx="237">
                  <c:v>1890.8333333333153</c:v>
                </c:pt>
                <c:pt idx="238">
                  <c:v>1890.9166666666486</c:v>
                </c:pt>
                <c:pt idx="239">
                  <c:v>1890.9999999999818</c:v>
                </c:pt>
                <c:pt idx="240">
                  <c:v>1891.0833333333151</c:v>
                </c:pt>
                <c:pt idx="241">
                  <c:v>1891.1666666666483</c:v>
                </c:pt>
                <c:pt idx="242">
                  <c:v>1891.2499999999816</c:v>
                </c:pt>
                <c:pt idx="243">
                  <c:v>1891.3333333333148</c:v>
                </c:pt>
                <c:pt idx="244">
                  <c:v>1891.4166666666481</c:v>
                </c:pt>
                <c:pt idx="245">
                  <c:v>1891.4999999999814</c:v>
                </c:pt>
                <c:pt idx="246">
                  <c:v>1891.5833333333146</c:v>
                </c:pt>
                <c:pt idx="247">
                  <c:v>1891.6666666666479</c:v>
                </c:pt>
                <c:pt idx="248">
                  <c:v>1891.7499999999811</c:v>
                </c:pt>
                <c:pt idx="249">
                  <c:v>1891.8333333333144</c:v>
                </c:pt>
                <c:pt idx="250">
                  <c:v>1891.9166666666476</c:v>
                </c:pt>
                <c:pt idx="251">
                  <c:v>1891.9999999999809</c:v>
                </c:pt>
                <c:pt idx="252">
                  <c:v>1892.0833333333142</c:v>
                </c:pt>
                <c:pt idx="253">
                  <c:v>1892.1666666666474</c:v>
                </c:pt>
                <c:pt idx="254">
                  <c:v>1892.2499999999807</c:v>
                </c:pt>
                <c:pt idx="255">
                  <c:v>1892.3333333333139</c:v>
                </c:pt>
                <c:pt idx="256">
                  <c:v>1892.4166666666472</c:v>
                </c:pt>
                <c:pt idx="257">
                  <c:v>1892.4999999999804</c:v>
                </c:pt>
                <c:pt idx="258">
                  <c:v>1892.5833333333137</c:v>
                </c:pt>
                <c:pt idx="259">
                  <c:v>1892.666666666647</c:v>
                </c:pt>
                <c:pt idx="260">
                  <c:v>1892.7499999999802</c:v>
                </c:pt>
                <c:pt idx="261">
                  <c:v>1892.8333333333135</c:v>
                </c:pt>
                <c:pt idx="262">
                  <c:v>1892.9166666666467</c:v>
                </c:pt>
                <c:pt idx="263">
                  <c:v>1892.99999999998</c:v>
                </c:pt>
                <c:pt idx="264">
                  <c:v>1893.0833333333132</c:v>
                </c:pt>
                <c:pt idx="265">
                  <c:v>1893.1666666666465</c:v>
                </c:pt>
                <c:pt idx="266">
                  <c:v>1893.2499999999798</c:v>
                </c:pt>
                <c:pt idx="267">
                  <c:v>1893.333333333313</c:v>
                </c:pt>
                <c:pt idx="268">
                  <c:v>1893.4166666666463</c:v>
                </c:pt>
                <c:pt idx="269">
                  <c:v>1893.4999999999795</c:v>
                </c:pt>
                <c:pt idx="270">
                  <c:v>1893.5833333333128</c:v>
                </c:pt>
                <c:pt idx="271">
                  <c:v>1893.6666666666461</c:v>
                </c:pt>
                <c:pt idx="272">
                  <c:v>1893.7499999999793</c:v>
                </c:pt>
                <c:pt idx="273">
                  <c:v>1893.8333333333126</c:v>
                </c:pt>
                <c:pt idx="274">
                  <c:v>1893.9166666666458</c:v>
                </c:pt>
                <c:pt idx="275">
                  <c:v>1893.9999999999791</c:v>
                </c:pt>
                <c:pt idx="276">
                  <c:v>1894.0833333333123</c:v>
                </c:pt>
                <c:pt idx="277">
                  <c:v>1894.1666666666456</c:v>
                </c:pt>
                <c:pt idx="278">
                  <c:v>1894.2499999999789</c:v>
                </c:pt>
                <c:pt idx="279">
                  <c:v>1894.3333333333121</c:v>
                </c:pt>
                <c:pt idx="280">
                  <c:v>1894.4166666666454</c:v>
                </c:pt>
                <c:pt idx="281">
                  <c:v>1894.4999999999786</c:v>
                </c:pt>
                <c:pt idx="282">
                  <c:v>1894.5833333333119</c:v>
                </c:pt>
                <c:pt idx="283">
                  <c:v>1894.6666666666451</c:v>
                </c:pt>
                <c:pt idx="284">
                  <c:v>1894.7499999999784</c:v>
                </c:pt>
                <c:pt idx="285">
                  <c:v>1894.8333333333117</c:v>
                </c:pt>
                <c:pt idx="286">
                  <c:v>1894.9166666666449</c:v>
                </c:pt>
                <c:pt idx="287">
                  <c:v>1894.9999999999782</c:v>
                </c:pt>
                <c:pt idx="288">
                  <c:v>1895.0833333333114</c:v>
                </c:pt>
                <c:pt idx="289">
                  <c:v>1895.1666666666447</c:v>
                </c:pt>
                <c:pt idx="290">
                  <c:v>1895.2499999999779</c:v>
                </c:pt>
                <c:pt idx="291">
                  <c:v>1895.3333333333112</c:v>
                </c:pt>
                <c:pt idx="292">
                  <c:v>1895.4166666666445</c:v>
                </c:pt>
                <c:pt idx="293">
                  <c:v>1895.4999999999777</c:v>
                </c:pt>
                <c:pt idx="294">
                  <c:v>1895.583333333311</c:v>
                </c:pt>
                <c:pt idx="295">
                  <c:v>1895.6666666666442</c:v>
                </c:pt>
                <c:pt idx="296">
                  <c:v>1895.7499999999775</c:v>
                </c:pt>
                <c:pt idx="297">
                  <c:v>1895.8333333333107</c:v>
                </c:pt>
                <c:pt idx="298">
                  <c:v>1895.916666666644</c:v>
                </c:pt>
                <c:pt idx="299">
                  <c:v>1895.9999999999773</c:v>
                </c:pt>
                <c:pt idx="300">
                  <c:v>1896.0833333333105</c:v>
                </c:pt>
                <c:pt idx="301">
                  <c:v>1896.1666666666438</c:v>
                </c:pt>
                <c:pt idx="302">
                  <c:v>1896.249999999977</c:v>
                </c:pt>
                <c:pt idx="303">
                  <c:v>1896.3333333333103</c:v>
                </c:pt>
                <c:pt idx="304">
                  <c:v>1896.4166666666436</c:v>
                </c:pt>
                <c:pt idx="305">
                  <c:v>1896.4999999999768</c:v>
                </c:pt>
                <c:pt idx="306">
                  <c:v>1896.5833333333101</c:v>
                </c:pt>
                <c:pt idx="307">
                  <c:v>1896.6666666666433</c:v>
                </c:pt>
                <c:pt idx="308">
                  <c:v>1896.7499999999766</c:v>
                </c:pt>
                <c:pt idx="309">
                  <c:v>1896.8333333333098</c:v>
                </c:pt>
                <c:pt idx="310">
                  <c:v>1896.9166666666431</c:v>
                </c:pt>
                <c:pt idx="311">
                  <c:v>1896.9999999999764</c:v>
                </c:pt>
                <c:pt idx="312">
                  <c:v>1897.0833333333096</c:v>
                </c:pt>
                <c:pt idx="313">
                  <c:v>1897.1666666666429</c:v>
                </c:pt>
                <c:pt idx="314">
                  <c:v>1897.2499999999761</c:v>
                </c:pt>
                <c:pt idx="315">
                  <c:v>1897.3333333333094</c:v>
                </c:pt>
                <c:pt idx="316">
                  <c:v>1897.4166666666426</c:v>
                </c:pt>
                <c:pt idx="317">
                  <c:v>1897.4999999999759</c:v>
                </c:pt>
                <c:pt idx="318">
                  <c:v>1897.5833333333092</c:v>
                </c:pt>
                <c:pt idx="319">
                  <c:v>1897.6666666666424</c:v>
                </c:pt>
                <c:pt idx="320">
                  <c:v>1897.7499999999757</c:v>
                </c:pt>
                <c:pt idx="321">
                  <c:v>1897.8333333333089</c:v>
                </c:pt>
                <c:pt idx="322">
                  <c:v>1897.9166666666422</c:v>
                </c:pt>
                <c:pt idx="323">
                  <c:v>1897.9999999999754</c:v>
                </c:pt>
                <c:pt idx="324">
                  <c:v>1898.0833333333087</c:v>
                </c:pt>
                <c:pt idx="325">
                  <c:v>1898.166666666642</c:v>
                </c:pt>
                <c:pt idx="326">
                  <c:v>1898.2499999999752</c:v>
                </c:pt>
                <c:pt idx="327">
                  <c:v>1898.3333333333085</c:v>
                </c:pt>
                <c:pt idx="328">
                  <c:v>1898.4166666666417</c:v>
                </c:pt>
                <c:pt idx="329">
                  <c:v>1898.499999999975</c:v>
                </c:pt>
                <c:pt idx="330">
                  <c:v>1898.5833333333082</c:v>
                </c:pt>
                <c:pt idx="331">
                  <c:v>1898.6666666666415</c:v>
                </c:pt>
                <c:pt idx="332">
                  <c:v>1898.7499999999748</c:v>
                </c:pt>
                <c:pt idx="333">
                  <c:v>1898.833333333308</c:v>
                </c:pt>
                <c:pt idx="334">
                  <c:v>1898.9166666666413</c:v>
                </c:pt>
                <c:pt idx="335">
                  <c:v>1898.9999999999745</c:v>
                </c:pt>
                <c:pt idx="336">
                  <c:v>1899.0833333333078</c:v>
                </c:pt>
                <c:pt idx="337">
                  <c:v>1899.166666666641</c:v>
                </c:pt>
                <c:pt idx="338">
                  <c:v>1899.2499999999743</c:v>
                </c:pt>
                <c:pt idx="339">
                  <c:v>1899.3333333333076</c:v>
                </c:pt>
                <c:pt idx="340">
                  <c:v>1899.4166666666408</c:v>
                </c:pt>
                <c:pt idx="341">
                  <c:v>1899.4999999999741</c:v>
                </c:pt>
                <c:pt idx="342">
                  <c:v>1899.5833333333073</c:v>
                </c:pt>
                <c:pt idx="343">
                  <c:v>1899.6666666666406</c:v>
                </c:pt>
                <c:pt idx="344">
                  <c:v>1899.7499999999739</c:v>
                </c:pt>
                <c:pt idx="345">
                  <c:v>1899.8333333333071</c:v>
                </c:pt>
                <c:pt idx="346">
                  <c:v>1899.9166666666404</c:v>
                </c:pt>
                <c:pt idx="347">
                  <c:v>1899.9999999999736</c:v>
                </c:pt>
                <c:pt idx="348">
                  <c:v>1900.0833333333069</c:v>
                </c:pt>
                <c:pt idx="349">
                  <c:v>1900.1666666666401</c:v>
                </c:pt>
                <c:pt idx="350">
                  <c:v>1900.2499999999734</c:v>
                </c:pt>
                <c:pt idx="351">
                  <c:v>1900.3333333333067</c:v>
                </c:pt>
                <c:pt idx="352">
                  <c:v>1900.4166666666399</c:v>
                </c:pt>
                <c:pt idx="353">
                  <c:v>1900.4999999999732</c:v>
                </c:pt>
                <c:pt idx="354">
                  <c:v>1900.5833333333064</c:v>
                </c:pt>
                <c:pt idx="355">
                  <c:v>1900.6666666666397</c:v>
                </c:pt>
                <c:pt idx="356">
                  <c:v>1900.7499999999729</c:v>
                </c:pt>
                <c:pt idx="357">
                  <c:v>1900.8333333333062</c:v>
                </c:pt>
                <c:pt idx="358">
                  <c:v>1900.9166666666395</c:v>
                </c:pt>
                <c:pt idx="359">
                  <c:v>1900.9999999999727</c:v>
                </c:pt>
                <c:pt idx="360">
                  <c:v>1901.083333333306</c:v>
                </c:pt>
                <c:pt idx="361">
                  <c:v>1901.1666666666392</c:v>
                </c:pt>
                <c:pt idx="362">
                  <c:v>1901.2499999999725</c:v>
                </c:pt>
                <c:pt idx="363">
                  <c:v>1901.3333333333057</c:v>
                </c:pt>
                <c:pt idx="364">
                  <c:v>1901.416666666639</c:v>
                </c:pt>
                <c:pt idx="365">
                  <c:v>1901.4999999999723</c:v>
                </c:pt>
                <c:pt idx="366">
                  <c:v>1901.5833333333055</c:v>
                </c:pt>
                <c:pt idx="367">
                  <c:v>1901.6666666666388</c:v>
                </c:pt>
                <c:pt idx="368">
                  <c:v>1901.749999999972</c:v>
                </c:pt>
                <c:pt idx="369">
                  <c:v>1901.8333333333053</c:v>
                </c:pt>
                <c:pt idx="370">
                  <c:v>1901.9166666666385</c:v>
                </c:pt>
                <c:pt idx="371">
                  <c:v>1901.9999999999718</c:v>
                </c:pt>
                <c:pt idx="372">
                  <c:v>1902.0833333333051</c:v>
                </c:pt>
                <c:pt idx="373">
                  <c:v>1902.1666666666383</c:v>
                </c:pt>
                <c:pt idx="374">
                  <c:v>1902.2499999999716</c:v>
                </c:pt>
                <c:pt idx="375">
                  <c:v>1902.3333333333048</c:v>
                </c:pt>
                <c:pt idx="376">
                  <c:v>1902.4166666666381</c:v>
                </c:pt>
                <c:pt idx="377">
                  <c:v>1902.4999999999714</c:v>
                </c:pt>
                <c:pt idx="378">
                  <c:v>1902.5833333333046</c:v>
                </c:pt>
                <c:pt idx="379">
                  <c:v>1902.6666666666379</c:v>
                </c:pt>
                <c:pt idx="380">
                  <c:v>1902.7499999999711</c:v>
                </c:pt>
                <c:pt idx="381">
                  <c:v>1902.8333333333044</c:v>
                </c:pt>
                <c:pt idx="382">
                  <c:v>1902.9166666666376</c:v>
                </c:pt>
                <c:pt idx="383">
                  <c:v>1902.9999999999709</c:v>
                </c:pt>
                <c:pt idx="384">
                  <c:v>1903.0833333333042</c:v>
                </c:pt>
                <c:pt idx="385">
                  <c:v>1903.1666666666374</c:v>
                </c:pt>
                <c:pt idx="386">
                  <c:v>1903.2499999999707</c:v>
                </c:pt>
                <c:pt idx="387">
                  <c:v>1903.3333333333039</c:v>
                </c:pt>
                <c:pt idx="388">
                  <c:v>1903.4166666666372</c:v>
                </c:pt>
                <c:pt idx="389">
                  <c:v>1903.4999999999704</c:v>
                </c:pt>
                <c:pt idx="390">
                  <c:v>1903.5833333333037</c:v>
                </c:pt>
                <c:pt idx="391">
                  <c:v>1903.666666666637</c:v>
                </c:pt>
                <c:pt idx="392">
                  <c:v>1903.7499999999702</c:v>
                </c:pt>
                <c:pt idx="393">
                  <c:v>1903.8333333333035</c:v>
                </c:pt>
                <c:pt idx="394">
                  <c:v>1903.9166666666367</c:v>
                </c:pt>
                <c:pt idx="395">
                  <c:v>1903.99999999997</c:v>
                </c:pt>
                <c:pt idx="396">
                  <c:v>1904.0833333333032</c:v>
                </c:pt>
                <c:pt idx="397">
                  <c:v>1904.1666666666365</c:v>
                </c:pt>
                <c:pt idx="398">
                  <c:v>1904.2499999999698</c:v>
                </c:pt>
                <c:pt idx="399">
                  <c:v>1904.333333333303</c:v>
                </c:pt>
                <c:pt idx="400">
                  <c:v>1904.4166666666363</c:v>
                </c:pt>
                <c:pt idx="401">
                  <c:v>1904.4999999999695</c:v>
                </c:pt>
                <c:pt idx="402">
                  <c:v>1904.5833333333028</c:v>
                </c:pt>
                <c:pt idx="403">
                  <c:v>1904.666666666636</c:v>
                </c:pt>
                <c:pt idx="404">
                  <c:v>1904.7499999999693</c:v>
                </c:pt>
                <c:pt idx="405">
                  <c:v>1904.8333333333026</c:v>
                </c:pt>
                <c:pt idx="406">
                  <c:v>1904.9166666666358</c:v>
                </c:pt>
                <c:pt idx="407">
                  <c:v>1904.9999999999691</c:v>
                </c:pt>
                <c:pt idx="408">
                  <c:v>1905.0833333333023</c:v>
                </c:pt>
                <c:pt idx="409">
                  <c:v>1905.1666666666356</c:v>
                </c:pt>
                <c:pt idx="410">
                  <c:v>1905.2499999999688</c:v>
                </c:pt>
                <c:pt idx="411">
                  <c:v>1905.3333333333021</c:v>
                </c:pt>
                <c:pt idx="412">
                  <c:v>1905.4166666666354</c:v>
                </c:pt>
                <c:pt idx="413">
                  <c:v>1905.4999999999686</c:v>
                </c:pt>
                <c:pt idx="414">
                  <c:v>1905.5833333333019</c:v>
                </c:pt>
                <c:pt idx="415">
                  <c:v>1905.6666666666351</c:v>
                </c:pt>
                <c:pt idx="416">
                  <c:v>1905.7499999999684</c:v>
                </c:pt>
                <c:pt idx="417">
                  <c:v>1905.8333333333017</c:v>
                </c:pt>
                <c:pt idx="418">
                  <c:v>1905.9166666666349</c:v>
                </c:pt>
                <c:pt idx="419">
                  <c:v>1905.9999999999682</c:v>
                </c:pt>
                <c:pt idx="420">
                  <c:v>1906.0833333333014</c:v>
                </c:pt>
                <c:pt idx="421">
                  <c:v>1906.1666666666347</c:v>
                </c:pt>
                <c:pt idx="422">
                  <c:v>1906.2499999999679</c:v>
                </c:pt>
                <c:pt idx="423">
                  <c:v>1906.3333333333012</c:v>
                </c:pt>
                <c:pt idx="424">
                  <c:v>1906.4166666666345</c:v>
                </c:pt>
                <c:pt idx="425">
                  <c:v>1906.4999999999677</c:v>
                </c:pt>
                <c:pt idx="426">
                  <c:v>1906.583333333301</c:v>
                </c:pt>
                <c:pt idx="427">
                  <c:v>1906.6666666666342</c:v>
                </c:pt>
                <c:pt idx="428">
                  <c:v>1906.7499999999675</c:v>
                </c:pt>
                <c:pt idx="429">
                  <c:v>1906.8333333333007</c:v>
                </c:pt>
                <c:pt idx="430">
                  <c:v>1906.916666666634</c:v>
                </c:pt>
                <c:pt idx="431">
                  <c:v>1906.9999999999673</c:v>
                </c:pt>
                <c:pt idx="432">
                  <c:v>1907.0833333333005</c:v>
                </c:pt>
                <c:pt idx="433">
                  <c:v>1907.1666666666338</c:v>
                </c:pt>
                <c:pt idx="434">
                  <c:v>1907.249999999967</c:v>
                </c:pt>
                <c:pt idx="435">
                  <c:v>1907.3333333333003</c:v>
                </c:pt>
                <c:pt idx="436">
                  <c:v>1907.4166666666335</c:v>
                </c:pt>
                <c:pt idx="437">
                  <c:v>1907.4999999999668</c:v>
                </c:pt>
                <c:pt idx="438">
                  <c:v>1907.5833333333001</c:v>
                </c:pt>
                <c:pt idx="439">
                  <c:v>1907.6666666666333</c:v>
                </c:pt>
                <c:pt idx="440">
                  <c:v>1907.7499999999666</c:v>
                </c:pt>
                <c:pt idx="441">
                  <c:v>1907.8333333332998</c:v>
                </c:pt>
                <c:pt idx="442">
                  <c:v>1907.9166666666331</c:v>
                </c:pt>
                <c:pt idx="443">
                  <c:v>1907.9999999999663</c:v>
                </c:pt>
                <c:pt idx="444">
                  <c:v>1908.0833333332996</c:v>
                </c:pt>
                <c:pt idx="445">
                  <c:v>1908.1666666666329</c:v>
                </c:pt>
                <c:pt idx="446">
                  <c:v>1908.2499999999661</c:v>
                </c:pt>
                <c:pt idx="447">
                  <c:v>1908.3333333332994</c:v>
                </c:pt>
                <c:pt idx="448">
                  <c:v>1908.4166666666326</c:v>
                </c:pt>
                <c:pt idx="449">
                  <c:v>1908.4999999999659</c:v>
                </c:pt>
                <c:pt idx="450">
                  <c:v>1908.5833333332992</c:v>
                </c:pt>
                <c:pt idx="451">
                  <c:v>1908.6666666666324</c:v>
                </c:pt>
                <c:pt idx="452">
                  <c:v>1908.7499999999657</c:v>
                </c:pt>
                <c:pt idx="453">
                  <c:v>1908.8333333332989</c:v>
                </c:pt>
                <c:pt idx="454">
                  <c:v>1908.9166666666322</c:v>
                </c:pt>
                <c:pt idx="455">
                  <c:v>1908.9999999999654</c:v>
                </c:pt>
                <c:pt idx="456">
                  <c:v>1909.0833333332987</c:v>
                </c:pt>
                <c:pt idx="457">
                  <c:v>1909.166666666632</c:v>
                </c:pt>
                <c:pt idx="458">
                  <c:v>1909.2499999999652</c:v>
                </c:pt>
                <c:pt idx="459">
                  <c:v>1909.3333333332985</c:v>
                </c:pt>
                <c:pt idx="460">
                  <c:v>1909.4166666666317</c:v>
                </c:pt>
                <c:pt idx="461">
                  <c:v>1909.499999999965</c:v>
                </c:pt>
                <c:pt idx="462">
                  <c:v>1909.5833333332982</c:v>
                </c:pt>
                <c:pt idx="463">
                  <c:v>1909.6666666666315</c:v>
                </c:pt>
                <c:pt idx="464">
                  <c:v>1909.7499999999648</c:v>
                </c:pt>
                <c:pt idx="465">
                  <c:v>1909.833333333298</c:v>
                </c:pt>
                <c:pt idx="466">
                  <c:v>1909.9166666666313</c:v>
                </c:pt>
                <c:pt idx="467">
                  <c:v>1909.9999999999645</c:v>
                </c:pt>
                <c:pt idx="468">
                  <c:v>1910.0833333332978</c:v>
                </c:pt>
                <c:pt idx="469">
                  <c:v>1910.166666666631</c:v>
                </c:pt>
                <c:pt idx="470">
                  <c:v>1910.2499999999643</c:v>
                </c:pt>
                <c:pt idx="471">
                  <c:v>1910.3333333332976</c:v>
                </c:pt>
                <c:pt idx="472">
                  <c:v>1910.4166666666308</c:v>
                </c:pt>
                <c:pt idx="473">
                  <c:v>1910.4999999999641</c:v>
                </c:pt>
                <c:pt idx="474">
                  <c:v>1910.5833333332973</c:v>
                </c:pt>
                <c:pt idx="475">
                  <c:v>1910.6666666666306</c:v>
                </c:pt>
                <c:pt idx="476">
                  <c:v>1910.7499999999638</c:v>
                </c:pt>
                <c:pt idx="477">
                  <c:v>1910.8333333332971</c:v>
                </c:pt>
                <c:pt idx="478">
                  <c:v>1910.9166666666304</c:v>
                </c:pt>
                <c:pt idx="479">
                  <c:v>1910.9999999999636</c:v>
                </c:pt>
                <c:pt idx="480">
                  <c:v>1911.0833333332969</c:v>
                </c:pt>
                <c:pt idx="481">
                  <c:v>1911.1666666666301</c:v>
                </c:pt>
                <c:pt idx="482">
                  <c:v>1911.2499999999634</c:v>
                </c:pt>
                <c:pt idx="483">
                  <c:v>1911.3333333332967</c:v>
                </c:pt>
                <c:pt idx="484">
                  <c:v>1911.4166666666299</c:v>
                </c:pt>
                <c:pt idx="485">
                  <c:v>1911.4999999999632</c:v>
                </c:pt>
                <c:pt idx="486">
                  <c:v>1911.5833333332964</c:v>
                </c:pt>
                <c:pt idx="487">
                  <c:v>1911.6666666666297</c:v>
                </c:pt>
                <c:pt idx="488">
                  <c:v>1911.7499999999629</c:v>
                </c:pt>
                <c:pt idx="489">
                  <c:v>1911.8333333332962</c:v>
                </c:pt>
                <c:pt idx="490">
                  <c:v>1911.9166666666295</c:v>
                </c:pt>
                <c:pt idx="491">
                  <c:v>1911.9999999999627</c:v>
                </c:pt>
                <c:pt idx="492">
                  <c:v>1912.083333333296</c:v>
                </c:pt>
                <c:pt idx="493">
                  <c:v>1912.1666666666292</c:v>
                </c:pt>
                <c:pt idx="494">
                  <c:v>1912.2499999999625</c:v>
                </c:pt>
                <c:pt idx="495">
                  <c:v>1912.3333333332957</c:v>
                </c:pt>
                <c:pt idx="496">
                  <c:v>1912.416666666629</c:v>
                </c:pt>
                <c:pt idx="497">
                  <c:v>1912.4999999999623</c:v>
                </c:pt>
                <c:pt idx="498">
                  <c:v>1912.5833333332955</c:v>
                </c:pt>
                <c:pt idx="499">
                  <c:v>1912.6666666666288</c:v>
                </c:pt>
                <c:pt idx="500">
                  <c:v>1912.749999999962</c:v>
                </c:pt>
                <c:pt idx="501">
                  <c:v>1912.8333333332953</c:v>
                </c:pt>
                <c:pt idx="502">
                  <c:v>1912.9166666666285</c:v>
                </c:pt>
                <c:pt idx="503">
                  <c:v>1912.9999999999618</c:v>
                </c:pt>
                <c:pt idx="504">
                  <c:v>1913.0833333332951</c:v>
                </c:pt>
                <c:pt idx="505">
                  <c:v>1913.1666666666283</c:v>
                </c:pt>
                <c:pt idx="506">
                  <c:v>1913.2499999999616</c:v>
                </c:pt>
                <c:pt idx="507">
                  <c:v>1913.3333333332948</c:v>
                </c:pt>
                <c:pt idx="508">
                  <c:v>1913.4166666666281</c:v>
                </c:pt>
                <c:pt idx="509">
                  <c:v>1913.4999999999613</c:v>
                </c:pt>
                <c:pt idx="510">
                  <c:v>1913.5833333332946</c:v>
                </c:pt>
                <c:pt idx="511">
                  <c:v>1913.6666666666279</c:v>
                </c:pt>
                <c:pt idx="512">
                  <c:v>1913.7499999999611</c:v>
                </c:pt>
                <c:pt idx="513">
                  <c:v>1913.8333333332944</c:v>
                </c:pt>
                <c:pt idx="514">
                  <c:v>1913.9166666666276</c:v>
                </c:pt>
                <c:pt idx="515">
                  <c:v>1913.9999999999609</c:v>
                </c:pt>
                <c:pt idx="516">
                  <c:v>1914.0833333332941</c:v>
                </c:pt>
                <c:pt idx="517">
                  <c:v>1914.1666666666274</c:v>
                </c:pt>
                <c:pt idx="518">
                  <c:v>1914.2499999999607</c:v>
                </c:pt>
                <c:pt idx="519">
                  <c:v>1914.3333333332939</c:v>
                </c:pt>
                <c:pt idx="520">
                  <c:v>1914.4166666666272</c:v>
                </c:pt>
                <c:pt idx="521">
                  <c:v>1914.4999999999604</c:v>
                </c:pt>
                <c:pt idx="522">
                  <c:v>1914.5833333332937</c:v>
                </c:pt>
                <c:pt idx="523">
                  <c:v>1914.666666666627</c:v>
                </c:pt>
                <c:pt idx="524">
                  <c:v>1914.7499999999602</c:v>
                </c:pt>
                <c:pt idx="525">
                  <c:v>1914.8333333332935</c:v>
                </c:pt>
                <c:pt idx="526">
                  <c:v>1914.9166666666267</c:v>
                </c:pt>
                <c:pt idx="527">
                  <c:v>1914.99999999996</c:v>
                </c:pt>
                <c:pt idx="528">
                  <c:v>1915.0833333332932</c:v>
                </c:pt>
                <c:pt idx="529">
                  <c:v>1915.1666666666265</c:v>
                </c:pt>
                <c:pt idx="530">
                  <c:v>1915.2499999999598</c:v>
                </c:pt>
                <c:pt idx="531">
                  <c:v>1915.333333333293</c:v>
                </c:pt>
                <c:pt idx="532">
                  <c:v>1915.4166666666263</c:v>
                </c:pt>
                <c:pt idx="533">
                  <c:v>1915.4999999999595</c:v>
                </c:pt>
                <c:pt idx="534">
                  <c:v>1915.5833333332928</c:v>
                </c:pt>
                <c:pt idx="535">
                  <c:v>1915.666666666626</c:v>
                </c:pt>
                <c:pt idx="536">
                  <c:v>1915.7499999999593</c:v>
                </c:pt>
                <c:pt idx="537">
                  <c:v>1915.8333333332926</c:v>
                </c:pt>
                <c:pt idx="538">
                  <c:v>1915.9166666666258</c:v>
                </c:pt>
                <c:pt idx="539">
                  <c:v>1915.9999999999591</c:v>
                </c:pt>
                <c:pt idx="540">
                  <c:v>1916.0833333332923</c:v>
                </c:pt>
                <c:pt idx="541">
                  <c:v>1916.1666666666256</c:v>
                </c:pt>
                <c:pt idx="542">
                  <c:v>1916.2499999999588</c:v>
                </c:pt>
                <c:pt idx="543">
                  <c:v>1916.3333333332921</c:v>
                </c:pt>
                <c:pt idx="544">
                  <c:v>1916.4166666666254</c:v>
                </c:pt>
                <c:pt idx="545">
                  <c:v>1916.4999999999586</c:v>
                </c:pt>
                <c:pt idx="546">
                  <c:v>1916.5833333332919</c:v>
                </c:pt>
                <c:pt idx="547">
                  <c:v>1916.6666666666251</c:v>
                </c:pt>
                <c:pt idx="548">
                  <c:v>1916.7499999999584</c:v>
                </c:pt>
                <c:pt idx="549">
                  <c:v>1916.8333333332916</c:v>
                </c:pt>
                <c:pt idx="550">
                  <c:v>1916.9166666666249</c:v>
                </c:pt>
                <c:pt idx="551">
                  <c:v>1916.9999999999582</c:v>
                </c:pt>
                <c:pt idx="552">
                  <c:v>1917.0833333332914</c:v>
                </c:pt>
                <c:pt idx="553">
                  <c:v>1917.1666666666247</c:v>
                </c:pt>
                <c:pt idx="554">
                  <c:v>1917.2499999999579</c:v>
                </c:pt>
                <c:pt idx="555">
                  <c:v>1917.3333333332912</c:v>
                </c:pt>
                <c:pt idx="556">
                  <c:v>1917.4166666666245</c:v>
                </c:pt>
                <c:pt idx="557">
                  <c:v>1917.4999999999577</c:v>
                </c:pt>
                <c:pt idx="558">
                  <c:v>1917.583333333291</c:v>
                </c:pt>
                <c:pt idx="559">
                  <c:v>1917.6666666666242</c:v>
                </c:pt>
                <c:pt idx="560">
                  <c:v>1917.7499999999575</c:v>
                </c:pt>
                <c:pt idx="561">
                  <c:v>1917.8333333332907</c:v>
                </c:pt>
                <c:pt idx="562">
                  <c:v>1917.916666666624</c:v>
                </c:pt>
                <c:pt idx="563">
                  <c:v>1917.9999999999573</c:v>
                </c:pt>
                <c:pt idx="564">
                  <c:v>1918.0833333332905</c:v>
                </c:pt>
                <c:pt idx="565">
                  <c:v>1918.1666666666238</c:v>
                </c:pt>
                <c:pt idx="566">
                  <c:v>1918.249999999957</c:v>
                </c:pt>
                <c:pt idx="567">
                  <c:v>1918.3333333332903</c:v>
                </c:pt>
                <c:pt idx="568">
                  <c:v>1918.4166666666235</c:v>
                </c:pt>
                <c:pt idx="569">
                  <c:v>1918.4999999999568</c:v>
                </c:pt>
                <c:pt idx="570">
                  <c:v>1918.5833333332901</c:v>
                </c:pt>
                <c:pt idx="571">
                  <c:v>1918.6666666666233</c:v>
                </c:pt>
                <c:pt idx="572">
                  <c:v>1918.7499999999566</c:v>
                </c:pt>
                <c:pt idx="573">
                  <c:v>1918.8333333332898</c:v>
                </c:pt>
                <c:pt idx="574">
                  <c:v>1918.9166666666231</c:v>
                </c:pt>
                <c:pt idx="575">
                  <c:v>1918.9999999999563</c:v>
                </c:pt>
                <c:pt idx="576">
                  <c:v>1919.0833333332896</c:v>
                </c:pt>
                <c:pt idx="577">
                  <c:v>1919.1666666666229</c:v>
                </c:pt>
                <c:pt idx="578">
                  <c:v>1919.2499999999561</c:v>
                </c:pt>
                <c:pt idx="579">
                  <c:v>1919.3333333332894</c:v>
                </c:pt>
                <c:pt idx="580">
                  <c:v>1919.4166666666226</c:v>
                </c:pt>
                <c:pt idx="581">
                  <c:v>1919.4999999999559</c:v>
                </c:pt>
                <c:pt idx="582">
                  <c:v>1919.5833333332891</c:v>
                </c:pt>
                <c:pt idx="583">
                  <c:v>1919.6666666666224</c:v>
                </c:pt>
                <c:pt idx="584">
                  <c:v>1919.7499999999557</c:v>
                </c:pt>
                <c:pt idx="585">
                  <c:v>1919.8333333332889</c:v>
                </c:pt>
                <c:pt idx="586">
                  <c:v>1919.9166666666222</c:v>
                </c:pt>
                <c:pt idx="587">
                  <c:v>1919.9999999999554</c:v>
                </c:pt>
                <c:pt idx="588">
                  <c:v>1920.0833333332887</c:v>
                </c:pt>
                <c:pt idx="589">
                  <c:v>1920.1666666666219</c:v>
                </c:pt>
                <c:pt idx="590">
                  <c:v>1920.2499999999552</c:v>
                </c:pt>
                <c:pt idx="591">
                  <c:v>1920.3333333332885</c:v>
                </c:pt>
                <c:pt idx="592">
                  <c:v>1920.4166666666217</c:v>
                </c:pt>
                <c:pt idx="593">
                  <c:v>1920.499999999955</c:v>
                </c:pt>
                <c:pt idx="594">
                  <c:v>1920.5833333332882</c:v>
                </c:pt>
                <c:pt idx="595">
                  <c:v>1920.6666666666215</c:v>
                </c:pt>
                <c:pt idx="596">
                  <c:v>1920.7499999999548</c:v>
                </c:pt>
                <c:pt idx="597">
                  <c:v>1920.833333333288</c:v>
                </c:pt>
                <c:pt idx="598">
                  <c:v>1920.9166666666213</c:v>
                </c:pt>
                <c:pt idx="599">
                  <c:v>1920.9999999999545</c:v>
                </c:pt>
                <c:pt idx="600">
                  <c:v>1921.0833333332878</c:v>
                </c:pt>
                <c:pt idx="601">
                  <c:v>1921.166666666621</c:v>
                </c:pt>
                <c:pt idx="602">
                  <c:v>1921.2499999999543</c:v>
                </c:pt>
                <c:pt idx="603">
                  <c:v>1921.3333333332876</c:v>
                </c:pt>
                <c:pt idx="604">
                  <c:v>1921.4166666666208</c:v>
                </c:pt>
                <c:pt idx="605">
                  <c:v>1921.4999999999541</c:v>
                </c:pt>
                <c:pt idx="606">
                  <c:v>1921.5833333332873</c:v>
                </c:pt>
                <c:pt idx="607">
                  <c:v>1921.6666666666206</c:v>
                </c:pt>
                <c:pt idx="608">
                  <c:v>1921.7499999999538</c:v>
                </c:pt>
                <c:pt idx="609">
                  <c:v>1921.8333333332871</c:v>
                </c:pt>
                <c:pt idx="610">
                  <c:v>1921.9166666666204</c:v>
                </c:pt>
                <c:pt idx="611">
                  <c:v>1921.9999999999536</c:v>
                </c:pt>
                <c:pt idx="612">
                  <c:v>1922.0833333332869</c:v>
                </c:pt>
                <c:pt idx="613">
                  <c:v>1922.1666666666201</c:v>
                </c:pt>
                <c:pt idx="614">
                  <c:v>1922.2499999999534</c:v>
                </c:pt>
                <c:pt idx="615">
                  <c:v>1922.3333333332866</c:v>
                </c:pt>
                <c:pt idx="616">
                  <c:v>1922.4166666666199</c:v>
                </c:pt>
                <c:pt idx="617">
                  <c:v>1922.4999999999532</c:v>
                </c:pt>
                <c:pt idx="618">
                  <c:v>1922.5833333332864</c:v>
                </c:pt>
                <c:pt idx="619">
                  <c:v>1922.6666666666197</c:v>
                </c:pt>
                <c:pt idx="620">
                  <c:v>1922.7499999999529</c:v>
                </c:pt>
                <c:pt idx="621">
                  <c:v>1922.8333333332862</c:v>
                </c:pt>
                <c:pt idx="622">
                  <c:v>1922.9166666666194</c:v>
                </c:pt>
                <c:pt idx="623">
                  <c:v>1922.9999999999527</c:v>
                </c:pt>
                <c:pt idx="624">
                  <c:v>1923.083333333286</c:v>
                </c:pt>
                <c:pt idx="625">
                  <c:v>1923.1666666666192</c:v>
                </c:pt>
                <c:pt idx="626">
                  <c:v>1923.2499999999525</c:v>
                </c:pt>
                <c:pt idx="627">
                  <c:v>1923.3333333332857</c:v>
                </c:pt>
                <c:pt idx="628">
                  <c:v>1923.416666666619</c:v>
                </c:pt>
                <c:pt idx="629">
                  <c:v>1923.4999999999523</c:v>
                </c:pt>
                <c:pt idx="630">
                  <c:v>1923.5833333332855</c:v>
                </c:pt>
                <c:pt idx="631">
                  <c:v>1923.6666666666188</c:v>
                </c:pt>
                <c:pt idx="632">
                  <c:v>1923.749999999952</c:v>
                </c:pt>
                <c:pt idx="633">
                  <c:v>1923.8333333332853</c:v>
                </c:pt>
                <c:pt idx="634">
                  <c:v>1923.9166666666185</c:v>
                </c:pt>
                <c:pt idx="635">
                  <c:v>1923.9999999999518</c:v>
                </c:pt>
                <c:pt idx="636">
                  <c:v>1924.0833333332851</c:v>
                </c:pt>
                <c:pt idx="637">
                  <c:v>1924.1666666666183</c:v>
                </c:pt>
                <c:pt idx="638">
                  <c:v>1924.2499999999516</c:v>
                </c:pt>
                <c:pt idx="639">
                  <c:v>1924.3333333332848</c:v>
                </c:pt>
                <c:pt idx="640">
                  <c:v>1924.4166666666181</c:v>
                </c:pt>
                <c:pt idx="641">
                  <c:v>1924.4999999999513</c:v>
                </c:pt>
                <c:pt idx="642">
                  <c:v>1924.5833333332846</c:v>
                </c:pt>
                <c:pt idx="643">
                  <c:v>1924.6666666666179</c:v>
                </c:pt>
                <c:pt idx="644">
                  <c:v>1924.7499999999511</c:v>
                </c:pt>
                <c:pt idx="645">
                  <c:v>1924.8333333332844</c:v>
                </c:pt>
                <c:pt idx="646">
                  <c:v>1924.9166666666176</c:v>
                </c:pt>
                <c:pt idx="647">
                  <c:v>1924.9999999999509</c:v>
                </c:pt>
                <c:pt idx="648">
                  <c:v>1925.0833333332841</c:v>
                </c:pt>
                <c:pt idx="649">
                  <c:v>1925.1666666666174</c:v>
                </c:pt>
                <c:pt idx="650">
                  <c:v>1925.2499999999507</c:v>
                </c:pt>
                <c:pt idx="651">
                  <c:v>1925.3333333332839</c:v>
                </c:pt>
                <c:pt idx="652">
                  <c:v>1925.4166666666172</c:v>
                </c:pt>
                <c:pt idx="653">
                  <c:v>1925.4999999999504</c:v>
                </c:pt>
                <c:pt idx="654">
                  <c:v>1925.5833333332837</c:v>
                </c:pt>
                <c:pt idx="655">
                  <c:v>1925.6666666666169</c:v>
                </c:pt>
                <c:pt idx="656">
                  <c:v>1925.7499999999502</c:v>
                </c:pt>
                <c:pt idx="657">
                  <c:v>1925.8333333332835</c:v>
                </c:pt>
                <c:pt idx="658">
                  <c:v>1925.9166666666167</c:v>
                </c:pt>
                <c:pt idx="659">
                  <c:v>1925.99999999995</c:v>
                </c:pt>
                <c:pt idx="660">
                  <c:v>1926.0833333332832</c:v>
                </c:pt>
                <c:pt idx="661">
                  <c:v>1926.1666666666165</c:v>
                </c:pt>
                <c:pt idx="662">
                  <c:v>1926.2499999999498</c:v>
                </c:pt>
                <c:pt idx="663">
                  <c:v>1926.333333333283</c:v>
                </c:pt>
                <c:pt idx="664">
                  <c:v>1926.4166666666163</c:v>
                </c:pt>
                <c:pt idx="665">
                  <c:v>1926.4999999999495</c:v>
                </c:pt>
                <c:pt idx="666">
                  <c:v>1926.5833333332828</c:v>
                </c:pt>
                <c:pt idx="667">
                  <c:v>1926.666666666616</c:v>
                </c:pt>
                <c:pt idx="668">
                  <c:v>1926.7499999999493</c:v>
                </c:pt>
                <c:pt idx="669">
                  <c:v>1926.8333333332826</c:v>
                </c:pt>
                <c:pt idx="670">
                  <c:v>1926.9166666666158</c:v>
                </c:pt>
                <c:pt idx="671">
                  <c:v>1926.9999999999491</c:v>
                </c:pt>
                <c:pt idx="672">
                  <c:v>1927.0833333332823</c:v>
                </c:pt>
                <c:pt idx="673">
                  <c:v>1927.1666666666156</c:v>
                </c:pt>
                <c:pt idx="674">
                  <c:v>1927.2499999999488</c:v>
                </c:pt>
                <c:pt idx="675">
                  <c:v>1927.3333333332821</c:v>
                </c:pt>
                <c:pt idx="676">
                  <c:v>1927.4166666666154</c:v>
                </c:pt>
                <c:pt idx="677">
                  <c:v>1927.4999999999486</c:v>
                </c:pt>
                <c:pt idx="678">
                  <c:v>1927.5833333332819</c:v>
                </c:pt>
                <c:pt idx="679">
                  <c:v>1927.6666666666151</c:v>
                </c:pt>
                <c:pt idx="680">
                  <c:v>1927.7499999999484</c:v>
                </c:pt>
                <c:pt idx="681">
                  <c:v>1927.8333333332816</c:v>
                </c:pt>
                <c:pt idx="682">
                  <c:v>1927.9166666666149</c:v>
                </c:pt>
                <c:pt idx="683">
                  <c:v>1927.9999999999482</c:v>
                </c:pt>
                <c:pt idx="684">
                  <c:v>1928.0833333332814</c:v>
                </c:pt>
                <c:pt idx="685">
                  <c:v>1928.1666666666147</c:v>
                </c:pt>
                <c:pt idx="686">
                  <c:v>1928.2499999999479</c:v>
                </c:pt>
                <c:pt idx="687">
                  <c:v>1928.3333333332812</c:v>
                </c:pt>
                <c:pt idx="688">
                  <c:v>1928.4166666666144</c:v>
                </c:pt>
                <c:pt idx="689">
                  <c:v>1928.4999999999477</c:v>
                </c:pt>
                <c:pt idx="690">
                  <c:v>1928.583333333281</c:v>
                </c:pt>
                <c:pt idx="691">
                  <c:v>1928.6666666666142</c:v>
                </c:pt>
                <c:pt idx="692">
                  <c:v>1928.7499999999475</c:v>
                </c:pt>
                <c:pt idx="693">
                  <c:v>1928.8333333332807</c:v>
                </c:pt>
                <c:pt idx="694">
                  <c:v>1928.916666666614</c:v>
                </c:pt>
                <c:pt idx="695">
                  <c:v>1928.9999999999472</c:v>
                </c:pt>
                <c:pt idx="696">
                  <c:v>1929.0833333332805</c:v>
                </c:pt>
                <c:pt idx="697">
                  <c:v>1929.1666666666138</c:v>
                </c:pt>
                <c:pt idx="698">
                  <c:v>1929.249999999947</c:v>
                </c:pt>
                <c:pt idx="699">
                  <c:v>1929.3333333332803</c:v>
                </c:pt>
                <c:pt idx="700">
                  <c:v>1929.4166666666135</c:v>
                </c:pt>
                <c:pt idx="701">
                  <c:v>1929.4999999999468</c:v>
                </c:pt>
                <c:pt idx="702">
                  <c:v>1929.5833333332801</c:v>
                </c:pt>
                <c:pt idx="703">
                  <c:v>1929.6666666666133</c:v>
                </c:pt>
                <c:pt idx="704">
                  <c:v>1929.7499999999466</c:v>
                </c:pt>
                <c:pt idx="705">
                  <c:v>1929.8333333332798</c:v>
                </c:pt>
                <c:pt idx="706">
                  <c:v>1929.9166666666131</c:v>
                </c:pt>
                <c:pt idx="707">
                  <c:v>1929.9999999999463</c:v>
                </c:pt>
                <c:pt idx="708">
                  <c:v>1930.0833333332796</c:v>
                </c:pt>
                <c:pt idx="709">
                  <c:v>1930.1666666666129</c:v>
                </c:pt>
                <c:pt idx="710">
                  <c:v>1930.2499999999461</c:v>
                </c:pt>
                <c:pt idx="711">
                  <c:v>1930.3333333332794</c:v>
                </c:pt>
                <c:pt idx="712">
                  <c:v>1930.4166666666126</c:v>
                </c:pt>
                <c:pt idx="713">
                  <c:v>1930.4999999999459</c:v>
                </c:pt>
                <c:pt idx="714">
                  <c:v>1930.5833333332791</c:v>
                </c:pt>
                <c:pt idx="715">
                  <c:v>1930.6666666666124</c:v>
                </c:pt>
                <c:pt idx="716">
                  <c:v>1930.7499999999457</c:v>
                </c:pt>
                <c:pt idx="717">
                  <c:v>1930.8333333332789</c:v>
                </c:pt>
                <c:pt idx="718">
                  <c:v>1930.9166666666122</c:v>
                </c:pt>
                <c:pt idx="719">
                  <c:v>1930.9999999999454</c:v>
                </c:pt>
                <c:pt idx="720">
                  <c:v>1931.0833333332787</c:v>
                </c:pt>
                <c:pt idx="721">
                  <c:v>1931.1666666666119</c:v>
                </c:pt>
                <c:pt idx="722">
                  <c:v>1931.2499999999452</c:v>
                </c:pt>
                <c:pt idx="723">
                  <c:v>1931.3333333332785</c:v>
                </c:pt>
                <c:pt idx="724">
                  <c:v>1931.4166666666117</c:v>
                </c:pt>
                <c:pt idx="725">
                  <c:v>1931.499999999945</c:v>
                </c:pt>
                <c:pt idx="726">
                  <c:v>1931.5833333332782</c:v>
                </c:pt>
                <c:pt idx="727">
                  <c:v>1931.6666666666115</c:v>
                </c:pt>
                <c:pt idx="728">
                  <c:v>1931.7499999999447</c:v>
                </c:pt>
                <c:pt idx="729">
                  <c:v>1931.833333333278</c:v>
                </c:pt>
                <c:pt idx="730">
                  <c:v>1931.9166666666113</c:v>
                </c:pt>
                <c:pt idx="731">
                  <c:v>1931.9999999999445</c:v>
                </c:pt>
                <c:pt idx="732">
                  <c:v>1932.0833333332778</c:v>
                </c:pt>
                <c:pt idx="733">
                  <c:v>1932.166666666611</c:v>
                </c:pt>
                <c:pt idx="734">
                  <c:v>1932.2499999999443</c:v>
                </c:pt>
                <c:pt idx="735">
                  <c:v>1932.3333333332776</c:v>
                </c:pt>
                <c:pt idx="736">
                  <c:v>1932.4166666666108</c:v>
                </c:pt>
                <c:pt idx="737">
                  <c:v>1932.4999999999441</c:v>
                </c:pt>
                <c:pt idx="738">
                  <c:v>1932.5833333332773</c:v>
                </c:pt>
                <c:pt idx="739">
                  <c:v>1932.6666666666106</c:v>
                </c:pt>
                <c:pt idx="740">
                  <c:v>1932.7499999999438</c:v>
                </c:pt>
                <c:pt idx="741">
                  <c:v>1932.8333333332771</c:v>
                </c:pt>
                <c:pt idx="742">
                  <c:v>1932.9166666666104</c:v>
                </c:pt>
                <c:pt idx="743">
                  <c:v>1932.9999999999436</c:v>
                </c:pt>
                <c:pt idx="744">
                  <c:v>1933.0833333332769</c:v>
                </c:pt>
                <c:pt idx="745">
                  <c:v>1933.1666666666101</c:v>
                </c:pt>
                <c:pt idx="746">
                  <c:v>1933.2499999999434</c:v>
                </c:pt>
                <c:pt idx="747">
                  <c:v>1933.3333333332766</c:v>
                </c:pt>
                <c:pt idx="748">
                  <c:v>1933.4166666666099</c:v>
                </c:pt>
                <c:pt idx="749">
                  <c:v>1933.4999999999432</c:v>
                </c:pt>
                <c:pt idx="750">
                  <c:v>1933.5833333332764</c:v>
                </c:pt>
                <c:pt idx="751">
                  <c:v>1933.6666666666097</c:v>
                </c:pt>
                <c:pt idx="752">
                  <c:v>1933.7499999999429</c:v>
                </c:pt>
                <c:pt idx="753">
                  <c:v>1933.8333333332762</c:v>
                </c:pt>
                <c:pt idx="754">
                  <c:v>1933.9166666666094</c:v>
                </c:pt>
                <c:pt idx="755">
                  <c:v>1933.9999999999427</c:v>
                </c:pt>
                <c:pt idx="756">
                  <c:v>1934.083333333276</c:v>
                </c:pt>
                <c:pt idx="757">
                  <c:v>1934.1666666666092</c:v>
                </c:pt>
                <c:pt idx="758">
                  <c:v>1934.2499999999425</c:v>
                </c:pt>
                <c:pt idx="759">
                  <c:v>1934.3333333332757</c:v>
                </c:pt>
                <c:pt idx="760">
                  <c:v>1934.416666666609</c:v>
                </c:pt>
                <c:pt idx="761">
                  <c:v>1934.4999999999422</c:v>
                </c:pt>
                <c:pt idx="762">
                  <c:v>1934.5833333332755</c:v>
                </c:pt>
                <c:pt idx="763">
                  <c:v>1934.6666666666088</c:v>
                </c:pt>
                <c:pt idx="764">
                  <c:v>1934.749999999942</c:v>
                </c:pt>
                <c:pt idx="765">
                  <c:v>1934.8333333332753</c:v>
                </c:pt>
                <c:pt idx="766">
                  <c:v>1934.9166666666085</c:v>
                </c:pt>
                <c:pt idx="767">
                  <c:v>1934.9999999999418</c:v>
                </c:pt>
                <c:pt idx="768">
                  <c:v>1935.083333333275</c:v>
                </c:pt>
                <c:pt idx="769">
                  <c:v>1935.1666666666083</c:v>
                </c:pt>
                <c:pt idx="770">
                  <c:v>1935.2499999999416</c:v>
                </c:pt>
                <c:pt idx="771">
                  <c:v>1935.3333333332748</c:v>
                </c:pt>
                <c:pt idx="772">
                  <c:v>1935.4166666666081</c:v>
                </c:pt>
                <c:pt idx="773">
                  <c:v>1935.4999999999413</c:v>
                </c:pt>
                <c:pt idx="774">
                  <c:v>1935.5833333332746</c:v>
                </c:pt>
                <c:pt idx="775">
                  <c:v>1935.6666666666079</c:v>
                </c:pt>
                <c:pt idx="776">
                  <c:v>1935.7499999999411</c:v>
                </c:pt>
                <c:pt idx="777">
                  <c:v>1935.8333333332744</c:v>
                </c:pt>
                <c:pt idx="778">
                  <c:v>1935.9166666666076</c:v>
                </c:pt>
                <c:pt idx="779">
                  <c:v>1935.9999999999409</c:v>
                </c:pt>
                <c:pt idx="780">
                  <c:v>1936.0833333332741</c:v>
                </c:pt>
                <c:pt idx="781">
                  <c:v>1936.1666666666074</c:v>
                </c:pt>
                <c:pt idx="782">
                  <c:v>1936.2499999999407</c:v>
                </c:pt>
                <c:pt idx="783">
                  <c:v>1936.3333333332739</c:v>
                </c:pt>
                <c:pt idx="784">
                  <c:v>1936.4166666666072</c:v>
                </c:pt>
                <c:pt idx="785">
                  <c:v>1936.4999999999404</c:v>
                </c:pt>
                <c:pt idx="786">
                  <c:v>1936.5833333332737</c:v>
                </c:pt>
                <c:pt idx="787">
                  <c:v>1936.6666666666069</c:v>
                </c:pt>
                <c:pt idx="788">
                  <c:v>1936.7499999999402</c:v>
                </c:pt>
                <c:pt idx="789">
                  <c:v>1936.8333333332735</c:v>
                </c:pt>
                <c:pt idx="790">
                  <c:v>1936.9166666666067</c:v>
                </c:pt>
                <c:pt idx="791">
                  <c:v>1936.99999999994</c:v>
                </c:pt>
                <c:pt idx="792">
                  <c:v>1937.0833333332732</c:v>
                </c:pt>
                <c:pt idx="793">
                  <c:v>1937.1666666666065</c:v>
                </c:pt>
                <c:pt idx="794">
                  <c:v>1937.2499999999397</c:v>
                </c:pt>
                <c:pt idx="795">
                  <c:v>1937.333333333273</c:v>
                </c:pt>
                <c:pt idx="796">
                  <c:v>1937.4166666666063</c:v>
                </c:pt>
                <c:pt idx="797">
                  <c:v>1937.4999999999395</c:v>
                </c:pt>
                <c:pt idx="798">
                  <c:v>1937.5833333332728</c:v>
                </c:pt>
                <c:pt idx="799">
                  <c:v>1937.666666666606</c:v>
                </c:pt>
                <c:pt idx="800">
                  <c:v>1937.7499999999393</c:v>
                </c:pt>
                <c:pt idx="801">
                  <c:v>1937.8333333332725</c:v>
                </c:pt>
                <c:pt idx="802">
                  <c:v>1937.9166666666058</c:v>
                </c:pt>
                <c:pt idx="803">
                  <c:v>1937.9999999999391</c:v>
                </c:pt>
                <c:pt idx="804">
                  <c:v>1938.0833333332723</c:v>
                </c:pt>
                <c:pt idx="805">
                  <c:v>1938.1666666666056</c:v>
                </c:pt>
                <c:pt idx="806">
                  <c:v>1938.2499999999388</c:v>
                </c:pt>
                <c:pt idx="807">
                  <c:v>1938.3333333332721</c:v>
                </c:pt>
                <c:pt idx="808">
                  <c:v>1938.4166666666054</c:v>
                </c:pt>
                <c:pt idx="809">
                  <c:v>1938.4999999999386</c:v>
                </c:pt>
                <c:pt idx="810">
                  <c:v>1938.5833333332719</c:v>
                </c:pt>
                <c:pt idx="811">
                  <c:v>1938.6666666666051</c:v>
                </c:pt>
                <c:pt idx="812">
                  <c:v>1938.7499999999384</c:v>
                </c:pt>
                <c:pt idx="813">
                  <c:v>1938.8333333332716</c:v>
                </c:pt>
                <c:pt idx="814">
                  <c:v>1938.9166666666049</c:v>
                </c:pt>
                <c:pt idx="815">
                  <c:v>1938.9999999999382</c:v>
                </c:pt>
                <c:pt idx="816">
                  <c:v>1939.0833333332714</c:v>
                </c:pt>
                <c:pt idx="817">
                  <c:v>1939.1666666666047</c:v>
                </c:pt>
                <c:pt idx="818">
                  <c:v>1939.2499999999379</c:v>
                </c:pt>
                <c:pt idx="819">
                  <c:v>1939.3333333332712</c:v>
                </c:pt>
                <c:pt idx="820">
                  <c:v>1939.4166666666044</c:v>
                </c:pt>
                <c:pt idx="821">
                  <c:v>1939.4999999999377</c:v>
                </c:pt>
                <c:pt idx="822">
                  <c:v>1939.583333333271</c:v>
                </c:pt>
                <c:pt idx="823">
                  <c:v>1939.6666666666042</c:v>
                </c:pt>
                <c:pt idx="824">
                  <c:v>1939.7499999999375</c:v>
                </c:pt>
                <c:pt idx="825">
                  <c:v>1939.8333333332707</c:v>
                </c:pt>
                <c:pt idx="826">
                  <c:v>1939.916666666604</c:v>
                </c:pt>
                <c:pt idx="827">
                  <c:v>1939.9999999999372</c:v>
                </c:pt>
                <c:pt idx="828">
                  <c:v>1940.0833333332705</c:v>
                </c:pt>
                <c:pt idx="829">
                  <c:v>1940.1666666666038</c:v>
                </c:pt>
                <c:pt idx="830">
                  <c:v>1940.249999999937</c:v>
                </c:pt>
                <c:pt idx="831">
                  <c:v>1940.3333333332703</c:v>
                </c:pt>
                <c:pt idx="832">
                  <c:v>1940.4166666666035</c:v>
                </c:pt>
                <c:pt idx="833">
                  <c:v>1940.4999999999368</c:v>
                </c:pt>
                <c:pt idx="834">
                  <c:v>1940.58333333327</c:v>
                </c:pt>
                <c:pt idx="835">
                  <c:v>1940.6666666666033</c:v>
                </c:pt>
                <c:pt idx="836">
                  <c:v>1940.7499999999366</c:v>
                </c:pt>
                <c:pt idx="837">
                  <c:v>1940.8333333332698</c:v>
                </c:pt>
                <c:pt idx="838">
                  <c:v>1940.9166666666031</c:v>
                </c:pt>
                <c:pt idx="839">
                  <c:v>1940.9999999999363</c:v>
                </c:pt>
                <c:pt idx="840">
                  <c:v>1941.0833333332696</c:v>
                </c:pt>
                <c:pt idx="841">
                  <c:v>1941.1666666666029</c:v>
                </c:pt>
                <c:pt idx="842">
                  <c:v>1941.2499999999361</c:v>
                </c:pt>
                <c:pt idx="843">
                  <c:v>1941.3333333332694</c:v>
                </c:pt>
                <c:pt idx="844">
                  <c:v>1941.4166666666026</c:v>
                </c:pt>
                <c:pt idx="845">
                  <c:v>1941.4999999999359</c:v>
                </c:pt>
                <c:pt idx="846">
                  <c:v>1941.5833333332691</c:v>
                </c:pt>
                <c:pt idx="847">
                  <c:v>1941.6666666666024</c:v>
                </c:pt>
                <c:pt idx="848">
                  <c:v>1941.7499999999357</c:v>
                </c:pt>
                <c:pt idx="849">
                  <c:v>1941.8333333332689</c:v>
                </c:pt>
                <c:pt idx="850">
                  <c:v>1941.9166666666022</c:v>
                </c:pt>
                <c:pt idx="851">
                  <c:v>1941.9999999999354</c:v>
                </c:pt>
                <c:pt idx="852">
                  <c:v>1942.0833333332687</c:v>
                </c:pt>
                <c:pt idx="853">
                  <c:v>1942.1666666666019</c:v>
                </c:pt>
                <c:pt idx="854">
                  <c:v>1942.2499999999352</c:v>
                </c:pt>
                <c:pt idx="855">
                  <c:v>1942.3333333332685</c:v>
                </c:pt>
                <c:pt idx="856">
                  <c:v>1942.4166666666017</c:v>
                </c:pt>
                <c:pt idx="857">
                  <c:v>1942.499999999935</c:v>
                </c:pt>
                <c:pt idx="858">
                  <c:v>1942.5833333332682</c:v>
                </c:pt>
                <c:pt idx="859">
                  <c:v>1942.6666666666015</c:v>
                </c:pt>
                <c:pt idx="860">
                  <c:v>1942.7499999999347</c:v>
                </c:pt>
                <c:pt idx="861">
                  <c:v>1942.833333333268</c:v>
                </c:pt>
                <c:pt idx="862">
                  <c:v>1942.9166666666013</c:v>
                </c:pt>
                <c:pt idx="863">
                  <c:v>1942.9999999999345</c:v>
                </c:pt>
                <c:pt idx="864">
                  <c:v>1943.0833333332678</c:v>
                </c:pt>
                <c:pt idx="865">
                  <c:v>1943.166666666601</c:v>
                </c:pt>
                <c:pt idx="866">
                  <c:v>1943.2499999999343</c:v>
                </c:pt>
                <c:pt idx="867">
                  <c:v>1943.3333333332675</c:v>
                </c:pt>
                <c:pt idx="868">
                  <c:v>1943.4166666666008</c:v>
                </c:pt>
                <c:pt idx="869">
                  <c:v>1943.4999999999341</c:v>
                </c:pt>
                <c:pt idx="870">
                  <c:v>1943.5833333332673</c:v>
                </c:pt>
                <c:pt idx="871">
                  <c:v>1943.6666666666006</c:v>
                </c:pt>
                <c:pt idx="872">
                  <c:v>1943.7499999999338</c:v>
                </c:pt>
                <c:pt idx="873">
                  <c:v>1943.8333333332671</c:v>
                </c:pt>
                <c:pt idx="874">
                  <c:v>1943.9166666666003</c:v>
                </c:pt>
                <c:pt idx="875">
                  <c:v>1943.9999999999336</c:v>
                </c:pt>
                <c:pt idx="876">
                  <c:v>1944.0833333332669</c:v>
                </c:pt>
                <c:pt idx="877">
                  <c:v>1944.1666666666001</c:v>
                </c:pt>
                <c:pt idx="878">
                  <c:v>1944.2499999999334</c:v>
                </c:pt>
                <c:pt idx="879">
                  <c:v>1944.3333333332666</c:v>
                </c:pt>
                <c:pt idx="880">
                  <c:v>1944.4166666665999</c:v>
                </c:pt>
                <c:pt idx="881">
                  <c:v>1944.4999999999332</c:v>
                </c:pt>
                <c:pt idx="882">
                  <c:v>1944.5833333332664</c:v>
                </c:pt>
                <c:pt idx="883">
                  <c:v>1944.6666666665997</c:v>
                </c:pt>
                <c:pt idx="884">
                  <c:v>1944.7499999999329</c:v>
                </c:pt>
                <c:pt idx="885">
                  <c:v>1944.8333333332662</c:v>
                </c:pt>
                <c:pt idx="886">
                  <c:v>1944.9166666665994</c:v>
                </c:pt>
                <c:pt idx="887">
                  <c:v>1944.9999999999327</c:v>
                </c:pt>
                <c:pt idx="888">
                  <c:v>1945.083333333266</c:v>
                </c:pt>
                <c:pt idx="889">
                  <c:v>1945.1666666665992</c:v>
                </c:pt>
                <c:pt idx="890">
                  <c:v>1945.2499999999325</c:v>
                </c:pt>
                <c:pt idx="891">
                  <c:v>1945.3333333332657</c:v>
                </c:pt>
                <c:pt idx="892">
                  <c:v>1945.416666666599</c:v>
                </c:pt>
                <c:pt idx="893">
                  <c:v>1945.4999999999322</c:v>
                </c:pt>
                <c:pt idx="894">
                  <c:v>1945.5833333332655</c:v>
                </c:pt>
                <c:pt idx="895">
                  <c:v>1945.6666666665988</c:v>
                </c:pt>
                <c:pt idx="896">
                  <c:v>1945.749999999932</c:v>
                </c:pt>
                <c:pt idx="897">
                  <c:v>1945.8333333332653</c:v>
                </c:pt>
                <c:pt idx="898">
                  <c:v>1945.9166666665985</c:v>
                </c:pt>
                <c:pt idx="899">
                  <c:v>1945.9999999999318</c:v>
                </c:pt>
                <c:pt idx="900">
                  <c:v>1946.083333333265</c:v>
                </c:pt>
                <c:pt idx="901">
                  <c:v>1946.1666666665983</c:v>
                </c:pt>
                <c:pt idx="902">
                  <c:v>1946.2499999999316</c:v>
                </c:pt>
                <c:pt idx="903">
                  <c:v>1946.3333333332648</c:v>
                </c:pt>
                <c:pt idx="904">
                  <c:v>1946.4166666665981</c:v>
                </c:pt>
                <c:pt idx="905">
                  <c:v>1946.4999999999313</c:v>
                </c:pt>
                <c:pt idx="906">
                  <c:v>1946.5833333332646</c:v>
                </c:pt>
                <c:pt idx="907">
                  <c:v>1946.6666666665978</c:v>
                </c:pt>
                <c:pt idx="908">
                  <c:v>1946.7499999999311</c:v>
                </c:pt>
                <c:pt idx="909">
                  <c:v>1946.8333333332644</c:v>
                </c:pt>
                <c:pt idx="910">
                  <c:v>1946.9166666665976</c:v>
                </c:pt>
                <c:pt idx="911">
                  <c:v>1946.9999999999309</c:v>
                </c:pt>
                <c:pt idx="912">
                  <c:v>1947.0833333332641</c:v>
                </c:pt>
                <c:pt idx="913">
                  <c:v>1947.1666666665974</c:v>
                </c:pt>
                <c:pt idx="914">
                  <c:v>1947.2499999999307</c:v>
                </c:pt>
                <c:pt idx="915">
                  <c:v>1947.3333333332639</c:v>
                </c:pt>
                <c:pt idx="916">
                  <c:v>1947.4166666665972</c:v>
                </c:pt>
                <c:pt idx="917">
                  <c:v>1947.4999999999304</c:v>
                </c:pt>
                <c:pt idx="918">
                  <c:v>1947.5833333332637</c:v>
                </c:pt>
                <c:pt idx="919">
                  <c:v>1947.6666666665969</c:v>
                </c:pt>
                <c:pt idx="920">
                  <c:v>1947.7499999999302</c:v>
                </c:pt>
                <c:pt idx="921">
                  <c:v>1947.8333333332635</c:v>
                </c:pt>
                <c:pt idx="922">
                  <c:v>1947.9166666665967</c:v>
                </c:pt>
                <c:pt idx="923">
                  <c:v>1947.99999999993</c:v>
                </c:pt>
                <c:pt idx="924">
                  <c:v>1948.0833333332632</c:v>
                </c:pt>
                <c:pt idx="925">
                  <c:v>1948.1666666665965</c:v>
                </c:pt>
                <c:pt idx="926">
                  <c:v>1948.2499999999297</c:v>
                </c:pt>
                <c:pt idx="927">
                  <c:v>1948.333333333263</c:v>
                </c:pt>
                <c:pt idx="928">
                  <c:v>1948.4166666665963</c:v>
                </c:pt>
                <c:pt idx="929">
                  <c:v>1948.4999999999295</c:v>
                </c:pt>
                <c:pt idx="930">
                  <c:v>1948.5833333332628</c:v>
                </c:pt>
                <c:pt idx="931">
                  <c:v>1948.666666666596</c:v>
                </c:pt>
                <c:pt idx="932">
                  <c:v>1948.7499999999293</c:v>
                </c:pt>
                <c:pt idx="933">
                  <c:v>1948.8333333332625</c:v>
                </c:pt>
                <c:pt idx="934">
                  <c:v>1948.9166666665958</c:v>
                </c:pt>
                <c:pt idx="935">
                  <c:v>1948.9999999999291</c:v>
                </c:pt>
                <c:pt idx="936">
                  <c:v>1949.0833333332623</c:v>
                </c:pt>
                <c:pt idx="937">
                  <c:v>1949.1666666665956</c:v>
                </c:pt>
                <c:pt idx="938">
                  <c:v>1949.2499999999288</c:v>
                </c:pt>
                <c:pt idx="939">
                  <c:v>1949.3333333332621</c:v>
                </c:pt>
                <c:pt idx="940">
                  <c:v>1949.4166666665953</c:v>
                </c:pt>
                <c:pt idx="941">
                  <c:v>1949.4999999999286</c:v>
                </c:pt>
                <c:pt idx="942">
                  <c:v>1949.5833333332619</c:v>
                </c:pt>
                <c:pt idx="943">
                  <c:v>1949.6666666665951</c:v>
                </c:pt>
                <c:pt idx="944">
                  <c:v>1949.7499999999284</c:v>
                </c:pt>
                <c:pt idx="945">
                  <c:v>1949.8333333332616</c:v>
                </c:pt>
                <c:pt idx="946">
                  <c:v>1949.9166666665949</c:v>
                </c:pt>
                <c:pt idx="947">
                  <c:v>1949.9999999999281</c:v>
                </c:pt>
                <c:pt idx="948">
                  <c:v>1950.0833333332614</c:v>
                </c:pt>
                <c:pt idx="949">
                  <c:v>1950.1666666665947</c:v>
                </c:pt>
                <c:pt idx="950">
                  <c:v>1950.2499999999279</c:v>
                </c:pt>
                <c:pt idx="951">
                  <c:v>1950.3333333332612</c:v>
                </c:pt>
                <c:pt idx="952">
                  <c:v>1950.4166666665944</c:v>
                </c:pt>
                <c:pt idx="953">
                  <c:v>1950.4999999999277</c:v>
                </c:pt>
                <c:pt idx="954">
                  <c:v>1950.583333333261</c:v>
                </c:pt>
                <c:pt idx="955">
                  <c:v>1950.6666666665942</c:v>
                </c:pt>
                <c:pt idx="956">
                  <c:v>1950.7499999999275</c:v>
                </c:pt>
                <c:pt idx="957">
                  <c:v>1950.8333333332607</c:v>
                </c:pt>
                <c:pt idx="958">
                  <c:v>1950.916666666594</c:v>
                </c:pt>
                <c:pt idx="959">
                  <c:v>1950.9999999999272</c:v>
                </c:pt>
                <c:pt idx="960">
                  <c:v>1951.0833333332605</c:v>
                </c:pt>
                <c:pt idx="961">
                  <c:v>1951.1666666665938</c:v>
                </c:pt>
                <c:pt idx="962">
                  <c:v>1951.249999999927</c:v>
                </c:pt>
                <c:pt idx="963">
                  <c:v>1951.3333333332603</c:v>
                </c:pt>
                <c:pt idx="964">
                  <c:v>1951.4166666665935</c:v>
                </c:pt>
                <c:pt idx="965">
                  <c:v>1951.4999999999268</c:v>
                </c:pt>
                <c:pt idx="966">
                  <c:v>1951.58333333326</c:v>
                </c:pt>
                <c:pt idx="967">
                  <c:v>1951.6666666665933</c:v>
                </c:pt>
                <c:pt idx="968">
                  <c:v>1951.7499999999266</c:v>
                </c:pt>
                <c:pt idx="969">
                  <c:v>1951.8333333332598</c:v>
                </c:pt>
                <c:pt idx="970">
                  <c:v>1951.9166666665931</c:v>
                </c:pt>
                <c:pt idx="971">
                  <c:v>1951.9999999999263</c:v>
                </c:pt>
                <c:pt idx="972">
                  <c:v>1952.0833333332596</c:v>
                </c:pt>
                <c:pt idx="973">
                  <c:v>1952.1666666665928</c:v>
                </c:pt>
                <c:pt idx="974">
                  <c:v>1952.2499999999261</c:v>
                </c:pt>
                <c:pt idx="975">
                  <c:v>1952.3333333332594</c:v>
                </c:pt>
                <c:pt idx="976">
                  <c:v>1952.4166666665926</c:v>
                </c:pt>
                <c:pt idx="977">
                  <c:v>1952.4999999999259</c:v>
                </c:pt>
                <c:pt idx="978">
                  <c:v>1952.5833333332591</c:v>
                </c:pt>
                <c:pt idx="979">
                  <c:v>1952.6666666665924</c:v>
                </c:pt>
                <c:pt idx="980">
                  <c:v>1952.7499999999256</c:v>
                </c:pt>
                <c:pt idx="981">
                  <c:v>1952.8333333332589</c:v>
                </c:pt>
                <c:pt idx="982">
                  <c:v>1952.9166666665922</c:v>
                </c:pt>
                <c:pt idx="983">
                  <c:v>1952.9999999999254</c:v>
                </c:pt>
                <c:pt idx="984">
                  <c:v>1953.0833333332587</c:v>
                </c:pt>
                <c:pt idx="985">
                  <c:v>1953.1666666665919</c:v>
                </c:pt>
                <c:pt idx="986">
                  <c:v>1953.2499999999252</c:v>
                </c:pt>
                <c:pt idx="987">
                  <c:v>1953.3333333332585</c:v>
                </c:pt>
                <c:pt idx="988">
                  <c:v>1953.4166666665917</c:v>
                </c:pt>
                <c:pt idx="989">
                  <c:v>1953.499999999925</c:v>
                </c:pt>
                <c:pt idx="990">
                  <c:v>1953.5833333332582</c:v>
                </c:pt>
                <c:pt idx="991">
                  <c:v>1953.6666666665915</c:v>
                </c:pt>
                <c:pt idx="992">
                  <c:v>1953.7499999999247</c:v>
                </c:pt>
                <c:pt idx="993">
                  <c:v>1953.833333333258</c:v>
                </c:pt>
                <c:pt idx="994">
                  <c:v>1953.9166666665913</c:v>
                </c:pt>
                <c:pt idx="995">
                  <c:v>1953.9999999999245</c:v>
                </c:pt>
                <c:pt idx="996">
                  <c:v>1954.0833333332578</c:v>
                </c:pt>
                <c:pt idx="997">
                  <c:v>1954.166666666591</c:v>
                </c:pt>
                <c:pt idx="998">
                  <c:v>1954.2499999999243</c:v>
                </c:pt>
                <c:pt idx="999">
                  <c:v>1954.3333333332575</c:v>
                </c:pt>
                <c:pt idx="1000">
                  <c:v>1954.4166666665908</c:v>
                </c:pt>
                <c:pt idx="1001">
                  <c:v>1954.4999999999241</c:v>
                </c:pt>
                <c:pt idx="1002">
                  <c:v>1954.5833333332573</c:v>
                </c:pt>
                <c:pt idx="1003">
                  <c:v>1954.6666666665906</c:v>
                </c:pt>
                <c:pt idx="1004">
                  <c:v>1954.7499999999238</c:v>
                </c:pt>
                <c:pt idx="1005">
                  <c:v>1954.8333333332571</c:v>
                </c:pt>
                <c:pt idx="1006">
                  <c:v>1954.9166666665903</c:v>
                </c:pt>
                <c:pt idx="1007">
                  <c:v>1954.9999999999236</c:v>
                </c:pt>
                <c:pt idx="1008">
                  <c:v>1955.0833333332569</c:v>
                </c:pt>
                <c:pt idx="1009">
                  <c:v>1955.1666666665901</c:v>
                </c:pt>
                <c:pt idx="1010">
                  <c:v>1955.2499999999234</c:v>
                </c:pt>
                <c:pt idx="1011">
                  <c:v>1955.3333333332566</c:v>
                </c:pt>
                <c:pt idx="1012">
                  <c:v>1955.4166666665899</c:v>
                </c:pt>
                <c:pt idx="1013">
                  <c:v>1955.4999999999231</c:v>
                </c:pt>
                <c:pt idx="1014">
                  <c:v>1955.5833333332564</c:v>
                </c:pt>
                <c:pt idx="1015">
                  <c:v>1955.6666666665897</c:v>
                </c:pt>
                <c:pt idx="1016">
                  <c:v>1955.7499999999229</c:v>
                </c:pt>
                <c:pt idx="1017">
                  <c:v>1955.8333333332562</c:v>
                </c:pt>
                <c:pt idx="1018">
                  <c:v>1955.9166666665894</c:v>
                </c:pt>
                <c:pt idx="1019">
                  <c:v>1955.9999999999227</c:v>
                </c:pt>
                <c:pt idx="1020">
                  <c:v>1956.083333333256</c:v>
                </c:pt>
                <c:pt idx="1021">
                  <c:v>1956.1666666665892</c:v>
                </c:pt>
                <c:pt idx="1022">
                  <c:v>1956.2499999999225</c:v>
                </c:pt>
                <c:pt idx="1023">
                  <c:v>1956.3333333332557</c:v>
                </c:pt>
                <c:pt idx="1024">
                  <c:v>1956.416666666589</c:v>
                </c:pt>
                <c:pt idx="1025">
                  <c:v>1956.4999999999222</c:v>
                </c:pt>
                <c:pt idx="1026">
                  <c:v>1956.5833333332555</c:v>
                </c:pt>
                <c:pt idx="1027">
                  <c:v>1956.6666666665888</c:v>
                </c:pt>
                <c:pt idx="1028">
                  <c:v>1956.749999999922</c:v>
                </c:pt>
                <c:pt idx="1029">
                  <c:v>1956.8333333332553</c:v>
                </c:pt>
                <c:pt idx="1030">
                  <c:v>1956.9166666665885</c:v>
                </c:pt>
                <c:pt idx="1031">
                  <c:v>1956.9999999999218</c:v>
                </c:pt>
                <c:pt idx="1032">
                  <c:v>1957.083333333255</c:v>
                </c:pt>
                <c:pt idx="1033">
                  <c:v>1957.1666666665883</c:v>
                </c:pt>
                <c:pt idx="1034">
                  <c:v>1957.2499999999216</c:v>
                </c:pt>
                <c:pt idx="1035">
                  <c:v>1957.3333333332548</c:v>
                </c:pt>
                <c:pt idx="1036">
                  <c:v>1957.4166666665881</c:v>
                </c:pt>
                <c:pt idx="1037">
                  <c:v>1957.4999999999213</c:v>
                </c:pt>
                <c:pt idx="1038">
                  <c:v>1957.5833333332546</c:v>
                </c:pt>
                <c:pt idx="1039">
                  <c:v>1957.6666666665878</c:v>
                </c:pt>
                <c:pt idx="1040">
                  <c:v>1957.7499999999211</c:v>
                </c:pt>
                <c:pt idx="1041">
                  <c:v>1957.8333333332544</c:v>
                </c:pt>
                <c:pt idx="1042">
                  <c:v>1957.9166666665876</c:v>
                </c:pt>
                <c:pt idx="1043">
                  <c:v>1957.9999999999209</c:v>
                </c:pt>
                <c:pt idx="1044">
                  <c:v>1958.0833333332541</c:v>
                </c:pt>
                <c:pt idx="1045">
                  <c:v>1958.1666666665874</c:v>
                </c:pt>
                <c:pt idx="1046">
                  <c:v>1958.2499999999206</c:v>
                </c:pt>
                <c:pt idx="1047">
                  <c:v>1958.3333333332539</c:v>
                </c:pt>
                <c:pt idx="1048">
                  <c:v>1958.4166666665872</c:v>
                </c:pt>
                <c:pt idx="1049">
                  <c:v>1958.4999999999204</c:v>
                </c:pt>
                <c:pt idx="1050">
                  <c:v>1958.5833333332537</c:v>
                </c:pt>
                <c:pt idx="1051">
                  <c:v>1958.6666666665869</c:v>
                </c:pt>
                <c:pt idx="1052">
                  <c:v>1958.7499999999202</c:v>
                </c:pt>
                <c:pt idx="1053">
                  <c:v>1958.8333333332534</c:v>
                </c:pt>
                <c:pt idx="1054">
                  <c:v>1958.9166666665867</c:v>
                </c:pt>
                <c:pt idx="1055">
                  <c:v>1958.99999999992</c:v>
                </c:pt>
                <c:pt idx="1056">
                  <c:v>1959.0833333332532</c:v>
                </c:pt>
                <c:pt idx="1057">
                  <c:v>1959.1666666665865</c:v>
                </c:pt>
                <c:pt idx="1058">
                  <c:v>1959.2499999999197</c:v>
                </c:pt>
                <c:pt idx="1059">
                  <c:v>1959.333333333253</c:v>
                </c:pt>
                <c:pt idx="1060">
                  <c:v>1959.4166666665863</c:v>
                </c:pt>
                <c:pt idx="1061">
                  <c:v>1959.4999999999195</c:v>
                </c:pt>
                <c:pt idx="1062">
                  <c:v>1959.5833333332528</c:v>
                </c:pt>
                <c:pt idx="1063">
                  <c:v>1959.666666666586</c:v>
                </c:pt>
                <c:pt idx="1064">
                  <c:v>1959.7499999999193</c:v>
                </c:pt>
                <c:pt idx="1065">
                  <c:v>1959.8333333332525</c:v>
                </c:pt>
                <c:pt idx="1066">
                  <c:v>1959.9166666665858</c:v>
                </c:pt>
                <c:pt idx="1067">
                  <c:v>1959.9999999999191</c:v>
                </c:pt>
                <c:pt idx="1068">
                  <c:v>1960.0833333332523</c:v>
                </c:pt>
                <c:pt idx="1069">
                  <c:v>1960.1666666665856</c:v>
                </c:pt>
                <c:pt idx="1070">
                  <c:v>1960.2499999999188</c:v>
                </c:pt>
                <c:pt idx="1071">
                  <c:v>1960.3333333332521</c:v>
                </c:pt>
                <c:pt idx="1072">
                  <c:v>1960.4166666665853</c:v>
                </c:pt>
                <c:pt idx="1073">
                  <c:v>1960.4999999999186</c:v>
                </c:pt>
                <c:pt idx="1074">
                  <c:v>1960.5833333332519</c:v>
                </c:pt>
                <c:pt idx="1075">
                  <c:v>1960.6666666665851</c:v>
                </c:pt>
                <c:pt idx="1076">
                  <c:v>1960.7499999999184</c:v>
                </c:pt>
                <c:pt idx="1077">
                  <c:v>1960.8333333332516</c:v>
                </c:pt>
                <c:pt idx="1078">
                  <c:v>1960.9166666665849</c:v>
                </c:pt>
                <c:pt idx="1079">
                  <c:v>1960.9999999999181</c:v>
                </c:pt>
                <c:pt idx="1080">
                  <c:v>1961.0833333332514</c:v>
                </c:pt>
                <c:pt idx="1081">
                  <c:v>1961.1666666665847</c:v>
                </c:pt>
                <c:pt idx="1082">
                  <c:v>1961.2499999999179</c:v>
                </c:pt>
                <c:pt idx="1083">
                  <c:v>1961.3333333332512</c:v>
                </c:pt>
                <c:pt idx="1084">
                  <c:v>1961.4166666665844</c:v>
                </c:pt>
                <c:pt idx="1085">
                  <c:v>1961.4999999999177</c:v>
                </c:pt>
                <c:pt idx="1086">
                  <c:v>1961.5833333332509</c:v>
                </c:pt>
                <c:pt idx="1087">
                  <c:v>1961.6666666665842</c:v>
                </c:pt>
                <c:pt idx="1088">
                  <c:v>1961.7499999999175</c:v>
                </c:pt>
                <c:pt idx="1089">
                  <c:v>1961.8333333332507</c:v>
                </c:pt>
                <c:pt idx="1090">
                  <c:v>1961.916666666584</c:v>
                </c:pt>
                <c:pt idx="1091">
                  <c:v>1961.9999999999172</c:v>
                </c:pt>
                <c:pt idx="1092">
                  <c:v>1962.0833333332505</c:v>
                </c:pt>
                <c:pt idx="1093">
                  <c:v>1962.1666666665838</c:v>
                </c:pt>
                <c:pt idx="1094">
                  <c:v>1962.249999999917</c:v>
                </c:pt>
                <c:pt idx="1095">
                  <c:v>1962.3333333332503</c:v>
                </c:pt>
                <c:pt idx="1096">
                  <c:v>1962.4166666665835</c:v>
                </c:pt>
                <c:pt idx="1097">
                  <c:v>1962.4999999999168</c:v>
                </c:pt>
                <c:pt idx="1098">
                  <c:v>1962.58333333325</c:v>
                </c:pt>
                <c:pt idx="1099">
                  <c:v>1962.6666666665833</c:v>
                </c:pt>
                <c:pt idx="1100">
                  <c:v>1962.7499999999166</c:v>
                </c:pt>
                <c:pt idx="1101">
                  <c:v>1962.8333333332498</c:v>
                </c:pt>
                <c:pt idx="1102">
                  <c:v>1962.9166666665831</c:v>
                </c:pt>
                <c:pt idx="1103">
                  <c:v>1962.9999999999163</c:v>
                </c:pt>
                <c:pt idx="1104">
                  <c:v>1963.0833333332496</c:v>
                </c:pt>
                <c:pt idx="1105">
                  <c:v>1963.1666666665828</c:v>
                </c:pt>
                <c:pt idx="1106">
                  <c:v>1963.2499999999161</c:v>
                </c:pt>
                <c:pt idx="1107">
                  <c:v>1963.3333333332494</c:v>
                </c:pt>
                <c:pt idx="1108">
                  <c:v>1963.4166666665826</c:v>
                </c:pt>
                <c:pt idx="1109">
                  <c:v>1963.4999999999159</c:v>
                </c:pt>
                <c:pt idx="1110">
                  <c:v>1963.5833333332491</c:v>
                </c:pt>
                <c:pt idx="1111">
                  <c:v>1963.6666666665824</c:v>
                </c:pt>
                <c:pt idx="1112">
                  <c:v>1963.7499999999156</c:v>
                </c:pt>
                <c:pt idx="1113">
                  <c:v>1963.8333333332489</c:v>
                </c:pt>
                <c:pt idx="1114">
                  <c:v>1963.9166666665822</c:v>
                </c:pt>
                <c:pt idx="1115">
                  <c:v>1963.9999999999154</c:v>
                </c:pt>
                <c:pt idx="1116">
                  <c:v>1964.0833333332487</c:v>
                </c:pt>
                <c:pt idx="1117">
                  <c:v>1964.1666666665819</c:v>
                </c:pt>
                <c:pt idx="1118">
                  <c:v>1964.2499999999152</c:v>
                </c:pt>
                <c:pt idx="1119">
                  <c:v>1964.3333333332484</c:v>
                </c:pt>
                <c:pt idx="1120">
                  <c:v>1964.4166666665817</c:v>
                </c:pt>
                <c:pt idx="1121">
                  <c:v>1964.499999999915</c:v>
                </c:pt>
                <c:pt idx="1122">
                  <c:v>1964.5833333332482</c:v>
                </c:pt>
                <c:pt idx="1123">
                  <c:v>1964.6666666665815</c:v>
                </c:pt>
                <c:pt idx="1124">
                  <c:v>1964.7499999999147</c:v>
                </c:pt>
                <c:pt idx="1125">
                  <c:v>1964.833333333248</c:v>
                </c:pt>
                <c:pt idx="1126">
                  <c:v>1964.9166666665812</c:v>
                </c:pt>
                <c:pt idx="1127">
                  <c:v>1964.9999999999145</c:v>
                </c:pt>
                <c:pt idx="1128">
                  <c:v>1965.0833333332478</c:v>
                </c:pt>
                <c:pt idx="1129">
                  <c:v>1965.166666666581</c:v>
                </c:pt>
                <c:pt idx="1130">
                  <c:v>1965.2499999999143</c:v>
                </c:pt>
                <c:pt idx="1131">
                  <c:v>1965.3333333332475</c:v>
                </c:pt>
                <c:pt idx="1132">
                  <c:v>1965.4166666665808</c:v>
                </c:pt>
                <c:pt idx="1133">
                  <c:v>1965.4999999999141</c:v>
                </c:pt>
                <c:pt idx="1134">
                  <c:v>1965.5833333332473</c:v>
                </c:pt>
                <c:pt idx="1135">
                  <c:v>1965.6666666665806</c:v>
                </c:pt>
                <c:pt idx="1136">
                  <c:v>1965.7499999999138</c:v>
                </c:pt>
                <c:pt idx="1137">
                  <c:v>1965.8333333332471</c:v>
                </c:pt>
                <c:pt idx="1138">
                  <c:v>1965.9166666665803</c:v>
                </c:pt>
                <c:pt idx="1139">
                  <c:v>1965.9999999999136</c:v>
                </c:pt>
                <c:pt idx="1140">
                  <c:v>1966.0833333332469</c:v>
                </c:pt>
                <c:pt idx="1141">
                  <c:v>1966.1666666665801</c:v>
                </c:pt>
                <c:pt idx="1142">
                  <c:v>1966.2499999999134</c:v>
                </c:pt>
                <c:pt idx="1143">
                  <c:v>1966.3333333332466</c:v>
                </c:pt>
                <c:pt idx="1144">
                  <c:v>1966.4166666665799</c:v>
                </c:pt>
                <c:pt idx="1145">
                  <c:v>1966.4999999999131</c:v>
                </c:pt>
                <c:pt idx="1146">
                  <c:v>1966.5833333332464</c:v>
                </c:pt>
                <c:pt idx="1147">
                  <c:v>1966.6666666665797</c:v>
                </c:pt>
                <c:pt idx="1148">
                  <c:v>1966.7499999999129</c:v>
                </c:pt>
                <c:pt idx="1149">
                  <c:v>1966.8333333332462</c:v>
                </c:pt>
                <c:pt idx="1150">
                  <c:v>1966.9166666665794</c:v>
                </c:pt>
                <c:pt idx="1151">
                  <c:v>1966.9999999999127</c:v>
                </c:pt>
                <c:pt idx="1152">
                  <c:v>1967.0833333332459</c:v>
                </c:pt>
                <c:pt idx="1153">
                  <c:v>1967.1666666665792</c:v>
                </c:pt>
                <c:pt idx="1154">
                  <c:v>1967.2499999999125</c:v>
                </c:pt>
                <c:pt idx="1155">
                  <c:v>1967.3333333332457</c:v>
                </c:pt>
                <c:pt idx="1156">
                  <c:v>1967.416666666579</c:v>
                </c:pt>
                <c:pt idx="1157">
                  <c:v>1967.4999999999122</c:v>
                </c:pt>
                <c:pt idx="1158">
                  <c:v>1967.5833333332455</c:v>
                </c:pt>
                <c:pt idx="1159">
                  <c:v>1967.6666666665787</c:v>
                </c:pt>
                <c:pt idx="1160">
                  <c:v>1967.749999999912</c:v>
                </c:pt>
                <c:pt idx="1161">
                  <c:v>1967.8333333332453</c:v>
                </c:pt>
                <c:pt idx="1162">
                  <c:v>1967.9166666665785</c:v>
                </c:pt>
                <c:pt idx="1163">
                  <c:v>1967.9999999999118</c:v>
                </c:pt>
                <c:pt idx="1164">
                  <c:v>1968.083333333245</c:v>
                </c:pt>
                <c:pt idx="1165">
                  <c:v>1968.1666666665783</c:v>
                </c:pt>
                <c:pt idx="1166">
                  <c:v>1968.2499999999116</c:v>
                </c:pt>
                <c:pt idx="1167">
                  <c:v>1968.3333333332448</c:v>
                </c:pt>
                <c:pt idx="1168">
                  <c:v>1968.4166666665781</c:v>
                </c:pt>
                <c:pt idx="1169">
                  <c:v>1968.4999999999113</c:v>
                </c:pt>
                <c:pt idx="1170">
                  <c:v>1968.5833333332446</c:v>
                </c:pt>
                <c:pt idx="1171">
                  <c:v>1968.6666666665778</c:v>
                </c:pt>
                <c:pt idx="1172">
                  <c:v>1968.7499999999111</c:v>
                </c:pt>
                <c:pt idx="1173">
                  <c:v>1968.8333333332444</c:v>
                </c:pt>
                <c:pt idx="1174">
                  <c:v>1968.9166666665776</c:v>
                </c:pt>
                <c:pt idx="1175">
                  <c:v>1968.9999999999109</c:v>
                </c:pt>
                <c:pt idx="1176">
                  <c:v>1969.0833333332441</c:v>
                </c:pt>
                <c:pt idx="1177">
                  <c:v>1969.1666666665774</c:v>
                </c:pt>
                <c:pt idx="1178">
                  <c:v>1969.2499999999106</c:v>
                </c:pt>
                <c:pt idx="1179">
                  <c:v>1969.3333333332439</c:v>
                </c:pt>
                <c:pt idx="1180">
                  <c:v>1969.4166666665772</c:v>
                </c:pt>
                <c:pt idx="1181">
                  <c:v>1969.4999999999104</c:v>
                </c:pt>
                <c:pt idx="1182">
                  <c:v>1969.5833333332437</c:v>
                </c:pt>
                <c:pt idx="1183">
                  <c:v>1969.6666666665769</c:v>
                </c:pt>
                <c:pt idx="1184">
                  <c:v>1969.7499999999102</c:v>
                </c:pt>
                <c:pt idx="1185">
                  <c:v>1969.8333333332434</c:v>
                </c:pt>
                <c:pt idx="1186">
                  <c:v>1969.9166666665767</c:v>
                </c:pt>
                <c:pt idx="1187">
                  <c:v>1969.99999999991</c:v>
                </c:pt>
                <c:pt idx="1188">
                  <c:v>1970.0833333332432</c:v>
                </c:pt>
                <c:pt idx="1189">
                  <c:v>1970.1666666665765</c:v>
                </c:pt>
                <c:pt idx="1190">
                  <c:v>1970.2499999999097</c:v>
                </c:pt>
                <c:pt idx="1191">
                  <c:v>1970.333333333243</c:v>
                </c:pt>
                <c:pt idx="1192">
                  <c:v>1970.4166666665762</c:v>
                </c:pt>
                <c:pt idx="1193">
                  <c:v>1970.4999999999095</c:v>
                </c:pt>
                <c:pt idx="1194">
                  <c:v>1970.5833333332428</c:v>
                </c:pt>
                <c:pt idx="1195">
                  <c:v>1970.666666666576</c:v>
                </c:pt>
                <c:pt idx="1196">
                  <c:v>1970.7499999999093</c:v>
                </c:pt>
                <c:pt idx="1197">
                  <c:v>1970.8333333332425</c:v>
                </c:pt>
                <c:pt idx="1198">
                  <c:v>1970.9166666665758</c:v>
                </c:pt>
                <c:pt idx="1199">
                  <c:v>1970.9999999999091</c:v>
                </c:pt>
                <c:pt idx="1200">
                  <c:v>1971.0833333332423</c:v>
                </c:pt>
                <c:pt idx="1201">
                  <c:v>1971.1666666665756</c:v>
                </c:pt>
                <c:pt idx="1202">
                  <c:v>1971.2499999999088</c:v>
                </c:pt>
                <c:pt idx="1203">
                  <c:v>1971.3333333332421</c:v>
                </c:pt>
                <c:pt idx="1204">
                  <c:v>1971.4166666665753</c:v>
                </c:pt>
                <c:pt idx="1205">
                  <c:v>1971.4999999999086</c:v>
                </c:pt>
                <c:pt idx="1206">
                  <c:v>1971.5833333332419</c:v>
                </c:pt>
                <c:pt idx="1207">
                  <c:v>1971.6666666665751</c:v>
                </c:pt>
                <c:pt idx="1208">
                  <c:v>1971.7499999999084</c:v>
                </c:pt>
                <c:pt idx="1209">
                  <c:v>1971.8333333332416</c:v>
                </c:pt>
                <c:pt idx="1210">
                  <c:v>1971.9166666665749</c:v>
                </c:pt>
                <c:pt idx="1211">
                  <c:v>1971.9999999999081</c:v>
                </c:pt>
                <c:pt idx="1212">
                  <c:v>1972.0833333332414</c:v>
                </c:pt>
                <c:pt idx="1213">
                  <c:v>1972.1666666665747</c:v>
                </c:pt>
                <c:pt idx="1214">
                  <c:v>1972.2499999999079</c:v>
                </c:pt>
                <c:pt idx="1215">
                  <c:v>1972.3333333332412</c:v>
                </c:pt>
                <c:pt idx="1216">
                  <c:v>1972.4166666665744</c:v>
                </c:pt>
                <c:pt idx="1217">
                  <c:v>1972.4999999999077</c:v>
                </c:pt>
                <c:pt idx="1218">
                  <c:v>1972.5833333332409</c:v>
                </c:pt>
                <c:pt idx="1219">
                  <c:v>1972.6666666665742</c:v>
                </c:pt>
                <c:pt idx="1220">
                  <c:v>1972.7499999999075</c:v>
                </c:pt>
                <c:pt idx="1221">
                  <c:v>1972.8333333332407</c:v>
                </c:pt>
                <c:pt idx="1222">
                  <c:v>1972.916666666574</c:v>
                </c:pt>
                <c:pt idx="1223">
                  <c:v>1972.9999999999072</c:v>
                </c:pt>
                <c:pt idx="1224">
                  <c:v>1973.0833333332405</c:v>
                </c:pt>
                <c:pt idx="1225">
                  <c:v>1973.1666666665737</c:v>
                </c:pt>
                <c:pt idx="1226">
                  <c:v>1973.249999999907</c:v>
                </c:pt>
                <c:pt idx="1227">
                  <c:v>1973.3333333332403</c:v>
                </c:pt>
                <c:pt idx="1228">
                  <c:v>1973.4166666665735</c:v>
                </c:pt>
                <c:pt idx="1229">
                  <c:v>1973.4999999999068</c:v>
                </c:pt>
                <c:pt idx="1230">
                  <c:v>1973.58333333324</c:v>
                </c:pt>
                <c:pt idx="1231">
                  <c:v>1973.6666666665733</c:v>
                </c:pt>
                <c:pt idx="1232">
                  <c:v>1973.7499999999065</c:v>
                </c:pt>
                <c:pt idx="1233">
                  <c:v>1973.8333333332398</c:v>
                </c:pt>
                <c:pt idx="1234">
                  <c:v>1973.9166666665731</c:v>
                </c:pt>
                <c:pt idx="1235">
                  <c:v>1973.9999999999063</c:v>
                </c:pt>
                <c:pt idx="1236">
                  <c:v>1974.0833333332396</c:v>
                </c:pt>
                <c:pt idx="1237">
                  <c:v>1974.1666666665728</c:v>
                </c:pt>
                <c:pt idx="1238">
                  <c:v>1974.2499999999061</c:v>
                </c:pt>
                <c:pt idx="1239">
                  <c:v>1974.3333333332394</c:v>
                </c:pt>
                <c:pt idx="1240">
                  <c:v>1974.4166666665726</c:v>
                </c:pt>
                <c:pt idx="1241">
                  <c:v>1974.4999999999059</c:v>
                </c:pt>
                <c:pt idx="1242">
                  <c:v>1974.5833333332391</c:v>
                </c:pt>
                <c:pt idx="1243">
                  <c:v>1974.6666666665724</c:v>
                </c:pt>
                <c:pt idx="1244">
                  <c:v>1974.7499999999056</c:v>
                </c:pt>
                <c:pt idx="1245">
                  <c:v>1974.8333333332389</c:v>
                </c:pt>
                <c:pt idx="1246">
                  <c:v>1974.9166666665722</c:v>
                </c:pt>
                <c:pt idx="1247">
                  <c:v>1974.9999999999054</c:v>
                </c:pt>
                <c:pt idx="1248">
                  <c:v>1975.0833333332387</c:v>
                </c:pt>
                <c:pt idx="1249">
                  <c:v>1975.1666666665719</c:v>
                </c:pt>
                <c:pt idx="1250">
                  <c:v>1975.2499999999052</c:v>
                </c:pt>
                <c:pt idx="1251">
                  <c:v>1975.3333333332384</c:v>
                </c:pt>
                <c:pt idx="1252">
                  <c:v>1975.4166666665717</c:v>
                </c:pt>
                <c:pt idx="1253">
                  <c:v>1975.499999999905</c:v>
                </c:pt>
                <c:pt idx="1254">
                  <c:v>1975.5833333332382</c:v>
                </c:pt>
                <c:pt idx="1255">
                  <c:v>1975.6666666665715</c:v>
                </c:pt>
                <c:pt idx="1256">
                  <c:v>1975.7499999999047</c:v>
                </c:pt>
                <c:pt idx="1257">
                  <c:v>1975.833333333238</c:v>
                </c:pt>
                <c:pt idx="1258">
                  <c:v>1975.9166666665712</c:v>
                </c:pt>
                <c:pt idx="1259">
                  <c:v>1975.9999999999045</c:v>
                </c:pt>
                <c:pt idx="1260">
                  <c:v>1976.0833333332378</c:v>
                </c:pt>
                <c:pt idx="1261">
                  <c:v>1976.166666666571</c:v>
                </c:pt>
                <c:pt idx="1262">
                  <c:v>1976.2499999999043</c:v>
                </c:pt>
                <c:pt idx="1263">
                  <c:v>1976.3333333332375</c:v>
                </c:pt>
                <c:pt idx="1264">
                  <c:v>1976.4166666665708</c:v>
                </c:pt>
                <c:pt idx="1265">
                  <c:v>1976.499999999904</c:v>
                </c:pt>
                <c:pt idx="1266">
                  <c:v>1976.5833333332373</c:v>
                </c:pt>
                <c:pt idx="1267">
                  <c:v>1976.6666666665706</c:v>
                </c:pt>
                <c:pt idx="1268">
                  <c:v>1976.7499999999038</c:v>
                </c:pt>
                <c:pt idx="1269">
                  <c:v>1976.8333333332371</c:v>
                </c:pt>
                <c:pt idx="1270">
                  <c:v>1976.9166666665703</c:v>
                </c:pt>
                <c:pt idx="1271">
                  <c:v>1976.9999999999036</c:v>
                </c:pt>
                <c:pt idx="1272">
                  <c:v>1977.0833333332369</c:v>
                </c:pt>
                <c:pt idx="1273">
                  <c:v>1977.1666666665701</c:v>
                </c:pt>
                <c:pt idx="1274">
                  <c:v>1977.2499999999034</c:v>
                </c:pt>
                <c:pt idx="1275">
                  <c:v>1977.3333333332366</c:v>
                </c:pt>
                <c:pt idx="1276">
                  <c:v>1977.4166666665699</c:v>
                </c:pt>
                <c:pt idx="1277">
                  <c:v>1977.4999999999031</c:v>
                </c:pt>
                <c:pt idx="1278">
                  <c:v>1977.5833333332364</c:v>
                </c:pt>
                <c:pt idx="1279">
                  <c:v>1977.6666666665697</c:v>
                </c:pt>
                <c:pt idx="1280">
                  <c:v>1977.7499999999029</c:v>
                </c:pt>
                <c:pt idx="1281">
                  <c:v>1977.8333333332362</c:v>
                </c:pt>
                <c:pt idx="1282">
                  <c:v>1977.9166666665694</c:v>
                </c:pt>
                <c:pt idx="1283">
                  <c:v>1977.9999999999027</c:v>
                </c:pt>
                <c:pt idx="1284">
                  <c:v>1978.0833333332359</c:v>
                </c:pt>
                <c:pt idx="1285">
                  <c:v>1978.1666666665692</c:v>
                </c:pt>
                <c:pt idx="1286">
                  <c:v>1978.2499999999025</c:v>
                </c:pt>
                <c:pt idx="1287">
                  <c:v>1978.3333333332357</c:v>
                </c:pt>
                <c:pt idx="1288">
                  <c:v>1978.416666666569</c:v>
                </c:pt>
                <c:pt idx="1289">
                  <c:v>1978.4999999999022</c:v>
                </c:pt>
                <c:pt idx="1290">
                  <c:v>1978.5833333332355</c:v>
                </c:pt>
                <c:pt idx="1291">
                  <c:v>1978.6666666665687</c:v>
                </c:pt>
                <c:pt idx="1292">
                  <c:v>1978.749999999902</c:v>
                </c:pt>
                <c:pt idx="1293">
                  <c:v>1978.8333333332353</c:v>
                </c:pt>
                <c:pt idx="1294">
                  <c:v>1978.9166666665685</c:v>
                </c:pt>
                <c:pt idx="1295">
                  <c:v>1978.9999999999018</c:v>
                </c:pt>
                <c:pt idx="1296">
                  <c:v>1979.083333333235</c:v>
                </c:pt>
                <c:pt idx="1297">
                  <c:v>1979.1666666665683</c:v>
                </c:pt>
                <c:pt idx="1298">
                  <c:v>1979.2499999999015</c:v>
                </c:pt>
                <c:pt idx="1299">
                  <c:v>1979.3333333332348</c:v>
                </c:pt>
                <c:pt idx="1300">
                  <c:v>1979.4166666665681</c:v>
                </c:pt>
                <c:pt idx="1301">
                  <c:v>1979.4999999999013</c:v>
                </c:pt>
                <c:pt idx="1302">
                  <c:v>1979.5833333332346</c:v>
                </c:pt>
                <c:pt idx="1303">
                  <c:v>1979.6666666665678</c:v>
                </c:pt>
                <c:pt idx="1304">
                  <c:v>1979.7499999999011</c:v>
                </c:pt>
                <c:pt idx="1305">
                  <c:v>1979.8333333332343</c:v>
                </c:pt>
                <c:pt idx="1306">
                  <c:v>1979.9166666665676</c:v>
                </c:pt>
                <c:pt idx="1307">
                  <c:v>1979.9999999999009</c:v>
                </c:pt>
                <c:pt idx="1308">
                  <c:v>1980.0833333332341</c:v>
                </c:pt>
                <c:pt idx="1309">
                  <c:v>1980.1666666665674</c:v>
                </c:pt>
                <c:pt idx="1310">
                  <c:v>1980.2499999999006</c:v>
                </c:pt>
                <c:pt idx="1311">
                  <c:v>1980.3333333332339</c:v>
                </c:pt>
                <c:pt idx="1312">
                  <c:v>1980.4166666665672</c:v>
                </c:pt>
                <c:pt idx="1313">
                  <c:v>1980.4999999999004</c:v>
                </c:pt>
                <c:pt idx="1314">
                  <c:v>1980.5833333332337</c:v>
                </c:pt>
                <c:pt idx="1315">
                  <c:v>1980.6666666665669</c:v>
                </c:pt>
                <c:pt idx="1316">
                  <c:v>1980.7499999999002</c:v>
                </c:pt>
                <c:pt idx="1317">
                  <c:v>1980.8333333332334</c:v>
                </c:pt>
                <c:pt idx="1318">
                  <c:v>1980.9166666665667</c:v>
                </c:pt>
                <c:pt idx="1319">
                  <c:v>1980.9999999999</c:v>
                </c:pt>
                <c:pt idx="1320">
                  <c:v>1981.0833333332332</c:v>
                </c:pt>
                <c:pt idx="1321">
                  <c:v>1981.1666666665665</c:v>
                </c:pt>
                <c:pt idx="1322">
                  <c:v>1981.2499999998997</c:v>
                </c:pt>
                <c:pt idx="1323">
                  <c:v>1981.333333333233</c:v>
                </c:pt>
                <c:pt idx="1324">
                  <c:v>1981.4166666665662</c:v>
                </c:pt>
                <c:pt idx="1325">
                  <c:v>1981.4999999998995</c:v>
                </c:pt>
                <c:pt idx="1326">
                  <c:v>1981.5833333332328</c:v>
                </c:pt>
                <c:pt idx="1327">
                  <c:v>1981.666666666566</c:v>
                </c:pt>
                <c:pt idx="1328">
                  <c:v>1981.7499999998993</c:v>
                </c:pt>
                <c:pt idx="1329">
                  <c:v>1981.8333333332325</c:v>
                </c:pt>
                <c:pt idx="1330">
                  <c:v>1981.9166666665658</c:v>
                </c:pt>
                <c:pt idx="1331">
                  <c:v>1981.999999999899</c:v>
                </c:pt>
                <c:pt idx="1332">
                  <c:v>1982.0833333332323</c:v>
                </c:pt>
                <c:pt idx="1333">
                  <c:v>1982.1666666665656</c:v>
                </c:pt>
                <c:pt idx="1334">
                  <c:v>1982.2499999998988</c:v>
                </c:pt>
                <c:pt idx="1335">
                  <c:v>1982.3333333332321</c:v>
                </c:pt>
                <c:pt idx="1336">
                  <c:v>1982.4166666665653</c:v>
                </c:pt>
                <c:pt idx="1337">
                  <c:v>1982.4999999998986</c:v>
                </c:pt>
                <c:pt idx="1338">
                  <c:v>1982.5833333332318</c:v>
                </c:pt>
                <c:pt idx="1339">
                  <c:v>1982.6666666665651</c:v>
                </c:pt>
                <c:pt idx="1340">
                  <c:v>1982.7499999998984</c:v>
                </c:pt>
                <c:pt idx="1341">
                  <c:v>1982.8333333332316</c:v>
                </c:pt>
                <c:pt idx="1342">
                  <c:v>1982.9166666665649</c:v>
                </c:pt>
                <c:pt idx="1343">
                  <c:v>1982.9999999998981</c:v>
                </c:pt>
                <c:pt idx="1344">
                  <c:v>1983.0833333332314</c:v>
                </c:pt>
                <c:pt idx="1345">
                  <c:v>1983.1666666665647</c:v>
                </c:pt>
                <c:pt idx="1346">
                  <c:v>1983.2499999998979</c:v>
                </c:pt>
                <c:pt idx="1347">
                  <c:v>1983.3333333332312</c:v>
                </c:pt>
                <c:pt idx="1348">
                  <c:v>1983.4166666665644</c:v>
                </c:pt>
                <c:pt idx="1349">
                  <c:v>1983.4999999998977</c:v>
                </c:pt>
                <c:pt idx="1350">
                  <c:v>1983.5833333332309</c:v>
                </c:pt>
                <c:pt idx="1351">
                  <c:v>1983.6666666665642</c:v>
                </c:pt>
                <c:pt idx="1352">
                  <c:v>1983.7499999998975</c:v>
                </c:pt>
                <c:pt idx="1353">
                  <c:v>1983.8333333332307</c:v>
                </c:pt>
                <c:pt idx="1354">
                  <c:v>1983.916666666564</c:v>
                </c:pt>
                <c:pt idx="1355">
                  <c:v>1983.9999999998972</c:v>
                </c:pt>
                <c:pt idx="1356">
                  <c:v>1984.0833333332305</c:v>
                </c:pt>
                <c:pt idx="1357">
                  <c:v>1984.1666666665637</c:v>
                </c:pt>
                <c:pt idx="1358">
                  <c:v>1984.249999999897</c:v>
                </c:pt>
                <c:pt idx="1359">
                  <c:v>1984.3333333332303</c:v>
                </c:pt>
                <c:pt idx="1360">
                  <c:v>1984.4166666665635</c:v>
                </c:pt>
                <c:pt idx="1361">
                  <c:v>1984.4999999998968</c:v>
                </c:pt>
                <c:pt idx="1362">
                  <c:v>1984.58333333323</c:v>
                </c:pt>
                <c:pt idx="1363">
                  <c:v>1984.6666666665633</c:v>
                </c:pt>
                <c:pt idx="1364">
                  <c:v>1984.7499999998965</c:v>
                </c:pt>
                <c:pt idx="1365">
                  <c:v>1984.8333333332298</c:v>
                </c:pt>
                <c:pt idx="1366">
                  <c:v>1984.9166666665631</c:v>
                </c:pt>
                <c:pt idx="1367">
                  <c:v>1984.9999999998963</c:v>
                </c:pt>
                <c:pt idx="1368">
                  <c:v>1985.0833333332296</c:v>
                </c:pt>
                <c:pt idx="1369">
                  <c:v>1985.1666666665628</c:v>
                </c:pt>
                <c:pt idx="1370">
                  <c:v>1985.2499999998961</c:v>
                </c:pt>
                <c:pt idx="1371">
                  <c:v>1985.3333333332293</c:v>
                </c:pt>
                <c:pt idx="1372">
                  <c:v>1985.4166666665626</c:v>
                </c:pt>
                <c:pt idx="1373">
                  <c:v>1985.4999999998959</c:v>
                </c:pt>
                <c:pt idx="1374">
                  <c:v>1985.5833333332291</c:v>
                </c:pt>
                <c:pt idx="1375">
                  <c:v>1985.6666666665624</c:v>
                </c:pt>
                <c:pt idx="1376">
                  <c:v>1985.7499999998956</c:v>
                </c:pt>
                <c:pt idx="1377">
                  <c:v>1985.8333333332289</c:v>
                </c:pt>
                <c:pt idx="1378">
                  <c:v>1985.9166666665622</c:v>
                </c:pt>
                <c:pt idx="1379">
                  <c:v>1985.9999999998954</c:v>
                </c:pt>
                <c:pt idx="1380">
                  <c:v>1986.0833333332287</c:v>
                </c:pt>
                <c:pt idx="1381">
                  <c:v>1986.1666666665619</c:v>
                </c:pt>
                <c:pt idx="1382">
                  <c:v>1986.2499999998952</c:v>
                </c:pt>
                <c:pt idx="1383">
                  <c:v>1986.3333333332284</c:v>
                </c:pt>
                <c:pt idx="1384">
                  <c:v>1986.4166666665617</c:v>
                </c:pt>
                <c:pt idx="1385">
                  <c:v>1986.499999999895</c:v>
                </c:pt>
                <c:pt idx="1386">
                  <c:v>1986.5833333332282</c:v>
                </c:pt>
                <c:pt idx="1387">
                  <c:v>1986.6666666665615</c:v>
                </c:pt>
                <c:pt idx="1388">
                  <c:v>1986.7499999998947</c:v>
                </c:pt>
                <c:pt idx="1389">
                  <c:v>1986.833333333228</c:v>
                </c:pt>
                <c:pt idx="1390">
                  <c:v>1986.9166666665612</c:v>
                </c:pt>
                <c:pt idx="1391">
                  <c:v>1986.9999999998945</c:v>
                </c:pt>
                <c:pt idx="1392">
                  <c:v>1987.0833333332278</c:v>
                </c:pt>
                <c:pt idx="1393">
                  <c:v>1987.166666666561</c:v>
                </c:pt>
                <c:pt idx="1394">
                  <c:v>1987.2499999998943</c:v>
                </c:pt>
                <c:pt idx="1395">
                  <c:v>1987.3333333332275</c:v>
                </c:pt>
                <c:pt idx="1396">
                  <c:v>1987.4166666665608</c:v>
                </c:pt>
                <c:pt idx="1397">
                  <c:v>1987.499999999894</c:v>
                </c:pt>
                <c:pt idx="1398">
                  <c:v>1987.5833333332273</c:v>
                </c:pt>
                <c:pt idx="1399">
                  <c:v>1987.6666666665606</c:v>
                </c:pt>
                <c:pt idx="1400">
                  <c:v>1987.7499999998938</c:v>
                </c:pt>
                <c:pt idx="1401">
                  <c:v>1987.8333333332271</c:v>
                </c:pt>
                <c:pt idx="1402">
                  <c:v>1987.9166666665603</c:v>
                </c:pt>
                <c:pt idx="1403">
                  <c:v>1987.9999999998936</c:v>
                </c:pt>
                <c:pt idx="1404">
                  <c:v>1988.0833333332268</c:v>
                </c:pt>
                <c:pt idx="1405">
                  <c:v>1988.1666666665601</c:v>
                </c:pt>
                <c:pt idx="1406">
                  <c:v>1988.2499999998934</c:v>
                </c:pt>
                <c:pt idx="1407">
                  <c:v>1988.3333333332266</c:v>
                </c:pt>
                <c:pt idx="1408">
                  <c:v>1988.4166666665599</c:v>
                </c:pt>
                <c:pt idx="1409">
                  <c:v>1988.4999999998931</c:v>
                </c:pt>
                <c:pt idx="1410">
                  <c:v>1988.5833333332264</c:v>
                </c:pt>
                <c:pt idx="1411">
                  <c:v>1988.6666666665596</c:v>
                </c:pt>
                <c:pt idx="1412">
                  <c:v>1988.7499999998929</c:v>
                </c:pt>
                <c:pt idx="1413">
                  <c:v>1988.8333333332262</c:v>
                </c:pt>
                <c:pt idx="1414">
                  <c:v>1988.9166666665594</c:v>
                </c:pt>
                <c:pt idx="1415">
                  <c:v>1988.9999999998927</c:v>
                </c:pt>
                <c:pt idx="1416">
                  <c:v>1989.0833333332259</c:v>
                </c:pt>
                <c:pt idx="1417">
                  <c:v>1989.1666666665592</c:v>
                </c:pt>
                <c:pt idx="1418">
                  <c:v>1989.2499999998925</c:v>
                </c:pt>
                <c:pt idx="1419">
                  <c:v>1989.3333333332257</c:v>
                </c:pt>
                <c:pt idx="1420">
                  <c:v>1989.416666666559</c:v>
                </c:pt>
                <c:pt idx="1421">
                  <c:v>1989.4999999998922</c:v>
                </c:pt>
                <c:pt idx="1422">
                  <c:v>1989.5833333332255</c:v>
                </c:pt>
                <c:pt idx="1423">
                  <c:v>1989.6666666665587</c:v>
                </c:pt>
                <c:pt idx="1424">
                  <c:v>1989.749999999892</c:v>
                </c:pt>
                <c:pt idx="1425">
                  <c:v>1989.8333333332253</c:v>
                </c:pt>
                <c:pt idx="1426">
                  <c:v>1989.9166666665585</c:v>
                </c:pt>
                <c:pt idx="1427">
                  <c:v>1989.9999999998918</c:v>
                </c:pt>
                <c:pt idx="1428">
                  <c:v>1990.083333333225</c:v>
                </c:pt>
                <c:pt idx="1429">
                  <c:v>1990.1666666665583</c:v>
                </c:pt>
                <c:pt idx="1430">
                  <c:v>1990.2499999998915</c:v>
                </c:pt>
                <c:pt idx="1431">
                  <c:v>1990.3333333332248</c:v>
                </c:pt>
                <c:pt idx="1432">
                  <c:v>1990.4166666665581</c:v>
                </c:pt>
                <c:pt idx="1433">
                  <c:v>1990.4999999998913</c:v>
                </c:pt>
                <c:pt idx="1434">
                  <c:v>1990.5833333332246</c:v>
                </c:pt>
                <c:pt idx="1435">
                  <c:v>1990.6666666665578</c:v>
                </c:pt>
                <c:pt idx="1436">
                  <c:v>1990.7499999998911</c:v>
                </c:pt>
                <c:pt idx="1437">
                  <c:v>1990.8333333332243</c:v>
                </c:pt>
                <c:pt idx="1438">
                  <c:v>1990.9166666665576</c:v>
                </c:pt>
                <c:pt idx="1439">
                  <c:v>1990.9999999998909</c:v>
                </c:pt>
                <c:pt idx="1440">
                  <c:v>1991.0833333332241</c:v>
                </c:pt>
                <c:pt idx="1441">
                  <c:v>1991.1666666665574</c:v>
                </c:pt>
                <c:pt idx="1442">
                  <c:v>1991.2499999998906</c:v>
                </c:pt>
                <c:pt idx="1443">
                  <c:v>1991.3333333332239</c:v>
                </c:pt>
                <c:pt idx="1444">
                  <c:v>1991.4166666665571</c:v>
                </c:pt>
                <c:pt idx="1445">
                  <c:v>1991.4999999998904</c:v>
                </c:pt>
                <c:pt idx="1446">
                  <c:v>1991.5833333332237</c:v>
                </c:pt>
                <c:pt idx="1447">
                  <c:v>1991.6666666665569</c:v>
                </c:pt>
                <c:pt idx="1448">
                  <c:v>1991.7499999998902</c:v>
                </c:pt>
                <c:pt idx="1449">
                  <c:v>1991.8333333332234</c:v>
                </c:pt>
                <c:pt idx="1450">
                  <c:v>1991.9166666665567</c:v>
                </c:pt>
                <c:pt idx="1451">
                  <c:v>1991.99999999989</c:v>
                </c:pt>
                <c:pt idx="1452">
                  <c:v>1992.0833333332232</c:v>
                </c:pt>
                <c:pt idx="1453">
                  <c:v>1992.1666666665565</c:v>
                </c:pt>
                <c:pt idx="1454">
                  <c:v>1992.2499999998897</c:v>
                </c:pt>
                <c:pt idx="1455">
                  <c:v>1992.333333333223</c:v>
                </c:pt>
                <c:pt idx="1456">
                  <c:v>1992.4166666665562</c:v>
                </c:pt>
                <c:pt idx="1457">
                  <c:v>1992.4999999998895</c:v>
                </c:pt>
                <c:pt idx="1458">
                  <c:v>1992.5833333332228</c:v>
                </c:pt>
                <c:pt idx="1459">
                  <c:v>1992.666666666556</c:v>
                </c:pt>
                <c:pt idx="1460">
                  <c:v>1992.7499999998893</c:v>
                </c:pt>
                <c:pt idx="1461">
                  <c:v>1992.8333333332225</c:v>
                </c:pt>
                <c:pt idx="1462">
                  <c:v>1992.9166666665558</c:v>
                </c:pt>
                <c:pt idx="1463">
                  <c:v>1992.999999999889</c:v>
                </c:pt>
                <c:pt idx="1464">
                  <c:v>1993.0833333332223</c:v>
                </c:pt>
                <c:pt idx="1465">
                  <c:v>1993.1666666665556</c:v>
                </c:pt>
                <c:pt idx="1466">
                  <c:v>1993.2499999998888</c:v>
                </c:pt>
                <c:pt idx="1467">
                  <c:v>1993.3333333332221</c:v>
                </c:pt>
                <c:pt idx="1468">
                  <c:v>1993.4166666665553</c:v>
                </c:pt>
                <c:pt idx="1469">
                  <c:v>1993.4999999998886</c:v>
                </c:pt>
                <c:pt idx="1470">
                  <c:v>1993.5833333332218</c:v>
                </c:pt>
                <c:pt idx="1471">
                  <c:v>1993.6666666665551</c:v>
                </c:pt>
                <c:pt idx="1472">
                  <c:v>1993.7499999998884</c:v>
                </c:pt>
                <c:pt idx="1473">
                  <c:v>1993.8333333332216</c:v>
                </c:pt>
                <c:pt idx="1474">
                  <c:v>1993.9166666665549</c:v>
                </c:pt>
                <c:pt idx="1475">
                  <c:v>1993.9999999998881</c:v>
                </c:pt>
                <c:pt idx="1476">
                  <c:v>1994.0833333332214</c:v>
                </c:pt>
                <c:pt idx="1477">
                  <c:v>1994.1666666665546</c:v>
                </c:pt>
                <c:pt idx="1478">
                  <c:v>1994.2499999998879</c:v>
                </c:pt>
                <c:pt idx="1479">
                  <c:v>1994.3333333332212</c:v>
                </c:pt>
                <c:pt idx="1480">
                  <c:v>1994.4166666665544</c:v>
                </c:pt>
                <c:pt idx="1481">
                  <c:v>1994.4999999998877</c:v>
                </c:pt>
                <c:pt idx="1482">
                  <c:v>1994.5833333332209</c:v>
                </c:pt>
                <c:pt idx="1483">
                  <c:v>1994.6666666665542</c:v>
                </c:pt>
                <c:pt idx="1484">
                  <c:v>1994.7499999998875</c:v>
                </c:pt>
                <c:pt idx="1485">
                  <c:v>1994.8333333332207</c:v>
                </c:pt>
                <c:pt idx="1486">
                  <c:v>1994.916666666554</c:v>
                </c:pt>
                <c:pt idx="1487">
                  <c:v>1994.9999999998872</c:v>
                </c:pt>
                <c:pt idx="1488">
                  <c:v>1995.0833333332205</c:v>
                </c:pt>
                <c:pt idx="1489">
                  <c:v>1995.1666666665537</c:v>
                </c:pt>
                <c:pt idx="1490">
                  <c:v>1995.249999999887</c:v>
                </c:pt>
                <c:pt idx="1491">
                  <c:v>1995.3333333332203</c:v>
                </c:pt>
                <c:pt idx="1492">
                  <c:v>1995.4166666665535</c:v>
                </c:pt>
                <c:pt idx="1493">
                  <c:v>1995.4999999998868</c:v>
                </c:pt>
                <c:pt idx="1494">
                  <c:v>1995.58333333322</c:v>
                </c:pt>
                <c:pt idx="1495">
                  <c:v>1995.6666666665533</c:v>
                </c:pt>
                <c:pt idx="1496">
                  <c:v>1995.7499999998865</c:v>
                </c:pt>
                <c:pt idx="1497">
                  <c:v>1995.8333333332198</c:v>
                </c:pt>
                <c:pt idx="1498">
                  <c:v>1995.9166666665531</c:v>
                </c:pt>
                <c:pt idx="1499">
                  <c:v>1995.9999999998863</c:v>
                </c:pt>
                <c:pt idx="1500">
                  <c:v>1996.0833333332196</c:v>
                </c:pt>
                <c:pt idx="1501">
                  <c:v>1996.1666666665528</c:v>
                </c:pt>
                <c:pt idx="1502">
                  <c:v>1996.2499999998861</c:v>
                </c:pt>
                <c:pt idx="1503">
                  <c:v>1996.3333333332193</c:v>
                </c:pt>
                <c:pt idx="1504">
                  <c:v>1996.4166666665526</c:v>
                </c:pt>
                <c:pt idx="1505">
                  <c:v>1996.4999999998859</c:v>
                </c:pt>
                <c:pt idx="1506">
                  <c:v>1996.5833333332191</c:v>
                </c:pt>
                <c:pt idx="1507">
                  <c:v>1996.6666666665524</c:v>
                </c:pt>
                <c:pt idx="1508">
                  <c:v>1996.7499999998856</c:v>
                </c:pt>
                <c:pt idx="1509">
                  <c:v>1996.8333333332189</c:v>
                </c:pt>
                <c:pt idx="1510">
                  <c:v>1996.9166666665521</c:v>
                </c:pt>
                <c:pt idx="1511">
                  <c:v>1996.9999999998854</c:v>
                </c:pt>
                <c:pt idx="1512">
                  <c:v>1997.0833333332187</c:v>
                </c:pt>
                <c:pt idx="1513">
                  <c:v>1997.1666666665519</c:v>
                </c:pt>
                <c:pt idx="1514">
                  <c:v>1997.2499999998852</c:v>
                </c:pt>
                <c:pt idx="1515">
                  <c:v>1997.3333333332184</c:v>
                </c:pt>
                <c:pt idx="1516">
                  <c:v>1997.4166666665517</c:v>
                </c:pt>
                <c:pt idx="1517">
                  <c:v>1997.4999999998849</c:v>
                </c:pt>
                <c:pt idx="1518">
                  <c:v>1997.5833333332182</c:v>
                </c:pt>
                <c:pt idx="1519">
                  <c:v>1997.6666666665515</c:v>
                </c:pt>
                <c:pt idx="1520">
                  <c:v>1997.7499999998847</c:v>
                </c:pt>
                <c:pt idx="1521">
                  <c:v>1997.833333333218</c:v>
                </c:pt>
                <c:pt idx="1522">
                  <c:v>1997.9166666665512</c:v>
                </c:pt>
                <c:pt idx="1523">
                  <c:v>1997.9999999998845</c:v>
                </c:pt>
                <c:pt idx="1524">
                  <c:v>1998.0833333332178</c:v>
                </c:pt>
                <c:pt idx="1525">
                  <c:v>1998.166666666551</c:v>
                </c:pt>
                <c:pt idx="1526">
                  <c:v>1998.2499999998843</c:v>
                </c:pt>
                <c:pt idx="1527">
                  <c:v>1998.3333333332175</c:v>
                </c:pt>
                <c:pt idx="1528">
                  <c:v>1998.4166666665508</c:v>
                </c:pt>
                <c:pt idx="1529">
                  <c:v>1998.499999999884</c:v>
                </c:pt>
                <c:pt idx="1530">
                  <c:v>1998.5833333332173</c:v>
                </c:pt>
                <c:pt idx="1531">
                  <c:v>1998.6666666665506</c:v>
                </c:pt>
                <c:pt idx="1532">
                  <c:v>1998.7499999998838</c:v>
                </c:pt>
                <c:pt idx="1533">
                  <c:v>1998.8333333332171</c:v>
                </c:pt>
                <c:pt idx="1534">
                  <c:v>1998.9166666665503</c:v>
                </c:pt>
                <c:pt idx="1535">
                  <c:v>1998.9999999998836</c:v>
                </c:pt>
                <c:pt idx="1536">
                  <c:v>1999.0833333332168</c:v>
                </c:pt>
                <c:pt idx="1537">
                  <c:v>1999.1666666665501</c:v>
                </c:pt>
                <c:pt idx="1538">
                  <c:v>1999.2499999998834</c:v>
                </c:pt>
                <c:pt idx="1539">
                  <c:v>1999.3333333332166</c:v>
                </c:pt>
                <c:pt idx="1540">
                  <c:v>1999.4166666665499</c:v>
                </c:pt>
                <c:pt idx="1541">
                  <c:v>1999.4999999998831</c:v>
                </c:pt>
                <c:pt idx="1542">
                  <c:v>1999.5833333332164</c:v>
                </c:pt>
                <c:pt idx="1543">
                  <c:v>1999.6666666665496</c:v>
                </c:pt>
                <c:pt idx="1544">
                  <c:v>1999.7499999998829</c:v>
                </c:pt>
                <c:pt idx="1545">
                  <c:v>1999.8333333332162</c:v>
                </c:pt>
                <c:pt idx="1546">
                  <c:v>1999.9166666665494</c:v>
                </c:pt>
                <c:pt idx="1547">
                  <c:v>1999.9999999998827</c:v>
                </c:pt>
                <c:pt idx="1548">
                  <c:v>2000.0833333332159</c:v>
                </c:pt>
                <c:pt idx="1549">
                  <c:v>2000.1666666665492</c:v>
                </c:pt>
                <c:pt idx="1550">
                  <c:v>2000.2499999998824</c:v>
                </c:pt>
                <c:pt idx="1551">
                  <c:v>2000.3333333332157</c:v>
                </c:pt>
                <c:pt idx="1552">
                  <c:v>2000.416666666549</c:v>
                </c:pt>
                <c:pt idx="1553">
                  <c:v>2000.4999999998822</c:v>
                </c:pt>
                <c:pt idx="1554">
                  <c:v>2000.5833333332155</c:v>
                </c:pt>
                <c:pt idx="1555">
                  <c:v>2000.6666666665487</c:v>
                </c:pt>
                <c:pt idx="1556">
                  <c:v>2000.749999999882</c:v>
                </c:pt>
                <c:pt idx="1557">
                  <c:v>2000.8333333332153</c:v>
                </c:pt>
                <c:pt idx="1558">
                  <c:v>2000.9166666665485</c:v>
                </c:pt>
                <c:pt idx="1559">
                  <c:v>2000.9999999998818</c:v>
                </c:pt>
                <c:pt idx="1560">
                  <c:v>2001.083333333215</c:v>
                </c:pt>
                <c:pt idx="1561">
                  <c:v>2001.1666666665483</c:v>
                </c:pt>
                <c:pt idx="1562">
                  <c:v>2001.2499999998815</c:v>
                </c:pt>
                <c:pt idx="1563">
                  <c:v>2001.3333333332148</c:v>
                </c:pt>
                <c:pt idx="1564">
                  <c:v>2001.4166666665481</c:v>
                </c:pt>
                <c:pt idx="1565">
                  <c:v>2001.4999999998813</c:v>
                </c:pt>
                <c:pt idx="1566">
                  <c:v>2001.5833333332146</c:v>
                </c:pt>
                <c:pt idx="1567">
                  <c:v>2001.6666666665478</c:v>
                </c:pt>
                <c:pt idx="1568">
                  <c:v>2001.7499999998811</c:v>
                </c:pt>
                <c:pt idx="1569">
                  <c:v>2001.8333333332143</c:v>
                </c:pt>
                <c:pt idx="1570">
                  <c:v>2001.9166666665476</c:v>
                </c:pt>
                <c:pt idx="1571">
                  <c:v>2001.9999999998809</c:v>
                </c:pt>
                <c:pt idx="1572">
                  <c:v>2002.0833333332141</c:v>
                </c:pt>
                <c:pt idx="1573">
                  <c:v>2002.1666666665474</c:v>
                </c:pt>
                <c:pt idx="1574">
                  <c:v>2002.2499999998806</c:v>
                </c:pt>
                <c:pt idx="1575">
                  <c:v>2002.3333333332139</c:v>
                </c:pt>
                <c:pt idx="1576">
                  <c:v>2002.4166666665471</c:v>
                </c:pt>
                <c:pt idx="1577">
                  <c:v>2002.4999999998804</c:v>
                </c:pt>
                <c:pt idx="1578">
                  <c:v>2002.5833333332137</c:v>
                </c:pt>
                <c:pt idx="1579">
                  <c:v>2002.6666666665469</c:v>
                </c:pt>
                <c:pt idx="1580">
                  <c:v>2002.7499999998802</c:v>
                </c:pt>
                <c:pt idx="1581">
                  <c:v>2002.8333333332134</c:v>
                </c:pt>
                <c:pt idx="1582">
                  <c:v>2002.9166666665467</c:v>
                </c:pt>
                <c:pt idx="1583">
                  <c:v>2002.9999999998799</c:v>
                </c:pt>
                <c:pt idx="1584">
                  <c:v>2003.0833333332132</c:v>
                </c:pt>
                <c:pt idx="1585">
                  <c:v>2003.1666666665465</c:v>
                </c:pt>
                <c:pt idx="1586">
                  <c:v>2003.2499999998797</c:v>
                </c:pt>
                <c:pt idx="1587">
                  <c:v>2003.333333333213</c:v>
                </c:pt>
                <c:pt idx="1588">
                  <c:v>2003.4166666665462</c:v>
                </c:pt>
                <c:pt idx="1589">
                  <c:v>2003.4999999998795</c:v>
                </c:pt>
                <c:pt idx="1590">
                  <c:v>2003.5833333332127</c:v>
                </c:pt>
                <c:pt idx="1591">
                  <c:v>2003.666666666546</c:v>
                </c:pt>
                <c:pt idx="1592">
                  <c:v>2003.7499999998793</c:v>
                </c:pt>
                <c:pt idx="1593">
                  <c:v>2003.8333333332125</c:v>
                </c:pt>
                <c:pt idx="1594">
                  <c:v>2003.9166666665458</c:v>
                </c:pt>
                <c:pt idx="1595">
                  <c:v>2003.999999999879</c:v>
                </c:pt>
                <c:pt idx="1596">
                  <c:v>2004.0833333332123</c:v>
                </c:pt>
                <c:pt idx="1597">
                  <c:v>2004.1666666665456</c:v>
                </c:pt>
                <c:pt idx="1598">
                  <c:v>2004.2499999998788</c:v>
                </c:pt>
                <c:pt idx="1599">
                  <c:v>2004.3333333332121</c:v>
                </c:pt>
                <c:pt idx="1600">
                  <c:v>2004.4166666665453</c:v>
                </c:pt>
                <c:pt idx="1601">
                  <c:v>2004.4999999998786</c:v>
                </c:pt>
                <c:pt idx="1602">
                  <c:v>2004.5833333332118</c:v>
                </c:pt>
                <c:pt idx="1603">
                  <c:v>2004.6666666665451</c:v>
                </c:pt>
                <c:pt idx="1604">
                  <c:v>2004.7499999998784</c:v>
                </c:pt>
                <c:pt idx="1605">
                  <c:v>2004.8333333332116</c:v>
                </c:pt>
                <c:pt idx="1606">
                  <c:v>2004.9166666665449</c:v>
                </c:pt>
                <c:pt idx="1607">
                  <c:v>2004.9999999998781</c:v>
                </c:pt>
                <c:pt idx="1608">
                  <c:v>2005.0833333332114</c:v>
                </c:pt>
                <c:pt idx="1609">
                  <c:v>2005.1666666665446</c:v>
                </c:pt>
                <c:pt idx="1610">
                  <c:v>2005.2499999998779</c:v>
                </c:pt>
                <c:pt idx="1611">
                  <c:v>2005.3333333332112</c:v>
                </c:pt>
                <c:pt idx="1612">
                  <c:v>2005.4166666665444</c:v>
                </c:pt>
                <c:pt idx="1613">
                  <c:v>2005.4999999998777</c:v>
                </c:pt>
                <c:pt idx="1614">
                  <c:v>2005.5833333332109</c:v>
                </c:pt>
                <c:pt idx="1615">
                  <c:v>2005.6666666665442</c:v>
                </c:pt>
                <c:pt idx="1616">
                  <c:v>2005.7499999998774</c:v>
                </c:pt>
                <c:pt idx="1617">
                  <c:v>2005.8333333332107</c:v>
                </c:pt>
                <c:pt idx="1618">
                  <c:v>2005.916666666544</c:v>
                </c:pt>
                <c:pt idx="1619">
                  <c:v>2005.9999999998772</c:v>
                </c:pt>
                <c:pt idx="1620">
                  <c:v>2006.0833333332105</c:v>
                </c:pt>
                <c:pt idx="1621">
                  <c:v>2006.1666666665437</c:v>
                </c:pt>
                <c:pt idx="1622">
                  <c:v>2006.249999999877</c:v>
                </c:pt>
                <c:pt idx="1623">
                  <c:v>2006.3333333332102</c:v>
                </c:pt>
                <c:pt idx="1624">
                  <c:v>2006.4166666665435</c:v>
                </c:pt>
                <c:pt idx="1625">
                  <c:v>2006.4999999998768</c:v>
                </c:pt>
                <c:pt idx="1626">
                  <c:v>2006.58333333321</c:v>
                </c:pt>
                <c:pt idx="1627">
                  <c:v>2006.6666666665433</c:v>
                </c:pt>
                <c:pt idx="1628">
                  <c:v>2006.7499999998765</c:v>
                </c:pt>
                <c:pt idx="1629">
                  <c:v>2006.8333333332098</c:v>
                </c:pt>
                <c:pt idx="1630">
                  <c:v>2006.9166666665431</c:v>
                </c:pt>
                <c:pt idx="1631">
                  <c:v>2006.9999999998763</c:v>
                </c:pt>
                <c:pt idx="1632">
                  <c:v>2007.0833333332096</c:v>
                </c:pt>
                <c:pt idx="1633">
                  <c:v>2007.1666666665428</c:v>
                </c:pt>
                <c:pt idx="1634">
                  <c:v>2007.2499999998761</c:v>
                </c:pt>
                <c:pt idx="1635">
                  <c:v>2007.3333333332093</c:v>
                </c:pt>
                <c:pt idx="1636">
                  <c:v>2007.4166666665426</c:v>
                </c:pt>
                <c:pt idx="1637">
                  <c:v>2007.4999999998759</c:v>
                </c:pt>
                <c:pt idx="1638">
                  <c:v>2007.5833333332091</c:v>
                </c:pt>
                <c:pt idx="1639">
                  <c:v>2007.6666666665424</c:v>
                </c:pt>
                <c:pt idx="1640">
                  <c:v>2007.7499999998756</c:v>
                </c:pt>
                <c:pt idx="1641">
                  <c:v>2007.8333333332089</c:v>
                </c:pt>
                <c:pt idx="1642">
                  <c:v>2007.9166666665421</c:v>
                </c:pt>
                <c:pt idx="1643">
                  <c:v>2007.9999999998754</c:v>
                </c:pt>
                <c:pt idx="1644">
                  <c:v>2008.0833333332087</c:v>
                </c:pt>
                <c:pt idx="1645">
                  <c:v>2008.1666666665419</c:v>
                </c:pt>
                <c:pt idx="1646">
                  <c:v>2008.2499999998752</c:v>
                </c:pt>
                <c:pt idx="1647">
                  <c:v>2008.3333333332084</c:v>
                </c:pt>
                <c:pt idx="1648">
                  <c:v>2008.4166666665417</c:v>
                </c:pt>
                <c:pt idx="1649">
                  <c:v>2008.4999999998749</c:v>
                </c:pt>
                <c:pt idx="1650">
                  <c:v>2008.5833333332082</c:v>
                </c:pt>
                <c:pt idx="1651">
                  <c:v>2008.6666666665415</c:v>
                </c:pt>
                <c:pt idx="1652">
                  <c:v>2008.7499999998747</c:v>
                </c:pt>
                <c:pt idx="1653">
                  <c:v>2008.833333333208</c:v>
                </c:pt>
                <c:pt idx="1654">
                  <c:v>2008.9166666665412</c:v>
                </c:pt>
                <c:pt idx="1655">
                  <c:v>2008.9999999998745</c:v>
                </c:pt>
                <c:pt idx="1656">
                  <c:v>2009.0833333332077</c:v>
                </c:pt>
                <c:pt idx="1657">
                  <c:v>2009.166666666541</c:v>
                </c:pt>
                <c:pt idx="1658">
                  <c:v>2009.2499999998743</c:v>
                </c:pt>
                <c:pt idx="1659">
                  <c:v>2009.3333333332075</c:v>
                </c:pt>
                <c:pt idx="1660">
                  <c:v>2009.4166666665408</c:v>
                </c:pt>
                <c:pt idx="1661">
                  <c:v>2009.499999999874</c:v>
                </c:pt>
                <c:pt idx="1662">
                  <c:v>2009.5833333332073</c:v>
                </c:pt>
                <c:pt idx="1663">
                  <c:v>2009.6666666665406</c:v>
                </c:pt>
                <c:pt idx="1664">
                  <c:v>2009.7499999998738</c:v>
                </c:pt>
                <c:pt idx="1665">
                  <c:v>2009.8333333332071</c:v>
                </c:pt>
                <c:pt idx="1666">
                  <c:v>2009.9166666665403</c:v>
                </c:pt>
                <c:pt idx="1667">
                  <c:v>2009.9999999998736</c:v>
                </c:pt>
                <c:pt idx="1668">
                  <c:v>2010.0833333332068</c:v>
                </c:pt>
                <c:pt idx="1669">
                  <c:v>2010.1666666665401</c:v>
                </c:pt>
                <c:pt idx="1670">
                  <c:v>2010.2499999998734</c:v>
                </c:pt>
                <c:pt idx="1671">
                  <c:v>2010.3333333332066</c:v>
                </c:pt>
                <c:pt idx="1672">
                  <c:v>2010.4166666665399</c:v>
                </c:pt>
                <c:pt idx="1673">
                  <c:v>2010.4999999998731</c:v>
                </c:pt>
                <c:pt idx="1674">
                  <c:v>2010.5833333332064</c:v>
                </c:pt>
                <c:pt idx="1675">
                  <c:v>2010.6666666665396</c:v>
                </c:pt>
                <c:pt idx="1676">
                  <c:v>2010.7499999998729</c:v>
                </c:pt>
                <c:pt idx="1677">
                  <c:v>2010.8333333332062</c:v>
                </c:pt>
                <c:pt idx="1678">
                  <c:v>2010.9166666665394</c:v>
                </c:pt>
                <c:pt idx="1679">
                  <c:v>2010.9999999998727</c:v>
                </c:pt>
                <c:pt idx="1680">
                  <c:v>2011.0833333332059</c:v>
                </c:pt>
                <c:pt idx="1681">
                  <c:v>2011.1666666665392</c:v>
                </c:pt>
                <c:pt idx="1682">
                  <c:v>2011.2499999998724</c:v>
                </c:pt>
                <c:pt idx="1683">
                  <c:v>2011.3333333332057</c:v>
                </c:pt>
                <c:pt idx="1684">
                  <c:v>2011.416666666539</c:v>
                </c:pt>
                <c:pt idx="1685">
                  <c:v>2011.4999999998722</c:v>
                </c:pt>
                <c:pt idx="1686">
                  <c:v>2011.5833333332055</c:v>
                </c:pt>
                <c:pt idx="1687">
                  <c:v>2011.6666666665387</c:v>
                </c:pt>
                <c:pt idx="1688">
                  <c:v>2011.749999999872</c:v>
                </c:pt>
                <c:pt idx="1689">
                  <c:v>2011.8333333332052</c:v>
                </c:pt>
                <c:pt idx="1690">
                  <c:v>2011.9166666665385</c:v>
                </c:pt>
                <c:pt idx="1691">
                  <c:v>2011.9999999998718</c:v>
                </c:pt>
                <c:pt idx="1692">
                  <c:v>2012.083333333205</c:v>
                </c:pt>
                <c:pt idx="1693">
                  <c:v>2012.1666666665383</c:v>
                </c:pt>
                <c:pt idx="1694">
                  <c:v>2012.2499999998715</c:v>
                </c:pt>
                <c:pt idx="1695">
                  <c:v>2012.3333333332048</c:v>
                </c:pt>
                <c:pt idx="1696">
                  <c:v>2012.416666666538</c:v>
                </c:pt>
                <c:pt idx="1697">
                  <c:v>2012.4999999998713</c:v>
                </c:pt>
                <c:pt idx="1698">
                  <c:v>2012.5833333332046</c:v>
                </c:pt>
                <c:pt idx="1699">
                  <c:v>2012.6666666665378</c:v>
                </c:pt>
                <c:pt idx="1700">
                  <c:v>2012.7499999998711</c:v>
                </c:pt>
                <c:pt idx="1701">
                  <c:v>2012.8333333332043</c:v>
                </c:pt>
                <c:pt idx="1702">
                  <c:v>2012.9166666665376</c:v>
                </c:pt>
                <c:pt idx="1703">
                  <c:v>2012.9999999998709</c:v>
                </c:pt>
                <c:pt idx="1704">
                  <c:v>2013.0833333332041</c:v>
                </c:pt>
                <c:pt idx="1705">
                  <c:v>2013.1666666665374</c:v>
                </c:pt>
                <c:pt idx="1706">
                  <c:v>2013.2499999998706</c:v>
                </c:pt>
                <c:pt idx="1707">
                  <c:v>2013.3333333332039</c:v>
                </c:pt>
                <c:pt idx="1708">
                  <c:v>2013.4166666665371</c:v>
                </c:pt>
                <c:pt idx="1709">
                  <c:v>2013.4999999998704</c:v>
                </c:pt>
                <c:pt idx="1710">
                  <c:v>2013.5833333332037</c:v>
                </c:pt>
                <c:pt idx="1711">
                  <c:v>2013.6666666665369</c:v>
                </c:pt>
                <c:pt idx="1712">
                  <c:v>2013.7499999998702</c:v>
                </c:pt>
                <c:pt idx="1713">
                  <c:v>2013.8333333332034</c:v>
                </c:pt>
                <c:pt idx="1714">
                  <c:v>2013.9166666665367</c:v>
                </c:pt>
                <c:pt idx="1715">
                  <c:v>2013.9999999998699</c:v>
                </c:pt>
                <c:pt idx="1716">
                  <c:v>2014.0833333332032</c:v>
                </c:pt>
                <c:pt idx="1717">
                  <c:v>2014.1666666665365</c:v>
                </c:pt>
                <c:pt idx="1718">
                  <c:v>2014.2499999998697</c:v>
                </c:pt>
                <c:pt idx="1719">
                  <c:v>2014.333333333203</c:v>
                </c:pt>
                <c:pt idx="1720">
                  <c:v>2014.4166666665362</c:v>
                </c:pt>
                <c:pt idx="1721">
                  <c:v>2014.4999999998695</c:v>
                </c:pt>
                <c:pt idx="1722">
                  <c:v>2014.5833333332027</c:v>
                </c:pt>
                <c:pt idx="1723">
                  <c:v>2014.666666666536</c:v>
                </c:pt>
                <c:pt idx="1724">
                  <c:v>2014.7499999998693</c:v>
                </c:pt>
                <c:pt idx="1725">
                  <c:v>2014.8333333332025</c:v>
                </c:pt>
                <c:pt idx="1726">
                  <c:v>2014.9166666665358</c:v>
                </c:pt>
                <c:pt idx="1727">
                  <c:v>2014.999999999869</c:v>
                </c:pt>
                <c:pt idx="1728">
                  <c:v>2015.0833333332023</c:v>
                </c:pt>
                <c:pt idx="1729">
                  <c:v>2015.1666666665355</c:v>
                </c:pt>
                <c:pt idx="1730">
                  <c:v>2015.2499999998688</c:v>
                </c:pt>
                <c:pt idx="1731">
                  <c:v>2015.3333333332021</c:v>
                </c:pt>
                <c:pt idx="1732">
                  <c:v>2015.4166666665353</c:v>
                </c:pt>
                <c:pt idx="1733">
                  <c:v>2015.4999999998686</c:v>
                </c:pt>
                <c:pt idx="1734">
                  <c:v>2015.5833333332018</c:v>
                </c:pt>
                <c:pt idx="1735">
                  <c:v>2015.6666666665351</c:v>
                </c:pt>
                <c:pt idx="1736">
                  <c:v>2015.7499999998684</c:v>
                </c:pt>
                <c:pt idx="1737">
                  <c:v>2015.8333333332016</c:v>
                </c:pt>
                <c:pt idx="1738">
                  <c:v>2015.9166666665349</c:v>
                </c:pt>
              </c:numCache>
            </c:numRef>
          </c:cat>
          <c:val>
            <c:numRef>
              <c:f>'SWR time series'!$F$8:$F$1746</c:f>
              <c:numCache>
                <c:formatCode>#,##0.00</c:formatCode>
                <c:ptCount val="1739"/>
                <c:pt idx="0">
                  <c:v>5.4582056125156786</c:v>
                </c:pt>
                <c:pt idx="1">
                  <c:v>5.6163360511707339</c:v>
                </c:pt>
                <c:pt idx="2">
                  <c:v>5.4975802336092912</c:v>
                </c:pt>
                <c:pt idx="3">
                  <c:v>4.6792148366401989</c:v>
                </c:pt>
                <c:pt idx="4">
                  <c:v>4.2357073039416733</c:v>
                </c:pt>
                <c:pt idx="5">
                  <c:v>4.1026466073392216</c:v>
                </c:pt>
                <c:pt idx="6">
                  <c:v>4.2452061413734521</c:v>
                </c:pt>
                <c:pt idx="7">
                  <c:v>3.9735741104928772</c:v>
                </c:pt>
                <c:pt idx="8">
                  <c:v>4.1839485690383178</c:v>
                </c:pt>
                <c:pt idx="9">
                  <c:v>4.8487968654727203</c:v>
                </c:pt>
                <c:pt idx="10">
                  <c:v>4.7498288297437377</c:v>
                </c:pt>
                <c:pt idx="11">
                  <c:v>4.6249484645998837</c:v>
                </c:pt>
                <c:pt idx="12">
                  <c:v>4.364167997317578</c:v>
                </c:pt>
                <c:pt idx="13">
                  <c:v>4.0614641945469012</c:v>
                </c:pt>
                <c:pt idx="14">
                  <c:v>4.0598686835393885</c:v>
                </c:pt>
                <c:pt idx="15">
                  <c:v>3.7911627924676283</c:v>
                </c:pt>
                <c:pt idx="16">
                  <c:v>3.5943240147345179</c:v>
                </c:pt>
                <c:pt idx="17">
                  <c:v>3.5747274399393429</c:v>
                </c:pt>
                <c:pt idx="18">
                  <c:v>3.5217530724066837</c:v>
                </c:pt>
                <c:pt idx="19">
                  <c:v>3.5400704373988203</c:v>
                </c:pt>
                <c:pt idx="20">
                  <c:v>3.523274626626546</c:v>
                </c:pt>
                <c:pt idx="21">
                  <c:v>3.1234289232004144</c:v>
                </c:pt>
                <c:pt idx="22">
                  <c:v>3.1591691958579515</c:v>
                </c:pt>
                <c:pt idx="23">
                  <c:v>2.8001189631396377</c:v>
                </c:pt>
                <c:pt idx="24">
                  <c:v>2.8856084589058106</c:v>
                </c:pt>
                <c:pt idx="25">
                  <c:v>3.0200781522108908</c:v>
                </c:pt>
                <c:pt idx="26">
                  <c:v>2.9987081741913171</c:v>
                </c:pt>
                <c:pt idx="27">
                  <c:v>3.0559392719680751</c:v>
                </c:pt>
                <c:pt idx="28">
                  <c:v>2.8401061137653834</c:v>
                </c:pt>
                <c:pt idx="29">
                  <c:v>2.6923624856731934</c:v>
                </c:pt>
                <c:pt idx="30">
                  <c:v>2.6538938160976047</c:v>
                </c:pt>
                <c:pt idx="31">
                  <c:v>2.6464044183491087</c:v>
                </c:pt>
                <c:pt idx="32">
                  <c:v>2.9945278852086328</c:v>
                </c:pt>
                <c:pt idx="33">
                  <c:v>3.4006287896165439</c:v>
                </c:pt>
                <c:pt idx="34">
                  <c:v>3.2735524605546154</c:v>
                </c:pt>
                <c:pt idx="35">
                  <c:v>2.8805197278022665</c:v>
                </c:pt>
                <c:pt idx="36">
                  <c:v>2.7061004890354865</c:v>
                </c:pt>
                <c:pt idx="37">
                  <c:v>2.8560569621447662</c:v>
                </c:pt>
                <c:pt idx="38">
                  <c:v>2.8652180105562159</c:v>
                </c:pt>
                <c:pt idx="39">
                  <c:v>2.9581431261215556</c:v>
                </c:pt>
                <c:pt idx="40">
                  <c:v>3.1386670198899518</c:v>
                </c:pt>
                <c:pt idx="41">
                  <c:v>3.1049286470675481</c:v>
                </c:pt>
                <c:pt idx="42">
                  <c:v>3.187875121520289</c:v>
                </c:pt>
                <c:pt idx="43">
                  <c:v>2.9797438953406687</c:v>
                </c:pt>
                <c:pt idx="44">
                  <c:v>3.0420714571520699</c:v>
                </c:pt>
                <c:pt idx="45">
                  <c:v>3.196931162376961</c:v>
                </c:pt>
                <c:pt idx="46">
                  <c:v>3.0167089002317207</c:v>
                </c:pt>
                <c:pt idx="47">
                  <c:v>2.9711338824400975</c:v>
                </c:pt>
                <c:pt idx="48">
                  <c:v>2.8756195795057335</c:v>
                </c:pt>
                <c:pt idx="49">
                  <c:v>2.7121512504360648</c:v>
                </c:pt>
                <c:pt idx="50">
                  <c:v>2.9116199537605114</c:v>
                </c:pt>
                <c:pt idx="51">
                  <c:v>2.6375561717923826</c:v>
                </c:pt>
                <c:pt idx="52">
                  <c:v>2.5149410583280032</c:v>
                </c:pt>
                <c:pt idx="53">
                  <c:v>2.4506122670225574</c:v>
                </c:pt>
                <c:pt idx="54">
                  <c:v>2.4496411937744913</c:v>
                </c:pt>
                <c:pt idx="55">
                  <c:v>2.5668982199346009</c:v>
                </c:pt>
                <c:pt idx="56">
                  <c:v>2.6088706583188142</c:v>
                </c:pt>
                <c:pt idx="57">
                  <c:v>2.7215546817711669</c:v>
                </c:pt>
                <c:pt idx="58">
                  <c:v>2.4546986210688395</c:v>
                </c:pt>
                <c:pt idx="59">
                  <c:v>2.3371852207870307</c:v>
                </c:pt>
                <c:pt idx="60">
                  <c:v>2.3572733033245377</c:v>
                </c:pt>
                <c:pt idx="61">
                  <c:v>2.3485309202743432</c:v>
                </c:pt>
                <c:pt idx="62">
                  <c:v>2.3361156339257012</c:v>
                </c:pt>
                <c:pt idx="63">
                  <c:v>2.5239208001483422</c:v>
                </c:pt>
                <c:pt idx="64">
                  <c:v>2.5009706866658941</c:v>
                </c:pt>
                <c:pt idx="65">
                  <c:v>2.2399367739035099</c:v>
                </c:pt>
                <c:pt idx="66">
                  <c:v>2.3454711229948133</c:v>
                </c:pt>
                <c:pt idx="67">
                  <c:v>2.5652496459197667</c:v>
                </c:pt>
                <c:pt idx="68">
                  <c:v>3.0071312758894924</c:v>
                </c:pt>
                <c:pt idx="69">
                  <c:v>3.2341548412718955</c:v>
                </c:pt>
                <c:pt idx="70">
                  <c:v>3.5670590107773714</c:v>
                </c:pt>
                <c:pt idx="71">
                  <c:v>3.8098480779159209</c:v>
                </c:pt>
                <c:pt idx="72">
                  <c:v>4.1582142375978908</c:v>
                </c:pt>
                <c:pt idx="73">
                  <c:v>4.4148528168183159</c:v>
                </c:pt>
                <c:pt idx="74">
                  <c:v>4.5502175823461215</c:v>
                </c:pt>
                <c:pt idx="75">
                  <c:v>5.4864647559061801</c:v>
                </c:pt>
                <c:pt idx="76">
                  <c:v>5.852109675351449</c:v>
                </c:pt>
                <c:pt idx="77">
                  <c:v>5.7028459555822799</c:v>
                </c:pt>
                <c:pt idx="78">
                  <c:v>5.5383467378196283</c:v>
                </c:pt>
                <c:pt idx="79">
                  <c:v>5.069675781800667</c:v>
                </c:pt>
                <c:pt idx="80">
                  <c:v>4.5753950992121855</c:v>
                </c:pt>
                <c:pt idx="81">
                  <c:v>4.48901680341916</c:v>
                </c:pt>
                <c:pt idx="82">
                  <c:v>4.2300360061066593</c:v>
                </c:pt>
                <c:pt idx="83">
                  <c:v>4.3037982510652402</c:v>
                </c:pt>
                <c:pt idx="84">
                  <c:v>4.1027488807761747</c:v>
                </c:pt>
                <c:pt idx="85">
                  <c:v>4.3461799408397903</c:v>
                </c:pt>
                <c:pt idx="86">
                  <c:v>4.0445918795839315</c:v>
                </c:pt>
                <c:pt idx="87">
                  <c:v>3.6967681488923647</c:v>
                </c:pt>
                <c:pt idx="88">
                  <c:v>3.3045561622428363</c:v>
                </c:pt>
                <c:pt idx="89">
                  <c:v>2.8604178295669587</c:v>
                </c:pt>
                <c:pt idx="90">
                  <c:v>2.8739655584227815</c:v>
                </c:pt>
                <c:pt idx="91">
                  <c:v>3.0618033454900755</c:v>
                </c:pt>
                <c:pt idx="92">
                  <c:v>2.874836575130554</c:v>
                </c:pt>
                <c:pt idx="93">
                  <c:v>2.8477296889951402</c:v>
                </c:pt>
                <c:pt idx="94">
                  <c:v>2.9145654406056063</c:v>
                </c:pt>
                <c:pt idx="95">
                  <c:v>2.8641554855117093</c:v>
                </c:pt>
                <c:pt idx="96">
                  <c:v>2.8257786294901606</c:v>
                </c:pt>
                <c:pt idx="97">
                  <c:v>2.7062521936915922</c:v>
                </c:pt>
                <c:pt idx="98">
                  <c:v>2.6715075922018836</c:v>
                </c:pt>
                <c:pt idx="99">
                  <c:v>2.4518666013046699</c:v>
                </c:pt>
                <c:pt idx="100">
                  <c:v>2.2328463274314037</c:v>
                </c:pt>
                <c:pt idx="101">
                  <c:v>2.1951258777608165</c:v>
                </c:pt>
                <c:pt idx="102">
                  <c:v>2.2705608692129742</c:v>
                </c:pt>
                <c:pt idx="103">
                  <c:v>2.257322927711841</c:v>
                </c:pt>
                <c:pt idx="104">
                  <c:v>2.2882842699957369</c:v>
                </c:pt>
                <c:pt idx="105">
                  <c:v>2.1196517334882223</c:v>
                </c:pt>
                <c:pt idx="106">
                  <c:v>2.3073878740890796</c:v>
                </c:pt>
                <c:pt idx="107">
                  <c:v>2.5976337491801065</c:v>
                </c:pt>
                <c:pt idx="108">
                  <c:v>2.6482530508484485</c:v>
                </c:pt>
                <c:pt idx="109">
                  <c:v>2.555847758598615</c:v>
                </c:pt>
                <c:pt idx="110">
                  <c:v>2.392284885786216</c:v>
                </c:pt>
                <c:pt idx="111">
                  <c:v>2.3160703652861336</c:v>
                </c:pt>
                <c:pt idx="112">
                  <c:v>2.6044652559558958</c:v>
                </c:pt>
                <c:pt idx="113">
                  <c:v>2.4175775652836649</c:v>
                </c:pt>
                <c:pt idx="114">
                  <c:v>2.2272429799822131</c:v>
                </c:pt>
                <c:pt idx="115">
                  <c:v>2.0345736703253534</c:v>
                </c:pt>
                <c:pt idx="116">
                  <c:v>2.1648921933212062</c:v>
                </c:pt>
                <c:pt idx="117">
                  <c:v>2.125356911810151</c:v>
                </c:pt>
                <c:pt idx="118">
                  <c:v>1.8613171083405309</c:v>
                </c:pt>
                <c:pt idx="119">
                  <c:v>1.7961841268660708</c:v>
                </c:pt>
                <c:pt idx="120">
                  <c:v>1.4398425420462999</c:v>
                </c:pt>
                <c:pt idx="121">
                  <c:v>1.4727492019120083</c:v>
                </c:pt>
                <c:pt idx="122">
                  <c:v>1.3602939669164842</c:v>
                </c:pt>
                <c:pt idx="123">
                  <c:v>1.4344611311989892</c:v>
                </c:pt>
                <c:pt idx="124">
                  <c:v>1.1802578110530524</c:v>
                </c:pt>
                <c:pt idx="125">
                  <c:v>1.1677673641532298</c:v>
                </c:pt>
                <c:pt idx="126">
                  <c:v>1.4425755219629162</c:v>
                </c:pt>
                <c:pt idx="127">
                  <c:v>1.7660413372661274</c:v>
                </c:pt>
                <c:pt idx="128">
                  <c:v>2.0072676072535049</c:v>
                </c:pt>
                <c:pt idx="129">
                  <c:v>2.1153465339889932</c:v>
                </c:pt>
                <c:pt idx="130">
                  <c:v>2.0350565826671732</c:v>
                </c:pt>
                <c:pt idx="131">
                  <c:v>2.2036522970447985</c:v>
                </c:pt>
                <c:pt idx="132">
                  <c:v>2.2954406997749128</c:v>
                </c:pt>
                <c:pt idx="133">
                  <c:v>2.5931357876748677</c:v>
                </c:pt>
                <c:pt idx="134">
                  <c:v>2.6309913699254075</c:v>
                </c:pt>
                <c:pt idx="135">
                  <c:v>2.7292066109014419</c:v>
                </c:pt>
                <c:pt idx="136">
                  <c:v>2.9737755985176948</c:v>
                </c:pt>
                <c:pt idx="137">
                  <c:v>3.036210013993089</c:v>
                </c:pt>
                <c:pt idx="138">
                  <c:v>2.7954508627848744</c:v>
                </c:pt>
                <c:pt idx="139">
                  <c:v>2.7937089167158184</c:v>
                </c:pt>
                <c:pt idx="140">
                  <c:v>2.5344768230417829</c:v>
                </c:pt>
                <c:pt idx="141">
                  <c:v>2.5426025458235211</c:v>
                </c:pt>
                <c:pt idx="142">
                  <c:v>2.9019950434813149</c:v>
                </c:pt>
                <c:pt idx="143">
                  <c:v>2.8070300297690354</c:v>
                </c:pt>
                <c:pt idx="144">
                  <c:v>2.8441213110922172</c:v>
                </c:pt>
                <c:pt idx="145">
                  <c:v>3.0957714370000593</c:v>
                </c:pt>
                <c:pt idx="146">
                  <c:v>3.1434764652457368</c:v>
                </c:pt>
                <c:pt idx="147">
                  <c:v>2.9543312929316956</c:v>
                </c:pt>
                <c:pt idx="148">
                  <c:v>3.0160678241843293</c:v>
                </c:pt>
                <c:pt idx="149">
                  <c:v>2.5679327963830003</c:v>
                </c:pt>
                <c:pt idx="150">
                  <c:v>2.5274927303174826</c:v>
                </c:pt>
                <c:pt idx="151">
                  <c:v>3.0109969056908596</c:v>
                </c:pt>
                <c:pt idx="152">
                  <c:v>2.810020985372967</c:v>
                </c:pt>
                <c:pt idx="153">
                  <c:v>3.055528059188128</c:v>
                </c:pt>
                <c:pt idx="154">
                  <c:v>3.0688146423577969</c:v>
                </c:pt>
                <c:pt idx="155">
                  <c:v>3.3471672538846651</c:v>
                </c:pt>
                <c:pt idx="156">
                  <c:v>3.7674166863103444</c:v>
                </c:pt>
                <c:pt idx="157">
                  <c:v>3.5023292010466438</c:v>
                </c:pt>
                <c:pt idx="158">
                  <c:v>3.5361717735831224</c:v>
                </c:pt>
                <c:pt idx="159">
                  <c:v>3.7312568855407466</c:v>
                </c:pt>
                <c:pt idx="160">
                  <c:v>4.1898439440871282</c:v>
                </c:pt>
                <c:pt idx="161">
                  <c:v>4.9457776926723014</c:v>
                </c:pt>
                <c:pt idx="162">
                  <c:v>4.8965697707645202</c:v>
                </c:pt>
                <c:pt idx="163">
                  <c:v>4.5408628410197007</c:v>
                </c:pt>
                <c:pt idx="164">
                  <c:v>4.5604939269002269</c:v>
                </c:pt>
                <c:pt idx="165">
                  <c:v>4.0385922696929359</c:v>
                </c:pt>
                <c:pt idx="166">
                  <c:v>3.540842634597972</c:v>
                </c:pt>
                <c:pt idx="167">
                  <c:v>3.5066223164370154</c:v>
                </c:pt>
                <c:pt idx="168">
                  <c:v>3.9094215415031481</c:v>
                </c:pt>
                <c:pt idx="169">
                  <c:v>3.8542974595085147</c:v>
                </c:pt>
                <c:pt idx="170">
                  <c:v>3.8019712637513958</c:v>
                </c:pt>
                <c:pt idx="171">
                  <c:v>3.921525517194322</c:v>
                </c:pt>
                <c:pt idx="172">
                  <c:v>3.7220803061392882</c:v>
                </c:pt>
                <c:pt idx="173">
                  <c:v>3.0607282693847013</c:v>
                </c:pt>
                <c:pt idx="174">
                  <c:v>3.0192607002178038</c:v>
                </c:pt>
                <c:pt idx="175">
                  <c:v>2.6226165351998718</c:v>
                </c:pt>
                <c:pt idx="176">
                  <c:v>2.3288610418164852</c:v>
                </c:pt>
                <c:pt idx="177">
                  <c:v>1.8303251166590604</c:v>
                </c:pt>
                <c:pt idx="178">
                  <c:v>1.5312822097720238</c:v>
                </c:pt>
                <c:pt idx="179">
                  <c:v>1.69273691149467</c:v>
                </c:pt>
                <c:pt idx="180">
                  <c:v>1.5981358572562216</c:v>
                </c:pt>
                <c:pt idx="181">
                  <c:v>1.6026832233571566</c:v>
                </c:pt>
                <c:pt idx="182">
                  <c:v>1.5531625788331329</c:v>
                </c:pt>
                <c:pt idx="183">
                  <c:v>1.4456796639143379</c:v>
                </c:pt>
                <c:pt idx="184">
                  <c:v>1.2524167646200484</c:v>
                </c:pt>
                <c:pt idx="185">
                  <c:v>1.0443605307732193</c:v>
                </c:pt>
                <c:pt idx="186">
                  <c:v>1.0010873505437541</c:v>
                </c:pt>
                <c:pt idx="187">
                  <c:v>1.0635317668085857</c:v>
                </c:pt>
                <c:pt idx="188">
                  <c:v>0.71486816105898399</c:v>
                </c:pt>
                <c:pt idx="189">
                  <c:v>0.6469397392708105</c:v>
                </c:pt>
                <c:pt idx="190">
                  <c:v>0.51442142662083867</c:v>
                </c:pt>
                <c:pt idx="191">
                  <c:v>0.6098545405833633</c:v>
                </c:pt>
                <c:pt idx="192">
                  <c:v>0.77657233690329619</c:v>
                </c:pt>
                <c:pt idx="193">
                  <c:v>0.90976533978366891</c:v>
                </c:pt>
                <c:pt idx="194">
                  <c:v>0.75252749606199565</c:v>
                </c:pt>
                <c:pt idx="195">
                  <c:v>0.57564024316038154</c:v>
                </c:pt>
                <c:pt idx="196">
                  <c:v>0.43815203198620534</c:v>
                </c:pt>
                <c:pt idx="197">
                  <c:v>0.47437522873279292</c:v>
                </c:pt>
                <c:pt idx="198">
                  <c:v>0.65065628811878051</c:v>
                </c:pt>
                <c:pt idx="199">
                  <c:v>1.0344661805099982</c:v>
                </c:pt>
                <c:pt idx="200">
                  <c:v>1.0199185311456587</c:v>
                </c:pt>
                <c:pt idx="201">
                  <c:v>1.1209245728744586</c:v>
                </c:pt>
                <c:pt idx="202">
                  <c:v>1.0571899082836227</c:v>
                </c:pt>
                <c:pt idx="203">
                  <c:v>1.2766029887209713</c:v>
                </c:pt>
                <c:pt idx="204">
                  <c:v>1.3774687529179301</c:v>
                </c:pt>
                <c:pt idx="205">
                  <c:v>1.155443907522848</c:v>
                </c:pt>
                <c:pt idx="206">
                  <c:v>1.3686607764549912</c:v>
                </c:pt>
                <c:pt idx="207">
                  <c:v>1.6996592313348637</c:v>
                </c:pt>
                <c:pt idx="208">
                  <c:v>1.7103173869425632</c:v>
                </c:pt>
                <c:pt idx="209">
                  <c:v>1.9576775771174955</c:v>
                </c:pt>
                <c:pt idx="210">
                  <c:v>1.7186158864636898</c:v>
                </c:pt>
                <c:pt idx="211">
                  <c:v>1.7134034096501169</c:v>
                </c:pt>
                <c:pt idx="212">
                  <c:v>1.4192054649440449</c:v>
                </c:pt>
                <c:pt idx="213">
                  <c:v>1.4521951725101259</c:v>
                </c:pt>
                <c:pt idx="214">
                  <c:v>1.7771453622898816</c:v>
                </c:pt>
                <c:pt idx="215">
                  <c:v>1.9200037013766265</c:v>
                </c:pt>
                <c:pt idx="216">
                  <c:v>1.672895650196514</c:v>
                </c:pt>
                <c:pt idx="217">
                  <c:v>1.4433973227762253</c:v>
                </c:pt>
                <c:pt idx="218">
                  <c:v>1.4632494413246411</c:v>
                </c:pt>
                <c:pt idx="219">
                  <c:v>1.4609099966695718</c:v>
                </c:pt>
                <c:pt idx="220">
                  <c:v>1.0500029078236537</c:v>
                </c:pt>
                <c:pt idx="221">
                  <c:v>0.97103968341612124</c:v>
                </c:pt>
                <c:pt idx="222">
                  <c:v>0.99988169358112522</c:v>
                </c:pt>
                <c:pt idx="223">
                  <c:v>0.97634533479765384</c:v>
                </c:pt>
                <c:pt idx="224">
                  <c:v>0.92198041394108809</c:v>
                </c:pt>
                <c:pt idx="225">
                  <c:v>1.0093951896300064</c:v>
                </c:pt>
                <c:pt idx="226">
                  <c:v>1.1256931473780316</c:v>
                </c:pt>
                <c:pt idx="227">
                  <c:v>1.2488812028720231</c:v>
                </c:pt>
                <c:pt idx="228">
                  <c:v>0.99239695323311405</c:v>
                </c:pt>
                <c:pt idx="229">
                  <c:v>1.0372892476127031</c:v>
                </c:pt>
                <c:pt idx="230">
                  <c:v>1.0601056451680311</c:v>
                </c:pt>
                <c:pt idx="231">
                  <c:v>1.0335917058728672</c:v>
                </c:pt>
                <c:pt idx="232">
                  <c:v>0.9324201360396458</c:v>
                </c:pt>
                <c:pt idx="233">
                  <c:v>1.0256052190626468</c:v>
                </c:pt>
                <c:pt idx="234">
                  <c:v>1.1297072057682973</c:v>
                </c:pt>
                <c:pt idx="235">
                  <c:v>1.5645780462601939</c:v>
                </c:pt>
                <c:pt idx="236">
                  <c:v>1.7816927072806186</c:v>
                </c:pt>
                <c:pt idx="237">
                  <c:v>2.2331668931969917</c:v>
                </c:pt>
                <c:pt idx="238">
                  <c:v>2.5979536431276333</c:v>
                </c:pt>
                <c:pt idx="239">
                  <c:v>2.8737773492003731</c:v>
                </c:pt>
                <c:pt idx="240">
                  <c:v>2.5172026951172066</c:v>
                </c:pt>
                <c:pt idx="241">
                  <c:v>2.5849372802214079</c:v>
                </c:pt>
                <c:pt idx="242">
                  <c:v>2.9323520126736895</c:v>
                </c:pt>
                <c:pt idx="243">
                  <c:v>2.6294317300721488</c:v>
                </c:pt>
                <c:pt idx="244">
                  <c:v>2.6337873090652213</c:v>
                </c:pt>
                <c:pt idx="245">
                  <c:v>2.5850279950195274</c:v>
                </c:pt>
                <c:pt idx="246">
                  <c:v>2.7960670241109646</c:v>
                </c:pt>
                <c:pt idx="247">
                  <c:v>2.5344903664391474</c:v>
                </c:pt>
                <c:pt idx="248">
                  <c:v>1.7787413847456719</c:v>
                </c:pt>
                <c:pt idx="249">
                  <c:v>1.9077878620545743</c:v>
                </c:pt>
                <c:pt idx="250">
                  <c:v>1.9066566342078879</c:v>
                </c:pt>
                <c:pt idx="251">
                  <c:v>1.6489722649237919</c:v>
                </c:pt>
                <c:pt idx="252">
                  <c:v>1.2927810747299606</c:v>
                </c:pt>
                <c:pt idx="253">
                  <c:v>1.2964292508771056</c:v>
                </c:pt>
                <c:pt idx="254">
                  <c:v>0.92439624546328503</c:v>
                </c:pt>
                <c:pt idx="255">
                  <c:v>0.77433405253468202</c:v>
                </c:pt>
                <c:pt idx="256">
                  <c:v>0.75047708508416555</c:v>
                </c:pt>
                <c:pt idx="257">
                  <c:v>0.74632322084594449</c:v>
                </c:pt>
                <c:pt idx="258">
                  <c:v>1.0682362603585975</c:v>
                </c:pt>
                <c:pt idx="259">
                  <c:v>1.0537752642285874</c:v>
                </c:pt>
                <c:pt idx="260">
                  <c:v>1.1089714341110843</c:v>
                </c:pt>
                <c:pt idx="261">
                  <c:v>0.91798959192415985</c:v>
                </c:pt>
                <c:pt idx="262">
                  <c:v>1.0577935628143047</c:v>
                </c:pt>
                <c:pt idx="263">
                  <c:v>1.1805010647412661</c:v>
                </c:pt>
                <c:pt idx="264">
                  <c:v>1.3977967825551216</c:v>
                </c:pt>
                <c:pt idx="265">
                  <c:v>1.6912698122298639</c:v>
                </c:pt>
                <c:pt idx="266">
                  <c:v>1.3932418657520778</c:v>
                </c:pt>
                <c:pt idx="267">
                  <c:v>1.4507725886178005</c:v>
                </c:pt>
                <c:pt idx="268">
                  <c:v>1.8321937624502285</c:v>
                </c:pt>
                <c:pt idx="269">
                  <c:v>2.3018806900758131</c:v>
                </c:pt>
                <c:pt idx="270">
                  <c:v>2.9013382100991967</c:v>
                </c:pt>
                <c:pt idx="271">
                  <c:v>2.6185718681592531</c:v>
                </c:pt>
                <c:pt idx="272">
                  <c:v>2.5111312373752668</c:v>
                </c:pt>
                <c:pt idx="273">
                  <c:v>2.5965717782155542</c:v>
                </c:pt>
                <c:pt idx="274">
                  <c:v>2.1394754240796363</c:v>
                </c:pt>
                <c:pt idx="275">
                  <c:v>2.3048087967754496</c:v>
                </c:pt>
                <c:pt idx="276">
                  <c:v>2.0998100398372479</c:v>
                </c:pt>
                <c:pt idx="277">
                  <c:v>1.9280731499872505</c:v>
                </c:pt>
                <c:pt idx="278">
                  <c:v>1.3247909812360534</c:v>
                </c:pt>
                <c:pt idx="279">
                  <c:v>1.2523609645093314</c:v>
                </c:pt>
                <c:pt idx="280">
                  <c:v>1.5571655418709902</c:v>
                </c:pt>
                <c:pt idx="281">
                  <c:v>1.5586338872473506</c:v>
                </c:pt>
                <c:pt idx="282">
                  <c:v>1.8302516111308593</c:v>
                </c:pt>
                <c:pt idx="283">
                  <c:v>1.7349950538294445</c:v>
                </c:pt>
                <c:pt idx="284">
                  <c:v>1.908016979763266</c:v>
                </c:pt>
                <c:pt idx="285">
                  <c:v>1.8764920562484253</c:v>
                </c:pt>
                <c:pt idx="286">
                  <c:v>1.8025492376304806</c:v>
                </c:pt>
                <c:pt idx="287">
                  <c:v>1.77343964894024</c:v>
                </c:pt>
                <c:pt idx="288">
                  <c:v>1.8517961260051337</c:v>
                </c:pt>
                <c:pt idx="289">
                  <c:v>1.8542169348456738</c:v>
                </c:pt>
                <c:pt idx="290">
                  <c:v>1.8606316032042782</c:v>
                </c:pt>
                <c:pt idx="291">
                  <c:v>1.9353025923712002</c:v>
                </c:pt>
                <c:pt idx="292">
                  <c:v>1.3835961113419204</c:v>
                </c:pt>
                <c:pt idx="293">
                  <c:v>1.4362071637181302</c:v>
                </c:pt>
                <c:pt idx="294">
                  <c:v>1.3600173644008295</c:v>
                </c:pt>
                <c:pt idx="295">
                  <c:v>1.2230996652170392</c:v>
                </c:pt>
                <c:pt idx="296">
                  <c:v>1.2000025058383974</c:v>
                </c:pt>
                <c:pt idx="297">
                  <c:v>1.3908421591897184</c:v>
                </c:pt>
                <c:pt idx="298">
                  <c:v>1.5147699619042312</c:v>
                </c:pt>
                <c:pt idx="299">
                  <c:v>1.765001551956014</c:v>
                </c:pt>
                <c:pt idx="300">
                  <c:v>1.7246242648867049</c:v>
                </c:pt>
                <c:pt idx="301">
                  <c:v>1.3705596862919913</c:v>
                </c:pt>
                <c:pt idx="302">
                  <c:v>1.4454934525419114</c:v>
                </c:pt>
                <c:pt idx="303">
                  <c:v>1.209200570589843</c:v>
                </c:pt>
                <c:pt idx="304">
                  <c:v>1.137790167968185</c:v>
                </c:pt>
                <c:pt idx="305">
                  <c:v>1.154206083731828</c:v>
                </c:pt>
                <c:pt idx="306">
                  <c:v>1.6192363948358128</c:v>
                </c:pt>
                <c:pt idx="307">
                  <c:v>1.963385001267091</c:v>
                </c:pt>
                <c:pt idx="308">
                  <c:v>1.5915333632591917</c:v>
                </c:pt>
                <c:pt idx="309">
                  <c:v>1.576162565590006</c:v>
                </c:pt>
                <c:pt idx="310">
                  <c:v>1.3503925186766361</c:v>
                </c:pt>
                <c:pt idx="311">
                  <c:v>1.4749952944869564</c:v>
                </c:pt>
                <c:pt idx="312">
                  <c:v>1.2643016185637279</c:v>
                </c:pt>
                <c:pt idx="313">
                  <c:v>1.2682370818993052</c:v>
                </c:pt>
                <c:pt idx="314">
                  <c:v>1.1844825673929007</c:v>
                </c:pt>
                <c:pt idx="315">
                  <c:v>1.1851202235722731</c:v>
                </c:pt>
                <c:pt idx="316">
                  <c:v>1.1333765005658627</c:v>
                </c:pt>
                <c:pt idx="317">
                  <c:v>0.93889991145213525</c:v>
                </c:pt>
                <c:pt idx="318">
                  <c:v>0.76012604742520917</c:v>
                </c:pt>
                <c:pt idx="319">
                  <c:v>0.74946159957527225</c:v>
                </c:pt>
                <c:pt idx="320">
                  <c:v>0.72732893872152626</c:v>
                </c:pt>
                <c:pt idx="321">
                  <c:v>0.80209733202912847</c:v>
                </c:pt>
                <c:pt idx="322">
                  <c:v>0.94221801530001859</c:v>
                </c:pt>
                <c:pt idx="323">
                  <c:v>0.87004836935321617</c:v>
                </c:pt>
                <c:pt idx="324">
                  <c:v>0.79295633207340988</c:v>
                </c:pt>
                <c:pt idx="325">
                  <c:v>0.96133395497297602</c:v>
                </c:pt>
                <c:pt idx="326">
                  <c:v>1.2749691933415068</c:v>
                </c:pt>
                <c:pt idx="327">
                  <c:v>1.3814010348740116</c:v>
                </c:pt>
                <c:pt idx="328">
                  <c:v>1.5565303272741957</c:v>
                </c:pt>
                <c:pt idx="329">
                  <c:v>0.86078173525354718</c:v>
                </c:pt>
                <c:pt idx="330">
                  <c:v>0.68638481205867041</c:v>
                </c:pt>
                <c:pt idx="331">
                  <c:v>0.51380846971166516</c:v>
                </c:pt>
                <c:pt idx="332">
                  <c:v>0.53121981170703769</c:v>
                </c:pt>
                <c:pt idx="333">
                  <c:v>0.62782490120156353</c:v>
                </c:pt>
                <c:pt idx="334">
                  <c:v>0.4490794601489867</c:v>
                </c:pt>
                <c:pt idx="335">
                  <c:v>0.26592465875277416</c:v>
                </c:pt>
                <c:pt idx="336">
                  <c:v>-7.0252494598784132E-2</c:v>
                </c:pt>
                <c:pt idx="337">
                  <c:v>-6.1912185202201542E-2</c:v>
                </c:pt>
                <c:pt idx="338">
                  <c:v>-0.12686012938117042</c:v>
                </c:pt>
                <c:pt idx="339">
                  <c:v>-0.10657625761897371</c:v>
                </c:pt>
                <c:pt idx="340">
                  <c:v>8.7735764090461466E-2</c:v>
                </c:pt>
                <c:pt idx="341">
                  <c:v>0.28017863606355498</c:v>
                </c:pt>
                <c:pt idx="342">
                  <c:v>0.20557167275727917</c:v>
                </c:pt>
                <c:pt idx="343">
                  <c:v>0.16992741482030205</c:v>
                </c:pt>
                <c:pt idx="344">
                  <c:v>0.47586733781188695</c:v>
                </c:pt>
                <c:pt idx="345">
                  <c:v>0.58720348950740586</c:v>
                </c:pt>
                <c:pt idx="346">
                  <c:v>0.57396743508992554</c:v>
                </c:pt>
                <c:pt idx="347">
                  <c:v>1.0153581682477348</c:v>
                </c:pt>
                <c:pt idx="348">
                  <c:v>0.96079315804943288</c:v>
                </c:pt>
                <c:pt idx="349">
                  <c:v>0.99349081304406628</c:v>
                </c:pt>
                <c:pt idx="350">
                  <c:v>0.90537429140906767</c:v>
                </c:pt>
                <c:pt idx="351">
                  <c:v>0.92093790296489875</c:v>
                </c:pt>
                <c:pt idx="352">
                  <c:v>1.008564040767185</c:v>
                </c:pt>
                <c:pt idx="353">
                  <c:v>1.0812066795070967</c:v>
                </c:pt>
                <c:pt idx="354">
                  <c:v>1.171074980057246</c:v>
                </c:pt>
                <c:pt idx="355">
                  <c:v>1.0549804399881371</c:v>
                </c:pt>
                <c:pt idx="356">
                  <c:v>1.2026203640953144</c:v>
                </c:pt>
                <c:pt idx="357">
                  <c:v>1.2809681562023849</c:v>
                </c:pt>
                <c:pt idx="358">
                  <c:v>1.0477566177347954</c:v>
                </c:pt>
                <c:pt idx="359">
                  <c:v>0.45132448759925392</c:v>
                </c:pt>
                <c:pt idx="360">
                  <c:v>9.5754273848509541E-3</c:v>
                </c:pt>
                <c:pt idx="361">
                  <c:v>-0.22568987078735603</c:v>
                </c:pt>
                <c:pt idx="362">
                  <c:v>-0.42290681734689439</c:v>
                </c:pt>
                <c:pt idx="363">
                  <c:v>-0.97545399606498506</c:v>
                </c:pt>
                <c:pt idx="364">
                  <c:v>-0.70056365863570313</c:v>
                </c:pt>
                <c:pt idx="365">
                  <c:v>-1.1687500012422927</c:v>
                </c:pt>
                <c:pt idx="366">
                  <c:v>-0.67355381412929827</c:v>
                </c:pt>
                <c:pt idx="367">
                  <c:v>-0.59951696987702974</c:v>
                </c:pt>
                <c:pt idx="368">
                  <c:v>-0.46713459791942125</c:v>
                </c:pt>
                <c:pt idx="369">
                  <c:v>-0.42119838009056298</c:v>
                </c:pt>
                <c:pt idx="370">
                  <c:v>-0.42827592902597367</c:v>
                </c:pt>
                <c:pt idx="371">
                  <c:v>-0.30815713825589697</c:v>
                </c:pt>
                <c:pt idx="372">
                  <c:v>-0.47621911986142962</c:v>
                </c:pt>
                <c:pt idx="373">
                  <c:v>-0.504378596974286</c:v>
                </c:pt>
                <c:pt idx="374">
                  <c:v>-0.49593102741866613</c:v>
                </c:pt>
                <c:pt idx="375">
                  <c:v>-0.54957908051223114</c:v>
                </c:pt>
                <c:pt idx="376">
                  <c:v>-0.47751503673943674</c:v>
                </c:pt>
                <c:pt idx="377">
                  <c:v>-0.37859927453009679</c:v>
                </c:pt>
                <c:pt idx="378">
                  <c:v>-0.45171194449135754</c:v>
                </c:pt>
                <c:pt idx="379">
                  <c:v>-0.60556305832483837</c:v>
                </c:pt>
                <c:pt idx="380">
                  <c:v>-0.57466944779078855</c:v>
                </c:pt>
                <c:pt idx="381">
                  <c:v>-0.10476952527137762</c:v>
                </c:pt>
                <c:pt idx="382">
                  <c:v>-0.11271743490001906</c:v>
                </c:pt>
                <c:pt idx="383">
                  <c:v>5.0445199617329628E-2</c:v>
                </c:pt>
                <c:pt idx="384">
                  <c:v>-9.0030912697311116E-2</c:v>
                </c:pt>
                <c:pt idx="385">
                  <c:v>-6.9181223895690813E-2</c:v>
                </c:pt>
                <c:pt idx="386">
                  <c:v>-0.10451842971920122</c:v>
                </c:pt>
                <c:pt idx="387">
                  <c:v>7.8893763959969831E-2</c:v>
                </c:pt>
                <c:pt idx="388">
                  <c:v>2.4894079979462802E-2</c:v>
                </c:pt>
                <c:pt idx="389">
                  <c:v>0.27923195574530624</c:v>
                </c:pt>
                <c:pt idx="390">
                  <c:v>0.41170814209484874</c:v>
                </c:pt>
                <c:pt idx="391">
                  <c:v>0.62093092750566647</c:v>
                </c:pt>
                <c:pt idx="392">
                  <c:v>0.77989703309058012</c:v>
                </c:pt>
                <c:pt idx="393">
                  <c:v>0.90134983097146026</c:v>
                </c:pt>
                <c:pt idx="394">
                  <c:v>0.7553007506894911</c:v>
                </c:pt>
                <c:pt idx="395">
                  <c:v>0.57139647189127096</c:v>
                </c:pt>
                <c:pt idx="396">
                  <c:v>0.63969299570053995</c:v>
                </c:pt>
                <c:pt idx="397">
                  <c:v>0.89505033476049523</c:v>
                </c:pt>
                <c:pt idx="398">
                  <c:v>0.8581649493180068</c:v>
                </c:pt>
                <c:pt idx="399">
                  <c:v>0.66600962763928528</c:v>
                </c:pt>
                <c:pt idx="400">
                  <c:v>0.60982198048197667</c:v>
                </c:pt>
                <c:pt idx="401">
                  <c:v>0.59941544494002486</c:v>
                </c:pt>
                <c:pt idx="402">
                  <c:v>0.45166508415117335</c:v>
                </c:pt>
                <c:pt idx="403">
                  <c:v>0.38489231644268518</c:v>
                </c:pt>
                <c:pt idx="404">
                  <c:v>0.2619536188275946</c:v>
                </c:pt>
                <c:pt idx="405">
                  <c:v>1.3305867270520189E-2</c:v>
                </c:pt>
                <c:pt idx="406">
                  <c:v>-7.6904016377709716E-2</c:v>
                </c:pt>
                <c:pt idx="407">
                  <c:v>-0.12381087093925291</c:v>
                </c:pt>
                <c:pt idx="408">
                  <c:v>-0.22317687878854198</c:v>
                </c:pt>
                <c:pt idx="409">
                  <c:v>-0.41366601223275623</c:v>
                </c:pt>
                <c:pt idx="410">
                  <c:v>-0.61579445013983225</c:v>
                </c:pt>
                <c:pt idx="411">
                  <c:v>-0.58471294051538525</c:v>
                </c:pt>
                <c:pt idx="412">
                  <c:v>-0.43529396741441406</c:v>
                </c:pt>
                <c:pt idx="413">
                  <c:v>-0.47263505091289115</c:v>
                </c:pt>
                <c:pt idx="414">
                  <c:v>-0.6065515232262495</c:v>
                </c:pt>
                <c:pt idx="415">
                  <c:v>-0.71530580912804353</c:v>
                </c:pt>
                <c:pt idx="416">
                  <c:v>-0.83376719026644963</c:v>
                </c:pt>
                <c:pt idx="417">
                  <c:v>-0.89356811187496543</c:v>
                </c:pt>
                <c:pt idx="418">
                  <c:v>-0.79074126313236537</c:v>
                </c:pt>
                <c:pt idx="419">
                  <c:v>-0.82779309301536763</c:v>
                </c:pt>
                <c:pt idx="420">
                  <c:v>-1.0118073841717123</c:v>
                </c:pt>
                <c:pt idx="421">
                  <c:v>-0.96285473415954126</c:v>
                </c:pt>
                <c:pt idx="422">
                  <c:v>-0.8421949156428461</c:v>
                </c:pt>
                <c:pt idx="423">
                  <c:v>-0.82312080758636963</c:v>
                </c:pt>
                <c:pt idx="424">
                  <c:v>-0.59451844619403804</c:v>
                </c:pt>
                <c:pt idx="425">
                  <c:v>-0.64005305529450318</c:v>
                </c:pt>
                <c:pt idx="426">
                  <c:v>-0.76994878012379431</c:v>
                </c:pt>
                <c:pt idx="427">
                  <c:v>-1.0082960143404529</c:v>
                </c:pt>
                <c:pt idx="428">
                  <c:v>-1.0770865823577589</c:v>
                </c:pt>
                <c:pt idx="429">
                  <c:v>-0.89836850707212346</c:v>
                </c:pt>
                <c:pt idx="430">
                  <c:v>-0.80612067559827061</c:v>
                </c:pt>
                <c:pt idx="431">
                  <c:v>-0.71353196536210373</c:v>
                </c:pt>
                <c:pt idx="432">
                  <c:v>-0.64040197060643855</c:v>
                </c:pt>
                <c:pt idx="433">
                  <c:v>-0.3227294419788711</c:v>
                </c:pt>
                <c:pt idx="434">
                  <c:v>0.1317904986566516</c:v>
                </c:pt>
                <c:pt idx="435">
                  <c:v>9.5753269939002017E-2</c:v>
                </c:pt>
                <c:pt idx="436">
                  <c:v>0.46510126589070833</c:v>
                </c:pt>
                <c:pt idx="437">
                  <c:v>0.77239824738684604</c:v>
                </c:pt>
                <c:pt idx="438">
                  <c:v>0.53907745086514325</c:v>
                </c:pt>
                <c:pt idx="439">
                  <c:v>1.0359859882802933</c:v>
                </c:pt>
                <c:pt idx="440">
                  <c:v>1.1050518300770253</c:v>
                </c:pt>
                <c:pt idx="441">
                  <c:v>1.9657228107640146</c:v>
                </c:pt>
                <c:pt idx="442">
                  <c:v>2.1141929188616988</c:v>
                </c:pt>
                <c:pt idx="443">
                  <c:v>1.6274930364754221</c:v>
                </c:pt>
                <c:pt idx="444">
                  <c:v>1.2146387886044625</c:v>
                </c:pt>
                <c:pt idx="445">
                  <c:v>1.3348469672638705</c:v>
                </c:pt>
                <c:pt idx="446">
                  <c:v>1.00477978241687</c:v>
                </c:pt>
                <c:pt idx="447">
                  <c:v>0.71671777872845421</c:v>
                </c:pt>
                <c:pt idx="448">
                  <c:v>0.36259342567063868</c:v>
                </c:pt>
                <c:pt idx="449">
                  <c:v>0.39067831044187606</c:v>
                </c:pt>
                <c:pt idx="450">
                  <c:v>0.27157929821474802</c:v>
                </c:pt>
                <c:pt idx="451">
                  <c:v>3.2301053337301155E-2</c:v>
                </c:pt>
                <c:pt idx="452">
                  <c:v>9.3539957971345622E-2</c:v>
                </c:pt>
                <c:pt idx="453">
                  <c:v>0.10582735628317153</c:v>
                </c:pt>
                <c:pt idx="454">
                  <c:v>-0.18339106999090937</c:v>
                </c:pt>
                <c:pt idx="455">
                  <c:v>-0.23474277844212388</c:v>
                </c:pt>
                <c:pt idx="456">
                  <c:v>-0.34547146817708629</c:v>
                </c:pt>
                <c:pt idx="457">
                  <c:v>-0.10417576427674735</c:v>
                </c:pt>
                <c:pt idx="458">
                  <c:v>-0.19082370276666527</c:v>
                </c:pt>
                <c:pt idx="459">
                  <c:v>-0.30137534531237087</c:v>
                </c:pt>
                <c:pt idx="460">
                  <c:v>-0.42813916901986637</c:v>
                </c:pt>
                <c:pt idx="461">
                  <c:v>-0.45544501797945536</c:v>
                </c:pt>
                <c:pt idx="462">
                  <c:v>-0.55966670983554145</c:v>
                </c:pt>
                <c:pt idx="463">
                  <c:v>-0.59054828742896603</c:v>
                </c:pt>
                <c:pt idx="464">
                  <c:v>-0.53644679261828188</c:v>
                </c:pt>
                <c:pt idx="465">
                  <c:v>-0.38885198789040487</c:v>
                </c:pt>
                <c:pt idx="466">
                  <c:v>-0.26744348943570806</c:v>
                </c:pt>
                <c:pt idx="467">
                  <c:v>-0.2649550077169831</c:v>
                </c:pt>
                <c:pt idx="468">
                  <c:v>-0.19151747196100644</c:v>
                </c:pt>
                <c:pt idx="469">
                  <c:v>8.1370783964064941E-2</c:v>
                </c:pt>
                <c:pt idx="470">
                  <c:v>9.4904077918272378E-2</c:v>
                </c:pt>
                <c:pt idx="471">
                  <c:v>0.39072415722762699</c:v>
                </c:pt>
                <c:pt idx="472">
                  <c:v>0.32342521153871928</c:v>
                </c:pt>
                <c:pt idx="473">
                  <c:v>0.64975384683674875</c:v>
                </c:pt>
                <c:pt idx="474">
                  <c:v>1.1521556893900105</c:v>
                </c:pt>
                <c:pt idx="475">
                  <c:v>0.79142523863054848</c:v>
                </c:pt>
                <c:pt idx="476">
                  <c:v>0.59655419858630765</c:v>
                </c:pt>
                <c:pt idx="477">
                  <c:v>-0.15474953284582682</c:v>
                </c:pt>
                <c:pt idx="478">
                  <c:v>-0.3978161409329406</c:v>
                </c:pt>
                <c:pt idx="479">
                  <c:v>-0.15439525099367124</c:v>
                </c:pt>
                <c:pt idx="480">
                  <c:v>-0.36289226147761333</c:v>
                </c:pt>
                <c:pt idx="481">
                  <c:v>-0.89959060943297686</c:v>
                </c:pt>
                <c:pt idx="482">
                  <c:v>-0.72712309631896055</c:v>
                </c:pt>
                <c:pt idx="483">
                  <c:v>-1.0531013915176768</c:v>
                </c:pt>
                <c:pt idx="484">
                  <c:v>-1.1482008692499761</c:v>
                </c:pt>
                <c:pt idx="485">
                  <c:v>-1.3544597699782432</c:v>
                </c:pt>
                <c:pt idx="486">
                  <c:v>-1.2513213477940273</c:v>
                </c:pt>
                <c:pt idx="487">
                  <c:v>-0.44056523125018643</c:v>
                </c:pt>
                <c:pt idx="488">
                  <c:v>0.1656193329225033</c:v>
                </c:pt>
                <c:pt idx="489">
                  <c:v>0.10703412395718992</c:v>
                </c:pt>
                <c:pt idx="490">
                  <c:v>-0.3490428013587703</c:v>
                </c:pt>
                <c:pt idx="491">
                  <c:v>-0.51625170652489238</c:v>
                </c:pt>
                <c:pt idx="492">
                  <c:v>-0.40422218336091831</c:v>
                </c:pt>
                <c:pt idx="493">
                  <c:v>-0.22417862416265244</c:v>
                </c:pt>
                <c:pt idx="494">
                  <c:v>-0.25091849085356266</c:v>
                </c:pt>
                <c:pt idx="495">
                  <c:v>-0.19642512905793375</c:v>
                </c:pt>
                <c:pt idx="496">
                  <c:v>-0.17896594398440691</c:v>
                </c:pt>
                <c:pt idx="497">
                  <c:v>-0.3075155199249977</c:v>
                </c:pt>
                <c:pt idx="498">
                  <c:v>-0.32361463703761473</c:v>
                </c:pt>
                <c:pt idx="499">
                  <c:v>-0.38220308373942657</c:v>
                </c:pt>
                <c:pt idx="500">
                  <c:v>-0.31274723585230291</c:v>
                </c:pt>
                <c:pt idx="501">
                  <c:v>-0.29375431719261158</c:v>
                </c:pt>
                <c:pt idx="502">
                  <c:v>-0.21858270450006678</c:v>
                </c:pt>
                <c:pt idx="503">
                  <c:v>-4.0453252417920638E-2</c:v>
                </c:pt>
                <c:pt idx="504">
                  <c:v>0.12210114775053427</c:v>
                </c:pt>
                <c:pt idx="505">
                  <c:v>0.3949737432784417</c:v>
                </c:pt>
                <c:pt idx="506">
                  <c:v>0.55607283717356992</c:v>
                </c:pt>
                <c:pt idx="507">
                  <c:v>0.57963292697313662</c:v>
                </c:pt>
                <c:pt idx="508">
                  <c:v>0.68251903195216457</c:v>
                </c:pt>
                <c:pt idx="509">
                  <c:v>1.2766642767230572</c:v>
                </c:pt>
                <c:pt idx="510">
                  <c:v>1.3663552782669335</c:v>
                </c:pt>
                <c:pt idx="511">
                  <c:v>1.1221854418017223</c:v>
                </c:pt>
                <c:pt idx="512">
                  <c:v>1.2022936342900881</c:v>
                </c:pt>
                <c:pt idx="513">
                  <c:v>1.5574270817446632</c:v>
                </c:pt>
                <c:pt idx="514">
                  <c:v>1.9447729924337906</c:v>
                </c:pt>
                <c:pt idx="515">
                  <c:v>1.8521493061538745</c:v>
                </c:pt>
                <c:pt idx="516">
                  <c:v>1.3960666225191822</c:v>
                </c:pt>
                <c:pt idx="517">
                  <c:v>1.1107342624398395</c:v>
                </c:pt>
                <c:pt idx="518">
                  <c:v>1.3163439773844257</c:v>
                </c:pt>
                <c:pt idx="519">
                  <c:v>1.4825983684411455</c:v>
                </c:pt>
                <c:pt idx="520">
                  <c:v>1.5738806637112805</c:v>
                </c:pt>
                <c:pt idx="521">
                  <c:v>1.6235551475588874</c:v>
                </c:pt>
                <c:pt idx="522">
                  <c:v>2.4735764058724872</c:v>
                </c:pt>
                <c:pt idx="523">
                  <c:v>3.849954524956928</c:v>
                </c:pt>
                <c:pt idx="524">
                  <c:v>3.6918962320770135</c:v>
                </c:pt>
                <c:pt idx="525">
                  <c:v>4.2444469437732693</c:v>
                </c:pt>
                <c:pt idx="526">
                  <c:v>3.9731718341492073</c:v>
                </c:pt>
                <c:pt idx="527">
                  <c:v>3.0790342876738723</c:v>
                </c:pt>
                <c:pt idx="528">
                  <c:v>2.7123351553277981</c:v>
                </c:pt>
                <c:pt idx="529">
                  <c:v>2.7325328060256329</c:v>
                </c:pt>
                <c:pt idx="530">
                  <c:v>2.2596799577795252</c:v>
                </c:pt>
                <c:pt idx="531">
                  <c:v>1.5862567072244804</c:v>
                </c:pt>
                <c:pt idx="532">
                  <c:v>2.0020312590569969</c:v>
                </c:pt>
                <c:pt idx="533">
                  <c:v>1.9185327213890275</c:v>
                </c:pt>
                <c:pt idx="534">
                  <c:v>1.9647881890884573</c:v>
                </c:pt>
                <c:pt idx="535">
                  <c:v>1.5285792864128993</c:v>
                </c:pt>
                <c:pt idx="536">
                  <c:v>1.1152385958779334</c:v>
                </c:pt>
                <c:pt idx="537">
                  <c:v>0.72389901470905293</c:v>
                </c:pt>
                <c:pt idx="538">
                  <c:v>0.53088184929944582</c:v>
                </c:pt>
                <c:pt idx="539">
                  <c:v>0.50727058956904081</c:v>
                </c:pt>
                <c:pt idx="540">
                  <c:v>0.83041841601478161</c:v>
                </c:pt>
                <c:pt idx="541">
                  <c:v>0.9660659743911868</c:v>
                </c:pt>
                <c:pt idx="542">
                  <c:v>1.1405595312790364</c:v>
                </c:pt>
                <c:pt idx="543">
                  <c:v>1.4065564794253671</c:v>
                </c:pt>
                <c:pt idx="544">
                  <c:v>1.3080435910204358</c:v>
                </c:pt>
                <c:pt idx="545">
                  <c:v>1.3214892964605482</c:v>
                </c:pt>
                <c:pt idx="546">
                  <c:v>1.5157690207111951</c:v>
                </c:pt>
                <c:pt idx="547">
                  <c:v>1.5708447394086544</c:v>
                </c:pt>
                <c:pt idx="548">
                  <c:v>1.3501761997578026</c:v>
                </c:pt>
                <c:pt idx="549">
                  <c:v>1.2931341084381813</c:v>
                </c:pt>
                <c:pt idx="550">
                  <c:v>1.3462451197044221</c:v>
                </c:pt>
                <c:pt idx="551">
                  <c:v>1.9428826449755601</c:v>
                </c:pt>
                <c:pt idx="552">
                  <c:v>2.3136886904574361</c:v>
                </c:pt>
                <c:pt idx="553">
                  <c:v>3.44559363070735</c:v>
                </c:pt>
                <c:pt idx="554">
                  <c:v>3.0929818879644806</c:v>
                </c:pt>
                <c:pt idx="555">
                  <c:v>3.9399438186782358</c:v>
                </c:pt>
                <c:pt idx="556">
                  <c:v>4.4057988943572042</c:v>
                </c:pt>
                <c:pt idx="557">
                  <c:v>4.1465862602129224</c:v>
                </c:pt>
                <c:pt idx="558">
                  <c:v>4.4043522289635355</c:v>
                </c:pt>
                <c:pt idx="559">
                  <c:v>5.0753470497355391</c:v>
                </c:pt>
                <c:pt idx="560">
                  <c:v>5.8229641202477449</c:v>
                </c:pt>
                <c:pt idx="561">
                  <c:v>6.8615456394114105</c:v>
                </c:pt>
                <c:pt idx="562">
                  <c:v>8.6725957512019924</c:v>
                </c:pt>
                <c:pt idx="563">
                  <c:v>9.6673301928239077</c:v>
                </c:pt>
                <c:pt idx="564">
                  <c:v>9.2473021338749533</c:v>
                </c:pt>
                <c:pt idx="565">
                  <c:v>8.7964607939720718</c:v>
                </c:pt>
                <c:pt idx="566">
                  <c:v>9.4659435684300401</c:v>
                </c:pt>
                <c:pt idx="567">
                  <c:v>9.8889187679037462</c:v>
                </c:pt>
                <c:pt idx="568">
                  <c:v>10.163544945241743</c:v>
                </c:pt>
                <c:pt idx="569">
                  <c:v>9.83330853900965</c:v>
                </c:pt>
                <c:pt idx="570">
                  <c:v>10.486723955642026</c:v>
                </c:pt>
                <c:pt idx="571">
                  <c:v>10.897093479414959</c:v>
                </c:pt>
                <c:pt idx="572">
                  <c:v>11.58649392597869</c:v>
                </c:pt>
                <c:pt idx="573">
                  <c:v>11.359113025002367</c:v>
                </c:pt>
                <c:pt idx="574">
                  <c:v>11.978261474243503</c:v>
                </c:pt>
                <c:pt idx="575">
                  <c:v>12.235069498347874</c:v>
                </c:pt>
                <c:pt idx="576">
                  <c:v>12.766275437549023</c:v>
                </c:pt>
                <c:pt idx="577">
                  <c:v>11.749420998317351</c:v>
                </c:pt>
                <c:pt idx="578">
                  <c:v>12.069850813698459</c:v>
                </c:pt>
                <c:pt idx="579">
                  <c:v>11.587306124083824</c:v>
                </c:pt>
                <c:pt idx="580">
                  <c:v>10.472447796066998</c:v>
                </c:pt>
                <c:pt idx="581">
                  <c:v>11.145742533420115</c:v>
                </c:pt>
                <c:pt idx="582">
                  <c:v>10.897921432394696</c:v>
                </c:pt>
                <c:pt idx="583">
                  <c:v>12.779527684369222</c:v>
                </c:pt>
                <c:pt idx="584">
                  <c:v>12.783535076197834</c:v>
                </c:pt>
                <c:pt idx="585">
                  <c:v>11.816454589833588</c:v>
                </c:pt>
                <c:pt idx="586">
                  <c:v>13.578320721189188</c:v>
                </c:pt>
                <c:pt idx="587">
                  <c:v>14.332841807173457</c:v>
                </c:pt>
                <c:pt idx="588">
                  <c:v>15.978603562708278</c:v>
                </c:pt>
                <c:pt idx="589">
                  <c:v>18.12995513821572</c:v>
                </c:pt>
                <c:pt idx="590">
                  <c:v>16.050683340268936</c:v>
                </c:pt>
                <c:pt idx="591">
                  <c:v>19.300992377771681</c:v>
                </c:pt>
                <c:pt idx="592">
                  <c:v>20.822382826355373</c:v>
                </c:pt>
                <c:pt idx="593">
                  <c:v>20.688408065990622</c:v>
                </c:pt>
                <c:pt idx="594">
                  <c:v>21.387594488020678</c:v>
                </c:pt>
                <c:pt idx="595">
                  <c:v>20.488210821769137</c:v>
                </c:pt>
                <c:pt idx="596">
                  <c:v>20.396688957929332</c:v>
                </c:pt>
                <c:pt idx="597">
                  <c:v>20.098602797004844</c:v>
                </c:pt>
                <c:pt idx="598">
                  <c:v>21.945062146191731</c:v>
                </c:pt>
                <c:pt idx="599">
                  <c:v>22.943427853505405</c:v>
                </c:pt>
                <c:pt idx="600">
                  <c:v>21.058927506157914</c:v>
                </c:pt>
                <c:pt idx="601">
                  <c:v>19.6938660921208</c:v>
                </c:pt>
                <c:pt idx="602">
                  <c:v>19.796808712753489</c:v>
                </c:pt>
                <c:pt idx="603">
                  <c:v>19.093244208587095</c:v>
                </c:pt>
                <c:pt idx="604">
                  <c:v>18.0272663115508</c:v>
                </c:pt>
                <c:pt idx="605">
                  <c:v>19.326972705979948</c:v>
                </c:pt>
                <c:pt idx="606">
                  <c:v>18.605837475002268</c:v>
                </c:pt>
                <c:pt idx="607">
                  <c:v>17.741243054025691</c:v>
                </c:pt>
                <c:pt idx="608">
                  <c:v>16.756445874788831</c:v>
                </c:pt>
                <c:pt idx="609">
                  <c:v>16.706204618000971</c:v>
                </c:pt>
                <c:pt idx="610">
                  <c:v>15.185088174309087</c:v>
                </c:pt>
                <c:pt idx="611">
                  <c:v>14.7389948695364</c:v>
                </c:pt>
                <c:pt idx="612">
                  <c:v>14.838320387677292</c:v>
                </c:pt>
                <c:pt idx="613">
                  <c:v>14.203257537179322</c:v>
                </c:pt>
                <c:pt idx="614">
                  <c:v>13.693328541523615</c:v>
                </c:pt>
                <c:pt idx="615">
                  <c:v>12.902116093619544</c:v>
                </c:pt>
                <c:pt idx="616">
                  <c:v>11.5002532036535</c:v>
                </c:pt>
                <c:pt idx="617">
                  <c:v>12.273752534883601</c:v>
                </c:pt>
                <c:pt idx="618">
                  <c:v>12.55081017017449</c:v>
                </c:pt>
                <c:pt idx="619">
                  <c:v>11.169496474208385</c:v>
                </c:pt>
                <c:pt idx="620">
                  <c:v>11.401730503844592</c:v>
                </c:pt>
                <c:pt idx="621">
                  <c:v>10.85311711868801</c:v>
                </c:pt>
                <c:pt idx="622">
                  <c:v>11.800272295006852</c:v>
                </c:pt>
                <c:pt idx="623">
                  <c:v>11.839903475828617</c:v>
                </c:pt>
                <c:pt idx="624">
                  <c:v>11.39616478867584</c:v>
                </c:pt>
                <c:pt idx="625">
                  <c:v>10.080028412890806</c:v>
                </c:pt>
                <c:pt idx="626">
                  <c:v>10.348947519552645</c:v>
                </c:pt>
                <c:pt idx="627">
                  <c:v>11.625337335083309</c:v>
                </c:pt>
                <c:pt idx="628">
                  <c:v>12.464570839755222</c:v>
                </c:pt>
                <c:pt idx="629">
                  <c:v>14.152418639911692</c:v>
                </c:pt>
                <c:pt idx="630">
                  <c:v>13.83898485100287</c:v>
                </c:pt>
                <c:pt idx="631">
                  <c:v>13.909523390473485</c:v>
                </c:pt>
                <c:pt idx="632">
                  <c:v>14.60503544318159</c:v>
                </c:pt>
                <c:pt idx="633">
                  <c:v>14.798327379779156</c:v>
                </c:pt>
                <c:pt idx="634">
                  <c:v>14.158223125469981</c:v>
                </c:pt>
                <c:pt idx="635">
                  <c:v>13.058954081674857</c:v>
                </c:pt>
                <c:pt idx="636">
                  <c:v>12.406848389014618</c:v>
                </c:pt>
                <c:pt idx="637">
                  <c:v>12.157618906263949</c:v>
                </c:pt>
                <c:pt idx="638">
                  <c:v>12.715190850353741</c:v>
                </c:pt>
                <c:pt idx="639">
                  <c:v>12.871743416005023</c:v>
                </c:pt>
                <c:pt idx="640">
                  <c:v>12.620405168626277</c:v>
                </c:pt>
                <c:pt idx="641">
                  <c:v>11.335028000591164</c:v>
                </c:pt>
                <c:pt idx="642">
                  <c:v>10.238358800748664</c:v>
                </c:pt>
                <c:pt idx="643">
                  <c:v>10.29217698273164</c:v>
                </c:pt>
                <c:pt idx="644">
                  <c:v>10.057149806993889</c:v>
                </c:pt>
                <c:pt idx="645">
                  <c:v>10.653818348432853</c:v>
                </c:pt>
                <c:pt idx="646">
                  <c:v>9.2684838036018018</c:v>
                </c:pt>
                <c:pt idx="647">
                  <c:v>8.452502178317129</c:v>
                </c:pt>
                <c:pt idx="648">
                  <c:v>7.7072776389205657</c:v>
                </c:pt>
                <c:pt idx="649">
                  <c:v>7.8699341160996532</c:v>
                </c:pt>
                <c:pt idx="650">
                  <c:v>8.8202088593064083</c:v>
                </c:pt>
                <c:pt idx="651">
                  <c:v>7.6443630001095908</c:v>
                </c:pt>
                <c:pt idx="652">
                  <c:v>6.7855964855959945</c:v>
                </c:pt>
                <c:pt idx="653">
                  <c:v>6.6384799215244392</c:v>
                </c:pt>
                <c:pt idx="654">
                  <c:v>6.8049242477082279</c:v>
                </c:pt>
                <c:pt idx="655">
                  <c:v>7.0032802880937908</c:v>
                </c:pt>
                <c:pt idx="656">
                  <c:v>6.8897391526020435</c:v>
                </c:pt>
                <c:pt idx="657">
                  <c:v>6.1930451364707473</c:v>
                </c:pt>
                <c:pt idx="658">
                  <c:v>6.7537380605069153</c:v>
                </c:pt>
                <c:pt idx="659">
                  <c:v>6.3875789334138595</c:v>
                </c:pt>
                <c:pt idx="660">
                  <c:v>6.6341992950060167</c:v>
                </c:pt>
                <c:pt idx="661">
                  <c:v>7.217031206756042</c:v>
                </c:pt>
                <c:pt idx="662">
                  <c:v>8.1601237204717023</c:v>
                </c:pt>
                <c:pt idx="663">
                  <c:v>8.1470113349790108</c:v>
                </c:pt>
                <c:pt idx="664">
                  <c:v>7.6106633286167042</c:v>
                </c:pt>
                <c:pt idx="665">
                  <c:v>6.9402097302957664</c:v>
                </c:pt>
                <c:pt idx="666">
                  <c:v>6.3428631213091275</c:v>
                </c:pt>
                <c:pt idx="667">
                  <c:v>5.9792561715773829</c:v>
                </c:pt>
                <c:pt idx="668">
                  <c:v>5.8110446478547502</c:v>
                </c:pt>
                <c:pt idx="669">
                  <c:v>6.0540814748305714</c:v>
                </c:pt>
                <c:pt idx="670">
                  <c:v>5.8662337991812361</c:v>
                </c:pt>
                <c:pt idx="671">
                  <c:v>6.0383963436175883</c:v>
                </c:pt>
                <c:pt idx="672">
                  <c:v>6.1716878546089333</c:v>
                </c:pt>
                <c:pt idx="673">
                  <c:v>5.6356451021393266</c:v>
                </c:pt>
                <c:pt idx="674">
                  <c:v>5.4920601372266447</c:v>
                </c:pt>
                <c:pt idx="675">
                  <c:v>5.3166966492972385</c:v>
                </c:pt>
                <c:pt idx="676">
                  <c:v>4.947376287128284</c:v>
                </c:pt>
                <c:pt idx="677">
                  <c:v>5.1539037540650856</c:v>
                </c:pt>
                <c:pt idx="678">
                  <c:v>4.2774771350276115</c:v>
                </c:pt>
                <c:pt idx="679">
                  <c:v>3.829225215120351</c:v>
                </c:pt>
                <c:pt idx="680">
                  <c:v>3.5524502182233189</c:v>
                </c:pt>
                <c:pt idx="681">
                  <c:v>4.0915969845484312</c:v>
                </c:pt>
                <c:pt idx="682">
                  <c:v>3.4729294923952754</c:v>
                </c:pt>
                <c:pt idx="683">
                  <c:v>3.2976499888928537</c:v>
                </c:pt>
                <c:pt idx="684">
                  <c:v>3.2969081746879478</c:v>
                </c:pt>
                <c:pt idx="685">
                  <c:v>3.2563632162242708</c:v>
                </c:pt>
                <c:pt idx="686">
                  <c:v>2.3013945079969851</c:v>
                </c:pt>
                <c:pt idx="687">
                  <c:v>1.9682001476130147</c:v>
                </c:pt>
                <c:pt idx="688">
                  <c:v>1.9270422363823254</c:v>
                </c:pt>
                <c:pt idx="689">
                  <c:v>2.1957553961115863</c:v>
                </c:pt>
                <c:pt idx="690">
                  <c:v>2.1634834407786236</c:v>
                </c:pt>
                <c:pt idx="691">
                  <c:v>1.527261030372939</c:v>
                </c:pt>
                <c:pt idx="692">
                  <c:v>1.5111527546641188</c:v>
                </c:pt>
                <c:pt idx="693">
                  <c:v>1.3403801145413237</c:v>
                </c:pt>
                <c:pt idx="694">
                  <c:v>0.47185606024430804</c:v>
                </c:pt>
                <c:pt idx="695">
                  <c:v>0.42187112745327493</c:v>
                </c:pt>
                <c:pt idx="696">
                  <c:v>9.4995562338157313E-2</c:v>
                </c:pt>
                <c:pt idx="697">
                  <c:v>0.14567211211454545</c:v>
                </c:pt>
                <c:pt idx="698">
                  <c:v>0.12790805283557916</c:v>
                </c:pt>
                <c:pt idx="699">
                  <c:v>-1.6643065766155374E-2</c:v>
                </c:pt>
                <c:pt idx="700">
                  <c:v>0.25872902369626249</c:v>
                </c:pt>
                <c:pt idx="701">
                  <c:v>-0.24973113380896272</c:v>
                </c:pt>
                <c:pt idx="702">
                  <c:v>-0.37072104910159531</c:v>
                </c:pt>
                <c:pt idx="703">
                  <c:v>-0.71215032959552982</c:v>
                </c:pt>
                <c:pt idx="704">
                  <c:v>-0.46560412770652526</c:v>
                </c:pt>
                <c:pt idx="705">
                  <c:v>0.41379034182019669</c:v>
                </c:pt>
                <c:pt idx="706">
                  <c:v>1.0404257390267784</c:v>
                </c:pt>
                <c:pt idx="707">
                  <c:v>0.86408777304331164</c:v>
                </c:pt>
                <c:pt idx="708">
                  <c:v>0.58914196841780875</c:v>
                </c:pt>
                <c:pt idx="709">
                  <c:v>0.46284315376261453</c:v>
                </c:pt>
                <c:pt idx="710">
                  <c:v>3.4253569124081729E-2</c:v>
                </c:pt>
                <c:pt idx="711">
                  <c:v>0.13000069102623968</c:v>
                </c:pt>
                <c:pt idx="712">
                  <c:v>0.1705155088898378</c:v>
                </c:pt>
                <c:pt idx="713">
                  <c:v>1.1119929888462092</c:v>
                </c:pt>
                <c:pt idx="714">
                  <c:v>0.75755492051754025</c:v>
                </c:pt>
                <c:pt idx="715">
                  <c:v>0.6600489553402733</c:v>
                </c:pt>
                <c:pt idx="716">
                  <c:v>1.3994682468431625</c:v>
                </c:pt>
                <c:pt idx="717">
                  <c:v>1.9743806840867135</c:v>
                </c:pt>
                <c:pt idx="718">
                  <c:v>2.0699499368674248</c:v>
                </c:pt>
                <c:pt idx="719">
                  <c:v>2.3920707609927936</c:v>
                </c:pt>
                <c:pt idx="720">
                  <c:v>2.1309313844264119</c:v>
                </c:pt>
                <c:pt idx="721">
                  <c:v>1.3199271657547431</c:v>
                </c:pt>
                <c:pt idx="722">
                  <c:v>1.7450213296475523</c:v>
                </c:pt>
                <c:pt idx="723">
                  <c:v>2.3317023616898807</c:v>
                </c:pt>
                <c:pt idx="724">
                  <c:v>3.1646174424618829</c:v>
                </c:pt>
                <c:pt idx="725">
                  <c:v>2.1634165188574297</c:v>
                </c:pt>
                <c:pt idx="726">
                  <c:v>2.6625110131146208</c:v>
                </c:pt>
                <c:pt idx="727">
                  <c:v>2.6191012441646437</c:v>
                </c:pt>
                <c:pt idx="728">
                  <c:v>5.3007738062639751</c:v>
                </c:pt>
                <c:pt idx="729">
                  <c:v>4.4866629574052537</c:v>
                </c:pt>
                <c:pt idx="730">
                  <c:v>5.2092133359171768</c:v>
                </c:pt>
                <c:pt idx="731">
                  <c:v>6.8830655687881386</c:v>
                </c:pt>
                <c:pt idx="732">
                  <c:v>6.6134847698929811</c:v>
                </c:pt>
                <c:pt idx="733">
                  <c:v>5.7627660107056844</c:v>
                </c:pt>
                <c:pt idx="734">
                  <c:v>6.7216180746502943</c:v>
                </c:pt>
                <c:pt idx="735">
                  <c:v>8.8004887696529259</c:v>
                </c:pt>
                <c:pt idx="736">
                  <c:v>11.49569592303709</c:v>
                </c:pt>
                <c:pt idx="737">
                  <c:v>11.822113069212243</c:v>
                </c:pt>
                <c:pt idx="738">
                  <c:v>7.6693918310670313</c:v>
                </c:pt>
                <c:pt idx="739">
                  <c:v>4.4776413704304359</c:v>
                </c:pt>
                <c:pt idx="740">
                  <c:v>4.6752204587792754</c:v>
                </c:pt>
                <c:pt idx="741">
                  <c:v>5.6250185755852904</c:v>
                </c:pt>
                <c:pt idx="742">
                  <c:v>6.1522844156407466</c:v>
                </c:pt>
                <c:pt idx="743">
                  <c:v>5.5891806080988804</c:v>
                </c:pt>
                <c:pt idx="744">
                  <c:v>4.7856081021327181</c:v>
                </c:pt>
                <c:pt idx="745">
                  <c:v>6.1388030003340761</c:v>
                </c:pt>
                <c:pt idx="746">
                  <c:v>5.8659285891144846</c:v>
                </c:pt>
                <c:pt idx="747">
                  <c:v>3.3441290295412029</c:v>
                </c:pt>
                <c:pt idx="748">
                  <c:v>2.3685293789536681</c:v>
                </c:pt>
                <c:pt idx="749">
                  <c:v>1.6709530669874759</c:v>
                </c:pt>
                <c:pt idx="750">
                  <c:v>2.5234162874507939</c:v>
                </c:pt>
                <c:pt idx="751">
                  <c:v>1.9782922008736108</c:v>
                </c:pt>
                <c:pt idx="752">
                  <c:v>2.6718216742730831</c:v>
                </c:pt>
                <c:pt idx="753">
                  <c:v>3.0453356200759467</c:v>
                </c:pt>
                <c:pt idx="754">
                  <c:v>2.4823196259041689</c:v>
                </c:pt>
                <c:pt idx="755">
                  <c:v>2.401752889296513</c:v>
                </c:pt>
                <c:pt idx="756">
                  <c:v>1.8590243874450945</c:v>
                </c:pt>
                <c:pt idx="757">
                  <c:v>2.0342416081432493</c:v>
                </c:pt>
                <c:pt idx="758">
                  <c:v>2.089366322113265</c:v>
                </c:pt>
                <c:pt idx="759">
                  <c:v>2.2240451291757912</c:v>
                </c:pt>
                <c:pt idx="760">
                  <c:v>2.6668000357842008</c:v>
                </c:pt>
                <c:pt idx="761">
                  <c:v>2.663956124707858</c:v>
                </c:pt>
                <c:pt idx="762">
                  <c:v>3.4221959496798053</c:v>
                </c:pt>
                <c:pt idx="763">
                  <c:v>3.208175779578271</c:v>
                </c:pt>
                <c:pt idx="764">
                  <c:v>3.4075101067354083</c:v>
                </c:pt>
                <c:pt idx="765">
                  <c:v>3.2752696415410369</c:v>
                </c:pt>
                <c:pt idx="766">
                  <c:v>2.8773835520448108</c:v>
                </c:pt>
                <c:pt idx="767">
                  <c:v>2.894267226528175</c:v>
                </c:pt>
                <c:pt idx="768">
                  <c:v>3.3770643524883841</c:v>
                </c:pt>
                <c:pt idx="769">
                  <c:v>3.5936045700573613</c:v>
                </c:pt>
                <c:pt idx="770">
                  <c:v>3.451284525367023</c:v>
                </c:pt>
                <c:pt idx="771">
                  <c:v>3.0970389820448165</c:v>
                </c:pt>
                <c:pt idx="772">
                  <c:v>3.0125013241473226</c:v>
                </c:pt>
                <c:pt idx="773">
                  <c:v>2.6407811725439334</c:v>
                </c:pt>
                <c:pt idx="774">
                  <c:v>2.2639548620727323</c:v>
                </c:pt>
                <c:pt idx="775">
                  <c:v>2.1480926455052822</c:v>
                </c:pt>
                <c:pt idx="776">
                  <c:v>2.0522777054283194</c:v>
                </c:pt>
                <c:pt idx="777">
                  <c:v>1.6407763603277914</c:v>
                </c:pt>
                <c:pt idx="778">
                  <c:v>1.5950931440512806</c:v>
                </c:pt>
                <c:pt idx="779">
                  <c:v>1.3512447370494343</c:v>
                </c:pt>
                <c:pt idx="780">
                  <c:v>0.97718855140294281</c:v>
                </c:pt>
                <c:pt idx="781">
                  <c:v>0.89151024273721013</c:v>
                </c:pt>
                <c:pt idx="782">
                  <c:v>0.75398240499017266</c:v>
                </c:pt>
                <c:pt idx="783">
                  <c:v>1.095052206163988</c:v>
                </c:pt>
                <c:pt idx="784">
                  <c:v>0.88766364430270617</c:v>
                </c:pt>
                <c:pt idx="785">
                  <c:v>0.77999404693440955</c:v>
                </c:pt>
                <c:pt idx="786">
                  <c:v>0.52273363638464687</c:v>
                </c:pt>
                <c:pt idx="787">
                  <c:v>0.49475767315493879</c:v>
                </c:pt>
                <c:pt idx="788">
                  <c:v>0.46730437522811918</c:v>
                </c:pt>
                <c:pt idx="789">
                  <c:v>0.21334977484517559</c:v>
                </c:pt>
                <c:pt idx="790">
                  <c:v>0.19658983094228777</c:v>
                </c:pt>
                <c:pt idx="791">
                  <c:v>0.21136162892289079</c:v>
                </c:pt>
                <c:pt idx="792">
                  <c:v>0.10175499263750609</c:v>
                </c:pt>
                <c:pt idx="793">
                  <c:v>4.5282539005549793E-2</c:v>
                </c:pt>
                <c:pt idx="794">
                  <c:v>0.12736600539994658</c:v>
                </c:pt>
                <c:pt idx="795">
                  <c:v>0.47911454052597602</c:v>
                </c:pt>
                <c:pt idx="796">
                  <c:v>0.5272485815202792</c:v>
                </c:pt>
                <c:pt idx="797">
                  <c:v>0.7024757080395192</c:v>
                </c:pt>
                <c:pt idx="798">
                  <c:v>0.37369339623140263</c:v>
                </c:pt>
                <c:pt idx="799">
                  <c:v>0.63680163066982765</c:v>
                </c:pt>
                <c:pt idx="800">
                  <c:v>1.3253414830126991</c:v>
                </c:pt>
                <c:pt idx="801">
                  <c:v>1.9929424704280247</c:v>
                </c:pt>
                <c:pt idx="802">
                  <c:v>2.590632805615904</c:v>
                </c:pt>
                <c:pt idx="803">
                  <c:v>2.9047937995315971</c:v>
                </c:pt>
                <c:pt idx="804">
                  <c:v>2.7591136662267601</c:v>
                </c:pt>
                <c:pt idx="805">
                  <c:v>2.3555062436478051</c:v>
                </c:pt>
                <c:pt idx="806">
                  <c:v>4.2795172953651983</c:v>
                </c:pt>
                <c:pt idx="807">
                  <c:v>3.5531819618417284</c:v>
                </c:pt>
                <c:pt idx="808">
                  <c:v>3.728949032419111</c:v>
                </c:pt>
                <c:pt idx="809">
                  <c:v>2.2631843829677152</c:v>
                </c:pt>
                <c:pt idx="810">
                  <c:v>1.7707768825494083</c:v>
                </c:pt>
                <c:pt idx="811">
                  <c:v>1.9336031002987326</c:v>
                </c:pt>
                <c:pt idx="812">
                  <c:v>1.8737699633398304</c:v>
                </c:pt>
                <c:pt idx="813">
                  <c:v>1.3709352876520846</c:v>
                </c:pt>
                <c:pt idx="814">
                  <c:v>1.5844639064646557</c:v>
                </c:pt>
                <c:pt idx="815">
                  <c:v>1.3630870640543629</c:v>
                </c:pt>
                <c:pt idx="816">
                  <c:v>1.7353230677864291</c:v>
                </c:pt>
                <c:pt idx="817">
                  <c:v>1.4530768377545034</c:v>
                </c:pt>
                <c:pt idx="818">
                  <c:v>2.2399624660174462</c:v>
                </c:pt>
                <c:pt idx="819">
                  <c:v>2.204980274014976</c:v>
                </c:pt>
                <c:pt idx="820">
                  <c:v>1.7450129562245014</c:v>
                </c:pt>
                <c:pt idx="821">
                  <c:v>2.1302964134999369</c:v>
                </c:pt>
                <c:pt idx="822">
                  <c:v>1.5585565783697994</c:v>
                </c:pt>
                <c:pt idx="823">
                  <c:v>2.118096401008585</c:v>
                </c:pt>
                <c:pt idx="824">
                  <c:v>1.4697777377950931</c:v>
                </c:pt>
                <c:pt idx="825">
                  <c:v>1.4750213598065232</c:v>
                </c:pt>
                <c:pt idx="826">
                  <c:v>1.7159137386557717</c:v>
                </c:pt>
                <c:pt idx="827">
                  <c:v>1.5982099323694605</c:v>
                </c:pt>
                <c:pt idx="828">
                  <c:v>1.8522124578308761</c:v>
                </c:pt>
                <c:pt idx="829">
                  <c:v>1.8573893671320141</c:v>
                </c:pt>
                <c:pt idx="830">
                  <c:v>1.7920937215136288</c:v>
                </c:pt>
                <c:pt idx="831">
                  <c:v>1.8269103107072953</c:v>
                </c:pt>
                <c:pt idx="832">
                  <c:v>3.7507621732115917</c:v>
                </c:pt>
                <c:pt idx="833">
                  <c:v>3.268577301007344</c:v>
                </c:pt>
                <c:pt idx="834">
                  <c:v>2.9560561514864006</c:v>
                </c:pt>
                <c:pt idx="835">
                  <c:v>2.761829294700572</c:v>
                </c:pt>
                <c:pt idx="836">
                  <c:v>2.5988894273492891</c:v>
                </c:pt>
                <c:pt idx="837">
                  <c:v>2.4199453333684762</c:v>
                </c:pt>
                <c:pt idx="838">
                  <c:v>2.8068665197190974</c:v>
                </c:pt>
                <c:pt idx="839">
                  <c:v>2.9949129295654684</c:v>
                </c:pt>
                <c:pt idx="840">
                  <c:v>3.3430849113313323</c:v>
                </c:pt>
                <c:pt idx="841">
                  <c:v>3.7005063711898325</c:v>
                </c:pt>
                <c:pt idx="842">
                  <c:v>3.924583602687072</c:v>
                </c:pt>
                <c:pt idx="843">
                  <c:v>4.5381545430962431</c:v>
                </c:pt>
                <c:pt idx="844">
                  <c:v>4.7117928621239935</c:v>
                </c:pt>
                <c:pt idx="845">
                  <c:v>4.5257553261766592</c:v>
                </c:pt>
                <c:pt idx="846">
                  <c:v>3.8360684781669665</c:v>
                </c:pt>
                <c:pt idx="847">
                  <c:v>4.3253669505899115</c:v>
                </c:pt>
                <c:pt idx="848">
                  <c:v>4.2624597001428546</c:v>
                </c:pt>
                <c:pt idx="849">
                  <c:v>5.2239721118436595</c:v>
                </c:pt>
                <c:pt idx="850">
                  <c:v>5.8228895246899137</c:v>
                </c:pt>
                <c:pt idx="851">
                  <c:v>6.2682924512783718</c:v>
                </c:pt>
                <c:pt idx="852">
                  <c:v>6.8925098918402341</c:v>
                </c:pt>
                <c:pt idx="853">
                  <c:v>7.5427159203111458</c:v>
                </c:pt>
                <c:pt idx="854">
                  <c:v>8.5899258013133863</c:v>
                </c:pt>
                <c:pt idx="855">
                  <c:v>9.1171467815225817</c:v>
                </c:pt>
                <c:pt idx="856">
                  <c:v>8.4890891056039077</c:v>
                </c:pt>
                <c:pt idx="857">
                  <c:v>8.5208883764533141</c:v>
                </c:pt>
                <c:pt idx="858">
                  <c:v>8.4989647402782715</c:v>
                </c:pt>
                <c:pt idx="859">
                  <c:v>8.6509723019654086</c:v>
                </c:pt>
                <c:pt idx="860">
                  <c:v>8.0685654470474333</c:v>
                </c:pt>
                <c:pt idx="861">
                  <c:v>6.3428999348634516</c:v>
                </c:pt>
                <c:pt idx="862">
                  <c:v>6.1473342066060184</c:v>
                </c:pt>
                <c:pt idx="863">
                  <c:v>6.0530745958770051</c:v>
                </c:pt>
                <c:pt idx="864">
                  <c:v>5.5025378586312153</c:v>
                </c:pt>
                <c:pt idx="865">
                  <c:v>5.2191647269011767</c:v>
                </c:pt>
                <c:pt idx="866">
                  <c:v>4.8248759205921541</c:v>
                </c:pt>
                <c:pt idx="867">
                  <c:v>4.9467973583546874</c:v>
                </c:pt>
                <c:pt idx="868">
                  <c:v>4.6081989724480623</c:v>
                </c:pt>
                <c:pt idx="869">
                  <c:v>4.5840412885179669</c:v>
                </c:pt>
                <c:pt idx="870">
                  <c:v>4.9740683957698684</c:v>
                </c:pt>
                <c:pt idx="871">
                  <c:v>4.6597703273681406</c:v>
                </c:pt>
                <c:pt idx="872">
                  <c:v>4.6556660483193433</c:v>
                </c:pt>
                <c:pt idx="873">
                  <c:v>4.887500398203164</c:v>
                </c:pt>
                <c:pt idx="874">
                  <c:v>5.5263669186555546</c:v>
                </c:pt>
                <c:pt idx="875">
                  <c:v>4.9955013472208858</c:v>
                </c:pt>
                <c:pt idx="876">
                  <c:v>5.139734598192323</c:v>
                </c:pt>
                <c:pt idx="877">
                  <c:v>5.0173838620012612</c:v>
                </c:pt>
                <c:pt idx="878">
                  <c:v>4.9237610682277539</c:v>
                </c:pt>
                <c:pt idx="879">
                  <c:v>5.2866776371424447</c:v>
                </c:pt>
                <c:pt idx="880">
                  <c:v>5.0545435871559494</c:v>
                </c:pt>
                <c:pt idx="881">
                  <c:v>4.6582311491000929</c:v>
                </c:pt>
                <c:pt idx="882">
                  <c:v>5.2618574736122028</c:v>
                </c:pt>
                <c:pt idx="883">
                  <c:v>5.2090825037041775</c:v>
                </c:pt>
                <c:pt idx="884">
                  <c:v>5.2399910606462452</c:v>
                </c:pt>
                <c:pt idx="885">
                  <c:v>5.1421472404880024</c:v>
                </c:pt>
                <c:pt idx="886">
                  <c:v>5.1892054506076732</c:v>
                </c:pt>
                <c:pt idx="887">
                  <c:v>5.0563731429743513</c:v>
                </c:pt>
                <c:pt idx="888">
                  <c:v>4.4980380397420561</c:v>
                </c:pt>
                <c:pt idx="889">
                  <c:v>3.966753636687784</c:v>
                </c:pt>
                <c:pt idx="890">
                  <c:v>4.4040698875177675</c:v>
                </c:pt>
                <c:pt idx="891">
                  <c:v>3.5509504911800995</c:v>
                </c:pt>
                <c:pt idx="892">
                  <c:v>3.7930838051078304</c:v>
                </c:pt>
                <c:pt idx="893">
                  <c:v>3.9224971263038899</c:v>
                </c:pt>
                <c:pt idx="894">
                  <c:v>4.0894055987090905</c:v>
                </c:pt>
                <c:pt idx="895">
                  <c:v>3.3063370260845257</c:v>
                </c:pt>
                <c:pt idx="896">
                  <c:v>2.928418471052634</c:v>
                </c:pt>
                <c:pt idx="897">
                  <c:v>2.6156529280764484</c:v>
                </c:pt>
                <c:pt idx="898">
                  <c:v>2.5142656721136234</c:v>
                </c:pt>
                <c:pt idx="899">
                  <c:v>2.5751173516214498</c:v>
                </c:pt>
                <c:pt idx="900">
                  <c:v>2.125760762803746</c:v>
                </c:pt>
                <c:pt idx="901">
                  <c:v>2.7357034148335195</c:v>
                </c:pt>
                <c:pt idx="902">
                  <c:v>2.5197030228829584</c:v>
                </c:pt>
                <c:pt idx="903">
                  <c:v>2.3421265258723265</c:v>
                </c:pt>
                <c:pt idx="904">
                  <c:v>2.3028648618245029</c:v>
                </c:pt>
                <c:pt idx="905">
                  <c:v>2.6664332495147374</c:v>
                </c:pt>
                <c:pt idx="906">
                  <c:v>3.5922573332203349</c:v>
                </c:pt>
                <c:pt idx="907">
                  <c:v>4.5882232351619159</c:v>
                </c:pt>
                <c:pt idx="908">
                  <c:v>5.7643765584201336</c:v>
                </c:pt>
                <c:pt idx="909">
                  <c:v>6.1738448875093432</c:v>
                </c:pt>
                <c:pt idx="910">
                  <c:v>6.5419392829480731</c:v>
                </c:pt>
                <c:pt idx="911">
                  <c:v>6.6812566670112634</c:v>
                </c:pt>
                <c:pt idx="912">
                  <c:v>6.1738277524309275</c:v>
                </c:pt>
                <c:pt idx="913">
                  <c:v>6.4776382268886401</c:v>
                </c:pt>
                <c:pt idx="914">
                  <c:v>6.767275490370686</c:v>
                </c:pt>
                <c:pt idx="915">
                  <c:v>7.3517167339000213</c:v>
                </c:pt>
                <c:pt idx="916">
                  <c:v>7.4939839647801687</c:v>
                </c:pt>
                <c:pt idx="917">
                  <c:v>6.9019669117590574</c:v>
                </c:pt>
                <c:pt idx="918">
                  <c:v>6.8413921389042045</c:v>
                </c:pt>
                <c:pt idx="919">
                  <c:v>7.1515956003245655</c:v>
                </c:pt>
                <c:pt idx="920">
                  <c:v>7.7185934144398249</c:v>
                </c:pt>
                <c:pt idx="921">
                  <c:v>7.5276447898940848</c:v>
                </c:pt>
                <c:pt idx="922">
                  <c:v>8.0976565998931012</c:v>
                </c:pt>
                <c:pt idx="923">
                  <c:v>8.2243026681726406</c:v>
                </c:pt>
                <c:pt idx="924">
                  <c:v>9.0562282360459374</c:v>
                </c:pt>
                <c:pt idx="925">
                  <c:v>9.7113963066147537</c:v>
                </c:pt>
                <c:pt idx="926">
                  <c:v>8.7645333099578426</c:v>
                </c:pt>
                <c:pt idx="927">
                  <c:v>8.4842049363835024</c:v>
                </c:pt>
                <c:pt idx="928">
                  <c:v>7.8659840672857655</c:v>
                </c:pt>
                <c:pt idx="929">
                  <c:v>7.9493278886214949</c:v>
                </c:pt>
                <c:pt idx="930">
                  <c:v>8.8311945219354424</c:v>
                </c:pt>
                <c:pt idx="931">
                  <c:v>8.9673331037260962</c:v>
                </c:pt>
                <c:pt idx="932">
                  <c:v>9.219870930134725</c:v>
                </c:pt>
                <c:pt idx="933">
                  <c:v>8.4802958149496366</c:v>
                </c:pt>
                <c:pt idx="934">
                  <c:v>9.6490594833281538</c:v>
                </c:pt>
                <c:pt idx="935">
                  <c:v>9.2399738621702863</c:v>
                </c:pt>
                <c:pt idx="936">
                  <c:v>9.430230165360431</c:v>
                </c:pt>
                <c:pt idx="937">
                  <c:v>9.5921576369168928</c:v>
                </c:pt>
                <c:pt idx="938">
                  <c:v>8.7839141185195651</c:v>
                </c:pt>
                <c:pt idx="939">
                  <c:v>9.09689336465979</c:v>
                </c:pt>
                <c:pt idx="940">
                  <c:v>9.614201102675235</c:v>
                </c:pt>
                <c:pt idx="941">
                  <c:v>9.3874907192741901</c:v>
                </c:pt>
                <c:pt idx="942">
                  <c:v>8.702933758107946</c:v>
                </c:pt>
                <c:pt idx="943">
                  <c:v>8.707125715379771</c:v>
                </c:pt>
                <c:pt idx="944">
                  <c:v>8.2448301993242978</c:v>
                </c:pt>
                <c:pt idx="945">
                  <c:v>7.9345793900333161</c:v>
                </c:pt>
                <c:pt idx="946">
                  <c:v>7.6746692278834718</c:v>
                </c:pt>
                <c:pt idx="947">
                  <c:v>7.1912952111065964</c:v>
                </c:pt>
                <c:pt idx="948">
                  <c:v>7.0989980867824451</c:v>
                </c:pt>
                <c:pt idx="949">
                  <c:v>7.271334212911702</c:v>
                </c:pt>
                <c:pt idx="950">
                  <c:v>7.3958868536483395</c:v>
                </c:pt>
                <c:pt idx="951">
                  <c:v>7.045081420659594</c:v>
                </c:pt>
                <c:pt idx="952">
                  <c:v>6.9477751233636855</c:v>
                </c:pt>
                <c:pt idx="953">
                  <c:v>7.8421326087377263</c:v>
                </c:pt>
                <c:pt idx="954">
                  <c:v>7.9987748691360796</c:v>
                </c:pt>
                <c:pt idx="955">
                  <c:v>7.6940430819550194</c:v>
                </c:pt>
                <c:pt idx="956">
                  <c:v>7.3383540318995486</c:v>
                </c:pt>
                <c:pt idx="957">
                  <c:v>7.3880603084445706</c:v>
                </c:pt>
                <c:pt idx="958">
                  <c:v>7.7210399293120222</c:v>
                </c:pt>
                <c:pt idx="959">
                  <c:v>7.5528614013609321</c:v>
                </c:pt>
                <c:pt idx="960">
                  <c:v>7.1683522215135582</c:v>
                </c:pt>
                <c:pt idx="961">
                  <c:v>7.3516529056006128</c:v>
                </c:pt>
                <c:pt idx="962">
                  <c:v>7.7126508897905595</c:v>
                </c:pt>
                <c:pt idx="963">
                  <c:v>7.1106998347883277</c:v>
                </c:pt>
                <c:pt idx="964">
                  <c:v>7.7745682714216553</c:v>
                </c:pt>
                <c:pt idx="965">
                  <c:v>8.1082703271562071</c:v>
                </c:pt>
                <c:pt idx="966">
                  <c:v>6.9199347211987448</c:v>
                </c:pt>
                <c:pt idx="967">
                  <c:v>6.4549601530282299</c:v>
                </c:pt>
                <c:pt idx="968">
                  <c:v>6.8942850330089538</c:v>
                </c:pt>
                <c:pt idx="969">
                  <c:v>7.2994372496766662</c:v>
                </c:pt>
                <c:pt idx="970">
                  <c:v>7.853134377742947</c:v>
                </c:pt>
                <c:pt idx="971">
                  <c:v>7.2707090147332298</c:v>
                </c:pt>
                <c:pt idx="972">
                  <c:v>7.366013222327819</c:v>
                </c:pt>
                <c:pt idx="973">
                  <c:v>7.8694634929069167</c:v>
                </c:pt>
                <c:pt idx="974">
                  <c:v>6.9700011174505061</c:v>
                </c:pt>
                <c:pt idx="975">
                  <c:v>7.85207065155668</c:v>
                </c:pt>
                <c:pt idx="976">
                  <c:v>7.8878622355723138</c:v>
                </c:pt>
                <c:pt idx="977">
                  <c:v>7.5826539011637379</c:v>
                </c:pt>
                <c:pt idx="978">
                  <c:v>7.9388254587297968</c:v>
                </c:pt>
                <c:pt idx="979">
                  <c:v>7.9526456971065542</c:v>
                </c:pt>
                <c:pt idx="980">
                  <c:v>8.3647410496516734</c:v>
                </c:pt>
                <c:pt idx="981">
                  <c:v>8.1557193317067753</c:v>
                </c:pt>
                <c:pt idx="982">
                  <c:v>7.8721914989994488</c:v>
                </c:pt>
                <c:pt idx="983">
                  <c:v>7.3877305716807964</c:v>
                </c:pt>
                <c:pt idx="984">
                  <c:v>7.7613476253368407</c:v>
                </c:pt>
                <c:pt idx="985">
                  <c:v>8.2734816900954051</c:v>
                </c:pt>
                <c:pt idx="986">
                  <c:v>9.0162417421966747</c:v>
                </c:pt>
                <c:pt idx="987">
                  <c:v>9.5785318494272946</c:v>
                </c:pt>
                <c:pt idx="988">
                  <c:v>9.5452105204063873</c:v>
                </c:pt>
                <c:pt idx="989">
                  <c:v>10.184189512313305</c:v>
                </c:pt>
                <c:pt idx="990">
                  <c:v>9.5901928784292068</c:v>
                </c:pt>
                <c:pt idx="991">
                  <c:v>9.4807220502746574</c:v>
                </c:pt>
                <c:pt idx="992">
                  <c:v>10.025728588812687</c:v>
                </c:pt>
                <c:pt idx="993">
                  <c:v>9.8088088012045507</c:v>
                </c:pt>
                <c:pt idx="994">
                  <c:v>9.9119882297169415</c:v>
                </c:pt>
                <c:pt idx="995">
                  <c:v>10.256147961684244</c:v>
                </c:pt>
                <c:pt idx="996">
                  <c:v>9.6717502189904092</c:v>
                </c:pt>
                <c:pt idx="997">
                  <c:v>9.3646436768301342</c:v>
                </c:pt>
                <c:pt idx="998">
                  <c:v>9.0720214053954713</c:v>
                </c:pt>
                <c:pt idx="999">
                  <c:v>8.4046162934856063</c:v>
                </c:pt>
                <c:pt idx="1000">
                  <c:v>7.7467364454592715</c:v>
                </c:pt>
                <c:pt idx="1001">
                  <c:v>8.0706069944102037</c:v>
                </c:pt>
                <c:pt idx="1002">
                  <c:v>6.9239488907922411</c:v>
                </c:pt>
                <c:pt idx="1003">
                  <c:v>7.3864988723399954</c:v>
                </c:pt>
                <c:pt idx="1004">
                  <c:v>6.1417099135696844</c:v>
                </c:pt>
                <c:pt idx="1005">
                  <c:v>6.6059083335821924</c:v>
                </c:pt>
                <c:pt idx="1006">
                  <c:v>5.6718699162167194</c:v>
                </c:pt>
                <c:pt idx="1007">
                  <c:v>5.2065757442419578</c:v>
                </c:pt>
                <c:pt idx="1008">
                  <c:v>4.7825940929290542</c:v>
                </c:pt>
                <c:pt idx="1009">
                  <c:v>4.7248708545902041</c:v>
                </c:pt>
                <c:pt idx="1010">
                  <c:v>5.1118182256185616</c:v>
                </c:pt>
                <c:pt idx="1011">
                  <c:v>4.5748855761616571</c:v>
                </c:pt>
                <c:pt idx="1012">
                  <c:v>4.467339153571924</c:v>
                </c:pt>
                <c:pt idx="1013">
                  <c:v>3.5462098282662318</c:v>
                </c:pt>
                <c:pt idx="1014">
                  <c:v>2.8685344739032708</c:v>
                </c:pt>
                <c:pt idx="1015">
                  <c:v>3.1108617398453724</c:v>
                </c:pt>
                <c:pt idx="1016">
                  <c:v>2.9214650738834926</c:v>
                </c:pt>
                <c:pt idx="1017">
                  <c:v>3.2187522369246171</c:v>
                </c:pt>
                <c:pt idx="1018">
                  <c:v>2.3161987959310455</c:v>
                </c:pt>
                <c:pt idx="1019">
                  <c:v>2.3139202639947207</c:v>
                </c:pt>
                <c:pt idx="1020">
                  <c:v>2.7811401175728072</c:v>
                </c:pt>
                <c:pt idx="1021">
                  <c:v>2.2668493968028383</c:v>
                </c:pt>
                <c:pt idx="1022">
                  <c:v>1.5712969957997363</c:v>
                </c:pt>
                <c:pt idx="1023">
                  <c:v>1.7559143528411276</c:v>
                </c:pt>
                <c:pt idx="1024">
                  <c:v>2.4248923182709827</c:v>
                </c:pt>
                <c:pt idx="1025">
                  <c:v>2.0720573694756972</c:v>
                </c:pt>
                <c:pt idx="1026">
                  <c:v>1.6809477884461703</c:v>
                </c:pt>
                <c:pt idx="1027">
                  <c:v>2.0088565366573192</c:v>
                </c:pt>
                <c:pt idx="1028">
                  <c:v>2.3130215594318759</c:v>
                </c:pt>
                <c:pt idx="1029">
                  <c:v>2.3817818759631226</c:v>
                </c:pt>
                <c:pt idx="1030">
                  <c:v>2.6390313365978244</c:v>
                </c:pt>
                <c:pt idx="1031">
                  <c:v>2.4019029448968183</c:v>
                </c:pt>
                <c:pt idx="1032">
                  <c:v>2.7875499198711591</c:v>
                </c:pt>
                <c:pt idx="1033">
                  <c:v>3.1064835489238529</c:v>
                </c:pt>
                <c:pt idx="1034">
                  <c:v>3.0194936245894972</c:v>
                </c:pt>
                <c:pt idx="1035">
                  <c:v>2.6073678413418673</c:v>
                </c:pt>
                <c:pt idx="1036">
                  <c:v>2.3350715445471035</c:v>
                </c:pt>
                <c:pt idx="1037">
                  <c:v>2.2721426311457478</c:v>
                </c:pt>
                <c:pt idx="1038">
                  <c:v>2.1428881968349618</c:v>
                </c:pt>
                <c:pt idx="1039">
                  <c:v>2.5755089946036396</c:v>
                </c:pt>
                <c:pt idx="1040">
                  <c:v>2.9665556401391182</c:v>
                </c:pt>
                <c:pt idx="1041">
                  <c:v>3.4225596320234573</c:v>
                </c:pt>
                <c:pt idx="1042">
                  <c:v>3.39494140664379</c:v>
                </c:pt>
                <c:pt idx="1043">
                  <c:v>3.5611286603715815</c:v>
                </c:pt>
                <c:pt idx="1044">
                  <c:v>3.1751078738367564</c:v>
                </c:pt>
                <c:pt idx="1045">
                  <c:v>3.3130917400823554</c:v>
                </c:pt>
                <c:pt idx="1046">
                  <c:v>3.1239815149553234</c:v>
                </c:pt>
                <c:pt idx="1047">
                  <c:v>3.0718638830191214</c:v>
                </c:pt>
                <c:pt idx="1048">
                  <c:v>3.1280245255971142</c:v>
                </c:pt>
                <c:pt idx="1049">
                  <c:v>2.9069012725827559</c:v>
                </c:pt>
                <c:pt idx="1050">
                  <c:v>2.5795955333958975</c:v>
                </c:pt>
                <c:pt idx="1051">
                  <c:v>2.6274603897177684</c:v>
                </c:pt>
                <c:pt idx="1052">
                  <c:v>2.2406697038345733</c:v>
                </c:pt>
                <c:pt idx="1053">
                  <c:v>2.1294299326523038</c:v>
                </c:pt>
                <c:pt idx="1054">
                  <c:v>1.9908563622810327</c:v>
                </c:pt>
                <c:pt idx="1055">
                  <c:v>1.666772770646503</c:v>
                </c:pt>
                <c:pt idx="1056">
                  <c:v>1.6767604082138003</c:v>
                </c:pt>
                <c:pt idx="1057">
                  <c:v>1.6935713068090248</c:v>
                </c:pt>
                <c:pt idx="1058">
                  <c:v>1.6644133994265271</c:v>
                </c:pt>
                <c:pt idx="1059">
                  <c:v>1.3506517282180699</c:v>
                </c:pt>
                <c:pt idx="1060">
                  <c:v>1.271012109620866</c:v>
                </c:pt>
                <c:pt idx="1061">
                  <c:v>1.3479259533142613</c:v>
                </c:pt>
                <c:pt idx="1062">
                  <c:v>1.0903254305009966</c:v>
                </c:pt>
                <c:pt idx="1063">
                  <c:v>1.2318739963164589</c:v>
                </c:pt>
                <c:pt idx="1064">
                  <c:v>1.668060993246808</c:v>
                </c:pt>
                <c:pt idx="1065">
                  <c:v>1.6101987618132494</c:v>
                </c:pt>
                <c:pt idx="1066">
                  <c:v>1.5473090759590971</c:v>
                </c:pt>
                <c:pt idx="1067">
                  <c:v>1.4206034970754153</c:v>
                </c:pt>
                <c:pt idx="1068">
                  <c:v>1.9615938660248808</c:v>
                </c:pt>
                <c:pt idx="1069">
                  <c:v>1.8812002294583881</c:v>
                </c:pt>
                <c:pt idx="1070">
                  <c:v>1.9169392755104795</c:v>
                </c:pt>
                <c:pt idx="1071">
                  <c:v>2.0999355588828692</c:v>
                </c:pt>
                <c:pt idx="1072">
                  <c:v>1.9532710334922569</c:v>
                </c:pt>
                <c:pt idx="1073">
                  <c:v>1.7859330482102997</c:v>
                </c:pt>
                <c:pt idx="1074">
                  <c:v>1.9558233351234211</c:v>
                </c:pt>
                <c:pt idx="1075">
                  <c:v>1.7371726494396658</c:v>
                </c:pt>
                <c:pt idx="1076">
                  <c:v>2.231583225395287</c:v>
                </c:pt>
                <c:pt idx="1077">
                  <c:v>2.2832890897488873</c:v>
                </c:pt>
                <c:pt idx="1078">
                  <c:v>2.0559857791717739</c:v>
                </c:pt>
                <c:pt idx="1079">
                  <c:v>1.7125169148533228</c:v>
                </c:pt>
                <c:pt idx="1080">
                  <c:v>1.2579496267497152</c:v>
                </c:pt>
                <c:pt idx="1081">
                  <c:v>1.0487833082638574</c:v>
                </c:pt>
                <c:pt idx="1082">
                  <c:v>0.86221731664387846</c:v>
                </c:pt>
                <c:pt idx="1083">
                  <c:v>0.83890862466380689</c:v>
                </c:pt>
                <c:pt idx="1084">
                  <c:v>0.68810296864053555</c:v>
                </c:pt>
                <c:pt idx="1085">
                  <c:v>0.92788656521447521</c:v>
                </c:pt>
                <c:pt idx="1086">
                  <c:v>0.73518151452451086</c:v>
                </c:pt>
                <c:pt idx="1087">
                  <c:v>0.63636729684028026</c:v>
                </c:pt>
                <c:pt idx="1088">
                  <c:v>0.80709061161960527</c:v>
                </c:pt>
                <c:pt idx="1089">
                  <c:v>0.61506365647949224</c:v>
                </c:pt>
                <c:pt idx="1090">
                  <c:v>0.34271805203955275</c:v>
                </c:pt>
                <c:pt idx="1091">
                  <c:v>0.35440030996860195</c:v>
                </c:pt>
                <c:pt idx="1092">
                  <c:v>0.67619478723281823</c:v>
                </c:pt>
                <c:pt idx="1093">
                  <c:v>0.55860583421486965</c:v>
                </c:pt>
                <c:pt idx="1094">
                  <c:v>0.60770491527417647</c:v>
                </c:pt>
                <c:pt idx="1095">
                  <c:v>1.1535608893056217</c:v>
                </c:pt>
                <c:pt idx="1096">
                  <c:v>1.961895699676159</c:v>
                </c:pt>
                <c:pt idx="1097">
                  <c:v>2.7237558212160593</c:v>
                </c:pt>
                <c:pt idx="1098">
                  <c:v>2.1118342401930299</c:v>
                </c:pt>
                <c:pt idx="1099">
                  <c:v>2.0222874469095888</c:v>
                </c:pt>
                <c:pt idx="1100">
                  <c:v>2.6092837324672491</c:v>
                </c:pt>
                <c:pt idx="1101">
                  <c:v>2.5597420355774236</c:v>
                </c:pt>
                <c:pt idx="1102">
                  <c:v>1.630556396586087</c:v>
                </c:pt>
                <c:pt idx="1103">
                  <c:v>1.5000105307041842</c:v>
                </c:pt>
                <c:pt idx="1104">
                  <c:v>1.0972225357716017</c:v>
                </c:pt>
                <c:pt idx="1105">
                  <c:v>1.323997062503949</c:v>
                </c:pt>
                <c:pt idx="1106">
                  <c:v>1.0669051269578294</c:v>
                </c:pt>
                <c:pt idx="1107">
                  <c:v>0.73263178279430186</c:v>
                </c:pt>
                <c:pt idx="1108">
                  <c:v>0.63938095319309163</c:v>
                </c:pt>
                <c:pt idx="1109">
                  <c:v>0.77807349202564602</c:v>
                </c:pt>
                <c:pt idx="1110">
                  <c:v>0.81753145097041191</c:v>
                </c:pt>
                <c:pt idx="1111">
                  <c:v>0.52700344608581595</c:v>
                </c:pt>
                <c:pt idx="1112">
                  <c:v>0.56575928041018475</c:v>
                </c:pt>
                <c:pt idx="1113">
                  <c:v>0.3404781302755433</c:v>
                </c:pt>
                <c:pt idx="1114">
                  <c:v>0.36771322313809218</c:v>
                </c:pt>
                <c:pt idx="1115">
                  <c:v>0.30839677041557412</c:v>
                </c:pt>
                <c:pt idx="1116">
                  <c:v>0.17002316612441515</c:v>
                </c:pt>
                <c:pt idx="1117">
                  <c:v>0.10736614458631788</c:v>
                </c:pt>
                <c:pt idx="1118">
                  <c:v>6.0957477271304406E-2</c:v>
                </c:pt>
                <c:pt idx="1119">
                  <c:v>3.7551683136278768E-2</c:v>
                </c:pt>
                <c:pt idx="1120">
                  <c:v>-1.3954319235520707E-2</c:v>
                </c:pt>
                <c:pt idx="1121">
                  <c:v>-9.0524692466539491E-2</c:v>
                </c:pt>
                <c:pt idx="1122">
                  <c:v>-0.18106993259925552</c:v>
                </c:pt>
                <c:pt idx="1123">
                  <c:v>-8.7019211838252453E-2</c:v>
                </c:pt>
                <c:pt idx="1124">
                  <c:v>-0.23873390000011074</c:v>
                </c:pt>
                <c:pt idx="1125">
                  <c:v>-0.26945665904011928</c:v>
                </c:pt>
                <c:pt idx="1126">
                  <c:v>-0.22398453125819628</c:v>
                </c:pt>
                <c:pt idx="1127">
                  <c:v>-0.23243110777093445</c:v>
                </c:pt>
                <c:pt idx="1128">
                  <c:v>-0.40051439815441192</c:v>
                </c:pt>
                <c:pt idx="1129">
                  <c:v>-0.39534788078283523</c:v>
                </c:pt>
                <c:pt idx="1130">
                  <c:v>-0.31810593039155677</c:v>
                </c:pt>
                <c:pt idx="1131">
                  <c:v>-0.49602058572780372</c:v>
                </c:pt>
                <c:pt idx="1132">
                  <c:v>-0.39591269865024525</c:v>
                </c:pt>
                <c:pt idx="1133">
                  <c:v>-9.6127583080916068E-2</c:v>
                </c:pt>
                <c:pt idx="1134">
                  <c:v>-0.18227149838706058</c:v>
                </c:pt>
                <c:pt idx="1135">
                  <c:v>-0.29539508313743834</c:v>
                </c:pt>
                <c:pt idx="1136">
                  <c:v>-0.46638371811541379</c:v>
                </c:pt>
                <c:pt idx="1137">
                  <c:v>-0.61555416067990176</c:v>
                </c:pt>
                <c:pt idx="1138">
                  <c:v>-0.52830029489847785</c:v>
                </c:pt>
                <c:pt idx="1139">
                  <c:v>-0.55247533520876591</c:v>
                </c:pt>
                <c:pt idx="1140">
                  <c:v>-0.57612458388652144</c:v>
                </c:pt>
                <c:pt idx="1141">
                  <c:v>-0.38597195089587366</c:v>
                </c:pt>
                <c:pt idx="1142">
                  <c:v>-0.26113804731622103</c:v>
                </c:pt>
                <c:pt idx="1143">
                  <c:v>-0.35742610755560733</c:v>
                </c:pt>
                <c:pt idx="1144">
                  <c:v>1.9158001197048691E-2</c:v>
                </c:pt>
                <c:pt idx="1145">
                  <c:v>0.15573122319726984</c:v>
                </c:pt>
                <c:pt idx="1146">
                  <c:v>0.27134067605515</c:v>
                </c:pt>
                <c:pt idx="1147">
                  <c:v>0.89027723275482451</c:v>
                </c:pt>
                <c:pt idx="1148">
                  <c:v>0.86440946487499115</c:v>
                </c:pt>
                <c:pt idx="1149">
                  <c:v>0.63622919073969086</c:v>
                </c:pt>
                <c:pt idx="1150">
                  <c:v>0.64023431295846223</c:v>
                </c:pt>
                <c:pt idx="1151">
                  <c:v>0.6049433330089542</c:v>
                </c:pt>
                <c:pt idx="1152">
                  <c:v>8.9219757625279783E-2</c:v>
                </c:pt>
                <c:pt idx="1153">
                  <c:v>0.134777669950358</c:v>
                </c:pt>
                <c:pt idx="1154">
                  <c:v>-0.15180935439256693</c:v>
                </c:pt>
                <c:pt idx="1155">
                  <c:v>-0.354988598294387</c:v>
                </c:pt>
                <c:pt idx="1156">
                  <c:v>-9.1955766245277459E-4</c:v>
                </c:pt>
                <c:pt idx="1157">
                  <c:v>-6.7718826189331338E-3</c:v>
                </c:pt>
                <c:pt idx="1158">
                  <c:v>-0.27824800627896629</c:v>
                </c:pt>
                <c:pt idx="1159">
                  <c:v>-0.38850222681599078</c:v>
                </c:pt>
                <c:pt idx="1160">
                  <c:v>-0.34620780658260841</c:v>
                </c:pt>
                <c:pt idx="1161">
                  <c:v>-7.6679263875988113E-2</c:v>
                </c:pt>
                <c:pt idx="1162">
                  <c:v>-1.7393565105583875E-2</c:v>
                </c:pt>
                <c:pt idx="1163">
                  <c:v>-0.16733702428248165</c:v>
                </c:pt>
                <c:pt idx="1164">
                  <c:v>6.4756068125294775E-2</c:v>
                </c:pt>
                <c:pt idx="1165">
                  <c:v>0.31809794374765232</c:v>
                </c:pt>
                <c:pt idx="1166">
                  <c:v>0.31674578861839997</c:v>
                </c:pt>
                <c:pt idx="1167">
                  <c:v>-0.26300935339164511</c:v>
                </c:pt>
                <c:pt idx="1168">
                  <c:v>-0.34081171182451442</c:v>
                </c:pt>
                <c:pt idx="1169">
                  <c:v>-0.35992914040090795</c:v>
                </c:pt>
                <c:pt idx="1170">
                  <c:v>-0.19880473813535282</c:v>
                </c:pt>
                <c:pt idx="1171">
                  <c:v>-0.52617550857156736</c:v>
                </c:pt>
                <c:pt idx="1172">
                  <c:v>-0.48263292398106294</c:v>
                </c:pt>
                <c:pt idx="1173">
                  <c:v>-0.47171282749177834</c:v>
                </c:pt>
                <c:pt idx="1174">
                  <c:v>-0.76770687695706563</c:v>
                </c:pt>
                <c:pt idx="1175">
                  <c:v>-0.38680601972643913</c:v>
                </c:pt>
                <c:pt idx="1176">
                  <c:v>-0.29436323392304331</c:v>
                </c:pt>
                <c:pt idx="1177">
                  <c:v>9.8666904398706734E-2</c:v>
                </c:pt>
                <c:pt idx="1178">
                  <c:v>-7.3900353272254193E-2</c:v>
                </c:pt>
                <c:pt idx="1179">
                  <c:v>-0.19933265109421328</c:v>
                </c:pt>
                <c:pt idx="1180">
                  <c:v>-9.7283900104850218E-2</c:v>
                </c:pt>
                <c:pt idx="1181">
                  <c:v>0.46915344227293154</c:v>
                </c:pt>
                <c:pt idx="1182">
                  <c:v>1.0205731854736175</c:v>
                </c:pt>
                <c:pt idx="1183">
                  <c:v>0.77611229595833642</c:v>
                </c:pt>
                <c:pt idx="1184">
                  <c:v>1.1578080286213055</c:v>
                </c:pt>
                <c:pt idx="1185">
                  <c:v>0.78871733118710452</c:v>
                </c:pt>
                <c:pt idx="1186">
                  <c:v>1.3081015044994047</c:v>
                </c:pt>
                <c:pt idx="1187">
                  <c:v>1.6581550530208595</c:v>
                </c:pt>
                <c:pt idx="1188">
                  <c:v>2.4488249519663263</c:v>
                </c:pt>
                <c:pt idx="1189">
                  <c:v>1.9180519431289795</c:v>
                </c:pt>
                <c:pt idx="1190">
                  <c:v>1.9684100543302954</c:v>
                </c:pt>
                <c:pt idx="1191">
                  <c:v>3.1320257685293775</c:v>
                </c:pt>
                <c:pt idx="1192">
                  <c:v>3.8858931081179335</c:v>
                </c:pt>
                <c:pt idx="1193">
                  <c:v>4.3706209542327823</c:v>
                </c:pt>
                <c:pt idx="1194">
                  <c:v>3.6087265860388769</c:v>
                </c:pt>
                <c:pt idx="1195">
                  <c:v>3.0501146605907046</c:v>
                </c:pt>
                <c:pt idx="1196">
                  <c:v>2.6978511090831567</c:v>
                </c:pt>
                <c:pt idx="1197">
                  <c:v>3.0417833400191352</c:v>
                </c:pt>
                <c:pt idx="1198">
                  <c:v>2.463609835427869</c:v>
                </c:pt>
                <c:pt idx="1199">
                  <c:v>1.976456177381694</c:v>
                </c:pt>
                <c:pt idx="1200">
                  <c:v>1.5179911099404144</c:v>
                </c:pt>
                <c:pt idx="1201">
                  <c:v>1.4500284592907224</c:v>
                </c:pt>
                <c:pt idx="1202">
                  <c:v>1.1202850325310614</c:v>
                </c:pt>
                <c:pt idx="1203">
                  <c:v>0.92127243769821732</c:v>
                </c:pt>
                <c:pt idx="1204">
                  <c:v>1.3966802372673506</c:v>
                </c:pt>
                <c:pt idx="1205">
                  <c:v>1.530211614344644</c:v>
                </c:pt>
                <c:pt idx="1206">
                  <c:v>1.9977731888539267</c:v>
                </c:pt>
                <c:pt idx="1207">
                  <c:v>1.6007844939221503</c:v>
                </c:pt>
                <c:pt idx="1208">
                  <c:v>1.6222988762209223</c:v>
                </c:pt>
                <c:pt idx="1209">
                  <c:v>1.9888670859810968</c:v>
                </c:pt>
                <c:pt idx="1210">
                  <c:v>2.0682960920909998</c:v>
                </c:pt>
                <c:pt idx="1211">
                  <c:v>1.3351768625880762</c:v>
                </c:pt>
                <c:pt idx="1212">
                  <c:v>1.2101790179291854</c:v>
                </c:pt>
                <c:pt idx="1213">
                  <c:v>1.086943361191798</c:v>
                </c:pt>
                <c:pt idx="1214">
                  <c:v>1.0202602653646462</c:v>
                </c:pt>
                <c:pt idx="1215">
                  <c:v>1.0127260871675237</c:v>
                </c:pt>
                <c:pt idx="1216">
                  <c:v>0.78239492113920228</c:v>
                </c:pt>
                <c:pt idx="1217">
                  <c:v>0.97095169287845629</c:v>
                </c:pt>
                <c:pt idx="1218">
                  <c:v>0.94677010292457631</c:v>
                </c:pt>
                <c:pt idx="1219">
                  <c:v>0.74079274216704327</c:v>
                </c:pt>
                <c:pt idx="1220">
                  <c:v>0.89984975748854801</c:v>
                </c:pt>
                <c:pt idx="1221">
                  <c:v>0.83333972494622444</c:v>
                </c:pt>
                <c:pt idx="1222">
                  <c:v>0.46228850643256258</c:v>
                </c:pt>
                <c:pt idx="1223">
                  <c:v>0.41921489552419189</c:v>
                </c:pt>
                <c:pt idx="1224">
                  <c:v>0.67573572789360092</c:v>
                </c:pt>
                <c:pt idx="1225">
                  <c:v>0.93556130883959199</c:v>
                </c:pt>
                <c:pt idx="1226">
                  <c:v>1.0321052162125444</c:v>
                </c:pt>
                <c:pt idx="1227">
                  <c:v>1.5078926528315861</c:v>
                </c:pt>
                <c:pt idx="1228">
                  <c:v>1.6526169112084421</c:v>
                </c:pt>
                <c:pt idx="1229">
                  <c:v>1.7612244208790315</c:v>
                </c:pt>
                <c:pt idx="1230">
                  <c:v>1.5588072939528406</c:v>
                </c:pt>
                <c:pt idx="1231">
                  <c:v>2.273524536302844</c:v>
                </c:pt>
                <c:pt idx="1232">
                  <c:v>1.8740598831819195</c:v>
                </c:pt>
                <c:pt idx="1233">
                  <c:v>1.887442207749066</c:v>
                </c:pt>
                <c:pt idx="1234">
                  <c:v>3.2449596229813995</c:v>
                </c:pt>
                <c:pt idx="1235">
                  <c:v>2.9588510755720012</c:v>
                </c:pt>
                <c:pt idx="1236">
                  <c:v>3.294797011964766</c:v>
                </c:pt>
                <c:pt idx="1237">
                  <c:v>3.3612592054417156</c:v>
                </c:pt>
                <c:pt idx="1238">
                  <c:v>3.9106452739168613</c:v>
                </c:pt>
                <c:pt idx="1239">
                  <c:v>4.6732547219393901</c:v>
                </c:pt>
                <c:pt idx="1240">
                  <c:v>5.0724978985193268</c:v>
                </c:pt>
                <c:pt idx="1241">
                  <c:v>5.7899379699085447</c:v>
                </c:pt>
                <c:pt idx="1242">
                  <c:v>7.0799644221047817</c:v>
                </c:pt>
                <c:pt idx="1243">
                  <c:v>8.7442420947909643</c:v>
                </c:pt>
                <c:pt idx="1244">
                  <c:v>11.166733185810937</c:v>
                </c:pt>
                <c:pt idx="1245">
                  <c:v>8.7411298218905493</c:v>
                </c:pt>
                <c:pt idx="1246">
                  <c:v>9.850497689737546</c:v>
                </c:pt>
                <c:pt idx="1247">
                  <c:v>10.451512595848754</c:v>
                </c:pt>
                <c:pt idx="1248">
                  <c:v>8.8054344949729959</c:v>
                </c:pt>
                <c:pt idx="1249">
                  <c:v>7.5021420287572855</c:v>
                </c:pt>
                <c:pt idx="1250">
                  <c:v>6.7964676217401347</c:v>
                </c:pt>
                <c:pt idx="1251">
                  <c:v>7.0468113469651055</c:v>
                </c:pt>
                <c:pt idx="1252">
                  <c:v>6.6359463837732537</c:v>
                </c:pt>
                <c:pt idx="1253">
                  <c:v>6.212795410765823</c:v>
                </c:pt>
                <c:pt idx="1254">
                  <c:v>7.7673216184550249</c:v>
                </c:pt>
                <c:pt idx="1255">
                  <c:v>8.587121308781466</c:v>
                </c:pt>
                <c:pt idx="1256">
                  <c:v>9.262379308978236</c:v>
                </c:pt>
                <c:pt idx="1257">
                  <c:v>7.9915998989838535</c:v>
                </c:pt>
                <c:pt idx="1258">
                  <c:v>8.4639268347359184</c:v>
                </c:pt>
                <c:pt idx="1259">
                  <c:v>8.878110556989844</c:v>
                </c:pt>
                <c:pt idx="1260">
                  <c:v>7.1346551184857958</c:v>
                </c:pt>
                <c:pt idx="1261">
                  <c:v>7.3711895181070641</c:v>
                </c:pt>
                <c:pt idx="1262">
                  <c:v>7.0554691030093473</c:v>
                </c:pt>
                <c:pt idx="1263">
                  <c:v>7.5380545204521834</c:v>
                </c:pt>
                <c:pt idx="1264">
                  <c:v>8.022363754498496</c:v>
                </c:pt>
                <c:pt idx="1265">
                  <c:v>7.5025232224570022</c:v>
                </c:pt>
                <c:pt idx="1266">
                  <c:v>7.9919052770050296</c:v>
                </c:pt>
                <c:pt idx="1267">
                  <c:v>7.9366376486413781</c:v>
                </c:pt>
                <c:pt idx="1268">
                  <c:v>7.5795080683593667</c:v>
                </c:pt>
                <c:pt idx="1269">
                  <c:v>7.9682469070063657</c:v>
                </c:pt>
                <c:pt idx="1270">
                  <c:v>7.9855323770388278</c:v>
                </c:pt>
                <c:pt idx="1271">
                  <c:v>7.1878052003474799</c:v>
                </c:pt>
                <c:pt idx="1272">
                  <c:v>8.3436222155306528</c:v>
                </c:pt>
                <c:pt idx="1273">
                  <c:v>8.8750941144157931</c:v>
                </c:pt>
                <c:pt idx="1274">
                  <c:v>9.1684982057642177</c:v>
                </c:pt>
                <c:pt idx="1275">
                  <c:v>9.3595354574346565</c:v>
                </c:pt>
                <c:pt idx="1276">
                  <c:v>9.8611178337072136</c:v>
                </c:pt>
                <c:pt idx="1277">
                  <c:v>9.1556986693295244</c:v>
                </c:pt>
                <c:pt idx="1278">
                  <c:v>9.6139948325779887</c:v>
                </c:pt>
                <c:pt idx="1279">
                  <c:v>10.046946230912329</c:v>
                </c:pt>
                <c:pt idx="1280">
                  <c:v>10.151550862236522</c:v>
                </c:pt>
                <c:pt idx="1281">
                  <c:v>11.081976367515349</c:v>
                </c:pt>
                <c:pt idx="1282">
                  <c:v>10.737572533588326</c:v>
                </c:pt>
                <c:pt idx="1283">
                  <c:v>10.836055187333779</c:v>
                </c:pt>
                <c:pt idx="1284">
                  <c:v>12.144046355768333</c:v>
                </c:pt>
                <c:pt idx="1285">
                  <c:v>12.726805408496167</c:v>
                </c:pt>
                <c:pt idx="1286">
                  <c:v>12.452405741613594</c:v>
                </c:pt>
                <c:pt idx="1287">
                  <c:v>11.19163213375016</c:v>
                </c:pt>
                <c:pt idx="1288">
                  <c:v>11.291869366914577</c:v>
                </c:pt>
                <c:pt idx="1289">
                  <c:v>11.884251056772255</c:v>
                </c:pt>
                <c:pt idx="1290">
                  <c:v>10.979246256377097</c:v>
                </c:pt>
                <c:pt idx="1291">
                  <c:v>10.562385849939332</c:v>
                </c:pt>
                <c:pt idx="1292">
                  <c:v>10.900978414248774</c:v>
                </c:pt>
                <c:pt idx="1293">
                  <c:v>12.859624078097255</c:v>
                </c:pt>
                <c:pt idx="1294">
                  <c:v>12.912364076999905</c:v>
                </c:pt>
                <c:pt idx="1295">
                  <c:v>12.636323585083099</c:v>
                </c:pt>
                <c:pt idx="1296">
                  <c:v>11.972834849266325</c:v>
                </c:pt>
                <c:pt idx="1297">
                  <c:v>12.858153659738838</c:v>
                </c:pt>
                <c:pt idx="1298">
                  <c:v>12.093385867408273</c:v>
                </c:pt>
                <c:pt idx="1299">
                  <c:v>12.326500427309819</c:v>
                </c:pt>
                <c:pt idx="1300">
                  <c:v>12.794928545835562</c:v>
                </c:pt>
                <c:pt idx="1301">
                  <c:v>12.248958346179549</c:v>
                </c:pt>
                <c:pt idx="1302">
                  <c:v>12.301001823470161</c:v>
                </c:pt>
                <c:pt idx="1303">
                  <c:v>11.537144021987343</c:v>
                </c:pt>
                <c:pt idx="1304">
                  <c:v>11.494380703476487</c:v>
                </c:pt>
                <c:pt idx="1305">
                  <c:v>13.466556663262459</c:v>
                </c:pt>
                <c:pt idx="1306">
                  <c:v>12.676227400555042</c:v>
                </c:pt>
                <c:pt idx="1307">
                  <c:v>12.296866479653405</c:v>
                </c:pt>
                <c:pt idx="1308">
                  <c:v>11.501850535821953</c:v>
                </c:pt>
                <c:pt idx="1309">
                  <c:v>12.309453755423021</c:v>
                </c:pt>
                <c:pt idx="1310">
                  <c:v>14.864742487372428</c:v>
                </c:pt>
                <c:pt idx="1311">
                  <c:v>13.665039031503301</c:v>
                </c:pt>
                <c:pt idx="1312">
                  <c:v>12.838174822637585</c:v>
                </c:pt>
                <c:pt idx="1313">
                  <c:v>12.220427857787243</c:v>
                </c:pt>
                <c:pt idx="1314">
                  <c:v>11.36067314508391</c:v>
                </c:pt>
                <c:pt idx="1315">
                  <c:v>11.566457008003116</c:v>
                </c:pt>
                <c:pt idx="1316">
                  <c:v>11.310990227040016</c:v>
                </c:pt>
                <c:pt idx="1317">
                  <c:v>11.424714301319474</c:v>
                </c:pt>
                <c:pt idx="1318">
                  <c:v>10.092884649248729</c:v>
                </c:pt>
                <c:pt idx="1319">
                  <c:v>10.788669197290341</c:v>
                </c:pt>
                <c:pt idx="1320">
                  <c:v>11.95540801927009</c:v>
                </c:pt>
                <c:pt idx="1321">
                  <c:v>12.116261898779884</c:v>
                </c:pt>
                <c:pt idx="1322">
                  <c:v>11.500893401907808</c:v>
                </c:pt>
                <c:pt idx="1323">
                  <c:v>12.296449273591481</c:v>
                </c:pt>
                <c:pt idx="1324">
                  <c:v>12.283736925771041</c:v>
                </c:pt>
                <c:pt idx="1325">
                  <c:v>12.851419543449285</c:v>
                </c:pt>
                <c:pt idx="1326">
                  <c:v>13.342911682086104</c:v>
                </c:pt>
                <c:pt idx="1327">
                  <c:v>14.761835641876431</c:v>
                </c:pt>
                <c:pt idx="1328">
                  <c:v>16.113010045144293</c:v>
                </c:pt>
                <c:pt idx="1329">
                  <c:v>14.869856743961529</c:v>
                </c:pt>
                <c:pt idx="1330">
                  <c:v>13.892870234403969</c:v>
                </c:pt>
                <c:pt idx="1331">
                  <c:v>14.741046804272047</c:v>
                </c:pt>
                <c:pt idx="1332">
                  <c:v>15.166619574391939</c:v>
                </c:pt>
                <c:pt idx="1333">
                  <c:v>16.423970009083327</c:v>
                </c:pt>
                <c:pt idx="1334">
                  <c:v>16.750207743711698</c:v>
                </c:pt>
                <c:pt idx="1335">
                  <c:v>15.768217142299035</c:v>
                </c:pt>
                <c:pt idx="1336">
                  <c:v>16.781593000078331</c:v>
                </c:pt>
                <c:pt idx="1337">
                  <c:v>17.676374007895479</c:v>
                </c:pt>
                <c:pt idx="1338">
                  <c:v>17.853378818460058</c:v>
                </c:pt>
                <c:pt idx="1339">
                  <c:v>15.221568982644282</c:v>
                </c:pt>
                <c:pt idx="1340">
                  <c:v>14.770202358498526</c:v>
                </c:pt>
                <c:pt idx="1341">
                  <c:v>12.672476863910875</c:v>
                </c:pt>
                <c:pt idx="1342">
                  <c:v>12.043724473911903</c:v>
                </c:pt>
                <c:pt idx="1343">
                  <c:v>11.558762384779799</c:v>
                </c:pt>
                <c:pt idx="1344">
                  <c:v>11.049733752118826</c:v>
                </c:pt>
                <c:pt idx="1345">
                  <c:v>10.796734216801909</c:v>
                </c:pt>
                <c:pt idx="1346">
                  <c:v>10.40318424140643</c:v>
                </c:pt>
                <c:pt idx="1347">
                  <c:v>9.3861615873311646</c:v>
                </c:pt>
                <c:pt idx="1348">
                  <c:v>9.7025674247648084</c:v>
                </c:pt>
                <c:pt idx="1349">
                  <c:v>9.3168883281986403</c:v>
                </c:pt>
                <c:pt idx="1350">
                  <c:v>9.9834009015096115</c:v>
                </c:pt>
                <c:pt idx="1351">
                  <c:v>9.9189321255228542</c:v>
                </c:pt>
                <c:pt idx="1352">
                  <c:v>9.7164492182606264</c:v>
                </c:pt>
                <c:pt idx="1353">
                  <c:v>10.085054492837992</c:v>
                </c:pt>
                <c:pt idx="1354">
                  <c:v>9.80005414388304</c:v>
                </c:pt>
                <c:pt idx="1355">
                  <c:v>10.04489966231575</c:v>
                </c:pt>
                <c:pt idx="1356">
                  <c:v>10.263639174285991</c:v>
                </c:pt>
                <c:pt idx="1357">
                  <c:v>10.899800616236369</c:v>
                </c:pt>
                <c:pt idx="1358">
                  <c:v>10.85544029155227</c:v>
                </c:pt>
                <c:pt idx="1359">
                  <c:v>10.909697213510546</c:v>
                </c:pt>
                <c:pt idx="1360">
                  <c:v>12.018341126437491</c:v>
                </c:pt>
                <c:pt idx="1361">
                  <c:v>11.762625838081318</c:v>
                </c:pt>
                <c:pt idx="1362">
                  <c:v>11.921410031977075</c:v>
                </c:pt>
                <c:pt idx="1363">
                  <c:v>10.442557113921143</c:v>
                </c:pt>
                <c:pt idx="1364">
                  <c:v>10.454862277598568</c:v>
                </c:pt>
                <c:pt idx="1365">
                  <c:v>10.376935127140753</c:v>
                </c:pt>
                <c:pt idx="1366">
                  <c:v>10.560751390111843</c:v>
                </c:pt>
                <c:pt idx="1367">
                  <c:v>10.313034889186357</c:v>
                </c:pt>
                <c:pt idx="1368">
                  <c:v>9.3182683767550216</c:v>
                </c:pt>
                <c:pt idx="1369">
                  <c:v>9.4659796664556097</c:v>
                </c:pt>
                <c:pt idx="1370">
                  <c:v>9.3923203595163329</c:v>
                </c:pt>
                <c:pt idx="1371">
                  <c:v>9.4231547052373656</c:v>
                </c:pt>
                <c:pt idx="1372">
                  <c:v>8.5915637751832925</c:v>
                </c:pt>
                <c:pt idx="1373">
                  <c:v>8.4614236611393991</c:v>
                </c:pt>
                <c:pt idx="1374">
                  <c:v>8.5624491075664224</c:v>
                </c:pt>
                <c:pt idx="1375">
                  <c:v>8.6417344191245107</c:v>
                </c:pt>
                <c:pt idx="1376">
                  <c:v>9.1043274824989808</c:v>
                </c:pt>
                <c:pt idx="1377">
                  <c:v>8.5887507791870537</c:v>
                </c:pt>
                <c:pt idx="1378">
                  <c:v>7.8366613791297572</c:v>
                </c:pt>
                <c:pt idx="1379">
                  <c:v>7.3030936975144014</c:v>
                </c:pt>
                <c:pt idx="1380">
                  <c:v>7.2751438478484847</c:v>
                </c:pt>
                <c:pt idx="1381">
                  <c:v>6.3850483334950869</c:v>
                </c:pt>
                <c:pt idx="1382">
                  <c:v>5.6695434761323478</c:v>
                </c:pt>
                <c:pt idx="1383">
                  <c:v>5.7540177220035407</c:v>
                </c:pt>
                <c:pt idx="1384">
                  <c:v>5.4334167567735117</c:v>
                </c:pt>
                <c:pt idx="1385">
                  <c:v>5.2298531836573092</c:v>
                </c:pt>
                <c:pt idx="1386">
                  <c:v>5.7651878302844608</c:v>
                </c:pt>
                <c:pt idx="1387">
                  <c:v>5.0377146988807286</c:v>
                </c:pt>
                <c:pt idx="1388">
                  <c:v>5.910907195685084</c:v>
                </c:pt>
                <c:pt idx="1389">
                  <c:v>5.4443799403786706</c:v>
                </c:pt>
                <c:pt idx="1390">
                  <c:v>5.2592101141339036</c:v>
                </c:pt>
                <c:pt idx="1391">
                  <c:v>5.5689383581001755</c:v>
                </c:pt>
                <c:pt idx="1392">
                  <c:v>4.5111828964525609</c:v>
                </c:pt>
                <c:pt idx="1393">
                  <c:v>4.2566145859915157</c:v>
                </c:pt>
                <c:pt idx="1394">
                  <c:v>4.1138437472879126</c:v>
                </c:pt>
                <c:pt idx="1395">
                  <c:v>4.3047851991314605</c:v>
                </c:pt>
                <c:pt idx="1396">
                  <c:v>4.3255537899153467</c:v>
                </c:pt>
                <c:pt idx="1397">
                  <c:v>3.9896387465432888</c:v>
                </c:pt>
                <c:pt idx="1398">
                  <c:v>3.6712313255771738</c:v>
                </c:pt>
                <c:pt idx="1399">
                  <c:v>3.5087409450895315</c:v>
                </c:pt>
                <c:pt idx="1400">
                  <c:v>3.800945390994543</c:v>
                </c:pt>
                <c:pt idx="1401">
                  <c:v>5.6321455458124658</c:v>
                </c:pt>
                <c:pt idx="1402">
                  <c:v>6.4591904328908756</c:v>
                </c:pt>
                <c:pt idx="1403">
                  <c:v>5.8023870643058189</c:v>
                </c:pt>
                <c:pt idx="1404">
                  <c:v>5.5028617244327931</c:v>
                </c:pt>
                <c:pt idx="1405">
                  <c:v>5.1177155930644318</c:v>
                </c:pt>
                <c:pt idx="1406">
                  <c:v>5.4474935361229067</c:v>
                </c:pt>
                <c:pt idx="1407">
                  <c:v>5.4852243037964641</c:v>
                </c:pt>
                <c:pt idx="1408">
                  <c:v>5.5117080788046584</c:v>
                </c:pt>
                <c:pt idx="1409">
                  <c:v>5.1612796218519268</c:v>
                </c:pt>
                <c:pt idx="1410">
                  <c:v>5.2986853657360014</c:v>
                </c:pt>
                <c:pt idx="1411">
                  <c:v>5.6947809826675595</c:v>
                </c:pt>
                <c:pt idx="1412">
                  <c:v>5.3859599742286122</c:v>
                </c:pt>
                <c:pt idx="1413">
                  <c:v>5.1581697843695471</c:v>
                </c:pt>
                <c:pt idx="1414">
                  <c:v>5.3787038403494432</c:v>
                </c:pt>
                <c:pt idx="1415">
                  <c:v>5.3866102557220481</c:v>
                </c:pt>
                <c:pt idx="1416">
                  <c:v>4.8006333550050053</c:v>
                </c:pt>
                <c:pt idx="1417">
                  <c:v>5.1075893431896056</c:v>
                </c:pt>
                <c:pt idx="1418">
                  <c:v>4.9942170478698129</c:v>
                </c:pt>
                <c:pt idx="1419">
                  <c:v>4.6631491817773352</c:v>
                </c:pt>
                <c:pt idx="1420">
                  <c:v>4.3835538327351289</c:v>
                </c:pt>
                <c:pt idx="1421">
                  <c:v>4.3973886999168359</c:v>
                </c:pt>
                <c:pt idx="1422">
                  <c:v>3.7826074322196463</c:v>
                </c:pt>
                <c:pt idx="1423">
                  <c:v>3.7279046523933879</c:v>
                </c:pt>
                <c:pt idx="1424">
                  <c:v>3.7530071276050965</c:v>
                </c:pt>
                <c:pt idx="1425">
                  <c:v>3.9527023049492733</c:v>
                </c:pt>
                <c:pt idx="1426">
                  <c:v>3.8171592993635066</c:v>
                </c:pt>
                <c:pt idx="1427">
                  <c:v>3.5943562377905245</c:v>
                </c:pt>
                <c:pt idx="1428">
                  <c:v>4.3465922883106725</c:v>
                </c:pt>
                <c:pt idx="1429">
                  <c:v>4.3272466828867859</c:v>
                </c:pt>
                <c:pt idx="1430">
                  <c:v>4.2841197815599532</c:v>
                </c:pt>
                <c:pt idx="1431">
                  <c:v>4.5317609103873755</c:v>
                </c:pt>
                <c:pt idx="1432">
                  <c:v>3.8512372935615611</c:v>
                </c:pt>
                <c:pt idx="1433">
                  <c:v>3.9326414202394995</c:v>
                </c:pt>
                <c:pt idx="1434">
                  <c:v>4.0080663941343166</c:v>
                </c:pt>
                <c:pt idx="1435">
                  <c:v>4.8214163713583176</c:v>
                </c:pt>
                <c:pt idx="1436">
                  <c:v>5.0346821026579684</c:v>
                </c:pt>
                <c:pt idx="1437">
                  <c:v>5.3882419348087351</c:v>
                </c:pt>
                <c:pt idx="1438">
                  <c:v>4.8854037382262767</c:v>
                </c:pt>
                <c:pt idx="1439">
                  <c:v>4.7037437057612248</c:v>
                </c:pt>
                <c:pt idx="1440">
                  <c:v>4.4660520045669365</c:v>
                </c:pt>
                <c:pt idx="1441">
                  <c:v>4.0125282524194041</c:v>
                </c:pt>
                <c:pt idx="1442">
                  <c:v>3.9500423511174461</c:v>
                </c:pt>
                <c:pt idx="1443">
                  <c:v>3.8977063909159479</c:v>
                </c:pt>
                <c:pt idx="1444">
                  <c:v>3.6622319196132338</c:v>
                </c:pt>
                <c:pt idx="1445">
                  <c:v>3.9038395142875535</c:v>
                </c:pt>
                <c:pt idx="1446">
                  <c:v>3.7502584772068541</c:v>
                </c:pt>
                <c:pt idx="1447">
                  <c:v>3.6668247694536964</c:v>
                </c:pt>
                <c:pt idx="1448">
                  <c:v>3.7159925439614545</c:v>
                </c:pt>
                <c:pt idx="1449">
                  <c:v>3.6498582261474652</c:v>
                </c:pt>
                <c:pt idx="1450">
                  <c:v>3.8350223742746987</c:v>
                </c:pt>
                <c:pt idx="1451">
                  <c:v>3.2401137597721892</c:v>
                </c:pt>
                <c:pt idx="1452">
                  <c:v>3.4399687618405386</c:v>
                </c:pt>
                <c:pt idx="1453">
                  <c:v>3.3901091988985774</c:v>
                </c:pt>
                <c:pt idx="1454">
                  <c:v>3.5987442469333821</c:v>
                </c:pt>
                <c:pt idx="1455">
                  <c:v>3.466227591552375</c:v>
                </c:pt>
                <c:pt idx="1456">
                  <c:v>3.4041492453186581</c:v>
                </c:pt>
                <c:pt idx="1457">
                  <c:v>3.5331001239200708</c:v>
                </c:pt>
                <c:pt idx="1458">
                  <c:v>3.2664181299213615</c:v>
                </c:pt>
                <c:pt idx="1459">
                  <c:v>3.4282350003071969</c:v>
                </c:pt>
                <c:pt idx="1460">
                  <c:v>3.3523491783802566</c:v>
                </c:pt>
                <c:pt idx="1461">
                  <c:v>3.3798287964541762</c:v>
                </c:pt>
                <c:pt idx="1462">
                  <c:v>3.2999825553280351</c:v>
                </c:pt>
                <c:pt idx="1463">
                  <c:v>3.227501703161475</c:v>
                </c:pt>
                <c:pt idx="1464">
                  <c:v>3.1396138514922978</c:v>
                </c:pt>
                <c:pt idx="1465">
                  <c:v>3.1203582151255915</c:v>
                </c:pt>
                <c:pt idx="1466">
                  <c:v>3.0027248185457545</c:v>
                </c:pt>
                <c:pt idx="1467">
                  <c:v>3.1632441520820711</c:v>
                </c:pt>
                <c:pt idx="1468">
                  <c:v>2.9880945063008477</c:v>
                </c:pt>
                <c:pt idx="1469">
                  <c:v>2.9983746934047586</c:v>
                </c:pt>
                <c:pt idx="1470">
                  <c:v>2.9981302637717651</c:v>
                </c:pt>
                <c:pt idx="1471">
                  <c:v>2.8394348762652779</c:v>
                </c:pt>
                <c:pt idx="1472">
                  <c:v>2.9169793050657233</c:v>
                </c:pt>
                <c:pt idx="1473">
                  <c:v>2.8221378928262508</c:v>
                </c:pt>
                <c:pt idx="1474">
                  <c:v>2.9634670381995214</c:v>
                </c:pt>
                <c:pt idx="1475">
                  <c:v>2.9085966753879857</c:v>
                </c:pt>
                <c:pt idx="1476">
                  <c:v>2.7431427601137068</c:v>
                </c:pt>
                <c:pt idx="1477">
                  <c:v>2.9652954091112873</c:v>
                </c:pt>
                <c:pt idx="1478">
                  <c:v>3.2993421586795382</c:v>
                </c:pt>
                <c:pt idx="1479">
                  <c:v>3.2620494287498225</c:v>
                </c:pt>
                <c:pt idx="1480">
                  <c:v>3.2297218931564222</c:v>
                </c:pt>
                <c:pt idx="1481">
                  <c:v>3.4194689259307136</c:v>
                </c:pt>
                <c:pt idx="1482">
                  <c:v>3.2207744168100527</c:v>
                </c:pt>
                <c:pt idx="1483">
                  <c:v>3.0835325259592672</c:v>
                </c:pt>
                <c:pt idx="1484">
                  <c:v>3.2800316995337768</c:v>
                </c:pt>
                <c:pt idx="1485">
                  <c:v>3.2023351794819561</c:v>
                </c:pt>
                <c:pt idx="1486">
                  <c:v>3.4507680310771272</c:v>
                </c:pt>
                <c:pt idx="1487">
                  <c:v>3.391045563926697</c:v>
                </c:pt>
                <c:pt idx="1488">
                  <c:v>3.2619780965995799</c:v>
                </c:pt>
                <c:pt idx="1489">
                  <c:v>3.0507151446181284</c:v>
                </c:pt>
                <c:pt idx="1490">
                  <c:v>2.9138157902947928</c:v>
                </c:pt>
                <c:pt idx="1491">
                  <c:v>2.7930696849387489</c:v>
                </c:pt>
                <c:pt idx="1492">
                  <c:v>2.5522829025560889</c:v>
                </c:pt>
                <c:pt idx="1493">
                  <c:v>2.4556669717833417</c:v>
                </c:pt>
                <c:pt idx="1494">
                  <c:v>2.3467842356805497</c:v>
                </c:pt>
                <c:pt idx="1495">
                  <c:v>2.3441085643873376</c:v>
                </c:pt>
                <c:pt idx="1496">
                  <c:v>2.1840187271512841</c:v>
                </c:pt>
                <c:pt idx="1497">
                  <c:v>2.1944848716589895</c:v>
                </c:pt>
                <c:pt idx="1498">
                  <c:v>1.9962318180003473</c:v>
                </c:pt>
                <c:pt idx="1499">
                  <c:v>1.885101497924075</c:v>
                </c:pt>
                <c:pt idx="1500">
                  <c:v>1.8065470310589564</c:v>
                </c:pt>
                <c:pt idx="1501">
                  <c:v>1.8335926337140509</c:v>
                </c:pt>
                <c:pt idx="1502">
                  <c:v>1.7879452983426831</c:v>
                </c:pt>
                <c:pt idx="1503">
                  <c:v>1.8405645350030153</c:v>
                </c:pt>
                <c:pt idx="1504">
                  <c:v>1.7698890067663284</c:v>
                </c:pt>
                <c:pt idx="1505">
                  <c:v>1.7382205819915244</c:v>
                </c:pt>
                <c:pt idx="1506">
                  <c:v>1.9779970763567594</c:v>
                </c:pt>
                <c:pt idx="1507">
                  <c:v>1.9008507585737093</c:v>
                </c:pt>
                <c:pt idx="1508">
                  <c:v>1.7072523522689669</c:v>
                </c:pt>
                <c:pt idx="1509">
                  <c:v>1.5984169412331077</c:v>
                </c:pt>
                <c:pt idx="1510">
                  <c:v>1.3296215296373397</c:v>
                </c:pt>
                <c:pt idx="1511">
                  <c:v>1.4512522212455115</c:v>
                </c:pt>
                <c:pt idx="1512">
                  <c:v>1.2661595328491697</c:v>
                </c:pt>
                <c:pt idx="1513">
                  <c:v>1.246073758750609</c:v>
                </c:pt>
                <c:pt idx="1514">
                  <c:v>1.4432448885355469</c:v>
                </c:pt>
                <c:pt idx="1515">
                  <c:v>1.2337403387105512</c:v>
                </c:pt>
                <c:pt idx="1516">
                  <c:v>1.0351924906289303</c:v>
                </c:pt>
                <c:pt idx="1517">
                  <c:v>0.89269734273223555</c:v>
                </c:pt>
                <c:pt idx="1518">
                  <c:v>0.63410369217528384</c:v>
                </c:pt>
                <c:pt idx="1519">
                  <c:v>0.75486194263724471</c:v>
                </c:pt>
                <c:pt idx="1520">
                  <c:v>0.68535976606758542</c:v>
                </c:pt>
                <c:pt idx="1521">
                  <c:v>0.80001629710375699</c:v>
                </c:pt>
                <c:pt idx="1522">
                  <c:v>0.6167797144409497</c:v>
                </c:pt>
                <c:pt idx="1523">
                  <c:v>0.63365214068477282</c:v>
                </c:pt>
                <c:pt idx="1524">
                  <c:v>0.52675737748843865</c:v>
                </c:pt>
                <c:pt idx="1525">
                  <c:v>0.40419616557347782</c:v>
                </c:pt>
                <c:pt idx="1526">
                  <c:v>0.26561004522093201</c:v>
                </c:pt>
                <c:pt idx="1527">
                  <c:v>0.24230646077285067</c:v>
                </c:pt>
                <c:pt idx="1528">
                  <c:v>0.30807988096318661</c:v>
                </c:pt>
                <c:pt idx="1529">
                  <c:v>0.20147813792503078</c:v>
                </c:pt>
                <c:pt idx="1530">
                  <c:v>0.25174870992624676</c:v>
                </c:pt>
                <c:pt idx="1531">
                  <c:v>0.68309746787828685</c:v>
                </c:pt>
                <c:pt idx="1532">
                  <c:v>0.45938936532150532</c:v>
                </c:pt>
                <c:pt idx="1533">
                  <c:v>0.23478417608055313</c:v>
                </c:pt>
                <c:pt idx="1534">
                  <c:v>0.12379326694357751</c:v>
                </c:pt>
                <c:pt idx="1535">
                  <c:v>-7.333118304922781E-3</c:v>
                </c:pt>
                <c:pt idx="1536">
                  <c:v>-8.2690432116216517E-2</c:v>
                </c:pt>
                <c:pt idx="1537">
                  <c:v>2.1612230612711336E-2</c:v>
                </c:pt>
                <c:pt idx="1538">
                  <c:v>-7.0547368771400443E-2</c:v>
                </c:pt>
                <c:pt idx="1539">
                  <c:v>-0.13414926388168791</c:v>
                </c:pt>
                <c:pt idx="1540">
                  <c:v>-3.4631037648150897E-2</c:v>
                </c:pt>
                <c:pt idx="1541">
                  <c:v>-0.16054628015157668</c:v>
                </c:pt>
                <c:pt idx="1542">
                  <c:v>-5.9005060810778165E-2</c:v>
                </c:pt>
                <c:pt idx="1543">
                  <c:v>-3.1988245754291267E-2</c:v>
                </c:pt>
                <c:pt idx="1544">
                  <c:v>1.7672154081758595E-2</c:v>
                </c:pt>
                <c:pt idx="1545">
                  <c:v>-9.7072264065067859E-2</c:v>
                </c:pt>
                <c:pt idx="1546">
                  <c:v>-0.13913180928584712</c:v>
                </c:pt>
                <c:pt idx="1547">
                  <c:v>-0.24729623575102933</c:v>
                </c:pt>
                <c:pt idx="1548">
                  <c:v>-0.1027094693398376</c:v>
                </c:pt>
                <c:pt idx="1549">
                  <c:v>-5.9489256873865415E-2</c:v>
                </c:pt>
                <c:pt idx="1550">
                  <c:v>-0.26137680880507563</c:v>
                </c:pt>
                <c:pt idx="1551">
                  <c:v>-0.20677341880760647</c:v>
                </c:pt>
                <c:pt idx="1552">
                  <c:v>-0.12146053524840461</c:v>
                </c:pt>
                <c:pt idx="1553">
                  <c:v>-0.1763955857800128</c:v>
                </c:pt>
                <c:pt idx="1554">
                  <c:v>-0.12125481052600628</c:v>
                </c:pt>
                <c:pt idx="1555">
                  <c:v>-0.26517807543437444</c:v>
                </c:pt>
                <c:pt idx="1556">
                  <c:v>-0.12153629505652663</c:v>
                </c:pt>
                <c:pt idx="1557">
                  <c:v>-9.8588741972675642E-2</c:v>
                </c:pt>
                <c:pt idx="1558">
                  <c:v>8.6371957486512496E-2</c:v>
                </c:pt>
                <c:pt idx="1559">
                  <c:v>0.13438076622288175</c:v>
                </c:pt>
                <c:pt idx="1560">
                  <c:v>1.0702303367259969E-2</c:v>
                </c:pt>
                <c:pt idx="1561">
                  <c:v>0.23968767247445788</c:v>
                </c:pt>
                <c:pt idx="1562">
                  <c:v>0.45283700897180035</c:v>
                </c:pt>
                <c:pt idx="1563">
                  <c:v>0.25261453320144867</c:v>
                </c:pt>
                <c:pt idx="1564">
                  <c:v>0.2603620182641122</c:v>
                </c:pt>
                <c:pt idx="1565">
                  <c:v>0.3071853575536454</c:v>
                </c:pt>
                <c:pt idx="1566">
                  <c:v>0.34120778419491415</c:v>
                </c:pt>
                <c:pt idx="1567">
                  <c:v>0.49578400607719253</c:v>
                </c:pt>
                <c:pt idx="1568">
                  <c:v>0.72649176871637522</c:v>
                </c:pt>
                <c:pt idx="1569">
                  <c:v>0.65137957690374426</c:v>
                </c:pt>
                <c:pt idx="1570">
                  <c:v>0.48210522208615147</c:v>
                </c:pt>
                <c:pt idx="1571">
                  <c:v>0.47726645465076656</c:v>
                </c:pt>
                <c:pt idx="1572">
                  <c:v>0.5246350167316356</c:v>
                </c:pt>
                <c:pt idx="1573">
                  <c:v>0.5681312655357611</c:v>
                </c:pt>
                <c:pt idx="1574">
                  <c:v>0.51149849393114488</c:v>
                </c:pt>
                <c:pt idx="1575">
                  <c:v>0.67698454467045943</c:v>
                </c:pt>
                <c:pt idx="1576">
                  <c:v>0.69512151238974429</c:v>
                </c:pt>
                <c:pt idx="1577">
                  <c:v>0.96528157263640368</c:v>
                </c:pt>
                <c:pt idx="1578">
                  <c:v>1.1460932636907013</c:v>
                </c:pt>
                <c:pt idx="1579">
                  <c:v>1.2471063850816031</c:v>
                </c:pt>
                <c:pt idx="1580">
                  <c:v>1.4509912918936441</c:v>
                </c:pt>
                <c:pt idx="1581">
                  <c:v>1.2176364694904782</c:v>
                </c:pt>
                <c:pt idx="1582">
                  <c:v>1.0779720368203565</c:v>
                </c:pt>
                <c:pt idx="1583">
                  <c:v>1.2279011166624736</c:v>
                </c:pt>
                <c:pt idx="1584">
                  <c:v>1.3320941400040724</c:v>
                </c:pt>
                <c:pt idx="1585">
                  <c:v>1.4048093926535459</c:v>
                </c:pt>
                <c:pt idx="1586">
                  <c:v>1.4050786825523871</c:v>
                </c:pt>
                <c:pt idx="1587">
                  <c:v>1.1509647472785325</c:v>
                </c:pt>
                <c:pt idx="1588">
                  <c:v>0.94016354034311123</c:v>
                </c:pt>
                <c:pt idx="1589">
                  <c:v>0.94689044327499294</c:v>
                </c:pt>
                <c:pt idx="1590">
                  <c:v>0.96702566995730566</c:v>
                </c:pt>
                <c:pt idx="1591">
                  <c:v>0.88563111444680143</c:v>
                </c:pt>
                <c:pt idx="1592">
                  <c:v>0.93534861079209275</c:v>
                </c:pt>
                <c:pt idx="1593">
                  <c:v>0.80521978570964414</c:v>
                </c:pt>
                <c:pt idx="1594">
                  <c:v>0.75357857561254127</c:v>
                </c:pt>
                <c:pt idx="1595">
                  <c:v>0.65132136598486579</c:v>
                </c:pt>
                <c:pt idx="1596">
                  <c:v>0.61587318002818847</c:v>
                </c:pt>
                <c:pt idx="1597">
                  <c:v>0.57300910830610174</c:v>
                </c:pt>
                <c:pt idx="1598">
                  <c:v>0.62828631502176391</c:v>
                </c:pt>
                <c:pt idx="1599">
                  <c:v>0.73321439560120938</c:v>
                </c:pt>
                <c:pt idx="1600">
                  <c:v>0.72120992286443997</c:v>
                </c:pt>
                <c:pt idx="1601">
                  <c:v>0.68862285035798765</c:v>
                </c:pt>
                <c:pt idx="1602">
                  <c:v>0.76918197230823493</c:v>
                </c:pt>
                <c:pt idx="1603">
                  <c:v>0.74847479478777945</c:v>
                </c:pt>
                <c:pt idx="1604">
                  <c:v>0.73614156130848007</c:v>
                </c:pt>
                <c:pt idx="1605">
                  <c:v>0.70947822495300628</c:v>
                </c:pt>
                <c:pt idx="1606">
                  <c:v>0.63683068261411213</c:v>
                </c:pt>
                <c:pt idx="1607">
                  <c:v>0.55747899385545319</c:v>
                </c:pt>
                <c:pt idx="1608">
                  <c:v>0.62210933425333437</c:v>
                </c:pt>
                <c:pt idx="1609">
                  <c:v>0.59624933270550207</c:v>
                </c:pt>
                <c:pt idx="1610">
                  <c:v>0.66941183889429245</c:v>
                </c:pt>
                <c:pt idx="1611">
                  <c:v>0.70381151404015441</c:v>
                </c:pt>
                <c:pt idx="1612">
                  <c:v>0.63526982648661878</c:v>
                </c:pt>
                <c:pt idx="1613">
                  <c:v>0.62801957689573529</c:v>
                </c:pt>
                <c:pt idx="1614">
                  <c:v>0.58238378950868874</c:v>
                </c:pt>
                <c:pt idx="1615">
                  <c:v>0.61622309340182779</c:v>
                </c:pt>
                <c:pt idx="1616">
                  <c:v>0.64827946414122506</c:v>
                </c:pt>
                <c:pt idx="1617">
                  <c:v>0.71322464127191898</c:v>
                </c:pt>
                <c:pt idx="1618">
                  <c:v>0.59870243638395237</c:v>
                </c:pt>
                <c:pt idx="1619">
                  <c:v>0.55253049201071613</c:v>
                </c:pt>
                <c:pt idx="1620">
                  <c:v>0.54300335895255625</c:v>
                </c:pt>
                <c:pt idx="1621">
                  <c:v>0.54782241905570483</c:v>
                </c:pt>
                <c:pt idx="1622">
                  <c:v>0.53589430212900213</c:v>
                </c:pt>
                <c:pt idx="1623">
                  <c:v>0.53058793885997035</c:v>
                </c:pt>
                <c:pt idx="1624">
                  <c:v>0.60239789182136594</c:v>
                </c:pt>
                <c:pt idx="1625">
                  <c:v>0.62648596420769076</c:v>
                </c:pt>
                <c:pt idx="1626">
                  <c:v>0.61602171325228028</c:v>
                </c:pt>
                <c:pt idx="1627">
                  <c:v>0.57000013669302696</c:v>
                </c:pt>
                <c:pt idx="1628">
                  <c:v>0.50800012022138974</c:v>
                </c:pt>
                <c:pt idx="1629">
                  <c:v>0.41740345824193037</c:v>
                </c:pt>
                <c:pt idx="1630">
                  <c:v>0.36555437685990677</c:v>
                </c:pt>
                <c:pt idx="1631">
                  <c:v>0.36959355288257445</c:v>
                </c:pt>
                <c:pt idx="1632">
                  <c:v>0.34697719701763896</c:v>
                </c:pt>
                <c:pt idx="1633">
                  <c:v>0.38514805374478955</c:v>
                </c:pt>
                <c:pt idx="1634">
                  <c:v>0.38158257139271301</c:v>
                </c:pt>
                <c:pt idx="1635">
                  <c:v>0.30262282750401281</c:v>
                </c:pt>
                <c:pt idx="1636">
                  <c:v>0.26199412552177481</c:v>
                </c:pt>
                <c:pt idx="1637">
                  <c:v>0.29246611852991444</c:v>
                </c:pt>
                <c:pt idx="1638">
                  <c:v>0.37445562724635018</c:v>
                </c:pt>
                <c:pt idx="1639">
                  <c:v>0.33633445783345461</c:v>
                </c:pt>
                <c:pt idx="1640">
                  <c:v>0.2358647431738512</c:v>
                </c:pt>
                <c:pt idx="1641">
                  <c:v>0.22966019800911797</c:v>
                </c:pt>
                <c:pt idx="1642">
                  <c:v>0.31665770798859016</c:v>
                </c:pt>
                <c:pt idx="1643">
                  <c:v>0.33941274008105449</c:v>
                </c:pt>
                <c:pt idx="1644">
                  <c:v>0.45144189986698402</c:v>
                </c:pt>
                <c:pt idx="1645">
                  <c:v>0.52162753640207393</c:v>
                </c:pt>
                <c:pt idx="1646">
                  <c:v>0.54794401739576104</c:v>
                </c:pt>
                <c:pt idx="1647">
                  <c:v>0.47910597017602363</c:v>
                </c:pt>
                <c:pt idx="1648">
                  <c:v>0.50764258841445731</c:v>
                </c:pt>
                <c:pt idx="1649">
                  <c:v>0.70552097727599072</c:v>
                </c:pt>
                <c:pt idx="1650">
                  <c:v>0.75667288742302974</c:v>
                </c:pt>
                <c:pt idx="1651">
                  <c:v>0.73754621930744868</c:v>
                </c:pt>
                <c:pt idx="1652">
                  <c:v>0.94956701827013701</c:v>
                </c:pt>
                <c:pt idx="1653">
                  <c:v>1.4588804536193622</c:v>
                </c:pt>
                <c:pt idx="1654">
                  <c:v>1.7797725761052274</c:v>
                </c:pt>
                <c:pt idx="1655">
                  <c:v>1.3885283634732049</c:v>
                </c:pt>
                <c:pt idx="1656">
                  <c:v>1.6925720269289828</c:v>
                </c:pt>
                <c:pt idx="1657">
                  <c:v>2.2291883091527334</c:v>
                </c:pt>
                <c:pt idx="1658">
                  <c:v>1.7824370224399257</c:v>
                </c:pt>
                <c:pt idx="1659">
                  <c:v>1.5506960067190554</c:v>
                </c:pt>
                <c:pt idx="1660">
                  <c:v>1.3366104784432986</c:v>
                </c:pt>
                <c:pt idx="1661">
                  <c:v>1.4494464501056434</c:v>
                </c:pt>
                <c:pt idx="1662">
                  <c:v>1.2535732167797096</c:v>
                </c:pt>
                <c:pt idx="1663">
                  <c:v>1.1686429818205655</c:v>
                </c:pt>
                <c:pt idx="1664">
                  <c:v>1.0735752673884513</c:v>
                </c:pt>
                <c:pt idx="1665">
                  <c:v>1.1193335336421297</c:v>
                </c:pt>
                <c:pt idx="1666">
                  <c:v>0.97651075898224304</c:v>
                </c:pt>
                <c:pt idx="1667">
                  <c:v>0.97959900431499047</c:v>
                </c:pt>
                <c:pt idx="1668">
                  <c:v>1.033435406869176</c:v>
                </c:pt>
                <c:pt idx="1669">
                  <c:v>0.96580623992786441</c:v>
                </c:pt>
                <c:pt idx="1670">
                  <c:v>0.86840283307487587</c:v>
                </c:pt>
                <c:pt idx="1671">
                  <c:v>0.82145011392849598</c:v>
                </c:pt>
                <c:pt idx="1672">
                  <c:v>1.0332642774392871</c:v>
                </c:pt>
                <c:pt idx="1673">
                  <c:v>1.1048341873713352</c:v>
                </c:pt>
                <c:pt idx="1674">
                  <c:v>0.90545146050688086</c:v>
                </c:pt>
                <c:pt idx="1675">
                  <c:v>1.0411886506024066</c:v>
                </c:pt>
                <c:pt idx="1676">
                  <c:v>0.84224841750789459</c:v>
                </c:pt>
                <c:pt idx="1677">
                  <c:v>0.7735053799656546</c:v>
                </c:pt>
                <c:pt idx="1678">
                  <c:v>0.7928149904228512</c:v>
                </c:pt>
                <c:pt idx="1679">
                  <c:v>0.68873420474556735</c:v>
                </c:pt>
                <c:pt idx="1680">
                  <c:v>0.66463817241266332</c:v>
                </c:pt>
                <c:pt idx="1681">
                  <c:v>0.59651430644150594</c:v>
                </c:pt>
                <c:pt idx="1682">
                  <c:v>0.61423527519196774</c:v>
                </c:pt>
                <c:pt idx="1683">
                  <c:v>0.55901858509527225</c:v>
                </c:pt>
                <c:pt idx="1684">
                  <c:v>0.57412042116418815</c:v>
                </c:pt>
                <c:pt idx="1685">
                  <c:v>0.62815584128198099</c:v>
                </c:pt>
                <c:pt idx="1686">
                  <c:v>0.66199730190138029</c:v>
                </c:pt>
                <c:pt idx="1687">
                  <c:v>0.73129503618394853</c:v>
                </c:pt>
                <c:pt idx="1688">
                  <c:v>0.9072680707829397</c:v>
                </c:pt>
                <c:pt idx="1689">
                  <c:v>0.68189729250744202</c:v>
                </c:pt>
                <c:pt idx="1690">
                  <c:v>0.7029496410278564</c:v>
                </c:pt>
                <c:pt idx="1691">
                  <c:v>0.65500556169926449</c:v>
                </c:pt>
                <c:pt idx="1692">
                  <c:v>0.59242555000663266</c:v>
                </c:pt>
                <c:pt idx="1693">
                  <c:v>0.52133365505939366</c:v>
                </c:pt>
                <c:pt idx="1694">
                  <c:v>0.47349971486706233</c:v>
                </c:pt>
                <c:pt idx="1695">
                  <c:v>0.49698138922817714</c:v>
                </c:pt>
                <c:pt idx="1696">
                  <c:v>0.60599784014654068</c:v>
                </c:pt>
                <c:pt idx="1697">
                  <c:v>0.52670803667019683</c:v>
                </c:pt>
                <c:pt idx="1698">
                  <c:v>0.49850198237941745</c:v>
                </c:pt>
                <c:pt idx="1699">
                  <c:v>0.47517133910059739</c:v>
                </c:pt>
                <c:pt idx="1700">
                  <c:v>0.43262681722279561</c:v>
                </c:pt>
                <c:pt idx="1701">
                  <c:v>0.49185330591755649</c:v>
                </c:pt>
                <c:pt idx="1702">
                  <c:v>0.47579267743427156</c:v>
                </c:pt>
                <c:pt idx="1703">
                  <c:v>0.47464990915081806</c:v>
                </c:pt>
                <c:pt idx="1704">
                  <c:v>0.39883160262107742</c:v>
                </c:pt>
                <c:pt idx="1705">
                  <c:v>0.39180279050118072</c:v>
                </c:pt>
                <c:pt idx="1706">
                  <c:v>0.32902164800461753</c:v>
                </c:pt>
                <c:pt idx="1707">
                  <c:v>0.28890106697634721</c:v>
                </c:pt>
                <c:pt idx="1708">
                  <c:v>0.27678862647111258</c:v>
                </c:pt>
                <c:pt idx="1709">
                  <c:v>0.33209276168998203</c:v>
                </c:pt>
                <c:pt idx="1710">
                  <c:v>0.25462220449972772</c:v>
                </c:pt>
                <c:pt idx="1711">
                  <c:v>0.31598751304717609</c:v>
                </c:pt>
                <c:pt idx="1712">
                  <c:v>0.26414585544994562</c:v>
                </c:pt>
                <c:pt idx="1713">
                  <c:v>0.19073294812186692</c:v>
                </c:pt>
                <c:pt idx="1714">
                  <c:v>0.16040533206048169</c:v>
                </c:pt>
                <c:pt idx="1715">
                  <c:v>0.14212601797698676</c:v>
                </c:pt>
                <c:pt idx="1716">
                  <c:v>0.19030261272717142</c:v>
                </c:pt>
                <c:pt idx="1717">
                  <c:v>0.11611980538719191</c:v>
                </c:pt>
                <c:pt idx="1718">
                  <c:v>0.11592734228829515</c:v>
                </c:pt>
                <c:pt idx="1719">
                  <c:v>0.10895642290317098</c:v>
                </c:pt>
                <c:pt idx="1720">
                  <c:v>7.6004441879543139E-2</c:v>
                </c:pt>
                <c:pt idx="1721">
                  <c:v>4.7099649706546565E-2</c:v>
                </c:pt>
                <c:pt idx="1722">
                  <c:v>7.6294365164317313E-2</c:v>
                </c:pt>
                <c:pt idx="1723">
                  <c:v>1.3344902183036744E-2</c:v>
                </c:pt>
                <c:pt idx="1724">
                  <c:v>4.8105248958294045E-2</c:v>
                </c:pt>
                <c:pt idx="1725">
                  <c:v>1.1954895734265003E-2</c:v>
                </c:pt>
                <c:pt idx="1726">
                  <c:v>-3.3165922554077243E-2</c:v>
                </c:pt>
                <c:pt idx="1727">
                  <c:v>-3.4046543465821699E-2</c:v>
                </c:pt>
                <c:pt idx="1728">
                  <c:v>-2.1728464833366212E-2</c:v>
                </c:pt>
                <c:pt idx="1729">
                  <c:v>-8.1247388250668351E-2</c:v>
                </c:pt>
                <c:pt idx="1730">
                  <c:v>-5.0985698289096826E-2</c:v>
                </c:pt>
                <c:pt idx="1731">
                  <c:v>-5.992353866930844E-2</c:v>
                </c:pt>
                <c:pt idx="1732">
                  <c:v>-6.5833856596098306E-2</c:v>
                </c:pt>
                <c:pt idx="1733">
                  <c:v>-2.2001971970630363E-2</c:v>
                </c:pt>
                <c:pt idx="1734">
                  <c:v>-4.3740099115000985E-2</c:v>
                </c:pt>
                <c:pt idx="1735">
                  <c:v>4.3920380250958679E-2</c:v>
                </c:pt>
                <c:pt idx="1736">
                  <c:v>7.395396492968076E-2</c:v>
                </c:pt>
                <c:pt idx="1737">
                  <c:v>-3.9262990014263144E-2</c:v>
                </c:pt>
                <c:pt idx="1738">
                  <c:v>-2.9415828143781297E-2</c:v>
                </c:pt>
              </c:numCache>
            </c:numRef>
          </c:val>
          <c:extLst>
            <c:ext xmlns:c16="http://schemas.microsoft.com/office/drawing/2014/chart" uri="{C3380CC4-5D6E-409C-BE32-E72D297353CC}">
              <c16:uniqueId val="{00000000-6886-1B43-807E-D14DBB795E83}"/>
            </c:ext>
          </c:extLst>
        </c:ser>
        <c:dLbls>
          <c:showLegendKey val="0"/>
          <c:showVal val="0"/>
          <c:showCatName val="0"/>
          <c:showSerName val="0"/>
          <c:showPercent val="0"/>
          <c:showBubbleSize val="0"/>
        </c:dLbls>
        <c:axId val="1476768587"/>
        <c:axId val="595319365"/>
      </c:areaChart>
      <c:catAx>
        <c:axId val="1476768587"/>
        <c:scaling>
          <c:orientation val="minMax"/>
          <c:max val="2020"/>
        </c:scaling>
        <c:delete val="0"/>
        <c:axPos val="b"/>
        <c:title>
          <c:tx>
            <c:rich>
              <a:bodyPr/>
              <a:lstStyle/>
              <a:p>
                <a:pPr lvl="0">
                  <a:defRPr b="0">
                    <a:solidFill>
                      <a:srgbClr val="000000"/>
                    </a:solidFill>
                    <a:latin typeface="Roboto"/>
                  </a:defRPr>
                </a:pPr>
                <a:r>
                  <a:rPr lang="en-US" b="0">
                    <a:solidFill>
                      <a:srgbClr val="000000"/>
                    </a:solidFill>
                    <a:latin typeface="Roboto"/>
                  </a:rPr>
                  <a:t>Year</a:t>
                </a:r>
              </a:p>
            </c:rich>
          </c:tx>
          <c:overlay val="0"/>
        </c:title>
        <c:numFmt formatCode="0" sourceLinked="1"/>
        <c:majorTickMark val="none"/>
        <c:minorTickMark val="none"/>
        <c:tickLblPos val="nextTo"/>
        <c:txPr>
          <a:bodyPr/>
          <a:lstStyle/>
          <a:p>
            <a:pPr lvl="0">
              <a:defRPr b="0">
                <a:solidFill>
                  <a:srgbClr val="000000"/>
                </a:solidFill>
                <a:latin typeface="Roboto"/>
              </a:defRPr>
            </a:pPr>
            <a:endParaRPr lang="en-US"/>
          </a:p>
        </c:txPr>
        <c:crossAx val="595319365"/>
        <c:crosses val="autoZero"/>
        <c:auto val="1"/>
        <c:lblAlgn val="ctr"/>
        <c:lblOffset val="100"/>
        <c:noMultiLvlLbl val="1"/>
      </c:catAx>
      <c:valAx>
        <c:axId val="595319365"/>
        <c:scaling>
          <c:orientation val="minMax"/>
          <c:max val="10"/>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Roboto"/>
                  </a:defRPr>
                </a:pPr>
                <a:r>
                  <a:rPr lang="en-US" b="0">
                    <a:solidFill>
                      <a:srgbClr val="000000"/>
                    </a:solidFill>
                    <a:latin typeface="Roboto"/>
                  </a:rPr>
                  <a:t>Final Value with fixed WR</a:t>
                </a:r>
              </a:p>
            </c:rich>
          </c:tx>
          <c:overlay val="0"/>
        </c:title>
        <c:numFmt formatCode="#,##0.00" sourceLinked="1"/>
        <c:majorTickMark val="none"/>
        <c:minorTickMark val="none"/>
        <c:tickLblPos val="nextTo"/>
        <c:spPr>
          <a:ln/>
        </c:spPr>
        <c:txPr>
          <a:bodyPr/>
          <a:lstStyle/>
          <a:p>
            <a:pPr lvl="0">
              <a:defRPr b="0">
                <a:solidFill>
                  <a:srgbClr val="000000"/>
                </a:solidFill>
                <a:latin typeface="Roboto"/>
              </a:defRPr>
            </a:pPr>
            <a:endParaRPr lang="en-US"/>
          </a:p>
        </c:txPr>
        <c:crossAx val="1476768587"/>
        <c:crosses val="autoZero"/>
        <c:crossBetween val="midCat"/>
      </c:valAx>
    </c:plotArea>
    <c:plotVisOnly val="1"/>
    <c:dispBlanksAs val="zero"/>
    <c:showDLblsOverMax val="1"/>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600" b="1">
                <a:solidFill>
                  <a:srgbClr val="000000"/>
                </a:solidFill>
                <a:latin typeface="Roboto"/>
              </a:defRPr>
            </a:pPr>
            <a:r>
              <a:rPr lang="en-US" sz="1600" b="1">
                <a:solidFill>
                  <a:srgbClr val="000000"/>
                </a:solidFill>
                <a:latin typeface="Roboto"/>
              </a:rPr>
              <a:t>End Of Month Real Portfolio Value</a:t>
            </a:r>
          </a:p>
        </c:rich>
      </c:tx>
      <c:overlay val="0"/>
    </c:title>
    <c:autoTitleDeleted val="0"/>
    <c:plotArea>
      <c:layout>
        <c:manualLayout>
          <c:xMode val="edge"/>
          <c:yMode val="edge"/>
          <c:x val="0.17306000000000002"/>
          <c:y val="0.11433"/>
          <c:w val="0.80221999999999993"/>
          <c:h val="0.77961000000000003"/>
        </c:manualLayout>
      </c:layout>
      <c:lineChart>
        <c:grouping val="standard"/>
        <c:varyColors val="1"/>
        <c:ser>
          <c:idx val="0"/>
          <c:order val="0"/>
          <c:tx>
            <c:strRef>
              <c:f>'Case Study'!$D$22</c:f>
              <c:strCache>
                <c:ptCount val="1"/>
                <c:pt idx="0">
                  <c:v>Portfolio with Static Allocation</c:v>
                </c:pt>
              </c:strCache>
            </c:strRef>
          </c:tx>
          <c:spPr>
            <a:ln cmpd="sng">
              <a:solidFill>
                <a:srgbClr val="3366CC"/>
              </a:solidFill>
            </a:ln>
          </c:spPr>
          <c:marker>
            <c:symbol val="none"/>
          </c:marker>
          <c:cat>
            <c:numRef>
              <c:f>'Case Study'!$C$23:$C$383</c:f>
              <c:numCache>
                <c:formatCode>General</c:formatCode>
                <c:ptCount val="36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pt idx="201">
                  <c:v>201</c:v>
                </c:pt>
                <c:pt idx="202">
                  <c:v>202</c:v>
                </c:pt>
                <c:pt idx="203">
                  <c:v>203</c:v>
                </c:pt>
                <c:pt idx="204">
                  <c:v>204</c:v>
                </c:pt>
                <c:pt idx="205">
                  <c:v>205</c:v>
                </c:pt>
                <c:pt idx="206">
                  <c:v>206</c:v>
                </c:pt>
                <c:pt idx="207">
                  <c:v>207</c:v>
                </c:pt>
                <c:pt idx="208">
                  <c:v>208</c:v>
                </c:pt>
                <c:pt idx="209">
                  <c:v>209</c:v>
                </c:pt>
                <c:pt idx="210">
                  <c:v>210</c:v>
                </c:pt>
                <c:pt idx="211">
                  <c:v>211</c:v>
                </c:pt>
                <c:pt idx="212">
                  <c:v>212</c:v>
                </c:pt>
                <c:pt idx="213">
                  <c:v>213</c:v>
                </c:pt>
                <c:pt idx="214">
                  <c:v>214</c:v>
                </c:pt>
                <c:pt idx="215">
                  <c:v>215</c:v>
                </c:pt>
                <c:pt idx="216">
                  <c:v>216</c:v>
                </c:pt>
                <c:pt idx="217">
                  <c:v>217</c:v>
                </c:pt>
                <c:pt idx="218">
                  <c:v>218</c:v>
                </c:pt>
                <c:pt idx="219">
                  <c:v>219</c:v>
                </c:pt>
                <c:pt idx="220">
                  <c:v>220</c:v>
                </c:pt>
                <c:pt idx="221">
                  <c:v>221</c:v>
                </c:pt>
                <c:pt idx="222">
                  <c:v>222</c:v>
                </c:pt>
                <c:pt idx="223">
                  <c:v>223</c:v>
                </c:pt>
                <c:pt idx="224">
                  <c:v>224</c:v>
                </c:pt>
                <c:pt idx="225">
                  <c:v>225</c:v>
                </c:pt>
                <c:pt idx="226">
                  <c:v>226</c:v>
                </c:pt>
                <c:pt idx="227">
                  <c:v>227</c:v>
                </c:pt>
                <c:pt idx="228">
                  <c:v>228</c:v>
                </c:pt>
                <c:pt idx="229">
                  <c:v>229</c:v>
                </c:pt>
                <c:pt idx="230">
                  <c:v>230</c:v>
                </c:pt>
                <c:pt idx="231">
                  <c:v>231</c:v>
                </c:pt>
                <c:pt idx="232">
                  <c:v>232</c:v>
                </c:pt>
                <c:pt idx="233">
                  <c:v>233</c:v>
                </c:pt>
                <c:pt idx="234">
                  <c:v>234</c:v>
                </c:pt>
                <c:pt idx="235">
                  <c:v>235</c:v>
                </c:pt>
                <c:pt idx="236">
                  <c:v>236</c:v>
                </c:pt>
                <c:pt idx="237">
                  <c:v>237</c:v>
                </c:pt>
                <c:pt idx="238">
                  <c:v>238</c:v>
                </c:pt>
                <c:pt idx="239">
                  <c:v>239</c:v>
                </c:pt>
                <c:pt idx="240">
                  <c:v>240</c:v>
                </c:pt>
                <c:pt idx="241">
                  <c:v>241</c:v>
                </c:pt>
                <c:pt idx="242">
                  <c:v>242</c:v>
                </c:pt>
                <c:pt idx="243">
                  <c:v>243</c:v>
                </c:pt>
                <c:pt idx="244">
                  <c:v>244</c:v>
                </c:pt>
                <c:pt idx="245">
                  <c:v>245</c:v>
                </c:pt>
                <c:pt idx="246">
                  <c:v>246</c:v>
                </c:pt>
                <c:pt idx="247">
                  <c:v>247</c:v>
                </c:pt>
                <c:pt idx="248">
                  <c:v>248</c:v>
                </c:pt>
                <c:pt idx="249">
                  <c:v>249</c:v>
                </c:pt>
                <c:pt idx="250">
                  <c:v>250</c:v>
                </c:pt>
                <c:pt idx="251">
                  <c:v>251</c:v>
                </c:pt>
                <c:pt idx="252">
                  <c:v>252</c:v>
                </c:pt>
                <c:pt idx="253">
                  <c:v>253</c:v>
                </c:pt>
                <c:pt idx="254">
                  <c:v>254</c:v>
                </c:pt>
                <c:pt idx="255">
                  <c:v>255</c:v>
                </c:pt>
                <c:pt idx="256">
                  <c:v>256</c:v>
                </c:pt>
                <c:pt idx="257">
                  <c:v>257</c:v>
                </c:pt>
                <c:pt idx="258">
                  <c:v>258</c:v>
                </c:pt>
                <c:pt idx="259">
                  <c:v>259</c:v>
                </c:pt>
                <c:pt idx="260">
                  <c:v>260</c:v>
                </c:pt>
                <c:pt idx="261">
                  <c:v>261</c:v>
                </c:pt>
                <c:pt idx="262">
                  <c:v>262</c:v>
                </c:pt>
                <c:pt idx="263">
                  <c:v>263</c:v>
                </c:pt>
                <c:pt idx="264">
                  <c:v>264</c:v>
                </c:pt>
                <c:pt idx="265">
                  <c:v>265</c:v>
                </c:pt>
                <c:pt idx="266">
                  <c:v>266</c:v>
                </c:pt>
                <c:pt idx="267">
                  <c:v>267</c:v>
                </c:pt>
                <c:pt idx="268">
                  <c:v>268</c:v>
                </c:pt>
                <c:pt idx="269">
                  <c:v>269</c:v>
                </c:pt>
                <c:pt idx="270">
                  <c:v>270</c:v>
                </c:pt>
                <c:pt idx="271">
                  <c:v>271</c:v>
                </c:pt>
                <c:pt idx="272">
                  <c:v>272</c:v>
                </c:pt>
                <c:pt idx="273">
                  <c:v>273</c:v>
                </c:pt>
                <c:pt idx="274">
                  <c:v>274</c:v>
                </c:pt>
                <c:pt idx="275">
                  <c:v>275</c:v>
                </c:pt>
                <c:pt idx="276">
                  <c:v>276</c:v>
                </c:pt>
                <c:pt idx="277">
                  <c:v>277</c:v>
                </c:pt>
                <c:pt idx="278">
                  <c:v>278</c:v>
                </c:pt>
                <c:pt idx="279">
                  <c:v>279</c:v>
                </c:pt>
                <c:pt idx="280">
                  <c:v>280</c:v>
                </c:pt>
                <c:pt idx="281">
                  <c:v>281</c:v>
                </c:pt>
                <c:pt idx="282">
                  <c:v>282</c:v>
                </c:pt>
                <c:pt idx="283">
                  <c:v>283</c:v>
                </c:pt>
                <c:pt idx="284">
                  <c:v>284</c:v>
                </c:pt>
                <c:pt idx="285">
                  <c:v>285</c:v>
                </c:pt>
                <c:pt idx="286">
                  <c:v>286</c:v>
                </c:pt>
                <c:pt idx="287">
                  <c:v>287</c:v>
                </c:pt>
                <c:pt idx="288">
                  <c:v>288</c:v>
                </c:pt>
                <c:pt idx="289">
                  <c:v>289</c:v>
                </c:pt>
                <c:pt idx="290">
                  <c:v>290</c:v>
                </c:pt>
                <c:pt idx="291">
                  <c:v>291</c:v>
                </c:pt>
                <c:pt idx="292">
                  <c:v>292</c:v>
                </c:pt>
                <c:pt idx="293">
                  <c:v>293</c:v>
                </c:pt>
                <c:pt idx="294">
                  <c:v>294</c:v>
                </c:pt>
                <c:pt idx="295">
                  <c:v>295</c:v>
                </c:pt>
                <c:pt idx="296">
                  <c:v>296</c:v>
                </c:pt>
                <c:pt idx="297">
                  <c:v>297</c:v>
                </c:pt>
                <c:pt idx="298">
                  <c:v>298</c:v>
                </c:pt>
                <c:pt idx="299">
                  <c:v>299</c:v>
                </c:pt>
                <c:pt idx="300">
                  <c:v>300</c:v>
                </c:pt>
                <c:pt idx="301">
                  <c:v>301</c:v>
                </c:pt>
                <c:pt idx="302">
                  <c:v>302</c:v>
                </c:pt>
                <c:pt idx="303">
                  <c:v>303</c:v>
                </c:pt>
                <c:pt idx="304">
                  <c:v>304</c:v>
                </c:pt>
                <c:pt idx="305">
                  <c:v>305</c:v>
                </c:pt>
                <c:pt idx="306">
                  <c:v>306</c:v>
                </c:pt>
                <c:pt idx="307">
                  <c:v>307</c:v>
                </c:pt>
                <c:pt idx="308">
                  <c:v>308</c:v>
                </c:pt>
                <c:pt idx="309">
                  <c:v>309</c:v>
                </c:pt>
                <c:pt idx="310">
                  <c:v>310</c:v>
                </c:pt>
                <c:pt idx="311">
                  <c:v>311</c:v>
                </c:pt>
                <c:pt idx="312">
                  <c:v>312</c:v>
                </c:pt>
                <c:pt idx="313">
                  <c:v>313</c:v>
                </c:pt>
                <c:pt idx="314">
                  <c:v>314</c:v>
                </c:pt>
                <c:pt idx="315">
                  <c:v>315</c:v>
                </c:pt>
                <c:pt idx="316">
                  <c:v>316</c:v>
                </c:pt>
                <c:pt idx="317">
                  <c:v>317</c:v>
                </c:pt>
                <c:pt idx="318">
                  <c:v>318</c:v>
                </c:pt>
                <c:pt idx="319">
                  <c:v>319</c:v>
                </c:pt>
                <c:pt idx="320">
                  <c:v>320</c:v>
                </c:pt>
                <c:pt idx="321">
                  <c:v>321</c:v>
                </c:pt>
                <c:pt idx="322">
                  <c:v>322</c:v>
                </c:pt>
                <c:pt idx="323">
                  <c:v>323</c:v>
                </c:pt>
                <c:pt idx="324">
                  <c:v>324</c:v>
                </c:pt>
                <c:pt idx="325">
                  <c:v>325</c:v>
                </c:pt>
                <c:pt idx="326">
                  <c:v>326</c:v>
                </c:pt>
                <c:pt idx="327">
                  <c:v>327</c:v>
                </c:pt>
                <c:pt idx="328">
                  <c:v>328</c:v>
                </c:pt>
                <c:pt idx="329">
                  <c:v>329</c:v>
                </c:pt>
                <c:pt idx="330">
                  <c:v>330</c:v>
                </c:pt>
                <c:pt idx="331">
                  <c:v>331</c:v>
                </c:pt>
                <c:pt idx="332">
                  <c:v>332</c:v>
                </c:pt>
                <c:pt idx="333">
                  <c:v>333</c:v>
                </c:pt>
                <c:pt idx="334">
                  <c:v>334</c:v>
                </c:pt>
                <c:pt idx="335">
                  <c:v>335</c:v>
                </c:pt>
                <c:pt idx="336">
                  <c:v>336</c:v>
                </c:pt>
                <c:pt idx="337">
                  <c:v>337</c:v>
                </c:pt>
                <c:pt idx="338">
                  <c:v>338</c:v>
                </c:pt>
                <c:pt idx="339">
                  <c:v>339</c:v>
                </c:pt>
                <c:pt idx="340">
                  <c:v>340</c:v>
                </c:pt>
                <c:pt idx="341">
                  <c:v>341</c:v>
                </c:pt>
                <c:pt idx="342">
                  <c:v>342</c:v>
                </c:pt>
                <c:pt idx="343">
                  <c:v>343</c:v>
                </c:pt>
                <c:pt idx="344">
                  <c:v>344</c:v>
                </c:pt>
                <c:pt idx="345">
                  <c:v>345</c:v>
                </c:pt>
                <c:pt idx="346">
                  <c:v>346</c:v>
                </c:pt>
                <c:pt idx="347">
                  <c:v>347</c:v>
                </c:pt>
                <c:pt idx="348">
                  <c:v>348</c:v>
                </c:pt>
                <c:pt idx="349">
                  <c:v>349</c:v>
                </c:pt>
                <c:pt idx="350">
                  <c:v>350</c:v>
                </c:pt>
                <c:pt idx="351">
                  <c:v>351</c:v>
                </c:pt>
                <c:pt idx="352">
                  <c:v>352</c:v>
                </c:pt>
                <c:pt idx="353">
                  <c:v>353</c:v>
                </c:pt>
                <c:pt idx="354">
                  <c:v>354</c:v>
                </c:pt>
                <c:pt idx="355">
                  <c:v>355</c:v>
                </c:pt>
                <c:pt idx="356">
                  <c:v>356</c:v>
                </c:pt>
                <c:pt idx="357">
                  <c:v>357</c:v>
                </c:pt>
                <c:pt idx="358">
                  <c:v>358</c:v>
                </c:pt>
                <c:pt idx="359">
                  <c:v>359</c:v>
                </c:pt>
                <c:pt idx="360">
                  <c:v>360</c:v>
                </c:pt>
              </c:numCache>
            </c:numRef>
          </c:cat>
          <c:val>
            <c:numRef>
              <c:f>'Case Study'!$D$23:$D$383</c:f>
              <c:numCache>
                <c:formatCode>"$"#,##0</c:formatCode>
                <c:ptCount val="361"/>
                <c:pt idx="0">
                  <c:v>1000000</c:v>
                </c:pt>
                <c:pt idx="1">
                  <c:v>962586.85354644107</c:v>
                </c:pt>
                <c:pt idx="2">
                  <c:v>819450.29111666908</c:v>
                </c:pt>
                <c:pt idx="3">
                  <c:v>740213.59574907192</c:v>
                </c:pt>
                <c:pt idx="4">
                  <c:v>757573.03799646511</c:v>
                </c:pt>
                <c:pt idx="5">
                  <c:v>796002.72116143571</c:v>
                </c:pt>
                <c:pt idx="6">
                  <c:v>812950.03777854179</c:v>
                </c:pt>
                <c:pt idx="7">
                  <c:v>867144.54380699375</c:v>
                </c:pt>
                <c:pt idx="8">
                  <c:v>853832.84678539552</c:v>
                </c:pt>
                <c:pt idx="9">
                  <c:v>848522.37342178333</c:v>
                </c:pt>
                <c:pt idx="10">
                  <c:v>748514.02623392956</c:v>
                </c:pt>
                <c:pt idx="11">
                  <c:v>777237.16212628945</c:v>
                </c:pt>
                <c:pt idx="12">
                  <c:v>785498.9402148308</c:v>
                </c:pt>
                <c:pt idx="13">
                  <c:v>703954.61402990995</c:v>
                </c:pt>
                <c:pt idx="14">
                  <c:v>660655.26146129542</c:v>
                </c:pt>
                <c:pt idx="15">
                  <c:v>653380.22512770549</c:v>
                </c:pt>
                <c:pt idx="16">
                  <c:v>627322.24180639454</c:v>
                </c:pt>
                <c:pt idx="17">
                  <c:v>657936.15120789665</c:v>
                </c:pt>
                <c:pt idx="18">
                  <c:v>721262.4409415212</c:v>
                </c:pt>
                <c:pt idx="19">
                  <c:v>687600.87216106965</c:v>
                </c:pt>
                <c:pt idx="20">
                  <c:v>641644.92929438828</c:v>
                </c:pt>
                <c:pt idx="21">
                  <c:v>583677.46166221786</c:v>
                </c:pt>
                <c:pt idx="22">
                  <c:v>652416.93052016187</c:v>
                </c:pt>
                <c:pt idx="23">
                  <c:v>614802.03807143075</c:v>
                </c:pt>
                <c:pt idx="24">
                  <c:v>618235.04849902494</c:v>
                </c:pt>
                <c:pt idx="25">
                  <c:v>481039.00587740995</c:v>
                </c:pt>
                <c:pt idx="26">
                  <c:v>510898.3681781863</c:v>
                </c:pt>
                <c:pt idx="27">
                  <c:v>478858.01734389982</c:v>
                </c:pt>
                <c:pt idx="28">
                  <c:v>426807.0144554993</c:v>
                </c:pt>
                <c:pt idx="29">
                  <c:v>422780.59250142187</c:v>
                </c:pt>
                <c:pt idx="30">
                  <c:v>445741.18138152827</c:v>
                </c:pt>
                <c:pt idx="31">
                  <c:v>409415.05360614409</c:v>
                </c:pt>
                <c:pt idx="32">
                  <c:v>350302.56811681332</c:v>
                </c:pt>
                <c:pt idx="33">
                  <c:v>291724.9149234636</c:v>
                </c:pt>
                <c:pt idx="34">
                  <c:v>290573.78040032007</c:v>
                </c:pt>
                <c:pt idx="35">
                  <c:v>371229.28345320688</c:v>
                </c:pt>
                <c:pt idx="36">
                  <c:v>477984.10316182702</c:v>
                </c:pt>
                <c:pt idx="37">
                  <c:v>467190.64458175335</c:v>
                </c:pt>
                <c:pt idx="38">
                  <c:v>419781.19755937555</c:v>
                </c:pt>
                <c:pt idx="39">
                  <c:v>402925.34552802931</c:v>
                </c:pt>
                <c:pt idx="40">
                  <c:v>420795.83918648673</c:v>
                </c:pt>
                <c:pt idx="41">
                  <c:v>440862.78576003044</c:v>
                </c:pt>
                <c:pt idx="42">
                  <c:v>383661.2505266667</c:v>
                </c:pt>
                <c:pt idx="43">
                  <c:v>393934.80153648311</c:v>
                </c:pt>
                <c:pt idx="44">
                  <c:v>516464.18860242923</c:v>
                </c:pt>
                <c:pt idx="45">
                  <c:v>577772.72832140303</c:v>
                </c:pt>
                <c:pt idx="46">
                  <c:v>628748.55252391077</c:v>
                </c:pt>
                <c:pt idx="47">
                  <c:v>567363.2250179901</c:v>
                </c:pt>
                <c:pt idx="48">
                  <c:v>609542.15474385116</c:v>
                </c:pt>
                <c:pt idx="49">
                  <c:v>556146.67055526376</c:v>
                </c:pt>
                <c:pt idx="50">
                  <c:v>516704.12512429891</c:v>
                </c:pt>
                <c:pt idx="51">
                  <c:v>552865.23408989329</c:v>
                </c:pt>
                <c:pt idx="52">
                  <c:v>559398.13321774034</c:v>
                </c:pt>
                <c:pt idx="53">
                  <c:v>604694.01912385575</c:v>
                </c:pt>
                <c:pt idx="54">
                  <c:v>583716.09725577175</c:v>
                </c:pt>
                <c:pt idx="55">
                  <c:v>583193.99050595053</c:v>
                </c:pt>
                <c:pt idx="56">
                  <c:v>570202.27293509268</c:v>
                </c:pt>
                <c:pt idx="57">
                  <c:v>534234.18138107122</c:v>
                </c:pt>
                <c:pt idx="58">
                  <c:v>537151.7399574517</c:v>
                </c:pt>
                <c:pt idx="59">
                  <c:v>489213.10026391805</c:v>
                </c:pt>
                <c:pt idx="60">
                  <c:v>506094.47563277249</c:v>
                </c:pt>
                <c:pt idx="61">
                  <c:v>493878.51847795199</c:v>
                </c:pt>
                <c:pt idx="62">
                  <c:v>484857.10186271579</c:v>
                </c:pt>
                <c:pt idx="63">
                  <c:v>513577.00497380458</c:v>
                </c:pt>
                <c:pt idx="64">
                  <c:v>514090.39093643322</c:v>
                </c:pt>
                <c:pt idx="65">
                  <c:v>490575.18003665854</c:v>
                </c:pt>
                <c:pt idx="66">
                  <c:v>471084.96097869956</c:v>
                </c:pt>
                <c:pt idx="67">
                  <c:v>458081.46885949007</c:v>
                </c:pt>
                <c:pt idx="68">
                  <c:v>486015.52400717686</c:v>
                </c:pt>
                <c:pt idx="69">
                  <c:v>495978.5165592797</c:v>
                </c:pt>
                <c:pt idx="70">
                  <c:v>522858.34081169101</c:v>
                </c:pt>
                <c:pt idx="71">
                  <c:v>553805.64294034813</c:v>
                </c:pt>
                <c:pt idx="72">
                  <c:v>559575.19624334842</c:v>
                </c:pt>
                <c:pt idx="73">
                  <c:v>567295.02358092146</c:v>
                </c:pt>
                <c:pt idx="74">
                  <c:v>598205.94637640333</c:v>
                </c:pt>
                <c:pt idx="75">
                  <c:v>609107.53319087299</c:v>
                </c:pt>
                <c:pt idx="76">
                  <c:v>624855.06884110509</c:v>
                </c:pt>
                <c:pt idx="77">
                  <c:v>654025.65500438411</c:v>
                </c:pt>
                <c:pt idx="78">
                  <c:v>661215.52942256443</c:v>
                </c:pt>
                <c:pt idx="79">
                  <c:v>677416.67636916391</c:v>
                </c:pt>
                <c:pt idx="80">
                  <c:v>636887.98263547942</c:v>
                </c:pt>
                <c:pt idx="81">
                  <c:v>657348.57349788805</c:v>
                </c:pt>
                <c:pt idx="82">
                  <c:v>665776.00361735199</c:v>
                </c:pt>
                <c:pt idx="83">
                  <c:v>693660.85492371093</c:v>
                </c:pt>
                <c:pt idx="84">
                  <c:v>692225.49671131943</c:v>
                </c:pt>
                <c:pt idx="85">
                  <c:v>691264.9998451384</c:v>
                </c:pt>
                <c:pt idx="86">
                  <c:v>728986.51294534549</c:v>
                </c:pt>
                <c:pt idx="87">
                  <c:v>731330.3090145028</c:v>
                </c:pt>
                <c:pt idx="88">
                  <c:v>726856.70683751092</c:v>
                </c:pt>
                <c:pt idx="89">
                  <c:v>741783.3998137248</c:v>
                </c:pt>
                <c:pt idx="90">
                  <c:v>749010.38096221548</c:v>
                </c:pt>
                <c:pt idx="91">
                  <c:v>733887.26290825638</c:v>
                </c:pt>
                <c:pt idx="92">
                  <c:v>681870.51759889</c:v>
                </c:pt>
                <c:pt idx="93">
                  <c:v>671310.43604735623</c:v>
                </c:pt>
                <c:pt idx="94">
                  <c:v>643791.0564337048</c:v>
                </c:pt>
                <c:pt idx="95">
                  <c:v>688050.12751035823</c:v>
                </c:pt>
                <c:pt idx="96">
                  <c:v>657674.22295954917</c:v>
                </c:pt>
                <c:pt idx="97">
                  <c:v>583064.38082278997</c:v>
                </c:pt>
                <c:pt idx="98">
                  <c:v>537925.25506470585</c:v>
                </c:pt>
                <c:pt idx="99">
                  <c:v>500130.59412119986</c:v>
                </c:pt>
                <c:pt idx="100">
                  <c:v>483646.66148825124</c:v>
                </c:pt>
                <c:pt idx="101">
                  <c:v>494936.24417617841</c:v>
                </c:pt>
                <c:pt idx="102">
                  <c:v>520635.97648331092</c:v>
                </c:pt>
                <c:pt idx="103">
                  <c:v>422234.57993312587</c:v>
                </c:pt>
                <c:pt idx="104">
                  <c:v>462938.42991288693</c:v>
                </c:pt>
                <c:pt idx="105">
                  <c:v>450244.54177653993</c:v>
                </c:pt>
                <c:pt idx="106">
                  <c:v>532038.77829092625</c:v>
                </c:pt>
                <c:pt idx="107">
                  <c:v>559390.53515378863</c:v>
                </c:pt>
                <c:pt idx="108">
                  <c:v>546869.2749309059</c:v>
                </c:pt>
                <c:pt idx="109">
                  <c:v>551231.84799217421</c:v>
                </c:pt>
                <c:pt idx="110">
                  <c:v>585608.88427164673</c:v>
                </c:pt>
                <c:pt idx="111">
                  <c:v>569288.36943804892</c:v>
                </c:pt>
                <c:pt idx="112">
                  <c:v>583836.48755300033</c:v>
                </c:pt>
                <c:pt idx="113">
                  <c:v>552265.41927890608</c:v>
                </c:pt>
                <c:pt idx="114">
                  <c:v>568611.44398303784</c:v>
                </c:pt>
                <c:pt idx="115">
                  <c:v>510261.26290824247</c:v>
                </c:pt>
                <c:pt idx="116">
                  <c:v>510749.07121510274</c:v>
                </c:pt>
                <c:pt idx="117">
                  <c:v>534081.68911551125</c:v>
                </c:pt>
                <c:pt idx="118">
                  <c:v>506649.82655603834</c:v>
                </c:pt>
                <c:pt idx="119">
                  <c:v>546440.98384041269</c:v>
                </c:pt>
                <c:pt idx="120">
                  <c:v>514655.57538813673</c:v>
                </c:pt>
                <c:pt idx="121">
                  <c:v>559862.47442235483</c:v>
                </c:pt>
                <c:pt idx="122">
                  <c:v>558575.47678655037</c:v>
                </c:pt>
                <c:pt idx="123">
                  <c:v>537767.66855814715</c:v>
                </c:pt>
                <c:pt idx="124">
                  <c:v>546776.03428209212</c:v>
                </c:pt>
                <c:pt idx="125">
                  <c:v>534295.13539316726</c:v>
                </c:pt>
                <c:pt idx="126">
                  <c:v>531458.49667285604</c:v>
                </c:pt>
                <c:pt idx="127">
                  <c:v>535062.22906544607</c:v>
                </c:pt>
                <c:pt idx="128">
                  <c:v>531058.10272090393</c:v>
                </c:pt>
                <c:pt idx="129">
                  <c:v>433062.47903434676</c:v>
                </c:pt>
                <c:pt idx="130">
                  <c:v>454620.51781136164</c:v>
                </c:pt>
                <c:pt idx="131">
                  <c:v>467449.59225252527</c:v>
                </c:pt>
                <c:pt idx="132">
                  <c:v>475267.75291014405</c:v>
                </c:pt>
                <c:pt idx="133">
                  <c:v>478429.14961695811</c:v>
                </c:pt>
                <c:pt idx="134">
                  <c:v>491496.16566693742</c:v>
                </c:pt>
                <c:pt idx="135">
                  <c:v>476144.27970043791</c:v>
                </c:pt>
                <c:pt idx="136">
                  <c:v>470599.73774854449</c:v>
                </c:pt>
                <c:pt idx="137">
                  <c:v>453262.39607916994</c:v>
                </c:pt>
                <c:pt idx="138">
                  <c:v>446184.09134512144</c:v>
                </c:pt>
                <c:pt idx="139">
                  <c:v>444125.85857988894</c:v>
                </c:pt>
                <c:pt idx="140">
                  <c:v>419204.76642399281</c:v>
                </c:pt>
                <c:pt idx="141">
                  <c:v>415778.75876891072</c:v>
                </c:pt>
                <c:pt idx="142">
                  <c:v>423076.2986489532</c:v>
                </c:pt>
                <c:pt idx="143">
                  <c:v>439942.33843692718</c:v>
                </c:pt>
                <c:pt idx="144">
                  <c:v>429397.04270474083</c:v>
                </c:pt>
                <c:pt idx="145">
                  <c:v>419158.91962054378</c:v>
                </c:pt>
                <c:pt idx="146">
                  <c:v>391756.9609044994</c:v>
                </c:pt>
                <c:pt idx="147">
                  <c:v>375262.36321009428</c:v>
                </c:pt>
                <c:pt idx="148">
                  <c:v>357534.25692470447</c:v>
                </c:pt>
                <c:pt idx="149">
                  <c:v>355207.70974005363</c:v>
                </c:pt>
                <c:pt idx="150">
                  <c:v>342680.80314786953</c:v>
                </c:pt>
                <c:pt idx="151">
                  <c:v>322063.87230871565</c:v>
                </c:pt>
                <c:pt idx="152">
                  <c:v>307758.11356336647</c:v>
                </c:pt>
                <c:pt idx="153">
                  <c:v>316989.83351588272</c:v>
                </c:pt>
                <c:pt idx="154">
                  <c:v>319612.84577919258</c:v>
                </c:pt>
                <c:pt idx="155">
                  <c:v>323131.15636192902</c:v>
                </c:pt>
                <c:pt idx="156">
                  <c:v>321068.0245580179</c:v>
                </c:pt>
                <c:pt idx="157">
                  <c:v>325564.52664197067</c:v>
                </c:pt>
                <c:pt idx="158">
                  <c:v>335233.53993869858</c:v>
                </c:pt>
                <c:pt idx="159">
                  <c:v>327785.92890797195</c:v>
                </c:pt>
                <c:pt idx="160">
                  <c:v>336586.64481189119</c:v>
                </c:pt>
                <c:pt idx="161">
                  <c:v>353231.50499541726</c:v>
                </c:pt>
                <c:pt idx="162">
                  <c:v>364457.30035495933</c:v>
                </c:pt>
                <c:pt idx="163">
                  <c:v>370026.42667251505</c:v>
                </c:pt>
                <c:pt idx="164">
                  <c:v>364108.55125159526</c:v>
                </c:pt>
                <c:pt idx="165">
                  <c:v>372356.1549852796</c:v>
                </c:pt>
                <c:pt idx="166">
                  <c:v>375807.77376704558</c:v>
                </c:pt>
                <c:pt idx="167">
                  <c:v>360487.39302431874</c:v>
                </c:pt>
                <c:pt idx="168">
                  <c:v>363117.49837035628</c:v>
                </c:pt>
                <c:pt idx="169">
                  <c:v>365327.92151532968</c:v>
                </c:pt>
                <c:pt idx="170">
                  <c:v>359521.40240166627</c:v>
                </c:pt>
                <c:pt idx="171">
                  <c:v>337075.9083249573</c:v>
                </c:pt>
                <c:pt idx="172">
                  <c:v>349705.64543473563</c:v>
                </c:pt>
                <c:pt idx="173">
                  <c:v>351518.19662711665</c:v>
                </c:pt>
                <c:pt idx="174">
                  <c:v>349021.48727632331</c:v>
                </c:pt>
                <c:pt idx="175">
                  <c:v>351314.20408443757</c:v>
                </c:pt>
                <c:pt idx="176">
                  <c:v>343931.61832051503</c:v>
                </c:pt>
                <c:pt idx="177">
                  <c:v>352162.15023012704</c:v>
                </c:pt>
                <c:pt idx="178">
                  <c:v>361266.14772177051</c:v>
                </c:pt>
                <c:pt idx="179">
                  <c:v>351565.52307811769</c:v>
                </c:pt>
                <c:pt idx="180">
                  <c:v>351882.56144998036</c:v>
                </c:pt>
                <c:pt idx="181">
                  <c:v>348864.96131534467</c:v>
                </c:pt>
                <c:pt idx="182">
                  <c:v>346657.15218849748</c:v>
                </c:pt>
                <c:pt idx="183">
                  <c:v>345511.43587041041</c:v>
                </c:pt>
                <c:pt idx="184">
                  <c:v>350310.7560068178</c:v>
                </c:pt>
                <c:pt idx="185">
                  <c:v>353223.84817105939</c:v>
                </c:pt>
                <c:pt idx="186">
                  <c:v>367593.56787794433</c:v>
                </c:pt>
                <c:pt idx="187">
                  <c:v>353114.53838896047</c:v>
                </c:pt>
                <c:pt idx="188">
                  <c:v>374752.98844153062</c:v>
                </c:pt>
                <c:pt idx="189">
                  <c:v>373619.96644435875</c:v>
                </c:pt>
                <c:pt idx="190">
                  <c:v>366689.93961462297</c:v>
                </c:pt>
                <c:pt idx="191">
                  <c:v>358784.19809224788</c:v>
                </c:pt>
                <c:pt idx="192">
                  <c:v>372123.4408658325</c:v>
                </c:pt>
                <c:pt idx="193">
                  <c:v>381649.04280012933</c:v>
                </c:pt>
                <c:pt idx="194">
                  <c:v>388381.82622201671</c:v>
                </c:pt>
                <c:pt idx="195">
                  <c:v>395802.24923287355</c:v>
                </c:pt>
                <c:pt idx="196">
                  <c:v>393390.69942018384</c:v>
                </c:pt>
                <c:pt idx="197">
                  <c:v>412439.81858859689</c:v>
                </c:pt>
                <c:pt idx="198">
                  <c:v>391118.47743864369</c:v>
                </c:pt>
                <c:pt idx="199">
                  <c:v>398031.26891446731</c:v>
                </c:pt>
                <c:pt idx="200">
                  <c:v>403582.78337122401</c:v>
                </c:pt>
                <c:pt idx="201">
                  <c:v>405699.22492150974</c:v>
                </c:pt>
                <c:pt idx="202">
                  <c:v>387583.26747617137</c:v>
                </c:pt>
                <c:pt idx="203">
                  <c:v>356632.59848685336</c:v>
                </c:pt>
                <c:pt idx="204">
                  <c:v>327905.81047293183</c:v>
                </c:pt>
                <c:pt idx="205">
                  <c:v>297584.75163837295</c:v>
                </c:pt>
                <c:pt idx="206">
                  <c:v>287989.71301670524</c:v>
                </c:pt>
                <c:pt idx="207">
                  <c:v>276004.10592144215</c:v>
                </c:pt>
                <c:pt idx="208">
                  <c:v>280160.10396894236</c:v>
                </c:pt>
                <c:pt idx="209">
                  <c:v>284680.20211822644</c:v>
                </c:pt>
                <c:pt idx="210">
                  <c:v>277489.02534934384</c:v>
                </c:pt>
                <c:pt idx="211">
                  <c:v>266952.21901957563</c:v>
                </c:pt>
                <c:pt idx="212">
                  <c:v>256704.43930324944</c:v>
                </c:pt>
                <c:pt idx="213">
                  <c:v>253130.64161272271</c:v>
                </c:pt>
                <c:pt idx="214">
                  <c:v>258876.98157394171</c:v>
                </c:pt>
                <c:pt idx="215">
                  <c:v>261688.89519213466</c:v>
                </c:pt>
                <c:pt idx="216">
                  <c:v>251873.04681424698</c:v>
                </c:pt>
                <c:pt idx="217">
                  <c:v>241823.79217887699</c:v>
                </c:pt>
                <c:pt idx="218">
                  <c:v>242092.83515592793</c:v>
                </c:pt>
                <c:pt idx="219">
                  <c:v>232572.92953992911</c:v>
                </c:pt>
                <c:pt idx="220">
                  <c:v>229586.45583718366</c:v>
                </c:pt>
                <c:pt idx="221">
                  <c:v>217634.50479578943</c:v>
                </c:pt>
                <c:pt idx="222">
                  <c:v>207734.23943171519</c:v>
                </c:pt>
                <c:pt idx="223">
                  <c:v>218566.89762296702</c:v>
                </c:pt>
                <c:pt idx="224">
                  <c:v>217452.52338876782</c:v>
                </c:pt>
                <c:pt idx="225">
                  <c:v>226008.71852019412</c:v>
                </c:pt>
                <c:pt idx="226">
                  <c:v>222387.94923447826</c:v>
                </c:pt>
                <c:pt idx="227">
                  <c:v>208702.12920884092</c:v>
                </c:pt>
                <c:pt idx="228">
                  <c:v>207036.60688072001</c:v>
                </c:pt>
                <c:pt idx="229">
                  <c:v>200568.72611688275</c:v>
                </c:pt>
                <c:pt idx="230">
                  <c:v>208306.14365044821</c:v>
                </c:pt>
                <c:pt idx="231">
                  <c:v>190493.8131255871</c:v>
                </c:pt>
                <c:pt idx="232">
                  <c:v>193253.51817148441</c:v>
                </c:pt>
                <c:pt idx="233">
                  <c:v>191130.24856754136</c:v>
                </c:pt>
                <c:pt idx="234">
                  <c:v>183816.65178756081</c:v>
                </c:pt>
                <c:pt idx="235">
                  <c:v>185504.34819780194</c:v>
                </c:pt>
                <c:pt idx="236">
                  <c:v>180097.19638261208</c:v>
                </c:pt>
                <c:pt idx="237">
                  <c:v>172702.27718927278</c:v>
                </c:pt>
                <c:pt idx="238">
                  <c:v>170013.61035690556</c:v>
                </c:pt>
                <c:pt idx="239">
                  <c:v>177107.20197903752</c:v>
                </c:pt>
                <c:pt idx="240">
                  <c:v>176317.38411415496</c:v>
                </c:pt>
                <c:pt idx="241">
                  <c:v>176307.62030364241</c:v>
                </c:pt>
                <c:pt idx="242">
                  <c:v>178248.54432023788</c:v>
                </c:pt>
                <c:pt idx="243">
                  <c:v>175662.65667082981</c:v>
                </c:pt>
                <c:pt idx="244">
                  <c:v>179627.85103012854</c:v>
                </c:pt>
                <c:pt idx="245">
                  <c:v>179789.1867566171</c:v>
                </c:pt>
                <c:pt idx="246">
                  <c:v>177760.87940681985</c:v>
                </c:pt>
                <c:pt idx="247">
                  <c:v>175463.51039505945</c:v>
                </c:pt>
                <c:pt idx="248">
                  <c:v>178519.82158637617</c:v>
                </c:pt>
                <c:pt idx="249">
                  <c:v>180181.31985159862</c:v>
                </c:pt>
                <c:pt idx="250">
                  <c:v>168935.93306486227</c:v>
                </c:pt>
                <c:pt idx="251">
                  <c:v>166162.26260603542</c:v>
                </c:pt>
                <c:pt idx="252">
                  <c:v>166706.6211806793</c:v>
                </c:pt>
                <c:pt idx="253">
                  <c:v>169908.66698837391</c:v>
                </c:pt>
                <c:pt idx="254">
                  <c:v>166653.88385943806</c:v>
                </c:pt>
                <c:pt idx="255">
                  <c:v>163261.06715790962</c:v>
                </c:pt>
                <c:pt idx="256">
                  <c:v>163764.24622662124</c:v>
                </c:pt>
                <c:pt idx="257">
                  <c:v>166033.8177244273</c:v>
                </c:pt>
                <c:pt idx="258">
                  <c:v>161220.79140959104</c:v>
                </c:pt>
                <c:pt idx="259">
                  <c:v>155731.84389711</c:v>
                </c:pt>
                <c:pt idx="260">
                  <c:v>158131.65311226403</c:v>
                </c:pt>
                <c:pt idx="261">
                  <c:v>150164.7119220336</c:v>
                </c:pt>
                <c:pt idx="262">
                  <c:v>144995.10416594101</c:v>
                </c:pt>
                <c:pt idx="263">
                  <c:v>150027.02868613775</c:v>
                </c:pt>
                <c:pt idx="264">
                  <c:v>152802.18184061995</c:v>
                </c:pt>
                <c:pt idx="265">
                  <c:v>148175.58253151612</c:v>
                </c:pt>
                <c:pt idx="266">
                  <c:v>143158.07394368754</c:v>
                </c:pt>
                <c:pt idx="267">
                  <c:v>139188.98490452828</c:v>
                </c:pt>
                <c:pt idx="268">
                  <c:v>139670.73732412548</c:v>
                </c:pt>
                <c:pt idx="269">
                  <c:v>138402.53371043448</c:v>
                </c:pt>
                <c:pt idx="270">
                  <c:v>131996.56070169312</c:v>
                </c:pt>
                <c:pt idx="271">
                  <c:v>133899.73357422333</c:v>
                </c:pt>
                <c:pt idx="272">
                  <c:v>126818.4877339252</c:v>
                </c:pt>
                <c:pt idx="273">
                  <c:v>126148.13589554222</c:v>
                </c:pt>
                <c:pt idx="274">
                  <c:v>127208.87608580038</c:v>
                </c:pt>
                <c:pt idx="275">
                  <c:v>125192.3418431957</c:v>
                </c:pt>
                <c:pt idx="276">
                  <c:v>120789.17934118702</c:v>
                </c:pt>
                <c:pt idx="277">
                  <c:v>116235.65558824275</c:v>
                </c:pt>
                <c:pt idx="278">
                  <c:v>113285.45344576333</c:v>
                </c:pt>
                <c:pt idx="279">
                  <c:v>114264.55687861977</c:v>
                </c:pt>
                <c:pt idx="280">
                  <c:v>114169.2497418647</c:v>
                </c:pt>
                <c:pt idx="281">
                  <c:v>110272.99285349961</c:v>
                </c:pt>
                <c:pt idx="282">
                  <c:v>105951.96977116565</c:v>
                </c:pt>
                <c:pt idx="283">
                  <c:v>100918.31234451759</c:v>
                </c:pt>
                <c:pt idx="284">
                  <c:v>95686.752800949078</c:v>
                </c:pt>
                <c:pt idx="285">
                  <c:v>92145.078318363478</c:v>
                </c:pt>
                <c:pt idx="286">
                  <c:v>87758.457639195753</c:v>
                </c:pt>
                <c:pt idx="287">
                  <c:v>86595.243532160996</c:v>
                </c:pt>
                <c:pt idx="288">
                  <c:v>79768.945517203887</c:v>
                </c:pt>
                <c:pt idx="289">
                  <c:v>76814.487164225706</c:v>
                </c:pt>
                <c:pt idx="290">
                  <c:v>76723.458411414817</c:v>
                </c:pt>
                <c:pt idx="291">
                  <c:v>74421.123371087044</c:v>
                </c:pt>
                <c:pt idx="292">
                  <c:v>71542.974962667548</c:v>
                </c:pt>
                <c:pt idx="293">
                  <c:v>71033.979527482079</c:v>
                </c:pt>
                <c:pt idx="294">
                  <c:v>67997.858080774342</c:v>
                </c:pt>
                <c:pt idx="295">
                  <c:v>66625.180958078898</c:v>
                </c:pt>
                <c:pt idx="296">
                  <c:v>66118.803313071257</c:v>
                </c:pt>
                <c:pt idx="297">
                  <c:v>64305.725827499642</c:v>
                </c:pt>
                <c:pt idx="298">
                  <c:v>61188.883433199138</c:v>
                </c:pt>
                <c:pt idx="299">
                  <c:v>60789.109968314406</c:v>
                </c:pt>
                <c:pt idx="300">
                  <c:v>56147.8088975719</c:v>
                </c:pt>
                <c:pt idx="301">
                  <c:v>56354.605569214255</c:v>
                </c:pt>
                <c:pt idx="302">
                  <c:v>52554.297228827309</c:v>
                </c:pt>
                <c:pt idx="303">
                  <c:v>52206.761062360129</c:v>
                </c:pt>
                <c:pt idx="304">
                  <c:v>50882.481449692044</c:v>
                </c:pt>
                <c:pt idx="305">
                  <c:v>48242.724738450866</c:v>
                </c:pt>
                <c:pt idx="306">
                  <c:v>45058.889243445919</c:v>
                </c:pt>
                <c:pt idx="307">
                  <c:v>41735.156289241277</c:v>
                </c:pt>
                <c:pt idx="308">
                  <c:v>39543.778981708288</c:v>
                </c:pt>
                <c:pt idx="309">
                  <c:v>36304.13122402654</c:v>
                </c:pt>
                <c:pt idx="310">
                  <c:v>35172.497355554464</c:v>
                </c:pt>
                <c:pt idx="311">
                  <c:v>33258.878526827415</c:v>
                </c:pt>
                <c:pt idx="312">
                  <c:v>29841.354619285623</c:v>
                </c:pt>
                <c:pt idx="313">
                  <c:v>26678.403857016798</c:v>
                </c:pt>
                <c:pt idx="314">
                  <c:v>22937.613036670231</c:v>
                </c:pt>
                <c:pt idx="315">
                  <c:v>20712.552793681414</c:v>
                </c:pt>
                <c:pt idx="316">
                  <c:v>17398.99847519007</c:v>
                </c:pt>
                <c:pt idx="317">
                  <c:v>13744.2325857941</c:v>
                </c:pt>
                <c:pt idx="318">
                  <c:v>10709.168039030546</c:v>
                </c:pt>
                <c:pt idx="319">
                  <c:v>7757.0966046743924</c:v>
                </c:pt>
                <c:pt idx="320">
                  <c:v>4406.1541684620588</c:v>
                </c:pt>
                <c:pt idx="321">
                  <c:v>1021.0789374072564</c:v>
                </c:pt>
                <c:pt idx="322">
                  <c:v>-2379.425572893655</c:v>
                </c:pt>
                <c:pt idx="323">
                  <c:v>-5908.808979962706</c:v>
                </c:pt>
                <c:pt idx="324">
                  <c:v>-8962.1282582846234</c:v>
                </c:pt>
                <c:pt idx="325">
                  <c:v>-11885.676192726998</c:v>
                </c:pt>
                <c:pt idx="326">
                  <c:v>-15244.578620144062</c:v>
                </c:pt>
                <c:pt idx="327">
                  <c:v>-18430.907432409425</c:v>
                </c:pt>
                <c:pt idx="328">
                  <c:v>-22269.177560560984</c:v>
                </c:pt>
                <c:pt idx="329">
                  <c:v>-24838.832758952249</c:v>
                </c:pt>
                <c:pt idx="330">
                  <c:v>-27491.652280045837</c:v>
                </c:pt>
                <c:pt idx="331">
                  <c:v>-31268.780302917658</c:v>
                </c:pt>
                <c:pt idx="332">
                  <c:v>-35534.606437873757</c:v>
                </c:pt>
                <c:pt idx="333">
                  <c:v>-39880.760209471737</c:v>
                </c:pt>
                <c:pt idx="334">
                  <c:v>-42984.597359976498</c:v>
                </c:pt>
                <c:pt idx="335">
                  <c:v>-46616.970491653097</c:v>
                </c:pt>
                <c:pt idx="336">
                  <c:v>-47839.405722839307</c:v>
                </c:pt>
                <c:pt idx="337">
                  <c:v>-48891.504974715019</c:v>
                </c:pt>
                <c:pt idx="338">
                  <c:v>-51095.678300256433</c:v>
                </c:pt>
                <c:pt idx="339">
                  <c:v>-55319.099501049284</c:v>
                </c:pt>
                <c:pt idx="340">
                  <c:v>-57407.042013385872</c:v>
                </c:pt>
                <c:pt idx="341">
                  <c:v>-62634.562404177137</c:v>
                </c:pt>
                <c:pt idx="342">
                  <c:v>-65061.505140902591</c:v>
                </c:pt>
                <c:pt idx="343">
                  <c:v>-69860.979736706911</c:v>
                </c:pt>
                <c:pt idx="344">
                  <c:v>-75103.829895047558</c:v>
                </c:pt>
                <c:pt idx="345">
                  <c:v>-79494.332169253394</c:v>
                </c:pt>
                <c:pt idx="346">
                  <c:v>-84706.298774463387</c:v>
                </c:pt>
                <c:pt idx="347">
                  <c:v>-90863.753682506969</c:v>
                </c:pt>
                <c:pt idx="348">
                  <c:v>-94607.544592872728</c:v>
                </c:pt>
                <c:pt idx="349">
                  <c:v>-101520.96843273782</c:v>
                </c:pt>
                <c:pt idx="350">
                  <c:v>-107070.46389328172</c:v>
                </c:pt>
                <c:pt idx="351">
                  <c:v>-112513.56321016843</c:v>
                </c:pt>
                <c:pt idx="352">
                  <c:v>-120363.141224488</c:v>
                </c:pt>
                <c:pt idx="353">
                  <c:v>-124199.83567809906</c:v>
                </c:pt>
                <c:pt idx="354">
                  <c:v>-128018.98356651432</c:v>
                </c:pt>
                <c:pt idx="355">
                  <c:v>-131821.33633889994</c:v>
                </c:pt>
                <c:pt idx="356">
                  <c:v>-139111.23350490048</c:v>
                </c:pt>
                <c:pt idx="357">
                  <c:v>-144101.98179547754</c:v>
                </c:pt>
                <c:pt idx="358">
                  <c:v>-146994.56524825632</c:v>
                </c:pt>
                <c:pt idx="359">
                  <c:v>-154297.38663672839</c:v>
                </c:pt>
                <c:pt idx="360">
                  <c:v>-156019.97803246797</c:v>
                </c:pt>
              </c:numCache>
            </c:numRef>
          </c:val>
          <c:smooth val="0"/>
          <c:extLst>
            <c:ext xmlns:c16="http://schemas.microsoft.com/office/drawing/2014/chart" uri="{C3380CC4-5D6E-409C-BE32-E72D297353CC}">
              <c16:uniqueId val="{00000000-1936-1340-9892-946A6A9D7232}"/>
            </c:ext>
          </c:extLst>
        </c:ser>
        <c:ser>
          <c:idx val="1"/>
          <c:order val="1"/>
          <c:tx>
            <c:strRef>
              <c:f>'Case Study'!$E$22</c:f>
              <c:strCache>
                <c:ptCount val="1"/>
                <c:pt idx="0">
                  <c:v>Portfolio with Glidepath</c:v>
                </c:pt>
              </c:strCache>
            </c:strRef>
          </c:tx>
          <c:spPr>
            <a:ln cmpd="sng">
              <a:solidFill>
                <a:srgbClr val="DC3912"/>
              </a:solidFill>
            </a:ln>
          </c:spPr>
          <c:marker>
            <c:symbol val="none"/>
          </c:marker>
          <c:cat>
            <c:numRef>
              <c:f>'Case Study'!$C$23:$C$383</c:f>
              <c:numCache>
                <c:formatCode>General</c:formatCode>
                <c:ptCount val="36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pt idx="201">
                  <c:v>201</c:v>
                </c:pt>
                <c:pt idx="202">
                  <c:v>202</c:v>
                </c:pt>
                <c:pt idx="203">
                  <c:v>203</c:v>
                </c:pt>
                <c:pt idx="204">
                  <c:v>204</c:v>
                </c:pt>
                <c:pt idx="205">
                  <c:v>205</c:v>
                </c:pt>
                <c:pt idx="206">
                  <c:v>206</c:v>
                </c:pt>
                <c:pt idx="207">
                  <c:v>207</c:v>
                </c:pt>
                <c:pt idx="208">
                  <c:v>208</c:v>
                </c:pt>
                <c:pt idx="209">
                  <c:v>209</c:v>
                </c:pt>
                <c:pt idx="210">
                  <c:v>210</c:v>
                </c:pt>
                <c:pt idx="211">
                  <c:v>211</c:v>
                </c:pt>
                <c:pt idx="212">
                  <c:v>212</c:v>
                </c:pt>
                <c:pt idx="213">
                  <c:v>213</c:v>
                </c:pt>
                <c:pt idx="214">
                  <c:v>214</c:v>
                </c:pt>
                <c:pt idx="215">
                  <c:v>215</c:v>
                </c:pt>
                <c:pt idx="216">
                  <c:v>216</c:v>
                </c:pt>
                <c:pt idx="217">
                  <c:v>217</c:v>
                </c:pt>
                <c:pt idx="218">
                  <c:v>218</c:v>
                </c:pt>
                <c:pt idx="219">
                  <c:v>219</c:v>
                </c:pt>
                <c:pt idx="220">
                  <c:v>220</c:v>
                </c:pt>
                <c:pt idx="221">
                  <c:v>221</c:v>
                </c:pt>
                <c:pt idx="222">
                  <c:v>222</c:v>
                </c:pt>
                <c:pt idx="223">
                  <c:v>223</c:v>
                </c:pt>
                <c:pt idx="224">
                  <c:v>224</c:v>
                </c:pt>
                <c:pt idx="225">
                  <c:v>225</c:v>
                </c:pt>
                <c:pt idx="226">
                  <c:v>226</c:v>
                </c:pt>
                <c:pt idx="227">
                  <c:v>227</c:v>
                </c:pt>
                <c:pt idx="228">
                  <c:v>228</c:v>
                </c:pt>
                <c:pt idx="229">
                  <c:v>229</c:v>
                </c:pt>
                <c:pt idx="230">
                  <c:v>230</c:v>
                </c:pt>
                <c:pt idx="231">
                  <c:v>231</c:v>
                </c:pt>
                <c:pt idx="232">
                  <c:v>232</c:v>
                </c:pt>
                <c:pt idx="233">
                  <c:v>233</c:v>
                </c:pt>
                <c:pt idx="234">
                  <c:v>234</c:v>
                </c:pt>
                <c:pt idx="235">
                  <c:v>235</c:v>
                </c:pt>
                <c:pt idx="236">
                  <c:v>236</c:v>
                </c:pt>
                <c:pt idx="237">
                  <c:v>237</c:v>
                </c:pt>
                <c:pt idx="238">
                  <c:v>238</c:v>
                </c:pt>
                <c:pt idx="239">
                  <c:v>239</c:v>
                </c:pt>
                <c:pt idx="240">
                  <c:v>240</c:v>
                </c:pt>
                <c:pt idx="241">
                  <c:v>241</c:v>
                </c:pt>
                <c:pt idx="242">
                  <c:v>242</c:v>
                </c:pt>
                <c:pt idx="243">
                  <c:v>243</c:v>
                </c:pt>
                <c:pt idx="244">
                  <c:v>244</c:v>
                </c:pt>
                <c:pt idx="245">
                  <c:v>245</c:v>
                </c:pt>
                <c:pt idx="246">
                  <c:v>246</c:v>
                </c:pt>
                <c:pt idx="247">
                  <c:v>247</c:v>
                </c:pt>
                <c:pt idx="248">
                  <c:v>248</c:v>
                </c:pt>
                <c:pt idx="249">
                  <c:v>249</c:v>
                </c:pt>
                <c:pt idx="250">
                  <c:v>250</c:v>
                </c:pt>
                <c:pt idx="251">
                  <c:v>251</c:v>
                </c:pt>
                <c:pt idx="252">
                  <c:v>252</c:v>
                </c:pt>
                <c:pt idx="253">
                  <c:v>253</c:v>
                </c:pt>
                <c:pt idx="254">
                  <c:v>254</c:v>
                </c:pt>
                <c:pt idx="255">
                  <c:v>255</c:v>
                </c:pt>
                <c:pt idx="256">
                  <c:v>256</c:v>
                </c:pt>
                <c:pt idx="257">
                  <c:v>257</c:v>
                </c:pt>
                <c:pt idx="258">
                  <c:v>258</c:v>
                </c:pt>
                <c:pt idx="259">
                  <c:v>259</c:v>
                </c:pt>
                <c:pt idx="260">
                  <c:v>260</c:v>
                </c:pt>
                <c:pt idx="261">
                  <c:v>261</c:v>
                </c:pt>
                <c:pt idx="262">
                  <c:v>262</c:v>
                </c:pt>
                <c:pt idx="263">
                  <c:v>263</c:v>
                </c:pt>
                <c:pt idx="264">
                  <c:v>264</c:v>
                </c:pt>
                <c:pt idx="265">
                  <c:v>265</c:v>
                </c:pt>
                <c:pt idx="266">
                  <c:v>266</c:v>
                </c:pt>
                <c:pt idx="267">
                  <c:v>267</c:v>
                </c:pt>
                <c:pt idx="268">
                  <c:v>268</c:v>
                </c:pt>
                <c:pt idx="269">
                  <c:v>269</c:v>
                </c:pt>
                <c:pt idx="270">
                  <c:v>270</c:v>
                </c:pt>
                <c:pt idx="271">
                  <c:v>271</c:v>
                </c:pt>
                <c:pt idx="272">
                  <c:v>272</c:v>
                </c:pt>
                <c:pt idx="273">
                  <c:v>273</c:v>
                </c:pt>
                <c:pt idx="274">
                  <c:v>274</c:v>
                </c:pt>
                <c:pt idx="275">
                  <c:v>275</c:v>
                </c:pt>
                <c:pt idx="276">
                  <c:v>276</c:v>
                </c:pt>
                <c:pt idx="277">
                  <c:v>277</c:v>
                </c:pt>
                <c:pt idx="278">
                  <c:v>278</c:v>
                </c:pt>
                <c:pt idx="279">
                  <c:v>279</c:v>
                </c:pt>
                <c:pt idx="280">
                  <c:v>280</c:v>
                </c:pt>
                <c:pt idx="281">
                  <c:v>281</c:v>
                </c:pt>
                <c:pt idx="282">
                  <c:v>282</c:v>
                </c:pt>
                <c:pt idx="283">
                  <c:v>283</c:v>
                </c:pt>
                <c:pt idx="284">
                  <c:v>284</c:v>
                </c:pt>
                <c:pt idx="285">
                  <c:v>285</c:v>
                </c:pt>
                <c:pt idx="286">
                  <c:v>286</c:v>
                </c:pt>
                <c:pt idx="287">
                  <c:v>287</c:v>
                </c:pt>
                <c:pt idx="288">
                  <c:v>288</c:v>
                </c:pt>
                <c:pt idx="289">
                  <c:v>289</c:v>
                </c:pt>
                <c:pt idx="290">
                  <c:v>290</c:v>
                </c:pt>
                <c:pt idx="291">
                  <c:v>291</c:v>
                </c:pt>
                <c:pt idx="292">
                  <c:v>292</c:v>
                </c:pt>
                <c:pt idx="293">
                  <c:v>293</c:v>
                </c:pt>
                <c:pt idx="294">
                  <c:v>294</c:v>
                </c:pt>
                <c:pt idx="295">
                  <c:v>295</c:v>
                </c:pt>
                <c:pt idx="296">
                  <c:v>296</c:v>
                </c:pt>
                <c:pt idx="297">
                  <c:v>297</c:v>
                </c:pt>
                <c:pt idx="298">
                  <c:v>298</c:v>
                </c:pt>
                <c:pt idx="299">
                  <c:v>299</c:v>
                </c:pt>
                <c:pt idx="300">
                  <c:v>300</c:v>
                </c:pt>
                <c:pt idx="301">
                  <c:v>301</c:v>
                </c:pt>
                <c:pt idx="302">
                  <c:v>302</c:v>
                </c:pt>
                <c:pt idx="303">
                  <c:v>303</c:v>
                </c:pt>
                <c:pt idx="304">
                  <c:v>304</c:v>
                </c:pt>
                <c:pt idx="305">
                  <c:v>305</c:v>
                </c:pt>
                <c:pt idx="306">
                  <c:v>306</c:v>
                </c:pt>
                <c:pt idx="307">
                  <c:v>307</c:v>
                </c:pt>
                <c:pt idx="308">
                  <c:v>308</c:v>
                </c:pt>
                <c:pt idx="309">
                  <c:v>309</c:v>
                </c:pt>
                <c:pt idx="310">
                  <c:v>310</c:v>
                </c:pt>
                <c:pt idx="311">
                  <c:v>311</c:v>
                </c:pt>
                <c:pt idx="312">
                  <c:v>312</c:v>
                </c:pt>
                <c:pt idx="313">
                  <c:v>313</c:v>
                </c:pt>
                <c:pt idx="314">
                  <c:v>314</c:v>
                </c:pt>
                <c:pt idx="315">
                  <c:v>315</c:v>
                </c:pt>
                <c:pt idx="316">
                  <c:v>316</c:v>
                </c:pt>
                <c:pt idx="317">
                  <c:v>317</c:v>
                </c:pt>
                <c:pt idx="318">
                  <c:v>318</c:v>
                </c:pt>
                <c:pt idx="319">
                  <c:v>319</c:v>
                </c:pt>
                <c:pt idx="320">
                  <c:v>320</c:v>
                </c:pt>
                <c:pt idx="321">
                  <c:v>321</c:v>
                </c:pt>
                <c:pt idx="322">
                  <c:v>322</c:v>
                </c:pt>
                <c:pt idx="323">
                  <c:v>323</c:v>
                </c:pt>
                <c:pt idx="324">
                  <c:v>324</c:v>
                </c:pt>
                <c:pt idx="325">
                  <c:v>325</c:v>
                </c:pt>
                <c:pt idx="326">
                  <c:v>326</c:v>
                </c:pt>
                <c:pt idx="327">
                  <c:v>327</c:v>
                </c:pt>
                <c:pt idx="328">
                  <c:v>328</c:v>
                </c:pt>
                <c:pt idx="329">
                  <c:v>329</c:v>
                </c:pt>
                <c:pt idx="330">
                  <c:v>330</c:v>
                </c:pt>
                <c:pt idx="331">
                  <c:v>331</c:v>
                </c:pt>
                <c:pt idx="332">
                  <c:v>332</c:v>
                </c:pt>
                <c:pt idx="333">
                  <c:v>333</c:v>
                </c:pt>
                <c:pt idx="334">
                  <c:v>334</c:v>
                </c:pt>
                <c:pt idx="335">
                  <c:v>335</c:v>
                </c:pt>
                <c:pt idx="336">
                  <c:v>336</c:v>
                </c:pt>
                <c:pt idx="337">
                  <c:v>337</c:v>
                </c:pt>
                <c:pt idx="338">
                  <c:v>338</c:v>
                </c:pt>
                <c:pt idx="339">
                  <c:v>339</c:v>
                </c:pt>
                <c:pt idx="340">
                  <c:v>340</c:v>
                </c:pt>
                <c:pt idx="341">
                  <c:v>341</c:v>
                </c:pt>
                <c:pt idx="342">
                  <c:v>342</c:v>
                </c:pt>
                <c:pt idx="343">
                  <c:v>343</c:v>
                </c:pt>
                <c:pt idx="344">
                  <c:v>344</c:v>
                </c:pt>
                <c:pt idx="345">
                  <c:v>345</c:v>
                </c:pt>
                <c:pt idx="346">
                  <c:v>346</c:v>
                </c:pt>
                <c:pt idx="347">
                  <c:v>347</c:v>
                </c:pt>
                <c:pt idx="348">
                  <c:v>348</c:v>
                </c:pt>
                <c:pt idx="349">
                  <c:v>349</c:v>
                </c:pt>
                <c:pt idx="350">
                  <c:v>350</c:v>
                </c:pt>
                <c:pt idx="351">
                  <c:v>351</c:v>
                </c:pt>
                <c:pt idx="352">
                  <c:v>352</c:v>
                </c:pt>
                <c:pt idx="353">
                  <c:v>353</c:v>
                </c:pt>
                <c:pt idx="354">
                  <c:v>354</c:v>
                </c:pt>
                <c:pt idx="355">
                  <c:v>355</c:v>
                </c:pt>
                <c:pt idx="356">
                  <c:v>356</c:v>
                </c:pt>
                <c:pt idx="357">
                  <c:v>357</c:v>
                </c:pt>
                <c:pt idx="358">
                  <c:v>358</c:v>
                </c:pt>
                <c:pt idx="359">
                  <c:v>359</c:v>
                </c:pt>
                <c:pt idx="360">
                  <c:v>360</c:v>
                </c:pt>
              </c:numCache>
            </c:numRef>
          </c:cat>
          <c:val>
            <c:numRef>
              <c:f>'Case Study'!$E$23:$E$383</c:f>
              <c:numCache>
                <c:formatCode>"$"#,##0</c:formatCode>
                <c:ptCount val="361"/>
                <c:pt idx="0">
                  <c:v>1000000</c:v>
                </c:pt>
                <c:pt idx="1">
                  <c:v>965299.03869513038</c:v>
                </c:pt>
                <c:pt idx="2">
                  <c:v>831931.82588474138</c:v>
                </c:pt>
                <c:pt idx="3">
                  <c:v>758576.3356999947</c:v>
                </c:pt>
                <c:pt idx="4">
                  <c:v>775599.70381022338</c:v>
                </c:pt>
                <c:pt idx="5">
                  <c:v>812570.47186006687</c:v>
                </c:pt>
                <c:pt idx="6">
                  <c:v>829432.57262359548</c:v>
                </c:pt>
                <c:pt idx="7">
                  <c:v>883005.01913139597</c:v>
                </c:pt>
                <c:pt idx="8">
                  <c:v>869426.59266768198</c:v>
                </c:pt>
                <c:pt idx="9">
                  <c:v>865084.30853345944</c:v>
                </c:pt>
                <c:pt idx="10">
                  <c:v>768655.04581881349</c:v>
                </c:pt>
                <c:pt idx="11">
                  <c:v>797383.22617876506</c:v>
                </c:pt>
                <c:pt idx="12">
                  <c:v>805781.24231996213</c:v>
                </c:pt>
                <c:pt idx="13">
                  <c:v>725531.61836895905</c:v>
                </c:pt>
                <c:pt idx="14">
                  <c:v>683046.93938637618</c:v>
                </c:pt>
                <c:pt idx="15">
                  <c:v>676177.92574138253</c:v>
                </c:pt>
                <c:pt idx="16">
                  <c:v>650532.77175595344</c:v>
                </c:pt>
                <c:pt idx="17">
                  <c:v>681793.45489431021</c:v>
                </c:pt>
                <c:pt idx="18">
                  <c:v>745501.86862957268</c:v>
                </c:pt>
                <c:pt idx="19">
                  <c:v>712074.14372453839</c:v>
                </c:pt>
                <c:pt idx="20">
                  <c:v>665969.89775378478</c:v>
                </c:pt>
                <c:pt idx="21">
                  <c:v>607902.56711595098</c:v>
                </c:pt>
                <c:pt idx="22">
                  <c:v>678525.96166492545</c:v>
                </c:pt>
                <c:pt idx="23">
                  <c:v>640207.95994711283</c:v>
                </c:pt>
                <c:pt idx="24">
                  <c:v>643817.09893595672</c:v>
                </c:pt>
                <c:pt idx="25">
                  <c:v>502839.21343543543</c:v>
                </c:pt>
                <c:pt idx="26">
                  <c:v>532999.16215276741</c:v>
                </c:pt>
                <c:pt idx="27">
                  <c:v>500133.88817587501</c:v>
                </c:pt>
                <c:pt idx="28">
                  <c:v>445658.42504707561</c:v>
                </c:pt>
                <c:pt idx="29">
                  <c:v>441067.92262297752</c:v>
                </c:pt>
                <c:pt idx="30">
                  <c:v>465497.61336809024</c:v>
                </c:pt>
                <c:pt idx="31">
                  <c:v>428146.05898688367</c:v>
                </c:pt>
                <c:pt idx="32">
                  <c:v>366802.72705845127</c:v>
                </c:pt>
                <c:pt idx="33">
                  <c:v>305257.33846051514</c:v>
                </c:pt>
                <c:pt idx="34">
                  <c:v>304250.72893080453</c:v>
                </c:pt>
                <c:pt idx="35">
                  <c:v>389914.97892844304</c:v>
                </c:pt>
                <c:pt idx="36">
                  <c:v>503727.74858819495</c:v>
                </c:pt>
                <c:pt idx="37">
                  <c:v>492476.46998146176</c:v>
                </c:pt>
                <c:pt idx="38">
                  <c:v>441919.47184082476</c:v>
                </c:pt>
                <c:pt idx="39">
                  <c:v>424050.32592571474</c:v>
                </c:pt>
                <c:pt idx="40">
                  <c:v>443572.09731567896</c:v>
                </c:pt>
                <c:pt idx="41">
                  <c:v>452611.04872651462</c:v>
                </c:pt>
                <c:pt idx="42">
                  <c:v>392379.82930652139</c:v>
                </c:pt>
                <c:pt idx="43">
                  <c:v>403192.9993017136</c:v>
                </c:pt>
                <c:pt idx="44">
                  <c:v>532454.0397006477</c:v>
                </c:pt>
                <c:pt idx="45">
                  <c:v>597990.88690905378</c:v>
                </c:pt>
                <c:pt idx="46">
                  <c:v>653020.39836384438</c:v>
                </c:pt>
                <c:pt idx="47">
                  <c:v>587980.1171504677</c:v>
                </c:pt>
                <c:pt idx="48">
                  <c:v>633788.09209860035</c:v>
                </c:pt>
                <c:pt idx="49">
                  <c:v>576341.6770841293</c:v>
                </c:pt>
                <c:pt idx="50">
                  <c:v>534001.60279899463</c:v>
                </c:pt>
                <c:pt idx="51">
                  <c:v>573238.20642420941</c:v>
                </c:pt>
                <c:pt idx="52">
                  <c:v>580606.04405636631</c:v>
                </c:pt>
                <c:pt idx="53">
                  <c:v>627730.07630572107</c:v>
                </c:pt>
                <c:pt idx="54">
                  <c:v>605398.78753364133</c:v>
                </c:pt>
                <c:pt idx="55">
                  <c:v>605133.10048073041</c:v>
                </c:pt>
                <c:pt idx="56">
                  <c:v>591207.67804518982</c:v>
                </c:pt>
                <c:pt idx="57">
                  <c:v>552052.00197780691</c:v>
                </c:pt>
                <c:pt idx="58">
                  <c:v>555788.47033600963</c:v>
                </c:pt>
                <c:pt idx="59">
                  <c:v>503396.53679247806</c:v>
                </c:pt>
                <c:pt idx="60">
                  <c:v>522247.794520272</c:v>
                </c:pt>
                <c:pt idx="61">
                  <c:v>509729.86737902224</c:v>
                </c:pt>
                <c:pt idx="62">
                  <c:v>499722.56247446046</c:v>
                </c:pt>
                <c:pt idx="63">
                  <c:v>531761.03340646822</c:v>
                </c:pt>
                <c:pt idx="64">
                  <c:v>532336.75852770451</c:v>
                </c:pt>
                <c:pt idx="65">
                  <c:v>506929.15212671895</c:v>
                </c:pt>
                <c:pt idx="66">
                  <c:v>485795.80881904886</c:v>
                </c:pt>
                <c:pt idx="67">
                  <c:v>471662.89842351153</c:v>
                </c:pt>
                <c:pt idx="68">
                  <c:v>503384.14141192008</c:v>
                </c:pt>
                <c:pt idx="69">
                  <c:v>514943.23605510767</c:v>
                </c:pt>
                <c:pt idx="70">
                  <c:v>545331.5883208008</c:v>
                </c:pt>
                <c:pt idx="71">
                  <c:v>580868.64214771683</c:v>
                </c:pt>
                <c:pt idx="72">
                  <c:v>588179.64892577229</c:v>
                </c:pt>
                <c:pt idx="73">
                  <c:v>597559.15646065632</c:v>
                </c:pt>
                <c:pt idx="74">
                  <c:v>633617.08994640328</c:v>
                </c:pt>
                <c:pt idx="75">
                  <c:v>647249.51950778917</c:v>
                </c:pt>
                <c:pt idx="76">
                  <c:v>666111.2623342349</c:v>
                </c:pt>
                <c:pt idx="77">
                  <c:v>700858.67233045306</c:v>
                </c:pt>
                <c:pt idx="78">
                  <c:v>709730.56217994448</c:v>
                </c:pt>
                <c:pt idx="79">
                  <c:v>728822.82887316286</c:v>
                </c:pt>
                <c:pt idx="80">
                  <c:v>680948.53041089524</c:v>
                </c:pt>
                <c:pt idx="81">
                  <c:v>705746.39433016651</c:v>
                </c:pt>
                <c:pt idx="82">
                  <c:v>717035.79367960687</c:v>
                </c:pt>
                <c:pt idx="83">
                  <c:v>751689.1447886643</c:v>
                </c:pt>
                <c:pt idx="84">
                  <c:v>750910.5741815042</c:v>
                </c:pt>
                <c:pt idx="85">
                  <c:v>750484.43018955295</c:v>
                </c:pt>
                <c:pt idx="86">
                  <c:v>797128.06791850622</c:v>
                </c:pt>
                <c:pt idx="87">
                  <c:v>800103.65008525364</c:v>
                </c:pt>
                <c:pt idx="88">
                  <c:v>795299.2520842196</c:v>
                </c:pt>
                <c:pt idx="89">
                  <c:v>814893.24343522231</c:v>
                </c:pt>
                <c:pt idx="90">
                  <c:v>824514.39384436677</c:v>
                </c:pt>
                <c:pt idx="91">
                  <c:v>808516.04067313636</c:v>
                </c:pt>
                <c:pt idx="92">
                  <c:v>745260.56324831583</c:v>
                </c:pt>
                <c:pt idx="93">
                  <c:v>733304.23755246866</c:v>
                </c:pt>
                <c:pt idx="94">
                  <c:v>699810.74969998503</c:v>
                </c:pt>
                <c:pt idx="95">
                  <c:v>755681.28831459431</c:v>
                </c:pt>
                <c:pt idx="96">
                  <c:v>718712.8972780956</c:v>
                </c:pt>
                <c:pt idx="97">
                  <c:v>626490.98560119001</c:v>
                </c:pt>
                <c:pt idx="98">
                  <c:v>571402.86123244057</c:v>
                </c:pt>
                <c:pt idx="99">
                  <c:v>524924.9610478367</c:v>
                </c:pt>
                <c:pt idx="100">
                  <c:v>504959.12457445136</c:v>
                </c:pt>
                <c:pt idx="101">
                  <c:v>517979.50290132739</c:v>
                </c:pt>
                <c:pt idx="102">
                  <c:v>548967.42324686982</c:v>
                </c:pt>
                <c:pt idx="103">
                  <c:v>429294.54609420232</c:v>
                </c:pt>
                <c:pt idx="104">
                  <c:v>478050.23237245146</c:v>
                </c:pt>
                <c:pt idx="105">
                  <c:v>462622.66866808676</c:v>
                </c:pt>
                <c:pt idx="106">
                  <c:v>561341.52420123678</c:v>
                </c:pt>
                <c:pt idx="107">
                  <c:v>595683.70568744862</c:v>
                </c:pt>
                <c:pt idx="108">
                  <c:v>580635.64486502402</c:v>
                </c:pt>
                <c:pt idx="109">
                  <c:v>587220.14292236359</c:v>
                </c:pt>
                <c:pt idx="110">
                  <c:v>629590.88499081717</c:v>
                </c:pt>
                <c:pt idx="111">
                  <c:v>609917.25335802115</c:v>
                </c:pt>
                <c:pt idx="112">
                  <c:v>628857.20607685414</c:v>
                </c:pt>
                <c:pt idx="113">
                  <c:v>589397.16594950226</c:v>
                </c:pt>
                <c:pt idx="114">
                  <c:v>609700.0354891005</c:v>
                </c:pt>
                <c:pt idx="115">
                  <c:v>535572.74602278403</c:v>
                </c:pt>
                <c:pt idx="116">
                  <c:v>535723.00909546367</c:v>
                </c:pt>
                <c:pt idx="117">
                  <c:v>564722.20213307277</c:v>
                </c:pt>
                <c:pt idx="118">
                  <c:v>531039.54701541166</c:v>
                </c:pt>
                <c:pt idx="119">
                  <c:v>581511.89887954236</c:v>
                </c:pt>
                <c:pt idx="120">
                  <c:v>542664.22663210891</c:v>
                </c:pt>
                <c:pt idx="121">
                  <c:v>605901.30930283852</c:v>
                </c:pt>
                <c:pt idx="122">
                  <c:v>602455.05470900878</c:v>
                </c:pt>
                <c:pt idx="123">
                  <c:v>575514.52460797026</c:v>
                </c:pt>
                <c:pt idx="124">
                  <c:v>587177.88177080709</c:v>
                </c:pt>
                <c:pt idx="125">
                  <c:v>571634.46678720647</c:v>
                </c:pt>
                <c:pt idx="126">
                  <c:v>569672.717189232</c:v>
                </c:pt>
                <c:pt idx="127">
                  <c:v>574420.28670393897</c:v>
                </c:pt>
                <c:pt idx="128">
                  <c:v>570498.30939697975</c:v>
                </c:pt>
                <c:pt idx="129">
                  <c:v>446243.00334593904</c:v>
                </c:pt>
                <c:pt idx="130">
                  <c:v>473387.73405115365</c:v>
                </c:pt>
                <c:pt idx="131">
                  <c:v>489052.67721101816</c:v>
                </c:pt>
                <c:pt idx="132">
                  <c:v>499481.32679802115</c:v>
                </c:pt>
                <c:pt idx="133">
                  <c:v>503727.85891662026</c:v>
                </c:pt>
                <c:pt idx="134">
                  <c:v>520631.93800097948</c:v>
                </c:pt>
                <c:pt idx="135">
                  <c:v>500868.98673227447</c:v>
                </c:pt>
                <c:pt idx="136">
                  <c:v>495037.41320234281</c:v>
                </c:pt>
                <c:pt idx="137">
                  <c:v>473061.50979136431</c:v>
                </c:pt>
                <c:pt idx="138">
                  <c:v>465449.37691715983</c:v>
                </c:pt>
                <c:pt idx="139">
                  <c:v>463438.43578307482</c:v>
                </c:pt>
                <c:pt idx="140">
                  <c:v>433140.59550701792</c:v>
                </c:pt>
                <c:pt idx="141">
                  <c:v>430245.74531763338</c:v>
                </c:pt>
                <c:pt idx="142">
                  <c:v>441237.19956452056</c:v>
                </c:pt>
                <c:pt idx="143">
                  <c:v>462433.7341621599</c:v>
                </c:pt>
                <c:pt idx="144">
                  <c:v>451537.70240647072</c:v>
                </c:pt>
                <c:pt idx="145">
                  <c:v>440637.55629932228</c:v>
                </c:pt>
                <c:pt idx="146">
                  <c:v>407710.27893053484</c:v>
                </c:pt>
                <c:pt idx="147">
                  <c:v>388578.41777827725</c:v>
                </c:pt>
                <c:pt idx="148">
                  <c:v>368673.3975524914</c:v>
                </c:pt>
                <c:pt idx="149">
                  <c:v>367387.73537539202</c:v>
                </c:pt>
                <c:pt idx="150">
                  <c:v>353333.3149423608</c:v>
                </c:pt>
                <c:pt idx="151">
                  <c:v>329053.05361987971</c:v>
                </c:pt>
                <c:pt idx="152">
                  <c:v>312836.63307994045</c:v>
                </c:pt>
                <c:pt idx="153">
                  <c:v>325404.7210906914</c:v>
                </c:pt>
                <c:pt idx="154">
                  <c:v>329375.61373441399</c:v>
                </c:pt>
                <c:pt idx="155">
                  <c:v>334960.94215824088</c:v>
                </c:pt>
                <c:pt idx="156">
                  <c:v>333531.44473430765</c:v>
                </c:pt>
                <c:pt idx="157">
                  <c:v>339924.881092956</c:v>
                </c:pt>
                <c:pt idx="158">
                  <c:v>353574.4221255423</c:v>
                </c:pt>
                <c:pt idx="159">
                  <c:v>345451.99219502846</c:v>
                </c:pt>
                <c:pt idx="160">
                  <c:v>357667.23250809393</c:v>
                </c:pt>
                <c:pt idx="161">
                  <c:v>378963.25153506</c:v>
                </c:pt>
                <c:pt idx="162">
                  <c:v>394345.14580764499</c:v>
                </c:pt>
                <c:pt idx="163">
                  <c:v>403949.09970110311</c:v>
                </c:pt>
                <c:pt idx="164">
                  <c:v>397955.38137052453</c:v>
                </c:pt>
                <c:pt idx="165">
                  <c:v>409935.66399952257</c:v>
                </c:pt>
                <c:pt idx="166">
                  <c:v>415429.51650232734</c:v>
                </c:pt>
                <c:pt idx="167">
                  <c:v>395717.46744957101</c:v>
                </c:pt>
                <c:pt idx="168">
                  <c:v>399800.68012133503</c:v>
                </c:pt>
                <c:pt idx="169">
                  <c:v>404162.41358094534</c:v>
                </c:pt>
                <c:pt idx="170">
                  <c:v>397550.22048958793</c:v>
                </c:pt>
                <c:pt idx="171">
                  <c:v>368889.20146023174</c:v>
                </c:pt>
                <c:pt idx="172">
                  <c:v>386496.33908176952</c:v>
                </c:pt>
                <c:pt idx="173">
                  <c:v>390059.85285856039</c:v>
                </c:pt>
                <c:pt idx="174">
                  <c:v>387555.08692016226</c:v>
                </c:pt>
                <c:pt idx="175">
                  <c:v>391635.53363217058</c:v>
                </c:pt>
                <c:pt idx="176">
                  <c:v>383281.72367440717</c:v>
                </c:pt>
                <c:pt idx="177">
                  <c:v>395338.74840650841</c:v>
                </c:pt>
                <c:pt idx="178">
                  <c:v>409180.02634220035</c:v>
                </c:pt>
                <c:pt idx="179">
                  <c:v>397546.22853051557</c:v>
                </c:pt>
                <c:pt idx="180">
                  <c:v>398930.10285884741</c:v>
                </c:pt>
                <c:pt idx="181">
                  <c:v>395984.08341731434</c:v>
                </c:pt>
                <c:pt idx="182">
                  <c:v>394142.70991553419</c:v>
                </c:pt>
                <c:pt idx="183">
                  <c:v>393705.56909832294</c:v>
                </c:pt>
                <c:pt idx="184">
                  <c:v>401901.77367064176</c:v>
                </c:pt>
                <c:pt idx="185">
                  <c:v>405720.88996211078</c:v>
                </c:pt>
                <c:pt idx="186">
                  <c:v>426426.23108516337</c:v>
                </c:pt>
                <c:pt idx="187">
                  <c:v>407201.47443858726</c:v>
                </c:pt>
                <c:pt idx="188">
                  <c:v>437772.05530054477</c:v>
                </c:pt>
                <c:pt idx="189">
                  <c:v>437928.92200889828</c:v>
                </c:pt>
                <c:pt idx="190">
                  <c:v>430136.5010430796</c:v>
                </c:pt>
                <c:pt idx="191">
                  <c:v>420438.87367342389</c:v>
                </c:pt>
                <c:pt idx="192">
                  <c:v>440398.24444885581</c:v>
                </c:pt>
                <c:pt idx="193">
                  <c:v>455104.70060942671</c:v>
                </c:pt>
                <c:pt idx="194">
                  <c:v>465770.4075670676</c:v>
                </c:pt>
                <c:pt idx="195">
                  <c:v>477561.00080911262</c:v>
                </c:pt>
                <c:pt idx="196">
                  <c:v>476712.34111512784</c:v>
                </c:pt>
                <c:pt idx="197">
                  <c:v>504766.33801374323</c:v>
                </c:pt>
                <c:pt idx="198">
                  <c:v>474204.37133767043</c:v>
                </c:pt>
                <c:pt idx="199">
                  <c:v>486630.1675997306</c:v>
                </c:pt>
                <c:pt idx="200">
                  <c:v>497694.0877063786</c:v>
                </c:pt>
                <c:pt idx="201">
                  <c:v>502939.85868211236</c:v>
                </c:pt>
                <c:pt idx="202">
                  <c:v>478366.74438708322</c:v>
                </c:pt>
                <c:pt idx="203">
                  <c:v>439481.01364578609</c:v>
                </c:pt>
                <c:pt idx="204">
                  <c:v>400495.41506848665</c:v>
                </c:pt>
                <c:pt idx="205">
                  <c:v>358479.78888695018</c:v>
                </c:pt>
                <c:pt idx="206">
                  <c:v>347283.56613053707</c:v>
                </c:pt>
                <c:pt idx="207">
                  <c:v>333286.78943119128</c:v>
                </c:pt>
                <c:pt idx="208">
                  <c:v>341001.66195650713</c:v>
                </c:pt>
                <c:pt idx="209">
                  <c:v>346343.44581698219</c:v>
                </c:pt>
                <c:pt idx="210">
                  <c:v>337656.67166045593</c:v>
                </c:pt>
                <c:pt idx="211">
                  <c:v>324872.3354115843</c:v>
                </c:pt>
                <c:pt idx="212">
                  <c:v>311436.0283456574</c:v>
                </c:pt>
                <c:pt idx="213">
                  <c:v>307511.06191329716</c:v>
                </c:pt>
                <c:pt idx="214">
                  <c:v>317895.23070629139</c:v>
                </c:pt>
                <c:pt idx="215">
                  <c:v>323961.19544558</c:v>
                </c:pt>
                <c:pt idx="216">
                  <c:v>311276.2770011815</c:v>
                </c:pt>
                <c:pt idx="217">
                  <c:v>299273.56450975081</c:v>
                </c:pt>
                <c:pt idx="218">
                  <c:v>301793.73783621984</c:v>
                </c:pt>
                <c:pt idx="219">
                  <c:v>289874.71508746949</c:v>
                </c:pt>
                <c:pt idx="220">
                  <c:v>288415.87765966629</c:v>
                </c:pt>
                <c:pt idx="221">
                  <c:v>273025.08232040546</c:v>
                </c:pt>
                <c:pt idx="222">
                  <c:v>259617.84231804786</c:v>
                </c:pt>
                <c:pt idx="223">
                  <c:v>277132.61043680826</c:v>
                </c:pt>
                <c:pt idx="224">
                  <c:v>277822.91591800464</c:v>
                </c:pt>
                <c:pt idx="225">
                  <c:v>292840.20096949278</c:v>
                </c:pt>
                <c:pt idx="226">
                  <c:v>289686.51385665964</c:v>
                </c:pt>
                <c:pt idx="227">
                  <c:v>270702.5442418778</c:v>
                </c:pt>
                <c:pt idx="228">
                  <c:v>270041.85855536407</c:v>
                </c:pt>
                <c:pt idx="229">
                  <c:v>261463.69644859323</c:v>
                </c:pt>
                <c:pt idx="230">
                  <c:v>275476.90995117388</c:v>
                </c:pt>
                <c:pt idx="231">
                  <c:v>248497.28240924983</c:v>
                </c:pt>
                <c:pt idx="232">
                  <c:v>254364.93986686342</c:v>
                </c:pt>
                <c:pt idx="233">
                  <c:v>253188.18145680451</c:v>
                </c:pt>
                <c:pt idx="234">
                  <c:v>243201.23231914901</c:v>
                </c:pt>
                <c:pt idx="235">
                  <c:v>247699.52076424708</c:v>
                </c:pt>
                <c:pt idx="236">
                  <c:v>240962.2485838627</c:v>
                </c:pt>
                <c:pt idx="237">
                  <c:v>230973.32600836584</c:v>
                </c:pt>
                <c:pt idx="238">
                  <c:v>228418.46342088748</c:v>
                </c:pt>
                <c:pt idx="239">
                  <c:v>241429.23653942047</c:v>
                </c:pt>
                <c:pt idx="240">
                  <c:v>242017.48353406895</c:v>
                </c:pt>
                <c:pt idx="241">
                  <c:v>244328.71383232836</c:v>
                </c:pt>
                <c:pt idx="242">
                  <c:v>249600.28644220004</c:v>
                </c:pt>
                <c:pt idx="243">
                  <c:v>247541.07999003917</c:v>
                </c:pt>
                <c:pt idx="244">
                  <c:v>256227.71126216082</c:v>
                </c:pt>
                <c:pt idx="245">
                  <c:v>259055.20979573546</c:v>
                </c:pt>
                <c:pt idx="246">
                  <c:v>258217.53545706754</c:v>
                </c:pt>
                <c:pt idx="247">
                  <c:v>256774.38429994104</c:v>
                </c:pt>
                <c:pt idx="248">
                  <c:v>264855.33067410695</c:v>
                </c:pt>
                <c:pt idx="249">
                  <c:v>270708.0890634791</c:v>
                </c:pt>
                <c:pt idx="250">
                  <c:v>253406.20883867893</c:v>
                </c:pt>
                <c:pt idx="251">
                  <c:v>251424.29190875971</c:v>
                </c:pt>
                <c:pt idx="252">
                  <c:v>255390.06514954948</c:v>
                </c:pt>
                <c:pt idx="253">
                  <c:v>264513.45685256063</c:v>
                </c:pt>
                <c:pt idx="254">
                  <c:v>261802.05467898247</c:v>
                </c:pt>
                <c:pt idx="255">
                  <c:v>258599.69339587522</c:v>
                </c:pt>
                <c:pt idx="256">
                  <c:v>263297.73237228795</c:v>
                </c:pt>
                <c:pt idx="257">
                  <c:v>271550.60036066949</c:v>
                </c:pt>
                <c:pt idx="258">
                  <c:v>266358.76712303958</c:v>
                </c:pt>
                <c:pt idx="259">
                  <c:v>259241.99449674101</c:v>
                </c:pt>
                <c:pt idx="260">
                  <c:v>267790.25210522709</c:v>
                </c:pt>
                <c:pt idx="261">
                  <c:v>255322.2223470461</c:v>
                </c:pt>
                <c:pt idx="262">
                  <c:v>248049.65533398325</c:v>
                </c:pt>
                <c:pt idx="263">
                  <c:v>261641.95122085902</c:v>
                </c:pt>
                <c:pt idx="264">
                  <c:v>270687.39775101619</c:v>
                </c:pt>
                <c:pt idx="265">
                  <c:v>265318.83107183402</c:v>
                </c:pt>
                <c:pt idx="266">
                  <c:v>258614.85674775089</c:v>
                </c:pt>
                <c:pt idx="267">
                  <c:v>254253.52091121158</c:v>
                </c:pt>
                <c:pt idx="268">
                  <c:v>259494.8288192286</c:v>
                </c:pt>
                <c:pt idx="269">
                  <c:v>261205.8776299349</c:v>
                </c:pt>
                <c:pt idx="270">
                  <c:v>250840.86652668202</c:v>
                </c:pt>
                <c:pt idx="271">
                  <c:v>259487.90228889402</c:v>
                </c:pt>
                <c:pt idx="272">
                  <c:v>247048.68363963647</c:v>
                </c:pt>
                <c:pt idx="273">
                  <c:v>249855.24372001435</c:v>
                </c:pt>
                <c:pt idx="274">
                  <c:v>257272.39239116048</c:v>
                </c:pt>
                <c:pt idx="275">
                  <c:v>257580.49896289292</c:v>
                </c:pt>
                <c:pt idx="276">
                  <c:v>251795.79633543029</c:v>
                </c:pt>
                <c:pt idx="277">
                  <c:v>245514.4040374177</c:v>
                </c:pt>
                <c:pt idx="278">
                  <c:v>242787.5995984108</c:v>
                </c:pt>
                <c:pt idx="279">
                  <c:v>250626.82195387621</c:v>
                </c:pt>
                <c:pt idx="280">
                  <c:v>255982.93175233828</c:v>
                </c:pt>
                <c:pt idx="281">
                  <c:v>252500.21148995322</c:v>
                </c:pt>
                <c:pt idx="282">
                  <c:v>246449.7466119717</c:v>
                </c:pt>
                <c:pt idx="283">
                  <c:v>238458.26424327656</c:v>
                </c:pt>
                <c:pt idx="284">
                  <c:v>229868.22846946307</c:v>
                </c:pt>
                <c:pt idx="285">
                  <c:v>226466.20858566815</c:v>
                </c:pt>
                <c:pt idx="286">
                  <c:v>220158.49389791687</c:v>
                </c:pt>
                <c:pt idx="287">
                  <c:v>222990.89076909251</c:v>
                </c:pt>
                <c:pt idx="288">
                  <c:v>208677.97247253192</c:v>
                </c:pt>
                <c:pt idx="289">
                  <c:v>206357.90633845524</c:v>
                </c:pt>
                <c:pt idx="290">
                  <c:v>213275.31436469508</c:v>
                </c:pt>
                <c:pt idx="291">
                  <c:v>213312.51691477679</c:v>
                </c:pt>
                <c:pt idx="292">
                  <c:v>211328.52026846193</c:v>
                </c:pt>
                <c:pt idx="293">
                  <c:v>218184.55671040691</c:v>
                </c:pt>
                <c:pt idx="294">
                  <c:v>215976.18651849305</c:v>
                </c:pt>
                <c:pt idx="295">
                  <c:v>219963.37685297997</c:v>
                </c:pt>
                <c:pt idx="296">
                  <c:v>227856.29936124032</c:v>
                </c:pt>
                <c:pt idx="297">
                  <c:v>231324.22248083097</c:v>
                </c:pt>
                <c:pt idx="298">
                  <c:v>228946.00954396161</c:v>
                </c:pt>
                <c:pt idx="299">
                  <c:v>238922.39463060338</c:v>
                </c:pt>
                <c:pt idx="300">
                  <c:v>229247.25936868935</c:v>
                </c:pt>
                <c:pt idx="301">
                  <c:v>244012.95296368049</c:v>
                </c:pt>
                <c:pt idx="302">
                  <c:v>238056.2304396457</c:v>
                </c:pt>
                <c:pt idx="303">
                  <c:v>251992.8406260254</c:v>
                </c:pt>
                <c:pt idx="304">
                  <c:v>260928.22951860819</c:v>
                </c:pt>
                <c:pt idx="305">
                  <c:v>262387.76650868874</c:v>
                </c:pt>
                <c:pt idx="306">
                  <c:v>260235.35713308444</c:v>
                </c:pt>
                <c:pt idx="307">
                  <c:v>256900.77881213665</c:v>
                </c:pt>
                <c:pt idx="308">
                  <c:v>262785.60680216172</c:v>
                </c:pt>
                <c:pt idx="309">
                  <c:v>260169.53657807832</c:v>
                </c:pt>
                <c:pt idx="310">
                  <c:v>277283.76250558393</c:v>
                </c:pt>
                <c:pt idx="311">
                  <c:v>289022.66512138059</c:v>
                </c:pt>
                <c:pt idx="312">
                  <c:v>284787.89050764142</c:v>
                </c:pt>
                <c:pt idx="313">
                  <c:v>283803.28303882596</c:v>
                </c:pt>
                <c:pt idx="314">
                  <c:v>274129.17109177494</c:v>
                </c:pt>
                <c:pt idx="315">
                  <c:v>289231.50961194973</c:v>
                </c:pt>
                <c:pt idx="316">
                  <c:v>286416.23308985133</c:v>
                </c:pt>
                <c:pt idx="317">
                  <c:v>275115.84208644729</c:v>
                </c:pt>
                <c:pt idx="318">
                  <c:v>280902.25536287279</c:v>
                </c:pt>
                <c:pt idx="319">
                  <c:v>295153.9800213881</c:v>
                </c:pt>
                <c:pt idx="320">
                  <c:v>291172.26521225122</c:v>
                </c:pt>
                <c:pt idx="321">
                  <c:v>270911.43917734915</c:v>
                </c:pt>
                <c:pt idx="322">
                  <c:v>276826.18476163951</c:v>
                </c:pt>
                <c:pt idx="323">
                  <c:v>285298.55030061386</c:v>
                </c:pt>
                <c:pt idx="324">
                  <c:v>272385.94474954967</c:v>
                </c:pt>
                <c:pt idx="325">
                  <c:v>258427.9843575694</c:v>
                </c:pt>
                <c:pt idx="326">
                  <c:v>255687.07483653433</c:v>
                </c:pt>
                <c:pt idx="327">
                  <c:v>250307.81294214906</c:v>
                </c:pt>
                <c:pt idx="328">
                  <c:v>254257.04148131874</c:v>
                </c:pt>
                <c:pt idx="329">
                  <c:v>241890.50566569914</c:v>
                </c:pt>
                <c:pt idx="330">
                  <c:v>231437.55309818956</c:v>
                </c:pt>
                <c:pt idx="331">
                  <c:v>232241.8530321196</c:v>
                </c:pt>
                <c:pt idx="332">
                  <c:v>236522.6680688753</c:v>
                </c:pt>
                <c:pt idx="333">
                  <c:v>240828.40396063196</c:v>
                </c:pt>
                <c:pt idx="334">
                  <c:v>236614.98596270726</c:v>
                </c:pt>
                <c:pt idx="335">
                  <c:v>235468.78123171019</c:v>
                </c:pt>
                <c:pt idx="336">
                  <c:v>220406.9958916287</c:v>
                </c:pt>
                <c:pt idx="337">
                  <c:v>205399.95718901156</c:v>
                </c:pt>
                <c:pt idx="338">
                  <c:v>196849.92356658474</c:v>
                </c:pt>
                <c:pt idx="339">
                  <c:v>196784.10799786475</c:v>
                </c:pt>
                <c:pt idx="340">
                  <c:v>187349.18957294198</c:v>
                </c:pt>
                <c:pt idx="341">
                  <c:v>190795.50167958968</c:v>
                </c:pt>
                <c:pt idx="342">
                  <c:v>184296.05573470905</c:v>
                </c:pt>
                <c:pt idx="343">
                  <c:v>185620.370419999</c:v>
                </c:pt>
                <c:pt idx="344">
                  <c:v>187805.96885996993</c:v>
                </c:pt>
                <c:pt idx="345">
                  <c:v>187482.20407863447</c:v>
                </c:pt>
                <c:pt idx="346">
                  <c:v>189169.33004129204</c:v>
                </c:pt>
                <c:pt idx="347">
                  <c:v>193396.77090664222</c:v>
                </c:pt>
                <c:pt idx="348">
                  <c:v>191795.51844619686</c:v>
                </c:pt>
                <c:pt idx="349">
                  <c:v>197091.43521643383</c:v>
                </c:pt>
                <c:pt idx="350">
                  <c:v>198678.72917298877</c:v>
                </c:pt>
                <c:pt idx="351">
                  <c:v>199657.92344729102</c:v>
                </c:pt>
                <c:pt idx="352">
                  <c:v>205723.79534805121</c:v>
                </c:pt>
                <c:pt idx="353">
                  <c:v>203345.25551710906</c:v>
                </c:pt>
                <c:pt idx="354">
                  <c:v>200683.42861600657</c:v>
                </c:pt>
                <c:pt idx="355">
                  <c:v>198132.52081854019</c:v>
                </c:pt>
                <c:pt idx="356">
                  <c:v>201852.77434535805</c:v>
                </c:pt>
                <c:pt idx="357">
                  <c:v>201703.05311587991</c:v>
                </c:pt>
                <c:pt idx="358">
                  <c:v>197722.7449830168</c:v>
                </c:pt>
                <c:pt idx="359">
                  <c:v>200637.0260316387</c:v>
                </c:pt>
                <c:pt idx="360">
                  <c:v>194892.10296255918</c:v>
                </c:pt>
              </c:numCache>
            </c:numRef>
          </c:val>
          <c:smooth val="0"/>
          <c:extLst>
            <c:ext xmlns:c16="http://schemas.microsoft.com/office/drawing/2014/chart" uri="{C3380CC4-5D6E-409C-BE32-E72D297353CC}">
              <c16:uniqueId val="{00000001-1936-1340-9892-946A6A9D7232}"/>
            </c:ext>
          </c:extLst>
        </c:ser>
        <c:dLbls>
          <c:showLegendKey val="0"/>
          <c:showVal val="0"/>
          <c:showCatName val="0"/>
          <c:showSerName val="0"/>
          <c:showPercent val="0"/>
          <c:showBubbleSize val="0"/>
        </c:dLbls>
        <c:smooth val="0"/>
        <c:axId val="1804100106"/>
        <c:axId val="1209550333"/>
      </c:lineChart>
      <c:catAx>
        <c:axId val="1804100106"/>
        <c:scaling>
          <c:orientation val="minMax"/>
          <c:max val="360"/>
        </c:scaling>
        <c:delete val="0"/>
        <c:axPos val="b"/>
        <c:title>
          <c:tx>
            <c:rich>
              <a:bodyPr/>
              <a:lstStyle/>
              <a:p>
                <a:pPr lvl="0">
                  <a:defRPr b="0">
                    <a:solidFill>
                      <a:srgbClr val="000000"/>
                    </a:solidFill>
                    <a:latin typeface="Roboto"/>
                  </a:defRPr>
                </a:pPr>
                <a:r>
                  <a:rPr lang="en-US" b="0">
                    <a:solidFill>
                      <a:srgbClr val="000000"/>
                    </a:solidFill>
                    <a:latin typeface="Roboto"/>
                  </a:rPr>
                  <a:t>Month</a:t>
                </a:r>
              </a:p>
            </c:rich>
          </c:tx>
          <c:overlay val="0"/>
        </c:title>
        <c:numFmt formatCode="General" sourceLinked="1"/>
        <c:majorTickMark val="none"/>
        <c:minorTickMark val="none"/>
        <c:tickLblPos val="nextTo"/>
        <c:txPr>
          <a:bodyPr/>
          <a:lstStyle/>
          <a:p>
            <a:pPr lvl="0">
              <a:defRPr b="0">
                <a:solidFill>
                  <a:srgbClr val="000000"/>
                </a:solidFill>
                <a:latin typeface="Roboto"/>
              </a:defRPr>
            </a:pPr>
            <a:endParaRPr lang="en-US"/>
          </a:p>
        </c:txPr>
        <c:crossAx val="1209550333"/>
        <c:crosses val="autoZero"/>
        <c:auto val="1"/>
        <c:lblAlgn val="ctr"/>
        <c:lblOffset val="100"/>
        <c:noMultiLvlLbl val="1"/>
      </c:catAx>
      <c:valAx>
        <c:axId val="1209550333"/>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200" b="0">
                    <a:solidFill>
                      <a:srgbClr val="000000"/>
                    </a:solidFill>
                    <a:latin typeface="Roboto"/>
                  </a:defRPr>
                </a:pPr>
                <a:r>
                  <a:rPr lang="en-US" sz="1200" b="0">
                    <a:solidFill>
                      <a:srgbClr val="000000"/>
                    </a:solidFill>
                    <a:latin typeface="Roboto"/>
                  </a:rPr>
                  <a:t>End Of Month Real Portfolio Value</a:t>
                </a:r>
              </a:p>
            </c:rich>
          </c:tx>
          <c:overlay val="0"/>
        </c:title>
        <c:numFmt formatCode="&quot;$&quot;#,##0" sourceLinked="1"/>
        <c:majorTickMark val="none"/>
        <c:minorTickMark val="none"/>
        <c:tickLblPos val="nextTo"/>
        <c:spPr>
          <a:ln/>
        </c:spPr>
        <c:txPr>
          <a:bodyPr/>
          <a:lstStyle/>
          <a:p>
            <a:pPr lvl="0">
              <a:defRPr sz="1200" b="0">
                <a:solidFill>
                  <a:srgbClr val="000000"/>
                </a:solidFill>
                <a:latin typeface="Roboto"/>
              </a:defRPr>
            </a:pPr>
            <a:endParaRPr lang="en-US"/>
          </a:p>
        </c:txPr>
        <c:crossAx val="1804100106"/>
        <c:crosses val="autoZero"/>
        <c:crossBetween val="between"/>
      </c:valAx>
    </c:plotArea>
    <c:legend>
      <c:legendPos val="b"/>
      <c:overlay val="0"/>
      <c:txPr>
        <a:bodyPr/>
        <a:lstStyle/>
        <a:p>
          <a:pPr lvl="0">
            <a:defRPr b="0">
              <a:solidFill>
                <a:srgbClr val="000000"/>
              </a:solidFill>
              <a:latin typeface="Roboto"/>
            </a:defRPr>
          </a:pPr>
          <a:endParaRPr lang="en-US"/>
        </a:p>
      </c:txPr>
    </c:legend>
    <c:plotVisOnly val="1"/>
    <c:dispBlanksAs val="zero"/>
    <c:showDLblsOverMax val="1"/>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0">
                <a:solidFill>
                  <a:srgbClr val="000000"/>
                </a:solidFill>
                <a:latin typeface="Roboto"/>
              </a:defRPr>
            </a:pPr>
            <a:r>
              <a:rPr lang="en-US" b="0">
                <a:solidFill>
                  <a:srgbClr val="000000"/>
                </a:solidFill>
                <a:latin typeface="Roboto"/>
              </a:rPr>
              <a:t>30Y Stats for different starting cohorts</a:t>
            </a:r>
          </a:p>
        </c:rich>
      </c:tx>
      <c:overlay val="0"/>
    </c:title>
    <c:autoTitleDeleted val="0"/>
    <c:plotArea>
      <c:layout/>
      <c:scatterChart>
        <c:scatterStyle val="lineMarker"/>
        <c:varyColors val="1"/>
        <c:ser>
          <c:idx val="0"/>
          <c:order val="0"/>
          <c:tx>
            <c:strRef>
              <c:f>'CAPE-based Rule'!$J$15</c:f>
              <c:strCache>
                <c:ptCount val="1"/>
                <c:pt idx="0">
                  <c:v>30Y Change</c:v>
                </c:pt>
              </c:strCache>
            </c:strRef>
          </c:tx>
          <c:spPr>
            <a:ln>
              <a:noFill/>
            </a:ln>
          </c:spPr>
          <c:marker>
            <c:symbol val="circle"/>
            <c:size val="7"/>
            <c:spPr>
              <a:solidFill>
                <a:srgbClr val="4285F4"/>
              </a:solidFill>
              <a:ln cmpd="sng">
                <a:solidFill>
                  <a:srgbClr val="4285F4"/>
                </a:solidFill>
              </a:ln>
            </c:spPr>
          </c:marker>
          <c:xVal>
            <c:numRef>
              <c:f>'CAPE-based Rule'!$G$16:$G$2449</c:f>
              <c:numCache>
                <c:formatCode>0</c:formatCode>
                <c:ptCount val="2434"/>
                <c:pt idx="0">
                  <c:v>1871</c:v>
                </c:pt>
                <c:pt idx="1">
                  <c:v>1871.0833333333333</c:v>
                </c:pt>
                <c:pt idx="2">
                  <c:v>1871.1666666666665</c:v>
                </c:pt>
                <c:pt idx="3">
                  <c:v>1871.2499999999998</c:v>
                </c:pt>
                <c:pt idx="4">
                  <c:v>1871.333333333333</c:v>
                </c:pt>
                <c:pt idx="5">
                  <c:v>1871.4166666666663</c:v>
                </c:pt>
                <c:pt idx="6">
                  <c:v>1871.4999999999995</c:v>
                </c:pt>
                <c:pt idx="7">
                  <c:v>1871.5833333333328</c:v>
                </c:pt>
                <c:pt idx="8">
                  <c:v>1871.6666666666661</c:v>
                </c:pt>
                <c:pt idx="9">
                  <c:v>1871.7499999999993</c:v>
                </c:pt>
                <c:pt idx="10">
                  <c:v>1871.8333333333326</c:v>
                </c:pt>
                <c:pt idx="11">
                  <c:v>1871.9166666666658</c:v>
                </c:pt>
                <c:pt idx="12">
                  <c:v>1871.9999999999991</c:v>
                </c:pt>
                <c:pt idx="13">
                  <c:v>1872.0833333333323</c:v>
                </c:pt>
                <c:pt idx="14">
                  <c:v>1872.1666666666656</c:v>
                </c:pt>
                <c:pt idx="15">
                  <c:v>1872.2499999999989</c:v>
                </c:pt>
                <c:pt idx="16">
                  <c:v>1872.3333333333321</c:v>
                </c:pt>
                <c:pt idx="17">
                  <c:v>1872.4166666666654</c:v>
                </c:pt>
                <c:pt idx="18">
                  <c:v>1872.4999999999986</c:v>
                </c:pt>
                <c:pt idx="19">
                  <c:v>1872.5833333333319</c:v>
                </c:pt>
                <c:pt idx="20">
                  <c:v>1872.6666666666652</c:v>
                </c:pt>
                <c:pt idx="21">
                  <c:v>1872.7499999999984</c:v>
                </c:pt>
                <c:pt idx="22">
                  <c:v>1872.8333333333317</c:v>
                </c:pt>
                <c:pt idx="23">
                  <c:v>1872.9166666666649</c:v>
                </c:pt>
                <c:pt idx="24">
                  <c:v>1872.9999999999982</c:v>
                </c:pt>
                <c:pt idx="25">
                  <c:v>1873.0833333333314</c:v>
                </c:pt>
                <c:pt idx="26">
                  <c:v>1873.1666666666647</c:v>
                </c:pt>
                <c:pt idx="27">
                  <c:v>1873.249999999998</c:v>
                </c:pt>
                <c:pt idx="28">
                  <c:v>1873.3333333333312</c:v>
                </c:pt>
                <c:pt idx="29">
                  <c:v>1873.4166666666645</c:v>
                </c:pt>
                <c:pt idx="30">
                  <c:v>1873.4999999999977</c:v>
                </c:pt>
                <c:pt idx="31">
                  <c:v>1873.583333333331</c:v>
                </c:pt>
                <c:pt idx="32">
                  <c:v>1873.6666666666642</c:v>
                </c:pt>
                <c:pt idx="33">
                  <c:v>1873.7499999999975</c:v>
                </c:pt>
                <c:pt idx="34">
                  <c:v>1873.8333333333308</c:v>
                </c:pt>
                <c:pt idx="35">
                  <c:v>1873.916666666664</c:v>
                </c:pt>
                <c:pt idx="36">
                  <c:v>1873.9999999999973</c:v>
                </c:pt>
                <c:pt idx="37">
                  <c:v>1874.0833333333305</c:v>
                </c:pt>
                <c:pt idx="38">
                  <c:v>1874.1666666666638</c:v>
                </c:pt>
                <c:pt idx="39">
                  <c:v>1874.249999999997</c:v>
                </c:pt>
                <c:pt idx="40">
                  <c:v>1874.3333333333303</c:v>
                </c:pt>
                <c:pt idx="41">
                  <c:v>1874.4166666666636</c:v>
                </c:pt>
                <c:pt idx="42">
                  <c:v>1874.4999999999968</c:v>
                </c:pt>
                <c:pt idx="43">
                  <c:v>1874.5833333333301</c:v>
                </c:pt>
                <c:pt idx="44">
                  <c:v>1874.6666666666633</c:v>
                </c:pt>
                <c:pt idx="45">
                  <c:v>1874.7499999999966</c:v>
                </c:pt>
                <c:pt idx="46">
                  <c:v>1874.8333333333298</c:v>
                </c:pt>
                <c:pt idx="47">
                  <c:v>1874.9166666666631</c:v>
                </c:pt>
                <c:pt idx="48">
                  <c:v>1874.9999999999964</c:v>
                </c:pt>
                <c:pt idx="49">
                  <c:v>1875.0833333333296</c:v>
                </c:pt>
                <c:pt idx="50">
                  <c:v>1875.1666666666629</c:v>
                </c:pt>
                <c:pt idx="51">
                  <c:v>1875.2499999999961</c:v>
                </c:pt>
                <c:pt idx="52">
                  <c:v>1875.3333333333294</c:v>
                </c:pt>
                <c:pt idx="53">
                  <c:v>1875.4166666666626</c:v>
                </c:pt>
                <c:pt idx="54">
                  <c:v>1875.4999999999959</c:v>
                </c:pt>
                <c:pt idx="55">
                  <c:v>1875.5833333333292</c:v>
                </c:pt>
                <c:pt idx="56">
                  <c:v>1875.6666666666624</c:v>
                </c:pt>
                <c:pt idx="57">
                  <c:v>1875.7499999999957</c:v>
                </c:pt>
                <c:pt idx="58">
                  <c:v>1875.8333333333289</c:v>
                </c:pt>
                <c:pt idx="59">
                  <c:v>1875.9166666666622</c:v>
                </c:pt>
                <c:pt idx="60">
                  <c:v>1875.9999999999955</c:v>
                </c:pt>
                <c:pt idx="61">
                  <c:v>1876.0833333333287</c:v>
                </c:pt>
                <c:pt idx="62">
                  <c:v>1876.166666666662</c:v>
                </c:pt>
                <c:pt idx="63">
                  <c:v>1876.2499999999952</c:v>
                </c:pt>
                <c:pt idx="64">
                  <c:v>1876.3333333333285</c:v>
                </c:pt>
                <c:pt idx="65">
                  <c:v>1876.4166666666617</c:v>
                </c:pt>
                <c:pt idx="66">
                  <c:v>1876.499999999995</c:v>
                </c:pt>
                <c:pt idx="67">
                  <c:v>1876.5833333333283</c:v>
                </c:pt>
                <c:pt idx="68">
                  <c:v>1876.6666666666615</c:v>
                </c:pt>
                <c:pt idx="69">
                  <c:v>1876.7499999999948</c:v>
                </c:pt>
                <c:pt idx="70">
                  <c:v>1876.833333333328</c:v>
                </c:pt>
                <c:pt idx="71">
                  <c:v>1876.9166666666613</c:v>
                </c:pt>
                <c:pt idx="72">
                  <c:v>1876.9999999999945</c:v>
                </c:pt>
                <c:pt idx="73">
                  <c:v>1877.0833333333278</c:v>
                </c:pt>
                <c:pt idx="74">
                  <c:v>1877.1666666666611</c:v>
                </c:pt>
                <c:pt idx="75">
                  <c:v>1877.2499999999943</c:v>
                </c:pt>
                <c:pt idx="76">
                  <c:v>1877.3333333333276</c:v>
                </c:pt>
                <c:pt idx="77">
                  <c:v>1877.4166666666608</c:v>
                </c:pt>
                <c:pt idx="78">
                  <c:v>1877.4999999999941</c:v>
                </c:pt>
                <c:pt idx="79">
                  <c:v>1877.5833333333273</c:v>
                </c:pt>
                <c:pt idx="80">
                  <c:v>1877.6666666666606</c:v>
                </c:pt>
                <c:pt idx="81">
                  <c:v>1877.7499999999939</c:v>
                </c:pt>
                <c:pt idx="82">
                  <c:v>1877.8333333333271</c:v>
                </c:pt>
                <c:pt idx="83">
                  <c:v>1877.9166666666604</c:v>
                </c:pt>
                <c:pt idx="84">
                  <c:v>1877.9999999999936</c:v>
                </c:pt>
                <c:pt idx="85">
                  <c:v>1878.0833333333269</c:v>
                </c:pt>
                <c:pt idx="86">
                  <c:v>1878.1666666666601</c:v>
                </c:pt>
                <c:pt idx="87">
                  <c:v>1878.2499999999934</c:v>
                </c:pt>
                <c:pt idx="88">
                  <c:v>1878.3333333333267</c:v>
                </c:pt>
                <c:pt idx="89">
                  <c:v>1878.4166666666599</c:v>
                </c:pt>
                <c:pt idx="90">
                  <c:v>1878.4999999999932</c:v>
                </c:pt>
                <c:pt idx="91">
                  <c:v>1878.5833333333264</c:v>
                </c:pt>
                <c:pt idx="92">
                  <c:v>1878.6666666666597</c:v>
                </c:pt>
                <c:pt idx="93">
                  <c:v>1878.749999999993</c:v>
                </c:pt>
                <c:pt idx="94">
                  <c:v>1878.8333333333262</c:v>
                </c:pt>
                <c:pt idx="95">
                  <c:v>1878.9166666666595</c:v>
                </c:pt>
                <c:pt idx="96">
                  <c:v>1878.9999999999927</c:v>
                </c:pt>
                <c:pt idx="97">
                  <c:v>1879.083333333326</c:v>
                </c:pt>
                <c:pt idx="98">
                  <c:v>1879.1666666666592</c:v>
                </c:pt>
                <c:pt idx="99">
                  <c:v>1879.2499999999925</c:v>
                </c:pt>
                <c:pt idx="100">
                  <c:v>1879.3333333333258</c:v>
                </c:pt>
                <c:pt idx="101">
                  <c:v>1879.416666666659</c:v>
                </c:pt>
                <c:pt idx="102">
                  <c:v>1879.4999999999923</c:v>
                </c:pt>
                <c:pt idx="103">
                  <c:v>1879.5833333333255</c:v>
                </c:pt>
                <c:pt idx="104">
                  <c:v>1879.6666666666588</c:v>
                </c:pt>
                <c:pt idx="105">
                  <c:v>1879.749999999992</c:v>
                </c:pt>
                <c:pt idx="106">
                  <c:v>1879.8333333333253</c:v>
                </c:pt>
                <c:pt idx="107">
                  <c:v>1879.9166666666586</c:v>
                </c:pt>
                <c:pt idx="108">
                  <c:v>1879.9999999999918</c:v>
                </c:pt>
                <c:pt idx="109">
                  <c:v>1880.0833333333251</c:v>
                </c:pt>
                <c:pt idx="110">
                  <c:v>1880.1666666666583</c:v>
                </c:pt>
                <c:pt idx="111">
                  <c:v>1880.2499999999916</c:v>
                </c:pt>
                <c:pt idx="112">
                  <c:v>1880.3333333333248</c:v>
                </c:pt>
                <c:pt idx="113">
                  <c:v>1880.4166666666581</c:v>
                </c:pt>
                <c:pt idx="114">
                  <c:v>1880.4999999999914</c:v>
                </c:pt>
                <c:pt idx="115">
                  <c:v>1880.5833333333246</c:v>
                </c:pt>
                <c:pt idx="116">
                  <c:v>1880.6666666666579</c:v>
                </c:pt>
                <c:pt idx="117">
                  <c:v>1880.7499999999911</c:v>
                </c:pt>
                <c:pt idx="118">
                  <c:v>1880.8333333333244</c:v>
                </c:pt>
                <c:pt idx="119">
                  <c:v>1880.9166666666576</c:v>
                </c:pt>
                <c:pt idx="120">
                  <c:v>1880.9999999999909</c:v>
                </c:pt>
                <c:pt idx="121">
                  <c:v>1881.0833333333242</c:v>
                </c:pt>
                <c:pt idx="122">
                  <c:v>1881.1666666666574</c:v>
                </c:pt>
                <c:pt idx="123">
                  <c:v>1881.2499999999907</c:v>
                </c:pt>
                <c:pt idx="124">
                  <c:v>1881.3333333333239</c:v>
                </c:pt>
                <c:pt idx="125">
                  <c:v>1881.4166666666572</c:v>
                </c:pt>
                <c:pt idx="126">
                  <c:v>1881.4999999999905</c:v>
                </c:pt>
                <c:pt idx="127">
                  <c:v>1881.5833333333237</c:v>
                </c:pt>
                <c:pt idx="128">
                  <c:v>1881.666666666657</c:v>
                </c:pt>
                <c:pt idx="129">
                  <c:v>1881.7499999999902</c:v>
                </c:pt>
                <c:pt idx="130">
                  <c:v>1881.8333333333235</c:v>
                </c:pt>
                <c:pt idx="131">
                  <c:v>1881.9166666666567</c:v>
                </c:pt>
                <c:pt idx="132">
                  <c:v>1881.99999999999</c:v>
                </c:pt>
                <c:pt idx="133">
                  <c:v>1882.0833333333233</c:v>
                </c:pt>
                <c:pt idx="134">
                  <c:v>1882.1666666666565</c:v>
                </c:pt>
                <c:pt idx="135">
                  <c:v>1882.2499999999898</c:v>
                </c:pt>
                <c:pt idx="136">
                  <c:v>1882.333333333323</c:v>
                </c:pt>
                <c:pt idx="137">
                  <c:v>1882.4166666666563</c:v>
                </c:pt>
                <c:pt idx="138">
                  <c:v>1882.4999999999895</c:v>
                </c:pt>
                <c:pt idx="139">
                  <c:v>1882.5833333333228</c:v>
                </c:pt>
                <c:pt idx="140">
                  <c:v>1882.6666666666561</c:v>
                </c:pt>
                <c:pt idx="141">
                  <c:v>1882.7499999999893</c:v>
                </c:pt>
                <c:pt idx="142">
                  <c:v>1882.8333333333226</c:v>
                </c:pt>
                <c:pt idx="143">
                  <c:v>1882.9166666666558</c:v>
                </c:pt>
                <c:pt idx="144">
                  <c:v>1882.9999999999891</c:v>
                </c:pt>
                <c:pt idx="145">
                  <c:v>1883.0833333333223</c:v>
                </c:pt>
                <c:pt idx="146">
                  <c:v>1883.1666666666556</c:v>
                </c:pt>
                <c:pt idx="147">
                  <c:v>1883.2499999999889</c:v>
                </c:pt>
                <c:pt idx="148">
                  <c:v>1883.3333333333221</c:v>
                </c:pt>
                <c:pt idx="149">
                  <c:v>1883.4166666666554</c:v>
                </c:pt>
                <c:pt idx="150">
                  <c:v>1883.4999999999886</c:v>
                </c:pt>
                <c:pt idx="151">
                  <c:v>1883.5833333333219</c:v>
                </c:pt>
                <c:pt idx="152">
                  <c:v>1883.6666666666551</c:v>
                </c:pt>
                <c:pt idx="153">
                  <c:v>1883.7499999999884</c:v>
                </c:pt>
                <c:pt idx="154">
                  <c:v>1883.8333333333217</c:v>
                </c:pt>
                <c:pt idx="155">
                  <c:v>1883.9166666666549</c:v>
                </c:pt>
                <c:pt idx="156">
                  <c:v>1883.9999999999882</c:v>
                </c:pt>
                <c:pt idx="157">
                  <c:v>1884.0833333333214</c:v>
                </c:pt>
                <c:pt idx="158">
                  <c:v>1884.1666666666547</c:v>
                </c:pt>
                <c:pt idx="159">
                  <c:v>1884.2499999999879</c:v>
                </c:pt>
                <c:pt idx="160">
                  <c:v>1884.3333333333212</c:v>
                </c:pt>
                <c:pt idx="161">
                  <c:v>1884.4166666666545</c:v>
                </c:pt>
                <c:pt idx="162">
                  <c:v>1884.4999999999877</c:v>
                </c:pt>
                <c:pt idx="163">
                  <c:v>1884.583333333321</c:v>
                </c:pt>
                <c:pt idx="164">
                  <c:v>1884.6666666666542</c:v>
                </c:pt>
                <c:pt idx="165">
                  <c:v>1884.7499999999875</c:v>
                </c:pt>
                <c:pt idx="166">
                  <c:v>1884.8333333333208</c:v>
                </c:pt>
                <c:pt idx="167">
                  <c:v>1884.916666666654</c:v>
                </c:pt>
                <c:pt idx="168">
                  <c:v>1884.9999999999873</c:v>
                </c:pt>
                <c:pt idx="169">
                  <c:v>1885.0833333333205</c:v>
                </c:pt>
                <c:pt idx="170">
                  <c:v>1885.1666666666538</c:v>
                </c:pt>
                <c:pt idx="171">
                  <c:v>1885.249999999987</c:v>
                </c:pt>
                <c:pt idx="172">
                  <c:v>1885.3333333333203</c:v>
                </c:pt>
                <c:pt idx="173">
                  <c:v>1885.4166666666536</c:v>
                </c:pt>
                <c:pt idx="174">
                  <c:v>1885.4999999999868</c:v>
                </c:pt>
                <c:pt idx="175">
                  <c:v>1885.5833333333201</c:v>
                </c:pt>
                <c:pt idx="176">
                  <c:v>1885.6666666666533</c:v>
                </c:pt>
                <c:pt idx="177">
                  <c:v>1885.7499999999866</c:v>
                </c:pt>
                <c:pt idx="178">
                  <c:v>1885.8333333333198</c:v>
                </c:pt>
                <c:pt idx="179">
                  <c:v>1885.9166666666531</c:v>
                </c:pt>
                <c:pt idx="180">
                  <c:v>1885.9999999999864</c:v>
                </c:pt>
                <c:pt idx="181">
                  <c:v>1886.0833333333196</c:v>
                </c:pt>
                <c:pt idx="182">
                  <c:v>1886.1666666666529</c:v>
                </c:pt>
                <c:pt idx="183">
                  <c:v>1886.2499999999861</c:v>
                </c:pt>
                <c:pt idx="184">
                  <c:v>1886.3333333333194</c:v>
                </c:pt>
                <c:pt idx="185">
                  <c:v>1886.4166666666526</c:v>
                </c:pt>
                <c:pt idx="186">
                  <c:v>1886.4999999999859</c:v>
                </c:pt>
                <c:pt idx="187">
                  <c:v>1886.5833333333192</c:v>
                </c:pt>
                <c:pt idx="188">
                  <c:v>1886.6666666666524</c:v>
                </c:pt>
                <c:pt idx="189">
                  <c:v>1886.7499999999857</c:v>
                </c:pt>
                <c:pt idx="190">
                  <c:v>1886.8333333333189</c:v>
                </c:pt>
                <c:pt idx="191">
                  <c:v>1886.9166666666522</c:v>
                </c:pt>
                <c:pt idx="192">
                  <c:v>1886.9999999999854</c:v>
                </c:pt>
                <c:pt idx="193">
                  <c:v>1887.0833333333187</c:v>
                </c:pt>
                <c:pt idx="194">
                  <c:v>1887.166666666652</c:v>
                </c:pt>
                <c:pt idx="195">
                  <c:v>1887.2499999999852</c:v>
                </c:pt>
                <c:pt idx="196">
                  <c:v>1887.3333333333185</c:v>
                </c:pt>
                <c:pt idx="197">
                  <c:v>1887.4166666666517</c:v>
                </c:pt>
                <c:pt idx="198">
                  <c:v>1887.499999999985</c:v>
                </c:pt>
                <c:pt idx="199">
                  <c:v>1887.5833333333183</c:v>
                </c:pt>
                <c:pt idx="200">
                  <c:v>1887.6666666666515</c:v>
                </c:pt>
                <c:pt idx="201">
                  <c:v>1887.7499999999848</c:v>
                </c:pt>
                <c:pt idx="202">
                  <c:v>1887.833333333318</c:v>
                </c:pt>
                <c:pt idx="203">
                  <c:v>1887.9166666666513</c:v>
                </c:pt>
                <c:pt idx="204">
                  <c:v>1887.9999999999845</c:v>
                </c:pt>
                <c:pt idx="205">
                  <c:v>1888.0833333333178</c:v>
                </c:pt>
                <c:pt idx="206">
                  <c:v>1888.1666666666511</c:v>
                </c:pt>
                <c:pt idx="207">
                  <c:v>1888.2499999999843</c:v>
                </c:pt>
                <c:pt idx="208">
                  <c:v>1888.3333333333176</c:v>
                </c:pt>
                <c:pt idx="209">
                  <c:v>1888.4166666666508</c:v>
                </c:pt>
                <c:pt idx="210">
                  <c:v>1888.4999999999841</c:v>
                </c:pt>
                <c:pt idx="211">
                  <c:v>1888.5833333333173</c:v>
                </c:pt>
                <c:pt idx="212">
                  <c:v>1888.6666666666506</c:v>
                </c:pt>
                <c:pt idx="213">
                  <c:v>1888.7499999999839</c:v>
                </c:pt>
                <c:pt idx="214">
                  <c:v>1888.8333333333171</c:v>
                </c:pt>
                <c:pt idx="215">
                  <c:v>1888.9166666666504</c:v>
                </c:pt>
                <c:pt idx="216">
                  <c:v>1888.9999999999836</c:v>
                </c:pt>
                <c:pt idx="217">
                  <c:v>1889.0833333333169</c:v>
                </c:pt>
                <c:pt idx="218">
                  <c:v>1889.1666666666501</c:v>
                </c:pt>
                <c:pt idx="219">
                  <c:v>1889.2499999999834</c:v>
                </c:pt>
                <c:pt idx="220">
                  <c:v>1889.3333333333167</c:v>
                </c:pt>
                <c:pt idx="221">
                  <c:v>1889.4166666666499</c:v>
                </c:pt>
                <c:pt idx="222">
                  <c:v>1889.4999999999832</c:v>
                </c:pt>
                <c:pt idx="223">
                  <c:v>1889.5833333333164</c:v>
                </c:pt>
                <c:pt idx="224">
                  <c:v>1889.6666666666497</c:v>
                </c:pt>
                <c:pt idx="225">
                  <c:v>1889.7499999999829</c:v>
                </c:pt>
                <c:pt idx="226">
                  <c:v>1889.8333333333162</c:v>
                </c:pt>
                <c:pt idx="227">
                  <c:v>1889.9166666666495</c:v>
                </c:pt>
                <c:pt idx="228">
                  <c:v>1889.9999999999827</c:v>
                </c:pt>
                <c:pt idx="229">
                  <c:v>1890.083333333316</c:v>
                </c:pt>
                <c:pt idx="230">
                  <c:v>1890.1666666666492</c:v>
                </c:pt>
                <c:pt idx="231">
                  <c:v>1890.2499999999825</c:v>
                </c:pt>
                <c:pt idx="232">
                  <c:v>1890.3333333333157</c:v>
                </c:pt>
                <c:pt idx="233">
                  <c:v>1890.416666666649</c:v>
                </c:pt>
                <c:pt idx="234">
                  <c:v>1890.4999999999823</c:v>
                </c:pt>
                <c:pt idx="235">
                  <c:v>1890.5833333333155</c:v>
                </c:pt>
                <c:pt idx="236">
                  <c:v>1890.6666666666488</c:v>
                </c:pt>
                <c:pt idx="237">
                  <c:v>1890.749999999982</c:v>
                </c:pt>
                <c:pt idx="238">
                  <c:v>1890.8333333333153</c:v>
                </c:pt>
                <c:pt idx="239">
                  <c:v>1890.9166666666486</c:v>
                </c:pt>
                <c:pt idx="240">
                  <c:v>1890.9999999999818</c:v>
                </c:pt>
                <c:pt idx="241">
                  <c:v>1891.0833333333151</c:v>
                </c:pt>
                <c:pt idx="242">
                  <c:v>1891.1666666666483</c:v>
                </c:pt>
                <c:pt idx="243">
                  <c:v>1891.2499999999816</c:v>
                </c:pt>
                <c:pt idx="244">
                  <c:v>1891.3333333333148</c:v>
                </c:pt>
                <c:pt idx="245">
                  <c:v>1891.4166666666481</c:v>
                </c:pt>
                <c:pt idx="246">
                  <c:v>1891.4999999999814</c:v>
                </c:pt>
                <c:pt idx="247">
                  <c:v>1891.5833333333146</c:v>
                </c:pt>
                <c:pt idx="248">
                  <c:v>1891.6666666666479</c:v>
                </c:pt>
                <c:pt idx="249">
                  <c:v>1891.7499999999811</c:v>
                </c:pt>
                <c:pt idx="250">
                  <c:v>1891.8333333333144</c:v>
                </c:pt>
                <c:pt idx="251">
                  <c:v>1891.9166666666476</c:v>
                </c:pt>
                <c:pt idx="252">
                  <c:v>1891.9999999999809</c:v>
                </c:pt>
                <c:pt idx="253">
                  <c:v>1892.0833333333142</c:v>
                </c:pt>
                <c:pt idx="254">
                  <c:v>1892.1666666666474</c:v>
                </c:pt>
                <c:pt idx="255">
                  <c:v>1892.2499999999807</c:v>
                </c:pt>
                <c:pt idx="256">
                  <c:v>1892.3333333333139</c:v>
                </c:pt>
                <c:pt idx="257">
                  <c:v>1892.4166666666472</c:v>
                </c:pt>
                <c:pt idx="258">
                  <c:v>1892.4999999999804</c:v>
                </c:pt>
                <c:pt idx="259">
                  <c:v>1892.5833333333137</c:v>
                </c:pt>
                <c:pt idx="260">
                  <c:v>1892.666666666647</c:v>
                </c:pt>
                <c:pt idx="261">
                  <c:v>1892.7499999999802</c:v>
                </c:pt>
                <c:pt idx="262">
                  <c:v>1892.8333333333135</c:v>
                </c:pt>
                <c:pt idx="263">
                  <c:v>1892.9166666666467</c:v>
                </c:pt>
                <c:pt idx="264">
                  <c:v>1892.99999999998</c:v>
                </c:pt>
                <c:pt idx="265">
                  <c:v>1893.0833333333132</c:v>
                </c:pt>
                <c:pt idx="266">
                  <c:v>1893.1666666666465</c:v>
                </c:pt>
                <c:pt idx="267">
                  <c:v>1893.2499999999798</c:v>
                </c:pt>
                <c:pt idx="268">
                  <c:v>1893.333333333313</c:v>
                </c:pt>
                <c:pt idx="269">
                  <c:v>1893.4166666666463</c:v>
                </c:pt>
                <c:pt idx="270">
                  <c:v>1893.4999999999795</c:v>
                </c:pt>
                <c:pt idx="271">
                  <c:v>1893.5833333333128</c:v>
                </c:pt>
                <c:pt idx="272">
                  <c:v>1893.6666666666461</c:v>
                </c:pt>
                <c:pt idx="273">
                  <c:v>1893.7499999999793</c:v>
                </c:pt>
                <c:pt idx="274">
                  <c:v>1893.8333333333126</c:v>
                </c:pt>
                <c:pt idx="275">
                  <c:v>1893.9166666666458</c:v>
                </c:pt>
                <c:pt idx="276">
                  <c:v>1893.9999999999791</c:v>
                </c:pt>
                <c:pt idx="277">
                  <c:v>1894.0833333333123</c:v>
                </c:pt>
                <c:pt idx="278">
                  <c:v>1894.1666666666456</c:v>
                </c:pt>
                <c:pt idx="279">
                  <c:v>1894.2499999999789</c:v>
                </c:pt>
                <c:pt idx="280">
                  <c:v>1894.3333333333121</c:v>
                </c:pt>
                <c:pt idx="281">
                  <c:v>1894.4166666666454</c:v>
                </c:pt>
                <c:pt idx="282">
                  <c:v>1894.4999999999786</c:v>
                </c:pt>
                <c:pt idx="283">
                  <c:v>1894.5833333333119</c:v>
                </c:pt>
                <c:pt idx="284">
                  <c:v>1894.6666666666451</c:v>
                </c:pt>
                <c:pt idx="285">
                  <c:v>1894.7499999999784</c:v>
                </c:pt>
                <c:pt idx="286">
                  <c:v>1894.8333333333117</c:v>
                </c:pt>
                <c:pt idx="287">
                  <c:v>1894.9166666666449</c:v>
                </c:pt>
                <c:pt idx="288">
                  <c:v>1894.9999999999782</c:v>
                </c:pt>
                <c:pt idx="289">
                  <c:v>1895.0833333333114</c:v>
                </c:pt>
                <c:pt idx="290">
                  <c:v>1895.1666666666447</c:v>
                </c:pt>
                <c:pt idx="291">
                  <c:v>1895.2499999999779</c:v>
                </c:pt>
                <c:pt idx="292">
                  <c:v>1895.3333333333112</c:v>
                </c:pt>
                <c:pt idx="293">
                  <c:v>1895.4166666666445</c:v>
                </c:pt>
                <c:pt idx="294">
                  <c:v>1895.4999999999777</c:v>
                </c:pt>
                <c:pt idx="295">
                  <c:v>1895.583333333311</c:v>
                </c:pt>
                <c:pt idx="296">
                  <c:v>1895.6666666666442</c:v>
                </c:pt>
                <c:pt idx="297">
                  <c:v>1895.7499999999775</c:v>
                </c:pt>
                <c:pt idx="298">
                  <c:v>1895.8333333333107</c:v>
                </c:pt>
                <c:pt idx="299">
                  <c:v>1895.916666666644</c:v>
                </c:pt>
                <c:pt idx="300">
                  <c:v>1895.9999999999773</c:v>
                </c:pt>
                <c:pt idx="301">
                  <c:v>1896.0833333333105</c:v>
                </c:pt>
                <c:pt idx="302">
                  <c:v>1896.1666666666438</c:v>
                </c:pt>
                <c:pt idx="303">
                  <c:v>1896.249999999977</c:v>
                </c:pt>
                <c:pt idx="304">
                  <c:v>1896.3333333333103</c:v>
                </c:pt>
                <c:pt idx="305">
                  <c:v>1896.4166666666436</c:v>
                </c:pt>
                <c:pt idx="306">
                  <c:v>1896.4999999999768</c:v>
                </c:pt>
                <c:pt idx="307">
                  <c:v>1896.5833333333101</c:v>
                </c:pt>
                <c:pt idx="308">
                  <c:v>1896.6666666666433</c:v>
                </c:pt>
                <c:pt idx="309">
                  <c:v>1896.7499999999766</c:v>
                </c:pt>
                <c:pt idx="310">
                  <c:v>1896.8333333333098</c:v>
                </c:pt>
                <c:pt idx="311">
                  <c:v>1896.9166666666431</c:v>
                </c:pt>
                <c:pt idx="312">
                  <c:v>1896.9999999999764</c:v>
                </c:pt>
                <c:pt idx="313">
                  <c:v>1897.0833333333096</c:v>
                </c:pt>
                <c:pt idx="314">
                  <c:v>1897.1666666666429</c:v>
                </c:pt>
                <c:pt idx="315">
                  <c:v>1897.2499999999761</c:v>
                </c:pt>
                <c:pt idx="316">
                  <c:v>1897.3333333333094</c:v>
                </c:pt>
                <c:pt idx="317">
                  <c:v>1897.4166666666426</c:v>
                </c:pt>
                <c:pt idx="318">
                  <c:v>1897.4999999999759</c:v>
                </c:pt>
                <c:pt idx="319">
                  <c:v>1897.5833333333092</c:v>
                </c:pt>
                <c:pt idx="320">
                  <c:v>1897.6666666666424</c:v>
                </c:pt>
                <c:pt idx="321">
                  <c:v>1897.7499999999757</c:v>
                </c:pt>
                <c:pt idx="322">
                  <c:v>1897.8333333333089</c:v>
                </c:pt>
                <c:pt idx="323">
                  <c:v>1897.9166666666422</c:v>
                </c:pt>
                <c:pt idx="324">
                  <c:v>1897.9999999999754</c:v>
                </c:pt>
                <c:pt idx="325">
                  <c:v>1898.0833333333087</c:v>
                </c:pt>
                <c:pt idx="326">
                  <c:v>1898.166666666642</c:v>
                </c:pt>
                <c:pt idx="327">
                  <c:v>1898.2499999999752</c:v>
                </c:pt>
                <c:pt idx="328">
                  <c:v>1898.3333333333085</c:v>
                </c:pt>
                <c:pt idx="329">
                  <c:v>1898.4166666666417</c:v>
                </c:pt>
                <c:pt idx="330">
                  <c:v>1898.499999999975</c:v>
                </c:pt>
                <c:pt idx="331">
                  <c:v>1898.5833333333082</c:v>
                </c:pt>
                <c:pt idx="332">
                  <c:v>1898.6666666666415</c:v>
                </c:pt>
                <c:pt idx="333">
                  <c:v>1898.7499999999748</c:v>
                </c:pt>
                <c:pt idx="334">
                  <c:v>1898.833333333308</c:v>
                </c:pt>
                <c:pt idx="335">
                  <c:v>1898.9166666666413</c:v>
                </c:pt>
                <c:pt idx="336">
                  <c:v>1898.9999999999745</c:v>
                </c:pt>
                <c:pt idx="337">
                  <c:v>1899.0833333333078</c:v>
                </c:pt>
                <c:pt idx="338">
                  <c:v>1899.166666666641</c:v>
                </c:pt>
                <c:pt idx="339">
                  <c:v>1899.2499999999743</c:v>
                </c:pt>
                <c:pt idx="340">
                  <c:v>1899.3333333333076</c:v>
                </c:pt>
                <c:pt idx="341">
                  <c:v>1899.4166666666408</c:v>
                </c:pt>
                <c:pt idx="342">
                  <c:v>1899.4999999999741</c:v>
                </c:pt>
                <c:pt idx="343">
                  <c:v>1899.5833333333073</c:v>
                </c:pt>
                <c:pt idx="344">
                  <c:v>1899.6666666666406</c:v>
                </c:pt>
                <c:pt idx="345">
                  <c:v>1899.7499999999739</c:v>
                </c:pt>
                <c:pt idx="346">
                  <c:v>1899.8333333333071</c:v>
                </c:pt>
                <c:pt idx="347">
                  <c:v>1899.9166666666404</c:v>
                </c:pt>
                <c:pt idx="348">
                  <c:v>1899.9999999999736</c:v>
                </c:pt>
                <c:pt idx="349">
                  <c:v>1900.0833333333069</c:v>
                </c:pt>
                <c:pt idx="350">
                  <c:v>1900.1666666666401</c:v>
                </c:pt>
                <c:pt idx="351">
                  <c:v>1900.2499999999734</c:v>
                </c:pt>
                <c:pt idx="352">
                  <c:v>1900.3333333333067</c:v>
                </c:pt>
                <c:pt idx="353">
                  <c:v>1900.4166666666399</c:v>
                </c:pt>
                <c:pt idx="354">
                  <c:v>1900.4999999999732</c:v>
                </c:pt>
                <c:pt idx="355">
                  <c:v>1900.5833333333064</c:v>
                </c:pt>
                <c:pt idx="356">
                  <c:v>1900.6666666666397</c:v>
                </c:pt>
                <c:pt idx="357">
                  <c:v>1900.7499999999729</c:v>
                </c:pt>
                <c:pt idx="358">
                  <c:v>1900.8333333333062</c:v>
                </c:pt>
                <c:pt idx="359">
                  <c:v>1900.9166666666395</c:v>
                </c:pt>
                <c:pt idx="360">
                  <c:v>1900.9999999999727</c:v>
                </c:pt>
                <c:pt idx="361">
                  <c:v>1901.083333333306</c:v>
                </c:pt>
                <c:pt idx="362">
                  <c:v>1901.1666666666392</c:v>
                </c:pt>
                <c:pt idx="363">
                  <c:v>1901.2499999999725</c:v>
                </c:pt>
                <c:pt idx="364">
                  <c:v>1901.3333333333057</c:v>
                </c:pt>
                <c:pt idx="365">
                  <c:v>1901.416666666639</c:v>
                </c:pt>
                <c:pt idx="366">
                  <c:v>1901.4999999999723</c:v>
                </c:pt>
                <c:pt idx="367">
                  <c:v>1901.5833333333055</c:v>
                </c:pt>
                <c:pt idx="368">
                  <c:v>1901.6666666666388</c:v>
                </c:pt>
                <c:pt idx="369">
                  <c:v>1901.749999999972</c:v>
                </c:pt>
                <c:pt idx="370">
                  <c:v>1901.8333333333053</c:v>
                </c:pt>
                <c:pt idx="371">
                  <c:v>1901.9166666666385</c:v>
                </c:pt>
                <c:pt idx="372">
                  <c:v>1901.9999999999718</c:v>
                </c:pt>
                <c:pt idx="373">
                  <c:v>1902.0833333333051</c:v>
                </c:pt>
                <c:pt idx="374">
                  <c:v>1902.1666666666383</c:v>
                </c:pt>
                <c:pt idx="375">
                  <c:v>1902.2499999999716</c:v>
                </c:pt>
                <c:pt idx="376">
                  <c:v>1902.3333333333048</c:v>
                </c:pt>
                <c:pt idx="377">
                  <c:v>1902.4166666666381</c:v>
                </c:pt>
                <c:pt idx="378">
                  <c:v>1902.4999999999714</c:v>
                </c:pt>
                <c:pt idx="379">
                  <c:v>1902.5833333333046</c:v>
                </c:pt>
                <c:pt idx="380">
                  <c:v>1902.6666666666379</c:v>
                </c:pt>
                <c:pt idx="381">
                  <c:v>1902.7499999999711</c:v>
                </c:pt>
                <c:pt idx="382">
                  <c:v>1902.8333333333044</c:v>
                </c:pt>
                <c:pt idx="383">
                  <c:v>1902.9166666666376</c:v>
                </c:pt>
                <c:pt idx="384">
                  <c:v>1902.9999999999709</c:v>
                </c:pt>
                <c:pt idx="385">
                  <c:v>1903.0833333333042</c:v>
                </c:pt>
                <c:pt idx="386">
                  <c:v>1903.1666666666374</c:v>
                </c:pt>
                <c:pt idx="387">
                  <c:v>1903.2499999999707</c:v>
                </c:pt>
                <c:pt idx="388">
                  <c:v>1903.3333333333039</c:v>
                </c:pt>
                <c:pt idx="389">
                  <c:v>1903.4166666666372</c:v>
                </c:pt>
                <c:pt idx="390">
                  <c:v>1903.4999999999704</c:v>
                </c:pt>
                <c:pt idx="391">
                  <c:v>1903.5833333333037</c:v>
                </c:pt>
                <c:pt idx="392">
                  <c:v>1903.666666666637</c:v>
                </c:pt>
                <c:pt idx="393">
                  <c:v>1903.7499999999702</c:v>
                </c:pt>
                <c:pt idx="394">
                  <c:v>1903.8333333333035</c:v>
                </c:pt>
                <c:pt idx="395">
                  <c:v>1903.9166666666367</c:v>
                </c:pt>
                <c:pt idx="396">
                  <c:v>1903.99999999997</c:v>
                </c:pt>
                <c:pt idx="397">
                  <c:v>1904.0833333333032</c:v>
                </c:pt>
                <c:pt idx="398">
                  <c:v>1904.1666666666365</c:v>
                </c:pt>
                <c:pt idx="399">
                  <c:v>1904.2499999999698</c:v>
                </c:pt>
                <c:pt idx="400">
                  <c:v>1904.333333333303</c:v>
                </c:pt>
                <c:pt idx="401">
                  <c:v>1904.4166666666363</c:v>
                </c:pt>
                <c:pt idx="402">
                  <c:v>1904.4999999999695</c:v>
                </c:pt>
                <c:pt idx="403">
                  <c:v>1904.5833333333028</c:v>
                </c:pt>
                <c:pt idx="404">
                  <c:v>1904.666666666636</c:v>
                </c:pt>
                <c:pt idx="405">
                  <c:v>1904.7499999999693</c:v>
                </c:pt>
                <c:pt idx="406">
                  <c:v>1904.8333333333026</c:v>
                </c:pt>
                <c:pt idx="407">
                  <c:v>1904.9166666666358</c:v>
                </c:pt>
                <c:pt idx="408">
                  <c:v>1904.9999999999691</c:v>
                </c:pt>
                <c:pt idx="409">
                  <c:v>1905.0833333333023</c:v>
                </c:pt>
                <c:pt idx="410">
                  <c:v>1905.1666666666356</c:v>
                </c:pt>
                <c:pt idx="411">
                  <c:v>1905.2499999999688</c:v>
                </c:pt>
                <c:pt idx="412">
                  <c:v>1905.3333333333021</c:v>
                </c:pt>
                <c:pt idx="413">
                  <c:v>1905.4166666666354</c:v>
                </c:pt>
                <c:pt idx="414">
                  <c:v>1905.4999999999686</c:v>
                </c:pt>
                <c:pt idx="415">
                  <c:v>1905.5833333333019</c:v>
                </c:pt>
                <c:pt idx="416">
                  <c:v>1905.6666666666351</c:v>
                </c:pt>
                <c:pt idx="417">
                  <c:v>1905.7499999999684</c:v>
                </c:pt>
                <c:pt idx="418">
                  <c:v>1905.8333333333017</c:v>
                </c:pt>
                <c:pt idx="419">
                  <c:v>1905.9166666666349</c:v>
                </c:pt>
                <c:pt idx="420">
                  <c:v>1905.9999999999682</c:v>
                </c:pt>
                <c:pt idx="421">
                  <c:v>1906.0833333333014</c:v>
                </c:pt>
                <c:pt idx="422">
                  <c:v>1906.1666666666347</c:v>
                </c:pt>
                <c:pt idx="423">
                  <c:v>1906.2499999999679</c:v>
                </c:pt>
                <c:pt idx="424">
                  <c:v>1906.3333333333012</c:v>
                </c:pt>
                <c:pt idx="425">
                  <c:v>1906.4166666666345</c:v>
                </c:pt>
                <c:pt idx="426">
                  <c:v>1906.4999999999677</c:v>
                </c:pt>
                <c:pt idx="427">
                  <c:v>1906.583333333301</c:v>
                </c:pt>
                <c:pt idx="428">
                  <c:v>1906.6666666666342</c:v>
                </c:pt>
                <c:pt idx="429">
                  <c:v>1906.7499999999675</c:v>
                </c:pt>
                <c:pt idx="430">
                  <c:v>1906.8333333333007</c:v>
                </c:pt>
                <c:pt idx="431">
                  <c:v>1906.916666666634</c:v>
                </c:pt>
                <c:pt idx="432">
                  <c:v>1906.9999999999673</c:v>
                </c:pt>
                <c:pt idx="433">
                  <c:v>1907.0833333333005</c:v>
                </c:pt>
                <c:pt idx="434">
                  <c:v>1907.1666666666338</c:v>
                </c:pt>
                <c:pt idx="435">
                  <c:v>1907.249999999967</c:v>
                </c:pt>
                <c:pt idx="436">
                  <c:v>1907.3333333333003</c:v>
                </c:pt>
                <c:pt idx="437">
                  <c:v>1907.4166666666335</c:v>
                </c:pt>
                <c:pt idx="438">
                  <c:v>1907.4999999999668</c:v>
                </c:pt>
                <c:pt idx="439">
                  <c:v>1907.5833333333001</c:v>
                </c:pt>
                <c:pt idx="440">
                  <c:v>1907.6666666666333</c:v>
                </c:pt>
                <c:pt idx="441">
                  <c:v>1907.7499999999666</c:v>
                </c:pt>
                <c:pt idx="442">
                  <c:v>1907.8333333332998</c:v>
                </c:pt>
                <c:pt idx="443">
                  <c:v>1907.9166666666331</c:v>
                </c:pt>
                <c:pt idx="444">
                  <c:v>1907.9999999999663</c:v>
                </c:pt>
                <c:pt idx="445">
                  <c:v>1908.0833333332996</c:v>
                </c:pt>
                <c:pt idx="446">
                  <c:v>1908.1666666666329</c:v>
                </c:pt>
                <c:pt idx="447">
                  <c:v>1908.2499999999661</c:v>
                </c:pt>
                <c:pt idx="448">
                  <c:v>1908.3333333332994</c:v>
                </c:pt>
                <c:pt idx="449">
                  <c:v>1908.4166666666326</c:v>
                </c:pt>
                <c:pt idx="450">
                  <c:v>1908.4999999999659</c:v>
                </c:pt>
                <c:pt idx="451">
                  <c:v>1908.5833333332992</c:v>
                </c:pt>
                <c:pt idx="452">
                  <c:v>1908.6666666666324</c:v>
                </c:pt>
                <c:pt idx="453">
                  <c:v>1908.7499999999657</c:v>
                </c:pt>
                <c:pt idx="454">
                  <c:v>1908.8333333332989</c:v>
                </c:pt>
                <c:pt idx="455">
                  <c:v>1908.9166666666322</c:v>
                </c:pt>
                <c:pt idx="456">
                  <c:v>1908.9999999999654</c:v>
                </c:pt>
                <c:pt idx="457">
                  <c:v>1909.0833333332987</c:v>
                </c:pt>
                <c:pt idx="458">
                  <c:v>1909.166666666632</c:v>
                </c:pt>
                <c:pt idx="459">
                  <c:v>1909.2499999999652</c:v>
                </c:pt>
                <c:pt idx="460">
                  <c:v>1909.3333333332985</c:v>
                </c:pt>
                <c:pt idx="461">
                  <c:v>1909.4166666666317</c:v>
                </c:pt>
                <c:pt idx="462">
                  <c:v>1909.499999999965</c:v>
                </c:pt>
                <c:pt idx="463">
                  <c:v>1909.5833333332982</c:v>
                </c:pt>
                <c:pt idx="464">
                  <c:v>1909.6666666666315</c:v>
                </c:pt>
                <c:pt idx="465">
                  <c:v>1909.7499999999648</c:v>
                </c:pt>
                <c:pt idx="466">
                  <c:v>1909.833333333298</c:v>
                </c:pt>
                <c:pt idx="467">
                  <c:v>1909.9166666666313</c:v>
                </c:pt>
                <c:pt idx="468">
                  <c:v>1909.9999999999645</c:v>
                </c:pt>
                <c:pt idx="469">
                  <c:v>1910.0833333332978</c:v>
                </c:pt>
                <c:pt idx="470">
                  <c:v>1910.166666666631</c:v>
                </c:pt>
                <c:pt idx="471">
                  <c:v>1910.2499999999643</c:v>
                </c:pt>
                <c:pt idx="472">
                  <c:v>1910.3333333332976</c:v>
                </c:pt>
                <c:pt idx="473">
                  <c:v>1910.4166666666308</c:v>
                </c:pt>
                <c:pt idx="474">
                  <c:v>1910.4999999999641</c:v>
                </c:pt>
                <c:pt idx="475">
                  <c:v>1910.5833333332973</c:v>
                </c:pt>
                <c:pt idx="476">
                  <c:v>1910.6666666666306</c:v>
                </c:pt>
                <c:pt idx="477">
                  <c:v>1910.7499999999638</c:v>
                </c:pt>
                <c:pt idx="478">
                  <c:v>1910.8333333332971</c:v>
                </c:pt>
                <c:pt idx="479">
                  <c:v>1910.9166666666304</c:v>
                </c:pt>
                <c:pt idx="480">
                  <c:v>1910.9999999999636</c:v>
                </c:pt>
                <c:pt idx="481">
                  <c:v>1911.0833333332969</c:v>
                </c:pt>
                <c:pt idx="482">
                  <c:v>1911.1666666666301</c:v>
                </c:pt>
                <c:pt idx="483">
                  <c:v>1911.2499999999634</c:v>
                </c:pt>
                <c:pt idx="484">
                  <c:v>1911.3333333332967</c:v>
                </c:pt>
                <c:pt idx="485">
                  <c:v>1911.4166666666299</c:v>
                </c:pt>
                <c:pt idx="486">
                  <c:v>1911.4999999999632</c:v>
                </c:pt>
                <c:pt idx="487">
                  <c:v>1911.5833333332964</c:v>
                </c:pt>
                <c:pt idx="488">
                  <c:v>1911.6666666666297</c:v>
                </c:pt>
                <c:pt idx="489">
                  <c:v>1911.7499999999629</c:v>
                </c:pt>
                <c:pt idx="490">
                  <c:v>1911.8333333332962</c:v>
                </c:pt>
                <c:pt idx="491">
                  <c:v>1911.9166666666295</c:v>
                </c:pt>
                <c:pt idx="492">
                  <c:v>1911.9999999999627</c:v>
                </c:pt>
                <c:pt idx="493">
                  <c:v>1912.083333333296</c:v>
                </c:pt>
                <c:pt idx="494">
                  <c:v>1912.1666666666292</c:v>
                </c:pt>
                <c:pt idx="495">
                  <c:v>1912.2499999999625</c:v>
                </c:pt>
                <c:pt idx="496">
                  <c:v>1912.3333333332957</c:v>
                </c:pt>
                <c:pt idx="497">
                  <c:v>1912.416666666629</c:v>
                </c:pt>
                <c:pt idx="498">
                  <c:v>1912.4999999999623</c:v>
                </c:pt>
                <c:pt idx="499">
                  <c:v>1912.5833333332955</c:v>
                </c:pt>
                <c:pt idx="500">
                  <c:v>1912.6666666666288</c:v>
                </c:pt>
                <c:pt idx="501">
                  <c:v>1912.749999999962</c:v>
                </c:pt>
                <c:pt idx="502">
                  <c:v>1912.8333333332953</c:v>
                </c:pt>
                <c:pt idx="503">
                  <c:v>1912.9166666666285</c:v>
                </c:pt>
                <c:pt idx="504">
                  <c:v>1912.9999999999618</c:v>
                </c:pt>
                <c:pt idx="505">
                  <c:v>1913.0833333332951</c:v>
                </c:pt>
                <c:pt idx="506">
                  <c:v>1913.1666666666283</c:v>
                </c:pt>
                <c:pt idx="507">
                  <c:v>1913.2499999999616</c:v>
                </c:pt>
                <c:pt idx="508">
                  <c:v>1913.3333333332948</c:v>
                </c:pt>
                <c:pt idx="509">
                  <c:v>1913.4166666666281</c:v>
                </c:pt>
                <c:pt idx="510">
                  <c:v>1913.4999999999613</c:v>
                </c:pt>
                <c:pt idx="511">
                  <c:v>1913.5833333332946</c:v>
                </c:pt>
                <c:pt idx="512">
                  <c:v>1913.6666666666279</c:v>
                </c:pt>
                <c:pt idx="513">
                  <c:v>1913.7499999999611</c:v>
                </c:pt>
                <c:pt idx="514">
                  <c:v>1913.8333333332944</c:v>
                </c:pt>
                <c:pt idx="515">
                  <c:v>1913.9166666666276</c:v>
                </c:pt>
                <c:pt idx="516">
                  <c:v>1913.9999999999609</c:v>
                </c:pt>
                <c:pt idx="517">
                  <c:v>1914.0833333332941</c:v>
                </c:pt>
                <c:pt idx="518">
                  <c:v>1914.1666666666274</c:v>
                </c:pt>
                <c:pt idx="519">
                  <c:v>1914.2499999999607</c:v>
                </c:pt>
                <c:pt idx="520">
                  <c:v>1914.3333333332939</c:v>
                </c:pt>
                <c:pt idx="521">
                  <c:v>1914.4166666666272</c:v>
                </c:pt>
                <c:pt idx="522">
                  <c:v>1914.4999999999604</c:v>
                </c:pt>
                <c:pt idx="523">
                  <c:v>1914.5833333332937</c:v>
                </c:pt>
                <c:pt idx="524">
                  <c:v>1914.666666666627</c:v>
                </c:pt>
                <c:pt idx="525">
                  <c:v>1914.7499999999602</c:v>
                </c:pt>
                <c:pt idx="526">
                  <c:v>1914.8333333332935</c:v>
                </c:pt>
                <c:pt idx="527">
                  <c:v>1914.9166666666267</c:v>
                </c:pt>
                <c:pt idx="528">
                  <c:v>1914.99999999996</c:v>
                </c:pt>
                <c:pt idx="529">
                  <c:v>1915.0833333332932</c:v>
                </c:pt>
                <c:pt idx="530">
                  <c:v>1915.1666666666265</c:v>
                </c:pt>
                <c:pt idx="531">
                  <c:v>1915.2499999999598</c:v>
                </c:pt>
                <c:pt idx="532">
                  <c:v>1915.333333333293</c:v>
                </c:pt>
                <c:pt idx="533">
                  <c:v>1915.4166666666263</c:v>
                </c:pt>
                <c:pt idx="534">
                  <c:v>1915.4999999999595</c:v>
                </c:pt>
                <c:pt idx="535">
                  <c:v>1915.5833333332928</c:v>
                </c:pt>
                <c:pt idx="536">
                  <c:v>1915.666666666626</c:v>
                </c:pt>
                <c:pt idx="537">
                  <c:v>1915.7499999999593</c:v>
                </c:pt>
                <c:pt idx="538">
                  <c:v>1915.8333333332926</c:v>
                </c:pt>
                <c:pt idx="539">
                  <c:v>1915.9166666666258</c:v>
                </c:pt>
                <c:pt idx="540">
                  <c:v>1915.9999999999591</c:v>
                </c:pt>
                <c:pt idx="541">
                  <c:v>1916.0833333332923</c:v>
                </c:pt>
                <c:pt idx="542">
                  <c:v>1916.1666666666256</c:v>
                </c:pt>
                <c:pt idx="543">
                  <c:v>1916.2499999999588</c:v>
                </c:pt>
                <c:pt idx="544">
                  <c:v>1916.3333333332921</c:v>
                </c:pt>
                <c:pt idx="545">
                  <c:v>1916.4166666666254</c:v>
                </c:pt>
                <c:pt idx="546">
                  <c:v>1916.4999999999586</c:v>
                </c:pt>
                <c:pt idx="547">
                  <c:v>1916.5833333332919</c:v>
                </c:pt>
                <c:pt idx="548">
                  <c:v>1916.6666666666251</c:v>
                </c:pt>
                <c:pt idx="549">
                  <c:v>1916.7499999999584</c:v>
                </c:pt>
                <c:pt idx="550">
                  <c:v>1916.8333333332916</c:v>
                </c:pt>
                <c:pt idx="551">
                  <c:v>1916.9166666666249</c:v>
                </c:pt>
                <c:pt idx="552">
                  <c:v>1916.9999999999582</c:v>
                </c:pt>
                <c:pt idx="553">
                  <c:v>1917.0833333332914</c:v>
                </c:pt>
                <c:pt idx="554">
                  <c:v>1917.1666666666247</c:v>
                </c:pt>
                <c:pt idx="555">
                  <c:v>1917.2499999999579</c:v>
                </c:pt>
                <c:pt idx="556">
                  <c:v>1917.3333333332912</c:v>
                </c:pt>
                <c:pt idx="557">
                  <c:v>1917.4166666666245</c:v>
                </c:pt>
                <c:pt idx="558">
                  <c:v>1917.4999999999577</c:v>
                </c:pt>
                <c:pt idx="559">
                  <c:v>1917.583333333291</c:v>
                </c:pt>
                <c:pt idx="560">
                  <c:v>1917.6666666666242</c:v>
                </c:pt>
                <c:pt idx="561">
                  <c:v>1917.7499999999575</c:v>
                </c:pt>
                <c:pt idx="562">
                  <c:v>1917.8333333332907</c:v>
                </c:pt>
                <c:pt idx="563">
                  <c:v>1917.916666666624</c:v>
                </c:pt>
                <c:pt idx="564">
                  <c:v>1917.9999999999573</c:v>
                </c:pt>
                <c:pt idx="565">
                  <c:v>1918.0833333332905</c:v>
                </c:pt>
                <c:pt idx="566">
                  <c:v>1918.1666666666238</c:v>
                </c:pt>
                <c:pt idx="567">
                  <c:v>1918.249999999957</c:v>
                </c:pt>
                <c:pt idx="568">
                  <c:v>1918.3333333332903</c:v>
                </c:pt>
                <c:pt idx="569">
                  <c:v>1918.4166666666235</c:v>
                </c:pt>
                <c:pt idx="570">
                  <c:v>1918.4999999999568</c:v>
                </c:pt>
                <c:pt idx="571">
                  <c:v>1918.5833333332901</c:v>
                </c:pt>
                <c:pt idx="572">
                  <c:v>1918.6666666666233</c:v>
                </c:pt>
                <c:pt idx="573">
                  <c:v>1918.7499999999566</c:v>
                </c:pt>
                <c:pt idx="574">
                  <c:v>1918.8333333332898</c:v>
                </c:pt>
                <c:pt idx="575">
                  <c:v>1918.9166666666231</c:v>
                </c:pt>
                <c:pt idx="576">
                  <c:v>1918.9999999999563</c:v>
                </c:pt>
                <c:pt idx="577">
                  <c:v>1919.0833333332896</c:v>
                </c:pt>
                <c:pt idx="578">
                  <c:v>1919.1666666666229</c:v>
                </c:pt>
                <c:pt idx="579">
                  <c:v>1919.2499999999561</c:v>
                </c:pt>
                <c:pt idx="580">
                  <c:v>1919.3333333332894</c:v>
                </c:pt>
                <c:pt idx="581">
                  <c:v>1919.4166666666226</c:v>
                </c:pt>
                <c:pt idx="582">
                  <c:v>1919.4999999999559</c:v>
                </c:pt>
                <c:pt idx="583">
                  <c:v>1919.5833333332891</c:v>
                </c:pt>
                <c:pt idx="584">
                  <c:v>1919.6666666666224</c:v>
                </c:pt>
                <c:pt idx="585">
                  <c:v>1919.7499999999557</c:v>
                </c:pt>
                <c:pt idx="586">
                  <c:v>1919.8333333332889</c:v>
                </c:pt>
                <c:pt idx="587">
                  <c:v>1919.9166666666222</c:v>
                </c:pt>
                <c:pt idx="588">
                  <c:v>1919.9999999999554</c:v>
                </c:pt>
                <c:pt idx="589">
                  <c:v>1920.0833333332887</c:v>
                </c:pt>
                <c:pt idx="590">
                  <c:v>1920.1666666666219</c:v>
                </c:pt>
                <c:pt idx="591">
                  <c:v>1920.2499999999552</c:v>
                </c:pt>
                <c:pt idx="592">
                  <c:v>1920.3333333332885</c:v>
                </c:pt>
                <c:pt idx="593">
                  <c:v>1920.4166666666217</c:v>
                </c:pt>
                <c:pt idx="594">
                  <c:v>1920.499999999955</c:v>
                </c:pt>
                <c:pt idx="595">
                  <c:v>1920.5833333332882</c:v>
                </c:pt>
                <c:pt idx="596">
                  <c:v>1920.6666666666215</c:v>
                </c:pt>
                <c:pt idx="597">
                  <c:v>1920.7499999999548</c:v>
                </c:pt>
                <c:pt idx="598">
                  <c:v>1920.833333333288</c:v>
                </c:pt>
                <c:pt idx="599">
                  <c:v>1920.9166666666213</c:v>
                </c:pt>
                <c:pt idx="600">
                  <c:v>1920.9999999999545</c:v>
                </c:pt>
                <c:pt idx="601">
                  <c:v>1921.0833333332878</c:v>
                </c:pt>
                <c:pt idx="602">
                  <c:v>1921.166666666621</c:v>
                </c:pt>
                <c:pt idx="603">
                  <c:v>1921.2499999999543</c:v>
                </c:pt>
                <c:pt idx="604">
                  <c:v>1921.3333333332876</c:v>
                </c:pt>
                <c:pt idx="605">
                  <c:v>1921.4166666666208</c:v>
                </c:pt>
                <c:pt idx="606">
                  <c:v>1921.4999999999541</c:v>
                </c:pt>
                <c:pt idx="607">
                  <c:v>1921.5833333332873</c:v>
                </c:pt>
                <c:pt idx="608">
                  <c:v>1921.6666666666206</c:v>
                </c:pt>
                <c:pt idx="609">
                  <c:v>1921.7499999999538</c:v>
                </c:pt>
                <c:pt idx="610">
                  <c:v>1921.8333333332871</c:v>
                </c:pt>
                <c:pt idx="611">
                  <c:v>1921.9166666666204</c:v>
                </c:pt>
                <c:pt idx="612">
                  <c:v>1921.9999999999536</c:v>
                </c:pt>
                <c:pt idx="613">
                  <c:v>1922.0833333332869</c:v>
                </c:pt>
                <c:pt idx="614">
                  <c:v>1922.1666666666201</c:v>
                </c:pt>
                <c:pt idx="615">
                  <c:v>1922.2499999999534</c:v>
                </c:pt>
                <c:pt idx="616">
                  <c:v>1922.3333333332866</c:v>
                </c:pt>
                <c:pt idx="617">
                  <c:v>1922.4166666666199</c:v>
                </c:pt>
                <c:pt idx="618">
                  <c:v>1922.4999999999532</c:v>
                </c:pt>
                <c:pt idx="619">
                  <c:v>1922.5833333332864</c:v>
                </c:pt>
                <c:pt idx="620">
                  <c:v>1922.6666666666197</c:v>
                </c:pt>
                <c:pt idx="621">
                  <c:v>1922.7499999999529</c:v>
                </c:pt>
                <c:pt idx="622">
                  <c:v>1922.8333333332862</c:v>
                </c:pt>
                <c:pt idx="623">
                  <c:v>1922.9166666666194</c:v>
                </c:pt>
                <c:pt idx="624">
                  <c:v>1922.9999999999527</c:v>
                </c:pt>
                <c:pt idx="625">
                  <c:v>1923.083333333286</c:v>
                </c:pt>
                <c:pt idx="626">
                  <c:v>1923.1666666666192</c:v>
                </c:pt>
                <c:pt idx="627">
                  <c:v>1923.2499999999525</c:v>
                </c:pt>
                <c:pt idx="628">
                  <c:v>1923.3333333332857</c:v>
                </c:pt>
                <c:pt idx="629">
                  <c:v>1923.416666666619</c:v>
                </c:pt>
                <c:pt idx="630">
                  <c:v>1923.4999999999523</c:v>
                </c:pt>
                <c:pt idx="631">
                  <c:v>1923.5833333332855</c:v>
                </c:pt>
                <c:pt idx="632">
                  <c:v>1923.6666666666188</c:v>
                </c:pt>
                <c:pt idx="633">
                  <c:v>1923.749999999952</c:v>
                </c:pt>
                <c:pt idx="634">
                  <c:v>1923.8333333332853</c:v>
                </c:pt>
                <c:pt idx="635">
                  <c:v>1923.9166666666185</c:v>
                </c:pt>
                <c:pt idx="636">
                  <c:v>1923.9999999999518</c:v>
                </c:pt>
                <c:pt idx="637">
                  <c:v>1924.0833333332851</c:v>
                </c:pt>
                <c:pt idx="638">
                  <c:v>1924.1666666666183</c:v>
                </c:pt>
                <c:pt idx="639">
                  <c:v>1924.2499999999516</c:v>
                </c:pt>
                <c:pt idx="640">
                  <c:v>1924.3333333332848</c:v>
                </c:pt>
                <c:pt idx="641">
                  <c:v>1924.4166666666181</c:v>
                </c:pt>
                <c:pt idx="642">
                  <c:v>1924.4999999999513</c:v>
                </c:pt>
                <c:pt idx="643">
                  <c:v>1924.5833333332846</c:v>
                </c:pt>
                <c:pt idx="644">
                  <c:v>1924.6666666666179</c:v>
                </c:pt>
                <c:pt idx="645">
                  <c:v>1924.7499999999511</c:v>
                </c:pt>
                <c:pt idx="646">
                  <c:v>1924.8333333332844</c:v>
                </c:pt>
                <c:pt idx="647">
                  <c:v>1924.9166666666176</c:v>
                </c:pt>
                <c:pt idx="648">
                  <c:v>1924.9999999999509</c:v>
                </c:pt>
                <c:pt idx="649">
                  <c:v>1925.0833333332841</c:v>
                </c:pt>
                <c:pt idx="650">
                  <c:v>1925.1666666666174</c:v>
                </c:pt>
                <c:pt idx="651">
                  <c:v>1925.2499999999507</c:v>
                </c:pt>
                <c:pt idx="652">
                  <c:v>1925.3333333332839</c:v>
                </c:pt>
                <c:pt idx="653">
                  <c:v>1925.4166666666172</c:v>
                </c:pt>
                <c:pt idx="654">
                  <c:v>1925.4999999999504</c:v>
                </c:pt>
                <c:pt idx="655">
                  <c:v>1925.5833333332837</c:v>
                </c:pt>
                <c:pt idx="656">
                  <c:v>1925.6666666666169</c:v>
                </c:pt>
                <c:pt idx="657">
                  <c:v>1925.7499999999502</c:v>
                </c:pt>
                <c:pt idx="658">
                  <c:v>1925.8333333332835</c:v>
                </c:pt>
                <c:pt idx="659">
                  <c:v>1925.9166666666167</c:v>
                </c:pt>
                <c:pt idx="660">
                  <c:v>1925.99999999995</c:v>
                </c:pt>
                <c:pt idx="661">
                  <c:v>1926.0833333332832</c:v>
                </c:pt>
                <c:pt idx="662">
                  <c:v>1926.1666666666165</c:v>
                </c:pt>
                <c:pt idx="663">
                  <c:v>1926.2499999999498</c:v>
                </c:pt>
                <c:pt idx="664">
                  <c:v>1926.333333333283</c:v>
                </c:pt>
                <c:pt idx="665">
                  <c:v>1926.4166666666163</c:v>
                </c:pt>
                <c:pt idx="666">
                  <c:v>1926.4999999999495</c:v>
                </c:pt>
                <c:pt idx="667">
                  <c:v>1926.5833333332828</c:v>
                </c:pt>
                <c:pt idx="668">
                  <c:v>1926.666666666616</c:v>
                </c:pt>
                <c:pt idx="669">
                  <c:v>1926.7499999999493</c:v>
                </c:pt>
                <c:pt idx="670">
                  <c:v>1926.8333333332826</c:v>
                </c:pt>
                <c:pt idx="671">
                  <c:v>1926.9166666666158</c:v>
                </c:pt>
                <c:pt idx="672">
                  <c:v>1926.9999999999491</c:v>
                </c:pt>
                <c:pt idx="673">
                  <c:v>1927.0833333332823</c:v>
                </c:pt>
                <c:pt idx="674">
                  <c:v>1927.1666666666156</c:v>
                </c:pt>
                <c:pt idx="675">
                  <c:v>1927.2499999999488</c:v>
                </c:pt>
                <c:pt idx="676">
                  <c:v>1927.3333333332821</c:v>
                </c:pt>
                <c:pt idx="677">
                  <c:v>1927.4166666666154</c:v>
                </c:pt>
                <c:pt idx="678">
                  <c:v>1927.4999999999486</c:v>
                </c:pt>
                <c:pt idx="679">
                  <c:v>1927.5833333332819</c:v>
                </c:pt>
                <c:pt idx="680">
                  <c:v>1927.6666666666151</c:v>
                </c:pt>
                <c:pt idx="681">
                  <c:v>1927.7499999999484</c:v>
                </c:pt>
                <c:pt idx="682">
                  <c:v>1927.8333333332816</c:v>
                </c:pt>
                <c:pt idx="683">
                  <c:v>1927.9166666666149</c:v>
                </c:pt>
                <c:pt idx="684">
                  <c:v>1927.9999999999482</c:v>
                </c:pt>
                <c:pt idx="685">
                  <c:v>1928.0833333332814</c:v>
                </c:pt>
                <c:pt idx="686">
                  <c:v>1928.1666666666147</c:v>
                </c:pt>
                <c:pt idx="687">
                  <c:v>1928.2499999999479</c:v>
                </c:pt>
                <c:pt idx="688">
                  <c:v>1928.3333333332812</c:v>
                </c:pt>
                <c:pt idx="689">
                  <c:v>1928.4166666666144</c:v>
                </c:pt>
                <c:pt idx="690">
                  <c:v>1928.4999999999477</c:v>
                </c:pt>
                <c:pt idx="691">
                  <c:v>1928.583333333281</c:v>
                </c:pt>
                <c:pt idx="692">
                  <c:v>1928.6666666666142</c:v>
                </c:pt>
                <c:pt idx="693">
                  <c:v>1928.7499999999475</c:v>
                </c:pt>
                <c:pt idx="694">
                  <c:v>1928.8333333332807</c:v>
                </c:pt>
                <c:pt idx="695">
                  <c:v>1928.916666666614</c:v>
                </c:pt>
                <c:pt idx="696">
                  <c:v>1928.9999999999472</c:v>
                </c:pt>
                <c:pt idx="697">
                  <c:v>1929.0833333332805</c:v>
                </c:pt>
                <c:pt idx="698">
                  <c:v>1929.1666666666138</c:v>
                </c:pt>
                <c:pt idx="699">
                  <c:v>1929.249999999947</c:v>
                </c:pt>
                <c:pt idx="700">
                  <c:v>1929.3333333332803</c:v>
                </c:pt>
                <c:pt idx="701">
                  <c:v>1929.4166666666135</c:v>
                </c:pt>
                <c:pt idx="702">
                  <c:v>1929.4999999999468</c:v>
                </c:pt>
                <c:pt idx="703">
                  <c:v>1929.5833333332801</c:v>
                </c:pt>
                <c:pt idx="704">
                  <c:v>1929.6666666666133</c:v>
                </c:pt>
                <c:pt idx="705">
                  <c:v>1929.7499999999466</c:v>
                </c:pt>
                <c:pt idx="706">
                  <c:v>1929.8333333332798</c:v>
                </c:pt>
                <c:pt idx="707">
                  <c:v>1929.9166666666131</c:v>
                </c:pt>
                <c:pt idx="708">
                  <c:v>1929.9999999999463</c:v>
                </c:pt>
                <c:pt idx="709">
                  <c:v>1930.0833333332796</c:v>
                </c:pt>
                <c:pt idx="710">
                  <c:v>1930.1666666666129</c:v>
                </c:pt>
                <c:pt idx="711">
                  <c:v>1930.2499999999461</c:v>
                </c:pt>
                <c:pt idx="712">
                  <c:v>1930.3333333332794</c:v>
                </c:pt>
                <c:pt idx="713">
                  <c:v>1930.4166666666126</c:v>
                </c:pt>
                <c:pt idx="714">
                  <c:v>1930.4999999999459</c:v>
                </c:pt>
                <c:pt idx="715">
                  <c:v>1930.5833333332791</c:v>
                </c:pt>
                <c:pt idx="716">
                  <c:v>1930.6666666666124</c:v>
                </c:pt>
                <c:pt idx="717">
                  <c:v>1930.7499999999457</c:v>
                </c:pt>
                <c:pt idx="718">
                  <c:v>1930.8333333332789</c:v>
                </c:pt>
                <c:pt idx="719">
                  <c:v>1930.9166666666122</c:v>
                </c:pt>
                <c:pt idx="720">
                  <c:v>1930.9999999999454</c:v>
                </c:pt>
                <c:pt idx="721">
                  <c:v>1931.0833333332787</c:v>
                </c:pt>
                <c:pt idx="722">
                  <c:v>1931.1666666666119</c:v>
                </c:pt>
                <c:pt idx="723">
                  <c:v>1931.2499999999452</c:v>
                </c:pt>
                <c:pt idx="724">
                  <c:v>1931.3333333332785</c:v>
                </c:pt>
                <c:pt idx="725">
                  <c:v>1931.4166666666117</c:v>
                </c:pt>
                <c:pt idx="726">
                  <c:v>1931.499999999945</c:v>
                </c:pt>
                <c:pt idx="727">
                  <c:v>1931.5833333332782</c:v>
                </c:pt>
                <c:pt idx="728">
                  <c:v>1931.6666666666115</c:v>
                </c:pt>
                <c:pt idx="729">
                  <c:v>1931.7499999999447</c:v>
                </c:pt>
                <c:pt idx="730">
                  <c:v>1931.833333333278</c:v>
                </c:pt>
                <c:pt idx="731">
                  <c:v>1931.9166666666113</c:v>
                </c:pt>
                <c:pt idx="732">
                  <c:v>1931.9999999999445</c:v>
                </c:pt>
                <c:pt idx="733">
                  <c:v>1932.0833333332778</c:v>
                </c:pt>
                <c:pt idx="734">
                  <c:v>1932.166666666611</c:v>
                </c:pt>
                <c:pt idx="735">
                  <c:v>1932.2499999999443</c:v>
                </c:pt>
                <c:pt idx="736">
                  <c:v>1932.3333333332776</c:v>
                </c:pt>
                <c:pt idx="737">
                  <c:v>1932.4166666666108</c:v>
                </c:pt>
                <c:pt idx="738">
                  <c:v>1932.4999999999441</c:v>
                </c:pt>
                <c:pt idx="739">
                  <c:v>1932.5833333332773</c:v>
                </c:pt>
                <c:pt idx="740">
                  <c:v>1932.6666666666106</c:v>
                </c:pt>
                <c:pt idx="741">
                  <c:v>1932.7499999999438</c:v>
                </c:pt>
                <c:pt idx="742">
                  <c:v>1932.8333333332771</c:v>
                </c:pt>
                <c:pt idx="743">
                  <c:v>1932.9166666666104</c:v>
                </c:pt>
                <c:pt idx="744">
                  <c:v>1932.9999999999436</c:v>
                </c:pt>
                <c:pt idx="745">
                  <c:v>1933.0833333332769</c:v>
                </c:pt>
                <c:pt idx="746">
                  <c:v>1933.1666666666101</c:v>
                </c:pt>
                <c:pt idx="747">
                  <c:v>1933.2499999999434</c:v>
                </c:pt>
                <c:pt idx="748">
                  <c:v>1933.3333333332766</c:v>
                </c:pt>
                <c:pt idx="749">
                  <c:v>1933.4166666666099</c:v>
                </c:pt>
                <c:pt idx="750">
                  <c:v>1933.4999999999432</c:v>
                </c:pt>
                <c:pt idx="751">
                  <c:v>1933.5833333332764</c:v>
                </c:pt>
                <c:pt idx="752">
                  <c:v>1933.6666666666097</c:v>
                </c:pt>
                <c:pt idx="753">
                  <c:v>1933.7499999999429</c:v>
                </c:pt>
                <c:pt idx="754">
                  <c:v>1933.8333333332762</c:v>
                </c:pt>
                <c:pt idx="755">
                  <c:v>1933.9166666666094</c:v>
                </c:pt>
                <c:pt idx="756">
                  <c:v>1933.9999999999427</c:v>
                </c:pt>
                <c:pt idx="757">
                  <c:v>1934.083333333276</c:v>
                </c:pt>
                <c:pt idx="758">
                  <c:v>1934.1666666666092</c:v>
                </c:pt>
                <c:pt idx="759">
                  <c:v>1934.2499999999425</c:v>
                </c:pt>
                <c:pt idx="760">
                  <c:v>1934.3333333332757</c:v>
                </c:pt>
                <c:pt idx="761">
                  <c:v>1934.416666666609</c:v>
                </c:pt>
                <c:pt idx="762">
                  <c:v>1934.4999999999422</c:v>
                </c:pt>
                <c:pt idx="763">
                  <c:v>1934.5833333332755</c:v>
                </c:pt>
                <c:pt idx="764">
                  <c:v>1934.6666666666088</c:v>
                </c:pt>
                <c:pt idx="765">
                  <c:v>1934.749999999942</c:v>
                </c:pt>
                <c:pt idx="766">
                  <c:v>1934.8333333332753</c:v>
                </c:pt>
                <c:pt idx="767">
                  <c:v>1934.9166666666085</c:v>
                </c:pt>
                <c:pt idx="768">
                  <c:v>1934.9999999999418</c:v>
                </c:pt>
                <c:pt idx="769">
                  <c:v>1935.083333333275</c:v>
                </c:pt>
                <c:pt idx="770">
                  <c:v>1935.1666666666083</c:v>
                </c:pt>
                <c:pt idx="771">
                  <c:v>1935.2499999999416</c:v>
                </c:pt>
                <c:pt idx="772">
                  <c:v>1935.3333333332748</c:v>
                </c:pt>
                <c:pt idx="773">
                  <c:v>1935.4166666666081</c:v>
                </c:pt>
                <c:pt idx="774">
                  <c:v>1935.4999999999413</c:v>
                </c:pt>
                <c:pt idx="775">
                  <c:v>1935.5833333332746</c:v>
                </c:pt>
                <c:pt idx="776">
                  <c:v>1935.6666666666079</c:v>
                </c:pt>
                <c:pt idx="777">
                  <c:v>1935.7499999999411</c:v>
                </c:pt>
                <c:pt idx="778">
                  <c:v>1935.8333333332744</c:v>
                </c:pt>
                <c:pt idx="779">
                  <c:v>1935.9166666666076</c:v>
                </c:pt>
                <c:pt idx="780">
                  <c:v>1935.9999999999409</c:v>
                </c:pt>
                <c:pt idx="781">
                  <c:v>1936.0833333332741</c:v>
                </c:pt>
                <c:pt idx="782">
                  <c:v>1936.1666666666074</c:v>
                </c:pt>
                <c:pt idx="783">
                  <c:v>1936.2499999999407</c:v>
                </c:pt>
                <c:pt idx="784">
                  <c:v>1936.3333333332739</c:v>
                </c:pt>
                <c:pt idx="785">
                  <c:v>1936.4166666666072</c:v>
                </c:pt>
                <c:pt idx="786">
                  <c:v>1936.4999999999404</c:v>
                </c:pt>
                <c:pt idx="787">
                  <c:v>1936.5833333332737</c:v>
                </c:pt>
                <c:pt idx="788">
                  <c:v>1936.6666666666069</c:v>
                </c:pt>
                <c:pt idx="789">
                  <c:v>1936.7499999999402</c:v>
                </c:pt>
                <c:pt idx="790">
                  <c:v>1936.8333333332735</c:v>
                </c:pt>
                <c:pt idx="791">
                  <c:v>1936.9166666666067</c:v>
                </c:pt>
                <c:pt idx="792">
                  <c:v>1936.99999999994</c:v>
                </c:pt>
                <c:pt idx="793">
                  <c:v>1937.0833333332732</c:v>
                </c:pt>
                <c:pt idx="794">
                  <c:v>1937.1666666666065</c:v>
                </c:pt>
                <c:pt idx="795">
                  <c:v>1937.2499999999397</c:v>
                </c:pt>
                <c:pt idx="796">
                  <c:v>1937.333333333273</c:v>
                </c:pt>
                <c:pt idx="797">
                  <c:v>1937.4166666666063</c:v>
                </c:pt>
                <c:pt idx="798">
                  <c:v>1937.4999999999395</c:v>
                </c:pt>
                <c:pt idx="799">
                  <c:v>1937.5833333332728</c:v>
                </c:pt>
                <c:pt idx="800">
                  <c:v>1937.666666666606</c:v>
                </c:pt>
                <c:pt idx="801">
                  <c:v>1937.7499999999393</c:v>
                </c:pt>
                <c:pt idx="802">
                  <c:v>1937.8333333332725</c:v>
                </c:pt>
                <c:pt idx="803">
                  <c:v>1937.9166666666058</c:v>
                </c:pt>
                <c:pt idx="804">
                  <c:v>1937.9999999999391</c:v>
                </c:pt>
                <c:pt idx="805">
                  <c:v>1938.0833333332723</c:v>
                </c:pt>
                <c:pt idx="806">
                  <c:v>1938.1666666666056</c:v>
                </c:pt>
                <c:pt idx="807">
                  <c:v>1938.2499999999388</c:v>
                </c:pt>
                <c:pt idx="808">
                  <c:v>1938.3333333332721</c:v>
                </c:pt>
                <c:pt idx="809">
                  <c:v>1938.4166666666054</c:v>
                </c:pt>
                <c:pt idx="810">
                  <c:v>1938.4999999999386</c:v>
                </c:pt>
                <c:pt idx="811">
                  <c:v>1938.5833333332719</c:v>
                </c:pt>
                <c:pt idx="812">
                  <c:v>1938.6666666666051</c:v>
                </c:pt>
                <c:pt idx="813">
                  <c:v>1938.7499999999384</c:v>
                </c:pt>
                <c:pt idx="814">
                  <c:v>1938.8333333332716</c:v>
                </c:pt>
                <c:pt idx="815">
                  <c:v>1938.9166666666049</c:v>
                </c:pt>
                <c:pt idx="816">
                  <c:v>1938.9999999999382</c:v>
                </c:pt>
                <c:pt idx="817">
                  <c:v>1939.0833333332714</c:v>
                </c:pt>
                <c:pt idx="818">
                  <c:v>1939.1666666666047</c:v>
                </c:pt>
                <c:pt idx="819">
                  <c:v>1939.2499999999379</c:v>
                </c:pt>
                <c:pt idx="820">
                  <c:v>1939.3333333332712</c:v>
                </c:pt>
                <c:pt idx="821">
                  <c:v>1939.4166666666044</c:v>
                </c:pt>
                <c:pt idx="822">
                  <c:v>1939.4999999999377</c:v>
                </c:pt>
                <c:pt idx="823">
                  <c:v>1939.583333333271</c:v>
                </c:pt>
                <c:pt idx="824">
                  <c:v>1939.6666666666042</c:v>
                </c:pt>
                <c:pt idx="825">
                  <c:v>1939.7499999999375</c:v>
                </c:pt>
                <c:pt idx="826">
                  <c:v>1939.8333333332707</c:v>
                </c:pt>
                <c:pt idx="827">
                  <c:v>1939.916666666604</c:v>
                </c:pt>
                <c:pt idx="828">
                  <c:v>1939.9999999999372</c:v>
                </c:pt>
                <c:pt idx="829">
                  <c:v>1940.0833333332705</c:v>
                </c:pt>
                <c:pt idx="830">
                  <c:v>1940.1666666666038</c:v>
                </c:pt>
                <c:pt idx="831">
                  <c:v>1940.249999999937</c:v>
                </c:pt>
                <c:pt idx="832">
                  <c:v>1940.3333333332703</c:v>
                </c:pt>
                <c:pt idx="833">
                  <c:v>1940.4166666666035</c:v>
                </c:pt>
                <c:pt idx="834">
                  <c:v>1940.4999999999368</c:v>
                </c:pt>
                <c:pt idx="835">
                  <c:v>1940.58333333327</c:v>
                </c:pt>
                <c:pt idx="836">
                  <c:v>1940.6666666666033</c:v>
                </c:pt>
                <c:pt idx="837">
                  <c:v>1940.7499999999366</c:v>
                </c:pt>
                <c:pt idx="838">
                  <c:v>1940.8333333332698</c:v>
                </c:pt>
                <c:pt idx="839">
                  <c:v>1940.9166666666031</c:v>
                </c:pt>
                <c:pt idx="840">
                  <c:v>1940.9999999999363</c:v>
                </c:pt>
                <c:pt idx="841">
                  <c:v>1941.0833333332696</c:v>
                </c:pt>
                <c:pt idx="842">
                  <c:v>1941.1666666666029</c:v>
                </c:pt>
                <c:pt idx="843">
                  <c:v>1941.2499999999361</c:v>
                </c:pt>
                <c:pt idx="844">
                  <c:v>1941.3333333332694</c:v>
                </c:pt>
                <c:pt idx="845">
                  <c:v>1941.4166666666026</c:v>
                </c:pt>
                <c:pt idx="846">
                  <c:v>1941.4999999999359</c:v>
                </c:pt>
                <c:pt idx="847">
                  <c:v>1941.5833333332691</c:v>
                </c:pt>
                <c:pt idx="848">
                  <c:v>1941.6666666666024</c:v>
                </c:pt>
                <c:pt idx="849">
                  <c:v>1941.7499999999357</c:v>
                </c:pt>
                <c:pt idx="850">
                  <c:v>1941.8333333332689</c:v>
                </c:pt>
                <c:pt idx="851">
                  <c:v>1941.9166666666022</c:v>
                </c:pt>
                <c:pt idx="852">
                  <c:v>1941.9999999999354</c:v>
                </c:pt>
                <c:pt idx="853">
                  <c:v>1942.0833333332687</c:v>
                </c:pt>
                <c:pt idx="854">
                  <c:v>1942.1666666666019</c:v>
                </c:pt>
                <c:pt idx="855">
                  <c:v>1942.2499999999352</c:v>
                </c:pt>
                <c:pt idx="856">
                  <c:v>1942.3333333332685</c:v>
                </c:pt>
                <c:pt idx="857">
                  <c:v>1942.4166666666017</c:v>
                </c:pt>
                <c:pt idx="858">
                  <c:v>1942.499999999935</c:v>
                </c:pt>
                <c:pt idx="859">
                  <c:v>1942.5833333332682</c:v>
                </c:pt>
                <c:pt idx="860">
                  <c:v>1942.6666666666015</c:v>
                </c:pt>
                <c:pt idx="861">
                  <c:v>1942.7499999999347</c:v>
                </c:pt>
                <c:pt idx="862">
                  <c:v>1942.833333333268</c:v>
                </c:pt>
                <c:pt idx="863">
                  <c:v>1942.9166666666013</c:v>
                </c:pt>
                <c:pt idx="864">
                  <c:v>1942.9999999999345</c:v>
                </c:pt>
                <c:pt idx="865">
                  <c:v>1943.0833333332678</c:v>
                </c:pt>
                <c:pt idx="866">
                  <c:v>1943.166666666601</c:v>
                </c:pt>
                <c:pt idx="867">
                  <c:v>1943.2499999999343</c:v>
                </c:pt>
                <c:pt idx="868">
                  <c:v>1943.3333333332675</c:v>
                </c:pt>
                <c:pt idx="869">
                  <c:v>1943.4166666666008</c:v>
                </c:pt>
                <c:pt idx="870">
                  <c:v>1943.4999999999341</c:v>
                </c:pt>
                <c:pt idx="871">
                  <c:v>1943.5833333332673</c:v>
                </c:pt>
                <c:pt idx="872">
                  <c:v>1943.6666666666006</c:v>
                </c:pt>
                <c:pt idx="873">
                  <c:v>1943.7499999999338</c:v>
                </c:pt>
                <c:pt idx="874">
                  <c:v>1943.8333333332671</c:v>
                </c:pt>
                <c:pt idx="875">
                  <c:v>1943.9166666666003</c:v>
                </c:pt>
                <c:pt idx="876">
                  <c:v>1943.9999999999336</c:v>
                </c:pt>
                <c:pt idx="877">
                  <c:v>1944.0833333332669</c:v>
                </c:pt>
                <c:pt idx="878">
                  <c:v>1944.1666666666001</c:v>
                </c:pt>
                <c:pt idx="879">
                  <c:v>1944.2499999999334</c:v>
                </c:pt>
                <c:pt idx="880">
                  <c:v>1944.3333333332666</c:v>
                </c:pt>
                <c:pt idx="881">
                  <c:v>1944.4166666665999</c:v>
                </c:pt>
                <c:pt idx="882">
                  <c:v>1944.4999999999332</c:v>
                </c:pt>
                <c:pt idx="883">
                  <c:v>1944.5833333332664</c:v>
                </c:pt>
                <c:pt idx="884">
                  <c:v>1944.6666666665997</c:v>
                </c:pt>
                <c:pt idx="885">
                  <c:v>1944.7499999999329</c:v>
                </c:pt>
                <c:pt idx="886">
                  <c:v>1944.8333333332662</c:v>
                </c:pt>
                <c:pt idx="887">
                  <c:v>1944.9166666665994</c:v>
                </c:pt>
                <c:pt idx="888">
                  <c:v>1944.9999999999327</c:v>
                </c:pt>
                <c:pt idx="889">
                  <c:v>1945.083333333266</c:v>
                </c:pt>
                <c:pt idx="890">
                  <c:v>1945.1666666665992</c:v>
                </c:pt>
                <c:pt idx="891">
                  <c:v>1945.2499999999325</c:v>
                </c:pt>
                <c:pt idx="892">
                  <c:v>1945.3333333332657</c:v>
                </c:pt>
                <c:pt idx="893">
                  <c:v>1945.416666666599</c:v>
                </c:pt>
                <c:pt idx="894">
                  <c:v>1945.4999999999322</c:v>
                </c:pt>
                <c:pt idx="895">
                  <c:v>1945.5833333332655</c:v>
                </c:pt>
                <c:pt idx="896">
                  <c:v>1945.6666666665988</c:v>
                </c:pt>
                <c:pt idx="897">
                  <c:v>1945.749999999932</c:v>
                </c:pt>
                <c:pt idx="898">
                  <c:v>1945.8333333332653</c:v>
                </c:pt>
                <c:pt idx="899">
                  <c:v>1945.9166666665985</c:v>
                </c:pt>
                <c:pt idx="900">
                  <c:v>1945.9999999999318</c:v>
                </c:pt>
                <c:pt idx="901">
                  <c:v>1946.083333333265</c:v>
                </c:pt>
                <c:pt idx="902">
                  <c:v>1946.1666666665983</c:v>
                </c:pt>
                <c:pt idx="903">
                  <c:v>1946.2499999999316</c:v>
                </c:pt>
                <c:pt idx="904">
                  <c:v>1946.3333333332648</c:v>
                </c:pt>
                <c:pt idx="905">
                  <c:v>1946.4166666665981</c:v>
                </c:pt>
                <c:pt idx="906">
                  <c:v>1946.4999999999313</c:v>
                </c:pt>
                <c:pt idx="907">
                  <c:v>1946.5833333332646</c:v>
                </c:pt>
                <c:pt idx="908">
                  <c:v>1946.6666666665978</c:v>
                </c:pt>
                <c:pt idx="909">
                  <c:v>1946.7499999999311</c:v>
                </c:pt>
                <c:pt idx="910">
                  <c:v>1946.8333333332644</c:v>
                </c:pt>
                <c:pt idx="911">
                  <c:v>1946.9166666665976</c:v>
                </c:pt>
                <c:pt idx="912">
                  <c:v>1946.9999999999309</c:v>
                </c:pt>
                <c:pt idx="913">
                  <c:v>1947.0833333332641</c:v>
                </c:pt>
                <c:pt idx="914">
                  <c:v>1947.1666666665974</c:v>
                </c:pt>
                <c:pt idx="915">
                  <c:v>1947.2499999999307</c:v>
                </c:pt>
                <c:pt idx="916">
                  <c:v>1947.3333333332639</c:v>
                </c:pt>
                <c:pt idx="917">
                  <c:v>1947.4166666665972</c:v>
                </c:pt>
                <c:pt idx="918">
                  <c:v>1947.4999999999304</c:v>
                </c:pt>
                <c:pt idx="919">
                  <c:v>1947.5833333332637</c:v>
                </c:pt>
                <c:pt idx="920">
                  <c:v>1947.6666666665969</c:v>
                </c:pt>
                <c:pt idx="921">
                  <c:v>1947.7499999999302</c:v>
                </c:pt>
                <c:pt idx="922">
                  <c:v>1947.8333333332635</c:v>
                </c:pt>
                <c:pt idx="923">
                  <c:v>1947.9166666665967</c:v>
                </c:pt>
                <c:pt idx="924">
                  <c:v>1947.99999999993</c:v>
                </c:pt>
                <c:pt idx="925">
                  <c:v>1948.0833333332632</c:v>
                </c:pt>
                <c:pt idx="926">
                  <c:v>1948.1666666665965</c:v>
                </c:pt>
                <c:pt idx="927">
                  <c:v>1948.2499999999297</c:v>
                </c:pt>
                <c:pt idx="928">
                  <c:v>1948.333333333263</c:v>
                </c:pt>
                <c:pt idx="929">
                  <c:v>1948.4166666665963</c:v>
                </c:pt>
                <c:pt idx="930">
                  <c:v>1948.4999999999295</c:v>
                </c:pt>
                <c:pt idx="931">
                  <c:v>1948.5833333332628</c:v>
                </c:pt>
                <c:pt idx="932">
                  <c:v>1948.666666666596</c:v>
                </c:pt>
                <c:pt idx="933">
                  <c:v>1948.7499999999293</c:v>
                </c:pt>
                <c:pt idx="934">
                  <c:v>1948.8333333332625</c:v>
                </c:pt>
                <c:pt idx="935">
                  <c:v>1948.9166666665958</c:v>
                </c:pt>
                <c:pt idx="936">
                  <c:v>1948.9999999999291</c:v>
                </c:pt>
                <c:pt idx="937">
                  <c:v>1949.0833333332623</c:v>
                </c:pt>
                <c:pt idx="938">
                  <c:v>1949.1666666665956</c:v>
                </c:pt>
                <c:pt idx="939">
                  <c:v>1949.2499999999288</c:v>
                </c:pt>
                <c:pt idx="940">
                  <c:v>1949.3333333332621</c:v>
                </c:pt>
                <c:pt idx="941">
                  <c:v>1949.4166666665953</c:v>
                </c:pt>
                <c:pt idx="942">
                  <c:v>1949.4999999999286</c:v>
                </c:pt>
                <c:pt idx="943">
                  <c:v>1949.5833333332619</c:v>
                </c:pt>
                <c:pt idx="944">
                  <c:v>1949.6666666665951</c:v>
                </c:pt>
                <c:pt idx="945">
                  <c:v>1949.7499999999284</c:v>
                </c:pt>
                <c:pt idx="946">
                  <c:v>1949.8333333332616</c:v>
                </c:pt>
                <c:pt idx="947">
                  <c:v>1949.9166666665949</c:v>
                </c:pt>
                <c:pt idx="948">
                  <c:v>1949.9999999999281</c:v>
                </c:pt>
                <c:pt idx="949">
                  <c:v>1950.0833333332614</c:v>
                </c:pt>
                <c:pt idx="950">
                  <c:v>1950.1666666665947</c:v>
                </c:pt>
                <c:pt idx="951">
                  <c:v>1950.2499999999279</c:v>
                </c:pt>
                <c:pt idx="952">
                  <c:v>1950.3333333332612</c:v>
                </c:pt>
                <c:pt idx="953">
                  <c:v>1950.4166666665944</c:v>
                </c:pt>
                <c:pt idx="954">
                  <c:v>1950.4999999999277</c:v>
                </c:pt>
                <c:pt idx="955">
                  <c:v>1950.583333333261</c:v>
                </c:pt>
                <c:pt idx="956">
                  <c:v>1950.6666666665942</c:v>
                </c:pt>
                <c:pt idx="957">
                  <c:v>1950.7499999999275</c:v>
                </c:pt>
                <c:pt idx="958">
                  <c:v>1950.8333333332607</c:v>
                </c:pt>
                <c:pt idx="959">
                  <c:v>1950.916666666594</c:v>
                </c:pt>
                <c:pt idx="960">
                  <c:v>1950.9999999999272</c:v>
                </c:pt>
                <c:pt idx="961">
                  <c:v>1951.0833333332605</c:v>
                </c:pt>
                <c:pt idx="962">
                  <c:v>1951.1666666665938</c:v>
                </c:pt>
                <c:pt idx="963">
                  <c:v>1951.249999999927</c:v>
                </c:pt>
                <c:pt idx="964">
                  <c:v>1951.3333333332603</c:v>
                </c:pt>
                <c:pt idx="965">
                  <c:v>1951.4166666665935</c:v>
                </c:pt>
                <c:pt idx="966">
                  <c:v>1951.4999999999268</c:v>
                </c:pt>
                <c:pt idx="967">
                  <c:v>1951.58333333326</c:v>
                </c:pt>
                <c:pt idx="968">
                  <c:v>1951.6666666665933</c:v>
                </c:pt>
                <c:pt idx="969">
                  <c:v>1951.7499999999266</c:v>
                </c:pt>
                <c:pt idx="970">
                  <c:v>1951.8333333332598</c:v>
                </c:pt>
                <c:pt idx="971">
                  <c:v>1951.9166666665931</c:v>
                </c:pt>
                <c:pt idx="972">
                  <c:v>1951.9999999999263</c:v>
                </c:pt>
                <c:pt idx="973">
                  <c:v>1952.0833333332596</c:v>
                </c:pt>
                <c:pt idx="974">
                  <c:v>1952.1666666665928</c:v>
                </c:pt>
                <c:pt idx="975">
                  <c:v>1952.2499999999261</c:v>
                </c:pt>
                <c:pt idx="976">
                  <c:v>1952.3333333332594</c:v>
                </c:pt>
                <c:pt idx="977">
                  <c:v>1952.4166666665926</c:v>
                </c:pt>
                <c:pt idx="978">
                  <c:v>1952.4999999999259</c:v>
                </c:pt>
                <c:pt idx="979">
                  <c:v>1952.5833333332591</c:v>
                </c:pt>
                <c:pt idx="980">
                  <c:v>1952.6666666665924</c:v>
                </c:pt>
                <c:pt idx="981">
                  <c:v>1952.7499999999256</c:v>
                </c:pt>
                <c:pt idx="982">
                  <c:v>1952.8333333332589</c:v>
                </c:pt>
                <c:pt idx="983">
                  <c:v>1952.9166666665922</c:v>
                </c:pt>
                <c:pt idx="984">
                  <c:v>1952.9999999999254</c:v>
                </c:pt>
                <c:pt idx="985">
                  <c:v>1953.0833333332587</c:v>
                </c:pt>
                <c:pt idx="986">
                  <c:v>1953.1666666665919</c:v>
                </c:pt>
                <c:pt idx="987">
                  <c:v>1953.2499999999252</c:v>
                </c:pt>
                <c:pt idx="988">
                  <c:v>1953.3333333332585</c:v>
                </c:pt>
                <c:pt idx="989">
                  <c:v>1953.4166666665917</c:v>
                </c:pt>
                <c:pt idx="990">
                  <c:v>1953.499999999925</c:v>
                </c:pt>
                <c:pt idx="991">
                  <c:v>1953.5833333332582</c:v>
                </c:pt>
                <c:pt idx="992">
                  <c:v>1953.6666666665915</c:v>
                </c:pt>
                <c:pt idx="993">
                  <c:v>1953.7499999999247</c:v>
                </c:pt>
                <c:pt idx="994">
                  <c:v>1953.833333333258</c:v>
                </c:pt>
                <c:pt idx="995">
                  <c:v>1953.9166666665913</c:v>
                </c:pt>
                <c:pt idx="996">
                  <c:v>1953.9999999999245</c:v>
                </c:pt>
                <c:pt idx="997">
                  <c:v>1954.0833333332578</c:v>
                </c:pt>
                <c:pt idx="998">
                  <c:v>1954.166666666591</c:v>
                </c:pt>
                <c:pt idx="999">
                  <c:v>1954.2499999999243</c:v>
                </c:pt>
                <c:pt idx="1000">
                  <c:v>1954.3333333332575</c:v>
                </c:pt>
                <c:pt idx="1001">
                  <c:v>1954.4166666665908</c:v>
                </c:pt>
                <c:pt idx="1002">
                  <c:v>1954.4999999999241</c:v>
                </c:pt>
                <c:pt idx="1003">
                  <c:v>1954.5833333332573</c:v>
                </c:pt>
                <c:pt idx="1004">
                  <c:v>1954.6666666665906</c:v>
                </c:pt>
                <c:pt idx="1005">
                  <c:v>1954.7499999999238</c:v>
                </c:pt>
                <c:pt idx="1006">
                  <c:v>1954.8333333332571</c:v>
                </c:pt>
                <c:pt idx="1007">
                  <c:v>1954.9166666665903</c:v>
                </c:pt>
                <c:pt idx="1008">
                  <c:v>1954.9999999999236</c:v>
                </c:pt>
                <c:pt idx="1009">
                  <c:v>1955.0833333332569</c:v>
                </c:pt>
                <c:pt idx="1010">
                  <c:v>1955.1666666665901</c:v>
                </c:pt>
                <c:pt idx="1011">
                  <c:v>1955.2499999999234</c:v>
                </c:pt>
                <c:pt idx="1012">
                  <c:v>1955.3333333332566</c:v>
                </c:pt>
                <c:pt idx="1013">
                  <c:v>1955.4166666665899</c:v>
                </c:pt>
                <c:pt idx="1014">
                  <c:v>1955.4999999999231</c:v>
                </c:pt>
                <c:pt idx="1015">
                  <c:v>1955.5833333332564</c:v>
                </c:pt>
                <c:pt idx="1016">
                  <c:v>1955.6666666665897</c:v>
                </c:pt>
                <c:pt idx="1017">
                  <c:v>1955.7499999999229</c:v>
                </c:pt>
                <c:pt idx="1018">
                  <c:v>1955.8333333332562</c:v>
                </c:pt>
                <c:pt idx="1019">
                  <c:v>1955.9166666665894</c:v>
                </c:pt>
                <c:pt idx="1020">
                  <c:v>1955.9999999999227</c:v>
                </c:pt>
                <c:pt idx="1021">
                  <c:v>1956.083333333256</c:v>
                </c:pt>
                <c:pt idx="1022">
                  <c:v>1956.1666666665892</c:v>
                </c:pt>
                <c:pt idx="1023">
                  <c:v>1956.2499999999225</c:v>
                </c:pt>
                <c:pt idx="1024">
                  <c:v>1956.3333333332557</c:v>
                </c:pt>
                <c:pt idx="1025">
                  <c:v>1956.416666666589</c:v>
                </c:pt>
                <c:pt idx="1026">
                  <c:v>1956.4999999999222</c:v>
                </c:pt>
                <c:pt idx="1027">
                  <c:v>1956.5833333332555</c:v>
                </c:pt>
                <c:pt idx="1028">
                  <c:v>1956.6666666665888</c:v>
                </c:pt>
                <c:pt idx="1029">
                  <c:v>1956.749999999922</c:v>
                </c:pt>
                <c:pt idx="1030">
                  <c:v>1956.8333333332553</c:v>
                </c:pt>
                <c:pt idx="1031">
                  <c:v>1956.9166666665885</c:v>
                </c:pt>
                <c:pt idx="1032">
                  <c:v>1956.9999999999218</c:v>
                </c:pt>
                <c:pt idx="1033">
                  <c:v>1957.083333333255</c:v>
                </c:pt>
                <c:pt idx="1034">
                  <c:v>1957.1666666665883</c:v>
                </c:pt>
                <c:pt idx="1035">
                  <c:v>1957.2499999999216</c:v>
                </c:pt>
                <c:pt idx="1036">
                  <c:v>1957.3333333332548</c:v>
                </c:pt>
                <c:pt idx="1037">
                  <c:v>1957.4166666665881</c:v>
                </c:pt>
                <c:pt idx="1038">
                  <c:v>1957.4999999999213</c:v>
                </c:pt>
                <c:pt idx="1039">
                  <c:v>1957.5833333332546</c:v>
                </c:pt>
                <c:pt idx="1040">
                  <c:v>1957.6666666665878</c:v>
                </c:pt>
                <c:pt idx="1041">
                  <c:v>1957.7499999999211</c:v>
                </c:pt>
                <c:pt idx="1042">
                  <c:v>1957.8333333332544</c:v>
                </c:pt>
                <c:pt idx="1043">
                  <c:v>1957.9166666665876</c:v>
                </c:pt>
                <c:pt idx="1044">
                  <c:v>1957.9999999999209</c:v>
                </c:pt>
                <c:pt idx="1045">
                  <c:v>1958.0833333332541</c:v>
                </c:pt>
                <c:pt idx="1046">
                  <c:v>1958.1666666665874</c:v>
                </c:pt>
                <c:pt idx="1047">
                  <c:v>1958.2499999999206</c:v>
                </c:pt>
                <c:pt idx="1048">
                  <c:v>1958.3333333332539</c:v>
                </c:pt>
                <c:pt idx="1049">
                  <c:v>1958.4166666665872</c:v>
                </c:pt>
                <c:pt idx="1050">
                  <c:v>1958.4999999999204</c:v>
                </c:pt>
                <c:pt idx="1051">
                  <c:v>1958.5833333332537</c:v>
                </c:pt>
                <c:pt idx="1052">
                  <c:v>1958.6666666665869</c:v>
                </c:pt>
                <c:pt idx="1053">
                  <c:v>1958.7499999999202</c:v>
                </c:pt>
                <c:pt idx="1054">
                  <c:v>1958.8333333332534</c:v>
                </c:pt>
                <c:pt idx="1055">
                  <c:v>1958.9166666665867</c:v>
                </c:pt>
                <c:pt idx="1056">
                  <c:v>1958.99999999992</c:v>
                </c:pt>
                <c:pt idx="1057">
                  <c:v>1959.0833333332532</c:v>
                </c:pt>
                <c:pt idx="1058">
                  <c:v>1959.1666666665865</c:v>
                </c:pt>
                <c:pt idx="1059">
                  <c:v>1959.2499999999197</c:v>
                </c:pt>
                <c:pt idx="1060">
                  <c:v>1959.333333333253</c:v>
                </c:pt>
                <c:pt idx="1061">
                  <c:v>1959.4166666665863</c:v>
                </c:pt>
                <c:pt idx="1062">
                  <c:v>1959.4999999999195</c:v>
                </c:pt>
                <c:pt idx="1063">
                  <c:v>1959.5833333332528</c:v>
                </c:pt>
                <c:pt idx="1064">
                  <c:v>1959.666666666586</c:v>
                </c:pt>
                <c:pt idx="1065">
                  <c:v>1959.7499999999193</c:v>
                </c:pt>
                <c:pt idx="1066">
                  <c:v>1959.8333333332525</c:v>
                </c:pt>
                <c:pt idx="1067">
                  <c:v>1959.9166666665858</c:v>
                </c:pt>
                <c:pt idx="1068">
                  <c:v>1959.9999999999191</c:v>
                </c:pt>
                <c:pt idx="1069">
                  <c:v>1960.0833333332523</c:v>
                </c:pt>
                <c:pt idx="1070">
                  <c:v>1960.1666666665856</c:v>
                </c:pt>
                <c:pt idx="1071">
                  <c:v>1960.2499999999188</c:v>
                </c:pt>
                <c:pt idx="1072">
                  <c:v>1960.3333333332521</c:v>
                </c:pt>
                <c:pt idx="1073">
                  <c:v>1960.4166666665853</c:v>
                </c:pt>
                <c:pt idx="1074">
                  <c:v>1960.4999999999186</c:v>
                </c:pt>
                <c:pt idx="1075">
                  <c:v>1960.5833333332519</c:v>
                </c:pt>
                <c:pt idx="1076">
                  <c:v>1960.6666666665851</c:v>
                </c:pt>
                <c:pt idx="1077">
                  <c:v>1960.7499999999184</c:v>
                </c:pt>
                <c:pt idx="1078">
                  <c:v>1960.8333333332516</c:v>
                </c:pt>
                <c:pt idx="1079">
                  <c:v>1960.9166666665849</c:v>
                </c:pt>
                <c:pt idx="1080">
                  <c:v>1960.9999999999181</c:v>
                </c:pt>
                <c:pt idx="1081">
                  <c:v>1961.0833333332514</c:v>
                </c:pt>
                <c:pt idx="1082">
                  <c:v>1961.1666666665847</c:v>
                </c:pt>
                <c:pt idx="1083">
                  <c:v>1961.2499999999179</c:v>
                </c:pt>
                <c:pt idx="1084">
                  <c:v>1961.3333333332512</c:v>
                </c:pt>
                <c:pt idx="1085">
                  <c:v>1961.4166666665844</c:v>
                </c:pt>
                <c:pt idx="1086">
                  <c:v>1961.4999999999177</c:v>
                </c:pt>
                <c:pt idx="1087">
                  <c:v>1961.5833333332509</c:v>
                </c:pt>
                <c:pt idx="1088">
                  <c:v>1961.6666666665842</c:v>
                </c:pt>
                <c:pt idx="1089">
                  <c:v>1961.7499999999175</c:v>
                </c:pt>
                <c:pt idx="1090">
                  <c:v>1961.8333333332507</c:v>
                </c:pt>
                <c:pt idx="1091">
                  <c:v>1961.916666666584</c:v>
                </c:pt>
                <c:pt idx="1092">
                  <c:v>1961.9999999999172</c:v>
                </c:pt>
                <c:pt idx="1093">
                  <c:v>1962.0833333332505</c:v>
                </c:pt>
                <c:pt idx="1094">
                  <c:v>1962.1666666665838</c:v>
                </c:pt>
                <c:pt idx="1095">
                  <c:v>1962.249999999917</c:v>
                </c:pt>
                <c:pt idx="1096">
                  <c:v>1962.3333333332503</c:v>
                </c:pt>
                <c:pt idx="1097">
                  <c:v>1962.4166666665835</c:v>
                </c:pt>
                <c:pt idx="1098">
                  <c:v>1962.4999999999168</c:v>
                </c:pt>
                <c:pt idx="1099">
                  <c:v>1962.58333333325</c:v>
                </c:pt>
                <c:pt idx="1100">
                  <c:v>1962.6666666665833</c:v>
                </c:pt>
                <c:pt idx="1101">
                  <c:v>1962.7499999999166</c:v>
                </c:pt>
                <c:pt idx="1102">
                  <c:v>1962.8333333332498</c:v>
                </c:pt>
                <c:pt idx="1103">
                  <c:v>1962.9166666665831</c:v>
                </c:pt>
                <c:pt idx="1104">
                  <c:v>1962.9999999999163</c:v>
                </c:pt>
                <c:pt idx="1105">
                  <c:v>1963.0833333332496</c:v>
                </c:pt>
                <c:pt idx="1106">
                  <c:v>1963.1666666665828</c:v>
                </c:pt>
                <c:pt idx="1107">
                  <c:v>1963.2499999999161</c:v>
                </c:pt>
                <c:pt idx="1108">
                  <c:v>1963.3333333332494</c:v>
                </c:pt>
                <c:pt idx="1109">
                  <c:v>1963.4166666665826</c:v>
                </c:pt>
                <c:pt idx="1110">
                  <c:v>1963.4999999999159</c:v>
                </c:pt>
                <c:pt idx="1111">
                  <c:v>1963.5833333332491</c:v>
                </c:pt>
                <c:pt idx="1112">
                  <c:v>1963.6666666665824</c:v>
                </c:pt>
                <c:pt idx="1113">
                  <c:v>1963.7499999999156</c:v>
                </c:pt>
                <c:pt idx="1114">
                  <c:v>1963.8333333332489</c:v>
                </c:pt>
                <c:pt idx="1115">
                  <c:v>1963.9166666665822</c:v>
                </c:pt>
                <c:pt idx="1116">
                  <c:v>1963.9999999999154</c:v>
                </c:pt>
                <c:pt idx="1117">
                  <c:v>1964.0833333332487</c:v>
                </c:pt>
                <c:pt idx="1118">
                  <c:v>1964.1666666665819</c:v>
                </c:pt>
                <c:pt idx="1119">
                  <c:v>1964.2499999999152</c:v>
                </c:pt>
                <c:pt idx="1120">
                  <c:v>1964.3333333332484</c:v>
                </c:pt>
                <c:pt idx="1121">
                  <c:v>1964.4166666665817</c:v>
                </c:pt>
                <c:pt idx="1122">
                  <c:v>1964.499999999915</c:v>
                </c:pt>
                <c:pt idx="1123">
                  <c:v>1964.5833333332482</c:v>
                </c:pt>
                <c:pt idx="1124">
                  <c:v>1964.6666666665815</c:v>
                </c:pt>
                <c:pt idx="1125">
                  <c:v>1964.7499999999147</c:v>
                </c:pt>
                <c:pt idx="1126">
                  <c:v>1964.833333333248</c:v>
                </c:pt>
                <c:pt idx="1127">
                  <c:v>1964.9166666665812</c:v>
                </c:pt>
                <c:pt idx="1128">
                  <c:v>1964.9999999999145</c:v>
                </c:pt>
                <c:pt idx="1129">
                  <c:v>1965.0833333332478</c:v>
                </c:pt>
                <c:pt idx="1130">
                  <c:v>1965.166666666581</c:v>
                </c:pt>
                <c:pt idx="1131">
                  <c:v>1965.2499999999143</c:v>
                </c:pt>
                <c:pt idx="1132">
                  <c:v>1965.3333333332475</c:v>
                </c:pt>
                <c:pt idx="1133">
                  <c:v>1965.4166666665808</c:v>
                </c:pt>
                <c:pt idx="1134">
                  <c:v>1965.4999999999141</c:v>
                </c:pt>
                <c:pt idx="1135">
                  <c:v>1965.5833333332473</c:v>
                </c:pt>
                <c:pt idx="1136">
                  <c:v>1965.6666666665806</c:v>
                </c:pt>
                <c:pt idx="1137">
                  <c:v>1965.7499999999138</c:v>
                </c:pt>
                <c:pt idx="1138">
                  <c:v>1965.8333333332471</c:v>
                </c:pt>
                <c:pt idx="1139">
                  <c:v>1965.9166666665803</c:v>
                </c:pt>
                <c:pt idx="1140">
                  <c:v>1965.9999999999136</c:v>
                </c:pt>
                <c:pt idx="1141">
                  <c:v>1966.0833333332469</c:v>
                </c:pt>
                <c:pt idx="1142">
                  <c:v>1966.1666666665801</c:v>
                </c:pt>
                <c:pt idx="1143">
                  <c:v>1966.2499999999134</c:v>
                </c:pt>
                <c:pt idx="1144">
                  <c:v>1966.3333333332466</c:v>
                </c:pt>
                <c:pt idx="1145">
                  <c:v>1966.4166666665799</c:v>
                </c:pt>
                <c:pt idx="1146">
                  <c:v>1966.4999999999131</c:v>
                </c:pt>
                <c:pt idx="1147">
                  <c:v>1966.5833333332464</c:v>
                </c:pt>
                <c:pt idx="1148">
                  <c:v>1966.6666666665797</c:v>
                </c:pt>
                <c:pt idx="1149">
                  <c:v>1966.7499999999129</c:v>
                </c:pt>
                <c:pt idx="1150">
                  <c:v>1966.8333333332462</c:v>
                </c:pt>
                <c:pt idx="1151">
                  <c:v>1966.9166666665794</c:v>
                </c:pt>
                <c:pt idx="1152">
                  <c:v>1966.9999999999127</c:v>
                </c:pt>
                <c:pt idx="1153">
                  <c:v>1967.0833333332459</c:v>
                </c:pt>
                <c:pt idx="1154">
                  <c:v>1967.1666666665792</c:v>
                </c:pt>
                <c:pt idx="1155">
                  <c:v>1967.2499999999125</c:v>
                </c:pt>
                <c:pt idx="1156">
                  <c:v>1967.3333333332457</c:v>
                </c:pt>
                <c:pt idx="1157">
                  <c:v>1967.416666666579</c:v>
                </c:pt>
                <c:pt idx="1158">
                  <c:v>1967.4999999999122</c:v>
                </c:pt>
                <c:pt idx="1159">
                  <c:v>1967.5833333332455</c:v>
                </c:pt>
                <c:pt idx="1160">
                  <c:v>1967.6666666665787</c:v>
                </c:pt>
                <c:pt idx="1161">
                  <c:v>1967.749999999912</c:v>
                </c:pt>
                <c:pt idx="1162">
                  <c:v>1967.8333333332453</c:v>
                </c:pt>
                <c:pt idx="1163">
                  <c:v>1967.9166666665785</c:v>
                </c:pt>
                <c:pt idx="1164">
                  <c:v>1967.9999999999118</c:v>
                </c:pt>
                <c:pt idx="1165">
                  <c:v>1968.083333333245</c:v>
                </c:pt>
                <c:pt idx="1166">
                  <c:v>1968.1666666665783</c:v>
                </c:pt>
                <c:pt idx="1167">
                  <c:v>1968.2499999999116</c:v>
                </c:pt>
                <c:pt idx="1168">
                  <c:v>1968.3333333332448</c:v>
                </c:pt>
                <c:pt idx="1169">
                  <c:v>1968.4166666665781</c:v>
                </c:pt>
                <c:pt idx="1170">
                  <c:v>1968.4999999999113</c:v>
                </c:pt>
                <c:pt idx="1171">
                  <c:v>1968.5833333332446</c:v>
                </c:pt>
                <c:pt idx="1172">
                  <c:v>1968.6666666665778</c:v>
                </c:pt>
                <c:pt idx="1173">
                  <c:v>1968.7499999999111</c:v>
                </c:pt>
                <c:pt idx="1174">
                  <c:v>1968.8333333332444</c:v>
                </c:pt>
                <c:pt idx="1175">
                  <c:v>1968.9166666665776</c:v>
                </c:pt>
                <c:pt idx="1176">
                  <c:v>1968.9999999999109</c:v>
                </c:pt>
                <c:pt idx="1177">
                  <c:v>1969.0833333332441</c:v>
                </c:pt>
                <c:pt idx="1178">
                  <c:v>1969.1666666665774</c:v>
                </c:pt>
                <c:pt idx="1179">
                  <c:v>1969.2499999999106</c:v>
                </c:pt>
                <c:pt idx="1180">
                  <c:v>1969.3333333332439</c:v>
                </c:pt>
                <c:pt idx="1181">
                  <c:v>1969.4166666665772</c:v>
                </c:pt>
                <c:pt idx="1182">
                  <c:v>1969.4999999999104</c:v>
                </c:pt>
                <c:pt idx="1183">
                  <c:v>1969.5833333332437</c:v>
                </c:pt>
                <c:pt idx="1184">
                  <c:v>1969.6666666665769</c:v>
                </c:pt>
                <c:pt idx="1185">
                  <c:v>1969.7499999999102</c:v>
                </c:pt>
                <c:pt idx="1186">
                  <c:v>1969.8333333332434</c:v>
                </c:pt>
                <c:pt idx="1187">
                  <c:v>1969.9166666665767</c:v>
                </c:pt>
                <c:pt idx="1188">
                  <c:v>1969.99999999991</c:v>
                </c:pt>
                <c:pt idx="1189">
                  <c:v>1970.0833333332432</c:v>
                </c:pt>
                <c:pt idx="1190">
                  <c:v>1970.1666666665765</c:v>
                </c:pt>
                <c:pt idx="1191">
                  <c:v>1970.2499999999097</c:v>
                </c:pt>
                <c:pt idx="1192">
                  <c:v>1970.333333333243</c:v>
                </c:pt>
                <c:pt idx="1193">
                  <c:v>1970.4166666665762</c:v>
                </c:pt>
                <c:pt idx="1194">
                  <c:v>1970.4999999999095</c:v>
                </c:pt>
                <c:pt idx="1195">
                  <c:v>1970.5833333332428</c:v>
                </c:pt>
                <c:pt idx="1196">
                  <c:v>1970.666666666576</c:v>
                </c:pt>
                <c:pt idx="1197">
                  <c:v>1970.7499999999093</c:v>
                </c:pt>
                <c:pt idx="1198">
                  <c:v>1970.8333333332425</c:v>
                </c:pt>
                <c:pt idx="1199">
                  <c:v>1970.9166666665758</c:v>
                </c:pt>
                <c:pt idx="1200">
                  <c:v>1970.9999999999091</c:v>
                </c:pt>
                <c:pt idx="1201">
                  <c:v>1971.0833333332423</c:v>
                </c:pt>
                <c:pt idx="1202">
                  <c:v>1971.1666666665756</c:v>
                </c:pt>
                <c:pt idx="1203">
                  <c:v>1971.2499999999088</c:v>
                </c:pt>
                <c:pt idx="1204">
                  <c:v>1971.3333333332421</c:v>
                </c:pt>
                <c:pt idx="1205">
                  <c:v>1971.4166666665753</c:v>
                </c:pt>
                <c:pt idx="1206">
                  <c:v>1971.4999999999086</c:v>
                </c:pt>
                <c:pt idx="1207">
                  <c:v>1971.5833333332419</c:v>
                </c:pt>
                <c:pt idx="1208">
                  <c:v>1971.6666666665751</c:v>
                </c:pt>
                <c:pt idx="1209">
                  <c:v>1971.7499999999084</c:v>
                </c:pt>
                <c:pt idx="1210">
                  <c:v>1971.8333333332416</c:v>
                </c:pt>
                <c:pt idx="1211">
                  <c:v>1971.9166666665749</c:v>
                </c:pt>
                <c:pt idx="1212">
                  <c:v>1971.9999999999081</c:v>
                </c:pt>
                <c:pt idx="1213">
                  <c:v>1972.0833333332414</c:v>
                </c:pt>
                <c:pt idx="1214">
                  <c:v>1972.1666666665747</c:v>
                </c:pt>
                <c:pt idx="1215">
                  <c:v>1972.2499999999079</c:v>
                </c:pt>
                <c:pt idx="1216">
                  <c:v>1972.3333333332412</c:v>
                </c:pt>
                <c:pt idx="1217">
                  <c:v>1972.4166666665744</c:v>
                </c:pt>
                <c:pt idx="1218">
                  <c:v>1972.4999999999077</c:v>
                </c:pt>
                <c:pt idx="1219">
                  <c:v>1972.5833333332409</c:v>
                </c:pt>
                <c:pt idx="1220">
                  <c:v>1972.6666666665742</c:v>
                </c:pt>
                <c:pt idx="1221">
                  <c:v>1972.7499999999075</c:v>
                </c:pt>
                <c:pt idx="1222">
                  <c:v>1972.8333333332407</c:v>
                </c:pt>
                <c:pt idx="1223">
                  <c:v>1972.916666666574</c:v>
                </c:pt>
                <c:pt idx="1224">
                  <c:v>1972.9999999999072</c:v>
                </c:pt>
                <c:pt idx="1225">
                  <c:v>1973.0833333332405</c:v>
                </c:pt>
                <c:pt idx="1226">
                  <c:v>1973.1666666665737</c:v>
                </c:pt>
                <c:pt idx="1227">
                  <c:v>1973.249999999907</c:v>
                </c:pt>
                <c:pt idx="1228">
                  <c:v>1973.3333333332403</c:v>
                </c:pt>
                <c:pt idx="1229">
                  <c:v>1973.4166666665735</c:v>
                </c:pt>
                <c:pt idx="1230">
                  <c:v>1973.4999999999068</c:v>
                </c:pt>
                <c:pt idx="1231">
                  <c:v>1973.58333333324</c:v>
                </c:pt>
                <c:pt idx="1232">
                  <c:v>1973.6666666665733</c:v>
                </c:pt>
                <c:pt idx="1233">
                  <c:v>1973.7499999999065</c:v>
                </c:pt>
                <c:pt idx="1234">
                  <c:v>1973.8333333332398</c:v>
                </c:pt>
                <c:pt idx="1235">
                  <c:v>1973.9166666665731</c:v>
                </c:pt>
                <c:pt idx="1236">
                  <c:v>1973.9999999999063</c:v>
                </c:pt>
                <c:pt idx="1237">
                  <c:v>1974.0833333332396</c:v>
                </c:pt>
                <c:pt idx="1238">
                  <c:v>1974.1666666665728</c:v>
                </c:pt>
                <c:pt idx="1239">
                  <c:v>1974.2499999999061</c:v>
                </c:pt>
                <c:pt idx="1240">
                  <c:v>1974.3333333332394</c:v>
                </c:pt>
                <c:pt idx="1241">
                  <c:v>1974.4166666665726</c:v>
                </c:pt>
                <c:pt idx="1242">
                  <c:v>1974.4999999999059</c:v>
                </c:pt>
                <c:pt idx="1243">
                  <c:v>1974.5833333332391</c:v>
                </c:pt>
                <c:pt idx="1244">
                  <c:v>1974.6666666665724</c:v>
                </c:pt>
                <c:pt idx="1245">
                  <c:v>1974.7499999999056</c:v>
                </c:pt>
                <c:pt idx="1246">
                  <c:v>1974.8333333332389</c:v>
                </c:pt>
                <c:pt idx="1247">
                  <c:v>1974.9166666665722</c:v>
                </c:pt>
                <c:pt idx="1248">
                  <c:v>1974.9999999999054</c:v>
                </c:pt>
                <c:pt idx="1249">
                  <c:v>1975.0833333332387</c:v>
                </c:pt>
                <c:pt idx="1250">
                  <c:v>1975.1666666665719</c:v>
                </c:pt>
                <c:pt idx="1251">
                  <c:v>1975.2499999999052</c:v>
                </c:pt>
                <c:pt idx="1252">
                  <c:v>1975.3333333332384</c:v>
                </c:pt>
                <c:pt idx="1253">
                  <c:v>1975.4166666665717</c:v>
                </c:pt>
                <c:pt idx="1254">
                  <c:v>1975.499999999905</c:v>
                </c:pt>
                <c:pt idx="1255">
                  <c:v>1975.5833333332382</c:v>
                </c:pt>
                <c:pt idx="1256">
                  <c:v>1975.6666666665715</c:v>
                </c:pt>
                <c:pt idx="1257">
                  <c:v>1975.7499999999047</c:v>
                </c:pt>
                <c:pt idx="1258">
                  <c:v>1975.833333333238</c:v>
                </c:pt>
                <c:pt idx="1259">
                  <c:v>1975.9166666665712</c:v>
                </c:pt>
                <c:pt idx="1260">
                  <c:v>1975.9999999999045</c:v>
                </c:pt>
                <c:pt idx="1261">
                  <c:v>1976.0833333332378</c:v>
                </c:pt>
                <c:pt idx="1262">
                  <c:v>1976.166666666571</c:v>
                </c:pt>
                <c:pt idx="1263">
                  <c:v>1976.2499999999043</c:v>
                </c:pt>
                <c:pt idx="1264">
                  <c:v>1976.3333333332375</c:v>
                </c:pt>
                <c:pt idx="1265">
                  <c:v>1976.4166666665708</c:v>
                </c:pt>
                <c:pt idx="1266">
                  <c:v>1976.499999999904</c:v>
                </c:pt>
                <c:pt idx="1267">
                  <c:v>1976.5833333332373</c:v>
                </c:pt>
                <c:pt idx="1268">
                  <c:v>1976.6666666665706</c:v>
                </c:pt>
                <c:pt idx="1269">
                  <c:v>1976.7499999999038</c:v>
                </c:pt>
                <c:pt idx="1270">
                  <c:v>1976.8333333332371</c:v>
                </c:pt>
                <c:pt idx="1271">
                  <c:v>1976.9166666665703</c:v>
                </c:pt>
                <c:pt idx="1272">
                  <c:v>1976.9999999999036</c:v>
                </c:pt>
                <c:pt idx="1273">
                  <c:v>1977.0833333332369</c:v>
                </c:pt>
                <c:pt idx="1274">
                  <c:v>1977.1666666665701</c:v>
                </c:pt>
                <c:pt idx="1275">
                  <c:v>1977.2499999999034</c:v>
                </c:pt>
                <c:pt idx="1276">
                  <c:v>1977.3333333332366</c:v>
                </c:pt>
                <c:pt idx="1277">
                  <c:v>1977.4166666665699</c:v>
                </c:pt>
                <c:pt idx="1278">
                  <c:v>1977.4999999999031</c:v>
                </c:pt>
                <c:pt idx="1279">
                  <c:v>1977.5833333332364</c:v>
                </c:pt>
                <c:pt idx="1280">
                  <c:v>1977.6666666665697</c:v>
                </c:pt>
                <c:pt idx="1281">
                  <c:v>1977.7499999999029</c:v>
                </c:pt>
                <c:pt idx="1282">
                  <c:v>1977.8333333332362</c:v>
                </c:pt>
                <c:pt idx="1283">
                  <c:v>1977.9166666665694</c:v>
                </c:pt>
                <c:pt idx="1284">
                  <c:v>1977.9999999999027</c:v>
                </c:pt>
                <c:pt idx="1285">
                  <c:v>1978.0833333332359</c:v>
                </c:pt>
                <c:pt idx="1286">
                  <c:v>1978.1666666665692</c:v>
                </c:pt>
                <c:pt idx="1287">
                  <c:v>1978.2499999999025</c:v>
                </c:pt>
                <c:pt idx="1288">
                  <c:v>1978.3333333332357</c:v>
                </c:pt>
                <c:pt idx="1289">
                  <c:v>1978.416666666569</c:v>
                </c:pt>
                <c:pt idx="1290">
                  <c:v>1978.4999999999022</c:v>
                </c:pt>
                <c:pt idx="1291">
                  <c:v>1978.5833333332355</c:v>
                </c:pt>
                <c:pt idx="1292">
                  <c:v>1978.6666666665687</c:v>
                </c:pt>
                <c:pt idx="1293">
                  <c:v>1978.749999999902</c:v>
                </c:pt>
                <c:pt idx="1294">
                  <c:v>1978.8333333332353</c:v>
                </c:pt>
                <c:pt idx="1295">
                  <c:v>1978.9166666665685</c:v>
                </c:pt>
                <c:pt idx="1296">
                  <c:v>1978.9999999999018</c:v>
                </c:pt>
                <c:pt idx="1297">
                  <c:v>1979.083333333235</c:v>
                </c:pt>
                <c:pt idx="1298">
                  <c:v>1979.1666666665683</c:v>
                </c:pt>
                <c:pt idx="1299">
                  <c:v>1979.2499999999015</c:v>
                </c:pt>
                <c:pt idx="1300">
                  <c:v>1979.3333333332348</c:v>
                </c:pt>
                <c:pt idx="1301">
                  <c:v>1979.4166666665681</c:v>
                </c:pt>
                <c:pt idx="1302">
                  <c:v>1979.4999999999013</c:v>
                </c:pt>
                <c:pt idx="1303">
                  <c:v>1979.5833333332346</c:v>
                </c:pt>
                <c:pt idx="1304">
                  <c:v>1979.6666666665678</c:v>
                </c:pt>
                <c:pt idx="1305">
                  <c:v>1979.7499999999011</c:v>
                </c:pt>
                <c:pt idx="1306">
                  <c:v>1979.8333333332343</c:v>
                </c:pt>
                <c:pt idx="1307">
                  <c:v>1979.9166666665676</c:v>
                </c:pt>
                <c:pt idx="1308">
                  <c:v>1979.9999999999009</c:v>
                </c:pt>
                <c:pt idx="1309">
                  <c:v>1980.0833333332341</c:v>
                </c:pt>
                <c:pt idx="1310">
                  <c:v>1980.1666666665674</c:v>
                </c:pt>
                <c:pt idx="1311">
                  <c:v>1980.2499999999006</c:v>
                </c:pt>
                <c:pt idx="1312">
                  <c:v>1980.3333333332339</c:v>
                </c:pt>
                <c:pt idx="1313">
                  <c:v>1980.4166666665672</c:v>
                </c:pt>
                <c:pt idx="1314">
                  <c:v>1980.4999999999004</c:v>
                </c:pt>
                <c:pt idx="1315">
                  <c:v>1980.5833333332337</c:v>
                </c:pt>
                <c:pt idx="1316">
                  <c:v>1980.6666666665669</c:v>
                </c:pt>
                <c:pt idx="1317">
                  <c:v>1980.7499999999002</c:v>
                </c:pt>
                <c:pt idx="1318">
                  <c:v>1980.8333333332334</c:v>
                </c:pt>
                <c:pt idx="1319">
                  <c:v>1980.9166666665667</c:v>
                </c:pt>
                <c:pt idx="1320">
                  <c:v>1980.9999999999</c:v>
                </c:pt>
                <c:pt idx="1321">
                  <c:v>1981.0833333332332</c:v>
                </c:pt>
                <c:pt idx="1322">
                  <c:v>1981.1666666665665</c:v>
                </c:pt>
                <c:pt idx="1323">
                  <c:v>1981.2499999998997</c:v>
                </c:pt>
                <c:pt idx="1324">
                  <c:v>1981.333333333233</c:v>
                </c:pt>
                <c:pt idx="1325">
                  <c:v>1981.4166666665662</c:v>
                </c:pt>
                <c:pt idx="1326">
                  <c:v>1981.4999999998995</c:v>
                </c:pt>
                <c:pt idx="1327">
                  <c:v>1981.5833333332328</c:v>
                </c:pt>
                <c:pt idx="1328">
                  <c:v>1981.666666666566</c:v>
                </c:pt>
                <c:pt idx="1329">
                  <c:v>1981.7499999998993</c:v>
                </c:pt>
                <c:pt idx="1330">
                  <c:v>1981.8333333332325</c:v>
                </c:pt>
                <c:pt idx="1331">
                  <c:v>1981.9166666665658</c:v>
                </c:pt>
                <c:pt idx="1332">
                  <c:v>1981.999999999899</c:v>
                </c:pt>
                <c:pt idx="1333">
                  <c:v>1982.0833333332323</c:v>
                </c:pt>
                <c:pt idx="1334">
                  <c:v>1982.1666666665656</c:v>
                </c:pt>
                <c:pt idx="1335">
                  <c:v>1982.2499999998988</c:v>
                </c:pt>
                <c:pt idx="1336">
                  <c:v>1982.3333333332321</c:v>
                </c:pt>
                <c:pt idx="1337">
                  <c:v>1982.4166666665653</c:v>
                </c:pt>
                <c:pt idx="1338">
                  <c:v>1982.4999999998986</c:v>
                </c:pt>
                <c:pt idx="1339">
                  <c:v>1982.5833333332318</c:v>
                </c:pt>
                <c:pt idx="1340">
                  <c:v>1982.6666666665651</c:v>
                </c:pt>
                <c:pt idx="1341">
                  <c:v>1982.7499999998984</c:v>
                </c:pt>
                <c:pt idx="1342">
                  <c:v>1982.8333333332316</c:v>
                </c:pt>
                <c:pt idx="1343">
                  <c:v>1982.9166666665649</c:v>
                </c:pt>
                <c:pt idx="1344">
                  <c:v>1982.9999999998981</c:v>
                </c:pt>
                <c:pt idx="1345">
                  <c:v>1983.0833333332314</c:v>
                </c:pt>
                <c:pt idx="1346">
                  <c:v>1983.1666666665647</c:v>
                </c:pt>
                <c:pt idx="1347">
                  <c:v>1983.2499999998979</c:v>
                </c:pt>
                <c:pt idx="1348">
                  <c:v>1983.3333333332312</c:v>
                </c:pt>
                <c:pt idx="1349">
                  <c:v>1983.4166666665644</c:v>
                </c:pt>
                <c:pt idx="1350">
                  <c:v>1983.4999999998977</c:v>
                </c:pt>
                <c:pt idx="1351">
                  <c:v>1983.5833333332309</c:v>
                </c:pt>
                <c:pt idx="1352">
                  <c:v>1983.6666666665642</c:v>
                </c:pt>
                <c:pt idx="1353">
                  <c:v>1983.7499999998975</c:v>
                </c:pt>
                <c:pt idx="1354">
                  <c:v>1983.8333333332307</c:v>
                </c:pt>
                <c:pt idx="1355">
                  <c:v>1983.916666666564</c:v>
                </c:pt>
                <c:pt idx="1356">
                  <c:v>1983.9999999998972</c:v>
                </c:pt>
                <c:pt idx="1357">
                  <c:v>1984.0833333332305</c:v>
                </c:pt>
                <c:pt idx="1358">
                  <c:v>1984.1666666665637</c:v>
                </c:pt>
                <c:pt idx="1359">
                  <c:v>1984.249999999897</c:v>
                </c:pt>
                <c:pt idx="1360">
                  <c:v>1984.3333333332303</c:v>
                </c:pt>
                <c:pt idx="1361">
                  <c:v>1984.4166666665635</c:v>
                </c:pt>
                <c:pt idx="1362">
                  <c:v>1984.4999999998968</c:v>
                </c:pt>
                <c:pt idx="1363">
                  <c:v>1984.58333333323</c:v>
                </c:pt>
                <c:pt idx="1364">
                  <c:v>1984.6666666665633</c:v>
                </c:pt>
                <c:pt idx="1365">
                  <c:v>1984.7499999998965</c:v>
                </c:pt>
                <c:pt idx="1366">
                  <c:v>1984.8333333332298</c:v>
                </c:pt>
                <c:pt idx="1367">
                  <c:v>1984.9166666665631</c:v>
                </c:pt>
                <c:pt idx="1368">
                  <c:v>1984.9999999998963</c:v>
                </c:pt>
                <c:pt idx="1369">
                  <c:v>1985.0833333332296</c:v>
                </c:pt>
                <c:pt idx="1370">
                  <c:v>1985.1666666665628</c:v>
                </c:pt>
                <c:pt idx="1371">
                  <c:v>1985.2499999998961</c:v>
                </c:pt>
                <c:pt idx="1372">
                  <c:v>1985.3333333332293</c:v>
                </c:pt>
                <c:pt idx="1373">
                  <c:v>1985.4166666665626</c:v>
                </c:pt>
                <c:pt idx="1374">
                  <c:v>1985.4999999998959</c:v>
                </c:pt>
                <c:pt idx="1375">
                  <c:v>1985.5833333332291</c:v>
                </c:pt>
                <c:pt idx="1376">
                  <c:v>1985.6666666665624</c:v>
                </c:pt>
                <c:pt idx="1377">
                  <c:v>1985.7499999998956</c:v>
                </c:pt>
                <c:pt idx="1378">
                  <c:v>1985.8333333332289</c:v>
                </c:pt>
                <c:pt idx="1379">
                  <c:v>1985.9166666665622</c:v>
                </c:pt>
                <c:pt idx="1380">
                  <c:v>1985.9999999998954</c:v>
                </c:pt>
                <c:pt idx="1381">
                  <c:v>1986.0833333332287</c:v>
                </c:pt>
                <c:pt idx="1382">
                  <c:v>1986.1666666665619</c:v>
                </c:pt>
                <c:pt idx="1383">
                  <c:v>1986.2499999998952</c:v>
                </c:pt>
                <c:pt idx="1384">
                  <c:v>1986.3333333332284</c:v>
                </c:pt>
                <c:pt idx="1385">
                  <c:v>1986.4166666665617</c:v>
                </c:pt>
                <c:pt idx="1386">
                  <c:v>1986.499999999895</c:v>
                </c:pt>
                <c:pt idx="1387">
                  <c:v>1986.5833333332282</c:v>
                </c:pt>
                <c:pt idx="1388">
                  <c:v>1986.6666666665615</c:v>
                </c:pt>
                <c:pt idx="1389">
                  <c:v>1986.7499999998947</c:v>
                </c:pt>
                <c:pt idx="1390">
                  <c:v>1986.833333333228</c:v>
                </c:pt>
                <c:pt idx="1391">
                  <c:v>1986.9166666665612</c:v>
                </c:pt>
                <c:pt idx="1392">
                  <c:v>1986.9999999998945</c:v>
                </c:pt>
                <c:pt idx="1393">
                  <c:v>1987.0833333332278</c:v>
                </c:pt>
                <c:pt idx="1394">
                  <c:v>1987.166666666561</c:v>
                </c:pt>
                <c:pt idx="1395">
                  <c:v>1987.2499999998943</c:v>
                </c:pt>
                <c:pt idx="1396">
                  <c:v>1987.3333333332275</c:v>
                </c:pt>
                <c:pt idx="1397">
                  <c:v>1987.4166666665608</c:v>
                </c:pt>
                <c:pt idx="1398">
                  <c:v>1987.499999999894</c:v>
                </c:pt>
                <c:pt idx="1399">
                  <c:v>1987.5833333332273</c:v>
                </c:pt>
                <c:pt idx="1400">
                  <c:v>1987.6666666665606</c:v>
                </c:pt>
                <c:pt idx="1401">
                  <c:v>1987.7499999998938</c:v>
                </c:pt>
                <c:pt idx="1402">
                  <c:v>1987.8333333332271</c:v>
                </c:pt>
                <c:pt idx="1403">
                  <c:v>1987.9166666665603</c:v>
                </c:pt>
                <c:pt idx="1404">
                  <c:v>1987.9999999998936</c:v>
                </c:pt>
                <c:pt idx="1405">
                  <c:v>1988.0833333332268</c:v>
                </c:pt>
                <c:pt idx="1406">
                  <c:v>1988.1666666665601</c:v>
                </c:pt>
                <c:pt idx="1407">
                  <c:v>1988.2499999998934</c:v>
                </c:pt>
                <c:pt idx="1408">
                  <c:v>1988.3333333332266</c:v>
                </c:pt>
                <c:pt idx="1409">
                  <c:v>1988.4166666665599</c:v>
                </c:pt>
                <c:pt idx="1410">
                  <c:v>1988.4999999998931</c:v>
                </c:pt>
                <c:pt idx="1411">
                  <c:v>1988.5833333332264</c:v>
                </c:pt>
                <c:pt idx="1412">
                  <c:v>1988.6666666665596</c:v>
                </c:pt>
                <c:pt idx="1413">
                  <c:v>1988.7499999998929</c:v>
                </c:pt>
                <c:pt idx="1414">
                  <c:v>1988.8333333332262</c:v>
                </c:pt>
                <c:pt idx="1415">
                  <c:v>1988.9166666665594</c:v>
                </c:pt>
                <c:pt idx="1416">
                  <c:v>1988.9999999998927</c:v>
                </c:pt>
                <c:pt idx="1417">
                  <c:v>1989.0833333332259</c:v>
                </c:pt>
                <c:pt idx="1418">
                  <c:v>1989.1666666665592</c:v>
                </c:pt>
                <c:pt idx="1419">
                  <c:v>1989.2499999998925</c:v>
                </c:pt>
                <c:pt idx="1420">
                  <c:v>1989.3333333332257</c:v>
                </c:pt>
                <c:pt idx="1421">
                  <c:v>1989.416666666559</c:v>
                </c:pt>
                <c:pt idx="1422">
                  <c:v>1989.4999999998922</c:v>
                </c:pt>
                <c:pt idx="1423">
                  <c:v>1989.5833333332255</c:v>
                </c:pt>
                <c:pt idx="1424">
                  <c:v>1989.6666666665587</c:v>
                </c:pt>
                <c:pt idx="1425">
                  <c:v>1989.749999999892</c:v>
                </c:pt>
                <c:pt idx="1426">
                  <c:v>1989.8333333332253</c:v>
                </c:pt>
                <c:pt idx="1427">
                  <c:v>1989.9166666665585</c:v>
                </c:pt>
                <c:pt idx="1428">
                  <c:v>1989.9999999998918</c:v>
                </c:pt>
                <c:pt idx="1429">
                  <c:v>1990.083333333225</c:v>
                </c:pt>
                <c:pt idx="1430">
                  <c:v>1990.1666666665583</c:v>
                </c:pt>
                <c:pt idx="1431">
                  <c:v>1990.2499999998915</c:v>
                </c:pt>
                <c:pt idx="1432">
                  <c:v>1990.3333333332248</c:v>
                </c:pt>
                <c:pt idx="1433">
                  <c:v>1990.4166666665581</c:v>
                </c:pt>
                <c:pt idx="1434">
                  <c:v>1990.4999999998913</c:v>
                </c:pt>
                <c:pt idx="1435">
                  <c:v>1990.5833333332246</c:v>
                </c:pt>
                <c:pt idx="1436">
                  <c:v>1990.6666666665578</c:v>
                </c:pt>
                <c:pt idx="1437">
                  <c:v>1990.7499999998911</c:v>
                </c:pt>
                <c:pt idx="1438">
                  <c:v>1990.8333333332243</c:v>
                </c:pt>
                <c:pt idx="1439">
                  <c:v>1990.9166666665576</c:v>
                </c:pt>
                <c:pt idx="1440">
                  <c:v>1990.9999999998909</c:v>
                </c:pt>
                <c:pt idx="1441">
                  <c:v>1991.0833333332241</c:v>
                </c:pt>
                <c:pt idx="1442">
                  <c:v>1991.1666666665574</c:v>
                </c:pt>
                <c:pt idx="1443">
                  <c:v>1991.2499999998906</c:v>
                </c:pt>
                <c:pt idx="1444">
                  <c:v>1991.3333333332239</c:v>
                </c:pt>
                <c:pt idx="1445">
                  <c:v>1991.4166666665571</c:v>
                </c:pt>
                <c:pt idx="1446">
                  <c:v>1991.4999999998904</c:v>
                </c:pt>
                <c:pt idx="1447">
                  <c:v>1991.5833333332237</c:v>
                </c:pt>
                <c:pt idx="1448">
                  <c:v>1991.6666666665569</c:v>
                </c:pt>
                <c:pt idx="1449">
                  <c:v>1991.7499999998902</c:v>
                </c:pt>
                <c:pt idx="1450">
                  <c:v>1991.8333333332234</c:v>
                </c:pt>
                <c:pt idx="1451">
                  <c:v>1991.9166666665567</c:v>
                </c:pt>
                <c:pt idx="1452">
                  <c:v>1991.99999999989</c:v>
                </c:pt>
                <c:pt idx="1453">
                  <c:v>1992.0833333332232</c:v>
                </c:pt>
                <c:pt idx="1454">
                  <c:v>1992.1666666665565</c:v>
                </c:pt>
                <c:pt idx="1455">
                  <c:v>1992.2499999998897</c:v>
                </c:pt>
                <c:pt idx="1456">
                  <c:v>1992.333333333223</c:v>
                </c:pt>
                <c:pt idx="1457">
                  <c:v>1992.4166666665562</c:v>
                </c:pt>
                <c:pt idx="1458">
                  <c:v>1992.4999999998895</c:v>
                </c:pt>
                <c:pt idx="1459">
                  <c:v>1992.5833333332228</c:v>
                </c:pt>
                <c:pt idx="1460">
                  <c:v>1992.666666666556</c:v>
                </c:pt>
                <c:pt idx="1461">
                  <c:v>1992.7499999998893</c:v>
                </c:pt>
                <c:pt idx="1462">
                  <c:v>1992.8333333332225</c:v>
                </c:pt>
                <c:pt idx="1463">
                  <c:v>1992.9166666665558</c:v>
                </c:pt>
                <c:pt idx="1464">
                  <c:v>1992.999999999889</c:v>
                </c:pt>
                <c:pt idx="1465">
                  <c:v>1993.0833333332223</c:v>
                </c:pt>
                <c:pt idx="1466">
                  <c:v>1993.1666666665556</c:v>
                </c:pt>
                <c:pt idx="1467">
                  <c:v>1993.2499999998888</c:v>
                </c:pt>
                <c:pt idx="1468">
                  <c:v>1993.3333333332221</c:v>
                </c:pt>
                <c:pt idx="1469">
                  <c:v>1993.4166666665553</c:v>
                </c:pt>
                <c:pt idx="1470">
                  <c:v>1993.4999999998886</c:v>
                </c:pt>
                <c:pt idx="1471">
                  <c:v>1993.5833333332218</c:v>
                </c:pt>
                <c:pt idx="1472">
                  <c:v>1993.6666666665551</c:v>
                </c:pt>
                <c:pt idx="1473">
                  <c:v>1993.7499999998884</c:v>
                </c:pt>
                <c:pt idx="1474">
                  <c:v>1993.8333333332216</c:v>
                </c:pt>
                <c:pt idx="1475">
                  <c:v>1993.9166666665549</c:v>
                </c:pt>
                <c:pt idx="1476">
                  <c:v>1993.9999999998881</c:v>
                </c:pt>
                <c:pt idx="1477">
                  <c:v>1994.0833333332214</c:v>
                </c:pt>
                <c:pt idx="1478">
                  <c:v>1994.1666666665546</c:v>
                </c:pt>
                <c:pt idx="1479">
                  <c:v>1994.2499999998879</c:v>
                </c:pt>
                <c:pt idx="1480">
                  <c:v>1994.3333333332212</c:v>
                </c:pt>
                <c:pt idx="1481">
                  <c:v>1994.4166666665544</c:v>
                </c:pt>
                <c:pt idx="1482">
                  <c:v>1994.4999999998877</c:v>
                </c:pt>
                <c:pt idx="1483">
                  <c:v>1994.5833333332209</c:v>
                </c:pt>
                <c:pt idx="1484">
                  <c:v>1994.6666666665542</c:v>
                </c:pt>
                <c:pt idx="1485">
                  <c:v>1994.7499999998875</c:v>
                </c:pt>
                <c:pt idx="1486">
                  <c:v>1994.8333333332207</c:v>
                </c:pt>
                <c:pt idx="1487">
                  <c:v>1994.916666666554</c:v>
                </c:pt>
                <c:pt idx="1488">
                  <c:v>1994.9999999998872</c:v>
                </c:pt>
                <c:pt idx="1489">
                  <c:v>1995.0833333332205</c:v>
                </c:pt>
                <c:pt idx="1490">
                  <c:v>1995.1666666665537</c:v>
                </c:pt>
                <c:pt idx="1491">
                  <c:v>1995.249999999887</c:v>
                </c:pt>
                <c:pt idx="1492">
                  <c:v>1995.3333333332203</c:v>
                </c:pt>
                <c:pt idx="1493">
                  <c:v>1995.4166666665535</c:v>
                </c:pt>
                <c:pt idx="1494">
                  <c:v>1995.4999999998868</c:v>
                </c:pt>
                <c:pt idx="1495">
                  <c:v>1995.58333333322</c:v>
                </c:pt>
                <c:pt idx="1496">
                  <c:v>1995.6666666665533</c:v>
                </c:pt>
                <c:pt idx="1497">
                  <c:v>1995.7499999998865</c:v>
                </c:pt>
                <c:pt idx="1498">
                  <c:v>1995.8333333332198</c:v>
                </c:pt>
                <c:pt idx="1499">
                  <c:v>1995.9166666665531</c:v>
                </c:pt>
                <c:pt idx="1500">
                  <c:v>1995.9999999998863</c:v>
                </c:pt>
                <c:pt idx="1501">
                  <c:v>1996.0833333332196</c:v>
                </c:pt>
                <c:pt idx="1502">
                  <c:v>1996.1666666665528</c:v>
                </c:pt>
                <c:pt idx="1503">
                  <c:v>1996.2499999998861</c:v>
                </c:pt>
                <c:pt idx="1504">
                  <c:v>1996.3333333332193</c:v>
                </c:pt>
                <c:pt idx="1505">
                  <c:v>1996.4166666665526</c:v>
                </c:pt>
                <c:pt idx="1506">
                  <c:v>1996.4999999998859</c:v>
                </c:pt>
                <c:pt idx="1507">
                  <c:v>1996.5833333332191</c:v>
                </c:pt>
                <c:pt idx="1508">
                  <c:v>1996.6666666665524</c:v>
                </c:pt>
                <c:pt idx="1509">
                  <c:v>1996.7499999998856</c:v>
                </c:pt>
                <c:pt idx="1510">
                  <c:v>1996.8333333332189</c:v>
                </c:pt>
                <c:pt idx="1511">
                  <c:v>1996.9166666665521</c:v>
                </c:pt>
                <c:pt idx="1512">
                  <c:v>1996.9999999998854</c:v>
                </c:pt>
                <c:pt idx="1513">
                  <c:v>1997.0833333332187</c:v>
                </c:pt>
                <c:pt idx="1514">
                  <c:v>1997.1666666665519</c:v>
                </c:pt>
                <c:pt idx="1515">
                  <c:v>1997.2499999998852</c:v>
                </c:pt>
                <c:pt idx="1516">
                  <c:v>1997.3333333332184</c:v>
                </c:pt>
                <c:pt idx="1517">
                  <c:v>1997.4166666665517</c:v>
                </c:pt>
                <c:pt idx="1518">
                  <c:v>1997.4999999998849</c:v>
                </c:pt>
                <c:pt idx="1519">
                  <c:v>1997.5833333332182</c:v>
                </c:pt>
                <c:pt idx="1520">
                  <c:v>1997.6666666665515</c:v>
                </c:pt>
                <c:pt idx="1521">
                  <c:v>1997.7499999998847</c:v>
                </c:pt>
                <c:pt idx="1522">
                  <c:v>1997.833333333218</c:v>
                </c:pt>
                <c:pt idx="1523">
                  <c:v>1997.9166666665512</c:v>
                </c:pt>
                <c:pt idx="1524">
                  <c:v>1997.9999999998845</c:v>
                </c:pt>
                <c:pt idx="1525">
                  <c:v>1998.0833333332178</c:v>
                </c:pt>
                <c:pt idx="1526">
                  <c:v>1998.166666666551</c:v>
                </c:pt>
                <c:pt idx="1527">
                  <c:v>1998.2499999998843</c:v>
                </c:pt>
                <c:pt idx="1528">
                  <c:v>1998.3333333332175</c:v>
                </c:pt>
                <c:pt idx="1529">
                  <c:v>1998.4166666665508</c:v>
                </c:pt>
                <c:pt idx="1530">
                  <c:v>1998.499999999884</c:v>
                </c:pt>
                <c:pt idx="1531">
                  <c:v>1998.5833333332173</c:v>
                </c:pt>
                <c:pt idx="1532">
                  <c:v>1998.6666666665506</c:v>
                </c:pt>
                <c:pt idx="1533">
                  <c:v>1998.7499999998838</c:v>
                </c:pt>
                <c:pt idx="1534">
                  <c:v>1998.8333333332171</c:v>
                </c:pt>
                <c:pt idx="1535">
                  <c:v>1998.9166666665503</c:v>
                </c:pt>
                <c:pt idx="1536">
                  <c:v>1998.9999999998836</c:v>
                </c:pt>
                <c:pt idx="1537">
                  <c:v>1999.0833333332168</c:v>
                </c:pt>
                <c:pt idx="1538">
                  <c:v>1999.1666666665501</c:v>
                </c:pt>
                <c:pt idx="1539">
                  <c:v>1999.2499999998834</c:v>
                </c:pt>
                <c:pt idx="1540">
                  <c:v>1999.3333333332166</c:v>
                </c:pt>
                <c:pt idx="1541">
                  <c:v>1999.4166666665499</c:v>
                </c:pt>
                <c:pt idx="1542">
                  <c:v>1999.4999999998831</c:v>
                </c:pt>
                <c:pt idx="1543">
                  <c:v>1999.5833333332164</c:v>
                </c:pt>
                <c:pt idx="1544">
                  <c:v>1999.6666666665496</c:v>
                </c:pt>
                <c:pt idx="1545">
                  <c:v>1999.7499999998829</c:v>
                </c:pt>
                <c:pt idx="1546">
                  <c:v>1999.8333333332162</c:v>
                </c:pt>
                <c:pt idx="1547">
                  <c:v>1999.9166666665494</c:v>
                </c:pt>
                <c:pt idx="1548">
                  <c:v>1999.9999999998827</c:v>
                </c:pt>
                <c:pt idx="1549">
                  <c:v>2000.0833333332159</c:v>
                </c:pt>
                <c:pt idx="1550">
                  <c:v>2000.1666666665492</c:v>
                </c:pt>
                <c:pt idx="1551">
                  <c:v>2000.2499999998824</c:v>
                </c:pt>
                <c:pt idx="1552">
                  <c:v>2000.3333333332157</c:v>
                </c:pt>
                <c:pt idx="1553">
                  <c:v>2000.416666666549</c:v>
                </c:pt>
                <c:pt idx="1554">
                  <c:v>2000.4999999998822</c:v>
                </c:pt>
                <c:pt idx="1555">
                  <c:v>2000.5833333332155</c:v>
                </c:pt>
                <c:pt idx="1556">
                  <c:v>2000.6666666665487</c:v>
                </c:pt>
                <c:pt idx="1557">
                  <c:v>2000.749999999882</c:v>
                </c:pt>
                <c:pt idx="1558">
                  <c:v>2000.8333333332153</c:v>
                </c:pt>
                <c:pt idx="1559">
                  <c:v>2000.9166666665485</c:v>
                </c:pt>
                <c:pt idx="1560">
                  <c:v>2000.9999999998818</c:v>
                </c:pt>
                <c:pt idx="1561">
                  <c:v>2001.083333333215</c:v>
                </c:pt>
                <c:pt idx="1562">
                  <c:v>2001.1666666665483</c:v>
                </c:pt>
                <c:pt idx="1563">
                  <c:v>2001.2499999998815</c:v>
                </c:pt>
                <c:pt idx="1564">
                  <c:v>2001.3333333332148</c:v>
                </c:pt>
                <c:pt idx="1565">
                  <c:v>2001.4166666665481</c:v>
                </c:pt>
                <c:pt idx="1566">
                  <c:v>2001.4999999998813</c:v>
                </c:pt>
                <c:pt idx="1567">
                  <c:v>2001.5833333332146</c:v>
                </c:pt>
                <c:pt idx="1568">
                  <c:v>2001.6666666665478</c:v>
                </c:pt>
                <c:pt idx="1569">
                  <c:v>2001.7499999998811</c:v>
                </c:pt>
                <c:pt idx="1570">
                  <c:v>2001.8333333332143</c:v>
                </c:pt>
                <c:pt idx="1571">
                  <c:v>2001.9166666665476</c:v>
                </c:pt>
                <c:pt idx="1572">
                  <c:v>2001.9999999998809</c:v>
                </c:pt>
                <c:pt idx="1573">
                  <c:v>2002.0833333332141</c:v>
                </c:pt>
                <c:pt idx="1574">
                  <c:v>2002.1666666665474</c:v>
                </c:pt>
                <c:pt idx="1575">
                  <c:v>2002.2499999998806</c:v>
                </c:pt>
                <c:pt idx="1576">
                  <c:v>2002.3333333332139</c:v>
                </c:pt>
                <c:pt idx="1577">
                  <c:v>2002.4166666665471</c:v>
                </c:pt>
                <c:pt idx="1578">
                  <c:v>2002.4999999998804</c:v>
                </c:pt>
                <c:pt idx="1579">
                  <c:v>2002.5833333332137</c:v>
                </c:pt>
                <c:pt idx="1580">
                  <c:v>2002.6666666665469</c:v>
                </c:pt>
                <c:pt idx="1581">
                  <c:v>2002.7499999998802</c:v>
                </c:pt>
                <c:pt idx="1582">
                  <c:v>2002.8333333332134</c:v>
                </c:pt>
                <c:pt idx="1583">
                  <c:v>2002.9166666665467</c:v>
                </c:pt>
                <c:pt idx="1584">
                  <c:v>2002.9999999998799</c:v>
                </c:pt>
                <c:pt idx="1585">
                  <c:v>2003.0833333332132</c:v>
                </c:pt>
                <c:pt idx="1586">
                  <c:v>2003.1666666665465</c:v>
                </c:pt>
                <c:pt idx="1587">
                  <c:v>2003.2499999998797</c:v>
                </c:pt>
                <c:pt idx="1588">
                  <c:v>2003.333333333213</c:v>
                </c:pt>
                <c:pt idx="1589">
                  <c:v>2003.4166666665462</c:v>
                </c:pt>
                <c:pt idx="1590">
                  <c:v>2003.4999999998795</c:v>
                </c:pt>
                <c:pt idx="1591">
                  <c:v>2003.5833333332127</c:v>
                </c:pt>
                <c:pt idx="1592">
                  <c:v>2003.666666666546</c:v>
                </c:pt>
                <c:pt idx="1593">
                  <c:v>2003.7499999998793</c:v>
                </c:pt>
                <c:pt idx="1594">
                  <c:v>2003.8333333332125</c:v>
                </c:pt>
                <c:pt idx="1595">
                  <c:v>2003.9166666665458</c:v>
                </c:pt>
                <c:pt idx="1596">
                  <c:v>2003.999999999879</c:v>
                </c:pt>
                <c:pt idx="1597">
                  <c:v>2004.0833333332123</c:v>
                </c:pt>
                <c:pt idx="1598">
                  <c:v>2004.1666666665456</c:v>
                </c:pt>
                <c:pt idx="1599">
                  <c:v>2004.2499999998788</c:v>
                </c:pt>
                <c:pt idx="1600">
                  <c:v>2004.3333333332121</c:v>
                </c:pt>
                <c:pt idx="1601">
                  <c:v>2004.4166666665453</c:v>
                </c:pt>
                <c:pt idx="1602">
                  <c:v>2004.4999999998786</c:v>
                </c:pt>
                <c:pt idx="1603">
                  <c:v>2004.5833333332118</c:v>
                </c:pt>
                <c:pt idx="1604">
                  <c:v>2004.6666666665451</c:v>
                </c:pt>
                <c:pt idx="1605">
                  <c:v>2004.7499999998784</c:v>
                </c:pt>
                <c:pt idx="1606">
                  <c:v>2004.8333333332116</c:v>
                </c:pt>
                <c:pt idx="1607">
                  <c:v>2004.9166666665449</c:v>
                </c:pt>
                <c:pt idx="1608">
                  <c:v>2004.9999999998781</c:v>
                </c:pt>
                <c:pt idx="1609">
                  <c:v>2005.0833333332114</c:v>
                </c:pt>
                <c:pt idx="1610">
                  <c:v>2005.1666666665446</c:v>
                </c:pt>
                <c:pt idx="1611">
                  <c:v>2005.2499999998779</c:v>
                </c:pt>
                <c:pt idx="1612">
                  <c:v>2005.3333333332112</c:v>
                </c:pt>
                <c:pt idx="1613">
                  <c:v>2005.4166666665444</c:v>
                </c:pt>
                <c:pt idx="1614">
                  <c:v>2005.4999999998777</c:v>
                </c:pt>
                <c:pt idx="1615">
                  <c:v>2005.5833333332109</c:v>
                </c:pt>
                <c:pt idx="1616">
                  <c:v>2005.6666666665442</c:v>
                </c:pt>
                <c:pt idx="1617">
                  <c:v>2005.7499999998774</c:v>
                </c:pt>
                <c:pt idx="1618">
                  <c:v>2005.8333333332107</c:v>
                </c:pt>
                <c:pt idx="1619">
                  <c:v>2005.916666666544</c:v>
                </c:pt>
                <c:pt idx="1620">
                  <c:v>2005.9999999998772</c:v>
                </c:pt>
                <c:pt idx="1621">
                  <c:v>2006.0833333332105</c:v>
                </c:pt>
                <c:pt idx="1622">
                  <c:v>2006.1666666665437</c:v>
                </c:pt>
                <c:pt idx="1623">
                  <c:v>2006.249999999877</c:v>
                </c:pt>
                <c:pt idx="1624">
                  <c:v>2006.3333333332102</c:v>
                </c:pt>
                <c:pt idx="1625">
                  <c:v>2006.4166666665435</c:v>
                </c:pt>
                <c:pt idx="1626">
                  <c:v>2006.4999999998768</c:v>
                </c:pt>
                <c:pt idx="1627">
                  <c:v>2006.58333333321</c:v>
                </c:pt>
                <c:pt idx="1628">
                  <c:v>2006.6666666665433</c:v>
                </c:pt>
                <c:pt idx="1629">
                  <c:v>2006.7499999998765</c:v>
                </c:pt>
                <c:pt idx="1630">
                  <c:v>2006.8333333332098</c:v>
                </c:pt>
                <c:pt idx="1631">
                  <c:v>2006.9166666665431</c:v>
                </c:pt>
                <c:pt idx="1632">
                  <c:v>2006.9999999998763</c:v>
                </c:pt>
                <c:pt idx="1633">
                  <c:v>2007.0833333332096</c:v>
                </c:pt>
                <c:pt idx="1634">
                  <c:v>2007.1666666665428</c:v>
                </c:pt>
                <c:pt idx="1635">
                  <c:v>2007.2499999998761</c:v>
                </c:pt>
                <c:pt idx="1636">
                  <c:v>2007.3333333332093</c:v>
                </c:pt>
                <c:pt idx="1637">
                  <c:v>2007.4166666665426</c:v>
                </c:pt>
                <c:pt idx="1638">
                  <c:v>2007.4999999998759</c:v>
                </c:pt>
                <c:pt idx="1639">
                  <c:v>2007.5833333332091</c:v>
                </c:pt>
                <c:pt idx="1640">
                  <c:v>2007.6666666665424</c:v>
                </c:pt>
                <c:pt idx="1641">
                  <c:v>2007.7499999998756</c:v>
                </c:pt>
                <c:pt idx="1642">
                  <c:v>2007.8333333332089</c:v>
                </c:pt>
                <c:pt idx="1643">
                  <c:v>2007.9166666665421</c:v>
                </c:pt>
                <c:pt idx="1644">
                  <c:v>2007.9999999998754</c:v>
                </c:pt>
                <c:pt idx="1645">
                  <c:v>2008.0833333332087</c:v>
                </c:pt>
                <c:pt idx="1646">
                  <c:v>2008.1666666665419</c:v>
                </c:pt>
                <c:pt idx="1647">
                  <c:v>2008.2499999998752</c:v>
                </c:pt>
                <c:pt idx="1648">
                  <c:v>2008.3333333332084</c:v>
                </c:pt>
                <c:pt idx="1649">
                  <c:v>2008.4166666665417</c:v>
                </c:pt>
                <c:pt idx="1650">
                  <c:v>2008.4999999998749</c:v>
                </c:pt>
                <c:pt idx="1651">
                  <c:v>2008.5833333332082</c:v>
                </c:pt>
                <c:pt idx="1652">
                  <c:v>2008.6666666665415</c:v>
                </c:pt>
                <c:pt idx="1653">
                  <c:v>2008.7499999998747</c:v>
                </c:pt>
                <c:pt idx="1654">
                  <c:v>2008.833333333208</c:v>
                </c:pt>
                <c:pt idx="1655">
                  <c:v>2008.9166666665412</c:v>
                </c:pt>
                <c:pt idx="1656">
                  <c:v>2008.9999999998745</c:v>
                </c:pt>
                <c:pt idx="1657">
                  <c:v>2009.0833333332077</c:v>
                </c:pt>
                <c:pt idx="1658">
                  <c:v>2009.166666666541</c:v>
                </c:pt>
                <c:pt idx="1659">
                  <c:v>2009.2499999998743</c:v>
                </c:pt>
                <c:pt idx="1660">
                  <c:v>2009.3333333332075</c:v>
                </c:pt>
                <c:pt idx="1661">
                  <c:v>2009.4166666665408</c:v>
                </c:pt>
                <c:pt idx="1662">
                  <c:v>2009.499999999874</c:v>
                </c:pt>
                <c:pt idx="1663">
                  <c:v>2009.5833333332073</c:v>
                </c:pt>
                <c:pt idx="1664">
                  <c:v>2009.6666666665406</c:v>
                </c:pt>
                <c:pt idx="1665">
                  <c:v>2009.7499999998738</c:v>
                </c:pt>
                <c:pt idx="1666">
                  <c:v>2009.8333333332071</c:v>
                </c:pt>
                <c:pt idx="1667">
                  <c:v>2009.9166666665403</c:v>
                </c:pt>
                <c:pt idx="1668">
                  <c:v>2009.9999999998736</c:v>
                </c:pt>
                <c:pt idx="1669">
                  <c:v>2010.0833333332068</c:v>
                </c:pt>
                <c:pt idx="1670">
                  <c:v>2010.1666666665401</c:v>
                </c:pt>
                <c:pt idx="1671">
                  <c:v>2010.2499999998734</c:v>
                </c:pt>
                <c:pt idx="1672">
                  <c:v>2010.3333333332066</c:v>
                </c:pt>
                <c:pt idx="1673">
                  <c:v>2010.4166666665399</c:v>
                </c:pt>
                <c:pt idx="1674">
                  <c:v>2010.4999999998731</c:v>
                </c:pt>
                <c:pt idx="1675">
                  <c:v>2010.5833333332064</c:v>
                </c:pt>
                <c:pt idx="1676">
                  <c:v>2010.6666666665396</c:v>
                </c:pt>
                <c:pt idx="1677">
                  <c:v>2010.7499999998729</c:v>
                </c:pt>
                <c:pt idx="1678">
                  <c:v>2010.8333333332062</c:v>
                </c:pt>
                <c:pt idx="1679">
                  <c:v>2010.9166666665394</c:v>
                </c:pt>
                <c:pt idx="1680">
                  <c:v>2010.9999999998727</c:v>
                </c:pt>
                <c:pt idx="1681">
                  <c:v>2011.0833333332059</c:v>
                </c:pt>
                <c:pt idx="1682">
                  <c:v>2011.1666666665392</c:v>
                </c:pt>
                <c:pt idx="1683">
                  <c:v>2011.2499999998724</c:v>
                </c:pt>
                <c:pt idx="1684">
                  <c:v>2011.3333333332057</c:v>
                </c:pt>
                <c:pt idx="1685">
                  <c:v>2011.416666666539</c:v>
                </c:pt>
                <c:pt idx="1686">
                  <c:v>2011.4999999998722</c:v>
                </c:pt>
                <c:pt idx="1687">
                  <c:v>2011.5833333332055</c:v>
                </c:pt>
                <c:pt idx="1688">
                  <c:v>2011.6666666665387</c:v>
                </c:pt>
                <c:pt idx="1689">
                  <c:v>2011.749999999872</c:v>
                </c:pt>
                <c:pt idx="1690">
                  <c:v>2011.8333333332052</c:v>
                </c:pt>
                <c:pt idx="1691">
                  <c:v>2011.9166666665385</c:v>
                </c:pt>
                <c:pt idx="1692">
                  <c:v>2011.9999999998718</c:v>
                </c:pt>
                <c:pt idx="1693">
                  <c:v>2012.083333333205</c:v>
                </c:pt>
                <c:pt idx="1694">
                  <c:v>2012.1666666665383</c:v>
                </c:pt>
                <c:pt idx="1695">
                  <c:v>2012.2499999998715</c:v>
                </c:pt>
                <c:pt idx="1696">
                  <c:v>2012.3333333332048</c:v>
                </c:pt>
                <c:pt idx="1697">
                  <c:v>2012.416666666538</c:v>
                </c:pt>
                <c:pt idx="1698">
                  <c:v>2012.4999999998713</c:v>
                </c:pt>
                <c:pt idx="1699">
                  <c:v>2012.5833333332046</c:v>
                </c:pt>
                <c:pt idx="1700">
                  <c:v>2012.6666666665378</c:v>
                </c:pt>
                <c:pt idx="1701">
                  <c:v>2012.7499999998711</c:v>
                </c:pt>
                <c:pt idx="1702">
                  <c:v>2012.8333333332043</c:v>
                </c:pt>
                <c:pt idx="1703">
                  <c:v>2012.9166666665376</c:v>
                </c:pt>
                <c:pt idx="1704">
                  <c:v>2012.9999999998709</c:v>
                </c:pt>
                <c:pt idx="1705">
                  <c:v>2013.0833333332041</c:v>
                </c:pt>
                <c:pt idx="1706">
                  <c:v>2013.1666666665374</c:v>
                </c:pt>
                <c:pt idx="1707">
                  <c:v>2013.2499999998706</c:v>
                </c:pt>
                <c:pt idx="1708">
                  <c:v>2013.3333333332039</c:v>
                </c:pt>
                <c:pt idx="1709">
                  <c:v>2013.4166666665371</c:v>
                </c:pt>
                <c:pt idx="1710">
                  <c:v>2013.4999999998704</c:v>
                </c:pt>
                <c:pt idx="1711">
                  <c:v>2013.5833333332037</c:v>
                </c:pt>
                <c:pt idx="1712">
                  <c:v>2013.6666666665369</c:v>
                </c:pt>
                <c:pt idx="1713">
                  <c:v>2013.7499999998702</c:v>
                </c:pt>
                <c:pt idx="1714">
                  <c:v>2013.8333333332034</c:v>
                </c:pt>
                <c:pt idx="1715">
                  <c:v>2013.9166666665367</c:v>
                </c:pt>
                <c:pt idx="1716">
                  <c:v>2013.9999999998699</c:v>
                </c:pt>
                <c:pt idx="1717">
                  <c:v>2014.0833333332032</c:v>
                </c:pt>
                <c:pt idx="1718">
                  <c:v>2014.1666666665365</c:v>
                </c:pt>
                <c:pt idx="1719">
                  <c:v>2014.2499999998697</c:v>
                </c:pt>
                <c:pt idx="1720">
                  <c:v>2014.333333333203</c:v>
                </c:pt>
                <c:pt idx="1721">
                  <c:v>2014.4166666665362</c:v>
                </c:pt>
                <c:pt idx="1722">
                  <c:v>2014.4999999998695</c:v>
                </c:pt>
                <c:pt idx="1723">
                  <c:v>2014.5833333332027</c:v>
                </c:pt>
                <c:pt idx="1724">
                  <c:v>2014.666666666536</c:v>
                </c:pt>
                <c:pt idx="1725">
                  <c:v>2014.7499999998693</c:v>
                </c:pt>
                <c:pt idx="1726">
                  <c:v>2014.8333333332025</c:v>
                </c:pt>
                <c:pt idx="1727">
                  <c:v>2014.9166666665358</c:v>
                </c:pt>
                <c:pt idx="1728">
                  <c:v>2014.999999999869</c:v>
                </c:pt>
                <c:pt idx="1729">
                  <c:v>2015.0833333332023</c:v>
                </c:pt>
                <c:pt idx="1730">
                  <c:v>2015.1666666665355</c:v>
                </c:pt>
                <c:pt idx="1731">
                  <c:v>2015.2499999998688</c:v>
                </c:pt>
                <c:pt idx="1732">
                  <c:v>2015.3333333332021</c:v>
                </c:pt>
                <c:pt idx="1733">
                  <c:v>2015.4166666665353</c:v>
                </c:pt>
                <c:pt idx="1734">
                  <c:v>2015.4999999998686</c:v>
                </c:pt>
                <c:pt idx="1735">
                  <c:v>2015.5833333332018</c:v>
                </c:pt>
                <c:pt idx="1736">
                  <c:v>2015.6666666665351</c:v>
                </c:pt>
                <c:pt idx="1737">
                  <c:v>2015.7499999998684</c:v>
                </c:pt>
                <c:pt idx="1738">
                  <c:v>2015.8333333332016</c:v>
                </c:pt>
                <c:pt idx="1739">
                  <c:v>2015.9166666665349</c:v>
                </c:pt>
                <c:pt idx="1740">
                  <c:v>2015.9999999998681</c:v>
                </c:pt>
                <c:pt idx="1741">
                  <c:v>2016.0833333332014</c:v>
                </c:pt>
                <c:pt idx="1742">
                  <c:v>2016.1666666665346</c:v>
                </c:pt>
                <c:pt idx="1743">
                  <c:v>2016.2499999998679</c:v>
                </c:pt>
                <c:pt idx="1744">
                  <c:v>2016.3333333332012</c:v>
                </c:pt>
                <c:pt idx="1745">
                  <c:v>2016.4166666665344</c:v>
                </c:pt>
                <c:pt idx="1746">
                  <c:v>2016.4999999998677</c:v>
                </c:pt>
                <c:pt idx="1747">
                  <c:v>2016.5833333332009</c:v>
                </c:pt>
                <c:pt idx="1748">
                  <c:v>2016.6666666665342</c:v>
                </c:pt>
                <c:pt idx="1749">
                  <c:v>2016.7499999998674</c:v>
                </c:pt>
                <c:pt idx="1750">
                  <c:v>2016.8333333332007</c:v>
                </c:pt>
                <c:pt idx="1751">
                  <c:v>2016.916666666534</c:v>
                </c:pt>
                <c:pt idx="1752">
                  <c:v>2016.9999999998672</c:v>
                </c:pt>
                <c:pt idx="1753">
                  <c:v>2017.0833333332005</c:v>
                </c:pt>
                <c:pt idx="1754">
                  <c:v>2017.1666666665337</c:v>
                </c:pt>
                <c:pt idx="1755">
                  <c:v>2017.249999999867</c:v>
                </c:pt>
                <c:pt idx="1756">
                  <c:v>2017.3333333332002</c:v>
                </c:pt>
                <c:pt idx="1757">
                  <c:v>2017.4166666665335</c:v>
                </c:pt>
                <c:pt idx="1758">
                  <c:v>2017.4999999998668</c:v>
                </c:pt>
                <c:pt idx="1759">
                  <c:v>2017.5833333332</c:v>
                </c:pt>
                <c:pt idx="1760">
                  <c:v>2017.6666666665333</c:v>
                </c:pt>
                <c:pt idx="1761">
                  <c:v>2017.7499999998665</c:v>
                </c:pt>
                <c:pt idx="1762">
                  <c:v>2017.8333333331998</c:v>
                </c:pt>
                <c:pt idx="1763">
                  <c:v>2017.916666666533</c:v>
                </c:pt>
                <c:pt idx="1764">
                  <c:v>2017.9999999998663</c:v>
                </c:pt>
                <c:pt idx="1765">
                  <c:v>2018.0833333331996</c:v>
                </c:pt>
                <c:pt idx="1766">
                  <c:v>2018.1666666665328</c:v>
                </c:pt>
                <c:pt idx="1767">
                  <c:v>2018.2499999998661</c:v>
                </c:pt>
                <c:pt idx="1768">
                  <c:v>2018.3333333331993</c:v>
                </c:pt>
                <c:pt idx="1769">
                  <c:v>2018.4166666665326</c:v>
                </c:pt>
                <c:pt idx="1770">
                  <c:v>2018.4999999998658</c:v>
                </c:pt>
                <c:pt idx="1771">
                  <c:v>2018.5833333331991</c:v>
                </c:pt>
                <c:pt idx="1772">
                  <c:v>2018.6666666665324</c:v>
                </c:pt>
                <c:pt idx="1773">
                  <c:v>2018.7499999998656</c:v>
                </c:pt>
                <c:pt idx="1774">
                  <c:v>2018.8333333331989</c:v>
                </c:pt>
                <c:pt idx="1775">
                  <c:v>2018.9166666665321</c:v>
                </c:pt>
                <c:pt idx="1776">
                  <c:v>2018.9999999998654</c:v>
                </c:pt>
                <c:pt idx="1777">
                  <c:v>2019.0833333331987</c:v>
                </c:pt>
                <c:pt idx="1778">
                  <c:v>2019.1666666665319</c:v>
                </c:pt>
                <c:pt idx="1779">
                  <c:v>2019.2499999998652</c:v>
                </c:pt>
                <c:pt idx="1780">
                  <c:v>2019.3333333331984</c:v>
                </c:pt>
                <c:pt idx="1781">
                  <c:v>2019.4166666665317</c:v>
                </c:pt>
                <c:pt idx="1782">
                  <c:v>2019.4999999998649</c:v>
                </c:pt>
                <c:pt idx="1783">
                  <c:v>2019.5833333331982</c:v>
                </c:pt>
                <c:pt idx="1784">
                  <c:v>2019.6666666665315</c:v>
                </c:pt>
                <c:pt idx="1785">
                  <c:v>2019.7499999998647</c:v>
                </c:pt>
                <c:pt idx="1786">
                  <c:v>2019.833333333198</c:v>
                </c:pt>
                <c:pt idx="1787">
                  <c:v>2019.9166666665312</c:v>
                </c:pt>
                <c:pt idx="1788">
                  <c:v>2019.9999999998645</c:v>
                </c:pt>
                <c:pt idx="1789">
                  <c:v>2020.0833333331977</c:v>
                </c:pt>
                <c:pt idx="1790">
                  <c:v>2020.166666666531</c:v>
                </c:pt>
              </c:numCache>
            </c:numRef>
          </c:xVal>
          <c:yVal>
            <c:numRef>
              <c:f>'CAPE-based Rule'!$J$16:$J$2449</c:f>
              <c:numCache>
                <c:formatCode>General</c:formatCode>
                <c:ptCount val="2434"/>
                <c:pt idx="11" formatCode="0.00%">
                  <c:v>0.12793882493614928</c:v>
                </c:pt>
                <c:pt idx="12" formatCode="0.00%">
                  <c:v>0.13174979892199556</c:v>
                </c:pt>
                <c:pt idx="13" formatCode="0.00%">
                  <c:v>0.13447433433753742</c:v>
                </c:pt>
                <c:pt idx="14" formatCode="0.00%">
                  <c:v>0.13564829463280259</c:v>
                </c:pt>
                <c:pt idx="15" formatCode="0.00%">
                  <c:v>0.13546154488805984</c:v>
                </c:pt>
                <c:pt idx="16" formatCode="0.00%">
                  <c:v>0.13666938918238491</c:v>
                </c:pt>
                <c:pt idx="17" formatCode="0.00%">
                  <c:v>0.13542911596302054</c:v>
                </c:pt>
                <c:pt idx="18" formatCode="0.00%">
                  <c:v>0.13614594389784118</c:v>
                </c:pt>
                <c:pt idx="19" formatCode="0.00%">
                  <c:v>0.13904365480778913</c:v>
                </c:pt>
                <c:pt idx="20" formatCode="0.00%">
                  <c:v>0.14340756437691882</c:v>
                </c:pt>
                <c:pt idx="21" formatCode="0.00%">
                  <c:v>0.1430500455735515</c:v>
                </c:pt>
                <c:pt idx="22" formatCode="0.00%">
                  <c:v>0.14396615058539419</c:v>
                </c:pt>
                <c:pt idx="23" formatCode="0.00%">
                  <c:v>0.14356190247709777</c:v>
                </c:pt>
                <c:pt idx="24" formatCode="0.00%">
                  <c:v>0.14242075785107278</c:v>
                </c:pt>
                <c:pt idx="25" formatCode="0.00%">
                  <c:v>0.14140987480297951</c:v>
                </c:pt>
                <c:pt idx="26" formatCode="0.00%">
                  <c:v>0.14084599628340433</c:v>
                </c:pt>
                <c:pt idx="27" formatCode="0.00%">
                  <c:v>0.13898348218804069</c:v>
                </c:pt>
                <c:pt idx="28" formatCode="0.00%">
                  <c:v>0.13775403196775482</c:v>
                </c:pt>
                <c:pt idx="29" formatCode="0.00%">
                  <c:v>0.13595130518527121</c:v>
                </c:pt>
                <c:pt idx="30" formatCode="0.00%">
                  <c:v>0.13394804024030793</c:v>
                </c:pt>
                <c:pt idx="31" formatCode="0.00%">
                  <c:v>0.13019277051099687</c:v>
                </c:pt>
                <c:pt idx="32" formatCode="0.00%">
                  <c:v>0.12559094032876872</c:v>
                </c:pt>
                <c:pt idx="33" formatCode="0.00%">
                  <c:v>0.12491996449514442</c:v>
                </c:pt>
                <c:pt idx="34" formatCode="0.00%">
                  <c:v>0.12253560914702466</c:v>
                </c:pt>
                <c:pt idx="35" formatCode="0.00%">
                  <c:v>0.12138486242557689</c:v>
                </c:pt>
                <c:pt idx="36" formatCode="0.00%">
                  <c:v>0.11925639296103441</c:v>
                </c:pt>
                <c:pt idx="37" formatCode="0.00%">
                  <c:v>0.11775476778344207</c:v>
                </c:pt>
                <c:pt idx="38" formatCode="0.00%">
                  <c:v>0.11529524141256897</c:v>
                </c:pt>
                <c:pt idx="39" formatCode="0.00%">
                  <c:v>0.11376005407491108</c:v>
                </c:pt>
                <c:pt idx="40" formatCode="0.00%">
                  <c:v>0.11206452021265689</c:v>
                </c:pt>
                <c:pt idx="41" formatCode="0.00%">
                  <c:v>0.1138870456889991</c:v>
                </c:pt>
                <c:pt idx="42" formatCode="0.00%">
                  <c:v>0.11604551362643023</c:v>
                </c:pt>
                <c:pt idx="43" formatCode="0.00%">
                  <c:v>0.11712570310541226</c:v>
                </c:pt>
                <c:pt idx="44" formatCode="0.00%">
                  <c:v>0.12234905218869874</c:v>
                </c:pt>
                <c:pt idx="45" formatCode="0.00%">
                  <c:v>0.12961619852027151</c:v>
                </c:pt>
                <c:pt idx="46" formatCode="0.00%">
                  <c:v>0.13843653611000173</c:v>
                </c:pt>
                <c:pt idx="47" formatCode="0.00%">
                  <c:v>0.14790889310224453</c:v>
                </c:pt>
                <c:pt idx="48" formatCode="0.00%">
                  <c:v>0.15843881093248657</c:v>
                </c:pt>
                <c:pt idx="49" formatCode="0.00%">
                  <c:v>0.16871356521802006</c:v>
                </c:pt>
                <c:pt idx="50" formatCode="0.00%">
                  <c:v>0.18166731907796918</c:v>
                </c:pt>
                <c:pt idx="51" formatCode="0.00%">
                  <c:v>0.19457158773211547</c:v>
                </c:pt>
                <c:pt idx="52" formatCode="0.00%">
                  <c:v>0.2068414508249965</c:v>
                </c:pt>
                <c:pt idx="53" formatCode="0.00%">
                  <c:v>0.21710963167619157</c:v>
                </c:pt>
                <c:pt idx="54" formatCode="0.00%">
                  <c:v>0.22871500932797306</c:v>
                </c:pt>
                <c:pt idx="55" formatCode="0.00%">
                  <c:v>0.24265578533010057</c:v>
                </c:pt>
                <c:pt idx="56" formatCode="0.00%">
                  <c:v>0.25290312449547203</c:v>
                </c:pt>
                <c:pt idx="57" formatCode="0.00%">
                  <c:v>0.26145402585629851</c:v>
                </c:pt>
                <c:pt idx="58" formatCode="0.00%">
                  <c:v>0.26794002158266994</c:v>
                </c:pt>
                <c:pt idx="59" formatCode="0.00%">
                  <c:v>0.27349285647337163</c:v>
                </c:pt>
                <c:pt idx="60" formatCode="0.00%">
                  <c:v>0.27945546379773978</c:v>
                </c:pt>
                <c:pt idx="61" formatCode="0.00%">
                  <c:v>0.28425096998770716</c:v>
                </c:pt>
                <c:pt idx="62" formatCode="0.00%">
                  <c:v>0.28650281864852167</c:v>
                </c:pt>
                <c:pt idx="63" formatCode="0.00%">
                  <c:v>0.28930799831966159</c:v>
                </c:pt>
                <c:pt idx="64" formatCode="0.00%">
                  <c:v>0.29161780674957916</c:v>
                </c:pt>
                <c:pt idx="65" formatCode="0.00%">
                  <c:v>0.2935770969771534</c:v>
                </c:pt>
                <c:pt idx="66" formatCode="0.00%">
                  <c:v>0.29596164139811965</c:v>
                </c:pt>
                <c:pt idx="67" formatCode="0.00%">
                  <c:v>0.29928372076659104</c:v>
                </c:pt>
                <c:pt idx="68" formatCode="0.00%">
                  <c:v>0.30315367461163589</c:v>
                </c:pt>
                <c:pt idx="69" formatCode="0.00%">
                  <c:v>0.30663810142121739</c:v>
                </c:pt>
                <c:pt idx="70" formatCode="0.00%">
                  <c:v>0.31125816630986614</c:v>
                </c:pt>
                <c:pt idx="71" formatCode="0.00%">
                  <c:v>0.31701078324904408</c:v>
                </c:pt>
                <c:pt idx="72" formatCode="0.00%">
                  <c:v>0.3233968762894508</c:v>
                </c:pt>
                <c:pt idx="73" formatCode="0.00%">
                  <c:v>0.32879901002656164</c:v>
                </c:pt>
                <c:pt idx="74" formatCode="0.00%">
                  <c:v>0.33329992874093817</c:v>
                </c:pt>
                <c:pt idx="75" formatCode="0.00%">
                  <c:v>0.33846291901262338</c:v>
                </c:pt>
                <c:pt idx="76" formatCode="0.00%">
                  <c:v>0.34494164775487057</c:v>
                </c:pt>
                <c:pt idx="77" formatCode="0.00%">
                  <c:v>0.35064011066482959</c:v>
                </c:pt>
                <c:pt idx="78" formatCode="0.00%">
                  <c:v>0.35553242868399582</c:v>
                </c:pt>
                <c:pt idx="79" formatCode="0.00%">
                  <c:v>0.3577956956094186</c:v>
                </c:pt>
                <c:pt idx="80" formatCode="0.00%">
                  <c:v>0.35902635574873343</c:v>
                </c:pt>
                <c:pt idx="81" formatCode="0.00%">
                  <c:v>0.35983920084977528</c:v>
                </c:pt>
                <c:pt idx="82" formatCode="0.00%">
                  <c:v>0.36072204904936656</c:v>
                </c:pt>
                <c:pt idx="83" formatCode="0.00%">
                  <c:v>0.36183603702838218</c:v>
                </c:pt>
                <c:pt idx="84" formatCode="0.00%">
                  <c:v>0.36121608175212749</c:v>
                </c:pt>
                <c:pt idx="85" formatCode="0.00%">
                  <c:v>0.36227520268954327</c:v>
                </c:pt>
                <c:pt idx="86" formatCode="0.00%">
                  <c:v>0.3646509397935489</c:v>
                </c:pt>
                <c:pt idx="87" formatCode="0.00%">
                  <c:v>0.36624406457962011</c:v>
                </c:pt>
                <c:pt idx="88" formatCode="0.00%">
                  <c:v>0.36783676971632184</c:v>
                </c:pt>
                <c:pt idx="89" formatCode="0.00%">
                  <c:v>0.36984307751567513</c:v>
                </c:pt>
                <c:pt idx="90" formatCode="0.00%">
                  <c:v>0.37110678683220844</c:v>
                </c:pt>
                <c:pt idx="91" formatCode="0.00%">
                  <c:v>0.37410832166380747</c:v>
                </c:pt>
                <c:pt idx="92" formatCode="0.00%">
                  <c:v>0.3764454164700628</c:v>
                </c:pt>
                <c:pt idx="93" formatCode="0.00%">
                  <c:v>0.37864111597942762</c:v>
                </c:pt>
                <c:pt idx="94" formatCode="0.00%">
                  <c:v>0.38030492994926357</c:v>
                </c:pt>
                <c:pt idx="95" formatCode="0.00%">
                  <c:v>0.38015897278704291</c:v>
                </c:pt>
                <c:pt idx="96" formatCode="0.00%">
                  <c:v>0.38053847349455361</c:v>
                </c:pt>
                <c:pt idx="97" formatCode="0.00%">
                  <c:v>0.37989814027183622</c:v>
                </c:pt>
                <c:pt idx="98" formatCode="0.00%">
                  <c:v>0.37871371300831536</c:v>
                </c:pt>
                <c:pt idx="99" formatCode="0.00%">
                  <c:v>0.37600465558303631</c:v>
                </c:pt>
                <c:pt idx="100" formatCode="0.00%">
                  <c:v>0.37264910049871403</c:v>
                </c:pt>
                <c:pt idx="101" formatCode="0.00%">
                  <c:v>0.36961524257464662</c:v>
                </c:pt>
                <c:pt idx="102" formatCode="0.00%">
                  <c:v>0.36644190111294428</c:v>
                </c:pt>
                <c:pt idx="103" formatCode="0.00%">
                  <c:v>0.3618811325619351</c:v>
                </c:pt>
                <c:pt idx="104" formatCode="0.00%">
                  <c:v>0.35762685669619221</c:v>
                </c:pt>
                <c:pt idx="105" formatCode="0.00%">
                  <c:v>0.35387118855424404</c:v>
                </c:pt>
                <c:pt idx="106" formatCode="0.00%">
                  <c:v>0.35081284227771414</c:v>
                </c:pt>
                <c:pt idx="107" formatCode="0.00%">
                  <c:v>0.34934490286559239</c:v>
                </c:pt>
                <c:pt idx="108" formatCode="0.00%">
                  <c:v>0.34781309665075444</c:v>
                </c:pt>
                <c:pt idx="109" formatCode="0.00%">
                  <c:v>0.34591685654438198</c:v>
                </c:pt>
                <c:pt idx="110" formatCode="0.00%">
                  <c:v>0.34356590816878274</c:v>
                </c:pt>
                <c:pt idx="111" formatCode="0.00%">
                  <c:v>0.34056654852946044</c:v>
                </c:pt>
                <c:pt idx="112" formatCode="0.00%">
                  <c:v>0.33840974494260179</c:v>
                </c:pt>
                <c:pt idx="113" formatCode="0.00%">
                  <c:v>0.33579080269370531</c:v>
                </c:pt>
                <c:pt idx="114" formatCode="0.00%">
                  <c:v>0.33193921348958733</c:v>
                </c:pt>
                <c:pt idx="115" formatCode="0.00%">
                  <c:v>0.32827798373481065</c:v>
                </c:pt>
                <c:pt idx="116" formatCode="0.00%">
                  <c:v>0.32534529975106685</c:v>
                </c:pt>
                <c:pt idx="117" formatCode="0.00%">
                  <c:v>0.32336000147636668</c:v>
                </c:pt>
                <c:pt idx="118" formatCode="0.00%">
                  <c:v>0.32060960015224516</c:v>
                </c:pt>
                <c:pt idx="119" formatCode="0.00%">
                  <c:v>0.3164203764182516</c:v>
                </c:pt>
                <c:pt idx="120" formatCode="0.00%">
                  <c:v>0.31022115931701832</c:v>
                </c:pt>
                <c:pt idx="121" formatCode="0.00%">
                  <c:v>0.3067645025956891</c:v>
                </c:pt>
                <c:pt idx="122" formatCode="0.00%">
                  <c:v>0.30288737049759962</c:v>
                </c:pt>
                <c:pt idx="123" formatCode="0.00%">
                  <c:v>0.30189187802170747</c:v>
                </c:pt>
                <c:pt idx="124" formatCode="0.00%">
                  <c:v>0.29924540537246358</c:v>
                </c:pt>
                <c:pt idx="125" formatCode="0.00%">
                  <c:v>0.29747002753622054</c:v>
                </c:pt>
                <c:pt idx="126" formatCode="0.00%">
                  <c:v>0.29713731656740006</c:v>
                </c:pt>
                <c:pt idx="127" formatCode="0.00%">
                  <c:v>0.29656200346297479</c:v>
                </c:pt>
                <c:pt idx="128" formatCode="0.00%">
                  <c:v>0.29552347756145703</c:v>
                </c:pt>
                <c:pt idx="129" formatCode="0.00%">
                  <c:v>0.29400721603828517</c:v>
                </c:pt>
                <c:pt idx="130" formatCode="0.00%">
                  <c:v>0.29256009233158009</c:v>
                </c:pt>
                <c:pt idx="131" formatCode="0.00%">
                  <c:v>0.29210644106494299</c:v>
                </c:pt>
                <c:pt idx="132" formatCode="0.00%">
                  <c:v>0.29266390172262313</c:v>
                </c:pt>
                <c:pt idx="133" formatCode="0.00%">
                  <c:v>0.29147619397287716</c:v>
                </c:pt>
                <c:pt idx="134" formatCode="0.00%">
                  <c:v>0.29048438797818976</c:v>
                </c:pt>
                <c:pt idx="135" formatCode="0.00%">
                  <c:v>0.28760024318647393</c:v>
                </c:pt>
                <c:pt idx="136" formatCode="0.00%">
                  <c:v>0.28648026501196133</c:v>
                </c:pt>
                <c:pt idx="137" formatCode="0.00%">
                  <c:v>0.28612917837967533</c:v>
                </c:pt>
                <c:pt idx="138" formatCode="0.00%">
                  <c:v>0.28421038847200752</c:v>
                </c:pt>
                <c:pt idx="139" formatCode="0.00%">
                  <c:v>0.28242030706828447</c:v>
                </c:pt>
                <c:pt idx="140" formatCode="0.00%">
                  <c:v>0.27870706129568146</c:v>
                </c:pt>
                <c:pt idx="141" formatCode="0.00%">
                  <c:v>0.27426620705501592</c:v>
                </c:pt>
                <c:pt idx="142" formatCode="0.00%">
                  <c:v>0.26974394789868805</c:v>
                </c:pt>
                <c:pt idx="143" formatCode="0.00%">
                  <c:v>0.26415175399798896</c:v>
                </c:pt>
                <c:pt idx="144" formatCode="0.00%">
                  <c:v>0.25852116493048749</c:v>
                </c:pt>
                <c:pt idx="145" formatCode="0.00%">
                  <c:v>0.25312327823036362</c:v>
                </c:pt>
                <c:pt idx="146" formatCode="0.00%">
                  <c:v>0.2475680569732861</c:v>
                </c:pt>
                <c:pt idx="147" formatCode="0.00%">
                  <c:v>0.24192972322156669</c:v>
                </c:pt>
                <c:pt idx="148" formatCode="0.00%">
                  <c:v>0.23631479305916003</c:v>
                </c:pt>
                <c:pt idx="149" formatCode="0.00%">
                  <c:v>0.22819008827086074</c:v>
                </c:pt>
                <c:pt idx="150" formatCode="0.00%">
                  <c:v>0.21964223288879037</c:v>
                </c:pt>
                <c:pt idx="151" formatCode="0.00%">
                  <c:v>0.21177759872348778</c:v>
                </c:pt>
                <c:pt idx="152" formatCode="0.00%">
                  <c:v>0.20417653982829043</c:v>
                </c:pt>
                <c:pt idx="153" formatCode="0.00%">
                  <c:v>0.19643852802107631</c:v>
                </c:pt>
                <c:pt idx="154" formatCode="0.00%">
                  <c:v>0.18792793146346831</c:v>
                </c:pt>
                <c:pt idx="155" formatCode="0.00%">
                  <c:v>0.18069200131877161</c:v>
                </c:pt>
                <c:pt idx="156" formatCode="0.00%">
                  <c:v>0.17425450127431152</c:v>
                </c:pt>
                <c:pt idx="157" formatCode="0.00%">
                  <c:v>0.16769371395194921</c:v>
                </c:pt>
                <c:pt idx="158" formatCode="0.00%">
                  <c:v>0.16160693093621714</c:v>
                </c:pt>
                <c:pt idx="159" formatCode="0.00%">
                  <c:v>0.15598795237159635</c:v>
                </c:pt>
                <c:pt idx="160" formatCode="0.00%">
                  <c:v>0.15029410143841049</c:v>
                </c:pt>
                <c:pt idx="161" formatCode="0.00%">
                  <c:v>0.14659150242288321</c:v>
                </c:pt>
                <c:pt idx="162" formatCode="0.00%">
                  <c:v>0.14319267043259676</c:v>
                </c:pt>
                <c:pt idx="163" formatCode="0.00%">
                  <c:v>0.1384298856212054</c:v>
                </c:pt>
                <c:pt idx="164" formatCode="0.00%">
                  <c:v>0.13445949707389016</c:v>
                </c:pt>
                <c:pt idx="165" formatCode="0.00%">
                  <c:v>0.13073382283305679</c:v>
                </c:pt>
                <c:pt idx="166" formatCode="0.00%">
                  <c:v>0.12679262320666007</c:v>
                </c:pt>
                <c:pt idx="167" formatCode="0.00%">
                  <c:v>0.12196101966583317</c:v>
                </c:pt>
                <c:pt idx="168" formatCode="0.00%">
                  <c:v>0.11703551757856645</c:v>
                </c:pt>
                <c:pt idx="169" formatCode="0.00%">
                  <c:v>0.11236437031412105</c:v>
                </c:pt>
                <c:pt idx="170" formatCode="0.00%">
                  <c:v>0.10768436511390522</c:v>
                </c:pt>
                <c:pt idx="171" formatCode="0.00%">
                  <c:v>0.1037823371718205</c:v>
                </c:pt>
                <c:pt idx="172" formatCode="0.00%">
                  <c:v>9.8937924001918809E-2</c:v>
                </c:pt>
                <c:pt idx="173" formatCode="0.00%">
                  <c:v>9.3103662386197383E-2</c:v>
                </c:pt>
                <c:pt idx="174" formatCode="0.00%">
                  <c:v>8.8054500331052221E-2</c:v>
                </c:pt>
                <c:pt idx="175" formatCode="0.00%">
                  <c:v>8.3954039943556547E-2</c:v>
                </c:pt>
                <c:pt idx="176" formatCode="0.00%">
                  <c:v>7.9934067416481902E-2</c:v>
                </c:pt>
                <c:pt idx="177" formatCode="0.00%">
                  <c:v>7.5353110775758791E-2</c:v>
                </c:pt>
                <c:pt idx="178" formatCode="0.00%">
                  <c:v>7.1585337885309963E-2</c:v>
                </c:pt>
                <c:pt idx="179" formatCode="0.00%">
                  <c:v>6.9134850117285929E-2</c:v>
                </c:pt>
                <c:pt idx="180" formatCode="0.00%">
                  <c:v>6.5373935354006374E-2</c:v>
                </c:pt>
                <c:pt idx="181" formatCode="0.00%">
                  <c:v>6.1021012805705821E-2</c:v>
                </c:pt>
                <c:pt idx="182" formatCode="0.00%">
                  <c:v>5.6615670305114163E-2</c:v>
                </c:pt>
                <c:pt idx="183" formatCode="0.00%">
                  <c:v>5.1400161712816583E-2</c:v>
                </c:pt>
                <c:pt idx="184" formatCode="0.00%">
                  <c:v>4.6574601829445506E-2</c:v>
                </c:pt>
                <c:pt idx="185" formatCode="0.00%">
                  <c:v>4.1351522869405022E-2</c:v>
                </c:pt>
                <c:pt idx="186" formatCode="0.00%">
                  <c:v>3.6609894439190827E-2</c:v>
                </c:pt>
                <c:pt idx="187" formatCode="0.00%">
                  <c:v>3.2422864046263156E-2</c:v>
                </c:pt>
                <c:pt idx="188" formatCode="0.00%">
                  <c:v>2.7985366825309832E-2</c:v>
                </c:pt>
                <c:pt idx="189" formatCode="0.00%">
                  <c:v>2.3580208092422561E-2</c:v>
                </c:pt>
                <c:pt idx="190" formatCode="0.00%">
                  <c:v>1.8936910703041709E-2</c:v>
                </c:pt>
                <c:pt idx="191" formatCode="0.00%">
                  <c:v>1.4034202604620072E-2</c:v>
                </c:pt>
                <c:pt idx="192" formatCode="0.00%">
                  <c:v>1.1058649196883819E-2</c:v>
                </c:pt>
                <c:pt idx="193" formatCode="0.00%">
                  <c:v>8.4172814561451759E-3</c:v>
                </c:pt>
                <c:pt idx="194" formatCode="0.00%">
                  <c:v>5.7264620603403316E-3</c:v>
                </c:pt>
                <c:pt idx="195" formatCode="0.00%">
                  <c:v>2.2480592940727906E-3</c:v>
                </c:pt>
                <c:pt idx="196" formatCode="0.00%">
                  <c:v>-1.3698015158671861E-3</c:v>
                </c:pt>
                <c:pt idx="197" formatCode="0.00%">
                  <c:v>-4.2339948494942714E-3</c:v>
                </c:pt>
                <c:pt idx="198" formatCode="0.00%">
                  <c:v>-6.8220260467849458E-3</c:v>
                </c:pt>
                <c:pt idx="199" formatCode="0.00%">
                  <c:v>-9.1906601291735779E-3</c:v>
                </c:pt>
                <c:pt idx="200" formatCode="0.00%">
                  <c:v>-1.1052733782399571E-2</c:v>
                </c:pt>
                <c:pt idx="201" formatCode="0.00%">
                  <c:v>-1.1847329899720149E-2</c:v>
                </c:pt>
                <c:pt idx="202" formatCode="0.00%">
                  <c:v>-1.1610374535530488E-2</c:v>
                </c:pt>
                <c:pt idx="203" formatCode="0.00%">
                  <c:v>-1.1272621253488602E-2</c:v>
                </c:pt>
                <c:pt idx="204" formatCode="0.00%">
                  <c:v>-1.3264837948030017E-2</c:v>
                </c:pt>
                <c:pt idx="205" formatCode="0.00%">
                  <c:v>-1.4318040004943411E-2</c:v>
                </c:pt>
                <c:pt idx="206" formatCode="0.00%">
                  <c:v>-1.5230804957912847E-2</c:v>
                </c:pt>
                <c:pt idx="207" formatCode="0.00%">
                  <c:v>-1.4947673053020138E-2</c:v>
                </c:pt>
                <c:pt idx="208" formatCode="0.00%">
                  <c:v>-1.549116722072208E-2</c:v>
                </c:pt>
                <c:pt idx="209" formatCode="0.00%">
                  <c:v>-1.5658010736865458E-2</c:v>
                </c:pt>
                <c:pt idx="210" formatCode="0.00%">
                  <c:v>-1.6810374570513598E-2</c:v>
                </c:pt>
                <c:pt idx="211" formatCode="0.00%">
                  <c:v>-1.9310764418111748E-2</c:v>
                </c:pt>
                <c:pt idx="212" formatCode="0.00%">
                  <c:v>-2.3337121082044887E-2</c:v>
                </c:pt>
                <c:pt idx="213" formatCode="0.00%">
                  <c:v>-2.8867937151319523E-2</c:v>
                </c:pt>
                <c:pt idx="214" formatCode="0.00%">
                  <c:v>-3.3757248030606091E-2</c:v>
                </c:pt>
                <c:pt idx="215" formatCode="0.00%">
                  <c:v>-3.8706971945450475E-2</c:v>
                </c:pt>
                <c:pt idx="216" formatCode="0.00%">
                  <c:v>-4.3302807249064879E-2</c:v>
                </c:pt>
                <c:pt idx="217" formatCode="0.00%">
                  <c:v>-4.8886751458477096E-2</c:v>
                </c:pt>
                <c:pt idx="218" formatCode="0.00%">
                  <c:v>-5.6476312979491183E-2</c:v>
                </c:pt>
                <c:pt idx="219" formatCode="0.00%">
                  <c:v>-6.3478295751823843E-2</c:v>
                </c:pt>
                <c:pt idx="220" formatCode="0.00%">
                  <c:v>-7.0521680514004759E-2</c:v>
                </c:pt>
                <c:pt idx="221" formatCode="0.00%">
                  <c:v>-8.027257127422982E-2</c:v>
                </c:pt>
                <c:pt idx="222" formatCode="0.00%">
                  <c:v>-8.5066694662822462E-2</c:v>
                </c:pt>
                <c:pt idx="223" formatCode="0.00%">
                  <c:v>-9.3942274653935454E-2</c:v>
                </c:pt>
                <c:pt idx="224" formatCode="0.00%">
                  <c:v>-0.10137876539806179</c:v>
                </c:pt>
                <c:pt idx="225" formatCode="0.00%">
                  <c:v>-0.10655027404561657</c:v>
                </c:pt>
                <c:pt idx="226" formatCode="0.00%">
                  <c:v>-0.11142523380467284</c:v>
                </c:pt>
                <c:pt idx="227" formatCode="0.00%">
                  <c:v>-0.11846916106048455</c:v>
                </c:pt>
                <c:pt idx="228" formatCode="0.00%">
                  <c:v>-0.12228352009353838</c:v>
                </c:pt>
                <c:pt idx="229" formatCode="0.00%">
                  <c:v>-0.12923997441372781</c:v>
                </c:pt>
                <c:pt idx="230" formatCode="0.00%">
                  <c:v>-0.13471180002267724</c:v>
                </c:pt>
                <c:pt idx="231" formatCode="0.00%">
                  <c:v>-0.14154052107606785</c:v>
                </c:pt>
                <c:pt idx="232" formatCode="0.00%">
                  <c:v>-0.14751665850890261</c:v>
                </c:pt>
                <c:pt idx="233" formatCode="0.00%">
                  <c:v>-0.15086694507339504</c:v>
                </c:pt>
                <c:pt idx="234" formatCode="0.00%">
                  <c:v>-0.15861454684375198</c:v>
                </c:pt>
                <c:pt idx="235" formatCode="0.00%">
                  <c:v>-0.16081907528269279</c:v>
                </c:pt>
                <c:pt idx="236" formatCode="0.00%">
                  <c:v>-0.16375390020324954</c:v>
                </c:pt>
                <c:pt idx="237" formatCode="0.00%">
                  <c:v>-0.16674969977312282</c:v>
                </c:pt>
                <c:pt idx="238" formatCode="0.00%">
                  <c:v>-0.17007561204201427</c:v>
                </c:pt>
                <c:pt idx="239" formatCode="0.00%">
                  <c:v>-0.17318892795626439</c:v>
                </c:pt>
                <c:pt idx="240" formatCode="0.00%">
                  <c:v>-0.17746641231737603</c:v>
                </c:pt>
                <c:pt idx="241" formatCode="0.00%">
                  <c:v>-0.17809152465101563</c:v>
                </c:pt>
                <c:pt idx="242" formatCode="0.00%">
                  <c:v>-0.17842468371592035</c:v>
                </c:pt>
                <c:pt idx="243" formatCode="0.00%">
                  <c:v>-0.17964599983511687</c:v>
                </c:pt>
                <c:pt idx="244" formatCode="0.00%">
                  <c:v>-0.17939128545937155</c:v>
                </c:pt>
                <c:pt idx="245" formatCode="0.00%">
                  <c:v>-0.18050602081755263</c:v>
                </c:pt>
                <c:pt idx="246" formatCode="0.00%">
                  <c:v>-0.18116738283898692</c:v>
                </c:pt>
                <c:pt idx="247" formatCode="0.00%">
                  <c:v>-0.18224366454247187</c:v>
                </c:pt>
                <c:pt idx="248" formatCode="0.00%">
                  <c:v>-0.18444461285992408</c:v>
                </c:pt>
                <c:pt idx="249" formatCode="0.00%">
                  <c:v>-0.18819569735958963</c:v>
                </c:pt>
                <c:pt idx="250" formatCode="0.00%">
                  <c:v>-0.19319295113108692</c:v>
                </c:pt>
                <c:pt idx="251" formatCode="0.00%">
                  <c:v>-0.19649978475331353</c:v>
                </c:pt>
                <c:pt idx="252" formatCode="0.00%">
                  <c:v>-0.20215262702940795</c:v>
                </c:pt>
                <c:pt idx="253" formatCode="0.00%">
                  <c:v>-0.20976619942627217</c:v>
                </c:pt>
                <c:pt idx="254" formatCode="0.00%">
                  <c:v>-0.21915104070518443</c:v>
                </c:pt>
                <c:pt idx="255" formatCode="0.00%">
                  <c:v>-0.22716517840453532</c:v>
                </c:pt>
                <c:pt idx="256" formatCode="0.00%">
                  <c:v>-0.23547634316315114</c:v>
                </c:pt>
                <c:pt idx="257" formatCode="0.00%">
                  <c:v>-0.2429510626047926</c:v>
                </c:pt>
                <c:pt idx="258" formatCode="0.00%">
                  <c:v>-0.25093009119801035</c:v>
                </c:pt>
                <c:pt idx="259" formatCode="0.00%">
                  <c:v>-0.25826331054056384</c:v>
                </c:pt>
                <c:pt idx="260" formatCode="0.00%">
                  <c:v>-0.26527138696143093</c:v>
                </c:pt>
                <c:pt idx="261" formatCode="0.00%">
                  <c:v>-0.26968942674945573</c:v>
                </c:pt>
                <c:pt idx="262" formatCode="0.00%">
                  <c:v>-0.27533853503462757</c:v>
                </c:pt>
                <c:pt idx="263" formatCode="0.00%">
                  <c:v>-0.28183238252495757</c:v>
                </c:pt>
                <c:pt idx="264" formatCode="0.00%">
                  <c:v>-0.28591531693031658</c:v>
                </c:pt>
                <c:pt idx="265" formatCode="0.00%">
                  <c:v>-0.28835277223524702</c:v>
                </c:pt>
                <c:pt idx="266" formatCode="0.00%">
                  <c:v>-0.28845479456853351</c:v>
                </c:pt>
                <c:pt idx="267" formatCode="0.00%">
                  <c:v>-0.28797440226699578</c:v>
                </c:pt>
                <c:pt idx="268" formatCode="0.00%">
                  <c:v>-0.28881634968329417</c:v>
                </c:pt>
                <c:pt idx="269" formatCode="0.00%">
                  <c:v>-0.28867934914241589</c:v>
                </c:pt>
                <c:pt idx="270" formatCode="0.00%">
                  <c:v>-0.28809406052129005</c:v>
                </c:pt>
                <c:pt idx="271" formatCode="0.00%">
                  <c:v>-0.29047274149131352</c:v>
                </c:pt>
                <c:pt idx="272" formatCode="0.00%">
                  <c:v>-0.29196794647873936</c:v>
                </c:pt>
                <c:pt idx="273" formatCode="0.00%">
                  <c:v>-0.29510409565680773</c:v>
                </c:pt>
                <c:pt idx="274" formatCode="0.00%">
                  <c:v>-0.29756400332870347</c:v>
                </c:pt>
                <c:pt idx="275" formatCode="0.00%">
                  <c:v>-0.29995478943637643</c:v>
                </c:pt>
                <c:pt idx="276" formatCode="0.00%">
                  <c:v>-0.30448166804817511</c:v>
                </c:pt>
                <c:pt idx="277" formatCode="0.00%">
                  <c:v>-0.30884892345007497</c:v>
                </c:pt>
                <c:pt idx="278" formatCode="0.00%">
                  <c:v>-0.31434869691547407</c:v>
                </c:pt>
                <c:pt idx="279" formatCode="0.00%">
                  <c:v>-0.3203179528227601</c:v>
                </c:pt>
                <c:pt idx="280" formatCode="0.00%">
                  <c:v>-0.32438615554061712</c:v>
                </c:pt>
                <c:pt idx="281" formatCode="0.00%">
                  <c:v>-0.32895680180612896</c:v>
                </c:pt>
                <c:pt idx="282" formatCode="0.00%">
                  <c:v>-0.33416389061304252</c:v>
                </c:pt>
                <c:pt idx="283" formatCode="0.00%">
                  <c:v>-0.33686253303747482</c:v>
                </c:pt>
                <c:pt idx="284" formatCode="0.00%">
                  <c:v>-0.33836156857722943</c:v>
                </c:pt>
                <c:pt idx="285" formatCode="0.00%">
                  <c:v>-0.34133814040798705</c:v>
                </c:pt>
                <c:pt idx="286" formatCode="0.00%">
                  <c:v>-0.34372143550523393</c:v>
                </c:pt>
                <c:pt idx="287" formatCode="0.00%">
                  <c:v>-0.34563061094621972</c:v>
                </c:pt>
                <c:pt idx="288" formatCode="0.00%">
                  <c:v>-0.34690579555918111</c:v>
                </c:pt>
                <c:pt idx="289" formatCode="0.00%">
                  <c:v>-0.34853853287263215</c:v>
                </c:pt>
                <c:pt idx="290" formatCode="0.00%">
                  <c:v>-0.35013847788462338</c:v>
                </c:pt>
                <c:pt idx="291" formatCode="0.00%">
                  <c:v>-0.35026594159140145</c:v>
                </c:pt>
                <c:pt idx="292" formatCode="0.00%">
                  <c:v>-0.35076320545289608</c:v>
                </c:pt>
                <c:pt idx="293" formatCode="0.00%">
                  <c:v>-0.3515614174391497</c:v>
                </c:pt>
                <c:pt idx="294" formatCode="0.00%">
                  <c:v>-0.35170682312326662</c:v>
                </c:pt>
                <c:pt idx="295" formatCode="0.00%">
                  <c:v>-0.35289059106893117</c:v>
                </c:pt>
                <c:pt idx="296" formatCode="0.00%">
                  <c:v>-0.35509838337751887</c:v>
                </c:pt>
                <c:pt idx="297" formatCode="0.00%">
                  <c:v>-0.35600280703186338</c:v>
                </c:pt>
                <c:pt idx="298" formatCode="0.00%">
                  <c:v>-0.3566185739644322</c:v>
                </c:pt>
                <c:pt idx="299" formatCode="0.00%">
                  <c:v>-0.35688144791881449</c:v>
                </c:pt>
                <c:pt idx="300" formatCode="0.00%">
                  <c:v>-0.35739322680546226</c:v>
                </c:pt>
                <c:pt idx="301" formatCode="0.00%">
                  <c:v>-0.35745306836496438</c:v>
                </c:pt>
                <c:pt idx="302" formatCode="0.00%">
                  <c:v>-0.35695669373519479</c:v>
                </c:pt>
                <c:pt idx="303" formatCode="0.00%">
                  <c:v>-0.35870122333882803</c:v>
                </c:pt>
                <c:pt idx="304" formatCode="0.00%">
                  <c:v>-0.36138775208857166</c:v>
                </c:pt>
                <c:pt idx="305" formatCode="0.00%">
                  <c:v>-0.3642352080931327</c:v>
                </c:pt>
                <c:pt idx="306" formatCode="0.00%">
                  <c:v>-0.36608821820625592</c:v>
                </c:pt>
                <c:pt idx="307" formatCode="0.00%">
                  <c:v>-0.36752694675602038</c:v>
                </c:pt>
                <c:pt idx="308" formatCode="0.00%">
                  <c:v>-0.3687718478096641</c:v>
                </c:pt>
                <c:pt idx="309" formatCode="0.00%">
                  <c:v>-0.37058519966078485</c:v>
                </c:pt>
                <c:pt idx="310" formatCode="0.00%">
                  <c:v>-0.37269901565027563</c:v>
                </c:pt>
                <c:pt idx="311" formatCode="0.00%">
                  <c:v>-0.37469823527371182</c:v>
                </c:pt>
                <c:pt idx="312" formatCode="0.00%">
                  <c:v>-0.37806548912836913</c:v>
                </c:pt>
                <c:pt idx="313" formatCode="0.00%">
                  <c:v>-0.38068625623101437</c:v>
                </c:pt>
                <c:pt idx="314" formatCode="0.00%">
                  <c:v>-0.38318412222308418</c:v>
                </c:pt>
                <c:pt idx="315" formatCode="0.00%">
                  <c:v>-0.38474689508150528</c:v>
                </c:pt>
                <c:pt idx="316" formatCode="0.00%">
                  <c:v>-0.38617272226254618</c:v>
                </c:pt>
                <c:pt idx="317" formatCode="0.00%">
                  <c:v>-0.38761462964156113</c:v>
                </c:pt>
                <c:pt idx="318" formatCode="0.00%">
                  <c:v>-0.39094459387196445</c:v>
                </c:pt>
                <c:pt idx="319" formatCode="0.00%">
                  <c:v>-0.39315803537455973</c:v>
                </c:pt>
                <c:pt idx="320" formatCode="0.00%">
                  <c:v>-0.39480318982022633</c:v>
                </c:pt>
                <c:pt idx="321" formatCode="0.00%">
                  <c:v>-0.39745685692838828</c:v>
                </c:pt>
                <c:pt idx="322" formatCode="0.00%">
                  <c:v>-0.39853627917880685</c:v>
                </c:pt>
                <c:pt idx="323" formatCode="0.00%">
                  <c:v>-0.40007157216087741</c:v>
                </c:pt>
                <c:pt idx="324" formatCode="0.00%">
                  <c:v>-0.40031615105064988</c:v>
                </c:pt>
                <c:pt idx="325" formatCode="0.00%">
                  <c:v>-0.40114936021136671</c:v>
                </c:pt>
                <c:pt idx="326" formatCode="0.00%">
                  <c:v>-0.40019498298972478</c:v>
                </c:pt>
                <c:pt idx="327" formatCode="0.00%">
                  <c:v>-0.39865034072275085</c:v>
                </c:pt>
                <c:pt idx="328" formatCode="0.00%">
                  <c:v>-0.39630748294014917</c:v>
                </c:pt>
                <c:pt idx="329" formatCode="0.00%">
                  <c:v>-0.3952673866493529</c:v>
                </c:pt>
                <c:pt idx="330" formatCode="0.00%">
                  <c:v>-0.39427338342312734</c:v>
                </c:pt>
                <c:pt idx="331" formatCode="0.00%">
                  <c:v>-0.39388553443178942</c:v>
                </c:pt>
                <c:pt idx="332" formatCode="0.00%">
                  <c:v>-0.39370140762097905</c:v>
                </c:pt>
                <c:pt idx="333" formatCode="0.00%">
                  <c:v>-0.39197474985509617</c:v>
                </c:pt>
                <c:pt idx="334" formatCode="0.00%">
                  <c:v>-0.390613508801812</c:v>
                </c:pt>
                <c:pt idx="335" formatCode="0.00%">
                  <c:v>-0.38932744885253923</c:v>
                </c:pt>
                <c:pt idx="336" formatCode="0.00%">
                  <c:v>-0.38783759170143761</c:v>
                </c:pt>
                <c:pt idx="337" formatCode="0.00%">
                  <c:v>-0.38670181775451462</c:v>
                </c:pt>
                <c:pt idx="338" formatCode="0.00%">
                  <c:v>-0.38647177800491261</c:v>
                </c:pt>
                <c:pt idx="339" formatCode="0.00%">
                  <c:v>-0.38679855388585105</c:v>
                </c:pt>
                <c:pt idx="340" formatCode="0.00%">
                  <c:v>-0.38794006968489958</c:v>
                </c:pt>
                <c:pt idx="341" formatCode="0.00%">
                  <c:v>-0.3854999555714631</c:v>
                </c:pt>
                <c:pt idx="342" formatCode="0.00%">
                  <c:v>-0.38188343521964552</c:v>
                </c:pt>
                <c:pt idx="343" formatCode="0.00%">
                  <c:v>-0.37715871149278823</c:v>
                </c:pt>
                <c:pt idx="344" formatCode="0.00%">
                  <c:v>-0.37209038157060148</c:v>
                </c:pt>
                <c:pt idx="345" formatCode="0.00%">
                  <c:v>-0.36955900886963666</c:v>
                </c:pt>
                <c:pt idx="346" formatCode="0.00%">
                  <c:v>-0.3691109982224744</c:v>
                </c:pt>
                <c:pt idx="347" formatCode="0.00%">
                  <c:v>-0.36739063102730751</c:v>
                </c:pt>
                <c:pt idx="348" formatCode="0.00%">
                  <c:v>-0.36475448021321522</c:v>
                </c:pt>
                <c:pt idx="349" formatCode="0.00%">
                  <c:v>-0.36171828638748282</c:v>
                </c:pt>
                <c:pt idx="350" formatCode="0.00%">
                  <c:v>-0.35809427978260344</c:v>
                </c:pt>
                <c:pt idx="351" formatCode="0.00%">
                  <c:v>-0.35453075640627896</c:v>
                </c:pt>
                <c:pt idx="352" formatCode="0.00%">
                  <c:v>-0.35078523469426393</c:v>
                </c:pt>
                <c:pt idx="353" formatCode="0.00%">
                  <c:v>-0.35021703623179101</c:v>
                </c:pt>
                <c:pt idx="354" formatCode="0.00%">
                  <c:v>-0.34924301342083275</c:v>
                </c:pt>
                <c:pt idx="355" formatCode="0.00%">
                  <c:v>-0.34968329190031422</c:v>
                </c:pt>
                <c:pt idx="356" formatCode="0.00%">
                  <c:v>-0.35224487681722805</c:v>
                </c:pt>
                <c:pt idx="357" formatCode="0.00%">
                  <c:v>-0.35236438543859028</c:v>
                </c:pt>
                <c:pt idx="358" formatCode="0.00%">
                  <c:v>-0.35238817906257547</c:v>
                </c:pt>
                <c:pt idx="359" formatCode="0.00%">
                  <c:v>-0.35414603465758954</c:v>
                </c:pt>
                <c:pt idx="360" formatCode="0.00%">
                  <c:v>-0.35677937315887143</c:v>
                </c:pt>
                <c:pt idx="361" formatCode="0.00%">
                  <c:v>-0.35949097693848175</c:v>
                </c:pt>
                <c:pt idx="362" formatCode="0.00%">
                  <c:v>-0.36395153422084092</c:v>
                </c:pt>
                <c:pt idx="363" formatCode="0.00%">
                  <c:v>-0.36994388777914877</c:v>
                </c:pt>
                <c:pt idx="364" formatCode="0.00%">
                  <c:v>-0.37373661923974411</c:v>
                </c:pt>
                <c:pt idx="365" formatCode="0.00%">
                  <c:v>-0.37787734889067981</c:v>
                </c:pt>
                <c:pt idx="366" formatCode="0.00%">
                  <c:v>-0.38215970692191115</c:v>
                </c:pt>
                <c:pt idx="367" formatCode="0.00%">
                  <c:v>-0.38623153884060635</c:v>
                </c:pt>
                <c:pt idx="368" formatCode="0.00%">
                  <c:v>-0.38857318440971023</c:v>
                </c:pt>
                <c:pt idx="369" formatCode="0.00%">
                  <c:v>-0.39109862561580044</c:v>
                </c:pt>
                <c:pt idx="370" formatCode="0.00%">
                  <c:v>-0.39257144664571675</c:v>
                </c:pt>
                <c:pt idx="371" formatCode="0.00%">
                  <c:v>-0.39308955454540351</c:v>
                </c:pt>
                <c:pt idx="372" formatCode="0.00%">
                  <c:v>-0.39551389960251448</c:v>
                </c:pt>
                <c:pt idx="373" formatCode="0.00%">
                  <c:v>-0.39653116507850306</c:v>
                </c:pt>
                <c:pt idx="374" formatCode="0.00%">
                  <c:v>-0.39650357119036761</c:v>
                </c:pt>
                <c:pt idx="375" formatCode="0.00%">
                  <c:v>-0.39383684839957178</c:v>
                </c:pt>
                <c:pt idx="376" formatCode="0.00%">
                  <c:v>-0.39133478968103552</c:v>
                </c:pt>
                <c:pt idx="377" formatCode="0.00%">
                  <c:v>-0.38646153618858325</c:v>
                </c:pt>
                <c:pt idx="378" formatCode="0.00%">
                  <c:v>-0.38312036764756008</c:v>
                </c:pt>
                <c:pt idx="379" formatCode="0.00%">
                  <c:v>-0.38022656734204463</c:v>
                </c:pt>
                <c:pt idx="380" formatCode="0.00%">
                  <c:v>-0.37765907705873725</c:v>
                </c:pt>
                <c:pt idx="381" formatCode="0.00%">
                  <c:v>-0.37320851630375562</c:v>
                </c:pt>
                <c:pt idx="382" formatCode="0.00%">
                  <c:v>-0.36924572267009059</c:v>
                </c:pt>
                <c:pt idx="383" formatCode="0.00%">
                  <c:v>-0.36529517672677259</c:v>
                </c:pt>
                <c:pt idx="384" formatCode="0.00%">
                  <c:v>-0.35792126611768837</c:v>
                </c:pt>
                <c:pt idx="385" formatCode="0.00%">
                  <c:v>-0.35190304032114161</c:v>
                </c:pt>
                <c:pt idx="386" formatCode="0.00%">
                  <c:v>-0.34721037808502175</c:v>
                </c:pt>
                <c:pt idx="387" formatCode="0.00%">
                  <c:v>-0.34364773845125907</c:v>
                </c:pt>
                <c:pt idx="388" formatCode="0.00%">
                  <c:v>-0.34151492768981873</c:v>
                </c:pt>
                <c:pt idx="389" formatCode="0.00%">
                  <c:v>-0.33936861308975852</c:v>
                </c:pt>
                <c:pt idx="390" formatCode="0.00%">
                  <c:v>-0.33715694938997198</c:v>
                </c:pt>
                <c:pt idx="391" formatCode="0.00%">
                  <c:v>-0.33434438779119946</c:v>
                </c:pt>
                <c:pt idx="392" formatCode="0.00%">
                  <c:v>-0.33158532462742518</c:v>
                </c:pt>
                <c:pt idx="393" formatCode="0.00%">
                  <c:v>-0.33142412963277823</c:v>
                </c:pt>
                <c:pt idx="394" formatCode="0.00%">
                  <c:v>-0.33154614713106279</c:v>
                </c:pt>
                <c:pt idx="395" formatCode="0.00%">
                  <c:v>-0.33261508102093518</c:v>
                </c:pt>
                <c:pt idx="396" formatCode="0.00%">
                  <c:v>-0.33426975498414369</c:v>
                </c:pt>
                <c:pt idx="397" formatCode="0.00%">
                  <c:v>-0.33609384270521159</c:v>
                </c:pt>
                <c:pt idx="398" formatCode="0.00%">
                  <c:v>-0.33737504693016007</c:v>
                </c:pt>
                <c:pt idx="399" formatCode="0.00%">
                  <c:v>-0.33924183379308037</c:v>
                </c:pt>
                <c:pt idx="400" formatCode="0.00%">
                  <c:v>-0.34223908021194527</c:v>
                </c:pt>
                <c:pt idx="401" formatCode="0.00%">
                  <c:v>-0.34625714290542353</c:v>
                </c:pt>
                <c:pt idx="402" formatCode="0.00%">
                  <c:v>-0.35011819255076837</c:v>
                </c:pt>
                <c:pt idx="403" formatCode="0.00%">
                  <c:v>-0.35295093406971001</c:v>
                </c:pt>
                <c:pt idx="404" formatCode="0.00%">
                  <c:v>-0.35655159555472526</c:v>
                </c:pt>
                <c:pt idx="405" formatCode="0.00%">
                  <c:v>-0.36122940271435355</c:v>
                </c:pt>
                <c:pt idx="406" formatCode="0.00%">
                  <c:v>-0.36527770398258941</c:v>
                </c:pt>
                <c:pt idx="407" formatCode="0.00%">
                  <c:v>-0.36899587216103646</c:v>
                </c:pt>
                <c:pt idx="408" formatCode="0.00%">
                  <c:v>-0.37402186948167271</c:v>
                </c:pt>
                <c:pt idx="409" formatCode="0.00%">
                  <c:v>-0.37998054805897563</c:v>
                </c:pt>
                <c:pt idx="410" formatCode="0.00%">
                  <c:v>-0.38674750965190074</c:v>
                </c:pt>
                <c:pt idx="411" formatCode="0.00%">
                  <c:v>-0.39253840643030868</c:v>
                </c:pt>
                <c:pt idx="412" formatCode="0.00%">
                  <c:v>-0.39756228673107152</c:v>
                </c:pt>
                <c:pt idx="413" formatCode="0.00%">
                  <c:v>-0.40243800143056552</c:v>
                </c:pt>
                <c:pt idx="414" formatCode="0.00%">
                  <c:v>-0.40663789076768342</c:v>
                </c:pt>
                <c:pt idx="415" formatCode="0.00%">
                  <c:v>-0.41220246409666284</c:v>
                </c:pt>
                <c:pt idx="416" formatCode="0.00%">
                  <c:v>-0.41730426698098722</c:v>
                </c:pt>
                <c:pt idx="417" formatCode="0.00%">
                  <c:v>-0.42078171895083494</c:v>
                </c:pt>
                <c:pt idx="418" formatCode="0.00%">
                  <c:v>-0.4240423766536906</c:v>
                </c:pt>
                <c:pt idx="419" formatCode="0.00%">
                  <c:v>-0.42688104616151934</c:v>
                </c:pt>
                <c:pt idx="420" formatCode="0.00%">
                  <c:v>-0.42925305817280734</c:v>
                </c:pt>
                <c:pt idx="421" formatCode="0.00%">
                  <c:v>-0.43092944163853353</c:v>
                </c:pt>
                <c:pt idx="422" formatCode="0.00%">
                  <c:v>-0.43119901525557913</c:v>
                </c:pt>
                <c:pt idx="423" formatCode="0.00%">
                  <c:v>-0.43242150549790559</c:v>
                </c:pt>
                <c:pt idx="424" formatCode="0.00%">
                  <c:v>-0.43305545830641734</c:v>
                </c:pt>
                <c:pt idx="425" formatCode="0.00%">
                  <c:v>-0.43366304461067418</c:v>
                </c:pt>
                <c:pt idx="426" formatCode="0.00%">
                  <c:v>-0.43458993105951294</c:v>
                </c:pt>
                <c:pt idx="427" formatCode="0.00%">
                  <c:v>-0.43554378325208098</c:v>
                </c:pt>
                <c:pt idx="428" formatCode="0.00%">
                  <c:v>-0.4362916601175566</c:v>
                </c:pt>
                <c:pt idx="429" formatCode="0.00%">
                  <c:v>-0.43618808039921919</c:v>
                </c:pt>
                <c:pt idx="430" formatCode="0.00%">
                  <c:v>-0.43607310138772959</c:v>
                </c:pt>
                <c:pt idx="431" formatCode="0.00%">
                  <c:v>-0.43611913747255504</c:v>
                </c:pt>
                <c:pt idx="432" formatCode="0.00%">
                  <c:v>-0.43602373614806778</c:v>
                </c:pt>
                <c:pt idx="433" formatCode="0.00%">
                  <c:v>-0.43532940674445508</c:v>
                </c:pt>
                <c:pt idx="434" formatCode="0.00%">
                  <c:v>-0.43533262906331316</c:v>
                </c:pt>
                <c:pt idx="435" formatCode="0.00%">
                  <c:v>-0.43563521568596553</c:v>
                </c:pt>
                <c:pt idx="436" formatCode="0.00%">
                  <c:v>-0.43576567894200435</c:v>
                </c:pt>
                <c:pt idx="437" formatCode="0.00%">
                  <c:v>-0.43629299145597122</c:v>
                </c:pt>
                <c:pt idx="438" formatCode="0.00%">
                  <c:v>-0.43603735447951819</c:v>
                </c:pt>
                <c:pt idx="439" formatCode="0.00%">
                  <c:v>-0.43559527077318827</c:v>
                </c:pt>
                <c:pt idx="440" formatCode="0.00%">
                  <c:v>-0.43567910503472307</c:v>
                </c:pt>
                <c:pt idx="441" formatCode="0.00%">
                  <c:v>-0.43602617195567328</c:v>
                </c:pt>
                <c:pt idx="442" formatCode="0.00%">
                  <c:v>-0.43766815917285951</c:v>
                </c:pt>
                <c:pt idx="443" formatCode="0.00%">
                  <c:v>-0.43948024960245791</c:v>
                </c:pt>
                <c:pt idx="444" formatCode="0.00%">
                  <c:v>-0.44131875326362757</c:v>
                </c:pt>
                <c:pt idx="445" formatCode="0.00%">
                  <c:v>-0.44361721380104158</c:v>
                </c:pt>
                <c:pt idx="446" formatCode="0.00%">
                  <c:v>-0.44593263385913318</c:v>
                </c:pt>
                <c:pt idx="447" formatCode="0.00%">
                  <c:v>-0.44723038527860903</c:v>
                </c:pt>
                <c:pt idx="448" formatCode="0.00%">
                  <c:v>-0.44961801629040576</c:v>
                </c:pt>
                <c:pt idx="449" formatCode="0.00%">
                  <c:v>-0.45049864045954835</c:v>
                </c:pt>
                <c:pt idx="450" formatCode="0.00%">
                  <c:v>-0.45130332526013595</c:v>
                </c:pt>
                <c:pt idx="451" formatCode="0.00%">
                  <c:v>-0.45262043840160038</c:v>
                </c:pt>
                <c:pt idx="452" formatCode="0.00%">
                  <c:v>-0.45322586182419655</c:v>
                </c:pt>
                <c:pt idx="453" formatCode="0.00%">
                  <c:v>-0.45396234774901745</c:v>
                </c:pt>
                <c:pt idx="454" formatCode="0.00%">
                  <c:v>-0.45408820942809269</c:v>
                </c:pt>
                <c:pt idx="455" formatCode="0.00%">
                  <c:v>-0.4540060101578981</c:v>
                </c:pt>
                <c:pt idx="456" formatCode="0.00%">
                  <c:v>-0.45463231009723226</c:v>
                </c:pt>
                <c:pt idx="457" formatCode="0.00%">
                  <c:v>-0.45504548941400957</c:v>
                </c:pt>
                <c:pt idx="458" formatCode="0.00%">
                  <c:v>-0.45568764724204336</c:v>
                </c:pt>
                <c:pt idx="459" formatCode="0.00%">
                  <c:v>-0.45612213952905467</c:v>
                </c:pt>
                <c:pt idx="460" formatCode="0.00%">
                  <c:v>-0.45617952631722536</c:v>
                </c:pt>
                <c:pt idx="461" formatCode="0.00%">
                  <c:v>-0.45744553113619446</c:v>
                </c:pt>
                <c:pt idx="462" formatCode="0.00%">
                  <c:v>-0.45897181855850289</c:v>
                </c:pt>
                <c:pt idx="463" formatCode="0.00%">
                  <c:v>-0.46020364376649914</c:v>
                </c:pt>
                <c:pt idx="464" formatCode="0.00%">
                  <c:v>-0.46116730110657234</c:v>
                </c:pt>
                <c:pt idx="465" formatCode="0.00%">
                  <c:v>-0.46226121178656765</c:v>
                </c:pt>
                <c:pt idx="466" formatCode="0.00%">
                  <c:v>-0.46293137362493542</c:v>
                </c:pt>
                <c:pt idx="467" formatCode="0.00%">
                  <c:v>-0.46381873971084364</c:v>
                </c:pt>
                <c:pt idx="468" formatCode="0.00%">
                  <c:v>-0.46395497882758152</c:v>
                </c:pt>
                <c:pt idx="469" formatCode="0.00%">
                  <c:v>-0.46456576495205992</c:v>
                </c:pt>
                <c:pt idx="470" formatCode="0.00%">
                  <c:v>-0.46416483200283865</c:v>
                </c:pt>
                <c:pt idx="471" formatCode="0.00%">
                  <c:v>-0.46401498824967535</c:v>
                </c:pt>
                <c:pt idx="472" formatCode="0.00%">
                  <c:v>-0.46495748372756751</c:v>
                </c:pt>
                <c:pt idx="473" formatCode="0.00%">
                  <c:v>-0.46505793046334898</c:v>
                </c:pt>
                <c:pt idx="474" formatCode="0.00%">
                  <c:v>-0.46543506628165343</c:v>
                </c:pt>
                <c:pt idx="475" formatCode="0.00%">
                  <c:v>-0.46550792584333656</c:v>
                </c:pt>
                <c:pt idx="476" formatCode="0.00%">
                  <c:v>-0.46584258139172074</c:v>
                </c:pt>
                <c:pt idx="477" formatCode="0.00%">
                  <c:v>-0.4668661051469466</c:v>
                </c:pt>
                <c:pt idx="478" formatCode="0.00%">
                  <c:v>-0.46813780876305788</c:v>
                </c:pt>
                <c:pt idx="479" formatCode="0.00%">
                  <c:v>-0.46919636281266897</c:v>
                </c:pt>
                <c:pt idx="480" formatCode="0.00%">
                  <c:v>-0.47043500618721634</c:v>
                </c:pt>
                <c:pt idx="481" formatCode="0.00%">
                  <c:v>-0.47225719577394276</c:v>
                </c:pt>
                <c:pt idx="482" formatCode="0.00%">
                  <c:v>-0.47410896524727231</c:v>
                </c:pt>
                <c:pt idx="483" formatCode="0.00%">
                  <c:v>-0.47643255153172792</c:v>
                </c:pt>
                <c:pt idx="484" formatCode="0.00%">
                  <c:v>-0.47766962895028964</c:v>
                </c:pt>
                <c:pt idx="485" formatCode="0.00%">
                  <c:v>-0.47947167039996341</c:v>
                </c:pt>
                <c:pt idx="486" formatCode="0.00%">
                  <c:v>-0.48077915372043978</c:v>
                </c:pt>
                <c:pt idx="487" formatCode="0.00%">
                  <c:v>-0.48154585123900495</c:v>
                </c:pt>
                <c:pt idx="488" formatCode="0.00%">
                  <c:v>-0.48189257500379978</c:v>
                </c:pt>
                <c:pt idx="489" formatCode="0.00%">
                  <c:v>-0.4819864666524285</c:v>
                </c:pt>
                <c:pt idx="490" formatCode="0.00%">
                  <c:v>-0.48188755853446552</c:v>
                </c:pt>
                <c:pt idx="491" formatCode="0.00%">
                  <c:v>-0.48220079410762384</c:v>
                </c:pt>
                <c:pt idx="492" formatCode="0.00%">
                  <c:v>-0.48222635253959267</c:v>
                </c:pt>
                <c:pt idx="493" formatCode="0.00%">
                  <c:v>-0.48140721781333584</c:v>
                </c:pt>
                <c:pt idx="494" formatCode="0.00%">
                  <c:v>-0.48056979048941484</c:v>
                </c:pt>
                <c:pt idx="495" formatCode="0.00%">
                  <c:v>-0.47885957110472877</c:v>
                </c:pt>
                <c:pt idx="496" formatCode="0.00%">
                  <c:v>-0.47732536409055815</c:v>
                </c:pt>
                <c:pt idx="497" formatCode="0.00%">
                  <c:v>-0.47553074008159346</c:v>
                </c:pt>
                <c:pt idx="498" formatCode="0.00%">
                  <c:v>-0.47423074980632851</c:v>
                </c:pt>
                <c:pt idx="499" formatCode="0.00%">
                  <c:v>-0.47324026560057275</c:v>
                </c:pt>
                <c:pt idx="500" formatCode="0.00%">
                  <c:v>-0.47240846658714153</c:v>
                </c:pt>
                <c:pt idx="501" formatCode="0.00%">
                  <c:v>-0.4715086902084511</c:v>
                </c:pt>
                <c:pt idx="502" formatCode="0.00%">
                  <c:v>-0.47046824895907868</c:v>
                </c:pt>
                <c:pt idx="503" formatCode="0.00%">
                  <c:v>-0.46900241169599499</c:v>
                </c:pt>
                <c:pt idx="504" formatCode="0.00%">
                  <c:v>-0.46744875237785977</c:v>
                </c:pt>
                <c:pt idx="505" formatCode="0.00%">
                  <c:v>-0.46545102077683209</c:v>
                </c:pt>
                <c:pt idx="506" formatCode="0.00%">
                  <c:v>-0.46397982423668971</c:v>
                </c:pt>
                <c:pt idx="507" formatCode="0.00%">
                  <c:v>-0.46286849640136873</c:v>
                </c:pt>
                <c:pt idx="508" formatCode="0.00%">
                  <c:v>-0.4617691825113015</c:v>
                </c:pt>
                <c:pt idx="509" formatCode="0.00%">
                  <c:v>-0.46024442745219496</c:v>
                </c:pt>
                <c:pt idx="510" formatCode="0.00%">
                  <c:v>-0.45829426172657162</c:v>
                </c:pt>
                <c:pt idx="511" formatCode="0.00%">
                  <c:v>-0.45629923237080106</c:v>
                </c:pt>
                <c:pt idx="512" formatCode="0.00%">
                  <c:v>-0.4542692702921346</c:v>
                </c:pt>
                <c:pt idx="513" formatCode="0.00%">
                  <c:v>-0.45202262867679643</c:v>
                </c:pt>
                <c:pt idx="514" formatCode="0.00%">
                  <c:v>-0.44973657347725549</c:v>
                </c:pt>
                <c:pt idx="515" formatCode="0.00%">
                  <c:v>-0.44754622900848062</c:v>
                </c:pt>
                <c:pt idx="516" formatCode="0.00%">
                  <c:v>-0.44567681600196563</c:v>
                </c:pt>
                <c:pt idx="517" formatCode="0.00%">
                  <c:v>-0.44453094862229992</c:v>
                </c:pt>
                <c:pt idx="518" formatCode="0.00%">
                  <c:v>-0.44297574396486783</c:v>
                </c:pt>
                <c:pt idx="519" formatCode="0.00%">
                  <c:v>-0.44173323079518734</c:v>
                </c:pt>
                <c:pt idx="520" formatCode="0.00%">
                  <c:v>-0.43977437153885746</c:v>
                </c:pt>
                <c:pt idx="521" formatCode="0.00%">
                  <c:v>-0.43827054482709393</c:v>
                </c:pt>
                <c:pt idx="522" formatCode="0.00%">
                  <c:v>-0.43699069740187768</c:v>
                </c:pt>
                <c:pt idx="523" formatCode="0.00%">
                  <c:v>-0.43551093297741728</c:v>
                </c:pt>
                <c:pt idx="524" formatCode="0.00%">
                  <c:v>-0.43417302610691333</c:v>
                </c:pt>
                <c:pt idx="525" formatCode="0.00%">
                  <c:v>-0.4330735713468874</c:v>
                </c:pt>
                <c:pt idx="526" formatCode="0.00%">
                  <c:v>-0.43181140520815242</c:v>
                </c:pt>
                <c:pt idx="527" formatCode="0.00%">
                  <c:v>-0.43062080876610331</c:v>
                </c:pt>
                <c:pt idx="528" formatCode="0.00%">
                  <c:v>-0.42897314786513974</c:v>
                </c:pt>
                <c:pt idx="529" formatCode="0.00%">
                  <c:v>-0.42709174420551244</c:v>
                </c:pt>
                <c:pt idx="530" formatCode="0.00%">
                  <c:v>-0.42563391364692349</c:v>
                </c:pt>
                <c:pt idx="531" formatCode="0.00%">
                  <c:v>-0.42352740722634363</c:v>
                </c:pt>
                <c:pt idx="532" formatCode="0.00%">
                  <c:v>-0.42182495141976706</c:v>
                </c:pt>
                <c:pt idx="533" formatCode="0.00%">
                  <c:v>-0.42038892525020588</c:v>
                </c:pt>
                <c:pt idx="534" formatCode="0.00%">
                  <c:v>-0.4191636357888513</c:v>
                </c:pt>
                <c:pt idx="535" formatCode="0.00%">
                  <c:v>-0.41832533348255097</c:v>
                </c:pt>
                <c:pt idx="536" formatCode="0.00%">
                  <c:v>-0.41778567226510299</c:v>
                </c:pt>
                <c:pt idx="537" formatCode="0.00%">
                  <c:v>-0.41668280023165016</c:v>
                </c:pt>
                <c:pt idx="538" formatCode="0.00%">
                  <c:v>-0.41565363536044009</c:v>
                </c:pt>
                <c:pt idx="539" formatCode="0.00%">
                  <c:v>-0.41475396473457393</c:v>
                </c:pt>
                <c:pt idx="540" formatCode="0.00%">
                  <c:v>-0.41362501656875716</c:v>
                </c:pt>
                <c:pt idx="541" formatCode="0.00%">
                  <c:v>-0.41298525024497501</c:v>
                </c:pt>
                <c:pt idx="542" formatCode="0.00%">
                  <c:v>-0.41199453461711377</c:v>
                </c:pt>
                <c:pt idx="543" formatCode="0.00%">
                  <c:v>-0.41135119907456641</c:v>
                </c:pt>
                <c:pt idx="544" formatCode="0.00%">
                  <c:v>-0.41090963919170309</c:v>
                </c:pt>
                <c:pt idx="545" formatCode="0.00%">
                  <c:v>-0.41087845317520233</c:v>
                </c:pt>
                <c:pt idx="546" formatCode="0.00%">
                  <c:v>-0.41189953743552554</c:v>
                </c:pt>
                <c:pt idx="547" formatCode="0.00%">
                  <c:v>-0.41137601301955651</c:v>
                </c:pt>
                <c:pt idx="548" formatCode="0.00%">
                  <c:v>-0.41346958098105824</c:v>
                </c:pt>
                <c:pt idx="549" formatCode="0.00%">
                  <c:v>-0.41645590975778612</c:v>
                </c:pt>
                <c:pt idx="550" formatCode="0.00%">
                  <c:v>-0.42005857716304396</c:v>
                </c:pt>
                <c:pt idx="551" formatCode="0.00%">
                  <c:v>-0.42355333704674103</c:v>
                </c:pt>
                <c:pt idx="552" formatCode="0.00%">
                  <c:v>-0.42745392455811093</c:v>
                </c:pt>
                <c:pt idx="553" formatCode="0.00%">
                  <c:v>-0.43132873856104603</c:v>
                </c:pt>
                <c:pt idx="554" formatCode="0.00%">
                  <c:v>-0.43563295703089211</c:v>
                </c:pt>
                <c:pt idx="555" formatCode="0.00%">
                  <c:v>-0.43965830551575935</c:v>
                </c:pt>
                <c:pt idx="556" formatCode="0.00%">
                  <c:v>-0.44307421666054714</c:v>
                </c:pt>
                <c:pt idx="557" formatCode="0.00%">
                  <c:v>-0.4463519634126194</c:v>
                </c:pt>
                <c:pt idx="558" formatCode="0.00%">
                  <c:v>-0.44894882931335112</c:v>
                </c:pt>
                <c:pt idx="559" formatCode="0.00%">
                  <c:v>-0.45328451739358977</c:v>
                </c:pt>
                <c:pt idx="560" formatCode="0.00%">
                  <c:v>-0.45498162607642112</c:v>
                </c:pt>
                <c:pt idx="561" formatCode="0.00%">
                  <c:v>-0.45662805982258803</c:v>
                </c:pt>
                <c:pt idx="562" formatCode="0.00%">
                  <c:v>-0.45866276945618667</c:v>
                </c:pt>
                <c:pt idx="563" formatCode="0.00%">
                  <c:v>-0.46074710165637567</c:v>
                </c:pt>
                <c:pt idx="564" formatCode="0.00%">
                  <c:v>-0.462474261897034</c:v>
                </c:pt>
                <c:pt idx="565" formatCode="0.00%">
                  <c:v>-0.46513531505340444</c:v>
                </c:pt>
                <c:pt idx="566" formatCode="0.00%">
                  <c:v>-0.4666828481096118</c:v>
                </c:pt>
                <c:pt idx="567" formatCode="0.00%">
                  <c:v>-0.4687131180286993</c:v>
                </c:pt>
                <c:pt idx="568" formatCode="0.00%">
                  <c:v>-0.47094319852843947</c:v>
                </c:pt>
                <c:pt idx="569" formatCode="0.00%">
                  <c:v>-0.47278094982852348</c:v>
                </c:pt>
                <c:pt idx="570" formatCode="0.00%">
                  <c:v>-0.47400854402669046</c:v>
                </c:pt>
                <c:pt idx="571" formatCode="0.00%">
                  <c:v>-0.47459684514527711</c:v>
                </c:pt>
                <c:pt idx="572" formatCode="0.00%">
                  <c:v>-0.47402134245491767</c:v>
                </c:pt>
                <c:pt idx="573" formatCode="0.00%">
                  <c:v>-0.47240746908869513</c:v>
                </c:pt>
                <c:pt idx="574" formatCode="0.00%">
                  <c:v>-0.46970654145067159</c:v>
                </c:pt>
                <c:pt idx="575" formatCode="0.00%">
                  <c:v>-0.46667772481947944</c:v>
                </c:pt>
                <c:pt idx="576" formatCode="0.00%">
                  <c:v>-0.46403157721340349</c:v>
                </c:pt>
                <c:pt idx="577" formatCode="0.00%">
                  <c:v>-0.46017703203314897</c:v>
                </c:pt>
                <c:pt idx="578" formatCode="0.00%">
                  <c:v>-0.45565123238969352</c:v>
                </c:pt>
                <c:pt idx="579" formatCode="0.00%">
                  <c:v>-0.45068790906185763</c:v>
                </c:pt>
                <c:pt idx="580" formatCode="0.00%">
                  <c:v>-0.4455579137241521</c:v>
                </c:pt>
                <c:pt idx="581" formatCode="0.00%">
                  <c:v>-0.43829659773586305</c:v>
                </c:pt>
                <c:pt idx="582" formatCode="0.00%">
                  <c:v>-0.43353724659300907</c:v>
                </c:pt>
                <c:pt idx="583" formatCode="0.00%">
                  <c:v>-0.42564149017260788</c:v>
                </c:pt>
                <c:pt idx="584" formatCode="0.00%">
                  <c:v>-0.41826326106952605</c:v>
                </c:pt>
                <c:pt idx="585" formatCode="0.00%">
                  <c:v>-0.41213610799316625</c:v>
                </c:pt>
                <c:pt idx="586" formatCode="0.00%">
                  <c:v>-0.40666573553809338</c:v>
                </c:pt>
                <c:pt idx="587" formatCode="0.00%">
                  <c:v>-0.39968886276055104</c:v>
                </c:pt>
                <c:pt idx="588" formatCode="0.00%">
                  <c:v>-0.39462555696540969</c:v>
                </c:pt>
                <c:pt idx="589" formatCode="0.00%">
                  <c:v>-0.38692129054091551</c:v>
                </c:pt>
                <c:pt idx="590" formatCode="0.00%">
                  <c:v>-0.37989404427379247</c:v>
                </c:pt>
                <c:pt idx="591" formatCode="0.00%">
                  <c:v>-0.37251777015207621</c:v>
                </c:pt>
                <c:pt idx="592" formatCode="0.00%">
                  <c:v>-0.36471916236419444</c:v>
                </c:pt>
                <c:pt idx="593" formatCode="0.00%">
                  <c:v>-0.35912788480977764</c:v>
                </c:pt>
                <c:pt idx="594" formatCode="0.00%">
                  <c:v>-0.35023990079370515</c:v>
                </c:pt>
                <c:pt idx="595" formatCode="0.00%">
                  <c:v>-0.34503364780048618</c:v>
                </c:pt>
                <c:pt idx="596" formatCode="0.00%">
                  <c:v>-0.33965774153133088</c:v>
                </c:pt>
                <c:pt idx="597" formatCode="0.00%">
                  <c:v>-0.33337551164001644</c:v>
                </c:pt>
                <c:pt idx="598" formatCode="0.00%">
                  <c:v>-0.3270162574079607</c:v>
                </c:pt>
                <c:pt idx="599" formatCode="0.00%">
                  <c:v>-0.32163792401934677</c:v>
                </c:pt>
                <c:pt idx="600" formatCode="0.00%">
                  <c:v>-0.31428995249028602</c:v>
                </c:pt>
                <c:pt idx="601" formatCode="0.00%">
                  <c:v>-0.31023977099092859</c:v>
                </c:pt>
                <c:pt idx="602" formatCode="0.00%">
                  <c:v>-0.30636039052213704</c:v>
                </c:pt>
                <c:pt idx="603" formatCode="0.00%">
                  <c:v>-0.30117282666184142</c:v>
                </c:pt>
                <c:pt idx="604" formatCode="0.00%">
                  <c:v>-0.2977526310876828</c:v>
                </c:pt>
                <c:pt idx="605" formatCode="0.00%">
                  <c:v>-0.29344096562356137</c:v>
                </c:pt>
                <c:pt idx="606" formatCode="0.00%">
                  <c:v>-0.28868764658669566</c:v>
                </c:pt>
                <c:pt idx="607" formatCode="0.00%">
                  <c:v>-0.28421311438077979</c:v>
                </c:pt>
                <c:pt idx="608" formatCode="0.00%">
                  <c:v>-0.28025643126804289</c:v>
                </c:pt>
                <c:pt idx="609" formatCode="0.00%">
                  <c:v>-0.27573957380319025</c:v>
                </c:pt>
                <c:pt idx="610" formatCode="0.00%">
                  <c:v>-0.27040395253184746</c:v>
                </c:pt>
                <c:pt idx="611" formatCode="0.00%">
                  <c:v>-0.26640876834880634</c:v>
                </c:pt>
                <c:pt idx="612" formatCode="0.00%">
                  <c:v>-0.2615327603830685</c:v>
                </c:pt>
                <c:pt idx="613" formatCode="0.00%">
                  <c:v>-0.25500413543245004</c:v>
                </c:pt>
                <c:pt idx="614" formatCode="0.00%">
                  <c:v>-0.24770041243615148</c:v>
                </c:pt>
                <c:pt idx="615" formatCode="0.00%">
                  <c:v>-0.24194307424731454</c:v>
                </c:pt>
                <c:pt idx="616" formatCode="0.00%">
                  <c:v>-0.23550769673205807</c:v>
                </c:pt>
                <c:pt idx="617" formatCode="0.00%">
                  <c:v>-0.22936694784660705</c:v>
                </c:pt>
                <c:pt idx="618" formatCode="0.00%">
                  <c:v>-0.22296647457746022</c:v>
                </c:pt>
                <c:pt idx="619" formatCode="0.00%">
                  <c:v>-0.2177918711359218</c:v>
                </c:pt>
                <c:pt idx="620" formatCode="0.00%">
                  <c:v>-0.21049823025753478</c:v>
                </c:pt>
                <c:pt idx="621" formatCode="0.00%">
                  <c:v>-0.20640258266096101</c:v>
                </c:pt>
                <c:pt idx="622" formatCode="0.00%">
                  <c:v>-0.19975989119713256</c:v>
                </c:pt>
                <c:pt idx="623" formatCode="0.00%">
                  <c:v>-0.19106781858830113</c:v>
                </c:pt>
                <c:pt idx="624" formatCode="0.00%">
                  <c:v>-0.18398094512385965</c:v>
                </c:pt>
                <c:pt idx="625" formatCode="0.00%">
                  <c:v>-0.17771918530008968</c:v>
                </c:pt>
                <c:pt idx="626" formatCode="0.00%">
                  <c:v>-0.17381561556509861</c:v>
                </c:pt>
                <c:pt idx="627" formatCode="0.00%">
                  <c:v>-0.17094839193444233</c:v>
                </c:pt>
                <c:pt idx="628" formatCode="0.00%">
                  <c:v>-0.16539665367857748</c:v>
                </c:pt>
                <c:pt idx="629" formatCode="0.00%">
                  <c:v>-0.16187216510789892</c:v>
                </c:pt>
                <c:pt idx="630" formatCode="0.00%">
                  <c:v>-0.15931052692737635</c:v>
                </c:pt>
                <c:pt idx="631" formatCode="0.00%">
                  <c:v>-0.15402477205075404</c:v>
                </c:pt>
                <c:pt idx="632" formatCode="0.00%">
                  <c:v>-0.14998203106372554</c:v>
                </c:pt>
                <c:pt idx="633" formatCode="0.00%">
                  <c:v>-0.14326724928951473</c:v>
                </c:pt>
                <c:pt idx="634" formatCode="0.00%">
                  <c:v>-0.13882277537360777</c:v>
                </c:pt>
                <c:pt idx="635" formatCode="0.00%">
                  <c:v>-0.13511942085268935</c:v>
                </c:pt>
                <c:pt idx="636" formatCode="0.00%">
                  <c:v>-0.1289221483381775</c:v>
                </c:pt>
                <c:pt idx="637" formatCode="0.00%">
                  <c:v>-0.12434131878284194</c:v>
                </c:pt>
                <c:pt idx="638" formatCode="0.00%">
                  <c:v>-0.11815735109771142</c:v>
                </c:pt>
                <c:pt idx="639" formatCode="0.00%">
                  <c:v>-0.11028052706409774</c:v>
                </c:pt>
                <c:pt idx="640" formatCode="0.00%">
                  <c:v>-0.10539742815747655</c:v>
                </c:pt>
                <c:pt idx="641" formatCode="0.00%">
                  <c:v>-9.8591936970962357E-2</c:v>
                </c:pt>
                <c:pt idx="642" formatCode="0.00%">
                  <c:v>-9.0379157853913372E-2</c:v>
                </c:pt>
                <c:pt idx="643" formatCode="0.00%">
                  <c:v>-8.3889647117014188E-2</c:v>
                </c:pt>
                <c:pt idx="644" formatCode="0.00%">
                  <c:v>-7.8562693561729402E-2</c:v>
                </c:pt>
                <c:pt idx="645" formatCode="0.00%">
                  <c:v>-7.1976322448083829E-2</c:v>
                </c:pt>
                <c:pt idx="646" formatCode="0.00%">
                  <c:v>-6.4879619657324916E-2</c:v>
                </c:pt>
                <c:pt idx="647" formatCode="0.00%">
                  <c:v>-5.8191440375952919E-2</c:v>
                </c:pt>
                <c:pt idx="648" formatCode="0.00%">
                  <c:v>-5.1749849227775702E-2</c:v>
                </c:pt>
                <c:pt idx="649" formatCode="0.00%">
                  <c:v>-4.4331272738505456E-2</c:v>
                </c:pt>
                <c:pt idx="650" formatCode="0.00%">
                  <c:v>-3.6353983267798484E-2</c:v>
                </c:pt>
                <c:pt idx="651" formatCode="0.00%">
                  <c:v>-2.9787185243349223E-2</c:v>
                </c:pt>
                <c:pt idx="652" formatCode="0.00%">
                  <c:v>-2.31367452514748E-2</c:v>
                </c:pt>
                <c:pt idx="653" formatCode="0.00%">
                  <c:v>-1.4878856551774011E-2</c:v>
                </c:pt>
                <c:pt idx="654" formatCode="0.00%">
                  <c:v>-7.3208162147821998E-3</c:v>
                </c:pt>
                <c:pt idx="655" formatCode="0.00%">
                  <c:v>3.4493313027228467E-4</c:v>
                </c:pt>
                <c:pt idx="656" formatCode="0.00%">
                  <c:v>8.8321287481289978E-3</c:v>
                </c:pt>
                <c:pt idx="657" formatCode="0.00%">
                  <c:v>1.6670065780975962E-2</c:v>
                </c:pt>
                <c:pt idx="658" formatCode="0.00%">
                  <c:v>2.4278281525712542E-2</c:v>
                </c:pt>
                <c:pt idx="659" formatCode="0.00%">
                  <c:v>3.1778579293985088E-2</c:v>
                </c:pt>
                <c:pt idx="660" formatCode="0.00%">
                  <c:v>3.8823315571197448E-2</c:v>
                </c:pt>
                <c:pt idx="661" formatCode="0.00%">
                  <c:v>4.5676708044229519E-2</c:v>
                </c:pt>
                <c:pt idx="662" formatCode="0.00%">
                  <c:v>5.2171507025891017E-2</c:v>
                </c:pt>
                <c:pt idx="663" formatCode="0.00%">
                  <c:v>6.0704664777603057E-2</c:v>
                </c:pt>
                <c:pt idx="664" formatCode="0.00%">
                  <c:v>6.9871498691892908E-2</c:v>
                </c:pt>
                <c:pt idx="665" formatCode="0.00%">
                  <c:v>7.8681823550961205E-2</c:v>
                </c:pt>
                <c:pt idx="666" formatCode="0.00%">
                  <c:v>8.6562376383829687E-2</c:v>
                </c:pt>
                <c:pt idx="667" formatCode="0.00%">
                  <c:v>9.4837483632339348E-2</c:v>
                </c:pt>
                <c:pt idx="668" formatCode="0.00%">
                  <c:v>0.10239808885564305</c:v>
                </c:pt>
                <c:pt idx="669" formatCode="0.00%">
                  <c:v>0.10982537093186573</c:v>
                </c:pt>
                <c:pt idx="670" formatCode="0.00%">
                  <c:v>0.11675266565095987</c:v>
                </c:pt>
                <c:pt idx="671" formatCode="0.00%">
                  <c:v>0.12372452317422833</c:v>
                </c:pt>
                <c:pt idx="672" formatCode="0.00%">
                  <c:v>0.13178240439096545</c:v>
                </c:pt>
                <c:pt idx="673" formatCode="0.00%">
                  <c:v>0.13869807290828695</c:v>
                </c:pt>
                <c:pt idx="674" formatCode="0.00%">
                  <c:v>0.14493094725092859</c:v>
                </c:pt>
                <c:pt idx="675" formatCode="0.00%">
                  <c:v>0.15029855350076238</c:v>
                </c:pt>
                <c:pt idx="676" formatCode="0.00%">
                  <c:v>0.15632847091269908</c:v>
                </c:pt>
                <c:pt idx="677" formatCode="0.00%">
                  <c:v>0.16049329743780127</c:v>
                </c:pt>
                <c:pt idx="678" formatCode="0.00%">
                  <c:v>0.16579415168068401</c:v>
                </c:pt>
                <c:pt idx="679" formatCode="0.00%">
                  <c:v>0.16865300440346953</c:v>
                </c:pt>
                <c:pt idx="680" formatCode="0.00%">
                  <c:v>0.17103502904483103</c:v>
                </c:pt>
                <c:pt idx="681" formatCode="0.00%">
                  <c:v>0.17501738485371177</c:v>
                </c:pt>
                <c:pt idx="682" formatCode="0.00%">
                  <c:v>0.1776317659084603</c:v>
                </c:pt>
                <c:pt idx="683" formatCode="0.00%">
                  <c:v>0.1797764074830035</c:v>
                </c:pt>
                <c:pt idx="684" formatCode="0.00%">
                  <c:v>0.18109028335991506</c:v>
                </c:pt>
                <c:pt idx="685" formatCode="0.00%">
                  <c:v>0.18435264402668872</c:v>
                </c:pt>
                <c:pt idx="686" formatCode="0.00%">
                  <c:v>0.18537341005393171</c:v>
                </c:pt>
                <c:pt idx="687" formatCode="0.00%">
                  <c:v>0.18581031111287905</c:v>
                </c:pt>
                <c:pt idx="688" formatCode="0.00%">
                  <c:v>0.18571086678012683</c:v>
                </c:pt>
                <c:pt idx="689" formatCode="0.00%">
                  <c:v>0.18650730253637637</c:v>
                </c:pt>
                <c:pt idx="690" formatCode="0.00%">
                  <c:v>0.18687509477493425</c:v>
                </c:pt>
                <c:pt idx="691" formatCode="0.00%">
                  <c:v>0.18650849429643968</c:v>
                </c:pt>
                <c:pt idx="692" formatCode="0.00%">
                  <c:v>0.18669675092957938</c:v>
                </c:pt>
                <c:pt idx="693" formatCode="0.00%">
                  <c:v>0.18457989519848716</c:v>
                </c:pt>
                <c:pt idx="694" formatCode="0.00%">
                  <c:v>0.18105803205604998</c:v>
                </c:pt>
                <c:pt idx="695" formatCode="0.00%">
                  <c:v>0.17764608065181431</c:v>
                </c:pt>
                <c:pt idx="696" formatCode="0.00%">
                  <c:v>0.17222298486654775</c:v>
                </c:pt>
                <c:pt idx="697" formatCode="0.00%">
                  <c:v>0.1663791008395088</c:v>
                </c:pt>
                <c:pt idx="698" formatCode="0.00%">
                  <c:v>0.16056625590213947</c:v>
                </c:pt>
                <c:pt idx="699" formatCode="0.00%">
                  <c:v>0.15540997310006688</c:v>
                </c:pt>
                <c:pt idx="700" formatCode="0.00%">
                  <c:v>0.15119102312262989</c:v>
                </c:pt>
                <c:pt idx="701" formatCode="0.00%">
                  <c:v>0.14337640801993468</c:v>
                </c:pt>
                <c:pt idx="702" formatCode="0.00%">
                  <c:v>0.13463673748979499</c:v>
                </c:pt>
                <c:pt idx="703" formatCode="0.00%">
                  <c:v>0.12534260440864875</c:v>
                </c:pt>
                <c:pt idx="704" formatCode="0.00%">
                  <c:v>0.11562681873439495</c:v>
                </c:pt>
                <c:pt idx="705" formatCode="0.00%">
                  <c:v>0.11093054492190935</c:v>
                </c:pt>
                <c:pt idx="706" formatCode="0.00%">
                  <c:v>0.11035485556057401</c:v>
                </c:pt>
                <c:pt idx="707" formatCode="0.00%">
                  <c:v>0.10866678321869894</c:v>
                </c:pt>
                <c:pt idx="708" formatCode="0.00%">
                  <c:v>0.10522344191166466</c:v>
                </c:pt>
                <c:pt idx="709" formatCode="0.00%">
                  <c:v>0.10220961008119023</c:v>
                </c:pt>
                <c:pt idx="710" formatCode="0.00%">
                  <c:v>9.8132802563197785E-2</c:v>
                </c:pt>
                <c:pt idx="711" formatCode="0.00%">
                  <c:v>9.3503858607061119E-2</c:v>
                </c:pt>
                <c:pt idx="712" formatCode="0.00%">
                  <c:v>8.7467964456621639E-2</c:v>
                </c:pt>
                <c:pt idx="713" formatCode="0.00%">
                  <c:v>8.6678356399005674E-2</c:v>
                </c:pt>
                <c:pt idx="714" formatCode="0.00%">
                  <c:v>8.5372207343612061E-2</c:v>
                </c:pt>
                <c:pt idx="715" formatCode="0.00%">
                  <c:v>8.6467732174327683E-2</c:v>
                </c:pt>
                <c:pt idx="716" formatCode="0.00%">
                  <c:v>8.8801613680727476E-2</c:v>
                </c:pt>
                <c:pt idx="717" formatCode="0.00%">
                  <c:v>8.7013117125057216E-2</c:v>
                </c:pt>
                <c:pt idx="718" formatCode="0.00%">
                  <c:v>8.4275060630164322E-2</c:v>
                </c:pt>
                <c:pt idx="719" formatCode="0.00%">
                  <c:v>8.2828141103072239E-2</c:v>
                </c:pt>
                <c:pt idx="720" formatCode="0.00%">
                  <c:v>8.2942086826176542E-2</c:v>
                </c:pt>
                <c:pt idx="721" formatCode="0.00%">
                  <c:v>8.1659627159448522E-2</c:v>
                </c:pt>
                <c:pt idx="722" formatCode="0.00%">
                  <c:v>8.2777090676627418E-2</c:v>
                </c:pt>
                <c:pt idx="723" formatCode="0.00%">
                  <c:v>8.4967194422839398E-2</c:v>
                </c:pt>
                <c:pt idx="724" formatCode="0.00%">
                  <c:v>8.5174167392772171E-2</c:v>
                </c:pt>
                <c:pt idx="725" formatCode="0.00%">
                  <c:v>8.28046613448854E-2</c:v>
                </c:pt>
                <c:pt idx="726" formatCode="0.00%">
                  <c:v>8.2526695194764077E-2</c:v>
                </c:pt>
                <c:pt idx="727" formatCode="0.00%">
                  <c:v>8.2201538072307789E-2</c:v>
                </c:pt>
                <c:pt idx="728" formatCode="0.00%">
                  <c:v>8.0931167426942174E-2</c:v>
                </c:pt>
                <c:pt idx="729" formatCode="0.00%">
                  <c:v>7.9785682830783466E-2</c:v>
                </c:pt>
                <c:pt idx="730" formatCode="0.00%">
                  <c:v>7.8106936536074034E-2</c:v>
                </c:pt>
                <c:pt idx="731" formatCode="0.00%">
                  <c:v>7.6325226524298184E-2</c:v>
                </c:pt>
                <c:pt idx="732" formatCode="0.00%">
                  <c:v>7.7093922394745551E-2</c:v>
                </c:pt>
                <c:pt idx="733" formatCode="0.00%">
                  <c:v>7.6151925491142025E-2</c:v>
                </c:pt>
                <c:pt idx="734" formatCode="0.00%">
                  <c:v>7.4082170527653313E-2</c:v>
                </c:pt>
                <c:pt idx="735" formatCode="0.00%">
                  <c:v>6.789698882032047E-2</c:v>
                </c:pt>
                <c:pt idx="736" formatCode="0.00%">
                  <c:v>6.0401981102453428E-2</c:v>
                </c:pt>
                <c:pt idx="737" formatCode="0.00%">
                  <c:v>5.0650804788868742E-2</c:v>
                </c:pt>
                <c:pt idx="738" formatCode="0.00%">
                  <c:v>4.3413862601269004E-2</c:v>
                </c:pt>
                <c:pt idx="739" formatCode="0.00%">
                  <c:v>3.6388373056209788E-2</c:v>
                </c:pt>
                <c:pt idx="740" formatCode="0.00%">
                  <c:v>2.9325125755949699E-2</c:v>
                </c:pt>
                <c:pt idx="741" formatCode="0.00%">
                  <c:v>2.1073179665224595E-2</c:v>
                </c:pt>
                <c:pt idx="742" formatCode="0.00%">
                  <c:v>1.3792170071297516E-2</c:v>
                </c:pt>
                <c:pt idx="743" formatCode="0.00%">
                  <c:v>6.8492910503177296E-3</c:v>
                </c:pt>
                <c:pt idx="744" formatCode="0.00%">
                  <c:v>-3.294768208903065E-3</c:v>
                </c:pt>
                <c:pt idx="745" formatCode="0.00%">
                  <c:v>-1.1898816621305208E-2</c:v>
                </c:pt>
                <c:pt idx="746" formatCode="0.00%">
                  <c:v>-1.8866681518746931E-2</c:v>
                </c:pt>
                <c:pt idx="747" formatCode="0.00%">
                  <c:v>-2.1407378531083987E-2</c:v>
                </c:pt>
                <c:pt idx="748" formatCode="0.00%">
                  <c:v>-2.1731032926351479E-2</c:v>
                </c:pt>
                <c:pt idx="749" formatCode="0.00%">
                  <c:v>-2.0600320176146436E-2</c:v>
                </c:pt>
                <c:pt idx="750" formatCode="0.00%">
                  <c:v>-2.1461480484554984E-2</c:v>
                </c:pt>
                <c:pt idx="751" formatCode="0.00%">
                  <c:v>-2.1801650556028895E-2</c:v>
                </c:pt>
                <c:pt idx="752" formatCode="0.00%">
                  <c:v>-2.1424571353811706E-2</c:v>
                </c:pt>
                <c:pt idx="753" formatCode="0.00%">
                  <c:v>-1.9180529170370275E-2</c:v>
                </c:pt>
                <c:pt idx="754" formatCode="0.00%">
                  <c:v>-1.7907060281201037E-2</c:v>
                </c:pt>
                <c:pt idx="755" formatCode="0.00%">
                  <c:v>-1.6254279068727784E-2</c:v>
                </c:pt>
                <c:pt idx="756" formatCode="0.00%">
                  <c:v>-1.303802711462132E-2</c:v>
                </c:pt>
                <c:pt idx="757" formatCode="0.00%">
                  <c:v>-7.8772003751159669E-3</c:v>
                </c:pt>
                <c:pt idx="758" formatCode="0.00%">
                  <c:v>-3.1125881306098835E-3</c:v>
                </c:pt>
                <c:pt idx="759" formatCode="0.00%">
                  <c:v>4.933736130225963E-4</c:v>
                </c:pt>
                <c:pt idx="760" formatCode="0.00%">
                  <c:v>6.2879640495658862E-3</c:v>
                </c:pt>
                <c:pt idx="761" formatCode="0.00%">
                  <c:v>1.3264096523867286E-2</c:v>
                </c:pt>
                <c:pt idx="762" formatCode="0.00%">
                  <c:v>2.0156516638563104E-2</c:v>
                </c:pt>
                <c:pt idx="763" formatCode="0.00%">
                  <c:v>2.6688884871425289E-2</c:v>
                </c:pt>
                <c:pt idx="764" formatCode="0.00%">
                  <c:v>3.2213727595557407E-2</c:v>
                </c:pt>
                <c:pt idx="765" formatCode="0.00%">
                  <c:v>3.8480235335797142E-2</c:v>
                </c:pt>
                <c:pt idx="766" formatCode="0.00%">
                  <c:v>4.4767027068819409E-2</c:v>
                </c:pt>
                <c:pt idx="767" formatCode="0.00%">
                  <c:v>5.038752731156726E-2</c:v>
                </c:pt>
                <c:pt idx="768" formatCode="0.00%">
                  <c:v>5.7701580897054683E-2</c:v>
                </c:pt>
                <c:pt idx="769" formatCode="0.00%">
                  <c:v>6.501067529528215E-2</c:v>
                </c:pt>
                <c:pt idx="770" formatCode="0.00%">
                  <c:v>7.2647604501872465E-2</c:v>
                </c:pt>
                <c:pt idx="771" formatCode="0.00%">
                  <c:v>7.9897481681106886E-2</c:v>
                </c:pt>
                <c:pt idx="772" formatCode="0.00%">
                  <c:v>8.6318563607526322E-2</c:v>
                </c:pt>
                <c:pt idx="773" formatCode="0.00%">
                  <c:v>9.0826347195849033E-2</c:v>
                </c:pt>
                <c:pt idx="774" formatCode="0.00%">
                  <c:v>9.3836250417925759E-2</c:v>
                </c:pt>
                <c:pt idx="775" formatCode="0.00%">
                  <c:v>9.7755846689444148E-2</c:v>
                </c:pt>
                <c:pt idx="776" formatCode="0.00%">
                  <c:v>0.10239588143095535</c:v>
                </c:pt>
                <c:pt idx="777" formatCode="0.00%">
                  <c:v>0.10514038328846631</c:v>
                </c:pt>
                <c:pt idx="778" formatCode="0.00%">
                  <c:v>0.10728433776310453</c:v>
                </c:pt>
                <c:pt idx="779" formatCode="0.00%">
                  <c:v>0.10896865838057668</c:v>
                </c:pt>
                <c:pt idx="780" formatCode="0.00%">
                  <c:v>0.10887624519710304</c:v>
                </c:pt>
                <c:pt idx="781" formatCode="0.00%">
                  <c:v>0.10706767139165851</c:v>
                </c:pt>
                <c:pt idx="782" formatCode="0.00%">
                  <c:v>0.10404834114675721</c:v>
                </c:pt>
                <c:pt idx="783" formatCode="0.00%">
                  <c:v>0.10242993142082857</c:v>
                </c:pt>
                <c:pt idx="784" formatCode="0.00%">
                  <c:v>9.906954530719525E-2</c:v>
                </c:pt>
                <c:pt idx="785" formatCode="0.00%">
                  <c:v>9.6664496417169676E-2</c:v>
                </c:pt>
                <c:pt idx="786" formatCode="0.00%">
                  <c:v>9.4667019107270933E-2</c:v>
                </c:pt>
                <c:pt idx="787" formatCode="0.00%">
                  <c:v>8.9549264726064504E-2</c:v>
                </c:pt>
                <c:pt idx="788" formatCode="0.00%">
                  <c:v>8.4411377819141764E-2</c:v>
                </c:pt>
                <c:pt idx="789" formatCode="0.00%">
                  <c:v>7.8921325450401314E-2</c:v>
                </c:pt>
                <c:pt idx="790" formatCode="0.00%">
                  <c:v>7.3625511094671747E-2</c:v>
                </c:pt>
                <c:pt idx="791" formatCode="0.00%">
                  <c:v>6.9454801482355055E-2</c:v>
                </c:pt>
                <c:pt idx="792" formatCode="0.00%">
                  <c:v>6.7033721979198768E-2</c:v>
                </c:pt>
                <c:pt idx="793" formatCode="0.00%">
                  <c:v>6.4829038108443982E-2</c:v>
                </c:pt>
                <c:pt idx="794" formatCode="0.00%">
                  <c:v>6.5106143786713533E-2</c:v>
                </c:pt>
                <c:pt idx="795" formatCode="0.00%">
                  <c:v>6.5843723425855982E-2</c:v>
                </c:pt>
                <c:pt idx="796" formatCode="0.00%">
                  <c:v>6.6733211199736742E-2</c:v>
                </c:pt>
                <c:pt idx="797" formatCode="0.00%">
                  <c:v>6.8838669237165639E-2</c:v>
                </c:pt>
                <c:pt idx="798" formatCode="0.00%">
                  <c:v>7.0414338590567338E-2</c:v>
                </c:pt>
                <c:pt idx="799" formatCode="0.00%">
                  <c:v>7.708005573263832E-2</c:v>
                </c:pt>
                <c:pt idx="800" formatCode="0.00%">
                  <c:v>8.3280507078022037E-2</c:v>
                </c:pt>
                <c:pt idx="801" formatCode="0.00%">
                  <c:v>8.7788045861643349E-2</c:v>
                </c:pt>
                <c:pt idx="802" formatCode="0.00%">
                  <c:v>9.3776858247239137E-2</c:v>
                </c:pt>
                <c:pt idx="803" formatCode="0.00%">
                  <c:v>9.9564293952755456E-2</c:v>
                </c:pt>
                <c:pt idx="804" formatCode="0.00%">
                  <c:v>0.1036847727226764</c:v>
                </c:pt>
                <c:pt idx="805" formatCode="0.00%">
                  <c:v>0.10746948126644873</c:v>
                </c:pt>
                <c:pt idx="806" formatCode="0.00%">
                  <c:v>0.1079491521733158</c:v>
                </c:pt>
                <c:pt idx="807" formatCode="0.00%">
                  <c:v>0.10911943593301787</c:v>
                </c:pt>
                <c:pt idx="808" formatCode="0.00%">
                  <c:v>0.11211545050733074</c:v>
                </c:pt>
                <c:pt idx="809" formatCode="0.00%">
                  <c:v>0.11308652760480031</c:v>
                </c:pt>
                <c:pt idx="810" formatCode="0.00%">
                  <c:v>0.11348304266815656</c:v>
                </c:pt>
                <c:pt idx="811" formatCode="0.00%">
                  <c:v>0.11480971617435531</c:v>
                </c:pt>
                <c:pt idx="812" formatCode="0.00%">
                  <c:v>0.11444248208199448</c:v>
                </c:pt>
                <c:pt idx="813" formatCode="0.00%">
                  <c:v>0.11514602821795394</c:v>
                </c:pt>
                <c:pt idx="814" formatCode="0.00%">
                  <c:v>0.11631617562737162</c:v>
                </c:pt>
                <c:pt idx="815" formatCode="0.00%">
                  <c:v>0.11557836627966034</c:v>
                </c:pt>
                <c:pt idx="816" formatCode="0.00%">
                  <c:v>0.11630352453556858</c:v>
                </c:pt>
                <c:pt idx="817" formatCode="0.00%">
                  <c:v>0.11745098563584233</c:v>
                </c:pt>
                <c:pt idx="818" formatCode="0.00%">
                  <c:v>0.12144552915954332</c:v>
                </c:pt>
                <c:pt idx="819" formatCode="0.00%">
                  <c:v>0.12295608685607329</c:v>
                </c:pt>
                <c:pt idx="820" formatCode="0.00%">
                  <c:v>0.12384042003887119</c:v>
                </c:pt>
                <c:pt idx="821" formatCode="0.00%">
                  <c:v>0.12498539452142832</c:v>
                </c:pt>
                <c:pt idx="822" formatCode="0.00%">
                  <c:v>0.12598272060737026</c:v>
                </c:pt>
                <c:pt idx="823" formatCode="0.00%">
                  <c:v>0.12468286464664602</c:v>
                </c:pt>
                <c:pt idx="824" formatCode="0.00%">
                  <c:v>0.12377481100126686</c:v>
                </c:pt>
                <c:pt idx="825" formatCode="0.00%">
                  <c:v>0.12479148013962171</c:v>
                </c:pt>
                <c:pt idx="826" formatCode="0.00%">
                  <c:v>0.12362587840792982</c:v>
                </c:pt>
                <c:pt idx="827" formatCode="0.00%">
                  <c:v>0.12295645312887027</c:v>
                </c:pt>
                <c:pt idx="828" formatCode="0.00%">
                  <c:v>0.11975321162620856</c:v>
                </c:pt>
                <c:pt idx="829" formatCode="0.00%">
                  <c:v>0.11976088793502382</c:v>
                </c:pt>
                <c:pt idx="830" formatCode="0.00%">
                  <c:v>0.11767216457057406</c:v>
                </c:pt>
                <c:pt idx="831" formatCode="0.00%">
                  <c:v>0.11413088553058603</c:v>
                </c:pt>
                <c:pt idx="832" formatCode="0.00%">
                  <c:v>0.11102083035810484</c:v>
                </c:pt>
                <c:pt idx="833" formatCode="0.00%">
                  <c:v>0.10859671655218106</c:v>
                </c:pt>
                <c:pt idx="834" formatCode="0.00%">
                  <c:v>0.10874482554186171</c:v>
                </c:pt>
                <c:pt idx="835" formatCode="0.00%">
                  <c:v>0.10716779480573146</c:v>
                </c:pt>
                <c:pt idx="836" formatCode="0.00%">
                  <c:v>0.10728136110922182</c:v>
                </c:pt>
                <c:pt idx="837" formatCode="0.00%">
                  <c:v>0.10555865513166474</c:v>
                </c:pt>
                <c:pt idx="838" formatCode="0.00%">
                  <c:v>0.10595790140748895</c:v>
                </c:pt>
                <c:pt idx="839" formatCode="0.00%">
                  <c:v>0.10772507620401051</c:v>
                </c:pt>
                <c:pt idx="840" formatCode="0.00%">
                  <c:v>0.11155963674463276</c:v>
                </c:pt>
                <c:pt idx="841" formatCode="0.00%">
                  <c:v>0.11352292653290386</c:v>
                </c:pt>
                <c:pt idx="842" formatCode="0.00%">
                  <c:v>0.1170317123394502</c:v>
                </c:pt>
                <c:pt idx="843" formatCode="0.00%">
                  <c:v>0.12165220001123767</c:v>
                </c:pt>
                <c:pt idx="844" formatCode="0.00%">
                  <c:v>0.12482334856406907</c:v>
                </c:pt>
                <c:pt idx="845" formatCode="0.00%">
                  <c:v>0.12784052407918312</c:v>
                </c:pt>
                <c:pt idx="846" formatCode="0.00%">
                  <c:v>0.1282901121616018</c:v>
                </c:pt>
                <c:pt idx="847" formatCode="0.00%">
                  <c:v>0.13061703453958939</c:v>
                </c:pt>
                <c:pt idx="848" formatCode="0.00%">
                  <c:v>0.13289974371015467</c:v>
                </c:pt>
                <c:pt idx="849" formatCode="0.00%">
                  <c:v>0.13678364688826394</c:v>
                </c:pt>
                <c:pt idx="850" formatCode="0.00%">
                  <c:v>0.13767468847931519</c:v>
                </c:pt>
                <c:pt idx="851" formatCode="0.00%">
                  <c:v>0.13974036028140846</c:v>
                </c:pt>
                <c:pt idx="852" formatCode="0.00%">
                  <c:v>0.14134046802099354</c:v>
                </c:pt>
                <c:pt idx="853" formatCode="0.00%">
                  <c:v>0.14271370085739798</c:v>
                </c:pt>
                <c:pt idx="854" formatCode="0.00%">
                  <c:v>0.14274242809831228</c:v>
                </c:pt>
                <c:pt idx="855" formatCode="0.00%">
                  <c:v>0.14357377690627415</c:v>
                </c:pt>
                <c:pt idx="856" formatCode="0.00%">
                  <c:v>0.14683347529540969</c:v>
                </c:pt>
                <c:pt idx="857" formatCode="0.00%">
                  <c:v>0.14974027647984167</c:v>
                </c:pt>
                <c:pt idx="858" formatCode="0.00%">
                  <c:v>0.15462681713413962</c:v>
                </c:pt>
                <c:pt idx="859" formatCode="0.00%">
                  <c:v>0.15757045480031562</c:v>
                </c:pt>
                <c:pt idx="860" formatCode="0.00%">
                  <c:v>0.15969527257613536</c:v>
                </c:pt>
                <c:pt idx="861" formatCode="0.00%">
                  <c:v>0.16137870532937115</c:v>
                </c:pt>
                <c:pt idx="862" formatCode="0.00%">
                  <c:v>0.16500992748367782</c:v>
                </c:pt>
                <c:pt idx="863" formatCode="0.00%">
                  <c:v>0.16642445648819582</c:v>
                </c:pt>
                <c:pt idx="864" formatCode="0.00%">
                  <c:v>0.16755742561702647</c:v>
                </c:pt>
                <c:pt idx="865" formatCode="0.00%">
                  <c:v>0.1678472807800071</c:v>
                </c:pt>
                <c:pt idx="866" formatCode="0.00%">
                  <c:v>0.16962996137001296</c:v>
                </c:pt>
                <c:pt idx="867" formatCode="0.00%">
                  <c:v>0.16953563937089022</c:v>
                </c:pt>
                <c:pt idx="868" formatCode="0.00%">
                  <c:v>0.16927871452807008</c:v>
                </c:pt>
                <c:pt idx="869" formatCode="0.00%">
                  <c:v>0.169923323178506</c:v>
                </c:pt>
                <c:pt idx="870" formatCode="0.00%">
                  <c:v>0.16865514967400586</c:v>
                </c:pt>
                <c:pt idx="871" formatCode="0.00%">
                  <c:v>0.16613757511979133</c:v>
                </c:pt>
                <c:pt idx="872" formatCode="0.00%">
                  <c:v>0.1647661891285086</c:v>
                </c:pt>
                <c:pt idx="873" formatCode="0.00%">
                  <c:v>0.16272729816270459</c:v>
                </c:pt>
                <c:pt idx="874" formatCode="0.00%">
                  <c:v>0.15939670829043395</c:v>
                </c:pt>
                <c:pt idx="875" formatCode="0.00%">
                  <c:v>0.15654767629045252</c:v>
                </c:pt>
                <c:pt idx="876" formatCode="0.00%">
                  <c:v>0.15415784403638888</c:v>
                </c:pt>
                <c:pt idx="877" formatCode="0.00%">
                  <c:v>0.15330625256098807</c:v>
                </c:pt>
                <c:pt idx="878" formatCode="0.00%">
                  <c:v>0.15091662542063644</c:v>
                </c:pt>
                <c:pt idx="879" formatCode="0.00%">
                  <c:v>0.14896755525672134</c:v>
                </c:pt>
                <c:pt idx="880" formatCode="0.00%">
                  <c:v>0.14500396572754282</c:v>
                </c:pt>
                <c:pt idx="881" formatCode="0.00%">
                  <c:v>0.1399726408290396</c:v>
                </c:pt>
                <c:pt idx="882" formatCode="0.00%">
                  <c:v>0.13628251763233967</c:v>
                </c:pt>
                <c:pt idx="883" formatCode="0.00%">
                  <c:v>0.13507052512173412</c:v>
                </c:pt>
                <c:pt idx="884" formatCode="0.00%">
                  <c:v>0.13167879887370892</c:v>
                </c:pt>
                <c:pt idx="885" formatCode="0.00%">
                  <c:v>0.12918502807806731</c:v>
                </c:pt>
                <c:pt idx="886" formatCode="0.00%">
                  <c:v>0.12979193090782504</c:v>
                </c:pt>
                <c:pt idx="887" formatCode="0.00%">
                  <c:v>0.12916050246633692</c:v>
                </c:pt>
                <c:pt idx="888" formatCode="0.00%">
                  <c:v>0.1266759992578379</c:v>
                </c:pt>
                <c:pt idx="889" formatCode="0.00%">
                  <c:v>0.12300466435671198</c:v>
                </c:pt>
                <c:pt idx="890" formatCode="0.00%">
                  <c:v>0.11887903485150209</c:v>
                </c:pt>
                <c:pt idx="891" formatCode="0.00%">
                  <c:v>0.11427747720543779</c:v>
                </c:pt>
                <c:pt idx="892" formatCode="0.00%">
                  <c:v>0.11047246287227441</c:v>
                </c:pt>
                <c:pt idx="893" formatCode="0.00%">
                  <c:v>0.10871740880146619</c:v>
                </c:pt>
                <c:pt idx="894" formatCode="0.00%">
                  <c:v>0.10662211848994296</c:v>
                </c:pt>
                <c:pt idx="895" formatCode="0.00%">
                  <c:v>0.10378861975058684</c:v>
                </c:pt>
                <c:pt idx="896" formatCode="0.00%">
                  <c:v>0.10051880177449823</c:v>
                </c:pt>
                <c:pt idx="897" formatCode="0.00%">
                  <c:v>9.6433424732779383E-2</c:v>
                </c:pt>
                <c:pt idx="898" formatCode="0.00%">
                  <c:v>8.9497953657518892E-2</c:v>
                </c:pt>
                <c:pt idx="899" formatCode="0.00%">
                  <c:v>8.4053329648108521E-2</c:v>
                </c:pt>
                <c:pt idx="900" formatCode="0.00%">
                  <c:v>7.9038546936219811E-2</c:v>
                </c:pt>
                <c:pt idx="901" formatCode="0.00%">
                  <c:v>7.4587189810596533E-2</c:v>
                </c:pt>
                <c:pt idx="902" formatCode="0.00%">
                  <c:v>7.1000620359917388E-2</c:v>
                </c:pt>
                <c:pt idx="903" formatCode="0.00%">
                  <c:v>6.8761961918586412E-2</c:v>
                </c:pt>
                <c:pt idx="904" formatCode="0.00%">
                  <c:v>6.6498870573256985E-2</c:v>
                </c:pt>
                <c:pt idx="905" formatCode="0.00%">
                  <c:v>6.3893093220857899E-2</c:v>
                </c:pt>
                <c:pt idx="906" formatCode="0.00%">
                  <c:v>6.296468624929763E-2</c:v>
                </c:pt>
                <c:pt idx="907" formatCode="0.00%">
                  <c:v>6.0036288144692751E-2</c:v>
                </c:pt>
                <c:pt idx="908" formatCode="0.00%">
                  <c:v>6.3127884053594041E-2</c:v>
                </c:pt>
                <c:pt idx="909" formatCode="0.00%">
                  <c:v>6.7216896757551492E-2</c:v>
                </c:pt>
                <c:pt idx="910" formatCode="0.00%">
                  <c:v>7.3544815827045529E-2</c:v>
                </c:pt>
                <c:pt idx="911" formatCode="0.00%">
                  <c:v>8.0397200884233744E-2</c:v>
                </c:pt>
                <c:pt idx="912" formatCode="0.00%">
                  <c:v>8.6959199269501131E-2</c:v>
                </c:pt>
                <c:pt idx="913" formatCode="0.00%">
                  <c:v>9.3983151592285985E-2</c:v>
                </c:pt>
                <c:pt idx="914" formatCode="0.00%">
                  <c:v>0.10186741206544303</c:v>
                </c:pt>
                <c:pt idx="915" formatCode="0.00%">
                  <c:v>0.10956997175541816</c:v>
                </c:pt>
                <c:pt idx="916" formatCode="0.00%">
                  <c:v>0.11733877992333586</c:v>
                </c:pt>
                <c:pt idx="917" formatCode="0.00%">
                  <c:v>0.12549194652368034</c:v>
                </c:pt>
                <c:pt idx="918" formatCode="0.00%">
                  <c:v>0.13169229401302562</c:v>
                </c:pt>
                <c:pt idx="919" formatCode="0.00%">
                  <c:v>0.14053186708399568</c:v>
                </c:pt>
                <c:pt idx="920" formatCode="0.00%">
                  <c:v>0.14516103460791396</c:v>
                </c:pt>
                <c:pt idx="921" formatCode="0.00%">
                  <c:v>0.14928273311221285</c:v>
                </c:pt>
                <c:pt idx="922" formatCode="0.00%">
                  <c:v>0.1524516729343488</c:v>
                </c:pt>
                <c:pt idx="923" formatCode="0.00%">
                  <c:v>0.15624516696543744</c:v>
                </c:pt>
                <c:pt idx="924" formatCode="0.00%">
                  <c:v>0.16142910138681921</c:v>
                </c:pt>
                <c:pt idx="925" formatCode="0.00%">
                  <c:v>0.16689859882283065</c:v>
                </c:pt>
                <c:pt idx="926" formatCode="0.00%">
                  <c:v>0.17036213123338051</c:v>
                </c:pt>
                <c:pt idx="927" formatCode="0.00%">
                  <c:v>0.17292255268668844</c:v>
                </c:pt>
                <c:pt idx="928" formatCode="0.00%">
                  <c:v>0.17677411372777452</c:v>
                </c:pt>
                <c:pt idx="929" formatCode="0.00%">
                  <c:v>0.17874664128819173</c:v>
                </c:pt>
                <c:pt idx="930" formatCode="0.00%">
                  <c:v>0.18173950862700838</c:v>
                </c:pt>
                <c:pt idx="931" formatCode="0.00%">
                  <c:v>0.18398175277147022</c:v>
                </c:pt>
                <c:pt idx="932" formatCode="0.00%">
                  <c:v>0.18463586937945831</c:v>
                </c:pt>
                <c:pt idx="933" formatCode="0.00%">
                  <c:v>0.18560328857230113</c:v>
                </c:pt>
                <c:pt idx="934" formatCode="0.00%">
                  <c:v>0.18335048744395177</c:v>
                </c:pt>
                <c:pt idx="935" formatCode="0.00%">
                  <c:v>0.17887678572969778</c:v>
                </c:pt>
                <c:pt idx="936" formatCode="0.00%">
                  <c:v>0.1753542475477754</c:v>
                </c:pt>
                <c:pt idx="937" formatCode="0.00%">
                  <c:v>0.17047193912620329</c:v>
                </c:pt>
                <c:pt idx="938" formatCode="0.00%">
                  <c:v>0.16631249511586321</c:v>
                </c:pt>
                <c:pt idx="939" formatCode="0.00%">
                  <c:v>0.16180996062105479</c:v>
                </c:pt>
                <c:pt idx="940" formatCode="0.00%">
                  <c:v>0.15729506741974064</c:v>
                </c:pt>
                <c:pt idx="941" formatCode="0.00%">
                  <c:v>0.15309352313971614</c:v>
                </c:pt>
                <c:pt idx="942" formatCode="0.00%">
                  <c:v>0.14729253117665597</c:v>
                </c:pt>
                <c:pt idx="943" formatCode="0.00%">
                  <c:v>0.14047605265540564</c:v>
                </c:pt>
                <c:pt idx="944" formatCode="0.00%">
                  <c:v>0.13582225051314833</c:v>
                </c:pt>
                <c:pt idx="945" formatCode="0.00%">
                  <c:v>0.12799873282310248</c:v>
                </c:pt>
                <c:pt idx="946" formatCode="0.00%">
                  <c:v>0.12238452687292911</c:v>
                </c:pt>
                <c:pt idx="947" formatCode="0.00%">
                  <c:v>0.11841409935812708</c:v>
                </c:pt>
                <c:pt idx="948" formatCode="0.00%">
                  <c:v>0.11385465272016493</c:v>
                </c:pt>
                <c:pt idx="949" formatCode="0.00%">
                  <c:v>0.10773356449929095</c:v>
                </c:pt>
                <c:pt idx="950" formatCode="0.00%">
                  <c:v>0.10095615848469519</c:v>
                </c:pt>
                <c:pt idx="951" formatCode="0.00%">
                  <c:v>9.7953877730763139E-2</c:v>
                </c:pt>
                <c:pt idx="952" formatCode="0.00%">
                  <c:v>9.4203415766287435E-2</c:v>
                </c:pt>
                <c:pt idx="953" formatCode="0.00%">
                  <c:v>9.1537722744567063E-2</c:v>
                </c:pt>
                <c:pt idx="954" formatCode="0.00%">
                  <c:v>8.8437508027323863E-2</c:v>
                </c:pt>
                <c:pt idx="955" formatCode="0.00%">
                  <c:v>8.4571921457440302E-2</c:v>
                </c:pt>
                <c:pt idx="956" formatCode="0.00%">
                  <c:v>8.0990123819211224E-2</c:v>
                </c:pt>
                <c:pt idx="957" formatCode="0.00%">
                  <c:v>7.7980462878964873E-2</c:v>
                </c:pt>
                <c:pt idx="958" formatCode="0.00%">
                  <c:v>7.5785947847929025E-2</c:v>
                </c:pt>
                <c:pt idx="959" formatCode="0.00%">
                  <c:v>7.252964354692204E-2</c:v>
                </c:pt>
                <c:pt idx="960" formatCode="0.00%">
                  <c:v>6.8461335636668785E-2</c:v>
                </c:pt>
                <c:pt idx="961" formatCode="0.00%">
                  <c:v>6.4121705357681025E-2</c:v>
                </c:pt>
                <c:pt idx="962" formatCode="0.00%">
                  <c:v>6.1512201736188432E-2</c:v>
                </c:pt>
                <c:pt idx="963" formatCode="0.00%">
                  <c:v>5.5319409460439006E-2</c:v>
                </c:pt>
                <c:pt idx="964" formatCode="0.00%">
                  <c:v>4.9759481512070769E-2</c:v>
                </c:pt>
                <c:pt idx="965" formatCode="0.00%">
                  <c:v>4.2260010194263176E-2</c:v>
                </c:pt>
                <c:pt idx="966" formatCode="0.00%">
                  <c:v>3.414781312077797E-2</c:v>
                </c:pt>
                <c:pt idx="967" formatCode="0.00%">
                  <c:v>2.6660154778578526E-2</c:v>
                </c:pt>
                <c:pt idx="968" formatCode="0.00%">
                  <c:v>1.8768537615434955E-2</c:v>
                </c:pt>
                <c:pt idx="969" formatCode="0.00%">
                  <c:v>1.2003505923618096E-2</c:v>
                </c:pt>
                <c:pt idx="970" formatCode="0.00%">
                  <c:v>6.6769417040664081E-3</c:v>
                </c:pt>
                <c:pt idx="971" formatCode="0.00%">
                  <c:v>9.1507408552682357E-4</c:v>
                </c:pt>
                <c:pt idx="972" formatCode="0.00%">
                  <c:v>-2.8507434975024726E-3</c:v>
                </c:pt>
                <c:pt idx="973" formatCode="0.00%">
                  <c:v>-5.6719679778192145E-3</c:v>
                </c:pt>
                <c:pt idx="974" formatCode="0.00%">
                  <c:v>-1.0123407328134992E-2</c:v>
                </c:pt>
                <c:pt idx="975" formatCode="0.00%">
                  <c:v>-1.2899875463178723E-2</c:v>
                </c:pt>
                <c:pt idx="976" formatCode="0.00%">
                  <c:v>-1.6798667199992345E-2</c:v>
                </c:pt>
                <c:pt idx="977" formatCode="0.00%">
                  <c:v>-2.0892917821068502E-2</c:v>
                </c:pt>
                <c:pt idx="978" formatCode="0.00%">
                  <c:v>-2.3196941653705894E-2</c:v>
                </c:pt>
                <c:pt idx="979" formatCode="0.00%">
                  <c:v>-2.1917206497098718E-2</c:v>
                </c:pt>
                <c:pt idx="980" formatCode="0.00%">
                  <c:v>-2.0848398689902514E-2</c:v>
                </c:pt>
                <c:pt idx="981" formatCode="0.00%">
                  <c:v>-1.9478406053720976E-2</c:v>
                </c:pt>
                <c:pt idx="982" formatCode="0.00%">
                  <c:v>-2.0132629345282149E-2</c:v>
                </c:pt>
                <c:pt idx="983" formatCode="0.00%">
                  <c:v>-1.9753999878396433E-2</c:v>
                </c:pt>
                <c:pt idx="984" formatCode="0.00%">
                  <c:v>-2.0004466489690231E-2</c:v>
                </c:pt>
                <c:pt idx="985" formatCode="0.00%">
                  <c:v>-1.9648274908318442E-2</c:v>
                </c:pt>
                <c:pt idx="986" formatCode="0.00%">
                  <c:v>-1.9129027903233009E-2</c:v>
                </c:pt>
                <c:pt idx="987" formatCode="0.00%">
                  <c:v>-1.7689890759488125E-2</c:v>
                </c:pt>
                <c:pt idx="988" formatCode="0.00%">
                  <c:v>-1.8194997557758441E-2</c:v>
                </c:pt>
                <c:pt idx="989" formatCode="0.00%">
                  <c:v>-1.7088071238423153E-2</c:v>
                </c:pt>
                <c:pt idx="990" formatCode="0.00%">
                  <c:v>-1.6947760021824965E-2</c:v>
                </c:pt>
                <c:pt idx="991" formatCode="0.00%">
                  <c:v>-1.9816903469963898E-2</c:v>
                </c:pt>
                <c:pt idx="992" formatCode="0.00%">
                  <c:v>-2.3009348484180903E-2</c:v>
                </c:pt>
                <c:pt idx="993" formatCode="0.00%">
                  <c:v>-2.6954035800240694E-2</c:v>
                </c:pt>
                <c:pt idx="994" formatCode="0.00%">
                  <c:v>-3.1587408672015371E-2</c:v>
                </c:pt>
                <c:pt idx="995" formatCode="0.00%">
                  <c:v>-3.7051172115989295E-2</c:v>
                </c:pt>
                <c:pt idx="996" formatCode="0.00%">
                  <c:v>-4.4102458514990617E-2</c:v>
                </c:pt>
                <c:pt idx="997" formatCode="0.00%">
                  <c:v>-5.0628559575664589E-2</c:v>
                </c:pt>
                <c:pt idx="998" formatCode="0.00%">
                  <c:v>-5.7529740954528119E-2</c:v>
                </c:pt>
                <c:pt idx="999" formatCode="0.00%">
                  <c:v>-6.714216486230673E-2</c:v>
                </c:pt>
                <c:pt idx="1000" formatCode="0.00%">
                  <c:v>-7.5475128828397908E-2</c:v>
                </c:pt>
                <c:pt idx="1001" formatCode="0.00%">
                  <c:v>-8.4435462386721172E-2</c:v>
                </c:pt>
                <c:pt idx="1002" formatCode="0.00%">
                  <c:v>-9.2529741141438193E-2</c:v>
                </c:pt>
                <c:pt idx="1003" formatCode="0.00%">
                  <c:v>-9.9975119586951933E-2</c:v>
                </c:pt>
                <c:pt idx="1004" formatCode="0.00%">
                  <c:v>-0.10746793298637736</c:v>
                </c:pt>
                <c:pt idx="1005" formatCode="0.00%">
                  <c:v>-0.11413728841583526</c:v>
                </c:pt>
                <c:pt idx="1006" formatCode="0.00%">
                  <c:v>-0.12115718922204277</c:v>
                </c:pt>
                <c:pt idx="1007" formatCode="0.00%">
                  <c:v>-0.12829701831467466</c:v>
                </c:pt>
                <c:pt idx="1008" formatCode="0.00%">
                  <c:v>-0.13432007434053883</c:v>
                </c:pt>
                <c:pt idx="1009" formatCode="0.00%">
                  <c:v>-0.1413348543985804</c:v>
                </c:pt>
                <c:pt idx="1010" formatCode="0.00%">
                  <c:v>-0.14718551311483496</c:v>
                </c:pt>
                <c:pt idx="1011" formatCode="0.00%">
                  <c:v>-0.15157983263138652</c:v>
                </c:pt>
                <c:pt idx="1012" formatCode="0.00%">
                  <c:v>-0.15434736097789281</c:v>
                </c:pt>
                <c:pt idx="1013" formatCode="0.00%">
                  <c:v>-0.15813703023496628</c:v>
                </c:pt>
                <c:pt idx="1014" formatCode="0.00%">
                  <c:v>-0.16304157898961658</c:v>
                </c:pt>
                <c:pt idx="1015" formatCode="0.00%">
                  <c:v>-0.16698275897971315</c:v>
                </c:pt>
                <c:pt idx="1016" formatCode="0.00%">
                  <c:v>-0.17155166149146173</c:v>
                </c:pt>
                <c:pt idx="1017" formatCode="0.00%">
                  <c:v>-0.17574818102664946</c:v>
                </c:pt>
                <c:pt idx="1018" formatCode="0.00%">
                  <c:v>-0.1793389057093514</c:v>
                </c:pt>
                <c:pt idx="1019" formatCode="0.00%">
                  <c:v>-0.18252580159075349</c:v>
                </c:pt>
                <c:pt idx="1020" formatCode="0.00%">
                  <c:v>-0.18543185997714151</c:v>
                </c:pt>
                <c:pt idx="1021" formatCode="0.00%">
                  <c:v>-0.18708997820828566</c:v>
                </c:pt>
                <c:pt idx="1022" formatCode="0.00%">
                  <c:v>-0.18841114763116829</c:v>
                </c:pt>
                <c:pt idx="1023" formatCode="0.00%">
                  <c:v>-0.19004381501904222</c:v>
                </c:pt>
                <c:pt idx="1024" formatCode="0.00%">
                  <c:v>-0.19195888071047085</c:v>
                </c:pt>
                <c:pt idx="1025" formatCode="0.00%">
                  <c:v>-0.19327168002402062</c:v>
                </c:pt>
                <c:pt idx="1026" formatCode="0.00%">
                  <c:v>-0.19418768714679391</c:v>
                </c:pt>
                <c:pt idx="1027" formatCode="0.00%">
                  <c:v>-0.19362916218379222</c:v>
                </c:pt>
                <c:pt idx="1028" formatCode="0.00%">
                  <c:v>-0.19454096690324563</c:v>
                </c:pt>
                <c:pt idx="1029" formatCode="0.00%">
                  <c:v>-0.19497773460585455</c:v>
                </c:pt>
                <c:pt idx="1030" formatCode="0.00%">
                  <c:v>-0.19524337424347482</c:v>
                </c:pt>
                <c:pt idx="1031" formatCode="0.00%">
                  <c:v>-0.19599494350685531</c:v>
                </c:pt>
                <c:pt idx="1032" formatCode="0.00%">
                  <c:v>-0.19643109504798095</c:v>
                </c:pt>
                <c:pt idx="1033" formatCode="0.00%">
                  <c:v>-0.19648129406066461</c:v>
                </c:pt>
                <c:pt idx="1034" formatCode="0.00%">
                  <c:v>-0.19750228920796409</c:v>
                </c:pt>
                <c:pt idx="1035" formatCode="0.00%">
                  <c:v>-0.19925412490579464</c:v>
                </c:pt>
                <c:pt idx="1036" formatCode="0.00%">
                  <c:v>-0.20185516641728318</c:v>
                </c:pt>
                <c:pt idx="1037" formatCode="0.00%">
                  <c:v>-0.20351322669219563</c:v>
                </c:pt>
                <c:pt idx="1038" formatCode="0.00%">
                  <c:v>-0.20442998627017273</c:v>
                </c:pt>
                <c:pt idx="1039" formatCode="0.00%">
                  <c:v>-0.20707410039995855</c:v>
                </c:pt>
                <c:pt idx="1040" formatCode="0.00%">
                  <c:v>-0.20848497699497459</c:v>
                </c:pt>
                <c:pt idx="1041" formatCode="0.00%">
                  <c:v>-0.21154109802427778</c:v>
                </c:pt>
                <c:pt idx="1042" formatCode="0.00%">
                  <c:v>-0.21528900604084145</c:v>
                </c:pt>
                <c:pt idx="1043" formatCode="0.00%">
                  <c:v>-0.21800329572825994</c:v>
                </c:pt>
                <c:pt idx="1044" formatCode="0.00%">
                  <c:v>-0.22139646280713998</c:v>
                </c:pt>
                <c:pt idx="1045" formatCode="0.00%">
                  <c:v>-0.22522126109883955</c:v>
                </c:pt>
                <c:pt idx="1046" formatCode="0.00%">
                  <c:v>-0.22902845546031714</c:v>
                </c:pt>
                <c:pt idx="1047" formatCode="0.00%">
                  <c:v>-0.23269108786298087</c:v>
                </c:pt>
                <c:pt idx="1048" formatCode="0.00%">
                  <c:v>-0.235765647111707</c:v>
                </c:pt>
                <c:pt idx="1049" formatCode="0.00%">
                  <c:v>-0.23927276094083427</c:v>
                </c:pt>
                <c:pt idx="1050" formatCode="0.00%">
                  <c:v>-0.24328237867055424</c:v>
                </c:pt>
                <c:pt idx="1051" formatCode="0.00%">
                  <c:v>-0.24731805835384868</c:v>
                </c:pt>
                <c:pt idx="1052" formatCode="0.00%">
                  <c:v>-0.25068080843100748</c:v>
                </c:pt>
                <c:pt idx="1053" formatCode="0.00%">
                  <c:v>-0.25266860188451667</c:v>
                </c:pt>
                <c:pt idx="1054" formatCode="0.00%">
                  <c:v>-0.25456471719912299</c:v>
                </c:pt>
                <c:pt idx="1055" formatCode="0.00%">
                  <c:v>-0.2571254292048667</c:v>
                </c:pt>
                <c:pt idx="1056" formatCode="0.00%">
                  <c:v>-0.25936663313946218</c:v>
                </c:pt>
                <c:pt idx="1057" formatCode="0.00%">
                  <c:v>-0.2617641598585867</c:v>
                </c:pt>
                <c:pt idx="1058" formatCode="0.00%">
                  <c:v>-0.26381513340405738</c:v>
                </c:pt>
                <c:pt idx="1059" formatCode="0.00%">
                  <c:v>-0.26504120326595082</c:v>
                </c:pt>
                <c:pt idx="1060" formatCode="0.00%">
                  <c:v>-0.26562070399261573</c:v>
                </c:pt>
                <c:pt idx="1061" formatCode="0.00%">
                  <c:v>-0.26570166672649598</c:v>
                </c:pt>
                <c:pt idx="1062" formatCode="0.00%">
                  <c:v>-0.26471149964855889</c:v>
                </c:pt>
                <c:pt idx="1063" formatCode="0.00%">
                  <c:v>-0.26403662493994995</c:v>
                </c:pt>
                <c:pt idx="1064" formatCode="0.00%">
                  <c:v>-0.26265636884489307</c:v>
                </c:pt>
                <c:pt idx="1065" formatCode="0.00%">
                  <c:v>-0.26173527094615223</c:v>
                </c:pt>
                <c:pt idx="1066" formatCode="0.00%">
                  <c:v>-0.2600118224715986</c:v>
                </c:pt>
                <c:pt idx="1067" formatCode="0.00%">
                  <c:v>-0.25773736530079361</c:v>
                </c:pt>
                <c:pt idx="1068" formatCode="0.00%">
                  <c:v>-0.25609802234241974</c:v>
                </c:pt>
                <c:pt idx="1069" formatCode="0.00%">
                  <c:v>-0.25515566043916638</c:v>
                </c:pt>
                <c:pt idx="1070" formatCode="0.00%">
                  <c:v>-0.25453899523440571</c:v>
                </c:pt>
                <c:pt idx="1071" formatCode="0.00%">
                  <c:v>-0.25447371911764216</c:v>
                </c:pt>
                <c:pt idx="1072" formatCode="0.00%">
                  <c:v>-0.25387394680403952</c:v>
                </c:pt>
                <c:pt idx="1073" formatCode="0.00%">
                  <c:v>-0.25431722843203397</c:v>
                </c:pt>
                <c:pt idx="1074" formatCode="0.00%">
                  <c:v>-0.25539915359817567</c:v>
                </c:pt>
                <c:pt idx="1075" formatCode="0.00%">
                  <c:v>-0.25774492119425074</c:v>
                </c:pt>
                <c:pt idx="1076" formatCode="0.00%">
                  <c:v>-0.26033835785588966</c:v>
                </c:pt>
                <c:pt idx="1077" formatCode="0.00%">
                  <c:v>-0.26298202840209228</c:v>
                </c:pt>
                <c:pt idx="1078" formatCode="0.00%">
                  <c:v>-0.26536831914186987</c:v>
                </c:pt>
                <c:pt idx="1079" formatCode="0.00%">
                  <c:v>-0.2684313513832407</c:v>
                </c:pt>
                <c:pt idx="1080" formatCode="0.00%">
                  <c:v>-0.270953283473784</c:v>
                </c:pt>
                <c:pt idx="1081" formatCode="0.00%">
                  <c:v>-0.27254446095084317</c:v>
                </c:pt>
                <c:pt idx="1082" formatCode="0.00%">
                  <c:v>-0.27355185042189023</c:v>
                </c:pt>
                <c:pt idx="1083" formatCode="0.00%">
                  <c:v>-0.27442942473737353</c:v>
                </c:pt>
                <c:pt idx="1084" formatCode="0.00%">
                  <c:v>-0.27621989829667593</c:v>
                </c:pt>
                <c:pt idx="1085" formatCode="0.00%">
                  <c:v>-0.27738628470483029</c:v>
                </c:pt>
                <c:pt idx="1086" formatCode="0.00%">
                  <c:v>-0.27856610066209642</c:v>
                </c:pt>
                <c:pt idx="1087" formatCode="0.00%">
                  <c:v>-0.27821838027762502</c:v>
                </c:pt>
                <c:pt idx="1088" formatCode="0.00%">
                  <c:v>-0.277972824977199</c:v>
                </c:pt>
                <c:pt idx="1089" formatCode="0.00%">
                  <c:v>-0.27776248180180108</c:v>
                </c:pt>
                <c:pt idx="1090" formatCode="0.00%">
                  <c:v>-0.27872102306043389</c:v>
                </c:pt>
                <c:pt idx="1091" formatCode="0.00%">
                  <c:v>-0.27822665783440959</c:v>
                </c:pt>
                <c:pt idx="1092" formatCode="0.00%">
                  <c:v>-0.27784972483949688</c:v>
                </c:pt>
                <c:pt idx="1093" formatCode="0.00%">
                  <c:v>-0.2779107179817033</c:v>
                </c:pt>
                <c:pt idx="1094" formatCode="0.00%">
                  <c:v>-0.2787490535010213</c:v>
                </c:pt>
                <c:pt idx="1095" formatCode="0.00%">
                  <c:v>-0.27859642601421464</c:v>
                </c:pt>
                <c:pt idx="1096" formatCode="0.00%">
                  <c:v>-0.27763650483376334</c:v>
                </c:pt>
                <c:pt idx="1097" formatCode="0.00%">
                  <c:v>-0.27547047269904312</c:v>
                </c:pt>
                <c:pt idx="1098" formatCode="0.00%">
                  <c:v>-0.27374112908613157</c:v>
                </c:pt>
                <c:pt idx="1099" formatCode="0.00%">
                  <c:v>-0.27277288867132876</c:v>
                </c:pt>
                <c:pt idx="1100" formatCode="0.00%">
                  <c:v>-0.27186965850920741</c:v>
                </c:pt>
                <c:pt idx="1101" formatCode="0.00%">
                  <c:v>-0.27079862803985566</c:v>
                </c:pt>
                <c:pt idx="1102" formatCode="0.00%">
                  <c:v>-0.26999649948127136</c:v>
                </c:pt>
                <c:pt idx="1103" formatCode="0.00%">
                  <c:v>-0.27013128419195342</c:v>
                </c:pt>
                <c:pt idx="1104" formatCode="0.00%">
                  <c:v>-0.27027156546863973</c:v>
                </c:pt>
                <c:pt idx="1105" formatCode="0.00%">
                  <c:v>-0.26951187952569955</c:v>
                </c:pt>
                <c:pt idx="1106" formatCode="0.00%">
                  <c:v>-0.2679654547059106</c:v>
                </c:pt>
                <c:pt idx="1107" formatCode="0.00%">
                  <c:v>-0.26806357368037814</c:v>
                </c:pt>
                <c:pt idx="1108" formatCode="0.00%">
                  <c:v>-0.26893714665859825</c:v>
                </c:pt>
                <c:pt idx="1109" formatCode="0.00%">
                  <c:v>-0.27080818743572066</c:v>
                </c:pt>
                <c:pt idx="1110" formatCode="0.00%">
                  <c:v>-0.27166512894849593</c:v>
                </c:pt>
                <c:pt idx="1111" formatCode="0.00%">
                  <c:v>-0.2719988910399489</c:v>
                </c:pt>
                <c:pt idx="1112" formatCode="0.00%">
                  <c:v>-0.27281601288115109</c:v>
                </c:pt>
                <c:pt idx="1113" formatCode="0.00%">
                  <c:v>-0.27362184764741215</c:v>
                </c:pt>
                <c:pt idx="1114" formatCode="0.00%">
                  <c:v>-0.27388841380202267</c:v>
                </c:pt>
                <c:pt idx="1115" formatCode="0.00%">
                  <c:v>-0.27435647961654719</c:v>
                </c:pt>
                <c:pt idx="1116" formatCode="0.00%">
                  <c:v>-0.2746060656686764</c:v>
                </c:pt>
                <c:pt idx="1117" formatCode="0.00%">
                  <c:v>-0.27638378295786969</c:v>
                </c:pt>
                <c:pt idx="1118" formatCode="0.00%">
                  <c:v>-0.27939234593707141</c:v>
                </c:pt>
                <c:pt idx="1119" formatCode="0.00%">
                  <c:v>-0.28174173107012546</c:v>
                </c:pt>
                <c:pt idx="1120" formatCode="0.00%">
                  <c:v>-0.28462585466744084</c:v>
                </c:pt>
                <c:pt idx="1121" formatCode="0.00%">
                  <c:v>-0.2884099022051686</c:v>
                </c:pt>
                <c:pt idx="1122" formatCode="0.00%">
                  <c:v>-0.29242183191332449</c:v>
                </c:pt>
                <c:pt idx="1123" formatCode="0.00%">
                  <c:v>-0.29598770160070842</c:v>
                </c:pt>
                <c:pt idx="1124" formatCode="0.00%">
                  <c:v>-0.30030901082769079</c:v>
                </c:pt>
                <c:pt idx="1125" formatCode="0.00%">
                  <c:v>-0.30446199006043007</c:v>
                </c:pt>
                <c:pt idx="1126" formatCode="0.00%">
                  <c:v>-0.30875159687572529</c:v>
                </c:pt>
                <c:pt idx="1127" formatCode="0.00%">
                  <c:v>-0.31270178787163783</c:v>
                </c:pt>
                <c:pt idx="1128" formatCode="0.00%">
                  <c:v>-0.31684901259683007</c:v>
                </c:pt>
                <c:pt idx="1129" formatCode="0.00%">
                  <c:v>-0.31951058927542175</c:v>
                </c:pt>
                <c:pt idx="1130" formatCode="0.00%">
                  <c:v>-0.32047107693064614</c:v>
                </c:pt>
                <c:pt idx="1131" formatCode="0.00%">
                  <c:v>-0.32114630682143397</c:v>
                </c:pt>
                <c:pt idx="1132" formatCode="0.00%">
                  <c:v>-0.32047640673256306</c:v>
                </c:pt>
                <c:pt idx="1133" formatCode="0.00%">
                  <c:v>-0.31803906564068118</c:v>
                </c:pt>
                <c:pt idx="1134" formatCode="0.00%">
                  <c:v>-0.31569795143333557</c:v>
                </c:pt>
                <c:pt idx="1135" formatCode="0.00%">
                  <c:v>-0.31395791840760678</c:v>
                </c:pt>
                <c:pt idx="1136" formatCode="0.00%">
                  <c:v>-0.31078712080056481</c:v>
                </c:pt>
                <c:pt idx="1137" formatCode="0.00%">
                  <c:v>-0.30786748250583662</c:v>
                </c:pt>
                <c:pt idx="1138" formatCode="0.00%">
                  <c:v>-0.30320415875184437</c:v>
                </c:pt>
                <c:pt idx="1139" formatCode="0.00%">
                  <c:v>-0.29804019168442442</c:v>
                </c:pt>
                <c:pt idx="1140" formatCode="0.00%">
                  <c:v>-0.29248538718677186</c:v>
                </c:pt>
                <c:pt idx="1141" formatCode="0.00%">
                  <c:v>-0.28720213215352941</c:v>
                </c:pt>
                <c:pt idx="1142" formatCode="0.00%">
                  <c:v>-0.28231556615638342</c:v>
                </c:pt>
                <c:pt idx="1143" formatCode="0.00%">
                  <c:v>-0.27798125108462735</c:v>
                </c:pt>
                <c:pt idx="1144" formatCode="0.00%">
                  <c:v>-0.27372270337614757</c:v>
                </c:pt>
                <c:pt idx="1145" formatCode="0.00%">
                  <c:v>-0.27020806055239099</c:v>
                </c:pt>
                <c:pt idx="1146" formatCode="0.00%">
                  <c:v>-0.26773065258807294</c:v>
                </c:pt>
                <c:pt idx="1147" formatCode="0.00%">
                  <c:v>-0.26316438791069729</c:v>
                </c:pt>
                <c:pt idx="1148" formatCode="0.00%">
                  <c:v>-0.25827908964979018</c:v>
                </c:pt>
                <c:pt idx="1149" formatCode="0.00%">
                  <c:v>-0.25295190019578795</c:v>
                </c:pt>
                <c:pt idx="1150" formatCode="0.00%">
                  <c:v>-0.24744330485524035</c:v>
                </c:pt>
                <c:pt idx="1151" formatCode="0.00%">
                  <c:v>-0.24368735522612839</c:v>
                </c:pt>
                <c:pt idx="1152" formatCode="0.00%">
                  <c:v>-0.24058520973900632</c:v>
                </c:pt>
                <c:pt idx="1153" formatCode="0.00%">
                  <c:v>-0.23723779608292994</c:v>
                </c:pt>
                <c:pt idx="1154" formatCode="0.00%">
                  <c:v>-0.23583395376685723</c:v>
                </c:pt>
                <c:pt idx="1155" formatCode="0.00%">
                  <c:v>-0.23288328506170686</c:v>
                </c:pt>
                <c:pt idx="1156" formatCode="0.00%">
                  <c:v>-0.22926355823231281</c:v>
                </c:pt>
                <c:pt idx="1157" formatCode="0.00%">
                  <c:v>-0.22474081704345028</c:v>
                </c:pt>
                <c:pt idx="1158" formatCode="0.00%">
                  <c:v>-0.21769059228210119</c:v>
                </c:pt>
                <c:pt idx="1159" formatCode="0.00%">
                  <c:v>-0.21506405106315907</c:v>
                </c:pt>
                <c:pt idx="1160" formatCode="0.00%">
                  <c:v>-0.21118817429984327</c:v>
                </c:pt>
                <c:pt idx="1161" formatCode="0.00%">
                  <c:v>-0.20703625664143122</c:v>
                </c:pt>
                <c:pt idx="1162" formatCode="0.00%">
                  <c:v>-0.20288231552880986</c:v>
                </c:pt>
                <c:pt idx="1163" formatCode="0.00%">
                  <c:v>-0.19807092662172421</c:v>
                </c:pt>
                <c:pt idx="1164" formatCode="0.00%">
                  <c:v>-0.19198910999486285</c:v>
                </c:pt>
                <c:pt idx="1165" formatCode="0.00%">
                  <c:v>-0.18521672397821842</c:v>
                </c:pt>
                <c:pt idx="1166" formatCode="0.00%">
                  <c:v>-0.17427233255589092</c:v>
                </c:pt>
                <c:pt idx="1167" formatCode="0.00%">
                  <c:v>-0.16612016000279139</c:v>
                </c:pt>
                <c:pt idx="1168" formatCode="0.00%">
                  <c:v>-0.16060122203410243</c:v>
                </c:pt>
                <c:pt idx="1169" formatCode="0.00%">
                  <c:v>-0.15569132241784367</c:v>
                </c:pt>
                <c:pt idx="1170" formatCode="0.00%">
                  <c:v>-0.15261342559324598</c:v>
                </c:pt>
                <c:pt idx="1171" formatCode="0.00%">
                  <c:v>-0.15199770149534986</c:v>
                </c:pt>
                <c:pt idx="1172" formatCode="0.00%">
                  <c:v>-0.14974728839614881</c:v>
                </c:pt>
                <c:pt idx="1173" formatCode="0.00%">
                  <c:v>-0.14615535883163155</c:v>
                </c:pt>
                <c:pt idx="1174" formatCode="0.00%">
                  <c:v>-0.14375673035934222</c:v>
                </c:pt>
                <c:pt idx="1175" formatCode="0.00%">
                  <c:v>-0.13860169047848481</c:v>
                </c:pt>
                <c:pt idx="1176" formatCode="0.00%">
                  <c:v>-0.13355780491792857</c:v>
                </c:pt>
                <c:pt idx="1177" formatCode="0.00%">
                  <c:v>-0.13080960025823185</c:v>
                </c:pt>
                <c:pt idx="1178" formatCode="0.00%">
                  <c:v>-0.1297161262229185</c:v>
                </c:pt>
                <c:pt idx="1179" formatCode="0.00%">
                  <c:v>-0.12625985100328574</c:v>
                </c:pt>
                <c:pt idx="1180" formatCode="0.00%">
                  <c:v>-0.12307679148702433</c:v>
                </c:pt>
                <c:pt idx="1181" formatCode="0.00%">
                  <c:v>-0.1181139252161183</c:v>
                </c:pt>
                <c:pt idx="1182" formatCode="0.00%">
                  <c:v>-0.11336179372739319</c:v>
                </c:pt>
                <c:pt idx="1183" formatCode="0.00%">
                  <c:v>-0.10426164533005644</c:v>
                </c:pt>
                <c:pt idx="1184" formatCode="0.00%">
                  <c:v>-9.772083677503085E-2</c:v>
                </c:pt>
                <c:pt idx="1185" formatCode="0.00%">
                  <c:v>-9.266517704460786E-2</c:v>
                </c:pt>
                <c:pt idx="1186" formatCode="0.00%">
                  <c:v>-8.6487351131499413E-2</c:v>
                </c:pt>
                <c:pt idx="1187" formatCode="0.00%">
                  <c:v>-8.0223401533456751E-2</c:v>
                </c:pt>
                <c:pt idx="1188" formatCode="0.00%">
                  <c:v>-7.5478709895547391E-2</c:v>
                </c:pt>
                <c:pt idx="1189" formatCode="0.00%">
                  <c:v>-7.1447575109282457E-2</c:v>
                </c:pt>
                <c:pt idx="1190" formatCode="0.00%">
                  <c:v>-6.5240950559823041E-2</c:v>
                </c:pt>
                <c:pt idx="1191" formatCode="0.00%">
                  <c:v>-5.8487316426054758E-2</c:v>
                </c:pt>
                <c:pt idx="1192" formatCode="0.00%">
                  <c:v>-5.0049597233806975E-2</c:v>
                </c:pt>
                <c:pt idx="1193" formatCode="0.00%">
                  <c:v>-4.4098295632304607E-2</c:v>
                </c:pt>
                <c:pt idx="1194" formatCode="0.00%">
                  <c:v>-3.8958422873340393E-2</c:v>
                </c:pt>
                <c:pt idx="1195" formatCode="0.00%">
                  <c:v>-3.0988233041166158E-2</c:v>
                </c:pt>
                <c:pt idx="1196" formatCode="0.00%">
                  <c:v>-2.6507270351376344E-2</c:v>
                </c:pt>
                <c:pt idx="1197" formatCode="0.00%">
                  <c:v>-2.2132738391832274E-2</c:v>
                </c:pt>
                <c:pt idx="1198" formatCode="0.00%">
                  <c:v>-2.2301482546974727E-2</c:v>
                </c:pt>
                <c:pt idx="1199" formatCode="0.00%">
                  <c:v>-2.5521524136926765E-2</c:v>
                </c:pt>
                <c:pt idx="1200" formatCode="0.00%">
                  <c:v>-2.7177453349821801E-2</c:v>
                </c:pt>
                <c:pt idx="1201" formatCode="0.00%">
                  <c:v>-2.9290455498687473E-2</c:v>
                </c:pt>
                <c:pt idx="1202" formatCode="0.00%">
                  <c:v>-3.7195784199701709E-2</c:v>
                </c:pt>
                <c:pt idx="1203" formatCode="0.00%">
                  <c:v>-4.405419262070287E-2</c:v>
                </c:pt>
                <c:pt idx="1204" formatCode="0.00%">
                  <c:v>-5.0296201902006787E-2</c:v>
                </c:pt>
                <c:pt idx="1205" formatCode="0.00%">
                  <c:v>-5.6903808148039303E-2</c:v>
                </c:pt>
                <c:pt idx="1206" formatCode="0.00%">
                  <c:v>-6.1453063998830992E-2</c:v>
                </c:pt>
                <c:pt idx="1207" formatCode="0.00%">
                  <c:v>-6.9951177594028691E-2</c:v>
                </c:pt>
                <c:pt idx="1208" formatCode="0.00%">
                  <c:v>-7.7696254337943138E-2</c:v>
                </c:pt>
                <c:pt idx="1209" formatCode="0.00%">
                  <c:v>-8.5353365608276666E-2</c:v>
                </c:pt>
                <c:pt idx="1210" formatCode="0.00%">
                  <c:v>-8.8382535814589991E-2</c:v>
                </c:pt>
                <c:pt idx="1211" formatCode="0.00%">
                  <c:v>-9.2131314245061602E-2</c:v>
                </c:pt>
                <c:pt idx="1212" formatCode="0.00%">
                  <c:v>-9.7118393835203043E-2</c:v>
                </c:pt>
                <c:pt idx="1213" formatCode="0.00%">
                  <c:v>-0.1001470938873239</c:v>
                </c:pt>
                <c:pt idx="1214" formatCode="0.00%">
                  <c:v>-0.10036709102839203</c:v>
                </c:pt>
                <c:pt idx="1215" formatCode="0.00%">
                  <c:v>-0.10383972884648474</c:v>
                </c:pt>
                <c:pt idx="1216" formatCode="0.00%">
                  <c:v>-0.10873557417598978</c:v>
                </c:pt>
                <c:pt idx="1217" formatCode="0.00%">
                  <c:v>-0.11474727745110969</c:v>
                </c:pt>
                <c:pt idx="1218" formatCode="0.00%">
                  <c:v>-0.12237941589211387</c:v>
                </c:pt>
                <c:pt idx="1219" formatCode="0.00%">
                  <c:v>-0.12813619269300891</c:v>
                </c:pt>
                <c:pt idx="1220" formatCode="0.00%">
                  <c:v>-0.13236157535879878</c:v>
                </c:pt>
                <c:pt idx="1221" formatCode="0.00%">
                  <c:v>-0.13625348327632292</c:v>
                </c:pt>
                <c:pt idx="1222" formatCode="0.00%">
                  <c:v>-0.14172589243919997</c:v>
                </c:pt>
                <c:pt idx="1223" formatCode="0.00%">
                  <c:v>-0.14599304933605206</c:v>
                </c:pt>
                <c:pt idx="1224" formatCode="0.00%">
                  <c:v>-0.15026604419977951</c:v>
                </c:pt>
                <c:pt idx="1225" formatCode="0.00%">
                  <c:v>-0.15495040504048541</c:v>
                </c:pt>
                <c:pt idx="1226" formatCode="0.00%">
                  <c:v>-0.1602357522236777</c:v>
                </c:pt>
                <c:pt idx="1227" formatCode="0.00%">
                  <c:v>-0.16204584114506038</c:v>
                </c:pt>
                <c:pt idx="1228" formatCode="0.00%">
                  <c:v>-0.1622513557414258</c:v>
                </c:pt>
                <c:pt idx="1229" formatCode="0.00%">
                  <c:v>-0.16213048017917575</c:v>
                </c:pt>
                <c:pt idx="1230" formatCode="0.00%">
                  <c:v>-0.16089160011195125</c:v>
                </c:pt>
                <c:pt idx="1231" formatCode="0.00%">
                  <c:v>-0.15834053871015119</c:v>
                </c:pt>
                <c:pt idx="1232" formatCode="0.00%">
                  <c:v>-0.15608779443688003</c:v>
                </c:pt>
                <c:pt idx="1233" formatCode="0.00%">
                  <c:v>-0.15359533407146808</c:v>
                </c:pt>
                <c:pt idx="1234" formatCode="0.00%">
                  <c:v>-0.15015395714475832</c:v>
                </c:pt>
                <c:pt idx="1235" formatCode="0.00%">
                  <c:v>-0.14607022639196543</c:v>
                </c:pt>
                <c:pt idx="1236" formatCode="0.00%">
                  <c:v>-0.1414910147692201</c:v>
                </c:pt>
                <c:pt idx="1237" formatCode="0.00%">
                  <c:v>-0.13650997165279388</c:v>
                </c:pt>
                <c:pt idx="1238" formatCode="0.00%">
                  <c:v>-0.13068671166647738</c:v>
                </c:pt>
                <c:pt idx="1239" formatCode="0.00%">
                  <c:v>-0.12719493988035668</c:v>
                </c:pt>
                <c:pt idx="1240" formatCode="0.00%">
                  <c:v>-0.1243823685083526</c:v>
                </c:pt>
                <c:pt idx="1241" formatCode="0.00%">
                  <c:v>-0.11965087315232614</c:v>
                </c:pt>
                <c:pt idx="1242" formatCode="0.00%">
                  <c:v>-0.11521408809373357</c:v>
                </c:pt>
                <c:pt idx="1243" formatCode="0.00%">
                  <c:v>-0.11239564710716388</c:v>
                </c:pt>
                <c:pt idx="1244" formatCode="0.00%">
                  <c:v>-0.10789651473566431</c:v>
                </c:pt>
                <c:pt idx="1245" formatCode="0.00%">
                  <c:v>-0.10417852400108985</c:v>
                </c:pt>
                <c:pt idx="1246" formatCode="0.00%">
                  <c:v>-0.10302494709387178</c:v>
                </c:pt>
                <c:pt idx="1247" formatCode="0.00%">
                  <c:v>-0.10073251132338668</c:v>
                </c:pt>
                <c:pt idx="1248" formatCode="0.00%">
                  <c:v>-9.803635745352679E-2</c:v>
                </c:pt>
                <c:pt idx="1249" formatCode="0.00%">
                  <c:v>-9.4989442837313698E-2</c:v>
                </c:pt>
                <c:pt idx="1250" formatCode="0.00%">
                  <c:v>-9.1989154268886431E-2</c:v>
                </c:pt>
                <c:pt idx="1251" formatCode="0.00%">
                  <c:v>-8.7977184396162311E-2</c:v>
                </c:pt>
                <c:pt idx="1252" formatCode="0.00%">
                  <c:v>-8.3388733734088283E-2</c:v>
                </c:pt>
                <c:pt idx="1253" formatCode="0.00%">
                  <c:v>-8.0100472205589135E-2</c:v>
                </c:pt>
                <c:pt idx="1254" formatCode="0.00%">
                  <c:v>-7.6054651959094333E-2</c:v>
                </c:pt>
                <c:pt idx="1255" formatCode="0.00%">
                  <c:v>-7.2189264097308525E-2</c:v>
                </c:pt>
                <c:pt idx="1256" formatCode="0.00%">
                  <c:v>-6.8134917794810512E-2</c:v>
                </c:pt>
                <c:pt idx="1257" formatCode="0.00%">
                  <c:v>-6.5042334942061131E-2</c:v>
                </c:pt>
                <c:pt idx="1258" formatCode="0.00%">
                  <c:v>-5.8837571985847714E-2</c:v>
                </c:pt>
                <c:pt idx="1259" formatCode="0.00%">
                  <c:v>-5.381134967365131E-2</c:v>
                </c:pt>
                <c:pt idx="1260" formatCode="0.00%">
                  <c:v>-4.8539881500970772E-2</c:v>
                </c:pt>
                <c:pt idx="1261" formatCode="0.00%">
                  <c:v>-4.303164874810228E-2</c:v>
                </c:pt>
                <c:pt idx="1262" formatCode="0.00%">
                  <c:v>-3.7670198339787131E-2</c:v>
                </c:pt>
                <c:pt idx="1263" formatCode="0.00%">
                  <c:v>-3.266788579590596E-2</c:v>
                </c:pt>
                <c:pt idx="1264" formatCode="0.00%">
                  <c:v>-2.861569220986937E-2</c:v>
                </c:pt>
                <c:pt idx="1265" formatCode="0.00%">
                  <c:v>-2.4151395724540725E-2</c:v>
                </c:pt>
                <c:pt idx="1266" formatCode="0.00%">
                  <c:v>-1.9312077967313712E-2</c:v>
                </c:pt>
                <c:pt idx="1267" formatCode="0.00%">
                  <c:v>-1.4444479748648598E-2</c:v>
                </c:pt>
                <c:pt idx="1268" formatCode="0.00%">
                  <c:v>-9.5785535230124008E-3</c:v>
                </c:pt>
                <c:pt idx="1269" formatCode="0.00%">
                  <c:v>-2.5152161176777987E-3</c:v>
                </c:pt>
                <c:pt idx="1270" formatCode="0.00%">
                  <c:v>3.4911790021145972E-3</c:v>
                </c:pt>
                <c:pt idx="1271" formatCode="0.00%">
                  <c:v>8.1351087976291314E-3</c:v>
                </c:pt>
                <c:pt idx="1272" formatCode="0.00%">
                  <c:v>1.3460456457601966E-2</c:v>
                </c:pt>
                <c:pt idx="1273" formatCode="0.00%">
                  <c:v>1.893153472068887E-2</c:v>
                </c:pt>
                <c:pt idx="1274" formatCode="0.00%">
                  <c:v>2.4308055828239805E-2</c:v>
                </c:pt>
                <c:pt idx="1275" formatCode="0.00%">
                  <c:v>3.0853576989911424E-2</c:v>
                </c:pt>
                <c:pt idx="1276" formatCode="0.00%">
                  <c:v>3.7365831555800977E-2</c:v>
                </c:pt>
                <c:pt idx="1277" formatCode="0.00%">
                  <c:v>4.3440459672773324E-2</c:v>
                </c:pt>
                <c:pt idx="1278" formatCode="0.00%">
                  <c:v>4.8798671792020576E-2</c:v>
                </c:pt>
                <c:pt idx="1279" formatCode="0.00%">
                  <c:v>5.5346150756095502E-2</c:v>
                </c:pt>
                <c:pt idx="1280" formatCode="0.00%">
                  <c:v>6.1236189313946365E-2</c:v>
                </c:pt>
                <c:pt idx="1281" formatCode="0.00%">
                  <c:v>6.6791215914667079E-2</c:v>
                </c:pt>
                <c:pt idx="1282" formatCode="0.00%">
                  <c:v>7.1878473800631726E-2</c:v>
                </c:pt>
                <c:pt idx="1283" formatCode="0.00%">
                  <c:v>7.6778705803129732E-2</c:v>
                </c:pt>
                <c:pt idx="1284" formatCode="0.00%">
                  <c:v>8.0876132022506875E-2</c:v>
                </c:pt>
                <c:pt idx="1285" formatCode="0.00%">
                  <c:v>8.4317564668016098E-2</c:v>
                </c:pt>
                <c:pt idx="1286" formatCode="0.00%">
                  <c:v>8.7990150441624726E-2</c:v>
                </c:pt>
                <c:pt idx="1287" formatCode="0.00%">
                  <c:v>9.1167918568168416E-2</c:v>
                </c:pt>
                <c:pt idx="1288" formatCode="0.00%">
                  <c:v>9.3305521295848903E-2</c:v>
                </c:pt>
                <c:pt idx="1289" formatCode="0.00%">
                  <c:v>9.4930124808140892E-2</c:v>
                </c:pt>
                <c:pt idx="1290" formatCode="0.00%">
                  <c:v>9.5395942956377766E-2</c:v>
                </c:pt>
                <c:pt idx="1291" formatCode="0.00%">
                  <c:v>9.5000655055312189E-2</c:v>
                </c:pt>
                <c:pt idx="1292" formatCode="0.00%">
                  <c:v>9.2605195753811209E-2</c:v>
                </c:pt>
                <c:pt idx="1293" formatCode="0.00%">
                  <c:v>8.623386025511004E-2</c:v>
                </c:pt>
                <c:pt idx="1294" formatCode="0.00%">
                  <c:v>8.2489982492949476E-2</c:v>
                </c:pt>
                <c:pt idx="1295" formatCode="0.00%">
                  <c:v>8.1796810496251648E-2</c:v>
                </c:pt>
                <c:pt idx="1296" formatCode="0.00%">
                  <c:v>7.7929443060140713E-2</c:v>
                </c:pt>
                <c:pt idx="1297" formatCode="0.00%">
                  <c:v>7.3070761256505801E-2</c:v>
                </c:pt>
                <c:pt idx="1298" formatCode="0.00%">
                  <c:v>6.8729004990988996E-2</c:v>
                </c:pt>
                <c:pt idx="1299" formatCode="0.00%">
                  <c:v>6.3423642247143031E-2</c:v>
                </c:pt>
                <c:pt idx="1300" formatCode="0.00%">
                  <c:v>5.8560238284591781E-2</c:v>
                </c:pt>
                <c:pt idx="1301" formatCode="0.00%">
                  <c:v>5.3005236813662648E-2</c:v>
                </c:pt>
                <c:pt idx="1302" formatCode="0.00%">
                  <c:v>4.9359800562489342E-2</c:v>
                </c:pt>
                <c:pt idx="1303" formatCode="0.00%">
                  <c:v>4.6127566868151115E-2</c:v>
                </c:pt>
                <c:pt idx="1304" formatCode="0.00%">
                  <c:v>4.2468976082522758E-2</c:v>
                </c:pt>
                <c:pt idx="1305" formatCode="0.00%">
                  <c:v>4.357389423741842E-2</c:v>
                </c:pt>
                <c:pt idx="1306" formatCode="0.00%">
                  <c:v>4.2584058648506451E-2</c:v>
                </c:pt>
                <c:pt idx="1307" formatCode="0.00%">
                  <c:v>3.7205779977656173E-2</c:v>
                </c:pt>
                <c:pt idx="1308" formatCode="0.00%">
                  <c:v>3.397609600373741E-2</c:v>
                </c:pt>
                <c:pt idx="1309" formatCode="0.00%">
                  <c:v>3.4267016277847562E-2</c:v>
                </c:pt>
                <c:pt idx="1310" formatCode="0.00%">
                  <c:v>3.4829887979018093E-2</c:v>
                </c:pt>
                <c:pt idx="1311" formatCode="0.00%">
                  <c:v>3.3820264303302539E-2</c:v>
                </c:pt>
                <c:pt idx="1312" formatCode="0.00%">
                  <c:v>3.2027836260704934E-2</c:v>
                </c:pt>
                <c:pt idx="1313" formatCode="0.00%">
                  <c:v>3.1254867252219709E-2</c:v>
                </c:pt>
                <c:pt idx="1314" formatCode="0.00%">
                  <c:v>3.1390282565660232E-2</c:v>
                </c:pt>
                <c:pt idx="1315" formatCode="0.00%">
                  <c:v>3.2804932483268878E-2</c:v>
                </c:pt>
                <c:pt idx="1316" formatCode="0.00%">
                  <c:v>3.5949003851641681E-2</c:v>
                </c:pt>
                <c:pt idx="1317" formatCode="0.00%">
                  <c:v>3.874128315812686E-2</c:v>
                </c:pt>
                <c:pt idx="1318" formatCode="0.00%">
                  <c:v>3.9785772700337008E-2</c:v>
                </c:pt>
                <c:pt idx="1319" formatCode="0.00%">
                  <c:v>4.4640572001580114E-2</c:v>
                </c:pt>
                <c:pt idx="1320" formatCode="0.00%">
                  <c:v>4.9357881990972796E-2</c:v>
                </c:pt>
                <c:pt idx="1321" formatCode="0.00%">
                  <c:v>5.5300135325891286E-2</c:v>
                </c:pt>
                <c:pt idx="1322" formatCode="0.00%">
                  <c:v>5.9512619743242068E-2</c:v>
                </c:pt>
                <c:pt idx="1323" formatCode="0.00%">
                  <c:v>6.7200487868278369E-2</c:v>
                </c:pt>
                <c:pt idx="1324" formatCode="0.00%">
                  <c:v>7.6149005892467869E-2</c:v>
                </c:pt>
                <c:pt idx="1325" formatCode="0.00%">
                  <c:v>8.6391532024964857E-2</c:v>
                </c:pt>
                <c:pt idx="1326" formatCode="0.00%">
                  <c:v>9.6337552899839141E-2</c:v>
                </c:pt>
                <c:pt idx="1327" formatCode="0.00%">
                  <c:v>0.10618212541304817</c:v>
                </c:pt>
                <c:pt idx="1328" formatCode="0.00%">
                  <c:v>0.11467021545319289</c:v>
                </c:pt>
                <c:pt idx="1329" formatCode="0.00%">
                  <c:v>0.12426630710961684</c:v>
                </c:pt>
                <c:pt idx="1330" formatCode="0.00%">
                  <c:v>0.13281490049850175</c:v>
                </c:pt>
                <c:pt idx="1331" formatCode="0.00%">
                  <c:v>0.14103744495102544</c:v>
                </c:pt>
                <c:pt idx="1332" formatCode="0.00%">
                  <c:v>0.14971679809434035</c:v>
                </c:pt>
                <c:pt idx="1333" formatCode="0.00%">
                  <c:v>0.15720343127429715</c:v>
                </c:pt>
                <c:pt idx="1334" formatCode="0.00%">
                  <c:v>0.16662583229362227</c:v>
                </c:pt>
                <c:pt idx="1335" formatCode="0.00%">
                  <c:v>0.17359830907686113</c:v>
                </c:pt>
                <c:pt idx="1336" formatCode="0.00%">
                  <c:v>0.18082229927571136</c:v>
                </c:pt>
                <c:pt idx="1337" formatCode="0.00%">
                  <c:v>0.18965301064478224</c:v>
                </c:pt>
                <c:pt idx="1338" formatCode="0.00%">
                  <c:v>0.19771325443149612</c:v>
                </c:pt>
                <c:pt idx="1339" formatCode="0.00%">
                  <c:v>0.20228118674749385</c:v>
                </c:pt>
                <c:pt idx="1340" formatCode="0.00%">
                  <c:v>0.20733439631868888</c:v>
                </c:pt>
                <c:pt idx="1341" formatCode="0.00%">
                  <c:v>0.20948533285414661</c:v>
                </c:pt>
                <c:pt idx="1342" formatCode="0.00%">
                  <c:v>0.21427602342913987</c:v>
                </c:pt>
                <c:pt idx="1343" formatCode="0.00%">
                  <c:v>0.21671301092135198</c:v>
                </c:pt>
                <c:pt idx="1344" formatCode="0.00%">
                  <c:v>0.22024435919310381</c:v>
                </c:pt>
                <c:pt idx="1345" formatCode="0.00%">
                  <c:v>0.22177146070403486</c:v>
                </c:pt>
                <c:pt idx="1346" formatCode="0.00%">
                  <c:v>0.22433328265813146</c:v>
                </c:pt>
                <c:pt idx="1347" formatCode="0.00%">
                  <c:v>0.2264998623508403</c:v>
                </c:pt>
                <c:pt idx="1348" formatCode="0.00%">
                  <c:v>0.23018096719792069</c:v>
                </c:pt>
                <c:pt idx="1349" formatCode="0.00%">
                  <c:v>0.23087609947903709</c:v>
                </c:pt>
                <c:pt idx="1350" formatCode="0.00%">
                  <c:v>0.23289466968477179</c:v>
                </c:pt>
                <c:pt idx="1351" formatCode="0.00%">
                  <c:v>0.23721949342672999</c:v>
                </c:pt>
                <c:pt idx="1352" formatCode="0.00%">
                  <c:v>0.24249124940691646</c:v>
                </c:pt>
                <c:pt idx="1353" formatCode="0.00%">
                  <c:v>0.25037444459697955</c:v>
                </c:pt>
                <c:pt idx="1354" formatCode="0.00%">
                  <c:v>0.25848793808229154</c:v>
                </c:pt>
                <c:pt idx="1355" formatCode="0.00%">
                  <c:v>0.26778171026694997</c:v>
                </c:pt>
                <c:pt idx="1356" formatCode="0.00%">
                  <c:v>0.27711729468430812</c:v>
                </c:pt>
                <c:pt idx="1357" formatCode="0.00%">
                  <c:v>0.28771679752018575</c:v>
                </c:pt>
                <c:pt idx="1358" formatCode="0.00%">
                  <c:v>0.29671057521679622</c:v>
                </c:pt>
                <c:pt idx="1359" formatCode="0.00%">
                  <c:v>0.30814748342118703</c:v>
                </c:pt>
                <c:pt idx="1360" formatCode="0.00%">
                  <c:v>0.32014178306358065</c:v>
                </c:pt>
                <c:pt idx="1361" formatCode="0.00%">
                  <c:v>0.33413653876963934</c:v>
                </c:pt>
                <c:pt idx="1362" formatCode="0.00%">
                  <c:v>0.34474629396408596</c:v>
                </c:pt>
                <c:pt idx="1363" formatCode="0.00%">
                  <c:v>0.35644590528049802</c:v>
                </c:pt>
                <c:pt idx="1364" formatCode="0.00%">
                  <c:v>0.3657421811054451</c:v>
                </c:pt>
                <c:pt idx="1365" formatCode="0.00%">
                  <c:v>0.37388907010269024</c:v>
                </c:pt>
                <c:pt idx="1366" formatCode="0.00%">
                  <c:v>0.38338322025714766</c:v>
                </c:pt>
                <c:pt idx="1367" formatCode="0.00%">
                  <c:v>0.39325741416298676</c:v>
                </c:pt>
                <c:pt idx="1368" formatCode="0.00%">
                  <c:v>0.40278870436267389</c:v>
                </c:pt>
                <c:pt idx="1369" formatCode="0.00%">
                  <c:v>0.41254756353227506</c:v>
                </c:pt>
                <c:pt idx="1370" formatCode="0.00%">
                  <c:v>0.42078618456224737</c:v>
                </c:pt>
                <c:pt idx="1371" formatCode="0.00%">
                  <c:v>0.42681685229933009</c:v>
                </c:pt>
                <c:pt idx="1372" formatCode="0.00%">
                  <c:v>0.42911661098225151</c:v>
                </c:pt>
                <c:pt idx="1373" formatCode="0.00%">
                  <c:v>0.42956705603927303</c:v>
                </c:pt>
                <c:pt idx="1374" formatCode="0.00%">
                  <c:v>0.43147216441765868</c:v>
                </c:pt>
                <c:pt idx="1375" formatCode="0.00%">
                  <c:v>0.42987791511237727</c:v>
                </c:pt>
                <c:pt idx="1376" formatCode="0.00%">
                  <c:v>0.43076341071733215</c:v>
                </c:pt>
                <c:pt idx="1377" formatCode="0.00%">
                  <c:v>0.43207748040222316</c:v>
                </c:pt>
                <c:pt idx="1378" formatCode="0.00%">
                  <c:v>0.43013751548300116</c:v>
                </c:pt>
                <c:pt idx="1379" formatCode="0.00%">
                  <c:v>0.42678937869930911</c:v>
                </c:pt>
                <c:pt idx="1380" formatCode="0.00%">
                  <c:v>0.42247258581653613</c:v>
                </c:pt>
                <c:pt idx="1381" formatCode="0.00%">
                  <c:v>0.41532272961420769</c:v>
                </c:pt>
                <c:pt idx="1382" formatCode="0.00%">
                  <c:v>0.40884485736757781</c:v>
                </c:pt>
                <c:pt idx="1383" formatCode="0.00%">
                  <c:v>0.40274783797118241</c:v>
                </c:pt>
                <c:pt idx="1384" formatCode="0.00%">
                  <c:v>0.3981642959095153</c:v>
                </c:pt>
                <c:pt idx="1385" formatCode="0.00%">
                  <c:v>0.39510912869050774</c:v>
                </c:pt>
                <c:pt idx="1386" formatCode="0.00%">
                  <c:v>0.39314434818911015</c:v>
                </c:pt>
                <c:pt idx="1387" formatCode="0.00%">
                  <c:v>0.38980007936971983</c:v>
                </c:pt>
                <c:pt idx="1388" formatCode="0.00%">
                  <c:v>0.38847098208589204</c:v>
                </c:pt>
                <c:pt idx="1389" formatCode="0.00%">
                  <c:v>0.38413054227343557</c:v>
                </c:pt>
                <c:pt idx="1390" formatCode="0.00%">
                  <c:v>0.380972598979612</c:v>
                </c:pt>
                <c:pt idx="1391" formatCode="0.00%">
                  <c:v>0.3792852033820524</c:v>
                </c:pt>
                <c:pt idx="1392" formatCode="0.00%">
                  <c:v>0.3776931786832014</c:v>
                </c:pt>
                <c:pt idx="1393" formatCode="0.00%">
                  <c:v>0.37697181102665733</c:v>
                </c:pt>
                <c:pt idx="1394" formatCode="0.00%">
                  <c:v>0.37704112989958061</c:v>
                </c:pt>
                <c:pt idx="1395" formatCode="0.00%">
                  <c:v>0.37867263910501547</c:v>
                </c:pt>
                <c:pt idx="1396" formatCode="0.00%">
                  <c:v>0.38134427264105408</c:v>
                </c:pt>
                <c:pt idx="1397" formatCode="0.00%">
                  <c:v>0.38294706253352606</c:v>
                </c:pt>
                <c:pt idx="1398" formatCode="0.00%">
                  <c:v>0.38351905630111927</c:v>
                </c:pt>
                <c:pt idx="1399" formatCode="0.00%">
                  <c:v>0.38818819075736855</c:v>
                </c:pt>
                <c:pt idx="1400" formatCode="0.00%">
                  <c:v>0.39176295046937826</c:v>
                </c:pt>
                <c:pt idx="1401" formatCode="0.00%">
                  <c:v>0.3994998221187116</c:v>
                </c:pt>
                <c:pt idx="1402" formatCode="0.00%">
                  <c:v>0.40838603353742564</c:v>
                </c:pt>
                <c:pt idx="1403" formatCode="0.00%">
                  <c:v>0.41625670227112965</c:v>
                </c:pt>
                <c:pt idx="1404" formatCode="0.00%">
                  <c:v>0.42543445669433222</c:v>
                </c:pt>
                <c:pt idx="1405" formatCode="0.00%">
                  <c:v>0.43251403267483224</c:v>
                </c:pt>
                <c:pt idx="1406" formatCode="0.00%">
                  <c:v>0.43923773997382032</c:v>
                </c:pt>
                <c:pt idx="1407" formatCode="0.00%">
                  <c:v>0.44518710994523047</c:v>
                </c:pt>
                <c:pt idx="1408" formatCode="0.00%">
                  <c:v>0.4513232262584328</c:v>
                </c:pt>
                <c:pt idx="1409" formatCode="0.00%">
                  <c:v>0.45737918618027518</c:v>
                </c:pt>
                <c:pt idx="1410" formatCode="0.00%">
                  <c:v>0.46487329883140838</c:v>
                </c:pt>
                <c:pt idx="1411" formatCode="0.00%">
                  <c:v>0.47386729045903353</c:v>
                </c:pt>
                <c:pt idx="1412" formatCode="0.00%">
                  <c:v>0.48082651290987366</c:v>
                </c:pt>
                <c:pt idx="1413" formatCode="0.00%">
                  <c:v>0.48200147805173188</c:v>
                </c:pt>
                <c:pt idx="1414" formatCode="0.00%">
                  <c:v>0.48489296206109334</c:v>
                </c:pt>
                <c:pt idx="1415" formatCode="0.00%">
                  <c:v>0.48691671984660223</c:v>
                </c:pt>
                <c:pt idx="1416" formatCode="0.00%">
                  <c:v>0.4905217383122138</c:v>
                </c:pt>
                <c:pt idx="1417" formatCode="0.00%">
                  <c:v>0.49827770529735771</c:v>
                </c:pt>
                <c:pt idx="1418" formatCode="0.00%">
                  <c:v>0.50725422629467221</c:v>
                </c:pt>
                <c:pt idx="1419" formatCode="0.00%">
                  <c:v>0.51637102412373137</c:v>
                </c:pt>
                <c:pt idx="1420" formatCode="0.00%">
                  <c:v>0.52233093285150756</c:v>
                </c:pt>
                <c:pt idx="1421" formatCode="0.00%">
                  <c:v>0.53198221485405384</c:v>
                </c:pt>
                <c:pt idx="1422" formatCode="0.00%">
                  <c:v>0.53919181194421384</c:v>
                </c:pt>
                <c:pt idx="1423" formatCode="0.00%">
                  <c:v>0.54595729381806724</c:v>
                </c:pt>
                <c:pt idx="1424" formatCode="0.00%">
                  <c:v>0.55382020879715865</c:v>
                </c:pt>
                <c:pt idx="1425" formatCode="0.00%">
                  <c:v>0.56570190449961522</c:v>
                </c:pt>
                <c:pt idx="1426" formatCode="0.00%">
                  <c:v>0.57570182778495549</c:v>
                </c:pt>
                <c:pt idx="1427" formatCode="0.00%">
                  <c:v>0.58790484823046474</c:v>
                </c:pt>
                <c:pt idx="1428" formatCode="0.00%">
                  <c:v>0.60151618842964849</c:v>
                </c:pt>
                <c:pt idx="1429" formatCode="0.00%">
                  <c:v>0.61132682439703201</c:v>
                </c:pt>
                <c:pt idx="1430" formatCode="0.00%">
                  <c:v>0.6181446848442953</c:v>
                </c:pt>
                <c:pt idx="1431" formatCode="0.00%">
                  <c:v>0.62021999788617665</c:v>
                </c:pt>
                <c:pt idx="1432" formatCode="0.00%">
                  <c:v>0.62108172200909983</c:v>
                </c:pt>
                <c:pt idx="1433" formatCode="0.00%">
                  <c:v>0.62311403214572336</c:v>
                </c:pt>
                <c:pt idx="1434" formatCode="0.00%">
                  <c:v>0.62691393694991771</c:v>
                </c:pt>
                <c:pt idx="1435" formatCode="0.00%">
                  <c:v>0.63264130679722164</c:v>
                </c:pt>
                <c:pt idx="1436" formatCode="0.00%">
                  <c:v>0.63857020087840155</c:v>
                </c:pt>
                <c:pt idx="1437" formatCode="0.00%">
                  <c:v>0.64559960928744342</c:v>
                </c:pt>
                <c:pt idx="1438" formatCode="0.00%">
                  <c:v>0.65188412108400695</c:v>
                </c:pt>
                <c:pt idx="1439" formatCode="0.00%">
                  <c:v>0.65811821026284001</c:v>
                </c:pt>
                <c:pt idx="1440" formatCode="0.00%">
                  <c:v>0.66142515563114457</c:v>
                </c:pt>
                <c:pt idx="1441" formatCode="0.00%">
                  <c:v>0.66339422124973502</c:v>
                </c:pt>
                <c:pt idx="1442" formatCode="0.00%">
                  <c:v>0.66450556490123946</c:v>
                </c:pt>
                <c:pt idx="1443" formatCode="0.00%">
                  <c:v>0.66418406435503363</c:v>
                </c:pt>
                <c:pt idx="1444" formatCode="0.00%">
                  <c:v>0.66558629252039081</c:v>
                </c:pt>
                <c:pt idx="1445" formatCode="0.00%">
                  <c:v>0.66759143646563501</c:v>
                </c:pt>
                <c:pt idx="1446" formatCode="0.00%">
                  <c:v>0.6692421736499643</c:v>
                </c:pt>
                <c:pt idx="1447" formatCode="0.00%">
                  <c:v>0.66798409629601996</c:v>
                </c:pt>
                <c:pt idx="1448" formatCode="0.00%">
                  <c:v>0.66622550449757578</c:v>
                </c:pt>
                <c:pt idx="1449" formatCode="0.00%">
                  <c:v>0.66334566902992198</c:v>
                </c:pt>
                <c:pt idx="1450" formatCode="0.00%">
                  <c:v>0.6625900554378783</c:v>
                </c:pt>
                <c:pt idx="1451" formatCode="0.00%">
                  <c:v>0.65973034353817095</c:v>
                </c:pt>
                <c:pt idx="1452" formatCode="0.00%">
                  <c:v>0.65898615045938702</c:v>
                </c:pt>
                <c:pt idx="1453" formatCode="0.00%">
                  <c:v>0.65924401444229952</c:v>
                </c:pt>
                <c:pt idx="1454" formatCode="0.00%">
                  <c:v>0.66100938273899223</c:v>
                </c:pt>
                <c:pt idx="1455" formatCode="0.00%">
                  <c:v>0.66282621503973793</c:v>
                </c:pt>
                <c:pt idx="1456" formatCode="0.00%">
                  <c:v>0.66480081763561039</c:v>
                </c:pt>
                <c:pt idx="1457" formatCode="0.00%">
                  <c:v>0.66591469856119567</c:v>
                </c:pt>
                <c:pt idx="1458" formatCode="0.00%">
                  <c:v>0.66577156367405843</c:v>
                </c:pt>
                <c:pt idx="1459" formatCode="0.00%">
                  <c:v>0.66685286809151822</c:v>
                </c:pt>
                <c:pt idx="1460" formatCode="0.00%">
                  <c:v>0.66753741190464511</c:v>
                </c:pt>
                <c:pt idx="1461" formatCode="0.00%">
                  <c:v>0.66947202709819598</c:v>
                </c:pt>
                <c:pt idx="1462" formatCode="0.00%">
                  <c:v>0.67099402651300943</c:v>
                </c:pt>
                <c:pt idx="1463" formatCode="0.00%">
                  <c:v>0.67445740776700136</c:v>
                </c:pt>
                <c:pt idx="1464" formatCode="0.00%">
                  <c:v>0.67523902890171539</c:v>
                </c:pt>
                <c:pt idx="1465" formatCode="0.00%">
                  <c:v>0.67540139411035338</c:v>
                </c:pt>
                <c:pt idx="1466" formatCode="0.00%">
                  <c:v>0.67327511507891025</c:v>
                </c:pt>
                <c:pt idx="1467" formatCode="0.00%">
                  <c:v>0.67167927272396022</c:v>
                </c:pt>
                <c:pt idx="1468" formatCode="0.00%">
                  <c:v>0.6696674750594318</c:v>
                </c:pt>
                <c:pt idx="1469" formatCode="0.00%">
                  <c:v>0.66687661773298545</c:v>
                </c:pt>
                <c:pt idx="1470" formatCode="0.00%">
                  <c:v>0.66549190020129223</c:v>
                </c:pt>
                <c:pt idx="1471" formatCode="0.00%">
                  <c:v>0.66243917033398225</c:v>
                </c:pt>
                <c:pt idx="1472" formatCode="0.00%">
                  <c:v>0.6606263514023023</c:v>
                </c:pt>
                <c:pt idx="1473" formatCode="0.00%">
                  <c:v>0.65714596892732668</c:v>
                </c:pt>
                <c:pt idx="1474" formatCode="0.00%">
                  <c:v>0.65493133468983133</c:v>
                </c:pt>
                <c:pt idx="1475" formatCode="0.00%">
                  <c:v>0.65282910861816812</c:v>
                </c:pt>
                <c:pt idx="1476" formatCode="0.00%">
                  <c:v>0.65048029689464149</c:v>
                </c:pt>
                <c:pt idx="1477" formatCode="0.00%">
                  <c:v>0.65050535000317189</c:v>
                </c:pt>
                <c:pt idx="1478" formatCode="0.00%">
                  <c:v>0.65350092557642103</c:v>
                </c:pt>
                <c:pt idx="1479" formatCode="0.00%">
                  <c:v>0.65635564775708488</c:v>
                </c:pt>
                <c:pt idx="1480" formatCode="0.00%">
                  <c:v>0.66009957642653205</c:v>
                </c:pt>
                <c:pt idx="1481" formatCode="0.00%">
                  <c:v>0.66539664618163563</c:v>
                </c:pt>
                <c:pt idx="1482" formatCode="0.00%">
                  <c:v>0.66985909932763965</c:v>
                </c:pt>
                <c:pt idx="1483" formatCode="0.00%">
                  <c:v>0.67477090019984654</c:v>
                </c:pt>
                <c:pt idx="1484" formatCode="0.00%">
                  <c:v>0.68046189008251279</c:v>
                </c:pt>
                <c:pt idx="1485" formatCode="0.00%">
                  <c:v>0.68669375980455349</c:v>
                </c:pt>
                <c:pt idx="1486" formatCode="0.00%">
                  <c:v>0.69270206187267824</c:v>
                </c:pt>
                <c:pt idx="1487" formatCode="0.00%">
                  <c:v>0.69875774858269901</c:v>
                </c:pt>
                <c:pt idx="1488" formatCode="0.00%">
                  <c:v>0.70489755041438329</c:v>
                </c:pt>
                <c:pt idx="1489" formatCode="0.00%">
                  <c:v>0.70745732538781314</c:v>
                </c:pt>
                <c:pt idx="1490" formatCode="0.00%">
                  <c:v>0.70649762516247305</c:v>
                </c:pt>
                <c:pt idx="1491" formatCode="0.00%">
                  <c:v>0.70409567999688183</c:v>
                </c:pt>
                <c:pt idx="1492" formatCode="0.00%">
                  <c:v>0.69894574727556757</c:v>
                </c:pt>
                <c:pt idx="1493" formatCode="0.00%">
                  <c:v>0.69179902910296254</c:v>
                </c:pt>
                <c:pt idx="1494" formatCode="0.00%">
                  <c:v>0.68531086377000627</c:v>
                </c:pt>
                <c:pt idx="1495" formatCode="0.00%">
                  <c:v>0.67875830352065747</c:v>
                </c:pt>
                <c:pt idx="1496" formatCode="0.00%">
                  <c:v>0.66939760329423104</c:v>
                </c:pt>
                <c:pt idx="1497" formatCode="0.00%">
                  <c:v>0.65970386793220182</c:v>
                </c:pt>
                <c:pt idx="1498" formatCode="0.00%">
                  <c:v>0.646945266011135</c:v>
                </c:pt>
                <c:pt idx="1499" formatCode="0.00%">
                  <c:v>0.63348250195704892</c:v>
                </c:pt>
                <c:pt idx="1500" formatCode="0.00%">
                  <c:v>0.6201962392933833</c:v>
                </c:pt>
                <c:pt idx="1501" formatCode="0.00%">
                  <c:v>0.60937924641387076</c:v>
                </c:pt>
                <c:pt idx="1502" formatCode="0.00%">
                  <c:v>0.59935249303369376</c:v>
                </c:pt>
                <c:pt idx="1503" formatCode="0.00%">
                  <c:v>0.590995862582816</c:v>
                </c:pt>
                <c:pt idx="1504" formatCode="0.00%">
                  <c:v>0.5845790265859887</c:v>
                </c:pt>
                <c:pt idx="1505" formatCode="0.00%">
                  <c:v>0.57862868725980099</c:v>
                </c:pt>
                <c:pt idx="1506" formatCode="0.00%">
                  <c:v>0.57452800964955664</c:v>
                </c:pt>
                <c:pt idx="1507" formatCode="0.00%">
                  <c:v>0.57034848234778068</c:v>
                </c:pt>
                <c:pt idx="1508" formatCode="0.00%">
                  <c:v>0.56571608280949404</c:v>
                </c:pt>
                <c:pt idx="1509" formatCode="0.00%">
                  <c:v>0.55995400657661887</c:v>
                </c:pt>
                <c:pt idx="1510" formatCode="0.00%">
                  <c:v>0.55324303342297054</c:v>
                </c:pt>
                <c:pt idx="1511" formatCode="0.00%">
                  <c:v>0.5491096386465919</c:v>
                </c:pt>
                <c:pt idx="1512" formatCode="0.00%">
                  <c:v>0.54424376327071666</c:v>
                </c:pt>
                <c:pt idx="1513" formatCode="0.00%">
                  <c:v>0.53809590575245125</c:v>
                </c:pt>
                <c:pt idx="1514" formatCode="0.00%">
                  <c:v>0.53418776258924261</c:v>
                </c:pt>
                <c:pt idx="1515" formatCode="0.00%">
                  <c:v>0.52725445562786843</c:v>
                </c:pt>
                <c:pt idx="1516" formatCode="0.00%">
                  <c:v>0.51849324691534981</c:v>
                </c:pt>
                <c:pt idx="1517" formatCode="0.00%">
                  <c:v>0.50839624990068644</c:v>
                </c:pt>
                <c:pt idx="1518" formatCode="0.00%">
                  <c:v>0.49323604284321521</c:v>
                </c:pt>
                <c:pt idx="1519" formatCode="0.00%">
                  <c:v>0.48054126068382019</c:v>
                </c:pt>
                <c:pt idx="1520" formatCode="0.00%">
                  <c:v>0.46833231641378315</c:v>
                </c:pt>
                <c:pt idx="1521" formatCode="0.00%">
                  <c:v>0.45852423075322712</c:v>
                </c:pt>
                <c:pt idx="1522" formatCode="0.00%">
                  <c:v>0.44920267762978794</c:v>
                </c:pt>
                <c:pt idx="1523" formatCode="0.00%">
                  <c:v>0.43877491890536735</c:v>
                </c:pt>
                <c:pt idx="1524" formatCode="0.00%">
                  <c:v>0.42798089159480956</c:v>
                </c:pt>
                <c:pt idx="1525" formatCode="0.00%">
                  <c:v>0.41625731741278504</c:v>
                </c:pt>
                <c:pt idx="1526" formatCode="0.00%">
                  <c:v>0.40099264643371191</c:v>
                </c:pt>
                <c:pt idx="1527" formatCode="0.00%">
                  <c:v>0.38737174324375578</c:v>
                </c:pt>
                <c:pt idx="1528" formatCode="0.00%">
                  <c:v>0.37686922929582667</c:v>
                </c:pt>
                <c:pt idx="1529" formatCode="0.00%">
                  <c:v>0.36631692773517766</c:v>
                </c:pt>
                <c:pt idx="1530" formatCode="0.00%">
                  <c:v>0.35993689018878761</c:v>
                </c:pt>
                <c:pt idx="1531" formatCode="0.00%">
                  <c:v>0.35676640553476302</c:v>
                </c:pt>
                <c:pt idx="1532" formatCode="0.00%">
                  <c:v>0.35135489091058703</c:v>
                </c:pt>
                <c:pt idx="1533" formatCode="0.00%">
                  <c:v>0.34261101356941848</c:v>
                </c:pt>
                <c:pt idx="1534" formatCode="0.00%">
                  <c:v>0.33428982828241005</c:v>
                </c:pt>
                <c:pt idx="1535" formatCode="0.00%">
                  <c:v>0.32418168331647346</c:v>
                </c:pt>
                <c:pt idx="1536" formatCode="0.00%">
                  <c:v>0.31464548311615781</c:v>
                </c:pt>
                <c:pt idx="1537" formatCode="0.00%">
                  <c:v>0.30879520686999973</c:v>
                </c:pt>
                <c:pt idx="1538" formatCode="0.00%">
                  <c:v>0.30334136513900978</c:v>
                </c:pt>
                <c:pt idx="1539" formatCode="0.00%">
                  <c:v>0.29752746100125838</c:v>
                </c:pt>
                <c:pt idx="1540" formatCode="0.00%">
                  <c:v>0.29295706652597509</c:v>
                </c:pt>
                <c:pt idx="1541" formatCode="0.00%">
                  <c:v>0.28810329129314227</c:v>
                </c:pt>
                <c:pt idx="1542" formatCode="0.00%">
                  <c:v>0.28436276109234715</c:v>
                </c:pt>
                <c:pt idx="1543" formatCode="0.00%">
                  <c:v>0.27708633817320583</c:v>
                </c:pt>
                <c:pt idx="1544" formatCode="0.00%">
                  <c:v>0.27292478001177289</c:v>
                </c:pt>
                <c:pt idx="1545" formatCode="0.00%">
                  <c:v>0.26946354987216203</c:v>
                </c:pt>
                <c:pt idx="1546" formatCode="0.00%">
                  <c:v>0.26677809189294988</c:v>
                </c:pt>
                <c:pt idx="1547" formatCode="0.00%">
                  <c:v>0.2641570380737579</c:v>
                </c:pt>
                <c:pt idx="1548" formatCode="0.00%">
                  <c:v>0.26516262225328391</c:v>
                </c:pt>
                <c:pt idx="1549" formatCode="0.00%">
                  <c:v>0.26433187275629155</c:v>
                </c:pt>
                <c:pt idx="1550" formatCode="0.00%">
                  <c:v>0.26121918799715371</c:v>
                </c:pt>
                <c:pt idx="1551" formatCode="0.00%">
                  <c:v>0.25985439020976475</c:v>
                </c:pt>
                <c:pt idx="1552" formatCode="0.00%">
                  <c:v>0.25792013488301269</c:v>
                </c:pt>
                <c:pt idx="1553" formatCode="0.00%">
                  <c:v>0.25636128236600686</c:v>
                </c:pt>
                <c:pt idx="1554" formatCode="0.00%">
                  <c:v>0.25392442681293215</c:v>
                </c:pt>
                <c:pt idx="1555" formatCode="0.00%">
                  <c:v>0.24823441471726793</c:v>
                </c:pt>
                <c:pt idx="1556" formatCode="0.00%">
                  <c:v>0.2448365895194704</c:v>
                </c:pt>
                <c:pt idx="1557" formatCode="0.00%">
                  <c:v>0.24328782491409351</c:v>
                </c:pt>
                <c:pt idx="1558" formatCode="0.00%">
                  <c:v>0.2443690946103878</c:v>
                </c:pt>
                <c:pt idx="1559" formatCode="0.00%">
                  <c:v>0.24722424738018201</c:v>
                </c:pt>
                <c:pt idx="1560" formatCode="0.00%">
                  <c:v>0.24596484123686069</c:v>
                </c:pt>
                <c:pt idx="1561" formatCode="0.00%">
                  <c:v>0.24698765010403112</c:v>
                </c:pt>
                <c:pt idx="1562" formatCode="0.00%">
                  <c:v>0.25380967077910954</c:v>
                </c:pt>
                <c:pt idx="1563" formatCode="0.00%">
                  <c:v>0.25773705143111125</c:v>
                </c:pt>
                <c:pt idx="1564" formatCode="0.00%">
                  <c:v>0.2604990110896428</c:v>
                </c:pt>
                <c:pt idx="1565" formatCode="0.00%">
                  <c:v>0.26514400813679639</c:v>
                </c:pt>
                <c:pt idx="1566" formatCode="0.00%">
                  <c:v>0.26898686732224464</c:v>
                </c:pt>
                <c:pt idx="1567" formatCode="0.00%">
                  <c:v>0.2770264676919254</c:v>
                </c:pt>
                <c:pt idx="1568" formatCode="0.00%">
                  <c:v>0.28443443838300508</c:v>
                </c:pt>
                <c:pt idx="1569" formatCode="0.00%">
                  <c:v>0.29078972738749842</c:v>
                </c:pt>
                <c:pt idx="1570" formatCode="0.00%">
                  <c:v>0.29382557974923129</c:v>
                </c:pt>
                <c:pt idx="1571" formatCode="0.00%">
                  <c:v>0.29708457135171717</c:v>
                </c:pt>
                <c:pt idx="1572" formatCode="0.00%">
                  <c:v>0.3026341711239533</c:v>
                </c:pt>
                <c:pt idx="1573" formatCode="0.00%">
                  <c:v>0.30556086490823997</c:v>
                </c:pt>
                <c:pt idx="1574" formatCode="0.00%">
                  <c:v>0.30598069493351621</c:v>
                </c:pt>
                <c:pt idx="1575" formatCode="0.00%">
                  <c:v>0.30995849254973784</c:v>
                </c:pt>
                <c:pt idx="1576" formatCode="0.00%">
                  <c:v>0.31385711427957408</c:v>
                </c:pt>
                <c:pt idx="1577" formatCode="0.00%">
                  <c:v>0.3193836435237547</c:v>
                </c:pt>
                <c:pt idx="1578" formatCode="0.00%">
                  <c:v>0.32609957033751336</c:v>
                </c:pt>
                <c:pt idx="1579" formatCode="0.00%">
                  <c:v>0.33171481505204903</c:v>
                </c:pt>
                <c:pt idx="1580" formatCode="0.00%">
                  <c:v>0.33599203045980586</c:v>
                </c:pt>
                <c:pt idx="1581" formatCode="0.00%">
                  <c:v>0.34030474765682306</c:v>
                </c:pt>
                <c:pt idx="1582" formatCode="0.00%">
                  <c:v>0.34529437723455381</c:v>
                </c:pt>
                <c:pt idx="1583" formatCode="0.00%">
                  <c:v>0.35037194553174489</c:v>
                </c:pt>
                <c:pt idx="1584" formatCode="0.00%">
                  <c:v>0.35573204014881088</c:v>
                </c:pt>
                <c:pt idx="1585" formatCode="0.00%">
                  <c:v>0.36150105485079975</c:v>
                </c:pt>
                <c:pt idx="1586" formatCode="0.00%">
                  <c:v>0.36766161271497011</c:v>
                </c:pt>
                <c:pt idx="1587" formatCode="0.00%">
                  <c:v>0.37067470699527161</c:v>
                </c:pt>
                <c:pt idx="1588" formatCode="0.00%">
                  <c:v>0.37090152693094613</c:v>
                </c:pt>
                <c:pt idx="1589" formatCode="0.00%">
                  <c:v>0.36939577487448916</c:v>
                </c:pt>
                <c:pt idx="1590" formatCode="0.00%">
                  <c:v>0.36807940072490752</c:v>
                </c:pt>
                <c:pt idx="1591" formatCode="0.00%">
                  <c:v>0.36573866107151876</c:v>
                </c:pt>
                <c:pt idx="1592" formatCode="0.00%">
                  <c:v>0.36259863622760991</c:v>
                </c:pt>
                <c:pt idx="1593" formatCode="0.00%">
                  <c:v>0.35961947222075574</c:v>
                </c:pt>
                <c:pt idx="1594" formatCode="0.00%">
                  <c:v>0.3566593515999732</c:v>
                </c:pt>
                <c:pt idx="1595" formatCode="0.00%">
                  <c:v>0.35201793339631093</c:v>
                </c:pt>
                <c:pt idx="1596" formatCode="0.00%">
                  <c:v>0.34619966146015768</c:v>
                </c:pt>
                <c:pt idx="1597" formatCode="0.00%">
                  <c:v>0.3391913445151733</c:v>
                </c:pt>
                <c:pt idx="1598" formatCode="0.00%">
                  <c:v>0.33184401574152167</c:v>
                </c:pt>
                <c:pt idx="1599" formatCode="0.00%">
                  <c:v>0.32826220367985881</c:v>
                </c:pt>
                <c:pt idx="1600" formatCode="0.00%">
                  <c:v>0.32708476871307401</c:v>
                </c:pt>
                <c:pt idx="1601" formatCode="0.00%">
                  <c:v>0.3249362317882849</c:v>
                </c:pt>
                <c:pt idx="1602" formatCode="0.00%">
                  <c:v>0.3220909992076566</c:v>
                </c:pt>
                <c:pt idx="1603" formatCode="0.00%">
                  <c:v>0.31904858937436842</c:v>
                </c:pt>
                <c:pt idx="1604" formatCode="0.00%">
                  <c:v>0.31617462999472967</c:v>
                </c:pt>
                <c:pt idx="1605" formatCode="0.00%">
                  <c:v>0.31353994212053737</c:v>
                </c:pt>
                <c:pt idx="1606" formatCode="0.00%">
                  <c:v>0.3110078077482028</c:v>
                </c:pt>
                <c:pt idx="1607" formatCode="0.00%">
                  <c:v>0.30880726807290082</c:v>
                </c:pt>
                <c:pt idx="1608" formatCode="0.00%">
                  <c:v>0.30747341746813417</c:v>
                </c:pt>
                <c:pt idx="1609" formatCode="0.00%">
                  <c:v>0.30674306733952728</c:v>
                </c:pt>
                <c:pt idx="1610" formatCode="0.00%">
                  <c:v>0.30697127974736671</c:v>
                </c:pt>
                <c:pt idx="1611" formatCode="0.00%">
                  <c:v>0.30493895270619453</c:v>
                </c:pt>
                <c:pt idx="1612" formatCode="0.00%">
                  <c:v>0.30224156908453059</c:v>
                </c:pt>
                <c:pt idx="1613" formatCode="0.00%">
                  <c:v>0.299558239438108</c:v>
                </c:pt>
                <c:pt idx="1614" formatCode="0.00%">
                  <c:v>0.29638652636631613</c:v>
                </c:pt>
                <c:pt idx="1615" formatCode="0.00%">
                  <c:v>0.294209764462251</c:v>
                </c:pt>
                <c:pt idx="1616" formatCode="0.00%">
                  <c:v>0.2928206687457251</c:v>
                </c:pt>
                <c:pt idx="1617" formatCode="0.00%">
                  <c:v>0.2927651924851451</c:v>
                </c:pt>
                <c:pt idx="1618" formatCode="0.00%">
                  <c:v>0.29161230941542748</c:v>
                </c:pt>
                <c:pt idx="1619" formatCode="0.00%">
                  <c:v>0.29057555406275237</c:v>
                </c:pt>
                <c:pt idx="1620" formatCode="0.00%">
                  <c:v>0.28867090996741518</c:v>
                </c:pt>
                <c:pt idx="1621" formatCode="0.00%">
                  <c:v>0.28691135130636058</c:v>
                </c:pt>
                <c:pt idx="1622" formatCode="0.00%">
                  <c:v>0.28415300660445442</c:v>
                </c:pt>
                <c:pt idx="1623" formatCode="0.00%">
                  <c:v>0.28128753304624343</c:v>
                </c:pt>
                <c:pt idx="1624" formatCode="0.00%">
                  <c:v>0.27969056824792404</c:v>
                </c:pt>
                <c:pt idx="1625" formatCode="0.00%">
                  <c:v>0.27899301890570882</c:v>
                </c:pt>
                <c:pt idx="1626" formatCode="0.00%">
                  <c:v>0.27772229732016807</c:v>
                </c:pt>
                <c:pt idx="1627" formatCode="0.00%">
                  <c:v>0.27576848486406003</c:v>
                </c:pt>
                <c:pt idx="1628" formatCode="0.00%">
                  <c:v>0.27232492323439605</c:v>
                </c:pt>
                <c:pt idx="1629" formatCode="0.00%">
                  <c:v>0.26688796279367422</c:v>
                </c:pt>
                <c:pt idx="1630" formatCode="0.00%">
                  <c:v>0.26177634314710518</c:v>
                </c:pt>
                <c:pt idx="1631" formatCode="0.00%">
                  <c:v>0.25779108914376181</c:v>
                </c:pt>
                <c:pt idx="1632" formatCode="0.00%">
                  <c:v>0.25387004106721989</c:v>
                </c:pt>
                <c:pt idx="1633" formatCode="0.00%">
                  <c:v>0.24978026104625295</c:v>
                </c:pt>
                <c:pt idx="1634" formatCode="0.00%">
                  <c:v>0.24586231015418014</c:v>
                </c:pt>
                <c:pt idx="1635" formatCode="0.00%">
                  <c:v>0.2410653427567746</c:v>
                </c:pt>
                <c:pt idx="1636" formatCode="0.00%">
                  <c:v>0.23558651961577093</c:v>
                </c:pt>
                <c:pt idx="1637" formatCode="0.00%">
                  <c:v>0.23016375265524469</c:v>
                </c:pt>
                <c:pt idx="1638" formatCode="0.00%">
                  <c:v>0.22570245890309537</c:v>
                </c:pt>
                <c:pt idx="1639" formatCode="0.00%">
                  <c:v>0.22113539977903462</c:v>
                </c:pt>
                <c:pt idx="1640" formatCode="0.00%">
                  <c:v>0.21595850319277288</c:v>
                </c:pt>
                <c:pt idx="1641" formatCode="0.00%">
                  <c:v>0.21154035223967038</c:v>
                </c:pt>
                <c:pt idx="1642" formatCode="0.00%">
                  <c:v>0.20863760595978342</c:v>
                </c:pt>
                <c:pt idx="1643" formatCode="0.00%">
                  <c:v>0.20564968401094674</c:v>
                </c:pt>
                <c:pt idx="1644" formatCode="0.00%">
                  <c:v>0.20327838156272904</c:v>
                </c:pt>
                <c:pt idx="1645" formatCode="0.00%">
                  <c:v>0.20147253874050741</c:v>
                </c:pt>
                <c:pt idx="1646" formatCode="0.00%">
                  <c:v>0.19988030896756537</c:v>
                </c:pt>
                <c:pt idx="1647" formatCode="0.00%">
                  <c:v>0.19943541731798042</c:v>
                </c:pt>
                <c:pt idx="1648" formatCode="0.00%">
                  <c:v>0.19986259036479526</c:v>
                </c:pt>
                <c:pt idx="1649" formatCode="0.00%">
                  <c:v>0.20139852314307505</c:v>
                </c:pt>
                <c:pt idx="1650" formatCode="0.00%">
                  <c:v>0.20327892536965364</c:v>
                </c:pt>
                <c:pt idx="1651" formatCode="0.00%">
                  <c:v>0.20610662511561539</c:v>
                </c:pt>
                <c:pt idx="1652" formatCode="0.00%">
                  <c:v>0.21177810112983408</c:v>
                </c:pt>
                <c:pt idx="1653" formatCode="0.00%">
                  <c:v>0.22129524325046002</c:v>
                </c:pt>
                <c:pt idx="1654" formatCode="0.00%">
                  <c:v>0.22889712810084384</c:v>
                </c:pt>
                <c:pt idx="1655" formatCode="0.00%">
                  <c:v>0.23409968447020213</c:v>
                </c:pt>
                <c:pt idx="1656" formatCode="0.00%">
                  <c:v>0.24117445224868272</c:v>
                </c:pt>
                <c:pt idx="1657" formatCode="0.00%">
                  <c:v>0.24950853718221078</c:v>
                </c:pt>
                <c:pt idx="1658" formatCode="0.00%">
                  <c:v>0.2569179989448096</c:v>
                </c:pt>
                <c:pt idx="1659" formatCode="0.00%">
                  <c:v>0.26507356548908856</c:v>
                </c:pt>
                <c:pt idx="1660" formatCode="0.00%">
                  <c:v>0.27233779396669267</c:v>
                </c:pt>
                <c:pt idx="1661" formatCode="0.00%">
                  <c:v>0.2794360556848634</c:v>
                </c:pt>
                <c:pt idx="1662" formatCode="0.00%">
                  <c:v>0.28545560276579796</c:v>
                </c:pt>
                <c:pt idx="1663" formatCode="0.00%">
                  <c:v>0.29131557180946621</c:v>
                </c:pt>
                <c:pt idx="1664" formatCode="0.00%">
                  <c:v>0.29546125341375218</c:v>
                </c:pt>
                <c:pt idx="1665" formatCode="0.00%">
                  <c:v>0.29685410009572477</c:v>
                </c:pt>
                <c:pt idx="1666" formatCode="0.00%">
                  <c:v>0.29898625923091982</c:v>
                </c:pt>
                <c:pt idx="1667" formatCode="0.00%">
                  <c:v>0.30515433306818274</c:v>
                </c:pt>
                <c:pt idx="1668" formatCode="0.00%">
                  <c:v>0.30933589874081657</c:v>
                </c:pt>
                <c:pt idx="1669" formatCode="0.00%">
                  <c:v>0.31138379802107119</c:v>
                </c:pt>
                <c:pt idx="1670" formatCode="0.00%">
                  <c:v>0.31400643533552786</c:v>
                </c:pt>
                <c:pt idx="1671" formatCode="0.00%">
                  <c:v>0</c:v>
                </c:pt>
                <c:pt idx="1672" formatCode="0.00%">
                  <c:v>0</c:v>
                </c:pt>
                <c:pt idx="1673" formatCode="0.00%">
                  <c:v>0</c:v>
                </c:pt>
                <c:pt idx="1674" formatCode="0.00%">
                  <c:v>0</c:v>
                </c:pt>
                <c:pt idx="1675" formatCode="0.00%">
                  <c:v>0</c:v>
                </c:pt>
                <c:pt idx="1676" formatCode="0.00%">
                  <c:v>0</c:v>
                </c:pt>
                <c:pt idx="1677" formatCode="0.00%">
                  <c:v>0</c:v>
                </c:pt>
                <c:pt idx="1678" formatCode="0.00%">
                  <c:v>0</c:v>
                </c:pt>
                <c:pt idx="1679" formatCode="0.00%">
                  <c:v>0</c:v>
                </c:pt>
                <c:pt idx="1680" formatCode="0.00%">
                  <c:v>0</c:v>
                </c:pt>
                <c:pt idx="1681" formatCode="0.00%">
                  <c:v>0</c:v>
                </c:pt>
                <c:pt idx="1682" formatCode="0.00%">
                  <c:v>0</c:v>
                </c:pt>
                <c:pt idx="1683" formatCode="0.00%">
                  <c:v>0</c:v>
                </c:pt>
                <c:pt idx="1684" formatCode="0.00%">
                  <c:v>0</c:v>
                </c:pt>
                <c:pt idx="1685" formatCode="0.00%">
                  <c:v>0</c:v>
                </c:pt>
                <c:pt idx="1686" formatCode="0.00%">
                  <c:v>0</c:v>
                </c:pt>
                <c:pt idx="1687" formatCode="0.00%">
                  <c:v>0</c:v>
                </c:pt>
                <c:pt idx="1688" formatCode="0.00%">
                  <c:v>0</c:v>
                </c:pt>
                <c:pt idx="1689" formatCode="0.00%">
                  <c:v>0</c:v>
                </c:pt>
                <c:pt idx="1690" formatCode="0.00%">
                  <c:v>0</c:v>
                </c:pt>
                <c:pt idx="1691" formatCode="0.00%">
                  <c:v>0</c:v>
                </c:pt>
                <c:pt idx="1692" formatCode="0.00%">
                  <c:v>0</c:v>
                </c:pt>
                <c:pt idx="1693" formatCode="0.00%">
                  <c:v>0</c:v>
                </c:pt>
                <c:pt idx="1694" formatCode="0.00%">
                  <c:v>0</c:v>
                </c:pt>
                <c:pt idx="1695" formatCode="0.00%">
                  <c:v>0</c:v>
                </c:pt>
                <c:pt idx="1696" formatCode="0.00%">
                  <c:v>0</c:v>
                </c:pt>
                <c:pt idx="1697" formatCode="0.00%">
                  <c:v>0</c:v>
                </c:pt>
                <c:pt idx="1698" formatCode="0.00%">
                  <c:v>0</c:v>
                </c:pt>
                <c:pt idx="1699" formatCode="0.00%">
                  <c:v>0</c:v>
                </c:pt>
                <c:pt idx="1700" formatCode="0.00%">
                  <c:v>0</c:v>
                </c:pt>
                <c:pt idx="1701" formatCode="0.00%">
                  <c:v>0</c:v>
                </c:pt>
                <c:pt idx="1702" formatCode="0.00%">
                  <c:v>0</c:v>
                </c:pt>
                <c:pt idx="1703" formatCode="0.00%">
                  <c:v>0</c:v>
                </c:pt>
                <c:pt idx="1704" formatCode="0.00%">
                  <c:v>0</c:v>
                </c:pt>
                <c:pt idx="1705" formatCode="0.00%">
                  <c:v>0</c:v>
                </c:pt>
                <c:pt idx="1706" formatCode="0.00%">
                  <c:v>0</c:v>
                </c:pt>
                <c:pt idx="1707" formatCode="0.00%">
                  <c:v>0</c:v>
                </c:pt>
                <c:pt idx="1708" formatCode="0.00%">
                  <c:v>0</c:v>
                </c:pt>
                <c:pt idx="1709" formatCode="0.00%">
                  <c:v>0</c:v>
                </c:pt>
                <c:pt idx="1710" formatCode="0.00%">
                  <c:v>0</c:v>
                </c:pt>
                <c:pt idx="1711" formatCode="0.00%">
                  <c:v>0</c:v>
                </c:pt>
                <c:pt idx="1712" formatCode="0.00%">
                  <c:v>0</c:v>
                </c:pt>
                <c:pt idx="1713" formatCode="0.00%">
                  <c:v>0</c:v>
                </c:pt>
                <c:pt idx="1714" formatCode="0.00%">
                  <c:v>0</c:v>
                </c:pt>
                <c:pt idx="1715" formatCode="0.00%">
                  <c:v>0</c:v>
                </c:pt>
                <c:pt idx="1716" formatCode="0.00%">
                  <c:v>0</c:v>
                </c:pt>
                <c:pt idx="1717" formatCode="0.00%">
                  <c:v>0</c:v>
                </c:pt>
                <c:pt idx="1718" formatCode="0.00%">
                  <c:v>0</c:v>
                </c:pt>
                <c:pt idx="1719" formatCode="0.00%">
                  <c:v>0</c:v>
                </c:pt>
                <c:pt idx="1720" formatCode="0.00%">
                  <c:v>0</c:v>
                </c:pt>
                <c:pt idx="1721" formatCode="0.00%">
                  <c:v>0</c:v>
                </c:pt>
                <c:pt idx="1722" formatCode="0.00%">
                  <c:v>0</c:v>
                </c:pt>
                <c:pt idx="1723" formatCode="0.00%">
                  <c:v>0</c:v>
                </c:pt>
                <c:pt idx="1724" formatCode="0.00%">
                  <c:v>0</c:v>
                </c:pt>
                <c:pt idx="1725" formatCode="0.00%">
                  <c:v>0</c:v>
                </c:pt>
                <c:pt idx="1726" formatCode="0.00%">
                  <c:v>0</c:v>
                </c:pt>
                <c:pt idx="1727" formatCode="0.00%">
                  <c:v>0</c:v>
                </c:pt>
                <c:pt idx="1728" formatCode="0.00%">
                  <c:v>0</c:v>
                </c:pt>
                <c:pt idx="1729" formatCode="0.00%">
                  <c:v>0</c:v>
                </c:pt>
                <c:pt idx="1730" formatCode="0.00%">
                  <c:v>0</c:v>
                </c:pt>
                <c:pt idx="1731" formatCode="0.00%">
                  <c:v>0</c:v>
                </c:pt>
                <c:pt idx="1732" formatCode="0.00%">
                  <c:v>0</c:v>
                </c:pt>
                <c:pt idx="1733" formatCode="0.00%">
                  <c:v>0</c:v>
                </c:pt>
                <c:pt idx="1734" formatCode="0.00%">
                  <c:v>0</c:v>
                </c:pt>
                <c:pt idx="1735" formatCode="0.00%">
                  <c:v>0</c:v>
                </c:pt>
                <c:pt idx="1736" formatCode="0.00%">
                  <c:v>0</c:v>
                </c:pt>
                <c:pt idx="1737" formatCode="0.00%">
                  <c:v>0</c:v>
                </c:pt>
                <c:pt idx="1738" formatCode="0.00%">
                  <c:v>0</c:v>
                </c:pt>
                <c:pt idx="1739" formatCode="0.00%">
                  <c:v>0</c:v>
                </c:pt>
                <c:pt idx="1740" formatCode="0.00%">
                  <c:v>0</c:v>
                </c:pt>
                <c:pt idx="1741" formatCode="0.00%">
                  <c:v>0</c:v>
                </c:pt>
                <c:pt idx="1742" formatCode="0.00%">
                  <c:v>0</c:v>
                </c:pt>
                <c:pt idx="1743" formatCode="0.00%">
                  <c:v>0</c:v>
                </c:pt>
                <c:pt idx="1744" formatCode="0.00%">
                  <c:v>0</c:v>
                </c:pt>
                <c:pt idx="1745" formatCode="0.00%">
                  <c:v>0</c:v>
                </c:pt>
                <c:pt idx="1746" formatCode="0.00%">
                  <c:v>0</c:v>
                </c:pt>
                <c:pt idx="1747" formatCode="0.00%">
                  <c:v>0</c:v>
                </c:pt>
                <c:pt idx="1748" formatCode="0.00%">
                  <c:v>0</c:v>
                </c:pt>
                <c:pt idx="1749" formatCode="0.00%">
                  <c:v>0</c:v>
                </c:pt>
                <c:pt idx="1750" formatCode="0.00%">
                  <c:v>0</c:v>
                </c:pt>
                <c:pt idx="1751" formatCode="0.00%">
                  <c:v>0</c:v>
                </c:pt>
                <c:pt idx="1752" formatCode="0.00%">
                  <c:v>0</c:v>
                </c:pt>
                <c:pt idx="1753" formatCode="0.00%">
                  <c:v>0</c:v>
                </c:pt>
                <c:pt idx="1754" formatCode="0.00%">
                  <c:v>0</c:v>
                </c:pt>
                <c:pt idx="1755" formatCode="0.00%">
                  <c:v>0</c:v>
                </c:pt>
                <c:pt idx="1756" formatCode="0.00%">
                  <c:v>0</c:v>
                </c:pt>
                <c:pt idx="1757" formatCode="0.00%">
                  <c:v>0</c:v>
                </c:pt>
                <c:pt idx="1758" formatCode="0.00%">
                  <c:v>0</c:v>
                </c:pt>
                <c:pt idx="1759" formatCode="0.00%">
                  <c:v>0</c:v>
                </c:pt>
                <c:pt idx="1760" formatCode="0.00%">
                  <c:v>0</c:v>
                </c:pt>
                <c:pt idx="1761" formatCode="0.00%">
                  <c:v>0</c:v>
                </c:pt>
                <c:pt idx="1762" formatCode="0.00%">
                  <c:v>0</c:v>
                </c:pt>
                <c:pt idx="1763" formatCode="0.00%">
                  <c:v>0</c:v>
                </c:pt>
                <c:pt idx="1764" formatCode="0.00%">
                  <c:v>0</c:v>
                </c:pt>
                <c:pt idx="1765" formatCode="0.00%">
                  <c:v>0</c:v>
                </c:pt>
                <c:pt idx="1766" formatCode="0.00%">
                  <c:v>0</c:v>
                </c:pt>
                <c:pt idx="1767" formatCode="0.00%">
                  <c:v>0</c:v>
                </c:pt>
                <c:pt idx="1768" formatCode="0.00%">
                  <c:v>0</c:v>
                </c:pt>
                <c:pt idx="1769" formatCode="0.00%">
                  <c:v>0</c:v>
                </c:pt>
                <c:pt idx="1770" formatCode="0.00%">
                  <c:v>0</c:v>
                </c:pt>
                <c:pt idx="1771" formatCode="0.00%">
                  <c:v>0</c:v>
                </c:pt>
                <c:pt idx="1772" formatCode="0.00%">
                  <c:v>0</c:v>
                </c:pt>
                <c:pt idx="1773" formatCode="0.00%">
                  <c:v>0</c:v>
                </c:pt>
                <c:pt idx="1774" formatCode="0.00%">
                  <c:v>0</c:v>
                </c:pt>
                <c:pt idx="1775" formatCode="0.00%">
                  <c:v>0</c:v>
                </c:pt>
                <c:pt idx="1776" formatCode="0.00%">
                  <c:v>0</c:v>
                </c:pt>
                <c:pt idx="1777" formatCode="0.00%">
                  <c:v>0</c:v>
                </c:pt>
                <c:pt idx="1778" formatCode="0.00%">
                  <c:v>0</c:v>
                </c:pt>
                <c:pt idx="1779" formatCode="0.00%">
                  <c:v>0</c:v>
                </c:pt>
                <c:pt idx="1780" formatCode="0.00%">
                  <c:v>0</c:v>
                </c:pt>
                <c:pt idx="1781" formatCode="0.00%">
                  <c:v>0</c:v>
                </c:pt>
                <c:pt idx="1782" formatCode="0.00%">
                  <c:v>0</c:v>
                </c:pt>
                <c:pt idx="1783" formatCode="0.00%">
                  <c:v>0</c:v>
                </c:pt>
                <c:pt idx="1784" formatCode="0.00%">
                  <c:v>0</c:v>
                </c:pt>
                <c:pt idx="1785" formatCode="0.00%">
                  <c:v>0</c:v>
                </c:pt>
                <c:pt idx="1786" formatCode="0.00%">
                  <c:v>0</c:v>
                </c:pt>
                <c:pt idx="1787" formatCode="0.00%">
                  <c:v>0</c:v>
                </c:pt>
                <c:pt idx="1788" formatCode="0.00%">
                  <c:v>0</c:v>
                </c:pt>
                <c:pt idx="1789" formatCode="0.00%">
                  <c:v>0</c:v>
                </c:pt>
                <c:pt idx="1790" formatCode="0.00%">
                  <c:v>0</c:v>
                </c:pt>
              </c:numCache>
            </c:numRef>
          </c:yVal>
          <c:smooth val="1"/>
          <c:extLst>
            <c:ext xmlns:c16="http://schemas.microsoft.com/office/drawing/2014/chart" uri="{C3380CC4-5D6E-409C-BE32-E72D297353CC}">
              <c16:uniqueId val="{00000000-7016-A44E-8585-4E08128E70E6}"/>
            </c:ext>
          </c:extLst>
        </c:ser>
        <c:ser>
          <c:idx val="1"/>
          <c:order val="1"/>
          <c:tx>
            <c:strRef>
              <c:f>'CAPE-based Rule'!$K$15</c:f>
              <c:strCache>
                <c:ptCount val="1"/>
                <c:pt idx="0">
                  <c:v>30Y Drawdown</c:v>
                </c:pt>
              </c:strCache>
            </c:strRef>
          </c:tx>
          <c:spPr>
            <a:ln>
              <a:noFill/>
            </a:ln>
          </c:spPr>
          <c:marker>
            <c:symbol val="circle"/>
            <c:size val="7"/>
            <c:spPr>
              <a:solidFill>
                <a:srgbClr val="DB4437"/>
              </a:solidFill>
              <a:ln cmpd="sng">
                <a:solidFill>
                  <a:srgbClr val="DB4437"/>
                </a:solidFill>
              </a:ln>
            </c:spPr>
          </c:marker>
          <c:xVal>
            <c:numRef>
              <c:f>'CAPE-based Rule'!$G$16:$G$2449</c:f>
              <c:numCache>
                <c:formatCode>0</c:formatCode>
                <c:ptCount val="2434"/>
                <c:pt idx="0">
                  <c:v>1871</c:v>
                </c:pt>
                <c:pt idx="1">
                  <c:v>1871.0833333333333</c:v>
                </c:pt>
                <c:pt idx="2">
                  <c:v>1871.1666666666665</c:v>
                </c:pt>
                <c:pt idx="3">
                  <c:v>1871.2499999999998</c:v>
                </c:pt>
                <c:pt idx="4">
                  <c:v>1871.333333333333</c:v>
                </c:pt>
                <c:pt idx="5">
                  <c:v>1871.4166666666663</c:v>
                </c:pt>
                <c:pt idx="6">
                  <c:v>1871.4999999999995</c:v>
                </c:pt>
                <c:pt idx="7">
                  <c:v>1871.5833333333328</c:v>
                </c:pt>
                <c:pt idx="8">
                  <c:v>1871.6666666666661</c:v>
                </c:pt>
                <c:pt idx="9">
                  <c:v>1871.7499999999993</c:v>
                </c:pt>
                <c:pt idx="10">
                  <c:v>1871.8333333333326</c:v>
                </c:pt>
                <c:pt idx="11">
                  <c:v>1871.9166666666658</c:v>
                </c:pt>
                <c:pt idx="12">
                  <c:v>1871.9999999999991</c:v>
                </c:pt>
                <c:pt idx="13">
                  <c:v>1872.0833333333323</c:v>
                </c:pt>
                <c:pt idx="14">
                  <c:v>1872.1666666666656</c:v>
                </c:pt>
                <c:pt idx="15">
                  <c:v>1872.2499999999989</c:v>
                </c:pt>
                <c:pt idx="16">
                  <c:v>1872.3333333333321</c:v>
                </c:pt>
                <c:pt idx="17">
                  <c:v>1872.4166666666654</c:v>
                </c:pt>
                <c:pt idx="18">
                  <c:v>1872.4999999999986</c:v>
                </c:pt>
                <c:pt idx="19">
                  <c:v>1872.5833333333319</c:v>
                </c:pt>
                <c:pt idx="20">
                  <c:v>1872.6666666666652</c:v>
                </c:pt>
                <c:pt idx="21">
                  <c:v>1872.7499999999984</c:v>
                </c:pt>
                <c:pt idx="22">
                  <c:v>1872.8333333333317</c:v>
                </c:pt>
                <c:pt idx="23">
                  <c:v>1872.9166666666649</c:v>
                </c:pt>
                <c:pt idx="24">
                  <c:v>1872.9999999999982</c:v>
                </c:pt>
                <c:pt idx="25">
                  <c:v>1873.0833333333314</c:v>
                </c:pt>
                <c:pt idx="26">
                  <c:v>1873.1666666666647</c:v>
                </c:pt>
                <c:pt idx="27">
                  <c:v>1873.249999999998</c:v>
                </c:pt>
                <c:pt idx="28">
                  <c:v>1873.3333333333312</c:v>
                </c:pt>
                <c:pt idx="29">
                  <c:v>1873.4166666666645</c:v>
                </c:pt>
                <c:pt idx="30">
                  <c:v>1873.4999999999977</c:v>
                </c:pt>
                <c:pt idx="31">
                  <c:v>1873.583333333331</c:v>
                </c:pt>
                <c:pt idx="32">
                  <c:v>1873.6666666666642</c:v>
                </c:pt>
                <c:pt idx="33">
                  <c:v>1873.7499999999975</c:v>
                </c:pt>
                <c:pt idx="34">
                  <c:v>1873.8333333333308</c:v>
                </c:pt>
                <c:pt idx="35">
                  <c:v>1873.916666666664</c:v>
                </c:pt>
                <c:pt idx="36">
                  <c:v>1873.9999999999973</c:v>
                </c:pt>
                <c:pt idx="37">
                  <c:v>1874.0833333333305</c:v>
                </c:pt>
                <c:pt idx="38">
                  <c:v>1874.1666666666638</c:v>
                </c:pt>
                <c:pt idx="39">
                  <c:v>1874.249999999997</c:v>
                </c:pt>
                <c:pt idx="40">
                  <c:v>1874.3333333333303</c:v>
                </c:pt>
                <c:pt idx="41">
                  <c:v>1874.4166666666636</c:v>
                </c:pt>
                <c:pt idx="42">
                  <c:v>1874.4999999999968</c:v>
                </c:pt>
                <c:pt idx="43">
                  <c:v>1874.5833333333301</c:v>
                </c:pt>
                <c:pt idx="44">
                  <c:v>1874.6666666666633</c:v>
                </c:pt>
                <c:pt idx="45">
                  <c:v>1874.7499999999966</c:v>
                </c:pt>
                <c:pt idx="46">
                  <c:v>1874.8333333333298</c:v>
                </c:pt>
                <c:pt idx="47">
                  <c:v>1874.9166666666631</c:v>
                </c:pt>
                <c:pt idx="48">
                  <c:v>1874.9999999999964</c:v>
                </c:pt>
                <c:pt idx="49">
                  <c:v>1875.0833333333296</c:v>
                </c:pt>
                <c:pt idx="50">
                  <c:v>1875.1666666666629</c:v>
                </c:pt>
                <c:pt idx="51">
                  <c:v>1875.2499999999961</c:v>
                </c:pt>
                <c:pt idx="52">
                  <c:v>1875.3333333333294</c:v>
                </c:pt>
                <c:pt idx="53">
                  <c:v>1875.4166666666626</c:v>
                </c:pt>
                <c:pt idx="54">
                  <c:v>1875.4999999999959</c:v>
                </c:pt>
                <c:pt idx="55">
                  <c:v>1875.5833333333292</c:v>
                </c:pt>
                <c:pt idx="56">
                  <c:v>1875.6666666666624</c:v>
                </c:pt>
                <c:pt idx="57">
                  <c:v>1875.7499999999957</c:v>
                </c:pt>
                <c:pt idx="58">
                  <c:v>1875.8333333333289</c:v>
                </c:pt>
                <c:pt idx="59">
                  <c:v>1875.9166666666622</c:v>
                </c:pt>
                <c:pt idx="60">
                  <c:v>1875.9999999999955</c:v>
                </c:pt>
                <c:pt idx="61">
                  <c:v>1876.0833333333287</c:v>
                </c:pt>
                <c:pt idx="62">
                  <c:v>1876.166666666662</c:v>
                </c:pt>
                <c:pt idx="63">
                  <c:v>1876.2499999999952</c:v>
                </c:pt>
                <c:pt idx="64">
                  <c:v>1876.3333333333285</c:v>
                </c:pt>
                <c:pt idx="65">
                  <c:v>1876.4166666666617</c:v>
                </c:pt>
                <c:pt idx="66">
                  <c:v>1876.499999999995</c:v>
                </c:pt>
                <c:pt idx="67">
                  <c:v>1876.5833333333283</c:v>
                </c:pt>
                <c:pt idx="68">
                  <c:v>1876.6666666666615</c:v>
                </c:pt>
                <c:pt idx="69">
                  <c:v>1876.7499999999948</c:v>
                </c:pt>
                <c:pt idx="70">
                  <c:v>1876.833333333328</c:v>
                </c:pt>
                <c:pt idx="71">
                  <c:v>1876.9166666666613</c:v>
                </c:pt>
                <c:pt idx="72">
                  <c:v>1876.9999999999945</c:v>
                </c:pt>
                <c:pt idx="73">
                  <c:v>1877.0833333333278</c:v>
                </c:pt>
                <c:pt idx="74">
                  <c:v>1877.1666666666611</c:v>
                </c:pt>
                <c:pt idx="75">
                  <c:v>1877.2499999999943</c:v>
                </c:pt>
                <c:pt idx="76">
                  <c:v>1877.3333333333276</c:v>
                </c:pt>
                <c:pt idx="77">
                  <c:v>1877.4166666666608</c:v>
                </c:pt>
                <c:pt idx="78">
                  <c:v>1877.4999999999941</c:v>
                </c:pt>
                <c:pt idx="79">
                  <c:v>1877.5833333333273</c:v>
                </c:pt>
                <c:pt idx="80">
                  <c:v>1877.6666666666606</c:v>
                </c:pt>
                <c:pt idx="81">
                  <c:v>1877.7499999999939</c:v>
                </c:pt>
                <c:pt idx="82">
                  <c:v>1877.8333333333271</c:v>
                </c:pt>
                <c:pt idx="83">
                  <c:v>1877.9166666666604</c:v>
                </c:pt>
                <c:pt idx="84">
                  <c:v>1877.9999999999936</c:v>
                </c:pt>
                <c:pt idx="85">
                  <c:v>1878.0833333333269</c:v>
                </c:pt>
                <c:pt idx="86">
                  <c:v>1878.1666666666601</c:v>
                </c:pt>
                <c:pt idx="87">
                  <c:v>1878.2499999999934</c:v>
                </c:pt>
                <c:pt idx="88">
                  <c:v>1878.3333333333267</c:v>
                </c:pt>
                <c:pt idx="89">
                  <c:v>1878.4166666666599</c:v>
                </c:pt>
                <c:pt idx="90">
                  <c:v>1878.4999999999932</c:v>
                </c:pt>
                <c:pt idx="91">
                  <c:v>1878.5833333333264</c:v>
                </c:pt>
                <c:pt idx="92">
                  <c:v>1878.6666666666597</c:v>
                </c:pt>
                <c:pt idx="93">
                  <c:v>1878.749999999993</c:v>
                </c:pt>
                <c:pt idx="94">
                  <c:v>1878.8333333333262</c:v>
                </c:pt>
                <c:pt idx="95">
                  <c:v>1878.9166666666595</c:v>
                </c:pt>
                <c:pt idx="96">
                  <c:v>1878.9999999999927</c:v>
                </c:pt>
                <c:pt idx="97">
                  <c:v>1879.083333333326</c:v>
                </c:pt>
                <c:pt idx="98">
                  <c:v>1879.1666666666592</c:v>
                </c:pt>
                <c:pt idx="99">
                  <c:v>1879.2499999999925</c:v>
                </c:pt>
                <c:pt idx="100">
                  <c:v>1879.3333333333258</c:v>
                </c:pt>
                <c:pt idx="101">
                  <c:v>1879.416666666659</c:v>
                </c:pt>
                <c:pt idx="102">
                  <c:v>1879.4999999999923</c:v>
                </c:pt>
                <c:pt idx="103">
                  <c:v>1879.5833333333255</c:v>
                </c:pt>
                <c:pt idx="104">
                  <c:v>1879.6666666666588</c:v>
                </c:pt>
                <c:pt idx="105">
                  <c:v>1879.749999999992</c:v>
                </c:pt>
                <c:pt idx="106">
                  <c:v>1879.8333333333253</c:v>
                </c:pt>
                <c:pt idx="107">
                  <c:v>1879.9166666666586</c:v>
                </c:pt>
                <c:pt idx="108">
                  <c:v>1879.9999999999918</c:v>
                </c:pt>
                <c:pt idx="109">
                  <c:v>1880.0833333333251</c:v>
                </c:pt>
                <c:pt idx="110">
                  <c:v>1880.1666666666583</c:v>
                </c:pt>
                <c:pt idx="111">
                  <c:v>1880.2499999999916</c:v>
                </c:pt>
                <c:pt idx="112">
                  <c:v>1880.3333333333248</c:v>
                </c:pt>
                <c:pt idx="113">
                  <c:v>1880.4166666666581</c:v>
                </c:pt>
                <c:pt idx="114">
                  <c:v>1880.4999999999914</c:v>
                </c:pt>
                <c:pt idx="115">
                  <c:v>1880.5833333333246</c:v>
                </c:pt>
                <c:pt idx="116">
                  <c:v>1880.6666666666579</c:v>
                </c:pt>
                <c:pt idx="117">
                  <c:v>1880.7499999999911</c:v>
                </c:pt>
                <c:pt idx="118">
                  <c:v>1880.8333333333244</c:v>
                </c:pt>
                <c:pt idx="119">
                  <c:v>1880.9166666666576</c:v>
                </c:pt>
                <c:pt idx="120">
                  <c:v>1880.9999999999909</c:v>
                </c:pt>
                <c:pt idx="121">
                  <c:v>1881.0833333333242</c:v>
                </c:pt>
                <c:pt idx="122">
                  <c:v>1881.1666666666574</c:v>
                </c:pt>
                <c:pt idx="123">
                  <c:v>1881.2499999999907</c:v>
                </c:pt>
                <c:pt idx="124">
                  <c:v>1881.3333333333239</c:v>
                </c:pt>
                <c:pt idx="125">
                  <c:v>1881.4166666666572</c:v>
                </c:pt>
                <c:pt idx="126">
                  <c:v>1881.4999999999905</c:v>
                </c:pt>
                <c:pt idx="127">
                  <c:v>1881.5833333333237</c:v>
                </c:pt>
                <c:pt idx="128">
                  <c:v>1881.666666666657</c:v>
                </c:pt>
                <c:pt idx="129">
                  <c:v>1881.7499999999902</c:v>
                </c:pt>
                <c:pt idx="130">
                  <c:v>1881.8333333333235</c:v>
                </c:pt>
                <c:pt idx="131">
                  <c:v>1881.9166666666567</c:v>
                </c:pt>
                <c:pt idx="132">
                  <c:v>1881.99999999999</c:v>
                </c:pt>
                <c:pt idx="133">
                  <c:v>1882.0833333333233</c:v>
                </c:pt>
                <c:pt idx="134">
                  <c:v>1882.1666666666565</c:v>
                </c:pt>
                <c:pt idx="135">
                  <c:v>1882.2499999999898</c:v>
                </c:pt>
                <c:pt idx="136">
                  <c:v>1882.333333333323</c:v>
                </c:pt>
                <c:pt idx="137">
                  <c:v>1882.4166666666563</c:v>
                </c:pt>
                <c:pt idx="138">
                  <c:v>1882.4999999999895</c:v>
                </c:pt>
                <c:pt idx="139">
                  <c:v>1882.5833333333228</c:v>
                </c:pt>
                <c:pt idx="140">
                  <c:v>1882.6666666666561</c:v>
                </c:pt>
                <c:pt idx="141">
                  <c:v>1882.7499999999893</c:v>
                </c:pt>
                <c:pt idx="142">
                  <c:v>1882.8333333333226</c:v>
                </c:pt>
                <c:pt idx="143">
                  <c:v>1882.9166666666558</c:v>
                </c:pt>
                <c:pt idx="144">
                  <c:v>1882.9999999999891</c:v>
                </c:pt>
                <c:pt idx="145">
                  <c:v>1883.0833333333223</c:v>
                </c:pt>
                <c:pt idx="146">
                  <c:v>1883.1666666666556</c:v>
                </c:pt>
                <c:pt idx="147">
                  <c:v>1883.2499999999889</c:v>
                </c:pt>
                <c:pt idx="148">
                  <c:v>1883.3333333333221</c:v>
                </c:pt>
                <c:pt idx="149">
                  <c:v>1883.4166666666554</c:v>
                </c:pt>
                <c:pt idx="150">
                  <c:v>1883.4999999999886</c:v>
                </c:pt>
                <c:pt idx="151">
                  <c:v>1883.5833333333219</c:v>
                </c:pt>
                <c:pt idx="152">
                  <c:v>1883.6666666666551</c:v>
                </c:pt>
                <c:pt idx="153">
                  <c:v>1883.7499999999884</c:v>
                </c:pt>
                <c:pt idx="154">
                  <c:v>1883.8333333333217</c:v>
                </c:pt>
                <c:pt idx="155">
                  <c:v>1883.9166666666549</c:v>
                </c:pt>
                <c:pt idx="156">
                  <c:v>1883.9999999999882</c:v>
                </c:pt>
                <c:pt idx="157">
                  <c:v>1884.0833333333214</c:v>
                </c:pt>
                <c:pt idx="158">
                  <c:v>1884.1666666666547</c:v>
                </c:pt>
                <c:pt idx="159">
                  <c:v>1884.2499999999879</c:v>
                </c:pt>
                <c:pt idx="160">
                  <c:v>1884.3333333333212</c:v>
                </c:pt>
                <c:pt idx="161">
                  <c:v>1884.4166666666545</c:v>
                </c:pt>
                <c:pt idx="162">
                  <c:v>1884.4999999999877</c:v>
                </c:pt>
                <c:pt idx="163">
                  <c:v>1884.583333333321</c:v>
                </c:pt>
                <c:pt idx="164">
                  <c:v>1884.6666666666542</c:v>
                </c:pt>
                <c:pt idx="165">
                  <c:v>1884.7499999999875</c:v>
                </c:pt>
                <c:pt idx="166">
                  <c:v>1884.8333333333208</c:v>
                </c:pt>
                <c:pt idx="167">
                  <c:v>1884.916666666654</c:v>
                </c:pt>
                <c:pt idx="168">
                  <c:v>1884.9999999999873</c:v>
                </c:pt>
                <c:pt idx="169">
                  <c:v>1885.0833333333205</c:v>
                </c:pt>
                <c:pt idx="170">
                  <c:v>1885.1666666666538</c:v>
                </c:pt>
                <c:pt idx="171">
                  <c:v>1885.249999999987</c:v>
                </c:pt>
                <c:pt idx="172">
                  <c:v>1885.3333333333203</c:v>
                </c:pt>
                <c:pt idx="173">
                  <c:v>1885.4166666666536</c:v>
                </c:pt>
                <c:pt idx="174">
                  <c:v>1885.4999999999868</c:v>
                </c:pt>
                <c:pt idx="175">
                  <c:v>1885.5833333333201</c:v>
                </c:pt>
                <c:pt idx="176">
                  <c:v>1885.6666666666533</c:v>
                </c:pt>
                <c:pt idx="177">
                  <c:v>1885.7499999999866</c:v>
                </c:pt>
                <c:pt idx="178">
                  <c:v>1885.8333333333198</c:v>
                </c:pt>
                <c:pt idx="179">
                  <c:v>1885.9166666666531</c:v>
                </c:pt>
                <c:pt idx="180">
                  <c:v>1885.9999999999864</c:v>
                </c:pt>
                <c:pt idx="181">
                  <c:v>1886.0833333333196</c:v>
                </c:pt>
                <c:pt idx="182">
                  <c:v>1886.1666666666529</c:v>
                </c:pt>
                <c:pt idx="183">
                  <c:v>1886.2499999999861</c:v>
                </c:pt>
                <c:pt idx="184">
                  <c:v>1886.3333333333194</c:v>
                </c:pt>
                <c:pt idx="185">
                  <c:v>1886.4166666666526</c:v>
                </c:pt>
                <c:pt idx="186">
                  <c:v>1886.4999999999859</c:v>
                </c:pt>
                <c:pt idx="187">
                  <c:v>1886.5833333333192</c:v>
                </c:pt>
                <c:pt idx="188">
                  <c:v>1886.6666666666524</c:v>
                </c:pt>
                <c:pt idx="189">
                  <c:v>1886.7499999999857</c:v>
                </c:pt>
                <c:pt idx="190">
                  <c:v>1886.8333333333189</c:v>
                </c:pt>
                <c:pt idx="191">
                  <c:v>1886.9166666666522</c:v>
                </c:pt>
                <c:pt idx="192">
                  <c:v>1886.9999999999854</c:v>
                </c:pt>
                <c:pt idx="193">
                  <c:v>1887.0833333333187</c:v>
                </c:pt>
                <c:pt idx="194">
                  <c:v>1887.166666666652</c:v>
                </c:pt>
                <c:pt idx="195">
                  <c:v>1887.2499999999852</c:v>
                </c:pt>
                <c:pt idx="196">
                  <c:v>1887.3333333333185</c:v>
                </c:pt>
                <c:pt idx="197">
                  <c:v>1887.4166666666517</c:v>
                </c:pt>
                <c:pt idx="198">
                  <c:v>1887.499999999985</c:v>
                </c:pt>
                <c:pt idx="199">
                  <c:v>1887.5833333333183</c:v>
                </c:pt>
                <c:pt idx="200">
                  <c:v>1887.6666666666515</c:v>
                </c:pt>
                <c:pt idx="201">
                  <c:v>1887.7499999999848</c:v>
                </c:pt>
                <c:pt idx="202">
                  <c:v>1887.833333333318</c:v>
                </c:pt>
                <c:pt idx="203">
                  <c:v>1887.9166666666513</c:v>
                </c:pt>
                <c:pt idx="204">
                  <c:v>1887.9999999999845</c:v>
                </c:pt>
                <c:pt idx="205">
                  <c:v>1888.0833333333178</c:v>
                </c:pt>
                <c:pt idx="206">
                  <c:v>1888.1666666666511</c:v>
                </c:pt>
                <c:pt idx="207">
                  <c:v>1888.2499999999843</c:v>
                </c:pt>
                <c:pt idx="208">
                  <c:v>1888.3333333333176</c:v>
                </c:pt>
                <c:pt idx="209">
                  <c:v>1888.4166666666508</c:v>
                </c:pt>
                <c:pt idx="210">
                  <c:v>1888.4999999999841</c:v>
                </c:pt>
                <c:pt idx="211">
                  <c:v>1888.5833333333173</c:v>
                </c:pt>
                <c:pt idx="212">
                  <c:v>1888.6666666666506</c:v>
                </c:pt>
                <c:pt idx="213">
                  <c:v>1888.7499999999839</c:v>
                </c:pt>
                <c:pt idx="214">
                  <c:v>1888.8333333333171</c:v>
                </c:pt>
                <c:pt idx="215">
                  <c:v>1888.9166666666504</c:v>
                </c:pt>
                <c:pt idx="216">
                  <c:v>1888.9999999999836</c:v>
                </c:pt>
                <c:pt idx="217">
                  <c:v>1889.0833333333169</c:v>
                </c:pt>
                <c:pt idx="218">
                  <c:v>1889.1666666666501</c:v>
                </c:pt>
                <c:pt idx="219">
                  <c:v>1889.2499999999834</c:v>
                </c:pt>
                <c:pt idx="220">
                  <c:v>1889.3333333333167</c:v>
                </c:pt>
                <c:pt idx="221">
                  <c:v>1889.4166666666499</c:v>
                </c:pt>
                <c:pt idx="222">
                  <c:v>1889.4999999999832</c:v>
                </c:pt>
                <c:pt idx="223">
                  <c:v>1889.5833333333164</c:v>
                </c:pt>
                <c:pt idx="224">
                  <c:v>1889.6666666666497</c:v>
                </c:pt>
                <c:pt idx="225">
                  <c:v>1889.7499999999829</c:v>
                </c:pt>
                <c:pt idx="226">
                  <c:v>1889.8333333333162</c:v>
                </c:pt>
                <c:pt idx="227">
                  <c:v>1889.9166666666495</c:v>
                </c:pt>
                <c:pt idx="228">
                  <c:v>1889.9999999999827</c:v>
                </c:pt>
                <c:pt idx="229">
                  <c:v>1890.083333333316</c:v>
                </c:pt>
                <c:pt idx="230">
                  <c:v>1890.1666666666492</c:v>
                </c:pt>
                <c:pt idx="231">
                  <c:v>1890.2499999999825</c:v>
                </c:pt>
                <c:pt idx="232">
                  <c:v>1890.3333333333157</c:v>
                </c:pt>
                <c:pt idx="233">
                  <c:v>1890.416666666649</c:v>
                </c:pt>
                <c:pt idx="234">
                  <c:v>1890.4999999999823</c:v>
                </c:pt>
                <c:pt idx="235">
                  <c:v>1890.5833333333155</c:v>
                </c:pt>
                <c:pt idx="236">
                  <c:v>1890.6666666666488</c:v>
                </c:pt>
                <c:pt idx="237">
                  <c:v>1890.749999999982</c:v>
                </c:pt>
                <c:pt idx="238">
                  <c:v>1890.8333333333153</c:v>
                </c:pt>
                <c:pt idx="239">
                  <c:v>1890.9166666666486</c:v>
                </c:pt>
                <c:pt idx="240">
                  <c:v>1890.9999999999818</c:v>
                </c:pt>
                <c:pt idx="241">
                  <c:v>1891.0833333333151</c:v>
                </c:pt>
                <c:pt idx="242">
                  <c:v>1891.1666666666483</c:v>
                </c:pt>
                <c:pt idx="243">
                  <c:v>1891.2499999999816</c:v>
                </c:pt>
                <c:pt idx="244">
                  <c:v>1891.3333333333148</c:v>
                </c:pt>
                <c:pt idx="245">
                  <c:v>1891.4166666666481</c:v>
                </c:pt>
                <c:pt idx="246">
                  <c:v>1891.4999999999814</c:v>
                </c:pt>
                <c:pt idx="247">
                  <c:v>1891.5833333333146</c:v>
                </c:pt>
                <c:pt idx="248">
                  <c:v>1891.6666666666479</c:v>
                </c:pt>
                <c:pt idx="249">
                  <c:v>1891.7499999999811</c:v>
                </c:pt>
                <c:pt idx="250">
                  <c:v>1891.8333333333144</c:v>
                </c:pt>
                <c:pt idx="251">
                  <c:v>1891.9166666666476</c:v>
                </c:pt>
                <c:pt idx="252">
                  <c:v>1891.9999999999809</c:v>
                </c:pt>
                <c:pt idx="253">
                  <c:v>1892.0833333333142</c:v>
                </c:pt>
                <c:pt idx="254">
                  <c:v>1892.1666666666474</c:v>
                </c:pt>
                <c:pt idx="255">
                  <c:v>1892.2499999999807</c:v>
                </c:pt>
                <c:pt idx="256">
                  <c:v>1892.3333333333139</c:v>
                </c:pt>
                <c:pt idx="257">
                  <c:v>1892.4166666666472</c:v>
                </c:pt>
                <c:pt idx="258">
                  <c:v>1892.4999999999804</c:v>
                </c:pt>
                <c:pt idx="259">
                  <c:v>1892.5833333333137</c:v>
                </c:pt>
                <c:pt idx="260">
                  <c:v>1892.666666666647</c:v>
                </c:pt>
                <c:pt idx="261">
                  <c:v>1892.7499999999802</c:v>
                </c:pt>
                <c:pt idx="262">
                  <c:v>1892.8333333333135</c:v>
                </c:pt>
                <c:pt idx="263">
                  <c:v>1892.9166666666467</c:v>
                </c:pt>
                <c:pt idx="264">
                  <c:v>1892.99999999998</c:v>
                </c:pt>
                <c:pt idx="265">
                  <c:v>1893.0833333333132</c:v>
                </c:pt>
                <c:pt idx="266">
                  <c:v>1893.1666666666465</c:v>
                </c:pt>
                <c:pt idx="267">
                  <c:v>1893.2499999999798</c:v>
                </c:pt>
                <c:pt idx="268">
                  <c:v>1893.333333333313</c:v>
                </c:pt>
                <c:pt idx="269">
                  <c:v>1893.4166666666463</c:v>
                </c:pt>
                <c:pt idx="270">
                  <c:v>1893.4999999999795</c:v>
                </c:pt>
                <c:pt idx="271">
                  <c:v>1893.5833333333128</c:v>
                </c:pt>
                <c:pt idx="272">
                  <c:v>1893.6666666666461</c:v>
                </c:pt>
                <c:pt idx="273">
                  <c:v>1893.7499999999793</c:v>
                </c:pt>
                <c:pt idx="274">
                  <c:v>1893.8333333333126</c:v>
                </c:pt>
                <c:pt idx="275">
                  <c:v>1893.9166666666458</c:v>
                </c:pt>
                <c:pt idx="276">
                  <c:v>1893.9999999999791</c:v>
                </c:pt>
                <c:pt idx="277">
                  <c:v>1894.0833333333123</c:v>
                </c:pt>
                <c:pt idx="278">
                  <c:v>1894.1666666666456</c:v>
                </c:pt>
                <c:pt idx="279">
                  <c:v>1894.2499999999789</c:v>
                </c:pt>
                <c:pt idx="280">
                  <c:v>1894.3333333333121</c:v>
                </c:pt>
                <c:pt idx="281">
                  <c:v>1894.4166666666454</c:v>
                </c:pt>
                <c:pt idx="282">
                  <c:v>1894.4999999999786</c:v>
                </c:pt>
                <c:pt idx="283">
                  <c:v>1894.5833333333119</c:v>
                </c:pt>
                <c:pt idx="284">
                  <c:v>1894.6666666666451</c:v>
                </c:pt>
                <c:pt idx="285">
                  <c:v>1894.7499999999784</c:v>
                </c:pt>
                <c:pt idx="286">
                  <c:v>1894.8333333333117</c:v>
                </c:pt>
                <c:pt idx="287">
                  <c:v>1894.9166666666449</c:v>
                </c:pt>
                <c:pt idx="288">
                  <c:v>1894.9999999999782</c:v>
                </c:pt>
                <c:pt idx="289">
                  <c:v>1895.0833333333114</c:v>
                </c:pt>
                <c:pt idx="290">
                  <c:v>1895.1666666666447</c:v>
                </c:pt>
                <c:pt idx="291">
                  <c:v>1895.2499999999779</c:v>
                </c:pt>
                <c:pt idx="292">
                  <c:v>1895.3333333333112</c:v>
                </c:pt>
                <c:pt idx="293">
                  <c:v>1895.4166666666445</c:v>
                </c:pt>
                <c:pt idx="294">
                  <c:v>1895.4999999999777</c:v>
                </c:pt>
                <c:pt idx="295">
                  <c:v>1895.583333333311</c:v>
                </c:pt>
                <c:pt idx="296">
                  <c:v>1895.6666666666442</c:v>
                </c:pt>
                <c:pt idx="297">
                  <c:v>1895.7499999999775</c:v>
                </c:pt>
                <c:pt idx="298">
                  <c:v>1895.8333333333107</c:v>
                </c:pt>
                <c:pt idx="299">
                  <c:v>1895.916666666644</c:v>
                </c:pt>
                <c:pt idx="300">
                  <c:v>1895.9999999999773</c:v>
                </c:pt>
                <c:pt idx="301">
                  <c:v>1896.0833333333105</c:v>
                </c:pt>
                <c:pt idx="302">
                  <c:v>1896.1666666666438</c:v>
                </c:pt>
                <c:pt idx="303">
                  <c:v>1896.249999999977</c:v>
                </c:pt>
                <c:pt idx="304">
                  <c:v>1896.3333333333103</c:v>
                </c:pt>
                <c:pt idx="305">
                  <c:v>1896.4166666666436</c:v>
                </c:pt>
                <c:pt idx="306">
                  <c:v>1896.4999999999768</c:v>
                </c:pt>
                <c:pt idx="307">
                  <c:v>1896.5833333333101</c:v>
                </c:pt>
                <c:pt idx="308">
                  <c:v>1896.6666666666433</c:v>
                </c:pt>
                <c:pt idx="309">
                  <c:v>1896.7499999999766</c:v>
                </c:pt>
                <c:pt idx="310">
                  <c:v>1896.8333333333098</c:v>
                </c:pt>
                <c:pt idx="311">
                  <c:v>1896.9166666666431</c:v>
                </c:pt>
                <c:pt idx="312">
                  <c:v>1896.9999999999764</c:v>
                </c:pt>
                <c:pt idx="313">
                  <c:v>1897.0833333333096</c:v>
                </c:pt>
                <c:pt idx="314">
                  <c:v>1897.1666666666429</c:v>
                </c:pt>
                <c:pt idx="315">
                  <c:v>1897.2499999999761</c:v>
                </c:pt>
                <c:pt idx="316">
                  <c:v>1897.3333333333094</c:v>
                </c:pt>
                <c:pt idx="317">
                  <c:v>1897.4166666666426</c:v>
                </c:pt>
                <c:pt idx="318">
                  <c:v>1897.4999999999759</c:v>
                </c:pt>
                <c:pt idx="319">
                  <c:v>1897.5833333333092</c:v>
                </c:pt>
                <c:pt idx="320">
                  <c:v>1897.6666666666424</c:v>
                </c:pt>
                <c:pt idx="321">
                  <c:v>1897.7499999999757</c:v>
                </c:pt>
                <c:pt idx="322">
                  <c:v>1897.8333333333089</c:v>
                </c:pt>
                <c:pt idx="323">
                  <c:v>1897.9166666666422</c:v>
                </c:pt>
                <c:pt idx="324">
                  <c:v>1897.9999999999754</c:v>
                </c:pt>
                <c:pt idx="325">
                  <c:v>1898.0833333333087</c:v>
                </c:pt>
                <c:pt idx="326">
                  <c:v>1898.166666666642</c:v>
                </c:pt>
                <c:pt idx="327">
                  <c:v>1898.2499999999752</c:v>
                </c:pt>
                <c:pt idx="328">
                  <c:v>1898.3333333333085</c:v>
                </c:pt>
                <c:pt idx="329">
                  <c:v>1898.4166666666417</c:v>
                </c:pt>
                <c:pt idx="330">
                  <c:v>1898.499999999975</c:v>
                </c:pt>
                <c:pt idx="331">
                  <c:v>1898.5833333333082</c:v>
                </c:pt>
                <c:pt idx="332">
                  <c:v>1898.6666666666415</c:v>
                </c:pt>
                <c:pt idx="333">
                  <c:v>1898.7499999999748</c:v>
                </c:pt>
                <c:pt idx="334">
                  <c:v>1898.833333333308</c:v>
                </c:pt>
                <c:pt idx="335">
                  <c:v>1898.9166666666413</c:v>
                </c:pt>
                <c:pt idx="336">
                  <c:v>1898.9999999999745</c:v>
                </c:pt>
                <c:pt idx="337">
                  <c:v>1899.0833333333078</c:v>
                </c:pt>
                <c:pt idx="338">
                  <c:v>1899.166666666641</c:v>
                </c:pt>
                <c:pt idx="339">
                  <c:v>1899.2499999999743</c:v>
                </c:pt>
                <c:pt idx="340">
                  <c:v>1899.3333333333076</c:v>
                </c:pt>
                <c:pt idx="341">
                  <c:v>1899.4166666666408</c:v>
                </c:pt>
                <c:pt idx="342">
                  <c:v>1899.4999999999741</c:v>
                </c:pt>
                <c:pt idx="343">
                  <c:v>1899.5833333333073</c:v>
                </c:pt>
                <c:pt idx="344">
                  <c:v>1899.6666666666406</c:v>
                </c:pt>
                <c:pt idx="345">
                  <c:v>1899.7499999999739</c:v>
                </c:pt>
                <c:pt idx="346">
                  <c:v>1899.8333333333071</c:v>
                </c:pt>
                <c:pt idx="347">
                  <c:v>1899.9166666666404</c:v>
                </c:pt>
                <c:pt idx="348">
                  <c:v>1899.9999999999736</c:v>
                </c:pt>
                <c:pt idx="349">
                  <c:v>1900.0833333333069</c:v>
                </c:pt>
                <c:pt idx="350">
                  <c:v>1900.1666666666401</c:v>
                </c:pt>
                <c:pt idx="351">
                  <c:v>1900.2499999999734</c:v>
                </c:pt>
                <c:pt idx="352">
                  <c:v>1900.3333333333067</c:v>
                </c:pt>
                <c:pt idx="353">
                  <c:v>1900.4166666666399</c:v>
                </c:pt>
                <c:pt idx="354">
                  <c:v>1900.4999999999732</c:v>
                </c:pt>
                <c:pt idx="355">
                  <c:v>1900.5833333333064</c:v>
                </c:pt>
                <c:pt idx="356">
                  <c:v>1900.6666666666397</c:v>
                </c:pt>
                <c:pt idx="357">
                  <c:v>1900.7499999999729</c:v>
                </c:pt>
                <c:pt idx="358">
                  <c:v>1900.8333333333062</c:v>
                </c:pt>
                <c:pt idx="359">
                  <c:v>1900.9166666666395</c:v>
                </c:pt>
                <c:pt idx="360">
                  <c:v>1900.9999999999727</c:v>
                </c:pt>
                <c:pt idx="361">
                  <c:v>1901.083333333306</c:v>
                </c:pt>
                <c:pt idx="362">
                  <c:v>1901.1666666666392</c:v>
                </c:pt>
                <c:pt idx="363">
                  <c:v>1901.2499999999725</c:v>
                </c:pt>
                <c:pt idx="364">
                  <c:v>1901.3333333333057</c:v>
                </c:pt>
                <c:pt idx="365">
                  <c:v>1901.416666666639</c:v>
                </c:pt>
                <c:pt idx="366">
                  <c:v>1901.4999999999723</c:v>
                </c:pt>
                <c:pt idx="367">
                  <c:v>1901.5833333333055</c:v>
                </c:pt>
                <c:pt idx="368">
                  <c:v>1901.6666666666388</c:v>
                </c:pt>
                <c:pt idx="369">
                  <c:v>1901.749999999972</c:v>
                </c:pt>
                <c:pt idx="370">
                  <c:v>1901.8333333333053</c:v>
                </c:pt>
                <c:pt idx="371">
                  <c:v>1901.9166666666385</c:v>
                </c:pt>
                <c:pt idx="372">
                  <c:v>1901.9999999999718</c:v>
                </c:pt>
                <c:pt idx="373">
                  <c:v>1902.0833333333051</c:v>
                </c:pt>
                <c:pt idx="374">
                  <c:v>1902.1666666666383</c:v>
                </c:pt>
                <c:pt idx="375">
                  <c:v>1902.2499999999716</c:v>
                </c:pt>
                <c:pt idx="376">
                  <c:v>1902.3333333333048</c:v>
                </c:pt>
                <c:pt idx="377">
                  <c:v>1902.4166666666381</c:v>
                </c:pt>
                <c:pt idx="378">
                  <c:v>1902.4999999999714</c:v>
                </c:pt>
                <c:pt idx="379">
                  <c:v>1902.5833333333046</c:v>
                </c:pt>
                <c:pt idx="380">
                  <c:v>1902.6666666666379</c:v>
                </c:pt>
                <c:pt idx="381">
                  <c:v>1902.7499999999711</c:v>
                </c:pt>
                <c:pt idx="382">
                  <c:v>1902.8333333333044</c:v>
                </c:pt>
                <c:pt idx="383">
                  <c:v>1902.9166666666376</c:v>
                </c:pt>
                <c:pt idx="384">
                  <c:v>1902.9999999999709</c:v>
                </c:pt>
                <c:pt idx="385">
                  <c:v>1903.0833333333042</c:v>
                </c:pt>
                <c:pt idx="386">
                  <c:v>1903.1666666666374</c:v>
                </c:pt>
                <c:pt idx="387">
                  <c:v>1903.2499999999707</c:v>
                </c:pt>
                <c:pt idx="388">
                  <c:v>1903.3333333333039</c:v>
                </c:pt>
                <c:pt idx="389">
                  <c:v>1903.4166666666372</c:v>
                </c:pt>
                <c:pt idx="390">
                  <c:v>1903.4999999999704</c:v>
                </c:pt>
                <c:pt idx="391">
                  <c:v>1903.5833333333037</c:v>
                </c:pt>
                <c:pt idx="392">
                  <c:v>1903.666666666637</c:v>
                </c:pt>
                <c:pt idx="393">
                  <c:v>1903.7499999999702</c:v>
                </c:pt>
                <c:pt idx="394">
                  <c:v>1903.8333333333035</c:v>
                </c:pt>
                <c:pt idx="395">
                  <c:v>1903.9166666666367</c:v>
                </c:pt>
                <c:pt idx="396">
                  <c:v>1903.99999999997</c:v>
                </c:pt>
                <c:pt idx="397">
                  <c:v>1904.0833333333032</c:v>
                </c:pt>
                <c:pt idx="398">
                  <c:v>1904.1666666666365</c:v>
                </c:pt>
                <c:pt idx="399">
                  <c:v>1904.2499999999698</c:v>
                </c:pt>
                <c:pt idx="400">
                  <c:v>1904.333333333303</c:v>
                </c:pt>
                <c:pt idx="401">
                  <c:v>1904.4166666666363</c:v>
                </c:pt>
                <c:pt idx="402">
                  <c:v>1904.4999999999695</c:v>
                </c:pt>
                <c:pt idx="403">
                  <c:v>1904.5833333333028</c:v>
                </c:pt>
                <c:pt idx="404">
                  <c:v>1904.666666666636</c:v>
                </c:pt>
                <c:pt idx="405">
                  <c:v>1904.7499999999693</c:v>
                </c:pt>
                <c:pt idx="406">
                  <c:v>1904.8333333333026</c:v>
                </c:pt>
                <c:pt idx="407">
                  <c:v>1904.9166666666358</c:v>
                </c:pt>
                <c:pt idx="408">
                  <c:v>1904.9999999999691</c:v>
                </c:pt>
                <c:pt idx="409">
                  <c:v>1905.0833333333023</c:v>
                </c:pt>
                <c:pt idx="410">
                  <c:v>1905.1666666666356</c:v>
                </c:pt>
                <c:pt idx="411">
                  <c:v>1905.2499999999688</c:v>
                </c:pt>
                <c:pt idx="412">
                  <c:v>1905.3333333333021</c:v>
                </c:pt>
                <c:pt idx="413">
                  <c:v>1905.4166666666354</c:v>
                </c:pt>
                <c:pt idx="414">
                  <c:v>1905.4999999999686</c:v>
                </c:pt>
                <c:pt idx="415">
                  <c:v>1905.5833333333019</c:v>
                </c:pt>
                <c:pt idx="416">
                  <c:v>1905.6666666666351</c:v>
                </c:pt>
                <c:pt idx="417">
                  <c:v>1905.7499999999684</c:v>
                </c:pt>
                <c:pt idx="418">
                  <c:v>1905.8333333333017</c:v>
                </c:pt>
                <c:pt idx="419">
                  <c:v>1905.9166666666349</c:v>
                </c:pt>
                <c:pt idx="420">
                  <c:v>1905.9999999999682</c:v>
                </c:pt>
                <c:pt idx="421">
                  <c:v>1906.0833333333014</c:v>
                </c:pt>
                <c:pt idx="422">
                  <c:v>1906.1666666666347</c:v>
                </c:pt>
                <c:pt idx="423">
                  <c:v>1906.2499999999679</c:v>
                </c:pt>
                <c:pt idx="424">
                  <c:v>1906.3333333333012</c:v>
                </c:pt>
                <c:pt idx="425">
                  <c:v>1906.4166666666345</c:v>
                </c:pt>
                <c:pt idx="426">
                  <c:v>1906.4999999999677</c:v>
                </c:pt>
                <c:pt idx="427">
                  <c:v>1906.583333333301</c:v>
                </c:pt>
                <c:pt idx="428">
                  <c:v>1906.6666666666342</c:v>
                </c:pt>
                <c:pt idx="429">
                  <c:v>1906.7499999999675</c:v>
                </c:pt>
                <c:pt idx="430">
                  <c:v>1906.8333333333007</c:v>
                </c:pt>
                <c:pt idx="431">
                  <c:v>1906.916666666634</c:v>
                </c:pt>
                <c:pt idx="432">
                  <c:v>1906.9999999999673</c:v>
                </c:pt>
                <c:pt idx="433">
                  <c:v>1907.0833333333005</c:v>
                </c:pt>
                <c:pt idx="434">
                  <c:v>1907.1666666666338</c:v>
                </c:pt>
                <c:pt idx="435">
                  <c:v>1907.249999999967</c:v>
                </c:pt>
                <c:pt idx="436">
                  <c:v>1907.3333333333003</c:v>
                </c:pt>
                <c:pt idx="437">
                  <c:v>1907.4166666666335</c:v>
                </c:pt>
                <c:pt idx="438">
                  <c:v>1907.4999999999668</c:v>
                </c:pt>
                <c:pt idx="439">
                  <c:v>1907.5833333333001</c:v>
                </c:pt>
                <c:pt idx="440">
                  <c:v>1907.6666666666333</c:v>
                </c:pt>
                <c:pt idx="441">
                  <c:v>1907.7499999999666</c:v>
                </c:pt>
                <c:pt idx="442">
                  <c:v>1907.8333333332998</c:v>
                </c:pt>
                <c:pt idx="443">
                  <c:v>1907.9166666666331</c:v>
                </c:pt>
                <c:pt idx="444">
                  <c:v>1907.9999999999663</c:v>
                </c:pt>
                <c:pt idx="445">
                  <c:v>1908.0833333332996</c:v>
                </c:pt>
                <c:pt idx="446">
                  <c:v>1908.1666666666329</c:v>
                </c:pt>
                <c:pt idx="447">
                  <c:v>1908.2499999999661</c:v>
                </c:pt>
                <c:pt idx="448">
                  <c:v>1908.3333333332994</c:v>
                </c:pt>
                <c:pt idx="449">
                  <c:v>1908.4166666666326</c:v>
                </c:pt>
                <c:pt idx="450">
                  <c:v>1908.4999999999659</c:v>
                </c:pt>
                <c:pt idx="451">
                  <c:v>1908.5833333332992</c:v>
                </c:pt>
                <c:pt idx="452">
                  <c:v>1908.6666666666324</c:v>
                </c:pt>
                <c:pt idx="453">
                  <c:v>1908.7499999999657</c:v>
                </c:pt>
                <c:pt idx="454">
                  <c:v>1908.8333333332989</c:v>
                </c:pt>
                <c:pt idx="455">
                  <c:v>1908.9166666666322</c:v>
                </c:pt>
                <c:pt idx="456">
                  <c:v>1908.9999999999654</c:v>
                </c:pt>
                <c:pt idx="457">
                  <c:v>1909.0833333332987</c:v>
                </c:pt>
                <c:pt idx="458">
                  <c:v>1909.166666666632</c:v>
                </c:pt>
                <c:pt idx="459">
                  <c:v>1909.2499999999652</c:v>
                </c:pt>
                <c:pt idx="460">
                  <c:v>1909.3333333332985</c:v>
                </c:pt>
                <c:pt idx="461">
                  <c:v>1909.4166666666317</c:v>
                </c:pt>
                <c:pt idx="462">
                  <c:v>1909.499999999965</c:v>
                </c:pt>
                <c:pt idx="463">
                  <c:v>1909.5833333332982</c:v>
                </c:pt>
                <c:pt idx="464">
                  <c:v>1909.6666666666315</c:v>
                </c:pt>
                <c:pt idx="465">
                  <c:v>1909.7499999999648</c:v>
                </c:pt>
                <c:pt idx="466">
                  <c:v>1909.833333333298</c:v>
                </c:pt>
                <c:pt idx="467">
                  <c:v>1909.9166666666313</c:v>
                </c:pt>
                <c:pt idx="468">
                  <c:v>1909.9999999999645</c:v>
                </c:pt>
                <c:pt idx="469">
                  <c:v>1910.0833333332978</c:v>
                </c:pt>
                <c:pt idx="470">
                  <c:v>1910.166666666631</c:v>
                </c:pt>
                <c:pt idx="471">
                  <c:v>1910.2499999999643</c:v>
                </c:pt>
                <c:pt idx="472">
                  <c:v>1910.3333333332976</c:v>
                </c:pt>
                <c:pt idx="473">
                  <c:v>1910.4166666666308</c:v>
                </c:pt>
                <c:pt idx="474">
                  <c:v>1910.4999999999641</c:v>
                </c:pt>
                <c:pt idx="475">
                  <c:v>1910.5833333332973</c:v>
                </c:pt>
                <c:pt idx="476">
                  <c:v>1910.6666666666306</c:v>
                </c:pt>
                <c:pt idx="477">
                  <c:v>1910.7499999999638</c:v>
                </c:pt>
                <c:pt idx="478">
                  <c:v>1910.8333333332971</c:v>
                </c:pt>
                <c:pt idx="479">
                  <c:v>1910.9166666666304</c:v>
                </c:pt>
                <c:pt idx="480">
                  <c:v>1910.9999999999636</c:v>
                </c:pt>
                <c:pt idx="481">
                  <c:v>1911.0833333332969</c:v>
                </c:pt>
                <c:pt idx="482">
                  <c:v>1911.1666666666301</c:v>
                </c:pt>
                <c:pt idx="483">
                  <c:v>1911.2499999999634</c:v>
                </c:pt>
                <c:pt idx="484">
                  <c:v>1911.3333333332967</c:v>
                </c:pt>
                <c:pt idx="485">
                  <c:v>1911.4166666666299</c:v>
                </c:pt>
                <c:pt idx="486">
                  <c:v>1911.4999999999632</c:v>
                </c:pt>
                <c:pt idx="487">
                  <c:v>1911.5833333332964</c:v>
                </c:pt>
                <c:pt idx="488">
                  <c:v>1911.6666666666297</c:v>
                </c:pt>
                <c:pt idx="489">
                  <c:v>1911.7499999999629</c:v>
                </c:pt>
                <c:pt idx="490">
                  <c:v>1911.8333333332962</c:v>
                </c:pt>
                <c:pt idx="491">
                  <c:v>1911.9166666666295</c:v>
                </c:pt>
                <c:pt idx="492">
                  <c:v>1911.9999999999627</c:v>
                </c:pt>
                <c:pt idx="493">
                  <c:v>1912.083333333296</c:v>
                </c:pt>
                <c:pt idx="494">
                  <c:v>1912.1666666666292</c:v>
                </c:pt>
                <c:pt idx="495">
                  <c:v>1912.2499999999625</c:v>
                </c:pt>
                <c:pt idx="496">
                  <c:v>1912.3333333332957</c:v>
                </c:pt>
                <c:pt idx="497">
                  <c:v>1912.416666666629</c:v>
                </c:pt>
                <c:pt idx="498">
                  <c:v>1912.4999999999623</c:v>
                </c:pt>
                <c:pt idx="499">
                  <c:v>1912.5833333332955</c:v>
                </c:pt>
                <c:pt idx="500">
                  <c:v>1912.6666666666288</c:v>
                </c:pt>
                <c:pt idx="501">
                  <c:v>1912.749999999962</c:v>
                </c:pt>
                <c:pt idx="502">
                  <c:v>1912.8333333332953</c:v>
                </c:pt>
                <c:pt idx="503">
                  <c:v>1912.9166666666285</c:v>
                </c:pt>
                <c:pt idx="504">
                  <c:v>1912.9999999999618</c:v>
                </c:pt>
                <c:pt idx="505">
                  <c:v>1913.0833333332951</c:v>
                </c:pt>
                <c:pt idx="506">
                  <c:v>1913.1666666666283</c:v>
                </c:pt>
                <c:pt idx="507">
                  <c:v>1913.2499999999616</c:v>
                </c:pt>
                <c:pt idx="508">
                  <c:v>1913.3333333332948</c:v>
                </c:pt>
                <c:pt idx="509">
                  <c:v>1913.4166666666281</c:v>
                </c:pt>
                <c:pt idx="510">
                  <c:v>1913.4999999999613</c:v>
                </c:pt>
                <c:pt idx="511">
                  <c:v>1913.5833333332946</c:v>
                </c:pt>
                <c:pt idx="512">
                  <c:v>1913.6666666666279</c:v>
                </c:pt>
                <c:pt idx="513">
                  <c:v>1913.7499999999611</c:v>
                </c:pt>
                <c:pt idx="514">
                  <c:v>1913.8333333332944</c:v>
                </c:pt>
                <c:pt idx="515">
                  <c:v>1913.9166666666276</c:v>
                </c:pt>
                <c:pt idx="516">
                  <c:v>1913.9999999999609</c:v>
                </c:pt>
                <c:pt idx="517">
                  <c:v>1914.0833333332941</c:v>
                </c:pt>
                <c:pt idx="518">
                  <c:v>1914.1666666666274</c:v>
                </c:pt>
                <c:pt idx="519">
                  <c:v>1914.2499999999607</c:v>
                </c:pt>
                <c:pt idx="520">
                  <c:v>1914.3333333332939</c:v>
                </c:pt>
                <c:pt idx="521">
                  <c:v>1914.4166666666272</c:v>
                </c:pt>
                <c:pt idx="522">
                  <c:v>1914.4999999999604</c:v>
                </c:pt>
                <c:pt idx="523">
                  <c:v>1914.5833333332937</c:v>
                </c:pt>
                <c:pt idx="524">
                  <c:v>1914.666666666627</c:v>
                </c:pt>
                <c:pt idx="525">
                  <c:v>1914.7499999999602</c:v>
                </c:pt>
                <c:pt idx="526">
                  <c:v>1914.8333333332935</c:v>
                </c:pt>
                <c:pt idx="527">
                  <c:v>1914.9166666666267</c:v>
                </c:pt>
                <c:pt idx="528">
                  <c:v>1914.99999999996</c:v>
                </c:pt>
                <c:pt idx="529">
                  <c:v>1915.0833333332932</c:v>
                </c:pt>
                <c:pt idx="530">
                  <c:v>1915.1666666666265</c:v>
                </c:pt>
                <c:pt idx="531">
                  <c:v>1915.2499999999598</c:v>
                </c:pt>
                <c:pt idx="532">
                  <c:v>1915.333333333293</c:v>
                </c:pt>
                <c:pt idx="533">
                  <c:v>1915.4166666666263</c:v>
                </c:pt>
                <c:pt idx="534">
                  <c:v>1915.4999999999595</c:v>
                </c:pt>
                <c:pt idx="535">
                  <c:v>1915.5833333332928</c:v>
                </c:pt>
                <c:pt idx="536">
                  <c:v>1915.666666666626</c:v>
                </c:pt>
                <c:pt idx="537">
                  <c:v>1915.7499999999593</c:v>
                </c:pt>
                <c:pt idx="538">
                  <c:v>1915.8333333332926</c:v>
                </c:pt>
                <c:pt idx="539">
                  <c:v>1915.9166666666258</c:v>
                </c:pt>
                <c:pt idx="540">
                  <c:v>1915.9999999999591</c:v>
                </c:pt>
                <c:pt idx="541">
                  <c:v>1916.0833333332923</c:v>
                </c:pt>
                <c:pt idx="542">
                  <c:v>1916.1666666666256</c:v>
                </c:pt>
                <c:pt idx="543">
                  <c:v>1916.2499999999588</c:v>
                </c:pt>
                <c:pt idx="544">
                  <c:v>1916.3333333332921</c:v>
                </c:pt>
                <c:pt idx="545">
                  <c:v>1916.4166666666254</c:v>
                </c:pt>
                <c:pt idx="546">
                  <c:v>1916.4999999999586</c:v>
                </c:pt>
                <c:pt idx="547">
                  <c:v>1916.5833333332919</c:v>
                </c:pt>
                <c:pt idx="548">
                  <c:v>1916.6666666666251</c:v>
                </c:pt>
                <c:pt idx="549">
                  <c:v>1916.7499999999584</c:v>
                </c:pt>
                <c:pt idx="550">
                  <c:v>1916.8333333332916</c:v>
                </c:pt>
                <c:pt idx="551">
                  <c:v>1916.9166666666249</c:v>
                </c:pt>
                <c:pt idx="552">
                  <c:v>1916.9999999999582</c:v>
                </c:pt>
                <c:pt idx="553">
                  <c:v>1917.0833333332914</c:v>
                </c:pt>
                <c:pt idx="554">
                  <c:v>1917.1666666666247</c:v>
                </c:pt>
                <c:pt idx="555">
                  <c:v>1917.2499999999579</c:v>
                </c:pt>
                <c:pt idx="556">
                  <c:v>1917.3333333332912</c:v>
                </c:pt>
                <c:pt idx="557">
                  <c:v>1917.4166666666245</c:v>
                </c:pt>
                <c:pt idx="558">
                  <c:v>1917.4999999999577</c:v>
                </c:pt>
                <c:pt idx="559">
                  <c:v>1917.583333333291</c:v>
                </c:pt>
                <c:pt idx="560">
                  <c:v>1917.6666666666242</c:v>
                </c:pt>
                <c:pt idx="561">
                  <c:v>1917.7499999999575</c:v>
                </c:pt>
                <c:pt idx="562">
                  <c:v>1917.8333333332907</c:v>
                </c:pt>
                <c:pt idx="563">
                  <c:v>1917.916666666624</c:v>
                </c:pt>
                <c:pt idx="564">
                  <c:v>1917.9999999999573</c:v>
                </c:pt>
                <c:pt idx="565">
                  <c:v>1918.0833333332905</c:v>
                </c:pt>
                <c:pt idx="566">
                  <c:v>1918.1666666666238</c:v>
                </c:pt>
                <c:pt idx="567">
                  <c:v>1918.249999999957</c:v>
                </c:pt>
                <c:pt idx="568">
                  <c:v>1918.3333333332903</c:v>
                </c:pt>
                <c:pt idx="569">
                  <c:v>1918.4166666666235</c:v>
                </c:pt>
                <c:pt idx="570">
                  <c:v>1918.4999999999568</c:v>
                </c:pt>
                <c:pt idx="571">
                  <c:v>1918.5833333332901</c:v>
                </c:pt>
                <c:pt idx="572">
                  <c:v>1918.6666666666233</c:v>
                </c:pt>
                <c:pt idx="573">
                  <c:v>1918.7499999999566</c:v>
                </c:pt>
                <c:pt idx="574">
                  <c:v>1918.8333333332898</c:v>
                </c:pt>
                <c:pt idx="575">
                  <c:v>1918.9166666666231</c:v>
                </c:pt>
                <c:pt idx="576">
                  <c:v>1918.9999999999563</c:v>
                </c:pt>
                <c:pt idx="577">
                  <c:v>1919.0833333332896</c:v>
                </c:pt>
                <c:pt idx="578">
                  <c:v>1919.1666666666229</c:v>
                </c:pt>
                <c:pt idx="579">
                  <c:v>1919.2499999999561</c:v>
                </c:pt>
                <c:pt idx="580">
                  <c:v>1919.3333333332894</c:v>
                </c:pt>
                <c:pt idx="581">
                  <c:v>1919.4166666666226</c:v>
                </c:pt>
                <c:pt idx="582">
                  <c:v>1919.4999999999559</c:v>
                </c:pt>
                <c:pt idx="583">
                  <c:v>1919.5833333332891</c:v>
                </c:pt>
                <c:pt idx="584">
                  <c:v>1919.6666666666224</c:v>
                </c:pt>
                <c:pt idx="585">
                  <c:v>1919.7499999999557</c:v>
                </c:pt>
                <c:pt idx="586">
                  <c:v>1919.8333333332889</c:v>
                </c:pt>
                <c:pt idx="587">
                  <c:v>1919.9166666666222</c:v>
                </c:pt>
                <c:pt idx="588">
                  <c:v>1919.9999999999554</c:v>
                </c:pt>
                <c:pt idx="589">
                  <c:v>1920.0833333332887</c:v>
                </c:pt>
                <c:pt idx="590">
                  <c:v>1920.1666666666219</c:v>
                </c:pt>
                <c:pt idx="591">
                  <c:v>1920.2499999999552</c:v>
                </c:pt>
                <c:pt idx="592">
                  <c:v>1920.3333333332885</c:v>
                </c:pt>
                <c:pt idx="593">
                  <c:v>1920.4166666666217</c:v>
                </c:pt>
                <c:pt idx="594">
                  <c:v>1920.499999999955</c:v>
                </c:pt>
                <c:pt idx="595">
                  <c:v>1920.5833333332882</c:v>
                </c:pt>
                <c:pt idx="596">
                  <c:v>1920.6666666666215</c:v>
                </c:pt>
                <c:pt idx="597">
                  <c:v>1920.7499999999548</c:v>
                </c:pt>
                <c:pt idx="598">
                  <c:v>1920.833333333288</c:v>
                </c:pt>
                <c:pt idx="599">
                  <c:v>1920.9166666666213</c:v>
                </c:pt>
                <c:pt idx="600">
                  <c:v>1920.9999999999545</c:v>
                </c:pt>
                <c:pt idx="601">
                  <c:v>1921.0833333332878</c:v>
                </c:pt>
                <c:pt idx="602">
                  <c:v>1921.166666666621</c:v>
                </c:pt>
                <c:pt idx="603">
                  <c:v>1921.2499999999543</c:v>
                </c:pt>
                <c:pt idx="604">
                  <c:v>1921.3333333332876</c:v>
                </c:pt>
                <c:pt idx="605">
                  <c:v>1921.4166666666208</c:v>
                </c:pt>
                <c:pt idx="606">
                  <c:v>1921.4999999999541</c:v>
                </c:pt>
                <c:pt idx="607">
                  <c:v>1921.5833333332873</c:v>
                </c:pt>
                <c:pt idx="608">
                  <c:v>1921.6666666666206</c:v>
                </c:pt>
                <c:pt idx="609">
                  <c:v>1921.7499999999538</c:v>
                </c:pt>
                <c:pt idx="610">
                  <c:v>1921.8333333332871</c:v>
                </c:pt>
                <c:pt idx="611">
                  <c:v>1921.9166666666204</c:v>
                </c:pt>
                <c:pt idx="612">
                  <c:v>1921.9999999999536</c:v>
                </c:pt>
                <c:pt idx="613">
                  <c:v>1922.0833333332869</c:v>
                </c:pt>
                <c:pt idx="614">
                  <c:v>1922.1666666666201</c:v>
                </c:pt>
                <c:pt idx="615">
                  <c:v>1922.2499999999534</c:v>
                </c:pt>
                <c:pt idx="616">
                  <c:v>1922.3333333332866</c:v>
                </c:pt>
                <c:pt idx="617">
                  <c:v>1922.4166666666199</c:v>
                </c:pt>
                <c:pt idx="618">
                  <c:v>1922.4999999999532</c:v>
                </c:pt>
                <c:pt idx="619">
                  <c:v>1922.5833333332864</c:v>
                </c:pt>
                <c:pt idx="620">
                  <c:v>1922.6666666666197</c:v>
                </c:pt>
                <c:pt idx="621">
                  <c:v>1922.7499999999529</c:v>
                </c:pt>
                <c:pt idx="622">
                  <c:v>1922.8333333332862</c:v>
                </c:pt>
                <c:pt idx="623">
                  <c:v>1922.9166666666194</c:v>
                </c:pt>
                <c:pt idx="624">
                  <c:v>1922.9999999999527</c:v>
                </c:pt>
                <c:pt idx="625">
                  <c:v>1923.083333333286</c:v>
                </c:pt>
                <c:pt idx="626">
                  <c:v>1923.1666666666192</c:v>
                </c:pt>
                <c:pt idx="627">
                  <c:v>1923.2499999999525</c:v>
                </c:pt>
                <c:pt idx="628">
                  <c:v>1923.3333333332857</c:v>
                </c:pt>
                <c:pt idx="629">
                  <c:v>1923.416666666619</c:v>
                </c:pt>
                <c:pt idx="630">
                  <c:v>1923.4999999999523</c:v>
                </c:pt>
                <c:pt idx="631">
                  <c:v>1923.5833333332855</c:v>
                </c:pt>
                <c:pt idx="632">
                  <c:v>1923.6666666666188</c:v>
                </c:pt>
                <c:pt idx="633">
                  <c:v>1923.749999999952</c:v>
                </c:pt>
                <c:pt idx="634">
                  <c:v>1923.8333333332853</c:v>
                </c:pt>
                <c:pt idx="635">
                  <c:v>1923.9166666666185</c:v>
                </c:pt>
                <c:pt idx="636">
                  <c:v>1923.9999999999518</c:v>
                </c:pt>
                <c:pt idx="637">
                  <c:v>1924.0833333332851</c:v>
                </c:pt>
                <c:pt idx="638">
                  <c:v>1924.1666666666183</c:v>
                </c:pt>
                <c:pt idx="639">
                  <c:v>1924.2499999999516</c:v>
                </c:pt>
                <c:pt idx="640">
                  <c:v>1924.3333333332848</c:v>
                </c:pt>
                <c:pt idx="641">
                  <c:v>1924.4166666666181</c:v>
                </c:pt>
                <c:pt idx="642">
                  <c:v>1924.4999999999513</c:v>
                </c:pt>
                <c:pt idx="643">
                  <c:v>1924.5833333332846</c:v>
                </c:pt>
                <c:pt idx="644">
                  <c:v>1924.6666666666179</c:v>
                </c:pt>
                <c:pt idx="645">
                  <c:v>1924.7499999999511</c:v>
                </c:pt>
                <c:pt idx="646">
                  <c:v>1924.8333333332844</c:v>
                </c:pt>
                <c:pt idx="647">
                  <c:v>1924.9166666666176</c:v>
                </c:pt>
                <c:pt idx="648">
                  <c:v>1924.9999999999509</c:v>
                </c:pt>
                <c:pt idx="649">
                  <c:v>1925.0833333332841</c:v>
                </c:pt>
                <c:pt idx="650">
                  <c:v>1925.1666666666174</c:v>
                </c:pt>
                <c:pt idx="651">
                  <c:v>1925.2499999999507</c:v>
                </c:pt>
                <c:pt idx="652">
                  <c:v>1925.3333333332839</c:v>
                </c:pt>
                <c:pt idx="653">
                  <c:v>1925.4166666666172</c:v>
                </c:pt>
                <c:pt idx="654">
                  <c:v>1925.4999999999504</c:v>
                </c:pt>
                <c:pt idx="655">
                  <c:v>1925.5833333332837</c:v>
                </c:pt>
                <c:pt idx="656">
                  <c:v>1925.6666666666169</c:v>
                </c:pt>
                <c:pt idx="657">
                  <c:v>1925.7499999999502</c:v>
                </c:pt>
                <c:pt idx="658">
                  <c:v>1925.8333333332835</c:v>
                </c:pt>
                <c:pt idx="659">
                  <c:v>1925.9166666666167</c:v>
                </c:pt>
                <c:pt idx="660">
                  <c:v>1925.99999999995</c:v>
                </c:pt>
                <c:pt idx="661">
                  <c:v>1926.0833333332832</c:v>
                </c:pt>
                <c:pt idx="662">
                  <c:v>1926.1666666666165</c:v>
                </c:pt>
                <c:pt idx="663">
                  <c:v>1926.2499999999498</c:v>
                </c:pt>
                <c:pt idx="664">
                  <c:v>1926.333333333283</c:v>
                </c:pt>
                <c:pt idx="665">
                  <c:v>1926.4166666666163</c:v>
                </c:pt>
                <c:pt idx="666">
                  <c:v>1926.4999999999495</c:v>
                </c:pt>
                <c:pt idx="667">
                  <c:v>1926.5833333332828</c:v>
                </c:pt>
                <c:pt idx="668">
                  <c:v>1926.666666666616</c:v>
                </c:pt>
                <c:pt idx="669">
                  <c:v>1926.7499999999493</c:v>
                </c:pt>
                <c:pt idx="670">
                  <c:v>1926.8333333332826</c:v>
                </c:pt>
                <c:pt idx="671">
                  <c:v>1926.9166666666158</c:v>
                </c:pt>
                <c:pt idx="672">
                  <c:v>1926.9999999999491</c:v>
                </c:pt>
                <c:pt idx="673">
                  <c:v>1927.0833333332823</c:v>
                </c:pt>
                <c:pt idx="674">
                  <c:v>1927.1666666666156</c:v>
                </c:pt>
                <c:pt idx="675">
                  <c:v>1927.2499999999488</c:v>
                </c:pt>
                <c:pt idx="676">
                  <c:v>1927.3333333332821</c:v>
                </c:pt>
                <c:pt idx="677">
                  <c:v>1927.4166666666154</c:v>
                </c:pt>
                <c:pt idx="678">
                  <c:v>1927.4999999999486</c:v>
                </c:pt>
                <c:pt idx="679">
                  <c:v>1927.5833333332819</c:v>
                </c:pt>
                <c:pt idx="680">
                  <c:v>1927.6666666666151</c:v>
                </c:pt>
                <c:pt idx="681">
                  <c:v>1927.7499999999484</c:v>
                </c:pt>
                <c:pt idx="682">
                  <c:v>1927.8333333332816</c:v>
                </c:pt>
                <c:pt idx="683">
                  <c:v>1927.9166666666149</c:v>
                </c:pt>
                <c:pt idx="684">
                  <c:v>1927.9999999999482</c:v>
                </c:pt>
                <c:pt idx="685">
                  <c:v>1928.0833333332814</c:v>
                </c:pt>
                <c:pt idx="686">
                  <c:v>1928.1666666666147</c:v>
                </c:pt>
                <c:pt idx="687">
                  <c:v>1928.2499999999479</c:v>
                </c:pt>
                <c:pt idx="688">
                  <c:v>1928.3333333332812</c:v>
                </c:pt>
                <c:pt idx="689">
                  <c:v>1928.4166666666144</c:v>
                </c:pt>
                <c:pt idx="690">
                  <c:v>1928.4999999999477</c:v>
                </c:pt>
                <c:pt idx="691">
                  <c:v>1928.583333333281</c:v>
                </c:pt>
                <c:pt idx="692">
                  <c:v>1928.6666666666142</c:v>
                </c:pt>
                <c:pt idx="693">
                  <c:v>1928.7499999999475</c:v>
                </c:pt>
                <c:pt idx="694">
                  <c:v>1928.8333333332807</c:v>
                </c:pt>
                <c:pt idx="695">
                  <c:v>1928.916666666614</c:v>
                </c:pt>
                <c:pt idx="696">
                  <c:v>1928.9999999999472</c:v>
                </c:pt>
                <c:pt idx="697">
                  <c:v>1929.0833333332805</c:v>
                </c:pt>
                <c:pt idx="698">
                  <c:v>1929.1666666666138</c:v>
                </c:pt>
                <c:pt idx="699">
                  <c:v>1929.249999999947</c:v>
                </c:pt>
                <c:pt idx="700">
                  <c:v>1929.3333333332803</c:v>
                </c:pt>
                <c:pt idx="701">
                  <c:v>1929.4166666666135</c:v>
                </c:pt>
                <c:pt idx="702">
                  <c:v>1929.4999999999468</c:v>
                </c:pt>
                <c:pt idx="703">
                  <c:v>1929.5833333332801</c:v>
                </c:pt>
                <c:pt idx="704">
                  <c:v>1929.6666666666133</c:v>
                </c:pt>
                <c:pt idx="705">
                  <c:v>1929.7499999999466</c:v>
                </c:pt>
                <c:pt idx="706">
                  <c:v>1929.8333333332798</c:v>
                </c:pt>
                <c:pt idx="707">
                  <c:v>1929.9166666666131</c:v>
                </c:pt>
                <c:pt idx="708">
                  <c:v>1929.9999999999463</c:v>
                </c:pt>
                <c:pt idx="709">
                  <c:v>1930.0833333332796</c:v>
                </c:pt>
                <c:pt idx="710">
                  <c:v>1930.1666666666129</c:v>
                </c:pt>
                <c:pt idx="711">
                  <c:v>1930.2499999999461</c:v>
                </c:pt>
                <c:pt idx="712">
                  <c:v>1930.3333333332794</c:v>
                </c:pt>
                <c:pt idx="713">
                  <c:v>1930.4166666666126</c:v>
                </c:pt>
                <c:pt idx="714">
                  <c:v>1930.4999999999459</c:v>
                </c:pt>
                <c:pt idx="715">
                  <c:v>1930.5833333332791</c:v>
                </c:pt>
                <c:pt idx="716">
                  <c:v>1930.6666666666124</c:v>
                </c:pt>
                <c:pt idx="717">
                  <c:v>1930.7499999999457</c:v>
                </c:pt>
                <c:pt idx="718">
                  <c:v>1930.8333333332789</c:v>
                </c:pt>
                <c:pt idx="719">
                  <c:v>1930.9166666666122</c:v>
                </c:pt>
                <c:pt idx="720">
                  <c:v>1930.9999999999454</c:v>
                </c:pt>
                <c:pt idx="721">
                  <c:v>1931.0833333332787</c:v>
                </c:pt>
                <c:pt idx="722">
                  <c:v>1931.1666666666119</c:v>
                </c:pt>
                <c:pt idx="723">
                  <c:v>1931.2499999999452</c:v>
                </c:pt>
                <c:pt idx="724">
                  <c:v>1931.3333333332785</c:v>
                </c:pt>
                <c:pt idx="725">
                  <c:v>1931.4166666666117</c:v>
                </c:pt>
                <c:pt idx="726">
                  <c:v>1931.499999999945</c:v>
                </c:pt>
                <c:pt idx="727">
                  <c:v>1931.5833333332782</c:v>
                </c:pt>
                <c:pt idx="728">
                  <c:v>1931.6666666666115</c:v>
                </c:pt>
                <c:pt idx="729">
                  <c:v>1931.7499999999447</c:v>
                </c:pt>
                <c:pt idx="730">
                  <c:v>1931.833333333278</c:v>
                </c:pt>
                <c:pt idx="731">
                  <c:v>1931.9166666666113</c:v>
                </c:pt>
                <c:pt idx="732">
                  <c:v>1931.9999999999445</c:v>
                </c:pt>
                <c:pt idx="733">
                  <c:v>1932.0833333332778</c:v>
                </c:pt>
                <c:pt idx="734">
                  <c:v>1932.166666666611</c:v>
                </c:pt>
                <c:pt idx="735">
                  <c:v>1932.2499999999443</c:v>
                </c:pt>
                <c:pt idx="736">
                  <c:v>1932.3333333332776</c:v>
                </c:pt>
                <c:pt idx="737">
                  <c:v>1932.4166666666108</c:v>
                </c:pt>
                <c:pt idx="738">
                  <c:v>1932.4999999999441</c:v>
                </c:pt>
                <c:pt idx="739">
                  <c:v>1932.5833333332773</c:v>
                </c:pt>
                <c:pt idx="740">
                  <c:v>1932.6666666666106</c:v>
                </c:pt>
                <c:pt idx="741">
                  <c:v>1932.7499999999438</c:v>
                </c:pt>
                <c:pt idx="742">
                  <c:v>1932.8333333332771</c:v>
                </c:pt>
                <c:pt idx="743">
                  <c:v>1932.9166666666104</c:v>
                </c:pt>
                <c:pt idx="744">
                  <c:v>1932.9999999999436</c:v>
                </c:pt>
                <c:pt idx="745">
                  <c:v>1933.0833333332769</c:v>
                </c:pt>
                <c:pt idx="746">
                  <c:v>1933.1666666666101</c:v>
                </c:pt>
                <c:pt idx="747">
                  <c:v>1933.2499999999434</c:v>
                </c:pt>
                <c:pt idx="748">
                  <c:v>1933.3333333332766</c:v>
                </c:pt>
                <c:pt idx="749">
                  <c:v>1933.4166666666099</c:v>
                </c:pt>
                <c:pt idx="750">
                  <c:v>1933.4999999999432</c:v>
                </c:pt>
                <c:pt idx="751">
                  <c:v>1933.5833333332764</c:v>
                </c:pt>
                <c:pt idx="752">
                  <c:v>1933.6666666666097</c:v>
                </c:pt>
                <c:pt idx="753">
                  <c:v>1933.7499999999429</c:v>
                </c:pt>
                <c:pt idx="754">
                  <c:v>1933.8333333332762</c:v>
                </c:pt>
                <c:pt idx="755">
                  <c:v>1933.9166666666094</c:v>
                </c:pt>
                <c:pt idx="756">
                  <c:v>1933.9999999999427</c:v>
                </c:pt>
                <c:pt idx="757">
                  <c:v>1934.083333333276</c:v>
                </c:pt>
                <c:pt idx="758">
                  <c:v>1934.1666666666092</c:v>
                </c:pt>
                <c:pt idx="759">
                  <c:v>1934.2499999999425</c:v>
                </c:pt>
                <c:pt idx="760">
                  <c:v>1934.3333333332757</c:v>
                </c:pt>
                <c:pt idx="761">
                  <c:v>1934.416666666609</c:v>
                </c:pt>
                <c:pt idx="762">
                  <c:v>1934.4999999999422</c:v>
                </c:pt>
                <c:pt idx="763">
                  <c:v>1934.5833333332755</c:v>
                </c:pt>
                <c:pt idx="764">
                  <c:v>1934.6666666666088</c:v>
                </c:pt>
                <c:pt idx="765">
                  <c:v>1934.749999999942</c:v>
                </c:pt>
                <c:pt idx="766">
                  <c:v>1934.8333333332753</c:v>
                </c:pt>
                <c:pt idx="767">
                  <c:v>1934.9166666666085</c:v>
                </c:pt>
                <c:pt idx="768">
                  <c:v>1934.9999999999418</c:v>
                </c:pt>
                <c:pt idx="769">
                  <c:v>1935.083333333275</c:v>
                </c:pt>
                <c:pt idx="770">
                  <c:v>1935.1666666666083</c:v>
                </c:pt>
                <c:pt idx="771">
                  <c:v>1935.2499999999416</c:v>
                </c:pt>
                <c:pt idx="772">
                  <c:v>1935.3333333332748</c:v>
                </c:pt>
                <c:pt idx="773">
                  <c:v>1935.4166666666081</c:v>
                </c:pt>
                <c:pt idx="774">
                  <c:v>1935.4999999999413</c:v>
                </c:pt>
                <c:pt idx="775">
                  <c:v>1935.5833333332746</c:v>
                </c:pt>
                <c:pt idx="776">
                  <c:v>1935.6666666666079</c:v>
                </c:pt>
                <c:pt idx="777">
                  <c:v>1935.7499999999411</c:v>
                </c:pt>
                <c:pt idx="778">
                  <c:v>1935.8333333332744</c:v>
                </c:pt>
                <c:pt idx="779">
                  <c:v>1935.9166666666076</c:v>
                </c:pt>
                <c:pt idx="780">
                  <c:v>1935.9999999999409</c:v>
                </c:pt>
                <c:pt idx="781">
                  <c:v>1936.0833333332741</c:v>
                </c:pt>
                <c:pt idx="782">
                  <c:v>1936.1666666666074</c:v>
                </c:pt>
                <c:pt idx="783">
                  <c:v>1936.2499999999407</c:v>
                </c:pt>
                <c:pt idx="784">
                  <c:v>1936.3333333332739</c:v>
                </c:pt>
                <c:pt idx="785">
                  <c:v>1936.4166666666072</c:v>
                </c:pt>
                <c:pt idx="786">
                  <c:v>1936.4999999999404</c:v>
                </c:pt>
                <c:pt idx="787">
                  <c:v>1936.5833333332737</c:v>
                </c:pt>
                <c:pt idx="788">
                  <c:v>1936.6666666666069</c:v>
                </c:pt>
                <c:pt idx="789">
                  <c:v>1936.7499999999402</c:v>
                </c:pt>
                <c:pt idx="790">
                  <c:v>1936.8333333332735</c:v>
                </c:pt>
                <c:pt idx="791">
                  <c:v>1936.9166666666067</c:v>
                </c:pt>
                <c:pt idx="792">
                  <c:v>1936.99999999994</c:v>
                </c:pt>
                <c:pt idx="793">
                  <c:v>1937.0833333332732</c:v>
                </c:pt>
                <c:pt idx="794">
                  <c:v>1937.1666666666065</c:v>
                </c:pt>
                <c:pt idx="795">
                  <c:v>1937.2499999999397</c:v>
                </c:pt>
                <c:pt idx="796">
                  <c:v>1937.333333333273</c:v>
                </c:pt>
                <c:pt idx="797">
                  <c:v>1937.4166666666063</c:v>
                </c:pt>
                <c:pt idx="798">
                  <c:v>1937.4999999999395</c:v>
                </c:pt>
                <c:pt idx="799">
                  <c:v>1937.5833333332728</c:v>
                </c:pt>
                <c:pt idx="800">
                  <c:v>1937.666666666606</c:v>
                </c:pt>
                <c:pt idx="801">
                  <c:v>1937.7499999999393</c:v>
                </c:pt>
                <c:pt idx="802">
                  <c:v>1937.8333333332725</c:v>
                </c:pt>
                <c:pt idx="803">
                  <c:v>1937.9166666666058</c:v>
                </c:pt>
                <c:pt idx="804">
                  <c:v>1937.9999999999391</c:v>
                </c:pt>
                <c:pt idx="805">
                  <c:v>1938.0833333332723</c:v>
                </c:pt>
                <c:pt idx="806">
                  <c:v>1938.1666666666056</c:v>
                </c:pt>
                <c:pt idx="807">
                  <c:v>1938.2499999999388</c:v>
                </c:pt>
                <c:pt idx="808">
                  <c:v>1938.3333333332721</c:v>
                </c:pt>
                <c:pt idx="809">
                  <c:v>1938.4166666666054</c:v>
                </c:pt>
                <c:pt idx="810">
                  <c:v>1938.4999999999386</c:v>
                </c:pt>
                <c:pt idx="811">
                  <c:v>1938.5833333332719</c:v>
                </c:pt>
                <c:pt idx="812">
                  <c:v>1938.6666666666051</c:v>
                </c:pt>
                <c:pt idx="813">
                  <c:v>1938.7499999999384</c:v>
                </c:pt>
                <c:pt idx="814">
                  <c:v>1938.8333333332716</c:v>
                </c:pt>
                <c:pt idx="815">
                  <c:v>1938.9166666666049</c:v>
                </c:pt>
                <c:pt idx="816">
                  <c:v>1938.9999999999382</c:v>
                </c:pt>
                <c:pt idx="817">
                  <c:v>1939.0833333332714</c:v>
                </c:pt>
                <c:pt idx="818">
                  <c:v>1939.1666666666047</c:v>
                </c:pt>
                <c:pt idx="819">
                  <c:v>1939.2499999999379</c:v>
                </c:pt>
                <c:pt idx="820">
                  <c:v>1939.3333333332712</c:v>
                </c:pt>
                <c:pt idx="821">
                  <c:v>1939.4166666666044</c:v>
                </c:pt>
                <c:pt idx="822">
                  <c:v>1939.4999999999377</c:v>
                </c:pt>
                <c:pt idx="823">
                  <c:v>1939.583333333271</c:v>
                </c:pt>
                <c:pt idx="824">
                  <c:v>1939.6666666666042</c:v>
                </c:pt>
                <c:pt idx="825">
                  <c:v>1939.7499999999375</c:v>
                </c:pt>
                <c:pt idx="826">
                  <c:v>1939.8333333332707</c:v>
                </c:pt>
                <c:pt idx="827">
                  <c:v>1939.916666666604</c:v>
                </c:pt>
                <c:pt idx="828">
                  <c:v>1939.9999999999372</c:v>
                </c:pt>
                <c:pt idx="829">
                  <c:v>1940.0833333332705</c:v>
                </c:pt>
                <c:pt idx="830">
                  <c:v>1940.1666666666038</c:v>
                </c:pt>
                <c:pt idx="831">
                  <c:v>1940.249999999937</c:v>
                </c:pt>
                <c:pt idx="832">
                  <c:v>1940.3333333332703</c:v>
                </c:pt>
                <c:pt idx="833">
                  <c:v>1940.4166666666035</c:v>
                </c:pt>
                <c:pt idx="834">
                  <c:v>1940.4999999999368</c:v>
                </c:pt>
                <c:pt idx="835">
                  <c:v>1940.58333333327</c:v>
                </c:pt>
                <c:pt idx="836">
                  <c:v>1940.6666666666033</c:v>
                </c:pt>
                <c:pt idx="837">
                  <c:v>1940.7499999999366</c:v>
                </c:pt>
                <c:pt idx="838">
                  <c:v>1940.8333333332698</c:v>
                </c:pt>
                <c:pt idx="839">
                  <c:v>1940.9166666666031</c:v>
                </c:pt>
                <c:pt idx="840">
                  <c:v>1940.9999999999363</c:v>
                </c:pt>
                <c:pt idx="841">
                  <c:v>1941.0833333332696</c:v>
                </c:pt>
                <c:pt idx="842">
                  <c:v>1941.1666666666029</c:v>
                </c:pt>
                <c:pt idx="843">
                  <c:v>1941.2499999999361</c:v>
                </c:pt>
                <c:pt idx="844">
                  <c:v>1941.3333333332694</c:v>
                </c:pt>
                <c:pt idx="845">
                  <c:v>1941.4166666666026</c:v>
                </c:pt>
                <c:pt idx="846">
                  <c:v>1941.4999999999359</c:v>
                </c:pt>
                <c:pt idx="847">
                  <c:v>1941.5833333332691</c:v>
                </c:pt>
                <c:pt idx="848">
                  <c:v>1941.6666666666024</c:v>
                </c:pt>
                <c:pt idx="849">
                  <c:v>1941.7499999999357</c:v>
                </c:pt>
                <c:pt idx="850">
                  <c:v>1941.8333333332689</c:v>
                </c:pt>
                <c:pt idx="851">
                  <c:v>1941.9166666666022</c:v>
                </c:pt>
                <c:pt idx="852">
                  <c:v>1941.9999999999354</c:v>
                </c:pt>
                <c:pt idx="853">
                  <c:v>1942.0833333332687</c:v>
                </c:pt>
                <c:pt idx="854">
                  <c:v>1942.1666666666019</c:v>
                </c:pt>
                <c:pt idx="855">
                  <c:v>1942.2499999999352</c:v>
                </c:pt>
                <c:pt idx="856">
                  <c:v>1942.3333333332685</c:v>
                </c:pt>
                <c:pt idx="857">
                  <c:v>1942.4166666666017</c:v>
                </c:pt>
                <c:pt idx="858">
                  <c:v>1942.499999999935</c:v>
                </c:pt>
                <c:pt idx="859">
                  <c:v>1942.5833333332682</c:v>
                </c:pt>
                <c:pt idx="860">
                  <c:v>1942.6666666666015</c:v>
                </c:pt>
                <c:pt idx="861">
                  <c:v>1942.7499999999347</c:v>
                </c:pt>
                <c:pt idx="862">
                  <c:v>1942.833333333268</c:v>
                </c:pt>
                <c:pt idx="863">
                  <c:v>1942.9166666666013</c:v>
                </c:pt>
                <c:pt idx="864">
                  <c:v>1942.9999999999345</c:v>
                </c:pt>
                <c:pt idx="865">
                  <c:v>1943.0833333332678</c:v>
                </c:pt>
                <c:pt idx="866">
                  <c:v>1943.166666666601</c:v>
                </c:pt>
                <c:pt idx="867">
                  <c:v>1943.2499999999343</c:v>
                </c:pt>
                <c:pt idx="868">
                  <c:v>1943.3333333332675</c:v>
                </c:pt>
                <c:pt idx="869">
                  <c:v>1943.4166666666008</c:v>
                </c:pt>
                <c:pt idx="870">
                  <c:v>1943.4999999999341</c:v>
                </c:pt>
                <c:pt idx="871">
                  <c:v>1943.5833333332673</c:v>
                </c:pt>
                <c:pt idx="872">
                  <c:v>1943.6666666666006</c:v>
                </c:pt>
                <c:pt idx="873">
                  <c:v>1943.7499999999338</c:v>
                </c:pt>
                <c:pt idx="874">
                  <c:v>1943.8333333332671</c:v>
                </c:pt>
                <c:pt idx="875">
                  <c:v>1943.9166666666003</c:v>
                </c:pt>
                <c:pt idx="876">
                  <c:v>1943.9999999999336</c:v>
                </c:pt>
                <c:pt idx="877">
                  <c:v>1944.0833333332669</c:v>
                </c:pt>
                <c:pt idx="878">
                  <c:v>1944.1666666666001</c:v>
                </c:pt>
                <c:pt idx="879">
                  <c:v>1944.2499999999334</c:v>
                </c:pt>
                <c:pt idx="880">
                  <c:v>1944.3333333332666</c:v>
                </c:pt>
                <c:pt idx="881">
                  <c:v>1944.4166666665999</c:v>
                </c:pt>
                <c:pt idx="882">
                  <c:v>1944.4999999999332</c:v>
                </c:pt>
                <c:pt idx="883">
                  <c:v>1944.5833333332664</c:v>
                </c:pt>
                <c:pt idx="884">
                  <c:v>1944.6666666665997</c:v>
                </c:pt>
                <c:pt idx="885">
                  <c:v>1944.7499999999329</c:v>
                </c:pt>
                <c:pt idx="886">
                  <c:v>1944.8333333332662</c:v>
                </c:pt>
                <c:pt idx="887">
                  <c:v>1944.9166666665994</c:v>
                </c:pt>
                <c:pt idx="888">
                  <c:v>1944.9999999999327</c:v>
                </c:pt>
                <c:pt idx="889">
                  <c:v>1945.083333333266</c:v>
                </c:pt>
                <c:pt idx="890">
                  <c:v>1945.1666666665992</c:v>
                </c:pt>
                <c:pt idx="891">
                  <c:v>1945.2499999999325</c:v>
                </c:pt>
                <c:pt idx="892">
                  <c:v>1945.3333333332657</c:v>
                </c:pt>
                <c:pt idx="893">
                  <c:v>1945.416666666599</c:v>
                </c:pt>
                <c:pt idx="894">
                  <c:v>1945.4999999999322</c:v>
                </c:pt>
                <c:pt idx="895">
                  <c:v>1945.5833333332655</c:v>
                </c:pt>
                <c:pt idx="896">
                  <c:v>1945.6666666665988</c:v>
                </c:pt>
                <c:pt idx="897">
                  <c:v>1945.749999999932</c:v>
                </c:pt>
                <c:pt idx="898">
                  <c:v>1945.8333333332653</c:v>
                </c:pt>
                <c:pt idx="899">
                  <c:v>1945.9166666665985</c:v>
                </c:pt>
                <c:pt idx="900">
                  <c:v>1945.9999999999318</c:v>
                </c:pt>
                <c:pt idx="901">
                  <c:v>1946.083333333265</c:v>
                </c:pt>
                <c:pt idx="902">
                  <c:v>1946.1666666665983</c:v>
                </c:pt>
                <c:pt idx="903">
                  <c:v>1946.2499999999316</c:v>
                </c:pt>
                <c:pt idx="904">
                  <c:v>1946.3333333332648</c:v>
                </c:pt>
                <c:pt idx="905">
                  <c:v>1946.4166666665981</c:v>
                </c:pt>
                <c:pt idx="906">
                  <c:v>1946.4999999999313</c:v>
                </c:pt>
                <c:pt idx="907">
                  <c:v>1946.5833333332646</c:v>
                </c:pt>
                <c:pt idx="908">
                  <c:v>1946.6666666665978</c:v>
                </c:pt>
                <c:pt idx="909">
                  <c:v>1946.7499999999311</c:v>
                </c:pt>
                <c:pt idx="910">
                  <c:v>1946.8333333332644</c:v>
                </c:pt>
                <c:pt idx="911">
                  <c:v>1946.9166666665976</c:v>
                </c:pt>
                <c:pt idx="912">
                  <c:v>1946.9999999999309</c:v>
                </c:pt>
                <c:pt idx="913">
                  <c:v>1947.0833333332641</c:v>
                </c:pt>
                <c:pt idx="914">
                  <c:v>1947.1666666665974</c:v>
                </c:pt>
                <c:pt idx="915">
                  <c:v>1947.2499999999307</c:v>
                </c:pt>
                <c:pt idx="916">
                  <c:v>1947.3333333332639</c:v>
                </c:pt>
                <c:pt idx="917">
                  <c:v>1947.4166666665972</c:v>
                </c:pt>
                <c:pt idx="918">
                  <c:v>1947.4999999999304</c:v>
                </c:pt>
                <c:pt idx="919">
                  <c:v>1947.5833333332637</c:v>
                </c:pt>
                <c:pt idx="920">
                  <c:v>1947.6666666665969</c:v>
                </c:pt>
                <c:pt idx="921">
                  <c:v>1947.7499999999302</c:v>
                </c:pt>
                <c:pt idx="922">
                  <c:v>1947.8333333332635</c:v>
                </c:pt>
                <c:pt idx="923">
                  <c:v>1947.9166666665967</c:v>
                </c:pt>
                <c:pt idx="924">
                  <c:v>1947.99999999993</c:v>
                </c:pt>
                <c:pt idx="925">
                  <c:v>1948.0833333332632</c:v>
                </c:pt>
                <c:pt idx="926">
                  <c:v>1948.1666666665965</c:v>
                </c:pt>
                <c:pt idx="927">
                  <c:v>1948.2499999999297</c:v>
                </c:pt>
                <c:pt idx="928">
                  <c:v>1948.333333333263</c:v>
                </c:pt>
                <c:pt idx="929">
                  <c:v>1948.4166666665963</c:v>
                </c:pt>
                <c:pt idx="930">
                  <c:v>1948.4999999999295</c:v>
                </c:pt>
                <c:pt idx="931">
                  <c:v>1948.5833333332628</c:v>
                </c:pt>
                <c:pt idx="932">
                  <c:v>1948.666666666596</c:v>
                </c:pt>
                <c:pt idx="933">
                  <c:v>1948.7499999999293</c:v>
                </c:pt>
                <c:pt idx="934">
                  <c:v>1948.8333333332625</c:v>
                </c:pt>
                <c:pt idx="935">
                  <c:v>1948.9166666665958</c:v>
                </c:pt>
                <c:pt idx="936">
                  <c:v>1948.9999999999291</c:v>
                </c:pt>
                <c:pt idx="937">
                  <c:v>1949.0833333332623</c:v>
                </c:pt>
                <c:pt idx="938">
                  <c:v>1949.1666666665956</c:v>
                </c:pt>
                <c:pt idx="939">
                  <c:v>1949.2499999999288</c:v>
                </c:pt>
                <c:pt idx="940">
                  <c:v>1949.3333333332621</c:v>
                </c:pt>
                <c:pt idx="941">
                  <c:v>1949.4166666665953</c:v>
                </c:pt>
                <c:pt idx="942">
                  <c:v>1949.4999999999286</c:v>
                </c:pt>
                <c:pt idx="943">
                  <c:v>1949.5833333332619</c:v>
                </c:pt>
                <c:pt idx="944">
                  <c:v>1949.6666666665951</c:v>
                </c:pt>
                <c:pt idx="945">
                  <c:v>1949.7499999999284</c:v>
                </c:pt>
                <c:pt idx="946">
                  <c:v>1949.8333333332616</c:v>
                </c:pt>
                <c:pt idx="947">
                  <c:v>1949.9166666665949</c:v>
                </c:pt>
                <c:pt idx="948">
                  <c:v>1949.9999999999281</c:v>
                </c:pt>
                <c:pt idx="949">
                  <c:v>1950.0833333332614</c:v>
                </c:pt>
                <c:pt idx="950">
                  <c:v>1950.1666666665947</c:v>
                </c:pt>
                <c:pt idx="951">
                  <c:v>1950.2499999999279</c:v>
                </c:pt>
                <c:pt idx="952">
                  <c:v>1950.3333333332612</c:v>
                </c:pt>
                <c:pt idx="953">
                  <c:v>1950.4166666665944</c:v>
                </c:pt>
                <c:pt idx="954">
                  <c:v>1950.4999999999277</c:v>
                </c:pt>
                <c:pt idx="955">
                  <c:v>1950.583333333261</c:v>
                </c:pt>
                <c:pt idx="956">
                  <c:v>1950.6666666665942</c:v>
                </c:pt>
                <c:pt idx="957">
                  <c:v>1950.7499999999275</c:v>
                </c:pt>
                <c:pt idx="958">
                  <c:v>1950.8333333332607</c:v>
                </c:pt>
                <c:pt idx="959">
                  <c:v>1950.916666666594</c:v>
                </c:pt>
                <c:pt idx="960">
                  <c:v>1950.9999999999272</c:v>
                </c:pt>
                <c:pt idx="961">
                  <c:v>1951.0833333332605</c:v>
                </c:pt>
                <c:pt idx="962">
                  <c:v>1951.1666666665938</c:v>
                </c:pt>
                <c:pt idx="963">
                  <c:v>1951.249999999927</c:v>
                </c:pt>
                <c:pt idx="964">
                  <c:v>1951.3333333332603</c:v>
                </c:pt>
                <c:pt idx="965">
                  <c:v>1951.4166666665935</c:v>
                </c:pt>
                <c:pt idx="966">
                  <c:v>1951.4999999999268</c:v>
                </c:pt>
                <c:pt idx="967">
                  <c:v>1951.58333333326</c:v>
                </c:pt>
                <c:pt idx="968">
                  <c:v>1951.6666666665933</c:v>
                </c:pt>
                <c:pt idx="969">
                  <c:v>1951.7499999999266</c:v>
                </c:pt>
                <c:pt idx="970">
                  <c:v>1951.8333333332598</c:v>
                </c:pt>
                <c:pt idx="971">
                  <c:v>1951.9166666665931</c:v>
                </c:pt>
                <c:pt idx="972">
                  <c:v>1951.9999999999263</c:v>
                </c:pt>
                <c:pt idx="973">
                  <c:v>1952.0833333332596</c:v>
                </c:pt>
                <c:pt idx="974">
                  <c:v>1952.1666666665928</c:v>
                </c:pt>
                <c:pt idx="975">
                  <c:v>1952.2499999999261</c:v>
                </c:pt>
                <c:pt idx="976">
                  <c:v>1952.3333333332594</c:v>
                </c:pt>
                <c:pt idx="977">
                  <c:v>1952.4166666665926</c:v>
                </c:pt>
                <c:pt idx="978">
                  <c:v>1952.4999999999259</c:v>
                </c:pt>
                <c:pt idx="979">
                  <c:v>1952.5833333332591</c:v>
                </c:pt>
                <c:pt idx="980">
                  <c:v>1952.6666666665924</c:v>
                </c:pt>
                <c:pt idx="981">
                  <c:v>1952.7499999999256</c:v>
                </c:pt>
                <c:pt idx="982">
                  <c:v>1952.8333333332589</c:v>
                </c:pt>
                <c:pt idx="983">
                  <c:v>1952.9166666665922</c:v>
                </c:pt>
                <c:pt idx="984">
                  <c:v>1952.9999999999254</c:v>
                </c:pt>
                <c:pt idx="985">
                  <c:v>1953.0833333332587</c:v>
                </c:pt>
                <c:pt idx="986">
                  <c:v>1953.1666666665919</c:v>
                </c:pt>
                <c:pt idx="987">
                  <c:v>1953.2499999999252</c:v>
                </c:pt>
                <c:pt idx="988">
                  <c:v>1953.3333333332585</c:v>
                </c:pt>
                <c:pt idx="989">
                  <c:v>1953.4166666665917</c:v>
                </c:pt>
                <c:pt idx="990">
                  <c:v>1953.499999999925</c:v>
                </c:pt>
                <c:pt idx="991">
                  <c:v>1953.5833333332582</c:v>
                </c:pt>
                <c:pt idx="992">
                  <c:v>1953.6666666665915</c:v>
                </c:pt>
                <c:pt idx="993">
                  <c:v>1953.7499999999247</c:v>
                </c:pt>
                <c:pt idx="994">
                  <c:v>1953.833333333258</c:v>
                </c:pt>
                <c:pt idx="995">
                  <c:v>1953.9166666665913</c:v>
                </c:pt>
                <c:pt idx="996">
                  <c:v>1953.9999999999245</c:v>
                </c:pt>
                <c:pt idx="997">
                  <c:v>1954.0833333332578</c:v>
                </c:pt>
                <c:pt idx="998">
                  <c:v>1954.166666666591</c:v>
                </c:pt>
                <c:pt idx="999">
                  <c:v>1954.2499999999243</c:v>
                </c:pt>
                <c:pt idx="1000">
                  <c:v>1954.3333333332575</c:v>
                </c:pt>
                <c:pt idx="1001">
                  <c:v>1954.4166666665908</c:v>
                </c:pt>
                <c:pt idx="1002">
                  <c:v>1954.4999999999241</c:v>
                </c:pt>
                <c:pt idx="1003">
                  <c:v>1954.5833333332573</c:v>
                </c:pt>
                <c:pt idx="1004">
                  <c:v>1954.6666666665906</c:v>
                </c:pt>
                <c:pt idx="1005">
                  <c:v>1954.7499999999238</c:v>
                </c:pt>
                <c:pt idx="1006">
                  <c:v>1954.8333333332571</c:v>
                </c:pt>
                <c:pt idx="1007">
                  <c:v>1954.9166666665903</c:v>
                </c:pt>
                <c:pt idx="1008">
                  <c:v>1954.9999999999236</c:v>
                </c:pt>
                <c:pt idx="1009">
                  <c:v>1955.0833333332569</c:v>
                </c:pt>
                <c:pt idx="1010">
                  <c:v>1955.1666666665901</c:v>
                </c:pt>
                <c:pt idx="1011">
                  <c:v>1955.2499999999234</c:v>
                </c:pt>
                <c:pt idx="1012">
                  <c:v>1955.3333333332566</c:v>
                </c:pt>
                <c:pt idx="1013">
                  <c:v>1955.4166666665899</c:v>
                </c:pt>
                <c:pt idx="1014">
                  <c:v>1955.4999999999231</c:v>
                </c:pt>
                <c:pt idx="1015">
                  <c:v>1955.5833333332564</c:v>
                </c:pt>
                <c:pt idx="1016">
                  <c:v>1955.6666666665897</c:v>
                </c:pt>
                <c:pt idx="1017">
                  <c:v>1955.7499999999229</c:v>
                </c:pt>
                <c:pt idx="1018">
                  <c:v>1955.8333333332562</c:v>
                </c:pt>
                <c:pt idx="1019">
                  <c:v>1955.9166666665894</c:v>
                </c:pt>
                <c:pt idx="1020">
                  <c:v>1955.9999999999227</c:v>
                </c:pt>
                <c:pt idx="1021">
                  <c:v>1956.083333333256</c:v>
                </c:pt>
                <c:pt idx="1022">
                  <c:v>1956.1666666665892</c:v>
                </c:pt>
                <c:pt idx="1023">
                  <c:v>1956.2499999999225</c:v>
                </c:pt>
                <c:pt idx="1024">
                  <c:v>1956.3333333332557</c:v>
                </c:pt>
                <c:pt idx="1025">
                  <c:v>1956.416666666589</c:v>
                </c:pt>
                <c:pt idx="1026">
                  <c:v>1956.4999999999222</c:v>
                </c:pt>
                <c:pt idx="1027">
                  <c:v>1956.5833333332555</c:v>
                </c:pt>
                <c:pt idx="1028">
                  <c:v>1956.6666666665888</c:v>
                </c:pt>
                <c:pt idx="1029">
                  <c:v>1956.749999999922</c:v>
                </c:pt>
                <c:pt idx="1030">
                  <c:v>1956.8333333332553</c:v>
                </c:pt>
                <c:pt idx="1031">
                  <c:v>1956.9166666665885</c:v>
                </c:pt>
                <c:pt idx="1032">
                  <c:v>1956.9999999999218</c:v>
                </c:pt>
                <c:pt idx="1033">
                  <c:v>1957.083333333255</c:v>
                </c:pt>
                <c:pt idx="1034">
                  <c:v>1957.1666666665883</c:v>
                </c:pt>
                <c:pt idx="1035">
                  <c:v>1957.2499999999216</c:v>
                </c:pt>
                <c:pt idx="1036">
                  <c:v>1957.3333333332548</c:v>
                </c:pt>
                <c:pt idx="1037">
                  <c:v>1957.4166666665881</c:v>
                </c:pt>
                <c:pt idx="1038">
                  <c:v>1957.4999999999213</c:v>
                </c:pt>
                <c:pt idx="1039">
                  <c:v>1957.5833333332546</c:v>
                </c:pt>
                <c:pt idx="1040">
                  <c:v>1957.6666666665878</c:v>
                </c:pt>
                <c:pt idx="1041">
                  <c:v>1957.7499999999211</c:v>
                </c:pt>
                <c:pt idx="1042">
                  <c:v>1957.8333333332544</c:v>
                </c:pt>
                <c:pt idx="1043">
                  <c:v>1957.9166666665876</c:v>
                </c:pt>
                <c:pt idx="1044">
                  <c:v>1957.9999999999209</c:v>
                </c:pt>
                <c:pt idx="1045">
                  <c:v>1958.0833333332541</c:v>
                </c:pt>
                <c:pt idx="1046">
                  <c:v>1958.1666666665874</c:v>
                </c:pt>
                <c:pt idx="1047">
                  <c:v>1958.2499999999206</c:v>
                </c:pt>
                <c:pt idx="1048">
                  <c:v>1958.3333333332539</c:v>
                </c:pt>
                <c:pt idx="1049">
                  <c:v>1958.4166666665872</c:v>
                </c:pt>
                <c:pt idx="1050">
                  <c:v>1958.4999999999204</c:v>
                </c:pt>
                <c:pt idx="1051">
                  <c:v>1958.5833333332537</c:v>
                </c:pt>
                <c:pt idx="1052">
                  <c:v>1958.6666666665869</c:v>
                </c:pt>
                <c:pt idx="1053">
                  <c:v>1958.7499999999202</c:v>
                </c:pt>
                <c:pt idx="1054">
                  <c:v>1958.8333333332534</c:v>
                </c:pt>
                <c:pt idx="1055">
                  <c:v>1958.9166666665867</c:v>
                </c:pt>
                <c:pt idx="1056">
                  <c:v>1958.99999999992</c:v>
                </c:pt>
                <c:pt idx="1057">
                  <c:v>1959.0833333332532</c:v>
                </c:pt>
                <c:pt idx="1058">
                  <c:v>1959.1666666665865</c:v>
                </c:pt>
                <c:pt idx="1059">
                  <c:v>1959.2499999999197</c:v>
                </c:pt>
                <c:pt idx="1060">
                  <c:v>1959.333333333253</c:v>
                </c:pt>
                <c:pt idx="1061">
                  <c:v>1959.4166666665863</c:v>
                </c:pt>
                <c:pt idx="1062">
                  <c:v>1959.4999999999195</c:v>
                </c:pt>
                <c:pt idx="1063">
                  <c:v>1959.5833333332528</c:v>
                </c:pt>
                <c:pt idx="1064">
                  <c:v>1959.666666666586</c:v>
                </c:pt>
                <c:pt idx="1065">
                  <c:v>1959.7499999999193</c:v>
                </c:pt>
                <c:pt idx="1066">
                  <c:v>1959.8333333332525</c:v>
                </c:pt>
                <c:pt idx="1067">
                  <c:v>1959.9166666665858</c:v>
                </c:pt>
                <c:pt idx="1068">
                  <c:v>1959.9999999999191</c:v>
                </c:pt>
                <c:pt idx="1069">
                  <c:v>1960.0833333332523</c:v>
                </c:pt>
                <c:pt idx="1070">
                  <c:v>1960.1666666665856</c:v>
                </c:pt>
                <c:pt idx="1071">
                  <c:v>1960.2499999999188</c:v>
                </c:pt>
                <c:pt idx="1072">
                  <c:v>1960.3333333332521</c:v>
                </c:pt>
                <c:pt idx="1073">
                  <c:v>1960.4166666665853</c:v>
                </c:pt>
                <c:pt idx="1074">
                  <c:v>1960.4999999999186</c:v>
                </c:pt>
                <c:pt idx="1075">
                  <c:v>1960.5833333332519</c:v>
                </c:pt>
                <c:pt idx="1076">
                  <c:v>1960.6666666665851</c:v>
                </c:pt>
                <c:pt idx="1077">
                  <c:v>1960.7499999999184</c:v>
                </c:pt>
                <c:pt idx="1078">
                  <c:v>1960.8333333332516</c:v>
                </c:pt>
                <c:pt idx="1079">
                  <c:v>1960.9166666665849</c:v>
                </c:pt>
                <c:pt idx="1080">
                  <c:v>1960.9999999999181</c:v>
                </c:pt>
                <c:pt idx="1081">
                  <c:v>1961.0833333332514</c:v>
                </c:pt>
                <c:pt idx="1082">
                  <c:v>1961.1666666665847</c:v>
                </c:pt>
                <c:pt idx="1083">
                  <c:v>1961.2499999999179</c:v>
                </c:pt>
                <c:pt idx="1084">
                  <c:v>1961.3333333332512</c:v>
                </c:pt>
                <c:pt idx="1085">
                  <c:v>1961.4166666665844</c:v>
                </c:pt>
                <c:pt idx="1086">
                  <c:v>1961.4999999999177</c:v>
                </c:pt>
                <c:pt idx="1087">
                  <c:v>1961.5833333332509</c:v>
                </c:pt>
                <c:pt idx="1088">
                  <c:v>1961.6666666665842</c:v>
                </c:pt>
                <c:pt idx="1089">
                  <c:v>1961.7499999999175</c:v>
                </c:pt>
                <c:pt idx="1090">
                  <c:v>1961.8333333332507</c:v>
                </c:pt>
                <c:pt idx="1091">
                  <c:v>1961.916666666584</c:v>
                </c:pt>
                <c:pt idx="1092">
                  <c:v>1961.9999999999172</c:v>
                </c:pt>
                <c:pt idx="1093">
                  <c:v>1962.0833333332505</c:v>
                </c:pt>
                <c:pt idx="1094">
                  <c:v>1962.1666666665838</c:v>
                </c:pt>
                <c:pt idx="1095">
                  <c:v>1962.249999999917</c:v>
                </c:pt>
                <c:pt idx="1096">
                  <c:v>1962.3333333332503</c:v>
                </c:pt>
                <c:pt idx="1097">
                  <c:v>1962.4166666665835</c:v>
                </c:pt>
                <c:pt idx="1098">
                  <c:v>1962.4999999999168</c:v>
                </c:pt>
                <c:pt idx="1099">
                  <c:v>1962.58333333325</c:v>
                </c:pt>
                <c:pt idx="1100">
                  <c:v>1962.6666666665833</c:v>
                </c:pt>
                <c:pt idx="1101">
                  <c:v>1962.7499999999166</c:v>
                </c:pt>
                <c:pt idx="1102">
                  <c:v>1962.8333333332498</c:v>
                </c:pt>
                <c:pt idx="1103">
                  <c:v>1962.9166666665831</c:v>
                </c:pt>
                <c:pt idx="1104">
                  <c:v>1962.9999999999163</c:v>
                </c:pt>
                <c:pt idx="1105">
                  <c:v>1963.0833333332496</c:v>
                </c:pt>
                <c:pt idx="1106">
                  <c:v>1963.1666666665828</c:v>
                </c:pt>
                <c:pt idx="1107">
                  <c:v>1963.2499999999161</c:v>
                </c:pt>
                <c:pt idx="1108">
                  <c:v>1963.3333333332494</c:v>
                </c:pt>
                <c:pt idx="1109">
                  <c:v>1963.4166666665826</c:v>
                </c:pt>
                <c:pt idx="1110">
                  <c:v>1963.4999999999159</c:v>
                </c:pt>
                <c:pt idx="1111">
                  <c:v>1963.5833333332491</c:v>
                </c:pt>
                <c:pt idx="1112">
                  <c:v>1963.6666666665824</c:v>
                </c:pt>
                <c:pt idx="1113">
                  <c:v>1963.7499999999156</c:v>
                </c:pt>
                <c:pt idx="1114">
                  <c:v>1963.8333333332489</c:v>
                </c:pt>
                <c:pt idx="1115">
                  <c:v>1963.9166666665822</c:v>
                </c:pt>
                <c:pt idx="1116">
                  <c:v>1963.9999999999154</c:v>
                </c:pt>
                <c:pt idx="1117">
                  <c:v>1964.0833333332487</c:v>
                </c:pt>
                <c:pt idx="1118">
                  <c:v>1964.1666666665819</c:v>
                </c:pt>
                <c:pt idx="1119">
                  <c:v>1964.2499999999152</c:v>
                </c:pt>
                <c:pt idx="1120">
                  <c:v>1964.3333333332484</c:v>
                </c:pt>
                <c:pt idx="1121">
                  <c:v>1964.4166666665817</c:v>
                </c:pt>
                <c:pt idx="1122">
                  <c:v>1964.499999999915</c:v>
                </c:pt>
                <c:pt idx="1123">
                  <c:v>1964.5833333332482</c:v>
                </c:pt>
                <c:pt idx="1124">
                  <c:v>1964.6666666665815</c:v>
                </c:pt>
                <c:pt idx="1125">
                  <c:v>1964.7499999999147</c:v>
                </c:pt>
                <c:pt idx="1126">
                  <c:v>1964.833333333248</c:v>
                </c:pt>
                <c:pt idx="1127">
                  <c:v>1964.9166666665812</c:v>
                </c:pt>
                <c:pt idx="1128">
                  <c:v>1964.9999999999145</c:v>
                </c:pt>
                <c:pt idx="1129">
                  <c:v>1965.0833333332478</c:v>
                </c:pt>
                <c:pt idx="1130">
                  <c:v>1965.166666666581</c:v>
                </c:pt>
                <c:pt idx="1131">
                  <c:v>1965.2499999999143</c:v>
                </c:pt>
                <c:pt idx="1132">
                  <c:v>1965.3333333332475</c:v>
                </c:pt>
                <c:pt idx="1133">
                  <c:v>1965.4166666665808</c:v>
                </c:pt>
                <c:pt idx="1134">
                  <c:v>1965.4999999999141</c:v>
                </c:pt>
                <c:pt idx="1135">
                  <c:v>1965.5833333332473</c:v>
                </c:pt>
                <c:pt idx="1136">
                  <c:v>1965.6666666665806</c:v>
                </c:pt>
                <c:pt idx="1137">
                  <c:v>1965.7499999999138</c:v>
                </c:pt>
                <c:pt idx="1138">
                  <c:v>1965.8333333332471</c:v>
                </c:pt>
                <c:pt idx="1139">
                  <c:v>1965.9166666665803</c:v>
                </c:pt>
                <c:pt idx="1140">
                  <c:v>1965.9999999999136</c:v>
                </c:pt>
                <c:pt idx="1141">
                  <c:v>1966.0833333332469</c:v>
                </c:pt>
                <c:pt idx="1142">
                  <c:v>1966.1666666665801</c:v>
                </c:pt>
                <c:pt idx="1143">
                  <c:v>1966.2499999999134</c:v>
                </c:pt>
                <c:pt idx="1144">
                  <c:v>1966.3333333332466</c:v>
                </c:pt>
                <c:pt idx="1145">
                  <c:v>1966.4166666665799</c:v>
                </c:pt>
                <c:pt idx="1146">
                  <c:v>1966.4999999999131</c:v>
                </c:pt>
                <c:pt idx="1147">
                  <c:v>1966.5833333332464</c:v>
                </c:pt>
                <c:pt idx="1148">
                  <c:v>1966.6666666665797</c:v>
                </c:pt>
                <c:pt idx="1149">
                  <c:v>1966.7499999999129</c:v>
                </c:pt>
                <c:pt idx="1150">
                  <c:v>1966.8333333332462</c:v>
                </c:pt>
                <c:pt idx="1151">
                  <c:v>1966.9166666665794</c:v>
                </c:pt>
                <c:pt idx="1152">
                  <c:v>1966.9999999999127</c:v>
                </c:pt>
                <c:pt idx="1153">
                  <c:v>1967.0833333332459</c:v>
                </c:pt>
                <c:pt idx="1154">
                  <c:v>1967.1666666665792</c:v>
                </c:pt>
                <c:pt idx="1155">
                  <c:v>1967.2499999999125</c:v>
                </c:pt>
                <c:pt idx="1156">
                  <c:v>1967.3333333332457</c:v>
                </c:pt>
                <c:pt idx="1157">
                  <c:v>1967.416666666579</c:v>
                </c:pt>
                <c:pt idx="1158">
                  <c:v>1967.4999999999122</c:v>
                </c:pt>
                <c:pt idx="1159">
                  <c:v>1967.5833333332455</c:v>
                </c:pt>
                <c:pt idx="1160">
                  <c:v>1967.6666666665787</c:v>
                </c:pt>
                <c:pt idx="1161">
                  <c:v>1967.749999999912</c:v>
                </c:pt>
                <c:pt idx="1162">
                  <c:v>1967.8333333332453</c:v>
                </c:pt>
                <c:pt idx="1163">
                  <c:v>1967.9166666665785</c:v>
                </c:pt>
                <c:pt idx="1164">
                  <c:v>1967.9999999999118</c:v>
                </c:pt>
                <c:pt idx="1165">
                  <c:v>1968.083333333245</c:v>
                </c:pt>
                <c:pt idx="1166">
                  <c:v>1968.1666666665783</c:v>
                </c:pt>
                <c:pt idx="1167">
                  <c:v>1968.2499999999116</c:v>
                </c:pt>
                <c:pt idx="1168">
                  <c:v>1968.3333333332448</c:v>
                </c:pt>
                <c:pt idx="1169">
                  <c:v>1968.4166666665781</c:v>
                </c:pt>
                <c:pt idx="1170">
                  <c:v>1968.4999999999113</c:v>
                </c:pt>
                <c:pt idx="1171">
                  <c:v>1968.5833333332446</c:v>
                </c:pt>
                <c:pt idx="1172">
                  <c:v>1968.6666666665778</c:v>
                </c:pt>
                <c:pt idx="1173">
                  <c:v>1968.7499999999111</c:v>
                </c:pt>
                <c:pt idx="1174">
                  <c:v>1968.8333333332444</c:v>
                </c:pt>
                <c:pt idx="1175">
                  <c:v>1968.9166666665776</c:v>
                </c:pt>
                <c:pt idx="1176">
                  <c:v>1968.9999999999109</c:v>
                </c:pt>
                <c:pt idx="1177">
                  <c:v>1969.0833333332441</c:v>
                </c:pt>
                <c:pt idx="1178">
                  <c:v>1969.1666666665774</c:v>
                </c:pt>
                <c:pt idx="1179">
                  <c:v>1969.2499999999106</c:v>
                </c:pt>
                <c:pt idx="1180">
                  <c:v>1969.3333333332439</c:v>
                </c:pt>
                <c:pt idx="1181">
                  <c:v>1969.4166666665772</c:v>
                </c:pt>
                <c:pt idx="1182">
                  <c:v>1969.4999999999104</c:v>
                </c:pt>
                <c:pt idx="1183">
                  <c:v>1969.5833333332437</c:v>
                </c:pt>
                <c:pt idx="1184">
                  <c:v>1969.6666666665769</c:v>
                </c:pt>
                <c:pt idx="1185">
                  <c:v>1969.7499999999102</c:v>
                </c:pt>
                <c:pt idx="1186">
                  <c:v>1969.8333333332434</c:v>
                </c:pt>
                <c:pt idx="1187">
                  <c:v>1969.9166666665767</c:v>
                </c:pt>
                <c:pt idx="1188">
                  <c:v>1969.99999999991</c:v>
                </c:pt>
                <c:pt idx="1189">
                  <c:v>1970.0833333332432</c:v>
                </c:pt>
                <c:pt idx="1190">
                  <c:v>1970.1666666665765</c:v>
                </c:pt>
                <c:pt idx="1191">
                  <c:v>1970.2499999999097</c:v>
                </c:pt>
                <c:pt idx="1192">
                  <c:v>1970.333333333243</c:v>
                </c:pt>
                <c:pt idx="1193">
                  <c:v>1970.4166666665762</c:v>
                </c:pt>
                <c:pt idx="1194">
                  <c:v>1970.4999999999095</c:v>
                </c:pt>
                <c:pt idx="1195">
                  <c:v>1970.5833333332428</c:v>
                </c:pt>
                <c:pt idx="1196">
                  <c:v>1970.666666666576</c:v>
                </c:pt>
                <c:pt idx="1197">
                  <c:v>1970.7499999999093</c:v>
                </c:pt>
                <c:pt idx="1198">
                  <c:v>1970.8333333332425</c:v>
                </c:pt>
                <c:pt idx="1199">
                  <c:v>1970.9166666665758</c:v>
                </c:pt>
                <c:pt idx="1200">
                  <c:v>1970.9999999999091</c:v>
                </c:pt>
                <c:pt idx="1201">
                  <c:v>1971.0833333332423</c:v>
                </c:pt>
                <c:pt idx="1202">
                  <c:v>1971.1666666665756</c:v>
                </c:pt>
                <c:pt idx="1203">
                  <c:v>1971.2499999999088</c:v>
                </c:pt>
                <c:pt idx="1204">
                  <c:v>1971.3333333332421</c:v>
                </c:pt>
                <c:pt idx="1205">
                  <c:v>1971.4166666665753</c:v>
                </c:pt>
                <c:pt idx="1206">
                  <c:v>1971.4999999999086</c:v>
                </c:pt>
                <c:pt idx="1207">
                  <c:v>1971.5833333332419</c:v>
                </c:pt>
                <c:pt idx="1208">
                  <c:v>1971.6666666665751</c:v>
                </c:pt>
                <c:pt idx="1209">
                  <c:v>1971.7499999999084</c:v>
                </c:pt>
                <c:pt idx="1210">
                  <c:v>1971.8333333332416</c:v>
                </c:pt>
                <c:pt idx="1211">
                  <c:v>1971.9166666665749</c:v>
                </c:pt>
                <c:pt idx="1212">
                  <c:v>1971.9999999999081</c:v>
                </c:pt>
                <c:pt idx="1213">
                  <c:v>1972.0833333332414</c:v>
                </c:pt>
                <c:pt idx="1214">
                  <c:v>1972.1666666665747</c:v>
                </c:pt>
                <c:pt idx="1215">
                  <c:v>1972.2499999999079</c:v>
                </c:pt>
                <c:pt idx="1216">
                  <c:v>1972.3333333332412</c:v>
                </c:pt>
                <c:pt idx="1217">
                  <c:v>1972.4166666665744</c:v>
                </c:pt>
                <c:pt idx="1218">
                  <c:v>1972.4999999999077</c:v>
                </c:pt>
                <c:pt idx="1219">
                  <c:v>1972.5833333332409</c:v>
                </c:pt>
                <c:pt idx="1220">
                  <c:v>1972.6666666665742</c:v>
                </c:pt>
                <c:pt idx="1221">
                  <c:v>1972.7499999999075</c:v>
                </c:pt>
                <c:pt idx="1222">
                  <c:v>1972.8333333332407</c:v>
                </c:pt>
                <c:pt idx="1223">
                  <c:v>1972.916666666574</c:v>
                </c:pt>
                <c:pt idx="1224">
                  <c:v>1972.9999999999072</c:v>
                </c:pt>
                <c:pt idx="1225">
                  <c:v>1973.0833333332405</c:v>
                </c:pt>
                <c:pt idx="1226">
                  <c:v>1973.1666666665737</c:v>
                </c:pt>
                <c:pt idx="1227">
                  <c:v>1973.249999999907</c:v>
                </c:pt>
                <c:pt idx="1228">
                  <c:v>1973.3333333332403</c:v>
                </c:pt>
                <c:pt idx="1229">
                  <c:v>1973.4166666665735</c:v>
                </c:pt>
                <c:pt idx="1230">
                  <c:v>1973.4999999999068</c:v>
                </c:pt>
                <c:pt idx="1231">
                  <c:v>1973.58333333324</c:v>
                </c:pt>
                <c:pt idx="1232">
                  <c:v>1973.6666666665733</c:v>
                </c:pt>
                <c:pt idx="1233">
                  <c:v>1973.7499999999065</c:v>
                </c:pt>
                <c:pt idx="1234">
                  <c:v>1973.8333333332398</c:v>
                </c:pt>
                <c:pt idx="1235">
                  <c:v>1973.9166666665731</c:v>
                </c:pt>
                <c:pt idx="1236">
                  <c:v>1973.9999999999063</c:v>
                </c:pt>
                <c:pt idx="1237">
                  <c:v>1974.0833333332396</c:v>
                </c:pt>
                <c:pt idx="1238">
                  <c:v>1974.1666666665728</c:v>
                </c:pt>
                <c:pt idx="1239">
                  <c:v>1974.2499999999061</c:v>
                </c:pt>
                <c:pt idx="1240">
                  <c:v>1974.3333333332394</c:v>
                </c:pt>
                <c:pt idx="1241">
                  <c:v>1974.4166666665726</c:v>
                </c:pt>
                <c:pt idx="1242">
                  <c:v>1974.4999999999059</c:v>
                </c:pt>
                <c:pt idx="1243">
                  <c:v>1974.5833333332391</c:v>
                </c:pt>
                <c:pt idx="1244">
                  <c:v>1974.6666666665724</c:v>
                </c:pt>
                <c:pt idx="1245">
                  <c:v>1974.7499999999056</c:v>
                </c:pt>
                <c:pt idx="1246">
                  <c:v>1974.8333333332389</c:v>
                </c:pt>
                <c:pt idx="1247">
                  <c:v>1974.9166666665722</c:v>
                </c:pt>
                <c:pt idx="1248">
                  <c:v>1974.9999999999054</c:v>
                </c:pt>
                <c:pt idx="1249">
                  <c:v>1975.0833333332387</c:v>
                </c:pt>
                <c:pt idx="1250">
                  <c:v>1975.1666666665719</c:v>
                </c:pt>
                <c:pt idx="1251">
                  <c:v>1975.2499999999052</c:v>
                </c:pt>
                <c:pt idx="1252">
                  <c:v>1975.3333333332384</c:v>
                </c:pt>
                <c:pt idx="1253">
                  <c:v>1975.4166666665717</c:v>
                </c:pt>
                <c:pt idx="1254">
                  <c:v>1975.499999999905</c:v>
                </c:pt>
                <c:pt idx="1255">
                  <c:v>1975.5833333332382</c:v>
                </c:pt>
                <c:pt idx="1256">
                  <c:v>1975.6666666665715</c:v>
                </c:pt>
                <c:pt idx="1257">
                  <c:v>1975.7499999999047</c:v>
                </c:pt>
                <c:pt idx="1258">
                  <c:v>1975.833333333238</c:v>
                </c:pt>
                <c:pt idx="1259">
                  <c:v>1975.9166666665712</c:v>
                </c:pt>
                <c:pt idx="1260">
                  <c:v>1975.9999999999045</c:v>
                </c:pt>
                <c:pt idx="1261">
                  <c:v>1976.0833333332378</c:v>
                </c:pt>
                <c:pt idx="1262">
                  <c:v>1976.166666666571</c:v>
                </c:pt>
                <c:pt idx="1263">
                  <c:v>1976.2499999999043</c:v>
                </c:pt>
                <c:pt idx="1264">
                  <c:v>1976.3333333332375</c:v>
                </c:pt>
                <c:pt idx="1265">
                  <c:v>1976.4166666665708</c:v>
                </c:pt>
                <c:pt idx="1266">
                  <c:v>1976.499999999904</c:v>
                </c:pt>
                <c:pt idx="1267">
                  <c:v>1976.5833333332373</c:v>
                </c:pt>
                <c:pt idx="1268">
                  <c:v>1976.6666666665706</c:v>
                </c:pt>
                <c:pt idx="1269">
                  <c:v>1976.7499999999038</c:v>
                </c:pt>
                <c:pt idx="1270">
                  <c:v>1976.8333333332371</c:v>
                </c:pt>
                <c:pt idx="1271">
                  <c:v>1976.9166666665703</c:v>
                </c:pt>
                <c:pt idx="1272">
                  <c:v>1976.9999999999036</c:v>
                </c:pt>
                <c:pt idx="1273">
                  <c:v>1977.0833333332369</c:v>
                </c:pt>
                <c:pt idx="1274">
                  <c:v>1977.1666666665701</c:v>
                </c:pt>
                <c:pt idx="1275">
                  <c:v>1977.2499999999034</c:v>
                </c:pt>
                <c:pt idx="1276">
                  <c:v>1977.3333333332366</c:v>
                </c:pt>
                <c:pt idx="1277">
                  <c:v>1977.4166666665699</c:v>
                </c:pt>
                <c:pt idx="1278">
                  <c:v>1977.4999999999031</c:v>
                </c:pt>
                <c:pt idx="1279">
                  <c:v>1977.5833333332364</c:v>
                </c:pt>
                <c:pt idx="1280">
                  <c:v>1977.6666666665697</c:v>
                </c:pt>
                <c:pt idx="1281">
                  <c:v>1977.7499999999029</c:v>
                </c:pt>
                <c:pt idx="1282">
                  <c:v>1977.8333333332362</c:v>
                </c:pt>
                <c:pt idx="1283">
                  <c:v>1977.9166666665694</c:v>
                </c:pt>
                <c:pt idx="1284">
                  <c:v>1977.9999999999027</c:v>
                </c:pt>
                <c:pt idx="1285">
                  <c:v>1978.0833333332359</c:v>
                </c:pt>
                <c:pt idx="1286">
                  <c:v>1978.1666666665692</c:v>
                </c:pt>
                <c:pt idx="1287">
                  <c:v>1978.2499999999025</c:v>
                </c:pt>
                <c:pt idx="1288">
                  <c:v>1978.3333333332357</c:v>
                </c:pt>
                <c:pt idx="1289">
                  <c:v>1978.416666666569</c:v>
                </c:pt>
                <c:pt idx="1290">
                  <c:v>1978.4999999999022</c:v>
                </c:pt>
                <c:pt idx="1291">
                  <c:v>1978.5833333332355</c:v>
                </c:pt>
                <c:pt idx="1292">
                  <c:v>1978.6666666665687</c:v>
                </c:pt>
                <c:pt idx="1293">
                  <c:v>1978.749999999902</c:v>
                </c:pt>
                <c:pt idx="1294">
                  <c:v>1978.8333333332353</c:v>
                </c:pt>
                <c:pt idx="1295">
                  <c:v>1978.9166666665685</c:v>
                </c:pt>
                <c:pt idx="1296">
                  <c:v>1978.9999999999018</c:v>
                </c:pt>
                <c:pt idx="1297">
                  <c:v>1979.083333333235</c:v>
                </c:pt>
                <c:pt idx="1298">
                  <c:v>1979.1666666665683</c:v>
                </c:pt>
                <c:pt idx="1299">
                  <c:v>1979.2499999999015</c:v>
                </c:pt>
                <c:pt idx="1300">
                  <c:v>1979.3333333332348</c:v>
                </c:pt>
                <c:pt idx="1301">
                  <c:v>1979.4166666665681</c:v>
                </c:pt>
                <c:pt idx="1302">
                  <c:v>1979.4999999999013</c:v>
                </c:pt>
                <c:pt idx="1303">
                  <c:v>1979.5833333332346</c:v>
                </c:pt>
                <c:pt idx="1304">
                  <c:v>1979.6666666665678</c:v>
                </c:pt>
                <c:pt idx="1305">
                  <c:v>1979.7499999999011</c:v>
                </c:pt>
                <c:pt idx="1306">
                  <c:v>1979.8333333332343</c:v>
                </c:pt>
                <c:pt idx="1307">
                  <c:v>1979.9166666665676</c:v>
                </c:pt>
                <c:pt idx="1308">
                  <c:v>1979.9999999999009</c:v>
                </c:pt>
                <c:pt idx="1309">
                  <c:v>1980.0833333332341</c:v>
                </c:pt>
                <c:pt idx="1310">
                  <c:v>1980.1666666665674</c:v>
                </c:pt>
                <c:pt idx="1311">
                  <c:v>1980.2499999999006</c:v>
                </c:pt>
                <c:pt idx="1312">
                  <c:v>1980.3333333332339</c:v>
                </c:pt>
                <c:pt idx="1313">
                  <c:v>1980.4166666665672</c:v>
                </c:pt>
                <c:pt idx="1314">
                  <c:v>1980.4999999999004</c:v>
                </c:pt>
                <c:pt idx="1315">
                  <c:v>1980.5833333332337</c:v>
                </c:pt>
                <c:pt idx="1316">
                  <c:v>1980.6666666665669</c:v>
                </c:pt>
                <c:pt idx="1317">
                  <c:v>1980.7499999999002</c:v>
                </c:pt>
                <c:pt idx="1318">
                  <c:v>1980.8333333332334</c:v>
                </c:pt>
                <c:pt idx="1319">
                  <c:v>1980.9166666665667</c:v>
                </c:pt>
                <c:pt idx="1320">
                  <c:v>1980.9999999999</c:v>
                </c:pt>
                <c:pt idx="1321">
                  <c:v>1981.0833333332332</c:v>
                </c:pt>
                <c:pt idx="1322">
                  <c:v>1981.1666666665665</c:v>
                </c:pt>
                <c:pt idx="1323">
                  <c:v>1981.2499999998997</c:v>
                </c:pt>
                <c:pt idx="1324">
                  <c:v>1981.333333333233</c:v>
                </c:pt>
                <c:pt idx="1325">
                  <c:v>1981.4166666665662</c:v>
                </c:pt>
                <c:pt idx="1326">
                  <c:v>1981.4999999998995</c:v>
                </c:pt>
                <c:pt idx="1327">
                  <c:v>1981.5833333332328</c:v>
                </c:pt>
                <c:pt idx="1328">
                  <c:v>1981.666666666566</c:v>
                </c:pt>
                <c:pt idx="1329">
                  <c:v>1981.7499999998993</c:v>
                </c:pt>
                <c:pt idx="1330">
                  <c:v>1981.8333333332325</c:v>
                </c:pt>
                <c:pt idx="1331">
                  <c:v>1981.9166666665658</c:v>
                </c:pt>
                <c:pt idx="1332">
                  <c:v>1981.999999999899</c:v>
                </c:pt>
                <c:pt idx="1333">
                  <c:v>1982.0833333332323</c:v>
                </c:pt>
                <c:pt idx="1334">
                  <c:v>1982.1666666665656</c:v>
                </c:pt>
                <c:pt idx="1335">
                  <c:v>1982.2499999998988</c:v>
                </c:pt>
                <c:pt idx="1336">
                  <c:v>1982.3333333332321</c:v>
                </c:pt>
                <c:pt idx="1337">
                  <c:v>1982.4166666665653</c:v>
                </c:pt>
                <c:pt idx="1338">
                  <c:v>1982.4999999998986</c:v>
                </c:pt>
                <c:pt idx="1339">
                  <c:v>1982.5833333332318</c:v>
                </c:pt>
                <c:pt idx="1340">
                  <c:v>1982.6666666665651</c:v>
                </c:pt>
                <c:pt idx="1341">
                  <c:v>1982.7499999998984</c:v>
                </c:pt>
                <c:pt idx="1342">
                  <c:v>1982.8333333332316</c:v>
                </c:pt>
                <c:pt idx="1343">
                  <c:v>1982.9166666665649</c:v>
                </c:pt>
                <c:pt idx="1344">
                  <c:v>1982.9999999998981</c:v>
                </c:pt>
                <c:pt idx="1345">
                  <c:v>1983.0833333332314</c:v>
                </c:pt>
                <c:pt idx="1346">
                  <c:v>1983.1666666665647</c:v>
                </c:pt>
                <c:pt idx="1347">
                  <c:v>1983.2499999998979</c:v>
                </c:pt>
                <c:pt idx="1348">
                  <c:v>1983.3333333332312</c:v>
                </c:pt>
                <c:pt idx="1349">
                  <c:v>1983.4166666665644</c:v>
                </c:pt>
                <c:pt idx="1350">
                  <c:v>1983.4999999998977</c:v>
                </c:pt>
                <c:pt idx="1351">
                  <c:v>1983.5833333332309</c:v>
                </c:pt>
                <c:pt idx="1352">
                  <c:v>1983.6666666665642</c:v>
                </c:pt>
                <c:pt idx="1353">
                  <c:v>1983.7499999998975</c:v>
                </c:pt>
                <c:pt idx="1354">
                  <c:v>1983.8333333332307</c:v>
                </c:pt>
                <c:pt idx="1355">
                  <c:v>1983.916666666564</c:v>
                </c:pt>
                <c:pt idx="1356">
                  <c:v>1983.9999999998972</c:v>
                </c:pt>
                <c:pt idx="1357">
                  <c:v>1984.0833333332305</c:v>
                </c:pt>
                <c:pt idx="1358">
                  <c:v>1984.1666666665637</c:v>
                </c:pt>
                <c:pt idx="1359">
                  <c:v>1984.249999999897</c:v>
                </c:pt>
                <c:pt idx="1360">
                  <c:v>1984.3333333332303</c:v>
                </c:pt>
                <c:pt idx="1361">
                  <c:v>1984.4166666665635</c:v>
                </c:pt>
                <c:pt idx="1362">
                  <c:v>1984.4999999998968</c:v>
                </c:pt>
                <c:pt idx="1363">
                  <c:v>1984.58333333323</c:v>
                </c:pt>
                <c:pt idx="1364">
                  <c:v>1984.6666666665633</c:v>
                </c:pt>
                <c:pt idx="1365">
                  <c:v>1984.7499999998965</c:v>
                </c:pt>
                <c:pt idx="1366">
                  <c:v>1984.8333333332298</c:v>
                </c:pt>
                <c:pt idx="1367">
                  <c:v>1984.9166666665631</c:v>
                </c:pt>
                <c:pt idx="1368">
                  <c:v>1984.9999999998963</c:v>
                </c:pt>
                <c:pt idx="1369">
                  <c:v>1985.0833333332296</c:v>
                </c:pt>
                <c:pt idx="1370">
                  <c:v>1985.1666666665628</c:v>
                </c:pt>
                <c:pt idx="1371">
                  <c:v>1985.2499999998961</c:v>
                </c:pt>
                <c:pt idx="1372">
                  <c:v>1985.3333333332293</c:v>
                </c:pt>
                <c:pt idx="1373">
                  <c:v>1985.4166666665626</c:v>
                </c:pt>
                <c:pt idx="1374">
                  <c:v>1985.4999999998959</c:v>
                </c:pt>
                <c:pt idx="1375">
                  <c:v>1985.5833333332291</c:v>
                </c:pt>
                <c:pt idx="1376">
                  <c:v>1985.6666666665624</c:v>
                </c:pt>
                <c:pt idx="1377">
                  <c:v>1985.7499999998956</c:v>
                </c:pt>
                <c:pt idx="1378">
                  <c:v>1985.8333333332289</c:v>
                </c:pt>
                <c:pt idx="1379">
                  <c:v>1985.9166666665622</c:v>
                </c:pt>
                <c:pt idx="1380">
                  <c:v>1985.9999999998954</c:v>
                </c:pt>
                <c:pt idx="1381">
                  <c:v>1986.0833333332287</c:v>
                </c:pt>
                <c:pt idx="1382">
                  <c:v>1986.1666666665619</c:v>
                </c:pt>
                <c:pt idx="1383">
                  <c:v>1986.2499999998952</c:v>
                </c:pt>
                <c:pt idx="1384">
                  <c:v>1986.3333333332284</c:v>
                </c:pt>
                <c:pt idx="1385">
                  <c:v>1986.4166666665617</c:v>
                </c:pt>
                <c:pt idx="1386">
                  <c:v>1986.499999999895</c:v>
                </c:pt>
                <c:pt idx="1387">
                  <c:v>1986.5833333332282</c:v>
                </c:pt>
                <c:pt idx="1388">
                  <c:v>1986.6666666665615</c:v>
                </c:pt>
                <c:pt idx="1389">
                  <c:v>1986.7499999998947</c:v>
                </c:pt>
                <c:pt idx="1390">
                  <c:v>1986.833333333228</c:v>
                </c:pt>
                <c:pt idx="1391">
                  <c:v>1986.9166666665612</c:v>
                </c:pt>
                <c:pt idx="1392">
                  <c:v>1986.9999999998945</c:v>
                </c:pt>
                <c:pt idx="1393">
                  <c:v>1987.0833333332278</c:v>
                </c:pt>
                <c:pt idx="1394">
                  <c:v>1987.166666666561</c:v>
                </c:pt>
                <c:pt idx="1395">
                  <c:v>1987.2499999998943</c:v>
                </c:pt>
                <c:pt idx="1396">
                  <c:v>1987.3333333332275</c:v>
                </c:pt>
                <c:pt idx="1397">
                  <c:v>1987.4166666665608</c:v>
                </c:pt>
                <c:pt idx="1398">
                  <c:v>1987.499999999894</c:v>
                </c:pt>
                <c:pt idx="1399">
                  <c:v>1987.5833333332273</c:v>
                </c:pt>
                <c:pt idx="1400">
                  <c:v>1987.6666666665606</c:v>
                </c:pt>
                <c:pt idx="1401">
                  <c:v>1987.7499999998938</c:v>
                </c:pt>
                <c:pt idx="1402">
                  <c:v>1987.8333333332271</c:v>
                </c:pt>
                <c:pt idx="1403">
                  <c:v>1987.9166666665603</c:v>
                </c:pt>
                <c:pt idx="1404">
                  <c:v>1987.9999999998936</c:v>
                </c:pt>
                <c:pt idx="1405">
                  <c:v>1988.0833333332268</c:v>
                </c:pt>
                <c:pt idx="1406">
                  <c:v>1988.1666666665601</c:v>
                </c:pt>
                <c:pt idx="1407">
                  <c:v>1988.2499999998934</c:v>
                </c:pt>
                <c:pt idx="1408">
                  <c:v>1988.3333333332266</c:v>
                </c:pt>
                <c:pt idx="1409">
                  <c:v>1988.4166666665599</c:v>
                </c:pt>
                <c:pt idx="1410">
                  <c:v>1988.4999999998931</c:v>
                </c:pt>
                <c:pt idx="1411">
                  <c:v>1988.5833333332264</c:v>
                </c:pt>
                <c:pt idx="1412">
                  <c:v>1988.6666666665596</c:v>
                </c:pt>
                <c:pt idx="1413">
                  <c:v>1988.7499999998929</c:v>
                </c:pt>
                <c:pt idx="1414">
                  <c:v>1988.8333333332262</c:v>
                </c:pt>
                <c:pt idx="1415">
                  <c:v>1988.9166666665594</c:v>
                </c:pt>
                <c:pt idx="1416">
                  <c:v>1988.9999999998927</c:v>
                </c:pt>
                <c:pt idx="1417">
                  <c:v>1989.0833333332259</c:v>
                </c:pt>
                <c:pt idx="1418">
                  <c:v>1989.1666666665592</c:v>
                </c:pt>
                <c:pt idx="1419">
                  <c:v>1989.2499999998925</c:v>
                </c:pt>
                <c:pt idx="1420">
                  <c:v>1989.3333333332257</c:v>
                </c:pt>
                <c:pt idx="1421">
                  <c:v>1989.416666666559</c:v>
                </c:pt>
                <c:pt idx="1422">
                  <c:v>1989.4999999998922</c:v>
                </c:pt>
                <c:pt idx="1423">
                  <c:v>1989.5833333332255</c:v>
                </c:pt>
                <c:pt idx="1424">
                  <c:v>1989.6666666665587</c:v>
                </c:pt>
                <c:pt idx="1425">
                  <c:v>1989.749999999892</c:v>
                </c:pt>
                <c:pt idx="1426">
                  <c:v>1989.8333333332253</c:v>
                </c:pt>
                <c:pt idx="1427">
                  <c:v>1989.9166666665585</c:v>
                </c:pt>
                <c:pt idx="1428">
                  <c:v>1989.9999999998918</c:v>
                </c:pt>
                <c:pt idx="1429">
                  <c:v>1990.083333333225</c:v>
                </c:pt>
                <c:pt idx="1430">
                  <c:v>1990.1666666665583</c:v>
                </c:pt>
                <c:pt idx="1431">
                  <c:v>1990.2499999998915</c:v>
                </c:pt>
                <c:pt idx="1432">
                  <c:v>1990.3333333332248</c:v>
                </c:pt>
                <c:pt idx="1433">
                  <c:v>1990.4166666665581</c:v>
                </c:pt>
                <c:pt idx="1434">
                  <c:v>1990.4999999998913</c:v>
                </c:pt>
                <c:pt idx="1435">
                  <c:v>1990.5833333332246</c:v>
                </c:pt>
                <c:pt idx="1436">
                  <c:v>1990.6666666665578</c:v>
                </c:pt>
                <c:pt idx="1437">
                  <c:v>1990.7499999998911</c:v>
                </c:pt>
                <c:pt idx="1438">
                  <c:v>1990.8333333332243</c:v>
                </c:pt>
                <c:pt idx="1439">
                  <c:v>1990.9166666665576</c:v>
                </c:pt>
                <c:pt idx="1440">
                  <c:v>1990.9999999998909</c:v>
                </c:pt>
                <c:pt idx="1441">
                  <c:v>1991.0833333332241</c:v>
                </c:pt>
                <c:pt idx="1442">
                  <c:v>1991.1666666665574</c:v>
                </c:pt>
                <c:pt idx="1443">
                  <c:v>1991.2499999998906</c:v>
                </c:pt>
                <c:pt idx="1444">
                  <c:v>1991.3333333332239</c:v>
                </c:pt>
                <c:pt idx="1445">
                  <c:v>1991.4166666665571</c:v>
                </c:pt>
                <c:pt idx="1446">
                  <c:v>1991.4999999998904</c:v>
                </c:pt>
                <c:pt idx="1447">
                  <c:v>1991.5833333332237</c:v>
                </c:pt>
                <c:pt idx="1448">
                  <c:v>1991.6666666665569</c:v>
                </c:pt>
                <c:pt idx="1449">
                  <c:v>1991.7499999998902</c:v>
                </c:pt>
                <c:pt idx="1450">
                  <c:v>1991.8333333332234</c:v>
                </c:pt>
                <c:pt idx="1451">
                  <c:v>1991.9166666665567</c:v>
                </c:pt>
                <c:pt idx="1452">
                  <c:v>1991.99999999989</c:v>
                </c:pt>
                <c:pt idx="1453">
                  <c:v>1992.0833333332232</c:v>
                </c:pt>
                <c:pt idx="1454">
                  <c:v>1992.1666666665565</c:v>
                </c:pt>
                <c:pt idx="1455">
                  <c:v>1992.2499999998897</c:v>
                </c:pt>
                <c:pt idx="1456">
                  <c:v>1992.333333333223</c:v>
                </c:pt>
                <c:pt idx="1457">
                  <c:v>1992.4166666665562</c:v>
                </c:pt>
                <c:pt idx="1458">
                  <c:v>1992.4999999998895</c:v>
                </c:pt>
                <c:pt idx="1459">
                  <c:v>1992.5833333332228</c:v>
                </c:pt>
                <c:pt idx="1460">
                  <c:v>1992.666666666556</c:v>
                </c:pt>
                <c:pt idx="1461">
                  <c:v>1992.7499999998893</c:v>
                </c:pt>
                <c:pt idx="1462">
                  <c:v>1992.8333333332225</c:v>
                </c:pt>
                <c:pt idx="1463">
                  <c:v>1992.9166666665558</c:v>
                </c:pt>
                <c:pt idx="1464">
                  <c:v>1992.999999999889</c:v>
                </c:pt>
                <c:pt idx="1465">
                  <c:v>1993.0833333332223</c:v>
                </c:pt>
                <c:pt idx="1466">
                  <c:v>1993.1666666665556</c:v>
                </c:pt>
                <c:pt idx="1467">
                  <c:v>1993.2499999998888</c:v>
                </c:pt>
                <c:pt idx="1468">
                  <c:v>1993.3333333332221</c:v>
                </c:pt>
                <c:pt idx="1469">
                  <c:v>1993.4166666665553</c:v>
                </c:pt>
                <c:pt idx="1470">
                  <c:v>1993.4999999998886</c:v>
                </c:pt>
                <c:pt idx="1471">
                  <c:v>1993.5833333332218</c:v>
                </c:pt>
                <c:pt idx="1472">
                  <c:v>1993.6666666665551</c:v>
                </c:pt>
                <c:pt idx="1473">
                  <c:v>1993.7499999998884</c:v>
                </c:pt>
                <c:pt idx="1474">
                  <c:v>1993.8333333332216</c:v>
                </c:pt>
                <c:pt idx="1475">
                  <c:v>1993.9166666665549</c:v>
                </c:pt>
                <c:pt idx="1476">
                  <c:v>1993.9999999998881</c:v>
                </c:pt>
                <c:pt idx="1477">
                  <c:v>1994.0833333332214</c:v>
                </c:pt>
                <c:pt idx="1478">
                  <c:v>1994.1666666665546</c:v>
                </c:pt>
                <c:pt idx="1479">
                  <c:v>1994.2499999998879</c:v>
                </c:pt>
                <c:pt idx="1480">
                  <c:v>1994.3333333332212</c:v>
                </c:pt>
                <c:pt idx="1481">
                  <c:v>1994.4166666665544</c:v>
                </c:pt>
                <c:pt idx="1482">
                  <c:v>1994.4999999998877</c:v>
                </c:pt>
                <c:pt idx="1483">
                  <c:v>1994.5833333332209</c:v>
                </c:pt>
                <c:pt idx="1484">
                  <c:v>1994.6666666665542</c:v>
                </c:pt>
                <c:pt idx="1485">
                  <c:v>1994.7499999998875</c:v>
                </c:pt>
                <c:pt idx="1486">
                  <c:v>1994.8333333332207</c:v>
                </c:pt>
                <c:pt idx="1487">
                  <c:v>1994.916666666554</c:v>
                </c:pt>
                <c:pt idx="1488">
                  <c:v>1994.9999999998872</c:v>
                </c:pt>
                <c:pt idx="1489">
                  <c:v>1995.0833333332205</c:v>
                </c:pt>
                <c:pt idx="1490">
                  <c:v>1995.1666666665537</c:v>
                </c:pt>
                <c:pt idx="1491">
                  <c:v>1995.249999999887</c:v>
                </c:pt>
                <c:pt idx="1492">
                  <c:v>1995.3333333332203</c:v>
                </c:pt>
                <c:pt idx="1493">
                  <c:v>1995.4166666665535</c:v>
                </c:pt>
                <c:pt idx="1494">
                  <c:v>1995.4999999998868</c:v>
                </c:pt>
                <c:pt idx="1495">
                  <c:v>1995.58333333322</c:v>
                </c:pt>
                <c:pt idx="1496">
                  <c:v>1995.6666666665533</c:v>
                </c:pt>
                <c:pt idx="1497">
                  <c:v>1995.7499999998865</c:v>
                </c:pt>
                <c:pt idx="1498">
                  <c:v>1995.8333333332198</c:v>
                </c:pt>
                <c:pt idx="1499">
                  <c:v>1995.9166666665531</c:v>
                </c:pt>
                <c:pt idx="1500">
                  <c:v>1995.9999999998863</c:v>
                </c:pt>
                <c:pt idx="1501">
                  <c:v>1996.0833333332196</c:v>
                </c:pt>
                <c:pt idx="1502">
                  <c:v>1996.1666666665528</c:v>
                </c:pt>
                <c:pt idx="1503">
                  <c:v>1996.2499999998861</c:v>
                </c:pt>
                <c:pt idx="1504">
                  <c:v>1996.3333333332193</c:v>
                </c:pt>
                <c:pt idx="1505">
                  <c:v>1996.4166666665526</c:v>
                </c:pt>
                <c:pt idx="1506">
                  <c:v>1996.4999999998859</c:v>
                </c:pt>
                <c:pt idx="1507">
                  <c:v>1996.5833333332191</c:v>
                </c:pt>
                <c:pt idx="1508">
                  <c:v>1996.6666666665524</c:v>
                </c:pt>
                <c:pt idx="1509">
                  <c:v>1996.7499999998856</c:v>
                </c:pt>
                <c:pt idx="1510">
                  <c:v>1996.8333333332189</c:v>
                </c:pt>
                <c:pt idx="1511">
                  <c:v>1996.9166666665521</c:v>
                </c:pt>
                <c:pt idx="1512">
                  <c:v>1996.9999999998854</c:v>
                </c:pt>
                <c:pt idx="1513">
                  <c:v>1997.0833333332187</c:v>
                </c:pt>
                <c:pt idx="1514">
                  <c:v>1997.1666666665519</c:v>
                </c:pt>
                <c:pt idx="1515">
                  <c:v>1997.2499999998852</c:v>
                </c:pt>
                <c:pt idx="1516">
                  <c:v>1997.3333333332184</c:v>
                </c:pt>
                <c:pt idx="1517">
                  <c:v>1997.4166666665517</c:v>
                </c:pt>
                <c:pt idx="1518">
                  <c:v>1997.4999999998849</c:v>
                </c:pt>
                <c:pt idx="1519">
                  <c:v>1997.5833333332182</c:v>
                </c:pt>
                <c:pt idx="1520">
                  <c:v>1997.6666666665515</c:v>
                </c:pt>
                <c:pt idx="1521">
                  <c:v>1997.7499999998847</c:v>
                </c:pt>
                <c:pt idx="1522">
                  <c:v>1997.833333333218</c:v>
                </c:pt>
                <c:pt idx="1523">
                  <c:v>1997.9166666665512</c:v>
                </c:pt>
                <c:pt idx="1524">
                  <c:v>1997.9999999998845</c:v>
                </c:pt>
                <c:pt idx="1525">
                  <c:v>1998.0833333332178</c:v>
                </c:pt>
                <c:pt idx="1526">
                  <c:v>1998.166666666551</c:v>
                </c:pt>
                <c:pt idx="1527">
                  <c:v>1998.2499999998843</c:v>
                </c:pt>
                <c:pt idx="1528">
                  <c:v>1998.3333333332175</c:v>
                </c:pt>
                <c:pt idx="1529">
                  <c:v>1998.4166666665508</c:v>
                </c:pt>
                <c:pt idx="1530">
                  <c:v>1998.499999999884</c:v>
                </c:pt>
                <c:pt idx="1531">
                  <c:v>1998.5833333332173</c:v>
                </c:pt>
                <c:pt idx="1532">
                  <c:v>1998.6666666665506</c:v>
                </c:pt>
                <c:pt idx="1533">
                  <c:v>1998.7499999998838</c:v>
                </c:pt>
                <c:pt idx="1534">
                  <c:v>1998.8333333332171</c:v>
                </c:pt>
                <c:pt idx="1535">
                  <c:v>1998.9166666665503</c:v>
                </c:pt>
                <c:pt idx="1536">
                  <c:v>1998.9999999998836</c:v>
                </c:pt>
                <c:pt idx="1537">
                  <c:v>1999.0833333332168</c:v>
                </c:pt>
                <c:pt idx="1538">
                  <c:v>1999.1666666665501</c:v>
                </c:pt>
                <c:pt idx="1539">
                  <c:v>1999.2499999998834</c:v>
                </c:pt>
                <c:pt idx="1540">
                  <c:v>1999.3333333332166</c:v>
                </c:pt>
                <c:pt idx="1541">
                  <c:v>1999.4166666665499</c:v>
                </c:pt>
                <c:pt idx="1542">
                  <c:v>1999.4999999998831</c:v>
                </c:pt>
                <c:pt idx="1543">
                  <c:v>1999.5833333332164</c:v>
                </c:pt>
                <c:pt idx="1544">
                  <c:v>1999.6666666665496</c:v>
                </c:pt>
                <c:pt idx="1545">
                  <c:v>1999.7499999998829</c:v>
                </c:pt>
                <c:pt idx="1546">
                  <c:v>1999.8333333332162</c:v>
                </c:pt>
                <c:pt idx="1547">
                  <c:v>1999.9166666665494</c:v>
                </c:pt>
                <c:pt idx="1548">
                  <c:v>1999.9999999998827</c:v>
                </c:pt>
                <c:pt idx="1549">
                  <c:v>2000.0833333332159</c:v>
                </c:pt>
                <c:pt idx="1550">
                  <c:v>2000.1666666665492</c:v>
                </c:pt>
                <c:pt idx="1551">
                  <c:v>2000.2499999998824</c:v>
                </c:pt>
                <c:pt idx="1552">
                  <c:v>2000.3333333332157</c:v>
                </c:pt>
                <c:pt idx="1553">
                  <c:v>2000.416666666549</c:v>
                </c:pt>
                <c:pt idx="1554">
                  <c:v>2000.4999999998822</c:v>
                </c:pt>
                <c:pt idx="1555">
                  <c:v>2000.5833333332155</c:v>
                </c:pt>
                <c:pt idx="1556">
                  <c:v>2000.6666666665487</c:v>
                </c:pt>
                <c:pt idx="1557">
                  <c:v>2000.749999999882</c:v>
                </c:pt>
                <c:pt idx="1558">
                  <c:v>2000.8333333332153</c:v>
                </c:pt>
                <c:pt idx="1559">
                  <c:v>2000.9166666665485</c:v>
                </c:pt>
                <c:pt idx="1560">
                  <c:v>2000.9999999998818</c:v>
                </c:pt>
                <c:pt idx="1561">
                  <c:v>2001.083333333215</c:v>
                </c:pt>
                <c:pt idx="1562">
                  <c:v>2001.1666666665483</c:v>
                </c:pt>
                <c:pt idx="1563">
                  <c:v>2001.2499999998815</c:v>
                </c:pt>
                <c:pt idx="1564">
                  <c:v>2001.3333333332148</c:v>
                </c:pt>
                <c:pt idx="1565">
                  <c:v>2001.4166666665481</c:v>
                </c:pt>
                <c:pt idx="1566">
                  <c:v>2001.4999999998813</c:v>
                </c:pt>
                <c:pt idx="1567">
                  <c:v>2001.5833333332146</c:v>
                </c:pt>
                <c:pt idx="1568">
                  <c:v>2001.6666666665478</c:v>
                </c:pt>
                <c:pt idx="1569">
                  <c:v>2001.7499999998811</c:v>
                </c:pt>
                <c:pt idx="1570">
                  <c:v>2001.8333333332143</c:v>
                </c:pt>
                <c:pt idx="1571">
                  <c:v>2001.9166666665476</c:v>
                </c:pt>
                <c:pt idx="1572">
                  <c:v>2001.9999999998809</c:v>
                </c:pt>
                <c:pt idx="1573">
                  <c:v>2002.0833333332141</c:v>
                </c:pt>
                <c:pt idx="1574">
                  <c:v>2002.1666666665474</c:v>
                </c:pt>
                <c:pt idx="1575">
                  <c:v>2002.2499999998806</c:v>
                </c:pt>
                <c:pt idx="1576">
                  <c:v>2002.3333333332139</c:v>
                </c:pt>
                <c:pt idx="1577">
                  <c:v>2002.4166666665471</c:v>
                </c:pt>
                <c:pt idx="1578">
                  <c:v>2002.4999999998804</c:v>
                </c:pt>
                <c:pt idx="1579">
                  <c:v>2002.5833333332137</c:v>
                </c:pt>
                <c:pt idx="1580">
                  <c:v>2002.6666666665469</c:v>
                </c:pt>
                <c:pt idx="1581">
                  <c:v>2002.7499999998802</c:v>
                </c:pt>
                <c:pt idx="1582">
                  <c:v>2002.8333333332134</c:v>
                </c:pt>
                <c:pt idx="1583">
                  <c:v>2002.9166666665467</c:v>
                </c:pt>
                <c:pt idx="1584">
                  <c:v>2002.9999999998799</c:v>
                </c:pt>
                <c:pt idx="1585">
                  <c:v>2003.0833333332132</c:v>
                </c:pt>
                <c:pt idx="1586">
                  <c:v>2003.1666666665465</c:v>
                </c:pt>
                <c:pt idx="1587">
                  <c:v>2003.2499999998797</c:v>
                </c:pt>
                <c:pt idx="1588">
                  <c:v>2003.333333333213</c:v>
                </c:pt>
                <c:pt idx="1589">
                  <c:v>2003.4166666665462</c:v>
                </c:pt>
                <c:pt idx="1590">
                  <c:v>2003.4999999998795</c:v>
                </c:pt>
                <c:pt idx="1591">
                  <c:v>2003.5833333332127</c:v>
                </c:pt>
                <c:pt idx="1592">
                  <c:v>2003.666666666546</c:v>
                </c:pt>
                <c:pt idx="1593">
                  <c:v>2003.7499999998793</c:v>
                </c:pt>
                <c:pt idx="1594">
                  <c:v>2003.8333333332125</c:v>
                </c:pt>
                <c:pt idx="1595">
                  <c:v>2003.9166666665458</c:v>
                </c:pt>
                <c:pt idx="1596">
                  <c:v>2003.999999999879</c:v>
                </c:pt>
                <c:pt idx="1597">
                  <c:v>2004.0833333332123</c:v>
                </c:pt>
                <c:pt idx="1598">
                  <c:v>2004.1666666665456</c:v>
                </c:pt>
                <c:pt idx="1599">
                  <c:v>2004.2499999998788</c:v>
                </c:pt>
                <c:pt idx="1600">
                  <c:v>2004.3333333332121</c:v>
                </c:pt>
                <c:pt idx="1601">
                  <c:v>2004.4166666665453</c:v>
                </c:pt>
                <c:pt idx="1602">
                  <c:v>2004.4999999998786</c:v>
                </c:pt>
                <c:pt idx="1603">
                  <c:v>2004.5833333332118</c:v>
                </c:pt>
                <c:pt idx="1604">
                  <c:v>2004.6666666665451</c:v>
                </c:pt>
                <c:pt idx="1605">
                  <c:v>2004.7499999998784</c:v>
                </c:pt>
                <c:pt idx="1606">
                  <c:v>2004.8333333332116</c:v>
                </c:pt>
                <c:pt idx="1607">
                  <c:v>2004.9166666665449</c:v>
                </c:pt>
                <c:pt idx="1608">
                  <c:v>2004.9999999998781</c:v>
                </c:pt>
                <c:pt idx="1609">
                  <c:v>2005.0833333332114</c:v>
                </c:pt>
                <c:pt idx="1610">
                  <c:v>2005.1666666665446</c:v>
                </c:pt>
                <c:pt idx="1611">
                  <c:v>2005.2499999998779</c:v>
                </c:pt>
                <c:pt idx="1612">
                  <c:v>2005.3333333332112</c:v>
                </c:pt>
                <c:pt idx="1613">
                  <c:v>2005.4166666665444</c:v>
                </c:pt>
                <c:pt idx="1614">
                  <c:v>2005.4999999998777</c:v>
                </c:pt>
                <c:pt idx="1615">
                  <c:v>2005.5833333332109</c:v>
                </c:pt>
                <c:pt idx="1616">
                  <c:v>2005.6666666665442</c:v>
                </c:pt>
                <c:pt idx="1617">
                  <c:v>2005.7499999998774</c:v>
                </c:pt>
                <c:pt idx="1618">
                  <c:v>2005.8333333332107</c:v>
                </c:pt>
                <c:pt idx="1619">
                  <c:v>2005.916666666544</c:v>
                </c:pt>
                <c:pt idx="1620">
                  <c:v>2005.9999999998772</c:v>
                </c:pt>
                <c:pt idx="1621">
                  <c:v>2006.0833333332105</c:v>
                </c:pt>
                <c:pt idx="1622">
                  <c:v>2006.1666666665437</c:v>
                </c:pt>
                <c:pt idx="1623">
                  <c:v>2006.249999999877</c:v>
                </c:pt>
                <c:pt idx="1624">
                  <c:v>2006.3333333332102</c:v>
                </c:pt>
                <c:pt idx="1625">
                  <c:v>2006.4166666665435</c:v>
                </c:pt>
                <c:pt idx="1626">
                  <c:v>2006.4999999998768</c:v>
                </c:pt>
                <c:pt idx="1627">
                  <c:v>2006.58333333321</c:v>
                </c:pt>
                <c:pt idx="1628">
                  <c:v>2006.6666666665433</c:v>
                </c:pt>
                <c:pt idx="1629">
                  <c:v>2006.7499999998765</c:v>
                </c:pt>
                <c:pt idx="1630">
                  <c:v>2006.8333333332098</c:v>
                </c:pt>
                <c:pt idx="1631">
                  <c:v>2006.9166666665431</c:v>
                </c:pt>
                <c:pt idx="1632">
                  <c:v>2006.9999999998763</c:v>
                </c:pt>
                <c:pt idx="1633">
                  <c:v>2007.0833333332096</c:v>
                </c:pt>
                <c:pt idx="1634">
                  <c:v>2007.1666666665428</c:v>
                </c:pt>
                <c:pt idx="1635">
                  <c:v>2007.2499999998761</c:v>
                </c:pt>
                <c:pt idx="1636">
                  <c:v>2007.3333333332093</c:v>
                </c:pt>
                <c:pt idx="1637">
                  <c:v>2007.4166666665426</c:v>
                </c:pt>
                <c:pt idx="1638">
                  <c:v>2007.4999999998759</c:v>
                </c:pt>
                <c:pt idx="1639">
                  <c:v>2007.5833333332091</c:v>
                </c:pt>
                <c:pt idx="1640">
                  <c:v>2007.6666666665424</c:v>
                </c:pt>
                <c:pt idx="1641">
                  <c:v>2007.7499999998756</c:v>
                </c:pt>
                <c:pt idx="1642">
                  <c:v>2007.8333333332089</c:v>
                </c:pt>
                <c:pt idx="1643">
                  <c:v>2007.9166666665421</c:v>
                </c:pt>
                <c:pt idx="1644">
                  <c:v>2007.9999999998754</c:v>
                </c:pt>
                <c:pt idx="1645">
                  <c:v>2008.0833333332087</c:v>
                </c:pt>
                <c:pt idx="1646">
                  <c:v>2008.1666666665419</c:v>
                </c:pt>
                <c:pt idx="1647">
                  <c:v>2008.2499999998752</c:v>
                </c:pt>
                <c:pt idx="1648">
                  <c:v>2008.3333333332084</c:v>
                </c:pt>
                <c:pt idx="1649">
                  <c:v>2008.4166666665417</c:v>
                </c:pt>
                <c:pt idx="1650">
                  <c:v>2008.4999999998749</c:v>
                </c:pt>
                <c:pt idx="1651">
                  <c:v>2008.5833333332082</c:v>
                </c:pt>
                <c:pt idx="1652">
                  <c:v>2008.6666666665415</c:v>
                </c:pt>
                <c:pt idx="1653">
                  <c:v>2008.7499999998747</c:v>
                </c:pt>
                <c:pt idx="1654">
                  <c:v>2008.833333333208</c:v>
                </c:pt>
                <c:pt idx="1655">
                  <c:v>2008.9166666665412</c:v>
                </c:pt>
                <c:pt idx="1656">
                  <c:v>2008.9999999998745</c:v>
                </c:pt>
                <c:pt idx="1657">
                  <c:v>2009.0833333332077</c:v>
                </c:pt>
                <c:pt idx="1658">
                  <c:v>2009.166666666541</c:v>
                </c:pt>
                <c:pt idx="1659">
                  <c:v>2009.2499999998743</c:v>
                </c:pt>
                <c:pt idx="1660">
                  <c:v>2009.3333333332075</c:v>
                </c:pt>
                <c:pt idx="1661">
                  <c:v>2009.4166666665408</c:v>
                </c:pt>
                <c:pt idx="1662">
                  <c:v>2009.499999999874</c:v>
                </c:pt>
                <c:pt idx="1663">
                  <c:v>2009.5833333332073</c:v>
                </c:pt>
                <c:pt idx="1664">
                  <c:v>2009.6666666665406</c:v>
                </c:pt>
                <c:pt idx="1665">
                  <c:v>2009.7499999998738</c:v>
                </c:pt>
                <c:pt idx="1666">
                  <c:v>2009.8333333332071</c:v>
                </c:pt>
                <c:pt idx="1667">
                  <c:v>2009.9166666665403</c:v>
                </c:pt>
                <c:pt idx="1668">
                  <c:v>2009.9999999998736</c:v>
                </c:pt>
                <c:pt idx="1669">
                  <c:v>2010.0833333332068</c:v>
                </c:pt>
                <c:pt idx="1670">
                  <c:v>2010.1666666665401</c:v>
                </c:pt>
                <c:pt idx="1671">
                  <c:v>2010.2499999998734</c:v>
                </c:pt>
                <c:pt idx="1672">
                  <c:v>2010.3333333332066</c:v>
                </c:pt>
                <c:pt idx="1673">
                  <c:v>2010.4166666665399</c:v>
                </c:pt>
                <c:pt idx="1674">
                  <c:v>2010.4999999998731</c:v>
                </c:pt>
                <c:pt idx="1675">
                  <c:v>2010.5833333332064</c:v>
                </c:pt>
                <c:pt idx="1676">
                  <c:v>2010.6666666665396</c:v>
                </c:pt>
                <c:pt idx="1677">
                  <c:v>2010.7499999998729</c:v>
                </c:pt>
                <c:pt idx="1678">
                  <c:v>2010.8333333332062</c:v>
                </c:pt>
                <c:pt idx="1679">
                  <c:v>2010.9166666665394</c:v>
                </c:pt>
                <c:pt idx="1680">
                  <c:v>2010.9999999998727</c:v>
                </c:pt>
                <c:pt idx="1681">
                  <c:v>2011.0833333332059</c:v>
                </c:pt>
                <c:pt idx="1682">
                  <c:v>2011.1666666665392</c:v>
                </c:pt>
                <c:pt idx="1683">
                  <c:v>2011.2499999998724</c:v>
                </c:pt>
                <c:pt idx="1684">
                  <c:v>2011.3333333332057</c:v>
                </c:pt>
                <c:pt idx="1685">
                  <c:v>2011.416666666539</c:v>
                </c:pt>
                <c:pt idx="1686">
                  <c:v>2011.4999999998722</c:v>
                </c:pt>
                <c:pt idx="1687">
                  <c:v>2011.5833333332055</c:v>
                </c:pt>
                <c:pt idx="1688">
                  <c:v>2011.6666666665387</c:v>
                </c:pt>
                <c:pt idx="1689">
                  <c:v>2011.749999999872</c:v>
                </c:pt>
                <c:pt idx="1690">
                  <c:v>2011.8333333332052</c:v>
                </c:pt>
                <c:pt idx="1691">
                  <c:v>2011.9166666665385</c:v>
                </c:pt>
                <c:pt idx="1692">
                  <c:v>2011.9999999998718</c:v>
                </c:pt>
                <c:pt idx="1693">
                  <c:v>2012.083333333205</c:v>
                </c:pt>
                <c:pt idx="1694">
                  <c:v>2012.1666666665383</c:v>
                </c:pt>
                <c:pt idx="1695">
                  <c:v>2012.2499999998715</c:v>
                </c:pt>
                <c:pt idx="1696">
                  <c:v>2012.3333333332048</c:v>
                </c:pt>
                <c:pt idx="1697">
                  <c:v>2012.416666666538</c:v>
                </c:pt>
                <c:pt idx="1698">
                  <c:v>2012.4999999998713</c:v>
                </c:pt>
                <c:pt idx="1699">
                  <c:v>2012.5833333332046</c:v>
                </c:pt>
                <c:pt idx="1700">
                  <c:v>2012.6666666665378</c:v>
                </c:pt>
                <c:pt idx="1701">
                  <c:v>2012.7499999998711</c:v>
                </c:pt>
                <c:pt idx="1702">
                  <c:v>2012.8333333332043</c:v>
                </c:pt>
                <c:pt idx="1703">
                  <c:v>2012.9166666665376</c:v>
                </c:pt>
                <c:pt idx="1704">
                  <c:v>2012.9999999998709</c:v>
                </c:pt>
                <c:pt idx="1705">
                  <c:v>2013.0833333332041</c:v>
                </c:pt>
                <c:pt idx="1706">
                  <c:v>2013.1666666665374</c:v>
                </c:pt>
                <c:pt idx="1707">
                  <c:v>2013.2499999998706</c:v>
                </c:pt>
                <c:pt idx="1708">
                  <c:v>2013.3333333332039</c:v>
                </c:pt>
                <c:pt idx="1709">
                  <c:v>2013.4166666665371</c:v>
                </c:pt>
                <c:pt idx="1710">
                  <c:v>2013.4999999998704</c:v>
                </c:pt>
                <c:pt idx="1711">
                  <c:v>2013.5833333332037</c:v>
                </c:pt>
                <c:pt idx="1712">
                  <c:v>2013.6666666665369</c:v>
                </c:pt>
                <c:pt idx="1713">
                  <c:v>2013.7499999998702</c:v>
                </c:pt>
                <c:pt idx="1714">
                  <c:v>2013.8333333332034</c:v>
                </c:pt>
                <c:pt idx="1715">
                  <c:v>2013.9166666665367</c:v>
                </c:pt>
                <c:pt idx="1716">
                  <c:v>2013.9999999998699</c:v>
                </c:pt>
                <c:pt idx="1717">
                  <c:v>2014.0833333332032</c:v>
                </c:pt>
                <c:pt idx="1718">
                  <c:v>2014.1666666665365</c:v>
                </c:pt>
                <c:pt idx="1719">
                  <c:v>2014.2499999998697</c:v>
                </c:pt>
                <c:pt idx="1720">
                  <c:v>2014.333333333203</c:v>
                </c:pt>
                <c:pt idx="1721">
                  <c:v>2014.4166666665362</c:v>
                </c:pt>
                <c:pt idx="1722">
                  <c:v>2014.4999999998695</c:v>
                </c:pt>
                <c:pt idx="1723">
                  <c:v>2014.5833333332027</c:v>
                </c:pt>
                <c:pt idx="1724">
                  <c:v>2014.666666666536</c:v>
                </c:pt>
                <c:pt idx="1725">
                  <c:v>2014.7499999998693</c:v>
                </c:pt>
                <c:pt idx="1726">
                  <c:v>2014.8333333332025</c:v>
                </c:pt>
                <c:pt idx="1727">
                  <c:v>2014.9166666665358</c:v>
                </c:pt>
                <c:pt idx="1728">
                  <c:v>2014.999999999869</c:v>
                </c:pt>
                <c:pt idx="1729">
                  <c:v>2015.0833333332023</c:v>
                </c:pt>
                <c:pt idx="1730">
                  <c:v>2015.1666666665355</c:v>
                </c:pt>
                <c:pt idx="1731">
                  <c:v>2015.2499999998688</c:v>
                </c:pt>
                <c:pt idx="1732">
                  <c:v>2015.3333333332021</c:v>
                </c:pt>
                <c:pt idx="1733">
                  <c:v>2015.4166666665353</c:v>
                </c:pt>
                <c:pt idx="1734">
                  <c:v>2015.4999999998686</c:v>
                </c:pt>
                <c:pt idx="1735">
                  <c:v>2015.5833333332018</c:v>
                </c:pt>
                <c:pt idx="1736">
                  <c:v>2015.6666666665351</c:v>
                </c:pt>
                <c:pt idx="1737">
                  <c:v>2015.7499999998684</c:v>
                </c:pt>
                <c:pt idx="1738">
                  <c:v>2015.8333333332016</c:v>
                </c:pt>
                <c:pt idx="1739">
                  <c:v>2015.9166666665349</c:v>
                </c:pt>
                <c:pt idx="1740">
                  <c:v>2015.9999999998681</c:v>
                </c:pt>
                <c:pt idx="1741">
                  <c:v>2016.0833333332014</c:v>
                </c:pt>
                <c:pt idx="1742">
                  <c:v>2016.1666666665346</c:v>
                </c:pt>
                <c:pt idx="1743">
                  <c:v>2016.2499999998679</c:v>
                </c:pt>
                <c:pt idx="1744">
                  <c:v>2016.3333333332012</c:v>
                </c:pt>
                <c:pt idx="1745">
                  <c:v>2016.4166666665344</c:v>
                </c:pt>
                <c:pt idx="1746">
                  <c:v>2016.4999999998677</c:v>
                </c:pt>
                <c:pt idx="1747">
                  <c:v>2016.5833333332009</c:v>
                </c:pt>
                <c:pt idx="1748">
                  <c:v>2016.6666666665342</c:v>
                </c:pt>
                <c:pt idx="1749">
                  <c:v>2016.7499999998674</c:v>
                </c:pt>
                <c:pt idx="1750">
                  <c:v>2016.8333333332007</c:v>
                </c:pt>
                <c:pt idx="1751">
                  <c:v>2016.916666666534</c:v>
                </c:pt>
                <c:pt idx="1752">
                  <c:v>2016.9999999998672</c:v>
                </c:pt>
                <c:pt idx="1753">
                  <c:v>2017.0833333332005</c:v>
                </c:pt>
                <c:pt idx="1754">
                  <c:v>2017.1666666665337</c:v>
                </c:pt>
                <c:pt idx="1755">
                  <c:v>2017.249999999867</c:v>
                </c:pt>
                <c:pt idx="1756">
                  <c:v>2017.3333333332002</c:v>
                </c:pt>
                <c:pt idx="1757">
                  <c:v>2017.4166666665335</c:v>
                </c:pt>
                <c:pt idx="1758">
                  <c:v>2017.4999999998668</c:v>
                </c:pt>
                <c:pt idx="1759">
                  <c:v>2017.5833333332</c:v>
                </c:pt>
                <c:pt idx="1760">
                  <c:v>2017.6666666665333</c:v>
                </c:pt>
                <c:pt idx="1761">
                  <c:v>2017.7499999998665</c:v>
                </c:pt>
                <c:pt idx="1762">
                  <c:v>2017.8333333331998</c:v>
                </c:pt>
                <c:pt idx="1763">
                  <c:v>2017.916666666533</c:v>
                </c:pt>
                <c:pt idx="1764">
                  <c:v>2017.9999999998663</c:v>
                </c:pt>
                <c:pt idx="1765">
                  <c:v>2018.0833333331996</c:v>
                </c:pt>
                <c:pt idx="1766">
                  <c:v>2018.1666666665328</c:v>
                </c:pt>
                <c:pt idx="1767">
                  <c:v>2018.2499999998661</c:v>
                </c:pt>
                <c:pt idx="1768">
                  <c:v>2018.3333333331993</c:v>
                </c:pt>
                <c:pt idx="1769">
                  <c:v>2018.4166666665326</c:v>
                </c:pt>
                <c:pt idx="1770">
                  <c:v>2018.4999999998658</c:v>
                </c:pt>
                <c:pt idx="1771">
                  <c:v>2018.5833333331991</c:v>
                </c:pt>
                <c:pt idx="1772">
                  <c:v>2018.6666666665324</c:v>
                </c:pt>
                <c:pt idx="1773">
                  <c:v>2018.7499999998656</c:v>
                </c:pt>
                <c:pt idx="1774">
                  <c:v>2018.8333333331989</c:v>
                </c:pt>
                <c:pt idx="1775">
                  <c:v>2018.9166666665321</c:v>
                </c:pt>
                <c:pt idx="1776">
                  <c:v>2018.9999999998654</c:v>
                </c:pt>
                <c:pt idx="1777">
                  <c:v>2019.0833333331987</c:v>
                </c:pt>
                <c:pt idx="1778">
                  <c:v>2019.1666666665319</c:v>
                </c:pt>
                <c:pt idx="1779">
                  <c:v>2019.2499999998652</c:v>
                </c:pt>
                <c:pt idx="1780">
                  <c:v>2019.3333333331984</c:v>
                </c:pt>
                <c:pt idx="1781">
                  <c:v>2019.4166666665317</c:v>
                </c:pt>
                <c:pt idx="1782">
                  <c:v>2019.4999999998649</c:v>
                </c:pt>
                <c:pt idx="1783">
                  <c:v>2019.5833333331982</c:v>
                </c:pt>
                <c:pt idx="1784">
                  <c:v>2019.6666666665315</c:v>
                </c:pt>
                <c:pt idx="1785">
                  <c:v>2019.7499999998647</c:v>
                </c:pt>
                <c:pt idx="1786">
                  <c:v>2019.833333333198</c:v>
                </c:pt>
                <c:pt idx="1787">
                  <c:v>2019.9166666665312</c:v>
                </c:pt>
                <c:pt idx="1788">
                  <c:v>2019.9999999998645</c:v>
                </c:pt>
                <c:pt idx="1789">
                  <c:v>2020.0833333331977</c:v>
                </c:pt>
                <c:pt idx="1790">
                  <c:v>2020.166666666531</c:v>
                </c:pt>
              </c:numCache>
            </c:numRef>
          </c:xVal>
          <c:yVal>
            <c:numRef>
              <c:f>'CAPE-based Rule'!$K$16:$K$2449</c:f>
              <c:numCache>
                <c:formatCode>General</c:formatCode>
                <c:ptCount val="2434"/>
                <c:pt idx="11" formatCode="0.00%">
                  <c:v>-8.9216032858644656E-2</c:v>
                </c:pt>
                <c:pt idx="12" formatCode="0.00%">
                  <c:v>-8.9072129228482733E-2</c:v>
                </c:pt>
                <c:pt idx="13" formatCode="0.00%">
                  <c:v>-8.9148463526414812E-2</c:v>
                </c:pt>
                <c:pt idx="14" formatCode="0.00%">
                  <c:v>-9.000737037429607E-2</c:v>
                </c:pt>
                <c:pt idx="15" formatCode="0.00%">
                  <c:v>-9.0212836757222803E-2</c:v>
                </c:pt>
                <c:pt idx="16" formatCode="0.00%">
                  <c:v>-8.9616090105496982E-2</c:v>
                </c:pt>
                <c:pt idx="17" formatCode="0.00%">
                  <c:v>-8.8425020941471866E-2</c:v>
                </c:pt>
                <c:pt idx="18" formatCode="0.00%">
                  <c:v>-8.7103844516849716E-2</c:v>
                </c:pt>
                <c:pt idx="19" formatCode="0.00%">
                  <c:v>-8.4862161197557295E-2</c:v>
                </c:pt>
                <c:pt idx="20" formatCode="0.00%">
                  <c:v>-8.232259738968839E-2</c:v>
                </c:pt>
                <c:pt idx="21" formatCode="0.00%">
                  <c:v>-8.1043079284834452E-2</c:v>
                </c:pt>
                <c:pt idx="22" formatCode="0.00%">
                  <c:v>-7.9242046383221632E-2</c:v>
                </c:pt>
                <c:pt idx="23" formatCode="0.00%">
                  <c:v>-7.8409206041838209E-2</c:v>
                </c:pt>
                <c:pt idx="24" formatCode="0.00%">
                  <c:v>-7.7763112148077962E-2</c:v>
                </c:pt>
                <c:pt idx="25" formatCode="0.00%">
                  <c:v>-7.6922028271416365E-2</c:v>
                </c:pt>
                <c:pt idx="26" formatCode="0.00%">
                  <c:v>-7.6470984419369503E-2</c:v>
                </c:pt>
                <c:pt idx="27" formatCode="0.00%">
                  <c:v>-7.6353060302728148E-2</c:v>
                </c:pt>
                <c:pt idx="28" formatCode="0.00%">
                  <c:v>-7.6874757813879424E-2</c:v>
                </c:pt>
                <c:pt idx="29" formatCode="0.00%">
                  <c:v>-7.8177207254138015E-2</c:v>
                </c:pt>
                <c:pt idx="30" formatCode="0.00%">
                  <c:v>-7.9383520703330657E-2</c:v>
                </c:pt>
                <c:pt idx="31" formatCode="0.00%">
                  <c:v>-8.0968958406734015E-2</c:v>
                </c:pt>
                <c:pt idx="32" formatCode="0.00%">
                  <c:v>-8.2596416483553758E-2</c:v>
                </c:pt>
                <c:pt idx="33" formatCode="0.00%">
                  <c:v>-8.3762068035965198E-2</c:v>
                </c:pt>
                <c:pt idx="34" formatCode="0.00%">
                  <c:v>-8.6242783250792376E-2</c:v>
                </c:pt>
                <c:pt idx="35" formatCode="0.00%">
                  <c:v>-8.8852817661813743E-2</c:v>
                </c:pt>
                <c:pt idx="36" formatCode="0.00%">
                  <c:v>-9.1477089784149146E-2</c:v>
                </c:pt>
                <c:pt idx="37" formatCode="0.00%">
                  <c:v>-9.2665941388933359E-2</c:v>
                </c:pt>
                <c:pt idx="38" formatCode="0.00%">
                  <c:v>-9.420402029617525E-2</c:v>
                </c:pt>
                <c:pt idx="39" formatCode="0.00%">
                  <c:v>-9.6130048842996474E-2</c:v>
                </c:pt>
                <c:pt idx="40" formatCode="0.00%">
                  <c:v>-9.7990655265008497E-2</c:v>
                </c:pt>
                <c:pt idx="41" formatCode="0.00%">
                  <c:v>-9.7719287177018499E-2</c:v>
                </c:pt>
                <c:pt idx="42" formatCode="0.00%">
                  <c:v>-9.788755577896513E-2</c:v>
                </c:pt>
                <c:pt idx="43" formatCode="0.00%">
                  <c:v>-9.7105309183149191E-2</c:v>
                </c:pt>
                <c:pt idx="44" formatCode="0.00%">
                  <c:v>-9.5581203266834058E-2</c:v>
                </c:pt>
                <c:pt idx="45" formatCode="0.00%">
                  <c:v>-9.2901395842828083E-2</c:v>
                </c:pt>
                <c:pt idx="46" formatCode="0.00%">
                  <c:v>-8.8513943611182144E-2</c:v>
                </c:pt>
                <c:pt idx="47" formatCode="0.00%">
                  <c:v>-8.3380336153150103E-2</c:v>
                </c:pt>
                <c:pt idx="48" formatCode="0.00%">
                  <c:v>-7.8206315039935026E-2</c:v>
                </c:pt>
                <c:pt idx="49" formatCode="0.00%">
                  <c:v>-7.4743982339102955E-2</c:v>
                </c:pt>
                <c:pt idx="50" formatCode="0.00%">
                  <c:v>-6.9902290193015193E-2</c:v>
                </c:pt>
                <c:pt idx="51" formatCode="0.00%">
                  <c:v>-6.4579199089364825E-2</c:v>
                </c:pt>
                <c:pt idx="52" formatCode="0.00%">
                  <c:v>-5.9135787791511962E-2</c:v>
                </c:pt>
                <c:pt idx="53" formatCode="0.00%">
                  <c:v>-5.5504515538410848E-2</c:v>
                </c:pt>
                <c:pt idx="54" formatCode="0.00%">
                  <c:v>-5.0981947672060102E-2</c:v>
                </c:pt>
                <c:pt idx="55" formatCode="0.00%">
                  <c:v>-4.7101542710756283E-2</c:v>
                </c:pt>
                <c:pt idx="56" formatCode="0.00%">
                  <c:v>-4.4494018216623132E-2</c:v>
                </c:pt>
                <c:pt idx="57" formatCode="0.00%">
                  <c:v>-4.2862517239758868E-2</c:v>
                </c:pt>
                <c:pt idx="58" formatCode="0.00%">
                  <c:v>-4.2461064439321405E-2</c:v>
                </c:pt>
                <c:pt idx="59" formatCode="0.00%">
                  <c:v>-4.2341609207865005E-2</c:v>
                </c:pt>
                <c:pt idx="60" formatCode="0.00%">
                  <c:v>-4.219255568345559E-2</c:v>
                </c:pt>
                <c:pt idx="61" formatCode="0.00%">
                  <c:v>-4.2280555364063499E-2</c:v>
                </c:pt>
                <c:pt idx="62" formatCode="0.00%">
                  <c:v>-4.3113962528063321E-2</c:v>
                </c:pt>
                <c:pt idx="63" formatCode="0.00%">
                  <c:v>-4.3743372802738434E-2</c:v>
                </c:pt>
                <c:pt idx="64" formatCode="0.00%">
                  <c:v>-4.4260631298669861E-2</c:v>
                </c:pt>
                <c:pt idx="65" formatCode="0.00%">
                  <c:v>-4.4912009653648832E-2</c:v>
                </c:pt>
                <c:pt idx="66" formatCode="0.00%">
                  <c:v>-4.5705781138745905E-2</c:v>
                </c:pt>
                <c:pt idx="67" formatCode="0.00%">
                  <c:v>-4.5950069304863339E-2</c:v>
                </c:pt>
                <c:pt idx="68" formatCode="0.00%">
                  <c:v>-4.5400896945776092E-2</c:v>
                </c:pt>
                <c:pt idx="69" formatCode="0.00%">
                  <c:v>-4.4208782451731321E-2</c:v>
                </c:pt>
                <c:pt idx="70" formatCode="0.00%">
                  <c:v>-4.2440421274635987E-2</c:v>
                </c:pt>
                <c:pt idx="71" formatCode="0.00%">
                  <c:v>-3.9834789049640107E-2</c:v>
                </c:pt>
                <c:pt idx="72" formatCode="0.00%">
                  <c:v>-3.6287901061798578E-2</c:v>
                </c:pt>
                <c:pt idx="73" formatCode="0.00%">
                  <c:v>-3.2768878015578151E-2</c:v>
                </c:pt>
                <c:pt idx="74" formatCode="0.00%">
                  <c:v>-2.9930125212922376E-2</c:v>
                </c:pt>
                <c:pt idx="75" formatCode="0.00%">
                  <c:v>-2.6679306089631538E-2</c:v>
                </c:pt>
                <c:pt idx="76" formatCode="0.00%">
                  <c:v>-2.2400783288072712E-2</c:v>
                </c:pt>
                <c:pt idx="77" formatCode="0.00%">
                  <c:v>-1.8046491369431261E-2</c:v>
                </c:pt>
                <c:pt idx="78" formatCode="0.00%">
                  <c:v>-1.3623960926836154E-2</c:v>
                </c:pt>
                <c:pt idx="79" formatCode="0.00%">
                  <c:v>-1.0191637911341034E-2</c:v>
                </c:pt>
                <c:pt idx="80" formatCode="0.00%">
                  <c:v>-7.0759349059225096E-3</c:v>
                </c:pt>
                <c:pt idx="81" formatCode="0.00%">
                  <c:v>-4.4086927235557072E-3</c:v>
                </c:pt>
                <c:pt idx="82" formatCode="0.00%">
                  <c:v>-2.3786661179913127E-3</c:v>
                </c:pt>
                <c:pt idx="83" formatCode="0.00%">
                  <c:v>-7.1696098029039312E-4</c:v>
                </c:pt>
                <c:pt idx="84" formatCode="0.00%">
                  <c:v>-6.9248432384050318E-4</c:v>
                </c:pt>
                <c:pt idx="85" formatCode="0.00%">
                  <c:v>-5.11263350400748E-4</c:v>
                </c:pt>
                <c:pt idx="86" formatCode="0.00%">
                  <c:v>0</c:v>
                </c:pt>
                <c:pt idx="87" formatCode="0.00%">
                  <c:v>0</c:v>
                </c:pt>
                <c:pt idx="88" formatCode="0.00%">
                  <c:v>0</c:v>
                </c:pt>
                <c:pt idx="89" formatCode="0.00%">
                  <c:v>0</c:v>
                </c:pt>
                <c:pt idx="90" formatCode="0.00%">
                  <c:v>0</c:v>
                </c:pt>
                <c:pt idx="91" formatCode="0.00%">
                  <c:v>0</c:v>
                </c:pt>
                <c:pt idx="92" formatCode="0.00%">
                  <c:v>0</c:v>
                </c:pt>
                <c:pt idx="93" formatCode="0.00%">
                  <c:v>0</c:v>
                </c:pt>
                <c:pt idx="94" formatCode="0.00%">
                  <c:v>0</c:v>
                </c:pt>
                <c:pt idx="95" formatCode="0.00%">
                  <c:v>0</c:v>
                </c:pt>
                <c:pt idx="96" formatCode="0.00%">
                  <c:v>0</c:v>
                </c:pt>
                <c:pt idx="97" formatCode="0.00%">
                  <c:v>0</c:v>
                </c:pt>
                <c:pt idx="98" formatCode="0.00%">
                  <c:v>0</c:v>
                </c:pt>
                <c:pt idx="99" formatCode="0.00%">
                  <c:v>0</c:v>
                </c:pt>
                <c:pt idx="100" formatCode="0.00%">
                  <c:v>-1.8688498530816666E-4</c:v>
                </c:pt>
                <c:pt idx="101" formatCode="0.00%">
                  <c:v>-1.8279286683502427E-3</c:v>
                </c:pt>
                <c:pt idx="102" formatCode="0.00%">
                  <c:v>-3.6077049634137826E-3</c:v>
                </c:pt>
                <c:pt idx="103" formatCode="0.00%">
                  <c:v>-5.8450266787052341E-3</c:v>
                </c:pt>
                <c:pt idx="104" formatCode="0.00%">
                  <c:v>-7.5451568424345083E-3</c:v>
                </c:pt>
                <c:pt idx="105" formatCode="0.00%">
                  <c:v>-8.5701909237294593E-3</c:v>
                </c:pt>
                <c:pt idx="106" formatCode="0.00%">
                  <c:v>-8.4485920096207812E-3</c:v>
                </c:pt>
                <c:pt idx="107" formatCode="0.00%">
                  <c:v>-7.0341068751187397E-3</c:v>
                </c:pt>
                <c:pt idx="108" formatCode="0.00%">
                  <c:v>-5.3507619170526377E-3</c:v>
                </c:pt>
                <c:pt idx="109" formatCode="0.00%">
                  <c:v>-4.2034744890931952E-3</c:v>
                </c:pt>
                <c:pt idx="110" formatCode="0.00%">
                  <c:v>-2.8779927896912527E-3</c:v>
                </c:pt>
                <c:pt idx="111" formatCode="0.00%">
                  <c:v>-1.892784123359581E-3</c:v>
                </c:pt>
                <c:pt idx="112" formatCode="0.00%">
                  <c:v>-6.7439559433923879E-4</c:v>
                </c:pt>
                <c:pt idx="113" formatCode="0.00%">
                  <c:v>0</c:v>
                </c:pt>
                <c:pt idx="114" formatCode="0.00%">
                  <c:v>0</c:v>
                </c:pt>
                <c:pt idx="115" formatCode="0.00%">
                  <c:v>0</c:v>
                </c:pt>
                <c:pt idx="116" formatCode="0.00%">
                  <c:v>0</c:v>
                </c:pt>
                <c:pt idx="117" formatCode="0.00%">
                  <c:v>0</c:v>
                </c:pt>
                <c:pt idx="118" formatCode="0.00%">
                  <c:v>0</c:v>
                </c:pt>
                <c:pt idx="119" formatCode="0.00%">
                  <c:v>0</c:v>
                </c:pt>
                <c:pt idx="120" formatCode="0.00%">
                  <c:v>0</c:v>
                </c:pt>
                <c:pt idx="121" formatCode="0.00%">
                  <c:v>0</c:v>
                </c:pt>
                <c:pt idx="122" formatCode="0.00%">
                  <c:v>0</c:v>
                </c:pt>
                <c:pt idx="123" formatCode="0.00%">
                  <c:v>0</c:v>
                </c:pt>
                <c:pt idx="124" formatCode="0.00%">
                  <c:v>0</c:v>
                </c:pt>
                <c:pt idx="125" formatCode="0.00%">
                  <c:v>0</c:v>
                </c:pt>
                <c:pt idx="126" formatCode="0.00%">
                  <c:v>-3.1686008791648179E-3</c:v>
                </c:pt>
                <c:pt idx="127" formatCode="0.00%">
                  <c:v>-5.7982031651890864E-3</c:v>
                </c:pt>
                <c:pt idx="128" formatCode="0.00%">
                  <c:v>-7.8159861311900558E-3</c:v>
                </c:pt>
                <c:pt idx="129" formatCode="0.00%">
                  <c:v>-9.1356760851135643E-3</c:v>
                </c:pt>
                <c:pt idx="130" formatCode="0.00%">
                  <c:v>-1.0237583247933557E-2</c:v>
                </c:pt>
                <c:pt idx="131" formatCode="0.00%">
                  <c:v>-1.0976391753984238E-2</c:v>
                </c:pt>
                <c:pt idx="132" formatCode="0.00%">
                  <c:v>-1.0436241903146959E-2</c:v>
                </c:pt>
                <c:pt idx="133" formatCode="0.00%">
                  <c:v>-9.6956571542223813E-3</c:v>
                </c:pt>
                <c:pt idx="134" formatCode="0.00%">
                  <c:v>-8.7570045473230884E-3</c:v>
                </c:pt>
                <c:pt idx="135" formatCode="0.00%">
                  <c:v>-7.8143197024582722E-3</c:v>
                </c:pt>
                <c:pt idx="136" formatCode="0.00%">
                  <c:v>-5.4208434373848036E-3</c:v>
                </c:pt>
                <c:pt idx="137" formatCode="0.00%">
                  <c:v>-2.3172322128049982E-3</c:v>
                </c:pt>
                <c:pt idx="138" formatCode="0.00%">
                  <c:v>-6.7749989258403254E-4</c:v>
                </c:pt>
                <c:pt idx="139" formatCode="0.00%">
                  <c:v>0</c:v>
                </c:pt>
                <c:pt idx="140" formatCode="0.00%">
                  <c:v>0</c:v>
                </c:pt>
                <c:pt idx="141" formatCode="0.00%">
                  <c:v>0</c:v>
                </c:pt>
                <c:pt idx="142" formatCode="0.00%">
                  <c:v>0</c:v>
                </c:pt>
                <c:pt idx="143" formatCode="0.00%">
                  <c:v>0</c:v>
                </c:pt>
                <c:pt idx="144" formatCode="0.00%">
                  <c:v>0</c:v>
                </c:pt>
                <c:pt idx="145" formatCode="0.00%">
                  <c:v>0</c:v>
                </c:pt>
                <c:pt idx="146" formatCode="0.00%">
                  <c:v>0</c:v>
                </c:pt>
                <c:pt idx="147" formatCode="0.00%">
                  <c:v>0</c:v>
                </c:pt>
                <c:pt idx="148" formatCode="0.00%">
                  <c:v>0</c:v>
                </c:pt>
                <c:pt idx="149" formatCode="0.00%">
                  <c:v>0</c:v>
                </c:pt>
                <c:pt idx="150" formatCode="0.00%">
                  <c:v>0</c:v>
                </c:pt>
                <c:pt idx="151" formatCode="0.00%">
                  <c:v>0</c:v>
                </c:pt>
                <c:pt idx="152" formatCode="0.00%">
                  <c:v>0</c:v>
                </c:pt>
                <c:pt idx="153" formatCode="0.00%">
                  <c:v>0</c:v>
                </c:pt>
                <c:pt idx="154" formatCode="0.00%">
                  <c:v>-2.1090654597244463E-4</c:v>
                </c:pt>
                <c:pt idx="155" formatCode="0.00%">
                  <c:v>-3.4359130254847381E-3</c:v>
                </c:pt>
                <c:pt idx="156" formatCode="0.00%">
                  <c:v>-6.5424234186152175E-3</c:v>
                </c:pt>
                <c:pt idx="157" formatCode="0.00%">
                  <c:v>-1.0221681445126696E-2</c:v>
                </c:pt>
                <c:pt idx="158" formatCode="0.00%">
                  <c:v>-1.3467566379339213E-2</c:v>
                </c:pt>
                <c:pt idx="159" formatCode="0.00%">
                  <c:v>-1.6422827341366464E-2</c:v>
                </c:pt>
                <c:pt idx="160" formatCode="0.00%">
                  <c:v>-1.8937808426490732E-2</c:v>
                </c:pt>
                <c:pt idx="161" formatCode="0.00%">
                  <c:v>-2.0093182253509534E-2</c:v>
                </c:pt>
                <c:pt idx="162" formatCode="0.00%">
                  <c:v>-2.1129152348262736E-2</c:v>
                </c:pt>
                <c:pt idx="163" formatCode="0.00%">
                  <c:v>-2.2831616306942082E-2</c:v>
                </c:pt>
                <c:pt idx="164" formatCode="0.00%">
                  <c:v>-2.4046572283925483E-2</c:v>
                </c:pt>
                <c:pt idx="165" formatCode="0.00%">
                  <c:v>-2.5411077150611305E-2</c:v>
                </c:pt>
                <c:pt idx="166" formatCode="0.00%">
                  <c:v>-2.6748372724520797E-2</c:v>
                </c:pt>
                <c:pt idx="167" formatCode="0.00%">
                  <c:v>-2.8586468121781672E-2</c:v>
                </c:pt>
                <c:pt idx="168" formatCode="0.00%">
                  <c:v>-3.0274141913968822E-2</c:v>
                </c:pt>
                <c:pt idx="169" formatCode="0.00%">
                  <c:v>-3.1583722047450857E-2</c:v>
                </c:pt>
                <c:pt idx="170" formatCode="0.00%">
                  <c:v>-3.3393855763253599E-2</c:v>
                </c:pt>
                <c:pt idx="171" formatCode="0.00%">
                  <c:v>-3.4492002960323065E-2</c:v>
                </c:pt>
                <c:pt idx="172" formatCode="0.00%">
                  <c:v>-3.6345029628366499E-2</c:v>
                </c:pt>
                <c:pt idx="173" formatCode="0.00%">
                  <c:v>-3.9141238644912812E-2</c:v>
                </c:pt>
                <c:pt idx="174" formatCode="0.00%">
                  <c:v>-4.1506644973887341E-2</c:v>
                </c:pt>
                <c:pt idx="175" formatCode="0.00%">
                  <c:v>-4.3807097083773505E-2</c:v>
                </c:pt>
                <c:pt idx="176" formatCode="0.00%">
                  <c:v>-4.616458649465105E-2</c:v>
                </c:pt>
                <c:pt idx="177" formatCode="0.00%">
                  <c:v>-4.8838503330131844E-2</c:v>
                </c:pt>
                <c:pt idx="178" formatCode="0.00%">
                  <c:v>-5.1090476927443396E-2</c:v>
                </c:pt>
                <c:pt idx="179" formatCode="0.00%">
                  <c:v>-5.2264162293047089E-2</c:v>
                </c:pt>
                <c:pt idx="180" formatCode="0.00%">
                  <c:v>-5.4303906692916959E-2</c:v>
                </c:pt>
                <c:pt idx="181" formatCode="0.00%">
                  <c:v>-5.6883409397092688E-2</c:v>
                </c:pt>
                <c:pt idx="182" formatCode="0.00%">
                  <c:v>-5.9121897745850971E-2</c:v>
                </c:pt>
                <c:pt idx="183" formatCode="0.00%">
                  <c:v>-6.1936973892129488E-2</c:v>
                </c:pt>
                <c:pt idx="184" formatCode="0.00%">
                  <c:v>-6.4781519343170002E-2</c:v>
                </c:pt>
                <c:pt idx="185" formatCode="0.00%">
                  <c:v>-6.7915271037339853E-2</c:v>
                </c:pt>
                <c:pt idx="186" formatCode="0.00%">
                  <c:v>-7.0910551032896785E-2</c:v>
                </c:pt>
                <c:pt idx="187" formatCode="0.00%">
                  <c:v>-7.3226115451768381E-2</c:v>
                </c:pt>
                <c:pt idx="188" formatCode="0.00%">
                  <c:v>-7.575827010559133E-2</c:v>
                </c:pt>
                <c:pt idx="189" formatCode="0.00%">
                  <c:v>-7.8283722690967505E-2</c:v>
                </c:pt>
                <c:pt idx="190" formatCode="0.00%">
                  <c:v>-8.0922649299055904E-2</c:v>
                </c:pt>
                <c:pt idx="191" formatCode="0.00%">
                  <c:v>-8.372263787804235E-2</c:v>
                </c:pt>
                <c:pt idx="192" formatCode="0.00%">
                  <c:v>-8.5120518870693496E-2</c:v>
                </c:pt>
                <c:pt idx="193" formatCode="0.00%">
                  <c:v>-8.5896484609328305E-2</c:v>
                </c:pt>
                <c:pt idx="194" formatCode="0.00%">
                  <c:v>-8.6778732442110873E-2</c:v>
                </c:pt>
                <c:pt idx="195" formatCode="0.00%">
                  <c:v>-8.7823229105176148E-2</c:v>
                </c:pt>
                <c:pt idx="196" formatCode="0.00%">
                  <c:v>-8.8626256330033737E-2</c:v>
                </c:pt>
                <c:pt idx="197" formatCode="0.00%">
                  <c:v>-8.8684891144586553E-2</c:v>
                </c:pt>
                <c:pt idx="198" formatCode="0.00%">
                  <c:v>-8.8977561324726895E-2</c:v>
                </c:pt>
                <c:pt idx="199" formatCode="0.00%">
                  <c:v>-8.8992062291015306E-2</c:v>
                </c:pt>
                <c:pt idx="200" formatCode="0.00%">
                  <c:v>-8.8647968389913623E-2</c:v>
                </c:pt>
                <c:pt idx="201" formatCode="0.00%">
                  <c:v>-8.7422046072106685E-2</c:v>
                </c:pt>
                <c:pt idx="202" formatCode="0.00%">
                  <c:v>-8.5960487301331434E-2</c:v>
                </c:pt>
                <c:pt idx="203" formatCode="0.00%">
                  <c:v>-8.4262299746075242E-2</c:v>
                </c:pt>
                <c:pt idx="204" formatCode="0.00%">
                  <c:v>-8.3274876509622731E-2</c:v>
                </c:pt>
                <c:pt idx="205" formatCode="0.00%">
                  <c:v>-8.2959085235579488E-2</c:v>
                </c:pt>
                <c:pt idx="206" formatCode="0.00%">
                  <c:v>-8.1862602619426794E-2</c:v>
                </c:pt>
                <c:pt idx="207" formatCode="0.00%">
                  <c:v>-8.0756201250515525E-2</c:v>
                </c:pt>
                <c:pt idx="208" formatCode="0.00%">
                  <c:v>-7.9989889955835669E-2</c:v>
                </c:pt>
                <c:pt idx="209" formatCode="0.00%">
                  <c:v>-7.9263006509696088E-2</c:v>
                </c:pt>
                <c:pt idx="210" formatCode="0.00%">
                  <c:v>-7.8321002853970922E-2</c:v>
                </c:pt>
                <c:pt idx="211" formatCode="0.00%">
                  <c:v>-7.8121479612936029E-2</c:v>
                </c:pt>
                <c:pt idx="212" formatCode="0.00%">
                  <c:v>-7.8089919838841504E-2</c:v>
                </c:pt>
                <c:pt idx="213" formatCode="0.00%">
                  <c:v>-7.7927967928256736E-2</c:v>
                </c:pt>
                <c:pt idx="214" formatCode="0.00%">
                  <c:v>-7.7088943848614089E-2</c:v>
                </c:pt>
                <c:pt idx="215" formatCode="0.00%">
                  <c:v>-7.6760473367656457E-2</c:v>
                </c:pt>
                <c:pt idx="216" formatCode="0.00%">
                  <c:v>-7.7406975236647413E-2</c:v>
                </c:pt>
                <c:pt idx="217" formatCode="0.00%">
                  <c:v>-7.8030178244137827E-2</c:v>
                </c:pt>
                <c:pt idx="218" formatCode="0.00%">
                  <c:v>-7.9287494894745625E-2</c:v>
                </c:pt>
                <c:pt idx="219" formatCode="0.00%">
                  <c:v>-7.9976938978178591E-2</c:v>
                </c:pt>
                <c:pt idx="220" formatCode="0.00%">
                  <c:v>-8.0901451364030597E-2</c:v>
                </c:pt>
                <c:pt idx="221" formatCode="0.00%">
                  <c:v>-8.1700469310705737E-2</c:v>
                </c:pt>
                <c:pt idx="222" formatCode="0.00%">
                  <c:v>-8.5066694662822462E-2</c:v>
                </c:pt>
                <c:pt idx="223" formatCode="0.00%">
                  <c:v>-9.3942274653935454E-2</c:v>
                </c:pt>
                <c:pt idx="224" formatCode="0.00%">
                  <c:v>-0.10137876539806179</c:v>
                </c:pt>
                <c:pt idx="225" formatCode="0.00%">
                  <c:v>-0.10655027404561657</c:v>
                </c:pt>
                <c:pt idx="226" formatCode="0.00%">
                  <c:v>-0.11142523380467284</c:v>
                </c:pt>
                <c:pt idx="227" formatCode="0.00%">
                  <c:v>-0.11846916106048455</c:v>
                </c:pt>
                <c:pt idx="228" formatCode="0.00%">
                  <c:v>-0.12228352009353838</c:v>
                </c:pt>
                <c:pt idx="229" formatCode="0.00%">
                  <c:v>-0.12923997441372781</c:v>
                </c:pt>
                <c:pt idx="230" formatCode="0.00%">
                  <c:v>-0.13471180002267724</c:v>
                </c:pt>
                <c:pt idx="231" formatCode="0.00%">
                  <c:v>-0.14154052107606785</c:v>
                </c:pt>
                <c:pt idx="232" formatCode="0.00%">
                  <c:v>-0.14751665850890261</c:v>
                </c:pt>
                <c:pt idx="233" formatCode="0.00%">
                  <c:v>-0.15086694507339504</c:v>
                </c:pt>
                <c:pt idx="234" formatCode="0.00%">
                  <c:v>-0.15861454684375198</c:v>
                </c:pt>
                <c:pt idx="235" formatCode="0.00%">
                  <c:v>-0.16081907528269279</c:v>
                </c:pt>
                <c:pt idx="236" formatCode="0.00%">
                  <c:v>-0.16375390020324954</c:v>
                </c:pt>
                <c:pt idx="237" formatCode="0.00%">
                  <c:v>-0.16674969977312282</c:v>
                </c:pt>
                <c:pt idx="238" formatCode="0.00%">
                  <c:v>-0.17007561204201427</c:v>
                </c:pt>
                <c:pt idx="239" formatCode="0.00%">
                  <c:v>-0.17318892795626439</c:v>
                </c:pt>
                <c:pt idx="240" formatCode="0.00%">
                  <c:v>-0.17746641231737603</c:v>
                </c:pt>
                <c:pt idx="241" formatCode="0.00%">
                  <c:v>-0.17809152465101563</c:v>
                </c:pt>
                <c:pt idx="242" formatCode="0.00%">
                  <c:v>-0.17842468371592035</c:v>
                </c:pt>
                <c:pt idx="243" formatCode="0.00%">
                  <c:v>-0.17964599983511687</c:v>
                </c:pt>
                <c:pt idx="244" formatCode="0.00%">
                  <c:v>-0.17939128545937155</c:v>
                </c:pt>
                <c:pt idx="245" formatCode="0.00%">
                  <c:v>-0.18050602081755263</c:v>
                </c:pt>
                <c:pt idx="246" formatCode="0.00%">
                  <c:v>-0.18116738283898692</c:v>
                </c:pt>
                <c:pt idx="247" formatCode="0.00%">
                  <c:v>-0.18224366454247187</c:v>
                </c:pt>
                <c:pt idx="248" formatCode="0.00%">
                  <c:v>-0.18444461285992408</c:v>
                </c:pt>
                <c:pt idx="249" formatCode="0.00%">
                  <c:v>-0.18819569735958963</c:v>
                </c:pt>
                <c:pt idx="250" formatCode="0.00%">
                  <c:v>-0.19319295113108692</c:v>
                </c:pt>
                <c:pt idx="251" formatCode="0.00%">
                  <c:v>-0.19649978475331353</c:v>
                </c:pt>
                <c:pt idx="252" formatCode="0.00%">
                  <c:v>-0.20215262702940795</c:v>
                </c:pt>
                <c:pt idx="253" formatCode="0.00%">
                  <c:v>-0.20976619942627217</c:v>
                </c:pt>
                <c:pt idx="254" formatCode="0.00%">
                  <c:v>-0.21915104070518443</c:v>
                </c:pt>
                <c:pt idx="255" formatCode="0.00%">
                  <c:v>-0.22716517840453532</c:v>
                </c:pt>
                <c:pt idx="256" formatCode="0.00%">
                  <c:v>-0.23547634316315114</c:v>
                </c:pt>
                <c:pt idx="257" formatCode="0.00%">
                  <c:v>-0.2429510626047926</c:v>
                </c:pt>
                <c:pt idx="258" formatCode="0.00%">
                  <c:v>-0.25093009119801035</c:v>
                </c:pt>
                <c:pt idx="259" formatCode="0.00%">
                  <c:v>-0.25826331054056384</c:v>
                </c:pt>
                <c:pt idx="260" formatCode="0.00%">
                  <c:v>-0.26527138696143093</c:v>
                </c:pt>
                <c:pt idx="261" formatCode="0.00%">
                  <c:v>-0.26968942674945573</c:v>
                </c:pt>
                <c:pt idx="262" formatCode="0.00%">
                  <c:v>-0.27533853503462757</c:v>
                </c:pt>
                <c:pt idx="263" formatCode="0.00%">
                  <c:v>-0.28183238252495757</c:v>
                </c:pt>
                <c:pt idx="264" formatCode="0.00%">
                  <c:v>-0.28591531693031658</c:v>
                </c:pt>
                <c:pt idx="265" formatCode="0.00%">
                  <c:v>-0.28835277223524702</c:v>
                </c:pt>
                <c:pt idx="266" formatCode="0.00%">
                  <c:v>-0.28845479456853351</c:v>
                </c:pt>
                <c:pt idx="267" formatCode="0.00%">
                  <c:v>-0.28797440226699578</c:v>
                </c:pt>
                <c:pt idx="268" formatCode="0.00%">
                  <c:v>-0.28881634968329417</c:v>
                </c:pt>
                <c:pt idx="269" formatCode="0.00%">
                  <c:v>-0.28867934914241589</c:v>
                </c:pt>
                <c:pt idx="270" formatCode="0.00%">
                  <c:v>-0.28809406052129005</c:v>
                </c:pt>
                <c:pt idx="271" formatCode="0.00%">
                  <c:v>-0.29047274149131352</c:v>
                </c:pt>
                <c:pt idx="272" formatCode="0.00%">
                  <c:v>-0.29196794647873936</c:v>
                </c:pt>
                <c:pt idx="273" formatCode="0.00%">
                  <c:v>-0.29510409565680773</c:v>
                </c:pt>
                <c:pt idx="274" formatCode="0.00%">
                  <c:v>-0.29756400332870347</c:v>
                </c:pt>
                <c:pt idx="275" formatCode="0.00%">
                  <c:v>-0.29995478943637643</c:v>
                </c:pt>
                <c:pt idx="276" formatCode="0.00%">
                  <c:v>-0.30448166804817511</c:v>
                </c:pt>
                <c:pt idx="277" formatCode="0.00%">
                  <c:v>-0.30884892345007497</c:v>
                </c:pt>
                <c:pt idx="278" formatCode="0.00%">
                  <c:v>-0.31434869691547407</c:v>
                </c:pt>
                <c:pt idx="279" formatCode="0.00%">
                  <c:v>-0.3203179528227601</c:v>
                </c:pt>
                <c:pt idx="280" formatCode="0.00%">
                  <c:v>-0.32438615554061712</c:v>
                </c:pt>
                <c:pt idx="281" formatCode="0.00%">
                  <c:v>-0.32895680180612896</c:v>
                </c:pt>
                <c:pt idx="282" formatCode="0.00%">
                  <c:v>-0.33416389061304252</c:v>
                </c:pt>
                <c:pt idx="283" formatCode="0.00%">
                  <c:v>-0.33686253303747482</c:v>
                </c:pt>
                <c:pt idx="284" formatCode="0.00%">
                  <c:v>-0.33836156857722943</c:v>
                </c:pt>
                <c:pt idx="285" formatCode="0.00%">
                  <c:v>-0.34133814040798705</c:v>
                </c:pt>
                <c:pt idx="286" formatCode="0.00%">
                  <c:v>-0.34372143550523393</c:v>
                </c:pt>
                <c:pt idx="287" formatCode="0.00%">
                  <c:v>-0.34563061094621972</c:v>
                </c:pt>
                <c:pt idx="288" formatCode="0.00%">
                  <c:v>-0.34690579555918111</c:v>
                </c:pt>
                <c:pt idx="289" formatCode="0.00%">
                  <c:v>-0.34853853287263215</c:v>
                </c:pt>
                <c:pt idx="290" formatCode="0.00%">
                  <c:v>-0.35013847788462338</c:v>
                </c:pt>
                <c:pt idx="291" formatCode="0.00%">
                  <c:v>-0.35026594159140145</c:v>
                </c:pt>
                <c:pt idx="292" formatCode="0.00%">
                  <c:v>-0.35076320545289608</c:v>
                </c:pt>
                <c:pt idx="293" formatCode="0.00%">
                  <c:v>-0.3515614174391497</c:v>
                </c:pt>
                <c:pt idx="294" formatCode="0.00%">
                  <c:v>-0.35170682312326662</c:v>
                </c:pt>
                <c:pt idx="295" formatCode="0.00%">
                  <c:v>-0.35289059106893117</c:v>
                </c:pt>
                <c:pt idx="296" formatCode="0.00%">
                  <c:v>-0.35509838337751887</c:v>
                </c:pt>
                <c:pt idx="297" formatCode="0.00%">
                  <c:v>-0.35600280703186338</c:v>
                </c:pt>
                <c:pt idx="298" formatCode="0.00%">
                  <c:v>-0.3566185739644322</c:v>
                </c:pt>
                <c:pt idx="299" formatCode="0.00%">
                  <c:v>-0.35688144791881449</c:v>
                </c:pt>
                <c:pt idx="300" formatCode="0.00%">
                  <c:v>-0.35739322680546226</c:v>
                </c:pt>
                <c:pt idx="301" formatCode="0.00%">
                  <c:v>-0.35745306836496438</c:v>
                </c:pt>
                <c:pt idx="302" formatCode="0.00%">
                  <c:v>-0.35695669373519479</c:v>
                </c:pt>
                <c:pt idx="303" formatCode="0.00%">
                  <c:v>-0.35870122333882803</c:v>
                </c:pt>
                <c:pt idx="304" formatCode="0.00%">
                  <c:v>-0.36138775208857166</c:v>
                </c:pt>
                <c:pt idx="305" formatCode="0.00%">
                  <c:v>-0.3642352080931327</c:v>
                </c:pt>
                <c:pt idx="306" formatCode="0.00%">
                  <c:v>-0.36608821820625592</c:v>
                </c:pt>
                <c:pt idx="307" formatCode="0.00%">
                  <c:v>-0.36752694675602038</c:v>
                </c:pt>
                <c:pt idx="308" formatCode="0.00%">
                  <c:v>-0.3687718478096641</c:v>
                </c:pt>
                <c:pt idx="309" formatCode="0.00%">
                  <c:v>-0.37058519966078485</c:v>
                </c:pt>
                <c:pt idx="310" formatCode="0.00%">
                  <c:v>-0.37269901565027563</c:v>
                </c:pt>
                <c:pt idx="311" formatCode="0.00%">
                  <c:v>-0.37469823527371182</c:v>
                </c:pt>
                <c:pt idx="312" formatCode="0.00%">
                  <c:v>-0.37806548912836913</c:v>
                </c:pt>
                <c:pt idx="313" formatCode="0.00%">
                  <c:v>-0.38068625623101437</c:v>
                </c:pt>
                <c:pt idx="314" formatCode="0.00%">
                  <c:v>-0.38318412222308418</c:v>
                </c:pt>
                <c:pt idx="315" formatCode="0.00%">
                  <c:v>-0.38474689508150528</c:v>
                </c:pt>
                <c:pt idx="316" formatCode="0.00%">
                  <c:v>-0.38617272226254618</c:v>
                </c:pt>
                <c:pt idx="317" formatCode="0.00%">
                  <c:v>-0.38761462964156113</c:v>
                </c:pt>
                <c:pt idx="318" formatCode="0.00%">
                  <c:v>-0.39094459387196445</c:v>
                </c:pt>
                <c:pt idx="319" formatCode="0.00%">
                  <c:v>-0.39315803537455973</c:v>
                </c:pt>
                <c:pt idx="320" formatCode="0.00%">
                  <c:v>-0.39480318982022633</c:v>
                </c:pt>
                <c:pt idx="321" formatCode="0.00%">
                  <c:v>-0.39745685692838828</c:v>
                </c:pt>
                <c:pt idx="322" formatCode="0.00%">
                  <c:v>-0.39853627917880685</c:v>
                </c:pt>
                <c:pt idx="323" formatCode="0.00%">
                  <c:v>-0.40007157216087741</c:v>
                </c:pt>
                <c:pt idx="324" formatCode="0.00%">
                  <c:v>-0.40037875176628357</c:v>
                </c:pt>
                <c:pt idx="325" formatCode="0.00%">
                  <c:v>-0.40114936021136671</c:v>
                </c:pt>
                <c:pt idx="326" formatCode="0.00%">
                  <c:v>-0.40037008995202361</c:v>
                </c:pt>
                <c:pt idx="327" formatCode="0.00%">
                  <c:v>-0.39925271204896928</c:v>
                </c:pt>
                <c:pt idx="328" formatCode="0.00%">
                  <c:v>-0.39727254276711144</c:v>
                </c:pt>
                <c:pt idx="329" formatCode="0.00%">
                  <c:v>-0.39663394041736499</c:v>
                </c:pt>
                <c:pt idx="330" formatCode="0.00%">
                  <c:v>-0.39624507412730936</c:v>
                </c:pt>
                <c:pt idx="331" formatCode="0.00%">
                  <c:v>-0.39674829879133577</c:v>
                </c:pt>
                <c:pt idx="332" formatCode="0.00%">
                  <c:v>-0.39755355153239769</c:v>
                </c:pt>
                <c:pt idx="333" formatCode="0.00%">
                  <c:v>-0.39815967093326698</c:v>
                </c:pt>
                <c:pt idx="334" formatCode="0.00%">
                  <c:v>-0.39930905001038952</c:v>
                </c:pt>
                <c:pt idx="335" formatCode="0.00%">
                  <c:v>-0.40068268904175852</c:v>
                </c:pt>
                <c:pt idx="336" formatCode="0.00%">
                  <c:v>-0.40275356894323655</c:v>
                </c:pt>
                <c:pt idx="337" formatCode="0.00%">
                  <c:v>-0.40509895741725632</c:v>
                </c:pt>
                <c:pt idx="338" formatCode="0.00%">
                  <c:v>-0.40832064042114025</c:v>
                </c:pt>
                <c:pt idx="339" formatCode="0.00%">
                  <c:v>-0.41173087014950827</c:v>
                </c:pt>
                <c:pt idx="340" formatCode="0.00%">
                  <c:v>-0.41543557504303541</c:v>
                </c:pt>
                <c:pt idx="341" formatCode="0.00%">
                  <c:v>-0.41715833998094221</c:v>
                </c:pt>
                <c:pt idx="342" formatCode="0.00%">
                  <c:v>-0.41834968243457182</c:v>
                </c:pt>
                <c:pt idx="343" formatCode="0.00%">
                  <c:v>-0.41922515623365553</c:v>
                </c:pt>
                <c:pt idx="344" formatCode="0.00%">
                  <c:v>-0.41926215141853918</c:v>
                </c:pt>
                <c:pt idx="345" formatCode="0.00%">
                  <c:v>-0.41916922986934857</c:v>
                </c:pt>
                <c:pt idx="346" formatCode="0.00%">
                  <c:v>-0.41880719500600949</c:v>
                </c:pt>
                <c:pt idx="347" formatCode="0.00%">
                  <c:v>-0.4176429183993563</c:v>
                </c:pt>
                <c:pt idx="348" formatCode="0.00%">
                  <c:v>-0.41581114198031799</c:v>
                </c:pt>
                <c:pt idx="349" formatCode="0.00%">
                  <c:v>-0.41421819585110309</c:v>
                </c:pt>
                <c:pt idx="350" formatCode="0.00%">
                  <c:v>-0.41260046388042471</c:v>
                </c:pt>
                <c:pt idx="351" formatCode="0.00%">
                  <c:v>-0.41102341968268241</c:v>
                </c:pt>
                <c:pt idx="352" formatCode="0.00%">
                  <c:v>-0.41008806621953819</c:v>
                </c:pt>
                <c:pt idx="353" formatCode="0.00%">
                  <c:v>-0.40961177549536543</c:v>
                </c:pt>
                <c:pt idx="354" formatCode="0.00%">
                  <c:v>-0.40891376129927015</c:v>
                </c:pt>
                <c:pt idx="355" formatCode="0.00%">
                  <c:v>-0.40850522851752857</c:v>
                </c:pt>
                <c:pt idx="356" formatCode="0.00%">
                  <c:v>-0.40949582892413272</c:v>
                </c:pt>
                <c:pt idx="357" formatCode="0.00%">
                  <c:v>-0.41016170030307519</c:v>
                </c:pt>
                <c:pt idx="358" formatCode="0.00%">
                  <c:v>-0.41133437607885948</c:v>
                </c:pt>
                <c:pt idx="359" formatCode="0.00%">
                  <c:v>-0.4139567797295699</c:v>
                </c:pt>
                <c:pt idx="360" formatCode="0.00%">
                  <c:v>-0.41713692565376737</c:v>
                </c:pt>
                <c:pt idx="361" formatCode="0.00%">
                  <c:v>-0.42086111854464603</c:v>
                </c:pt>
                <c:pt idx="362" formatCode="0.00%">
                  <c:v>-0.42471328043126844</c:v>
                </c:pt>
                <c:pt idx="363" formatCode="0.00%">
                  <c:v>-0.42978050076660845</c:v>
                </c:pt>
                <c:pt idx="364" formatCode="0.00%">
                  <c:v>-0.43402734393083708</c:v>
                </c:pt>
                <c:pt idx="365" formatCode="0.00%">
                  <c:v>-0.43922687156200013</c:v>
                </c:pt>
                <c:pt idx="366" formatCode="0.00%">
                  <c:v>-0.44358869631634523</c:v>
                </c:pt>
                <c:pt idx="367" formatCode="0.00%">
                  <c:v>-0.44757204639511072</c:v>
                </c:pt>
                <c:pt idx="368" formatCode="0.00%">
                  <c:v>-0.45071840155745102</c:v>
                </c:pt>
                <c:pt idx="369" formatCode="0.00%">
                  <c:v>-0.4543523574194972</c:v>
                </c:pt>
                <c:pt idx="370" formatCode="0.00%">
                  <c:v>-0.45748630838493232</c:v>
                </c:pt>
                <c:pt idx="371" formatCode="0.00%">
                  <c:v>-0.45940539088380061</c:v>
                </c:pt>
                <c:pt idx="372" formatCode="0.00%">
                  <c:v>-0.46114062462903427</c:v>
                </c:pt>
                <c:pt idx="373" formatCode="0.00%">
                  <c:v>-0.46247978779445875</c:v>
                </c:pt>
                <c:pt idx="374" formatCode="0.00%">
                  <c:v>-0.46354178384153832</c:v>
                </c:pt>
                <c:pt idx="375" formatCode="0.00%">
                  <c:v>-0.46357469869660317</c:v>
                </c:pt>
                <c:pt idx="376" formatCode="0.00%">
                  <c:v>-0.46379323573444253</c:v>
                </c:pt>
                <c:pt idx="377" formatCode="0.00%">
                  <c:v>-0.46250522250951687</c:v>
                </c:pt>
                <c:pt idx="378" formatCode="0.00%">
                  <c:v>-0.46206582594734924</c:v>
                </c:pt>
                <c:pt idx="379" formatCode="0.00%">
                  <c:v>-0.46211674657170121</c:v>
                </c:pt>
                <c:pt idx="380" formatCode="0.00%">
                  <c:v>-0.46268266024483462</c:v>
                </c:pt>
                <c:pt idx="381" formatCode="0.00%">
                  <c:v>-0.46176518400366773</c:v>
                </c:pt>
                <c:pt idx="382" formatCode="0.00%">
                  <c:v>-0.46114218676323637</c:v>
                </c:pt>
                <c:pt idx="383" formatCode="0.00%">
                  <c:v>-0.46046412317413354</c:v>
                </c:pt>
                <c:pt idx="384" formatCode="0.00%">
                  <c:v>-0.45954656311235498</c:v>
                </c:pt>
                <c:pt idx="385" formatCode="0.00%">
                  <c:v>-0.45857458134250839</c:v>
                </c:pt>
                <c:pt idx="386" formatCode="0.00%">
                  <c:v>-0.45804228691024385</c:v>
                </c:pt>
                <c:pt idx="387" formatCode="0.00%">
                  <c:v>-0.45708673969562286</c:v>
                </c:pt>
                <c:pt idx="388" formatCode="0.00%">
                  <c:v>-0.45680705240540165</c:v>
                </c:pt>
                <c:pt idx="389" formatCode="0.00%">
                  <c:v>-0.45671263282437158</c:v>
                </c:pt>
                <c:pt idx="390" formatCode="0.00%">
                  <c:v>-0.45646505722500275</c:v>
                </c:pt>
                <c:pt idx="391" formatCode="0.00%">
                  <c:v>-0.45559822187742682</c:v>
                </c:pt>
                <c:pt idx="392" formatCode="0.00%">
                  <c:v>-0.45434049748358707</c:v>
                </c:pt>
                <c:pt idx="393" formatCode="0.00%">
                  <c:v>-0.45470875811639389</c:v>
                </c:pt>
                <c:pt idx="394" formatCode="0.00%">
                  <c:v>-0.45503002852122476</c:v>
                </c:pt>
                <c:pt idx="395" formatCode="0.00%">
                  <c:v>-0.45602902597081518</c:v>
                </c:pt>
                <c:pt idx="396" formatCode="0.00%">
                  <c:v>-0.45656428257351955</c:v>
                </c:pt>
                <c:pt idx="397" formatCode="0.00%">
                  <c:v>-0.45654628528568064</c:v>
                </c:pt>
                <c:pt idx="398" formatCode="0.00%">
                  <c:v>-0.45627109757246365</c:v>
                </c:pt>
                <c:pt idx="399" formatCode="0.00%">
                  <c:v>-0.45667937631019706</c:v>
                </c:pt>
                <c:pt idx="400" formatCode="0.00%">
                  <c:v>-0.45697111525049294</c:v>
                </c:pt>
                <c:pt idx="401" formatCode="0.00%">
                  <c:v>-0.45769650898351588</c:v>
                </c:pt>
                <c:pt idx="402" formatCode="0.00%">
                  <c:v>-0.45884628133042415</c:v>
                </c:pt>
                <c:pt idx="403" formatCode="0.00%">
                  <c:v>-0.45890074695671645</c:v>
                </c:pt>
                <c:pt idx="404" formatCode="0.00%">
                  <c:v>-0.46050985583257753</c:v>
                </c:pt>
                <c:pt idx="405" formatCode="0.00%">
                  <c:v>-0.46239231706422268</c:v>
                </c:pt>
                <c:pt idx="406" formatCode="0.00%">
                  <c:v>-0.4639774215334127</c:v>
                </c:pt>
                <c:pt idx="407" formatCode="0.00%">
                  <c:v>-0.46540655576285905</c:v>
                </c:pt>
                <c:pt idx="408" formatCode="0.00%">
                  <c:v>-0.46727569834703175</c:v>
                </c:pt>
                <c:pt idx="409" formatCode="0.00%">
                  <c:v>-0.46997578337900869</c:v>
                </c:pt>
                <c:pt idx="410" formatCode="0.00%">
                  <c:v>-0.47304293708724554</c:v>
                </c:pt>
                <c:pt idx="411" formatCode="0.00%">
                  <c:v>-0.4757520735305133</c:v>
                </c:pt>
                <c:pt idx="412" formatCode="0.00%">
                  <c:v>-0.47806236825897541</c:v>
                </c:pt>
                <c:pt idx="413" formatCode="0.00%">
                  <c:v>-0.48046828294263666</c:v>
                </c:pt>
                <c:pt idx="414" formatCode="0.00%">
                  <c:v>-0.4829111303383179</c:v>
                </c:pt>
                <c:pt idx="415" formatCode="0.00%">
                  <c:v>-0.48662152310530349</c:v>
                </c:pt>
                <c:pt idx="416" formatCode="0.00%">
                  <c:v>-0.48942705581917978</c:v>
                </c:pt>
                <c:pt idx="417" formatCode="0.00%">
                  <c:v>-0.49202214909889119</c:v>
                </c:pt>
                <c:pt idx="418" formatCode="0.00%">
                  <c:v>-0.49440867752608431</c:v>
                </c:pt>
                <c:pt idx="419" formatCode="0.00%">
                  <c:v>-0.49655041820958501</c:v>
                </c:pt>
                <c:pt idx="420" formatCode="0.00%">
                  <c:v>-0.49881863536200144</c:v>
                </c:pt>
                <c:pt idx="421" formatCode="0.00%">
                  <c:v>-0.50073596538521759</c:v>
                </c:pt>
                <c:pt idx="422" formatCode="0.00%">
                  <c:v>-0.50204355829508662</c:v>
                </c:pt>
                <c:pt idx="423" formatCode="0.00%">
                  <c:v>-0.50345380241467941</c:v>
                </c:pt>
                <c:pt idx="424" formatCode="0.00%">
                  <c:v>-0.50460989070133744</c:v>
                </c:pt>
                <c:pt idx="425" formatCode="0.00%">
                  <c:v>-0.50569734198192462</c:v>
                </c:pt>
                <c:pt idx="426" formatCode="0.00%">
                  <c:v>-0.50701690727764159</c:v>
                </c:pt>
                <c:pt idx="427" formatCode="0.00%">
                  <c:v>-0.50840326853402384</c:v>
                </c:pt>
                <c:pt idx="428" formatCode="0.00%">
                  <c:v>-0.50958102152170537</c:v>
                </c:pt>
                <c:pt idx="429" formatCode="0.00%">
                  <c:v>-0.51027801969859599</c:v>
                </c:pt>
                <c:pt idx="430" formatCode="0.00%">
                  <c:v>-0.511100629058023</c:v>
                </c:pt>
                <c:pt idx="431" formatCode="0.00%">
                  <c:v>-0.51191156773473656</c:v>
                </c:pt>
                <c:pt idx="432" formatCode="0.00%">
                  <c:v>-0.51247253642524426</c:v>
                </c:pt>
                <c:pt idx="433" formatCode="0.00%">
                  <c:v>-0.51268155963612028</c:v>
                </c:pt>
                <c:pt idx="434" formatCode="0.00%">
                  <c:v>-0.51290122046502695</c:v>
                </c:pt>
                <c:pt idx="435" formatCode="0.00%">
                  <c:v>-0.51315412733361865</c:v>
                </c:pt>
                <c:pt idx="436" formatCode="0.00%">
                  <c:v>-0.51336954837282756</c:v>
                </c:pt>
                <c:pt idx="437" formatCode="0.00%">
                  <c:v>-0.51326434310922731</c:v>
                </c:pt>
                <c:pt idx="438" formatCode="0.00%">
                  <c:v>-0.51283679215752975</c:v>
                </c:pt>
                <c:pt idx="439" formatCode="0.00%">
                  <c:v>-0.51195645806617029</c:v>
                </c:pt>
                <c:pt idx="440" formatCode="0.00%">
                  <c:v>-0.51086353913450933</c:v>
                </c:pt>
                <c:pt idx="441" formatCode="0.00%">
                  <c:v>-0.50984276352794433</c:v>
                </c:pt>
                <c:pt idx="442" formatCode="0.00%">
                  <c:v>-0.50916199176615395</c:v>
                </c:pt>
                <c:pt idx="443" formatCode="0.00%">
                  <c:v>-0.50874659546121181</c:v>
                </c:pt>
                <c:pt idx="444" formatCode="0.00%">
                  <c:v>-0.5085108195711292</c:v>
                </c:pt>
                <c:pt idx="445" formatCode="0.00%">
                  <c:v>-0.50880387450599951</c:v>
                </c:pt>
                <c:pt idx="446" formatCode="0.00%">
                  <c:v>-0.50940818208528338</c:v>
                </c:pt>
                <c:pt idx="447" formatCode="0.00%">
                  <c:v>-0.51001362395486916</c:v>
                </c:pt>
                <c:pt idx="448" formatCode="0.00%">
                  <c:v>-0.51130227435276532</c:v>
                </c:pt>
                <c:pt idx="449" formatCode="0.00%">
                  <c:v>-0.51256623855741101</c:v>
                </c:pt>
                <c:pt idx="450" formatCode="0.00%">
                  <c:v>-0.51361353965114698</c:v>
                </c:pt>
                <c:pt idx="451" formatCode="0.00%">
                  <c:v>-0.51498335742500756</c:v>
                </c:pt>
                <c:pt idx="452" formatCode="0.00%">
                  <c:v>-0.51633097601636035</c:v>
                </c:pt>
                <c:pt idx="453" formatCode="0.00%">
                  <c:v>-0.51777624281577916</c:v>
                </c:pt>
                <c:pt idx="454" formatCode="0.00%">
                  <c:v>-0.51902528549596227</c:v>
                </c:pt>
                <c:pt idx="455" formatCode="0.00%">
                  <c:v>-0.52004033168765484</c:v>
                </c:pt>
                <c:pt idx="456" formatCode="0.00%">
                  <c:v>-0.52094524457793767</c:v>
                </c:pt>
                <c:pt idx="457" formatCode="0.00%">
                  <c:v>-0.52143541279078021</c:v>
                </c:pt>
                <c:pt idx="458" formatCode="0.00%">
                  <c:v>-0.52168863858714187</c:v>
                </c:pt>
                <c:pt idx="459" formatCode="0.00%">
                  <c:v>-0.52166934817022359</c:v>
                </c:pt>
                <c:pt idx="460" formatCode="0.00%">
                  <c:v>-0.52129156787545972</c:v>
                </c:pt>
                <c:pt idx="461" formatCode="0.00%">
                  <c:v>-0.52101864148792409</c:v>
                </c:pt>
                <c:pt idx="462" formatCode="0.00%">
                  <c:v>-0.52076230851411132</c:v>
                </c:pt>
                <c:pt idx="463" formatCode="0.00%">
                  <c:v>-0.52023709659348438</c:v>
                </c:pt>
                <c:pt idx="464" formatCode="0.00%">
                  <c:v>-0.51955673173463168</c:v>
                </c:pt>
                <c:pt idx="465" formatCode="0.00%">
                  <c:v>-0.5187215629050157</c:v>
                </c:pt>
                <c:pt idx="466" formatCode="0.00%">
                  <c:v>-0.51757274828681543</c:v>
                </c:pt>
                <c:pt idx="467" formatCode="0.00%">
                  <c:v>-0.51635897110650486</c:v>
                </c:pt>
                <c:pt idx="468" formatCode="0.00%">
                  <c:v>-0.51498847331532716</c:v>
                </c:pt>
                <c:pt idx="469" formatCode="0.00%">
                  <c:v>-0.51374491930809774</c:v>
                </c:pt>
                <c:pt idx="470" formatCode="0.00%">
                  <c:v>-0.51224570316856444</c:v>
                </c:pt>
                <c:pt idx="471" formatCode="0.00%">
                  <c:v>-0.51067140542491307</c:v>
                </c:pt>
                <c:pt idx="472" formatCode="0.00%">
                  <c:v>-0.50928458286155742</c:v>
                </c:pt>
                <c:pt idx="473" formatCode="0.00%">
                  <c:v>-0.50799068067668052</c:v>
                </c:pt>
                <c:pt idx="474" formatCode="0.00%">
                  <c:v>-0.50658673677549348</c:v>
                </c:pt>
                <c:pt idx="475" formatCode="0.00%">
                  <c:v>-0.5055241057476374</c:v>
                </c:pt>
                <c:pt idx="476" formatCode="0.00%">
                  <c:v>-0.50484916155807502</c:v>
                </c:pt>
                <c:pt idx="477" formatCode="0.00%">
                  <c:v>-0.50496617137295763</c:v>
                </c:pt>
                <c:pt idx="478" formatCode="0.00%">
                  <c:v>-0.50562432410208547</c:v>
                </c:pt>
                <c:pt idx="479" formatCode="0.00%">
                  <c:v>-0.50631733139911383</c:v>
                </c:pt>
                <c:pt idx="480" formatCode="0.00%">
                  <c:v>-0.50710244997264109</c:v>
                </c:pt>
                <c:pt idx="481" formatCode="0.00%">
                  <c:v>-0.50859661563655134</c:v>
                </c:pt>
                <c:pt idx="482" formatCode="0.00%">
                  <c:v>-0.51011281837803035</c:v>
                </c:pt>
                <c:pt idx="483" formatCode="0.00%">
                  <c:v>-0.51222539591392713</c:v>
                </c:pt>
                <c:pt idx="484" formatCode="0.00%">
                  <c:v>-0.51412394916262505</c:v>
                </c:pt>
                <c:pt idx="485" formatCode="0.00%">
                  <c:v>-0.51610266821459638</c:v>
                </c:pt>
                <c:pt idx="486" formatCode="0.00%">
                  <c:v>-0.51799534319935392</c:v>
                </c:pt>
                <c:pt idx="487" formatCode="0.00%">
                  <c:v>-0.51905354077202481</c:v>
                </c:pt>
                <c:pt idx="488" formatCode="0.00%">
                  <c:v>-0.51964488906479167</c:v>
                </c:pt>
                <c:pt idx="489" formatCode="0.00%">
                  <c:v>-0.51972169198794227</c:v>
                </c:pt>
                <c:pt idx="490" formatCode="0.00%">
                  <c:v>-0.51971868172289581</c:v>
                </c:pt>
                <c:pt idx="491" formatCode="0.00%">
                  <c:v>-0.51990868969666404</c:v>
                </c:pt>
                <c:pt idx="492" formatCode="0.00%">
                  <c:v>-0.51985364265479372</c:v>
                </c:pt>
                <c:pt idx="493" formatCode="0.00%">
                  <c:v>-0.51905240574983524</c:v>
                </c:pt>
                <c:pt idx="494" formatCode="0.00%">
                  <c:v>-0.51822655894886183</c:v>
                </c:pt>
                <c:pt idx="495" formatCode="0.00%">
                  <c:v>-0.51668821726071434</c:v>
                </c:pt>
                <c:pt idx="496" formatCode="0.00%">
                  <c:v>-0.51510053682096302</c:v>
                </c:pt>
                <c:pt idx="497" formatCode="0.00%">
                  <c:v>-0.51345461433032291</c:v>
                </c:pt>
                <c:pt idx="498" formatCode="0.00%">
                  <c:v>-0.51192679549918385</c:v>
                </c:pt>
                <c:pt idx="499" formatCode="0.00%">
                  <c:v>-0.51091415719501398</c:v>
                </c:pt>
                <c:pt idx="500" formatCode="0.00%">
                  <c:v>-0.51005248835976835</c:v>
                </c:pt>
                <c:pt idx="501" formatCode="0.00%">
                  <c:v>-0.50912967128432696</c:v>
                </c:pt>
                <c:pt idx="502" formatCode="0.00%">
                  <c:v>-0.50792627342055297</c:v>
                </c:pt>
                <c:pt idx="503" formatCode="0.00%">
                  <c:v>-0.50656587064344416</c:v>
                </c:pt>
                <c:pt idx="504" formatCode="0.00%">
                  <c:v>-0.50516353330270203</c:v>
                </c:pt>
                <c:pt idx="505" formatCode="0.00%">
                  <c:v>-0.50382035292141203</c:v>
                </c:pt>
                <c:pt idx="506" formatCode="0.00%">
                  <c:v>-0.50257126765917026</c:v>
                </c:pt>
                <c:pt idx="507" formatCode="0.00%">
                  <c:v>-0.50155877721810227</c:v>
                </c:pt>
                <c:pt idx="508" formatCode="0.00%">
                  <c:v>-0.50068822761611709</c:v>
                </c:pt>
                <c:pt idx="509" formatCode="0.00%">
                  <c:v>-0.49947575804327538</c:v>
                </c:pt>
                <c:pt idx="510" formatCode="0.00%">
                  <c:v>-0.49795298075263461</c:v>
                </c:pt>
                <c:pt idx="511" formatCode="0.00%">
                  <c:v>-0.49652378783153639</c:v>
                </c:pt>
                <c:pt idx="512" formatCode="0.00%">
                  <c:v>-0.49505091428071113</c:v>
                </c:pt>
                <c:pt idx="513" formatCode="0.00%">
                  <c:v>-0.49347471971227153</c:v>
                </c:pt>
                <c:pt idx="514" formatCode="0.00%">
                  <c:v>-0.49186514264125281</c:v>
                </c:pt>
                <c:pt idx="515" formatCode="0.00%">
                  <c:v>-0.4904001417925774</c:v>
                </c:pt>
                <c:pt idx="516" formatCode="0.00%">
                  <c:v>-0.48920365657049369</c:v>
                </c:pt>
                <c:pt idx="517" formatCode="0.00%">
                  <c:v>-0.48823606035607681</c:v>
                </c:pt>
                <c:pt idx="518" formatCode="0.00%">
                  <c:v>-0.48724150961152246</c:v>
                </c:pt>
                <c:pt idx="519" formatCode="0.00%">
                  <c:v>-0.48629260214150383</c:v>
                </c:pt>
                <c:pt idx="520" formatCode="0.00%">
                  <c:v>-0.48506983561049077</c:v>
                </c:pt>
                <c:pt idx="521" formatCode="0.00%">
                  <c:v>-0.48401539095614599</c:v>
                </c:pt>
                <c:pt idx="522" formatCode="0.00%">
                  <c:v>-0.48302844188174132</c:v>
                </c:pt>
                <c:pt idx="523" formatCode="0.00%">
                  <c:v>-0.48176850194001108</c:v>
                </c:pt>
                <c:pt idx="524" formatCode="0.00%">
                  <c:v>-0.4806013868932878</c:v>
                </c:pt>
                <c:pt idx="525" formatCode="0.00%">
                  <c:v>-0.47961858839863125</c:v>
                </c:pt>
                <c:pt idx="526" formatCode="0.00%">
                  <c:v>-0.47851498849099905</c:v>
                </c:pt>
                <c:pt idx="527" formatCode="0.00%">
                  <c:v>-0.4772583943196661</c:v>
                </c:pt>
                <c:pt idx="528" formatCode="0.00%">
                  <c:v>-0.47586557960599163</c:v>
                </c:pt>
                <c:pt idx="529" formatCode="0.00%">
                  <c:v>-0.4743753812035183</c:v>
                </c:pt>
                <c:pt idx="530" formatCode="0.00%">
                  <c:v>-0.47314123107467343</c:v>
                </c:pt>
                <c:pt idx="531" formatCode="0.00%">
                  <c:v>-0.47187938278139141</c:v>
                </c:pt>
                <c:pt idx="532" formatCode="0.00%">
                  <c:v>-0.47056933563195547</c:v>
                </c:pt>
                <c:pt idx="533" formatCode="0.00%">
                  <c:v>-0.4692880188785733</c:v>
                </c:pt>
                <c:pt idx="534" formatCode="0.00%">
                  <c:v>-0.46813777771501053</c:v>
                </c:pt>
                <c:pt idx="535" formatCode="0.00%">
                  <c:v>-0.46740714647805492</c:v>
                </c:pt>
                <c:pt idx="536" formatCode="0.00%">
                  <c:v>-0.46674260332082196</c:v>
                </c:pt>
                <c:pt idx="537" formatCode="0.00%">
                  <c:v>-0.46597221586070736</c:v>
                </c:pt>
                <c:pt idx="538" formatCode="0.00%">
                  <c:v>-0.46536334670913615</c:v>
                </c:pt>
                <c:pt idx="539" formatCode="0.00%">
                  <c:v>-0.46480074016960315</c:v>
                </c:pt>
                <c:pt idx="540" formatCode="0.00%">
                  <c:v>-0.46406735159802137</c:v>
                </c:pt>
                <c:pt idx="541" formatCode="0.00%">
                  <c:v>-0.46333646518173754</c:v>
                </c:pt>
                <c:pt idx="542" formatCode="0.00%">
                  <c:v>-0.46237803882119655</c:v>
                </c:pt>
                <c:pt idx="543" formatCode="0.00%">
                  <c:v>-0.46132767197883784</c:v>
                </c:pt>
                <c:pt idx="544" formatCode="0.00%">
                  <c:v>-0.46048493487542952</c:v>
                </c:pt>
                <c:pt idx="545" formatCode="0.00%">
                  <c:v>-0.45959579058253142</c:v>
                </c:pt>
                <c:pt idx="546" formatCode="0.00%">
                  <c:v>-0.45886843797328025</c:v>
                </c:pt>
                <c:pt idx="547" formatCode="0.00%">
                  <c:v>-0.45802798693046987</c:v>
                </c:pt>
                <c:pt idx="548" formatCode="0.00%">
                  <c:v>-0.45717564166876701</c:v>
                </c:pt>
                <c:pt idx="549" formatCode="0.00%">
                  <c:v>-0.45632912957601879</c:v>
                </c:pt>
                <c:pt idx="550" formatCode="0.00%">
                  <c:v>-0.45541527457195408</c:v>
                </c:pt>
                <c:pt idx="551" formatCode="0.00%">
                  <c:v>-0.45444939684892782</c:v>
                </c:pt>
                <c:pt idx="552" formatCode="0.00%">
                  <c:v>-0.45367858358124946</c:v>
                </c:pt>
                <c:pt idx="553" formatCode="0.00%">
                  <c:v>-0.45271217548182996</c:v>
                </c:pt>
                <c:pt idx="554" formatCode="0.00%">
                  <c:v>-0.45177753643843366</c:v>
                </c:pt>
                <c:pt idx="555" formatCode="0.00%">
                  <c:v>-0.45050408071401127</c:v>
                </c:pt>
                <c:pt idx="556" formatCode="0.00%">
                  <c:v>-0.44899885073872026</c:v>
                </c:pt>
                <c:pt idx="557" formatCode="0.00%">
                  <c:v>-0.44744951811193723</c:v>
                </c:pt>
                <c:pt idx="558" formatCode="0.00%">
                  <c:v>-0.44894882931335112</c:v>
                </c:pt>
                <c:pt idx="559" formatCode="0.00%">
                  <c:v>-0.45328451739358977</c:v>
                </c:pt>
                <c:pt idx="560" formatCode="0.00%">
                  <c:v>-0.45498162607642112</c:v>
                </c:pt>
                <c:pt idx="561" formatCode="0.00%">
                  <c:v>-0.45662805982258803</c:v>
                </c:pt>
                <c:pt idx="562" formatCode="0.00%">
                  <c:v>-0.45866276945618667</c:v>
                </c:pt>
                <c:pt idx="563" formatCode="0.00%">
                  <c:v>-0.46074710165637567</c:v>
                </c:pt>
                <c:pt idx="564" formatCode="0.00%">
                  <c:v>-0.462474261897034</c:v>
                </c:pt>
                <c:pt idx="565" formatCode="0.00%">
                  <c:v>-0.46513531505340444</c:v>
                </c:pt>
                <c:pt idx="566" formatCode="0.00%">
                  <c:v>-0.4666828481096118</c:v>
                </c:pt>
                <c:pt idx="567" formatCode="0.00%">
                  <c:v>-0.4687131180286993</c:v>
                </c:pt>
                <c:pt idx="568" formatCode="0.00%">
                  <c:v>-0.47094319852843947</c:v>
                </c:pt>
                <c:pt idx="569" formatCode="0.00%">
                  <c:v>-0.47278094982852348</c:v>
                </c:pt>
                <c:pt idx="570" formatCode="0.00%">
                  <c:v>-0.47400854402669046</c:v>
                </c:pt>
                <c:pt idx="571" formatCode="0.00%">
                  <c:v>-0.47459684514527711</c:v>
                </c:pt>
                <c:pt idx="572" formatCode="0.00%">
                  <c:v>-0.47402134245491767</c:v>
                </c:pt>
                <c:pt idx="573" formatCode="0.00%">
                  <c:v>-0.47240746908869513</c:v>
                </c:pt>
                <c:pt idx="574" formatCode="0.00%">
                  <c:v>-0.46970654145067159</c:v>
                </c:pt>
                <c:pt idx="575" formatCode="0.00%">
                  <c:v>-0.46678633908490308</c:v>
                </c:pt>
                <c:pt idx="576" formatCode="0.00%">
                  <c:v>-0.46460003608876221</c:v>
                </c:pt>
                <c:pt idx="577" formatCode="0.00%">
                  <c:v>-0.46182050733157587</c:v>
                </c:pt>
                <c:pt idx="578" formatCode="0.00%">
                  <c:v>-0.45823130748399588</c:v>
                </c:pt>
                <c:pt idx="579" formatCode="0.00%">
                  <c:v>-0.45458944668893619</c:v>
                </c:pt>
                <c:pt idx="580" formatCode="0.00%">
                  <c:v>-0.45100866911139303</c:v>
                </c:pt>
                <c:pt idx="581" formatCode="0.00%">
                  <c:v>-0.44567062382629141</c:v>
                </c:pt>
                <c:pt idx="582" formatCode="0.00%">
                  <c:v>-0.4431038435157314</c:v>
                </c:pt>
                <c:pt idx="583" formatCode="0.00%">
                  <c:v>-0.43787428120160865</c:v>
                </c:pt>
                <c:pt idx="584" formatCode="0.00%">
                  <c:v>-0.43314546940740217</c:v>
                </c:pt>
                <c:pt idx="585" formatCode="0.00%">
                  <c:v>-0.42990541770691204</c:v>
                </c:pt>
                <c:pt idx="586" formatCode="0.00%">
                  <c:v>-0.42706688078048516</c:v>
                </c:pt>
                <c:pt idx="587" formatCode="0.00%">
                  <c:v>-0.42263158435416937</c:v>
                </c:pt>
                <c:pt idx="588" formatCode="0.00%">
                  <c:v>-0.42008896835843912</c:v>
                </c:pt>
                <c:pt idx="589" formatCode="0.00%">
                  <c:v>-0.41485805780559681</c:v>
                </c:pt>
                <c:pt idx="590" formatCode="0.00%">
                  <c:v>-0.41027495252943225</c:v>
                </c:pt>
                <c:pt idx="591" formatCode="0.00%">
                  <c:v>-0.40488437061030069</c:v>
                </c:pt>
                <c:pt idx="592" formatCode="0.00%">
                  <c:v>-0.39942602695633345</c:v>
                </c:pt>
                <c:pt idx="593" formatCode="0.00%">
                  <c:v>-0.39560127802799916</c:v>
                </c:pt>
                <c:pt idx="594" formatCode="0.00%">
                  <c:v>-0.38874478875521357</c:v>
                </c:pt>
                <c:pt idx="595" formatCode="0.00%">
                  <c:v>-0.38501159274445751</c:v>
                </c:pt>
                <c:pt idx="596" formatCode="0.00%">
                  <c:v>-0.38054539336332582</c:v>
                </c:pt>
                <c:pt idx="597" formatCode="0.00%">
                  <c:v>-0.37572958923583988</c:v>
                </c:pt>
                <c:pt idx="598" formatCode="0.00%">
                  <c:v>-0.37067875267324935</c:v>
                </c:pt>
                <c:pt idx="599" formatCode="0.00%">
                  <c:v>-0.36572001416778221</c:v>
                </c:pt>
                <c:pt idx="600" formatCode="0.00%">
                  <c:v>-0.35958924822277849</c:v>
                </c:pt>
                <c:pt idx="601" formatCode="0.00%">
                  <c:v>-0.35627634138947273</c:v>
                </c:pt>
                <c:pt idx="602" formatCode="0.00%">
                  <c:v>-0.35293938466931862</c:v>
                </c:pt>
                <c:pt idx="603" formatCode="0.00%">
                  <c:v>-0.34868708740192622</c:v>
                </c:pt>
                <c:pt idx="604" formatCode="0.00%">
                  <c:v>-0.34567030813283683</c:v>
                </c:pt>
                <c:pt idx="605" formatCode="0.00%">
                  <c:v>-0.34188858744600459</c:v>
                </c:pt>
                <c:pt idx="606" formatCode="0.00%">
                  <c:v>-0.33816609883294202</c:v>
                </c:pt>
                <c:pt idx="607" formatCode="0.00%">
                  <c:v>-0.33511184110254411</c:v>
                </c:pt>
                <c:pt idx="608" formatCode="0.00%">
                  <c:v>-0.33230749416209171</c:v>
                </c:pt>
                <c:pt idx="609" formatCode="0.00%">
                  <c:v>-0.32863467784143741</c:v>
                </c:pt>
                <c:pt idx="610" formatCode="0.00%">
                  <c:v>-0.32409232406912702</c:v>
                </c:pt>
                <c:pt idx="611" formatCode="0.00%">
                  <c:v>-0.32159011524198844</c:v>
                </c:pt>
                <c:pt idx="612" formatCode="0.00%">
                  <c:v>-0.3175140293639831</c:v>
                </c:pt>
                <c:pt idx="613" formatCode="0.00%">
                  <c:v>-0.3120137981477189</c:v>
                </c:pt>
                <c:pt idx="614" formatCode="0.00%">
                  <c:v>-0.30605552753078846</c:v>
                </c:pt>
                <c:pt idx="615" formatCode="0.00%">
                  <c:v>-0.30152388936005137</c:v>
                </c:pt>
                <c:pt idx="616" formatCode="0.00%">
                  <c:v>-0.29666201448389518</c:v>
                </c:pt>
                <c:pt idx="617" formatCode="0.00%">
                  <c:v>-0.29227270808087391</c:v>
                </c:pt>
                <c:pt idx="618" formatCode="0.00%">
                  <c:v>-0.28699315505281631</c:v>
                </c:pt>
                <c:pt idx="619" formatCode="0.00%">
                  <c:v>-0.28192425304706137</c:v>
                </c:pt>
                <c:pt idx="620" formatCode="0.00%">
                  <c:v>-0.2758795891157626</c:v>
                </c:pt>
                <c:pt idx="621" formatCode="0.00%">
                  <c:v>-0.27266772871151435</c:v>
                </c:pt>
                <c:pt idx="622" formatCode="0.00%">
                  <c:v>-0.26741782039408368</c:v>
                </c:pt>
                <c:pt idx="623" formatCode="0.00%">
                  <c:v>-0.2604786319741077</c:v>
                </c:pt>
                <c:pt idx="624" formatCode="0.00%">
                  <c:v>-0.2544661535354239</c:v>
                </c:pt>
                <c:pt idx="625" formatCode="0.00%">
                  <c:v>-0.24960920160335176</c:v>
                </c:pt>
                <c:pt idx="626" formatCode="0.00%">
                  <c:v>-0.24668431114641121</c:v>
                </c:pt>
                <c:pt idx="627" formatCode="0.00%">
                  <c:v>-0.24438277802606956</c:v>
                </c:pt>
                <c:pt idx="628" formatCode="0.00%">
                  <c:v>-0.24011025674769115</c:v>
                </c:pt>
                <c:pt idx="629" formatCode="0.00%">
                  <c:v>-0.23681079198940402</c:v>
                </c:pt>
                <c:pt idx="630" formatCode="0.00%">
                  <c:v>-0.23464746946298698</c:v>
                </c:pt>
                <c:pt idx="631" formatCode="0.00%">
                  <c:v>-0.23026043909375238</c:v>
                </c:pt>
                <c:pt idx="632" formatCode="0.00%">
                  <c:v>-0.22682885298388045</c:v>
                </c:pt>
                <c:pt idx="633" formatCode="0.00%">
                  <c:v>-0.22112873908154473</c:v>
                </c:pt>
                <c:pt idx="634" formatCode="0.00%">
                  <c:v>-0.2176411809834472</c:v>
                </c:pt>
                <c:pt idx="635" formatCode="0.00%">
                  <c:v>-0.21483032590836648</c:v>
                </c:pt>
                <c:pt idx="636" formatCode="0.00%">
                  <c:v>-0.21069358270353777</c:v>
                </c:pt>
                <c:pt idx="637" formatCode="0.00%">
                  <c:v>-0.20767617725101117</c:v>
                </c:pt>
                <c:pt idx="638" formatCode="0.00%">
                  <c:v>-0.20384082578005569</c:v>
                </c:pt>
                <c:pt idx="639" formatCode="0.00%">
                  <c:v>-0.1991770023087962</c:v>
                </c:pt>
                <c:pt idx="640" formatCode="0.00%">
                  <c:v>-0.1966492375580563</c:v>
                </c:pt>
                <c:pt idx="641" formatCode="0.00%">
                  <c:v>-0.19329190052908629</c:v>
                </c:pt>
                <c:pt idx="642" formatCode="0.00%">
                  <c:v>-0.18893219040156362</c:v>
                </c:pt>
                <c:pt idx="643" formatCode="0.00%">
                  <c:v>-0.18625873728511499</c:v>
                </c:pt>
                <c:pt idx="644" formatCode="0.00%">
                  <c:v>-0.18508277804441386</c:v>
                </c:pt>
                <c:pt idx="645" formatCode="0.00%">
                  <c:v>-0.18258739475102037</c:v>
                </c:pt>
                <c:pt idx="646" formatCode="0.00%">
                  <c:v>-0.17989355546237118</c:v>
                </c:pt>
                <c:pt idx="647" formatCode="0.00%">
                  <c:v>-0.1777527629744633</c:v>
                </c:pt>
                <c:pt idx="648" formatCode="0.00%">
                  <c:v>-0.1756259211959571</c:v>
                </c:pt>
                <c:pt idx="649" formatCode="0.00%">
                  <c:v>-0.17300337698440982</c:v>
                </c:pt>
                <c:pt idx="650" formatCode="0.00%">
                  <c:v>-0.16945900344298381</c:v>
                </c:pt>
                <c:pt idx="651" formatCode="0.00%">
                  <c:v>-0.16700973531283136</c:v>
                </c:pt>
                <c:pt idx="652" formatCode="0.00%">
                  <c:v>-0.1646332362271451</c:v>
                </c:pt>
                <c:pt idx="653" formatCode="0.00%">
                  <c:v>-0.16188237147644213</c:v>
                </c:pt>
                <c:pt idx="654" formatCode="0.00%">
                  <c:v>-0.16052554646479389</c:v>
                </c:pt>
                <c:pt idx="655" formatCode="0.00%">
                  <c:v>-0.1585580848483723</c:v>
                </c:pt>
                <c:pt idx="656" formatCode="0.00%">
                  <c:v>-0.15556307457070084</c:v>
                </c:pt>
                <c:pt idx="657" formatCode="0.00%">
                  <c:v>-0.15321582215451091</c:v>
                </c:pt>
                <c:pt idx="658" formatCode="0.00%">
                  <c:v>-0.15131421555229119</c:v>
                </c:pt>
                <c:pt idx="659" formatCode="0.00%">
                  <c:v>-0.14948934574394779</c:v>
                </c:pt>
                <c:pt idx="660" formatCode="0.00%">
                  <c:v>-0.14761431096167354</c:v>
                </c:pt>
                <c:pt idx="661" formatCode="0.00%">
                  <c:v>-0.14649804688015233</c:v>
                </c:pt>
                <c:pt idx="662" formatCode="0.00%">
                  <c:v>-0.1461249467287048</c:v>
                </c:pt>
                <c:pt idx="663" formatCode="0.00%">
                  <c:v>-0.14407805601230328</c:v>
                </c:pt>
                <c:pt idx="664" formatCode="0.00%">
                  <c:v>-0.14087955347860126</c:v>
                </c:pt>
                <c:pt idx="665" formatCode="0.00%">
                  <c:v>-0.13777023842783498</c:v>
                </c:pt>
                <c:pt idx="666" formatCode="0.00%">
                  <c:v>-0.134751761828941</c:v>
                </c:pt>
                <c:pt idx="667" formatCode="0.00%">
                  <c:v>-0.13124077129489919</c:v>
                </c:pt>
                <c:pt idx="668" formatCode="0.00%">
                  <c:v>-0.12867294515336714</c:v>
                </c:pt>
                <c:pt idx="669" formatCode="0.00%">
                  <c:v>-0.12553671564633628</c:v>
                </c:pt>
                <c:pt idx="670" formatCode="0.00%">
                  <c:v>-0.12193454499230383</c:v>
                </c:pt>
                <c:pt idx="671" formatCode="0.00%">
                  <c:v>-0.11827618002733009</c:v>
                </c:pt>
                <c:pt idx="672" formatCode="0.00%">
                  <c:v>-0.11381334245929842</c:v>
                </c:pt>
                <c:pt idx="673" formatCode="0.00%">
                  <c:v>-0.10956613832590811</c:v>
                </c:pt>
                <c:pt idx="674" formatCode="0.00%">
                  <c:v>-0.10546120697337824</c:v>
                </c:pt>
                <c:pt idx="675" formatCode="0.00%">
                  <c:v>-0.10220480761787309</c:v>
                </c:pt>
                <c:pt idx="676" formatCode="0.00%">
                  <c:v>-9.9127610707669067E-2</c:v>
                </c:pt>
                <c:pt idx="677" formatCode="0.00%">
                  <c:v>-9.6375318779818531E-2</c:v>
                </c:pt>
                <c:pt idx="678" formatCode="0.00%">
                  <c:v>-9.2383000459146492E-2</c:v>
                </c:pt>
                <c:pt idx="679" formatCode="0.00%">
                  <c:v>-9.0146277937779185E-2</c:v>
                </c:pt>
                <c:pt idx="680" formatCode="0.00%">
                  <c:v>-8.7613277215151109E-2</c:v>
                </c:pt>
                <c:pt idx="681" formatCode="0.00%">
                  <c:v>-8.4300699382809263E-2</c:v>
                </c:pt>
                <c:pt idx="682" formatCode="0.00%">
                  <c:v>-8.3030102094090896E-2</c:v>
                </c:pt>
                <c:pt idx="683" formatCode="0.00%">
                  <c:v>-8.1811213452672837E-2</c:v>
                </c:pt>
                <c:pt idx="684" formatCode="0.00%">
                  <c:v>-8.1907062749307036E-2</c:v>
                </c:pt>
                <c:pt idx="685" formatCode="0.00%">
                  <c:v>-8.0435952219648943E-2</c:v>
                </c:pt>
                <c:pt idx="686" formatCode="0.00%">
                  <c:v>-8.0704409572420976E-2</c:v>
                </c:pt>
                <c:pt idx="687" formatCode="0.00%">
                  <c:v>-8.135707856678942E-2</c:v>
                </c:pt>
                <c:pt idx="688" formatCode="0.00%">
                  <c:v>-8.1905962689802991E-2</c:v>
                </c:pt>
                <c:pt idx="689" formatCode="0.00%">
                  <c:v>-8.2513951134673524E-2</c:v>
                </c:pt>
                <c:pt idx="690" formatCode="0.00%">
                  <c:v>-8.3429209962151307E-2</c:v>
                </c:pt>
                <c:pt idx="691" formatCode="0.00%">
                  <c:v>-8.4779183295379701E-2</c:v>
                </c:pt>
                <c:pt idx="692" formatCode="0.00%">
                  <c:v>-8.6278441534883954E-2</c:v>
                </c:pt>
                <c:pt idx="693" formatCode="0.00%">
                  <c:v>-8.978989115637781E-2</c:v>
                </c:pt>
                <c:pt idx="694" formatCode="0.00%">
                  <c:v>-9.3557521514167075E-2</c:v>
                </c:pt>
                <c:pt idx="695" formatCode="0.00%">
                  <c:v>-9.75349205821473E-2</c:v>
                </c:pt>
                <c:pt idx="696" formatCode="0.00%">
                  <c:v>-0.10284209187005777</c:v>
                </c:pt>
                <c:pt idx="697" formatCode="0.00%">
                  <c:v>-0.10802016607450049</c:v>
                </c:pt>
                <c:pt idx="698" formatCode="0.00%">
                  <c:v>-0.11318331027520567</c:v>
                </c:pt>
                <c:pt idx="699" formatCode="0.00%">
                  <c:v>-0.11782474477588933</c:v>
                </c:pt>
                <c:pt idx="700" formatCode="0.00%">
                  <c:v>-0.12174543344949695</c:v>
                </c:pt>
                <c:pt idx="701" formatCode="0.00%">
                  <c:v>-0.12781090748241064</c:v>
                </c:pt>
                <c:pt idx="702" formatCode="0.00%">
                  <c:v>-0.13468631826222932</c:v>
                </c:pt>
                <c:pt idx="703" formatCode="0.00%">
                  <c:v>-0.14254293021777253</c:v>
                </c:pt>
                <c:pt idx="704" formatCode="0.00%">
                  <c:v>-0.14951828883177709</c:v>
                </c:pt>
                <c:pt idx="705" formatCode="0.00%">
                  <c:v>-0.15279764233116566</c:v>
                </c:pt>
                <c:pt idx="706" formatCode="0.00%">
                  <c:v>-0.15287157202725399</c:v>
                </c:pt>
                <c:pt idx="707" formatCode="0.00%">
                  <c:v>-0.15348292093764992</c:v>
                </c:pt>
                <c:pt idx="708" formatCode="0.00%">
                  <c:v>-0.15434417998088945</c:v>
                </c:pt>
                <c:pt idx="709" formatCode="0.00%">
                  <c:v>-0.1560718794675604</c:v>
                </c:pt>
                <c:pt idx="710" formatCode="0.00%">
                  <c:v>-0.15851895677844685</c:v>
                </c:pt>
                <c:pt idx="711" formatCode="0.00%">
                  <c:v>-0.16091790024107955</c:v>
                </c:pt>
                <c:pt idx="712" formatCode="0.00%">
                  <c:v>-0.16443396753979678</c:v>
                </c:pt>
                <c:pt idx="713" formatCode="0.00%">
                  <c:v>-0.16449058261090388</c:v>
                </c:pt>
                <c:pt idx="714" formatCode="0.00%">
                  <c:v>-0.1647547925622127</c:v>
                </c:pt>
                <c:pt idx="715" formatCode="0.00%">
                  <c:v>-0.16361163794370914</c:v>
                </c:pt>
                <c:pt idx="716" formatCode="0.00%">
                  <c:v>-0.16171036499469005</c:v>
                </c:pt>
                <c:pt idx="717" formatCode="0.00%">
                  <c:v>-0.16250113148502054</c:v>
                </c:pt>
                <c:pt idx="718" formatCode="0.00%">
                  <c:v>-0.16413547989517863</c:v>
                </c:pt>
                <c:pt idx="719" formatCode="0.00%">
                  <c:v>-0.16559422915302635</c:v>
                </c:pt>
                <c:pt idx="720" formatCode="0.00%">
                  <c:v>-0.16672459560301833</c:v>
                </c:pt>
                <c:pt idx="721" formatCode="0.00%">
                  <c:v>-0.16854365062251353</c:v>
                </c:pt>
                <c:pt idx="722" formatCode="0.00%">
                  <c:v>-0.16828195814785618</c:v>
                </c:pt>
                <c:pt idx="723" formatCode="0.00%">
                  <c:v>-0.16776721839888653</c:v>
                </c:pt>
                <c:pt idx="724" formatCode="0.00%">
                  <c:v>-0.16896289558531263</c:v>
                </c:pt>
                <c:pt idx="725" formatCode="0.00%">
                  <c:v>-0.17111713107792914</c:v>
                </c:pt>
                <c:pt idx="726" formatCode="0.00%">
                  <c:v>-0.17186393251076681</c:v>
                </c:pt>
                <c:pt idx="727" formatCode="0.00%">
                  <c:v>-0.17233791360940598</c:v>
                </c:pt>
                <c:pt idx="728" formatCode="0.00%">
                  <c:v>-0.17390013464251908</c:v>
                </c:pt>
                <c:pt idx="729" formatCode="0.00%">
                  <c:v>-0.17596186183587359</c:v>
                </c:pt>
                <c:pt idx="730" formatCode="0.00%">
                  <c:v>-0.17870820612075711</c:v>
                </c:pt>
                <c:pt idx="731" formatCode="0.00%">
                  <c:v>-0.1809147944475139</c:v>
                </c:pt>
                <c:pt idx="732" formatCode="0.00%">
                  <c:v>-0.18026947505544644</c:v>
                </c:pt>
                <c:pt idx="733" formatCode="0.00%">
                  <c:v>-0.1809282708629345</c:v>
                </c:pt>
                <c:pt idx="734" formatCode="0.00%">
                  <c:v>-0.18258391406105379</c:v>
                </c:pt>
                <c:pt idx="735" formatCode="0.00%">
                  <c:v>-0.18622994470058851</c:v>
                </c:pt>
                <c:pt idx="736" formatCode="0.00%">
                  <c:v>-0.18990529730317729</c:v>
                </c:pt>
                <c:pt idx="737" formatCode="0.00%">
                  <c:v>-0.19440931187996591</c:v>
                </c:pt>
                <c:pt idx="738" formatCode="0.00%">
                  <c:v>-0.19811758957763725</c:v>
                </c:pt>
                <c:pt idx="739" formatCode="0.00%">
                  <c:v>-0.20193723110302486</c:v>
                </c:pt>
                <c:pt idx="740" formatCode="0.00%">
                  <c:v>-0.20606585607023697</c:v>
                </c:pt>
                <c:pt idx="741" formatCode="0.00%">
                  <c:v>-0.210357193854666</c:v>
                </c:pt>
                <c:pt idx="742" formatCode="0.00%">
                  <c:v>-0.21440996957537339</c:v>
                </c:pt>
                <c:pt idx="743" formatCode="0.00%">
                  <c:v>-0.21831727659151956</c:v>
                </c:pt>
                <c:pt idx="744" formatCode="0.00%">
                  <c:v>-0.22598036060746018</c:v>
                </c:pt>
                <c:pt idx="745" formatCode="0.00%">
                  <c:v>-0.23178879006227893</c:v>
                </c:pt>
                <c:pt idx="746" formatCode="0.00%">
                  <c:v>-0.23656134894940584</c:v>
                </c:pt>
                <c:pt idx="747" formatCode="0.00%">
                  <c:v>-0.23936650410696192</c:v>
                </c:pt>
                <c:pt idx="748" formatCode="0.00%">
                  <c:v>-0.24143959123717573</c:v>
                </c:pt>
                <c:pt idx="749" formatCode="0.00%">
                  <c:v>-0.2437726387713568</c:v>
                </c:pt>
                <c:pt idx="750" formatCode="0.00%">
                  <c:v>-0.24595242926926997</c:v>
                </c:pt>
                <c:pt idx="751" formatCode="0.00%">
                  <c:v>-0.24794098700968559</c:v>
                </c:pt>
                <c:pt idx="752" formatCode="0.00%">
                  <c:v>-0.24931501456918348</c:v>
                </c:pt>
                <c:pt idx="753" formatCode="0.00%">
                  <c:v>-0.25000251455343736</c:v>
                </c:pt>
                <c:pt idx="754" formatCode="0.00%">
                  <c:v>-0.25030757061097864</c:v>
                </c:pt>
                <c:pt idx="755" formatCode="0.00%">
                  <c:v>-0.25048328703845235</c:v>
                </c:pt>
                <c:pt idx="756" formatCode="0.00%">
                  <c:v>-0.24935970422492815</c:v>
                </c:pt>
                <c:pt idx="757" formatCode="0.00%">
                  <c:v>-0.24727238602477319</c:v>
                </c:pt>
                <c:pt idx="758" formatCode="0.00%">
                  <c:v>-0.24543507138534493</c:v>
                </c:pt>
                <c:pt idx="759" formatCode="0.00%">
                  <c:v>-0.24387145325679971</c:v>
                </c:pt>
                <c:pt idx="760" formatCode="0.00%">
                  <c:v>-0.24083382837215661</c:v>
                </c:pt>
                <c:pt idx="761" formatCode="0.00%">
                  <c:v>-0.23718815752599587</c:v>
                </c:pt>
                <c:pt idx="762" formatCode="0.00%">
                  <c:v>-0.23428306761755491</c:v>
                </c:pt>
                <c:pt idx="763" formatCode="0.00%">
                  <c:v>-0.23100821007442318</c:v>
                </c:pt>
                <c:pt idx="764" formatCode="0.00%">
                  <c:v>-0.22900462992694692</c:v>
                </c:pt>
                <c:pt idx="765" formatCode="0.00%">
                  <c:v>-0.22606848352293807</c:v>
                </c:pt>
                <c:pt idx="766" formatCode="0.00%">
                  <c:v>-0.22342874190939832</c:v>
                </c:pt>
                <c:pt idx="767" formatCode="0.00%">
                  <c:v>-0.22093550610654222</c:v>
                </c:pt>
                <c:pt idx="768" formatCode="0.00%">
                  <c:v>-0.21742615069741345</c:v>
                </c:pt>
                <c:pt idx="769" formatCode="0.00%">
                  <c:v>-0.21390980148802075</c:v>
                </c:pt>
                <c:pt idx="770" formatCode="0.00%">
                  <c:v>-0.20983481126437542</c:v>
                </c:pt>
                <c:pt idx="771" formatCode="0.00%">
                  <c:v>-0.20640325181409136</c:v>
                </c:pt>
                <c:pt idx="772" formatCode="0.00%">
                  <c:v>-0.20331169387064141</c:v>
                </c:pt>
                <c:pt idx="773" formatCode="0.00%">
                  <c:v>-0.20051360389170869</c:v>
                </c:pt>
                <c:pt idx="774" formatCode="0.00%">
                  <c:v>-0.19864054908485285</c:v>
                </c:pt>
                <c:pt idx="775" formatCode="0.00%">
                  <c:v>-0.19685884778150486</c:v>
                </c:pt>
                <c:pt idx="776" formatCode="0.00%">
                  <c:v>-0.19425439962381397</c:v>
                </c:pt>
                <c:pt idx="777" formatCode="0.00%">
                  <c:v>-0.19353690302855353</c:v>
                </c:pt>
                <c:pt idx="778" formatCode="0.00%">
                  <c:v>-0.19278157945799534</c:v>
                </c:pt>
                <c:pt idx="779" formatCode="0.00%">
                  <c:v>-0.1922198137334834</c:v>
                </c:pt>
                <c:pt idx="780" formatCode="0.00%">
                  <c:v>-0.19251715504042588</c:v>
                </c:pt>
                <c:pt idx="781" formatCode="0.00%">
                  <c:v>-0.19323667366762498</c:v>
                </c:pt>
                <c:pt idx="782" formatCode="0.00%">
                  <c:v>-0.19496826933550415</c:v>
                </c:pt>
                <c:pt idx="783" formatCode="0.00%">
                  <c:v>-0.19551914707047713</c:v>
                </c:pt>
                <c:pt idx="784" formatCode="0.00%">
                  <c:v>-0.19649471749701286</c:v>
                </c:pt>
                <c:pt idx="785" formatCode="0.00%">
                  <c:v>-0.19739838852081526</c:v>
                </c:pt>
                <c:pt idx="786" formatCode="0.00%">
                  <c:v>-0.19822876681249235</c:v>
                </c:pt>
                <c:pt idx="787" formatCode="0.00%">
                  <c:v>-0.1991324271935041</c:v>
                </c:pt>
                <c:pt idx="788" formatCode="0.00%">
                  <c:v>-0.1999911495865897</c:v>
                </c:pt>
                <c:pt idx="789" formatCode="0.00%">
                  <c:v>-0.20127490952685989</c:v>
                </c:pt>
                <c:pt idx="790" formatCode="0.00%">
                  <c:v>-0.2027791445894872</c:v>
                </c:pt>
                <c:pt idx="791" formatCode="0.00%">
                  <c:v>-0.20403651857086014</c:v>
                </c:pt>
                <c:pt idx="792" formatCode="0.00%">
                  <c:v>-0.2050858226781842</c:v>
                </c:pt>
                <c:pt idx="793" formatCode="0.00%">
                  <c:v>-0.20640365740417188</c:v>
                </c:pt>
                <c:pt idx="794" formatCode="0.00%">
                  <c:v>-0.20675684760210544</c:v>
                </c:pt>
                <c:pt idx="795" formatCode="0.00%">
                  <c:v>-0.2067436279561603</c:v>
                </c:pt>
                <c:pt idx="796" formatCode="0.00%">
                  <c:v>-0.20691129346336357</c:v>
                </c:pt>
                <c:pt idx="797" formatCode="0.00%">
                  <c:v>-0.20599778951560066</c:v>
                </c:pt>
                <c:pt idx="798" formatCode="0.00%">
                  <c:v>-0.20566056122415144</c:v>
                </c:pt>
                <c:pt idx="799" formatCode="0.00%">
                  <c:v>-0.20484845063482404</c:v>
                </c:pt>
                <c:pt idx="800" formatCode="0.00%">
                  <c:v>-0.20294940718418386</c:v>
                </c:pt>
                <c:pt idx="801" formatCode="0.00%">
                  <c:v>-0.20079452271383036</c:v>
                </c:pt>
                <c:pt idx="802" formatCode="0.00%">
                  <c:v>-0.19734762841802711</c:v>
                </c:pt>
                <c:pt idx="803" formatCode="0.00%">
                  <c:v>-0.19407127252309009</c:v>
                </c:pt>
                <c:pt idx="804" formatCode="0.00%">
                  <c:v>-0.1910310524371579</c:v>
                </c:pt>
                <c:pt idx="805" formatCode="0.00%">
                  <c:v>-0.18817348664024147</c:v>
                </c:pt>
                <c:pt idx="806" formatCode="0.00%">
                  <c:v>-0.18578384965758532</c:v>
                </c:pt>
                <c:pt idx="807" formatCode="0.00%">
                  <c:v>-0.18487948086584749</c:v>
                </c:pt>
                <c:pt idx="808" formatCode="0.00%">
                  <c:v>-0.18349642241498232</c:v>
                </c:pt>
                <c:pt idx="809" formatCode="0.00%">
                  <c:v>-0.18430308694449582</c:v>
                </c:pt>
                <c:pt idx="810" formatCode="0.00%">
                  <c:v>-0.18486201419756132</c:v>
                </c:pt>
                <c:pt idx="811" formatCode="0.00%">
                  <c:v>-0.18520182634382132</c:v>
                </c:pt>
                <c:pt idx="812" formatCode="0.00%">
                  <c:v>-0.1865660527320645</c:v>
                </c:pt>
                <c:pt idx="813" formatCode="0.00%">
                  <c:v>-0.18790283368893201</c:v>
                </c:pt>
                <c:pt idx="814" formatCode="0.00%">
                  <c:v>-0.18981955878625822</c:v>
                </c:pt>
                <c:pt idx="815" formatCode="0.00%">
                  <c:v>-0.19165107386575519</c:v>
                </c:pt>
                <c:pt idx="816" formatCode="0.00%">
                  <c:v>-0.19224857254950833</c:v>
                </c:pt>
                <c:pt idx="817" formatCode="0.00%">
                  <c:v>-0.19246325997882974</c:v>
                </c:pt>
                <c:pt idx="818" formatCode="0.00%">
                  <c:v>-0.19193836154638166</c:v>
                </c:pt>
                <c:pt idx="819" formatCode="0.00%">
                  <c:v>-0.19126020317662729</c:v>
                </c:pt>
                <c:pt idx="820" formatCode="0.00%">
                  <c:v>-0.190536059501485</c:v>
                </c:pt>
                <c:pt idx="821" formatCode="0.00%">
                  <c:v>-0.18818466693846236</c:v>
                </c:pt>
                <c:pt idx="822" formatCode="0.00%">
                  <c:v>-0.18545878653212466</c:v>
                </c:pt>
                <c:pt idx="823" formatCode="0.00%">
                  <c:v>-0.18270526961373168</c:v>
                </c:pt>
                <c:pt idx="824" formatCode="0.00%">
                  <c:v>-0.18008250538205783</c:v>
                </c:pt>
                <c:pt idx="825" formatCode="0.00%">
                  <c:v>-0.17698637809849194</c:v>
                </c:pt>
                <c:pt idx="826" formatCode="0.00%">
                  <c:v>-0.17399242003922222</c:v>
                </c:pt>
                <c:pt idx="827" formatCode="0.00%">
                  <c:v>-0.17054374119283178</c:v>
                </c:pt>
                <c:pt idx="828" formatCode="0.00%">
                  <c:v>-0.16798189502289917</c:v>
                </c:pt>
                <c:pt idx="829" formatCode="0.00%">
                  <c:v>-0.1648970854193289</c:v>
                </c:pt>
                <c:pt idx="830" formatCode="0.00%">
                  <c:v>-0.16294908900240412</c:v>
                </c:pt>
                <c:pt idx="831" formatCode="0.00%">
                  <c:v>-0.16048215293799262</c:v>
                </c:pt>
                <c:pt idx="832" formatCode="0.00%">
                  <c:v>-0.15661981698986038</c:v>
                </c:pt>
                <c:pt idx="833" formatCode="0.00%">
                  <c:v>-0.15423723990433147</c:v>
                </c:pt>
                <c:pt idx="834" formatCode="0.00%">
                  <c:v>-0.15122547526041175</c:v>
                </c:pt>
                <c:pt idx="835" formatCode="0.00%">
                  <c:v>-0.14928157622177407</c:v>
                </c:pt>
                <c:pt idx="836" formatCode="0.00%">
                  <c:v>-0.147586660041505</c:v>
                </c:pt>
                <c:pt idx="837" formatCode="0.00%">
                  <c:v>-0.14615199739653062</c:v>
                </c:pt>
                <c:pt idx="838" formatCode="0.00%">
                  <c:v>-0.1452483272113122</c:v>
                </c:pt>
                <c:pt idx="839" formatCode="0.00%">
                  <c:v>-0.14474430608051636</c:v>
                </c:pt>
                <c:pt idx="840" formatCode="0.00%">
                  <c:v>-0.14410719828581919</c:v>
                </c:pt>
                <c:pt idx="841" formatCode="0.00%">
                  <c:v>-0.14375547785838438</c:v>
                </c:pt>
                <c:pt idx="842" formatCode="0.00%">
                  <c:v>-0.14339167257372643</c:v>
                </c:pt>
                <c:pt idx="843" formatCode="0.00%">
                  <c:v>-0.14330046558456211</c:v>
                </c:pt>
                <c:pt idx="844" formatCode="0.00%">
                  <c:v>-0.14461388272399212</c:v>
                </c:pt>
                <c:pt idx="845" formatCode="0.00%">
                  <c:v>-0.14514818152432396</c:v>
                </c:pt>
                <c:pt idx="846" formatCode="0.00%">
                  <c:v>-0.14634753894697472</c:v>
                </c:pt>
                <c:pt idx="847" formatCode="0.00%">
                  <c:v>-0.14696203344071468</c:v>
                </c:pt>
                <c:pt idx="848" formatCode="0.00%">
                  <c:v>-0.14744072585564794</c:v>
                </c:pt>
                <c:pt idx="849" formatCode="0.00%">
                  <c:v>-0.14742253523261839</c:v>
                </c:pt>
                <c:pt idx="850" formatCode="0.00%">
                  <c:v>-0.14757995029239956</c:v>
                </c:pt>
                <c:pt idx="851" formatCode="0.00%">
                  <c:v>-0.1474017271890754</c:v>
                </c:pt>
                <c:pt idx="852" formatCode="0.00%">
                  <c:v>-0.14726187774724298</c:v>
                </c:pt>
                <c:pt idx="853" formatCode="0.00%">
                  <c:v>-0.14718806020768338</c:v>
                </c:pt>
                <c:pt idx="854" formatCode="0.00%">
                  <c:v>-0.14710094358301884</c:v>
                </c:pt>
                <c:pt idx="855" formatCode="0.00%">
                  <c:v>-0.14718545207132783</c:v>
                </c:pt>
                <c:pt idx="856" formatCode="0.00%">
                  <c:v>-0.14689544413880828</c:v>
                </c:pt>
                <c:pt idx="857" formatCode="0.00%">
                  <c:v>-0.14692875547202633</c:v>
                </c:pt>
                <c:pt idx="858" formatCode="0.00%">
                  <c:v>-0.14636587936899514</c:v>
                </c:pt>
                <c:pt idx="859" formatCode="0.00%">
                  <c:v>-0.14620323469753338</c:v>
                </c:pt>
                <c:pt idx="860" formatCode="0.00%">
                  <c:v>-0.14604748470965223</c:v>
                </c:pt>
                <c:pt idx="861" formatCode="0.00%">
                  <c:v>-0.14589568826194177</c:v>
                </c:pt>
                <c:pt idx="862" formatCode="0.00%">
                  <c:v>-0.1454840867799253</c:v>
                </c:pt>
                <c:pt idx="863" formatCode="0.00%">
                  <c:v>-0.14548710710092405</c:v>
                </c:pt>
                <c:pt idx="864" formatCode="0.00%">
                  <c:v>-0.1455586174340292</c:v>
                </c:pt>
                <c:pt idx="865" formatCode="0.00%">
                  <c:v>-0.14644123844949752</c:v>
                </c:pt>
                <c:pt idx="866" formatCode="0.00%">
                  <c:v>-0.14664111674116642</c:v>
                </c:pt>
                <c:pt idx="867" formatCode="0.00%">
                  <c:v>-0.14667334659929343</c:v>
                </c:pt>
                <c:pt idx="868" formatCode="0.00%">
                  <c:v>-0.14692890187889363</c:v>
                </c:pt>
                <c:pt idx="869" formatCode="0.00%">
                  <c:v>-0.14727309664755173</c:v>
                </c:pt>
                <c:pt idx="870" formatCode="0.00%">
                  <c:v>-0.14775798634398085</c:v>
                </c:pt>
                <c:pt idx="871" formatCode="0.00%">
                  <c:v>-0.14846796034229581</c:v>
                </c:pt>
                <c:pt idx="872" formatCode="0.00%">
                  <c:v>-0.14915360284809609</c:v>
                </c:pt>
                <c:pt idx="873" formatCode="0.00%">
                  <c:v>-0.14999694983803169</c:v>
                </c:pt>
                <c:pt idx="874" formatCode="0.00%">
                  <c:v>-0.15083844622592402</c:v>
                </c:pt>
                <c:pt idx="875" formatCode="0.00%">
                  <c:v>-0.15176665819391411</c:v>
                </c:pt>
                <c:pt idx="876" formatCode="0.00%">
                  <c:v>-0.15264241742935158</c:v>
                </c:pt>
                <c:pt idx="877" formatCode="0.00%">
                  <c:v>-0.1527885870872876</c:v>
                </c:pt>
                <c:pt idx="878" formatCode="0.00%">
                  <c:v>-0.15351213551886755</c:v>
                </c:pt>
                <c:pt idx="879" formatCode="0.00%">
                  <c:v>-0.15383311311484438</c:v>
                </c:pt>
                <c:pt idx="880" formatCode="0.00%">
                  <c:v>-0.15478471131196803</c:v>
                </c:pt>
                <c:pt idx="881" formatCode="0.00%">
                  <c:v>-0.15532131826934681</c:v>
                </c:pt>
                <c:pt idx="882" formatCode="0.00%">
                  <c:v>-0.15562947827546891</c:v>
                </c:pt>
                <c:pt idx="883" formatCode="0.00%">
                  <c:v>-0.15579046276860131</c:v>
                </c:pt>
                <c:pt idx="884" formatCode="0.00%">
                  <c:v>-0.15588985128489918</c:v>
                </c:pt>
                <c:pt idx="885" formatCode="0.00%">
                  <c:v>-0.15593274002294943</c:v>
                </c:pt>
                <c:pt idx="886" formatCode="0.00%">
                  <c:v>-0.15602165823888792</c:v>
                </c:pt>
                <c:pt idx="887" formatCode="0.00%">
                  <c:v>-0.15575701700496036</c:v>
                </c:pt>
                <c:pt idx="888" formatCode="0.00%">
                  <c:v>-0.15595007941116257</c:v>
                </c:pt>
                <c:pt idx="889" formatCode="0.00%">
                  <c:v>-0.15633001063457985</c:v>
                </c:pt>
                <c:pt idx="890" formatCode="0.00%">
                  <c:v>-0.1564954936010543</c:v>
                </c:pt>
                <c:pt idx="891" formatCode="0.00%">
                  <c:v>-0.15756492403363753</c:v>
                </c:pt>
                <c:pt idx="892" formatCode="0.00%">
                  <c:v>-0.15796192530131237</c:v>
                </c:pt>
                <c:pt idx="893" formatCode="0.00%">
                  <c:v>-0.15801529883427778</c:v>
                </c:pt>
                <c:pt idx="894" formatCode="0.00%">
                  <c:v>-0.15797045756583461</c:v>
                </c:pt>
                <c:pt idx="895" formatCode="0.00%">
                  <c:v>-0.15802893198747248</c:v>
                </c:pt>
                <c:pt idx="896" formatCode="0.00%">
                  <c:v>-0.15775976845695616</c:v>
                </c:pt>
                <c:pt idx="897" formatCode="0.00%">
                  <c:v>-0.15813771477111072</c:v>
                </c:pt>
                <c:pt idx="898" formatCode="0.00%">
                  <c:v>-0.15866226823343255</c:v>
                </c:pt>
                <c:pt idx="899" formatCode="0.00%">
                  <c:v>-0.1590716244399959</c:v>
                </c:pt>
                <c:pt idx="900" formatCode="0.00%">
                  <c:v>-0.15954055096561814</c:v>
                </c:pt>
                <c:pt idx="901" formatCode="0.00%">
                  <c:v>-0.15931159723066501</c:v>
                </c:pt>
                <c:pt idx="902" formatCode="0.00%">
                  <c:v>-0.15922919785231626</c:v>
                </c:pt>
                <c:pt idx="903" formatCode="0.00%">
                  <c:v>-0.15850723622700125</c:v>
                </c:pt>
                <c:pt idx="904" formatCode="0.00%">
                  <c:v>-0.15782248338998395</c:v>
                </c:pt>
                <c:pt idx="905" formatCode="0.00%">
                  <c:v>-0.15647919359287199</c:v>
                </c:pt>
                <c:pt idx="906" formatCode="0.00%">
                  <c:v>-0.15387733689387928</c:v>
                </c:pt>
                <c:pt idx="907" formatCode="0.00%">
                  <c:v>-0.15331690664104625</c:v>
                </c:pt>
                <c:pt idx="908" formatCode="0.00%">
                  <c:v>-0.148958437627563</c:v>
                </c:pt>
                <c:pt idx="909" formatCode="0.00%">
                  <c:v>-0.14326921542495452</c:v>
                </c:pt>
                <c:pt idx="910" formatCode="0.00%">
                  <c:v>-0.13649807591903318</c:v>
                </c:pt>
                <c:pt idx="911" formatCode="0.00%">
                  <c:v>-0.12972222211773032</c:v>
                </c:pt>
                <c:pt idx="912" formatCode="0.00%">
                  <c:v>-0.12255527612622663</c:v>
                </c:pt>
                <c:pt idx="913" formatCode="0.00%">
                  <c:v>-0.11501382021420148</c:v>
                </c:pt>
                <c:pt idx="914" formatCode="0.00%">
                  <c:v>-0.10674148330028443</c:v>
                </c:pt>
                <c:pt idx="915" formatCode="0.00%">
                  <c:v>-9.8234707944582333E-2</c:v>
                </c:pt>
                <c:pt idx="916" formatCode="0.00%">
                  <c:v>-9.0218369657524389E-2</c:v>
                </c:pt>
                <c:pt idx="917" formatCode="0.00%">
                  <c:v>-8.2258900691002723E-2</c:v>
                </c:pt>
                <c:pt idx="918" formatCode="0.00%">
                  <c:v>-7.5828151114438969E-2</c:v>
                </c:pt>
                <c:pt idx="919" formatCode="0.00%">
                  <c:v>-6.628708358114288E-2</c:v>
                </c:pt>
                <c:pt idx="920" formatCode="0.00%">
                  <c:v>-6.1261653977614405E-2</c:v>
                </c:pt>
                <c:pt idx="921" formatCode="0.00%">
                  <c:v>-5.6392493406152044E-2</c:v>
                </c:pt>
                <c:pt idx="922" formatCode="0.00%">
                  <c:v>-5.1556279522697257E-2</c:v>
                </c:pt>
                <c:pt idx="923" formatCode="0.00%">
                  <c:v>-4.6447264896905094E-2</c:v>
                </c:pt>
                <c:pt idx="924" formatCode="0.00%">
                  <c:v>-4.0418347863238502E-2</c:v>
                </c:pt>
                <c:pt idx="925" formatCode="0.00%">
                  <c:v>-3.4281278418410221E-2</c:v>
                </c:pt>
                <c:pt idx="926" formatCode="0.00%">
                  <c:v>-2.9422226193954293E-2</c:v>
                </c:pt>
                <c:pt idx="927" formatCode="0.00%">
                  <c:v>-2.4819552488608232E-2</c:v>
                </c:pt>
                <c:pt idx="928" formatCode="0.00%">
                  <c:v>-1.9351538392224032E-2</c:v>
                </c:pt>
                <c:pt idx="929" formatCode="0.00%">
                  <c:v>-1.4988825579973053E-2</c:v>
                </c:pt>
                <c:pt idx="930" formatCode="0.00%">
                  <c:v>-1.0521448756245277E-2</c:v>
                </c:pt>
                <c:pt idx="931" formatCode="0.00%">
                  <c:v>-6.6729049921442352E-3</c:v>
                </c:pt>
                <c:pt idx="932" formatCode="0.00%">
                  <c:v>-3.6350758225480728E-3</c:v>
                </c:pt>
                <c:pt idx="933" formatCode="0.00%">
                  <c:v>-8.5024068363492855E-4</c:v>
                </c:pt>
                <c:pt idx="934" formatCode="0.00%">
                  <c:v>0</c:v>
                </c:pt>
                <c:pt idx="935" formatCode="0.00%">
                  <c:v>0</c:v>
                </c:pt>
                <c:pt idx="936" formatCode="0.00%">
                  <c:v>0</c:v>
                </c:pt>
                <c:pt idx="937" formatCode="0.00%">
                  <c:v>0</c:v>
                </c:pt>
                <c:pt idx="938" formatCode="0.00%">
                  <c:v>0</c:v>
                </c:pt>
                <c:pt idx="939" formatCode="0.00%">
                  <c:v>0</c:v>
                </c:pt>
                <c:pt idx="940" formatCode="0.00%">
                  <c:v>0</c:v>
                </c:pt>
                <c:pt idx="941" formatCode="0.00%">
                  <c:v>0</c:v>
                </c:pt>
                <c:pt idx="942" formatCode="0.00%">
                  <c:v>0</c:v>
                </c:pt>
                <c:pt idx="943" formatCode="0.00%">
                  <c:v>0</c:v>
                </c:pt>
                <c:pt idx="944" formatCode="0.00%">
                  <c:v>0</c:v>
                </c:pt>
                <c:pt idx="945" formatCode="0.00%">
                  <c:v>0</c:v>
                </c:pt>
                <c:pt idx="946" formatCode="0.00%">
                  <c:v>0</c:v>
                </c:pt>
                <c:pt idx="947" formatCode="0.00%">
                  <c:v>0</c:v>
                </c:pt>
                <c:pt idx="948" formatCode="0.00%">
                  <c:v>0</c:v>
                </c:pt>
                <c:pt idx="949" formatCode="0.00%">
                  <c:v>0</c:v>
                </c:pt>
                <c:pt idx="950" formatCode="0.00%">
                  <c:v>0</c:v>
                </c:pt>
                <c:pt idx="951" formatCode="0.00%">
                  <c:v>0</c:v>
                </c:pt>
                <c:pt idx="952" formatCode="0.00%">
                  <c:v>0</c:v>
                </c:pt>
                <c:pt idx="953" formatCode="0.00%">
                  <c:v>0</c:v>
                </c:pt>
                <c:pt idx="954" formatCode="0.00%">
                  <c:v>0</c:v>
                </c:pt>
                <c:pt idx="955" formatCode="0.00%">
                  <c:v>0</c:v>
                </c:pt>
                <c:pt idx="956" formatCode="0.00%">
                  <c:v>0</c:v>
                </c:pt>
                <c:pt idx="957" formatCode="0.00%">
                  <c:v>0</c:v>
                </c:pt>
                <c:pt idx="958" formatCode="0.00%">
                  <c:v>0</c:v>
                </c:pt>
                <c:pt idx="959" formatCode="0.00%">
                  <c:v>0</c:v>
                </c:pt>
                <c:pt idx="960" formatCode="0.00%">
                  <c:v>0</c:v>
                </c:pt>
                <c:pt idx="961" formatCode="0.00%">
                  <c:v>0</c:v>
                </c:pt>
                <c:pt idx="962" formatCode="0.00%">
                  <c:v>0</c:v>
                </c:pt>
                <c:pt idx="963" formatCode="0.00%">
                  <c:v>0</c:v>
                </c:pt>
                <c:pt idx="964" formatCode="0.00%">
                  <c:v>0</c:v>
                </c:pt>
                <c:pt idx="965" formatCode="0.00%">
                  <c:v>0</c:v>
                </c:pt>
                <c:pt idx="966" formatCode="0.00%">
                  <c:v>0</c:v>
                </c:pt>
                <c:pt idx="967" formatCode="0.00%">
                  <c:v>0</c:v>
                </c:pt>
                <c:pt idx="968" formatCode="0.00%">
                  <c:v>0</c:v>
                </c:pt>
                <c:pt idx="969" formatCode="0.00%">
                  <c:v>0</c:v>
                </c:pt>
                <c:pt idx="970" formatCode="0.00%">
                  <c:v>0</c:v>
                </c:pt>
                <c:pt idx="971" formatCode="0.00%">
                  <c:v>0</c:v>
                </c:pt>
                <c:pt idx="972" formatCode="0.00%">
                  <c:v>-2.8507434975024726E-3</c:v>
                </c:pt>
                <c:pt idx="973" formatCode="0.00%">
                  <c:v>-5.6719679778192145E-3</c:v>
                </c:pt>
                <c:pt idx="974" formatCode="0.00%">
                  <c:v>-1.0123407328134992E-2</c:v>
                </c:pt>
                <c:pt idx="975" formatCode="0.00%">
                  <c:v>-1.2899875463178723E-2</c:v>
                </c:pt>
                <c:pt idx="976" formatCode="0.00%">
                  <c:v>-1.6798667199992345E-2</c:v>
                </c:pt>
                <c:pt idx="977" formatCode="0.00%">
                  <c:v>-2.0892917821068502E-2</c:v>
                </c:pt>
                <c:pt idx="978" formatCode="0.00%">
                  <c:v>-2.3196941653705894E-2</c:v>
                </c:pt>
                <c:pt idx="979" formatCode="0.00%">
                  <c:v>-2.2760523670884103E-2</c:v>
                </c:pt>
                <c:pt idx="980" formatCode="0.00%">
                  <c:v>-2.3638266296445609E-2</c:v>
                </c:pt>
                <c:pt idx="981" formatCode="0.00%">
                  <c:v>-2.4368800311950434E-2</c:v>
                </c:pt>
                <c:pt idx="982" formatCode="0.00%">
                  <c:v>-2.5483708659908677E-2</c:v>
                </c:pt>
                <c:pt idx="983" formatCode="0.00%">
                  <c:v>-2.6823344295580864E-2</c:v>
                </c:pt>
                <c:pt idx="984" formatCode="0.00%">
                  <c:v>-2.7431648010047494E-2</c:v>
                </c:pt>
                <c:pt idx="985" formatCode="0.00%">
                  <c:v>-2.8550093137373667E-2</c:v>
                </c:pt>
                <c:pt idx="986" formatCode="0.00%">
                  <c:v>-2.9371366819435751E-2</c:v>
                </c:pt>
                <c:pt idx="987" formatCode="0.00%">
                  <c:v>-2.977301320925585E-2</c:v>
                </c:pt>
                <c:pt idx="988" formatCode="0.00%">
                  <c:v>-3.0777406322119116E-2</c:v>
                </c:pt>
                <c:pt idx="989" formatCode="0.00%">
                  <c:v>-3.0662476180624121E-2</c:v>
                </c:pt>
                <c:pt idx="990" formatCode="0.00%">
                  <c:v>-3.0876819209047612E-2</c:v>
                </c:pt>
                <c:pt idx="991" formatCode="0.00%">
                  <c:v>-3.1411674288182034E-2</c:v>
                </c:pt>
                <c:pt idx="992" formatCode="0.00%">
                  <c:v>-3.1720804274692704E-2</c:v>
                </c:pt>
                <c:pt idx="993" formatCode="0.00%">
                  <c:v>-3.2227273552215441E-2</c:v>
                </c:pt>
                <c:pt idx="994" formatCode="0.00%">
                  <c:v>-3.2910839889853216E-2</c:v>
                </c:pt>
                <c:pt idx="995" formatCode="0.00%">
                  <c:v>-3.7051172115989295E-2</c:v>
                </c:pt>
                <c:pt idx="996" formatCode="0.00%">
                  <c:v>-4.4102458514990617E-2</c:v>
                </c:pt>
                <c:pt idx="997" formatCode="0.00%">
                  <c:v>-5.0628559575664589E-2</c:v>
                </c:pt>
                <c:pt idx="998" formatCode="0.00%">
                  <c:v>-5.7529740954528119E-2</c:v>
                </c:pt>
                <c:pt idx="999" formatCode="0.00%">
                  <c:v>-6.714216486230673E-2</c:v>
                </c:pt>
                <c:pt idx="1000" formatCode="0.00%">
                  <c:v>-7.5475128828397908E-2</c:v>
                </c:pt>
                <c:pt idx="1001" formatCode="0.00%">
                  <c:v>-8.4435462386721172E-2</c:v>
                </c:pt>
                <c:pt idx="1002" formatCode="0.00%">
                  <c:v>-9.2529741141438193E-2</c:v>
                </c:pt>
                <c:pt idx="1003" formatCode="0.00%">
                  <c:v>-9.9975119586951933E-2</c:v>
                </c:pt>
                <c:pt idx="1004" formatCode="0.00%">
                  <c:v>-0.10746793298637736</c:v>
                </c:pt>
                <c:pt idx="1005" formatCode="0.00%">
                  <c:v>-0.11413728841583526</c:v>
                </c:pt>
                <c:pt idx="1006" formatCode="0.00%">
                  <c:v>-0.12115718922204277</c:v>
                </c:pt>
                <c:pt idx="1007" formatCode="0.00%">
                  <c:v>-0.12829701831467466</c:v>
                </c:pt>
                <c:pt idx="1008" formatCode="0.00%">
                  <c:v>-0.13432007434053883</c:v>
                </c:pt>
                <c:pt idx="1009" formatCode="0.00%">
                  <c:v>-0.1413348543985804</c:v>
                </c:pt>
                <c:pt idx="1010" formatCode="0.00%">
                  <c:v>-0.14718551311483496</c:v>
                </c:pt>
                <c:pt idx="1011" formatCode="0.00%">
                  <c:v>-0.15157983263138652</c:v>
                </c:pt>
                <c:pt idx="1012" formatCode="0.00%">
                  <c:v>-0.15495179660920688</c:v>
                </c:pt>
                <c:pt idx="1013" formatCode="0.00%">
                  <c:v>-0.15927608907102353</c:v>
                </c:pt>
                <c:pt idx="1014" formatCode="0.00%">
                  <c:v>-0.16432649385944209</c:v>
                </c:pt>
                <c:pt idx="1015" formatCode="0.00%">
                  <c:v>-0.16878680379026645</c:v>
                </c:pt>
                <c:pt idx="1016" formatCode="0.00%">
                  <c:v>-0.17284599854081228</c:v>
                </c:pt>
                <c:pt idx="1017" formatCode="0.00%">
                  <c:v>-0.17694139047038426</c:v>
                </c:pt>
                <c:pt idx="1018" formatCode="0.00%">
                  <c:v>-0.18122037330766683</c:v>
                </c:pt>
                <c:pt idx="1019" formatCode="0.00%">
                  <c:v>-0.18542455327821672</c:v>
                </c:pt>
                <c:pt idx="1020" formatCode="0.00%">
                  <c:v>-0.18916492829618903</c:v>
                </c:pt>
                <c:pt idx="1021" formatCode="0.00%">
                  <c:v>-0.19342427156369291</c:v>
                </c:pt>
                <c:pt idx="1022" formatCode="0.00%">
                  <c:v>-0.19805265712436537</c:v>
                </c:pt>
                <c:pt idx="1023" formatCode="0.00%">
                  <c:v>-0.20259721843558409</c:v>
                </c:pt>
                <c:pt idx="1024" formatCode="0.00%">
                  <c:v>-0.20647520569450228</c:v>
                </c:pt>
                <c:pt idx="1025" formatCode="0.00%">
                  <c:v>-0.21010800455033563</c:v>
                </c:pt>
                <c:pt idx="1026" formatCode="0.00%">
                  <c:v>-0.21309170222049179</c:v>
                </c:pt>
                <c:pt idx="1027" formatCode="0.00%">
                  <c:v>-0.21587041957924036</c:v>
                </c:pt>
                <c:pt idx="1028" formatCode="0.00%">
                  <c:v>-0.2189464481830955</c:v>
                </c:pt>
                <c:pt idx="1029" formatCode="0.00%">
                  <c:v>-0.22138100369016711</c:v>
                </c:pt>
                <c:pt idx="1030" formatCode="0.00%">
                  <c:v>-0.22302336720792759</c:v>
                </c:pt>
                <c:pt idx="1031" formatCode="0.00%">
                  <c:v>-0.22462681233190163</c:v>
                </c:pt>
                <c:pt idx="1032" formatCode="0.00%">
                  <c:v>-0.22625058546764576</c:v>
                </c:pt>
                <c:pt idx="1033" formatCode="0.00%">
                  <c:v>-0.22726399977261036</c:v>
                </c:pt>
                <c:pt idx="1034" formatCode="0.00%">
                  <c:v>-0.22792773989288417</c:v>
                </c:pt>
                <c:pt idx="1035" formatCode="0.00%">
                  <c:v>-0.22873297112581581</c:v>
                </c:pt>
                <c:pt idx="1036" formatCode="0.00%">
                  <c:v>-0.23012516897497548</c:v>
                </c:pt>
                <c:pt idx="1037" formatCode="0.00%">
                  <c:v>-0.23054449300641922</c:v>
                </c:pt>
                <c:pt idx="1038" formatCode="0.00%">
                  <c:v>-0.23065911372513426</c:v>
                </c:pt>
                <c:pt idx="1039" formatCode="0.00%">
                  <c:v>-0.23064981894353243</c:v>
                </c:pt>
                <c:pt idx="1040" formatCode="0.00%">
                  <c:v>-0.23007728174327591</c:v>
                </c:pt>
                <c:pt idx="1041" formatCode="0.00%">
                  <c:v>-0.2299008315367681</c:v>
                </c:pt>
                <c:pt idx="1042" formatCode="0.00%">
                  <c:v>-0.23054428229515911</c:v>
                </c:pt>
                <c:pt idx="1043" formatCode="0.00%">
                  <c:v>-0.23092208251443325</c:v>
                </c:pt>
                <c:pt idx="1044" formatCode="0.00%">
                  <c:v>-0.23185781937883465</c:v>
                </c:pt>
                <c:pt idx="1045" formatCode="0.00%">
                  <c:v>-0.23274626095030182</c:v>
                </c:pt>
                <c:pt idx="1046" formatCode="0.00%">
                  <c:v>-0.23363076869561517</c:v>
                </c:pt>
                <c:pt idx="1047" formatCode="0.00%">
                  <c:v>-0.23445702643930733</c:v>
                </c:pt>
                <c:pt idx="1048" formatCode="0.00%">
                  <c:v>-0.235765647111707</c:v>
                </c:pt>
                <c:pt idx="1049" formatCode="0.00%">
                  <c:v>-0.23927276094083427</c:v>
                </c:pt>
                <c:pt idx="1050" formatCode="0.00%">
                  <c:v>-0.24328237867055424</c:v>
                </c:pt>
                <c:pt idx="1051" formatCode="0.00%">
                  <c:v>-0.24731805835384868</c:v>
                </c:pt>
                <c:pt idx="1052" formatCode="0.00%">
                  <c:v>-0.25068080843100748</c:v>
                </c:pt>
                <c:pt idx="1053" formatCode="0.00%">
                  <c:v>-0.25266860188451667</c:v>
                </c:pt>
                <c:pt idx="1054" formatCode="0.00%">
                  <c:v>-0.25456471719912299</c:v>
                </c:pt>
                <c:pt idx="1055" formatCode="0.00%">
                  <c:v>-0.2571254292048667</c:v>
                </c:pt>
                <c:pt idx="1056" formatCode="0.00%">
                  <c:v>-0.25936663313946218</c:v>
                </c:pt>
                <c:pt idx="1057" formatCode="0.00%">
                  <c:v>-0.2617641598585867</c:v>
                </c:pt>
                <c:pt idx="1058" formatCode="0.00%">
                  <c:v>-0.26381513340405738</c:v>
                </c:pt>
                <c:pt idx="1059" formatCode="0.00%">
                  <c:v>-0.26504120326595082</c:v>
                </c:pt>
                <c:pt idx="1060" formatCode="0.00%">
                  <c:v>-0.26562606397508481</c:v>
                </c:pt>
                <c:pt idx="1061" formatCode="0.00%">
                  <c:v>-0.26571330891678946</c:v>
                </c:pt>
                <c:pt idx="1062" formatCode="0.00%">
                  <c:v>-0.26589030115915313</c:v>
                </c:pt>
                <c:pt idx="1063" formatCode="0.00%">
                  <c:v>-0.26654773040166579</c:v>
                </c:pt>
                <c:pt idx="1064" formatCode="0.00%">
                  <c:v>-0.26617878088700664</c:v>
                </c:pt>
                <c:pt idx="1065" formatCode="0.00%">
                  <c:v>-0.26591816017797765</c:v>
                </c:pt>
                <c:pt idx="1066" formatCode="0.00%">
                  <c:v>-0.26560164996993496</c:v>
                </c:pt>
                <c:pt idx="1067" formatCode="0.00%">
                  <c:v>-0.26501424598790846</c:v>
                </c:pt>
                <c:pt idx="1068" formatCode="0.00%">
                  <c:v>-0.26347450127285654</c:v>
                </c:pt>
                <c:pt idx="1069" formatCode="0.00%">
                  <c:v>-0.26296943700623154</c:v>
                </c:pt>
                <c:pt idx="1070" formatCode="0.00%">
                  <c:v>-0.26237826630969319</c:v>
                </c:pt>
                <c:pt idx="1071" formatCode="0.00%">
                  <c:v>-0.26136757455955562</c:v>
                </c:pt>
                <c:pt idx="1072" formatCode="0.00%">
                  <c:v>-0.26038018600895052</c:v>
                </c:pt>
                <c:pt idx="1073" formatCode="0.00%">
                  <c:v>-0.25989290999205883</c:v>
                </c:pt>
                <c:pt idx="1074" formatCode="0.00%">
                  <c:v>-0.25923657972664882</c:v>
                </c:pt>
                <c:pt idx="1075" formatCode="0.00%">
                  <c:v>-0.25897069810899775</c:v>
                </c:pt>
                <c:pt idx="1076" formatCode="0.00%">
                  <c:v>-0.26033835785588966</c:v>
                </c:pt>
                <c:pt idx="1077" formatCode="0.00%">
                  <c:v>-0.26298202840209228</c:v>
                </c:pt>
                <c:pt idx="1078" formatCode="0.00%">
                  <c:v>-0.26536831914186987</c:v>
                </c:pt>
                <c:pt idx="1079" formatCode="0.00%">
                  <c:v>-0.2684313513832407</c:v>
                </c:pt>
                <c:pt idx="1080" formatCode="0.00%">
                  <c:v>-0.270953283473784</c:v>
                </c:pt>
                <c:pt idx="1081" formatCode="0.00%">
                  <c:v>-0.27254446095084317</c:v>
                </c:pt>
                <c:pt idx="1082" formatCode="0.00%">
                  <c:v>-0.27355185042189023</c:v>
                </c:pt>
                <c:pt idx="1083" formatCode="0.00%">
                  <c:v>-0.27456956925907217</c:v>
                </c:pt>
                <c:pt idx="1084" formatCode="0.00%">
                  <c:v>-0.27621989829667593</c:v>
                </c:pt>
                <c:pt idx="1085" formatCode="0.00%">
                  <c:v>-0.27738628470483029</c:v>
                </c:pt>
                <c:pt idx="1086" formatCode="0.00%">
                  <c:v>-0.27856610066209642</c:v>
                </c:pt>
                <c:pt idx="1087" formatCode="0.00%">
                  <c:v>-0.27876237390814795</c:v>
                </c:pt>
                <c:pt idx="1088" formatCode="0.00%">
                  <c:v>-0.27927767884469679</c:v>
                </c:pt>
                <c:pt idx="1089" formatCode="0.00%">
                  <c:v>-0.28031374544110366</c:v>
                </c:pt>
                <c:pt idx="1090" formatCode="0.00%">
                  <c:v>-0.28159540108312853</c:v>
                </c:pt>
                <c:pt idx="1091" formatCode="0.00%">
                  <c:v>-0.28233953343644913</c:v>
                </c:pt>
                <c:pt idx="1092" formatCode="0.00%">
                  <c:v>-0.28228670234104958</c:v>
                </c:pt>
                <c:pt idx="1093" formatCode="0.00%">
                  <c:v>-0.28223577261891086</c:v>
                </c:pt>
                <c:pt idx="1094" formatCode="0.00%">
                  <c:v>-0.28230630141303814</c:v>
                </c:pt>
                <c:pt idx="1095" formatCode="0.00%">
                  <c:v>-0.28136923845870343</c:v>
                </c:pt>
                <c:pt idx="1096" formatCode="0.00%">
                  <c:v>-0.27955849884065509</c:v>
                </c:pt>
                <c:pt idx="1097" formatCode="0.00%">
                  <c:v>-0.27691475321820802</c:v>
                </c:pt>
                <c:pt idx="1098" formatCode="0.00%">
                  <c:v>-0.27525113244111055</c:v>
                </c:pt>
                <c:pt idx="1099" formatCode="0.00%">
                  <c:v>-0.27381382078218652</c:v>
                </c:pt>
                <c:pt idx="1100" formatCode="0.00%">
                  <c:v>-0.27261328263479812</c:v>
                </c:pt>
                <c:pt idx="1101" formatCode="0.00%">
                  <c:v>-0.27079862803985566</c:v>
                </c:pt>
                <c:pt idx="1102" formatCode="0.00%">
                  <c:v>-0.26999649948127136</c:v>
                </c:pt>
                <c:pt idx="1103" formatCode="0.00%">
                  <c:v>-0.27013128419195342</c:v>
                </c:pt>
                <c:pt idx="1104" formatCode="0.00%">
                  <c:v>-0.27027156546863973</c:v>
                </c:pt>
                <c:pt idx="1105" formatCode="0.00%">
                  <c:v>-0.26951187952569955</c:v>
                </c:pt>
                <c:pt idx="1106" formatCode="0.00%">
                  <c:v>-0.26889449159785928</c:v>
                </c:pt>
                <c:pt idx="1107" formatCode="0.00%">
                  <c:v>-0.26968966533546546</c:v>
                </c:pt>
                <c:pt idx="1108" formatCode="0.00%">
                  <c:v>-0.27143914721615492</c:v>
                </c:pt>
                <c:pt idx="1109" formatCode="0.00%">
                  <c:v>-0.27451846078285425</c:v>
                </c:pt>
                <c:pt idx="1110" formatCode="0.00%">
                  <c:v>-0.27597301002930064</c:v>
                </c:pt>
                <c:pt idx="1111" formatCode="0.00%">
                  <c:v>-0.27763128057773934</c:v>
                </c:pt>
                <c:pt idx="1112" formatCode="0.00%">
                  <c:v>-0.27922890862306793</c:v>
                </c:pt>
                <c:pt idx="1113" formatCode="0.00%">
                  <c:v>-0.2815365730746876</c:v>
                </c:pt>
                <c:pt idx="1114" formatCode="0.00%">
                  <c:v>-0.28276004741033456</c:v>
                </c:pt>
                <c:pt idx="1115" formatCode="0.00%">
                  <c:v>-0.28413290260701951</c:v>
                </c:pt>
                <c:pt idx="1116" formatCode="0.00%">
                  <c:v>-0.28539608459829413</c:v>
                </c:pt>
                <c:pt idx="1117" formatCode="0.00%">
                  <c:v>-0.28713653827936025</c:v>
                </c:pt>
                <c:pt idx="1118" formatCode="0.00%">
                  <c:v>-0.2888119663985288</c:v>
                </c:pt>
                <c:pt idx="1119" formatCode="0.00%">
                  <c:v>-0.28990679817241238</c:v>
                </c:pt>
                <c:pt idx="1120" formatCode="0.00%">
                  <c:v>-0.29115952760461239</c:v>
                </c:pt>
                <c:pt idx="1121" formatCode="0.00%">
                  <c:v>-0.29265920006419865</c:v>
                </c:pt>
                <c:pt idx="1122" formatCode="0.00%">
                  <c:v>-0.29476252877745202</c:v>
                </c:pt>
                <c:pt idx="1123" formatCode="0.00%">
                  <c:v>-0.2962526383905566</c:v>
                </c:pt>
                <c:pt idx="1124" formatCode="0.00%">
                  <c:v>-0.30030901082769079</c:v>
                </c:pt>
                <c:pt idx="1125" formatCode="0.00%">
                  <c:v>-0.30446199006043007</c:v>
                </c:pt>
                <c:pt idx="1126" formatCode="0.00%">
                  <c:v>-0.30875159687572529</c:v>
                </c:pt>
                <c:pt idx="1127" formatCode="0.00%">
                  <c:v>-0.31270178787163783</c:v>
                </c:pt>
                <c:pt idx="1128" formatCode="0.00%">
                  <c:v>-0.31684901259683007</c:v>
                </c:pt>
                <c:pt idx="1129" formatCode="0.00%">
                  <c:v>-0.31951058927542175</c:v>
                </c:pt>
                <c:pt idx="1130" formatCode="0.00%">
                  <c:v>-0.32085301564788271</c:v>
                </c:pt>
                <c:pt idx="1131" formatCode="0.00%">
                  <c:v>-0.32248283532780353</c:v>
                </c:pt>
                <c:pt idx="1132" formatCode="0.00%">
                  <c:v>-0.32386379337890037</c:v>
                </c:pt>
                <c:pt idx="1133" formatCode="0.00%">
                  <c:v>-0.32429301190693205</c:v>
                </c:pt>
                <c:pt idx="1134" formatCode="0.00%">
                  <c:v>-0.32457364561803559</c:v>
                </c:pt>
                <c:pt idx="1135" formatCode="0.00%">
                  <c:v>-0.32548894551362084</c:v>
                </c:pt>
                <c:pt idx="1136" formatCode="0.00%">
                  <c:v>-0.3261498770203668</c:v>
                </c:pt>
                <c:pt idx="1137" formatCode="0.00%">
                  <c:v>-0.32722475734741763</c:v>
                </c:pt>
                <c:pt idx="1138" formatCode="0.00%">
                  <c:v>-0.32789851022528693</c:v>
                </c:pt>
                <c:pt idx="1139" formatCode="0.00%">
                  <c:v>-0.32845228579860297</c:v>
                </c:pt>
                <c:pt idx="1140" formatCode="0.00%">
                  <c:v>-0.32864353452303963</c:v>
                </c:pt>
                <c:pt idx="1141" formatCode="0.00%">
                  <c:v>-0.32814596397622242</c:v>
                </c:pt>
                <c:pt idx="1142" formatCode="0.00%">
                  <c:v>-0.32775456732509689</c:v>
                </c:pt>
                <c:pt idx="1143" formatCode="0.00%">
                  <c:v>-0.32722837335295074</c:v>
                </c:pt>
                <c:pt idx="1144" formatCode="0.00%">
                  <c:v>-0.32598973069248605</c:v>
                </c:pt>
                <c:pt idx="1145" formatCode="0.00%">
                  <c:v>-0.32527128250113391</c:v>
                </c:pt>
                <c:pt idx="1146" formatCode="0.00%">
                  <c:v>-0.32473943508602399</c:v>
                </c:pt>
                <c:pt idx="1147" formatCode="0.00%">
                  <c:v>-0.32233229611087</c:v>
                </c:pt>
                <c:pt idx="1148" formatCode="0.00%">
                  <c:v>-0.31985160564545767</c:v>
                </c:pt>
                <c:pt idx="1149" formatCode="0.00%">
                  <c:v>-0.31748767066237327</c:v>
                </c:pt>
                <c:pt idx="1150" formatCode="0.00%">
                  <c:v>-0.31541279151798396</c:v>
                </c:pt>
                <c:pt idx="1151" formatCode="0.00%">
                  <c:v>-0.31382694581640935</c:v>
                </c:pt>
                <c:pt idx="1152" formatCode="0.00%">
                  <c:v>-0.31317665387056171</c:v>
                </c:pt>
                <c:pt idx="1153" formatCode="0.00%">
                  <c:v>-0.31289561064661231</c:v>
                </c:pt>
                <c:pt idx="1154" formatCode="0.00%">
                  <c:v>-0.31338008904508752</c:v>
                </c:pt>
                <c:pt idx="1155" formatCode="0.00%">
                  <c:v>-0.31384380537298562</c:v>
                </c:pt>
                <c:pt idx="1156" formatCode="0.00%">
                  <c:v>-0.31456085925311406</c:v>
                </c:pt>
                <c:pt idx="1157" formatCode="0.00%">
                  <c:v>-0.31512312086211247</c:v>
                </c:pt>
                <c:pt idx="1158" formatCode="0.00%">
                  <c:v>-0.31584081962671096</c:v>
                </c:pt>
                <c:pt idx="1159" formatCode="0.00%">
                  <c:v>-0.31937973376227846</c:v>
                </c:pt>
                <c:pt idx="1160" formatCode="0.00%">
                  <c:v>-0.32165924265086554</c:v>
                </c:pt>
                <c:pt idx="1161" formatCode="0.00%">
                  <c:v>-0.32264378347812095</c:v>
                </c:pt>
                <c:pt idx="1162" formatCode="0.00%">
                  <c:v>-0.32344717168299986</c:v>
                </c:pt>
                <c:pt idx="1163" formatCode="0.00%">
                  <c:v>-0.32426103987364685</c:v>
                </c:pt>
                <c:pt idx="1164" formatCode="0.00%">
                  <c:v>-0.32424424671006968</c:v>
                </c:pt>
                <c:pt idx="1165" formatCode="0.00%">
                  <c:v>-0.32417474825655435</c:v>
                </c:pt>
                <c:pt idx="1166" formatCode="0.00%">
                  <c:v>-0.3224788855069588</c:v>
                </c:pt>
                <c:pt idx="1167" formatCode="0.00%">
                  <c:v>-0.32244202530216337</c:v>
                </c:pt>
                <c:pt idx="1168" formatCode="0.00%">
                  <c:v>-0.32312079997240251</c:v>
                </c:pt>
                <c:pt idx="1169" formatCode="0.00%">
                  <c:v>-0.32437946104908477</c:v>
                </c:pt>
                <c:pt idx="1170" formatCode="0.00%">
                  <c:v>-0.32508283185074094</c:v>
                </c:pt>
                <c:pt idx="1171" formatCode="0.00%">
                  <c:v>-0.32616703602472175</c:v>
                </c:pt>
                <c:pt idx="1172" formatCode="0.00%">
                  <c:v>-0.32707357117995117</c:v>
                </c:pt>
                <c:pt idx="1173" formatCode="0.00%">
                  <c:v>-0.32860329680596667</c:v>
                </c:pt>
                <c:pt idx="1174" formatCode="0.00%">
                  <c:v>-0.33089005023460072</c:v>
                </c:pt>
                <c:pt idx="1175" formatCode="0.00%">
                  <c:v>-0.33196112924866783</c:v>
                </c:pt>
                <c:pt idx="1176" formatCode="0.00%">
                  <c:v>-0.33288855820324548</c:v>
                </c:pt>
                <c:pt idx="1177" formatCode="0.00%">
                  <c:v>-0.33375071099884446</c:v>
                </c:pt>
                <c:pt idx="1178" formatCode="0.00%">
                  <c:v>-0.33569234484413257</c:v>
                </c:pt>
                <c:pt idx="1179" formatCode="0.00%">
                  <c:v>-0.3360291819620902</c:v>
                </c:pt>
                <c:pt idx="1180" formatCode="0.00%">
                  <c:v>-0.33595760058603008</c:v>
                </c:pt>
                <c:pt idx="1181" formatCode="0.00%">
                  <c:v>-0.33470644414688455</c:v>
                </c:pt>
                <c:pt idx="1182" formatCode="0.00%">
                  <c:v>-0.33306380325516782</c:v>
                </c:pt>
                <c:pt idx="1183" formatCode="0.00%">
                  <c:v>-0.33003583848462525</c:v>
                </c:pt>
                <c:pt idx="1184" formatCode="0.00%">
                  <c:v>-0.32734277555283253</c:v>
                </c:pt>
                <c:pt idx="1185" formatCode="0.00%">
                  <c:v>-0.32541301727118244</c:v>
                </c:pt>
                <c:pt idx="1186" formatCode="0.00%">
                  <c:v>-0.32225667192538721</c:v>
                </c:pt>
                <c:pt idx="1187" formatCode="0.00%">
                  <c:v>-0.31902130547073604</c:v>
                </c:pt>
                <c:pt idx="1188" formatCode="0.00%">
                  <c:v>-0.31496397460365666</c:v>
                </c:pt>
                <c:pt idx="1189" formatCode="0.00%">
                  <c:v>-0.31242883271016586</c:v>
                </c:pt>
                <c:pt idx="1190" formatCode="0.00%">
                  <c:v>-0.30953703394012455</c:v>
                </c:pt>
                <c:pt idx="1191" formatCode="0.00%">
                  <c:v>-0.30530100506646707</c:v>
                </c:pt>
                <c:pt idx="1192" formatCode="0.00%">
                  <c:v>-0.30015132969228886</c:v>
                </c:pt>
                <c:pt idx="1193" formatCode="0.00%">
                  <c:v>-0.29663958609186503</c:v>
                </c:pt>
                <c:pt idx="1194" formatCode="0.00%">
                  <c:v>-0.29422920806044983</c:v>
                </c:pt>
                <c:pt idx="1195" formatCode="0.00%">
                  <c:v>-0.29160523206090616</c:v>
                </c:pt>
                <c:pt idx="1196" formatCode="0.00%">
                  <c:v>-0.29026667227390379</c:v>
                </c:pt>
                <c:pt idx="1197" formatCode="0.00%">
                  <c:v>-0.28796436510447898</c:v>
                </c:pt>
                <c:pt idx="1198" formatCode="0.00%">
                  <c:v>-0.28746809605410761</c:v>
                </c:pt>
                <c:pt idx="1199" formatCode="0.00%">
                  <c:v>-0.28818532353629556</c:v>
                </c:pt>
                <c:pt idx="1200" formatCode="0.00%">
                  <c:v>-0.29011245442791722</c:v>
                </c:pt>
                <c:pt idx="1201" formatCode="0.00%">
                  <c:v>-0.29107287436521145</c:v>
                </c:pt>
                <c:pt idx="1202" formatCode="0.00%">
                  <c:v>-0.29299946833920043</c:v>
                </c:pt>
                <c:pt idx="1203" formatCode="0.00%">
                  <c:v>-0.29583688961123134</c:v>
                </c:pt>
                <c:pt idx="1204" formatCode="0.00%">
                  <c:v>-0.29889861343462742</c:v>
                </c:pt>
                <c:pt idx="1205" formatCode="0.00%">
                  <c:v>-0.30121094186225761</c:v>
                </c:pt>
                <c:pt idx="1206" formatCode="0.00%">
                  <c:v>-0.30246939795083716</c:v>
                </c:pt>
                <c:pt idx="1207" formatCode="0.00%">
                  <c:v>-0.30440606344971344</c:v>
                </c:pt>
                <c:pt idx="1208" formatCode="0.00%">
                  <c:v>-0.30619718808555274</c:v>
                </c:pt>
                <c:pt idx="1209" formatCode="0.00%">
                  <c:v>-0.30855286260566828</c:v>
                </c:pt>
                <c:pt idx="1210" formatCode="0.00%">
                  <c:v>-0.30922197786622907</c:v>
                </c:pt>
                <c:pt idx="1211" formatCode="0.00%">
                  <c:v>-0.31032978242157361</c:v>
                </c:pt>
                <c:pt idx="1212" formatCode="0.00%">
                  <c:v>-0.31118370270108386</c:v>
                </c:pt>
                <c:pt idx="1213" formatCode="0.00%">
                  <c:v>-0.31195191766926023</c:v>
                </c:pt>
                <c:pt idx="1214" formatCode="0.00%">
                  <c:v>-0.31189893054753404</c:v>
                </c:pt>
                <c:pt idx="1215" formatCode="0.00%">
                  <c:v>-0.31246729248908811</c:v>
                </c:pt>
                <c:pt idx="1216" formatCode="0.00%">
                  <c:v>-0.31418836116023641</c:v>
                </c:pt>
                <c:pt idx="1217" formatCode="0.00%">
                  <c:v>-0.31594895805047751</c:v>
                </c:pt>
                <c:pt idx="1218" formatCode="0.00%">
                  <c:v>-0.31839451434577448</c:v>
                </c:pt>
                <c:pt idx="1219" formatCode="0.00%">
                  <c:v>-0.31999826195674241</c:v>
                </c:pt>
                <c:pt idx="1220" formatCode="0.00%">
                  <c:v>-0.32112035632980318</c:v>
                </c:pt>
                <c:pt idx="1221" formatCode="0.00%">
                  <c:v>-0.32198389973005948</c:v>
                </c:pt>
                <c:pt idx="1222" formatCode="0.00%">
                  <c:v>-0.32377148531937761</c:v>
                </c:pt>
                <c:pt idx="1223" formatCode="0.00%">
                  <c:v>-0.32459393841437467</c:v>
                </c:pt>
                <c:pt idx="1224" formatCode="0.00%">
                  <c:v>-0.32530580275609688</c:v>
                </c:pt>
                <c:pt idx="1225" formatCode="0.00%">
                  <c:v>-0.32617003199344963</c:v>
                </c:pt>
                <c:pt idx="1226" formatCode="0.00%">
                  <c:v>-0.32735459426297642</c:v>
                </c:pt>
                <c:pt idx="1227" formatCode="0.00%">
                  <c:v>-0.32732575269306263</c:v>
                </c:pt>
                <c:pt idx="1228" formatCode="0.00%">
                  <c:v>-0.32737944397084218</c:v>
                </c:pt>
                <c:pt idx="1229" formatCode="0.00%">
                  <c:v>-0.32802128446861667</c:v>
                </c:pt>
                <c:pt idx="1230" formatCode="0.00%">
                  <c:v>-0.32767460726941366</c:v>
                </c:pt>
                <c:pt idx="1231" formatCode="0.00%">
                  <c:v>-0.32678442462443857</c:v>
                </c:pt>
                <c:pt idx="1232" formatCode="0.00%">
                  <c:v>-0.32653448885759817</c:v>
                </c:pt>
                <c:pt idx="1233" formatCode="0.00%">
                  <c:v>-0.32602223899589511</c:v>
                </c:pt>
                <c:pt idx="1234" formatCode="0.00%">
                  <c:v>-0.32475525782295811</c:v>
                </c:pt>
                <c:pt idx="1235" formatCode="0.00%">
                  <c:v>-0.32383178741120944</c:v>
                </c:pt>
                <c:pt idx="1236" formatCode="0.00%">
                  <c:v>-0.32313125013787336</c:v>
                </c:pt>
                <c:pt idx="1237" formatCode="0.00%">
                  <c:v>-0.32274830249412345</c:v>
                </c:pt>
                <c:pt idx="1238" formatCode="0.00%">
                  <c:v>-0.3219217349349458</c:v>
                </c:pt>
                <c:pt idx="1239" formatCode="0.00%">
                  <c:v>-0.32102902057939564</c:v>
                </c:pt>
                <c:pt idx="1240" formatCode="0.00%">
                  <c:v>-0.31944488175992658</c:v>
                </c:pt>
                <c:pt idx="1241" formatCode="0.00%">
                  <c:v>-0.31687519363405514</c:v>
                </c:pt>
                <c:pt idx="1242" formatCode="0.00%">
                  <c:v>-0.31490674878722058</c:v>
                </c:pt>
                <c:pt idx="1243" formatCode="0.00%">
                  <c:v>-0.31430598457860515</c:v>
                </c:pt>
                <c:pt idx="1244" formatCode="0.00%">
                  <c:v>-0.31233187665869822</c:v>
                </c:pt>
                <c:pt idx="1245" formatCode="0.00%">
                  <c:v>-0.31084819969560251</c:v>
                </c:pt>
                <c:pt idx="1246" formatCode="0.00%">
                  <c:v>-0.31129095864917089</c:v>
                </c:pt>
                <c:pt idx="1247" formatCode="0.00%">
                  <c:v>-0.31068975627001805</c:v>
                </c:pt>
                <c:pt idx="1248" formatCode="0.00%">
                  <c:v>-0.30932769527086579</c:v>
                </c:pt>
                <c:pt idx="1249" formatCode="0.00%">
                  <c:v>-0.30738165232163739</c:v>
                </c:pt>
                <c:pt idx="1250" formatCode="0.00%">
                  <c:v>-0.30496412447664645</c:v>
                </c:pt>
                <c:pt idx="1251" formatCode="0.00%">
                  <c:v>-0.30297871569474633</c:v>
                </c:pt>
                <c:pt idx="1252" formatCode="0.00%">
                  <c:v>-0.30091998442680445</c:v>
                </c:pt>
                <c:pt idx="1253" formatCode="0.00%">
                  <c:v>-0.29985775162554817</c:v>
                </c:pt>
                <c:pt idx="1254" formatCode="0.00%">
                  <c:v>-0.29849473688777917</c:v>
                </c:pt>
                <c:pt idx="1255" formatCode="0.00%">
                  <c:v>-0.29674276708178471</c:v>
                </c:pt>
                <c:pt idx="1256" formatCode="0.00%">
                  <c:v>-0.29442778988126517</c:v>
                </c:pt>
                <c:pt idx="1257" formatCode="0.00%">
                  <c:v>-0.29211658302525267</c:v>
                </c:pt>
                <c:pt idx="1258" formatCode="0.00%">
                  <c:v>-0.28805425523224226</c:v>
                </c:pt>
                <c:pt idx="1259" formatCode="0.00%">
                  <c:v>-0.28482666975851845</c:v>
                </c:pt>
                <c:pt idx="1260" formatCode="0.00%">
                  <c:v>-0.2819035893471824</c:v>
                </c:pt>
                <c:pt idx="1261" formatCode="0.00%">
                  <c:v>-0.2787325248159378</c:v>
                </c:pt>
                <c:pt idx="1262" formatCode="0.00%">
                  <c:v>-0.27624621138548833</c:v>
                </c:pt>
                <c:pt idx="1263" formatCode="0.00%">
                  <c:v>-0.27410743459520426</c:v>
                </c:pt>
                <c:pt idx="1264" formatCode="0.00%">
                  <c:v>-0.27197516544623968</c:v>
                </c:pt>
                <c:pt idx="1265" formatCode="0.00%">
                  <c:v>-0.26902796701304865</c:v>
                </c:pt>
                <c:pt idx="1266" formatCode="0.00%">
                  <c:v>-0.26613285962555888</c:v>
                </c:pt>
                <c:pt idx="1267" formatCode="0.00%">
                  <c:v>-0.26361809801899527</c:v>
                </c:pt>
                <c:pt idx="1268" formatCode="0.00%">
                  <c:v>-0.26197986203121137</c:v>
                </c:pt>
                <c:pt idx="1269" formatCode="0.00%">
                  <c:v>-0.25989279674480859</c:v>
                </c:pt>
                <c:pt idx="1270" formatCode="0.00%">
                  <c:v>-0.25844036545154725</c:v>
                </c:pt>
                <c:pt idx="1271" formatCode="0.00%">
                  <c:v>-0.25736161153507597</c:v>
                </c:pt>
                <c:pt idx="1272" formatCode="0.00%">
                  <c:v>-0.25576605326292823</c:v>
                </c:pt>
                <c:pt idx="1273" formatCode="0.00%">
                  <c:v>-0.25418896243146427</c:v>
                </c:pt>
                <c:pt idx="1274" formatCode="0.00%">
                  <c:v>-0.25260398501973824</c:v>
                </c:pt>
                <c:pt idx="1275" formatCode="0.00%">
                  <c:v>-0.25072408613875463</c:v>
                </c:pt>
                <c:pt idx="1276" formatCode="0.00%">
                  <c:v>-0.24931931338944091</c:v>
                </c:pt>
                <c:pt idx="1277" formatCode="0.00%">
                  <c:v>-0.24823735711706352</c:v>
                </c:pt>
                <c:pt idx="1278" formatCode="0.00%">
                  <c:v>-0.24711728264259702</c:v>
                </c:pt>
                <c:pt idx="1279" formatCode="0.00%">
                  <c:v>-0.24523996907735068</c:v>
                </c:pt>
                <c:pt idx="1280" formatCode="0.00%">
                  <c:v>-0.24424514211557435</c:v>
                </c:pt>
                <c:pt idx="1281" formatCode="0.00%">
                  <c:v>-0.24304954139812152</c:v>
                </c:pt>
                <c:pt idx="1282" formatCode="0.00%">
                  <c:v>-0.24126207244449094</c:v>
                </c:pt>
                <c:pt idx="1283" formatCode="0.00%">
                  <c:v>-0.23967768500076769</c:v>
                </c:pt>
                <c:pt idx="1284" formatCode="0.00%">
                  <c:v>-0.238285570320522</c:v>
                </c:pt>
                <c:pt idx="1285" formatCode="0.00%">
                  <c:v>-0.23700712290030035</c:v>
                </c:pt>
                <c:pt idx="1286" formatCode="0.00%">
                  <c:v>-0.23543743175598408</c:v>
                </c:pt>
                <c:pt idx="1287" formatCode="0.00%">
                  <c:v>-0.23348863347167981</c:v>
                </c:pt>
                <c:pt idx="1288" formatCode="0.00%">
                  <c:v>-0.23171351029565634</c:v>
                </c:pt>
                <c:pt idx="1289" formatCode="0.00%">
                  <c:v>-0.22958693296150912</c:v>
                </c:pt>
                <c:pt idx="1290" formatCode="0.00%">
                  <c:v>-0.22805282832151752</c:v>
                </c:pt>
                <c:pt idx="1291" formatCode="0.00%">
                  <c:v>-0.22651797797161088</c:v>
                </c:pt>
                <c:pt idx="1292" formatCode="0.00%">
                  <c:v>-0.22458088427221656</c:v>
                </c:pt>
                <c:pt idx="1293" formatCode="0.00%">
                  <c:v>-0.22304808040468083</c:v>
                </c:pt>
                <c:pt idx="1294" formatCode="0.00%">
                  <c:v>-0.22090654278497079</c:v>
                </c:pt>
                <c:pt idx="1295" formatCode="0.00%">
                  <c:v>-0.21810924194485048</c:v>
                </c:pt>
                <c:pt idx="1296" formatCode="0.00%">
                  <c:v>-0.21643811171150507</c:v>
                </c:pt>
                <c:pt idx="1297" formatCode="0.00%">
                  <c:v>-0.21473230560179246</c:v>
                </c:pt>
                <c:pt idx="1298" formatCode="0.00%">
                  <c:v>-0.21327186197028503</c:v>
                </c:pt>
                <c:pt idx="1299" formatCode="0.00%">
                  <c:v>-0.21209794311115349</c:v>
                </c:pt>
                <c:pt idx="1300" formatCode="0.00%">
                  <c:v>-0.2111977392735328</c:v>
                </c:pt>
                <c:pt idx="1301" formatCode="0.00%">
                  <c:v>-0.21095956732132215</c:v>
                </c:pt>
                <c:pt idx="1302" formatCode="0.00%">
                  <c:v>-0.20999171405711314</c:v>
                </c:pt>
                <c:pt idx="1303" formatCode="0.00%">
                  <c:v>-0.20883479949393879</c:v>
                </c:pt>
                <c:pt idx="1304" formatCode="0.00%">
                  <c:v>-0.20907061844483699</c:v>
                </c:pt>
                <c:pt idx="1305" formatCode="0.00%">
                  <c:v>-0.20738102008653692</c:v>
                </c:pt>
                <c:pt idx="1306" formatCode="0.00%">
                  <c:v>-0.2068309139322051</c:v>
                </c:pt>
                <c:pt idx="1307" formatCode="0.00%">
                  <c:v>-0.20717572387132155</c:v>
                </c:pt>
                <c:pt idx="1308" formatCode="0.00%">
                  <c:v>-0.20711223594997774</c:v>
                </c:pt>
                <c:pt idx="1309" formatCode="0.00%">
                  <c:v>-0.20564866377184265</c:v>
                </c:pt>
                <c:pt idx="1310" formatCode="0.00%">
                  <c:v>-0.20362687133446844</c:v>
                </c:pt>
                <c:pt idx="1311" formatCode="0.00%">
                  <c:v>-0.20362287066903406</c:v>
                </c:pt>
                <c:pt idx="1312" formatCode="0.00%">
                  <c:v>-0.2034635820364229</c:v>
                </c:pt>
                <c:pt idx="1313" formatCode="0.00%">
                  <c:v>-0.20344390732243156</c:v>
                </c:pt>
                <c:pt idx="1314" formatCode="0.00%">
                  <c:v>-0.20316392403545913</c:v>
                </c:pt>
                <c:pt idx="1315" formatCode="0.00%">
                  <c:v>-0.2018352674785554</c:v>
                </c:pt>
                <c:pt idx="1316" formatCode="0.00%">
                  <c:v>-0.19994172540898136</c:v>
                </c:pt>
                <c:pt idx="1317" formatCode="0.00%">
                  <c:v>-0.19909030898772218</c:v>
                </c:pt>
                <c:pt idx="1318" formatCode="0.00%">
                  <c:v>-0.19860817879751314</c:v>
                </c:pt>
                <c:pt idx="1319" formatCode="0.00%">
                  <c:v>-0.19626460550666525</c:v>
                </c:pt>
                <c:pt idx="1320" formatCode="0.00%">
                  <c:v>-0.19413509714865684</c:v>
                </c:pt>
                <c:pt idx="1321" formatCode="0.00%">
                  <c:v>-0.19143866332111015</c:v>
                </c:pt>
                <c:pt idx="1322" formatCode="0.00%">
                  <c:v>-0.18980596398673</c:v>
                </c:pt>
                <c:pt idx="1323" formatCode="0.00%">
                  <c:v>-0.18578531688279931</c:v>
                </c:pt>
                <c:pt idx="1324" formatCode="0.00%">
                  <c:v>-0.18168661949943699</c:v>
                </c:pt>
                <c:pt idx="1325" formatCode="0.00%">
                  <c:v>-0.17609366044452845</c:v>
                </c:pt>
                <c:pt idx="1326" formatCode="0.00%">
                  <c:v>-0.17051413186018904</c:v>
                </c:pt>
                <c:pt idx="1327" formatCode="0.00%">
                  <c:v>-0.16585585550298088</c:v>
                </c:pt>
                <c:pt idx="1328" formatCode="0.00%">
                  <c:v>-0.16048949347777142</c:v>
                </c:pt>
                <c:pt idx="1329" formatCode="0.00%">
                  <c:v>-0.15552833260195364</c:v>
                </c:pt>
                <c:pt idx="1330" formatCode="0.00%">
                  <c:v>-0.1515666406609536</c:v>
                </c:pt>
                <c:pt idx="1331" formatCode="0.00%">
                  <c:v>-0.14818799455389819</c:v>
                </c:pt>
                <c:pt idx="1332" formatCode="0.00%">
                  <c:v>-0.14551336141676963</c:v>
                </c:pt>
                <c:pt idx="1333" formatCode="0.00%">
                  <c:v>-0.14375285943805116</c:v>
                </c:pt>
                <c:pt idx="1334" formatCode="0.00%">
                  <c:v>-0.14087611450602422</c:v>
                </c:pt>
                <c:pt idx="1335" formatCode="0.00%">
                  <c:v>-0.13941953886808989</c:v>
                </c:pt>
                <c:pt idx="1336" formatCode="0.00%">
                  <c:v>-0.13731658589169293</c:v>
                </c:pt>
                <c:pt idx="1337" formatCode="0.00%">
                  <c:v>-0.13524900388625172</c:v>
                </c:pt>
                <c:pt idx="1338" formatCode="0.00%">
                  <c:v>-0.13393620714630405</c:v>
                </c:pt>
                <c:pt idx="1339" formatCode="0.00%">
                  <c:v>-0.13468293991264935</c:v>
                </c:pt>
                <c:pt idx="1340" formatCode="0.00%">
                  <c:v>-0.1364038570154863</c:v>
                </c:pt>
                <c:pt idx="1341" formatCode="0.00%">
                  <c:v>-0.13825573812449088</c:v>
                </c:pt>
                <c:pt idx="1342" formatCode="0.00%">
                  <c:v>-0.13866580238120807</c:v>
                </c:pt>
                <c:pt idx="1343" formatCode="0.00%">
                  <c:v>-0.14018209158569606</c:v>
                </c:pt>
                <c:pt idx="1344" formatCode="0.00%">
                  <c:v>-0.14049992379375931</c:v>
                </c:pt>
                <c:pt idx="1345" formatCode="0.00%">
                  <c:v>-0.14180026477116181</c:v>
                </c:pt>
                <c:pt idx="1346" formatCode="0.00%">
                  <c:v>-0.14297971963857137</c:v>
                </c:pt>
                <c:pt idx="1347" formatCode="0.00%">
                  <c:v>-0.14458941610742571</c:v>
                </c:pt>
                <c:pt idx="1348" formatCode="0.00%">
                  <c:v>-0.14503532421190368</c:v>
                </c:pt>
                <c:pt idx="1349" formatCode="0.00%">
                  <c:v>-0.14589689282522023</c:v>
                </c:pt>
                <c:pt idx="1350" formatCode="0.00%">
                  <c:v>-0.14620763417732074</c:v>
                </c:pt>
                <c:pt idx="1351" formatCode="0.00%">
                  <c:v>-0.1441810391859959</c:v>
                </c:pt>
                <c:pt idx="1352" formatCode="0.00%">
                  <c:v>-0.14165857013053751</c:v>
                </c:pt>
                <c:pt idx="1353" formatCode="0.00%">
                  <c:v>-0.13862967534423287</c:v>
                </c:pt>
                <c:pt idx="1354" formatCode="0.00%">
                  <c:v>-0.13511976864722364</c:v>
                </c:pt>
                <c:pt idx="1355" formatCode="0.00%">
                  <c:v>-0.13082522367023652</c:v>
                </c:pt>
                <c:pt idx="1356" formatCode="0.00%">
                  <c:v>-0.12606271334560282</c:v>
                </c:pt>
                <c:pt idx="1357" formatCode="0.00%">
                  <c:v>-0.12131210246284962</c:v>
                </c:pt>
                <c:pt idx="1358" formatCode="0.00%">
                  <c:v>-0.1168304199078305</c:v>
                </c:pt>
                <c:pt idx="1359" formatCode="0.00%">
                  <c:v>-0.11044884425827495</c:v>
                </c:pt>
                <c:pt idx="1360" formatCode="0.00%">
                  <c:v>-0.10451272226630726</c:v>
                </c:pt>
                <c:pt idx="1361" formatCode="0.00%">
                  <c:v>-9.8825348689702275E-2</c:v>
                </c:pt>
                <c:pt idx="1362" formatCode="0.00%">
                  <c:v>-9.4127005264837971E-2</c:v>
                </c:pt>
                <c:pt idx="1363" formatCode="0.00%">
                  <c:v>-9.0113998931434791E-2</c:v>
                </c:pt>
                <c:pt idx="1364" formatCode="0.00%">
                  <c:v>-8.6461558485491197E-2</c:v>
                </c:pt>
                <c:pt idx="1365" formatCode="0.00%">
                  <c:v>-8.3317789169220391E-2</c:v>
                </c:pt>
                <c:pt idx="1366" formatCode="0.00%">
                  <c:v>-7.9985972321617638E-2</c:v>
                </c:pt>
                <c:pt idx="1367" formatCode="0.00%">
                  <c:v>-7.6633297772873643E-2</c:v>
                </c:pt>
                <c:pt idx="1368" formatCode="0.00%">
                  <c:v>-7.4136397186452818E-2</c:v>
                </c:pt>
                <c:pt idx="1369" formatCode="0.00%">
                  <c:v>-7.0872149828540731E-2</c:v>
                </c:pt>
                <c:pt idx="1370" formatCode="0.00%">
                  <c:v>-6.8266037687063408E-2</c:v>
                </c:pt>
                <c:pt idx="1371" formatCode="0.00%">
                  <c:v>-6.7035997995383401E-2</c:v>
                </c:pt>
                <c:pt idx="1372" formatCode="0.00%">
                  <c:v>-6.7702839981706564E-2</c:v>
                </c:pt>
                <c:pt idx="1373" formatCode="0.00%">
                  <c:v>-6.8298318501656907E-2</c:v>
                </c:pt>
                <c:pt idx="1374" formatCode="0.00%">
                  <c:v>-6.8468302503103651E-2</c:v>
                </c:pt>
                <c:pt idx="1375" formatCode="0.00%">
                  <c:v>-6.9056495031180609E-2</c:v>
                </c:pt>
                <c:pt idx="1376" formatCode="0.00%">
                  <c:v>-6.8493626452552969E-2</c:v>
                </c:pt>
                <c:pt idx="1377" formatCode="0.00%">
                  <c:v>-6.8386582164239873E-2</c:v>
                </c:pt>
                <c:pt idx="1378" formatCode="0.00%">
                  <c:v>-6.917493397319241E-2</c:v>
                </c:pt>
                <c:pt idx="1379" formatCode="0.00%">
                  <c:v>-7.0344274856495304E-2</c:v>
                </c:pt>
                <c:pt idx="1380" formatCode="0.00%">
                  <c:v>-7.1311660383305275E-2</c:v>
                </c:pt>
                <c:pt idx="1381" formatCode="0.00%">
                  <c:v>-7.4305766506425508E-2</c:v>
                </c:pt>
                <c:pt idx="1382" formatCode="0.00%">
                  <c:v>-7.8119419429627968E-2</c:v>
                </c:pt>
                <c:pt idx="1383" formatCode="0.00%">
                  <c:v>-8.1495883242818978E-2</c:v>
                </c:pt>
                <c:pt idx="1384" formatCode="0.00%">
                  <c:v>-8.3796541893705556E-2</c:v>
                </c:pt>
                <c:pt idx="1385" formatCode="0.00%">
                  <c:v>-8.6506846260121395E-2</c:v>
                </c:pt>
                <c:pt idx="1386" formatCode="0.00%">
                  <c:v>-8.8922937765098298E-2</c:v>
                </c:pt>
                <c:pt idx="1387" formatCode="0.00%">
                  <c:v>-9.2768938146675861E-2</c:v>
                </c:pt>
                <c:pt idx="1388" formatCode="0.00%">
                  <c:v>-9.5304891322155916E-2</c:v>
                </c:pt>
                <c:pt idx="1389" formatCode="0.00%">
                  <c:v>-9.7635523809547431E-2</c:v>
                </c:pt>
                <c:pt idx="1390" formatCode="0.00%">
                  <c:v>-9.9241676808417889E-2</c:v>
                </c:pt>
                <c:pt idx="1391" formatCode="0.00%">
                  <c:v>-0.10026029516634816</c:v>
                </c:pt>
                <c:pt idx="1392" formatCode="0.00%">
                  <c:v>-0.10165718722784878</c:v>
                </c:pt>
                <c:pt idx="1393" formatCode="0.00%">
                  <c:v>-0.10277773754825892</c:v>
                </c:pt>
                <c:pt idx="1394" formatCode="0.00%">
                  <c:v>-0.10240787488931424</c:v>
                </c:pt>
                <c:pt idx="1395" formatCode="0.00%">
                  <c:v>-0.10138235331151157</c:v>
                </c:pt>
                <c:pt idx="1396" formatCode="0.00%">
                  <c:v>-0.10008124694414067</c:v>
                </c:pt>
                <c:pt idx="1397" formatCode="0.00%">
                  <c:v>-9.8699045323885071E-2</c:v>
                </c:pt>
                <c:pt idx="1398" formatCode="0.00%">
                  <c:v>-9.7794864339207588E-2</c:v>
                </c:pt>
                <c:pt idx="1399" formatCode="0.00%">
                  <c:v>-9.4775408113834225E-2</c:v>
                </c:pt>
                <c:pt idx="1400" formatCode="0.00%">
                  <c:v>-9.2486990667635771E-2</c:v>
                </c:pt>
                <c:pt idx="1401" formatCode="0.00%">
                  <c:v>-8.8760618531253388E-2</c:v>
                </c:pt>
                <c:pt idx="1402" formatCode="0.00%">
                  <c:v>-8.5173406156450748E-2</c:v>
                </c:pt>
                <c:pt idx="1403" formatCode="0.00%">
                  <c:v>-8.2448803388594283E-2</c:v>
                </c:pt>
                <c:pt idx="1404" formatCode="0.00%">
                  <c:v>-7.9571349592569951E-2</c:v>
                </c:pt>
                <c:pt idx="1405" formatCode="0.00%">
                  <c:v>-7.6097364323609473E-2</c:v>
                </c:pt>
                <c:pt idx="1406" formatCode="0.00%">
                  <c:v>-7.2605324911393154E-2</c:v>
                </c:pt>
                <c:pt idx="1407" formatCode="0.00%">
                  <c:v>-6.9183186820383824E-2</c:v>
                </c:pt>
                <c:pt idx="1408" formatCode="0.00%">
                  <c:v>-6.5918518189120312E-2</c:v>
                </c:pt>
                <c:pt idx="1409" formatCode="0.00%">
                  <c:v>-6.2863102040678798E-2</c:v>
                </c:pt>
                <c:pt idx="1410" formatCode="0.00%">
                  <c:v>-5.9128962851640376E-2</c:v>
                </c:pt>
                <c:pt idx="1411" formatCode="0.00%">
                  <c:v>-5.5185624498730101E-2</c:v>
                </c:pt>
                <c:pt idx="1412" formatCode="0.00%">
                  <c:v>-5.2650535803572929E-2</c:v>
                </c:pt>
                <c:pt idx="1413" formatCode="0.00%">
                  <c:v>-5.2090186873100963E-2</c:v>
                </c:pt>
                <c:pt idx="1414" formatCode="0.00%">
                  <c:v>-5.07906260042984E-2</c:v>
                </c:pt>
                <c:pt idx="1415" formatCode="0.00%">
                  <c:v>-4.8950604558210986E-2</c:v>
                </c:pt>
                <c:pt idx="1416" formatCode="0.00%">
                  <c:v>-4.7295241981723524E-2</c:v>
                </c:pt>
                <c:pt idx="1417" formatCode="0.00%">
                  <c:v>-4.4956546395874097E-2</c:v>
                </c:pt>
                <c:pt idx="1418" formatCode="0.00%">
                  <c:v>-4.3070409095009365E-2</c:v>
                </c:pt>
                <c:pt idx="1419" formatCode="0.00%">
                  <c:v>-4.2235537392977918E-2</c:v>
                </c:pt>
                <c:pt idx="1420" formatCode="0.00%">
                  <c:v>-4.2242527787120232E-2</c:v>
                </c:pt>
                <c:pt idx="1421" formatCode="0.00%">
                  <c:v>-4.2250722605342794E-2</c:v>
                </c:pt>
                <c:pt idx="1422" formatCode="0.00%">
                  <c:v>-4.3771008428870717E-2</c:v>
                </c:pt>
                <c:pt idx="1423" formatCode="0.00%">
                  <c:v>-4.5503427691042764E-2</c:v>
                </c:pt>
                <c:pt idx="1424" formatCode="0.00%">
                  <c:v>-4.6810936072844922E-2</c:v>
                </c:pt>
                <c:pt idx="1425" formatCode="0.00%">
                  <c:v>-4.7662076816577859E-2</c:v>
                </c:pt>
                <c:pt idx="1426" formatCode="0.00%">
                  <c:v>-4.9470434236724481E-2</c:v>
                </c:pt>
                <c:pt idx="1427" formatCode="0.00%">
                  <c:v>-5.1625121880919056E-2</c:v>
                </c:pt>
                <c:pt idx="1428" formatCode="0.00%">
                  <c:v>-5.173266146433475E-2</c:v>
                </c:pt>
                <c:pt idx="1429" formatCode="0.00%">
                  <c:v>-5.2282948801244733E-2</c:v>
                </c:pt>
                <c:pt idx="1430" formatCode="0.00%">
                  <c:v>-5.2307392527794039E-2</c:v>
                </c:pt>
                <c:pt idx="1431" formatCode="0.00%">
                  <c:v>-5.1091951877521913E-2</c:v>
                </c:pt>
                <c:pt idx="1432" formatCode="0.00%">
                  <c:v>-5.0587269206915475E-2</c:v>
                </c:pt>
                <c:pt idx="1433" formatCode="0.00%">
                  <c:v>-4.9397013903661025E-2</c:v>
                </c:pt>
                <c:pt idx="1434" formatCode="0.00%">
                  <c:v>-4.7171538193261586E-2</c:v>
                </c:pt>
                <c:pt idx="1435" formatCode="0.00%">
                  <c:v>-4.3817211404448053E-2</c:v>
                </c:pt>
                <c:pt idx="1436" formatCode="0.00%">
                  <c:v>-4.0344858688497687E-2</c:v>
                </c:pt>
                <c:pt idx="1437" formatCode="0.00%">
                  <c:v>-3.6227971956089733E-2</c:v>
                </c:pt>
                <c:pt idx="1438" formatCode="0.00%">
                  <c:v>-3.2547345973161446E-2</c:v>
                </c:pt>
                <c:pt idx="1439" formatCode="0.00%">
                  <c:v>-2.8896250811871194E-2</c:v>
                </c:pt>
                <c:pt idx="1440" formatCode="0.00%">
                  <c:v>-2.6959484768506958E-2</c:v>
                </c:pt>
                <c:pt idx="1441" formatCode="0.00%">
                  <c:v>-2.5806269640191393E-2</c:v>
                </c:pt>
                <c:pt idx="1442" formatCode="0.00%">
                  <c:v>-2.5155393255183123E-2</c:v>
                </c:pt>
                <c:pt idx="1443" formatCode="0.00%">
                  <c:v>-2.5343685250201364E-2</c:v>
                </c:pt>
                <c:pt idx="1444" formatCode="0.00%">
                  <c:v>-2.4522447644723444E-2</c:v>
                </c:pt>
                <c:pt idx="1445" formatCode="0.00%">
                  <c:v>-2.3348102660851855E-2</c:v>
                </c:pt>
                <c:pt idx="1446" formatCode="0.00%">
                  <c:v>-2.2381321728886516E-2</c:v>
                </c:pt>
                <c:pt idx="1447" formatCode="0.00%">
                  <c:v>-2.3118135080083202E-2</c:v>
                </c:pt>
                <c:pt idx="1448" formatCode="0.00%">
                  <c:v>-2.4148082811306759E-2</c:v>
                </c:pt>
                <c:pt idx="1449" formatCode="0.00%">
                  <c:v>-2.5834705033036198E-2</c:v>
                </c:pt>
                <c:pt idx="1450" formatCode="0.00%">
                  <c:v>-2.6277242354940888E-2</c:v>
                </c:pt>
                <c:pt idx="1451" formatCode="0.00%">
                  <c:v>-2.7952078883612508E-2</c:v>
                </c:pt>
                <c:pt idx="1452" formatCode="0.00%">
                  <c:v>-2.8387927597204765E-2</c:v>
                </c:pt>
                <c:pt idx="1453" formatCode="0.00%">
                  <c:v>-2.8236905384773192E-2</c:v>
                </c:pt>
                <c:pt idx="1454" formatCode="0.00%">
                  <c:v>-2.7202988887743418E-2</c:v>
                </c:pt>
                <c:pt idx="1455" formatCode="0.00%">
                  <c:v>-2.613893166433201E-2</c:v>
                </c:pt>
                <c:pt idx="1456" formatCode="0.00%">
                  <c:v>-2.4982473715712938E-2</c:v>
                </c:pt>
                <c:pt idx="1457" formatCode="0.00%">
                  <c:v>-2.433011133509988E-2</c:v>
                </c:pt>
                <c:pt idx="1458" formatCode="0.00%">
                  <c:v>-2.4413940596896944E-2</c:v>
                </c:pt>
                <c:pt idx="1459" formatCode="0.00%">
                  <c:v>-2.3780657175178521E-2</c:v>
                </c:pt>
                <c:pt idx="1460" formatCode="0.00%">
                  <c:v>-2.337974301881951E-2</c:v>
                </c:pt>
                <c:pt idx="1461" formatCode="0.00%">
                  <c:v>-2.2246704339149215E-2</c:v>
                </c:pt>
                <c:pt idx="1462" formatCode="0.00%">
                  <c:v>-2.1355320764178898E-2</c:v>
                </c:pt>
                <c:pt idx="1463" formatCode="0.00%">
                  <c:v>-1.9326935514078714E-2</c:v>
                </c:pt>
                <c:pt idx="1464" formatCode="0.00%">
                  <c:v>-1.8869166454148378E-2</c:v>
                </c:pt>
                <c:pt idx="1465" formatCode="0.00%">
                  <c:v>-1.8774074643522209E-2</c:v>
                </c:pt>
                <c:pt idx="1466" formatCode="0.00%">
                  <c:v>-2.0019364349934121E-2</c:v>
                </c:pt>
                <c:pt idx="1467" formatCode="0.00%">
                  <c:v>-2.0953995237173229E-2</c:v>
                </c:pt>
                <c:pt idx="1468" formatCode="0.00%">
                  <c:v>-2.2132237079364847E-2</c:v>
                </c:pt>
                <c:pt idx="1469" formatCode="0.00%">
                  <c:v>-2.3766747813513067E-2</c:v>
                </c:pt>
                <c:pt idx="1470" formatCode="0.00%">
                  <c:v>-2.4577730033158662E-2</c:v>
                </c:pt>
                <c:pt idx="1471" formatCode="0.00%">
                  <c:v>-2.6365610656539085E-2</c:v>
                </c:pt>
                <c:pt idx="1472" formatCode="0.00%">
                  <c:v>-2.7427317385442684E-2</c:v>
                </c:pt>
                <c:pt idx="1473" formatCode="0.00%">
                  <c:v>-2.9465659675599332E-2</c:v>
                </c:pt>
                <c:pt idx="1474" formatCode="0.00%">
                  <c:v>-3.0762696037543114E-2</c:v>
                </c:pt>
                <c:pt idx="1475" formatCode="0.00%">
                  <c:v>-3.1993898739013815E-2</c:v>
                </c:pt>
                <c:pt idx="1476" formatCode="0.00%">
                  <c:v>-3.3369518315914837E-2</c:v>
                </c:pt>
                <c:pt idx="1477" formatCode="0.00%">
                  <c:v>-3.3354845557680757E-2</c:v>
                </c:pt>
                <c:pt idx="1478" formatCode="0.00%">
                  <c:v>-3.1600438271063069E-2</c:v>
                </c:pt>
                <c:pt idx="1479" formatCode="0.00%">
                  <c:v>-2.9928524052055816E-2</c:v>
                </c:pt>
                <c:pt idx="1480" formatCode="0.00%">
                  <c:v>-2.7735831670360866E-2</c:v>
                </c:pt>
                <c:pt idx="1481" formatCode="0.00%">
                  <c:v>-2.4633517090463353E-2</c:v>
                </c:pt>
                <c:pt idx="1482" formatCode="0.00%">
                  <c:v>-2.2020009227249004E-2</c:v>
                </c:pt>
                <c:pt idx="1483" formatCode="0.00%">
                  <c:v>-1.9143333600177947E-2</c:v>
                </c:pt>
                <c:pt idx="1484" formatCode="0.00%">
                  <c:v>-1.5810313326084846E-2</c:v>
                </c:pt>
                <c:pt idx="1485" formatCode="0.00%">
                  <c:v>-1.2160518025563838E-2</c:v>
                </c:pt>
                <c:pt idx="1486" formatCode="0.00%">
                  <c:v>-8.641658737669089E-3</c:v>
                </c:pt>
                <c:pt idx="1487" formatCode="0.00%">
                  <c:v>-5.0950478678217781E-3</c:v>
                </c:pt>
                <c:pt idx="1488" formatCode="0.00%">
                  <c:v>-1.4991736164464697E-3</c:v>
                </c:pt>
                <c:pt idx="1489" formatCode="0.00%">
                  <c:v>0</c:v>
                </c:pt>
                <c:pt idx="1490" formatCode="0.00%">
                  <c:v>0</c:v>
                </c:pt>
                <c:pt idx="1491" formatCode="0.00%">
                  <c:v>0</c:v>
                </c:pt>
                <c:pt idx="1492" formatCode="0.00%">
                  <c:v>0</c:v>
                </c:pt>
                <c:pt idx="1493" formatCode="0.00%">
                  <c:v>0</c:v>
                </c:pt>
                <c:pt idx="1494" formatCode="0.00%">
                  <c:v>0</c:v>
                </c:pt>
                <c:pt idx="1495" formatCode="0.00%">
                  <c:v>0</c:v>
                </c:pt>
                <c:pt idx="1496" formatCode="0.00%">
                  <c:v>0</c:v>
                </c:pt>
                <c:pt idx="1497" formatCode="0.00%">
                  <c:v>0</c:v>
                </c:pt>
                <c:pt idx="1498" formatCode="0.00%">
                  <c:v>0</c:v>
                </c:pt>
                <c:pt idx="1499" formatCode="0.00%">
                  <c:v>0</c:v>
                </c:pt>
                <c:pt idx="1500" formatCode="0.00%">
                  <c:v>0</c:v>
                </c:pt>
                <c:pt idx="1501" formatCode="0.00%">
                  <c:v>0</c:v>
                </c:pt>
                <c:pt idx="1502" formatCode="0.00%">
                  <c:v>0</c:v>
                </c:pt>
                <c:pt idx="1503" formatCode="0.00%">
                  <c:v>0</c:v>
                </c:pt>
                <c:pt idx="1504" formatCode="0.00%">
                  <c:v>0</c:v>
                </c:pt>
                <c:pt idx="1505" formatCode="0.00%">
                  <c:v>0</c:v>
                </c:pt>
                <c:pt idx="1506" formatCode="0.00%">
                  <c:v>0</c:v>
                </c:pt>
                <c:pt idx="1507" formatCode="0.00%">
                  <c:v>0</c:v>
                </c:pt>
                <c:pt idx="1508" formatCode="0.00%">
                  <c:v>0</c:v>
                </c:pt>
                <c:pt idx="1509" formatCode="0.00%">
                  <c:v>0</c:v>
                </c:pt>
                <c:pt idx="1510" formatCode="0.00%">
                  <c:v>0</c:v>
                </c:pt>
                <c:pt idx="1511" formatCode="0.00%">
                  <c:v>0</c:v>
                </c:pt>
                <c:pt idx="1512" formatCode="0.00%">
                  <c:v>0</c:v>
                </c:pt>
                <c:pt idx="1513" formatCode="0.00%">
                  <c:v>0</c:v>
                </c:pt>
                <c:pt idx="1514" formatCode="0.00%">
                  <c:v>0</c:v>
                </c:pt>
                <c:pt idx="1515" formatCode="0.00%">
                  <c:v>0</c:v>
                </c:pt>
                <c:pt idx="1516" formatCode="0.00%">
                  <c:v>0</c:v>
                </c:pt>
                <c:pt idx="1517" formatCode="0.00%">
                  <c:v>0</c:v>
                </c:pt>
                <c:pt idx="1518" formatCode="0.00%">
                  <c:v>0</c:v>
                </c:pt>
                <c:pt idx="1519" formatCode="0.00%">
                  <c:v>0</c:v>
                </c:pt>
                <c:pt idx="1520" formatCode="0.00%">
                  <c:v>0</c:v>
                </c:pt>
                <c:pt idx="1521" formatCode="0.00%">
                  <c:v>0</c:v>
                </c:pt>
                <c:pt idx="1522" formatCode="0.00%">
                  <c:v>0</c:v>
                </c:pt>
                <c:pt idx="1523" formatCode="0.00%">
                  <c:v>0</c:v>
                </c:pt>
                <c:pt idx="1524" formatCode="0.00%">
                  <c:v>0</c:v>
                </c:pt>
                <c:pt idx="1525" formatCode="0.00%">
                  <c:v>0</c:v>
                </c:pt>
                <c:pt idx="1526" formatCode="0.00%">
                  <c:v>0</c:v>
                </c:pt>
                <c:pt idx="1527" formatCode="0.00%">
                  <c:v>0</c:v>
                </c:pt>
                <c:pt idx="1528" formatCode="0.00%">
                  <c:v>0</c:v>
                </c:pt>
                <c:pt idx="1529" formatCode="0.00%">
                  <c:v>-3.3442221091052327E-3</c:v>
                </c:pt>
                <c:pt idx="1530" formatCode="0.00%">
                  <c:v>-7.9981213287473318E-3</c:v>
                </c:pt>
                <c:pt idx="1531" formatCode="0.00%">
                  <c:v>-1.0310821834028983E-2</c:v>
                </c:pt>
                <c:pt idx="1532" formatCode="0.00%">
                  <c:v>-1.4258234917951085E-2</c:v>
                </c:pt>
                <c:pt idx="1533" formatCode="0.00%">
                  <c:v>-2.0636429973830528E-2</c:v>
                </c:pt>
                <c:pt idx="1534" formatCode="0.00%">
                  <c:v>-2.6706293580764484E-2</c:v>
                </c:pt>
                <c:pt idx="1535" formatCode="0.00%">
                  <c:v>-3.4079649556642444E-2</c:v>
                </c:pt>
                <c:pt idx="1536" formatCode="0.00%">
                  <c:v>-4.1035802141623834E-2</c:v>
                </c:pt>
                <c:pt idx="1537" formatCode="0.00%">
                  <c:v>-4.5303268572458699E-2</c:v>
                </c:pt>
                <c:pt idx="1538" formatCode="0.00%">
                  <c:v>-4.9281557037276214E-2</c:v>
                </c:pt>
                <c:pt idx="1539" formatCode="0.00%">
                  <c:v>-5.3522491942912365E-2</c:v>
                </c:pt>
                <c:pt idx="1540" formatCode="0.00%">
                  <c:v>-5.6856352461337134E-2</c:v>
                </c:pt>
                <c:pt idx="1541" formatCode="0.00%">
                  <c:v>-6.0396924221950088E-2</c:v>
                </c:pt>
                <c:pt idx="1542" formatCode="0.00%">
                  <c:v>-6.3125442738643955E-2</c:v>
                </c:pt>
                <c:pt idx="1543" formatCode="0.00%">
                  <c:v>-6.8433207575284816E-2</c:v>
                </c:pt>
                <c:pt idx="1544" formatCode="0.00%">
                  <c:v>-7.1468843672904181E-2</c:v>
                </c:pt>
                <c:pt idx="1545" formatCode="0.00%">
                  <c:v>-7.3993627599113321E-2</c:v>
                </c:pt>
                <c:pt idx="1546" formatCode="0.00%">
                  <c:v>-7.5952526853696689E-2</c:v>
                </c:pt>
                <c:pt idx="1547" formatCode="0.00%">
                  <c:v>-7.7864446687252897E-2</c:v>
                </c:pt>
                <c:pt idx="1548" formatCode="0.00%">
                  <c:v>-7.713092632873586E-2</c:v>
                </c:pt>
                <c:pt idx="1549" formatCode="0.00%">
                  <c:v>-7.7736914053362693E-2</c:v>
                </c:pt>
                <c:pt idx="1550" formatCode="0.00%">
                  <c:v>-8.000745259897668E-2</c:v>
                </c:pt>
                <c:pt idx="1551" formatCode="0.00%">
                  <c:v>-8.100300024450624E-2</c:v>
                </c:pt>
                <c:pt idx="1552" formatCode="0.00%">
                  <c:v>-8.2413936981211466E-2</c:v>
                </c:pt>
                <c:pt idx="1553" formatCode="0.00%">
                  <c:v>-8.3551037266230255E-2</c:v>
                </c:pt>
                <c:pt idx="1554" formatCode="0.00%">
                  <c:v>-8.5328594227983778E-2</c:v>
                </c:pt>
                <c:pt idx="1555" formatCode="0.00%">
                  <c:v>-8.9479156455748221E-2</c:v>
                </c:pt>
                <c:pt idx="1556" formatCode="0.00%">
                  <c:v>-9.1957689837649403E-2</c:v>
                </c:pt>
                <c:pt idx="1557" formatCode="0.00%">
                  <c:v>-9.3087431525839093E-2</c:v>
                </c:pt>
                <c:pt idx="1558" formatCode="0.00%">
                  <c:v>-9.2298702594509563E-2</c:v>
                </c:pt>
                <c:pt idx="1559" formatCode="0.00%">
                  <c:v>-9.0216019984777573E-2</c:v>
                </c:pt>
                <c:pt idx="1560" formatCode="0.00%">
                  <c:v>-9.1134690012186992E-2</c:v>
                </c:pt>
                <c:pt idx="1561" formatCode="0.00%">
                  <c:v>-9.038860515701852E-2</c:v>
                </c:pt>
                <c:pt idx="1562" formatCode="0.00%">
                  <c:v>-8.5412302672075779E-2</c:v>
                </c:pt>
                <c:pt idx="1563" formatCode="0.00%">
                  <c:v>-8.2547486655133895E-2</c:v>
                </c:pt>
                <c:pt idx="1564" formatCode="0.00%">
                  <c:v>-8.0532783480417258E-2</c:v>
                </c:pt>
                <c:pt idx="1565" formatCode="0.00%">
                  <c:v>-7.7144504340082243E-2</c:v>
                </c:pt>
                <c:pt idx="1566" formatCode="0.00%">
                  <c:v>-7.4341342252976617E-2</c:v>
                </c:pt>
                <c:pt idx="1567" formatCode="0.00%">
                  <c:v>-6.8476879917976241E-2</c:v>
                </c:pt>
                <c:pt idx="1568" formatCode="0.00%">
                  <c:v>-6.3073157954325221E-2</c:v>
                </c:pt>
                <c:pt idx="1569" formatCode="0.00%">
                  <c:v>-5.8437311484213716E-2</c:v>
                </c:pt>
                <c:pt idx="1570" formatCode="0.00%">
                  <c:v>-5.6222818100046812E-2</c:v>
                </c:pt>
                <c:pt idx="1571" formatCode="0.00%">
                  <c:v>-5.3845556467125744E-2</c:v>
                </c:pt>
                <c:pt idx="1572" formatCode="0.00%">
                  <c:v>-4.9797417586822434E-2</c:v>
                </c:pt>
                <c:pt idx="1573" formatCode="0.00%">
                  <c:v>-4.7662549599011061E-2</c:v>
                </c:pt>
                <c:pt idx="1574" formatCode="0.00%">
                  <c:v>-4.7356305848436087E-2</c:v>
                </c:pt>
                <c:pt idx="1575" formatCode="0.00%">
                  <c:v>-4.4454713328419881E-2</c:v>
                </c:pt>
                <c:pt idx="1576" formatCode="0.00%">
                  <c:v>-4.1610875420846627E-2</c:v>
                </c:pt>
                <c:pt idx="1577" formatCode="0.00%">
                  <c:v>-3.7579565267919279E-2</c:v>
                </c:pt>
                <c:pt idx="1578" formatCode="0.00%">
                  <c:v>-3.2680652631361218E-2</c:v>
                </c:pt>
                <c:pt idx="1579" formatCode="0.00%">
                  <c:v>-2.8584629245125281E-2</c:v>
                </c:pt>
                <c:pt idx="1580" formatCode="0.00%">
                  <c:v>-2.5464627316662658E-2</c:v>
                </c:pt>
                <c:pt idx="1581" formatCode="0.00%">
                  <c:v>-2.2318728714687874E-2</c:v>
                </c:pt>
                <c:pt idx="1582" formatCode="0.00%">
                  <c:v>-1.8679058410358218E-2</c:v>
                </c:pt>
                <c:pt idx="1583" formatCode="0.00%">
                  <c:v>-1.4975241471326672E-2</c:v>
                </c:pt>
                <c:pt idx="1584" formatCode="0.00%">
                  <c:v>-1.1065336557101624E-2</c:v>
                </c:pt>
                <c:pt idx="1585" formatCode="0.00%">
                  <c:v>-6.8571461155139124E-3</c:v>
                </c:pt>
                <c:pt idx="1586" formatCode="0.00%">
                  <c:v>-2.3633456906488881E-3</c:v>
                </c:pt>
                <c:pt idx="1587" formatCode="0.00%">
                  <c:v>-1.654531206062293E-4</c:v>
                </c:pt>
                <c:pt idx="1588" formatCode="0.00%">
                  <c:v>0</c:v>
                </c:pt>
                <c:pt idx="1589" formatCode="0.00%">
                  <c:v>0</c:v>
                </c:pt>
                <c:pt idx="1590" formatCode="0.00%">
                  <c:v>0</c:v>
                </c:pt>
                <c:pt idx="1591" formatCode="0.00%">
                  <c:v>0</c:v>
                </c:pt>
                <c:pt idx="1592" formatCode="0.00%">
                  <c:v>0</c:v>
                </c:pt>
                <c:pt idx="1593" formatCode="0.00%">
                  <c:v>0</c:v>
                </c:pt>
                <c:pt idx="1594" formatCode="0.00%">
                  <c:v>0</c:v>
                </c:pt>
                <c:pt idx="1595" formatCode="0.00%">
                  <c:v>0</c:v>
                </c:pt>
                <c:pt idx="1596" formatCode="0.00%">
                  <c:v>0</c:v>
                </c:pt>
                <c:pt idx="1597" formatCode="0.00%">
                  <c:v>0</c:v>
                </c:pt>
                <c:pt idx="1598" formatCode="0.00%">
                  <c:v>0</c:v>
                </c:pt>
                <c:pt idx="1599" formatCode="0.00%">
                  <c:v>0</c:v>
                </c:pt>
                <c:pt idx="1600" formatCode="0.00%">
                  <c:v>0</c:v>
                </c:pt>
                <c:pt idx="1601" formatCode="0.00%">
                  <c:v>0</c:v>
                </c:pt>
                <c:pt idx="1602" formatCode="0.00%">
                  <c:v>0</c:v>
                </c:pt>
                <c:pt idx="1603" formatCode="0.00%">
                  <c:v>-3.7593044228234618E-4</c:v>
                </c:pt>
                <c:pt idx="1604" formatCode="0.00%">
                  <c:v>-2.5539237277160121E-3</c:v>
                </c:pt>
                <c:pt idx="1605" formatCode="0.00%">
                  <c:v>-4.5505881690643957E-3</c:v>
                </c:pt>
                <c:pt idx="1606" formatCode="0.00%">
                  <c:v>-6.4695337532756358E-3</c:v>
                </c:pt>
                <c:pt idx="1607" formatCode="0.00%">
                  <c:v>-8.1371845458001468E-3</c:v>
                </c:pt>
                <c:pt idx="1608" formatCode="0.00%">
                  <c:v>-9.1480261330317836E-3</c:v>
                </c:pt>
                <c:pt idx="1609" formatCode="0.00%">
                  <c:v>-9.7015126183979117E-3</c:v>
                </c:pt>
                <c:pt idx="1610" formatCode="0.00%">
                  <c:v>-9.5285647697094245E-3</c:v>
                </c:pt>
                <c:pt idx="1611" formatCode="0.00%">
                  <c:v>-1.1068737773140769E-2</c:v>
                </c:pt>
                <c:pt idx="1612" formatCode="0.00%">
                  <c:v>-1.3112915383250767E-2</c:v>
                </c:pt>
                <c:pt idx="1613" formatCode="0.00%">
                  <c:v>-1.5146442368328739E-2</c:v>
                </c:pt>
                <c:pt idx="1614" formatCode="0.00%">
                  <c:v>-1.7550084473581085E-2</c:v>
                </c:pt>
                <c:pt idx="1615" formatCode="0.00%">
                  <c:v>-1.9199715586891153E-2</c:v>
                </c:pt>
                <c:pt idx="1616" formatCode="0.00%">
                  <c:v>-2.0252423974091327E-2</c:v>
                </c:pt>
                <c:pt idx="1617" formatCode="0.00%">
                  <c:v>-2.0294465947231277E-2</c:v>
                </c:pt>
                <c:pt idx="1618" formatCode="0.00%">
                  <c:v>-2.1168163607165003E-2</c:v>
                </c:pt>
                <c:pt idx="1619" formatCode="0.00%">
                  <c:v>-2.1953855364940544E-2</c:v>
                </c:pt>
                <c:pt idx="1620" formatCode="0.00%">
                  <c:v>-2.3397265484156105E-2</c:v>
                </c:pt>
                <c:pt idx="1621" formatCode="0.00%">
                  <c:v>-2.4730724466302645E-2</c:v>
                </c:pt>
                <c:pt idx="1622" formatCode="0.00%">
                  <c:v>-2.6821100649844221E-2</c:v>
                </c:pt>
                <c:pt idx="1623" formatCode="0.00%">
                  <c:v>-2.899266306425663E-2</c:v>
                </c:pt>
                <c:pt idx="1624" formatCode="0.00%">
                  <c:v>-3.0202902371205487E-2</c:v>
                </c:pt>
                <c:pt idx="1625" formatCode="0.00%">
                  <c:v>-3.0731531200954065E-2</c:v>
                </c:pt>
                <c:pt idx="1626" formatCode="0.00%">
                  <c:v>-3.1694531269977677E-2</c:v>
                </c:pt>
                <c:pt idx="1627" formatCode="0.00%">
                  <c:v>-3.3175203001300058E-2</c:v>
                </c:pt>
                <c:pt idx="1628" formatCode="0.00%">
                  <c:v>-3.5784862052336552E-2</c:v>
                </c:pt>
                <c:pt idx="1629" formatCode="0.00%">
                  <c:v>-3.9905192846485971E-2</c:v>
                </c:pt>
                <c:pt idx="1630" formatCode="0.00%">
                  <c:v>-4.3778968289101106E-2</c:v>
                </c:pt>
                <c:pt idx="1631" formatCode="0.00%">
                  <c:v>-4.6799141963622559E-2</c:v>
                </c:pt>
                <c:pt idx="1632" formatCode="0.00%">
                  <c:v>-4.9770657999330892E-2</c:v>
                </c:pt>
                <c:pt idx="1633" formatCode="0.00%">
                  <c:v>-5.2870045376784414E-2</c:v>
                </c:pt>
                <c:pt idx="1634" formatCode="0.00%">
                  <c:v>-5.5839214250933966E-2</c:v>
                </c:pt>
                <c:pt idx="1635" formatCode="0.00%">
                  <c:v>-5.9474534518858646E-2</c:v>
                </c:pt>
                <c:pt idx="1636" formatCode="0.00%">
                  <c:v>-6.3626590423937035E-2</c:v>
                </c:pt>
                <c:pt idx="1637" formatCode="0.00%">
                  <c:v>-6.7736164871012861E-2</c:v>
                </c:pt>
                <c:pt idx="1638" formatCode="0.00%">
                  <c:v>-7.1117099168612308E-2</c:v>
                </c:pt>
                <c:pt idx="1639" formatCode="0.00%">
                  <c:v>-7.4578186397908142E-2</c:v>
                </c:pt>
                <c:pt idx="1640" formatCode="0.00%">
                  <c:v>-7.8501431132730892E-2</c:v>
                </c:pt>
                <c:pt idx="1641" formatCode="0.00%">
                  <c:v>-8.1849670212957082E-2</c:v>
                </c:pt>
                <c:pt idx="1642" formatCode="0.00%">
                  <c:v>-8.4049479281833483E-2</c:v>
                </c:pt>
                <c:pt idx="1643" formatCode="0.00%">
                  <c:v>-8.6313837639878099E-2</c:v>
                </c:pt>
                <c:pt idx="1644" formatCode="0.00%">
                  <c:v>-8.8110898811494143E-2</c:v>
                </c:pt>
                <c:pt idx="1645" formatCode="0.00%">
                  <c:v>-8.9479433652039364E-2</c:v>
                </c:pt>
                <c:pt idx="1646" formatCode="0.00%">
                  <c:v>-9.0686084580686499E-2</c:v>
                </c:pt>
                <c:pt idx="1647" formatCode="0.00%">
                  <c:v>-9.1023240015939422E-2</c:v>
                </c:pt>
                <c:pt idx="1648" formatCode="0.00%">
                  <c:v>-9.069951239672791E-2</c:v>
                </c:pt>
                <c:pt idx="1649" formatCode="0.00%">
                  <c:v>-8.9535525424027096E-2</c:v>
                </c:pt>
                <c:pt idx="1650" formatCode="0.00%">
                  <c:v>-8.8110486694385259E-2</c:v>
                </c:pt>
                <c:pt idx="1651" formatCode="0.00%">
                  <c:v>-8.5967550679506455E-2</c:v>
                </c:pt>
                <c:pt idx="1652" formatCode="0.00%">
                  <c:v>-8.1669495263351322E-2</c:v>
                </c:pt>
                <c:pt idx="1653" formatCode="0.00%">
                  <c:v>-7.4457051071517899E-2</c:v>
                </c:pt>
                <c:pt idx="1654" formatCode="0.00%">
                  <c:v>-6.8696060057491515E-2</c:v>
                </c:pt>
                <c:pt idx="1655" formatCode="0.00%">
                  <c:v>-6.475336938488474E-2</c:v>
                </c:pt>
                <c:pt idx="1656" formatCode="0.00%">
                  <c:v>-5.9391847288678412E-2</c:v>
                </c:pt>
                <c:pt idx="1657" formatCode="0.00%">
                  <c:v>-5.3075967824947279E-2</c:v>
                </c:pt>
                <c:pt idx="1658" formatCode="0.00%">
                  <c:v>-4.7460802182054507E-2</c:v>
                </c:pt>
                <c:pt idx="1659" formatCode="0.00%">
                  <c:v>-4.1280210591863042E-2</c:v>
                </c:pt>
                <c:pt idx="1660" formatCode="0.00%">
                  <c:v>-3.5775108132806821E-2</c:v>
                </c:pt>
                <c:pt idx="1661" formatCode="0.00%">
                  <c:v>-3.039578145548627E-2</c:v>
                </c:pt>
                <c:pt idx="1662" formatCode="0.00%">
                  <c:v>-2.5833944842028278E-2</c:v>
                </c:pt>
                <c:pt idx="1663" formatCode="0.00%">
                  <c:v>-2.1393042399084572E-2</c:v>
                </c:pt>
                <c:pt idx="1664" formatCode="0.00%">
                  <c:v>-1.8251290723103941E-2</c:v>
                </c:pt>
                <c:pt idx="1665" formatCode="0.00%">
                  <c:v>-1.7195739714809588E-2</c:v>
                </c:pt>
                <c:pt idx="1666" formatCode="0.00%">
                  <c:v>-1.5579910238293304E-2</c:v>
                </c:pt>
                <c:pt idx="1667" formatCode="0.00%">
                  <c:v>-1.0905514525955118E-2</c:v>
                </c:pt>
                <c:pt idx="1668" formatCode="0.00%">
                  <c:v>-7.736568568639135E-3</c:v>
                </c:pt>
                <c:pt idx="1669" formatCode="0.00%">
                  <c:v>-6.1845943433809225E-3</c:v>
                </c:pt>
                <c:pt idx="1670" formatCode="0.00%">
                  <c:v>-4.197062264297724E-3</c:v>
                </c:pt>
                <c:pt idx="1671" formatCode="0.00%">
                  <c:v>0</c:v>
                </c:pt>
                <c:pt idx="1672" formatCode="0.00%">
                  <c:v>0</c:v>
                </c:pt>
                <c:pt idx="1673" formatCode="0.00%">
                  <c:v>0</c:v>
                </c:pt>
                <c:pt idx="1674" formatCode="0.00%">
                  <c:v>0</c:v>
                </c:pt>
                <c:pt idx="1675" formatCode="0.00%">
                  <c:v>0</c:v>
                </c:pt>
                <c:pt idx="1676" formatCode="0.00%">
                  <c:v>0</c:v>
                </c:pt>
                <c:pt idx="1677" formatCode="0.00%">
                  <c:v>0</c:v>
                </c:pt>
                <c:pt idx="1678" formatCode="0.00%">
                  <c:v>0</c:v>
                </c:pt>
                <c:pt idx="1679" formatCode="0.00%">
                  <c:v>0</c:v>
                </c:pt>
                <c:pt idx="1680" formatCode="0.00%">
                  <c:v>0</c:v>
                </c:pt>
                <c:pt idx="1681" formatCode="0.00%">
                  <c:v>0</c:v>
                </c:pt>
                <c:pt idx="1682" formatCode="0.00%">
                  <c:v>0</c:v>
                </c:pt>
                <c:pt idx="1683" formatCode="0.00%">
                  <c:v>0</c:v>
                </c:pt>
                <c:pt idx="1684" formatCode="0.00%">
                  <c:v>0</c:v>
                </c:pt>
                <c:pt idx="1685" formatCode="0.00%">
                  <c:v>0</c:v>
                </c:pt>
                <c:pt idx="1686" formatCode="0.00%">
                  <c:v>0</c:v>
                </c:pt>
                <c:pt idx="1687" formatCode="0.00%">
                  <c:v>0</c:v>
                </c:pt>
                <c:pt idx="1688" formatCode="0.00%">
                  <c:v>0</c:v>
                </c:pt>
                <c:pt idx="1689" formatCode="0.00%">
                  <c:v>0</c:v>
                </c:pt>
                <c:pt idx="1690" formatCode="0.00%">
                  <c:v>0</c:v>
                </c:pt>
                <c:pt idx="1691" formatCode="0.00%">
                  <c:v>0</c:v>
                </c:pt>
                <c:pt idx="1692" formatCode="0.00%">
                  <c:v>0</c:v>
                </c:pt>
                <c:pt idx="1693" formatCode="0.00%">
                  <c:v>0</c:v>
                </c:pt>
                <c:pt idx="1694" formatCode="0.00%">
                  <c:v>0</c:v>
                </c:pt>
                <c:pt idx="1695" formatCode="0.00%">
                  <c:v>0</c:v>
                </c:pt>
                <c:pt idx="1696" formatCode="0.00%">
                  <c:v>0</c:v>
                </c:pt>
                <c:pt idx="1697" formatCode="0.00%">
                  <c:v>0</c:v>
                </c:pt>
                <c:pt idx="1698" formatCode="0.00%">
                  <c:v>0</c:v>
                </c:pt>
                <c:pt idx="1699" formatCode="0.00%">
                  <c:v>0</c:v>
                </c:pt>
                <c:pt idx="1700" formatCode="0.00%">
                  <c:v>0</c:v>
                </c:pt>
                <c:pt idx="1701" formatCode="0.00%">
                  <c:v>0</c:v>
                </c:pt>
                <c:pt idx="1702" formatCode="0.00%">
                  <c:v>0</c:v>
                </c:pt>
                <c:pt idx="1703" formatCode="0.00%">
                  <c:v>0</c:v>
                </c:pt>
                <c:pt idx="1704" formatCode="0.00%">
                  <c:v>0</c:v>
                </c:pt>
                <c:pt idx="1705" formatCode="0.00%">
                  <c:v>0</c:v>
                </c:pt>
                <c:pt idx="1706" formatCode="0.00%">
                  <c:v>0</c:v>
                </c:pt>
                <c:pt idx="1707" formatCode="0.00%">
                  <c:v>0</c:v>
                </c:pt>
                <c:pt idx="1708" formatCode="0.00%">
                  <c:v>0</c:v>
                </c:pt>
                <c:pt idx="1709" formatCode="0.00%">
                  <c:v>0</c:v>
                </c:pt>
                <c:pt idx="1710" formatCode="0.00%">
                  <c:v>0</c:v>
                </c:pt>
                <c:pt idx="1711" formatCode="0.00%">
                  <c:v>0</c:v>
                </c:pt>
                <c:pt idx="1712" formatCode="0.00%">
                  <c:v>0</c:v>
                </c:pt>
                <c:pt idx="1713" formatCode="0.00%">
                  <c:v>0</c:v>
                </c:pt>
                <c:pt idx="1714" formatCode="0.00%">
                  <c:v>0</c:v>
                </c:pt>
                <c:pt idx="1715" formatCode="0.00%">
                  <c:v>0</c:v>
                </c:pt>
                <c:pt idx="1716" formatCode="0.00%">
                  <c:v>0</c:v>
                </c:pt>
                <c:pt idx="1717" formatCode="0.00%">
                  <c:v>0</c:v>
                </c:pt>
                <c:pt idx="1718" formatCode="0.00%">
                  <c:v>0</c:v>
                </c:pt>
                <c:pt idx="1719" formatCode="0.00%">
                  <c:v>0</c:v>
                </c:pt>
                <c:pt idx="1720" formatCode="0.00%">
                  <c:v>0</c:v>
                </c:pt>
                <c:pt idx="1721" formatCode="0.00%">
                  <c:v>0</c:v>
                </c:pt>
                <c:pt idx="1722" formatCode="0.00%">
                  <c:v>0</c:v>
                </c:pt>
                <c:pt idx="1723" formatCode="0.00%">
                  <c:v>0</c:v>
                </c:pt>
                <c:pt idx="1724" formatCode="0.00%">
                  <c:v>0</c:v>
                </c:pt>
                <c:pt idx="1725" formatCode="0.00%">
                  <c:v>0</c:v>
                </c:pt>
                <c:pt idx="1726" formatCode="0.00%">
                  <c:v>0</c:v>
                </c:pt>
                <c:pt idx="1727" formatCode="0.00%">
                  <c:v>0</c:v>
                </c:pt>
                <c:pt idx="1728" formatCode="0.00%">
                  <c:v>0</c:v>
                </c:pt>
                <c:pt idx="1729" formatCode="0.00%">
                  <c:v>0</c:v>
                </c:pt>
                <c:pt idx="1730" formatCode="0.00%">
                  <c:v>0</c:v>
                </c:pt>
                <c:pt idx="1731" formatCode="0.00%">
                  <c:v>0</c:v>
                </c:pt>
                <c:pt idx="1732" formatCode="0.00%">
                  <c:v>0</c:v>
                </c:pt>
                <c:pt idx="1733" formatCode="0.00%">
                  <c:v>0</c:v>
                </c:pt>
                <c:pt idx="1734" formatCode="0.00%">
                  <c:v>0</c:v>
                </c:pt>
                <c:pt idx="1735" formatCode="0.00%">
                  <c:v>0</c:v>
                </c:pt>
                <c:pt idx="1736" formatCode="0.00%">
                  <c:v>0</c:v>
                </c:pt>
                <c:pt idx="1737" formatCode="0.00%">
                  <c:v>0</c:v>
                </c:pt>
                <c:pt idx="1738" formatCode="0.00%">
                  <c:v>0</c:v>
                </c:pt>
                <c:pt idx="1739" formatCode="0.00%">
                  <c:v>0</c:v>
                </c:pt>
                <c:pt idx="1740" formatCode="0.00%">
                  <c:v>0</c:v>
                </c:pt>
                <c:pt idx="1741" formatCode="0.00%">
                  <c:v>0</c:v>
                </c:pt>
                <c:pt idx="1742" formatCode="0.00%">
                  <c:v>0</c:v>
                </c:pt>
                <c:pt idx="1743" formatCode="0.00%">
                  <c:v>0</c:v>
                </c:pt>
                <c:pt idx="1744" formatCode="0.00%">
                  <c:v>0</c:v>
                </c:pt>
                <c:pt idx="1745" formatCode="0.00%">
                  <c:v>0</c:v>
                </c:pt>
                <c:pt idx="1746" formatCode="0.00%">
                  <c:v>0</c:v>
                </c:pt>
                <c:pt idx="1747" formatCode="0.00%">
                  <c:v>0</c:v>
                </c:pt>
                <c:pt idx="1748" formatCode="0.00%">
                  <c:v>0</c:v>
                </c:pt>
                <c:pt idx="1749" formatCode="0.00%">
                  <c:v>0</c:v>
                </c:pt>
                <c:pt idx="1750" formatCode="0.00%">
                  <c:v>0</c:v>
                </c:pt>
                <c:pt idx="1751" formatCode="0.00%">
                  <c:v>0</c:v>
                </c:pt>
                <c:pt idx="1752" formatCode="0.00%">
                  <c:v>0</c:v>
                </c:pt>
                <c:pt idx="1753" formatCode="0.00%">
                  <c:v>0</c:v>
                </c:pt>
                <c:pt idx="1754" formatCode="0.00%">
                  <c:v>0</c:v>
                </c:pt>
                <c:pt idx="1755" formatCode="0.00%">
                  <c:v>0</c:v>
                </c:pt>
                <c:pt idx="1756" formatCode="0.00%">
                  <c:v>0</c:v>
                </c:pt>
                <c:pt idx="1757" formatCode="0.00%">
                  <c:v>0</c:v>
                </c:pt>
                <c:pt idx="1758" formatCode="0.00%">
                  <c:v>0</c:v>
                </c:pt>
                <c:pt idx="1759" formatCode="0.00%">
                  <c:v>0</c:v>
                </c:pt>
                <c:pt idx="1760" formatCode="0.00%">
                  <c:v>0</c:v>
                </c:pt>
                <c:pt idx="1761" formatCode="0.00%">
                  <c:v>0</c:v>
                </c:pt>
                <c:pt idx="1762" formatCode="0.00%">
                  <c:v>0</c:v>
                </c:pt>
                <c:pt idx="1763" formatCode="0.00%">
                  <c:v>0</c:v>
                </c:pt>
                <c:pt idx="1764" formatCode="0.00%">
                  <c:v>0</c:v>
                </c:pt>
                <c:pt idx="1765" formatCode="0.00%">
                  <c:v>0</c:v>
                </c:pt>
                <c:pt idx="1766" formatCode="0.00%">
                  <c:v>0</c:v>
                </c:pt>
                <c:pt idx="1767" formatCode="0.00%">
                  <c:v>0</c:v>
                </c:pt>
                <c:pt idx="1768" formatCode="0.00%">
                  <c:v>0</c:v>
                </c:pt>
                <c:pt idx="1769" formatCode="0.00%">
                  <c:v>0</c:v>
                </c:pt>
                <c:pt idx="1770" formatCode="0.00%">
                  <c:v>0</c:v>
                </c:pt>
                <c:pt idx="1771" formatCode="0.00%">
                  <c:v>0</c:v>
                </c:pt>
                <c:pt idx="1772" formatCode="0.00%">
                  <c:v>0</c:v>
                </c:pt>
                <c:pt idx="1773" formatCode="0.00%">
                  <c:v>0</c:v>
                </c:pt>
                <c:pt idx="1774" formatCode="0.00%">
                  <c:v>0</c:v>
                </c:pt>
                <c:pt idx="1775" formatCode="0.00%">
                  <c:v>0</c:v>
                </c:pt>
                <c:pt idx="1776" formatCode="0.00%">
                  <c:v>0</c:v>
                </c:pt>
                <c:pt idx="1777" formatCode="0.00%">
                  <c:v>0</c:v>
                </c:pt>
                <c:pt idx="1778" formatCode="0.00%">
                  <c:v>0</c:v>
                </c:pt>
                <c:pt idx="1779" formatCode="0.00%">
                  <c:v>0</c:v>
                </c:pt>
                <c:pt idx="1780" formatCode="0.00%">
                  <c:v>0</c:v>
                </c:pt>
                <c:pt idx="1781" formatCode="0.00%">
                  <c:v>0</c:v>
                </c:pt>
                <c:pt idx="1782" formatCode="0.00%">
                  <c:v>0</c:v>
                </c:pt>
                <c:pt idx="1783" formatCode="0.00%">
                  <c:v>0</c:v>
                </c:pt>
                <c:pt idx="1784" formatCode="0.00%">
                  <c:v>0</c:v>
                </c:pt>
                <c:pt idx="1785" formatCode="0.00%">
                  <c:v>0</c:v>
                </c:pt>
                <c:pt idx="1786" formatCode="0.00%">
                  <c:v>0</c:v>
                </c:pt>
                <c:pt idx="1787" formatCode="0.00%">
                  <c:v>0</c:v>
                </c:pt>
                <c:pt idx="1788" formatCode="0.00%">
                  <c:v>0</c:v>
                </c:pt>
                <c:pt idx="1789" formatCode="0.00%">
                  <c:v>0</c:v>
                </c:pt>
                <c:pt idx="1790" formatCode="0.00%">
                  <c:v>0</c:v>
                </c:pt>
              </c:numCache>
            </c:numRef>
          </c:yVal>
          <c:smooth val="1"/>
          <c:extLst>
            <c:ext xmlns:c16="http://schemas.microsoft.com/office/drawing/2014/chart" uri="{C3380CC4-5D6E-409C-BE32-E72D297353CC}">
              <c16:uniqueId val="{00000001-7016-A44E-8585-4E08128E70E6}"/>
            </c:ext>
          </c:extLst>
        </c:ser>
        <c:ser>
          <c:idx val="2"/>
          <c:order val="2"/>
          <c:tx>
            <c:strRef>
              <c:f>'CAPE-based Rule'!$L$15</c:f>
              <c:strCache>
                <c:ptCount val="1"/>
                <c:pt idx="0">
                  <c:v>30Y mean vs. initial</c:v>
                </c:pt>
              </c:strCache>
            </c:strRef>
          </c:tx>
          <c:spPr>
            <a:ln>
              <a:noFill/>
            </a:ln>
          </c:spPr>
          <c:marker>
            <c:symbol val="circle"/>
            <c:size val="7"/>
            <c:spPr>
              <a:solidFill>
                <a:srgbClr val="F4B400"/>
              </a:solidFill>
              <a:ln cmpd="sng">
                <a:solidFill>
                  <a:srgbClr val="F4B400"/>
                </a:solidFill>
              </a:ln>
            </c:spPr>
          </c:marker>
          <c:xVal>
            <c:numRef>
              <c:f>'CAPE-based Rule'!$G$16:$G$2449</c:f>
              <c:numCache>
                <c:formatCode>0</c:formatCode>
                <c:ptCount val="2434"/>
                <c:pt idx="0">
                  <c:v>1871</c:v>
                </c:pt>
                <c:pt idx="1">
                  <c:v>1871.0833333333333</c:v>
                </c:pt>
                <c:pt idx="2">
                  <c:v>1871.1666666666665</c:v>
                </c:pt>
                <c:pt idx="3">
                  <c:v>1871.2499999999998</c:v>
                </c:pt>
                <c:pt idx="4">
                  <c:v>1871.333333333333</c:v>
                </c:pt>
                <c:pt idx="5">
                  <c:v>1871.4166666666663</c:v>
                </c:pt>
                <c:pt idx="6">
                  <c:v>1871.4999999999995</c:v>
                </c:pt>
                <c:pt idx="7">
                  <c:v>1871.5833333333328</c:v>
                </c:pt>
                <c:pt idx="8">
                  <c:v>1871.6666666666661</c:v>
                </c:pt>
                <c:pt idx="9">
                  <c:v>1871.7499999999993</c:v>
                </c:pt>
                <c:pt idx="10">
                  <c:v>1871.8333333333326</c:v>
                </c:pt>
                <c:pt idx="11">
                  <c:v>1871.9166666666658</c:v>
                </c:pt>
                <c:pt idx="12">
                  <c:v>1871.9999999999991</c:v>
                </c:pt>
                <c:pt idx="13">
                  <c:v>1872.0833333333323</c:v>
                </c:pt>
                <c:pt idx="14">
                  <c:v>1872.1666666666656</c:v>
                </c:pt>
                <c:pt idx="15">
                  <c:v>1872.2499999999989</c:v>
                </c:pt>
                <c:pt idx="16">
                  <c:v>1872.3333333333321</c:v>
                </c:pt>
                <c:pt idx="17">
                  <c:v>1872.4166666666654</c:v>
                </c:pt>
                <c:pt idx="18">
                  <c:v>1872.4999999999986</c:v>
                </c:pt>
                <c:pt idx="19">
                  <c:v>1872.5833333333319</c:v>
                </c:pt>
                <c:pt idx="20">
                  <c:v>1872.6666666666652</c:v>
                </c:pt>
                <c:pt idx="21">
                  <c:v>1872.7499999999984</c:v>
                </c:pt>
                <c:pt idx="22">
                  <c:v>1872.8333333333317</c:v>
                </c:pt>
                <c:pt idx="23">
                  <c:v>1872.9166666666649</c:v>
                </c:pt>
                <c:pt idx="24">
                  <c:v>1872.9999999999982</c:v>
                </c:pt>
                <c:pt idx="25">
                  <c:v>1873.0833333333314</c:v>
                </c:pt>
                <c:pt idx="26">
                  <c:v>1873.1666666666647</c:v>
                </c:pt>
                <c:pt idx="27">
                  <c:v>1873.249999999998</c:v>
                </c:pt>
                <c:pt idx="28">
                  <c:v>1873.3333333333312</c:v>
                </c:pt>
                <c:pt idx="29">
                  <c:v>1873.4166666666645</c:v>
                </c:pt>
                <c:pt idx="30">
                  <c:v>1873.4999999999977</c:v>
                </c:pt>
                <c:pt idx="31">
                  <c:v>1873.583333333331</c:v>
                </c:pt>
                <c:pt idx="32">
                  <c:v>1873.6666666666642</c:v>
                </c:pt>
                <c:pt idx="33">
                  <c:v>1873.7499999999975</c:v>
                </c:pt>
                <c:pt idx="34">
                  <c:v>1873.8333333333308</c:v>
                </c:pt>
                <c:pt idx="35">
                  <c:v>1873.916666666664</c:v>
                </c:pt>
                <c:pt idx="36">
                  <c:v>1873.9999999999973</c:v>
                </c:pt>
                <c:pt idx="37">
                  <c:v>1874.0833333333305</c:v>
                </c:pt>
                <c:pt idx="38">
                  <c:v>1874.1666666666638</c:v>
                </c:pt>
                <c:pt idx="39">
                  <c:v>1874.249999999997</c:v>
                </c:pt>
                <c:pt idx="40">
                  <c:v>1874.3333333333303</c:v>
                </c:pt>
                <c:pt idx="41">
                  <c:v>1874.4166666666636</c:v>
                </c:pt>
                <c:pt idx="42">
                  <c:v>1874.4999999999968</c:v>
                </c:pt>
                <c:pt idx="43">
                  <c:v>1874.5833333333301</c:v>
                </c:pt>
                <c:pt idx="44">
                  <c:v>1874.6666666666633</c:v>
                </c:pt>
                <c:pt idx="45">
                  <c:v>1874.7499999999966</c:v>
                </c:pt>
                <c:pt idx="46">
                  <c:v>1874.8333333333298</c:v>
                </c:pt>
                <c:pt idx="47">
                  <c:v>1874.9166666666631</c:v>
                </c:pt>
                <c:pt idx="48">
                  <c:v>1874.9999999999964</c:v>
                </c:pt>
                <c:pt idx="49">
                  <c:v>1875.0833333333296</c:v>
                </c:pt>
                <c:pt idx="50">
                  <c:v>1875.1666666666629</c:v>
                </c:pt>
                <c:pt idx="51">
                  <c:v>1875.2499999999961</c:v>
                </c:pt>
                <c:pt idx="52">
                  <c:v>1875.3333333333294</c:v>
                </c:pt>
                <c:pt idx="53">
                  <c:v>1875.4166666666626</c:v>
                </c:pt>
                <c:pt idx="54">
                  <c:v>1875.4999999999959</c:v>
                </c:pt>
                <c:pt idx="55">
                  <c:v>1875.5833333333292</c:v>
                </c:pt>
                <c:pt idx="56">
                  <c:v>1875.6666666666624</c:v>
                </c:pt>
                <c:pt idx="57">
                  <c:v>1875.7499999999957</c:v>
                </c:pt>
                <c:pt idx="58">
                  <c:v>1875.8333333333289</c:v>
                </c:pt>
                <c:pt idx="59">
                  <c:v>1875.9166666666622</c:v>
                </c:pt>
                <c:pt idx="60">
                  <c:v>1875.9999999999955</c:v>
                </c:pt>
                <c:pt idx="61">
                  <c:v>1876.0833333333287</c:v>
                </c:pt>
                <c:pt idx="62">
                  <c:v>1876.166666666662</c:v>
                </c:pt>
                <c:pt idx="63">
                  <c:v>1876.2499999999952</c:v>
                </c:pt>
                <c:pt idx="64">
                  <c:v>1876.3333333333285</c:v>
                </c:pt>
                <c:pt idx="65">
                  <c:v>1876.4166666666617</c:v>
                </c:pt>
                <c:pt idx="66">
                  <c:v>1876.499999999995</c:v>
                </c:pt>
                <c:pt idx="67">
                  <c:v>1876.5833333333283</c:v>
                </c:pt>
                <c:pt idx="68">
                  <c:v>1876.6666666666615</c:v>
                </c:pt>
                <c:pt idx="69">
                  <c:v>1876.7499999999948</c:v>
                </c:pt>
                <c:pt idx="70">
                  <c:v>1876.833333333328</c:v>
                </c:pt>
                <c:pt idx="71">
                  <c:v>1876.9166666666613</c:v>
                </c:pt>
                <c:pt idx="72">
                  <c:v>1876.9999999999945</c:v>
                </c:pt>
                <c:pt idx="73">
                  <c:v>1877.0833333333278</c:v>
                </c:pt>
                <c:pt idx="74">
                  <c:v>1877.1666666666611</c:v>
                </c:pt>
                <c:pt idx="75">
                  <c:v>1877.2499999999943</c:v>
                </c:pt>
                <c:pt idx="76">
                  <c:v>1877.3333333333276</c:v>
                </c:pt>
                <c:pt idx="77">
                  <c:v>1877.4166666666608</c:v>
                </c:pt>
                <c:pt idx="78">
                  <c:v>1877.4999999999941</c:v>
                </c:pt>
                <c:pt idx="79">
                  <c:v>1877.5833333333273</c:v>
                </c:pt>
                <c:pt idx="80">
                  <c:v>1877.6666666666606</c:v>
                </c:pt>
                <c:pt idx="81">
                  <c:v>1877.7499999999939</c:v>
                </c:pt>
                <c:pt idx="82">
                  <c:v>1877.8333333333271</c:v>
                </c:pt>
                <c:pt idx="83">
                  <c:v>1877.9166666666604</c:v>
                </c:pt>
                <c:pt idx="84">
                  <c:v>1877.9999999999936</c:v>
                </c:pt>
                <c:pt idx="85">
                  <c:v>1878.0833333333269</c:v>
                </c:pt>
                <c:pt idx="86">
                  <c:v>1878.1666666666601</c:v>
                </c:pt>
                <c:pt idx="87">
                  <c:v>1878.2499999999934</c:v>
                </c:pt>
                <c:pt idx="88">
                  <c:v>1878.3333333333267</c:v>
                </c:pt>
                <c:pt idx="89">
                  <c:v>1878.4166666666599</c:v>
                </c:pt>
                <c:pt idx="90">
                  <c:v>1878.4999999999932</c:v>
                </c:pt>
                <c:pt idx="91">
                  <c:v>1878.5833333333264</c:v>
                </c:pt>
                <c:pt idx="92">
                  <c:v>1878.6666666666597</c:v>
                </c:pt>
                <c:pt idx="93">
                  <c:v>1878.749999999993</c:v>
                </c:pt>
                <c:pt idx="94">
                  <c:v>1878.8333333333262</c:v>
                </c:pt>
                <c:pt idx="95">
                  <c:v>1878.9166666666595</c:v>
                </c:pt>
                <c:pt idx="96">
                  <c:v>1878.9999999999927</c:v>
                </c:pt>
                <c:pt idx="97">
                  <c:v>1879.083333333326</c:v>
                </c:pt>
                <c:pt idx="98">
                  <c:v>1879.1666666666592</c:v>
                </c:pt>
                <c:pt idx="99">
                  <c:v>1879.2499999999925</c:v>
                </c:pt>
                <c:pt idx="100">
                  <c:v>1879.3333333333258</c:v>
                </c:pt>
                <c:pt idx="101">
                  <c:v>1879.416666666659</c:v>
                </c:pt>
                <c:pt idx="102">
                  <c:v>1879.4999999999923</c:v>
                </c:pt>
                <c:pt idx="103">
                  <c:v>1879.5833333333255</c:v>
                </c:pt>
                <c:pt idx="104">
                  <c:v>1879.6666666666588</c:v>
                </c:pt>
                <c:pt idx="105">
                  <c:v>1879.749999999992</c:v>
                </c:pt>
                <c:pt idx="106">
                  <c:v>1879.8333333333253</c:v>
                </c:pt>
                <c:pt idx="107">
                  <c:v>1879.9166666666586</c:v>
                </c:pt>
                <c:pt idx="108">
                  <c:v>1879.9999999999918</c:v>
                </c:pt>
                <c:pt idx="109">
                  <c:v>1880.0833333333251</c:v>
                </c:pt>
                <c:pt idx="110">
                  <c:v>1880.1666666666583</c:v>
                </c:pt>
                <c:pt idx="111">
                  <c:v>1880.2499999999916</c:v>
                </c:pt>
                <c:pt idx="112">
                  <c:v>1880.3333333333248</c:v>
                </c:pt>
                <c:pt idx="113">
                  <c:v>1880.4166666666581</c:v>
                </c:pt>
                <c:pt idx="114">
                  <c:v>1880.4999999999914</c:v>
                </c:pt>
                <c:pt idx="115">
                  <c:v>1880.5833333333246</c:v>
                </c:pt>
                <c:pt idx="116">
                  <c:v>1880.6666666666579</c:v>
                </c:pt>
                <c:pt idx="117">
                  <c:v>1880.7499999999911</c:v>
                </c:pt>
                <c:pt idx="118">
                  <c:v>1880.8333333333244</c:v>
                </c:pt>
                <c:pt idx="119">
                  <c:v>1880.9166666666576</c:v>
                </c:pt>
                <c:pt idx="120">
                  <c:v>1880.9999999999909</c:v>
                </c:pt>
                <c:pt idx="121">
                  <c:v>1881.0833333333242</c:v>
                </c:pt>
                <c:pt idx="122">
                  <c:v>1881.1666666666574</c:v>
                </c:pt>
                <c:pt idx="123">
                  <c:v>1881.2499999999907</c:v>
                </c:pt>
                <c:pt idx="124">
                  <c:v>1881.3333333333239</c:v>
                </c:pt>
                <c:pt idx="125">
                  <c:v>1881.4166666666572</c:v>
                </c:pt>
                <c:pt idx="126">
                  <c:v>1881.4999999999905</c:v>
                </c:pt>
                <c:pt idx="127">
                  <c:v>1881.5833333333237</c:v>
                </c:pt>
                <c:pt idx="128">
                  <c:v>1881.666666666657</c:v>
                </c:pt>
                <c:pt idx="129">
                  <c:v>1881.7499999999902</c:v>
                </c:pt>
                <c:pt idx="130">
                  <c:v>1881.8333333333235</c:v>
                </c:pt>
                <c:pt idx="131">
                  <c:v>1881.9166666666567</c:v>
                </c:pt>
                <c:pt idx="132">
                  <c:v>1881.99999999999</c:v>
                </c:pt>
                <c:pt idx="133">
                  <c:v>1882.0833333333233</c:v>
                </c:pt>
                <c:pt idx="134">
                  <c:v>1882.1666666666565</c:v>
                </c:pt>
                <c:pt idx="135">
                  <c:v>1882.2499999999898</c:v>
                </c:pt>
                <c:pt idx="136">
                  <c:v>1882.333333333323</c:v>
                </c:pt>
                <c:pt idx="137">
                  <c:v>1882.4166666666563</c:v>
                </c:pt>
                <c:pt idx="138">
                  <c:v>1882.4999999999895</c:v>
                </c:pt>
                <c:pt idx="139">
                  <c:v>1882.5833333333228</c:v>
                </c:pt>
                <c:pt idx="140">
                  <c:v>1882.6666666666561</c:v>
                </c:pt>
                <c:pt idx="141">
                  <c:v>1882.7499999999893</c:v>
                </c:pt>
                <c:pt idx="142">
                  <c:v>1882.8333333333226</c:v>
                </c:pt>
                <c:pt idx="143">
                  <c:v>1882.9166666666558</c:v>
                </c:pt>
                <c:pt idx="144">
                  <c:v>1882.9999999999891</c:v>
                </c:pt>
                <c:pt idx="145">
                  <c:v>1883.0833333333223</c:v>
                </c:pt>
                <c:pt idx="146">
                  <c:v>1883.1666666666556</c:v>
                </c:pt>
                <c:pt idx="147">
                  <c:v>1883.2499999999889</c:v>
                </c:pt>
                <c:pt idx="148">
                  <c:v>1883.3333333333221</c:v>
                </c:pt>
                <c:pt idx="149">
                  <c:v>1883.4166666666554</c:v>
                </c:pt>
                <c:pt idx="150">
                  <c:v>1883.4999999999886</c:v>
                </c:pt>
                <c:pt idx="151">
                  <c:v>1883.5833333333219</c:v>
                </c:pt>
                <c:pt idx="152">
                  <c:v>1883.6666666666551</c:v>
                </c:pt>
                <c:pt idx="153">
                  <c:v>1883.7499999999884</c:v>
                </c:pt>
                <c:pt idx="154">
                  <c:v>1883.8333333333217</c:v>
                </c:pt>
                <c:pt idx="155">
                  <c:v>1883.9166666666549</c:v>
                </c:pt>
                <c:pt idx="156">
                  <c:v>1883.9999999999882</c:v>
                </c:pt>
                <c:pt idx="157">
                  <c:v>1884.0833333333214</c:v>
                </c:pt>
                <c:pt idx="158">
                  <c:v>1884.1666666666547</c:v>
                </c:pt>
                <c:pt idx="159">
                  <c:v>1884.2499999999879</c:v>
                </c:pt>
                <c:pt idx="160">
                  <c:v>1884.3333333333212</c:v>
                </c:pt>
                <c:pt idx="161">
                  <c:v>1884.4166666666545</c:v>
                </c:pt>
                <c:pt idx="162">
                  <c:v>1884.4999999999877</c:v>
                </c:pt>
                <c:pt idx="163">
                  <c:v>1884.583333333321</c:v>
                </c:pt>
                <c:pt idx="164">
                  <c:v>1884.6666666666542</c:v>
                </c:pt>
                <c:pt idx="165">
                  <c:v>1884.7499999999875</c:v>
                </c:pt>
                <c:pt idx="166">
                  <c:v>1884.8333333333208</c:v>
                </c:pt>
                <c:pt idx="167">
                  <c:v>1884.916666666654</c:v>
                </c:pt>
                <c:pt idx="168">
                  <c:v>1884.9999999999873</c:v>
                </c:pt>
                <c:pt idx="169">
                  <c:v>1885.0833333333205</c:v>
                </c:pt>
                <c:pt idx="170">
                  <c:v>1885.1666666666538</c:v>
                </c:pt>
                <c:pt idx="171">
                  <c:v>1885.249999999987</c:v>
                </c:pt>
                <c:pt idx="172">
                  <c:v>1885.3333333333203</c:v>
                </c:pt>
                <c:pt idx="173">
                  <c:v>1885.4166666666536</c:v>
                </c:pt>
                <c:pt idx="174">
                  <c:v>1885.4999999999868</c:v>
                </c:pt>
                <c:pt idx="175">
                  <c:v>1885.5833333333201</c:v>
                </c:pt>
                <c:pt idx="176">
                  <c:v>1885.6666666666533</c:v>
                </c:pt>
                <c:pt idx="177">
                  <c:v>1885.7499999999866</c:v>
                </c:pt>
                <c:pt idx="178">
                  <c:v>1885.8333333333198</c:v>
                </c:pt>
                <c:pt idx="179">
                  <c:v>1885.9166666666531</c:v>
                </c:pt>
                <c:pt idx="180">
                  <c:v>1885.9999999999864</c:v>
                </c:pt>
                <c:pt idx="181">
                  <c:v>1886.0833333333196</c:v>
                </c:pt>
                <c:pt idx="182">
                  <c:v>1886.1666666666529</c:v>
                </c:pt>
                <c:pt idx="183">
                  <c:v>1886.2499999999861</c:v>
                </c:pt>
                <c:pt idx="184">
                  <c:v>1886.3333333333194</c:v>
                </c:pt>
                <c:pt idx="185">
                  <c:v>1886.4166666666526</c:v>
                </c:pt>
                <c:pt idx="186">
                  <c:v>1886.4999999999859</c:v>
                </c:pt>
                <c:pt idx="187">
                  <c:v>1886.5833333333192</c:v>
                </c:pt>
                <c:pt idx="188">
                  <c:v>1886.6666666666524</c:v>
                </c:pt>
                <c:pt idx="189">
                  <c:v>1886.7499999999857</c:v>
                </c:pt>
                <c:pt idx="190">
                  <c:v>1886.8333333333189</c:v>
                </c:pt>
                <c:pt idx="191">
                  <c:v>1886.9166666666522</c:v>
                </c:pt>
                <c:pt idx="192">
                  <c:v>1886.9999999999854</c:v>
                </c:pt>
                <c:pt idx="193">
                  <c:v>1887.0833333333187</c:v>
                </c:pt>
                <c:pt idx="194">
                  <c:v>1887.166666666652</c:v>
                </c:pt>
                <c:pt idx="195">
                  <c:v>1887.2499999999852</c:v>
                </c:pt>
                <c:pt idx="196">
                  <c:v>1887.3333333333185</c:v>
                </c:pt>
                <c:pt idx="197">
                  <c:v>1887.4166666666517</c:v>
                </c:pt>
                <c:pt idx="198">
                  <c:v>1887.499999999985</c:v>
                </c:pt>
                <c:pt idx="199">
                  <c:v>1887.5833333333183</c:v>
                </c:pt>
                <c:pt idx="200">
                  <c:v>1887.6666666666515</c:v>
                </c:pt>
                <c:pt idx="201">
                  <c:v>1887.7499999999848</c:v>
                </c:pt>
                <c:pt idx="202">
                  <c:v>1887.833333333318</c:v>
                </c:pt>
                <c:pt idx="203">
                  <c:v>1887.9166666666513</c:v>
                </c:pt>
                <c:pt idx="204">
                  <c:v>1887.9999999999845</c:v>
                </c:pt>
                <c:pt idx="205">
                  <c:v>1888.0833333333178</c:v>
                </c:pt>
                <c:pt idx="206">
                  <c:v>1888.1666666666511</c:v>
                </c:pt>
                <c:pt idx="207">
                  <c:v>1888.2499999999843</c:v>
                </c:pt>
                <c:pt idx="208">
                  <c:v>1888.3333333333176</c:v>
                </c:pt>
                <c:pt idx="209">
                  <c:v>1888.4166666666508</c:v>
                </c:pt>
                <c:pt idx="210">
                  <c:v>1888.4999999999841</c:v>
                </c:pt>
                <c:pt idx="211">
                  <c:v>1888.5833333333173</c:v>
                </c:pt>
                <c:pt idx="212">
                  <c:v>1888.6666666666506</c:v>
                </c:pt>
                <c:pt idx="213">
                  <c:v>1888.7499999999839</c:v>
                </c:pt>
                <c:pt idx="214">
                  <c:v>1888.8333333333171</c:v>
                </c:pt>
                <c:pt idx="215">
                  <c:v>1888.9166666666504</c:v>
                </c:pt>
                <c:pt idx="216">
                  <c:v>1888.9999999999836</c:v>
                </c:pt>
                <c:pt idx="217">
                  <c:v>1889.0833333333169</c:v>
                </c:pt>
                <c:pt idx="218">
                  <c:v>1889.1666666666501</c:v>
                </c:pt>
                <c:pt idx="219">
                  <c:v>1889.2499999999834</c:v>
                </c:pt>
                <c:pt idx="220">
                  <c:v>1889.3333333333167</c:v>
                </c:pt>
                <c:pt idx="221">
                  <c:v>1889.4166666666499</c:v>
                </c:pt>
                <c:pt idx="222">
                  <c:v>1889.4999999999832</c:v>
                </c:pt>
                <c:pt idx="223">
                  <c:v>1889.5833333333164</c:v>
                </c:pt>
                <c:pt idx="224">
                  <c:v>1889.6666666666497</c:v>
                </c:pt>
                <c:pt idx="225">
                  <c:v>1889.7499999999829</c:v>
                </c:pt>
                <c:pt idx="226">
                  <c:v>1889.8333333333162</c:v>
                </c:pt>
                <c:pt idx="227">
                  <c:v>1889.9166666666495</c:v>
                </c:pt>
                <c:pt idx="228">
                  <c:v>1889.9999999999827</c:v>
                </c:pt>
                <c:pt idx="229">
                  <c:v>1890.083333333316</c:v>
                </c:pt>
                <c:pt idx="230">
                  <c:v>1890.1666666666492</c:v>
                </c:pt>
                <c:pt idx="231">
                  <c:v>1890.2499999999825</c:v>
                </c:pt>
                <c:pt idx="232">
                  <c:v>1890.3333333333157</c:v>
                </c:pt>
                <c:pt idx="233">
                  <c:v>1890.416666666649</c:v>
                </c:pt>
                <c:pt idx="234">
                  <c:v>1890.4999999999823</c:v>
                </c:pt>
                <c:pt idx="235">
                  <c:v>1890.5833333333155</c:v>
                </c:pt>
                <c:pt idx="236">
                  <c:v>1890.6666666666488</c:v>
                </c:pt>
                <c:pt idx="237">
                  <c:v>1890.749999999982</c:v>
                </c:pt>
                <c:pt idx="238">
                  <c:v>1890.8333333333153</c:v>
                </c:pt>
                <c:pt idx="239">
                  <c:v>1890.9166666666486</c:v>
                </c:pt>
                <c:pt idx="240">
                  <c:v>1890.9999999999818</c:v>
                </c:pt>
                <c:pt idx="241">
                  <c:v>1891.0833333333151</c:v>
                </c:pt>
                <c:pt idx="242">
                  <c:v>1891.1666666666483</c:v>
                </c:pt>
                <c:pt idx="243">
                  <c:v>1891.2499999999816</c:v>
                </c:pt>
                <c:pt idx="244">
                  <c:v>1891.3333333333148</c:v>
                </c:pt>
                <c:pt idx="245">
                  <c:v>1891.4166666666481</c:v>
                </c:pt>
                <c:pt idx="246">
                  <c:v>1891.4999999999814</c:v>
                </c:pt>
                <c:pt idx="247">
                  <c:v>1891.5833333333146</c:v>
                </c:pt>
                <c:pt idx="248">
                  <c:v>1891.6666666666479</c:v>
                </c:pt>
                <c:pt idx="249">
                  <c:v>1891.7499999999811</c:v>
                </c:pt>
                <c:pt idx="250">
                  <c:v>1891.8333333333144</c:v>
                </c:pt>
                <c:pt idx="251">
                  <c:v>1891.9166666666476</c:v>
                </c:pt>
                <c:pt idx="252">
                  <c:v>1891.9999999999809</c:v>
                </c:pt>
                <c:pt idx="253">
                  <c:v>1892.0833333333142</c:v>
                </c:pt>
                <c:pt idx="254">
                  <c:v>1892.1666666666474</c:v>
                </c:pt>
                <c:pt idx="255">
                  <c:v>1892.2499999999807</c:v>
                </c:pt>
                <c:pt idx="256">
                  <c:v>1892.3333333333139</c:v>
                </c:pt>
                <c:pt idx="257">
                  <c:v>1892.4166666666472</c:v>
                </c:pt>
                <c:pt idx="258">
                  <c:v>1892.4999999999804</c:v>
                </c:pt>
                <c:pt idx="259">
                  <c:v>1892.5833333333137</c:v>
                </c:pt>
                <c:pt idx="260">
                  <c:v>1892.666666666647</c:v>
                </c:pt>
                <c:pt idx="261">
                  <c:v>1892.7499999999802</c:v>
                </c:pt>
                <c:pt idx="262">
                  <c:v>1892.8333333333135</c:v>
                </c:pt>
                <c:pt idx="263">
                  <c:v>1892.9166666666467</c:v>
                </c:pt>
                <c:pt idx="264">
                  <c:v>1892.99999999998</c:v>
                </c:pt>
                <c:pt idx="265">
                  <c:v>1893.0833333333132</c:v>
                </c:pt>
                <c:pt idx="266">
                  <c:v>1893.1666666666465</c:v>
                </c:pt>
                <c:pt idx="267">
                  <c:v>1893.2499999999798</c:v>
                </c:pt>
                <c:pt idx="268">
                  <c:v>1893.333333333313</c:v>
                </c:pt>
                <c:pt idx="269">
                  <c:v>1893.4166666666463</c:v>
                </c:pt>
                <c:pt idx="270">
                  <c:v>1893.4999999999795</c:v>
                </c:pt>
                <c:pt idx="271">
                  <c:v>1893.5833333333128</c:v>
                </c:pt>
                <c:pt idx="272">
                  <c:v>1893.6666666666461</c:v>
                </c:pt>
                <c:pt idx="273">
                  <c:v>1893.7499999999793</c:v>
                </c:pt>
                <c:pt idx="274">
                  <c:v>1893.8333333333126</c:v>
                </c:pt>
                <c:pt idx="275">
                  <c:v>1893.9166666666458</c:v>
                </c:pt>
                <c:pt idx="276">
                  <c:v>1893.9999999999791</c:v>
                </c:pt>
                <c:pt idx="277">
                  <c:v>1894.0833333333123</c:v>
                </c:pt>
                <c:pt idx="278">
                  <c:v>1894.1666666666456</c:v>
                </c:pt>
                <c:pt idx="279">
                  <c:v>1894.2499999999789</c:v>
                </c:pt>
                <c:pt idx="280">
                  <c:v>1894.3333333333121</c:v>
                </c:pt>
                <c:pt idx="281">
                  <c:v>1894.4166666666454</c:v>
                </c:pt>
                <c:pt idx="282">
                  <c:v>1894.4999999999786</c:v>
                </c:pt>
                <c:pt idx="283">
                  <c:v>1894.5833333333119</c:v>
                </c:pt>
                <c:pt idx="284">
                  <c:v>1894.6666666666451</c:v>
                </c:pt>
                <c:pt idx="285">
                  <c:v>1894.7499999999784</c:v>
                </c:pt>
                <c:pt idx="286">
                  <c:v>1894.8333333333117</c:v>
                </c:pt>
                <c:pt idx="287">
                  <c:v>1894.9166666666449</c:v>
                </c:pt>
                <c:pt idx="288">
                  <c:v>1894.9999999999782</c:v>
                </c:pt>
                <c:pt idx="289">
                  <c:v>1895.0833333333114</c:v>
                </c:pt>
                <c:pt idx="290">
                  <c:v>1895.1666666666447</c:v>
                </c:pt>
                <c:pt idx="291">
                  <c:v>1895.2499999999779</c:v>
                </c:pt>
                <c:pt idx="292">
                  <c:v>1895.3333333333112</c:v>
                </c:pt>
                <c:pt idx="293">
                  <c:v>1895.4166666666445</c:v>
                </c:pt>
                <c:pt idx="294">
                  <c:v>1895.4999999999777</c:v>
                </c:pt>
                <c:pt idx="295">
                  <c:v>1895.583333333311</c:v>
                </c:pt>
                <c:pt idx="296">
                  <c:v>1895.6666666666442</c:v>
                </c:pt>
                <c:pt idx="297">
                  <c:v>1895.7499999999775</c:v>
                </c:pt>
                <c:pt idx="298">
                  <c:v>1895.8333333333107</c:v>
                </c:pt>
                <c:pt idx="299">
                  <c:v>1895.916666666644</c:v>
                </c:pt>
                <c:pt idx="300">
                  <c:v>1895.9999999999773</c:v>
                </c:pt>
                <c:pt idx="301">
                  <c:v>1896.0833333333105</c:v>
                </c:pt>
                <c:pt idx="302">
                  <c:v>1896.1666666666438</c:v>
                </c:pt>
                <c:pt idx="303">
                  <c:v>1896.249999999977</c:v>
                </c:pt>
                <c:pt idx="304">
                  <c:v>1896.3333333333103</c:v>
                </c:pt>
                <c:pt idx="305">
                  <c:v>1896.4166666666436</c:v>
                </c:pt>
                <c:pt idx="306">
                  <c:v>1896.4999999999768</c:v>
                </c:pt>
                <c:pt idx="307">
                  <c:v>1896.5833333333101</c:v>
                </c:pt>
                <c:pt idx="308">
                  <c:v>1896.6666666666433</c:v>
                </c:pt>
                <c:pt idx="309">
                  <c:v>1896.7499999999766</c:v>
                </c:pt>
                <c:pt idx="310">
                  <c:v>1896.8333333333098</c:v>
                </c:pt>
                <c:pt idx="311">
                  <c:v>1896.9166666666431</c:v>
                </c:pt>
                <c:pt idx="312">
                  <c:v>1896.9999999999764</c:v>
                </c:pt>
                <c:pt idx="313">
                  <c:v>1897.0833333333096</c:v>
                </c:pt>
                <c:pt idx="314">
                  <c:v>1897.1666666666429</c:v>
                </c:pt>
                <c:pt idx="315">
                  <c:v>1897.2499999999761</c:v>
                </c:pt>
                <c:pt idx="316">
                  <c:v>1897.3333333333094</c:v>
                </c:pt>
                <c:pt idx="317">
                  <c:v>1897.4166666666426</c:v>
                </c:pt>
                <c:pt idx="318">
                  <c:v>1897.4999999999759</c:v>
                </c:pt>
                <c:pt idx="319">
                  <c:v>1897.5833333333092</c:v>
                </c:pt>
                <c:pt idx="320">
                  <c:v>1897.6666666666424</c:v>
                </c:pt>
                <c:pt idx="321">
                  <c:v>1897.7499999999757</c:v>
                </c:pt>
                <c:pt idx="322">
                  <c:v>1897.8333333333089</c:v>
                </c:pt>
                <c:pt idx="323">
                  <c:v>1897.9166666666422</c:v>
                </c:pt>
                <c:pt idx="324">
                  <c:v>1897.9999999999754</c:v>
                </c:pt>
                <c:pt idx="325">
                  <c:v>1898.0833333333087</c:v>
                </c:pt>
                <c:pt idx="326">
                  <c:v>1898.166666666642</c:v>
                </c:pt>
                <c:pt idx="327">
                  <c:v>1898.2499999999752</c:v>
                </c:pt>
                <c:pt idx="328">
                  <c:v>1898.3333333333085</c:v>
                </c:pt>
                <c:pt idx="329">
                  <c:v>1898.4166666666417</c:v>
                </c:pt>
                <c:pt idx="330">
                  <c:v>1898.499999999975</c:v>
                </c:pt>
                <c:pt idx="331">
                  <c:v>1898.5833333333082</c:v>
                </c:pt>
                <c:pt idx="332">
                  <c:v>1898.6666666666415</c:v>
                </c:pt>
                <c:pt idx="333">
                  <c:v>1898.7499999999748</c:v>
                </c:pt>
                <c:pt idx="334">
                  <c:v>1898.833333333308</c:v>
                </c:pt>
                <c:pt idx="335">
                  <c:v>1898.9166666666413</c:v>
                </c:pt>
                <c:pt idx="336">
                  <c:v>1898.9999999999745</c:v>
                </c:pt>
                <c:pt idx="337">
                  <c:v>1899.0833333333078</c:v>
                </c:pt>
                <c:pt idx="338">
                  <c:v>1899.166666666641</c:v>
                </c:pt>
                <c:pt idx="339">
                  <c:v>1899.2499999999743</c:v>
                </c:pt>
                <c:pt idx="340">
                  <c:v>1899.3333333333076</c:v>
                </c:pt>
                <c:pt idx="341">
                  <c:v>1899.4166666666408</c:v>
                </c:pt>
                <c:pt idx="342">
                  <c:v>1899.4999999999741</c:v>
                </c:pt>
                <c:pt idx="343">
                  <c:v>1899.5833333333073</c:v>
                </c:pt>
                <c:pt idx="344">
                  <c:v>1899.6666666666406</c:v>
                </c:pt>
                <c:pt idx="345">
                  <c:v>1899.7499999999739</c:v>
                </c:pt>
                <c:pt idx="346">
                  <c:v>1899.8333333333071</c:v>
                </c:pt>
                <c:pt idx="347">
                  <c:v>1899.9166666666404</c:v>
                </c:pt>
                <c:pt idx="348">
                  <c:v>1899.9999999999736</c:v>
                </c:pt>
                <c:pt idx="349">
                  <c:v>1900.0833333333069</c:v>
                </c:pt>
                <c:pt idx="350">
                  <c:v>1900.1666666666401</c:v>
                </c:pt>
                <c:pt idx="351">
                  <c:v>1900.2499999999734</c:v>
                </c:pt>
                <c:pt idx="352">
                  <c:v>1900.3333333333067</c:v>
                </c:pt>
                <c:pt idx="353">
                  <c:v>1900.4166666666399</c:v>
                </c:pt>
                <c:pt idx="354">
                  <c:v>1900.4999999999732</c:v>
                </c:pt>
                <c:pt idx="355">
                  <c:v>1900.5833333333064</c:v>
                </c:pt>
                <c:pt idx="356">
                  <c:v>1900.6666666666397</c:v>
                </c:pt>
                <c:pt idx="357">
                  <c:v>1900.7499999999729</c:v>
                </c:pt>
                <c:pt idx="358">
                  <c:v>1900.8333333333062</c:v>
                </c:pt>
                <c:pt idx="359">
                  <c:v>1900.9166666666395</c:v>
                </c:pt>
                <c:pt idx="360">
                  <c:v>1900.9999999999727</c:v>
                </c:pt>
                <c:pt idx="361">
                  <c:v>1901.083333333306</c:v>
                </c:pt>
                <c:pt idx="362">
                  <c:v>1901.1666666666392</c:v>
                </c:pt>
                <c:pt idx="363">
                  <c:v>1901.2499999999725</c:v>
                </c:pt>
                <c:pt idx="364">
                  <c:v>1901.3333333333057</c:v>
                </c:pt>
                <c:pt idx="365">
                  <c:v>1901.416666666639</c:v>
                </c:pt>
                <c:pt idx="366">
                  <c:v>1901.4999999999723</c:v>
                </c:pt>
                <c:pt idx="367">
                  <c:v>1901.5833333333055</c:v>
                </c:pt>
                <c:pt idx="368">
                  <c:v>1901.6666666666388</c:v>
                </c:pt>
                <c:pt idx="369">
                  <c:v>1901.749999999972</c:v>
                </c:pt>
                <c:pt idx="370">
                  <c:v>1901.8333333333053</c:v>
                </c:pt>
                <c:pt idx="371">
                  <c:v>1901.9166666666385</c:v>
                </c:pt>
                <c:pt idx="372">
                  <c:v>1901.9999999999718</c:v>
                </c:pt>
                <c:pt idx="373">
                  <c:v>1902.0833333333051</c:v>
                </c:pt>
                <c:pt idx="374">
                  <c:v>1902.1666666666383</c:v>
                </c:pt>
                <c:pt idx="375">
                  <c:v>1902.2499999999716</c:v>
                </c:pt>
                <c:pt idx="376">
                  <c:v>1902.3333333333048</c:v>
                </c:pt>
                <c:pt idx="377">
                  <c:v>1902.4166666666381</c:v>
                </c:pt>
                <c:pt idx="378">
                  <c:v>1902.4999999999714</c:v>
                </c:pt>
                <c:pt idx="379">
                  <c:v>1902.5833333333046</c:v>
                </c:pt>
                <c:pt idx="380">
                  <c:v>1902.6666666666379</c:v>
                </c:pt>
                <c:pt idx="381">
                  <c:v>1902.7499999999711</c:v>
                </c:pt>
                <c:pt idx="382">
                  <c:v>1902.8333333333044</c:v>
                </c:pt>
                <c:pt idx="383">
                  <c:v>1902.9166666666376</c:v>
                </c:pt>
                <c:pt idx="384">
                  <c:v>1902.9999999999709</c:v>
                </c:pt>
                <c:pt idx="385">
                  <c:v>1903.0833333333042</c:v>
                </c:pt>
                <c:pt idx="386">
                  <c:v>1903.1666666666374</c:v>
                </c:pt>
                <c:pt idx="387">
                  <c:v>1903.2499999999707</c:v>
                </c:pt>
                <c:pt idx="388">
                  <c:v>1903.3333333333039</c:v>
                </c:pt>
                <c:pt idx="389">
                  <c:v>1903.4166666666372</c:v>
                </c:pt>
                <c:pt idx="390">
                  <c:v>1903.4999999999704</c:v>
                </c:pt>
                <c:pt idx="391">
                  <c:v>1903.5833333333037</c:v>
                </c:pt>
                <c:pt idx="392">
                  <c:v>1903.666666666637</c:v>
                </c:pt>
                <c:pt idx="393">
                  <c:v>1903.7499999999702</c:v>
                </c:pt>
                <c:pt idx="394">
                  <c:v>1903.8333333333035</c:v>
                </c:pt>
                <c:pt idx="395">
                  <c:v>1903.9166666666367</c:v>
                </c:pt>
                <c:pt idx="396">
                  <c:v>1903.99999999997</c:v>
                </c:pt>
                <c:pt idx="397">
                  <c:v>1904.0833333333032</c:v>
                </c:pt>
                <c:pt idx="398">
                  <c:v>1904.1666666666365</c:v>
                </c:pt>
                <c:pt idx="399">
                  <c:v>1904.2499999999698</c:v>
                </c:pt>
                <c:pt idx="400">
                  <c:v>1904.333333333303</c:v>
                </c:pt>
                <c:pt idx="401">
                  <c:v>1904.4166666666363</c:v>
                </c:pt>
                <c:pt idx="402">
                  <c:v>1904.4999999999695</c:v>
                </c:pt>
                <c:pt idx="403">
                  <c:v>1904.5833333333028</c:v>
                </c:pt>
                <c:pt idx="404">
                  <c:v>1904.666666666636</c:v>
                </c:pt>
                <c:pt idx="405">
                  <c:v>1904.7499999999693</c:v>
                </c:pt>
                <c:pt idx="406">
                  <c:v>1904.8333333333026</c:v>
                </c:pt>
                <c:pt idx="407">
                  <c:v>1904.9166666666358</c:v>
                </c:pt>
                <c:pt idx="408">
                  <c:v>1904.9999999999691</c:v>
                </c:pt>
                <c:pt idx="409">
                  <c:v>1905.0833333333023</c:v>
                </c:pt>
                <c:pt idx="410">
                  <c:v>1905.1666666666356</c:v>
                </c:pt>
                <c:pt idx="411">
                  <c:v>1905.2499999999688</c:v>
                </c:pt>
                <c:pt idx="412">
                  <c:v>1905.3333333333021</c:v>
                </c:pt>
                <c:pt idx="413">
                  <c:v>1905.4166666666354</c:v>
                </c:pt>
                <c:pt idx="414">
                  <c:v>1905.4999999999686</c:v>
                </c:pt>
                <c:pt idx="415">
                  <c:v>1905.5833333333019</c:v>
                </c:pt>
                <c:pt idx="416">
                  <c:v>1905.6666666666351</c:v>
                </c:pt>
                <c:pt idx="417">
                  <c:v>1905.7499999999684</c:v>
                </c:pt>
                <c:pt idx="418">
                  <c:v>1905.8333333333017</c:v>
                </c:pt>
                <c:pt idx="419">
                  <c:v>1905.9166666666349</c:v>
                </c:pt>
                <c:pt idx="420">
                  <c:v>1905.9999999999682</c:v>
                </c:pt>
                <c:pt idx="421">
                  <c:v>1906.0833333333014</c:v>
                </c:pt>
                <c:pt idx="422">
                  <c:v>1906.1666666666347</c:v>
                </c:pt>
                <c:pt idx="423">
                  <c:v>1906.2499999999679</c:v>
                </c:pt>
                <c:pt idx="424">
                  <c:v>1906.3333333333012</c:v>
                </c:pt>
                <c:pt idx="425">
                  <c:v>1906.4166666666345</c:v>
                </c:pt>
                <c:pt idx="426">
                  <c:v>1906.4999999999677</c:v>
                </c:pt>
                <c:pt idx="427">
                  <c:v>1906.583333333301</c:v>
                </c:pt>
                <c:pt idx="428">
                  <c:v>1906.6666666666342</c:v>
                </c:pt>
                <c:pt idx="429">
                  <c:v>1906.7499999999675</c:v>
                </c:pt>
                <c:pt idx="430">
                  <c:v>1906.8333333333007</c:v>
                </c:pt>
                <c:pt idx="431">
                  <c:v>1906.916666666634</c:v>
                </c:pt>
                <c:pt idx="432">
                  <c:v>1906.9999999999673</c:v>
                </c:pt>
                <c:pt idx="433">
                  <c:v>1907.0833333333005</c:v>
                </c:pt>
                <c:pt idx="434">
                  <c:v>1907.1666666666338</c:v>
                </c:pt>
                <c:pt idx="435">
                  <c:v>1907.249999999967</c:v>
                </c:pt>
                <c:pt idx="436">
                  <c:v>1907.3333333333003</c:v>
                </c:pt>
                <c:pt idx="437">
                  <c:v>1907.4166666666335</c:v>
                </c:pt>
                <c:pt idx="438">
                  <c:v>1907.4999999999668</c:v>
                </c:pt>
                <c:pt idx="439">
                  <c:v>1907.5833333333001</c:v>
                </c:pt>
                <c:pt idx="440">
                  <c:v>1907.6666666666333</c:v>
                </c:pt>
                <c:pt idx="441">
                  <c:v>1907.7499999999666</c:v>
                </c:pt>
                <c:pt idx="442">
                  <c:v>1907.8333333332998</c:v>
                </c:pt>
                <c:pt idx="443">
                  <c:v>1907.9166666666331</c:v>
                </c:pt>
                <c:pt idx="444">
                  <c:v>1907.9999999999663</c:v>
                </c:pt>
                <c:pt idx="445">
                  <c:v>1908.0833333332996</c:v>
                </c:pt>
                <c:pt idx="446">
                  <c:v>1908.1666666666329</c:v>
                </c:pt>
                <c:pt idx="447">
                  <c:v>1908.2499999999661</c:v>
                </c:pt>
                <c:pt idx="448">
                  <c:v>1908.3333333332994</c:v>
                </c:pt>
                <c:pt idx="449">
                  <c:v>1908.4166666666326</c:v>
                </c:pt>
                <c:pt idx="450">
                  <c:v>1908.4999999999659</c:v>
                </c:pt>
                <c:pt idx="451">
                  <c:v>1908.5833333332992</c:v>
                </c:pt>
                <c:pt idx="452">
                  <c:v>1908.6666666666324</c:v>
                </c:pt>
                <c:pt idx="453">
                  <c:v>1908.7499999999657</c:v>
                </c:pt>
                <c:pt idx="454">
                  <c:v>1908.8333333332989</c:v>
                </c:pt>
                <c:pt idx="455">
                  <c:v>1908.9166666666322</c:v>
                </c:pt>
                <c:pt idx="456">
                  <c:v>1908.9999999999654</c:v>
                </c:pt>
                <c:pt idx="457">
                  <c:v>1909.0833333332987</c:v>
                </c:pt>
                <c:pt idx="458">
                  <c:v>1909.166666666632</c:v>
                </c:pt>
                <c:pt idx="459">
                  <c:v>1909.2499999999652</c:v>
                </c:pt>
                <c:pt idx="460">
                  <c:v>1909.3333333332985</c:v>
                </c:pt>
                <c:pt idx="461">
                  <c:v>1909.4166666666317</c:v>
                </c:pt>
                <c:pt idx="462">
                  <c:v>1909.499999999965</c:v>
                </c:pt>
                <c:pt idx="463">
                  <c:v>1909.5833333332982</c:v>
                </c:pt>
                <c:pt idx="464">
                  <c:v>1909.6666666666315</c:v>
                </c:pt>
                <c:pt idx="465">
                  <c:v>1909.7499999999648</c:v>
                </c:pt>
                <c:pt idx="466">
                  <c:v>1909.833333333298</c:v>
                </c:pt>
                <c:pt idx="467">
                  <c:v>1909.9166666666313</c:v>
                </c:pt>
                <c:pt idx="468">
                  <c:v>1909.9999999999645</c:v>
                </c:pt>
                <c:pt idx="469">
                  <c:v>1910.0833333332978</c:v>
                </c:pt>
                <c:pt idx="470">
                  <c:v>1910.166666666631</c:v>
                </c:pt>
                <c:pt idx="471">
                  <c:v>1910.2499999999643</c:v>
                </c:pt>
                <c:pt idx="472">
                  <c:v>1910.3333333332976</c:v>
                </c:pt>
                <c:pt idx="473">
                  <c:v>1910.4166666666308</c:v>
                </c:pt>
                <c:pt idx="474">
                  <c:v>1910.4999999999641</c:v>
                </c:pt>
                <c:pt idx="475">
                  <c:v>1910.5833333332973</c:v>
                </c:pt>
                <c:pt idx="476">
                  <c:v>1910.6666666666306</c:v>
                </c:pt>
                <c:pt idx="477">
                  <c:v>1910.7499999999638</c:v>
                </c:pt>
                <c:pt idx="478">
                  <c:v>1910.8333333332971</c:v>
                </c:pt>
                <c:pt idx="479">
                  <c:v>1910.9166666666304</c:v>
                </c:pt>
                <c:pt idx="480">
                  <c:v>1910.9999999999636</c:v>
                </c:pt>
                <c:pt idx="481">
                  <c:v>1911.0833333332969</c:v>
                </c:pt>
                <c:pt idx="482">
                  <c:v>1911.1666666666301</c:v>
                </c:pt>
                <c:pt idx="483">
                  <c:v>1911.2499999999634</c:v>
                </c:pt>
                <c:pt idx="484">
                  <c:v>1911.3333333332967</c:v>
                </c:pt>
                <c:pt idx="485">
                  <c:v>1911.4166666666299</c:v>
                </c:pt>
                <c:pt idx="486">
                  <c:v>1911.4999999999632</c:v>
                </c:pt>
                <c:pt idx="487">
                  <c:v>1911.5833333332964</c:v>
                </c:pt>
                <c:pt idx="488">
                  <c:v>1911.6666666666297</c:v>
                </c:pt>
                <c:pt idx="489">
                  <c:v>1911.7499999999629</c:v>
                </c:pt>
                <c:pt idx="490">
                  <c:v>1911.8333333332962</c:v>
                </c:pt>
                <c:pt idx="491">
                  <c:v>1911.9166666666295</c:v>
                </c:pt>
                <c:pt idx="492">
                  <c:v>1911.9999999999627</c:v>
                </c:pt>
                <c:pt idx="493">
                  <c:v>1912.083333333296</c:v>
                </c:pt>
                <c:pt idx="494">
                  <c:v>1912.1666666666292</c:v>
                </c:pt>
                <c:pt idx="495">
                  <c:v>1912.2499999999625</c:v>
                </c:pt>
                <c:pt idx="496">
                  <c:v>1912.3333333332957</c:v>
                </c:pt>
                <c:pt idx="497">
                  <c:v>1912.416666666629</c:v>
                </c:pt>
                <c:pt idx="498">
                  <c:v>1912.4999999999623</c:v>
                </c:pt>
                <c:pt idx="499">
                  <c:v>1912.5833333332955</c:v>
                </c:pt>
                <c:pt idx="500">
                  <c:v>1912.6666666666288</c:v>
                </c:pt>
                <c:pt idx="501">
                  <c:v>1912.749999999962</c:v>
                </c:pt>
                <c:pt idx="502">
                  <c:v>1912.8333333332953</c:v>
                </c:pt>
                <c:pt idx="503">
                  <c:v>1912.9166666666285</c:v>
                </c:pt>
                <c:pt idx="504">
                  <c:v>1912.9999999999618</c:v>
                </c:pt>
                <c:pt idx="505">
                  <c:v>1913.0833333332951</c:v>
                </c:pt>
                <c:pt idx="506">
                  <c:v>1913.1666666666283</c:v>
                </c:pt>
                <c:pt idx="507">
                  <c:v>1913.2499999999616</c:v>
                </c:pt>
                <c:pt idx="508">
                  <c:v>1913.3333333332948</c:v>
                </c:pt>
                <c:pt idx="509">
                  <c:v>1913.4166666666281</c:v>
                </c:pt>
                <c:pt idx="510">
                  <c:v>1913.4999999999613</c:v>
                </c:pt>
                <c:pt idx="511">
                  <c:v>1913.5833333332946</c:v>
                </c:pt>
                <c:pt idx="512">
                  <c:v>1913.6666666666279</c:v>
                </c:pt>
                <c:pt idx="513">
                  <c:v>1913.7499999999611</c:v>
                </c:pt>
                <c:pt idx="514">
                  <c:v>1913.8333333332944</c:v>
                </c:pt>
                <c:pt idx="515">
                  <c:v>1913.9166666666276</c:v>
                </c:pt>
                <c:pt idx="516">
                  <c:v>1913.9999999999609</c:v>
                </c:pt>
                <c:pt idx="517">
                  <c:v>1914.0833333332941</c:v>
                </c:pt>
                <c:pt idx="518">
                  <c:v>1914.1666666666274</c:v>
                </c:pt>
                <c:pt idx="519">
                  <c:v>1914.2499999999607</c:v>
                </c:pt>
                <c:pt idx="520">
                  <c:v>1914.3333333332939</c:v>
                </c:pt>
                <c:pt idx="521">
                  <c:v>1914.4166666666272</c:v>
                </c:pt>
                <c:pt idx="522">
                  <c:v>1914.4999999999604</c:v>
                </c:pt>
                <c:pt idx="523">
                  <c:v>1914.5833333332937</c:v>
                </c:pt>
                <c:pt idx="524">
                  <c:v>1914.666666666627</c:v>
                </c:pt>
                <c:pt idx="525">
                  <c:v>1914.7499999999602</c:v>
                </c:pt>
                <c:pt idx="526">
                  <c:v>1914.8333333332935</c:v>
                </c:pt>
                <c:pt idx="527">
                  <c:v>1914.9166666666267</c:v>
                </c:pt>
                <c:pt idx="528">
                  <c:v>1914.99999999996</c:v>
                </c:pt>
                <c:pt idx="529">
                  <c:v>1915.0833333332932</c:v>
                </c:pt>
                <c:pt idx="530">
                  <c:v>1915.1666666666265</c:v>
                </c:pt>
                <c:pt idx="531">
                  <c:v>1915.2499999999598</c:v>
                </c:pt>
                <c:pt idx="532">
                  <c:v>1915.333333333293</c:v>
                </c:pt>
                <c:pt idx="533">
                  <c:v>1915.4166666666263</c:v>
                </c:pt>
                <c:pt idx="534">
                  <c:v>1915.4999999999595</c:v>
                </c:pt>
                <c:pt idx="535">
                  <c:v>1915.5833333332928</c:v>
                </c:pt>
                <c:pt idx="536">
                  <c:v>1915.666666666626</c:v>
                </c:pt>
                <c:pt idx="537">
                  <c:v>1915.7499999999593</c:v>
                </c:pt>
                <c:pt idx="538">
                  <c:v>1915.8333333332926</c:v>
                </c:pt>
                <c:pt idx="539">
                  <c:v>1915.9166666666258</c:v>
                </c:pt>
                <c:pt idx="540">
                  <c:v>1915.9999999999591</c:v>
                </c:pt>
                <c:pt idx="541">
                  <c:v>1916.0833333332923</c:v>
                </c:pt>
                <c:pt idx="542">
                  <c:v>1916.1666666666256</c:v>
                </c:pt>
                <c:pt idx="543">
                  <c:v>1916.2499999999588</c:v>
                </c:pt>
                <c:pt idx="544">
                  <c:v>1916.3333333332921</c:v>
                </c:pt>
                <c:pt idx="545">
                  <c:v>1916.4166666666254</c:v>
                </c:pt>
                <c:pt idx="546">
                  <c:v>1916.4999999999586</c:v>
                </c:pt>
                <c:pt idx="547">
                  <c:v>1916.5833333332919</c:v>
                </c:pt>
                <c:pt idx="548">
                  <c:v>1916.6666666666251</c:v>
                </c:pt>
                <c:pt idx="549">
                  <c:v>1916.7499999999584</c:v>
                </c:pt>
                <c:pt idx="550">
                  <c:v>1916.8333333332916</c:v>
                </c:pt>
                <c:pt idx="551">
                  <c:v>1916.9166666666249</c:v>
                </c:pt>
                <c:pt idx="552">
                  <c:v>1916.9999999999582</c:v>
                </c:pt>
                <c:pt idx="553">
                  <c:v>1917.0833333332914</c:v>
                </c:pt>
                <c:pt idx="554">
                  <c:v>1917.1666666666247</c:v>
                </c:pt>
                <c:pt idx="555">
                  <c:v>1917.2499999999579</c:v>
                </c:pt>
                <c:pt idx="556">
                  <c:v>1917.3333333332912</c:v>
                </c:pt>
                <c:pt idx="557">
                  <c:v>1917.4166666666245</c:v>
                </c:pt>
                <c:pt idx="558">
                  <c:v>1917.4999999999577</c:v>
                </c:pt>
                <c:pt idx="559">
                  <c:v>1917.583333333291</c:v>
                </c:pt>
                <c:pt idx="560">
                  <c:v>1917.6666666666242</c:v>
                </c:pt>
                <c:pt idx="561">
                  <c:v>1917.7499999999575</c:v>
                </c:pt>
                <c:pt idx="562">
                  <c:v>1917.8333333332907</c:v>
                </c:pt>
                <c:pt idx="563">
                  <c:v>1917.916666666624</c:v>
                </c:pt>
                <c:pt idx="564">
                  <c:v>1917.9999999999573</c:v>
                </c:pt>
                <c:pt idx="565">
                  <c:v>1918.0833333332905</c:v>
                </c:pt>
                <c:pt idx="566">
                  <c:v>1918.1666666666238</c:v>
                </c:pt>
                <c:pt idx="567">
                  <c:v>1918.249999999957</c:v>
                </c:pt>
                <c:pt idx="568">
                  <c:v>1918.3333333332903</c:v>
                </c:pt>
                <c:pt idx="569">
                  <c:v>1918.4166666666235</c:v>
                </c:pt>
                <c:pt idx="570">
                  <c:v>1918.4999999999568</c:v>
                </c:pt>
                <c:pt idx="571">
                  <c:v>1918.5833333332901</c:v>
                </c:pt>
                <c:pt idx="572">
                  <c:v>1918.6666666666233</c:v>
                </c:pt>
                <c:pt idx="573">
                  <c:v>1918.7499999999566</c:v>
                </c:pt>
                <c:pt idx="574">
                  <c:v>1918.8333333332898</c:v>
                </c:pt>
                <c:pt idx="575">
                  <c:v>1918.9166666666231</c:v>
                </c:pt>
                <c:pt idx="576">
                  <c:v>1918.9999999999563</c:v>
                </c:pt>
                <c:pt idx="577">
                  <c:v>1919.0833333332896</c:v>
                </c:pt>
                <c:pt idx="578">
                  <c:v>1919.1666666666229</c:v>
                </c:pt>
                <c:pt idx="579">
                  <c:v>1919.2499999999561</c:v>
                </c:pt>
                <c:pt idx="580">
                  <c:v>1919.3333333332894</c:v>
                </c:pt>
                <c:pt idx="581">
                  <c:v>1919.4166666666226</c:v>
                </c:pt>
                <c:pt idx="582">
                  <c:v>1919.4999999999559</c:v>
                </c:pt>
                <c:pt idx="583">
                  <c:v>1919.5833333332891</c:v>
                </c:pt>
                <c:pt idx="584">
                  <c:v>1919.6666666666224</c:v>
                </c:pt>
                <c:pt idx="585">
                  <c:v>1919.7499999999557</c:v>
                </c:pt>
                <c:pt idx="586">
                  <c:v>1919.8333333332889</c:v>
                </c:pt>
                <c:pt idx="587">
                  <c:v>1919.9166666666222</c:v>
                </c:pt>
                <c:pt idx="588">
                  <c:v>1919.9999999999554</c:v>
                </c:pt>
                <c:pt idx="589">
                  <c:v>1920.0833333332887</c:v>
                </c:pt>
                <c:pt idx="590">
                  <c:v>1920.1666666666219</c:v>
                </c:pt>
                <c:pt idx="591">
                  <c:v>1920.2499999999552</c:v>
                </c:pt>
                <c:pt idx="592">
                  <c:v>1920.3333333332885</c:v>
                </c:pt>
                <c:pt idx="593">
                  <c:v>1920.4166666666217</c:v>
                </c:pt>
                <c:pt idx="594">
                  <c:v>1920.499999999955</c:v>
                </c:pt>
                <c:pt idx="595">
                  <c:v>1920.5833333332882</c:v>
                </c:pt>
                <c:pt idx="596">
                  <c:v>1920.6666666666215</c:v>
                </c:pt>
                <c:pt idx="597">
                  <c:v>1920.7499999999548</c:v>
                </c:pt>
                <c:pt idx="598">
                  <c:v>1920.833333333288</c:v>
                </c:pt>
                <c:pt idx="599">
                  <c:v>1920.9166666666213</c:v>
                </c:pt>
                <c:pt idx="600">
                  <c:v>1920.9999999999545</c:v>
                </c:pt>
                <c:pt idx="601">
                  <c:v>1921.0833333332878</c:v>
                </c:pt>
                <c:pt idx="602">
                  <c:v>1921.166666666621</c:v>
                </c:pt>
                <c:pt idx="603">
                  <c:v>1921.2499999999543</c:v>
                </c:pt>
                <c:pt idx="604">
                  <c:v>1921.3333333332876</c:v>
                </c:pt>
                <c:pt idx="605">
                  <c:v>1921.4166666666208</c:v>
                </c:pt>
                <c:pt idx="606">
                  <c:v>1921.4999999999541</c:v>
                </c:pt>
                <c:pt idx="607">
                  <c:v>1921.5833333332873</c:v>
                </c:pt>
                <c:pt idx="608">
                  <c:v>1921.6666666666206</c:v>
                </c:pt>
                <c:pt idx="609">
                  <c:v>1921.7499999999538</c:v>
                </c:pt>
                <c:pt idx="610">
                  <c:v>1921.8333333332871</c:v>
                </c:pt>
                <c:pt idx="611">
                  <c:v>1921.9166666666204</c:v>
                </c:pt>
                <c:pt idx="612">
                  <c:v>1921.9999999999536</c:v>
                </c:pt>
                <c:pt idx="613">
                  <c:v>1922.0833333332869</c:v>
                </c:pt>
                <c:pt idx="614">
                  <c:v>1922.1666666666201</c:v>
                </c:pt>
                <c:pt idx="615">
                  <c:v>1922.2499999999534</c:v>
                </c:pt>
                <c:pt idx="616">
                  <c:v>1922.3333333332866</c:v>
                </c:pt>
                <c:pt idx="617">
                  <c:v>1922.4166666666199</c:v>
                </c:pt>
                <c:pt idx="618">
                  <c:v>1922.4999999999532</c:v>
                </c:pt>
                <c:pt idx="619">
                  <c:v>1922.5833333332864</c:v>
                </c:pt>
                <c:pt idx="620">
                  <c:v>1922.6666666666197</c:v>
                </c:pt>
                <c:pt idx="621">
                  <c:v>1922.7499999999529</c:v>
                </c:pt>
                <c:pt idx="622">
                  <c:v>1922.8333333332862</c:v>
                </c:pt>
                <c:pt idx="623">
                  <c:v>1922.9166666666194</c:v>
                </c:pt>
                <c:pt idx="624">
                  <c:v>1922.9999999999527</c:v>
                </c:pt>
                <c:pt idx="625">
                  <c:v>1923.083333333286</c:v>
                </c:pt>
                <c:pt idx="626">
                  <c:v>1923.1666666666192</c:v>
                </c:pt>
                <c:pt idx="627">
                  <c:v>1923.2499999999525</c:v>
                </c:pt>
                <c:pt idx="628">
                  <c:v>1923.3333333332857</c:v>
                </c:pt>
                <c:pt idx="629">
                  <c:v>1923.416666666619</c:v>
                </c:pt>
                <c:pt idx="630">
                  <c:v>1923.4999999999523</c:v>
                </c:pt>
                <c:pt idx="631">
                  <c:v>1923.5833333332855</c:v>
                </c:pt>
                <c:pt idx="632">
                  <c:v>1923.6666666666188</c:v>
                </c:pt>
                <c:pt idx="633">
                  <c:v>1923.749999999952</c:v>
                </c:pt>
                <c:pt idx="634">
                  <c:v>1923.8333333332853</c:v>
                </c:pt>
                <c:pt idx="635">
                  <c:v>1923.9166666666185</c:v>
                </c:pt>
                <c:pt idx="636">
                  <c:v>1923.9999999999518</c:v>
                </c:pt>
                <c:pt idx="637">
                  <c:v>1924.0833333332851</c:v>
                </c:pt>
                <c:pt idx="638">
                  <c:v>1924.1666666666183</c:v>
                </c:pt>
                <c:pt idx="639">
                  <c:v>1924.2499999999516</c:v>
                </c:pt>
                <c:pt idx="640">
                  <c:v>1924.3333333332848</c:v>
                </c:pt>
                <c:pt idx="641">
                  <c:v>1924.4166666666181</c:v>
                </c:pt>
                <c:pt idx="642">
                  <c:v>1924.4999999999513</c:v>
                </c:pt>
                <c:pt idx="643">
                  <c:v>1924.5833333332846</c:v>
                </c:pt>
                <c:pt idx="644">
                  <c:v>1924.6666666666179</c:v>
                </c:pt>
                <c:pt idx="645">
                  <c:v>1924.7499999999511</c:v>
                </c:pt>
                <c:pt idx="646">
                  <c:v>1924.8333333332844</c:v>
                </c:pt>
                <c:pt idx="647">
                  <c:v>1924.9166666666176</c:v>
                </c:pt>
                <c:pt idx="648">
                  <c:v>1924.9999999999509</c:v>
                </c:pt>
                <c:pt idx="649">
                  <c:v>1925.0833333332841</c:v>
                </c:pt>
                <c:pt idx="650">
                  <c:v>1925.1666666666174</c:v>
                </c:pt>
                <c:pt idx="651">
                  <c:v>1925.2499999999507</c:v>
                </c:pt>
                <c:pt idx="652">
                  <c:v>1925.3333333332839</c:v>
                </c:pt>
                <c:pt idx="653">
                  <c:v>1925.4166666666172</c:v>
                </c:pt>
                <c:pt idx="654">
                  <c:v>1925.4999999999504</c:v>
                </c:pt>
                <c:pt idx="655">
                  <c:v>1925.5833333332837</c:v>
                </c:pt>
                <c:pt idx="656">
                  <c:v>1925.6666666666169</c:v>
                </c:pt>
                <c:pt idx="657">
                  <c:v>1925.7499999999502</c:v>
                </c:pt>
                <c:pt idx="658">
                  <c:v>1925.8333333332835</c:v>
                </c:pt>
                <c:pt idx="659">
                  <c:v>1925.9166666666167</c:v>
                </c:pt>
                <c:pt idx="660">
                  <c:v>1925.99999999995</c:v>
                </c:pt>
                <c:pt idx="661">
                  <c:v>1926.0833333332832</c:v>
                </c:pt>
                <c:pt idx="662">
                  <c:v>1926.1666666666165</c:v>
                </c:pt>
                <c:pt idx="663">
                  <c:v>1926.2499999999498</c:v>
                </c:pt>
                <c:pt idx="664">
                  <c:v>1926.333333333283</c:v>
                </c:pt>
                <c:pt idx="665">
                  <c:v>1926.4166666666163</c:v>
                </c:pt>
                <c:pt idx="666">
                  <c:v>1926.4999999999495</c:v>
                </c:pt>
                <c:pt idx="667">
                  <c:v>1926.5833333332828</c:v>
                </c:pt>
                <c:pt idx="668">
                  <c:v>1926.666666666616</c:v>
                </c:pt>
                <c:pt idx="669">
                  <c:v>1926.7499999999493</c:v>
                </c:pt>
                <c:pt idx="670">
                  <c:v>1926.8333333332826</c:v>
                </c:pt>
                <c:pt idx="671">
                  <c:v>1926.9166666666158</c:v>
                </c:pt>
                <c:pt idx="672">
                  <c:v>1926.9999999999491</c:v>
                </c:pt>
                <c:pt idx="673">
                  <c:v>1927.0833333332823</c:v>
                </c:pt>
                <c:pt idx="674">
                  <c:v>1927.1666666666156</c:v>
                </c:pt>
                <c:pt idx="675">
                  <c:v>1927.2499999999488</c:v>
                </c:pt>
                <c:pt idx="676">
                  <c:v>1927.3333333332821</c:v>
                </c:pt>
                <c:pt idx="677">
                  <c:v>1927.4166666666154</c:v>
                </c:pt>
                <c:pt idx="678">
                  <c:v>1927.4999999999486</c:v>
                </c:pt>
                <c:pt idx="679">
                  <c:v>1927.5833333332819</c:v>
                </c:pt>
                <c:pt idx="680">
                  <c:v>1927.6666666666151</c:v>
                </c:pt>
                <c:pt idx="681">
                  <c:v>1927.7499999999484</c:v>
                </c:pt>
                <c:pt idx="682">
                  <c:v>1927.8333333332816</c:v>
                </c:pt>
                <c:pt idx="683">
                  <c:v>1927.9166666666149</c:v>
                </c:pt>
                <c:pt idx="684">
                  <c:v>1927.9999999999482</c:v>
                </c:pt>
                <c:pt idx="685">
                  <c:v>1928.0833333332814</c:v>
                </c:pt>
                <c:pt idx="686">
                  <c:v>1928.1666666666147</c:v>
                </c:pt>
                <c:pt idx="687">
                  <c:v>1928.2499999999479</c:v>
                </c:pt>
                <c:pt idx="688">
                  <c:v>1928.3333333332812</c:v>
                </c:pt>
                <c:pt idx="689">
                  <c:v>1928.4166666666144</c:v>
                </c:pt>
                <c:pt idx="690">
                  <c:v>1928.4999999999477</c:v>
                </c:pt>
                <c:pt idx="691">
                  <c:v>1928.583333333281</c:v>
                </c:pt>
                <c:pt idx="692">
                  <c:v>1928.6666666666142</c:v>
                </c:pt>
                <c:pt idx="693">
                  <c:v>1928.7499999999475</c:v>
                </c:pt>
                <c:pt idx="694">
                  <c:v>1928.8333333332807</c:v>
                </c:pt>
                <c:pt idx="695">
                  <c:v>1928.916666666614</c:v>
                </c:pt>
                <c:pt idx="696">
                  <c:v>1928.9999999999472</c:v>
                </c:pt>
                <c:pt idx="697">
                  <c:v>1929.0833333332805</c:v>
                </c:pt>
                <c:pt idx="698">
                  <c:v>1929.1666666666138</c:v>
                </c:pt>
                <c:pt idx="699">
                  <c:v>1929.249999999947</c:v>
                </c:pt>
                <c:pt idx="700">
                  <c:v>1929.3333333332803</c:v>
                </c:pt>
                <c:pt idx="701">
                  <c:v>1929.4166666666135</c:v>
                </c:pt>
                <c:pt idx="702">
                  <c:v>1929.4999999999468</c:v>
                </c:pt>
                <c:pt idx="703">
                  <c:v>1929.5833333332801</c:v>
                </c:pt>
                <c:pt idx="704">
                  <c:v>1929.6666666666133</c:v>
                </c:pt>
                <c:pt idx="705">
                  <c:v>1929.7499999999466</c:v>
                </c:pt>
                <c:pt idx="706">
                  <c:v>1929.8333333332798</c:v>
                </c:pt>
                <c:pt idx="707">
                  <c:v>1929.9166666666131</c:v>
                </c:pt>
                <c:pt idx="708">
                  <c:v>1929.9999999999463</c:v>
                </c:pt>
                <c:pt idx="709">
                  <c:v>1930.0833333332796</c:v>
                </c:pt>
                <c:pt idx="710">
                  <c:v>1930.1666666666129</c:v>
                </c:pt>
                <c:pt idx="711">
                  <c:v>1930.2499999999461</c:v>
                </c:pt>
                <c:pt idx="712">
                  <c:v>1930.3333333332794</c:v>
                </c:pt>
                <c:pt idx="713">
                  <c:v>1930.4166666666126</c:v>
                </c:pt>
                <c:pt idx="714">
                  <c:v>1930.4999999999459</c:v>
                </c:pt>
                <c:pt idx="715">
                  <c:v>1930.5833333332791</c:v>
                </c:pt>
                <c:pt idx="716">
                  <c:v>1930.6666666666124</c:v>
                </c:pt>
                <c:pt idx="717">
                  <c:v>1930.7499999999457</c:v>
                </c:pt>
                <c:pt idx="718">
                  <c:v>1930.8333333332789</c:v>
                </c:pt>
                <c:pt idx="719">
                  <c:v>1930.9166666666122</c:v>
                </c:pt>
                <c:pt idx="720">
                  <c:v>1930.9999999999454</c:v>
                </c:pt>
                <c:pt idx="721">
                  <c:v>1931.0833333332787</c:v>
                </c:pt>
                <c:pt idx="722">
                  <c:v>1931.1666666666119</c:v>
                </c:pt>
                <c:pt idx="723">
                  <c:v>1931.2499999999452</c:v>
                </c:pt>
                <c:pt idx="724">
                  <c:v>1931.3333333332785</c:v>
                </c:pt>
                <c:pt idx="725">
                  <c:v>1931.4166666666117</c:v>
                </c:pt>
                <c:pt idx="726">
                  <c:v>1931.499999999945</c:v>
                </c:pt>
                <c:pt idx="727">
                  <c:v>1931.5833333332782</c:v>
                </c:pt>
                <c:pt idx="728">
                  <c:v>1931.6666666666115</c:v>
                </c:pt>
                <c:pt idx="729">
                  <c:v>1931.7499999999447</c:v>
                </c:pt>
                <c:pt idx="730">
                  <c:v>1931.833333333278</c:v>
                </c:pt>
                <c:pt idx="731">
                  <c:v>1931.9166666666113</c:v>
                </c:pt>
                <c:pt idx="732">
                  <c:v>1931.9999999999445</c:v>
                </c:pt>
                <c:pt idx="733">
                  <c:v>1932.0833333332778</c:v>
                </c:pt>
                <c:pt idx="734">
                  <c:v>1932.166666666611</c:v>
                </c:pt>
                <c:pt idx="735">
                  <c:v>1932.2499999999443</c:v>
                </c:pt>
                <c:pt idx="736">
                  <c:v>1932.3333333332776</c:v>
                </c:pt>
                <c:pt idx="737">
                  <c:v>1932.4166666666108</c:v>
                </c:pt>
                <c:pt idx="738">
                  <c:v>1932.4999999999441</c:v>
                </c:pt>
                <c:pt idx="739">
                  <c:v>1932.5833333332773</c:v>
                </c:pt>
                <c:pt idx="740">
                  <c:v>1932.6666666666106</c:v>
                </c:pt>
                <c:pt idx="741">
                  <c:v>1932.7499999999438</c:v>
                </c:pt>
                <c:pt idx="742">
                  <c:v>1932.8333333332771</c:v>
                </c:pt>
                <c:pt idx="743">
                  <c:v>1932.9166666666104</c:v>
                </c:pt>
                <c:pt idx="744">
                  <c:v>1932.9999999999436</c:v>
                </c:pt>
                <c:pt idx="745">
                  <c:v>1933.0833333332769</c:v>
                </c:pt>
                <c:pt idx="746">
                  <c:v>1933.1666666666101</c:v>
                </c:pt>
                <c:pt idx="747">
                  <c:v>1933.2499999999434</c:v>
                </c:pt>
                <c:pt idx="748">
                  <c:v>1933.3333333332766</c:v>
                </c:pt>
                <c:pt idx="749">
                  <c:v>1933.4166666666099</c:v>
                </c:pt>
                <c:pt idx="750">
                  <c:v>1933.4999999999432</c:v>
                </c:pt>
                <c:pt idx="751">
                  <c:v>1933.5833333332764</c:v>
                </c:pt>
                <c:pt idx="752">
                  <c:v>1933.6666666666097</c:v>
                </c:pt>
                <c:pt idx="753">
                  <c:v>1933.7499999999429</c:v>
                </c:pt>
                <c:pt idx="754">
                  <c:v>1933.8333333332762</c:v>
                </c:pt>
                <c:pt idx="755">
                  <c:v>1933.9166666666094</c:v>
                </c:pt>
                <c:pt idx="756">
                  <c:v>1933.9999999999427</c:v>
                </c:pt>
                <c:pt idx="757">
                  <c:v>1934.083333333276</c:v>
                </c:pt>
                <c:pt idx="758">
                  <c:v>1934.1666666666092</c:v>
                </c:pt>
                <c:pt idx="759">
                  <c:v>1934.2499999999425</c:v>
                </c:pt>
                <c:pt idx="760">
                  <c:v>1934.3333333332757</c:v>
                </c:pt>
                <c:pt idx="761">
                  <c:v>1934.416666666609</c:v>
                </c:pt>
                <c:pt idx="762">
                  <c:v>1934.4999999999422</c:v>
                </c:pt>
                <c:pt idx="763">
                  <c:v>1934.5833333332755</c:v>
                </c:pt>
                <c:pt idx="764">
                  <c:v>1934.6666666666088</c:v>
                </c:pt>
                <c:pt idx="765">
                  <c:v>1934.749999999942</c:v>
                </c:pt>
                <c:pt idx="766">
                  <c:v>1934.8333333332753</c:v>
                </c:pt>
                <c:pt idx="767">
                  <c:v>1934.9166666666085</c:v>
                </c:pt>
                <c:pt idx="768">
                  <c:v>1934.9999999999418</c:v>
                </c:pt>
                <c:pt idx="769">
                  <c:v>1935.083333333275</c:v>
                </c:pt>
                <c:pt idx="770">
                  <c:v>1935.1666666666083</c:v>
                </c:pt>
                <c:pt idx="771">
                  <c:v>1935.2499999999416</c:v>
                </c:pt>
                <c:pt idx="772">
                  <c:v>1935.3333333332748</c:v>
                </c:pt>
                <c:pt idx="773">
                  <c:v>1935.4166666666081</c:v>
                </c:pt>
                <c:pt idx="774">
                  <c:v>1935.4999999999413</c:v>
                </c:pt>
                <c:pt idx="775">
                  <c:v>1935.5833333332746</c:v>
                </c:pt>
                <c:pt idx="776">
                  <c:v>1935.6666666666079</c:v>
                </c:pt>
                <c:pt idx="777">
                  <c:v>1935.7499999999411</c:v>
                </c:pt>
                <c:pt idx="778">
                  <c:v>1935.8333333332744</c:v>
                </c:pt>
                <c:pt idx="779">
                  <c:v>1935.9166666666076</c:v>
                </c:pt>
                <c:pt idx="780">
                  <c:v>1935.9999999999409</c:v>
                </c:pt>
                <c:pt idx="781">
                  <c:v>1936.0833333332741</c:v>
                </c:pt>
                <c:pt idx="782">
                  <c:v>1936.1666666666074</c:v>
                </c:pt>
                <c:pt idx="783">
                  <c:v>1936.2499999999407</c:v>
                </c:pt>
                <c:pt idx="784">
                  <c:v>1936.3333333332739</c:v>
                </c:pt>
                <c:pt idx="785">
                  <c:v>1936.4166666666072</c:v>
                </c:pt>
                <c:pt idx="786">
                  <c:v>1936.4999999999404</c:v>
                </c:pt>
                <c:pt idx="787">
                  <c:v>1936.5833333332737</c:v>
                </c:pt>
                <c:pt idx="788">
                  <c:v>1936.6666666666069</c:v>
                </c:pt>
                <c:pt idx="789">
                  <c:v>1936.7499999999402</c:v>
                </c:pt>
                <c:pt idx="790">
                  <c:v>1936.8333333332735</c:v>
                </c:pt>
                <c:pt idx="791">
                  <c:v>1936.9166666666067</c:v>
                </c:pt>
                <c:pt idx="792">
                  <c:v>1936.99999999994</c:v>
                </c:pt>
                <c:pt idx="793">
                  <c:v>1937.0833333332732</c:v>
                </c:pt>
                <c:pt idx="794">
                  <c:v>1937.1666666666065</c:v>
                </c:pt>
                <c:pt idx="795">
                  <c:v>1937.2499999999397</c:v>
                </c:pt>
                <c:pt idx="796">
                  <c:v>1937.333333333273</c:v>
                </c:pt>
                <c:pt idx="797">
                  <c:v>1937.4166666666063</c:v>
                </c:pt>
                <c:pt idx="798">
                  <c:v>1937.4999999999395</c:v>
                </c:pt>
                <c:pt idx="799">
                  <c:v>1937.5833333332728</c:v>
                </c:pt>
                <c:pt idx="800">
                  <c:v>1937.666666666606</c:v>
                </c:pt>
                <c:pt idx="801">
                  <c:v>1937.7499999999393</c:v>
                </c:pt>
                <c:pt idx="802">
                  <c:v>1937.8333333332725</c:v>
                </c:pt>
                <c:pt idx="803">
                  <c:v>1937.9166666666058</c:v>
                </c:pt>
                <c:pt idx="804">
                  <c:v>1937.9999999999391</c:v>
                </c:pt>
                <c:pt idx="805">
                  <c:v>1938.0833333332723</c:v>
                </c:pt>
                <c:pt idx="806">
                  <c:v>1938.1666666666056</c:v>
                </c:pt>
                <c:pt idx="807">
                  <c:v>1938.2499999999388</c:v>
                </c:pt>
                <c:pt idx="808">
                  <c:v>1938.3333333332721</c:v>
                </c:pt>
                <c:pt idx="809">
                  <c:v>1938.4166666666054</c:v>
                </c:pt>
                <c:pt idx="810">
                  <c:v>1938.4999999999386</c:v>
                </c:pt>
                <c:pt idx="811">
                  <c:v>1938.5833333332719</c:v>
                </c:pt>
                <c:pt idx="812">
                  <c:v>1938.6666666666051</c:v>
                </c:pt>
                <c:pt idx="813">
                  <c:v>1938.7499999999384</c:v>
                </c:pt>
                <c:pt idx="814">
                  <c:v>1938.8333333332716</c:v>
                </c:pt>
                <c:pt idx="815">
                  <c:v>1938.9166666666049</c:v>
                </c:pt>
                <c:pt idx="816">
                  <c:v>1938.9999999999382</c:v>
                </c:pt>
                <c:pt idx="817">
                  <c:v>1939.0833333332714</c:v>
                </c:pt>
                <c:pt idx="818">
                  <c:v>1939.1666666666047</c:v>
                </c:pt>
                <c:pt idx="819">
                  <c:v>1939.2499999999379</c:v>
                </c:pt>
                <c:pt idx="820">
                  <c:v>1939.3333333332712</c:v>
                </c:pt>
                <c:pt idx="821">
                  <c:v>1939.4166666666044</c:v>
                </c:pt>
                <c:pt idx="822">
                  <c:v>1939.4999999999377</c:v>
                </c:pt>
                <c:pt idx="823">
                  <c:v>1939.583333333271</c:v>
                </c:pt>
                <c:pt idx="824">
                  <c:v>1939.6666666666042</c:v>
                </c:pt>
                <c:pt idx="825">
                  <c:v>1939.7499999999375</c:v>
                </c:pt>
                <c:pt idx="826">
                  <c:v>1939.8333333332707</c:v>
                </c:pt>
                <c:pt idx="827">
                  <c:v>1939.916666666604</c:v>
                </c:pt>
                <c:pt idx="828">
                  <c:v>1939.9999999999372</c:v>
                </c:pt>
                <c:pt idx="829">
                  <c:v>1940.0833333332705</c:v>
                </c:pt>
                <c:pt idx="830">
                  <c:v>1940.1666666666038</c:v>
                </c:pt>
                <c:pt idx="831">
                  <c:v>1940.249999999937</c:v>
                </c:pt>
                <c:pt idx="832">
                  <c:v>1940.3333333332703</c:v>
                </c:pt>
                <c:pt idx="833">
                  <c:v>1940.4166666666035</c:v>
                </c:pt>
                <c:pt idx="834">
                  <c:v>1940.4999999999368</c:v>
                </c:pt>
                <c:pt idx="835">
                  <c:v>1940.58333333327</c:v>
                </c:pt>
                <c:pt idx="836">
                  <c:v>1940.6666666666033</c:v>
                </c:pt>
                <c:pt idx="837">
                  <c:v>1940.7499999999366</c:v>
                </c:pt>
                <c:pt idx="838">
                  <c:v>1940.8333333332698</c:v>
                </c:pt>
                <c:pt idx="839">
                  <c:v>1940.9166666666031</c:v>
                </c:pt>
                <c:pt idx="840">
                  <c:v>1940.9999999999363</c:v>
                </c:pt>
                <c:pt idx="841">
                  <c:v>1941.0833333332696</c:v>
                </c:pt>
                <c:pt idx="842">
                  <c:v>1941.1666666666029</c:v>
                </c:pt>
                <c:pt idx="843">
                  <c:v>1941.2499999999361</c:v>
                </c:pt>
                <c:pt idx="844">
                  <c:v>1941.3333333332694</c:v>
                </c:pt>
                <c:pt idx="845">
                  <c:v>1941.4166666666026</c:v>
                </c:pt>
                <c:pt idx="846">
                  <c:v>1941.4999999999359</c:v>
                </c:pt>
                <c:pt idx="847">
                  <c:v>1941.5833333332691</c:v>
                </c:pt>
                <c:pt idx="848">
                  <c:v>1941.6666666666024</c:v>
                </c:pt>
                <c:pt idx="849">
                  <c:v>1941.7499999999357</c:v>
                </c:pt>
                <c:pt idx="850">
                  <c:v>1941.8333333332689</c:v>
                </c:pt>
                <c:pt idx="851">
                  <c:v>1941.9166666666022</c:v>
                </c:pt>
                <c:pt idx="852">
                  <c:v>1941.9999999999354</c:v>
                </c:pt>
                <c:pt idx="853">
                  <c:v>1942.0833333332687</c:v>
                </c:pt>
                <c:pt idx="854">
                  <c:v>1942.1666666666019</c:v>
                </c:pt>
                <c:pt idx="855">
                  <c:v>1942.2499999999352</c:v>
                </c:pt>
                <c:pt idx="856">
                  <c:v>1942.3333333332685</c:v>
                </c:pt>
                <c:pt idx="857">
                  <c:v>1942.4166666666017</c:v>
                </c:pt>
                <c:pt idx="858">
                  <c:v>1942.499999999935</c:v>
                </c:pt>
                <c:pt idx="859">
                  <c:v>1942.5833333332682</c:v>
                </c:pt>
                <c:pt idx="860">
                  <c:v>1942.6666666666015</c:v>
                </c:pt>
                <c:pt idx="861">
                  <c:v>1942.7499999999347</c:v>
                </c:pt>
                <c:pt idx="862">
                  <c:v>1942.833333333268</c:v>
                </c:pt>
                <c:pt idx="863">
                  <c:v>1942.9166666666013</c:v>
                </c:pt>
                <c:pt idx="864">
                  <c:v>1942.9999999999345</c:v>
                </c:pt>
                <c:pt idx="865">
                  <c:v>1943.0833333332678</c:v>
                </c:pt>
                <c:pt idx="866">
                  <c:v>1943.166666666601</c:v>
                </c:pt>
                <c:pt idx="867">
                  <c:v>1943.2499999999343</c:v>
                </c:pt>
                <c:pt idx="868">
                  <c:v>1943.3333333332675</c:v>
                </c:pt>
                <c:pt idx="869">
                  <c:v>1943.4166666666008</c:v>
                </c:pt>
                <c:pt idx="870">
                  <c:v>1943.4999999999341</c:v>
                </c:pt>
                <c:pt idx="871">
                  <c:v>1943.5833333332673</c:v>
                </c:pt>
                <c:pt idx="872">
                  <c:v>1943.6666666666006</c:v>
                </c:pt>
                <c:pt idx="873">
                  <c:v>1943.7499999999338</c:v>
                </c:pt>
                <c:pt idx="874">
                  <c:v>1943.8333333332671</c:v>
                </c:pt>
                <c:pt idx="875">
                  <c:v>1943.9166666666003</c:v>
                </c:pt>
                <c:pt idx="876">
                  <c:v>1943.9999999999336</c:v>
                </c:pt>
                <c:pt idx="877">
                  <c:v>1944.0833333332669</c:v>
                </c:pt>
                <c:pt idx="878">
                  <c:v>1944.1666666666001</c:v>
                </c:pt>
                <c:pt idx="879">
                  <c:v>1944.2499999999334</c:v>
                </c:pt>
                <c:pt idx="880">
                  <c:v>1944.3333333332666</c:v>
                </c:pt>
                <c:pt idx="881">
                  <c:v>1944.4166666665999</c:v>
                </c:pt>
                <c:pt idx="882">
                  <c:v>1944.4999999999332</c:v>
                </c:pt>
                <c:pt idx="883">
                  <c:v>1944.5833333332664</c:v>
                </c:pt>
                <c:pt idx="884">
                  <c:v>1944.6666666665997</c:v>
                </c:pt>
                <c:pt idx="885">
                  <c:v>1944.7499999999329</c:v>
                </c:pt>
                <c:pt idx="886">
                  <c:v>1944.8333333332662</c:v>
                </c:pt>
                <c:pt idx="887">
                  <c:v>1944.9166666665994</c:v>
                </c:pt>
                <c:pt idx="888">
                  <c:v>1944.9999999999327</c:v>
                </c:pt>
                <c:pt idx="889">
                  <c:v>1945.083333333266</c:v>
                </c:pt>
                <c:pt idx="890">
                  <c:v>1945.1666666665992</c:v>
                </c:pt>
                <c:pt idx="891">
                  <c:v>1945.2499999999325</c:v>
                </c:pt>
                <c:pt idx="892">
                  <c:v>1945.3333333332657</c:v>
                </c:pt>
                <c:pt idx="893">
                  <c:v>1945.416666666599</c:v>
                </c:pt>
                <c:pt idx="894">
                  <c:v>1945.4999999999322</c:v>
                </c:pt>
                <c:pt idx="895">
                  <c:v>1945.5833333332655</c:v>
                </c:pt>
                <c:pt idx="896">
                  <c:v>1945.6666666665988</c:v>
                </c:pt>
                <c:pt idx="897">
                  <c:v>1945.749999999932</c:v>
                </c:pt>
                <c:pt idx="898">
                  <c:v>1945.8333333332653</c:v>
                </c:pt>
                <c:pt idx="899">
                  <c:v>1945.9166666665985</c:v>
                </c:pt>
                <c:pt idx="900">
                  <c:v>1945.9999999999318</c:v>
                </c:pt>
                <c:pt idx="901">
                  <c:v>1946.083333333265</c:v>
                </c:pt>
                <c:pt idx="902">
                  <c:v>1946.1666666665983</c:v>
                </c:pt>
                <c:pt idx="903">
                  <c:v>1946.2499999999316</c:v>
                </c:pt>
                <c:pt idx="904">
                  <c:v>1946.3333333332648</c:v>
                </c:pt>
                <c:pt idx="905">
                  <c:v>1946.4166666665981</c:v>
                </c:pt>
                <c:pt idx="906">
                  <c:v>1946.4999999999313</c:v>
                </c:pt>
                <c:pt idx="907">
                  <c:v>1946.5833333332646</c:v>
                </c:pt>
                <c:pt idx="908">
                  <c:v>1946.6666666665978</c:v>
                </c:pt>
                <c:pt idx="909">
                  <c:v>1946.7499999999311</c:v>
                </c:pt>
                <c:pt idx="910">
                  <c:v>1946.8333333332644</c:v>
                </c:pt>
                <c:pt idx="911">
                  <c:v>1946.9166666665976</c:v>
                </c:pt>
                <c:pt idx="912">
                  <c:v>1946.9999999999309</c:v>
                </c:pt>
                <c:pt idx="913">
                  <c:v>1947.0833333332641</c:v>
                </c:pt>
                <c:pt idx="914">
                  <c:v>1947.1666666665974</c:v>
                </c:pt>
                <c:pt idx="915">
                  <c:v>1947.2499999999307</c:v>
                </c:pt>
                <c:pt idx="916">
                  <c:v>1947.3333333332639</c:v>
                </c:pt>
                <c:pt idx="917">
                  <c:v>1947.4166666665972</c:v>
                </c:pt>
                <c:pt idx="918">
                  <c:v>1947.4999999999304</c:v>
                </c:pt>
                <c:pt idx="919">
                  <c:v>1947.5833333332637</c:v>
                </c:pt>
                <c:pt idx="920">
                  <c:v>1947.6666666665969</c:v>
                </c:pt>
                <c:pt idx="921">
                  <c:v>1947.7499999999302</c:v>
                </c:pt>
                <c:pt idx="922">
                  <c:v>1947.8333333332635</c:v>
                </c:pt>
                <c:pt idx="923">
                  <c:v>1947.9166666665967</c:v>
                </c:pt>
                <c:pt idx="924">
                  <c:v>1947.99999999993</c:v>
                </c:pt>
                <c:pt idx="925">
                  <c:v>1948.0833333332632</c:v>
                </c:pt>
                <c:pt idx="926">
                  <c:v>1948.1666666665965</c:v>
                </c:pt>
                <c:pt idx="927">
                  <c:v>1948.2499999999297</c:v>
                </c:pt>
                <c:pt idx="928">
                  <c:v>1948.333333333263</c:v>
                </c:pt>
                <c:pt idx="929">
                  <c:v>1948.4166666665963</c:v>
                </c:pt>
                <c:pt idx="930">
                  <c:v>1948.4999999999295</c:v>
                </c:pt>
                <c:pt idx="931">
                  <c:v>1948.5833333332628</c:v>
                </c:pt>
                <c:pt idx="932">
                  <c:v>1948.666666666596</c:v>
                </c:pt>
                <c:pt idx="933">
                  <c:v>1948.7499999999293</c:v>
                </c:pt>
                <c:pt idx="934">
                  <c:v>1948.8333333332625</c:v>
                </c:pt>
                <c:pt idx="935">
                  <c:v>1948.9166666665958</c:v>
                </c:pt>
                <c:pt idx="936">
                  <c:v>1948.9999999999291</c:v>
                </c:pt>
                <c:pt idx="937">
                  <c:v>1949.0833333332623</c:v>
                </c:pt>
                <c:pt idx="938">
                  <c:v>1949.1666666665956</c:v>
                </c:pt>
                <c:pt idx="939">
                  <c:v>1949.2499999999288</c:v>
                </c:pt>
                <c:pt idx="940">
                  <c:v>1949.3333333332621</c:v>
                </c:pt>
                <c:pt idx="941">
                  <c:v>1949.4166666665953</c:v>
                </c:pt>
                <c:pt idx="942">
                  <c:v>1949.4999999999286</c:v>
                </c:pt>
                <c:pt idx="943">
                  <c:v>1949.5833333332619</c:v>
                </c:pt>
                <c:pt idx="944">
                  <c:v>1949.6666666665951</c:v>
                </c:pt>
                <c:pt idx="945">
                  <c:v>1949.7499999999284</c:v>
                </c:pt>
                <c:pt idx="946">
                  <c:v>1949.8333333332616</c:v>
                </c:pt>
                <c:pt idx="947">
                  <c:v>1949.9166666665949</c:v>
                </c:pt>
                <c:pt idx="948">
                  <c:v>1949.9999999999281</c:v>
                </c:pt>
                <c:pt idx="949">
                  <c:v>1950.0833333332614</c:v>
                </c:pt>
                <c:pt idx="950">
                  <c:v>1950.1666666665947</c:v>
                </c:pt>
                <c:pt idx="951">
                  <c:v>1950.2499999999279</c:v>
                </c:pt>
                <c:pt idx="952">
                  <c:v>1950.3333333332612</c:v>
                </c:pt>
                <c:pt idx="953">
                  <c:v>1950.4166666665944</c:v>
                </c:pt>
                <c:pt idx="954">
                  <c:v>1950.4999999999277</c:v>
                </c:pt>
                <c:pt idx="955">
                  <c:v>1950.583333333261</c:v>
                </c:pt>
                <c:pt idx="956">
                  <c:v>1950.6666666665942</c:v>
                </c:pt>
                <c:pt idx="957">
                  <c:v>1950.7499999999275</c:v>
                </c:pt>
                <c:pt idx="958">
                  <c:v>1950.8333333332607</c:v>
                </c:pt>
                <c:pt idx="959">
                  <c:v>1950.916666666594</c:v>
                </c:pt>
                <c:pt idx="960">
                  <c:v>1950.9999999999272</c:v>
                </c:pt>
                <c:pt idx="961">
                  <c:v>1951.0833333332605</c:v>
                </c:pt>
                <c:pt idx="962">
                  <c:v>1951.1666666665938</c:v>
                </c:pt>
                <c:pt idx="963">
                  <c:v>1951.249999999927</c:v>
                </c:pt>
                <c:pt idx="964">
                  <c:v>1951.3333333332603</c:v>
                </c:pt>
                <c:pt idx="965">
                  <c:v>1951.4166666665935</c:v>
                </c:pt>
                <c:pt idx="966">
                  <c:v>1951.4999999999268</c:v>
                </c:pt>
                <c:pt idx="967">
                  <c:v>1951.58333333326</c:v>
                </c:pt>
                <c:pt idx="968">
                  <c:v>1951.6666666665933</c:v>
                </c:pt>
                <c:pt idx="969">
                  <c:v>1951.7499999999266</c:v>
                </c:pt>
                <c:pt idx="970">
                  <c:v>1951.8333333332598</c:v>
                </c:pt>
                <c:pt idx="971">
                  <c:v>1951.9166666665931</c:v>
                </c:pt>
                <c:pt idx="972">
                  <c:v>1951.9999999999263</c:v>
                </c:pt>
                <c:pt idx="973">
                  <c:v>1952.0833333332596</c:v>
                </c:pt>
                <c:pt idx="974">
                  <c:v>1952.1666666665928</c:v>
                </c:pt>
                <c:pt idx="975">
                  <c:v>1952.2499999999261</c:v>
                </c:pt>
                <c:pt idx="976">
                  <c:v>1952.3333333332594</c:v>
                </c:pt>
                <c:pt idx="977">
                  <c:v>1952.4166666665926</c:v>
                </c:pt>
                <c:pt idx="978">
                  <c:v>1952.4999999999259</c:v>
                </c:pt>
                <c:pt idx="979">
                  <c:v>1952.5833333332591</c:v>
                </c:pt>
                <c:pt idx="980">
                  <c:v>1952.6666666665924</c:v>
                </c:pt>
                <c:pt idx="981">
                  <c:v>1952.7499999999256</c:v>
                </c:pt>
                <c:pt idx="982">
                  <c:v>1952.8333333332589</c:v>
                </c:pt>
                <c:pt idx="983">
                  <c:v>1952.9166666665922</c:v>
                </c:pt>
                <c:pt idx="984">
                  <c:v>1952.9999999999254</c:v>
                </c:pt>
                <c:pt idx="985">
                  <c:v>1953.0833333332587</c:v>
                </c:pt>
                <c:pt idx="986">
                  <c:v>1953.1666666665919</c:v>
                </c:pt>
                <c:pt idx="987">
                  <c:v>1953.2499999999252</c:v>
                </c:pt>
                <c:pt idx="988">
                  <c:v>1953.3333333332585</c:v>
                </c:pt>
                <c:pt idx="989">
                  <c:v>1953.4166666665917</c:v>
                </c:pt>
                <c:pt idx="990">
                  <c:v>1953.499999999925</c:v>
                </c:pt>
                <c:pt idx="991">
                  <c:v>1953.5833333332582</c:v>
                </c:pt>
                <c:pt idx="992">
                  <c:v>1953.6666666665915</c:v>
                </c:pt>
                <c:pt idx="993">
                  <c:v>1953.7499999999247</c:v>
                </c:pt>
                <c:pt idx="994">
                  <c:v>1953.833333333258</c:v>
                </c:pt>
                <c:pt idx="995">
                  <c:v>1953.9166666665913</c:v>
                </c:pt>
                <c:pt idx="996">
                  <c:v>1953.9999999999245</c:v>
                </c:pt>
                <c:pt idx="997">
                  <c:v>1954.0833333332578</c:v>
                </c:pt>
                <c:pt idx="998">
                  <c:v>1954.166666666591</c:v>
                </c:pt>
                <c:pt idx="999">
                  <c:v>1954.2499999999243</c:v>
                </c:pt>
                <c:pt idx="1000">
                  <c:v>1954.3333333332575</c:v>
                </c:pt>
                <c:pt idx="1001">
                  <c:v>1954.4166666665908</c:v>
                </c:pt>
                <c:pt idx="1002">
                  <c:v>1954.4999999999241</c:v>
                </c:pt>
                <c:pt idx="1003">
                  <c:v>1954.5833333332573</c:v>
                </c:pt>
                <c:pt idx="1004">
                  <c:v>1954.6666666665906</c:v>
                </c:pt>
                <c:pt idx="1005">
                  <c:v>1954.7499999999238</c:v>
                </c:pt>
                <c:pt idx="1006">
                  <c:v>1954.8333333332571</c:v>
                </c:pt>
                <c:pt idx="1007">
                  <c:v>1954.9166666665903</c:v>
                </c:pt>
                <c:pt idx="1008">
                  <c:v>1954.9999999999236</c:v>
                </c:pt>
                <c:pt idx="1009">
                  <c:v>1955.0833333332569</c:v>
                </c:pt>
                <c:pt idx="1010">
                  <c:v>1955.1666666665901</c:v>
                </c:pt>
                <c:pt idx="1011">
                  <c:v>1955.2499999999234</c:v>
                </c:pt>
                <c:pt idx="1012">
                  <c:v>1955.3333333332566</c:v>
                </c:pt>
                <c:pt idx="1013">
                  <c:v>1955.4166666665899</c:v>
                </c:pt>
                <c:pt idx="1014">
                  <c:v>1955.4999999999231</c:v>
                </c:pt>
                <c:pt idx="1015">
                  <c:v>1955.5833333332564</c:v>
                </c:pt>
                <c:pt idx="1016">
                  <c:v>1955.6666666665897</c:v>
                </c:pt>
                <c:pt idx="1017">
                  <c:v>1955.7499999999229</c:v>
                </c:pt>
                <c:pt idx="1018">
                  <c:v>1955.8333333332562</c:v>
                </c:pt>
                <c:pt idx="1019">
                  <c:v>1955.9166666665894</c:v>
                </c:pt>
                <c:pt idx="1020">
                  <c:v>1955.9999999999227</c:v>
                </c:pt>
                <c:pt idx="1021">
                  <c:v>1956.083333333256</c:v>
                </c:pt>
                <c:pt idx="1022">
                  <c:v>1956.1666666665892</c:v>
                </c:pt>
                <c:pt idx="1023">
                  <c:v>1956.2499999999225</c:v>
                </c:pt>
                <c:pt idx="1024">
                  <c:v>1956.3333333332557</c:v>
                </c:pt>
                <c:pt idx="1025">
                  <c:v>1956.416666666589</c:v>
                </c:pt>
                <c:pt idx="1026">
                  <c:v>1956.4999999999222</c:v>
                </c:pt>
                <c:pt idx="1027">
                  <c:v>1956.5833333332555</c:v>
                </c:pt>
                <c:pt idx="1028">
                  <c:v>1956.6666666665888</c:v>
                </c:pt>
                <c:pt idx="1029">
                  <c:v>1956.749999999922</c:v>
                </c:pt>
                <c:pt idx="1030">
                  <c:v>1956.8333333332553</c:v>
                </c:pt>
                <c:pt idx="1031">
                  <c:v>1956.9166666665885</c:v>
                </c:pt>
                <c:pt idx="1032">
                  <c:v>1956.9999999999218</c:v>
                </c:pt>
                <c:pt idx="1033">
                  <c:v>1957.083333333255</c:v>
                </c:pt>
                <c:pt idx="1034">
                  <c:v>1957.1666666665883</c:v>
                </c:pt>
                <c:pt idx="1035">
                  <c:v>1957.2499999999216</c:v>
                </c:pt>
                <c:pt idx="1036">
                  <c:v>1957.3333333332548</c:v>
                </c:pt>
                <c:pt idx="1037">
                  <c:v>1957.4166666665881</c:v>
                </c:pt>
                <c:pt idx="1038">
                  <c:v>1957.4999999999213</c:v>
                </c:pt>
                <c:pt idx="1039">
                  <c:v>1957.5833333332546</c:v>
                </c:pt>
                <c:pt idx="1040">
                  <c:v>1957.6666666665878</c:v>
                </c:pt>
                <c:pt idx="1041">
                  <c:v>1957.7499999999211</c:v>
                </c:pt>
                <c:pt idx="1042">
                  <c:v>1957.8333333332544</c:v>
                </c:pt>
                <c:pt idx="1043">
                  <c:v>1957.9166666665876</c:v>
                </c:pt>
                <c:pt idx="1044">
                  <c:v>1957.9999999999209</c:v>
                </c:pt>
                <c:pt idx="1045">
                  <c:v>1958.0833333332541</c:v>
                </c:pt>
                <c:pt idx="1046">
                  <c:v>1958.1666666665874</c:v>
                </c:pt>
                <c:pt idx="1047">
                  <c:v>1958.2499999999206</c:v>
                </c:pt>
                <c:pt idx="1048">
                  <c:v>1958.3333333332539</c:v>
                </c:pt>
                <c:pt idx="1049">
                  <c:v>1958.4166666665872</c:v>
                </c:pt>
                <c:pt idx="1050">
                  <c:v>1958.4999999999204</c:v>
                </c:pt>
                <c:pt idx="1051">
                  <c:v>1958.5833333332537</c:v>
                </c:pt>
                <c:pt idx="1052">
                  <c:v>1958.6666666665869</c:v>
                </c:pt>
                <c:pt idx="1053">
                  <c:v>1958.7499999999202</c:v>
                </c:pt>
                <c:pt idx="1054">
                  <c:v>1958.8333333332534</c:v>
                </c:pt>
                <c:pt idx="1055">
                  <c:v>1958.9166666665867</c:v>
                </c:pt>
                <c:pt idx="1056">
                  <c:v>1958.99999999992</c:v>
                </c:pt>
                <c:pt idx="1057">
                  <c:v>1959.0833333332532</c:v>
                </c:pt>
                <c:pt idx="1058">
                  <c:v>1959.1666666665865</c:v>
                </c:pt>
                <c:pt idx="1059">
                  <c:v>1959.2499999999197</c:v>
                </c:pt>
                <c:pt idx="1060">
                  <c:v>1959.333333333253</c:v>
                </c:pt>
                <c:pt idx="1061">
                  <c:v>1959.4166666665863</c:v>
                </c:pt>
                <c:pt idx="1062">
                  <c:v>1959.4999999999195</c:v>
                </c:pt>
                <c:pt idx="1063">
                  <c:v>1959.5833333332528</c:v>
                </c:pt>
                <c:pt idx="1064">
                  <c:v>1959.666666666586</c:v>
                </c:pt>
                <c:pt idx="1065">
                  <c:v>1959.7499999999193</c:v>
                </c:pt>
                <c:pt idx="1066">
                  <c:v>1959.8333333332525</c:v>
                </c:pt>
                <c:pt idx="1067">
                  <c:v>1959.9166666665858</c:v>
                </c:pt>
                <c:pt idx="1068">
                  <c:v>1959.9999999999191</c:v>
                </c:pt>
                <c:pt idx="1069">
                  <c:v>1960.0833333332523</c:v>
                </c:pt>
                <c:pt idx="1070">
                  <c:v>1960.1666666665856</c:v>
                </c:pt>
                <c:pt idx="1071">
                  <c:v>1960.2499999999188</c:v>
                </c:pt>
                <c:pt idx="1072">
                  <c:v>1960.3333333332521</c:v>
                </c:pt>
                <c:pt idx="1073">
                  <c:v>1960.4166666665853</c:v>
                </c:pt>
                <c:pt idx="1074">
                  <c:v>1960.4999999999186</c:v>
                </c:pt>
                <c:pt idx="1075">
                  <c:v>1960.5833333332519</c:v>
                </c:pt>
                <c:pt idx="1076">
                  <c:v>1960.6666666665851</c:v>
                </c:pt>
                <c:pt idx="1077">
                  <c:v>1960.7499999999184</c:v>
                </c:pt>
                <c:pt idx="1078">
                  <c:v>1960.8333333332516</c:v>
                </c:pt>
                <c:pt idx="1079">
                  <c:v>1960.9166666665849</c:v>
                </c:pt>
                <c:pt idx="1080">
                  <c:v>1960.9999999999181</c:v>
                </c:pt>
                <c:pt idx="1081">
                  <c:v>1961.0833333332514</c:v>
                </c:pt>
                <c:pt idx="1082">
                  <c:v>1961.1666666665847</c:v>
                </c:pt>
                <c:pt idx="1083">
                  <c:v>1961.2499999999179</c:v>
                </c:pt>
                <c:pt idx="1084">
                  <c:v>1961.3333333332512</c:v>
                </c:pt>
                <c:pt idx="1085">
                  <c:v>1961.4166666665844</c:v>
                </c:pt>
                <c:pt idx="1086">
                  <c:v>1961.4999999999177</c:v>
                </c:pt>
                <c:pt idx="1087">
                  <c:v>1961.5833333332509</c:v>
                </c:pt>
                <c:pt idx="1088">
                  <c:v>1961.6666666665842</c:v>
                </c:pt>
                <c:pt idx="1089">
                  <c:v>1961.7499999999175</c:v>
                </c:pt>
                <c:pt idx="1090">
                  <c:v>1961.8333333332507</c:v>
                </c:pt>
                <c:pt idx="1091">
                  <c:v>1961.916666666584</c:v>
                </c:pt>
                <c:pt idx="1092">
                  <c:v>1961.9999999999172</c:v>
                </c:pt>
                <c:pt idx="1093">
                  <c:v>1962.0833333332505</c:v>
                </c:pt>
                <c:pt idx="1094">
                  <c:v>1962.1666666665838</c:v>
                </c:pt>
                <c:pt idx="1095">
                  <c:v>1962.249999999917</c:v>
                </c:pt>
                <c:pt idx="1096">
                  <c:v>1962.3333333332503</c:v>
                </c:pt>
                <c:pt idx="1097">
                  <c:v>1962.4166666665835</c:v>
                </c:pt>
                <c:pt idx="1098">
                  <c:v>1962.4999999999168</c:v>
                </c:pt>
                <c:pt idx="1099">
                  <c:v>1962.58333333325</c:v>
                </c:pt>
                <c:pt idx="1100">
                  <c:v>1962.6666666665833</c:v>
                </c:pt>
                <c:pt idx="1101">
                  <c:v>1962.7499999999166</c:v>
                </c:pt>
                <c:pt idx="1102">
                  <c:v>1962.8333333332498</c:v>
                </c:pt>
                <c:pt idx="1103">
                  <c:v>1962.9166666665831</c:v>
                </c:pt>
                <c:pt idx="1104">
                  <c:v>1962.9999999999163</c:v>
                </c:pt>
                <c:pt idx="1105">
                  <c:v>1963.0833333332496</c:v>
                </c:pt>
                <c:pt idx="1106">
                  <c:v>1963.1666666665828</c:v>
                </c:pt>
                <c:pt idx="1107">
                  <c:v>1963.2499999999161</c:v>
                </c:pt>
                <c:pt idx="1108">
                  <c:v>1963.3333333332494</c:v>
                </c:pt>
                <c:pt idx="1109">
                  <c:v>1963.4166666665826</c:v>
                </c:pt>
                <c:pt idx="1110">
                  <c:v>1963.4999999999159</c:v>
                </c:pt>
                <c:pt idx="1111">
                  <c:v>1963.5833333332491</c:v>
                </c:pt>
                <c:pt idx="1112">
                  <c:v>1963.6666666665824</c:v>
                </c:pt>
                <c:pt idx="1113">
                  <c:v>1963.7499999999156</c:v>
                </c:pt>
                <c:pt idx="1114">
                  <c:v>1963.8333333332489</c:v>
                </c:pt>
                <c:pt idx="1115">
                  <c:v>1963.9166666665822</c:v>
                </c:pt>
                <c:pt idx="1116">
                  <c:v>1963.9999999999154</c:v>
                </c:pt>
                <c:pt idx="1117">
                  <c:v>1964.0833333332487</c:v>
                </c:pt>
                <c:pt idx="1118">
                  <c:v>1964.1666666665819</c:v>
                </c:pt>
                <c:pt idx="1119">
                  <c:v>1964.2499999999152</c:v>
                </c:pt>
                <c:pt idx="1120">
                  <c:v>1964.3333333332484</c:v>
                </c:pt>
                <c:pt idx="1121">
                  <c:v>1964.4166666665817</c:v>
                </c:pt>
                <c:pt idx="1122">
                  <c:v>1964.499999999915</c:v>
                </c:pt>
                <c:pt idx="1123">
                  <c:v>1964.5833333332482</c:v>
                </c:pt>
                <c:pt idx="1124">
                  <c:v>1964.6666666665815</c:v>
                </c:pt>
                <c:pt idx="1125">
                  <c:v>1964.7499999999147</c:v>
                </c:pt>
                <c:pt idx="1126">
                  <c:v>1964.833333333248</c:v>
                </c:pt>
                <c:pt idx="1127">
                  <c:v>1964.9166666665812</c:v>
                </c:pt>
                <c:pt idx="1128">
                  <c:v>1964.9999999999145</c:v>
                </c:pt>
                <c:pt idx="1129">
                  <c:v>1965.0833333332478</c:v>
                </c:pt>
                <c:pt idx="1130">
                  <c:v>1965.166666666581</c:v>
                </c:pt>
                <c:pt idx="1131">
                  <c:v>1965.2499999999143</c:v>
                </c:pt>
                <c:pt idx="1132">
                  <c:v>1965.3333333332475</c:v>
                </c:pt>
                <c:pt idx="1133">
                  <c:v>1965.4166666665808</c:v>
                </c:pt>
                <c:pt idx="1134">
                  <c:v>1965.4999999999141</c:v>
                </c:pt>
                <c:pt idx="1135">
                  <c:v>1965.5833333332473</c:v>
                </c:pt>
                <c:pt idx="1136">
                  <c:v>1965.6666666665806</c:v>
                </c:pt>
                <c:pt idx="1137">
                  <c:v>1965.7499999999138</c:v>
                </c:pt>
                <c:pt idx="1138">
                  <c:v>1965.8333333332471</c:v>
                </c:pt>
                <c:pt idx="1139">
                  <c:v>1965.9166666665803</c:v>
                </c:pt>
                <c:pt idx="1140">
                  <c:v>1965.9999999999136</c:v>
                </c:pt>
                <c:pt idx="1141">
                  <c:v>1966.0833333332469</c:v>
                </c:pt>
                <c:pt idx="1142">
                  <c:v>1966.1666666665801</c:v>
                </c:pt>
                <c:pt idx="1143">
                  <c:v>1966.2499999999134</c:v>
                </c:pt>
                <c:pt idx="1144">
                  <c:v>1966.3333333332466</c:v>
                </c:pt>
                <c:pt idx="1145">
                  <c:v>1966.4166666665799</c:v>
                </c:pt>
                <c:pt idx="1146">
                  <c:v>1966.4999999999131</c:v>
                </c:pt>
                <c:pt idx="1147">
                  <c:v>1966.5833333332464</c:v>
                </c:pt>
                <c:pt idx="1148">
                  <c:v>1966.6666666665797</c:v>
                </c:pt>
                <c:pt idx="1149">
                  <c:v>1966.7499999999129</c:v>
                </c:pt>
                <c:pt idx="1150">
                  <c:v>1966.8333333332462</c:v>
                </c:pt>
                <c:pt idx="1151">
                  <c:v>1966.9166666665794</c:v>
                </c:pt>
                <c:pt idx="1152">
                  <c:v>1966.9999999999127</c:v>
                </c:pt>
                <c:pt idx="1153">
                  <c:v>1967.0833333332459</c:v>
                </c:pt>
                <c:pt idx="1154">
                  <c:v>1967.1666666665792</c:v>
                </c:pt>
                <c:pt idx="1155">
                  <c:v>1967.2499999999125</c:v>
                </c:pt>
                <c:pt idx="1156">
                  <c:v>1967.3333333332457</c:v>
                </c:pt>
                <c:pt idx="1157">
                  <c:v>1967.416666666579</c:v>
                </c:pt>
                <c:pt idx="1158">
                  <c:v>1967.4999999999122</c:v>
                </c:pt>
                <c:pt idx="1159">
                  <c:v>1967.5833333332455</c:v>
                </c:pt>
                <c:pt idx="1160">
                  <c:v>1967.6666666665787</c:v>
                </c:pt>
                <c:pt idx="1161">
                  <c:v>1967.749999999912</c:v>
                </c:pt>
                <c:pt idx="1162">
                  <c:v>1967.8333333332453</c:v>
                </c:pt>
                <c:pt idx="1163">
                  <c:v>1967.9166666665785</c:v>
                </c:pt>
                <c:pt idx="1164">
                  <c:v>1967.9999999999118</c:v>
                </c:pt>
                <c:pt idx="1165">
                  <c:v>1968.083333333245</c:v>
                </c:pt>
                <c:pt idx="1166">
                  <c:v>1968.1666666665783</c:v>
                </c:pt>
                <c:pt idx="1167">
                  <c:v>1968.2499999999116</c:v>
                </c:pt>
                <c:pt idx="1168">
                  <c:v>1968.3333333332448</c:v>
                </c:pt>
                <c:pt idx="1169">
                  <c:v>1968.4166666665781</c:v>
                </c:pt>
                <c:pt idx="1170">
                  <c:v>1968.4999999999113</c:v>
                </c:pt>
                <c:pt idx="1171">
                  <c:v>1968.5833333332446</c:v>
                </c:pt>
                <c:pt idx="1172">
                  <c:v>1968.6666666665778</c:v>
                </c:pt>
                <c:pt idx="1173">
                  <c:v>1968.7499999999111</c:v>
                </c:pt>
                <c:pt idx="1174">
                  <c:v>1968.8333333332444</c:v>
                </c:pt>
                <c:pt idx="1175">
                  <c:v>1968.9166666665776</c:v>
                </c:pt>
                <c:pt idx="1176">
                  <c:v>1968.9999999999109</c:v>
                </c:pt>
                <c:pt idx="1177">
                  <c:v>1969.0833333332441</c:v>
                </c:pt>
                <c:pt idx="1178">
                  <c:v>1969.1666666665774</c:v>
                </c:pt>
                <c:pt idx="1179">
                  <c:v>1969.2499999999106</c:v>
                </c:pt>
                <c:pt idx="1180">
                  <c:v>1969.3333333332439</c:v>
                </c:pt>
                <c:pt idx="1181">
                  <c:v>1969.4166666665772</c:v>
                </c:pt>
                <c:pt idx="1182">
                  <c:v>1969.4999999999104</c:v>
                </c:pt>
                <c:pt idx="1183">
                  <c:v>1969.5833333332437</c:v>
                </c:pt>
                <c:pt idx="1184">
                  <c:v>1969.6666666665769</c:v>
                </c:pt>
                <c:pt idx="1185">
                  <c:v>1969.7499999999102</c:v>
                </c:pt>
                <c:pt idx="1186">
                  <c:v>1969.8333333332434</c:v>
                </c:pt>
                <c:pt idx="1187">
                  <c:v>1969.9166666665767</c:v>
                </c:pt>
                <c:pt idx="1188">
                  <c:v>1969.99999999991</c:v>
                </c:pt>
                <c:pt idx="1189">
                  <c:v>1970.0833333332432</c:v>
                </c:pt>
                <c:pt idx="1190">
                  <c:v>1970.1666666665765</c:v>
                </c:pt>
                <c:pt idx="1191">
                  <c:v>1970.2499999999097</c:v>
                </c:pt>
                <c:pt idx="1192">
                  <c:v>1970.333333333243</c:v>
                </c:pt>
                <c:pt idx="1193">
                  <c:v>1970.4166666665762</c:v>
                </c:pt>
                <c:pt idx="1194">
                  <c:v>1970.4999999999095</c:v>
                </c:pt>
                <c:pt idx="1195">
                  <c:v>1970.5833333332428</c:v>
                </c:pt>
                <c:pt idx="1196">
                  <c:v>1970.666666666576</c:v>
                </c:pt>
                <c:pt idx="1197">
                  <c:v>1970.7499999999093</c:v>
                </c:pt>
                <c:pt idx="1198">
                  <c:v>1970.8333333332425</c:v>
                </c:pt>
                <c:pt idx="1199">
                  <c:v>1970.9166666665758</c:v>
                </c:pt>
                <c:pt idx="1200">
                  <c:v>1970.9999999999091</c:v>
                </c:pt>
                <c:pt idx="1201">
                  <c:v>1971.0833333332423</c:v>
                </c:pt>
                <c:pt idx="1202">
                  <c:v>1971.1666666665756</c:v>
                </c:pt>
                <c:pt idx="1203">
                  <c:v>1971.2499999999088</c:v>
                </c:pt>
                <c:pt idx="1204">
                  <c:v>1971.3333333332421</c:v>
                </c:pt>
                <c:pt idx="1205">
                  <c:v>1971.4166666665753</c:v>
                </c:pt>
                <c:pt idx="1206">
                  <c:v>1971.4999999999086</c:v>
                </c:pt>
                <c:pt idx="1207">
                  <c:v>1971.5833333332419</c:v>
                </c:pt>
                <c:pt idx="1208">
                  <c:v>1971.6666666665751</c:v>
                </c:pt>
                <c:pt idx="1209">
                  <c:v>1971.7499999999084</c:v>
                </c:pt>
                <c:pt idx="1210">
                  <c:v>1971.8333333332416</c:v>
                </c:pt>
                <c:pt idx="1211">
                  <c:v>1971.9166666665749</c:v>
                </c:pt>
                <c:pt idx="1212">
                  <c:v>1971.9999999999081</c:v>
                </c:pt>
                <c:pt idx="1213">
                  <c:v>1972.0833333332414</c:v>
                </c:pt>
                <c:pt idx="1214">
                  <c:v>1972.1666666665747</c:v>
                </c:pt>
                <c:pt idx="1215">
                  <c:v>1972.2499999999079</c:v>
                </c:pt>
                <c:pt idx="1216">
                  <c:v>1972.3333333332412</c:v>
                </c:pt>
                <c:pt idx="1217">
                  <c:v>1972.4166666665744</c:v>
                </c:pt>
                <c:pt idx="1218">
                  <c:v>1972.4999999999077</c:v>
                </c:pt>
                <c:pt idx="1219">
                  <c:v>1972.5833333332409</c:v>
                </c:pt>
                <c:pt idx="1220">
                  <c:v>1972.6666666665742</c:v>
                </c:pt>
                <c:pt idx="1221">
                  <c:v>1972.7499999999075</c:v>
                </c:pt>
                <c:pt idx="1222">
                  <c:v>1972.8333333332407</c:v>
                </c:pt>
                <c:pt idx="1223">
                  <c:v>1972.916666666574</c:v>
                </c:pt>
                <c:pt idx="1224">
                  <c:v>1972.9999999999072</c:v>
                </c:pt>
                <c:pt idx="1225">
                  <c:v>1973.0833333332405</c:v>
                </c:pt>
                <c:pt idx="1226">
                  <c:v>1973.1666666665737</c:v>
                </c:pt>
                <c:pt idx="1227">
                  <c:v>1973.249999999907</c:v>
                </c:pt>
                <c:pt idx="1228">
                  <c:v>1973.3333333332403</c:v>
                </c:pt>
                <c:pt idx="1229">
                  <c:v>1973.4166666665735</c:v>
                </c:pt>
                <c:pt idx="1230">
                  <c:v>1973.4999999999068</c:v>
                </c:pt>
                <c:pt idx="1231">
                  <c:v>1973.58333333324</c:v>
                </c:pt>
                <c:pt idx="1232">
                  <c:v>1973.6666666665733</c:v>
                </c:pt>
                <c:pt idx="1233">
                  <c:v>1973.7499999999065</c:v>
                </c:pt>
                <c:pt idx="1234">
                  <c:v>1973.8333333332398</c:v>
                </c:pt>
                <c:pt idx="1235">
                  <c:v>1973.9166666665731</c:v>
                </c:pt>
                <c:pt idx="1236">
                  <c:v>1973.9999999999063</c:v>
                </c:pt>
                <c:pt idx="1237">
                  <c:v>1974.0833333332396</c:v>
                </c:pt>
                <c:pt idx="1238">
                  <c:v>1974.1666666665728</c:v>
                </c:pt>
                <c:pt idx="1239">
                  <c:v>1974.2499999999061</c:v>
                </c:pt>
                <c:pt idx="1240">
                  <c:v>1974.3333333332394</c:v>
                </c:pt>
                <c:pt idx="1241">
                  <c:v>1974.4166666665726</c:v>
                </c:pt>
                <c:pt idx="1242">
                  <c:v>1974.4999999999059</c:v>
                </c:pt>
                <c:pt idx="1243">
                  <c:v>1974.5833333332391</c:v>
                </c:pt>
                <c:pt idx="1244">
                  <c:v>1974.6666666665724</c:v>
                </c:pt>
                <c:pt idx="1245">
                  <c:v>1974.7499999999056</c:v>
                </c:pt>
                <c:pt idx="1246">
                  <c:v>1974.8333333332389</c:v>
                </c:pt>
                <c:pt idx="1247">
                  <c:v>1974.9166666665722</c:v>
                </c:pt>
                <c:pt idx="1248">
                  <c:v>1974.9999999999054</c:v>
                </c:pt>
                <c:pt idx="1249">
                  <c:v>1975.0833333332387</c:v>
                </c:pt>
                <c:pt idx="1250">
                  <c:v>1975.1666666665719</c:v>
                </c:pt>
                <c:pt idx="1251">
                  <c:v>1975.2499999999052</c:v>
                </c:pt>
                <c:pt idx="1252">
                  <c:v>1975.3333333332384</c:v>
                </c:pt>
                <c:pt idx="1253">
                  <c:v>1975.4166666665717</c:v>
                </c:pt>
                <c:pt idx="1254">
                  <c:v>1975.499999999905</c:v>
                </c:pt>
                <c:pt idx="1255">
                  <c:v>1975.5833333332382</c:v>
                </c:pt>
                <c:pt idx="1256">
                  <c:v>1975.6666666665715</c:v>
                </c:pt>
                <c:pt idx="1257">
                  <c:v>1975.7499999999047</c:v>
                </c:pt>
                <c:pt idx="1258">
                  <c:v>1975.833333333238</c:v>
                </c:pt>
                <c:pt idx="1259">
                  <c:v>1975.9166666665712</c:v>
                </c:pt>
                <c:pt idx="1260">
                  <c:v>1975.9999999999045</c:v>
                </c:pt>
                <c:pt idx="1261">
                  <c:v>1976.0833333332378</c:v>
                </c:pt>
                <c:pt idx="1262">
                  <c:v>1976.166666666571</c:v>
                </c:pt>
                <c:pt idx="1263">
                  <c:v>1976.2499999999043</c:v>
                </c:pt>
                <c:pt idx="1264">
                  <c:v>1976.3333333332375</c:v>
                </c:pt>
                <c:pt idx="1265">
                  <c:v>1976.4166666665708</c:v>
                </c:pt>
                <c:pt idx="1266">
                  <c:v>1976.499999999904</c:v>
                </c:pt>
                <c:pt idx="1267">
                  <c:v>1976.5833333332373</c:v>
                </c:pt>
                <c:pt idx="1268">
                  <c:v>1976.6666666665706</c:v>
                </c:pt>
                <c:pt idx="1269">
                  <c:v>1976.7499999999038</c:v>
                </c:pt>
                <c:pt idx="1270">
                  <c:v>1976.8333333332371</c:v>
                </c:pt>
                <c:pt idx="1271">
                  <c:v>1976.9166666665703</c:v>
                </c:pt>
                <c:pt idx="1272">
                  <c:v>1976.9999999999036</c:v>
                </c:pt>
                <c:pt idx="1273">
                  <c:v>1977.0833333332369</c:v>
                </c:pt>
                <c:pt idx="1274">
                  <c:v>1977.1666666665701</c:v>
                </c:pt>
                <c:pt idx="1275">
                  <c:v>1977.2499999999034</c:v>
                </c:pt>
                <c:pt idx="1276">
                  <c:v>1977.3333333332366</c:v>
                </c:pt>
                <c:pt idx="1277">
                  <c:v>1977.4166666665699</c:v>
                </c:pt>
                <c:pt idx="1278">
                  <c:v>1977.4999999999031</c:v>
                </c:pt>
                <c:pt idx="1279">
                  <c:v>1977.5833333332364</c:v>
                </c:pt>
                <c:pt idx="1280">
                  <c:v>1977.6666666665697</c:v>
                </c:pt>
                <c:pt idx="1281">
                  <c:v>1977.7499999999029</c:v>
                </c:pt>
                <c:pt idx="1282">
                  <c:v>1977.8333333332362</c:v>
                </c:pt>
                <c:pt idx="1283">
                  <c:v>1977.9166666665694</c:v>
                </c:pt>
                <c:pt idx="1284">
                  <c:v>1977.9999999999027</c:v>
                </c:pt>
                <c:pt idx="1285">
                  <c:v>1978.0833333332359</c:v>
                </c:pt>
                <c:pt idx="1286">
                  <c:v>1978.1666666665692</c:v>
                </c:pt>
                <c:pt idx="1287">
                  <c:v>1978.2499999999025</c:v>
                </c:pt>
                <c:pt idx="1288">
                  <c:v>1978.3333333332357</c:v>
                </c:pt>
                <c:pt idx="1289">
                  <c:v>1978.416666666569</c:v>
                </c:pt>
                <c:pt idx="1290">
                  <c:v>1978.4999999999022</c:v>
                </c:pt>
                <c:pt idx="1291">
                  <c:v>1978.5833333332355</c:v>
                </c:pt>
                <c:pt idx="1292">
                  <c:v>1978.6666666665687</c:v>
                </c:pt>
                <c:pt idx="1293">
                  <c:v>1978.749999999902</c:v>
                </c:pt>
                <c:pt idx="1294">
                  <c:v>1978.8333333332353</c:v>
                </c:pt>
                <c:pt idx="1295">
                  <c:v>1978.9166666665685</c:v>
                </c:pt>
                <c:pt idx="1296">
                  <c:v>1978.9999999999018</c:v>
                </c:pt>
                <c:pt idx="1297">
                  <c:v>1979.083333333235</c:v>
                </c:pt>
                <c:pt idx="1298">
                  <c:v>1979.1666666665683</c:v>
                </c:pt>
                <c:pt idx="1299">
                  <c:v>1979.2499999999015</c:v>
                </c:pt>
                <c:pt idx="1300">
                  <c:v>1979.3333333332348</c:v>
                </c:pt>
                <c:pt idx="1301">
                  <c:v>1979.4166666665681</c:v>
                </c:pt>
                <c:pt idx="1302">
                  <c:v>1979.4999999999013</c:v>
                </c:pt>
                <c:pt idx="1303">
                  <c:v>1979.5833333332346</c:v>
                </c:pt>
                <c:pt idx="1304">
                  <c:v>1979.6666666665678</c:v>
                </c:pt>
                <c:pt idx="1305">
                  <c:v>1979.7499999999011</c:v>
                </c:pt>
                <c:pt idx="1306">
                  <c:v>1979.8333333332343</c:v>
                </c:pt>
                <c:pt idx="1307">
                  <c:v>1979.9166666665676</c:v>
                </c:pt>
                <c:pt idx="1308">
                  <c:v>1979.9999999999009</c:v>
                </c:pt>
                <c:pt idx="1309">
                  <c:v>1980.0833333332341</c:v>
                </c:pt>
                <c:pt idx="1310">
                  <c:v>1980.1666666665674</c:v>
                </c:pt>
                <c:pt idx="1311">
                  <c:v>1980.2499999999006</c:v>
                </c:pt>
                <c:pt idx="1312">
                  <c:v>1980.3333333332339</c:v>
                </c:pt>
                <c:pt idx="1313">
                  <c:v>1980.4166666665672</c:v>
                </c:pt>
                <c:pt idx="1314">
                  <c:v>1980.4999999999004</c:v>
                </c:pt>
                <c:pt idx="1315">
                  <c:v>1980.5833333332337</c:v>
                </c:pt>
                <c:pt idx="1316">
                  <c:v>1980.6666666665669</c:v>
                </c:pt>
                <c:pt idx="1317">
                  <c:v>1980.7499999999002</c:v>
                </c:pt>
                <c:pt idx="1318">
                  <c:v>1980.8333333332334</c:v>
                </c:pt>
                <c:pt idx="1319">
                  <c:v>1980.9166666665667</c:v>
                </c:pt>
                <c:pt idx="1320">
                  <c:v>1980.9999999999</c:v>
                </c:pt>
                <c:pt idx="1321">
                  <c:v>1981.0833333332332</c:v>
                </c:pt>
                <c:pt idx="1322">
                  <c:v>1981.1666666665665</c:v>
                </c:pt>
                <c:pt idx="1323">
                  <c:v>1981.2499999998997</c:v>
                </c:pt>
                <c:pt idx="1324">
                  <c:v>1981.333333333233</c:v>
                </c:pt>
                <c:pt idx="1325">
                  <c:v>1981.4166666665662</c:v>
                </c:pt>
                <c:pt idx="1326">
                  <c:v>1981.4999999998995</c:v>
                </c:pt>
                <c:pt idx="1327">
                  <c:v>1981.5833333332328</c:v>
                </c:pt>
                <c:pt idx="1328">
                  <c:v>1981.666666666566</c:v>
                </c:pt>
                <c:pt idx="1329">
                  <c:v>1981.7499999998993</c:v>
                </c:pt>
                <c:pt idx="1330">
                  <c:v>1981.8333333332325</c:v>
                </c:pt>
                <c:pt idx="1331">
                  <c:v>1981.9166666665658</c:v>
                </c:pt>
                <c:pt idx="1332">
                  <c:v>1981.999999999899</c:v>
                </c:pt>
                <c:pt idx="1333">
                  <c:v>1982.0833333332323</c:v>
                </c:pt>
                <c:pt idx="1334">
                  <c:v>1982.1666666665656</c:v>
                </c:pt>
                <c:pt idx="1335">
                  <c:v>1982.2499999998988</c:v>
                </c:pt>
                <c:pt idx="1336">
                  <c:v>1982.3333333332321</c:v>
                </c:pt>
                <c:pt idx="1337">
                  <c:v>1982.4166666665653</c:v>
                </c:pt>
                <c:pt idx="1338">
                  <c:v>1982.4999999998986</c:v>
                </c:pt>
                <c:pt idx="1339">
                  <c:v>1982.5833333332318</c:v>
                </c:pt>
                <c:pt idx="1340">
                  <c:v>1982.6666666665651</c:v>
                </c:pt>
                <c:pt idx="1341">
                  <c:v>1982.7499999998984</c:v>
                </c:pt>
                <c:pt idx="1342">
                  <c:v>1982.8333333332316</c:v>
                </c:pt>
                <c:pt idx="1343">
                  <c:v>1982.9166666665649</c:v>
                </c:pt>
                <c:pt idx="1344">
                  <c:v>1982.9999999998981</c:v>
                </c:pt>
                <c:pt idx="1345">
                  <c:v>1983.0833333332314</c:v>
                </c:pt>
                <c:pt idx="1346">
                  <c:v>1983.1666666665647</c:v>
                </c:pt>
                <c:pt idx="1347">
                  <c:v>1983.2499999998979</c:v>
                </c:pt>
                <c:pt idx="1348">
                  <c:v>1983.3333333332312</c:v>
                </c:pt>
                <c:pt idx="1349">
                  <c:v>1983.4166666665644</c:v>
                </c:pt>
                <c:pt idx="1350">
                  <c:v>1983.4999999998977</c:v>
                </c:pt>
                <c:pt idx="1351">
                  <c:v>1983.5833333332309</c:v>
                </c:pt>
                <c:pt idx="1352">
                  <c:v>1983.6666666665642</c:v>
                </c:pt>
                <c:pt idx="1353">
                  <c:v>1983.7499999998975</c:v>
                </c:pt>
                <c:pt idx="1354">
                  <c:v>1983.8333333332307</c:v>
                </c:pt>
                <c:pt idx="1355">
                  <c:v>1983.916666666564</c:v>
                </c:pt>
                <c:pt idx="1356">
                  <c:v>1983.9999999998972</c:v>
                </c:pt>
                <c:pt idx="1357">
                  <c:v>1984.0833333332305</c:v>
                </c:pt>
                <c:pt idx="1358">
                  <c:v>1984.1666666665637</c:v>
                </c:pt>
                <c:pt idx="1359">
                  <c:v>1984.249999999897</c:v>
                </c:pt>
                <c:pt idx="1360">
                  <c:v>1984.3333333332303</c:v>
                </c:pt>
                <c:pt idx="1361">
                  <c:v>1984.4166666665635</c:v>
                </c:pt>
                <c:pt idx="1362">
                  <c:v>1984.4999999998968</c:v>
                </c:pt>
                <c:pt idx="1363">
                  <c:v>1984.58333333323</c:v>
                </c:pt>
                <c:pt idx="1364">
                  <c:v>1984.6666666665633</c:v>
                </c:pt>
                <c:pt idx="1365">
                  <c:v>1984.7499999998965</c:v>
                </c:pt>
                <c:pt idx="1366">
                  <c:v>1984.8333333332298</c:v>
                </c:pt>
                <c:pt idx="1367">
                  <c:v>1984.9166666665631</c:v>
                </c:pt>
                <c:pt idx="1368">
                  <c:v>1984.9999999998963</c:v>
                </c:pt>
                <c:pt idx="1369">
                  <c:v>1985.0833333332296</c:v>
                </c:pt>
                <c:pt idx="1370">
                  <c:v>1985.1666666665628</c:v>
                </c:pt>
                <c:pt idx="1371">
                  <c:v>1985.2499999998961</c:v>
                </c:pt>
                <c:pt idx="1372">
                  <c:v>1985.3333333332293</c:v>
                </c:pt>
                <c:pt idx="1373">
                  <c:v>1985.4166666665626</c:v>
                </c:pt>
                <c:pt idx="1374">
                  <c:v>1985.4999999998959</c:v>
                </c:pt>
                <c:pt idx="1375">
                  <c:v>1985.5833333332291</c:v>
                </c:pt>
                <c:pt idx="1376">
                  <c:v>1985.6666666665624</c:v>
                </c:pt>
                <c:pt idx="1377">
                  <c:v>1985.7499999998956</c:v>
                </c:pt>
                <c:pt idx="1378">
                  <c:v>1985.8333333332289</c:v>
                </c:pt>
                <c:pt idx="1379">
                  <c:v>1985.9166666665622</c:v>
                </c:pt>
                <c:pt idx="1380">
                  <c:v>1985.9999999998954</c:v>
                </c:pt>
                <c:pt idx="1381">
                  <c:v>1986.0833333332287</c:v>
                </c:pt>
                <c:pt idx="1382">
                  <c:v>1986.1666666665619</c:v>
                </c:pt>
                <c:pt idx="1383">
                  <c:v>1986.2499999998952</c:v>
                </c:pt>
                <c:pt idx="1384">
                  <c:v>1986.3333333332284</c:v>
                </c:pt>
                <c:pt idx="1385">
                  <c:v>1986.4166666665617</c:v>
                </c:pt>
                <c:pt idx="1386">
                  <c:v>1986.499999999895</c:v>
                </c:pt>
                <c:pt idx="1387">
                  <c:v>1986.5833333332282</c:v>
                </c:pt>
                <c:pt idx="1388">
                  <c:v>1986.6666666665615</c:v>
                </c:pt>
                <c:pt idx="1389">
                  <c:v>1986.7499999998947</c:v>
                </c:pt>
                <c:pt idx="1390">
                  <c:v>1986.833333333228</c:v>
                </c:pt>
                <c:pt idx="1391">
                  <c:v>1986.9166666665612</c:v>
                </c:pt>
                <c:pt idx="1392">
                  <c:v>1986.9999999998945</c:v>
                </c:pt>
                <c:pt idx="1393">
                  <c:v>1987.0833333332278</c:v>
                </c:pt>
                <c:pt idx="1394">
                  <c:v>1987.166666666561</c:v>
                </c:pt>
                <c:pt idx="1395">
                  <c:v>1987.2499999998943</c:v>
                </c:pt>
                <c:pt idx="1396">
                  <c:v>1987.3333333332275</c:v>
                </c:pt>
                <c:pt idx="1397">
                  <c:v>1987.4166666665608</c:v>
                </c:pt>
                <c:pt idx="1398">
                  <c:v>1987.499999999894</c:v>
                </c:pt>
                <c:pt idx="1399">
                  <c:v>1987.5833333332273</c:v>
                </c:pt>
                <c:pt idx="1400">
                  <c:v>1987.6666666665606</c:v>
                </c:pt>
                <c:pt idx="1401">
                  <c:v>1987.7499999998938</c:v>
                </c:pt>
                <c:pt idx="1402">
                  <c:v>1987.8333333332271</c:v>
                </c:pt>
                <c:pt idx="1403">
                  <c:v>1987.9166666665603</c:v>
                </c:pt>
                <c:pt idx="1404">
                  <c:v>1987.9999999998936</c:v>
                </c:pt>
                <c:pt idx="1405">
                  <c:v>1988.0833333332268</c:v>
                </c:pt>
                <c:pt idx="1406">
                  <c:v>1988.1666666665601</c:v>
                </c:pt>
                <c:pt idx="1407">
                  <c:v>1988.2499999998934</c:v>
                </c:pt>
                <c:pt idx="1408">
                  <c:v>1988.3333333332266</c:v>
                </c:pt>
                <c:pt idx="1409">
                  <c:v>1988.4166666665599</c:v>
                </c:pt>
                <c:pt idx="1410">
                  <c:v>1988.4999999998931</c:v>
                </c:pt>
                <c:pt idx="1411">
                  <c:v>1988.5833333332264</c:v>
                </c:pt>
                <c:pt idx="1412">
                  <c:v>1988.6666666665596</c:v>
                </c:pt>
                <c:pt idx="1413">
                  <c:v>1988.7499999998929</c:v>
                </c:pt>
                <c:pt idx="1414">
                  <c:v>1988.8333333332262</c:v>
                </c:pt>
                <c:pt idx="1415">
                  <c:v>1988.9166666665594</c:v>
                </c:pt>
                <c:pt idx="1416">
                  <c:v>1988.9999999998927</c:v>
                </c:pt>
                <c:pt idx="1417">
                  <c:v>1989.0833333332259</c:v>
                </c:pt>
                <c:pt idx="1418">
                  <c:v>1989.1666666665592</c:v>
                </c:pt>
                <c:pt idx="1419">
                  <c:v>1989.2499999998925</c:v>
                </c:pt>
                <c:pt idx="1420">
                  <c:v>1989.3333333332257</c:v>
                </c:pt>
                <c:pt idx="1421">
                  <c:v>1989.416666666559</c:v>
                </c:pt>
                <c:pt idx="1422">
                  <c:v>1989.4999999998922</c:v>
                </c:pt>
                <c:pt idx="1423">
                  <c:v>1989.5833333332255</c:v>
                </c:pt>
                <c:pt idx="1424">
                  <c:v>1989.6666666665587</c:v>
                </c:pt>
                <c:pt idx="1425">
                  <c:v>1989.749999999892</c:v>
                </c:pt>
                <c:pt idx="1426">
                  <c:v>1989.8333333332253</c:v>
                </c:pt>
                <c:pt idx="1427">
                  <c:v>1989.9166666665585</c:v>
                </c:pt>
                <c:pt idx="1428">
                  <c:v>1989.9999999998918</c:v>
                </c:pt>
                <c:pt idx="1429">
                  <c:v>1990.083333333225</c:v>
                </c:pt>
                <c:pt idx="1430">
                  <c:v>1990.1666666665583</c:v>
                </c:pt>
                <c:pt idx="1431">
                  <c:v>1990.2499999998915</c:v>
                </c:pt>
                <c:pt idx="1432">
                  <c:v>1990.3333333332248</c:v>
                </c:pt>
                <c:pt idx="1433">
                  <c:v>1990.4166666665581</c:v>
                </c:pt>
                <c:pt idx="1434">
                  <c:v>1990.4999999998913</c:v>
                </c:pt>
                <c:pt idx="1435">
                  <c:v>1990.5833333332246</c:v>
                </c:pt>
                <c:pt idx="1436">
                  <c:v>1990.6666666665578</c:v>
                </c:pt>
                <c:pt idx="1437">
                  <c:v>1990.7499999998911</c:v>
                </c:pt>
                <c:pt idx="1438">
                  <c:v>1990.8333333332243</c:v>
                </c:pt>
                <c:pt idx="1439">
                  <c:v>1990.9166666665576</c:v>
                </c:pt>
                <c:pt idx="1440">
                  <c:v>1990.9999999998909</c:v>
                </c:pt>
                <c:pt idx="1441">
                  <c:v>1991.0833333332241</c:v>
                </c:pt>
                <c:pt idx="1442">
                  <c:v>1991.1666666665574</c:v>
                </c:pt>
                <c:pt idx="1443">
                  <c:v>1991.2499999998906</c:v>
                </c:pt>
                <c:pt idx="1444">
                  <c:v>1991.3333333332239</c:v>
                </c:pt>
                <c:pt idx="1445">
                  <c:v>1991.4166666665571</c:v>
                </c:pt>
                <c:pt idx="1446">
                  <c:v>1991.4999999998904</c:v>
                </c:pt>
                <c:pt idx="1447">
                  <c:v>1991.5833333332237</c:v>
                </c:pt>
                <c:pt idx="1448">
                  <c:v>1991.6666666665569</c:v>
                </c:pt>
                <c:pt idx="1449">
                  <c:v>1991.7499999998902</c:v>
                </c:pt>
                <c:pt idx="1450">
                  <c:v>1991.8333333332234</c:v>
                </c:pt>
                <c:pt idx="1451">
                  <c:v>1991.9166666665567</c:v>
                </c:pt>
                <c:pt idx="1452">
                  <c:v>1991.99999999989</c:v>
                </c:pt>
                <c:pt idx="1453">
                  <c:v>1992.0833333332232</c:v>
                </c:pt>
                <c:pt idx="1454">
                  <c:v>1992.1666666665565</c:v>
                </c:pt>
                <c:pt idx="1455">
                  <c:v>1992.2499999998897</c:v>
                </c:pt>
                <c:pt idx="1456">
                  <c:v>1992.333333333223</c:v>
                </c:pt>
                <c:pt idx="1457">
                  <c:v>1992.4166666665562</c:v>
                </c:pt>
                <c:pt idx="1458">
                  <c:v>1992.4999999998895</c:v>
                </c:pt>
                <c:pt idx="1459">
                  <c:v>1992.5833333332228</c:v>
                </c:pt>
                <c:pt idx="1460">
                  <c:v>1992.666666666556</c:v>
                </c:pt>
                <c:pt idx="1461">
                  <c:v>1992.7499999998893</c:v>
                </c:pt>
                <c:pt idx="1462">
                  <c:v>1992.8333333332225</c:v>
                </c:pt>
                <c:pt idx="1463">
                  <c:v>1992.9166666665558</c:v>
                </c:pt>
                <c:pt idx="1464">
                  <c:v>1992.999999999889</c:v>
                </c:pt>
                <c:pt idx="1465">
                  <c:v>1993.0833333332223</c:v>
                </c:pt>
                <c:pt idx="1466">
                  <c:v>1993.1666666665556</c:v>
                </c:pt>
                <c:pt idx="1467">
                  <c:v>1993.2499999998888</c:v>
                </c:pt>
                <c:pt idx="1468">
                  <c:v>1993.3333333332221</c:v>
                </c:pt>
                <c:pt idx="1469">
                  <c:v>1993.4166666665553</c:v>
                </c:pt>
                <c:pt idx="1470">
                  <c:v>1993.4999999998886</c:v>
                </c:pt>
                <c:pt idx="1471">
                  <c:v>1993.5833333332218</c:v>
                </c:pt>
                <c:pt idx="1472">
                  <c:v>1993.6666666665551</c:v>
                </c:pt>
                <c:pt idx="1473">
                  <c:v>1993.7499999998884</c:v>
                </c:pt>
                <c:pt idx="1474">
                  <c:v>1993.8333333332216</c:v>
                </c:pt>
                <c:pt idx="1475">
                  <c:v>1993.9166666665549</c:v>
                </c:pt>
                <c:pt idx="1476">
                  <c:v>1993.9999999998881</c:v>
                </c:pt>
                <c:pt idx="1477">
                  <c:v>1994.0833333332214</c:v>
                </c:pt>
                <c:pt idx="1478">
                  <c:v>1994.1666666665546</c:v>
                </c:pt>
                <c:pt idx="1479">
                  <c:v>1994.2499999998879</c:v>
                </c:pt>
                <c:pt idx="1480">
                  <c:v>1994.3333333332212</c:v>
                </c:pt>
                <c:pt idx="1481">
                  <c:v>1994.4166666665544</c:v>
                </c:pt>
                <c:pt idx="1482">
                  <c:v>1994.4999999998877</c:v>
                </c:pt>
                <c:pt idx="1483">
                  <c:v>1994.5833333332209</c:v>
                </c:pt>
                <c:pt idx="1484">
                  <c:v>1994.6666666665542</c:v>
                </c:pt>
                <c:pt idx="1485">
                  <c:v>1994.7499999998875</c:v>
                </c:pt>
                <c:pt idx="1486">
                  <c:v>1994.8333333332207</c:v>
                </c:pt>
                <c:pt idx="1487">
                  <c:v>1994.916666666554</c:v>
                </c:pt>
                <c:pt idx="1488">
                  <c:v>1994.9999999998872</c:v>
                </c:pt>
                <c:pt idx="1489">
                  <c:v>1995.0833333332205</c:v>
                </c:pt>
                <c:pt idx="1490">
                  <c:v>1995.1666666665537</c:v>
                </c:pt>
                <c:pt idx="1491">
                  <c:v>1995.249999999887</c:v>
                </c:pt>
                <c:pt idx="1492">
                  <c:v>1995.3333333332203</c:v>
                </c:pt>
                <c:pt idx="1493">
                  <c:v>1995.4166666665535</c:v>
                </c:pt>
                <c:pt idx="1494">
                  <c:v>1995.4999999998868</c:v>
                </c:pt>
                <c:pt idx="1495">
                  <c:v>1995.58333333322</c:v>
                </c:pt>
                <c:pt idx="1496">
                  <c:v>1995.6666666665533</c:v>
                </c:pt>
                <c:pt idx="1497">
                  <c:v>1995.7499999998865</c:v>
                </c:pt>
                <c:pt idx="1498">
                  <c:v>1995.8333333332198</c:v>
                </c:pt>
                <c:pt idx="1499">
                  <c:v>1995.9166666665531</c:v>
                </c:pt>
                <c:pt idx="1500">
                  <c:v>1995.9999999998863</c:v>
                </c:pt>
                <c:pt idx="1501">
                  <c:v>1996.0833333332196</c:v>
                </c:pt>
                <c:pt idx="1502">
                  <c:v>1996.1666666665528</c:v>
                </c:pt>
                <c:pt idx="1503">
                  <c:v>1996.2499999998861</c:v>
                </c:pt>
                <c:pt idx="1504">
                  <c:v>1996.3333333332193</c:v>
                </c:pt>
                <c:pt idx="1505">
                  <c:v>1996.4166666665526</c:v>
                </c:pt>
                <c:pt idx="1506">
                  <c:v>1996.4999999998859</c:v>
                </c:pt>
                <c:pt idx="1507">
                  <c:v>1996.5833333332191</c:v>
                </c:pt>
                <c:pt idx="1508">
                  <c:v>1996.6666666665524</c:v>
                </c:pt>
                <c:pt idx="1509">
                  <c:v>1996.7499999998856</c:v>
                </c:pt>
                <c:pt idx="1510">
                  <c:v>1996.8333333332189</c:v>
                </c:pt>
                <c:pt idx="1511">
                  <c:v>1996.9166666665521</c:v>
                </c:pt>
                <c:pt idx="1512">
                  <c:v>1996.9999999998854</c:v>
                </c:pt>
                <c:pt idx="1513">
                  <c:v>1997.0833333332187</c:v>
                </c:pt>
                <c:pt idx="1514">
                  <c:v>1997.1666666665519</c:v>
                </c:pt>
                <c:pt idx="1515">
                  <c:v>1997.2499999998852</c:v>
                </c:pt>
                <c:pt idx="1516">
                  <c:v>1997.3333333332184</c:v>
                </c:pt>
                <c:pt idx="1517">
                  <c:v>1997.4166666665517</c:v>
                </c:pt>
                <c:pt idx="1518">
                  <c:v>1997.4999999998849</c:v>
                </c:pt>
                <c:pt idx="1519">
                  <c:v>1997.5833333332182</c:v>
                </c:pt>
                <c:pt idx="1520">
                  <c:v>1997.6666666665515</c:v>
                </c:pt>
                <c:pt idx="1521">
                  <c:v>1997.7499999998847</c:v>
                </c:pt>
                <c:pt idx="1522">
                  <c:v>1997.833333333218</c:v>
                </c:pt>
                <c:pt idx="1523">
                  <c:v>1997.9166666665512</c:v>
                </c:pt>
                <c:pt idx="1524">
                  <c:v>1997.9999999998845</c:v>
                </c:pt>
                <c:pt idx="1525">
                  <c:v>1998.0833333332178</c:v>
                </c:pt>
                <c:pt idx="1526">
                  <c:v>1998.166666666551</c:v>
                </c:pt>
                <c:pt idx="1527">
                  <c:v>1998.2499999998843</c:v>
                </c:pt>
                <c:pt idx="1528">
                  <c:v>1998.3333333332175</c:v>
                </c:pt>
                <c:pt idx="1529">
                  <c:v>1998.4166666665508</c:v>
                </c:pt>
                <c:pt idx="1530">
                  <c:v>1998.499999999884</c:v>
                </c:pt>
                <c:pt idx="1531">
                  <c:v>1998.5833333332173</c:v>
                </c:pt>
                <c:pt idx="1532">
                  <c:v>1998.6666666665506</c:v>
                </c:pt>
                <c:pt idx="1533">
                  <c:v>1998.7499999998838</c:v>
                </c:pt>
                <c:pt idx="1534">
                  <c:v>1998.8333333332171</c:v>
                </c:pt>
                <c:pt idx="1535">
                  <c:v>1998.9166666665503</c:v>
                </c:pt>
                <c:pt idx="1536">
                  <c:v>1998.9999999998836</c:v>
                </c:pt>
                <c:pt idx="1537">
                  <c:v>1999.0833333332168</c:v>
                </c:pt>
                <c:pt idx="1538">
                  <c:v>1999.1666666665501</c:v>
                </c:pt>
                <c:pt idx="1539">
                  <c:v>1999.2499999998834</c:v>
                </c:pt>
                <c:pt idx="1540">
                  <c:v>1999.3333333332166</c:v>
                </c:pt>
                <c:pt idx="1541">
                  <c:v>1999.4166666665499</c:v>
                </c:pt>
                <c:pt idx="1542">
                  <c:v>1999.4999999998831</c:v>
                </c:pt>
                <c:pt idx="1543">
                  <c:v>1999.5833333332164</c:v>
                </c:pt>
                <c:pt idx="1544">
                  <c:v>1999.6666666665496</c:v>
                </c:pt>
                <c:pt idx="1545">
                  <c:v>1999.7499999998829</c:v>
                </c:pt>
                <c:pt idx="1546">
                  <c:v>1999.8333333332162</c:v>
                </c:pt>
                <c:pt idx="1547">
                  <c:v>1999.9166666665494</c:v>
                </c:pt>
                <c:pt idx="1548">
                  <c:v>1999.9999999998827</c:v>
                </c:pt>
                <c:pt idx="1549">
                  <c:v>2000.0833333332159</c:v>
                </c:pt>
                <c:pt idx="1550">
                  <c:v>2000.1666666665492</c:v>
                </c:pt>
                <c:pt idx="1551">
                  <c:v>2000.2499999998824</c:v>
                </c:pt>
                <c:pt idx="1552">
                  <c:v>2000.3333333332157</c:v>
                </c:pt>
                <c:pt idx="1553">
                  <c:v>2000.416666666549</c:v>
                </c:pt>
                <c:pt idx="1554">
                  <c:v>2000.4999999998822</c:v>
                </c:pt>
                <c:pt idx="1555">
                  <c:v>2000.5833333332155</c:v>
                </c:pt>
                <c:pt idx="1556">
                  <c:v>2000.6666666665487</c:v>
                </c:pt>
                <c:pt idx="1557">
                  <c:v>2000.749999999882</c:v>
                </c:pt>
                <c:pt idx="1558">
                  <c:v>2000.8333333332153</c:v>
                </c:pt>
                <c:pt idx="1559">
                  <c:v>2000.9166666665485</c:v>
                </c:pt>
                <c:pt idx="1560">
                  <c:v>2000.9999999998818</c:v>
                </c:pt>
                <c:pt idx="1561">
                  <c:v>2001.083333333215</c:v>
                </c:pt>
                <c:pt idx="1562">
                  <c:v>2001.1666666665483</c:v>
                </c:pt>
                <c:pt idx="1563">
                  <c:v>2001.2499999998815</c:v>
                </c:pt>
                <c:pt idx="1564">
                  <c:v>2001.3333333332148</c:v>
                </c:pt>
                <c:pt idx="1565">
                  <c:v>2001.4166666665481</c:v>
                </c:pt>
                <c:pt idx="1566">
                  <c:v>2001.4999999998813</c:v>
                </c:pt>
                <c:pt idx="1567">
                  <c:v>2001.5833333332146</c:v>
                </c:pt>
                <c:pt idx="1568">
                  <c:v>2001.6666666665478</c:v>
                </c:pt>
                <c:pt idx="1569">
                  <c:v>2001.7499999998811</c:v>
                </c:pt>
                <c:pt idx="1570">
                  <c:v>2001.8333333332143</c:v>
                </c:pt>
                <c:pt idx="1571">
                  <c:v>2001.9166666665476</c:v>
                </c:pt>
                <c:pt idx="1572">
                  <c:v>2001.9999999998809</c:v>
                </c:pt>
                <c:pt idx="1573">
                  <c:v>2002.0833333332141</c:v>
                </c:pt>
                <c:pt idx="1574">
                  <c:v>2002.1666666665474</c:v>
                </c:pt>
                <c:pt idx="1575">
                  <c:v>2002.2499999998806</c:v>
                </c:pt>
                <c:pt idx="1576">
                  <c:v>2002.3333333332139</c:v>
                </c:pt>
                <c:pt idx="1577">
                  <c:v>2002.4166666665471</c:v>
                </c:pt>
                <c:pt idx="1578">
                  <c:v>2002.4999999998804</c:v>
                </c:pt>
                <c:pt idx="1579">
                  <c:v>2002.5833333332137</c:v>
                </c:pt>
                <c:pt idx="1580">
                  <c:v>2002.6666666665469</c:v>
                </c:pt>
                <c:pt idx="1581">
                  <c:v>2002.7499999998802</c:v>
                </c:pt>
                <c:pt idx="1582">
                  <c:v>2002.8333333332134</c:v>
                </c:pt>
                <c:pt idx="1583">
                  <c:v>2002.9166666665467</c:v>
                </c:pt>
                <c:pt idx="1584">
                  <c:v>2002.9999999998799</c:v>
                </c:pt>
                <c:pt idx="1585">
                  <c:v>2003.0833333332132</c:v>
                </c:pt>
                <c:pt idx="1586">
                  <c:v>2003.1666666665465</c:v>
                </c:pt>
                <c:pt idx="1587">
                  <c:v>2003.2499999998797</c:v>
                </c:pt>
                <c:pt idx="1588">
                  <c:v>2003.333333333213</c:v>
                </c:pt>
                <c:pt idx="1589">
                  <c:v>2003.4166666665462</c:v>
                </c:pt>
                <c:pt idx="1590">
                  <c:v>2003.4999999998795</c:v>
                </c:pt>
                <c:pt idx="1591">
                  <c:v>2003.5833333332127</c:v>
                </c:pt>
                <c:pt idx="1592">
                  <c:v>2003.666666666546</c:v>
                </c:pt>
                <c:pt idx="1593">
                  <c:v>2003.7499999998793</c:v>
                </c:pt>
                <c:pt idx="1594">
                  <c:v>2003.8333333332125</c:v>
                </c:pt>
                <c:pt idx="1595">
                  <c:v>2003.9166666665458</c:v>
                </c:pt>
                <c:pt idx="1596">
                  <c:v>2003.999999999879</c:v>
                </c:pt>
                <c:pt idx="1597">
                  <c:v>2004.0833333332123</c:v>
                </c:pt>
                <c:pt idx="1598">
                  <c:v>2004.1666666665456</c:v>
                </c:pt>
                <c:pt idx="1599">
                  <c:v>2004.2499999998788</c:v>
                </c:pt>
                <c:pt idx="1600">
                  <c:v>2004.3333333332121</c:v>
                </c:pt>
                <c:pt idx="1601">
                  <c:v>2004.4166666665453</c:v>
                </c:pt>
                <c:pt idx="1602">
                  <c:v>2004.4999999998786</c:v>
                </c:pt>
                <c:pt idx="1603">
                  <c:v>2004.5833333332118</c:v>
                </c:pt>
                <c:pt idx="1604">
                  <c:v>2004.6666666665451</c:v>
                </c:pt>
                <c:pt idx="1605">
                  <c:v>2004.7499999998784</c:v>
                </c:pt>
                <c:pt idx="1606">
                  <c:v>2004.8333333332116</c:v>
                </c:pt>
                <c:pt idx="1607">
                  <c:v>2004.9166666665449</c:v>
                </c:pt>
                <c:pt idx="1608">
                  <c:v>2004.9999999998781</c:v>
                </c:pt>
                <c:pt idx="1609">
                  <c:v>2005.0833333332114</c:v>
                </c:pt>
                <c:pt idx="1610">
                  <c:v>2005.1666666665446</c:v>
                </c:pt>
                <c:pt idx="1611">
                  <c:v>2005.2499999998779</c:v>
                </c:pt>
                <c:pt idx="1612">
                  <c:v>2005.3333333332112</c:v>
                </c:pt>
                <c:pt idx="1613">
                  <c:v>2005.4166666665444</c:v>
                </c:pt>
                <c:pt idx="1614">
                  <c:v>2005.4999999998777</c:v>
                </c:pt>
                <c:pt idx="1615">
                  <c:v>2005.5833333332109</c:v>
                </c:pt>
                <c:pt idx="1616">
                  <c:v>2005.6666666665442</c:v>
                </c:pt>
                <c:pt idx="1617">
                  <c:v>2005.7499999998774</c:v>
                </c:pt>
                <c:pt idx="1618">
                  <c:v>2005.8333333332107</c:v>
                </c:pt>
                <c:pt idx="1619">
                  <c:v>2005.916666666544</c:v>
                </c:pt>
                <c:pt idx="1620">
                  <c:v>2005.9999999998772</c:v>
                </c:pt>
                <c:pt idx="1621">
                  <c:v>2006.0833333332105</c:v>
                </c:pt>
                <c:pt idx="1622">
                  <c:v>2006.1666666665437</c:v>
                </c:pt>
                <c:pt idx="1623">
                  <c:v>2006.249999999877</c:v>
                </c:pt>
                <c:pt idx="1624">
                  <c:v>2006.3333333332102</c:v>
                </c:pt>
                <c:pt idx="1625">
                  <c:v>2006.4166666665435</c:v>
                </c:pt>
                <c:pt idx="1626">
                  <c:v>2006.4999999998768</c:v>
                </c:pt>
                <c:pt idx="1627">
                  <c:v>2006.58333333321</c:v>
                </c:pt>
                <c:pt idx="1628">
                  <c:v>2006.6666666665433</c:v>
                </c:pt>
                <c:pt idx="1629">
                  <c:v>2006.7499999998765</c:v>
                </c:pt>
                <c:pt idx="1630">
                  <c:v>2006.8333333332098</c:v>
                </c:pt>
                <c:pt idx="1631">
                  <c:v>2006.9166666665431</c:v>
                </c:pt>
                <c:pt idx="1632">
                  <c:v>2006.9999999998763</c:v>
                </c:pt>
                <c:pt idx="1633">
                  <c:v>2007.0833333332096</c:v>
                </c:pt>
                <c:pt idx="1634">
                  <c:v>2007.1666666665428</c:v>
                </c:pt>
                <c:pt idx="1635">
                  <c:v>2007.2499999998761</c:v>
                </c:pt>
                <c:pt idx="1636">
                  <c:v>2007.3333333332093</c:v>
                </c:pt>
                <c:pt idx="1637">
                  <c:v>2007.4166666665426</c:v>
                </c:pt>
                <c:pt idx="1638">
                  <c:v>2007.4999999998759</c:v>
                </c:pt>
                <c:pt idx="1639">
                  <c:v>2007.5833333332091</c:v>
                </c:pt>
                <c:pt idx="1640">
                  <c:v>2007.6666666665424</c:v>
                </c:pt>
                <c:pt idx="1641">
                  <c:v>2007.7499999998756</c:v>
                </c:pt>
                <c:pt idx="1642">
                  <c:v>2007.8333333332089</c:v>
                </c:pt>
                <c:pt idx="1643">
                  <c:v>2007.9166666665421</c:v>
                </c:pt>
                <c:pt idx="1644">
                  <c:v>2007.9999999998754</c:v>
                </c:pt>
                <c:pt idx="1645">
                  <c:v>2008.0833333332087</c:v>
                </c:pt>
                <c:pt idx="1646">
                  <c:v>2008.1666666665419</c:v>
                </c:pt>
                <c:pt idx="1647">
                  <c:v>2008.2499999998752</c:v>
                </c:pt>
                <c:pt idx="1648">
                  <c:v>2008.3333333332084</c:v>
                </c:pt>
                <c:pt idx="1649">
                  <c:v>2008.4166666665417</c:v>
                </c:pt>
                <c:pt idx="1650">
                  <c:v>2008.4999999998749</c:v>
                </c:pt>
                <c:pt idx="1651">
                  <c:v>2008.5833333332082</c:v>
                </c:pt>
                <c:pt idx="1652">
                  <c:v>2008.6666666665415</c:v>
                </c:pt>
                <c:pt idx="1653">
                  <c:v>2008.7499999998747</c:v>
                </c:pt>
                <c:pt idx="1654">
                  <c:v>2008.833333333208</c:v>
                </c:pt>
                <c:pt idx="1655">
                  <c:v>2008.9166666665412</c:v>
                </c:pt>
                <c:pt idx="1656">
                  <c:v>2008.9999999998745</c:v>
                </c:pt>
                <c:pt idx="1657">
                  <c:v>2009.0833333332077</c:v>
                </c:pt>
                <c:pt idx="1658">
                  <c:v>2009.166666666541</c:v>
                </c:pt>
                <c:pt idx="1659">
                  <c:v>2009.2499999998743</c:v>
                </c:pt>
                <c:pt idx="1660">
                  <c:v>2009.3333333332075</c:v>
                </c:pt>
                <c:pt idx="1661">
                  <c:v>2009.4166666665408</c:v>
                </c:pt>
                <c:pt idx="1662">
                  <c:v>2009.499999999874</c:v>
                </c:pt>
                <c:pt idx="1663">
                  <c:v>2009.5833333332073</c:v>
                </c:pt>
                <c:pt idx="1664">
                  <c:v>2009.6666666665406</c:v>
                </c:pt>
                <c:pt idx="1665">
                  <c:v>2009.7499999998738</c:v>
                </c:pt>
                <c:pt idx="1666">
                  <c:v>2009.8333333332071</c:v>
                </c:pt>
                <c:pt idx="1667">
                  <c:v>2009.9166666665403</c:v>
                </c:pt>
                <c:pt idx="1668">
                  <c:v>2009.9999999998736</c:v>
                </c:pt>
                <c:pt idx="1669">
                  <c:v>2010.0833333332068</c:v>
                </c:pt>
                <c:pt idx="1670">
                  <c:v>2010.1666666665401</c:v>
                </c:pt>
                <c:pt idx="1671">
                  <c:v>2010.2499999998734</c:v>
                </c:pt>
                <c:pt idx="1672">
                  <c:v>2010.3333333332066</c:v>
                </c:pt>
                <c:pt idx="1673">
                  <c:v>2010.4166666665399</c:v>
                </c:pt>
                <c:pt idx="1674">
                  <c:v>2010.4999999998731</c:v>
                </c:pt>
                <c:pt idx="1675">
                  <c:v>2010.5833333332064</c:v>
                </c:pt>
                <c:pt idx="1676">
                  <c:v>2010.6666666665396</c:v>
                </c:pt>
                <c:pt idx="1677">
                  <c:v>2010.7499999998729</c:v>
                </c:pt>
                <c:pt idx="1678">
                  <c:v>2010.8333333332062</c:v>
                </c:pt>
                <c:pt idx="1679">
                  <c:v>2010.9166666665394</c:v>
                </c:pt>
                <c:pt idx="1680">
                  <c:v>2010.9999999998727</c:v>
                </c:pt>
                <c:pt idx="1681">
                  <c:v>2011.0833333332059</c:v>
                </c:pt>
                <c:pt idx="1682">
                  <c:v>2011.1666666665392</c:v>
                </c:pt>
                <c:pt idx="1683">
                  <c:v>2011.2499999998724</c:v>
                </c:pt>
                <c:pt idx="1684">
                  <c:v>2011.3333333332057</c:v>
                </c:pt>
                <c:pt idx="1685">
                  <c:v>2011.416666666539</c:v>
                </c:pt>
                <c:pt idx="1686">
                  <c:v>2011.4999999998722</c:v>
                </c:pt>
                <c:pt idx="1687">
                  <c:v>2011.5833333332055</c:v>
                </c:pt>
                <c:pt idx="1688">
                  <c:v>2011.6666666665387</c:v>
                </c:pt>
                <c:pt idx="1689">
                  <c:v>2011.749999999872</c:v>
                </c:pt>
                <c:pt idx="1690">
                  <c:v>2011.8333333332052</c:v>
                </c:pt>
                <c:pt idx="1691">
                  <c:v>2011.9166666665385</c:v>
                </c:pt>
                <c:pt idx="1692">
                  <c:v>2011.9999999998718</c:v>
                </c:pt>
                <c:pt idx="1693">
                  <c:v>2012.083333333205</c:v>
                </c:pt>
                <c:pt idx="1694">
                  <c:v>2012.1666666665383</c:v>
                </c:pt>
                <c:pt idx="1695">
                  <c:v>2012.2499999998715</c:v>
                </c:pt>
                <c:pt idx="1696">
                  <c:v>2012.3333333332048</c:v>
                </c:pt>
                <c:pt idx="1697">
                  <c:v>2012.416666666538</c:v>
                </c:pt>
                <c:pt idx="1698">
                  <c:v>2012.4999999998713</c:v>
                </c:pt>
                <c:pt idx="1699">
                  <c:v>2012.5833333332046</c:v>
                </c:pt>
                <c:pt idx="1700">
                  <c:v>2012.6666666665378</c:v>
                </c:pt>
                <c:pt idx="1701">
                  <c:v>2012.7499999998711</c:v>
                </c:pt>
                <c:pt idx="1702">
                  <c:v>2012.8333333332043</c:v>
                </c:pt>
                <c:pt idx="1703">
                  <c:v>2012.9166666665376</c:v>
                </c:pt>
                <c:pt idx="1704">
                  <c:v>2012.9999999998709</c:v>
                </c:pt>
                <c:pt idx="1705">
                  <c:v>2013.0833333332041</c:v>
                </c:pt>
                <c:pt idx="1706">
                  <c:v>2013.1666666665374</c:v>
                </c:pt>
                <c:pt idx="1707">
                  <c:v>2013.2499999998706</c:v>
                </c:pt>
                <c:pt idx="1708">
                  <c:v>2013.3333333332039</c:v>
                </c:pt>
                <c:pt idx="1709">
                  <c:v>2013.4166666665371</c:v>
                </c:pt>
                <c:pt idx="1710">
                  <c:v>2013.4999999998704</c:v>
                </c:pt>
                <c:pt idx="1711">
                  <c:v>2013.5833333332037</c:v>
                </c:pt>
                <c:pt idx="1712">
                  <c:v>2013.6666666665369</c:v>
                </c:pt>
                <c:pt idx="1713">
                  <c:v>2013.7499999998702</c:v>
                </c:pt>
                <c:pt idx="1714">
                  <c:v>2013.8333333332034</c:v>
                </c:pt>
                <c:pt idx="1715">
                  <c:v>2013.9166666665367</c:v>
                </c:pt>
                <c:pt idx="1716">
                  <c:v>2013.9999999998699</c:v>
                </c:pt>
                <c:pt idx="1717">
                  <c:v>2014.0833333332032</c:v>
                </c:pt>
                <c:pt idx="1718">
                  <c:v>2014.1666666665365</c:v>
                </c:pt>
                <c:pt idx="1719">
                  <c:v>2014.2499999998697</c:v>
                </c:pt>
                <c:pt idx="1720">
                  <c:v>2014.333333333203</c:v>
                </c:pt>
                <c:pt idx="1721">
                  <c:v>2014.4166666665362</c:v>
                </c:pt>
                <c:pt idx="1722">
                  <c:v>2014.4999999998695</c:v>
                </c:pt>
                <c:pt idx="1723">
                  <c:v>2014.5833333332027</c:v>
                </c:pt>
                <c:pt idx="1724">
                  <c:v>2014.666666666536</c:v>
                </c:pt>
                <c:pt idx="1725">
                  <c:v>2014.7499999998693</c:v>
                </c:pt>
                <c:pt idx="1726">
                  <c:v>2014.8333333332025</c:v>
                </c:pt>
                <c:pt idx="1727">
                  <c:v>2014.9166666665358</c:v>
                </c:pt>
                <c:pt idx="1728">
                  <c:v>2014.999999999869</c:v>
                </c:pt>
                <c:pt idx="1729">
                  <c:v>2015.0833333332023</c:v>
                </c:pt>
                <c:pt idx="1730">
                  <c:v>2015.1666666665355</c:v>
                </c:pt>
                <c:pt idx="1731">
                  <c:v>2015.2499999998688</c:v>
                </c:pt>
                <c:pt idx="1732">
                  <c:v>2015.3333333332021</c:v>
                </c:pt>
                <c:pt idx="1733">
                  <c:v>2015.4166666665353</c:v>
                </c:pt>
                <c:pt idx="1734">
                  <c:v>2015.4999999998686</c:v>
                </c:pt>
                <c:pt idx="1735">
                  <c:v>2015.5833333332018</c:v>
                </c:pt>
                <c:pt idx="1736">
                  <c:v>2015.6666666665351</c:v>
                </c:pt>
                <c:pt idx="1737">
                  <c:v>2015.7499999998684</c:v>
                </c:pt>
                <c:pt idx="1738">
                  <c:v>2015.8333333332016</c:v>
                </c:pt>
                <c:pt idx="1739">
                  <c:v>2015.9166666665349</c:v>
                </c:pt>
                <c:pt idx="1740">
                  <c:v>2015.9999999998681</c:v>
                </c:pt>
                <c:pt idx="1741">
                  <c:v>2016.0833333332014</c:v>
                </c:pt>
                <c:pt idx="1742">
                  <c:v>2016.1666666665346</c:v>
                </c:pt>
                <c:pt idx="1743">
                  <c:v>2016.2499999998679</c:v>
                </c:pt>
                <c:pt idx="1744">
                  <c:v>2016.3333333332012</c:v>
                </c:pt>
                <c:pt idx="1745">
                  <c:v>2016.4166666665344</c:v>
                </c:pt>
                <c:pt idx="1746">
                  <c:v>2016.4999999998677</c:v>
                </c:pt>
                <c:pt idx="1747">
                  <c:v>2016.5833333332009</c:v>
                </c:pt>
                <c:pt idx="1748">
                  <c:v>2016.6666666665342</c:v>
                </c:pt>
                <c:pt idx="1749">
                  <c:v>2016.7499999998674</c:v>
                </c:pt>
                <c:pt idx="1750">
                  <c:v>2016.8333333332007</c:v>
                </c:pt>
                <c:pt idx="1751">
                  <c:v>2016.916666666534</c:v>
                </c:pt>
                <c:pt idx="1752">
                  <c:v>2016.9999999998672</c:v>
                </c:pt>
                <c:pt idx="1753">
                  <c:v>2017.0833333332005</c:v>
                </c:pt>
                <c:pt idx="1754">
                  <c:v>2017.1666666665337</c:v>
                </c:pt>
                <c:pt idx="1755">
                  <c:v>2017.249999999867</c:v>
                </c:pt>
                <c:pt idx="1756">
                  <c:v>2017.3333333332002</c:v>
                </c:pt>
                <c:pt idx="1757">
                  <c:v>2017.4166666665335</c:v>
                </c:pt>
                <c:pt idx="1758">
                  <c:v>2017.4999999998668</c:v>
                </c:pt>
                <c:pt idx="1759">
                  <c:v>2017.5833333332</c:v>
                </c:pt>
                <c:pt idx="1760">
                  <c:v>2017.6666666665333</c:v>
                </c:pt>
                <c:pt idx="1761">
                  <c:v>2017.7499999998665</c:v>
                </c:pt>
                <c:pt idx="1762">
                  <c:v>2017.8333333331998</c:v>
                </c:pt>
                <c:pt idx="1763">
                  <c:v>2017.916666666533</c:v>
                </c:pt>
                <c:pt idx="1764">
                  <c:v>2017.9999999998663</c:v>
                </c:pt>
                <c:pt idx="1765">
                  <c:v>2018.0833333331996</c:v>
                </c:pt>
                <c:pt idx="1766">
                  <c:v>2018.1666666665328</c:v>
                </c:pt>
                <c:pt idx="1767">
                  <c:v>2018.2499999998661</c:v>
                </c:pt>
                <c:pt idx="1768">
                  <c:v>2018.3333333331993</c:v>
                </c:pt>
                <c:pt idx="1769">
                  <c:v>2018.4166666665326</c:v>
                </c:pt>
                <c:pt idx="1770">
                  <c:v>2018.4999999998658</c:v>
                </c:pt>
                <c:pt idx="1771">
                  <c:v>2018.5833333331991</c:v>
                </c:pt>
                <c:pt idx="1772">
                  <c:v>2018.6666666665324</c:v>
                </c:pt>
                <c:pt idx="1773">
                  <c:v>2018.7499999998656</c:v>
                </c:pt>
                <c:pt idx="1774">
                  <c:v>2018.8333333331989</c:v>
                </c:pt>
                <c:pt idx="1775">
                  <c:v>2018.9166666665321</c:v>
                </c:pt>
                <c:pt idx="1776">
                  <c:v>2018.9999999998654</c:v>
                </c:pt>
                <c:pt idx="1777">
                  <c:v>2019.0833333331987</c:v>
                </c:pt>
                <c:pt idx="1778">
                  <c:v>2019.1666666665319</c:v>
                </c:pt>
                <c:pt idx="1779">
                  <c:v>2019.2499999998652</c:v>
                </c:pt>
                <c:pt idx="1780">
                  <c:v>2019.3333333331984</c:v>
                </c:pt>
                <c:pt idx="1781">
                  <c:v>2019.4166666665317</c:v>
                </c:pt>
                <c:pt idx="1782">
                  <c:v>2019.4999999998649</c:v>
                </c:pt>
                <c:pt idx="1783">
                  <c:v>2019.5833333331982</c:v>
                </c:pt>
                <c:pt idx="1784">
                  <c:v>2019.6666666665315</c:v>
                </c:pt>
                <c:pt idx="1785">
                  <c:v>2019.7499999998647</c:v>
                </c:pt>
                <c:pt idx="1786">
                  <c:v>2019.833333333198</c:v>
                </c:pt>
                <c:pt idx="1787">
                  <c:v>2019.9166666665312</c:v>
                </c:pt>
                <c:pt idx="1788">
                  <c:v>2019.9999999998645</c:v>
                </c:pt>
                <c:pt idx="1789">
                  <c:v>2020.0833333331977</c:v>
                </c:pt>
                <c:pt idx="1790">
                  <c:v>2020.166666666531</c:v>
                </c:pt>
              </c:numCache>
            </c:numRef>
          </c:xVal>
          <c:yVal>
            <c:numRef>
              <c:f>'CAPE-based Rule'!$L$16:$L$2449</c:f>
              <c:numCache>
                <c:formatCode>General</c:formatCode>
                <c:ptCount val="2434"/>
                <c:pt idx="11" formatCode="0.00%">
                  <c:v>1.7132669989563754E-2</c:v>
                </c:pt>
                <c:pt idx="12" formatCode="0.00%">
                  <c:v>1.7657896906483783E-2</c:v>
                </c:pt>
                <c:pt idx="13" formatCode="0.00%">
                  <c:v>1.7945356012946334E-2</c:v>
                </c:pt>
                <c:pt idx="14" formatCode="0.00%">
                  <c:v>1.7363831925637285E-2</c:v>
                </c:pt>
                <c:pt idx="15" formatCode="0.00%">
                  <c:v>1.7509987490579526E-2</c:v>
                </c:pt>
                <c:pt idx="16" formatCode="0.00%">
                  <c:v>1.8554160200934922E-2</c:v>
                </c:pt>
                <c:pt idx="17" formatCode="0.00%">
                  <c:v>2.0258275918095148E-2</c:v>
                </c:pt>
                <c:pt idx="18" formatCode="0.00%">
                  <c:v>2.2110091521509334E-2</c:v>
                </c:pt>
                <c:pt idx="19" formatCode="0.00%">
                  <c:v>2.4998317990377439E-2</c:v>
                </c:pt>
                <c:pt idx="20" formatCode="0.00%">
                  <c:v>2.8232315107127315E-2</c:v>
                </c:pt>
                <c:pt idx="21" formatCode="0.00%">
                  <c:v>3.0058378172667766E-2</c:v>
                </c:pt>
                <c:pt idx="22" formatCode="0.00%">
                  <c:v>3.2470524308938931E-2</c:v>
                </c:pt>
                <c:pt idx="23" formatCode="0.00%">
                  <c:v>3.3799583278398382E-2</c:v>
                </c:pt>
                <c:pt idx="24" formatCode="0.00%">
                  <c:v>3.4916918016201448E-2</c:v>
                </c:pt>
                <c:pt idx="25" formatCode="0.00%">
                  <c:v>3.6249957326339732E-2</c:v>
                </c:pt>
                <c:pt idx="26" formatCode="0.00%">
                  <c:v>3.7145102005783581E-2</c:v>
                </c:pt>
                <c:pt idx="27" formatCode="0.00%">
                  <c:v>3.766217568768937E-2</c:v>
                </c:pt>
                <c:pt idx="28" formatCode="0.00%">
                  <c:v>3.7459234414504605E-2</c:v>
                </c:pt>
                <c:pt idx="29" formatCode="0.00%">
                  <c:v>3.6375974413503265E-2</c:v>
                </c:pt>
                <c:pt idx="30" formatCode="0.00%">
                  <c:v>3.5394426846907745E-2</c:v>
                </c:pt>
                <c:pt idx="31" formatCode="0.00%">
                  <c:v>3.397673983265137E-2</c:v>
                </c:pt>
                <c:pt idx="32" formatCode="0.00%">
                  <c:v>3.2498533891136994E-2</c:v>
                </c:pt>
                <c:pt idx="33" formatCode="0.00%">
                  <c:v>3.1536201221590732E-2</c:v>
                </c:pt>
                <c:pt idx="34" formatCode="0.00%">
                  <c:v>2.909024963856166E-2</c:v>
                </c:pt>
                <c:pt idx="35" formatCode="0.00%">
                  <c:v>2.6494939247586613E-2</c:v>
                </c:pt>
                <c:pt idx="36" formatCode="0.00%">
                  <c:v>2.387677275698219E-2</c:v>
                </c:pt>
                <c:pt idx="37" formatCode="0.00%">
                  <c:v>2.2866789650529018E-2</c:v>
                </c:pt>
                <c:pt idx="38" formatCode="0.00%">
                  <c:v>2.1456937101794749E-2</c:v>
                </c:pt>
                <c:pt idx="39" formatCode="0.00%">
                  <c:v>1.9605989185820905E-2</c:v>
                </c:pt>
                <c:pt idx="40" formatCode="0.00%">
                  <c:v>1.7823271613284675E-2</c:v>
                </c:pt>
                <c:pt idx="41" formatCode="0.00%">
                  <c:v>1.8444125344146967E-2</c:v>
                </c:pt>
                <c:pt idx="42" formatCode="0.00%">
                  <c:v>1.8576165451105409E-2</c:v>
                </c:pt>
                <c:pt idx="43" formatCode="0.00%">
                  <c:v>1.9781446869164387E-2</c:v>
                </c:pt>
                <c:pt idx="44" formatCode="0.00%">
                  <c:v>2.1837101258618485E-2</c:v>
                </c:pt>
                <c:pt idx="45" formatCode="0.00%">
                  <c:v>2.5215660845829158E-2</c:v>
                </c:pt>
                <c:pt idx="46" formatCode="0.00%">
                  <c:v>3.0544503736682715E-2</c:v>
                </c:pt>
                <c:pt idx="47" formatCode="0.00%">
                  <c:v>3.6742782240728022E-2</c:v>
                </c:pt>
                <c:pt idx="48" formatCode="0.00%">
                  <c:v>4.3018111900958278E-2</c:v>
                </c:pt>
                <c:pt idx="49" formatCode="0.00%">
                  <c:v>4.739271943092116E-2</c:v>
                </c:pt>
                <c:pt idx="50" formatCode="0.00%">
                  <c:v>5.3362268397077806E-2</c:v>
                </c:pt>
                <c:pt idx="51" formatCode="0.00%">
                  <c:v>5.9913947235889609E-2</c:v>
                </c:pt>
                <c:pt idx="52" formatCode="0.00%">
                  <c:v>6.6638658766926984E-2</c:v>
                </c:pt>
                <c:pt idx="53" formatCode="0.00%">
                  <c:v>7.1346078975292215E-2</c:v>
                </c:pt>
                <c:pt idx="54" formatCode="0.00%">
                  <c:v>7.7096346410093108E-2</c:v>
                </c:pt>
                <c:pt idx="55" formatCode="0.00%">
                  <c:v>8.2161296190766064E-2</c:v>
                </c:pt>
                <c:pt idx="56" formatCode="0.00%">
                  <c:v>8.5815519879944624E-2</c:v>
                </c:pt>
                <c:pt idx="57" formatCode="0.00%">
                  <c:v>8.8389040453345391E-2</c:v>
                </c:pt>
                <c:pt idx="58" formatCode="0.00%">
                  <c:v>8.9586598448975208E-2</c:v>
                </c:pt>
                <c:pt idx="59" formatCode="0.00%">
                  <c:v>9.0479779302550467E-2</c:v>
                </c:pt>
                <c:pt idx="60" formatCode="0.00%">
                  <c:v>9.1423189355444912E-2</c:v>
                </c:pt>
                <c:pt idx="61" formatCode="0.00%">
                  <c:v>9.2110566885247325E-2</c:v>
                </c:pt>
                <c:pt idx="62" formatCode="0.00%">
                  <c:v>9.1956259750515468E-2</c:v>
                </c:pt>
                <c:pt idx="63" formatCode="0.00%">
                  <c:v>9.2041233701305236E-2</c:v>
                </c:pt>
                <c:pt idx="64" formatCode="0.00%">
                  <c:v>9.2259830525823094E-2</c:v>
                </c:pt>
                <c:pt idx="65" formatCode="0.00%">
                  <c:v>9.2330528369164888E-2</c:v>
                </c:pt>
                <c:pt idx="66" formatCode="0.00%">
                  <c:v>9.2244835470427944E-2</c:v>
                </c:pt>
                <c:pt idx="67" formatCode="0.00%">
                  <c:v>9.2794983445486645E-2</c:v>
                </c:pt>
                <c:pt idx="68" formatCode="0.00%">
                  <c:v>9.4262186892816624E-2</c:v>
                </c:pt>
                <c:pt idx="69" formatCode="0.00%">
                  <c:v>9.6474667986186091E-2</c:v>
                </c:pt>
                <c:pt idx="70" formatCode="0.00%">
                  <c:v>9.9360401152107425E-2</c:v>
                </c:pt>
                <c:pt idx="71" formatCode="0.00%">
                  <c:v>0.10322249858313648</c:v>
                </c:pt>
                <c:pt idx="72" formatCode="0.00%">
                  <c:v>0.1081834492349627</c:v>
                </c:pt>
                <c:pt idx="73" formatCode="0.00%">
                  <c:v>0.11313069920377106</c:v>
                </c:pt>
                <c:pt idx="74" formatCode="0.00%">
                  <c:v>0.11731279513386328</c:v>
                </c:pt>
                <c:pt idx="75" formatCode="0.00%">
                  <c:v>0.12198533027048741</c:v>
                </c:pt>
                <c:pt idx="76" formatCode="0.00%">
                  <c:v>0.12786069333337058</c:v>
                </c:pt>
                <c:pt idx="77" formatCode="0.00%">
                  <c:v>0.13384322397208814</c:v>
                </c:pt>
                <c:pt idx="78" formatCode="0.00%">
                  <c:v>0.13992221503732072</c:v>
                </c:pt>
                <c:pt idx="79" formatCode="0.00%">
                  <c:v>0.14487032206720074</c:v>
                </c:pt>
                <c:pt idx="80" formatCode="0.00%">
                  <c:v>0.14945993985972361</c:v>
                </c:pt>
                <c:pt idx="81" formatCode="0.00%">
                  <c:v>0.15353701987628487</c:v>
                </c:pt>
                <c:pt idx="82" formatCode="0.00%">
                  <c:v>0.15688268212606138</c:v>
                </c:pt>
                <c:pt idx="83" formatCode="0.00%">
                  <c:v>0.15980736552384167</c:v>
                </c:pt>
                <c:pt idx="84" formatCode="0.00%">
                  <c:v>0.16083630481150624</c:v>
                </c:pt>
                <c:pt idx="85" formatCode="0.00%">
                  <c:v>0.16204984854647964</c:v>
                </c:pt>
                <c:pt idx="86" formatCode="0.00%">
                  <c:v>0.1636529623894325</c:v>
                </c:pt>
                <c:pt idx="87" formatCode="0.00%">
                  <c:v>0.16458840616177128</c:v>
                </c:pt>
                <c:pt idx="88" formatCode="0.00%">
                  <c:v>0.16390262793787391</c:v>
                </c:pt>
                <c:pt idx="89" formatCode="0.00%">
                  <c:v>0.16362269374270122</c:v>
                </c:pt>
                <c:pt idx="90" formatCode="0.00%">
                  <c:v>0.16322509049925849</c:v>
                </c:pt>
                <c:pt idx="91" formatCode="0.00%">
                  <c:v>0.1635264296768153</c:v>
                </c:pt>
                <c:pt idx="92" formatCode="0.00%">
                  <c:v>0.16331279223456252</c:v>
                </c:pt>
                <c:pt idx="93" formatCode="0.00%">
                  <c:v>0.16273956557792757</c:v>
                </c:pt>
                <c:pt idx="94" formatCode="0.00%">
                  <c:v>0.16218480481868913</c:v>
                </c:pt>
                <c:pt idx="95" formatCode="0.00%">
                  <c:v>0.16066871389378545</c:v>
                </c:pt>
                <c:pt idx="96" formatCode="0.00%">
                  <c:v>0.15985752816971832</c:v>
                </c:pt>
                <c:pt idx="97" formatCode="0.00%">
                  <c:v>0.15918980609032563</c:v>
                </c:pt>
                <c:pt idx="98" formatCode="0.00%">
                  <c:v>0.1586348904467858</c:v>
                </c:pt>
                <c:pt idx="99" formatCode="0.00%">
                  <c:v>0.15745180139239645</c:v>
                </c:pt>
                <c:pt idx="100" formatCode="0.00%">
                  <c:v>0.15657796927048961</c:v>
                </c:pt>
                <c:pt idx="101" formatCode="0.00%">
                  <c:v>0.15570803114197118</c:v>
                </c:pt>
                <c:pt idx="102" formatCode="0.00%">
                  <c:v>0.15466737630406491</c:v>
                </c:pt>
                <c:pt idx="103" formatCode="0.00%">
                  <c:v>0.15308332097164823</c:v>
                </c:pt>
                <c:pt idx="104" formatCode="0.00%">
                  <c:v>0.15210679662869619</c:v>
                </c:pt>
                <c:pt idx="105" formatCode="0.00%">
                  <c:v>0.1518999833279191</c:v>
                </c:pt>
                <c:pt idx="106" formatCode="0.00%">
                  <c:v>0.15301270489237728</c:v>
                </c:pt>
                <c:pt idx="107" formatCode="0.00%">
                  <c:v>0.15562128338550152</c:v>
                </c:pt>
                <c:pt idx="108" formatCode="0.00%">
                  <c:v>0.15853914823670245</c:v>
                </c:pt>
                <c:pt idx="109" formatCode="0.00%">
                  <c:v>0.16083049926904613</c:v>
                </c:pt>
                <c:pt idx="110" formatCode="0.00%">
                  <c:v>0.16332367279321014</c:v>
                </c:pt>
                <c:pt idx="111" formatCode="0.00%">
                  <c:v>0.16541375804755387</c:v>
                </c:pt>
                <c:pt idx="112" formatCode="0.00%">
                  <c:v>0.16777041919183633</c:v>
                </c:pt>
                <c:pt idx="113" formatCode="0.00%">
                  <c:v>0.16948678892510949</c:v>
                </c:pt>
                <c:pt idx="114" formatCode="0.00%">
                  <c:v>0.17036181899274982</c:v>
                </c:pt>
                <c:pt idx="115" formatCode="0.00%">
                  <c:v>0.17056935622348979</c:v>
                </c:pt>
                <c:pt idx="116" formatCode="0.00%">
                  <c:v>0.17048271440260754</c:v>
                </c:pt>
                <c:pt idx="117" formatCode="0.00%">
                  <c:v>0.16935374521565416</c:v>
                </c:pt>
                <c:pt idx="118" formatCode="0.00%">
                  <c:v>0.16626953289182955</c:v>
                </c:pt>
                <c:pt idx="119" formatCode="0.00%">
                  <c:v>0.16182940333692364</c:v>
                </c:pt>
                <c:pt idx="120" formatCode="0.00%">
                  <c:v>0.15539595397401507</c:v>
                </c:pt>
                <c:pt idx="121" formatCode="0.00%">
                  <c:v>0.14971998939911413</c:v>
                </c:pt>
                <c:pt idx="122" formatCode="0.00%">
                  <c:v>0.14362768377352042</c:v>
                </c:pt>
                <c:pt idx="123" formatCode="0.00%">
                  <c:v>0.13867621095437599</c:v>
                </c:pt>
                <c:pt idx="124" formatCode="0.00%">
                  <c:v>0.13278381475089263</c:v>
                </c:pt>
                <c:pt idx="125" formatCode="0.00%">
                  <c:v>0.12746803682274432</c:v>
                </c:pt>
                <c:pt idx="126" formatCode="0.00%">
                  <c:v>0.12360480481230529</c:v>
                </c:pt>
                <c:pt idx="127" formatCode="0.00%">
                  <c:v>0.12146958800056806</c:v>
                </c:pt>
                <c:pt idx="128" formatCode="0.00%">
                  <c:v>0.12001775521393698</c:v>
                </c:pt>
                <c:pt idx="129" formatCode="0.00%">
                  <c:v>0.11934614427439638</c:v>
                </c:pt>
                <c:pt idx="130" formatCode="0.00%">
                  <c:v>0.11891485305011296</c:v>
                </c:pt>
                <c:pt idx="131" formatCode="0.00%">
                  <c:v>0.11889086550834294</c:v>
                </c:pt>
                <c:pt idx="132" formatCode="0.00%">
                  <c:v>0.12031113211670186</c:v>
                </c:pt>
                <c:pt idx="133" formatCode="0.00%">
                  <c:v>0.12195490773326845</c:v>
                </c:pt>
                <c:pt idx="134" formatCode="0.00%">
                  <c:v>0.12382038464107525</c:v>
                </c:pt>
                <c:pt idx="135" formatCode="0.00%">
                  <c:v>0.12568319447842646</c:v>
                </c:pt>
                <c:pt idx="136" formatCode="0.00%">
                  <c:v>0.12918560219109931</c:v>
                </c:pt>
                <c:pt idx="137" formatCode="0.00%">
                  <c:v>0.13349321396164715</c:v>
                </c:pt>
                <c:pt idx="138" formatCode="0.00%">
                  <c:v>0.1361388899394036</c:v>
                </c:pt>
                <c:pt idx="139" formatCode="0.00%">
                  <c:v>0.13768959548059545</c:v>
                </c:pt>
                <c:pt idx="140" formatCode="0.00%">
                  <c:v>0.1371691853467909</c:v>
                </c:pt>
                <c:pt idx="141" formatCode="0.00%">
                  <c:v>0.13611846454706233</c:v>
                </c:pt>
                <c:pt idx="142" formatCode="0.00%">
                  <c:v>0.13561213411027606</c:v>
                </c:pt>
                <c:pt idx="143" formatCode="0.00%">
                  <c:v>0.13447270247175203</c:v>
                </c:pt>
                <c:pt idx="144" formatCode="0.00%">
                  <c:v>0.13335014064733763</c:v>
                </c:pt>
                <c:pt idx="145" formatCode="0.00%">
                  <c:v>0.13225785049920469</c:v>
                </c:pt>
                <c:pt idx="146" formatCode="0.00%">
                  <c:v>0.13076727544580424</c:v>
                </c:pt>
                <c:pt idx="147" formatCode="0.00%">
                  <c:v>0.12862510617341139</c:v>
                </c:pt>
                <c:pt idx="148" formatCode="0.00%">
                  <c:v>0.12614704219842832</c:v>
                </c:pt>
                <c:pt idx="149" formatCode="0.00%">
                  <c:v>0.12210658658841433</c:v>
                </c:pt>
                <c:pt idx="150" formatCode="0.00%">
                  <c:v>0.11830647763365199</c:v>
                </c:pt>
                <c:pt idx="151" formatCode="0.00%">
                  <c:v>0.11485494679387109</c:v>
                </c:pt>
                <c:pt idx="152" formatCode="0.00%">
                  <c:v>0.11167770728392989</c:v>
                </c:pt>
                <c:pt idx="153" formatCode="0.00%">
                  <c:v>0.1085352456494153</c:v>
                </c:pt>
                <c:pt idx="154" formatCode="0.00%">
                  <c:v>0.10467898707003753</c:v>
                </c:pt>
                <c:pt idx="155" formatCode="0.00%">
                  <c:v>0.10162510592554885</c:v>
                </c:pt>
                <c:pt idx="156" formatCode="0.00%">
                  <c:v>9.8682431539540039E-2</c:v>
                </c:pt>
                <c:pt idx="157" formatCode="0.00%">
                  <c:v>9.5088259037602318E-2</c:v>
                </c:pt>
                <c:pt idx="158" formatCode="0.00%">
                  <c:v>9.195376891080298E-2</c:v>
                </c:pt>
                <c:pt idx="159" formatCode="0.00%">
                  <c:v>8.9123104990544766E-2</c:v>
                </c:pt>
                <c:pt idx="160" formatCode="0.00%">
                  <c:v>8.6761655899922019E-2</c:v>
                </c:pt>
                <c:pt idx="161" formatCode="0.00%">
                  <c:v>8.5891135209710923E-2</c:v>
                </c:pt>
                <c:pt idx="162" formatCode="0.00%">
                  <c:v>8.5142701295250811E-2</c:v>
                </c:pt>
                <c:pt idx="163" formatCode="0.00%">
                  <c:v>8.3643688098670177E-2</c:v>
                </c:pt>
                <c:pt idx="164" formatCode="0.00%">
                  <c:v>8.2672254887691698E-2</c:v>
                </c:pt>
                <c:pt idx="165" formatCode="0.00%">
                  <c:v>8.1524560238828814E-2</c:v>
                </c:pt>
                <c:pt idx="166" formatCode="0.00%">
                  <c:v>8.0395558572229575E-2</c:v>
                </c:pt>
                <c:pt idx="167" formatCode="0.00%">
                  <c:v>7.869818355799163E-2</c:v>
                </c:pt>
                <c:pt idx="168" formatCode="0.00%">
                  <c:v>7.7153130727808605E-2</c:v>
                </c:pt>
                <c:pt idx="169" formatCode="0.00%">
                  <c:v>7.6013473441657764E-2</c:v>
                </c:pt>
                <c:pt idx="170" formatCode="0.00%">
                  <c:v>7.4305694773983966E-2</c:v>
                </c:pt>
                <c:pt idx="171" formatCode="0.00%">
                  <c:v>7.3375824431973324E-2</c:v>
                </c:pt>
                <c:pt idx="172" formatCode="0.00%">
                  <c:v>7.1595157862572423E-2</c:v>
                </c:pt>
                <c:pt idx="173" formatCode="0.00%">
                  <c:v>6.875168475858584E-2</c:v>
                </c:pt>
                <c:pt idx="174" formatCode="0.00%">
                  <c:v>6.6371409218214827E-2</c:v>
                </c:pt>
                <c:pt idx="175" formatCode="0.00%">
                  <c:v>6.4051250181955455E-2</c:v>
                </c:pt>
                <c:pt idx="176" formatCode="0.00%">
                  <c:v>6.1656090125878693E-2</c:v>
                </c:pt>
                <c:pt idx="177" formatCode="0.00%">
                  <c:v>5.8896416034130095E-2</c:v>
                </c:pt>
                <c:pt idx="178" formatCode="0.00%">
                  <c:v>5.6594224623900846E-2</c:v>
                </c:pt>
                <c:pt idx="179" formatCode="0.00%">
                  <c:v>5.5482281949155388E-2</c:v>
                </c:pt>
                <c:pt idx="180" formatCode="0.00%">
                  <c:v>5.3397695631294262E-2</c:v>
                </c:pt>
                <c:pt idx="181" formatCode="0.00%">
                  <c:v>5.0701012546261026E-2</c:v>
                </c:pt>
                <c:pt idx="182" formatCode="0.00%">
                  <c:v>4.8370577351332988E-2</c:v>
                </c:pt>
                <c:pt idx="183" formatCode="0.00%">
                  <c:v>4.5384557993120023E-2</c:v>
                </c:pt>
                <c:pt idx="184" formatCode="0.00%">
                  <c:v>4.2351990355580682E-2</c:v>
                </c:pt>
                <c:pt idx="185" formatCode="0.00%">
                  <c:v>3.8983082434910443E-2</c:v>
                </c:pt>
                <c:pt idx="186" formatCode="0.00%">
                  <c:v>3.5754595819276647E-2</c:v>
                </c:pt>
                <c:pt idx="187" formatCode="0.00%">
                  <c:v>3.326990834399246E-2</c:v>
                </c:pt>
                <c:pt idx="188" formatCode="0.00%">
                  <c:v>3.0531872887372247E-2</c:v>
                </c:pt>
                <c:pt idx="189" formatCode="0.00%">
                  <c:v>2.7788875123994972E-2</c:v>
                </c:pt>
                <c:pt idx="190" formatCode="0.00%">
                  <c:v>2.4906644303113179E-2</c:v>
                </c:pt>
                <c:pt idx="191" formatCode="0.00%">
                  <c:v>2.1831559568071812E-2</c:v>
                </c:pt>
                <c:pt idx="192" formatCode="0.00%">
                  <c:v>2.0307503582517317E-2</c:v>
                </c:pt>
                <c:pt idx="193" formatCode="0.00%">
                  <c:v>1.9467783880360301E-2</c:v>
                </c:pt>
                <c:pt idx="194" formatCode="0.00%">
                  <c:v>1.850237995275883E-2</c:v>
                </c:pt>
                <c:pt idx="195" formatCode="0.00%">
                  <c:v>1.7346863629156051E-2</c:v>
                </c:pt>
                <c:pt idx="196" formatCode="0.00%">
                  <c:v>1.6449894944437826E-2</c:v>
                </c:pt>
                <c:pt idx="197" formatCode="0.00%">
                  <c:v>1.6372949573504103E-2</c:v>
                </c:pt>
                <c:pt idx="198" formatCode="0.00%">
                  <c:v>1.6028531951318037E-2</c:v>
                </c:pt>
                <c:pt idx="199" formatCode="0.00%">
                  <c:v>1.5986944777202972E-2</c:v>
                </c:pt>
                <c:pt idx="200" formatCode="0.00%">
                  <c:v>1.6339026693737324E-2</c:v>
                </c:pt>
                <c:pt idx="201" formatCode="0.00%">
                  <c:v>1.7669629923904528E-2</c:v>
                </c:pt>
                <c:pt idx="202" formatCode="0.00%">
                  <c:v>1.9262902331331544E-2</c:v>
                </c:pt>
                <c:pt idx="203" formatCode="0.00%">
                  <c:v>2.1120211063560435E-2</c:v>
                </c:pt>
                <c:pt idx="204" formatCode="0.00%">
                  <c:v>2.2181534703160866E-2</c:v>
                </c:pt>
                <c:pt idx="205" formatCode="0.00%">
                  <c:v>2.2493036956793944E-2</c:v>
                </c:pt>
                <c:pt idx="206" formatCode="0.00%">
                  <c:v>2.3670103293276235E-2</c:v>
                </c:pt>
                <c:pt idx="207" formatCode="0.00%">
                  <c:v>2.485893245286519E-2</c:v>
                </c:pt>
                <c:pt idx="208" formatCode="0.00%">
                  <c:v>2.5668066879984686E-2</c:v>
                </c:pt>
                <c:pt idx="209" formatCode="0.00%">
                  <c:v>2.6432866194273208E-2</c:v>
                </c:pt>
                <c:pt idx="210" formatCode="0.00%">
                  <c:v>2.7433606826721135E-2</c:v>
                </c:pt>
                <c:pt idx="211" formatCode="0.00%">
                  <c:v>2.7601931531576085E-2</c:v>
                </c:pt>
                <c:pt idx="212" formatCode="0.00%">
                  <c:v>2.757237006577351E-2</c:v>
                </c:pt>
                <c:pt idx="213" formatCode="0.00%">
                  <c:v>2.7672430461715525E-2</c:v>
                </c:pt>
                <c:pt idx="214" formatCode="0.00%">
                  <c:v>2.8511512890774027E-2</c:v>
                </c:pt>
                <c:pt idx="215" formatCode="0.00%">
                  <c:v>2.8769359889879054E-2</c:v>
                </c:pt>
                <c:pt idx="216" formatCode="0.00%">
                  <c:v>2.7930947753820101E-2</c:v>
                </c:pt>
                <c:pt idx="217" formatCode="0.00%">
                  <c:v>2.710304076028458E-2</c:v>
                </c:pt>
                <c:pt idx="218" formatCode="0.00%">
                  <c:v>2.5549684489351021E-2</c:v>
                </c:pt>
                <c:pt idx="219" formatCode="0.00%">
                  <c:v>2.4607970795755829E-2</c:v>
                </c:pt>
                <c:pt idx="220" formatCode="0.00%">
                  <c:v>2.3385795854232949E-2</c:v>
                </c:pt>
                <c:pt idx="221" formatCode="0.00%">
                  <c:v>2.2276162309248004E-2</c:v>
                </c:pt>
                <c:pt idx="222" formatCode="0.00%">
                  <c:v>2.142243488677309E-2</c:v>
                </c:pt>
                <c:pt idx="223" formatCode="0.00%">
                  <c:v>2.0753382740324566E-2</c:v>
                </c:pt>
                <c:pt idx="224" formatCode="0.00%">
                  <c:v>2.0610802375920168E-2</c:v>
                </c:pt>
                <c:pt idx="225" formatCode="0.00%">
                  <c:v>2.0242376915888372E-2</c:v>
                </c:pt>
                <c:pt idx="226" formatCode="0.00%">
                  <c:v>1.9420468192290707E-2</c:v>
                </c:pt>
                <c:pt idx="227" formatCode="0.00%">
                  <c:v>1.8840981558881476E-2</c:v>
                </c:pt>
                <c:pt idx="228" formatCode="0.00%">
                  <c:v>1.8560949342722122E-2</c:v>
                </c:pt>
                <c:pt idx="229" formatCode="0.00%">
                  <c:v>1.9242175350203228E-2</c:v>
                </c:pt>
                <c:pt idx="230" formatCode="0.00%">
                  <c:v>2.0392992308390756E-2</c:v>
                </c:pt>
                <c:pt idx="231" formatCode="0.00%">
                  <c:v>2.1198508366199409E-2</c:v>
                </c:pt>
                <c:pt idx="232" formatCode="0.00%">
                  <c:v>2.2976020551612297E-2</c:v>
                </c:pt>
                <c:pt idx="233" formatCode="0.00%">
                  <c:v>2.5020301413276158E-2</c:v>
                </c:pt>
                <c:pt idx="234" formatCode="0.00%">
                  <c:v>2.6744698427568769E-2</c:v>
                </c:pt>
                <c:pt idx="235" formatCode="0.00%">
                  <c:v>2.9853746234065781E-2</c:v>
                </c:pt>
                <c:pt idx="236" formatCode="0.00%">
                  <c:v>3.3241018943823919E-2</c:v>
                </c:pt>
                <c:pt idx="237" formatCode="0.00%">
                  <c:v>3.7069964907027408E-2</c:v>
                </c:pt>
                <c:pt idx="238" formatCode="0.00%">
                  <c:v>4.0805335310261759E-2</c:v>
                </c:pt>
                <c:pt idx="239" formatCode="0.00%">
                  <c:v>4.4580099026484632E-2</c:v>
                </c:pt>
                <c:pt idx="240" formatCode="0.00%">
                  <c:v>4.8716463562853862E-2</c:v>
                </c:pt>
                <c:pt idx="241" formatCode="0.00%">
                  <c:v>5.283490257017065E-2</c:v>
                </c:pt>
                <c:pt idx="242" formatCode="0.00%">
                  <c:v>5.7356165028182637E-2</c:v>
                </c:pt>
                <c:pt idx="243" formatCode="0.00%">
                  <c:v>6.2210967048841992E-2</c:v>
                </c:pt>
                <c:pt idx="244" formatCode="0.00%">
                  <c:v>6.6951675187479021E-2</c:v>
                </c:pt>
                <c:pt idx="245" formatCode="0.00%">
                  <c:v>7.114816638837973E-2</c:v>
                </c:pt>
                <c:pt idx="246" formatCode="0.00%">
                  <c:v>7.5822308072032385E-2</c:v>
                </c:pt>
                <c:pt idx="247" formatCode="0.00%">
                  <c:v>7.8852503196086499E-2</c:v>
                </c:pt>
                <c:pt idx="248" formatCode="0.00%">
                  <c:v>7.9971812016571997E-2</c:v>
                </c:pt>
                <c:pt idx="249" formatCode="0.00%">
                  <c:v>8.0394162276723691E-2</c:v>
                </c:pt>
                <c:pt idx="250" formatCode="0.00%">
                  <c:v>8.0471587226904839E-2</c:v>
                </c:pt>
                <c:pt idx="251" formatCode="0.00%">
                  <c:v>7.94834231520265E-2</c:v>
                </c:pt>
                <c:pt idx="252" formatCode="0.00%">
                  <c:v>7.7772170144881692E-2</c:v>
                </c:pt>
                <c:pt idx="253" formatCode="0.00%">
                  <c:v>7.5513629011110472E-2</c:v>
                </c:pt>
                <c:pt idx="254" formatCode="0.00%">
                  <c:v>7.1346735643205372E-2</c:v>
                </c:pt>
                <c:pt idx="255" formatCode="0.00%">
                  <c:v>6.6656742525621926E-2</c:v>
                </c:pt>
                <c:pt idx="256" formatCode="0.00%">
                  <c:v>6.1889025507336326E-2</c:v>
                </c:pt>
                <c:pt idx="257" formatCode="0.00%">
                  <c:v>5.7406063281770781E-2</c:v>
                </c:pt>
                <c:pt idx="258" formatCode="0.00%">
                  <c:v>5.3380001446441838E-2</c:v>
                </c:pt>
                <c:pt idx="259" formatCode="0.00%">
                  <c:v>4.9775232228153055E-2</c:v>
                </c:pt>
                <c:pt idx="260" formatCode="0.00%">
                  <c:v>4.7878369360048856E-2</c:v>
                </c:pt>
                <c:pt idx="261" formatCode="0.00%">
                  <c:v>4.5454643430874686E-2</c:v>
                </c:pt>
                <c:pt idx="262" formatCode="0.00%">
                  <c:v>4.4094460309465733E-2</c:v>
                </c:pt>
                <c:pt idx="263" formatCode="0.00%">
                  <c:v>4.3757504858111806E-2</c:v>
                </c:pt>
                <c:pt idx="264" formatCode="0.00%">
                  <c:v>4.54626126245401E-2</c:v>
                </c:pt>
                <c:pt idx="265" formatCode="0.00%">
                  <c:v>4.7874400644997372E-2</c:v>
                </c:pt>
                <c:pt idx="266" formatCode="0.00%">
                  <c:v>5.0998577445225068E-2</c:v>
                </c:pt>
                <c:pt idx="267" formatCode="0.00%">
                  <c:v>5.4113278999766035E-2</c:v>
                </c:pt>
                <c:pt idx="268" formatCode="0.00%">
                  <c:v>5.8007683037010205E-2</c:v>
                </c:pt>
                <c:pt idx="269" formatCode="0.00%">
                  <c:v>6.1994052358616436E-2</c:v>
                </c:pt>
                <c:pt idx="270" formatCode="0.00%">
                  <c:v>6.5072486048673994E-2</c:v>
                </c:pt>
                <c:pt idx="271" formatCode="0.00%">
                  <c:v>6.6787209764715527E-2</c:v>
                </c:pt>
                <c:pt idx="272" formatCode="0.00%">
                  <c:v>6.8469716409721881E-2</c:v>
                </c:pt>
                <c:pt idx="273" formatCode="0.00%">
                  <c:v>7.0753801016912421E-2</c:v>
                </c:pt>
                <c:pt idx="274" formatCode="0.00%">
                  <c:v>7.096796296388419E-2</c:v>
                </c:pt>
                <c:pt idx="275" formatCode="0.00%">
                  <c:v>7.032613711088187E-2</c:v>
                </c:pt>
                <c:pt idx="276" formatCode="0.00%">
                  <c:v>6.8167443259615546E-2</c:v>
                </c:pt>
                <c:pt idx="277" formatCode="0.00%">
                  <c:v>6.4669416859736151E-2</c:v>
                </c:pt>
                <c:pt idx="278" formatCode="0.00%">
                  <c:v>6.0448040215618892E-2</c:v>
                </c:pt>
                <c:pt idx="279" formatCode="0.00%">
                  <c:v>5.6494461134126484E-2</c:v>
                </c:pt>
                <c:pt idx="280" formatCode="0.00%">
                  <c:v>5.2594999937123355E-2</c:v>
                </c:pt>
                <c:pt idx="281" formatCode="0.00%">
                  <c:v>4.8939224597013942E-2</c:v>
                </c:pt>
                <c:pt idx="282" formatCode="0.00%">
                  <c:v>4.5505574738324395E-2</c:v>
                </c:pt>
                <c:pt idx="283" formatCode="0.00%">
                  <c:v>4.3769365856939135E-2</c:v>
                </c:pt>
                <c:pt idx="284" formatCode="0.00%">
                  <c:v>4.197985164855611E-2</c:v>
                </c:pt>
                <c:pt idx="285" formatCode="0.00%">
                  <c:v>3.9527011372343379E-2</c:v>
                </c:pt>
                <c:pt idx="286" formatCode="0.00%">
                  <c:v>3.8227824723480852E-2</c:v>
                </c:pt>
                <c:pt idx="287" formatCode="0.00%">
                  <c:v>3.695323513289317E-2</c:v>
                </c:pt>
                <c:pt idx="288" formatCode="0.00%">
                  <c:v>3.6646767566637317E-2</c:v>
                </c:pt>
                <c:pt idx="289" formatCode="0.00%">
                  <c:v>3.637739516553351E-2</c:v>
                </c:pt>
                <c:pt idx="290" formatCode="0.00%">
                  <c:v>3.7288007306845117E-2</c:v>
                </c:pt>
                <c:pt idx="291" formatCode="0.00%">
                  <c:v>3.9165029783336136E-2</c:v>
                </c:pt>
                <c:pt idx="292" formatCode="0.00%">
                  <c:v>4.035474208404799E-2</c:v>
                </c:pt>
                <c:pt idx="293" formatCode="0.00%">
                  <c:v>4.1517784778506206E-2</c:v>
                </c:pt>
                <c:pt idx="294" formatCode="0.00%">
                  <c:v>4.1991846244551212E-2</c:v>
                </c:pt>
                <c:pt idx="295" formatCode="0.00%">
                  <c:v>4.1547874259666218E-2</c:v>
                </c:pt>
                <c:pt idx="296" formatCode="0.00%">
                  <c:v>4.0704933802591103E-2</c:v>
                </c:pt>
                <c:pt idx="297" formatCode="0.00%">
                  <c:v>4.114422050907951E-2</c:v>
                </c:pt>
                <c:pt idx="298" formatCode="0.00%">
                  <c:v>4.1493128229222132E-2</c:v>
                </c:pt>
                <c:pt idx="299" formatCode="0.00%">
                  <c:v>4.2312714709321853E-2</c:v>
                </c:pt>
                <c:pt idx="300" formatCode="0.00%">
                  <c:v>4.278541247447909E-2</c:v>
                </c:pt>
                <c:pt idx="301" formatCode="0.00%">
                  <c:v>4.3060240854885246E-2</c:v>
                </c:pt>
                <c:pt idx="302" formatCode="0.00%">
                  <c:v>4.3330180947835917E-2</c:v>
                </c:pt>
                <c:pt idx="303" formatCode="0.00%">
                  <c:v>4.2001225975190293E-2</c:v>
                </c:pt>
                <c:pt idx="304" formatCode="0.00%">
                  <c:v>4.0513848449040157E-2</c:v>
                </c:pt>
                <c:pt idx="305" formatCode="0.00%">
                  <c:v>3.8616815076248479E-2</c:v>
                </c:pt>
                <c:pt idx="306" formatCode="0.00%">
                  <c:v>3.8199327235838521E-2</c:v>
                </c:pt>
                <c:pt idx="307" formatCode="0.00%">
                  <c:v>3.9023245430161779E-2</c:v>
                </c:pt>
                <c:pt idx="308" formatCode="0.00%">
                  <c:v>3.9018918444977402E-2</c:v>
                </c:pt>
                <c:pt idx="309" formatCode="0.00%">
                  <c:v>3.8734626644128634E-2</c:v>
                </c:pt>
                <c:pt idx="310" formatCode="0.00%">
                  <c:v>3.8476163635025484E-2</c:v>
                </c:pt>
                <c:pt idx="311" formatCode="0.00%">
                  <c:v>3.8438809441249333E-2</c:v>
                </c:pt>
                <c:pt idx="312" formatCode="0.00%">
                  <c:v>3.7028254186327825E-2</c:v>
                </c:pt>
                <c:pt idx="313" formatCode="0.00%">
                  <c:v>3.6551440646066746E-2</c:v>
                </c:pt>
                <c:pt idx="314" formatCode="0.00%">
                  <c:v>3.606700534278473E-2</c:v>
                </c:pt>
                <c:pt idx="315" formatCode="0.00%">
                  <c:v>3.6135241583384214E-2</c:v>
                </c:pt>
                <c:pt idx="316" formatCode="0.00%">
                  <c:v>3.6204379474687576E-2</c:v>
                </c:pt>
                <c:pt idx="317" formatCode="0.00%">
                  <c:v>3.5852942547430988E-2</c:v>
                </c:pt>
                <c:pt idx="318" formatCode="0.00%">
                  <c:v>3.3691865472698979E-2</c:v>
                </c:pt>
                <c:pt idx="319" formatCode="0.00%">
                  <c:v>3.1387548757969341E-2</c:v>
                </c:pt>
                <c:pt idx="320" formatCode="0.00%">
                  <c:v>3.0361190658532378E-2</c:v>
                </c:pt>
                <c:pt idx="321" formatCode="0.00%">
                  <c:v>2.8468908678405347E-2</c:v>
                </c:pt>
                <c:pt idx="322" formatCode="0.00%">
                  <c:v>2.6948127883727357E-2</c:v>
                </c:pt>
                <c:pt idx="323" formatCode="0.00%">
                  <c:v>2.4583505871958566E-2</c:v>
                </c:pt>
                <c:pt idx="324" formatCode="0.00%">
                  <c:v>2.2951400715804704E-2</c:v>
                </c:pt>
                <c:pt idx="325" formatCode="0.00%">
                  <c:v>2.2055150463944351E-2</c:v>
                </c:pt>
                <c:pt idx="326" formatCode="0.00%">
                  <c:v>2.2272948799929138E-2</c:v>
                </c:pt>
                <c:pt idx="327" formatCode="0.00%">
                  <c:v>2.3068442672032008E-2</c:v>
                </c:pt>
                <c:pt idx="328" formatCode="0.00%">
                  <c:v>2.5333721806731324E-2</c:v>
                </c:pt>
                <c:pt idx="329" formatCode="0.00%">
                  <c:v>2.5322225864821135E-2</c:v>
                </c:pt>
                <c:pt idx="330" formatCode="0.00%">
                  <c:v>2.4889085370034536E-2</c:v>
                </c:pt>
                <c:pt idx="331" formatCode="0.00%">
                  <c:v>2.2946062095982489E-2</c:v>
                </c:pt>
                <c:pt idx="332" formatCode="0.00%">
                  <c:v>2.0493690840234446E-2</c:v>
                </c:pt>
                <c:pt idx="333" formatCode="0.00%">
                  <c:v>1.8383959816846041E-2</c:v>
                </c:pt>
                <c:pt idx="334" formatCode="0.00%">
                  <c:v>1.5362334851842796E-2</c:v>
                </c:pt>
                <c:pt idx="335" formatCode="0.00%">
                  <c:v>1.196830495884349E-2</c:v>
                </c:pt>
                <c:pt idx="336" formatCode="0.00%">
                  <c:v>7.4067809746736213E-3</c:v>
                </c:pt>
                <c:pt idx="337" formatCode="0.00%">
                  <c:v>2.3903735654307035E-3</c:v>
                </c:pt>
                <c:pt idx="338" formatCode="0.00%">
                  <c:v>-4.0936230233522553E-3</c:v>
                </c:pt>
                <c:pt idx="339" formatCode="0.00%">
                  <c:v>-1.0889172105286726E-2</c:v>
                </c:pt>
                <c:pt idx="340" formatCode="0.00%">
                  <c:v>-1.8175413393028528E-2</c:v>
                </c:pt>
                <c:pt idx="341" formatCode="0.00%">
                  <c:v>-2.2128643661875169E-2</c:v>
                </c:pt>
                <c:pt idx="342" formatCode="0.00%">
                  <c:v>-2.5179623105787807E-2</c:v>
                </c:pt>
                <c:pt idx="343" formatCode="0.00%">
                  <c:v>-2.7687470297935168E-2</c:v>
                </c:pt>
                <c:pt idx="344" formatCode="0.00%">
                  <c:v>-2.8779951142127169E-2</c:v>
                </c:pt>
                <c:pt idx="345" formatCode="0.00%">
                  <c:v>-2.9648702487757639E-2</c:v>
                </c:pt>
                <c:pt idx="346" formatCode="0.00%">
                  <c:v>-3.006807218453933E-2</c:v>
                </c:pt>
                <c:pt idx="347" formatCode="0.00%">
                  <c:v>-2.9148304270171566E-2</c:v>
                </c:pt>
                <c:pt idx="348" formatCode="0.00%">
                  <c:v>-2.711364996183685E-2</c:v>
                </c:pt>
                <c:pt idx="349" formatCode="0.00%">
                  <c:v>-2.547035993165403E-2</c:v>
                </c:pt>
                <c:pt idx="350" formatCode="0.00%">
                  <c:v>-2.3778638371945493E-2</c:v>
                </c:pt>
                <c:pt idx="351" formatCode="0.00%">
                  <c:v>-2.2147206107652417E-2</c:v>
                </c:pt>
                <c:pt idx="352" formatCode="0.00%">
                  <c:v>-2.1570381909928105E-2</c:v>
                </c:pt>
                <c:pt idx="353" formatCode="0.00%">
                  <c:v>-2.1752771594363951E-2</c:v>
                </c:pt>
                <c:pt idx="354" formatCode="0.00%">
                  <c:v>-2.1566900112557352E-2</c:v>
                </c:pt>
                <c:pt idx="355" formatCode="0.00%">
                  <c:v>-2.1861216573436093E-2</c:v>
                </c:pt>
                <c:pt idx="356" formatCode="0.00%">
                  <c:v>-2.4470453878839393E-2</c:v>
                </c:pt>
                <c:pt idx="357" formatCode="0.00%">
                  <c:v>-2.6543447173901558E-2</c:v>
                </c:pt>
                <c:pt idx="358" formatCode="0.00%">
                  <c:v>-2.9449443521950891E-2</c:v>
                </c:pt>
                <c:pt idx="359" formatCode="0.00%">
                  <c:v>-3.4741752273664606E-2</c:v>
                </c:pt>
                <c:pt idx="360" formatCode="0.00%">
                  <c:v>-4.0952973889129551E-2</c:v>
                </c:pt>
                <c:pt idx="361" formatCode="0.00%">
                  <c:v>-4.8058907705022524E-2</c:v>
                </c:pt>
                <c:pt idx="362" formatCode="0.00%">
                  <c:v>-5.5380526818107456E-2</c:v>
                </c:pt>
                <c:pt idx="363" formatCode="0.00%">
                  <c:v>-6.4701266942314706E-2</c:v>
                </c:pt>
                <c:pt idx="364" formatCode="0.00%">
                  <c:v>-7.2681773788455084E-2</c:v>
                </c:pt>
                <c:pt idx="365" formatCode="0.00%">
                  <c:v>-8.2222246062529258E-2</c:v>
                </c:pt>
                <c:pt idx="366" formatCode="0.00%">
                  <c:v>-9.0398004213834926E-2</c:v>
                </c:pt>
                <c:pt idx="367" formatCode="0.00%">
                  <c:v>-9.7959909871579764E-2</c:v>
                </c:pt>
                <c:pt idx="368" formatCode="0.00%">
                  <c:v>-0.10415808506175472</c:v>
                </c:pt>
                <c:pt idx="369" formatCode="0.00%">
                  <c:v>-0.111149875725152</c:v>
                </c:pt>
                <c:pt idx="370" formatCode="0.00%">
                  <c:v>-0.11732657050821516</c:v>
                </c:pt>
                <c:pt idx="371" formatCode="0.00%">
                  <c:v>-0.12152802252537853</c:v>
                </c:pt>
                <c:pt idx="372" formatCode="0.00%">
                  <c:v>-0.12543451056586452</c:v>
                </c:pt>
                <c:pt idx="373" formatCode="0.00%">
                  <c:v>-0.12869950436159328</c:v>
                </c:pt>
                <c:pt idx="374" formatCode="0.00%">
                  <c:v>-0.13151383579691123</c:v>
                </c:pt>
                <c:pt idx="375" formatCode="0.00%">
                  <c:v>-0.13265791335024502</c:v>
                </c:pt>
                <c:pt idx="376" formatCode="0.00%">
                  <c:v>-0.13409416563409948</c:v>
                </c:pt>
                <c:pt idx="377" formatCode="0.00%">
                  <c:v>-0.13309137237456037</c:v>
                </c:pt>
                <c:pt idx="378" formatCode="0.00%">
                  <c:v>-0.1334462230823481</c:v>
                </c:pt>
                <c:pt idx="379" formatCode="0.00%">
                  <c:v>-0.13458124767552582</c:v>
                </c:pt>
                <c:pt idx="380" formatCode="0.00%">
                  <c:v>-0.13653499811716263</c:v>
                </c:pt>
                <c:pt idx="381" formatCode="0.00%">
                  <c:v>-0.13609916912176234</c:v>
                </c:pt>
                <c:pt idx="382" formatCode="0.00%">
                  <c:v>-0.13612526691198501</c:v>
                </c:pt>
                <c:pt idx="383" formatCode="0.00%">
                  <c:v>-0.13605360688031143</c:v>
                </c:pt>
                <c:pt idx="384" formatCode="0.00%">
                  <c:v>-0.13558052163713263</c:v>
                </c:pt>
                <c:pt idx="385" formatCode="0.00%">
                  <c:v>-0.135005683708599</c:v>
                </c:pt>
                <c:pt idx="386" formatCode="0.00%">
                  <c:v>-0.13511980224432629</c:v>
                </c:pt>
                <c:pt idx="387" formatCode="0.00%">
                  <c:v>-0.13455171438149094</c:v>
                </c:pt>
                <c:pt idx="388" formatCode="0.00%">
                  <c:v>-0.13505332165810435</c:v>
                </c:pt>
                <c:pt idx="389" formatCode="0.00%">
                  <c:v>-0.1358435345531025</c:v>
                </c:pt>
                <c:pt idx="390" formatCode="0.00%">
                  <c:v>-0.13638495426664887</c:v>
                </c:pt>
                <c:pt idx="391" formatCode="0.00%">
                  <c:v>-0.13593823124029603</c:v>
                </c:pt>
                <c:pt idx="392" formatCode="0.00%">
                  <c:v>-0.13486691909236492</c:v>
                </c:pt>
                <c:pt idx="393" formatCode="0.00%">
                  <c:v>-0.13636699241342942</c:v>
                </c:pt>
                <c:pt idx="394" formatCode="0.00%">
                  <c:v>-0.1377925992399075</c:v>
                </c:pt>
                <c:pt idx="395" formatCode="0.00%">
                  <c:v>-0.14028942569585934</c:v>
                </c:pt>
                <c:pt idx="396" formatCode="0.00%">
                  <c:v>-0.14205859306915791</c:v>
                </c:pt>
                <c:pt idx="397" formatCode="0.00%">
                  <c:v>-0.14296127972008554</c:v>
                </c:pt>
                <c:pt idx="398" formatCode="0.00%">
                  <c:v>-0.14346326211135563</c:v>
                </c:pt>
                <c:pt idx="399" formatCode="0.00%">
                  <c:v>-0.14504407210907111</c:v>
                </c:pt>
                <c:pt idx="400" formatCode="0.00%">
                  <c:v>-0.14644968858938034</c:v>
                </c:pt>
                <c:pt idx="401" formatCode="0.00%">
                  <c:v>-0.14854534655312868</c:v>
                </c:pt>
                <c:pt idx="402" formatCode="0.00%">
                  <c:v>-0.15131455352839118</c:v>
                </c:pt>
                <c:pt idx="403" formatCode="0.00%">
                  <c:v>-0.15237739599048183</c:v>
                </c:pt>
                <c:pt idx="404" formatCode="0.00%">
                  <c:v>-0.1558774771014666</c:v>
                </c:pt>
                <c:pt idx="405" formatCode="0.00%">
                  <c:v>-0.15981387212938725</c:v>
                </c:pt>
                <c:pt idx="406" formatCode="0.00%">
                  <c:v>-0.1632947934239658</c:v>
                </c:pt>
                <c:pt idx="407" formatCode="0.00%">
                  <c:v>-0.16654036621514767</c:v>
                </c:pt>
                <c:pt idx="408" formatCode="0.00%">
                  <c:v>-0.1704808453842066</c:v>
                </c:pt>
                <c:pt idx="409" formatCode="0.00%">
                  <c:v>-0.17572375715352861</c:v>
                </c:pt>
                <c:pt idx="410" formatCode="0.00%">
                  <c:v>-0.18154898657540297</c:v>
                </c:pt>
                <c:pt idx="411" formatCode="0.00%">
                  <c:v>-0.18682984392331836</c:v>
                </c:pt>
                <c:pt idx="412" formatCode="0.00%">
                  <c:v>-0.19150245577266545</c:v>
                </c:pt>
                <c:pt idx="413" formatCode="0.00%">
                  <c:v>-0.19633130985506686</c:v>
                </c:pt>
                <c:pt idx="414" formatCode="0.00%">
                  <c:v>-0.20122357013364334</c:v>
                </c:pt>
                <c:pt idx="415" formatCode="0.00%">
                  <c:v>-0.20807718197988856</c:v>
                </c:pt>
                <c:pt idx="416" formatCode="0.00%">
                  <c:v>-0.21354574518259528</c:v>
                </c:pt>
                <c:pt idx="417" formatCode="0.00%">
                  <c:v>-0.21869458346196036</c:v>
                </c:pt>
                <c:pt idx="418" formatCode="0.00%">
                  <c:v>-0.22352684938761624</c:v>
                </c:pt>
                <c:pt idx="419" formatCode="0.00%">
                  <c:v>-0.22798683700821598</c:v>
                </c:pt>
                <c:pt idx="420" formatCode="0.00%">
                  <c:v>-0.23264161384616111</c:v>
                </c:pt>
                <c:pt idx="421" formatCode="0.00%">
                  <c:v>-0.23676034938587698</c:v>
                </c:pt>
                <c:pt idx="422" formatCode="0.00%">
                  <c:v>-0.23994650736695033</c:v>
                </c:pt>
                <c:pt idx="423" formatCode="0.00%">
                  <c:v>-0.24328902535746411</c:v>
                </c:pt>
                <c:pt idx="424" formatCode="0.00%">
                  <c:v>-0.24624399483342585</c:v>
                </c:pt>
                <c:pt idx="425" formatCode="0.00%">
                  <c:v>-0.2490937977066735</c:v>
                </c:pt>
                <c:pt idx="426" formatCode="0.00%">
                  <c:v>-0.25229483415577414</c:v>
                </c:pt>
                <c:pt idx="427" formatCode="0.00%">
                  <c:v>-0.2555962243101767</c:v>
                </c:pt>
                <c:pt idx="428" formatCode="0.00%">
                  <c:v>-0.25858157264929149</c:v>
                </c:pt>
                <c:pt idx="429" formatCode="0.00%">
                  <c:v>-0.26083963908484642</c:v>
                </c:pt>
                <c:pt idx="430" formatCode="0.00%">
                  <c:v>-0.26328454767393583</c:v>
                </c:pt>
                <c:pt idx="431" formatCode="0.00%">
                  <c:v>-0.26571003104802549</c:v>
                </c:pt>
                <c:pt idx="432" formatCode="0.00%">
                  <c:v>-0.26775860180871358</c:v>
                </c:pt>
                <c:pt idx="433" formatCode="0.00%">
                  <c:v>-0.26927725500063882</c:v>
                </c:pt>
                <c:pt idx="434" formatCode="0.00%">
                  <c:v>-0.27081129027291517</c:v>
                </c:pt>
                <c:pt idx="435" formatCode="0.00%">
                  <c:v>-0.27239520030206876</c:v>
                </c:pt>
                <c:pt idx="436" formatCode="0.00%">
                  <c:v>-0.27392303451106748</c:v>
                </c:pt>
                <c:pt idx="437" formatCode="0.00%">
                  <c:v>-0.27497522970868227</c:v>
                </c:pt>
                <c:pt idx="438" formatCode="0.00%">
                  <c:v>-0.27554865741103374</c:v>
                </c:pt>
                <c:pt idx="439" formatCode="0.00%">
                  <c:v>-0.27545116977344841</c:v>
                </c:pt>
                <c:pt idx="440" formatCode="0.00%">
                  <c:v>-0.27504169431657877</c:v>
                </c:pt>
                <c:pt idx="441" formatCode="0.00%">
                  <c:v>-0.27474239327940098</c:v>
                </c:pt>
                <c:pt idx="442" formatCode="0.00%">
                  <c:v>-0.27495131876770174</c:v>
                </c:pt>
                <c:pt idx="443" formatCode="0.00%">
                  <c:v>-0.27555745105835416</c:v>
                </c:pt>
                <c:pt idx="444" formatCode="0.00%">
                  <c:v>-0.27643357571516902</c:v>
                </c:pt>
                <c:pt idx="445" formatCode="0.00%">
                  <c:v>-0.27809221369721582</c:v>
                </c:pt>
                <c:pt idx="446" formatCode="0.00%">
                  <c:v>-0.28021222314240435</c:v>
                </c:pt>
                <c:pt idx="447" formatCode="0.00%">
                  <c:v>-0.28233596367566283</c:v>
                </c:pt>
                <c:pt idx="448" formatCode="0.00%">
                  <c:v>-0.2854615939499926</c:v>
                </c:pt>
                <c:pt idx="449" formatCode="0.00%">
                  <c:v>-0.28855042497908523</c:v>
                </c:pt>
                <c:pt idx="450" formatCode="0.00%">
                  <c:v>-0.29132324277954202</c:v>
                </c:pt>
                <c:pt idx="451" formatCode="0.00%">
                  <c:v>-0.29456509498329064</c:v>
                </c:pt>
                <c:pt idx="452" formatCode="0.00%">
                  <c:v>-0.29777292227505925</c:v>
                </c:pt>
                <c:pt idx="453" formatCode="0.00%">
                  <c:v>-0.30112050540391766</c:v>
                </c:pt>
                <c:pt idx="454" formatCode="0.00%">
                  <c:v>-0.30418141088470363</c:v>
                </c:pt>
                <c:pt idx="455" formatCode="0.00%">
                  <c:v>-0.30690165072838171</c:v>
                </c:pt>
                <c:pt idx="456" formatCode="0.00%">
                  <c:v>-0.30946256050823773</c:v>
                </c:pt>
                <c:pt idx="457" formatCode="0.00%">
                  <c:v>-0.31142679700845333</c:v>
                </c:pt>
                <c:pt idx="458" formatCode="0.00%">
                  <c:v>-0.31305197284414576</c:v>
                </c:pt>
                <c:pt idx="459" formatCode="0.00%">
                  <c:v>-0.31428787600780728</c:v>
                </c:pt>
                <c:pt idx="460" formatCode="0.00%">
                  <c:v>-0.31501215108299885</c:v>
                </c:pt>
                <c:pt idx="461" formatCode="0.00%">
                  <c:v>-0.31589035990673608</c:v>
                </c:pt>
                <c:pt idx="462" formatCode="0.00%">
                  <c:v>-0.31679712244509439</c:v>
                </c:pt>
                <c:pt idx="463" formatCode="0.00%">
                  <c:v>-0.31732621671063932</c:v>
                </c:pt>
                <c:pt idx="464" formatCode="0.00%">
                  <c:v>-0.31763949847725026</c:v>
                </c:pt>
                <c:pt idx="465" formatCode="0.00%">
                  <c:v>-0.31773864820227271</c:v>
                </c:pt>
                <c:pt idx="466" formatCode="0.00%">
                  <c:v>-0.31739905669978585</c:v>
                </c:pt>
                <c:pt idx="467" formatCode="0.00%">
                  <c:v>-0.31697343249792864</c:v>
                </c:pt>
                <c:pt idx="468" formatCode="0.00%">
                  <c:v>-0.31633097762712725</c:v>
                </c:pt>
                <c:pt idx="469" formatCode="0.00%">
                  <c:v>-0.31587206034874815</c:v>
                </c:pt>
                <c:pt idx="470" formatCode="0.00%">
                  <c:v>-0.31505708070552418</c:v>
                </c:pt>
                <c:pt idx="471" formatCode="0.00%">
                  <c:v>-0.31414062900318707</c:v>
                </c:pt>
                <c:pt idx="472" formatCode="0.00%">
                  <c:v>-0.31349263363658253</c:v>
                </c:pt>
                <c:pt idx="473" formatCode="0.00%">
                  <c:v>-0.31297802689283993</c:v>
                </c:pt>
                <c:pt idx="474" formatCode="0.00%">
                  <c:v>-0.31231481446173637</c:v>
                </c:pt>
                <c:pt idx="475" formatCode="0.00%">
                  <c:v>-0.31212925441553985</c:v>
                </c:pt>
                <c:pt idx="476" formatCode="0.00%">
                  <c:v>-0.31248453601966164</c:v>
                </c:pt>
                <c:pt idx="477" formatCode="0.00%">
                  <c:v>-0.31393960710564728</c:v>
                </c:pt>
                <c:pt idx="478" formatCode="0.00%">
                  <c:v>-0.31614482945820876</c:v>
                </c:pt>
                <c:pt idx="479" formatCode="0.00%">
                  <c:v>-0.31839927570493454</c:v>
                </c:pt>
                <c:pt idx="480" formatCode="0.00%">
                  <c:v>-0.32078198479587061</c:v>
                </c:pt>
                <c:pt idx="481" formatCode="0.00%">
                  <c:v>-0.32414075528793629</c:v>
                </c:pt>
                <c:pt idx="482" formatCode="0.00%">
                  <c:v>-0.32753086244620433</c:v>
                </c:pt>
                <c:pt idx="483" formatCode="0.00%">
                  <c:v>-0.33173861407816863</c:v>
                </c:pt>
                <c:pt idx="484" formatCode="0.00%">
                  <c:v>-0.33565207428625277</c:v>
                </c:pt>
                <c:pt idx="485" formatCode="0.00%">
                  <c:v>-0.33967451122002812</c:v>
                </c:pt>
                <c:pt idx="486" formatCode="0.00%">
                  <c:v>-0.34357821587701332</c:v>
                </c:pt>
                <c:pt idx="487" formatCode="0.00%">
                  <c:v>-0.34634717101615176</c:v>
                </c:pt>
                <c:pt idx="488" formatCode="0.00%">
                  <c:v>-0.34848234715216098</c:v>
                </c:pt>
                <c:pt idx="489" formatCode="0.00%">
                  <c:v>-0.34992121654242792</c:v>
                </c:pt>
                <c:pt idx="490" formatCode="0.00%">
                  <c:v>-0.35125202795560084</c:v>
                </c:pt>
                <c:pt idx="491" formatCode="0.00%">
                  <c:v>-0.35284332476055047</c:v>
                </c:pt>
                <c:pt idx="492" formatCode="0.00%">
                  <c:v>-0.35410524677035848</c:v>
                </c:pt>
                <c:pt idx="493" formatCode="0.00%">
                  <c:v>-0.3543655802930975</c:v>
                </c:pt>
                <c:pt idx="494" formatCode="0.00%">
                  <c:v>-0.35459292057550129</c:v>
                </c:pt>
                <c:pt idx="495" formatCode="0.00%">
                  <c:v>-0.35386740930936467</c:v>
                </c:pt>
                <c:pt idx="496" formatCode="0.00%">
                  <c:v>-0.3530761927554803</c:v>
                </c:pt>
                <c:pt idx="497" formatCode="0.00%">
                  <c:v>-0.35220696391897011</c:v>
                </c:pt>
                <c:pt idx="498" formatCode="0.00%">
                  <c:v>-0.351495162511407</c:v>
                </c:pt>
                <c:pt idx="499" formatCode="0.00%">
                  <c:v>-0.35146632804886047</c:v>
                </c:pt>
                <c:pt idx="500" formatCode="0.00%">
                  <c:v>-0.35163723590514373</c:v>
                </c:pt>
                <c:pt idx="501" formatCode="0.00%">
                  <c:v>-0.35172737911090435</c:v>
                </c:pt>
                <c:pt idx="502" formatCode="0.00%">
                  <c:v>-0.35144812731814146</c:v>
                </c:pt>
                <c:pt idx="503" formatCode="0.00%">
                  <c:v>-0.35096195396512109</c:v>
                </c:pt>
                <c:pt idx="504" formatCode="0.00%">
                  <c:v>-0.35042013551996498</c:v>
                </c:pt>
                <c:pt idx="505" formatCode="0.00%">
                  <c:v>-0.34995377792468063</c:v>
                </c:pt>
                <c:pt idx="506" formatCode="0.00%">
                  <c:v>-0.34960958422731869</c:v>
                </c:pt>
                <c:pt idx="507" formatCode="0.00%">
                  <c:v>-0.34957357075725914</c:v>
                </c:pt>
                <c:pt idx="508" formatCode="0.00%">
                  <c:v>-0.34972154936414246</c:v>
                </c:pt>
                <c:pt idx="509" formatCode="0.00%">
                  <c:v>-0.34942413204257561</c:v>
                </c:pt>
                <c:pt idx="510" formatCode="0.00%">
                  <c:v>-0.34872278377364407</c:v>
                </c:pt>
                <c:pt idx="511" formatCode="0.00%">
                  <c:v>-0.34814064506788955</c:v>
                </c:pt>
                <c:pt idx="512" formatCode="0.00%">
                  <c:v>-0.34750015747574936</c:v>
                </c:pt>
                <c:pt idx="513" formatCode="0.00%">
                  <c:v>-0.34672417142763778</c:v>
                </c:pt>
                <c:pt idx="514" formatCode="0.00%">
                  <c:v>-0.34590287767791206</c:v>
                </c:pt>
                <c:pt idx="515" formatCode="0.00%">
                  <c:v>-0.34526478047363984</c:v>
                </c:pt>
                <c:pt idx="516" formatCode="0.00%">
                  <c:v>-0.3449685988290988</c:v>
                </c:pt>
                <c:pt idx="517" formatCode="0.00%">
                  <c:v>-0.34496441465007843</c:v>
                </c:pt>
                <c:pt idx="518" formatCode="0.00%">
                  <c:v>-0.34492389589310879</c:v>
                </c:pt>
                <c:pt idx="519" formatCode="0.00%">
                  <c:v>-0.34494038044458275</c:v>
                </c:pt>
                <c:pt idx="520" formatCode="0.00%">
                  <c:v>-0.34460596142278355</c:v>
                </c:pt>
                <c:pt idx="521" formatCode="0.00%">
                  <c:v>-0.34448360109820853</c:v>
                </c:pt>
                <c:pt idx="522" formatCode="0.00%">
                  <c:v>-0.34444556174498531</c:v>
                </c:pt>
                <c:pt idx="523" formatCode="0.00%">
                  <c:v>-0.34406102640971359</c:v>
                </c:pt>
                <c:pt idx="524" formatCode="0.00%">
                  <c:v>-0.34379271269105416</c:v>
                </c:pt>
                <c:pt idx="525" formatCode="0.00%">
                  <c:v>-0.34375593810768901</c:v>
                </c:pt>
                <c:pt idx="526" formatCode="0.00%">
                  <c:v>-0.34356623535205155</c:v>
                </c:pt>
                <c:pt idx="527" formatCode="0.00%">
                  <c:v>-0.3431839928286512</c:v>
                </c:pt>
                <c:pt idx="528" formatCode="0.00%">
                  <c:v>-0.3426296166364885</c:v>
                </c:pt>
                <c:pt idx="529" formatCode="0.00%">
                  <c:v>-0.34195156239131974</c:v>
                </c:pt>
                <c:pt idx="530" formatCode="0.00%">
                  <c:v>-0.34159203066716126</c:v>
                </c:pt>
                <c:pt idx="531" formatCode="0.00%">
                  <c:v>-0.34119495723673476</c:v>
                </c:pt>
                <c:pt idx="532" formatCode="0.00%">
                  <c:v>-0.34073609808398442</c:v>
                </c:pt>
                <c:pt idx="533" formatCode="0.00%">
                  <c:v>-0.34031177806424495</c:v>
                </c:pt>
                <c:pt idx="534" formatCode="0.00%">
                  <c:v>-0.34004912148273603</c:v>
                </c:pt>
                <c:pt idx="535" formatCode="0.00%">
                  <c:v>-0.34030513320794864</c:v>
                </c:pt>
                <c:pt idx="536" formatCode="0.00%">
                  <c:v>-0.34064275581701453</c:v>
                </c:pt>
                <c:pt idx="537" formatCode="0.00%">
                  <c:v>-0.34084844202761544</c:v>
                </c:pt>
                <c:pt idx="538" formatCode="0.00%">
                  <c:v>-0.341251467029133</c:v>
                </c:pt>
                <c:pt idx="539" formatCode="0.00%">
                  <c:v>-0.34171007356242444</c:v>
                </c:pt>
                <c:pt idx="540" formatCode="0.00%">
                  <c:v>-0.3419575842345508</c:v>
                </c:pt>
                <c:pt idx="541" formatCode="0.00%">
                  <c:v>-0.34220794994626502</c:v>
                </c:pt>
                <c:pt idx="542" formatCode="0.00%">
                  <c:v>-0.34217940659119417</c:v>
                </c:pt>
                <c:pt idx="543" formatCode="0.00%">
                  <c:v>-0.34203909336183369</c:v>
                </c:pt>
                <c:pt idx="544" formatCode="0.00%">
                  <c:v>-0.34215232032801945</c:v>
                </c:pt>
                <c:pt idx="545" formatCode="0.00%">
                  <c:v>-0.34221089141736294</c:v>
                </c:pt>
                <c:pt idx="546" formatCode="0.00%">
                  <c:v>-0.34247026988593021</c:v>
                </c:pt>
                <c:pt idx="547" formatCode="0.00%">
                  <c:v>-0.3425928846882087</c:v>
                </c:pt>
                <c:pt idx="548" formatCode="0.00%">
                  <c:v>-0.34270869918651359</c:v>
                </c:pt>
                <c:pt idx="549" formatCode="0.00%">
                  <c:v>-0.34284161794871626</c:v>
                </c:pt>
                <c:pt idx="550" formatCode="0.00%">
                  <c:v>-0.34290525546307549</c:v>
                </c:pt>
                <c:pt idx="551" formatCode="0.00%">
                  <c:v>-0.34291802047729836</c:v>
                </c:pt>
                <c:pt idx="552" formatCode="0.00%">
                  <c:v>-0.34317762031085786</c:v>
                </c:pt>
                <c:pt idx="553" formatCode="0.00%">
                  <c:v>-0.34321545953517896</c:v>
                </c:pt>
                <c:pt idx="554" formatCode="0.00%">
                  <c:v>-0.34330529596671044</c:v>
                </c:pt>
                <c:pt idx="555" formatCode="0.00%">
                  <c:v>-0.34300419671754234</c:v>
                </c:pt>
                <c:pt idx="556" formatCode="0.00%">
                  <c:v>-0.34243943359918838</c:v>
                </c:pt>
                <c:pt idx="557" formatCode="0.00%">
                  <c:v>-0.34183469295658697</c:v>
                </c:pt>
                <c:pt idx="558" formatCode="0.00%">
                  <c:v>-0.34158151395543301</c:v>
                </c:pt>
                <c:pt idx="559" formatCode="0.00%">
                  <c:v>-0.3412802142394501</c:v>
                </c:pt>
                <c:pt idx="560" formatCode="0.00%">
                  <c:v>-0.34105725034395984</c:v>
                </c:pt>
                <c:pt idx="561" formatCode="0.00%">
                  <c:v>-0.34091113183055755</c:v>
                </c:pt>
                <c:pt idx="562" formatCode="0.00%">
                  <c:v>-0.34128812150009957</c:v>
                </c:pt>
                <c:pt idx="563" formatCode="0.00%">
                  <c:v>-0.34157024831158145</c:v>
                </c:pt>
                <c:pt idx="564" formatCode="0.00%">
                  <c:v>-0.34081915139207153</c:v>
                </c:pt>
                <c:pt idx="565" formatCode="0.00%">
                  <c:v>-0.34117987896205537</c:v>
                </c:pt>
                <c:pt idx="566" formatCode="0.00%">
                  <c:v>-0.34107939869180159</c:v>
                </c:pt>
                <c:pt idx="567" formatCode="0.00%">
                  <c:v>-0.34177590235937727</c:v>
                </c:pt>
                <c:pt idx="568" formatCode="0.00%">
                  <c:v>-0.34217190412568721</c:v>
                </c:pt>
                <c:pt idx="569" formatCode="0.00%">
                  <c:v>-0.34285287866264214</c:v>
                </c:pt>
                <c:pt idx="570" formatCode="0.00%">
                  <c:v>-0.34272867201831547</c:v>
                </c:pt>
                <c:pt idx="571" formatCode="0.00%">
                  <c:v>-0.34223256557098303</c:v>
                </c:pt>
                <c:pt idx="572" formatCode="0.00%">
                  <c:v>-0.34082285886387542</c:v>
                </c:pt>
                <c:pt idx="573" formatCode="0.00%">
                  <c:v>-0.33827711288257301</c:v>
                </c:pt>
                <c:pt idx="574" formatCode="0.00%">
                  <c:v>-0.33564121707825689</c:v>
                </c:pt>
                <c:pt idx="575" formatCode="0.00%">
                  <c:v>-0.33329073852809366</c:v>
                </c:pt>
                <c:pt idx="576" formatCode="0.00%">
                  <c:v>-0.33185383580878869</c:v>
                </c:pt>
                <c:pt idx="577" formatCode="0.00%">
                  <c:v>-0.32967426469760575</c:v>
                </c:pt>
                <c:pt idx="578" formatCode="0.00%">
                  <c:v>-0.32648442759495389</c:v>
                </c:pt>
                <c:pt idx="579" formatCode="0.00%">
                  <c:v>-0.32322400591595735</c:v>
                </c:pt>
                <c:pt idx="580" formatCode="0.00%">
                  <c:v>-0.32003319517671347</c:v>
                </c:pt>
                <c:pt idx="581" formatCode="0.00%">
                  <c:v>-0.3146626795687133</c:v>
                </c:pt>
                <c:pt idx="582" formatCode="0.00%">
                  <c:v>-0.31270303772834762</c:v>
                </c:pt>
                <c:pt idx="583" formatCode="0.00%">
                  <c:v>-0.30745401477614709</c:v>
                </c:pt>
                <c:pt idx="584" formatCode="0.00%">
                  <c:v>-0.30280998588766783</c:v>
                </c:pt>
                <c:pt idx="585" formatCode="0.00%">
                  <c:v>-0.29998244160988041</c:v>
                </c:pt>
                <c:pt idx="586" formatCode="0.00%">
                  <c:v>-0.29763730028196844</c:v>
                </c:pt>
                <c:pt idx="587" formatCode="0.00%">
                  <c:v>-0.29332865516111783</c:v>
                </c:pt>
                <c:pt idx="588" formatCode="0.00%">
                  <c:v>-0.29132195919303339</c:v>
                </c:pt>
                <c:pt idx="589" formatCode="0.00%">
                  <c:v>-0.28602633593427662</c:v>
                </c:pt>
                <c:pt idx="590" formatCode="0.00%">
                  <c:v>-0.28150819503555191</c:v>
                </c:pt>
                <c:pt idx="591" formatCode="0.00%">
                  <c:v>-0.275997802937751</c:v>
                </c:pt>
                <c:pt idx="592" formatCode="0.00%">
                  <c:v>-0.27039303333408016</c:v>
                </c:pt>
                <c:pt idx="593" formatCode="0.00%">
                  <c:v>-0.26675899449495699</c:v>
                </c:pt>
                <c:pt idx="594" formatCode="0.00%">
                  <c:v>-0.25944249614356985</c:v>
                </c:pt>
                <c:pt idx="595" formatCode="0.00%">
                  <c:v>-0.25589228589570412</c:v>
                </c:pt>
                <c:pt idx="596" formatCode="0.00%">
                  <c:v>-0.25144938707173825</c:v>
                </c:pt>
                <c:pt idx="597" formatCode="0.00%">
                  <c:v>-0.24657496964113534</c:v>
                </c:pt>
                <c:pt idx="598" formatCode="0.00%">
                  <c:v>-0.24140744540062886</c:v>
                </c:pt>
                <c:pt idx="599" formatCode="0.00%">
                  <c:v>-0.23634290392857082</c:v>
                </c:pt>
                <c:pt idx="600" formatCode="0.00%">
                  <c:v>-0.22985900055316966</c:v>
                </c:pt>
                <c:pt idx="601" formatCode="0.00%">
                  <c:v>-0.22674870644167677</c:v>
                </c:pt>
                <c:pt idx="602" formatCode="0.00%">
                  <c:v>-0.22360330332956746</c:v>
                </c:pt>
                <c:pt idx="603" formatCode="0.00%">
                  <c:v>-0.21935352428498256</c:v>
                </c:pt>
                <c:pt idx="604" formatCode="0.00%">
                  <c:v>-0.21657532235686672</c:v>
                </c:pt>
                <c:pt idx="605" formatCode="0.00%">
                  <c:v>-0.2128763584632436</c:v>
                </c:pt>
                <c:pt idx="606" formatCode="0.00%">
                  <c:v>-0.20923949267262343</c:v>
                </c:pt>
                <c:pt idx="607" formatCode="0.00%">
                  <c:v>-0.20639033668661788</c:v>
                </c:pt>
                <c:pt idx="608" formatCode="0.00%">
                  <c:v>-0.20383108891943214</c:v>
                </c:pt>
                <c:pt idx="609" formatCode="0.00%">
                  <c:v>-0.20023061380691709</c:v>
                </c:pt>
                <c:pt idx="610" formatCode="0.00%">
                  <c:v>-0.19558728140062731</c:v>
                </c:pt>
                <c:pt idx="611" formatCode="0.00%">
                  <c:v>-0.19335757643915086</c:v>
                </c:pt>
                <c:pt idx="612" formatCode="0.00%">
                  <c:v>-0.18925214275160451</c:v>
                </c:pt>
                <c:pt idx="613" formatCode="0.00%">
                  <c:v>-0.18344694161979413</c:v>
                </c:pt>
                <c:pt idx="614" formatCode="0.00%">
                  <c:v>-0.17708536496923655</c:v>
                </c:pt>
                <c:pt idx="615" formatCode="0.00%">
                  <c:v>-0.1723998098275259</c:v>
                </c:pt>
                <c:pt idx="616" formatCode="0.00%">
                  <c:v>-0.16731079998833998</c:v>
                </c:pt>
                <c:pt idx="617" formatCode="0.00%">
                  <c:v>-0.16276690691808904</c:v>
                </c:pt>
                <c:pt idx="618" formatCode="0.00%">
                  <c:v>-0.15715955767379153</c:v>
                </c:pt>
                <c:pt idx="619" formatCode="0.00%">
                  <c:v>-0.15179063842936646</c:v>
                </c:pt>
                <c:pt idx="620" formatCode="0.00%">
                  <c:v>-0.14525694321051197</c:v>
                </c:pt>
                <c:pt idx="621" formatCode="0.00%">
                  <c:v>-0.14204974077617749</c:v>
                </c:pt>
                <c:pt idx="622" formatCode="0.00%">
                  <c:v>-0.13643037356512966</c:v>
                </c:pt>
                <c:pt idx="623" formatCode="0.00%">
                  <c:v>-0.12880595425546426</c:v>
                </c:pt>
                <c:pt idx="624" formatCode="0.00%">
                  <c:v>-0.12225511064728778</c:v>
                </c:pt>
                <c:pt idx="625" formatCode="0.00%">
                  <c:v>-0.11704718268587178</c:v>
                </c:pt>
                <c:pt idx="626" formatCode="0.00%">
                  <c:v>-0.11409786994561599</c:v>
                </c:pt>
                <c:pt idx="627" formatCode="0.00%">
                  <c:v>-0.11187326261814556</c:v>
                </c:pt>
                <c:pt idx="628" formatCode="0.00%">
                  <c:v>-0.10732531216462471</c:v>
                </c:pt>
                <c:pt idx="629" formatCode="0.00%">
                  <c:v>-0.10390971820752182</c:v>
                </c:pt>
                <c:pt idx="630" formatCode="0.00%">
                  <c:v>-0.10181883209298959</c:v>
                </c:pt>
                <c:pt idx="631" formatCode="0.00%">
                  <c:v>-9.7112962468194675E-2</c:v>
                </c:pt>
                <c:pt idx="632" formatCode="0.00%">
                  <c:v>-9.3515601867029563E-2</c:v>
                </c:pt>
                <c:pt idx="633" formatCode="0.00%">
                  <c:v>-8.724993590461394E-2</c:v>
                </c:pt>
                <c:pt idx="634" formatCode="0.00%">
                  <c:v>-8.3559861862350759E-2</c:v>
                </c:pt>
                <c:pt idx="635" formatCode="0.00%">
                  <c:v>-8.0651524422335474E-2</c:v>
                </c:pt>
                <c:pt idx="636" formatCode="0.00%">
                  <c:v>-7.6179566599707593E-2</c:v>
                </c:pt>
                <c:pt idx="637" formatCode="0.00%">
                  <c:v>-7.3002958735158163E-2</c:v>
                </c:pt>
                <c:pt idx="638" formatCode="0.00%">
                  <c:v>-6.885641783835017E-2</c:v>
                </c:pt>
                <c:pt idx="639" formatCode="0.00%">
                  <c:v>-6.3723581858994072E-2</c:v>
                </c:pt>
                <c:pt idx="640" formatCode="0.00%">
                  <c:v>-6.1068967263136709E-2</c:v>
                </c:pt>
                <c:pt idx="641" formatCode="0.00%">
                  <c:v>-5.7429702135753713E-2</c:v>
                </c:pt>
                <c:pt idx="642" formatCode="0.00%">
                  <c:v>-5.2601077172857447E-2</c:v>
                </c:pt>
                <c:pt idx="643" formatCode="0.00%">
                  <c:v>-4.9719759605183489E-2</c:v>
                </c:pt>
                <c:pt idx="644" formatCode="0.00%">
                  <c:v>-4.8568112550744891E-2</c:v>
                </c:pt>
                <c:pt idx="645" formatCode="0.00%">
                  <c:v>-4.5862566219201817E-2</c:v>
                </c:pt>
                <c:pt idx="646" formatCode="0.00%">
                  <c:v>-4.2906991820138796E-2</c:v>
                </c:pt>
                <c:pt idx="647" formatCode="0.00%">
                  <c:v>-4.0577037946028516E-2</c:v>
                </c:pt>
                <c:pt idx="648" formatCode="0.00%">
                  <c:v>-3.8245891125881504E-2</c:v>
                </c:pt>
                <c:pt idx="649" formatCode="0.00%">
                  <c:v>-3.5317919648612306E-2</c:v>
                </c:pt>
                <c:pt idx="650" formatCode="0.00%">
                  <c:v>-3.1296024226125652E-2</c:v>
                </c:pt>
                <c:pt idx="651" formatCode="0.00%">
                  <c:v>-2.8529994978594209E-2</c:v>
                </c:pt>
                <c:pt idx="652" formatCode="0.00%">
                  <c:v>-2.5830410554825489E-2</c:v>
                </c:pt>
                <c:pt idx="653" formatCode="0.00%">
                  <c:v>-2.2672805326665602E-2</c:v>
                </c:pt>
                <c:pt idx="654" formatCode="0.00%">
                  <c:v>-2.1115378294053966E-2</c:v>
                </c:pt>
                <c:pt idx="655" formatCode="0.00%">
                  <c:v>-1.8826720203063751E-2</c:v>
                </c:pt>
                <c:pt idx="656" formatCode="0.00%">
                  <c:v>-1.5319747151347096E-2</c:v>
                </c:pt>
                <c:pt idx="657" formatCode="0.00%">
                  <c:v>-1.2544187596158274E-2</c:v>
                </c:pt>
                <c:pt idx="658" formatCode="0.00%">
                  <c:v>-1.0265645330015172E-2</c:v>
                </c:pt>
                <c:pt idx="659" formatCode="0.00%">
                  <c:v>-8.0554156364299745E-3</c:v>
                </c:pt>
                <c:pt idx="660" formatCode="0.00%">
                  <c:v>-5.7671388906320731E-3</c:v>
                </c:pt>
                <c:pt idx="661" formatCode="0.00%">
                  <c:v>-4.3422144748906932E-3</c:v>
                </c:pt>
                <c:pt idx="662" formatCode="0.00%">
                  <c:v>-3.7636637767044512E-3</c:v>
                </c:pt>
                <c:pt idx="663" formatCode="0.00%">
                  <c:v>-1.2139911042758911E-3</c:v>
                </c:pt>
                <c:pt idx="664" formatCode="0.00%">
                  <c:v>2.7015797680536302E-3</c:v>
                </c:pt>
                <c:pt idx="665" formatCode="0.00%">
                  <c:v>6.5384711209788282E-3</c:v>
                </c:pt>
                <c:pt idx="666" formatCode="0.00%">
                  <c:v>1.0292228271324477E-2</c:v>
                </c:pt>
                <c:pt idx="667" formatCode="0.00%">
                  <c:v>1.4643243312380427E-2</c:v>
                </c:pt>
                <c:pt idx="668" formatCode="0.00%">
                  <c:v>1.7917728198469929E-2</c:v>
                </c:pt>
                <c:pt idx="669" formatCode="0.00%">
                  <c:v>2.1875846800260446E-2</c:v>
                </c:pt>
                <c:pt idx="670" formatCode="0.00%">
                  <c:v>2.6397256821043102E-2</c:v>
                </c:pt>
                <c:pt idx="671" formatCode="0.00%">
                  <c:v>3.1004816190258522E-2</c:v>
                </c:pt>
                <c:pt idx="672" formatCode="0.00%">
                  <c:v>3.6574265702630671E-2</c:v>
                </c:pt>
                <c:pt idx="673" formatCode="0.00%">
                  <c:v>4.1913157761836128E-2</c:v>
                </c:pt>
                <c:pt idx="674" formatCode="0.00%">
                  <c:v>4.7105114573258611E-2</c:v>
                </c:pt>
                <c:pt idx="675" formatCode="0.00%">
                  <c:v>5.1323158297891025E-2</c:v>
                </c:pt>
                <c:pt idx="676" formatCode="0.00%">
                  <c:v>5.5350121360077553E-2</c:v>
                </c:pt>
                <c:pt idx="677" formatCode="0.00%">
                  <c:v>5.901048127642694E-2</c:v>
                </c:pt>
                <c:pt idx="678" formatCode="0.00%">
                  <c:v>6.4136337058422921E-2</c:v>
                </c:pt>
                <c:pt idx="679" formatCode="0.00%">
                  <c:v>6.7219140587260195E-2</c:v>
                </c:pt>
                <c:pt idx="680" formatCode="0.00%">
                  <c:v>7.0656310523675048E-2</c:v>
                </c:pt>
                <c:pt idx="681" formatCode="0.00%">
                  <c:v>7.5018268908138452E-2</c:v>
                </c:pt>
                <c:pt idx="682" formatCode="0.00%">
                  <c:v>7.6998143556808341E-2</c:v>
                </c:pt>
                <c:pt idx="683" formatCode="0.00%">
                  <c:v>7.8924064297767771E-2</c:v>
                </c:pt>
                <c:pt idx="684" formatCode="0.00%">
                  <c:v>7.9313360222538876E-2</c:v>
                </c:pt>
                <c:pt idx="685" formatCode="0.00%">
                  <c:v>8.1549036542537978E-2</c:v>
                </c:pt>
                <c:pt idx="686" formatCode="0.00%">
                  <c:v>8.1747597771407277E-2</c:v>
                </c:pt>
                <c:pt idx="687" formatCode="0.00%">
                  <c:v>8.1496269976878866E-2</c:v>
                </c:pt>
                <c:pt idx="688" formatCode="0.00%">
                  <c:v>8.1366171512012198E-2</c:v>
                </c:pt>
                <c:pt idx="689" formatCode="0.00%">
                  <c:v>8.1168534690571281E-2</c:v>
                </c:pt>
                <c:pt idx="690" formatCode="0.00%">
                  <c:v>8.0610413621750698E-2</c:v>
                </c:pt>
                <c:pt idx="691" formatCode="0.00%">
                  <c:v>7.9539558114509967E-2</c:v>
                </c:pt>
                <c:pt idx="692" formatCode="0.00%">
                  <c:v>7.8292826351436418E-2</c:v>
                </c:pt>
                <c:pt idx="693" formatCode="0.00%">
                  <c:v>7.4670873296166729E-2</c:v>
                </c:pt>
                <c:pt idx="694" formatCode="0.00%">
                  <c:v>7.0735502912935289E-2</c:v>
                </c:pt>
                <c:pt idx="695" formatCode="0.00%">
                  <c:v>6.6541448152284133E-2</c:v>
                </c:pt>
                <c:pt idx="696" formatCode="0.00%">
                  <c:v>6.0762746946113833E-2</c:v>
                </c:pt>
                <c:pt idx="697" formatCode="0.00%">
                  <c:v>5.5117276056910525E-2</c:v>
                </c:pt>
                <c:pt idx="698" formatCode="0.00%">
                  <c:v>4.9470641845827945E-2</c:v>
                </c:pt>
                <c:pt idx="699" formatCode="0.00%">
                  <c:v>4.442290329226295E-2</c:v>
                </c:pt>
                <c:pt idx="700" formatCode="0.00%">
                  <c:v>4.021225345253443E-2</c:v>
                </c:pt>
                <c:pt idx="701" formatCode="0.00%">
                  <c:v>3.3444549442481986E-2</c:v>
                </c:pt>
                <c:pt idx="702" formatCode="0.00%">
                  <c:v>2.5692763558359255E-2</c:v>
                </c:pt>
                <c:pt idx="703" formatCode="0.00%">
                  <c:v>1.6752350788398429E-2</c:v>
                </c:pt>
                <c:pt idx="704" formatCode="0.00%">
                  <c:v>8.8239655621051849E-3</c:v>
                </c:pt>
                <c:pt idx="705" formatCode="0.00%">
                  <c:v>5.2520316183233273E-3</c:v>
                </c:pt>
                <c:pt idx="706" formatCode="0.00%">
                  <c:v>5.4702438292406619E-3</c:v>
                </c:pt>
                <c:pt idx="707" formatCode="0.00%">
                  <c:v>5.0476391673284215E-3</c:v>
                </c:pt>
                <c:pt idx="708" formatCode="0.00%">
                  <c:v>4.3193847808640218E-3</c:v>
                </c:pt>
                <c:pt idx="709" formatCode="0.00%">
                  <c:v>2.5563194814952617E-3</c:v>
                </c:pt>
                <c:pt idx="710" formatCode="0.00%">
                  <c:v>-7.0852313023062052E-5</c:v>
                </c:pt>
                <c:pt idx="711" formatCode="0.00%">
                  <c:v>-2.6545983418018171E-3</c:v>
                </c:pt>
                <c:pt idx="712" formatCode="0.00%">
                  <c:v>-6.5799467557730029E-3</c:v>
                </c:pt>
                <c:pt idx="713" formatCode="0.00%">
                  <c:v>-6.4069635289432103E-3</c:v>
                </c:pt>
                <c:pt idx="714" formatCode="0.00%">
                  <c:v>-6.483799577432281E-3</c:v>
                </c:pt>
                <c:pt idx="715" formatCode="0.00%">
                  <c:v>-4.888296530106917E-3</c:v>
                </c:pt>
                <c:pt idx="716" formatCode="0.00%">
                  <c:v>-2.3865237311635479E-3</c:v>
                </c:pt>
                <c:pt idx="717" formatCode="0.00%">
                  <c:v>-3.0839352873011094E-3</c:v>
                </c:pt>
                <c:pt idx="718" formatCode="0.00%">
                  <c:v>-4.7905258878406798E-3</c:v>
                </c:pt>
                <c:pt idx="719" formatCode="0.00%">
                  <c:v>-6.2930884948352306E-3</c:v>
                </c:pt>
                <c:pt idx="720" formatCode="0.00%">
                  <c:v>-7.405750523545418E-3</c:v>
                </c:pt>
                <c:pt idx="721" formatCode="0.00%">
                  <c:v>-9.3403503197826421E-3</c:v>
                </c:pt>
                <c:pt idx="722" formatCode="0.00%">
                  <c:v>-8.800122652389053E-3</c:v>
                </c:pt>
                <c:pt idx="723" formatCode="0.00%">
                  <c:v>-7.9530297976098119E-3</c:v>
                </c:pt>
                <c:pt idx="724" formatCode="0.00%">
                  <c:v>-9.1383943040352911E-3</c:v>
                </c:pt>
                <c:pt idx="725" formatCode="0.00%">
                  <c:v>-1.1470374455855858E-2</c:v>
                </c:pt>
                <c:pt idx="726" formatCode="0.00%">
                  <c:v>-1.212991179782219E-2</c:v>
                </c:pt>
                <c:pt idx="727" formatCode="0.00%">
                  <c:v>-1.2466025625607613E-2</c:v>
                </c:pt>
                <c:pt idx="728" formatCode="0.00%">
                  <c:v>-1.4100591934993578E-2</c:v>
                </c:pt>
                <c:pt idx="729" formatCode="0.00%">
                  <c:v>-1.6333210235675688E-2</c:v>
                </c:pt>
                <c:pt idx="730" formatCode="0.00%">
                  <c:v>-1.9385968144841059E-2</c:v>
                </c:pt>
                <c:pt idx="731" formatCode="0.00%">
                  <c:v>-2.1801742436594385E-2</c:v>
                </c:pt>
                <c:pt idx="732" formatCode="0.00%">
                  <c:v>-2.0819691070571689E-2</c:v>
                </c:pt>
                <c:pt idx="733" formatCode="0.00%">
                  <c:v>-2.1393459060158659E-2</c:v>
                </c:pt>
                <c:pt idx="734" formatCode="0.00%">
                  <c:v>-2.3160767277458749E-2</c:v>
                </c:pt>
                <c:pt idx="735" formatCode="0.00%">
                  <c:v>-2.7317458293382613E-2</c:v>
                </c:pt>
                <c:pt idx="736" formatCode="0.00%">
                  <c:v>-3.1530701906639425E-2</c:v>
                </c:pt>
                <c:pt idx="737" formatCode="0.00%">
                  <c:v>-3.6759549125862101E-2</c:v>
                </c:pt>
                <c:pt idx="738" formatCode="0.00%">
                  <c:v>-4.1060505620542198E-2</c:v>
                </c:pt>
                <c:pt idx="739" formatCode="0.00%">
                  <c:v>-4.5514270341643126E-2</c:v>
                </c:pt>
                <c:pt idx="740" formatCode="0.00%">
                  <c:v>-5.0356556023372745E-2</c:v>
                </c:pt>
                <c:pt idx="741" formatCode="0.00%">
                  <c:v>-5.5416179652413633E-2</c:v>
                </c:pt>
                <c:pt idx="742" formatCode="0.00%">
                  <c:v>-6.0211754504464809E-2</c:v>
                </c:pt>
                <c:pt idx="743" formatCode="0.00%">
                  <c:v>-6.4853249962029791E-2</c:v>
                </c:pt>
                <c:pt idx="744" formatCode="0.00%">
                  <c:v>-7.4002761351576019E-2</c:v>
                </c:pt>
                <c:pt idx="745" formatCode="0.00%">
                  <c:v>-8.0963840589211022E-2</c:v>
                </c:pt>
                <c:pt idx="746" formatCode="0.00%">
                  <c:v>-8.6708461618428601E-2</c:v>
                </c:pt>
                <c:pt idx="747" formatCode="0.00%">
                  <c:v>-9.0113353459899015E-2</c:v>
                </c:pt>
                <c:pt idx="748" formatCode="0.00%">
                  <c:v>-9.2645873209653451E-2</c:v>
                </c:pt>
                <c:pt idx="749" formatCode="0.00%">
                  <c:v>-9.5485099318895594E-2</c:v>
                </c:pt>
                <c:pt idx="750" formatCode="0.00%">
                  <c:v>-9.8143787259144077E-2</c:v>
                </c:pt>
                <c:pt idx="751" formatCode="0.00%">
                  <c:v>-0.10057522989467949</c:v>
                </c:pt>
                <c:pt idx="752" formatCode="0.00%">
                  <c:v>-0.10227278462048817</c:v>
                </c:pt>
                <c:pt idx="753" formatCode="0.00%">
                  <c:v>-0.10314554505434581</c:v>
                </c:pt>
                <c:pt idx="754" formatCode="0.00%">
                  <c:v>-0.10355881145682244</c:v>
                </c:pt>
                <c:pt idx="755" formatCode="0.00%">
                  <c:v>-0.10381329998540512</c:v>
                </c:pt>
                <c:pt idx="756" formatCode="0.00%">
                  <c:v>-0.10251011664094456</c:v>
                </c:pt>
                <c:pt idx="757" formatCode="0.00%">
                  <c:v>-0.10004397461896741</c:v>
                </c:pt>
                <c:pt idx="758" formatCode="0.00%">
                  <c:v>-9.7862677265345588E-2</c:v>
                </c:pt>
                <c:pt idx="759" formatCode="0.00%">
                  <c:v>-9.599763143562845E-2</c:v>
                </c:pt>
                <c:pt idx="760" formatCode="0.00%">
                  <c:v>-9.2359657423958907E-2</c:v>
                </c:pt>
                <c:pt idx="761" formatCode="0.00%">
                  <c:v>-8.797754317081985E-2</c:v>
                </c:pt>
                <c:pt idx="762" formatCode="0.00%">
                  <c:v>-8.4458914437729682E-2</c:v>
                </c:pt>
                <c:pt idx="763" formatCode="0.00%">
                  <c:v>-8.0481198058402592E-2</c:v>
                </c:pt>
                <c:pt idx="764" formatCode="0.00%">
                  <c:v>-7.8003407902724864E-2</c:v>
                </c:pt>
                <c:pt idx="765" formatCode="0.00%">
                  <c:v>-7.4396166182482792E-2</c:v>
                </c:pt>
                <c:pt idx="766" formatCode="0.00%">
                  <c:v>-7.1124537365367391E-2</c:v>
                </c:pt>
                <c:pt idx="767" formatCode="0.00%">
                  <c:v>-6.8011634272172827E-2</c:v>
                </c:pt>
                <c:pt idx="768" formatCode="0.00%">
                  <c:v>-6.3666061499648374E-2</c:v>
                </c:pt>
                <c:pt idx="769" formatCode="0.00%">
                  <c:v>-5.9291181967817796E-2</c:v>
                </c:pt>
                <c:pt idx="770" formatCode="0.00%">
                  <c:v>-5.4227788610412553E-2</c:v>
                </c:pt>
                <c:pt idx="771" formatCode="0.00%">
                  <c:v>-4.991116041910959E-2</c:v>
                </c:pt>
                <c:pt idx="772" formatCode="0.00%">
                  <c:v>-4.5981649076808351E-2</c:v>
                </c:pt>
                <c:pt idx="773" formatCode="0.00%">
                  <c:v>-4.2389124576744819E-2</c:v>
                </c:pt>
                <c:pt idx="774" formatCode="0.00%">
                  <c:v>-3.9892167765871678E-2</c:v>
                </c:pt>
                <c:pt idx="775" formatCode="0.00%">
                  <c:v>-3.7492880533868567E-2</c:v>
                </c:pt>
                <c:pt idx="776" formatCode="0.00%">
                  <c:v>-3.4096973846902467E-2</c:v>
                </c:pt>
                <c:pt idx="777" formatCode="0.00%">
                  <c:v>-3.2948080103499477E-2</c:v>
                </c:pt>
                <c:pt idx="778" formatCode="0.00%">
                  <c:v>-3.1747758881169097E-2</c:v>
                </c:pt>
                <c:pt idx="779" formatCode="0.00%">
                  <c:v>-3.0774000785679489E-2</c:v>
                </c:pt>
                <c:pt idx="780" formatCode="0.00%">
                  <c:v>-3.0828153874968067E-2</c:v>
                </c:pt>
                <c:pt idx="781" formatCode="0.00%">
                  <c:v>-3.1392693029165364E-2</c:v>
                </c:pt>
                <c:pt idx="782" formatCode="0.00%">
                  <c:v>-3.3177494248101902E-2</c:v>
                </c:pt>
                <c:pt idx="783" formatCode="0.00%">
                  <c:v>-3.3553449338230235E-2</c:v>
                </c:pt>
                <c:pt idx="784" formatCode="0.00%">
                  <c:v>-3.4447640762121701E-2</c:v>
                </c:pt>
                <c:pt idx="785" formatCode="0.00%">
                  <c:v>-3.5262675714633152E-2</c:v>
                </c:pt>
                <c:pt idx="786" formatCode="0.00%">
                  <c:v>-3.599569950010939E-2</c:v>
                </c:pt>
                <c:pt idx="787" formatCode="0.00%">
                  <c:v>-3.6831028528142129E-2</c:v>
                </c:pt>
                <c:pt idx="788" formatCode="0.00%">
                  <c:v>-3.7626980276918243E-2</c:v>
                </c:pt>
                <c:pt idx="789" formatCode="0.00%">
                  <c:v>-3.8948219372138548E-2</c:v>
                </c:pt>
                <c:pt idx="790" formatCode="0.00%">
                  <c:v>-4.0548997829499611E-2</c:v>
                </c:pt>
                <c:pt idx="791" formatCode="0.00%">
                  <c:v>-4.1865476100888643E-2</c:v>
                </c:pt>
                <c:pt idx="792" formatCode="0.00%">
                  <c:v>-4.2939226598539326E-2</c:v>
                </c:pt>
                <c:pt idx="793" formatCode="0.00%">
                  <c:v>-4.4341699098167986E-2</c:v>
                </c:pt>
                <c:pt idx="794" formatCode="0.00%">
                  <c:v>-4.4585432745626097E-2</c:v>
                </c:pt>
                <c:pt idx="795" formatCode="0.00%">
                  <c:v>-4.4387164040821991E-2</c:v>
                </c:pt>
                <c:pt idx="796" formatCode="0.00%">
                  <c:v>-4.4403703756184187E-2</c:v>
                </c:pt>
                <c:pt idx="797" formatCode="0.00%">
                  <c:v>-4.3115520404331198E-2</c:v>
                </c:pt>
                <c:pt idx="798" formatCode="0.00%">
                  <c:v>-4.2515235761755976E-2</c:v>
                </c:pt>
                <c:pt idx="799" formatCode="0.00%">
                  <c:v>-4.132564381713888E-2</c:v>
                </c:pt>
                <c:pt idx="800" formatCode="0.00%">
                  <c:v>-3.8811984146780665E-2</c:v>
                </c:pt>
                <c:pt idx="801" formatCode="0.00%">
                  <c:v>-3.5977651109038833E-2</c:v>
                </c:pt>
                <c:pt idx="802" formatCode="0.00%">
                  <c:v>-3.1572095327365601E-2</c:v>
                </c:pt>
                <c:pt idx="803" formatCode="0.00%">
                  <c:v>-2.7354564253651681E-2</c:v>
                </c:pt>
                <c:pt idx="804" formatCode="0.00%">
                  <c:v>-2.3408669795353054E-2</c:v>
                </c:pt>
                <c:pt idx="805" formatCode="0.00%">
                  <c:v>-1.9671087700680934E-2</c:v>
                </c:pt>
                <c:pt idx="806" formatCode="0.00%">
                  <c:v>-1.6494584289534875E-2</c:v>
                </c:pt>
                <c:pt idx="807" formatCode="0.00%">
                  <c:v>-1.5102988868323619E-2</c:v>
                </c:pt>
                <c:pt idx="808" formatCode="0.00%">
                  <c:v>-1.3125992622942007E-2</c:v>
                </c:pt>
                <c:pt idx="809" formatCode="0.00%">
                  <c:v>-1.3784978798789704E-2</c:v>
                </c:pt>
                <c:pt idx="810" formatCode="0.00%">
                  <c:v>-1.4144491951612381E-2</c:v>
                </c:pt>
                <c:pt idx="811" formatCode="0.00%">
                  <c:v>-1.4236285040518104E-2</c:v>
                </c:pt>
                <c:pt idx="812" formatCode="0.00%">
                  <c:v>-1.5565107922835386E-2</c:v>
                </c:pt>
                <c:pt idx="813" formatCode="0.00%">
                  <c:v>-1.6859392020609043E-2</c:v>
                </c:pt>
                <c:pt idx="814" formatCode="0.00%">
                  <c:v>-1.8851073195593315E-2</c:v>
                </c:pt>
                <c:pt idx="815" formatCode="0.00%">
                  <c:v>-2.0742660300180016E-2</c:v>
                </c:pt>
                <c:pt idx="816" formatCode="0.00%">
                  <c:v>-2.1142269578435346E-2</c:v>
                </c:pt>
                <c:pt idx="817" formatCode="0.00%">
                  <c:v>-2.1076349095923708E-2</c:v>
                </c:pt>
                <c:pt idx="818" formatCode="0.00%">
                  <c:v>-2.010543561088296E-2</c:v>
                </c:pt>
                <c:pt idx="819" formatCode="0.00%">
                  <c:v>-1.8944794211659621E-2</c:v>
                </c:pt>
                <c:pt idx="820" formatCode="0.00%">
                  <c:v>-1.7725791803265278E-2</c:v>
                </c:pt>
                <c:pt idx="821" formatCode="0.00%">
                  <c:v>-1.453423361976558E-2</c:v>
                </c:pt>
                <c:pt idx="822" formatCode="0.00%">
                  <c:v>-1.0885595539187665E-2</c:v>
                </c:pt>
                <c:pt idx="823" formatCode="0.00%">
                  <c:v>-7.2059246818126921E-3</c:v>
                </c:pt>
                <c:pt idx="824" formatCode="0.00%">
                  <c:v>-3.6859919057999901E-3</c:v>
                </c:pt>
                <c:pt idx="825" formatCode="0.00%">
                  <c:v>4.1145671157538644E-4</c:v>
                </c:pt>
                <c:pt idx="826" formatCode="0.00%">
                  <c:v>4.3831293730234311E-3</c:v>
                </c:pt>
                <c:pt idx="827" formatCode="0.00%">
                  <c:v>8.9055812987024474E-3</c:v>
                </c:pt>
                <c:pt idx="828" formatCode="0.00%">
                  <c:v>1.2344842667524114E-2</c:v>
                </c:pt>
                <c:pt idx="829" formatCode="0.00%">
                  <c:v>1.6419713049576234E-2</c:v>
                </c:pt>
                <c:pt idx="830" formatCode="0.00%">
                  <c:v>1.9110156769168274E-2</c:v>
                </c:pt>
                <c:pt idx="831" formatCode="0.00%">
                  <c:v>2.2421641525953939E-2</c:v>
                </c:pt>
                <c:pt idx="832" formatCode="0.00%">
                  <c:v>2.7420248311418982E-2</c:v>
                </c:pt>
                <c:pt idx="833" formatCode="0.00%">
                  <c:v>3.0615741059010881E-2</c:v>
                </c:pt>
                <c:pt idx="834" formatCode="0.00%">
                  <c:v>3.4577135849798601E-2</c:v>
                </c:pt>
                <c:pt idx="835" formatCode="0.00%">
                  <c:v>3.7237087363264365E-2</c:v>
                </c:pt>
                <c:pt idx="836" formatCode="0.00%">
                  <c:v>3.9595270576566755E-2</c:v>
                </c:pt>
                <c:pt idx="837" formatCode="0.00%">
                  <c:v>4.1632715639860596E-2</c:v>
                </c:pt>
                <c:pt idx="838" formatCode="0.00%">
                  <c:v>4.3025708283796593E-2</c:v>
                </c:pt>
                <c:pt idx="839" formatCode="0.00%">
                  <c:v>4.3937522880982849E-2</c:v>
                </c:pt>
                <c:pt idx="840" formatCode="0.00%">
                  <c:v>4.5022151849030578E-2</c:v>
                </c:pt>
                <c:pt idx="841" formatCode="0.00%">
                  <c:v>4.576492265924692E-2</c:v>
                </c:pt>
                <c:pt idx="842" formatCode="0.00%">
                  <c:v>4.6532262884438458E-2</c:v>
                </c:pt>
                <c:pt idx="843" formatCode="0.00%">
                  <c:v>4.6980383700095496E-2</c:v>
                </c:pt>
                <c:pt idx="844" formatCode="0.00%">
                  <c:v>4.5725262427837698E-2</c:v>
                </c:pt>
                <c:pt idx="845" formatCode="0.00%">
                  <c:v>4.5427931465724214E-2</c:v>
                </c:pt>
                <c:pt idx="846" formatCode="0.00%">
                  <c:v>4.4320456384463025E-2</c:v>
                </c:pt>
                <c:pt idx="847" formatCode="0.00%">
                  <c:v>4.3932525210356843E-2</c:v>
                </c:pt>
                <c:pt idx="848" formatCode="0.00%">
                  <c:v>4.3716407839714533E-2</c:v>
                </c:pt>
                <c:pt idx="849" formatCode="0.00%">
                  <c:v>4.4117520050241055E-2</c:v>
                </c:pt>
                <c:pt idx="850" formatCode="0.00%">
                  <c:v>4.4306621903356547E-2</c:v>
                </c:pt>
                <c:pt idx="851" formatCode="0.00%">
                  <c:v>4.4911477697588076E-2</c:v>
                </c:pt>
                <c:pt idx="852" formatCode="0.00%">
                  <c:v>4.5473942239012466E-2</c:v>
                </c:pt>
                <c:pt idx="853" formatCode="0.00%">
                  <c:v>4.5959533032637889E-2</c:v>
                </c:pt>
                <c:pt idx="854" formatCode="0.00%">
                  <c:v>4.6461505528848424E-2</c:v>
                </c:pt>
                <c:pt idx="855" formatCode="0.00%">
                  <c:v>4.6755803899308779E-2</c:v>
                </c:pt>
                <c:pt idx="856" formatCode="0.00%">
                  <c:v>4.7517562388726509E-2</c:v>
                </c:pt>
                <c:pt idx="857" formatCode="0.00%">
                  <c:v>4.7891560948058576E-2</c:v>
                </c:pt>
                <c:pt idx="858" formatCode="0.00%">
                  <c:v>4.9009485362465188E-2</c:v>
                </c:pt>
                <c:pt idx="859" formatCode="0.00%">
                  <c:v>4.9645310770193296E-2</c:v>
                </c:pt>
                <c:pt idx="860" formatCode="0.00%">
                  <c:v>5.0278651393665941E-2</c:v>
                </c:pt>
                <c:pt idx="861" formatCode="0.00%">
                  <c:v>5.0911886302456688E-2</c:v>
                </c:pt>
                <c:pt idx="862" formatCode="0.00%">
                  <c:v>5.1874087620467524E-2</c:v>
                </c:pt>
                <c:pt idx="863" formatCode="0.00%">
                  <c:v>5.2331389094762759E-2</c:v>
                </c:pt>
                <c:pt idx="864" formatCode="0.00%">
                  <c:v>5.2707704032359581E-2</c:v>
                </c:pt>
                <c:pt idx="865" formatCode="0.00%">
                  <c:v>5.2088090193156855E-2</c:v>
                </c:pt>
                <c:pt idx="866" formatCode="0.00%">
                  <c:v>5.2312259948524176E-2</c:v>
                </c:pt>
                <c:pt idx="867" formatCode="0.00%">
                  <c:v>5.2742248403718106E-2</c:v>
                </c:pt>
                <c:pt idx="868" formatCode="0.00%">
                  <c:v>5.2896717599396847E-2</c:v>
                </c:pt>
                <c:pt idx="869" formatCode="0.00%">
                  <c:v>5.2943717133868029E-2</c:v>
                </c:pt>
                <c:pt idx="870" formatCode="0.00%">
                  <c:v>5.2813741250270274E-2</c:v>
                </c:pt>
                <c:pt idx="871" formatCode="0.00%">
                  <c:v>5.2399200281210812E-2</c:v>
                </c:pt>
                <c:pt idx="872" formatCode="0.00%">
                  <c:v>5.2010468625480533E-2</c:v>
                </c:pt>
                <c:pt idx="873" formatCode="0.00%">
                  <c:v>5.1421244441717917E-2</c:v>
                </c:pt>
                <c:pt idx="874" formatCode="0.00%">
                  <c:v>5.0824630101851564E-2</c:v>
                </c:pt>
                <c:pt idx="875" formatCode="0.00%">
                  <c:v>5.0112659804434578E-2</c:v>
                </c:pt>
                <c:pt idx="876" formatCode="0.00%">
                  <c:v>4.9458360108905808E-2</c:v>
                </c:pt>
                <c:pt idx="877" formatCode="0.00%">
                  <c:v>4.9702476854180944E-2</c:v>
                </c:pt>
                <c:pt idx="878" formatCode="0.00%">
                  <c:v>4.9226411253871394E-2</c:v>
                </c:pt>
                <c:pt idx="879" formatCode="0.00%">
                  <c:v>4.9242260628705958E-2</c:v>
                </c:pt>
                <c:pt idx="880" formatCode="0.00%">
                  <c:v>4.8467072393557631E-2</c:v>
                </c:pt>
                <c:pt idx="881" formatCode="0.00%">
                  <c:v>4.819092024997329E-2</c:v>
                </c:pt>
                <c:pt idx="882" formatCode="0.00%">
                  <c:v>4.8187038361054313E-2</c:v>
                </c:pt>
                <c:pt idx="883" formatCode="0.00%">
                  <c:v>4.8361879693862964E-2</c:v>
                </c:pt>
                <c:pt idx="884" formatCode="0.00%">
                  <c:v>4.8603543724895726E-2</c:v>
                </c:pt>
                <c:pt idx="885" formatCode="0.00%">
                  <c:v>4.8908258807897287E-2</c:v>
                </c:pt>
                <c:pt idx="886" formatCode="0.00%">
                  <c:v>4.9157587877854736E-2</c:v>
                </c:pt>
                <c:pt idx="887" formatCode="0.00%">
                  <c:v>4.9843482666164673E-2</c:v>
                </c:pt>
                <c:pt idx="888" formatCode="0.00%">
                  <c:v>4.9954939824101707E-2</c:v>
                </c:pt>
                <c:pt idx="889" formatCode="0.00%">
                  <c:v>4.9824304846951328E-2</c:v>
                </c:pt>
                <c:pt idx="890" formatCode="0.00%">
                  <c:v>4.9948233568551492E-2</c:v>
                </c:pt>
                <c:pt idx="891" formatCode="0.00%">
                  <c:v>4.8937135246217123E-2</c:v>
                </c:pt>
                <c:pt idx="892" formatCode="0.00%">
                  <c:v>4.8750142283444875E-2</c:v>
                </c:pt>
                <c:pt idx="893" formatCode="0.00%">
                  <c:v>4.8984997914867101E-2</c:v>
                </c:pt>
                <c:pt idx="894" formatCode="0.00%">
                  <c:v>4.9336067925195737E-2</c:v>
                </c:pt>
                <c:pt idx="895" formatCode="0.00%">
                  <c:v>4.9550892649834033E-2</c:v>
                </c:pt>
                <c:pt idx="896" formatCode="0.00%">
                  <c:v>5.0163975732695265E-2</c:v>
                </c:pt>
                <c:pt idx="897" formatCode="0.00%">
                  <c:v>4.9961097503227414E-2</c:v>
                </c:pt>
                <c:pt idx="898" formatCode="0.00%">
                  <c:v>4.9556523144116404E-2</c:v>
                </c:pt>
                <c:pt idx="899" formatCode="0.00%">
                  <c:v>4.9280039762771066E-2</c:v>
                </c:pt>
                <c:pt idx="900" formatCode="0.00%">
                  <c:v>4.891541821248846E-2</c:v>
                </c:pt>
                <c:pt idx="901" formatCode="0.00%">
                  <c:v>4.9407016575925944E-2</c:v>
                </c:pt>
                <c:pt idx="902" formatCode="0.00%">
                  <c:v>4.9706279447869095E-2</c:v>
                </c:pt>
                <c:pt idx="903" formatCode="0.00%">
                  <c:v>5.0795749619941821E-2</c:v>
                </c:pt>
                <c:pt idx="904" formatCode="0.00%">
                  <c:v>5.1832773083706707E-2</c:v>
                </c:pt>
                <c:pt idx="905" formatCode="0.00%">
                  <c:v>5.3683038002394268E-2</c:v>
                </c:pt>
                <c:pt idx="906" formatCode="0.00%">
                  <c:v>5.7099017320400458E-2</c:v>
                </c:pt>
                <c:pt idx="907" formatCode="0.00%">
                  <c:v>5.7963658727398171E-2</c:v>
                </c:pt>
                <c:pt idx="908" formatCode="0.00%">
                  <c:v>6.3570346254576249E-2</c:v>
                </c:pt>
                <c:pt idx="909" formatCode="0.00%">
                  <c:v>7.0848004068337023E-2</c:v>
                </c:pt>
                <c:pt idx="910" formatCode="0.00%">
                  <c:v>7.9493242962568544E-2</c:v>
                </c:pt>
                <c:pt idx="911" formatCode="0.00%">
                  <c:v>8.8164939420218857E-2</c:v>
                </c:pt>
                <c:pt idx="912" formatCode="0.00%">
                  <c:v>9.7344310296293646E-2</c:v>
                </c:pt>
                <c:pt idx="913" formatCode="0.00%">
                  <c:v>0.10701229051867944</c:v>
                </c:pt>
                <c:pt idx="914" formatCode="0.00%">
                  <c:v>0.11761628665791823</c:v>
                </c:pt>
                <c:pt idx="915" formatCode="0.00%">
                  <c:v>0.12853682757744567</c:v>
                </c:pt>
                <c:pt idx="916" formatCode="0.00%">
                  <c:v>0.13886948872530902</c:v>
                </c:pt>
                <c:pt idx="917" formatCode="0.00%">
                  <c:v>0.14915658265991283</c:v>
                </c:pt>
                <c:pt idx="918" formatCode="0.00%">
                  <c:v>0.15755428345930866</c:v>
                </c:pt>
                <c:pt idx="919" formatCode="0.00%">
                  <c:v>0.1698654572394187</c:v>
                </c:pt>
                <c:pt idx="920" formatCode="0.00%">
                  <c:v>0.17654910602218243</c:v>
                </c:pt>
                <c:pt idx="921" formatCode="0.00%">
                  <c:v>0.18305092932532352</c:v>
                </c:pt>
                <c:pt idx="922" formatCode="0.00%">
                  <c:v>0.18952245441484905</c:v>
                </c:pt>
                <c:pt idx="923" formatCode="0.00%">
                  <c:v>0.19634798659759278</c:v>
                </c:pt>
                <c:pt idx="924" formatCode="0.00%">
                  <c:v>0.20434165488802214</c:v>
                </c:pt>
                <c:pt idx="925" formatCode="0.00%">
                  <c:v>0.21248871024139238</c:v>
                </c:pt>
                <c:pt idx="926" formatCode="0.00%">
                  <c:v>0.21904737497330329</c:v>
                </c:pt>
                <c:pt idx="927" formatCode="0.00%">
                  <c:v>0.2252942147203818</c:v>
                </c:pt>
                <c:pt idx="928" formatCode="0.00%">
                  <c:v>0.23263880881601762</c:v>
                </c:pt>
                <c:pt idx="929" formatCode="0.00%">
                  <c:v>0.23860539679023374</c:v>
                </c:pt>
                <c:pt idx="930" formatCode="0.00%">
                  <c:v>0.244713784044021</c:v>
                </c:pt>
                <c:pt idx="931" formatCode="0.00%">
                  <c:v>0.25005392731689624</c:v>
                </c:pt>
                <c:pt idx="932" formatCode="0.00%">
                  <c:v>0.25437987298597076</c:v>
                </c:pt>
                <c:pt idx="933" formatCode="0.00%">
                  <c:v>0.25839225282213829</c:v>
                </c:pt>
                <c:pt idx="934" formatCode="0.00%">
                  <c:v>0.2599686384344746</c:v>
                </c:pt>
                <c:pt idx="935" formatCode="0.00%">
                  <c:v>0.26020810600443234</c:v>
                </c:pt>
                <c:pt idx="936" formatCode="0.00%">
                  <c:v>0.25961605307737456</c:v>
                </c:pt>
                <c:pt idx="937" formatCode="0.00%">
                  <c:v>0.25759223230744044</c:v>
                </c:pt>
                <c:pt idx="938" formatCode="0.00%">
                  <c:v>0.25591916630324918</c:v>
                </c:pt>
                <c:pt idx="939" formatCode="0.00%">
                  <c:v>0.25339229895455184</c:v>
                </c:pt>
                <c:pt idx="940" formatCode="0.00%">
                  <c:v>0.25039131811370008</c:v>
                </c:pt>
                <c:pt idx="941" formatCode="0.00%">
                  <c:v>0.24666126836961166</c:v>
                </c:pt>
                <c:pt idx="942" formatCode="0.00%">
                  <c:v>0.24232961002277986</c:v>
                </c:pt>
                <c:pt idx="943" formatCode="0.00%">
                  <c:v>0.23715853772855255</c:v>
                </c:pt>
                <c:pt idx="944" formatCode="0.00%">
                  <c:v>0.23213133047760626</c:v>
                </c:pt>
                <c:pt idx="945" formatCode="0.00%">
                  <c:v>0.22662618117425626</c:v>
                </c:pt>
                <c:pt idx="946" formatCode="0.00%">
                  <c:v>0.2217190678306169</c:v>
                </c:pt>
                <c:pt idx="947" formatCode="0.00%">
                  <c:v>0.21720702880881504</c:v>
                </c:pt>
                <c:pt idx="948" formatCode="0.00%">
                  <c:v>0.21266836544157952</c:v>
                </c:pt>
                <c:pt idx="949" formatCode="0.00%">
                  <c:v>0.20853895770568043</c:v>
                </c:pt>
                <c:pt idx="950" formatCode="0.00%">
                  <c:v>0.20449156343033925</c:v>
                </c:pt>
                <c:pt idx="951" formatCode="0.00%">
                  <c:v>0.20149185898156641</c:v>
                </c:pt>
                <c:pt idx="952" formatCode="0.00%">
                  <c:v>0.19789708402659612</c:v>
                </c:pt>
                <c:pt idx="953" formatCode="0.00%">
                  <c:v>0.19526853667541144</c:v>
                </c:pt>
                <c:pt idx="954" formatCode="0.00%">
                  <c:v>0.19254451329196454</c:v>
                </c:pt>
                <c:pt idx="955" formatCode="0.00%">
                  <c:v>0.19053010211308696</c:v>
                </c:pt>
                <c:pt idx="956" formatCode="0.00%">
                  <c:v>0.18964037570260439</c:v>
                </c:pt>
                <c:pt idx="957" formatCode="0.00%">
                  <c:v>0.18781148116406521</c:v>
                </c:pt>
                <c:pt idx="958" formatCode="0.00%">
                  <c:v>0.18632086544806836</c:v>
                </c:pt>
                <c:pt idx="959" formatCode="0.00%">
                  <c:v>0.18638995441728734</c:v>
                </c:pt>
                <c:pt idx="960" formatCode="0.00%">
                  <c:v>0.18521402601203096</c:v>
                </c:pt>
                <c:pt idx="961" formatCode="0.00%">
                  <c:v>0.18452947228926764</c:v>
                </c:pt>
                <c:pt idx="962" formatCode="0.00%">
                  <c:v>0.18418231751488845</c:v>
                </c:pt>
                <c:pt idx="963" formatCode="0.00%">
                  <c:v>0.18327191679545773</c:v>
                </c:pt>
                <c:pt idx="964" formatCode="0.00%">
                  <c:v>0.18310155775198256</c:v>
                </c:pt>
                <c:pt idx="965" formatCode="0.00%">
                  <c:v>0.18279597127829428</c:v>
                </c:pt>
                <c:pt idx="966" formatCode="0.00%">
                  <c:v>0.18163508430004716</c:v>
                </c:pt>
                <c:pt idx="967" formatCode="0.00%">
                  <c:v>0.1797458710273474</c:v>
                </c:pt>
                <c:pt idx="968" formatCode="0.00%">
                  <c:v>0.17826453825326638</c:v>
                </c:pt>
                <c:pt idx="969" formatCode="0.00%">
                  <c:v>0.17739259297935983</c:v>
                </c:pt>
                <c:pt idx="970" formatCode="0.00%">
                  <c:v>0.17671013110629907</c:v>
                </c:pt>
                <c:pt idx="971" formatCode="0.00%">
                  <c:v>0.1746415697574264</c:v>
                </c:pt>
                <c:pt idx="972" formatCode="0.00%">
                  <c:v>0.17389040791847954</c:v>
                </c:pt>
                <c:pt idx="973" formatCode="0.00%">
                  <c:v>0.17296729384269027</c:v>
                </c:pt>
                <c:pt idx="974" formatCode="0.00%">
                  <c:v>0.17161440146337714</c:v>
                </c:pt>
                <c:pt idx="975" formatCode="0.00%">
                  <c:v>0.17027634310995055</c:v>
                </c:pt>
                <c:pt idx="976" formatCode="0.00%">
                  <c:v>0.16846016192211799</c:v>
                </c:pt>
                <c:pt idx="977" formatCode="0.00%">
                  <c:v>0.16633027604273254</c:v>
                </c:pt>
                <c:pt idx="978" formatCode="0.00%">
                  <c:v>0.16529021031374236</c:v>
                </c:pt>
                <c:pt idx="979" formatCode="0.00%">
                  <c:v>0.16574889084882227</c:v>
                </c:pt>
                <c:pt idx="980" formatCode="0.00%">
                  <c:v>0.16464656799545785</c:v>
                </c:pt>
                <c:pt idx="981" formatCode="0.00%">
                  <c:v>0.16372327120790997</c:v>
                </c:pt>
                <c:pt idx="982" formatCode="0.00%">
                  <c:v>0.16234081600065653</c:v>
                </c:pt>
                <c:pt idx="983" formatCode="0.00%">
                  <c:v>0.16069207186241696</c:v>
                </c:pt>
                <c:pt idx="984" formatCode="0.00%">
                  <c:v>0.15991287531341514</c:v>
                </c:pt>
                <c:pt idx="985" formatCode="0.00%">
                  <c:v>0.1585277438343744</c:v>
                </c:pt>
                <c:pt idx="986" formatCode="0.00%">
                  <c:v>0.15749766549611421</c:v>
                </c:pt>
                <c:pt idx="987" formatCode="0.00%">
                  <c:v>0.15697083644405052</c:v>
                </c:pt>
                <c:pt idx="988" formatCode="0.00%">
                  <c:v>0.15572558935228464</c:v>
                </c:pt>
                <c:pt idx="989" formatCode="0.00%">
                  <c:v>0.1558149711132828</c:v>
                </c:pt>
                <c:pt idx="990" formatCode="0.00%">
                  <c:v>0.15551305941844773</c:v>
                </c:pt>
                <c:pt idx="991" formatCode="0.00%">
                  <c:v>0.15482197086342042</c:v>
                </c:pt>
                <c:pt idx="992" formatCode="0.00%">
                  <c:v>0.15439054972234434</c:v>
                </c:pt>
                <c:pt idx="993" formatCode="0.00%">
                  <c:v>0.15371351682064383</c:v>
                </c:pt>
                <c:pt idx="994" formatCode="0.00%">
                  <c:v>0.15281307187863291</c:v>
                </c:pt>
                <c:pt idx="995" formatCode="0.00%">
                  <c:v>0.15190021490396055</c:v>
                </c:pt>
                <c:pt idx="996" formatCode="0.00%">
                  <c:v>0.14961380662629042</c:v>
                </c:pt>
                <c:pt idx="997" formatCode="0.00%">
                  <c:v>0.14783536683695986</c:v>
                </c:pt>
                <c:pt idx="998" formatCode="0.00%">
                  <c:v>0.14515014960823147</c:v>
                </c:pt>
                <c:pt idx="999" formatCode="0.00%">
                  <c:v>0.14148320000595938</c:v>
                </c:pt>
                <c:pt idx="1000" formatCode="0.00%">
                  <c:v>0.13863325749636091</c:v>
                </c:pt>
                <c:pt idx="1001" formatCode="0.00%">
                  <c:v>0.13453489641923677</c:v>
                </c:pt>
                <c:pt idx="1002" formatCode="0.00%">
                  <c:v>0.13012130738601724</c:v>
                </c:pt>
                <c:pt idx="1003" formatCode="0.00%">
                  <c:v>0.12554814424964</c:v>
                </c:pt>
                <c:pt idx="1004" formatCode="0.00%">
                  <c:v>0.12037269384124216</c:v>
                </c:pt>
                <c:pt idx="1005" formatCode="0.00%">
                  <c:v>0.11552263028959198</c:v>
                </c:pt>
                <c:pt idx="1006" formatCode="0.00%">
                  <c:v>0.11038156941069777</c:v>
                </c:pt>
                <c:pt idx="1007" formatCode="0.00%">
                  <c:v>0.1050313189916523</c:v>
                </c:pt>
                <c:pt idx="1008" formatCode="0.00%">
                  <c:v>0.10000319568529137</c:v>
                </c:pt>
                <c:pt idx="1009" formatCode="0.00%">
                  <c:v>9.4557669090055363E-2</c:v>
                </c:pt>
                <c:pt idx="1010" formatCode="0.00%">
                  <c:v>8.9752366302720876E-2</c:v>
                </c:pt>
                <c:pt idx="1011" formatCode="0.00%">
                  <c:v>8.5159154011383409E-2</c:v>
                </c:pt>
                <c:pt idx="1012" formatCode="0.00%">
                  <c:v>8.0429748216793939E-2</c:v>
                </c:pt>
                <c:pt idx="1013" formatCode="0.00%">
                  <c:v>7.4477080420856101E-2</c:v>
                </c:pt>
                <c:pt idx="1014" formatCode="0.00%">
                  <c:v>6.7587473084561589E-2</c:v>
                </c:pt>
                <c:pt idx="1015" formatCode="0.00%">
                  <c:v>6.1441578264261665E-2</c:v>
                </c:pt>
                <c:pt idx="1016" formatCode="0.00%">
                  <c:v>5.5796388100456396E-2</c:v>
                </c:pt>
                <c:pt idx="1017" formatCode="0.00%">
                  <c:v>5.0095823694725761E-2</c:v>
                </c:pt>
                <c:pt idx="1018" formatCode="0.00%">
                  <c:v>4.4154119311833773E-2</c:v>
                </c:pt>
                <c:pt idx="1019" formatCode="0.00%">
                  <c:v>3.8301322955782924E-2</c:v>
                </c:pt>
                <c:pt idx="1020" formatCode="0.00%">
                  <c:v>3.3032699435487478E-2</c:v>
                </c:pt>
                <c:pt idx="1021" formatCode="0.00%">
                  <c:v>2.7102441280594913E-2</c:v>
                </c:pt>
                <c:pt idx="1022" formatCode="0.00%">
                  <c:v>2.0702585059671819E-2</c:v>
                </c:pt>
                <c:pt idx="1023" formatCode="0.00%">
                  <c:v>1.4407618696976154E-2</c:v>
                </c:pt>
                <c:pt idx="1024" formatCode="0.00%">
                  <c:v>8.9560073339536306E-3</c:v>
                </c:pt>
                <c:pt idx="1025" formatCode="0.00%">
                  <c:v>3.8142558613509792E-3</c:v>
                </c:pt>
                <c:pt idx="1026" formatCode="0.00%">
                  <c:v>-5.0495328705424392E-4</c:v>
                </c:pt>
                <c:pt idx="1027" formatCode="0.00%">
                  <c:v>-4.5609406009640141E-3</c:v>
                </c:pt>
                <c:pt idx="1028" formatCode="0.00%">
                  <c:v>-8.9939341826927865E-3</c:v>
                </c:pt>
                <c:pt idx="1029" formatCode="0.00%">
                  <c:v>-1.2614384928187672E-2</c:v>
                </c:pt>
                <c:pt idx="1030" formatCode="0.00%">
                  <c:v>-1.5232103254984697E-2</c:v>
                </c:pt>
                <c:pt idx="1031" formatCode="0.00%">
                  <c:v>-1.7801572461240145E-2</c:v>
                </c:pt>
                <c:pt idx="1032" formatCode="0.00%">
                  <c:v>-2.03968048386165E-2</c:v>
                </c:pt>
                <c:pt idx="1033" formatCode="0.00%">
                  <c:v>-2.2220476481617624E-2</c:v>
                </c:pt>
                <c:pt idx="1034" formatCode="0.00%">
                  <c:v>-2.3605056743342567E-2</c:v>
                </c:pt>
                <c:pt idx="1035" formatCode="0.00%">
                  <c:v>-2.5172447345388926E-2</c:v>
                </c:pt>
                <c:pt idx="1036" formatCode="0.00%">
                  <c:v>-2.7486243370343555E-2</c:v>
                </c:pt>
                <c:pt idx="1037" formatCode="0.00%">
                  <c:v>-2.8578177555938722E-2</c:v>
                </c:pt>
                <c:pt idx="1038" formatCode="0.00%">
                  <c:v>-2.9288759275953757E-2</c:v>
                </c:pt>
                <c:pt idx="1039" formatCode="0.00%">
                  <c:v>-2.9850677574318252E-2</c:v>
                </c:pt>
                <c:pt idx="1040" formatCode="0.00%">
                  <c:v>-2.9708291259602948E-2</c:v>
                </c:pt>
                <c:pt idx="1041" formatCode="0.00%">
                  <c:v>-3.0072541931670971E-2</c:v>
                </c:pt>
                <c:pt idx="1042" formatCode="0.00%">
                  <c:v>-3.1477011678860189E-2</c:v>
                </c:pt>
                <c:pt idx="1043" formatCode="0.00%">
                  <c:v>-3.2555080415484494E-2</c:v>
                </c:pt>
                <c:pt idx="1044" formatCode="0.00%">
                  <c:v>-3.4342086591322873E-2</c:v>
                </c:pt>
                <c:pt idx="1045" formatCode="0.00%">
                  <c:v>-3.6079654701621E-2</c:v>
                </c:pt>
                <c:pt idx="1046" formatCode="0.00%">
                  <c:v>-3.7822118669890825E-2</c:v>
                </c:pt>
                <c:pt idx="1047" formatCode="0.00%">
                  <c:v>-3.950107377822154E-2</c:v>
                </c:pt>
                <c:pt idx="1048" formatCode="0.00%">
                  <c:v>-4.0646126235545976E-2</c:v>
                </c:pt>
                <c:pt idx="1049" formatCode="0.00%">
                  <c:v>-4.2584084931041377E-2</c:v>
                </c:pt>
                <c:pt idx="1050" formatCode="0.00%">
                  <c:v>-4.4505859003756254E-2</c:v>
                </c:pt>
                <c:pt idx="1051" formatCode="0.00%">
                  <c:v>-4.6300238765832336E-2</c:v>
                </c:pt>
                <c:pt idx="1052" formatCode="0.00%">
                  <c:v>-4.8703007339588988E-2</c:v>
                </c:pt>
                <c:pt idx="1053" formatCode="0.00%">
                  <c:v>-5.1359614881320237E-2</c:v>
                </c:pt>
                <c:pt idx="1054" formatCode="0.00%">
                  <c:v>-5.3171150207260265E-2</c:v>
                </c:pt>
                <c:pt idx="1055" formatCode="0.00%">
                  <c:v>-5.5302679890581019E-2</c:v>
                </c:pt>
                <c:pt idx="1056" formatCode="0.00%">
                  <c:v>-5.7228341157286811E-2</c:v>
                </c:pt>
                <c:pt idx="1057" formatCode="0.00%">
                  <c:v>-5.8696315072483074E-2</c:v>
                </c:pt>
                <c:pt idx="1058" formatCode="0.00%">
                  <c:v>-6.0186165413756432E-2</c:v>
                </c:pt>
                <c:pt idx="1059" formatCode="0.00%">
                  <c:v>-6.1664778546735466E-2</c:v>
                </c:pt>
                <c:pt idx="1060" formatCode="0.00%">
                  <c:v>-6.3145067883466077E-2</c:v>
                </c:pt>
                <c:pt idx="1061" formatCode="0.00%">
                  <c:v>-6.3992054537391985E-2</c:v>
                </c:pt>
                <c:pt idx="1062" formatCode="0.00%">
                  <c:v>-6.4950274762235916E-2</c:v>
                </c:pt>
                <c:pt idx="1063" formatCode="0.00%">
                  <c:v>-6.6516577762260387E-2</c:v>
                </c:pt>
                <c:pt idx="1064" formatCode="0.00%">
                  <c:v>-6.6775979706703015E-2</c:v>
                </c:pt>
                <c:pt idx="1065" formatCode="0.00%">
                  <c:v>-6.7170552239777859E-2</c:v>
                </c:pt>
                <c:pt idx="1066" formatCode="0.00%">
                  <c:v>-6.7489797788419792E-2</c:v>
                </c:pt>
                <c:pt idx="1067" formatCode="0.00%">
                  <c:v>-6.7460104820019295E-2</c:v>
                </c:pt>
                <c:pt idx="1068" formatCode="0.00%">
                  <c:v>-6.622171367496843E-2</c:v>
                </c:pt>
                <c:pt idx="1069" formatCode="0.00%">
                  <c:v>-6.6290087414512588E-2</c:v>
                </c:pt>
                <c:pt idx="1070" formatCode="0.00%">
                  <c:v>-6.624847666433642E-2</c:v>
                </c:pt>
                <c:pt idx="1071" formatCode="0.00%">
                  <c:v>-6.5677756151242161E-2</c:v>
                </c:pt>
                <c:pt idx="1072" formatCode="0.00%">
                  <c:v>-6.5135728418475702E-2</c:v>
                </c:pt>
                <c:pt idx="1073" formatCode="0.00%">
                  <c:v>-6.5226126371738524E-2</c:v>
                </c:pt>
                <c:pt idx="1074" formatCode="0.00%">
                  <c:v>-6.5107098136972241E-2</c:v>
                </c:pt>
                <c:pt idx="1075" formatCode="0.00%">
                  <c:v>-6.5486506895542362E-2</c:v>
                </c:pt>
                <c:pt idx="1076" formatCode="0.00%">
                  <c:v>-6.609139455193247E-2</c:v>
                </c:pt>
                <c:pt idx="1077" formatCode="0.00%">
                  <c:v>-6.6167642295371421E-2</c:v>
                </c:pt>
                <c:pt idx="1078" formatCode="0.00%">
                  <c:v>-6.6373099571338967E-2</c:v>
                </c:pt>
                <c:pt idx="1079" formatCode="0.00%">
                  <c:v>-6.7499527939825943E-2</c:v>
                </c:pt>
                <c:pt idx="1080" formatCode="0.00%">
                  <c:v>-6.9607285883187653E-2</c:v>
                </c:pt>
                <c:pt idx="1081" formatCode="0.00%">
                  <c:v>-7.1289847187254618E-2</c:v>
                </c:pt>
                <c:pt idx="1082" formatCode="0.00%">
                  <c:v>-7.2712081313256904E-2</c:v>
                </c:pt>
                <c:pt idx="1083" formatCode="0.00%">
                  <c:v>-7.4767478544345956E-2</c:v>
                </c:pt>
                <c:pt idx="1084" formatCode="0.00%">
                  <c:v>-7.703362818947268E-2</c:v>
                </c:pt>
                <c:pt idx="1085" formatCode="0.00%">
                  <c:v>-7.8178917875603604E-2</c:v>
                </c:pt>
                <c:pt idx="1086" formatCode="0.00%">
                  <c:v>-7.9542832641524508E-2</c:v>
                </c:pt>
                <c:pt idx="1087" formatCode="0.00%">
                  <c:v>-8.0563186546589116E-2</c:v>
                </c:pt>
                <c:pt idx="1088" formatCode="0.00%">
                  <c:v>-8.1988128161141316E-2</c:v>
                </c:pt>
                <c:pt idx="1089" formatCode="0.00%">
                  <c:v>-8.4073249276710338E-2</c:v>
                </c:pt>
                <c:pt idx="1090" formatCode="0.00%">
                  <c:v>-8.6471527738747445E-2</c:v>
                </c:pt>
                <c:pt idx="1091" formatCode="0.00%">
                  <c:v>-8.818561348642151E-2</c:v>
                </c:pt>
                <c:pt idx="1092" formatCode="0.00%">
                  <c:v>-8.8888360358969187E-2</c:v>
                </c:pt>
                <c:pt idx="1093" formatCode="0.00%">
                  <c:v>-8.9593739230555136E-2</c:v>
                </c:pt>
                <c:pt idx="1094" formatCode="0.00%">
                  <c:v>-9.0455083224361132E-2</c:v>
                </c:pt>
                <c:pt idx="1095" formatCode="0.00%">
                  <c:v>-9.0042880110805856E-2</c:v>
                </c:pt>
                <c:pt idx="1096" formatCode="0.00%">
                  <c:v>-8.8526109944213949E-2</c:v>
                </c:pt>
                <c:pt idx="1097" formatCode="0.00%">
                  <c:v>-8.5954589540996773E-2</c:v>
                </c:pt>
                <c:pt idx="1098" formatCode="0.00%">
                  <c:v>-8.4616280693884161E-2</c:v>
                </c:pt>
                <c:pt idx="1099" formatCode="0.00%">
                  <c:v>-8.3562001864171398E-2</c:v>
                </c:pt>
                <c:pt idx="1100" formatCode="0.00%">
                  <c:v>-8.2804618610787362E-2</c:v>
                </c:pt>
                <c:pt idx="1101" formatCode="0.00%">
                  <c:v>-8.1147252691317839E-2</c:v>
                </c:pt>
                <c:pt idx="1102" formatCode="0.00%">
                  <c:v>-8.0051386349433651E-2</c:v>
                </c:pt>
                <c:pt idx="1103" formatCode="0.00%">
                  <c:v>-7.9068379746544681E-2</c:v>
                </c:pt>
                <c:pt idx="1104" formatCode="0.00%">
                  <c:v>-7.956501884595113E-2</c:v>
                </c:pt>
                <c:pt idx="1105" formatCode="0.00%">
                  <c:v>-7.9267218151138463E-2</c:v>
                </c:pt>
                <c:pt idx="1106" formatCode="0.00%">
                  <c:v>-7.9233668582824879E-2</c:v>
                </c:pt>
                <c:pt idx="1107" formatCode="0.00%">
                  <c:v>-8.097466904328332E-2</c:v>
                </c:pt>
                <c:pt idx="1108" formatCode="0.00%">
                  <c:v>-8.3914566185844919E-2</c:v>
                </c:pt>
                <c:pt idx="1109" formatCode="0.00%">
                  <c:v>-8.8524918786112683E-2</c:v>
                </c:pt>
                <c:pt idx="1110" formatCode="0.00%">
                  <c:v>-9.1099355635620438E-2</c:v>
                </c:pt>
                <c:pt idx="1111" formatCode="0.00%">
                  <c:v>-9.3928165456450663E-2</c:v>
                </c:pt>
                <c:pt idx="1112" formatCode="0.00%">
                  <c:v>-9.6681677386767806E-2</c:v>
                </c:pt>
                <c:pt idx="1113" formatCode="0.00%">
                  <c:v>-0.10032288251864674</c:v>
                </c:pt>
                <c:pt idx="1114" formatCode="0.00%">
                  <c:v>-0.10260892287711254</c:v>
                </c:pt>
                <c:pt idx="1115" formatCode="0.00%">
                  <c:v>-0.10508128996140798</c:v>
                </c:pt>
                <c:pt idx="1116" formatCode="0.00%">
                  <c:v>-0.10741621082899055</c:v>
                </c:pt>
                <c:pt idx="1117" formatCode="0.00%">
                  <c:v>-0.11034900279086401</c:v>
                </c:pt>
                <c:pt idx="1118" formatCode="0.00%">
                  <c:v>-0.11320736051369906</c:v>
                </c:pt>
                <c:pt idx="1119" formatCode="0.00%">
                  <c:v>-0.11534870878743675</c:v>
                </c:pt>
                <c:pt idx="1120" formatCode="0.00%">
                  <c:v>-0.11769293977951201</c:v>
                </c:pt>
                <c:pt idx="1121" formatCode="0.00%">
                  <c:v>-0.1203526690948491</c:v>
                </c:pt>
                <c:pt idx="1122" formatCode="0.00%">
                  <c:v>-0.12377015939773439</c:v>
                </c:pt>
                <c:pt idx="1123" formatCode="0.00%">
                  <c:v>-0.12643561959710004</c:v>
                </c:pt>
                <c:pt idx="1124" formatCode="0.00%">
                  <c:v>-0.12967167926050505</c:v>
                </c:pt>
                <c:pt idx="1125" formatCode="0.00%">
                  <c:v>-0.13246623062332674</c:v>
                </c:pt>
                <c:pt idx="1126" formatCode="0.00%">
                  <c:v>-0.13559333082393699</c:v>
                </c:pt>
                <c:pt idx="1127" formatCode="0.00%">
                  <c:v>-0.13831851534830697</c:v>
                </c:pt>
                <c:pt idx="1128" formatCode="0.00%">
                  <c:v>-0.14129334671291593</c:v>
                </c:pt>
                <c:pt idx="1129" formatCode="0.00%">
                  <c:v>-0.14423305480863813</c:v>
                </c:pt>
                <c:pt idx="1130" formatCode="0.00%">
                  <c:v>-0.14680352446074529</c:v>
                </c:pt>
                <c:pt idx="1131" formatCode="0.00%">
                  <c:v>-0.14973398311489705</c:v>
                </c:pt>
                <c:pt idx="1132" formatCode="0.00%">
                  <c:v>-0.15234914885141104</c:v>
                </c:pt>
                <c:pt idx="1133" formatCode="0.00%">
                  <c:v>-0.1537664828816061</c:v>
                </c:pt>
                <c:pt idx="1134" formatCode="0.00%">
                  <c:v>-0.15499129853337479</c:v>
                </c:pt>
                <c:pt idx="1135" formatCode="0.00%">
                  <c:v>-0.15700234257352752</c:v>
                </c:pt>
                <c:pt idx="1136" formatCode="0.00%">
                  <c:v>-0.15868656047539453</c:v>
                </c:pt>
                <c:pt idx="1137" formatCode="0.00%">
                  <c:v>-0.16087696686613984</c:v>
                </c:pt>
                <c:pt idx="1138" formatCode="0.00%">
                  <c:v>-0.16255443586912144</c:v>
                </c:pt>
                <c:pt idx="1139" formatCode="0.00%">
                  <c:v>-0.16406775978894916</c:v>
                </c:pt>
                <c:pt idx="1140" formatCode="0.00%">
                  <c:v>-0.16511524319468174</c:v>
                </c:pt>
                <c:pt idx="1141" formatCode="0.00%">
                  <c:v>-0.16529410174363501</c:v>
                </c:pt>
                <c:pt idx="1142" formatCode="0.00%">
                  <c:v>-0.16559148510566557</c:v>
                </c:pt>
                <c:pt idx="1143" formatCode="0.00%">
                  <c:v>-0.16571055888579356</c:v>
                </c:pt>
                <c:pt idx="1144" formatCode="0.00%">
                  <c:v>-0.16493787974741447</c:v>
                </c:pt>
                <c:pt idx="1145" formatCode="0.00%">
                  <c:v>-0.164799212954157</c:v>
                </c:pt>
                <c:pt idx="1146" formatCode="0.00%">
                  <c:v>-0.16488469485710711</c:v>
                </c:pt>
                <c:pt idx="1147" formatCode="0.00%">
                  <c:v>-0.16264657467283616</c:v>
                </c:pt>
                <c:pt idx="1148" formatCode="0.00%">
                  <c:v>-0.16030692871677521</c:v>
                </c:pt>
                <c:pt idx="1149" formatCode="0.00%">
                  <c:v>-0.15809880315280278</c:v>
                </c:pt>
                <c:pt idx="1150" formatCode="0.00%">
                  <c:v>-0.15623323186080207</c:v>
                </c:pt>
                <c:pt idx="1151" formatCode="0.00%">
                  <c:v>-0.15496009796130672</c:v>
                </c:pt>
                <c:pt idx="1152" formatCode="0.00%">
                  <c:v>-0.15482831282937903</c:v>
                </c:pt>
                <c:pt idx="1153" formatCode="0.00%">
                  <c:v>-0.15514077649999758</c:v>
                </c:pt>
                <c:pt idx="1154" formatCode="0.00%">
                  <c:v>-0.15638781454341943</c:v>
                </c:pt>
                <c:pt idx="1155" formatCode="0.00%">
                  <c:v>-0.15760079258161674</c:v>
                </c:pt>
                <c:pt idx="1156" formatCode="0.00%">
                  <c:v>-0.15911330940225199</c:v>
                </c:pt>
                <c:pt idx="1157" formatCode="0.00%">
                  <c:v>-0.16042336215966235</c:v>
                </c:pt>
                <c:pt idx="1158" formatCode="0.00%">
                  <c:v>-0.1619032926747026</c:v>
                </c:pt>
                <c:pt idx="1159" formatCode="0.00%">
                  <c:v>-0.16681988797400538</c:v>
                </c:pt>
                <c:pt idx="1160" formatCode="0.00%">
                  <c:v>-0.1701860761353734</c:v>
                </c:pt>
                <c:pt idx="1161" formatCode="0.00%">
                  <c:v>-0.17195995160778055</c:v>
                </c:pt>
                <c:pt idx="1162" formatCode="0.00%">
                  <c:v>-0.17350077594247992</c:v>
                </c:pt>
                <c:pt idx="1163" formatCode="0.00%">
                  <c:v>-0.17504036475575702</c:v>
                </c:pt>
                <c:pt idx="1164" formatCode="0.00%">
                  <c:v>-0.1755517578567739</c:v>
                </c:pt>
                <c:pt idx="1165" formatCode="0.00%">
                  <c:v>-0.17598031765458877</c:v>
                </c:pt>
                <c:pt idx="1166" formatCode="0.00%">
                  <c:v>-0.174402287325092</c:v>
                </c:pt>
                <c:pt idx="1167" formatCode="0.00%">
                  <c:v>-0.17481768843863399</c:v>
                </c:pt>
                <c:pt idx="1168" formatCode="0.00%">
                  <c:v>-0.17608645620981578</c:v>
                </c:pt>
                <c:pt idx="1169" formatCode="0.00%">
                  <c:v>-0.1780446554766838</c:v>
                </c:pt>
                <c:pt idx="1170" formatCode="0.00%">
                  <c:v>-0.17932023961241761</c:v>
                </c:pt>
                <c:pt idx="1171" formatCode="0.00%">
                  <c:v>-0.18105519686914173</c:v>
                </c:pt>
                <c:pt idx="1172" formatCode="0.00%">
                  <c:v>-0.18256804266682813</c:v>
                </c:pt>
                <c:pt idx="1173" formatCode="0.00%">
                  <c:v>-0.18482482996178018</c:v>
                </c:pt>
                <c:pt idx="1174" formatCode="0.00%">
                  <c:v>-0.18799007104862986</c:v>
                </c:pt>
                <c:pt idx="1175" formatCode="0.00%">
                  <c:v>-0.1896694014589172</c:v>
                </c:pt>
                <c:pt idx="1176" formatCode="0.00%">
                  <c:v>-0.19116049256618628</c:v>
                </c:pt>
                <c:pt idx="1177" formatCode="0.00%">
                  <c:v>-0.19256458353255623</c:v>
                </c:pt>
                <c:pt idx="1178" formatCode="0.00%">
                  <c:v>-0.19526892428616038</c:v>
                </c:pt>
                <c:pt idx="1179" formatCode="0.00%">
                  <c:v>-0.19602530879237756</c:v>
                </c:pt>
                <c:pt idx="1180" formatCode="0.00%">
                  <c:v>-0.19627986545419562</c:v>
                </c:pt>
                <c:pt idx="1181" formatCode="0.00%">
                  <c:v>-0.19509793965455291</c:v>
                </c:pt>
                <c:pt idx="1182" formatCode="0.00%">
                  <c:v>-0.19343145989253363</c:v>
                </c:pt>
                <c:pt idx="1183" formatCode="0.00%">
                  <c:v>-0.19007093860706292</c:v>
                </c:pt>
                <c:pt idx="1184" formatCode="0.00%">
                  <c:v>-0.18709708687244619</c:v>
                </c:pt>
                <c:pt idx="1185" formatCode="0.00%">
                  <c:v>-0.18502962079567065</c:v>
                </c:pt>
                <c:pt idx="1186" formatCode="0.00%">
                  <c:v>-0.18146896952424607</c:v>
                </c:pt>
                <c:pt idx="1187" formatCode="0.00%">
                  <c:v>-0.17779696913921883</c:v>
                </c:pt>
                <c:pt idx="1188" formatCode="0.00%">
                  <c:v>-0.17312379797091781</c:v>
                </c:pt>
                <c:pt idx="1189" formatCode="0.00%">
                  <c:v>-0.17027190920040969</c:v>
                </c:pt>
                <c:pt idx="1190" formatCode="0.00%">
                  <c:v>-0.1669745976882302</c:v>
                </c:pt>
                <c:pt idx="1191" formatCode="0.00%">
                  <c:v>-0.16204294964459975</c:v>
                </c:pt>
                <c:pt idx="1192" formatCode="0.00%">
                  <c:v>-0.15599050441612294</c:v>
                </c:pt>
                <c:pt idx="1193" formatCode="0.00%">
                  <c:v>-0.15189143761749635</c:v>
                </c:pt>
                <c:pt idx="1194" formatCode="0.00%">
                  <c:v>-0.14910242651711925</c:v>
                </c:pt>
                <c:pt idx="1195" formatCode="0.00%">
                  <c:v>-0.14603502439045035</c:v>
                </c:pt>
                <c:pt idx="1196" formatCode="0.00%">
                  <c:v>-0.14450006145940575</c:v>
                </c:pt>
                <c:pt idx="1197" formatCode="0.00%">
                  <c:v>-0.14179519672806995</c:v>
                </c:pt>
                <c:pt idx="1198" formatCode="0.00%">
                  <c:v>-0.14126075946022287</c:v>
                </c:pt>
                <c:pt idx="1199" formatCode="0.00%">
                  <c:v>-0.14219306618875394</c:v>
                </c:pt>
                <c:pt idx="1200" formatCode="0.00%">
                  <c:v>-0.14458323332287915</c:v>
                </c:pt>
                <c:pt idx="1201" formatCode="0.00%">
                  <c:v>-0.14581793172359503</c:v>
                </c:pt>
                <c:pt idx="1202" formatCode="0.00%">
                  <c:v>-0.14823478070207086</c:v>
                </c:pt>
                <c:pt idx="1203" formatCode="0.00%">
                  <c:v>-0.15176410591620293</c:v>
                </c:pt>
                <c:pt idx="1204" formatCode="0.00%">
                  <c:v>-0.15557954307976885</c:v>
                </c:pt>
                <c:pt idx="1205" formatCode="0.00%">
                  <c:v>-0.1585130496007584</c:v>
                </c:pt>
                <c:pt idx="1206" formatCode="0.00%">
                  <c:v>-0.16019373315146002</c:v>
                </c:pt>
                <c:pt idx="1207" formatCode="0.00%">
                  <c:v>-0.16271150082944963</c:v>
                </c:pt>
                <c:pt idx="1208" formatCode="0.00%">
                  <c:v>-0.16507557513947102</c:v>
                </c:pt>
                <c:pt idx="1209" formatCode="0.00%">
                  <c:v>-0.16813743168780249</c:v>
                </c:pt>
                <c:pt idx="1210" formatCode="0.00%">
                  <c:v>-0.16918457369186268</c:v>
                </c:pt>
                <c:pt idx="1211" formatCode="0.00%">
                  <c:v>-0.17076772601012102</c:v>
                </c:pt>
                <c:pt idx="1212" formatCode="0.00%">
                  <c:v>-0.17206004230456617</c:v>
                </c:pt>
                <c:pt idx="1213" formatCode="0.00%">
                  <c:v>-0.17325774386511239</c:v>
                </c:pt>
                <c:pt idx="1214" formatCode="0.00%">
                  <c:v>-0.17347231430560428</c:v>
                </c:pt>
                <c:pt idx="1215" formatCode="0.00%">
                  <c:v>-0.17444037134064405</c:v>
                </c:pt>
                <c:pt idx="1216" formatCode="0.00%">
                  <c:v>-0.17680122874458792</c:v>
                </c:pt>
                <c:pt idx="1217" formatCode="0.00%">
                  <c:v>-0.17922527033793634</c:v>
                </c:pt>
                <c:pt idx="1218" formatCode="0.00%">
                  <c:v>-0.18248872637756108</c:v>
                </c:pt>
                <c:pt idx="1219" formatCode="0.00%">
                  <c:v>-0.18476067651250772</c:v>
                </c:pt>
                <c:pt idx="1220" formatCode="0.00%">
                  <c:v>-0.18646801265340918</c:v>
                </c:pt>
                <c:pt idx="1221" formatCode="0.00%">
                  <c:v>-0.1878767454107827</c:v>
                </c:pt>
                <c:pt idx="1222" formatCode="0.00%">
                  <c:v>-0.19040319294066832</c:v>
                </c:pt>
                <c:pt idx="1223" formatCode="0.00%">
                  <c:v>-0.19178889708714764</c:v>
                </c:pt>
                <c:pt idx="1224" formatCode="0.00%">
                  <c:v>-0.19305406507728129</c:v>
                </c:pt>
                <c:pt idx="1225" formatCode="0.00%">
                  <c:v>-0.19451337544401992</c:v>
                </c:pt>
                <c:pt idx="1226" formatCode="0.00%">
                  <c:v>-0.19636838076533647</c:v>
                </c:pt>
                <c:pt idx="1227" formatCode="0.00%">
                  <c:v>-0.19678292201340308</c:v>
                </c:pt>
                <c:pt idx="1228" formatCode="0.00%">
                  <c:v>-0.19729626155055169</c:v>
                </c:pt>
                <c:pt idx="1229" formatCode="0.00%">
                  <c:v>-0.19850870402553511</c:v>
                </c:pt>
                <c:pt idx="1230" formatCode="0.00%">
                  <c:v>-0.19854232283727902</c:v>
                </c:pt>
                <c:pt idx="1231" formatCode="0.00%">
                  <c:v>-0.19792344861060318</c:v>
                </c:pt>
                <c:pt idx="1232" formatCode="0.00%">
                  <c:v>-0.19805907692171709</c:v>
                </c:pt>
                <c:pt idx="1233" formatCode="0.00%">
                  <c:v>-0.19787668518771639</c:v>
                </c:pt>
                <c:pt idx="1234" formatCode="0.00%">
                  <c:v>-0.19678995511686015</c:v>
                </c:pt>
                <c:pt idx="1235" formatCode="0.00%">
                  <c:v>-0.1960998933314313</c:v>
                </c:pt>
                <c:pt idx="1236" formatCode="0.00%">
                  <c:v>-0.19566183250031155</c:v>
                </c:pt>
                <c:pt idx="1237" formatCode="0.00%">
                  <c:v>-0.19558647848841737</c:v>
                </c:pt>
                <c:pt idx="1238" formatCode="0.00%">
                  <c:v>-0.19497010719253793</c:v>
                </c:pt>
                <c:pt idx="1239" formatCode="0.00%">
                  <c:v>-0.19426624393332581</c:v>
                </c:pt>
                <c:pt idx="1240" formatCode="0.00%">
                  <c:v>-0.19273736148205667</c:v>
                </c:pt>
                <c:pt idx="1241" formatCode="0.00%">
                  <c:v>-0.1900311444813183</c:v>
                </c:pt>
                <c:pt idx="1242" formatCode="0.00%">
                  <c:v>-0.18802432933708657</c:v>
                </c:pt>
                <c:pt idx="1243" formatCode="0.00%">
                  <c:v>-0.18762607522808628</c:v>
                </c:pt>
                <c:pt idx="1244" formatCode="0.00%">
                  <c:v>-0.18559411416142912</c:v>
                </c:pt>
                <c:pt idx="1245" formatCode="0.00%">
                  <c:v>-0.18413155415236937</c:v>
                </c:pt>
                <c:pt idx="1246" formatCode="0.00%">
                  <c:v>-0.18493933264640483</c:v>
                </c:pt>
                <c:pt idx="1247" formatCode="0.00%">
                  <c:v>-0.18450928829553115</c:v>
                </c:pt>
                <c:pt idx="1248" formatCode="0.00%">
                  <c:v>-0.18317494010523905</c:v>
                </c:pt>
                <c:pt idx="1249" formatCode="0.00%">
                  <c:v>-0.18114438195664384</c:v>
                </c:pt>
                <c:pt idx="1250" formatCode="0.00%">
                  <c:v>-0.17855071956770929</c:v>
                </c:pt>
                <c:pt idx="1251" formatCode="0.00%">
                  <c:v>-0.17645582084603195</c:v>
                </c:pt>
                <c:pt idx="1252" formatCode="0.00%">
                  <c:v>-0.17426256536169038</c:v>
                </c:pt>
                <c:pt idx="1253" formatCode="0.00%">
                  <c:v>-0.17323397413512542</c:v>
                </c:pt>
                <c:pt idx="1254" formatCode="0.00%">
                  <c:v>-0.17184052265698602</c:v>
                </c:pt>
                <c:pt idx="1255" formatCode="0.00%">
                  <c:v>-0.16997912948541205</c:v>
                </c:pt>
                <c:pt idx="1256" formatCode="0.00%">
                  <c:v>-0.16744473056098463</c:v>
                </c:pt>
                <c:pt idx="1257" formatCode="0.00%">
                  <c:v>-0.16490681827514375</c:v>
                </c:pt>
                <c:pt idx="1258" formatCode="0.00%">
                  <c:v>-0.16029335393230193</c:v>
                </c:pt>
                <c:pt idx="1259" formatCode="0.00%">
                  <c:v>-0.15664818810432546</c:v>
                </c:pt>
                <c:pt idx="1260" formatCode="0.00%">
                  <c:v>-0.15334699378769256</c:v>
                </c:pt>
                <c:pt idx="1261" formatCode="0.00%">
                  <c:v>-0.14973966588189225</c:v>
                </c:pt>
                <c:pt idx="1262" formatCode="0.00%">
                  <c:v>-0.14692259384528927</c:v>
                </c:pt>
                <c:pt idx="1263" formatCode="0.00%">
                  <c:v>-0.14450032937086421</c:v>
                </c:pt>
                <c:pt idx="1264" formatCode="0.00%">
                  <c:v>-0.14207475134993786</c:v>
                </c:pt>
                <c:pt idx="1265" formatCode="0.00%">
                  <c:v>-0.13867980383499789</c:v>
                </c:pt>
                <c:pt idx="1266" formatCode="0.00%">
                  <c:v>-0.13533290335167414</c:v>
                </c:pt>
                <c:pt idx="1267" formatCode="0.00%">
                  <c:v>-0.13241943085989438</c:v>
                </c:pt>
                <c:pt idx="1268" formatCode="0.00%">
                  <c:v>-0.13052201193985924</c:v>
                </c:pt>
                <c:pt idx="1269" formatCode="0.00%">
                  <c:v>-0.12807799471211023</c:v>
                </c:pt>
                <c:pt idx="1270" formatCode="0.00%">
                  <c:v>-0.12636264737464953</c:v>
                </c:pt>
                <c:pt idx="1271" formatCode="0.00%">
                  <c:v>-0.12507325347331222</c:v>
                </c:pt>
                <c:pt idx="1272" formatCode="0.00%">
                  <c:v>-0.12316213865770442</c:v>
                </c:pt>
                <c:pt idx="1273" formatCode="0.00%">
                  <c:v>-0.12125747770297246</c:v>
                </c:pt>
                <c:pt idx="1274" formatCode="0.00%">
                  <c:v>-0.11932854947210469</c:v>
                </c:pt>
                <c:pt idx="1275" formatCode="0.00%">
                  <c:v>-0.11703492810088256</c:v>
                </c:pt>
                <c:pt idx="1276" formatCode="0.00%">
                  <c:v>-0.11528119652297442</c:v>
                </c:pt>
                <c:pt idx="1277" formatCode="0.00%">
                  <c:v>-0.11388970991547154</c:v>
                </c:pt>
                <c:pt idx="1278" formatCode="0.00%">
                  <c:v>-0.1124384175717601</c:v>
                </c:pt>
                <c:pt idx="1279" formatCode="0.00%">
                  <c:v>-0.11007887593240862</c:v>
                </c:pt>
                <c:pt idx="1280" formatCode="0.00%">
                  <c:v>-0.10873991894721136</c:v>
                </c:pt>
                <c:pt idx="1281" formatCode="0.00%">
                  <c:v>-0.10714931462861854</c:v>
                </c:pt>
                <c:pt idx="1282" formatCode="0.00%">
                  <c:v>-0.10484836172801915</c:v>
                </c:pt>
                <c:pt idx="1283" formatCode="0.00%">
                  <c:v>-0.10277221786780488</c:v>
                </c:pt>
                <c:pt idx="1284" formatCode="0.00%">
                  <c:v>-0.10091047395177755</c:v>
                </c:pt>
                <c:pt idx="1285" formatCode="0.00%">
                  <c:v>-9.9172541304025752E-2</c:v>
                </c:pt>
                <c:pt idx="1286" formatCode="0.00%">
                  <c:v>-9.7081244434314762E-2</c:v>
                </c:pt>
                <c:pt idx="1287" formatCode="0.00%">
                  <c:v>-9.4534307175166643E-2</c:v>
                </c:pt>
                <c:pt idx="1288" formatCode="0.00%">
                  <c:v>-9.2185338057552357E-2</c:v>
                </c:pt>
                <c:pt idx="1289" formatCode="0.00%">
                  <c:v>-8.9417257059334121E-2</c:v>
                </c:pt>
                <c:pt idx="1290" formatCode="0.00%">
                  <c:v>-8.7345297291369528E-2</c:v>
                </c:pt>
                <c:pt idx="1291" formatCode="0.00%">
                  <c:v>-8.5273028386505967E-2</c:v>
                </c:pt>
                <c:pt idx="1292" formatCode="0.00%">
                  <c:v>-8.2732616771048262E-2</c:v>
                </c:pt>
                <c:pt idx="1293" formatCode="0.00%">
                  <c:v>-8.0686016196089172E-2</c:v>
                </c:pt>
                <c:pt idx="1294" formatCode="0.00%">
                  <c:v>-7.7931212592716625E-2</c:v>
                </c:pt>
                <c:pt idx="1295" formatCode="0.00%">
                  <c:v>-7.4403927008182213E-2</c:v>
                </c:pt>
                <c:pt idx="1296" formatCode="0.00%">
                  <c:v>-7.2215705750739545E-2</c:v>
                </c:pt>
                <c:pt idx="1297" formatCode="0.00%">
                  <c:v>-6.9999547319179678E-2</c:v>
                </c:pt>
                <c:pt idx="1298" formatCode="0.00%">
                  <c:v>-6.8084695947601248E-2</c:v>
                </c:pt>
                <c:pt idx="1299" formatCode="0.00%">
                  <c:v>-6.6522580231739958E-2</c:v>
                </c:pt>
                <c:pt idx="1300" formatCode="0.00%">
                  <c:v>-6.5296999970543723E-2</c:v>
                </c:pt>
                <c:pt idx="1301" formatCode="0.00%">
                  <c:v>-6.4868782056139884E-2</c:v>
                </c:pt>
                <c:pt idx="1302" formatCode="0.00%">
                  <c:v>-6.3588397914000505E-2</c:v>
                </c:pt>
                <c:pt idx="1303" formatCode="0.00%">
                  <c:v>-6.209336484565986E-2</c:v>
                </c:pt>
                <c:pt idx="1304" formatCode="0.00%">
                  <c:v>-6.2254454078187083E-2</c:v>
                </c:pt>
                <c:pt idx="1305" formatCode="0.00%">
                  <c:v>-6.0136438438670892E-2</c:v>
                </c:pt>
                <c:pt idx="1306" formatCode="0.00%">
                  <c:v>-5.9368100391221645E-2</c:v>
                </c:pt>
                <c:pt idx="1307" formatCode="0.00%">
                  <c:v>-5.967274868542638E-2</c:v>
                </c:pt>
                <c:pt idx="1308" formatCode="0.00%">
                  <c:v>-5.9503554208754084E-2</c:v>
                </c:pt>
                <c:pt idx="1309" formatCode="0.00%">
                  <c:v>-5.7677705512518274E-2</c:v>
                </c:pt>
                <c:pt idx="1310" formatCode="0.00%">
                  <c:v>-5.5189864402301114E-2</c:v>
                </c:pt>
                <c:pt idx="1311" formatCode="0.00%">
                  <c:v>-5.5091447020854556E-2</c:v>
                </c:pt>
                <c:pt idx="1312" formatCode="0.00%">
                  <c:v>-5.481428393486143E-2</c:v>
                </c:pt>
                <c:pt idx="1313" formatCode="0.00%">
                  <c:v>-5.4704427376178422E-2</c:v>
                </c:pt>
                <c:pt idx="1314" formatCode="0.00%">
                  <c:v>-5.4286183287313938E-2</c:v>
                </c:pt>
                <c:pt idx="1315" formatCode="0.00%">
                  <c:v>-5.2623032217211652E-2</c:v>
                </c:pt>
                <c:pt idx="1316" formatCode="0.00%">
                  <c:v>-5.0282493450434229E-2</c:v>
                </c:pt>
                <c:pt idx="1317" formatCode="0.00%">
                  <c:v>-4.9167442050267685E-2</c:v>
                </c:pt>
                <c:pt idx="1318" formatCode="0.00%">
                  <c:v>-4.8486519192494582E-2</c:v>
                </c:pt>
                <c:pt idx="1319" formatCode="0.00%">
                  <c:v>-4.5588375973922846E-2</c:v>
                </c:pt>
                <c:pt idx="1320" formatCode="0.00%">
                  <c:v>-4.2930262742626679E-2</c:v>
                </c:pt>
                <c:pt idx="1321" formatCode="0.00%">
                  <c:v>-3.9583978450162483E-2</c:v>
                </c:pt>
                <c:pt idx="1322" formatCode="0.00%">
                  <c:v>-3.7485382945416812E-2</c:v>
                </c:pt>
                <c:pt idx="1323" formatCode="0.00%">
                  <c:v>-3.2536429632009201E-2</c:v>
                </c:pt>
                <c:pt idx="1324" formatCode="0.00%">
                  <c:v>-2.7469293839390896E-2</c:v>
                </c:pt>
                <c:pt idx="1325" formatCode="0.00%">
                  <c:v>-2.0601920560610387E-2</c:v>
                </c:pt>
                <c:pt idx="1326" formatCode="0.00%">
                  <c:v>-1.3721291428695381E-2</c:v>
                </c:pt>
                <c:pt idx="1327" formatCode="0.00%">
                  <c:v>-7.9039115460177722E-3</c:v>
                </c:pt>
                <c:pt idx="1328" formatCode="0.00%">
                  <c:v>-1.2215604017832282E-3</c:v>
                </c:pt>
                <c:pt idx="1329" formatCode="0.00%">
                  <c:v>5.0086662245276692E-3</c:v>
                </c:pt>
                <c:pt idx="1330" formatCode="0.00%">
                  <c:v>1.007840252044967E-2</c:v>
                </c:pt>
                <c:pt idx="1331" formatCode="0.00%">
                  <c:v>1.4480408704919734E-2</c:v>
                </c:pt>
                <c:pt idx="1332" formatCode="0.00%">
                  <c:v>1.8071839922716215E-2</c:v>
                </c:pt>
                <c:pt idx="1333" formatCode="0.00%">
                  <c:v>2.0599136452361666E-2</c:v>
                </c:pt>
                <c:pt idx="1334" formatCode="0.00%">
                  <c:v>2.4480317693164499E-2</c:v>
                </c:pt>
                <c:pt idx="1335" formatCode="0.00%">
                  <c:v>2.6693427187613361E-2</c:v>
                </c:pt>
                <c:pt idx="1336" formatCode="0.00%">
                  <c:v>2.9696424947770694E-2</c:v>
                </c:pt>
                <c:pt idx="1337" formatCode="0.00%">
                  <c:v>3.2683000420568042E-2</c:v>
                </c:pt>
                <c:pt idx="1338" formatCode="0.00%">
                  <c:v>3.4794215104494208E-2</c:v>
                </c:pt>
                <c:pt idx="1339" formatCode="0.00%">
                  <c:v>3.446472462347927E-2</c:v>
                </c:pt>
                <c:pt idx="1340" formatCode="0.00%">
                  <c:v>3.2987254190984361E-2</c:v>
                </c:pt>
                <c:pt idx="1341" formatCode="0.00%">
                  <c:v>3.1358365519966958E-2</c:v>
                </c:pt>
                <c:pt idx="1342" formatCode="0.00%">
                  <c:v>3.1462470298663892E-2</c:v>
                </c:pt>
                <c:pt idx="1343" formatCode="0.00%">
                  <c:v>3.0251877470244715E-2</c:v>
                </c:pt>
                <c:pt idx="1344" formatCode="0.00%">
                  <c:v>3.0482163383506622E-2</c:v>
                </c:pt>
                <c:pt idx="1345" formatCode="0.00%">
                  <c:v>2.9541659192841019E-2</c:v>
                </c:pt>
                <c:pt idx="1346" formatCode="0.00%">
                  <c:v>2.8751951796620157E-2</c:v>
                </c:pt>
                <c:pt idx="1347" formatCode="0.00%">
                  <c:v>2.7452327035104807E-2</c:v>
                </c:pt>
                <c:pt idx="1348" formatCode="0.00%">
                  <c:v>2.7555801471683239E-2</c:v>
                </c:pt>
                <c:pt idx="1349" formatCode="0.00%">
                  <c:v>2.7162646062175444E-2</c:v>
                </c:pt>
                <c:pt idx="1350" formatCode="0.00%">
                  <c:v>2.7435087278465886E-2</c:v>
                </c:pt>
                <c:pt idx="1351" formatCode="0.00%">
                  <c:v>3.0524389965341792E-2</c:v>
                </c:pt>
                <c:pt idx="1352" formatCode="0.00%">
                  <c:v>3.4225347847768983E-2</c:v>
                </c:pt>
                <c:pt idx="1353" formatCode="0.00%">
                  <c:v>3.8558680628131281E-2</c:v>
                </c:pt>
                <c:pt idx="1354" formatCode="0.00%">
                  <c:v>4.349533893983093E-2</c:v>
                </c:pt>
                <c:pt idx="1355" formatCode="0.00%">
                  <c:v>4.9404816355218983E-2</c:v>
                </c:pt>
                <c:pt idx="1356" formatCode="0.00%">
                  <c:v>5.5907329322653743E-2</c:v>
                </c:pt>
                <c:pt idx="1357" formatCode="0.00%">
                  <c:v>6.2429047616685773E-2</c:v>
                </c:pt>
                <c:pt idx="1358" formatCode="0.00%">
                  <c:v>6.8655672648749944E-2</c:v>
                </c:pt>
                <c:pt idx="1359" formatCode="0.00%">
                  <c:v>7.7211105341673525E-2</c:v>
                </c:pt>
                <c:pt idx="1360" formatCode="0.00%">
                  <c:v>8.5267847336801594E-2</c:v>
                </c:pt>
                <c:pt idx="1361" formatCode="0.00%">
                  <c:v>9.3068538451288374E-2</c:v>
                </c:pt>
                <c:pt idx="1362" formatCode="0.00%">
                  <c:v>9.9707869272458671E-2</c:v>
                </c:pt>
                <c:pt idx="1363" formatCode="0.00%">
                  <c:v>0.10555467508397376</c:v>
                </c:pt>
                <c:pt idx="1364" formatCode="0.00%">
                  <c:v>0.11099458021405306</c:v>
                </c:pt>
                <c:pt idx="1365" formatCode="0.00%">
                  <c:v>0.11584402846851471</c:v>
                </c:pt>
                <c:pt idx="1366" formatCode="0.00%">
                  <c:v>0.12095166345364095</c:v>
                </c:pt>
                <c:pt idx="1367" formatCode="0.00%">
                  <c:v>0.12611584717691438</c:v>
                </c:pt>
                <c:pt idx="1368" formatCode="0.00%">
                  <c:v>0.13026927467490279</c:v>
                </c:pt>
                <c:pt idx="1369" formatCode="0.00%">
                  <c:v>0.13538720442978591</c:v>
                </c:pt>
                <c:pt idx="1370" formatCode="0.00%">
                  <c:v>0.13972969664172497</c:v>
                </c:pt>
                <c:pt idx="1371" formatCode="0.00%">
                  <c:v>0.14241298557248738</c:v>
                </c:pt>
                <c:pt idx="1372" formatCode="0.00%">
                  <c:v>0.14278710719351806</c:v>
                </c:pt>
                <c:pt idx="1373" formatCode="0.00%">
                  <c:v>0.14324888991146523</c:v>
                </c:pt>
                <c:pt idx="1374" formatCode="0.00%">
                  <c:v>0.14423602938911673</c:v>
                </c:pt>
                <c:pt idx="1375" formatCode="0.00%">
                  <c:v>0.14470607664839297</c:v>
                </c:pt>
                <c:pt idx="1376" formatCode="0.00%">
                  <c:v>0.14658976629440401</c:v>
                </c:pt>
                <c:pt idx="1377" formatCode="0.00%">
                  <c:v>0.1479180991473219</c:v>
                </c:pt>
                <c:pt idx="1378" formatCode="0.00%">
                  <c:v>0.14814056631798689</c:v>
                </c:pt>
                <c:pt idx="1379" formatCode="0.00%">
                  <c:v>0.14788394666892302</c:v>
                </c:pt>
                <c:pt idx="1380" formatCode="0.00%">
                  <c:v>0.14786264287033046</c:v>
                </c:pt>
                <c:pt idx="1381" formatCode="0.00%">
                  <c:v>0.1453213245410363</c:v>
                </c:pt>
                <c:pt idx="1382" formatCode="0.00%">
                  <c:v>0.14174680354340419</c:v>
                </c:pt>
                <c:pt idx="1383" formatCode="0.00%">
                  <c:v>0.13869085215701982</c:v>
                </c:pt>
                <c:pt idx="1384" formatCode="0.00%">
                  <c:v>0.13694855893971392</c:v>
                </c:pt>
                <c:pt idx="1385" formatCode="0.00%">
                  <c:v>0.13468792806749819</c:v>
                </c:pt>
                <c:pt idx="1386" formatCode="0.00%">
                  <c:v>0.13278316917560007</c:v>
                </c:pt>
                <c:pt idx="1387" formatCode="0.00%">
                  <c:v>0.12909273576134273</c:v>
                </c:pt>
                <c:pt idx="1388" formatCode="0.00%">
                  <c:v>0.1270204599647442</c:v>
                </c:pt>
                <c:pt idx="1389" formatCode="0.00%">
                  <c:v>0.12518829316770153</c:v>
                </c:pt>
                <c:pt idx="1390" formatCode="0.00%">
                  <c:v>0.12424578388144081</c:v>
                </c:pt>
                <c:pt idx="1391" formatCode="0.00%">
                  <c:v>0.12402821983713053</c:v>
                </c:pt>
                <c:pt idx="1392" formatCode="0.00%">
                  <c:v>0.12333365053518031</c:v>
                </c:pt>
                <c:pt idx="1393" formatCode="0.00%">
                  <c:v>0.12298015580341293</c:v>
                </c:pt>
                <c:pt idx="1394" formatCode="0.00%">
                  <c:v>0.12448637617061387</c:v>
                </c:pt>
                <c:pt idx="1395" formatCode="0.00%">
                  <c:v>0.12681691992609712</c:v>
                </c:pt>
                <c:pt idx="1396" formatCode="0.00%">
                  <c:v>0.12950078001109211</c:v>
                </c:pt>
                <c:pt idx="1397" formatCode="0.00%">
                  <c:v>0.13229214141824985</c:v>
                </c:pt>
                <c:pt idx="1398" formatCode="0.00%">
                  <c:v>0.13448765242489968</c:v>
                </c:pt>
                <c:pt idx="1399" formatCode="0.00%">
                  <c:v>0.13935054323754881</c:v>
                </c:pt>
                <c:pt idx="1400" formatCode="0.00%">
                  <c:v>0.14330904672142353</c:v>
                </c:pt>
                <c:pt idx="1401" formatCode="0.00%">
                  <c:v>0.14909890290093064</c:v>
                </c:pt>
                <c:pt idx="1402" formatCode="0.00%">
                  <c:v>0.15474283868498095</c:v>
                </c:pt>
                <c:pt idx="1403" formatCode="0.00%">
                  <c:v>0.15932679297127517</c:v>
                </c:pt>
                <c:pt idx="1404" formatCode="0.00%">
                  <c:v>0.16413226030626182</c:v>
                </c:pt>
                <c:pt idx="1405" formatCode="0.00%">
                  <c:v>0.16971370378659745</c:v>
                </c:pt>
                <c:pt idx="1406" formatCode="0.00%">
                  <c:v>0.1753410809443352</c:v>
                </c:pt>
                <c:pt idx="1407" formatCode="0.00%">
                  <c:v>0.18090113863555213</c:v>
                </c:pt>
                <c:pt idx="1408" formatCode="0.00%">
                  <c:v>0.18628341929009395</c:v>
                </c:pt>
                <c:pt idx="1409" formatCode="0.00%">
                  <c:v>0.19142171490141968</c:v>
                </c:pt>
                <c:pt idx="1410" formatCode="0.00%">
                  <c:v>0.19744578367734422</c:v>
                </c:pt>
                <c:pt idx="1411" formatCode="0.00%">
                  <c:v>0.20376550902835966</c:v>
                </c:pt>
                <c:pt idx="1412" formatCode="0.00%">
                  <c:v>0.20831990202000616</c:v>
                </c:pt>
                <c:pt idx="1413" formatCode="0.00%">
                  <c:v>0.21036815835396117</c:v>
                </c:pt>
                <c:pt idx="1414" formatCode="0.00%">
                  <c:v>0.21336693919693839</c:v>
                </c:pt>
                <c:pt idx="1415" formatCode="0.00%">
                  <c:v>0.21706245429273263</c:v>
                </c:pt>
                <c:pt idx="1416" formatCode="0.00%">
                  <c:v>0.22053479416024291</c:v>
                </c:pt>
                <c:pt idx="1417" formatCode="0.00%">
                  <c:v>0.22490442844267222</c:v>
                </c:pt>
                <c:pt idx="1418" formatCode="0.00%">
                  <c:v>0.22872318605477404</c:v>
                </c:pt>
                <c:pt idx="1419" formatCode="0.00%">
                  <c:v>0.23122315754123823</c:v>
                </c:pt>
                <c:pt idx="1420" formatCode="0.00%">
                  <c:v>0.23266109157480996</c:v>
                </c:pt>
                <c:pt idx="1421" formatCode="0.00%">
                  <c:v>0.23412420325654915</c:v>
                </c:pt>
                <c:pt idx="1422" formatCode="0.00%">
                  <c:v>0.23366321619664854</c:v>
                </c:pt>
                <c:pt idx="1423" formatCode="0.00%">
                  <c:v>0.23294552946915448</c:v>
                </c:pt>
                <c:pt idx="1424" formatCode="0.00%">
                  <c:v>0.23279451291047581</c:v>
                </c:pt>
                <c:pt idx="1425" formatCode="0.00%">
                  <c:v>0.23326321605250566</c:v>
                </c:pt>
                <c:pt idx="1426" formatCode="0.00%">
                  <c:v>0.23252142243473561</c:v>
                </c:pt>
                <c:pt idx="1427" formatCode="0.00%">
                  <c:v>0.23136233216286195</c:v>
                </c:pt>
                <c:pt idx="1428" formatCode="0.00%">
                  <c:v>0.23288926756960371</c:v>
                </c:pt>
                <c:pt idx="1429" formatCode="0.00%">
                  <c:v>0.23386884539437602</c:v>
                </c:pt>
                <c:pt idx="1430" formatCode="0.00%">
                  <c:v>0.23554940477081288</c:v>
                </c:pt>
                <c:pt idx="1431" formatCode="0.00%">
                  <c:v>0.23884853755282109</c:v>
                </c:pt>
                <c:pt idx="1432" formatCode="0.00%">
                  <c:v>0.24122640158059983</c:v>
                </c:pt>
                <c:pt idx="1433" formatCode="0.00%">
                  <c:v>0.244505101345736</c:v>
                </c:pt>
                <c:pt idx="1434" formatCode="0.00%">
                  <c:v>0.24914875579727247</c:v>
                </c:pt>
                <c:pt idx="1435" formatCode="0.00%">
                  <c:v>0.25528896249885635</c:v>
                </c:pt>
                <c:pt idx="1436" formatCode="0.00%">
                  <c:v>0.2616063444788137</c:v>
                </c:pt>
                <c:pt idx="1437" formatCode="0.00%">
                  <c:v>0.26879507224008359</c:v>
                </c:pt>
                <c:pt idx="1438" formatCode="0.00%">
                  <c:v>0.27543576938835868</c:v>
                </c:pt>
                <c:pt idx="1439" formatCode="0.00%">
                  <c:v>0.28206175821902657</c:v>
                </c:pt>
                <c:pt idx="1440" formatCode="0.00%">
                  <c:v>0.2864453758700034</c:v>
                </c:pt>
                <c:pt idx="1441" formatCode="0.00%">
                  <c:v>0.28980440208697034</c:v>
                </c:pt>
                <c:pt idx="1442" formatCode="0.00%">
                  <c:v>0.29250502854308147</c:v>
                </c:pt>
                <c:pt idx="1443" formatCode="0.00%">
                  <c:v>0.29409576028751716</c:v>
                </c:pt>
                <c:pt idx="1444" formatCode="0.00%">
                  <c:v>0.29702755030396433</c:v>
                </c:pt>
                <c:pt idx="1445" formatCode="0.00%">
                  <c:v>0.30043494758319378</c:v>
                </c:pt>
                <c:pt idx="1446" formatCode="0.00%">
                  <c:v>0.30357335345913894</c:v>
                </c:pt>
                <c:pt idx="1447" formatCode="0.00%">
                  <c:v>0.30444333323856765</c:v>
                </c:pt>
                <c:pt idx="1448" formatCode="0.00%">
                  <c:v>0.30491645092014719</c:v>
                </c:pt>
                <c:pt idx="1449" formatCode="0.00%">
                  <c:v>0.30450339745114863</c:v>
                </c:pt>
                <c:pt idx="1450" formatCode="0.00%">
                  <c:v>0.30574748422756892</c:v>
                </c:pt>
                <c:pt idx="1451" formatCode="0.00%">
                  <c:v>0.30533382629996697</c:v>
                </c:pt>
                <c:pt idx="1452" formatCode="0.00%">
                  <c:v>0.30657522666751169</c:v>
                </c:pt>
                <c:pt idx="1453" formatCode="0.00%">
                  <c:v>0.30860404390878227</c:v>
                </c:pt>
                <c:pt idx="1454" formatCode="0.00%">
                  <c:v>0.31182444917204455</c:v>
                </c:pt>
                <c:pt idx="1455" formatCode="0.00%">
                  <c:v>0.31509239248547272</c:v>
                </c:pt>
                <c:pt idx="1456" formatCode="0.00%">
                  <c:v>0.31849232594986132</c:v>
                </c:pt>
                <c:pt idx="1457" formatCode="0.00%">
                  <c:v>0.32121728527668947</c:v>
                </c:pt>
                <c:pt idx="1458" formatCode="0.00%">
                  <c:v>0.32294824725042348</c:v>
                </c:pt>
                <c:pt idx="1459" formatCode="0.00%">
                  <c:v>0.32565245404588339</c:v>
                </c:pt>
                <c:pt idx="1460" formatCode="0.00%">
                  <c:v>0.32804487002048188</c:v>
                </c:pt>
                <c:pt idx="1461" formatCode="0.00%">
                  <c:v>0.33143689793273556</c:v>
                </c:pt>
                <c:pt idx="1462" formatCode="0.00%">
                  <c:v>0.33450690633775348</c:v>
                </c:pt>
                <c:pt idx="1463" formatCode="0.00%">
                  <c:v>0.33913543013465852</c:v>
                </c:pt>
                <c:pt idx="1464" formatCode="0.00%">
                  <c:v>0.34162970126595793</c:v>
                </c:pt>
                <c:pt idx="1465" formatCode="0.00%">
                  <c:v>0.34363038236211274</c:v>
                </c:pt>
                <c:pt idx="1466" formatCode="0.00%">
                  <c:v>0.34379370286946109</c:v>
                </c:pt>
                <c:pt idx="1467" formatCode="0.00%">
                  <c:v>0.34437534408751613</c:v>
                </c:pt>
                <c:pt idx="1468" formatCode="0.00%">
                  <c:v>0.34461581155925702</c:v>
                </c:pt>
                <c:pt idx="1469" formatCode="0.00%">
                  <c:v>0.34422021353106058</c:v>
                </c:pt>
                <c:pt idx="1470" formatCode="0.00%">
                  <c:v>0.3449493040693814</c:v>
                </c:pt>
                <c:pt idx="1471" formatCode="0.00%">
                  <c:v>0.3443241952243099</c:v>
                </c:pt>
                <c:pt idx="1472" formatCode="0.00%">
                  <c:v>0.34469127764039786</c:v>
                </c:pt>
                <c:pt idx="1473" formatCode="0.00%">
                  <c:v>0.34369919439357699</c:v>
                </c:pt>
                <c:pt idx="1474" formatCode="0.00%">
                  <c:v>0.34372137123740543</c:v>
                </c:pt>
                <c:pt idx="1475" formatCode="0.00%">
                  <c:v>0.34382637860211585</c:v>
                </c:pt>
                <c:pt idx="1476" formatCode="0.00%">
                  <c:v>0.34372250722743036</c:v>
                </c:pt>
                <c:pt idx="1477" formatCode="0.00%">
                  <c:v>0.3455448158027179</c:v>
                </c:pt>
                <c:pt idx="1478" formatCode="0.00%">
                  <c:v>0.34979212926234582</c:v>
                </c:pt>
                <c:pt idx="1479" formatCode="0.00%">
                  <c:v>0.35393588408931254</c:v>
                </c:pt>
                <c:pt idx="1480" formatCode="0.00%">
                  <c:v>0.35881851030168455</c:v>
                </c:pt>
                <c:pt idx="1481" formatCode="0.00%">
                  <c:v>0.3649886132553406</c:v>
                </c:pt>
                <c:pt idx="1482" formatCode="0.00%">
                  <c:v>0.37049426185497758</c:v>
                </c:pt>
                <c:pt idx="1483" formatCode="0.00%">
                  <c:v>0.37638652055111832</c:v>
                </c:pt>
                <c:pt idx="1484" formatCode="0.00%">
                  <c:v>0.38293910226898875</c:v>
                </c:pt>
                <c:pt idx="1485" formatCode="0.00%">
                  <c:v>0.38995955667480642</c:v>
                </c:pt>
                <c:pt idx="1486" formatCode="0.00%">
                  <c:v>0.39681981367745878</c:v>
                </c:pt>
                <c:pt idx="1487" formatCode="0.00%">
                  <c:v>0.40374268074999797</c:v>
                </c:pt>
                <c:pt idx="1488" formatCode="0.00%">
                  <c:v>0.41075882571179023</c:v>
                </c:pt>
                <c:pt idx="1489" formatCode="0.00%">
                  <c:v>0.41483253010600696</c:v>
                </c:pt>
                <c:pt idx="1490" formatCode="0.00%">
                  <c:v>0.41599591782910306</c:v>
                </c:pt>
                <c:pt idx="1491" formatCode="0.00%">
                  <c:v>0.41595716480548717</c:v>
                </c:pt>
                <c:pt idx="1492" formatCode="0.00%">
                  <c:v>0.41362252223096685</c:v>
                </c:pt>
                <c:pt idx="1493" formatCode="0.00%">
                  <c:v>0.40960402680660413</c:v>
                </c:pt>
                <c:pt idx="1494" formatCode="0.00%">
                  <c:v>0.40610709016826152</c:v>
                </c:pt>
                <c:pt idx="1495" formatCode="0.00%">
                  <c:v>0.40253107316246783</c:v>
                </c:pt>
                <c:pt idx="1496" formatCode="0.00%">
                  <c:v>0.39658033962654438</c:v>
                </c:pt>
                <c:pt idx="1497" formatCode="0.00%">
                  <c:v>0.39031429916117433</c:v>
                </c:pt>
                <c:pt idx="1498" formatCode="0.00%">
                  <c:v>0.38143995578417522</c:v>
                </c:pt>
                <c:pt idx="1499" formatCode="0.00%">
                  <c:v>0.37192497715390638</c:v>
                </c:pt>
                <c:pt idx="1500" formatCode="0.00%">
                  <c:v>0.36250667205433773</c:v>
                </c:pt>
                <c:pt idx="1501" formatCode="0.00%">
                  <c:v>0.35511662942640632</c:v>
                </c:pt>
                <c:pt idx="1502" formatCode="0.00%">
                  <c:v>0.34835149719593539</c:v>
                </c:pt>
                <c:pt idx="1503" formatCode="0.00%">
                  <c:v>0.34295793045489686</c:v>
                </c:pt>
                <c:pt idx="1504" formatCode="0.00%">
                  <c:v>0.33917199079189775</c:v>
                </c:pt>
                <c:pt idx="1505" formatCode="0.00%">
                  <c:v>0.33575644448105924</c:v>
                </c:pt>
                <c:pt idx="1506" formatCode="0.00%">
                  <c:v>0.33388534264565117</c:v>
                </c:pt>
                <c:pt idx="1507" formatCode="0.00%">
                  <c:v>0.33193185832429939</c:v>
                </c:pt>
                <c:pt idx="1508" formatCode="0.00%">
                  <c:v>0.32957802040013262</c:v>
                </c:pt>
                <c:pt idx="1509" formatCode="0.00%">
                  <c:v>0.32624628205537887</c:v>
                </c:pt>
                <c:pt idx="1510" formatCode="0.00%">
                  <c:v>0.32208517334244902</c:v>
                </c:pt>
                <c:pt idx="1511" formatCode="0.00%">
                  <c:v>0.3200953725443374</c:v>
                </c:pt>
                <c:pt idx="1512" formatCode="0.00%">
                  <c:v>0.31746515051587743</c:v>
                </c:pt>
                <c:pt idx="1513" formatCode="0.00%">
                  <c:v>0.31372172989473412</c:v>
                </c:pt>
                <c:pt idx="1514" formatCode="0.00%">
                  <c:v>0.31187048137623119</c:v>
                </c:pt>
                <c:pt idx="1515" formatCode="0.00%">
                  <c:v>0.30741492871514176</c:v>
                </c:pt>
                <c:pt idx="1516" formatCode="0.00%">
                  <c:v>0.3013670059601028</c:v>
                </c:pt>
                <c:pt idx="1517" formatCode="0.00%">
                  <c:v>0.29414047700006951</c:v>
                </c:pt>
                <c:pt idx="1518" formatCode="0.00%">
                  <c:v>0.28252780328649885</c:v>
                </c:pt>
                <c:pt idx="1519" formatCode="0.00%">
                  <c:v>0.27297905145173851</c:v>
                </c:pt>
                <c:pt idx="1520" formatCode="0.00%">
                  <c:v>0.26380188367308177</c:v>
                </c:pt>
                <c:pt idx="1521" formatCode="0.00%">
                  <c:v>0.25664866285030086</c:v>
                </c:pt>
                <c:pt idx="1522" formatCode="0.00%">
                  <c:v>0.2498793463350788</c:v>
                </c:pt>
                <c:pt idx="1523" formatCode="0.00%">
                  <c:v>0.24212119667122423</c:v>
                </c:pt>
                <c:pt idx="1524" formatCode="0.00%">
                  <c:v>0.23400883621518709</c:v>
                </c:pt>
                <c:pt idx="1525" formatCode="0.00%">
                  <c:v>0.22505356183121017</c:v>
                </c:pt>
                <c:pt idx="1526" formatCode="0.00%">
                  <c:v>0.21299035802701383</c:v>
                </c:pt>
                <c:pt idx="1527" formatCode="0.00%">
                  <c:v>0.20229725739457138</c:v>
                </c:pt>
                <c:pt idx="1528" formatCode="0.00%">
                  <c:v>0.19426070079099089</c:v>
                </c:pt>
                <c:pt idx="1529" formatCode="0.00%">
                  <c:v>0.18614386598143651</c:v>
                </c:pt>
                <c:pt idx="1530" formatCode="0.00%">
                  <c:v>0.18161513931267415</c:v>
                </c:pt>
                <c:pt idx="1531" formatCode="0.00%">
                  <c:v>0.17985511513603791</c:v>
                </c:pt>
                <c:pt idx="1532" formatCode="0.00%">
                  <c:v>0.17613354877849763</c:v>
                </c:pt>
                <c:pt idx="1533" formatCode="0.00%">
                  <c:v>0.1694904174407903</c:v>
                </c:pt>
                <c:pt idx="1534" formatCode="0.00%">
                  <c:v>0.16318537155773516</c:v>
                </c:pt>
                <c:pt idx="1535" formatCode="0.00%">
                  <c:v>0.15529245365228217</c:v>
                </c:pt>
                <c:pt idx="1536" formatCode="0.00%">
                  <c:v>0.14786406584524192</c:v>
                </c:pt>
                <c:pt idx="1537" formatCode="0.00%">
                  <c:v>0.14362369555361543</c:v>
                </c:pt>
                <c:pt idx="1538" formatCode="0.00%">
                  <c:v>0.13970995905499639</c:v>
                </c:pt>
                <c:pt idx="1539" formatCode="0.00%">
                  <c:v>0.13546250923481673</c:v>
                </c:pt>
                <c:pt idx="1540" formatCode="0.00%">
                  <c:v>0.13228424304130559</c:v>
                </c:pt>
                <c:pt idx="1541" formatCode="0.00%">
                  <c:v>0.12884210435973498</c:v>
                </c:pt>
                <c:pt idx="1542" formatCode="0.00%">
                  <c:v>0.12635980613070452</c:v>
                </c:pt>
                <c:pt idx="1543" formatCode="0.00%">
                  <c:v>0.12076177823023282</c:v>
                </c:pt>
                <c:pt idx="1544" formatCode="0.00%">
                  <c:v>0.11787467575256572</c:v>
                </c:pt>
                <c:pt idx="1545" formatCode="0.00%">
                  <c:v>0.11558901343620365</c:v>
                </c:pt>
                <c:pt idx="1546" formatCode="0.00%">
                  <c:v>0.1139739232620034</c:v>
                </c:pt>
                <c:pt idx="1547" formatCode="0.00%">
                  <c:v>0.11240650056370782</c:v>
                </c:pt>
                <c:pt idx="1548" formatCode="0.00%">
                  <c:v>0.11402369253589706</c:v>
                </c:pt>
                <c:pt idx="1549" formatCode="0.00%">
                  <c:v>0.11402622626940606</c:v>
                </c:pt>
                <c:pt idx="1550" formatCode="0.00%">
                  <c:v>0.11201400067026768</c:v>
                </c:pt>
                <c:pt idx="1551" formatCode="0.00%">
                  <c:v>0.11153347749513554</c:v>
                </c:pt>
                <c:pt idx="1552" formatCode="0.00%">
                  <c:v>0.11054565248740511</c:v>
                </c:pt>
                <c:pt idx="1553" formatCode="0.00%">
                  <c:v>0.10988300569441245</c:v>
                </c:pt>
                <c:pt idx="1554" formatCode="0.00%">
                  <c:v>0.10843902606840361</c:v>
                </c:pt>
                <c:pt idx="1555" formatCode="0.00%">
                  <c:v>0.1041093922063776</c:v>
                </c:pt>
                <c:pt idx="1556" formatCode="0.00%">
                  <c:v>0.10178964861617357</c:v>
                </c:pt>
                <c:pt idx="1557" formatCode="0.00%">
                  <c:v>0.1010962298902256</c:v>
                </c:pt>
                <c:pt idx="1558" formatCode="0.00%">
                  <c:v>0.10272835118146317</c:v>
                </c:pt>
                <c:pt idx="1559" formatCode="0.00%">
                  <c:v>0.10593699106831966</c:v>
                </c:pt>
                <c:pt idx="1560" formatCode="0.00%">
                  <c:v>0.10550439235261599</c:v>
                </c:pt>
                <c:pt idx="1561" formatCode="0.00%">
                  <c:v>0.10709380001415814</c:v>
                </c:pt>
                <c:pt idx="1562" formatCode="0.00%">
                  <c:v>0.11383840865070849</c:v>
                </c:pt>
                <c:pt idx="1563" formatCode="0.00%">
                  <c:v>0.11803262537057013</c:v>
                </c:pt>
                <c:pt idx="1564" formatCode="0.00%">
                  <c:v>0.12120331841684573</c:v>
                </c:pt>
                <c:pt idx="1565" formatCode="0.00%">
                  <c:v>0.12605926745842799</c:v>
                </c:pt>
                <c:pt idx="1566" formatCode="0.00%">
                  <c:v>0.13021636035737583</c:v>
                </c:pt>
                <c:pt idx="1567" formatCode="0.00%">
                  <c:v>0.13812662400930287</c:v>
                </c:pt>
                <c:pt idx="1568" formatCode="0.00%">
                  <c:v>0.14550068112601222</c:v>
                </c:pt>
                <c:pt idx="1569" formatCode="0.00%">
                  <c:v>0.15196034145424431</c:v>
                </c:pt>
                <c:pt idx="1570" formatCode="0.00%">
                  <c:v>0.15547708247129388</c:v>
                </c:pt>
                <c:pt idx="1571" formatCode="0.00%">
                  <c:v>0.15920356223047527</c:v>
                </c:pt>
                <c:pt idx="1572" formatCode="0.00%">
                  <c:v>0.16498970556723469</c:v>
                </c:pt>
                <c:pt idx="1573" formatCode="0.00%">
                  <c:v>0.16844735190336824</c:v>
                </c:pt>
                <c:pt idx="1574" formatCode="0.00%">
                  <c:v>0.16966979142572991</c:v>
                </c:pt>
                <c:pt idx="1575" formatCode="0.00%">
                  <c:v>0.17408258252374931</c:v>
                </c:pt>
                <c:pt idx="1576" formatCode="0.00%">
                  <c:v>0.1784379844594044</c:v>
                </c:pt>
                <c:pt idx="1577" formatCode="0.00%">
                  <c:v>0.18426796217536423</c:v>
                </c:pt>
                <c:pt idx="1578" formatCode="0.00%">
                  <c:v>0.19118534576042467</c:v>
                </c:pt>
                <c:pt idx="1579" formatCode="0.00%">
                  <c:v>0.19713645674388691</c:v>
                </c:pt>
                <c:pt idx="1580" formatCode="0.00%">
                  <c:v>0.20190326085401944</c:v>
                </c:pt>
                <c:pt idx="1581" formatCode="0.00%">
                  <c:v>0.20671685628421321</c:v>
                </c:pt>
                <c:pt idx="1582" formatCode="0.00%">
                  <c:v>0.21215535230688931</c:v>
                </c:pt>
                <c:pt idx="1583" formatCode="0.00%">
                  <c:v>0.21769051586629229</c:v>
                </c:pt>
                <c:pt idx="1584" formatCode="0.00%">
                  <c:v>0.22349836376238597</c:v>
                </c:pt>
                <c:pt idx="1585" formatCode="0.00%">
                  <c:v>0.2296942881016657</c:v>
                </c:pt>
                <c:pt idx="1586" formatCode="0.00%">
                  <c:v>0.23626436211111068</c:v>
                </c:pt>
                <c:pt idx="1587" formatCode="0.00%">
                  <c:v>0.24000867218082433</c:v>
                </c:pt>
                <c:pt idx="1588" formatCode="0.00%">
                  <c:v>0.24124083909344551</c:v>
                </c:pt>
                <c:pt idx="1589" formatCode="0.00%">
                  <c:v>0.24090380152878654</c:v>
                </c:pt>
                <c:pt idx="1590" formatCode="0.00%">
                  <c:v>0.24073321762934463</c:v>
                </c:pt>
                <c:pt idx="1591" formatCode="0.00%">
                  <c:v>0.23962822918845927</c:v>
                </c:pt>
                <c:pt idx="1592" formatCode="0.00%">
                  <c:v>0.23778894709026099</c:v>
                </c:pt>
                <c:pt idx="1593" formatCode="0.00%">
                  <c:v>0.23608489729354343</c:v>
                </c:pt>
                <c:pt idx="1594" formatCode="0.00%">
                  <c:v>0.23438773923269696</c:v>
                </c:pt>
                <c:pt idx="1595" formatCode="0.00%">
                  <c:v>0.23114923401037957</c:v>
                </c:pt>
                <c:pt idx="1596" formatCode="0.00%">
                  <c:v>0.22682203085667751</c:v>
                </c:pt>
                <c:pt idx="1597" formatCode="0.00%">
                  <c:v>0.22138920325797629</c:v>
                </c:pt>
                <c:pt idx="1598" formatCode="0.00%">
                  <c:v>0.21562261648066339</c:v>
                </c:pt>
                <c:pt idx="1599" formatCode="0.00%">
                  <c:v>0.21327012929651135</c:v>
                </c:pt>
                <c:pt idx="1600" formatCode="0.00%">
                  <c:v>0.21310313631350364</c:v>
                </c:pt>
                <c:pt idx="1601" formatCode="0.00%">
                  <c:v>0.21204371960970891</c:v>
                </c:pt>
                <c:pt idx="1602" formatCode="0.00%">
                  <c:v>0.21033908535263546</c:v>
                </c:pt>
                <c:pt idx="1603" formatCode="0.00%">
                  <c:v>0.20844400585999701</c:v>
                </c:pt>
                <c:pt idx="1604" formatCode="0.00%">
                  <c:v>0.20669289860611029</c:v>
                </c:pt>
                <c:pt idx="1605" formatCode="0.00%">
                  <c:v>0.20515144550854414</c:v>
                </c:pt>
                <c:pt idx="1606" formatCode="0.00%">
                  <c:v>0.20369511098573412</c:v>
                </c:pt>
                <c:pt idx="1607" formatCode="0.00%">
                  <c:v>0.20253476814911364</c:v>
                </c:pt>
                <c:pt idx="1608" formatCode="0.00%">
                  <c:v>0.20216377351787496</c:v>
                </c:pt>
                <c:pt idx="1609" formatCode="0.00%">
                  <c:v>0.20234350013860936</c:v>
                </c:pt>
                <c:pt idx="1610" formatCode="0.00%">
                  <c:v>0.20340333216418105</c:v>
                </c:pt>
                <c:pt idx="1611" formatCode="0.00%">
                  <c:v>0.20238106591888627</c:v>
                </c:pt>
                <c:pt idx="1612" formatCode="0.00%">
                  <c:v>0.20073863551236637</c:v>
                </c:pt>
                <c:pt idx="1613" formatCode="0.00%">
                  <c:v>0.19909996650992912</c:v>
                </c:pt>
                <c:pt idx="1614" formatCode="0.00%">
                  <c:v>0.19700120876460514</c:v>
                </c:pt>
                <c:pt idx="1615" formatCode="0.00%">
                  <c:v>0.19581096143485399</c:v>
                </c:pt>
                <c:pt idx="1616" formatCode="0.00%">
                  <c:v>0.19534158946319002</c:v>
                </c:pt>
                <c:pt idx="1617" formatCode="0.00%">
                  <c:v>0.19610139890966694</c:v>
                </c:pt>
                <c:pt idx="1618" formatCode="0.00%">
                  <c:v>0.19584498092284863</c:v>
                </c:pt>
                <c:pt idx="1619" formatCode="0.00%">
                  <c:v>0.19569223831597138</c:v>
                </c:pt>
                <c:pt idx="1620" formatCode="0.00%">
                  <c:v>0.19473135447694712</c:v>
                </c:pt>
                <c:pt idx="1621" formatCode="0.00%">
                  <c:v>0.19389861199797909</c:v>
                </c:pt>
                <c:pt idx="1622" formatCode="0.00%">
                  <c:v>0.19213269407016287</c:v>
                </c:pt>
                <c:pt idx="1623" formatCode="0.00%">
                  <c:v>0.19025792671623276</c:v>
                </c:pt>
                <c:pt idx="1624" formatCode="0.00%">
                  <c:v>0.18955263762647068</c:v>
                </c:pt>
                <c:pt idx="1625" formatCode="0.00%">
                  <c:v>0.18967856556487872</c:v>
                </c:pt>
                <c:pt idx="1626" formatCode="0.00%">
                  <c:v>0.18926864683471978</c:v>
                </c:pt>
                <c:pt idx="1627" formatCode="0.00%">
                  <c:v>0.18821822958615142</c:v>
                </c:pt>
                <c:pt idx="1628" formatCode="0.00%">
                  <c:v>0.18577282380140048</c:v>
                </c:pt>
                <c:pt idx="1629" formatCode="0.00%">
                  <c:v>0.18145686107015235</c:v>
                </c:pt>
                <c:pt idx="1630" formatCode="0.00%">
                  <c:v>0.17742625640306087</c:v>
                </c:pt>
                <c:pt idx="1631" formatCode="0.00%">
                  <c:v>0.17443026959937136</c:v>
                </c:pt>
                <c:pt idx="1632" formatCode="0.00%">
                  <c:v>0.17148096780377053</c:v>
                </c:pt>
                <c:pt idx="1633" formatCode="0.00%">
                  <c:v>0.168360865664265</c:v>
                </c:pt>
                <c:pt idx="1634" formatCode="0.00%">
                  <c:v>0.16538790039291751</c:v>
                </c:pt>
                <c:pt idx="1635" formatCode="0.00%">
                  <c:v>0.16157922188549123</c:v>
                </c:pt>
                <c:pt idx="1636" formatCode="0.00%">
                  <c:v>0.15711612228539962</c:v>
                </c:pt>
                <c:pt idx="1637" formatCode="0.00%">
                  <c:v>0.15268747790089021</c:v>
                </c:pt>
                <c:pt idx="1638" formatCode="0.00%">
                  <c:v>0.14914241897617608</c:v>
                </c:pt>
                <c:pt idx="1639" formatCode="0.00%">
                  <c:v>0.14548351326386189</c:v>
                </c:pt>
                <c:pt idx="1640" formatCode="0.00%">
                  <c:v>0.14123730275051338</c:v>
                </c:pt>
                <c:pt idx="1641" formatCode="0.00%">
                  <c:v>0.13768669854753934</c:v>
                </c:pt>
                <c:pt idx="1642" formatCode="0.00%">
                  <c:v>0.13554547964480124</c:v>
                </c:pt>
                <c:pt idx="1643" formatCode="0.00%">
                  <c:v>0.13331476644932216</c:v>
                </c:pt>
                <c:pt idx="1644" formatCode="0.00%">
                  <c:v>0.13165428043557914</c:v>
                </c:pt>
                <c:pt idx="1645" formatCode="0.00%">
                  <c:v>0.13051818176960928</c:v>
                </c:pt>
                <c:pt idx="1646" formatCode="0.00%">
                  <c:v>0.12957733904516311</c:v>
                </c:pt>
                <c:pt idx="1647" formatCode="0.00%">
                  <c:v>0.12971199410347345</c:v>
                </c:pt>
                <c:pt idx="1648" formatCode="0.00%">
                  <c:v>0.13066698492761142</c:v>
                </c:pt>
                <c:pt idx="1649" formatCode="0.00%">
                  <c:v>0.13266868575298996</c:v>
                </c:pt>
                <c:pt idx="1650" formatCode="0.00%">
                  <c:v>0.13500027741178489</c:v>
                </c:pt>
                <c:pt idx="1651" formatCode="0.00%">
                  <c:v>0.13823194545755335</c:v>
                </c:pt>
                <c:pt idx="1652" formatCode="0.00%">
                  <c:v>0.14415787149459058</c:v>
                </c:pt>
                <c:pt idx="1653" formatCode="0.00%">
                  <c:v>0.15373518378635698</c:v>
                </c:pt>
                <c:pt idx="1654" formatCode="0.00%">
                  <c:v>0.16153336661192297</c:v>
                </c:pt>
                <c:pt idx="1655" formatCode="0.00%">
                  <c:v>0.16708748576749555</c:v>
                </c:pt>
                <c:pt idx="1656" formatCode="0.00%">
                  <c:v>0.17443028341676259</c:v>
                </c:pt>
                <c:pt idx="1657" formatCode="0.00%">
                  <c:v>0.18298876201881753</c:v>
                </c:pt>
                <c:pt idx="1658" formatCode="0.00%">
                  <c:v>0.19069902599815713</c:v>
                </c:pt>
                <c:pt idx="1659" formatCode="0.00%">
                  <c:v>0.19914122988708183</c:v>
                </c:pt>
                <c:pt idx="1660" formatCode="0.00%">
                  <c:v>0.20676535783617411</c:v>
                </c:pt>
                <c:pt idx="1661" formatCode="0.00%">
                  <c:v>0.21425640368899557</c:v>
                </c:pt>
                <c:pt idx="1662" formatCode="0.00%">
                  <c:v>0.22074699360654026</c:v>
                </c:pt>
                <c:pt idx="1663" formatCode="0.00%">
                  <c:v>0.2271063178426973</c:v>
                </c:pt>
                <c:pt idx="1664" formatCode="0.00%">
                  <c:v>0.23185541902547757</c:v>
                </c:pt>
                <c:pt idx="1665" formatCode="0.00%">
                  <c:v>0.23399921055157891</c:v>
                </c:pt>
                <c:pt idx="1666" formatCode="0.00%">
                  <c:v>0.23685169238756765</c:v>
                </c:pt>
                <c:pt idx="1667" formatCode="0.00%">
                  <c:v>0.24355687747139809</c:v>
                </c:pt>
                <c:pt idx="1668" formatCode="0.00%">
                  <c:v>0.24838910303516593</c:v>
                </c:pt>
                <c:pt idx="1669" formatCode="0.00%">
                  <c:v>0.25119990334841047</c:v>
                </c:pt>
                <c:pt idx="1670" formatCode="0.00%">
                  <c:v>0.25456646288218043</c:v>
                </c:pt>
                <c:pt idx="1671" formatCode="0.00%">
                  <c:v>0</c:v>
                </c:pt>
                <c:pt idx="1672" formatCode="0.00%">
                  <c:v>0</c:v>
                </c:pt>
                <c:pt idx="1673" formatCode="0.00%">
                  <c:v>0</c:v>
                </c:pt>
                <c:pt idx="1674" formatCode="0.00%">
                  <c:v>0</c:v>
                </c:pt>
                <c:pt idx="1675" formatCode="0.00%">
                  <c:v>0</c:v>
                </c:pt>
                <c:pt idx="1676" formatCode="0.00%">
                  <c:v>0</c:v>
                </c:pt>
                <c:pt idx="1677" formatCode="0.00%">
                  <c:v>0</c:v>
                </c:pt>
                <c:pt idx="1678" formatCode="0.00%">
                  <c:v>0</c:v>
                </c:pt>
                <c:pt idx="1679" formatCode="0.00%">
                  <c:v>0</c:v>
                </c:pt>
                <c:pt idx="1680" formatCode="0.00%">
                  <c:v>0</c:v>
                </c:pt>
                <c:pt idx="1681" formatCode="0.00%">
                  <c:v>0</c:v>
                </c:pt>
                <c:pt idx="1682" formatCode="0.00%">
                  <c:v>0</c:v>
                </c:pt>
                <c:pt idx="1683" formatCode="0.00%">
                  <c:v>0</c:v>
                </c:pt>
                <c:pt idx="1684" formatCode="0.00%">
                  <c:v>0</c:v>
                </c:pt>
                <c:pt idx="1685" formatCode="0.00%">
                  <c:v>0</c:v>
                </c:pt>
                <c:pt idx="1686" formatCode="0.00%">
                  <c:v>0</c:v>
                </c:pt>
                <c:pt idx="1687" formatCode="0.00%">
                  <c:v>0</c:v>
                </c:pt>
                <c:pt idx="1688" formatCode="0.00%">
                  <c:v>0</c:v>
                </c:pt>
                <c:pt idx="1689" formatCode="0.00%">
                  <c:v>0</c:v>
                </c:pt>
                <c:pt idx="1690" formatCode="0.00%">
                  <c:v>0</c:v>
                </c:pt>
                <c:pt idx="1691" formatCode="0.00%">
                  <c:v>0</c:v>
                </c:pt>
                <c:pt idx="1692" formatCode="0.00%">
                  <c:v>0</c:v>
                </c:pt>
                <c:pt idx="1693" formatCode="0.00%">
                  <c:v>0</c:v>
                </c:pt>
                <c:pt idx="1694" formatCode="0.00%">
                  <c:v>0</c:v>
                </c:pt>
                <c:pt idx="1695" formatCode="0.00%">
                  <c:v>0</c:v>
                </c:pt>
                <c:pt idx="1696" formatCode="0.00%">
                  <c:v>0</c:v>
                </c:pt>
                <c:pt idx="1697" formatCode="0.00%">
                  <c:v>0</c:v>
                </c:pt>
                <c:pt idx="1698" formatCode="0.00%">
                  <c:v>0</c:v>
                </c:pt>
                <c:pt idx="1699" formatCode="0.00%">
                  <c:v>0</c:v>
                </c:pt>
                <c:pt idx="1700" formatCode="0.00%">
                  <c:v>0</c:v>
                </c:pt>
                <c:pt idx="1701" formatCode="0.00%">
                  <c:v>0</c:v>
                </c:pt>
                <c:pt idx="1702" formatCode="0.00%">
                  <c:v>0</c:v>
                </c:pt>
                <c:pt idx="1703" formatCode="0.00%">
                  <c:v>0</c:v>
                </c:pt>
                <c:pt idx="1704" formatCode="0.00%">
                  <c:v>0</c:v>
                </c:pt>
                <c:pt idx="1705" formatCode="0.00%">
                  <c:v>0</c:v>
                </c:pt>
                <c:pt idx="1706" formatCode="0.00%">
                  <c:v>0</c:v>
                </c:pt>
                <c:pt idx="1707" formatCode="0.00%">
                  <c:v>0</c:v>
                </c:pt>
                <c:pt idx="1708" formatCode="0.00%">
                  <c:v>0</c:v>
                </c:pt>
                <c:pt idx="1709" formatCode="0.00%">
                  <c:v>0</c:v>
                </c:pt>
                <c:pt idx="1710" formatCode="0.00%">
                  <c:v>0</c:v>
                </c:pt>
                <c:pt idx="1711" formatCode="0.00%">
                  <c:v>0</c:v>
                </c:pt>
                <c:pt idx="1712" formatCode="0.00%">
                  <c:v>0</c:v>
                </c:pt>
                <c:pt idx="1713" formatCode="0.00%">
                  <c:v>0</c:v>
                </c:pt>
                <c:pt idx="1714" formatCode="0.00%">
                  <c:v>0</c:v>
                </c:pt>
                <c:pt idx="1715" formatCode="0.00%">
                  <c:v>0</c:v>
                </c:pt>
                <c:pt idx="1716" formatCode="0.00%">
                  <c:v>0</c:v>
                </c:pt>
                <c:pt idx="1717" formatCode="0.00%">
                  <c:v>0</c:v>
                </c:pt>
                <c:pt idx="1718" formatCode="0.00%">
                  <c:v>0</c:v>
                </c:pt>
                <c:pt idx="1719" formatCode="0.00%">
                  <c:v>0</c:v>
                </c:pt>
                <c:pt idx="1720" formatCode="0.00%">
                  <c:v>0</c:v>
                </c:pt>
                <c:pt idx="1721" formatCode="0.00%">
                  <c:v>0</c:v>
                </c:pt>
                <c:pt idx="1722" formatCode="0.00%">
                  <c:v>0</c:v>
                </c:pt>
                <c:pt idx="1723" formatCode="0.00%">
                  <c:v>0</c:v>
                </c:pt>
                <c:pt idx="1724" formatCode="0.00%">
                  <c:v>0</c:v>
                </c:pt>
                <c:pt idx="1725" formatCode="0.00%">
                  <c:v>0</c:v>
                </c:pt>
                <c:pt idx="1726" formatCode="0.00%">
                  <c:v>0</c:v>
                </c:pt>
                <c:pt idx="1727" formatCode="0.00%">
                  <c:v>0</c:v>
                </c:pt>
                <c:pt idx="1728" formatCode="0.00%">
                  <c:v>0</c:v>
                </c:pt>
                <c:pt idx="1729" formatCode="0.00%">
                  <c:v>0</c:v>
                </c:pt>
                <c:pt idx="1730" formatCode="0.00%">
                  <c:v>0</c:v>
                </c:pt>
                <c:pt idx="1731" formatCode="0.00%">
                  <c:v>0</c:v>
                </c:pt>
                <c:pt idx="1732" formatCode="0.00%">
                  <c:v>0</c:v>
                </c:pt>
                <c:pt idx="1733" formatCode="0.00%">
                  <c:v>0</c:v>
                </c:pt>
                <c:pt idx="1734" formatCode="0.00%">
                  <c:v>0</c:v>
                </c:pt>
                <c:pt idx="1735" formatCode="0.00%">
                  <c:v>0</c:v>
                </c:pt>
                <c:pt idx="1736" formatCode="0.00%">
                  <c:v>0</c:v>
                </c:pt>
                <c:pt idx="1737" formatCode="0.00%">
                  <c:v>0</c:v>
                </c:pt>
                <c:pt idx="1738" formatCode="0.00%">
                  <c:v>0</c:v>
                </c:pt>
                <c:pt idx="1739" formatCode="0.00%">
                  <c:v>0</c:v>
                </c:pt>
                <c:pt idx="1740" formatCode="0.00%">
                  <c:v>0</c:v>
                </c:pt>
                <c:pt idx="1741" formatCode="0.00%">
                  <c:v>0</c:v>
                </c:pt>
                <c:pt idx="1742" formatCode="0.00%">
                  <c:v>0</c:v>
                </c:pt>
                <c:pt idx="1743" formatCode="0.00%">
                  <c:v>0</c:v>
                </c:pt>
                <c:pt idx="1744" formatCode="0.00%">
                  <c:v>0</c:v>
                </c:pt>
                <c:pt idx="1745" formatCode="0.00%">
                  <c:v>0</c:v>
                </c:pt>
                <c:pt idx="1746" formatCode="0.00%">
                  <c:v>0</c:v>
                </c:pt>
                <c:pt idx="1747" formatCode="0.00%">
                  <c:v>0</c:v>
                </c:pt>
                <c:pt idx="1748" formatCode="0.00%">
                  <c:v>0</c:v>
                </c:pt>
                <c:pt idx="1749" formatCode="0.00%">
                  <c:v>0</c:v>
                </c:pt>
                <c:pt idx="1750" formatCode="0.00%">
                  <c:v>0</c:v>
                </c:pt>
                <c:pt idx="1751" formatCode="0.00%">
                  <c:v>0</c:v>
                </c:pt>
                <c:pt idx="1752" formatCode="0.00%">
                  <c:v>0</c:v>
                </c:pt>
                <c:pt idx="1753" formatCode="0.00%">
                  <c:v>0</c:v>
                </c:pt>
                <c:pt idx="1754" formatCode="0.00%">
                  <c:v>0</c:v>
                </c:pt>
                <c:pt idx="1755" formatCode="0.00%">
                  <c:v>0</c:v>
                </c:pt>
                <c:pt idx="1756" formatCode="0.00%">
                  <c:v>0</c:v>
                </c:pt>
                <c:pt idx="1757" formatCode="0.00%">
                  <c:v>0</c:v>
                </c:pt>
                <c:pt idx="1758" formatCode="0.00%">
                  <c:v>0</c:v>
                </c:pt>
                <c:pt idx="1759" formatCode="0.00%">
                  <c:v>0</c:v>
                </c:pt>
                <c:pt idx="1760" formatCode="0.00%">
                  <c:v>0</c:v>
                </c:pt>
                <c:pt idx="1761" formatCode="0.00%">
                  <c:v>0</c:v>
                </c:pt>
                <c:pt idx="1762" formatCode="0.00%">
                  <c:v>0</c:v>
                </c:pt>
                <c:pt idx="1763" formatCode="0.00%">
                  <c:v>0</c:v>
                </c:pt>
                <c:pt idx="1764" formatCode="0.00%">
                  <c:v>0</c:v>
                </c:pt>
                <c:pt idx="1765" formatCode="0.00%">
                  <c:v>0</c:v>
                </c:pt>
                <c:pt idx="1766" formatCode="0.00%">
                  <c:v>0</c:v>
                </c:pt>
                <c:pt idx="1767" formatCode="0.00%">
                  <c:v>0</c:v>
                </c:pt>
                <c:pt idx="1768" formatCode="0.00%">
                  <c:v>0</c:v>
                </c:pt>
                <c:pt idx="1769" formatCode="0.00%">
                  <c:v>0</c:v>
                </c:pt>
                <c:pt idx="1770" formatCode="0.00%">
                  <c:v>0</c:v>
                </c:pt>
                <c:pt idx="1771" formatCode="0.00%">
                  <c:v>0</c:v>
                </c:pt>
                <c:pt idx="1772" formatCode="0.00%">
                  <c:v>0</c:v>
                </c:pt>
                <c:pt idx="1773" formatCode="0.00%">
                  <c:v>0</c:v>
                </c:pt>
                <c:pt idx="1774" formatCode="0.00%">
                  <c:v>0</c:v>
                </c:pt>
                <c:pt idx="1775" formatCode="0.00%">
                  <c:v>0</c:v>
                </c:pt>
                <c:pt idx="1776" formatCode="0.00%">
                  <c:v>0</c:v>
                </c:pt>
                <c:pt idx="1777" formatCode="0.00%">
                  <c:v>0</c:v>
                </c:pt>
                <c:pt idx="1778" formatCode="0.00%">
                  <c:v>0</c:v>
                </c:pt>
                <c:pt idx="1779" formatCode="0.00%">
                  <c:v>0</c:v>
                </c:pt>
                <c:pt idx="1780" formatCode="0.00%">
                  <c:v>0</c:v>
                </c:pt>
                <c:pt idx="1781" formatCode="0.00%">
                  <c:v>0</c:v>
                </c:pt>
                <c:pt idx="1782" formatCode="0.00%">
                  <c:v>0</c:v>
                </c:pt>
                <c:pt idx="1783" formatCode="0.00%">
                  <c:v>0</c:v>
                </c:pt>
                <c:pt idx="1784" formatCode="0.00%">
                  <c:v>0</c:v>
                </c:pt>
                <c:pt idx="1785" formatCode="0.00%">
                  <c:v>0</c:v>
                </c:pt>
                <c:pt idx="1786" formatCode="0.00%">
                  <c:v>0</c:v>
                </c:pt>
                <c:pt idx="1787" formatCode="0.00%">
                  <c:v>0</c:v>
                </c:pt>
                <c:pt idx="1788" formatCode="0.00%">
                  <c:v>0</c:v>
                </c:pt>
                <c:pt idx="1789" formatCode="0.00%">
                  <c:v>0</c:v>
                </c:pt>
                <c:pt idx="1790" formatCode="0.00%">
                  <c:v>0</c:v>
                </c:pt>
              </c:numCache>
            </c:numRef>
          </c:yVal>
          <c:smooth val="1"/>
          <c:extLst>
            <c:ext xmlns:c16="http://schemas.microsoft.com/office/drawing/2014/chart" uri="{C3380CC4-5D6E-409C-BE32-E72D297353CC}">
              <c16:uniqueId val="{00000002-7016-A44E-8585-4E08128E70E6}"/>
            </c:ext>
          </c:extLst>
        </c:ser>
        <c:dLbls>
          <c:showLegendKey val="0"/>
          <c:showVal val="0"/>
          <c:showCatName val="0"/>
          <c:showSerName val="0"/>
          <c:showPercent val="0"/>
          <c:showBubbleSize val="0"/>
        </c:dLbls>
        <c:axId val="359644782"/>
        <c:axId val="315944303"/>
      </c:scatterChart>
      <c:valAx>
        <c:axId val="359644782"/>
        <c:scaling>
          <c:orientation val="minMax"/>
          <c:max val="2010"/>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Roboto"/>
                  </a:defRPr>
                </a:pPr>
                <a:r>
                  <a:rPr lang="en-US" b="0">
                    <a:solidFill>
                      <a:srgbClr val="000000"/>
                    </a:solidFill>
                    <a:latin typeface="Roboto"/>
                  </a:rPr>
                  <a:t>Retirement Start</a:t>
                </a:r>
              </a:p>
            </c:rich>
          </c:tx>
          <c:overlay val="0"/>
        </c:title>
        <c:numFmt formatCode="0" sourceLinked="1"/>
        <c:majorTickMark val="none"/>
        <c:minorTickMark val="none"/>
        <c:tickLblPos val="nextTo"/>
        <c:spPr>
          <a:ln/>
        </c:spPr>
        <c:txPr>
          <a:bodyPr/>
          <a:lstStyle/>
          <a:p>
            <a:pPr lvl="0">
              <a:defRPr b="0">
                <a:solidFill>
                  <a:srgbClr val="000000"/>
                </a:solidFill>
                <a:latin typeface="Roboto"/>
              </a:defRPr>
            </a:pPr>
            <a:endParaRPr lang="en-US"/>
          </a:p>
        </c:txPr>
        <c:crossAx val="315944303"/>
        <c:crosses val="autoZero"/>
        <c:crossBetween val="midCat"/>
      </c:valAx>
      <c:valAx>
        <c:axId val="315944303"/>
        <c:scaling>
          <c:orientation val="minMax"/>
          <c:max val="1"/>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Roboto"/>
                  </a:defRPr>
                </a:pPr>
                <a:endParaRPr lang="en-US"/>
              </a:p>
            </c:rich>
          </c:tx>
          <c:overlay val="0"/>
        </c:title>
        <c:numFmt formatCode="General" sourceLinked="1"/>
        <c:majorTickMark val="none"/>
        <c:minorTickMark val="none"/>
        <c:tickLblPos val="nextTo"/>
        <c:spPr>
          <a:ln/>
        </c:spPr>
        <c:txPr>
          <a:bodyPr/>
          <a:lstStyle/>
          <a:p>
            <a:pPr lvl="0">
              <a:defRPr b="0">
                <a:solidFill>
                  <a:srgbClr val="000000"/>
                </a:solidFill>
                <a:latin typeface="Roboto"/>
              </a:defRPr>
            </a:pPr>
            <a:endParaRPr lang="en-US"/>
          </a:p>
        </c:txPr>
        <c:crossAx val="359644782"/>
        <c:crosses val="autoZero"/>
        <c:crossBetween val="midCat"/>
      </c:valAx>
    </c:plotArea>
    <c:legend>
      <c:legendPos val="b"/>
      <c:overlay val="0"/>
      <c:txPr>
        <a:bodyPr/>
        <a:lstStyle/>
        <a:p>
          <a:pPr lvl="0">
            <a:defRPr b="0">
              <a:solidFill>
                <a:srgbClr val="000000"/>
              </a:solidFill>
              <a:latin typeface="Roboto"/>
            </a:defRPr>
          </a:pPr>
          <a:endParaRPr lang="en-US"/>
        </a:p>
      </c:txPr>
    </c:legend>
    <c:plotVisOnly val="1"/>
    <c:dispBlanksAs val="zero"/>
    <c:showDLblsOverMax val="1"/>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0">
                <a:solidFill>
                  <a:srgbClr val="000000"/>
                </a:solidFill>
                <a:latin typeface="Roboto"/>
              </a:defRPr>
            </a:pPr>
            <a:r>
              <a:rPr lang="en-US" b="0">
                <a:solidFill>
                  <a:srgbClr val="000000"/>
                </a:solidFill>
                <a:latin typeface="Roboto"/>
              </a:rPr>
              <a:t>Withdrawal Amounts (12M-rolling)</a:t>
            </a:r>
          </a:p>
        </c:rich>
      </c:tx>
      <c:overlay val="0"/>
    </c:title>
    <c:autoTitleDeleted val="0"/>
    <c:plotArea>
      <c:layout/>
      <c:scatterChart>
        <c:scatterStyle val="lineMarker"/>
        <c:varyColors val="0"/>
        <c:ser>
          <c:idx val="0"/>
          <c:order val="0"/>
          <c:tx>
            <c:strRef>
              <c:f>'CAPE-based Rule'!$I$15</c:f>
              <c:strCache>
                <c:ptCount val="1"/>
                <c:pt idx="0">
                  <c:v>12M Moving Average Withdrawal</c:v>
                </c:pt>
              </c:strCache>
            </c:strRef>
          </c:tx>
          <c:spPr>
            <a:ln>
              <a:noFill/>
            </a:ln>
          </c:spPr>
          <c:marker>
            <c:symbol val="circle"/>
            <c:size val="7"/>
            <c:spPr>
              <a:solidFill>
                <a:srgbClr val="4285F4"/>
              </a:solidFill>
              <a:ln cmpd="sng">
                <a:solidFill>
                  <a:srgbClr val="4285F4"/>
                </a:solidFill>
              </a:ln>
            </c:spPr>
          </c:marker>
          <c:xVal>
            <c:numRef>
              <c:f>'CAPE-based Rule'!$G$16:$G$2449</c:f>
              <c:numCache>
                <c:formatCode>0</c:formatCode>
                <c:ptCount val="2434"/>
                <c:pt idx="0">
                  <c:v>1871</c:v>
                </c:pt>
                <c:pt idx="1">
                  <c:v>1871.0833333333333</c:v>
                </c:pt>
                <c:pt idx="2">
                  <c:v>1871.1666666666665</c:v>
                </c:pt>
                <c:pt idx="3">
                  <c:v>1871.2499999999998</c:v>
                </c:pt>
                <c:pt idx="4">
                  <c:v>1871.333333333333</c:v>
                </c:pt>
                <c:pt idx="5">
                  <c:v>1871.4166666666663</c:v>
                </c:pt>
                <c:pt idx="6">
                  <c:v>1871.4999999999995</c:v>
                </c:pt>
                <c:pt idx="7">
                  <c:v>1871.5833333333328</c:v>
                </c:pt>
                <c:pt idx="8">
                  <c:v>1871.6666666666661</c:v>
                </c:pt>
                <c:pt idx="9">
                  <c:v>1871.7499999999993</c:v>
                </c:pt>
                <c:pt idx="10">
                  <c:v>1871.8333333333326</c:v>
                </c:pt>
                <c:pt idx="11">
                  <c:v>1871.9166666666658</c:v>
                </c:pt>
                <c:pt idx="12">
                  <c:v>1871.9999999999991</c:v>
                </c:pt>
                <c:pt idx="13">
                  <c:v>1872.0833333333323</c:v>
                </c:pt>
                <c:pt idx="14">
                  <c:v>1872.1666666666656</c:v>
                </c:pt>
                <c:pt idx="15">
                  <c:v>1872.2499999999989</c:v>
                </c:pt>
                <c:pt idx="16">
                  <c:v>1872.3333333333321</c:v>
                </c:pt>
                <c:pt idx="17">
                  <c:v>1872.4166666666654</c:v>
                </c:pt>
                <c:pt idx="18">
                  <c:v>1872.4999999999986</c:v>
                </c:pt>
                <c:pt idx="19">
                  <c:v>1872.5833333333319</c:v>
                </c:pt>
                <c:pt idx="20">
                  <c:v>1872.6666666666652</c:v>
                </c:pt>
                <c:pt idx="21">
                  <c:v>1872.7499999999984</c:v>
                </c:pt>
                <c:pt idx="22">
                  <c:v>1872.8333333333317</c:v>
                </c:pt>
                <c:pt idx="23">
                  <c:v>1872.9166666666649</c:v>
                </c:pt>
                <c:pt idx="24">
                  <c:v>1872.9999999999982</c:v>
                </c:pt>
                <c:pt idx="25">
                  <c:v>1873.0833333333314</c:v>
                </c:pt>
                <c:pt idx="26">
                  <c:v>1873.1666666666647</c:v>
                </c:pt>
                <c:pt idx="27">
                  <c:v>1873.249999999998</c:v>
                </c:pt>
                <c:pt idx="28">
                  <c:v>1873.3333333333312</c:v>
                </c:pt>
                <c:pt idx="29">
                  <c:v>1873.4166666666645</c:v>
                </c:pt>
                <c:pt idx="30">
                  <c:v>1873.4999999999977</c:v>
                </c:pt>
                <c:pt idx="31">
                  <c:v>1873.583333333331</c:v>
                </c:pt>
                <c:pt idx="32">
                  <c:v>1873.6666666666642</c:v>
                </c:pt>
                <c:pt idx="33">
                  <c:v>1873.7499999999975</c:v>
                </c:pt>
                <c:pt idx="34">
                  <c:v>1873.8333333333308</c:v>
                </c:pt>
                <c:pt idx="35">
                  <c:v>1873.916666666664</c:v>
                </c:pt>
                <c:pt idx="36">
                  <c:v>1873.9999999999973</c:v>
                </c:pt>
                <c:pt idx="37">
                  <c:v>1874.0833333333305</c:v>
                </c:pt>
                <c:pt idx="38">
                  <c:v>1874.1666666666638</c:v>
                </c:pt>
                <c:pt idx="39">
                  <c:v>1874.249999999997</c:v>
                </c:pt>
                <c:pt idx="40">
                  <c:v>1874.3333333333303</c:v>
                </c:pt>
                <c:pt idx="41">
                  <c:v>1874.4166666666636</c:v>
                </c:pt>
                <c:pt idx="42">
                  <c:v>1874.4999999999968</c:v>
                </c:pt>
                <c:pt idx="43">
                  <c:v>1874.5833333333301</c:v>
                </c:pt>
                <c:pt idx="44">
                  <c:v>1874.6666666666633</c:v>
                </c:pt>
                <c:pt idx="45">
                  <c:v>1874.7499999999966</c:v>
                </c:pt>
                <c:pt idx="46">
                  <c:v>1874.8333333333298</c:v>
                </c:pt>
                <c:pt idx="47">
                  <c:v>1874.9166666666631</c:v>
                </c:pt>
                <c:pt idx="48">
                  <c:v>1874.9999999999964</c:v>
                </c:pt>
                <c:pt idx="49">
                  <c:v>1875.0833333333296</c:v>
                </c:pt>
                <c:pt idx="50">
                  <c:v>1875.1666666666629</c:v>
                </c:pt>
                <c:pt idx="51">
                  <c:v>1875.2499999999961</c:v>
                </c:pt>
                <c:pt idx="52">
                  <c:v>1875.3333333333294</c:v>
                </c:pt>
                <c:pt idx="53">
                  <c:v>1875.4166666666626</c:v>
                </c:pt>
                <c:pt idx="54">
                  <c:v>1875.4999999999959</c:v>
                </c:pt>
                <c:pt idx="55">
                  <c:v>1875.5833333333292</c:v>
                </c:pt>
                <c:pt idx="56">
                  <c:v>1875.6666666666624</c:v>
                </c:pt>
                <c:pt idx="57">
                  <c:v>1875.7499999999957</c:v>
                </c:pt>
                <c:pt idx="58">
                  <c:v>1875.8333333333289</c:v>
                </c:pt>
                <c:pt idx="59">
                  <c:v>1875.9166666666622</c:v>
                </c:pt>
                <c:pt idx="60">
                  <c:v>1875.9999999999955</c:v>
                </c:pt>
                <c:pt idx="61">
                  <c:v>1876.0833333333287</c:v>
                </c:pt>
                <c:pt idx="62">
                  <c:v>1876.166666666662</c:v>
                </c:pt>
                <c:pt idx="63">
                  <c:v>1876.2499999999952</c:v>
                </c:pt>
                <c:pt idx="64">
                  <c:v>1876.3333333333285</c:v>
                </c:pt>
                <c:pt idx="65">
                  <c:v>1876.4166666666617</c:v>
                </c:pt>
                <c:pt idx="66">
                  <c:v>1876.499999999995</c:v>
                </c:pt>
                <c:pt idx="67">
                  <c:v>1876.5833333333283</c:v>
                </c:pt>
                <c:pt idx="68">
                  <c:v>1876.6666666666615</c:v>
                </c:pt>
                <c:pt idx="69">
                  <c:v>1876.7499999999948</c:v>
                </c:pt>
                <c:pt idx="70">
                  <c:v>1876.833333333328</c:v>
                </c:pt>
                <c:pt idx="71">
                  <c:v>1876.9166666666613</c:v>
                </c:pt>
                <c:pt idx="72">
                  <c:v>1876.9999999999945</c:v>
                </c:pt>
                <c:pt idx="73">
                  <c:v>1877.0833333333278</c:v>
                </c:pt>
                <c:pt idx="74">
                  <c:v>1877.1666666666611</c:v>
                </c:pt>
                <c:pt idx="75">
                  <c:v>1877.2499999999943</c:v>
                </c:pt>
                <c:pt idx="76">
                  <c:v>1877.3333333333276</c:v>
                </c:pt>
                <c:pt idx="77">
                  <c:v>1877.4166666666608</c:v>
                </c:pt>
                <c:pt idx="78">
                  <c:v>1877.4999999999941</c:v>
                </c:pt>
                <c:pt idx="79">
                  <c:v>1877.5833333333273</c:v>
                </c:pt>
                <c:pt idx="80">
                  <c:v>1877.6666666666606</c:v>
                </c:pt>
                <c:pt idx="81">
                  <c:v>1877.7499999999939</c:v>
                </c:pt>
                <c:pt idx="82">
                  <c:v>1877.8333333333271</c:v>
                </c:pt>
                <c:pt idx="83">
                  <c:v>1877.9166666666604</c:v>
                </c:pt>
                <c:pt idx="84">
                  <c:v>1877.9999999999936</c:v>
                </c:pt>
                <c:pt idx="85">
                  <c:v>1878.0833333333269</c:v>
                </c:pt>
                <c:pt idx="86">
                  <c:v>1878.1666666666601</c:v>
                </c:pt>
                <c:pt idx="87">
                  <c:v>1878.2499999999934</c:v>
                </c:pt>
                <c:pt idx="88">
                  <c:v>1878.3333333333267</c:v>
                </c:pt>
                <c:pt idx="89">
                  <c:v>1878.4166666666599</c:v>
                </c:pt>
                <c:pt idx="90">
                  <c:v>1878.4999999999932</c:v>
                </c:pt>
                <c:pt idx="91">
                  <c:v>1878.5833333333264</c:v>
                </c:pt>
                <c:pt idx="92">
                  <c:v>1878.6666666666597</c:v>
                </c:pt>
                <c:pt idx="93">
                  <c:v>1878.749999999993</c:v>
                </c:pt>
                <c:pt idx="94">
                  <c:v>1878.8333333333262</c:v>
                </c:pt>
                <c:pt idx="95">
                  <c:v>1878.9166666666595</c:v>
                </c:pt>
                <c:pt idx="96">
                  <c:v>1878.9999999999927</c:v>
                </c:pt>
                <c:pt idx="97">
                  <c:v>1879.083333333326</c:v>
                </c:pt>
                <c:pt idx="98">
                  <c:v>1879.1666666666592</c:v>
                </c:pt>
                <c:pt idx="99">
                  <c:v>1879.2499999999925</c:v>
                </c:pt>
                <c:pt idx="100">
                  <c:v>1879.3333333333258</c:v>
                </c:pt>
                <c:pt idx="101">
                  <c:v>1879.416666666659</c:v>
                </c:pt>
                <c:pt idx="102">
                  <c:v>1879.4999999999923</c:v>
                </c:pt>
                <c:pt idx="103">
                  <c:v>1879.5833333333255</c:v>
                </c:pt>
                <c:pt idx="104">
                  <c:v>1879.6666666666588</c:v>
                </c:pt>
                <c:pt idx="105">
                  <c:v>1879.749999999992</c:v>
                </c:pt>
                <c:pt idx="106">
                  <c:v>1879.8333333333253</c:v>
                </c:pt>
                <c:pt idx="107">
                  <c:v>1879.9166666666586</c:v>
                </c:pt>
                <c:pt idx="108">
                  <c:v>1879.9999999999918</c:v>
                </c:pt>
                <c:pt idx="109">
                  <c:v>1880.0833333333251</c:v>
                </c:pt>
                <c:pt idx="110">
                  <c:v>1880.1666666666583</c:v>
                </c:pt>
                <c:pt idx="111">
                  <c:v>1880.2499999999916</c:v>
                </c:pt>
                <c:pt idx="112">
                  <c:v>1880.3333333333248</c:v>
                </c:pt>
                <c:pt idx="113">
                  <c:v>1880.4166666666581</c:v>
                </c:pt>
                <c:pt idx="114">
                  <c:v>1880.4999999999914</c:v>
                </c:pt>
                <c:pt idx="115">
                  <c:v>1880.5833333333246</c:v>
                </c:pt>
                <c:pt idx="116">
                  <c:v>1880.6666666666579</c:v>
                </c:pt>
                <c:pt idx="117">
                  <c:v>1880.7499999999911</c:v>
                </c:pt>
                <c:pt idx="118">
                  <c:v>1880.8333333333244</c:v>
                </c:pt>
                <c:pt idx="119">
                  <c:v>1880.9166666666576</c:v>
                </c:pt>
                <c:pt idx="120">
                  <c:v>1880.9999999999909</c:v>
                </c:pt>
                <c:pt idx="121">
                  <c:v>1881.0833333333242</c:v>
                </c:pt>
                <c:pt idx="122">
                  <c:v>1881.1666666666574</c:v>
                </c:pt>
                <c:pt idx="123">
                  <c:v>1881.2499999999907</c:v>
                </c:pt>
                <c:pt idx="124">
                  <c:v>1881.3333333333239</c:v>
                </c:pt>
                <c:pt idx="125">
                  <c:v>1881.4166666666572</c:v>
                </c:pt>
                <c:pt idx="126">
                  <c:v>1881.4999999999905</c:v>
                </c:pt>
                <c:pt idx="127">
                  <c:v>1881.5833333333237</c:v>
                </c:pt>
                <c:pt idx="128">
                  <c:v>1881.666666666657</c:v>
                </c:pt>
                <c:pt idx="129">
                  <c:v>1881.7499999999902</c:v>
                </c:pt>
                <c:pt idx="130">
                  <c:v>1881.8333333333235</c:v>
                </c:pt>
                <c:pt idx="131">
                  <c:v>1881.9166666666567</c:v>
                </c:pt>
                <c:pt idx="132">
                  <c:v>1881.99999999999</c:v>
                </c:pt>
                <c:pt idx="133">
                  <c:v>1882.0833333333233</c:v>
                </c:pt>
                <c:pt idx="134">
                  <c:v>1882.1666666666565</c:v>
                </c:pt>
                <c:pt idx="135">
                  <c:v>1882.2499999999898</c:v>
                </c:pt>
                <c:pt idx="136">
                  <c:v>1882.333333333323</c:v>
                </c:pt>
                <c:pt idx="137">
                  <c:v>1882.4166666666563</c:v>
                </c:pt>
                <c:pt idx="138">
                  <c:v>1882.4999999999895</c:v>
                </c:pt>
                <c:pt idx="139">
                  <c:v>1882.5833333333228</c:v>
                </c:pt>
                <c:pt idx="140">
                  <c:v>1882.6666666666561</c:v>
                </c:pt>
                <c:pt idx="141">
                  <c:v>1882.7499999999893</c:v>
                </c:pt>
                <c:pt idx="142">
                  <c:v>1882.8333333333226</c:v>
                </c:pt>
                <c:pt idx="143">
                  <c:v>1882.9166666666558</c:v>
                </c:pt>
                <c:pt idx="144">
                  <c:v>1882.9999999999891</c:v>
                </c:pt>
                <c:pt idx="145">
                  <c:v>1883.0833333333223</c:v>
                </c:pt>
                <c:pt idx="146">
                  <c:v>1883.1666666666556</c:v>
                </c:pt>
                <c:pt idx="147">
                  <c:v>1883.2499999999889</c:v>
                </c:pt>
                <c:pt idx="148">
                  <c:v>1883.3333333333221</c:v>
                </c:pt>
                <c:pt idx="149">
                  <c:v>1883.4166666666554</c:v>
                </c:pt>
                <c:pt idx="150">
                  <c:v>1883.4999999999886</c:v>
                </c:pt>
                <c:pt idx="151">
                  <c:v>1883.5833333333219</c:v>
                </c:pt>
                <c:pt idx="152">
                  <c:v>1883.6666666666551</c:v>
                </c:pt>
                <c:pt idx="153">
                  <c:v>1883.7499999999884</c:v>
                </c:pt>
                <c:pt idx="154">
                  <c:v>1883.8333333333217</c:v>
                </c:pt>
                <c:pt idx="155">
                  <c:v>1883.9166666666549</c:v>
                </c:pt>
                <c:pt idx="156">
                  <c:v>1883.9999999999882</c:v>
                </c:pt>
                <c:pt idx="157">
                  <c:v>1884.0833333333214</c:v>
                </c:pt>
                <c:pt idx="158">
                  <c:v>1884.1666666666547</c:v>
                </c:pt>
                <c:pt idx="159">
                  <c:v>1884.2499999999879</c:v>
                </c:pt>
                <c:pt idx="160">
                  <c:v>1884.3333333333212</c:v>
                </c:pt>
                <c:pt idx="161">
                  <c:v>1884.4166666666545</c:v>
                </c:pt>
                <c:pt idx="162">
                  <c:v>1884.4999999999877</c:v>
                </c:pt>
                <c:pt idx="163">
                  <c:v>1884.583333333321</c:v>
                </c:pt>
                <c:pt idx="164">
                  <c:v>1884.6666666666542</c:v>
                </c:pt>
                <c:pt idx="165">
                  <c:v>1884.7499999999875</c:v>
                </c:pt>
                <c:pt idx="166">
                  <c:v>1884.8333333333208</c:v>
                </c:pt>
                <c:pt idx="167">
                  <c:v>1884.916666666654</c:v>
                </c:pt>
                <c:pt idx="168">
                  <c:v>1884.9999999999873</c:v>
                </c:pt>
                <c:pt idx="169">
                  <c:v>1885.0833333333205</c:v>
                </c:pt>
                <c:pt idx="170">
                  <c:v>1885.1666666666538</c:v>
                </c:pt>
                <c:pt idx="171">
                  <c:v>1885.249999999987</c:v>
                </c:pt>
                <c:pt idx="172">
                  <c:v>1885.3333333333203</c:v>
                </c:pt>
                <c:pt idx="173">
                  <c:v>1885.4166666666536</c:v>
                </c:pt>
                <c:pt idx="174">
                  <c:v>1885.4999999999868</c:v>
                </c:pt>
                <c:pt idx="175">
                  <c:v>1885.5833333333201</c:v>
                </c:pt>
                <c:pt idx="176">
                  <c:v>1885.6666666666533</c:v>
                </c:pt>
                <c:pt idx="177">
                  <c:v>1885.7499999999866</c:v>
                </c:pt>
                <c:pt idx="178">
                  <c:v>1885.8333333333198</c:v>
                </c:pt>
                <c:pt idx="179">
                  <c:v>1885.9166666666531</c:v>
                </c:pt>
                <c:pt idx="180">
                  <c:v>1885.9999999999864</c:v>
                </c:pt>
                <c:pt idx="181">
                  <c:v>1886.0833333333196</c:v>
                </c:pt>
                <c:pt idx="182">
                  <c:v>1886.1666666666529</c:v>
                </c:pt>
                <c:pt idx="183">
                  <c:v>1886.2499999999861</c:v>
                </c:pt>
                <c:pt idx="184">
                  <c:v>1886.3333333333194</c:v>
                </c:pt>
                <c:pt idx="185">
                  <c:v>1886.4166666666526</c:v>
                </c:pt>
                <c:pt idx="186">
                  <c:v>1886.4999999999859</c:v>
                </c:pt>
                <c:pt idx="187">
                  <c:v>1886.5833333333192</c:v>
                </c:pt>
                <c:pt idx="188">
                  <c:v>1886.6666666666524</c:v>
                </c:pt>
                <c:pt idx="189">
                  <c:v>1886.7499999999857</c:v>
                </c:pt>
                <c:pt idx="190">
                  <c:v>1886.8333333333189</c:v>
                </c:pt>
                <c:pt idx="191">
                  <c:v>1886.9166666666522</c:v>
                </c:pt>
                <c:pt idx="192">
                  <c:v>1886.9999999999854</c:v>
                </c:pt>
                <c:pt idx="193">
                  <c:v>1887.0833333333187</c:v>
                </c:pt>
                <c:pt idx="194">
                  <c:v>1887.166666666652</c:v>
                </c:pt>
                <c:pt idx="195">
                  <c:v>1887.2499999999852</c:v>
                </c:pt>
                <c:pt idx="196">
                  <c:v>1887.3333333333185</c:v>
                </c:pt>
                <c:pt idx="197">
                  <c:v>1887.4166666666517</c:v>
                </c:pt>
                <c:pt idx="198">
                  <c:v>1887.499999999985</c:v>
                </c:pt>
                <c:pt idx="199">
                  <c:v>1887.5833333333183</c:v>
                </c:pt>
                <c:pt idx="200">
                  <c:v>1887.6666666666515</c:v>
                </c:pt>
                <c:pt idx="201">
                  <c:v>1887.7499999999848</c:v>
                </c:pt>
                <c:pt idx="202">
                  <c:v>1887.833333333318</c:v>
                </c:pt>
                <c:pt idx="203">
                  <c:v>1887.9166666666513</c:v>
                </c:pt>
                <c:pt idx="204">
                  <c:v>1887.9999999999845</c:v>
                </c:pt>
                <c:pt idx="205">
                  <c:v>1888.0833333333178</c:v>
                </c:pt>
                <c:pt idx="206">
                  <c:v>1888.1666666666511</c:v>
                </c:pt>
                <c:pt idx="207">
                  <c:v>1888.2499999999843</c:v>
                </c:pt>
                <c:pt idx="208">
                  <c:v>1888.3333333333176</c:v>
                </c:pt>
                <c:pt idx="209">
                  <c:v>1888.4166666666508</c:v>
                </c:pt>
                <c:pt idx="210">
                  <c:v>1888.4999999999841</c:v>
                </c:pt>
                <c:pt idx="211">
                  <c:v>1888.5833333333173</c:v>
                </c:pt>
                <c:pt idx="212">
                  <c:v>1888.6666666666506</c:v>
                </c:pt>
                <c:pt idx="213">
                  <c:v>1888.7499999999839</c:v>
                </c:pt>
                <c:pt idx="214">
                  <c:v>1888.8333333333171</c:v>
                </c:pt>
                <c:pt idx="215">
                  <c:v>1888.9166666666504</c:v>
                </c:pt>
                <c:pt idx="216">
                  <c:v>1888.9999999999836</c:v>
                </c:pt>
                <c:pt idx="217">
                  <c:v>1889.0833333333169</c:v>
                </c:pt>
                <c:pt idx="218">
                  <c:v>1889.1666666666501</c:v>
                </c:pt>
                <c:pt idx="219">
                  <c:v>1889.2499999999834</c:v>
                </c:pt>
                <c:pt idx="220">
                  <c:v>1889.3333333333167</c:v>
                </c:pt>
                <c:pt idx="221">
                  <c:v>1889.4166666666499</c:v>
                </c:pt>
                <c:pt idx="222">
                  <c:v>1889.4999999999832</c:v>
                </c:pt>
                <c:pt idx="223">
                  <c:v>1889.5833333333164</c:v>
                </c:pt>
                <c:pt idx="224">
                  <c:v>1889.6666666666497</c:v>
                </c:pt>
                <c:pt idx="225">
                  <c:v>1889.7499999999829</c:v>
                </c:pt>
                <c:pt idx="226">
                  <c:v>1889.8333333333162</c:v>
                </c:pt>
                <c:pt idx="227">
                  <c:v>1889.9166666666495</c:v>
                </c:pt>
                <c:pt idx="228">
                  <c:v>1889.9999999999827</c:v>
                </c:pt>
                <c:pt idx="229">
                  <c:v>1890.083333333316</c:v>
                </c:pt>
                <c:pt idx="230">
                  <c:v>1890.1666666666492</c:v>
                </c:pt>
                <c:pt idx="231">
                  <c:v>1890.2499999999825</c:v>
                </c:pt>
                <c:pt idx="232">
                  <c:v>1890.3333333333157</c:v>
                </c:pt>
                <c:pt idx="233">
                  <c:v>1890.416666666649</c:v>
                </c:pt>
                <c:pt idx="234">
                  <c:v>1890.4999999999823</c:v>
                </c:pt>
                <c:pt idx="235">
                  <c:v>1890.5833333333155</c:v>
                </c:pt>
                <c:pt idx="236">
                  <c:v>1890.6666666666488</c:v>
                </c:pt>
                <c:pt idx="237">
                  <c:v>1890.749999999982</c:v>
                </c:pt>
                <c:pt idx="238">
                  <c:v>1890.8333333333153</c:v>
                </c:pt>
                <c:pt idx="239">
                  <c:v>1890.9166666666486</c:v>
                </c:pt>
                <c:pt idx="240">
                  <c:v>1890.9999999999818</c:v>
                </c:pt>
                <c:pt idx="241">
                  <c:v>1891.0833333333151</c:v>
                </c:pt>
                <c:pt idx="242">
                  <c:v>1891.1666666666483</c:v>
                </c:pt>
                <c:pt idx="243">
                  <c:v>1891.2499999999816</c:v>
                </c:pt>
                <c:pt idx="244">
                  <c:v>1891.3333333333148</c:v>
                </c:pt>
                <c:pt idx="245">
                  <c:v>1891.4166666666481</c:v>
                </c:pt>
                <c:pt idx="246">
                  <c:v>1891.4999999999814</c:v>
                </c:pt>
                <c:pt idx="247">
                  <c:v>1891.5833333333146</c:v>
                </c:pt>
                <c:pt idx="248">
                  <c:v>1891.6666666666479</c:v>
                </c:pt>
                <c:pt idx="249">
                  <c:v>1891.7499999999811</c:v>
                </c:pt>
                <c:pt idx="250">
                  <c:v>1891.8333333333144</c:v>
                </c:pt>
                <c:pt idx="251">
                  <c:v>1891.9166666666476</c:v>
                </c:pt>
                <c:pt idx="252">
                  <c:v>1891.9999999999809</c:v>
                </c:pt>
                <c:pt idx="253">
                  <c:v>1892.0833333333142</c:v>
                </c:pt>
                <c:pt idx="254">
                  <c:v>1892.1666666666474</c:v>
                </c:pt>
                <c:pt idx="255">
                  <c:v>1892.2499999999807</c:v>
                </c:pt>
                <c:pt idx="256">
                  <c:v>1892.3333333333139</c:v>
                </c:pt>
                <c:pt idx="257">
                  <c:v>1892.4166666666472</c:v>
                </c:pt>
                <c:pt idx="258">
                  <c:v>1892.4999999999804</c:v>
                </c:pt>
                <c:pt idx="259">
                  <c:v>1892.5833333333137</c:v>
                </c:pt>
                <c:pt idx="260">
                  <c:v>1892.666666666647</c:v>
                </c:pt>
                <c:pt idx="261">
                  <c:v>1892.7499999999802</c:v>
                </c:pt>
                <c:pt idx="262">
                  <c:v>1892.8333333333135</c:v>
                </c:pt>
                <c:pt idx="263">
                  <c:v>1892.9166666666467</c:v>
                </c:pt>
                <c:pt idx="264">
                  <c:v>1892.99999999998</c:v>
                </c:pt>
                <c:pt idx="265">
                  <c:v>1893.0833333333132</c:v>
                </c:pt>
                <c:pt idx="266">
                  <c:v>1893.1666666666465</c:v>
                </c:pt>
                <c:pt idx="267">
                  <c:v>1893.2499999999798</c:v>
                </c:pt>
                <c:pt idx="268">
                  <c:v>1893.333333333313</c:v>
                </c:pt>
                <c:pt idx="269">
                  <c:v>1893.4166666666463</c:v>
                </c:pt>
                <c:pt idx="270">
                  <c:v>1893.4999999999795</c:v>
                </c:pt>
                <c:pt idx="271">
                  <c:v>1893.5833333333128</c:v>
                </c:pt>
                <c:pt idx="272">
                  <c:v>1893.6666666666461</c:v>
                </c:pt>
                <c:pt idx="273">
                  <c:v>1893.7499999999793</c:v>
                </c:pt>
                <c:pt idx="274">
                  <c:v>1893.8333333333126</c:v>
                </c:pt>
                <c:pt idx="275">
                  <c:v>1893.9166666666458</c:v>
                </c:pt>
                <c:pt idx="276">
                  <c:v>1893.9999999999791</c:v>
                </c:pt>
                <c:pt idx="277">
                  <c:v>1894.0833333333123</c:v>
                </c:pt>
                <c:pt idx="278">
                  <c:v>1894.1666666666456</c:v>
                </c:pt>
                <c:pt idx="279">
                  <c:v>1894.2499999999789</c:v>
                </c:pt>
                <c:pt idx="280">
                  <c:v>1894.3333333333121</c:v>
                </c:pt>
                <c:pt idx="281">
                  <c:v>1894.4166666666454</c:v>
                </c:pt>
                <c:pt idx="282">
                  <c:v>1894.4999999999786</c:v>
                </c:pt>
                <c:pt idx="283">
                  <c:v>1894.5833333333119</c:v>
                </c:pt>
                <c:pt idx="284">
                  <c:v>1894.6666666666451</c:v>
                </c:pt>
                <c:pt idx="285">
                  <c:v>1894.7499999999784</c:v>
                </c:pt>
                <c:pt idx="286">
                  <c:v>1894.8333333333117</c:v>
                </c:pt>
                <c:pt idx="287">
                  <c:v>1894.9166666666449</c:v>
                </c:pt>
                <c:pt idx="288">
                  <c:v>1894.9999999999782</c:v>
                </c:pt>
                <c:pt idx="289">
                  <c:v>1895.0833333333114</c:v>
                </c:pt>
                <c:pt idx="290">
                  <c:v>1895.1666666666447</c:v>
                </c:pt>
                <c:pt idx="291">
                  <c:v>1895.2499999999779</c:v>
                </c:pt>
                <c:pt idx="292">
                  <c:v>1895.3333333333112</c:v>
                </c:pt>
                <c:pt idx="293">
                  <c:v>1895.4166666666445</c:v>
                </c:pt>
                <c:pt idx="294">
                  <c:v>1895.4999999999777</c:v>
                </c:pt>
                <c:pt idx="295">
                  <c:v>1895.583333333311</c:v>
                </c:pt>
                <c:pt idx="296">
                  <c:v>1895.6666666666442</c:v>
                </c:pt>
                <c:pt idx="297">
                  <c:v>1895.7499999999775</c:v>
                </c:pt>
                <c:pt idx="298">
                  <c:v>1895.8333333333107</c:v>
                </c:pt>
                <c:pt idx="299">
                  <c:v>1895.916666666644</c:v>
                </c:pt>
                <c:pt idx="300">
                  <c:v>1895.9999999999773</c:v>
                </c:pt>
                <c:pt idx="301">
                  <c:v>1896.0833333333105</c:v>
                </c:pt>
                <c:pt idx="302">
                  <c:v>1896.1666666666438</c:v>
                </c:pt>
                <c:pt idx="303">
                  <c:v>1896.249999999977</c:v>
                </c:pt>
                <c:pt idx="304">
                  <c:v>1896.3333333333103</c:v>
                </c:pt>
                <c:pt idx="305">
                  <c:v>1896.4166666666436</c:v>
                </c:pt>
                <c:pt idx="306">
                  <c:v>1896.4999999999768</c:v>
                </c:pt>
                <c:pt idx="307">
                  <c:v>1896.5833333333101</c:v>
                </c:pt>
                <c:pt idx="308">
                  <c:v>1896.6666666666433</c:v>
                </c:pt>
                <c:pt idx="309">
                  <c:v>1896.7499999999766</c:v>
                </c:pt>
                <c:pt idx="310">
                  <c:v>1896.8333333333098</c:v>
                </c:pt>
                <c:pt idx="311">
                  <c:v>1896.9166666666431</c:v>
                </c:pt>
                <c:pt idx="312">
                  <c:v>1896.9999999999764</c:v>
                </c:pt>
                <c:pt idx="313">
                  <c:v>1897.0833333333096</c:v>
                </c:pt>
                <c:pt idx="314">
                  <c:v>1897.1666666666429</c:v>
                </c:pt>
                <c:pt idx="315">
                  <c:v>1897.2499999999761</c:v>
                </c:pt>
                <c:pt idx="316">
                  <c:v>1897.3333333333094</c:v>
                </c:pt>
                <c:pt idx="317">
                  <c:v>1897.4166666666426</c:v>
                </c:pt>
                <c:pt idx="318">
                  <c:v>1897.4999999999759</c:v>
                </c:pt>
                <c:pt idx="319">
                  <c:v>1897.5833333333092</c:v>
                </c:pt>
                <c:pt idx="320">
                  <c:v>1897.6666666666424</c:v>
                </c:pt>
                <c:pt idx="321">
                  <c:v>1897.7499999999757</c:v>
                </c:pt>
                <c:pt idx="322">
                  <c:v>1897.8333333333089</c:v>
                </c:pt>
                <c:pt idx="323">
                  <c:v>1897.9166666666422</c:v>
                </c:pt>
                <c:pt idx="324">
                  <c:v>1897.9999999999754</c:v>
                </c:pt>
                <c:pt idx="325">
                  <c:v>1898.0833333333087</c:v>
                </c:pt>
                <c:pt idx="326">
                  <c:v>1898.166666666642</c:v>
                </c:pt>
                <c:pt idx="327">
                  <c:v>1898.2499999999752</c:v>
                </c:pt>
                <c:pt idx="328">
                  <c:v>1898.3333333333085</c:v>
                </c:pt>
                <c:pt idx="329">
                  <c:v>1898.4166666666417</c:v>
                </c:pt>
                <c:pt idx="330">
                  <c:v>1898.499999999975</c:v>
                </c:pt>
                <c:pt idx="331">
                  <c:v>1898.5833333333082</c:v>
                </c:pt>
                <c:pt idx="332">
                  <c:v>1898.6666666666415</c:v>
                </c:pt>
                <c:pt idx="333">
                  <c:v>1898.7499999999748</c:v>
                </c:pt>
                <c:pt idx="334">
                  <c:v>1898.833333333308</c:v>
                </c:pt>
                <c:pt idx="335">
                  <c:v>1898.9166666666413</c:v>
                </c:pt>
                <c:pt idx="336">
                  <c:v>1898.9999999999745</c:v>
                </c:pt>
                <c:pt idx="337">
                  <c:v>1899.0833333333078</c:v>
                </c:pt>
                <c:pt idx="338">
                  <c:v>1899.166666666641</c:v>
                </c:pt>
                <c:pt idx="339">
                  <c:v>1899.2499999999743</c:v>
                </c:pt>
                <c:pt idx="340">
                  <c:v>1899.3333333333076</c:v>
                </c:pt>
                <c:pt idx="341">
                  <c:v>1899.4166666666408</c:v>
                </c:pt>
                <c:pt idx="342">
                  <c:v>1899.4999999999741</c:v>
                </c:pt>
                <c:pt idx="343">
                  <c:v>1899.5833333333073</c:v>
                </c:pt>
                <c:pt idx="344">
                  <c:v>1899.6666666666406</c:v>
                </c:pt>
                <c:pt idx="345">
                  <c:v>1899.7499999999739</c:v>
                </c:pt>
                <c:pt idx="346">
                  <c:v>1899.8333333333071</c:v>
                </c:pt>
                <c:pt idx="347">
                  <c:v>1899.9166666666404</c:v>
                </c:pt>
                <c:pt idx="348">
                  <c:v>1899.9999999999736</c:v>
                </c:pt>
                <c:pt idx="349">
                  <c:v>1900.0833333333069</c:v>
                </c:pt>
                <c:pt idx="350">
                  <c:v>1900.1666666666401</c:v>
                </c:pt>
                <c:pt idx="351">
                  <c:v>1900.2499999999734</c:v>
                </c:pt>
                <c:pt idx="352">
                  <c:v>1900.3333333333067</c:v>
                </c:pt>
                <c:pt idx="353">
                  <c:v>1900.4166666666399</c:v>
                </c:pt>
                <c:pt idx="354">
                  <c:v>1900.4999999999732</c:v>
                </c:pt>
                <c:pt idx="355">
                  <c:v>1900.5833333333064</c:v>
                </c:pt>
                <c:pt idx="356">
                  <c:v>1900.6666666666397</c:v>
                </c:pt>
                <c:pt idx="357">
                  <c:v>1900.7499999999729</c:v>
                </c:pt>
                <c:pt idx="358">
                  <c:v>1900.8333333333062</c:v>
                </c:pt>
                <c:pt idx="359">
                  <c:v>1900.9166666666395</c:v>
                </c:pt>
                <c:pt idx="360">
                  <c:v>1900.9999999999727</c:v>
                </c:pt>
                <c:pt idx="361">
                  <c:v>1901.083333333306</c:v>
                </c:pt>
                <c:pt idx="362">
                  <c:v>1901.1666666666392</c:v>
                </c:pt>
                <c:pt idx="363">
                  <c:v>1901.2499999999725</c:v>
                </c:pt>
                <c:pt idx="364">
                  <c:v>1901.3333333333057</c:v>
                </c:pt>
                <c:pt idx="365">
                  <c:v>1901.416666666639</c:v>
                </c:pt>
                <c:pt idx="366">
                  <c:v>1901.4999999999723</c:v>
                </c:pt>
                <c:pt idx="367">
                  <c:v>1901.5833333333055</c:v>
                </c:pt>
                <c:pt idx="368">
                  <c:v>1901.6666666666388</c:v>
                </c:pt>
                <c:pt idx="369">
                  <c:v>1901.749999999972</c:v>
                </c:pt>
                <c:pt idx="370">
                  <c:v>1901.8333333333053</c:v>
                </c:pt>
                <c:pt idx="371">
                  <c:v>1901.9166666666385</c:v>
                </c:pt>
                <c:pt idx="372">
                  <c:v>1901.9999999999718</c:v>
                </c:pt>
                <c:pt idx="373">
                  <c:v>1902.0833333333051</c:v>
                </c:pt>
                <c:pt idx="374">
                  <c:v>1902.1666666666383</c:v>
                </c:pt>
                <c:pt idx="375">
                  <c:v>1902.2499999999716</c:v>
                </c:pt>
                <c:pt idx="376">
                  <c:v>1902.3333333333048</c:v>
                </c:pt>
                <c:pt idx="377">
                  <c:v>1902.4166666666381</c:v>
                </c:pt>
                <c:pt idx="378">
                  <c:v>1902.4999999999714</c:v>
                </c:pt>
                <c:pt idx="379">
                  <c:v>1902.5833333333046</c:v>
                </c:pt>
                <c:pt idx="380">
                  <c:v>1902.6666666666379</c:v>
                </c:pt>
                <c:pt idx="381">
                  <c:v>1902.7499999999711</c:v>
                </c:pt>
                <c:pt idx="382">
                  <c:v>1902.8333333333044</c:v>
                </c:pt>
                <c:pt idx="383">
                  <c:v>1902.9166666666376</c:v>
                </c:pt>
                <c:pt idx="384">
                  <c:v>1902.9999999999709</c:v>
                </c:pt>
                <c:pt idx="385">
                  <c:v>1903.0833333333042</c:v>
                </c:pt>
                <c:pt idx="386">
                  <c:v>1903.1666666666374</c:v>
                </c:pt>
                <c:pt idx="387">
                  <c:v>1903.2499999999707</c:v>
                </c:pt>
                <c:pt idx="388">
                  <c:v>1903.3333333333039</c:v>
                </c:pt>
                <c:pt idx="389">
                  <c:v>1903.4166666666372</c:v>
                </c:pt>
                <c:pt idx="390">
                  <c:v>1903.4999999999704</c:v>
                </c:pt>
                <c:pt idx="391">
                  <c:v>1903.5833333333037</c:v>
                </c:pt>
                <c:pt idx="392">
                  <c:v>1903.666666666637</c:v>
                </c:pt>
                <c:pt idx="393">
                  <c:v>1903.7499999999702</c:v>
                </c:pt>
                <c:pt idx="394">
                  <c:v>1903.8333333333035</c:v>
                </c:pt>
                <c:pt idx="395">
                  <c:v>1903.9166666666367</c:v>
                </c:pt>
                <c:pt idx="396">
                  <c:v>1903.99999999997</c:v>
                </c:pt>
                <c:pt idx="397">
                  <c:v>1904.0833333333032</c:v>
                </c:pt>
                <c:pt idx="398">
                  <c:v>1904.1666666666365</c:v>
                </c:pt>
                <c:pt idx="399">
                  <c:v>1904.2499999999698</c:v>
                </c:pt>
                <c:pt idx="400">
                  <c:v>1904.333333333303</c:v>
                </c:pt>
                <c:pt idx="401">
                  <c:v>1904.4166666666363</c:v>
                </c:pt>
                <c:pt idx="402">
                  <c:v>1904.4999999999695</c:v>
                </c:pt>
                <c:pt idx="403">
                  <c:v>1904.5833333333028</c:v>
                </c:pt>
                <c:pt idx="404">
                  <c:v>1904.666666666636</c:v>
                </c:pt>
                <c:pt idx="405">
                  <c:v>1904.7499999999693</c:v>
                </c:pt>
                <c:pt idx="406">
                  <c:v>1904.8333333333026</c:v>
                </c:pt>
                <c:pt idx="407">
                  <c:v>1904.9166666666358</c:v>
                </c:pt>
                <c:pt idx="408">
                  <c:v>1904.9999999999691</c:v>
                </c:pt>
                <c:pt idx="409">
                  <c:v>1905.0833333333023</c:v>
                </c:pt>
                <c:pt idx="410">
                  <c:v>1905.1666666666356</c:v>
                </c:pt>
                <c:pt idx="411">
                  <c:v>1905.2499999999688</c:v>
                </c:pt>
                <c:pt idx="412">
                  <c:v>1905.3333333333021</c:v>
                </c:pt>
                <c:pt idx="413">
                  <c:v>1905.4166666666354</c:v>
                </c:pt>
                <c:pt idx="414">
                  <c:v>1905.4999999999686</c:v>
                </c:pt>
                <c:pt idx="415">
                  <c:v>1905.5833333333019</c:v>
                </c:pt>
                <c:pt idx="416">
                  <c:v>1905.6666666666351</c:v>
                </c:pt>
                <c:pt idx="417">
                  <c:v>1905.7499999999684</c:v>
                </c:pt>
                <c:pt idx="418">
                  <c:v>1905.8333333333017</c:v>
                </c:pt>
                <c:pt idx="419">
                  <c:v>1905.9166666666349</c:v>
                </c:pt>
                <c:pt idx="420">
                  <c:v>1905.9999999999682</c:v>
                </c:pt>
                <c:pt idx="421">
                  <c:v>1906.0833333333014</c:v>
                </c:pt>
                <c:pt idx="422">
                  <c:v>1906.1666666666347</c:v>
                </c:pt>
                <c:pt idx="423">
                  <c:v>1906.2499999999679</c:v>
                </c:pt>
                <c:pt idx="424">
                  <c:v>1906.3333333333012</c:v>
                </c:pt>
                <c:pt idx="425">
                  <c:v>1906.4166666666345</c:v>
                </c:pt>
                <c:pt idx="426">
                  <c:v>1906.4999999999677</c:v>
                </c:pt>
                <c:pt idx="427">
                  <c:v>1906.583333333301</c:v>
                </c:pt>
                <c:pt idx="428">
                  <c:v>1906.6666666666342</c:v>
                </c:pt>
                <c:pt idx="429">
                  <c:v>1906.7499999999675</c:v>
                </c:pt>
                <c:pt idx="430">
                  <c:v>1906.8333333333007</c:v>
                </c:pt>
                <c:pt idx="431">
                  <c:v>1906.916666666634</c:v>
                </c:pt>
                <c:pt idx="432">
                  <c:v>1906.9999999999673</c:v>
                </c:pt>
                <c:pt idx="433">
                  <c:v>1907.0833333333005</c:v>
                </c:pt>
                <c:pt idx="434">
                  <c:v>1907.1666666666338</c:v>
                </c:pt>
                <c:pt idx="435">
                  <c:v>1907.249999999967</c:v>
                </c:pt>
                <c:pt idx="436">
                  <c:v>1907.3333333333003</c:v>
                </c:pt>
                <c:pt idx="437">
                  <c:v>1907.4166666666335</c:v>
                </c:pt>
                <c:pt idx="438">
                  <c:v>1907.4999999999668</c:v>
                </c:pt>
                <c:pt idx="439">
                  <c:v>1907.5833333333001</c:v>
                </c:pt>
                <c:pt idx="440">
                  <c:v>1907.6666666666333</c:v>
                </c:pt>
                <c:pt idx="441">
                  <c:v>1907.7499999999666</c:v>
                </c:pt>
                <c:pt idx="442">
                  <c:v>1907.8333333332998</c:v>
                </c:pt>
                <c:pt idx="443">
                  <c:v>1907.9166666666331</c:v>
                </c:pt>
                <c:pt idx="444">
                  <c:v>1907.9999999999663</c:v>
                </c:pt>
                <c:pt idx="445">
                  <c:v>1908.0833333332996</c:v>
                </c:pt>
                <c:pt idx="446">
                  <c:v>1908.1666666666329</c:v>
                </c:pt>
                <c:pt idx="447">
                  <c:v>1908.2499999999661</c:v>
                </c:pt>
                <c:pt idx="448">
                  <c:v>1908.3333333332994</c:v>
                </c:pt>
                <c:pt idx="449">
                  <c:v>1908.4166666666326</c:v>
                </c:pt>
                <c:pt idx="450">
                  <c:v>1908.4999999999659</c:v>
                </c:pt>
                <c:pt idx="451">
                  <c:v>1908.5833333332992</c:v>
                </c:pt>
                <c:pt idx="452">
                  <c:v>1908.6666666666324</c:v>
                </c:pt>
                <c:pt idx="453">
                  <c:v>1908.7499999999657</c:v>
                </c:pt>
                <c:pt idx="454">
                  <c:v>1908.8333333332989</c:v>
                </c:pt>
                <c:pt idx="455">
                  <c:v>1908.9166666666322</c:v>
                </c:pt>
                <c:pt idx="456">
                  <c:v>1908.9999999999654</c:v>
                </c:pt>
                <c:pt idx="457">
                  <c:v>1909.0833333332987</c:v>
                </c:pt>
                <c:pt idx="458">
                  <c:v>1909.166666666632</c:v>
                </c:pt>
                <c:pt idx="459">
                  <c:v>1909.2499999999652</c:v>
                </c:pt>
                <c:pt idx="460">
                  <c:v>1909.3333333332985</c:v>
                </c:pt>
                <c:pt idx="461">
                  <c:v>1909.4166666666317</c:v>
                </c:pt>
                <c:pt idx="462">
                  <c:v>1909.499999999965</c:v>
                </c:pt>
                <c:pt idx="463">
                  <c:v>1909.5833333332982</c:v>
                </c:pt>
                <c:pt idx="464">
                  <c:v>1909.6666666666315</c:v>
                </c:pt>
                <c:pt idx="465">
                  <c:v>1909.7499999999648</c:v>
                </c:pt>
                <c:pt idx="466">
                  <c:v>1909.833333333298</c:v>
                </c:pt>
                <c:pt idx="467">
                  <c:v>1909.9166666666313</c:v>
                </c:pt>
                <c:pt idx="468">
                  <c:v>1909.9999999999645</c:v>
                </c:pt>
                <c:pt idx="469">
                  <c:v>1910.0833333332978</c:v>
                </c:pt>
                <c:pt idx="470">
                  <c:v>1910.166666666631</c:v>
                </c:pt>
                <c:pt idx="471">
                  <c:v>1910.2499999999643</c:v>
                </c:pt>
                <c:pt idx="472">
                  <c:v>1910.3333333332976</c:v>
                </c:pt>
                <c:pt idx="473">
                  <c:v>1910.4166666666308</c:v>
                </c:pt>
                <c:pt idx="474">
                  <c:v>1910.4999999999641</c:v>
                </c:pt>
                <c:pt idx="475">
                  <c:v>1910.5833333332973</c:v>
                </c:pt>
                <c:pt idx="476">
                  <c:v>1910.6666666666306</c:v>
                </c:pt>
                <c:pt idx="477">
                  <c:v>1910.7499999999638</c:v>
                </c:pt>
                <c:pt idx="478">
                  <c:v>1910.8333333332971</c:v>
                </c:pt>
                <c:pt idx="479">
                  <c:v>1910.9166666666304</c:v>
                </c:pt>
                <c:pt idx="480">
                  <c:v>1910.9999999999636</c:v>
                </c:pt>
                <c:pt idx="481">
                  <c:v>1911.0833333332969</c:v>
                </c:pt>
                <c:pt idx="482">
                  <c:v>1911.1666666666301</c:v>
                </c:pt>
                <c:pt idx="483">
                  <c:v>1911.2499999999634</c:v>
                </c:pt>
                <c:pt idx="484">
                  <c:v>1911.3333333332967</c:v>
                </c:pt>
                <c:pt idx="485">
                  <c:v>1911.4166666666299</c:v>
                </c:pt>
                <c:pt idx="486">
                  <c:v>1911.4999999999632</c:v>
                </c:pt>
                <c:pt idx="487">
                  <c:v>1911.5833333332964</c:v>
                </c:pt>
                <c:pt idx="488">
                  <c:v>1911.6666666666297</c:v>
                </c:pt>
                <c:pt idx="489">
                  <c:v>1911.7499999999629</c:v>
                </c:pt>
                <c:pt idx="490">
                  <c:v>1911.8333333332962</c:v>
                </c:pt>
                <c:pt idx="491">
                  <c:v>1911.9166666666295</c:v>
                </c:pt>
                <c:pt idx="492">
                  <c:v>1911.9999999999627</c:v>
                </c:pt>
                <c:pt idx="493">
                  <c:v>1912.083333333296</c:v>
                </c:pt>
                <c:pt idx="494">
                  <c:v>1912.1666666666292</c:v>
                </c:pt>
                <c:pt idx="495">
                  <c:v>1912.2499999999625</c:v>
                </c:pt>
                <c:pt idx="496">
                  <c:v>1912.3333333332957</c:v>
                </c:pt>
                <c:pt idx="497">
                  <c:v>1912.416666666629</c:v>
                </c:pt>
                <c:pt idx="498">
                  <c:v>1912.4999999999623</c:v>
                </c:pt>
                <c:pt idx="499">
                  <c:v>1912.5833333332955</c:v>
                </c:pt>
                <c:pt idx="500">
                  <c:v>1912.6666666666288</c:v>
                </c:pt>
                <c:pt idx="501">
                  <c:v>1912.749999999962</c:v>
                </c:pt>
                <c:pt idx="502">
                  <c:v>1912.8333333332953</c:v>
                </c:pt>
                <c:pt idx="503">
                  <c:v>1912.9166666666285</c:v>
                </c:pt>
                <c:pt idx="504">
                  <c:v>1912.9999999999618</c:v>
                </c:pt>
                <c:pt idx="505">
                  <c:v>1913.0833333332951</c:v>
                </c:pt>
                <c:pt idx="506">
                  <c:v>1913.1666666666283</c:v>
                </c:pt>
                <c:pt idx="507">
                  <c:v>1913.2499999999616</c:v>
                </c:pt>
                <c:pt idx="508">
                  <c:v>1913.3333333332948</c:v>
                </c:pt>
                <c:pt idx="509">
                  <c:v>1913.4166666666281</c:v>
                </c:pt>
                <c:pt idx="510">
                  <c:v>1913.4999999999613</c:v>
                </c:pt>
                <c:pt idx="511">
                  <c:v>1913.5833333332946</c:v>
                </c:pt>
                <c:pt idx="512">
                  <c:v>1913.6666666666279</c:v>
                </c:pt>
                <c:pt idx="513">
                  <c:v>1913.7499999999611</c:v>
                </c:pt>
                <c:pt idx="514">
                  <c:v>1913.8333333332944</c:v>
                </c:pt>
                <c:pt idx="515">
                  <c:v>1913.9166666666276</c:v>
                </c:pt>
                <c:pt idx="516">
                  <c:v>1913.9999999999609</c:v>
                </c:pt>
                <c:pt idx="517">
                  <c:v>1914.0833333332941</c:v>
                </c:pt>
                <c:pt idx="518">
                  <c:v>1914.1666666666274</c:v>
                </c:pt>
                <c:pt idx="519">
                  <c:v>1914.2499999999607</c:v>
                </c:pt>
                <c:pt idx="520">
                  <c:v>1914.3333333332939</c:v>
                </c:pt>
                <c:pt idx="521">
                  <c:v>1914.4166666666272</c:v>
                </c:pt>
                <c:pt idx="522">
                  <c:v>1914.4999999999604</c:v>
                </c:pt>
                <c:pt idx="523">
                  <c:v>1914.5833333332937</c:v>
                </c:pt>
                <c:pt idx="524">
                  <c:v>1914.666666666627</c:v>
                </c:pt>
                <c:pt idx="525">
                  <c:v>1914.7499999999602</c:v>
                </c:pt>
                <c:pt idx="526">
                  <c:v>1914.8333333332935</c:v>
                </c:pt>
                <c:pt idx="527">
                  <c:v>1914.9166666666267</c:v>
                </c:pt>
                <c:pt idx="528">
                  <c:v>1914.99999999996</c:v>
                </c:pt>
                <c:pt idx="529">
                  <c:v>1915.0833333332932</c:v>
                </c:pt>
                <c:pt idx="530">
                  <c:v>1915.1666666666265</c:v>
                </c:pt>
                <c:pt idx="531">
                  <c:v>1915.2499999999598</c:v>
                </c:pt>
                <c:pt idx="532">
                  <c:v>1915.333333333293</c:v>
                </c:pt>
                <c:pt idx="533">
                  <c:v>1915.4166666666263</c:v>
                </c:pt>
                <c:pt idx="534">
                  <c:v>1915.4999999999595</c:v>
                </c:pt>
                <c:pt idx="535">
                  <c:v>1915.5833333332928</c:v>
                </c:pt>
                <c:pt idx="536">
                  <c:v>1915.666666666626</c:v>
                </c:pt>
                <c:pt idx="537">
                  <c:v>1915.7499999999593</c:v>
                </c:pt>
                <c:pt idx="538">
                  <c:v>1915.8333333332926</c:v>
                </c:pt>
                <c:pt idx="539">
                  <c:v>1915.9166666666258</c:v>
                </c:pt>
                <c:pt idx="540">
                  <c:v>1915.9999999999591</c:v>
                </c:pt>
                <c:pt idx="541">
                  <c:v>1916.0833333332923</c:v>
                </c:pt>
                <c:pt idx="542">
                  <c:v>1916.1666666666256</c:v>
                </c:pt>
                <c:pt idx="543">
                  <c:v>1916.2499999999588</c:v>
                </c:pt>
                <c:pt idx="544">
                  <c:v>1916.3333333332921</c:v>
                </c:pt>
                <c:pt idx="545">
                  <c:v>1916.4166666666254</c:v>
                </c:pt>
                <c:pt idx="546">
                  <c:v>1916.4999999999586</c:v>
                </c:pt>
                <c:pt idx="547">
                  <c:v>1916.5833333332919</c:v>
                </c:pt>
                <c:pt idx="548">
                  <c:v>1916.6666666666251</c:v>
                </c:pt>
                <c:pt idx="549">
                  <c:v>1916.7499999999584</c:v>
                </c:pt>
                <c:pt idx="550">
                  <c:v>1916.8333333332916</c:v>
                </c:pt>
                <c:pt idx="551">
                  <c:v>1916.9166666666249</c:v>
                </c:pt>
                <c:pt idx="552">
                  <c:v>1916.9999999999582</c:v>
                </c:pt>
                <c:pt idx="553">
                  <c:v>1917.0833333332914</c:v>
                </c:pt>
                <c:pt idx="554">
                  <c:v>1917.1666666666247</c:v>
                </c:pt>
                <c:pt idx="555">
                  <c:v>1917.2499999999579</c:v>
                </c:pt>
                <c:pt idx="556">
                  <c:v>1917.3333333332912</c:v>
                </c:pt>
                <c:pt idx="557">
                  <c:v>1917.4166666666245</c:v>
                </c:pt>
                <c:pt idx="558">
                  <c:v>1917.4999999999577</c:v>
                </c:pt>
                <c:pt idx="559">
                  <c:v>1917.583333333291</c:v>
                </c:pt>
                <c:pt idx="560">
                  <c:v>1917.6666666666242</c:v>
                </c:pt>
                <c:pt idx="561">
                  <c:v>1917.7499999999575</c:v>
                </c:pt>
                <c:pt idx="562">
                  <c:v>1917.8333333332907</c:v>
                </c:pt>
                <c:pt idx="563">
                  <c:v>1917.916666666624</c:v>
                </c:pt>
                <c:pt idx="564">
                  <c:v>1917.9999999999573</c:v>
                </c:pt>
                <c:pt idx="565">
                  <c:v>1918.0833333332905</c:v>
                </c:pt>
                <c:pt idx="566">
                  <c:v>1918.1666666666238</c:v>
                </c:pt>
                <c:pt idx="567">
                  <c:v>1918.249999999957</c:v>
                </c:pt>
                <c:pt idx="568">
                  <c:v>1918.3333333332903</c:v>
                </c:pt>
                <c:pt idx="569">
                  <c:v>1918.4166666666235</c:v>
                </c:pt>
                <c:pt idx="570">
                  <c:v>1918.4999999999568</c:v>
                </c:pt>
                <c:pt idx="571">
                  <c:v>1918.5833333332901</c:v>
                </c:pt>
                <c:pt idx="572">
                  <c:v>1918.6666666666233</c:v>
                </c:pt>
                <c:pt idx="573">
                  <c:v>1918.7499999999566</c:v>
                </c:pt>
                <c:pt idx="574">
                  <c:v>1918.8333333332898</c:v>
                </c:pt>
                <c:pt idx="575">
                  <c:v>1918.9166666666231</c:v>
                </c:pt>
                <c:pt idx="576">
                  <c:v>1918.9999999999563</c:v>
                </c:pt>
                <c:pt idx="577">
                  <c:v>1919.0833333332896</c:v>
                </c:pt>
                <c:pt idx="578">
                  <c:v>1919.1666666666229</c:v>
                </c:pt>
                <c:pt idx="579">
                  <c:v>1919.2499999999561</c:v>
                </c:pt>
                <c:pt idx="580">
                  <c:v>1919.3333333332894</c:v>
                </c:pt>
                <c:pt idx="581">
                  <c:v>1919.4166666666226</c:v>
                </c:pt>
                <c:pt idx="582">
                  <c:v>1919.4999999999559</c:v>
                </c:pt>
                <c:pt idx="583">
                  <c:v>1919.5833333332891</c:v>
                </c:pt>
                <c:pt idx="584">
                  <c:v>1919.6666666666224</c:v>
                </c:pt>
                <c:pt idx="585">
                  <c:v>1919.7499999999557</c:v>
                </c:pt>
                <c:pt idx="586">
                  <c:v>1919.8333333332889</c:v>
                </c:pt>
                <c:pt idx="587">
                  <c:v>1919.9166666666222</c:v>
                </c:pt>
                <c:pt idx="588">
                  <c:v>1919.9999999999554</c:v>
                </c:pt>
                <c:pt idx="589">
                  <c:v>1920.0833333332887</c:v>
                </c:pt>
                <c:pt idx="590">
                  <c:v>1920.1666666666219</c:v>
                </c:pt>
                <c:pt idx="591">
                  <c:v>1920.2499999999552</c:v>
                </c:pt>
                <c:pt idx="592">
                  <c:v>1920.3333333332885</c:v>
                </c:pt>
                <c:pt idx="593">
                  <c:v>1920.4166666666217</c:v>
                </c:pt>
                <c:pt idx="594">
                  <c:v>1920.499999999955</c:v>
                </c:pt>
                <c:pt idx="595">
                  <c:v>1920.5833333332882</c:v>
                </c:pt>
                <c:pt idx="596">
                  <c:v>1920.6666666666215</c:v>
                </c:pt>
                <c:pt idx="597">
                  <c:v>1920.7499999999548</c:v>
                </c:pt>
                <c:pt idx="598">
                  <c:v>1920.833333333288</c:v>
                </c:pt>
                <c:pt idx="599">
                  <c:v>1920.9166666666213</c:v>
                </c:pt>
                <c:pt idx="600">
                  <c:v>1920.9999999999545</c:v>
                </c:pt>
                <c:pt idx="601">
                  <c:v>1921.0833333332878</c:v>
                </c:pt>
                <c:pt idx="602">
                  <c:v>1921.166666666621</c:v>
                </c:pt>
                <c:pt idx="603">
                  <c:v>1921.2499999999543</c:v>
                </c:pt>
                <c:pt idx="604">
                  <c:v>1921.3333333332876</c:v>
                </c:pt>
                <c:pt idx="605">
                  <c:v>1921.4166666666208</c:v>
                </c:pt>
                <c:pt idx="606">
                  <c:v>1921.4999999999541</c:v>
                </c:pt>
                <c:pt idx="607">
                  <c:v>1921.5833333332873</c:v>
                </c:pt>
                <c:pt idx="608">
                  <c:v>1921.6666666666206</c:v>
                </c:pt>
                <c:pt idx="609">
                  <c:v>1921.7499999999538</c:v>
                </c:pt>
                <c:pt idx="610">
                  <c:v>1921.8333333332871</c:v>
                </c:pt>
                <c:pt idx="611">
                  <c:v>1921.9166666666204</c:v>
                </c:pt>
                <c:pt idx="612">
                  <c:v>1921.9999999999536</c:v>
                </c:pt>
                <c:pt idx="613">
                  <c:v>1922.0833333332869</c:v>
                </c:pt>
                <c:pt idx="614">
                  <c:v>1922.1666666666201</c:v>
                </c:pt>
                <c:pt idx="615">
                  <c:v>1922.2499999999534</c:v>
                </c:pt>
                <c:pt idx="616">
                  <c:v>1922.3333333332866</c:v>
                </c:pt>
                <c:pt idx="617">
                  <c:v>1922.4166666666199</c:v>
                </c:pt>
                <c:pt idx="618">
                  <c:v>1922.4999999999532</c:v>
                </c:pt>
                <c:pt idx="619">
                  <c:v>1922.5833333332864</c:v>
                </c:pt>
                <c:pt idx="620">
                  <c:v>1922.6666666666197</c:v>
                </c:pt>
                <c:pt idx="621">
                  <c:v>1922.7499999999529</c:v>
                </c:pt>
                <c:pt idx="622">
                  <c:v>1922.8333333332862</c:v>
                </c:pt>
                <c:pt idx="623">
                  <c:v>1922.9166666666194</c:v>
                </c:pt>
                <c:pt idx="624">
                  <c:v>1922.9999999999527</c:v>
                </c:pt>
                <c:pt idx="625">
                  <c:v>1923.083333333286</c:v>
                </c:pt>
                <c:pt idx="626">
                  <c:v>1923.1666666666192</c:v>
                </c:pt>
                <c:pt idx="627">
                  <c:v>1923.2499999999525</c:v>
                </c:pt>
                <c:pt idx="628">
                  <c:v>1923.3333333332857</c:v>
                </c:pt>
                <c:pt idx="629">
                  <c:v>1923.416666666619</c:v>
                </c:pt>
                <c:pt idx="630">
                  <c:v>1923.4999999999523</c:v>
                </c:pt>
                <c:pt idx="631">
                  <c:v>1923.5833333332855</c:v>
                </c:pt>
                <c:pt idx="632">
                  <c:v>1923.6666666666188</c:v>
                </c:pt>
                <c:pt idx="633">
                  <c:v>1923.749999999952</c:v>
                </c:pt>
                <c:pt idx="634">
                  <c:v>1923.8333333332853</c:v>
                </c:pt>
                <c:pt idx="635">
                  <c:v>1923.9166666666185</c:v>
                </c:pt>
                <c:pt idx="636">
                  <c:v>1923.9999999999518</c:v>
                </c:pt>
                <c:pt idx="637">
                  <c:v>1924.0833333332851</c:v>
                </c:pt>
                <c:pt idx="638">
                  <c:v>1924.1666666666183</c:v>
                </c:pt>
                <c:pt idx="639">
                  <c:v>1924.2499999999516</c:v>
                </c:pt>
                <c:pt idx="640">
                  <c:v>1924.3333333332848</c:v>
                </c:pt>
                <c:pt idx="641">
                  <c:v>1924.4166666666181</c:v>
                </c:pt>
                <c:pt idx="642">
                  <c:v>1924.4999999999513</c:v>
                </c:pt>
                <c:pt idx="643">
                  <c:v>1924.5833333332846</c:v>
                </c:pt>
                <c:pt idx="644">
                  <c:v>1924.6666666666179</c:v>
                </c:pt>
                <c:pt idx="645">
                  <c:v>1924.7499999999511</c:v>
                </c:pt>
                <c:pt idx="646">
                  <c:v>1924.8333333332844</c:v>
                </c:pt>
                <c:pt idx="647">
                  <c:v>1924.9166666666176</c:v>
                </c:pt>
                <c:pt idx="648">
                  <c:v>1924.9999999999509</c:v>
                </c:pt>
                <c:pt idx="649">
                  <c:v>1925.0833333332841</c:v>
                </c:pt>
                <c:pt idx="650">
                  <c:v>1925.1666666666174</c:v>
                </c:pt>
                <c:pt idx="651">
                  <c:v>1925.2499999999507</c:v>
                </c:pt>
                <c:pt idx="652">
                  <c:v>1925.3333333332839</c:v>
                </c:pt>
                <c:pt idx="653">
                  <c:v>1925.4166666666172</c:v>
                </c:pt>
                <c:pt idx="654">
                  <c:v>1925.4999999999504</c:v>
                </c:pt>
                <c:pt idx="655">
                  <c:v>1925.5833333332837</c:v>
                </c:pt>
                <c:pt idx="656">
                  <c:v>1925.6666666666169</c:v>
                </c:pt>
                <c:pt idx="657">
                  <c:v>1925.7499999999502</c:v>
                </c:pt>
                <c:pt idx="658">
                  <c:v>1925.8333333332835</c:v>
                </c:pt>
                <c:pt idx="659">
                  <c:v>1925.9166666666167</c:v>
                </c:pt>
                <c:pt idx="660">
                  <c:v>1925.99999999995</c:v>
                </c:pt>
                <c:pt idx="661">
                  <c:v>1926.0833333332832</c:v>
                </c:pt>
                <c:pt idx="662">
                  <c:v>1926.1666666666165</c:v>
                </c:pt>
                <c:pt idx="663">
                  <c:v>1926.2499999999498</c:v>
                </c:pt>
                <c:pt idx="664">
                  <c:v>1926.333333333283</c:v>
                </c:pt>
                <c:pt idx="665">
                  <c:v>1926.4166666666163</c:v>
                </c:pt>
                <c:pt idx="666">
                  <c:v>1926.4999999999495</c:v>
                </c:pt>
                <c:pt idx="667">
                  <c:v>1926.5833333332828</c:v>
                </c:pt>
                <c:pt idx="668">
                  <c:v>1926.666666666616</c:v>
                </c:pt>
                <c:pt idx="669">
                  <c:v>1926.7499999999493</c:v>
                </c:pt>
                <c:pt idx="670">
                  <c:v>1926.8333333332826</c:v>
                </c:pt>
                <c:pt idx="671">
                  <c:v>1926.9166666666158</c:v>
                </c:pt>
                <c:pt idx="672">
                  <c:v>1926.9999999999491</c:v>
                </c:pt>
                <c:pt idx="673">
                  <c:v>1927.0833333332823</c:v>
                </c:pt>
                <c:pt idx="674">
                  <c:v>1927.1666666666156</c:v>
                </c:pt>
                <c:pt idx="675">
                  <c:v>1927.2499999999488</c:v>
                </c:pt>
                <c:pt idx="676">
                  <c:v>1927.3333333332821</c:v>
                </c:pt>
                <c:pt idx="677">
                  <c:v>1927.4166666666154</c:v>
                </c:pt>
                <c:pt idx="678">
                  <c:v>1927.4999999999486</c:v>
                </c:pt>
                <c:pt idx="679">
                  <c:v>1927.5833333332819</c:v>
                </c:pt>
                <c:pt idx="680">
                  <c:v>1927.6666666666151</c:v>
                </c:pt>
                <c:pt idx="681">
                  <c:v>1927.7499999999484</c:v>
                </c:pt>
                <c:pt idx="682">
                  <c:v>1927.8333333332816</c:v>
                </c:pt>
                <c:pt idx="683">
                  <c:v>1927.9166666666149</c:v>
                </c:pt>
                <c:pt idx="684">
                  <c:v>1927.9999999999482</c:v>
                </c:pt>
                <c:pt idx="685">
                  <c:v>1928.0833333332814</c:v>
                </c:pt>
                <c:pt idx="686">
                  <c:v>1928.1666666666147</c:v>
                </c:pt>
                <c:pt idx="687">
                  <c:v>1928.2499999999479</c:v>
                </c:pt>
                <c:pt idx="688">
                  <c:v>1928.3333333332812</c:v>
                </c:pt>
                <c:pt idx="689">
                  <c:v>1928.4166666666144</c:v>
                </c:pt>
                <c:pt idx="690">
                  <c:v>1928.4999999999477</c:v>
                </c:pt>
                <c:pt idx="691">
                  <c:v>1928.583333333281</c:v>
                </c:pt>
                <c:pt idx="692">
                  <c:v>1928.6666666666142</c:v>
                </c:pt>
                <c:pt idx="693">
                  <c:v>1928.7499999999475</c:v>
                </c:pt>
                <c:pt idx="694">
                  <c:v>1928.8333333332807</c:v>
                </c:pt>
                <c:pt idx="695">
                  <c:v>1928.916666666614</c:v>
                </c:pt>
                <c:pt idx="696">
                  <c:v>1928.9999999999472</c:v>
                </c:pt>
                <c:pt idx="697">
                  <c:v>1929.0833333332805</c:v>
                </c:pt>
                <c:pt idx="698">
                  <c:v>1929.1666666666138</c:v>
                </c:pt>
                <c:pt idx="699">
                  <c:v>1929.249999999947</c:v>
                </c:pt>
                <c:pt idx="700">
                  <c:v>1929.3333333332803</c:v>
                </c:pt>
                <c:pt idx="701">
                  <c:v>1929.4166666666135</c:v>
                </c:pt>
                <c:pt idx="702">
                  <c:v>1929.4999999999468</c:v>
                </c:pt>
                <c:pt idx="703">
                  <c:v>1929.5833333332801</c:v>
                </c:pt>
                <c:pt idx="704">
                  <c:v>1929.6666666666133</c:v>
                </c:pt>
                <c:pt idx="705">
                  <c:v>1929.7499999999466</c:v>
                </c:pt>
                <c:pt idx="706">
                  <c:v>1929.8333333332798</c:v>
                </c:pt>
                <c:pt idx="707">
                  <c:v>1929.9166666666131</c:v>
                </c:pt>
                <c:pt idx="708">
                  <c:v>1929.9999999999463</c:v>
                </c:pt>
                <c:pt idx="709">
                  <c:v>1930.0833333332796</c:v>
                </c:pt>
                <c:pt idx="710">
                  <c:v>1930.1666666666129</c:v>
                </c:pt>
                <c:pt idx="711">
                  <c:v>1930.2499999999461</c:v>
                </c:pt>
                <c:pt idx="712">
                  <c:v>1930.3333333332794</c:v>
                </c:pt>
                <c:pt idx="713">
                  <c:v>1930.4166666666126</c:v>
                </c:pt>
                <c:pt idx="714">
                  <c:v>1930.4999999999459</c:v>
                </c:pt>
                <c:pt idx="715">
                  <c:v>1930.5833333332791</c:v>
                </c:pt>
                <c:pt idx="716">
                  <c:v>1930.6666666666124</c:v>
                </c:pt>
                <c:pt idx="717">
                  <c:v>1930.7499999999457</c:v>
                </c:pt>
                <c:pt idx="718">
                  <c:v>1930.8333333332789</c:v>
                </c:pt>
                <c:pt idx="719">
                  <c:v>1930.9166666666122</c:v>
                </c:pt>
                <c:pt idx="720">
                  <c:v>1930.9999999999454</c:v>
                </c:pt>
                <c:pt idx="721">
                  <c:v>1931.0833333332787</c:v>
                </c:pt>
                <c:pt idx="722">
                  <c:v>1931.1666666666119</c:v>
                </c:pt>
                <c:pt idx="723">
                  <c:v>1931.2499999999452</c:v>
                </c:pt>
                <c:pt idx="724">
                  <c:v>1931.3333333332785</c:v>
                </c:pt>
                <c:pt idx="725">
                  <c:v>1931.4166666666117</c:v>
                </c:pt>
                <c:pt idx="726">
                  <c:v>1931.499999999945</c:v>
                </c:pt>
                <c:pt idx="727">
                  <c:v>1931.5833333332782</c:v>
                </c:pt>
                <c:pt idx="728">
                  <c:v>1931.6666666666115</c:v>
                </c:pt>
                <c:pt idx="729">
                  <c:v>1931.7499999999447</c:v>
                </c:pt>
                <c:pt idx="730">
                  <c:v>1931.833333333278</c:v>
                </c:pt>
                <c:pt idx="731">
                  <c:v>1931.9166666666113</c:v>
                </c:pt>
                <c:pt idx="732">
                  <c:v>1931.9999999999445</c:v>
                </c:pt>
                <c:pt idx="733">
                  <c:v>1932.0833333332778</c:v>
                </c:pt>
                <c:pt idx="734">
                  <c:v>1932.166666666611</c:v>
                </c:pt>
                <c:pt idx="735">
                  <c:v>1932.2499999999443</c:v>
                </c:pt>
                <c:pt idx="736">
                  <c:v>1932.3333333332776</c:v>
                </c:pt>
                <c:pt idx="737">
                  <c:v>1932.4166666666108</c:v>
                </c:pt>
                <c:pt idx="738">
                  <c:v>1932.4999999999441</c:v>
                </c:pt>
                <c:pt idx="739">
                  <c:v>1932.5833333332773</c:v>
                </c:pt>
                <c:pt idx="740">
                  <c:v>1932.6666666666106</c:v>
                </c:pt>
                <c:pt idx="741">
                  <c:v>1932.7499999999438</c:v>
                </c:pt>
                <c:pt idx="742">
                  <c:v>1932.8333333332771</c:v>
                </c:pt>
                <c:pt idx="743">
                  <c:v>1932.9166666666104</c:v>
                </c:pt>
                <c:pt idx="744">
                  <c:v>1932.9999999999436</c:v>
                </c:pt>
                <c:pt idx="745">
                  <c:v>1933.0833333332769</c:v>
                </c:pt>
                <c:pt idx="746">
                  <c:v>1933.1666666666101</c:v>
                </c:pt>
                <c:pt idx="747">
                  <c:v>1933.2499999999434</c:v>
                </c:pt>
                <c:pt idx="748">
                  <c:v>1933.3333333332766</c:v>
                </c:pt>
                <c:pt idx="749">
                  <c:v>1933.4166666666099</c:v>
                </c:pt>
                <c:pt idx="750">
                  <c:v>1933.4999999999432</c:v>
                </c:pt>
                <c:pt idx="751">
                  <c:v>1933.5833333332764</c:v>
                </c:pt>
                <c:pt idx="752">
                  <c:v>1933.6666666666097</c:v>
                </c:pt>
                <c:pt idx="753">
                  <c:v>1933.7499999999429</c:v>
                </c:pt>
                <c:pt idx="754">
                  <c:v>1933.8333333332762</c:v>
                </c:pt>
                <c:pt idx="755">
                  <c:v>1933.9166666666094</c:v>
                </c:pt>
                <c:pt idx="756">
                  <c:v>1933.9999999999427</c:v>
                </c:pt>
                <c:pt idx="757">
                  <c:v>1934.083333333276</c:v>
                </c:pt>
                <c:pt idx="758">
                  <c:v>1934.1666666666092</c:v>
                </c:pt>
                <c:pt idx="759">
                  <c:v>1934.2499999999425</c:v>
                </c:pt>
                <c:pt idx="760">
                  <c:v>1934.3333333332757</c:v>
                </c:pt>
                <c:pt idx="761">
                  <c:v>1934.416666666609</c:v>
                </c:pt>
                <c:pt idx="762">
                  <c:v>1934.4999999999422</c:v>
                </c:pt>
                <c:pt idx="763">
                  <c:v>1934.5833333332755</c:v>
                </c:pt>
                <c:pt idx="764">
                  <c:v>1934.6666666666088</c:v>
                </c:pt>
                <c:pt idx="765">
                  <c:v>1934.749999999942</c:v>
                </c:pt>
                <c:pt idx="766">
                  <c:v>1934.8333333332753</c:v>
                </c:pt>
                <c:pt idx="767">
                  <c:v>1934.9166666666085</c:v>
                </c:pt>
                <c:pt idx="768">
                  <c:v>1934.9999999999418</c:v>
                </c:pt>
                <c:pt idx="769">
                  <c:v>1935.083333333275</c:v>
                </c:pt>
                <c:pt idx="770">
                  <c:v>1935.1666666666083</c:v>
                </c:pt>
                <c:pt idx="771">
                  <c:v>1935.2499999999416</c:v>
                </c:pt>
                <c:pt idx="772">
                  <c:v>1935.3333333332748</c:v>
                </c:pt>
                <c:pt idx="773">
                  <c:v>1935.4166666666081</c:v>
                </c:pt>
                <c:pt idx="774">
                  <c:v>1935.4999999999413</c:v>
                </c:pt>
                <c:pt idx="775">
                  <c:v>1935.5833333332746</c:v>
                </c:pt>
                <c:pt idx="776">
                  <c:v>1935.6666666666079</c:v>
                </c:pt>
                <c:pt idx="777">
                  <c:v>1935.7499999999411</c:v>
                </c:pt>
                <c:pt idx="778">
                  <c:v>1935.8333333332744</c:v>
                </c:pt>
                <c:pt idx="779">
                  <c:v>1935.9166666666076</c:v>
                </c:pt>
                <c:pt idx="780">
                  <c:v>1935.9999999999409</c:v>
                </c:pt>
                <c:pt idx="781">
                  <c:v>1936.0833333332741</c:v>
                </c:pt>
                <c:pt idx="782">
                  <c:v>1936.1666666666074</c:v>
                </c:pt>
                <c:pt idx="783">
                  <c:v>1936.2499999999407</c:v>
                </c:pt>
                <c:pt idx="784">
                  <c:v>1936.3333333332739</c:v>
                </c:pt>
                <c:pt idx="785">
                  <c:v>1936.4166666666072</c:v>
                </c:pt>
                <c:pt idx="786">
                  <c:v>1936.4999999999404</c:v>
                </c:pt>
                <c:pt idx="787">
                  <c:v>1936.5833333332737</c:v>
                </c:pt>
                <c:pt idx="788">
                  <c:v>1936.6666666666069</c:v>
                </c:pt>
                <c:pt idx="789">
                  <c:v>1936.7499999999402</c:v>
                </c:pt>
                <c:pt idx="790">
                  <c:v>1936.8333333332735</c:v>
                </c:pt>
                <c:pt idx="791">
                  <c:v>1936.9166666666067</c:v>
                </c:pt>
                <c:pt idx="792">
                  <c:v>1936.99999999994</c:v>
                </c:pt>
                <c:pt idx="793">
                  <c:v>1937.0833333332732</c:v>
                </c:pt>
                <c:pt idx="794">
                  <c:v>1937.1666666666065</c:v>
                </c:pt>
                <c:pt idx="795">
                  <c:v>1937.2499999999397</c:v>
                </c:pt>
                <c:pt idx="796">
                  <c:v>1937.333333333273</c:v>
                </c:pt>
                <c:pt idx="797">
                  <c:v>1937.4166666666063</c:v>
                </c:pt>
                <c:pt idx="798">
                  <c:v>1937.4999999999395</c:v>
                </c:pt>
                <c:pt idx="799">
                  <c:v>1937.5833333332728</c:v>
                </c:pt>
                <c:pt idx="800">
                  <c:v>1937.666666666606</c:v>
                </c:pt>
                <c:pt idx="801">
                  <c:v>1937.7499999999393</c:v>
                </c:pt>
                <c:pt idx="802">
                  <c:v>1937.8333333332725</c:v>
                </c:pt>
                <c:pt idx="803">
                  <c:v>1937.9166666666058</c:v>
                </c:pt>
                <c:pt idx="804">
                  <c:v>1937.9999999999391</c:v>
                </c:pt>
                <c:pt idx="805">
                  <c:v>1938.0833333332723</c:v>
                </c:pt>
                <c:pt idx="806">
                  <c:v>1938.1666666666056</c:v>
                </c:pt>
                <c:pt idx="807">
                  <c:v>1938.2499999999388</c:v>
                </c:pt>
                <c:pt idx="808">
                  <c:v>1938.3333333332721</c:v>
                </c:pt>
                <c:pt idx="809">
                  <c:v>1938.4166666666054</c:v>
                </c:pt>
                <c:pt idx="810">
                  <c:v>1938.4999999999386</c:v>
                </c:pt>
                <c:pt idx="811">
                  <c:v>1938.5833333332719</c:v>
                </c:pt>
                <c:pt idx="812">
                  <c:v>1938.6666666666051</c:v>
                </c:pt>
                <c:pt idx="813">
                  <c:v>1938.7499999999384</c:v>
                </c:pt>
                <c:pt idx="814">
                  <c:v>1938.8333333332716</c:v>
                </c:pt>
                <c:pt idx="815">
                  <c:v>1938.9166666666049</c:v>
                </c:pt>
                <c:pt idx="816">
                  <c:v>1938.9999999999382</c:v>
                </c:pt>
                <c:pt idx="817">
                  <c:v>1939.0833333332714</c:v>
                </c:pt>
                <c:pt idx="818">
                  <c:v>1939.1666666666047</c:v>
                </c:pt>
                <c:pt idx="819">
                  <c:v>1939.2499999999379</c:v>
                </c:pt>
                <c:pt idx="820">
                  <c:v>1939.3333333332712</c:v>
                </c:pt>
                <c:pt idx="821">
                  <c:v>1939.4166666666044</c:v>
                </c:pt>
                <c:pt idx="822">
                  <c:v>1939.4999999999377</c:v>
                </c:pt>
                <c:pt idx="823">
                  <c:v>1939.583333333271</c:v>
                </c:pt>
                <c:pt idx="824">
                  <c:v>1939.6666666666042</c:v>
                </c:pt>
                <c:pt idx="825">
                  <c:v>1939.7499999999375</c:v>
                </c:pt>
                <c:pt idx="826">
                  <c:v>1939.8333333332707</c:v>
                </c:pt>
                <c:pt idx="827">
                  <c:v>1939.916666666604</c:v>
                </c:pt>
                <c:pt idx="828">
                  <c:v>1939.9999999999372</c:v>
                </c:pt>
                <c:pt idx="829">
                  <c:v>1940.0833333332705</c:v>
                </c:pt>
                <c:pt idx="830">
                  <c:v>1940.1666666666038</c:v>
                </c:pt>
                <c:pt idx="831">
                  <c:v>1940.249999999937</c:v>
                </c:pt>
                <c:pt idx="832">
                  <c:v>1940.3333333332703</c:v>
                </c:pt>
                <c:pt idx="833">
                  <c:v>1940.4166666666035</c:v>
                </c:pt>
                <c:pt idx="834">
                  <c:v>1940.4999999999368</c:v>
                </c:pt>
                <c:pt idx="835">
                  <c:v>1940.58333333327</c:v>
                </c:pt>
                <c:pt idx="836">
                  <c:v>1940.6666666666033</c:v>
                </c:pt>
                <c:pt idx="837">
                  <c:v>1940.7499999999366</c:v>
                </c:pt>
                <c:pt idx="838">
                  <c:v>1940.8333333332698</c:v>
                </c:pt>
                <c:pt idx="839">
                  <c:v>1940.9166666666031</c:v>
                </c:pt>
                <c:pt idx="840">
                  <c:v>1940.9999999999363</c:v>
                </c:pt>
                <c:pt idx="841">
                  <c:v>1941.0833333332696</c:v>
                </c:pt>
                <c:pt idx="842">
                  <c:v>1941.1666666666029</c:v>
                </c:pt>
                <c:pt idx="843">
                  <c:v>1941.2499999999361</c:v>
                </c:pt>
                <c:pt idx="844">
                  <c:v>1941.3333333332694</c:v>
                </c:pt>
                <c:pt idx="845">
                  <c:v>1941.4166666666026</c:v>
                </c:pt>
                <c:pt idx="846">
                  <c:v>1941.4999999999359</c:v>
                </c:pt>
                <c:pt idx="847">
                  <c:v>1941.5833333332691</c:v>
                </c:pt>
                <c:pt idx="848">
                  <c:v>1941.6666666666024</c:v>
                </c:pt>
                <c:pt idx="849">
                  <c:v>1941.7499999999357</c:v>
                </c:pt>
                <c:pt idx="850">
                  <c:v>1941.8333333332689</c:v>
                </c:pt>
                <c:pt idx="851">
                  <c:v>1941.9166666666022</c:v>
                </c:pt>
                <c:pt idx="852">
                  <c:v>1941.9999999999354</c:v>
                </c:pt>
                <c:pt idx="853">
                  <c:v>1942.0833333332687</c:v>
                </c:pt>
                <c:pt idx="854">
                  <c:v>1942.1666666666019</c:v>
                </c:pt>
                <c:pt idx="855">
                  <c:v>1942.2499999999352</c:v>
                </c:pt>
                <c:pt idx="856">
                  <c:v>1942.3333333332685</c:v>
                </c:pt>
                <c:pt idx="857">
                  <c:v>1942.4166666666017</c:v>
                </c:pt>
                <c:pt idx="858">
                  <c:v>1942.499999999935</c:v>
                </c:pt>
                <c:pt idx="859">
                  <c:v>1942.5833333332682</c:v>
                </c:pt>
                <c:pt idx="860">
                  <c:v>1942.6666666666015</c:v>
                </c:pt>
                <c:pt idx="861">
                  <c:v>1942.7499999999347</c:v>
                </c:pt>
                <c:pt idx="862">
                  <c:v>1942.833333333268</c:v>
                </c:pt>
                <c:pt idx="863">
                  <c:v>1942.9166666666013</c:v>
                </c:pt>
                <c:pt idx="864">
                  <c:v>1942.9999999999345</c:v>
                </c:pt>
                <c:pt idx="865">
                  <c:v>1943.0833333332678</c:v>
                </c:pt>
                <c:pt idx="866">
                  <c:v>1943.166666666601</c:v>
                </c:pt>
                <c:pt idx="867">
                  <c:v>1943.2499999999343</c:v>
                </c:pt>
                <c:pt idx="868">
                  <c:v>1943.3333333332675</c:v>
                </c:pt>
                <c:pt idx="869">
                  <c:v>1943.4166666666008</c:v>
                </c:pt>
                <c:pt idx="870">
                  <c:v>1943.4999999999341</c:v>
                </c:pt>
                <c:pt idx="871">
                  <c:v>1943.5833333332673</c:v>
                </c:pt>
                <c:pt idx="872">
                  <c:v>1943.6666666666006</c:v>
                </c:pt>
                <c:pt idx="873">
                  <c:v>1943.7499999999338</c:v>
                </c:pt>
                <c:pt idx="874">
                  <c:v>1943.8333333332671</c:v>
                </c:pt>
                <c:pt idx="875">
                  <c:v>1943.9166666666003</c:v>
                </c:pt>
                <c:pt idx="876">
                  <c:v>1943.9999999999336</c:v>
                </c:pt>
                <c:pt idx="877">
                  <c:v>1944.0833333332669</c:v>
                </c:pt>
                <c:pt idx="878">
                  <c:v>1944.1666666666001</c:v>
                </c:pt>
                <c:pt idx="879">
                  <c:v>1944.2499999999334</c:v>
                </c:pt>
                <c:pt idx="880">
                  <c:v>1944.3333333332666</c:v>
                </c:pt>
                <c:pt idx="881">
                  <c:v>1944.4166666665999</c:v>
                </c:pt>
                <c:pt idx="882">
                  <c:v>1944.4999999999332</c:v>
                </c:pt>
                <c:pt idx="883">
                  <c:v>1944.5833333332664</c:v>
                </c:pt>
                <c:pt idx="884">
                  <c:v>1944.6666666665997</c:v>
                </c:pt>
                <c:pt idx="885">
                  <c:v>1944.7499999999329</c:v>
                </c:pt>
                <c:pt idx="886">
                  <c:v>1944.8333333332662</c:v>
                </c:pt>
                <c:pt idx="887">
                  <c:v>1944.9166666665994</c:v>
                </c:pt>
                <c:pt idx="888">
                  <c:v>1944.9999999999327</c:v>
                </c:pt>
                <c:pt idx="889">
                  <c:v>1945.083333333266</c:v>
                </c:pt>
                <c:pt idx="890">
                  <c:v>1945.1666666665992</c:v>
                </c:pt>
                <c:pt idx="891">
                  <c:v>1945.2499999999325</c:v>
                </c:pt>
                <c:pt idx="892">
                  <c:v>1945.3333333332657</c:v>
                </c:pt>
                <c:pt idx="893">
                  <c:v>1945.416666666599</c:v>
                </c:pt>
                <c:pt idx="894">
                  <c:v>1945.4999999999322</c:v>
                </c:pt>
                <c:pt idx="895">
                  <c:v>1945.5833333332655</c:v>
                </c:pt>
                <c:pt idx="896">
                  <c:v>1945.6666666665988</c:v>
                </c:pt>
                <c:pt idx="897">
                  <c:v>1945.749999999932</c:v>
                </c:pt>
                <c:pt idx="898">
                  <c:v>1945.8333333332653</c:v>
                </c:pt>
                <c:pt idx="899">
                  <c:v>1945.9166666665985</c:v>
                </c:pt>
                <c:pt idx="900">
                  <c:v>1945.9999999999318</c:v>
                </c:pt>
                <c:pt idx="901">
                  <c:v>1946.083333333265</c:v>
                </c:pt>
                <c:pt idx="902">
                  <c:v>1946.1666666665983</c:v>
                </c:pt>
                <c:pt idx="903">
                  <c:v>1946.2499999999316</c:v>
                </c:pt>
                <c:pt idx="904">
                  <c:v>1946.3333333332648</c:v>
                </c:pt>
                <c:pt idx="905">
                  <c:v>1946.4166666665981</c:v>
                </c:pt>
                <c:pt idx="906">
                  <c:v>1946.4999999999313</c:v>
                </c:pt>
                <c:pt idx="907">
                  <c:v>1946.5833333332646</c:v>
                </c:pt>
                <c:pt idx="908">
                  <c:v>1946.6666666665978</c:v>
                </c:pt>
                <c:pt idx="909">
                  <c:v>1946.7499999999311</c:v>
                </c:pt>
                <c:pt idx="910">
                  <c:v>1946.8333333332644</c:v>
                </c:pt>
                <c:pt idx="911">
                  <c:v>1946.9166666665976</c:v>
                </c:pt>
                <c:pt idx="912">
                  <c:v>1946.9999999999309</c:v>
                </c:pt>
                <c:pt idx="913">
                  <c:v>1947.0833333332641</c:v>
                </c:pt>
                <c:pt idx="914">
                  <c:v>1947.1666666665974</c:v>
                </c:pt>
                <c:pt idx="915">
                  <c:v>1947.2499999999307</c:v>
                </c:pt>
                <c:pt idx="916">
                  <c:v>1947.3333333332639</c:v>
                </c:pt>
                <c:pt idx="917">
                  <c:v>1947.4166666665972</c:v>
                </c:pt>
                <c:pt idx="918">
                  <c:v>1947.4999999999304</c:v>
                </c:pt>
                <c:pt idx="919">
                  <c:v>1947.5833333332637</c:v>
                </c:pt>
                <c:pt idx="920">
                  <c:v>1947.6666666665969</c:v>
                </c:pt>
                <c:pt idx="921">
                  <c:v>1947.7499999999302</c:v>
                </c:pt>
                <c:pt idx="922">
                  <c:v>1947.8333333332635</c:v>
                </c:pt>
                <c:pt idx="923">
                  <c:v>1947.9166666665967</c:v>
                </c:pt>
                <c:pt idx="924">
                  <c:v>1947.99999999993</c:v>
                </c:pt>
                <c:pt idx="925">
                  <c:v>1948.0833333332632</c:v>
                </c:pt>
                <c:pt idx="926">
                  <c:v>1948.1666666665965</c:v>
                </c:pt>
                <c:pt idx="927">
                  <c:v>1948.2499999999297</c:v>
                </c:pt>
                <c:pt idx="928">
                  <c:v>1948.333333333263</c:v>
                </c:pt>
                <c:pt idx="929">
                  <c:v>1948.4166666665963</c:v>
                </c:pt>
                <c:pt idx="930">
                  <c:v>1948.4999999999295</c:v>
                </c:pt>
                <c:pt idx="931">
                  <c:v>1948.5833333332628</c:v>
                </c:pt>
                <c:pt idx="932">
                  <c:v>1948.666666666596</c:v>
                </c:pt>
                <c:pt idx="933">
                  <c:v>1948.7499999999293</c:v>
                </c:pt>
                <c:pt idx="934">
                  <c:v>1948.8333333332625</c:v>
                </c:pt>
                <c:pt idx="935">
                  <c:v>1948.9166666665958</c:v>
                </c:pt>
                <c:pt idx="936">
                  <c:v>1948.9999999999291</c:v>
                </c:pt>
                <c:pt idx="937">
                  <c:v>1949.0833333332623</c:v>
                </c:pt>
                <c:pt idx="938">
                  <c:v>1949.1666666665956</c:v>
                </c:pt>
                <c:pt idx="939">
                  <c:v>1949.2499999999288</c:v>
                </c:pt>
                <c:pt idx="940">
                  <c:v>1949.3333333332621</c:v>
                </c:pt>
                <c:pt idx="941">
                  <c:v>1949.4166666665953</c:v>
                </c:pt>
                <c:pt idx="942">
                  <c:v>1949.4999999999286</c:v>
                </c:pt>
                <c:pt idx="943">
                  <c:v>1949.5833333332619</c:v>
                </c:pt>
                <c:pt idx="944">
                  <c:v>1949.6666666665951</c:v>
                </c:pt>
                <c:pt idx="945">
                  <c:v>1949.7499999999284</c:v>
                </c:pt>
                <c:pt idx="946">
                  <c:v>1949.8333333332616</c:v>
                </c:pt>
                <c:pt idx="947">
                  <c:v>1949.9166666665949</c:v>
                </c:pt>
                <c:pt idx="948">
                  <c:v>1949.9999999999281</c:v>
                </c:pt>
                <c:pt idx="949">
                  <c:v>1950.0833333332614</c:v>
                </c:pt>
                <c:pt idx="950">
                  <c:v>1950.1666666665947</c:v>
                </c:pt>
                <c:pt idx="951">
                  <c:v>1950.2499999999279</c:v>
                </c:pt>
                <c:pt idx="952">
                  <c:v>1950.3333333332612</c:v>
                </c:pt>
                <c:pt idx="953">
                  <c:v>1950.4166666665944</c:v>
                </c:pt>
                <c:pt idx="954">
                  <c:v>1950.4999999999277</c:v>
                </c:pt>
                <c:pt idx="955">
                  <c:v>1950.583333333261</c:v>
                </c:pt>
                <c:pt idx="956">
                  <c:v>1950.6666666665942</c:v>
                </c:pt>
                <c:pt idx="957">
                  <c:v>1950.7499999999275</c:v>
                </c:pt>
                <c:pt idx="958">
                  <c:v>1950.8333333332607</c:v>
                </c:pt>
                <c:pt idx="959">
                  <c:v>1950.916666666594</c:v>
                </c:pt>
                <c:pt idx="960">
                  <c:v>1950.9999999999272</c:v>
                </c:pt>
                <c:pt idx="961">
                  <c:v>1951.0833333332605</c:v>
                </c:pt>
                <c:pt idx="962">
                  <c:v>1951.1666666665938</c:v>
                </c:pt>
                <c:pt idx="963">
                  <c:v>1951.249999999927</c:v>
                </c:pt>
                <c:pt idx="964">
                  <c:v>1951.3333333332603</c:v>
                </c:pt>
                <c:pt idx="965">
                  <c:v>1951.4166666665935</c:v>
                </c:pt>
                <c:pt idx="966">
                  <c:v>1951.4999999999268</c:v>
                </c:pt>
                <c:pt idx="967">
                  <c:v>1951.58333333326</c:v>
                </c:pt>
                <c:pt idx="968">
                  <c:v>1951.6666666665933</c:v>
                </c:pt>
                <c:pt idx="969">
                  <c:v>1951.7499999999266</c:v>
                </c:pt>
                <c:pt idx="970">
                  <c:v>1951.8333333332598</c:v>
                </c:pt>
                <c:pt idx="971">
                  <c:v>1951.9166666665931</c:v>
                </c:pt>
                <c:pt idx="972">
                  <c:v>1951.9999999999263</c:v>
                </c:pt>
                <c:pt idx="973">
                  <c:v>1952.0833333332596</c:v>
                </c:pt>
                <c:pt idx="974">
                  <c:v>1952.1666666665928</c:v>
                </c:pt>
                <c:pt idx="975">
                  <c:v>1952.2499999999261</c:v>
                </c:pt>
                <c:pt idx="976">
                  <c:v>1952.3333333332594</c:v>
                </c:pt>
                <c:pt idx="977">
                  <c:v>1952.4166666665926</c:v>
                </c:pt>
                <c:pt idx="978">
                  <c:v>1952.4999999999259</c:v>
                </c:pt>
                <c:pt idx="979">
                  <c:v>1952.5833333332591</c:v>
                </c:pt>
                <c:pt idx="980">
                  <c:v>1952.6666666665924</c:v>
                </c:pt>
                <c:pt idx="981">
                  <c:v>1952.7499999999256</c:v>
                </c:pt>
                <c:pt idx="982">
                  <c:v>1952.8333333332589</c:v>
                </c:pt>
                <c:pt idx="983">
                  <c:v>1952.9166666665922</c:v>
                </c:pt>
                <c:pt idx="984">
                  <c:v>1952.9999999999254</c:v>
                </c:pt>
                <c:pt idx="985">
                  <c:v>1953.0833333332587</c:v>
                </c:pt>
                <c:pt idx="986">
                  <c:v>1953.1666666665919</c:v>
                </c:pt>
                <c:pt idx="987">
                  <c:v>1953.2499999999252</c:v>
                </c:pt>
                <c:pt idx="988">
                  <c:v>1953.3333333332585</c:v>
                </c:pt>
                <c:pt idx="989">
                  <c:v>1953.4166666665917</c:v>
                </c:pt>
                <c:pt idx="990">
                  <c:v>1953.499999999925</c:v>
                </c:pt>
                <c:pt idx="991">
                  <c:v>1953.5833333332582</c:v>
                </c:pt>
                <c:pt idx="992">
                  <c:v>1953.6666666665915</c:v>
                </c:pt>
                <c:pt idx="993">
                  <c:v>1953.7499999999247</c:v>
                </c:pt>
                <c:pt idx="994">
                  <c:v>1953.833333333258</c:v>
                </c:pt>
                <c:pt idx="995">
                  <c:v>1953.9166666665913</c:v>
                </c:pt>
                <c:pt idx="996">
                  <c:v>1953.9999999999245</c:v>
                </c:pt>
                <c:pt idx="997">
                  <c:v>1954.0833333332578</c:v>
                </c:pt>
                <c:pt idx="998">
                  <c:v>1954.166666666591</c:v>
                </c:pt>
                <c:pt idx="999">
                  <c:v>1954.2499999999243</c:v>
                </c:pt>
                <c:pt idx="1000">
                  <c:v>1954.3333333332575</c:v>
                </c:pt>
                <c:pt idx="1001">
                  <c:v>1954.4166666665908</c:v>
                </c:pt>
                <c:pt idx="1002">
                  <c:v>1954.4999999999241</c:v>
                </c:pt>
                <c:pt idx="1003">
                  <c:v>1954.5833333332573</c:v>
                </c:pt>
                <c:pt idx="1004">
                  <c:v>1954.6666666665906</c:v>
                </c:pt>
                <c:pt idx="1005">
                  <c:v>1954.7499999999238</c:v>
                </c:pt>
                <c:pt idx="1006">
                  <c:v>1954.8333333332571</c:v>
                </c:pt>
                <c:pt idx="1007">
                  <c:v>1954.9166666665903</c:v>
                </c:pt>
                <c:pt idx="1008">
                  <c:v>1954.9999999999236</c:v>
                </c:pt>
                <c:pt idx="1009">
                  <c:v>1955.0833333332569</c:v>
                </c:pt>
                <c:pt idx="1010">
                  <c:v>1955.1666666665901</c:v>
                </c:pt>
                <c:pt idx="1011">
                  <c:v>1955.2499999999234</c:v>
                </c:pt>
                <c:pt idx="1012">
                  <c:v>1955.3333333332566</c:v>
                </c:pt>
                <c:pt idx="1013">
                  <c:v>1955.4166666665899</c:v>
                </c:pt>
                <c:pt idx="1014">
                  <c:v>1955.4999999999231</c:v>
                </c:pt>
                <c:pt idx="1015">
                  <c:v>1955.5833333332564</c:v>
                </c:pt>
                <c:pt idx="1016">
                  <c:v>1955.6666666665897</c:v>
                </c:pt>
                <c:pt idx="1017">
                  <c:v>1955.7499999999229</c:v>
                </c:pt>
                <c:pt idx="1018">
                  <c:v>1955.8333333332562</c:v>
                </c:pt>
                <c:pt idx="1019">
                  <c:v>1955.9166666665894</c:v>
                </c:pt>
                <c:pt idx="1020">
                  <c:v>1955.9999999999227</c:v>
                </c:pt>
                <c:pt idx="1021">
                  <c:v>1956.083333333256</c:v>
                </c:pt>
                <c:pt idx="1022">
                  <c:v>1956.1666666665892</c:v>
                </c:pt>
                <c:pt idx="1023">
                  <c:v>1956.2499999999225</c:v>
                </c:pt>
                <c:pt idx="1024">
                  <c:v>1956.3333333332557</c:v>
                </c:pt>
                <c:pt idx="1025">
                  <c:v>1956.416666666589</c:v>
                </c:pt>
                <c:pt idx="1026">
                  <c:v>1956.4999999999222</c:v>
                </c:pt>
                <c:pt idx="1027">
                  <c:v>1956.5833333332555</c:v>
                </c:pt>
                <c:pt idx="1028">
                  <c:v>1956.6666666665888</c:v>
                </c:pt>
                <c:pt idx="1029">
                  <c:v>1956.749999999922</c:v>
                </c:pt>
                <c:pt idx="1030">
                  <c:v>1956.8333333332553</c:v>
                </c:pt>
                <c:pt idx="1031">
                  <c:v>1956.9166666665885</c:v>
                </c:pt>
                <c:pt idx="1032">
                  <c:v>1956.9999999999218</c:v>
                </c:pt>
                <c:pt idx="1033">
                  <c:v>1957.083333333255</c:v>
                </c:pt>
                <c:pt idx="1034">
                  <c:v>1957.1666666665883</c:v>
                </c:pt>
                <c:pt idx="1035">
                  <c:v>1957.2499999999216</c:v>
                </c:pt>
                <c:pt idx="1036">
                  <c:v>1957.3333333332548</c:v>
                </c:pt>
                <c:pt idx="1037">
                  <c:v>1957.4166666665881</c:v>
                </c:pt>
                <c:pt idx="1038">
                  <c:v>1957.4999999999213</c:v>
                </c:pt>
                <c:pt idx="1039">
                  <c:v>1957.5833333332546</c:v>
                </c:pt>
                <c:pt idx="1040">
                  <c:v>1957.6666666665878</c:v>
                </c:pt>
                <c:pt idx="1041">
                  <c:v>1957.7499999999211</c:v>
                </c:pt>
                <c:pt idx="1042">
                  <c:v>1957.8333333332544</c:v>
                </c:pt>
                <c:pt idx="1043">
                  <c:v>1957.9166666665876</c:v>
                </c:pt>
                <c:pt idx="1044">
                  <c:v>1957.9999999999209</c:v>
                </c:pt>
                <c:pt idx="1045">
                  <c:v>1958.0833333332541</c:v>
                </c:pt>
                <c:pt idx="1046">
                  <c:v>1958.1666666665874</c:v>
                </c:pt>
                <c:pt idx="1047">
                  <c:v>1958.2499999999206</c:v>
                </c:pt>
                <c:pt idx="1048">
                  <c:v>1958.3333333332539</c:v>
                </c:pt>
                <c:pt idx="1049">
                  <c:v>1958.4166666665872</c:v>
                </c:pt>
                <c:pt idx="1050">
                  <c:v>1958.4999999999204</c:v>
                </c:pt>
                <c:pt idx="1051">
                  <c:v>1958.5833333332537</c:v>
                </c:pt>
                <c:pt idx="1052">
                  <c:v>1958.6666666665869</c:v>
                </c:pt>
                <c:pt idx="1053">
                  <c:v>1958.7499999999202</c:v>
                </c:pt>
                <c:pt idx="1054">
                  <c:v>1958.8333333332534</c:v>
                </c:pt>
                <c:pt idx="1055">
                  <c:v>1958.9166666665867</c:v>
                </c:pt>
                <c:pt idx="1056">
                  <c:v>1958.99999999992</c:v>
                </c:pt>
                <c:pt idx="1057">
                  <c:v>1959.0833333332532</c:v>
                </c:pt>
                <c:pt idx="1058">
                  <c:v>1959.1666666665865</c:v>
                </c:pt>
                <c:pt idx="1059">
                  <c:v>1959.2499999999197</c:v>
                </c:pt>
                <c:pt idx="1060">
                  <c:v>1959.333333333253</c:v>
                </c:pt>
                <c:pt idx="1061">
                  <c:v>1959.4166666665863</c:v>
                </c:pt>
                <c:pt idx="1062">
                  <c:v>1959.4999999999195</c:v>
                </c:pt>
                <c:pt idx="1063">
                  <c:v>1959.5833333332528</c:v>
                </c:pt>
                <c:pt idx="1064">
                  <c:v>1959.666666666586</c:v>
                </c:pt>
                <c:pt idx="1065">
                  <c:v>1959.7499999999193</c:v>
                </c:pt>
                <c:pt idx="1066">
                  <c:v>1959.8333333332525</c:v>
                </c:pt>
                <c:pt idx="1067">
                  <c:v>1959.9166666665858</c:v>
                </c:pt>
                <c:pt idx="1068">
                  <c:v>1959.9999999999191</c:v>
                </c:pt>
                <c:pt idx="1069">
                  <c:v>1960.0833333332523</c:v>
                </c:pt>
                <c:pt idx="1070">
                  <c:v>1960.1666666665856</c:v>
                </c:pt>
                <c:pt idx="1071">
                  <c:v>1960.2499999999188</c:v>
                </c:pt>
                <c:pt idx="1072">
                  <c:v>1960.3333333332521</c:v>
                </c:pt>
                <c:pt idx="1073">
                  <c:v>1960.4166666665853</c:v>
                </c:pt>
                <c:pt idx="1074">
                  <c:v>1960.4999999999186</c:v>
                </c:pt>
                <c:pt idx="1075">
                  <c:v>1960.5833333332519</c:v>
                </c:pt>
                <c:pt idx="1076">
                  <c:v>1960.6666666665851</c:v>
                </c:pt>
                <c:pt idx="1077">
                  <c:v>1960.7499999999184</c:v>
                </c:pt>
                <c:pt idx="1078">
                  <c:v>1960.8333333332516</c:v>
                </c:pt>
                <c:pt idx="1079">
                  <c:v>1960.9166666665849</c:v>
                </c:pt>
                <c:pt idx="1080">
                  <c:v>1960.9999999999181</c:v>
                </c:pt>
                <c:pt idx="1081">
                  <c:v>1961.0833333332514</c:v>
                </c:pt>
                <c:pt idx="1082">
                  <c:v>1961.1666666665847</c:v>
                </c:pt>
                <c:pt idx="1083">
                  <c:v>1961.2499999999179</c:v>
                </c:pt>
                <c:pt idx="1084">
                  <c:v>1961.3333333332512</c:v>
                </c:pt>
                <c:pt idx="1085">
                  <c:v>1961.4166666665844</c:v>
                </c:pt>
                <c:pt idx="1086">
                  <c:v>1961.4999999999177</c:v>
                </c:pt>
                <c:pt idx="1087">
                  <c:v>1961.5833333332509</c:v>
                </c:pt>
                <c:pt idx="1088">
                  <c:v>1961.6666666665842</c:v>
                </c:pt>
                <c:pt idx="1089">
                  <c:v>1961.7499999999175</c:v>
                </c:pt>
                <c:pt idx="1090">
                  <c:v>1961.8333333332507</c:v>
                </c:pt>
                <c:pt idx="1091">
                  <c:v>1961.916666666584</c:v>
                </c:pt>
                <c:pt idx="1092">
                  <c:v>1961.9999999999172</c:v>
                </c:pt>
                <c:pt idx="1093">
                  <c:v>1962.0833333332505</c:v>
                </c:pt>
                <c:pt idx="1094">
                  <c:v>1962.1666666665838</c:v>
                </c:pt>
                <c:pt idx="1095">
                  <c:v>1962.249999999917</c:v>
                </c:pt>
                <c:pt idx="1096">
                  <c:v>1962.3333333332503</c:v>
                </c:pt>
                <c:pt idx="1097">
                  <c:v>1962.4166666665835</c:v>
                </c:pt>
                <c:pt idx="1098">
                  <c:v>1962.4999999999168</c:v>
                </c:pt>
                <c:pt idx="1099">
                  <c:v>1962.58333333325</c:v>
                </c:pt>
                <c:pt idx="1100">
                  <c:v>1962.6666666665833</c:v>
                </c:pt>
                <c:pt idx="1101">
                  <c:v>1962.7499999999166</c:v>
                </c:pt>
                <c:pt idx="1102">
                  <c:v>1962.8333333332498</c:v>
                </c:pt>
                <c:pt idx="1103">
                  <c:v>1962.9166666665831</c:v>
                </c:pt>
                <c:pt idx="1104">
                  <c:v>1962.9999999999163</c:v>
                </c:pt>
                <c:pt idx="1105">
                  <c:v>1963.0833333332496</c:v>
                </c:pt>
                <c:pt idx="1106">
                  <c:v>1963.1666666665828</c:v>
                </c:pt>
                <c:pt idx="1107">
                  <c:v>1963.2499999999161</c:v>
                </c:pt>
                <c:pt idx="1108">
                  <c:v>1963.3333333332494</c:v>
                </c:pt>
                <c:pt idx="1109">
                  <c:v>1963.4166666665826</c:v>
                </c:pt>
                <c:pt idx="1110">
                  <c:v>1963.4999999999159</c:v>
                </c:pt>
                <c:pt idx="1111">
                  <c:v>1963.5833333332491</c:v>
                </c:pt>
                <c:pt idx="1112">
                  <c:v>1963.6666666665824</c:v>
                </c:pt>
                <c:pt idx="1113">
                  <c:v>1963.7499999999156</c:v>
                </c:pt>
                <c:pt idx="1114">
                  <c:v>1963.8333333332489</c:v>
                </c:pt>
                <c:pt idx="1115">
                  <c:v>1963.9166666665822</c:v>
                </c:pt>
                <c:pt idx="1116">
                  <c:v>1963.9999999999154</c:v>
                </c:pt>
                <c:pt idx="1117">
                  <c:v>1964.0833333332487</c:v>
                </c:pt>
                <c:pt idx="1118">
                  <c:v>1964.1666666665819</c:v>
                </c:pt>
                <c:pt idx="1119">
                  <c:v>1964.2499999999152</c:v>
                </c:pt>
                <c:pt idx="1120">
                  <c:v>1964.3333333332484</c:v>
                </c:pt>
                <c:pt idx="1121">
                  <c:v>1964.4166666665817</c:v>
                </c:pt>
                <c:pt idx="1122">
                  <c:v>1964.499999999915</c:v>
                </c:pt>
                <c:pt idx="1123">
                  <c:v>1964.5833333332482</c:v>
                </c:pt>
                <c:pt idx="1124">
                  <c:v>1964.6666666665815</c:v>
                </c:pt>
                <c:pt idx="1125">
                  <c:v>1964.7499999999147</c:v>
                </c:pt>
                <c:pt idx="1126">
                  <c:v>1964.833333333248</c:v>
                </c:pt>
                <c:pt idx="1127">
                  <c:v>1964.9166666665812</c:v>
                </c:pt>
                <c:pt idx="1128">
                  <c:v>1964.9999999999145</c:v>
                </c:pt>
                <c:pt idx="1129">
                  <c:v>1965.0833333332478</c:v>
                </c:pt>
                <c:pt idx="1130">
                  <c:v>1965.166666666581</c:v>
                </c:pt>
                <c:pt idx="1131">
                  <c:v>1965.2499999999143</c:v>
                </c:pt>
                <c:pt idx="1132">
                  <c:v>1965.3333333332475</c:v>
                </c:pt>
                <c:pt idx="1133">
                  <c:v>1965.4166666665808</c:v>
                </c:pt>
                <c:pt idx="1134">
                  <c:v>1965.4999999999141</c:v>
                </c:pt>
                <c:pt idx="1135">
                  <c:v>1965.5833333332473</c:v>
                </c:pt>
                <c:pt idx="1136">
                  <c:v>1965.6666666665806</c:v>
                </c:pt>
                <c:pt idx="1137">
                  <c:v>1965.7499999999138</c:v>
                </c:pt>
                <c:pt idx="1138">
                  <c:v>1965.8333333332471</c:v>
                </c:pt>
                <c:pt idx="1139">
                  <c:v>1965.9166666665803</c:v>
                </c:pt>
                <c:pt idx="1140">
                  <c:v>1965.9999999999136</c:v>
                </c:pt>
                <c:pt idx="1141">
                  <c:v>1966.0833333332469</c:v>
                </c:pt>
                <c:pt idx="1142">
                  <c:v>1966.1666666665801</c:v>
                </c:pt>
                <c:pt idx="1143">
                  <c:v>1966.2499999999134</c:v>
                </c:pt>
                <c:pt idx="1144">
                  <c:v>1966.3333333332466</c:v>
                </c:pt>
                <c:pt idx="1145">
                  <c:v>1966.4166666665799</c:v>
                </c:pt>
                <c:pt idx="1146">
                  <c:v>1966.4999999999131</c:v>
                </c:pt>
                <c:pt idx="1147">
                  <c:v>1966.5833333332464</c:v>
                </c:pt>
                <c:pt idx="1148">
                  <c:v>1966.6666666665797</c:v>
                </c:pt>
                <c:pt idx="1149">
                  <c:v>1966.7499999999129</c:v>
                </c:pt>
                <c:pt idx="1150">
                  <c:v>1966.8333333332462</c:v>
                </c:pt>
                <c:pt idx="1151">
                  <c:v>1966.9166666665794</c:v>
                </c:pt>
                <c:pt idx="1152">
                  <c:v>1966.9999999999127</c:v>
                </c:pt>
                <c:pt idx="1153">
                  <c:v>1967.0833333332459</c:v>
                </c:pt>
                <c:pt idx="1154">
                  <c:v>1967.1666666665792</c:v>
                </c:pt>
                <c:pt idx="1155">
                  <c:v>1967.2499999999125</c:v>
                </c:pt>
                <c:pt idx="1156">
                  <c:v>1967.3333333332457</c:v>
                </c:pt>
                <c:pt idx="1157">
                  <c:v>1967.416666666579</c:v>
                </c:pt>
                <c:pt idx="1158">
                  <c:v>1967.4999999999122</c:v>
                </c:pt>
                <c:pt idx="1159">
                  <c:v>1967.5833333332455</c:v>
                </c:pt>
                <c:pt idx="1160">
                  <c:v>1967.6666666665787</c:v>
                </c:pt>
                <c:pt idx="1161">
                  <c:v>1967.749999999912</c:v>
                </c:pt>
                <c:pt idx="1162">
                  <c:v>1967.8333333332453</c:v>
                </c:pt>
                <c:pt idx="1163">
                  <c:v>1967.9166666665785</c:v>
                </c:pt>
                <c:pt idx="1164">
                  <c:v>1967.9999999999118</c:v>
                </c:pt>
                <c:pt idx="1165">
                  <c:v>1968.083333333245</c:v>
                </c:pt>
                <c:pt idx="1166">
                  <c:v>1968.1666666665783</c:v>
                </c:pt>
                <c:pt idx="1167">
                  <c:v>1968.2499999999116</c:v>
                </c:pt>
                <c:pt idx="1168">
                  <c:v>1968.3333333332448</c:v>
                </c:pt>
                <c:pt idx="1169">
                  <c:v>1968.4166666665781</c:v>
                </c:pt>
                <c:pt idx="1170">
                  <c:v>1968.4999999999113</c:v>
                </c:pt>
                <c:pt idx="1171">
                  <c:v>1968.5833333332446</c:v>
                </c:pt>
                <c:pt idx="1172">
                  <c:v>1968.6666666665778</c:v>
                </c:pt>
                <c:pt idx="1173">
                  <c:v>1968.7499999999111</c:v>
                </c:pt>
                <c:pt idx="1174">
                  <c:v>1968.8333333332444</c:v>
                </c:pt>
                <c:pt idx="1175">
                  <c:v>1968.9166666665776</c:v>
                </c:pt>
                <c:pt idx="1176">
                  <c:v>1968.9999999999109</c:v>
                </c:pt>
                <c:pt idx="1177">
                  <c:v>1969.0833333332441</c:v>
                </c:pt>
                <c:pt idx="1178">
                  <c:v>1969.1666666665774</c:v>
                </c:pt>
                <c:pt idx="1179">
                  <c:v>1969.2499999999106</c:v>
                </c:pt>
                <c:pt idx="1180">
                  <c:v>1969.3333333332439</c:v>
                </c:pt>
                <c:pt idx="1181">
                  <c:v>1969.4166666665772</c:v>
                </c:pt>
                <c:pt idx="1182">
                  <c:v>1969.4999999999104</c:v>
                </c:pt>
                <c:pt idx="1183">
                  <c:v>1969.5833333332437</c:v>
                </c:pt>
                <c:pt idx="1184">
                  <c:v>1969.6666666665769</c:v>
                </c:pt>
                <c:pt idx="1185">
                  <c:v>1969.7499999999102</c:v>
                </c:pt>
                <c:pt idx="1186">
                  <c:v>1969.8333333332434</c:v>
                </c:pt>
                <c:pt idx="1187">
                  <c:v>1969.9166666665767</c:v>
                </c:pt>
                <c:pt idx="1188">
                  <c:v>1969.99999999991</c:v>
                </c:pt>
                <c:pt idx="1189">
                  <c:v>1970.0833333332432</c:v>
                </c:pt>
                <c:pt idx="1190">
                  <c:v>1970.1666666665765</c:v>
                </c:pt>
                <c:pt idx="1191">
                  <c:v>1970.2499999999097</c:v>
                </c:pt>
                <c:pt idx="1192">
                  <c:v>1970.333333333243</c:v>
                </c:pt>
                <c:pt idx="1193">
                  <c:v>1970.4166666665762</c:v>
                </c:pt>
                <c:pt idx="1194">
                  <c:v>1970.4999999999095</c:v>
                </c:pt>
                <c:pt idx="1195">
                  <c:v>1970.5833333332428</c:v>
                </c:pt>
                <c:pt idx="1196">
                  <c:v>1970.666666666576</c:v>
                </c:pt>
                <c:pt idx="1197">
                  <c:v>1970.7499999999093</c:v>
                </c:pt>
                <c:pt idx="1198">
                  <c:v>1970.8333333332425</c:v>
                </c:pt>
                <c:pt idx="1199">
                  <c:v>1970.9166666665758</c:v>
                </c:pt>
                <c:pt idx="1200">
                  <c:v>1970.9999999999091</c:v>
                </c:pt>
                <c:pt idx="1201">
                  <c:v>1971.0833333332423</c:v>
                </c:pt>
                <c:pt idx="1202">
                  <c:v>1971.1666666665756</c:v>
                </c:pt>
                <c:pt idx="1203">
                  <c:v>1971.2499999999088</c:v>
                </c:pt>
                <c:pt idx="1204">
                  <c:v>1971.3333333332421</c:v>
                </c:pt>
                <c:pt idx="1205">
                  <c:v>1971.4166666665753</c:v>
                </c:pt>
                <c:pt idx="1206">
                  <c:v>1971.4999999999086</c:v>
                </c:pt>
                <c:pt idx="1207">
                  <c:v>1971.5833333332419</c:v>
                </c:pt>
                <c:pt idx="1208">
                  <c:v>1971.6666666665751</c:v>
                </c:pt>
                <c:pt idx="1209">
                  <c:v>1971.7499999999084</c:v>
                </c:pt>
                <c:pt idx="1210">
                  <c:v>1971.8333333332416</c:v>
                </c:pt>
                <c:pt idx="1211">
                  <c:v>1971.9166666665749</c:v>
                </c:pt>
                <c:pt idx="1212">
                  <c:v>1971.9999999999081</c:v>
                </c:pt>
                <c:pt idx="1213">
                  <c:v>1972.0833333332414</c:v>
                </c:pt>
                <c:pt idx="1214">
                  <c:v>1972.1666666665747</c:v>
                </c:pt>
                <c:pt idx="1215">
                  <c:v>1972.2499999999079</c:v>
                </c:pt>
                <c:pt idx="1216">
                  <c:v>1972.3333333332412</c:v>
                </c:pt>
                <c:pt idx="1217">
                  <c:v>1972.4166666665744</c:v>
                </c:pt>
                <c:pt idx="1218">
                  <c:v>1972.4999999999077</c:v>
                </c:pt>
                <c:pt idx="1219">
                  <c:v>1972.5833333332409</c:v>
                </c:pt>
                <c:pt idx="1220">
                  <c:v>1972.6666666665742</c:v>
                </c:pt>
                <c:pt idx="1221">
                  <c:v>1972.7499999999075</c:v>
                </c:pt>
                <c:pt idx="1222">
                  <c:v>1972.8333333332407</c:v>
                </c:pt>
                <c:pt idx="1223">
                  <c:v>1972.916666666574</c:v>
                </c:pt>
                <c:pt idx="1224">
                  <c:v>1972.9999999999072</c:v>
                </c:pt>
                <c:pt idx="1225">
                  <c:v>1973.0833333332405</c:v>
                </c:pt>
                <c:pt idx="1226">
                  <c:v>1973.1666666665737</c:v>
                </c:pt>
                <c:pt idx="1227">
                  <c:v>1973.249999999907</c:v>
                </c:pt>
                <c:pt idx="1228">
                  <c:v>1973.3333333332403</c:v>
                </c:pt>
                <c:pt idx="1229">
                  <c:v>1973.4166666665735</c:v>
                </c:pt>
                <c:pt idx="1230">
                  <c:v>1973.4999999999068</c:v>
                </c:pt>
                <c:pt idx="1231">
                  <c:v>1973.58333333324</c:v>
                </c:pt>
                <c:pt idx="1232">
                  <c:v>1973.6666666665733</c:v>
                </c:pt>
                <c:pt idx="1233">
                  <c:v>1973.7499999999065</c:v>
                </c:pt>
                <c:pt idx="1234">
                  <c:v>1973.8333333332398</c:v>
                </c:pt>
                <c:pt idx="1235">
                  <c:v>1973.9166666665731</c:v>
                </c:pt>
                <c:pt idx="1236">
                  <c:v>1973.9999999999063</c:v>
                </c:pt>
                <c:pt idx="1237">
                  <c:v>1974.0833333332396</c:v>
                </c:pt>
                <c:pt idx="1238">
                  <c:v>1974.1666666665728</c:v>
                </c:pt>
                <c:pt idx="1239">
                  <c:v>1974.2499999999061</c:v>
                </c:pt>
                <c:pt idx="1240">
                  <c:v>1974.3333333332394</c:v>
                </c:pt>
                <c:pt idx="1241">
                  <c:v>1974.4166666665726</c:v>
                </c:pt>
                <c:pt idx="1242">
                  <c:v>1974.4999999999059</c:v>
                </c:pt>
                <c:pt idx="1243">
                  <c:v>1974.5833333332391</c:v>
                </c:pt>
                <c:pt idx="1244">
                  <c:v>1974.6666666665724</c:v>
                </c:pt>
                <c:pt idx="1245">
                  <c:v>1974.7499999999056</c:v>
                </c:pt>
                <c:pt idx="1246">
                  <c:v>1974.8333333332389</c:v>
                </c:pt>
                <c:pt idx="1247">
                  <c:v>1974.9166666665722</c:v>
                </c:pt>
                <c:pt idx="1248">
                  <c:v>1974.9999999999054</c:v>
                </c:pt>
                <c:pt idx="1249">
                  <c:v>1975.0833333332387</c:v>
                </c:pt>
                <c:pt idx="1250">
                  <c:v>1975.1666666665719</c:v>
                </c:pt>
                <c:pt idx="1251">
                  <c:v>1975.2499999999052</c:v>
                </c:pt>
                <c:pt idx="1252">
                  <c:v>1975.3333333332384</c:v>
                </c:pt>
                <c:pt idx="1253">
                  <c:v>1975.4166666665717</c:v>
                </c:pt>
                <c:pt idx="1254">
                  <c:v>1975.499999999905</c:v>
                </c:pt>
                <c:pt idx="1255">
                  <c:v>1975.5833333332382</c:v>
                </c:pt>
                <c:pt idx="1256">
                  <c:v>1975.6666666665715</c:v>
                </c:pt>
                <c:pt idx="1257">
                  <c:v>1975.7499999999047</c:v>
                </c:pt>
                <c:pt idx="1258">
                  <c:v>1975.833333333238</c:v>
                </c:pt>
                <c:pt idx="1259">
                  <c:v>1975.9166666665712</c:v>
                </c:pt>
                <c:pt idx="1260">
                  <c:v>1975.9999999999045</c:v>
                </c:pt>
                <c:pt idx="1261">
                  <c:v>1976.0833333332378</c:v>
                </c:pt>
                <c:pt idx="1262">
                  <c:v>1976.166666666571</c:v>
                </c:pt>
                <c:pt idx="1263">
                  <c:v>1976.2499999999043</c:v>
                </c:pt>
                <c:pt idx="1264">
                  <c:v>1976.3333333332375</c:v>
                </c:pt>
                <c:pt idx="1265">
                  <c:v>1976.4166666665708</c:v>
                </c:pt>
                <c:pt idx="1266">
                  <c:v>1976.499999999904</c:v>
                </c:pt>
                <c:pt idx="1267">
                  <c:v>1976.5833333332373</c:v>
                </c:pt>
                <c:pt idx="1268">
                  <c:v>1976.6666666665706</c:v>
                </c:pt>
                <c:pt idx="1269">
                  <c:v>1976.7499999999038</c:v>
                </c:pt>
                <c:pt idx="1270">
                  <c:v>1976.8333333332371</c:v>
                </c:pt>
                <c:pt idx="1271">
                  <c:v>1976.9166666665703</c:v>
                </c:pt>
                <c:pt idx="1272">
                  <c:v>1976.9999999999036</c:v>
                </c:pt>
                <c:pt idx="1273">
                  <c:v>1977.0833333332369</c:v>
                </c:pt>
                <c:pt idx="1274">
                  <c:v>1977.1666666665701</c:v>
                </c:pt>
                <c:pt idx="1275">
                  <c:v>1977.2499999999034</c:v>
                </c:pt>
                <c:pt idx="1276">
                  <c:v>1977.3333333332366</c:v>
                </c:pt>
                <c:pt idx="1277">
                  <c:v>1977.4166666665699</c:v>
                </c:pt>
                <c:pt idx="1278">
                  <c:v>1977.4999999999031</c:v>
                </c:pt>
                <c:pt idx="1279">
                  <c:v>1977.5833333332364</c:v>
                </c:pt>
                <c:pt idx="1280">
                  <c:v>1977.6666666665697</c:v>
                </c:pt>
                <c:pt idx="1281">
                  <c:v>1977.7499999999029</c:v>
                </c:pt>
                <c:pt idx="1282">
                  <c:v>1977.8333333332362</c:v>
                </c:pt>
                <c:pt idx="1283">
                  <c:v>1977.9166666665694</c:v>
                </c:pt>
                <c:pt idx="1284">
                  <c:v>1977.9999999999027</c:v>
                </c:pt>
                <c:pt idx="1285">
                  <c:v>1978.0833333332359</c:v>
                </c:pt>
                <c:pt idx="1286">
                  <c:v>1978.1666666665692</c:v>
                </c:pt>
                <c:pt idx="1287">
                  <c:v>1978.2499999999025</c:v>
                </c:pt>
                <c:pt idx="1288">
                  <c:v>1978.3333333332357</c:v>
                </c:pt>
                <c:pt idx="1289">
                  <c:v>1978.416666666569</c:v>
                </c:pt>
                <c:pt idx="1290">
                  <c:v>1978.4999999999022</c:v>
                </c:pt>
                <c:pt idx="1291">
                  <c:v>1978.5833333332355</c:v>
                </c:pt>
                <c:pt idx="1292">
                  <c:v>1978.6666666665687</c:v>
                </c:pt>
                <c:pt idx="1293">
                  <c:v>1978.749999999902</c:v>
                </c:pt>
                <c:pt idx="1294">
                  <c:v>1978.8333333332353</c:v>
                </c:pt>
                <c:pt idx="1295">
                  <c:v>1978.9166666665685</c:v>
                </c:pt>
                <c:pt idx="1296">
                  <c:v>1978.9999999999018</c:v>
                </c:pt>
                <c:pt idx="1297">
                  <c:v>1979.083333333235</c:v>
                </c:pt>
                <c:pt idx="1298">
                  <c:v>1979.1666666665683</c:v>
                </c:pt>
                <c:pt idx="1299">
                  <c:v>1979.2499999999015</c:v>
                </c:pt>
                <c:pt idx="1300">
                  <c:v>1979.3333333332348</c:v>
                </c:pt>
                <c:pt idx="1301">
                  <c:v>1979.4166666665681</c:v>
                </c:pt>
                <c:pt idx="1302">
                  <c:v>1979.4999999999013</c:v>
                </c:pt>
                <c:pt idx="1303">
                  <c:v>1979.5833333332346</c:v>
                </c:pt>
                <c:pt idx="1304">
                  <c:v>1979.6666666665678</c:v>
                </c:pt>
                <c:pt idx="1305">
                  <c:v>1979.7499999999011</c:v>
                </c:pt>
                <c:pt idx="1306">
                  <c:v>1979.8333333332343</c:v>
                </c:pt>
                <c:pt idx="1307">
                  <c:v>1979.9166666665676</c:v>
                </c:pt>
                <c:pt idx="1308">
                  <c:v>1979.9999999999009</c:v>
                </c:pt>
                <c:pt idx="1309">
                  <c:v>1980.0833333332341</c:v>
                </c:pt>
                <c:pt idx="1310">
                  <c:v>1980.1666666665674</c:v>
                </c:pt>
                <c:pt idx="1311">
                  <c:v>1980.2499999999006</c:v>
                </c:pt>
                <c:pt idx="1312">
                  <c:v>1980.3333333332339</c:v>
                </c:pt>
                <c:pt idx="1313">
                  <c:v>1980.4166666665672</c:v>
                </c:pt>
                <c:pt idx="1314">
                  <c:v>1980.4999999999004</c:v>
                </c:pt>
                <c:pt idx="1315">
                  <c:v>1980.5833333332337</c:v>
                </c:pt>
                <c:pt idx="1316">
                  <c:v>1980.6666666665669</c:v>
                </c:pt>
                <c:pt idx="1317">
                  <c:v>1980.7499999999002</c:v>
                </c:pt>
                <c:pt idx="1318">
                  <c:v>1980.8333333332334</c:v>
                </c:pt>
                <c:pt idx="1319">
                  <c:v>1980.9166666665667</c:v>
                </c:pt>
                <c:pt idx="1320">
                  <c:v>1980.9999999999</c:v>
                </c:pt>
                <c:pt idx="1321">
                  <c:v>1981.0833333332332</c:v>
                </c:pt>
                <c:pt idx="1322">
                  <c:v>1981.1666666665665</c:v>
                </c:pt>
                <c:pt idx="1323">
                  <c:v>1981.2499999998997</c:v>
                </c:pt>
                <c:pt idx="1324">
                  <c:v>1981.333333333233</c:v>
                </c:pt>
                <c:pt idx="1325">
                  <c:v>1981.4166666665662</c:v>
                </c:pt>
                <c:pt idx="1326">
                  <c:v>1981.4999999998995</c:v>
                </c:pt>
                <c:pt idx="1327">
                  <c:v>1981.5833333332328</c:v>
                </c:pt>
                <c:pt idx="1328">
                  <c:v>1981.666666666566</c:v>
                </c:pt>
                <c:pt idx="1329">
                  <c:v>1981.7499999998993</c:v>
                </c:pt>
                <c:pt idx="1330">
                  <c:v>1981.8333333332325</c:v>
                </c:pt>
                <c:pt idx="1331">
                  <c:v>1981.9166666665658</c:v>
                </c:pt>
                <c:pt idx="1332">
                  <c:v>1981.999999999899</c:v>
                </c:pt>
                <c:pt idx="1333">
                  <c:v>1982.0833333332323</c:v>
                </c:pt>
                <c:pt idx="1334">
                  <c:v>1982.1666666665656</c:v>
                </c:pt>
                <c:pt idx="1335">
                  <c:v>1982.2499999998988</c:v>
                </c:pt>
                <c:pt idx="1336">
                  <c:v>1982.3333333332321</c:v>
                </c:pt>
                <c:pt idx="1337">
                  <c:v>1982.4166666665653</c:v>
                </c:pt>
                <c:pt idx="1338">
                  <c:v>1982.4999999998986</c:v>
                </c:pt>
                <c:pt idx="1339">
                  <c:v>1982.5833333332318</c:v>
                </c:pt>
                <c:pt idx="1340">
                  <c:v>1982.6666666665651</c:v>
                </c:pt>
                <c:pt idx="1341">
                  <c:v>1982.7499999998984</c:v>
                </c:pt>
                <c:pt idx="1342">
                  <c:v>1982.8333333332316</c:v>
                </c:pt>
                <c:pt idx="1343">
                  <c:v>1982.9166666665649</c:v>
                </c:pt>
                <c:pt idx="1344">
                  <c:v>1982.9999999998981</c:v>
                </c:pt>
                <c:pt idx="1345">
                  <c:v>1983.0833333332314</c:v>
                </c:pt>
                <c:pt idx="1346">
                  <c:v>1983.1666666665647</c:v>
                </c:pt>
                <c:pt idx="1347">
                  <c:v>1983.2499999998979</c:v>
                </c:pt>
                <c:pt idx="1348">
                  <c:v>1983.3333333332312</c:v>
                </c:pt>
                <c:pt idx="1349">
                  <c:v>1983.4166666665644</c:v>
                </c:pt>
                <c:pt idx="1350">
                  <c:v>1983.4999999998977</c:v>
                </c:pt>
                <c:pt idx="1351">
                  <c:v>1983.5833333332309</c:v>
                </c:pt>
                <c:pt idx="1352">
                  <c:v>1983.6666666665642</c:v>
                </c:pt>
                <c:pt idx="1353">
                  <c:v>1983.7499999998975</c:v>
                </c:pt>
                <c:pt idx="1354">
                  <c:v>1983.8333333332307</c:v>
                </c:pt>
                <c:pt idx="1355">
                  <c:v>1983.916666666564</c:v>
                </c:pt>
                <c:pt idx="1356">
                  <c:v>1983.9999999998972</c:v>
                </c:pt>
                <c:pt idx="1357">
                  <c:v>1984.0833333332305</c:v>
                </c:pt>
                <c:pt idx="1358">
                  <c:v>1984.1666666665637</c:v>
                </c:pt>
                <c:pt idx="1359">
                  <c:v>1984.249999999897</c:v>
                </c:pt>
                <c:pt idx="1360">
                  <c:v>1984.3333333332303</c:v>
                </c:pt>
                <c:pt idx="1361">
                  <c:v>1984.4166666665635</c:v>
                </c:pt>
                <c:pt idx="1362">
                  <c:v>1984.4999999998968</c:v>
                </c:pt>
                <c:pt idx="1363">
                  <c:v>1984.58333333323</c:v>
                </c:pt>
                <c:pt idx="1364">
                  <c:v>1984.6666666665633</c:v>
                </c:pt>
                <c:pt idx="1365">
                  <c:v>1984.7499999998965</c:v>
                </c:pt>
                <c:pt idx="1366">
                  <c:v>1984.8333333332298</c:v>
                </c:pt>
                <c:pt idx="1367">
                  <c:v>1984.9166666665631</c:v>
                </c:pt>
                <c:pt idx="1368">
                  <c:v>1984.9999999998963</c:v>
                </c:pt>
                <c:pt idx="1369">
                  <c:v>1985.0833333332296</c:v>
                </c:pt>
                <c:pt idx="1370">
                  <c:v>1985.1666666665628</c:v>
                </c:pt>
                <c:pt idx="1371">
                  <c:v>1985.2499999998961</c:v>
                </c:pt>
                <c:pt idx="1372">
                  <c:v>1985.3333333332293</c:v>
                </c:pt>
                <c:pt idx="1373">
                  <c:v>1985.4166666665626</c:v>
                </c:pt>
                <c:pt idx="1374">
                  <c:v>1985.4999999998959</c:v>
                </c:pt>
                <c:pt idx="1375">
                  <c:v>1985.5833333332291</c:v>
                </c:pt>
                <c:pt idx="1376">
                  <c:v>1985.6666666665624</c:v>
                </c:pt>
                <c:pt idx="1377">
                  <c:v>1985.7499999998956</c:v>
                </c:pt>
                <c:pt idx="1378">
                  <c:v>1985.8333333332289</c:v>
                </c:pt>
                <c:pt idx="1379">
                  <c:v>1985.9166666665622</c:v>
                </c:pt>
                <c:pt idx="1380">
                  <c:v>1985.9999999998954</c:v>
                </c:pt>
                <c:pt idx="1381">
                  <c:v>1986.0833333332287</c:v>
                </c:pt>
                <c:pt idx="1382">
                  <c:v>1986.1666666665619</c:v>
                </c:pt>
                <c:pt idx="1383">
                  <c:v>1986.2499999998952</c:v>
                </c:pt>
                <c:pt idx="1384">
                  <c:v>1986.3333333332284</c:v>
                </c:pt>
                <c:pt idx="1385">
                  <c:v>1986.4166666665617</c:v>
                </c:pt>
                <c:pt idx="1386">
                  <c:v>1986.499999999895</c:v>
                </c:pt>
                <c:pt idx="1387">
                  <c:v>1986.5833333332282</c:v>
                </c:pt>
                <c:pt idx="1388">
                  <c:v>1986.6666666665615</c:v>
                </c:pt>
                <c:pt idx="1389">
                  <c:v>1986.7499999998947</c:v>
                </c:pt>
                <c:pt idx="1390">
                  <c:v>1986.833333333228</c:v>
                </c:pt>
                <c:pt idx="1391">
                  <c:v>1986.9166666665612</c:v>
                </c:pt>
                <c:pt idx="1392">
                  <c:v>1986.9999999998945</c:v>
                </c:pt>
                <c:pt idx="1393">
                  <c:v>1987.0833333332278</c:v>
                </c:pt>
                <c:pt idx="1394">
                  <c:v>1987.166666666561</c:v>
                </c:pt>
                <c:pt idx="1395">
                  <c:v>1987.2499999998943</c:v>
                </c:pt>
                <c:pt idx="1396">
                  <c:v>1987.3333333332275</c:v>
                </c:pt>
                <c:pt idx="1397">
                  <c:v>1987.4166666665608</c:v>
                </c:pt>
                <c:pt idx="1398">
                  <c:v>1987.499999999894</c:v>
                </c:pt>
                <c:pt idx="1399">
                  <c:v>1987.5833333332273</c:v>
                </c:pt>
                <c:pt idx="1400">
                  <c:v>1987.6666666665606</c:v>
                </c:pt>
                <c:pt idx="1401">
                  <c:v>1987.7499999998938</c:v>
                </c:pt>
                <c:pt idx="1402">
                  <c:v>1987.8333333332271</c:v>
                </c:pt>
                <c:pt idx="1403">
                  <c:v>1987.9166666665603</c:v>
                </c:pt>
                <c:pt idx="1404">
                  <c:v>1987.9999999998936</c:v>
                </c:pt>
                <c:pt idx="1405">
                  <c:v>1988.0833333332268</c:v>
                </c:pt>
                <c:pt idx="1406">
                  <c:v>1988.1666666665601</c:v>
                </c:pt>
                <c:pt idx="1407">
                  <c:v>1988.2499999998934</c:v>
                </c:pt>
                <c:pt idx="1408">
                  <c:v>1988.3333333332266</c:v>
                </c:pt>
                <c:pt idx="1409">
                  <c:v>1988.4166666665599</c:v>
                </c:pt>
                <c:pt idx="1410">
                  <c:v>1988.4999999998931</c:v>
                </c:pt>
                <c:pt idx="1411">
                  <c:v>1988.5833333332264</c:v>
                </c:pt>
                <c:pt idx="1412">
                  <c:v>1988.6666666665596</c:v>
                </c:pt>
                <c:pt idx="1413">
                  <c:v>1988.7499999998929</c:v>
                </c:pt>
                <c:pt idx="1414">
                  <c:v>1988.8333333332262</c:v>
                </c:pt>
                <c:pt idx="1415">
                  <c:v>1988.9166666665594</c:v>
                </c:pt>
                <c:pt idx="1416">
                  <c:v>1988.9999999998927</c:v>
                </c:pt>
                <c:pt idx="1417">
                  <c:v>1989.0833333332259</c:v>
                </c:pt>
                <c:pt idx="1418">
                  <c:v>1989.1666666665592</c:v>
                </c:pt>
                <c:pt idx="1419">
                  <c:v>1989.2499999998925</c:v>
                </c:pt>
                <c:pt idx="1420">
                  <c:v>1989.3333333332257</c:v>
                </c:pt>
                <c:pt idx="1421">
                  <c:v>1989.416666666559</c:v>
                </c:pt>
                <c:pt idx="1422">
                  <c:v>1989.4999999998922</c:v>
                </c:pt>
                <c:pt idx="1423">
                  <c:v>1989.5833333332255</c:v>
                </c:pt>
                <c:pt idx="1424">
                  <c:v>1989.6666666665587</c:v>
                </c:pt>
                <c:pt idx="1425">
                  <c:v>1989.749999999892</c:v>
                </c:pt>
                <c:pt idx="1426">
                  <c:v>1989.8333333332253</c:v>
                </c:pt>
                <c:pt idx="1427">
                  <c:v>1989.9166666665585</c:v>
                </c:pt>
                <c:pt idx="1428">
                  <c:v>1989.9999999998918</c:v>
                </c:pt>
                <c:pt idx="1429">
                  <c:v>1990.083333333225</c:v>
                </c:pt>
                <c:pt idx="1430">
                  <c:v>1990.1666666665583</c:v>
                </c:pt>
                <c:pt idx="1431">
                  <c:v>1990.2499999998915</c:v>
                </c:pt>
                <c:pt idx="1432">
                  <c:v>1990.3333333332248</c:v>
                </c:pt>
                <c:pt idx="1433">
                  <c:v>1990.4166666665581</c:v>
                </c:pt>
                <c:pt idx="1434">
                  <c:v>1990.4999999998913</c:v>
                </c:pt>
                <c:pt idx="1435">
                  <c:v>1990.5833333332246</c:v>
                </c:pt>
                <c:pt idx="1436">
                  <c:v>1990.6666666665578</c:v>
                </c:pt>
                <c:pt idx="1437">
                  <c:v>1990.7499999998911</c:v>
                </c:pt>
                <c:pt idx="1438">
                  <c:v>1990.8333333332243</c:v>
                </c:pt>
                <c:pt idx="1439">
                  <c:v>1990.9166666665576</c:v>
                </c:pt>
                <c:pt idx="1440">
                  <c:v>1990.9999999998909</c:v>
                </c:pt>
                <c:pt idx="1441">
                  <c:v>1991.0833333332241</c:v>
                </c:pt>
                <c:pt idx="1442">
                  <c:v>1991.1666666665574</c:v>
                </c:pt>
                <c:pt idx="1443">
                  <c:v>1991.2499999998906</c:v>
                </c:pt>
                <c:pt idx="1444">
                  <c:v>1991.3333333332239</c:v>
                </c:pt>
                <c:pt idx="1445">
                  <c:v>1991.4166666665571</c:v>
                </c:pt>
                <c:pt idx="1446">
                  <c:v>1991.4999999998904</c:v>
                </c:pt>
                <c:pt idx="1447">
                  <c:v>1991.5833333332237</c:v>
                </c:pt>
                <c:pt idx="1448">
                  <c:v>1991.6666666665569</c:v>
                </c:pt>
                <c:pt idx="1449">
                  <c:v>1991.7499999998902</c:v>
                </c:pt>
                <c:pt idx="1450">
                  <c:v>1991.8333333332234</c:v>
                </c:pt>
                <c:pt idx="1451">
                  <c:v>1991.9166666665567</c:v>
                </c:pt>
                <c:pt idx="1452">
                  <c:v>1991.99999999989</c:v>
                </c:pt>
                <c:pt idx="1453">
                  <c:v>1992.0833333332232</c:v>
                </c:pt>
                <c:pt idx="1454">
                  <c:v>1992.1666666665565</c:v>
                </c:pt>
                <c:pt idx="1455">
                  <c:v>1992.2499999998897</c:v>
                </c:pt>
                <c:pt idx="1456">
                  <c:v>1992.333333333223</c:v>
                </c:pt>
                <c:pt idx="1457">
                  <c:v>1992.4166666665562</c:v>
                </c:pt>
                <c:pt idx="1458">
                  <c:v>1992.4999999998895</c:v>
                </c:pt>
                <c:pt idx="1459">
                  <c:v>1992.5833333332228</c:v>
                </c:pt>
                <c:pt idx="1460">
                  <c:v>1992.666666666556</c:v>
                </c:pt>
                <c:pt idx="1461">
                  <c:v>1992.7499999998893</c:v>
                </c:pt>
                <c:pt idx="1462">
                  <c:v>1992.8333333332225</c:v>
                </c:pt>
                <c:pt idx="1463">
                  <c:v>1992.9166666665558</c:v>
                </c:pt>
                <c:pt idx="1464">
                  <c:v>1992.999999999889</c:v>
                </c:pt>
                <c:pt idx="1465">
                  <c:v>1993.0833333332223</c:v>
                </c:pt>
                <c:pt idx="1466">
                  <c:v>1993.1666666665556</c:v>
                </c:pt>
                <c:pt idx="1467">
                  <c:v>1993.2499999998888</c:v>
                </c:pt>
                <c:pt idx="1468">
                  <c:v>1993.3333333332221</c:v>
                </c:pt>
                <c:pt idx="1469">
                  <c:v>1993.4166666665553</c:v>
                </c:pt>
                <c:pt idx="1470">
                  <c:v>1993.4999999998886</c:v>
                </c:pt>
                <c:pt idx="1471">
                  <c:v>1993.5833333332218</c:v>
                </c:pt>
                <c:pt idx="1472">
                  <c:v>1993.6666666665551</c:v>
                </c:pt>
                <c:pt idx="1473">
                  <c:v>1993.7499999998884</c:v>
                </c:pt>
                <c:pt idx="1474">
                  <c:v>1993.8333333332216</c:v>
                </c:pt>
                <c:pt idx="1475">
                  <c:v>1993.9166666665549</c:v>
                </c:pt>
                <c:pt idx="1476">
                  <c:v>1993.9999999998881</c:v>
                </c:pt>
                <c:pt idx="1477">
                  <c:v>1994.0833333332214</c:v>
                </c:pt>
                <c:pt idx="1478">
                  <c:v>1994.1666666665546</c:v>
                </c:pt>
                <c:pt idx="1479">
                  <c:v>1994.2499999998879</c:v>
                </c:pt>
                <c:pt idx="1480">
                  <c:v>1994.3333333332212</c:v>
                </c:pt>
                <c:pt idx="1481">
                  <c:v>1994.4166666665544</c:v>
                </c:pt>
                <c:pt idx="1482">
                  <c:v>1994.4999999998877</c:v>
                </c:pt>
                <c:pt idx="1483">
                  <c:v>1994.5833333332209</c:v>
                </c:pt>
                <c:pt idx="1484">
                  <c:v>1994.6666666665542</c:v>
                </c:pt>
                <c:pt idx="1485">
                  <c:v>1994.7499999998875</c:v>
                </c:pt>
                <c:pt idx="1486">
                  <c:v>1994.8333333332207</c:v>
                </c:pt>
                <c:pt idx="1487">
                  <c:v>1994.916666666554</c:v>
                </c:pt>
                <c:pt idx="1488">
                  <c:v>1994.9999999998872</c:v>
                </c:pt>
                <c:pt idx="1489">
                  <c:v>1995.0833333332205</c:v>
                </c:pt>
                <c:pt idx="1490">
                  <c:v>1995.1666666665537</c:v>
                </c:pt>
                <c:pt idx="1491">
                  <c:v>1995.249999999887</c:v>
                </c:pt>
                <c:pt idx="1492">
                  <c:v>1995.3333333332203</c:v>
                </c:pt>
                <c:pt idx="1493">
                  <c:v>1995.4166666665535</c:v>
                </c:pt>
                <c:pt idx="1494">
                  <c:v>1995.4999999998868</c:v>
                </c:pt>
                <c:pt idx="1495">
                  <c:v>1995.58333333322</c:v>
                </c:pt>
                <c:pt idx="1496">
                  <c:v>1995.6666666665533</c:v>
                </c:pt>
                <c:pt idx="1497">
                  <c:v>1995.7499999998865</c:v>
                </c:pt>
                <c:pt idx="1498">
                  <c:v>1995.8333333332198</c:v>
                </c:pt>
                <c:pt idx="1499">
                  <c:v>1995.9166666665531</c:v>
                </c:pt>
                <c:pt idx="1500">
                  <c:v>1995.9999999998863</c:v>
                </c:pt>
                <c:pt idx="1501">
                  <c:v>1996.0833333332196</c:v>
                </c:pt>
                <c:pt idx="1502">
                  <c:v>1996.1666666665528</c:v>
                </c:pt>
                <c:pt idx="1503">
                  <c:v>1996.2499999998861</c:v>
                </c:pt>
                <c:pt idx="1504">
                  <c:v>1996.3333333332193</c:v>
                </c:pt>
                <c:pt idx="1505">
                  <c:v>1996.4166666665526</c:v>
                </c:pt>
                <c:pt idx="1506">
                  <c:v>1996.4999999998859</c:v>
                </c:pt>
                <c:pt idx="1507">
                  <c:v>1996.5833333332191</c:v>
                </c:pt>
                <c:pt idx="1508">
                  <c:v>1996.6666666665524</c:v>
                </c:pt>
                <c:pt idx="1509">
                  <c:v>1996.7499999998856</c:v>
                </c:pt>
                <c:pt idx="1510">
                  <c:v>1996.8333333332189</c:v>
                </c:pt>
                <c:pt idx="1511">
                  <c:v>1996.9166666665521</c:v>
                </c:pt>
                <c:pt idx="1512">
                  <c:v>1996.9999999998854</c:v>
                </c:pt>
                <c:pt idx="1513">
                  <c:v>1997.0833333332187</c:v>
                </c:pt>
                <c:pt idx="1514">
                  <c:v>1997.1666666665519</c:v>
                </c:pt>
                <c:pt idx="1515">
                  <c:v>1997.2499999998852</c:v>
                </c:pt>
                <c:pt idx="1516">
                  <c:v>1997.3333333332184</c:v>
                </c:pt>
                <c:pt idx="1517">
                  <c:v>1997.4166666665517</c:v>
                </c:pt>
                <c:pt idx="1518">
                  <c:v>1997.4999999998849</c:v>
                </c:pt>
                <c:pt idx="1519">
                  <c:v>1997.5833333332182</c:v>
                </c:pt>
                <c:pt idx="1520">
                  <c:v>1997.6666666665515</c:v>
                </c:pt>
                <c:pt idx="1521">
                  <c:v>1997.7499999998847</c:v>
                </c:pt>
                <c:pt idx="1522">
                  <c:v>1997.833333333218</c:v>
                </c:pt>
                <c:pt idx="1523">
                  <c:v>1997.9166666665512</c:v>
                </c:pt>
                <c:pt idx="1524">
                  <c:v>1997.9999999998845</c:v>
                </c:pt>
                <c:pt idx="1525">
                  <c:v>1998.0833333332178</c:v>
                </c:pt>
                <c:pt idx="1526">
                  <c:v>1998.166666666551</c:v>
                </c:pt>
                <c:pt idx="1527">
                  <c:v>1998.2499999998843</c:v>
                </c:pt>
                <c:pt idx="1528">
                  <c:v>1998.3333333332175</c:v>
                </c:pt>
                <c:pt idx="1529">
                  <c:v>1998.4166666665508</c:v>
                </c:pt>
                <c:pt idx="1530">
                  <c:v>1998.499999999884</c:v>
                </c:pt>
                <c:pt idx="1531">
                  <c:v>1998.5833333332173</c:v>
                </c:pt>
                <c:pt idx="1532">
                  <c:v>1998.6666666665506</c:v>
                </c:pt>
                <c:pt idx="1533">
                  <c:v>1998.7499999998838</c:v>
                </c:pt>
                <c:pt idx="1534">
                  <c:v>1998.8333333332171</c:v>
                </c:pt>
                <c:pt idx="1535">
                  <c:v>1998.9166666665503</c:v>
                </c:pt>
                <c:pt idx="1536">
                  <c:v>1998.9999999998836</c:v>
                </c:pt>
                <c:pt idx="1537">
                  <c:v>1999.0833333332168</c:v>
                </c:pt>
                <c:pt idx="1538">
                  <c:v>1999.1666666665501</c:v>
                </c:pt>
                <c:pt idx="1539">
                  <c:v>1999.2499999998834</c:v>
                </c:pt>
                <c:pt idx="1540">
                  <c:v>1999.3333333332166</c:v>
                </c:pt>
                <c:pt idx="1541">
                  <c:v>1999.4166666665499</c:v>
                </c:pt>
                <c:pt idx="1542">
                  <c:v>1999.4999999998831</c:v>
                </c:pt>
                <c:pt idx="1543">
                  <c:v>1999.5833333332164</c:v>
                </c:pt>
                <c:pt idx="1544">
                  <c:v>1999.6666666665496</c:v>
                </c:pt>
                <c:pt idx="1545">
                  <c:v>1999.7499999998829</c:v>
                </c:pt>
                <c:pt idx="1546">
                  <c:v>1999.8333333332162</c:v>
                </c:pt>
                <c:pt idx="1547">
                  <c:v>1999.9166666665494</c:v>
                </c:pt>
                <c:pt idx="1548">
                  <c:v>1999.9999999998827</c:v>
                </c:pt>
                <c:pt idx="1549">
                  <c:v>2000.0833333332159</c:v>
                </c:pt>
                <c:pt idx="1550">
                  <c:v>2000.1666666665492</c:v>
                </c:pt>
                <c:pt idx="1551">
                  <c:v>2000.2499999998824</c:v>
                </c:pt>
                <c:pt idx="1552">
                  <c:v>2000.3333333332157</c:v>
                </c:pt>
                <c:pt idx="1553">
                  <c:v>2000.416666666549</c:v>
                </c:pt>
                <c:pt idx="1554">
                  <c:v>2000.4999999998822</c:v>
                </c:pt>
                <c:pt idx="1555">
                  <c:v>2000.5833333332155</c:v>
                </c:pt>
                <c:pt idx="1556">
                  <c:v>2000.6666666665487</c:v>
                </c:pt>
                <c:pt idx="1557">
                  <c:v>2000.749999999882</c:v>
                </c:pt>
                <c:pt idx="1558">
                  <c:v>2000.8333333332153</c:v>
                </c:pt>
                <c:pt idx="1559">
                  <c:v>2000.9166666665485</c:v>
                </c:pt>
                <c:pt idx="1560">
                  <c:v>2000.9999999998818</c:v>
                </c:pt>
                <c:pt idx="1561">
                  <c:v>2001.083333333215</c:v>
                </c:pt>
                <c:pt idx="1562">
                  <c:v>2001.1666666665483</c:v>
                </c:pt>
                <c:pt idx="1563">
                  <c:v>2001.2499999998815</c:v>
                </c:pt>
                <c:pt idx="1564">
                  <c:v>2001.3333333332148</c:v>
                </c:pt>
                <c:pt idx="1565">
                  <c:v>2001.4166666665481</c:v>
                </c:pt>
                <c:pt idx="1566">
                  <c:v>2001.4999999998813</c:v>
                </c:pt>
                <c:pt idx="1567">
                  <c:v>2001.5833333332146</c:v>
                </c:pt>
                <c:pt idx="1568">
                  <c:v>2001.6666666665478</c:v>
                </c:pt>
                <c:pt idx="1569">
                  <c:v>2001.7499999998811</c:v>
                </c:pt>
                <c:pt idx="1570">
                  <c:v>2001.8333333332143</c:v>
                </c:pt>
                <c:pt idx="1571">
                  <c:v>2001.9166666665476</c:v>
                </c:pt>
                <c:pt idx="1572">
                  <c:v>2001.9999999998809</c:v>
                </c:pt>
                <c:pt idx="1573">
                  <c:v>2002.0833333332141</c:v>
                </c:pt>
                <c:pt idx="1574">
                  <c:v>2002.1666666665474</c:v>
                </c:pt>
                <c:pt idx="1575">
                  <c:v>2002.2499999998806</c:v>
                </c:pt>
                <c:pt idx="1576">
                  <c:v>2002.3333333332139</c:v>
                </c:pt>
                <c:pt idx="1577">
                  <c:v>2002.4166666665471</c:v>
                </c:pt>
                <c:pt idx="1578">
                  <c:v>2002.4999999998804</c:v>
                </c:pt>
                <c:pt idx="1579">
                  <c:v>2002.5833333332137</c:v>
                </c:pt>
                <c:pt idx="1580">
                  <c:v>2002.6666666665469</c:v>
                </c:pt>
                <c:pt idx="1581">
                  <c:v>2002.7499999998802</c:v>
                </c:pt>
                <c:pt idx="1582">
                  <c:v>2002.8333333332134</c:v>
                </c:pt>
                <c:pt idx="1583">
                  <c:v>2002.9166666665467</c:v>
                </c:pt>
                <c:pt idx="1584">
                  <c:v>2002.9999999998799</c:v>
                </c:pt>
                <c:pt idx="1585">
                  <c:v>2003.0833333332132</c:v>
                </c:pt>
                <c:pt idx="1586">
                  <c:v>2003.1666666665465</c:v>
                </c:pt>
                <c:pt idx="1587">
                  <c:v>2003.2499999998797</c:v>
                </c:pt>
                <c:pt idx="1588">
                  <c:v>2003.333333333213</c:v>
                </c:pt>
                <c:pt idx="1589">
                  <c:v>2003.4166666665462</c:v>
                </c:pt>
                <c:pt idx="1590">
                  <c:v>2003.4999999998795</c:v>
                </c:pt>
                <c:pt idx="1591">
                  <c:v>2003.5833333332127</c:v>
                </c:pt>
                <c:pt idx="1592">
                  <c:v>2003.666666666546</c:v>
                </c:pt>
                <c:pt idx="1593">
                  <c:v>2003.7499999998793</c:v>
                </c:pt>
                <c:pt idx="1594">
                  <c:v>2003.8333333332125</c:v>
                </c:pt>
                <c:pt idx="1595">
                  <c:v>2003.9166666665458</c:v>
                </c:pt>
                <c:pt idx="1596">
                  <c:v>2003.999999999879</c:v>
                </c:pt>
                <c:pt idx="1597">
                  <c:v>2004.0833333332123</c:v>
                </c:pt>
                <c:pt idx="1598">
                  <c:v>2004.1666666665456</c:v>
                </c:pt>
                <c:pt idx="1599">
                  <c:v>2004.2499999998788</c:v>
                </c:pt>
                <c:pt idx="1600">
                  <c:v>2004.3333333332121</c:v>
                </c:pt>
                <c:pt idx="1601">
                  <c:v>2004.4166666665453</c:v>
                </c:pt>
                <c:pt idx="1602">
                  <c:v>2004.4999999998786</c:v>
                </c:pt>
                <c:pt idx="1603">
                  <c:v>2004.5833333332118</c:v>
                </c:pt>
                <c:pt idx="1604">
                  <c:v>2004.6666666665451</c:v>
                </c:pt>
                <c:pt idx="1605">
                  <c:v>2004.7499999998784</c:v>
                </c:pt>
                <c:pt idx="1606">
                  <c:v>2004.8333333332116</c:v>
                </c:pt>
                <c:pt idx="1607">
                  <c:v>2004.9166666665449</c:v>
                </c:pt>
                <c:pt idx="1608">
                  <c:v>2004.9999999998781</c:v>
                </c:pt>
                <c:pt idx="1609">
                  <c:v>2005.0833333332114</c:v>
                </c:pt>
                <c:pt idx="1610">
                  <c:v>2005.1666666665446</c:v>
                </c:pt>
                <c:pt idx="1611">
                  <c:v>2005.2499999998779</c:v>
                </c:pt>
                <c:pt idx="1612">
                  <c:v>2005.3333333332112</c:v>
                </c:pt>
                <c:pt idx="1613">
                  <c:v>2005.4166666665444</c:v>
                </c:pt>
                <c:pt idx="1614">
                  <c:v>2005.4999999998777</c:v>
                </c:pt>
                <c:pt idx="1615">
                  <c:v>2005.5833333332109</c:v>
                </c:pt>
                <c:pt idx="1616">
                  <c:v>2005.6666666665442</c:v>
                </c:pt>
                <c:pt idx="1617">
                  <c:v>2005.7499999998774</c:v>
                </c:pt>
                <c:pt idx="1618">
                  <c:v>2005.8333333332107</c:v>
                </c:pt>
                <c:pt idx="1619">
                  <c:v>2005.916666666544</c:v>
                </c:pt>
                <c:pt idx="1620">
                  <c:v>2005.9999999998772</c:v>
                </c:pt>
                <c:pt idx="1621">
                  <c:v>2006.0833333332105</c:v>
                </c:pt>
                <c:pt idx="1622">
                  <c:v>2006.1666666665437</c:v>
                </c:pt>
                <c:pt idx="1623">
                  <c:v>2006.249999999877</c:v>
                </c:pt>
                <c:pt idx="1624">
                  <c:v>2006.3333333332102</c:v>
                </c:pt>
                <c:pt idx="1625">
                  <c:v>2006.4166666665435</c:v>
                </c:pt>
                <c:pt idx="1626">
                  <c:v>2006.4999999998768</c:v>
                </c:pt>
                <c:pt idx="1627">
                  <c:v>2006.58333333321</c:v>
                </c:pt>
                <c:pt idx="1628">
                  <c:v>2006.6666666665433</c:v>
                </c:pt>
                <c:pt idx="1629">
                  <c:v>2006.7499999998765</c:v>
                </c:pt>
                <c:pt idx="1630">
                  <c:v>2006.8333333332098</c:v>
                </c:pt>
                <c:pt idx="1631">
                  <c:v>2006.9166666665431</c:v>
                </c:pt>
                <c:pt idx="1632">
                  <c:v>2006.9999999998763</c:v>
                </c:pt>
                <c:pt idx="1633">
                  <c:v>2007.0833333332096</c:v>
                </c:pt>
                <c:pt idx="1634">
                  <c:v>2007.1666666665428</c:v>
                </c:pt>
                <c:pt idx="1635">
                  <c:v>2007.2499999998761</c:v>
                </c:pt>
                <c:pt idx="1636">
                  <c:v>2007.3333333332093</c:v>
                </c:pt>
                <c:pt idx="1637">
                  <c:v>2007.4166666665426</c:v>
                </c:pt>
                <c:pt idx="1638">
                  <c:v>2007.4999999998759</c:v>
                </c:pt>
                <c:pt idx="1639">
                  <c:v>2007.5833333332091</c:v>
                </c:pt>
                <c:pt idx="1640">
                  <c:v>2007.6666666665424</c:v>
                </c:pt>
                <c:pt idx="1641">
                  <c:v>2007.7499999998756</c:v>
                </c:pt>
                <c:pt idx="1642">
                  <c:v>2007.8333333332089</c:v>
                </c:pt>
                <c:pt idx="1643">
                  <c:v>2007.9166666665421</c:v>
                </c:pt>
                <c:pt idx="1644">
                  <c:v>2007.9999999998754</c:v>
                </c:pt>
                <c:pt idx="1645">
                  <c:v>2008.0833333332087</c:v>
                </c:pt>
                <c:pt idx="1646">
                  <c:v>2008.1666666665419</c:v>
                </c:pt>
                <c:pt idx="1647">
                  <c:v>2008.2499999998752</c:v>
                </c:pt>
                <c:pt idx="1648">
                  <c:v>2008.3333333332084</c:v>
                </c:pt>
                <c:pt idx="1649">
                  <c:v>2008.4166666665417</c:v>
                </c:pt>
                <c:pt idx="1650">
                  <c:v>2008.4999999998749</c:v>
                </c:pt>
                <c:pt idx="1651">
                  <c:v>2008.5833333332082</c:v>
                </c:pt>
                <c:pt idx="1652">
                  <c:v>2008.6666666665415</c:v>
                </c:pt>
                <c:pt idx="1653">
                  <c:v>2008.7499999998747</c:v>
                </c:pt>
                <c:pt idx="1654">
                  <c:v>2008.833333333208</c:v>
                </c:pt>
                <c:pt idx="1655">
                  <c:v>2008.9166666665412</c:v>
                </c:pt>
                <c:pt idx="1656">
                  <c:v>2008.9999999998745</c:v>
                </c:pt>
                <c:pt idx="1657">
                  <c:v>2009.0833333332077</c:v>
                </c:pt>
                <c:pt idx="1658">
                  <c:v>2009.166666666541</c:v>
                </c:pt>
                <c:pt idx="1659">
                  <c:v>2009.2499999998743</c:v>
                </c:pt>
                <c:pt idx="1660">
                  <c:v>2009.3333333332075</c:v>
                </c:pt>
                <c:pt idx="1661">
                  <c:v>2009.4166666665408</c:v>
                </c:pt>
                <c:pt idx="1662">
                  <c:v>2009.499999999874</c:v>
                </c:pt>
                <c:pt idx="1663">
                  <c:v>2009.5833333332073</c:v>
                </c:pt>
                <c:pt idx="1664">
                  <c:v>2009.6666666665406</c:v>
                </c:pt>
                <c:pt idx="1665">
                  <c:v>2009.7499999998738</c:v>
                </c:pt>
                <c:pt idx="1666">
                  <c:v>2009.8333333332071</c:v>
                </c:pt>
                <c:pt idx="1667">
                  <c:v>2009.9166666665403</c:v>
                </c:pt>
                <c:pt idx="1668">
                  <c:v>2009.9999999998736</c:v>
                </c:pt>
                <c:pt idx="1669">
                  <c:v>2010.0833333332068</c:v>
                </c:pt>
                <c:pt idx="1670">
                  <c:v>2010.1666666665401</c:v>
                </c:pt>
                <c:pt idx="1671">
                  <c:v>2010.2499999998734</c:v>
                </c:pt>
                <c:pt idx="1672">
                  <c:v>2010.3333333332066</c:v>
                </c:pt>
                <c:pt idx="1673">
                  <c:v>2010.4166666665399</c:v>
                </c:pt>
                <c:pt idx="1674">
                  <c:v>2010.4999999998731</c:v>
                </c:pt>
                <c:pt idx="1675">
                  <c:v>2010.5833333332064</c:v>
                </c:pt>
                <c:pt idx="1676">
                  <c:v>2010.6666666665396</c:v>
                </c:pt>
                <c:pt idx="1677">
                  <c:v>2010.7499999998729</c:v>
                </c:pt>
                <c:pt idx="1678">
                  <c:v>2010.8333333332062</c:v>
                </c:pt>
                <c:pt idx="1679">
                  <c:v>2010.9166666665394</c:v>
                </c:pt>
                <c:pt idx="1680">
                  <c:v>2010.9999999998727</c:v>
                </c:pt>
                <c:pt idx="1681">
                  <c:v>2011.0833333332059</c:v>
                </c:pt>
                <c:pt idx="1682">
                  <c:v>2011.1666666665392</c:v>
                </c:pt>
                <c:pt idx="1683">
                  <c:v>2011.2499999998724</c:v>
                </c:pt>
                <c:pt idx="1684">
                  <c:v>2011.3333333332057</c:v>
                </c:pt>
                <c:pt idx="1685">
                  <c:v>2011.416666666539</c:v>
                </c:pt>
                <c:pt idx="1686">
                  <c:v>2011.4999999998722</c:v>
                </c:pt>
                <c:pt idx="1687">
                  <c:v>2011.5833333332055</c:v>
                </c:pt>
                <c:pt idx="1688">
                  <c:v>2011.6666666665387</c:v>
                </c:pt>
                <c:pt idx="1689">
                  <c:v>2011.749999999872</c:v>
                </c:pt>
                <c:pt idx="1690">
                  <c:v>2011.8333333332052</c:v>
                </c:pt>
                <c:pt idx="1691">
                  <c:v>2011.9166666665385</c:v>
                </c:pt>
                <c:pt idx="1692">
                  <c:v>2011.9999999998718</c:v>
                </c:pt>
                <c:pt idx="1693">
                  <c:v>2012.083333333205</c:v>
                </c:pt>
                <c:pt idx="1694">
                  <c:v>2012.1666666665383</c:v>
                </c:pt>
                <c:pt idx="1695">
                  <c:v>2012.2499999998715</c:v>
                </c:pt>
                <c:pt idx="1696">
                  <c:v>2012.3333333332048</c:v>
                </c:pt>
                <c:pt idx="1697">
                  <c:v>2012.416666666538</c:v>
                </c:pt>
                <c:pt idx="1698">
                  <c:v>2012.4999999998713</c:v>
                </c:pt>
                <c:pt idx="1699">
                  <c:v>2012.5833333332046</c:v>
                </c:pt>
                <c:pt idx="1700">
                  <c:v>2012.6666666665378</c:v>
                </c:pt>
                <c:pt idx="1701">
                  <c:v>2012.7499999998711</c:v>
                </c:pt>
                <c:pt idx="1702">
                  <c:v>2012.8333333332043</c:v>
                </c:pt>
                <c:pt idx="1703">
                  <c:v>2012.9166666665376</c:v>
                </c:pt>
                <c:pt idx="1704">
                  <c:v>2012.9999999998709</c:v>
                </c:pt>
                <c:pt idx="1705">
                  <c:v>2013.0833333332041</c:v>
                </c:pt>
                <c:pt idx="1706">
                  <c:v>2013.1666666665374</c:v>
                </c:pt>
                <c:pt idx="1707">
                  <c:v>2013.2499999998706</c:v>
                </c:pt>
                <c:pt idx="1708">
                  <c:v>2013.3333333332039</c:v>
                </c:pt>
                <c:pt idx="1709">
                  <c:v>2013.4166666665371</c:v>
                </c:pt>
                <c:pt idx="1710">
                  <c:v>2013.4999999998704</c:v>
                </c:pt>
                <c:pt idx="1711">
                  <c:v>2013.5833333332037</c:v>
                </c:pt>
                <c:pt idx="1712">
                  <c:v>2013.6666666665369</c:v>
                </c:pt>
                <c:pt idx="1713">
                  <c:v>2013.7499999998702</c:v>
                </c:pt>
                <c:pt idx="1714">
                  <c:v>2013.8333333332034</c:v>
                </c:pt>
                <c:pt idx="1715">
                  <c:v>2013.9166666665367</c:v>
                </c:pt>
                <c:pt idx="1716">
                  <c:v>2013.9999999998699</c:v>
                </c:pt>
                <c:pt idx="1717">
                  <c:v>2014.0833333332032</c:v>
                </c:pt>
                <c:pt idx="1718">
                  <c:v>2014.1666666665365</c:v>
                </c:pt>
                <c:pt idx="1719">
                  <c:v>2014.2499999998697</c:v>
                </c:pt>
                <c:pt idx="1720">
                  <c:v>2014.333333333203</c:v>
                </c:pt>
                <c:pt idx="1721">
                  <c:v>2014.4166666665362</c:v>
                </c:pt>
                <c:pt idx="1722">
                  <c:v>2014.4999999998695</c:v>
                </c:pt>
                <c:pt idx="1723">
                  <c:v>2014.5833333332027</c:v>
                </c:pt>
                <c:pt idx="1724">
                  <c:v>2014.666666666536</c:v>
                </c:pt>
                <c:pt idx="1725">
                  <c:v>2014.7499999998693</c:v>
                </c:pt>
                <c:pt idx="1726">
                  <c:v>2014.8333333332025</c:v>
                </c:pt>
                <c:pt idx="1727">
                  <c:v>2014.9166666665358</c:v>
                </c:pt>
                <c:pt idx="1728">
                  <c:v>2014.999999999869</c:v>
                </c:pt>
                <c:pt idx="1729">
                  <c:v>2015.0833333332023</c:v>
                </c:pt>
                <c:pt idx="1730">
                  <c:v>2015.1666666665355</c:v>
                </c:pt>
                <c:pt idx="1731">
                  <c:v>2015.2499999998688</c:v>
                </c:pt>
                <c:pt idx="1732">
                  <c:v>2015.3333333332021</c:v>
                </c:pt>
                <c:pt idx="1733">
                  <c:v>2015.4166666665353</c:v>
                </c:pt>
                <c:pt idx="1734">
                  <c:v>2015.4999999998686</c:v>
                </c:pt>
                <c:pt idx="1735">
                  <c:v>2015.5833333332018</c:v>
                </c:pt>
                <c:pt idx="1736">
                  <c:v>2015.6666666665351</c:v>
                </c:pt>
                <c:pt idx="1737">
                  <c:v>2015.7499999998684</c:v>
                </c:pt>
                <c:pt idx="1738">
                  <c:v>2015.8333333332016</c:v>
                </c:pt>
                <c:pt idx="1739">
                  <c:v>2015.9166666665349</c:v>
                </c:pt>
                <c:pt idx="1740">
                  <c:v>2015.9999999998681</c:v>
                </c:pt>
                <c:pt idx="1741">
                  <c:v>2016.0833333332014</c:v>
                </c:pt>
                <c:pt idx="1742">
                  <c:v>2016.1666666665346</c:v>
                </c:pt>
                <c:pt idx="1743">
                  <c:v>2016.2499999998679</c:v>
                </c:pt>
                <c:pt idx="1744">
                  <c:v>2016.3333333332012</c:v>
                </c:pt>
                <c:pt idx="1745">
                  <c:v>2016.4166666665344</c:v>
                </c:pt>
                <c:pt idx="1746">
                  <c:v>2016.4999999998677</c:v>
                </c:pt>
                <c:pt idx="1747">
                  <c:v>2016.5833333332009</c:v>
                </c:pt>
                <c:pt idx="1748">
                  <c:v>2016.6666666665342</c:v>
                </c:pt>
                <c:pt idx="1749">
                  <c:v>2016.7499999998674</c:v>
                </c:pt>
                <c:pt idx="1750">
                  <c:v>2016.8333333332007</c:v>
                </c:pt>
                <c:pt idx="1751">
                  <c:v>2016.916666666534</c:v>
                </c:pt>
                <c:pt idx="1752">
                  <c:v>2016.9999999998672</c:v>
                </c:pt>
                <c:pt idx="1753">
                  <c:v>2017.0833333332005</c:v>
                </c:pt>
                <c:pt idx="1754">
                  <c:v>2017.1666666665337</c:v>
                </c:pt>
                <c:pt idx="1755">
                  <c:v>2017.249999999867</c:v>
                </c:pt>
                <c:pt idx="1756">
                  <c:v>2017.3333333332002</c:v>
                </c:pt>
                <c:pt idx="1757">
                  <c:v>2017.4166666665335</c:v>
                </c:pt>
                <c:pt idx="1758">
                  <c:v>2017.4999999998668</c:v>
                </c:pt>
                <c:pt idx="1759">
                  <c:v>2017.5833333332</c:v>
                </c:pt>
                <c:pt idx="1760">
                  <c:v>2017.6666666665333</c:v>
                </c:pt>
                <c:pt idx="1761">
                  <c:v>2017.7499999998665</c:v>
                </c:pt>
                <c:pt idx="1762">
                  <c:v>2017.8333333331998</c:v>
                </c:pt>
                <c:pt idx="1763">
                  <c:v>2017.916666666533</c:v>
                </c:pt>
                <c:pt idx="1764">
                  <c:v>2017.9999999998663</c:v>
                </c:pt>
                <c:pt idx="1765">
                  <c:v>2018.0833333331996</c:v>
                </c:pt>
                <c:pt idx="1766">
                  <c:v>2018.1666666665328</c:v>
                </c:pt>
                <c:pt idx="1767">
                  <c:v>2018.2499999998661</c:v>
                </c:pt>
                <c:pt idx="1768">
                  <c:v>2018.3333333331993</c:v>
                </c:pt>
                <c:pt idx="1769">
                  <c:v>2018.4166666665326</c:v>
                </c:pt>
                <c:pt idx="1770">
                  <c:v>2018.4999999998658</c:v>
                </c:pt>
                <c:pt idx="1771">
                  <c:v>2018.5833333331991</c:v>
                </c:pt>
                <c:pt idx="1772">
                  <c:v>2018.6666666665324</c:v>
                </c:pt>
                <c:pt idx="1773">
                  <c:v>2018.7499999998656</c:v>
                </c:pt>
                <c:pt idx="1774">
                  <c:v>2018.8333333331989</c:v>
                </c:pt>
                <c:pt idx="1775">
                  <c:v>2018.9166666665321</c:v>
                </c:pt>
                <c:pt idx="1776">
                  <c:v>2018.9999999998654</c:v>
                </c:pt>
                <c:pt idx="1777">
                  <c:v>2019.0833333331987</c:v>
                </c:pt>
                <c:pt idx="1778">
                  <c:v>2019.1666666665319</c:v>
                </c:pt>
                <c:pt idx="1779">
                  <c:v>2019.2499999998652</c:v>
                </c:pt>
                <c:pt idx="1780">
                  <c:v>2019.3333333331984</c:v>
                </c:pt>
                <c:pt idx="1781">
                  <c:v>2019.4166666665317</c:v>
                </c:pt>
                <c:pt idx="1782">
                  <c:v>2019.4999999998649</c:v>
                </c:pt>
                <c:pt idx="1783">
                  <c:v>2019.5833333331982</c:v>
                </c:pt>
                <c:pt idx="1784">
                  <c:v>2019.6666666665315</c:v>
                </c:pt>
                <c:pt idx="1785">
                  <c:v>2019.7499999998647</c:v>
                </c:pt>
                <c:pt idx="1786">
                  <c:v>2019.833333333198</c:v>
                </c:pt>
                <c:pt idx="1787">
                  <c:v>2019.9166666665312</c:v>
                </c:pt>
                <c:pt idx="1788">
                  <c:v>2019.9999999998645</c:v>
                </c:pt>
                <c:pt idx="1789">
                  <c:v>2020.0833333331977</c:v>
                </c:pt>
                <c:pt idx="1790">
                  <c:v>2020.166666666531</c:v>
                </c:pt>
              </c:numCache>
            </c:numRef>
          </c:xVal>
          <c:yVal>
            <c:numRef>
              <c:f>'CAPE-based Rule'!$I$16:$I$2449</c:f>
              <c:numCache>
                <c:formatCode>General</c:formatCode>
                <c:ptCount val="2434"/>
                <c:pt idx="11" formatCode="#,##0.00">
                  <c:v>6.2771726841603561</c:v>
                </c:pt>
                <c:pt idx="12" formatCode="#,##0.00">
                  <c:v>6.2761810491853076</c:v>
                </c:pt>
                <c:pt idx="13" formatCode="#,##0.00">
                  <c:v>6.276707027190394</c:v>
                </c:pt>
                <c:pt idx="14" formatCode="#,##0.00">
                  <c:v>6.2826313681930408</c:v>
                </c:pt>
                <c:pt idx="15" formatCode="#,##0.00">
                  <c:v>6.2840502380063761</c:v>
                </c:pt>
                <c:pt idx="16" formatCode="#,##0.00">
                  <c:v>6.2799311121100914</c:v>
                </c:pt>
                <c:pt idx="17" formatCode="#,##0.00">
                  <c:v>6.271725717631667</c:v>
                </c:pt>
                <c:pt idx="18" formatCode="#,##0.00">
                  <c:v>6.2626490487136719</c:v>
                </c:pt>
                <c:pt idx="19" formatCode="#,##0.00">
                  <c:v>6.2473083259156121</c:v>
                </c:pt>
                <c:pt idx="20" formatCode="#,##0.00">
                  <c:v>6.2300196381088027</c:v>
                </c:pt>
                <c:pt idx="21" formatCode="#,##0.00">
                  <c:v>6.2213452130722597</c:v>
                </c:pt>
                <c:pt idx="22" formatCode="#,##0.00">
                  <c:v>6.2091760568059238</c:v>
                </c:pt>
                <c:pt idx="23" formatCode="#,##0.00">
                  <c:v>6.2035648328866291</c:v>
                </c:pt>
                <c:pt idx="24" formatCode="#,##0.00">
                  <c:v>6.1992187853462735</c:v>
                </c:pt>
                <c:pt idx="25" formatCode="#,##0.00">
                  <c:v>6.1935702235476544</c:v>
                </c:pt>
                <c:pt idx="26" formatCode="#,##0.00">
                  <c:v>6.1905453356183946</c:v>
                </c:pt>
                <c:pt idx="27" formatCode="#,##0.00">
                  <c:v>6.1897549745411728</c:v>
                </c:pt>
                <c:pt idx="28" formatCode="#,##0.00">
                  <c:v>6.19325306950953</c:v>
                </c:pt>
                <c:pt idx="29" formatCode="#,##0.00">
                  <c:v>6.2020035571924552</c:v>
                </c:pt>
                <c:pt idx="30" formatCode="#,##0.00">
                  <c:v>6.210130242377037</c:v>
                </c:pt>
                <c:pt idx="31" formatCode="#,##0.00">
                  <c:v>6.2208434546448625</c:v>
                </c:pt>
                <c:pt idx="32" formatCode="#,##0.00">
                  <c:v>6.2318791232500441</c:v>
                </c:pt>
                <c:pt idx="33" formatCode="#,##0.00">
                  <c:v>6.239807412748914</c:v>
                </c:pt>
                <c:pt idx="34" formatCode="#,##0.00">
                  <c:v>6.2567475637022127</c:v>
                </c:pt>
                <c:pt idx="35" formatCode="#,##0.00">
                  <c:v>6.2746703831532153</c:v>
                </c:pt>
                <c:pt idx="36" formatCode="#,##0.00">
                  <c:v>6.2927947940824236</c:v>
                </c:pt>
                <c:pt idx="37" formatCode="#,##0.00">
                  <c:v>6.30104004743594</c:v>
                </c:pt>
                <c:pt idx="38" formatCode="#,##0.00">
                  <c:v>6.3117394731430583</c:v>
                </c:pt>
                <c:pt idx="39" formatCode="#,##0.00">
                  <c:v>6.3251889637360481</c:v>
                </c:pt>
                <c:pt idx="40" formatCode="#,##0.00">
                  <c:v>6.3382361536294347</c:v>
                </c:pt>
                <c:pt idx="41" formatCode="#,##0.00">
                  <c:v>6.3363298787841504</c:v>
                </c:pt>
                <c:pt idx="42" formatCode="#,##0.00">
                  <c:v>6.3375117773124394</c:v>
                </c:pt>
                <c:pt idx="43" formatCode="#,##0.00">
                  <c:v>6.3320211070668746</c:v>
                </c:pt>
                <c:pt idx="44" formatCode="#,##0.00">
                  <c:v>6.3213505296016876</c:v>
                </c:pt>
                <c:pt idx="45" formatCode="#,##0.00">
                  <c:v>6.3026756005461957</c:v>
                </c:pt>
                <c:pt idx="46" formatCode="#,##0.00">
                  <c:v>6.2723375740507459</c:v>
                </c:pt>
                <c:pt idx="47" formatCode="#,##0.00">
                  <c:v>6.2372088066683116</c:v>
                </c:pt>
                <c:pt idx="48" formatCode="#,##0.00">
                  <c:v>6.2021993999216916</c:v>
                </c:pt>
                <c:pt idx="49" formatCode="#,##0.00">
                  <c:v>6.1789906043131877</c:v>
                </c:pt>
                <c:pt idx="50" formatCode="#,##0.00">
                  <c:v>6.1468254135335414</c:v>
                </c:pt>
                <c:pt idx="51" formatCode="#,##0.00">
                  <c:v>6.1118463841570092</c:v>
                </c:pt>
                <c:pt idx="52" formatCode="#,##0.00">
                  <c:v>6.0764860279796089</c:v>
                </c:pt>
                <c:pt idx="53" formatCode="#,##0.00">
                  <c:v>6.0531239521700702</c:v>
                </c:pt>
                <c:pt idx="54" formatCode="#,##0.00">
                  <c:v>6.0242776474976036</c:v>
                </c:pt>
                <c:pt idx="55" formatCode="#,##0.00">
                  <c:v>5.9997455090595562</c:v>
                </c:pt>
                <c:pt idx="56" formatCode="#,##0.00">
                  <c:v>5.9833725258739996</c:v>
                </c:pt>
                <c:pt idx="57" formatCode="#,##0.00">
                  <c:v>5.9731734914649044</c:v>
                </c:pt>
                <c:pt idx="58" formatCode="#,##0.00">
                  <c:v>5.9706692097729617</c:v>
                </c:pt>
                <c:pt idx="59" formatCode="#,##0.00">
                  <c:v>5.9699244476748472</c:v>
                </c:pt>
                <c:pt idx="60" formatCode="#,##0.00">
                  <c:v>5.9689954109622345</c:v>
                </c:pt>
                <c:pt idx="61" formatCode="#,##0.00">
                  <c:v>5.9695438697960368</c:v>
                </c:pt>
                <c:pt idx="62" formatCode="#,##0.00">
                  <c:v>5.9747430893813105</c:v>
                </c:pt>
                <c:pt idx="63" formatCode="#,##0.00">
                  <c:v>5.9786756787951196</c:v>
                </c:pt>
                <c:pt idx="64" formatCode="#,##0.00">
                  <c:v>5.9819114153259667</c:v>
                </c:pt>
                <c:pt idx="65" formatCode="#,##0.00">
                  <c:v>5.9859911311811853</c:v>
                </c:pt>
                <c:pt idx="66" formatCode="#,##0.00">
                  <c:v>5.9909702130786373</c:v>
                </c:pt>
                <c:pt idx="67" formatCode="#,##0.00">
                  <c:v>5.9925042241188677</c:v>
                </c:pt>
                <c:pt idx="68" formatCode="#,##0.00">
                  <c:v>5.9890567898283154</c:v>
                </c:pt>
                <c:pt idx="69" formatCode="#,##0.00">
                  <c:v>5.9815869143223175</c:v>
                </c:pt>
                <c:pt idx="70" formatCode="#,##0.00">
                  <c:v>5.9705404934919928</c:v>
                </c:pt>
                <c:pt idx="71" formatCode="#,##0.00">
                  <c:v>5.9543380394423533</c:v>
                </c:pt>
                <c:pt idx="72" formatCode="#,##0.00">
                  <c:v>5.9324234343534323</c:v>
                </c:pt>
                <c:pt idx="73" formatCode="#,##0.00">
                  <c:v>5.910839829038296</c:v>
                </c:pt>
                <c:pt idx="74" formatCode="#,##0.00">
                  <c:v>5.8935427109988199</c:v>
                </c:pt>
                <c:pt idx="75" formatCode="#,##0.00">
                  <c:v>5.8738587142763476</c:v>
                </c:pt>
                <c:pt idx="76" formatCode="#,##0.00">
                  <c:v>5.8481514121298774</c:v>
                </c:pt>
                <c:pt idx="77" formatCode="#,##0.00">
                  <c:v>5.8222188621577899</c:v>
                </c:pt>
                <c:pt idx="78" formatCode="#,##0.00">
                  <c:v>5.7961142741088558</c:v>
                </c:pt>
                <c:pt idx="79" formatCode="#,##0.00">
                  <c:v>5.7760152961799527</c:v>
                </c:pt>
                <c:pt idx="80" formatCode="#,##0.00">
                  <c:v>5.7578906994959693</c:v>
                </c:pt>
                <c:pt idx="81" formatCode="#,##0.00">
                  <c:v>5.7424650033866236</c:v>
                </c:pt>
                <c:pt idx="82" formatCode="#,##0.00">
                  <c:v>5.7307798515735247</c:v>
                </c:pt>
                <c:pt idx="83" formatCode="#,##0.00">
                  <c:v>5.7212501528289783</c:v>
                </c:pt>
                <c:pt idx="84" formatCode="#,##0.00">
                  <c:v>5.7211100187138459</c:v>
                </c:pt>
                <c:pt idx="85" formatCode="#,##0.00">
                  <c:v>5.7200727032457168</c:v>
                </c:pt>
                <c:pt idx="86" formatCode="#,##0.00">
                  <c:v>5.7171482397109195</c:v>
                </c:pt>
                <c:pt idx="87" formatCode="#,##0.00">
                  <c:v>5.7175377350314598</c:v>
                </c:pt>
                <c:pt idx="88" formatCode="#,##0.00">
                  <c:v>5.7259393102622367</c:v>
                </c:pt>
                <c:pt idx="89" formatCode="#,##0.00">
                  <c:v>5.7323791338700669</c:v>
                </c:pt>
                <c:pt idx="90" formatCode="#,##0.00">
                  <c:v>5.7394275111684836</c:v>
                </c:pt>
                <c:pt idx="91" formatCode="#,##0.00">
                  <c:v>5.7430648703364442</c:v>
                </c:pt>
                <c:pt idx="92" formatCode="#,##0.00">
                  <c:v>5.7492879980326341</c:v>
                </c:pt>
                <c:pt idx="93" formatCode="#,##0.00">
                  <c:v>5.7573350424326115</c:v>
                </c:pt>
                <c:pt idx="94" formatCode="#,##0.00">
                  <c:v>5.7653283686813479</c:v>
                </c:pt>
                <c:pt idx="95" formatCode="#,##0.00">
                  <c:v>5.7781322105378772</c:v>
                </c:pt>
                <c:pt idx="96" formatCode="#,##0.00">
                  <c:v>5.7874554725455898</c:v>
                </c:pt>
                <c:pt idx="97" formatCode="#,##0.00">
                  <c:v>5.7960716386538627</c:v>
                </c:pt>
                <c:pt idx="98" formatCode="#,##0.00">
                  <c:v>5.8041221063098138</c:v>
                </c:pt>
                <c:pt idx="99" formatCode="#,##0.00">
                  <c:v>5.815314642175335</c:v>
                </c:pt>
                <c:pt idx="100" formatCode="#,##0.00">
                  <c:v>5.8249301974156094</c:v>
                </c:pt>
                <c:pt idx="101" formatCode="#,##0.00">
                  <c:v>5.8345066674243098</c:v>
                </c:pt>
                <c:pt idx="102" formatCode="#,##0.00">
                  <c:v>5.8449283825577965</c:v>
                </c:pt>
                <c:pt idx="103" formatCode="#,##0.00">
                  <c:v>5.8580822524729985</c:v>
                </c:pt>
                <c:pt idx="104" formatCode="#,##0.00">
                  <c:v>5.8681174721182066</c:v>
                </c:pt>
                <c:pt idx="105" formatCode="#,##0.00">
                  <c:v>5.8741844880046541</c:v>
                </c:pt>
                <c:pt idx="106" formatCode="#,##0.00">
                  <c:v>5.8734641073473739</c:v>
                </c:pt>
                <c:pt idx="107" formatCode="#,##0.00">
                  <c:v>5.8650973268512896</c:v>
                </c:pt>
                <c:pt idx="108" formatCode="#,##0.00">
                  <c:v>5.8551712326708421</c:v>
                </c:pt>
                <c:pt idx="109" formatCode="#,##0.00">
                  <c:v>5.8484253120216945</c:v>
                </c:pt>
                <c:pt idx="110" formatCode="#,##0.00">
                  <c:v>5.8406509567619089</c:v>
                </c:pt>
                <c:pt idx="111" formatCode="#,##0.00">
                  <c:v>5.8348857845959445</c:v>
                </c:pt>
                <c:pt idx="112" formatCode="#,##0.00">
                  <c:v>5.827771829067582</c:v>
                </c:pt>
                <c:pt idx="113" formatCode="#,##0.00">
                  <c:v>5.8238416054212445</c:v>
                </c:pt>
                <c:pt idx="114" formatCode="#,##0.00">
                  <c:v>5.8240635882643996</c:v>
                </c:pt>
                <c:pt idx="115" formatCode="#,##0.00">
                  <c:v>5.8275664419871074</c:v>
                </c:pt>
                <c:pt idx="116" formatCode="#,##0.00">
                  <c:v>5.8325003234873138</c:v>
                </c:pt>
                <c:pt idx="117" formatCode="#,##0.00">
                  <c:v>5.8426308928727924</c:v>
                </c:pt>
                <c:pt idx="118" formatCode="#,##0.00">
                  <c:v>5.8625935777590943</c:v>
                </c:pt>
                <c:pt idx="119" formatCode="#,##0.00">
                  <c:v>5.8895058242376956</c:v>
                </c:pt>
                <c:pt idx="120" formatCode="#,##0.00">
                  <c:v>5.9267971630143128</c:v>
                </c:pt>
                <c:pt idx="121" formatCode="#,##0.00">
                  <c:v>5.960543485172753</c:v>
                </c:pt>
                <c:pt idx="122" formatCode="#,##0.00">
                  <c:v>5.9967836724936641</c:v>
                </c:pt>
                <c:pt idx="123" formatCode="#,##0.00">
                  <c:v>6.0273613632130605</c:v>
                </c:pt>
                <c:pt idx="124" formatCode="#,##0.00">
                  <c:v>6.0632384755761537</c:v>
                </c:pt>
                <c:pt idx="125" formatCode="#,##0.00">
                  <c:v>6.0963623320654072</c:v>
                </c:pt>
                <c:pt idx="126" formatCode="#,##0.00">
                  <c:v>6.121870592110751</c:v>
                </c:pt>
                <c:pt idx="127" formatCode="#,##0.00">
                  <c:v>6.1380625613417559</c:v>
                </c:pt>
                <c:pt idx="128" formatCode="#,##0.00">
                  <c:v>6.1505454051564126</c:v>
                </c:pt>
                <c:pt idx="129" formatCode="#,##0.00">
                  <c:v>6.1587370543927742</c:v>
                </c:pt>
                <c:pt idx="130" formatCode="#,##0.00">
                  <c:v>6.1655936053784437</c:v>
                </c:pt>
                <c:pt idx="131" formatCode="#,##0.00">
                  <c:v>6.1701993528677113</c:v>
                </c:pt>
                <c:pt idx="132" formatCode="#,##0.00">
                  <c:v>6.16683137153976</c:v>
                </c:pt>
                <c:pt idx="133" formatCode="#,##0.00">
                  <c:v>6.1622195960831077</c:v>
                </c:pt>
                <c:pt idx="134" formatCode="#,##0.00">
                  <c:v>6.1563843129944162</c:v>
                </c:pt>
                <c:pt idx="135" formatCode="#,##0.00">
                  <c:v>6.1505350749875918</c:v>
                </c:pt>
                <c:pt idx="136" formatCode="#,##0.00">
                  <c:v>6.1357336792189905</c:v>
                </c:pt>
                <c:pt idx="137" formatCode="#,##0.00">
                  <c:v>6.116646517916112</c:v>
                </c:pt>
                <c:pt idx="138" formatCode="#,##0.00">
                  <c:v>6.1066100552269242</c:v>
                </c:pt>
                <c:pt idx="139" formatCode="#,##0.00">
                  <c:v>6.1024728275704554</c:v>
                </c:pt>
                <c:pt idx="140" formatCode="#,##0.00">
                  <c:v>6.1094302764527146</c:v>
                </c:pt>
                <c:pt idx="141" formatCode="#,##0.00">
                  <c:v>6.1191962980743968</c:v>
                </c:pt>
                <c:pt idx="142" formatCode="#,##0.00">
                  <c:v>6.12597194886966</c:v>
                </c:pt>
                <c:pt idx="143" formatCode="#,##0.00">
                  <c:v>6.1361071668774576</c:v>
                </c:pt>
                <c:pt idx="144" formatCode="#,##0.00">
                  <c:v>6.1460927764325337</c:v>
                </c:pt>
                <c:pt idx="145" formatCode="#,##0.00">
                  <c:v>6.1558579419421546</c:v>
                </c:pt>
                <c:pt idx="146" formatCode="#,##0.00">
                  <c:v>6.1677422869666003</c:v>
                </c:pt>
                <c:pt idx="147" formatCode="#,##0.00">
                  <c:v>6.1831582033846892</c:v>
                </c:pt>
                <c:pt idx="148" formatCode="#,##0.00">
                  <c:v>6.2004107581387347</c:v>
                </c:pt>
                <c:pt idx="149" formatCode="#,##0.00">
                  <c:v>6.226308393183829</c:v>
                </c:pt>
                <c:pt idx="150" formatCode="#,##0.00">
                  <c:v>6.2509278365051646</c:v>
                </c:pt>
                <c:pt idx="151" formatCode="#,##0.00">
                  <c:v>6.2736380160472356</c:v>
                </c:pt>
                <c:pt idx="152" formatCode="#,##0.00">
                  <c:v>6.2948238336830151</c:v>
                </c:pt>
                <c:pt idx="153" formatCode="#,##0.00">
                  <c:v>6.3158210615068047</c:v>
                </c:pt>
                <c:pt idx="154" formatCode="#,##0.00">
                  <c:v>6.3409196604637179</c:v>
                </c:pt>
                <c:pt idx="155" formatCode="#,##0.00">
                  <c:v>6.3614396724311826</c:v>
                </c:pt>
                <c:pt idx="156" formatCode="#,##0.00">
                  <c:v>6.381331692909483</c:v>
                </c:pt>
                <c:pt idx="157" formatCode="#,##0.00">
                  <c:v>6.4050527276208209</c:v>
                </c:pt>
                <c:pt idx="158" formatCode="#,##0.00">
                  <c:v>6.4261266056231081</c:v>
                </c:pt>
                <c:pt idx="159" formatCode="#,##0.00">
                  <c:v>6.4454345782179878</c:v>
                </c:pt>
                <c:pt idx="160" formatCode="#,##0.00">
                  <c:v>6.4619576347467742</c:v>
                </c:pt>
                <c:pt idx="161" formatCode="#,##0.00">
                  <c:v>6.4695767027921018</c:v>
                </c:pt>
                <c:pt idx="162" formatCode="#,##0.00">
                  <c:v>6.4764236612094281</c:v>
                </c:pt>
                <c:pt idx="163" formatCode="#,##0.00">
                  <c:v>6.4877071595791529</c:v>
                </c:pt>
                <c:pt idx="164" formatCode="#,##0.00">
                  <c:v>6.4957836500822861</c:v>
                </c:pt>
                <c:pt idx="165" formatCode="#,##0.00">
                  <c:v>6.5048782829019993</c:v>
                </c:pt>
                <c:pt idx="166" formatCode="#,##0.00">
                  <c:v>6.5138163053956237</c:v>
                </c:pt>
                <c:pt idx="167" formatCode="#,##0.00">
                  <c:v>6.5261416595075854</c:v>
                </c:pt>
                <c:pt idx="168" formatCode="#,##0.00">
                  <c:v>6.5374995068321793</c:v>
                </c:pt>
                <c:pt idx="169" formatCode="#,##0.00">
                  <c:v>6.5463401053141634</c:v>
                </c:pt>
                <c:pt idx="170" formatCode="#,##0.00">
                  <c:v>6.5585992358922107</c:v>
                </c:pt>
                <c:pt idx="171" formatCode="#,##0.00">
                  <c:v>6.5660588399448745</c:v>
                </c:pt>
                <c:pt idx="172" formatCode="#,##0.00">
                  <c:v>6.5786848134607565</c:v>
                </c:pt>
                <c:pt idx="173" formatCode="#,##0.00">
                  <c:v>6.5978295395456525</c:v>
                </c:pt>
                <c:pt idx="174" formatCode="#,##0.00">
                  <c:v>6.6141119140331739</c:v>
                </c:pt>
                <c:pt idx="175" formatCode="#,##0.00">
                  <c:v>6.6300244434623892</c:v>
                </c:pt>
                <c:pt idx="176" formatCode="#,##0.00">
                  <c:v>6.6464111409974294</c:v>
                </c:pt>
                <c:pt idx="177" formatCode="#,##0.00">
                  <c:v>6.6650956133059296</c:v>
                </c:pt>
                <c:pt idx="178" formatCode="#,##0.00">
                  <c:v>6.680913369350912</c:v>
                </c:pt>
                <c:pt idx="179" formatCode="#,##0.00">
                  <c:v>6.689187078055908</c:v>
                </c:pt>
                <c:pt idx="180" formatCode="#,##0.00">
                  <c:v>6.7036147911221988</c:v>
                </c:pt>
                <c:pt idx="181" formatCode="#,##0.00">
                  <c:v>6.7219497378867317</c:v>
                </c:pt>
                <c:pt idx="182" formatCode="#,##0.00">
                  <c:v>6.7379422518299821</c:v>
                </c:pt>
                <c:pt idx="183" formatCode="#,##0.00">
                  <c:v>6.7581624502390678</c:v>
                </c:pt>
                <c:pt idx="184" formatCode="#,##0.00">
                  <c:v>6.7787179681772063</c:v>
                </c:pt>
                <c:pt idx="185" formatCode="#,##0.00">
                  <c:v>6.8015086204183568</c:v>
                </c:pt>
                <c:pt idx="186" formatCode="#,##0.00">
                  <c:v>6.8234359200265873</c:v>
                </c:pt>
                <c:pt idx="187" formatCode="#,##0.00">
                  <c:v>6.8404844209546924</c:v>
                </c:pt>
                <c:pt idx="188" formatCode="#,##0.00">
                  <c:v>6.8592253670737371</c:v>
                </c:pt>
                <c:pt idx="189" formatCode="#,##0.00">
                  <c:v>6.8780192723821338</c:v>
                </c:pt>
                <c:pt idx="190" formatCode="#,##0.00">
                  <c:v>6.8977679780324159</c:v>
                </c:pt>
                <c:pt idx="191" formatCode="#,##0.00">
                  <c:v>6.918846389829322</c:v>
                </c:pt>
                <c:pt idx="192" formatCode="#,##0.00">
                  <c:v>6.9294179722714997</c:v>
                </c:pt>
                <c:pt idx="193" formatCode="#,##0.00">
                  <c:v>6.9353002283230643</c:v>
                </c:pt>
                <c:pt idx="194" formatCode="#,##0.00">
                  <c:v>6.9420003061831608</c:v>
                </c:pt>
                <c:pt idx="195" formatCode="#,##0.00">
                  <c:v>6.9499493094752465</c:v>
                </c:pt>
                <c:pt idx="196" formatCode="#,##0.00">
                  <c:v>6.9560730304466389</c:v>
                </c:pt>
                <c:pt idx="197" formatCode="#,##0.00">
                  <c:v>6.9565205902952503</c:v>
                </c:pt>
                <c:pt idx="198" formatCode="#,##0.00">
                  <c:v>6.9587554047716882</c:v>
                </c:pt>
                <c:pt idx="199" formatCode="#,##0.00">
                  <c:v>6.9588661707412891</c:v>
                </c:pt>
                <c:pt idx="200" formatCode="#,##0.00">
                  <c:v>6.9562387519998126</c:v>
                </c:pt>
                <c:pt idx="201" formatCode="#,##0.00">
                  <c:v>6.9468940069318812</c:v>
                </c:pt>
                <c:pt idx="202" formatCode="#,##0.00">
                  <c:v>6.9357858505289922</c:v>
                </c:pt>
                <c:pt idx="203" formatCode="#,##0.00">
                  <c:v>6.9229237992952992</c:v>
                </c:pt>
                <c:pt idx="204" formatCode="#,##0.00">
                  <c:v>6.9154669775627529</c:v>
                </c:pt>
                <c:pt idx="205" formatCode="#,##0.00">
                  <c:v>6.9130855744080097</c:v>
                </c:pt>
                <c:pt idx="206" formatCode="#,##0.00">
                  <c:v>6.9048296443283288</c:v>
                </c:pt>
                <c:pt idx="207" formatCode="#,##0.00">
                  <c:v>6.8965189948782299</c:v>
                </c:pt>
                <c:pt idx="208" formatCode="#,##0.00">
                  <c:v>6.890774622787041</c:v>
                </c:pt>
                <c:pt idx="209" formatCode="#,##0.00">
                  <c:v>6.8853346436835672</c:v>
                </c:pt>
                <c:pt idx="210" formatCode="#,##0.00">
                  <c:v>6.8782974751842039</c:v>
                </c:pt>
                <c:pt idx="211" formatCode="#,##0.00">
                  <c:v>6.8768087972567971</c:v>
                </c:pt>
                <c:pt idx="212" formatCode="#,##0.00">
                  <c:v>6.8765733832649083</c:v>
                </c:pt>
                <c:pt idx="213" formatCode="#,##0.00">
                  <c:v>6.8753655880396334</c:v>
                </c:pt>
                <c:pt idx="214" formatCode="#,##0.00">
                  <c:v>6.8691151511787218</c:v>
                </c:pt>
                <c:pt idx="215" formatCode="#,##0.00">
                  <c:v>6.8666712549931983</c:v>
                </c:pt>
                <c:pt idx="216" formatCode="#,##0.00">
                  <c:v>6.8714830362238644</c:v>
                </c:pt>
                <c:pt idx="217" formatCode="#,##0.00">
                  <c:v>6.8761277965978413</c:v>
                </c:pt>
                <c:pt idx="218" formatCode="#,##0.00">
                  <c:v>6.8855177743839917</c:v>
                </c:pt>
                <c:pt idx="219" formatCode="#,##0.00">
                  <c:v>6.8906776227530635</c:v>
                </c:pt>
                <c:pt idx="220" formatCode="#,##0.00">
                  <c:v>6.8976088890667819</c:v>
                </c:pt>
                <c:pt idx="221" formatCode="#,##0.00">
                  <c:v>6.9036105400611731</c:v>
                </c:pt>
                <c:pt idx="222" formatCode="#,##0.00">
                  <c:v>6.907798460962975</c:v>
                </c:pt>
                <c:pt idx="223" formatCode="#,##0.00">
                  <c:v>6.9105719383987045</c:v>
                </c:pt>
                <c:pt idx="224" formatCode="#,##0.00">
                  <c:v>6.9096335754849463</c:v>
                </c:pt>
                <c:pt idx="225" formatCode="#,##0.00">
                  <c:v>6.9101310221913632</c:v>
                </c:pt>
                <c:pt idx="226" formatCode="#,##0.00">
                  <c:v>6.9136185132531995</c:v>
                </c:pt>
                <c:pt idx="227" formatCode="#,##0.00">
                  <c:v>6.9153279907466398</c:v>
                </c:pt>
                <c:pt idx="228" formatCode="#,##0.00">
                  <c:v>6.9149284821119279</c:v>
                </c:pt>
                <c:pt idx="229" formatCode="#,##0.00">
                  <c:v>6.9078612135934545</c:v>
                </c:pt>
                <c:pt idx="230" formatCode="#,##0.00">
                  <c:v>6.8975198758322103</c:v>
                </c:pt>
                <c:pt idx="231" formatCode="#,##0.00">
                  <c:v>6.8894120337545477</c:v>
                </c:pt>
                <c:pt idx="232" formatCode="#,##0.00">
                  <c:v>6.8746549862314357</c:v>
                </c:pt>
                <c:pt idx="233" formatCode="#,##0.00">
                  <c:v>6.8581034388834414</c:v>
                </c:pt>
                <c:pt idx="234" formatCode="#,##0.00">
                  <c:v>6.8436177175929895</c:v>
                </c:pt>
                <c:pt idx="235" formatCode="#,##0.00">
                  <c:v>6.8199436012322465</c:v>
                </c:pt>
                <c:pt idx="236" formatCode="#,##0.00">
                  <c:v>6.7945347422078148</c:v>
                </c:pt>
                <c:pt idx="237" formatCode="#,##0.00">
                  <c:v>6.7663597808749838</c:v>
                </c:pt>
                <c:pt idx="238" formatCode="#,##0.00">
                  <c:v>6.7389524848160161</c:v>
                </c:pt>
                <c:pt idx="239" formatCode="#,##0.00">
                  <c:v>6.7114448267403573</c:v>
                </c:pt>
                <c:pt idx="240" formatCode="#,##0.00">
                  <c:v>6.6817628893077865</c:v>
                </c:pt>
                <c:pt idx="241" formatCode="#,##0.00">
                  <c:v>6.6524311137487464</c:v>
                </c:pt>
                <c:pt idx="242" formatCode="#,##0.00">
                  <c:v>6.620807588911914</c:v>
                </c:pt>
                <c:pt idx="243" formatCode="#,##0.00">
                  <c:v>6.5873740918543744</c:v>
                </c:pt>
                <c:pt idx="244" formatCode="#,##0.00">
                  <c:v>6.5549678086530205</c:v>
                </c:pt>
                <c:pt idx="245" formatCode="#,##0.00">
                  <c:v>6.5261661539447866</c:v>
                </c:pt>
                <c:pt idx="246" formatCode="#,##0.00">
                  <c:v>6.4947011591933279</c:v>
                </c:pt>
                <c:pt idx="247" formatCode="#,##0.00">
                  <c:v>6.4733755003687543</c:v>
                </c:pt>
                <c:pt idx="248" formatCode="#,##0.00">
                  <c:v>6.4635833466337349</c:v>
                </c:pt>
                <c:pt idx="249" formatCode="#,##0.00">
                  <c:v>6.4579259680772854</c:v>
                </c:pt>
                <c:pt idx="250" formatCode="#,##0.00">
                  <c:v>6.4542569853703773</c:v>
                </c:pt>
                <c:pt idx="251" formatCode="#,##0.00">
                  <c:v>6.4569162182461373</c:v>
                </c:pt>
                <c:pt idx="252" formatCode="#,##0.00">
                  <c:v>6.4638276521077769</c:v>
                </c:pt>
                <c:pt idx="253" formatCode="#,##0.00">
                  <c:v>6.4739298014528988</c:v>
                </c:pt>
                <c:pt idx="254" formatCode="#,##0.00">
                  <c:v>6.4954846270850792</c:v>
                </c:pt>
                <c:pt idx="255" formatCode="#,##0.00">
                  <c:v>6.5202624506802369</c:v>
                </c:pt>
                <c:pt idx="256" formatCode="#,##0.00">
                  <c:v>6.5455826987905095</c:v>
                </c:pt>
                <c:pt idx="257" formatCode="#,##0.00">
                  <c:v>6.5692141266949458</c:v>
                </c:pt>
                <c:pt idx="258" formatCode="#,##0.00">
                  <c:v>6.5900280860862912</c:v>
                </c:pt>
                <c:pt idx="259" formatCode="#,##0.00">
                  <c:v>6.6082017801423962</c:v>
                </c:pt>
                <c:pt idx="260" formatCode="#,##0.00">
                  <c:v>6.6155441708444664</c:v>
                </c:pt>
                <c:pt idx="261" formatCode="#,##0.00">
                  <c:v>6.6261745209549847</c:v>
                </c:pt>
                <c:pt idx="262" formatCode="#,##0.00">
                  <c:v>6.6299735863975435</c:v>
                </c:pt>
                <c:pt idx="263" formatCode="#,##0.00">
                  <c:v>6.6271495329953876</c:v>
                </c:pt>
                <c:pt idx="264" formatCode="#,##0.00">
                  <c:v>6.6112903929261222</c:v>
                </c:pt>
                <c:pt idx="265" formatCode="#,##0.00">
                  <c:v>6.5909960910296412</c:v>
                </c:pt>
                <c:pt idx="266" formatCode="#,##0.00">
                  <c:v>6.5663466605936209</c:v>
                </c:pt>
                <c:pt idx="267" formatCode="#,##0.00">
                  <c:v>6.5419295219805749</c:v>
                </c:pt>
                <c:pt idx="268" formatCode="#,##0.00">
                  <c:v>6.5128484027779621</c:v>
                </c:pt>
                <c:pt idx="269" formatCode="#,##0.00">
                  <c:v>6.4834427177697274</c:v>
                </c:pt>
                <c:pt idx="270" formatCode="#,##0.00">
                  <c:v>6.4598015611122346</c:v>
                </c:pt>
                <c:pt idx="271" formatCode="#,##0.00">
                  <c:v>6.4445177369617577</c:v>
                </c:pt>
                <c:pt idx="272" formatCode="#,##0.00">
                  <c:v>6.4294638361410836</c:v>
                </c:pt>
                <c:pt idx="273" formatCode="#,##0.00">
                  <c:v>6.410806215161756</c:v>
                </c:pt>
                <c:pt idx="274" formatCode="#,##0.00">
                  <c:v>6.4045788129279835</c:v>
                </c:pt>
                <c:pt idx="275" formatCode="#,##0.00">
                  <c:v>6.4034453862138099</c:v>
                </c:pt>
                <c:pt idx="276" formatCode="#,##0.00">
                  <c:v>6.4113443141653637</c:v>
                </c:pt>
                <c:pt idx="277" formatCode="#,##0.00">
                  <c:v>6.4272858155145913</c:v>
                </c:pt>
                <c:pt idx="278" formatCode="#,##0.00">
                  <c:v>6.4476299839240907</c:v>
                </c:pt>
                <c:pt idx="279" formatCode="#,##0.00">
                  <c:v>6.4663763963129499</c:v>
                </c:pt>
                <c:pt idx="280" formatCode="#,##0.00">
                  <c:v>6.4848444798711329</c:v>
                </c:pt>
                <c:pt idx="281" formatCode="#,##0.00">
                  <c:v>6.5018421242364353</c:v>
                </c:pt>
                <c:pt idx="282" formatCode="#,##0.00">
                  <c:v>6.5174664891941472</c:v>
                </c:pt>
                <c:pt idx="283" formatCode="#,##0.00">
                  <c:v>6.5224898406152931</c:v>
                </c:pt>
                <c:pt idx="284" formatCode="#,##0.00">
                  <c:v>6.5278339175812157</c:v>
                </c:pt>
                <c:pt idx="285" formatCode="#,##0.00">
                  <c:v>6.5373158632800568</c:v>
                </c:pt>
                <c:pt idx="286" formatCode="#,##0.00">
                  <c:v>6.5395049330786286</c:v>
                </c:pt>
                <c:pt idx="287" formatCode="#,##0.00">
                  <c:v>6.5415086184536646</c:v>
                </c:pt>
                <c:pt idx="288" formatCode="#,##0.00">
                  <c:v>6.5373713955031407</c:v>
                </c:pt>
                <c:pt idx="289" formatCode="#,##0.00">
                  <c:v>6.5329727504620827</c:v>
                </c:pt>
                <c:pt idx="290" formatCode="#,##0.00">
                  <c:v>6.5211083740938678</c:v>
                </c:pt>
                <c:pt idx="291" formatCode="#,##0.00">
                  <c:v>6.5032096871319736</c:v>
                </c:pt>
                <c:pt idx="292" formatCode="#,##0.00">
                  <c:v>6.4896757572098744</c:v>
                </c:pt>
                <c:pt idx="293" formatCode="#,##0.00">
                  <c:v>6.4763377930092876</c:v>
                </c:pt>
                <c:pt idx="294" formatCode="#,##0.00">
                  <c:v>6.4673204537168552</c:v>
                </c:pt>
                <c:pt idx="295" formatCode="#,##0.00">
                  <c:v>6.4640016621891929</c:v>
                </c:pt>
                <c:pt idx="296" formatCode="#,##0.00">
                  <c:v>6.463126174989104</c:v>
                </c:pt>
                <c:pt idx="297" formatCode="#,##0.00">
                  <c:v>6.4542622373297771</c:v>
                </c:pt>
                <c:pt idx="298" formatCode="#,##0.00">
                  <c:v>6.4459639024133688</c:v>
                </c:pt>
                <c:pt idx="299" formatCode="#,##0.00">
                  <c:v>6.4347624619950388</c:v>
                </c:pt>
                <c:pt idx="300" formatCode="#,##0.00">
                  <c:v>6.4257210384371142</c:v>
                </c:pt>
                <c:pt idx="301" formatCode="#,##0.00">
                  <c:v>6.4179147285667364</c:v>
                </c:pt>
                <c:pt idx="302" formatCode="#,##0.00">
                  <c:v>6.4101585063559599</c:v>
                </c:pt>
                <c:pt idx="303" formatCode="#,##0.00">
                  <c:v>6.4122248598886333</c:v>
                </c:pt>
                <c:pt idx="304" formatCode="#,##0.00">
                  <c:v>6.4152268357010289</c:v>
                </c:pt>
                <c:pt idx="305" formatCode="#,##0.00">
                  <c:v>6.4207215064159264</c:v>
                </c:pt>
                <c:pt idx="306" formatCode="#,##0.00">
                  <c:v>6.4170255522708581</c:v>
                </c:pt>
                <c:pt idx="307" formatCode="#,##0.00">
                  <c:v>6.4056301233971027</c:v>
                </c:pt>
                <c:pt idx="308" formatCode="#,##0.00">
                  <c:v>6.3993484267986398</c:v>
                </c:pt>
                <c:pt idx="309" formatCode="#,##0.00">
                  <c:v>6.3947678856766226</c:v>
                </c:pt>
                <c:pt idx="310" formatCode="#,##0.00">
                  <c:v>6.3899940745304207</c:v>
                </c:pt>
                <c:pt idx="311" formatCode="#,##0.00">
                  <c:v>6.3838266878472432</c:v>
                </c:pt>
                <c:pt idx="312" formatCode="#,##0.00">
                  <c:v>6.3860667341034727</c:v>
                </c:pt>
                <c:pt idx="313" formatCode="#,##0.00">
                  <c:v>6.3825015772650682</c:v>
                </c:pt>
                <c:pt idx="314" formatCode="#,##0.00">
                  <c:v>6.3789411003655143</c:v>
                </c:pt>
                <c:pt idx="315" formatCode="#,##0.00">
                  <c:v>6.3719480493091378</c:v>
                </c:pt>
                <c:pt idx="316" formatCode="#,##0.00">
                  <c:v>6.364933276777303</c:v>
                </c:pt>
                <c:pt idx="317" formatCode="#,##0.00">
                  <c:v>6.3604878051933618</c:v>
                </c:pt>
                <c:pt idx="318" formatCode="#,##0.00">
                  <c:v>6.3671325619249846</c:v>
                </c:pt>
                <c:pt idx="319" formatCode="#,##0.00">
                  <c:v>6.3746469071972358</c:v>
                </c:pt>
                <c:pt idx="320" formatCode="#,##0.00">
                  <c:v>6.3742299832090019</c:v>
                </c:pt>
                <c:pt idx="321" formatCode="#,##0.00">
                  <c:v>6.3791422225846448</c:v>
                </c:pt>
                <c:pt idx="322" formatCode="#,##0.00">
                  <c:v>6.3817354996898281</c:v>
                </c:pt>
                <c:pt idx="323" formatCode="#,##0.00">
                  <c:v>6.3895737851394196</c:v>
                </c:pt>
                <c:pt idx="324" formatCode="#,##0.00">
                  <c:v>6.3928470960166015</c:v>
                </c:pt>
                <c:pt idx="325" formatCode="#,##0.00">
                  <c:v>6.3915003153749979</c:v>
                </c:pt>
                <c:pt idx="326" formatCode="#,##0.00">
                  <c:v>6.3831940150639355</c:v>
                </c:pt>
                <c:pt idx="327" formatCode="#,##0.00">
                  <c:v>6.3713214022591949</c:v>
                </c:pt>
                <c:pt idx="328" formatCode="#,##0.00">
                  <c:v>6.3503893959697875</c:v>
                </c:pt>
                <c:pt idx="329" formatCode="#,##0.00">
                  <c:v>6.3436681468612832</c:v>
                </c:pt>
                <c:pt idx="330" formatCode="#,##0.00">
                  <c:v>6.3395823189998408</c:v>
                </c:pt>
                <c:pt idx="331" formatCode="#,##0.00">
                  <c:v>6.3448707154952917</c:v>
                </c:pt>
                <c:pt idx="332" formatCode="#,##0.00">
                  <c:v>6.3533515100096114</c:v>
                </c:pt>
                <c:pt idx="333" formatCode="#,##0.00">
                  <c:v>6.3597500337122863</c:v>
                </c:pt>
                <c:pt idx="334" formatCode="#,##0.00">
                  <c:v>6.371918959554443</c:v>
                </c:pt>
                <c:pt idx="335" formatCode="#,##0.00">
                  <c:v>6.3865234377290676</c:v>
                </c:pt>
                <c:pt idx="336" formatCode="#,##0.00">
                  <c:v>6.4086679367830177</c:v>
                </c:pt>
                <c:pt idx="337" formatCode="#,##0.00">
                  <c:v>6.4339340143940014</c:v>
                </c:pt>
                <c:pt idx="338" formatCode="#,##0.00">
                  <c:v>6.4689666643026236</c:v>
                </c:pt>
                <c:pt idx="339" formatCode="#,##0.00">
                  <c:v>6.5064676333506402</c:v>
                </c:pt>
                <c:pt idx="340" formatCode="#,##0.00">
                  <c:v>6.5477026819641857</c:v>
                </c:pt>
                <c:pt idx="341" formatCode="#,##0.00">
                  <c:v>6.567056399068</c:v>
                </c:pt>
                <c:pt idx="342" formatCode="#,##0.00">
                  <c:v>6.5805071148113292</c:v>
                </c:pt>
                <c:pt idx="343" formatCode="#,##0.00">
                  <c:v>6.5904267275933508</c:v>
                </c:pt>
                <c:pt idx="344" formatCode="#,##0.00">
                  <c:v>6.5908465625599275</c:v>
                </c:pt>
                <c:pt idx="345" formatCode="#,##0.00">
                  <c:v>6.5897921561741697</c:v>
                </c:pt>
                <c:pt idx="346" formatCode="#,##0.00">
                  <c:v>6.5856872627856182</c:v>
                </c:pt>
                <c:pt idx="347" formatCode="#,##0.00">
                  <c:v>6.5725208364450634</c:v>
                </c:pt>
                <c:pt idx="348" formatCode="#,##0.00">
                  <c:v>6.5519121094613793</c:v>
                </c:pt>
                <c:pt idx="349" formatCode="#,##0.00">
                  <c:v>6.5340951630151052</c:v>
                </c:pt>
                <c:pt idx="350" formatCode="#,##0.00">
                  <c:v>6.5160998906413923</c:v>
                </c:pt>
                <c:pt idx="351" formatCode="#,##0.00">
                  <c:v>6.4986523759729673</c:v>
                </c:pt>
                <c:pt idx="352" formatCode="#,##0.00">
                  <c:v>6.4883482328330198</c:v>
                </c:pt>
                <c:pt idx="353" formatCode="#,##0.00">
                  <c:v>6.4831138125816778</c:v>
                </c:pt>
                <c:pt idx="354" formatCode="#,##0.00">
                  <c:v>6.4754578984700073</c:v>
                </c:pt>
                <c:pt idx="355" formatCode="#,##0.00">
                  <c:v>6.4709854382626544</c:v>
                </c:pt>
                <c:pt idx="356" formatCode="#,##0.00">
                  <c:v>6.4818408413575952</c:v>
                </c:pt>
                <c:pt idx="357" formatCode="#,##0.00">
                  <c:v>6.489158223598352</c:v>
                </c:pt>
                <c:pt idx="358" formatCode="#,##0.00">
                  <c:v>6.5020852204278201</c:v>
                </c:pt>
                <c:pt idx="359" formatCode="#,##0.00">
                  <c:v>6.5311805011673734</c:v>
                </c:pt>
                <c:pt idx="360" formatCode="#,##0.00">
                  <c:v>6.5668151261164356</c:v>
                </c:pt>
                <c:pt idx="361" formatCode="#,##0.00">
                  <c:v>6.6090434878989148</c:v>
                </c:pt>
                <c:pt idx="362" formatCode="#,##0.00">
                  <c:v>6.653298125743154</c:v>
                </c:pt>
                <c:pt idx="363" formatCode="#,##0.00">
                  <c:v>6.7124222483050273</c:v>
                </c:pt>
                <c:pt idx="364" formatCode="#,##0.00">
                  <c:v>6.7627897072890297</c:v>
                </c:pt>
                <c:pt idx="365" formatCode="#,##0.00">
                  <c:v>6.8254947660081227</c:v>
                </c:pt>
                <c:pt idx="366" formatCode="#,##0.00">
                  <c:v>6.8790012491329762</c:v>
                </c:pt>
                <c:pt idx="367" formatCode="#,##0.00">
                  <c:v>6.9286031383725639</c:v>
                </c:pt>
                <c:pt idx="368" formatCode="#,##0.00">
                  <c:v>6.9682910622244423</c:v>
                </c:pt>
                <c:pt idx="369" formatCode="#,##0.00">
                  <c:v>7.0146991471824531</c:v>
                </c:pt>
                <c:pt idx="370" formatCode="#,##0.00">
                  <c:v>7.055221116497373</c:v>
                </c:pt>
                <c:pt idx="371" formatCode="#,##0.00">
                  <c:v>7.0802667812931261</c:v>
                </c:pt>
                <c:pt idx="372" formatCode="#,##0.00">
                  <c:v>7.1030666404135117</c:v>
                </c:pt>
                <c:pt idx="373" formatCode="#,##0.00">
                  <c:v>7.1207630265035657</c:v>
                </c:pt>
                <c:pt idx="374" formatCode="#,##0.00">
                  <c:v>7.1348595990949777</c:v>
                </c:pt>
                <c:pt idx="375" formatCode="#,##0.00">
                  <c:v>7.1352973914008997</c:v>
                </c:pt>
                <c:pt idx="376" formatCode="#,##0.00">
                  <c:v>7.1382054613096324</c:v>
                </c:pt>
                <c:pt idx="377" formatCode="#,##0.00">
                  <c:v>7.1210999871330642</c:v>
                </c:pt>
                <c:pt idx="378" formatCode="#,##0.00">
                  <c:v>7.1152833147517116</c:v>
                </c:pt>
                <c:pt idx="379" formatCode="#,##0.00">
                  <c:v>7.1159569082620493</c:v>
                </c:pt>
                <c:pt idx="380" formatCode="#,##0.00">
                  <c:v>7.1234515804303591</c:v>
                </c:pt>
                <c:pt idx="381" formatCode="#,##0.00">
                  <c:v>7.1113089293310434</c:v>
                </c:pt>
                <c:pt idx="382" formatCode="#,##0.00">
                  <c:v>7.1030872320112692</c:v>
                </c:pt>
                <c:pt idx="383" formatCode="#,##0.00">
                  <c:v>7.0941604024358522</c:v>
                </c:pt>
                <c:pt idx="384" formatCode="#,##0.00">
                  <c:v>7.0821162228398968</c:v>
                </c:pt>
                <c:pt idx="385" formatCode="#,##0.00">
                  <c:v>7.0694022134429906</c:v>
                </c:pt>
                <c:pt idx="386" formatCode="#,##0.00">
                  <c:v>7.0624588609511489</c:v>
                </c:pt>
                <c:pt idx="387" formatCode="#,##0.00">
                  <c:v>7.0500286747936523</c:v>
                </c:pt>
                <c:pt idx="388" formatCode="#,##0.00">
                  <c:v>7.0463986508311418</c:v>
                </c:pt>
                <c:pt idx="389" formatCode="#,##0.00">
                  <c:v>7.0451740355564647</c:v>
                </c:pt>
                <c:pt idx="390" formatCode="#,##0.00">
                  <c:v>7.0419650179805098</c:v>
                </c:pt>
                <c:pt idx="391" formatCode="#,##0.00">
                  <c:v>7.0307522989202784</c:v>
                </c:pt>
                <c:pt idx="392" formatCode="#,##0.00">
                  <c:v>7.0145466823542399</c:v>
                </c:pt>
                <c:pt idx="393" formatCode="#,##0.00">
                  <c:v>7.0192839332060473</c:v>
                </c:pt>
                <c:pt idx="394" formatCode="#,##0.00">
                  <c:v>7.0234219376996254</c:v>
                </c:pt>
                <c:pt idx="395" formatCode="#,##0.00">
                  <c:v>7.0363203843781106</c:v>
                </c:pt>
                <c:pt idx="396" formatCode="#,##0.00">
                  <c:v>7.043250802868668</c:v>
                </c:pt>
                <c:pt idx="397" formatCode="#,##0.00">
                  <c:v>7.0430175550159273</c:v>
                </c:pt>
                <c:pt idx="398" formatCode="#,##0.00">
                  <c:v>7.0394529994323287</c:v>
                </c:pt>
                <c:pt idx="399" formatCode="#,##0.00">
                  <c:v>7.0447428022846914</c:v>
                </c:pt>
                <c:pt idx="400" formatCode="#,##0.00">
                  <c:v>7.0485275471804325</c:v>
                </c:pt>
                <c:pt idx="401" formatCode="#,##0.00">
                  <c:v>7.0579557691898112</c:v>
                </c:pt>
                <c:pt idx="402" formatCode="#,##0.00">
                  <c:v>7.0729515866242121</c:v>
                </c:pt>
                <c:pt idx="403" formatCode="#,##0.00">
                  <c:v>7.0736635313103928</c:v>
                </c:pt>
                <c:pt idx="404" formatCode="#,##0.00">
                  <c:v>7.0947617754509835</c:v>
                </c:pt>
                <c:pt idx="405" formatCode="#,##0.00">
                  <c:v>7.1196044523954631</c:v>
                </c:pt>
                <c:pt idx="406" formatCode="#,##0.00">
                  <c:v>7.1406582611149423</c:v>
                </c:pt>
                <c:pt idx="407" formatCode="#,##0.00">
                  <c:v>7.1597474573101936</c:v>
                </c:pt>
                <c:pt idx="408" formatCode="#,##0.00">
                  <c:v>7.1848684980114657</c:v>
                </c:pt>
                <c:pt idx="409" formatCode="#,##0.00">
                  <c:v>7.2214701386155138</c:v>
                </c:pt>
                <c:pt idx="410" formatCode="#,##0.00">
                  <c:v>7.2635027072505096</c:v>
                </c:pt>
                <c:pt idx="411" formatCode="#,##0.00">
                  <c:v>7.3010380390972278</c:v>
                </c:pt>
                <c:pt idx="412" formatCode="#,##0.00">
                  <c:v>7.3333552139247313</c:v>
                </c:pt>
                <c:pt idx="413" formatCode="#,##0.00">
                  <c:v>7.3673154639160465</c:v>
                </c:pt>
                <c:pt idx="414" formatCode="#,##0.00">
                  <c:v>7.4021203658393171</c:v>
                </c:pt>
                <c:pt idx="415" formatCode="#,##0.00">
                  <c:v>7.4556184673411465</c:v>
                </c:pt>
                <c:pt idx="416" formatCode="#,##0.00">
                  <c:v>7.4965861326878986</c:v>
                </c:pt>
                <c:pt idx="417" formatCode="#,##0.00">
                  <c:v>7.5348837479465267</c:v>
                </c:pt>
                <c:pt idx="418" formatCode="#,##0.00">
                  <c:v>7.5704504467025124</c:v>
                </c:pt>
                <c:pt idx="419" formatCode="#,##0.00">
                  <c:v>7.6026561377996567</c:v>
                </c:pt>
                <c:pt idx="420" formatCode="#,##0.00">
                  <c:v>7.6370637919392657</c:v>
                </c:pt>
                <c:pt idx="421" formatCode="#,##0.00">
                  <c:v>7.666392505169731</c:v>
                </c:pt>
                <c:pt idx="422" formatCode="#,##0.00">
                  <c:v>7.6865238251898322</c:v>
                </c:pt>
                <c:pt idx="423" formatCode="#,##0.00">
                  <c:v>7.7083543720297802</c:v>
                </c:pt>
                <c:pt idx="424" formatCode="#,##0.00">
                  <c:v>7.7263433024335963</c:v>
                </c:pt>
                <c:pt idx="425" formatCode="#,##0.00">
                  <c:v>7.7433410300043439</c:v>
                </c:pt>
                <c:pt idx="426" formatCode="#,##0.00">
                  <c:v>7.7640675909086339</c:v>
                </c:pt>
                <c:pt idx="427" formatCode="#,##0.00">
                  <c:v>7.7859631850226769</c:v>
                </c:pt>
                <c:pt idx="428" formatCode="#,##0.00">
                  <c:v>7.8046613631225368</c:v>
                </c:pt>
                <c:pt idx="429" formatCode="#,##0.00">
                  <c:v>7.8157693692161105</c:v>
                </c:pt>
                <c:pt idx="430" formatCode="#,##0.00">
                  <c:v>7.8289199793751143</c:v>
                </c:pt>
                <c:pt idx="431" formatCode="#,##0.00">
                  <c:v>7.841927405055551</c:v>
                </c:pt>
                <c:pt idx="432" formatCode="#,##0.00">
                  <c:v>7.8509506418496677</c:v>
                </c:pt>
                <c:pt idx="433" formatCode="#,##0.00">
                  <c:v>7.8543181132516589</c:v>
                </c:pt>
                <c:pt idx="434" formatCode="#,##0.00">
                  <c:v>7.8578600766064026</c:v>
                </c:pt>
                <c:pt idx="435" formatCode="#,##0.00">
                  <c:v>7.8619420805780553</c:v>
                </c:pt>
                <c:pt idx="436" formatCode="#,##0.00">
                  <c:v>7.8654223965499304</c:v>
                </c:pt>
                <c:pt idx="437" formatCode="#,##0.00">
                  <c:v>7.8637223282996551</c:v>
                </c:pt>
                <c:pt idx="438" formatCode="#,##0.00">
                  <c:v>7.8568208589127533</c:v>
                </c:pt>
                <c:pt idx="439" formatCode="#,##0.00">
                  <c:v>7.8426487069273003</c:v>
                </c:pt>
                <c:pt idx="440" formatCode="#,##0.00">
                  <c:v>7.8251252141355332</c:v>
                </c:pt>
                <c:pt idx="441" formatCode="#,##0.00">
                  <c:v>7.808829021113068</c:v>
                </c:pt>
                <c:pt idx="442" formatCode="#,##0.00">
                  <c:v>7.7979985022839511</c:v>
                </c:pt>
                <c:pt idx="443" formatCode="#,##0.00">
                  <c:v>7.7914046349766419</c:v>
                </c:pt>
                <c:pt idx="444" formatCode="#,##0.00">
                  <c:v>7.7876669629465018</c:v>
                </c:pt>
                <c:pt idx="445" formatCode="#,##0.00">
                  <c:v>7.7923132012129832</c:v>
                </c:pt>
                <c:pt idx="446" formatCode="#,##0.00">
                  <c:v>7.8019117182605404</c:v>
                </c:pt>
                <c:pt idx="447" formatCode="#,##0.00">
                  <c:v>7.8115519944967362</c:v>
                </c:pt>
                <c:pt idx="448" formatCode="#,##0.00">
                  <c:v>7.8321503297408022</c:v>
                </c:pt>
                <c:pt idx="449" formatCode="#,##0.00">
                  <c:v>7.8524598742272129</c:v>
                </c:pt>
                <c:pt idx="450" formatCode="#,##0.00">
                  <c:v>7.8693680130945989</c:v>
                </c:pt>
                <c:pt idx="451" formatCode="#,##0.00">
                  <c:v>7.8915932301843839</c:v>
                </c:pt>
                <c:pt idx="452" formatCode="#,##0.00">
                  <c:v>7.9135811128583633</c:v>
                </c:pt>
                <c:pt idx="453" formatCode="#,##0.00">
                  <c:v>7.9372988079667612</c:v>
                </c:pt>
                <c:pt idx="454" formatCode="#,##0.00">
                  <c:v>7.9579111700672103</c:v>
                </c:pt>
                <c:pt idx="455" formatCode="#,##0.00">
                  <c:v>7.9747410163236827</c:v>
                </c:pt>
                <c:pt idx="456" formatCode="#,##0.00">
                  <c:v>7.9898049434857885</c:v>
                </c:pt>
                <c:pt idx="457" formatCode="#,##0.00">
                  <c:v>7.9979884750607999</c:v>
                </c:pt>
                <c:pt idx="458" formatCode="#,##0.00">
                  <c:v>8.0022227399440471</c:v>
                </c:pt>
                <c:pt idx="459" formatCode="#,##0.00">
                  <c:v>8.0019000213134603</c:v>
                </c:pt>
                <c:pt idx="460" formatCode="#,##0.00">
                  <c:v>7.9955851959503326</c:v>
                </c:pt>
                <c:pt idx="461" formatCode="#,##0.00">
                  <c:v>7.9910292646077385</c:v>
                </c:pt>
                <c:pt idx="462" formatCode="#,##0.00">
                  <c:v>7.9867550509312819</c:v>
                </c:pt>
                <c:pt idx="463" formatCode="#,##0.00">
                  <c:v>7.9780116926388995</c:v>
                </c:pt>
                <c:pt idx="464" formatCode="#,##0.00">
                  <c:v>7.9667138783958462</c:v>
                </c:pt>
                <c:pt idx="465" formatCode="#,##0.00">
                  <c:v>7.9528891345617652</c:v>
                </c:pt>
                <c:pt idx="466" formatCode="#,##0.00">
                  <c:v>7.9339507448620434</c:v>
                </c:pt>
                <c:pt idx="467" formatCode="#,##0.00">
                  <c:v>7.9140391827973984</c:v>
                </c:pt>
                <c:pt idx="468" formatCode="#,##0.00">
                  <c:v>7.8916764705265026</c:v>
                </c:pt>
                <c:pt idx="469" formatCode="#,##0.00">
                  <c:v>7.8714942116908357</c:v>
                </c:pt>
                <c:pt idx="470" formatCode="#,##0.00">
                  <c:v>7.8472995070186835</c:v>
                </c:pt>
                <c:pt idx="471" formatCode="#,##0.00">
                  <c:v>7.822052697319398</c:v>
                </c:pt>
                <c:pt idx="472" formatCode="#,##0.00">
                  <c:v>7.7999466073260226</c:v>
                </c:pt>
                <c:pt idx="473" formatCode="#,##0.00">
                  <c:v>7.779434052866641</c:v>
                </c:pt>
                <c:pt idx="474" formatCode="#,##0.00">
                  <c:v>7.7572986750662283</c:v>
                </c:pt>
                <c:pt idx="475" formatCode="#,##0.00">
                  <c:v>7.7406282036432792</c:v>
                </c:pt>
                <c:pt idx="476" formatCode="#,##0.00">
                  <c:v>7.7300768895304888</c:v>
                </c:pt>
                <c:pt idx="477" formatCode="#,##0.00">
                  <c:v>7.7319040270180039</c:v>
                </c:pt>
                <c:pt idx="478" formatCode="#,##0.00">
                  <c:v>7.7421973605795582</c:v>
                </c:pt>
                <c:pt idx="479" formatCode="#,##0.00">
                  <c:v>7.7530654740604721</c:v>
                </c:pt>
                <c:pt idx="480" formatCode="#,##0.00">
                  <c:v>7.7654150499614287</c:v>
                </c:pt>
                <c:pt idx="481" formatCode="#,##0.00">
                  <c:v>7.7890266426017476</c:v>
                </c:pt>
                <c:pt idx="482" formatCode="#,##0.00">
                  <c:v>7.8131337104982084</c:v>
                </c:pt>
                <c:pt idx="483" formatCode="#,##0.00">
                  <c:v>7.8469728046689307</c:v>
                </c:pt>
                <c:pt idx="484" formatCode="#,##0.00">
                  <c:v>7.8776347310698576</c:v>
                </c:pt>
                <c:pt idx="485" formatCode="#,##0.00">
                  <c:v>7.9098474028556813</c:v>
                </c:pt>
                <c:pt idx="486" formatCode="#,##0.00">
                  <c:v>7.9409067922234202</c:v>
                </c:pt>
                <c:pt idx="487" formatCode="#,##0.00">
                  <c:v>7.9583786919143451</c:v>
                </c:pt>
                <c:pt idx="488" formatCode="#,##0.00">
                  <c:v>7.9681759721878764</c:v>
                </c:pt>
                <c:pt idx="489" formatCode="#,##0.00">
                  <c:v>7.9694501900666221</c:v>
                </c:pt>
                <c:pt idx="490" formatCode="#,##0.00">
                  <c:v>7.9694002398469612</c:v>
                </c:pt>
                <c:pt idx="491" formatCode="#,##0.00">
                  <c:v>7.9725543264951124</c:v>
                </c:pt>
                <c:pt idx="492" formatCode="#,##0.00">
                  <c:v>7.9716403020000612</c:v>
                </c:pt>
                <c:pt idx="493" formatCode="#,##0.00">
                  <c:v>7.9583599103744929</c:v>
                </c:pt>
                <c:pt idx="494" formatCode="#,##0.00">
                  <c:v>7.9447178423131275</c:v>
                </c:pt>
                <c:pt idx="495" formatCode="#,##0.00">
                  <c:v>7.9194304582809609</c:v>
                </c:pt>
                <c:pt idx="496" formatCode="#,##0.00">
                  <c:v>7.8935002896844635</c:v>
                </c:pt>
                <c:pt idx="497" formatCode="#,##0.00">
                  <c:v>7.8667975605263516</c:v>
                </c:pt>
                <c:pt idx="498" formatCode="#,##0.00">
                  <c:v>7.8421720712700358</c:v>
                </c:pt>
                <c:pt idx="499" formatCode="#,##0.00">
                  <c:v>7.825935077408765</c:v>
                </c:pt>
                <c:pt idx="500" formatCode="#,##0.00">
                  <c:v>7.8121716349937129</c:v>
                </c:pt>
                <c:pt idx="501" formatCode="#,##0.00">
                  <c:v>7.7974850569723566</c:v>
                </c:pt>
                <c:pt idx="502" formatCode="#,##0.00">
                  <c:v>7.7784158070743823</c:v>
                </c:pt>
                <c:pt idx="503" formatCode="#,##0.00">
                  <c:v>7.7569706377277683</c:v>
                </c:pt>
                <c:pt idx="504" formatCode="#,##0.00">
                  <c:v>7.7349878407667267</c:v>
                </c:pt>
                <c:pt idx="505" formatCode="#,##0.00">
                  <c:v>7.7140488845269726</c:v>
                </c:pt>
                <c:pt idx="506" formatCode="#,##0.00">
                  <c:v>7.6946782608628936</c:v>
                </c:pt>
                <c:pt idx="507" formatCode="#,##0.00">
                  <c:v>7.6790479561647071</c:v>
                </c:pt>
                <c:pt idx="508" formatCode="#,##0.00">
                  <c:v>7.6656595433300794</c:v>
                </c:pt>
                <c:pt idx="509" formatCode="#,##0.00">
                  <c:v>7.6470902550260487</c:v>
                </c:pt>
                <c:pt idx="510" formatCode="#,##0.00">
                  <c:v>7.6238955841418541</c:v>
                </c:pt>
                <c:pt idx="511" formatCode="#,##0.00">
                  <c:v>7.6022540103461056</c:v>
                </c:pt>
                <c:pt idx="512" formatCode="#,##0.00">
                  <c:v>7.5800791828730665</c:v>
                </c:pt>
                <c:pt idx="513" formatCode="#,##0.00">
                  <c:v>7.5564916540737137</c:v>
                </c:pt>
                <c:pt idx="514" formatCode="#,##0.00">
                  <c:v>7.5325555758307017</c:v>
                </c:pt>
                <c:pt idx="515" formatCode="#,##0.00">
                  <c:v>7.510900938111404</c:v>
                </c:pt>
                <c:pt idx="516" formatCode="#,##0.00">
                  <c:v>7.493307464523383</c:v>
                </c:pt>
                <c:pt idx="517" formatCode="#,##0.00">
                  <c:v>7.4791398075736186</c:v>
                </c:pt>
                <c:pt idx="518" formatCode="#,##0.00">
                  <c:v>7.4646332041654286</c:v>
                </c:pt>
                <c:pt idx="519" formatCode="#,##0.00">
                  <c:v>7.4508447202192949</c:v>
                </c:pt>
                <c:pt idx="520" formatCode="#,##0.00">
                  <c:v>7.4331517509941163</c:v>
                </c:pt>
                <c:pt idx="521" formatCode="#,##0.00">
                  <c:v>7.4179616716944787</c:v>
                </c:pt>
                <c:pt idx="522" formatCode="#,##0.00">
                  <c:v>7.4038000601108616</c:v>
                </c:pt>
                <c:pt idx="523" formatCode="#,##0.00">
                  <c:v>7.385799719623571</c:v>
                </c:pt>
                <c:pt idx="524" formatCode="#,##0.00">
                  <c:v>7.3692034527731494</c:v>
                </c:pt>
                <c:pt idx="525" formatCode="#,##0.00">
                  <c:v>7.355285887889508</c:v>
                </c:pt>
                <c:pt idx="526" formatCode="#,##0.00">
                  <c:v>7.339720161843049</c:v>
                </c:pt>
                <c:pt idx="527" formatCode="#,##0.00">
                  <c:v>7.3220765507848027</c:v>
                </c:pt>
                <c:pt idx="528" formatCode="#,##0.00">
                  <c:v>7.3026191452839058</c:v>
                </c:pt>
                <c:pt idx="529" formatCode="#,##0.00">
                  <c:v>7.2819154891098661</c:v>
                </c:pt>
                <c:pt idx="530" formatCode="#,##0.00">
                  <c:v>7.2648578306458074</c:v>
                </c:pt>
                <c:pt idx="531" formatCode="#,##0.00">
                  <c:v>7.2474997723620467</c:v>
                </c:pt>
                <c:pt idx="532" formatCode="#,##0.00">
                  <c:v>7.2295662315675138</c:v>
                </c:pt>
                <c:pt idx="533" formatCode="#,##0.00">
                  <c:v>7.2121116334771909</c:v>
                </c:pt>
                <c:pt idx="534" formatCode="#,##0.00">
                  <c:v>7.196514233757024</c:v>
                </c:pt>
                <c:pt idx="535" formatCode="#,##0.00">
                  <c:v>7.1866417804155871</c:v>
                </c:pt>
                <c:pt idx="536" formatCode="#,##0.00">
                  <c:v>7.177685817219575</c:v>
                </c:pt>
                <c:pt idx="537" formatCode="#,##0.00">
                  <c:v>7.1673313013863948</c:v>
                </c:pt>
                <c:pt idx="538" formatCode="#,##0.00">
                  <c:v>7.1591688102783815</c:v>
                </c:pt>
                <c:pt idx="539" formatCode="#,##0.00">
                  <c:v>7.1516430241037892</c:v>
                </c:pt>
                <c:pt idx="540" formatCode="#,##0.00">
                  <c:v>7.1418564711151822</c:v>
                </c:pt>
                <c:pt idx="541" formatCode="#,##0.00">
                  <c:v>7.1321299189216294</c:v>
                </c:pt>
                <c:pt idx="542" formatCode="#,##0.00">
                  <c:v>7.1194153688944875</c:v>
                </c:pt>
                <c:pt idx="543" formatCode="#,##0.00">
                  <c:v>7.1055330930628404</c:v>
                </c:pt>
                <c:pt idx="544" formatCode="#,##0.00">
                  <c:v>7.0944340584591679</c:v>
                </c:pt>
                <c:pt idx="545" formatCode="#,##0.00">
                  <c:v>7.082761359682042</c:v>
                </c:pt>
                <c:pt idx="546" formatCode="#,##0.00">
                  <c:v>7.0732411887713429</c:v>
                </c:pt>
                <c:pt idx="547" formatCode="#,##0.00">
                  <c:v>7.062272517345888</c:v>
                </c:pt>
                <c:pt idx="548" formatCode="#,##0.00">
                  <c:v>7.0511833051087667</c:v>
                </c:pt>
                <c:pt idx="549" formatCode="#,##0.00">
                  <c:v>7.0402043980885978</c:v>
                </c:pt>
                <c:pt idx="550" formatCode="#,##0.00">
                  <c:v>7.0283903942827166</c:v>
                </c:pt>
                <c:pt idx="551" formatCode="#,##0.00">
                  <c:v>7.0159468818544308</c:v>
                </c:pt>
                <c:pt idx="552" formatCode="#,##0.00">
                  <c:v>7.0060479747654316</c:v>
                </c:pt>
                <c:pt idx="553" formatCode="#,##0.00">
                  <c:v>6.9936766023277279</c:v>
                </c:pt>
                <c:pt idx="554" formatCode="#,##0.00">
                  <c:v>6.9817534075593901</c:v>
                </c:pt>
                <c:pt idx="555" formatCode="#,##0.00">
                  <c:v>6.9655732076137467</c:v>
                </c:pt>
                <c:pt idx="556" formatCode="#,##0.00">
                  <c:v>6.9465445910650505</c:v>
                </c:pt>
                <c:pt idx="557" formatCode="#,##0.00">
                  <c:v>6.9270667179455394</c:v>
                </c:pt>
                <c:pt idx="558" formatCode="#,##0.00">
                  <c:v>6.9112825941471305</c:v>
                </c:pt>
                <c:pt idx="559" formatCode="#,##0.00">
                  <c:v>6.8949095968816021</c:v>
                </c:pt>
                <c:pt idx="560" formatCode="#,##0.00">
                  <c:v>6.8793532969471469</c:v>
                </c:pt>
                <c:pt idx="561" formatCode="#,##0.00">
                  <c:v>6.8645918618533708</c:v>
                </c:pt>
                <c:pt idx="562" formatCode="#,##0.00">
                  <c:v>6.8552587791061175</c:v>
                </c:pt>
                <c:pt idx="563" formatCode="#,##0.00">
                  <c:v>6.8448843013390812</c:v>
                </c:pt>
                <c:pt idx="564" formatCode="#,##0.00">
                  <c:v>6.8237344287704298</c:v>
                </c:pt>
                <c:pt idx="565" formatCode="#,##0.00">
                  <c:v>6.8141037385960388</c:v>
                </c:pt>
                <c:pt idx="566" formatCode="#,##0.00">
                  <c:v>6.7996635307479494</c:v>
                </c:pt>
                <c:pt idx="567" formatCode="#,##0.00">
                  <c:v>6.7934320837388471</c:v>
                </c:pt>
                <c:pt idx="568" formatCode="#,##0.00">
                  <c:v>6.784028480825139</c:v>
                </c:pt>
                <c:pt idx="569" formatCode="#,##0.00">
                  <c:v>6.7775239999058581</c:v>
                </c:pt>
                <c:pt idx="570" formatCode="#,##0.00">
                  <c:v>6.7626707182189394</c:v>
                </c:pt>
                <c:pt idx="571" formatCode="#,##0.00">
                  <c:v>6.7440123626245727</c:v>
                </c:pt>
                <c:pt idx="572" formatCode="#,##0.00">
                  <c:v>6.716093957590088</c:v>
                </c:pt>
                <c:pt idx="573" formatCode="#,##0.00">
                  <c:v>6.6768879663517602</c:v>
                </c:pt>
                <c:pt idx="574" formatCode="#,##0.00">
                  <c:v>6.6372327272695877</c:v>
                </c:pt>
                <c:pt idx="575" formatCode="#,##0.00">
                  <c:v>6.6008832033675455</c:v>
                </c:pt>
                <c:pt idx="576" formatCode="#,##0.00">
                  <c:v>6.5739285307910436</c:v>
                </c:pt>
                <c:pt idx="577" formatCode="#,##0.00">
                  <c:v>6.5399762460088366</c:v>
                </c:pt>
                <c:pt idx="578" formatCode="#,##0.00">
                  <c:v>6.4966491175320318</c:v>
                </c:pt>
                <c:pt idx="579" formatCode="#,##0.00">
                  <c:v>6.45326915068547</c:v>
                </c:pt>
                <c:pt idx="580" formatCode="#,##0.00">
                  <c:v>6.4111779186814548</c:v>
                </c:pt>
                <c:pt idx="581" formatCode="#,##0.00">
                  <c:v>6.3494399709345881</c:v>
                </c:pt>
                <c:pt idx="582" formatCode="#,##0.00">
                  <c:v>6.3201748784919225</c:v>
                </c:pt>
                <c:pt idx="583" formatCode="#,##0.00">
                  <c:v>6.2613770913458744</c:v>
                </c:pt>
                <c:pt idx="584" formatCode="#,##0.00">
                  <c:v>6.2091434542492872</c:v>
                </c:pt>
                <c:pt idx="585" formatCode="#,##0.00">
                  <c:v>6.1738546680857569</c:v>
                </c:pt>
                <c:pt idx="586" formatCode="#,##0.00">
                  <c:v>6.1432669539776468</c:v>
                </c:pt>
                <c:pt idx="587" formatCode="#,##0.00">
                  <c:v>6.096074885224799</c:v>
                </c:pt>
                <c:pt idx="588" formatCode="#,##0.00">
                  <c:v>6.0693466861242129</c:v>
                </c:pt>
                <c:pt idx="589" formatCode="#,##0.00">
                  <c:v>6.0150894070950534</c:v>
                </c:pt>
                <c:pt idx="590" formatCode="#,##0.00">
                  <c:v>5.9683425576666602</c:v>
                </c:pt>
                <c:pt idx="591" formatCode="#,##0.00">
                  <c:v>5.914281064589197</c:v>
                </c:pt>
                <c:pt idx="592" formatCode="#,##0.00">
                  <c:v>5.8605288542610081</c:v>
                </c:pt>
                <c:pt idx="593" formatCode="#,##0.00">
                  <c:v>5.8234423240617517</c:v>
                </c:pt>
                <c:pt idx="594" formatCode="#,##0.00">
                  <c:v>5.7581203945451049</c:v>
                </c:pt>
                <c:pt idx="595" formatCode="#,##0.00">
                  <c:v>5.7231665778019591</c:v>
                </c:pt>
                <c:pt idx="596" formatCode="#,##0.00">
                  <c:v>5.6819031781048048</c:v>
                </c:pt>
                <c:pt idx="597" formatCode="#,##0.00">
                  <c:v>5.638071318857147</c:v>
                </c:pt>
                <c:pt idx="598" formatCode="#,##0.00">
                  <c:v>5.5928210164388794</c:v>
                </c:pt>
                <c:pt idx="599" formatCode="#,##0.00">
                  <c:v>5.5490968921595778</c:v>
                </c:pt>
                <c:pt idx="600" formatCode="#,##0.00">
                  <c:v>5.4959744013869489</c:v>
                </c:pt>
                <c:pt idx="601" formatCode="#,##0.00">
                  <c:v>5.4676895140653778</c:v>
                </c:pt>
                <c:pt idx="602" formatCode="#,##0.00">
                  <c:v>5.4394920889163405</c:v>
                </c:pt>
                <c:pt idx="603" formatCode="#,##0.00">
                  <c:v>5.4039786868352504</c:v>
                </c:pt>
                <c:pt idx="604" formatCode="#,##0.00">
                  <c:v>5.3790637073139553</c:v>
                </c:pt>
                <c:pt idx="605" formatCode="#,##0.00">
                  <c:v>5.3481538703020215</c:v>
                </c:pt>
                <c:pt idx="606" formatCode="#,##0.00">
                  <c:v>5.3180731478609378</c:v>
                </c:pt>
                <c:pt idx="607" formatCode="#,##0.00">
                  <c:v>5.2936438272220947</c:v>
                </c:pt>
                <c:pt idx="608" formatCode="#,##0.00">
                  <c:v>5.2714102185760234</c:v>
                </c:pt>
                <c:pt idx="609" formatCode="#,##0.00">
                  <c:v>5.2425720870183774</c:v>
                </c:pt>
                <c:pt idx="610" formatCode="#,##0.00">
                  <c:v>5.2073400310082416</c:v>
                </c:pt>
                <c:pt idx="611" formatCode="#,##0.00">
                  <c:v>5.1881335711905923</c:v>
                </c:pt>
                <c:pt idx="612" formatCode="#,##0.00">
                  <c:v>5.1571479115688597</c:v>
                </c:pt>
                <c:pt idx="613" formatCode="#,##0.00">
                  <c:v>5.1159181516496437</c:v>
                </c:pt>
                <c:pt idx="614" formatCode="#,##0.00">
                  <c:v>5.0719924111748576</c:v>
                </c:pt>
                <c:pt idx="615" formatCode="#,##0.00">
                  <c:v>5.039085867827068</c:v>
                </c:pt>
                <c:pt idx="616" formatCode="#,##0.00">
                  <c:v>5.0042528210073307</c:v>
                </c:pt>
                <c:pt idx="617" formatCode="#,##0.00">
                  <c:v>4.9732165741359937</c:v>
                </c:pt>
                <c:pt idx="618" formatCode="#,##0.00">
                  <c:v>4.9363917374472086</c:v>
                </c:pt>
                <c:pt idx="619" formatCode="#,##0.00">
                  <c:v>4.9015457116827736</c:v>
                </c:pt>
                <c:pt idx="620" formatCode="#,##0.00">
                  <c:v>4.8606295931399455</c:v>
                </c:pt>
                <c:pt idx="621" formatCode="#,##0.00">
                  <c:v>4.8391653128567853</c:v>
                </c:pt>
                <c:pt idx="622" formatCode="#,##0.00">
                  <c:v>4.8044863718005679</c:v>
                </c:pt>
                <c:pt idx="623" formatCode="#,##0.00">
                  <c:v>4.7594041907621376</c:v>
                </c:pt>
                <c:pt idx="624" formatCode="#,##0.00">
                  <c:v>4.721021204914293</c:v>
                </c:pt>
                <c:pt idx="625" formatCode="#,##0.00">
                  <c:v>4.6904640963895678</c:v>
                </c:pt>
                <c:pt idx="626" formatCode="#,##0.00">
                  <c:v>4.6722524835463117</c:v>
                </c:pt>
                <c:pt idx="627" formatCode="#,##0.00">
                  <c:v>4.6580212782154051</c:v>
                </c:pt>
                <c:pt idx="628" formatCode="#,##0.00">
                  <c:v>4.6318313010469581</c:v>
                </c:pt>
                <c:pt idx="629" formatCode="#,##0.00">
                  <c:v>4.6118066938018263</c:v>
                </c:pt>
                <c:pt idx="630" formatCode="#,##0.00">
                  <c:v>4.5987710992096424</c:v>
                </c:pt>
                <c:pt idx="631" formatCode="#,##0.00">
                  <c:v>4.5725610023170802</c:v>
                </c:pt>
                <c:pt idx="632" formatCode="#,##0.00">
                  <c:v>4.5522664829436534</c:v>
                </c:pt>
                <c:pt idx="633" formatCode="#,##0.00">
                  <c:v>4.5189510446054033</c:v>
                </c:pt>
                <c:pt idx="634" formatCode="#,##0.00">
                  <c:v>4.4988067017189373</c:v>
                </c:pt>
                <c:pt idx="635" formatCode="#,##0.00">
                  <c:v>4.4827012737247101</c:v>
                </c:pt>
                <c:pt idx="636" formatCode="#,##0.00">
                  <c:v>4.4592075029571108</c:v>
                </c:pt>
                <c:pt idx="637" formatCode="#,##0.00">
                  <c:v>4.4422255106869724</c:v>
                </c:pt>
                <c:pt idx="638" formatCode="#,##0.00">
                  <c:v>4.4208259002844139</c:v>
                </c:pt>
                <c:pt idx="639" formatCode="#,##0.00">
                  <c:v>4.3950799468645689</c:v>
                </c:pt>
                <c:pt idx="640" formatCode="#,##0.00">
                  <c:v>4.3812507097669435</c:v>
                </c:pt>
                <c:pt idx="641" formatCode="#,##0.00">
                  <c:v>4.3630169331992494</c:v>
                </c:pt>
                <c:pt idx="642" formatCode="#,##0.00">
                  <c:v>4.3395645302249042</c:v>
                </c:pt>
                <c:pt idx="643" formatCode="#,##0.00">
                  <c:v>4.3253073911944302</c:v>
                </c:pt>
                <c:pt idx="644" formatCode="#,##0.00">
                  <c:v>4.3190657938167947</c:v>
                </c:pt>
                <c:pt idx="645" formatCode="#,##0.00">
                  <c:v>4.3058806232484077</c:v>
                </c:pt>
                <c:pt idx="646" formatCode="#,##0.00">
                  <c:v>4.291736909987284</c:v>
                </c:pt>
                <c:pt idx="647" formatCode="#,##0.00">
                  <c:v>4.2805629981475626</c:v>
                </c:pt>
                <c:pt idx="648" formatCode="#,##0.00">
                  <c:v>4.2695193706802899</c:v>
                </c:pt>
                <c:pt idx="649" formatCode="#,##0.00">
                  <c:v>4.2559800127191441</c:v>
                </c:pt>
                <c:pt idx="650" formatCode="#,##0.00">
                  <c:v>4.2378174138679698</c:v>
                </c:pt>
                <c:pt idx="651" formatCode="#,##0.00">
                  <c:v>4.2253568227023699</c:v>
                </c:pt>
                <c:pt idx="652" formatCode="#,##0.00">
                  <c:v>4.2133362862609882</c:v>
                </c:pt>
                <c:pt idx="653" formatCode="#,##0.00">
                  <c:v>4.1995072986842077</c:v>
                </c:pt>
                <c:pt idx="654" formatCode="#,##0.00">
                  <c:v>4.1927197228199766</c:v>
                </c:pt>
                <c:pt idx="655" formatCode="#,##0.00">
                  <c:v>4.1829162949486953</c:v>
                </c:pt>
                <c:pt idx="656" formatCode="#,##0.00">
                  <c:v>4.1680805186855459</c:v>
                </c:pt>
                <c:pt idx="657" formatCode="#,##0.00">
                  <c:v>4.1565267635206213</c:v>
                </c:pt>
                <c:pt idx="658" formatCode="#,##0.00">
                  <c:v>4.1472134477085065</c:v>
                </c:pt>
                <c:pt idx="659" formatCode="#,##0.00">
                  <c:v>4.1383151175446136</c:v>
                </c:pt>
                <c:pt idx="660" formatCode="#,##0.00">
                  <c:v>4.1292118619583285</c:v>
                </c:pt>
                <c:pt idx="661" formatCode="#,##0.00">
                  <c:v>4.123811416335859</c:v>
                </c:pt>
                <c:pt idx="662" formatCode="#,##0.00">
                  <c:v>4.1220095196086017</c:v>
                </c:pt>
                <c:pt idx="663" formatCode="#,##0.00">
                  <c:v>4.1121519583229356</c:v>
                </c:pt>
                <c:pt idx="664" formatCode="#,##0.00">
                  <c:v>4.0968424304087536</c:v>
                </c:pt>
                <c:pt idx="665" formatCode="#,##0.00">
                  <c:v>4.0820686724184689</c:v>
                </c:pt>
                <c:pt idx="666" formatCode="#,##0.00">
                  <c:v>4.0678281016560041</c:v>
                </c:pt>
                <c:pt idx="667" formatCode="#,##0.00">
                  <c:v>4.0513884420965756</c:v>
                </c:pt>
                <c:pt idx="668" formatCode="#,##0.00">
                  <c:v>4.0394488826702384</c:v>
                </c:pt>
                <c:pt idx="669" formatCode="#,##0.00">
                  <c:v>4.0249615519787767</c:v>
                </c:pt>
                <c:pt idx="670" formatCode="#,##0.00">
                  <c:v>4.0084495729418386</c:v>
                </c:pt>
                <c:pt idx="671" formatCode="#,##0.00">
                  <c:v>3.9918180936176562</c:v>
                </c:pt>
                <c:pt idx="672" formatCode="#,##0.00">
                  <c:v>3.9717152906682367</c:v>
                </c:pt>
                <c:pt idx="673" formatCode="#,##0.00">
                  <c:v>3.9527709464274854</c:v>
                </c:pt>
                <c:pt idx="674" formatCode="#,##0.00">
                  <c:v>3.9346321541092002</c:v>
                </c:pt>
                <c:pt idx="675" formatCode="#,##0.00">
                  <c:v>3.9203608217167925</c:v>
                </c:pt>
                <c:pt idx="676" formatCode="#,##0.00">
                  <c:v>3.906969666264744</c:v>
                </c:pt>
                <c:pt idx="677" formatCode="#,##0.00">
                  <c:v>3.8950696802436706</c:v>
                </c:pt>
                <c:pt idx="678" formatCode="#,##0.00">
                  <c:v>3.877936508374261</c:v>
                </c:pt>
                <c:pt idx="679" formatCode="#,##0.00">
                  <c:v>3.8684032529570569</c:v>
                </c:pt>
                <c:pt idx="680" formatCode="#,##0.00">
                  <c:v>3.8576636531903605</c:v>
                </c:pt>
                <c:pt idx="681" formatCode="#,##0.00">
                  <c:v>3.8437084048969785</c:v>
                </c:pt>
                <c:pt idx="682" formatCode="#,##0.00">
                  <c:v>3.8383823789401403</c:v>
                </c:pt>
                <c:pt idx="683" formatCode="#,##0.00">
                  <c:v>3.833286955480764</c:v>
                </c:pt>
                <c:pt idx="684" formatCode="#,##0.00">
                  <c:v>3.8336871522839115</c:v>
                </c:pt>
                <c:pt idx="685" formatCode="#,##0.00">
                  <c:v>3.827554053071569</c:v>
                </c:pt>
                <c:pt idx="686" formatCode="#,##0.00">
                  <c:v>3.8286717947853108</c:v>
                </c:pt>
                <c:pt idx="687" formatCode="#,##0.00">
                  <c:v>3.8313919543944119</c:v>
                </c:pt>
                <c:pt idx="688" formatCode="#,##0.00">
                  <c:v>3.8336825587631869</c:v>
                </c:pt>
                <c:pt idx="689" formatCode="#,##0.00">
                  <c:v>3.8362230166806803</c:v>
                </c:pt>
                <c:pt idx="690" formatCode="#,##0.00">
                  <c:v>3.8400537485983377</c:v>
                </c:pt>
                <c:pt idx="691" formatCode="#,##0.00">
                  <c:v>3.8457179228218186</c:v>
                </c:pt>
                <c:pt idx="692" formatCode="#,##0.00">
                  <c:v>3.8520280774079545</c:v>
                </c:pt>
                <c:pt idx="693" formatCode="#,##0.00">
                  <c:v>3.8668886051069737</c:v>
                </c:pt>
                <c:pt idx="694" formatCode="#,##0.00">
                  <c:v>3.8829613369620906</c:v>
                </c:pt>
                <c:pt idx="695" formatCode="#,##0.00">
                  <c:v>3.9000745606810612</c:v>
                </c:pt>
                <c:pt idx="696" formatCode="#,##0.00">
                  <c:v>3.923145598166871</c:v>
                </c:pt>
                <c:pt idx="697" formatCode="#,##0.00">
                  <c:v>3.9459200357152397</c:v>
                </c:pt>
                <c:pt idx="698" formatCode="#,##0.00">
                  <c:v>3.9688936156950798</c:v>
                </c:pt>
                <c:pt idx="699" formatCode="#,##0.00">
                  <c:v>3.989775361865517</c:v>
                </c:pt>
                <c:pt idx="700" formatCode="#,##0.00">
                  <c:v>4.0075864472469958</c:v>
                </c:pt>
                <c:pt idx="701" formatCode="#,##0.00">
                  <c:v>4.0354564489919937</c:v>
                </c:pt>
                <c:pt idx="702" formatCode="#,##0.00">
                  <c:v>4.0675204523198607</c:v>
                </c:pt>
                <c:pt idx="703" formatCode="#,##0.00">
                  <c:v>4.1047898748266096</c:v>
                </c:pt>
                <c:pt idx="704" formatCode="#,##0.00">
                  <c:v>4.138455950223717</c:v>
                </c:pt>
                <c:pt idx="705" formatCode="#,##0.00">
                  <c:v>4.1544750982815373</c:v>
                </c:pt>
                <c:pt idx="706" formatCode="#,##0.00">
                  <c:v>4.1548376632377835</c:v>
                </c:pt>
                <c:pt idx="707" formatCode="#,##0.00">
                  <c:v>4.1578382589033849</c:v>
                </c:pt>
                <c:pt idx="708" formatCode="#,##0.00">
                  <c:v>4.1620728135721237</c:v>
                </c:pt>
                <c:pt idx="709" formatCode="#,##0.00">
                  <c:v>4.1705934575565413</c:v>
                </c:pt>
                <c:pt idx="710" formatCode="#,##0.00">
                  <c:v>4.1827217933106615</c:v>
                </c:pt>
                <c:pt idx="711" formatCode="#,##0.00">
                  <c:v>4.1946802334978095</c:v>
                </c:pt>
                <c:pt idx="712" formatCode="#,##0.00">
                  <c:v>4.2123314752005765</c:v>
                </c:pt>
                <c:pt idx="713" formatCode="#,##0.00">
                  <c:v>4.2126169075859359</c:v>
                </c:pt>
                <c:pt idx="714" formatCode="#,##0.00">
                  <c:v>4.2139494687286092</c:v>
                </c:pt>
                <c:pt idx="715" formatCode="#,##0.00">
                  <c:v>4.208189948371972</c:v>
                </c:pt>
                <c:pt idx="716" formatCode="#,##0.00">
                  <c:v>4.1986456126447109</c:v>
                </c:pt>
                <c:pt idx="717" formatCode="#,##0.00">
                  <c:v>4.2026099741263447</c:v>
                </c:pt>
                <c:pt idx="718" formatCode="#,##0.00">
                  <c:v>4.2108272494915759</c:v>
                </c:pt>
                <c:pt idx="719" formatCode="#,##0.00">
                  <c:v>4.2181888250459796</c:v>
                </c:pt>
                <c:pt idx="720" formatCode="#,##0.00">
                  <c:v>4.2239109417704181</c:v>
                </c:pt>
                <c:pt idx="721" formatCode="#,##0.00">
                  <c:v>4.2331519878052228</c:v>
                </c:pt>
                <c:pt idx="722" formatCode="#,##0.00">
                  <c:v>4.2318200652502878</c:v>
                </c:pt>
                <c:pt idx="723" formatCode="#,##0.00">
                  <c:v>4.2292026653518109</c:v>
                </c:pt>
                <c:pt idx="724" formatCode="#,##0.00">
                  <c:v>4.2352875454574894</c:v>
                </c:pt>
                <c:pt idx="725" formatCode="#,##0.00">
                  <c:v>4.2462948989617626</c:v>
                </c:pt>
                <c:pt idx="726" formatCode="#,##0.00">
                  <c:v>4.2501241478488572</c:v>
                </c:pt>
                <c:pt idx="727" formatCode="#,##0.00">
                  <c:v>4.2525580862230736</c:v>
                </c:pt>
                <c:pt idx="728" formatCode="#,##0.00">
                  <c:v>4.2606000142821685</c:v>
                </c:pt>
                <c:pt idx="729" formatCode="#,##0.00">
                  <c:v>4.2712599516110679</c:v>
                </c:pt>
                <c:pt idx="730" formatCode="#,##0.00">
                  <c:v>4.2855427563885904</c:v>
                </c:pt>
                <c:pt idx="731" formatCode="#,##0.00">
                  <c:v>4.2970878661719931</c:v>
                </c:pt>
                <c:pt idx="732" formatCode="#,##0.00">
                  <c:v>4.2937050543270319</c:v>
                </c:pt>
                <c:pt idx="733" formatCode="#,##0.00">
                  <c:v>4.2971585673561794</c:v>
                </c:pt>
                <c:pt idx="734" formatCode="#,##0.00">
                  <c:v>4.3058622881119444</c:v>
                </c:pt>
                <c:pt idx="735" formatCode="#,##0.00">
                  <c:v>4.3251543543778839</c:v>
                </c:pt>
                <c:pt idx="736" formatCode="#,##0.00">
                  <c:v>4.344777328408008</c:v>
                </c:pt>
                <c:pt idx="737" formatCode="#,##0.00">
                  <c:v>4.3690687467531202</c:v>
                </c:pt>
                <c:pt idx="738" formatCode="#,##0.00">
                  <c:v>4.3892733552874859</c:v>
                </c:pt>
                <c:pt idx="739" formatCode="#,##0.00">
                  <c:v>4.4102810396796617</c:v>
                </c:pt>
                <c:pt idx="740" formatCode="#,##0.00">
                  <c:v>4.4332154310924263</c:v>
                </c:pt>
                <c:pt idx="741" formatCode="#,##0.00">
                  <c:v>4.4573078748377561</c:v>
                </c:pt>
                <c:pt idx="742" formatCode="#,##0.00">
                  <c:v>4.4803026538385744</c:v>
                </c:pt>
                <c:pt idx="743" formatCode="#,##0.00">
                  <c:v>4.5026978244999754</c:v>
                </c:pt>
                <c:pt idx="744" formatCode="#,##0.00">
                  <c:v>4.5472762175684203</c:v>
                </c:pt>
                <c:pt idx="745" formatCode="#,##0.00">
                  <c:v>4.5816580812793939</c:v>
                </c:pt>
                <c:pt idx="746" formatCode="#,##0.00">
                  <c:v>4.6102998496303886</c:v>
                </c:pt>
                <c:pt idx="747" formatCode="#,##0.00">
                  <c:v>4.6273022646842863</c:v>
                </c:pt>
                <c:pt idx="748" formatCode="#,##0.00">
                  <c:v>4.6399483251189082</c:v>
                </c:pt>
                <c:pt idx="749" formatCode="#,##0.00">
                  <c:v>4.6542630941336904</c:v>
                </c:pt>
                <c:pt idx="750" formatCode="#,##0.00">
                  <c:v>4.6677175748073019</c:v>
                </c:pt>
                <c:pt idx="751" formatCode="#,##0.00">
                  <c:v>4.6800597258262098</c:v>
                </c:pt>
                <c:pt idx="752" formatCode="#,##0.00">
                  <c:v>4.6886259435715809</c:v>
                </c:pt>
                <c:pt idx="753" formatCode="#,##0.00">
                  <c:v>4.6929238649978888</c:v>
                </c:pt>
                <c:pt idx="754" formatCode="#,##0.00">
                  <c:v>4.6948334545795314</c:v>
                </c:pt>
                <c:pt idx="755" formatCode="#,##0.00">
                  <c:v>4.6959341096389275</c:v>
                </c:pt>
                <c:pt idx="756" formatCode="#,##0.00">
                  <c:v>4.6889050827018854</c:v>
                </c:pt>
                <c:pt idx="757" formatCode="#,##0.00">
                  <c:v>4.6759027207103605</c:v>
                </c:pt>
                <c:pt idx="758" formatCode="#,##0.00">
                  <c:v>4.6645172133861905</c:v>
                </c:pt>
                <c:pt idx="759" formatCode="#,##0.00">
                  <c:v>4.6548713354370292</c:v>
                </c:pt>
                <c:pt idx="760" formatCode="#,##0.00">
                  <c:v>4.6362459625848427</c:v>
                </c:pt>
                <c:pt idx="761" formatCode="#,##0.00">
                  <c:v>4.614088169797296</c:v>
                </c:pt>
                <c:pt idx="762" formatCode="#,##0.00">
                  <c:v>4.5965825611162536</c:v>
                </c:pt>
                <c:pt idx="763" formatCode="#,##0.00">
                  <c:v>4.5770073806395466</c:v>
                </c:pt>
                <c:pt idx="764" formatCode="#,##0.00">
                  <c:v>4.5651131443332602</c:v>
                </c:pt>
                <c:pt idx="765" formatCode="#,##0.00">
                  <c:v>4.547793988494198</c:v>
                </c:pt>
                <c:pt idx="766" formatCode="#,##0.00">
                  <c:v>4.532335006570567</c:v>
                </c:pt>
                <c:pt idx="767" formatCode="#,##0.00">
                  <c:v>4.5178301998472552</c:v>
                </c:pt>
                <c:pt idx="768" formatCode="#,##0.00">
                  <c:v>4.4975705504052392</c:v>
                </c:pt>
                <c:pt idx="769" formatCode="#,##0.00">
                  <c:v>4.477451957552864</c:v>
                </c:pt>
                <c:pt idx="770" formatCode="#,##0.00">
                  <c:v>4.4543611238715357</c:v>
                </c:pt>
                <c:pt idx="771" formatCode="#,##0.00">
                  <c:v>4.4351002019429364</c:v>
                </c:pt>
                <c:pt idx="772" formatCode="#,##0.00">
                  <c:v>4.4178897456655886</c:v>
                </c:pt>
                <c:pt idx="773" formatCode="#,##0.00">
                  <c:v>4.4024277527091735</c:v>
                </c:pt>
                <c:pt idx="774" formatCode="#,##0.00">
                  <c:v>4.3921377530659038</c:v>
                </c:pt>
                <c:pt idx="775" formatCode="#,##0.00">
                  <c:v>4.3823941637385415</c:v>
                </c:pt>
                <c:pt idx="776" formatCode="#,##0.00">
                  <c:v>4.3682287517267415</c:v>
                </c:pt>
                <c:pt idx="777" formatCode="#,##0.00">
                  <c:v>4.3643424123908776</c:v>
                </c:pt>
                <c:pt idx="778" formatCode="#,##0.00">
                  <c:v>4.3602586469437856</c:v>
                </c:pt>
                <c:pt idx="779" formatCode="#,##0.00">
                  <c:v>4.3572263320894429</c:v>
                </c:pt>
                <c:pt idx="780" formatCode="#,##0.00">
                  <c:v>4.3588308037885195</c:v>
                </c:pt>
                <c:pt idx="781" formatCode="#,##0.00">
                  <c:v>4.3627182635351005</c:v>
                </c:pt>
                <c:pt idx="782" formatCode="#,##0.00">
                  <c:v>4.3721023210294296</c:v>
                </c:pt>
                <c:pt idx="783" formatCode="#,##0.00">
                  <c:v>4.3750961695652997</c:v>
                </c:pt>
                <c:pt idx="784" formatCode="#,##0.00">
                  <c:v>4.3804081625654971</c:v>
                </c:pt>
                <c:pt idx="785" formatCode="#,##0.00">
                  <c:v>4.3853401834739065</c:v>
                </c:pt>
                <c:pt idx="786" formatCode="#,##0.00">
                  <c:v>4.389881991834252</c:v>
                </c:pt>
                <c:pt idx="787" formatCode="#,##0.00">
                  <c:v>4.3948353231564781</c:v>
                </c:pt>
                <c:pt idx="788" formatCode="#,##0.00">
                  <c:v>4.3995527003504531</c:v>
                </c:pt>
                <c:pt idx="789" formatCode="#,##0.00">
                  <c:v>4.4066239312147193</c:v>
                </c:pt>
                <c:pt idx="790" formatCode="#,##0.00">
                  <c:v>4.4149385634526483</c:v>
                </c:pt>
                <c:pt idx="791" formatCode="#,##0.00">
                  <c:v>4.4219127890403325</c:v>
                </c:pt>
                <c:pt idx="792" formatCode="#,##0.00">
                  <c:v>4.4277498106763051</c:v>
                </c:pt>
                <c:pt idx="793" formatCode="#,##0.00">
                  <c:v>4.4351024686275862</c:v>
                </c:pt>
                <c:pt idx="794" formatCode="#,##0.00">
                  <c:v>4.4370771906456898</c:v>
                </c:pt>
                <c:pt idx="795" formatCode="#,##0.00">
                  <c:v>4.4370032465948652</c:v>
                </c:pt>
                <c:pt idx="796" formatCode="#,##0.00">
                  <c:v>4.4379412657517028</c:v>
                </c:pt>
                <c:pt idx="797" formatCode="#,##0.00">
                  <c:v>4.4328353897066837</c:v>
                </c:pt>
                <c:pt idx="798" formatCode="#,##0.00">
                  <c:v>4.4309534769729408</c:v>
                </c:pt>
                <c:pt idx="799" formatCode="#,##0.00">
                  <c:v>4.426428019854308</c:v>
                </c:pt>
                <c:pt idx="800" formatCode="#,##0.00">
                  <c:v>4.4158816640563181</c:v>
                </c:pt>
                <c:pt idx="801" formatCode="#,##0.00">
                  <c:v>4.4039751955807693</c:v>
                </c:pt>
                <c:pt idx="802" formatCode="#,##0.00">
                  <c:v>4.3850628525566187</c:v>
                </c:pt>
                <c:pt idx="803" formatCode="#,##0.00">
                  <c:v>4.36723618124336</c:v>
                </c:pt>
                <c:pt idx="804" formatCode="#,##0.00">
                  <c:v>4.3508234880266103</c:v>
                </c:pt>
                <c:pt idx="805" formatCode="#,##0.00">
                  <c:v>4.3355089298258047</c:v>
                </c:pt>
                <c:pt idx="806" formatCode="#,##0.00">
                  <c:v>4.3227846766001825</c:v>
                </c:pt>
                <c:pt idx="807" formatCode="#,##0.00">
                  <c:v>4.3179885863740743</c:v>
                </c:pt>
                <c:pt idx="808" formatCode="#,##0.00">
                  <c:v>4.3106744351944952</c:v>
                </c:pt>
                <c:pt idx="809" formatCode="#,##0.00">
                  <c:v>4.3149373766246972</c:v>
                </c:pt>
                <c:pt idx="810" formatCode="#,##0.00">
                  <c:v>4.3178960610892574</c:v>
                </c:pt>
                <c:pt idx="811" formatCode="#,##0.00">
                  <c:v>4.3196968426512266</c:v>
                </c:pt>
                <c:pt idx="812" formatCode="#,##0.00">
                  <c:v>4.326941492867447</c:v>
                </c:pt>
                <c:pt idx="813" formatCode="#,##0.00">
                  <c:v>4.3340640063166926</c:v>
                </c:pt>
                <c:pt idx="814" formatCode="#,##0.00">
                  <c:v>4.3443175360635724</c:v>
                </c:pt>
                <c:pt idx="815" formatCode="#,##0.00">
                  <c:v>4.354160665460026</c:v>
                </c:pt>
                <c:pt idx="816" formatCode="#,##0.00">
                  <c:v>4.3573814648025584</c:v>
                </c:pt>
                <c:pt idx="817" formatCode="#,##0.00">
                  <c:v>4.3585398950991499</c:v>
                </c:pt>
                <c:pt idx="818" formatCode="#,##0.00">
                  <c:v>4.3557086868721662</c:v>
                </c:pt>
                <c:pt idx="819" formatCode="#,##0.00">
                  <c:v>4.3520562632943767</c:v>
                </c:pt>
                <c:pt idx="820" formatCode="#,##0.00">
                  <c:v>4.3481629286326902</c:v>
                </c:pt>
                <c:pt idx="821" formatCode="#,##0.00">
                  <c:v>4.3355686383343786</c:v>
                </c:pt>
                <c:pt idx="822" formatCode="#,##0.00">
                  <c:v>4.3210595608240432</c:v>
                </c:pt>
                <c:pt idx="823" formatCode="#,##0.00">
                  <c:v>4.3065016416747426</c:v>
                </c:pt>
                <c:pt idx="824" formatCode="#,##0.00">
                  <c:v>4.2927259404077605</c:v>
                </c:pt>
                <c:pt idx="825" formatCode="#,##0.00">
                  <c:v>4.2765769660150159</c:v>
                </c:pt>
                <c:pt idx="826" formatCode="#,##0.00">
                  <c:v>4.2610760282704785</c:v>
                </c:pt>
                <c:pt idx="827" formatCode="#,##0.00">
                  <c:v>4.2433595030100744</c:v>
                </c:pt>
                <c:pt idx="828" formatCode="#,##0.00">
                  <c:v>4.2302938807292554</c:v>
                </c:pt>
                <c:pt idx="829" formatCode="#,##0.00">
                  <c:v>4.2146674819209711</c:v>
                </c:pt>
                <c:pt idx="830" formatCode="#,##0.00">
                  <c:v>4.2048590496673981</c:v>
                </c:pt>
                <c:pt idx="831" formatCode="#,##0.00">
                  <c:v>4.1925030068843965</c:v>
                </c:pt>
                <c:pt idx="832" formatCode="#,##0.00">
                  <c:v>4.1733030595743381</c:v>
                </c:pt>
                <c:pt idx="833" formatCode="#,##0.00">
                  <c:v>4.1615465520643777</c:v>
                </c:pt>
                <c:pt idx="834" formatCode="#,##0.00">
                  <c:v>4.1467798520701962</c:v>
                </c:pt>
                <c:pt idx="835" formatCode="#,##0.00">
                  <c:v>4.1373044238408641</c:v>
                </c:pt>
                <c:pt idx="836" formatCode="#,##0.00">
                  <c:v>4.1290779169551222</c:v>
                </c:pt>
                <c:pt idx="837" formatCode="#,##0.00">
                  <c:v>4.1221401085541167</c:v>
                </c:pt>
                <c:pt idx="838" formatCode="#,##0.00">
                  <c:v>4.1177820531867138</c:v>
                </c:pt>
                <c:pt idx="839" formatCode="#,##0.00">
                  <c:v>4.1153553529828173</c:v>
                </c:pt>
                <c:pt idx="840" formatCode="#,##0.00">
                  <c:v>4.1122919728865215</c:v>
                </c:pt>
                <c:pt idx="841" formatCode="#,##0.00">
                  <c:v>4.1106027625581181</c:v>
                </c:pt>
                <c:pt idx="842" formatCode="#,##0.00">
                  <c:v>4.1088569716753218</c:v>
                </c:pt>
                <c:pt idx="843" formatCode="#,##0.00">
                  <c:v>4.1084195295404324</c:v>
                </c:pt>
                <c:pt idx="844" formatCode="#,##0.00">
                  <c:v>4.1147278720738036</c:v>
                </c:pt>
                <c:pt idx="845" formatCode="#,##0.00">
                  <c:v>4.1172996559996555</c:v>
                </c:pt>
                <c:pt idx="846" formatCode="#,##0.00">
                  <c:v>4.1230843448853518</c:v>
                </c:pt>
                <c:pt idx="847" formatCode="#,##0.00">
                  <c:v>4.1260544502340935</c:v>
                </c:pt>
                <c:pt idx="848" formatCode="#,##0.00">
                  <c:v>4.128371134866855</c:v>
                </c:pt>
                <c:pt idx="849" formatCode="#,##0.00">
                  <c:v>4.1282830517938862</c:v>
                </c:pt>
                <c:pt idx="850" formatCode="#,##0.00">
                  <c:v>4.1290454152831249</c:v>
                </c:pt>
                <c:pt idx="851" formatCode="#,##0.00">
                  <c:v>4.1281822991929973</c:v>
                </c:pt>
                <c:pt idx="852" formatCode="#,##0.00">
                  <c:v>4.1275052754089545</c:v>
                </c:pt>
                <c:pt idx="853" formatCode="#,##0.00">
                  <c:v>4.1271480075639193</c:v>
                </c:pt>
                <c:pt idx="854" formatCode="#,##0.00">
                  <c:v>4.1267264533351922</c:v>
                </c:pt>
                <c:pt idx="855" formatCode="#,##0.00">
                  <c:v>4.1271353856348147</c:v>
                </c:pt>
                <c:pt idx="856" formatCode="#,##0.00">
                  <c:v>4.1257323899619012</c:v>
                </c:pt>
                <c:pt idx="857" formatCode="#,##0.00">
                  <c:v>4.1258934944971815</c:v>
                </c:pt>
                <c:pt idx="858" formatCode="#,##0.00">
                  <c:v>4.1231729298013988</c:v>
                </c:pt>
                <c:pt idx="859" formatCode="#,##0.00">
                  <c:v>4.1223874828030018</c:v>
                </c:pt>
                <c:pt idx="860" formatCode="#,##0.00">
                  <c:v>4.1216356121907705</c:v>
                </c:pt>
                <c:pt idx="861" formatCode="#,##0.00">
                  <c:v>4.1209030908393514</c:v>
                </c:pt>
                <c:pt idx="862" formatCode="#,##0.00">
                  <c:v>4.1189181426444792</c:v>
                </c:pt>
                <c:pt idx="863" formatCode="#,##0.00">
                  <c:v>4.1189327011784247</c:v>
                </c:pt>
                <c:pt idx="864" formatCode="#,##0.00">
                  <c:v>4.1192774249424051</c:v>
                </c:pt>
                <c:pt idx="865" formatCode="#,##0.00">
                  <c:v>4.1235369569015106</c:v>
                </c:pt>
                <c:pt idx="866" formatCode="#,##0.00">
                  <c:v>4.1245027938298513</c:v>
                </c:pt>
                <c:pt idx="867" formatCode="#,##0.00">
                  <c:v>4.1246585749007458</c:v>
                </c:pt>
                <c:pt idx="868" formatCode="#,##0.00">
                  <c:v>4.1258942025965917</c:v>
                </c:pt>
                <c:pt idx="869" formatCode="#,##0.00">
                  <c:v>4.1275595789263253</c:v>
                </c:pt>
                <c:pt idx="870" formatCode="#,##0.00">
                  <c:v>4.129907985927094</c:v>
                </c:pt>
                <c:pt idx="871" formatCode="#,##0.00">
                  <c:v>4.1333513411373337</c:v>
                </c:pt>
                <c:pt idx="872" formatCode="#,##0.00">
                  <c:v>4.1366821437127186</c:v>
                </c:pt>
                <c:pt idx="873" formatCode="#,##0.00">
                  <c:v>4.1407864330250401</c:v>
                </c:pt>
                <c:pt idx="874" formatCode="#,##0.00">
                  <c:v>4.1448898416296069</c:v>
                </c:pt>
                <c:pt idx="875" formatCode="#,##0.00">
                  <c:v>4.1494255468033856</c:v>
                </c:pt>
                <c:pt idx="876" formatCode="#,##0.00">
                  <c:v>4.15371405241084</c:v>
                </c:pt>
                <c:pt idx="877" formatCode="#,##0.00">
                  <c:v>4.1544306940341125</c:v>
                </c:pt>
                <c:pt idx="878" formatCode="#,##0.00">
                  <c:v>4.157981757125393</c:v>
                </c:pt>
                <c:pt idx="879" formatCode="#,##0.00">
                  <c:v>4.1595590098035622</c:v>
                </c:pt>
                <c:pt idx="880" formatCode="#,##0.00">
                  <c:v>4.164242111147721</c:v>
                </c:pt>
                <c:pt idx="881" formatCode="#,##0.00">
                  <c:v>4.1668875683344391</c:v>
                </c:pt>
                <c:pt idx="882" formatCode="#,##0.00">
                  <c:v>4.168408308418952</c:v>
                </c:pt>
                <c:pt idx="883" formatCode="#,##0.00">
                  <c:v>4.1692031929459628</c:v>
                </c:pt>
                <c:pt idx="884" formatCode="#,##0.00">
                  <c:v>4.1696940896851169</c:v>
                </c:pt>
                <c:pt idx="885" formatCode="#,##0.00">
                  <c:v>4.1699059601438373</c:v>
                </c:pt>
                <c:pt idx="886" formatCode="#,##0.00">
                  <c:v>4.1703452849229938</c:v>
                </c:pt>
                <c:pt idx="887" formatCode="#,##0.00">
                  <c:v>4.1690380246385308</c:v>
                </c:pt>
                <c:pt idx="888" formatCode="#,##0.00">
                  <c:v>4.1699916228712324</c:v>
                </c:pt>
                <c:pt idx="889" formatCode="#,##0.00">
                  <c:v>4.1718695017087963</c:v>
                </c:pt>
                <c:pt idx="890" formatCode="#,##0.00">
                  <c:v>4.1726879600995339</c:v>
                </c:pt>
                <c:pt idx="891" formatCode="#,##0.00">
                  <c:v>4.177984984900033</c:v>
                </c:pt>
                <c:pt idx="892" formatCode="#,##0.00">
                  <c:v>4.1799548071505592</c:v>
                </c:pt>
                <c:pt idx="893" formatCode="#,##0.00">
                  <c:v>4.1802197750952077</c:v>
                </c:pt>
                <c:pt idx="894" formatCode="#,##0.00">
                  <c:v>4.1799971625292107</c:v>
                </c:pt>
                <c:pt idx="895" formatCode="#,##0.00">
                  <c:v>4.1802874610036032</c:v>
                </c:pt>
                <c:pt idx="896" formatCode="#,##0.00">
                  <c:v>4.1789515227648</c:v>
                </c:pt>
                <c:pt idx="897" formatCode="#,##0.00">
                  <c:v>4.1808276245367546</c:v>
                </c:pt>
                <c:pt idx="898" formatCode="#,##0.00">
                  <c:v>4.1834342681270957</c:v>
                </c:pt>
                <c:pt idx="899" formatCode="#,##0.00">
                  <c:v>4.1854707254903847</c:v>
                </c:pt>
                <c:pt idx="900" formatCode="#,##0.00">
                  <c:v>4.1878059699184798</c:v>
                </c:pt>
                <c:pt idx="901" formatCode="#,##0.00">
                  <c:v>4.1866654595761066</c:v>
                </c:pt>
                <c:pt idx="902" formatCode="#,##0.00">
                  <c:v>4.1862551472408756</c:v>
                </c:pt>
                <c:pt idx="903" formatCode="#,##0.00">
                  <c:v>4.1826635351674284</c:v>
                </c:pt>
                <c:pt idx="904" formatCode="#,##0.00">
                  <c:v>4.1792627192283813</c:v>
                </c:pt>
                <c:pt idx="905" formatCode="#,##0.00">
                  <c:v>4.1726073280067917</c:v>
                </c:pt>
                <c:pt idx="906" formatCode="#,##0.00">
                  <c:v>4.1597764149465197</c:v>
                </c:pt>
                <c:pt idx="907" formatCode="#,##0.00">
                  <c:v>4.1570230063025502</c:v>
                </c:pt>
                <c:pt idx="908" formatCode="#,##0.00">
                  <c:v>4.1357334985248118</c:v>
                </c:pt>
                <c:pt idx="909" formatCode="#,##0.00">
                  <c:v>4.1082696706018433</c:v>
                </c:pt>
                <c:pt idx="910" formatCode="#,##0.00">
                  <c:v>4.076054725513913</c:v>
                </c:pt>
                <c:pt idx="911" formatCode="#,##0.00">
                  <c:v>4.0443191675023096</c:v>
                </c:pt>
                <c:pt idx="912" formatCode="#,##0.00">
                  <c:v>4.0112852723095429</c:v>
                </c:pt>
                <c:pt idx="913" formatCode="#,##0.00">
                  <c:v>3.9771028955418064</c:v>
                </c:pt>
                <c:pt idx="914" formatCode="#,##0.00">
                  <c:v>3.9402715253637854</c:v>
                </c:pt>
                <c:pt idx="915" formatCode="#,##0.00">
                  <c:v>3.9031010942083144</c:v>
                </c:pt>
                <c:pt idx="916" formatCode="#,##0.00">
                  <c:v>3.8687097878813423</c:v>
                </c:pt>
                <c:pt idx="917" formatCode="#,##0.00">
                  <c:v>3.8351568877003381</c:v>
                </c:pt>
                <c:pt idx="918" formatCode="#,##0.00">
                  <c:v>3.8084703644510363</c:v>
                </c:pt>
                <c:pt idx="919" formatCode="#,##0.00">
                  <c:v>3.7695538277866945</c:v>
                </c:pt>
                <c:pt idx="920" formatCode="#,##0.00">
                  <c:v>3.7493739475479453</c:v>
                </c:pt>
                <c:pt idx="921" formatCode="#,##0.00">
                  <c:v>3.7300265985013392</c:v>
                </c:pt>
                <c:pt idx="922" formatCode="#,##0.00">
                  <c:v>3.7110068021424687</c:v>
                </c:pt>
                <c:pt idx="923" formatCode="#,##0.00">
                  <c:v>3.691123698323874</c:v>
                </c:pt>
                <c:pt idx="924" formatCode="#,##0.00">
                  <c:v>3.6679328854434461</c:v>
                </c:pt>
                <c:pt idx="925" formatCode="#,##0.00">
                  <c:v>3.6446234493375895</c:v>
                </c:pt>
                <c:pt idx="926" formatCode="#,##0.00">
                  <c:v>3.6263771880314377</c:v>
                </c:pt>
                <c:pt idx="927" formatCode="#,##0.00">
                  <c:v>3.6092613496534085</c:v>
                </c:pt>
                <c:pt idx="928" formatCode="#,##0.00">
                  <c:v>3.5891364091573177</c:v>
                </c:pt>
                <c:pt idx="929" formatCode="#,##0.00">
                  <c:v>3.5732397657447525</c:v>
                </c:pt>
                <c:pt idx="930" formatCode="#,##0.00">
                  <c:v>3.5571070173440469</c:v>
                </c:pt>
                <c:pt idx="931" formatCode="#,##0.00">
                  <c:v>3.543325371702204</c:v>
                </c:pt>
                <c:pt idx="932" formatCode="#,##0.00">
                  <c:v>3.5325220837598734</c:v>
                </c:pt>
                <c:pt idx="933" formatCode="#,##0.00">
                  <c:v>3.5226762207787603</c:v>
                </c:pt>
                <c:pt idx="934" formatCode="#,##0.00">
                  <c:v>3.5196810981405808</c:v>
                </c:pt>
                <c:pt idx="935" formatCode="#,##0.00">
                  <c:v>3.5203980482208621</c:v>
                </c:pt>
                <c:pt idx="936" formatCode="#,##0.00">
                  <c:v>3.5234181061598835</c:v>
                </c:pt>
                <c:pt idx="937" formatCode="#,##0.00">
                  <c:v>3.5304293875531947</c:v>
                </c:pt>
                <c:pt idx="938" formatCode="#,##0.00">
                  <c:v>3.5364429407251463</c:v>
                </c:pt>
                <c:pt idx="939" formatCode="#,##0.00">
                  <c:v>3.5448587705496459</c:v>
                </c:pt>
                <c:pt idx="940" formatCode="#,##0.00">
                  <c:v>3.5546268607193938</c:v>
                </c:pt>
                <c:pt idx="941" formatCode="#,##0.00">
                  <c:v>3.5665020341458606</c:v>
                </c:pt>
                <c:pt idx="942" formatCode="#,##0.00">
                  <c:v>3.5801436636842285</c:v>
                </c:pt>
                <c:pt idx="943" formatCode="#,##0.00">
                  <c:v>3.5962752156527875</c:v>
                </c:pt>
                <c:pt idx="944" formatCode="#,##0.00">
                  <c:v>3.612086864626479</c:v>
                </c:pt>
                <c:pt idx="945" formatCode="#,##0.00">
                  <c:v>3.6293862338654521</c:v>
                </c:pt>
                <c:pt idx="946" formatCode="#,##0.00">
                  <c:v>3.6450107795314648</c:v>
                </c:pt>
                <c:pt idx="947" formatCode="#,##0.00">
                  <c:v>3.6595416470461424</c:v>
                </c:pt>
                <c:pt idx="948" formatCode="#,##0.00">
                  <c:v>3.6742273696962822</c:v>
                </c:pt>
                <c:pt idx="949" formatCode="#,##0.00">
                  <c:v>3.6877232509828453</c:v>
                </c:pt>
                <c:pt idx="950" formatCode="#,##0.00">
                  <c:v>3.7010047658232819</c:v>
                </c:pt>
                <c:pt idx="951" formatCode="#,##0.00">
                  <c:v>3.7111062703557818</c:v>
                </c:pt>
                <c:pt idx="952" formatCode="#,##0.00">
                  <c:v>3.7230816795237414</c:v>
                </c:pt>
                <c:pt idx="953" formatCode="#,##0.00">
                  <c:v>3.7320817999097189</c:v>
                </c:pt>
                <c:pt idx="954" formatCode="#,##0.00">
                  <c:v>3.7413968788014169</c:v>
                </c:pt>
                <c:pt idx="955" formatCode="#,##0.00">
                  <c:v>3.7484815364931241</c:v>
                </c:pt>
                <c:pt idx="956" formatCode="#,##0.00">
                  <c:v>3.7520007770300356</c:v>
                </c:pt>
                <c:pt idx="957" formatCode="#,##0.00">
                  <c:v>3.7584764082702433</c:v>
                </c:pt>
                <c:pt idx="958" formatCode="#,##0.00">
                  <c:v>3.7638776192904504</c:v>
                </c:pt>
                <c:pt idx="959" formatCode="#,##0.00">
                  <c:v>3.7642968875831619</c:v>
                </c:pt>
                <c:pt idx="960" formatCode="#,##0.00">
                  <c:v>3.7686448678872164</c:v>
                </c:pt>
                <c:pt idx="961" formatCode="#,##0.00">
                  <c:v>3.7713947713722336</c:v>
                </c:pt>
                <c:pt idx="962" formatCode="#,##0.00">
                  <c:v>3.7730471683138553</c:v>
                </c:pt>
                <c:pt idx="963" formatCode="#,##0.00">
                  <c:v>3.776447150500732</c:v>
                </c:pt>
                <c:pt idx="964" formatCode="#,##0.00">
                  <c:v>3.7774333356729599</c:v>
                </c:pt>
                <c:pt idx="965" formatCode="#,##0.00">
                  <c:v>3.7787864342972091</c:v>
                </c:pt>
                <c:pt idx="966" formatCode="#,##0.00">
                  <c:v>3.7828111264290634</c:v>
                </c:pt>
                <c:pt idx="967" formatCode="#,##0.00">
                  <c:v>3.7891208286647124</c:v>
                </c:pt>
                <c:pt idx="968" formatCode="#,##0.00">
                  <c:v>3.7940636029680133</c:v>
                </c:pt>
                <c:pt idx="969" formatCode="#,##0.00">
                  <c:v>3.7969874941114283</c:v>
                </c:pt>
                <c:pt idx="970" formatCode="#,##0.00">
                  <c:v>3.7992547044462999</c:v>
                </c:pt>
                <c:pt idx="971" formatCode="#,##0.00">
                  <c:v>3.8059692964606127</c:v>
                </c:pt>
                <c:pt idx="972" formatCode="#,##0.00">
                  <c:v>3.808384782552479</c:v>
                </c:pt>
                <c:pt idx="973" formatCode="#,##0.00">
                  <c:v>3.8113378664450486</c:v>
                </c:pt>
                <c:pt idx="974" formatCode="#,##0.00">
                  <c:v>3.815657799053815</c:v>
                </c:pt>
                <c:pt idx="975" formatCode="#,##0.00">
                  <c:v>3.8199139415687902</c:v>
                </c:pt>
                <c:pt idx="976" formatCode="#,##0.00">
                  <c:v>3.82571276526699</c:v>
                </c:pt>
                <c:pt idx="977" formatCode="#,##0.00">
                  <c:v>3.8325250675462614</c:v>
                </c:pt>
                <c:pt idx="978" formatCode="#,##0.00">
                  <c:v>3.8357418746153011</c:v>
                </c:pt>
                <c:pt idx="979" formatCode="#,##0.00">
                  <c:v>3.8340288996771288</c:v>
                </c:pt>
                <c:pt idx="980" formatCode="#,##0.00">
                  <c:v>3.8374756658465854</c:v>
                </c:pt>
                <c:pt idx="981" formatCode="#,##0.00">
                  <c:v>3.8403490943598073</c:v>
                </c:pt>
                <c:pt idx="982" formatCode="#,##0.00">
                  <c:v>3.8447426969115801</c:v>
                </c:pt>
                <c:pt idx="983" formatCode="#,##0.00">
                  <c:v>3.8500352142531975</c:v>
                </c:pt>
                <c:pt idx="984" formatCode="#,##0.00">
                  <c:v>3.8524432616843787</c:v>
                </c:pt>
                <c:pt idx="985" formatCode="#,##0.00">
                  <c:v>3.8568786384998925</c:v>
                </c:pt>
                <c:pt idx="986" formatCode="#,##0.00">
                  <c:v>3.8601420420431487</c:v>
                </c:pt>
                <c:pt idx="987" formatCode="#,##0.00">
                  <c:v>3.8617400311080661</c:v>
                </c:pt>
                <c:pt idx="988" formatCode="#,##0.00">
                  <c:v>3.8657419034500995</c:v>
                </c:pt>
                <c:pt idx="989" formatCode="#,##0.00">
                  <c:v>3.8652835592170236</c:v>
                </c:pt>
                <c:pt idx="990" formatCode="#,##0.00">
                  <c:v>3.8661384521761644</c:v>
                </c:pt>
                <c:pt idx="991" formatCode="#,##0.00">
                  <c:v>3.8682733362470243</c:v>
                </c:pt>
                <c:pt idx="992" formatCode="#,##0.00">
                  <c:v>3.8695083098884417</c:v>
                </c:pt>
                <c:pt idx="993" formatCode="#,##0.00">
                  <c:v>3.8715333587708081</c:v>
                </c:pt>
                <c:pt idx="994" formatCode="#,##0.00">
                  <c:v>3.8742698695169278</c:v>
                </c:pt>
                <c:pt idx="995" formatCode="#,##0.00">
                  <c:v>3.8770012737634145</c:v>
                </c:pt>
                <c:pt idx="996" formatCode="#,##0.00">
                  <c:v>3.88431689179016</c:v>
                </c:pt>
                <c:pt idx="997" formatCode="#,##0.00">
                  <c:v>3.8898733323573706</c:v>
                </c:pt>
                <c:pt idx="998" formatCode="#,##0.00">
                  <c:v>3.8984728222426521</c:v>
                </c:pt>
                <c:pt idx="999" formatCode="#,##0.00">
                  <c:v>3.9103882138354975</c:v>
                </c:pt>
                <c:pt idx="1000" formatCode="#,##0.00">
                  <c:v>3.9194781528443889</c:v>
                </c:pt>
                <c:pt idx="1001" formatCode="#,##0.00">
                  <c:v>3.9328586427180277</c:v>
                </c:pt>
                <c:pt idx="1002" formatCode="#,##0.00">
                  <c:v>3.9473583425304639</c:v>
                </c:pt>
                <c:pt idx="1003" formatCode="#,##0.00">
                  <c:v>3.9624588804745162</c:v>
                </c:pt>
                <c:pt idx="1004" formatCode="#,##0.00">
                  <c:v>3.9797483513842185</c:v>
                </c:pt>
                <c:pt idx="1005" formatCode="#,##0.00">
                  <c:v>3.9959591710865241</c:v>
                </c:pt>
                <c:pt idx="1006" formatCode="#,##0.00">
                  <c:v>4.0132906515980062</c:v>
                </c:pt>
                <c:pt idx="1007" formatCode="#,##0.00">
                  <c:v>4.0314708716653485</c:v>
                </c:pt>
                <c:pt idx="1008" formatCode="#,##0.00">
                  <c:v>4.0485723869725172</c:v>
                </c:pt>
                <c:pt idx="1009" formatCode="#,##0.00">
                  <c:v>4.0673070020056636</c:v>
                </c:pt>
                <c:pt idx="1010" formatCode="#,##0.00">
                  <c:v>4.0837558705122285</c:v>
                </c:pt>
                <c:pt idx="1011" formatCode="#,##0.00">
                  <c:v>4.0994953363052851</c:v>
                </c:pt>
                <c:pt idx="1012" formatCode="#,##0.00">
                  <c:v>4.1158533979469727</c:v>
                </c:pt>
                <c:pt idx="1013" formatCode="#,##0.00">
                  <c:v>4.1370234319989576</c:v>
                </c:pt>
                <c:pt idx="1014" formatCode="#,##0.00">
                  <c:v>4.1620255922891189</c:v>
                </c:pt>
                <c:pt idx="1015" formatCode="#,##0.00">
                  <c:v>4.1843591213599787</c:v>
                </c:pt>
                <c:pt idx="1016" formatCode="#,##0.00">
                  <c:v>4.2048935424591445</c:v>
                </c:pt>
                <c:pt idx="1017" formatCode="#,##0.00">
                  <c:v>4.2258163380888973</c:v>
                </c:pt>
                <c:pt idx="1018" formatCode="#,##0.00">
                  <c:v>4.2479006633391947</c:v>
                </c:pt>
                <c:pt idx="1019" formatCode="#,##0.00">
                  <c:v>4.2698248926510018</c:v>
                </c:pt>
                <c:pt idx="1020" formatCode="#,##0.00">
                  <c:v>4.2895215571354681</c:v>
                </c:pt>
                <c:pt idx="1021" formatCode="#,##0.00">
                  <c:v>4.3121735464292925</c:v>
                </c:pt>
                <c:pt idx="1022" formatCode="#,##0.00">
                  <c:v>4.3370609682216514</c:v>
                </c:pt>
                <c:pt idx="1023" formatCode="#,##0.00">
                  <c:v>4.361778764467493</c:v>
                </c:pt>
                <c:pt idx="1024" formatCode="#,##0.00">
                  <c:v>4.3830949509259503</c:v>
                </c:pt>
                <c:pt idx="1025" formatCode="#,##0.00">
                  <c:v>4.4032532794246055</c:v>
                </c:pt>
                <c:pt idx="1026" formatCode="#,##0.00">
                  <c:v>4.4199489688562705</c:v>
                </c:pt>
                <c:pt idx="1027" formatCode="#,##0.00">
                  <c:v>4.4356119271621584</c:v>
                </c:pt>
                <c:pt idx="1028" formatCode="#,##0.00">
                  <c:v>4.4530807282857339</c:v>
                </c:pt>
                <c:pt idx="1029" formatCode="#,##0.00">
                  <c:v>4.4670044474113437</c:v>
                </c:pt>
                <c:pt idx="1030" formatCode="#,##0.00">
                  <c:v>4.4764467457102501</c:v>
                </c:pt>
                <c:pt idx="1031" formatCode="#,##0.00">
                  <c:v>4.4857038838487577</c:v>
                </c:pt>
                <c:pt idx="1032" formatCode="#,##0.00">
                  <c:v>4.495117481228859</c:v>
                </c:pt>
                <c:pt idx="1033" formatCode="#,##0.00">
                  <c:v>4.501012659344843</c:v>
                </c:pt>
                <c:pt idx="1034" formatCode="#,##0.00">
                  <c:v>4.504882119288208</c:v>
                </c:pt>
                <c:pt idx="1035" formatCode="#,##0.00">
                  <c:v>4.5095853824218866</c:v>
                </c:pt>
                <c:pt idx="1036" formatCode="#,##0.00">
                  <c:v>4.51774026009421</c:v>
                </c:pt>
                <c:pt idx="1037" formatCode="#,##0.00">
                  <c:v>4.5202022569759794</c:v>
                </c:pt>
                <c:pt idx="1038" formatCode="#,##0.00">
                  <c:v>4.5208757020517254</c:v>
                </c:pt>
                <c:pt idx="1039" formatCode="#,##0.00">
                  <c:v>4.520821083812419</c:v>
                </c:pt>
                <c:pt idx="1040" formatCode="#,##0.00">
                  <c:v>4.5174592681589631</c:v>
                </c:pt>
                <c:pt idx="1041" formatCode="#,##0.00">
                  <c:v>4.5164241980622792</c:v>
                </c:pt>
                <c:pt idx="1042" formatCode="#,##0.00">
                  <c:v>4.5202010191431947</c:v>
                </c:pt>
                <c:pt idx="1043" formatCode="#,##0.00">
                  <c:v>4.5224215131885561</c:v>
                </c:pt>
                <c:pt idx="1044" formatCode="#,##0.00">
                  <c:v>4.5279306450042709</c:v>
                </c:pt>
                <c:pt idx="1045" formatCode="#,##0.00">
                  <c:v>4.5331737629103817</c:v>
                </c:pt>
                <c:pt idx="1046" formatCode="#,##0.00">
                  <c:v>4.5384057413619709</c:v>
                </c:pt>
                <c:pt idx="1047" formatCode="#,##0.00">
                  <c:v>4.5433040854358193</c:v>
                </c:pt>
                <c:pt idx="1048" formatCode="#,##0.00">
                  <c:v>4.545639069710953</c:v>
                </c:pt>
                <c:pt idx="1049" formatCode="#,##0.00">
                  <c:v>4.5517066234497543</c:v>
                </c:pt>
                <c:pt idx="1050" formatCode="#,##0.00">
                  <c:v>4.5576641568084932</c:v>
                </c:pt>
                <c:pt idx="1051" formatCode="#,##0.00">
                  <c:v>4.5629769820961474</c:v>
                </c:pt>
                <c:pt idx="1052" formatCode="#,##0.00">
                  <c:v>4.5711892039495341</c:v>
                </c:pt>
                <c:pt idx="1053" formatCode="#,##0.00">
                  <c:v>4.5806384985818429</c:v>
                </c:pt>
                <c:pt idx="1054" formatCode="#,##0.00">
                  <c:v>4.5860026751821756</c:v>
                </c:pt>
                <c:pt idx="1055" formatCode="#,##0.00">
                  <c:v>4.5929075206358982</c:v>
                </c:pt>
                <c:pt idx="1056" formatCode="#,##0.00">
                  <c:v>4.5988014431492275</c:v>
                </c:pt>
                <c:pt idx="1057" formatCode="#,##0.00">
                  <c:v>4.6024386632421441</c:v>
                </c:pt>
                <c:pt idx="1058" formatCode="#,##0.00">
                  <c:v>4.606164003641144</c:v>
                </c:pt>
                <c:pt idx="1059" formatCode="#,##0.00">
                  <c:v>4.6098262435283468</c:v>
                </c:pt>
                <c:pt idx="1060" formatCode="#,##0.00">
                  <c:v>4.6134975424586546</c:v>
                </c:pt>
                <c:pt idx="1061" formatCode="#,##0.00">
                  <c:v>4.6140456993693464</c:v>
                </c:pt>
                <c:pt idx="1062" formatCode="#,##0.00">
                  <c:v>4.6151581356932221</c:v>
                </c:pt>
                <c:pt idx="1063" formatCode="#,##0.00">
                  <c:v>4.6192949282876281</c:v>
                </c:pt>
                <c:pt idx="1064" formatCode="#,##0.00">
                  <c:v>4.6169724462205126</c:v>
                </c:pt>
                <c:pt idx="1065" formatCode="#,##0.00">
                  <c:v>4.6153332847984112</c:v>
                </c:pt>
                <c:pt idx="1066" formatCode="#,##0.00">
                  <c:v>4.6133441734420222</c:v>
                </c:pt>
                <c:pt idx="1067" formatCode="#,##0.00">
                  <c:v>4.6096571676420517</c:v>
                </c:pt>
                <c:pt idx="1068" formatCode="#,##0.00">
                  <c:v>4.6000204405031484</c:v>
                </c:pt>
                <c:pt idx="1069" formatCode="#,##0.00">
                  <c:v>4.596868188660558</c:v>
                </c:pt>
                <c:pt idx="1070" formatCode="#,##0.00">
                  <c:v>4.5931840052304009</c:v>
                </c:pt>
                <c:pt idx="1071" formatCode="#,##0.00">
                  <c:v>4.5868990209526226</c:v>
                </c:pt>
                <c:pt idx="1072" formatCode="#,##0.00">
                  <c:v>4.5807755349529291</c:v>
                </c:pt>
                <c:pt idx="1073" formatCode="#,##0.00">
                  <c:v>4.5777596172741468</c:v>
                </c:pt>
                <c:pt idx="1074" formatCode="#,##0.00">
                  <c:v>4.5737036365084123</c:v>
                </c:pt>
                <c:pt idx="1075" formatCode="#,##0.00">
                  <c:v>4.5720625897664977</c:v>
                </c:pt>
                <c:pt idx="1076" formatCode="#,##0.00">
                  <c:v>4.5714921183210677</c:v>
                </c:pt>
                <c:pt idx="1077" formatCode="#,##0.00">
                  <c:v>4.5682921680359341</c:v>
                </c:pt>
                <c:pt idx="1078" formatCode="#,##0.00">
                  <c:v>4.5656949712456267</c:v>
                </c:pt>
                <c:pt idx="1079" formatCode="#,##0.00">
                  <c:v>4.5675735642462909</c:v>
                </c:pt>
                <c:pt idx="1080" formatCode="#,##0.00">
                  <c:v>4.5742509298487777</c:v>
                </c:pt>
                <c:pt idx="1081" formatCode="#,##0.00">
                  <c:v>4.5788296008386755</c:v>
                </c:pt>
                <c:pt idx="1082" formatCode="#,##0.00">
                  <c:v>4.5821178185186824</c:v>
                </c:pt>
                <c:pt idx="1083" formatCode="#,##0.00">
                  <c:v>4.5885461504723484</c:v>
                </c:pt>
                <c:pt idx="1084" formatCode="#,##0.00">
                  <c:v>4.5960246358108083</c:v>
                </c:pt>
                <c:pt idx="1085" formatCode="#,##0.00">
                  <c:v>4.5979079100408056</c:v>
                </c:pt>
                <c:pt idx="1086" formatCode="#,##0.00">
                  <c:v>4.6008728479382865</c:v>
                </c:pt>
                <c:pt idx="1087" formatCode="#,##0.00">
                  <c:v>4.6021249016524397</c:v>
                </c:pt>
                <c:pt idx="1088" formatCode="#,##0.00">
                  <c:v>4.6054153473772708</c:v>
                </c:pt>
                <c:pt idx="1089" formatCode="#,##0.00">
                  <c:v>4.6120453433981359</c:v>
                </c:pt>
                <c:pt idx="1090" formatCode="#,##0.00">
                  <c:v>4.6202733724844656</c:v>
                </c:pt>
                <c:pt idx="1091" formatCode="#,##0.00">
                  <c:v>4.6250640709523836</c:v>
                </c:pt>
                <c:pt idx="1092" formatCode="#,##0.00">
                  <c:v>4.624723618571247</c:v>
                </c:pt>
                <c:pt idx="1093" formatCode="#,##0.00">
                  <c:v>4.6243954664011095</c:v>
                </c:pt>
                <c:pt idx="1094" formatCode="#,##0.00">
                  <c:v>4.624849912408445</c:v>
                </c:pt>
                <c:pt idx="1095" formatCode="#,##0.00">
                  <c:v>4.6188193112232394</c:v>
                </c:pt>
                <c:pt idx="1096" formatCode="#,##0.00">
                  <c:v>4.6072104864928765</c:v>
                </c:pt>
                <c:pt idx="1097" formatCode="#,##0.00">
                  <c:v>4.5903655949540596</c:v>
                </c:pt>
                <c:pt idx="1098" formatCode="#,##0.00">
                  <c:v>4.5798286656533476</c:v>
                </c:pt>
                <c:pt idx="1099" formatCode="#,##0.00">
                  <c:v>4.5707639914342542</c:v>
                </c:pt>
                <c:pt idx="1100" formatCode="#,##0.00">
                  <c:v>4.5632200311124285</c:v>
                </c:pt>
                <c:pt idx="1101" formatCode="#,##0.00">
                  <c:v>4.5512375245074326</c:v>
                </c:pt>
                <c:pt idx="1102" formatCode="#,##0.00">
                  <c:v>4.5420957500112014</c:v>
                </c:pt>
                <c:pt idx="1103" formatCode="#,##0.00">
                  <c:v>4.5335381124116081</c:v>
                </c:pt>
                <c:pt idx="1104" formatCode="#,##0.00">
                  <c:v>4.5322939964496749</c:v>
                </c:pt>
                <c:pt idx="1105" formatCode="#,##0.00">
                  <c:v>4.5271417719487292</c:v>
                </c:pt>
                <c:pt idx="1106" formatCode="#,##0.00">
                  <c:v>4.5233187906614853</c:v>
                </c:pt>
                <c:pt idx="1107" formatCode="#,##0.00">
                  <c:v>4.5282438535264475</c:v>
                </c:pt>
                <c:pt idx="1108" formatCode="#,##0.00">
                  <c:v>4.5391174552891798</c:v>
                </c:pt>
                <c:pt idx="1109" formatCode="#,##0.00">
                  <c:v>4.5583837842105144</c:v>
                </c:pt>
                <c:pt idx="1110" formatCode="#,##0.00">
                  <c:v>4.5675414451681604</c:v>
                </c:pt>
                <c:pt idx="1111" formatCode="#,##0.00">
                  <c:v>4.5780266991024021</c:v>
                </c:pt>
                <c:pt idx="1112" formatCode="#,##0.00">
                  <c:v>4.5881741424921989</c:v>
                </c:pt>
                <c:pt idx="1113" formatCode="#,##0.00">
                  <c:v>4.6029111019109701</c:v>
                </c:pt>
                <c:pt idx="1114" formatCode="#,##0.00">
                  <c:v>4.6107627888981764</c:v>
                </c:pt>
                <c:pt idx="1115" formatCode="#,##0.00">
                  <c:v>4.6196050861324984</c:v>
                </c:pt>
                <c:pt idx="1116" formatCode="#,##0.00">
                  <c:v>4.6277710110957324</c:v>
                </c:pt>
                <c:pt idx="1117" formatCode="#,##0.00">
                  <c:v>4.639069698044775</c:v>
                </c:pt>
                <c:pt idx="1118" formatCode="#,##0.00">
                  <c:v>4.6499984924727791</c:v>
                </c:pt>
                <c:pt idx="1119" formatCode="#,##0.00">
                  <c:v>4.6571679261259495</c:v>
                </c:pt>
                <c:pt idx="1120" formatCode="#,##0.00">
                  <c:v>4.6653985105225209</c:v>
                </c:pt>
                <c:pt idx="1121" formatCode="#,##0.00">
                  <c:v>4.6752898806511212</c:v>
                </c:pt>
                <c:pt idx="1122" formatCode="#,##0.00">
                  <c:v>4.6892336539899224</c:v>
                </c:pt>
                <c:pt idx="1123" formatCode="#,##0.00">
                  <c:v>4.6991626036770997</c:v>
                </c:pt>
                <c:pt idx="1124" formatCode="#,##0.00">
                  <c:v>4.7121724556077105</c:v>
                </c:pt>
                <c:pt idx="1125" formatCode="#,##0.00">
                  <c:v>4.722794171430178</c:v>
                </c:pt>
                <c:pt idx="1126" formatCode="#,##0.00">
                  <c:v>4.7352341704946692</c:v>
                </c:pt>
                <c:pt idx="1127" formatCode="#,##0.00">
                  <c:v>4.745472492431082</c:v>
                </c:pt>
                <c:pt idx="1128" formatCode="#,##0.00">
                  <c:v>4.7570874813596582</c:v>
                </c:pt>
                <c:pt idx="1129" formatCode="#,##0.00">
                  <c:v>4.7685341329155584</c:v>
                </c:pt>
                <c:pt idx="1130" formatCode="#,##0.00">
                  <c:v>4.7779597891070713</c:v>
                </c:pt>
                <c:pt idx="1131" formatCode="#,##0.00">
                  <c:v>4.7894535390815456</c:v>
                </c:pt>
                <c:pt idx="1132" formatCode="#,##0.00">
                  <c:v>4.7992356426878615</c:v>
                </c:pt>
                <c:pt idx="1133" formatCode="#,##0.00">
                  <c:v>4.8022841842813779</c:v>
                </c:pt>
                <c:pt idx="1134" formatCode="#,##0.00">
                  <c:v>4.8042794911326219</c:v>
                </c:pt>
                <c:pt idx="1135" formatCode="#,##0.00">
                  <c:v>4.8107988157416814</c:v>
                </c:pt>
                <c:pt idx="1136" formatCode="#,##0.00">
                  <c:v>4.8155173850518427</c:v>
                </c:pt>
                <c:pt idx="1137" formatCode="#,##0.00">
                  <c:v>4.8232110464317639</c:v>
                </c:pt>
                <c:pt idx="1138" formatCode="#,##0.00">
                  <c:v>4.8280461083570003</c:v>
                </c:pt>
                <c:pt idx="1139" formatCode="#,##0.00">
                  <c:v>4.8320274397577503</c:v>
                </c:pt>
                <c:pt idx="1140" formatCode="#,##0.00">
                  <c:v>4.8334039351544842</c:v>
                </c:pt>
                <c:pt idx="1141" formatCode="#,##0.00">
                  <c:v>4.8298243489496642</c:v>
                </c:pt>
                <c:pt idx="1142" formatCode="#,##0.00">
                  <c:v>4.8270123148564288</c:v>
                </c:pt>
                <c:pt idx="1143" formatCode="#,##0.00">
                  <c:v>4.8232369701734035</c:v>
                </c:pt>
                <c:pt idx="1144" formatCode="#,##0.00">
                  <c:v>4.8143732074907879</c:v>
                </c:pt>
                <c:pt idx="1145" formatCode="#,##0.00">
                  <c:v>4.8092468839273899</c:v>
                </c:pt>
                <c:pt idx="1146" formatCode="#,##0.00">
                  <c:v>4.8054590342338894</c:v>
                </c:pt>
                <c:pt idx="1147" formatCode="#,##0.00">
                  <c:v>4.7883895949372768</c:v>
                </c:pt>
                <c:pt idx="1148" formatCode="#,##0.00">
                  <c:v>4.770925005574961</c:v>
                </c:pt>
                <c:pt idx="1149" formatCode="#,##0.00">
                  <c:v>4.7544005326276428</c:v>
                </c:pt>
                <c:pt idx="1150" formatCode="#,##0.00">
                  <c:v>4.7399906716384255</c:v>
                </c:pt>
                <c:pt idx="1151" formatCode="#,##0.00">
                  <c:v>4.7290358639754153</c:v>
                </c:pt>
                <c:pt idx="1152" formatCode="#,##0.00">
                  <c:v>4.7245583604786301</c:v>
                </c:pt>
                <c:pt idx="1153" formatCode="#,##0.00">
                  <c:v>4.722625895581098</c:v>
                </c:pt>
                <c:pt idx="1154" formatCode="#,##0.00">
                  <c:v>4.7259581762126146</c:v>
                </c:pt>
                <c:pt idx="1155" formatCode="#,##0.00">
                  <c:v>4.7291520612032825</c:v>
                </c:pt>
                <c:pt idx="1156" formatCode="#,##0.00">
                  <c:v>4.7340993375311387</c:v>
                </c:pt>
                <c:pt idx="1157" formatCode="#,##0.00">
                  <c:v>4.7379858788815046</c:v>
                </c:pt>
                <c:pt idx="1158" formatCode="#,##0.00">
                  <c:v>4.7429561353795648</c:v>
                </c:pt>
                <c:pt idx="1159" formatCode="#,##0.00">
                  <c:v>4.7676173383211902</c:v>
                </c:pt>
                <c:pt idx="1160" formatCode="#,##0.00">
                  <c:v>4.7836385282354676</c:v>
                </c:pt>
                <c:pt idx="1161" formatCode="#,##0.00">
                  <c:v>4.7905915720239536</c:v>
                </c:pt>
                <c:pt idx="1162" formatCode="#,##0.00">
                  <c:v>4.7962802700860552</c:v>
                </c:pt>
                <c:pt idx="1163" formatCode="#,##0.00">
                  <c:v>4.8020569681537832</c:v>
                </c:pt>
                <c:pt idx="1164" formatCode="#,##0.00">
                  <c:v>4.8019376325391319</c:v>
                </c:pt>
                <c:pt idx="1165" formatCode="#,##0.00">
                  <c:v>4.8014438255402405</c:v>
                </c:pt>
                <c:pt idx="1166" formatCode="#,##0.00">
                  <c:v>4.7894256174669732</c:v>
                </c:pt>
                <c:pt idx="1167" formatCode="#,##0.00">
                  <c:v>4.7891650652844229</c:v>
                </c:pt>
                <c:pt idx="1168" formatCode="#,##0.00">
                  <c:v>4.7939676414867591</c:v>
                </c:pt>
                <c:pt idx="1169" formatCode="#,##0.00">
                  <c:v>4.8028986613793503</c:v>
                </c:pt>
                <c:pt idx="1170" formatCode="#,##0.00">
                  <c:v>4.8079040440265146</c:v>
                </c:pt>
                <c:pt idx="1171" formatCode="#,##0.00">
                  <c:v>4.8156400111152724</c:v>
                </c:pt>
                <c:pt idx="1172" formatCode="#,##0.00">
                  <c:v>4.8221274171347686</c:v>
                </c:pt>
                <c:pt idx="1173" formatCode="#,##0.00">
                  <c:v>4.8331142626864532</c:v>
                </c:pt>
                <c:pt idx="1174" formatCode="#,##0.00">
                  <c:v>4.8496319375694128</c:v>
                </c:pt>
                <c:pt idx="1175" formatCode="#,##0.00">
                  <c:v>4.8574074416930548</c:v>
                </c:pt>
                <c:pt idx="1176" formatCode="#,##0.00">
                  <c:v>4.8641602869050544</c:v>
                </c:pt>
                <c:pt idx="1177" formatCode="#,##0.00">
                  <c:v>4.8704547017116857</c:v>
                </c:pt>
                <c:pt idx="1178" formatCode="#,##0.00">
                  <c:v>4.8846900332141763</c:v>
                </c:pt>
                <c:pt idx="1179" formatCode="#,##0.00">
                  <c:v>4.887168071206518</c:v>
                </c:pt>
                <c:pt idx="1180" formatCode="#,##0.00">
                  <c:v>4.8866412521120104</c:v>
                </c:pt>
                <c:pt idx="1181" formatCode="#,##0.00">
                  <c:v>4.8774513950713327</c:v>
                </c:pt>
                <c:pt idx="1182" formatCode="#,##0.00">
                  <c:v>4.8654384002031446</c:v>
                </c:pt>
                <c:pt idx="1183" formatCode="#,##0.00">
                  <c:v>4.8434486029642336</c:v>
                </c:pt>
                <c:pt idx="1184" formatCode="#,##0.00">
                  <c:v>4.8240572823619665</c:v>
                </c:pt>
                <c:pt idx="1185" formatCode="#,##0.00">
                  <c:v>4.8102573355350424</c:v>
                </c:pt>
                <c:pt idx="1186" formatCode="#,##0.00">
                  <c:v>4.7878552952283888</c:v>
                </c:pt>
                <c:pt idx="1187" formatCode="#,##0.00">
                  <c:v>4.7651079368508791</c:v>
                </c:pt>
                <c:pt idx="1188" formatCode="#,##0.00">
                  <c:v>4.7368851590692813</c:v>
                </c:pt>
                <c:pt idx="1189" formatCode="#,##0.00">
                  <c:v>4.7194198019066977</c:v>
                </c:pt>
                <c:pt idx="1190" formatCode="#,##0.00">
                  <c:v>4.6996539157559276</c:v>
                </c:pt>
                <c:pt idx="1191" formatCode="#,##0.00">
                  <c:v>4.6709970876497575</c:v>
                </c:pt>
                <c:pt idx="1192" formatCode="#,##0.00">
                  <c:v>4.6366266305843009</c:v>
                </c:pt>
                <c:pt idx="1193" formatCode="#,##0.00">
                  <c:v>4.6134768433976197</c:v>
                </c:pt>
                <c:pt idx="1194" formatCode="#,##0.00">
                  <c:v>4.597720703644077</c:v>
                </c:pt>
                <c:pt idx="1195" formatCode="#,##0.00">
                  <c:v>4.5806902153838864</c:v>
                </c:pt>
                <c:pt idx="1196" formatCode="#,##0.00">
                  <c:v>4.5720510160120984</c:v>
                </c:pt>
                <c:pt idx="1197" formatCode="#,##0.00">
                  <c:v>4.5572676746773837</c:v>
                </c:pt>
                <c:pt idx="1198" formatCode="#,##0.00">
                  <c:v>4.5540935979957986</c:v>
                </c:pt>
                <c:pt idx="1199" formatCode="#,##0.00">
                  <c:v>4.5586823219894734</c:v>
                </c:pt>
                <c:pt idx="1200" formatCode="#,##0.00">
                  <c:v>4.5710577715696115</c:v>
                </c:pt>
                <c:pt idx="1201" formatCode="#,##0.00">
                  <c:v>4.5772504179779547</c:v>
                </c:pt>
                <c:pt idx="1202" formatCode="#,##0.00">
                  <c:v>4.5897235388283724</c:v>
                </c:pt>
                <c:pt idx="1203" formatCode="#,##0.00">
                  <c:v>4.6082178038781603</c:v>
                </c:pt>
                <c:pt idx="1204" formatCode="#,##0.00">
                  <c:v>4.6283419834959618</c:v>
                </c:pt>
                <c:pt idx="1205" formatCode="#,##0.00">
                  <c:v>4.6436574018136918</c:v>
                </c:pt>
                <c:pt idx="1206" formatCode="#,##0.00">
                  <c:v>4.6520352979424384</c:v>
                </c:pt>
                <c:pt idx="1207" formatCode="#,##0.00">
                  <c:v>4.664987446872547</c:v>
                </c:pt>
                <c:pt idx="1208" formatCode="#,##0.00">
                  <c:v>4.6770306006310607</c:v>
                </c:pt>
                <c:pt idx="1209" formatCode="#,##0.00">
                  <c:v>4.6929646630052657</c:v>
                </c:pt>
                <c:pt idx="1210" formatCode="#,##0.00">
                  <c:v>4.6975104565491739</c:v>
                </c:pt>
                <c:pt idx="1211" formatCode="#,##0.00">
                  <c:v>4.7050559809895596</c:v>
                </c:pt>
                <c:pt idx="1212" formatCode="#,##0.00">
                  <c:v>4.7108888027943756</c:v>
                </c:pt>
                <c:pt idx="1213" formatCode="#,##0.00">
                  <c:v>4.7161485737096029</c:v>
                </c:pt>
                <c:pt idx="1214" formatCode="#,##0.00">
                  <c:v>4.7157854073817944</c:v>
                </c:pt>
                <c:pt idx="1215" formatCode="#,##0.00">
                  <c:v>4.7196838007539377</c:v>
                </c:pt>
                <c:pt idx="1216" formatCode="#,##0.00">
                  <c:v>4.7315280149188439</c:v>
                </c:pt>
                <c:pt idx="1217" formatCode="#,##0.00">
                  <c:v>4.7437059270895698</c:v>
                </c:pt>
                <c:pt idx="1218" formatCode="#,##0.00">
                  <c:v>4.760726036430234</c:v>
                </c:pt>
                <c:pt idx="1219" formatCode="#,##0.00">
                  <c:v>4.7719539533313995</c:v>
                </c:pt>
                <c:pt idx="1220" formatCode="#,##0.00">
                  <c:v>4.779841334739082</c:v>
                </c:pt>
                <c:pt idx="1221" formatCode="#,##0.00">
                  <c:v>4.78592909642681</c:v>
                </c:pt>
                <c:pt idx="1222" formatCode="#,##0.00">
                  <c:v>4.79858052667345</c:v>
                </c:pt>
                <c:pt idx="1223" formatCode="#,##0.00">
                  <c:v>4.8044238372835002</c:v>
                </c:pt>
                <c:pt idx="1224" formatCode="#,##0.00">
                  <c:v>4.8094929456680884</c:v>
                </c:pt>
                <c:pt idx="1225" formatCode="#,##0.00">
                  <c:v>4.8156614223132941</c:v>
                </c:pt>
                <c:pt idx="1226" formatCode="#,##0.00">
                  <c:v>4.8241420434177193</c:v>
                </c:pt>
                <c:pt idx="1227" formatCode="#,##0.00">
                  <c:v>4.8239352035831686</c:v>
                </c:pt>
                <c:pt idx="1228" formatCode="#,##0.00">
                  <c:v>4.8243202694909595</c:v>
                </c:pt>
                <c:pt idx="1229" formatCode="#,##0.00">
                  <c:v>4.8289282191947613</c:v>
                </c:pt>
                <c:pt idx="1230" formatCode="#,##0.00">
                  <c:v>4.8264382354334998</c:v>
                </c:pt>
                <c:pt idx="1231" formatCode="#,##0.00">
                  <c:v>4.8200563100720277</c:v>
                </c:pt>
                <c:pt idx="1232" formatCode="#,##0.00">
                  <c:v>4.8182674961682128</c:v>
                </c:pt>
                <c:pt idx="1233" formatCode="#,##0.00">
                  <c:v>4.8146054215399881</c:v>
                </c:pt>
                <c:pt idx="1234" formatCode="#,##0.00">
                  <c:v>4.8055716386118243</c:v>
                </c:pt>
                <c:pt idx="1235" formatCode="#,##0.00">
                  <c:v>4.7990084740956958</c:v>
                </c:pt>
                <c:pt idx="1236" formatCode="#,##0.00">
                  <c:v>4.794041655474147</c:v>
                </c:pt>
                <c:pt idx="1237" formatCode="#,##0.00">
                  <c:v>4.7913308952608267</c:v>
                </c:pt>
                <c:pt idx="1238" formatCode="#,##0.00">
                  <c:v>4.7854903324713254</c:v>
                </c:pt>
                <c:pt idx="1239" formatCode="#,##0.00">
                  <c:v>4.7791983464400678</c:v>
                </c:pt>
                <c:pt idx="1240" formatCode="#,##0.00">
                  <c:v>4.768073731513776</c:v>
                </c:pt>
                <c:pt idx="1241" formatCode="#,##0.00">
                  <c:v>4.7501378253119055</c:v>
                </c:pt>
                <c:pt idx="1242" formatCode="#,##0.00">
                  <c:v>4.7364894872098491</c:v>
                </c:pt>
                <c:pt idx="1243" formatCode="#,##0.00">
                  <c:v>4.7323396575563841</c:v>
                </c:pt>
                <c:pt idx="1244" formatCode="#,##0.00">
                  <c:v>4.7187543990856566</c:v>
                </c:pt>
                <c:pt idx="1245" formatCode="#,##0.00">
                  <c:v>4.7085953786879191</c:v>
                </c:pt>
                <c:pt idx="1246" formatCode="#,##0.00">
                  <c:v>4.7116224520054928</c:v>
                </c:pt>
                <c:pt idx="1247" formatCode="#,##0.00">
                  <c:v>4.7075130707021078</c:v>
                </c:pt>
                <c:pt idx="1248" formatCode="#,##0.00">
                  <c:v>4.698229478595259</c:v>
                </c:pt>
                <c:pt idx="1249" formatCode="#,##0.00">
                  <c:v>4.6850289095064896</c:v>
                </c:pt>
                <c:pt idx="1250" formatCode="#,##0.00">
                  <c:v>4.6687330775326492</c:v>
                </c:pt>
                <c:pt idx="1251" formatCode="#,##0.00">
                  <c:v>4.6554345687766077</c:v>
                </c:pt>
                <c:pt idx="1252" formatCode="#,##0.00">
                  <c:v>4.6417247093912843</c:v>
                </c:pt>
                <c:pt idx="1253" formatCode="#,##0.00">
                  <c:v>4.6346824372642068</c:v>
                </c:pt>
                <c:pt idx="1254" formatCode="#,##0.00">
                  <c:v>4.6256773152800257</c:v>
                </c:pt>
                <c:pt idx="1255" formatCode="#,##0.00">
                  <c:v>4.6141537267418524</c:v>
                </c:pt>
                <c:pt idx="1256" formatCode="#,##0.00">
                  <c:v>4.5990147225068325</c:v>
                </c:pt>
                <c:pt idx="1257" formatCode="#,##0.00">
                  <c:v>4.5839991505882445</c:v>
                </c:pt>
                <c:pt idx="1258" formatCode="#,##0.00">
                  <c:v>4.557843074385211</c:v>
                </c:pt>
                <c:pt idx="1259" formatCode="#,##0.00">
                  <c:v>4.537273476112536</c:v>
                </c:pt>
                <c:pt idx="1260" formatCode="#,##0.00">
                  <c:v>4.5188040686316633</c:v>
                </c:pt>
                <c:pt idx="1261" formatCode="#,##0.00">
                  <c:v>4.4989370708829783</c:v>
                </c:pt>
                <c:pt idx="1262" formatCode="#,##0.00">
                  <c:v>4.4834818596798751</c:v>
                </c:pt>
                <c:pt idx="1263" formatCode="#,##0.00">
                  <c:v>4.4702716858908715</c:v>
                </c:pt>
                <c:pt idx="1264" formatCode="#,##0.00">
                  <c:v>4.4571789698859874</c:v>
                </c:pt>
                <c:pt idx="1265" formatCode="#,##0.00">
                  <c:v>4.4392081169891648</c:v>
                </c:pt>
                <c:pt idx="1266" formatCode="#,##0.00">
                  <c:v>4.4216954317808552</c:v>
                </c:pt>
                <c:pt idx="1267" formatCode="#,##0.00">
                  <c:v>4.4065952373330468</c:v>
                </c:pt>
                <c:pt idx="1268" formatCode="#,##0.00">
                  <c:v>4.396813603296251</c:v>
                </c:pt>
                <c:pt idx="1269" formatCode="#,##0.00">
                  <c:v>4.3844148089028678</c:v>
                </c:pt>
                <c:pt idx="1270" formatCode="#,##0.00">
                  <c:v>4.3758274196027926</c:v>
                </c:pt>
                <c:pt idx="1271" formatCode="#,##0.00">
                  <c:v>4.3694711080519495</c:v>
                </c:pt>
                <c:pt idx="1272" formatCode="#,##0.00">
                  <c:v>4.3601034276311239</c:v>
                </c:pt>
                <c:pt idx="1273" formatCode="#,##0.00">
                  <c:v>4.3508835598716313</c:v>
                </c:pt>
                <c:pt idx="1274" formatCode="#,##0.00">
                  <c:v>4.3416567884877502</c:v>
                </c:pt>
                <c:pt idx="1275" formatCode="#,##0.00">
                  <c:v>4.330763770859261</c:v>
                </c:pt>
                <c:pt idx="1276" formatCode="#,##0.00">
                  <c:v>4.3226594742688063</c:v>
                </c:pt>
                <c:pt idx="1277" formatCode="#,##0.00">
                  <c:v>4.316438190761553</c:v>
                </c:pt>
                <c:pt idx="1278" formatCode="#,##0.00">
                  <c:v>4.3100165634262169</c:v>
                </c:pt>
                <c:pt idx="1279" formatCode="#,##0.00">
                  <c:v>4.2992962652791817</c:v>
                </c:pt>
                <c:pt idx="1280" formatCode="#,##0.00">
                  <c:v>4.2936369489059638</c:v>
                </c:pt>
                <c:pt idx="1281" formatCode="#,##0.00">
                  <c:v>4.2868551637068695</c:v>
                </c:pt>
                <c:pt idx="1282" formatCode="#,##0.00">
                  <c:v>4.2767559973998361</c:v>
                </c:pt>
                <c:pt idx="1283" formatCode="#,##0.00">
                  <c:v>4.2678439368585703</c:v>
                </c:pt>
                <c:pt idx="1284" formatCode="#,##0.00">
                  <c:v>4.2600439950877442</c:v>
                </c:pt>
                <c:pt idx="1285" formatCode="#,##0.00">
                  <c:v>4.2529059962688649</c:v>
                </c:pt>
                <c:pt idx="1286" formatCode="#,##0.00">
                  <c:v>4.244174534440587</c:v>
                </c:pt>
                <c:pt idx="1287" formatCode="#,##0.00">
                  <c:v>4.2333840355488785</c:v>
                </c:pt>
                <c:pt idx="1288" formatCode="#,##0.00">
                  <c:v>4.2236028169341893</c:v>
                </c:pt>
                <c:pt idx="1289" formatCode="#,##0.00">
                  <c:v>4.2119443723890324</c:v>
                </c:pt>
                <c:pt idx="1290" formatCode="#,##0.00">
                  <c:v>4.2035738988098377</c:v>
                </c:pt>
                <c:pt idx="1291" formatCode="#,##0.00">
                  <c:v>4.1952325842275968</c:v>
                </c:pt>
                <c:pt idx="1292" formatCode="#,##0.00">
                  <c:v>4.184752369797013</c:v>
                </c:pt>
                <c:pt idx="1293" formatCode="#,##0.00">
                  <c:v>4.1764965119307433</c:v>
                </c:pt>
                <c:pt idx="1294" formatCode="#,##0.00">
                  <c:v>4.1650163431319198</c:v>
                </c:pt>
                <c:pt idx="1295" formatCode="#,##0.00">
                  <c:v>4.1501155355757113</c:v>
                </c:pt>
                <c:pt idx="1296" formatCode="#,##0.00">
                  <c:v>4.1412644369617579</c:v>
                </c:pt>
                <c:pt idx="1297" formatCode="#,##0.00">
                  <c:v>4.1322685311975222</c:v>
                </c:pt>
                <c:pt idx="1298" formatCode="#,##0.00">
                  <c:v>4.1245975900320264</c:v>
                </c:pt>
                <c:pt idx="1299" formatCode="#,##0.00">
                  <c:v>4.1184522286194847</c:v>
                </c:pt>
                <c:pt idx="1300" formatCode="#,##0.00">
                  <c:v>4.1137521324282718</c:v>
                </c:pt>
                <c:pt idx="1301" formatCode="#,##0.00">
                  <c:v>4.112510395838215</c:v>
                </c:pt>
                <c:pt idx="1302" formatCode="#,##0.00">
                  <c:v>4.1074720858843454</c:v>
                </c:pt>
                <c:pt idx="1303" formatCode="#,##0.00">
                  <c:v>4.1014657622101591</c:v>
                </c:pt>
                <c:pt idx="1304" formatCode="#,##0.00">
                  <c:v>4.1026886316290287</c:v>
                </c:pt>
                <c:pt idx="1305" formatCode="#,##0.00">
                  <c:v>4.0939430727258426</c:v>
                </c:pt>
                <c:pt idx="1306" formatCode="#,##0.00">
                  <c:v>4.0911036992311498</c:v>
                </c:pt>
                <c:pt idx="1307" formatCode="#,##0.00">
                  <c:v>4.0928829752446685</c:v>
                </c:pt>
                <c:pt idx="1308" formatCode="#,##0.00">
                  <c:v>4.092555250887977</c:v>
                </c:pt>
                <c:pt idx="1309" formatCode="#,##0.00">
                  <c:v>4.0850148216981408</c:v>
                </c:pt>
                <c:pt idx="1310" formatCode="#,##0.00">
                  <c:v>4.0746439895143496</c:v>
                </c:pt>
                <c:pt idx="1311" formatCode="#,##0.00">
                  <c:v>4.0746235202080801</c:v>
                </c:pt>
                <c:pt idx="1312" formatCode="#,##0.00">
                  <c:v>4.0738086909117639</c:v>
                </c:pt>
                <c:pt idx="1313" formatCode="#,##0.00">
                  <c:v>4.0737080689698999</c:v>
                </c:pt>
                <c:pt idx="1314" formatCode="#,##0.00">
                  <c:v>4.0722766953038221</c:v>
                </c:pt>
                <c:pt idx="1315" formatCode="#,##0.00">
                  <c:v>4.0654978225820857</c:v>
                </c:pt>
                <c:pt idx="1316" formatCode="#,##0.00">
                  <c:v>4.0558757845314748</c:v>
                </c:pt>
                <c:pt idx="1317" formatCode="#,##0.00">
                  <c:v>4.0515641383068264</c:v>
                </c:pt>
                <c:pt idx="1318" formatCode="#,##0.00">
                  <c:v>4.0491266522519833</c:v>
                </c:pt>
                <c:pt idx="1319" formatCode="#,##0.00">
                  <c:v>4.0373199990443567</c:v>
                </c:pt>
                <c:pt idx="1320" formatCode="#,##0.00">
                  <c:v>4.0266513290830526</c:v>
                </c:pt>
                <c:pt idx="1321" formatCode="#,##0.00">
                  <c:v>4.0132230356896628</c:v>
                </c:pt>
                <c:pt idx="1322" formatCode="#,##0.00">
                  <c:v>4.005135606891332</c:v>
                </c:pt>
                <c:pt idx="1323" formatCode="#,##0.00">
                  <c:v>3.9853579767249903</c:v>
                </c:pt>
                <c:pt idx="1324" formatCode="#,##0.00">
                  <c:v>3.965396459902458</c:v>
                </c:pt>
                <c:pt idx="1325" formatCode="#,##0.00">
                  <c:v>3.9384779875325528</c:v>
                </c:pt>
                <c:pt idx="1326" formatCode="#,##0.00">
                  <c:v>3.9119858538455623</c:v>
                </c:pt>
                <c:pt idx="1327" formatCode="#,##0.00">
                  <c:v>3.8901393764316494</c:v>
                </c:pt>
                <c:pt idx="1328" formatCode="#,##0.00">
                  <c:v>3.8652726284156711</c:v>
                </c:pt>
                <c:pt idx="1329" formatCode="#,##0.00">
                  <c:v>3.8425646559888991</c:v>
                </c:pt>
                <c:pt idx="1330" formatCode="#,##0.00">
                  <c:v>3.8246221066267876</c:v>
                </c:pt>
                <c:pt idx="1331" formatCode="#,##0.00">
                  <c:v>3.8094520403341141</c:v>
                </c:pt>
                <c:pt idx="1332" formatCode="#,##0.00">
                  <c:v>3.7975280543976302</c:v>
                </c:pt>
                <c:pt idx="1333" formatCode="#,##0.00">
                  <c:v>3.7897200801139226</c:v>
                </c:pt>
                <c:pt idx="1334" formatCode="#,##0.00">
                  <c:v>3.7770303409292181</c:v>
                </c:pt>
                <c:pt idx="1335" formatCode="#,##0.00">
                  <c:v>3.7706375274424926</c:v>
                </c:pt>
                <c:pt idx="1336" formatCode="#,##0.00">
                  <c:v>3.7614458897205072</c:v>
                </c:pt>
                <c:pt idx="1337" formatCode="#,##0.00">
                  <c:v>3.7524524362628324</c:v>
                </c:pt>
                <c:pt idx="1338" formatCode="#,##0.00">
                  <c:v>3.7467643941511737</c:v>
                </c:pt>
                <c:pt idx="1339" formatCode="#,##0.00">
                  <c:v>3.7499976965670609</c:v>
                </c:pt>
                <c:pt idx="1340" formatCode="#,##0.00">
                  <c:v>3.7574704432022168</c:v>
                </c:pt>
                <c:pt idx="1341" formatCode="#,##0.00">
                  <c:v>3.7655452153118274</c:v>
                </c:pt>
                <c:pt idx="1342" formatCode="#,##0.00">
                  <c:v>3.767337917266679</c:v>
                </c:pt>
                <c:pt idx="1343" formatCode="#,##0.00">
                  <c:v>3.7739816190990179</c:v>
                </c:pt>
                <c:pt idx="1344" formatCode="#,##0.00">
                  <c:v>3.7753771895525805</c:v>
                </c:pt>
                <c:pt idx="1345" formatCode="#,##0.00">
                  <c:v>3.7810976267226257</c:v>
                </c:pt>
                <c:pt idx="1346" formatCode="#,##0.00">
                  <c:v>3.7863012772104625</c:v>
                </c:pt>
                <c:pt idx="1347" formatCode="#,##0.00">
                  <c:v>3.7934262718162222</c:v>
                </c:pt>
                <c:pt idx="1348" formatCode="#,##0.00">
                  <c:v>3.7954047389579006</c:v>
                </c:pt>
                <c:pt idx="1349" formatCode="#,##0.00">
                  <c:v>3.7992333184004172</c:v>
                </c:pt>
                <c:pt idx="1350" formatCode="#,##0.00">
                  <c:v>3.8006160654775329</c:v>
                </c:pt>
                <c:pt idx="1351" formatCode="#,##0.00">
                  <c:v>3.7916161369471819</c:v>
                </c:pt>
                <c:pt idx="1352" formatCode="#,##0.00">
                  <c:v>3.7804734447237847</c:v>
                </c:pt>
                <c:pt idx="1353" formatCode="#,##0.00">
                  <c:v>3.7671799100166736</c:v>
                </c:pt>
                <c:pt idx="1354" formatCode="#,##0.00">
                  <c:v>3.7518917238428209</c:v>
                </c:pt>
                <c:pt idx="1355" formatCode="#,##0.00">
                  <c:v>3.7333538322752964</c:v>
                </c:pt>
                <c:pt idx="1356" formatCode="#,##0.00">
                  <c:v>3.7130089672109072</c:v>
                </c:pt>
                <c:pt idx="1357" formatCode="#,##0.00">
                  <c:v>3.6929346486083268</c:v>
                </c:pt>
                <c:pt idx="1358" formatCode="#,##0.00">
                  <c:v>3.6741946906607641</c:v>
                </c:pt>
                <c:pt idx="1359" formatCode="#,##0.00">
                  <c:v>3.6478362837065332</c:v>
                </c:pt>
                <c:pt idx="1360" formatCode="#,##0.00">
                  <c:v>3.6236550343183676</c:v>
                </c:pt>
                <c:pt idx="1361" formatCode="#,##0.00">
                  <c:v>3.6007859047185184</c:v>
                </c:pt>
                <c:pt idx="1362" formatCode="#,##0.00">
                  <c:v>3.5821102969036236</c:v>
                </c:pt>
                <c:pt idx="1363" formatCode="#,##0.00">
                  <c:v>3.5663115800406966</c:v>
                </c:pt>
                <c:pt idx="1364" formatCode="#,##0.00">
                  <c:v>3.5520530222550133</c:v>
                </c:pt>
                <c:pt idx="1365" formatCode="#,##0.00">
                  <c:v>3.5398712266783194</c:v>
                </c:pt>
                <c:pt idx="1366" formatCode="#,##0.00">
                  <c:v>3.5270516367192912</c:v>
                </c:pt>
                <c:pt idx="1367" formatCode="#,##0.00">
                  <c:v>3.5142451794082219</c:v>
                </c:pt>
                <c:pt idx="1368" formatCode="#,##0.00">
                  <c:v>3.5047678429813161</c:v>
                </c:pt>
                <c:pt idx="1369" formatCode="#,##0.00">
                  <c:v>3.4924547590828667</c:v>
                </c:pt>
                <c:pt idx="1370" formatCode="#,##0.00">
                  <c:v>3.4826861672751668</c:v>
                </c:pt>
                <c:pt idx="1371" formatCode="#,##0.00">
                  <c:v>3.4780945193549804</c:v>
                </c:pt>
                <c:pt idx="1372" formatCode="#,##0.00">
                  <c:v>3.4805822878019645</c:v>
                </c:pt>
                <c:pt idx="1373" formatCode="#,##0.00">
                  <c:v>3.4828068324501746</c:v>
                </c:pt>
                <c:pt idx="1374" formatCode="#,##0.00">
                  <c:v>3.4834423679271067</c:v>
                </c:pt>
                <c:pt idx="1375" formatCode="#,##0.00">
                  <c:v>3.485643290713361</c:v>
                </c:pt>
                <c:pt idx="1376" formatCode="#,##0.00">
                  <c:v>3.48353706885556</c:v>
                </c:pt>
                <c:pt idx="1377" formatCode="#,##0.00">
                  <c:v>3.4831368033170769</c:v>
                </c:pt>
                <c:pt idx="1378" formatCode="#,##0.00">
                  <c:v>3.4860868068139155</c:v>
                </c:pt>
                <c:pt idx="1379" formatCode="#,##0.00">
                  <c:v>3.4904716814677248</c:v>
                </c:pt>
                <c:pt idx="1380" formatCode="#,##0.00">
                  <c:v>3.494107596383794</c:v>
                </c:pt>
                <c:pt idx="1381" formatCode="#,##0.00">
                  <c:v>3.5054090915974903</c:v>
                </c:pt>
                <c:pt idx="1382" formatCode="#,##0.00">
                  <c:v>3.5199103338526641</c:v>
                </c:pt>
                <c:pt idx="1383" formatCode="#,##0.00">
                  <c:v>3.5328496877990463</c:v>
                </c:pt>
                <c:pt idx="1384" formatCode="#,##0.00">
                  <c:v>3.5417209500984885</c:v>
                </c:pt>
                <c:pt idx="1385" formatCode="#,##0.00">
                  <c:v>3.5522291205389336</c:v>
                </c:pt>
                <c:pt idx="1386" formatCode="#,##0.00">
                  <c:v>3.5616493012872148</c:v>
                </c:pt>
                <c:pt idx="1387" formatCode="#,##0.00">
                  <c:v>3.5767481059333135</c:v>
                </c:pt>
                <c:pt idx="1388" formatCode="#,##0.00">
                  <c:v>3.5867740977068179</c:v>
                </c:pt>
                <c:pt idx="1389" formatCode="#,##0.00">
                  <c:v>3.5960380397808027</c:v>
                </c:pt>
                <c:pt idx="1390" formatCode="#,##0.00">
                  <c:v>3.602450178456559</c:v>
                </c:pt>
                <c:pt idx="1391" formatCode="#,##0.00">
                  <c:v>3.6065286045453391</c:v>
                </c:pt>
                <c:pt idx="1392" formatCode="#,##0.00">
                  <c:v>3.6121366320217523</c:v>
                </c:pt>
                <c:pt idx="1393" formatCode="#,##0.00">
                  <c:v>3.6166478674533349</c:v>
                </c:pt>
                <c:pt idx="1394" formatCode="#,##0.00">
                  <c:v>3.6151575881167624</c:v>
                </c:pt>
                <c:pt idx="1395" formatCode="#,##0.00">
                  <c:v>3.6110318933594501</c:v>
                </c:pt>
                <c:pt idx="1396" formatCode="#,##0.00">
                  <c:v>3.6058110480628329</c:v>
                </c:pt>
                <c:pt idx="1397" formatCode="#,##0.00">
                  <c:v>3.6002813103574525</c:v>
                </c:pt>
                <c:pt idx="1398" formatCode="#,##0.00">
                  <c:v>3.5966731443521338</c:v>
                </c:pt>
                <c:pt idx="1399" formatCode="#,##0.00">
                  <c:v>3.5846761248127965</c:v>
                </c:pt>
                <c:pt idx="1400" formatCode="#,##0.00">
                  <c:v>3.5756368765611071</c:v>
                </c:pt>
                <c:pt idx="1401" formatCode="#,##0.00">
                  <c:v>3.5610148640607666</c:v>
                </c:pt>
                <c:pt idx="1402" formatCode="#,##0.00">
                  <c:v>3.5470514346270576</c:v>
                </c:pt>
                <c:pt idx="1403" formatCode="#,##0.00">
                  <c:v>3.5365187186410667</c:v>
                </c:pt>
                <c:pt idx="1404" formatCode="#,##0.00">
                  <c:v>3.5254628163642736</c:v>
                </c:pt>
                <c:pt idx="1405" formatCode="#,##0.00">
                  <c:v>3.5122066512475336</c:v>
                </c:pt>
                <c:pt idx="1406" formatCode="#,##0.00">
                  <c:v>3.498981684165603</c:v>
                </c:pt>
                <c:pt idx="1407" formatCode="#,##0.00">
                  <c:v>3.4861177153034331</c:v>
                </c:pt>
                <c:pt idx="1408" formatCode="#,##0.00">
                  <c:v>3.4739335329042924</c:v>
                </c:pt>
                <c:pt idx="1409" formatCode="#,##0.00">
                  <c:v>3.4626072126642491</c:v>
                </c:pt>
                <c:pt idx="1410" formatCode="#,##0.00">
                  <c:v>3.4488647795585972</c:v>
                </c:pt>
                <c:pt idx="1411" formatCode="#,##0.00">
                  <c:v>3.4344703745708243</c:v>
                </c:pt>
                <c:pt idx="1412" formatCode="#,##0.00">
                  <c:v>3.4252797988123715</c:v>
                </c:pt>
                <c:pt idx="1413" formatCode="#,##0.00">
                  <c:v>3.423254973406777</c:v>
                </c:pt>
                <c:pt idx="1414" formatCode="#,##0.00">
                  <c:v>3.4185682011000034</c:v>
                </c:pt>
                <c:pt idx="1415" formatCode="#,##0.00">
                  <c:v>3.4119542030941328</c:v>
                </c:pt>
                <c:pt idx="1416" formatCode="#,##0.00">
                  <c:v>3.4060257963627127</c:v>
                </c:pt>
                <c:pt idx="1417" formatCode="#,##0.00">
                  <c:v>3.3976851732578877</c:v>
                </c:pt>
                <c:pt idx="1418" formatCode="#,##0.00">
                  <c:v>3.3909882325395886</c:v>
                </c:pt>
                <c:pt idx="1419" formatCode="#,##0.00">
                  <c:v>3.3880323490966355</c:v>
                </c:pt>
                <c:pt idx="1420" formatCode="#,##0.00">
                  <c:v>3.3880570773625842</c:v>
                </c:pt>
                <c:pt idx="1421" formatCode="#,##0.00">
                  <c:v>3.3880860666946901</c:v>
                </c:pt>
                <c:pt idx="1422" formatCode="#,##0.00">
                  <c:v>3.3934727044786221</c:v>
                </c:pt>
                <c:pt idx="1423" formatCode="#,##0.00">
                  <c:v>3.3996318858203347</c:v>
                </c:pt>
                <c:pt idx="1424" formatCode="#,##0.00">
                  <c:v>3.4042952284393095</c:v>
                </c:pt>
                <c:pt idx="1425" formatCode="#,##0.00">
                  <c:v>3.4073377769949045</c:v>
                </c:pt>
                <c:pt idx="1426" formatCode="#,##0.00">
                  <c:v>3.4138201472166312</c:v>
                </c:pt>
                <c:pt idx="1427" formatCode="#,##0.00">
                  <c:v>3.4215762743140705</c:v>
                </c:pt>
                <c:pt idx="1428" formatCode="#,##0.00">
                  <c:v>3.4219643029555855</c:v>
                </c:pt>
                <c:pt idx="1429" formatCode="#,##0.00">
                  <c:v>3.4239512500310787</c:v>
                </c:pt>
                <c:pt idx="1430" formatCode="#,##0.00">
                  <c:v>3.4240395636123115</c:v>
                </c:pt>
                <c:pt idx="1431" formatCode="#,##0.00">
                  <c:v>3.4196537678737373</c:v>
                </c:pt>
                <c:pt idx="1432" formatCode="#,##0.00">
                  <c:v>3.4178359704710437</c:v>
                </c:pt>
                <c:pt idx="1433" formatCode="#,##0.00">
                  <c:v>3.4135564789808974</c:v>
                </c:pt>
                <c:pt idx="1434" formatCode="#,##0.00">
                  <c:v>3.4055835989352659</c:v>
                </c:pt>
                <c:pt idx="1435" formatCode="#,##0.00">
                  <c:v>3.39363667787195</c:v>
                </c:pt>
                <c:pt idx="1436" formatCode="#,##0.00">
                  <c:v>3.3813573672862187</c:v>
                </c:pt>
                <c:pt idx="1437" formatCode="#,##0.00">
                  <c:v>3.3669134273524524</c:v>
                </c:pt>
                <c:pt idx="1438" formatCode="#,##0.00">
                  <c:v>3.354104171011687</c:v>
                </c:pt>
                <c:pt idx="1439" formatCode="#,##0.00">
                  <c:v>3.3414936198532939</c:v>
                </c:pt>
                <c:pt idx="1440" formatCode="#,##0.00">
                  <c:v>3.3348426209732418</c:v>
                </c:pt>
                <c:pt idx="1441" formatCode="#,##0.00">
                  <c:v>3.3308949554923344</c:v>
                </c:pt>
                <c:pt idx="1442" formatCode="#,##0.00">
                  <c:v>3.328671010411782</c:v>
                </c:pt>
                <c:pt idx="1443" formatCode="#,##0.00">
                  <c:v>3.329314070017332</c:v>
                </c:pt>
                <c:pt idx="1444" formatCode="#,##0.00">
                  <c:v>3.32651117833813</c:v>
                </c:pt>
                <c:pt idx="1445" formatCode="#,##0.00">
                  <c:v>3.3225113174596355</c:v>
                </c:pt>
                <c:pt idx="1446" formatCode="#,##0.00">
                  <c:v>3.3192256390460035</c:v>
                </c:pt>
                <c:pt idx="1447" formatCode="#,##0.00">
                  <c:v>3.3217291656793737</c:v>
                </c:pt>
                <c:pt idx="1448" formatCode="#,##0.00">
                  <c:v>3.3252350330734624</c:v>
                </c:pt>
                <c:pt idx="1449" formatCode="#,##0.00">
                  <c:v>3.3309921826334299</c:v>
                </c:pt>
                <c:pt idx="1450" formatCode="#,##0.00">
                  <c:v>3.332506051286714</c:v>
                </c:pt>
                <c:pt idx="1451" formatCode="#,##0.00">
                  <c:v>3.3382479522212933</c:v>
                </c:pt>
                <c:pt idx="1452" formatCode="#,##0.00">
                  <c:v>3.3397454336925039</c:v>
                </c:pt>
                <c:pt idx="1453" formatCode="#,##0.00">
                  <c:v>3.3392264021022435</c:v>
                </c:pt>
                <c:pt idx="1454" formatCode="#,##0.00">
                  <c:v>3.3356773767403096</c:v>
                </c:pt>
                <c:pt idx="1455" formatCode="#,##0.00">
                  <c:v>3.3320327587110086</c:v>
                </c:pt>
                <c:pt idx="1456" formatCode="#,##0.00">
                  <c:v>3.3280806699895318</c:v>
                </c:pt>
                <c:pt idx="1457" formatCode="#,##0.00">
                  <c:v>3.3258554146506407</c:v>
                </c:pt>
                <c:pt idx="1458" formatCode="#,##0.00">
                  <c:v>3.3261411956963687</c:v>
                </c:pt>
                <c:pt idx="1459" formatCode="#,##0.00">
                  <c:v>3.3239834940558399</c:v>
                </c:pt>
                <c:pt idx="1460" formatCode="#,##0.00">
                  <c:v>3.3226189595515176</c:v>
                </c:pt>
                <c:pt idx="1461" formatCode="#,##0.00">
                  <c:v>3.3187686469873108</c:v>
                </c:pt>
                <c:pt idx="1462" formatCode="#,##0.00">
                  <c:v>3.3157457971994173</c:v>
                </c:pt>
                <c:pt idx="1463" formatCode="#,##0.00">
                  <c:v>3.3088876401726957</c:v>
                </c:pt>
                <c:pt idx="1464" formatCode="#,##0.00">
                  <c:v>3.3073438028651037</c:v>
                </c:pt>
                <c:pt idx="1465" formatCode="#,##0.00">
                  <c:v>3.3070232841115215</c:v>
                </c:pt>
                <c:pt idx="1466" formatCode="#,##0.00">
                  <c:v>3.3112256141420908</c:v>
                </c:pt>
                <c:pt idx="1467" formatCode="#,##0.00">
                  <c:v>3.3143866236539412</c:v>
                </c:pt>
                <c:pt idx="1468" formatCode="#,##0.00">
                  <c:v>3.3183801585154704</c:v>
                </c:pt>
                <c:pt idx="1469" formatCode="#,##0.00">
                  <c:v>3.3239361339720839</c:v>
                </c:pt>
                <c:pt idx="1470" formatCode="#,##0.00">
                  <c:v>3.3266997094889525</c:v>
                </c:pt>
                <c:pt idx="1471" formatCode="#,##0.00">
                  <c:v>3.3328085137952708</c:v>
                </c:pt>
                <c:pt idx="1472" formatCode="#,##0.00">
                  <c:v>3.3364467665330828</c:v>
                </c:pt>
                <c:pt idx="1473" formatCode="#,##0.00">
                  <c:v>3.3434540616493047</c:v>
                </c:pt>
                <c:pt idx="1474" formatCode="#,##0.00">
                  <c:v>3.3479282822294647</c:v>
                </c:pt>
                <c:pt idx="1475" formatCode="#,##0.00">
                  <c:v>3.35218649748249</c:v>
                </c:pt>
                <c:pt idx="1476" formatCode="#,##0.00">
                  <c:v>3.3569570209231809</c:v>
                </c:pt>
                <c:pt idx="1477" formatCode="#,##0.00">
                  <c:v>3.3569060654939378</c:v>
                </c:pt>
                <c:pt idx="1478" formatCode="#,##0.00">
                  <c:v>3.3508245050569641</c:v>
                </c:pt>
                <c:pt idx="1479" formatCode="#,##0.00">
                  <c:v>3.3450493727349584</c:v>
                </c:pt>
                <c:pt idx="1480" formatCode="#,##0.00">
                  <c:v>3.337505472100843</c:v>
                </c:pt>
                <c:pt idx="1481" formatCode="#,##0.00">
                  <c:v>3.3268899833917169</c:v>
                </c:pt>
                <c:pt idx="1482" formatCode="#,##0.00">
                  <c:v>3.3179993586205772</c:v>
                </c:pt>
                <c:pt idx="1483" formatCode="#,##0.00">
                  <c:v>3.3082682651667144</c:v>
                </c:pt>
                <c:pt idx="1484" formatCode="#,##0.00">
                  <c:v>3.2970646066146685</c:v>
                </c:pt>
                <c:pt idx="1485" formatCode="#,##0.00">
                  <c:v>3.2848828593507462</c:v>
                </c:pt>
                <c:pt idx="1486" formatCode="#,##0.00">
                  <c:v>3.2732230587739397</c:v>
                </c:pt>
                <c:pt idx="1487" formatCode="#,##0.00">
                  <c:v>3.2615547597522054</c:v>
                </c:pt>
                <c:pt idx="1488" formatCode="#,##0.00">
                  <c:v>3.249809010054109</c:v>
                </c:pt>
                <c:pt idx="1489" formatCode="#,##0.00">
                  <c:v>3.2449369821277458</c:v>
                </c:pt>
                <c:pt idx="1490" formatCode="#,##0.00">
                  <c:v>3.2467618699606051</c:v>
                </c:pt>
                <c:pt idx="1491" formatCode="#,##0.00">
                  <c:v>3.2513382233126609</c:v>
                </c:pt>
                <c:pt idx="1492" formatCode="#,##0.00">
                  <c:v>3.2611938488564127</c:v>
                </c:pt>
                <c:pt idx="1493" formatCode="#,##0.00">
                  <c:v>3.2749702093715078</c:v>
                </c:pt>
                <c:pt idx="1494" formatCode="#,##0.00">
                  <c:v>3.2875782976688654</c:v>
                </c:pt>
                <c:pt idx="1495" formatCode="#,##0.00">
                  <c:v>3.3004104336736431</c:v>
                </c:pt>
                <c:pt idx="1496" formatCode="#,##0.00">
                  <c:v>3.3189166017865155</c:v>
                </c:pt>
                <c:pt idx="1497" formatCode="#,##0.00">
                  <c:v>3.3383012039724749</c:v>
                </c:pt>
                <c:pt idx="1498" formatCode="#,##0.00">
                  <c:v>3.3641624496575</c:v>
                </c:pt>
                <c:pt idx="1499" formatCode="#,##0.00">
                  <c:v>3.3918890553879519</c:v>
                </c:pt>
                <c:pt idx="1500" formatCode="#,##0.00">
                  <c:v>3.4197039137507579</c:v>
                </c:pt>
                <c:pt idx="1501" formatCode="#,##0.00">
                  <c:v>3.4426884980042884</c:v>
                </c:pt>
                <c:pt idx="1502" formatCode="#,##0.00">
                  <c:v>3.4642716003439014</c:v>
                </c:pt>
                <c:pt idx="1503" formatCode="#,##0.00">
                  <c:v>3.4824675229269735</c:v>
                </c:pt>
                <c:pt idx="1504" formatCode="#,##0.00">
                  <c:v>3.4965699580747147</c:v>
                </c:pt>
                <c:pt idx="1505" formatCode="#,##0.00">
                  <c:v>3.5097496107037398</c:v>
                </c:pt>
                <c:pt idx="1506" formatCode="#,##0.00">
                  <c:v>3.5188903510131992</c:v>
                </c:pt>
                <c:pt idx="1507" formatCode="#,##0.00">
                  <c:v>3.5282559781076563</c:v>
                </c:pt>
                <c:pt idx="1508" formatCode="#,##0.00">
                  <c:v>3.5386948383476398</c:v>
                </c:pt>
                <c:pt idx="1509" formatCode="#,##0.00">
                  <c:v>3.5517658836076142</c:v>
                </c:pt>
                <c:pt idx="1510" formatCode="#,##0.00">
                  <c:v>3.5671117148652032</c:v>
                </c:pt>
                <c:pt idx="1511" formatCode="#,##0.00">
                  <c:v>3.5766296215137374</c:v>
                </c:pt>
                <c:pt idx="1512" formatCode="#,##0.00">
                  <c:v>3.5878994963987032</c:v>
                </c:pt>
                <c:pt idx="1513" formatCode="#,##0.00">
                  <c:v>3.6022405363892651</c:v>
                </c:pt>
                <c:pt idx="1514" formatCode="#,##0.00">
                  <c:v>3.6114167741795882</c:v>
                </c:pt>
                <c:pt idx="1515" formatCode="#,##0.00">
                  <c:v>3.6278115936339201</c:v>
                </c:pt>
                <c:pt idx="1516" formatCode="#,##0.00">
                  <c:v>3.6487428783835147</c:v>
                </c:pt>
                <c:pt idx="1517" formatCode="#,##0.00">
                  <c:v>3.6731670613213456</c:v>
                </c:pt>
                <c:pt idx="1518" formatCode="#,##0.00">
                  <c:v>3.7104592051007614</c:v>
                </c:pt>
                <c:pt idx="1519" formatCode="#,##0.00">
                  <c:v>3.7422742396228794</c:v>
                </c:pt>
                <c:pt idx="1520" formatCode="#,##0.00">
                  <c:v>3.7733906409470301</c:v>
                </c:pt>
                <c:pt idx="1521" formatCode="#,##0.00">
                  <c:v>3.7987654258541248</c:v>
                </c:pt>
                <c:pt idx="1522" formatCode="#,##0.00">
                  <c:v>3.8231998229658508</c:v>
                </c:pt>
                <c:pt idx="1523" formatCode="#,##0.00">
                  <c:v>3.8509090947812559</c:v>
                </c:pt>
                <c:pt idx="1524" formatCode="#,##0.00">
                  <c:v>3.8800179002171049</c:v>
                </c:pt>
                <c:pt idx="1525" formatCode="#,##0.00">
                  <c:v>3.9121361298082324</c:v>
                </c:pt>
                <c:pt idx="1526" formatCode="#,##0.00">
                  <c:v>3.9547612435080657</c:v>
                </c:pt>
                <c:pt idx="1527" formatCode="#,##0.00">
                  <c:v>3.9935881983595958</c:v>
                </c:pt>
                <c:pt idx="1528" formatCode="#,##0.00">
                  <c:v>4.0240505798720418</c:v>
                </c:pt>
                <c:pt idx="1529" formatCode="#,##0.00">
                  <c:v>4.0551290173503078</c:v>
                </c:pt>
                <c:pt idx="1530" formatCode="#,##0.00">
                  <c:v>4.0741533379440078</c:v>
                </c:pt>
                <c:pt idx="1531" formatCode="#,##0.00">
                  <c:v>4.0836737981967097</c:v>
                </c:pt>
                <c:pt idx="1532" formatCode="#,##0.00">
                  <c:v>4.1000269121181123</c:v>
                </c:pt>
                <c:pt idx="1533" formatCode="#,##0.00">
                  <c:v>4.1267287133492383</c:v>
                </c:pt>
                <c:pt idx="1534" formatCode="#,##0.00">
                  <c:v>4.1524647067781926</c:v>
                </c:pt>
                <c:pt idx="1535" formatCode="#,##0.00">
                  <c:v>4.1841625589316251</c:v>
                </c:pt>
                <c:pt idx="1536" formatCode="#,##0.00">
                  <c:v>4.2145137162170538</c:v>
                </c:pt>
                <c:pt idx="1537" formatCode="#,##0.00">
                  <c:v>4.233352469104954</c:v>
                </c:pt>
                <c:pt idx="1538" formatCode="#,##0.00">
                  <c:v>4.2510669643059344</c:v>
                </c:pt>
                <c:pt idx="1539" formatCode="#,##0.00">
                  <c:v>4.2701149587079676</c:v>
                </c:pt>
                <c:pt idx="1540" formatCode="#,##0.00">
                  <c:v>4.2852091256539291</c:v>
                </c:pt>
                <c:pt idx="1541" formatCode="#,##0.00">
                  <c:v>4.3013564657486256</c:v>
                </c:pt>
                <c:pt idx="1542" formatCode="#,##0.00">
                  <c:v>4.3138835758859777</c:v>
                </c:pt>
                <c:pt idx="1543" formatCode="#,##0.00">
                  <c:v>4.3384626825476191</c:v>
                </c:pt>
                <c:pt idx="1544" formatCode="#,##0.00">
                  <c:v>4.3526463680788741</c:v>
                </c:pt>
                <c:pt idx="1545" formatCode="#,##0.00">
                  <c:v>4.3645139879075643</c:v>
                </c:pt>
                <c:pt idx="1546" formatCode="#,##0.00">
                  <c:v>4.3737663731431624</c:v>
                </c:pt>
                <c:pt idx="1547" formatCode="#,##0.00">
                  <c:v>4.3828347694826295</c:v>
                </c:pt>
                <c:pt idx="1548" formatCode="#,##0.00">
                  <c:v>4.379351178339367</c:v>
                </c:pt>
                <c:pt idx="1549" formatCode="#,##0.00">
                  <c:v>4.3822287011377341</c:v>
                </c:pt>
                <c:pt idx="1550" formatCode="#,##0.00">
                  <c:v>4.3930440269898163</c:v>
                </c:pt>
                <c:pt idx="1551" formatCode="#,##0.00">
                  <c:v>4.3978030029592059</c:v>
                </c:pt>
                <c:pt idx="1552" formatCode="#,##0.00">
                  <c:v>4.4045653352000134</c:v>
                </c:pt>
                <c:pt idx="1553" formatCode="#,##0.00">
                  <c:v>4.4100303776646799</c:v>
                </c:pt>
                <c:pt idx="1554" formatCode="#,##0.00">
                  <c:v>4.418600756217999</c:v>
                </c:pt>
                <c:pt idx="1555" formatCode="#,##0.00">
                  <c:v>4.4387427195001807</c:v>
                </c:pt>
                <c:pt idx="1556" formatCode="#,##0.00">
                  <c:v>4.4508584236703808</c:v>
                </c:pt>
                <c:pt idx="1557" formatCode="#,##0.00">
                  <c:v>4.4564028614521956</c:v>
                </c:pt>
                <c:pt idx="1558" formatCode="#,##0.00">
                  <c:v>4.4525305591028062</c:v>
                </c:pt>
                <c:pt idx="1559" formatCode="#,##0.00">
                  <c:v>4.4423378010762375</c:v>
                </c:pt>
                <c:pt idx="1560" formatCode="#,##0.00">
                  <c:v>4.446828062223438</c:v>
                </c:pt>
                <c:pt idx="1561" formatCode="#,##0.00">
                  <c:v>4.4431806683038229</c:v>
                </c:pt>
                <c:pt idx="1562" formatCode="#,##0.00">
                  <c:v>4.4190051725418211</c:v>
                </c:pt>
                <c:pt idx="1563" formatCode="#,##0.00">
                  <c:v>4.4052064891079592</c:v>
                </c:pt>
                <c:pt idx="1564" formatCode="#,##0.00">
                  <c:v>4.3955539606225145</c:v>
                </c:pt>
                <c:pt idx="1565" formatCode="#,##0.00">
                  <c:v>4.3794156119156629</c:v>
                </c:pt>
                <c:pt idx="1566" formatCode="#,##0.00">
                  <c:v>4.366153475053161</c:v>
                </c:pt>
                <c:pt idx="1567" formatCode="#,##0.00">
                  <c:v>4.3386660815024509</c:v>
                </c:pt>
                <c:pt idx="1568" formatCode="#,##0.00">
                  <c:v>4.313642841538087</c:v>
                </c:pt>
                <c:pt idx="1569" formatCode="#,##0.00">
                  <c:v>4.2924043343370544</c:v>
                </c:pt>
                <c:pt idx="1570" formatCode="#,##0.00">
                  <c:v>4.2823325703838053</c:v>
                </c:pt>
                <c:pt idx="1571" formatCode="#,##0.00">
                  <c:v>4.2715729898644037</c:v>
                </c:pt>
                <c:pt idx="1572" formatCode="#,##0.00">
                  <c:v>4.2533748487307435</c:v>
                </c:pt>
                <c:pt idx="1573" formatCode="#,##0.00">
                  <c:v>4.2438399997117386</c:v>
                </c:pt>
                <c:pt idx="1574" formatCode="#,##0.00">
                  <c:v>4.2424757441287433</c:v>
                </c:pt>
                <c:pt idx="1575" formatCode="#,##0.00">
                  <c:v>4.2295931146425021</c:v>
                </c:pt>
                <c:pt idx="1576" formatCode="#,##0.00">
                  <c:v>4.2170425994868621</c:v>
                </c:pt>
                <c:pt idx="1577" formatCode="#,##0.00">
                  <c:v>4.1993785869273497</c:v>
                </c:pt>
                <c:pt idx="1578" formatCode="#,##0.00">
                  <c:v>4.1781111648695237</c:v>
                </c:pt>
                <c:pt idx="1579" formatCode="#,##0.00">
                  <c:v>4.1604939420451617</c:v>
                </c:pt>
                <c:pt idx="1580" formatCode="#,##0.00">
                  <c:v>4.1471740057079138</c:v>
                </c:pt>
                <c:pt idx="1581" formatCode="#,##0.00">
                  <c:v>4.1338295863251524</c:v>
                </c:pt>
                <c:pt idx="1582" formatCode="#,##0.00">
                  <c:v>4.1184974190892891</c:v>
                </c:pt>
                <c:pt idx="1583" formatCode="#,##0.00">
                  <c:v>4.1030113509756658</c:v>
                </c:pt>
                <c:pt idx="1584" formatCode="#,##0.00">
                  <c:v>4.0867894661157997</c:v>
                </c:pt>
                <c:pt idx="1585" formatCode="#,##0.00">
                  <c:v>4.0694727343880093</c:v>
                </c:pt>
                <c:pt idx="1586" formatCode="#,##0.00">
                  <c:v>4.0511420142568113</c:v>
                </c:pt>
                <c:pt idx="1587" formatCode="#,##0.00">
                  <c:v>4.0422365658892661</c:v>
                </c:pt>
                <c:pt idx="1588" formatCode="#,##0.00">
                  <c:v>4.0415677652352109</c:v>
                </c:pt>
                <c:pt idx="1589" formatCode="#,##0.00">
                  <c:v>4.0460117682659424</c:v>
                </c:pt>
                <c:pt idx="1590" formatCode="#,##0.00">
                  <c:v>4.0499048648931018</c:v>
                </c:pt>
                <c:pt idx="1591" formatCode="#,##0.00">
                  <c:v>4.0568459973219593</c:v>
                </c:pt>
                <c:pt idx="1592" formatCode="#,##0.00">
                  <c:v>4.0661947496844082</c:v>
                </c:pt>
                <c:pt idx="1593" formatCode="#,##0.00">
                  <c:v>4.0751044933962524</c:v>
                </c:pt>
                <c:pt idx="1594" formatCode="#,##0.00">
                  <c:v>4.0839960407316385</c:v>
                </c:pt>
                <c:pt idx="1595" formatCode="#,##0.00">
                  <c:v>4.0980162198275769</c:v>
                </c:pt>
                <c:pt idx="1596" formatCode="#,##0.00">
                  <c:v>4.1157278367951982</c:v>
                </c:pt>
                <c:pt idx="1597" formatCode="#,##0.00">
                  <c:v>4.1372664505696157</c:v>
                </c:pt>
                <c:pt idx="1598" formatCode="#,##0.00">
                  <c:v>4.1600903372089304</c:v>
                </c:pt>
                <c:pt idx="1599" formatCode="#,##0.00">
                  <c:v>4.1713085000883234</c:v>
                </c:pt>
                <c:pt idx="1600" formatCode="#,##0.00">
                  <c:v>4.1750094275656338</c:v>
                </c:pt>
                <c:pt idx="1601" formatCode="#,##0.00">
                  <c:v>4.1817796869194446</c:v>
                </c:pt>
                <c:pt idx="1602" formatCode="#,##0.00">
                  <c:v>4.1907791701754107</c:v>
                </c:pt>
                <c:pt idx="1603" formatCode="#,##0.00">
                  <c:v>4.2004452794144402</c:v>
                </c:pt>
                <c:pt idx="1604" formatCode="#,##0.00">
                  <c:v>4.2096172455307306</c:v>
                </c:pt>
                <c:pt idx="1605" formatCode="#,##0.00">
                  <c:v>4.2180608620178592</c:v>
                </c:pt>
                <c:pt idx="1606" formatCode="#,##0.00">
                  <c:v>4.2262077981613286</c:v>
                </c:pt>
                <c:pt idx="1607" formatCode="#,##0.00">
                  <c:v>4.233313457002617</c:v>
                </c:pt>
                <c:pt idx="1608" formatCode="#,##0.00">
                  <c:v>4.2376321740329974</c:v>
                </c:pt>
                <c:pt idx="1609" formatCode="#,##0.00">
                  <c:v>4.240000623715761</c:v>
                </c:pt>
                <c:pt idx="1610" formatCode="#,##0.00">
                  <c:v>4.2392602702232454</c:v>
                </c:pt>
                <c:pt idx="1611" formatCode="#,##0.00">
                  <c:v>4.2458625432750798</c:v>
                </c:pt>
                <c:pt idx="1612" formatCode="#,##0.00">
                  <c:v>4.254657163532916</c:v>
                </c:pt>
                <c:pt idx="1613" formatCode="#,##0.00">
                  <c:v>4.2634421855163929</c:v>
                </c:pt>
                <c:pt idx="1614" formatCode="#,##0.00">
                  <c:v>4.2738730369913256</c:v>
                </c:pt>
                <c:pt idx="1615" formatCode="#,##0.00">
                  <c:v>4.2810613647765043</c:v>
                </c:pt>
                <c:pt idx="1616" formatCode="#,##0.00">
                  <c:v>4.285661232451706</c:v>
                </c:pt>
                <c:pt idx="1617" formatCode="#,##0.00">
                  <c:v>4.28584514246156</c:v>
                </c:pt>
                <c:pt idx="1618" formatCode="#,##0.00">
                  <c:v>4.2896706543958736</c:v>
                </c:pt>
                <c:pt idx="1619" formatCode="#,##0.00">
                  <c:v>4.2931166665244609</c:v>
                </c:pt>
                <c:pt idx="1620" formatCode="#,##0.00">
                  <c:v>4.2994618546141776</c:v>
                </c:pt>
                <c:pt idx="1621" formatCode="#,##0.00">
                  <c:v>4.3053403911089259</c:v>
                </c:pt>
                <c:pt idx="1622" formatCode="#,##0.00">
                  <c:v>4.3145882087728964</c:v>
                </c:pt>
                <c:pt idx="1623" formatCode="#,##0.00">
                  <c:v>4.3242373609795166</c:v>
                </c:pt>
                <c:pt idx="1624" formatCode="#,##0.00">
                  <c:v>4.3296337083594274</c:v>
                </c:pt>
                <c:pt idx="1625" formatCode="#,##0.00">
                  <c:v>4.3319950450521665</c:v>
                </c:pt>
                <c:pt idx="1626" formatCode="#,##0.00">
                  <c:v>4.3363033048545887</c:v>
                </c:pt>
                <c:pt idx="1627" formatCode="#,##0.00">
                  <c:v>4.3429442616668981</c:v>
                </c:pt>
                <c:pt idx="1628" formatCode="#,##0.00">
                  <c:v>4.3546984888663687</c:v>
                </c:pt>
                <c:pt idx="1629" formatCode="#,##0.00">
                  <c:v>4.3733870581089302</c:v>
                </c:pt>
                <c:pt idx="1630" formatCode="#,##0.00">
                  <c:v>4.3911042164069869</c:v>
                </c:pt>
                <c:pt idx="1631" formatCode="#,##0.00">
                  <c:v>4.4050172309040496</c:v>
                </c:pt>
                <c:pt idx="1632" formatCode="#,##0.00">
                  <c:v>4.4187924099693934</c:v>
                </c:pt>
                <c:pt idx="1633" formatCode="#,##0.00">
                  <c:v>4.4332524630510157</c:v>
                </c:pt>
                <c:pt idx="1634" formatCode="#,##0.00">
                  <c:v>4.4471940240893666</c:v>
                </c:pt>
                <c:pt idx="1635" formatCode="#,##0.00">
                  <c:v>4.464383324288586</c:v>
                </c:pt>
                <c:pt idx="1636" formatCode="#,##0.00">
                  <c:v>4.4841792400574221</c:v>
                </c:pt>
                <c:pt idx="1637" formatCode="#,##0.00">
                  <c:v>4.503946249917349</c:v>
                </c:pt>
                <c:pt idx="1638" formatCode="#,##0.00">
                  <c:v>4.5203396471230253</c:v>
                </c:pt>
                <c:pt idx="1639" formatCode="#,##0.00">
                  <c:v>4.5372457645224413</c:v>
                </c:pt>
                <c:pt idx="1640" formatCode="#,##0.00">
                  <c:v>4.5565629139545241</c:v>
                </c:pt>
                <c:pt idx="1641" formatCode="#,##0.00">
                  <c:v>4.5731794325409201</c:v>
                </c:pt>
                <c:pt idx="1642" formatCode="#,##0.00">
                  <c:v>4.5841626913106346</c:v>
                </c:pt>
                <c:pt idx="1643" formatCode="#,##0.00">
                  <c:v>4.5955234709003054</c:v>
                </c:pt>
                <c:pt idx="1644" formatCode="#,##0.00">
                  <c:v>4.6045798756561487</c:v>
                </c:pt>
                <c:pt idx="1645" formatCode="#,##0.00">
                  <c:v>4.6115006726362582</c:v>
                </c:pt>
                <c:pt idx="1646" formatCode="#,##0.00">
                  <c:v>4.6176200902265272</c:v>
                </c:pt>
                <c:pt idx="1647" formatCode="#,##0.00">
                  <c:v>4.6193328465695833</c:v>
                </c:pt>
                <c:pt idx="1648" formatCode="#,##0.00">
                  <c:v>4.6176882795148497</c:v>
                </c:pt>
                <c:pt idx="1649" formatCode="#,##0.00">
                  <c:v>4.6117847773448704</c:v>
                </c:pt>
                <c:pt idx="1650" formatCode="#,##0.00">
                  <c:v>4.6045777946736193</c:v>
                </c:pt>
                <c:pt idx="1651" formatCode="#,##0.00">
                  <c:v>4.593782427838609</c:v>
                </c:pt>
                <c:pt idx="1652" formatCode="#,##0.00">
                  <c:v>4.5722821821832911</c:v>
                </c:pt>
                <c:pt idx="1653" formatCode="#,##0.00">
                  <c:v>4.5366519284965339</c:v>
                </c:pt>
                <c:pt idx="1654" formatCode="#,##0.00">
                  <c:v>4.5085884683597204</c:v>
                </c:pt>
                <c:pt idx="1655" formatCode="#,##0.00">
                  <c:v>4.4895817495767476</c:v>
                </c:pt>
                <c:pt idx="1656" formatCode="#,##0.00">
                  <c:v>4.4639908680989553</c:v>
                </c:pt>
                <c:pt idx="1657" formatCode="#,##0.00">
                  <c:v>4.4342165384884282</c:v>
                </c:pt>
                <c:pt idx="1658" formatCode="#,##0.00">
                  <c:v>4.4080770783831591</c:v>
                </c:pt>
                <c:pt idx="1659" formatCode="#,##0.00">
                  <c:v>4.379659469379396</c:v>
                </c:pt>
                <c:pt idx="1660" formatCode="#,##0.00">
                  <c:v>4.3546544375470191</c:v>
                </c:pt>
                <c:pt idx="1661" formatCode="#,##0.00">
                  <c:v>4.3304949832682693</c:v>
                </c:pt>
                <c:pt idx="1662" formatCode="#,##0.00">
                  <c:v>4.3102160888595886</c:v>
                </c:pt>
                <c:pt idx="1663" formatCode="#,##0.00">
                  <c:v>4.2906563984139403</c:v>
                </c:pt>
                <c:pt idx="1664" formatCode="#,##0.00">
                  <c:v>4.2769256169997201</c:v>
                </c:pt>
                <c:pt idx="1665" formatCode="#,##0.00">
                  <c:v>4.2723321151908102</c:v>
                </c:pt>
                <c:pt idx="1666" formatCode="#,##0.00">
                  <c:v>4.2653194990963303</c:v>
                </c:pt>
                <c:pt idx="1667" formatCode="#,##0.00">
                  <c:v>4.2451618786959164</c:v>
                </c:pt>
                <c:pt idx="1668" formatCode="#,##0.00">
                  <c:v>4.2316043009927462</c:v>
                </c:pt>
                <c:pt idx="1669" formatCode="#,##0.00">
                  <c:v>4.2249960910885198</c:v>
                </c:pt>
                <c:pt idx="1670" formatCode="#,##0.00">
                  <c:v>4.2165633832235141</c:v>
                </c:pt>
                <c:pt idx="1671" formatCode="#,##0.00">
                  <c:v>4.2124283645979705</c:v>
                </c:pt>
                <c:pt idx="1672" formatCode="#,##0.00">
                  <c:v>4.2042839686217226</c:v>
                </c:pt>
                <c:pt idx="1673" formatCode="#,##0.00">
                  <c:v>4.2010312738898508</c:v>
                </c:pt>
                <c:pt idx="1674" formatCode="#,##0.00">
                  <c:v>4.2001066114549621</c:v>
                </c:pt>
                <c:pt idx="1675" formatCode="#,##0.00">
                  <c:v>4.1988662041627673</c:v>
                </c:pt>
                <c:pt idx="1676" formatCode="#,##0.00">
                  <c:v>4.2016804787313768</c:v>
                </c:pt>
                <c:pt idx="1677" formatCode="#,##0.00">
                  <c:v>4.2085269318222833</c:v>
                </c:pt>
                <c:pt idx="1678" formatCode="#,##0.00">
                  <c:v>4.2102242848733571</c:v>
                </c:pt>
                <c:pt idx="1679" formatCode="#,##0.00">
                  <c:v>4.2175482731551153</c:v>
                </c:pt>
                <c:pt idx="1680" formatCode="#,##0.00">
                  <c:v>4.2253983102027277</c:v>
                </c:pt>
                <c:pt idx="1681" formatCode="#,##0.00">
                  <c:v>4.235154812656285</c:v>
                </c:pt>
                <c:pt idx="1682" formatCode="#,##0.00">
                  <c:v>4.2434917192843749</c:v>
                </c:pt>
                <c:pt idx="1683" formatCode="#,##0.00">
                  <c:v>4.2531759770906445</c:v>
                </c:pt>
                <c:pt idx="1684" formatCode="#,##0.00">
                  <c:v>4.2673574582935414</c:v>
                </c:pt>
                <c:pt idx="1685" formatCode="#,##0.00">
                  <c:v>4.2787291347220906</c:v>
                </c:pt>
                <c:pt idx="1686" formatCode="#,##0.00">
                  <c:v>4.2888569979838316</c:v>
                </c:pt>
                <c:pt idx="1687" formatCode="#,##0.00">
                  <c:v>4.3032026435741519</c:v>
                </c:pt>
                <c:pt idx="1688" formatCode="#,##0.00">
                  <c:v>4.3085042735014252</c:v>
                </c:pt>
                <c:pt idx="1689" formatCode="#,##0.00">
                  <c:v>4.3200659756185749</c:v>
                </c:pt>
                <c:pt idx="1690" formatCode="#,##0.00">
                  <c:v>4.3325889111627944</c:v>
                </c:pt>
                <c:pt idx="1691" formatCode="#,##0.00">
                  <c:v>4.3467274227663086</c:v>
                </c:pt>
                <c:pt idx="1692" formatCode="#,##0.00">
                  <c:v>4.3660817953754734</c:v>
                </c:pt>
                <c:pt idx="1693" formatCode="#,##0.00">
                  <c:v>4.3854770802769352</c:v>
                </c:pt>
                <c:pt idx="1694" formatCode="#,##0.00">
                  <c:v>4.406381165084813</c:v>
                </c:pt>
                <c:pt idx="1695" formatCode="#,##0.00">
                  <c:v>4.4252138263482657</c:v>
                </c:pt>
                <c:pt idx="1696" formatCode="#,##0.00">
                  <c:v>4.4415991841009435</c:v>
                </c:pt>
                <c:pt idx="1697" formatCode="#,##0.00">
                  <c:v>4.4641163381014266</c:v>
                </c:pt>
                <c:pt idx="1698" formatCode="#,##0.00">
                  <c:v>4.4875493761068554</c:v>
                </c:pt>
                <c:pt idx="1699" formatCode="#,##0.00">
                  <c:v>4.5085516809290143</c:v>
                </c:pt>
                <c:pt idx="1700" formatCode="#,##0.00">
                  <c:v>4.5365233092288646</c:v>
                </c:pt>
                <c:pt idx="1701" formatCode="#,##0.00">
                  <c:v>4.5543717081187651</c:v>
                </c:pt>
                <c:pt idx="1702" formatCode="#,##0.00">
                  <c:v>4.5745881050924009</c:v>
                </c:pt>
                <c:pt idx="1703" formatCode="#,##0.00">
                  <c:v>4.5918525389358047</c:v>
                </c:pt>
                <c:pt idx="1704" formatCode="#,##0.00">
                  <c:v>4.6068827193778494</c:v>
                </c:pt>
                <c:pt idx="1705" formatCode="#,##0.00">
                  <c:v>4.6196371704654622</c:v>
                </c:pt>
                <c:pt idx="1706" formatCode="#,##0.00">
                  <c:v>4.6356946718597616</c:v>
                </c:pt>
                <c:pt idx="1707" formatCode="#,##0.00">
                  <c:v>4.652636800220658</c:v>
                </c:pt>
                <c:pt idx="1708" formatCode="#,##0.00">
                  <c:v>4.6690346726788023</c:v>
                </c:pt>
                <c:pt idx="1709" formatCode="#,##0.00">
                  <c:v>4.6763854879635041</c:v>
                </c:pt>
                <c:pt idx="1710" formatCode="#,##0.00">
                  <c:v>4.6857592886455599</c:v>
                </c:pt>
                <c:pt idx="1711" formatCode="#,##0.00">
                  <c:v>4.6910613962224073</c:v>
                </c:pt>
                <c:pt idx="1712" formatCode="#,##0.00">
                  <c:v>4.6972051736845248</c:v>
                </c:pt>
                <c:pt idx="1713" formatCode="#,##0.00">
                  <c:v>4.7103854876839977</c:v>
                </c:pt>
                <c:pt idx="1714" formatCode="#,##0.00">
                  <c:v>4.7217104794469664</c:v>
                </c:pt>
                <c:pt idx="1715" formatCode="#,##0.00">
                  <c:v>4.7330777065136473</c:v>
                </c:pt>
                <c:pt idx="1716" formatCode="#,##0.00">
                  <c:v>4.7419479673429707</c:v>
                </c:pt>
                <c:pt idx="1717" formatCode="#,##0.00">
                  <c:v>4.755453979157247</c:v>
                </c:pt>
                <c:pt idx="1718" formatCode="#,##0.00">
                  <c:v>4.7643671107852184</c:v>
                </c:pt>
                <c:pt idx="1719" formatCode="#,##0.00">
                  <c:v>4.7719078544631968</c:v>
                </c:pt>
                <c:pt idx="1720" formatCode="#,##0.00">
                  <c:v>4.7837384182123701</c:v>
                </c:pt>
                <c:pt idx="1721" formatCode="#,##0.00">
                  <c:v>4.8039400437716688</c:v>
                </c:pt>
                <c:pt idx="1722" formatCode="#,##0.00">
                  <c:v>4.8170295463317396</c:v>
                </c:pt>
                <c:pt idx="1723" formatCode="#,##0.00">
                  <c:v>4.8375087397006258</c:v>
                </c:pt>
                <c:pt idx="1724" formatCode="#,##0.00">
                  <c:v>4.8511886420167496</c:v>
                </c:pt>
                <c:pt idx="1725" formatCode="#,##0.00">
                  <c:v>4.8633903879043459</c:v>
                </c:pt>
                <c:pt idx="1726" formatCode="#,##0.00">
                  <c:v>4.8792640512179766</c:v>
                </c:pt>
                <c:pt idx="1727" formatCode="#,##0.00">
                  <c:v>4.8962481513970406</c:v>
                </c:pt>
                <c:pt idx="1728" formatCode="#,##0.00">
                  <c:v>4.9164487415477236</c:v>
                </c:pt>
                <c:pt idx="1729" formatCode="#,##0.00">
                  <c:v>4.9332584606892018</c:v>
                </c:pt>
                <c:pt idx="1730" formatCode="#,##0.00">
                  <c:v>4.9481523916306012</c:v>
                </c:pt>
                <c:pt idx="1731" formatCode="#,##0.00">
                  <c:v>4.9626038741056249</c:v>
                </c:pt>
                <c:pt idx="1732" formatCode="#,##0.00">
                  <c:v>4.9741579633883948</c:v>
                </c:pt>
                <c:pt idx="1733" formatCode="#,##0.00">
                  <c:v>4.9789059102192619</c:v>
                </c:pt>
                <c:pt idx="1734" formatCode="#,##0.00">
                  <c:v>4.9864507860407894</c:v>
                </c:pt>
                <c:pt idx="1735" formatCode="#,##0.00">
                  <c:v>4.9840443613506666</c:v>
                </c:pt>
                <c:pt idx="1736" formatCode="#,##0.00">
                  <c:v>4.9841173779960393</c:v>
                </c:pt>
                <c:pt idx="1737" formatCode="#,##0.00">
                  <c:v>4.9881217771905737</c:v>
                </c:pt>
                <c:pt idx="1738" formatCode="#,##0.00">
                  <c:v>4.9855835246549223</c:v>
                </c:pt>
                <c:pt idx="1739" formatCode="#,##0.00">
                  <c:v>4.9801679217688681</c:v>
                </c:pt>
                <c:pt idx="1740" formatCode="#,##0.00">
                  <c:v>4.970272267749257</c:v>
                </c:pt>
                <c:pt idx="1741" formatCode="#,##0.00">
                  <c:v>4.9612851639342201</c:v>
                </c:pt>
                <c:pt idx="1742" formatCode="#,##0.00">
                  <c:v>4.95900757224332</c:v>
                </c:pt>
                <c:pt idx="1743" formatCode="#,##0.00">
                  <c:v>4.9556972614372787</c:v>
                </c:pt>
                <c:pt idx="1744" formatCode="#,##0.00">
                  <c:v>4.9519077785024326</c:v>
                </c:pt>
                <c:pt idx="1745" formatCode="#,##0.00">
                  <c:v>4.9557472732641203</c:v>
                </c:pt>
                <c:pt idx="1746" formatCode="#,##0.00">
                  <c:v>4.9618915943199768</c:v>
                </c:pt>
                <c:pt idx="1747" formatCode="#,##0.00">
                  <c:v>4.9709648015116139</c:v>
                </c:pt>
                <c:pt idx="1748" formatCode="#,##0.00">
                  <c:v>4.9801317539632244</c:v>
                </c:pt>
                <c:pt idx="1749" formatCode="#,##0.00">
                  <c:v>4.9773860820377047</c:v>
                </c:pt>
                <c:pt idx="1750" formatCode="#,##0.00">
                  <c:v>4.9748849856377211</c:v>
                </c:pt>
                <c:pt idx="1751" formatCode="#,##0.00">
                  <c:v>4.9744315398235077</c:v>
                </c:pt>
                <c:pt idx="1752" formatCode="#,##0.00">
                  <c:v>4.9764159984080809</c:v>
                </c:pt>
                <c:pt idx="1753" formatCode="#,##0.00">
                  <c:v>4.980022163892917</c:v>
                </c:pt>
                <c:pt idx="1754" formatCode="#,##0.00">
                  <c:v>4.9782206899053492</c:v>
                </c:pt>
                <c:pt idx="1755" formatCode="#,##0.00">
                  <c:v>4.9784308703102536</c:v>
                </c:pt>
                <c:pt idx="1756" formatCode="#,##0.00">
                  <c:v>4.9808664394674311</c:v>
                </c:pt>
                <c:pt idx="1757" formatCode="#,##0.00">
                  <c:v>4.9789984624531929</c:v>
                </c:pt>
                <c:pt idx="1758" formatCode="#,##0.00">
                  <c:v>4.9760658344976436</c:v>
                </c:pt>
                <c:pt idx="1759" formatCode="#,##0.00">
                  <c:v>4.9762050641550113</c:v>
                </c:pt>
                <c:pt idx="1760" formatCode="#,##0.00">
                  <c:v>4.9764389291297988</c:v>
                </c:pt>
                <c:pt idx="1761" formatCode="#,##0.00">
                  <c:v>4.9836396688151305</c:v>
                </c:pt>
                <c:pt idx="1762" formatCode="#,##0.00">
                  <c:v>4.995617700767637</c:v>
                </c:pt>
                <c:pt idx="1763" formatCode="#,##0.00">
                  <c:v>5.0086183379827185</c:v>
                </c:pt>
                <c:pt idx="1764" formatCode="#,##0.00">
                  <c:v>5.0253161742402783</c:v>
                </c:pt>
                <c:pt idx="1765" formatCode="#,##0.00">
                  <c:v>5.0312853135659727</c:v>
                </c:pt>
                <c:pt idx="1766" formatCode="#,##0.00">
                  <c:v>5.035866491328294</c:v>
                </c:pt>
                <c:pt idx="1767" formatCode="#,##0.00">
                  <c:v>5.0380923859082385</c:v>
                </c:pt>
                <c:pt idx="1768" formatCode="#,##0.00">
                  <c:v>5.0418004227820132</c:v>
                </c:pt>
                <c:pt idx="1769" formatCode="#,##0.00">
                  <c:v>5.046331681654574</c:v>
                </c:pt>
                <c:pt idx="1770" formatCode="#,##0.00">
                  <c:v>5.0521499268554599</c:v>
                </c:pt>
                <c:pt idx="1771" formatCode="#,##0.00">
                  <c:v>5.0619535451305229</c:v>
                </c:pt>
                <c:pt idx="1772" formatCode="#,##0.00">
                  <c:v>5.0722451402159576</c:v>
                </c:pt>
                <c:pt idx="1773" formatCode="#,##0.00">
                  <c:v>5.0732689303367859</c:v>
                </c:pt>
                <c:pt idx="1774" formatCode="#,##0.00">
                  <c:v>5.0762078621392472</c:v>
                </c:pt>
                <c:pt idx="1775" formatCode="#,##0.00">
                  <c:v>5.0732917519315555</c:v>
                </c:pt>
                <c:pt idx="1776" formatCode="#,##0.00">
                  <c:v>5.0767554907307932</c:v>
                </c:pt>
                <c:pt idx="1777" formatCode="#,##0.00">
                  <c:v>5.0906759447116832</c:v>
                </c:pt>
                <c:pt idx="1778" formatCode="#,##0.00">
                  <c:v>5.1110813448107955</c:v>
                </c:pt>
                <c:pt idx="1779" formatCode="#,##0.00">
                  <c:v>5.1375140829639969</c:v>
                </c:pt>
                <c:pt idx="1780" formatCode="#,##0.00">
                  <c:v>5.1577440911355348</c:v>
                </c:pt>
                <c:pt idx="1781" formatCode="#,##0.00">
                  <c:v>5.1904875965710913</c:v>
                </c:pt>
                <c:pt idx="1782" formatCode="#,##0.00">
                  <c:v>5.2232054007896824</c:v>
                </c:pt>
                <c:pt idx="1783" formatCode="#,##0.00">
                  <c:v>5.2556857101804173</c:v>
                </c:pt>
                <c:pt idx="1784" formatCode="#,##0.00">
                  <c:v>5.2896627226607391</c:v>
                </c:pt>
                <c:pt idx="1785" formatCode="#,##0.00">
                  <c:v>5.3348752467144074</c:v>
                </c:pt>
                <c:pt idx="1786" formatCode="#,##0.00">
                  <c:v>5.3791626456983517</c:v>
                </c:pt>
                <c:pt idx="1787" formatCode="#,##0.00">
                  <c:v>5.4331375545736433</c:v>
                </c:pt>
                <c:pt idx="1788" formatCode="#,##0.00">
                  <c:v>5.4803312274117486</c:v>
                </c:pt>
                <c:pt idx="1789" formatCode="#,##0.00">
                  <c:v>5.517104494602826</c:v>
                </c:pt>
                <c:pt idx="1790" formatCode="#,##0.00">
                  <c:v>5.5405914205558426</c:v>
                </c:pt>
                <c:pt idx="1791" formatCode="#,##0.00">
                  <c:v>5.5405914205558426</c:v>
                </c:pt>
                <c:pt idx="1792" formatCode="#,##0.00">
                  <c:v>5.5405914205558426</c:v>
                </c:pt>
                <c:pt idx="1793" formatCode="#,##0.00">
                  <c:v>5.5405914205558426</c:v>
                </c:pt>
                <c:pt idx="1794" formatCode="#,##0.00">
                  <c:v>5.5405914205558426</c:v>
                </c:pt>
                <c:pt idx="1795" formatCode="#,##0.00">
                  <c:v>5.5405914205558426</c:v>
                </c:pt>
                <c:pt idx="1796" formatCode="#,##0.00">
                  <c:v>5.5405914205558426</c:v>
                </c:pt>
                <c:pt idx="1797" formatCode="#,##0.00">
                  <c:v>5.5405914205558426</c:v>
                </c:pt>
                <c:pt idx="1798" formatCode="#,##0.00">
                  <c:v>5.5405914205558426</c:v>
                </c:pt>
                <c:pt idx="1799" formatCode="#,##0.00">
                  <c:v>5.5405914205558426</c:v>
                </c:pt>
                <c:pt idx="1800" formatCode="#,##0.00">
                  <c:v>5.5405914205558426</c:v>
                </c:pt>
                <c:pt idx="1801" formatCode="#,##0.00">
                  <c:v>5.5405914205558426</c:v>
                </c:pt>
                <c:pt idx="1802" formatCode="#,##0.00">
                  <c:v>5.5405914205558426</c:v>
                </c:pt>
                <c:pt idx="1803" formatCode="#,##0.00">
                  <c:v>5.5405914205558426</c:v>
                </c:pt>
                <c:pt idx="1804" formatCode="#,##0.00">
                  <c:v>5.5405914205558426</c:v>
                </c:pt>
                <c:pt idx="1805" formatCode="#,##0.00">
                  <c:v>5.5405914205558426</c:v>
                </c:pt>
                <c:pt idx="1806" formatCode="#,##0.00">
                  <c:v>5.5405914205558426</c:v>
                </c:pt>
                <c:pt idx="1807" formatCode="#,##0.00">
                  <c:v>5.5405914205558426</c:v>
                </c:pt>
                <c:pt idx="1808" formatCode="#,##0.00">
                  <c:v>5.5405914205558426</c:v>
                </c:pt>
                <c:pt idx="1809" formatCode="#,##0.00">
                  <c:v>5.5405914205558426</c:v>
                </c:pt>
                <c:pt idx="1810" formatCode="#,##0.00">
                  <c:v>5.5405914205558426</c:v>
                </c:pt>
                <c:pt idx="1811" formatCode="#,##0.00">
                  <c:v>5.5405914205558426</c:v>
                </c:pt>
                <c:pt idx="1812" formatCode="#,##0.00">
                  <c:v>5.5405914205558426</c:v>
                </c:pt>
                <c:pt idx="1813" formatCode="#,##0.00">
                  <c:v>5.5405914205558426</c:v>
                </c:pt>
                <c:pt idx="1814" formatCode="#,##0.00">
                  <c:v>5.5405914205558426</c:v>
                </c:pt>
                <c:pt idx="1815" formatCode="#,##0.00">
                  <c:v>5.5405914205558426</c:v>
                </c:pt>
                <c:pt idx="1816" formatCode="#,##0.00">
                  <c:v>5.5405914205558426</c:v>
                </c:pt>
                <c:pt idx="1817" formatCode="#,##0.00">
                  <c:v>5.5405914205558426</c:v>
                </c:pt>
                <c:pt idx="1818" formatCode="#,##0.00">
                  <c:v>5.5405914205558426</c:v>
                </c:pt>
                <c:pt idx="1819" formatCode="#,##0.00">
                  <c:v>5.5405914205558426</c:v>
                </c:pt>
                <c:pt idx="1820" formatCode="#,##0.00">
                  <c:v>5.5405914205558426</c:v>
                </c:pt>
                <c:pt idx="1821" formatCode="#,##0.00">
                  <c:v>5.5405914205558426</c:v>
                </c:pt>
                <c:pt idx="1822" formatCode="#,##0.00">
                  <c:v>5.5405914205558426</c:v>
                </c:pt>
                <c:pt idx="1823" formatCode="#,##0.00">
                  <c:v>5.5405914205558426</c:v>
                </c:pt>
                <c:pt idx="1824" formatCode="#,##0.00">
                  <c:v>5.5405914205558426</c:v>
                </c:pt>
                <c:pt idx="1825" formatCode="#,##0.00">
                  <c:v>5.5405914205558426</c:v>
                </c:pt>
                <c:pt idx="1826" formatCode="#,##0.00">
                  <c:v>5.5405914205558426</c:v>
                </c:pt>
                <c:pt idx="1827" formatCode="#,##0.00">
                  <c:v>5.5405914205558426</c:v>
                </c:pt>
                <c:pt idx="1828" formatCode="#,##0.00">
                  <c:v>5.5405914205558426</c:v>
                </c:pt>
                <c:pt idx="1829" formatCode="#,##0.00">
                  <c:v>5.5405914205558426</c:v>
                </c:pt>
                <c:pt idx="1830" formatCode="#,##0.00">
                  <c:v>5.5405914205558426</c:v>
                </c:pt>
                <c:pt idx="1831" formatCode="#,##0.00">
                  <c:v>5.5405914205558426</c:v>
                </c:pt>
                <c:pt idx="1832" formatCode="#,##0.00">
                  <c:v>5.5405914205558426</c:v>
                </c:pt>
                <c:pt idx="1833" formatCode="#,##0.00">
                  <c:v>5.5405914205558426</c:v>
                </c:pt>
                <c:pt idx="1834" formatCode="#,##0.00">
                  <c:v>5.5405914205558426</c:v>
                </c:pt>
                <c:pt idx="1835" formatCode="#,##0.00">
                  <c:v>5.5405914205558426</c:v>
                </c:pt>
                <c:pt idx="1836" formatCode="#,##0.00">
                  <c:v>5.5405914205558426</c:v>
                </c:pt>
                <c:pt idx="1837" formatCode="#,##0.00">
                  <c:v>5.5405914205558426</c:v>
                </c:pt>
                <c:pt idx="1838" formatCode="#,##0.00">
                  <c:v>5.5405914205558426</c:v>
                </c:pt>
                <c:pt idx="1839" formatCode="#,##0.00">
                  <c:v>5.5405914205558426</c:v>
                </c:pt>
                <c:pt idx="1840" formatCode="#,##0.00">
                  <c:v>5.5405914205558426</c:v>
                </c:pt>
                <c:pt idx="1841" formatCode="#,##0.00">
                  <c:v>5.5405914205558426</c:v>
                </c:pt>
                <c:pt idx="1842" formatCode="#,##0.00">
                  <c:v>5.5405914205558426</c:v>
                </c:pt>
                <c:pt idx="1843" formatCode="#,##0.00">
                  <c:v>5.5405914205558426</c:v>
                </c:pt>
                <c:pt idx="1844" formatCode="#,##0.00">
                  <c:v>5.5405914205558426</c:v>
                </c:pt>
                <c:pt idx="1845" formatCode="#,##0.00">
                  <c:v>5.5405914205558426</c:v>
                </c:pt>
                <c:pt idx="1846" formatCode="#,##0.00">
                  <c:v>5.5405914205558426</c:v>
                </c:pt>
                <c:pt idx="1847" formatCode="#,##0.00">
                  <c:v>5.5405914205558426</c:v>
                </c:pt>
                <c:pt idx="1848" formatCode="#,##0.00">
                  <c:v>5.5405914205558426</c:v>
                </c:pt>
                <c:pt idx="1849" formatCode="#,##0.00">
                  <c:v>5.5405914205558426</c:v>
                </c:pt>
                <c:pt idx="1850" formatCode="#,##0.00">
                  <c:v>5.5405914205558426</c:v>
                </c:pt>
                <c:pt idx="1851" formatCode="#,##0.00">
                  <c:v>5.5405914205558426</c:v>
                </c:pt>
                <c:pt idx="1852" formatCode="#,##0.00">
                  <c:v>5.5405914205558426</c:v>
                </c:pt>
                <c:pt idx="1853" formatCode="#,##0.00">
                  <c:v>5.5405914205558426</c:v>
                </c:pt>
                <c:pt idx="1854" formatCode="#,##0.00">
                  <c:v>5.5405914205558426</c:v>
                </c:pt>
                <c:pt idx="1855" formatCode="#,##0.00">
                  <c:v>5.5405914205558426</c:v>
                </c:pt>
                <c:pt idx="1856" formatCode="#,##0.00">
                  <c:v>5.5405914205558426</c:v>
                </c:pt>
                <c:pt idx="1857" formatCode="#,##0.00">
                  <c:v>5.5405914205558426</c:v>
                </c:pt>
                <c:pt idx="1858" formatCode="#,##0.00">
                  <c:v>5.5405914205558426</c:v>
                </c:pt>
                <c:pt idx="1859" formatCode="#,##0.00">
                  <c:v>5.5405914205558426</c:v>
                </c:pt>
                <c:pt idx="1860" formatCode="#,##0.00">
                  <c:v>5.5405914205558426</c:v>
                </c:pt>
                <c:pt idx="1861" formatCode="#,##0.00">
                  <c:v>5.5405914205558426</c:v>
                </c:pt>
                <c:pt idx="1862" formatCode="#,##0.00">
                  <c:v>5.5405914205558426</c:v>
                </c:pt>
                <c:pt idx="1863" formatCode="#,##0.00">
                  <c:v>5.5405914205558426</c:v>
                </c:pt>
                <c:pt idx="1864" formatCode="#,##0.00">
                  <c:v>5.5405914205558426</c:v>
                </c:pt>
                <c:pt idx="1865" formatCode="#,##0.00">
                  <c:v>5.5405914205558426</c:v>
                </c:pt>
                <c:pt idx="1866" formatCode="#,##0.00">
                  <c:v>5.5405914205558426</c:v>
                </c:pt>
                <c:pt idx="1867" formatCode="#,##0.00">
                  <c:v>5.5405914205558426</c:v>
                </c:pt>
                <c:pt idx="1868" formatCode="#,##0.00">
                  <c:v>5.5405914205558426</c:v>
                </c:pt>
                <c:pt idx="1869" formatCode="#,##0.00">
                  <c:v>5.5405914205558426</c:v>
                </c:pt>
                <c:pt idx="1870" formatCode="#,##0.00">
                  <c:v>5.5405914205558426</c:v>
                </c:pt>
                <c:pt idx="1871" formatCode="#,##0.00">
                  <c:v>5.5405914205558426</c:v>
                </c:pt>
                <c:pt idx="1872" formatCode="#,##0.00">
                  <c:v>5.5405914205558426</c:v>
                </c:pt>
                <c:pt idx="1873" formatCode="#,##0.00">
                  <c:v>5.5405914205558426</c:v>
                </c:pt>
                <c:pt idx="1874" formatCode="#,##0.00">
                  <c:v>5.5405914205558426</c:v>
                </c:pt>
                <c:pt idx="1875" formatCode="#,##0.00">
                  <c:v>5.5405914205558426</c:v>
                </c:pt>
                <c:pt idx="1876" formatCode="#,##0.00">
                  <c:v>5.5405914205558426</c:v>
                </c:pt>
                <c:pt idx="1877" formatCode="#,##0.00">
                  <c:v>5.5405914205558426</c:v>
                </c:pt>
                <c:pt idx="1878" formatCode="#,##0.00">
                  <c:v>5.5405914205558426</c:v>
                </c:pt>
                <c:pt idx="1879" formatCode="#,##0.00">
                  <c:v>5.5405914205558426</c:v>
                </c:pt>
                <c:pt idx="1880" formatCode="#,##0.00">
                  <c:v>5.5405914205558426</c:v>
                </c:pt>
                <c:pt idx="1881" formatCode="#,##0.00">
                  <c:v>5.5405914205558426</c:v>
                </c:pt>
                <c:pt idx="1882" formatCode="#,##0.00">
                  <c:v>5.5405914205558426</c:v>
                </c:pt>
                <c:pt idx="1883" formatCode="#,##0.00">
                  <c:v>5.5405914205558426</c:v>
                </c:pt>
                <c:pt idx="1884" formatCode="#,##0.00">
                  <c:v>5.5405914205558426</c:v>
                </c:pt>
                <c:pt idx="1885" formatCode="#,##0.00">
                  <c:v>5.5405914205558426</c:v>
                </c:pt>
                <c:pt idx="1886" formatCode="#,##0.00">
                  <c:v>5.5405914205558426</c:v>
                </c:pt>
                <c:pt idx="1887" formatCode="#,##0.00">
                  <c:v>5.5405914205558426</c:v>
                </c:pt>
                <c:pt idx="1888" formatCode="#,##0.00">
                  <c:v>5.5405914205558426</c:v>
                </c:pt>
                <c:pt idx="1889" formatCode="#,##0.00">
                  <c:v>5.5405914205558426</c:v>
                </c:pt>
                <c:pt idx="1890" formatCode="#,##0.00">
                  <c:v>5.5405914205558426</c:v>
                </c:pt>
                <c:pt idx="1891" formatCode="#,##0.00">
                  <c:v>5.5405914205558426</c:v>
                </c:pt>
                <c:pt idx="1892" formatCode="#,##0.00">
                  <c:v>5.5405914205558426</c:v>
                </c:pt>
                <c:pt idx="1893" formatCode="#,##0.00">
                  <c:v>5.5405914205558426</c:v>
                </c:pt>
                <c:pt idx="1894" formatCode="#,##0.00">
                  <c:v>5.5405914205558426</c:v>
                </c:pt>
                <c:pt idx="1895" formatCode="#,##0.00">
                  <c:v>5.5405914205558426</c:v>
                </c:pt>
                <c:pt idx="1896" formatCode="#,##0.00">
                  <c:v>5.5405914205558426</c:v>
                </c:pt>
                <c:pt idx="1897" formatCode="#,##0.00">
                  <c:v>5.5405914205558426</c:v>
                </c:pt>
                <c:pt idx="1898" formatCode="#,##0.00">
                  <c:v>5.5405914205558426</c:v>
                </c:pt>
                <c:pt idx="1899" formatCode="#,##0.00">
                  <c:v>5.5405914205558426</c:v>
                </c:pt>
                <c:pt idx="1900" formatCode="#,##0.00">
                  <c:v>5.5405914205558426</c:v>
                </c:pt>
                <c:pt idx="1901" formatCode="#,##0.00">
                  <c:v>5.5405914205558426</c:v>
                </c:pt>
                <c:pt idx="1902" formatCode="#,##0.00">
                  <c:v>5.5405914205558426</c:v>
                </c:pt>
                <c:pt idx="1903" formatCode="#,##0.00">
                  <c:v>5.5405914205558426</c:v>
                </c:pt>
                <c:pt idx="1904" formatCode="#,##0.00">
                  <c:v>5.5405914205558426</c:v>
                </c:pt>
                <c:pt idx="1905" formatCode="#,##0.00">
                  <c:v>5.5405914205558426</c:v>
                </c:pt>
                <c:pt idx="1906" formatCode="#,##0.00">
                  <c:v>5.5405914205558426</c:v>
                </c:pt>
                <c:pt idx="1907" formatCode="#,##0.00">
                  <c:v>5.5405914205558426</c:v>
                </c:pt>
                <c:pt idx="1908" formatCode="#,##0.00">
                  <c:v>5.5405914205558426</c:v>
                </c:pt>
                <c:pt idx="1909" formatCode="#,##0.00">
                  <c:v>5.5405914205558426</c:v>
                </c:pt>
                <c:pt idx="1910" formatCode="#,##0.00">
                  <c:v>5.5405914205558426</c:v>
                </c:pt>
                <c:pt idx="1911" formatCode="#,##0.00">
                  <c:v>5.5405914205558426</c:v>
                </c:pt>
                <c:pt idx="1912" formatCode="#,##0.00">
                  <c:v>5.5405914205558426</c:v>
                </c:pt>
                <c:pt idx="1913" formatCode="#,##0.00">
                  <c:v>5.5405914205558426</c:v>
                </c:pt>
                <c:pt idx="1914" formatCode="#,##0.00">
                  <c:v>5.5405914205558426</c:v>
                </c:pt>
                <c:pt idx="1915" formatCode="#,##0.00">
                  <c:v>5.5405914205558426</c:v>
                </c:pt>
                <c:pt idx="1916" formatCode="#,##0.00">
                  <c:v>5.5405914205558426</c:v>
                </c:pt>
                <c:pt idx="1917" formatCode="#,##0.00">
                  <c:v>5.5405914205558426</c:v>
                </c:pt>
                <c:pt idx="1918" formatCode="#,##0.00">
                  <c:v>5.5405914205558426</c:v>
                </c:pt>
                <c:pt idx="1919" formatCode="#,##0.00">
                  <c:v>5.5405914205558426</c:v>
                </c:pt>
                <c:pt idx="1920" formatCode="#,##0.00">
                  <c:v>5.5405914205558426</c:v>
                </c:pt>
                <c:pt idx="1921" formatCode="#,##0.00">
                  <c:v>5.5405914205558426</c:v>
                </c:pt>
                <c:pt idx="1922" formatCode="#,##0.00">
                  <c:v>5.5405914205558426</c:v>
                </c:pt>
                <c:pt idx="1923" formatCode="#,##0.00">
                  <c:v>5.5405914205558426</c:v>
                </c:pt>
                <c:pt idx="1924" formatCode="#,##0.00">
                  <c:v>5.5405914205558426</c:v>
                </c:pt>
                <c:pt idx="1925" formatCode="#,##0.00">
                  <c:v>5.5405914205558426</c:v>
                </c:pt>
                <c:pt idx="1926" formatCode="#,##0.00">
                  <c:v>5.5405914205558426</c:v>
                </c:pt>
                <c:pt idx="1927" formatCode="#,##0.00">
                  <c:v>5.5405914205558426</c:v>
                </c:pt>
                <c:pt idx="1928" formatCode="#,##0.00">
                  <c:v>5.5405914205558426</c:v>
                </c:pt>
                <c:pt idx="1929" formatCode="#,##0.00">
                  <c:v>5.5405914205558426</c:v>
                </c:pt>
                <c:pt idx="1930" formatCode="#,##0.00">
                  <c:v>5.5405914205558426</c:v>
                </c:pt>
                <c:pt idx="1931" formatCode="#,##0.00">
                  <c:v>5.5405914205558426</c:v>
                </c:pt>
                <c:pt idx="1932" formatCode="#,##0.00">
                  <c:v>5.5405914205558426</c:v>
                </c:pt>
                <c:pt idx="1933" formatCode="#,##0.00">
                  <c:v>5.5405914205558426</c:v>
                </c:pt>
                <c:pt idx="1934" formatCode="#,##0.00">
                  <c:v>5.5405914205558426</c:v>
                </c:pt>
                <c:pt idx="1935" formatCode="#,##0.00">
                  <c:v>5.5405914205558426</c:v>
                </c:pt>
                <c:pt idx="1936" formatCode="#,##0.00">
                  <c:v>5.5405914205558426</c:v>
                </c:pt>
                <c:pt idx="1937" formatCode="#,##0.00">
                  <c:v>5.5405914205558426</c:v>
                </c:pt>
                <c:pt idx="1938" formatCode="#,##0.00">
                  <c:v>5.5405914205558426</c:v>
                </c:pt>
                <c:pt idx="1939" formatCode="#,##0.00">
                  <c:v>5.5405914205558426</c:v>
                </c:pt>
                <c:pt idx="1940" formatCode="#,##0.00">
                  <c:v>5.5405914205558426</c:v>
                </c:pt>
                <c:pt idx="1941" formatCode="#,##0.00">
                  <c:v>5.5405914205558426</c:v>
                </c:pt>
                <c:pt idx="1942" formatCode="#,##0.00">
                  <c:v>5.5405914205558426</c:v>
                </c:pt>
                <c:pt idx="1943" formatCode="#,##0.00">
                  <c:v>5.5405914205558426</c:v>
                </c:pt>
                <c:pt idx="1944" formatCode="#,##0.00">
                  <c:v>5.5405914205558426</c:v>
                </c:pt>
                <c:pt idx="1945" formatCode="#,##0.00">
                  <c:v>5.5405914205558426</c:v>
                </c:pt>
                <c:pt idx="1946" formatCode="#,##0.00">
                  <c:v>5.5405914205558426</c:v>
                </c:pt>
                <c:pt idx="1947" formatCode="#,##0.00">
                  <c:v>5.5405914205558426</c:v>
                </c:pt>
                <c:pt idx="1948" formatCode="#,##0.00">
                  <c:v>5.5405914205558426</c:v>
                </c:pt>
                <c:pt idx="1949" formatCode="#,##0.00">
                  <c:v>5.5405914205558426</c:v>
                </c:pt>
                <c:pt idx="1950" formatCode="#,##0.00">
                  <c:v>5.5405914205558426</c:v>
                </c:pt>
                <c:pt idx="1951" formatCode="#,##0.00">
                  <c:v>5.5405914205558426</c:v>
                </c:pt>
                <c:pt idx="1952" formatCode="#,##0.00">
                  <c:v>5.5405914205558426</c:v>
                </c:pt>
                <c:pt idx="1953" formatCode="#,##0.00">
                  <c:v>5.5405914205558426</c:v>
                </c:pt>
                <c:pt idx="1954" formatCode="#,##0.00">
                  <c:v>5.5405914205558426</c:v>
                </c:pt>
                <c:pt idx="1955" formatCode="#,##0.00">
                  <c:v>5.5405914205558426</c:v>
                </c:pt>
                <c:pt idx="1956" formatCode="#,##0.00">
                  <c:v>5.5405914205558426</c:v>
                </c:pt>
                <c:pt idx="1957" formatCode="#,##0.00">
                  <c:v>5.5405914205558426</c:v>
                </c:pt>
                <c:pt idx="1958" formatCode="#,##0.00">
                  <c:v>5.5405914205558426</c:v>
                </c:pt>
                <c:pt idx="1959" formatCode="#,##0.00">
                  <c:v>5.5405914205558426</c:v>
                </c:pt>
                <c:pt idx="1960" formatCode="#,##0.00">
                  <c:v>5.5405914205558426</c:v>
                </c:pt>
                <c:pt idx="1961" formatCode="#,##0.00">
                  <c:v>5.5405914205558426</c:v>
                </c:pt>
                <c:pt idx="1962" formatCode="#,##0.00">
                  <c:v>5.5405914205558426</c:v>
                </c:pt>
                <c:pt idx="1963" formatCode="#,##0.00">
                  <c:v>5.5405914205558426</c:v>
                </c:pt>
                <c:pt idx="1964" formatCode="#,##0.00">
                  <c:v>5.5405914205558426</c:v>
                </c:pt>
                <c:pt idx="1965" formatCode="#,##0.00">
                  <c:v>5.5405914205558426</c:v>
                </c:pt>
                <c:pt idx="1966" formatCode="#,##0.00">
                  <c:v>5.5405914205558426</c:v>
                </c:pt>
                <c:pt idx="1967" formatCode="#,##0.00">
                  <c:v>5.5405914205558426</c:v>
                </c:pt>
                <c:pt idx="1968" formatCode="#,##0.00">
                  <c:v>5.5405914205558426</c:v>
                </c:pt>
                <c:pt idx="1969" formatCode="#,##0.00">
                  <c:v>5.5405914205558426</c:v>
                </c:pt>
                <c:pt idx="1970" formatCode="#,##0.00">
                  <c:v>5.5405914205558426</c:v>
                </c:pt>
                <c:pt idx="1971" formatCode="#,##0.00">
                  <c:v>5.5405914205558426</c:v>
                </c:pt>
                <c:pt idx="1972" formatCode="#,##0.00">
                  <c:v>5.5405914205558426</c:v>
                </c:pt>
                <c:pt idx="1973" formatCode="#,##0.00">
                  <c:v>5.5405914205558426</c:v>
                </c:pt>
                <c:pt idx="1974" formatCode="#,##0.00">
                  <c:v>5.5405914205558426</c:v>
                </c:pt>
                <c:pt idx="1975" formatCode="#,##0.00">
                  <c:v>5.5405914205558426</c:v>
                </c:pt>
                <c:pt idx="1976" formatCode="#,##0.00">
                  <c:v>5.5405914205558426</c:v>
                </c:pt>
                <c:pt idx="1977" formatCode="#,##0.00">
                  <c:v>5.5405914205558426</c:v>
                </c:pt>
                <c:pt idx="1978" formatCode="#,##0.00">
                  <c:v>5.5405914205558426</c:v>
                </c:pt>
                <c:pt idx="1979" formatCode="#,##0.00">
                  <c:v>5.5405914205558426</c:v>
                </c:pt>
                <c:pt idx="1980" formatCode="#,##0.00">
                  <c:v>5.5405914205558426</c:v>
                </c:pt>
                <c:pt idx="1981" formatCode="#,##0.00">
                  <c:v>5.5405914205558426</c:v>
                </c:pt>
                <c:pt idx="1982" formatCode="#,##0.00">
                  <c:v>5.5405914205558426</c:v>
                </c:pt>
                <c:pt idx="1983" formatCode="#,##0.00">
                  <c:v>5.5405914205558426</c:v>
                </c:pt>
                <c:pt idx="1984" formatCode="#,##0.00">
                  <c:v>5.5405914205558426</c:v>
                </c:pt>
                <c:pt idx="1985" formatCode="#,##0.00">
                  <c:v>5.5405914205558426</c:v>
                </c:pt>
                <c:pt idx="1986" formatCode="#,##0.00">
                  <c:v>5.5405914205558426</c:v>
                </c:pt>
                <c:pt idx="1987" formatCode="#,##0.00">
                  <c:v>5.5405914205558426</c:v>
                </c:pt>
                <c:pt idx="1988" formatCode="#,##0.00">
                  <c:v>5.5405914205558426</c:v>
                </c:pt>
                <c:pt idx="1989" formatCode="#,##0.00">
                  <c:v>5.5405914205558426</c:v>
                </c:pt>
                <c:pt idx="1990" formatCode="#,##0.00">
                  <c:v>5.5405914205558426</c:v>
                </c:pt>
                <c:pt idx="1991" formatCode="#,##0.00">
                  <c:v>5.5405914205558426</c:v>
                </c:pt>
                <c:pt idx="1992" formatCode="#,##0.00">
                  <c:v>5.5405914205558426</c:v>
                </c:pt>
                <c:pt idx="1993" formatCode="#,##0.00">
                  <c:v>5.5405914205558426</c:v>
                </c:pt>
                <c:pt idx="1994" formatCode="#,##0.00">
                  <c:v>5.5405914205558426</c:v>
                </c:pt>
                <c:pt idx="1995" formatCode="#,##0.00">
                  <c:v>5.5405914205558426</c:v>
                </c:pt>
                <c:pt idx="1996" formatCode="#,##0.00">
                  <c:v>5.5405914205558426</c:v>
                </c:pt>
                <c:pt idx="1997" formatCode="#,##0.00">
                  <c:v>5.5405914205558426</c:v>
                </c:pt>
                <c:pt idx="1998" formatCode="#,##0.00">
                  <c:v>5.5405914205558426</c:v>
                </c:pt>
                <c:pt idx="1999" formatCode="#,##0.00">
                  <c:v>5.5405914205558426</c:v>
                </c:pt>
                <c:pt idx="2000" formatCode="#,##0.00">
                  <c:v>5.5405914205558426</c:v>
                </c:pt>
                <c:pt idx="2001" formatCode="#,##0.00">
                  <c:v>5.5405914205558426</c:v>
                </c:pt>
                <c:pt idx="2002" formatCode="#,##0.00">
                  <c:v>5.5405914205558426</c:v>
                </c:pt>
                <c:pt idx="2003" formatCode="#,##0.00">
                  <c:v>5.5405914205558426</c:v>
                </c:pt>
                <c:pt idx="2004" formatCode="#,##0.00">
                  <c:v>5.5405914205558426</c:v>
                </c:pt>
                <c:pt idx="2005" formatCode="#,##0.00">
                  <c:v>5.5405914205558426</c:v>
                </c:pt>
                <c:pt idx="2006" formatCode="#,##0.00">
                  <c:v>5.5405914205558426</c:v>
                </c:pt>
                <c:pt idx="2007" formatCode="#,##0.00">
                  <c:v>5.5405914205558426</c:v>
                </c:pt>
                <c:pt idx="2008" formatCode="#,##0.00">
                  <c:v>5.5405914205558426</c:v>
                </c:pt>
                <c:pt idx="2009" formatCode="#,##0.00">
                  <c:v>5.5405914205558426</c:v>
                </c:pt>
                <c:pt idx="2010" formatCode="#,##0.00">
                  <c:v>5.5405914205558426</c:v>
                </c:pt>
                <c:pt idx="2011" formatCode="#,##0.00">
                  <c:v>5.5405914205558426</c:v>
                </c:pt>
                <c:pt idx="2012" formatCode="#,##0.00">
                  <c:v>5.5405914205558426</c:v>
                </c:pt>
                <c:pt idx="2013" formatCode="#,##0.00">
                  <c:v>5.5405914205558426</c:v>
                </c:pt>
                <c:pt idx="2014" formatCode="#,##0.00">
                  <c:v>5.5405914205558426</c:v>
                </c:pt>
                <c:pt idx="2015" formatCode="#,##0.00">
                  <c:v>5.5405914205558426</c:v>
                </c:pt>
                <c:pt idx="2016" formatCode="#,##0.00">
                  <c:v>5.5405914205558426</c:v>
                </c:pt>
                <c:pt idx="2017" formatCode="#,##0.00">
                  <c:v>5.5405914205558426</c:v>
                </c:pt>
                <c:pt idx="2018" formatCode="#,##0.00">
                  <c:v>5.5405914205558426</c:v>
                </c:pt>
                <c:pt idx="2019" formatCode="#,##0.00">
                  <c:v>5.5405914205558426</c:v>
                </c:pt>
                <c:pt idx="2020" formatCode="#,##0.00">
                  <c:v>5.5405914205558426</c:v>
                </c:pt>
                <c:pt idx="2021" formatCode="#,##0.00">
                  <c:v>5.5405914205558426</c:v>
                </c:pt>
                <c:pt idx="2022" formatCode="#,##0.00">
                  <c:v>5.5405914205558426</c:v>
                </c:pt>
                <c:pt idx="2023" formatCode="#,##0.00">
                  <c:v>5.5405914205558426</c:v>
                </c:pt>
                <c:pt idx="2024" formatCode="#,##0.00">
                  <c:v>5.5405914205558426</c:v>
                </c:pt>
                <c:pt idx="2025" formatCode="#,##0.00">
                  <c:v>5.5405914205558426</c:v>
                </c:pt>
                <c:pt idx="2026" formatCode="#,##0.00">
                  <c:v>5.5405914205558426</c:v>
                </c:pt>
                <c:pt idx="2027" formatCode="#,##0.00">
                  <c:v>5.5405914205558426</c:v>
                </c:pt>
                <c:pt idx="2028" formatCode="#,##0.00">
                  <c:v>5.5405914205558426</c:v>
                </c:pt>
                <c:pt idx="2029" formatCode="#,##0.00">
                  <c:v>5.5405914205558426</c:v>
                </c:pt>
                <c:pt idx="2030" formatCode="#,##0.00">
                  <c:v>5.5405914205558426</c:v>
                </c:pt>
                <c:pt idx="2031" formatCode="#,##0.00">
                  <c:v>5.5405914205558426</c:v>
                </c:pt>
                <c:pt idx="2032" formatCode="#,##0.00">
                  <c:v>5.5405914205558426</c:v>
                </c:pt>
                <c:pt idx="2033" formatCode="#,##0.00">
                  <c:v>5.5405914205558426</c:v>
                </c:pt>
                <c:pt idx="2034" formatCode="#,##0.00">
                  <c:v>5.5405914205558426</c:v>
                </c:pt>
                <c:pt idx="2035" formatCode="#,##0.00">
                  <c:v>5.5405914205558426</c:v>
                </c:pt>
                <c:pt idx="2036" formatCode="#,##0.00">
                  <c:v>5.5405914205558426</c:v>
                </c:pt>
                <c:pt idx="2037" formatCode="#,##0.00">
                  <c:v>5.5405914205558426</c:v>
                </c:pt>
                <c:pt idx="2038" formatCode="#,##0.00">
                  <c:v>5.5405914205558426</c:v>
                </c:pt>
                <c:pt idx="2039" formatCode="#,##0.00">
                  <c:v>5.5405914205558426</c:v>
                </c:pt>
                <c:pt idx="2040" formatCode="#,##0.00">
                  <c:v>5.5405914205558426</c:v>
                </c:pt>
                <c:pt idx="2041" formatCode="#,##0.00">
                  <c:v>5.5405914205558426</c:v>
                </c:pt>
                <c:pt idx="2042" formatCode="#,##0.00">
                  <c:v>5.5405914205558426</c:v>
                </c:pt>
                <c:pt idx="2043" formatCode="#,##0.00">
                  <c:v>5.5405914205558426</c:v>
                </c:pt>
                <c:pt idx="2044" formatCode="#,##0.00">
                  <c:v>5.5405914205558426</c:v>
                </c:pt>
                <c:pt idx="2045" formatCode="#,##0.00">
                  <c:v>5.5405914205558426</c:v>
                </c:pt>
                <c:pt idx="2046" formatCode="#,##0.00">
                  <c:v>5.5405914205558426</c:v>
                </c:pt>
                <c:pt idx="2047" formatCode="#,##0.00">
                  <c:v>5.5405914205558426</c:v>
                </c:pt>
                <c:pt idx="2048" formatCode="#,##0.00">
                  <c:v>5.5405914205558426</c:v>
                </c:pt>
                <c:pt idx="2049" formatCode="#,##0.00">
                  <c:v>5.5405914205558426</c:v>
                </c:pt>
                <c:pt idx="2050" formatCode="#,##0.00">
                  <c:v>5.5405914205558426</c:v>
                </c:pt>
                <c:pt idx="2051" formatCode="#,##0.00">
                  <c:v>5.5405914205558426</c:v>
                </c:pt>
                <c:pt idx="2052" formatCode="#,##0.00">
                  <c:v>5.5405914205558426</c:v>
                </c:pt>
                <c:pt idx="2053" formatCode="#,##0.00">
                  <c:v>5.5405914205558426</c:v>
                </c:pt>
                <c:pt idx="2054" formatCode="#,##0.00">
                  <c:v>5.5405914205558426</c:v>
                </c:pt>
                <c:pt idx="2055" formatCode="#,##0.00">
                  <c:v>5.5405914205558426</c:v>
                </c:pt>
                <c:pt idx="2056" formatCode="#,##0.00">
                  <c:v>5.5405914205558426</c:v>
                </c:pt>
                <c:pt idx="2057" formatCode="#,##0.00">
                  <c:v>5.5405914205558426</c:v>
                </c:pt>
                <c:pt idx="2058" formatCode="#,##0.00">
                  <c:v>5.5405914205558426</c:v>
                </c:pt>
                <c:pt idx="2059" formatCode="#,##0.00">
                  <c:v>5.5405914205558426</c:v>
                </c:pt>
                <c:pt idx="2060" formatCode="#,##0.00">
                  <c:v>5.5405914205558426</c:v>
                </c:pt>
                <c:pt idx="2061" formatCode="#,##0.00">
                  <c:v>5.5405914205558426</c:v>
                </c:pt>
                <c:pt idx="2062" formatCode="#,##0.00">
                  <c:v>5.5405914205558426</c:v>
                </c:pt>
                <c:pt idx="2063" formatCode="#,##0.00">
                  <c:v>5.5405914205558426</c:v>
                </c:pt>
                <c:pt idx="2064" formatCode="#,##0.00">
                  <c:v>5.5405914205558426</c:v>
                </c:pt>
                <c:pt idx="2065" formatCode="#,##0.00">
                  <c:v>5.5405914205558426</c:v>
                </c:pt>
                <c:pt idx="2066" formatCode="#,##0.00">
                  <c:v>5.5405914205558426</c:v>
                </c:pt>
                <c:pt idx="2067" formatCode="#,##0.00">
                  <c:v>5.5405914205558426</c:v>
                </c:pt>
                <c:pt idx="2068" formatCode="#,##0.00">
                  <c:v>5.5405914205558426</c:v>
                </c:pt>
                <c:pt idx="2069" formatCode="#,##0.00">
                  <c:v>5.5405914205558426</c:v>
                </c:pt>
                <c:pt idx="2070" formatCode="#,##0.00">
                  <c:v>5.5405914205558426</c:v>
                </c:pt>
                <c:pt idx="2071" formatCode="#,##0.00">
                  <c:v>5.5405914205558426</c:v>
                </c:pt>
                <c:pt idx="2072" formatCode="#,##0.00">
                  <c:v>5.5405914205558426</c:v>
                </c:pt>
                <c:pt idx="2073" formatCode="#,##0.00">
                  <c:v>5.5405914205558426</c:v>
                </c:pt>
                <c:pt idx="2074" formatCode="#,##0.00">
                  <c:v>5.5405914205558426</c:v>
                </c:pt>
                <c:pt idx="2075" formatCode="#,##0.00">
                  <c:v>5.5405914205558426</c:v>
                </c:pt>
                <c:pt idx="2076" formatCode="#,##0.00">
                  <c:v>5.5405914205558426</c:v>
                </c:pt>
                <c:pt idx="2077" formatCode="#,##0.00">
                  <c:v>5.5405914205558426</c:v>
                </c:pt>
                <c:pt idx="2078" formatCode="#,##0.00">
                  <c:v>5.5405914205558426</c:v>
                </c:pt>
                <c:pt idx="2079" formatCode="#,##0.00">
                  <c:v>5.5405914205558426</c:v>
                </c:pt>
                <c:pt idx="2080" formatCode="#,##0.00">
                  <c:v>5.5405914205558426</c:v>
                </c:pt>
                <c:pt idx="2081" formatCode="#,##0.00">
                  <c:v>5.5405914205558426</c:v>
                </c:pt>
                <c:pt idx="2082" formatCode="#,##0.00">
                  <c:v>5.5405914205558426</c:v>
                </c:pt>
                <c:pt idx="2083" formatCode="#,##0.00">
                  <c:v>5.5405914205558426</c:v>
                </c:pt>
                <c:pt idx="2084" formatCode="#,##0.00">
                  <c:v>5.5405914205558426</c:v>
                </c:pt>
                <c:pt idx="2085" formatCode="#,##0.00">
                  <c:v>5.5405914205558426</c:v>
                </c:pt>
                <c:pt idx="2086" formatCode="#,##0.00">
                  <c:v>5.5405914205558426</c:v>
                </c:pt>
                <c:pt idx="2087" formatCode="#,##0.00">
                  <c:v>5.5405914205558426</c:v>
                </c:pt>
                <c:pt idx="2088" formatCode="#,##0.00">
                  <c:v>5.5405914205558426</c:v>
                </c:pt>
                <c:pt idx="2089" formatCode="#,##0.00">
                  <c:v>5.5405914205558426</c:v>
                </c:pt>
                <c:pt idx="2090" formatCode="#,##0.00">
                  <c:v>5.5405914205558426</c:v>
                </c:pt>
                <c:pt idx="2091" formatCode="#,##0.00">
                  <c:v>5.5405914205558426</c:v>
                </c:pt>
                <c:pt idx="2092" formatCode="#,##0.00">
                  <c:v>5.5405914205558426</c:v>
                </c:pt>
                <c:pt idx="2093" formatCode="#,##0.00">
                  <c:v>5.5405914205558426</c:v>
                </c:pt>
                <c:pt idx="2094" formatCode="#,##0.00">
                  <c:v>5.5405914205558426</c:v>
                </c:pt>
                <c:pt idx="2095" formatCode="#,##0.00">
                  <c:v>5.5405914205558426</c:v>
                </c:pt>
                <c:pt idx="2096" formatCode="#,##0.00">
                  <c:v>5.5405914205558426</c:v>
                </c:pt>
                <c:pt idx="2097" formatCode="#,##0.00">
                  <c:v>5.5405914205558426</c:v>
                </c:pt>
                <c:pt idx="2098" formatCode="#,##0.00">
                  <c:v>5.5405914205558426</c:v>
                </c:pt>
                <c:pt idx="2099" formatCode="#,##0.00">
                  <c:v>5.5405914205558426</c:v>
                </c:pt>
                <c:pt idx="2100" formatCode="#,##0.00">
                  <c:v>5.5405914205558426</c:v>
                </c:pt>
                <c:pt idx="2101" formatCode="#,##0.00">
                  <c:v>5.5405914205558426</c:v>
                </c:pt>
                <c:pt idx="2102" formatCode="#,##0.00">
                  <c:v>5.5405914205558426</c:v>
                </c:pt>
                <c:pt idx="2103" formatCode="#,##0.00">
                  <c:v>5.5405914205558426</c:v>
                </c:pt>
                <c:pt idx="2104" formatCode="#,##0.00">
                  <c:v>5.5405914205558426</c:v>
                </c:pt>
                <c:pt idx="2105" formatCode="#,##0.00">
                  <c:v>5.5405914205558426</c:v>
                </c:pt>
                <c:pt idx="2106" formatCode="#,##0.00">
                  <c:v>5.5405914205558426</c:v>
                </c:pt>
                <c:pt idx="2107" formatCode="#,##0.00">
                  <c:v>5.5405914205558426</c:v>
                </c:pt>
                <c:pt idx="2108" formatCode="#,##0.00">
                  <c:v>5.5405914205558426</c:v>
                </c:pt>
                <c:pt idx="2109" formatCode="#,##0.00">
                  <c:v>5.5405914205558426</c:v>
                </c:pt>
                <c:pt idx="2110" formatCode="#,##0.00">
                  <c:v>5.5405914205558426</c:v>
                </c:pt>
                <c:pt idx="2111" formatCode="#,##0.00">
                  <c:v>5.5405914205558426</c:v>
                </c:pt>
                <c:pt idx="2112" formatCode="#,##0.00">
                  <c:v>5.5405914205558426</c:v>
                </c:pt>
                <c:pt idx="2113" formatCode="#,##0.00">
                  <c:v>5.5405914205558426</c:v>
                </c:pt>
                <c:pt idx="2114" formatCode="#,##0.00">
                  <c:v>5.5405914205558426</c:v>
                </c:pt>
                <c:pt idx="2115" formatCode="#,##0.00">
                  <c:v>5.5405914205558426</c:v>
                </c:pt>
                <c:pt idx="2116" formatCode="#,##0.00">
                  <c:v>5.5405914205558426</c:v>
                </c:pt>
                <c:pt idx="2117" formatCode="#,##0.00">
                  <c:v>5.5405914205558426</c:v>
                </c:pt>
                <c:pt idx="2118" formatCode="#,##0.00">
                  <c:v>5.5405914205558426</c:v>
                </c:pt>
                <c:pt idx="2119" formatCode="#,##0.00">
                  <c:v>5.5405914205558426</c:v>
                </c:pt>
                <c:pt idx="2120" formatCode="#,##0.00">
                  <c:v>5.5405914205558426</c:v>
                </c:pt>
                <c:pt idx="2121" formatCode="#,##0.00">
                  <c:v>5.5405914205558426</c:v>
                </c:pt>
                <c:pt idx="2122" formatCode="#,##0.00">
                  <c:v>5.5405914205558426</c:v>
                </c:pt>
                <c:pt idx="2123" formatCode="#,##0.00">
                  <c:v>5.5405914205558426</c:v>
                </c:pt>
                <c:pt idx="2124" formatCode="#,##0.00">
                  <c:v>5.5405914205558426</c:v>
                </c:pt>
                <c:pt idx="2125" formatCode="#,##0.00">
                  <c:v>5.5405914205558426</c:v>
                </c:pt>
                <c:pt idx="2126" formatCode="#,##0.00">
                  <c:v>5.5405914205558426</c:v>
                </c:pt>
                <c:pt idx="2127" formatCode="#,##0.00">
                  <c:v>5.5405914205558426</c:v>
                </c:pt>
                <c:pt idx="2128" formatCode="#,##0.00">
                  <c:v>5.5405914205558426</c:v>
                </c:pt>
                <c:pt idx="2129" formatCode="#,##0.00">
                  <c:v>5.5405914205558426</c:v>
                </c:pt>
                <c:pt idx="2130" formatCode="#,##0.00">
                  <c:v>5.5405914205558426</c:v>
                </c:pt>
                <c:pt idx="2131" formatCode="#,##0.00">
                  <c:v>5.5405914205558426</c:v>
                </c:pt>
                <c:pt idx="2132" formatCode="#,##0.00">
                  <c:v>5.5405914205558426</c:v>
                </c:pt>
                <c:pt idx="2133" formatCode="#,##0.00">
                  <c:v>5.5405914205558426</c:v>
                </c:pt>
                <c:pt idx="2134" formatCode="#,##0.00">
                  <c:v>5.5405914205558426</c:v>
                </c:pt>
                <c:pt idx="2135" formatCode="#,##0.00">
                  <c:v>5.5405914205558426</c:v>
                </c:pt>
                <c:pt idx="2136" formatCode="#,##0.00">
                  <c:v>5.5405914205558426</c:v>
                </c:pt>
                <c:pt idx="2137" formatCode="#,##0.00">
                  <c:v>5.5405914205558426</c:v>
                </c:pt>
                <c:pt idx="2138" formatCode="#,##0.00">
                  <c:v>5.5405914205558426</c:v>
                </c:pt>
                <c:pt idx="2139" formatCode="#,##0.00">
                  <c:v>5.5405914205558426</c:v>
                </c:pt>
                <c:pt idx="2140" formatCode="#,##0.00">
                  <c:v>5.5405914205558426</c:v>
                </c:pt>
                <c:pt idx="2141" formatCode="#,##0.00">
                  <c:v>5.5405914205558426</c:v>
                </c:pt>
                <c:pt idx="2142" formatCode="#,##0.00">
                  <c:v>5.5405914205558426</c:v>
                </c:pt>
                <c:pt idx="2143" formatCode="#,##0.00">
                  <c:v>5.5405914205558426</c:v>
                </c:pt>
                <c:pt idx="2144" formatCode="#,##0.00">
                  <c:v>5.5405914205558426</c:v>
                </c:pt>
                <c:pt idx="2145" formatCode="#,##0.00">
                  <c:v>5.5405914205558426</c:v>
                </c:pt>
                <c:pt idx="2146" formatCode="#,##0.00">
                  <c:v>5.5405914205558426</c:v>
                </c:pt>
                <c:pt idx="2147" formatCode="#,##0.00">
                  <c:v>5.5405914205558426</c:v>
                </c:pt>
                <c:pt idx="2148" formatCode="#,##0.00">
                  <c:v>5.5405914205558426</c:v>
                </c:pt>
                <c:pt idx="2149" formatCode="#,##0.00">
                  <c:v>5.5405914205558426</c:v>
                </c:pt>
                <c:pt idx="2150" formatCode="#,##0.00">
                  <c:v>5.5405914205558426</c:v>
                </c:pt>
                <c:pt idx="2151" formatCode="#,##0.00">
                  <c:v>5.5405914205558426</c:v>
                </c:pt>
                <c:pt idx="2152" formatCode="#,##0.00">
                  <c:v>5.5405914205558426</c:v>
                </c:pt>
                <c:pt idx="2153" formatCode="#,##0.00">
                  <c:v>5.5405914205558426</c:v>
                </c:pt>
                <c:pt idx="2154" formatCode="#,##0.00">
                  <c:v>5.5405914205558426</c:v>
                </c:pt>
                <c:pt idx="2155" formatCode="#,##0.00">
                  <c:v>5.5405914205558426</c:v>
                </c:pt>
                <c:pt idx="2156" formatCode="#,##0.00">
                  <c:v>5.5405914205558426</c:v>
                </c:pt>
                <c:pt idx="2157" formatCode="#,##0.00">
                  <c:v>5.5405914205558426</c:v>
                </c:pt>
                <c:pt idx="2158" formatCode="#,##0.00">
                  <c:v>5.5405914205558426</c:v>
                </c:pt>
                <c:pt idx="2159" formatCode="#,##0.00">
                  <c:v>5.5405914205558426</c:v>
                </c:pt>
                <c:pt idx="2160" formatCode="#,##0.00">
                  <c:v>5.5405914205558426</c:v>
                </c:pt>
                <c:pt idx="2161" formatCode="#,##0.00">
                  <c:v>5.5405914205558426</c:v>
                </c:pt>
                <c:pt idx="2162" formatCode="#,##0.00">
                  <c:v>5.5405914205558426</c:v>
                </c:pt>
                <c:pt idx="2163" formatCode="#,##0.00">
                  <c:v>5.5405914205558426</c:v>
                </c:pt>
                <c:pt idx="2164" formatCode="#,##0.00">
                  <c:v>5.5405914205558426</c:v>
                </c:pt>
                <c:pt idx="2165" formatCode="#,##0.00">
                  <c:v>5.5405914205558426</c:v>
                </c:pt>
                <c:pt idx="2166" formatCode="#,##0.00">
                  <c:v>5.5405914205558426</c:v>
                </c:pt>
                <c:pt idx="2167" formatCode="#,##0.00">
                  <c:v>5.5405914205558426</c:v>
                </c:pt>
                <c:pt idx="2168" formatCode="#,##0.00">
                  <c:v>5.5405914205558426</c:v>
                </c:pt>
                <c:pt idx="2169" formatCode="#,##0.00">
                  <c:v>5.5405914205558426</c:v>
                </c:pt>
                <c:pt idx="2170" formatCode="#,##0.00">
                  <c:v>5.5405914205558426</c:v>
                </c:pt>
                <c:pt idx="2171" formatCode="#,##0.00">
                  <c:v>5.5405914205558426</c:v>
                </c:pt>
                <c:pt idx="2172" formatCode="#,##0.00">
                  <c:v>5.5405914205558426</c:v>
                </c:pt>
                <c:pt idx="2173" formatCode="#,##0.00">
                  <c:v>5.5405914205558426</c:v>
                </c:pt>
                <c:pt idx="2174" formatCode="#,##0.00">
                  <c:v>5.5405914205558426</c:v>
                </c:pt>
                <c:pt idx="2175" formatCode="#,##0.00">
                  <c:v>5.5405914205558426</c:v>
                </c:pt>
                <c:pt idx="2176" formatCode="#,##0.00">
                  <c:v>5.5405914205558426</c:v>
                </c:pt>
                <c:pt idx="2177" formatCode="#,##0.00">
                  <c:v>5.5405914205558426</c:v>
                </c:pt>
                <c:pt idx="2178" formatCode="#,##0.00">
                  <c:v>5.5405914205558426</c:v>
                </c:pt>
                <c:pt idx="2179" formatCode="#,##0.00">
                  <c:v>5.5405914205558426</c:v>
                </c:pt>
                <c:pt idx="2180" formatCode="#,##0.00">
                  <c:v>5.5405914205558426</c:v>
                </c:pt>
                <c:pt idx="2181" formatCode="#,##0.00">
                  <c:v>5.5405914205558426</c:v>
                </c:pt>
                <c:pt idx="2182" formatCode="#,##0.00">
                  <c:v>5.5405914205558426</c:v>
                </c:pt>
                <c:pt idx="2183" formatCode="#,##0.00">
                  <c:v>5.5405914205558426</c:v>
                </c:pt>
                <c:pt idx="2184" formatCode="#,##0.00">
                  <c:v>5.5405914205558426</c:v>
                </c:pt>
                <c:pt idx="2185" formatCode="#,##0.00">
                  <c:v>5.5405914205558426</c:v>
                </c:pt>
                <c:pt idx="2186" formatCode="#,##0.00">
                  <c:v>5.5405914205558426</c:v>
                </c:pt>
                <c:pt idx="2187" formatCode="#,##0.00">
                  <c:v>5.5405914205558426</c:v>
                </c:pt>
                <c:pt idx="2188" formatCode="#,##0.00">
                  <c:v>5.5405914205558426</c:v>
                </c:pt>
                <c:pt idx="2189" formatCode="#,##0.00">
                  <c:v>5.5405914205558426</c:v>
                </c:pt>
                <c:pt idx="2190" formatCode="#,##0.00">
                  <c:v>5.5405914205558426</c:v>
                </c:pt>
                <c:pt idx="2191" formatCode="#,##0.00">
                  <c:v>5.5405914205558426</c:v>
                </c:pt>
                <c:pt idx="2192" formatCode="#,##0.00">
                  <c:v>5.5405914205558426</c:v>
                </c:pt>
                <c:pt idx="2193" formatCode="#,##0.00">
                  <c:v>5.5405914205558426</c:v>
                </c:pt>
                <c:pt idx="2194" formatCode="#,##0.00">
                  <c:v>5.5405914205558426</c:v>
                </c:pt>
                <c:pt idx="2195" formatCode="#,##0.00">
                  <c:v>5.5405914205558426</c:v>
                </c:pt>
                <c:pt idx="2196" formatCode="#,##0.00">
                  <c:v>5.5405914205558426</c:v>
                </c:pt>
                <c:pt idx="2197" formatCode="#,##0.00">
                  <c:v>5.5405914205558426</c:v>
                </c:pt>
                <c:pt idx="2198" formatCode="#,##0.00">
                  <c:v>5.5405914205558426</c:v>
                </c:pt>
                <c:pt idx="2199" formatCode="#,##0.00">
                  <c:v>5.5405914205558426</c:v>
                </c:pt>
                <c:pt idx="2200" formatCode="#,##0.00">
                  <c:v>5.5405914205558426</c:v>
                </c:pt>
                <c:pt idx="2201" formatCode="#,##0.00">
                  <c:v>5.5405914205558426</c:v>
                </c:pt>
                <c:pt idx="2202" formatCode="#,##0.00">
                  <c:v>5.5405914205558426</c:v>
                </c:pt>
                <c:pt idx="2203" formatCode="#,##0.00">
                  <c:v>5.5405914205558426</c:v>
                </c:pt>
                <c:pt idx="2204" formatCode="#,##0.00">
                  <c:v>5.5405914205558426</c:v>
                </c:pt>
                <c:pt idx="2205" formatCode="#,##0.00">
                  <c:v>5.5405914205558426</c:v>
                </c:pt>
                <c:pt idx="2206" formatCode="#,##0.00">
                  <c:v>5.5405914205558426</c:v>
                </c:pt>
                <c:pt idx="2207" formatCode="#,##0.00">
                  <c:v>5.5405914205558426</c:v>
                </c:pt>
                <c:pt idx="2208" formatCode="#,##0.00">
                  <c:v>5.5405914205558426</c:v>
                </c:pt>
                <c:pt idx="2209" formatCode="#,##0.00">
                  <c:v>5.5405914205558426</c:v>
                </c:pt>
                <c:pt idx="2210" formatCode="#,##0.00">
                  <c:v>5.5405914205558426</c:v>
                </c:pt>
                <c:pt idx="2211" formatCode="#,##0.00">
                  <c:v>5.5405914205558426</c:v>
                </c:pt>
                <c:pt idx="2212" formatCode="#,##0.00">
                  <c:v>5.5405914205558426</c:v>
                </c:pt>
                <c:pt idx="2213" formatCode="#,##0.00">
                  <c:v>5.5405914205558426</c:v>
                </c:pt>
                <c:pt idx="2214" formatCode="#,##0.00">
                  <c:v>5.5405914205558426</c:v>
                </c:pt>
                <c:pt idx="2215" formatCode="#,##0.00">
                  <c:v>5.5405914205558426</c:v>
                </c:pt>
                <c:pt idx="2216" formatCode="#,##0.00">
                  <c:v>5.5405914205558426</c:v>
                </c:pt>
                <c:pt idx="2217" formatCode="#,##0.00">
                  <c:v>5.5405914205558426</c:v>
                </c:pt>
                <c:pt idx="2218" formatCode="#,##0.00">
                  <c:v>5.5405914205558426</c:v>
                </c:pt>
                <c:pt idx="2219" formatCode="#,##0.00">
                  <c:v>5.5405914205558426</c:v>
                </c:pt>
                <c:pt idx="2220" formatCode="#,##0.00">
                  <c:v>5.5405914205558426</c:v>
                </c:pt>
                <c:pt idx="2221" formatCode="#,##0.00">
                  <c:v>5.5405914205558426</c:v>
                </c:pt>
                <c:pt idx="2222" formatCode="#,##0.00">
                  <c:v>5.5405914205558426</c:v>
                </c:pt>
                <c:pt idx="2223" formatCode="#,##0.00">
                  <c:v>5.5405914205558426</c:v>
                </c:pt>
                <c:pt idx="2224" formatCode="#,##0.00">
                  <c:v>5.5405914205558426</c:v>
                </c:pt>
                <c:pt idx="2225" formatCode="#,##0.00">
                  <c:v>5.5405914205558426</c:v>
                </c:pt>
                <c:pt idx="2226" formatCode="#,##0.00">
                  <c:v>5.5405914205558426</c:v>
                </c:pt>
                <c:pt idx="2227" formatCode="#,##0.00">
                  <c:v>5.5405914205558426</c:v>
                </c:pt>
                <c:pt idx="2228" formatCode="#,##0.00">
                  <c:v>5.5405914205558426</c:v>
                </c:pt>
                <c:pt idx="2229" formatCode="#,##0.00">
                  <c:v>5.5405914205558426</c:v>
                </c:pt>
                <c:pt idx="2230" formatCode="#,##0.00">
                  <c:v>5.5405914205558426</c:v>
                </c:pt>
                <c:pt idx="2231" formatCode="#,##0.00">
                  <c:v>5.5405914205558426</c:v>
                </c:pt>
                <c:pt idx="2232" formatCode="#,##0.00">
                  <c:v>5.5405914205558426</c:v>
                </c:pt>
                <c:pt idx="2233" formatCode="#,##0.00">
                  <c:v>5.5405914205558426</c:v>
                </c:pt>
                <c:pt idx="2234" formatCode="#,##0.00">
                  <c:v>5.5405914205558426</c:v>
                </c:pt>
                <c:pt idx="2235" formatCode="#,##0.00">
                  <c:v>5.5405914205558426</c:v>
                </c:pt>
                <c:pt idx="2236" formatCode="#,##0.00">
                  <c:v>5.5405914205558426</c:v>
                </c:pt>
                <c:pt idx="2237" formatCode="#,##0.00">
                  <c:v>5.5405914205558426</c:v>
                </c:pt>
                <c:pt idx="2238" formatCode="#,##0.00">
                  <c:v>5.5405914205558426</c:v>
                </c:pt>
                <c:pt idx="2239" formatCode="#,##0.00">
                  <c:v>5.5405914205558426</c:v>
                </c:pt>
                <c:pt idx="2240" formatCode="#,##0.00">
                  <c:v>5.5405914205558426</c:v>
                </c:pt>
                <c:pt idx="2241" formatCode="#,##0.00">
                  <c:v>5.5405914205558426</c:v>
                </c:pt>
                <c:pt idx="2242" formatCode="#,##0.00">
                  <c:v>5.5405914205558426</c:v>
                </c:pt>
                <c:pt idx="2243" formatCode="#,##0.00">
                  <c:v>5.5405914205558426</c:v>
                </c:pt>
                <c:pt idx="2244" formatCode="#,##0.00">
                  <c:v>5.5405914205558426</c:v>
                </c:pt>
                <c:pt idx="2245" formatCode="#,##0.00">
                  <c:v>5.5405914205558426</c:v>
                </c:pt>
                <c:pt idx="2246" formatCode="#,##0.00">
                  <c:v>5.5405914205558426</c:v>
                </c:pt>
                <c:pt idx="2247" formatCode="#,##0.00">
                  <c:v>5.5405914205558426</c:v>
                </c:pt>
                <c:pt idx="2248" formatCode="#,##0.00">
                  <c:v>5.5405914205558426</c:v>
                </c:pt>
                <c:pt idx="2249" formatCode="#,##0.00">
                  <c:v>5.5405914205558426</c:v>
                </c:pt>
                <c:pt idx="2250" formatCode="#,##0.00">
                  <c:v>5.5405914205558426</c:v>
                </c:pt>
                <c:pt idx="2251" formatCode="#,##0.00">
                  <c:v>5.5405914205558426</c:v>
                </c:pt>
              </c:numCache>
            </c:numRef>
          </c:yVal>
          <c:smooth val="1"/>
          <c:extLst>
            <c:ext xmlns:c16="http://schemas.microsoft.com/office/drawing/2014/chart" uri="{C3380CC4-5D6E-409C-BE32-E72D297353CC}">
              <c16:uniqueId val="{00000000-4539-3946-99B4-117EBDE47692}"/>
            </c:ext>
          </c:extLst>
        </c:ser>
        <c:dLbls>
          <c:showLegendKey val="0"/>
          <c:showVal val="0"/>
          <c:showCatName val="0"/>
          <c:showSerName val="0"/>
          <c:showPercent val="0"/>
          <c:showBubbleSize val="0"/>
        </c:dLbls>
        <c:axId val="2084461538"/>
        <c:axId val="1092310264"/>
      </c:scatterChart>
      <c:valAx>
        <c:axId val="2084461538"/>
        <c:scaling>
          <c:orientation val="minMax"/>
          <c:max val="2025"/>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Roboto"/>
                  </a:defRPr>
                </a:pPr>
                <a:endParaRPr lang="en-US"/>
              </a:p>
            </c:rich>
          </c:tx>
          <c:overlay val="0"/>
        </c:title>
        <c:numFmt formatCode="0" sourceLinked="1"/>
        <c:majorTickMark val="none"/>
        <c:minorTickMark val="none"/>
        <c:tickLblPos val="nextTo"/>
        <c:spPr>
          <a:ln/>
        </c:spPr>
        <c:txPr>
          <a:bodyPr/>
          <a:lstStyle/>
          <a:p>
            <a:pPr lvl="0">
              <a:defRPr b="0">
                <a:solidFill>
                  <a:srgbClr val="000000"/>
                </a:solidFill>
                <a:latin typeface="Roboto"/>
              </a:defRPr>
            </a:pPr>
            <a:endParaRPr lang="en-US"/>
          </a:p>
        </c:txPr>
        <c:crossAx val="1092310264"/>
        <c:crosses val="autoZero"/>
        <c:crossBetween val="midCat"/>
      </c:valAx>
      <c:valAx>
        <c:axId val="1092310264"/>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Roboto"/>
                  </a:defRPr>
                </a:pPr>
                <a:endParaRPr lang="en-US"/>
              </a:p>
            </c:rich>
          </c:tx>
          <c:overlay val="0"/>
        </c:title>
        <c:numFmt formatCode="General" sourceLinked="1"/>
        <c:majorTickMark val="none"/>
        <c:minorTickMark val="none"/>
        <c:tickLblPos val="nextTo"/>
        <c:spPr>
          <a:ln/>
        </c:spPr>
        <c:txPr>
          <a:bodyPr/>
          <a:lstStyle/>
          <a:p>
            <a:pPr lvl="0">
              <a:defRPr b="0">
                <a:solidFill>
                  <a:srgbClr val="000000"/>
                </a:solidFill>
                <a:latin typeface="Roboto"/>
              </a:defRPr>
            </a:pPr>
            <a:endParaRPr lang="en-US"/>
          </a:p>
        </c:txPr>
        <c:crossAx val="2084461538"/>
        <c:crosses val="autoZero"/>
        <c:crossBetween val="midCat"/>
      </c:valAx>
    </c:plotArea>
    <c:legend>
      <c:legendPos val="b"/>
      <c:overlay val="0"/>
      <c:txPr>
        <a:bodyPr/>
        <a:lstStyle/>
        <a:p>
          <a:pPr lvl="0">
            <a:defRPr b="0">
              <a:solidFill>
                <a:srgbClr val="000000"/>
              </a:solidFill>
              <a:latin typeface="Roboto"/>
            </a:defRPr>
          </a:pPr>
          <a:endParaRPr lang="en-US"/>
        </a:p>
      </c:txPr>
    </c:legend>
    <c:plotVisOnly val="1"/>
    <c:dispBlanksAs val="zero"/>
    <c:showDLblsOverMax val="1"/>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scatterChart>
        <c:scatterStyle val="lineMarker"/>
        <c:varyColors val="1"/>
        <c:ser>
          <c:idx val="0"/>
          <c:order val="0"/>
          <c:tx>
            <c:strRef>
              <c:f>'CAPE-based Rule'!$M$15</c:f>
              <c:strCache>
                <c:ptCount val="1"/>
                <c:pt idx="0">
                  <c:v>12M Change of 12M-MA</c:v>
                </c:pt>
              </c:strCache>
            </c:strRef>
          </c:tx>
          <c:spPr>
            <a:ln>
              <a:noFill/>
            </a:ln>
          </c:spPr>
          <c:marker>
            <c:symbol val="circle"/>
            <c:size val="7"/>
            <c:spPr>
              <a:solidFill>
                <a:srgbClr val="4285F4"/>
              </a:solidFill>
              <a:ln cmpd="sng">
                <a:solidFill>
                  <a:srgbClr val="4285F4"/>
                </a:solidFill>
              </a:ln>
            </c:spPr>
          </c:marker>
          <c:xVal>
            <c:numRef>
              <c:f>'CAPE-based Rule'!$G$16:$G$2449</c:f>
              <c:numCache>
                <c:formatCode>0</c:formatCode>
                <c:ptCount val="2434"/>
                <c:pt idx="0">
                  <c:v>1871</c:v>
                </c:pt>
                <c:pt idx="1">
                  <c:v>1871.0833333333333</c:v>
                </c:pt>
                <c:pt idx="2">
                  <c:v>1871.1666666666665</c:v>
                </c:pt>
                <c:pt idx="3">
                  <c:v>1871.2499999999998</c:v>
                </c:pt>
                <c:pt idx="4">
                  <c:v>1871.333333333333</c:v>
                </c:pt>
                <c:pt idx="5">
                  <c:v>1871.4166666666663</c:v>
                </c:pt>
                <c:pt idx="6">
                  <c:v>1871.4999999999995</c:v>
                </c:pt>
                <c:pt idx="7">
                  <c:v>1871.5833333333328</c:v>
                </c:pt>
                <c:pt idx="8">
                  <c:v>1871.6666666666661</c:v>
                </c:pt>
                <c:pt idx="9">
                  <c:v>1871.7499999999993</c:v>
                </c:pt>
                <c:pt idx="10">
                  <c:v>1871.8333333333326</c:v>
                </c:pt>
                <c:pt idx="11">
                  <c:v>1871.9166666666658</c:v>
                </c:pt>
                <c:pt idx="12">
                  <c:v>1871.9999999999991</c:v>
                </c:pt>
                <c:pt idx="13">
                  <c:v>1872.0833333333323</c:v>
                </c:pt>
                <c:pt idx="14">
                  <c:v>1872.1666666666656</c:v>
                </c:pt>
                <c:pt idx="15">
                  <c:v>1872.2499999999989</c:v>
                </c:pt>
                <c:pt idx="16">
                  <c:v>1872.3333333333321</c:v>
                </c:pt>
                <c:pt idx="17">
                  <c:v>1872.4166666666654</c:v>
                </c:pt>
                <c:pt idx="18">
                  <c:v>1872.4999999999986</c:v>
                </c:pt>
                <c:pt idx="19">
                  <c:v>1872.5833333333319</c:v>
                </c:pt>
                <c:pt idx="20">
                  <c:v>1872.6666666666652</c:v>
                </c:pt>
                <c:pt idx="21">
                  <c:v>1872.7499999999984</c:v>
                </c:pt>
                <c:pt idx="22">
                  <c:v>1872.8333333333317</c:v>
                </c:pt>
                <c:pt idx="23">
                  <c:v>1872.9166666666649</c:v>
                </c:pt>
                <c:pt idx="24">
                  <c:v>1872.9999999999982</c:v>
                </c:pt>
                <c:pt idx="25">
                  <c:v>1873.0833333333314</c:v>
                </c:pt>
                <c:pt idx="26">
                  <c:v>1873.1666666666647</c:v>
                </c:pt>
                <c:pt idx="27">
                  <c:v>1873.249999999998</c:v>
                </c:pt>
                <c:pt idx="28">
                  <c:v>1873.3333333333312</c:v>
                </c:pt>
                <c:pt idx="29">
                  <c:v>1873.4166666666645</c:v>
                </c:pt>
                <c:pt idx="30">
                  <c:v>1873.4999999999977</c:v>
                </c:pt>
                <c:pt idx="31">
                  <c:v>1873.583333333331</c:v>
                </c:pt>
                <c:pt idx="32">
                  <c:v>1873.6666666666642</c:v>
                </c:pt>
                <c:pt idx="33">
                  <c:v>1873.7499999999975</c:v>
                </c:pt>
                <c:pt idx="34">
                  <c:v>1873.8333333333308</c:v>
                </c:pt>
                <c:pt idx="35">
                  <c:v>1873.916666666664</c:v>
                </c:pt>
                <c:pt idx="36">
                  <c:v>1873.9999999999973</c:v>
                </c:pt>
                <c:pt idx="37">
                  <c:v>1874.0833333333305</c:v>
                </c:pt>
                <c:pt idx="38">
                  <c:v>1874.1666666666638</c:v>
                </c:pt>
                <c:pt idx="39">
                  <c:v>1874.249999999997</c:v>
                </c:pt>
                <c:pt idx="40">
                  <c:v>1874.3333333333303</c:v>
                </c:pt>
                <c:pt idx="41">
                  <c:v>1874.4166666666636</c:v>
                </c:pt>
                <c:pt idx="42">
                  <c:v>1874.4999999999968</c:v>
                </c:pt>
                <c:pt idx="43">
                  <c:v>1874.5833333333301</c:v>
                </c:pt>
                <c:pt idx="44">
                  <c:v>1874.6666666666633</c:v>
                </c:pt>
                <c:pt idx="45">
                  <c:v>1874.7499999999966</c:v>
                </c:pt>
                <c:pt idx="46">
                  <c:v>1874.8333333333298</c:v>
                </c:pt>
                <c:pt idx="47">
                  <c:v>1874.9166666666631</c:v>
                </c:pt>
                <c:pt idx="48">
                  <c:v>1874.9999999999964</c:v>
                </c:pt>
                <c:pt idx="49">
                  <c:v>1875.0833333333296</c:v>
                </c:pt>
                <c:pt idx="50">
                  <c:v>1875.1666666666629</c:v>
                </c:pt>
                <c:pt idx="51">
                  <c:v>1875.2499999999961</c:v>
                </c:pt>
                <c:pt idx="52">
                  <c:v>1875.3333333333294</c:v>
                </c:pt>
                <c:pt idx="53">
                  <c:v>1875.4166666666626</c:v>
                </c:pt>
                <c:pt idx="54">
                  <c:v>1875.4999999999959</c:v>
                </c:pt>
                <c:pt idx="55">
                  <c:v>1875.5833333333292</c:v>
                </c:pt>
                <c:pt idx="56">
                  <c:v>1875.6666666666624</c:v>
                </c:pt>
                <c:pt idx="57">
                  <c:v>1875.7499999999957</c:v>
                </c:pt>
                <c:pt idx="58">
                  <c:v>1875.8333333333289</c:v>
                </c:pt>
                <c:pt idx="59">
                  <c:v>1875.9166666666622</c:v>
                </c:pt>
                <c:pt idx="60">
                  <c:v>1875.9999999999955</c:v>
                </c:pt>
                <c:pt idx="61">
                  <c:v>1876.0833333333287</c:v>
                </c:pt>
                <c:pt idx="62">
                  <c:v>1876.166666666662</c:v>
                </c:pt>
                <c:pt idx="63">
                  <c:v>1876.2499999999952</c:v>
                </c:pt>
                <c:pt idx="64">
                  <c:v>1876.3333333333285</c:v>
                </c:pt>
                <c:pt idx="65">
                  <c:v>1876.4166666666617</c:v>
                </c:pt>
                <c:pt idx="66">
                  <c:v>1876.499999999995</c:v>
                </c:pt>
                <c:pt idx="67">
                  <c:v>1876.5833333333283</c:v>
                </c:pt>
                <c:pt idx="68">
                  <c:v>1876.6666666666615</c:v>
                </c:pt>
                <c:pt idx="69">
                  <c:v>1876.7499999999948</c:v>
                </c:pt>
                <c:pt idx="70">
                  <c:v>1876.833333333328</c:v>
                </c:pt>
                <c:pt idx="71">
                  <c:v>1876.9166666666613</c:v>
                </c:pt>
                <c:pt idx="72">
                  <c:v>1876.9999999999945</c:v>
                </c:pt>
                <c:pt idx="73">
                  <c:v>1877.0833333333278</c:v>
                </c:pt>
                <c:pt idx="74">
                  <c:v>1877.1666666666611</c:v>
                </c:pt>
                <c:pt idx="75">
                  <c:v>1877.2499999999943</c:v>
                </c:pt>
                <c:pt idx="76">
                  <c:v>1877.3333333333276</c:v>
                </c:pt>
                <c:pt idx="77">
                  <c:v>1877.4166666666608</c:v>
                </c:pt>
                <c:pt idx="78">
                  <c:v>1877.4999999999941</c:v>
                </c:pt>
                <c:pt idx="79">
                  <c:v>1877.5833333333273</c:v>
                </c:pt>
                <c:pt idx="80">
                  <c:v>1877.6666666666606</c:v>
                </c:pt>
                <c:pt idx="81">
                  <c:v>1877.7499999999939</c:v>
                </c:pt>
                <c:pt idx="82">
                  <c:v>1877.8333333333271</c:v>
                </c:pt>
                <c:pt idx="83">
                  <c:v>1877.9166666666604</c:v>
                </c:pt>
                <c:pt idx="84">
                  <c:v>1877.9999999999936</c:v>
                </c:pt>
                <c:pt idx="85">
                  <c:v>1878.0833333333269</c:v>
                </c:pt>
                <c:pt idx="86">
                  <c:v>1878.1666666666601</c:v>
                </c:pt>
                <c:pt idx="87">
                  <c:v>1878.2499999999934</c:v>
                </c:pt>
                <c:pt idx="88">
                  <c:v>1878.3333333333267</c:v>
                </c:pt>
                <c:pt idx="89">
                  <c:v>1878.4166666666599</c:v>
                </c:pt>
                <c:pt idx="90">
                  <c:v>1878.4999999999932</c:v>
                </c:pt>
                <c:pt idx="91">
                  <c:v>1878.5833333333264</c:v>
                </c:pt>
                <c:pt idx="92">
                  <c:v>1878.6666666666597</c:v>
                </c:pt>
                <c:pt idx="93">
                  <c:v>1878.749999999993</c:v>
                </c:pt>
                <c:pt idx="94">
                  <c:v>1878.8333333333262</c:v>
                </c:pt>
                <c:pt idx="95">
                  <c:v>1878.9166666666595</c:v>
                </c:pt>
                <c:pt idx="96">
                  <c:v>1878.9999999999927</c:v>
                </c:pt>
                <c:pt idx="97">
                  <c:v>1879.083333333326</c:v>
                </c:pt>
                <c:pt idx="98">
                  <c:v>1879.1666666666592</c:v>
                </c:pt>
                <c:pt idx="99">
                  <c:v>1879.2499999999925</c:v>
                </c:pt>
                <c:pt idx="100">
                  <c:v>1879.3333333333258</c:v>
                </c:pt>
                <c:pt idx="101">
                  <c:v>1879.416666666659</c:v>
                </c:pt>
                <c:pt idx="102">
                  <c:v>1879.4999999999923</c:v>
                </c:pt>
                <c:pt idx="103">
                  <c:v>1879.5833333333255</c:v>
                </c:pt>
                <c:pt idx="104">
                  <c:v>1879.6666666666588</c:v>
                </c:pt>
                <c:pt idx="105">
                  <c:v>1879.749999999992</c:v>
                </c:pt>
                <c:pt idx="106">
                  <c:v>1879.8333333333253</c:v>
                </c:pt>
                <c:pt idx="107">
                  <c:v>1879.9166666666586</c:v>
                </c:pt>
                <c:pt idx="108">
                  <c:v>1879.9999999999918</c:v>
                </c:pt>
                <c:pt idx="109">
                  <c:v>1880.0833333333251</c:v>
                </c:pt>
                <c:pt idx="110">
                  <c:v>1880.1666666666583</c:v>
                </c:pt>
                <c:pt idx="111">
                  <c:v>1880.2499999999916</c:v>
                </c:pt>
                <c:pt idx="112">
                  <c:v>1880.3333333333248</c:v>
                </c:pt>
                <c:pt idx="113">
                  <c:v>1880.4166666666581</c:v>
                </c:pt>
                <c:pt idx="114">
                  <c:v>1880.4999999999914</c:v>
                </c:pt>
                <c:pt idx="115">
                  <c:v>1880.5833333333246</c:v>
                </c:pt>
                <c:pt idx="116">
                  <c:v>1880.6666666666579</c:v>
                </c:pt>
                <c:pt idx="117">
                  <c:v>1880.7499999999911</c:v>
                </c:pt>
                <c:pt idx="118">
                  <c:v>1880.8333333333244</c:v>
                </c:pt>
                <c:pt idx="119">
                  <c:v>1880.9166666666576</c:v>
                </c:pt>
                <c:pt idx="120">
                  <c:v>1880.9999999999909</c:v>
                </c:pt>
                <c:pt idx="121">
                  <c:v>1881.0833333333242</c:v>
                </c:pt>
                <c:pt idx="122">
                  <c:v>1881.1666666666574</c:v>
                </c:pt>
                <c:pt idx="123">
                  <c:v>1881.2499999999907</c:v>
                </c:pt>
                <c:pt idx="124">
                  <c:v>1881.3333333333239</c:v>
                </c:pt>
                <c:pt idx="125">
                  <c:v>1881.4166666666572</c:v>
                </c:pt>
                <c:pt idx="126">
                  <c:v>1881.4999999999905</c:v>
                </c:pt>
                <c:pt idx="127">
                  <c:v>1881.5833333333237</c:v>
                </c:pt>
                <c:pt idx="128">
                  <c:v>1881.666666666657</c:v>
                </c:pt>
                <c:pt idx="129">
                  <c:v>1881.7499999999902</c:v>
                </c:pt>
                <c:pt idx="130">
                  <c:v>1881.8333333333235</c:v>
                </c:pt>
                <c:pt idx="131">
                  <c:v>1881.9166666666567</c:v>
                </c:pt>
                <c:pt idx="132">
                  <c:v>1881.99999999999</c:v>
                </c:pt>
                <c:pt idx="133">
                  <c:v>1882.0833333333233</c:v>
                </c:pt>
                <c:pt idx="134">
                  <c:v>1882.1666666666565</c:v>
                </c:pt>
                <c:pt idx="135">
                  <c:v>1882.2499999999898</c:v>
                </c:pt>
                <c:pt idx="136">
                  <c:v>1882.333333333323</c:v>
                </c:pt>
                <c:pt idx="137">
                  <c:v>1882.4166666666563</c:v>
                </c:pt>
                <c:pt idx="138">
                  <c:v>1882.4999999999895</c:v>
                </c:pt>
                <c:pt idx="139">
                  <c:v>1882.5833333333228</c:v>
                </c:pt>
                <c:pt idx="140">
                  <c:v>1882.6666666666561</c:v>
                </c:pt>
                <c:pt idx="141">
                  <c:v>1882.7499999999893</c:v>
                </c:pt>
                <c:pt idx="142">
                  <c:v>1882.8333333333226</c:v>
                </c:pt>
                <c:pt idx="143">
                  <c:v>1882.9166666666558</c:v>
                </c:pt>
                <c:pt idx="144">
                  <c:v>1882.9999999999891</c:v>
                </c:pt>
                <c:pt idx="145">
                  <c:v>1883.0833333333223</c:v>
                </c:pt>
                <c:pt idx="146">
                  <c:v>1883.1666666666556</c:v>
                </c:pt>
                <c:pt idx="147">
                  <c:v>1883.2499999999889</c:v>
                </c:pt>
                <c:pt idx="148">
                  <c:v>1883.3333333333221</c:v>
                </c:pt>
                <c:pt idx="149">
                  <c:v>1883.4166666666554</c:v>
                </c:pt>
                <c:pt idx="150">
                  <c:v>1883.4999999999886</c:v>
                </c:pt>
                <c:pt idx="151">
                  <c:v>1883.5833333333219</c:v>
                </c:pt>
                <c:pt idx="152">
                  <c:v>1883.6666666666551</c:v>
                </c:pt>
                <c:pt idx="153">
                  <c:v>1883.7499999999884</c:v>
                </c:pt>
                <c:pt idx="154">
                  <c:v>1883.8333333333217</c:v>
                </c:pt>
                <c:pt idx="155">
                  <c:v>1883.9166666666549</c:v>
                </c:pt>
                <c:pt idx="156">
                  <c:v>1883.9999999999882</c:v>
                </c:pt>
                <c:pt idx="157">
                  <c:v>1884.0833333333214</c:v>
                </c:pt>
                <c:pt idx="158">
                  <c:v>1884.1666666666547</c:v>
                </c:pt>
                <c:pt idx="159">
                  <c:v>1884.2499999999879</c:v>
                </c:pt>
                <c:pt idx="160">
                  <c:v>1884.3333333333212</c:v>
                </c:pt>
                <c:pt idx="161">
                  <c:v>1884.4166666666545</c:v>
                </c:pt>
                <c:pt idx="162">
                  <c:v>1884.4999999999877</c:v>
                </c:pt>
                <c:pt idx="163">
                  <c:v>1884.583333333321</c:v>
                </c:pt>
                <c:pt idx="164">
                  <c:v>1884.6666666666542</c:v>
                </c:pt>
                <c:pt idx="165">
                  <c:v>1884.7499999999875</c:v>
                </c:pt>
                <c:pt idx="166">
                  <c:v>1884.8333333333208</c:v>
                </c:pt>
                <c:pt idx="167">
                  <c:v>1884.916666666654</c:v>
                </c:pt>
                <c:pt idx="168">
                  <c:v>1884.9999999999873</c:v>
                </c:pt>
                <c:pt idx="169">
                  <c:v>1885.0833333333205</c:v>
                </c:pt>
                <c:pt idx="170">
                  <c:v>1885.1666666666538</c:v>
                </c:pt>
                <c:pt idx="171">
                  <c:v>1885.249999999987</c:v>
                </c:pt>
                <c:pt idx="172">
                  <c:v>1885.3333333333203</c:v>
                </c:pt>
                <c:pt idx="173">
                  <c:v>1885.4166666666536</c:v>
                </c:pt>
                <c:pt idx="174">
                  <c:v>1885.4999999999868</c:v>
                </c:pt>
                <c:pt idx="175">
                  <c:v>1885.5833333333201</c:v>
                </c:pt>
                <c:pt idx="176">
                  <c:v>1885.6666666666533</c:v>
                </c:pt>
                <c:pt idx="177">
                  <c:v>1885.7499999999866</c:v>
                </c:pt>
                <c:pt idx="178">
                  <c:v>1885.8333333333198</c:v>
                </c:pt>
                <c:pt idx="179">
                  <c:v>1885.9166666666531</c:v>
                </c:pt>
                <c:pt idx="180">
                  <c:v>1885.9999999999864</c:v>
                </c:pt>
                <c:pt idx="181">
                  <c:v>1886.0833333333196</c:v>
                </c:pt>
                <c:pt idx="182">
                  <c:v>1886.1666666666529</c:v>
                </c:pt>
                <c:pt idx="183">
                  <c:v>1886.2499999999861</c:v>
                </c:pt>
                <c:pt idx="184">
                  <c:v>1886.3333333333194</c:v>
                </c:pt>
                <c:pt idx="185">
                  <c:v>1886.4166666666526</c:v>
                </c:pt>
                <c:pt idx="186">
                  <c:v>1886.4999999999859</c:v>
                </c:pt>
                <c:pt idx="187">
                  <c:v>1886.5833333333192</c:v>
                </c:pt>
                <c:pt idx="188">
                  <c:v>1886.6666666666524</c:v>
                </c:pt>
                <c:pt idx="189">
                  <c:v>1886.7499999999857</c:v>
                </c:pt>
                <c:pt idx="190">
                  <c:v>1886.8333333333189</c:v>
                </c:pt>
                <c:pt idx="191">
                  <c:v>1886.9166666666522</c:v>
                </c:pt>
                <c:pt idx="192">
                  <c:v>1886.9999999999854</c:v>
                </c:pt>
                <c:pt idx="193">
                  <c:v>1887.0833333333187</c:v>
                </c:pt>
                <c:pt idx="194">
                  <c:v>1887.166666666652</c:v>
                </c:pt>
                <c:pt idx="195">
                  <c:v>1887.2499999999852</c:v>
                </c:pt>
                <c:pt idx="196">
                  <c:v>1887.3333333333185</c:v>
                </c:pt>
                <c:pt idx="197">
                  <c:v>1887.4166666666517</c:v>
                </c:pt>
                <c:pt idx="198">
                  <c:v>1887.499999999985</c:v>
                </c:pt>
                <c:pt idx="199">
                  <c:v>1887.5833333333183</c:v>
                </c:pt>
                <c:pt idx="200">
                  <c:v>1887.6666666666515</c:v>
                </c:pt>
                <c:pt idx="201">
                  <c:v>1887.7499999999848</c:v>
                </c:pt>
                <c:pt idx="202">
                  <c:v>1887.833333333318</c:v>
                </c:pt>
                <c:pt idx="203">
                  <c:v>1887.9166666666513</c:v>
                </c:pt>
                <c:pt idx="204">
                  <c:v>1887.9999999999845</c:v>
                </c:pt>
                <c:pt idx="205">
                  <c:v>1888.0833333333178</c:v>
                </c:pt>
                <c:pt idx="206">
                  <c:v>1888.1666666666511</c:v>
                </c:pt>
                <c:pt idx="207">
                  <c:v>1888.2499999999843</c:v>
                </c:pt>
                <c:pt idx="208">
                  <c:v>1888.3333333333176</c:v>
                </c:pt>
                <c:pt idx="209">
                  <c:v>1888.4166666666508</c:v>
                </c:pt>
                <c:pt idx="210">
                  <c:v>1888.4999999999841</c:v>
                </c:pt>
                <c:pt idx="211">
                  <c:v>1888.5833333333173</c:v>
                </c:pt>
                <c:pt idx="212">
                  <c:v>1888.6666666666506</c:v>
                </c:pt>
                <c:pt idx="213">
                  <c:v>1888.7499999999839</c:v>
                </c:pt>
                <c:pt idx="214">
                  <c:v>1888.8333333333171</c:v>
                </c:pt>
                <c:pt idx="215">
                  <c:v>1888.9166666666504</c:v>
                </c:pt>
                <c:pt idx="216">
                  <c:v>1888.9999999999836</c:v>
                </c:pt>
                <c:pt idx="217">
                  <c:v>1889.0833333333169</c:v>
                </c:pt>
                <c:pt idx="218">
                  <c:v>1889.1666666666501</c:v>
                </c:pt>
                <c:pt idx="219">
                  <c:v>1889.2499999999834</c:v>
                </c:pt>
                <c:pt idx="220">
                  <c:v>1889.3333333333167</c:v>
                </c:pt>
                <c:pt idx="221">
                  <c:v>1889.4166666666499</c:v>
                </c:pt>
                <c:pt idx="222">
                  <c:v>1889.4999999999832</c:v>
                </c:pt>
                <c:pt idx="223">
                  <c:v>1889.5833333333164</c:v>
                </c:pt>
                <c:pt idx="224">
                  <c:v>1889.6666666666497</c:v>
                </c:pt>
                <c:pt idx="225">
                  <c:v>1889.7499999999829</c:v>
                </c:pt>
                <c:pt idx="226">
                  <c:v>1889.8333333333162</c:v>
                </c:pt>
                <c:pt idx="227">
                  <c:v>1889.9166666666495</c:v>
                </c:pt>
                <c:pt idx="228">
                  <c:v>1889.9999999999827</c:v>
                </c:pt>
                <c:pt idx="229">
                  <c:v>1890.083333333316</c:v>
                </c:pt>
                <c:pt idx="230">
                  <c:v>1890.1666666666492</c:v>
                </c:pt>
                <c:pt idx="231">
                  <c:v>1890.2499999999825</c:v>
                </c:pt>
                <c:pt idx="232">
                  <c:v>1890.3333333333157</c:v>
                </c:pt>
                <c:pt idx="233">
                  <c:v>1890.416666666649</c:v>
                </c:pt>
                <c:pt idx="234">
                  <c:v>1890.4999999999823</c:v>
                </c:pt>
                <c:pt idx="235">
                  <c:v>1890.5833333333155</c:v>
                </c:pt>
                <c:pt idx="236">
                  <c:v>1890.6666666666488</c:v>
                </c:pt>
                <c:pt idx="237">
                  <c:v>1890.749999999982</c:v>
                </c:pt>
                <c:pt idx="238">
                  <c:v>1890.8333333333153</c:v>
                </c:pt>
                <c:pt idx="239">
                  <c:v>1890.9166666666486</c:v>
                </c:pt>
                <c:pt idx="240">
                  <c:v>1890.9999999999818</c:v>
                </c:pt>
                <c:pt idx="241">
                  <c:v>1891.0833333333151</c:v>
                </c:pt>
                <c:pt idx="242">
                  <c:v>1891.1666666666483</c:v>
                </c:pt>
                <c:pt idx="243">
                  <c:v>1891.2499999999816</c:v>
                </c:pt>
                <c:pt idx="244">
                  <c:v>1891.3333333333148</c:v>
                </c:pt>
                <c:pt idx="245">
                  <c:v>1891.4166666666481</c:v>
                </c:pt>
                <c:pt idx="246">
                  <c:v>1891.4999999999814</c:v>
                </c:pt>
                <c:pt idx="247">
                  <c:v>1891.5833333333146</c:v>
                </c:pt>
                <c:pt idx="248">
                  <c:v>1891.6666666666479</c:v>
                </c:pt>
                <c:pt idx="249">
                  <c:v>1891.7499999999811</c:v>
                </c:pt>
                <c:pt idx="250">
                  <c:v>1891.8333333333144</c:v>
                </c:pt>
                <c:pt idx="251">
                  <c:v>1891.9166666666476</c:v>
                </c:pt>
                <c:pt idx="252">
                  <c:v>1891.9999999999809</c:v>
                </c:pt>
                <c:pt idx="253">
                  <c:v>1892.0833333333142</c:v>
                </c:pt>
                <c:pt idx="254">
                  <c:v>1892.1666666666474</c:v>
                </c:pt>
                <c:pt idx="255">
                  <c:v>1892.2499999999807</c:v>
                </c:pt>
                <c:pt idx="256">
                  <c:v>1892.3333333333139</c:v>
                </c:pt>
                <c:pt idx="257">
                  <c:v>1892.4166666666472</c:v>
                </c:pt>
                <c:pt idx="258">
                  <c:v>1892.4999999999804</c:v>
                </c:pt>
                <c:pt idx="259">
                  <c:v>1892.5833333333137</c:v>
                </c:pt>
                <c:pt idx="260">
                  <c:v>1892.666666666647</c:v>
                </c:pt>
                <c:pt idx="261">
                  <c:v>1892.7499999999802</c:v>
                </c:pt>
                <c:pt idx="262">
                  <c:v>1892.8333333333135</c:v>
                </c:pt>
                <c:pt idx="263">
                  <c:v>1892.9166666666467</c:v>
                </c:pt>
                <c:pt idx="264">
                  <c:v>1892.99999999998</c:v>
                </c:pt>
                <c:pt idx="265">
                  <c:v>1893.0833333333132</c:v>
                </c:pt>
                <c:pt idx="266">
                  <c:v>1893.1666666666465</c:v>
                </c:pt>
                <c:pt idx="267">
                  <c:v>1893.2499999999798</c:v>
                </c:pt>
                <c:pt idx="268">
                  <c:v>1893.333333333313</c:v>
                </c:pt>
                <c:pt idx="269">
                  <c:v>1893.4166666666463</c:v>
                </c:pt>
                <c:pt idx="270">
                  <c:v>1893.4999999999795</c:v>
                </c:pt>
                <c:pt idx="271">
                  <c:v>1893.5833333333128</c:v>
                </c:pt>
                <c:pt idx="272">
                  <c:v>1893.6666666666461</c:v>
                </c:pt>
                <c:pt idx="273">
                  <c:v>1893.7499999999793</c:v>
                </c:pt>
                <c:pt idx="274">
                  <c:v>1893.8333333333126</c:v>
                </c:pt>
                <c:pt idx="275">
                  <c:v>1893.9166666666458</c:v>
                </c:pt>
                <c:pt idx="276">
                  <c:v>1893.9999999999791</c:v>
                </c:pt>
                <c:pt idx="277">
                  <c:v>1894.0833333333123</c:v>
                </c:pt>
                <c:pt idx="278">
                  <c:v>1894.1666666666456</c:v>
                </c:pt>
                <c:pt idx="279">
                  <c:v>1894.2499999999789</c:v>
                </c:pt>
                <c:pt idx="280">
                  <c:v>1894.3333333333121</c:v>
                </c:pt>
                <c:pt idx="281">
                  <c:v>1894.4166666666454</c:v>
                </c:pt>
                <c:pt idx="282">
                  <c:v>1894.4999999999786</c:v>
                </c:pt>
                <c:pt idx="283">
                  <c:v>1894.5833333333119</c:v>
                </c:pt>
                <c:pt idx="284">
                  <c:v>1894.6666666666451</c:v>
                </c:pt>
                <c:pt idx="285">
                  <c:v>1894.7499999999784</c:v>
                </c:pt>
                <c:pt idx="286">
                  <c:v>1894.8333333333117</c:v>
                </c:pt>
                <c:pt idx="287">
                  <c:v>1894.9166666666449</c:v>
                </c:pt>
                <c:pt idx="288">
                  <c:v>1894.9999999999782</c:v>
                </c:pt>
                <c:pt idx="289">
                  <c:v>1895.0833333333114</c:v>
                </c:pt>
                <c:pt idx="290">
                  <c:v>1895.1666666666447</c:v>
                </c:pt>
                <c:pt idx="291">
                  <c:v>1895.2499999999779</c:v>
                </c:pt>
                <c:pt idx="292">
                  <c:v>1895.3333333333112</c:v>
                </c:pt>
                <c:pt idx="293">
                  <c:v>1895.4166666666445</c:v>
                </c:pt>
                <c:pt idx="294">
                  <c:v>1895.4999999999777</c:v>
                </c:pt>
                <c:pt idx="295">
                  <c:v>1895.583333333311</c:v>
                </c:pt>
                <c:pt idx="296">
                  <c:v>1895.6666666666442</c:v>
                </c:pt>
                <c:pt idx="297">
                  <c:v>1895.7499999999775</c:v>
                </c:pt>
                <c:pt idx="298">
                  <c:v>1895.8333333333107</c:v>
                </c:pt>
                <c:pt idx="299">
                  <c:v>1895.916666666644</c:v>
                </c:pt>
                <c:pt idx="300">
                  <c:v>1895.9999999999773</c:v>
                </c:pt>
                <c:pt idx="301">
                  <c:v>1896.0833333333105</c:v>
                </c:pt>
                <c:pt idx="302">
                  <c:v>1896.1666666666438</c:v>
                </c:pt>
                <c:pt idx="303">
                  <c:v>1896.249999999977</c:v>
                </c:pt>
                <c:pt idx="304">
                  <c:v>1896.3333333333103</c:v>
                </c:pt>
                <c:pt idx="305">
                  <c:v>1896.4166666666436</c:v>
                </c:pt>
                <c:pt idx="306">
                  <c:v>1896.4999999999768</c:v>
                </c:pt>
                <c:pt idx="307">
                  <c:v>1896.5833333333101</c:v>
                </c:pt>
                <c:pt idx="308">
                  <c:v>1896.6666666666433</c:v>
                </c:pt>
                <c:pt idx="309">
                  <c:v>1896.7499999999766</c:v>
                </c:pt>
                <c:pt idx="310">
                  <c:v>1896.8333333333098</c:v>
                </c:pt>
                <c:pt idx="311">
                  <c:v>1896.9166666666431</c:v>
                </c:pt>
                <c:pt idx="312">
                  <c:v>1896.9999999999764</c:v>
                </c:pt>
                <c:pt idx="313">
                  <c:v>1897.0833333333096</c:v>
                </c:pt>
                <c:pt idx="314">
                  <c:v>1897.1666666666429</c:v>
                </c:pt>
                <c:pt idx="315">
                  <c:v>1897.2499999999761</c:v>
                </c:pt>
                <c:pt idx="316">
                  <c:v>1897.3333333333094</c:v>
                </c:pt>
                <c:pt idx="317">
                  <c:v>1897.4166666666426</c:v>
                </c:pt>
                <c:pt idx="318">
                  <c:v>1897.4999999999759</c:v>
                </c:pt>
                <c:pt idx="319">
                  <c:v>1897.5833333333092</c:v>
                </c:pt>
                <c:pt idx="320">
                  <c:v>1897.6666666666424</c:v>
                </c:pt>
                <c:pt idx="321">
                  <c:v>1897.7499999999757</c:v>
                </c:pt>
                <c:pt idx="322">
                  <c:v>1897.8333333333089</c:v>
                </c:pt>
                <c:pt idx="323">
                  <c:v>1897.9166666666422</c:v>
                </c:pt>
                <c:pt idx="324">
                  <c:v>1897.9999999999754</c:v>
                </c:pt>
                <c:pt idx="325">
                  <c:v>1898.0833333333087</c:v>
                </c:pt>
                <c:pt idx="326">
                  <c:v>1898.166666666642</c:v>
                </c:pt>
                <c:pt idx="327">
                  <c:v>1898.2499999999752</c:v>
                </c:pt>
                <c:pt idx="328">
                  <c:v>1898.3333333333085</c:v>
                </c:pt>
                <c:pt idx="329">
                  <c:v>1898.4166666666417</c:v>
                </c:pt>
                <c:pt idx="330">
                  <c:v>1898.499999999975</c:v>
                </c:pt>
                <c:pt idx="331">
                  <c:v>1898.5833333333082</c:v>
                </c:pt>
                <c:pt idx="332">
                  <c:v>1898.6666666666415</c:v>
                </c:pt>
                <c:pt idx="333">
                  <c:v>1898.7499999999748</c:v>
                </c:pt>
                <c:pt idx="334">
                  <c:v>1898.833333333308</c:v>
                </c:pt>
                <c:pt idx="335">
                  <c:v>1898.9166666666413</c:v>
                </c:pt>
                <c:pt idx="336">
                  <c:v>1898.9999999999745</c:v>
                </c:pt>
                <c:pt idx="337">
                  <c:v>1899.0833333333078</c:v>
                </c:pt>
                <c:pt idx="338">
                  <c:v>1899.166666666641</c:v>
                </c:pt>
                <c:pt idx="339">
                  <c:v>1899.2499999999743</c:v>
                </c:pt>
                <c:pt idx="340">
                  <c:v>1899.3333333333076</c:v>
                </c:pt>
                <c:pt idx="341">
                  <c:v>1899.4166666666408</c:v>
                </c:pt>
                <c:pt idx="342">
                  <c:v>1899.4999999999741</c:v>
                </c:pt>
                <c:pt idx="343">
                  <c:v>1899.5833333333073</c:v>
                </c:pt>
                <c:pt idx="344">
                  <c:v>1899.6666666666406</c:v>
                </c:pt>
                <c:pt idx="345">
                  <c:v>1899.7499999999739</c:v>
                </c:pt>
                <c:pt idx="346">
                  <c:v>1899.8333333333071</c:v>
                </c:pt>
                <c:pt idx="347">
                  <c:v>1899.9166666666404</c:v>
                </c:pt>
                <c:pt idx="348">
                  <c:v>1899.9999999999736</c:v>
                </c:pt>
                <c:pt idx="349">
                  <c:v>1900.0833333333069</c:v>
                </c:pt>
                <c:pt idx="350">
                  <c:v>1900.1666666666401</c:v>
                </c:pt>
                <c:pt idx="351">
                  <c:v>1900.2499999999734</c:v>
                </c:pt>
                <c:pt idx="352">
                  <c:v>1900.3333333333067</c:v>
                </c:pt>
                <c:pt idx="353">
                  <c:v>1900.4166666666399</c:v>
                </c:pt>
                <c:pt idx="354">
                  <c:v>1900.4999999999732</c:v>
                </c:pt>
                <c:pt idx="355">
                  <c:v>1900.5833333333064</c:v>
                </c:pt>
                <c:pt idx="356">
                  <c:v>1900.6666666666397</c:v>
                </c:pt>
                <c:pt idx="357">
                  <c:v>1900.7499999999729</c:v>
                </c:pt>
                <c:pt idx="358">
                  <c:v>1900.8333333333062</c:v>
                </c:pt>
                <c:pt idx="359">
                  <c:v>1900.9166666666395</c:v>
                </c:pt>
                <c:pt idx="360">
                  <c:v>1900.9999999999727</c:v>
                </c:pt>
                <c:pt idx="361">
                  <c:v>1901.083333333306</c:v>
                </c:pt>
                <c:pt idx="362">
                  <c:v>1901.1666666666392</c:v>
                </c:pt>
                <c:pt idx="363">
                  <c:v>1901.2499999999725</c:v>
                </c:pt>
                <c:pt idx="364">
                  <c:v>1901.3333333333057</c:v>
                </c:pt>
                <c:pt idx="365">
                  <c:v>1901.416666666639</c:v>
                </c:pt>
                <c:pt idx="366">
                  <c:v>1901.4999999999723</c:v>
                </c:pt>
                <c:pt idx="367">
                  <c:v>1901.5833333333055</c:v>
                </c:pt>
                <c:pt idx="368">
                  <c:v>1901.6666666666388</c:v>
                </c:pt>
                <c:pt idx="369">
                  <c:v>1901.749999999972</c:v>
                </c:pt>
                <c:pt idx="370">
                  <c:v>1901.8333333333053</c:v>
                </c:pt>
                <c:pt idx="371">
                  <c:v>1901.9166666666385</c:v>
                </c:pt>
                <c:pt idx="372">
                  <c:v>1901.9999999999718</c:v>
                </c:pt>
                <c:pt idx="373">
                  <c:v>1902.0833333333051</c:v>
                </c:pt>
                <c:pt idx="374">
                  <c:v>1902.1666666666383</c:v>
                </c:pt>
                <c:pt idx="375">
                  <c:v>1902.2499999999716</c:v>
                </c:pt>
                <c:pt idx="376">
                  <c:v>1902.3333333333048</c:v>
                </c:pt>
                <c:pt idx="377">
                  <c:v>1902.4166666666381</c:v>
                </c:pt>
                <c:pt idx="378">
                  <c:v>1902.4999999999714</c:v>
                </c:pt>
                <c:pt idx="379">
                  <c:v>1902.5833333333046</c:v>
                </c:pt>
                <c:pt idx="380">
                  <c:v>1902.6666666666379</c:v>
                </c:pt>
                <c:pt idx="381">
                  <c:v>1902.7499999999711</c:v>
                </c:pt>
                <c:pt idx="382">
                  <c:v>1902.8333333333044</c:v>
                </c:pt>
                <c:pt idx="383">
                  <c:v>1902.9166666666376</c:v>
                </c:pt>
                <c:pt idx="384">
                  <c:v>1902.9999999999709</c:v>
                </c:pt>
                <c:pt idx="385">
                  <c:v>1903.0833333333042</c:v>
                </c:pt>
                <c:pt idx="386">
                  <c:v>1903.1666666666374</c:v>
                </c:pt>
                <c:pt idx="387">
                  <c:v>1903.2499999999707</c:v>
                </c:pt>
                <c:pt idx="388">
                  <c:v>1903.3333333333039</c:v>
                </c:pt>
                <c:pt idx="389">
                  <c:v>1903.4166666666372</c:v>
                </c:pt>
                <c:pt idx="390">
                  <c:v>1903.4999999999704</c:v>
                </c:pt>
                <c:pt idx="391">
                  <c:v>1903.5833333333037</c:v>
                </c:pt>
                <c:pt idx="392">
                  <c:v>1903.666666666637</c:v>
                </c:pt>
                <c:pt idx="393">
                  <c:v>1903.7499999999702</c:v>
                </c:pt>
                <c:pt idx="394">
                  <c:v>1903.8333333333035</c:v>
                </c:pt>
                <c:pt idx="395">
                  <c:v>1903.9166666666367</c:v>
                </c:pt>
                <c:pt idx="396">
                  <c:v>1903.99999999997</c:v>
                </c:pt>
                <c:pt idx="397">
                  <c:v>1904.0833333333032</c:v>
                </c:pt>
                <c:pt idx="398">
                  <c:v>1904.1666666666365</c:v>
                </c:pt>
                <c:pt idx="399">
                  <c:v>1904.2499999999698</c:v>
                </c:pt>
                <c:pt idx="400">
                  <c:v>1904.333333333303</c:v>
                </c:pt>
                <c:pt idx="401">
                  <c:v>1904.4166666666363</c:v>
                </c:pt>
                <c:pt idx="402">
                  <c:v>1904.4999999999695</c:v>
                </c:pt>
                <c:pt idx="403">
                  <c:v>1904.5833333333028</c:v>
                </c:pt>
                <c:pt idx="404">
                  <c:v>1904.666666666636</c:v>
                </c:pt>
                <c:pt idx="405">
                  <c:v>1904.7499999999693</c:v>
                </c:pt>
                <c:pt idx="406">
                  <c:v>1904.8333333333026</c:v>
                </c:pt>
                <c:pt idx="407">
                  <c:v>1904.9166666666358</c:v>
                </c:pt>
                <c:pt idx="408">
                  <c:v>1904.9999999999691</c:v>
                </c:pt>
                <c:pt idx="409">
                  <c:v>1905.0833333333023</c:v>
                </c:pt>
                <c:pt idx="410">
                  <c:v>1905.1666666666356</c:v>
                </c:pt>
                <c:pt idx="411">
                  <c:v>1905.2499999999688</c:v>
                </c:pt>
                <c:pt idx="412">
                  <c:v>1905.3333333333021</c:v>
                </c:pt>
                <c:pt idx="413">
                  <c:v>1905.4166666666354</c:v>
                </c:pt>
                <c:pt idx="414">
                  <c:v>1905.4999999999686</c:v>
                </c:pt>
                <c:pt idx="415">
                  <c:v>1905.5833333333019</c:v>
                </c:pt>
                <c:pt idx="416">
                  <c:v>1905.6666666666351</c:v>
                </c:pt>
                <c:pt idx="417">
                  <c:v>1905.7499999999684</c:v>
                </c:pt>
                <c:pt idx="418">
                  <c:v>1905.8333333333017</c:v>
                </c:pt>
                <c:pt idx="419">
                  <c:v>1905.9166666666349</c:v>
                </c:pt>
                <c:pt idx="420">
                  <c:v>1905.9999999999682</c:v>
                </c:pt>
                <c:pt idx="421">
                  <c:v>1906.0833333333014</c:v>
                </c:pt>
                <c:pt idx="422">
                  <c:v>1906.1666666666347</c:v>
                </c:pt>
                <c:pt idx="423">
                  <c:v>1906.2499999999679</c:v>
                </c:pt>
                <c:pt idx="424">
                  <c:v>1906.3333333333012</c:v>
                </c:pt>
                <c:pt idx="425">
                  <c:v>1906.4166666666345</c:v>
                </c:pt>
                <c:pt idx="426">
                  <c:v>1906.4999999999677</c:v>
                </c:pt>
                <c:pt idx="427">
                  <c:v>1906.583333333301</c:v>
                </c:pt>
                <c:pt idx="428">
                  <c:v>1906.6666666666342</c:v>
                </c:pt>
                <c:pt idx="429">
                  <c:v>1906.7499999999675</c:v>
                </c:pt>
                <c:pt idx="430">
                  <c:v>1906.8333333333007</c:v>
                </c:pt>
                <c:pt idx="431">
                  <c:v>1906.916666666634</c:v>
                </c:pt>
                <c:pt idx="432">
                  <c:v>1906.9999999999673</c:v>
                </c:pt>
                <c:pt idx="433">
                  <c:v>1907.0833333333005</c:v>
                </c:pt>
                <c:pt idx="434">
                  <c:v>1907.1666666666338</c:v>
                </c:pt>
                <c:pt idx="435">
                  <c:v>1907.249999999967</c:v>
                </c:pt>
                <c:pt idx="436">
                  <c:v>1907.3333333333003</c:v>
                </c:pt>
                <c:pt idx="437">
                  <c:v>1907.4166666666335</c:v>
                </c:pt>
                <c:pt idx="438">
                  <c:v>1907.4999999999668</c:v>
                </c:pt>
                <c:pt idx="439">
                  <c:v>1907.5833333333001</c:v>
                </c:pt>
                <c:pt idx="440">
                  <c:v>1907.6666666666333</c:v>
                </c:pt>
                <c:pt idx="441">
                  <c:v>1907.7499999999666</c:v>
                </c:pt>
                <c:pt idx="442">
                  <c:v>1907.8333333332998</c:v>
                </c:pt>
                <c:pt idx="443">
                  <c:v>1907.9166666666331</c:v>
                </c:pt>
                <c:pt idx="444">
                  <c:v>1907.9999999999663</c:v>
                </c:pt>
                <c:pt idx="445">
                  <c:v>1908.0833333332996</c:v>
                </c:pt>
                <c:pt idx="446">
                  <c:v>1908.1666666666329</c:v>
                </c:pt>
                <c:pt idx="447">
                  <c:v>1908.2499999999661</c:v>
                </c:pt>
                <c:pt idx="448">
                  <c:v>1908.3333333332994</c:v>
                </c:pt>
                <c:pt idx="449">
                  <c:v>1908.4166666666326</c:v>
                </c:pt>
                <c:pt idx="450">
                  <c:v>1908.4999999999659</c:v>
                </c:pt>
                <c:pt idx="451">
                  <c:v>1908.5833333332992</c:v>
                </c:pt>
                <c:pt idx="452">
                  <c:v>1908.6666666666324</c:v>
                </c:pt>
                <c:pt idx="453">
                  <c:v>1908.7499999999657</c:v>
                </c:pt>
                <c:pt idx="454">
                  <c:v>1908.8333333332989</c:v>
                </c:pt>
                <c:pt idx="455">
                  <c:v>1908.9166666666322</c:v>
                </c:pt>
                <c:pt idx="456">
                  <c:v>1908.9999999999654</c:v>
                </c:pt>
                <c:pt idx="457">
                  <c:v>1909.0833333332987</c:v>
                </c:pt>
                <c:pt idx="458">
                  <c:v>1909.166666666632</c:v>
                </c:pt>
                <c:pt idx="459">
                  <c:v>1909.2499999999652</c:v>
                </c:pt>
                <c:pt idx="460">
                  <c:v>1909.3333333332985</c:v>
                </c:pt>
                <c:pt idx="461">
                  <c:v>1909.4166666666317</c:v>
                </c:pt>
                <c:pt idx="462">
                  <c:v>1909.499999999965</c:v>
                </c:pt>
                <c:pt idx="463">
                  <c:v>1909.5833333332982</c:v>
                </c:pt>
                <c:pt idx="464">
                  <c:v>1909.6666666666315</c:v>
                </c:pt>
                <c:pt idx="465">
                  <c:v>1909.7499999999648</c:v>
                </c:pt>
                <c:pt idx="466">
                  <c:v>1909.833333333298</c:v>
                </c:pt>
                <c:pt idx="467">
                  <c:v>1909.9166666666313</c:v>
                </c:pt>
                <c:pt idx="468">
                  <c:v>1909.9999999999645</c:v>
                </c:pt>
                <c:pt idx="469">
                  <c:v>1910.0833333332978</c:v>
                </c:pt>
                <c:pt idx="470">
                  <c:v>1910.166666666631</c:v>
                </c:pt>
                <c:pt idx="471">
                  <c:v>1910.2499999999643</c:v>
                </c:pt>
                <c:pt idx="472">
                  <c:v>1910.3333333332976</c:v>
                </c:pt>
                <c:pt idx="473">
                  <c:v>1910.4166666666308</c:v>
                </c:pt>
                <c:pt idx="474">
                  <c:v>1910.4999999999641</c:v>
                </c:pt>
                <c:pt idx="475">
                  <c:v>1910.5833333332973</c:v>
                </c:pt>
                <c:pt idx="476">
                  <c:v>1910.6666666666306</c:v>
                </c:pt>
                <c:pt idx="477">
                  <c:v>1910.7499999999638</c:v>
                </c:pt>
                <c:pt idx="478">
                  <c:v>1910.8333333332971</c:v>
                </c:pt>
                <c:pt idx="479">
                  <c:v>1910.9166666666304</c:v>
                </c:pt>
                <c:pt idx="480">
                  <c:v>1910.9999999999636</c:v>
                </c:pt>
                <c:pt idx="481">
                  <c:v>1911.0833333332969</c:v>
                </c:pt>
                <c:pt idx="482">
                  <c:v>1911.1666666666301</c:v>
                </c:pt>
                <c:pt idx="483">
                  <c:v>1911.2499999999634</c:v>
                </c:pt>
                <c:pt idx="484">
                  <c:v>1911.3333333332967</c:v>
                </c:pt>
                <c:pt idx="485">
                  <c:v>1911.4166666666299</c:v>
                </c:pt>
                <c:pt idx="486">
                  <c:v>1911.4999999999632</c:v>
                </c:pt>
                <c:pt idx="487">
                  <c:v>1911.5833333332964</c:v>
                </c:pt>
                <c:pt idx="488">
                  <c:v>1911.6666666666297</c:v>
                </c:pt>
                <c:pt idx="489">
                  <c:v>1911.7499999999629</c:v>
                </c:pt>
                <c:pt idx="490">
                  <c:v>1911.8333333332962</c:v>
                </c:pt>
                <c:pt idx="491">
                  <c:v>1911.9166666666295</c:v>
                </c:pt>
                <c:pt idx="492">
                  <c:v>1911.9999999999627</c:v>
                </c:pt>
                <c:pt idx="493">
                  <c:v>1912.083333333296</c:v>
                </c:pt>
                <c:pt idx="494">
                  <c:v>1912.1666666666292</c:v>
                </c:pt>
                <c:pt idx="495">
                  <c:v>1912.2499999999625</c:v>
                </c:pt>
                <c:pt idx="496">
                  <c:v>1912.3333333332957</c:v>
                </c:pt>
                <c:pt idx="497">
                  <c:v>1912.416666666629</c:v>
                </c:pt>
                <c:pt idx="498">
                  <c:v>1912.4999999999623</c:v>
                </c:pt>
                <c:pt idx="499">
                  <c:v>1912.5833333332955</c:v>
                </c:pt>
                <c:pt idx="500">
                  <c:v>1912.6666666666288</c:v>
                </c:pt>
                <c:pt idx="501">
                  <c:v>1912.749999999962</c:v>
                </c:pt>
                <c:pt idx="502">
                  <c:v>1912.8333333332953</c:v>
                </c:pt>
                <c:pt idx="503">
                  <c:v>1912.9166666666285</c:v>
                </c:pt>
                <c:pt idx="504">
                  <c:v>1912.9999999999618</c:v>
                </c:pt>
                <c:pt idx="505">
                  <c:v>1913.0833333332951</c:v>
                </c:pt>
                <c:pt idx="506">
                  <c:v>1913.1666666666283</c:v>
                </c:pt>
                <c:pt idx="507">
                  <c:v>1913.2499999999616</c:v>
                </c:pt>
                <c:pt idx="508">
                  <c:v>1913.3333333332948</c:v>
                </c:pt>
                <c:pt idx="509">
                  <c:v>1913.4166666666281</c:v>
                </c:pt>
                <c:pt idx="510">
                  <c:v>1913.4999999999613</c:v>
                </c:pt>
                <c:pt idx="511">
                  <c:v>1913.5833333332946</c:v>
                </c:pt>
                <c:pt idx="512">
                  <c:v>1913.6666666666279</c:v>
                </c:pt>
                <c:pt idx="513">
                  <c:v>1913.7499999999611</c:v>
                </c:pt>
                <c:pt idx="514">
                  <c:v>1913.8333333332944</c:v>
                </c:pt>
                <c:pt idx="515">
                  <c:v>1913.9166666666276</c:v>
                </c:pt>
                <c:pt idx="516">
                  <c:v>1913.9999999999609</c:v>
                </c:pt>
                <c:pt idx="517">
                  <c:v>1914.0833333332941</c:v>
                </c:pt>
                <c:pt idx="518">
                  <c:v>1914.1666666666274</c:v>
                </c:pt>
                <c:pt idx="519">
                  <c:v>1914.2499999999607</c:v>
                </c:pt>
                <c:pt idx="520">
                  <c:v>1914.3333333332939</c:v>
                </c:pt>
                <c:pt idx="521">
                  <c:v>1914.4166666666272</c:v>
                </c:pt>
                <c:pt idx="522">
                  <c:v>1914.4999999999604</c:v>
                </c:pt>
                <c:pt idx="523">
                  <c:v>1914.5833333332937</c:v>
                </c:pt>
                <c:pt idx="524">
                  <c:v>1914.666666666627</c:v>
                </c:pt>
                <c:pt idx="525">
                  <c:v>1914.7499999999602</c:v>
                </c:pt>
                <c:pt idx="526">
                  <c:v>1914.8333333332935</c:v>
                </c:pt>
                <c:pt idx="527">
                  <c:v>1914.9166666666267</c:v>
                </c:pt>
                <c:pt idx="528">
                  <c:v>1914.99999999996</c:v>
                </c:pt>
                <c:pt idx="529">
                  <c:v>1915.0833333332932</c:v>
                </c:pt>
                <c:pt idx="530">
                  <c:v>1915.1666666666265</c:v>
                </c:pt>
                <c:pt idx="531">
                  <c:v>1915.2499999999598</c:v>
                </c:pt>
                <c:pt idx="532">
                  <c:v>1915.333333333293</c:v>
                </c:pt>
                <c:pt idx="533">
                  <c:v>1915.4166666666263</c:v>
                </c:pt>
                <c:pt idx="534">
                  <c:v>1915.4999999999595</c:v>
                </c:pt>
                <c:pt idx="535">
                  <c:v>1915.5833333332928</c:v>
                </c:pt>
                <c:pt idx="536">
                  <c:v>1915.666666666626</c:v>
                </c:pt>
                <c:pt idx="537">
                  <c:v>1915.7499999999593</c:v>
                </c:pt>
                <c:pt idx="538">
                  <c:v>1915.8333333332926</c:v>
                </c:pt>
                <c:pt idx="539">
                  <c:v>1915.9166666666258</c:v>
                </c:pt>
                <c:pt idx="540">
                  <c:v>1915.9999999999591</c:v>
                </c:pt>
                <c:pt idx="541">
                  <c:v>1916.0833333332923</c:v>
                </c:pt>
                <c:pt idx="542">
                  <c:v>1916.1666666666256</c:v>
                </c:pt>
                <c:pt idx="543">
                  <c:v>1916.2499999999588</c:v>
                </c:pt>
                <c:pt idx="544">
                  <c:v>1916.3333333332921</c:v>
                </c:pt>
                <c:pt idx="545">
                  <c:v>1916.4166666666254</c:v>
                </c:pt>
                <c:pt idx="546">
                  <c:v>1916.4999999999586</c:v>
                </c:pt>
                <c:pt idx="547">
                  <c:v>1916.5833333332919</c:v>
                </c:pt>
                <c:pt idx="548">
                  <c:v>1916.6666666666251</c:v>
                </c:pt>
                <c:pt idx="549">
                  <c:v>1916.7499999999584</c:v>
                </c:pt>
                <c:pt idx="550">
                  <c:v>1916.8333333332916</c:v>
                </c:pt>
                <c:pt idx="551">
                  <c:v>1916.9166666666249</c:v>
                </c:pt>
                <c:pt idx="552">
                  <c:v>1916.9999999999582</c:v>
                </c:pt>
                <c:pt idx="553">
                  <c:v>1917.0833333332914</c:v>
                </c:pt>
                <c:pt idx="554">
                  <c:v>1917.1666666666247</c:v>
                </c:pt>
                <c:pt idx="555">
                  <c:v>1917.2499999999579</c:v>
                </c:pt>
                <c:pt idx="556">
                  <c:v>1917.3333333332912</c:v>
                </c:pt>
                <c:pt idx="557">
                  <c:v>1917.4166666666245</c:v>
                </c:pt>
                <c:pt idx="558">
                  <c:v>1917.4999999999577</c:v>
                </c:pt>
                <c:pt idx="559">
                  <c:v>1917.583333333291</c:v>
                </c:pt>
                <c:pt idx="560">
                  <c:v>1917.6666666666242</c:v>
                </c:pt>
                <c:pt idx="561">
                  <c:v>1917.7499999999575</c:v>
                </c:pt>
                <c:pt idx="562">
                  <c:v>1917.8333333332907</c:v>
                </c:pt>
                <c:pt idx="563">
                  <c:v>1917.916666666624</c:v>
                </c:pt>
                <c:pt idx="564">
                  <c:v>1917.9999999999573</c:v>
                </c:pt>
                <c:pt idx="565">
                  <c:v>1918.0833333332905</c:v>
                </c:pt>
                <c:pt idx="566">
                  <c:v>1918.1666666666238</c:v>
                </c:pt>
                <c:pt idx="567">
                  <c:v>1918.249999999957</c:v>
                </c:pt>
                <c:pt idx="568">
                  <c:v>1918.3333333332903</c:v>
                </c:pt>
                <c:pt idx="569">
                  <c:v>1918.4166666666235</c:v>
                </c:pt>
                <c:pt idx="570">
                  <c:v>1918.4999999999568</c:v>
                </c:pt>
                <c:pt idx="571">
                  <c:v>1918.5833333332901</c:v>
                </c:pt>
                <c:pt idx="572">
                  <c:v>1918.6666666666233</c:v>
                </c:pt>
                <c:pt idx="573">
                  <c:v>1918.7499999999566</c:v>
                </c:pt>
                <c:pt idx="574">
                  <c:v>1918.8333333332898</c:v>
                </c:pt>
                <c:pt idx="575">
                  <c:v>1918.9166666666231</c:v>
                </c:pt>
                <c:pt idx="576">
                  <c:v>1918.9999999999563</c:v>
                </c:pt>
                <c:pt idx="577">
                  <c:v>1919.0833333332896</c:v>
                </c:pt>
                <c:pt idx="578">
                  <c:v>1919.1666666666229</c:v>
                </c:pt>
                <c:pt idx="579">
                  <c:v>1919.2499999999561</c:v>
                </c:pt>
                <c:pt idx="580">
                  <c:v>1919.3333333332894</c:v>
                </c:pt>
                <c:pt idx="581">
                  <c:v>1919.4166666666226</c:v>
                </c:pt>
                <c:pt idx="582">
                  <c:v>1919.4999999999559</c:v>
                </c:pt>
                <c:pt idx="583">
                  <c:v>1919.5833333332891</c:v>
                </c:pt>
                <c:pt idx="584">
                  <c:v>1919.6666666666224</c:v>
                </c:pt>
                <c:pt idx="585">
                  <c:v>1919.7499999999557</c:v>
                </c:pt>
                <c:pt idx="586">
                  <c:v>1919.8333333332889</c:v>
                </c:pt>
                <c:pt idx="587">
                  <c:v>1919.9166666666222</c:v>
                </c:pt>
                <c:pt idx="588">
                  <c:v>1919.9999999999554</c:v>
                </c:pt>
                <c:pt idx="589">
                  <c:v>1920.0833333332887</c:v>
                </c:pt>
                <c:pt idx="590">
                  <c:v>1920.1666666666219</c:v>
                </c:pt>
                <c:pt idx="591">
                  <c:v>1920.2499999999552</c:v>
                </c:pt>
                <c:pt idx="592">
                  <c:v>1920.3333333332885</c:v>
                </c:pt>
                <c:pt idx="593">
                  <c:v>1920.4166666666217</c:v>
                </c:pt>
                <c:pt idx="594">
                  <c:v>1920.499999999955</c:v>
                </c:pt>
                <c:pt idx="595">
                  <c:v>1920.5833333332882</c:v>
                </c:pt>
                <c:pt idx="596">
                  <c:v>1920.6666666666215</c:v>
                </c:pt>
                <c:pt idx="597">
                  <c:v>1920.7499999999548</c:v>
                </c:pt>
                <c:pt idx="598">
                  <c:v>1920.833333333288</c:v>
                </c:pt>
                <c:pt idx="599">
                  <c:v>1920.9166666666213</c:v>
                </c:pt>
                <c:pt idx="600">
                  <c:v>1920.9999999999545</c:v>
                </c:pt>
                <c:pt idx="601">
                  <c:v>1921.0833333332878</c:v>
                </c:pt>
                <c:pt idx="602">
                  <c:v>1921.166666666621</c:v>
                </c:pt>
                <c:pt idx="603">
                  <c:v>1921.2499999999543</c:v>
                </c:pt>
                <c:pt idx="604">
                  <c:v>1921.3333333332876</c:v>
                </c:pt>
                <c:pt idx="605">
                  <c:v>1921.4166666666208</c:v>
                </c:pt>
                <c:pt idx="606">
                  <c:v>1921.4999999999541</c:v>
                </c:pt>
                <c:pt idx="607">
                  <c:v>1921.5833333332873</c:v>
                </c:pt>
                <c:pt idx="608">
                  <c:v>1921.6666666666206</c:v>
                </c:pt>
                <c:pt idx="609">
                  <c:v>1921.7499999999538</c:v>
                </c:pt>
                <c:pt idx="610">
                  <c:v>1921.8333333332871</c:v>
                </c:pt>
                <c:pt idx="611">
                  <c:v>1921.9166666666204</c:v>
                </c:pt>
                <c:pt idx="612">
                  <c:v>1921.9999999999536</c:v>
                </c:pt>
                <c:pt idx="613">
                  <c:v>1922.0833333332869</c:v>
                </c:pt>
                <c:pt idx="614">
                  <c:v>1922.1666666666201</c:v>
                </c:pt>
                <c:pt idx="615">
                  <c:v>1922.2499999999534</c:v>
                </c:pt>
                <c:pt idx="616">
                  <c:v>1922.3333333332866</c:v>
                </c:pt>
                <c:pt idx="617">
                  <c:v>1922.4166666666199</c:v>
                </c:pt>
                <c:pt idx="618">
                  <c:v>1922.4999999999532</c:v>
                </c:pt>
                <c:pt idx="619">
                  <c:v>1922.5833333332864</c:v>
                </c:pt>
                <c:pt idx="620">
                  <c:v>1922.6666666666197</c:v>
                </c:pt>
                <c:pt idx="621">
                  <c:v>1922.7499999999529</c:v>
                </c:pt>
                <c:pt idx="622">
                  <c:v>1922.8333333332862</c:v>
                </c:pt>
                <c:pt idx="623">
                  <c:v>1922.9166666666194</c:v>
                </c:pt>
                <c:pt idx="624">
                  <c:v>1922.9999999999527</c:v>
                </c:pt>
                <c:pt idx="625">
                  <c:v>1923.083333333286</c:v>
                </c:pt>
                <c:pt idx="626">
                  <c:v>1923.1666666666192</c:v>
                </c:pt>
                <c:pt idx="627">
                  <c:v>1923.2499999999525</c:v>
                </c:pt>
                <c:pt idx="628">
                  <c:v>1923.3333333332857</c:v>
                </c:pt>
                <c:pt idx="629">
                  <c:v>1923.416666666619</c:v>
                </c:pt>
                <c:pt idx="630">
                  <c:v>1923.4999999999523</c:v>
                </c:pt>
                <c:pt idx="631">
                  <c:v>1923.5833333332855</c:v>
                </c:pt>
                <c:pt idx="632">
                  <c:v>1923.6666666666188</c:v>
                </c:pt>
                <c:pt idx="633">
                  <c:v>1923.749999999952</c:v>
                </c:pt>
                <c:pt idx="634">
                  <c:v>1923.8333333332853</c:v>
                </c:pt>
                <c:pt idx="635">
                  <c:v>1923.9166666666185</c:v>
                </c:pt>
                <c:pt idx="636">
                  <c:v>1923.9999999999518</c:v>
                </c:pt>
                <c:pt idx="637">
                  <c:v>1924.0833333332851</c:v>
                </c:pt>
                <c:pt idx="638">
                  <c:v>1924.1666666666183</c:v>
                </c:pt>
                <c:pt idx="639">
                  <c:v>1924.2499999999516</c:v>
                </c:pt>
                <c:pt idx="640">
                  <c:v>1924.3333333332848</c:v>
                </c:pt>
                <c:pt idx="641">
                  <c:v>1924.4166666666181</c:v>
                </c:pt>
                <c:pt idx="642">
                  <c:v>1924.4999999999513</c:v>
                </c:pt>
                <c:pt idx="643">
                  <c:v>1924.5833333332846</c:v>
                </c:pt>
                <c:pt idx="644">
                  <c:v>1924.6666666666179</c:v>
                </c:pt>
                <c:pt idx="645">
                  <c:v>1924.7499999999511</c:v>
                </c:pt>
                <c:pt idx="646">
                  <c:v>1924.8333333332844</c:v>
                </c:pt>
                <c:pt idx="647">
                  <c:v>1924.9166666666176</c:v>
                </c:pt>
                <c:pt idx="648">
                  <c:v>1924.9999999999509</c:v>
                </c:pt>
                <c:pt idx="649">
                  <c:v>1925.0833333332841</c:v>
                </c:pt>
                <c:pt idx="650">
                  <c:v>1925.1666666666174</c:v>
                </c:pt>
                <c:pt idx="651">
                  <c:v>1925.2499999999507</c:v>
                </c:pt>
                <c:pt idx="652">
                  <c:v>1925.3333333332839</c:v>
                </c:pt>
                <c:pt idx="653">
                  <c:v>1925.4166666666172</c:v>
                </c:pt>
                <c:pt idx="654">
                  <c:v>1925.4999999999504</c:v>
                </c:pt>
                <c:pt idx="655">
                  <c:v>1925.5833333332837</c:v>
                </c:pt>
                <c:pt idx="656">
                  <c:v>1925.6666666666169</c:v>
                </c:pt>
                <c:pt idx="657">
                  <c:v>1925.7499999999502</c:v>
                </c:pt>
                <c:pt idx="658">
                  <c:v>1925.8333333332835</c:v>
                </c:pt>
                <c:pt idx="659">
                  <c:v>1925.9166666666167</c:v>
                </c:pt>
                <c:pt idx="660">
                  <c:v>1925.99999999995</c:v>
                </c:pt>
                <c:pt idx="661">
                  <c:v>1926.0833333332832</c:v>
                </c:pt>
                <c:pt idx="662">
                  <c:v>1926.1666666666165</c:v>
                </c:pt>
                <c:pt idx="663">
                  <c:v>1926.2499999999498</c:v>
                </c:pt>
                <c:pt idx="664">
                  <c:v>1926.333333333283</c:v>
                </c:pt>
                <c:pt idx="665">
                  <c:v>1926.4166666666163</c:v>
                </c:pt>
                <c:pt idx="666">
                  <c:v>1926.4999999999495</c:v>
                </c:pt>
                <c:pt idx="667">
                  <c:v>1926.5833333332828</c:v>
                </c:pt>
                <c:pt idx="668">
                  <c:v>1926.666666666616</c:v>
                </c:pt>
                <c:pt idx="669">
                  <c:v>1926.7499999999493</c:v>
                </c:pt>
                <c:pt idx="670">
                  <c:v>1926.8333333332826</c:v>
                </c:pt>
                <c:pt idx="671">
                  <c:v>1926.9166666666158</c:v>
                </c:pt>
                <c:pt idx="672">
                  <c:v>1926.9999999999491</c:v>
                </c:pt>
                <c:pt idx="673">
                  <c:v>1927.0833333332823</c:v>
                </c:pt>
                <c:pt idx="674">
                  <c:v>1927.1666666666156</c:v>
                </c:pt>
                <c:pt idx="675">
                  <c:v>1927.2499999999488</c:v>
                </c:pt>
                <c:pt idx="676">
                  <c:v>1927.3333333332821</c:v>
                </c:pt>
                <c:pt idx="677">
                  <c:v>1927.4166666666154</c:v>
                </c:pt>
                <c:pt idx="678">
                  <c:v>1927.4999999999486</c:v>
                </c:pt>
                <c:pt idx="679">
                  <c:v>1927.5833333332819</c:v>
                </c:pt>
                <c:pt idx="680">
                  <c:v>1927.6666666666151</c:v>
                </c:pt>
                <c:pt idx="681">
                  <c:v>1927.7499999999484</c:v>
                </c:pt>
                <c:pt idx="682">
                  <c:v>1927.8333333332816</c:v>
                </c:pt>
                <c:pt idx="683">
                  <c:v>1927.9166666666149</c:v>
                </c:pt>
                <c:pt idx="684">
                  <c:v>1927.9999999999482</c:v>
                </c:pt>
                <c:pt idx="685">
                  <c:v>1928.0833333332814</c:v>
                </c:pt>
                <c:pt idx="686">
                  <c:v>1928.1666666666147</c:v>
                </c:pt>
                <c:pt idx="687">
                  <c:v>1928.2499999999479</c:v>
                </c:pt>
                <c:pt idx="688">
                  <c:v>1928.3333333332812</c:v>
                </c:pt>
                <c:pt idx="689">
                  <c:v>1928.4166666666144</c:v>
                </c:pt>
                <c:pt idx="690">
                  <c:v>1928.4999999999477</c:v>
                </c:pt>
                <c:pt idx="691">
                  <c:v>1928.583333333281</c:v>
                </c:pt>
                <c:pt idx="692">
                  <c:v>1928.6666666666142</c:v>
                </c:pt>
                <c:pt idx="693">
                  <c:v>1928.7499999999475</c:v>
                </c:pt>
                <c:pt idx="694">
                  <c:v>1928.8333333332807</c:v>
                </c:pt>
                <c:pt idx="695">
                  <c:v>1928.916666666614</c:v>
                </c:pt>
                <c:pt idx="696">
                  <c:v>1928.9999999999472</c:v>
                </c:pt>
                <c:pt idx="697">
                  <c:v>1929.0833333332805</c:v>
                </c:pt>
                <c:pt idx="698">
                  <c:v>1929.1666666666138</c:v>
                </c:pt>
                <c:pt idx="699">
                  <c:v>1929.249999999947</c:v>
                </c:pt>
                <c:pt idx="700">
                  <c:v>1929.3333333332803</c:v>
                </c:pt>
                <c:pt idx="701">
                  <c:v>1929.4166666666135</c:v>
                </c:pt>
                <c:pt idx="702">
                  <c:v>1929.4999999999468</c:v>
                </c:pt>
                <c:pt idx="703">
                  <c:v>1929.5833333332801</c:v>
                </c:pt>
                <c:pt idx="704">
                  <c:v>1929.6666666666133</c:v>
                </c:pt>
                <c:pt idx="705">
                  <c:v>1929.7499999999466</c:v>
                </c:pt>
                <c:pt idx="706">
                  <c:v>1929.8333333332798</c:v>
                </c:pt>
                <c:pt idx="707">
                  <c:v>1929.9166666666131</c:v>
                </c:pt>
                <c:pt idx="708">
                  <c:v>1929.9999999999463</c:v>
                </c:pt>
                <c:pt idx="709">
                  <c:v>1930.0833333332796</c:v>
                </c:pt>
                <c:pt idx="710">
                  <c:v>1930.1666666666129</c:v>
                </c:pt>
                <c:pt idx="711">
                  <c:v>1930.2499999999461</c:v>
                </c:pt>
                <c:pt idx="712">
                  <c:v>1930.3333333332794</c:v>
                </c:pt>
                <c:pt idx="713">
                  <c:v>1930.4166666666126</c:v>
                </c:pt>
                <c:pt idx="714">
                  <c:v>1930.4999999999459</c:v>
                </c:pt>
                <c:pt idx="715">
                  <c:v>1930.5833333332791</c:v>
                </c:pt>
                <c:pt idx="716">
                  <c:v>1930.6666666666124</c:v>
                </c:pt>
                <c:pt idx="717">
                  <c:v>1930.7499999999457</c:v>
                </c:pt>
                <c:pt idx="718">
                  <c:v>1930.8333333332789</c:v>
                </c:pt>
                <c:pt idx="719">
                  <c:v>1930.9166666666122</c:v>
                </c:pt>
                <c:pt idx="720">
                  <c:v>1930.9999999999454</c:v>
                </c:pt>
                <c:pt idx="721">
                  <c:v>1931.0833333332787</c:v>
                </c:pt>
                <c:pt idx="722">
                  <c:v>1931.1666666666119</c:v>
                </c:pt>
                <c:pt idx="723">
                  <c:v>1931.2499999999452</c:v>
                </c:pt>
                <c:pt idx="724">
                  <c:v>1931.3333333332785</c:v>
                </c:pt>
                <c:pt idx="725">
                  <c:v>1931.4166666666117</c:v>
                </c:pt>
                <c:pt idx="726">
                  <c:v>1931.499999999945</c:v>
                </c:pt>
                <c:pt idx="727">
                  <c:v>1931.5833333332782</c:v>
                </c:pt>
                <c:pt idx="728">
                  <c:v>1931.6666666666115</c:v>
                </c:pt>
                <c:pt idx="729">
                  <c:v>1931.7499999999447</c:v>
                </c:pt>
                <c:pt idx="730">
                  <c:v>1931.833333333278</c:v>
                </c:pt>
                <c:pt idx="731">
                  <c:v>1931.9166666666113</c:v>
                </c:pt>
                <c:pt idx="732">
                  <c:v>1931.9999999999445</c:v>
                </c:pt>
                <c:pt idx="733">
                  <c:v>1932.0833333332778</c:v>
                </c:pt>
                <c:pt idx="734">
                  <c:v>1932.166666666611</c:v>
                </c:pt>
                <c:pt idx="735">
                  <c:v>1932.2499999999443</c:v>
                </c:pt>
                <c:pt idx="736">
                  <c:v>1932.3333333332776</c:v>
                </c:pt>
                <c:pt idx="737">
                  <c:v>1932.4166666666108</c:v>
                </c:pt>
                <c:pt idx="738">
                  <c:v>1932.4999999999441</c:v>
                </c:pt>
                <c:pt idx="739">
                  <c:v>1932.5833333332773</c:v>
                </c:pt>
                <c:pt idx="740">
                  <c:v>1932.6666666666106</c:v>
                </c:pt>
                <c:pt idx="741">
                  <c:v>1932.7499999999438</c:v>
                </c:pt>
                <c:pt idx="742">
                  <c:v>1932.8333333332771</c:v>
                </c:pt>
                <c:pt idx="743">
                  <c:v>1932.9166666666104</c:v>
                </c:pt>
                <c:pt idx="744">
                  <c:v>1932.9999999999436</c:v>
                </c:pt>
                <c:pt idx="745">
                  <c:v>1933.0833333332769</c:v>
                </c:pt>
                <c:pt idx="746">
                  <c:v>1933.1666666666101</c:v>
                </c:pt>
                <c:pt idx="747">
                  <c:v>1933.2499999999434</c:v>
                </c:pt>
                <c:pt idx="748">
                  <c:v>1933.3333333332766</c:v>
                </c:pt>
                <c:pt idx="749">
                  <c:v>1933.4166666666099</c:v>
                </c:pt>
                <c:pt idx="750">
                  <c:v>1933.4999999999432</c:v>
                </c:pt>
                <c:pt idx="751">
                  <c:v>1933.5833333332764</c:v>
                </c:pt>
                <c:pt idx="752">
                  <c:v>1933.6666666666097</c:v>
                </c:pt>
                <c:pt idx="753">
                  <c:v>1933.7499999999429</c:v>
                </c:pt>
                <c:pt idx="754">
                  <c:v>1933.8333333332762</c:v>
                </c:pt>
                <c:pt idx="755">
                  <c:v>1933.9166666666094</c:v>
                </c:pt>
                <c:pt idx="756">
                  <c:v>1933.9999999999427</c:v>
                </c:pt>
                <c:pt idx="757">
                  <c:v>1934.083333333276</c:v>
                </c:pt>
                <c:pt idx="758">
                  <c:v>1934.1666666666092</c:v>
                </c:pt>
                <c:pt idx="759">
                  <c:v>1934.2499999999425</c:v>
                </c:pt>
                <c:pt idx="760">
                  <c:v>1934.3333333332757</c:v>
                </c:pt>
                <c:pt idx="761">
                  <c:v>1934.416666666609</c:v>
                </c:pt>
                <c:pt idx="762">
                  <c:v>1934.4999999999422</c:v>
                </c:pt>
                <c:pt idx="763">
                  <c:v>1934.5833333332755</c:v>
                </c:pt>
                <c:pt idx="764">
                  <c:v>1934.6666666666088</c:v>
                </c:pt>
                <c:pt idx="765">
                  <c:v>1934.749999999942</c:v>
                </c:pt>
                <c:pt idx="766">
                  <c:v>1934.8333333332753</c:v>
                </c:pt>
                <c:pt idx="767">
                  <c:v>1934.9166666666085</c:v>
                </c:pt>
                <c:pt idx="768">
                  <c:v>1934.9999999999418</c:v>
                </c:pt>
                <c:pt idx="769">
                  <c:v>1935.083333333275</c:v>
                </c:pt>
                <c:pt idx="770">
                  <c:v>1935.1666666666083</c:v>
                </c:pt>
                <c:pt idx="771">
                  <c:v>1935.2499999999416</c:v>
                </c:pt>
                <c:pt idx="772">
                  <c:v>1935.3333333332748</c:v>
                </c:pt>
                <c:pt idx="773">
                  <c:v>1935.4166666666081</c:v>
                </c:pt>
                <c:pt idx="774">
                  <c:v>1935.4999999999413</c:v>
                </c:pt>
                <c:pt idx="775">
                  <c:v>1935.5833333332746</c:v>
                </c:pt>
                <c:pt idx="776">
                  <c:v>1935.6666666666079</c:v>
                </c:pt>
                <c:pt idx="777">
                  <c:v>1935.7499999999411</c:v>
                </c:pt>
                <c:pt idx="778">
                  <c:v>1935.8333333332744</c:v>
                </c:pt>
                <c:pt idx="779">
                  <c:v>1935.9166666666076</c:v>
                </c:pt>
                <c:pt idx="780">
                  <c:v>1935.9999999999409</c:v>
                </c:pt>
                <c:pt idx="781">
                  <c:v>1936.0833333332741</c:v>
                </c:pt>
                <c:pt idx="782">
                  <c:v>1936.1666666666074</c:v>
                </c:pt>
                <c:pt idx="783">
                  <c:v>1936.2499999999407</c:v>
                </c:pt>
                <c:pt idx="784">
                  <c:v>1936.3333333332739</c:v>
                </c:pt>
                <c:pt idx="785">
                  <c:v>1936.4166666666072</c:v>
                </c:pt>
                <c:pt idx="786">
                  <c:v>1936.4999999999404</c:v>
                </c:pt>
                <c:pt idx="787">
                  <c:v>1936.5833333332737</c:v>
                </c:pt>
                <c:pt idx="788">
                  <c:v>1936.6666666666069</c:v>
                </c:pt>
                <c:pt idx="789">
                  <c:v>1936.7499999999402</c:v>
                </c:pt>
                <c:pt idx="790">
                  <c:v>1936.8333333332735</c:v>
                </c:pt>
                <c:pt idx="791">
                  <c:v>1936.9166666666067</c:v>
                </c:pt>
                <c:pt idx="792">
                  <c:v>1936.99999999994</c:v>
                </c:pt>
                <c:pt idx="793">
                  <c:v>1937.0833333332732</c:v>
                </c:pt>
                <c:pt idx="794">
                  <c:v>1937.1666666666065</c:v>
                </c:pt>
                <c:pt idx="795">
                  <c:v>1937.2499999999397</c:v>
                </c:pt>
                <c:pt idx="796">
                  <c:v>1937.333333333273</c:v>
                </c:pt>
                <c:pt idx="797">
                  <c:v>1937.4166666666063</c:v>
                </c:pt>
                <c:pt idx="798">
                  <c:v>1937.4999999999395</c:v>
                </c:pt>
                <c:pt idx="799">
                  <c:v>1937.5833333332728</c:v>
                </c:pt>
                <c:pt idx="800">
                  <c:v>1937.666666666606</c:v>
                </c:pt>
                <c:pt idx="801">
                  <c:v>1937.7499999999393</c:v>
                </c:pt>
                <c:pt idx="802">
                  <c:v>1937.8333333332725</c:v>
                </c:pt>
                <c:pt idx="803">
                  <c:v>1937.9166666666058</c:v>
                </c:pt>
                <c:pt idx="804">
                  <c:v>1937.9999999999391</c:v>
                </c:pt>
                <c:pt idx="805">
                  <c:v>1938.0833333332723</c:v>
                </c:pt>
                <c:pt idx="806">
                  <c:v>1938.1666666666056</c:v>
                </c:pt>
                <c:pt idx="807">
                  <c:v>1938.2499999999388</c:v>
                </c:pt>
                <c:pt idx="808">
                  <c:v>1938.3333333332721</c:v>
                </c:pt>
                <c:pt idx="809">
                  <c:v>1938.4166666666054</c:v>
                </c:pt>
                <c:pt idx="810">
                  <c:v>1938.4999999999386</c:v>
                </c:pt>
                <c:pt idx="811">
                  <c:v>1938.5833333332719</c:v>
                </c:pt>
                <c:pt idx="812">
                  <c:v>1938.6666666666051</c:v>
                </c:pt>
                <c:pt idx="813">
                  <c:v>1938.7499999999384</c:v>
                </c:pt>
                <c:pt idx="814">
                  <c:v>1938.8333333332716</c:v>
                </c:pt>
                <c:pt idx="815">
                  <c:v>1938.9166666666049</c:v>
                </c:pt>
                <c:pt idx="816">
                  <c:v>1938.9999999999382</c:v>
                </c:pt>
                <c:pt idx="817">
                  <c:v>1939.0833333332714</c:v>
                </c:pt>
                <c:pt idx="818">
                  <c:v>1939.1666666666047</c:v>
                </c:pt>
                <c:pt idx="819">
                  <c:v>1939.2499999999379</c:v>
                </c:pt>
                <c:pt idx="820">
                  <c:v>1939.3333333332712</c:v>
                </c:pt>
                <c:pt idx="821">
                  <c:v>1939.4166666666044</c:v>
                </c:pt>
                <c:pt idx="822">
                  <c:v>1939.4999999999377</c:v>
                </c:pt>
                <c:pt idx="823">
                  <c:v>1939.583333333271</c:v>
                </c:pt>
                <c:pt idx="824">
                  <c:v>1939.6666666666042</c:v>
                </c:pt>
                <c:pt idx="825">
                  <c:v>1939.7499999999375</c:v>
                </c:pt>
                <c:pt idx="826">
                  <c:v>1939.8333333332707</c:v>
                </c:pt>
                <c:pt idx="827">
                  <c:v>1939.916666666604</c:v>
                </c:pt>
                <c:pt idx="828">
                  <c:v>1939.9999999999372</c:v>
                </c:pt>
                <c:pt idx="829">
                  <c:v>1940.0833333332705</c:v>
                </c:pt>
                <c:pt idx="830">
                  <c:v>1940.1666666666038</c:v>
                </c:pt>
                <c:pt idx="831">
                  <c:v>1940.249999999937</c:v>
                </c:pt>
                <c:pt idx="832">
                  <c:v>1940.3333333332703</c:v>
                </c:pt>
                <c:pt idx="833">
                  <c:v>1940.4166666666035</c:v>
                </c:pt>
                <c:pt idx="834">
                  <c:v>1940.4999999999368</c:v>
                </c:pt>
                <c:pt idx="835">
                  <c:v>1940.58333333327</c:v>
                </c:pt>
                <c:pt idx="836">
                  <c:v>1940.6666666666033</c:v>
                </c:pt>
                <c:pt idx="837">
                  <c:v>1940.7499999999366</c:v>
                </c:pt>
                <c:pt idx="838">
                  <c:v>1940.8333333332698</c:v>
                </c:pt>
                <c:pt idx="839">
                  <c:v>1940.9166666666031</c:v>
                </c:pt>
                <c:pt idx="840">
                  <c:v>1940.9999999999363</c:v>
                </c:pt>
                <c:pt idx="841">
                  <c:v>1941.0833333332696</c:v>
                </c:pt>
                <c:pt idx="842">
                  <c:v>1941.1666666666029</c:v>
                </c:pt>
                <c:pt idx="843">
                  <c:v>1941.2499999999361</c:v>
                </c:pt>
                <c:pt idx="844">
                  <c:v>1941.3333333332694</c:v>
                </c:pt>
                <c:pt idx="845">
                  <c:v>1941.4166666666026</c:v>
                </c:pt>
                <c:pt idx="846">
                  <c:v>1941.4999999999359</c:v>
                </c:pt>
                <c:pt idx="847">
                  <c:v>1941.5833333332691</c:v>
                </c:pt>
                <c:pt idx="848">
                  <c:v>1941.6666666666024</c:v>
                </c:pt>
                <c:pt idx="849">
                  <c:v>1941.7499999999357</c:v>
                </c:pt>
                <c:pt idx="850">
                  <c:v>1941.8333333332689</c:v>
                </c:pt>
                <c:pt idx="851">
                  <c:v>1941.9166666666022</c:v>
                </c:pt>
                <c:pt idx="852">
                  <c:v>1941.9999999999354</c:v>
                </c:pt>
                <c:pt idx="853">
                  <c:v>1942.0833333332687</c:v>
                </c:pt>
                <c:pt idx="854">
                  <c:v>1942.1666666666019</c:v>
                </c:pt>
                <c:pt idx="855">
                  <c:v>1942.2499999999352</c:v>
                </c:pt>
                <c:pt idx="856">
                  <c:v>1942.3333333332685</c:v>
                </c:pt>
                <c:pt idx="857">
                  <c:v>1942.4166666666017</c:v>
                </c:pt>
                <c:pt idx="858">
                  <c:v>1942.499999999935</c:v>
                </c:pt>
                <c:pt idx="859">
                  <c:v>1942.5833333332682</c:v>
                </c:pt>
                <c:pt idx="860">
                  <c:v>1942.6666666666015</c:v>
                </c:pt>
                <c:pt idx="861">
                  <c:v>1942.7499999999347</c:v>
                </c:pt>
                <c:pt idx="862">
                  <c:v>1942.833333333268</c:v>
                </c:pt>
                <c:pt idx="863">
                  <c:v>1942.9166666666013</c:v>
                </c:pt>
                <c:pt idx="864">
                  <c:v>1942.9999999999345</c:v>
                </c:pt>
                <c:pt idx="865">
                  <c:v>1943.0833333332678</c:v>
                </c:pt>
                <c:pt idx="866">
                  <c:v>1943.166666666601</c:v>
                </c:pt>
                <c:pt idx="867">
                  <c:v>1943.2499999999343</c:v>
                </c:pt>
                <c:pt idx="868">
                  <c:v>1943.3333333332675</c:v>
                </c:pt>
                <c:pt idx="869">
                  <c:v>1943.4166666666008</c:v>
                </c:pt>
                <c:pt idx="870">
                  <c:v>1943.4999999999341</c:v>
                </c:pt>
                <c:pt idx="871">
                  <c:v>1943.5833333332673</c:v>
                </c:pt>
                <c:pt idx="872">
                  <c:v>1943.6666666666006</c:v>
                </c:pt>
                <c:pt idx="873">
                  <c:v>1943.7499999999338</c:v>
                </c:pt>
                <c:pt idx="874">
                  <c:v>1943.8333333332671</c:v>
                </c:pt>
                <c:pt idx="875">
                  <c:v>1943.9166666666003</c:v>
                </c:pt>
                <c:pt idx="876">
                  <c:v>1943.9999999999336</c:v>
                </c:pt>
                <c:pt idx="877">
                  <c:v>1944.0833333332669</c:v>
                </c:pt>
                <c:pt idx="878">
                  <c:v>1944.1666666666001</c:v>
                </c:pt>
                <c:pt idx="879">
                  <c:v>1944.2499999999334</c:v>
                </c:pt>
                <c:pt idx="880">
                  <c:v>1944.3333333332666</c:v>
                </c:pt>
                <c:pt idx="881">
                  <c:v>1944.4166666665999</c:v>
                </c:pt>
                <c:pt idx="882">
                  <c:v>1944.4999999999332</c:v>
                </c:pt>
                <c:pt idx="883">
                  <c:v>1944.5833333332664</c:v>
                </c:pt>
                <c:pt idx="884">
                  <c:v>1944.6666666665997</c:v>
                </c:pt>
                <c:pt idx="885">
                  <c:v>1944.7499999999329</c:v>
                </c:pt>
                <c:pt idx="886">
                  <c:v>1944.8333333332662</c:v>
                </c:pt>
                <c:pt idx="887">
                  <c:v>1944.9166666665994</c:v>
                </c:pt>
                <c:pt idx="888">
                  <c:v>1944.9999999999327</c:v>
                </c:pt>
                <c:pt idx="889">
                  <c:v>1945.083333333266</c:v>
                </c:pt>
                <c:pt idx="890">
                  <c:v>1945.1666666665992</c:v>
                </c:pt>
                <c:pt idx="891">
                  <c:v>1945.2499999999325</c:v>
                </c:pt>
                <c:pt idx="892">
                  <c:v>1945.3333333332657</c:v>
                </c:pt>
                <c:pt idx="893">
                  <c:v>1945.416666666599</c:v>
                </c:pt>
                <c:pt idx="894">
                  <c:v>1945.4999999999322</c:v>
                </c:pt>
                <c:pt idx="895">
                  <c:v>1945.5833333332655</c:v>
                </c:pt>
                <c:pt idx="896">
                  <c:v>1945.6666666665988</c:v>
                </c:pt>
                <c:pt idx="897">
                  <c:v>1945.749999999932</c:v>
                </c:pt>
                <c:pt idx="898">
                  <c:v>1945.8333333332653</c:v>
                </c:pt>
                <c:pt idx="899">
                  <c:v>1945.9166666665985</c:v>
                </c:pt>
                <c:pt idx="900">
                  <c:v>1945.9999999999318</c:v>
                </c:pt>
                <c:pt idx="901">
                  <c:v>1946.083333333265</c:v>
                </c:pt>
                <c:pt idx="902">
                  <c:v>1946.1666666665983</c:v>
                </c:pt>
                <c:pt idx="903">
                  <c:v>1946.2499999999316</c:v>
                </c:pt>
                <c:pt idx="904">
                  <c:v>1946.3333333332648</c:v>
                </c:pt>
                <c:pt idx="905">
                  <c:v>1946.4166666665981</c:v>
                </c:pt>
                <c:pt idx="906">
                  <c:v>1946.4999999999313</c:v>
                </c:pt>
                <c:pt idx="907">
                  <c:v>1946.5833333332646</c:v>
                </c:pt>
                <c:pt idx="908">
                  <c:v>1946.6666666665978</c:v>
                </c:pt>
                <c:pt idx="909">
                  <c:v>1946.7499999999311</c:v>
                </c:pt>
                <c:pt idx="910">
                  <c:v>1946.8333333332644</c:v>
                </c:pt>
                <c:pt idx="911">
                  <c:v>1946.9166666665976</c:v>
                </c:pt>
                <c:pt idx="912">
                  <c:v>1946.9999999999309</c:v>
                </c:pt>
                <c:pt idx="913">
                  <c:v>1947.0833333332641</c:v>
                </c:pt>
                <c:pt idx="914">
                  <c:v>1947.1666666665974</c:v>
                </c:pt>
                <c:pt idx="915">
                  <c:v>1947.2499999999307</c:v>
                </c:pt>
                <c:pt idx="916">
                  <c:v>1947.3333333332639</c:v>
                </c:pt>
                <c:pt idx="917">
                  <c:v>1947.4166666665972</c:v>
                </c:pt>
                <c:pt idx="918">
                  <c:v>1947.4999999999304</c:v>
                </c:pt>
                <c:pt idx="919">
                  <c:v>1947.5833333332637</c:v>
                </c:pt>
                <c:pt idx="920">
                  <c:v>1947.6666666665969</c:v>
                </c:pt>
                <c:pt idx="921">
                  <c:v>1947.7499999999302</c:v>
                </c:pt>
                <c:pt idx="922">
                  <c:v>1947.8333333332635</c:v>
                </c:pt>
                <c:pt idx="923">
                  <c:v>1947.9166666665967</c:v>
                </c:pt>
                <c:pt idx="924">
                  <c:v>1947.99999999993</c:v>
                </c:pt>
                <c:pt idx="925">
                  <c:v>1948.0833333332632</c:v>
                </c:pt>
                <c:pt idx="926">
                  <c:v>1948.1666666665965</c:v>
                </c:pt>
                <c:pt idx="927">
                  <c:v>1948.2499999999297</c:v>
                </c:pt>
                <c:pt idx="928">
                  <c:v>1948.333333333263</c:v>
                </c:pt>
                <c:pt idx="929">
                  <c:v>1948.4166666665963</c:v>
                </c:pt>
                <c:pt idx="930">
                  <c:v>1948.4999999999295</c:v>
                </c:pt>
                <c:pt idx="931">
                  <c:v>1948.5833333332628</c:v>
                </c:pt>
                <c:pt idx="932">
                  <c:v>1948.666666666596</c:v>
                </c:pt>
                <c:pt idx="933">
                  <c:v>1948.7499999999293</c:v>
                </c:pt>
                <c:pt idx="934">
                  <c:v>1948.8333333332625</c:v>
                </c:pt>
                <c:pt idx="935">
                  <c:v>1948.9166666665958</c:v>
                </c:pt>
                <c:pt idx="936">
                  <c:v>1948.9999999999291</c:v>
                </c:pt>
                <c:pt idx="937">
                  <c:v>1949.0833333332623</c:v>
                </c:pt>
                <c:pt idx="938">
                  <c:v>1949.1666666665956</c:v>
                </c:pt>
                <c:pt idx="939">
                  <c:v>1949.2499999999288</c:v>
                </c:pt>
                <c:pt idx="940">
                  <c:v>1949.3333333332621</c:v>
                </c:pt>
                <c:pt idx="941">
                  <c:v>1949.4166666665953</c:v>
                </c:pt>
                <c:pt idx="942">
                  <c:v>1949.4999999999286</c:v>
                </c:pt>
                <c:pt idx="943">
                  <c:v>1949.5833333332619</c:v>
                </c:pt>
                <c:pt idx="944">
                  <c:v>1949.6666666665951</c:v>
                </c:pt>
                <c:pt idx="945">
                  <c:v>1949.7499999999284</c:v>
                </c:pt>
                <c:pt idx="946">
                  <c:v>1949.8333333332616</c:v>
                </c:pt>
                <c:pt idx="947">
                  <c:v>1949.9166666665949</c:v>
                </c:pt>
                <c:pt idx="948">
                  <c:v>1949.9999999999281</c:v>
                </c:pt>
                <c:pt idx="949">
                  <c:v>1950.0833333332614</c:v>
                </c:pt>
                <c:pt idx="950">
                  <c:v>1950.1666666665947</c:v>
                </c:pt>
                <c:pt idx="951">
                  <c:v>1950.2499999999279</c:v>
                </c:pt>
                <c:pt idx="952">
                  <c:v>1950.3333333332612</c:v>
                </c:pt>
                <c:pt idx="953">
                  <c:v>1950.4166666665944</c:v>
                </c:pt>
                <c:pt idx="954">
                  <c:v>1950.4999999999277</c:v>
                </c:pt>
                <c:pt idx="955">
                  <c:v>1950.583333333261</c:v>
                </c:pt>
                <c:pt idx="956">
                  <c:v>1950.6666666665942</c:v>
                </c:pt>
                <c:pt idx="957">
                  <c:v>1950.7499999999275</c:v>
                </c:pt>
                <c:pt idx="958">
                  <c:v>1950.8333333332607</c:v>
                </c:pt>
                <c:pt idx="959">
                  <c:v>1950.916666666594</c:v>
                </c:pt>
                <c:pt idx="960">
                  <c:v>1950.9999999999272</c:v>
                </c:pt>
                <c:pt idx="961">
                  <c:v>1951.0833333332605</c:v>
                </c:pt>
                <c:pt idx="962">
                  <c:v>1951.1666666665938</c:v>
                </c:pt>
                <c:pt idx="963">
                  <c:v>1951.249999999927</c:v>
                </c:pt>
                <c:pt idx="964">
                  <c:v>1951.3333333332603</c:v>
                </c:pt>
                <c:pt idx="965">
                  <c:v>1951.4166666665935</c:v>
                </c:pt>
                <c:pt idx="966">
                  <c:v>1951.4999999999268</c:v>
                </c:pt>
                <c:pt idx="967">
                  <c:v>1951.58333333326</c:v>
                </c:pt>
                <c:pt idx="968">
                  <c:v>1951.6666666665933</c:v>
                </c:pt>
                <c:pt idx="969">
                  <c:v>1951.7499999999266</c:v>
                </c:pt>
                <c:pt idx="970">
                  <c:v>1951.8333333332598</c:v>
                </c:pt>
                <c:pt idx="971">
                  <c:v>1951.9166666665931</c:v>
                </c:pt>
                <c:pt idx="972">
                  <c:v>1951.9999999999263</c:v>
                </c:pt>
                <c:pt idx="973">
                  <c:v>1952.0833333332596</c:v>
                </c:pt>
                <c:pt idx="974">
                  <c:v>1952.1666666665928</c:v>
                </c:pt>
                <c:pt idx="975">
                  <c:v>1952.2499999999261</c:v>
                </c:pt>
                <c:pt idx="976">
                  <c:v>1952.3333333332594</c:v>
                </c:pt>
                <c:pt idx="977">
                  <c:v>1952.4166666665926</c:v>
                </c:pt>
                <c:pt idx="978">
                  <c:v>1952.4999999999259</c:v>
                </c:pt>
                <c:pt idx="979">
                  <c:v>1952.5833333332591</c:v>
                </c:pt>
                <c:pt idx="980">
                  <c:v>1952.6666666665924</c:v>
                </c:pt>
                <c:pt idx="981">
                  <c:v>1952.7499999999256</c:v>
                </c:pt>
                <c:pt idx="982">
                  <c:v>1952.8333333332589</c:v>
                </c:pt>
                <c:pt idx="983">
                  <c:v>1952.9166666665922</c:v>
                </c:pt>
                <c:pt idx="984">
                  <c:v>1952.9999999999254</c:v>
                </c:pt>
                <c:pt idx="985">
                  <c:v>1953.0833333332587</c:v>
                </c:pt>
                <c:pt idx="986">
                  <c:v>1953.1666666665919</c:v>
                </c:pt>
                <c:pt idx="987">
                  <c:v>1953.2499999999252</c:v>
                </c:pt>
                <c:pt idx="988">
                  <c:v>1953.3333333332585</c:v>
                </c:pt>
                <c:pt idx="989">
                  <c:v>1953.4166666665917</c:v>
                </c:pt>
                <c:pt idx="990">
                  <c:v>1953.499999999925</c:v>
                </c:pt>
                <c:pt idx="991">
                  <c:v>1953.5833333332582</c:v>
                </c:pt>
                <c:pt idx="992">
                  <c:v>1953.6666666665915</c:v>
                </c:pt>
                <c:pt idx="993">
                  <c:v>1953.7499999999247</c:v>
                </c:pt>
                <c:pt idx="994">
                  <c:v>1953.833333333258</c:v>
                </c:pt>
                <c:pt idx="995">
                  <c:v>1953.9166666665913</c:v>
                </c:pt>
                <c:pt idx="996">
                  <c:v>1953.9999999999245</c:v>
                </c:pt>
                <c:pt idx="997">
                  <c:v>1954.0833333332578</c:v>
                </c:pt>
                <c:pt idx="998">
                  <c:v>1954.166666666591</c:v>
                </c:pt>
                <c:pt idx="999">
                  <c:v>1954.2499999999243</c:v>
                </c:pt>
                <c:pt idx="1000">
                  <c:v>1954.3333333332575</c:v>
                </c:pt>
                <c:pt idx="1001">
                  <c:v>1954.4166666665908</c:v>
                </c:pt>
                <c:pt idx="1002">
                  <c:v>1954.4999999999241</c:v>
                </c:pt>
                <c:pt idx="1003">
                  <c:v>1954.5833333332573</c:v>
                </c:pt>
                <c:pt idx="1004">
                  <c:v>1954.6666666665906</c:v>
                </c:pt>
                <c:pt idx="1005">
                  <c:v>1954.7499999999238</c:v>
                </c:pt>
                <c:pt idx="1006">
                  <c:v>1954.8333333332571</c:v>
                </c:pt>
                <c:pt idx="1007">
                  <c:v>1954.9166666665903</c:v>
                </c:pt>
                <c:pt idx="1008">
                  <c:v>1954.9999999999236</c:v>
                </c:pt>
                <c:pt idx="1009">
                  <c:v>1955.0833333332569</c:v>
                </c:pt>
                <c:pt idx="1010">
                  <c:v>1955.1666666665901</c:v>
                </c:pt>
                <c:pt idx="1011">
                  <c:v>1955.2499999999234</c:v>
                </c:pt>
                <c:pt idx="1012">
                  <c:v>1955.3333333332566</c:v>
                </c:pt>
                <c:pt idx="1013">
                  <c:v>1955.4166666665899</c:v>
                </c:pt>
                <c:pt idx="1014">
                  <c:v>1955.4999999999231</c:v>
                </c:pt>
                <c:pt idx="1015">
                  <c:v>1955.5833333332564</c:v>
                </c:pt>
                <c:pt idx="1016">
                  <c:v>1955.6666666665897</c:v>
                </c:pt>
                <c:pt idx="1017">
                  <c:v>1955.7499999999229</c:v>
                </c:pt>
                <c:pt idx="1018">
                  <c:v>1955.8333333332562</c:v>
                </c:pt>
                <c:pt idx="1019">
                  <c:v>1955.9166666665894</c:v>
                </c:pt>
                <c:pt idx="1020">
                  <c:v>1955.9999999999227</c:v>
                </c:pt>
                <c:pt idx="1021">
                  <c:v>1956.083333333256</c:v>
                </c:pt>
                <c:pt idx="1022">
                  <c:v>1956.1666666665892</c:v>
                </c:pt>
                <c:pt idx="1023">
                  <c:v>1956.2499999999225</c:v>
                </c:pt>
                <c:pt idx="1024">
                  <c:v>1956.3333333332557</c:v>
                </c:pt>
                <c:pt idx="1025">
                  <c:v>1956.416666666589</c:v>
                </c:pt>
                <c:pt idx="1026">
                  <c:v>1956.4999999999222</c:v>
                </c:pt>
                <c:pt idx="1027">
                  <c:v>1956.5833333332555</c:v>
                </c:pt>
                <c:pt idx="1028">
                  <c:v>1956.6666666665888</c:v>
                </c:pt>
                <c:pt idx="1029">
                  <c:v>1956.749999999922</c:v>
                </c:pt>
                <c:pt idx="1030">
                  <c:v>1956.8333333332553</c:v>
                </c:pt>
                <c:pt idx="1031">
                  <c:v>1956.9166666665885</c:v>
                </c:pt>
                <c:pt idx="1032">
                  <c:v>1956.9999999999218</c:v>
                </c:pt>
                <c:pt idx="1033">
                  <c:v>1957.083333333255</c:v>
                </c:pt>
                <c:pt idx="1034">
                  <c:v>1957.1666666665883</c:v>
                </c:pt>
                <c:pt idx="1035">
                  <c:v>1957.2499999999216</c:v>
                </c:pt>
                <c:pt idx="1036">
                  <c:v>1957.3333333332548</c:v>
                </c:pt>
                <c:pt idx="1037">
                  <c:v>1957.4166666665881</c:v>
                </c:pt>
                <c:pt idx="1038">
                  <c:v>1957.4999999999213</c:v>
                </c:pt>
                <c:pt idx="1039">
                  <c:v>1957.5833333332546</c:v>
                </c:pt>
                <c:pt idx="1040">
                  <c:v>1957.6666666665878</c:v>
                </c:pt>
                <c:pt idx="1041">
                  <c:v>1957.7499999999211</c:v>
                </c:pt>
                <c:pt idx="1042">
                  <c:v>1957.8333333332544</c:v>
                </c:pt>
                <c:pt idx="1043">
                  <c:v>1957.9166666665876</c:v>
                </c:pt>
                <c:pt idx="1044">
                  <c:v>1957.9999999999209</c:v>
                </c:pt>
                <c:pt idx="1045">
                  <c:v>1958.0833333332541</c:v>
                </c:pt>
                <c:pt idx="1046">
                  <c:v>1958.1666666665874</c:v>
                </c:pt>
                <c:pt idx="1047">
                  <c:v>1958.2499999999206</c:v>
                </c:pt>
                <c:pt idx="1048">
                  <c:v>1958.3333333332539</c:v>
                </c:pt>
                <c:pt idx="1049">
                  <c:v>1958.4166666665872</c:v>
                </c:pt>
                <c:pt idx="1050">
                  <c:v>1958.4999999999204</c:v>
                </c:pt>
                <c:pt idx="1051">
                  <c:v>1958.5833333332537</c:v>
                </c:pt>
                <c:pt idx="1052">
                  <c:v>1958.6666666665869</c:v>
                </c:pt>
                <c:pt idx="1053">
                  <c:v>1958.7499999999202</c:v>
                </c:pt>
                <c:pt idx="1054">
                  <c:v>1958.8333333332534</c:v>
                </c:pt>
                <c:pt idx="1055">
                  <c:v>1958.9166666665867</c:v>
                </c:pt>
                <c:pt idx="1056">
                  <c:v>1958.99999999992</c:v>
                </c:pt>
                <c:pt idx="1057">
                  <c:v>1959.0833333332532</c:v>
                </c:pt>
                <c:pt idx="1058">
                  <c:v>1959.1666666665865</c:v>
                </c:pt>
                <c:pt idx="1059">
                  <c:v>1959.2499999999197</c:v>
                </c:pt>
                <c:pt idx="1060">
                  <c:v>1959.333333333253</c:v>
                </c:pt>
                <c:pt idx="1061">
                  <c:v>1959.4166666665863</c:v>
                </c:pt>
                <c:pt idx="1062">
                  <c:v>1959.4999999999195</c:v>
                </c:pt>
                <c:pt idx="1063">
                  <c:v>1959.5833333332528</c:v>
                </c:pt>
                <c:pt idx="1064">
                  <c:v>1959.666666666586</c:v>
                </c:pt>
                <c:pt idx="1065">
                  <c:v>1959.7499999999193</c:v>
                </c:pt>
                <c:pt idx="1066">
                  <c:v>1959.8333333332525</c:v>
                </c:pt>
                <c:pt idx="1067">
                  <c:v>1959.9166666665858</c:v>
                </c:pt>
                <c:pt idx="1068">
                  <c:v>1959.9999999999191</c:v>
                </c:pt>
                <c:pt idx="1069">
                  <c:v>1960.0833333332523</c:v>
                </c:pt>
                <c:pt idx="1070">
                  <c:v>1960.1666666665856</c:v>
                </c:pt>
                <c:pt idx="1071">
                  <c:v>1960.2499999999188</c:v>
                </c:pt>
                <c:pt idx="1072">
                  <c:v>1960.3333333332521</c:v>
                </c:pt>
                <c:pt idx="1073">
                  <c:v>1960.4166666665853</c:v>
                </c:pt>
                <c:pt idx="1074">
                  <c:v>1960.4999999999186</c:v>
                </c:pt>
                <c:pt idx="1075">
                  <c:v>1960.5833333332519</c:v>
                </c:pt>
                <c:pt idx="1076">
                  <c:v>1960.6666666665851</c:v>
                </c:pt>
                <c:pt idx="1077">
                  <c:v>1960.7499999999184</c:v>
                </c:pt>
                <c:pt idx="1078">
                  <c:v>1960.8333333332516</c:v>
                </c:pt>
                <c:pt idx="1079">
                  <c:v>1960.9166666665849</c:v>
                </c:pt>
                <c:pt idx="1080">
                  <c:v>1960.9999999999181</c:v>
                </c:pt>
                <c:pt idx="1081">
                  <c:v>1961.0833333332514</c:v>
                </c:pt>
                <c:pt idx="1082">
                  <c:v>1961.1666666665847</c:v>
                </c:pt>
                <c:pt idx="1083">
                  <c:v>1961.2499999999179</c:v>
                </c:pt>
                <c:pt idx="1084">
                  <c:v>1961.3333333332512</c:v>
                </c:pt>
                <c:pt idx="1085">
                  <c:v>1961.4166666665844</c:v>
                </c:pt>
                <c:pt idx="1086">
                  <c:v>1961.4999999999177</c:v>
                </c:pt>
                <c:pt idx="1087">
                  <c:v>1961.5833333332509</c:v>
                </c:pt>
                <c:pt idx="1088">
                  <c:v>1961.6666666665842</c:v>
                </c:pt>
                <c:pt idx="1089">
                  <c:v>1961.7499999999175</c:v>
                </c:pt>
                <c:pt idx="1090">
                  <c:v>1961.8333333332507</c:v>
                </c:pt>
                <c:pt idx="1091">
                  <c:v>1961.916666666584</c:v>
                </c:pt>
                <c:pt idx="1092">
                  <c:v>1961.9999999999172</c:v>
                </c:pt>
                <c:pt idx="1093">
                  <c:v>1962.0833333332505</c:v>
                </c:pt>
                <c:pt idx="1094">
                  <c:v>1962.1666666665838</c:v>
                </c:pt>
                <c:pt idx="1095">
                  <c:v>1962.249999999917</c:v>
                </c:pt>
                <c:pt idx="1096">
                  <c:v>1962.3333333332503</c:v>
                </c:pt>
                <c:pt idx="1097">
                  <c:v>1962.4166666665835</c:v>
                </c:pt>
                <c:pt idx="1098">
                  <c:v>1962.4999999999168</c:v>
                </c:pt>
                <c:pt idx="1099">
                  <c:v>1962.58333333325</c:v>
                </c:pt>
                <c:pt idx="1100">
                  <c:v>1962.6666666665833</c:v>
                </c:pt>
                <c:pt idx="1101">
                  <c:v>1962.7499999999166</c:v>
                </c:pt>
                <c:pt idx="1102">
                  <c:v>1962.8333333332498</c:v>
                </c:pt>
                <c:pt idx="1103">
                  <c:v>1962.9166666665831</c:v>
                </c:pt>
                <c:pt idx="1104">
                  <c:v>1962.9999999999163</c:v>
                </c:pt>
                <c:pt idx="1105">
                  <c:v>1963.0833333332496</c:v>
                </c:pt>
                <c:pt idx="1106">
                  <c:v>1963.1666666665828</c:v>
                </c:pt>
                <c:pt idx="1107">
                  <c:v>1963.2499999999161</c:v>
                </c:pt>
                <c:pt idx="1108">
                  <c:v>1963.3333333332494</c:v>
                </c:pt>
                <c:pt idx="1109">
                  <c:v>1963.4166666665826</c:v>
                </c:pt>
                <c:pt idx="1110">
                  <c:v>1963.4999999999159</c:v>
                </c:pt>
                <c:pt idx="1111">
                  <c:v>1963.5833333332491</c:v>
                </c:pt>
                <c:pt idx="1112">
                  <c:v>1963.6666666665824</c:v>
                </c:pt>
                <c:pt idx="1113">
                  <c:v>1963.7499999999156</c:v>
                </c:pt>
                <c:pt idx="1114">
                  <c:v>1963.8333333332489</c:v>
                </c:pt>
                <c:pt idx="1115">
                  <c:v>1963.9166666665822</c:v>
                </c:pt>
                <c:pt idx="1116">
                  <c:v>1963.9999999999154</c:v>
                </c:pt>
                <c:pt idx="1117">
                  <c:v>1964.0833333332487</c:v>
                </c:pt>
                <c:pt idx="1118">
                  <c:v>1964.1666666665819</c:v>
                </c:pt>
                <c:pt idx="1119">
                  <c:v>1964.2499999999152</c:v>
                </c:pt>
                <c:pt idx="1120">
                  <c:v>1964.3333333332484</c:v>
                </c:pt>
                <c:pt idx="1121">
                  <c:v>1964.4166666665817</c:v>
                </c:pt>
                <c:pt idx="1122">
                  <c:v>1964.499999999915</c:v>
                </c:pt>
                <c:pt idx="1123">
                  <c:v>1964.5833333332482</c:v>
                </c:pt>
                <c:pt idx="1124">
                  <c:v>1964.6666666665815</c:v>
                </c:pt>
                <c:pt idx="1125">
                  <c:v>1964.7499999999147</c:v>
                </c:pt>
                <c:pt idx="1126">
                  <c:v>1964.833333333248</c:v>
                </c:pt>
                <c:pt idx="1127">
                  <c:v>1964.9166666665812</c:v>
                </c:pt>
                <c:pt idx="1128">
                  <c:v>1964.9999999999145</c:v>
                </c:pt>
                <c:pt idx="1129">
                  <c:v>1965.0833333332478</c:v>
                </c:pt>
                <c:pt idx="1130">
                  <c:v>1965.166666666581</c:v>
                </c:pt>
                <c:pt idx="1131">
                  <c:v>1965.2499999999143</c:v>
                </c:pt>
                <c:pt idx="1132">
                  <c:v>1965.3333333332475</c:v>
                </c:pt>
                <c:pt idx="1133">
                  <c:v>1965.4166666665808</c:v>
                </c:pt>
                <c:pt idx="1134">
                  <c:v>1965.4999999999141</c:v>
                </c:pt>
                <c:pt idx="1135">
                  <c:v>1965.5833333332473</c:v>
                </c:pt>
                <c:pt idx="1136">
                  <c:v>1965.6666666665806</c:v>
                </c:pt>
                <c:pt idx="1137">
                  <c:v>1965.7499999999138</c:v>
                </c:pt>
                <c:pt idx="1138">
                  <c:v>1965.8333333332471</c:v>
                </c:pt>
                <c:pt idx="1139">
                  <c:v>1965.9166666665803</c:v>
                </c:pt>
                <c:pt idx="1140">
                  <c:v>1965.9999999999136</c:v>
                </c:pt>
                <c:pt idx="1141">
                  <c:v>1966.0833333332469</c:v>
                </c:pt>
                <c:pt idx="1142">
                  <c:v>1966.1666666665801</c:v>
                </c:pt>
                <c:pt idx="1143">
                  <c:v>1966.2499999999134</c:v>
                </c:pt>
                <c:pt idx="1144">
                  <c:v>1966.3333333332466</c:v>
                </c:pt>
                <c:pt idx="1145">
                  <c:v>1966.4166666665799</c:v>
                </c:pt>
                <c:pt idx="1146">
                  <c:v>1966.4999999999131</c:v>
                </c:pt>
                <c:pt idx="1147">
                  <c:v>1966.5833333332464</c:v>
                </c:pt>
                <c:pt idx="1148">
                  <c:v>1966.6666666665797</c:v>
                </c:pt>
                <c:pt idx="1149">
                  <c:v>1966.7499999999129</c:v>
                </c:pt>
                <c:pt idx="1150">
                  <c:v>1966.8333333332462</c:v>
                </c:pt>
                <c:pt idx="1151">
                  <c:v>1966.9166666665794</c:v>
                </c:pt>
                <c:pt idx="1152">
                  <c:v>1966.9999999999127</c:v>
                </c:pt>
                <c:pt idx="1153">
                  <c:v>1967.0833333332459</c:v>
                </c:pt>
                <c:pt idx="1154">
                  <c:v>1967.1666666665792</c:v>
                </c:pt>
                <c:pt idx="1155">
                  <c:v>1967.2499999999125</c:v>
                </c:pt>
                <c:pt idx="1156">
                  <c:v>1967.3333333332457</c:v>
                </c:pt>
                <c:pt idx="1157">
                  <c:v>1967.416666666579</c:v>
                </c:pt>
                <c:pt idx="1158">
                  <c:v>1967.4999999999122</c:v>
                </c:pt>
                <c:pt idx="1159">
                  <c:v>1967.5833333332455</c:v>
                </c:pt>
                <c:pt idx="1160">
                  <c:v>1967.6666666665787</c:v>
                </c:pt>
                <c:pt idx="1161">
                  <c:v>1967.749999999912</c:v>
                </c:pt>
                <c:pt idx="1162">
                  <c:v>1967.8333333332453</c:v>
                </c:pt>
                <c:pt idx="1163">
                  <c:v>1967.9166666665785</c:v>
                </c:pt>
                <c:pt idx="1164">
                  <c:v>1967.9999999999118</c:v>
                </c:pt>
                <c:pt idx="1165">
                  <c:v>1968.083333333245</c:v>
                </c:pt>
                <c:pt idx="1166">
                  <c:v>1968.1666666665783</c:v>
                </c:pt>
                <c:pt idx="1167">
                  <c:v>1968.2499999999116</c:v>
                </c:pt>
                <c:pt idx="1168">
                  <c:v>1968.3333333332448</c:v>
                </c:pt>
                <c:pt idx="1169">
                  <c:v>1968.4166666665781</c:v>
                </c:pt>
                <c:pt idx="1170">
                  <c:v>1968.4999999999113</c:v>
                </c:pt>
                <c:pt idx="1171">
                  <c:v>1968.5833333332446</c:v>
                </c:pt>
                <c:pt idx="1172">
                  <c:v>1968.6666666665778</c:v>
                </c:pt>
                <c:pt idx="1173">
                  <c:v>1968.7499999999111</c:v>
                </c:pt>
                <c:pt idx="1174">
                  <c:v>1968.8333333332444</c:v>
                </c:pt>
                <c:pt idx="1175">
                  <c:v>1968.9166666665776</c:v>
                </c:pt>
                <c:pt idx="1176">
                  <c:v>1968.9999999999109</c:v>
                </c:pt>
                <c:pt idx="1177">
                  <c:v>1969.0833333332441</c:v>
                </c:pt>
                <c:pt idx="1178">
                  <c:v>1969.1666666665774</c:v>
                </c:pt>
                <c:pt idx="1179">
                  <c:v>1969.2499999999106</c:v>
                </c:pt>
                <c:pt idx="1180">
                  <c:v>1969.3333333332439</c:v>
                </c:pt>
                <c:pt idx="1181">
                  <c:v>1969.4166666665772</c:v>
                </c:pt>
                <c:pt idx="1182">
                  <c:v>1969.4999999999104</c:v>
                </c:pt>
                <c:pt idx="1183">
                  <c:v>1969.5833333332437</c:v>
                </c:pt>
                <c:pt idx="1184">
                  <c:v>1969.6666666665769</c:v>
                </c:pt>
                <c:pt idx="1185">
                  <c:v>1969.7499999999102</c:v>
                </c:pt>
                <c:pt idx="1186">
                  <c:v>1969.8333333332434</c:v>
                </c:pt>
                <c:pt idx="1187">
                  <c:v>1969.9166666665767</c:v>
                </c:pt>
                <c:pt idx="1188">
                  <c:v>1969.99999999991</c:v>
                </c:pt>
                <c:pt idx="1189">
                  <c:v>1970.0833333332432</c:v>
                </c:pt>
                <c:pt idx="1190">
                  <c:v>1970.1666666665765</c:v>
                </c:pt>
                <c:pt idx="1191">
                  <c:v>1970.2499999999097</c:v>
                </c:pt>
                <c:pt idx="1192">
                  <c:v>1970.333333333243</c:v>
                </c:pt>
                <c:pt idx="1193">
                  <c:v>1970.4166666665762</c:v>
                </c:pt>
                <c:pt idx="1194">
                  <c:v>1970.4999999999095</c:v>
                </c:pt>
                <c:pt idx="1195">
                  <c:v>1970.5833333332428</c:v>
                </c:pt>
                <c:pt idx="1196">
                  <c:v>1970.666666666576</c:v>
                </c:pt>
                <c:pt idx="1197">
                  <c:v>1970.7499999999093</c:v>
                </c:pt>
                <c:pt idx="1198">
                  <c:v>1970.8333333332425</c:v>
                </c:pt>
                <c:pt idx="1199">
                  <c:v>1970.9166666665758</c:v>
                </c:pt>
                <c:pt idx="1200">
                  <c:v>1970.9999999999091</c:v>
                </c:pt>
                <c:pt idx="1201">
                  <c:v>1971.0833333332423</c:v>
                </c:pt>
                <c:pt idx="1202">
                  <c:v>1971.1666666665756</c:v>
                </c:pt>
                <c:pt idx="1203">
                  <c:v>1971.2499999999088</c:v>
                </c:pt>
                <c:pt idx="1204">
                  <c:v>1971.3333333332421</c:v>
                </c:pt>
                <c:pt idx="1205">
                  <c:v>1971.4166666665753</c:v>
                </c:pt>
                <c:pt idx="1206">
                  <c:v>1971.4999999999086</c:v>
                </c:pt>
                <c:pt idx="1207">
                  <c:v>1971.5833333332419</c:v>
                </c:pt>
                <c:pt idx="1208">
                  <c:v>1971.6666666665751</c:v>
                </c:pt>
                <c:pt idx="1209">
                  <c:v>1971.7499999999084</c:v>
                </c:pt>
                <c:pt idx="1210">
                  <c:v>1971.8333333332416</c:v>
                </c:pt>
                <c:pt idx="1211">
                  <c:v>1971.9166666665749</c:v>
                </c:pt>
                <c:pt idx="1212">
                  <c:v>1971.9999999999081</c:v>
                </c:pt>
                <c:pt idx="1213">
                  <c:v>1972.0833333332414</c:v>
                </c:pt>
                <c:pt idx="1214">
                  <c:v>1972.1666666665747</c:v>
                </c:pt>
                <c:pt idx="1215">
                  <c:v>1972.2499999999079</c:v>
                </c:pt>
                <c:pt idx="1216">
                  <c:v>1972.3333333332412</c:v>
                </c:pt>
                <c:pt idx="1217">
                  <c:v>1972.4166666665744</c:v>
                </c:pt>
                <c:pt idx="1218">
                  <c:v>1972.4999999999077</c:v>
                </c:pt>
                <c:pt idx="1219">
                  <c:v>1972.5833333332409</c:v>
                </c:pt>
                <c:pt idx="1220">
                  <c:v>1972.6666666665742</c:v>
                </c:pt>
                <c:pt idx="1221">
                  <c:v>1972.7499999999075</c:v>
                </c:pt>
                <c:pt idx="1222">
                  <c:v>1972.8333333332407</c:v>
                </c:pt>
                <c:pt idx="1223">
                  <c:v>1972.916666666574</c:v>
                </c:pt>
                <c:pt idx="1224">
                  <c:v>1972.9999999999072</c:v>
                </c:pt>
                <c:pt idx="1225">
                  <c:v>1973.0833333332405</c:v>
                </c:pt>
                <c:pt idx="1226">
                  <c:v>1973.1666666665737</c:v>
                </c:pt>
                <c:pt idx="1227">
                  <c:v>1973.249999999907</c:v>
                </c:pt>
                <c:pt idx="1228">
                  <c:v>1973.3333333332403</c:v>
                </c:pt>
                <c:pt idx="1229">
                  <c:v>1973.4166666665735</c:v>
                </c:pt>
                <c:pt idx="1230">
                  <c:v>1973.4999999999068</c:v>
                </c:pt>
                <c:pt idx="1231">
                  <c:v>1973.58333333324</c:v>
                </c:pt>
                <c:pt idx="1232">
                  <c:v>1973.6666666665733</c:v>
                </c:pt>
                <c:pt idx="1233">
                  <c:v>1973.7499999999065</c:v>
                </c:pt>
                <c:pt idx="1234">
                  <c:v>1973.8333333332398</c:v>
                </c:pt>
                <c:pt idx="1235">
                  <c:v>1973.9166666665731</c:v>
                </c:pt>
                <c:pt idx="1236">
                  <c:v>1973.9999999999063</c:v>
                </c:pt>
                <c:pt idx="1237">
                  <c:v>1974.0833333332396</c:v>
                </c:pt>
                <c:pt idx="1238">
                  <c:v>1974.1666666665728</c:v>
                </c:pt>
                <c:pt idx="1239">
                  <c:v>1974.2499999999061</c:v>
                </c:pt>
                <c:pt idx="1240">
                  <c:v>1974.3333333332394</c:v>
                </c:pt>
                <c:pt idx="1241">
                  <c:v>1974.4166666665726</c:v>
                </c:pt>
                <c:pt idx="1242">
                  <c:v>1974.4999999999059</c:v>
                </c:pt>
                <c:pt idx="1243">
                  <c:v>1974.5833333332391</c:v>
                </c:pt>
                <c:pt idx="1244">
                  <c:v>1974.6666666665724</c:v>
                </c:pt>
                <c:pt idx="1245">
                  <c:v>1974.7499999999056</c:v>
                </c:pt>
                <c:pt idx="1246">
                  <c:v>1974.8333333332389</c:v>
                </c:pt>
                <c:pt idx="1247">
                  <c:v>1974.9166666665722</c:v>
                </c:pt>
                <c:pt idx="1248">
                  <c:v>1974.9999999999054</c:v>
                </c:pt>
                <c:pt idx="1249">
                  <c:v>1975.0833333332387</c:v>
                </c:pt>
                <c:pt idx="1250">
                  <c:v>1975.1666666665719</c:v>
                </c:pt>
                <c:pt idx="1251">
                  <c:v>1975.2499999999052</c:v>
                </c:pt>
                <c:pt idx="1252">
                  <c:v>1975.3333333332384</c:v>
                </c:pt>
                <c:pt idx="1253">
                  <c:v>1975.4166666665717</c:v>
                </c:pt>
                <c:pt idx="1254">
                  <c:v>1975.499999999905</c:v>
                </c:pt>
                <c:pt idx="1255">
                  <c:v>1975.5833333332382</c:v>
                </c:pt>
                <c:pt idx="1256">
                  <c:v>1975.6666666665715</c:v>
                </c:pt>
                <c:pt idx="1257">
                  <c:v>1975.7499999999047</c:v>
                </c:pt>
                <c:pt idx="1258">
                  <c:v>1975.833333333238</c:v>
                </c:pt>
                <c:pt idx="1259">
                  <c:v>1975.9166666665712</c:v>
                </c:pt>
                <c:pt idx="1260">
                  <c:v>1975.9999999999045</c:v>
                </c:pt>
                <c:pt idx="1261">
                  <c:v>1976.0833333332378</c:v>
                </c:pt>
                <c:pt idx="1262">
                  <c:v>1976.166666666571</c:v>
                </c:pt>
                <c:pt idx="1263">
                  <c:v>1976.2499999999043</c:v>
                </c:pt>
                <c:pt idx="1264">
                  <c:v>1976.3333333332375</c:v>
                </c:pt>
                <c:pt idx="1265">
                  <c:v>1976.4166666665708</c:v>
                </c:pt>
                <c:pt idx="1266">
                  <c:v>1976.499999999904</c:v>
                </c:pt>
                <c:pt idx="1267">
                  <c:v>1976.5833333332373</c:v>
                </c:pt>
                <c:pt idx="1268">
                  <c:v>1976.6666666665706</c:v>
                </c:pt>
                <c:pt idx="1269">
                  <c:v>1976.7499999999038</c:v>
                </c:pt>
                <c:pt idx="1270">
                  <c:v>1976.8333333332371</c:v>
                </c:pt>
                <c:pt idx="1271">
                  <c:v>1976.9166666665703</c:v>
                </c:pt>
                <c:pt idx="1272">
                  <c:v>1976.9999999999036</c:v>
                </c:pt>
                <c:pt idx="1273">
                  <c:v>1977.0833333332369</c:v>
                </c:pt>
                <c:pt idx="1274">
                  <c:v>1977.1666666665701</c:v>
                </c:pt>
                <c:pt idx="1275">
                  <c:v>1977.2499999999034</c:v>
                </c:pt>
                <c:pt idx="1276">
                  <c:v>1977.3333333332366</c:v>
                </c:pt>
                <c:pt idx="1277">
                  <c:v>1977.4166666665699</c:v>
                </c:pt>
                <c:pt idx="1278">
                  <c:v>1977.4999999999031</c:v>
                </c:pt>
                <c:pt idx="1279">
                  <c:v>1977.5833333332364</c:v>
                </c:pt>
                <c:pt idx="1280">
                  <c:v>1977.6666666665697</c:v>
                </c:pt>
                <c:pt idx="1281">
                  <c:v>1977.7499999999029</c:v>
                </c:pt>
                <c:pt idx="1282">
                  <c:v>1977.8333333332362</c:v>
                </c:pt>
                <c:pt idx="1283">
                  <c:v>1977.9166666665694</c:v>
                </c:pt>
                <c:pt idx="1284">
                  <c:v>1977.9999999999027</c:v>
                </c:pt>
                <c:pt idx="1285">
                  <c:v>1978.0833333332359</c:v>
                </c:pt>
                <c:pt idx="1286">
                  <c:v>1978.1666666665692</c:v>
                </c:pt>
                <c:pt idx="1287">
                  <c:v>1978.2499999999025</c:v>
                </c:pt>
                <c:pt idx="1288">
                  <c:v>1978.3333333332357</c:v>
                </c:pt>
                <c:pt idx="1289">
                  <c:v>1978.416666666569</c:v>
                </c:pt>
                <c:pt idx="1290">
                  <c:v>1978.4999999999022</c:v>
                </c:pt>
                <c:pt idx="1291">
                  <c:v>1978.5833333332355</c:v>
                </c:pt>
                <c:pt idx="1292">
                  <c:v>1978.6666666665687</c:v>
                </c:pt>
                <c:pt idx="1293">
                  <c:v>1978.749999999902</c:v>
                </c:pt>
                <c:pt idx="1294">
                  <c:v>1978.8333333332353</c:v>
                </c:pt>
                <c:pt idx="1295">
                  <c:v>1978.9166666665685</c:v>
                </c:pt>
                <c:pt idx="1296">
                  <c:v>1978.9999999999018</c:v>
                </c:pt>
                <c:pt idx="1297">
                  <c:v>1979.083333333235</c:v>
                </c:pt>
                <c:pt idx="1298">
                  <c:v>1979.1666666665683</c:v>
                </c:pt>
                <c:pt idx="1299">
                  <c:v>1979.2499999999015</c:v>
                </c:pt>
                <c:pt idx="1300">
                  <c:v>1979.3333333332348</c:v>
                </c:pt>
                <c:pt idx="1301">
                  <c:v>1979.4166666665681</c:v>
                </c:pt>
                <c:pt idx="1302">
                  <c:v>1979.4999999999013</c:v>
                </c:pt>
                <c:pt idx="1303">
                  <c:v>1979.5833333332346</c:v>
                </c:pt>
                <c:pt idx="1304">
                  <c:v>1979.6666666665678</c:v>
                </c:pt>
                <c:pt idx="1305">
                  <c:v>1979.7499999999011</c:v>
                </c:pt>
                <c:pt idx="1306">
                  <c:v>1979.8333333332343</c:v>
                </c:pt>
                <c:pt idx="1307">
                  <c:v>1979.9166666665676</c:v>
                </c:pt>
                <c:pt idx="1308">
                  <c:v>1979.9999999999009</c:v>
                </c:pt>
                <c:pt idx="1309">
                  <c:v>1980.0833333332341</c:v>
                </c:pt>
                <c:pt idx="1310">
                  <c:v>1980.1666666665674</c:v>
                </c:pt>
                <c:pt idx="1311">
                  <c:v>1980.2499999999006</c:v>
                </c:pt>
                <c:pt idx="1312">
                  <c:v>1980.3333333332339</c:v>
                </c:pt>
                <c:pt idx="1313">
                  <c:v>1980.4166666665672</c:v>
                </c:pt>
                <c:pt idx="1314">
                  <c:v>1980.4999999999004</c:v>
                </c:pt>
                <c:pt idx="1315">
                  <c:v>1980.5833333332337</c:v>
                </c:pt>
                <c:pt idx="1316">
                  <c:v>1980.6666666665669</c:v>
                </c:pt>
                <c:pt idx="1317">
                  <c:v>1980.7499999999002</c:v>
                </c:pt>
                <c:pt idx="1318">
                  <c:v>1980.8333333332334</c:v>
                </c:pt>
                <c:pt idx="1319">
                  <c:v>1980.9166666665667</c:v>
                </c:pt>
                <c:pt idx="1320">
                  <c:v>1980.9999999999</c:v>
                </c:pt>
                <c:pt idx="1321">
                  <c:v>1981.0833333332332</c:v>
                </c:pt>
                <c:pt idx="1322">
                  <c:v>1981.1666666665665</c:v>
                </c:pt>
                <c:pt idx="1323">
                  <c:v>1981.2499999998997</c:v>
                </c:pt>
                <c:pt idx="1324">
                  <c:v>1981.333333333233</c:v>
                </c:pt>
                <c:pt idx="1325">
                  <c:v>1981.4166666665662</c:v>
                </c:pt>
                <c:pt idx="1326">
                  <c:v>1981.4999999998995</c:v>
                </c:pt>
                <c:pt idx="1327">
                  <c:v>1981.5833333332328</c:v>
                </c:pt>
                <c:pt idx="1328">
                  <c:v>1981.666666666566</c:v>
                </c:pt>
                <c:pt idx="1329">
                  <c:v>1981.7499999998993</c:v>
                </c:pt>
                <c:pt idx="1330">
                  <c:v>1981.8333333332325</c:v>
                </c:pt>
                <c:pt idx="1331">
                  <c:v>1981.9166666665658</c:v>
                </c:pt>
                <c:pt idx="1332">
                  <c:v>1981.999999999899</c:v>
                </c:pt>
                <c:pt idx="1333">
                  <c:v>1982.0833333332323</c:v>
                </c:pt>
                <c:pt idx="1334">
                  <c:v>1982.1666666665656</c:v>
                </c:pt>
                <c:pt idx="1335">
                  <c:v>1982.2499999998988</c:v>
                </c:pt>
                <c:pt idx="1336">
                  <c:v>1982.3333333332321</c:v>
                </c:pt>
                <c:pt idx="1337">
                  <c:v>1982.4166666665653</c:v>
                </c:pt>
                <c:pt idx="1338">
                  <c:v>1982.4999999998986</c:v>
                </c:pt>
                <c:pt idx="1339">
                  <c:v>1982.5833333332318</c:v>
                </c:pt>
                <c:pt idx="1340">
                  <c:v>1982.6666666665651</c:v>
                </c:pt>
                <c:pt idx="1341">
                  <c:v>1982.7499999998984</c:v>
                </c:pt>
                <c:pt idx="1342">
                  <c:v>1982.8333333332316</c:v>
                </c:pt>
                <c:pt idx="1343">
                  <c:v>1982.9166666665649</c:v>
                </c:pt>
                <c:pt idx="1344">
                  <c:v>1982.9999999998981</c:v>
                </c:pt>
                <c:pt idx="1345">
                  <c:v>1983.0833333332314</c:v>
                </c:pt>
                <c:pt idx="1346">
                  <c:v>1983.1666666665647</c:v>
                </c:pt>
                <c:pt idx="1347">
                  <c:v>1983.2499999998979</c:v>
                </c:pt>
                <c:pt idx="1348">
                  <c:v>1983.3333333332312</c:v>
                </c:pt>
                <c:pt idx="1349">
                  <c:v>1983.4166666665644</c:v>
                </c:pt>
                <c:pt idx="1350">
                  <c:v>1983.4999999998977</c:v>
                </c:pt>
                <c:pt idx="1351">
                  <c:v>1983.5833333332309</c:v>
                </c:pt>
                <c:pt idx="1352">
                  <c:v>1983.6666666665642</c:v>
                </c:pt>
                <c:pt idx="1353">
                  <c:v>1983.7499999998975</c:v>
                </c:pt>
                <c:pt idx="1354">
                  <c:v>1983.8333333332307</c:v>
                </c:pt>
                <c:pt idx="1355">
                  <c:v>1983.916666666564</c:v>
                </c:pt>
                <c:pt idx="1356">
                  <c:v>1983.9999999998972</c:v>
                </c:pt>
                <c:pt idx="1357">
                  <c:v>1984.0833333332305</c:v>
                </c:pt>
                <c:pt idx="1358">
                  <c:v>1984.1666666665637</c:v>
                </c:pt>
                <c:pt idx="1359">
                  <c:v>1984.249999999897</c:v>
                </c:pt>
                <c:pt idx="1360">
                  <c:v>1984.3333333332303</c:v>
                </c:pt>
                <c:pt idx="1361">
                  <c:v>1984.4166666665635</c:v>
                </c:pt>
                <c:pt idx="1362">
                  <c:v>1984.4999999998968</c:v>
                </c:pt>
                <c:pt idx="1363">
                  <c:v>1984.58333333323</c:v>
                </c:pt>
                <c:pt idx="1364">
                  <c:v>1984.6666666665633</c:v>
                </c:pt>
                <c:pt idx="1365">
                  <c:v>1984.7499999998965</c:v>
                </c:pt>
                <c:pt idx="1366">
                  <c:v>1984.8333333332298</c:v>
                </c:pt>
                <c:pt idx="1367">
                  <c:v>1984.9166666665631</c:v>
                </c:pt>
                <c:pt idx="1368">
                  <c:v>1984.9999999998963</c:v>
                </c:pt>
                <c:pt idx="1369">
                  <c:v>1985.0833333332296</c:v>
                </c:pt>
                <c:pt idx="1370">
                  <c:v>1985.1666666665628</c:v>
                </c:pt>
                <c:pt idx="1371">
                  <c:v>1985.2499999998961</c:v>
                </c:pt>
                <c:pt idx="1372">
                  <c:v>1985.3333333332293</c:v>
                </c:pt>
                <c:pt idx="1373">
                  <c:v>1985.4166666665626</c:v>
                </c:pt>
                <c:pt idx="1374">
                  <c:v>1985.4999999998959</c:v>
                </c:pt>
                <c:pt idx="1375">
                  <c:v>1985.5833333332291</c:v>
                </c:pt>
                <c:pt idx="1376">
                  <c:v>1985.6666666665624</c:v>
                </c:pt>
                <c:pt idx="1377">
                  <c:v>1985.7499999998956</c:v>
                </c:pt>
                <c:pt idx="1378">
                  <c:v>1985.8333333332289</c:v>
                </c:pt>
                <c:pt idx="1379">
                  <c:v>1985.9166666665622</c:v>
                </c:pt>
                <c:pt idx="1380">
                  <c:v>1985.9999999998954</c:v>
                </c:pt>
                <c:pt idx="1381">
                  <c:v>1986.0833333332287</c:v>
                </c:pt>
                <c:pt idx="1382">
                  <c:v>1986.1666666665619</c:v>
                </c:pt>
                <c:pt idx="1383">
                  <c:v>1986.2499999998952</c:v>
                </c:pt>
                <c:pt idx="1384">
                  <c:v>1986.3333333332284</c:v>
                </c:pt>
                <c:pt idx="1385">
                  <c:v>1986.4166666665617</c:v>
                </c:pt>
                <c:pt idx="1386">
                  <c:v>1986.499999999895</c:v>
                </c:pt>
                <c:pt idx="1387">
                  <c:v>1986.5833333332282</c:v>
                </c:pt>
                <c:pt idx="1388">
                  <c:v>1986.6666666665615</c:v>
                </c:pt>
                <c:pt idx="1389">
                  <c:v>1986.7499999998947</c:v>
                </c:pt>
                <c:pt idx="1390">
                  <c:v>1986.833333333228</c:v>
                </c:pt>
                <c:pt idx="1391">
                  <c:v>1986.9166666665612</c:v>
                </c:pt>
                <c:pt idx="1392">
                  <c:v>1986.9999999998945</c:v>
                </c:pt>
                <c:pt idx="1393">
                  <c:v>1987.0833333332278</c:v>
                </c:pt>
                <c:pt idx="1394">
                  <c:v>1987.166666666561</c:v>
                </c:pt>
                <c:pt idx="1395">
                  <c:v>1987.2499999998943</c:v>
                </c:pt>
                <c:pt idx="1396">
                  <c:v>1987.3333333332275</c:v>
                </c:pt>
                <c:pt idx="1397">
                  <c:v>1987.4166666665608</c:v>
                </c:pt>
                <c:pt idx="1398">
                  <c:v>1987.499999999894</c:v>
                </c:pt>
                <c:pt idx="1399">
                  <c:v>1987.5833333332273</c:v>
                </c:pt>
                <c:pt idx="1400">
                  <c:v>1987.6666666665606</c:v>
                </c:pt>
                <c:pt idx="1401">
                  <c:v>1987.7499999998938</c:v>
                </c:pt>
                <c:pt idx="1402">
                  <c:v>1987.8333333332271</c:v>
                </c:pt>
                <c:pt idx="1403">
                  <c:v>1987.9166666665603</c:v>
                </c:pt>
                <c:pt idx="1404">
                  <c:v>1987.9999999998936</c:v>
                </c:pt>
                <c:pt idx="1405">
                  <c:v>1988.0833333332268</c:v>
                </c:pt>
                <c:pt idx="1406">
                  <c:v>1988.1666666665601</c:v>
                </c:pt>
                <c:pt idx="1407">
                  <c:v>1988.2499999998934</c:v>
                </c:pt>
                <c:pt idx="1408">
                  <c:v>1988.3333333332266</c:v>
                </c:pt>
                <c:pt idx="1409">
                  <c:v>1988.4166666665599</c:v>
                </c:pt>
                <c:pt idx="1410">
                  <c:v>1988.4999999998931</c:v>
                </c:pt>
                <c:pt idx="1411">
                  <c:v>1988.5833333332264</c:v>
                </c:pt>
                <c:pt idx="1412">
                  <c:v>1988.6666666665596</c:v>
                </c:pt>
                <c:pt idx="1413">
                  <c:v>1988.7499999998929</c:v>
                </c:pt>
                <c:pt idx="1414">
                  <c:v>1988.8333333332262</c:v>
                </c:pt>
                <c:pt idx="1415">
                  <c:v>1988.9166666665594</c:v>
                </c:pt>
                <c:pt idx="1416">
                  <c:v>1988.9999999998927</c:v>
                </c:pt>
                <c:pt idx="1417">
                  <c:v>1989.0833333332259</c:v>
                </c:pt>
                <c:pt idx="1418">
                  <c:v>1989.1666666665592</c:v>
                </c:pt>
                <c:pt idx="1419">
                  <c:v>1989.2499999998925</c:v>
                </c:pt>
                <c:pt idx="1420">
                  <c:v>1989.3333333332257</c:v>
                </c:pt>
                <c:pt idx="1421">
                  <c:v>1989.416666666559</c:v>
                </c:pt>
                <c:pt idx="1422">
                  <c:v>1989.4999999998922</c:v>
                </c:pt>
                <c:pt idx="1423">
                  <c:v>1989.5833333332255</c:v>
                </c:pt>
                <c:pt idx="1424">
                  <c:v>1989.6666666665587</c:v>
                </c:pt>
                <c:pt idx="1425">
                  <c:v>1989.749999999892</c:v>
                </c:pt>
                <c:pt idx="1426">
                  <c:v>1989.8333333332253</c:v>
                </c:pt>
                <c:pt idx="1427">
                  <c:v>1989.9166666665585</c:v>
                </c:pt>
                <c:pt idx="1428">
                  <c:v>1989.9999999998918</c:v>
                </c:pt>
                <c:pt idx="1429">
                  <c:v>1990.083333333225</c:v>
                </c:pt>
                <c:pt idx="1430">
                  <c:v>1990.1666666665583</c:v>
                </c:pt>
                <c:pt idx="1431">
                  <c:v>1990.2499999998915</c:v>
                </c:pt>
                <c:pt idx="1432">
                  <c:v>1990.3333333332248</c:v>
                </c:pt>
                <c:pt idx="1433">
                  <c:v>1990.4166666665581</c:v>
                </c:pt>
                <c:pt idx="1434">
                  <c:v>1990.4999999998913</c:v>
                </c:pt>
                <c:pt idx="1435">
                  <c:v>1990.5833333332246</c:v>
                </c:pt>
                <c:pt idx="1436">
                  <c:v>1990.6666666665578</c:v>
                </c:pt>
                <c:pt idx="1437">
                  <c:v>1990.7499999998911</c:v>
                </c:pt>
                <c:pt idx="1438">
                  <c:v>1990.8333333332243</c:v>
                </c:pt>
                <c:pt idx="1439">
                  <c:v>1990.9166666665576</c:v>
                </c:pt>
                <c:pt idx="1440">
                  <c:v>1990.9999999998909</c:v>
                </c:pt>
                <c:pt idx="1441">
                  <c:v>1991.0833333332241</c:v>
                </c:pt>
                <c:pt idx="1442">
                  <c:v>1991.1666666665574</c:v>
                </c:pt>
                <c:pt idx="1443">
                  <c:v>1991.2499999998906</c:v>
                </c:pt>
                <c:pt idx="1444">
                  <c:v>1991.3333333332239</c:v>
                </c:pt>
                <c:pt idx="1445">
                  <c:v>1991.4166666665571</c:v>
                </c:pt>
                <c:pt idx="1446">
                  <c:v>1991.4999999998904</c:v>
                </c:pt>
                <c:pt idx="1447">
                  <c:v>1991.5833333332237</c:v>
                </c:pt>
                <c:pt idx="1448">
                  <c:v>1991.6666666665569</c:v>
                </c:pt>
                <c:pt idx="1449">
                  <c:v>1991.7499999998902</c:v>
                </c:pt>
                <c:pt idx="1450">
                  <c:v>1991.8333333332234</c:v>
                </c:pt>
                <c:pt idx="1451">
                  <c:v>1991.9166666665567</c:v>
                </c:pt>
                <c:pt idx="1452">
                  <c:v>1991.99999999989</c:v>
                </c:pt>
                <c:pt idx="1453">
                  <c:v>1992.0833333332232</c:v>
                </c:pt>
                <c:pt idx="1454">
                  <c:v>1992.1666666665565</c:v>
                </c:pt>
                <c:pt idx="1455">
                  <c:v>1992.2499999998897</c:v>
                </c:pt>
                <c:pt idx="1456">
                  <c:v>1992.333333333223</c:v>
                </c:pt>
                <c:pt idx="1457">
                  <c:v>1992.4166666665562</c:v>
                </c:pt>
                <c:pt idx="1458">
                  <c:v>1992.4999999998895</c:v>
                </c:pt>
                <c:pt idx="1459">
                  <c:v>1992.5833333332228</c:v>
                </c:pt>
                <c:pt idx="1460">
                  <c:v>1992.666666666556</c:v>
                </c:pt>
                <c:pt idx="1461">
                  <c:v>1992.7499999998893</c:v>
                </c:pt>
                <c:pt idx="1462">
                  <c:v>1992.8333333332225</c:v>
                </c:pt>
                <c:pt idx="1463">
                  <c:v>1992.9166666665558</c:v>
                </c:pt>
                <c:pt idx="1464">
                  <c:v>1992.999999999889</c:v>
                </c:pt>
                <c:pt idx="1465">
                  <c:v>1993.0833333332223</c:v>
                </c:pt>
                <c:pt idx="1466">
                  <c:v>1993.1666666665556</c:v>
                </c:pt>
                <c:pt idx="1467">
                  <c:v>1993.2499999998888</c:v>
                </c:pt>
                <c:pt idx="1468">
                  <c:v>1993.3333333332221</c:v>
                </c:pt>
                <c:pt idx="1469">
                  <c:v>1993.4166666665553</c:v>
                </c:pt>
                <c:pt idx="1470">
                  <c:v>1993.4999999998886</c:v>
                </c:pt>
                <c:pt idx="1471">
                  <c:v>1993.5833333332218</c:v>
                </c:pt>
                <c:pt idx="1472">
                  <c:v>1993.6666666665551</c:v>
                </c:pt>
                <c:pt idx="1473">
                  <c:v>1993.7499999998884</c:v>
                </c:pt>
                <c:pt idx="1474">
                  <c:v>1993.8333333332216</c:v>
                </c:pt>
                <c:pt idx="1475">
                  <c:v>1993.9166666665549</c:v>
                </c:pt>
                <c:pt idx="1476">
                  <c:v>1993.9999999998881</c:v>
                </c:pt>
                <c:pt idx="1477">
                  <c:v>1994.0833333332214</c:v>
                </c:pt>
                <c:pt idx="1478">
                  <c:v>1994.1666666665546</c:v>
                </c:pt>
                <c:pt idx="1479">
                  <c:v>1994.2499999998879</c:v>
                </c:pt>
                <c:pt idx="1480">
                  <c:v>1994.3333333332212</c:v>
                </c:pt>
                <c:pt idx="1481">
                  <c:v>1994.4166666665544</c:v>
                </c:pt>
                <c:pt idx="1482">
                  <c:v>1994.4999999998877</c:v>
                </c:pt>
                <c:pt idx="1483">
                  <c:v>1994.5833333332209</c:v>
                </c:pt>
                <c:pt idx="1484">
                  <c:v>1994.6666666665542</c:v>
                </c:pt>
                <c:pt idx="1485">
                  <c:v>1994.7499999998875</c:v>
                </c:pt>
                <c:pt idx="1486">
                  <c:v>1994.8333333332207</c:v>
                </c:pt>
                <c:pt idx="1487">
                  <c:v>1994.916666666554</c:v>
                </c:pt>
                <c:pt idx="1488">
                  <c:v>1994.9999999998872</c:v>
                </c:pt>
                <c:pt idx="1489">
                  <c:v>1995.0833333332205</c:v>
                </c:pt>
                <c:pt idx="1490">
                  <c:v>1995.1666666665537</c:v>
                </c:pt>
                <c:pt idx="1491">
                  <c:v>1995.249999999887</c:v>
                </c:pt>
                <c:pt idx="1492">
                  <c:v>1995.3333333332203</c:v>
                </c:pt>
                <c:pt idx="1493">
                  <c:v>1995.4166666665535</c:v>
                </c:pt>
                <c:pt idx="1494">
                  <c:v>1995.4999999998868</c:v>
                </c:pt>
                <c:pt idx="1495">
                  <c:v>1995.58333333322</c:v>
                </c:pt>
                <c:pt idx="1496">
                  <c:v>1995.6666666665533</c:v>
                </c:pt>
                <c:pt idx="1497">
                  <c:v>1995.7499999998865</c:v>
                </c:pt>
                <c:pt idx="1498">
                  <c:v>1995.8333333332198</c:v>
                </c:pt>
                <c:pt idx="1499">
                  <c:v>1995.9166666665531</c:v>
                </c:pt>
                <c:pt idx="1500">
                  <c:v>1995.9999999998863</c:v>
                </c:pt>
                <c:pt idx="1501">
                  <c:v>1996.0833333332196</c:v>
                </c:pt>
                <c:pt idx="1502">
                  <c:v>1996.1666666665528</c:v>
                </c:pt>
                <c:pt idx="1503">
                  <c:v>1996.2499999998861</c:v>
                </c:pt>
                <c:pt idx="1504">
                  <c:v>1996.3333333332193</c:v>
                </c:pt>
                <c:pt idx="1505">
                  <c:v>1996.4166666665526</c:v>
                </c:pt>
                <c:pt idx="1506">
                  <c:v>1996.4999999998859</c:v>
                </c:pt>
                <c:pt idx="1507">
                  <c:v>1996.5833333332191</c:v>
                </c:pt>
                <c:pt idx="1508">
                  <c:v>1996.6666666665524</c:v>
                </c:pt>
                <c:pt idx="1509">
                  <c:v>1996.7499999998856</c:v>
                </c:pt>
                <c:pt idx="1510">
                  <c:v>1996.8333333332189</c:v>
                </c:pt>
                <c:pt idx="1511">
                  <c:v>1996.9166666665521</c:v>
                </c:pt>
                <c:pt idx="1512">
                  <c:v>1996.9999999998854</c:v>
                </c:pt>
                <c:pt idx="1513">
                  <c:v>1997.0833333332187</c:v>
                </c:pt>
                <c:pt idx="1514">
                  <c:v>1997.1666666665519</c:v>
                </c:pt>
                <c:pt idx="1515">
                  <c:v>1997.2499999998852</c:v>
                </c:pt>
                <c:pt idx="1516">
                  <c:v>1997.3333333332184</c:v>
                </c:pt>
                <c:pt idx="1517">
                  <c:v>1997.4166666665517</c:v>
                </c:pt>
                <c:pt idx="1518">
                  <c:v>1997.4999999998849</c:v>
                </c:pt>
                <c:pt idx="1519">
                  <c:v>1997.5833333332182</c:v>
                </c:pt>
                <c:pt idx="1520">
                  <c:v>1997.6666666665515</c:v>
                </c:pt>
                <c:pt idx="1521">
                  <c:v>1997.7499999998847</c:v>
                </c:pt>
                <c:pt idx="1522">
                  <c:v>1997.833333333218</c:v>
                </c:pt>
                <c:pt idx="1523">
                  <c:v>1997.9166666665512</c:v>
                </c:pt>
                <c:pt idx="1524">
                  <c:v>1997.9999999998845</c:v>
                </c:pt>
                <c:pt idx="1525">
                  <c:v>1998.0833333332178</c:v>
                </c:pt>
                <c:pt idx="1526">
                  <c:v>1998.166666666551</c:v>
                </c:pt>
                <c:pt idx="1527">
                  <c:v>1998.2499999998843</c:v>
                </c:pt>
                <c:pt idx="1528">
                  <c:v>1998.3333333332175</c:v>
                </c:pt>
                <c:pt idx="1529">
                  <c:v>1998.4166666665508</c:v>
                </c:pt>
                <c:pt idx="1530">
                  <c:v>1998.499999999884</c:v>
                </c:pt>
                <c:pt idx="1531">
                  <c:v>1998.5833333332173</c:v>
                </c:pt>
                <c:pt idx="1532">
                  <c:v>1998.6666666665506</c:v>
                </c:pt>
                <c:pt idx="1533">
                  <c:v>1998.7499999998838</c:v>
                </c:pt>
                <c:pt idx="1534">
                  <c:v>1998.8333333332171</c:v>
                </c:pt>
                <c:pt idx="1535">
                  <c:v>1998.9166666665503</c:v>
                </c:pt>
                <c:pt idx="1536">
                  <c:v>1998.9999999998836</c:v>
                </c:pt>
                <c:pt idx="1537">
                  <c:v>1999.0833333332168</c:v>
                </c:pt>
                <c:pt idx="1538">
                  <c:v>1999.1666666665501</c:v>
                </c:pt>
                <c:pt idx="1539">
                  <c:v>1999.2499999998834</c:v>
                </c:pt>
                <c:pt idx="1540">
                  <c:v>1999.3333333332166</c:v>
                </c:pt>
                <c:pt idx="1541">
                  <c:v>1999.4166666665499</c:v>
                </c:pt>
                <c:pt idx="1542">
                  <c:v>1999.4999999998831</c:v>
                </c:pt>
                <c:pt idx="1543">
                  <c:v>1999.5833333332164</c:v>
                </c:pt>
                <c:pt idx="1544">
                  <c:v>1999.6666666665496</c:v>
                </c:pt>
                <c:pt idx="1545">
                  <c:v>1999.7499999998829</c:v>
                </c:pt>
                <c:pt idx="1546">
                  <c:v>1999.8333333332162</c:v>
                </c:pt>
                <c:pt idx="1547">
                  <c:v>1999.9166666665494</c:v>
                </c:pt>
                <c:pt idx="1548">
                  <c:v>1999.9999999998827</c:v>
                </c:pt>
                <c:pt idx="1549">
                  <c:v>2000.0833333332159</c:v>
                </c:pt>
                <c:pt idx="1550">
                  <c:v>2000.1666666665492</c:v>
                </c:pt>
                <c:pt idx="1551">
                  <c:v>2000.2499999998824</c:v>
                </c:pt>
                <c:pt idx="1552">
                  <c:v>2000.3333333332157</c:v>
                </c:pt>
                <c:pt idx="1553">
                  <c:v>2000.416666666549</c:v>
                </c:pt>
                <c:pt idx="1554">
                  <c:v>2000.4999999998822</c:v>
                </c:pt>
                <c:pt idx="1555">
                  <c:v>2000.5833333332155</c:v>
                </c:pt>
                <c:pt idx="1556">
                  <c:v>2000.6666666665487</c:v>
                </c:pt>
                <c:pt idx="1557">
                  <c:v>2000.749999999882</c:v>
                </c:pt>
                <c:pt idx="1558">
                  <c:v>2000.8333333332153</c:v>
                </c:pt>
                <c:pt idx="1559">
                  <c:v>2000.9166666665485</c:v>
                </c:pt>
                <c:pt idx="1560">
                  <c:v>2000.9999999998818</c:v>
                </c:pt>
                <c:pt idx="1561">
                  <c:v>2001.083333333215</c:v>
                </c:pt>
                <c:pt idx="1562">
                  <c:v>2001.1666666665483</c:v>
                </c:pt>
                <c:pt idx="1563">
                  <c:v>2001.2499999998815</c:v>
                </c:pt>
                <c:pt idx="1564">
                  <c:v>2001.3333333332148</c:v>
                </c:pt>
                <c:pt idx="1565">
                  <c:v>2001.4166666665481</c:v>
                </c:pt>
                <c:pt idx="1566">
                  <c:v>2001.4999999998813</c:v>
                </c:pt>
                <c:pt idx="1567">
                  <c:v>2001.5833333332146</c:v>
                </c:pt>
                <c:pt idx="1568">
                  <c:v>2001.6666666665478</c:v>
                </c:pt>
                <c:pt idx="1569">
                  <c:v>2001.7499999998811</c:v>
                </c:pt>
                <c:pt idx="1570">
                  <c:v>2001.8333333332143</c:v>
                </c:pt>
                <c:pt idx="1571">
                  <c:v>2001.9166666665476</c:v>
                </c:pt>
                <c:pt idx="1572">
                  <c:v>2001.9999999998809</c:v>
                </c:pt>
                <c:pt idx="1573">
                  <c:v>2002.0833333332141</c:v>
                </c:pt>
                <c:pt idx="1574">
                  <c:v>2002.1666666665474</c:v>
                </c:pt>
                <c:pt idx="1575">
                  <c:v>2002.2499999998806</c:v>
                </c:pt>
                <c:pt idx="1576">
                  <c:v>2002.3333333332139</c:v>
                </c:pt>
                <c:pt idx="1577">
                  <c:v>2002.4166666665471</c:v>
                </c:pt>
                <c:pt idx="1578">
                  <c:v>2002.4999999998804</c:v>
                </c:pt>
                <c:pt idx="1579">
                  <c:v>2002.5833333332137</c:v>
                </c:pt>
                <c:pt idx="1580">
                  <c:v>2002.6666666665469</c:v>
                </c:pt>
                <c:pt idx="1581">
                  <c:v>2002.7499999998802</c:v>
                </c:pt>
                <c:pt idx="1582">
                  <c:v>2002.8333333332134</c:v>
                </c:pt>
                <c:pt idx="1583">
                  <c:v>2002.9166666665467</c:v>
                </c:pt>
                <c:pt idx="1584">
                  <c:v>2002.9999999998799</c:v>
                </c:pt>
                <c:pt idx="1585">
                  <c:v>2003.0833333332132</c:v>
                </c:pt>
                <c:pt idx="1586">
                  <c:v>2003.1666666665465</c:v>
                </c:pt>
                <c:pt idx="1587">
                  <c:v>2003.2499999998797</c:v>
                </c:pt>
                <c:pt idx="1588">
                  <c:v>2003.333333333213</c:v>
                </c:pt>
                <c:pt idx="1589">
                  <c:v>2003.4166666665462</c:v>
                </c:pt>
                <c:pt idx="1590">
                  <c:v>2003.4999999998795</c:v>
                </c:pt>
                <c:pt idx="1591">
                  <c:v>2003.5833333332127</c:v>
                </c:pt>
                <c:pt idx="1592">
                  <c:v>2003.666666666546</c:v>
                </c:pt>
                <c:pt idx="1593">
                  <c:v>2003.7499999998793</c:v>
                </c:pt>
                <c:pt idx="1594">
                  <c:v>2003.8333333332125</c:v>
                </c:pt>
                <c:pt idx="1595">
                  <c:v>2003.9166666665458</c:v>
                </c:pt>
                <c:pt idx="1596">
                  <c:v>2003.999999999879</c:v>
                </c:pt>
                <c:pt idx="1597">
                  <c:v>2004.0833333332123</c:v>
                </c:pt>
                <c:pt idx="1598">
                  <c:v>2004.1666666665456</c:v>
                </c:pt>
                <c:pt idx="1599">
                  <c:v>2004.2499999998788</c:v>
                </c:pt>
                <c:pt idx="1600">
                  <c:v>2004.3333333332121</c:v>
                </c:pt>
                <c:pt idx="1601">
                  <c:v>2004.4166666665453</c:v>
                </c:pt>
                <c:pt idx="1602">
                  <c:v>2004.4999999998786</c:v>
                </c:pt>
                <c:pt idx="1603">
                  <c:v>2004.5833333332118</c:v>
                </c:pt>
                <c:pt idx="1604">
                  <c:v>2004.6666666665451</c:v>
                </c:pt>
                <c:pt idx="1605">
                  <c:v>2004.7499999998784</c:v>
                </c:pt>
                <c:pt idx="1606">
                  <c:v>2004.8333333332116</c:v>
                </c:pt>
                <c:pt idx="1607">
                  <c:v>2004.9166666665449</c:v>
                </c:pt>
                <c:pt idx="1608">
                  <c:v>2004.9999999998781</c:v>
                </c:pt>
                <c:pt idx="1609">
                  <c:v>2005.0833333332114</c:v>
                </c:pt>
                <c:pt idx="1610">
                  <c:v>2005.1666666665446</c:v>
                </c:pt>
                <c:pt idx="1611">
                  <c:v>2005.2499999998779</c:v>
                </c:pt>
                <c:pt idx="1612">
                  <c:v>2005.3333333332112</c:v>
                </c:pt>
                <c:pt idx="1613">
                  <c:v>2005.4166666665444</c:v>
                </c:pt>
                <c:pt idx="1614">
                  <c:v>2005.4999999998777</c:v>
                </c:pt>
                <c:pt idx="1615">
                  <c:v>2005.5833333332109</c:v>
                </c:pt>
                <c:pt idx="1616">
                  <c:v>2005.6666666665442</c:v>
                </c:pt>
                <c:pt idx="1617">
                  <c:v>2005.7499999998774</c:v>
                </c:pt>
                <c:pt idx="1618">
                  <c:v>2005.8333333332107</c:v>
                </c:pt>
                <c:pt idx="1619">
                  <c:v>2005.916666666544</c:v>
                </c:pt>
                <c:pt idx="1620">
                  <c:v>2005.9999999998772</c:v>
                </c:pt>
                <c:pt idx="1621">
                  <c:v>2006.0833333332105</c:v>
                </c:pt>
                <c:pt idx="1622">
                  <c:v>2006.1666666665437</c:v>
                </c:pt>
                <c:pt idx="1623">
                  <c:v>2006.249999999877</c:v>
                </c:pt>
                <c:pt idx="1624">
                  <c:v>2006.3333333332102</c:v>
                </c:pt>
                <c:pt idx="1625">
                  <c:v>2006.4166666665435</c:v>
                </c:pt>
                <c:pt idx="1626">
                  <c:v>2006.4999999998768</c:v>
                </c:pt>
                <c:pt idx="1627">
                  <c:v>2006.58333333321</c:v>
                </c:pt>
                <c:pt idx="1628">
                  <c:v>2006.6666666665433</c:v>
                </c:pt>
                <c:pt idx="1629">
                  <c:v>2006.7499999998765</c:v>
                </c:pt>
                <c:pt idx="1630">
                  <c:v>2006.8333333332098</c:v>
                </c:pt>
                <c:pt idx="1631">
                  <c:v>2006.9166666665431</c:v>
                </c:pt>
                <c:pt idx="1632">
                  <c:v>2006.9999999998763</c:v>
                </c:pt>
                <c:pt idx="1633">
                  <c:v>2007.0833333332096</c:v>
                </c:pt>
                <c:pt idx="1634">
                  <c:v>2007.1666666665428</c:v>
                </c:pt>
                <c:pt idx="1635">
                  <c:v>2007.2499999998761</c:v>
                </c:pt>
                <c:pt idx="1636">
                  <c:v>2007.3333333332093</c:v>
                </c:pt>
                <c:pt idx="1637">
                  <c:v>2007.4166666665426</c:v>
                </c:pt>
                <c:pt idx="1638">
                  <c:v>2007.4999999998759</c:v>
                </c:pt>
                <c:pt idx="1639">
                  <c:v>2007.5833333332091</c:v>
                </c:pt>
                <c:pt idx="1640">
                  <c:v>2007.6666666665424</c:v>
                </c:pt>
                <c:pt idx="1641">
                  <c:v>2007.7499999998756</c:v>
                </c:pt>
                <c:pt idx="1642">
                  <c:v>2007.8333333332089</c:v>
                </c:pt>
                <c:pt idx="1643">
                  <c:v>2007.9166666665421</c:v>
                </c:pt>
                <c:pt idx="1644">
                  <c:v>2007.9999999998754</c:v>
                </c:pt>
                <c:pt idx="1645">
                  <c:v>2008.0833333332087</c:v>
                </c:pt>
                <c:pt idx="1646">
                  <c:v>2008.1666666665419</c:v>
                </c:pt>
                <c:pt idx="1647">
                  <c:v>2008.2499999998752</c:v>
                </c:pt>
                <c:pt idx="1648">
                  <c:v>2008.3333333332084</c:v>
                </c:pt>
                <c:pt idx="1649">
                  <c:v>2008.4166666665417</c:v>
                </c:pt>
                <c:pt idx="1650">
                  <c:v>2008.4999999998749</c:v>
                </c:pt>
                <c:pt idx="1651">
                  <c:v>2008.5833333332082</c:v>
                </c:pt>
                <c:pt idx="1652">
                  <c:v>2008.6666666665415</c:v>
                </c:pt>
                <c:pt idx="1653">
                  <c:v>2008.7499999998747</c:v>
                </c:pt>
                <c:pt idx="1654">
                  <c:v>2008.833333333208</c:v>
                </c:pt>
                <c:pt idx="1655">
                  <c:v>2008.9166666665412</c:v>
                </c:pt>
                <c:pt idx="1656">
                  <c:v>2008.9999999998745</c:v>
                </c:pt>
                <c:pt idx="1657">
                  <c:v>2009.0833333332077</c:v>
                </c:pt>
                <c:pt idx="1658">
                  <c:v>2009.166666666541</c:v>
                </c:pt>
                <c:pt idx="1659">
                  <c:v>2009.2499999998743</c:v>
                </c:pt>
                <c:pt idx="1660">
                  <c:v>2009.3333333332075</c:v>
                </c:pt>
                <c:pt idx="1661">
                  <c:v>2009.4166666665408</c:v>
                </c:pt>
                <c:pt idx="1662">
                  <c:v>2009.499999999874</c:v>
                </c:pt>
                <c:pt idx="1663">
                  <c:v>2009.5833333332073</c:v>
                </c:pt>
                <c:pt idx="1664">
                  <c:v>2009.6666666665406</c:v>
                </c:pt>
                <c:pt idx="1665">
                  <c:v>2009.7499999998738</c:v>
                </c:pt>
                <c:pt idx="1666">
                  <c:v>2009.8333333332071</c:v>
                </c:pt>
                <c:pt idx="1667">
                  <c:v>2009.9166666665403</c:v>
                </c:pt>
                <c:pt idx="1668">
                  <c:v>2009.9999999998736</c:v>
                </c:pt>
                <c:pt idx="1669">
                  <c:v>2010.0833333332068</c:v>
                </c:pt>
                <c:pt idx="1670">
                  <c:v>2010.1666666665401</c:v>
                </c:pt>
                <c:pt idx="1671">
                  <c:v>2010.2499999998734</c:v>
                </c:pt>
                <c:pt idx="1672">
                  <c:v>2010.3333333332066</c:v>
                </c:pt>
                <c:pt idx="1673">
                  <c:v>2010.4166666665399</c:v>
                </c:pt>
                <c:pt idx="1674">
                  <c:v>2010.4999999998731</c:v>
                </c:pt>
                <c:pt idx="1675">
                  <c:v>2010.5833333332064</c:v>
                </c:pt>
                <c:pt idx="1676">
                  <c:v>2010.6666666665396</c:v>
                </c:pt>
                <c:pt idx="1677">
                  <c:v>2010.7499999998729</c:v>
                </c:pt>
                <c:pt idx="1678">
                  <c:v>2010.8333333332062</c:v>
                </c:pt>
                <c:pt idx="1679">
                  <c:v>2010.9166666665394</c:v>
                </c:pt>
                <c:pt idx="1680">
                  <c:v>2010.9999999998727</c:v>
                </c:pt>
                <c:pt idx="1681">
                  <c:v>2011.0833333332059</c:v>
                </c:pt>
                <c:pt idx="1682">
                  <c:v>2011.1666666665392</c:v>
                </c:pt>
                <c:pt idx="1683">
                  <c:v>2011.2499999998724</c:v>
                </c:pt>
                <c:pt idx="1684">
                  <c:v>2011.3333333332057</c:v>
                </c:pt>
                <c:pt idx="1685">
                  <c:v>2011.416666666539</c:v>
                </c:pt>
                <c:pt idx="1686">
                  <c:v>2011.4999999998722</c:v>
                </c:pt>
                <c:pt idx="1687">
                  <c:v>2011.5833333332055</c:v>
                </c:pt>
                <c:pt idx="1688">
                  <c:v>2011.6666666665387</c:v>
                </c:pt>
                <c:pt idx="1689">
                  <c:v>2011.749999999872</c:v>
                </c:pt>
                <c:pt idx="1690">
                  <c:v>2011.8333333332052</c:v>
                </c:pt>
                <c:pt idx="1691">
                  <c:v>2011.9166666665385</c:v>
                </c:pt>
                <c:pt idx="1692">
                  <c:v>2011.9999999998718</c:v>
                </c:pt>
                <c:pt idx="1693">
                  <c:v>2012.083333333205</c:v>
                </c:pt>
                <c:pt idx="1694">
                  <c:v>2012.1666666665383</c:v>
                </c:pt>
                <c:pt idx="1695">
                  <c:v>2012.2499999998715</c:v>
                </c:pt>
                <c:pt idx="1696">
                  <c:v>2012.3333333332048</c:v>
                </c:pt>
                <c:pt idx="1697">
                  <c:v>2012.416666666538</c:v>
                </c:pt>
                <c:pt idx="1698">
                  <c:v>2012.4999999998713</c:v>
                </c:pt>
                <c:pt idx="1699">
                  <c:v>2012.5833333332046</c:v>
                </c:pt>
                <c:pt idx="1700">
                  <c:v>2012.6666666665378</c:v>
                </c:pt>
                <c:pt idx="1701">
                  <c:v>2012.7499999998711</c:v>
                </c:pt>
                <c:pt idx="1702">
                  <c:v>2012.8333333332043</c:v>
                </c:pt>
                <c:pt idx="1703">
                  <c:v>2012.9166666665376</c:v>
                </c:pt>
                <c:pt idx="1704">
                  <c:v>2012.9999999998709</c:v>
                </c:pt>
                <c:pt idx="1705">
                  <c:v>2013.0833333332041</c:v>
                </c:pt>
                <c:pt idx="1706">
                  <c:v>2013.1666666665374</c:v>
                </c:pt>
                <c:pt idx="1707">
                  <c:v>2013.2499999998706</c:v>
                </c:pt>
                <c:pt idx="1708">
                  <c:v>2013.3333333332039</c:v>
                </c:pt>
                <c:pt idx="1709">
                  <c:v>2013.4166666665371</c:v>
                </c:pt>
                <c:pt idx="1710">
                  <c:v>2013.4999999998704</c:v>
                </c:pt>
                <c:pt idx="1711">
                  <c:v>2013.5833333332037</c:v>
                </c:pt>
                <c:pt idx="1712">
                  <c:v>2013.6666666665369</c:v>
                </c:pt>
                <c:pt idx="1713">
                  <c:v>2013.7499999998702</c:v>
                </c:pt>
                <c:pt idx="1714">
                  <c:v>2013.8333333332034</c:v>
                </c:pt>
                <c:pt idx="1715">
                  <c:v>2013.9166666665367</c:v>
                </c:pt>
                <c:pt idx="1716">
                  <c:v>2013.9999999998699</c:v>
                </c:pt>
                <c:pt idx="1717">
                  <c:v>2014.0833333332032</c:v>
                </c:pt>
                <c:pt idx="1718">
                  <c:v>2014.1666666665365</c:v>
                </c:pt>
                <c:pt idx="1719">
                  <c:v>2014.2499999998697</c:v>
                </c:pt>
                <c:pt idx="1720">
                  <c:v>2014.333333333203</c:v>
                </c:pt>
                <c:pt idx="1721">
                  <c:v>2014.4166666665362</c:v>
                </c:pt>
                <c:pt idx="1722">
                  <c:v>2014.4999999998695</c:v>
                </c:pt>
                <c:pt idx="1723">
                  <c:v>2014.5833333332027</c:v>
                </c:pt>
                <c:pt idx="1724">
                  <c:v>2014.666666666536</c:v>
                </c:pt>
                <c:pt idx="1725">
                  <c:v>2014.7499999998693</c:v>
                </c:pt>
                <c:pt idx="1726">
                  <c:v>2014.8333333332025</c:v>
                </c:pt>
                <c:pt idx="1727">
                  <c:v>2014.9166666665358</c:v>
                </c:pt>
                <c:pt idx="1728">
                  <c:v>2014.999999999869</c:v>
                </c:pt>
                <c:pt idx="1729">
                  <c:v>2015.0833333332023</c:v>
                </c:pt>
                <c:pt idx="1730">
                  <c:v>2015.1666666665355</c:v>
                </c:pt>
                <c:pt idx="1731">
                  <c:v>2015.2499999998688</c:v>
                </c:pt>
                <c:pt idx="1732">
                  <c:v>2015.3333333332021</c:v>
                </c:pt>
                <c:pt idx="1733">
                  <c:v>2015.4166666665353</c:v>
                </c:pt>
                <c:pt idx="1734">
                  <c:v>2015.4999999998686</c:v>
                </c:pt>
                <c:pt idx="1735">
                  <c:v>2015.5833333332018</c:v>
                </c:pt>
                <c:pt idx="1736">
                  <c:v>2015.6666666665351</c:v>
                </c:pt>
                <c:pt idx="1737">
                  <c:v>2015.7499999998684</c:v>
                </c:pt>
                <c:pt idx="1738">
                  <c:v>2015.8333333332016</c:v>
                </c:pt>
                <c:pt idx="1739">
                  <c:v>2015.9166666665349</c:v>
                </c:pt>
                <c:pt idx="1740">
                  <c:v>2015.9999999998681</c:v>
                </c:pt>
                <c:pt idx="1741">
                  <c:v>2016.0833333332014</c:v>
                </c:pt>
                <c:pt idx="1742">
                  <c:v>2016.1666666665346</c:v>
                </c:pt>
                <c:pt idx="1743">
                  <c:v>2016.2499999998679</c:v>
                </c:pt>
                <c:pt idx="1744">
                  <c:v>2016.3333333332012</c:v>
                </c:pt>
                <c:pt idx="1745">
                  <c:v>2016.4166666665344</c:v>
                </c:pt>
                <c:pt idx="1746">
                  <c:v>2016.4999999998677</c:v>
                </c:pt>
                <c:pt idx="1747">
                  <c:v>2016.5833333332009</c:v>
                </c:pt>
                <c:pt idx="1748">
                  <c:v>2016.6666666665342</c:v>
                </c:pt>
                <c:pt idx="1749">
                  <c:v>2016.7499999998674</c:v>
                </c:pt>
                <c:pt idx="1750">
                  <c:v>2016.8333333332007</c:v>
                </c:pt>
                <c:pt idx="1751">
                  <c:v>2016.916666666534</c:v>
                </c:pt>
                <c:pt idx="1752">
                  <c:v>2016.9999999998672</c:v>
                </c:pt>
                <c:pt idx="1753">
                  <c:v>2017.0833333332005</c:v>
                </c:pt>
                <c:pt idx="1754">
                  <c:v>2017.1666666665337</c:v>
                </c:pt>
                <c:pt idx="1755">
                  <c:v>2017.249999999867</c:v>
                </c:pt>
                <c:pt idx="1756">
                  <c:v>2017.3333333332002</c:v>
                </c:pt>
                <c:pt idx="1757">
                  <c:v>2017.4166666665335</c:v>
                </c:pt>
                <c:pt idx="1758">
                  <c:v>2017.4999999998668</c:v>
                </c:pt>
                <c:pt idx="1759">
                  <c:v>2017.5833333332</c:v>
                </c:pt>
                <c:pt idx="1760">
                  <c:v>2017.6666666665333</c:v>
                </c:pt>
                <c:pt idx="1761">
                  <c:v>2017.7499999998665</c:v>
                </c:pt>
                <c:pt idx="1762">
                  <c:v>2017.8333333331998</c:v>
                </c:pt>
                <c:pt idx="1763">
                  <c:v>2017.916666666533</c:v>
                </c:pt>
                <c:pt idx="1764">
                  <c:v>2017.9999999998663</c:v>
                </c:pt>
                <c:pt idx="1765">
                  <c:v>2018.0833333331996</c:v>
                </c:pt>
                <c:pt idx="1766">
                  <c:v>2018.1666666665328</c:v>
                </c:pt>
                <c:pt idx="1767">
                  <c:v>2018.2499999998661</c:v>
                </c:pt>
                <c:pt idx="1768">
                  <c:v>2018.3333333331993</c:v>
                </c:pt>
                <c:pt idx="1769">
                  <c:v>2018.4166666665326</c:v>
                </c:pt>
                <c:pt idx="1770">
                  <c:v>2018.4999999998658</c:v>
                </c:pt>
                <c:pt idx="1771">
                  <c:v>2018.5833333331991</c:v>
                </c:pt>
                <c:pt idx="1772">
                  <c:v>2018.6666666665324</c:v>
                </c:pt>
                <c:pt idx="1773">
                  <c:v>2018.7499999998656</c:v>
                </c:pt>
                <c:pt idx="1774">
                  <c:v>2018.8333333331989</c:v>
                </c:pt>
                <c:pt idx="1775">
                  <c:v>2018.9166666665321</c:v>
                </c:pt>
                <c:pt idx="1776">
                  <c:v>2018.9999999998654</c:v>
                </c:pt>
                <c:pt idx="1777">
                  <c:v>2019.0833333331987</c:v>
                </c:pt>
                <c:pt idx="1778">
                  <c:v>2019.1666666665319</c:v>
                </c:pt>
                <c:pt idx="1779">
                  <c:v>2019.2499999998652</c:v>
                </c:pt>
                <c:pt idx="1780">
                  <c:v>2019.3333333331984</c:v>
                </c:pt>
                <c:pt idx="1781">
                  <c:v>2019.4166666665317</c:v>
                </c:pt>
                <c:pt idx="1782">
                  <c:v>2019.4999999998649</c:v>
                </c:pt>
                <c:pt idx="1783">
                  <c:v>2019.5833333331982</c:v>
                </c:pt>
                <c:pt idx="1784">
                  <c:v>2019.6666666665315</c:v>
                </c:pt>
                <c:pt idx="1785">
                  <c:v>2019.7499999998647</c:v>
                </c:pt>
                <c:pt idx="1786">
                  <c:v>2019.833333333198</c:v>
                </c:pt>
                <c:pt idx="1787">
                  <c:v>2019.9166666665312</c:v>
                </c:pt>
                <c:pt idx="1788">
                  <c:v>2019.9999999998645</c:v>
                </c:pt>
                <c:pt idx="1789">
                  <c:v>2020.0833333331977</c:v>
                </c:pt>
                <c:pt idx="1790">
                  <c:v>2020.166666666531</c:v>
                </c:pt>
              </c:numCache>
            </c:numRef>
          </c:xVal>
          <c:yVal>
            <c:numRef>
              <c:f>'CAPE-based Rule'!$M$16:$M$2449</c:f>
              <c:numCache>
                <c:formatCode>General</c:formatCode>
                <c:ptCount val="2434"/>
                <c:pt idx="23" formatCode="0.00%">
                  <c:v>-1.1726274706360562E-2</c:v>
                </c:pt>
                <c:pt idx="24" formatCode="0.00%">
                  <c:v>-1.2262594599469767E-2</c:v>
                </c:pt>
                <c:pt idx="25" formatCode="0.00%">
                  <c:v>-1.324528981241202E-2</c:v>
                </c:pt>
                <c:pt idx="26" formatCode="0.00%">
                  <c:v>-1.4657239487398277E-2</c:v>
                </c:pt>
                <c:pt idx="27" formatCode="0.00%">
                  <c:v>-1.5005491664420334E-2</c:v>
                </c:pt>
                <c:pt idx="28" formatCode="0.00%">
                  <c:v>-1.3802387486928525E-2</c:v>
                </c:pt>
                <c:pt idx="29" formatCode="0.00%">
                  <c:v>-1.1116902042320187E-2</c:v>
                </c:pt>
                <c:pt idx="30" formatCode="0.00%">
                  <c:v>-8.3860369514753286E-3</c:v>
                </c:pt>
                <c:pt idx="31" formatCode="0.00%">
                  <c:v>-4.2362038001175772E-3</c:v>
                </c:pt>
                <c:pt idx="32" formatCode="0.00%">
                  <c:v>2.9847179451358841E-4</c:v>
                </c:pt>
                <c:pt idx="33" formatCode="0.00%">
                  <c:v>2.9675575047438674E-3</c:v>
                </c:pt>
                <c:pt idx="34" formatCode="0.00%">
                  <c:v>7.6614846255076419E-3</c:v>
                </c:pt>
                <c:pt idx="35" formatCode="0.00%">
                  <c:v>1.1462046771823609E-2</c:v>
                </c:pt>
                <c:pt idx="36" formatCode="0.00%">
                  <c:v>1.5094806616173129E-2</c:v>
                </c:pt>
                <c:pt idx="37" formatCode="0.00%">
                  <c:v>1.7351837471655696E-2</c:v>
                </c:pt>
                <c:pt idx="38" formatCode="0.00%">
                  <c:v>1.957729585265322E-2</c:v>
                </c:pt>
                <c:pt idx="39" formatCode="0.00%">
                  <c:v>2.1880347405014211E-2</c:v>
                </c:pt>
                <c:pt idx="40" formatCode="0.00%">
                  <c:v>2.3409843339630587E-2</c:v>
                </c:pt>
                <c:pt idx="41" formatCode="0.00%">
                  <c:v>2.165853668947304E-2</c:v>
                </c:pt>
                <c:pt idx="42" formatCode="0.00%">
                  <c:v>2.0511894270134556E-2</c:v>
                </c:pt>
                <c:pt idx="43" formatCode="0.00%">
                  <c:v>1.7871797165865067E-2</c:v>
                </c:pt>
                <c:pt idx="44" formatCode="0.00%">
                  <c:v>1.4357050992507503E-2</c:v>
                </c:pt>
                <c:pt idx="45" formatCode="0.00%">
                  <c:v>1.0075341054410103E-2</c:v>
                </c:pt>
                <c:pt idx="46" formatCode="0.00%">
                  <c:v>2.491711578548772E-3</c:v>
                </c:pt>
                <c:pt idx="47" formatCode="0.00%">
                  <c:v>-5.970285958842414E-3</c:v>
                </c:pt>
                <c:pt idx="48" formatCode="0.00%">
                  <c:v>-1.4396686547911153E-2</c:v>
                </c:pt>
                <c:pt idx="49" formatCode="0.00%">
                  <c:v>-1.9369729791261614E-2</c:v>
                </c:pt>
                <c:pt idx="50" formatCode="0.00%">
                  <c:v>-2.6128147448296835E-2</c:v>
                </c:pt>
                <c:pt idx="51" formatCode="0.00%">
                  <c:v>-3.3729044428899679E-2</c:v>
                </c:pt>
                <c:pt idx="52" formatCode="0.00%">
                  <c:v>-4.1296997982623429E-2</c:v>
                </c:pt>
                <c:pt idx="53" formatCode="0.00%">
                  <c:v>-4.4695578044687156E-2</c:v>
                </c:pt>
                <c:pt idx="54" formatCode="0.00%">
                  <c:v>-4.9425411868452507E-2</c:v>
                </c:pt>
                <c:pt idx="55" formatCode="0.00%">
                  <c:v>-5.2475440682988372E-2</c:v>
                </c:pt>
                <c:pt idx="56" formatCode="0.00%">
                  <c:v>-5.3466106988530493E-2</c:v>
                </c:pt>
                <c:pt idx="57" formatCode="0.00%">
                  <c:v>-5.2279718958205046E-2</c:v>
                </c:pt>
                <c:pt idx="58" formatCode="0.00%">
                  <c:v>-4.8095046020133703E-2</c:v>
                </c:pt>
                <c:pt idx="59" formatCode="0.00%">
                  <c:v>-4.285320041036722E-2</c:v>
                </c:pt>
                <c:pt idx="60" formatCode="0.00%">
                  <c:v>-3.7600208236194588E-2</c:v>
                </c:pt>
                <c:pt idx="61" formatCode="0.00%">
                  <c:v>-3.3896593785229023E-2</c:v>
                </c:pt>
                <c:pt idx="62" formatCode="0.00%">
                  <c:v>-2.7995316700122119E-2</c:v>
                </c:pt>
                <c:pt idx="63" formatCode="0.00%">
                  <c:v>-2.1788948378527961E-2</c:v>
                </c:pt>
                <c:pt idx="64" formatCode="0.00%">
                  <c:v>-1.5564030299447196E-2</c:v>
                </c:pt>
                <c:pt idx="65" formatCode="0.00%">
                  <c:v>-1.1090607349089177E-2</c:v>
                </c:pt>
                <c:pt idx="66" formatCode="0.00%">
                  <c:v>-5.5288677527672858E-3</c:v>
                </c:pt>
                <c:pt idx="67" formatCode="0.00%">
                  <c:v>-1.2069320156586905E-3</c:v>
                </c:pt>
                <c:pt idx="68" formatCode="0.00%">
                  <c:v>9.5001003693728769E-4</c:v>
                </c:pt>
                <c:pt idx="69" formatCode="0.00%">
                  <c:v>1.4085348214705196E-3</c:v>
                </c:pt>
                <c:pt idx="70" formatCode="0.00%">
                  <c:v>-2.1558099510543549E-5</c:v>
                </c:pt>
                <c:pt idx="71" formatCode="0.00%">
                  <c:v>-2.6108216894712433E-3</c:v>
                </c:pt>
                <c:pt idx="72" formatCode="0.00%">
                  <c:v>-6.1269902371907659E-3</c:v>
                </c:pt>
                <c:pt idx="73" formatCode="0.00%">
                  <c:v>-9.8339240046068088E-3</c:v>
                </c:pt>
                <c:pt idx="74" formatCode="0.00%">
                  <c:v>-1.3590605849949422E-2</c:v>
                </c:pt>
                <c:pt idx="75" formatCode="0.00%">
                  <c:v>-1.7531803053062678E-2</c:v>
                </c:pt>
                <c:pt idx="76" formatCode="0.00%">
                  <c:v>-2.2360746241308238E-2</c:v>
                </c:pt>
                <c:pt idx="77" formatCode="0.00%">
                  <c:v>-2.735925687732832E-2</c:v>
                </c:pt>
                <c:pt idx="78" formatCode="0.00%">
                  <c:v>-3.2524938705987827E-2</c:v>
                </c:pt>
                <c:pt idx="79" formatCode="0.00%">
                  <c:v>-3.6126620832002354E-2</c:v>
                </c:pt>
                <c:pt idx="80" formatCode="0.00%">
                  <c:v>-3.8598079538159302E-2</c:v>
                </c:pt>
                <c:pt idx="81" formatCode="0.00%">
                  <c:v>-3.997633309701476E-2</c:v>
                </c:pt>
                <c:pt idx="82" formatCode="0.00%">
                  <c:v>-4.0157275908238477E-2</c:v>
                </c:pt>
                <c:pt idx="83" formatCode="0.00%">
                  <c:v>-3.9145894147992411E-2</c:v>
                </c:pt>
                <c:pt idx="84" formatCode="0.00%">
                  <c:v>-3.5620083087109733E-2</c:v>
                </c:pt>
                <c:pt idx="85" formatCode="0.00%">
                  <c:v>-3.2274115237464929E-2</c:v>
                </c:pt>
                <c:pt idx="86" formatCode="0.00%">
                  <c:v>-2.9930125212922376E-2</c:v>
                </c:pt>
                <c:pt idx="87" formatCode="0.00%">
                  <c:v>-2.6612996132329703E-2</c:v>
                </c:pt>
                <c:pt idx="88" formatCode="0.00%">
                  <c:v>-2.0897561170211132E-2</c:v>
                </c:pt>
                <c:pt idx="89" formatCode="0.00%">
                  <c:v>-1.543049658810447E-2</c:v>
                </c:pt>
                <c:pt idx="90" formatCode="0.00%">
                  <c:v>-9.7801320435643158E-3</c:v>
                </c:pt>
                <c:pt idx="91" formatCode="0.00%">
                  <c:v>-5.7046985082087609E-3</c:v>
                </c:pt>
                <c:pt idx="92" formatCode="0.00%">
                  <c:v>-1.4940716856761682E-3</c:v>
                </c:pt>
                <c:pt idx="93" formatCode="0.00%">
                  <c:v>2.5894870995675223E-3</c:v>
                </c:pt>
                <c:pt idx="94" formatCode="0.00%">
                  <c:v>6.0285891279416859E-3</c:v>
                </c:pt>
                <c:pt idx="95" formatCode="0.00%">
                  <c:v>9.9422427248303524E-3</c:v>
                </c:pt>
                <c:pt idx="96" formatCode="0.00%">
                  <c:v>1.1596605136892535E-2</c:v>
                </c:pt>
                <c:pt idx="97" formatCode="0.00%">
                  <c:v>1.3286358294890555E-2</c:v>
                </c:pt>
                <c:pt idx="98" formatCode="0.00%">
                  <c:v>1.5212805922151906E-2</c:v>
                </c:pt>
                <c:pt idx="99" formatCode="0.00%">
                  <c:v>1.7101226380159096E-2</c:v>
                </c:pt>
                <c:pt idx="100" formatCode="0.00%">
                  <c:v>1.728814816041746E-2</c:v>
                </c:pt>
                <c:pt idx="101" formatCode="0.00%">
                  <c:v>1.781590700287361E-2</c:v>
                </c:pt>
                <c:pt idx="102" formatCode="0.00%">
                  <c:v>1.8381776088994384E-2</c:v>
                </c:pt>
                <c:pt idx="103" formatCode="0.00%">
                  <c:v>2.0027177949988317E-2</c:v>
                </c:pt>
                <c:pt idx="104" formatCode="0.00%">
                  <c:v>2.0668554806479555E-2</c:v>
                </c:pt>
                <c:pt idx="105" formatCode="0.00%">
                  <c:v>2.0295752237943665E-2</c:v>
                </c:pt>
                <c:pt idx="106" formatCode="0.00%">
                  <c:v>1.8756215041183966E-2</c:v>
                </c:pt>
                <c:pt idx="107" formatCode="0.00%">
                  <c:v>1.50507314725008E-2</c:v>
                </c:pt>
                <c:pt idx="108" formatCode="0.00%">
                  <c:v>1.1700437341847447E-2</c:v>
                </c:pt>
                <c:pt idx="109" formatCode="0.00%">
                  <c:v>9.0326132304312523E-3</c:v>
                </c:pt>
                <c:pt idx="110" formatCode="0.00%">
                  <c:v>6.293604749008308E-3</c:v>
                </c:pt>
                <c:pt idx="111" formatCode="0.00%">
                  <c:v>3.365448582725028E-3</c:v>
                </c:pt>
                <c:pt idx="112" formatCode="0.00%">
                  <c:v>4.8783960591203268E-4</c:v>
                </c:pt>
                <c:pt idx="113" formatCode="0.00%">
                  <c:v>-1.8279286683502427E-3</c:v>
                </c:pt>
                <c:pt idx="114" formatCode="0.00%">
                  <c:v>-3.5697262528759932E-3</c:v>
                </c:pt>
                <c:pt idx="115" formatCode="0.00%">
                  <c:v>-5.2091809521808141E-3</c:v>
                </c:pt>
                <c:pt idx="116" formatCode="0.00%">
                  <c:v>-6.069603889172992E-3</c:v>
                </c:pt>
                <c:pt idx="117" formatCode="0.00%">
                  <c:v>-5.3715703339408671E-3</c:v>
                </c:pt>
                <c:pt idx="118" formatCode="0.00%">
                  <c:v>-1.8507867571168068E-3</c:v>
                </c:pt>
                <c:pt idx="119" formatCode="0.00%">
                  <c:v>4.1616525738898957E-3</c:v>
                </c:pt>
                <c:pt idx="120" formatCode="0.00%">
                  <c:v>1.2232935211836438E-2</c:v>
                </c:pt>
                <c:pt idx="121" formatCode="0.00%">
                  <c:v>1.9170659992971961E-2</c:v>
                </c:pt>
                <c:pt idx="122" formatCode="0.00%">
                  <c:v>2.6732074367668668E-2</c:v>
                </c:pt>
                <c:pt idx="123" formatCode="0.00%">
                  <c:v>3.2987034489218248E-2</c:v>
                </c:pt>
                <c:pt idx="124" formatCode="0.00%">
                  <c:v>4.0404232254618977E-2</c:v>
                </c:pt>
                <c:pt idx="125" formatCode="0.00%">
                  <c:v>4.6793979834630406E-2</c:v>
                </c:pt>
                <c:pt idx="126" formatCode="0.00%">
                  <c:v>5.1133886045893862E-2</c:v>
                </c:pt>
                <c:pt idx="127" formatCode="0.00%">
                  <c:v>5.3280579886237023E-2</c:v>
                </c:pt>
                <c:pt idx="128" formatCode="0.00%">
                  <c:v>5.4529800948032614E-2</c:v>
                </c:pt>
                <c:pt idx="129" formatCode="0.00%">
                  <c:v>5.4103394055850407E-2</c:v>
                </c:pt>
                <c:pt idx="130" formatCode="0.00%">
                  <c:v>5.1683614700640312E-2</c:v>
                </c:pt>
                <c:pt idx="131" formatCode="0.00%">
                  <c:v>4.7659945843817386E-2</c:v>
                </c:pt>
                <c:pt idx="132" formatCode="0.00%">
                  <c:v>4.0499818354398975E-2</c:v>
                </c:pt>
                <c:pt idx="133" formatCode="0.00%">
                  <c:v>3.3835188252889559E-2</c:v>
                </c:pt>
                <c:pt idx="134" formatCode="0.00%">
                  <c:v>2.6614373507054534E-2</c:v>
                </c:pt>
                <c:pt idx="135" formatCode="0.00%">
                  <c:v>2.0435760252620616E-2</c:v>
                </c:pt>
                <c:pt idx="136" formatCode="0.00%">
                  <c:v>1.1956515306937199E-2</c:v>
                </c:pt>
                <c:pt idx="137" formatCode="0.00%">
                  <c:v>3.3272605442125069E-3</c:v>
                </c:pt>
                <c:pt idx="138" formatCode="0.00%">
                  <c:v>-2.4927898514374158E-3</c:v>
                </c:pt>
                <c:pt idx="139" formatCode="0.00%">
                  <c:v>-5.7982031651890864E-3</c:v>
                </c:pt>
                <c:pt idx="140" formatCode="0.00%">
                  <c:v>-6.6847939483917207E-3</c:v>
                </c:pt>
                <c:pt idx="141" formatCode="0.00%">
                  <c:v>-6.4202702549501778E-3</c:v>
                </c:pt>
                <c:pt idx="142" formatCode="0.00%">
                  <c:v>-6.4262517195782243E-3</c:v>
                </c:pt>
                <c:pt idx="143" formatCode="0.00%">
                  <c:v>-5.5252973268049566E-3</c:v>
                </c:pt>
                <c:pt idx="144" formatCode="0.00%">
                  <c:v>-3.3629256027554177E-3</c:v>
                </c:pt>
                <c:pt idx="145" formatCode="0.00%">
                  <c:v>-1.0323640762488484E-3</c:v>
                </c:pt>
                <c:pt idx="146" formatCode="0.00%">
                  <c:v>1.8449098358286342E-3</c:v>
                </c:pt>
                <c:pt idx="147" formatCode="0.00%">
                  <c:v>5.3041122437893495E-3</c:v>
                </c:pt>
                <c:pt idx="148" formatCode="0.00%">
                  <c:v>1.0541050557457909E-2</c:v>
                </c:pt>
                <c:pt idx="149" formatCode="0.00%">
                  <c:v>1.7928431035945769E-2</c:v>
                </c:pt>
                <c:pt idx="150" formatCode="0.00%">
                  <c:v>2.3633043533656251E-2</c:v>
                </c:pt>
                <c:pt idx="151" formatCode="0.00%">
                  <c:v>2.8048496619840879E-2</c:v>
                </c:pt>
                <c:pt idx="152" formatCode="0.00%">
                  <c:v>3.0345473938028888E-2</c:v>
                </c:pt>
                <c:pt idx="153" formatCode="0.00%">
                  <c:v>3.2132449075752412E-2</c:v>
                </c:pt>
                <c:pt idx="154" formatCode="0.00%">
                  <c:v>3.508793598601434E-2</c:v>
                </c:pt>
                <c:pt idx="155" formatCode="0.00%">
                  <c:v>3.672238757009727E-2</c:v>
                </c:pt>
                <c:pt idx="156" formatCode="0.00%">
                  <c:v>3.8274546941267085E-2</c:v>
                </c:pt>
                <c:pt idx="157" formatCode="0.00%">
                  <c:v>4.048091883030791E-2</c:v>
                </c:pt>
                <c:pt idx="158" formatCode="0.00%">
                  <c:v>4.1892852624940913E-2</c:v>
                </c:pt>
                <c:pt idx="159" formatCode="0.00%">
                  <c:v>4.2417865790612908E-2</c:v>
                </c:pt>
                <c:pt idx="160" formatCode="0.00%">
                  <c:v>4.2182185472910749E-2</c:v>
                </c:pt>
                <c:pt idx="161" formatCode="0.00%">
                  <c:v>3.9071034431026108E-2</c:v>
                </c:pt>
                <c:pt idx="162" formatCode="0.00%">
                  <c:v>3.6073976632297278E-2</c:v>
                </c:pt>
                <c:pt idx="163" formatCode="0.00%">
                  <c:v>3.4122010703256045E-2</c:v>
                </c:pt>
                <c:pt idx="164" formatCode="0.00%">
                  <c:v>3.1924613255092771E-2</c:v>
                </c:pt>
                <c:pt idx="165" formatCode="0.00%">
                  <c:v>2.9933910342623049E-2</c:v>
                </c:pt>
                <c:pt idx="166" formatCode="0.00%">
                  <c:v>2.7266808947278509E-2</c:v>
                </c:pt>
                <c:pt idx="167" formatCode="0.00%">
                  <c:v>2.5890678141644363E-2</c:v>
                </c:pt>
                <c:pt idx="168" formatCode="0.00%">
                  <c:v>2.447260563123832E-2</c:v>
                </c:pt>
                <c:pt idx="169" formatCode="0.00%">
                  <c:v>2.2058737640685111E-2</c:v>
                </c:pt>
                <c:pt idx="170" formatCode="0.00%">
                  <c:v>2.0614693484747759E-2</c:v>
                </c:pt>
                <c:pt idx="171" formatCode="0.00%">
                  <c:v>1.8714682503260471E-2</c:v>
                </c:pt>
                <c:pt idx="172" formatCode="0.00%">
                  <c:v>1.8063748682957126E-2</c:v>
                </c:pt>
                <c:pt idx="173" formatCode="0.00%">
                  <c:v>1.9823991992891976E-2</c:v>
                </c:pt>
                <c:pt idx="174" formatCode="0.00%">
                  <c:v>2.1259920602234583E-2</c:v>
                </c:pt>
                <c:pt idx="175" formatCode="0.00%">
                  <c:v>2.1936453107798348E-2</c:v>
                </c:pt>
                <c:pt idx="176" formatCode="0.00%">
                  <c:v>2.318850180812837E-2</c:v>
                </c:pt>
                <c:pt idx="177" formatCode="0.00%">
                  <c:v>2.4630334871147408E-2</c:v>
                </c:pt>
                <c:pt idx="178" formatCode="0.00%">
                  <c:v>2.5652713573896202E-2</c:v>
                </c:pt>
                <c:pt idx="179" formatCode="0.00%">
                  <c:v>2.4983432333374189E-2</c:v>
                </c:pt>
                <c:pt idx="180" formatCode="0.00%">
                  <c:v>2.5409605632308985E-2</c:v>
                </c:pt>
                <c:pt idx="181" formatCode="0.00%">
                  <c:v>2.6825620078922086E-2</c:v>
                </c:pt>
                <c:pt idx="182" formatCode="0.00%">
                  <c:v>2.7344713327856596E-2</c:v>
                </c:pt>
                <c:pt idx="183" formatCode="0.00%">
                  <c:v>2.9257065003061467E-2</c:v>
                </c:pt>
                <c:pt idx="184" formatCode="0.00%">
                  <c:v>3.0406252980407E-2</c:v>
                </c:pt>
                <c:pt idx="185" formatCode="0.00%">
                  <c:v>3.0870618837892883E-2</c:v>
                </c:pt>
                <c:pt idx="186" formatCode="0.00%">
                  <c:v>3.1648089526469914E-2</c:v>
                </c:pt>
                <c:pt idx="187" formatCode="0.00%">
                  <c:v>3.1743469317044415E-2</c:v>
                </c:pt>
                <c:pt idx="188" formatCode="0.00%">
                  <c:v>3.2019419437295138E-2</c:v>
                </c:pt>
                <c:pt idx="189" formatCode="0.00%">
                  <c:v>3.1946077210225132E-2</c:v>
                </c:pt>
                <c:pt idx="190" formatCode="0.00%">
                  <c:v>3.2458826614387482E-2</c:v>
                </c:pt>
                <c:pt idx="191" formatCode="0.00%">
                  <c:v>3.4332918050209438E-2</c:v>
                </c:pt>
                <c:pt idx="192" formatCode="0.00%">
                  <c:v>3.3683794219252938E-2</c:v>
                </c:pt>
                <c:pt idx="193" formatCode="0.00%">
                  <c:v>3.1739376037555278E-2</c:v>
                </c:pt>
                <c:pt idx="194" formatCode="0.00%">
                  <c:v>3.028492182427911E-2</c:v>
                </c:pt>
                <c:pt idx="195" formatCode="0.00%">
                  <c:v>2.837855121837074E-2</c:v>
                </c:pt>
                <c:pt idx="196" formatCode="0.00%">
                  <c:v>2.6163511021114694E-2</c:v>
                </c:pt>
                <c:pt idx="197" formatCode="0.00%">
                  <c:v>2.2790821643825065E-2</c:v>
                </c:pt>
                <c:pt idx="198" formatCode="0.00%">
                  <c:v>1.9831575518712174E-2</c:v>
                </c:pt>
                <c:pt idx="199" formatCode="0.00%">
                  <c:v>1.7306047715561546E-2</c:v>
                </c:pt>
                <c:pt idx="200" formatCode="0.00%">
                  <c:v>1.4143489932809006E-2</c:v>
                </c:pt>
                <c:pt idx="201" formatCode="0.00%">
                  <c:v>1.0013745501747273E-2</c:v>
                </c:pt>
                <c:pt idx="202" formatCode="0.00%">
                  <c:v>5.5116195003446222E-3</c:v>
                </c:pt>
                <c:pt idx="203" formatCode="0.00%">
                  <c:v>5.8931926454830474E-4</c:v>
                </c:pt>
                <c:pt idx="204" formatCode="0.00%">
                  <c:v>-2.013299639965771E-3</c:v>
                </c:pt>
                <c:pt idx="205" formatCode="0.00%">
                  <c:v>-3.2031279373215815E-3</c:v>
                </c:pt>
                <c:pt idx="206" formatCode="0.00%">
                  <c:v>-5.3544598408796773E-3</c:v>
                </c:pt>
                <c:pt idx="207" formatCode="0.00%">
                  <c:v>-7.6878711221924911E-3</c:v>
                </c:pt>
                <c:pt idx="208" formatCode="0.00%">
                  <c:v>-9.3872515963803194E-3</c:v>
                </c:pt>
                <c:pt idx="209" formatCode="0.00%">
                  <c:v>-1.0232981515355788E-2</c:v>
                </c:pt>
                <c:pt idx="210" formatCode="0.00%">
                  <c:v>-1.1562114905247833E-2</c:v>
                </c:pt>
                <c:pt idx="211" formatCode="0.00%">
                  <c:v>-1.179177346871596E-2</c:v>
                </c:pt>
                <c:pt idx="212" formatCode="0.00%">
                  <c:v>-1.1452362630883228E-2</c:v>
                </c:pt>
                <c:pt idx="213" formatCode="0.00%">
                  <c:v>-1.029646037795795E-2</c:v>
                </c:pt>
                <c:pt idx="214" formatCode="0.00%">
                  <c:v>-9.6125660144460445E-3</c:v>
                </c:pt>
                <c:pt idx="215" formatCode="0.00%">
                  <c:v>-8.1255472301785536E-3</c:v>
                </c:pt>
                <c:pt idx="216" formatCode="0.00%">
                  <c:v>-6.3602272242199165E-3</c:v>
                </c:pt>
                <c:pt idx="217" formatCode="0.00%">
                  <c:v>-5.3460610912997586E-3</c:v>
                </c:pt>
                <c:pt idx="218" formatCode="0.00%">
                  <c:v>-2.7968640703829317E-3</c:v>
                </c:pt>
                <c:pt idx="219" formatCode="0.00%">
                  <c:v>-8.4700297780726519E-4</c:v>
                </c:pt>
                <c:pt idx="220" formatCode="0.00%">
                  <c:v>9.9179942079952177E-4</c:v>
                </c:pt>
                <c:pt idx="221" formatCode="0.00%">
                  <c:v>2.6543221678225759E-3</c:v>
                </c:pt>
                <c:pt idx="222" formatCode="0.00%">
                  <c:v>4.2889953342677423E-3</c:v>
                </c:pt>
                <c:pt idx="223" formatCode="0.00%">
                  <c:v>4.9097106139370794E-3</c:v>
                </c:pt>
                <c:pt idx="224" formatCode="0.00%">
                  <c:v>4.807654972532438E-3</c:v>
                </c:pt>
                <c:pt idx="225" formatCode="0.00%">
                  <c:v>5.0565215342450731E-3</c:v>
                </c:pt>
                <c:pt idx="226" formatCode="0.00%">
                  <c:v>6.4787619795310114E-3</c:v>
                </c:pt>
                <c:pt idx="227" formatCode="0.00%">
                  <c:v>7.0859276564405604E-3</c:v>
                </c:pt>
                <c:pt idx="228" formatCode="0.00%">
                  <c:v>6.3225719483022136E-3</c:v>
                </c:pt>
                <c:pt idx="229" formatCode="0.00%">
                  <c:v>4.6150126836377314E-3</c:v>
                </c:pt>
                <c:pt idx="230" formatCode="0.00%">
                  <c:v>1.7430935249154178E-3</c:v>
                </c:pt>
                <c:pt idx="231" formatCode="0.00%">
                  <c:v>-1.8366684204418338E-4</c:v>
                </c:pt>
                <c:pt idx="232" formatCode="0.00%">
                  <c:v>-3.3278057953866069E-3</c:v>
                </c:pt>
                <c:pt idx="233" formatCode="0.00%">
                  <c:v>-6.5917827944750318E-3</c:v>
                </c:pt>
                <c:pt idx="234" formatCode="0.00%">
                  <c:v>-9.2910561494636834E-3</c:v>
                </c:pt>
                <c:pt idx="235" formatCode="0.00%">
                  <c:v>-1.3114448120115862E-2</c:v>
                </c:pt>
                <c:pt idx="236" formatCode="0.00%">
                  <c:v>-1.6657733296523425E-2</c:v>
                </c:pt>
                <c:pt idx="237" formatCode="0.00%">
                  <c:v>-2.0805863283151815E-2</c:v>
                </c:pt>
                <c:pt idx="238" formatCode="0.00%">
                  <c:v>-2.5264053563608391E-2</c:v>
                </c:pt>
                <c:pt idx="239" formatCode="0.00%">
                  <c:v>-2.9482790155303862E-2</c:v>
                </c:pt>
                <c:pt idx="240" formatCode="0.00%">
                  <c:v>-3.3719161869470105E-2</c:v>
                </c:pt>
                <c:pt idx="241" formatCode="0.00%">
                  <c:v>-3.6976727231008422E-2</c:v>
                </c:pt>
                <c:pt idx="242" formatCode="0.00%">
                  <c:v>-4.0117649807701383E-2</c:v>
                </c:pt>
                <c:pt idx="243" formatCode="0.00%">
                  <c:v>-4.3840888078742313E-2</c:v>
                </c:pt>
                <c:pt idx="244" formatCode="0.00%">
                  <c:v>-4.6502286764744549E-2</c:v>
                </c:pt>
                <c:pt idx="245" formatCode="0.00%">
                  <c:v>-4.8400740510367246E-2</c:v>
                </c:pt>
                <c:pt idx="246" formatCode="0.00%">
                  <c:v>-5.0984226880864014E-2</c:v>
                </c:pt>
                <c:pt idx="247" formatCode="0.00%">
                  <c:v>-5.0816857312555141E-2</c:v>
                </c:pt>
                <c:pt idx="248" formatCode="0.00%">
                  <c:v>-4.8708470576830254E-2</c:v>
                </c:pt>
                <c:pt idx="249" formatCode="0.00%">
                  <c:v>-4.5583418970638001E-2</c:v>
                </c:pt>
                <c:pt idx="250" formatCode="0.00%">
                  <c:v>-4.2246254159990726E-2</c:v>
                </c:pt>
                <c:pt idx="251" formatCode="0.00%">
                  <c:v>-3.7924562454883626E-2</c:v>
                </c:pt>
                <c:pt idx="252" formatCode="0.00%">
                  <c:v>-3.2616427851510754E-2</c:v>
                </c:pt>
                <c:pt idx="253" formatCode="0.00%">
                  <c:v>-2.6832493150802383E-2</c:v>
                </c:pt>
                <c:pt idx="254" formatCode="0.00%">
                  <c:v>-1.8928651851583322E-2</c:v>
                </c:pt>
                <c:pt idx="255" formatCode="0.00%">
                  <c:v>-1.0187920139092199E-2</c:v>
                </c:pt>
                <c:pt idx="256" formatCode="0.00%">
                  <c:v>-1.4317552940721345E-3</c:v>
                </c:pt>
                <c:pt idx="257" formatCode="0.00%">
                  <c:v>6.5962115788513742E-3</c:v>
                </c:pt>
                <c:pt idx="258" formatCode="0.00%">
                  <c:v>1.4677646369922082E-2</c:v>
                </c:pt>
                <c:pt idx="259" formatCode="0.00%">
                  <c:v>2.0827816919621212E-2</c:v>
                </c:pt>
                <c:pt idx="260" formatCode="0.00%">
                  <c:v>2.3510306290066341E-2</c:v>
                </c:pt>
                <c:pt idx="261" formatCode="0.00%">
                  <c:v>2.6053032151403199E-2</c:v>
                </c:pt>
                <c:pt idx="262" formatCode="0.00%">
                  <c:v>2.7224915497702673E-2</c:v>
                </c:pt>
                <c:pt idx="263" formatCode="0.00%">
                  <c:v>2.6364491809294455E-2</c:v>
                </c:pt>
                <c:pt idx="264" formatCode="0.00%">
                  <c:v>2.2813532283810112E-2</c:v>
                </c:pt>
                <c:pt idx="265" formatCode="0.00%">
                  <c:v>1.8082724584142174E-2</c:v>
                </c:pt>
                <c:pt idx="266" formatCode="0.00%">
                  <c:v>1.0909429792668401E-2</c:v>
                </c:pt>
                <c:pt idx="267" formatCode="0.00%">
                  <c:v>3.3230366820706791E-3</c:v>
                </c:pt>
                <c:pt idx="268" formatCode="0.00%">
                  <c:v>-5.000975087916304E-3</c:v>
                </c:pt>
                <c:pt idx="269" formatCode="0.00%">
                  <c:v>-1.3056570736014517E-2</c:v>
                </c:pt>
                <c:pt idx="270" formatCode="0.00%">
                  <c:v>-1.9761148704207754E-2</c:v>
                </c:pt>
                <c:pt idx="271" formatCode="0.00%">
                  <c:v>-2.4769831283376953E-2</c:v>
                </c:pt>
                <c:pt idx="272" formatCode="0.00%">
                  <c:v>-2.8127744278915401E-2</c:v>
                </c:pt>
                <c:pt idx="273" formatCode="0.00%">
                  <c:v>-3.2502661243246189E-2</c:v>
                </c:pt>
                <c:pt idx="274" formatCode="0.00%">
                  <c:v>-3.3996330533200614E-2</c:v>
                </c:pt>
                <c:pt idx="275" formatCode="0.00%">
                  <c:v>-3.3755711360939578E-2</c:v>
                </c:pt>
                <c:pt idx="276" formatCode="0.00%">
                  <c:v>-3.0243124545655253E-2</c:v>
                </c:pt>
                <c:pt idx="277" formatCode="0.00%">
                  <c:v>-2.4838472554681079E-2</c:v>
                </c:pt>
                <c:pt idx="278" formatCode="0.00%">
                  <c:v>-1.8079562777576164E-2</c:v>
                </c:pt>
                <c:pt idx="279" formatCode="0.00%">
                  <c:v>-1.1549058334207052E-2</c:v>
                </c:pt>
                <c:pt idx="280" formatCode="0.00%">
                  <c:v>-4.299796521424426E-3</c:v>
                </c:pt>
                <c:pt idx="281" formatCode="0.00%">
                  <c:v>2.8379068448123324E-3</c:v>
                </c:pt>
                <c:pt idx="282" formatCode="0.00%">
                  <c:v>8.9267336676490672E-3</c:v>
                </c:pt>
                <c:pt idx="283" formatCode="0.00%">
                  <c:v>1.2098981931004005E-2</c:v>
                </c:pt>
                <c:pt idx="284" formatCode="0.00%">
                  <c:v>1.529988875389221E-2</c:v>
                </c:pt>
                <c:pt idx="285" formatCode="0.00%">
                  <c:v>1.9733812545932539E-2</c:v>
                </c:pt>
                <c:pt idx="286" formatCode="0.00%">
                  <c:v>2.1067134013292188E-2</c:v>
                </c:pt>
                <c:pt idx="287" formatCode="0.00%">
                  <c:v>2.1560772976544129E-2</c:v>
                </c:pt>
                <c:pt idx="288" formatCode="0.00%">
                  <c:v>1.9656888658955651E-2</c:v>
                </c:pt>
                <c:pt idx="289" formatCode="0.00%">
                  <c:v>1.644347831745363E-2</c:v>
                </c:pt>
                <c:pt idx="290" formatCode="0.00%">
                  <c:v>1.1396185940102166E-2</c:v>
                </c:pt>
                <c:pt idx="291" formatCode="0.00%">
                  <c:v>5.6961253972203085E-3</c:v>
                </c:pt>
                <c:pt idx="292" formatCode="0.00%">
                  <c:v>7.4501051701969523E-4</c:v>
                </c:pt>
                <c:pt idx="293" formatCode="0.00%">
                  <c:v>-3.9226315772997733E-3</c:v>
                </c:pt>
                <c:pt idx="294" formatCode="0.00%">
                  <c:v>-7.6940994726145684E-3</c:v>
                </c:pt>
                <c:pt idx="295" formatCode="0.00%">
                  <c:v>-8.9671551593528687E-3</c:v>
                </c:pt>
                <c:pt idx="296" formatCode="0.00%">
                  <c:v>-9.9125902112546793E-3</c:v>
                </c:pt>
                <c:pt idx="297" formatCode="0.00%">
                  <c:v>-1.2704545364985331E-2</c:v>
                </c:pt>
                <c:pt idx="298" formatCode="0.00%">
                  <c:v>-1.4303992675669286E-2</c:v>
                </c:pt>
                <c:pt idx="299" formatCode="0.00%">
                  <c:v>-1.6318278043308543E-2</c:v>
                </c:pt>
                <c:pt idx="300" formatCode="0.00%">
                  <c:v>-1.7078784470288433E-2</c:v>
                </c:pt>
                <c:pt idx="301" formatCode="0.00%">
                  <c:v>-1.7611893741208084E-2</c:v>
                </c:pt>
                <c:pt idx="302" formatCode="0.00%">
                  <c:v>-1.7013958574691679E-2</c:v>
                </c:pt>
                <c:pt idx="303" formatCode="0.00%">
                  <c:v>-1.3990757121575492E-2</c:v>
                </c:pt>
                <c:pt idx="304" formatCode="0.00%">
                  <c:v>-1.1471901570141552E-2</c:v>
                </c:pt>
                <c:pt idx="305" formatCode="0.00%">
                  <c:v>-8.5876136129580116E-3</c:v>
                </c:pt>
                <c:pt idx="306" formatCode="0.00%">
                  <c:v>-7.7767758387621289E-3</c:v>
                </c:pt>
                <c:pt idx="307" formatCode="0.00%">
                  <c:v>-9.0302481098560872E-3</c:v>
                </c:pt>
                <c:pt idx="308" formatCode="0.00%">
                  <c:v>-9.867941065001995E-3</c:v>
                </c:pt>
                <c:pt idx="309" formatCode="0.00%">
                  <c:v>-9.217839230184155E-3</c:v>
                </c:pt>
                <c:pt idx="310" formatCode="0.00%">
                  <c:v>-8.6829260495847604E-3</c:v>
                </c:pt>
                <c:pt idx="311" formatCode="0.00%">
                  <c:v>-7.9157194144511278E-3</c:v>
                </c:pt>
                <c:pt idx="312" formatCode="0.00%">
                  <c:v>-6.1711836067017689E-3</c:v>
                </c:pt>
                <c:pt idx="313" formatCode="0.00%">
                  <c:v>-5.5178594293315841E-3</c:v>
                </c:pt>
                <c:pt idx="314" formatCode="0.00%">
                  <c:v>-4.8699897139036219E-3</c:v>
                </c:pt>
                <c:pt idx="315" formatCode="0.00%">
                  <c:v>-6.2812536147078823E-3</c:v>
                </c:pt>
                <c:pt idx="316" formatCode="0.00%">
                  <c:v>-7.8397163828782812E-3</c:v>
                </c:pt>
                <c:pt idx="317" formatCode="0.00%">
                  <c:v>-9.3811421601724954E-3</c:v>
                </c:pt>
                <c:pt idx="318" formatCode="0.00%">
                  <c:v>-7.7750961001264995E-3</c:v>
                </c:pt>
                <c:pt idx="319" formatCode="0.00%">
                  <c:v>-4.8368725016916247E-3</c:v>
                </c:pt>
                <c:pt idx="320" formatCode="0.00%">
                  <c:v>-3.9251564244335846E-3</c:v>
                </c:pt>
                <c:pt idx="321" formatCode="0.00%">
                  <c:v>-2.4435074691260272E-3</c:v>
                </c:pt>
                <c:pt idx="322" formatCode="0.00%">
                  <c:v>-1.292422926260639E-3</c:v>
                </c:pt>
                <c:pt idx="323" formatCode="0.00%">
                  <c:v>9.0025897838308389E-4</c:v>
                </c:pt>
                <c:pt idx="324" formatCode="0.00%">
                  <c:v>1.0617430408172979E-3</c:v>
                </c:pt>
                <c:pt idx="325" formatCode="0.00%">
                  <c:v>1.409907698571411E-3</c:v>
                </c:pt>
                <c:pt idx="326" formatCode="0.00%">
                  <c:v>6.6671170520415934E-4</c:v>
                </c:pt>
                <c:pt idx="327" formatCode="0.00%">
                  <c:v>-9.8344657723736795E-5</c:v>
                </c:pt>
                <c:pt idx="328" formatCode="0.00%">
                  <c:v>-2.2850012993190782E-3</c:v>
                </c:pt>
                <c:pt idx="329" formatCode="0.00%">
                  <c:v>-2.6443975442175249E-3</c:v>
                </c:pt>
                <c:pt idx="330" formatCode="0.00%">
                  <c:v>-4.3269466525469591E-3</c:v>
                </c:pt>
                <c:pt idx="331" formatCode="0.00%">
                  <c:v>-4.6710338839827115E-3</c:v>
                </c:pt>
                <c:pt idx="332" formatCode="0.00%">
                  <c:v>-3.2754502511501693E-3</c:v>
                </c:pt>
                <c:pt idx="333" formatCode="0.00%">
                  <c:v>-3.0399367494430285E-3</c:v>
                </c:pt>
                <c:pt idx="334" formatCode="0.00%">
                  <c:v>-1.5382242237808041E-3</c:v>
                </c:pt>
                <c:pt idx="335" formatCode="0.00%">
                  <c:v>-4.7739450437933595E-4</c:v>
                </c:pt>
                <c:pt idx="336" formatCode="0.00%">
                  <c:v>2.4747722773275083E-3</c:v>
                </c:pt>
                <c:pt idx="337" formatCode="0.00%">
                  <c:v>6.6390826762423583E-3</c:v>
                </c:pt>
                <c:pt idx="338" formatCode="0.00%">
                  <c:v>1.3437261821631852E-2</c:v>
                </c:pt>
                <c:pt idx="339" formatCode="0.00%">
                  <c:v>2.1211648661064952E-2</c:v>
                </c:pt>
                <c:pt idx="340" formatCode="0.00%">
                  <c:v>3.1071053078984612E-2</c:v>
                </c:pt>
                <c:pt idx="341" formatCode="0.00%">
                  <c:v>3.5214366047386036E-2</c:v>
                </c:pt>
                <c:pt idx="342" formatCode="0.00%">
                  <c:v>3.800326010270938E-2</c:v>
                </c:pt>
                <c:pt idx="343" formatCode="0.00%">
                  <c:v>3.8701499700910968E-2</c:v>
                </c:pt>
                <c:pt idx="344" formatCode="0.00%">
                  <c:v>3.7381066068223445E-2</c:v>
                </c:pt>
                <c:pt idx="345" formatCode="0.00%">
                  <c:v>3.6171566687756229E-2</c:v>
                </c:pt>
                <c:pt idx="346" formatCode="0.00%">
                  <c:v>3.3548496863827548E-2</c:v>
                </c:pt>
                <c:pt idx="347" formatCode="0.00%">
                  <c:v>2.9123419107365489E-2</c:v>
                </c:pt>
                <c:pt idx="348" formatCode="0.00%">
                  <c:v>2.2351629713282639E-2</c:v>
                </c:pt>
                <c:pt idx="349" formatCode="0.00%">
                  <c:v>1.556763690722085E-2</c:v>
                </c:pt>
                <c:pt idx="350" formatCode="0.00%">
                  <c:v>7.2860518201247615E-3</c:v>
                </c:pt>
                <c:pt idx="351" formatCode="0.00%">
                  <c:v>-1.2011521178731943E-3</c:v>
                </c:pt>
                <c:pt idx="352" formatCode="0.00%">
                  <c:v>-9.0649273514906703E-3</c:v>
                </c:pt>
                <c:pt idx="353" formatCode="0.00%">
                  <c:v>-1.2782376362449943E-2</c:v>
                </c:pt>
                <c:pt idx="354" formatCode="0.00%">
                  <c:v>-1.596369618762028E-2</c:v>
                </c:pt>
                <c:pt idx="355" formatCode="0.00%">
                  <c:v>-1.8123453042973581E-2</c:v>
                </c:pt>
                <c:pt idx="356" formatCode="0.00%">
                  <c:v>-1.6538955985040182E-2</c:v>
                </c:pt>
                <c:pt idx="357" formatCode="0.00%">
                  <c:v>-1.5271184612633104E-2</c:v>
                </c:pt>
                <c:pt idx="358" formatCode="0.00%">
                  <c:v>-1.2694505375348775E-2</c:v>
                </c:pt>
                <c:pt idx="359" formatCode="0.00%">
                  <c:v>-6.2898751189125468E-3</c:v>
                </c:pt>
                <c:pt idx="360" formatCode="0.00%">
                  <c:v>2.2746057038121048E-3</c:v>
                </c:pt>
                <c:pt idx="361" formatCode="0.00%">
                  <c:v>1.1470344862443804E-2</c:v>
                </c:pt>
                <c:pt idx="362" formatCode="0.00%">
                  <c:v>2.1055268857804066E-2</c:v>
                </c:pt>
                <c:pt idx="363" formatCode="0.00%">
                  <c:v>3.2894492575478829E-2</c:v>
                </c:pt>
                <c:pt idx="364" formatCode="0.00%">
                  <c:v>4.2297587091157052E-2</c:v>
                </c:pt>
                <c:pt idx="365" formatCode="0.00%">
                  <c:v>5.2811189703625416E-2</c:v>
                </c:pt>
                <c:pt idx="366" formatCode="0.00%">
                  <c:v>6.2318890337981658E-2</c:v>
                </c:pt>
                <c:pt idx="367" formatCode="0.00%">
                  <c:v>7.0718394358305403E-2</c:v>
                </c:pt>
                <c:pt idx="368" formatCode="0.00%">
                  <c:v>7.5048158813625143E-2</c:v>
                </c:pt>
                <c:pt idx="369" formatCode="0.00%">
                  <c:v>8.0987534203269762E-2</c:v>
                </c:pt>
                <c:pt idx="370" formatCode="0.00%">
                  <c:v>8.5070539268194745E-2</c:v>
                </c:pt>
                <c:pt idx="371" formatCode="0.00%">
                  <c:v>8.4071521224625467E-2</c:v>
                </c:pt>
                <c:pt idx="372" formatCode="0.00%">
                  <c:v>8.1660820960892666E-2</c:v>
                </c:pt>
                <c:pt idx="373" formatCode="0.00%">
                  <c:v>7.7427170745903551E-2</c:v>
                </c:pt>
                <c:pt idx="374" formatCode="0.00%">
                  <c:v>7.2379361972154888E-2</c:v>
                </c:pt>
                <c:pt idx="375" formatCode="0.00%">
                  <c:v>6.2998888844135736E-2</c:v>
                </c:pt>
                <c:pt idx="376" formatCode="0.00%">
                  <c:v>5.5511966254987E-2</c:v>
                </c:pt>
                <c:pt idx="377" formatCode="0.00%">
                  <c:v>4.3308980705266231E-2</c:v>
                </c:pt>
                <c:pt idx="378" formatCode="0.00%">
                  <c:v>3.4348309741696337E-2</c:v>
                </c:pt>
                <c:pt idx="379" formatCode="0.00%">
                  <c:v>2.7040626537240486E-2</c:v>
                </c:pt>
                <c:pt idx="380" formatCode="0.00%">
                  <c:v>2.2266652873765835E-2</c:v>
                </c:pt>
                <c:pt idx="381" formatCode="0.00%">
                  <c:v>1.3772476926169341E-2</c:v>
                </c:pt>
                <c:pt idx="382" formatCode="0.00%">
                  <c:v>6.7844954429521209E-3</c:v>
                </c:pt>
                <c:pt idx="383" formatCode="0.00%">
                  <c:v>1.9623019261696406E-3</c:v>
                </c:pt>
                <c:pt idx="384" formatCode="0.00%">
                  <c:v>-2.949489091713664E-3</c:v>
                </c:pt>
                <c:pt idx="385" formatCode="0.00%">
                  <c:v>-7.2128243657890723E-3</c:v>
                </c:pt>
                <c:pt idx="386" formatCode="0.00%">
                  <c:v>-1.0147465011506651E-2</c:v>
                </c:pt>
                <c:pt idx="387" formatCode="0.00%">
                  <c:v>-1.1950268072919989E-2</c:v>
                </c:pt>
                <c:pt idx="388" formatCode="0.00%">
                  <c:v>-1.2861329220081985E-2</c:v>
                </c:pt>
                <c:pt idx="389" formatCode="0.00%">
                  <c:v>-1.0662110027072846E-2</c:v>
                </c:pt>
                <c:pt idx="390" formatCode="0.00%">
                  <c:v>-1.0304339761031733E-2</c:v>
                </c:pt>
                <c:pt idx="391" formatCode="0.00%">
                  <c:v>-1.1973738801431377E-2</c:v>
                </c:pt>
                <c:pt idx="392" formatCode="0.00%">
                  <c:v>-1.528822044292466E-2</c:v>
                </c:pt>
                <c:pt idx="393" formatCode="0.00%">
                  <c:v>-1.2940655094511921E-2</c:v>
                </c:pt>
                <c:pt idx="394" formatCode="0.00%">
                  <c:v>-1.12155872101104E-2</c:v>
                </c:pt>
                <c:pt idx="395" formatCode="0.00%">
                  <c:v>-8.1531872380390391E-3</c:v>
                </c:pt>
                <c:pt idx="396" formatCode="0.00%">
                  <c:v>-5.4878257781039164E-3</c:v>
                </c:pt>
                <c:pt idx="397" formatCode="0.00%">
                  <c:v>-3.732233310603128E-3</c:v>
                </c:pt>
                <c:pt idx="398" formatCode="0.00%">
                  <c:v>-3.2574860925592697E-3</c:v>
                </c:pt>
                <c:pt idx="399" formatCode="0.00%">
                  <c:v>-7.4976610064858562E-4</c:v>
                </c:pt>
                <c:pt idx="400" formatCode="0.00%">
                  <c:v>3.0212544801733188E-4</c:v>
                </c:pt>
                <c:pt idx="401" formatCode="0.00%">
                  <c:v>1.8142537812178006E-3</c:v>
                </c:pt>
                <c:pt idx="402" formatCode="0.00%">
                  <c:v>4.4002730153562819E-3</c:v>
                </c:pt>
                <c:pt idx="403" formatCode="0.00%">
                  <c:v>6.1033628501894199E-3</c:v>
                </c:pt>
                <c:pt idx="404" formatCode="0.00%">
                  <c:v>1.1435534857659801E-2</c:v>
                </c:pt>
                <c:pt idx="405" formatCode="0.00%">
                  <c:v>1.4292130101025036E-2</c:v>
                </c:pt>
                <c:pt idx="406" formatCode="0.00%">
                  <c:v>1.6692194268726368E-2</c:v>
                </c:pt>
                <c:pt idx="407" formatCode="0.00%">
                  <c:v>1.7541423100362774E-2</c:v>
                </c:pt>
                <c:pt idx="408" formatCode="0.00%">
                  <c:v>2.0106865296507292E-2</c:v>
                </c:pt>
                <c:pt idx="409" formatCode="0.00%">
                  <c:v>2.5337517932565001E-2</c:v>
                </c:pt>
                <c:pt idx="410" formatCode="0.00%">
                  <c:v>3.1827715567708026E-2</c:v>
                </c:pt>
                <c:pt idx="411" formatCode="0.00%">
                  <c:v>3.6381063724486351E-2</c:v>
                </c:pt>
                <c:pt idx="412" formatCode="0.00%">
                  <c:v>4.0409527356991992E-2</c:v>
                </c:pt>
                <c:pt idx="413" formatCode="0.00%">
                  <c:v>4.3831345058393145E-2</c:v>
                </c:pt>
                <c:pt idx="414" formatCode="0.00%">
                  <c:v>4.6539096893806198E-2</c:v>
                </c:pt>
                <c:pt idx="415" formatCode="0.00%">
                  <c:v>5.3996763394257297E-2</c:v>
                </c:pt>
                <c:pt idx="416" formatCode="0.00%">
                  <c:v>5.6636765257896515E-2</c:v>
                </c:pt>
                <c:pt idx="417" formatCode="0.00%">
                  <c:v>5.832898419115673E-2</c:v>
                </c:pt>
                <c:pt idx="418" formatCode="0.00%">
                  <c:v>6.0189434905187911E-2</c:v>
                </c:pt>
                <c:pt idx="419" formatCode="0.00%">
                  <c:v>6.1860936175513803E-2</c:v>
                </c:pt>
                <c:pt idx="420" formatCode="0.00%">
                  <c:v>6.2937170534568931E-2</c:v>
                </c:pt>
                <c:pt idx="421" formatCode="0.00%">
                  <c:v>6.1611051214499168E-2</c:v>
                </c:pt>
                <c:pt idx="422" formatCode="0.00%">
                  <c:v>5.8239273115030077E-2</c:v>
                </c:pt>
                <c:pt idx="423" formatCode="0.00%">
                  <c:v>5.5788824924807079E-2</c:v>
                </c:pt>
                <c:pt idx="424" formatCode="0.00%">
                  <c:v>5.3589124901880059E-2</c:v>
                </c:pt>
                <c:pt idx="425" formatCode="0.00%">
                  <c:v>5.1039699321959509E-2</c:v>
                </c:pt>
                <c:pt idx="426" formatCode="0.00%">
                  <c:v>4.8897776202032395E-2</c:v>
                </c:pt>
                <c:pt idx="427" formatCode="0.00%">
                  <c:v>4.4308157549716842E-2</c:v>
                </c:pt>
                <c:pt idx="428" formatCode="0.00%">
                  <c:v>4.1095403291815158E-2</c:v>
                </c:pt>
                <c:pt idx="429" formatCode="0.00%">
                  <c:v>3.7278029849648675E-2</c:v>
                </c:pt>
                <c:pt idx="430" formatCode="0.00%">
                  <c:v>3.4141896112031889E-2</c:v>
                </c:pt>
                <c:pt idx="431" formatCode="0.00%">
                  <c:v>3.1472062252856814E-2</c:v>
                </c:pt>
                <c:pt idx="432" formatCode="0.00%">
                  <c:v>2.8006424424024567E-2</c:v>
                </c:pt>
                <c:pt idx="433" formatCode="0.00%">
                  <c:v>2.4512912423307665E-2</c:v>
                </c:pt>
                <c:pt idx="434" formatCode="0.00%">
                  <c:v>2.2290472951515206E-2</c:v>
                </c:pt>
                <c:pt idx="435" formatCode="0.00%">
                  <c:v>1.9924837538032314E-2</c:v>
                </c:pt>
                <c:pt idx="436" formatCode="0.00%">
                  <c:v>1.8000636092953215E-2</c:v>
                </c:pt>
                <c:pt idx="437" formatCode="0.00%">
                  <c:v>1.5546428580228033E-2</c:v>
                </c:pt>
                <c:pt idx="438" formatCode="0.00%">
                  <c:v>1.1946478687631323E-2</c:v>
                </c:pt>
                <c:pt idx="439" formatCode="0.00%">
                  <c:v>7.280476487952825E-3</c:v>
                </c:pt>
                <c:pt idx="440" formatCode="0.00%">
                  <c:v>2.6220037053354961E-3</c:v>
                </c:pt>
                <c:pt idx="441" formatCode="0.00%">
                  <c:v>-8.8799295055685956E-4</c:v>
                </c:pt>
                <c:pt idx="442" formatCode="0.00%">
                  <c:v>-3.9496478661966705E-3</c:v>
                </c:pt>
                <c:pt idx="443" formatCode="0.00%">
                  <c:v>-6.442647001085211E-3</c:v>
                </c:pt>
                <c:pt idx="444" formatCode="0.00%">
                  <c:v>-8.0606389964841263E-3</c:v>
                </c:pt>
                <c:pt idx="445" formatCode="0.00%">
                  <c:v>-7.894372387854065E-3</c:v>
                </c:pt>
                <c:pt idx="446" formatCode="0.00%">
                  <c:v>-7.1200502172882318E-3</c:v>
                </c:pt>
                <c:pt idx="447" formatCode="0.00%">
                  <c:v>-6.4093687748987271E-3</c:v>
                </c:pt>
                <c:pt idx="448" formatCode="0.00%">
                  <c:v>-4.230169103660919E-3</c:v>
                </c:pt>
                <c:pt idx="449" formatCode="0.00%">
                  <c:v>-1.4322039362848482E-3</c:v>
                </c:pt>
                <c:pt idx="450" formatCode="0.00%">
                  <c:v>1.5969759788543314E-3</c:v>
                </c:pt>
                <c:pt idx="451" formatCode="0.00%">
                  <c:v>6.2408154548414529E-3</c:v>
                </c:pt>
                <c:pt idx="452" formatCode="0.00%">
                  <c:v>1.1304087321572842E-2</c:v>
                </c:pt>
                <c:pt idx="453" formatCode="0.00%">
                  <c:v>1.6451863205910078E-2</c:v>
                </c:pt>
                <c:pt idx="454" formatCode="0.00%">
                  <c:v>2.0506886188349727E-2</c:v>
                </c:pt>
                <c:pt idx="455" formatCode="0.00%">
                  <c:v>2.3530594281295558E-2</c:v>
                </c:pt>
                <c:pt idx="456" formatCode="0.00%">
                  <c:v>2.5956166526002411E-2</c:v>
                </c:pt>
                <c:pt idx="457" formatCode="0.00%">
                  <c:v>2.6394636423982654E-2</c:v>
                </c:pt>
                <c:pt idx="458" formatCode="0.00%">
                  <c:v>2.567460757274076E-2</c:v>
                </c:pt>
                <c:pt idx="459" formatCode="0.00%">
                  <c:v>2.4367504300147447E-2</c:v>
                </c:pt>
                <c:pt idx="460" formatCode="0.00%">
                  <c:v>2.0867176870817072E-2</c:v>
                </c:pt>
                <c:pt idx="461" formatCode="0.00%">
                  <c:v>1.7646621899378045E-2</c:v>
                </c:pt>
                <c:pt idx="462" formatCode="0.00%">
                  <c:v>1.4916958724175977E-2</c:v>
                </c:pt>
                <c:pt idx="463" formatCode="0.00%">
                  <c:v>1.0950699045659817E-2</c:v>
                </c:pt>
                <c:pt idx="464" formatCode="0.00%">
                  <c:v>6.7141240836150473E-3</c:v>
                </c:pt>
                <c:pt idx="465" formatCode="0.00%">
                  <c:v>1.9641854202787634E-3</c:v>
                </c:pt>
                <c:pt idx="466" formatCode="0.00%">
                  <c:v>-3.0108937751518461E-3</c:v>
                </c:pt>
                <c:pt idx="467" formatCode="0.00%">
                  <c:v>-7.611762363446295E-3</c:v>
                </c:pt>
                <c:pt idx="468" formatCode="0.00%">
                  <c:v>-1.228171071176043E-2</c:v>
                </c:pt>
                <c:pt idx="469" formatCode="0.00%">
                  <c:v>-1.5815759645615435E-2</c:v>
                </c:pt>
                <c:pt idx="470" formatCode="0.00%">
                  <c:v>-1.9360025078038134E-2</c:v>
                </c:pt>
                <c:pt idx="471" formatCode="0.00%">
                  <c:v>-2.2475577489724952E-2</c:v>
                </c:pt>
                <c:pt idx="472" formatCode="0.00%">
                  <c:v>-2.4468326436368759E-2</c:v>
                </c:pt>
                <c:pt idx="473" formatCode="0.00%">
                  <c:v>-2.6479093585384916E-2</c:v>
                </c:pt>
                <c:pt idx="474" formatCode="0.00%">
                  <c:v>-2.8729612264532634E-2</c:v>
                </c:pt>
                <c:pt idx="475" formatCode="0.00%">
                  <c:v>-2.9754718110359235E-2</c:v>
                </c:pt>
                <c:pt idx="476" formatCode="0.00%">
                  <c:v>-2.9703211697745369E-2</c:v>
                </c:pt>
                <c:pt idx="477" formatCode="0.00%">
                  <c:v>-2.778677079545866E-2</c:v>
                </c:pt>
                <c:pt idx="478" formatCode="0.00%">
                  <c:v>-2.4168713727730551E-2</c:v>
                </c:pt>
                <c:pt idx="479" formatCode="0.00%">
                  <c:v>-2.0340271891353789E-2</c:v>
                </c:pt>
                <c:pt idx="480" formatCode="0.00%">
                  <c:v>-1.5999315359243371E-2</c:v>
                </c:pt>
                <c:pt idx="481" formatCode="0.00%">
                  <c:v>-1.0476736293168587E-2</c:v>
                </c:pt>
                <c:pt idx="482" formatCode="0.00%">
                  <c:v>-4.3538285355257944E-3</c:v>
                </c:pt>
                <c:pt idx="483" formatCode="0.00%">
                  <c:v>3.1858782232536687E-3</c:v>
                </c:pt>
                <c:pt idx="484" formatCode="0.00%">
                  <c:v>9.9600840435070115E-3</c:v>
                </c:pt>
                <c:pt idx="485" formatCode="0.00%">
                  <c:v>1.6763860854503099E-2</c:v>
                </c:pt>
                <c:pt idx="486" formatCode="0.00%">
                  <c:v>2.366907925659123E-2</c:v>
                </c:pt>
                <c:pt idx="487" formatCode="0.00%">
                  <c:v>2.8130854827593588E-2</c:v>
                </c:pt>
                <c:pt idx="488" formatCode="0.00%">
                  <c:v>3.0801644803800876E-2</c:v>
                </c:pt>
                <c:pt idx="489" formatCode="0.00%">
                  <c:v>3.0722854580003567E-2</c:v>
                </c:pt>
                <c:pt idx="490" formatCode="0.00%">
                  <c:v>2.9346045920275454E-2</c:v>
                </c:pt>
                <c:pt idx="491" formatCode="0.00%">
                  <c:v>2.8309944391542441E-2</c:v>
                </c:pt>
                <c:pt idx="492" formatCode="0.00%">
                  <c:v>2.6556887263824658E-2</c:v>
                </c:pt>
                <c:pt idx="493" formatCode="0.00%">
                  <c:v>2.1739977989879256E-2</c:v>
                </c:pt>
                <c:pt idx="494" formatCode="0.00%">
                  <c:v>1.684140278286983E-2</c:v>
                </c:pt>
                <c:pt idx="495" formatCode="0.00%">
                  <c:v>9.2338351891467774E-3</c:v>
                </c:pt>
                <c:pt idx="496" formatCode="0.00%">
                  <c:v>2.0140002876791741E-3</c:v>
                </c:pt>
                <c:pt idx="497" formatCode="0.00%">
                  <c:v>-5.4425629391772201E-3</c:v>
                </c:pt>
                <c:pt idx="498" formatCode="0.00%">
                  <c:v>-1.2433683398736739E-2</c:v>
                </c:pt>
                <c:pt idx="499" formatCode="0.00%">
                  <c:v>-1.6642034719979049E-2</c:v>
                </c:pt>
                <c:pt idx="500" formatCode="0.00%">
                  <c:v>-1.957842519275188E-2</c:v>
                </c:pt>
                <c:pt idx="501" formatCode="0.00%">
                  <c:v>-2.1578042273055265E-2</c:v>
                </c:pt>
                <c:pt idx="502" formatCode="0.00%">
                  <c:v>-2.3964718426068954E-2</c:v>
                </c:pt>
                <c:pt idx="503" formatCode="0.00%">
                  <c:v>-2.7040729976702371E-2</c:v>
                </c:pt>
                <c:pt idx="504" formatCode="0.00%">
                  <c:v>-2.9686796226111589E-2</c:v>
                </c:pt>
                <c:pt idx="505" formatCode="0.00%">
                  <c:v>-3.0698665126848157E-2</c:v>
                </c:pt>
                <c:pt idx="506" formatCode="0.00%">
                  <c:v>-3.1472430665635098E-2</c:v>
                </c:pt>
                <c:pt idx="507" formatCode="0.00%">
                  <c:v>-3.035350880124188E-2</c:v>
                </c:pt>
                <c:pt idx="508" formatCode="0.00%">
                  <c:v>-2.886434889375189E-2</c:v>
                </c:pt>
                <c:pt idx="509" formatCode="0.00%">
                  <c:v>-2.7928430064444565E-2</c:v>
                </c:pt>
                <c:pt idx="510" formatCode="0.00%">
                  <c:v>-2.783367734659159E-2</c:v>
                </c:pt>
                <c:pt idx="511" formatCode="0.00%">
                  <c:v>-2.8582024365160219E-2</c:v>
                </c:pt>
                <c:pt idx="512" formatCode="0.00%">
                  <c:v>-2.9709082565597456E-2</c:v>
                </c:pt>
                <c:pt idx="513" formatCode="0.00%">
                  <c:v>-3.0906555272350422E-2</c:v>
                </c:pt>
                <c:pt idx="514" formatCode="0.00%">
                  <c:v>-3.1608008281078681E-2</c:v>
                </c:pt>
                <c:pt idx="515" formatCode="0.00%">
                  <c:v>-3.1722396681450493E-2</c:v>
                </c:pt>
                <c:pt idx="516" formatCode="0.00%">
                  <c:v>-3.1245088062011428E-2</c:v>
                </c:pt>
                <c:pt idx="517" formatCode="0.00%">
                  <c:v>-3.0452111526612202E-2</c:v>
                </c:pt>
                <c:pt idx="518" formatCode="0.00%">
                  <c:v>-2.9896644004926531E-2</c:v>
                </c:pt>
                <c:pt idx="519" formatCode="0.00%">
                  <c:v>-2.9717646933330011E-2</c:v>
                </c:pt>
                <c:pt idx="520" formatCode="0.00%">
                  <c:v>-3.0331087758556752E-2</c:v>
                </c:pt>
                <c:pt idx="521" formatCode="0.00%">
                  <c:v>-2.9962845434049257E-2</c:v>
                </c:pt>
                <c:pt idx="522" formatCode="0.00%">
                  <c:v>-2.8869168209596729E-2</c:v>
                </c:pt>
                <c:pt idx="523" formatCode="0.00%">
                  <c:v>-2.8472383378397526E-2</c:v>
                </c:pt>
                <c:pt idx="524" formatCode="0.00%">
                  <c:v>-2.7819726550665003E-2</c:v>
                </c:pt>
                <c:pt idx="525" formatCode="0.00%">
                  <c:v>-2.6626875988903564E-2</c:v>
                </c:pt>
                <c:pt idx="526" formatCode="0.00%">
                  <c:v>-2.5600264352033886E-2</c:v>
                </c:pt>
                <c:pt idx="527" formatCode="0.00%">
                  <c:v>-2.5140044966973085E-2</c:v>
                </c:pt>
                <c:pt idx="528" formatCode="0.00%">
                  <c:v>-2.5447817287930552E-2</c:v>
                </c:pt>
                <c:pt idx="529" formatCode="0.00%">
                  <c:v>-2.6369920009255199E-2</c:v>
                </c:pt>
                <c:pt idx="530" formatCode="0.00%">
                  <c:v>-2.6762918961395488E-2</c:v>
                </c:pt>
                <c:pt idx="531" formatCode="0.00%">
                  <c:v>-2.7291529416179183E-2</c:v>
                </c:pt>
                <c:pt idx="532" formatCode="0.00%">
                  <c:v>-2.7388855528124423E-2</c:v>
                </c:pt>
                <c:pt idx="533" formatCode="0.00%">
                  <c:v>-2.7750215939072898E-2</c:v>
                </c:pt>
                <c:pt idx="534" formatCode="0.00%">
                  <c:v>-2.7997220977187487E-2</c:v>
                </c:pt>
                <c:pt idx="535" formatCode="0.00%">
                  <c:v>-2.696497965939082E-2</c:v>
                </c:pt>
                <c:pt idx="536" formatCode="0.00%">
                  <c:v>-2.5988919532612842E-2</c:v>
                </c:pt>
                <c:pt idx="537" formatCode="0.00%">
                  <c:v>-2.555367518923779E-2</c:v>
                </c:pt>
                <c:pt idx="538" formatCode="0.00%">
                  <c:v>-2.4599214627186838E-2</c:v>
                </c:pt>
                <c:pt idx="539" formatCode="0.00%">
                  <c:v>-2.3276665505872929E-2</c:v>
                </c:pt>
                <c:pt idx="540" formatCode="0.00%">
                  <c:v>-2.2014385656760616E-2</c:v>
                </c:pt>
                <c:pt idx="541" formatCode="0.00%">
                  <c:v>-2.0569528774707968E-2</c:v>
                </c:pt>
                <c:pt idx="542" formatCode="0.00%">
                  <c:v>-2.002000109868507E-2</c:v>
                </c:pt>
                <c:pt idx="543" formatCode="0.00%">
                  <c:v>-1.9588366161885085E-2</c:v>
                </c:pt>
                <c:pt idx="544" formatCode="0.00%">
                  <c:v>-1.8691601789094681E-2</c:v>
                </c:pt>
                <c:pt idx="545" formatCode="0.00%">
                  <c:v>-1.7935145817035147E-2</c:v>
                </c:pt>
                <c:pt idx="546" formatCode="0.00%">
                  <c:v>-1.7129549248640186E-2</c:v>
                </c:pt>
                <c:pt idx="547" formatCode="0.00%">
                  <c:v>-1.7305616012282643E-2</c:v>
                </c:pt>
                <c:pt idx="548" formatCode="0.00%">
                  <c:v>-1.7624414794991883E-2</c:v>
                </c:pt>
                <c:pt idx="549" formatCode="0.00%">
                  <c:v>-1.7736992745571389E-2</c:v>
                </c:pt>
                <c:pt idx="550" formatCode="0.00%">
                  <c:v>-1.8267262507891568E-2</c:v>
                </c:pt>
                <c:pt idx="551" formatCode="0.00%">
                  <c:v>-1.8974121302197333E-2</c:v>
                </c:pt>
                <c:pt idx="552" formatCode="0.00%">
                  <c:v>-1.9015853496779145E-2</c:v>
                </c:pt>
                <c:pt idx="553" formatCode="0.00%">
                  <c:v>-1.9412618413832239E-2</c:v>
                </c:pt>
                <c:pt idx="554" formatCode="0.00%">
                  <c:v>-1.9336132842670994E-2</c:v>
                </c:pt>
                <c:pt idx="555" formatCode="0.00%">
                  <c:v>-1.969730963405647E-2</c:v>
                </c:pt>
                <c:pt idx="556" formatCode="0.00%">
                  <c:v>-2.0845844245712453E-2</c:v>
                </c:pt>
                <c:pt idx="557" formatCode="0.00%">
                  <c:v>-2.1982195054993658E-2</c:v>
                </c:pt>
                <c:pt idx="558" formatCode="0.00%">
                  <c:v>-2.289736632780448E-2</c:v>
                </c:pt>
                <c:pt idx="559" formatCode="0.00%">
                  <c:v>-2.3698167983920215E-2</c:v>
                </c:pt>
                <c:pt idx="560" formatCode="0.00%">
                  <c:v>-2.4368960602275669E-2</c:v>
                </c:pt>
                <c:pt idx="561" formatCode="0.00%">
                  <c:v>-2.4944238306902733E-2</c:v>
                </c:pt>
                <c:pt idx="562" formatCode="0.00%">
                  <c:v>-2.4633181349378974E-2</c:v>
                </c:pt>
                <c:pt idx="563" formatCode="0.00%">
                  <c:v>-2.4381966311314951E-2</c:v>
                </c:pt>
                <c:pt idx="564" formatCode="0.00%">
                  <c:v>-2.6022309103743479E-2</c:v>
                </c:pt>
                <c:pt idx="565" formatCode="0.00%">
                  <c:v>-2.5676460886384311E-2</c:v>
                </c:pt>
                <c:pt idx="566" formatCode="0.00%">
                  <c:v>-2.6080823280622556E-2</c:v>
                </c:pt>
                <c:pt idx="567" formatCode="0.00%">
                  <c:v>-2.471313110121931E-2</c:v>
                </c:pt>
                <c:pt idx="568" formatCode="0.00%">
                  <c:v>-2.3395244658610093E-2</c:v>
                </c:pt>
                <c:pt idx="569" formatCode="0.00%">
                  <c:v>-2.158817348362907E-2</c:v>
                </c:pt>
                <c:pt idx="570" formatCode="0.00%">
                  <c:v>-2.1502792557497874E-2</c:v>
                </c:pt>
                <c:pt idx="571" formatCode="0.00%">
                  <c:v>-2.1885310044569173E-2</c:v>
                </c:pt>
                <c:pt idx="572" formatCode="0.00%">
                  <c:v>-2.373178586852176E-2</c:v>
                </c:pt>
                <c:pt idx="573" formatCode="0.00%">
                  <c:v>-2.7343780850932142E-2</c:v>
                </c:pt>
                <c:pt idx="574" formatCode="0.00%">
                  <c:v>-3.1804204459945806E-2</c:v>
                </c:pt>
                <c:pt idx="575" formatCode="0.00%">
                  <c:v>-3.5647220205577645E-2</c:v>
                </c:pt>
                <c:pt idx="576" formatCode="0.00%">
                  <c:v>-3.6608385127965604E-2</c:v>
                </c:pt>
                <c:pt idx="577" formatCode="0.00%">
                  <c:v>-4.0229427537844087E-2</c:v>
                </c:pt>
                <c:pt idx="578" formatCode="0.00%">
                  <c:v>-4.456314813897666E-2</c:v>
                </c:pt>
                <c:pt idx="579" formatCode="0.00%">
                  <c:v>-5.0072324100745913E-2</c:v>
                </c:pt>
                <c:pt idx="580" formatCode="0.00%">
                  <c:v>-5.4960052599651643E-2</c:v>
                </c:pt>
                <c:pt idx="581" formatCode="0.00%">
                  <c:v>-6.3162303663877317E-2</c:v>
                </c:pt>
                <c:pt idx="582" formatCode="0.00%">
                  <c:v>-6.5432113755725663E-2</c:v>
                </c:pt>
                <c:pt idx="583" formatCode="0.00%">
                  <c:v>-7.1565003936450489E-2</c:v>
                </c:pt>
                <c:pt idx="584" formatCode="0.00%">
                  <c:v>-7.548293793118821E-2</c:v>
                </c:pt>
                <c:pt idx="585" formatCode="0.00%">
                  <c:v>-7.5339484622333641E-2</c:v>
                </c:pt>
                <c:pt idx="586" formatCode="0.00%">
                  <c:v>-7.442345230150571E-2</c:v>
                </c:pt>
                <c:pt idx="587" formatCode="0.00%">
                  <c:v>-7.6475874907953267E-2</c:v>
                </c:pt>
                <c:pt idx="588" formatCode="0.00%">
                  <c:v>-7.6754993958857987E-2</c:v>
                </c:pt>
                <c:pt idx="589" formatCode="0.00%">
                  <c:v>-8.0258217945991306E-2</c:v>
                </c:pt>
                <c:pt idx="590" formatCode="0.00%">
                  <c:v>-8.1319854329160113E-2</c:v>
                </c:pt>
                <c:pt idx="591" formatCode="0.00%">
                  <c:v>-8.3521711788360986E-2</c:v>
                </c:pt>
                <c:pt idx="592" formatCode="0.00%">
                  <c:v>-8.5888907062759423E-2</c:v>
                </c:pt>
                <c:pt idx="593" formatCode="0.00%">
                  <c:v>-8.28415811915163E-2</c:v>
                </c:pt>
                <c:pt idx="594" formatCode="0.00%">
                  <c:v>-8.8930210754062378E-2</c:v>
                </c:pt>
                <c:pt idx="595" formatCode="0.00%">
                  <c:v>-8.5957211279895529E-2</c:v>
                </c:pt>
                <c:pt idx="596" formatCode="0.00%">
                  <c:v>-8.4913527933335176E-2</c:v>
                </c:pt>
                <c:pt idx="597" formatCode="0.00%">
                  <c:v>-8.6782630630781066E-2</c:v>
                </c:pt>
                <c:pt idx="598" formatCode="0.00%">
                  <c:v>-8.9601500579811866E-2</c:v>
                </c:pt>
                <c:pt idx="599" formatCode="0.00%">
                  <c:v>-8.9726258840905126E-2</c:v>
                </c:pt>
                <c:pt idx="600" formatCode="0.00%">
                  <c:v>-9.4470181782186247E-2</c:v>
                </c:pt>
                <c:pt idx="601" formatCode="0.00%">
                  <c:v>-9.1004448310276875E-2</c:v>
                </c:pt>
                <c:pt idx="602" formatCode="0.00%">
                  <c:v>-8.8609268593503043E-2</c:v>
                </c:pt>
                <c:pt idx="603" formatCode="0.00%">
                  <c:v>-8.628307856542361E-2</c:v>
                </c:pt>
                <c:pt idx="604" formatCode="0.00%">
                  <c:v>-8.2153873638382335E-2</c:v>
                </c:pt>
                <c:pt idx="605" formatCode="0.00%">
                  <c:v>-8.1616409558294523E-2</c:v>
                </c:pt>
                <c:pt idx="606" formatCode="0.00%">
                  <c:v>-7.6422029504808808E-2</c:v>
                </c:pt>
                <c:pt idx="607" formatCode="0.00%">
                  <c:v>-7.5049842554963164E-2</c:v>
                </c:pt>
                <c:pt idx="608" formatCode="0.00%">
                  <c:v>-7.2245680128907308E-2</c:v>
                </c:pt>
                <c:pt idx="609" formatCode="0.00%">
                  <c:v>-7.0147965407244661E-2</c:v>
                </c:pt>
                <c:pt idx="610" formatCode="0.00%">
                  <c:v>-6.8924248478111516E-2</c:v>
                </c:pt>
                <c:pt idx="611" formatCode="0.00%">
                  <c:v>-6.5049021126121875E-2</c:v>
                </c:pt>
                <c:pt idx="612" formatCode="0.00%">
                  <c:v>-6.164993958716114E-2</c:v>
                </c:pt>
                <c:pt idx="613" formatCode="0.00%">
                  <c:v>-6.4336382216074739E-2</c:v>
                </c:pt>
                <c:pt idx="614" formatCode="0.00%">
                  <c:v>-6.7561395757944065E-2</c:v>
                </c:pt>
                <c:pt idx="615" formatCode="0.00%">
                  <c:v>-6.7522993733692083E-2</c:v>
                </c:pt>
                <c:pt idx="616" formatCode="0.00%">
                  <c:v>-6.9679577469400678E-2</c:v>
                </c:pt>
                <c:pt idx="617" formatCode="0.00%">
                  <c:v>-7.0105929122202704E-2</c:v>
                </c:pt>
                <c:pt idx="618" formatCode="0.00%">
                  <c:v>-7.1770620636771643E-2</c:v>
                </c:pt>
                <c:pt idx="619" formatCode="0.00%">
                  <c:v>-7.4069606557772394E-2</c:v>
                </c:pt>
                <c:pt idx="620" formatCode="0.00%">
                  <c:v>-7.7926135209231195E-2</c:v>
                </c:pt>
                <c:pt idx="621" formatCode="0.00%">
                  <c:v>-7.6948255067489701E-2</c:v>
                </c:pt>
                <c:pt idx="622" formatCode="0.00%">
                  <c:v>-7.736265671317677E-2</c:v>
                </c:pt>
                <c:pt idx="623" formatCode="0.00%">
                  <c:v>-8.2636534804956474E-2</c:v>
                </c:pt>
                <c:pt idx="624" formatCode="0.00%">
                  <c:v>-8.456742256242411E-2</c:v>
                </c:pt>
                <c:pt idx="625" formatCode="0.00%">
                  <c:v>-8.3162795542944146E-2</c:v>
                </c:pt>
                <c:pt idx="626" formatCode="0.00%">
                  <c:v>-7.8813195135666869E-2</c:v>
                </c:pt>
                <c:pt idx="627" formatCode="0.00%">
                  <c:v>-7.5621769425410434E-2</c:v>
                </c:pt>
                <c:pt idx="628" formatCode="0.00%">
                  <c:v>-7.4421004150107328E-2</c:v>
                </c:pt>
                <c:pt idx="629" formatCode="0.00%">
                  <c:v>-7.2671253090753618E-2</c:v>
                </c:pt>
                <c:pt idx="630" formatCode="0.00%">
                  <c:v>-6.8394215085564203E-2</c:v>
                </c:pt>
                <c:pt idx="631" formatCode="0.00%">
                  <c:v>-6.7118563962703104E-2</c:v>
                </c:pt>
                <c:pt idx="632" formatCode="0.00%">
                  <c:v>-6.3440981109011196E-2</c:v>
                </c:pt>
                <c:pt idx="633" formatCode="0.00%">
                  <c:v>-6.6171384432896052E-2</c:v>
                </c:pt>
                <c:pt idx="634" formatCode="0.00%">
                  <c:v>-6.3623797930989157E-2</c:v>
                </c:pt>
                <c:pt idx="635" formatCode="0.00%">
                  <c:v>-5.813814207553536E-2</c:v>
                </c:pt>
                <c:pt idx="636" formatCode="0.00%">
                  <c:v>-5.5457006141944487E-2</c:v>
                </c:pt>
                <c:pt idx="637" formatCode="0.00%">
                  <c:v>-5.2924098895389515E-2</c:v>
                </c:pt>
                <c:pt idx="638" formatCode="0.00%">
                  <c:v>-5.3812713278513002E-2</c:v>
                </c:pt>
                <c:pt idx="639" formatCode="0.00%">
                  <c:v>-5.64491477487572E-2</c:v>
                </c:pt>
                <c:pt idx="640" formatCode="0.00%">
                  <c:v>-5.4099680017140162E-2</c:v>
                </c:pt>
                <c:pt idx="641" formatCode="0.00%">
                  <c:v>-5.3946268159275834E-2</c:v>
                </c:pt>
                <c:pt idx="642" formatCode="0.00%">
                  <c:v>-5.6364311985279358E-2</c:v>
                </c:pt>
                <c:pt idx="643" formatCode="0.00%">
                  <c:v>-5.4073332427354792E-2</c:v>
                </c:pt>
                <c:pt idx="644" formatCode="0.00%">
                  <c:v>-5.1227380910280784E-2</c:v>
                </c:pt>
                <c:pt idx="645" formatCode="0.00%">
                  <c:v>-4.7150415938086554E-2</c:v>
                </c:pt>
                <c:pt idx="646" formatCode="0.00%">
                  <c:v>-4.6027714783241191E-2</c:v>
                </c:pt>
                <c:pt idx="647" formatCode="0.00%">
                  <c:v>-4.5092961416362543E-2</c:v>
                </c:pt>
                <c:pt idx="648" formatCode="0.00%">
                  <c:v>-4.2538530030511001E-2</c:v>
                </c:pt>
                <c:pt idx="649" formatCode="0.00%">
                  <c:v>-4.1926169105950262E-2</c:v>
                </c:pt>
                <c:pt idx="650" formatCode="0.00%">
                  <c:v>-4.1396899707059287E-2</c:v>
                </c:pt>
                <c:pt idx="651" formatCode="0.00%">
                  <c:v>-3.8616618176258388E-2</c:v>
                </c:pt>
                <c:pt idx="652" formatCode="0.00%">
                  <c:v>-3.8325682465883637E-2</c:v>
                </c:pt>
                <c:pt idx="653" formatCode="0.00%">
                  <c:v>-3.7476277772579225E-2</c:v>
                </c:pt>
                <c:pt idx="654" formatCode="0.00%">
                  <c:v>-3.3838604399625605E-2</c:v>
                </c:pt>
                <c:pt idx="655" formatCode="0.00%">
                  <c:v>-3.2920457060605313E-2</c:v>
                </c:pt>
                <c:pt idx="656" formatCode="0.00%">
                  <c:v>-3.4957854855418136E-2</c:v>
                </c:pt>
                <c:pt idx="657" formatCode="0.00%">
                  <c:v>-3.4686019608019647E-2</c:v>
                </c:pt>
                <c:pt idx="658" formatCode="0.00%">
                  <c:v>-3.3674818682957297E-2</c:v>
                </c:pt>
                <c:pt idx="659" formatCode="0.00%">
                  <c:v>-3.3231114847394494E-2</c:v>
                </c:pt>
                <c:pt idx="660" formatCode="0.00%">
                  <c:v>-3.2862600339860992E-2</c:v>
                </c:pt>
                <c:pt idx="661" formatCode="0.00%">
                  <c:v>-3.1054797247236698E-2</c:v>
                </c:pt>
                <c:pt idx="662" formatCode="0.00%">
                  <c:v>-2.7327249607402737E-2</c:v>
                </c:pt>
                <c:pt idx="663" formatCode="0.00%">
                  <c:v>-2.6791788038159847E-2</c:v>
                </c:pt>
                <c:pt idx="664" formatCode="0.00%">
                  <c:v>-2.764883881500324E-2</c:v>
                </c:pt>
                <c:pt idx="665" formatCode="0.00%">
                  <c:v>-2.7964858235282719E-2</c:v>
                </c:pt>
                <c:pt idx="666" formatCode="0.00%">
                  <c:v>-2.9787734315799175E-2</c:v>
                </c:pt>
                <c:pt idx="667" formatCode="0.00%">
                  <c:v>-3.1444055672582572E-2</c:v>
                </c:pt>
                <c:pt idx="668" formatCode="0.00%">
                  <c:v>-3.0861120709796852E-2</c:v>
                </c:pt>
                <c:pt idx="669" formatCode="0.00%">
                  <c:v>-3.1652679996316824E-2</c:v>
                </c:pt>
                <c:pt idx="670" formatCode="0.00%">
                  <c:v>-3.3459544948992281E-2</c:v>
                </c:pt>
                <c:pt idx="671" formatCode="0.00%">
                  <c:v>-3.5400161603420521E-2</c:v>
                </c:pt>
                <c:pt idx="672" formatCode="0.00%">
                  <c:v>-3.8142041763727041E-2</c:v>
                </c:pt>
                <c:pt idx="673" formatCode="0.00%">
                  <c:v>-4.1476307386613898E-2</c:v>
                </c:pt>
                <c:pt idx="674" formatCode="0.00%">
                  <c:v>-4.5457771169144179E-2</c:v>
                </c:pt>
                <c:pt idx="675" formatCode="0.00%">
                  <c:v>-4.664008979968759E-2</c:v>
                </c:pt>
                <c:pt idx="676" formatCode="0.00%">
                  <c:v>-4.634612323253684E-2</c:v>
                </c:pt>
                <c:pt idx="677" formatCode="0.00%">
                  <c:v>-4.580985945638405E-2</c:v>
                </c:pt>
                <c:pt idx="678" formatCode="0.00%">
                  <c:v>-4.6681321957640853E-2</c:v>
                </c:pt>
                <c:pt idx="679" formatCode="0.00%">
                  <c:v>-4.5166044124079208E-2</c:v>
                </c:pt>
                <c:pt idx="680" formatCode="0.00%">
                  <c:v>-4.5002482952503753E-2</c:v>
                </c:pt>
                <c:pt idx="681" formatCode="0.00%">
                  <c:v>-4.5032267946184312E-2</c:v>
                </c:pt>
                <c:pt idx="682" formatCode="0.00%">
                  <c:v>-4.2427175621641777E-2</c:v>
                </c:pt>
                <c:pt idx="683" formatCode="0.00%">
                  <c:v>-3.9714018629847025E-2</c:v>
                </c:pt>
                <c:pt idx="684" formatCode="0.00%">
                  <c:v>-3.4752777649654232E-2</c:v>
                </c:pt>
                <c:pt idx="685" formatCode="0.00%">
                  <c:v>-3.167825686157888E-2</c:v>
                </c:pt>
                <c:pt idx="686" formatCode="0.00%">
                  <c:v>-2.693018182480611E-2</c:v>
                </c:pt>
                <c:pt idx="687" formatCode="0.00%">
                  <c:v>-2.2694050718377379E-2</c:v>
                </c:pt>
                <c:pt idx="688" formatCode="0.00%">
                  <c:v>-1.8758043640411226E-2</c:v>
                </c:pt>
                <c:pt idx="689" formatCode="0.00%">
                  <c:v>-1.5107987377342313E-2</c:v>
                </c:pt>
                <c:pt idx="690" formatCode="0.00%">
                  <c:v>-9.7687931955865448E-3</c:v>
                </c:pt>
                <c:pt idx="691" formatCode="0.00%">
                  <c:v>-5.8642619840362231E-3</c:v>
                </c:pt>
                <c:pt idx="692" formatCode="0.00%">
                  <c:v>-1.4608779533553662E-3</c:v>
                </c:pt>
                <c:pt idx="693" formatCode="0.00%">
                  <c:v>6.0306864538588467E-3</c:v>
                </c:pt>
                <c:pt idx="694" formatCode="0.00%">
                  <c:v>1.1613996111106362E-2</c:v>
                </c:pt>
                <c:pt idx="695" formatCode="0.00%">
                  <c:v>1.7423064324679771E-2</c:v>
                </c:pt>
                <c:pt idx="696" formatCode="0.00%">
                  <c:v>2.3334832063608646E-2</c:v>
                </c:pt>
                <c:pt idx="697" formatCode="0.00%">
                  <c:v>3.0924705700415389E-2</c:v>
                </c:pt>
                <c:pt idx="698" formatCode="0.00%">
                  <c:v>3.6624142372494006E-2</c:v>
                </c:pt>
                <c:pt idx="699" formatCode="0.00%">
                  <c:v>4.1338346312871366E-2</c:v>
                </c:pt>
                <c:pt idx="700" formatCode="0.00%">
                  <c:v>4.5362099187449045E-2</c:v>
                </c:pt>
                <c:pt idx="701" formatCode="0.00%">
                  <c:v>5.1934788839180124E-2</c:v>
                </c:pt>
                <c:pt idx="702" formatCode="0.00%">
                  <c:v>5.9235291642610655E-2</c:v>
                </c:pt>
                <c:pt idx="703" formatCode="0.00%">
                  <c:v>6.7366342827009928E-2</c:v>
                </c:pt>
                <c:pt idx="704" formatCode="0.00%">
                  <c:v>7.4357680437391993E-2</c:v>
                </c:pt>
                <c:pt idx="705" formatCode="0.00%">
                  <c:v>7.4371548431664047E-2</c:v>
                </c:pt>
                <c:pt idx="706" formatCode="0.00%">
                  <c:v>7.0017778360986771E-2</c:v>
                </c:pt>
                <c:pt idx="707" formatCode="0.00%">
                  <c:v>6.6091992399578858E-2</c:v>
                </c:pt>
                <c:pt idx="708" formatCode="0.00%">
                  <c:v>6.0901949577628178E-2</c:v>
                </c:pt>
                <c:pt idx="709" formatCode="0.00%">
                  <c:v>5.6938158859718868E-2</c:v>
                </c:pt>
                <c:pt idx="710" formatCode="0.00%">
                  <c:v>5.3876016421804174E-2</c:v>
                </c:pt>
                <c:pt idx="711" formatCode="0.00%">
                  <c:v>5.1357495860740565E-2</c:v>
                </c:pt>
                <c:pt idx="712" formatCode="0.00%">
                  <c:v>5.1089360304187537E-2</c:v>
                </c:pt>
                <c:pt idx="713" formatCode="0.00%">
                  <c:v>4.3900971509231557E-2</c:v>
                </c:pt>
                <c:pt idx="714" formatCode="0.00%">
                  <c:v>3.5999577168747798E-2</c:v>
                </c:pt>
                <c:pt idx="715" formatCode="0.00%">
                  <c:v>2.5190101490817574E-2</c:v>
                </c:pt>
                <c:pt idx="716" formatCode="0.00%">
                  <c:v>1.4543990112481531E-2</c:v>
                </c:pt>
                <c:pt idx="717" formatCode="0.00%">
                  <c:v>1.1586271359459666E-2</c:v>
                </c:pt>
                <c:pt idx="718" formatCode="0.00%">
                  <c:v>1.3475757849504166E-2</c:v>
                </c:pt>
                <c:pt idx="719" formatCode="0.00%">
                  <c:v>1.4514890283036541E-2</c:v>
                </c:pt>
                <c:pt idx="720" formatCode="0.00%">
                  <c:v>1.4857531563754911E-2</c:v>
                </c:pt>
                <c:pt idx="721" formatCode="0.00%">
                  <c:v>1.4999910896453805E-2</c:v>
                </c:pt>
                <c:pt idx="722" formatCode="0.00%">
                  <c:v>1.1738354680473462E-2</c:v>
                </c:pt>
                <c:pt idx="723" formatCode="0.00%">
                  <c:v>8.23005090550466E-3</c:v>
                </c:pt>
                <c:pt idx="724" formatCode="0.00%">
                  <c:v>5.4497302484532995E-3</c:v>
                </c:pt>
                <c:pt idx="725" formatCode="0.00%">
                  <c:v>7.9945535316017224E-3</c:v>
                </c:pt>
                <c:pt idx="726" formatCode="0.00%">
                  <c:v>8.584507096892624E-3</c:v>
                </c:pt>
                <c:pt idx="727" formatCode="0.00%">
                  <c:v>1.0543283073110032E-2</c:v>
                </c:pt>
                <c:pt idx="728" formatCode="0.00%">
                  <c:v>1.4755806360716495E-2</c:v>
                </c:pt>
                <c:pt idx="729" formatCode="0.00%">
                  <c:v>1.6335081748573232E-2</c:v>
                </c:pt>
                <c:pt idx="730" formatCode="0.00%">
                  <c:v>1.7743664717196683E-2</c:v>
                </c:pt>
                <c:pt idx="731" formatCode="0.00%">
                  <c:v>1.8704482989841953E-2</c:v>
                </c:pt>
                <c:pt idx="732" formatCode="0.00%">
                  <c:v>1.6523575785279299E-2</c:v>
                </c:pt>
                <c:pt idx="733" formatCode="0.00%">
                  <c:v>1.5120312177626882E-2</c:v>
                </c:pt>
                <c:pt idx="734" formatCode="0.00%">
                  <c:v>1.7496543265073328E-2</c:v>
                </c:pt>
                <c:pt idx="735" formatCode="0.00%">
                  <c:v>2.2687890985259918E-2</c:v>
                </c:pt>
                <c:pt idx="736" formatCode="0.00%">
                  <c:v>2.585179442372243E-2</c:v>
                </c:pt>
                <c:pt idx="737" formatCode="0.00%">
                  <c:v>2.8913170355025608E-2</c:v>
                </c:pt>
                <c:pt idx="738" formatCode="0.00%">
                  <c:v>3.274003360797284E-2</c:v>
                </c:pt>
                <c:pt idx="739" formatCode="0.00%">
                  <c:v>3.7088959223757545E-2</c:v>
                </c:pt>
                <c:pt idx="740" formatCode="0.00%">
                  <c:v>4.0514344512891487E-2</c:v>
                </c:pt>
                <c:pt idx="741" formatCode="0.00%">
                  <c:v>4.3558089494532659E-2</c:v>
                </c:pt>
                <c:pt idx="742" formatCode="0.00%">
                  <c:v>4.5445794971861853E-2</c:v>
                </c:pt>
                <c:pt idx="743" formatCode="0.00%">
                  <c:v>4.7848674435216454E-2</c:v>
                </c:pt>
                <c:pt idx="744" formatCode="0.00%">
                  <c:v>5.9056493176178781E-2</c:v>
                </c:pt>
                <c:pt idx="745" formatCode="0.00%">
                  <c:v>6.6206426750096137E-2</c:v>
                </c:pt>
                <c:pt idx="746" formatCode="0.00%">
                  <c:v>7.0703041841111869E-2</c:v>
                </c:pt>
                <c:pt idx="747" formatCode="0.00%">
                  <c:v>6.9858295346285404E-2</c:v>
                </c:pt>
                <c:pt idx="748" formatCode="0.00%">
                  <c:v>6.7936967627994616E-2</c:v>
                </c:pt>
                <c:pt idx="749" formatCode="0.00%">
                  <c:v>6.527577475005697E-2</c:v>
                </c:pt>
                <c:pt idx="750" formatCode="0.00%">
                  <c:v>6.3437429611074903E-2</c:v>
                </c:pt>
                <c:pt idx="751" formatCode="0.00%">
                  <c:v>6.1170406992054893E-2</c:v>
                </c:pt>
                <c:pt idx="752" formatCode="0.00%">
                  <c:v>5.7612925978699048E-2</c:v>
                </c:pt>
                <c:pt idx="753" formatCode="0.00%">
                  <c:v>5.2860604826115765E-2</c:v>
                </c:pt>
                <c:pt idx="754" formatCode="0.00%">
                  <c:v>4.7883104628468454E-2</c:v>
                </c:pt>
                <c:pt idx="755" formatCode="0.00%">
                  <c:v>4.2915668044060107E-2</c:v>
                </c:pt>
                <c:pt idx="756" formatCode="0.00%">
                  <c:v>3.1145868066312143E-2</c:v>
                </c:pt>
                <c:pt idx="757" formatCode="0.00%">
                  <c:v>2.0569985310787242E-2</c:v>
                </c:pt>
                <c:pt idx="758" formatCode="0.00%">
                  <c:v>1.1760051520325332E-2</c:v>
                </c:pt>
                <c:pt idx="759" formatCode="0.00%">
                  <c:v>5.9579143906700605E-3</c:v>
                </c:pt>
                <c:pt idx="760" formatCode="0.00%">
                  <c:v>-7.9793184635745806E-4</c:v>
                </c:pt>
                <c:pt idx="761" formatCode="0.00%">
                  <c:v>-8.6318550378107206E-3</c:v>
                </c:pt>
                <c:pt idx="762" formatCode="0.00%">
                  <c:v>-1.5239785302131326E-2</c:v>
                </c:pt>
                <c:pt idx="763" formatCode="0.00%">
                  <c:v>-2.2019450866830659E-2</c:v>
                </c:pt>
                <c:pt idx="764" formatCode="0.00%">
                  <c:v>-2.634306953141885E-2</c:v>
                </c:pt>
                <c:pt idx="765" formatCode="0.00%">
                  <c:v>-3.0925256978094229E-2</c:v>
                </c:pt>
                <c:pt idx="766" formatCode="0.00%">
                  <c:v>-3.4612185838127418E-2</c:v>
                </c:pt>
                <c:pt idx="767" formatCode="0.00%">
                  <c:v>-3.7927259121054102E-2</c:v>
                </c:pt>
                <c:pt idx="768" formatCode="0.00%">
                  <c:v>-4.0805801977632172E-2</c:v>
                </c:pt>
                <c:pt idx="769" formatCode="0.00%">
                  <c:v>-4.2441165911883627E-2</c:v>
                </c:pt>
                <c:pt idx="770" formatCode="0.00%">
                  <c:v>-4.505419958823409E-2</c:v>
                </c:pt>
                <c:pt idx="771" formatCode="0.00%">
                  <c:v>-4.7213148905104863E-2</c:v>
                </c:pt>
                <c:pt idx="772" formatCode="0.00%">
                  <c:v>-4.7097634310478642E-2</c:v>
                </c:pt>
                <c:pt idx="773" formatCode="0.00%">
                  <c:v>-4.5872642502499228E-2</c:v>
                </c:pt>
                <c:pt idx="774" formatCode="0.00%">
                  <c:v>-4.4477566829714821E-2</c:v>
                </c:pt>
                <c:pt idx="775" formatCode="0.00%">
                  <c:v>-4.2519751601058586E-2</c:v>
                </c:pt>
                <c:pt idx="776" formatCode="0.00%">
                  <c:v>-4.3128042259130916E-2</c:v>
                </c:pt>
                <c:pt idx="777" formatCode="0.00%">
                  <c:v>-4.0338585381714309E-2</c:v>
                </c:pt>
                <c:pt idx="778" formatCode="0.00%">
                  <c:v>-3.7966381429731189E-2</c:v>
                </c:pt>
                <c:pt idx="779" formatCode="0.00%">
                  <c:v>-3.5548894193332514E-2</c:v>
                </c:pt>
                <c:pt idx="780" formatCode="0.00%">
                  <c:v>-3.0847708793410478E-2</c:v>
                </c:pt>
                <c:pt idx="781" formatCode="0.00%">
                  <c:v>-2.562477389047646E-2</c:v>
                </c:pt>
                <c:pt idx="782" formatCode="0.00%">
                  <c:v>-1.8467026034613587E-2</c:v>
                </c:pt>
                <c:pt idx="783" formatCode="0.00%">
                  <c:v>-1.3529352133092698E-2</c:v>
                </c:pt>
                <c:pt idx="784" formatCode="0.00%">
                  <c:v>-8.4840467412897747E-3</c:v>
                </c:pt>
                <c:pt idx="785" formatCode="0.00%">
                  <c:v>-3.8813968553490508E-3</c:v>
                </c:pt>
                <c:pt idx="786" formatCode="0.00%">
                  <c:v>-5.1359072927004146E-4</c:v>
                </c:pt>
                <c:pt idx="787" formatCode="0.00%">
                  <c:v>2.8388955792426618E-3</c:v>
                </c:pt>
                <c:pt idx="788" formatCode="0.00%">
                  <c:v>7.1708581221461287E-3</c:v>
                </c:pt>
                <c:pt idx="789" formatCode="0.00%">
                  <c:v>9.6879471930981786E-3</c:v>
                </c:pt>
                <c:pt idx="790" formatCode="0.00%">
                  <c:v>1.2540521316823483E-2</c:v>
                </c:pt>
                <c:pt idx="791" formatCode="0.00%">
                  <c:v>1.4845787668750665E-2</c:v>
                </c:pt>
                <c:pt idx="792" formatCode="0.00%">
                  <c:v>1.5811351711078947E-2</c:v>
                </c:pt>
                <c:pt idx="793" formatCode="0.00%">
                  <c:v>1.6591537825739078E-2</c:v>
                </c:pt>
                <c:pt idx="794" formatCode="0.00%">
                  <c:v>1.4861241765485866E-2</c:v>
                </c:pt>
                <c:pt idx="795" formatCode="0.00%">
                  <c:v>1.4149877998159921E-2</c:v>
                </c:pt>
                <c:pt idx="796" formatCode="0.00%">
                  <c:v>1.3134187740283521E-2</c:v>
                </c:pt>
                <c:pt idx="797" formatCode="0.00%">
                  <c:v>1.0830449690485189E-2</c:v>
                </c:pt>
                <c:pt idx="798" formatCode="0.00%">
                  <c:v>9.355942873882972E-3</c:v>
                </c:pt>
                <c:pt idx="799" formatCode="0.00%">
                  <c:v>7.188596244179557E-3</c:v>
                </c:pt>
                <c:pt idx="800" formatCode="0.00%">
                  <c:v>3.7115054229408528E-3</c:v>
                </c:pt>
                <c:pt idx="801" formatCode="0.00%">
                  <c:v>-6.0108048140605774E-4</c:v>
                </c:pt>
                <c:pt idx="802" formatCode="0.00%">
                  <c:v>-6.7669596001502796E-3</c:v>
                </c:pt>
                <c:pt idx="803" formatCode="0.00%">
                  <c:v>-1.2364922241905774E-2</c:v>
                </c:pt>
                <c:pt idx="804" formatCode="0.00%">
                  <c:v>-1.7373683233909976E-2</c:v>
                </c:pt>
                <c:pt idx="805" formatCode="0.00%">
                  <c:v>-2.2455746965548751E-2</c:v>
                </c:pt>
                <c:pt idx="806" formatCode="0.00%">
                  <c:v>-2.5758513799683413E-2</c:v>
                </c:pt>
                <c:pt idx="807" formatCode="0.00%">
                  <c:v>-2.6823207828871376E-2</c:v>
                </c:pt>
                <c:pt idx="808" formatCode="0.00%">
                  <c:v>-2.8676997494163747E-2</c:v>
                </c:pt>
                <c:pt idx="809" formatCode="0.00%">
                  <c:v>-2.6596524056758941E-2</c:v>
                </c:pt>
                <c:pt idx="810" formatCode="0.00%">
                  <c:v>-2.551536965378387E-2</c:v>
                </c:pt>
                <c:pt idx="811" formatCode="0.00%">
                  <c:v>-2.4112258625769822E-2</c:v>
                </c:pt>
                <c:pt idx="812" formatCode="0.00%">
                  <c:v>-2.0140977035868479E-2</c:v>
                </c:pt>
                <c:pt idx="813" formatCode="0.00%">
                  <c:v>-1.5874564719217776E-2</c:v>
                </c:pt>
                <c:pt idx="814" formatCode="0.00%">
                  <c:v>-9.2918432102496729E-3</c:v>
                </c:pt>
                <c:pt idx="815" formatCode="0.00%">
                  <c:v>-2.9940024401454712E-3</c:v>
                </c:pt>
                <c:pt idx="816" formatCode="0.00%">
                  <c:v>1.5072955255470699E-3</c:v>
                </c:pt>
                <c:pt idx="817" formatCode="0.00%">
                  <c:v>5.3121711075037048E-3</c:v>
                </c:pt>
                <c:pt idx="818" formatCode="0.00%">
                  <c:v>7.6163891415192975E-3</c:v>
                </c:pt>
                <c:pt idx="819" formatCode="0.00%">
                  <c:v>7.889709812528567E-3</c:v>
                </c:pt>
                <c:pt idx="820" formatCode="0.00%">
                  <c:v>8.6966654526541287E-3</c:v>
                </c:pt>
                <c:pt idx="821" formatCode="0.00%">
                  <c:v>4.7813583162172879E-3</c:v>
                </c:pt>
                <c:pt idx="822" formatCode="0.00%">
                  <c:v>7.3264842183062839E-4</c:v>
                </c:pt>
                <c:pt idx="823" formatCode="0.00%">
                  <c:v>-3.0546590321336442E-3</c:v>
                </c:pt>
                <c:pt idx="824" formatCode="0.00%">
                  <c:v>-7.9075606906373608E-3</c:v>
                </c:pt>
                <c:pt idx="825" formatCode="0.00%">
                  <c:v>-1.3264003535225166E-2</c:v>
                </c:pt>
                <c:pt idx="826" formatCode="0.00%">
                  <c:v>-1.9161009088787706E-2</c:v>
                </c:pt>
                <c:pt idx="827" formatCode="0.00%">
                  <c:v>-2.5447191999343755E-2</c:v>
                </c:pt>
                <c:pt idx="828" formatCode="0.00%">
                  <c:v>-2.9166045043307109E-2</c:v>
                </c:pt>
                <c:pt idx="829" formatCode="0.00%">
                  <c:v>-3.3009314275166401E-2</c:v>
                </c:pt>
                <c:pt idx="830" formatCode="0.00%">
                  <c:v>-3.4632627673062633E-2</c:v>
                </c:pt>
                <c:pt idx="831" formatCode="0.00%">
                  <c:v>-3.6661579436751857E-2</c:v>
                </c:pt>
                <c:pt idx="832" formatCode="0.00%">
                  <c:v>-4.0214654309961184E-2</c:v>
                </c:pt>
                <c:pt idx="833" formatCode="0.00%">
                  <c:v>-4.0138238092075507E-2</c:v>
                </c:pt>
                <c:pt idx="834" formatCode="0.00%">
                  <c:v>-4.0332632841703075E-2</c:v>
                </c:pt>
                <c:pt idx="835" formatCode="0.00%">
                  <c:v>-3.9288785169969143E-2</c:v>
                </c:pt>
                <c:pt idx="836" formatCode="0.00%">
                  <c:v>-3.812216892585818E-2</c:v>
                </c:pt>
                <c:pt idx="837" formatCode="0.00%">
                  <c:v>-3.6112259568382266E-2</c:v>
                </c:pt>
                <c:pt idx="838" formatCode="0.00%">
                  <c:v>-3.3628589148156141E-2</c:v>
                </c:pt>
                <c:pt idx="839" formatCode="0.00%">
                  <c:v>-3.0165756621953865E-2</c:v>
                </c:pt>
                <c:pt idx="840" formatCode="0.00%">
                  <c:v>-2.7894494134386605E-2</c:v>
                </c:pt>
                <c:pt idx="841" formatCode="0.00%">
                  <c:v>-2.4691086499526671E-2</c:v>
                </c:pt>
                <c:pt idx="842" formatCode="0.00%">
                  <c:v>-2.283122379563951E-2</c:v>
                </c:pt>
                <c:pt idx="843" formatCode="0.00%">
                  <c:v>-2.0055674904917886E-2</c:v>
                </c:pt>
                <c:pt idx="844" formatCode="0.00%">
                  <c:v>-1.403568987546977E-2</c:v>
                </c:pt>
                <c:pt idx="845" formatCode="0.00%">
                  <c:v>-1.0632320343208268E-2</c:v>
                </c:pt>
                <c:pt idx="846" formatCode="0.00%">
                  <c:v>-5.7141946353903572E-3</c:v>
                </c:pt>
                <c:pt idx="847" formatCode="0.00%">
                  <c:v>-2.7191553857974782E-3</c:v>
                </c:pt>
                <c:pt idx="848" formatCode="0.00%">
                  <c:v>-1.7117189418125456E-4</c:v>
                </c:pt>
                <c:pt idx="849" formatCode="0.00%">
                  <c:v>1.4902315491465146E-3</c:v>
                </c:pt>
                <c:pt idx="850" formatCode="0.00%">
                  <c:v>2.7352982627368849E-3</c:v>
                </c:pt>
                <c:pt idx="851" formatCode="0.00%">
                  <c:v>3.1168502134044651E-3</c:v>
                </c:pt>
                <c:pt idx="852" formatCode="0.00%">
                  <c:v>3.6994704225135067E-3</c:v>
                </c:pt>
                <c:pt idx="853" formatCode="0.00%">
                  <c:v>4.025016758248956E-3</c:v>
                </c:pt>
                <c:pt idx="854" formatCode="0.00%">
                  <c:v>4.3490152572978058E-3</c:v>
                </c:pt>
                <c:pt idx="855" formatCode="0.00%">
                  <c:v>4.5554880556406552E-3</c:v>
                </c:pt>
                <c:pt idx="856" formatCode="0.00%">
                  <c:v>2.674421791726278E-3</c:v>
                </c:pt>
                <c:pt idx="857" formatCode="0.00%">
                  <c:v>2.0872511635152691E-3</c:v>
                </c:pt>
                <c:pt idx="858" formatCode="0.00%">
                  <c:v>2.1485108874008674E-5</c:v>
                </c:pt>
                <c:pt idx="859" formatCode="0.00%">
                  <c:v>-8.8873461931249231E-4</c:v>
                </c:pt>
                <c:pt idx="860" formatCode="0.00%">
                  <c:v>-1.6315206303034735E-3</c:v>
                </c:pt>
                <c:pt idx="861" formatCode="0.00%">
                  <c:v>-1.787658661469016E-3</c:v>
                </c:pt>
                <c:pt idx="862" formatCode="0.00%">
                  <c:v>-2.452691026638032E-3</c:v>
                </c:pt>
                <c:pt idx="863" formatCode="0.00%">
                  <c:v>-2.2405982449904549E-3</c:v>
                </c:pt>
                <c:pt idx="864" formatCode="0.00%">
                  <c:v>-1.9934197336026749E-3</c:v>
                </c:pt>
                <c:pt idx="865" formatCode="0.00%">
                  <c:v>-8.7495060894127175E-4</c:v>
                </c:pt>
                <c:pt idx="866" formatCode="0.00%">
                  <c:v>-5.3884344661214723E-4</c:v>
                </c:pt>
                <c:pt idx="867" formatCode="0.00%">
                  <c:v>-6.0012829787214894E-4</c:v>
                </c:pt>
                <c:pt idx="868" formatCode="0.00%">
                  <c:v>3.9220341843781981E-5</c:v>
                </c:pt>
                <c:pt idx="869" formatCode="0.00%">
                  <c:v>4.0381178800807938E-4</c:v>
                </c:pt>
                <c:pt idx="870" formatCode="0.00%">
                  <c:v>1.6334643829793993E-3</c:v>
                </c:pt>
                <c:pt idx="871" formatCode="0.00%">
                  <c:v>2.6595894684982024E-3</c:v>
                </c:pt>
                <c:pt idx="872" formatCode="0.00%">
                  <c:v>3.6506214856655284E-3</c:v>
                </c:pt>
                <c:pt idx="873" formatCode="0.00%">
                  <c:v>4.8249963047879429E-3</c:v>
                </c:pt>
                <c:pt idx="874" formatCode="0.00%">
                  <c:v>6.3054661650676636E-3</c:v>
                </c:pt>
                <c:pt idx="875" formatCode="0.00%">
                  <c:v>7.4030939170812715E-3</c:v>
                </c:pt>
                <c:pt idx="876" formatCode="0.00%">
                  <c:v>8.3598708986969417E-3</c:v>
                </c:pt>
                <c:pt idx="877" formatCode="0.00%">
                  <c:v>7.492048078020952E-3</c:v>
                </c:pt>
                <c:pt idx="878" formatCode="0.00%">
                  <c:v>8.1170907062120268E-3</c:v>
                </c:pt>
                <c:pt idx="879" formatCode="0.00%">
                  <c:v>8.4614118402894789E-3</c:v>
                </c:pt>
                <c:pt idx="880" formatCode="0.00%">
                  <c:v>9.294447862234545E-3</c:v>
                </c:pt>
                <c:pt idx="881" formatCode="0.00%">
                  <c:v>9.5281457859279772E-3</c:v>
                </c:pt>
                <c:pt idx="882" formatCode="0.00%">
                  <c:v>9.3223196795304553E-3</c:v>
                </c:pt>
                <c:pt idx="883" formatCode="0.00%">
                  <c:v>8.6737973256258982E-3</c:v>
                </c:pt>
                <c:pt idx="884" formatCode="0.00%">
                  <c:v>7.9802955183716495E-3</c:v>
                </c:pt>
                <c:pt idx="885" formatCode="0.00%">
                  <c:v>7.0323663366342881E-3</c:v>
                </c:pt>
                <c:pt idx="886" formatCode="0.00%">
                  <c:v>6.1414040580096696E-3</c:v>
                </c:pt>
                <c:pt idx="887" formatCode="0.00%">
                  <c:v>4.7265525345439041E-3</c:v>
                </c:pt>
                <c:pt idx="888" formatCode="0.00%">
                  <c:v>3.918798996513706E-3</c:v>
                </c:pt>
                <c:pt idx="889" formatCode="0.00%">
                  <c:v>4.1976407741561861E-3</c:v>
                </c:pt>
                <c:pt idx="890" formatCode="0.00%">
                  <c:v>3.5368608698052029E-3</c:v>
                </c:pt>
                <c:pt idx="891" formatCode="0.00%">
                  <c:v>4.4297905266021953E-3</c:v>
                </c:pt>
                <c:pt idx="892" formatCode="0.00%">
                  <c:v>3.7732426654000228E-3</c:v>
                </c:pt>
                <c:pt idx="893" formatCode="0.00%">
                  <c:v>3.1995599934311336E-3</c:v>
                </c:pt>
                <c:pt idx="894" formatCode="0.00%">
                  <c:v>2.7801628949957191E-3</c:v>
                </c:pt>
                <c:pt idx="895" formatCode="0.00%">
                  <c:v>2.6586058641600019E-3</c:v>
                </c:pt>
                <c:pt idx="896" formatCode="0.00%">
                  <c:v>2.2201708040365808E-3</c:v>
                </c:pt>
                <c:pt idx="897" formatCode="0.00%">
                  <c:v>2.6191632370866635E-3</c:v>
                </c:pt>
                <c:pt idx="898" formatCode="0.00%">
                  <c:v>3.1385850115150937E-3</c:v>
                </c:pt>
                <c:pt idx="899" formatCode="0.00%">
                  <c:v>3.9416049349367821E-3</c:v>
                </c:pt>
                <c:pt idx="900" formatCode="0.00%">
                  <c:v>4.2720342529085631E-3</c:v>
                </c:pt>
                <c:pt idx="901" formatCode="0.00%">
                  <c:v>3.5466013165679211E-3</c:v>
                </c:pt>
                <c:pt idx="902" formatCode="0.00%">
                  <c:v>3.2514262439642394E-3</c:v>
                </c:pt>
                <c:pt idx="903" formatCode="0.00%">
                  <c:v>1.1198102157630174E-3</c:v>
                </c:pt>
                <c:pt idx="904" formatCode="0.00%">
                  <c:v>-1.6557306337239286E-4</c:v>
                </c:pt>
                <c:pt idx="905" formatCode="0.00%">
                  <c:v>-1.8210638430470327E-3</c:v>
                </c:pt>
                <c:pt idx="906" formatCode="0.00%">
                  <c:v>-4.837502705493657E-3</c:v>
                </c:pt>
                <c:pt idx="907" formatCode="0.00%">
                  <c:v>-5.5652762921398757E-3</c:v>
                </c:pt>
                <c:pt idx="908" formatCode="0.00%">
                  <c:v>-1.0341834310486409E-2</c:v>
                </c:pt>
                <c:pt idx="909" formatCode="0.00%">
                  <c:v>-1.7354925974244373E-2</c:v>
                </c:pt>
                <c:pt idx="910" formatCode="0.00%">
                  <c:v>-2.5667797252436841E-2</c:v>
                </c:pt>
                <c:pt idx="911" formatCode="0.00%">
                  <c:v>-3.3724177576594405E-2</c:v>
                </c:pt>
                <c:pt idx="912" formatCode="0.00%">
                  <c:v>-4.2151116569608682E-2</c:v>
                </c:pt>
                <c:pt idx="913" formatCode="0.00%">
                  <c:v>-5.0054766987644217E-2</c:v>
                </c:pt>
                <c:pt idx="914" formatCode="0.00%">
                  <c:v>-5.8759825482499695E-2</c:v>
                </c:pt>
                <c:pt idx="915" formatCode="0.00%">
                  <c:v>-6.6838376696710111E-2</c:v>
                </c:pt>
                <c:pt idx="916" formatCode="0.00%">
                  <c:v>-7.430806632907172E-2</c:v>
                </c:pt>
                <c:pt idx="917" formatCode="0.00%">
                  <c:v>-8.087280057278956E-2</c:v>
                </c:pt>
                <c:pt idx="918" formatCode="0.00%">
                  <c:v>-8.4453108881814787E-2</c:v>
                </c:pt>
                <c:pt idx="919" formatCode="0.00%">
                  <c:v>-9.3208331521958288E-2</c:v>
                </c:pt>
                <c:pt idx="920" formatCode="0.00%">
                  <c:v>-9.3419837403613704E-2</c:v>
                </c:pt>
                <c:pt idx="921" formatCode="0.00%">
                  <c:v>-9.2068705909729931E-2</c:v>
                </c:pt>
                <c:pt idx="922" formatCode="0.00%">
                  <c:v>-8.9559132041687417E-2</c:v>
                </c:pt>
                <c:pt idx="923" formatCode="0.00%">
                  <c:v>-8.7331255163168087E-2</c:v>
                </c:pt>
                <c:pt idx="924" formatCode="0.00%">
                  <c:v>-8.5596601477413214E-2</c:v>
                </c:pt>
                <c:pt idx="925" formatCode="0.00%">
                  <c:v>-8.3598401886185725E-2</c:v>
                </c:pt>
                <c:pt idx="926" formatCode="0.00%">
                  <c:v>-7.9663123546636183E-2</c:v>
                </c:pt>
                <c:pt idx="927" formatCode="0.00%">
                  <c:v>-7.5283662263046502E-2</c:v>
                </c:pt>
                <c:pt idx="928" formatCode="0.00%">
                  <c:v>-7.2265275518929584E-2</c:v>
                </c:pt>
                <c:pt idx="929" formatCode="0.00%">
                  <c:v>-6.8293717734357995E-2</c:v>
                </c:pt>
                <c:pt idx="930" formatCode="0.00%">
                  <c:v>-6.6001129863911046E-2</c:v>
                </c:pt>
                <c:pt idx="931" formatCode="0.00%">
                  <c:v>-6.0014650650928925E-2</c:v>
                </c:pt>
                <c:pt idx="932" formatCode="0.00%">
                  <c:v>-5.783681937884344E-2</c:v>
                </c:pt>
                <c:pt idx="933" formatCode="0.00%">
                  <c:v>-5.5589517191616977E-2</c:v>
                </c:pt>
                <c:pt idx="934" formatCode="0.00%">
                  <c:v>-5.1556279522697257E-2</c:v>
                </c:pt>
                <c:pt idx="935" formatCode="0.00%">
                  <c:v>-4.6253028632049831E-2</c:v>
                </c:pt>
                <c:pt idx="936" formatCode="0.00%">
                  <c:v>-3.9399515693725906E-2</c:v>
                </c:pt>
                <c:pt idx="937" formatCode="0.00%">
                  <c:v>-3.1332197515534732E-2</c:v>
                </c:pt>
                <c:pt idx="938" formatCode="0.00%">
                  <c:v>-2.4800025657317759E-2</c:v>
                </c:pt>
                <c:pt idx="939" formatCode="0.00%">
                  <c:v>-1.7843700653583094E-2</c:v>
                </c:pt>
                <c:pt idx="940" formatCode="0.00%">
                  <c:v>-9.6150005193105237E-3</c:v>
                </c:pt>
                <c:pt idx="941" formatCode="0.00%">
                  <c:v>-1.8856085906924225E-3</c:v>
                </c:pt>
                <c:pt idx="942" formatCode="0.00%">
                  <c:v>6.4762308887131859E-3</c:v>
                </c:pt>
                <c:pt idx="943" formatCode="0.00%">
                  <c:v>1.4943545510512024E-2</c:v>
                </c:pt>
                <c:pt idx="944" formatCode="0.00%">
                  <c:v>2.2523505580443581E-2</c:v>
                </c:pt>
                <c:pt idx="945" formatCode="0.00%">
                  <c:v>3.0292313683913052E-2</c:v>
                </c:pt>
                <c:pt idx="946" formatCode="0.00%">
                  <c:v>3.5608249127199176E-2</c:v>
                </c:pt>
                <c:pt idx="947" formatCode="0.00%">
                  <c:v>3.952496192741628E-2</c:v>
                </c:pt>
                <c:pt idx="948" formatCode="0.00%">
                  <c:v>4.2801977793309076E-2</c:v>
                </c:pt>
                <c:pt idx="949" formatCode="0.00%">
                  <c:v>4.4553748613186395E-2</c:v>
                </c:pt>
                <c:pt idx="950" formatCode="0.00%">
                  <c:v>4.6533148662761148E-2</c:v>
                </c:pt>
                <c:pt idx="951" formatCode="0.00%">
                  <c:v>4.6898201188522615E-2</c:v>
                </c:pt>
                <c:pt idx="952" formatCode="0.00%">
                  <c:v>4.7390295917095315E-2</c:v>
                </c:pt>
                <c:pt idx="953" formatCode="0.00%">
                  <c:v>4.6426376370625855E-2</c:v>
                </c:pt>
                <c:pt idx="954" formatCode="0.00%">
                  <c:v>4.5040990045423834E-2</c:v>
                </c:pt>
                <c:pt idx="955" formatCode="0.00%">
                  <c:v>4.2323323915216093E-2</c:v>
                </c:pt>
                <c:pt idx="956" formatCode="0.00%">
                  <c:v>3.8734924614838961E-2</c:v>
                </c:pt>
                <c:pt idx="957" formatCode="0.00%">
                  <c:v>3.5568045417779803E-2</c:v>
                </c:pt>
                <c:pt idx="958" formatCode="0.00%">
                  <c:v>3.2610833533464945E-2</c:v>
                </c:pt>
                <c:pt idx="959" formatCode="0.00%">
                  <c:v>2.8625235245395952E-2</c:v>
                </c:pt>
                <c:pt idx="960" formatCode="0.00%">
                  <c:v>2.5697238818058965E-2</c:v>
                </c:pt>
                <c:pt idx="961" formatCode="0.00%">
                  <c:v>2.2689208135965311E-2</c:v>
                </c:pt>
                <c:pt idx="962" formatCode="0.00%">
                  <c:v>1.946563353709907E-2</c:v>
                </c:pt>
                <c:pt idx="963" formatCode="0.00%">
                  <c:v>1.760684695743997E-2</c:v>
                </c:pt>
                <c:pt idx="964" formatCode="0.00%">
                  <c:v>1.4598566678819536E-2</c:v>
                </c:pt>
                <c:pt idx="965" formatCode="0.00%">
                  <c:v>1.2514365142966666E-2</c:v>
                </c:pt>
                <c:pt idx="966" formatCode="0.00%">
                  <c:v>1.1069193931896759E-2</c:v>
                </c:pt>
                <c:pt idx="967" formatCode="0.00%">
                  <c:v>1.0841534572318734E-2</c:v>
                </c:pt>
                <c:pt idx="968" formatCode="0.00%">
                  <c:v>1.1210772182001838E-2</c:v>
                </c:pt>
                <c:pt idx="969" formatCode="0.00%">
                  <c:v>1.0246462038831616E-2</c:v>
                </c:pt>
                <c:pt idx="970" formatCode="0.00%">
                  <c:v>9.3991061171958545E-3</c:v>
                </c:pt>
                <c:pt idx="971" formatCode="0.00%">
                  <c:v>1.1070436291810815E-2</c:v>
                </c:pt>
                <c:pt idx="972" formatCode="0.00%">
                  <c:v>1.0544881796607619E-2</c:v>
                </c:pt>
                <c:pt idx="973" formatCode="0.00%">
                  <c:v>1.059106709698332E-2</c:v>
                </c:pt>
                <c:pt idx="974" formatCode="0.00%">
                  <c:v>1.1293426463842016E-2</c:v>
                </c:pt>
                <c:pt idx="975" formatCode="0.00%">
                  <c:v>1.1509969380160578E-2</c:v>
                </c:pt>
                <c:pt idx="976" formatCode="0.00%">
                  <c:v>1.2781014330046192E-2</c:v>
                </c:pt>
                <c:pt idx="977" formatCode="0.00%">
                  <c:v>1.422113532569802E-2</c:v>
                </c:pt>
                <c:pt idx="978" formatCode="0.00%">
                  <c:v>1.3992437480272457E-2</c:v>
                </c:pt>
                <c:pt idx="979" formatCode="0.00%">
                  <c:v>1.1851844542060119E-2</c:v>
                </c:pt>
                <c:pt idx="980" formatCode="0.00%">
                  <c:v>1.144210203661622E-2</c:v>
                </c:pt>
                <c:pt idx="981" formatCode="0.00%">
                  <c:v>1.1420000807383923E-2</c:v>
                </c:pt>
                <c:pt idx="982" formatCode="0.00%">
                  <c:v>1.1972872577362459E-2</c:v>
                </c:pt>
                <c:pt idx="983" formatCode="0.00%">
                  <c:v>1.1578106484874784E-2</c:v>
                </c:pt>
                <c:pt idx="984" formatCode="0.00%">
                  <c:v>1.1568809783545797E-2</c:v>
                </c:pt>
                <c:pt idx="985" formatCode="0.00%">
                  <c:v>1.1948762783741573E-2</c:v>
                </c:pt>
                <c:pt idx="986" formatCode="0.00%">
                  <c:v>1.1658341846159548E-2</c:v>
                </c:pt>
                <c:pt idx="987" formatCode="0.00%">
                  <c:v>1.0949484773496776E-2</c:v>
                </c:pt>
                <c:pt idx="988" formatCode="0.00%">
                  <c:v>1.0463184415340221E-2</c:v>
                </c:pt>
                <c:pt idx="989" formatCode="0.00%">
                  <c:v>8.5474957354252368E-3</c:v>
                </c:pt>
                <c:pt idx="990" formatCode="0.00%">
                  <c:v>7.9245628497646159E-3</c:v>
                </c:pt>
                <c:pt idx="991" formatCode="0.00%">
                  <c:v>8.9317106015500691E-3</c:v>
                </c:pt>
                <c:pt idx="992" formatCode="0.00%">
                  <c:v>8.3473217372935782E-3</c:v>
                </c:pt>
                <c:pt idx="993" formatCode="0.00%">
                  <c:v>8.1201639863417441E-3</c:v>
                </c:pt>
                <c:pt idx="994" formatCode="0.00%">
                  <c:v>7.6798826171298185E-3</c:v>
                </c:pt>
                <c:pt idx="995" formatCode="0.00%">
                  <c:v>7.0041072378730362E-3</c:v>
                </c:pt>
                <c:pt idx="996" formatCode="0.00%">
                  <c:v>8.2736144157631308E-3</c:v>
                </c:pt>
                <c:pt idx="997" formatCode="0.00%">
                  <c:v>8.5547659001039555E-3</c:v>
                </c:pt>
                <c:pt idx="998" formatCode="0.00%">
                  <c:v>9.9298885331211562E-3</c:v>
                </c:pt>
                <c:pt idx="999" formatCode="0.00%">
                  <c:v>1.2597477389867828E-2</c:v>
                </c:pt>
                <c:pt idx="1000" formatCode="0.00%">
                  <c:v>1.3900630392921665E-2</c:v>
                </c:pt>
                <c:pt idx="1001" formatCode="0.00%">
                  <c:v>1.7482568216726779E-2</c:v>
                </c:pt>
                <c:pt idx="1002" formatCode="0.00%">
                  <c:v>2.1008013903015543E-2</c:v>
                </c:pt>
                <c:pt idx="1003" formatCode="0.00%">
                  <c:v>2.434821328289849E-2</c:v>
                </c:pt>
                <c:pt idx="1004" formatCode="0.00%">
                  <c:v>2.8489418465405647E-2</c:v>
                </c:pt>
                <c:pt idx="1005" formatCode="0.00%">
                  <c:v>3.2138638824804167E-2</c:v>
                </c:pt>
                <c:pt idx="1006" formatCode="0.00%">
                  <c:v>3.5883091979447723E-2</c:v>
                </c:pt>
                <c:pt idx="1007" formatCode="0.00%">
                  <c:v>3.9842545048222267E-2</c:v>
                </c:pt>
                <c:pt idx="1008" formatCode="0.00%">
                  <c:v>4.2286842129056312E-2</c:v>
                </c:pt>
                <c:pt idx="1009" formatCode="0.00%">
                  <c:v>4.5614253855603915E-2</c:v>
                </c:pt>
                <c:pt idx="1010" formatCode="0.00%">
                  <c:v>4.7527084763153482E-2</c:v>
                </c:pt>
                <c:pt idx="1011" formatCode="0.00%">
                  <c:v>4.8360191400101948E-2</c:v>
                </c:pt>
                <c:pt idx="1012" formatCode="0.00%">
                  <c:v>5.0102395636539843E-2</c:v>
                </c:pt>
                <c:pt idx="1013" formatCode="0.00%">
                  <c:v>5.1912567378681551E-2</c:v>
                </c:pt>
                <c:pt idx="1014" formatCode="0.00%">
                  <c:v>5.4382508789673878E-2</c:v>
                </c:pt>
                <c:pt idx="1015" formatCode="0.00%">
                  <c:v>5.6000641919314864E-2</c:v>
                </c:pt>
                <c:pt idx="1016" formatCode="0.00%">
                  <c:v>5.6572720482845895E-2</c:v>
                </c:pt>
                <c:pt idx="1017" formatCode="0.00%">
                  <c:v>5.7522401296175918E-2</c:v>
                </c:pt>
                <c:pt idx="1018" formatCode="0.00%">
                  <c:v>5.8458265824273603E-2</c:v>
                </c:pt>
                <c:pt idx="1019" formatCode="0.00%">
                  <c:v>5.9123339489041804E-2</c:v>
                </c:pt>
                <c:pt idx="1020" formatCode="0.00%">
                  <c:v>5.9514600983368027E-2</c:v>
                </c:pt>
                <c:pt idx="1021" formatCode="0.00%">
                  <c:v>6.0203605064206078E-2</c:v>
                </c:pt>
                <c:pt idx="1022" formatCode="0.00%">
                  <c:v>6.2027482969409409E-2</c:v>
                </c:pt>
                <c:pt idx="1023" formatCode="0.00%">
                  <c:v>6.3979442991291213E-2</c:v>
                </c:pt>
                <c:pt idx="1024" formatCode="0.00%">
                  <c:v>6.4929803649537154E-2</c:v>
                </c:pt>
                <c:pt idx="1025" formatCode="0.00%">
                  <c:v>6.435299480453005E-2</c:v>
                </c:pt>
                <c:pt idx="1026" formatCode="0.00%">
                  <c:v>6.1970636856486294E-2</c:v>
                </c:pt>
                <c:pt idx="1027" formatCode="0.00%">
                  <c:v>6.0045707960295402E-2</c:v>
                </c:pt>
                <c:pt idx="1028" formatCode="0.00%">
                  <c:v>5.9023417197250128E-2</c:v>
                </c:pt>
                <c:pt idx="1029" formatCode="0.00%">
                  <c:v>5.7074915241470903E-2</c:v>
                </c:pt>
                <c:pt idx="1030" formatCode="0.00%">
                  <c:v>5.3802124975163457E-2</c:v>
                </c:pt>
                <c:pt idx="1031" formatCode="0.00%">
                  <c:v>5.0559214165741384E-2</c:v>
                </c:pt>
                <c:pt idx="1032" formatCode="0.00%">
                  <c:v>4.7929803208796029E-2</c:v>
                </c:pt>
                <c:pt idx="1033" formatCode="0.00%">
                  <c:v>4.3792094840876539E-2</c:v>
                </c:pt>
                <c:pt idx="1034" formatCode="0.00%">
                  <c:v>3.8694671874850206E-2</c:v>
                </c:pt>
                <c:pt idx="1035" formatCode="0.00%">
                  <c:v>3.3886775541775771E-2</c:v>
                </c:pt>
                <c:pt idx="1036" formatCode="0.00%">
                  <c:v>3.0719231656118895E-2</c:v>
                </c:pt>
                <c:pt idx="1037" formatCode="0.00%">
                  <c:v>2.6559675342286093E-2</c:v>
                </c:pt>
                <c:pt idx="1038" formatCode="0.00%">
                  <c:v>2.2834366167257203E-2</c:v>
                </c:pt>
                <c:pt idx="1039" formatCode="0.00%">
                  <c:v>1.9210237065255598E-2</c:v>
                </c:pt>
                <c:pt idx="1040" formatCode="0.00%">
                  <c:v>1.445707899798454E-2</c:v>
                </c:pt>
                <c:pt idx="1041" formatCode="0.00%">
                  <c:v>1.1063286646059822E-2</c:v>
                </c:pt>
                <c:pt idx="1042" formatCode="0.00%">
                  <c:v>9.7743312762235135E-3</c:v>
                </c:pt>
                <c:pt idx="1043" formatCode="0.00%">
                  <c:v>8.1854777512184729E-3</c:v>
                </c:pt>
                <c:pt idx="1044" formatCode="0.00%">
                  <c:v>7.2997344146035203E-3</c:v>
                </c:pt>
                <c:pt idx="1045" formatCode="0.00%">
                  <c:v>7.1453039570477106E-3</c:v>
                </c:pt>
                <c:pt idx="1046" formatCode="0.00%">
                  <c:v>7.4416202657616726E-3</c:v>
                </c:pt>
                <c:pt idx="1047" formatCode="0.00%">
                  <c:v>7.4771182169799388E-3</c:v>
                </c:pt>
                <c:pt idx="1048" formatCode="0.00%">
                  <c:v>6.1753903523795728E-3</c:v>
                </c:pt>
                <c:pt idx="1049" formatCode="0.00%">
                  <c:v>6.9696807095642743E-3</c:v>
                </c:pt>
                <c:pt idx="1050" formatCode="0.00%">
                  <c:v>8.1374621160390515E-3</c:v>
                </c:pt>
                <c:pt idx="1051" formatCode="0.00%">
                  <c:v>9.3248322599350786E-3</c:v>
                </c:pt>
                <c:pt idx="1052" formatCode="0.00%">
                  <c:v>1.1893839568025033E-2</c:v>
                </c:pt>
                <c:pt idx="1053" formatCode="0.00%">
                  <c:v>1.4217951570429044E-2</c:v>
                </c:pt>
                <c:pt idx="1054" formatCode="0.00%">
                  <c:v>1.4557241096205376E-2</c:v>
                </c:pt>
                <c:pt idx="1055" formatCode="0.00%">
                  <c:v>1.558589955442824E-2</c:v>
                </c:pt>
                <c:pt idx="1056" formatCode="0.00%">
                  <c:v>1.565191777465702E-2</c:v>
                </c:pt>
                <c:pt idx="1057" formatCode="0.00%">
                  <c:v>1.52795599627078E-2</c:v>
                </c:pt>
                <c:pt idx="1058" formatCode="0.00%">
                  <c:v>1.4929970157061989E-2</c:v>
                </c:pt>
                <c:pt idx="1059" formatCode="0.00%">
                  <c:v>1.4641801834434309E-2</c:v>
                </c:pt>
                <c:pt idx="1060" formatCode="0.00%">
                  <c:v>1.4928257986839277E-2</c:v>
                </c:pt>
                <c:pt idx="1061" formatCode="0.00%">
                  <c:v>1.3695758772859001E-2</c:v>
                </c:pt>
                <c:pt idx="1062" formatCode="0.00%">
                  <c:v>1.2614790582768487E-2</c:v>
                </c:pt>
                <c:pt idx="1063" formatCode="0.00%">
                  <c:v>1.2342369118331531E-2</c:v>
                </c:pt>
                <c:pt idx="1064" formatCode="0.00%">
                  <c:v>1.0015608680433052E-2</c:v>
                </c:pt>
                <c:pt idx="1065" formatCode="0.00%">
                  <c:v>7.5742249093242453E-3</c:v>
                </c:pt>
                <c:pt idx="1066" formatCode="0.00%">
                  <c:v>5.9619455539807742E-3</c:v>
                </c:pt>
                <c:pt idx="1067" formatCode="0.00%">
                  <c:v>3.6468504821614012E-3</c:v>
                </c:pt>
                <c:pt idx="1068" formatCode="0.00%">
                  <c:v>2.6506848990770493E-4</c:v>
                </c:pt>
                <c:pt idx="1069" formatCode="0.00%">
                  <c:v>-1.2103310851430127E-3</c:v>
                </c:pt>
                <c:pt idx="1070" formatCode="0.00%">
                  <c:v>-2.8179627126785345E-3</c:v>
                </c:pt>
                <c:pt idx="1071" formatCode="0.00%">
                  <c:v>-4.9735546123699237E-3</c:v>
                </c:pt>
                <c:pt idx="1072" formatCode="0.00%">
                  <c:v>-7.092668242386635E-3</c:v>
                </c:pt>
                <c:pt idx="1073" formatCode="0.00%">
                  <c:v>-7.8642658654549669E-3</c:v>
                </c:pt>
                <c:pt idx="1074" formatCode="0.00%">
                  <c:v>-8.9822489210509282E-3</c:v>
                </c:pt>
                <c:pt idx="1075" formatCode="0.00%">
                  <c:v>-1.0225010365086051E-2</c:v>
                </c:pt>
                <c:pt idx="1076" formatCode="0.00%">
                  <c:v>-9.85068211456952E-3</c:v>
                </c:pt>
                <c:pt idx="1077" formatCode="0.00%">
                  <c:v>-1.0192355320777668E-2</c:v>
                </c:pt>
                <c:pt idx="1078" formatCode="0.00%">
                  <c:v>-1.0328560021751976E-2</c:v>
                </c:pt>
                <c:pt idx="1079" formatCode="0.00%">
                  <c:v>-9.1294432243618218E-3</c:v>
                </c:pt>
                <c:pt idx="1080" formatCode="0.00%">
                  <c:v>-5.6020426403914358E-3</c:v>
                </c:pt>
                <c:pt idx="1081" formatCode="0.00%">
                  <c:v>-3.92410377708452E-3</c:v>
                </c:pt>
                <c:pt idx="1082" formatCode="0.00%">
                  <c:v>-2.4092626594356403E-3</c:v>
                </c:pt>
                <c:pt idx="1083" formatCode="0.00%">
                  <c:v>3.5909434940717411E-4</c:v>
                </c:pt>
                <c:pt idx="1084" formatCode="0.00%">
                  <c:v>3.3289343128741766E-3</c:v>
                </c:pt>
                <c:pt idx="1085" formatCode="0.00%">
                  <c:v>4.4013435503753584E-3</c:v>
                </c:pt>
                <c:pt idx="1086" formatCode="0.00%">
                  <c:v>5.9403086839739938E-3</c:v>
                </c:pt>
                <c:pt idx="1087" formatCode="0.00%">
                  <c:v>6.5752187980168131E-3</c:v>
                </c:pt>
                <c:pt idx="1088" formatCode="0.00%">
                  <c:v>7.4206032031094438E-3</c:v>
                </c:pt>
                <c:pt idx="1089" formatCode="0.00%">
                  <c:v>9.5775781742550858E-3</c:v>
                </c:pt>
                <c:pt idx="1090" formatCode="0.00%">
                  <c:v>1.1954018300076807E-2</c:v>
                </c:pt>
                <c:pt idx="1091" formatCode="0.00%">
                  <c:v>1.2586662458184072E-2</c:v>
                </c:pt>
                <c:pt idx="1092" formatCode="0.00%">
                  <c:v>1.1034088312277701E-2</c:v>
                </c:pt>
                <c:pt idx="1093" formatCode="0.00%">
                  <c:v>9.9514219865461939E-3</c:v>
                </c:pt>
                <c:pt idx="1094" formatCode="0.00%">
                  <c:v>9.3258391822794717E-3</c:v>
                </c:pt>
                <c:pt idx="1095" formatCode="0.00%">
                  <c:v>6.5975495850194577E-3</c:v>
                </c:pt>
                <c:pt idx="1096" formatCode="0.00%">
                  <c:v>2.4338099919898326E-3</c:v>
                </c:pt>
                <c:pt idx="1097" formatCode="0.00%">
                  <c:v>-1.640379762777644E-3</c:v>
                </c:pt>
                <c:pt idx="1098" formatCode="0.00%">
                  <c:v>-4.5739543300722385E-3</c:v>
                </c:pt>
                <c:pt idx="1099" formatCode="0.00%">
                  <c:v>-6.8144413479358512E-3</c:v>
                </c:pt>
                <c:pt idx="1100" formatCode="0.00%">
                  <c:v>-9.1621087528775957E-3</c:v>
                </c:pt>
                <c:pt idx="1101" formatCode="0.00%">
                  <c:v>-1.3184566577981727E-2</c:v>
                </c:pt>
                <c:pt idx="1102" formatCode="0.00%">
                  <c:v>-1.692056209029591E-2</c:v>
                </c:pt>
                <c:pt idx="1103" formatCode="0.00%">
                  <c:v>-1.978912229899743E-2</c:v>
                </c:pt>
                <c:pt idx="1104" formatCode="0.00%">
                  <c:v>-1.9985977486396744E-2</c:v>
                </c:pt>
                <c:pt idx="1105" formatCode="0.00%">
                  <c:v>-2.1030574733277962E-2</c:v>
                </c:pt>
                <c:pt idx="1106" formatCode="0.00%">
                  <c:v>-2.1953387389837764E-2</c:v>
                </c:pt>
                <c:pt idx="1107" formatCode="0.00%">
                  <c:v>-1.9610088984581608E-2</c:v>
                </c:pt>
                <c:pt idx="1108" formatCode="0.00%">
                  <c:v>-1.4779665787644669E-2</c:v>
                </c:pt>
                <c:pt idx="1109" formatCode="0.00%">
                  <c:v>-6.9671598224553266E-3</c:v>
                </c:pt>
                <c:pt idx="1110" formatCode="0.00%">
                  <c:v>-2.6828995978246395E-3</c:v>
                </c:pt>
                <c:pt idx="1111" formatCode="0.00%">
                  <c:v>1.5889482987436754E-3</c:v>
                </c:pt>
                <c:pt idx="1112" formatCode="0.00%">
                  <c:v>5.4685312585478485E-3</c:v>
                </c:pt>
                <c:pt idx="1113" formatCode="0.00%">
                  <c:v>1.1353742169088354E-2</c:v>
                </c:pt>
                <c:pt idx="1114" formatCode="0.00%">
                  <c:v>1.5117919715101902E-2</c:v>
                </c:pt>
                <c:pt idx="1115" formatCode="0.00%">
                  <c:v>1.8984504284912163E-2</c:v>
                </c:pt>
                <c:pt idx="1116" formatCode="0.00%">
                  <c:v>2.1065935864012397E-2</c:v>
                </c:pt>
                <c:pt idx="1117" formatCode="0.00%">
                  <c:v>2.4723751040795383E-2</c:v>
                </c:pt>
                <c:pt idx="1118" formatCode="0.00%">
                  <c:v>2.8005919475060592E-2</c:v>
                </c:pt>
                <c:pt idx="1119" formatCode="0.00%">
                  <c:v>2.8471097575520465E-2</c:v>
                </c:pt>
                <c:pt idx="1120" formatCode="0.00%">
                  <c:v>2.7820618540327136E-2</c:v>
                </c:pt>
                <c:pt idx="1121" formatCode="0.00%">
                  <c:v>2.5646391785954847E-2</c:v>
                </c:pt>
                <c:pt idx="1122" formatCode="0.00%">
                  <c:v>2.6642825310429608E-2</c:v>
                </c:pt>
                <c:pt idx="1123" formatCode="0.00%">
                  <c:v>2.6460287922402959E-2</c:v>
                </c:pt>
                <c:pt idx="1124" formatCode="0.00%">
                  <c:v>2.7025633566767349E-2</c:v>
                </c:pt>
                <c:pt idx="1125" formatCode="0.00%">
                  <c:v>2.60450542851971E-2</c:v>
                </c:pt>
                <c:pt idx="1126" formatCode="0.00%">
                  <c:v>2.6995832857894086E-2</c:v>
                </c:pt>
                <c:pt idx="1127" formatCode="0.00%">
                  <c:v>2.7246356333882948E-2</c:v>
                </c:pt>
                <c:pt idx="1128" formatCode="0.00%">
                  <c:v>2.7943575849771252E-2</c:v>
                </c:pt>
                <c:pt idx="1129" formatCode="0.00%">
                  <c:v>2.7907413187896024E-2</c:v>
                </c:pt>
                <c:pt idx="1130" formatCode="0.00%">
                  <c:v>2.7518567337479816E-2</c:v>
                </c:pt>
                <c:pt idx="1131" formatCode="0.00%">
                  <c:v>2.8404733317322517E-2</c:v>
                </c:pt>
                <c:pt idx="1132" formatCode="0.00%">
                  <c:v>2.8687181140792051E-2</c:v>
                </c:pt>
                <c:pt idx="1133" formatCode="0.00%">
                  <c:v>2.7162872650063452E-2</c:v>
                </c:pt>
                <c:pt idx="1134" formatCode="0.00%">
                  <c:v>2.4534038103392497E-2</c:v>
                </c:pt>
                <c:pt idx="1135" formatCode="0.00%">
                  <c:v>2.3756618248797379E-2</c:v>
                </c:pt>
                <c:pt idx="1136" formatCode="0.00%">
                  <c:v>2.1931482860128915E-2</c:v>
                </c:pt>
                <c:pt idx="1137" formatCode="0.00%">
                  <c:v>2.1262174754310248E-2</c:v>
                </c:pt>
                <c:pt idx="1138" formatCode="0.00%">
                  <c:v>1.9600284699887505E-2</c:v>
                </c:pt>
                <c:pt idx="1139" formatCode="0.00%">
                  <c:v>1.8239479306796369E-2</c:v>
                </c:pt>
                <c:pt idx="1140" formatCode="0.00%">
                  <c:v>1.6042684540460428E-2</c:v>
                </c:pt>
                <c:pt idx="1141" formatCode="0.00%">
                  <c:v>1.2853051760925993E-2</c:v>
                </c:pt>
                <c:pt idx="1142" formatCode="0.00%">
                  <c:v>1.026641661179073E-2</c:v>
                </c:pt>
                <c:pt idx="1143" formatCode="0.00%">
                  <c:v>7.0537130835883755E-3</c:v>
                </c:pt>
                <c:pt idx="1144" formatCode="0.00%">
                  <c:v>3.1541616061279143E-3</c:v>
                </c:pt>
                <c:pt idx="1145" formatCode="0.00%">
                  <c:v>1.4498724729372636E-3</c:v>
                </c:pt>
                <c:pt idx="1146" formatCode="0.00%">
                  <c:v>2.4551925079396852E-4</c:v>
                </c:pt>
                <c:pt idx="1147" formatCode="0.00%">
                  <c:v>-4.658108073669176E-3</c:v>
                </c:pt>
                <c:pt idx="1148" formatCode="0.00%">
                  <c:v>-9.260142973484764E-3</c:v>
                </c:pt>
                <c:pt idx="1149" formatCode="0.00%">
                  <c:v>-1.4266535953268655E-2</c:v>
                </c:pt>
                <c:pt idx="1150" formatCode="0.00%">
                  <c:v>-1.8238317270035442E-2</c:v>
                </c:pt>
                <c:pt idx="1151" formatCode="0.00%">
                  <c:v>-2.1314360703940549E-2</c:v>
                </c:pt>
                <c:pt idx="1152" formatCode="0.00%">
                  <c:v>-2.2519445123175941E-2</c:v>
                </c:pt>
                <c:pt idx="1153" formatCode="0.00%">
                  <c:v>-2.2195103925855664E-2</c:v>
                </c:pt>
                <c:pt idx="1154" formatCode="0.00%">
                  <c:v>-2.0935131723777256E-2</c:v>
                </c:pt>
                <c:pt idx="1155" formatCode="0.00%">
                  <c:v>-1.950659060542459E-2</c:v>
                </c:pt>
                <c:pt idx="1156" formatCode="0.00%">
                  <c:v>-1.6673794593811131E-2</c:v>
                </c:pt>
                <c:pt idx="1157" formatCode="0.00%">
                  <c:v>-1.4817497784121114E-2</c:v>
                </c:pt>
                <c:pt idx="1158" formatCode="0.00%">
                  <c:v>-1.3006644819788638E-2</c:v>
                </c:pt>
                <c:pt idx="1159" formatCode="0.00%">
                  <c:v>-4.3380464776819894E-3</c:v>
                </c:pt>
                <c:pt idx="1160" formatCode="0.00%">
                  <c:v>2.6647919733910896E-3</c:v>
                </c:pt>
                <c:pt idx="1161" formatCode="0.00%">
                  <c:v>7.6121141136396009E-3</c:v>
                </c:pt>
                <c:pt idx="1162" formatCode="0.00%">
                  <c:v>1.1875466081491703E-2</c:v>
                </c:pt>
                <c:pt idx="1163" formatCode="0.00%">
                  <c:v>1.5441012984194868E-2</c:v>
                </c:pt>
                <c:pt idx="1164" formatCode="0.00%">
                  <c:v>1.6378096354526361E-2</c:v>
                </c:pt>
                <c:pt idx="1165" formatCode="0.00%">
                  <c:v>1.6689429080734897E-2</c:v>
                </c:pt>
                <c:pt idx="1166" formatCode="0.00%">
                  <c:v>1.3429539341632823E-2</c:v>
                </c:pt>
                <c:pt idx="1167" formatCode="0.00%">
                  <c:v>1.2690013622837615E-2</c:v>
                </c:pt>
                <c:pt idx="1168" formatCode="0.00%">
                  <c:v>1.2646186673987758E-2</c:v>
                </c:pt>
                <c:pt idx="1169" formatCode="0.00%">
                  <c:v>1.3700501469871451E-2</c:v>
                </c:pt>
                <c:pt idx="1170" formatCode="0.00%">
                  <c:v>1.369355034984987E-2</c:v>
                </c:pt>
                <c:pt idx="1171" formatCode="0.00%">
                  <c:v>1.007267768914355E-2</c:v>
                </c:pt>
                <c:pt idx="1172" formatCode="0.00%">
                  <c:v>8.0459442476934484E-3</c:v>
                </c:pt>
                <c:pt idx="1173" formatCode="0.00%">
                  <c:v>8.876292212181669E-3</c:v>
                </c:pt>
                <c:pt idx="1174" formatCode="0.00%">
                  <c:v>1.1123550851710462E-2</c:v>
                </c:pt>
                <c:pt idx="1175" formatCode="0.00%">
                  <c:v>1.1526409183886033E-2</c:v>
                </c:pt>
                <c:pt idx="1176" formatCode="0.00%">
                  <c:v>1.2957822264139107E-2</c:v>
                </c:pt>
                <c:pt idx="1177" formatCode="0.00%">
                  <c:v>1.4372942531235555E-2</c:v>
                </c:pt>
                <c:pt idx="1178" formatCode="0.00%">
                  <c:v>1.9890572138707929E-2</c:v>
                </c:pt>
                <c:pt idx="1179" formatCode="0.00%">
                  <c:v>2.0463484675543375E-2</c:v>
                </c:pt>
                <c:pt idx="1180" formatCode="0.00%">
                  <c:v>1.9331296653581465E-2</c:v>
                </c:pt>
                <c:pt idx="1181" formatCode="0.00%">
                  <c:v>1.552244570377237E-2</c:v>
                </c:pt>
                <c:pt idx="1182" formatCode="0.00%">
                  <c:v>1.1966619060983952E-2</c:v>
                </c:pt>
                <c:pt idx="1183" formatCode="0.00%">
                  <c:v>5.7746409168406565E-3</c:v>
                </c:pt>
                <c:pt idx="1184" formatCode="0.00%">
                  <c:v>4.0021033462123157E-4</c:v>
                </c:pt>
                <c:pt idx="1185" formatCode="0.00%">
                  <c:v>-4.7292337629746273E-3</c:v>
                </c:pt>
                <c:pt idx="1186" formatCode="0.00%">
                  <c:v>-1.273841873698689E-2</c:v>
                </c:pt>
                <c:pt idx="1187" formatCode="0.00%">
                  <c:v>-1.9001804141429934E-2</c:v>
                </c:pt>
                <c:pt idx="1188" formatCode="0.00%">
                  <c:v>-2.6165899215618849E-2</c:v>
                </c:pt>
                <c:pt idx="1189" formatCode="0.00%">
                  <c:v>-3.101043106958945E-2</c:v>
                </c:pt>
                <c:pt idx="1190" formatCode="0.00%">
                  <c:v>-3.7880830963698431E-2</c:v>
                </c:pt>
                <c:pt idx="1191" formatCode="0.00%">
                  <c:v>-4.4232361238068396E-2</c:v>
                </c:pt>
                <c:pt idx="1192" formatCode="0.00%">
                  <c:v>-5.1162876222938025E-2</c:v>
                </c:pt>
                <c:pt idx="1193" formatCode="0.00%">
                  <c:v>-5.4121411018151711E-2</c:v>
                </c:pt>
                <c:pt idx="1194" formatCode="0.00%">
                  <c:v>-5.5024372839226454E-2</c:v>
                </c:pt>
                <c:pt idx="1195" formatCode="0.00%">
                  <c:v>-5.4250268583326489E-2</c:v>
                </c:pt>
                <c:pt idx="1196" formatCode="0.00%">
                  <c:v>-5.223948464941941E-2</c:v>
                </c:pt>
                <c:pt idx="1197" formatCode="0.00%">
                  <c:v>-5.2593789315331652E-2</c:v>
                </c:pt>
                <c:pt idx="1198" formatCode="0.00%">
                  <c:v>-4.882388518833447E-2</c:v>
                </c:pt>
                <c:pt idx="1199" formatCode="0.00%">
                  <c:v>-4.3320239036983121E-2</c:v>
                </c:pt>
                <c:pt idx="1200" formatCode="0.00%">
                  <c:v>-3.5007685838060798E-2</c:v>
                </c:pt>
                <c:pt idx="1201" formatCode="0.00%">
                  <c:v>-3.0124335171731298E-2</c:v>
                </c:pt>
                <c:pt idx="1202" formatCode="0.00%">
                  <c:v>-2.3391164306589829E-2</c:v>
                </c:pt>
                <c:pt idx="1203" formatCode="0.00%">
                  <c:v>-1.3440231837777761E-2</c:v>
                </c:pt>
                <c:pt idx="1204" formatCode="0.00%">
                  <c:v>-1.7867833121804066E-3</c:v>
                </c:pt>
                <c:pt idx="1205" formatCode="0.00%">
                  <c:v>6.5418250574431624E-3</c:v>
                </c:pt>
                <c:pt idx="1206" formatCode="0.00%">
                  <c:v>1.1813374017110911E-2</c:v>
                </c:pt>
                <c:pt idx="1207" formatCode="0.00%">
                  <c:v>1.8402735728680231E-2</c:v>
                </c:pt>
                <c:pt idx="1208" formatCode="0.00%">
                  <c:v>2.2961157749838312E-2</c:v>
                </c:pt>
                <c:pt idx="1209" formatCode="0.00%">
                  <c:v>2.9775953052283199E-2</c:v>
                </c:pt>
                <c:pt idx="1210" formatCode="0.00%">
                  <c:v>3.1491855726569096E-2</c:v>
                </c:pt>
                <c:pt idx="1211" formatCode="0.00%">
                  <c:v>3.2108764915254495E-2</c:v>
                </c:pt>
                <c:pt idx="1212" formatCode="0.00%">
                  <c:v>3.0590519352974299E-2</c:v>
                </c:pt>
                <c:pt idx="1213" formatCode="0.00%">
                  <c:v>3.0345325915772881E-2</c:v>
                </c:pt>
                <c:pt idx="1214" formatCode="0.00%">
                  <c:v>2.7466113696600125E-2</c:v>
                </c:pt>
                <c:pt idx="1215" formatCode="0.00%">
                  <c:v>2.4188526154725221E-2</c:v>
                </c:pt>
                <c:pt idx="1216" formatCode="0.00%">
                  <c:v>2.2294383559129605E-2</c:v>
                </c:pt>
                <c:pt idx="1217" formatCode="0.00%">
                  <c:v>2.1545199531042503E-2</c:v>
                </c:pt>
                <c:pt idx="1218" formatCode="0.00%">
                  <c:v>2.3364125920512402E-2</c:v>
                </c:pt>
                <c:pt idx="1219" formatCode="0.00%">
                  <c:v>2.2929645079873495E-2</c:v>
                </c:pt>
                <c:pt idx="1220" formatCode="0.00%">
                  <c:v>2.1982052906420968E-2</c:v>
                </c:pt>
                <c:pt idx="1221" formatCode="0.00%">
                  <c:v>1.9809318862846981E-2</c:v>
                </c:pt>
                <c:pt idx="1222" formatCode="0.00%">
                  <c:v>2.1515666874858397E-2</c:v>
                </c:pt>
                <c:pt idx="1223" formatCode="0.00%">
                  <c:v>2.111937811057496E-2</c:v>
                </c:pt>
                <c:pt idx="1224" formatCode="0.00%">
                  <c:v>2.0931112365722537E-2</c:v>
                </c:pt>
                <c:pt idx="1225" formatCode="0.00%">
                  <c:v>2.1100448183170029E-2</c:v>
                </c:pt>
                <c:pt idx="1226" formatCode="0.00%">
                  <c:v>2.2977431472244403E-2</c:v>
                </c:pt>
                <c:pt idx="1227" formatCode="0.00%">
                  <c:v>2.2088641364613748E-2</c:v>
                </c:pt>
                <c:pt idx="1228" formatCode="0.00%">
                  <c:v>1.9611477366198615E-2</c:v>
                </c:pt>
                <c:pt idx="1229" formatCode="0.00%">
                  <c:v>1.7965340477477332E-2</c:v>
                </c:pt>
                <c:pt idx="1230" formatCode="0.00%">
                  <c:v>1.3802978474379834E-2</c:v>
                </c:pt>
                <c:pt idx="1231" formatCode="0.00%">
                  <c:v>1.0080222317955689E-2</c:v>
                </c:pt>
                <c:pt idx="1232" formatCode="0.00%">
                  <c:v>8.0392127558410742E-3</c:v>
                </c:pt>
                <c:pt idx="1233" formatCode="0.00%">
                  <c:v>5.9917989872828592E-3</c:v>
                </c:pt>
                <c:pt idx="1234" formatCode="0.00%">
                  <c:v>1.456912497250773E-3</c:v>
                </c:pt>
                <c:pt idx="1235" formatCode="0.00%">
                  <c:v>-1.1271618348447365E-3</c:v>
                </c:pt>
                <c:pt idx="1236" formatCode="0.00%">
                  <c:v>-3.2126651122045269E-3</c:v>
                </c:pt>
                <c:pt idx="1237" formatCode="0.00%">
                  <c:v>-5.0523749322849421E-3</c:v>
                </c:pt>
                <c:pt idx="1238" formatCode="0.00%">
                  <c:v>-8.012141972297826E-3</c:v>
                </c:pt>
                <c:pt idx="1239" formatCode="0.00%">
                  <c:v>-9.2739340922056712E-3</c:v>
                </c:pt>
                <c:pt idx="1240" formatCode="0.00%">
                  <c:v>-1.1658956046696756E-2</c:v>
                </c:pt>
                <c:pt idx="1241" formatCode="0.00%">
                  <c:v>-1.6316331555658148E-2</c:v>
                </c:pt>
                <c:pt idx="1242" formatCode="0.00%">
                  <c:v>-1.8636672394000242E-2</c:v>
                </c:pt>
                <c:pt idx="1243" formatCode="0.00%">
                  <c:v>-1.8198263022851102E-2</c:v>
                </c:pt>
                <c:pt idx="1244" formatCode="0.00%">
                  <c:v>-2.0653294397144917E-2</c:v>
                </c:pt>
                <c:pt idx="1245" formatCode="0.00%">
                  <c:v>-2.2018428006123303E-2</c:v>
                </c:pt>
                <c:pt idx="1246" formatCode="0.00%">
                  <c:v>-1.9550054326829325E-2</c:v>
                </c:pt>
                <c:pt idx="1247" formatCode="0.00%">
                  <c:v>-1.906548068991043E-2</c:v>
                </c:pt>
                <c:pt idx="1248" formatCode="0.00%">
                  <c:v>-1.9985678841460075E-2</c:v>
                </c:pt>
                <c:pt idx="1249" formatCode="0.00%">
                  <c:v>-2.2186316929077465E-2</c:v>
                </c:pt>
                <c:pt idx="1250" formatCode="0.00%">
                  <c:v>-2.4398180087510601E-2</c:v>
                </c:pt>
                <c:pt idx="1251" formatCode="0.00%">
                  <c:v>-2.5896346770300838E-2</c:v>
                </c:pt>
                <c:pt idx="1252" formatCode="0.00%">
                  <c:v>-2.6498965669806918E-2</c:v>
                </c:pt>
                <c:pt idx="1253" formatCode="0.00%">
                  <c:v>-2.4305692233281162E-2</c:v>
                </c:pt>
                <c:pt idx="1254" formatCode="0.00%">
                  <c:v>-2.3395422333155058E-2</c:v>
                </c:pt>
                <c:pt idx="1255" formatCode="0.00%">
                  <c:v>-2.4974101473426047E-2</c:v>
                </c:pt>
                <c:pt idx="1256" formatCode="0.00%">
                  <c:v>-2.5375272042559738E-2</c:v>
                </c:pt>
                <c:pt idx="1257" formatCode="0.00%">
                  <c:v>-2.6461442973763072E-2</c:v>
                </c:pt>
                <c:pt idx="1258" formatCode="0.00%">
                  <c:v>-3.263830648290289E-2</c:v>
                </c:pt>
                <c:pt idx="1259" formatCode="0.00%">
                  <c:v>-3.6163382242968778E-2</c:v>
                </c:pt>
                <c:pt idx="1260" formatCode="0.00%">
                  <c:v>-3.8190005571469565E-2</c:v>
                </c:pt>
                <c:pt idx="1261" formatCode="0.00%">
                  <c:v>-3.9720531552304483E-2</c:v>
                </c:pt>
                <c:pt idx="1262" formatCode="0.00%">
                  <c:v>-3.9679119533360896E-2</c:v>
                </c:pt>
                <c:pt idx="1263" formatCode="0.00%">
                  <c:v>-3.9773490562535097E-2</c:v>
                </c:pt>
                <c:pt idx="1264" formatCode="0.00%">
                  <c:v>-3.9758010450709924E-2</c:v>
                </c:pt>
                <c:pt idx="1265" formatCode="0.00%">
                  <c:v>-4.2176421560918831E-2</c:v>
                </c:pt>
                <c:pt idx="1266" formatCode="0.00%">
                  <c:v>-4.4097733066108202E-2</c:v>
                </c:pt>
                <c:pt idx="1267" formatCode="0.00%">
                  <c:v>-4.4983002669780281E-2</c:v>
                </c:pt>
                <c:pt idx="1268" formatCode="0.00%">
                  <c:v>-4.3966182195730341E-2</c:v>
                </c:pt>
                <c:pt idx="1269" formatCode="0.00%">
                  <c:v>-4.3539349622210288E-2</c:v>
                </c:pt>
                <c:pt idx="1270" formatCode="0.00%">
                  <c:v>-3.9934603234879851E-2</c:v>
                </c:pt>
                <c:pt idx="1271" formatCode="0.00%">
                  <c:v>-3.6983084432538282E-2</c:v>
                </c:pt>
                <c:pt idx="1272" formatCode="0.00%">
                  <c:v>-3.5120053578378663E-2</c:v>
                </c:pt>
                <c:pt idx="1273" formatCode="0.00%">
                  <c:v>-3.2908553437998922E-2</c:v>
                </c:pt>
                <c:pt idx="1274" formatCode="0.00%">
                  <c:v>-3.1632796926773232E-2</c:v>
                </c:pt>
                <c:pt idx="1275" formatCode="0.00%">
                  <c:v>-3.1207927578971839E-2</c:v>
                </c:pt>
                <c:pt idx="1276" formatCode="0.00%">
                  <c:v>-3.0180411539683427E-2</c:v>
                </c:pt>
                <c:pt idx="1277" formatCode="0.00%">
                  <c:v>-2.7655816756543272E-2</c:v>
                </c:pt>
                <c:pt idx="1278" formatCode="0.00%">
                  <c:v>-2.5257024161354114E-2</c:v>
                </c:pt>
                <c:pt idx="1279" formatCode="0.00%">
                  <c:v>-2.4349631920994042E-2</c:v>
                </c:pt>
                <c:pt idx="1280" formatCode="0.00%">
                  <c:v>-2.3466233436172157E-2</c:v>
                </c:pt>
                <c:pt idx="1281" formatCode="0.00%">
                  <c:v>-2.22514632962868E-2</c:v>
                </c:pt>
                <c:pt idx="1282" formatCode="0.00%">
                  <c:v>-2.2640614609053644E-2</c:v>
                </c:pt>
                <c:pt idx="1283" formatCode="0.00%">
                  <c:v>-2.3258460504774425E-2</c:v>
                </c:pt>
                <c:pt idx="1284" formatCode="0.00%">
                  <c:v>-2.294886674230634E-2</c:v>
                </c:pt>
                <c:pt idx="1285" formatCode="0.00%">
                  <c:v>-2.2519003842441876E-2</c:v>
                </c:pt>
                <c:pt idx="1286" formatCode="0.00%">
                  <c:v>-2.2452777544656466E-2</c:v>
                </c:pt>
                <c:pt idx="1287" formatCode="0.00%">
                  <c:v>-2.2485580018385853E-2</c:v>
                </c:pt>
                <c:pt idx="1288" formatCode="0.00%">
                  <c:v>-2.2915674464820679E-2</c:v>
                </c:pt>
                <c:pt idx="1289" formatCode="0.00%">
                  <c:v>-2.4208343489353856E-2</c:v>
                </c:pt>
                <c:pt idx="1290" formatCode="0.00%">
                  <c:v>-2.4696579015409448E-2</c:v>
                </c:pt>
                <c:pt idx="1291" formatCode="0.00%">
                  <c:v>-2.4204817400465317E-2</c:v>
                </c:pt>
                <c:pt idx="1292" formatCode="0.00%">
                  <c:v>-2.5359521637406957E-2</c:v>
                </c:pt>
                <c:pt idx="1293" formatCode="0.00%">
                  <c:v>-2.5743499036412154E-2</c:v>
                </c:pt>
                <c:pt idx="1294" formatCode="0.00%">
                  <c:v>-2.6127198824494879E-2</c:v>
                </c:pt>
                <c:pt idx="1295" formatCode="0.00%">
                  <c:v>-2.7584982727722585E-2</c:v>
                </c:pt>
                <c:pt idx="1296" formatCode="0.00%">
                  <c:v>-2.7882237428287326E-2</c:v>
                </c:pt>
                <c:pt idx="1297" formatCode="0.00%">
                  <c:v>-2.836589032938408E-2</c:v>
                </c:pt>
                <c:pt idx="1298" formatCode="0.00%">
                  <c:v>-2.8174370172154517E-2</c:v>
                </c:pt>
                <c:pt idx="1299" formatCode="0.00%">
                  <c:v>-2.7148920571410495E-2</c:v>
                </c:pt>
                <c:pt idx="1300" formatCode="0.00%">
                  <c:v>-2.6008762960731069E-2</c:v>
                </c:pt>
                <c:pt idx="1301" formatCode="0.00%">
                  <c:v>-2.3607618657702778E-2</c:v>
                </c:pt>
                <c:pt idx="1302" formatCode="0.00%">
                  <c:v>-2.286193016678062E-2</c:v>
                </c:pt>
                <c:pt idx="1303" formatCode="0.00%">
                  <c:v>-2.2350804189012918E-2</c:v>
                </c:pt>
                <c:pt idx="1304" formatCode="0.00%">
                  <c:v>-1.9610177835197695E-2</c:v>
                </c:pt>
                <c:pt idx="1305" formatCode="0.00%">
                  <c:v>-1.9766193738956939E-2</c:v>
                </c:pt>
                <c:pt idx="1306" formatCode="0.00%">
                  <c:v>-1.7746063355225772E-2</c:v>
                </c:pt>
                <c:pt idx="1307" formatCode="0.00%">
                  <c:v>-1.3790594464282435E-2</c:v>
                </c:pt>
                <c:pt idx="1308" formatCode="0.00%">
                  <c:v>-1.1761911564748151E-2</c:v>
                </c:pt>
                <c:pt idx="1309" formatCode="0.00%">
                  <c:v>-1.1435294957873321E-2</c:v>
                </c:pt>
                <c:pt idx="1310" formatCode="0.00%">
                  <c:v>-1.2111145251696875E-2</c:v>
                </c:pt>
                <c:pt idx="1311" formatCode="0.00%">
                  <c:v>-1.0642033943439988E-2</c:v>
                </c:pt>
                <c:pt idx="1312" formatCode="0.00%">
                  <c:v>-9.7097346244169325E-3</c:v>
                </c:pt>
                <c:pt idx="1313" formatCode="0.00%">
                  <c:v>-9.4351924088951211E-3</c:v>
                </c:pt>
                <c:pt idx="1314" formatCode="0.00%">
                  <c:v>-8.5686256277858197E-3</c:v>
                </c:pt>
                <c:pt idx="1315" formatCode="0.00%">
                  <c:v>-8.7695330677809435E-3</c:v>
                </c:pt>
                <c:pt idx="1316" formatCode="0.00%">
                  <c:v>-1.1410285132695153E-2</c:v>
                </c:pt>
                <c:pt idx="1317" formatCode="0.00%">
                  <c:v>-1.0351617906303567E-2</c:v>
                </c:pt>
                <c:pt idx="1318" formatCode="0.00%">
                  <c:v>-1.026056782355711E-2</c:v>
                </c:pt>
                <c:pt idx="1319" formatCode="0.00%">
                  <c:v>-1.3575510596412821E-2</c:v>
                </c:pt>
                <c:pt idx="1320" formatCode="0.00%">
                  <c:v>-1.6103367643143018E-2</c:v>
                </c:pt>
                <c:pt idx="1321" formatCode="0.00%">
                  <c:v>-1.75744248532822E-2</c:v>
                </c:pt>
                <c:pt idx="1322" formatCode="0.00%">
                  <c:v>-1.7058762140174655E-2</c:v>
                </c:pt>
                <c:pt idx="1323" formatCode="0.00%">
                  <c:v>-2.190767884207645E-2</c:v>
                </c:pt>
                <c:pt idx="1324" formatCode="0.00%">
                  <c:v>-2.6612008377114527E-2</c:v>
                </c:pt>
                <c:pt idx="1325" formatCode="0.00%">
                  <c:v>-3.3195820404367415E-2</c:v>
                </c:pt>
                <c:pt idx="1326" formatCode="0.00%">
                  <c:v>-3.9361480923707393E-2</c:v>
                </c:pt>
                <c:pt idx="1327" formatCode="0.00%">
                  <c:v>-4.3133326791222393E-2</c:v>
                </c:pt>
                <c:pt idx="1328" formatCode="0.00%">
                  <c:v>-4.6994327795426227E-2</c:v>
                </c:pt>
                <c:pt idx="1329" formatCode="0.00%">
                  <c:v>-5.1584888004579277E-2</c:v>
                </c:pt>
                <c:pt idx="1330" formatCode="0.00%">
                  <c:v>-5.5445177418773528E-2</c:v>
                </c:pt>
                <c:pt idx="1331" formatCode="0.00%">
                  <c:v>-5.6440400752028386E-2</c:v>
                </c:pt>
                <c:pt idx="1332" formatCode="0.00%">
                  <c:v>-5.6901692240037605E-2</c:v>
                </c:pt>
                <c:pt idx="1333" formatCode="0.00%">
                  <c:v>-5.5691635772077586E-2</c:v>
                </c:pt>
                <c:pt idx="1334" formatCode="0.00%">
                  <c:v>-5.6953194186391776E-2</c:v>
                </c:pt>
                <c:pt idx="1335" formatCode="0.00%">
                  <c:v>-5.387733060279476E-2</c:v>
                </c:pt>
                <c:pt idx="1336" formatCode="0.00%">
                  <c:v>-5.143257988054184E-2</c:v>
                </c:pt>
                <c:pt idx="1337" formatCode="0.00%">
                  <c:v>-4.723285285803136E-2</c:v>
                </c:pt>
                <c:pt idx="1338" formatCode="0.00%">
                  <c:v>-4.2234677186261393E-2</c:v>
                </c:pt>
                <c:pt idx="1339" formatCode="0.00%">
                  <c:v>-3.602484803337247E-2</c:v>
                </c:pt>
                <c:pt idx="1340" formatCode="0.00%">
                  <c:v>-2.7889930562968068E-2</c:v>
                </c:pt>
                <c:pt idx="1341" formatCode="0.00%">
                  <c:v>-2.0043759200520261E-2</c:v>
                </c:pt>
                <c:pt idx="1342" formatCode="0.00%">
                  <c:v>-1.497773839168437E-2</c:v>
                </c:pt>
                <c:pt idx="1343" formatCode="0.00%">
                  <c:v>-9.3111609910135895E-3</c:v>
                </c:pt>
                <c:pt idx="1344" formatCode="0.00%">
                  <c:v>-5.8329693758017997E-3</c:v>
                </c:pt>
                <c:pt idx="1345" formatCode="0.00%">
                  <c:v>-2.2752217074136771E-3</c:v>
                </c:pt>
                <c:pt idx="1346" formatCode="0.00%">
                  <c:v>2.4545570049521181E-3</c:v>
                </c:pt>
                <c:pt idx="1347" formatCode="0.00%">
                  <c:v>6.0437377520046187E-3</c:v>
                </c:pt>
                <c:pt idx="1348" formatCode="0.00%">
                  <c:v>9.0281371134961486E-3</c:v>
                </c:pt>
                <c:pt idx="1349" formatCode="0.00%">
                  <c:v>1.2466748861492682E-2</c:v>
                </c:pt>
                <c:pt idx="1350" formatCode="0.00%">
                  <c:v>1.4372846985100995E-2</c:v>
                </c:pt>
                <c:pt idx="1351" formatCode="0.00%">
                  <c:v>1.1098257585123505E-2</c:v>
                </c:pt>
                <c:pt idx="1352" formatCode="0.00%">
                  <c:v>6.1219381148249763E-3</c:v>
                </c:pt>
                <c:pt idx="1353" formatCode="0.00%">
                  <c:v>4.3411899509249174E-4</c:v>
                </c:pt>
                <c:pt idx="1354" formatCode="0.00%">
                  <c:v>-4.100028657653576E-3</c:v>
                </c:pt>
                <c:pt idx="1355" formatCode="0.00%">
                  <c:v>-1.0765231769576222E-2</c:v>
                </c:pt>
                <c:pt idx="1356" formatCode="0.00%">
                  <c:v>-1.6519732787034336E-2</c:v>
                </c:pt>
                <c:pt idx="1357" formatCode="0.00%">
                  <c:v>-2.3316768520128539E-2</c:v>
                </c:pt>
                <c:pt idx="1358" formatCode="0.00%">
                  <c:v>-2.9608469675792004E-2</c:v>
                </c:pt>
                <c:pt idx="1359" formatCode="0.00%">
                  <c:v>-3.8379548639542516E-2</c:v>
                </c:pt>
                <c:pt idx="1360" formatCode="0.00%">
                  <c:v>-4.5252013013687198E-2</c:v>
                </c:pt>
                <c:pt idx="1361" formatCode="0.00%">
                  <c:v>-5.2233542151986279E-2</c:v>
                </c:pt>
                <c:pt idx="1362" formatCode="0.00%">
                  <c:v>-5.7492197267354106E-2</c:v>
                </c:pt>
                <c:pt idx="1363" formatCode="0.00%">
                  <c:v>-5.9421773926695343E-2</c:v>
                </c:pt>
                <c:pt idx="1364" formatCode="0.00%">
                  <c:v>-6.0421115452501395E-2</c:v>
                </c:pt>
                <c:pt idx="1365" formatCode="0.00%">
                  <c:v>-6.0339216275271612E-2</c:v>
                </c:pt>
                <c:pt idx="1366" formatCode="0.00%">
                  <c:v>-5.9927125746912613E-2</c:v>
                </c:pt>
                <c:pt idx="1367" formatCode="0.00%">
                  <c:v>-5.8689495480673037E-2</c:v>
                </c:pt>
                <c:pt idx="1368" formatCode="0.00%">
                  <c:v>-5.6084196420892352E-2</c:v>
                </c:pt>
                <c:pt idx="1369" formatCode="0.00%">
                  <c:v>-5.4287418706694512E-2</c:v>
                </c:pt>
                <c:pt idx="1370" formatCode="0.00%">
                  <c:v>-5.2122584541418715E-2</c:v>
                </c:pt>
                <c:pt idx="1371" formatCode="0.00%">
                  <c:v>-4.6532177200419689E-2</c:v>
                </c:pt>
                <c:pt idx="1372" formatCode="0.00%">
                  <c:v>-3.948299304470515E-2</c:v>
                </c:pt>
                <c:pt idx="1373" formatCode="0.00%">
                  <c:v>-3.2764811735610966E-2</c:v>
                </c:pt>
                <c:pt idx="1374" formatCode="0.00%">
                  <c:v>-2.7544637322252652E-2</c:v>
                </c:pt>
                <c:pt idx="1375" formatCode="0.00%">
                  <c:v>-2.2619529313929188E-2</c:v>
                </c:pt>
                <c:pt idx="1376" formatCode="0.00%">
                  <c:v>-1.9289113357873311E-2</c:v>
                </c:pt>
                <c:pt idx="1377" formatCode="0.00%">
                  <c:v>-1.6027256283692504E-2</c:v>
                </c:pt>
                <c:pt idx="1378" formatCode="0.00%">
                  <c:v>-1.1614468435590997E-2</c:v>
                </c:pt>
                <c:pt idx="1379" formatCode="0.00%">
                  <c:v>-6.7648945155558415E-3</c:v>
                </c:pt>
                <c:pt idx="1380" formatCode="0.00%">
                  <c:v>-3.0416412941217663E-3</c:v>
                </c:pt>
                <c:pt idx="1381" formatCode="0.00%">
                  <c:v>3.7092341657205541E-3</c:v>
                </c:pt>
                <c:pt idx="1382" formatCode="0.00%">
                  <c:v>1.0688349391705598E-2</c:v>
                </c:pt>
                <c:pt idx="1383" formatCode="0.00%">
                  <c:v>1.5742863840922938E-2</c:v>
                </c:pt>
                <c:pt idx="1384" formatCode="0.00%">
                  <c:v>1.7565641964791379E-2</c:v>
                </c:pt>
                <c:pt idx="1385" formatCode="0.00%">
                  <c:v>1.9932856293359169E-2</c:v>
                </c:pt>
                <c:pt idx="1386" formatCode="0.00%">
                  <c:v>2.2451048445692123E-2</c:v>
                </c:pt>
                <c:pt idx="1387" formatCode="0.00%">
                  <c:v>2.6137159663663478E-2</c:v>
                </c:pt>
                <c:pt idx="1388" formatCode="0.00%">
                  <c:v>2.9635691198536263E-2</c:v>
                </c:pt>
                <c:pt idx="1389" formatCode="0.00%">
                  <c:v>3.2413667001596647E-2</c:v>
                </c:pt>
                <c:pt idx="1390" formatCode="0.00%">
                  <c:v>3.3379367207724053E-2</c:v>
                </c:pt>
                <c:pt idx="1391" formatCode="0.00%">
                  <c:v>3.3249638922385749E-2</c:v>
                </c:pt>
                <c:pt idx="1392" formatCode="0.00%">
                  <c:v>3.3779450798856914E-2</c:v>
                </c:pt>
                <c:pt idx="1393" formatCode="0.00%">
                  <c:v>3.1733464753795904E-2</c:v>
                </c:pt>
                <c:pt idx="1394" formatCode="0.00%">
                  <c:v>2.7059568349812713E-2</c:v>
                </c:pt>
                <c:pt idx="1395" formatCode="0.00%">
                  <c:v>2.2130068491283961E-2</c:v>
                </c:pt>
                <c:pt idx="1396" formatCode="0.00%">
                  <c:v>1.8095750305388236E-2</c:v>
                </c:pt>
                <c:pt idx="1397" formatCode="0.00%">
                  <c:v>1.3527334017020998E-2</c:v>
                </c:pt>
                <c:pt idx="1398" formatCode="0.00%">
                  <c:v>9.8336023853502486E-3</c:v>
                </c:pt>
                <c:pt idx="1399" formatCode="0.00%">
                  <c:v>2.2165438114949421E-3</c:v>
                </c:pt>
                <c:pt idx="1400" formatCode="0.00%">
                  <c:v>-3.105080175757724E-3</c:v>
                </c:pt>
                <c:pt idx="1401" formatCode="0.00%">
                  <c:v>-9.7393785417717593E-3</c:v>
                </c:pt>
                <c:pt idx="1402" formatCode="0.00%">
                  <c:v>-1.5378073556935767E-2</c:v>
                </c:pt>
                <c:pt idx="1403" formatCode="0.00%">
                  <c:v>-1.9411986866273101E-2</c:v>
                </c:pt>
                <c:pt idx="1404" formatCode="0.00%">
                  <c:v>-2.3995165323789647E-2</c:v>
                </c:pt>
                <c:pt idx="1405" formatCode="0.00%">
                  <c:v>-2.8877905738537879E-2</c:v>
                </c:pt>
                <c:pt idx="1406" formatCode="0.00%">
                  <c:v>-3.2135778626369293E-2</c:v>
                </c:pt>
                <c:pt idx="1407" formatCode="0.00%">
                  <c:v>-3.4592377399304985E-2</c:v>
                </c:pt>
                <c:pt idx="1408" formatCode="0.00%">
                  <c:v>-3.6573606714469853E-2</c:v>
                </c:pt>
                <c:pt idx="1409" formatCode="0.00%">
                  <c:v>-3.8239816787964953E-2</c:v>
                </c:pt>
                <c:pt idx="1410" formatCode="0.00%">
                  <c:v>-4.109585688253059E-2</c:v>
                </c:pt>
                <c:pt idx="1411" formatCode="0.00%">
                  <c:v>-4.1902181678914241E-2</c:v>
                </c:pt>
                <c:pt idx="1412" formatCode="0.00%">
                  <c:v>-4.2050432675183269E-2</c:v>
                </c:pt>
                <c:pt idx="1413" formatCode="0.00%">
                  <c:v>-3.8685570241315026E-2</c:v>
                </c:pt>
                <c:pt idx="1414" formatCode="0.00%">
                  <c:v>-3.6222545935695849E-2</c:v>
                </c:pt>
                <c:pt idx="1415" formatCode="0.00%">
                  <c:v>-3.5222354370797349E-2</c:v>
                </c:pt>
                <c:pt idx="1416" formatCode="0.00%">
                  <c:v>-3.3878394475518325E-2</c:v>
                </c:pt>
                <c:pt idx="1417" formatCode="0.00%">
                  <c:v>-3.2606702669094934E-2</c:v>
                </c:pt>
                <c:pt idx="1418" formatCode="0.00%">
                  <c:v>-3.0864251766372863E-2</c:v>
                </c:pt>
                <c:pt idx="1419" formatCode="0.00%">
                  <c:v>-2.8135988000697831E-2</c:v>
                </c:pt>
                <c:pt idx="1420" formatCode="0.00%">
                  <c:v>-2.4720235643056032E-2</c:v>
                </c:pt>
                <c:pt idx="1421" formatCode="0.00%">
                  <c:v>-2.1521686230249526E-2</c:v>
                </c:pt>
                <c:pt idx="1422" formatCode="0.00%">
                  <c:v>-1.6060958785129364E-2</c:v>
                </c:pt>
                <c:pt idx="1423" formatCode="0.00%">
                  <c:v>-1.0143773260773314E-2</c:v>
                </c:pt>
                <c:pt idx="1424" formatCode="0.00%">
                  <c:v>-6.126381377760115E-3</c:v>
                </c:pt>
                <c:pt idx="1425" formatCode="0.00%">
                  <c:v>-4.6497256370102713E-3</c:v>
                </c:pt>
                <c:pt idx="1426" formatCode="0.00%">
                  <c:v>-1.3889013189335442E-3</c:v>
                </c:pt>
                <c:pt idx="1427" formatCode="0.00%">
                  <c:v>2.8201056190062523E-3</c:v>
                </c:pt>
                <c:pt idx="1428" formatCode="0.00%">
                  <c:v>4.6795026067898426E-3</c:v>
                </c:pt>
                <c:pt idx="1429" formatCode="0.00%">
                  <c:v>7.7305799195062086E-3</c:v>
                </c:pt>
                <c:pt idx="1430" formatCode="0.00%">
                  <c:v>9.7468138507723623E-3</c:v>
                </c:pt>
                <c:pt idx="1431" formatCode="0.00%">
                  <c:v>9.3332694375050096E-3</c:v>
                </c:pt>
                <c:pt idx="1432" formatCode="0.00%">
                  <c:v>8.7893717338554112E-3</c:v>
                </c:pt>
                <c:pt idx="1433" formatCode="0.00%">
                  <c:v>7.5176402797392239E-3</c:v>
                </c:pt>
                <c:pt idx="1434" formatCode="0.00%">
                  <c:v>3.5688792901324984E-3</c:v>
                </c:pt>
                <c:pt idx="1435" formatCode="0.00%">
                  <c:v>-1.7634873862050204E-3</c:v>
                </c:pt>
                <c:pt idx="1436" formatCode="0.00%">
                  <c:v>-6.7379177227254727E-3</c:v>
                </c:pt>
                <c:pt idx="1437" formatCode="0.00%">
                  <c:v>-1.1863910269003131E-2</c:v>
                </c:pt>
                <c:pt idx="1438" formatCode="0.00%">
                  <c:v>-1.7492420112884988E-2</c:v>
                </c:pt>
                <c:pt idx="1439" formatCode="0.00%">
                  <c:v>-2.3405193408067793E-2</c:v>
                </c:pt>
                <c:pt idx="1440" formatCode="0.00%">
                  <c:v>-2.5459553130667056E-2</c:v>
                </c:pt>
                <c:pt idx="1441" formatCode="0.00%">
                  <c:v>-2.7178043068779023E-2</c:v>
                </c:pt>
                <c:pt idx="1442" formatCode="0.00%">
                  <c:v>-2.7852643472354388E-2</c:v>
                </c:pt>
                <c:pt idx="1443" formatCode="0.00%">
                  <c:v>-2.6417790802422791E-2</c:v>
                </c:pt>
                <c:pt idx="1444" formatCode="0.00%">
                  <c:v>-2.6720062905864816E-2</c:v>
                </c:pt>
                <c:pt idx="1445" formatCode="0.00%">
                  <c:v>-2.6671643513700771E-2</c:v>
                </c:pt>
                <c:pt idx="1446" formatCode="0.00%">
                  <c:v>-2.5357756572548018E-2</c:v>
                </c:pt>
                <c:pt idx="1447" formatCode="0.00%">
                  <c:v>-2.1188924748911986E-2</c:v>
                </c:pt>
                <c:pt idx="1448" formatCode="0.00%">
                  <c:v>-1.6597575504951334E-2</c:v>
                </c:pt>
                <c:pt idx="1449" formatCode="0.00%">
                  <c:v>-1.0668894669878415E-2</c:v>
                </c:pt>
                <c:pt idx="1450" formatCode="0.00%">
                  <c:v>-6.4393109527240977E-3</c:v>
                </c:pt>
                <c:pt idx="1451" formatCode="0.00%">
                  <c:v>-9.7132240885233756E-4</c:v>
                </c:pt>
                <c:pt idx="1452" formatCode="0.00%">
                  <c:v>1.4701781392703062E-3</c:v>
                </c:pt>
                <c:pt idx="1453" formatCode="0.00%">
                  <c:v>2.5012636907602026E-3</c:v>
                </c:pt>
                <c:pt idx="1454" formatCode="0.00%">
                  <c:v>2.1048539512051878E-3</c:v>
                </c:pt>
                <c:pt idx="1455" formatCode="0.00%">
                  <c:v>8.1659123666355526E-4</c:v>
                </c:pt>
                <c:pt idx="1456" formatCode="0.00%">
                  <c:v>4.7181313011113168E-4</c:v>
                </c:pt>
                <c:pt idx="1457" formatCode="0.00%">
                  <c:v>1.0064968547833786E-3</c:v>
                </c:pt>
                <c:pt idx="1458" formatCode="0.00%">
                  <c:v>2.083484945709424E-3</c:v>
                </c:pt>
                <c:pt idx="1459" formatCode="0.00%">
                  <c:v>6.7866110210257347E-4</c:v>
                </c:pt>
                <c:pt idx="1460" formatCode="0.00%">
                  <c:v>-7.8673341761548166E-4</c:v>
                </c:pt>
                <c:pt idx="1461" formatCode="0.00%">
                  <c:v>-3.6696380465400802E-3</c:v>
                </c:pt>
                <c:pt idx="1462" formatCode="0.00%">
                  <c:v>-5.0293244271305548E-3</c:v>
                </c:pt>
                <c:pt idx="1463" formatCode="0.00%">
                  <c:v>-8.7951262065663061E-3</c:v>
                </c:pt>
                <c:pt idx="1464" formatCode="0.00%">
                  <c:v>-9.701826522620971E-3</c:v>
                </c:pt>
                <c:pt idx="1465" formatCode="0.00%">
                  <c:v>-9.6438857725993365E-3</c:v>
                </c:pt>
                <c:pt idx="1466" formatCode="0.00%">
                  <c:v>-7.3303739650366628E-3</c:v>
                </c:pt>
                <c:pt idx="1467" formatCode="0.00%">
                  <c:v>-5.2959068337292692E-3</c:v>
                </c:pt>
                <c:pt idx="1468" formatCode="0.00%">
                  <c:v>-2.9147464968425352E-3</c:v>
                </c:pt>
                <c:pt idx="1469" formatCode="0.00%">
                  <c:v>-5.770788080872169E-4</c:v>
                </c:pt>
                <c:pt idx="1470" formatCode="0.00%">
                  <c:v>1.6791644122227112E-4</c:v>
                </c:pt>
                <c:pt idx="1471" formatCode="0.00%">
                  <c:v>2.6549529368038449E-3</c:v>
                </c:pt>
                <c:pt idx="1472" formatCode="0.00%">
                  <c:v>4.1617191588625424E-3</c:v>
                </c:pt>
                <c:pt idx="1473" formatCode="0.00%">
                  <c:v>7.4381245840691168E-3</c:v>
                </c:pt>
                <c:pt idx="1474" formatCode="0.00%">
                  <c:v>9.705956668098592E-3</c:v>
                </c:pt>
                <c:pt idx="1475" formatCode="0.00%">
                  <c:v>1.308562333278096E-2</c:v>
                </c:pt>
                <c:pt idx="1476" formatCode="0.00%">
                  <c:v>1.500092552068466E-2</c:v>
                </c:pt>
                <c:pt idx="1477" formatCode="0.00%">
                  <c:v>1.5083891795403037E-2</c:v>
                </c:pt>
                <c:pt idx="1478" formatCode="0.00%">
                  <c:v>1.1958983026027603E-2</c:v>
                </c:pt>
                <c:pt idx="1479" formatCode="0.00%">
                  <c:v>9.2514098573126535E-3</c:v>
                </c:pt>
                <c:pt idx="1480" formatCode="0.00%">
                  <c:v>5.7634486320965461E-3</c:v>
                </c:pt>
                <c:pt idx="1481" formatCode="0.00%">
                  <c:v>8.8866010072918833E-4</c:v>
                </c:pt>
                <c:pt idx="1482" formatCode="0.00%">
                  <c:v>-2.6153099552564951E-3</c:v>
                </c:pt>
                <c:pt idx="1483" formatCode="0.00%">
                  <c:v>-7.3632338992710711E-3</c:v>
                </c:pt>
                <c:pt idx="1484" formatCode="0.00%">
                  <c:v>-1.1803623037971223E-2</c:v>
                </c:pt>
                <c:pt idx="1485" formatCode="0.00%">
                  <c:v>-1.751817169267933E-2</c:v>
                </c:pt>
                <c:pt idx="1486" formatCode="0.00%">
                  <c:v>-2.2313866115966197E-2</c:v>
                </c:pt>
                <c:pt idx="1487" formatCode="0.00%">
                  <c:v>-2.7036603661028225E-2</c:v>
                </c:pt>
                <c:pt idx="1488" formatCode="0.00%">
                  <c:v>-3.1918195616220779E-2</c:v>
                </c:pt>
                <c:pt idx="1489" formatCode="0.00%">
                  <c:v>-3.3354845557680757E-2</c:v>
                </c:pt>
                <c:pt idx="1490" formatCode="0.00%">
                  <c:v>-3.1055829673953594E-2</c:v>
                </c:pt>
                <c:pt idx="1491" formatCode="0.00%">
                  <c:v>-2.8014877803037574E-2</c:v>
                </c:pt>
                <c:pt idx="1492" formatCode="0.00%">
                  <c:v>-2.2864868352229228E-2</c:v>
                </c:pt>
                <c:pt idx="1493" formatCode="0.00%">
                  <c:v>-1.5606098872941288E-2</c:v>
                </c:pt>
                <c:pt idx="1494" formatCode="0.00%">
                  <c:v>-9.1684951272440474E-3</c:v>
                </c:pt>
                <c:pt idx="1495" formatCode="0.00%">
                  <c:v>-2.3752098872414917E-3</c:v>
                </c:pt>
                <c:pt idx="1496" formatCode="0.00%">
                  <c:v>6.6277121558391272E-3</c:v>
                </c:pt>
                <c:pt idx="1497" formatCode="0.00%">
                  <c:v>1.6261872008515699E-2</c:v>
                </c:pt>
                <c:pt idx="1498" formatCode="0.00%">
                  <c:v>2.7782827277779143E-2</c:v>
                </c:pt>
                <c:pt idx="1499" formatCode="0.00%">
                  <c:v>3.9960787181647195E-2</c:v>
                </c:pt>
                <c:pt idx="1500" formatCode="0.00%">
                  <c:v>5.2278427184808685E-2</c:v>
                </c:pt>
                <c:pt idx="1501" formatCode="0.00%">
                  <c:v>6.0941558176847765E-2</c:v>
                </c:pt>
                <c:pt idx="1502" formatCode="0.00%">
                  <c:v>6.6992819028620421E-2</c:v>
                </c:pt>
                <c:pt idx="1503" formatCode="0.00%">
                  <c:v>7.1087436538307625E-2</c:v>
                </c:pt>
                <c:pt idx="1504" formatCode="0.00%">
                  <c:v>7.2174829257954265E-2</c:v>
                </c:pt>
                <c:pt idx="1505" formatCode="0.00%">
                  <c:v>7.1689018929209647E-2</c:v>
                </c:pt>
                <c:pt idx="1506" formatCode="0.00%">
                  <c:v>7.0359405130624886E-2</c:v>
                </c:pt>
                <c:pt idx="1507" formatCode="0.00%">
                  <c:v>6.9035518161418841E-2</c:v>
                </c:pt>
                <c:pt idx="1508" formatCode="0.00%">
                  <c:v>6.6219873208872349E-2</c:v>
                </c:pt>
                <c:pt idx="1509" formatCode="0.00%">
                  <c:v>6.3944104079381114E-2</c:v>
                </c:pt>
                <c:pt idx="1510" formatCode="0.00%">
                  <c:v>6.0326832679665987E-2</c:v>
                </c:pt>
                <c:pt idx="1511" formatCode="0.00%">
                  <c:v>5.4465391735713853E-2</c:v>
                </c:pt>
                <c:pt idx="1512" formatCode="0.00%">
                  <c:v>4.9184253049401327E-2</c:v>
                </c:pt>
                <c:pt idx="1513" formatCode="0.00%">
                  <c:v>4.6345185885237061E-2</c:v>
                </c:pt>
                <c:pt idx="1514" formatCode="0.00%">
                  <c:v>4.2475068589044707E-2</c:v>
                </c:pt>
                <c:pt idx="1515" formatCode="0.00%">
                  <c:v>4.1735944341208642E-2</c:v>
                </c:pt>
                <c:pt idx="1516" formatCode="0.00%">
                  <c:v>4.3520627967812642E-2</c:v>
                </c:pt>
                <c:pt idx="1517" formatCode="0.00%">
                  <c:v>4.6560999713264106E-2</c:v>
                </c:pt>
                <c:pt idx="1518" formatCode="0.00%">
                  <c:v>5.4440131683103798E-2</c:v>
                </c:pt>
                <c:pt idx="1519" formatCode="0.00%">
                  <c:v>6.0658371400254651E-2</c:v>
                </c:pt>
                <c:pt idx="1520" formatCode="0.00%">
                  <c:v>6.6322701821041941E-2</c:v>
                </c:pt>
                <c:pt idx="1521" formatCode="0.00%">
                  <c:v>6.9542743058173428E-2</c:v>
                </c:pt>
                <c:pt idx="1522" formatCode="0.00%">
                  <c:v>7.1791446013157678E-2</c:v>
                </c:pt>
                <c:pt idx="1523" formatCode="0.00%">
                  <c:v>7.6686574315020906E-2</c:v>
                </c:pt>
                <c:pt idx="1524" formatCode="0.00%">
                  <c:v>8.1417666272873834E-2</c:v>
                </c:pt>
                <c:pt idx="1525" formatCode="0.00%">
                  <c:v>8.6028567578553039E-2</c:v>
                </c:pt>
                <c:pt idx="1526" formatCode="0.00%">
                  <c:v>9.5071959509983595E-2</c:v>
                </c:pt>
                <c:pt idx="1527" formatCode="0.00%">
                  <c:v>0.1008256893405215</c:v>
                </c:pt>
                <c:pt idx="1528" formatCode="0.00%">
                  <c:v>0.10285945433754384</c:v>
                </c:pt>
                <c:pt idx="1529" formatCode="0.00%">
                  <c:v>0.10398709060936628</c:v>
                </c:pt>
                <c:pt idx="1530" formatCode="0.00%">
                  <c:v>9.8018631317459803E-2</c:v>
                </c:pt>
                <c:pt idx="1531" formatCode="0.00%">
                  <c:v>9.122783011440494E-2</c:v>
                </c:pt>
                <c:pt idx="1532" formatCode="0.00%">
                  <c:v>8.6563068139985822E-2</c:v>
                </c:pt>
                <c:pt idx="1533" formatCode="0.00%">
                  <c:v>8.6334177220583008E-2</c:v>
                </c:pt>
                <c:pt idx="1534" formatCode="0.00%">
                  <c:v>8.612285495371097E-2</c:v>
                </c:pt>
                <c:pt idx="1535" formatCode="0.00%">
                  <c:v>8.6538907034184209E-2</c:v>
                </c:pt>
                <c:pt idx="1536" formatCode="0.00%">
                  <c:v>8.6209864130068148E-2</c:v>
                </c:pt>
                <c:pt idx="1537" formatCode="0.00%">
                  <c:v>8.2107658997149224E-2</c:v>
                </c:pt>
                <c:pt idx="1538" formatCode="0.00%">
                  <c:v>7.4923795029161244E-2</c:v>
                </c:pt>
                <c:pt idx="1539" formatCode="0.00%">
                  <c:v>6.9242682673681166E-2</c:v>
                </c:pt>
                <c:pt idx="1540" formatCode="0.00%">
                  <c:v>6.4899419278718895E-2</c:v>
                </c:pt>
                <c:pt idx="1541" formatCode="0.00%">
                  <c:v>6.0720003567039882E-2</c:v>
                </c:pt>
                <c:pt idx="1542" formatCode="0.00%">
                  <c:v>5.8841731780018947E-2</c:v>
                </c:pt>
                <c:pt idx="1543" formatCode="0.00%">
                  <c:v>6.2392075601978902E-2</c:v>
                </c:pt>
                <c:pt idx="1544" formatCode="0.00%">
                  <c:v>6.1614097023147574E-2</c:v>
                </c:pt>
                <c:pt idx="1545" formatCode="0.00%">
                  <c:v>5.7620767216689739E-2</c:v>
                </c:pt>
                <c:pt idx="1546" formatCode="0.00%">
                  <c:v>5.3294051121911323E-2</c:v>
                </c:pt>
                <c:pt idx="1547" formatCode="0.00%">
                  <c:v>4.7481953139443256E-2</c:v>
                </c:pt>
                <c:pt idx="1548" formatCode="0.00%">
                  <c:v>3.9111858027186974E-2</c:v>
                </c:pt>
                <c:pt idx="1549" formatCode="0.00%">
                  <c:v>3.5167454899935668E-2</c:v>
                </c:pt>
                <c:pt idx="1550" formatCode="0.00%">
                  <c:v>3.3397983112473106E-2</c:v>
                </c:pt>
                <c:pt idx="1551" formatCode="0.00%">
                  <c:v>2.9902718190489619E-2</c:v>
                </c:pt>
                <c:pt idx="1552" formatCode="0.00%">
                  <c:v>2.7853065287186007E-2</c:v>
                </c:pt>
                <c:pt idx="1553" formatCode="0.00%">
                  <c:v>2.5265032735932502E-2</c:v>
                </c:pt>
                <c:pt idx="1554" formatCode="0.00%">
                  <c:v>2.427445676034834E-2</c:v>
                </c:pt>
                <c:pt idx="1555" formatCode="0.00%">
                  <c:v>2.3114186819206628E-2</c:v>
                </c:pt>
                <c:pt idx="1556" formatCode="0.00%">
                  <c:v>2.2563757145944052E-2</c:v>
                </c:pt>
                <c:pt idx="1557" formatCode="0.00%">
                  <c:v>2.1053632500484865E-2</c:v>
                </c:pt>
                <c:pt idx="1558" formatCode="0.00%">
                  <c:v>1.8008320344518269E-2</c:v>
                </c:pt>
                <c:pt idx="1559" formatCode="0.00%">
                  <c:v>1.3576380293394363E-2</c:v>
                </c:pt>
                <c:pt idx="1560" formatCode="0.00%">
                  <c:v>1.5407963676860925E-2</c:v>
                </c:pt>
                <c:pt idx="1561" formatCode="0.00%">
                  <c:v>1.3908896893095601E-2</c:v>
                </c:pt>
                <c:pt idx="1562" formatCode="0.00%">
                  <c:v>5.9096028613656593E-3</c:v>
                </c:pt>
                <c:pt idx="1563" formatCode="0.00%">
                  <c:v>1.6834510649457179E-3</c:v>
                </c:pt>
                <c:pt idx="1564" formatCode="0.00%">
                  <c:v>-2.0459168820774476E-3</c:v>
                </c:pt>
                <c:pt idx="1565" formatCode="0.00%">
                  <c:v>-6.9420759330980353E-3</c:v>
                </c:pt>
                <c:pt idx="1566" formatCode="0.00%">
                  <c:v>-1.1869658305524111E-2</c:v>
                </c:pt>
                <c:pt idx="1567" formatCode="0.00%">
                  <c:v>-2.2546167760090108E-2</c:v>
                </c:pt>
                <c:pt idx="1568" formatCode="0.00%">
                  <c:v>-3.082901523053605E-2</c:v>
                </c:pt>
                <c:pt idx="1569" formatCode="0.00%">
                  <c:v>-3.6800651156053577E-2</c:v>
                </c:pt>
                <c:pt idx="1570" formatCode="0.00%">
                  <c:v>-3.8225001818582904E-2</c:v>
                </c:pt>
                <c:pt idx="1571" formatCode="0.00%">
                  <c:v>-3.8440303024786404E-2</c:v>
                </c:pt>
                <c:pt idx="1572" formatCode="0.00%">
                  <c:v>-4.3503641423897732E-2</c:v>
                </c:pt>
                <c:pt idx="1573" formatCode="0.00%">
                  <c:v>-4.4864407610996859E-2</c:v>
                </c:pt>
                <c:pt idx="1574" formatCode="0.00%">
                  <c:v>-3.9947775917976047E-2</c:v>
                </c:pt>
                <c:pt idx="1575" formatCode="0.00%">
                  <c:v>-3.9864958634667325E-2</c:v>
                </c:pt>
                <c:pt idx="1576" formatCode="0.00%">
                  <c:v>-4.0611800636471074E-2</c:v>
                </c:pt>
                <c:pt idx="1577" formatCode="0.00%">
                  <c:v>-4.1109828557596262E-2</c:v>
                </c:pt>
                <c:pt idx="1578" formatCode="0.00%">
                  <c:v>-4.3068186049357249E-2</c:v>
                </c:pt>
                <c:pt idx="1579" formatCode="0.00%">
                  <c:v>-4.106611020767692E-2</c:v>
                </c:pt>
                <c:pt idx="1580" formatCode="0.00%">
                  <c:v>-3.8591242238964929E-2</c:v>
                </c:pt>
                <c:pt idx="1581" formatCode="0.00%">
                  <c:v>-3.694310592862482E-2</c:v>
                </c:pt>
                <c:pt idx="1582" formatCode="0.00%">
                  <c:v>-3.8258390398630882E-2</c:v>
                </c:pt>
                <c:pt idx="1583" formatCode="0.00%">
                  <c:v>-3.9461256845827353E-2</c:v>
                </c:pt>
                <c:pt idx="1584" formatCode="0.00%">
                  <c:v>-3.9165460026325816E-2</c:v>
                </c:pt>
                <c:pt idx="1585" formatCode="0.00%">
                  <c:v>-4.1087144033604805E-2</c:v>
                </c:pt>
                <c:pt idx="1586" formatCode="0.00%">
                  <c:v>-4.5099545975418431E-2</c:v>
                </c:pt>
                <c:pt idx="1587" formatCode="0.00%">
                  <c:v>-4.4296589216731741E-2</c:v>
                </c:pt>
                <c:pt idx="1588" formatCode="0.00%">
                  <c:v>-4.1610875420846627E-2</c:v>
                </c:pt>
                <c:pt idx="1589" formatCode="0.00%">
                  <c:v>-3.6521312733945321E-2</c:v>
                </c:pt>
                <c:pt idx="1590" formatCode="0.00%">
                  <c:v>-3.0685229501409284E-2</c:v>
                </c:pt>
                <c:pt idx="1591" formatCode="0.00%">
                  <c:v>-2.4912413325676508E-2</c:v>
                </c:pt>
                <c:pt idx="1592" formatCode="0.00%">
                  <c:v>-1.9526370466262266E-2</c:v>
                </c:pt>
                <c:pt idx="1593" formatCode="0.00%">
                  <c:v>-1.4205978186223378E-2</c:v>
                </c:pt>
                <c:pt idx="1594" formatCode="0.00%">
                  <c:v>-8.3771761511215459E-3</c:v>
                </c:pt>
                <c:pt idx="1595" formatCode="0.00%">
                  <c:v>-1.2174304969693184E-3</c:v>
                </c:pt>
                <c:pt idx="1596" formatCode="0.00%">
                  <c:v>7.0809546024650505E-3</c:v>
                </c:pt>
                <c:pt idx="1597" formatCode="0.00%">
                  <c:v>1.6659090896157913E-2</c:v>
                </c:pt>
                <c:pt idx="1598" formatCode="0.00%">
                  <c:v>2.6893237158486905E-2</c:v>
                </c:pt>
                <c:pt idx="1599" formatCode="0.00%">
                  <c:v>3.1930821488341588E-2</c:v>
                </c:pt>
                <c:pt idx="1600" formatCode="0.00%">
                  <c:v>3.3017301720946524E-2</c:v>
                </c:pt>
                <c:pt idx="1601" formatCode="0.00%">
                  <c:v>3.3555987087919403E-2</c:v>
                </c:pt>
                <c:pt idx="1602" formatCode="0.00%">
                  <c:v>3.478459617742824E-2</c:v>
                </c:pt>
                <c:pt idx="1603" formatCode="0.00%">
                  <c:v>3.5396779218948682E-2</c:v>
                </c:pt>
                <c:pt idx="1604" formatCode="0.00%">
                  <c:v>3.5271919983039135E-2</c:v>
                </c:pt>
                <c:pt idx="1605" formatCode="0.00%">
                  <c:v>3.5080417901741878E-2</c:v>
                </c:pt>
                <c:pt idx="1606" formatCode="0.00%">
                  <c:v>3.4821717751766679E-2</c:v>
                </c:pt>
                <c:pt idx="1607" formatCode="0.00%">
                  <c:v>3.3015300554552818E-2</c:v>
                </c:pt>
                <c:pt idx="1608" formatCode="0.00%">
                  <c:v>2.9619144431261235E-2</c:v>
                </c:pt>
                <c:pt idx="1609" formatCode="0.00%">
                  <c:v>2.4831413295124172E-2</c:v>
                </c:pt>
                <c:pt idx="1610" formatCode="0.00%">
                  <c:v>1.9030820630551837E-2</c:v>
                </c:pt>
                <c:pt idx="1611" formatCode="0.00%">
                  <c:v>1.7873059061725538E-2</c:v>
                </c:pt>
                <c:pt idx="1612" formatCode="0.00%">
                  <c:v>1.907725894974166E-2</c:v>
                </c:pt>
                <c:pt idx="1613" formatCode="0.00%">
                  <c:v>1.9528168557608971E-2</c:v>
                </c:pt>
                <c:pt idx="1614" formatCode="0.00%">
                  <c:v>1.9827784629471878E-2</c:v>
                </c:pt>
                <c:pt idx="1615" formatCode="0.00%">
                  <c:v>1.9192271294938168E-2</c:v>
                </c:pt>
                <c:pt idx="1616" formatCode="0.00%">
                  <c:v>1.8064347061887753E-2</c:v>
                </c:pt>
                <c:pt idx="1617" formatCode="0.00%">
                  <c:v>1.6070010049896277E-2</c:v>
                </c:pt>
                <c:pt idx="1618" formatCode="0.00%">
                  <c:v>1.5016501616923694E-2</c:v>
                </c:pt>
                <c:pt idx="1619" formatCode="0.00%">
                  <c:v>1.4126808734874041E-2</c:v>
                </c:pt>
                <c:pt idx="1620" formatCode="0.00%">
                  <c:v>1.4590619959904627E-2</c:v>
                </c:pt>
                <c:pt idx="1621" formatCode="0.00%">
                  <c:v>1.5410320231487029E-2</c:v>
                </c:pt>
                <c:pt idx="1622" formatCode="0.00%">
                  <c:v>1.7769123325302338E-2</c:v>
                </c:pt>
                <c:pt idx="1623" formatCode="0.00%">
                  <c:v>1.8459103870089422E-2</c:v>
                </c:pt>
                <c:pt idx="1624" formatCode="0.00%">
                  <c:v>1.762222946401959E-2</c:v>
                </c:pt>
                <c:pt idx="1625" formatCode="0.00%">
                  <c:v>1.6079228133703438E-2</c:v>
                </c:pt>
                <c:pt idx="1626" formatCode="0.00%">
                  <c:v>1.4607422195960229E-2</c:v>
                </c:pt>
                <c:pt idx="1627" formatCode="0.00%">
                  <c:v>1.445503617386823E-2</c:v>
                </c:pt>
                <c:pt idx="1628" formatCode="0.00%">
                  <c:v>1.6108892576926381E-2</c:v>
                </c:pt>
                <c:pt idx="1629" formatCode="0.00%">
                  <c:v>2.0425823317799852E-2</c:v>
                </c:pt>
                <c:pt idx="1630" formatCode="0.00%">
                  <c:v>2.364600226527136E-2</c:v>
                </c:pt>
                <c:pt idx="1631" formatCode="0.00%">
                  <c:v>2.6065111449715017E-2</c:v>
                </c:pt>
                <c:pt idx="1632" formatCode="0.00%">
                  <c:v>2.7754765454460317E-2</c:v>
                </c:pt>
                <c:pt idx="1633" formatCode="0.00%">
                  <c:v>2.9710094980235358E-2</c:v>
                </c:pt>
                <c:pt idx="1634" formatCode="0.00%">
                  <c:v>3.0734292335672153E-2</c:v>
                </c:pt>
                <c:pt idx="1635" formatCode="0.00%">
                  <c:v>3.2409405777235945E-2</c:v>
                </c:pt>
                <c:pt idx="1636" formatCode="0.00%">
                  <c:v>3.5694828271409351E-2</c:v>
                </c:pt>
                <c:pt idx="1637" formatCode="0.00%">
                  <c:v>3.9693305988791172E-2</c:v>
                </c:pt>
                <c:pt idx="1638" formatCode="0.00%">
                  <c:v>4.2440837120965247E-2</c:v>
                </c:pt>
                <c:pt idx="1639" formatCode="0.00%">
                  <c:v>4.4739580143947633E-2</c:v>
                </c:pt>
                <c:pt idx="1640" formatCode="0.00%">
                  <c:v>4.6355545763790751E-2</c:v>
                </c:pt>
                <c:pt idx="1641" formatCode="0.00%">
                  <c:v>4.5683670751607508E-2</c:v>
                </c:pt>
                <c:pt idx="1642" formatCode="0.00%">
                  <c:v>4.3965814835890571E-2</c:v>
                </c:pt>
                <c:pt idx="1643" formatCode="0.00%">
                  <c:v>4.3247558411288578E-2</c:v>
                </c:pt>
                <c:pt idx="1644" formatCode="0.00%">
                  <c:v>4.2044850368529119E-2</c:v>
                </c:pt>
                <c:pt idx="1645" formatCode="0.00%">
                  <c:v>4.0207096498756645E-2</c:v>
                </c:pt>
                <c:pt idx="1646" formatCode="0.00%">
                  <c:v>3.8322156670926422E-2</c:v>
                </c:pt>
                <c:pt idx="1647" formatCode="0.00%">
                  <c:v>3.4707934114436512E-2</c:v>
                </c:pt>
                <c:pt idx="1648" formatCode="0.00%">
                  <c:v>2.9773350330152715E-2</c:v>
                </c:pt>
                <c:pt idx="1649" formatCode="0.00%">
                  <c:v>2.3943120420120589E-2</c:v>
                </c:pt>
                <c:pt idx="1650" formatCode="0.00%">
                  <c:v>1.863535798780247E-2</c:v>
                </c:pt>
                <c:pt idx="1651" formatCode="0.00%">
                  <c:v>1.2460568867183275E-2</c:v>
                </c:pt>
                <c:pt idx="1652" formatCode="0.00%">
                  <c:v>3.4498082272993447E-3</c:v>
                </c:pt>
                <c:pt idx="1653" formatCode="0.00%">
                  <c:v>-7.987332354482124E-3</c:v>
                </c:pt>
                <c:pt idx="1654" formatCode="0.00%">
                  <c:v>-1.6485938226879826E-2</c:v>
                </c:pt>
                <c:pt idx="1655" formatCode="0.00%">
                  <c:v>-2.305324344318993E-2</c:v>
                </c:pt>
                <c:pt idx="1656" formatCode="0.00%">
                  <c:v>-3.0532428875969853E-2</c:v>
                </c:pt>
                <c:pt idx="1657" formatCode="0.00%">
                  <c:v>-3.8443913756708192E-2</c:v>
                </c:pt>
                <c:pt idx="1658" formatCode="0.00%">
                  <c:v>-4.53790064468228E-2</c:v>
                </c:pt>
                <c:pt idx="1659" formatCode="0.00%">
                  <c:v>-5.1884846827648268E-2</c:v>
                </c:pt>
                <c:pt idx="1660" formatCode="0.00%">
                  <c:v>-5.6962234357548658E-2</c:v>
                </c:pt>
                <c:pt idx="1661" formatCode="0.00%">
                  <c:v>-6.0993694991670289E-2</c:v>
                </c:pt>
                <c:pt idx="1662" formatCode="0.00%">
                  <c:v>-6.3928055717624277E-2</c:v>
                </c:pt>
                <c:pt idx="1663" formatCode="0.00%">
                  <c:v>-6.598615284600895E-2</c:v>
                </c:pt>
                <c:pt idx="1664" formatCode="0.00%">
                  <c:v>-6.4597186572272425E-2</c:v>
                </c:pt>
                <c:pt idx="1665" formatCode="0.00%">
                  <c:v>-5.8263190007023624E-2</c:v>
                </c:pt>
                <c:pt idx="1666" formatCode="0.00%">
                  <c:v>-5.3956791792064807E-2</c:v>
                </c:pt>
                <c:pt idx="1667" formatCode="0.00%">
                  <c:v>-5.4441568171439081E-2</c:v>
                </c:pt>
                <c:pt idx="1668" formatCode="0.00%">
                  <c:v>-5.2058029232746605E-2</c:v>
                </c:pt>
                <c:pt idx="1669" formatCode="0.00%">
                  <c:v>-4.7183182324070483E-2</c:v>
                </c:pt>
                <c:pt idx="1670" formatCode="0.00%">
                  <c:v>-4.3446085845189053E-2</c:v>
                </c:pt>
                <c:pt idx="1671" formatCode="0.00%">
                  <c:v>-3.8183586178475726E-2</c:v>
                </c:pt>
                <c:pt idx="1672" formatCode="0.00%">
                  <c:v>-3.4530976242055256E-2</c:v>
                </c:pt>
                <c:pt idx="1673" formatCode="0.00%">
                  <c:v>-2.9895822504962477E-2</c:v>
                </c:pt>
                <c:pt idx="1674" formatCode="0.00%">
                  <c:v>-2.5546161754910868E-2</c:v>
                </c:pt>
                <c:pt idx="1675" formatCode="0.00%">
                  <c:v>-2.1393042399084572E-2</c:v>
                </c:pt>
                <c:pt idx="1676" formatCode="0.00%">
                  <c:v>-1.7593277275915753E-2</c:v>
                </c:pt>
                <c:pt idx="1677" formatCode="0.00%">
                  <c:v>-1.4934509220774217E-2</c:v>
                </c:pt>
                <c:pt idx="1678" formatCode="0.00%">
                  <c:v>-1.2917019284169884E-2</c:v>
                </c:pt>
                <c:pt idx="1679" formatCode="0.00%">
                  <c:v>-6.5047238079137815E-3</c:v>
                </c:pt>
                <c:pt idx="1680" formatCode="0.00%">
                  <c:v>-1.4665810762510834E-3</c:v>
                </c:pt>
                <c:pt idx="1681" formatCode="0.00%">
                  <c:v>2.4044333648478577E-3</c:v>
                </c:pt>
                <c:pt idx="1682" formatCode="0.00%">
                  <c:v>6.3863230819678485E-3</c:v>
                </c:pt>
                <c:pt idx="1683" formatCode="0.00%">
                  <c:v>9.6731882339233799E-3</c:v>
                </c:pt>
                <c:pt idx="1684" formatCode="0.00%">
                  <c:v>1.5002195413668984E-2</c:v>
                </c:pt>
                <c:pt idx="1685" formatCode="0.00%">
                  <c:v>1.8494949398531135E-2</c:v>
                </c:pt>
                <c:pt idx="1686" formatCode="0.00%">
                  <c:v>2.1130508041586449E-2</c:v>
                </c:pt>
                <c:pt idx="1687" formatCode="0.00%">
                  <c:v>2.4848717329441161E-2</c:v>
                </c:pt>
                <c:pt idx="1688" formatCode="0.00%">
                  <c:v>2.5424064326353024E-2</c:v>
                </c:pt>
                <c:pt idx="1689" formatCode="0.00%">
                  <c:v>2.6503108000308195E-2</c:v>
                </c:pt>
                <c:pt idx="1690" formatCode="0.00%">
                  <c:v>2.9063683549846342E-2</c:v>
                </c:pt>
                <c:pt idx="1691" formatCode="0.00%">
                  <c:v>3.0628967647726713E-2</c:v>
                </c:pt>
                <c:pt idx="1692" formatCode="0.00%">
                  <c:v>3.3294727465822183E-2</c:v>
                </c:pt>
                <c:pt idx="1693" formatCode="0.00%">
                  <c:v>3.5493925079534083E-2</c:v>
                </c:pt>
                <c:pt idx="1694" formatCode="0.00%">
                  <c:v>3.8385710772143922E-2</c:v>
                </c:pt>
                <c:pt idx="1695" formatCode="0.00%">
                  <c:v>4.0449266661969352E-2</c:v>
                </c:pt>
                <c:pt idx="1696" formatCode="0.00%">
                  <c:v>4.0831293724589601E-2</c:v>
                </c:pt>
                <c:pt idx="1697" formatCode="0.00%">
                  <c:v>4.3327632467993871E-2</c:v>
                </c:pt>
                <c:pt idx="1698" formatCode="0.00%">
                  <c:v>4.6327582900625552E-2</c:v>
                </c:pt>
                <c:pt idx="1699" formatCode="0.00%">
                  <c:v>4.7720048150998506E-2</c:v>
                </c:pt>
                <c:pt idx="1700" formatCode="0.00%">
                  <c:v>5.2923014868483165E-2</c:v>
                </c:pt>
                <c:pt idx="1701" formatCode="0.00%">
                  <c:v>5.4236609769979571E-2</c:v>
                </c:pt>
                <c:pt idx="1702" formatCode="0.00%">
                  <c:v>5.5855563242130479E-2</c:v>
                </c:pt>
                <c:pt idx="1703" formatCode="0.00%">
                  <c:v>5.639302682878955E-2</c:v>
                </c:pt>
                <c:pt idx="1704" formatCode="0.00%">
                  <c:v>5.5152636915192677E-2</c:v>
                </c:pt>
                <c:pt idx="1705" formatCode="0.00%">
                  <c:v>5.339443939671451E-2</c:v>
                </c:pt>
                <c:pt idx="1706" formatCode="0.00%">
                  <c:v>5.2041232517962444E-2</c:v>
                </c:pt>
                <c:pt idx="1707" formatCode="0.00%">
                  <c:v>5.1392538936375853E-2</c:v>
                </c:pt>
                <c:pt idx="1708" formatCode="0.00%">
                  <c:v>5.1205766020486987E-2</c:v>
                </c:pt>
                <c:pt idx="1709" formatCode="0.00%">
                  <c:v>4.7550093632271917E-2</c:v>
                </c:pt>
                <c:pt idx="1710" formatCode="0.00%">
                  <c:v>4.4168853850174328E-2</c:v>
                </c:pt>
                <c:pt idx="1711" formatCode="0.00%">
                  <c:v>4.0480785895258053E-2</c:v>
                </c:pt>
                <c:pt idx="1712" formatCode="0.00%">
                  <c:v>3.5419605169619173E-2</c:v>
                </c:pt>
                <c:pt idx="1713" formatCode="0.00%">
                  <c:v>3.4255829247998637E-2</c:v>
                </c:pt>
                <c:pt idx="1714" formatCode="0.00%">
                  <c:v>3.2160791523676124E-2</c:v>
                </c:pt>
                <c:pt idx="1715" formatCode="0.00%">
                  <c:v>3.0755597306391769E-2</c:v>
                </c:pt>
                <c:pt idx="1716" formatCode="0.00%">
                  <c:v>2.9318143350382853E-2</c:v>
                </c:pt>
                <c:pt idx="1717" formatCode="0.00%">
                  <c:v>2.9399886545224074E-2</c:v>
                </c:pt>
                <c:pt idx="1718" formatCode="0.00%">
                  <c:v>2.7756883926489451E-2</c:v>
                </c:pt>
                <c:pt idx="1719" formatCode="0.00%">
                  <c:v>2.5635152573457276E-2</c:v>
                </c:pt>
                <c:pt idx="1720" formatCode="0.00%">
                  <c:v>2.4566908060196013E-2</c:v>
                </c:pt>
                <c:pt idx="1721" formatCode="0.00%">
                  <c:v>2.7276313327136092E-2</c:v>
                </c:pt>
                <c:pt idx="1722" formatCode="0.00%">
                  <c:v>2.8014724957014181E-2</c:v>
                </c:pt>
                <c:pt idx="1723" formatCode="0.00%">
                  <c:v>3.1218381323286248E-2</c:v>
                </c:pt>
                <c:pt idx="1724" formatCode="0.00%">
                  <c:v>3.2781933647458406E-2</c:v>
                </c:pt>
                <c:pt idx="1725" formatCode="0.00%">
                  <c:v>3.2482458308433992E-2</c:v>
                </c:pt>
                <c:pt idx="1726" formatCode="0.00%">
                  <c:v>3.3367901834901126E-2</c:v>
                </c:pt>
                <c:pt idx="1727" formatCode="0.00%">
                  <c:v>3.4474491018568809E-2</c:v>
                </c:pt>
                <c:pt idx="1728" formatCode="0.00%">
                  <c:v>3.6799386118639754E-2</c:v>
                </c:pt>
                <c:pt idx="1729" formatCode="0.00%">
                  <c:v>3.7389591469343841E-2</c:v>
                </c:pt>
                <c:pt idx="1730" formatCode="0.00%">
                  <c:v>3.8574962124422241E-2</c:v>
                </c:pt>
                <c:pt idx="1731" formatCode="0.00%">
                  <c:v>3.9962217515174592E-2</c:v>
                </c:pt>
                <c:pt idx="1732" formatCode="0.00%">
                  <c:v>3.9805593142608009E-2</c:v>
                </c:pt>
                <c:pt idx="1733" formatCode="0.00%">
                  <c:v>3.6421326006022214E-2</c:v>
                </c:pt>
                <c:pt idx="1734" formatCode="0.00%">
                  <c:v>3.5171310053115024E-2</c:v>
                </c:pt>
                <c:pt idx="1735" formatCode="0.00%">
                  <c:v>3.0291546648266943E-2</c:v>
                </c:pt>
                <c:pt idx="1736" formatCode="0.00%">
                  <c:v>2.7401271273596262E-2</c:v>
                </c:pt>
                <c:pt idx="1737" formatCode="0.00%">
                  <c:v>2.564700329145797E-2</c:v>
                </c:pt>
                <c:pt idx="1738" formatCode="0.00%">
                  <c:v>2.1790063485169542E-2</c:v>
                </c:pt>
                <c:pt idx="1739" formatCode="0.00%">
                  <c:v>1.7139607261916101E-2</c:v>
                </c:pt>
                <c:pt idx="1740" formatCode="0.00%">
                  <c:v>1.0947643112127592E-2</c:v>
                </c:pt>
                <c:pt idx="1741" formatCode="0.00%">
                  <c:v>5.6811747181604311E-3</c:v>
                </c:pt>
                <c:pt idx="1742" formatCode="0.00%">
                  <c:v>2.1937846197055411E-3</c:v>
                </c:pt>
                <c:pt idx="1743" formatCode="0.00%">
                  <c:v>-1.3917316077521891E-3</c:v>
                </c:pt>
                <c:pt idx="1744" formatCode="0.00%">
                  <c:v>-4.4731560697773842E-3</c:v>
                </c:pt>
                <c:pt idx="1745" formatCode="0.00%">
                  <c:v>-4.6513505924279386E-3</c:v>
                </c:pt>
                <c:pt idx="1746" formatCode="0.00%">
                  <c:v>-4.9251848207475524E-3</c:v>
                </c:pt>
                <c:pt idx="1747" formatCode="0.00%">
                  <c:v>-2.6242864009156097E-3</c:v>
                </c:pt>
                <c:pt idx="1748" formatCode="0.00%">
                  <c:v>-7.996649618267071E-4</c:v>
                </c:pt>
                <c:pt idx="1749" formatCode="0.00%">
                  <c:v>-2.152252016372258E-3</c:v>
                </c:pt>
                <c:pt idx="1750" formatCode="0.00%">
                  <c:v>-2.1458950520625297E-3</c:v>
                </c:pt>
                <c:pt idx="1751" formatCode="0.00%">
                  <c:v>-1.1518450854409723E-3</c:v>
                </c:pt>
                <c:pt idx="1752" formatCode="0.00%">
                  <c:v>1.2360953943486575E-3</c:v>
                </c:pt>
                <c:pt idx="1753" formatCode="0.00%">
                  <c:v>3.7766424100964535E-3</c:v>
                </c:pt>
                <c:pt idx="1754" formatCode="0.00%">
                  <c:v>3.8743876435214375E-3</c:v>
                </c:pt>
                <c:pt idx="1755" formatCode="0.00%">
                  <c:v>4.5873683709205526E-3</c:v>
                </c:pt>
                <c:pt idx="1756" formatCode="0.00%">
                  <c:v>5.8479806693323422E-3</c:v>
                </c:pt>
                <c:pt idx="1757" formatCode="0.00%">
                  <c:v>4.6917624945306269E-3</c:v>
                </c:pt>
                <c:pt idx="1758" formatCode="0.00%">
                  <c:v>2.8566202844682032E-3</c:v>
                </c:pt>
                <c:pt idx="1759" formatCode="0.00%">
                  <c:v>1.0541741598741883E-3</c:v>
                </c:pt>
                <c:pt idx="1760" formatCode="0.00%">
                  <c:v>-7.4151147316270372E-4</c:v>
                </c:pt>
                <c:pt idx="1761" formatCode="0.00%">
                  <c:v>1.2563997797947479E-3</c:v>
                </c:pt>
                <c:pt idx="1762" formatCode="0.00%">
                  <c:v>4.1674762712646807E-3</c:v>
                </c:pt>
                <c:pt idx="1763" formatCode="0.00%">
                  <c:v>6.8725034982437538E-3</c:v>
                </c:pt>
                <c:pt idx="1764" formatCode="0.00%">
                  <c:v>9.8263842588401928E-3</c:v>
                </c:pt>
                <c:pt idx="1765" formatCode="0.00%">
                  <c:v>1.0293759342023368E-2</c:v>
                </c:pt>
                <c:pt idx="1766" formatCode="0.00%">
                  <c:v>1.1579599421905229E-2</c:v>
                </c:pt>
                <c:pt idx="1767" formatCode="0.00%">
                  <c:v>1.1984000009679141E-2</c:v>
                </c:pt>
                <c:pt idx="1768" formatCode="0.00%">
                  <c:v>1.2233611170890502E-2</c:v>
                </c:pt>
                <c:pt idx="1769" formatCode="0.00%">
                  <c:v>1.352344647405368E-2</c:v>
                </c:pt>
                <c:pt idx="1770" formatCode="0.00%">
                  <c:v>1.5290009193678067E-2</c:v>
                </c:pt>
                <c:pt idx="1771" formatCode="0.00%">
                  <c:v>1.723170164211707E-2</c:v>
                </c:pt>
                <c:pt idx="1772" formatCode="0.00%">
                  <c:v>1.9251961583483634E-2</c:v>
                </c:pt>
                <c:pt idx="1773" formatCode="0.00%">
                  <c:v>1.7984699432125106E-2</c:v>
                </c:pt>
                <c:pt idx="1774" formatCode="0.00%">
                  <c:v>1.6132171474856127E-2</c:v>
                </c:pt>
                <c:pt idx="1775" formatCode="0.00%">
                  <c:v>1.2912426059376036E-2</c:v>
                </c:pt>
                <c:pt idx="1776" formatCode="0.00%">
                  <c:v>1.0236035844708002E-2</c:v>
                </c:pt>
                <c:pt idx="1777" formatCode="0.00%">
                  <c:v>1.1804266195275082E-2</c:v>
                </c:pt>
                <c:pt idx="1778" formatCode="0.00%">
                  <c:v>1.4935831522146392E-2</c:v>
                </c:pt>
                <c:pt idx="1779" formatCode="0.00%">
                  <c:v>1.9733996409800891E-2</c:v>
                </c:pt>
                <c:pt idx="1780" formatCode="0.00%">
                  <c:v>2.2996481143842118E-2</c:v>
                </c:pt>
                <c:pt idx="1781" formatCode="0.00%">
                  <c:v>2.8566476405144314E-2</c:v>
                </c:pt>
                <c:pt idx="1782" formatCode="0.00%">
                  <c:v>3.385795679280057E-2</c:v>
                </c:pt>
                <c:pt idx="1783" formatCode="0.00%">
                  <c:v>3.8272213153014878E-2</c:v>
                </c:pt>
                <c:pt idx="1784" formatCode="0.00%">
                  <c:v>4.2864170881836472E-2</c:v>
                </c:pt>
                <c:pt idx="1785" formatCode="0.00%">
                  <c:v>5.1565631542472623E-2</c:v>
                </c:pt>
                <c:pt idx="1786" formatCode="0.00%">
                  <c:v>5.968131955720013E-2</c:v>
                </c:pt>
                <c:pt idx="1787" formatCode="0.00%">
                  <c:v>7.0929451771639895E-2</c:v>
                </c:pt>
                <c:pt idx="1788" formatCode="0.00%">
                  <c:v>7.9494814634624378E-2</c:v>
                </c:pt>
                <c:pt idx="1789" formatCode="0.00%">
                  <c:v>8.3766587094220135E-2</c:v>
                </c:pt>
                <c:pt idx="1790" formatCode="0.00%">
                  <c:v>8.4035069443987975E-2</c:v>
                </c:pt>
              </c:numCache>
            </c:numRef>
          </c:yVal>
          <c:smooth val="1"/>
          <c:extLst>
            <c:ext xmlns:c16="http://schemas.microsoft.com/office/drawing/2014/chart" uri="{C3380CC4-5D6E-409C-BE32-E72D297353CC}">
              <c16:uniqueId val="{00000000-1B60-274C-8EDE-5A98D57438E1}"/>
            </c:ext>
          </c:extLst>
        </c:ser>
        <c:ser>
          <c:idx val="1"/>
          <c:order val="1"/>
          <c:tx>
            <c:strRef>
              <c:f>'CAPE-based Rule'!$N$15</c:f>
              <c:strCache>
                <c:ptCount val="1"/>
                <c:pt idx="0">
                  <c:v>30Y Vol</c:v>
                </c:pt>
              </c:strCache>
            </c:strRef>
          </c:tx>
          <c:spPr>
            <a:ln>
              <a:noFill/>
            </a:ln>
          </c:spPr>
          <c:marker>
            <c:symbol val="circle"/>
            <c:size val="7"/>
            <c:spPr>
              <a:solidFill>
                <a:srgbClr val="DB4437"/>
              </a:solidFill>
              <a:ln cmpd="sng">
                <a:solidFill>
                  <a:srgbClr val="DB4437"/>
                </a:solidFill>
              </a:ln>
            </c:spPr>
          </c:marker>
          <c:xVal>
            <c:numRef>
              <c:f>'CAPE-based Rule'!$G$16:$G$2449</c:f>
              <c:numCache>
                <c:formatCode>0</c:formatCode>
                <c:ptCount val="2434"/>
                <c:pt idx="0">
                  <c:v>1871</c:v>
                </c:pt>
                <c:pt idx="1">
                  <c:v>1871.0833333333333</c:v>
                </c:pt>
                <c:pt idx="2">
                  <c:v>1871.1666666666665</c:v>
                </c:pt>
                <c:pt idx="3">
                  <c:v>1871.2499999999998</c:v>
                </c:pt>
                <c:pt idx="4">
                  <c:v>1871.333333333333</c:v>
                </c:pt>
                <c:pt idx="5">
                  <c:v>1871.4166666666663</c:v>
                </c:pt>
                <c:pt idx="6">
                  <c:v>1871.4999999999995</c:v>
                </c:pt>
                <c:pt idx="7">
                  <c:v>1871.5833333333328</c:v>
                </c:pt>
                <c:pt idx="8">
                  <c:v>1871.6666666666661</c:v>
                </c:pt>
                <c:pt idx="9">
                  <c:v>1871.7499999999993</c:v>
                </c:pt>
                <c:pt idx="10">
                  <c:v>1871.8333333333326</c:v>
                </c:pt>
                <c:pt idx="11">
                  <c:v>1871.9166666666658</c:v>
                </c:pt>
                <c:pt idx="12">
                  <c:v>1871.9999999999991</c:v>
                </c:pt>
                <c:pt idx="13">
                  <c:v>1872.0833333333323</c:v>
                </c:pt>
                <c:pt idx="14">
                  <c:v>1872.1666666666656</c:v>
                </c:pt>
                <c:pt idx="15">
                  <c:v>1872.2499999999989</c:v>
                </c:pt>
                <c:pt idx="16">
                  <c:v>1872.3333333333321</c:v>
                </c:pt>
                <c:pt idx="17">
                  <c:v>1872.4166666666654</c:v>
                </c:pt>
                <c:pt idx="18">
                  <c:v>1872.4999999999986</c:v>
                </c:pt>
                <c:pt idx="19">
                  <c:v>1872.5833333333319</c:v>
                </c:pt>
                <c:pt idx="20">
                  <c:v>1872.6666666666652</c:v>
                </c:pt>
                <c:pt idx="21">
                  <c:v>1872.7499999999984</c:v>
                </c:pt>
                <c:pt idx="22">
                  <c:v>1872.8333333333317</c:v>
                </c:pt>
                <c:pt idx="23">
                  <c:v>1872.9166666666649</c:v>
                </c:pt>
                <c:pt idx="24">
                  <c:v>1872.9999999999982</c:v>
                </c:pt>
                <c:pt idx="25">
                  <c:v>1873.0833333333314</c:v>
                </c:pt>
                <c:pt idx="26">
                  <c:v>1873.1666666666647</c:v>
                </c:pt>
                <c:pt idx="27">
                  <c:v>1873.249999999998</c:v>
                </c:pt>
                <c:pt idx="28">
                  <c:v>1873.3333333333312</c:v>
                </c:pt>
                <c:pt idx="29">
                  <c:v>1873.4166666666645</c:v>
                </c:pt>
                <c:pt idx="30">
                  <c:v>1873.4999999999977</c:v>
                </c:pt>
                <c:pt idx="31">
                  <c:v>1873.583333333331</c:v>
                </c:pt>
                <c:pt idx="32">
                  <c:v>1873.6666666666642</c:v>
                </c:pt>
                <c:pt idx="33">
                  <c:v>1873.7499999999975</c:v>
                </c:pt>
                <c:pt idx="34">
                  <c:v>1873.8333333333308</c:v>
                </c:pt>
                <c:pt idx="35">
                  <c:v>1873.916666666664</c:v>
                </c:pt>
                <c:pt idx="36">
                  <c:v>1873.9999999999973</c:v>
                </c:pt>
                <c:pt idx="37">
                  <c:v>1874.0833333333305</c:v>
                </c:pt>
                <c:pt idx="38">
                  <c:v>1874.1666666666638</c:v>
                </c:pt>
                <c:pt idx="39">
                  <c:v>1874.249999999997</c:v>
                </c:pt>
                <c:pt idx="40">
                  <c:v>1874.3333333333303</c:v>
                </c:pt>
                <c:pt idx="41">
                  <c:v>1874.4166666666636</c:v>
                </c:pt>
                <c:pt idx="42">
                  <c:v>1874.4999999999968</c:v>
                </c:pt>
                <c:pt idx="43">
                  <c:v>1874.5833333333301</c:v>
                </c:pt>
                <c:pt idx="44">
                  <c:v>1874.6666666666633</c:v>
                </c:pt>
                <c:pt idx="45">
                  <c:v>1874.7499999999966</c:v>
                </c:pt>
                <c:pt idx="46">
                  <c:v>1874.8333333333298</c:v>
                </c:pt>
                <c:pt idx="47">
                  <c:v>1874.9166666666631</c:v>
                </c:pt>
                <c:pt idx="48">
                  <c:v>1874.9999999999964</c:v>
                </c:pt>
                <c:pt idx="49">
                  <c:v>1875.0833333333296</c:v>
                </c:pt>
                <c:pt idx="50">
                  <c:v>1875.1666666666629</c:v>
                </c:pt>
                <c:pt idx="51">
                  <c:v>1875.2499999999961</c:v>
                </c:pt>
                <c:pt idx="52">
                  <c:v>1875.3333333333294</c:v>
                </c:pt>
                <c:pt idx="53">
                  <c:v>1875.4166666666626</c:v>
                </c:pt>
                <c:pt idx="54">
                  <c:v>1875.4999999999959</c:v>
                </c:pt>
                <c:pt idx="55">
                  <c:v>1875.5833333333292</c:v>
                </c:pt>
                <c:pt idx="56">
                  <c:v>1875.6666666666624</c:v>
                </c:pt>
                <c:pt idx="57">
                  <c:v>1875.7499999999957</c:v>
                </c:pt>
                <c:pt idx="58">
                  <c:v>1875.8333333333289</c:v>
                </c:pt>
                <c:pt idx="59">
                  <c:v>1875.9166666666622</c:v>
                </c:pt>
                <c:pt idx="60">
                  <c:v>1875.9999999999955</c:v>
                </c:pt>
                <c:pt idx="61">
                  <c:v>1876.0833333333287</c:v>
                </c:pt>
                <c:pt idx="62">
                  <c:v>1876.166666666662</c:v>
                </c:pt>
                <c:pt idx="63">
                  <c:v>1876.2499999999952</c:v>
                </c:pt>
                <c:pt idx="64">
                  <c:v>1876.3333333333285</c:v>
                </c:pt>
                <c:pt idx="65">
                  <c:v>1876.4166666666617</c:v>
                </c:pt>
                <c:pt idx="66">
                  <c:v>1876.499999999995</c:v>
                </c:pt>
                <c:pt idx="67">
                  <c:v>1876.5833333333283</c:v>
                </c:pt>
                <c:pt idx="68">
                  <c:v>1876.6666666666615</c:v>
                </c:pt>
                <c:pt idx="69">
                  <c:v>1876.7499999999948</c:v>
                </c:pt>
                <c:pt idx="70">
                  <c:v>1876.833333333328</c:v>
                </c:pt>
                <c:pt idx="71">
                  <c:v>1876.9166666666613</c:v>
                </c:pt>
                <c:pt idx="72">
                  <c:v>1876.9999999999945</c:v>
                </c:pt>
                <c:pt idx="73">
                  <c:v>1877.0833333333278</c:v>
                </c:pt>
                <c:pt idx="74">
                  <c:v>1877.1666666666611</c:v>
                </c:pt>
                <c:pt idx="75">
                  <c:v>1877.2499999999943</c:v>
                </c:pt>
                <c:pt idx="76">
                  <c:v>1877.3333333333276</c:v>
                </c:pt>
                <c:pt idx="77">
                  <c:v>1877.4166666666608</c:v>
                </c:pt>
                <c:pt idx="78">
                  <c:v>1877.4999999999941</c:v>
                </c:pt>
                <c:pt idx="79">
                  <c:v>1877.5833333333273</c:v>
                </c:pt>
                <c:pt idx="80">
                  <c:v>1877.6666666666606</c:v>
                </c:pt>
                <c:pt idx="81">
                  <c:v>1877.7499999999939</c:v>
                </c:pt>
                <c:pt idx="82">
                  <c:v>1877.8333333333271</c:v>
                </c:pt>
                <c:pt idx="83">
                  <c:v>1877.9166666666604</c:v>
                </c:pt>
                <c:pt idx="84">
                  <c:v>1877.9999999999936</c:v>
                </c:pt>
                <c:pt idx="85">
                  <c:v>1878.0833333333269</c:v>
                </c:pt>
                <c:pt idx="86">
                  <c:v>1878.1666666666601</c:v>
                </c:pt>
                <c:pt idx="87">
                  <c:v>1878.2499999999934</c:v>
                </c:pt>
                <c:pt idx="88">
                  <c:v>1878.3333333333267</c:v>
                </c:pt>
                <c:pt idx="89">
                  <c:v>1878.4166666666599</c:v>
                </c:pt>
                <c:pt idx="90">
                  <c:v>1878.4999999999932</c:v>
                </c:pt>
                <c:pt idx="91">
                  <c:v>1878.5833333333264</c:v>
                </c:pt>
                <c:pt idx="92">
                  <c:v>1878.6666666666597</c:v>
                </c:pt>
                <c:pt idx="93">
                  <c:v>1878.749999999993</c:v>
                </c:pt>
                <c:pt idx="94">
                  <c:v>1878.8333333333262</c:v>
                </c:pt>
                <c:pt idx="95">
                  <c:v>1878.9166666666595</c:v>
                </c:pt>
                <c:pt idx="96">
                  <c:v>1878.9999999999927</c:v>
                </c:pt>
                <c:pt idx="97">
                  <c:v>1879.083333333326</c:v>
                </c:pt>
                <c:pt idx="98">
                  <c:v>1879.1666666666592</c:v>
                </c:pt>
                <c:pt idx="99">
                  <c:v>1879.2499999999925</c:v>
                </c:pt>
                <c:pt idx="100">
                  <c:v>1879.3333333333258</c:v>
                </c:pt>
                <c:pt idx="101">
                  <c:v>1879.416666666659</c:v>
                </c:pt>
                <c:pt idx="102">
                  <c:v>1879.4999999999923</c:v>
                </c:pt>
                <c:pt idx="103">
                  <c:v>1879.5833333333255</c:v>
                </c:pt>
                <c:pt idx="104">
                  <c:v>1879.6666666666588</c:v>
                </c:pt>
                <c:pt idx="105">
                  <c:v>1879.749999999992</c:v>
                </c:pt>
                <c:pt idx="106">
                  <c:v>1879.8333333333253</c:v>
                </c:pt>
                <c:pt idx="107">
                  <c:v>1879.9166666666586</c:v>
                </c:pt>
                <c:pt idx="108">
                  <c:v>1879.9999999999918</c:v>
                </c:pt>
                <c:pt idx="109">
                  <c:v>1880.0833333333251</c:v>
                </c:pt>
                <c:pt idx="110">
                  <c:v>1880.1666666666583</c:v>
                </c:pt>
                <c:pt idx="111">
                  <c:v>1880.2499999999916</c:v>
                </c:pt>
                <c:pt idx="112">
                  <c:v>1880.3333333333248</c:v>
                </c:pt>
                <c:pt idx="113">
                  <c:v>1880.4166666666581</c:v>
                </c:pt>
                <c:pt idx="114">
                  <c:v>1880.4999999999914</c:v>
                </c:pt>
                <c:pt idx="115">
                  <c:v>1880.5833333333246</c:v>
                </c:pt>
                <c:pt idx="116">
                  <c:v>1880.6666666666579</c:v>
                </c:pt>
                <c:pt idx="117">
                  <c:v>1880.7499999999911</c:v>
                </c:pt>
                <c:pt idx="118">
                  <c:v>1880.8333333333244</c:v>
                </c:pt>
                <c:pt idx="119">
                  <c:v>1880.9166666666576</c:v>
                </c:pt>
                <c:pt idx="120">
                  <c:v>1880.9999999999909</c:v>
                </c:pt>
                <c:pt idx="121">
                  <c:v>1881.0833333333242</c:v>
                </c:pt>
                <c:pt idx="122">
                  <c:v>1881.1666666666574</c:v>
                </c:pt>
                <c:pt idx="123">
                  <c:v>1881.2499999999907</c:v>
                </c:pt>
                <c:pt idx="124">
                  <c:v>1881.3333333333239</c:v>
                </c:pt>
                <c:pt idx="125">
                  <c:v>1881.4166666666572</c:v>
                </c:pt>
                <c:pt idx="126">
                  <c:v>1881.4999999999905</c:v>
                </c:pt>
                <c:pt idx="127">
                  <c:v>1881.5833333333237</c:v>
                </c:pt>
                <c:pt idx="128">
                  <c:v>1881.666666666657</c:v>
                </c:pt>
                <c:pt idx="129">
                  <c:v>1881.7499999999902</c:v>
                </c:pt>
                <c:pt idx="130">
                  <c:v>1881.8333333333235</c:v>
                </c:pt>
                <c:pt idx="131">
                  <c:v>1881.9166666666567</c:v>
                </c:pt>
                <c:pt idx="132">
                  <c:v>1881.99999999999</c:v>
                </c:pt>
                <c:pt idx="133">
                  <c:v>1882.0833333333233</c:v>
                </c:pt>
                <c:pt idx="134">
                  <c:v>1882.1666666666565</c:v>
                </c:pt>
                <c:pt idx="135">
                  <c:v>1882.2499999999898</c:v>
                </c:pt>
                <c:pt idx="136">
                  <c:v>1882.333333333323</c:v>
                </c:pt>
                <c:pt idx="137">
                  <c:v>1882.4166666666563</c:v>
                </c:pt>
                <c:pt idx="138">
                  <c:v>1882.4999999999895</c:v>
                </c:pt>
                <c:pt idx="139">
                  <c:v>1882.5833333333228</c:v>
                </c:pt>
                <c:pt idx="140">
                  <c:v>1882.6666666666561</c:v>
                </c:pt>
                <c:pt idx="141">
                  <c:v>1882.7499999999893</c:v>
                </c:pt>
                <c:pt idx="142">
                  <c:v>1882.8333333333226</c:v>
                </c:pt>
                <c:pt idx="143">
                  <c:v>1882.9166666666558</c:v>
                </c:pt>
                <c:pt idx="144">
                  <c:v>1882.9999999999891</c:v>
                </c:pt>
                <c:pt idx="145">
                  <c:v>1883.0833333333223</c:v>
                </c:pt>
                <c:pt idx="146">
                  <c:v>1883.1666666666556</c:v>
                </c:pt>
                <c:pt idx="147">
                  <c:v>1883.2499999999889</c:v>
                </c:pt>
                <c:pt idx="148">
                  <c:v>1883.3333333333221</c:v>
                </c:pt>
                <c:pt idx="149">
                  <c:v>1883.4166666666554</c:v>
                </c:pt>
                <c:pt idx="150">
                  <c:v>1883.4999999999886</c:v>
                </c:pt>
                <c:pt idx="151">
                  <c:v>1883.5833333333219</c:v>
                </c:pt>
                <c:pt idx="152">
                  <c:v>1883.6666666666551</c:v>
                </c:pt>
                <c:pt idx="153">
                  <c:v>1883.7499999999884</c:v>
                </c:pt>
                <c:pt idx="154">
                  <c:v>1883.8333333333217</c:v>
                </c:pt>
                <c:pt idx="155">
                  <c:v>1883.9166666666549</c:v>
                </c:pt>
                <c:pt idx="156">
                  <c:v>1883.9999999999882</c:v>
                </c:pt>
                <c:pt idx="157">
                  <c:v>1884.0833333333214</c:v>
                </c:pt>
                <c:pt idx="158">
                  <c:v>1884.1666666666547</c:v>
                </c:pt>
                <c:pt idx="159">
                  <c:v>1884.2499999999879</c:v>
                </c:pt>
                <c:pt idx="160">
                  <c:v>1884.3333333333212</c:v>
                </c:pt>
                <c:pt idx="161">
                  <c:v>1884.4166666666545</c:v>
                </c:pt>
                <c:pt idx="162">
                  <c:v>1884.4999999999877</c:v>
                </c:pt>
                <c:pt idx="163">
                  <c:v>1884.583333333321</c:v>
                </c:pt>
                <c:pt idx="164">
                  <c:v>1884.6666666666542</c:v>
                </c:pt>
                <c:pt idx="165">
                  <c:v>1884.7499999999875</c:v>
                </c:pt>
                <c:pt idx="166">
                  <c:v>1884.8333333333208</c:v>
                </c:pt>
                <c:pt idx="167">
                  <c:v>1884.916666666654</c:v>
                </c:pt>
                <c:pt idx="168">
                  <c:v>1884.9999999999873</c:v>
                </c:pt>
                <c:pt idx="169">
                  <c:v>1885.0833333333205</c:v>
                </c:pt>
                <c:pt idx="170">
                  <c:v>1885.1666666666538</c:v>
                </c:pt>
                <c:pt idx="171">
                  <c:v>1885.249999999987</c:v>
                </c:pt>
                <c:pt idx="172">
                  <c:v>1885.3333333333203</c:v>
                </c:pt>
                <c:pt idx="173">
                  <c:v>1885.4166666666536</c:v>
                </c:pt>
                <c:pt idx="174">
                  <c:v>1885.4999999999868</c:v>
                </c:pt>
                <c:pt idx="175">
                  <c:v>1885.5833333333201</c:v>
                </c:pt>
                <c:pt idx="176">
                  <c:v>1885.6666666666533</c:v>
                </c:pt>
                <c:pt idx="177">
                  <c:v>1885.7499999999866</c:v>
                </c:pt>
                <c:pt idx="178">
                  <c:v>1885.8333333333198</c:v>
                </c:pt>
                <c:pt idx="179">
                  <c:v>1885.9166666666531</c:v>
                </c:pt>
                <c:pt idx="180">
                  <c:v>1885.9999999999864</c:v>
                </c:pt>
                <c:pt idx="181">
                  <c:v>1886.0833333333196</c:v>
                </c:pt>
                <c:pt idx="182">
                  <c:v>1886.1666666666529</c:v>
                </c:pt>
                <c:pt idx="183">
                  <c:v>1886.2499999999861</c:v>
                </c:pt>
                <c:pt idx="184">
                  <c:v>1886.3333333333194</c:v>
                </c:pt>
                <c:pt idx="185">
                  <c:v>1886.4166666666526</c:v>
                </c:pt>
                <c:pt idx="186">
                  <c:v>1886.4999999999859</c:v>
                </c:pt>
                <c:pt idx="187">
                  <c:v>1886.5833333333192</c:v>
                </c:pt>
                <c:pt idx="188">
                  <c:v>1886.6666666666524</c:v>
                </c:pt>
                <c:pt idx="189">
                  <c:v>1886.7499999999857</c:v>
                </c:pt>
                <c:pt idx="190">
                  <c:v>1886.8333333333189</c:v>
                </c:pt>
                <c:pt idx="191">
                  <c:v>1886.9166666666522</c:v>
                </c:pt>
                <c:pt idx="192">
                  <c:v>1886.9999999999854</c:v>
                </c:pt>
                <c:pt idx="193">
                  <c:v>1887.0833333333187</c:v>
                </c:pt>
                <c:pt idx="194">
                  <c:v>1887.166666666652</c:v>
                </c:pt>
                <c:pt idx="195">
                  <c:v>1887.2499999999852</c:v>
                </c:pt>
                <c:pt idx="196">
                  <c:v>1887.3333333333185</c:v>
                </c:pt>
                <c:pt idx="197">
                  <c:v>1887.4166666666517</c:v>
                </c:pt>
                <c:pt idx="198">
                  <c:v>1887.499999999985</c:v>
                </c:pt>
                <c:pt idx="199">
                  <c:v>1887.5833333333183</c:v>
                </c:pt>
                <c:pt idx="200">
                  <c:v>1887.6666666666515</c:v>
                </c:pt>
                <c:pt idx="201">
                  <c:v>1887.7499999999848</c:v>
                </c:pt>
                <c:pt idx="202">
                  <c:v>1887.833333333318</c:v>
                </c:pt>
                <c:pt idx="203">
                  <c:v>1887.9166666666513</c:v>
                </c:pt>
                <c:pt idx="204">
                  <c:v>1887.9999999999845</c:v>
                </c:pt>
                <c:pt idx="205">
                  <c:v>1888.0833333333178</c:v>
                </c:pt>
                <c:pt idx="206">
                  <c:v>1888.1666666666511</c:v>
                </c:pt>
                <c:pt idx="207">
                  <c:v>1888.2499999999843</c:v>
                </c:pt>
                <c:pt idx="208">
                  <c:v>1888.3333333333176</c:v>
                </c:pt>
                <c:pt idx="209">
                  <c:v>1888.4166666666508</c:v>
                </c:pt>
                <c:pt idx="210">
                  <c:v>1888.4999999999841</c:v>
                </c:pt>
                <c:pt idx="211">
                  <c:v>1888.5833333333173</c:v>
                </c:pt>
                <c:pt idx="212">
                  <c:v>1888.6666666666506</c:v>
                </c:pt>
                <c:pt idx="213">
                  <c:v>1888.7499999999839</c:v>
                </c:pt>
                <c:pt idx="214">
                  <c:v>1888.8333333333171</c:v>
                </c:pt>
                <c:pt idx="215">
                  <c:v>1888.9166666666504</c:v>
                </c:pt>
                <c:pt idx="216">
                  <c:v>1888.9999999999836</c:v>
                </c:pt>
                <c:pt idx="217">
                  <c:v>1889.0833333333169</c:v>
                </c:pt>
                <c:pt idx="218">
                  <c:v>1889.1666666666501</c:v>
                </c:pt>
                <c:pt idx="219">
                  <c:v>1889.2499999999834</c:v>
                </c:pt>
                <c:pt idx="220">
                  <c:v>1889.3333333333167</c:v>
                </c:pt>
                <c:pt idx="221">
                  <c:v>1889.4166666666499</c:v>
                </c:pt>
                <c:pt idx="222">
                  <c:v>1889.4999999999832</c:v>
                </c:pt>
                <c:pt idx="223">
                  <c:v>1889.5833333333164</c:v>
                </c:pt>
                <c:pt idx="224">
                  <c:v>1889.6666666666497</c:v>
                </c:pt>
                <c:pt idx="225">
                  <c:v>1889.7499999999829</c:v>
                </c:pt>
                <c:pt idx="226">
                  <c:v>1889.8333333333162</c:v>
                </c:pt>
                <c:pt idx="227">
                  <c:v>1889.9166666666495</c:v>
                </c:pt>
                <c:pt idx="228">
                  <c:v>1889.9999999999827</c:v>
                </c:pt>
                <c:pt idx="229">
                  <c:v>1890.083333333316</c:v>
                </c:pt>
                <c:pt idx="230">
                  <c:v>1890.1666666666492</c:v>
                </c:pt>
                <c:pt idx="231">
                  <c:v>1890.2499999999825</c:v>
                </c:pt>
                <c:pt idx="232">
                  <c:v>1890.3333333333157</c:v>
                </c:pt>
                <c:pt idx="233">
                  <c:v>1890.416666666649</c:v>
                </c:pt>
                <c:pt idx="234">
                  <c:v>1890.4999999999823</c:v>
                </c:pt>
                <c:pt idx="235">
                  <c:v>1890.5833333333155</c:v>
                </c:pt>
                <c:pt idx="236">
                  <c:v>1890.6666666666488</c:v>
                </c:pt>
                <c:pt idx="237">
                  <c:v>1890.749999999982</c:v>
                </c:pt>
                <c:pt idx="238">
                  <c:v>1890.8333333333153</c:v>
                </c:pt>
                <c:pt idx="239">
                  <c:v>1890.9166666666486</c:v>
                </c:pt>
                <c:pt idx="240">
                  <c:v>1890.9999999999818</c:v>
                </c:pt>
                <c:pt idx="241">
                  <c:v>1891.0833333333151</c:v>
                </c:pt>
                <c:pt idx="242">
                  <c:v>1891.1666666666483</c:v>
                </c:pt>
                <c:pt idx="243">
                  <c:v>1891.2499999999816</c:v>
                </c:pt>
                <c:pt idx="244">
                  <c:v>1891.3333333333148</c:v>
                </c:pt>
                <c:pt idx="245">
                  <c:v>1891.4166666666481</c:v>
                </c:pt>
                <c:pt idx="246">
                  <c:v>1891.4999999999814</c:v>
                </c:pt>
                <c:pt idx="247">
                  <c:v>1891.5833333333146</c:v>
                </c:pt>
                <c:pt idx="248">
                  <c:v>1891.6666666666479</c:v>
                </c:pt>
                <c:pt idx="249">
                  <c:v>1891.7499999999811</c:v>
                </c:pt>
                <c:pt idx="250">
                  <c:v>1891.8333333333144</c:v>
                </c:pt>
                <c:pt idx="251">
                  <c:v>1891.9166666666476</c:v>
                </c:pt>
                <c:pt idx="252">
                  <c:v>1891.9999999999809</c:v>
                </c:pt>
                <c:pt idx="253">
                  <c:v>1892.0833333333142</c:v>
                </c:pt>
                <c:pt idx="254">
                  <c:v>1892.1666666666474</c:v>
                </c:pt>
                <c:pt idx="255">
                  <c:v>1892.2499999999807</c:v>
                </c:pt>
                <c:pt idx="256">
                  <c:v>1892.3333333333139</c:v>
                </c:pt>
                <c:pt idx="257">
                  <c:v>1892.4166666666472</c:v>
                </c:pt>
                <c:pt idx="258">
                  <c:v>1892.4999999999804</c:v>
                </c:pt>
                <c:pt idx="259">
                  <c:v>1892.5833333333137</c:v>
                </c:pt>
                <c:pt idx="260">
                  <c:v>1892.666666666647</c:v>
                </c:pt>
                <c:pt idx="261">
                  <c:v>1892.7499999999802</c:v>
                </c:pt>
                <c:pt idx="262">
                  <c:v>1892.8333333333135</c:v>
                </c:pt>
                <c:pt idx="263">
                  <c:v>1892.9166666666467</c:v>
                </c:pt>
                <c:pt idx="264">
                  <c:v>1892.99999999998</c:v>
                </c:pt>
                <c:pt idx="265">
                  <c:v>1893.0833333333132</c:v>
                </c:pt>
                <c:pt idx="266">
                  <c:v>1893.1666666666465</c:v>
                </c:pt>
                <c:pt idx="267">
                  <c:v>1893.2499999999798</c:v>
                </c:pt>
                <c:pt idx="268">
                  <c:v>1893.333333333313</c:v>
                </c:pt>
                <c:pt idx="269">
                  <c:v>1893.4166666666463</c:v>
                </c:pt>
                <c:pt idx="270">
                  <c:v>1893.4999999999795</c:v>
                </c:pt>
                <c:pt idx="271">
                  <c:v>1893.5833333333128</c:v>
                </c:pt>
                <c:pt idx="272">
                  <c:v>1893.6666666666461</c:v>
                </c:pt>
                <c:pt idx="273">
                  <c:v>1893.7499999999793</c:v>
                </c:pt>
                <c:pt idx="274">
                  <c:v>1893.8333333333126</c:v>
                </c:pt>
                <c:pt idx="275">
                  <c:v>1893.9166666666458</c:v>
                </c:pt>
                <c:pt idx="276">
                  <c:v>1893.9999999999791</c:v>
                </c:pt>
                <c:pt idx="277">
                  <c:v>1894.0833333333123</c:v>
                </c:pt>
                <c:pt idx="278">
                  <c:v>1894.1666666666456</c:v>
                </c:pt>
                <c:pt idx="279">
                  <c:v>1894.2499999999789</c:v>
                </c:pt>
                <c:pt idx="280">
                  <c:v>1894.3333333333121</c:v>
                </c:pt>
                <c:pt idx="281">
                  <c:v>1894.4166666666454</c:v>
                </c:pt>
                <c:pt idx="282">
                  <c:v>1894.4999999999786</c:v>
                </c:pt>
                <c:pt idx="283">
                  <c:v>1894.5833333333119</c:v>
                </c:pt>
                <c:pt idx="284">
                  <c:v>1894.6666666666451</c:v>
                </c:pt>
                <c:pt idx="285">
                  <c:v>1894.7499999999784</c:v>
                </c:pt>
                <c:pt idx="286">
                  <c:v>1894.8333333333117</c:v>
                </c:pt>
                <c:pt idx="287">
                  <c:v>1894.9166666666449</c:v>
                </c:pt>
                <c:pt idx="288">
                  <c:v>1894.9999999999782</c:v>
                </c:pt>
                <c:pt idx="289">
                  <c:v>1895.0833333333114</c:v>
                </c:pt>
                <c:pt idx="290">
                  <c:v>1895.1666666666447</c:v>
                </c:pt>
                <c:pt idx="291">
                  <c:v>1895.2499999999779</c:v>
                </c:pt>
                <c:pt idx="292">
                  <c:v>1895.3333333333112</c:v>
                </c:pt>
                <c:pt idx="293">
                  <c:v>1895.4166666666445</c:v>
                </c:pt>
                <c:pt idx="294">
                  <c:v>1895.4999999999777</c:v>
                </c:pt>
                <c:pt idx="295">
                  <c:v>1895.583333333311</c:v>
                </c:pt>
                <c:pt idx="296">
                  <c:v>1895.6666666666442</c:v>
                </c:pt>
                <c:pt idx="297">
                  <c:v>1895.7499999999775</c:v>
                </c:pt>
                <c:pt idx="298">
                  <c:v>1895.8333333333107</c:v>
                </c:pt>
                <c:pt idx="299">
                  <c:v>1895.916666666644</c:v>
                </c:pt>
                <c:pt idx="300">
                  <c:v>1895.9999999999773</c:v>
                </c:pt>
                <c:pt idx="301">
                  <c:v>1896.0833333333105</c:v>
                </c:pt>
                <c:pt idx="302">
                  <c:v>1896.1666666666438</c:v>
                </c:pt>
                <c:pt idx="303">
                  <c:v>1896.249999999977</c:v>
                </c:pt>
                <c:pt idx="304">
                  <c:v>1896.3333333333103</c:v>
                </c:pt>
                <c:pt idx="305">
                  <c:v>1896.4166666666436</c:v>
                </c:pt>
                <c:pt idx="306">
                  <c:v>1896.4999999999768</c:v>
                </c:pt>
                <c:pt idx="307">
                  <c:v>1896.5833333333101</c:v>
                </c:pt>
                <c:pt idx="308">
                  <c:v>1896.6666666666433</c:v>
                </c:pt>
                <c:pt idx="309">
                  <c:v>1896.7499999999766</c:v>
                </c:pt>
                <c:pt idx="310">
                  <c:v>1896.8333333333098</c:v>
                </c:pt>
                <c:pt idx="311">
                  <c:v>1896.9166666666431</c:v>
                </c:pt>
                <c:pt idx="312">
                  <c:v>1896.9999999999764</c:v>
                </c:pt>
                <c:pt idx="313">
                  <c:v>1897.0833333333096</c:v>
                </c:pt>
                <c:pt idx="314">
                  <c:v>1897.1666666666429</c:v>
                </c:pt>
                <c:pt idx="315">
                  <c:v>1897.2499999999761</c:v>
                </c:pt>
                <c:pt idx="316">
                  <c:v>1897.3333333333094</c:v>
                </c:pt>
                <c:pt idx="317">
                  <c:v>1897.4166666666426</c:v>
                </c:pt>
                <c:pt idx="318">
                  <c:v>1897.4999999999759</c:v>
                </c:pt>
                <c:pt idx="319">
                  <c:v>1897.5833333333092</c:v>
                </c:pt>
                <c:pt idx="320">
                  <c:v>1897.6666666666424</c:v>
                </c:pt>
                <c:pt idx="321">
                  <c:v>1897.7499999999757</c:v>
                </c:pt>
                <c:pt idx="322">
                  <c:v>1897.8333333333089</c:v>
                </c:pt>
                <c:pt idx="323">
                  <c:v>1897.9166666666422</c:v>
                </c:pt>
                <c:pt idx="324">
                  <c:v>1897.9999999999754</c:v>
                </c:pt>
                <c:pt idx="325">
                  <c:v>1898.0833333333087</c:v>
                </c:pt>
                <c:pt idx="326">
                  <c:v>1898.166666666642</c:v>
                </c:pt>
                <c:pt idx="327">
                  <c:v>1898.2499999999752</c:v>
                </c:pt>
                <c:pt idx="328">
                  <c:v>1898.3333333333085</c:v>
                </c:pt>
                <c:pt idx="329">
                  <c:v>1898.4166666666417</c:v>
                </c:pt>
                <c:pt idx="330">
                  <c:v>1898.499999999975</c:v>
                </c:pt>
                <c:pt idx="331">
                  <c:v>1898.5833333333082</c:v>
                </c:pt>
                <c:pt idx="332">
                  <c:v>1898.6666666666415</c:v>
                </c:pt>
                <c:pt idx="333">
                  <c:v>1898.7499999999748</c:v>
                </c:pt>
                <c:pt idx="334">
                  <c:v>1898.833333333308</c:v>
                </c:pt>
                <c:pt idx="335">
                  <c:v>1898.9166666666413</c:v>
                </c:pt>
                <c:pt idx="336">
                  <c:v>1898.9999999999745</c:v>
                </c:pt>
                <c:pt idx="337">
                  <c:v>1899.0833333333078</c:v>
                </c:pt>
                <c:pt idx="338">
                  <c:v>1899.166666666641</c:v>
                </c:pt>
                <c:pt idx="339">
                  <c:v>1899.2499999999743</c:v>
                </c:pt>
                <c:pt idx="340">
                  <c:v>1899.3333333333076</c:v>
                </c:pt>
                <c:pt idx="341">
                  <c:v>1899.4166666666408</c:v>
                </c:pt>
                <c:pt idx="342">
                  <c:v>1899.4999999999741</c:v>
                </c:pt>
                <c:pt idx="343">
                  <c:v>1899.5833333333073</c:v>
                </c:pt>
                <c:pt idx="344">
                  <c:v>1899.6666666666406</c:v>
                </c:pt>
                <c:pt idx="345">
                  <c:v>1899.7499999999739</c:v>
                </c:pt>
                <c:pt idx="346">
                  <c:v>1899.8333333333071</c:v>
                </c:pt>
                <c:pt idx="347">
                  <c:v>1899.9166666666404</c:v>
                </c:pt>
                <c:pt idx="348">
                  <c:v>1899.9999999999736</c:v>
                </c:pt>
                <c:pt idx="349">
                  <c:v>1900.0833333333069</c:v>
                </c:pt>
                <c:pt idx="350">
                  <c:v>1900.1666666666401</c:v>
                </c:pt>
                <c:pt idx="351">
                  <c:v>1900.2499999999734</c:v>
                </c:pt>
                <c:pt idx="352">
                  <c:v>1900.3333333333067</c:v>
                </c:pt>
                <c:pt idx="353">
                  <c:v>1900.4166666666399</c:v>
                </c:pt>
                <c:pt idx="354">
                  <c:v>1900.4999999999732</c:v>
                </c:pt>
                <c:pt idx="355">
                  <c:v>1900.5833333333064</c:v>
                </c:pt>
                <c:pt idx="356">
                  <c:v>1900.6666666666397</c:v>
                </c:pt>
                <c:pt idx="357">
                  <c:v>1900.7499999999729</c:v>
                </c:pt>
                <c:pt idx="358">
                  <c:v>1900.8333333333062</c:v>
                </c:pt>
                <c:pt idx="359">
                  <c:v>1900.9166666666395</c:v>
                </c:pt>
                <c:pt idx="360">
                  <c:v>1900.9999999999727</c:v>
                </c:pt>
                <c:pt idx="361">
                  <c:v>1901.083333333306</c:v>
                </c:pt>
                <c:pt idx="362">
                  <c:v>1901.1666666666392</c:v>
                </c:pt>
                <c:pt idx="363">
                  <c:v>1901.2499999999725</c:v>
                </c:pt>
                <c:pt idx="364">
                  <c:v>1901.3333333333057</c:v>
                </c:pt>
                <c:pt idx="365">
                  <c:v>1901.416666666639</c:v>
                </c:pt>
                <c:pt idx="366">
                  <c:v>1901.4999999999723</c:v>
                </c:pt>
                <c:pt idx="367">
                  <c:v>1901.5833333333055</c:v>
                </c:pt>
                <c:pt idx="368">
                  <c:v>1901.6666666666388</c:v>
                </c:pt>
                <c:pt idx="369">
                  <c:v>1901.749999999972</c:v>
                </c:pt>
                <c:pt idx="370">
                  <c:v>1901.8333333333053</c:v>
                </c:pt>
                <c:pt idx="371">
                  <c:v>1901.9166666666385</c:v>
                </c:pt>
                <c:pt idx="372">
                  <c:v>1901.9999999999718</c:v>
                </c:pt>
                <c:pt idx="373">
                  <c:v>1902.0833333333051</c:v>
                </c:pt>
                <c:pt idx="374">
                  <c:v>1902.1666666666383</c:v>
                </c:pt>
                <c:pt idx="375">
                  <c:v>1902.2499999999716</c:v>
                </c:pt>
                <c:pt idx="376">
                  <c:v>1902.3333333333048</c:v>
                </c:pt>
                <c:pt idx="377">
                  <c:v>1902.4166666666381</c:v>
                </c:pt>
                <c:pt idx="378">
                  <c:v>1902.4999999999714</c:v>
                </c:pt>
                <c:pt idx="379">
                  <c:v>1902.5833333333046</c:v>
                </c:pt>
                <c:pt idx="380">
                  <c:v>1902.6666666666379</c:v>
                </c:pt>
                <c:pt idx="381">
                  <c:v>1902.7499999999711</c:v>
                </c:pt>
                <c:pt idx="382">
                  <c:v>1902.8333333333044</c:v>
                </c:pt>
                <c:pt idx="383">
                  <c:v>1902.9166666666376</c:v>
                </c:pt>
                <c:pt idx="384">
                  <c:v>1902.9999999999709</c:v>
                </c:pt>
                <c:pt idx="385">
                  <c:v>1903.0833333333042</c:v>
                </c:pt>
                <c:pt idx="386">
                  <c:v>1903.1666666666374</c:v>
                </c:pt>
                <c:pt idx="387">
                  <c:v>1903.2499999999707</c:v>
                </c:pt>
                <c:pt idx="388">
                  <c:v>1903.3333333333039</c:v>
                </c:pt>
                <c:pt idx="389">
                  <c:v>1903.4166666666372</c:v>
                </c:pt>
                <c:pt idx="390">
                  <c:v>1903.4999999999704</c:v>
                </c:pt>
                <c:pt idx="391">
                  <c:v>1903.5833333333037</c:v>
                </c:pt>
                <c:pt idx="392">
                  <c:v>1903.666666666637</c:v>
                </c:pt>
                <c:pt idx="393">
                  <c:v>1903.7499999999702</c:v>
                </c:pt>
                <c:pt idx="394">
                  <c:v>1903.8333333333035</c:v>
                </c:pt>
                <c:pt idx="395">
                  <c:v>1903.9166666666367</c:v>
                </c:pt>
                <c:pt idx="396">
                  <c:v>1903.99999999997</c:v>
                </c:pt>
                <c:pt idx="397">
                  <c:v>1904.0833333333032</c:v>
                </c:pt>
                <c:pt idx="398">
                  <c:v>1904.1666666666365</c:v>
                </c:pt>
                <c:pt idx="399">
                  <c:v>1904.2499999999698</c:v>
                </c:pt>
                <c:pt idx="400">
                  <c:v>1904.333333333303</c:v>
                </c:pt>
                <c:pt idx="401">
                  <c:v>1904.4166666666363</c:v>
                </c:pt>
                <c:pt idx="402">
                  <c:v>1904.4999999999695</c:v>
                </c:pt>
                <c:pt idx="403">
                  <c:v>1904.5833333333028</c:v>
                </c:pt>
                <c:pt idx="404">
                  <c:v>1904.666666666636</c:v>
                </c:pt>
                <c:pt idx="405">
                  <c:v>1904.7499999999693</c:v>
                </c:pt>
                <c:pt idx="406">
                  <c:v>1904.8333333333026</c:v>
                </c:pt>
                <c:pt idx="407">
                  <c:v>1904.9166666666358</c:v>
                </c:pt>
                <c:pt idx="408">
                  <c:v>1904.9999999999691</c:v>
                </c:pt>
                <c:pt idx="409">
                  <c:v>1905.0833333333023</c:v>
                </c:pt>
                <c:pt idx="410">
                  <c:v>1905.1666666666356</c:v>
                </c:pt>
                <c:pt idx="411">
                  <c:v>1905.2499999999688</c:v>
                </c:pt>
                <c:pt idx="412">
                  <c:v>1905.3333333333021</c:v>
                </c:pt>
                <c:pt idx="413">
                  <c:v>1905.4166666666354</c:v>
                </c:pt>
                <c:pt idx="414">
                  <c:v>1905.4999999999686</c:v>
                </c:pt>
                <c:pt idx="415">
                  <c:v>1905.5833333333019</c:v>
                </c:pt>
                <c:pt idx="416">
                  <c:v>1905.6666666666351</c:v>
                </c:pt>
                <c:pt idx="417">
                  <c:v>1905.7499999999684</c:v>
                </c:pt>
                <c:pt idx="418">
                  <c:v>1905.8333333333017</c:v>
                </c:pt>
                <c:pt idx="419">
                  <c:v>1905.9166666666349</c:v>
                </c:pt>
                <c:pt idx="420">
                  <c:v>1905.9999999999682</c:v>
                </c:pt>
                <c:pt idx="421">
                  <c:v>1906.0833333333014</c:v>
                </c:pt>
                <c:pt idx="422">
                  <c:v>1906.1666666666347</c:v>
                </c:pt>
                <c:pt idx="423">
                  <c:v>1906.2499999999679</c:v>
                </c:pt>
                <c:pt idx="424">
                  <c:v>1906.3333333333012</c:v>
                </c:pt>
                <c:pt idx="425">
                  <c:v>1906.4166666666345</c:v>
                </c:pt>
                <c:pt idx="426">
                  <c:v>1906.4999999999677</c:v>
                </c:pt>
                <c:pt idx="427">
                  <c:v>1906.583333333301</c:v>
                </c:pt>
                <c:pt idx="428">
                  <c:v>1906.6666666666342</c:v>
                </c:pt>
                <c:pt idx="429">
                  <c:v>1906.7499999999675</c:v>
                </c:pt>
                <c:pt idx="430">
                  <c:v>1906.8333333333007</c:v>
                </c:pt>
                <c:pt idx="431">
                  <c:v>1906.916666666634</c:v>
                </c:pt>
                <c:pt idx="432">
                  <c:v>1906.9999999999673</c:v>
                </c:pt>
                <c:pt idx="433">
                  <c:v>1907.0833333333005</c:v>
                </c:pt>
                <c:pt idx="434">
                  <c:v>1907.1666666666338</c:v>
                </c:pt>
                <c:pt idx="435">
                  <c:v>1907.249999999967</c:v>
                </c:pt>
                <c:pt idx="436">
                  <c:v>1907.3333333333003</c:v>
                </c:pt>
                <c:pt idx="437">
                  <c:v>1907.4166666666335</c:v>
                </c:pt>
                <c:pt idx="438">
                  <c:v>1907.4999999999668</c:v>
                </c:pt>
                <c:pt idx="439">
                  <c:v>1907.5833333333001</c:v>
                </c:pt>
                <c:pt idx="440">
                  <c:v>1907.6666666666333</c:v>
                </c:pt>
                <c:pt idx="441">
                  <c:v>1907.7499999999666</c:v>
                </c:pt>
                <c:pt idx="442">
                  <c:v>1907.8333333332998</c:v>
                </c:pt>
                <c:pt idx="443">
                  <c:v>1907.9166666666331</c:v>
                </c:pt>
                <c:pt idx="444">
                  <c:v>1907.9999999999663</c:v>
                </c:pt>
                <c:pt idx="445">
                  <c:v>1908.0833333332996</c:v>
                </c:pt>
                <c:pt idx="446">
                  <c:v>1908.1666666666329</c:v>
                </c:pt>
                <c:pt idx="447">
                  <c:v>1908.2499999999661</c:v>
                </c:pt>
                <c:pt idx="448">
                  <c:v>1908.3333333332994</c:v>
                </c:pt>
                <c:pt idx="449">
                  <c:v>1908.4166666666326</c:v>
                </c:pt>
                <c:pt idx="450">
                  <c:v>1908.4999999999659</c:v>
                </c:pt>
                <c:pt idx="451">
                  <c:v>1908.5833333332992</c:v>
                </c:pt>
                <c:pt idx="452">
                  <c:v>1908.6666666666324</c:v>
                </c:pt>
                <c:pt idx="453">
                  <c:v>1908.7499999999657</c:v>
                </c:pt>
                <c:pt idx="454">
                  <c:v>1908.8333333332989</c:v>
                </c:pt>
                <c:pt idx="455">
                  <c:v>1908.9166666666322</c:v>
                </c:pt>
                <c:pt idx="456">
                  <c:v>1908.9999999999654</c:v>
                </c:pt>
                <c:pt idx="457">
                  <c:v>1909.0833333332987</c:v>
                </c:pt>
                <c:pt idx="458">
                  <c:v>1909.166666666632</c:v>
                </c:pt>
                <c:pt idx="459">
                  <c:v>1909.2499999999652</c:v>
                </c:pt>
                <c:pt idx="460">
                  <c:v>1909.3333333332985</c:v>
                </c:pt>
                <c:pt idx="461">
                  <c:v>1909.4166666666317</c:v>
                </c:pt>
                <c:pt idx="462">
                  <c:v>1909.499999999965</c:v>
                </c:pt>
                <c:pt idx="463">
                  <c:v>1909.5833333332982</c:v>
                </c:pt>
                <c:pt idx="464">
                  <c:v>1909.6666666666315</c:v>
                </c:pt>
                <c:pt idx="465">
                  <c:v>1909.7499999999648</c:v>
                </c:pt>
                <c:pt idx="466">
                  <c:v>1909.833333333298</c:v>
                </c:pt>
                <c:pt idx="467">
                  <c:v>1909.9166666666313</c:v>
                </c:pt>
                <c:pt idx="468">
                  <c:v>1909.9999999999645</c:v>
                </c:pt>
                <c:pt idx="469">
                  <c:v>1910.0833333332978</c:v>
                </c:pt>
                <c:pt idx="470">
                  <c:v>1910.166666666631</c:v>
                </c:pt>
                <c:pt idx="471">
                  <c:v>1910.2499999999643</c:v>
                </c:pt>
                <c:pt idx="472">
                  <c:v>1910.3333333332976</c:v>
                </c:pt>
                <c:pt idx="473">
                  <c:v>1910.4166666666308</c:v>
                </c:pt>
                <c:pt idx="474">
                  <c:v>1910.4999999999641</c:v>
                </c:pt>
                <c:pt idx="475">
                  <c:v>1910.5833333332973</c:v>
                </c:pt>
                <c:pt idx="476">
                  <c:v>1910.6666666666306</c:v>
                </c:pt>
                <c:pt idx="477">
                  <c:v>1910.7499999999638</c:v>
                </c:pt>
                <c:pt idx="478">
                  <c:v>1910.8333333332971</c:v>
                </c:pt>
                <c:pt idx="479">
                  <c:v>1910.9166666666304</c:v>
                </c:pt>
                <c:pt idx="480">
                  <c:v>1910.9999999999636</c:v>
                </c:pt>
                <c:pt idx="481">
                  <c:v>1911.0833333332969</c:v>
                </c:pt>
                <c:pt idx="482">
                  <c:v>1911.1666666666301</c:v>
                </c:pt>
                <c:pt idx="483">
                  <c:v>1911.2499999999634</c:v>
                </c:pt>
                <c:pt idx="484">
                  <c:v>1911.3333333332967</c:v>
                </c:pt>
                <c:pt idx="485">
                  <c:v>1911.4166666666299</c:v>
                </c:pt>
                <c:pt idx="486">
                  <c:v>1911.4999999999632</c:v>
                </c:pt>
                <c:pt idx="487">
                  <c:v>1911.5833333332964</c:v>
                </c:pt>
                <c:pt idx="488">
                  <c:v>1911.6666666666297</c:v>
                </c:pt>
                <c:pt idx="489">
                  <c:v>1911.7499999999629</c:v>
                </c:pt>
                <c:pt idx="490">
                  <c:v>1911.8333333332962</c:v>
                </c:pt>
                <c:pt idx="491">
                  <c:v>1911.9166666666295</c:v>
                </c:pt>
                <c:pt idx="492">
                  <c:v>1911.9999999999627</c:v>
                </c:pt>
                <c:pt idx="493">
                  <c:v>1912.083333333296</c:v>
                </c:pt>
                <c:pt idx="494">
                  <c:v>1912.1666666666292</c:v>
                </c:pt>
                <c:pt idx="495">
                  <c:v>1912.2499999999625</c:v>
                </c:pt>
                <c:pt idx="496">
                  <c:v>1912.3333333332957</c:v>
                </c:pt>
                <c:pt idx="497">
                  <c:v>1912.416666666629</c:v>
                </c:pt>
                <c:pt idx="498">
                  <c:v>1912.4999999999623</c:v>
                </c:pt>
                <c:pt idx="499">
                  <c:v>1912.5833333332955</c:v>
                </c:pt>
                <c:pt idx="500">
                  <c:v>1912.6666666666288</c:v>
                </c:pt>
                <c:pt idx="501">
                  <c:v>1912.749999999962</c:v>
                </c:pt>
                <c:pt idx="502">
                  <c:v>1912.8333333332953</c:v>
                </c:pt>
                <c:pt idx="503">
                  <c:v>1912.9166666666285</c:v>
                </c:pt>
                <c:pt idx="504">
                  <c:v>1912.9999999999618</c:v>
                </c:pt>
                <c:pt idx="505">
                  <c:v>1913.0833333332951</c:v>
                </c:pt>
                <c:pt idx="506">
                  <c:v>1913.1666666666283</c:v>
                </c:pt>
                <c:pt idx="507">
                  <c:v>1913.2499999999616</c:v>
                </c:pt>
                <c:pt idx="508">
                  <c:v>1913.3333333332948</c:v>
                </c:pt>
                <c:pt idx="509">
                  <c:v>1913.4166666666281</c:v>
                </c:pt>
                <c:pt idx="510">
                  <c:v>1913.4999999999613</c:v>
                </c:pt>
                <c:pt idx="511">
                  <c:v>1913.5833333332946</c:v>
                </c:pt>
                <c:pt idx="512">
                  <c:v>1913.6666666666279</c:v>
                </c:pt>
                <c:pt idx="513">
                  <c:v>1913.7499999999611</c:v>
                </c:pt>
                <c:pt idx="514">
                  <c:v>1913.8333333332944</c:v>
                </c:pt>
                <c:pt idx="515">
                  <c:v>1913.9166666666276</c:v>
                </c:pt>
                <c:pt idx="516">
                  <c:v>1913.9999999999609</c:v>
                </c:pt>
                <c:pt idx="517">
                  <c:v>1914.0833333332941</c:v>
                </c:pt>
                <c:pt idx="518">
                  <c:v>1914.1666666666274</c:v>
                </c:pt>
                <c:pt idx="519">
                  <c:v>1914.2499999999607</c:v>
                </c:pt>
                <c:pt idx="520">
                  <c:v>1914.3333333332939</c:v>
                </c:pt>
                <c:pt idx="521">
                  <c:v>1914.4166666666272</c:v>
                </c:pt>
                <c:pt idx="522">
                  <c:v>1914.4999999999604</c:v>
                </c:pt>
                <c:pt idx="523">
                  <c:v>1914.5833333332937</c:v>
                </c:pt>
                <c:pt idx="524">
                  <c:v>1914.666666666627</c:v>
                </c:pt>
                <c:pt idx="525">
                  <c:v>1914.7499999999602</c:v>
                </c:pt>
                <c:pt idx="526">
                  <c:v>1914.8333333332935</c:v>
                </c:pt>
                <c:pt idx="527">
                  <c:v>1914.9166666666267</c:v>
                </c:pt>
                <c:pt idx="528">
                  <c:v>1914.99999999996</c:v>
                </c:pt>
                <c:pt idx="529">
                  <c:v>1915.0833333332932</c:v>
                </c:pt>
                <c:pt idx="530">
                  <c:v>1915.1666666666265</c:v>
                </c:pt>
                <c:pt idx="531">
                  <c:v>1915.2499999999598</c:v>
                </c:pt>
                <c:pt idx="532">
                  <c:v>1915.333333333293</c:v>
                </c:pt>
                <c:pt idx="533">
                  <c:v>1915.4166666666263</c:v>
                </c:pt>
                <c:pt idx="534">
                  <c:v>1915.4999999999595</c:v>
                </c:pt>
                <c:pt idx="535">
                  <c:v>1915.5833333332928</c:v>
                </c:pt>
                <c:pt idx="536">
                  <c:v>1915.666666666626</c:v>
                </c:pt>
                <c:pt idx="537">
                  <c:v>1915.7499999999593</c:v>
                </c:pt>
                <c:pt idx="538">
                  <c:v>1915.8333333332926</c:v>
                </c:pt>
                <c:pt idx="539">
                  <c:v>1915.9166666666258</c:v>
                </c:pt>
                <c:pt idx="540">
                  <c:v>1915.9999999999591</c:v>
                </c:pt>
                <c:pt idx="541">
                  <c:v>1916.0833333332923</c:v>
                </c:pt>
                <c:pt idx="542">
                  <c:v>1916.1666666666256</c:v>
                </c:pt>
                <c:pt idx="543">
                  <c:v>1916.2499999999588</c:v>
                </c:pt>
                <c:pt idx="544">
                  <c:v>1916.3333333332921</c:v>
                </c:pt>
                <c:pt idx="545">
                  <c:v>1916.4166666666254</c:v>
                </c:pt>
                <c:pt idx="546">
                  <c:v>1916.4999999999586</c:v>
                </c:pt>
                <c:pt idx="547">
                  <c:v>1916.5833333332919</c:v>
                </c:pt>
                <c:pt idx="548">
                  <c:v>1916.6666666666251</c:v>
                </c:pt>
                <c:pt idx="549">
                  <c:v>1916.7499999999584</c:v>
                </c:pt>
                <c:pt idx="550">
                  <c:v>1916.8333333332916</c:v>
                </c:pt>
                <c:pt idx="551">
                  <c:v>1916.9166666666249</c:v>
                </c:pt>
                <c:pt idx="552">
                  <c:v>1916.9999999999582</c:v>
                </c:pt>
                <c:pt idx="553">
                  <c:v>1917.0833333332914</c:v>
                </c:pt>
                <c:pt idx="554">
                  <c:v>1917.1666666666247</c:v>
                </c:pt>
                <c:pt idx="555">
                  <c:v>1917.2499999999579</c:v>
                </c:pt>
                <c:pt idx="556">
                  <c:v>1917.3333333332912</c:v>
                </c:pt>
                <c:pt idx="557">
                  <c:v>1917.4166666666245</c:v>
                </c:pt>
                <c:pt idx="558">
                  <c:v>1917.4999999999577</c:v>
                </c:pt>
                <c:pt idx="559">
                  <c:v>1917.583333333291</c:v>
                </c:pt>
                <c:pt idx="560">
                  <c:v>1917.6666666666242</c:v>
                </c:pt>
                <c:pt idx="561">
                  <c:v>1917.7499999999575</c:v>
                </c:pt>
                <c:pt idx="562">
                  <c:v>1917.8333333332907</c:v>
                </c:pt>
                <c:pt idx="563">
                  <c:v>1917.916666666624</c:v>
                </c:pt>
                <c:pt idx="564">
                  <c:v>1917.9999999999573</c:v>
                </c:pt>
                <c:pt idx="565">
                  <c:v>1918.0833333332905</c:v>
                </c:pt>
                <c:pt idx="566">
                  <c:v>1918.1666666666238</c:v>
                </c:pt>
                <c:pt idx="567">
                  <c:v>1918.249999999957</c:v>
                </c:pt>
                <c:pt idx="568">
                  <c:v>1918.3333333332903</c:v>
                </c:pt>
                <c:pt idx="569">
                  <c:v>1918.4166666666235</c:v>
                </c:pt>
                <c:pt idx="570">
                  <c:v>1918.4999999999568</c:v>
                </c:pt>
                <c:pt idx="571">
                  <c:v>1918.5833333332901</c:v>
                </c:pt>
                <c:pt idx="572">
                  <c:v>1918.6666666666233</c:v>
                </c:pt>
                <c:pt idx="573">
                  <c:v>1918.7499999999566</c:v>
                </c:pt>
                <c:pt idx="574">
                  <c:v>1918.8333333332898</c:v>
                </c:pt>
                <c:pt idx="575">
                  <c:v>1918.9166666666231</c:v>
                </c:pt>
                <c:pt idx="576">
                  <c:v>1918.9999999999563</c:v>
                </c:pt>
                <c:pt idx="577">
                  <c:v>1919.0833333332896</c:v>
                </c:pt>
                <c:pt idx="578">
                  <c:v>1919.1666666666229</c:v>
                </c:pt>
                <c:pt idx="579">
                  <c:v>1919.2499999999561</c:v>
                </c:pt>
                <c:pt idx="580">
                  <c:v>1919.3333333332894</c:v>
                </c:pt>
                <c:pt idx="581">
                  <c:v>1919.4166666666226</c:v>
                </c:pt>
                <c:pt idx="582">
                  <c:v>1919.4999999999559</c:v>
                </c:pt>
                <c:pt idx="583">
                  <c:v>1919.5833333332891</c:v>
                </c:pt>
                <c:pt idx="584">
                  <c:v>1919.6666666666224</c:v>
                </c:pt>
                <c:pt idx="585">
                  <c:v>1919.7499999999557</c:v>
                </c:pt>
                <c:pt idx="586">
                  <c:v>1919.8333333332889</c:v>
                </c:pt>
                <c:pt idx="587">
                  <c:v>1919.9166666666222</c:v>
                </c:pt>
                <c:pt idx="588">
                  <c:v>1919.9999999999554</c:v>
                </c:pt>
                <c:pt idx="589">
                  <c:v>1920.0833333332887</c:v>
                </c:pt>
                <c:pt idx="590">
                  <c:v>1920.1666666666219</c:v>
                </c:pt>
                <c:pt idx="591">
                  <c:v>1920.2499999999552</c:v>
                </c:pt>
                <c:pt idx="592">
                  <c:v>1920.3333333332885</c:v>
                </c:pt>
                <c:pt idx="593">
                  <c:v>1920.4166666666217</c:v>
                </c:pt>
                <c:pt idx="594">
                  <c:v>1920.499999999955</c:v>
                </c:pt>
                <c:pt idx="595">
                  <c:v>1920.5833333332882</c:v>
                </c:pt>
                <c:pt idx="596">
                  <c:v>1920.6666666666215</c:v>
                </c:pt>
                <c:pt idx="597">
                  <c:v>1920.7499999999548</c:v>
                </c:pt>
                <c:pt idx="598">
                  <c:v>1920.833333333288</c:v>
                </c:pt>
                <c:pt idx="599">
                  <c:v>1920.9166666666213</c:v>
                </c:pt>
                <c:pt idx="600">
                  <c:v>1920.9999999999545</c:v>
                </c:pt>
                <c:pt idx="601">
                  <c:v>1921.0833333332878</c:v>
                </c:pt>
                <c:pt idx="602">
                  <c:v>1921.166666666621</c:v>
                </c:pt>
                <c:pt idx="603">
                  <c:v>1921.2499999999543</c:v>
                </c:pt>
                <c:pt idx="604">
                  <c:v>1921.3333333332876</c:v>
                </c:pt>
                <c:pt idx="605">
                  <c:v>1921.4166666666208</c:v>
                </c:pt>
                <c:pt idx="606">
                  <c:v>1921.4999999999541</c:v>
                </c:pt>
                <c:pt idx="607">
                  <c:v>1921.5833333332873</c:v>
                </c:pt>
                <c:pt idx="608">
                  <c:v>1921.6666666666206</c:v>
                </c:pt>
                <c:pt idx="609">
                  <c:v>1921.7499999999538</c:v>
                </c:pt>
                <c:pt idx="610">
                  <c:v>1921.8333333332871</c:v>
                </c:pt>
                <c:pt idx="611">
                  <c:v>1921.9166666666204</c:v>
                </c:pt>
                <c:pt idx="612">
                  <c:v>1921.9999999999536</c:v>
                </c:pt>
                <c:pt idx="613">
                  <c:v>1922.0833333332869</c:v>
                </c:pt>
                <c:pt idx="614">
                  <c:v>1922.1666666666201</c:v>
                </c:pt>
                <c:pt idx="615">
                  <c:v>1922.2499999999534</c:v>
                </c:pt>
                <c:pt idx="616">
                  <c:v>1922.3333333332866</c:v>
                </c:pt>
                <c:pt idx="617">
                  <c:v>1922.4166666666199</c:v>
                </c:pt>
                <c:pt idx="618">
                  <c:v>1922.4999999999532</c:v>
                </c:pt>
                <c:pt idx="619">
                  <c:v>1922.5833333332864</c:v>
                </c:pt>
                <c:pt idx="620">
                  <c:v>1922.6666666666197</c:v>
                </c:pt>
                <c:pt idx="621">
                  <c:v>1922.7499999999529</c:v>
                </c:pt>
                <c:pt idx="622">
                  <c:v>1922.8333333332862</c:v>
                </c:pt>
                <c:pt idx="623">
                  <c:v>1922.9166666666194</c:v>
                </c:pt>
                <c:pt idx="624">
                  <c:v>1922.9999999999527</c:v>
                </c:pt>
                <c:pt idx="625">
                  <c:v>1923.083333333286</c:v>
                </c:pt>
                <c:pt idx="626">
                  <c:v>1923.1666666666192</c:v>
                </c:pt>
                <c:pt idx="627">
                  <c:v>1923.2499999999525</c:v>
                </c:pt>
                <c:pt idx="628">
                  <c:v>1923.3333333332857</c:v>
                </c:pt>
                <c:pt idx="629">
                  <c:v>1923.416666666619</c:v>
                </c:pt>
                <c:pt idx="630">
                  <c:v>1923.4999999999523</c:v>
                </c:pt>
                <c:pt idx="631">
                  <c:v>1923.5833333332855</c:v>
                </c:pt>
                <c:pt idx="632">
                  <c:v>1923.6666666666188</c:v>
                </c:pt>
                <c:pt idx="633">
                  <c:v>1923.749999999952</c:v>
                </c:pt>
                <c:pt idx="634">
                  <c:v>1923.8333333332853</c:v>
                </c:pt>
                <c:pt idx="635">
                  <c:v>1923.9166666666185</c:v>
                </c:pt>
                <c:pt idx="636">
                  <c:v>1923.9999999999518</c:v>
                </c:pt>
                <c:pt idx="637">
                  <c:v>1924.0833333332851</c:v>
                </c:pt>
                <c:pt idx="638">
                  <c:v>1924.1666666666183</c:v>
                </c:pt>
                <c:pt idx="639">
                  <c:v>1924.2499999999516</c:v>
                </c:pt>
                <c:pt idx="640">
                  <c:v>1924.3333333332848</c:v>
                </c:pt>
                <c:pt idx="641">
                  <c:v>1924.4166666666181</c:v>
                </c:pt>
                <c:pt idx="642">
                  <c:v>1924.4999999999513</c:v>
                </c:pt>
                <c:pt idx="643">
                  <c:v>1924.5833333332846</c:v>
                </c:pt>
                <c:pt idx="644">
                  <c:v>1924.6666666666179</c:v>
                </c:pt>
                <c:pt idx="645">
                  <c:v>1924.7499999999511</c:v>
                </c:pt>
                <c:pt idx="646">
                  <c:v>1924.8333333332844</c:v>
                </c:pt>
                <c:pt idx="647">
                  <c:v>1924.9166666666176</c:v>
                </c:pt>
                <c:pt idx="648">
                  <c:v>1924.9999999999509</c:v>
                </c:pt>
                <c:pt idx="649">
                  <c:v>1925.0833333332841</c:v>
                </c:pt>
                <c:pt idx="650">
                  <c:v>1925.1666666666174</c:v>
                </c:pt>
                <c:pt idx="651">
                  <c:v>1925.2499999999507</c:v>
                </c:pt>
                <c:pt idx="652">
                  <c:v>1925.3333333332839</c:v>
                </c:pt>
                <c:pt idx="653">
                  <c:v>1925.4166666666172</c:v>
                </c:pt>
                <c:pt idx="654">
                  <c:v>1925.4999999999504</c:v>
                </c:pt>
                <c:pt idx="655">
                  <c:v>1925.5833333332837</c:v>
                </c:pt>
                <c:pt idx="656">
                  <c:v>1925.6666666666169</c:v>
                </c:pt>
                <c:pt idx="657">
                  <c:v>1925.7499999999502</c:v>
                </c:pt>
                <c:pt idx="658">
                  <c:v>1925.8333333332835</c:v>
                </c:pt>
                <c:pt idx="659">
                  <c:v>1925.9166666666167</c:v>
                </c:pt>
                <c:pt idx="660">
                  <c:v>1925.99999999995</c:v>
                </c:pt>
                <c:pt idx="661">
                  <c:v>1926.0833333332832</c:v>
                </c:pt>
                <c:pt idx="662">
                  <c:v>1926.1666666666165</c:v>
                </c:pt>
                <c:pt idx="663">
                  <c:v>1926.2499999999498</c:v>
                </c:pt>
                <c:pt idx="664">
                  <c:v>1926.333333333283</c:v>
                </c:pt>
                <c:pt idx="665">
                  <c:v>1926.4166666666163</c:v>
                </c:pt>
                <c:pt idx="666">
                  <c:v>1926.4999999999495</c:v>
                </c:pt>
                <c:pt idx="667">
                  <c:v>1926.5833333332828</c:v>
                </c:pt>
                <c:pt idx="668">
                  <c:v>1926.666666666616</c:v>
                </c:pt>
                <c:pt idx="669">
                  <c:v>1926.7499999999493</c:v>
                </c:pt>
                <c:pt idx="670">
                  <c:v>1926.8333333332826</c:v>
                </c:pt>
                <c:pt idx="671">
                  <c:v>1926.9166666666158</c:v>
                </c:pt>
                <c:pt idx="672">
                  <c:v>1926.9999999999491</c:v>
                </c:pt>
                <c:pt idx="673">
                  <c:v>1927.0833333332823</c:v>
                </c:pt>
                <c:pt idx="674">
                  <c:v>1927.1666666666156</c:v>
                </c:pt>
                <c:pt idx="675">
                  <c:v>1927.2499999999488</c:v>
                </c:pt>
                <c:pt idx="676">
                  <c:v>1927.3333333332821</c:v>
                </c:pt>
                <c:pt idx="677">
                  <c:v>1927.4166666666154</c:v>
                </c:pt>
                <c:pt idx="678">
                  <c:v>1927.4999999999486</c:v>
                </c:pt>
                <c:pt idx="679">
                  <c:v>1927.5833333332819</c:v>
                </c:pt>
                <c:pt idx="680">
                  <c:v>1927.6666666666151</c:v>
                </c:pt>
                <c:pt idx="681">
                  <c:v>1927.7499999999484</c:v>
                </c:pt>
                <c:pt idx="682">
                  <c:v>1927.8333333332816</c:v>
                </c:pt>
                <c:pt idx="683">
                  <c:v>1927.9166666666149</c:v>
                </c:pt>
                <c:pt idx="684">
                  <c:v>1927.9999999999482</c:v>
                </c:pt>
                <c:pt idx="685">
                  <c:v>1928.0833333332814</c:v>
                </c:pt>
                <c:pt idx="686">
                  <c:v>1928.1666666666147</c:v>
                </c:pt>
                <c:pt idx="687">
                  <c:v>1928.2499999999479</c:v>
                </c:pt>
                <c:pt idx="688">
                  <c:v>1928.3333333332812</c:v>
                </c:pt>
                <c:pt idx="689">
                  <c:v>1928.4166666666144</c:v>
                </c:pt>
                <c:pt idx="690">
                  <c:v>1928.4999999999477</c:v>
                </c:pt>
                <c:pt idx="691">
                  <c:v>1928.583333333281</c:v>
                </c:pt>
                <c:pt idx="692">
                  <c:v>1928.6666666666142</c:v>
                </c:pt>
                <c:pt idx="693">
                  <c:v>1928.7499999999475</c:v>
                </c:pt>
                <c:pt idx="694">
                  <c:v>1928.8333333332807</c:v>
                </c:pt>
                <c:pt idx="695">
                  <c:v>1928.916666666614</c:v>
                </c:pt>
                <c:pt idx="696">
                  <c:v>1928.9999999999472</c:v>
                </c:pt>
                <c:pt idx="697">
                  <c:v>1929.0833333332805</c:v>
                </c:pt>
                <c:pt idx="698">
                  <c:v>1929.1666666666138</c:v>
                </c:pt>
                <c:pt idx="699">
                  <c:v>1929.249999999947</c:v>
                </c:pt>
                <c:pt idx="700">
                  <c:v>1929.3333333332803</c:v>
                </c:pt>
                <c:pt idx="701">
                  <c:v>1929.4166666666135</c:v>
                </c:pt>
                <c:pt idx="702">
                  <c:v>1929.4999999999468</c:v>
                </c:pt>
                <c:pt idx="703">
                  <c:v>1929.5833333332801</c:v>
                </c:pt>
                <c:pt idx="704">
                  <c:v>1929.6666666666133</c:v>
                </c:pt>
                <c:pt idx="705">
                  <c:v>1929.7499999999466</c:v>
                </c:pt>
                <c:pt idx="706">
                  <c:v>1929.8333333332798</c:v>
                </c:pt>
                <c:pt idx="707">
                  <c:v>1929.9166666666131</c:v>
                </c:pt>
                <c:pt idx="708">
                  <c:v>1929.9999999999463</c:v>
                </c:pt>
                <c:pt idx="709">
                  <c:v>1930.0833333332796</c:v>
                </c:pt>
                <c:pt idx="710">
                  <c:v>1930.1666666666129</c:v>
                </c:pt>
                <c:pt idx="711">
                  <c:v>1930.2499999999461</c:v>
                </c:pt>
                <c:pt idx="712">
                  <c:v>1930.3333333332794</c:v>
                </c:pt>
                <c:pt idx="713">
                  <c:v>1930.4166666666126</c:v>
                </c:pt>
                <c:pt idx="714">
                  <c:v>1930.4999999999459</c:v>
                </c:pt>
                <c:pt idx="715">
                  <c:v>1930.5833333332791</c:v>
                </c:pt>
                <c:pt idx="716">
                  <c:v>1930.6666666666124</c:v>
                </c:pt>
                <c:pt idx="717">
                  <c:v>1930.7499999999457</c:v>
                </c:pt>
                <c:pt idx="718">
                  <c:v>1930.8333333332789</c:v>
                </c:pt>
                <c:pt idx="719">
                  <c:v>1930.9166666666122</c:v>
                </c:pt>
                <c:pt idx="720">
                  <c:v>1930.9999999999454</c:v>
                </c:pt>
                <c:pt idx="721">
                  <c:v>1931.0833333332787</c:v>
                </c:pt>
                <c:pt idx="722">
                  <c:v>1931.1666666666119</c:v>
                </c:pt>
                <c:pt idx="723">
                  <c:v>1931.2499999999452</c:v>
                </c:pt>
                <c:pt idx="724">
                  <c:v>1931.3333333332785</c:v>
                </c:pt>
                <c:pt idx="725">
                  <c:v>1931.4166666666117</c:v>
                </c:pt>
                <c:pt idx="726">
                  <c:v>1931.499999999945</c:v>
                </c:pt>
                <c:pt idx="727">
                  <c:v>1931.5833333332782</c:v>
                </c:pt>
                <c:pt idx="728">
                  <c:v>1931.6666666666115</c:v>
                </c:pt>
                <c:pt idx="729">
                  <c:v>1931.7499999999447</c:v>
                </c:pt>
                <c:pt idx="730">
                  <c:v>1931.833333333278</c:v>
                </c:pt>
                <c:pt idx="731">
                  <c:v>1931.9166666666113</c:v>
                </c:pt>
                <c:pt idx="732">
                  <c:v>1931.9999999999445</c:v>
                </c:pt>
                <c:pt idx="733">
                  <c:v>1932.0833333332778</c:v>
                </c:pt>
                <c:pt idx="734">
                  <c:v>1932.166666666611</c:v>
                </c:pt>
                <c:pt idx="735">
                  <c:v>1932.2499999999443</c:v>
                </c:pt>
                <c:pt idx="736">
                  <c:v>1932.3333333332776</c:v>
                </c:pt>
                <c:pt idx="737">
                  <c:v>1932.4166666666108</c:v>
                </c:pt>
                <c:pt idx="738">
                  <c:v>1932.4999999999441</c:v>
                </c:pt>
                <c:pt idx="739">
                  <c:v>1932.5833333332773</c:v>
                </c:pt>
                <c:pt idx="740">
                  <c:v>1932.6666666666106</c:v>
                </c:pt>
                <c:pt idx="741">
                  <c:v>1932.7499999999438</c:v>
                </c:pt>
                <c:pt idx="742">
                  <c:v>1932.8333333332771</c:v>
                </c:pt>
                <c:pt idx="743">
                  <c:v>1932.9166666666104</c:v>
                </c:pt>
                <c:pt idx="744">
                  <c:v>1932.9999999999436</c:v>
                </c:pt>
                <c:pt idx="745">
                  <c:v>1933.0833333332769</c:v>
                </c:pt>
                <c:pt idx="746">
                  <c:v>1933.1666666666101</c:v>
                </c:pt>
                <c:pt idx="747">
                  <c:v>1933.2499999999434</c:v>
                </c:pt>
                <c:pt idx="748">
                  <c:v>1933.3333333332766</c:v>
                </c:pt>
                <c:pt idx="749">
                  <c:v>1933.4166666666099</c:v>
                </c:pt>
                <c:pt idx="750">
                  <c:v>1933.4999999999432</c:v>
                </c:pt>
                <c:pt idx="751">
                  <c:v>1933.5833333332764</c:v>
                </c:pt>
                <c:pt idx="752">
                  <c:v>1933.6666666666097</c:v>
                </c:pt>
                <c:pt idx="753">
                  <c:v>1933.7499999999429</c:v>
                </c:pt>
                <c:pt idx="754">
                  <c:v>1933.8333333332762</c:v>
                </c:pt>
                <c:pt idx="755">
                  <c:v>1933.9166666666094</c:v>
                </c:pt>
                <c:pt idx="756">
                  <c:v>1933.9999999999427</c:v>
                </c:pt>
                <c:pt idx="757">
                  <c:v>1934.083333333276</c:v>
                </c:pt>
                <c:pt idx="758">
                  <c:v>1934.1666666666092</c:v>
                </c:pt>
                <c:pt idx="759">
                  <c:v>1934.2499999999425</c:v>
                </c:pt>
                <c:pt idx="760">
                  <c:v>1934.3333333332757</c:v>
                </c:pt>
                <c:pt idx="761">
                  <c:v>1934.416666666609</c:v>
                </c:pt>
                <c:pt idx="762">
                  <c:v>1934.4999999999422</c:v>
                </c:pt>
                <c:pt idx="763">
                  <c:v>1934.5833333332755</c:v>
                </c:pt>
                <c:pt idx="764">
                  <c:v>1934.6666666666088</c:v>
                </c:pt>
                <c:pt idx="765">
                  <c:v>1934.749999999942</c:v>
                </c:pt>
                <c:pt idx="766">
                  <c:v>1934.8333333332753</c:v>
                </c:pt>
                <c:pt idx="767">
                  <c:v>1934.9166666666085</c:v>
                </c:pt>
                <c:pt idx="768">
                  <c:v>1934.9999999999418</c:v>
                </c:pt>
                <c:pt idx="769">
                  <c:v>1935.083333333275</c:v>
                </c:pt>
                <c:pt idx="770">
                  <c:v>1935.1666666666083</c:v>
                </c:pt>
                <c:pt idx="771">
                  <c:v>1935.2499999999416</c:v>
                </c:pt>
                <c:pt idx="772">
                  <c:v>1935.3333333332748</c:v>
                </c:pt>
                <c:pt idx="773">
                  <c:v>1935.4166666666081</c:v>
                </c:pt>
                <c:pt idx="774">
                  <c:v>1935.4999999999413</c:v>
                </c:pt>
                <c:pt idx="775">
                  <c:v>1935.5833333332746</c:v>
                </c:pt>
                <c:pt idx="776">
                  <c:v>1935.6666666666079</c:v>
                </c:pt>
                <c:pt idx="777">
                  <c:v>1935.7499999999411</c:v>
                </c:pt>
                <c:pt idx="778">
                  <c:v>1935.8333333332744</c:v>
                </c:pt>
                <c:pt idx="779">
                  <c:v>1935.9166666666076</c:v>
                </c:pt>
                <c:pt idx="780">
                  <c:v>1935.9999999999409</c:v>
                </c:pt>
                <c:pt idx="781">
                  <c:v>1936.0833333332741</c:v>
                </c:pt>
                <c:pt idx="782">
                  <c:v>1936.1666666666074</c:v>
                </c:pt>
                <c:pt idx="783">
                  <c:v>1936.2499999999407</c:v>
                </c:pt>
                <c:pt idx="784">
                  <c:v>1936.3333333332739</c:v>
                </c:pt>
                <c:pt idx="785">
                  <c:v>1936.4166666666072</c:v>
                </c:pt>
                <c:pt idx="786">
                  <c:v>1936.4999999999404</c:v>
                </c:pt>
                <c:pt idx="787">
                  <c:v>1936.5833333332737</c:v>
                </c:pt>
                <c:pt idx="788">
                  <c:v>1936.6666666666069</c:v>
                </c:pt>
                <c:pt idx="789">
                  <c:v>1936.7499999999402</c:v>
                </c:pt>
                <c:pt idx="790">
                  <c:v>1936.8333333332735</c:v>
                </c:pt>
                <c:pt idx="791">
                  <c:v>1936.9166666666067</c:v>
                </c:pt>
                <c:pt idx="792">
                  <c:v>1936.99999999994</c:v>
                </c:pt>
                <c:pt idx="793">
                  <c:v>1937.0833333332732</c:v>
                </c:pt>
                <c:pt idx="794">
                  <c:v>1937.1666666666065</c:v>
                </c:pt>
                <c:pt idx="795">
                  <c:v>1937.2499999999397</c:v>
                </c:pt>
                <c:pt idx="796">
                  <c:v>1937.333333333273</c:v>
                </c:pt>
                <c:pt idx="797">
                  <c:v>1937.4166666666063</c:v>
                </c:pt>
                <c:pt idx="798">
                  <c:v>1937.4999999999395</c:v>
                </c:pt>
                <c:pt idx="799">
                  <c:v>1937.5833333332728</c:v>
                </c:pt>
                <c:pt idx="800">
                  <c:v>1937.666666666606</c:v>
                </c:pt>
                <c:pt idx="801">
                  <c:v>1937.7499999999393</c:v>
                </c:pt>
                <c:pt idx="802">
                  <c:v>1937.8333333332725</c:v>
                </c:pt>
                <c:pt idx="803">
                  <c:v>1937.9166666666058</c:v>
                </c:pt>
                <c:pt idx="804">
                  <c:v>1937.9999999999391</c:v>
                </c:pt>
                <c:pt idx="805">
                  <c:v>1938.0833333332723</c:v>
                </c:pt>
                <c:pt idx="806">
                  <c:v>1938.1666666666056</c:v>
                </c:pt>
                <c:pt idx="807">
                  <c:v>1938.2499999999388</c:v>
                </c:pt>
                <c:pt idx="808">
                  <c:v>1938.3333333332721</c:v>
                </c:pt>
                <c:pt idx="809">
                  <c:v>1938.4166666666054</c:v>
                </c:pt>
                <c:pt idx="810">
                  <c:v>1938.4999999999386</c:v>
                </c:pt>
                <c:pt idx="811">
                  <c:v>1938.5833333332719</c:v>
                </c:pt>
                <c:pt idx="812">
                  <c:v>1938.6666666666051</c:v>
                </c:pt>
                <c:pt idx="813">
                  <c:v>1938.7499999999384</c:v>
                </c:pt>
                <c:pt idx="814">
                  <c:v>1938.8333333332716</c:v>
                </c:pt>
                <c:pt idx="815">
                  <c:v>1938.9166666666049</c:v>
                </c:pt>
                <c:pt idx="816">
                  <c:v>1938.9999999999382</c:v>
                </c:pt>
                <c:pt idx="817">
                  <c:v>1939.0833333332714</c:v>
                </c:pt>
                <c:pt idx="818">
                  <c:v>1939.1666666666047</c:v>
                </c:pt>
                <c:pt idx="819">
                  <c:v>1939.2499999999379</c:v>
                </c:pt>
                <c:pt idx="820">
                  <c:v>1939.3333333332712</c:v>
                </c:pt>
                <c:pt idx="821">
                  <c:v>1939.4166666666044</c:v>
                </c:pt>
                <c:pt idx="822">
                  <c:v>1939.4999999999377</c:v>
                </c:pt>
                <c:pt idx="823">
                  <c:v>1939.583333333271</c:v>
                </c:pt>
                <c:pt idx="824">
                  <c:v>1939.6666666666042</c:v>
                </c:pt>
                <c:pt idx="825">
                  <c:v>1939.7499999999375</c:v>
                </c:pt>
                <c:pt idx="826">
                  <c:v>1939.8333333332707</c:v>
                </c:pt>
                <c:pt idx="827">
                  <c:v>1939.916666666604</c:v>
                </c:pt>
                <c:pt idx="828">
                  <c:v>1939.9999999999372</c:v>
                </c:pt>
                <c:pt idx="829">
                  <c:v>1940.0833333332705</c:v>
                </c:pt>
                <c:pt idx="830">
                  <c:v>1940.1666666666038</c:v>
                </c:pt>
                <c:pt idx="831">
                  <c:v>1940.249999999937</c:v>
                </c:pt>
                <c:pt idx="832">
                  <c:v>1940.3333333332703</c:v>
                </c:pt>
                <c:pt idx="833">
                  <c:v>1940.4166666666035</c:v>
                </c:pt>
                <c:pt idx="834">
                  <c:v>1940.4999999999368</c:v>
                </c:pt>
                <c:pt idx="835">
                  <c:v>1940.58333333327</c:v>
                </c:pt>
                <c:pt idx="836">
                  <c:v>1940.6666666666033</c:v>
                </c:pt>
                <c:pt idx="837">
                  <c:v>1940.7499999999366</c:v>
                </c:pt>
                <c:pt idx="838">
                  <c:v>1940.8333333332698</c:v>
                </c:pt>
                <c:pt idx="839">
                  <c:v>1940.9166666666031</c:v>
                </c:pt>
                <c:pt idx="840">
                  <c:v>1940.9999999999363</c:v>
                </c:pt>
                <c:pt idx="841">
                  <c:v>1941.0833333332696</c:v>
                </c:pt>
                <c:pt idx="842">
                  <c:v>1941.1666666666029</c:v>
                </c:pt>
                <c:pt idx="843">
                  <c:v>1941.2499999999361</c:v>
                </c:pt>
                <c:pt idx="844">
                  <c:v>1941.3333333332694</c:v>
                </c:pt>
                <c:pt idx="845">
                  <c:v>1941.4166666666026</c:v>
                </c:pt>
                <c:pt idx="846">
                  <c:v>1941.4999999999359</c:v>
                </c:pt>
                <c:pt idx="847">
                  <c:v>1941.5833333332691</c:v>
                </c:pt>
                <c:pt idx="848">
                  <c:v>1941.6666666666024</c:v>
                </c:pt>
                <c:pt idx="849">
                  <c:v>1941.7499999999357</c:v>
                </c:pt>
                <c:pt idx="850">
                  <c:v>1941.8333333332689</c:v>
                </c:pt>
                <c:pt idx="851">
                  <c:v>1941.9166666666022</c:v>
                </c:pt>
                <c:pt idx="852">
                  <c:v>1941.9999999999354</c:v>
                </c:pt>
                <c:pt idx="853">
                  <c:v>1942.0833333332687</c:v>
                </c:pt>
                <c:pt idx="854">
                  <c:v>1942.1666666666019</c:v>
                </c:pt>
                <c:pt idx="855">
                  <c:v>1942.2499999999352</c:v>
                </c:pt>
                <c:pt idx="856">
                  <c:v>1942.3333333332685</c:v>
                </c:pt>
                <c:pt idx="857">
                  <c:v>1942.4166666666017</c:v>
                </c:pt>
                <c:pt idx="858">
                  <c:v>1942.499999999935</c:v>
                </c:pt>
                <c:pt idx="859">
                  <c:v>1942.5833333332682</c:v>
                </c:pt>
                <c:pt idx="860">
                  <c:v>1942.6666666666015</c:v>
                </c:pt>
                <c:pt idx="861">
                  <c:v>1942.7499999999347</c:v>
                </c:pt>
                <c:pt idx="862">
                  <c:v>1942.833333333268</c:v>
                </c:pt>
                <c:pt idx="863">
                  <c:v>1942.9166666666013</c:v>
                </c:pt>
                <c:pt idx="864">
                  <c:v>1942.9999999999345</c:v>
                </c:pt>
                <c:pt idx="865">
                  <c:v>1943.0833333332678</c:v>
                </c:pt>
                <c:pt idx="866">
                  <c:v>1943.166666666601</c:v>
                </c:pt>
                <c:pt idx="867">
                  <c:v>1943.2499999999343</c:v>
                </c:pt>
                <c:pt idx="868">
                  <c:v>1943.3333333332675</c:v>
                </c:pt>
                <c:pt idx="869">
                  <c:v>1943.4166666666008</c:v>
                </c:pt>
                <c:pt idx="870">
                  <c:v>1943.4999999999341</c:v>
                </c:pt>
                <c:pt idx="871">
                  <c:v>1943.5833333332673</c:v>
                </c:pt>
                <c:pt idx="872">
                  <c:v>1943.6666666666006</c:v>
                </c:pt>
                <c:pt idx="873">
                  <c:v>1943.7499999999338</c:v>
                </c:pt>
                <c:pt idx="874">
                  <c:v>1943.8333333332671</c:v>
                </c:pt>
                <c:pt idx="875">
                  <c:v>1943.9166666666003</c:v>
                </c:pt>
                <c:pt idx="876">
                  <c:v>1943.9999999999336</c:v>
                </c:pt>
                <c:pt idx="877">
                  <c:v>1944.0833333332669</c:v>
                </c:pt>
                <c:pt idx="878">
                  <c:v>1944.1666666666001</c:v>
                </c:pt>
                <c:pt idx="879">
                  <c:v>1944.2499999999334</c:v>
                </c:pt>
                <c:pt idx="880">
                  <c:v>1944.3333333332666</c:v>
                </c:pt>
                <c:pt idx="881">
                  <c:v>1944.4166666665999</c:v>
                </c:pt>
                <c:pt idx="882">
                  <c:v>1944.4999999999332</c:v>
                </c:pt>
                <c:pt idx="883">
                  <c:v>1944.5833333332664</c:v>
                </c:pt>
                <c:pt idx="884">
                  <c:v>1944.6666666665997</c:v>
                </c:pt>
                <c:pt idx="885">
                  <c:v>1944.7499999999329</c:v>
                </c:pt>
                <c:pt idx="886">
                  <c:v>1944.8333333332662</c:v>
                </c:pt>
                <c:pt idx="887">
                  <c:v>1944.9166666665994</c:v>
                </c:pt>
                <c:pt idx="888">
                  <c:v>1944.9999999999327</c:v>
                </c:pt>
                <c:pt idx="889">
                  <c:v>1945.083333333266</c:v>
                </c:pt>
                <c:pt idx="890">
                  <c:v>1945.1666666665992</c:v>
                </c:pt>
                <c:pt idx="891">
                  <c:v>1945.2499999999325</c:v>
                </c:pt>
                <c:pt idx="892">
                  <c:v>1945.3333333332657</c:v>
                </c:pt>
                <c:pt idx="893">
                  <c:v>1945.416666666599</c:v>
                </c:pt>
                <c:pt idx="894">
                  <c:v>1945.4999999999322</c:v>
                </c:pt>
                <c:pt idx="895">
                  <c:v>1945.5833333332655</c:v>
                </c:pt>
                <c:pt idx="896">
                  <c:v>1945.6666666665988</c:v>
                </c:pt>
                <c:pt idx="897">
                  <c:v>1945.749999999932</c:v>
                </c:pt>
                <c:pt idx="898">
                  <c:v>1945.8333333332653</c:v>
                </c:pt>
                <c:pt idx="899">
                  <c:v>1945.9166666665985</c:v>
                </c:pt>
                <c:pt idx="900">
                  <c:v>1945.9999999999318</c:v>
                </c:pt>
                <c:pt idx="901">
                  <c:v>1946.083333333265</c:v>
                </c:pt>
                <c:pt idx="902">
                  <c:v>1946.1666666665983</c:v>
                </c:pt>
                <c:pt idx="903">
                  <c:v>1946.2499999999316</c:v>
                </c:pt>
                <c:pt idx="904">
                  <c:v>1946.3333333332648</c:v>
                </c:pt>
                <c:pt idx="905">
                  <c:v>1946.4166666665981</c:v>
                </c:pt>
                <c:pt idx="906">
                  <c:v>1946.4999999999313</c:v>
                </c:pt>
                <c:pt idx="907">
                  <c:v>1946.5833333332646</c:v>
                </c:pt>
                <c:pt idx="908">
                  <c:v>1946.6666666665978</c:v>
                </c:pt>
                <c:pt idx="909">
                  <c:v>1946.7499999999311</c:v>
                </c:pt>
                <c:pt idx="910">
                  <c:v>1946.8333333332644</c:v>
                </c:pt>
                <c:pt idx="911">
                  <c:v>1946.9166666665976</c:v>
                </c:pt>
                <c:pt idx="912">
                  <c:v>1946.9999999999309</c:v>
                </c:pt>
                <c:pt idx="913">
                  <c:v>1947.0833333332641</c:v>
                </c:pt>
                <c:pt idx="914">
                  <c:v>1947.1666666665974</c:v>
                </c:pt>
                <c:pt idx="915">
                  <c:v>1947.2499999999307</c:v>
                </c:pt>
                <c:pt idx="916">
                  <c:v>1947.3333333332639</c:v>
                </c:pt>
                <c:pt idx="917">
                  <c:v>1947.4166666665972</c:v>
                </c:pt>
                <c:pt idx="918">
                  <c:v>1947.4999999999304</c:v>
                </c:pt>
                <c:pt idx="919">
                  <c:v>1947.5833333332637</c:v>
                </c:pt>
                <c:pt idx="920">
                  <c:v>1947.6666666665969</c:v>
                </c:pt>
                <c:pt idx="921">
                  <c:v>1947.7499999999302</c:v>
                </c:pt>
                <c:pt idx="922">
                  <c:v>1947.8333333332635</c:v>
                </c:pt>
                <c:pt idx="923">
                  <c:v>1947.9166666665967</c:v>
                </c:pt>
                <c:pt idx="924">
                  <c:v>1947.99999999993</c:v>
                </c:pt>
                <c:pt idx="925">
                  <c:v>1948.0833333332632</c:v>
                </c:pt>
                <c:pt idx="926">
                  <c:v>1948.1666666665965</c:v>
                </c:pt>
                <c:pt idx="927">
                  <c:v>1948.2499999999297</c:v>
                </c:pt>
                <c:pt idx="928">
                  <c:v>1948.333333333263</c:v>
                </c:pt>
                <c:pt idx="929">
                  <c:v>1948.4166666665963</c:v>
                </c:pt>
                <c:pt idx="930">
                  <c:v>1948.4999999999295</c:v>
                </c:pt>
                <c:pt idx="931">
                  <c:v>1948.5833333332628</c:v>
                </c:pt>
                <c:pt idx="932">
                  <c:v>1948.666666666596</c:v>
                </c:pt>
                <c:pt idx="933">
                  <c:v>1948.7499999999293</c:v>
                </c:pt>
                <c:pt idx="934">
                  <c:v>1948.8333333332625</c:v>
                </c:pt>
                <c:pt idx="935">
                  <c:v>1948.9166666665958</c:v>
                </c:pt>
                <c:pt idx="936">
                  <c:v>1948.9999999999291</c:v>
                </c:pt>
                <c:pt idx="937">
                  <c:v>1949.0833333332623</c:v>
                </c:pt>
                <c:pt idx="938">
                  <c:v>1949.1666666665956</c:v>
                </c:pt>
                <c:pt idx="939">
                  <c:v>1949.2499999999288</c:v>
                </c:pt>
                <c:pt idx="940">
                  <c:v>1949.3333333332621</c:v>
                </c:pt>
                <c:pt idx="941">
                  <c:v>1949.4166666665953</c:v>
                </c:pt>
                <c:pt idx="942">
                  <c:v>1949.4999999999286</c:v>
                </c:pt>
                <c:pt idx="943">
                  <c:v>1949.5833333332619</c:v>
                </c:pt>
                <c:pt idx="944">
                  <c:v>1949.6666666665951</c:v>
                </c:pt>
                <c:pt idx="945">
                  <c:v>1949.7499999999284</c:v>
                </c:pt>
                <c:pt idx="946">
                  <c:v>1949.8333333332616</c:v>
                </c:pt>
                <c:pt idx="947">
                  <c:v>1949.9166666665949</c:v>
                </c:pt>
                <c:pt idx="948">
                  <c:v>1949.9999999999281</c:v>
                </c:pt>
                <c:pt idx="949">
                  <c:v>1950.0833333332614</c:v>
                </c:pt>
                <c:pt idx="950">
                  <c:v>1950.1666666665947</c:v>
                </c:pt>
                <c:pt idx="951">
                  <c:v>1950.2499999999279</c:v>
                </c:pt>
                <c:pt idx="952">
                  <c:v>1950.3333333332612</c:v>
                </c:pt>
                <c:pt idx="953">
                  <c:v>1950.4166666665944</c:v>
                </c:pt>
                <c:pt idx="954">
                  <c:v>1950.4999999999277</c:v>
                </c:pt>
                <c:pt idx="955">
                  <c:v>1950.583333333261</c:v>
                </c:pt>
                <c:pt idx="956">
                  <c:v>1950.6666666665942</c:v>
                </c:pt>
                <c:pt idx="957">
                  <c:v>1950.7499999999275</c:v>
                </c:pt>
                <c:pt idx="958">
                  <c:v>1950.8333333332607</c:v>
                </c:pt>
                <c:pt idx="959">
                  <c:v>1950.916666666594</c:v>
                </c:pt>
                <c:pt idx="960">
                  <c:v>1950.9999999999272</c:v>
                </c:pt>
                <c:pt idx="961">
                  <c:v>1951.0833333332605</c:v>
                </c:pt>
                <c:pt idx="962">
                  <c:v>1951.1666666665938</c:v>
                </c:pt>
                <c:pt idx="963">
                  <c:v>1951.249999999927</c:v>
                </c:pt>
                <c:pt idx="964">
                  <c:v>1951.3333333332603</c:v>
                </c:pt>
                <c:pt idx="965">
                  <c:v>1951.4166666665935</c:v>
                </c:pt>
                <c:pt idx="966">
                  <c:v>1951.4999999999268</c:v>
                </c:pt>
                <c:pt idx="967">
                  <c:v>1951.58333333326</c:v>
                </c:pt>
                <c:pt idx="968">
                  <c:v>1951.6666666665933</c:v>
                </c:pt>
                <c:pt idx="969">
                  <c:v>1951.7499999999266</c:v>
                </c:pt>
                <c:pt idx="970">
                  <c:v>1951.8333333332598</c:v>
                </c:pt>
                <c:pt idx="971">
                  <c:v>1951.9166666665931</c:v>
                </c:pt>
                <c:pt idx="972">
                  <c:v>1951.9999999999263</c:v>
                </c:pt>
                <c:pt idx="973">
                  <c:v>1952.0833333332596</c:v>
                </c:pt>
                <c:pt idx="974">
                  <c:v>1952.1666666665928</c:v>
                </c:pt>
                <c:pt idx="975">
                  <c:v>1952.2499999999261</c:v>
                </c:pt>
                <c:pt idx="976">
                  <c:v>1952.3333333332594</c:v>
                </c:pt>
                <c:pt idx="977">
                  <c:v>1952.4166666665926</c:v>
                </c:pt>
                <c:pt idx="978">
                  <c:v>1952.4999999999259</c:v>
                </c:pt>
                <c:pt idx="979">
                  <c:v>1952.5833333332591</c:v>
                </c:pt>
                <c:pt idx="980">
                  <c:v>1952.6666666665924</c:v>
                </c:pt>
                <c:pt idx="981">
                  <c:v>1952.7499999999256</c:v>
                </c:pt>
                <c:pt idx="982">
                  <c:v>1952.8333333332589</c:v>
                </c:pt>
                <c:pt idx="983">
                  <c:v>1952.9166666665922</c:v>
                </c:pt>
                <c:pt idx="984">
                  <c:v>1952.9999999999254</c:v>
                </c:pt>
                <c:pt idx="985">
                  <c:v>1953.0833333332587</c:v>
                </c:pt>
                <c:pt idx="986">
                  <c:v>1953.1666666665919</c:v>
                </c:pt>
                <c:pt idx="987">
                  <c:v>1953.2499999999252</c:v>
                </c:pt>
                <c:pt idx="988">
                  <c:v>1953.3333333332585</c:v>
                </c:pt>
                <c:pt idx="989">
                  <c:v>1953.4166666665917</c:v>
                </c:pt>
                <c:pt idx="990">
                  <c:v>1953.499999999925</c:v>
                </c:pt>
                <c:pt idx="991">
                  <c:v>1953.5833333332582</c:v>
                </c:pt>
                <c:pt idx="992">
                  <c:v>1953.6666666665915</c:v>
                </c:pt>
                <c:pt idx="993">
                  <c:v>1953.7499999999247</c:v>
                </c:pt>
                <c:pt idx="994">
                  <c:v>1953.833333333258</c:v>
                </c:pt>
                <c:pt idx="995">
                  <c:v>1953.9166666665913</c:v>
                </c:pt>
                <c:pt idx="996">
                  <c:v>1953.9999999999245</c:v>
                </c:pt>
                <c:pt idx="997">
                  <c:v>1954.0833333332578</c:v>
                </c:pt>
                <c:pt idx="998">
                  <c:v>1954.166666666591</c:v>
                </c:pt>
                <c:pt idx="999">
                  <c:v>1954.2499999999243</c:v>
                </c:pt>
                <c:pt idx="1000">
                  <c:v>1954.3333333332575</c:v>
                </c:pt>
                <c:pt idx="1001">
                  <c:v>1954.4166666665908</c:v>
                </c:pt>
                <c:pt idx="1002">
                  <c:v>1954.4999999999241</c:v>
                </c:pt>
                <c:pt idx="1003">
                  <c:v>1954.5833333332573</c:v>
                </c:pt>
                <c:pt idx="1004">
                  <c:v>1954.6666666665906</c:v>
                </c:pt>
                <c:pt idx="1005">
                  <c:v>1954.7499999999238</c:v>
                </c:pt>
                <c:pt idx="1006">
                  <c:v>1954.8333333332571</c:v>
                </c:pt>
                <c:pt idx="1007">
                  <c:v>1954.9166666665903</c:v>
                </c:pt>
                <c:pt idx="1008">
                  <c:v>1954.9999999999236</c:v>
                </c:pt>
                <c:pt idx="1009">
                  <c:v>1955.0833333332569</c:v>
                </c:pt>
                <c:pt idx="1010">
                  <c:v>1955.1666666665901</c:v>
                </c:pt>
                <c:pt idx="1011">
                  <c:v>1955.2499999999234</c:v>
                </c:pt>
                <c:pt idx="1012">
                  <c:v>1955.3333333332566</c:v>
                </c:pt>
                <c:pt idx="1013">
                  <c:v>1955.4166666665899</c:v>
                </c:pt>
                <c:pt idx="1014">
                  <c:v>1955.4999999999231</c:v>
                </c:pt>
                <c:pt idx="1015">
                  <c:v>1955.5833333332564</c:v>
                </c:pt>
                <c:pt idx="1016">
                  <c:v>1955.6666666665897</c:v>
                </c:pt>
                <c:pt idx="1017">
                  <c:v>1955.7499999999229</c:v>
                </c:pt>
                <c:pt idx="1018">
                  <c:v>1955.8333333332562</c:v>
                </c:pt>
                <c:pt idx="1019">
                  <c:v>1955.9166666665894</c:v>
                </c:pt>
                <c:pt idx="1020">
                  <c:v>1955.9999999999227</c:v>
                </c:pt>
                <c:pt idx="1021">
                  <c:v>1956.083333333256</c:v>
                </c:pt>
                <c:pt idx="1022">
                  <c:v>1956.1666666665892</c:v>
                </c:pt>
                <c:pt idx="1023">
                  <c:v>1956.2499999999225</c:v>
                </c:pt>
                <c:pt idx="1024">
                  <c:v>1956.3333333332557</c:v>
                </c:pt>
                <c:pt idx="1025">
                  <c:v>1956.416666666589</c:v>
                </c:pt>
                <c:pt idx="1026">
                  <c:v>1956.4999999999222</c:v>
                </c:pt>
                <c:pt idx="1027">
                  <c:v>1956.5833333332555</c:v>
                </c:pt>
                <c:pt idx="1028">
                  <c:v>1956.6666666665888</c:v>
                </c:pt>
                <c:pt idx="1029">
                  <c:v>1956.749999999922</c:v>
                </c:pt>
                <c:pt idx="1030">
                  <c:v>1956.8333333332553</c:v>
                </c:pt>
                <c:pt idx="1031">
                  <c:v>1956.9166666665885</c:v>
                </c:pt>
                <c:pt idx="1032">
                  <c:v>1956.9999999999218</c:v>
                </c:pt>
                <c:pt idx="1033">
                  <c:v>1957.083333333255</c:v>
                </c:pt>
                <c:pt idx="1034">
                  <c:v>1957.1666666665883</c:v>
                </c:pt>
                <c:pt idx="1035">
                  <c:v>1957.2499999999216</c:v>
                </c:pt>
                <c:pt idx="1036">
                  <c:v>1957.3333333332548</c:v>
                </c:pt>
                <c:pt idx="1037">
                  <c:v>1957.4166666665881</c:v>
                </c:pt>
                <c:pt idx="1038">
                  <c:v>1957.4999999999213</c:v>
                </c:pt>
                <c:pt idx="1039">
                  <c:v>1957.5833333332546</c:v>
                </c:pt>
                <c:pt idx="1040">
                  <c:v>1957.6666666665878</c:v>
                </c:pt>
                <c:pt idx="1041">
                  <c:v>1957.7499999999211</c:v>
                </c:pt>
                <c:pt idx="1042">
                  <c:v>1957.8333333332544</c:v>
                </c:pt>
                <c:pt idx="1043">
                  <c:v>1957.9166666665876</c:v>
                </c:pt>
                <c:pt idx="1044">
                  <c:v>1957.9999999999209</c:v>
                </c:pt>
                <c:pt idx="1045">
                  <c:v>1958.0833333332541</c:v>
                </c:pt>
                <c:pt idx="1046">
                  <c:v>1958.1666666665874</c:v>
                </c:pt>
                <c:pt idx="1047">
                  <c:v>1958.2499999999206</c:v>
                </c:pt>
                <c:pt idx="1048">
                  <c:v>1958.3333333332539</c:v>
                </c:pt>
                <c:pt idx="1049">
                  <c:v>1958.4166666665872</c:v>
                </c:pt>
                <c:pt idx="1050">
                  <c:v>1958.4999999999204</c:v>
                </c:pt>
                <c:pt idx="1051">
                  <c:v>1958.5833333332537</c:v>
                </c:pt>
                <c:pt idx="1052">
                  <c:v>1958.6666666665869</c:v>
                </c:pt>
                <c:pt idx="1053">
                  <c:v>1958.7499999999202</c:v>
                </c:pt>
                <c:pt idx="1054">
                  <c:v>1958.8333333332534</c:v>
                </c:pt>
                <c:pt idx="1055">
                  <c:v>1958.9166666665867</c:v>
                </c:pt>
                <c:pt idx="1056">
                  <c:v>1958.99999999992</c:v>
                </c:pt>
                <c:pt idx="1057">
                  <c:v>1959.0833333332532</c:v>
                </c:pt>
                <c:pt idx="1058">
                  <c:v>1959.1666666665865</c:v>
                </c:pt>
                <c:pt idx="1059">
                  <c:v>1959.2499999999197</c:v>
                </c:pt>
                <c:pt idx="1060">
                  <c:v>1959.333333333253</c:v>
                </c:pt>
                <c:pt idx="1061">
                  <c:v>1959.4166666665863</c:v>
                </c:pt>
                <c:pt idx="1062">
                  <c:v>1959.4999999999195</c:v>
                </c:pt>
                <c:pt idx="1063">
                  <c:v>1959.5833333332528</c:v>
                </c:pt>
                <c:pt idx="1064">
                  <c:v>1959.666666666586</c:v>
                </c:pt>
                <c:pt idx="1065">
                  <c:v>1959.7499999999193</c:v>
                </c:pt>
                <c:pt idx="1066">
                  <c:v>1959.8333333332525</c:v>
                </c:pt>
                <c:pt idx="1067">
                  <c:v>1959.9166666665858</c:v>
                </c:pt>
                <c:pt idx="1068">
                  <c:v>1959.9999999999191</c:v>
                </c:pt>
                <c:pt idx="1069">
                  <c:v>1960.0833333332523</c:v>
                </c:pt>
                <c:pt idx="1070">
                  <c:v>1960.1666666665856</c:v>
                </c:pt>
                <c:pt idx="1071">
                  <c:v>1960.2499999999188</c:v>
                </c:pt>
                <c:pt idx="1072">
                  <c:v>1960.3333333332521</c:v>
                </c:pt>
                <c:pt idx="1073">
                  <c:v>1960.4166666665853</c:v>
                </c:pt>
                <c:pt idx="1074">
                  <c:v>1960.4999999999186</c:v>
                </c:pt>
                <c:pt idx="1075">
                  <c:v>1960.5833333332519</c:v>
                </c:pt>
                <c:pt idx="1076">
                  <c:v>1960.6666666665851</c:v>
                </c:pt>
                <c:pt idx="1077">
                  <c:v>1960.7499999999184</c:v>
                </c:pt>
                <c:pt idx="1078">
                  <c:v>1960.8333333332516</c:v>
                </c:pt>
                <c:pt idx="1079">
                  <c:v>1960.9166666665849</c:v>
                </c:pt>
                <c:pt idx="1080">
                  <c:v>1960.9999999999181</c:v>
                </c:pt>
                <c:pt idx="1081">
                  <c:v>1961.0833333332514</c:v>
                </c:pt>
                <c:pt idx="1082">
                  <c:v>1961.1666666665847</c:v>
                </c:pt>
                <c:pt idx="1083">
                  <c:v>1961.2499999999179</c:v>
                </c:pt>
                <c:pt idx="1084">
                  <c:v>1961.3333333332512</c:v>
                </c:pt>
                <c:pt idx="1085">
                  <c:v>1961.4166666665844</c:v>
                </c:pt>
                <c:pt idx="1086">
                  <c:v>1961.4999999999177</c:v>
                </c:pt>
                <c:pt idx="1087">
                  <c:v>1961.5833333332509</c:v>
                </c:pt>
                <c:pt idx="1088">
                  <c:v>1961.6666666665842</c:v>
                </c:pt>
                <c:pt idx="1089">
                  <c:v>1961.7499999999175</c:v>
                </c:pt>
                <c:pt idx="1090">
                  <c:v>1961.8333333332507</c:v>
                </c:pt>
                <c:pt idx="1091">
                  <c:v>1961.916666666584</c:v>
                </c:pt>
                <c:pt idx="1092">
                  <c:v>1961.9999999999172</c:v>
                </c:pt>
                <c:pt idx="1093">
                  <c:v>1962.0833333332505</c:v>
                </c:pt>
                <c:pt idx="1094">
                  <c:v>1962.1666666665838</c:v>
                </c:pt>
                <c:pt idx="1095">
                  <c:v>1962.249999999917</c:v>
                </c:pt>
                <c:pt idx="1096">
                  <c:v>1962.3333333332503</c:v>
                </c:pt>
                <c:pt idx="1097">
                  <c:v>1962.4166666665835</c:v>
                </c:pt>
                <c:pt idx="1098">
                  <c:v>1962.4999999999168</c:v>
                </c:pt>
                <c:pt idx="1099">
                  <c:v>1962.58333333325</c:v>
                </c:pt>
                <c:pt idx="1100">
                  <c:v>1962.6666666665833</c:v>
                </c:pt>
                <c:pt idx="1101">
                  <c:v>1962.7499999999166</c:v>
                </c:pt>
                <c:pt idx="1102">
                  <c:v>1962.8333333332498</c:v>
                </c:pt>
                <c:pt idx="1103">
                  <c:v>1962.9166666665831</c:v>
                </c:pt>
                <c:pt idx="1104">
                  <c:v>1962.9999999999163</c:v>
                </c:pt>
                <c:pt idx="1105">
                  <c:v>1963.0833333332496</c:v>
                </c:pt>
                <c:pt idx="1106">
                  <c:v>1963.1666666665828</c:v>
                </c:pt>
                <c:pt idx="1107">
                  <c:v>1963.2499999999161</c:v>
                </c:pt>
                <c:pt idx="1108">
                  <c:v>1963.3333333332494</c:v>
                </c:pt>
                <c:pt idx="1109">
                  <c:v>1963.4166666665826</c:v>
                </c:pt>
                <c:pt idx="1110">
                  <c:v>1963.4999999999159</c:v>
                </c:pt>
                <c:pt idx="1111">
                  <c:v>1963.5833333332491</c:v>
                </c:pt>
                <c:pt idx="1112">
                  <c:v>1963.6666666665824</c:v>
                </c:pt>
                <c:pt idx="1113">
                  <c:v>1963.7499999999156</c:v>
                </c:pt>
                <c:pt idx="1114">
                  <c:v>1963.8333333332489</c:v>
                </c:pt>
                <c:pt idx="1115">
                  <c:v>1963.9166666665822</c:v>
                </c:pt>
                <c:pt idx="1116">
                  <c:v>1963.9999999999154</c:v>
                </c:pt>
                <c:pt idx="1117">
                  <c:v>1964.0833333332487</c:v>
                </c:pt>
                <c:pt idx="1118">
                  <c:v>1964.1666666665819</c:v>
                </c:pt>
                <c:pt idx="1119">
                  <c:v>1964.2499999999152</c:v>
                </c:pt>
                <c:pt idx="1120">
                  <c:v>1964.3333333332484</c:v>
                </c:pt>
                <c:pt idx="1121">
                  <c:v>1964.4166666665817</c:v>
                </c:pt>
                <c:pt idx="1122">
                  <c:v>1964.499999999915</c:v>
                </c:pt>
                <c:pt idx="1123">
                  <c:v>1964.5833333332482</c:v>
                </c:pt>
                <c:pt idx="1124">
                  <c:v>1964.6666666665815</c:v>
                </c:pt>
                <c:pt idx="1125">
                  <c:v>1964.7499999999147</c:v>
                </c:pt>
                <c:pt idx="1126">
                  <c:v>1964.833333333248</c:v>
                </c:pt>
                <c:pt idx="1127">
                  <c:v>1964.9166666665812</c:v>
                </c:pt>
                <c:pt idx="1128">
                  <c:v>1964.9999999999145</c:v>
                </c:pt>
                <c:pt idx="1129">
                  <c:v>1965.0833333332478</c:v>
                </c:pt>
                <c:pt idx="1130">
                  <c:v>1965.166666666581</c:v>
                </c:pt>
                <c:pt idx="1131">
                  <c:v>1965.2499999999143</c:v>
                </c:pt>
                <c:pt idx="1132">
                  <c:v>1965.3333333332475</c:v>
                </c:pt>
                <c:pt idx="1133">
                  <c:v>1965.4166666665808</c:v>
                </c:pt>
                <c:pt idx="1134">
                  <c:v>1965.4999999999141</c:v>
                </c:pt>
                <c:pt idx="1135">
                  <c:v>1965.5833333332473</c:v>
                </c:pt>
                <c:pt idx="1136">
                  <c:v>1965.6666666665806</c:v>
                </c:pt>
                <c:pt idx="1137">
                  <c:v>1965.7499999999138</c:v>
                </c:pt>
                <c:pt idx="1138">
                  <c:v>1965.8333333332471</c:v>
                </c:pt>
                <c:pt idx="1139">
                  <c:v>1965.9166666665803</c:v>
                </c:pt>
                <c:pt idx="1140">
                  <c:v>1965.9999999999136</c:v>
                </c:pt>
                <c:pt idx="1141">
                  <c:v>1966.0833333332469</c:v>
                </c:pt>
                <c:pt idx="1142">
                  <c:v>1966.1666666665801</c:v>
                </c:pt>
                <c:pt idx="1143">
                  <c:v>1966.2499999999134</c:v>
                </c:pt>
                <c:pt idx="1144">
                  <c:v>1966.3333333332466</c:v>
                </c:pt>
                <c:pt idx="1145">
                  <c:v>1966.4166666665799</c:v>
                </c:pt>
                <c:pt idx="1146">
                  <c:v>1966.4999999999131</c:v>
                </c:pt>
                <c:pt idx="1147">
                  <c:v>1966.5833333332464</c:v>
                </c:pt>
                <c:pt idx="1148">
                  <c:v>1966.6666666665797</c:v>
                </c:pt>
                <c:pt idx="1149">
                  <c:v>1966.7499999999129</c:v>
                </c:pt>
                <c:pt idx="1150">
                  <c:v>1966.8333333332462</c:v>
                </c:pt>
                <c:pt idx="1151">
                  <c:v>1966.9166666665794</c:v>
                </c:pt>
                <c:pt idx="1152">
                  <c:v>1966.9999999999127</c:v>
                </c:pt>
                <c:pt idx="1153">
                  <c:v>1967.0833333332459</c:v>
                </c:pt>
                <c:pt idx="1154">
                  <c:v>1967.1666666665792</c:v>
                </c:pt>
                <c:pt idx="1155">
                  <c:v>1967.2499999999125</c:v>
                </c:pt>
                <c:pt idx="1156">
                  <c:v>1967.3333333332457</c:v>
                </c:pt>
                <c:pt idx="1157">
                  <c:v>1967.416666666579</c:v>
                </c:pt>
                <c:pt idx="1158">
                  <c:v>1967.4999999999122</c:v>
                </c:pt>
                <c:pt idx="1159">
                  <c:v>1967.5833333332455</c:v>
                </c:pt>
                <c:pt idx="1160">
                  <c:v>1967.6666666665787</c:v>
                </c:pt>
                <c:pt idx="1161">
                  <c:v>1967.749999999912</c:v>
                </c:pt>
                <c:pt idx="1162">
                  <c:v>1967.8333333332453</c:v>
                </c:pt>
                <c:pt idx="1163">
                  <c:v>1967.9166666665785</c:v>
                </c:pt>
                <c:pt idx="1164">
                  <c:v>1967.9999999999118</c:v>
                </c:pt>
                <c:pt idx="1165">
                  <c:v>1968.083333333245</c:v>
                </c:pt>
                <c:pt idx="1166">
                  <c:v>1968.1666666665783</c:v>
                </c:pt>
                <c:pt idx="1167">
                  <c:v>1968.2499999999116</c:v>
                </c:pt>
                <c:pt idx="1168">
                  <c:v>1968.3333333332448</c:v>
                </c:pt>
                <c:pt idx="1169">
                  <c:v>1968.4166666665781</c:v>
                </c:pt>
                <c:pt idx="1170">
                  <c:v>1968.4999999999113</c:v>
                </c:pt>
                <c:pt idx="1171">
                  <c:v>1968.5833333332446</c:v>
                </c:pt>
                <c:pt idx="1172">
                  <c:v>1968.6666666665778</c:v>
                </c:pt>
                <c:pt idx="1173">
                  <c:v>1968.7499999999111</c:v>
                </c:pt>
                <c:pt idx="1174">
                  <c:v>1968.8333333332444</c:v>
                </c:pt>
                <c:pt idx="1175">
                  <c:v>1968.9166666665776</c:v>
                </c:pt>
                <c:pt idx="1176">
                  <c:v>1968.9999999999109</c:v>
                </c:pt>
                <c:pt idx="1177">
                  <c:v>1969.0833333332441</c:v>
                </c:pt>
                <c:pt idx="1178">
                  <c:v>1969.1666666665774</c:v>
                </c:pt>
                <c:pt idx="1179">
                  <c:v>1969.2499999999106</c:v>
                </c:pt>
                <c:pt idx="1180">
                  <c:v>1969.3333333332439</c:v>
                </c:pt>
                <c:pt idx="1181">
                  <c:v>1969.4166666665772</c:v>
                </c:pt>
                <c:pt idx="1182">
                  <c:v>1969.4999999999104</c:v>
                </c:pt>
                <c:pt idx="1183">
                  <c:v>1969.5833333332437</c:v>
                </c:pt>
                <c:pt idx="1184">
                  <c:v>1969.6666666665769</c:v>
                </c:pt>
                <c:pt idx="1185">
                  <c:v>1969.7499999999102</c:v>
                </c:pt>
                <c:pt idx="1186">
                  <c:v>1969.8333333332434</c:v>
                </c:pt>
                <c:pt idx="1187">
                  <c:v>1969.9166666665767</c:v>
                </c:pt>
                <c:pt idx="1188">
                  <c:v>1969.99999999991</c:v>
                </c:pt>
                <c:pt idx="1189">
                  <c:v>1970.0833333332432</c:v>
                </c:pt>
                <c:pt idx="1190">
                  <c:v>1970.1666666665765</c:v>
                </c:pt>
                <c:pt idx="1191">
                  <c:v>1970.2499999999097</c:v>
                </c:pt>
                <c:pt idx="1192">
                  <c:v>1970.333333333243</c:v>
                </c:pt>
                <c:pt idx="1193">
                  <c:v>1970.4166666665762</c:v>
                </c:pt>
                <c:pt idx="1194">
                  <c:v>1970.4999999999095</c:v>
                </c:pt>
                <c:pt idx="1195">
                  <c:v>1970.5833333332428</c:v>
                </c:pt>
                <c:pt idx="1196">
                  <c:v>1970.666666666576</c:v>
                </c:pt>
                <c:pt idx="1197">
                  <c:v>1970.7499999999093</c:v>
                </c:pt>
                <c:pt idx="1198">
                  <c:v>1970.8333333332425</c:v>
                </c:pt>
                <c:pt idx="1199">
                  <c:v>1970.9166666665758</c:v>
                </c:pt>
                <c:pt idx="1200">
                  <c:v>1970.9999999999091</c:v>
                </c:pt>
                <c:pt idx="1201">
                  <c:v>1971.0833333332423</c:v>
                </c:pt>
                <c:pt idx="1202">
                  <c:v>1971.1666666665756</c:v>
                </c:pt>
                <c:pt idx="1203">
                  <c:v>1971.2499999999088</c:v>
                </c:pt>
                <c:pt idx="1204">
                  <c:v>1971.3333333332421</c:v>
                </c:pt>
                <c:pt idx="1205">
                  <c:v>1971.4166666665753</c:v>
                </c:pt>
                <c:pt idx="1206">
                  <c:v>1971.4999999999086</c:v>
                </c:pt>
                <c:pt idx="1207">
                  <c:v>1971.5833333332419</c:v>
                </c:pt>
                <c:pt idx="1208">
                  <c:v>1971.6666666665751</c:v>
                </c:pt>
                <c:pt idx="1209">
                  <c:v>1971.7499999999084</c:v>
                </c:pt>
                <c:pt idx="1210">
                  <c:v>1971.8333333332416</c:v>
                </c:pt>
                <c:pt idx="1211">
                  <c:v>1971.9166666665749</c:v>
                </c:pt>
                <c:pt idx="1212">
                  <c:v>1971.9999999999081</c:v>
                </c:pt>
                <c:pt idx="1213">
                  <c:v>1972.0833333332414</c:v>
                </c:pt>
                <c:pt idx="1214">
                  <c:v>1972.1666666665747</c:v>
                </c:pt>
                <c:pt idx="1215">
                  <c:v>1972.2499999999079</c:v>
                </c:pt>
                <c:pt idx="1216">
                  <c:v>1972.3333333332412</c:v>
                </c:pt>
                <c:pt idx="1217">
                  <c:v>1972.4166666665744</c:v>
                </c:pt>
                <c:pt idx="1218">
                  <c:v>1972.4999999999077</c:v>
                </c:pt>
                <c:pt idx="1219">
                  <c:v>1972.5833333332409</c:v>
                </c:pt>
                <c:pt idx="1220">
                  <c:v>1972.6666666665742</c:v>
                </c:pt>
                <c:pt idx="1221">
                  <c:v>1972.7499999999075</c:v>
                </c:pt>
                <c:pt idx="1222">
                  <c:v>1972.8333333332407</c:v>
                </c:pt>
                <c:pt idx="1223">
                  <c:v>1972.916666666574</c:v>
                </c:pt>
                <c:pt idx="1224">
                  <c:v>1972.9999999999072</c:v>
                </c:pt>
                <c:pt idx="1225">
                  <c:v>1973.0833333332405</c:v>
                </c:pt>
                <c:pt idx="1226">
                  <c:v>1973.1666666665737</c:v>
                </c:pt>
                <c:pt idx="1227">
                  <c:v>1973.249999999907</c:v>
                </c:pt>
                <c:pt idx="1228">
                  <c:v>1973.3333333332403</c:v>
                </c:pt>
                <c:pt idx="1229">
                  <c:v>1973.4166666665735</c:v>
                </c:pt>
                <c:pt idx="1230">
                  <c:v>1973.4999999999068</c:v>
                </c:pt>
                <c:pt idx="1231">
                  <c:v>1973.58333333324</c:v>
                </c:pt>
                <c:pt idx="1232">
                  <c:v>1973.6666666665733</c:v>
                </c:pt>
                <c:pt idx="1233">
                  <c:v>1973.7499999999065</c:v>
                </c:pt>
                <c:pt idx="1234">
                  <c:v>1973.8333333332398</c:v>
                </c:pt>
                <c:pt idx="1235">
                  <c:v>1973.9166666665731</c:v>
                </c:pt>
                <c:pt idx="1236">
                  <c:v>1973.9999999999063</c:v>
                </c:pt>
                <c:pt idx="1237">
                  <c:v>1974.0833333332396</c:v>
                </c:pt>
                <c:pt idx="1238">
                  <c:v>1974.1666666665728</c:v>
                </c:pt>
                <c:pt idx="1239">
                  <c:v>1974.2499999999061</c:v>
                </c:pt>
                <c:pt idx="1240">
                  <c:v>1974.3333333332394</c:v>
                </c:pt>
                <c:pt idx="1241">
                  <c:v>1974.4166666665726</c:v>
                </c:pt>
                <c:pt idx="1242">
                  <c:v>1974.4999999999059</c:v>
                </c:pt>
                <c:pt idx="1243">
                  <c:v>1974.5833333332391</c:v>
                </c:pt>
                <c:pt idx="1244">
                  <c:v>1974.6666666665724</c:v>
                </c:pt>
                <c:pt idx="1245">
                  <c:v>1974.7499999999056</c:v>
                </c:pt>
                <c:pt idx="1246">
                  <c:v>1974.8333333332389</c:v>
                </c:pt>
                <c:pt idx="1247">
                  <c:v>1974.9166666665722</c:v>
                </c:pt>
                <c:pt idx="1248">
                  <c:v>1974.9999999999054</c:v>
                </c:pt>
                <c:pt idx="1249">
                  <c:v>1975.0833333332387</c:v>
                </c:pt>
                <c:pt idx="1250">
                  <c:v>1975.1666666665719</c:v>
                </c:pt>
                <c:pt idx="1251">
                  <c:v>1975.2499999999052</c:v>
                </c:pt>
                <c:pt idx="1252">
                  <c:v>1975.3333333332384</c:v>
                </c:pt>
                <c:pt idx="1253">
                  <c:v>1975.4166666665717</c:v>
                </c:pt>
                <c:pt idx="1254">
                  <c:v>1975.499999999905</c:v>
                </c:pt>
                <c:pt idx="1255">
                  <c:v>1975.5833333332382</c:v>
                </c:pt>
                <c:pt idx="1256">
                  <c:v>1975.6666666665715</c:v>
                </c:pt>
                <c:pt idx="1257">
                  <c:v>1975.7499999999047</c:v>
                </c:pt>
                <c:pt idx="1258">
                  <c:v>1975.833333333238</c:v>
                </c:pt>
                <c:pt idx="1259">
                  <c:v>1975.9166666665712</c:v>
                </c:pt>
                <c:pt idx="1260">
                  <c:v>1975.9999999999045</c:v>
                </c:pt>
                <c:pt idx="1261">
                  <c:v>1976.0833333332378</c:v>
                </c:pt>
                <c:pt idx="1262">
                  <c:v>1976.166666666571</c:v>
                </c:pt>
                <c:pt idx="1263">
                  <c:v>1976.2499999999043</c:v>
                </c:pt>
                <c:pt idx="1264">
                  <c:v>1976.3333333332375</c:v>
                </c:pt>
                <c:pt idx="1265">
                  <c:v>1976.4166666665708</c:v>
                </c:pt>
                <c:pt idx="1266">
                  <c:v>1976.499999999904</c:v>
                </c:pt>
                <c:pt idx="1267">
                  <c:v>1976.5833333332373</c:v>
                </c:pt>
                <c:pt idx="1268">
                  <c:v>1976.6666666665706</c:v>
                </c:pt>
                <c:pt idx="1269">
                  <c:v>1976.7499999999038</c:v>
                </c:pt>
                <c:pt idx="1270">
                  <c:v>1976.8333333332371</c:v>
                </c:pt>
                <c:pt idx="1271">
                  <c:v>1976.9166666665703</c:v>
                </c:pt>
                <c:pt idx="1272">
                  <c:v>1976.9999999999036</c:v>
                </c:pt>
                <c:pt idx="1273">
                  <c:v>1977.0833333332369</c:v>
                </c:pt>
                <c:pt idx="1274">
                  <c:v>1977.1666666665701</c:v>
                </c:pt>
                <c:pt idx="1275">
                  <c:v>1977.2499999999034</c:v>
                </c:pt>
                <c:pt idx="1276">
                  <c:v>1977.3333333332366</c:v>
                </c:pt>
                <c:pt idx="1277">
                  <c:v>1977.4166666665699</c:v>
                </c:pt>
                <c:pt idx="1278">
                  <c:v>1977.4999999999031</c:v>
                </c:pt>
                <c:pt idx="1279">
                  <c:v>1977.5833333332364</c:v>
                </c:pt>
                <c:pt idx="1280">
                  <c:v>1977.6666666665697</c:v>
                </c:pt>
                <c:pt idx="1281">
                  <c:v>1977.7499999999029</c:v>
                </c:pt>
                <c:pt idx="1282">
                  <c:v>1977.8333333332362</c:v>
                </c:pt>
                <c:pt idx="1283">
                  <c:v>1977.9166666665694</c:v>
                </c:pt>
                <c:pt idx="1284">
                  <c:v>1977.9999999999027</c:v>
                </c:pt>
                <c:pt idx="1285">
                  <c:v>1978.0833333332359</c:v>
                </c:pt>
                <c:pt idx="1286">
                  <c:v>1978.1666666665692</c:v>
                </c:pt>
                <c:pt idx="1287">
                  <c:v>1978.2499999999025</c:v>
                </c:pt>
                <c:pt idx="1288">
                  <c:v>1978.3333333332357</c:v>
                </c:pt>
                <c:pt idx="1289">
                  <c:v>1978.416666666569</c:v>
                </c:pt>
                <c:pt idx="1290">
                  <c:v>1978.4999999999022</c:v>
                </c:pt>
                <c:pt idx="1291">
                  <c:v>1978.5833333332355</c:v>
                </c:pt>
                <c:pt idx="1292">
                  <c:v>1978.6666666665687</c:v>
                </c:pt>
                <c:pt idx="1293">
                  <c:v>1978.749999999902</c:v>
                </c:pt>
                <c:pt idx="1294">
                  <c:v>1978.8333333332353</c:v>
                </c:pt>
                <c:pt idx="1295">
                  <c:v>1978.9166666665685</c:v>
                </c:pt>
                <c:pt idx="1296">
                  <c:v>1978.9999999999018</c:v>
                </c:pt>
                <c:pt idx="1297">
                  <c:v>1979.083333333235</c:v>
                </c:pt>
                <c:pt idx="1298">
                  <c:v>1979.1666666665683</c:v>
                </c:pt>
                <c:pt idx="1299">
                  <c:v>1979.2499999999015</c:v>
                </c:pt>
                <c:pt idx="1300">
                  <c:v>1979.3333333332348</c:v>
                </c:pt>
                <c:pt idx="1301">
                  <c:v>1979.4166666665681</c:v>
                </c:pt>
                <c:pt idx="1302">
                  <c:v>1979.4999999999013</c:v>
                </c:pt>
                <c:pt idx="1303">
                  <c:v>1979.5833333332346</c:v>
                </c:pt>
                <c:pt idx="1304">
                  <c:v>1979.6666666665678</c:v>
                </c:pt>
                <c:pt idx="1305">
                  <c:v>1979.7499999999011</c:v>
                </c:pt>
                <c:pt idx="1306">
                  <c:v>1979.8333333332343</c:v>
                </c:pt>
                <c:pt idx="1307">
                  <c:v>1979.9166666665676</c:v>
                </c:pt>
                <c:pt idx="1308">
                  <c:v>1979.9999999999009</c:v>
                </c:pt>
                <c:pt idx="1309">
                  <c:v>1980.0833333332341</c:v>
                </c:pt>
                <c:pt idx="1310">
                  <c:v>1980.1666666665674</c:v>
                </c:pt>
                <c:pt idx="1311">
                  <c:v>1980.2499999999006</c:v>
                </c:pt>
                <c:pt idx="1312">
                  <c:v>1980.3333333332339</c:v>
                </c:pt>
                <c:pt idx="1313">
                  <c:v>1980.4166666665672</c:v>
                </c:pt>
                <c:pt idx="1314">
                  <c:v>1980.4999999999004</c:v>
                </c:pt>
                <c:pt idx="1315">
                  <c:v>1980.5833333332337</c:v>
                </c:pt>
                <c:pt idx="1316">
                  <c:v>1980.6666666665669</c:v>
                </c:pt>
                <c:pt idx="1317">
                  <c:v>1980.7499999999002</c:v>
                </c:pt>
                <c:pt idx="1318">
                  <c:v>1980.8333333332334</c:v>
                </c:pt>
                <c:pt idx="1319">
                  <c:v>1980.9166666665667</c:v>
                </c:pt>
                <c:pt idx="1320">
                  <c:v>1980.9999999999</c:v>
                </c:pt>
                <c:pt idx="1321">
                  <c:v>1981.0833333332332</c:v>
                </c:pt>
                <c:pt idx="1322">
                  <c:v>1981.1666666665665</c:v>
                </c:pt>
                <c:pt idx="1323">
                  <c:v>1981.2499999998997</c:v>
                </c:pt>
                <c:pt idx="1324">
                  <c:v>1981.333333333233</c:v>
                </c:pt>
                <c:pt idx="1325">
                  <c:v>1981.4166666665662</c:v>
                </c:pt>
                <c:pt idx="1326">
                  <c:v>1981.4999999998995</c:v>
                </c:pt>
                <c:pt idx="1327">
                  <c:v>1981.5833333332328</c:v>
                </c:pt>
                <c:pt idx="1328">
                  <c:v>1981.666666666566</c:v>
                </c:pt>
                <c:pt idx="1329">
                  <c:v>1981.7499999998993</c:v>
                </c:pt>
                <c:pt idx="1330">
                  <c:v>1981.8333333332325</c:v>
                </c:pt>
                <c:pt idx="1331">
                  <c:v>1981.9166666665658</c:v>
                </c:pt>
                <c:pt idx="1332">
                  <c:v>1981.999999999899</c:v>
                </c:pt>
                <c:pt idx="1333">
                  <c:v>1982.0833333332323</c:v>
                </c:pt>
                <c:pt idx="1334">
                  <c:v>1982.1666666665656</c:v>
                </c:pt>
                <c:pt idx="1335">
                  <c:v>1982.2499999998988</c:v>
                </c:pt>
                <c:pt idx="1336">
                  <c:v>1982.3333333332321</c:v>
                </c:pt>
                <c:pt idx="1337">
                  <c:v>1982.4166666665653</c:v>
                </c:pt>
                <c:pt idx="1338">
                  <c:v>1982.4999999998986</c:v>
                </c:pt>
                <c:pt idx="1339">
                  <c:v>1982.5833333332318</c:v>
                </c:pt>
                <c:pt idx="1340">
                  <c:v>1982.6666666665651</c:v>
                </c:pt>
                <c:pt idx="1341">
                  <c:v>1982.7499999998984</c:v>
                </c:pt>
                <c:pt idx="1342">
                  <c:v>1982.8333333332316</c:v>
                </c:pt>
                <c:pt idx="1343">
                  <c:v>1982.9166666665649</c:v>
                </c:pt>
                <c:pt idx="1344">
                  <c:v>1982.9999999998981</c:v>
                </c:pt>
                <c:pt idx="1345">
                  <c:v>1983.0833333332314</c:v>
                </c:pt>
                <c:pt idx="1346">
                  <c:v>1983.1666666665647</c:v>
                </c:pt>
                <c:pt idx="1347">
                  <c:v>1983.2499999998979</c:v>
                </c:pt>
                <c:pt idx="1348">
                  <c:v>1983.3333333332312</c:v>
                </c:pt>
                <c:pt idx="1349">
                  <c:v>1983.4166666665644</c:v>
                </c:pt>
                <c:pt idx="1350">
                  <c:v>1983.4999999998977</c:v>
                </c:pt>
                <c:pt idx="1351">
                  <c:v>1983.5833333332309</c:v>
                </c:pt>
                <c:pt idx="1352">
                  <c:v>1983.6666666665642</c:v>
                </c:pt>
                <c:pt idx="1353">
                  <c:v>1983.7499999998975</c:v>
                </c:pt>
                <c:pt idx="1354">
                  <c:v>1983.8333333332307</c:v>
                </c:pt>
                <c:pt idx="1355">
                  <c:v>1983.916666666564</c:v>
                </c:pt>
                <c:pt idx="1356">
                  <c:v>1983.9999999998972</c:v>
                </c:pt>
                <c:pt idx="1357">
                  <c:v>1984.0833333332305</c:v>
                </c:pt>
                <c:pt idx="1358">
                  <c:v>1984.1666666665637</c:v>
                </c:pt>
                <c:pt idx="1359">
                  <c:v>1984.249999999897</c:v>
                </c:pt>
                <c:pt idx="1360">
                  <c:v>1984.3333333332303</c:v>
                </c:pt>
                <c:pt idx="1361">
                  <c:v>1984.4166666665635</c:v>
                </c:pt>
                <c:pt idx="1362">
                  <c:v>1984.4999999998968</c:v>
                </c:pt>
                <c:pt idx="1363">
                  <c:v>1984.58333333323</c:v>
                </c:pt>
                <c:pt idx="1364">
                  <c:v>1984.6666666665633</c:v>
                </c:pt>
                <c:pt idx="1365">
                  <c:v>1984.7499999998965</c:v>
                </c:pt>
                <c:pt idx="1366">
                  <c:v>1984.8333333332298</c:v>
                </c:pt>
                <c:pt idx="1367">
                  <c:v>1984.9166666665631</c:v>
                </c:pt>
                <c:pt idx="1368">
                  <c:v>1984.9999999998963</c:v>
                </c:pt>
                <c:pt idx="1369">
                  <c:v>1985.0833333332296</c:v>
                </c:pt>
                <c:pt idx="1370">
                  <c:v>1985.1666666665628</c:v>
                </c:pt>
                <c:pt idx="1371">
                  <c:v>1985.2499999998961</c:v>
                </c:pt>
                <c:pt idx="1372">
                  <c:v>1985.3333333332293</c:v>
                </c:pt>
                <c:pt idx="1373">
                  <c:v>1985.4166666665626</c:v>
                </c:pt>
                <c:pt idx="1374">
                  <c:v>1985.4999999998959</c:v>
                </c:pt>
                <c:pt idx="1375">
                  <c:v>1985.5833333332291</c:v>
                </c:pt>
                <c:pt idx="1376">
                  <c:v>1985.6666666665624</c:v>
                </c:pt>
                <c:pt idx="1377">
                  <c:v>1985.7499999998956</c:v>
                </c:pt>
                <c:pt idx="1378">
                  <c:v>1985.8333333332289</c:v>
                </c:pt>
                <c:pt idx="1379">
                  <c:v>1985.9166666665622</c:v>
                </c:pt>
                <c:pt idx="1380">
                  <c:v>1985.9999999998954</c:v>
                </c:pt>
                <c:pt idx="1381">
                  <c:v>1986.0833333332287</c:v>
                </c:pt>
                <c:pt idx="1382">
                  <c:v>1986.1666666665619</c:v>
                </c:pt>
                <c:pt idx="1383">
                  <c:v>1986.2499999998952</c:v>
                </c:pt>
                <c:pt idx="1384">
                  <c:v>1986.3333333332284</c:v>
                </c:pt>
                <c:pt idx="1385">
                  <c:v>1986.4166666665617</c:v>
                </c:pt>
                <c:pt idx="1386">
                  <c:v>1986.499999999895</c:v>
                </c:pt>
                <c:pt idx="1387">
                  <c:v>1986.5833333332282</c:v>
                </c:pt>
                <c:pt idx="1388">
                  <c:v>1986.6666666665615</c:v>
                </c:pt>
                <c:pt idx="1389">
                  <c:v>1986.7499999998947</c:v>
                </c:pt>
                <c:pt idx="1390">
                  <c:v>1986.833333333228</c:v>
                </c:pt>
                <c:pt idx="1391">
                  <c:v>1986.9166666665612</c:v>
                </c:pt>
                <c:pt idx="1392">
                  <c:v>1986.9999999998945</c:v>
                </c:pt>
                <c:pt idx="1393">
                  <c:v>1987.0833333332278</c:v>
                </c:pt>
                <c:pt idx="1394">
                  <c:v>1987.166666666561</c:v>
                </c:pt>
                <c:pt idx="1395">
                  <c:v>1987.2499999998943</c:v>
                </c:pt>
                <c:pt idx="1396">
                  <c:v>1987.3333333332275</c:v>
                </c:pt>
                <c:pt idx="1397">
                  <c:v>1987.4166666665608</c:v>
                </c:pt>
                <c:pt idx="1398">
                  <c:v>1987.499999999894</c:v>
                </c:pt>
                <c:pt idx="1399">
                  <c:v>1987.5833333332273</c:v>
                </c:pt>
                <c:pt idx="1400">
                  <c:v>1987.6666666665606</c:v>
                </c:pt>
                <c:pt idx="1401">
                  <c:v>1987.7499999998938</c:v>
                </c:pt>
                <c:pt idx="1402">
                  <c:v>1987.8333333332271</c:v>
                </c:pt>
                <c:pt idx="1403">
                  <c:v>1987.9166666665603</c:v>
                </c:pt>
                <c:pt idx="1404">
                  <c:v>1987.9999999998936</c:v>
                </c:pt>
                <c:pt idx="1405">
                  <c:v>1988.0833333332268</c:v>
                </c:pt>
                <c:pt idx="1406">
                  <c:v>1988.1666666665601</c:v>
                </c:pt>
                <c:pt idx="1407">
                  <c:v>1988.2499999998934</c:v>
                </c:pt>
                <c:pt idx="1408">
                  <c:v>1988.3333333332266</c:v>
                </c:pt>
                <c:pt idx="1409">
                  <c:v>1988.4166666665599</c:v>
                </c:pt>
                <c:pt idx="1410">
                  <c:v>1988.4999999998931</c:v>
                </c:pt>
                <c:pt idx="1411">
                  <c:v>1988.5833333332264</c:v>
                </c:pt>
                <c:pt idx="1412">
                  <c:v>1988.6666666665596</c:v>
                </c:pt>
                <c:pt idx="1413">
                  <c:v>1988.7499999998929</c:v>
                </c:pt>
                <c:pt idx="1414">
                  <c:v>1988.8333333332262</c:v>
                </c:pt>
                <c:pt idx="1415">
                  <c:v>1988.9166666665594</c:v>
                </c:pt>
                <c:pt idx="1416">
                  <c:v>1988.9999999998927</c:v>
                </c:pt>
                <c:pt idx="1417">
                  <c:v>1989.0833333332259</c:v>
                </c:pt>
                <c:pt idx="1418">
                  <c:v>1989.1666666665592</c:v>
                </c:pt>
                <c:pt idx="1419">
                  <c:v>1989.2499999998925</c:v>
                </c:pt>
                <c:pt idx="1420">
                  <c:v>1989.3333333332257</c:v>
                </c:pt>
                <c:pt idx="1421">
                  <c:v>1989.416666666559</c:v>
                </c:pt>
                <c:pt idx="1422">
                  <c:v>1989.4999999998922</c:v>
                </c:pt>
                <c:pt idx="1423">
                  <c:v>1989.5833333332255</c:v>
                </c:pt>
                <c:pt idx="1424">
                  <c:v>1989.6666666665587</c:v>
                </c:pt>
                <c:pt idx="1425">
                  <c:v>1989.749999999892</c:v>
                </c:pt>
                <c:pt idx="1426">
                  <c:v>1989.8333333332253</c:v>
                </c:pt>
                <c:pt idx="1427">
                  <c:v>1989.9166666665585</c:v>
                </c:pt>
                <c:pt idx="1428">
                  <c:v>1989.9999999998918</c:v>
                </c:pt>
                <c:pt idx="1429">
                  <c:v>1990.083333333225</c:v>
                </c:pt>
                <c:pt idx="1430">
                  <c:v>1990.1666666665583</c:v>
                </c:pt>
                <c:pt idx="1431">
                  <c:v>1990.2499999998915</c:v>
                </c:pt>
                <c:pt idx="1432">
                  <c:v>1990.3333333332248</c:v>
                </c:pt>
                <c:pt idx="1433">
                  <c:v>1990.4166666665581</c:v>
                </c:pt>
                <c:pt idx="1434">
                  <c:v>1990.4999999998913</c:v>
                </c:pt>
                <c:pt idx="1435">
                  <c:v>1990.5833333332246</c:v>
                </c:pt>
                <c:pt idx="1436">
                  <c:v>1990.6666666665578</c:v>
                </c:pt>
                <c:pt idx="1437">
                  <c:v>1990.7499999998911</c:v>
                </c:pt>
                <c:pt idx="1438">
                  <c:v>1990.8333333332243</c:v>
                </c:pt>
                <c:pt idx="1439">
                  <c:v>1990.9166666665576</c:v>
                </c:pt>
                <c:pt idx="1440">
                  <c:v>1990.9999999998909</c:v>
                </c:pt>
                <c:pt idx="1441">
                  <c:v>1991.0833333332241</c:v>
                </c:pt>
                <c:pt idx="1442">
                  <c:v>1991.1666666665574</c:v>
                </c:pt>
                <c:pt idx="1443">
                  <c:v>1991.2499999998906</c:v>
                </c:pt>
                <c:pt idx="1444">
                  <c:v>1991.3333333332239</c:v>
                </c:pt>
                <c:pt idx="1445">
                  <c:v>1991.4166666665571</c:v>
                </c:pt>
                <c:pt idx="1446">
                  <c:v>1991.4999999998904</c:v>
                </c:pt>
                <c:pt idx="1447">
                  <c:v>1991.5833333332237</c:v>
                </c:pt>
                <c:pt idx="1448">
                  <c:v>1991.6666666665569</c:v>
                </c:pt>
                <c:pt idx="1449">
                  <c:v>1991.7499999998902</c:v>
                </c:pt>
                <c:pt idx="1450">
                  <c:v>1991.8333333332234</c:v>
                </c:pt>
                <c:pt idx="1451">
                  <c:v>1991.9166666665567</c:v>
                </c:pt>
                <c:pt idx="1452">
                  <c:v>1991.99999999989</c:v>
                </c:pt>
                <c:pt idx="1453">
                  <c:v>1992.0833333332232</c:v>
                </c:pt>
                <c:pt idx="1454">
                  <c:v>1992.1666666665565</c:v>
                </c:pt>
                <c:pt idx="1455">
                  <c:v>1992.2499999998897</c:v>
                </c:pt>
                <c:pt idx="1456">
                  <c:v>1992.333333333223</c:v>
                </c:pt>
                <c:pt idx="1457">
                  <c:v>1992.4166666665562</c:v>
                </c:pt>
                <c:pt idx="1458">
                  <c:v>1992.4999999998895</c:v>
                </c:pt>
                <c:pt idx="1459">
                  <c:v>1992.5833333332228</c:v>
                </c:pt>
                <c:pt idx="1460">
                  <c:v>1992.666666666556</c:v>
                </c:pt>
                <c:pt idx="1461">
                  <c:v>1992.7499999998893</c:v>
                </c:pt>
                <c:pt idx="1462">
                  <c:v>1992.8333333332225</c:v>
                </c:pt>
                <c:pt idx="1463">
                  <c:v>1992.9166666665558</c:v>
                </c:pt>
                <c:pt idx="1464">
                  <c:v>1992.999999999889</c:v>
                </c:pt>
                <c:pt idx="1465">
                  <c:v>1993.0833333332223</c:v>
                </c:pt>
                <c:pt idx="1466">
                  <c:v>1993.1666666665556</c:v>
                </c:pt>
                <c:pt idx="1467">
                  <c:v>1993.2499999998888</c:v>
                </c:pt>
                <c:pt idx="1468">
                  <c:v>1993.3333333332221</c:v>
                </c:pt>
                <c:pt idx="1469">
                  <c:v>1993.4166666665553</c:v>
                </c:pt>
                <c:pt idx="1470">
                  <c:v>1993.4999999998886</c:v>
                </c:pt>
                <c:pt idx="1471">
                  <c:v>1993.5833333332218</c:v>
                </c:pt>
                <c:pt idx="1472">
                  <c:v>1993.6666666665551</c:v>
                </c:pt>
                <c:pt idx="1473">
                  <c:v>1993.7499999998884</c:v>
                </c:pt>
                <c:pt idx="1474">
                  <c:v>1993.8333333332216</c:v>
                </c:pt>
                <c:pt idx="1475">
                  <c:v>1993.9166666665549</c:v>
                </c:pt>
                <c:pt idx="1476">
                  <c:v>1993.9999999998881</c:v>
                </c:pt>
                <c:pt idx="1477">
                  <c:v>1994.0833333332214</c:v>
                </c:pt>
                <c:pt idx="1478">
                  <c:v>1994.1666666665546</c:v>
                </c:pt>
                <c:pt idx="1479">
                  <c:v>1994.2499999998879</c:v>
                </c:pt>
                <c:pt idx="1480">
                  <c:v>1994.3333333332212</c:v>
                </c:pt>
                <c:pt idx="1481">
                  <c:v>1994.4166666665544</c:v>
                </c:pt>
                <c:pt idx="1482">
                  <c:v>1994.4999999998877</c:v>
                </c:pt>
                <c:pt idx="1483">
                  <c:v>1994.5833333332209</c:v>
                </c:pt>
                <c:pt idx="1484">
                  <c:v>1994.6666666665542</c:v>
                </c:pt>
                <c:pt idx="1485">
                  <c:v>1994.7499999998875</c:v>
                </c:pt>
                <c:pt idx="1486">
                  <c:v>1994.8333333332207</c:v>
                </c:pt>
                <c:pt idx="1487">
                  <c:v>1994.916666666554</c:v>
                </c:pt>
                <c:pt idx="1488">
                  <c:v>1994.9999999998872</c:v>
                </c:pt>
                <c:pt idx="1489">
                  <c:v>1995.0833333332205</c:v>
                </c:pt>
                <c:pt idx="1490">
                  <c:v>1995.1666666665537</c:v>
                </c:pt>
                <c:pt idx="1491">
                  <c:v>1995.249999999887</c:v>
                </c:pt>
                <c:pt idx="1492">
                  <c:v>1995.3333333332203</c:v>
                </c:pt>
                <c:pt idx="1493">
                  <c:v>1995.4166666665535</c:v>
                </c:pt>
                <c:pt idx="1494">
                  <c:v>1995.4999999998868</c:v>
                </c:pt>
                <c:pt idx="1495">
                  <c:v>1995.58333333322</c:v>
                </c:pt>
                <c:pt idx="1496">
                  <c:v>1995.6666666665533</c:v>
                </c:pt>
                <c:pt idx="1497">
                  <c:v>1995.7499999998865</c:v>
                </c:pt>
                <c:pt idx="1498">
                  <c:v>1995.8333333332198</c:v>
                </c:pt>
                <c:pt idx="1499">
                  <c:v>1995.9166666665531</c:v>
                </c:pt>
                <c:pt idx="1500">
                  <c:v>1995.9999999998863</c:v>
                </c:pt>
                <c:pt idx="1501">
                  <c:v>1996.0833333332196</c:v>
                </c:pt>
                <c:pt idx="1502">
                  <c:v>1996.1666666665528</c:v>
                </c:pt>
                <c:pt idx="1503">
                  <c:v>1996.2499999998861</c:v>
                </c:pt>
                <c:pt idx="1504">
                  <c:v>1996.3333333332193</c:v>
                </c:pt>
                <c:pt idx="1505">
                  <c:v>1996.4166666665526</c:v>
                </c:pt>
                <c:pt idx="1506">
                  <c:v>1996.4999999998859</c:v>
                </c:pt>
                <c:pt idx="1507">
                  <c:v>1996.5833333332191</c:v>
                </c:pt>
                <c:pt idx="1508">
                  <c:v>1996.6666666665524</c:v>
                </c:pt>
                <c:pt idx="1509">
                  <c:v>1996.7499999998856</c:v>
                </c:pt>
                <c:pt idx="1510">
                  <c:v>1996.8333333332189</c:v>
                </c:pt>
                <c:pt idx="1511">
                  <c:v>1996.9166666665521</c:v>
                </c:pt>
                <c:pt idx="1512">
                  <c:v>1996.9999999998854</c:v>
                </c:pt>
                <c:pt idx="1513">
                  <c:v>1997.0833333332187</c:v>
                </c:pt>
                <c:pt idx="1514">
                  <c:v>1997.1666666665519</c:v>
                </c:pt>
                <c:pt idx="1515">
                  <c:v>1997.2499999998852</c:v>
                </c:pt>
                <c:pt idx="1516">
                  <c:v>1997.3333333332184</c:v>
                </c:pt>
                <c:pt idx="1517">
                  <c:v>1997.4166666665517</c:v>
                </c:pt>
                <c:pt idx="1518">
                  <c:v>1997.4999999998849</c:v>
                </c:pt>
                <c:pt idx="1519">
                  <c:v>1997.5833333332182</c:v>
                </c:pt>
                <c:pt idx="1520">
                  <c:v>1997.6666666665515</c:v>
                </c:pt>
                <c:pt idx="1521">
                  <c:v>1997.7499999998847</c:v>
                </c:pt>
                <c:pt idx="1522">
                  <c:v>1997.833333333218</c:v>
                </c:pt>
                <c:pt idx="1523">
                  <c:v>1997.9166666665512</c:v>
                </c:pt>
                <c:pt idx="1524">
                  <c:v>1997.9999999998845</c:v>
                </c:pt>
                <c:pt idx="1525">
                  <c:v>1998.0833333332178</c:v>
                </c:pt>
                <c:pt idx="1526">
                  <c:v>1998.166666666551</c:v>
                </c:pt>
                <c:pt idx="1527">
                  <c:v>1998.2499999998843</c:v>
                </c:pt>
                <c:pt idx="1528">
                  <c:v>1998.3333333332175</c:v>
                </c:pt>
                <c:pt idx="1529">
                  <c:v>1998.4166666665508</c:v>
                </c:pt>
                <c:pt idx="1530">
                  <c:v>1998.499999999884</c:v>
                </c:pt>
                <c:pt idx="1531">
                  <c:v>1998.5833333332173</c:v>
                </c:pt>
                <c:pt idx="1532">
                  <c:v>1998.6666666665506</c:v>
                </c:pt>
                <c:pt idx="1533">
                  <c:v>1998.7499999998838</c:v>
                </c:pt>
                <c:pt idx="1534">
                  <c:v>1998.8333333332171</c:v>
                </c:pt>
                <c:pt idx="1535">
                  <c:v>1998.9166666665503</c:v>
                </c:pt>
                <c:pt idx="1536">
                  <c:v>1998.9999999998836</c:v>
                </c:pt>
                <c:pt idx="1537">
                  <c:v>1999.0833333332168</c:v>
                </c:pt>
                <c:pt idx="1538">
                  <c:v>1999.1666666665501</c:v>
                </c:pt>
                <c:pt idx="1539">
                  <c:v>1999.2499999998834</c:v>
                </c:pt>
                <c:pt idx="1540">
                  <c:v>1999.3333333332166</c:v>
                </c:pt>
                <c:pt idx="1541">
                  <c:v>1999.4166666665499</c:v>
                </c:pt>
                <c:pt idx="1542">
                  <c:v>1999.4999999998831</c:v>
                </c:pt>
                <c:pt idx="1543">
                  <c:v>1999.5833333332164</c:v>
                </c:pt>
                <c:pt idx="1544">
                  <c:v>1999.6666666665496</c:v>
                </c:pt>
                <c:pt idx="1545">
                  <c:v>1999.7499999998829</c:v>
                </c:pt>
                <c:pt idx="1546">
                  <c:v>1999.8333333332162</c:v>
                </c:pt>
                <c:pt idx="1547">
                  <c:v>1999.9166666665494</c:v>
                </c:pt>
                <c:pt idx="1548">
                  <c:v>1999.9999999998827</c:v>
                </c:pt>
                <c:pt idx="1549">
                  <c:v>2000.0833333332159</c:v>
                </c:pt>
                <c:pt idx="1550">
                  <c:v>2000.1666666665492</c:v>
                </c:pt>
                <c:pt idx="1551">
                  <c:v>2000.2499999998824</c:v>
                </c:pt>
                <c:pt idx="1552">
                  <c:v>2000.3333333332157</c:v>
                </c:pt>
                <c:pt idx="1553">
                  <c:v>2000.416666666549</c:v>
                </c:pt>
                <c:pt idx="1554">
                  <c:v>2000.4999999998822</c:v>
                </c:pt>
                <c:pt idx="1555">
                  <c:v>2000.5833333332155</c:v>
                </c:pt>
                <c:pt idx="1556">
                  <c:v>2000.6666666665487</c:v>
                </c:pt>
                <c:pt idx="1557">
                  <c:v>2000.749999999882</c:v>
                </c:pt>
                <c:pt idx="1558">
                  <c:v>2000.8333333332153</c:v>
                </c:pt>
                <c:pt idx="1559">
                  <c:v>2000.9166666665485</c:v>
                </c:pt>
                <c:pt idx="1560">
                  <c:v>2000.9999999998818</c:v>
                </c:pt>
                <c:pt idx="1561">
                  <c:v>2001.083333333215</c:v>
                </c:pt>
                <c:pt idx="1562">
                  <c:v>2001.1666666665483</c:v>
                </c:pt>
                <c:pt idx="1563">
                  <c:v>2001.2499999998815</c:v>
                </c:pt>
                <c:pt idx="1564">
                  <c:v>2001.3333333332148</c:v>
                </c:pt>
                <c:pt idx="1565">
                  <c:v>2001.4166666665481</c:v>
                </c:pt>
                <c:pt idx="1566">
                  <c:v>2001.4999999998813</c:v>
                </c:pt>
                <c:pt idx="1567">
                  <c:v>2001.5833333332146</c:v>
                </c:pt>
                <c:pt idx="1568">
                  <c:v>2001.6666666665478</c:v>
                </c:pt>
                <c:pt idx="1569">
                  <c:v>2001.7499999998811</c:v>
                </c:pt>
                <c:pt idx="1570">
                  <c:v>2001.8333333332143</c:v>
                </c:pt>
                <c:pt idx="1571">
                  <c:v>2001.9166666665476</c:v>
                </c:pt>
                <c:pt idx="1572">
                  <c:v>2001.9999999998809</c:v>
                </c:pt>
                <c:pt idx="1573">
                  <c:v>2002.0833333332141</c:v>
                </c:pt>
                <c:pt idx="1574">
                  <c:v>2002.1666666665474</c:v>
                </c:pt>
                <c:pt idx="1575">
                  <c:v>2002.2499999998806</c:v>
                </c:pt>
                <c:pt idx="1576">
                  <c:v>2002.3333333332139</c:v>
                </c:pt>
                <c:pt idx="1577">
                  <c:v>2002.4166666665471</c:v>
                </c:pt>
                <c:pt idx="1578">
                  <c:v>2002.4999999998804</c:v>
                </c:pt>
                <c:pt idx="1579">
                  <c:v>2002.5833333332137</c:v>
                </c:pt>
                <c:pt idx="1580">
                  <c:v>2002.6666666665469</c:v>
                </c:pt>
                <c:pt idx="1581">
                  <c:v>2002.7499999998802</c:v>
                </c:pt>
                <c:pt idx="1582">
                  <c:v>2002.8333333332134</c:v>
                </c:pt>
                <c:pt idx="1583">
                  <c:v>2002.9166666665467</c:v>
                </c:pt>
                <c:pt idx="1584">
                  <c:v>2002.9999999998799</c:v>
                </c:pt>
                <c:pt idx="1585">
                  <c:v>2003.0833333332132</c:v>
                </c:pt>
                <c:pt idx="1586">
                  <c:v>2003.1666666665465</c:v>
                </c:pt>
                <c:pt idx="1587">
                  <c:v>2003.2499999998797</c:v>
                </c:pt>
                <c:pt idx="1588">
                  <c:v>2003.333333333213</c:v>
                </c:pt>
                <c:pt idx="1589">
                  <c:v>2003.4166666665462</c:v>
                </c:pt>
                <c:pt idx="1590">
                  <c:v>2003.4999999998795</c:v>
                </c:pt>
                <c:pt idx="1591">
                  <c:v>2003.5833333332127</c:v>
                </c:pt>
                <c:pt idx="1592">
                  <c:v>2003.666666666546</c:v>
                </c:pt>
                <c:pt idx="1593">
                  <c:v>2003.7499999998793</c:v>
                </c:pt>
                <c:pt idx="1594">
                  <c:v>2003.8333333332125</c:v>
                </c:pt>
                <c:pt idx="1595">
                  <c:v>2003.9166666665458</c:v>
                </c:pt>
                <c:pt idx="1596">
                  <c:v>2003.999999999879</c:v>
                </c:pt>
                <c:pt idx="1597">
                  <c:v>2004.0833333332123</c:v>
                </c:pt>
                <c:pt idx="1598">
                  <c:v>2004.1666666665456</c:v>
                </c:pt>
                <c:pt idx="1599">
                  <c:v>2004.2499999998788</c:v>
                </c:pt>
                <c:pt idx="1600">
                  <c:v>2004.3333333332121</c:v>
                </c:pt>
                <c:pt idx="1601">
                  <c:v>2004.4166666665453</c:v>
                </c:pt>
                <c:pt idx="1602">
                  <c:v>2004.4999999998786</c:v>
                </c:pt>
                <c:pt idx="1603">
                  <c:v>2004.5833333332118</c:v>
                </c:pt>
                <c:pt idx="1604">
                  <c:v>2004.6666666665451</c:v>
                </c:pt>
                <c:pt idx="1605">
                  <c:v>2004.7499999998784</c:v>
                </c:pt>
                <c:pt idx="1606">
                  <c:v>2004.8333333332116</c:v>
                </c:pt>
                <c:pt idx="1607">
                  <c:v>2004.9166666665449</c:v>
                </c:pt>
                <c:pt idx="1608">
                  <c:v>2004.9999999998781</c:v>
                </c:pt>
                <c:pt idx="1609">
                  <c:v>2005.0833333332114</c:v>
                </c:pt>
                <c:pt idx="1610">
                  <c:v>2005.1666666665446</c:v>
                </c:pt>
                <c:pt idx="1611">
                  <c:v>2005.2499999998779</c:v>
                </c:pt>
                <c:pt idx="1612">
                  <c:v>2005.3333333332112</c:v>
                </c:pt>
                <c:pt idx="1613">
                  <c:v>2005.4166666665444</c:v>
                </c:pt>
                <c:pt idx="1614">
                  <c:v>2005.4999999998777</c:v>
                </c:pt>
                <c:pt idx="1615">
                  <c:v>2005.5833333332109</c:v>
                </c:pt>
                <c:pt idx="1616">
                  <c:v>2005.6666666665442</c:v>
                </c:pt>
                <c:pt idx="1617">
                  <c:v>2005.7499999998774</c:v>
                </c:pt>
                <c:pt idx="1618">
                  <c:v>2005.8333333332107</c:v>
                </c:pt>
                <c:pt idx="1619">
                  <c:v>2005.916666666544</c:v>
                </c:pt>
                <c:pt idx="1620">
                  <c:v>2005.9999999998772</c:v>
                </c:pt>
                <c:pt idx="1621">
                  <c:v>2006.0833333332105</c:v>
                </c:pt>
                <c:pt idx="1622">
                  <c:v>2006.1666666665437</c:v>
                </c:pt>
                <c:pt idx="1623">
                  <c:v>2006.249999999877</c:v>
                </c:pt>
                <c:pt idx="1624">
                  <c:v>2006.3333333332102</c:v>
                </c:pt>
                <c:pt idx="1625">
                  <c:v>2006.4166666665435</c:v>
                </c:pt>
                <c:pt idx="1626">
                  <c:v>2006.4999999998768</c:v>
                </c:pt>
                <c:pt idx="1627">
                  <c:v>2006.58333333321</c:v>
                </c:pt>
                <c:pt idx="1628">
                  <c:v>2006.6666666665433</c:v>
                </c:pt>
                <c:pt idx="1629">
                  <c:v>2006.7499999998765</c:v>
                </c:pt>
                <c:pt idx="1630">
                  <c:v>2006.8333333332098</c:v>
                </c:pt>
                <c:pt idx="1631">
                  <c:v>2006.9166666665431</c:v>
                </c:pt>
                <c:pt idx="1632">
                  <c:v>2006.9999999998763</c:v>
                </c:pt>
                <c:pt idx="1633">
                  <c:v>2007.0833333332096</c:v>
                </c:pt>
                <c:pt idx="1634">
                  <c:v>2007.1666666665428</c:v>
                </c:pt>
                <c:pt idx="1635">
                  <c:v>2007.2499999998761</c:v>
                </c:pt>
                <c:pt idx="1636">
                  <c:v>2007.3333333332093</c:v>
                </c:pt>
                <c:pt idx="1637">
                  <c:v>2007.4166666665426</c:v>
                </c:pt>
                <c:pt idx="1638">
                  <c:v>2007.4999999998759</c:v>
                </c:pt>
                <c:pt idx="1639">
                  <c:v>2007.5833333332091</c:v>
                </c:pt>
                <c:pt idx="1640">
                  <c:v>2007.6666666665424</c:v>
                </c:pt>
                <c:pt idx="1641">
                  <c:v>2007.7499999998756</c:v>
                </c:pt>
                <c:pt idx="1642">
                  <c:v>2007.8333333332089</c:v>
                </c:pt>
                <c:pt idx="1643">
                  <c:v>2007.9166666665421</c:v>
                </c:pt>
                <c:pt idx="1644">
                  <c:v>2007.9999999998754</c:v>
                </c:pt>
                <c:pt idx="1645">
                  <c:v>2008.0833333332087</c:v>
                </c:pt>
                <c:pt idx="1646">
                  <c:v>2008.1666666665419</c:v>
                </c:pt>
                <c:pt idx="1647">
                  <c:v>2008.2499999998752</c:v>
                </c:pt>
                <c:pt idx="1648">
                  <c:v>2008.3333333332084</c:v>
                </c:pt>
                <c:pt idx="1649">
                  <c:v>2008.4166666665417</c:v>
                </c:pt>
                <c:pt idx="1650">
                  <c:v>2008.4999999998749</c:v>
                </c:pt>
                <c:pt idx="1651">
                  <c:v>2008.5833333332082</c:v>
                </c:pt>
                <c:pt idx="1652">
                  <c:v>2008.6666666665415</c:v>
                </c:pt>
                <c:pt idx="1653">
                  <c:v>2008.7499999998747</c:v>
                </c:pt>
                <c:pt idx="1654">
                  <c:v>2008.833333333208</c:v>
                </c:pt>
                <c:pt idx="1655">
                  <c:v>2008.9166666665412</c:v>
                </c:pt>
                <c:pt idx="1656">
                  <c:v>2008.9999999998745</c:v>
                </c:pt>
                <c:pt idx="1657">
                  <c:v>2009.0833333332077</c:v>
                </c:pt>
                <c:pt idx="1658">
                  <c:v>2009.166666666541</c:v>
                </c:pt>
                <c:pt idx="1659">
                  <c:v>2009.2499999998743</c:v>
                </c:pt>
                <c:pt idx="1660">
                  <c:v>2009.3333333332075</c:v>
                </c:pt>
                <c:pt idx="1661">
                  <c:v>2009.4166666665408</c:v>
                </c:pt>
                <c:pt idx="1662">
                  <c:v>2009.499999999874</c:v>
                </c:pt>
                <c:pt idx="1663">
                  <c:v>2009.5833333332073</c:v>
                </c:pt>
                <c:pt idx="1664">
                  <c:v>2009.6666666665406</c:v>
                </c:pt>
                <c:pt idx="1665">
                  <c:v>2009.7499999998738</c:v>
                </c:pt>
                <c:pt idx="1666">
                  <c:v>2009.8333333332071</c:v>
                </c:pt>
                <c:pt idx="1667">
                  <c:v>2009.9166666665403</c:v>
                </c:pt>
                <c:pt idx="1668">
                  <c:v>2009.9999999998736</c:v>
                </c:pt>
                <c:pt idx="1669">
                  <c:v>2010.0833333332068</c:v>
                </c:pt>
                <c:pt idx="1670">
                  <c:v>2010.1666666665401</c:v>
                </c:pt>
                <c:pt idx="1671">
                  <c:v>2010.2499999998734</c:v>
                </c:pt>
                <c:pt idx="1672">
                  <c:v>2010.3333333332066</c:v>
                </c:pt>
                <c:pt idx="1673">
                  <c:v>2010.4166666665399</c:v>
                </c:pt>
                <c:pt idx="1674">
                  <c:v>2010.4999999998731</c:v>
                </c:pt>
                <c:pt idx="1675">
                  <c:v>2010.5833333332064</c:v>
                </c:pt>
                <c:pt idx="1676">
                  <c:v>2010.6666666665396</c:v>
                </c:pt>
                <c:pt idx="1677">
                  <c:v>2010.7499999998729</c:v>
                </c:pt>
                <c:pt idx="1678">
                  <c:v>2010.8333333332062</c:v>
                </c:pt>
                <c:pt idx="1679">
                  <c:v>2010.9166666665394</c:v>
                </c:pt>
                <c:pt idx="1680">
                  <c:v>2010.9999999998727</c:v>
                </c:pt>
                <c:pt idx="1681">
                  <c:v>2011.0833333332059</c:v>
                </c:pt>
                <c:pt idx="1682">
                  <c:v>2011.1666666665392</c:v>
                </c:pt>
                <c:pt idx="1683">
                  <c:v>2011.2499999998724</c:v>
                </c:pt>
                <c:pt idx="1684">
                  <c:v>2011.3333333332057</c:v>
                </c:pt>
                <c:pt idx="1685">
                  <c:v>2011.416666666539</c:v>
                </c:pt>
                <c:pt idx="1686">
                  <c:v>2011.4999999998722</c:v>
                </c:pt>
                <c:pt idx="1687">
                  <c:v>2011.5833333332055</c:v>
                </c:pt>
                <c:pt idx="1688">
                  <c:v>2011.6666666665387</c:v>
                </c:pt>
                <c:pt idx="1689">
                  <c:v>2011.749999999872</c:v>
                </c:pt>
                <c:pt idx="1690">
                  <c:v>2011.8333333332052</c:v>
                </c:pt>
                <c:pt idx="1691">
                  <c:v>2011.9166666665385</c:v>
                </c:pt>
                <c:pt idx="1692">
                  <c:v>2011.9999999998718</c:v>
                </c:pt>
                <c:pt idx="1693">
                  <c:v>2012.083333333205</c:v>
                </c:pt>
                <c:pt idx="1694">
                  <c:v>2012.1666666665383</c:v>
                </c:pt>
                <c:pt idx="1695">
                  <c:v>2012.2499999998715</c:v>
                </c:pt>
                <c:pt idx="1696">
                  <c:v>2012.3333333332048</c:v>
                </c:pt>
                <c:pt idx="1697">
                  <c:v>2012.416666666538</c:v>
                </c:pt>
                <c:pt idx="1698">
                  <c:v>2012.4999999998713</c:v>
                </c:pt>
                <c:pt idx="1699">
                  <c:v>2012.5833333332046</c:v>
                </c:pt>
                <c:pt idx="1700">
                  <c:v>2012.6666666665378</c:v>
                </c:pt>
                <c:pt idx="1701">
                  <c:v>2012.7499999998711</c:v>
                </c:pt>
                <c:pt idx="1702">
                  <c:v>2012.8333333332043</c:v>
                </c:pt>
                <c:pt idx="1703">
                  <c:v>2012.9166666665376</c:v>
                </c:pt>
                <c:pt idx="1704">
                  <c:v>2012.9999999998709</c:v>
                </c:pt>
                <c:pt idx="1705">
                  <c:v>2013.0833333332041</c:v>
                </c:pt>
                <c:pt idx="1706">
                  <c:v>2013.1666666665374</c:v>
                </c:pt>
                <c:pt idx="1707">
                  <c:v>2013.2499999998706</c:v>
                </c:pt>
                <c:pt idx="1708">
                  <c:v>2013.3333333332039</c:v>
                </c:pt>
                <c:pt idx="1709">
                  <c:v>2013.4166666665371</c:v>
                </c:pt>
                <c:pt idx="1710">
                  <c:v>2013.4999999998704</c:v>
                </c:pt>
                <c:pt idx="1711">
                  <c:v>2013.5833333332037</c:v>
                </c:pt>
                <c:pt idx="1712">
                  <c:v>2013.6666666665369</c:v>
                </c:pt>
                <c:pt idx="1713">
                  <c:v>2013.7499999998702</c:v>
                </c:pt>
                <c:pt idx="1714">
                  <c:v>2013.8333333332034</c:v>
                </c:pt>
                <c:pt idx="1715">
                  <c:v>2013.9166666665367</c:v>
                </c:pt>
                <c:pt idx="1716">
                  <c:v>2013.9999999998699</c:v>
                </c:pt>
                <c:pt idx="1717">
                  <c:v>2014.0833333332032</c:v>
                </c:pt>
                <c:pt idx="1718">
                  <c:v>2014.1666666665365</c:v>
                </c:pt>
                <c:pt idx="1719">
                  <c:v>2014.2499999998697</c:v>
                </c:pt>
                <c:pt idx="1720">
                  <c:v>2014.333333333203</c:v>
                </c:pt>
                <c:pt idx="1721">
                  <c:v>2014.4166666665362</c:v>
                </c:pt>
                <c:pt idx="1722">
                  <c:v>2014.4999999998695</c:v>
                </c:pt>
                <c:pt idx="1723">
                  <c:v>2014.5833333332027</c:v>
                </c:pt>
                <c:pt idx="1724">
                  <c:v>2014.666666666536</c:v>
                </c:pt>
                <c:pt idx="1725">
                  <c:v>2014.7499999998693</c:v>
                </c:pt>
                <c:pt idx="1726">
                  <c:v>2014.8333333332025</c:v>
                </c:pt>
                <c:pt idx="1727">
                  <c:v>2014.9166666665358</c:v>
                </c:pt>
                <c:pt idx="1728">
                  <c:v>2014.999999999869</c:v>
                </c:pt>
                <c:pt idx="1729">
                  <c:v>2015.0833333332023</c:v>
                </c:pt>
                <c:pt idx="1730">
                  <c:v>2015.1666666665355</c:v>
                </c:pt>
                <c:pt idx="1731">
                  <c:v>2015.2499999998688</c:v>
                </c:pt>
                <c:pt idx="1732">
                  <c:v>2015.3333333332021</c:v>
                </c:pt>
                <c:pt idx="1733">
                  <c:v>2015.4166666665353</c:v>
                </c:pt>
                <c:pt idx="1734">
                  <c:v>2015.4999999998686</c:v>
                </c:pt>
                <c:pt idx="1735">
                  <c:v>2015.5833333332018</c:v>
                </c:pt>
                <c:pt idx="1736">
                  <c:v>2015.6666666665351</c:v>
                </c:pt>
                <c:pt idx="1737">
                  <c:v>2015.7499999998684</c:v>
                </c:pt>
                <c:pt idx="1738">
                  <c:v>2015.8333333332016</c:v>
                </c:pt>
                <c:pt idx="1739">
                  <c:v>2015.9166666665349</c:v>
                </c:pt>
                <c:pt idx="1740">
                  <c:v>2015.9999999998681</c:v>
                </c:pt>
                <c:pt idx="1741">
                  <c:v>2016.0833333332014</c:v>
                </c:pt>
                <c:pt idx="1742">
                  <c:v>2016.1666666665346</c:v>
                </c:pt>
                <c:pt idx="1743">
                  <c:v>2016.2499999998679</c:v>
                </c:pt>
                <c:pt idx="1744">
                  <c:v>2016.3333333332012</c:v>
                </c:pt>
                <c:pt idx="1745">
                  <c:v>2016.4166666665344</c:v>
                </c:pt>
                <c:pt idx="1746">
                  <c:v>2016.4999999998677</c:v>
                </c:pt>
                <c:pt idx="1747">
                  <c:v>2016.5833333332009</c:v>
                </c:pt>
                <c:pt idx="1748">
                  <c:v>2016.6666666665342</c:v>
                </c:pt>
                <c:pt idx="1749">
                  <c:v>2016.7499999998674</c:v>
                </c:pt>
                <c:pt idx="1750">
                  <c:v>2016.8333333332007</c:v>
                </c:pt>
                <c:pt idx="1751">
                  <c:v>2016.916666666534</c:v>
                </c:pt>
                <c:pt idx="1752">
                  <c:v>2016.9999999998672</c:v>
                </c:pt>
                <c:pt idx="1753">
                  <c:v>2017.0833333332005</c:v>
                </c:pt>
                <c:pt idx="1754">
                  <c:v>2017.1666666665337</c:v>
                </c:pt>
                <c:pt idx="1755">
                  <c:v>2017.249999999867</c:v>
                </c:pt>
                <c:pt idx="1756">
                  <c:v>2017.3333333332002</c:v>
                </c:pt>
                <c:pt idx="1757">
                  <c:v>2017.4166666665335</c:v>
                </c:pt>
                <c:pt idx="1758">
                  <c:v>2017.4999999998668</c:v>
                </c:pt>
                <c:pt idx="1759">
                  <c:v>2017.5833333332</c:v>
                </c:pt>
                <c:pt idx="1760">
                  <c:v>2017.6666666665333</c:v>
                </c:pt>
                <c:pt idx="1761">
                  <c:v>2017.7499999998665</c:v>
                </c:pt>
                <c:pt idx="1762">
                  <c:v>2017.8333333331998</c:v>
                </c:pt>
                <c:pt idx="1763">
                  <c:v>2017.916666666533</c:v>
                </c:pt>
                <c:pt idx="1764">
                  <c:v>2017.9999999998663</c:v>
                </c:pt>
                <c:pt idx="1765">
                  <c:v>2018.0833333331996</c:v>
                </c:pt>
                <c:pt idx="1766">
                  <c:v>2018.1666666665328</c:v>
                </c:pt>
                <c:pt idx="1767">
                  <c:v>2018.2499999998661</c:v>
                </c:pt>
                <c:pt idx="1768">
                  <c:v>2018.3333333331993</c:v>
                </c:pt>
                <c:pt idx="1769">
                  <c:v>2018.4166666665326</c:v>
                </c:pt>
                <c:pt idx="1770">
                  <c:v>2018.4999999998658</c:v>
                </c:pt>
                <c:pt idx="1771">
                  <c:v>2018.5833333331991</c:v>
                </c:pt>
                <c:pt idx="1772">
                  <c:v>2018.6666666665324</c:v>
                </c:pt>
                <c:pt idx="1773">
                  <c:v>2018.7499999998656</c:v>
                </c:pt>
                <c:pt idx="1774">
                  <c:v>2018.8333333331989</c:v>
                </c:pt>
                <c:pt idx="1775">
                  <c:v>2018.9166666665321</c:v>
                </c:pt>
                <c:pt idx="1776">
                  <c:v>2018.9999999998654</c:v>
                </c:pt>
                <c:pt idx="1777">
                  <c:v>2019.0833333331987</c:v>
                </c:pt>
                <c:pt idx="1778">
                  <c:v>2019.1666666665319</c:v>
                </c:pt>
                <c:pt idx="1779">
                  <c:v>2019.2499999998652</c:v>
                </c:pt>
                <c:pt idx="1780">
                  <c:v>2019.3333333331984</c:v>
                </c:pt>
                <c:pt idx="1781">
                  <c:v>2019.4166666665317</c:v>
                </c:pt>
                <c:pt idx="1782">
                  <c:v>2019.4999999998649</c:v>
                </c:pt>
                <c:pt idx="1783">
                  <c:v>2019.5833333331982</c:v>
                </c:pt>
                <c:pt idx="1784">
                  <c:v>2019.6666666665315</c:v>
                </c:pt>
                <c:pt idx="1785">
                  <c:v>2019.7499999998647</c:v>
                </c:pt>
                <c:pt idx="1786">
                  <c:v>2019.833333333198</c:v>
                </c:pt>
                <c:pt idx="1787">
                  <c:v>2019.9166666665312</c:v>
                </c:pt>
                <c:pt idx="1788">
                  <c:v>2019.9999999998645</c:v>
                </c:pt>
                <c:pt idx="1789">
                  <c:v>2020.0833333331977</c:v>
                </c:pt>
                <c:pt idx="1790">
                  <c:v>2020.166666666531</c:v>
                </c:pt>
              </c:numCache>
            </c:numRef>
          </c:xVal>
          <c:yVal>
            <c:numRef>
              <c:f>'CAPE-based Rule'!$N$16:$N$2449</c:f>
              <c:numCache>
                <c:formatCode>General</c:formatCode>
                <c:ptCount val="2434"/>
                <c:pt idx="23" formatCode="0.00%">
                  <c:v>2.6071235775602542E-2</c:v>
                </c:pt>
                <c:pt idx="24" formatCode="0.00%">
                  <c:v>2.6060043803803987E-2</c:v>
                </c:pt>
                <c:pt idx="25" formatCode="0.00%">
                  <c:v>2.6052299865363462E-2</c:v>
                </c:pt>
                <c:pt idx="26" formatCode="0.00%">
                  <c:v>2.6046897338849996E-2</c:v>
                </c:pt>
                <c:pt idx="27" formatCode="0.00%">
                  <c:v>2.6041709096782131E-2</c:v>
                </c:pt>
                <c:pt idx="28" formatCode="0.00%">
                  <c:v>2.6037453244206941E-2</c:v>
                </c:pt>
                <c:pt idx="29" formatCode="0.00%">
                  <c:v>2.6031786587523434E-2</c:v>
                </c:pt>
                <c:pt idx="30" formatCode="0.00%">
                  <c:v>2.603045157820905E-2</c:v>
                </c:pt>
                <c:pt idx="31" formatCode="0.00%">
                  <c:v>2.6036140902695216E-2</c:v>
                </c:pt>
                <c:pt idx="32" formatCode="0.00%">
                  <c:v>2.605314315711876E-2</c:v>
                </c:pt>
                <c:pt idx="33" formatCode="0.00%">
                  <c:v>2.6068593992205159E-2</c:v>
                </c:pt>
                <c:pt idx="34" formatCode="0.00%">
                  <c:v>2.6081760464560531E-2</c:v>
                </c:pt>
                <c:pt idx="35" formatCode="0.00%">
                  <c:v>2.6089834567212089E-2</c:v>
                </c:pt>
                <c:pt idx="36" formatCode="0.00%">
                  <c:v>2.6092570503588642E-2</c:v>
                </c:pt>
                <c:pt idx="37" formatCode="0.00%">
                  <c:v>2.60901099098277E-2</c:v>
                </c:pt>
                <c:pt idx="38" formatCode="0.00%">
                  <c:v>2.6084298658324821E-2</c:v>
                </c:pt>
                <c:pt idx="39" formatCode="0.00%">
                  <c:v>2.6073318413702491E-2</c:v>
                </c:pt>
                <c:pt idx="40" formatCode="0.00%">
                  <c:v>2.6057665427130595E-2</c:v>
                </c:pt>
                <c:pt idx="41" formatCode="0.00%">
                  <c:v>2.6038349231780538E-2</c:v>
                </c:pt>
                <c:pt idx="42" formatCode="0.00%">
                  <c:v>2.6022034245080393E-2</c:v>
                </c:pt>
                <c:pt idx="43" formatCode="0.00%">
                  <c:v>2.6007909743965017E-2</c:v>
                </c:pt>
                <c:pt idx="44" formatCode="0.00%">
                  <c:v>2.6000652484243155E-2</c:v>
                </c:pt>
                <c:pt idx="45" formatCode="0.00%">
                  <c:v>2.6000581491807732E-2</c:v>
                </c:pt>
                <c:pt idx="46" formatCode="0.00%">
                  <c:v>2.6007144854199117E-2</c:v>
                </c:pt>
                <c:pt idx="47" formatCode="0.00%">
                  <c:v>2.6016608509908282E-2</c:v>
                </c:pt>
                <c:pt idx="48" formatCode="0.00%">
                  <c:v>2.6024634974802077E-2</c:v>
                </c:pt>
                <c:pt idx="49" formatCode="0.00%">
                  <c:v>2.6029699351827511E-2</c:v>
                </c:pt>
                <c:pt idx="50" formatCode="0.00%">
                  <c:v>2.6039678680186733E-2</c:v>
                </c:pt>
                <c:pt idx="51" formatCode="0.00%">
                  <c:v>2.6043458237738529E-2</c:v>
                </c:pt>
                <c:pt idx="52" formatCode="0.00%">
                  <c:v>2.6032317001415124E-2</c:v>
                </c:pt>
                <c:pt idx="53" formatCode="0.00%">
                  <c:v>2.5998665055689506E-2</c:v>
                </c:pt>
                <c:pt idx="54" formatCode="0.00%">
                  <c:v>2.5956794047054508E-2</c:v>
                </c:pt>
                <c:pt idx="55" formatCode="0.00%">
                  <c:v>2.5921378850310175E-2</c:v>
                </c:pt>
                <c:pt idx="56" formatCode="0.00%">
                  <c:v>2.5878114466967347E-2</c:v>
                </c:pt>
                <c:pt idx="57" formatCode="0.00%">
                  <c:v>2.5834249788091412E-2</c:v>
                </c:pt>
                <c:pt idx="58" formatCode="0.00%">
                  <c:v>2.5804732777093786E-2</c:v>
                </c:pt>
                <c:pt idx="59" formatCode="0.00%">
                  <c:v>2.5806870148565211E-2</c:v>
                </c:pt>
                <c:pt idx="60" formatCode="0.00%">
                  <c:v>2.5841472539357781E-2</c:v>
                </c:pt>
                <c:pt idx="61" formatCode="0.00%">
                  <c:v>2.5891763406261419E-2</c:v>
                </c:pt>
                <c:pt idx="62" formatCode="0.00%">
                  <c:v>2.593740249537695E-2</c:v>
                </c:pt>
                <c:pt idx="63" formatCode="0.00%">
                  <c:v>2.5992106061081863E-2</c:v>
                </c:pt>
                <c:pt idx="64" formatCode="0.00%">
                  <c:v>2.6055554320657853E-2</c:v>
                </c:pt>
                <c:pt idx="65" formatCode="0.00%">
                  <c:v>2.6123113854375803E-2</c:v>
                </c:pt>
                <c:pt idx="66" formatCode="0.00%">
                  <c:v>2.6190116164808964E-2</c:v>
                </c:pt>
                <c:pt idx="67" formatCode="0.00%">
                  <c:v>2.6247411518078995E-2</c:v>
                </c:pt>
                <c:pt idx="68" formatCode="0.00%">
                  <c:v>2.6297854540801427E-2</c:v>
                </c:pt>
                <c:pt idx="69" formatCode="0.00%">
                  <c:v>2.6337498483463825E-2</c:v>
                </c:pt>
                <c:pt idx="70" formatCode="0.00%">
                  <c:v>2.6368222617261031E-2</c:v>
                </c:pt>
                <c:pt idx="71" formatCode="0.00%">
                  <c:v>2.6390660008399309E-2</c:v>
                </c:pt>
                <c:pt idx="72" formatCode="0.00%">
                  <c:v>2.6402427485587108E-2</c:v>
                </c:pt>
                <c:pt idx="73" formatCode="0.00%">
                  <c:v>2.6402629343635797E-2</c:v>
                </c:pt>
                <c:pt idx="74" formatCode="0.00%">
                  <c:v>2.6392525325010342E-2</c:v>
                </c:pt>
                <c:pt idx="75" formatCode="0.00%">
                  <c:v>2.6370854073340669E-2</c:v>
                </c:pt>
                <c:pt idx="76" formatCode="0.00%">
                  <c:v>2.6336512329657377E-2</c:v>
                </c:pt>
                <c:pt idx="77" formatCode="0.00%">
                  <c:v>2.6284834541906919E-2</c:v>
                </c:pt>
                <c:pt idx="78" formatCode="0.00%">
                  <c:v>2.6212796271021983E-2</c:v>
                </c:pt>
                <c:pt idx="79" formatCode="0.00%">
                  <c:v>2.6118373734484033E-2</c:v>
                </c:pt>
                <c:pt idx="80" formatCode="0.00%">
                  <c:v>2.6008592531729501E-2</c:v>
                </c:pt>
                <c:pt idx="81" formatCode="0.00%">
                  <c:v>2.5888780493504172E-2</c:v>
                </c:pt>
                <c:pt idx="82" formatCode="0.00%">
                  <c:v>2.576477899782794E-2</c:v>
                </c:pt>
                <c:pt idx="83" formatCode="0.00%">
                  <c:v>2.5642957368530953E-2</c:v>
                </c:pt>
                <c:pt idx="84" formatCode="0.00%">
                  <c:v>2.5528792017613954E-2</c:v>
                </c:pt>
                <c:pt idx="85" formatCode="0.00%">
                  <c:v>2.543187689760568E-2</c:v>
                </c:pt>
                <c:pt idx="86" formatCode="0.00%">
                  <c:v>2.5349107622864176E-2</c:v>
                </c:pt>
                <c:pt idx="87" formatCode="0.00%">
                  <c:v>2.5275241596267779E-2</c:v>
                </c:pt>
                <c:pt idx="88" formatCode="0.00%">
                  <c:v>2.5211369583373829E-2</c:v>
                </c:pt>
                <c:pt idx="89" formatCode="0.00%">
                  <c:v>2.5164714349737879E-2</c:v>
                </c:pt>
                <c:pt idx="90" formatCode="0.00%">
                  <c:v>2.5131732465827557E-2</c:v>
                </c:pt>
                <c:pt idx="91" formatCode="0.00%">
                  <c:v>2.5109703486792648E-2</c:v>
                </c:pt>
                <c:pt idx="92" formatCode="0.00%">
                  <c:v>2.5094813198350236E-2</c:v>
                </c:pt>
                <c:pt idx="93" formatCode="0.00%">
                  <c:v>2.5088295848345082E-2</c:v>
                </c:pt>
                <c:pt idx="94" formatCode="0.00%">
                  <c:v>2.5089762155827613E-2</c:v>
                </c:pt>
                <c:pt idx="95" formatCode="0.00%">
                  <c:v>2.5097359743225883E-2</c:v>
                </c:pt>
                <c:pt idx="96" formatCode="0.00%">
                  <c:v>2.5109842815940489E-2</c:v>
                </c:pt>
                <c:pt idx="97" formatCode="0.00%">
                  <c:v>2.5123014917653064E-2</c:v>
                </c:pt>
                <c:pt idx="98" formatCode="0.00%">
                  <c:v>2.5134648982185957E-2</c:v>
                </c:pt>
                <c:pt idx="99" formatCode="0.00%">
                  <c:v>2.514352591343379E-2</c:v>
                </c:pt>
                <c:pt idx="100" formatCode="0.00%">
                  <c:v>2.5146833974426679E-2</c:v>
                </c:pt>
                <c:pt idx="101" formatCode="0.00%">
                  <c:v>2.5147088551657634E-2</c:v>
                </c:pt>
                <c:pt idx="102" formatCode="0.00%">
                  <c:v>2.5145381180152207E-2</c:v>
                </c:pt>
                <c:pt idx="103" formatCode="0.00%">
                  <c:v>2.5142388176326389E-2</c:v>
                </c:pt>
                <c:pt idx="104" formatCode="0.00%">
                  <c:v>2.513888888975346E-2</c:v>
                </c:pt>
                <c:pt idx="105" formatCode="0.00%">
                  <c:v>2.5138126258933094E-2</c:v>
                </c:pt>
                <c:pt idx="106" formatCode="0.00%">
                  <c:v>2.5143911907528054E-2</c:v>
                </c:pt>
                <c:pt idx="107" formatCode="0.00%">
                  <c:v>2.5159195206344746E-2</c:v>
                </c:pt>
                <c:pt idx="108" formatCode="0.00%">
                  <c:v>2.5187429781006545E-2</c:v>
                </c:pt>
                <c:pt idx="109" formatCode="0.00%">
                  <c:v>2.522602377215169E-2</c:v>
                </c:pt>
                <c:pt idx="110" formatCode="0.00%">
                  <c:v>2.527523744187966E-2</c:v>
                </c:pt>
                <c:pt idx="111" formatCode="0.00%">
                  <c:v>2.5333992001883868E-2</c:v>
                </c:pt>
                <c:pt idx="112" formatCode="0.00%">
                  <c:v>2.5397959251754976E-2</c:v>
                </c:pt>
                <c:pt idx="113" formatCode="0.00%">
                  <c:v>2.5466748105445407E-2</c:v>
                </c:pt>
                <c:pt idx="114" formatCode="0.00%">
                  <c:v>2.554164817709224E-2</c:v>
                </c:pt>
                <c:pt idx="115" formatCode="0.00%">
                  <c:v>2.5618061954967884E-2</c:v>
                </c:pt>
                <c:pt idx="116" formatCode="0.00%">
                  <c:v>2.5691252257211236E-2</c:v>
                </c:pt>
                <c:pt idx="117" formatCode="0.00%">
                  <c:v>2.5754584449433519E-2</c:v>
                </c:pt>
                <c:pt idx="118" formatCode="0.00%">
                  <c:v>2.5804795905668605E-2</c:v>
                </c:pt>
                <c:pt idx="119" formatCode="0.00%">
                  <c:v>2.5846687057224722E-2</c:v>
                </c:pt>
                <c:pt idx="120" formatCode="0.00%">
                  <c:v>2.5880973011278376E-2</c:v>
                </c:pt>
                <c:pt idx="121" formatCode="0.00%">
                  <c:v>2.5902846889985467E-2</c:v>
                </c:pt>
                <c:pt idx="122" formatCode="0.00%">
                  <c:v>2.5908859584053798E-2</c:v>
                </c:pt>
                <c:pt idx="123" formatCode="0.00%">
                  <c:v>2.5895648024844928E-2</c:v>
                </c:pt>
                <c:pt idx="124" formatCode="0.00%">
                  <c:v>2.5866457331008914E-2</c:v>
                </c:pt>
                <c:pt idx="125" formatCode="0.00%">
                  <c:v>2.58182114839168E-2</c:v>
                </c:pt>
                <c:pt idx="126" formatCode="0.00%">
                  <c:v>2.5754194037693162E-2</c:v>
                </c:pt>
                <c:pt idx="127" formatCode="0.00%">
                  <c:v>2.5679248579642145E-2</c:v>
                </c:pt>
                <c:pt idx="128" formatCode="0.00%">
                  <c:v>2.5599770538912825E-2</c:v>
                </c:pt>
                <c:pt idx="129" formatCode="0.00%">
                  <c:v>2.5513644189250471E-2</c:v>
                </c:pt>
                <c:pt idx="130" formatCode="0.00%">
                  <c:v>2.5426026878284477E-2</c:v>
                </c:pt>
                <c:pt idx="131" formatCode="0.00%">
                  <c:v>2.5347284174638711E-2</c:v>
                </c:pt>
                <c:pt idx="132" formatCode="0.00%">
                  <c:v>2.5282535056096931E-2</c:v>
                </c:pt>
                <c:pt idx="133" formatCode="0.00%">
                  <c:v>2.5237090264464346E-2</c:v>
                </c:pt>
                <c:pt idx="134" formatCode="0.00%">
                  <c:v>2.5206589787577772E-2</c:v>
                </c:pt>
                <c:pt idx="135" formatCode="0.00%">
                  <c:v>2.5189480018237554E-2</c:v>
                </c:pt>
                <c:pt idx="136" formatCode="0.00%">
                  <c:v>2.5184847169155488E-2</c:v>
                </c:pt>
                <c:pt idx="137" formatCode="0.00%">
                  <c:v>2.5195664317043565E-2</c:v>
                </c:pt>
                <c:pt idx="138" formatCode="0.00%">
                  <c:v>2.5218941472698073E-2</c:v>
                </c:pt>
                <c:pt idx="139" formatCode="0.00%">
                  <c:v>2.5247562460293204E-2</c:v>
                </c:pt>
                <c:pt idx="140" formatCode="0.00%">
                  <c:v>2.5280073280285559E-2</c:v>
                </c:pt>
                <c:pt idx="141" formatCode="0.00%">
                  <c:v>2.5317456368856586E-2</c:v>
                </c:pt>
                <c:pt idx="142" formatCode="0.00%">
                  <c:v>2.5363376022303912E-2</c:v>
                </c:pt>
                <c:pt idx="143" formatCode="0.00%">
                  <c:v>2.5420577378692459E-2</c:v>
                </c:pt>
                <c:pt idx="144" formatCode="0.00%">
                  <c:v>2.5489591926734292E-2</c:v>
                </c:pt>
                <c:pt idx="145" formatCode="0.00%">
                  <c:v>2.5565528380902126E-2</c:v>
                </c:pt>
                <c:pt idx="146" formatCode="0.00%">
                  <c:v>2.5646993874653159E-2</c:v>
                </c:pt>
                <c:pt idx="147" formatCode="0.00%">
                  <c:v>2.5725637121763782E-2</c:v>
                </c:pt>
                <c:pt idx="148" formatCode="0.00%">
                  <c:v>2.5799391427004534E-2</c:v>
                </c:pt>
                <c:pt idx="149" formatCode="0.00%">
                  <c:v>2.5869016526947817E-2</c:v>
                </c:pt>
                <c:pt idx="150" formatCode="0.00%">
                  <c:v>2.5932694183675959E-2</c:v>
                </c:pt>
                <c:pt idx="151" formatCode="0.00%">
                  <c:v>2.5990578073485201E-2</c:v>
                </c:pt>
                <c:pt idx="152" formatCode="0.00%">
                  <c:v>2.6043391513999408E-2</c:v>
                </c:pt>
                <c:pt idx="153" formatCode="0.00%">
                  <c:v>2.6094624619518478E-2</c:v>
                </c:pt>
                <c:pt idx="154" formatCode="0.00%">
                  <c:v>2.6142984591252975E-2</c:v>
                </c:pt>
                <c:pt idx="155" formatCode="0.00%">
                  <c:v>2.6182229527370635E-2</c:v>
                </c:pt>
                <c:pt idx="156" formatCode="0.00%">
                  <c:v>2.6213146025892656E-2</c:v>
                </c:pt>
                <c:pt idx="157" formatCode="0.00%">
                  <c:v>2.6234462225162791E-2</c:v>
                </c:pt>
                <c:pt idx="158" formatCode="0.00%">
                  <c:v>2.6244553663213037E-2</c:v>
                </c:pt>
                <c:pt idx="159" formatCode="0.00%">
                  <c:v>2.6247300060310664E-2</c:v>
                </c:pt>
                <c:pt idx="160" formatCode="0.00%">
                  <c:v>2.6248890945102851E-2</c:v>
                </c:pt>
                <c:pt idx="161" formatCode="0.00%">
                  <c:v>2.6248430367584084E-2</c:v>
                </c:pt>
                <c:pt idx="162" formatCode="0.00%">
                  <c:v>2.625385375012923E-2</c:v>
                </c:pt>
                <c:pt idx="163" formatCode="0.00%">
                  <c:v>2.6266628425962044E-2</c:v>
                </c:pt>
                <c:pt idx="164" formatCode="0.00%">
                  <c:v>2.6281988123330696E-2</c:v>
                </c:pt>
                <c:pt idx="165" formatCode="0.00%">
                  <c:v>2.629857315813559E-2</c:v>
                </c:pt>
                <c:pt idx="166" formatCode="0.00%">
                  <c:v>2.6316193360187722E-2</c:v>
                </c:pt>
                <c:pt idx="167" formatCode="0.00%">
                  <c:v>2.6338083584241046E-2</c:v>
                </c:pt>
                <c:pt idx="168" formatCode="0.00%">
                  <c:v>2.6363287298951626E-2</c:v>
                </c:pt>
                <c:pt idx="169" formatCode="0.00%">
                  <c:v>2.639372807391023E-2</c:v>
                </c:pt>
                <c:pt idx="170" formatCode="0.00%">
                  <c:v>2.6429419735520307E-2</c:v>
                </c:pt>
                <c:pt idx="171" formatCode="0.00%">
                  <c:v>2.6468680979967799E-2</c:v>
                </c:pt>
                <c:pt idx="172" formatCode="0.00%">
                  <c:v>2.6510605559816949E-2</c:v>
                </c:pt>
                <c:pt idx="173" formatCode="0.00%">
                  <c:v>2.6554016893393925E-2</c:v>
                </c:pt>
                <c:pt idx="174" formatCode="0.00%">
                  <c:v>2.659482804513966E-2</c:v>
                </c:pt>
                <c:pt idx="175" formatCode="0.00%">
                  <c:v>2.6629043977321475E-2</c:v>
                </c:pt>
                <c:pt idx="176" formatCode="0.00%">
                  <c:v>2.6658212920216067E-2</c:v>
                </c:pt>
                <c:pt idx="177" formatCode="0.00%">
                  <c:v>2.6682886525689981E-2</c:v>
                </c:pt>
                <c:pt idx="178" formatCode="0.00%">
                  <c:v>2.6700953317341701E-2</c:v>
                </c:pt>
                <c:pt idx="179" formatCode="0.00%">
                  <c:v>2.6712241292577061E-2</c:v>
                </c:pt>
                <c:pt idx="180" formatCode="0.00%">
                  <c:v>2.6720981534012589E-2</c:v>
                </c:pt>
                <c:pt idx="181" formatCode="0.00%">
                  <c:v>2.6724443648823291E-2</c:v>
                </c:pt>
                <c:pt idx="182" formatCode="0.00%">
                  <c:v>2.6722559387231275E-2</c:v>
                </c:pt>
                <c:pt idx="183" formatCode="0.00%">
                  <c:v>2.6717718300483962E-2</c:v>
                </c:pt>
                <c:pt idx="184" formatCode="0.00%">
                  <c:v>2.6705112041192015E-2</c:v>
                </c:pt>
                <c:pt idx="185" formatCode="0.00%">
                  <c:v>2.6686931648001226E-2</c:v>
                </c:pt>
                <c:pt idx="186" formatCode="0.00%">
                  <c:v>2.6665025258579868E-2</c:v>
                </c:pt>
                <c:pt idx="187" formatCode="0.00%">
                  <c:v>2.6640444900136374E-2</c:v>
                </c:pt>
                <c:pt idx="188" formatCode="0.00%">
                  <c:v>2.6615507508857283E-2</c:v>
                </c:pt>
                <c:pt idx="189" formatCode="0.00%">
                  <c:v>2.6589211962352477E-2</c:v>
                </c:pt>
                <c:pt idx="190" formatCode="0.00%">
                  <c:v>2.6563506255886951E-2</c:v>
                </c:pt>
                <c:pt idx="191" formatCode="0.00%">
                  <c:v>2.6536914950431867E-2</c:v>
                </c:pt>
                <c:pt idx="192" formatCode="0.00%">
                  <c:v>2.6503371435122308E-2</c:v>
                </c:pt>
                <c:pt idx="193" formatCode="0.00%">
                  <c:v>2.6472036657330316E-2</c:v>
                </c:pt>
                <c:pt idx="194" formatCode="0.00%">
                  <c:v>2.6446096260721114E-2</c:v>
                </c:pt>
                <c:pt idx="195" formatCode="0.00%">
                  <c:v>2.6424721154758989E-2</c:v>
                </c:pt>
                <c:pt idx="196" formatCode="0.00%">
                  <c:v>2.6410850770685279E-2</c:v>
                </c:pt>
                <c:pt idx="197" formatCode="0.00%">
                  <c:v>2.6405082550860534E-2</c:v>
                </c:pt>
                <c:pt idx="198" formatCode="0.00%">
                  <c:v>2.6409287622191573E-2</c:v>
                </c:pt>
                <c:pt idx="199" formatCode="0.00%">
                  <c:v>2.6421332957872582E-2</c:v>
                </c:pt>
                <c:pt idx="200" formatCode="0.00%">
                  <c:v>2.6439341498412705E-2</c:v>
                </c:pt>
                <c:pt idx="201" formatCode="0.00%">
                  <c:v>2.6463430916644968E-2</c:v>
                </c:pt>
                <c:pt idx="202" formatCode="0.00%">
                  <c:v>2.6491331522529655E-2</c:v>
                </c:pt>
                <c:pt idx="203" formatCode="0.00%">
                  <c:v>2.6521756286369186E-2</c:v>
                </c:pt>
                <c:pt idx="204" formatCode="0.00%">
                  <c:v>2.6557728382905522E-2</c:v>
                </c:pt>
                <c:pt idx="205" formatCode="0.00%">
                  <c:v>2.6592291192819795E-2</c:v>
                </c:pt>
                <c:pt idx="206" formatCode="0.00%">
                  <c:v>2.6627412648448444E-2</c:v>
                </c:pt>
                <c:pt idx="207" formatCode="0.00%">
                  <c:v>2.6657767996375824E-2</c:v>
                </c:pt>
                <c:pt idx="208" formatCode="0.00%">
                  <c:v>2.6683123426369106E-2</c:v>
                </c:pt>
                <c:pt idx="209" formatCode="0.00%">
                  <c:v>2.6702684595444941E-2</c:v>
                </c:pt>
                <c:pt idx="210" formatCode="0.00%">
                  <c:v>2.6721147545695677E-2</c:v>
                </c:pt>
                <c:pt idx="211" formatCode="0.00%">
                  <c:v>2.673893425082103E-2</c:v>
                </c:pt>
                <c:pt idx="212" formatCode="0.00%">
                  <c:v>2.6760740332951317E-2</c:v>
                </c:pt>
                <c:pt idx="213" formatCode="0.00%">
                  <c:v>2.6792367903925068E-2</c:v>
                </c:pt>
                <c:pt idx="214" formatCode="0.00%">
                  <c:v>2.6838676801409798E-2</c:v>
                </c:pt>
                <c:pt idx="215" formatCode="0.00%">
                  <c:v>2.6898696030935594E-2</c:v>
                </c:pt>
                <c:pt idx="216" formatCode="0.00%">
                  <c:v>2.696321310821892E-2</c:v>
                </c:pt>
                <c:pt idx="217" formatCode="0.00%">
                  <c:v>2.7042658323085486E-2</c:v>
                </c:pt>
                <c:pt idx="218" formatCode="0.00%">
                  <c:v>2.7140613594750035E-2</c:v>
                </c:pt>
                <c:pt idx="219" formatCode="0.00%">
                  <c:v>2.7264781048127035E-2</c:v>
                </c:pt>
                <c:pt idx="220" formatCode="0.00%">
                  <c:v>2.7413502178409217E-2</c:v>
                </c:pt>
                <c:pt idx="221" formatCode="0.00%">
                  <c:v>2.7608267867649649E-2</c:v>
                </c:pt>
                <c:pt idx="222" formatCode="0.00%">
                  <c:v>2.7814299237653918E-2</c:v>
                </c:pt>
                <c:pt idx="223" formatCode="0.00%">
                  <c:v>2.8057450243470453E-2</c:v>
                </c:pt>
                <c:pt idx="224" formatCode="0.00%">
                  <c:v>2.8324164695190987E-2</c:v>
                </c:pt>
                <c:pt idx="225" formatCode="0.00%">
                  <c:v>2.8585694873510207E-2</c:v>
                </c:pt>
                <c:pt idx="226" formatCode="0.00%">
                  <c:v>2.8836554830497952E-2</c:v>
                </c:pt>
                <c:pt idx="227" formatCode="0.00%">
                  <c:v>2.9096788728474807E-2</c:v>
                </c:pt>
                <c:pt idx="228" formatCode="0.00%">
                  <c:v>2.935432513504517E-2</c:v>
                </c:pt>
                <c:pt idx="229" formatCode="0.00%">
                  <c:v>2.9633329392683955E-2</c:v>
                </c:pt>
                <c:pt idx="230" formatCode="0.00%">
                  <c:v>2.9916821210261846E-2</c:v>
                </c:pt>
                <c:pt idx="231" formatCode="0.00%">
                  <c:v>3.021350564176898E-2</c:v>
                </c:pt>
                <c:pt idx="232" formatCode="0.00%">
                  <c:v>3.0523717307136995E-2</c:v>
                </c:pt>
                <c:pt idx="233" formatCode="0.00%">
                  <c:v>3.0807432249576178E-2</c:v>
                </c:pt>
                <c:pt idx="234" formatCode="0.00%">
                  <c:v>3.1131224646053206E-2</c:v>
                </c:pt>
                <c:pt idx="235" formatCode="0.00%">
                  <c:v>3.1427292577518175E-2</c:v>
                </c:pt>
                <c:pt idx="236" formatCode="0.00%">
                  <c:v>3.1709506989702436E-2</c:v>
                </c:pt>
                <c:pt idx="237" formatCode="0.00%">
                  <c:v>3.1998018353672962E-2</c:v>
                </c:pt>
                <c:pt idx="238" formatCode="0.00%">
                  <c:v>3.2298033386995793E-2</c:v>
                </c:pt>
                <c:pt idx="239" formatCode="0.00%">
                  <c:v>3.258822200324981E-2</c:v>
                </c:pt>
                <c:pt idx="240" formatCode="0.00%">
                  <c:v>3.2901794533990066E-2</c:v>
                </c:pt>
                <c:pt idx="241" formatCode="0.00%">
                  <c:v>3.3176781601509608E-2</c:v>
                </c:pt>
                <c:pt idx="242" formatCode="0.00%">
                  <c:v>3.3423898160918196E-2</c:v>
                </c:pt>
                <c:pt idx="243" formatCode="0.00%">
                  <c:v>3.3644348234826975E-2</c:v>
                </c:pt>
                <c:pt idx="244" formatCode="0.00%">
                  <c:v>3.3825203483036775E-2</c:v>
                </c:pt>
                <c:pt idx="245" formatCode="0.00%">
                  <c:v>3.3992868982105538E-2</c:v>
                </c:pt>
                <c:pt idx="246" formatCode="0.00%">
                  <c:v>3.4122117668278357E-2</c:v>
                </c:pt>
                <c:pt idx="247" formatCode="0.00%">
                  <c:v>3.4233773029324302E-2</c:v>
                </c:pt>
                <c:pt idx="248" formatCode="0.00%">
                  <c:v>3.4330203757584325E-2</c:v>
                </c:pt>
                <c:pt idx="249" formatCode="0.00%">
                  <c:v>3.442267122429532E-2</c:v>
                </c:pt>
                <c:pt idx="250" formatCode="0.00%">
                  <c:v>3.4518857151848936E-2</c:v>
                </c:pt>
                <c:pt idx="251" formatCode="0.00%">
                  <c:v>3.460585069031643E-2</c:v>
                </c:pt>
                <c:pt idx="252" formatCode="0.00%">
                  <c:v>3.4688676643554642E-2</c:v>
                </c:pt>
                <c:pt idx="253" formatCode="0.00%">
                  <c:v>3.4795590253629355E-2</c:v>
                </c:pt>
                <c:pt idx="254" formatCode="0.00%">
                  <c:v>3.4927920062360514E-2</c:v>
                </c:pt>
                <c:pt idx="255" formatCode="0.00%">
                  <c:v>3.5069394262203991E-2</c:v>
                </c:pt>
                <c:pt idx="256" formatCode="0.00%">
                  <c:v>3.5225678159601218E-2</c:v>
                </c:pt>
                <c:pt idx="257" formatCode="0.00%">
                  <c:v>3.5381822148463637E-2</c:v>
                </c:pt>
                <c:pt idx="258" formatCode="0.00%">
                  <c:v>3.5538436544466465E-2</c:v>
                </c:pt>
                <c:pt idx="259" formatCode="0.00%">
                  <c:v>3.5693406115233701E-2</c:v>
                </c:pt>
                <c:pt idx="260" formatCode="0.00%">
                  <c:v>3.5854302706715073E-2</c:v>
                </c:pt>
                <c:pt idx="261" formatCode="0.00%">
                  <c:v>3.6000917900158892E-2</c:v>
                </c:pt>
                <c:pt idx="262" formatCode="0.00%">
                  <c:v>3.6140526314676416E-2</c:v>
                </c:pt>
                <c:pt idx="263" formatCode="0.00%">
                  <c:v>3.6303008917836825E-2</c:v>
                </c:pt>
                <c:pt idx="264" formatCode="0.00%">
                  <c:v>3.6475548292614624E-2</c:v>
                </c:pt>
                <c:pt idx="265" formatCode="0.00%">
                  <c:v>3.6645829068899169E-2</c:v>
                </c:pt>
                <c:pt idx="266" formatCode="0.00%">
                  <c:v>3.6800169039314296E-2</c:v>
                </c:pt>
                <c:pt idx="267" formatCode="0.00%">
                  <c:v>3.6948755267904886E-2</c:v>
                </c:pt>
                <c:pt idx="268" formatCode="0.00%">
                  <c:v>3.7099010084494906E-2</c:v>
                </c:pt>
                <c:pt idx="269" formatCode="0.00%">
                  <c:v>3.7244878597233133E-2</c:v>
                </c:pt>
                <c:pt idx="270" formatCode="0.00%">
                  <c:v>3.7370810889096377E-2</c:v>
                </c:pt>
                <c:pt idx="271" formatCode="0.00%">
                  <c:v>3.7487273907692943E-2</c:v>
                </c:pt>
                <c:pt idx="272" formatCode="0.00%">
                  <c:v>3.7583669394172729E-2</c:v>
                </c:pt>
                <c:pt idx="273" formatCode="0.00%">
                  <c:v>3.7686499128139699E-2</c:v>
                </c:pt>
                <c:pt idx="274" formatCode="0.00%">
                  <c:v>3.7772281428192736E-2</c:v>
                </c:pt>
                <c:pt idx="275" formatCode="0.00%">
                  <c:v>3.7835018692282819E-2</c:v>
                </c:pt>
                <c:pt idx="276" formatCode="0.00%">
                  <c:v>3.788889993327503E-2</c:v>
                </c:pt>
                <c:pt idx="277" formatCode="0.00%">
                  <c:v>3.7940010542205305E-2</c:v>
                </c:pt>
                <c:pt idx="278" formatCode="0.00%">
                  <c:v>3.8000269109634104E-2</c:v>
                </c:pt>
                <c:pt idx="279" formatCode="0.00%">
                  <c:v>3.8073889942147672E-2</c:v>
                </c:pt>
                <c:pt idx="280" formatCode="0.00%">
                  <c:v>3.8141263129281296E-2</c:v>
                </c:pt>
                <c:pt idx="281" formatCode="0.00%">
                  <c:v>3.8205902852316252E-2</c:v>
                </c:pt>
                <c:pt idx="282" formatCode="0.00%">
                  <c:v>3.8272055291685259E-2</c:v>
                </c:pt>
                <c:pt idx="283" formatCode="0.00%">
                  <c:v>3.8322425063152102E-2</c:v>
                </c:pt>
                <c:pt idx="284" formatCode="0.00%">
                  <c:v>3.835839014544061E-2</c:v>
                </c:pt>
                <c:pt idx="285" formatCode="0.00%">
                  <c:v>3.8376592079783542E-2</c:v>
                </c:pt>
                <c:pt idx="286" formatCode="0.00%">
                  <c:v>3.838168431522445E-2</c:v>
                </c:pt>
                <c:pt idx="287" formatCode="0.00%">
                  <c:v>3.8380502211561841E-2</c:v>
                </c:pt>
                <c:pt idx="288" formatCode="0.00%">
                  <c:v>3.8371448613085876E-2</c:v>
                </c:pt>
                <c:pt idx="289" formatCode="0.00%">
                  <c:v>3.8364851652983978E-2</c:v>
                </c:pt>
                <c:pt idx="290" formatCode="0.00%">
                  <c:v>3.8363582803871948E-2</c:v>
                </c:pt>
                <c:pt idx="291" formatCode="0.00%">
                  <c:v>3.8366049340028463E-2</c:v>
                </c:pt>
                <c:pt idx="292" formatCode="0.00%">
                  <c:v>3.8376423983262853E-2</c:v>
                </c:pt>
                <c:pt idx="293" formatCode="0.00%">
                  <c:v>3.8390786362405505E-2</c:v>
                </c:pt>
                <c:pt idx="294" formatCode="0.00%">
                  <c:v>3.8402934282902507E-2</c:v>
                </c:pt>
                <c:pt idx="295" formatCode="0.00%">
                  <c:v>3.8415638024001719E-2</c:v>
                </c:pt>
                <c:pt idx="296" formatCode="0.00%">
                  <c:v>3.8431698590535052E-2</c:v>
                </c:pt>
                <c:pt idx="297" formatCode="0.00%">
                  <c:v>3.8447477696124346E-2</c:v>
                </c:pt>
                <c:pt idx="298" formatCode="0.00%">
                  <c:v>3.8462081914073951E-2</c:v>
                </c:pt>
                <c:pt idx="299" formatCode="0.00%">
                  <c:v>3.8475972599354799E-2</c:v>
                </c:pt>
                <c:pt idx="300" formatCode="0.00%">
                  <c:v>3.8489034319358628E-2</c:v>
                </c:pt>
                <c:pt idx="301" formatCode="0.00%">
                  <c:v>3.8499494249110928E-2</c:v>
                </c:pt>
                <c:pt idx="302" formatCode="0.00%">
                  <c:v>3.8505621333367206E-2</c:v>
                </c:pt>
                <c:pt idx="303" formatCode="0.00%">
                  <c:v>3.851136812265625E-2</c:v>
                </c:pt>
                <c:pt idx="304" formatCode="0.00%">
                  <c:v>3.8518295297701989E-2</c:v>
                </c:pt>
                <c:pt idx="305" formatCode="0.00%">
                  <c:v>3.852529919031681E-2</c:v>
                </c:pt>
                <c:pt idx="306" formatCode="0.00%">
                  <c:v>3.8533409321763183E-2</c:v>
                </c:pt>
                <c:pt idx="307" formatCode="0.00%">
                  <c:v>3.8543076325281478E-2</c:v>
                </c:pt>
                <c:pt idx="308" formatCode="0.00%">
                  <c:v>3.855241933397003E-2</c:v>
                </c:pt>
                <c:pt idx="309" formatCode="0.00%">
                  <c:v>3.8562923881566138E-2</c:v>
                </c:pt>
                <c:pt idx="310" formatCode="0.00%">
                  <c:v>3.8575508172529235E-2</c:v>
                </c:pt>
                <c:pt idx="311" formatCode="0.00%">
                  <c:v>3.8590588756766749E-2</c:v>
                </c:pt>
                <c:pt idx="312" formatCode="0.00%">
                  <c:v>3.8609618588515575E-2</c:v>
                </c:pt>
                <c:pt idx="313" formatCode="0.00%">
                  <c:v>3.8633621425509197E-2</c:v>
                </c:pt>
                <c:pt idx="314" formatCode="0.00%">
                  <c:v>3.8665233368753139E-2</c:v>
                </c:pt>
                <c:pt idx="315" formatCode="0.00%">
                  <c:v>3.8698728147620008E-2</c:v>
                </c:pt>
                <c:pt idx="316" formatCode="0.00%">
                  <c:v>3.8732107851912549E-2</c:v>
                </c:pt>
                <c:pt idx="317" formatCode="0.00%">
                  <c:v>3.8764812384032794E-2</c:v>
                </c:pt>
                <c:pt idx="318" formatCode="0.00%">
                  <c:v>3.8799856435940132E-2</c:v>
                </c:pt>
                <c:pt idx="319" formatCode="0.00%">
                  <c:v>3.8830503118444624E-2</c:v>
                </c:pt>
                <c:pt idx="320" formatCode="0.00%">
                  <c:v>3.8858636007549623E-2</c:v>
                </c:pt>
                <c:pt idx="321" formatCode="0.00%">
                  <c:v>3.888578188340272E-2</c:v>
                </c:pt>
                <c:pt idx="322" formatCode="0.00%">
                  <c:v>3.8906014315549256E-2</c:v>
                </c:pt>
                <c:pt idx="323" formatCode="0.00%">
                  <c:v>3.8919850722957838E-2</c:v>
                </c:pt>
                <c:pt idx="324" formatCode="0.00%">
                  <c:v>3.8923324603042507E-2</c:v>
                </c:pt>
                <c:pt idx="325" formatCode="0.00%">
                  <c:v>3.8922512701411283E-2</c:v>
                </c:pt>
                <c:pt idx="326" formatCode="0.00%">
                  <c:v>3.891648464964588E-2</c:v>
                </c:pt>
                <c:pt idx="327" formatCode="0.00%">
                  <c:v>3.8908482976999628E-2</c:v>
                </c:pt>
                <c:pt idx="328" formatCode="0.00%">
                  <c:v>3.8899900291854271E-2</c:v>
                </c:pt>
                <c:pt idx="329" formatCode="0.00%">
                  <c:v>3.8893291117795728E-2</c:v>
                </c:pt>
                <c:pt idx="330" formatCode="0.00%">
                  <c:v>3.8888337474098415E-2</c:v>
                </c:pt>
                <c:pt idx="331" formatCode="0.00%">
                  <c:v>3.8887145166230791E-2</c:v>
                </c:pt>
                <c:pt idx="332" formatCode="0.00%">
                  <c:v>3.8890099699868216E-2</c:v>
                </c:pt>
                <c:pt idx="333" formatCode="0.00%">
                  <c:v>3.8901604904275043E-2</c:v>
                </c:pt>
                <c:pt idx="334" formatCode="0.00%">
                  <c:v>3.8922722782796647E-2</c:v>
                </c:pt>
                <c:pt idx="335" formatCode="0.00%">
                  <c:v>3.8954910770664514E-2</c:v>
                </c:pt>
                <c:pt idx="336" formatCode="0.00%">
                  <c:v>3.9001108547265101E-2</c:v>
                </c:pt>
                <c:pt idx="337" formatCode="0.00%">
                  <c:v>3.9066749893289517E-2</c:v>
                </c:pt>
                <c:pt idx="338" formatCode="0.00%">
                  <c:v>3.9146136779854679E-2</c:v>
                </c:pt>
                <c:pt idx="339" formatCode="0.00%">
                  <c:v>3.9231076781777563E-2</c:v>
                </c:pt>
                <c:pt idx="340" formatCode="0.00%">
                  <c:v>3.9314394611555697E-2</c:v>
                </c:pt>
                <c:pt idx="341" formatCode="0.00%">
                  <c:v>3.9398227464708377E-2</c:v>
                </c:pt>
                <c:pt idx="342" formatCode="0.00%">
                  <c:v>3.9504086690016538E-2</c:v>
                </c:pt>
                <c:pt idx="343" formatCode="0.00%">
                  <c:v>3.9644187316790529E-2</c:v>
                </c:pt>
                <c:pt idx="344" formatCode="0.00%">
                  <c:v>3.9822991117907269E-2</c:v>
                </c:pt>
                <c:pt idx="345" formatCode="0.00%">
                  <c:v>4.0005705184087845E-2</c:v>
                </c:pt>
                <c:pt idx="346" formatCode="0.00%">
                  <c:v>4.0165419886392925E-2</c:v>
                </c:pt>
                <c:pt idx="347" formatCode="0.00%">
                  <c:v>4.0310842135609919E-2</c:v>
                </c:pt>
                <c:pt idx="348" formatCode="0.00%">
                  <c:v>4.0441654903301358E-2</c:v>
                </c:pt>
                <c:pt idx="349" formatCode="0.00%">
                  <c:v>4.0570620444387431E-2</c:v>
                </c:pt>
                <c:pt idx="350" formatCode="0.00%">
                  <c:v>4.0699853616332486E-2</c:v>
                </c:pt>
                <c:pt idx="351" formatCode="0.00%">
                  <c:v>4.0831493571160296E-2</c:v>
                </c:pt>
                <c:pt idx="352" formatCode="0.00%">
                  <c:v>4.0971145385637946E-2</c:v>
                </c:pt>
                <c:pt idx="353" formatCode="0.00%">
                  <c:v>4.108465294410072E-2</c:v>
                </c:pt>
                <c:pt idx="354" formatCode="0.00%">
                  <c:v>4.1169337053767359E-2</c:v>
                </c:pt>
                <c:pt idx="355" formatCode="0.00%">
                  <c:v>4.1220902918466501E-2</c:v>
                </c:pt>
                <c:pt idx="356" formatCode="0.00%">
                  <c:v>4.124748080152784E-2</c:v>
                </c:pt>
                <c:pt idx="357" formatCode="0.00%">
                  <c:v>4.1268890287143305E-2</c:v>
                </c:pt>
                <c:pt idx="358" formatCode="0.00%">
                  <c:v>4.1293662052755128E-2</c:v>
                </c:pt>
                <c:pt idx="359" formatCode="0.00%">
                  <c:v>4.1320260523526151E-2</c:v>
                </c:pt>
                <c:pt idx="360" formatCode="0.00%">
                  <c:v>4.1345619578584417E-2</c:v>
                </c:pt>
                <c:pt idx="361" formatCode="0.00%">
                  <c:v>4.1364552016305366E-2</c:v>
                </c:pt>
                <c:pt idx="362" formatCode="0.00%">
                  <c:v>4.1365003739161549E-2</c:v>
                </c:pt>
                <c:pt idx="363" formatCode="0.00%">
                  <c:v>4.1340748485772232E-2</c:v>
                </c:pt>
                <c:pt idx="364" formatCode="0.00%">
                  <c:v>4.1280329639858261E-2</c:v>
                </c:pt>
                <c:pt idx="365" formatCode="0.00%">
                  <c:v>4.1190672953024983E-2</c:v>
                </c:pt>
                <c:pt idx="366" formatCode="0.00%">
                  <c:v>4.1057856553573371E-2</c:v>
                </c:pt>
                <c:pt idx="367" formatCode="0.00%">
                  <c:v>4.0881189862157698E-2</c:v>
                </c:pt>
                <c:pt idx="368" formatCode="0.00%">
                  <c:v>4.0664704547579519E-2</c:v>
                </c:pt>
                <c:pt idx="369" formatCode="0.00%">
                  <c:v>4.0423774400176332E-2</c:v>
                </c:pt>
                <c:pt idx="370" formatCode="0.00%">
                  <c:v>4.0145822271445739E-2</c:v>
                </c:pt>
                <c:pt idx="371" formatCode="0.00%">
                  <c:v>3.9839565506615215E-2</c:v>
                </c:pt>
                <c:pt idx="372" formatCode="0.00%">
                  <c:v>3.9532084797939938E-2</c:v>
                </c:pt>
                <c:pt idx="373" formatCode="0.00%">
                  <c:v>3.9234943168707195E-2</c:v>
                </c:pt>
                <c:pt idx="374" formatCode="0.00%">
                  <c:v>3.8968598290188443E-2</c:v>
                </c:pt>
                <c:pt idx="375" formatCode="0.00%">
                  <c:v>3.8745573539381871E-2</c:v>
                </c:pt>
                <c:pt idx="376" formatCode="0.00%">
                  <c:v>3.8585999489706875E-2</c:v>
                </c:pt>
                <c:pt idx="377" formatCode="0.00%">
                  <c:v>3.8475411406769175E-2</c:v>
                </c:pt>
                <c:pt idx="378" formatCode="0.00%">
                  <c:v>3.8434541093931407E-2</c:v>
                </c:pt>
                <c:pt idx="379" formatCode="0.00%">
                  <c:v>3.8444688943413623E-2</c:v>
                </c:pt>
                <c:pt idx="380" formatCode="0.00%">
                  <c:v>3.8492630205439464E-2</c:v>
                </c:pt>
                <c:pt idx="381" formatCode="0.00%">
                  <c:v>3.8566865970456547E-2</c:v>
                </c:pt>
                <c:pt idx="382" formatCode="0.00%">
                  <c:v>3.8669354327274946E-2</c:v>
                </c:pt>
                <c:pt idx="383" formatCode="0.00%">
                  <c:v>3.8794790291287198E-2</c:v>
                </c:pt>
                <c:pt idx="384" formatCode="0.00%">
                  <c:v>3.8980959988181942E-2</c:v>
                </c:pt>
                <c:pt idx="385" formatCode="0.00%">
                  <c:v>3.9209902224023936E-2</c:v>
                </c:pt>
                <c:pt idx="386" formatCode="0.00%">
                  <c:v>3.9465775982044288E-2</c:v>
                </c:pt>
                <c:pt idx="387" formatCode="0.00%">
                  <c:v>3.9715001389403988E-2</c:v>
                </c:pt>
                <c:pt idx="388" formatCode="0.00%">
                  <c:v>3.9950735372024149E-2</c:v>
                </c:pt>
                <c:pt idx="389" formatCode="0.00%">
                  <c:v>4.0169134882430672E-2</c:v>
                </c:pt>
                <c:pt idx="390" formatCode="0.00%">
                  <c:v>4.0375002635429688E-2</c:v>
                </c:pt>
                <c:pt idx="391" formatCode="0.00%">
                  <c:v>4.0566929818386374E-2</c:v>
                </c:pt>
                <c:pt idx="392" formatCode="0.00%">
                  <c:v>4.0739593911011319E-2</c:v>
                </c:pt>
                <c:pt idx="393" formatCode="0.00%">
                  <c:v>4.0888431893928726E-2</c:v>
                </c:pt>
                <c:pt idx="394" formatCode="0.00%">
                  <c:v>4.1014663507544791E-2</c:v>
                </c:pt>
                <c:pt idx="395" formatCode="0.00%">
                  <c:v>4.1120169974359161E-2</c:v>
                </c:pt>
                <c:pt idx="396" formatCode="0.00%">
                  <c:v>4.1184716730286848E-2</c:v>
                </c:pt>
                <c:pt idx="397" formatCode="0.00%">
                  <c:v>4.1220355910099163E-2</c:v>
                </c:pt>
                <c:pt idx="398" formatCode="0.00%">
                  <c:v>4.123778935573439E-2</c:v>
                </c:pt>
                <c:pt idx="399" formatCode="0.00%">
                  <c:v>4.1246481594510845E-2</c:v>
                </c:pt>
                <c:pt idx="400" formatCode="0.00%">
                  <c:v>4.124644309906117E-2</c:v>
                </c:pt>
                <c:pt idx="401" formatCode="0.00%">
                  <c:v>4.1241335261500797E-2</c:v>
                </c:pt>
                <c:pt idx="402" formatCode="0.00%">
                  <c:v>4.1234469085814927E-2</c:v>
                </c:pt>
                <c:pt idx="403" formatCode="0.00%">
                  <c:v>4.1227455392881453E-2</c:v>
                </c:pt>
                <c:pt idx="404" formatCode="0.00%">
                  <c:v>4.1221526800159128E-2</c:v>
                </c:pt>
                <c:pt idx="405" formatCode="0.00%">
                  <c:v>4.1212418901988256E-2</c:v>
                </c:pt>
                <c:pt idx="406" formatCode="0.00%">
                  <c:v>4.1202853643689696E-2</c:v>
                </c:pt>
                <c:pt idx="407" formatCode="0.00%">
                  <c:v>4.1193324891575629E-2</c:v>
                </c:pt>
                <c:pt idx="408" formatCode="0.00%">
                  <c:v>4.1186520636295305E-2</c:v>
                </c:pt>
                <c:pt idx="409" formatCode="0.00%">
                  <c:v>4.117655656773947E-2</c:v>
                </c:pt>
                <c:pt idx="410" formatCode="0.00%">
                  <c:v>4.1158248137169041E-2</c:v>
                </c:pt>
                <c:pt idx="411" formatCode="0.00%">
                  <c:v>4.1125015566483777E-2</c:v>
                </c:pt>
                <c:pt idx="412" formatCode="0.00%">
                  <c:v>4.1075441042806693E-2</c:v>
                </c:pt>
                <c:pt idx="413" formatCode="0.00%">
                  <c:v>4.1007415663326822E-2</c:v>
                </c:pt>
                <c:pt idx="414" formatCode="0.00%">
                  <c:v>4.092179162529358E-2</c:v>
                </c:pt>
                <c:pt idx="415" formatCode="0.00%">
                  <c:v>4.0819635050551972E-2</c:v>
                </c:pt>
                <c:pt idx="416" formatCode="0.00%">
                  <c:v>4.0683520609459733E-2</c:v>
                </c:pt>
                <c:pt idx="417" formatCode="0.00%">
                  <c:v>4.0527333512380144E-2</c:v>
                </c:pt>
                <c:pt idx="418" formatCode="0.00%">
                  <c:v>4.0356402554157442E-2</c:v>
                </c:pt>
                <c:pt idx="419" formatCode="0.00%">
                  <c:v>4.0169821112810859E-2</c:v>
                </c:pt>
                <c:pt idx="420" formatCode="0.00%">
                  <c:v>3.9966107416603808E-2</c:v>
                </c:pt>
                <c:pt idx="421" formatCode="0.00%">
                  <c:v>3.9749490290655616E-2</c:v>
                </c:pt>
                <c:pt idx="422" formatCode="0.00%">
                  <c:v>3.9534887136877028E-2</c:v>
                </c:pt>
                <c:pt idx="423" formatCode="0.00%">
                  <c:v>3.9336524445151975E-2</c:v>
                </c:pt>
                <c:pt idx="424" formatCode="0.00%">
                  <c:v>3.9151251392023405E-2</c:v>
                </c:pt>
                <c:pt idx="425" formatCode="0.00%">
                  <c:v>3.8979230309358279E-2</c:v>
                </c:pt>
                <c:pt idx="426" formatCode="0.00%">
                  <c:v>3.8822205881699573E-2</c:v>
                </c:pt>
                <c:pt idx="427" formatCode="0.00%">
                  <c:v>3.8678928285838632E-2</c:v>
                </c:pt>
                <c:pt idx="428" formatCode="0.00%">
                  <c:v>3.8563052210621694E-2</c:v>
                </c:pt>
                <c:pt idx="429" formatCode="0.00%">
                  <c:v>3.846535558338441E-2</c:v>
                </c:pt>
                <c:pt idx="430" formatCode="0.00%">
                  <c:v>3.8388955880136778E-2</c:v>
                </c:pt>
                <c:pt idx="431" formatCode="0.00%">
                  <c:v>3.8329751418434976E-2</c:v>
                </c:pt>
                <c:pt idx="432" formatCode="0.00%">
                  <c:v>3.8282547107142649E-2</c:v>
                </c:pt>
                <c:pt idx="433" formatCode="0.00%">
                  <c:v>3.8249185824269873E-2</c:v>
                </c:pt>
                <c:pt idx="434" formatCode="0.00%">
                  <c:v>3.8222766634745657E-2</c:v>
                </c:pt>
                <c:pt idx="435" formatCode="0.00%">
                  <c:v>3.8201323192193146E-2</c:v>
                </c:pt>
                <c:pt idx="436" formatCode="0.00%">
                  <c:v>3.8184251453303474E-2</c:v>
                </c:pt>
                <c:pt idx="437" formatCode="0.00%">
                  <c:v>3.8167310345248867E-2</c:v>
                </c:pt>
                <c:pt idx="438" formatCode="0.00%">
                  <c:v>3.8153554944881575E-2</c:v>
                </c:pt>
                <c:pt idx="439" formatCode="0.00%">
                  <c:v>3.814397335183968E-2</c:v>
                </c:pt>
                <c:pt idx="440" formatCode="0.00%">
                  <c:v>3.8137839852723579E-2</c:v>
                </c:pt>
                <c:pt idx="441" formatCode="0.00%">
                  <c:v>3.8133350859856467E-2</c:v>
                </c:pt>
                <c:pt idx="442" formatCode="0.00%">
                  <c:v>3.8127228308109155E-2</c:v>
                </c:pt>
                <c:pt idx="443" formatCode="0.00%">
                  <c:v>3.8121105628559041E-2</c:v>
                </c:pt>
                <c:pt idx="444" formatCode="0.00%">
                  <c:v>3.8116117882715281E-2</c:v>
                </c:pt>
                <c:pt idx="445" formatCode="0.00%">
                  <c:v>3.8113026562144263E-2</c:v>
                </c:pt>
                <c:pt idx="446" formatCode="0.00%">
                  <c:v>3.8111173738938291E-2</c:v>
                </c:pt>
                <c:pt idx="447" formatCode="0.00%">
                  <c:v>3.8109263856967453E-2</c:v>
                </c:pt>
                <c:pt idx="448" formatCode="0.00%">
                  <c:v>3.8107938644751704E-2</c:v>
                </c:pt>
                <c:pt idx="449" formatCode="0.00%">
                  <c:v>3.8103034080714568E-2</c:v>
                </c:pt>
                <c:pt idx="450" formatCode="0.00%">
                  <c:v>3.8094233445852839E-2</c:v>
                </c:pt>
                <c:pt idx="451" formatCode="0.00%">
                  <c:v>3.808055120684796E-2</c:v>
                </c:pt>
                <c:pt idx="452" formatCode="0.00%">
                  <c:v>3.8058073507812977E-2</c:v>
                </c:pt>
                <c:pt idx="453" formatCode="0.00%">
                  <c:v>3.8025495228279735E-2</c:v>
                </c:pt>
                <c:pt idx="454" formatCode="0.00%">
                  <c:v>3.7983432530574936E-2</c:v>
                </c:pt>
                <c:pt idx="455" formatCode="0.00%">
                  <c:v>3.7935969763525777E-2</c:v>
                </c:pt>
                <c:pt idx="456" formatCode="0.00%">
                  <c:v>3.7885260324014181E-2</c:v>
                </c:pt>
                <c:pt idx="457" formatCode="0.00%">
                  <c:v>3.7832853962047212E-2</c:v>
                </c:pt>
                <c:pt idx="458" formatCode="0.00%">
                  <c:v>3.7783152268210177E-2</c:v>
                </c:pt>
                <c:pt idx="459" formatCode="0.00%">
                  <c:v>3.7736245490656892E-2</c:v>
                </c:pt>
                <c:pt idx="460" formatCode="0.00%">
                  <c:v>3.7695101337179092E-2</c:v>
                </c:pt>
                <c:pt idx="461" formatCode="0.00%">
                  <c:v>3.7657168525660818E-2</c:v>
                </c:pt>
                <c:pt idx="462" formatCode="0.00%">
                  <c:v>3.7621723780553167E-2</c:v>
                </c:pt>
                <c:pt idx="463" formatCode="0.00%">
                  <c:v>3.7588289697387103E-2</c:v>
                </c:pt>
                <c:pt idx="464" formatCode="0.00%">
                  <c:v>3.7559253523411565E-2</c:v>
                </c:pt>
                <c:pt idx="465" formatCode="0.00%">
                  <c:v>3.7535481162710202E-2</c:v>
                </c:pt>
                <c:pt idx="466" formatCode="0.00%">
                  <c:v>3.7518565562352467E-2</c:v>
                </c:pt>
                <c:pt idx="467" formatCode="0.00%">
                  <c:v>3.7509848020123568E-2</c:v>
                </c:pt>
                <c:pt idx="468" formatCode="0.00%">
                  <c:v>3.750801485600274E-2</c:v>
                </c:pt>
                <c:pt idx="469" formatCode="0.00%">
                  <c:v>3.7512695875987365E-2</c:v>
                </c:pt>
                <c:pt idx="470" formatCode="0.00%">
                  <c:v>3.7520461057958907E-2</c:v>
                </c:pt>
                <c:pt idx="471" formatCode="0.00%">
                  <c:v>3.753110394818196E-2</c:v>
                </c:pt>
                <c:pt idx="472" formatCode="0.00%">
                  <c:v>3.7546325299107466E-2</c:v>
                </c:pt>
                <c:pt idx="473" formatCode="0.00%">
                  <c:v>3.7560822799312651E-2</c:v>
                </c:pt>
                <c:pt idx="474" formatCode="0.00%">
                  <c:v>3.7574722510552556E-2</c:v>
                </c:pt>
                <c:pt idx="475" formatCode="0.00%">
                  <c:v>3.7585757868432081E-2</c:v>
                </c:pt>
                <c:pt idx="476" formatCode="0.00%">
                  <c:v>3.7594440412379124E-2</c:v>
                </c:pt>
                <c:pt idx="477" formatCode="0.00%">
                  <c:v>3.7600591749378291E-2</c:v>
                </c:pt>
                <c:pt idx="478" formatCode="0.00%">
                  <c:v>3.7605241119293704E-2</c:v>
                </c:pt>
                <c:pt idx="479" formatCode="0.00%">
                  <c:v>3.760843798019535E-2</c:v>
                </c:pt>
                <c:pt idx="480" formatCode="0.00%">
                  <c:v>3.7610752525250667E-2</c:v>
                </c:pt>
                <c:pt idx="481" formatCode="0.00%">
                  <c:v>3.7610979567033624E-2</c:v>
                </c:pt>
                <c:pt idx="482" formatCode="0.00%">
                  <c:v>3.7607907517150173E-2</c:v>
                </c:pt>
                <c:pt idx="483" formatCode="0.00%">
                  <c:v>3.7598796739085519E-2</c:v>
                </c:pt>
                <c:pt idx="484" formatCode="0.00%">
                  <c:v>3.7580114161778616E-2</c:v>
                </c:pt>
                <c:pt idx="485" formatCode="0.00%">
                  <c:v>3.7549931685328893E-2</c:v>
                </c:pt>
                <c:pt idx="486" formatCode="0.00%">
                  <c:v>3.750710278331975E-2</c:v>
                </c:pt>
                <c:pt idx="487" formatCode="0.00%">
                  <c:v>3.74469402275137E-2</c:v>
                </c:pt>
                <c:pt idx="488" formatCode="0.00%">
                  <c:v>3.7374775816747287E-2</c:v>
                </c:pt>
                <c:pt idx="489" formatCode="0.00%">
                  <c:v>3.7294987697919585E-2</c:v>
                </c:pt>
                <c:pt idx="490" formatCode="0.00%">
                  <c:v>3.7217259723921051E-2</c:v>
                </c:pt>
                <c:pt idx="491" formatCode="0.00%">
                  <c:v>3.7145096281417933E-2</c:v>
                </c:pt>
                <c:pt idx="492" formatCode="0.00%">
                  <c:v>3.7077546882154602E-2</c:v>
                </c:pt>
                <c:pt idx="493" formatCode="0.00%">
                  <c:v>3.7016691067283988E-2</c:v>
                </c:pt>
                <c:pt idx="494" formatCode="0.00%">
                  <c:v>3.6972514792607013E-2</c:v>
                </c:pt>
                <c:pt idx="495" formatCode="0.00%">
                  <c:v>3.6943403768255847E-2</c:v>
                </c:pt>
                <c:pt idx="496" formatCode="0.00%">
                  <c:v>3.6930180025867322E-2</c:v>
                </c:pt>
                <c:pt idx="497" formatCode="0.00%">
                  <c:v>3.693030626778631E-2</c:v>
                </c:pt>
                <c:pt idx="498" formatCode="0.00%">
                  <c:v>3.6937762407453244E-2</c:v>
                </c:pt>
                <c:pt idx="499" formatCode="0.00%">
                  <c:v>3.6950062376531763E-2</c:v>
                </c:pt>
                <c:pt idx="500" formatCode="0.00%">
                  <c:v>3.6963214519226656E-2</c:v>
                </c:pt>
                <c:pt idx="501" formatCode="0.00%">
                  <c:v>3.6976669431341001E-2</c:v>
                </c:pt>
                <c:pt idx="502" formatCode="0.00%">
                  <c:v>3.6989141267046111E-2</c:v>
                </c:pt>
                <c:pt idx="503" formatCode="0.00%">
                  <c:v>3.7001437223544383E-2</c:v>
                </c:pt>
                <c:pt idx="504" formatCode="0.00%">
                  <c:v>3.7012828596297259E-2</c:v>
                </c:pt>
                <c:pt idx="505" formatCode="0.00%">
                  <c:v>3.7024115456189145E-2</c:v>
                </c:pt>
                <c:pt idx="506" formatCode="0.00%">
                  <c:v>3.7034977614737695E-2</c:v>
                </c:pt>
                <c:pt idx="507" formatCode="0.00%">
                  <c:v>3.7044930868199252E-2</c:v>
                </c:pt>
                <c:pt idx="508" formatCode="0.00%">
                  <c:v>3.7056536513520082E-2</c:v>
                </c:pt>
                <c:pt idx="509" formatCode="0.00%">
                  <c:v>3.706956092916508E-2</c:v>
                </c:pt>
                <c:pt idx="510" formatCode="0.00%">
                  <c:v>3.7084928645336919E-2</c:v>
                </c:pt>
                <c:pt idx="511" formatCode="0.00%">
                  <c:v>3.7101863464952117E-2</c:v>
                </c:pt>
                <c:pt idx="512" formatCode="0.00%">
                  <c:v>3.7119839001369219E-2</c:v>
                </c:pt>
                <c:pt idx="513" formatCode="0.00%">
                  <c:v>3.713891060023794E-2</c:v>
                </c:pt>
                <c:pt idx="514" formatCode="0.00%">
                  <c:v>3.7159567334097379E-2</c:v>
                </c:pt>
                <c:pt idx="515" formatCode="0.00%">
                  <c:v>3.7181480065600458E-2</c:v>
                </c:pt>
                <c:pt idx="516" formatCode="0.00%">
                  <c:v>3.720491368057563E-2</c:v>
                </c:pt>
                <c:pt idx="517" formatCode="0.00%">
                  <c:v>3.7226666937643267E-2</c:v>
                </c:pt>
                <c:pt idx="518" formatCode="0.00%">
                  <c:v>3.7250044568969284E-2</c:v>
                </c:pt>
                <c:pt idx="519" formatCode="0.00%">
                  <c:v>3.7274261163172215E-2</c:v>
                </c:pt>
                <c:pt idx="520" formatCode="0.00%">
                  <c:v>3.7300033348825902E-2</c:v>
                </c:pt>
                <c:pt idx="521" formatCode="0.00%">
                  <c:v>3.7325459536638878E-2</c:v>
                </c:pt>
                <c:pt idx="522" formatCode="0.00%">
                  <c:v>3.735041958487869E-2</c:v>
                </c:pt>
                <c:pt idx="523" formatCode="0.00%">
                  <c:v>3.7374581282170846E-2</c:v>
                </c:pt>
                <c:pt idx="524" formatCode="0.00%">
                  <c:v>3.7397347176262349E-2</c:v>
                </c:pt>
                <c:pt idx="525" formatCode="0.00%">
                  <c:v>3.7418463013706695E-2</c:v>
                </c:pt>
                <c:pt idx="526" formatCode="0.00%">
                  <c:v>3.7438444749371691E-2</c:v>
                </c:pt>
                <c:pt idx="527" formatCode="0.00%">
                  <c:v>3.7456295086351205E-2</c:v>
                </c:pt>
                <c:pt idx="528" formatCode="0.00%">
                  <c:v>3.7472839641129629E-2</c:v>
                </c:pt>
                <c:pt idx="529" formatCode="0.00%">
                  <c:v>3.7489500286480078E-2</c:v>
                </c:pt>
                <c:pt idx="530" formatCode="0.00%">
                  <c:v>3.7504364552674731E-2</c:v>
                </c:pt>
                <c:pt idx="531" formatCode="0.00%">
                  <c:v>3.7520243502672766E-2</c:v>
                </c:pt>
                <c:pt idx="532" formatCode="0.00%">
                  <c:v>3.7534490114623939E-2</c:v>
                </c:pt>
                <c:pt idx="533" formatCode="0.00%">
                  <c:v>3.754756053191792E-2</c:v>
                </c:pt>
                <c:pt idx="534" formatCode="0.00%">
                  <c:v>3.755952904606031E-2</c:v>
                </c:pt>
                <c:pt idx="535" formatCode="0.00%">
                  <c:v>3.7570933154656434E-2</c:v>
                </c:pt>
                <c:pt idx="536" formatCode="0.00%">
                  <c:v>3.7582248623459484E-2</c:v>
                </c:pt>
                <c:pt idx="537" formatCode="0.00%">
                  <c:v>3.7594621153686808E-2</c:v>
                </c:pt>
                <c:pt idx="538" formatCode="0.00%">
                  <c:v>3.7607869410145781E-2</c:v>
                </c:pt>
                <c:pt idx="539" formatCode="0.00%">
                  <c:v>3.7622727824124416E-2</c:v>
                </c:pt>
                <c:pt idx="540" formatCode="0.00%">
                  <c:v>3.7638586619785218E-2</c:v>
                </c:pt>
                <c:pt idx="541" formatCode="0.00%">
                  <c:v>3.7653662640284538E-2</c:v>
                </c:pt>
                <c:pt idx="542" formatCode="0.00%">
                  <c:v>3.7668596588330432E-2</c:v>
                </c:pt>
                <c:pt idx="543" formatCode="0.00%">
                  <c:v>3.7680514910027788E-2</c:v>
                </c:pt>
                <c:pt idx="544" formatCode="0.00%">
                  <c:v>3.7690770419973714E-2</c:v>
                </c:pt>
                <c:pt idx="545" formatCode="0.00%">
                  <c:v>3.7699141982193332E-2</c:v>
                </c:pt>
                <c:pt idx="546" formatCode="0.00%">
                  <c:v>3.7704509661351332E-2</c:v>
                </c:pt>
                <c:pt idx="547" formatCode="0.00%">
                  <c:v>3.7709252348771621E-2</c:v>
                </c:pt>
                <c:pt idx="548" formatCode="0.00%">
                  <c:v>3.771082464509045E-2</c:v>
                </c:pt>
                <c:pt idx="549" formatCode="0.00%">
                  <c:v>3.771081251969019E-2</c:v>
                </c:pt>
                <c:pt idx="550" formatCode="0.00%">
                  <c:v>3.7713624057008913E-2</c:v>
                </c:pt>
                <c:pt idx="551" formatCode="0.00%">
                  <c:v>3.7723952994029475E-2</c:v>
                </c:pt>
                <c:pt idx="552" formatCode="0.00%">
                  <c:v>3.7747134210022064E-2</c:v>
                </c:pt>
                <c:pt idx="553" formatCode="0.00%">
                  <c:v>3.7787050746995891E-2</c:v>
                </c:pt>
                <c:pt idx="554" formatCode="0.00%">
                  <c:v>3.7850453346039759E-2</c:v>
                </c:pt>
                <c:pt idx="555" formatCode="0.00%">
                  <c:v>3.7940354468185604E-2</c:v>
                </c:pt>
                <c:pt idx="556" formatCode="0.00%">
                  <c:v>3.8058492097570444E-2</c:v>
                </c:pt>
                <c:pt idx="557" formatCode="0.00%">
                  <c:v>3.8204067471662523E-2</c:v>
                </c:pt>
                <c:pt idx="558" formatCode="0.00%">
                  <c:v>3.8364884073407074E-2</c:v>
                </c:pt>
                <c:pt idx="559" formatCode="0.00%">
                  <c:v>3.8568641414442696E-2</c:v>
                </c:pt>
                <c:pt idx="560" formatCode="0.00%">
                  <c:v>3.8771193140992019E-2</c:v>
                </c:pt>
                <c:pt idx="561" formatCode="0.00%">
                  <c:v>3.8964303070161278E-2</c:v>
                </c:pt>
                <c:pt idx="562" formatCode="0.00%">
                  <c:v>3.9142450380369696E-2</c:v>
                </c:pt>
                <c:pt idx="563" formatCode="0.00%">
                  <c:v>3.9308135884672815E-2</c:v>
                </c:pt>
                <c:pt idx="564" formatCode="0.00%">
                  <c:v>3.9464212787852462E-2</c:v>
                </c:pt>
                <c:pt idx="565" formatCode="0.00%">
                  <c:v>3.9609064588107826E-2</c:v>
                </c:pt>
                <c:pt idx="566" formatCode="0.00%">
                  <c:v>3.9735745693172987E-2</c:v>
                </c:pt>
                <c:pt idx="567" formatCode="0.00%">
                  <c:v>3.984354322944867E-2</c:v>
                </c:pt>
                <c:pt idx="568" formatCode="0.00%">
                  <c:v>3.9939752570149388E-2</c:v>
                </c:pt>
                <c:pt idx="569" formatCode="0.00%">
                  <c:v>4.0021740938156386E-2</c:v>
                </c:pt>
                <c:pt idx="570" formatCode="0.00%">
                  <c:v>4.0095990734057417E-2</c:v>
                </c:pt>
                <c:pt idx="571" formatCode="0.00%">
                  <c:v>4.015187010055718E-2</c:v>
                </c:pt>
                <c:pt idx="572" formatCode="0.00%">
                  <c:v>4.0201478386965667E-2</c:v>
                </c:pt>
                <c:pt idx="573" formatCode="0.00%">
                  <c:v>4.0244739507013363E-2</c:v>
                </c:pt>
                <c:pt idx="574" formatCode="0.00%">
                  <c:v>4.0277106342115628E-2</c:v>
                </c:pt>
                <c:pt idx="575" formatCode="0.00%">
                  <c:v>4.0295935816898165E-2</c:v>
                </c:pt>
                <c:pt idx="576" formatCode="0.00%">
                  <c:v>4.0300428483072782E-2</c:v>
                </c:pt>
                <c:pt idx="577" formatCode="0.00%">
                  <c:v>4.0295402663767015E-2</c:v>
                </c:pt>
                <c:pt idx="578" formatCode="0.00%">
                  <c:v>4.0282220033928819E-2</c:v>
                </c:pt>
                <c:pt idx="579" formatCode="0.00%">
                  <c:v>4.0261690941019453E-2</c:v>
                </c:pt>
                <c:pt idx="580" formatCode="0.00%">
                  <c:v>4.0234125160569623E-2</c:v>
                </c:pt>
                <c:pt idx="581" formatCode="0.00%">
                  <c:v>4.0202669595579749E-2</c:v>
                </c:pt>
                <c:pt idx="582" formatCode="0.00%">
                  <c:v>4.0160925335913242E-2</c:v>
                </c:pt>
                <c:pt idx="583" formatCode="0.00%">
                  <c:v>4.0128778626559614E-2</c:v>
                </c:pt>
                <c:pt idx="584" formatCode="0.00%">
                  <c:v>4.009425602049662E-2</c:v>
                </c:pt>
                <c:pt idx="585" formatCode="0.00%">
                  <c:v>4.0067501179620053E-2</c:v>
                </c:pt>
                <c:pt idx="586" formatCode="0.00%">
                  <c:v>4.005811476742855E-2</c:v>
                </c:pt>
                <c:pt idx="587" formatCode="0.00%">
                  <c:v>4.0065104697149571E-2</c:v>
                </c:pt>
                <c:pt idx="588" formatCode="0.00%">
                  <c:v>4.0074811907246495E-2</c:v>
                </c:pt>
                <c:pt idx="589" formatCode="0.00%">
                  <c:v>4.0088070500737927E-2</c:v>
                </c:pt>
                <c:pt idx="590" formatCode="0.00%">
                  <c:v>4.0092212965077693E-2</c:v>
                </c:pt>
                <c:pt idx="591" formatCode="0.00%">
                  <c:v>4.0090170044911735E-2</c:v>
                </c:pt>
                <c:pt idx="592" formatCode="0.00%">
                  <c:v>4.0077072152183445E-2</c:v>
                </c:pt>
                <c:pt idx="593" formatCode="0.00%">
                  <c:v>4.004520084873231E-2</c:v>
                </c:pt>
                <c:pt idx="594" formatCode="0.00%">
                  <c:v>4.0018550566632199E-2</c:v>
                </c:pt>
                <c:pt idx="595" formatCode="0.00%">
                  <c:v>3.994774077303536E-2</c:v>
                </c:pt>
                <c:pt idx="596" formatCode="0.00%">
                  <c:v>3.9874602640320819E-2</c:v>
                </c:pt>
                <c:pt idx="597" formatCode="0.00%">
                  <c:v>3.9792023718798725E-2</c:v>
                </c:pt>
                <c:pt idx="598" formatCode="0.00%">
                  <c:v>3.9687085694842673E-2</c:v>
                </c:pt>
                <c:pt idx="599" formatCode="0.00%">
                  <c:v>3.9551928998212332E-2</c:v>
                </c:pt>
                <c:pt idx="600" formatCode="0.00%">
                  <c:v>3.9404480020999506E-2</c:v>
                </c:pt>
                <c:pt idx="601" formatCode="0.00%">
                  <c:v>3.9219426615678968E-2</c:v>
                </c:pt>
                <c:pt idx="602" formatCode="0.00%">
                  <c:v>3.9042609307737876E-2</c:v>
                </c:pt>
                <c:pt idx="603" formatCode="0.00%">
                  <c:v>3.8871600129848326E-2</c:v>
                </c:pt>
                <c:pt idx="604" formatCode="0.00%">
                  <c:v>3.870393420095012E-2</c:v>
                </c:pt>
                <c:pt idx="605" formatCode="0.00%">
                  <c:v>3.8551059284237341E-2</c:v>
                </c:pt>
                <c:pt idx="606" formatCode="0.00%">
                  <c:v>3.8396013450090437E-2</c:v>
                </c:pt>
                <c:pt idx="607" formatCode="0.00%">
                  <c:v>3.8263618992865234E-2</c:v>
                </c:pt>
                <c:pt idx="608" formatCode="0.00%">
                  <c:v>3.8136255307053002E-2</c:v>
                </c:pt>
                <c:pt idx="609" formatCode="0.00%">
                  <c:v>3.8018192698074695E-2</c:v>
                </c:pt>
                <c:pt idx="610" formatCode="0.00%">
                  <c:v>3.7906332909830837E-2</c:v>
                </c:pt>
                <c:pt idx="611" formatCode="0.00%">
                  <c:v>3.780072064629314E-2</c:v>
                </c:pt>
                <c:pt idx="612" formatCode="0.00%">
                  <c:v>3.770877386439736E-2</c:v>
                </c:pt>
                <c:pt idx="613" formatCode="0.00%">
                  <c:v>3.7628790809851466E-2</c:v>
                </c:pt>
                <c:pt idx="614" formatCode="0.00%">
                  <c:v>3.7538175629485138E-2</c:v>
                </c:pt>
                <c:pt idx="615" formatCode="0.00%">
                  <c:v>3.7433120354465943E-2</c:v>
                </c:pt>
                <c:pt idx="616" formatCode="0.00%">
                  <c:v>3.7328718197432637E-2</c:v>
                </c:pt>
                <c:pt idx="617" formatCode="0.00%">
                  <c:v>3.721565975364214E-2</c:v>
                </c:pt>
                <c:pt idx="618" formatCode="0.00%">
                  <c:v>3.7098461793099065E-2</c:v>
                </c:pt>
                <c:pt idx="619" formatCode="0.00%">
                  <c:v>3.6968146571874264E-2</c:v>
                </c:pt>
                <c:pt idx="620" formatCode="0.00%">
                  <c:v>3.6824164517305892E-2</c:v>
                </c:pt>
                <c:pt idx="621" formatCode="0.00%">
                  <c:v>3.6658356118122945E-2</c:v>
                </c:pt>
                <c:pt idx="622" formatCode="0.00%">
                  <c:v>3.6496097581146247E-2</c:v>
                </c:pt>
                <c:pt idx="623" formatCode="0.00%">
                  <c:v>3.6328651893644634E-2</c:v>
                </c:pt>
                <c:pt idx="624" formatCode="0.00%">
                  <c:v>3.6129485073225047E-2</c:v>
                </c:pt>
                <c:pt idx="625" formatCode="0.00%">
                  <c:v>3.5916528101779602E-2</c:v>
                </c:pt>
                <c:pt idx="626" formatCode="0.00%">
                  <c:v>3.570822893118545E-2</c:v>
                </c:pt>
                <c:pt idx="627" formatCode="0.00%">
                  <c:v>3.5520901453284306E-2</c:v>
                </c:pt>
                <c:pt idx="628" formatCode="0.00%">
                  <c:v>3.5347819461776259E-2</c:v>
                </c:pt>
                <c:pt idx="629" formatCode="0.00%">
                  <c:v>3.5176321669832471E-2</c:v>
                </c:pt>
                <c:pt idx="630" formatCode="0.00%">
                  <c:v>3.5011078002958607E-2</c:v>
                </c:pt>
                <c:pt idx="631" formatCode="0.00%">
                  <c:v>3.4866734260249721E-2</c:v>
                </c:pt>
                <c:pt idx="632" formatCode="0.00%">
                  <c:v>3.4726093085050258E-2</c:v>
                </c:pt>
                <c:pt idx="633" formatCode="0.00%">
                  <c:v>3.4600943234374772E-2</c:v>
                </c:pt>
                <c:pt idx="634" formatCode="0.00%">
                  <c:v>3.4460677150426999E-2</c:v>
                </c:pt>
                <c:pt idx="635" formatCode="0.00%">
                  <c:v>3.4330202178588072E-2</c:v>
                </c:pt>
                <c:pt idx="636" formatCode="0.00%">
                  <c:v>3.4224249161500818E-2</c:v>
                </c:pt>
                <c:pt idx="637" formatCode="0.00%">
                  <c:v>3.4128589996990227E-2</c:v>
                </c:pt>
                <c:pt idx="638" formatCode="0.00%">
                  <c:v>3.4043520763462259E-2</c:v>
                </c:pt>
                <c:pt idx="639" formatCode="0.00%">
                  <c:v>3.395726658952361E-2</c:v>
                </c:pt>
                <c:pt idx="640" formatCode="0.00%">
                  <c:v>3.3860715919479797E-2</c:v>
                </c:pt>
                <c:pt idx="641" formatCode="0.00%">
                  <c:v>3.3778494923995525E-2</c:v>
                </c:pt>
                <c:pt idx="642" formatCode="0.00%">
                  <c:v>3.3702296997952873E-2</c:v>
                </c:pt>
                <c:pt idx="643" formatCode="0.00%">
                  <c:v>3.3621689119756833E-2</c:v>
                </c:pt>
                <c:pt idx="644" formatCode="0.00%">
                  <c:v>3.3559472110244459E-2</c:v>
                </c:pt>
                <c:pt idx="645" formatCode="0.00%">
                  <c:v>3.351738882822581E-2</c:v>
                </c:pt>
                <c:pt idx="646" formatCode="0.00%">
                  <c:v>3.3500768387001452E-2</c:v>
                </c:pt>
                <c:pt idx="647" formatCode="0.00%">
                  <c:v>3.3500002887325492E-2</c:v>
                </c:pt>
                <c:pt idx="648" formatCode="0.00%">
                  <c:v>3.3509725234124869E-2</c:v>
                </c:pt>
                <c:pt idx="649" formatCode="0.00%">
                  <c:v>3.353923307785539E-2</c:v>
                </c:pt>
                <c:pt idx="650" formatCode="0.00%">
                  <c:v>3.3576673854046932E-2</c:v>
                </c:pt>
                <c:pt idx="651" formatCode="0.00%">
                  <c:v>3.3617411215110984E-2</c:v>
                </c:pt>
                <c:pt idx="652" formatCode="0.00%">
                  <c:v>3.3672372626546772E-2</c:v>
                </c:pt>
                <c:pt idx="653" formatCode="0.00%">
                  <c:v>3.3734148253224981E-2</c:v>
                </c:pt>
                <c:pt idx="654" formatCode="0.00%">
                  <c:v>3.3807541815039331E-2</c:v>
                </c:pt>
                <c:pt idx="655" formatCode="0.00%">
                  <c:v>3.3896666869180248E-2</c:v>
                </c:pt>
                <c:pt idx="656" formatCode="0.00%">
                  <c:v>3.398884947256333E-2</c:v>
                </c:pt>
                <c:pt idx="657" formatCode="0.00%">
                  <c:v>3.4077847773288275E-2</c:v>
                </c:pt>
                <c:pt idx="658" formatCode="0.00%">
                  <c:v>3.4169876485378212E-2</c:v>
                </c:pt>
                <c:pt idx="659" formatCode="0.00%">
                  <c:v>3.4265685385848378E-2</c:v>
                </c:pt>
                <c:pt idx="660" formatCode="0.00%">
                  <c:v>3.4362376549005008E-2</c:v>
                </c:pt>
                <c:pt idx="661" formatCode="0.00%">
                  <c:v>3.4461165152824949E-2</c:v>
                </c:pt>
                <c:pt idx="662" formatCode="0.00%">
                  <c:v>3.4571342862724244E-2</c:v>
                </c:pt>
                <c:pt idx="663" formatCode="0.00%">
                  <c:v>3.4697974734403163E-2</c:v>
                </c:pt>
                <c:pt idx="664" formatCode="0.00%">
                  <c:v>3.4828298814925419E-2</c:v>
                </c:pt>
                <c:pt idx="665" formatCode="0.00%">
                  <c:v>3.4951431015854885E-2</c:v>
                </c:pt>
                <c:pt idx="666" formatCode="0.00%">
                  <c:v>3.5059972456997768E-2</c:v>
                </c:pt>
                <c:pt idx="667" formatCode="0.00%">
                  <c:v>3.5152989968191883E-2</c:v>
                </c:pt>
                <c:pt idx="668" formatCode="0.00%">
                  <c:v>3.5235084671050236E-2</c:v>
                </c:pt>
                <c:pt idx="669" formatCode="0.00%">
                  <c:v>3.5308266882887962E-2</c:v>
                </c:pt>
                <c:pt idx="670" formatCode="0.00%">
                  <c:v>3.5363989821861272E-2</c:v>
                </c:pt>
                <c:pt idx="671" formatCode="0.00%">
                  <c:v>3.5400502192501154E-2</c:v>
                </c:pt>
                <c:pt idx="672" formatCode="0.00%">
                  <c:v>3.5420234545432569E-2</c:v>
                </c:pt>
                <c:pt idx="673" formatCode="0.00%">
                  <c:v>3.5416057320586787E-2</c:v>
                </c:pt>
                <c:pt idx="674" formatCode="0.00%">
                  <c:v>3.5384034117377235E-2</c:v>
                </c:pt>
                <c:pt idx="675" formatCode="0.00%">
                  <c:v>3.5323525006849356E-2</c:v>
                </c:pt>
                <c:pt idx="676" formatCode="0.00%">
                  <c:v>3.52498511759234E-2</c:v>
                </c:pt>
                <c:pt idx="677" formatCode="0.00%">
                  <c:v>3.516795107150799E-2</c:v>
                </c:pt>
                <c:pt idx="678" formatCode="0.00%">
                  <c:v>3.5080932449736951E-2</c:v>
                </c:pt>
                <c:pt idx="679" formatCode="0.00%">
                  <c:v>3.4984467182612611E-2</c:v>
                </c:pt>
                <c:pt idx="680" formatCode="0.00%">
                  <c:v>3.4888439567809772E-2</c:v>
                </c:pt>
                <c:pt idx="681" formatCode="0.00%">
                  <c:v>3.478995309630848E-2</c:v>
                </c:pt>
                <c:pt idx="682" formatCode="0.00%">
                  <c:v>3.4689840811399093E-2</c:v>
                </c:pt>
                <c:pt idx="683" formatCode="0.00%">
                  <c:v>3.4598603552144072E-2</c:v>
                </c:pt>
                <c:pt idx="684" formatCode="0.00%">
                  <c:v>3.4516583354520972E-2</c:v>
                </c:pt>
                <c:pt idx="685" formatCode="0.00%">
                  <c:v>3.4451027469486521E-2</c:v>
                </c:pt>
                <c:pt idx="686" formatCode="0.00%">
                  <c:v>3.4394676427859615E-2</c:v>
                </c:pt>
                <c:pt idx="687" formatCode="0.00%">
                  <c:v>3.4351409202949212E-2</c:v>
                </c:pt>
                <c:pt idx="688" formatCode="0.00%">
                  <c:v>3.4318287577595197E-2</c:v>
                </c:pt>
                <c:pt idx="689" formatCode="0.00%">
                  <c:v>3.4293515043916381E-2</c:v>
                </c:pt>
                <c:pt idx="690" formatCode="0.00%">
                  <c:v>3.4275527822254313E-2</c:v>
                </c:pt>
                <c:pt idx="691" formatCode="0.00%">
                  <c:v>3.4265706830661075E-2</c:v>
                </c:pt>
                <c:pt idx="692" formatCode="0.00%">
                  <c:v>3.4261157262723892E-2</c:v>
                </c:pt>
                <c:pt idx="693" formatCode="0.00%">
                  <c:v>3.4261357209123211E-2</c:v>
                </c:pt>
                <c:pt idx="694" formatCode="0.00%">
                  <c:v>3.4264149389330215E-2</c:v>
                </c:pt>
                <c:pt idx="695" formatCode="0.00%">
                  <c:v>3.4266508882985602E-2</c:v>
                </c:pt>
                <c:pt idx="696" formatCode="0.00%">
                  <c:v>3.426503542152818E-2</c:v>
                </c:pt>
                <c:pt idx="697" formatCode="0.00%">
                  <c:v>3.4256515273727778E-2</c:v>
                </c:pt>
                <c:pt idx="698" formatCode="0.00%">
                  <c:v>3.4234850081667413E-2</c:v>
                </c:pt>
                <c:pt idx="699" formatCode="0.00%">
                  <c:v>3.4200127879106985E-2</c:v>
                </c:pt>
                <c:pt idx="700" formatCode="0.00%">
                  <c:v>3.4152850840739393E-2</c:v>
                </c:pt>
                <c:pt idx="701" formatCode="0.00%">
                  <c:v>3.4092269887666414E-2</c:v>
                </c:pt>
                <c:pt idx="702" formatCode="0.00%">
                  <c:v>3.4007763165812943E-2</c:v>
                </c:pt>
                <c:pt idx="703" formatCode="0.00%">
                  <c:v>3.3892743949709883E-2</c:v>
                </c:pt>
                <c:pt idx="704" formatCode="0.00%">
                  <c:v>3.3737158225539861E-2</c:v>
                </c:pt>
                <c:pt idx="705" formatCode="0.00%">
                  <c:v>3.3541543030096863E-2</c:v>
                </c:pt>
                <c:pt idx="706" formatCode="0.00%">
                  <c:v>3.3343462493444227E-2</c:v>
                </c:pt>
                <c:pt idx="707" formatCode="0.00%">
                  <c:v>3.316765531650253E-2</c:v>
                </c:pt>
                <c:pt idx="708" formatCode="0.00%">
                  <c:v>3.3011593664534225E-2</c:v>
                </c:pt>
                <c:pt idx="709" formatCode="0.00%">
                  <c:v>3.2880221398671763E-2</c:v>
                </c:pt>
                <c:pt idx="710" formatCode="0.00%">
                  <c:v>3.276659475445369E-2</c:v>
                </c:pt>
                <c:pt idx="711" formatCode="0.00%">
                  <c:v>3.2666541101157139E-2</c:v>
                </c:pt>
                <c:pt idx="712" formatCode="0.00%">
                  <c:v>3.25776109216252E-2</c:v>
                </c:pt>
                <c:pt idx="713" formatCode="0.00%">
                  <c:v>3.2489468925179225E-2</c:v>
                </c:pt>
                <c:pt idx="714" formatCode="0.00%">
                  <c:v>3.2428315883184927E-2</c:v>
                </c:pt>
                <c:pt idx="715" formatCode="0.00%">
                  <c:v>3.2392352263722737E-2</c:v>
                </c:pt>
                <c:pt idx="716" formatCode="0.00%">
                  <c:v>3.2380412550158374E-2</c:v>
                </c:pt>
                <c:pt idx="717" formatCode="0.00%">
                  <c:v>3.2383464739193998E-2</c:v>
                </c:pt>
                <c:pt idx="718" formatCode="0.00%">
                  <c:v>3.2388954714016684E-2</c:v>
                </c:pt>
                <c:pt idx="719" formatCode="0.00%">
                  <c:v>3.2391503586034494E-2</c:v>
                </c:pt>
                <c:pt idx="720" formatCode="0.00%">
                  <c:v>3.2389730683390225E-2</c:v>
                </c:pt>
                <c:pt idx="721" formatCode="0.00%">
                  <c:v>3.2386361152113408E-2</c:v>
                </c:pt>
                <c:pt idx="722" formatCode="0.00%">
                  <c:v>3.2381925266902076E-2</c:v>
                </c:pt>
                <c:pt idx="723" formatCode="0.00%">
                  <c:v>3.2379227294645853E-2</c:v>
                </c:pt>
                <c:pt idx="724" formatCode="0.00%">
                  <c:v>3.2378168916506987E-2</c:v>
                </c:pt>
                <c:pt idx="725" formatCode="0.00%">
                  <c:v>3.2378018583264397E-2</c:v>
                </c:pt>
                <c:pt idx="726" formatCode="0.00%">
                  <c:v>3.2377363391244245E-2</c:v>
                </c:pt>
                <c:pt idx="727" formatCode="0.00%">
                  <c:v>3.2376615978819787E-2</c:v>
                </c:pt>
                <c:pt idx="728" formatCode="0.00%">
                  <c:v>3.2375076818876733E-2</c:v>
                </c:pt>
                <c:pt idx="729" formatCode="0.00%">
                  <c:v>3.2371104116043888E-2</c:v>
                </c:pt>
                <c:pt idx="730" formatCode="0.00%">
                  <c:v>3.2366993990608529E-2</c:v>
                </c:pt>
                <c:pt idx="731" formatCode="0.00%">
                  <c:v>3.2361697621601751E-2</c:v>
                </c:pt>
                <c:pt idx="732" formatCode="0.00%">
                  <c:v>3.2354001482672451E-2</c:v>
                </c:pt>
                <c:pt idx="733" formatCode="0.00%">
                  <c:v>3.2348315603576962E-2</c:v>
                </c:pt>
                <c:pt idx="734" formatCode="0.00%">
                  <c:v>3.234379800707287E-2</c:v>
                </c:pt>
                <c:pt idx="735" formatCode="0.00%">
                  <c:v>3.233544218256041E-2</c:v>
                </c:pt>
                <c:pt idx="736" formatCode="0.00%">
                  <c:v>3.2318938910400968E-2</c:v>
                </c:pt>
                <c:pt idx="737" formatCode="0.00%">
                  <c:v>3.2297444291143985E-2</c:v>
                </c:pt>
                <c:pt idx="738" formatCode="0.00%">
                  <c:v>3.2270815570057135E-2</c:v>
                </c:pt>
                <c:pt idx="739" formatCode="0.00%">
                  <c:v>3.2236285648249152E-2</c:v>
                </c:pt>
                <c:pt idx="740" formatCode="0.00%">
                  <c:v>3.2191395339527661E-2</c:v>
                </c:pt>
                <c:pt idx="741" formatCode="0.00%">
                  <c:v>3.213994070349762E-2</c:v>
                </c:pt>
                <c:pt idx="742" formatCode="0.00%">
                  <c:v>3.2082875228048355E-2</c:v>
                </c:pt>
                <c:pt idx="743" formatCode="0.00%">
                  <c:v>3.2022997846074458E-2</c:v>
                </c:pt>
                <c:pt idx="744" formatCode="0.00%">
                  <c:v>3.1953024740461779E-2</c:v>
                </c:pt>
                <c:pt idx="745" formatCode="0.00%">
                  <c:v>3.1833292475801488E-2</c:v>
                </c:pt>
                <c:pt idx="746" formatCode="0.00%">
                  <c:v>3.167510557229887E-2</c:v>
                </c:pt>
                <c:pt idx="747" formatCode="0.00%">
                  <c:v>3.1483023715825634E-2</c:v>
                </c:pt>
                <c:pt idx="748" formatCode="0.00%">
                  <c:v>3.1285149660591975E-2</c:v>
                </c:pt>
                <c:pt idx="749" formatCode="0.00%">
                  <c:v>3.1087796208827907E-2</c:v>
                </c:pt>
                <c:pt idx="750" formatCode="0.00%">
                  <c:v>3.0901486253729384E-2</c:v>
                </c:pt>
                <c:pt idx="751" formatCode="0.00%">
                  <c:v>3.0723137417288219E-2</c:v>
                </c:pt>
                <c:pt idx="752" formatCode="0.00%">
                  <c:v>3.0556715704923069E-2</c:v>
                </c:pt>
                <c:pt idx="753" formatCode="0.00%">
                  <c:v>3.0412300327529028E-2</c:v>
                </c:pt>
                <c:pt idx="754" formatCode="0.00%">
                  <c:v>3.0295269598854997E-2</c:v>
                </c:pt>
                <c:pt idx="755" formatCode="0.00%">
                  <c:v>3.0206586546157294E-2</c:v>
                </c:pt>
                <c:pt idx="756" formatCode="0.00%">
                  <c:v>3.0142125791653537E-2</c:v>
                </c:pt>
                <c:pt idx="757" formatCode="0.00%">
                  <c:v>3.0125531840808181E-2</c:v>
                </c:pt>
                <c:pt idx="758" formatCode="0.00%">
                  <c:v>3.0142244618318471E-2</c:v>
                </c:pt>
                <c:pt idx="759" formatCode="0.00%">
                  <c:v>3.0173300403183018E-2</c:v>
                </c:pt>
                <c:pt idx="760" formatCode="0.00%">
                  <c:v>3.0207288856465016E-2</c:v>
                </c:pt>
                <c:pt idx="761" formatCode="0.00%">
                  <c:v>3.0237341426614099E-2</c:v>
                </c:pt>
                <c:pt idx="762" formatCode="0.00%">
                  <c:v>3.026604010673873E-2</c:v>
                </c:pt>
                <c:pt idx="763" formatCode="0.00%">
                  <c:v>3.0286541119243268E-2</c:v>
                </c:pt>
                <c:pt idx="764" formatCode="0.00%">
                  <c:v>3.0296101351831577E-2</c:v>
                </c:pt>
                <c:pt idx="765" formatCode="0.00%">
                  <c:v>3.0292897695028624E-2</c:v>
                </c:pt>
                <c:pt idx="766" formatCode="0.00%">
                  <c:v>3.0278897214049003E-2</c:v>
                </c:pt>
                <c:pt idx="767" formatCode="0.00%">
                  <c:v>3.0253238591210471E-2</c:v>
                </c:pt>
                <c:pt idx="768" formatCode="0.00%">
                  <c:v>3.0216895783510778E-2</c:v>
                </c:pt>
                <c:pt idx="769" formatCode="0.00%">
                  <c:v>3.0168540198533662E-2</c:v>
                </c:pt>
                <c:pt idx="770" formatCode="0.00%">
                  <c:v>3.0111457184145433E-2</c:v>
                </c:pt>
                <c:pt idx="771" formatCode="0.00%">
                  <c:v>3.0044189850326999E-2</c:v>
                </c:pt>
                <c:pt idx="772" formatCode="0.00%">
                  <c:v>2.9966472727955409E-2</c:v>
                </c:pt>
                <c:pt idx="773" formatCode="0.00%">
                  <c:v>2.9883941938841866E-2</c:v>
                </c:pt>
                <c:pt idx="774" formatCode="0.00%">
                  <c:v>2.9799561989356252E-2</c:v>
                </c:pt>
                <c:pt idx="775" formatCode="0.00%">
                  <c:v>2.9718302061119885E-2</c:v>
                </c:pt>
                <c:pt idx="776" formatCode="0.00%">
                  <c:v>2.9640633349321641E-2</c:v>
                </c:pt>
                <c:pt idx="777" formatCode="0.00%">
                  <c:v>2.955788944570294E-2</c:v>
                </c:pt>
                <c:pt idx="778" formatCode="0.00%">
                  <c:v>2.9482868426646058E-2</c:v>
                </c:pt>
                <c:pt idx="779" formatCode="0.00%">
                  <c:v>2.9414176289608032E-2</c:v>
                </c:pt>
                <c:pt idx="780" formatCode="0.00%">
                  <c:v>2.93507917834669E-2</c:v>
                </c:pt>
                <c:pt idx="781" formatCode="0.00%">
                  <c:v>2.9299579068693238E-2</c:v>
                </c:pt>
                <c:pt idx="782" formatCode="0.00%">
                  <c:v>2.9261567099930129E-2</c:v>
                </c:pt>
                <c:pt idx="783" formatCode="0.00%">
                  <c:v>2.9239084861829488E-2</c:v>
                </c:pt>
                <c:pt idx="784" formatCode="0.00%">
                  <c:v>2.9225108745696764E-2</c:v>
                </c:pt>
                <c:pt idx="785" formatCode="0.00%">
                  <c:v>2.921832660183191E-2</c:v>
                </c:pt>
                <c:pt idx="786" formatCode="0.00%">
                  <c:v>2.9216167653588743E-2</c:v>
                </c:pt>
                <c:pt idx="787" formatCode="0.00%">
                  <c:v>2.9218638368745966E-2</c:v>
                </c:pt>
                <c:pt idx="788" formatCode="0.00%">
                  <c:v>2.9226542485253224E-2</c:v>
                </c:pt>
                <c:pt idx="789" formatCode="0.00%">
                  <c:v>2.9241134097962584E-2</c:v>
                </c:pt>
                <c:pt idx="790" formatCode="0.00%">
                  <c:v>2.9261878511865069E-2</c:v>
                </c:pt>
                <c:pt idx="791" formatCode="0.00%">
                  <c:v>2.9287091182739061E-2</c:v>
                </c:pt>
                <c:pt idx="792" formatCode="0.00%">
                  <c:v>2.9312595938723842E-2</c:v>
                </c:pt>
                <c:pt idx="793" formatCode="0.00%">
                  <c:v>2.9335819020348868E-2</c:v>
                </c:pt>
                <c:pt idx="794" formatCode="0.00%">
                  <c:v>2.9354737312742331E-2</c:v>
                </c:pt>
                <c:pt idx="795" formatCode="0.00%">
                  <c:v>2.9372219191874046E-2</c:v>
                </c:pt>
                <c:pt idx="796" formatCode="0.00%">
                  <c:v>2.9384535773451657E-2</c:v>
                </c:pt>
                <c:pt idx="797" formatCode="0.00%">
                  <c:v>2.9394375091792966E-2</c:v>
                </c:pt>
                <c:pt idx="798" formatCode="0.00%">
                  <c:v>2.9403156870690859E-2</c:v>
                </c:pt>
                <c:pt idx="799" formatCode="0.00%">
                  <c:v>2.9403480345466179E-2</c:v>
                </c:pt>
                <c:pt idx="800" formatCode="0.00%">
                  <c:v>2.9402543137596764E-2</c:v>
                </c:pt>
                <c:pt idx="801" formatCode="0.00%">
                  <c:v>2.9403622442418103E-2</c:v>
                </c:pt>
                <c:pt idx="802" formatCode="0.00%">
                  <c:v>2.9407018712858057E-2</c:v>
                </c:pt>
                <c:pt idx="803" formatCode="0.00%">
                  <c:v>2.9410235263653956E-2</c:v>
                </c:pt>
                <c:pt idx="804" formatCode="0.00%">
                  <c:v>2.9407879851372994E-2</c:v>
                </c:pt>
                <c:pt idx="805" formatCode="0.00%">
                  <c:v>2.9397249571655164E-2</c:v>
                </c:pt>
                <c:pt idx="806" formatCode="0.00%">
                  <c:v>2.9371565769173592E-2</c:v>
                </c:pt>
                <c:pt idx="807" formatCode="0.00%">
                  <c:v>2.9336290489980339E-2</c:v>
                </c:pt>
                <c:pt idx="808" formatCode="0.00%">
                  <c:v>2.9297556519925931E-2</c:v>
                </c:pt>
                <c:pt idx="809" formatCode="0.00%">
                  <c:v>2.9253846943961256E-2</c:v>
                </c:pt>
                <c:pt idx="810" formatCode="0.00%">
                  <c:v>2.9215762887841095E-2</c:v>
                </c:pt>
                <c:pt idx="811" formatCode="0.00%">
                  <c:v>2.9177423975532562E-2</c:v>
                </c:pt>
                <c:pt idx="812" formatCode="0.00%">
                  <c:v>2.9141493243579002E-2</c:v>
                </c:pt>
                <c:pt idx="813" formatCode="0.00%">
                  <c:v>2.9115446427663505E-2</c:v>
                </c:pt>
                <c:pt idx="814" formatCode="0.00%">
                  <c:v>2.9099385827401635E-2</c:v>
                </c:pt>
                <c:pt idx="815" formatCode="0.00%">
                  <c:v>2.9093807064081521E-2</c:v>
                </c:pt>
                <c:pt idx="816" formatCode="0.00%">
                  <c:v>2.9095340292081062E-2</c:v>
                </c:pt>
                <c:pt idx="817" formatCode="0.00%">
                  <c:v>2.910016100946149E-2</c:v>
                </c:pt>
                <c:pt idx="818" formatCode="0.00%">
                  <c:v>2.9112054274476648E-2</c:v>
                </c:pt>
                <c:pt idx="819" formatCode="0.00%">
                  <c:v>2.9124247292000149E-2</c:v>
                </c:pt>
                <c:pt idx="820" formatCode="0.00%">
                  <c:v>2.9134596911156194E-2</c:v>
                </c:pt>
                <c:pt idx="821" formatCode="0.00%">
                  <c:v>2.9139776425012396E-2</c:v>
                </c:pt>
                <c:pt idx="822" formatCode="0.00%">
                  <c:v>2.9142656153028149E-2</c:v>
                </c:pt>
                <c:pt idx="823" formatCode="0.00%">
                  <c:v>2.9142207891624507E-2</c:v>
                </c:pt>
                <c:pt idx="824" formatCode="0.00%">
                  <c:v>2.9140388267606392E-2</c:v>
                </c:pt>
                <c:pt idx="825" formatCode="0.00%">
                  <c:v>2.9137199104291207E-2</c:v>
                </c:pt>
                <c:pt idx="826" formatCode="0.00%">
                  <c:v>2.9136336577653271E-2</c:v>
                </c:pt>
                <c:pt idx="827" formatCode="0.00%">
                  <c:v>2.913598300303185E-2</c:v>
                </c:pt>
                <c:pt idx="828" formatCode="0.00%">
                  <c:v>2.9138039856563037E-2</c:v>
                </c:pt>
                <c:pt idx="829" formatCode="0.00%">
                  <c:v>2.9144069676010371E-2</c:v>
                </c:pt>
                <c:pt idx="830" formatCode="0.00%">
                  <c:v>2.9162471517168824E-2</c:v>
                </c:pt>
                <c:pt idx="831" formatCode="0.00%">
                  <c:v>2.9202322962197474E-2</c:v>
                </c:pt>
                <c:pt idx="832" formatCode="0.00%">
                  <c:v>2.9268539406026691E-2</c:v>
                </c:pt>
                <c:pt idx="833" formatCode="0.00%">
                  <c:v>2.9336136364650305E-2</c:v>
                </c:pt>
                <c:pt idx="834" formatCode="0.00%">
                  <c:v>2.9408846654394204E-2</c:v>
                </c:pt>
                <c:pt idx="835" formatCode="0.00%">
                  <c:v>2.9476231661893233E-2</c:v>
                </c:pt>
                <c:pt idx="836" formatCode="0.00%">
                  <c:v>2.9536891540827837E-2</c:v>
                </c:pt>
                <c:pt idx="837" formatCode="0.00%">
                  <c:v>2.9603925144280435E-2</c:v>
                </c:pt>
                <c:pt idx="838" formatCode="0.00%">
                  <c:v>2.9659196221323854E-2</c:v>
                </c:pt>
                <c:pt idx="839" formatCode="0.00%">
                  <c:v>2.969761891623017E-2</c:v>
                </c:pt>
                <c:pt idx="840" formatCode="0.00%">
                  <c:v>2.9714122212256697E-2</c:v>
                </c:pt>
                <c:pt idx="841" formatCode="0.00%">
                  <c:v>2.9720971789466755E-2</c:v>
                </c:pt>
                <c:pt idx="842" formatCode="0.00%">
                  <c:v>2.9717582753320076E-2</c:v>
                </c:pt>
                <c:pt idx="843" formatCode="0.00%">
                  <c:v>2.9698262515850799E-2</c:v>
                </c:pt>
                <c:pt idx="844" formatCode="0.00%">
                  <c:v>2.9672916908974351E-2</c:v>
                </c:pt>
                <c:pt idx="845" formatCode="0.00%">
                  <c:v>2.9658068896156724E-2</c:v>
                </c:pt>
                <c:pt idx="846" formatCode="0.00%">
                  <c:v>2.96508611620569E-2</c:v>
                </c:pt>
                <c:pt idx="847" formatCode="0.00%">
                  <c:v>2.9655969355750031E-2</c:v>
                </c:pt>
                <c:pt idx="848" formatCode="0.00%">
                  <c:v>2.9670323357656975E-2</c:v>
                </c:pt>
                <c:pt idx="849" formatCode="0.00%">
                  <c:v>2.9699952610796769E-2</c:v>
                </c:pt>
                <c:pt idx="850" formatCode="0.00%">
                  <c:v>2.9734106702383911E-2</c:v>
                </c:pt>
                <c:pt idx="851" formatCode="0.00%">
                  <c:v>2.9769834071363719E-2</c:v>
                </c:pt>
                <c:pt idx="852" formatCode="0.00%">
                  <c:v>2.9801554924753081E-2</c:v>
                </c:pt>
                <c:pt idx="853" formatCode="0.00%">
                  <c:v>2.9832520386198672E-2</c:v>
                </c:pt>
                <c:pt idx="854" formatCode="0.00%">
                  <c:v>2.985679923803047E-2</c:v>
                </c:pt>
                <c:pt idx="855" formatCode="0.00%">
                  <c:v>2.9874497668967395E-2</c:v>
                </c:pt>
                <c:pt idx="856" formatCode="0.00%">
                  <c:v>2.988883639436004E-2</c:v>
                </c:pt>
                <c:pt idx="857" formatCode="0.00%">
                  <c:v>2.990168823750795E-2</c:v>
                </c:pt>
                <c:pt idx="858" formatCode="0.00%">
                  <c:v>2.9917278971442481E-2</c:v>
                </c:pt>
                <c:pt idx="859" formatCode="0.00%">
                  <c:v>2.9931268224159431E-2</c:v>
                </c:pt>
                <c:pt idx="860" formatCode="0.00%">
                  <c:v>2.9943122833675628E-2</c:v>
                </c:pt>
                <c:pt idx="861" formatCode="0.00%">
                  <c:v>2.9951211358158807E-2</c:v>
                </c:pt>
                <c:pt idx="862" formatCode="0.00%">
                  <c:v>2.9961540777822034E-2</c:v>
                </c:pt>
                <c:pt idx="863" formatCode="0.00%">
                  <c:v>2.9970684532587524E-2</c:v>
                </c:pt>
                <c:pt idx="864" formatCode="0.00%">
                  <c:v>2.997955684529565E-2</c:v>
                </c:pt>
                <c:pt idx="865" formatCode="0.00%">
                  <c:v>2.9988705156069845E-2</c:v>
                </c:pt>
                <c:pt idx="866" formatCode="0.00%">
                  <c:v>3.0001315244196105E-2</c:v>
                </c:pt>
                <c:pt idx="867" formatCode="0.00%">
                  <c:v>3.0012559322459782E-2</c:v>
                </c:pt>
                <c:pt idx="868" formatCode="0.00%">
                  <c:v>3.002011478322179E-2</c:v>
                </c:pt>
                <c:pt idx="869" formatCode="0.00%">
                  <c:v>3.0025891885445046E-2</c:v>
                </c:pt>
                <c:pt idx="870" formatCode="0.00%">
                  <c:v>3.0027801968875802E-2</c:v>
                </c:pt>
                <c:pt idx="871" formatCode="0.00%">
                  <c:v>3.00280083583414E-2</c:v>
                </c:pt>
                <c:pt idx="872" formatCode="0.00%">
                  <c:v>3.0027877746225371E-2</c:v>
                </c:pt>
                <c:pt idx="873" formatCode="0.00%">
                  <c:v>3.0027704195435666E-2</c:v>
                </c:pt>
                <c:pt idx="874" formatCode="0.00%">
                  <c:v>3.0028476938586273E-2</c:v>
                </c:pt>
                <c:pt idx="875" formatCode="0.00%">
                  <c:v>3.0030551229197101E-2</c:v>
                </c:pt>
                <c:pt idx="876" formatCode="0.00%">
                  <c:v>3.0033974038800336E-2</c:v>
                </c:pt>
                <c:pt idx="877" formatCode="0.00%">
                  <c:v>3.0038804220229143E-2</c:v>
                </c:pt>
                <c:pt idx="878" formatCode="0.00%">
                  <c:v>3.0047072613657778E-2</c:v>
                </c:pt>
                <c:pt idx="879" formatCode="0.00%">
                  <c:v>3.0056783029882496E-2</c:v>
                </c:pt>
                <c:pt idx="880" formatCode="0.00%">
                  <c:v>3.0069813466888352E-2</c:v>
                </c:pt>
                <c:pt idx="881" formatCode="0.00%">
                  <c:v>3.0090762814562164E-2</c:v>
                </c:pt>
                <c:pt idx="882" formatCode="0.00%">
                  <c:v>3.0116301453583388E-2</c:v>
                </c:pt>
                <c:pt idx="883" formatCode="0.00%">
                  <c:v>3.0140744462410694E-2</c:v>
                </c:pt>
                <c:pt idx="884" formatCode="0.00%">
                  <c:v>3.0170747787850345E-2</c:v>
                </c:pt>
                <c:pt idx="885" formatCode="0.00%">
                  <c:v>3.0204020593267027E-2</c:v>
                </c:pt>
                <c:pt idx="886" formatCode="0.00%">
                  <c:v>3.0231425458217973E-2</c:v>
                </c:pt>
                <c:pt idx="887" formatCode="0.00%">
                  <c:v>3.0257693522548763E-2</c:v>
                </c:pt>
                <c:pt idx="888" formatCode="0.00%">
                  <c:v>3.0285913656700279E-2</c:v>
                </c:pt>
                <c:pt idx="889" formatCode="0.00%">
                  <c:v>3.0319125302721059E-2</c:v>
                </c:pt>
                <c:pt idx="890" formatCode="0.00%">
                  <c:v>3.0357794769248738E-2</c:v>
                </c:pt>
                <c:pt idx="891" formatCode="0.00%">
                  <c:v>3.040023235769328E-2</c:v>
                </c:pt>
                <c:pt idx="892" formatCode="0.00%">
                  <c:v>3.0444116977635254E-2</c:v>
                </c:pt>
                <c:pt idx="893" formatCode="0.00%">
                  <c:v>3.0481728145167499E-2</c:v>
                </c:pt>
                <c:pt idx="894" formatCode="0.00%">
                  <c:v>3.0516718127326013E-2</c:v>
                </c:pt>
                <c:pt idx="895" formatCode="0.00%">
                  <c:v>3.0555521452136119E-2</c:v>
                </c:pt>
                <c:pt idx="896" formatCode="0.00%">
                  <c:v>3.0595134313783925E-2</c:v>
                </c:pt>
                <c:pt idx="897" formatCode="0.00%">
                  <c:v>3.0637387551468519E-2</c:v>
                </c:pt>
                <c:pt idx="898" formatCode="0.00%">
                  <c:v>3.0698183946916414E-2</c:v>
                </c:pt>
                <c:pt idx="899" formatCode="0.00%">
                  <c:v>3.0770778807977295E-2</c:v>
                </c:pt>
                <c:pt idx="900" formatCode="0.00%">
                  <c:v>3.0850303679113223E-2</c:v>
                </c:pt>
                <c:pt idx="901" formatCode="0.00%">
                  <c:v>3.0935022174861181E-2</c:v>
                </c:pt>
                <c:pt idx="902" formatCode="0.00%">
                  <c:v>3.1018894843870184E-2</c:v>
                </c:pt>
                <c:pt idx="903" formatCode="0.00%">
                  <c:v>3.1102442675884703E-2</c:v>
                </c:pt>
                <c:pt idx="904" formatCode="0.00%">
                  <c:v>3.1185043437284371E-2</c:v>
                </c:pt>
                <c:pt idx="905" formatCode="0.00%">
                  <c:v>3.1276188391671608E-2</c:v>
                </c:pt>
                <c:pt idx="906" formatCode="0.00%">
                  <c:v>3.1373900490016426E-2</c:v>
                </c:pt>
                <c:pt idx="907" formatCode="0.00%">
                  <c:v>3.1472914532114565E-2</c:v>
                </c:pt>
                <c:pt idx="908" formatCode="0.00%">
                  <c:v>3.1566479145033098E-2</c:v>
                </c:pt>
                <c:pt idx="909" formatCode="0.00%">
                  <c:v>3.1653190358018508E-2</c:v>
                </c:pt>
                <c:pt idx="910" formatCode="0.00%">
                  <c:v>3.171525014809809E-2</c:v>
                </c:pt>
                <c:pt idx="911" formatCode="0.00%">
                  <c:v>3.1748911851024519E-2</c:v>
                </c:pt>
                <c:pt idx="912" formatCode="0.00%">
                  <c:v>3.1753437941456589E-2</c:v>
                </c:pt>
                <c:pt idx="913" formatCode="0.00%">
                  <c:v>3.1720933188666284E-2</c:v>
                </c:pt>
                <c:pt idx="914" formatCode="0.00%">
                  <c:v>3.1650626822513413E-2</c:v>
                </c:pt>
                <c:pt idx="915" formatCode="0.00%">
                  <c:v>3.1534983611466914E-2</c:v>
                </c:pt>
                <c:pt idx="916" formatCode="0.00%">
                  <c:v>3.1368728046579877E-2</c:v>
                </c:pt>
                <c:pt idx="917" formatCode="0.00%">
                  <c:v>3.1145096159694956E-2</c:v>
                </c:pt>
                <c:pt idx="918" formatCode="0.00%">
                  <c:v>3.0865247666414422E-2</c:v>
                </c:pt>
                <c:pt idx="919" formatCode="0.00%">
                  <c:v>3.0551758813636219E-2</c:v>
                </c:pt>
                <c:pt idx="920" formatCode="0.00%">
                  <c:v>3.0157488458427868E-2</c:v>
                </c:pt>
                <c:pt idx="921" formatCode="0.00%">
                  <c:v>2.9751805295866043E-2</c:v>
                </c:pt>
                <c:pt idx="922" formatCode="0.00%">
                  <c:v>2.9352520351265645E-2</c:v>
                </c:pt>
                <c:pt idx="923" formatCode="0.00%">
                  <c:v>2.8970902390958845E-2</c:v>
                </c:pt>
                <c:pt idx="924" formatCode="0.00%">
                  <c:v>2.860225431158674E-2</c:v>
                </c:pt>
                <c:pt idx="925" formatCode="0.00%">
                  <c:v>2.8242029793567335E-2</c:v>
                </c:pt>
                <c:pt idx="926" formatCode="0.00%">
                  <c:v>2.789363560410461E-2</c:v>
                </c:pt>
                <c:pt idx="927" formatCode="0.00%">
                  <c:v>2.7574163837465391E-2</c:v>
                </c:pt>
                <c:pt idx="928" formatCode="0.00%">
                  <c:v>2.7288001876767505E-2</c:v>
                </c:pt>
                <c:pt idx="929" formatCode="0.00%">
                  <c:v>2.7026306288119254E-2</c:v>
                </c:pt>
                <c:pt idx="930" formatCode="0.00%">
                  <c:v>2.6793984134970864E-2</c:v>
                </c:pt>
                <c:pt idx="931" formatCode="0.00%">
                  <c:v>2.657491709418831E-2</c:v>
                </c:pt>
                <c:pt idx="932" formatCode="0.00%">
                  <c:v>2.6400324644435924E-2</c:v>
                </c:pt>
                <c:pt idx="933" formatCode="0.00%">
                  <c:v>2.6240335712392846E-2</c:v>
                </c:pt>
                <c:pt idx="934" formatCode="0.00%">
                  <c:v>2.6095254056187511E-2</c:v>
                </c:pt>
                <c:pt idx="935" formatCode="0.00%">
                  <c:v>2.5979725062561278E-2</c:v>
                </c:pt>
                <c:pt idx="936" formatCode="0.00%">
                  <c:v>2.5895655922317146E-2</c:v>
                </c:pt>
                <c:pt idx="937" formatCode="0.00%">
                  <c:v>2.5848760327791796E-2</c:v>
                </c:pt>
                <c:pt idx="938" formatCode="0.00%">
                  <c:v>2.5836718455637134E-2</c:v>
                </c:pt>
                <c:pt idx="939" formatCode="0.00%">
                  <c:v>2.5844722436485418E-2</c:v>
                </c:pt>
                <c:pt idx="940" formatCode="0.00%">
                  <c:v>2.5868964208844183E-2</c:v>
                </c:pt>
                <c:pt idx="941" formatCode="0.00%">
                  <c:v>2.5902434827730695E-2</c:v>
                </c:pt>
                <c:pt idx="942" formatCode="0.00%">
                  <c:v>2.5942905266048932E-2</c:v>
                </c:pt>
                <c:pt idx="943" formatCode="0.00%">
                  <c:v>2.5984539092089899E-2</c:v>
                </c:pt>
                <c:pt idx="944" formatCode="0.00%">
                  <c:v>2.601336339820861E-2</c:v>
                </c:pt>
                <c:pt idx="945" formatCode="0.00%">
                  <c:v>2.603137200394388E-2</c:v>
                </c:pt>
                <c:pt idx="946" formatCode="0.00%">
                  <c:v>2.6026090053400869E-2</c:v>
                </c:pt>
                <c:pt idx="947" formatCode="0.00%">
                  <c:v>2.5995487335516178E-2</c:v>
                </c:pt>
                <c:pt idx="948" formatCode="0.00%">
                  <c:v>2.59465947160499E-2</c:v>
                </c:pt>
                <c:pt idx="949" formatCode="0.00%">
                  <c:v>2.5883452977279498E-2</c:v>
                </c:pt>
                <c:pt idx="950" formatCode="0.00%">
                  <c:v>2.5813103452051022E-2</c:v>
                </c:pt>
                <c:pt idx="951" formatCode="0.00%">
                  <c:v>2.573031198600571E-2</c:v>
                </c:pt>
                <c:pt idx="952" formatCode="0.00%">
                  <c:v>2.5643135036963458E-2</c:v>
                </c:pt>
                <c:pt idx="953" formatCode="0.00%">
                  <c:v>2.5551985648519255E-2</c:v>
                </c:pt>
                <c:pt idx="954" formatCode="0.00%">
                  <c:v>2.5462824585031602E-2</c:v>
                </c:pt>
                <c:pt idx="955" formatCode="0.00%">
                  <c:v>2.5379064697305109E-2</c:v>
                </c:pt>
                <c:pt idx="956" formatCode="0.00%">
                  <c:v>2.5310073745924238E-2</c:v>
                </c:pt>
                <c:pt idx="957" formatCode="0.00%">
                  <c:v>2.5252945941322873E-2</c:v>
                </c:pt>
                <c:pt idx="958" formatCode="0.00%">
                  <c:v>2.5206596929691339E-2</c:v>
                </c:pt>
                <c:pt idx="959" formatCode="0.00%">
                  <c:v>2.5175136750805387E-2</c:v>
                </c:pt>
                <c:pt idx="960" formatCode="0.00%">
                  <c:v>2.5160097373574001E-2</c:v>
                </c:pt>
                <c:pt idx="961" formatCode="0.00%">
                  <c:v>2.5155468763875807E-2</c:v>
                </c:pt>
                <c:pt idx="962" formatCode="0.00%">
                  <c:v>2.5156181664192149E-2</c:v>
                </c:pt>
                <c:pt idx="963" formatCode="0.00%">
                  <c:v>2.5174843048801177E-2</c:v>
                </c:pt>
                <c:pt idx="964" formatCode="0.00%">
                  <c:v>2.5210188293555112E-2</c:v>
                </c:pt>
                <c:pt idx="965" formatCode="0.00%">
                  <c:v>2.5272872695047556E-2</c:v>
                </c:pt>
                <c:pt idx="966" formatCode="0.00%">
                  <c:v>2.5363395819218263E-2</c:v>
                </c:pt>
                <c:pt idx="967" formatCode="0.00%">
                  <c:v>2.5472189365617286E-2</c:v>
                </c:pt>
                <c:pt idx="968" formatCode="0.00%">
                  <c:v>2.5599623998404972E-2</c:v>
                </c:pt>
                <c:pt idx="969" formatCode="0.00%">
                  <c:v>2.575044162723527E-2</c:v>
                </c:pt>
                <c:pt idx="970" formatCode="0.00%">
                  <c:v>2.5923007659027181E-2</c:v>
                </c:pt>
                <c:pt idx="971" formatCode="0.00%">
                  <c:v>2.6099996728067443E-2</c:v>
                </c:pt>
                <c:pt idx="972" formatCode="0.00%">
                  <c:v>2.6275789592965296E-2</c:v>
                </c:pt>
                <c:pt idx="973" formatCode="0.00%">
                  <c:v>2.6442294987975675E-2</c:v>
                </c:pt>
                <c:pt idx="974" formatCode="0.00%">
                  <c:v>2.6613992886638835E-2</c:v>
                </c:pt>
                <c:pt idx="975" formatCode="0.00%">
                  <c:v>2.6764596650970977E-2</c:v>
                </c:pt>
                <c:pt idx="976" formatCode="0.00%">
                  <c:v>2.6899450629629774E-2</c:v>
                </c:pt>
                <c:pt idx="977" formatCode="0.00%">
                  <c:v>2.7009475076539686E-2</c:v>
                </c:pt>
                <c:pt idx="978" formatCode="0.00%">
                  <c:v>2.7093008937860201E-2</c:v>
                </c:pt>
                <c:pt idx="979" formatCode="0.00%">
                  <c:v>2.715074822550953E-2</c:v>
                </c:pt>
                <c:pt idx="980" formatCode="0.00%">
                  <c:v>2.71838648044853E-2</c:v>
                </c:pt>
                <c:pt idx="981" formatCode="0.00%">
                  <c:v>2.7197801926438572E-2</c:v>
                </c:pt>
                <c:pt idx="982" formatCode="0.00%">
                  <c:v>2.7202467896969635E-2</c:v>
                </c:pt>
                <c:pt idx="983" formatCode="0.00%">
                  <c:v>2.7199327218607575E-2</c:v>
                </c:pt>
                <c:pt idx="984" formatCode="0.00%">
                  <c:v>2.719392067658595E-2</c:v>
                </c:pt>
                <c:pt idx="985" formatCode="0.00%">
                  <c:v>2.718705029295666E-2</c:v>
                </c:pt>
                <c:pt idx="986" formatCode="0.00%">
                  <c:v>2.7179827340906671E-2</c:v>
                </c:pt>
                <c:pt idx="987" formatCode="0.00%">
                  <c:v>2.7174596378475184E-2</c:v>
                </c:pt>
                <c:pt idx="988" formatCode="0.00%">
                  <c:v>2.7172580560384317E-2</c:v>
                </c:pt>
                <c:pt idx="989" formatCode="0.00%">
                  <c:v>2.7174984930555111E-2</c:v>
                </c:pt>
                <c:pt idx="990" formatCode="0.00%">
                  <c:v>2.7181965104107197E-2</c:v>
                </c:pt>
                <c:pt idx="991" formatCode="0.00%">
                  <c:v>2.7185131205592863E-2</c:v>
                </c:pt>
                <c:pt idx="992" formatCode="0.00%">
                  <c:v>2.7182898151763515E-2</c:v>
                </c:pt>
                <c:pt idx="993" formatCode="0.00%">
                  <c:v>2.7179132613463025E-2</c:v>
                </c:pt>
                <c:pt idx="994" formatCode="0.00%">
                  <c:v>2.7176255470739191E-2</c:v>
                </c:pt>
                <c:pt idx="995" formatCode="0.00%">
                  <c:v>2.7178530441590062E-2</c:v>
                </c:pt>
                <c:pt idx="996" formatCode="0.00%">
                  <c:v>2.7189019905296884E-2</c:v>
                </c:pt>
                <c:pt idx="997" formatCode="0.00%">
                  <c:v>2.7211767598557975E-2</c:v>
                </c:pt>
                <c:pt idx="998" formatCode="0.00%">
                  <c:v>2.7250540471515462E-2</c:v>
                </c:pt>
                <c:pt idx="999" formatCode="0.00%">
                  <c:v>2.7317125938780589E-2</c:v>
                </c:pt>
                <c:pt idx="1000" formatCode="0.00%">
                  <c:v>2.7408114525929447E-2</c:v>
                </c:pt>
                <c:pt idx="1001" formatCode="0.00%">
                  <c:v>2.7529570901049866E-2</c:v>
                </c:pt>
                <c:pt idx="1002" formatCode="0.00%">
                  <c:v>2.7671457489761322E-2</c:v>
                </c:pt>
                <c:pt idx="1003" formatCode="0.00%">
                  <c:v>2.781472609590542E-2</c:v>
                </c:pt>
                <c:pt idx="1004" formatCode="0.00%">
                  <c:v>2.7953145889630913E-2</c:v>
                </c:pt>
                <c:pt idx="1005" formatCode="0.00%">
                  <c:v>2.8076800136232163E-2</c:v>
                </c:pt>
                <c:pt idx="1006" formatCode="0.00%">
                  <c:v>2.8183696548129952E-2</c:v>
                </c:pt>
                <c:pt idx="1007" formatCode="0.00%">
                  <c:v>2.8267542009697406E-2</c:v>
                </c:pt>
                <c:pt idx="1008" formatCode="0.00%">
                  <c:v>2.8318986692250685E-2</c:v>
                </c:pt>
                <c:pt idx="1009" formatCode="0.00%">
                  <c:v>2.8348103393387475E-2</c:v>
                </c:pt>
                <c:pt idx="1010" formatCode="0.00%">
                  <c:v>2.8348678247834012E-2</c:v>
                </c:pt>
                <c:pt idx="1011" formatCode="0.00%">
                  <c:v>2.8312182835656403E-2</c:v>
                </c:pt>
                <c:pt idx="1012" formatCode="0.00%">
                  <c:v>2.8241851794469489E-2</c:v>
                </c:pt>
                <c:pt idx="1013" formatCode="0.00%">
                  <c:v>2.813882868265211E-2</c:v>
                </c:pt>
                <c:pt idx="1014" formatCode="0.00%">
                  <c:v>2.8010234633734237E-2</c:v>
                </c:pt>
                <c:pt idx="1015" formatCode="0.00%">
                  <c:v>2.785500764656414E-2</c:v>
                </c:pt>
                <c:pt idx="1016" formatCode="0.00%">
                  <c:v>2.7682112151782682E-2</c:v>
                </c:pt>
                <c:pt idx="1017" formatCode="0.00%">
                  <c:v>2.7498808424629501E-2</c:v>
                </c:pt>
                <c:pt idx="1018" formatCode="0.00%">
                  <c:v>2.7302872387606748E-2</c:v>
                </c:pt>
                <c:pt idx="1019" formatCode="0.00%">
                  <c:v>2.709615180347711E-2</c:v>
                </c:pt>
                <c:pt idx="1020" formatCode="0.00%">
                  <c:v>2.6882421854945483E-2</c:v>
                </c:pt>
                <c:pt idx="1021" formatCode="0.00%">
                  <c:v>2.666739987661252E-2</c:v>
                </c:pt>
                <c:pt idx="1022" formatCode="0.00%">
                  <c:v>2.6454467578687801E-2</c:v>
                </c:pt>
                <c:pt idx="1023" formatCode="0.00%">
                  <c:v>2.6236368727321029E-2</c:v>
                </c:pt>
                <c:pt idx="1024" formatCode="0.00%">
                  <c:v>2.6005833698414502E-2</c:v>
                </c:pt>
                <c:pt idx="1025" formatCode="0.00%">
                  <c:v>2.5771710490811735E-2</c:v>
                </c:pt>
                <c:pt idx="1026" formatCode="0.00%">
                  <c:v>2.5546791505704717E-2</c:v>
                </c:pt>
                <c:pt idx="1027" formatCode="0.00%">
                  <c:v>2.5349881530902518E-2</c:v>
                </c:pt>
                <c:pt idx="1028" formatCode="0.00%">
                  <c:v>2.5178619135292072E-2</c:v>
                </c:pt>
                <c:pt idx="1029" formatCode="0.00%">
                  <c:v>2.5024971626216454E-2</c:v>
                </c:pt>
                <c:pt idx="1030" formatCode="0.00%">
                  <c:v>2.4888467940143759E-2</c:v>
                </c:pt>
                <c:pt idx="1031" formatCode="0.00%">
                  <c:v>2.4773241015603426E-2</c:v>
                </c:pt>
                <c:pt idx="1032" formatCode="0.00%">
                  <c:v>2.4681231142709412E-2</c:v>
                </c:pt>
                <c:pt idx="1033" formatCode="0.00%">
                  <c:v>2.4596286682473059E-2</c:v>
                </c:pt>
                <c:pt idx="1034" formatCode="0.00%">
                  <c:v>2.4516488506798537E-2</c:v>
                </c:pt>
                <c:pt idx="1035" formatCode="0.00%">
                  <c:v>2.4446585704479492E-2</c:v>
                </c:pt>
                <c:pt idx="1036" formatCode="0.00%">
                  <c:v>2.4387633340738221E-2</c:v>
                </c:pt>
                <c:pt idx="1037" formatCode="0.00%">
                  <c:v>2.4330792038691762E-2</c:v>
                </c:pt>
                <c:pt idx="1038" formatCode="0.00%">
                  <c:v>2.4282787420306019E-2</c:v>
                </c:pt>
                <c:pt idx="1039" formatCode="0.00%">
                  <c:v>2.4236764872349551E-2</c:v>
                </c:pt>
                <c:pt idx="1040" formatCode="0.00%">
                  <c:v>2.4198162757135683E-2</c:v>
                </c:pt>
                <c:pt idx="1041" formatCode="0.00%">
                  <c:v>2.417189477475537E-2</c:v>
                </c:pt>
                <c:pt idx="1042" formatCode="0.00%">
                  <c:v>2.4156679164429019E-2</c:v>
                </c:pt>
                <c:pt idx="1043" formatCode="0.00%">
                  <c:v>2.4148550875596607E-2</c:v>
                </c:pt>
                <c:pt idx="1044" formatCode="0.00%">
                  <c:v>2.4150695948560518E-2</c:v>
                </c:pt>
                <c:pt idx="1045" formatCode="0.00%">
                  <c:v>2.4164710924665184E-2</c:v>
                </c:pt>
                <c:pt idx="1046" formatCode="0.00%">
                  <c:v>2.41871454157606E-2</c:v>
                </c:pt>
                <c:pt idx="1047" formatCode="0.00%">
                  <c:v>2.4215794662583064E-2</c:v>
                </c:pt>
                <c:pt idx="1048" formatCode="0.00%">
                  <c:v>2.4250089853065131E-2</c:v>
                </c:pt>
                <c:pt idx="1049" formatCode="0.00%">
                  <c:v>2.429153544657052E-2</c:v>
                </c:pt>
                <c:pt idx="1050" formatCode="0.00%">
                  <c:v>2.4341260198318979E-2</c:v>
                </c:pt>
                <c:pt idx="1051" formatCode="0.00%">
                  <c:v>2.4391115303401299E-2</c:v>
                </c:pt>
                <c:pt idx="1052" formatCode="0.00%">
                  <c:v>2.4438341366405249E-2</c:v>
                </c:pt>
                <c:pt idx="1053" formatCode="0.00%">
                  <c:v>2.4466905202077591E-2</c:v>
                </c:pt>
                <c:pt idx="1054" formatCode="0.00%">
                  <c:v>2.4480861694056087E-2</c:v>
                </c:pt>
                <c:pt idx="1055" formatCode="0.00%">
                  <c:v>2.4490062687674608E-2</c:v>
                </c:pt>
                <c:pt idx="1056" formatCode="0.00%">
                  <c:v>2.4491776672334327E-2</c:v>
                </c:pt>
                <c:pt idx="1057" formatCode="0.00%">
                  <c:v>2.4489046982740306E-2</c:v>
                </c:pt>
                <c:pt idx="1058" formatCode="0.00%">
                  <c:v>2.4482165863875884E-2</c:v>
                </c:pt>
                <c:pt idx="1059" formatCode="0.00%">
                  <c:v>2.4469324225183275E-2</c:v>
                </c:pt>
                <c:pt idx="1060" formatCode="0.00%">
                  <c:v>2.4450078586390488E-2</c:v>
                </c:pt>
                <c:pt idx="1061" formatCode="0.00%">
                  <c:v>2.4424585802946722E-2</c:v>
                </c:pt>
                <c:pt idx="1062" formatCode="0.00%">
                  <c:v>2.4396282044826214E-2</c:v>
                </c:pt>
                <c:pt idx="1063" formatCode="0.00%">
                  <c:v>2.4368151418978457E-2</c:v>
                </c:pt>
                <c:pt idx="1064" formatCode="0.00%">
                  <c:v>2.4341232809786412E-2</c:v>
                </c:pt>
                <c:pt idx="1065" formatCode="0.00%">
                  <c:v>2.4320471645802016E-2</c:v>
                </c:pt>
                <c:pt idx="1066" formatCode="0.00%">
                  <c:v>2.430732096720083E-2</c:v>
                </c:pt>
                <c:pt idx="1067" formatCode="0.00%">
                  <c:v>2.4302237302240324E-2</c:v>
                </c:pt>
                <c:pt idx="1068" formatCode="0.00%">
                  <c:v>2.430388175869546E-2</c:v>
                </c:pt>
                <c:pt idx="1069" formatCode="0.00%">
                  <c:v>2.4315615915054746E-2</c:v>
                </c:pt>
                <c:pt idx="1070" formatCode="0.00%">
                  <c:v>2.4333134241175596E-2</c:v>
                </c:pt>
                <c:pt idx="1071" formatCode="0.00%">
                  <c:v>2.4351101829506599E-2</c:v>
                </c:pt>
                <c:pt idx="1072" formatCode="0.00%">
                  <c:v>2.4369262891590561E-2</c:v>
                </c:pt>
                <c:pt idx="1073" formatCode="0.00%">
                  <c:v>2.4385640464749361E-2</c:v>
                </c:pt>
                <c:pt idx="1074" formatCode="0.00%">
                  <c:v>2.4395329569385674E-2</c:v>
                </c:pt>
                <c:pt idx="1075" formatCode="0.00%">
                  <c:v>2.4398773488715719E-2</c:v>
                </c:pt>
                <c:pt idx="1076" formatCode="0.00%">
                  <c:v>2.4399196979807088E-2</c:v>
                </c:pt>
                <c:pt idx="1077" formatCode="0.00%">
                  <c:v>2.4399497491980889E-2</c:v>
                </c:pt>
                <c:pt idx="1078" formatCode="0.00%">
                  <c:v>2.4403057029987022E-2</c:v>
                </c:pt>
                <c:pt idx="1079" formatCode="0.00%">
                  <c:v>2.4413890320497303E-2</c:v>
                </c:pt>
                <c:pt idx="1080" formatCode="0.00%">
                  <c:v>2.4428130639042991E-2</c:v>
                </c:pt>
                <c:pt idx="1081" formatCode="0.00%">
                  <c:v>2.4444586644733646E-2</c:v>
                </c:pt>
                <c:pt idx="1082" formatCode="0.00%">
                  <c:v>2.446128959899194E-2</c:v>
                </c:pt>
                <c:pt idx="1083" formatCode="0.00%">
                  <c:v>2.447383746344688E-2</c:v>
                </c:pt>
                <c:pt idx="1084" formatCode="0.00%">
                  <c:v>2.4483977230937266E-2</c:v>
                </c:pt>
                <c:pt idx="1085" formatCode="0.00%">
                  <c:v>2.4489802265284473E-2</c:v>
                </c:pt>
                <c:pt idx="1086" formatCode="0.00%">
                  <c:v>2.449127288217854E-2</c:v>
                </c:pt>
                <c:pt idx="1087" formatCode="0.00%">
                  <c:v>2.4483588481000081E-2</c:v>
                </c:pt>
                <c:pt idx="1088" formatCode="0.00%">
                  <c:v>2.4469966680655052E-2</c:v>
                </c:pt>
                <c:pt idx="1089" formatCode="0.00%">
                  <c:v>2.4452251089244922E-2</c:v>
                </c:pt>
                <c:pt idx="1090" formatCode="0.00%">
                  <c:v>2.44306538588605E-2</c:v>
                </c:pt>
                <c:pt idx="1091" formatCode="0.00%">
                  <c:v>2.4407383429660281E-2</c:v>
                </c:pt>
                <c:pt idx="1092" formatCode="0.00%">
                  <c:v>2.4385363378987293E-2</c:v>
                </c:pt>
                <c:pt idx="1093" formatCode="0.00%">
                  <c:v>2.4368674807683868E-2</c:v>
                </c:pt>
                <c:pt idx="1094" formatCode="0.00%">
                  <c:v>2.4353959897548433E-2</c:v>
                </c:pt>
                <c:pt idx="1095" formatCode="0.00%">
                  <c:v>2.4338899523397069E-2</c:v>
                </c:pt>
                <c:pt idx="1096" formatCode="0.00%">
                  <c:v>2.4329112421842745E-2</c:v>
                </c:pt>
                <c:pt idx="1097" formatCode="0.00%">
                  <c:v>2.4327125458047289E-2</c:v>
                </c:pt>
                <c:pt idx="1098" formatCode="0.00%">
                  <c:v>2.433167067192319E-2</c:v>
                </c:pt>
                <c:pt idx="1099" formatCode="0.00%">
                  <c:v>2.4336772463996355E-2</c:v>
                </c:pt>
                <c:pt idx="1100" formatCode="0.00%">
                  <c:v>2.4341340482951831E-2</c:v>
                </c:pt>
                <c:pt idx="1101" formatCode="0.00%">
                  <c:v>2.4343853127989409E-2</c:v>
                </c:pt>
                <c:pt idx="1102" formatCode="0.00%">
                  <c:v>2.4345061892757026E-2</c:v>
                </c:pt>
                <c:pt idx="1103" formatCode="0.00%">
                  <c:v>2.4342767683968519E-2</c:v>
                </c:pt>
                <c:pt idx="1104" formatCode="0.00%">
                  <c:v>2.4337717054194612E-2</c:v>
                </c:pt>
                <c:pt idx="1105" formatCode="0.00%">
                  <c:v>2.4332422350332616E-2</c:v>
                </c:pt>
                <c:pt idx="1106" formatCode="0.00%">
                  <c:v>2.4326347133991556E-2</c:v>
                </c:pt>
                <c:pt idx="1107" formatCode="0.00%">
                  <c:v>2.4319936028817601E-2</c:v>
                </c:pt>
                <c:pt idx="1108" formatCode="0.00%">
                  <c:v>2.4317925892500349E-2</c:v>
                </c:pt>
                <c:pt idx="1109" formatCode="0.00%">
                  <c:v>2.4321960547863217E-2</c:v>
                </c:pt>
                <c:pt idx="1110" formatCode="0.00%">
                  <c:v>2.4327449301708395E-2</c:v>
                </c:pt>
                <c:pt idx="1111" formatCode="0.00%">
                  <c:v>2.4333607268173643E-2</c:v>
                </c:pt>
                <c:pt idx="1112" formatCode="0.00%">
                  <c:v>2.433741999682772E-2</c:v>
                </c:pt>
                <c:pt idx="1113" formatCode="0.00%">
                  <c:v>2.4341141255601616E-2</c:v>
                </c:pt>
                <c:pt idx="1114" formatCode="0.00%">
                  <c:v>2.4337261456818075E-2</c:v>
                </c:pt>
                <c:pt idx="1115" formatCode="0.00%">
                  <c:v>2.4331645552445668E-2</c:v>
                </c:pt>
                <c:pt idx="1116" formatCode="0.00%">
                  <c:v>2.4319314690481084E-2</c:v>
                </c:pt>
                <c:pt idx="1117" formatCode="0.00%">
                  <c:v>2.4300036526313327E-2</c:v>
                </c:pt>
                <c:pt idx="1118" formatCode="0.00%">
                  <c:v>2.4258421231885475E-2</c:v>
                </c:pt>
                <c:pt idx="1119" formatCode="0.00%">
                  <c:v>2.4196435998744166E-2</c:v>
                </c:pt>
                <c:pt idx="1120" formatCode="0.00%">
                  <c:v>2.4124973935719395E-2</c:v>
                </c:pt>
                <c:pt idx="1121" formatCode="0.00%">
                  <c:v>2.4048324134426365E-2</c:v>
                </c:pt>
                <c:pt idx="1122" formatCode="0.00%">
                  <c:v>2.3976673449802834E-2</c:v>
                </c:pt>
                <c:pt idx="1123" formatCode="0.00%">
                  <c:v>2.3897249101112378E-2</c:v>
                </c:pt>
                <c:pt idx="1124" formatCode="0.00%">
                  <c:v>2.3817433910816668E-2</c:v>
                </c:pt>
                <c:pt idx="1125" formatCode="0.00%">
                  <c:v>2.3737007286544539E-2</c:v>
                </c:pt>
                <c:pt idx="1126" formatCode="0.00%">
                  <c:v>2.3665051351365651E-2</c:v>
                </c:pt>
                <c:pt idx="1127" formatCode="0.00%">
                  <c:v>2.3595490965026975E-2</c:v>
                </c:pt>
                <c:pt idx="1128" formatCode="0.00%">
                  <c:v>2.3534167640770352E-2</c:v>
                </c:pt>
                <c:pt idx="1129" formatCode="0.00%">
                  <c:v>2.3471935317437666E-2</c:v>
                </c:pt>
                <c:pt idx="1130" formatCode="0.00%">
                  <c:v>2.3402835298385726E-2</c:v>
                </c:pt>
                <c:pt idx="1131" formatCode="0.00%">
                  <c:v>2.3327752231265354E-2</c:v>
                </c:pt>
                <c:pt idx="1132" formatCode="0.00%">
                  <c:v>2.3238824499540813E-2</c:v>
                </c:pt>
                <c:pt idx="1133" formatCode="0.00%">
                  <c:v>2.3140980222080883E-2</c:v>
                </c:pt>
                <c:pt idx="1134" formatCode="0.00%">
                  <c:v>2.3049171374689065E-2</c:v>
                </c:pt>
                <c:pt idx="1135" formatCode="0.00%">
                  <c:v>2.2973877019416132E-2</c:v>
                </c:pt>
                <c:pt idx="1136" formatCode="0.00%">
                  <c:v>2.2917156249002202E-2</c:v>
                </c:pt>
                <c:pt idx="1137" formatCode="0.00%">
                  <c:v>2.289564360896849E-2</c:v>
                </c:pt>
                <c:pt idx="1138" formatCode="0.00%">
                  <c:v>2.292467012510141E-2</c:v>
                </c:pt>
                <c:pt idx="1139" formatCode="0.00%">
                  <c:v>2.3027894727546027E-2</c:v>
                </c:pt>
                <c:pt idx="1140" formatCode="0.00%">
                  <c:v>2.3221451730635018E-2</c:v>
                </c:pt>
                <c:pt idx="1141" formatCode="0.00%">
                  <c:v>2.3490912189165023E-2</c:v>
                </c:pt>
                <c:pt idx="1142" formatCode="0.00%">
                  <c:v>2.3819945792173412E-2</c:v>
                </c:pt>
                <c:pt idx="1143" formatCode="0.00%">
                  <c:v>2.4188400423312672E-2</c:v>
                </c:pt>
                <c:pt idx="1144" formatCode="0.00%">
                  <c:v>2.456767536110192E-2</c:v>
                </c:pt>
                <c:pt idx="1145" formatCode="0.00%">
                  <c:v>2.4942466987272132E-2</c:v>
                </c:pt>
                <c:pt idx="1146" formatCode="0.00%">
                  <c:v>2.5300799924029987E-2</c:v>
                </c:pt>
                <c:pt idx="1147" formatCode="0.00%">
                  <c:v>2.5642680684479335E-2</c:v>
                </c:pt>
                <c:pt idx="1148" formatCode="0.00%">
                  <c:v>2.5959513596931532E-2</c:v>
                </c:pt>
                <c:pt idx="1149" formatCode="0.00%">
                  <c:v>2.6254570791842579E-2</c:v>
                </c:pt>
                <c:pt idx="1150" formatCode="0.00%">
                  <c:v>2.6516585140419796E-2</c:v>
                </c:pt>
                <c:pt idx="1151" formatCode="0.00%">
                  <c:v>2.6730835140824992E-2</c:v>
                </c:pt>
                <c:pt idx="1152" formatCode="0.00%">
                  <c:v>2.6905120909753538E-2</c:v>
                </c:pt>
                <c:pt idx="1153" formatCode="0.00%">
                  <c:v>2.7058628869351394E-2</c:v>
                </c:pt>
                <c:pt idx="1154" formatCode="0.00%">
                  <c:v>2.7189065661086181E-2</c:v>
                </c:pt>
                <c:pt idx="1155" formatCode="0.00%">
                  <c:v>2.7315411760400508E-2</c:v>
                </c:pt>
                <c:pt idx="1156" formatCode="0.00%">
                  <c:v>2.7451026908068735E-2</c:v>
                </c:pt>
                <c:pt idx="1157" formatCode="0.00%">
                  <c:v>2.7603997848446235E-2</c:v>
                </c:pt>
                <c:pt idx="1158" formatCode="0.00%">
                  <c:v>2.7803002971686482E-2</c:v>
                </c:pt>
                <c:pt idx="1159" formatCode="0.00%">
                  <c:v>2.8040985672908535E-2</c:v>
                </c:pt>
                <c:pt idx="1160" formatCode="0.00%">
                  <c:v>2.8315712502262742E-2</c:v>
                </c:pt>
                <c:pt idx="1161" formatCode="0.00%">
                  <c:v>2.8605275015661374E-2</c:v>
                </c:pt>
                <c:pt idx="1162" formatCode="0.00%">
                  <c:v>2.8901505505126299E-2</c:v>
                </c:pt>
                <c:pt idx="1163" formatCode="0.00%">
                  <c:v>2.9224723393853094E-2</c:v>
                </c:pt>
                <c:pt idx="1164" formatCode="0.00%">
                  <c:v>2.9574716871464613E-2</c:v>
                </c:pt>
                <c:pt idx="1165" formatCode="0.00%">
                  <c:v>2.9956467339019677E-2</c:v>
                </c:pt>
                <c:pt idx="1166" formatCode="0.00%">
                  <c:v>3.0412376861057386E-2</c:v>
                </c:pt>
                <c:pt idx="1167" formatCode="0.00%">
                  <c:v>3.0920774884970817E-2</c:v>
                </c:pt>
                <c:pt idx="1168" formatCode="0.00%">
                  <c:v>3.143988567624563E-2</c:v>
                </c:pt>
                <c:pt idx="1169" formatCode="0.00%">
                  <c:v>3.1959450740575879E-2</c:v>
                </c:pt>
                <c:pt idx="1170" formatCode="0.00%">
                  <c:v>3.2412173939979458E-2</c:v>
                </c:pt>
                <c:pt idx="1171" formatCode="0.00%">
                  <c:v>3.2799180776352452E-2</c:v>
                </c:pt>
                <c:pt idx="1172" formatCode="0.00%">
                  <c:v>3.3148643798528915E-2</c:v>
                </c:pt>
                <c:pt idx="1173" formatCode="0.00%">
                  <c:v>3.3493832756764867E-2</c:v>
                </c:pt>
                <c:pt idx="1174" formatCode="0.00%">
                  <c:v>3.3831573622456798E-2</c:v>
                </c:pt>
                <c:pt idx="1175" formatCode="0.00%">
                  <c:v>3.416495595083275E-2</c:v>
                </c:pt>
                <c:pt idx="1176" formatCode="0.00%">
                  <c:v>3.4490898996611501E-2</c:v>
                </c:pt>
                <c:pt idx="1177" formatCode="0.00%">
                  <c:v>3.4781494969754842E-2</c:v>
                </c:pt>
                <c:pt idx="1178" formatCode="0.00%">
                  <c:v>3.5019261810527703E-2</c:v>
                </c:pt>
                <c:pt idx="1179" formatCode="0.00%">
                  <c:v>3.5210955783254651E-2</c:v>
                </c:pt>
                <c:pt idx="1180" formatCode="0.00%">
                  <c:v>3.5375635455907425E-2</c:v>
                </c:pt>
                <c:pt idx="1181" formatCode="0.00%">
                  <c:v>3.5519355615828939E-2</c:v>
                </c:pt>
                <c:pt idx="1182" formatCode="0.00%">
                  <c:v>3.565916932002873E-2</c:v>
                </c:pt>
                <c:pt idx="1183" formatCode="0.00%">
                  <c:v>3.5820712551200111E-2</c:v>
                </c:pt>
                <c:pt idx="1184" formatCode="0.00%">
                  <c:v>3.598310079252208E-2</c:v>
                </c:pt>
                <c:pt idx="1185" formatCode="0.00%">
                  <c:v>3.6127458865650615E-2</c:v>
                </c:pt>
                <c:pt idx="1186" formatCode="0.00%">
                  <c:v>3.6251531046930262E-2</c:v>
                </c:pt>
                <c:pt idx="1187" formatCode="0.00%">
                  <c:v>3.6347310282792367E-2</c:v>
                </c:pt>
                <c:pt idx="1188" formatCode="0.00%">
                  <c:v>3.6406345869895801E-2</c:v>
                </c:pt>
                <c:pt idx="1189" formatCode="0.00%">
                  <c:v>3.6441818058490248E-2</c:v>
                </c:pt>
                <c:pt idx="1190" formatCode="0.00%">
                  <c:v>3.6461954154882008E-2</c:v>
                </c:pt>
                <c:pt idx="1191" formatCode="0.00%">
                  <c:v>3.6455429637942467E-2</c:v>
                </c:pt>
                <c:pt idx="1192" formatCode="0.00%">
                  <c:v>3.6424340680686791E-2</c:v>
                </c:pt>
                <c:pt idx="1193" formatCode="0.00%">
                  <c:v>3.6362373724851134E-2</c:v>
                </c:pt>
                <c:pt idx="1194" formatCode="0.00%">
                  <c:v>3.6285566490863945E-2</c:v>
                </c:pt>
                <c:pt idx="1195" formatCode="0.00%">
                  <c:v>3.6201364866661277E-2</c:v>
                </c:pt>
                <c:pt idx="1196" formatCode="0.00%">
                  <c:v>3.6117792041895733E-2</c:v>
                </c:pt>
                <c:pt idx="1197" formatCode="0.00%">
                  <c:v>3.6038108916480044E-2</c:v>
                </c:pt>
                <c:pt idx="1198" formatCode="0.00%">
                  <c:v>3.5950826030486834E-2</c:v>
                </c:pt>
                <c:pt idx="1199" formatCode="0.00%">
                  <c:v>3.5871016411330815E-2</c:v>
                </c:pt>
                <c:pt idx="1200" formatCode="0.00%">
                  <c:v>3.5811687290815845E-2</c:v>
                </c:pt>
                <c:pt idx="1201" formatCode="0.00%">
                  <c:v>3.5774570438450629E-2</c:v>
                </c:pt>
                <c:pt idx="1202" formatCode="0.00%">
                  <c:v>3.5742511833984171E-2</c:v>
                </c:pt>
                <c:pt idx="1203" formatCode="0.00%">
                  <c:v>3.5722465661810643E-2</c:v>
                </c:pt>
                <c:pt idx="1204" formatCode="0.00%">
                  <c:v>3.5716064690560829E-2</c:v>
                </c:pt>
                <c:pt idx="1205" formatCode="0.00%">
                  <c:v>3.571760980593168E-2</c:v>
                </c:pt>
                <c:pt idx="1206" formatCode="0.00%">
                  <c:v>3.5720646091100781E-2</c:v>
                </c:pt>
                <c:pt idx="1207" formatCode="0.00%">
                  <c:v>3.573333547127433E-2</c:v>
                </c:pt>
                <c:pt idx="1208" formatCode="0.00%">
                  <c:v>3.5754305424827479E-2</c:v>
                </c:pt>
                <c:pt idx="1209" formatCode="0.00%">
                  <c:v>3.5782321980206359E-2</c:v>
                </c:pt>
                <c:pt idx="1210" formatCode="0.00%">
                  <c:v>3.5799022734417853E-2</c:v>
                </c:pt>
                <c:pt idx="1211" formatCode="0.00%">
                  <c:v>3.5811083738722681E-2</c:v>
                </c:pt>
                <c:pt idx="1212" formatCode="0.00%">
                  <c:v>3.5835970550647432E-2</c:v>
                </c:pt>
                <c:pt idx="1213" formatCode="0.00%">
                  <c:v>3.5867978209783526E-2</c:v>
                </c:pt>
                <c:pt idx="1214" formatCode="0.00%">
                  <c:v>3.588396522906085E-2</c:v>
                </c:pt>
                <c:pt idx="1215" formatCode="0.00%">
                  <c:v>3.5905562709975185E-2</c:v>
                </c:pt>
                <c:pt idx="1216" formatCode="0.00%">
                  <c:v>3.5935499821649328E-2</c:v>
                </c:pt>
                <c:pt idx="1217" formatCode="0.00%">
                  <c:v>3.5969755246873646E-2</c:v>
                </c:pt>
                <c:pt idx="1218" formatCode="0.00%">
                  <c:v>3.6010494556716385E-2</c:v>
                </c:pt>
                <c:pt idx="1219" formatCode="0.00%">
                  <c:v>3.60406992182482E-2</c:v>
                </c:pt>
                <c:pt idx="1220" formatCode="0.00%">
                  <c:v>3.6063855927089265E-2</c:v>
                </c:pt>
                <c:pt idx="1221" formatCode="0.00%">
                  <c:v>3.6083676116718699E-2</c:v>
                </c:pt>
                <c:pt idx="1222" formatCode="0.00%">
                  <c:v>3.6110264361681202E-2</c:v>
                </c:pt>
                <c:pt idx="1223" formatCode="0.00%">
                  <c:v>3.6136210859735701E-2</c:v>
                </c:pt>
                <c:pt idx="1224" formatCode="0.00%">
                  <c:v>3.6161299486372832E-2</c:v>
                </c:pt>
                <c:pt idx="1225" formatCode="0.00%">
                  <c:v>3.619130701793357E-2</c:v>
                </c:pt>
                <c:pt idx="1226" formatCode="0.00%">
                  <c:v>3.6232162571179859E-2</c:v>
                </c:pt>
                <c:pt idx="1227" formatCode="0.00%">
                  <c:v>3.6265777408612206E-2</c:v>
                </c:pt>
                <c:pt idx="1228" formatCode="0.00%">
                  <c:v>3.6292312978004684E-2</c:v>
                </c:pt>
                <c:pt idx="1229" formatCode="0.00%">
                  <c:v>3.630935892935501E-2</c:v>
                </c:pt>
                <c:pt idx="1230" formatCode="0.00%">
                  <c:v>3.6315791224320756E-2</c:v>
                </c:pt>
                <c:pt idx="1231" formatCode="0.00%">
                  <c:v>3.6318166543916369E-2</c:v>
                </c:pt>
                <c:pt idx="1232" formatCode="0.00%">
                  <c:v>3.6317885454086679E-2</c:v>
                </c:pt>
                <c:pt idx="1233" formatCode="0.00%">
                  <c:v>3.6314762114762492E-2</c:v>
                </c:pt>
                <c:pt idx="1234" formatCode="0.00%">
                  <c:v>3.6310610498819021E-2</c:v>
                </c:pt>
                <c:pt idx="1235" formatCode="0.00%">
                  <c:v>3.6309564406544752E-2</c:v>
                </c:pt>
                <c:pt idx="1236" formatCode="0.00%">
                  <c:v>3.6314564100749895E-2</c:v>
                </c:pt>
                <c:pt idx="1237" formatCode="0.00%">
                  <c:v>3.6332298546162788E-2</c:v>
                </c:pt>
                <c:pt idx="1238" formatCode="0.00%">
                  <c:v>3.6370856797946653E-2</c:v>
                </c:pt>
                <c:pt idx="1239" formatCode="0.00%">
                  <c:v>3.6421872037862971E-2</c:v>
                </c:pt>
                <c:pt idx="1240" formatCode="0.00%">
                  <c:v>3.6475159591969099E-2</c:v>
                </c:pt>
                <c:pt idx="1241" formatCode="0.00%">
                  <c:v>3.6528454374035658E-2</c:v>
                </c:pt>
                <c:pt idx="1242" formatCode="0.00%">
                  <c:v>3.6581424249380663E-2</c:v>
                </c:pt>
                <c:pt idx="1243" formatCode="0.00%">
                  <c:v>3.6633254904486059E-2</c:v>
                </c:pt>
                <c:pt idx="1244" formatCode="0.00%">
                  <c:v>3.6684505061474006E-2</c:v>
                </c:pt>
                <c:pt idx="1245" formatCode="0.00%">
                  <c:v>3.6731634418893426E-2</c:v>
                </c:pt>
                <c:pt idx="1246" formatCode="0.00%">
                  <c:v>3.67754821867936E-2</c:v>
                </c:pt>
                <c:pt idx="1247" formatCode="0.00%">
                  <c:v>3.6816697499063716E-2</c:v>
                </c:pt>
                <c:pt idx="1248" formatCode="0.00%">
                  <c:v>3.6848971981384294E-2</c:v>
                </c:pt>
                <c:pt idx="1249" formatCode="0.00%">
                  <c:v>3.6868584871305454E-2</c:v>
                </c:pt>
                <c:pt idx="1250" formatCode="0.00%">
                  <c:v>3.6873823584412956E-2</c:v>
                </c:pt>
                <c:pt idx="1251" formatCode="0.00%">
                  <c:v>3.687346259032525E-2</c:v>
                </c:pt>
                <c:pt idx="1252" formatCode="0.00%">
                  <c:v>3.6872171120100876E-2</c:v>
                </c:pt>
                <c:pt idx="1253" formatCode="0.00%">
                  <c:v>3.687014925500591E-2</c:v>
                </c:pt>
                <c:pt idx="1254" formatCode="0.00%">
                  <c:v>3.6871939684962801E-2</c:v>
                </c:pt>
                <c:pt idx="1255" formatCode="0.00%">
                  <c:v>3.6873722715132201E-2</c:v>
                </c:pt>
                <c:pt idx="1256" formatCode="0.00%">
                  <c:v>3.6870752297503258E-2</c:v>
                </c:pt>
                <c:pt idx="1257" formatCode="0.00%">
                  <c:v>3.6863785814497403E-2</c:v>
                </c:pt>
                <c:pt idx="1258" formatCode="0.00%">
                  <c:v>3.6853108922292571E-2</c:v>
                </c:pt>
                <c:pt idx="1259" formatCode="0.00%">
                  <c:v>3.6828175649945769E-2</c:v>
                </c:pt>
                <c:pt idx="1260" formatCode="0.00%">
                  <c:v>3.6794714772625768E-2</c:v>
                </c:pt>
                <c:pt idx="1261" formatCode="0.00%">
                  <c:v>3.6756314509876188E-2</c:v>
                </c:pt>
                <c:pt idx="1262" formatCode="0.00%">
                  <c:v>3.6716215274494417E-2</c:v>
                </c:pt>
                <c:pt idx="1263" formatCode="0.00%">
                  <c:v>3.6676524153878926E-2</c:v>
                </c:pt>
                <c:pt idx="1264" formatCode="0.00%">
                  <c:v>3.6634575089180957E-2</c:v>
                </c:pt>
                <c:pt idx="1265" formatCode="0.00%">
                  <c:v>3.6589816765971915E-2</c:v>
                </c:pt>
                <c:pt idx="1266" formatCode="0.00%">
                  <c:v>3.653517353578549E-2</c:v>
                </c:pt>
                <c:pt idx="1267" formatCode="0.00%">
                  <c:v>3.6473406738894404E-2</c:v>
                </c:pt>
                <c:pt idx="1268" formatCode="0.00%">
                  <c:v>3.6409868518265255E-2</c:v>
                </c:pt>
                <c:pt idx="1269" formatCode="0.00%">
                  <c:v>3.6355045782920641E-2</c:v>
                </c:pt>
                <c:pt idx="1270" formatCode="0.00%">
                  <c:v>3.6306194186051646E-2</c:v>
                </c:pt>
                <c:pt idx="1271" formatCode="0.00%">
                  <c:v>3.6272434311503829E-2</c:v>
                </c:pt>
                <c:pt idx="1272" formatCode="0.00%">
                  <c:v>3.6249904510329611E-2</c:v>
                </c:pt>
                <c:pt idx="1273" formatCode="0.00%">
                  <c:v>3.6235925869987438E-2</c:v>
                </c:pt>
                <c:pt idx="1274" formatCode="0.00%">
                  <c:v>3.6229224907887547E-2</c:v>
                </c:pt>
                <c:pt idx="1275" formatCode="0.00%">
                  <c:v>3.6228857669650699E-2</c:v>
                </c:pt>
                <c:pt idx="1276" formatCode="0.00%">
                  <c:v>3.6237058995072305E-2</c:v>
                </c:pt>
                <c:pt idx="1277" formatCode="0.00%">
                  <c:v>3.6258062937507614E-2</c:v>
                </c:pt>
                <c:pt idx="1278" formatCode="0.00%">
                  <c:v>3.6292226780333059E-2</c:v>
                </c:pt>
                <c:pt idx="1279" formatCode="0.00%">
                  <c:v>3.6337841084088031E-2</c:v>
                </c:pt>
                <c:pt idx="1280" formatCode="0.00%">
                  <c:v>3.6389617312861833E-2</c:v>
                </c:pt>
                <c:pt idx="1281" formatCode="0.00%">
                  <c:v>3.6439719914742173E-2</c:v>
                </c:pt>
                <c:pt idx="1282" formatCode="0.00%">
                  <c:v>3.6485419937123474E-2</c:v>
                </c:pt>
                <c:pt idx="1283" formatCode="0.00%">
                  <c:v>3.6527145086596685E-2</c:v>
                </c:pt>
                <c:pt idx="1284" formatCode="0.00%">
                  <c:v>3.6563035692886707E-2</c:v>
                </c:pt>
                <c:pt idx="1285" formatCode="0.00%">
                  <c:v>3.6593196823208697E-2</c:v>
                </c:pt>
                <c:pt idx="1286" formatCode="0.00%">
                  <c:v>3.6618078786573936E-2</c:v>
                </c:pt>
                <c:pt idx="1287" formatCode="0.00%">
                  <c:v>3.6633043651447504E-2</c:v>
                </c:pt>
                <c:pt idx="1288" formatCode="0.00%">
                  <c:v>3.6636279743934581E-2</c:v>
                </c:pt>
                <c:pt idx="1289" formatCode="0.00%">
                  <c:v>3.6627571524560122E-2</c:v>
                </c:pt>
                <c:pt idx="1290" formatCode="0.00%">
                  <c:v>3.6608476799950655E-2</c:v>
                </c:pt>
                <c:pt idx="1291" formatCode="0.00%">
                  <c:v>3.6582197424511693E-2</c:v>
                </c:pt>
                <c:pt idx="1292" formatCode="0.00%">
                  <c:v>3.6553487453301364E-2</c:v>
                </c:pt>
                <c:pt idx="1293" formatCode="0.00%">
                  <c:v>3.6527041772979267E-2</c:v>
                </c:pt>
                <c:pt idx="1294" formatCode="0.00%">
                  <c:v>3.6509787127661134E-2</c:v>
                </c:pt>
                <c:pt idx="1295" formatCode="0.00%">
                  <c:v>3.6503238983236028E-2</c:v>
                </c:pt>
                <c:pt idx="1296" formatCode="0.00%">
                  <c:v>3.651051975504814E-2</c:v>
                </c:pt>
                <c:pt idx="1297" formatCode="0.00%">
                  <c:v>3.6539877795669203E-2</c:v>
                </c:pt>
                <c:pt idx="1298" formatCode="0.00%">
                  <c:v>3.6591860877285887E-2</c:v>
                </c:pt>
                <c:pt idx="1299" formatCode="0.00%">
                  <c:v>3.6669754297807076E-2</c:v>
                </c:pt>
                <c:pt idx="1300" formatCode="0.00%">
                  <c:v>3.6771858538654861E-2</c:v>
                </c:pt>
                <c:pt idx="1301" formatCode="0.00%">
                  <c:v>3.689488568759082E-2</c:v>
                </c:pt>
                <c:pt idx="1302" formatCode="0.00%">
                  <c:v>3.703665946094202E-2</c:v>
                </c:pt>
                <c:pt idx="1303" formatCode="0.00%">
                  <c:v>3.7189435108137874E-2</c:v>
                </c:pt>
                <c:pt idx="1304" formatCode="0.00%">
                  <c:v>3.733513703044649E-2</c:v>
                </c:pt>
                <c:pt idx="1305" formatCode="0.00%">
                  <c:v>3.74546238261875E-2</c:v>
                </c:pt>
                <c:pt idx="1306" formatCode="0.00%">
                  <c:v>3.7554496459402169E-2</c:v>
                </c:pt>
                <c:pt idx="1307" formatCode="0.00%">
                  <c:v>3.7659047853600226E-2</c:v>
                </c:pt>
                <c:pt idx="1308" formatCode="0.00%">
                  <c:v>3.7758555637366222E-2</c:v>
                </c:pt>
                <c:pt idx="1309" formatCode="0.00%">
                  <c:v>3.7841190005784307E-2</c:v>
                </c:pt>
                <c:pt idx="1310" formatCode="0.00%">
                  <c:v>3.7910728727440599E-2</c:v>
                </c:pt>
                <c:pt idx="1311" formatCode="0.00%">
                  <c:v>3.7962744850486105E-2</c:v>
                </c:pt>
                <c:pt idx="1312" formatCode="0.00%">
                  <c:v>3.8005750454116499E-2</c:v>
                </c:pt>
                <c:pt idx="1313" formatCode="0.00%">
                  <c:v>3.8037858857049855E-2</c:v>
                </c:pt>
                <c:pt idx="1314" formatCode="0.00%">
                  <c:v>3.8060688221673675E-2</c:v>
                </c:pt>
                <c:pt idx="1315" formatCode="0.00%">
                  <c:v>3.8076465167166874E-2</c:v>
                </c:pt>
                <c:pt idx="1316" formatCode="0.00%">
                  <c:v>3.8086139278186847E-2</c:v>
                </c:pt>
                <c:pt idx="1317" formatCode="0.00%">
                  <c:v>3.8089995743475769E-2</c:v>
                </c:pt>
                <c:pt idx="1318" formatCode="0.00%">
                  <c:v>3.809251343776042E-2</c:v>
                </c:pt>
                <c:pt idx="1319" formatCode="0.00%">
                  <c:v>3.808971758494327E-2</c:v>
                </c:pt>
                <c:pt idx="1320" formatCode="0.00%">
                  <c:v>3.8081443909938659E-2</c:v>
                </c:pt>
                <c:pt idx="1321" formatCode="0.00%">
                  <c:v>3.8069644266600054E-2</c:v>
                </c:pt>
                <c:pt idx="1322" formatCode="0.00%">
                  <c:v>3.8056455469406864E-2</c:v>
                </c:pt>
                <c:pt idx="1323" formatCode="0.00%">
                  <c:v>3.8045309861166693E-2</c:v>
                </c:pt>
                <c:pt idx="1324" formatCode="0.00%">
                  <c:v>3.8030324816519447E-2</c:v>
                </c:pt>
                <c:pt idx="1325" formatCode="0.00%">
                  <c:v>3.8009632470085486E-2</c:v>
                </c:pt>
                <c:pt idx="1326" formatCode="0.00%">
                  <c:v>3.7976304953374139E-2</c:v>
                </c:pt>
                <c:pt idx="1327" formatCode="0.00%">
                  <c:v>3.793035039358323E-2</c:v>
                </c:pt>
                <c:pt idx="1328" formatCode="0.00%">
                  <c:v>3.7872262798418106E-2</c:v>
                </c:pt>
                <c:pt idx="1329" formatCode="0.00%">
                  <c:v>3.7801316329183814E-2</c:v>
                </c:pt>
                <c:pt idx="1330" formatCode="0.00%">
                  <c:v>3.771601716663462E-2</c:v>
                </c:pt>
                <c:pt idx="1331" formatCode="0.00%">
                  <c:v>3.7616005735924822E-2</c:v>
                </c:pt>
                <c:pt idx="1332" formatCode="0.00%">
                  <c:v>3.7515388713400745E-2</c:v>
                </c:pt>
                <c:pt idx="1333" formatCode="0.00%">
                  <c:v>3.7415736289223858E-2</c:v>
                </c:pt>
                <c:pt idx="1334" formatCode="0.00%">
                  <c:v>3.732654918176373E-2</c:v>
                </c:pt>
                <c:pt idx="1335" formatCode="0.00%">
                  <c:v>3.7234971432982787E-2</c:v>
                </c:pt>
                <c:pt idx="1336" formatCode="0.00%">
                  <c:v>3.7156069026063616E-2</c:v>
                </c:pt>
                <c:pt idx="1337" formatCode="0.00%">
                  <c:v>3.7092628547462668E-2</c:v>
                </c:pt>
                <c:pt idx="1338" formatCode="0.00%">
                  <c:v>3.7053311703196784E-2</c:v>
                </c:pt>
                <c:pt idx="1339" formatCode="0.00%">
                  <c:v>3.7035319682707978E-2</c:v>
                </c:pt>
                <c:pt idx="1340" formatCode="0.00%">
                  <c:v>3.705393661455951E-2</c:v>
                </c:pt>
                <c:pt idx="1341" formatCode="0.00%">
                  <c:v>3.7098721393995379E-2</c:v>
                </c:pt>
                <c:pt idx="1342" formatCode="0.00%">
                  <c:v>3.7165676210739587E-2</c:v>
                </c:pt>
                <c:pt idx="1343" formatCode="0.00%">
                  <c:v>3.7242357546295492E-2</c:v>
                </c:pt>
                <c:pt idx="1344" formatCode="0.00%">
                  <c:v>3.7321199480565601E-2</c:v>
                </c:pt>
                <c:pt idx="1345" formatCode="0.00%">
                  <c:v>3.7396520432827679E-2</c:v>
                </c:pt>
                <c:pt idx="1346" formatCode="0.00%">
                  <c:v>3.7469268384172215E-2</c:v>
                </c:pt>
                <c:pt idx="1347" formatCode="0.00%">
                  <c:v>3.7541563642326865E-2</c:v>
                </c:pt>
                <c:pt idx="1348" formatCode="0.00%">
                  <c:v>3.7613397057323306E-2</c:v>
                </c:pt>
                <c:pt idx="1349" formatCode="0.00%">
                  <c:v>3.7673278210783055E-2</c:v>
                </c:pt>
                <c:pt idx="1350" formatCode="0.00%">
                  <c:v>3.7722326728785387E-2</c:v>
                </c:pt>
                <c:pt idx="1351" formatCode="0.00%">
                  <c:v>3.7760807363481044E-2</c:v>
                </c:pt>
                <c:pt idx="1352" formatCode="0.00%">
                  <c:v>3.7789044021435216E-2</c:v>
                </c:pt>
                <c:pt idx="1353" formatCode="0.00%">
                  <c:v>3.7815186462801416E-2</c:v>
                </c:pt>
                <c:pt idx="1354" formatCode="0.00%">
                  <c:v>3.783538944783775E-2</c:v>
                </c:pt>
                <c:pt idx="1355" formatCode="0.00%">
                  <c:v>3.7849740836405868E-2</c:v>
                </c:pt>
                <c:pt idx="1356" formatCode="0.00%">
                  <c:v>3.7854018181124729E-2</c:v>
                </c:pt>
                <c:pt idx="1357" formatCode="0.00%">
                  <c:v>3.784895873720058E-2</c:v>
                </c:pt>
                <c:pt idx="1358" formatCode="0.00%">
                  <c:v>3.782700300132924E-2</c:v>
                </c:pt>
                <c:pt idx="1359" formatCode="0.00%">
                  <c:v>3.7785562124385393E-2</c:v>
                </c:pt>
                <c:pt idx="1360" formatCode="0.00%">
                  <c:v>3.7714727638608364E-2</c:v>
                </c:pt>
                <c:pt idx="1361" formatCode="0.00%">
                  <c:v>3.7620795304893977E-2</c:v>
                </c:pt>
                <c:pt idx="1362" formatCode="0.00%">
                  <c:v>3.7496780887185159E-2</c:v>
                </c:pt>
                <c:pt idx="1363" formatCode="0.00%">
                  <c:v>3.735088810366699E-2</c:v>
                </c:pt>
                <c:pt idx="1364" formatCode="0.00%">
                  <c:v>3.7195658658620047E-2</c:v>
                </c:pt>
                <c:pt idx="1365" formatCode="0.00%">
                  <c:v>3.7032281359849935E-2</c:v>
                </c:pt>
                <c:pt idx="1366" formatCode="0.00%">
                  <c:v>3.6868347587845983E-2</c:v>
                </c:pt>
                <c:pt idx="1367" formatCode="0.00%">
                  <c:v>3.6706022063513942E-2</c:v>
                </c:pt>
                <c:pt idx="1368" formatCode="0.00%">
                  <c:v>3.6552112530769551E-2</c:v>
                </c:pt>
                <c:pt idx="1369" formatCode="0.00%">
                  <c:v>3.6410349387985159E-2</c:v>
                </c:pt>
                <c:pt idx="1370" formatCode="0.00%">
                  <c:v>3.6277733016053582E-2</c:v>
                </c:pt>
                <c:pt idx="1371" formatCode="0.00%">
                  <c:v>3.615650074727339E-2</c:v>
                </c:pt>
                <c:pt idx="1372" formatCode="0.00%">
                  <c:v>3.6058894351951545E-2</c:v>
                </c:pt>
                <c:pt idx="1373" formatCode="0.00%">
                  <c:v>3.5982286537105869E-2</c:v>
                </c:pt>
                <c:pt idx="1374" formatCode="0.00%">
                  <c:v>3.5926899378698827E-2</c:v>
                </c:pt>
                <c:pt idx="1375" formatCode="0.00%">
                  <c:v>3.5879661262920158E-2</c:v>
                </c:pt>
                <c:pt idx="1376" formatCode="0.00%">
                  <c:v>3.5842121395337906E-2</c:v>
                </c:pt>
                <c:pt idx="1377" formatCode="0.00%">
                  <c:v>3.5810652527225074E-2</c:v>
                </c:pt>
                <c:pt idx="1378" formatCode="0.00%">
                  <c:v>3.5782937569920376E-2</c:v>
                </c:pt>
                <c:pt idx="1379" formatCode="0.00%">
                  <c:v>3.5761379017492274E-2</c:v>
                </c:pt>
                <c:pt idx="1380" formatCode="0.00%">
                  <c:v>3.5747080072810217E-2</c:v>
                </c:pt>
                <c:pt idx="1381" formatCode="0.00%">
                  <c:v>3.5739488291626043E-2</c:v>
                </c:pt>
                <c:pt idx="1382" formatCode="0.00%">
                  <c:v>3.5740616344957565E-2</c:v>
                </c:pt>
                <c:pt idx="1383" formatCode="0.00%">
                  <c:v>3.5747996723357628E-2</c:v>
                </c:pt>
                <c:pt idx="1384" formatCode="0.00%">
                  <c:v>3.5758724898812988E-2</c:v>
                </c:pt>
                <c:pt idx="1385" formatCode="0.00%">
                  <c:v>3.5768991126983882E-2</c:v>
                </c:pt>
                <c:pt idx="1386" formatCode="0.00%">
                  <c:v>3.5778328441877505E-2</c:v>
                </c:pt>
                <c:pt idx="1387" formatCode="0.00%">
                  <c:v>3.5782920279322269E-2</c:v>
                </c:pt>
                <c:pt idx="1388" formatCode="0.00%">
                  <c:v>3.5781940369709518E-2</c:v>
                </c:pt>
                <c:pt idx="1389" formatCode="0.00%">
                  <c:v>3.5777935234618564E-2</c:v>
                </c:pt>
                <c:pt idx="1390" formatCode="0.00%">
                  <c:v>3.5769597665841375E-2</c:v>
                </c:pt>
                <c:pt idx="1391" formatCode="0.00%">
                  <c:v>3.5758379953179126E-2</c:v>
                </c:pt>
                <c:pt idx="1392" formatCode="0.00%">
                  <c:v>3.5744938815527399E-2</c:v>
                </c:pt>
                <c:pt idx="1393" formatCode="0.00%">
                  <c:v>3.572855616049378E-2</c:v>
                </c:pt>
                <c:pt idx="1394" formatCode="0.00%">
                  <c:v>3.5715274422515979E-2</c:v>
                </c:pt>
                <c:pt idx="1395" formatCode="0.00%">
                  <c:v>3.5707897692648941E-2</c:v>
                </c:pt>
                <c:pt idx="1396" formatCode="0.00%">
                  <c:v>3.5704807784715374E-2</c:v>
                </c:pt>
                <c:pt idx="1397" formatCode="0.00%">
                  <c:v>3.5704927446215243E-2</c:v>
                </c:pt>
                <c:pt idx="1398" formatCode="0.00%">
                  <c:v>3.5707652916697759E-2</c:v>
                </c:pt>
                <c:pt idx="1399" formatCode="0.00%">
                  <c:v>3.5711753468651644E-2</c:v>
                </c:pt>
                <c:pt idx="1400" formatCode="0.00%">
                  <c:v>3.5714214040567967E-2</c:v>
                </c:pt>
                <c:pt idx="1401" formatCode="0.00%">
                  <c:v>3.5710021543942767E-2</c:v>
                </c:pt>
                <c:pt idx="1402" formatCode="0.00%">
                  <c:v>3.569460817933473E-2</c:v>
                </c:pt>
                <c:pt idx="1403" formatCode="0.00%">
                  <c:v>3.5667304843860853E-2</c:v>
                </c:pt>
                <c:pt idx="1404" formatCode="0.00%">
                  <c:v>3.5630001600655985E-2</c:v>
                </c:pt>
                <c:pt idx="1405" formatCode="0.00%">
                  <c:v>3.5580460912930705E-2</c:v>
                </c:pt>
                <c:pt idx="1406" formatCode="0.00%">
                  <c:v>3.551590113453329E-2</c:v>
                </c:pt>
                <c:pt idx="1407" formatCode="0.00%">
                  <c:v>3.5440024795219432E-2</c:v>
                </c:pt>
                <c:pt idx="1408" formatCode="0.00%">
                  <c:v>3.5354793310722991E-2</c:v>
                </c:pt>
                <c:pt idx="1409" formatCode="0.00%">
                  <c:v>3.5261485807900658E-2</c:v>
                </c:pt>
                <c:pt idx="1410" formatCode="0.00%">
                  <c:v>3.5161116233871706E-2</c:v>
                </c:pt>
                <c:pt idx="1411" formatCode="0.00%">
                  <c:v>3.5048594130919014E-2</c:v>
                </c:pt>
                <c:pt idx="1412" formatCode="0.00%">
                  <c:v>3.4932376843756906E-2</c:v>
                </c:pt>
                <c:pt idx="1413" formatCode="0.00%">
                  <c:v>3.4813714713587553E-2</c:v>
                </c:pt>
                <c:pt idx="1414" formatCode="0.00%">
                  <c:v>3.4707630318709722E-2</c:v>
                </c:pt>
                <c:pt idx="1415" formatCode="0.00%">
                  <c:v>3.4610207211218186E-2</c:v>
                </c:pt>
                <c:pt idx="1416" formatCode="0.00%">
                  <c:v>3.4516283843660227E-2</c:v>
                </c:pt>
                <c:pt idx="1417" formatCode="0.00%">
                  <c:v>3.4426541141267364E-2</c:v>
                </c:pt>
                <c:pt idx="1418" formatCode="0.00%">
                  <c:v>3.4340866699037957E-2</c:v>
                </c:pt>
                <c:pt idx="1419" formatCode="0.00%">
                  <c:v>3.4262310511192585E-2</c:v>
                </c:pt>
                <c:pt idx="1420" formatCode="0.00%">
                  <c:v>3.4194600243903486E-2</c:v>
                </c:pt>
                <c:pt idx="1421" formatCode="0.00%">
                  <c:v>3.4142750453847383E-2</c:v>
                </c:pt>
                <c:pt idx="1422" formatCode="0.00%">
                  <c:v>3.4107252865915275E-2</c:v>
                </c:pt>
                <c:pt idx="1423" formatCode="0.00%">
                  <c:v>3.4093581305012596E-2</c:v>
                </c:pt>
                <c:pt idx="1424" formatCode="0.00%">
                  <c:v>3.4102290916241389E-2</c:v>
                </c:pt>
                <c:pt idx="1425" formatCode="0.00%">
                  <c:v>3.4140911175834975E-2</c:v>
                </c:pt>
                <c:pt idx="1426" formatCode="0.00%">
                  <c:v>3.4208104363954724E-2</c:v>
                </c:pt>
                <c:pt idx="1427" formatCode="0.00%">
                  <c:v>3.4324856689015797E-2</c:v>
                </c:pt>
                <c:pt idx="1428" formatCode="0.00%">
                  <c:v>3.4486403267902005E-2</c:v>
                </c:pt>
                <c:pt idx="1429" formatCode="0.00%">
                  <c:v>3.4670306074019143E-2</c:v>
                </c:pt>
                <c:pt idx="1430" formatCode="0.00%">
                  <c:v>3.4855603999711958E-2</c:v>
                </c:pt>
                <c:pt idx="1431" formatCode="0.00%">
                  <c:v>0</c:v>
                </c:pt>
                <c:pt idx="1432" formatCode="0.00%">
                  <c:v>0</c:v>
                </c:pt>
                <c:pt idx="1433" formatCode="0.00%">
                  <c:v>0</c:v>
                </c:pt>
                <c:pt idx="1434" formatCode="0.00%">
                  <c:v>0</c:v>
                </c:pt>
                <c:pt idx="1435" formatCode="0.00%">
                  <c:v>0</c:v>
                </c:pt>
                <c:pt idx="1436" formatCode="0.00%">
                  <c:v>0</c:v>
                </c:pt>
                <c:pt idx="1437" formatCode="0.00%">
                  <c:v>0</c:v>
                </c:pt>
                <c:pt idx="1438" formatCode="0.00%">
                  <c:v>0</c:v>
                </c:pt>
                <c:pt idx="1439" formatCode="0.00%">
                  <c:v>0</c:v>
                </c:pt>
                <c:pt idx="1440" formatCode="0.00%">
                  <c:v>0</c:v>
                </c:pt>
                <c:pt idx="1441" formatCode="0.00%">
                  <c:v>0</c:v>
                </c:pt>
                <c:pt idx="1442" formatCode="0.00%">
                  <c:v>0</c:v>
                </c:pt>
                <c:pt idx="1443" formatCode="0.00%">
                  <c:v>0</c:v>
                </c:pt>
                <c:pt idx="1444" formatCode="0.00%">
                  <c:v>0</c:v>
                </c:pt>
                <c:pt idx="1445" formatCode="0.00%">
                  <c:v>0</c:v>
                </c:pt>
                <c:pt idx="1446" formatCode="0.00%">
                  <c:v>0</c:v>
                </c:pt>
                <c:pt idx="1447" formatCode="0.00%">
                  <c:v>0</c:v>
                </c:pt>
                <c:pt idx="1448" formatCode="0.00%">
                  <c:v>0</c:v>
                </c:pt>
                <c:pt idx="1449" formatCode="0.00%">
                  <c:v>0</c:v>
                </c:pt>
                <c:pt idx="1450" formatCode="0.00%">
                  <c:v>0</c:v>
                </c:pt>
                <c:pt idx="1451" formatCode="0.00%">
                  <c:v>0</c:v>
                </c:pt>
                <c:pt idx="1452" formatCode="0.00%">
                  <c:v>0</c:v>
                </c:pt>
                <c:pt idx="1453" formatCode="0.00%">
                  <c:v>0</c:v>
                </c:pt>
                <c:pt idx="1454" formatCode="0.00%">
                  <c:v>0</c:v>
                </c:pt>
                <c:pt idx="1455" formatCode="0.00%">
                  <c:v>0</c:v>
                </c:pt>
                <c:pt idx="1456" formatCode="0.00%">
                  <c:v>0</c:v>
                </c:pt>
                <c:pt idx="1457" formatCode="0.00%">
                  <c:v>0</c:v>
                </c:pt>
                <c:pt idx="1458" formatCode="0.00%">
                  <c:v>0</c:v>
                </c:pt>
                <c:pt idx="1459" formatCode="0.00%">
                  <c:v>0</c:v>
                </c:pt>
                <c:pt idx="1460" formatCode="0.00%">
                  <c:v>0</c:v>
                </c:pt>
                <c:pt idx="1461" formatCode="0.00%">
                  <c:v>0</c:v>
                </c:pt>
                <c:pt idx="1462" formatCode="0.00%">
                  <c:v>0</c:v>
                </c:pt>
                <c:pt idx="1463" formatCode="0.00%">
                  <c:v>0</c:v>
                </c:pt>
                <c:pt idx="1464" formatCode="0.00%">
                  <c:v>0</c:v>
                </c:pt>
                <c:pt idx="1465" formatCode="0.00%">
                  <c:v>0</c:v>
                </c:pt>
                <c:pt idx="1466" formatCode="0.00%">
                  <c:v>0</c:v>
                </c:pt>
                <c:pt idx="1467" formatCode="0.00%">
                  <c:v>0</c:v>
                </c:pt>
                <c:pt idx="1468" formatCode="0.00%">
                  <c:v>0</c:v>
                </c:pt>
                <c:pt idx="1469" formatCode="0.00%">
                  <c:v>0</c:v>
                </c:pt>
                <c:pt idx="1470" formatCode="0.00%">
                  <c:v>0</c:v>
                </c:pt>
                <c:pt idx="1471" formatCode="0.00%">
                  <c:v>0</c:v>
                </c:pt>
                <c:pt idx="1472" formatCode="0.00%">
                  <c:v>0</c:v>
                </c:pt>
                <c:pt idx="1473" formatCode="0.00%">
                  <c:v>0</c:v>
                </c:pt>
                <c:pt idx="1474" formatCode="0.00%">
                  <c:v>0</c:v>
                </c:pt>
                <c:pt idx="1475" formatCode="0.00%">
                  <c:v>0</c:v>
                </c:pt>
                <c:pt idx="1476" formatCode="0.00%">
                  <c:v>0</c:v>
                </c:pt>
                <c:pt idx="1477" formatCode="0.00%">
                  <c:v>0</c:v>
                </c:pt>
                <c:pt idx="1478" formatCode="0.00%">
                  <c:v>0</c:v>
                </c:pt>
                <c:pt idx="1479" formatCode="0.00%">
                  <c:v>0</c:v>
                </c:pt>
                <c:pt idx="1480" formatCode="0.00%">
                  <c:v>0</c:v>
                </c:pt>
                <c:pt idx="1481" formatCode="0.00%">
                  <c:v>0</c:v>
                </c:pt>
                <c:pt idx="1482" formatCode="0.00%">
                  <c:v>0</c:v>
                </c:pt>
                <c:pt idx="1483" formatCode="0.00%">
                  <c:v>0</c:v>
                </c:pt>
                <c:pt idx="1484" formatCode="0.00%">
                  <c:v>0</c:v>
                </c:pt>
                <c:pt idx="1485" formatCode="0.00%">
                  <c:v>0</c:v>
                </c:pt>
                <c:pt idx="1486" formatCode="0.00%">
                  <c:v>0</c:v>
                </c:pt>
                <c:pt idx="1487" formatCode="0.00%">
                  <c:v>0</c:v>
                </c:pt>
                <c:pt idx="1488" formatCode="0.00%">
                  <c:v>0</c:v>
                </c:pt>
                <c:pt idx="1489" formatCode="0.00%">
                  <c:v>0</c:v>
                </c:pt>
                <c:pt idx="1490" formatCode="0.00%">
                  <c:v>0</c:v>
                </c:pt>
                <c:pt idx="1491" formatCode="0.00%">
                  <c:v>0</c:v>
                </c:pt>
                <c:pt idx="1492" formatCode="0.00%">
                  <c:v>0</c:v>
                </c:pt>
                <c:pt idx="1493" formatCode="0.00%">
                  <c:v>0</c:v>
                </c:pt>
                <c:pt idx="1494" formatCode="0.00%">
                  <c:v>0</c:v>
                </c:pt>
                <c:pt idx="1495" formatCode="0.00%">
                  <c:v>0</c:v>
                </c:pt>
                <c:pt idx="1496" formatCode="0.00%">
                  <c:v>0</c:v>
                </c:pt>
                <c:pt idx="1497" formatCode="0.00%">
                  <c:v>0</c:v>
                </c:pt>
                <c:pt idx="1498" formatCode="0.00%">
                  <c:v>0</c:v>
                </c:pt>
                <c:pt idx="1499" formatCode="0.00%">
                  <c:v>0</c:v>
                </c:pt>
                <c:pt idx="1500" formatCode="0.00%">
                  <c:v>0</c:v>
                </c:pt>
                <c:pt idx="1501" formatCode="0.00%">
                  <c:v>0</c:v>
                </c:pt>
                <c:pt idx="1502" formatCode="0.00%">
                  <c:v>0</c:v>
                </c:pt>
                <c:pt idx="1503" formatCode="0.00%">
                  <c:v>0</c:v>
                </c:pt>
                <c:pt idx="1504" formatCode="0.00%">
                  <c:v>0</c:v>
                </c:pt>
                <c:pt idx="1505" formatCode="0.00%">
                  <c:v>0</c:v>
                </c:pt>
                <c:pt idx="1506" formatCode="0.00%">
                  <c:v>0</c:v>
                </c:pt>
                <c:pt idx="1507" formatCode="0.00%">
                  <c:v>0</c:v>
                </c:pt>
                <c:pt idx="1508" formatCode="0.00%">
                  <c:v>0</c:v>
                </c:pt>
                <c:pt idx="1509" formatCode="0.00%">
                  <c:v>0</c:v>
                </c:pt>
                <c:pt idx="1510" formatCode="0.00%">
                  <c:v>0</c:v>
                </c:pt>
                <c:pt idx="1511" formatCode="0.00%">
                  <c:v>0</c:v>
                </c:pt>
                <c:pt idx="1512" formatCode="0.00%">
                  <c:v>0</c:v>
                </c:pt>
                <c:pt idx="1513" formatCode="0.00%">
                  <c:v>0</c:v>
                </c:pt>
                <c:pt idx="1514" formatCode="0.00%">
                  <c:v>0</c:v>
                </c:pt>
                <c:pt idx="1515" formatCode="0.00%">
                  <c:v>0</c:v>
                </c:pt>
                <c:pt idx="1516" formatCode="0.00%">
                  <c:v>0</c:v>
                </c:pt>
                <c:pt idx="1517" formatCode="0.00%">
                  <c:v>0</c:v>
                </c:pt>
                <c:pt idx="1518" formatCode="0.00%">
                  <c:v>0</c:v>
                </c:pt>
                <c:pt idx="1519" formatCode="0.00%">
                  <c:v>0</c:v>
                </c:pt>
                <c:pt idx="1520" formatCode="0.00%">
                  <c:v>0</c:v>
                </c:pt>
                <c:pt idx="1521" formatCode="0.00%">
                  <c:v>0</c:v>
                </c:pt>
                <c:pt idx="1522" formatCode="0.00%">
                  <c:v>0</c:v>
                </c:pt>
                <c:pt idx="1523" formatCode="0.00%">
                  <c:v>0</c:v>
                </c:pt>
                <c:pt idx="1524" formatCode="0.00%">
                  <c:v>0</c:v>
                </c:pt>
                <c:pt idx="1525" formatCode="0.00%">
                  <c:v>0</c:v>
                </c:pt>
                <c:pt idx="1526" formatCode="0.00%">
                  <c:v>0</c:v>
                </c:pt>
                <c:pt idx="1527" formatCode="0.00%">
                  <c:v>0</c:v>
                </c:pt>
                <c:pt idx="1528" formatCode="0.00%">
                  <c:v>0</c:v>
                </c:pt>
                <c:pt idx="1529" formatCode="0.00%">
                  <c:v>0</c:v>
                </c:pt>
                <c:pt idx="1530" formatCode="0.00%">
                  <c:v>0</c:v>
                </c:pt>
                <c:pt idx="1531" formatCode="0.00%">
                  <c:v>0</c:v>
                </c:pt>
                <c:pt idx="1532" formatCode="0.00%">
                  <c:v>0</c:v>
                </c:pt>
                <c:pt idx="1533" formatCode="0.00%">
                  <c:v>0</c:v>
                </c:pt>
                <c:pt idx="1534" formatCode="0.00%">
                  <c:v>0</c:v>
                </c:pt>
                <c:pt idx="1535" formatCode="0.00%">
                  <c:v>0</c:v>
                </c:pt>
                <c:pt idx="1536" formatCode="0.00%">
                  <c:v>0</c:v>
                </c:pt>
                <c:pt idx="1537" formatCode="0.00%">
                  <c:v>0</c:v>
                </c:pt>
                <c:pt idx="1538" formatCode="0.00%">
                  <c:v>0</c:v>
                </c:pt>
                <c:pt idx="1539" formatCode="0.00%">
                  <c:v>0</c:v>
                </c:pt>
                <c:pt idx="1540" formatCode="0.00%">
                  <c:v>0</c:v>
                </c:pt>
                <c:pt idx="1541" formatCode="0.00%">
                  <c:v>0</c:v>
                </c:pt>
                <c:pt idx="1542" formatCode="0.00%">
                  <c:v>0</c:v>
                </c:pt>
                <c:pt idx="1543" formatCode="0.00%">
                  <c:v>0</c:v>
                </c:pt>
                <c:pt idx="1544" formatCode="0.00%">
                  <c:v>0</c:v>
                </c:pt>
                <c:pt idx="1545" formatCode="0.00%">
                  <c:v>0</c:v>
                </c:pt>
                <c:pt idx="1546" formatCode="0.00%">
                  <c:v>0</c:v>
                </c:pt>
                <c:pt idx="1547" formatCode="0.00%">
                  <c:v>0</c:v>
                </c:pt>
                <c:pt idx="1548" formatCode="0.00%">
                  <c:v>0</c:v>
                </c:pt>
                <c:pt idx="1549" formatCode="0.00%">
                  <c:v>0</c:v>
                </c:pt>
                <c:pt idx="1550" formatCode="0.00%">
                  <c:v>0</c:v>
                </c:pt>
                <c:pt idx="1551" formatCode="0.00%">
                  <c:v>0</c:v>
                </c:pt>
                <c:pt idx="1552" formatCode="0.00%">
                  <c:v>0</c:v>
                </c:pt>
                <c:pt idx="1553" formatCode="0.00%">
                  <c:v>0</c:v>
                </c:pt>
                <c:pt idx="1554" formatCode="0.00%">
                  <c:v>0</c:v>
                </c:pt>
                <c:pt idx="1555" formatCode="0.00%">
                  <c:v>0</c:v>
                </c:pt>
                <c:pt idx="1556" formatCode="0.00%">
                  <c:v>0</c:v>
                </c:pt>
                <c:pt idx="1557" formatCode="0.00%">
                  <c:v>0</c:v>
                </c:pt>
                <c:pt idx="1558" formatCode="0.00%">
                  <c:v>0</c:v>
                </c:pt>
                <c:pt idx="1559" formatCode="0.00%">
                  <c:v>0</c:v>
                </c:pt>
                <c:pt idx="1560" formatCode="0.00%">
                  <c:v>0</c:v>
                </c:pt>
                <c:pt idx="1561" formatCode="0.00%">
                  <c:v>0</c:v>
                </c:pt>
                <c:pt idx="1562" formatCode="0.00%">
                  <c:v>0</c:v>
                </c:pt>
                <c:pt idx="1563" formatCode="0.00%">
                  <c:v>0</c:v>
                </c:pt>
                <c:pt idx="1564" formatCode="0.00%">
                  <c:v>0</c:v>
                </c:pt>
                <c:pt idx="1565" formatCode="0.00%">
                  <c:v>0</c:v>
                </c:pt>
                <c:pt idx="1566" formatCode="0.00%">
                  <c:v>0</c:v>
                </c:pt>
                <c:pt idx="1567" formatCode="0.00%">
                  <c:v>0</c:v>
                </c:pt>
                <c:pt idx="1568" formatCode="0.00%">
                  <c:v>0</c:v>
                </c:pt>
                <c:pt idx="1569" formatCode="0.00%">
                  <c:v>0</c:v>
                </c:pt>
                <c:pt idx="1570" formatCode="0.00%">
                  <c:v>0</c:v>
                </c:pt>
                <c:pt idx="1571" formatCode="0.00%">
                  <c:v>0</c:v>
                </c:pt>
                <c:pt idx="1572" formatCode="0.00%">
                  <c:v>0</c:v>
                </c:pt>
                <c:pt idx="1573" formatCode="0.00%">
                  <c:v>0</c:v>
                </c:pt>
                <c:pt idx="1574" formatCode="0.00%">
                  <c:v>0</c:v>
                </c:pt>
                <c:pt idx="1575" formatCode="0.00%">
                  <c:v>0</c:v>
                </c:pt>
                <c:pt idx="1576" formatCode="0.00%">
                  <c:v>0</c:v>
                </c:pt>
                <c:pt idx="1577" formatCode="0.00%">
                  <c:v>0</c:v>
                </c:pt>
                <c:pt idx="1578" formatCode="0.00%">
                  <c:v>0</c:v>
                </c:pt>
                <c:pt idx="1579" formatCode="0.00%">
                  <c:v>0</c:v>
                </c:pt>
                <c:pt idx="1580" formatCode="0.00%">
                  <c:v>0</c:v>
                </c:pt>
                <c:pt idx="1581" formatCode="0.00%">
                  <c:v>0</c:v>
                </c:pt>
                <c:pt idx="1582" formatCode="0.00%">
                  <c:v>0</c:v>
                </c:pt>
                <c:pt idx="1583" formatCode="0.00%">
                  <c:v>0</c:v>
                </c:pt>
                <c:pt idx="1584" formatCode="0.00%">
                  <c:v>0</c:v>
                </c:pt>
                <c:pt idx="1585" formatCode="0.00%">
                  <c:v>0</c:v>
                </c:pt>
                <c:pt idx="1586" formatCode="0.00%">
                  <c:v>0</c:v>
                </c:pt>
                <c:pt idx="1587" formatCode="0.00%">
                  <c:v>0</c:v>
                </c:pt>
                <c:pt idx="1588" formatCode="0.00%">
                  <c:v>0</c:v>
                </c:pt>
                <c:pt idx="1589" formatCode="0.00%">
                  <c:v>0</c:v>
                </c:pt>
                <c:pt idx="1590" formatCode="0.00%">
                  <c:v>0</c:v>
                </c:pt>
                <c:pt idx="1591" formatCode="0.00%">
                  <c:v>0</c:v>
                </c:pt>
                <c:pt idx="1592" formatCode="0.00%">
                  <c:v>0</c:v>
                </c:pt>
                <c:pt idx="1593" formatCode="0.00%">
                  <c:v>0</c:v>
                </c:pt>
                <c:pt idx="1594" formatCode="0.00%">
                  <c:v>0</c:v>
                </c:pt>
                <c:pt idx="1595" formatCode="0.00%">
                  <c:v>0</c:v>
                </c:pt>
                <c:pt idx="1596" formatCode="0.00%">
                  <c:v>0</c:v>
                </c:pt>
                <c:pt idx="1597" formatCode="0.00%">
                  <c:v>0</c:v>
                </c:pt>
                <c:pt idx="1598" formatCode="0.00%">
                  <c:v>0</c:v>
                </c:pt>
                <c:pt idx="1599" formatCode="0.00%">
                  <c:v>0</c:v>
                </c:pt>
                <c:pt idx="1600" formatCode="0.00%">
                  <c:v>0</c:v>
                </c:pt>
                <c:pt idx="1601" formatCode="0.00%">
                  <c:v>0</c:v>
                </c:pt>
                <c:pt idx="1602" formatCode="0.00%">
                  <c:v>0</c:v>
                </c:pt>
                <c:pt idx="1603" formatCode="0.00%">
                  <c:v>0</c:v>
                </c:pt>
                <c:pt idx="1604" formatCode="0.00%">
                  <c:v>0</c:v>
                </c:pt>
                <c:pt idx="1605" formatCode="0.00%">
                  <c:v>0</c:v>
                </c:pt>
                <c:pt idx="1606" formatCode="0.00%">
                  <c:v>0</c:v>
                </c:pt>
                <c:pt idx="1607" formatCode="0.00%">
                  <c:v>0</c:v>
                </c:pt>
                <c:pt idx="1608" formatCode="0.00%">
                  <c:v>0</c:v>
                </c:pt>
                <c:pt idx="1609" formatCode="0.00%">
                  <c:v>0</c:v>
                </c:pt>
                <c:pt idx="1610" formatCode="0.00%">
                  <c:v>0</c:v>
                </c:pt>
                <c:pt idx="1611" formatCode="0.00%">
                  <c:v>0</c:v>
                </c:pt>
                <c:pt idx="1612" formatCode="0.00%">
                  <c:v>0</c:v>
                </c:pt>
                <c:pt idx="1613" formatCode="0.00%">
                  <c:v>0</c:v>
                </c:pt>
                <c:pt idx="1614" formatCode="0.00%">
                  <c:v>0</c:v>
                </c:pt>
                <c:pt idx="1615" formatCode="0.00%">
                  <c:v>0</c:v>
                </c:pt>
                <c:pt idx="1616" formatCode="0.00%">
                  <c:v>0</c:v>
                </c:pt>
                <c:pt idx="1617" formatCode="0.00%">
                  <c:v>0</c:v>
                </c:pt>
                <c:pt idx="1618" formatCode="0.00%">
                  <c:v>0</c:v>
                </c:pt>
                <c:pt idx="1619" formatCode="0.00%">
                  <c:v>0</c:v>
                </c:pt>
                <c:pt idx="1620" formatCode="0.00%">
                  <c:v>0</c:v>
                </c:pt>
                <c:pt idx="1621" formatCode="0.00%">
                  <c:v>0</c:v>
                </c:pt>
                <c:pt idx="1622" formatCode="0.00%">
                  <c:v>0</c:v>
                </c:pt>
                <c:pt idx="1623" formatCode="0.00%">
                  <c:v>0</c:v>
                </c:pt>
                <c:pt idx="1624" formatCode="0.00%">
                  <c:v>0</c:v>
                </c:pt>
                <c:pt idx="1625" formatCode="0.00%">
                  <c:v>0</c:v>
                </c:pt>
                <c:pt idx="1626" formatCode="0.00%">
                  <c:v>0</c:v>
                </c:pt>
                <c:pt idx="1627" formatCode="0.00%">
                  <c:v>0</c:v>
                </c:pt>
                <c:pt idx="1628" formatCode="0.00%">
                  <c:v>0</c:v>
                </c:pt>
                <c:pt idx="1629" formatCode="0.00%">
                  <c:v>0</c:v>
                </c:pt>
                <c:pt idx="1630" formatCode="0.00%">
                  <c:v>0</c:v>
                </c:pt>
                <c:pt idx="1631" formatCode="0.00%">
                  <c:v>0</c:v>
                </c:pt>
                <c:pt idx="1632" formatCode="0.00%">
                  <c:v>0</c:v>
                </c:pt>
                <c:pt idx="1633" formatCode="0.00%">
                  <c:v>0</c:v>
                </c:pt>
                <c:pt idx="1634" formatCode="0.00%">
                  <c:v>0</c:v>
                </c:pt>
                <c:pt idx="1635" formatCode="0.00%">
                  <c:v>0</c:v>
                </c:pt>
                <c:pt idx="1636" formatCode="0.00%">
                  <c:v>0</c:v>
                </c:pt>
                <c:pt idx="1637" formatCode="0.00%">
                  <c:v>0</c:v>
                </c:pt>
                <c:pt idx="1638" formatCode="0.00%">
                  <c:v>0</c:v>
                </c:pt>
                <c:pt idx="1639" formatCode="0.00%">
                  <c:v>0</c:v>
                </c:pt>
                <c:pt idx="1640" formatCode="0.00%">
                  <c:v>0</c:v>
                </c:pt>
                <c:pt idx="1641" formatCode="0.00%">
                  <c:v>0</c:v>
                </c:pt>
                <c:pt idx="1642" formatCode="0.00%">
                  <c:v>0</c:v>
                </c:pt>
                <c:pt idx="1643" formatCode="0.00%">
                  <c:v>0</c:v>
                </c:pt>
                <c:pt idx="1644" formatCode="0.00%">
                  <c:v>0</c:v>
                </c:pt>
                <c:pt idx="1645" formatCode="0.00%">
                  <c:v>0</c:v>
                </c:pt>
                <c:pt idx="1646" formatCode="0.00%">
                  <c:v>0</c:v>
                </c:pt>
                <c:pt idx="1647" formatCode="0.00%">
                  <c:v>0</c:v>
                </c:pt>
                <c:pt idx="1648" formatCode="0.00%">
                  <c:v>0</c:v>
                </c:pt>
                <c:pt idx="1649" formatCode="0.00%">
                  <c:v>0</c:v>
                </c:pt>
                <c:pt idx="1650" formatCode="0.00%">
                  <c:v>0</c:v>
                </c:pt>
                <c:pt idx="1651" formatCode="0.00%">
                  <c:v>0</c:v>
                </c:pt>
                <c:pt idx="1652" formatCode="0.00%">
                  <c:v>0</c:v>
                </c:pt>
                <c:pt idx="1653" formatCode="0.00%">
                  <c:v>0</c:v>
                </c:pt>
                <c:pt idx="1654" formatCode="0.00%">
                  <c:v>0</c:v>
                </c:pt>
                <c:pt idx="1655" formatCode="0.00%">
                  <c:v>0</c:v>
                </c:pt>
                <c:pt idx="1656" formatCode="0.00%">
                  <c:v>0</c:v>
                </c:pt>
                <c:pt idx="1657" formatCode="0.00%">
                  <c:v>0</c:v>
                </c:pt>
                <c:pt idx="1658" formatCode="0.00%">
                  <c:v>0</c:v>
                </c:pt>
                <c:pt idx="1659" formatCode="0.00%">
                  <c:v>0</c:v>
                </c:pt>
                <c:pt idx="1660" formatCode="0.00%">
                  <c:v>0</c:v>
                </c:pt>
                <c:pt idx="1661" formatCode="0.00%">
                  <c:v>0</c:v>
                </c:pt>
                <c:pt idx="1662" formatCode="0.00%">
                  <c:v>0</c:v>
                </c:pt>
                <c:pt idx="1663" formatCode="0.00%">
                  <c:v>0</c:v>
                </c:pt>
                <c:pt idx="1664" formatCode="0.00%">
                  <c:v>0</c:v>
                </c:pt>
                <c:pt idx="1665" formatCode="0.00%">
                  <c:v>0</c:v>
                </c:pt>
                <c:pt idx="1666" formatCode="0.00%">
                  <c:v>0</c:v>
                </c:pt>
                <c:pt idx="1667" formatCode="0.00%">
                  <c:v>0</c:v>
                </c:pt>
                <c:pt idx="1668" formatCode="0.00%">
                  <c:v>0</c:v>
                </c:pt>
                <c:pt idx="1669" formatCode="0.00%">
                  <c:v>0</c:v>
                </c:pt>
                <c:pt idx="1670" formatCode="0.00%">
                  <c:v>0</c:v>
                </c:pt>
                <c:pt idx="1671" formatCode="0.00%">
                  <c:v>0</c:v>
                </c:pt>
                <c:pt idx="1672" formatCode="0.00%">
                  <c:v>0</c:v>
                </c:pt>
                <c:pt idx="1673" formatCode="0.00%">
                  <c:v>0</c:v>
                </c:pt>
                <c:pt idx="1674" formatCode="0.00%">
                  <c:v>0</c:v>
                </c:pt>
                <c:pt idx="1675" formatCode="0.00%">
                  <c:v>0</c:v>
                </c:pt>
                <c:pt idx="1676" formatCode="0.00%">
                  <c:v>0</c:v>
                </c:pt>
                <c:pt idx="1677" formatCode="0.00%">
                  <c:v>0</c:v>
                </c:pt>
                <c:pt idx="1678" formatCode="0.00%">
                  <c:v>0</c:v>
                </c:pt>
                <c:pt idx="1679" formatCode="0.00%">
                  <c:v>0</c:v>
                </c:pt>
                <c:pt idx="1680" formatCode="0.00%">
                  <c:v>0</c:v>
                </c:pt>
                <c:pt idx="1681" formatCode="0.00%">
                  <c:v>0</c:v>
                </c:pt>
                <c:pt idx="1682" formatCode="0.00%">
                  <c:v>0</c:v>
                </c:pt>
                <c:pt idx="1683" formatCode="0.00%">
                  <c:v>0</c:v>
                </c:pt>
                <c:pt idx="1684" formatCode="0.00%">
                  <c:v>0</c:v>
                </c:pt>
                <c:pt idx="1685" formatCode="0.00%">
                  <c:v>0</c:v>
                </c:pt>
                <c:pt idx="1686" formatCode="0.00%">
                  <c:v>0</c:v>
                </c:pt>
                <c:pt idx="1687" formatCode="0.00%">
                  <c:v>0</c:v>
                </c:pt>
                <c:pt idx="1688" formatCode="0.00%">
                  <c:v>0</c:v>
                </c:pt>
                <c:pt idx="1689" formatCode="0.00%">
                  <c:v>0</c:v>
                </c:pt>
                <c:pt idx="1690" formatCode="0.00%">
                  <c:v>0</c:v>
                </c:pt>
                <c:pt idx="1691" formatCode="0.00%">
                  <c:v>0</c:v>
                </c:pt>
                <c:pt idx="1692" formatCode="0.00%">
                  <c:v>0</c:v>
                </c:pt>
                <c:pt idx="1693" formatCode="0.00%">
                  <c:v>0</c:v>
                </c:pt>
                <c:pt idx="1694" formatCode="0.00%">
                  <c:v>0</c:v>
                </c:pt>
                <c:pt idx="1695" formatCode="0.00%">
                  <c:v>0</c:v>
                </c:pt>
                <c:pt idx="1696" formatCode="0.00%">
                  <c:v>0</c:v>
                </c:pt>
                <c:pt idx="1697" formatCode="0.00%">
                  <c:v>0</c:v>
                </c:pt>
                <c:pt idx="1698" formatCode="0.00%">
                  <c:v>0</c:v>
                </c:pt>
                <c:pt idx="1699" formatCode="0.00%">
                  <c:v>0</c:v>
                </c:pt>
                <c:pt idx="1700" formatCode="0.00%">
                  <c:v>0</c:v>
                </c:pt>
                <c:pt idx="1701" formatCode="0.00%">
                  <c:v>0</c:v>
                </c:pt>
                <c:pt idx="1702" formatCode="0.00%">
                  <c:v>0</c:v>
                </c:pt>
                <c:pt idx="1703" formatCode="0.00%">
                  <c:v>0</c:v>
                </c:pt>
                <c:pt idx="1704" formatCode="0.00%">
                  <c:v>0</c:v>
                </c:pt>
                <c:pt idx="1705" formatCode="0.00%">
                  <c:v>0</c:v>
                </c:pt>
                <c:pt idx="1706" formatCode="0.00%">
                  <c:v>0</c:v>
                </c:pt>
                <c:pt idx="1707" formatCode="0.00%">
                  <c:v>0</c:v>
                </c:pt>
                <c:pt idx="1708" formatCode="0.00%">
                  <c:v>0</c:v>
                </c:pt>
                <c:pt idx="1709" formatCode="0.00%">
                  <c:v>0</c:v>
                </c:pt>
                <c:pt idx="1710" formatCode="0.00%">
                  <c:v>0</c:v>
                </c:pt>
                <c:pt idx="1711" formatCode="0.00%">
                  <c:v>0</c:v>
                </c:pt>
                <c:pt idx="1712" formatCode="0.00%">
                  <c:v>0</c:v>
                </c:pt>
                <c:pt idx="1713" formatCode="0.00%">
                  <c:v>0</c:v>
                </c:pt>
                <c:pt idx="1714" formatCode="0.00%">
                  <c:v>0</c:v>
                </c:pt>
                <c:pt idx="1715" formatCode="0.00%">
                  <c:v>0</c:v>
                </c:pt>
                <c:pt idx="1716" formatCode="0.00%">
                  <c:v>0</c:v>
                </c:pt>
                <c:pt idx="1717" formatCode="0.00%">
                  <c:v>0</c:v>
                </c:pt>
                <c:pt idx="1718" formatCode="0.00%">
                  <c:v>0</c:v>
                </c:pt>
                <c:pt idx="1719" formatCode="0.00%">
                  <c:v>0</c:v>
                </c:pt>
                <c:pt idx="1720" formatCode="0.00%">
                  <c:v>0</c:v>
                </c:pt>
                <c:pt idx="1721" formatCode="0.00%">
                  <c:v>0</c:v>
                </c:pt>
                <c:pt idx="1722" formatCode="0.00%">
                  <c:v>0</c:v>
                </c:pt>
                <c:pt idx="1723" formatCode="0.00%">
                  <c:v>0</c:v>
                </c:pt>
                <c:pt idx="1724" formatCode="0.00%">
                  <c:v>0</c:v>
                </c:pt>
                <c:pt idx="1725" formatCode="0.00%">
                  <c:v>0</c:v>
                </c:pt>
                <c:pt idx="1726" formatCode="0.00%">
                  <c:v>0</c:v>
                </c:pt>
                <c:pt idx="1727" formatCode="0.00%">
                  <c:v>0</c:v>
                </c:pt>
                <c:pt idx="1728" formatCode="0.00%">
                  <c:v>0</c:v>
                </c:pt>
                <c:pt idx="1729" formatCode="0.00%">
                  <c:v>0</c:v>
                </c:pt>
                <c:pt idx="1730" formatCode="0.00%">
                  <c:v>0</c:v>
                </c:pt>
                <c:pt idx="1731" formatCode="0.00%">
                  <c:v>0</c:v>
                </c:pt>
                <c:pt idx="1732" formatCode="0.00%">
                  <c:v>0</c:v>
                </c:pt>
                <c:pt idx="1733" formatCode="0.00%">
                  <c:v>0</c:v>
                </c:pt>
                <c:pt idx="1734" formatCode="0.00%">
                  <c:v>0</c:v>
                </c:pt>
                <c:pt idx="1735" formatCode="0.00%">
                  <c:v>0</c:v>
                </c:pt>
                <c:pt idx="1736" formatCode="0.00%">
                  <c:v>0</c:v>
                </c:pt>
                <c:pt idx="1737" formatCode="0.00%">
                  <c:v>0</c:v>
                </c:pt>
                <c:pt idx="1738" formatCode="0.00%">
                  <c:v>0</c:v>
                </c:pt>
                <c:pt idx="1739" formatCode="0.00%">
                  <c:v>0</c:v>
                </c:pt>
                <c:pt idx="1740" formatCode="0.00%">
                  <c:v>0</c:v>
                </c:pt>
                <c:pt idx="1741" formatCode="0.00%">
                  <c:v>0</c:v>
                </c:pt>
                <c:pt idx="1742" formatCode="0.00%">
                  <c:v>0</c:v>
                </c:pt>
                <c:pt idx="1743" formatCode="0.00%">
                  <c:v>0</c:v>
                </c:pt>
                <c:pt idx="1744" formatCode="0.00%">
                  <c:v>0</c:v>
                </c:pt>
                <c:pt idx="1745" formatCode="0.00%">
                  <c:v>0</c:v>
                </c:pt>
                <c:pt idx="1746" formatCode="0.00%">
                  <c:v>0</c:v>
                </c:pt>
                <c:pt idx="1747" formatCode="0.00%">
                  <c:v>0</c:v>
                </c:pt>
                <c:pt idx="1748" formatCode="0.00%">
                  <c:v>0</c:v>
                </c:pt>
                <c:pt idx="1749" formatCode="0.00%">
                  <c:v>0</c:v>
                </c:pt>
                <c:pt idx="1750" formatCode="0.00%">
                  <c:v>0</c:v>
                </c:pt>
                <c:pt idx="1751" formatCode="0.00%">
                  <c:v>0</c:v>
                </c:pt>
                <c:pt idx="1752" formatCode="0.00%">
                  <c:v>0</c:v>
                </c:pt>
                <c:pt idx="1753" formatCode="0.00%">
                  <c:v>0</c:v>
                </c:pt>
                <c:pt idx="1754" formatCode="0.00%">
                  <c:v>0</c:v>
                </c:pt>
                <c:pt idx="1755" formatCode="0.00%">
                  <c:v>0</c:v>
                </c:pt>
                <c:pt idx="1756" formatCode="0.00%">
                  <c:v>0</c:v>
                </c:pt>
                <c:pt idx="1757" formatCode="0.00%">
                  <c:v>0</c:v>
                </c:pt>
                <c:pt idx="1758" formatCode="0.00%">
                  <c:v>0</c:v>
                </c:pt>
                <c:pt idx="1759" formatCode="0.00%">
                  <c:v>0</c:v>
                </c:pt>
                <c:pt idx="1760" formatCode="0.00%">
                  <c:v>0</c:v>
                </c:pt>
                <c:pt idx="1761" formatCode="0.00%">
                  <c:v>0</c:v>
                </c:pt>
                <c:pt idx="1762" formatCode="0.00%">
                  <c:v>0</c:v>
                </c:pt>
                <c:pt idx="1763" formatCode="0.00%">
                  <c:v>0</c:v>
                </c:pt>
                <c:pt idx="1764" formatCode="0.00%">
                  <c:v>0</c:v>
                </c:pt>
                <c:pt idx="1765" formatCode="0.00%">
                  <c:v>0</c:v>
                </c:pt>
                <c:pt idx="1766" formatCode="0.00%">
                  <c:v>0</c:v>
                </c:pt>
                <c:pt idx="1767" formatCode="0.00%">
                  <c:v>0</c:v>
                </c:pt>
                <c:pt idx="1768" formatCode="0.00%">
                  <c:v>0</c:v>
                </c:pt>
                <c:pt idx="1769" formatCode="0.00%">
                  <c:v>0</c:v>
                </c:pt>
                <c:pt idx="1770" formatCode="0.00%">
                  <c:v>0</c:v>
                </c:pt>
                <c:pt idx="1771" formatCode="0.00%">
                  <c:v>0</c:v>
                </c:pt>
                <c:pt idx="1772" formatCode="0.00%">
                  <c:v>0</c:v>
                </c:pt>
                <c:pt idx="1773" formatCode="0.00%">
                  <c:v>0</c:v>
                </c:pt>
                <c:pt idx="1774" formatCode="0.00%">
                  <c:v>0</c:v>
                </c:pt>
                <c:pt idx="1775" formatCode="0.00%">
                  <c:v>0</c:v>
                </c:pt>
                <c:pt idx="1776" formatCode="0.00%">
                  <c:v>0</c:v>
                </c:pt>
                <c:pt idx="1777" formatCode="0.00%">
                  <c:v>0</c:v>
                </c:pt>
                <c:pt idx="1778" formatCode="0.00%">
                  <c:v>0</c:v>
                </c:pt>
                <c:pt idx="1779" formatCode="0.00%">
                  <c:v>0</c:v>
                </c:pt>
                <c:pt idx="1780" formatCode="0.00%">
                  <c:v>0</c:v>
                </c:pt>
                <c:pt idx="1781" formatCode="0.00%">
                  <c:v>0</c:v>
                </c:pt>
                <c:pt idx="1782" formatCode="0.00%">
                  <c:v>0</c:v>
                </c:pt>
                <c:pt idx="1783" formatCode="0.00%">
                  <c:v>0</c:v>
                </c:pt>
                <c:pt idx="1784" formatCode="0.00%">
                  <c:v>0</c:v>
                </c:pt>
                <c:pt idx="1785" formatCode="0.00%">
                  <c:v>0</c:v>
                </c:pt>
                <c:pt idx="1786" formatCode="0.00%">
                  <c:v>0</c:v>
                </c:pt>
                <c:pt idx="1787" formatCode="0.00%">
                  <c:v>0</c:v>
                </c:pt>
                <c:pt idx="1788" formatCode="0.00%">
                  <c:v>0</c:v>
                </c:pt>
                <c:pt idx="1789" formatCode="0.00%">
                  <c:v>0</c:v>
                </c:pt>
                <c:pt idx="1790" formatCode="0.00%">
                  <c:v>0</c:v>
                </c:pt>
              </c:numCache>
            </c:numRef>
          </c:yVal>
          <c:smooth val="1"/>
          <c:extLst>
            <c:ext xmlns:c16="http://schemas.microsoft.com/office/drawing/2014/chart" uri="{C3380CC4-5D6E-409C-BE32-E72D297353CC}">
              <c16:uniqueId val="{00000001-1B60-274C-8EDE-5A98D57438E1}"/>
            </c:ext>
          </c:extLst>
        </c:ser>
        <c:dLbls>
          <c:showLegendKey val="0"/>
          <c:showVal val="0"/>
          <c:showCatName val="0"/>
          <c:showSerName val="0"/>
          <c:showPercent val="0"/>
          <c:showBubbleSize val="0"/>
        </c:dLbls>
        <c:axId val="1087403048"/>
        <c:axId val="970531773"/>
      </c:scatterChart>
      <c:valAx>
        <c:axId val="1087403048"/>
        <c:scaling>
          <c:orientation val="minMax"/>
          <c:max val="2025"/>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Roboto"/>
                  </a:defRPr>
                </a:pPr>
                <a:r>
                  <a:rPr lang="en-US" b="0">
                    <a:solidFill>
                      <a:srgbClr val="000000"/>
                    </a:solidFill>
                    <a:latin typeface="Roboto"/>
                  </a:rPr>
                  <a:t>Y/Y Changes in Withdrawals</a:t>
                </a:r>
              </a:p>
            </c:rich>
          </c:tx>
          <c:overlay val="0"/>
        </c:title>
        <c:numFmt formatCode="0" sourceLinked="1"/>
        <c:majorTickMark val="none"/>
        <c:minorTickMark val="none"/>
        <c:tickLblPos val="nextTo"/>
        <c:spPr>
          <a:ln/>
        </c:spPr>
        <c:txPr>
          <a:bodyPr/>
          <a:lstStyle/>
          <a:p>
            <a:pPr lvl="0">
              <a:defRPr b="0">
                <a:solidFill>
                  <a:srgbClr val="000000"/>
                </a:solidFill>
                <a:latin typeface="Roboto"/>
              </a:defRPr>
            </a:pPr>
            <a:endParaRPr lang="en-US"/>
          </a:p>
        </c:txPr>
        <c:crossAx val="970531773"/>
        <c:crosses val="autoZero"/>
        <c:crossBetween val="midCat"/>
      </c:valAx>
      <c:valAx>
        <c:axId val="970531773"/>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Roboto"/>
                  </a:defRPr>
                </a:pPr>
                <a:endParaRPr lang="en-US"/>
              </a:p>
            </c:rich>
          </c:tx>
          <c:overlay val="0"/>
        </c:title>
        <c:numFmt formatCode="General" sourceLinked="1"/>
        <c:majorTickMark val="none"/>
        <c:minorTickMark val="none"/>
        <c:tickLblPos val="nextTo"/>
        <c:spPr>
          <a:ln/>
        </c:spPr>
        <c:txPr>
          <a:bodyPr/>
          <a:lstStyle/>
          <a:p>
            <a:pPr lvl="0">
              <a:defRPr b="0">
                <a:solidFill>
                  <a:srgbClr val="000000"/>
                </a:solidFill>
                <a:latin typeface="Roboto"/>
              </a:defRPr>
            </a:pPr>
            <a:endParaRPr lang="en-US"/>
          </a:p>
        </c:txPr>
        <c:crossAx val="1087403048"/>
        <c:crosses val="autoZero"/>
        <c:crossBetween val="midCat"/>
      </c:valAx>
    </c:plotArea>
    <c:legend>
      <c:legendPos val="b"/>
      <c:overlay val="0"/>
      <c:txPr>
        <a:bodyPr/>
        <a:lstStyle/>
        <a:p>
          <a:pPr lvl="0">
            <a:defRPr b="0">
              <a:solidFill>
                <a:srgbClr val="000000"/>
              </a:solidFill>
              <a:latin typeface="Roboto"/>
            </a:defRPr>
          </a:pPr>
          <a:endParaRPr lang="en-US"/>
        </a:p>
      </c:txPr>
    </c:legend>
    <c:plotVisOnly val="1"/>
    <c:dispBlanksAs val="zero"/>
    <c:showDLblsOverMax val="1"/>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0">
                <a:solidFill>
                  <a:srgbClr val="000000"/>
                </a:solidFill>
                <a:latin typeface="Roboto"/>
              </a:defRPr>
            </a:pPr>
            <a:r>
              <a:rPr lang="en-US" b="0">
                <a:solidFill>
                  <a:srgbClr val="000000"/>
                </a:solidFill>
                <a:latin typeface="Roboto"/>
              </a:rPr>
              <a:t>Withdrawal Rate (p.a.)</a:t>
            </a:r>
          </a:p>
        </c:rich>
      </c:tx>
      <c:overlay val="0"/>
    </c:title>
    <c:autoTitleDeleted val="0"/>
    <c:plotArea>
      <c:layout/>
      <c:scatterChart>
        <c:scatterStyle val="lineMarker"/>
        <c:varyColors val="0"/>
        <c:ser>
          <c:idx val="0"/>
          <c:order val="0"/>
          <c:tx>
            <c:strRef>
              <c:f>'CAPE-based Rule'!$E$15</c:f>
              <c:strCache>
                <c:ptCount val="1"/>
                <c:pt idx="0">
                  <c:v>Withdrawal Rate</c:v>
                </c:pt>
              </c:strCache>
            </c:strRef>
          </c:tx>
          <c:spPr>
            <a:ln>
              <a:noFill/>
            </a:ln>
          </c:spPr>
          <c:marker>
            <c:symbol val="circle"/>
            <c:size val="7"/>
            <c:spPr>
              <a:solidFill>
                <a:srgbClr val="4285F4"/>
              </a:solidFill>
              <a:ln cmpd="sng">
                <a:solidFill>
                  <a:srgbClr val="4285F4"/>
                </a:solidFill>
              </a:ln>
            </c:spPr>
          </c:marker>
          <c:xVal>
            <c:numRef>
              <c:f>'CAPE-based Rule'!$G$16:$G$2449</c:f>
              <c:numCache>
                <c:formatCode>0</c:formatCode>
                <c:ptCount val="2434"/>
                <c:pt idx="0">
                  <c:v>1871</c:v>
                </c:pt>
                <c:pt idx="1">
                  <c:v>1871.0833333333333</c:v>
                </c:pt>
                <c:pt idx="2">
                  <c:v>1871.1666666666665</c:v>
                </c:pt>
                <c:pt idx="3">
                  <c:v>1871.2499999999998</c:v>
                </c:pt>
                <c:pt idx="4">
                  <c:v>1871.333333333333</c:v>
                </c:pt>
                <c:pt idx="5">
                  <c:v>1871.4166666666663</c:v>
                </c:pt>
                <c:pt idx="6">
                  <c:v>1871.4999999999995</c:v>
                </c:pt>
                <c:pt idx="7">
                  <c:v>1871.5833333333328</c:v>
                </c:pt>
                <c:pt idx="8">
                  <c:v>1871.6666666666661</c:v>
                </c:pt>
                <c:pt idx="9">
                  <c:v>1871.7499999999993</c:v>
                </c:pt>
                <c:pt idx="10">
                  <c:v>1871.8333333333326</c:v>
                </c:pt>
                <c:pt idx="11">
                  <c:v>1871.9166666666658</c:v>
                </c:pt>
                <c:pt idx="12">
                  <c:v>1871.9999999999991</c:v>
                </c:pt>
                <c:pt idx="13">
                  <c:v>1872.0833333333323</c:v>
                </c:pt>
                <c:pt idx="14">
                  <c:v>1872.1666666666656</c:v>
                </c:pt>
                <c:pt idx="15">
                  <c:v>1872.2499999999989</c:v>
                </c:pt>
                <c:pt idx="16">
                  <c:v>1872.3333333333321</c:v>
                </c:pt>
                <c:pt idx="17">
                  <c:v>1872.4166666666654</c:v>
                </c:pt>
                <c:pt idx="18">
                  <c:v>1872.4999999999986</c:v>
                </c:pt>
                <c:pt idx="19">
                  <c:v>1872.5833333333319</c:v>
                </c:pt>
                <c:pt idx="20">
                  <c:v>1872.6666666666652</c:v>
                </c:pt>
                <c:pt idx="21">
                  <c:v>1872.7499999999984</c:v>
                </c:pt>
                <c:pt idx="22">
                  <c:v>1872.8333333333317</c:v>
                </c:pt>
                <c:pt idx="23">
                  <c:v>1872.9166666666649</c:v>
                </c:pt>
                <c:pt idx="24">
                  <c:v>1872.9999999999982</c:v>
                </c:pt>
                <c:pt idx="25">
                  <c:v>1873.0833333333314</c:v>
                </c:pt>
                <c:pt idx="26">
                  <c:v>1873.1666666666647</c:v>
                </c:pt>
                <c:pt idx="27">
                  <c:v>1873.249999999998</c:v>
                </c:pt>
                <c:pt idx="28">
                  <c:v>1873.3333333333312</c:v>
                </c:pt>
                <c:pt idx="29">
                  <c:v>1873.4166666666645</c:v>
                </c:pt>
                <c:pt idx="30">
                  <c:v>1873.4999999999977</c:v>
                </c:pt>
                <c:pt idx="31">
                  <c:v>1873.583333333331</c:v>
                </c:pt>
                <c:pt idx="32">
                  <c:v>1873.6666666666642</c:v>
                </c:pt>
                <c:pt idx="33">
                  <c:v>1873.7499999999975</c:v>
                </c:pt>
                <c:pt idx="34">
                  <c:v>1873.8333333333308</c:v>
                </c:pt>
                <c:pt idx="35">
                  <c:v>1873.916666666664</c:v>
                </c:pt>
                <c:pt idx="36">
                  <c:v>1873.9999999999973</c:v>
                </c:pt>
                <c:pt idx="37">
                  <c:v>1874.0833333333305</c:v>
                </c:pt>
                <c:pt idx="38">
                  <c:v>1874.1666666666638</c:v>
                </c:pt>
                <c:pt idx="39">
                  <c:v>1874.249999999997</c:v>
                </c:pt>
                <c:pt idx="40">
                  <c:v>1874.3333333333303</c:v>
                </c:pt>
                <c:pt idx="41">
                  <c:v>1874.4166666666636</c:v>
                </c:pt>
                <c:pt idx="42">
                  <c:v>1874.4999999999968</c:v>
                </c:pt>
                <c:pt idx="43">
                  <c:v>1874.5833333333301</c:v>
                </c:pt>
                <c:pt idx="44">
                  <c:v>1874.6666666666633</c:v>
                </c:pt>
                <c:pt idx="45">
                  <c:v>1874.7499999999966</c:v>
                </c:pt>
                <c:pt idx="46">
                  <c:v>1874.8333333333298</c:v>
                </c:pt>
                <c:pt idx="47">
                  <c:v>1874.9166666666631</c:v>
                </c:pt>
                <c:pt idx="48">
                  <c:v>1874.9999999999964</c:v>
                </c:pt>
                <c:pt idx="49">
                  <c:v>1875.0833333333296</c:v>
                </c:pt>
                <c:pt idx="50">
                  <c:v>1875.1666666666629</c:v>
                </c:pt>
                <c:pt idx="51">
                  <c:v>1875.2499999999961</c:v>
                </c:pt>
                <c:pt idx="52">
                  <c:v>1875.3333333333294</c:v>
                </c:pt>
                <c:pt idx="53">
                  <c:v>1875.4166666666626</c:v>
                </c:pt>
                <c:pt idx="54">
                  <c:v>1875.4999999999959</c:v>
                </c:pt>
                <c:pt idx="55">
                  <c:v>1875.5833333333292</c:v>
                </c:pt>
                <c:pt idx="56">
                  <c:v>1875.6666666666624</c:v>
                </c:pt>
                <c:pt idx="57">
                  <c:v>1875.7499999999957</c:v>
                </c:pt>
                <c:pt idx="58">
                  <c:v>1875.8333333333289</c:v>
                </c:pt>
                <c:pt idx="59">
                  <c:v>1875.9166666666622</c:v>
                </c:pt>
                <c:pt idx="60">
                  <c:v>1875.9999999999955</c:v>
                </c:pt>
                <c:pt idx="61">
                  <c:v>1876.0833333333287</c:v>
                </c:pt>
                <c:pt idx="62">
                  <c:v>1876.166666666662</c:v>
                </c:pt>
                <c:pt idx="63">
                  <c:v>1876.2499999999952</c:v>
                </c:pt>
                <c:pt idx="64">
                  <c:v>1876.3333333333285</c:v>
                </c:pt>
                <c:pt idx="65">
                  <c:v>1876.4166666666617</c:v>
                </c:pt>
                <c:pt idx="66">
                  <c:v>1876.499999999995</c:v>
                </c:pt>
                <c:pt idx="67">
                  <c:v>1876.5833333333283</c:v>
                </c:pt>
                <c:pt idx="68">
                  <c:v>1876.6666666666615</c:v>
                </c:pt>
                <c:pt idx="69">
                  <c:v>1876.7499999999948</c:v>
                </c:pt>
                <c:pt idx="70">
                  <c:v>1876.833333333328</c:v>
                </c:pt>
                <c:pt idx="71">
                  <c:v>1876.9166666666613</c:v>
                </c:pt>
                <c:pt idx="72">
                  <c:v>1876.9999999999945</c:v>
                </c:pt>
                <c:pt idx="73">
                  <c:v>1877.0833333333278</c:v>
                </c:pt>
                <c:pt idx="74">
                  <c:v>1877.1666666666611</c:v>
                </c:pt>
                <c:pt idx="75">
                  <c:v>1877.2499999999943</c:v>
                </c:pt>
                <c:pt idx="76">
                  <c:v>1877.3333333333276</c:v>
                </c:pt>
                <c:pt idx="77">
                  <c:v>1877.4166666666608</c:v>
                </c:pt>
                <c:pt idx="78">
                  <c:v>1877.4999999999941</c:v>
                </c:pt>
                <c:pt idx="79">
                  <c:v>1877.5833333333273</c:v>
                </c:pt>
                <c:pt idx="80">
                  <c:v>1877.6666666666606</c:v>
                </c:pt>
                <c:pt idx="81">
                  <c:v>1877.7499999999939</c:v>
                </c:pt>
                <c:pt idx="82">
                  <c:v>1877.8333333333271</c:v>
                </c:pt>
                <c:pt idx="83">
                  <c:v>1877.9166666666604</c:v>
                </c:pt>
                <c:pt idx="84">
                  <c:v>1877.9999999999936</c:v>
                </c:pt>
                <c:pt idx="85">
                  <c:v>1878.0833333333269</c:v>
                </c:pt>
                <c:pt idx="86">
                  <c:v>1878.1666666666601</c:v>
                </c:pt>
                <c:pt idx="87">
                  <c:v>1878.2499999999934</c:v>
                </c:pt>
                <c:pt idx="88">
                  <c:v>1878.3333333333267</c:v>
                </c:pt>
                <c:pt idx="89">
                  <c:v>1878.4166666666599</c:v>
                </c:pt>
                <c:pt idx="90">
                  <c:v>1878.4999999999932</c:v>
                </c:pt>
                <c:pt idx="91">
                  <c:v>1878.5833333333264</c:v>
                </c:pt>
                <c:pt idx="92">
                  <c:v>1878.6666666666597</c:v>
                </c:pt>
                <c:pt idx="93">
                  <c:v>1878.749999999993</c:v>
                </c:pt>
                <c:pt idx="94">
                  <c:v>1878.8333333333262</c:v>
                </c:pt>
                <c:pt idx="95">
                  <c:v>1878.9166666666595</c:v>
                </c:pt>
                <c:pt idx="96">
                  <c:v>1878.9999999999927</c:v>
                </c:pt>
                <c:pt idx="97">
                  <c:v>1879.083333333326</c:v>
                </c:pt>
                <c:pt idx="98">
                  <c:v>1879.1666666666592</c:v>
                </c:pt>
                <c:pt idx="99">
                  <c:v>1879.2499999999925</c:v>
                </c:pt>
                <c:pt idx="100">
                  <c:v>1879.3333333333258</c:v>
                </c:pt>
                <c:pt idx="101">
                  <c:v>1879.416666666659</c:v>
                </c:pt>
                <c:pt idx="102">
                  <c:v>1879.4999999999923</c:v>
                </c:pt>
                <c:pt idx="103">
                  <c:v>1879.5833333333255</c:v>
                </c:pt>
                <c:pt idx="104">
                  <c:v>1879.6666666666588</c:v>
                </c:pt>
                <c:pt idx="105">
                  <c:v>1879.749999999992</c:v>
                </c:pt>
                <c:pt idx="106">
                  <c:v>1879.8333333333253</c:v>
                </c:pt>
                <c:pt idx="107">
                  <c:v>1879.9166666666586</c:v>
                </c:pt>
                <c:pt idx="108">
                  <c:v>1879.9999999999918</c:v>
                </c:pt>
                <c:pt idx="109">
                  <c:v>1880.0833333333251</c:v>
                </c:pt>
                <c:pt idx="110">
                  <c:v>1880.1666666666583</c:v>
                </c:pt>
                <c:pt idx="111">
                  <c:v>1880.2499999999916</c:v>
                </c:pt>
                <c:pt idx="112">
                  <c:v>1880.3333333333248</c:v>
                </c:pt>
                <c:pt idx="113">
                  <c:v>1880.4166666666581</c:v>
                </c:pt>
                <c:pt idx="114">
                  <c:v>1880.4999999999914</c:v>
                </c:pt>
                <c:pt idx="115">
                  <c:v>1880.5833333333246</c:v>
                </c:pt>
                <c:pt idx="116">
                  <c:v>1880.6666666666579</c:v>
                </c:pt>
                <c:pt idx="117">
                  <c:v>1880.7499999999911</c:v>
                </c:pt>
                <c:pt idx="118">
                  <c:v>1880.8333333333244</c:v>
                </c:pt>
                <c:pt idx="119">
                  <c:v>1880.9166666666576</c:v>
                </c:pt>
                <c:pt idx="120">
                  <c:v>1880.9999999999909</c:v>
                </c:pt>
                <c:pt idx="121">
                  <c:v>1881.0833333333242</c:v>
                </c:pt>
                <c:pt idx="122">
                  <c:v>1881.1666666666574</c:v>
                </c:pt>
                <c:pt idx="123">
                  <c:v>1881.2499999999907</c:v>
                </c:pt>
                <c:pt idx="124">
                  <c:v>1881.3333333333239</c:v>
                </c:pt>
                <c:pt idx="125">
                  <c:v>1881.4166666666572</c:v>
                </c:pt>
                <c:pt idx="126">
                  <c:v>1881.4999999999905</c:v>
                </c:pt>
                <c:pt idx="127">
                  <c:v>1881.5833333333237</c:v>
                </c:pt>
                <c:pt idx="128">
                  <c:v>1881.666666666657</c:v>
                </c:pt>
                <c:pt idx="129">
                  <c:v>1881.7499999999902</c:v>
                </c:pt>
                <c:pt idx="130">
                  <c:v>1881.8333333333235</c:v>
                </c:pt>
                <c:pt idx="131">
                  <c:v>1881.9166666666567</c:v>
                </c:pt>
                <c:pt idx="132">
                  <c:v>1881.99999999999</c:v>
                </c:pt>
                <c:pt idx="133">
                  <c:v>1882.0833333333233</c:v>
                </c:pt>
                <c:pt idx="134">
                  <c:v>1882.1666666666565</c:v>
                </c:pt>
                <c:pt idx="135">
                  <c:v>1882.2499999999898</c:v>
                </c:pt>
                <c:pt idx="136">
                  <c:v>1882.333333333323</c:v>
                </c:pt>
                <c:pt idx="137">
                  <c:v>1882.4166666666563</c:v>
                </c:pt>
                <c:pt idx="138">
                  <c:v>1882.4999999999895</c:v>
                </c:pt>
                <c:pt idx="139">
                  <c:v>1882.5833333333228</c:v>
                </c:pt>
                <c:pt idx="140">
                  <c:v>1882.6666666666561</c:v>
                </c:pt>
                <c:pt idx="141">
                  <c:v>1882.7499999999893</c:v>
                </c:pt>
                <c:pt idx="142">
                  <c:v>1882.8333333333226</c:v>
                </c:pt>
                <c:pt idx="143">
                  <c:v>1882.9166666666558</c:v>
                </c:pt>
                <c:pt idx="144">
                  <c:v>1882.9999999999891</c:v>
                </c:pt>
                <c:pt idx="145">
                  <c:v>1883.0833333333223</c:v>
                </c:pt>
                <c:pt idx="146">
                  <c:v>1883.1666666666556</c:v>
                </c:pt>
                <c:pt idx="147">
                  <c:v>1883.2499999999889</c:v>
                </c:pt>
                <c:pt idx="148">
                  <c:v>1883.3333333333221</c:v>
                </c:pt>
                <c:pt idx="149">
                  <c:v>1883.4166666666554</c:v>
                </c:pt>
                <c:pt idx="150">
                  <c:v>1883.4999999999886</c:v>
                </c:pt>
                <c:pt idx="151">
                  <c:v>1883.5833333333219</c:v>
                </c:pt>
                <c:pt idx="152">
                  <c:v>1883.6666666666551</c:v>
                </c:pt>
                <c:pt idx="153">
                  <c:v>1883.7499999999884</c:v>
                </c:pt>
                <c:pt idx="154">
                  <c:v>1883.8333333333217</c:v>
                </c:pt>
                <c:pt idx="155">
                  <c:v>1883.9166666666549</c:v>
                </c:pt>
                <c:pt idx="156">
                  <c:v>1883.9999999999882</c:v>
                </c:pt>
                <c:pt idx="157">
                  <c:v>1884.0833333333214</c:v>
                </c:pt>
                <c:pt idx="158">
                  <c:v>1884.1666666666547</c:v>
                </c:pt>
                <c:pt idx="159">
                  <c:v>1884.2499999999879</c:v>
                </c:pt>
                <c:pt idx="160">
                  <c:v>1884.3333333333212</c:v>
                </c:pt>
                <c:pt idx="161">
                  <c:v>1884.4166666666545</c:v>
                </c:pt>
                <c:pt idx="162">
                  <c:v>1884.4999999999877</c:v>
                </c:pt>
                <c:pt idx="163">
                  <c:v>1884.583333333321</c:v>
                </c:pt>
                <c:pt idx="164">
                  <c:v>1884.6666666666542</c:v>
                </c:pt>
                <c:pt idx="165">
                  <c:v>1884.7499999999875</c:v>
                </c:pt>
                <c:pt idx="166">
                  <c:v>1884.8333333333208</c:v>
                </c:pt>
                <c:pt idx="167">
                  <c:v>1884.916666666654</c:v>
                </c:pt>
                <c:pt idx="168">
                  <c:v>1884.9999999999873</c:v>
                </c:pt>
                <c:pt idx="169">
                  <c:v>1885.0833333333205</c:v>
                </c:pt>
                <c:pt idx="170">
                  <c:v>1885.1666666666538</c:v>
                </c:pt>
                <c:pt idx="171">
                  <c:v>1885.249999999987</c:v>
                </c:pt>
                <c:pt idx="172">
                  <c:v>1885.3333333333203</c:v>
                </c:pt>
                <c:pt idx="173">
                  <c:v>1885.4166666666536</c:v>
                </c:pt>
                <c:pt idx="174">
                  <c:v>1885.4999999999868</c:v>
                </c:pt>
                <c:pt idx="175">
                  <c:v>1885.5833333333201</c:v>
                </c:pt>
                <c:pt idx="176">
                  <c:v>1885.6666666666533</c:v>
                </c:pt>
                <c:pt idx="177">
                  <c:v>1885.7499999999866</c:v>
                </c:pt>
                <c:pt idx="178">
                  <c:v>1885.8333333333198</c:v>
                </c:pt>
                <c:pt idx="179">
                  <c:v>1885.9166666666531</c:v>
                </c:pt>
                <c:pt idx="180">
                  <c:v>1885.9999999999864</c:v>
                </c:pt>
                <c:pt idx="181">
                  <c:v>1886.0833333333196</c:v>
                </c:pt>
                <c:pt idx="182">
                  <c:v>1886.1666666666529</c:v>
                </c:pt>
                <c:pt idx="183">
                  <c:v>1886.2499999999861</c:v>
                </c:pt>
                <c:pt idx="184">
                  <c:v>1886.3333333333194</c:v>
                </c:pt>
                <c:pt idx="185">
                  <c:v>1886.4166666666526</c:v>
                </c:pt>
                <c:pt idx="186">
                  <c:v>1886.4999999999859</c:v>
                </c:pt>
                <c:pt idx="187">
                  <c:v>1886.5833333333192</c:v>
                </c:pt>
                <c:pt idx="188">
                  <c:v>1886.6666666666524</c:v>
                </c:pt>
                <c:pt idx="189">
                  <c:v>1886.7499999999857</c:v>
                </c:pt>
                <c:pt idx="190">
                  <c:v>1886.8333333333189</c:v>
                </c:pt>
                <c:pt idx="191">
                  <c:v>1886.9166666666522</c:v>
                </c:pt>
                <c:pt idx="192">
                  <c:v>1886.9999999999854</c:v>
                </c:pt>
                <c:pt idx="193">
                  <c:v>1887.0833333333187</c:v>
                </c:pt>
                <c:pt idx="194">
                  <c:v>1887.166666666652</c:v>
                </c:pt>
                <c:pt idx="195">
                  <c:v>1887.2499999999852</c:v>
                </c:pt>
                <c:pt idx="196">
                  <c:v>1887.3333333333185</c:v>
                </c:pt>
                <c:pt idx="197">
                  <c:v>1887.4166666666517</c:v>
                </c:pt>
                <c:pt idx="198">
                  <c:v>1887.499999999985</c:v>
                </c:pt>
                <c:pt idx="199">
                  <c:v>1887.5833333333183</c:v>
                </c:pt>
                <c:pt idx="200">
                  <c:v>1887.6666666666515</c:v>
                </c:pt>
                <c:pt idx="201">
                  <c:v>1887.7499999999848</c:v>
                </c:pt>
                <c:pt idx="202">
                  <c:v>1887.833333333318</c:v>
                </c:pt>
                <c:pt idx="203">
                  <c:v>1887.9166666666513</c:v>
                </c:pt>
                <c:pt idx="204">
                  <c:v>1887.9999999999845</c:v>
                </c:pt>
                <c:pt idx="205">
                  <c:v>1888.0833333333178</c:v>
                </c:pt>
                <c:pt idx="206">
                  <c:v>1888.1666666666511</c:v>
                </c:pt>
                <c:pt idx="207">
                  <c:v>1888.2499999999843</c:v>
                </c:pt>
                <c:pt idx="208">
                  <c:v>1888.3333333333176</c:v>
                </c:pt>
                <c:pt idx="209">
                  <c:v>1888.4166666666508</c:v>
                </c:pt>
                <c:pt idx="210">
                  <c:v>1888.4999999999841</c:v>
                </c:pt>
                <c:pt idx="211">
                  <c:v>1888.5833333333173</c:v>
                </c:pt>
                <c:pt idx="212">
                  <c:v>1888.6666666666506</c:v>
                </c:pt>
                <c:pt idx="213">
                  <c:v>1888.7499999999839</c:v>
                </c:pt>
                <c:pt idx="214">
                  <c:v>1888.8333333333171</c:v>
                </c:pt>
                <c:pt idx="215">
                  <c:v>1888.9166666666504</c:v>
                </c:pt>
                <c:pt idx="216">
                  <c:v>1888.9999999999836</c:v>
                </c:pt>
                <c:pt idx="217">
                  <c:v>1889.0833333333169</c:v>
                </c:pt>
                <c:pt idx="218">
                  <c:v>1889.1666666666501</c:v>
                </c:pt>
                <c:pt idx="219">
                  <c:v>1889.2499999999834</c:v>
                </c:pt>
                <c:pt idx="220">
                  <c:v>1889.3333333333167</c:v>
                </c:pt>
                <c:pt idx="221">
                  <c:v>1889.4166666666499</c:v>
                </c:pt>
                <c:pt idx="222">
                  <c:v>1889.4999999999832</c:v>
                </c:pt>
                <c:pt idx="223">
                  <c:v>1889.5833333333164</c:v>
                </c:pt>
                <c:pt idx="224">
                  <c:v>1889.6666666666497</c:v>
                </c:pt>
                <c:pt idx="225">
                  <c:v>1889.7499999999829</c:v>
                </c:pt>
                <c:pt idx="226">
                  <c:v>1889.8333333333162</c:v>
                </c:pt>
                <c:pt idx="227">
                  <c:v>1889.9166666666495</c:v>
                </c:pt>
                <c:pt idx="228">
                  <c:v>1889.9999999999827</c:v>
                </c:pt>
                <c:pt idx="229">
                  <c:v>1890.083333333316</c:v>
                </c:pt>
                <c:pt idx="230">
                  <c:v>1890.1666666666492</c:v>
                </c:pt>
                <c:pt idx="231">
                  <c:v>1890.2499999999825</c:v>
                </c:pt>
                <c:pt idx="232">
                  <c:v>1890.3333333333157</c:v>
                </c:pt>
                <c:pt idx="233">
                  <c:v>1890.416666666649</c:v>
                </c:pt>
                <c:pt idx="234">
                  <c:v>1890.4999999999823</c:v>
                </c:pt>
                <c:pt idx="235">
                  <c:v>1890.5833333333155</c:v>
                </c:pt>
                <c:pt idx="236">
                  <c:v>1890.6666666666488</c:v>
                </c:pt>
                <c:pt idx="237">
                  <c:v>1890.749999999982</c:v>
                </c:pt>
                <c:pt idx="238">
                  <c:v>1890.8333333333153</c:v>
                </c:pt>
                <c:pt idx="239">
                  <c:v>1890.9166666666486</c:v>
                </c:pt>
                <c:pt idx="240">
                  <c:v>1890.9999999999818</c:v>
                </c:pt>
                <c:pt idx="241">
                  <c:v>1891.0833333333151</c:v>
                </c:pt>
                <c:pt idx="242">
                  <c:v>1891.1666666666483</c:v>
                </c:pt>
                <c:pt idx="243">
                  <c:v>1891.2499999999816</c:v>
                </c:pt>
                <c:pt idx="244">
                  <c:v>1891.3333333333148</c:v>
                </c:pt>
                <c:pt idx="245">
                  <c:v>1891.4166666666481</c:v>
                </c:pt>
                <c:pt idx="246">
                  <c:v>1891.4999999999814</c:v>
                </c:pt>
                <c:pt idx="247">
                  <c:v>1891.5833333333146</c:v>
                </c:pt>
                <c:pt idx="248">
                  <c:v>1891.6666666666479</c:v>
                </c:pt>
                <c:pt idx="249">
                  <c:v>1891.7499999999811</c:v>
                </c:pt>
                <c:pt idx="250">
                  <c:v>1891.8333333333144</c:v>
                </c:pt>
                <c:pt idx="251">
                  <c:v>1891.9166666666476</c:v>
                </c:pt>
                <c:pt idx="252">
                  <c:v>1891.9999999999809</c:v>
                </c:pt>
                <c:pt idx="253">
                  <c:v>1892.0833333333142</c:v>
                </c:pt>
                <c:pt idx="254">
                  <c:v>1892.1666666666474</c:v>
                </c:pt>
                <c:pt idx="255">
                  <c:v>1892.2499999999807</c:v>
                </c:pt>
                <c:pt idx="256">
                  <c:v>1892.3333333333139</c:v>
                </c:pt>
                <c:pt idx="257">
                  <c:v>1892.4166666666472</c:v>
                </c:pt>
                <c:pt idx="258">
                  <c:v>1892.4999999999804</c:v>
                </c:pt>
                <c:pt idx="259">
                  <c:v>1892.5833333333137</c:v>
                </c:pt>
                <c:pt idx="260">
                  <c:v>1892.666666666647</c:v>
                </c:pt>
                <c:pt idx="261">
                  <c:v>1892.7499999999802</c:v>
                </c:pt>
                <c:pt idx="262">
                  <c:v>1892.8333333333135</c:v>
                </c:pt>
                <c:pt idx="263">
                  <c:v>1892.9166666666467</c:v>
                </c:pt>
                <c:pt idx="264">
                  <c:v>1892.99999999998</c:v>
                </c:pt>
                <c:pt idx="265">
                  <c:v>1893.0833333333132</c:v>
                </c:pt>
                <c:pt idx="266">
                  <c:v>1893.1666666666465</c:v>
                </c:pt>
                <c:pt idx="267">
                  <c:v>1893.2499999999798</c:v>
                </c:pt>
                <c:pt idx="268">
                  <c:v>1893.333333333313</c:v>
                </c:pt>
                <c:pt idx="269">
                  <c:v>1893.4166666666463</c:v>
                </c:pt>
                <c:pt idx="270">
                  <c:v>1893.4999999999795</c:v>
                </c:pt>
                <c:pt idx="271">
                  <c:v>1893.5833333333128</c:v>
                </c:pt>
                <c:pt idx="272">
                  <c:v>1893.6666666666461</c:v>
                </c:pt>
                <c:pt idx="273">
                  <c:v>1893.7499999999793</c:v>
                </c:pt>
                <c:pt idx="274">
                  <c:v>1893.8333333333126</c:v>
                </c:pt>
                <c:pt idx="275">
                  <c:v>1893.9166666666458</c:v>
                </c:pt>
                <c:pt idx="276">
                  <c:v>1893.9999999999791</c:v>
                </c:pt>
                <c:pt idx="277">
                  <c:v>1894.0833333333123</c:v>
                </c:pt>
                <c:pt idx="278">
                  <c:v>1894.1666666666456</c:v>
                </c:pt>
                <c:pt idx="279">
                  <c:v>1894.2499999999789</c:v>
                </c:pt>
                <c:pt idx="280">
                  <c:v>1894.3333333333121</c:v>
                </c:pt>
                <c:pt idx="281">
                  <c:v>1894.4166666666454</c:v>
                </c:pt>
                <c:pt idx="282">
                  <c:v>1894.4999999999786</c:v>
                </c:pt>
                <c:pt idx="283">
                  <c:v>1894.5833333333119</c:v>
                </c:pt>
                <c:pt idx="284">
                  <c:v>1894.6666666666451</c:v>
                </c:pt>
                <c:pt idx="285">
                  <c:v>1894.7499999999784</c:v>
                </c:pt>
                <c:pt idx="286">
                  <c:v>1894.8333333333117</c:v>
                </c:pt>
                <c:pt idx="287">
                  <c:v>1894.9166666666449</c:v>
                </c:pt>
                <c:pt idx="288">
                  <c:v>1894.9999999999782</c:v>
                </c:pt>
                <c:pt idx="289">
                  <c:v>1895.0833333333114</c:v>
                </c:pt>
                <c:pt idx="290">
                  <c:v>1895.1666666666447</c:v>
                </c:pt>
                <c:pt idx="291">
                  <c:v>1895.2499999999779</c:v>
                </c:pt>
                <c:pt idx="292">
                  <c:v>1895.3333333333112</c:v>
                </c:pt>
                <c:pt idx="293">
                  <c:v>1895.4166666666445</c:v>
                </c:pt>
                <c:pt idx="294">
                  <c:v>1895.4999999999777</c:v>
                </c:pt>
                <c:pt idx="295">
                  <c:v>1895.583333333311</c:v>
                </c:pt>
                <c:pt idx="296">
                  <c:v>1895.6666666666442</c:v>
                </c:pt>
                <c:pt idx="297">
                  <c:v>1895.7499999999775</c:v>
                </c:pt>
                <c:pt idx="298">
                  <c:v>1895.8333333333107</c:v>
                </c:pt>
                <c:pt idx="299">
                  <c:v>1895.916666666644</c:v>
                </c:pt>
                <c:pt idx="300">
                  <c:v>1895.9999999999773</c:v>
                </c:pt>
                <c:pt idx="301">
                  <c:v>1896.0833333333105</c:v>
                </c:pt>
                <c:pt idx="302">
                  <c:v>1896.1666666666438</c:v>
                </c:pt>
                <c:pt idx="303">
                  <c:v>1896.249999999977</c:v>
                </c:pt>
                <c:pt idx="304">
                  <c:v>1896.3333333333103</c:v>
                </c:pt>
                <c:pt idx="305">
                  <c:v>1896.4166666666436</c:v>
                </c:pt>
                <c:pt idx="306">
                  <c:v>1896.4999999999768</c:v>
                </c:pt>
                <c:pt idx="307">
                  <c:v>1896.5833333333101</c:v>
                </c:pt>
                <c:pt idx="308">
                  <c:v>1896.6666666666433</c:v>
                </c:pt>
                <c:pt idx="309">
                  <c:v>1896.7499999999766</c:v>
                </c:pt>
                <c:pt idx="310">
                  <c:v>1896.8333333333098</c:v>
                </c:pt>
                <c:pt idx="311">
                  <c:v>1896.9166666666431</c:v>
                </c:pt>
                <c:pt idx="312">
                  <c:v>1896.9999999999764</c:v>
                </c:pt>
                <c:pt idx="313">
                  <c:v>1897.0833333333096</c:v>
                </c:pt>
                <c:pt idx="314">
                  <c:v>1897.1666666666429</c:v>
                </c:pt>
                <c:pt idx="315">
                  <c:v>1897.2499999999761</c:v>
                </c:pt>
                <c:pt idx="316">
                  <c:v>1897.3333333333094</c:v>
                </c:pt>
                <c:pt idx="317">
                  <c:v>1897.4166666666426</c:v>
                </c:pt>
                <c:pt idx="318">
                  <c:v>1897.4999999999759</c:v>
                </c:pt>
                <c:pt idx="319">
                  <c:v>1897.5833333333092</c:v>
                </c:pt>
                <c:pt idx="320">
                  <c:v>1897.6666666666424</c:v>
                </c:pt>
                <c:pt idx="321">
                  <c:v>1897.7499999999757</c:v>
                </c:pt>
                <c:pt idx="322">
                  <c:v>1897.8333333333089</c:v>
                </c:pt>
                <c:pt idx="323">
                  <c:v>1897.9166666666422</c:v>
                </c:pt>
                <c:pt idx="324">
                  <c:v>1897.9999999999754</c:v>
                </c:pt>
                <c:pt idx="325">
                  <c:v>1898.0833333333087</c:v>
                </c:pt>
                <c:pt idx="326">
                  <c:v>1898.166666666642</c:v>
                </c:pt>
                <c:pt idx="327">
                  <c:v>1898.2499999999752</c:v>
                </c:pt>
                <c:pt idx="328">
                  <c:v>1898.3333333333085</c:v>
                </c:pt>
                <c:pt idx="329">
                  <c:v>1898.4166666666417</c:v>
                </c:pt>
                <c:pt idx="330">
                  <c:v>1898.499999999975</c:v>
                </c:pt>
                <c:pt idx="331">
                  <c:v>1898.5833333333082</c:v>
                </c:pt>
                <c:pt idx="332">
                  <c:v>1898.6666666666415</c:v>
                </c:pt>
                <c:pt idx="333">
                  <c:v>1898.7499999999748</c:v>
                </c:pt>
                <c:pt idx="334">
                  <c:v>1898.833333333308</c:v>
                </c:pt>
                <c:pt idx="335">
                  <c:v>1898.9166666666413</c:v>
                </c:pt>
                <c:pt idx="336">
                  <c:v>1898.9999999999745</c:v>
                </c:pt>
                <c:pt idx="337">
                  <c:v>1899.0833333333078</c:v>
                </c:pt>
                <c:pt idx="338">
                  <c:v>1899.166666666641</c:v>
                </c:pt>
                <c:pt idx="339">
                  <c:v>1899.2499999999743</c:v>
                </c:pt>
                <c:pt idx="340">
                  <c:v>1899.3333333333076</c:v>
                </c:pt>
                <c:pt idx="341">
                  <c:v>1899.4166666666408</c:v>
                </c:pt>
                <c:pt idx="342">
                  <c:v>1899.4999999999741</c:v>
                </c:pt>
                <c:pt idx="343">
                  <c:v>1899.5833333333073</c:v>
                </c:pt>
                <c:pt idx="344">
                  <c:v>1899.6666666666406</c:v>
                </c:pt>
                <c:pt idx="345">
                  <c:v>1899.7499999999739</c:v>
                </c:pt>
                <c:pt idx="346">
                  <c:v>1899.8333333333071</c:v>
                </c:pt>
                <c:pt idx="347">
                  <c:v>1899.9166666666404</c:v>
                </c:pt>
                <c:pt idx="348">
                  <c:v>1899.9999999999736</c:v>
                </c:pt>
                <c:pt idx="349">
                  <c:v>1900.0833333333069</c:v>
                </c:pt>
                <c:pt idx="350">
                  <c:v>1900.1666666666401</c:v>
                </c:pt>
                <c:pt idx="351">
                  <c:v>1900.2499999999734</c:v>
                </c:pt>
                <c:pt idx="352">
                  <c:v>1900.3333333333067</c:v>
                </c:pt>
                <c:pt idx="353">
                  <c:v>1900.4166666666399</c:v>
                </c:pt>
                <c:pt idx="354">
                  <c:v>1900.4999999999732</c:v>
                </c:pt>
                <c:pt idx="355">
                  <c:v>1900.5833333333064</c:v>
                </c:pt>
                <c:pt idx="356">
                  <c:v>1900.6666666666397</c:v>
                </c:pt>
                <c:pt idx="357">
                  <c:v>1900.7499999999729</c:v>
                </c:pt>
                <c:pt idx="358">
                  <c:v>1900.8333333333062</c:v>
                </c:pt>
                <c:pt idx="359">
                  <c:v>1900.9166666666395</c:v>
                </c:pt>
                <c:pt idx="360">
                  <c:v>1900.9999999999727</c:v>
                </c:pt>
                <c:pt idx="361">
                  <c:v>1901.083333333306</c:v>
                </c:pt>
                <c:pt idx="362">
                  <c:v>1901.1666666666392</c:v>
                </c:pt>
                <c:pt idx="363">
                  <c:v>1901.2499999999725</c:v>
                </c:pt>
                <c:pt idx="364">
                  <c:v>1901.3333333333057</c:v>
                </c:pt>
                <c:pt idx="365">
                  <c:v>1901.416666666639</c:v>
                </c:pt>
                <c:pt idx="366">
                  <c:v>1901.4999999999723</c:v>
                </c:pt>
                <c:pt idx="367">
                  <c:v>1901.5833333333055</c:v>
                </c:pt>
                <c:pt idx="368">
                  <c:v>1901.6666666666388</c:v>
                </c:pt>
                <c:pt idx="369">
                  <c:v>1901.749999999972</c:v>
                </c:pt>
                <c:pt idx="370">
                  <c:v>1901.8333333333053</c:v>
                </c:pt>
                <c:pt idx="371">
                  <c:v>1901.9166666666385</c:v>
                </c:pt>
                <c:pt idx="372">
                  <c:v>1901.9999999999718</c:v>
                </c:pt>
                <c:pt idx="373">
                  <c:v>1902.0833333333051</c:v>
                </c:pt>
                <c:pt idx="374">
                  <c:v>1902.1666666666383</c:v>
                </c:pt>
                <c:pt idx="375">
                  <c:v>1902.2499999999716</c:v>
                </c:pt>
                <c:pt idx="376">
                  <c:v>1902.3333333333048</c:v>
                </c:pt>
                <c:pt idx="377">
                  <c:v>1902.4166666666381</c:v>
                </c:pt>
                <c:pt idx="378">
                  <c:v>1902.4999999999714</c:v>
                </c:pt>
                <c:pt idx="379">
                  <c:v>1902.5833333333046</c:v>
                </c:pt>
                <c:pt idx="380">
                  <c:v>1902.6666666666379</c:v>
                </c:pt>
                <c:pt idx="381">
                  <c:v>1902.7499999999711</c:v>
                </c:pt>
                <c:pt idx="382">
                  <c:v>1902.8333333333044</c:v>
                </c:pt>
                <c:pt idx="383">
                  <c:v>1902.9166666666376</c:v>
                </c:pt>
                <c:pt idx="384">
                  <c:v>1902.9999999999709</c:v>
                </c:pt>
                <c:pt idx="385">
                  <c:v>1903.0833333333042</c:v>
                </c:pt>
                <c:pt idx="386">
                  <c:v>1903.1666666666374</c:v>
                </c:pt>
                <c:pt idx="387">
                  <c:v>1903.2499999999707</c:v>
                </c:pt>
                <c:pt idx="388">
                  <c:v>1903.3333333333039</c:v>
                </c:pt>
                <c:pt idx="389">
                  <c:v>1903.4166666666372</c:v>
                </c:pt>
                <c:pt idx="390">
                  <c:v>1903.4999999999704</c:v>
                </c:pt>
                <c:pt idx="391">
                  <c:v>1903.5833333333037</c:v>
                </c:pt>
                <c:pt idx="392">
                  <c:v>1903.666666666637</c:v>
                </c:pt>
                <c:pt idx="393">
                  <c:v>1903.7499999999702</c:v>
                </c:pt>
                <c:pt idx="394">
                  <c:v>1903.8333333333035</c:v>
                </c:pt>
                <c:pt idx="395">
                  <c:v>1903.9166666666367</c:v>
                </c:pt>
                <c:pt idx="396">
                  <c:v>1903.99999999997</c:v>
                </c:pt>
                <c:pt idx="397">
                  <c:v>1904.0833333333032</c:v>
                </c:pt>
                <c:pt idx="398">
                  <c:v>1904.1666666666365</c:v>
                </c:pt>
                <c:pt idx="399">
                  <c:v>1904.2499999999698</c:v>
                </c:pt>
                <c:pt idx="400">
                  <c:v>1904.333333333303</c:v>
                </c:pt>
                <c:pt idx="401">
                  <c:v>1904.4166666666363</c:v>
                </c:pt>
                <c:pt idx="402">
                  <c:v>1904.4999999999695</c:v>
                </c:pt>
                <c:pt idx="403">
                  <c:v>1904.5833333333028</c:v>
                </c:pt>
                <c:pt idx="404">
                  <c:v>1904.666666666636</c:v>
                </c:pt>
                <c:pt idx="405">
                  <c:v>1904.7499999999693</c:v>
                </c:pt>
                <c:pt idx="406">
                  <c:v>1904.8333333333026</c:v>
                </c:pt>
                <c:pt idx="407">
                  <c:v>1904.9166666666358</c:v>
                </c:pt>
                <c:pt idx="408">
                  <c:v>1904.9999999999691</c:v>
                </c:pt>
                <c:pt idx="409">
                  <c:v>1905.0833333333023</c:v>
                </c:pt>
                <c:pt idx="410">
                  <c:v>1905.1666666666356</c:v>
                </c:pt>
                <c:pt idx="411">
                  <c:v>1905.2499999999688</c:v>
                </c:pt>
                <c:pt idx="412">
                  <c:v>1905.3333333333021</c:v>
                </c:pt>
                <c:pt idx="413">
                  <c:v>1905.4166666666354</c:v>
                </c:pt>
                <c:pt idx="414">
                  <c:v>1905.4999999999686</c:v>
                </c:pt>
                <c:pt idx="415">
                  <c:v>1905.5833333333019</c:v>
                </c:pt>
                <c:pt idx="416">
                  <c:v>1905.6666666666351</c:v>
                </c:pt>
                <c:pt idx="417">
                  <c:v>1905.7499999999684</c:v>
                </c:pt>
                <c:pt idx="418">
                  <c:v>1905.8333333333017</c:v>
                </c:pt>
                <c:pt idx="419">
                  <c:v>1905.9166666666349</c:v>
                </c:pt>
                <c:pt idx="420">
                  <c:v>1905.9999999999682</c:v>
                </c:pt>
                <c:pt idx="421">
                  <c:v>1906.0833333333014</c:v>
                </c:pt>
                <c:pt idx="422">
                  <c:v>1906.1666666666347</c:v>
                </c:pt>
                <c:pt idx="423">
                  <c:v>1906.2499999999679</c:v>
                </c:pt>
                <c:pt idx="424">
                  <c:v>1906.3333333333012</c:v>
                </c:pt>
                <c:pt idx="425">
                  <c:v>1906.4166666666345</c:v>
                </c:pt>
                <c:pt idx="426">
                  <c:v>1906.4999999999677</c:v>
                </c:pt>
                <c:pt idx="427">
                  <c:v>1906.583333333301</c:v>
                </c:pt>
                <c:pt idx="428">
                  <c:v>1906.6666666666342</c:v>
                </c:pt>
                <c:pt idx="429">
                  <c:v>1906.7499999999675</c:v>
                </c:pt>
                <c:pt idx="430">
                  <c:v>1906.8333333333007</c:v>
                </c:pt>
                <c:pt idx="431">
                  <c:v>1906.916666666634</c:v>
                </c:pt>
                <c:pt idx="432">
                  <c:v>1906.9999999999673</c:v>
                </c:pt>
                <c:pt idx="433">
                  <c:v>1907.0833333333005</c:v>
                </c:pt>
                <c:pt idx="434">
                  <c:v>1907.1666666666338</c:v>
                </c:pt>
                <c:pt idx="435">
                  <c:v>1907.249999999967</c:v>
                </c:pt>
                <c:pt idx="436">
                  <c:v>1907.3333333333003</c:v>
                </c:pt>
                <c:pt idx="437">
                  <c:v>1907.4166666666335</c:v>
                </c:pt>
                <c:pt idx="438">
                  <c:v>1907.4999999999668</c:v>
                </c:pt>
                <c:pt idx="439">
                  <c:v>1907.5833333333001</c:v>
                </c:pt>
                <c:pt idx="440">
                  <c:v>1907.6666666666333</c:v>
                </c:pt>
                <c:pt idx="441">
                  <c:v>1907.7499999999666</c:v>
                </c:pt>
                <c:pt idx="442">
                  <c:v>1907.8333333332998</c:v>
                </c:pt>
                <c:pt idx="443">
                  <c:v>1907.9166666666331</c:v>
                </c:pt>
                <c:pt idx="444">
                  <c:v>1907.9999999999663</c:v>
                </c:pt>
                <c:pt idx="445">
                  <c:v>1908.0833333332996</c:v>
                </c:pt>
                <c:pt idx="446">
                  <c:v>1908.1666666666329</c:v>
                </c:pt>
                <c:pt idx="447">
                  <c:v>1908.2499999999661</c:v>
                </c:pt>
                <c:pt idx="448">
                  <c:v>1908.3333333332994</c:v>
                </c:pt>
                <c:pt idx="449">
                  <c:v>1908.4166666666326</c:v>
                </c:pt>
                <c:pt idx="450">
                  <c:v>1908.4999999999659</c:v>
                </c:pt>
                <c:pt idx="451">
                  <c:v>1908.5833333332992</c:v>
                </c:pt>
                <c:pt idx="452">
                  <c:v>1908.6666666666324</c:v>
                </c:pt>
                <c:pt idx="453">
                  <c:v>1908.7499999999657</c:v>
                </c:pt>
                <c:pt idx="454">
                  <c:v>1908.8333333332989</c:v>
                </c:pt>
                <c:pt idx="455">
                  <c:v>1908.9166666666322</c:v>
                </c:pt>
                <c:pt idx="456">
                  <c:v>1908.9999999999654</c:v>
                </c:pt>
                <c:pt idx="457">
                  <c:v>1909.0833333332987</c:v>
                </c:pt>
                <c:pt idx="458">
                  <c:v>1909.166666666632</c:v>
                </c:pt>
                <c:pt idx="459">
                  <c:v>1909.2499999999652</c:v>
                </c:pt>
                <c:pt idx="460">
                  <c:v>1909.3333333332985</c:v>
                </c:pt>
                <c:pt idx="461">
                  <c:v>1909.4166666666317</c:v>
                </c:pt>
                <c:pt idx="462">
                  <c:v>1909.499999999965</c:v>
                </c:pt>
                <c:pt idx="463">
                  <c:v>1909.5833333332982</c:v>
                </c:pt>
                <c:pt idx="464">
                  <c:v>1909.6666666666315</c:v>
                </c:pt>
                <c:pt idx="465">
                  <c:v>1909.7499999999648</c:v>
                </c:pt>
                <c:pt idx="466">
                  <c:v>1909.833333333298</c:v>
                </c:pt>
                <c:pt idx="467">
                  <c:v>1909.9166666666313</c:v>
                </c:pt>
                <c:pt idx="468">
                  <c:v>1909.9999999999645</c:v>
                </c:pt>
                <c:pt idx="469">
                  <c:v>1910.0833333332978</c:v>
                </c:pt>
                <c:pt idx="470">
                  <c:v>1910.166666666631</c:v>
                </c:pt>
                <c:pt idx="471">
                  <c:v>1910.2499999999643</c:v>
                </c:pt>
                <c:pt idx="472">
                  <c:v>1910.3333333332976</c:v>
                </c:pt>
                <c:pt idx="473">
                  <c:v>1910.4166666666308</c:v>
                </c:pt>
                <c:pt idx="474">
                  <c:v>1910.4999999999641</c:v>
                </c:pt>
                <c:pt idx="475">
                  <c:v>1910.5833333332973</c:v>
                </c:pt>
                <c:pt idx="476">
                  <c:v>1910.6666666666306</c:v>
                </c:pt>
                <c:pt idx="477">
                  <c:v>1910.7499999999638</c:v>
                </c:pt>
                <c:pt idx="478">
                  <c:v>1910.8333333332971</c:v>
                </c:pt>
                <c:pt idx="479">
                  <c:v>1910.9166666666304</c:v>
                </c:pt>
                <c:pt idx="480">
                  <c:v>1910.9999999999636</c:v>
                </c:pt>
                <c:pt idx="481">
                  <c:v>1911.0833333332969</c:v>
                </c:pt>
                <c:pt idx="482">
                  <c:v>1911.1666666666301</c:v>
                </c:pt>
                <c:pt idx="483">
                  <c:v>1911.2499999999634</c:v>
                </c:pt>
                <c:pt idx="484">
                  <c:v>1911.3333333332967</c:v>
                </c:pt>
                <c:pt idx="485">
                  <c:v>1911.4166666666299</c:v>
                </c:pt>
                <c:pt idx="486">
                  <c:v>1911.4999999999632</c:v>
                </c:pt>
                <c:pt idx="487">
                  <c:v>1911.5833333332964</c:v>
                </c:pt>
                <c:pt idx="488">
                  <c:v>1911.6666666666297</c:v>
                </c:pt>
                <c:pt idx="489">
                  <c:v>1911.7499999999629</c:v>
                </c:pt>
                <c:pt idx="490">
                  <c:v>1911.8333333332962</c:v>
                </c:pt>
                <c:pt idx="491">
                  <c:v>1911.9166666666295</c:v>
                </c:pt>
                <c:pt idx="492">
                  <c:v>1911.9999999999627</c:v>
                </c:pt>
                <c:pt idx="493">
                  <c:v>1912.083333333296</c:v>
                </c:pt>
                <c:pt idx="494">
                  <c:v>1912.1666666666292</c:v>
                </c:pt>
                <c:pt idx="495">
                  <c:v>1912.2499999999625</c:v>
                </c:pt>
                <c:pt idx="496">
                  <c:v>1912.3333333332957</c:v>
                </c:pt>
                <c:pt idx="497">
                  <c:v>1912.416666666629</c:v>
                </c:pt>
                <c:pt idx="498">
                  <c:v>1912.4999999999623</c:v>
                </c:pt>
                <c:pt idx="499">
                  <c:v>1912.5833333332955</c:v>
                </c:pt>
                <c:pt idx="500">
                  <c:v>1912.6666666666288</c:v>
                </c:pt>
                <c:pt idx="501">
                  <c:v>1912.749999999962</c:v>
                </c:pt>
                <c:pt idx="502">
                  <c:v>1912.8333333332953</c:v>
                </c:pt>
                <c:pt idx="503">
                  <c:v>1912.9166666666285</c:v>
                </c:pt>
                <c:pt idx="504">
                  <c:v>1912.9999999999618</c:v>
                </c:pt>
                <c:pt idx="505">
                  <c:v>1913.0833333332951</c:v>
                </c:pt>
                <c:pt idx="506">
                  <c:v>1913.1666666666283</c:v>
                </c:pt>
                <c:pt idx="507">
                  <c:v>1913.2499999999616</c:v>
                </c:pt>
                <c:pt idx="508">
                  <c:v>1913.3333333332948</c:v>
                </c:pt>
                <c:pt idx="509">
                  <c:v>1913.4166666666281</c:v>
                </c:pt>
                <c:pt idx="510">
                  <c:v>1913.4999999999613</c:v>
                </c:pt>
                <c:pt idx="511">
                  <c:v>1913.5833333332946</c:v>
                </c:pt>
                <c:pt idx="512">
                  <c:v>1913.6666666666279</c:v>
                </c:pt>
                <c:pt idx="513">
                  <c:v>1913.7499999999611</c:v>
                </c:pt>
                <c:pt idx="514">
                  <c:v>1913.8333333332944</c:v>
                </c:pt>
                <c:pt idx="515">
                  <c:v>1913.9166666666276</c:v>
                </c:pt>
                <c:pt idx="516">
                  <c:v>1913.9999999999609</c:v>
                </c:pt>
                <c:pt idx="517">
                  <c:v>1914.0833333332941</c:v>
                </c:pt>
                <c:pt idx="518">
                  <c:v>1914.1666666666274</c:v>
                </c:pt>
                <c:pt idx="519">
                  <c:v>1914.2499999999607</c:v>
                </c:pt>
                <c:pt idx="520">
                  <c:v>1914.3333333332939</c:v>
                </c:pt>
                <c:pt idx="521">
                  <c:v>1914.4166666666272</c:v>
                </c:pt>
                <c:pt idx="522">
                  <c:v>1914.4999999999604</c:v>
                </c:pt>
                <c:pt idx="523">
                  <c:v>1914.5833333332937</c:v>
                </c:pt>
                <c:pt idx="524">
                  <c:v>1914.666666666627</c:v>
                </c:pt>
                <c:pt idx="525">
                  <c:v>1914.7499999999602</c:v>
                </c:pt>
                <c:pt idx="526">
                  <c:v>1914.8333333332935</c:v>
                </c:pt>
                <c:pt idx="527">
                  <c:v>1914.9166666666267</c:v>
                </c:pt>
                <c:pt idx="528">
                  <c:v>1914.99999999996</c:v>
                </c:pt>
                <c:pt idx="529">
                  <c:v>1915.0833333332932</c:v>
                </c:pt>
                <c:pt idx="530">
                  <c:v>1915.1666666666265</c:v>
                </c:pt>
                <c:pt idx="531">
                  <c:v>1915.2499999999598</c:v>
                </c:pt>
                <c:pt idx="532">
                  <c:v>1915.333333333293</c:v>
                </c:pt>
                <c:pt idx="533">
                  <c:v>1915.4166666666263</c:v>
                </c:pt>
                <c:pt idx="534">
                  <c:v>1915.4999999999595</c:v>
                </c:pt>
                <c:pt idx="535">
                  <c:v>1915.5833333332928</c:v>
                </c:pt>
                <c:pt idx="536">
                  <c:v>1915.666666666626</c:v>
                </c:pt>
                <c:pt idx="537">
                  <c:v>1915.7499999999593</c:v>
                </c:pt>
                <c:pt idx="538">
                  <c:v>1915.8333333332926</c:v>
                </c:pt>
                <c:pt idx="539">
                  <c:v>1915.9166666666258</c:v>
                </c:pt>
                <c:pt idx="540">
                  <c:v>1915.9999999999591</c:v>
                </c:pt>
                <c:pt idx="541">
                  <c:v>1916.0833333332923</c:v>
                </c:pt>
                <c:pt idx="542">
                  <c:v>1916.1666666666256</c:v>
                </c:pt>
                <c:pt idx="543">
                  <c:v>1916.2499999999588</c:v>
                </c:pt>
                <c:pt idx="544">
                  <c:v>1916.3333333332921</c:v>
                </c:pt>
                <c:pt idx="545">
                  <c:v>1916.4166666666254</c:v>
                </c:pt>
                <c:pt idx="546">
                  <c:v>1916.4999999999586</c:v>
                </c:pt>
                <c:pt idx="547">
                  <c:v>1916.5833333332919</c:v>
                </c:pt>
                <c:pt idx="548">
                  <c:v>1916.6666666666251</c:v>
                </c:pt>
                <c:pt idx="549">
                  <c:v>1916.7499999999584</c:v>
                </c:pt>
                <c:pt idx="550">
                  <c:v>1916.8333333332916</c:v>
                </c:pt>
                <c:pt idx="551">
                  <c:v>1916.9166666666249</c:v>
                </c:pt>
                <c:pt idx="552">
                  <c:v>1916.9999999999582</c:v>
                </c:pt>
                <c:pt idx="553">
                  <c:v>1917.0833333332914</c:v>
                </c:pt>
                <c:pt idx="554">
                  <c:v>1917.1666666666247</c:v>
                </c:pt>
                <c:pt idx="555">
                  <c:v>1917.2499999999579</c:v>
                </c:pt>
                <c:pt idx="556">
                  <c:v>1917.3333333332912</c:v>
                </c:pt>
                <c:pt idx="557">
                  <c:v>1917.4166666666245</c:v>
                </c:pt>
                <c:pt idx="558">
                  <c:v>1917.4999999999577</c:v>
                </c:pt>
                <c:pt idx="559">
                  <c:v>1917.583333333291</c:v>
                </c:pt>
                <c:pt idx="560">
                  <c:v>1917.6666666666242</c:v>
                </c:pt>
                <c:pt idx="561">
                  <c:v>1917.7499999999575</c:v>
                </c:pt>
                <c:pt idx="562">
                  <c:v>1917.8333333332907</c:v>
                </c:pt>
                <c:pt idx="563">
                  <c:v>1917.916666666624</c:v>
                </c:pt>
                <c:pt idx="564">
                  <c:v>1917.9999999999573</c:v>
                </c:pt>
                <c:pt idx="565">
                  <c:v>1918.0833333332905</c:v>
                </c:pt>
                <c:pt idx="566">
                  <c:v>1918.1666666666238</c:v>
                </c:pt>
                <c:pt idx="567">
                  <c:v>1918.249999999957</c:v>
                </c:pt>
                <c:pt idx="568">
                  <c:v>1918.3333333332903</c:v>
                </c:pt>
                <c:pt idx="569">
                  <c:v>1918.4166666666235</c:v>
                </c:pt>
                <c:pt idx="570">
                  <c:v>1918.4999999999568</c:v>
                </c:pt>
                <c:pt idx="571">
                  <c:v>1918.5833333332901</c:v>
                </c:pt>
                <c:pt idx="572">
                  <c:v>1918.6666666666233</c:v>
                </c:pt>
                <c:pt idx="573">
                  <c:v>1918.7499999999566</c:v>
                </c:pt>
                <c:pt idx="574">
                  <c:v>1918.8333333332898</c:v>
                </c:pt>
                <c:pt idx="575">
                  <c:v>1918.9166666666231</c:v>
                </c:pt>
                <c:pt idx="576">
                  <c:v>1918.9999999999563</c:v>
                </c:pt>
                <c:pt idx="577">
                  <c:v>1919.0833333332896</c:v>
                </c:pt>
                <c:pt idx="578">
                  <c:v>1919.1666666666229</c:v>
                </c:pt>
                <c:pt idx="579">
                  <c:v>1919.2499999999561</c:v>
                </c:pt>
                <c:pt idx="580">
                  <c:v>1919.3333333332894</c:v>
                </c:pt>
                <c:pt idx="581">
                  <c:v>1919.4166666666226</c:v>
                </c:pt>
                <c:pt idx="582">
                  <c:v>1919.4999999999559</c:v>
                </c:pt>
                <c:pt idx="583">
                  <c:v>1919.5833333332891</c:v>
                </c:pt>
                <c:pt idx="584">
                  <c:v>1919.6666666666224</c:v>
                </c:pt>
                <c:pt idx="585">
                  <c:v>1919.7499999999557</c:v>
                </c:pt>
                <c:pt idx="586">
                  <c:v>1919.8333333332889</c:v>
                </c:pt>
                <c:pt idx="587">
                  <c:v>1919.9166666666222</c:v>
                </c:pt>
                <c:pt idx="588">
                  <c:v>1919.9999999999554</c:v>
                </c:pt>
                <c:pt idx="589">
                  <c:v>1920.0833333332887</c:v>
                </c:pt>
                <c:pt idx="590">
                  <c:v>1920.1666666666219</c:v>
                </c:pt>
                <c:pt idx="591">
                  <c:v>1920.2499999999552</c:v>
                </c:pt>
                <c:pt idx="592">
                  <c:v>1920.3333333332885</c:v>
                </c:pt>
                <c:pt idx="593">
                  <c:v>1920.4166666666217</c:v>
                </c:pt>
                <c:pt idx="594">
                  <c:v>1920.499999999955</c:v>
                </c:pt>
                <c:pt idx="595">
                  <c:v>1920.5833333332882</c:v>
                </c:pt>
                <c:pt idx="596">
                  <c:v>1920.6666666666215</c:v>
                </c:pt>
                <c:pt idx="597">
                  <c:v>1920.7499999999548</c:v>
                </c:pt>
                <c:pt idx="598">
                  <c:v>1920.833333333288</c:v>
                </c:pt>
                <c:pt idx="599">
                  <c:v>1920.9166666666213</c:v>
                </c:pt>
                <c:pt idx="600">
                  <c:v>1920.9999999999545</c:v>
                </c:pt>
                <c:pt idx="601">
                  <c:v>1921.0833333332878</c:v>
                </c:pt>
                <c:pt idx="602">
                  <c:v>1921.166666666621</c:v>
                </c:pt>
                <c:pt idx="603">
                  <c:v>1921.2499999999543</c:v>
                </c:pt>
                <c:pt idx="604">
                  <c:v>1921.3333333332876</c:v>
                </c:pt>
                <c:pt idx="605">
                  <c:v>1921.4166666666208</c:v>
                </c:pt>
                <c:pt idx="606">
                  <c:v>1921.4999999999541</c:v>
                </c:pt>
                <c:pt idx="607">
                  <c:v>1921.5833333332873</c:v>
                </c:pt>
                <c:pt idx="608">
                  <c:v>1921.6666666666206</c:v>
                </c:pt>
                <c:pt idx="609">
                  <c:v>1921.7499999999538</c:v>
                </c:pt>
                <c:pt idx="610">
                  <c:v>1921.8333333332871</c:v>
                </c:pt>
                <c:pt idx="611">
                  <c:v>1921.9166666666204</c:v>
                </c:pt>
                <c:pt idx="612">
                  <c:v>1921.9999999999536</c:v>
                </c:pt>
                <c:pt idx="613">
                  <c:v>1922.0833333332869</c:v>
                </c:pt>
                <c:pt idx="614">
                  <c:v>1922.1666666666201</c:v>
                </c:pt>
                <c:pt idx="615">
                  <c:v>1922.2499999999534</c:v>
                </c:pt>
                <c:pt idx="616">
                  <c:v>1922.3333333332866</c:v>
                </c:pt>
                <c:pt idx="617">
                  <c:v>1922.4166666666199</c:v>
                </c:pt>
                <c:pt idx="618">
                  <c:v>1922.4999999999532</c:v>
                </c:pt>
                <c:pt idx="619">
                  <c:v>1922.5833333332864</c:v>
                </c:pt>
                <c:pt idx="620">
                  <c:v>1922.6666666666197</c:v>
                </c:pt>
                <c:pt idx="621">
                  <c:v>1922.7499999999529</c:v>
                </c:pt>
                <c:pt idx="622">
                  <c:v>1922.8333333332862</c:v>
                </c:pt>
                <c:pt idx="623">
                  <c:v>1922.9166666666194</c:v>
                </c:pt>
                <c:pt idx="624">
                  <c:v>1922.9999999999527</c:v>
                </c:pt>
                <c:pt idx="625">
                  <c:v>1923.083333333286</c:v>
                </c:pt>
                <c:pt idx="626">
                  <c:v>1923.1666666666192</c:v>
                </c:pt>
                <c:pt idx="627">
                  <c:v>1923.2499999999525</c:v>
                </c:pt>
                <c:pt idx="628">
                  <c:v>1923.3333333332857</c:v>
                </c:pt>
                <c:pt idx="629">
                  <c:v>1923.416666666619</c:v>
                </c:pt>
                <c:pt idx="630">
                  <c:v>1923.4999999999523</c:v>
                </c:pt>
                <c:pt idx="631">
                  <c:v>1923.5833333332855</c:v>
                </c:pt>
                <c:pt idx="632">
                  <c:v>1923.6666666666188</c:v>
                </c:pt>
                <c:pt idx="633">
                  <c:v>1923.749999999952</c:v>
                </c:pt>
                <c:pt idx="634">
                  <c:v>1923.8333333332853</c:v>
                </c:pt>
                <c:pt idx="635">
                  <c:v>1923.9166666666185</c:v>
                </c:pt>
                <c:pt idx="636">
                  <c:v>1923.9999999999518</c:v>
                </c:pt>
                <c:pt idx="637">
                  <c:v>1924.0833333332851</c:v>
                </c:pt>
                <c:pt idx="638">
                  <c:v>1924.1666666666183</c:v>
                </c:pt>
                <c:pt idx="639">
                  <c:v>1924.2499999999516</c:v>
                </c:pt>
                <c:pt idx="640">
                  <c:v>1924.3333333332848</c:v>
                </c:pt>
                <c:pt idx="641">
                  <c:v>1924.4166666666181</c:v>
                </c:pt>
                <c:pt idx="642">
                  <c:v>1924.4999999999513</c:v>
                </c:pt>
                <c:pt idx="643">
                  <c:v>1924.5833333332846</c:v>
                </c:pt>
                <c:pt idx="644">
                  <c:v>1924.6666666666179</c:v>
                </c:pt>
                <c:pt idx="645">
                  <c:v>1924.7499999999511</c:v>
                </c:pt>
                <c:pt idx="646">
                  <c:v>1924.8333333332844</c:v>
                </c:pt>
                <c:pt idx="647">
                  <c:v>1924.9166666666176</c:v>
                </c:pt>
                <c:pt idx="648">
                  <c:v>1924.9999999999509</c:v>
                </c:pt>
                <c:pt idx="649">
                  <c:v>1925.0833333332841</c:v>
                </c:pt>
                <c:pt idx="650">
                  <c:v>1925.1666666666174</c:v>
                </c:pt>
                <c:pt idx="651">
                  <c:v>1925.2499999999507</c:v>
                </c:pt>
                <c:pt idx="652">
                  <c:v>1925.3333333332839</c:v>
                </c:pt>
                <c:pt idx="653">
                  <c:v>1925.4166666666172</c:v>
                </c:pt>
                <c:pt idx="654">
                  <c:v>1925.4999999999504</c:v>
                </c:pt>
                <c:pt idx="655">
                  <c:v>1925.5833333332837</c:v>
                </c:pt>
                <c:pt idx="656">
                  <c:v>1925.6666666666169</c:v>
                </c:pt>
                <c:pt idx="657">
                  <c:v>1925.7499999999502</c:v>
                </c:pt>
                <c:pt idx="658">
                  <c:v>1925.8333333332835</c:v>
                </c:pt>
                <c:pt idx="659">
                  <c:v>1925.9166666666167</c:v>
                </c:pt>
                <c:pt idx="660">
                  <c:v>1925.99999999995</c:v>
                </c:pt>
                <c:pt idx="661">
                  <c:v>1926.0833333332832</c:v>
                </c:pt>
                <c:pt idx="662">
                  <c:v>1926.1666666666165</c:v>
                </c:pt>
                <c:pt idx="663">
                  <c:v>1926.2499999999498</c:v>
                </c:pt>
                <c:pt idx="664">
                  <c:v>1926.333333333283</c:v>
                </c:pt>
                <c:pt idx="665">
                  <c:v>1926.4166666666163</c:v>
                </c:pt>
                <c:pt idx="666">
                  <c:v>1926.4999999999495</c:v>
                </c:pt>
                <c:pt idx="667">
                  <c:v>1926.5833333332828</c:v>
                </c:pt>
                <c:pt idx="668">
                  <c:v>1926.666666666616</c:v>
                </c:pt>
                <c:pt idx="669">
                  <c:v>1926.7499999999493</c:v>
                </c:pt>
                <c:pt idx="670">
                  <c:v>1926.8333333332826</c:v>
                </c:pt>
                <c:pt idx="671">
                  <c:v>1926.9166666666158</c:v>
                </c:pt>
                <c:pt idx="672">
                  <c:v>1926.9999999999491</c:v>
                </c:pt>
                <c:pt idx="673">
                  <c:v>1927.0833333332823</c:v>
                </c:pt>
                <c:pt idx="674">
                  <c:v>1927.1666666666156</c:v>
                </c:pt>
                <c:pt idx="675">
                  <c:v>1927.2499999999488</c:v>
                </c:pt>
                <c:pt idx="676">
                  <c:v>1927.3333333332821</c:v>
                </c:pt>
                <c:pt idx="677">
                  <c:v>1927.4166666666154</c:v>
                </c:pt>
                <c:pt idx="678">
                  <c:v>1927.4999999999486</c:v>
                </c:pt>
                <c:pt idx="679">
                  <c:v>1927.5833333332819</c:v>
                </c:pt>
                <c:pt idx="680">
                  <c:v>1927.6666666666151</c:v>
                </c:pt>
                <c:pt idx="681">
                  <c:v>1927.7499999999484</c:v>
                </c:pt>
                <c:pt idx="682">
                  <c:v>1927.8333333332816</c:v>
                </c:pt>
                <c:pt idx="683">
                  <c:v>1927.9166666666149</c:v>
                </c:pt>
                <c:pt idx="684">
                  <c:v>1927.9999999999482</c:v>
                </c:pt>
                <c:pt idx="685">
                  <c:v>1928.0833333332814</c:v>
                </c:pt>
                <c:pt idx="686">
                  <c:v>1928.1666666666147</c:v>
                </c:pt>
                <c:pt idx="687">
                  <c:v>1928.2499999999479</c:v>
                </c:pt>
                <c:pt idx="688">
                  <c:v>1928.3333333332812</c:v>
                </c:pt>
                <c:pt idx="689">
                  <c:v>1928.4166666666144</c:v>
                </c:pt>
                <c:pt idx="690">
                  <c:v>1928.4999999999477</c:v>
                </c:pt>
                <c:pt idx="691">
                  <c:v>1928.583333333281</c:v>
                </c:pt>
                <c:pt idx="692">
                  <c:v>1928.6666666666142</c:v>
                </c:pt>
                <c:pt idx="693">
                  <c:v>1928.7499999999475</c:v>
                </c:pt>
                <c:pt idx="694">
                  <c:v>1928.8333333332807</c:v>
                </c:pt>
                <c:pt idx="695">
                  <c:v>1928.916666666614</c:v>
                </c:pt>
                <c:pt idx="696">
                  <c:v>1928.9999999999472</c:v>
                </c:pt>
                <c:pt idx="697">
                  <c:v>1929.0833333332805</c:v>
                </c:pt>
                <c:pt idx="698">
                  <c:v>1929.1666666666138</c:v>
                </c:pt>
                <c:pt idx="699">
                  <c:v>1929.249999999947</c:v>
                </c:pt>
                <c:pt idx="700">
                  <c:v>1929.3333333332803</c:v>
                </c:pt>
                <c:pt idx="701">
                  <c:v>1929.4166666666135</c:v>
                </c:pt>
                <c:pt idx="702">
                  <c:v>1929.4999999999468</c:v>
                </c:pt>
                <c:pt idx="703">
                  <c:v>1929.5833333332801</c:v>
                </c:pt>
                <c:pt idx="704">
                  <c:v>1929.6666666666133</c:v>
                </c:pt>
                <c:pt idx="705">
                  <c:v>1929.7499999999466</c:v>
                </c:pt>
                <c:pt idx="706">
                  <c:v>1929.8333333332798</c:v>
                </c:pt>
                <c:pt idx="707">
                  <c:v>1929.9166666666131</c:v>
                </c:pt>
                <c:pt idx="708">
                  <c:v>1929.9999999999463</c:v>
                </c:pt>
                <c:pt idx="709">
                  <c:v>1930.0833333332796</c:v>
                </c:pt>
                <c:pt idx="710">
                  <c:v>1930.1666666666129</c:v>
                </c:pt>
                <c:pt idx="711">
                  <c:v>1930.2499999999461</c:v>
                </c:pt>
                <c:pt idx="712">
                  <c:v>1930.3333333332794</c:v>
                </c:pt>
                <c:pt idx="713">
                  <c:v>1930.4166666666126</c:v>
                </c:pt>
                <c:pt idx="714">
                  <c:v>1930.4999999999459</c:v>
                </c:pt>
                <c:pt idx="715">
                  <c:v>1930.5833333332791</c:v>
                </c:pt>
                <c:pt idx="716">
                  <c:v>1930.6666666666124</c:v>
                </c:pt>
                <c:pt idx="717">
                  <c:v>1930.7499999999457</c:v>
                </c:pt>
                <c:pt idx="718">
                  <c:v>1930.8333333332789</c:v>
                </c:pt>
                <c:pt idx="719">
                  <c:v>1930.9166666666122</c:v>
                </c:pt>
                <c:pt idx="720">
                  <c:v>1930.9999999999454</c:v>
                </c:pt>
                <c:pt idx="721">
                  <c:v>1931.0833333332787</c:v>
                </c:pt>
                <c:pt idx="722">
                  <c:v>1931.1666666666119</c:v>
                </c:pt>
                <c:pt idx="723">
                  <c:v>1931.2499999999452</c:v>
                </c:pt>
                <c:pt idx="724">
                  <c:v>1931.3333333332785</c:v>
                </c:pt>
                <c:pt idx="725">
                  <c:v>1931.4166666666117</c:v>
                </c:pt>
                <c:pt idx="726">
                  <c:v>1931.499999999945</c:v>
                </c:pt>
                <c:pt idx="727">
                  <c:v>1931.5833333332782</c:v>
                </c:pt>
                <c:pt idx="728">
                  <c:v>1931.6666666666115</c:v>
                </c:pt>
                <c:pt idx="729">
                  <c:v>1931.7499999999447</c:v>
                </c:pt>
                <c:pt idx="730">
                  <c:v>1931.833333333278</c:v>
                </c:pt>
                <c:pt idx="731">
                  <c:v>1931.9166666666113</c:v>
                </c:pt>
                <c:pt idx="732">
                  <c:v>1931.9999999999445</c:v>
                </c:pt>
                <c:pt idx="733">
                  <c:v>1932.0833333332778</c:v>
                </c:pt>
                <c:pt idx="734">
                  <c:v>1932.166666666611</c:v>
                </c:pt>
                <c:pt idx="735">
                  <c:v>1932.2499999999443</c:v>
                </c:pt>
                <c:pt idx="736">
                  <c:v>1932.3333333332776</c:v>
                </c:pt>
                <c:pt idx="737">
                  <c:v>1932.4166666666108</c:v>
                </c:pt>
                <c:pt idx="738">
                  <c:v>1932.4999999999441</c:v>
                </c:pt>
                <c:pt idx="739">
                  <c:v>1932.5833333332773</c:v>
                </c:pt>
                <c:pt idx="740">
                  <c:v>1932.6666666666106</c:v>
                </c:pt>
                <c:pt idx="741">
                  <c:v>1932.7499999999438</c:v>
                </c:pt>
                <c:pt idx="742">
                  <c:v>1932.8333333332771</c:v>
                </c:pt>
                <c:pt idx="743">
                  <c:v>1932.9166666666104</c:v>
                </c:pt>
                <c:pt idx="744">
                  <c:v>1932.9999999999436</c:v>
                </c:pt>
                <c:pt idx="745">
                  <c:v>1933.0833333332769</c:v>
                </c:pt>
                <c:pt idx="746">
                  <c:v>1933.1666666666101</c:v>
                </c:pt>
                <c:pt idx="747">
                  <c:v>1933.2499999999434</c:v>
                </c:pt>
                <c:pt idx="748">
                  <c:v>1933.3333333332766</c:v>
                </c:pt>
                <c:pt idx="749">
                  <c:v>1933.4166666666099</c:v>
                </c:pt>
                <c:pt idx="750">
                  <c:v>1933.4999999999432</c:v>
                </c:pt>
                <c:pt idx="751">
                  <c:v>1933.5833333332764</c:v>
                </c:pt>
                <c:pt idx="752">
                  <c:v>1933.6666666666097</c:v>
                </c:pt>
                <c:pt idx="753">
                  <c:v>1933.7499999999429</c:v>
                </c:pt>
                <c:pt idx="754">
                  <c:v>1933.8333333332762</c:v>
                </c:pt>
                <c:pt idx="755">
                  <c:v>1933.9166666666094</c:v>
                </c:pt>
                <c:pt idx="756">
                  <c:v>1933.9999999999427</c:v>
                </c:pt>
                <c:pt idx="757">
                  <c:v>1934.083333333276</c:v>
                </c:pt>
                <c:pt idx="758">
                  <c:v>1934.1666666666092</c:v>
                </c:pt>
                <c:pt idx="759">
                  <c:v>1934.2499999999425</c:v>
                </c:pt>
                <c:pt idx="760">
                  <c:v>1934.3333333332757</c:v>
                </c:pt>
                <c:pt idx="761">
                  <c:v>1934.416666666609</c:v>
                </c:pt>
                <c:pt idx="762">
                  <c:v>1934.4999999999422</c:v>
                </c:pt>
                <c:pt idx="763">
                  <c:v>1934.5833333332755</c:v>
                </c:pt>
                <c:pt idx="764">
                  <c:v>1934.6666666666088</c:v>
                </c:pt>
                <c:pt idx="765">
                  <c:v>1934.749999999942</c:v>
                </c:pt>
                <c:pt idx="766">
                  <c:v>1934.8333333332753</c:v>
                </c:pt>
                <c:pt idx="767">
                  <c:v>1934.9166666666085</c:v>
                </c:pt>
                <c:pt idx="768">
                  <c:v>1934.9999999999418</c:v>
                </c:pt>
                <c:pt idx="769">
                  <c:v>1935.083333333275</c:v>
                </c:pt>
                <c:pt idx="770">
                  <c:v>1935.1666666666083</c:v>
                </c:pt>
                <c:pt idx="771">
                  <c:v>1935.2499999999416</c:v>
                </c:pt>
                <c:pt idx="772">
                  <c:v>1935.3333333332748</c:v>
                </c:pt>
                <c:pt idx="773">
                  <c:v>1935.4166666666081</c:v>
                </c:pt>
                <c:pt idx="774">
                  <c:v>1935.4999999999413</c:v>
                </c:pt>
                <c:pt idx="775">
                  <c:v>1935.5833333332746</c:v>
                </c:pt>
                <c:pt idx="776">
                  <c:v>1935.6666666666079</c:v>
                </c:pt>
                <c:pt idx="777">
                  <c:v>1935.7499999999411</c:v>
                </c:pt>
                <c:pt idx="778">
                  <c:v>1935.8333333332744</c:v>
                </c:pt>
                <c:pt idx="779">
                  <c:v>1935.9166666666076</c:v>
                </c:pt>
                <c:pt idx="780">
                  <c:v>1935.9999999999409</c:v>
                </c:pt>
                <c:pt idx="781">
                  <c:v>1936.0833333332741</c:v>
                </c:pt>
                <c:pt idx="782">
                  <c:v>1936.1666666666074</c:v>
                </c:pt>
                <c:pt idx="783">
                  <c:v>1936.2499999999407</c:v>
                </c:pt>
                <c:pt idx="784">
                  <c:v>1936.3333333332739</c:v>
                </c:pt>
                <c:pt idx="785">
                  <c:v>1936.4166666666072</c:v>
                </c:pt>
                <c:pt idx="786">
                  <c:v>1936.4999999999404</c:v>
                </c:pt>
                <c:pt idx="787">
                  <c:v>1936.5833333332737</c:v>
                </c:pt>
                <c:pt idx="788">
                  <c:v>1936.6666666666069</c:v>
                </c:pt>
                <c:pt idx="789">
                  <c:v>1936.7499999999402</c:v>
                </c:pt>
                <c:pt idx="790">
                  <c:v>1936.8333333332735</c:v>
                </c:pt>
                <c:pt idx="791">
                  <c:v>1936.9166666666067</c:v>
                </c:pt>
                <c:pt idx="792">
                  <c:v>1936.99999999994</c:v>
                </c:pt>
                <c:pt idx="793">
                  <c:v>1937.0833333332732</c:v>
                </c:pt>
                <c:pt idx="794">
                  <c:v>1937.1666666666065</c:v>
                </c:pt>
                <c:pt idx="795">
                  <c:v>1937.2499999999397</c:v>
                </c:pt>
                <c:pt idx="796">
                  <c:v>1937.333333333273</c:v>
                </c:pt>
                <c:pt idx="797">
                  <c:v>1937.4166666666063</c:v>
                </c:pt>
                <c:pt idx="798">
                  <c:v>1937.4999999999395</c:v>
                </c:pt>
                <c:pt idx="799">
                  <c:v>1937.5833333332728</c:v>
                </c:pt>
                <c:pt idx="800">
                  <c:v>1937.666666666606</c:v>
                </c:pt>
                <c:pt idx="801">
                  <c:v>1937.7499999999393</c:v>
                </c:pt>
                <c:pt idx="802">
                  <c:v>1937.8333333332725</c:v>
                </c:pt>
                <c:pt idx="803">
                  <c:v>1937.9166666666058</c:v>
                </c:pt>
                <c:pt idx="804">
                  <c:v>1937.9999999999391</c:v>
                </c:pt>
                <c:pt idx="805">
                  <c:v>1938.0833333332723</c:v>
                </c:pt>
                <c:pt idx="806">
                  <c:v>1938.1666666666056</c:v>
                </c:pt>
                <c:pt idx="807">
                  <c:v>1938.2499999999388</c:v>
                </c:pt>
                <c:pt idx="808">
                  <c:v>1938.3333333332721</c:v>
                </c:pt>
                <c:pt idx="809">
                  <c:v>1938.4166666666054</c:v>
                </c:pt>
                <c:pt idx="810">
                  <c:v>1938.4999999999386</c:v>
                </c:pt>
                <c:pt idx="811">
                  <c:v>1938.5833333332719</c:v>
                </c:pt>
                <c:pt idx="812">
                  <c:v>1938.6666666666051</c:v>
                </c:pt>
                <c:pt idx="813">
                  <c:v>1938.7499999999384</c:v>
                </c:pt>
                <c:pt idx="814">
                  <c:v>1938.8333333332716</c:v>
                </c:pt>
                <c:pt idx="815">
                  <c:v>1938.9166666666049</c:v>
                </c:pt>
                <c:pt idx="816">
                  <c:v>1938.9999999999382</c:v>
                </c:pt>
                <c:pt idx="817">
                  <c:v>1939.0833333332714</c:v>
                </c:pt>
                <c:pt idx="818">
                  <c:v>1939.1666666666047</c:v>
                </c:pt>
                <c:pt idx="819">
                  <c:v>1939.2499999999379</c:v>
                </c:pt>
                <c:pt idx="820">
                  <c:v>1939.3333333332712</c:v>
                </c:pt>
                <c:pt idx="821">
                  <c:v>1939.4166666666044</c:v>
                </c:pt>
                <c:pt idx="822">
                  <c:v>1939.4999999999377</c:v>
                </c:pt>
                <c:pt idx="823">
                  <c:v>1939.583333333271</c:v>
                </c:pt>
                <c:pt idx="824">
                  <c:v>1939.6666666666042</c:v>
                </c:pt>
                <c:pt idx="825">
                  <c:v>1939.7499999999375</c:v>
                </c:pt>
                <c:pt idx="826">
                  <c:v>1939.8333333332707</c:v>
                </c:pt>
                <c:pt idx="827">
                  <c:v>1939.916666666604</c:v>
                </c:pt>
                <c:pt idx="828">
                  <c:v>1939.9999999999372</c:v>
                </c:pt>
                <c:pt idx="829">
                  <c:v>1940.0833333332705</c:v>
                </c:pt>
                <c:pt idx="830">
                  <c:v>1940.1666666666038</c:v>
                </c:pt>
                <c:pt idx="831">
                  <c:v>1940.249999999937</c:v>
                </c:pt>
                <c:pt idx="832">
                  <c:v>1940.3333333332703</c:v>
                </c:pt>
                <c:pt idx="833">
                  <c:v>1940.4166666666035</c:v>
                </c:pt>
                <c:pt idx="834">
                  <c:v>1940.4999999999368</c:v>
                </c:pt>
                <c:pt idx="835">
                  <c:v>1940.58333333327</c:v>
                </c:pt>
                <c:pt idx="836">
                  <c:v>1940.6666666666033</c:v>
                </c:pt>
                <c:pt idx="837">
                  <c:v>1940.7499999999366</c:v>
                </c:pt>
                <c:pt idx="838">
                  <c:v>1940.8333333332698</c:v>
                </c:pt>
                <c:pt idx="839">
                  <c:v>1940.9166666666031</c:v>
                </c:pt>
                <c:pt idx="840">
                  <c:v>1940.9999999999363</c:v>
                </c:pt>
                <c:pt idx="841">
                  <c:v>1941.0833333332696</c:v>
                </c:pt>
                <c:pt idx="842">
                  <c:v>1941.1666666666029</c:v>
                </c:pt>
                <c:pt idx="843">
                  <c:v>1941.2499999999361</c:v>
                </c:pt>
                <c:pt idx="844">
                  <c:v>1941.3333333332694</c:v>
                </c:pt>
                <c:pt idx="845">
                  <c:v>1941.4166666666026</c:v>
                </c:pt>
                <c:pt idx="846">
                  <c:v>1941.4999999999359</c:v>
                </c:pt>
                <c:pt idx="847">
                  <c:v>1941.5833333332691</c:v>
                </c:pt>
                <c:pt idx="848">
                  <c:v>1941.6666666666024</c:v>
                </c:pt>
                <c:pt idx="849">
                  <c:v>1941.7499999999357</c:v>
                </c:pt>
                <c:pt idx="850">
                  <c:v>1941.8333333332689</c:v>
                </c:pt>
                <c:pt idx="851">
                  <c:v>1941.9166666666022</c:v>
                </c:pt>
                <c:pt idx="852">
                  <c:v>1941.9999999999354</c:v>
                </c:pt>
                <c:pt idx="853">
                  <c:v>1942.0833333332687</c:v>
                </c:pt>
                <c:pt idx="854">
                  <c:v>1942.1666666666019</c:v>
                </c:pt>
                <c:pt idx="855">
                  <c:v>1942.2499999999352</c:v>
                </c:pt>
                <c:pt idx="856">
                  <c:v>1942.3333333332685</c:v>
                </c:pt>
                <c:pt idx="857">
                  <c:v>1942.4166666666017</c:v>
                </c:pt>
                <c:pt idx="858">
                  <c:v>1942.499999999935</c:v>
                </c:pt>
                <c:pt idx="859">
                  <c:v>1942.5833333332682</c:v>
                </c:pt>
                <c:pt idx="860">
                  <c:v>1942.6666666666015</c:v>
                </c:pt>
                <c:pt idx="861">
                  <c:v>1942.7499999999347</c:v>
                </c:pt>
                <c:pt idx="862">
                  <c:v>1942.833333333268</c:v>
                </c:pt>
                <c:pt idx="863">
                  <c:v>1942.9166666666013</c:v>
                </c:pt>
                <c:pt idx="864">
                  <c:v>1942.9999999999345</c:v>
                </c:pt>
                <c:pt idx="865">
                  <c:v>1943.0833333332678</c:v>
                </c:pt>
                <c:pt idx="866">
                  <c:v>1943.166666666601</c:v>
                </c:pt>
                <c:pt idx="867">
                  <c:v>1943.2499999999343</c:v>
                </c:pt>
                <c:pt idx="868">
                  <c:v>1943.3333333332675</c:v>
                </c:pt>
                <c:pt idx="869">
                  <c:v>1943.4166666666008</c:v>
                </c:pt>
                <c:pt idx="870">
                  <c:v>1943.4999999999341</c:v>
                </c:pt>
                <c:pt idx="871">
                  <c:v>1943.5833333332673</c:v>
                </c:pt>
                <c:pt idx="872">
                  <c:v>1943.6666666666006</c:v>
                </c:pt>
                <c:pt idx="873">
                  <c:v>1943.7499999999338</c:v>
                </c:pt>
                <c:pt idx="874">
                  <c:v>1943.8333333332671</c:v>
                </c:pt>
                <c:pt idx="875">
                  <c:v>1943.9166666666003</c:v>
                </c:pt>
                <c:pt idx="876">
                  <c:v>1943.9999999999336</c:v>
                </c:pt>
                <c:pt idx="877">
                  <c:v>1944.0833333332669</c:v>
                </c:pt>
                <c:pt idx="878">
                  <c:v>1944.1666666666001</c:v>
                </c:pt>
                <c:pt idx="879">
                  <c:v>1944.2499999999334</c:v>
                </c:pt>
                <c:pt idx="880">
                  <c:v>1944.3333333332666</c:v>
                </c:pt>
                <c:pt idx="881">
                  <c:v>1944.4166666665999</c:v>
                </c:pt>
                <c:pt idx="882">
                  <c:v>1944.4999999999332</c:v>
                </c:pt>
                <c:pt idx="883">
                  <c:v>1944.5833333332664</c:v>
                </c:pt>
                <c:pt idx="884">
                  <c:v>1944.6666666665997</c:v>
                </c:pt>
                <c:pt idx="885">
                  <c:v>1944.7499999999329</c:v>
                </c:pt>
                <c:pt idx="886">
                  <c:v>1944.8333333332662</c:v>
                </c:pt>
                <c:pt idx="887">
                  <c:v>1944.9166666665994</c:v>
                </c:pt>
                <c:pt idx="888">
                  <c:v>1944.9999999999327</c:v>
                </c:pt>
                <c:pt idx="889">
                  <c:v>1945.083333333266</c:v>
                </c:pt>
                <c:pt idx="890">
                  <c:v>1945.1666666665992</c:v>
                </c:pt>
                <c:pt idx="891">
                  <c:v>1945.2499999999325</c:v>
                </c:pt>
                <c:pt idx="892">
                  <c:v>1945.3333333332657</c:v>
                </c:pt>
                <c:pt idx="893">
                  <c:v>1945.416666666599</c:v>
                </c:pt>
                <c:pt idx="894">
                  <c:v>1945.4999999999322</c:v>
                </c:pt>
                <c:pt idx="895">
                  <c:v>1945.5833333332655</c:v>
                </c:pt>
                <c:pt idx="896">
                  <c:v>1945.6666666665988</c:v>
                </c:pt>
                <c:pt idx="897">
                  <c:v>1945.749999999932</c:v>
                </c:pt>
                <c:pt idx="898">
                  <c:v>1945.8333333332653</c:v>
                </c:pt>
                <c:pt idx="899">
                  <c:v>1945.9166666665985</c:v>
                </c:pt>
                <c:pt idx="900">
                  <c:v>1945.9999999999318</c:v>
                </c:pt>
                <c:pt idx="901">
                  <c:v>1946.083333333265</c:v>
                </c:pt>
                <c:pt idx="902">
                  <c:v>1946.1666666665983</c:v>
                </c:pt>
                <c:pt idx="903">
                  <c:v>1946.2499999999316</c:v>
                </c:pt>
                <c:pt idx="904">
                  <c:v>1946.3333333332648</c:v>
                </c:pt>
                <c:pt idx="905">
                  <c:v>1946.4166666665981</c:v>
                </c:pt>
                <c:pt idx="906">
                  <c:v>1946.4999999999313</c:v>
                </c:pt>
                <c:pt idx="907">
                  <c:v>1946.5833333332646</c:v>
                </c:pt>
                <c:pt idx="908">
                  <c:v>1946.6666666665978</c:v>
                </c:pt>
                <c:pt idx="909">
                  <c:v>1946.7499999999311</c:v>
                </c:pt>
                <c:pt idx="910">
                  <c:v>1946.8333333332644</c:v>
                </c:pt>
                <c:pt idx="911">
                  <c:v>1946.9166666665976</c:v>
                </c:pt>
                <c:pt idx="912">
                  <c:v>1946.9999999999309</c:v>
                </c:pt>
                <c:pt idx="913">
                  <c:v>1947.0833333332641</c:v>
                </c:pt>
                <c:pt idx="914">
                  <c:v>1947.1666666665974</c:v>
                </c:pt>
                <c:pt idx="915">
                  <c:v>1947.2499999999307</c:v>
                </c:pt>
                <c:pt idx="916">
                  <c:v>1947.3333333332639</c:v>
                </c:pt>
                <c:pt idx="917">
                  <c:v>1947.4166666665972</c:v>
                </c:pt>
                <c:pt idx="918">
                  <c:v>1947.4999999999304</c:v>
                </c:pt>
                <c:pt idx="919">
                  <c:v>1947.5833333332637</c:v>
                </c:pt>
                <c:pt idx="920">
                  <c:v>1947.6666666665969</c:v>
                </c:pt>
                <c:pt idx="921">
                  <c:v>1947.7499999999302</c:v>
                </c:pt>
                <c:pt idx="922">
                  <c:v>1947.8333333332635</c:v>
                </c:pt>
                <c:pt idx="923">
                  <c:v>1947.9166666665967</c:v>
                </c:pt>
                <c:pt idx="924">
                  <c:v>1947.99999999993</c:v>
                </c:pt>
                <c:pt idx="925">
                  <c:v>1948.0833333332632</c:v>
                </c:pt>
                <c:pt idx="926">
                  <c:v>1948.1666666665965</c:v>
                </c:pt>
                <c:pt idx="927">
                  <c:v>1948.2499999999297</c:v>
                </c:pt>
                <c:pt idx="928">
                  <c:v>1948.333333333263</c:v>
                </c:pt>
                <c:pt idx="929">
                  <c:v>1948.4166666665963</c:v>
                </c:pt>
                <c:pt idx="930">
                  <c:v>1948.4999999999295</c:v>
                </c:pt>
                <c:pt idx="931">
                  <c:v>1948.5833333332628</c:v>
                </c:pt>
                <c:pt idx="932">
                  <c:v>1948.666666666596</c:v>
                </c:pt>
                <c:pt idx="933">
                  <c:v>1948.7499999999293</c:v>
                </c:pt>
                <c:pt idx="934">
                  <c:v>1948.8333333332625</c:v>
                </c:pt>
                <c:pt idx="935">
                  <c:v>1948.9166666665958</c:v>
                </c:pt>
                <c:pt idx="936">
                  <c:v>1948.9999999999291</c:v>
                </c:pt>
                <c:pt idx="937">
                  <c:v>1949.0833333332623</c:v>
                </c:pt>
                <c:pt idx="938">
                  <c:v>1949.1666666665956</c:v>
                </c:pt>
                <c:pt idx="939">
                  <c:v>1949.2499999999288</c:v>
                </c:pt>
                <c:pt idx="940">
                  <c:v>1949.3333333332621</c:v>
                </c:pt>
                <c:pt idx="941">
                  <c:v>1949.4166666665953</c:v>
                </c:pt>
                <c:pt idx="942">
                  <c:v>1949.4999999999286</c:v>
                </c:pt>
                <c:pt idx="943">
                  <c:v>1949.5833333332619</c:v>
                </c:pt>
                <c:pt idx="944">
                  <c:v>1949.6666666665951</c:v>
                </c:pt>
                <c:pt idx="945">
                  <c:v>1949.7499999999284</c:v>
                </c:pt>
                <c:pt idx="946">
                  <c:v>1949.8333333332616</c:v>
                </c:pt>
                <c:pt idx="947">
                  <c:v>1949.9166666665949</c:v>
                </c:pt>
                <c:pt idx="948">
                  <c:v>1949.9999999999281</c:v>
                </c:pt>
                <c:pt idx="949">
                  <c:v>1950.0833333332614</c:v>
                </c:pt>
                <c:pt idx="950">
                  <c:v>1950.1666666665947</c:v>
                </c:pt>
                <c:pt idx="951">
                  <c:v>1950.2499999999279</c:v>
                </c:pt>
                <c:pt idx="952">
                  <c:v>1950.3333333332612</c:v>
                </c:pt>
                <c:pt idx="953">
                  <c:v>1950.4166666665944</c:v>
                </c:pt>
                <c:pt idx="954">
                  <c:v>1950.4999999999277</c:v>
                </c:pt>
                <c:pt idx="955">
                  <c:v>1950.583333333261</c:v>
                </c:pt>
                <c:pt idx="956">
                  <c:v>1950.6666666665942</c:v>
                </c:pt>
                <c:pt idx="957">
                  <c:v>1950.7499999999275</c:v>
                </c:pt>
                <c:pt idx="958">
                  <c:v>1950.8333333332607</c:v>
                </c:pt>
                <c:pt idx="959">
                  <c:v>1950.916666666594</c:v>
                </c:pt>
                <c:pt idx="960">
                  <c:v>1950.9999999999272</c:v>
                </c:pt>
                <c:pt idx="961">
                  <c:v>1951.0833333332605</c:v>
                </c:pt>
                <c:pt idx="962">
                  <c:v>1951.1666666665938</c:v>
                </c:pt>
                <c:pt idx="963">
                  <c:v>1951.249999999927</c:v>
                </c:pt>
                <c:pt idx="964">
                  <c:v>1951.3333333332603</c:v>
                </c:pt>
                <c:pt idx="965">
                  <c:v>1951.4166666665935</c:v>
                </c:pt>
                <c:pt idx="966">
                  <c:v>1951.4999999999268</c:v>
                </c:pt>
                <c:pt idx="967">
                  <c:v>1951.58333333326</c:v>
                </c:pt>
                <c:pt idx="968">
                  <c:v>1951.6666666665933</c:v>
                </c:pt>
                <c:pt idx="969">
                  <c:v>1951.7499999999266</c:v>
                </c:pt>
                <c:pt idx="970">
                  <c:v>1951.8333333332598</c:v>
                </c:pt>
                <c:pt idx="971">
                  <c:v>1951.9166666665931</c:v>
                </c:pt>
                <c:pt idx="972">
                  <c:v>1951.9999999999263</c:v>
                </c:pt>
                <c:pt idx="973">
                  <c:v>1952.0833333332596</c:v>
                </c:pt>
                <c:pt idx="974">
                  <c:v>1952.1666666665928</c:v>
                </c:pt>
                <c:pt idx="975">
                  <c:v>1952.2499999999261</c:v>
                </c:pt>
                <c:pt idx="976">
                  <c:v>1952.3333333332594</c:v>
                </c:pt>
                <c:pt idx="977">
                  <c:v>1952.4166666665926</c:v>
                </c:pt>
                <c:pt idx="978">
                  <c:v>1952.4999999999259</c:v>
                </c:pt>
                <c:pt idx="979">
                  <c:v>1952.5833333332591</c:v>
                </c:pt>
                <c:pt idx="980">
                  <c:v>1952.6666666665924</c:v>
                </c:pt>
                <c:pt idx="981">
                  <c:v>1952.7499999999256</c:v>
                </c:pt>
                <c:pt idx="982">
                  <c:v>1952.8333333332589</c:v>
                </c:pt>
                <c:pt idx="983">
                  <c:v>1952.9166666665922</c:v>
                </c:pt>
                <c:pt idx="984">
                  <c:v>1952.9999999999254</c:v>
                </c:pt>
                <c:pt idx="985">
                  <c:v>1953.0833333332587</c:v>
                </c:pt>
                <c:pt idx="986">
                  <c:v>1953.1666666665919</c:v>
                </c:pt>
                <c:pt idx="987">
                  <c:v>1953.2499999999252</c:v>
                </c:pt>
                <c:pt idx="988">
                  <c:v>1953.3333333332585</c:v>
                </c:pt>
                <c:pt idx="989">
                  <c:v>1953.4166666665917</c:v>
                </c:pt>
                <c:pt idx="990">
                  <c:v>1953.499999999925</c:v>
                </c:pt>
                <c:pt idx="991">
                  <c:v>1953.5833333332582</c:v>
                </c:pt>
                <c:pt idx="992">
                  <c:v>1953.6666666665915</c:v>
                </c:pt>
                <c:pt idx="993">
                  <c:v>1953.7499999999247</c:v>
                </c:pt>
                <c:pt idx="994">
                  <c:v>1953.833333333258</c:v>
                </c:pt>
                <c:pt idx="995">
                  <c:v>1953.9166666665913</c:v>
                </c:pt>
                <c:pt idx="996">
                  <c:v>1953.9999999999245</c:v>
                </c:pt>
                <c:pt idx="997">
                  <c:v>1954.0833333332578</c:v>
                </c:pt>
                <c:pt idx="998">
                  <c:v>1954.166666666591</c:v>
                </c:pt>
                <c:pt idx="999">
                  <c:v>1954.2499999999243</c:v>
                </c:pt>
                <c:pt idx="1000">
                  <c:v>1954.3333333332575</c:v>
                </c:pt>
                <c:pt idx="1001">
                  <c:v>1954.4166666665908</c:v>
                </c:pt>
                <c:pt idx="1002">
                  <c:v>1954.4999999999241</c:v>
                </c:pt>
                <c:pt idx="1003">
                  <c:v>1954.5833333332573</c:v>
                </c:pt>
                <c:pt idx="1004">
                  <c:v>1954.6666666665906</c:v>
                </c:pt>
                <c:pt idx="1005">
                  <c:v>1954.7499999999238</c:v>
                </c:pt>
                <c:pt idx="1006">
                  <c:v>1954.8333333332571</c:v>
                </c:pt>
                <c:pt idx="1007">
                  <c:v>1954.9166666665903</c:v>
                </c:pt>
                <c:pt idx="1008">
                  <c:v>1954.9999999999236</c:v>
                </c:pt>
                <c:pt idx="1009">
                  <c:v>1955.0833333332569</c:v>
                </c:pt>
                <c:pt idx="1010">
                  <c:v>1955.1666666665901</c:v>
                </c:pt>
                <c:pt idx="1011">
                  <c:v>1955.2499999999234</c:v>
                </c:pt>
                <c:pt idx="1012">
                  <c:v>1955.3333333332566</c:v>
                </c:pt>
                <c:pt idx="1013">
                  <c:v>1955.4166666665899</c:v>
                </c:pt>
                <c:pt idx="1014">
                  <c:v>1955.4999999999231</c:v>
                </c:pt>
                <c:pt idx="1015">
                  <c:v>1955.5833333332564</c:v>
                </c:pt>
                <c:pt idx="1016">
                  <c:v>1955.6666666665897</c:v>
                </c:pt>
                <c:pt idx="1017">
                  <c:v>1955.7499999999229</c:v>
                </c:pt>
                <c:pt idx="1018">
                  <c:v>1955.8333333332562</c:v>
                </c:pt>
                <c:pt idx="1019">
                  <c:v>1955.9166666665894</c:v>
                </c:pt>
                <c:pt idx="1020">
                  <c:v>1955.9999999999227</c:v>
                </c:pt>
                <c:pt idx="1021">
                  <c:v>1956.083333333256</c:v>
                </c:pt>
                <c:pt idx="1022">
                  <c:v>1956.1666666665892</c:v>
                </c:pt>
                <c:pt idx="1023">
                  <c:v>1956.2499999999225</c:v>
                </c:pt>
                <c:pt idx="1024">
                  <c:v>1956.3333333332557</c:v>
                </c:pt>
                <c:pt idx="1025">
                  <c:v>1956.416666666589</c:v>
                </c:pt>
                <c:pt idx="1026">
                  <c:v>1956.4999999999222</c:v>
                </c:pt>
                <c:pt idx="1027">
                  <c:v>1956.5833333332555</c:v>
                </c:pt>
                <c:pt idx="1028">
                  <c:v>1956.6666666665888</c:v>
                </c:pt>
                <c:pt idx="1029">
                  <c:v>1956.749999999922</c:v>
                </c:pt>
                <c:pt idx="1030">
                  <c:v>1956.8333333332553</c:v>
                </c:pt>
                <c:pt idx="1031">
                  <c:v>1956.9166666665885</c:v>
                </c:pt>
                <c:pt idx="1032">
                  <c:v>1956.9999999999218</c:v>
                </c:pt>
                <c:pt idx="1033">
                  <c:v>1957.083333333255</c:v>
                </c:pt>
                <c:pt idx="1034">
                  <c:v>1957.1666666665883</c:v>
                </c:pt>
                <c:pt idx="1035">
                  <c:v>1957.2499999999216</c:v>
                </c:pt>
                <c:pt idx="1036">
                  <c:v>1957.3333333332548</c:v>
                </c:pt>
                <c:pt idx="1037">
                  <c:v>1957.4166666665881</c:v>
                </c:pt>
                <c:pt idx="1038">
                  <c:v>1957.4999999999213</c:v>
                </c:pt>
                <c:pt idx="1039">
                  <c:v>1957.5833333332546</c:v>
                </c:pt>
                <c:pt idx="1040">
                  <c:v>1957.6666666665878</c:v>
                </c:pt>
                <c:pt idx="1041">
                  <c:v>1957.7499999999211</c:v>
                </c:pt>
                <c:pt idx="1042">
                  <c:v>1957.8333333332544</c:v>
                </c:pt>
                <c:pt idx="1043">
                  <c:v>1957.9166666665876</c:v>
                </c:pt>
                <c:pt idx="1044">
                  <c:v>1957.9999999999209</c:v>
                </c:pt>
                <c:pt idx="1045">
                  <c:v>1958.0833333332541</c:v>
                </c:pt>
                <c:pt idx="1046">
                  <c:v>1958.1666666665874</c:v>
                </c:pt>
                <c:pt idx="1047">
                  <c:v>1958.2499999999206</c:v>
                </c:pt>
                <c:pt idx="1048">
                  <c:v>1958.3333333332539</c:v>
                </c:pt>
                <c:pt idx="1049">
                  <c:v>1958.4166666665872</c:v>
                </c:pt>
                <c:pt idx="1050">
                  <c:v>1958.4999999999204</c:v>
                </c:pt>
                <c:pt idx="1051">
                  <c:v>1958.5833333332537</c:v>
                </c:pt>
                <c:pt idx="1052">
                  <c:v>1958.6666666665869</c:v>
                </c:pt>
                <c:pt idx="1053">
                  <c:v>1958.7499999999202</c:v>
                </c:pt>
                <c:pt idx="1054">
                  <c:v>1958.8333333332534</c:v>
                </c:pt>
                <c:pt idx="1055">
                  <c:v>1958.9166666665867</c:v>
                </c:pt>
                <c:pt idx="1056">
                  <c:v>1958.99999999992</c:v>
                </c:pt>
                <c:pt idx="1057">
                  <c:v>1959.0833333332532</c:v>
                </c:pt>
                <c:pt idx="1058">
                  <c:v>1959.1666666665865</c:v>
                </c:pt>
                <c:pt idx="1059">
                  <c:v>1959.2499999999197</c:v>
                </c:pt>
                <c:pt idx="1060">
                  <c:v>1959.333333333253</c:v>
                </c:pt>
                <c:pt idx="1061">
                  <c:v>1959.4166666665863</c:v>
                </c:pt>
                <c:pt idx="1062">
                  <c:v>1959.4999999999195</c:v>
                </c:pt>
                <c:pt idx="1063">
                  <c:v>1959.5833333332528</c:v>
                </c:pt>
                <c:pt idx="1064">
                  <c:v>1959.666666666586</c:v>
                </c:pt>
                <c:pt idx="1065">
                  <c:v>1959.7499999999193</c:v>
                </c:pt>
                <c:pt idx="1066">
                  <c:v>1959.8333333332525</c:v>
                </c:pt>
                <c:pt idx="1067">
                  <c:v>1959.9166666665858</c:v>
                </c:pt>
                <c:pt idx="1068">
                  <c:v>1959.9999999999191</c:v>
                </c:pt>
                <c:pt idx="1069">
                  <c:v>1960.0833333332523</c:v>
                </c:pt>
                <c:pt idx="1070">
                  <c:v>1960.1666666665856</c:v>
                </c:pt>
                <c:pt idx="1071">
                  <c:v>1960.2499999999188</c:v>
                </c:pt>
                <c:pt idx="1072">
                  <c:v>1960.3333333332521</c:v>
                </c:pt>
                <c:pt idx="1073">
                  <c:v>1960.4166666665853</c:v>
                </c:pt>
                <c:pt idx="1074">
                  <c:v>1960.4999999999186</c:v>
                </c:pt>
                <c:pt idx="1075">
                  <c:v>1960.5833333332519</c:v>
                </c:pt>
                <c:pt idx="1076">
                  <c:v>1960.6666666665851</c:v>
                </c:pt>
                <c:pt idx="1077">
                  <c:v>1960.7499999999184</c:v>
                </c:pt>
                <c:pt idx="1078">
                  <c:v>1960.8333333332516</c:v>
                </c:pt>
                <c:pt idx="1079">
                  <c:v>1960.9166666665849</c:v>
                </c:pt>
                <c:pt idx="1080">
                  <c:v>1960.9999999999181</c:v>
                </c:pt>
                <c:pt idx="1081">
                  <c:v>1961.0833333332514</c:v>
                </c:pt>
                <c:pt idx="1082">
                  <c:v>1961.1666666665847</c:v>
                </c:pt>
                <c:pt idx="1083">
                  <c:v>1961.2499999999179</c:v>
                </c:pt>
                <c:pt idx="1084">
                  <c:v>1961.3333333332512</c:v>
                </c:pt>
                <c:pt idx="1085">
                  <c:v>1961.4166666665844</c:v>
                </c:pt>
                <c:pt idx="1086">
                  <c:v>1961.4999999999177</c:v>
                </c:pt>
                <c:pt idx="1087">
                  <c:v>1961.5833333332509</c:v>
                </c:pt>
                <c:pt idx="1088">
                  <c:v>1961.6666666665842</c:v>
                </c:pt>
                <c:pt idx="1089">
                  <c:v>1961.7499999999175</c:v>
                </c:pt>
                <c:pt idx="1090">
                  <c:v>1961.8333333332507</c:v>
                </c:pt>
                <c:pt idx="1091">
                  <c:v>1961.916666666584</c:v>
                </c:pt>
                <c:pt idx="1092">
                  <c:v>1961.9999999999172</c:v>
                </c:pt>
                <c:pt idx="1093">
                  <c:v>1962.0833333332505</c:v>
                </c:pt>
                <c:pt idx="1094">
                  <c:v>1962.1666666665838</c:v>
                </c:pt>
                <c:pt idx="1095">
                  <c:v>1962.249999999917</c:v>
                </c:pt>
                <c:pt idx="1096">
                  <c:v>1962.3333333332503</c:v>
                </c:pt>
                <c:pt idx="1097">
                  <c:v>1962.4166666665835</c:v>
                </c:pt>
                <c:pt idx="1098">
                  <c:v>1962.4999999999168</c:v>
                </c:pt>
                <c:pt idx="1099">
                  <c:v>1962.58333333325</c:v>
                </c:pt>
                <c:pt idx="1100">
                  <c:v>1962.6666666665833</c:v>
                </c:pt>
                <c:pt idx="1101">
                  <c:v>1962.7499999999166</c:v>
                </c:pt>
                <c:pt idx="1102">
                  <c:v>1962.8333333332498</c:v>
                </c:pt>
                <c:pt idx="1103">
                  <c:v>1962.9166666665831</c:v>
                </c:pt>
                <c:pt idx="1104">
                  <c:v>1962.9999999999163</c:v>
                </c:pt>
                <c:pt idx="1105">
                  <c:v>1963.0833333332496</c:v>
                </c:pt>
                <c:pt idx="1106">
                  <c:v>1963.1666666665828</c:v>
                </c:pt>
                <c:pt idx="1107">
                  <c:v>1963.2499999999161</c:v>
                </c:pt>
                <c:pt idx="1108">
                  <c:v>1963.3333333332494</c:v>
                </c:pt>
                <c:pt idx="1109">
                  <c:v>1963.4166666665826</c:v>
                </c:pt>
                <c:pt idx="1110">
                  <c:v>1963.4999999999159</c:v>
                </c:pt>
                <c:pt idx="1111">
                  <c:v>1963.5833333332491</c:v>
                </c:pt>
                <c:pt idx="1112">
                  <c:v>1963.6666666665824</c:v>
                </c:pt>
                <c:pt idx="1113">
                  <c:v>1963.7499999999156</c:v>
                </c:pt>
                <c:pt idx="1114">
                  <c:v>1963.8333333332489</c:v>
                </c:pt>
                <c:pt idx="1115">
                  <c:v>1963.9166666665822</c:v>
                </c:pt>
                <c:pt idx="1116">
                  <c:v>1963.9999999999154</c:v>
                </c:pt>
                <c:pt idx="1117">
                  <c:v>1964.0833333332487</c:v>
                </c:pt>
                <c:pt idx="1118">
                  <c:v>1964.1666666665819</c:v>
                </c:pt>
                <c:pt idx="1119">
                  <c:v>1964.2499999999152</c:v>
                </c:pt>
                <c:pt idx="1120">
                  <c:v>1964.3333333332484</c:v>
                </c:pt>
                <c:pt idx="1121">
                  <c:v>1964.4166666665817</c:v>
                </c:pt>
                <c:pt idx="1122">
                  <c:v>1964.499999999915</c:v>
                </c:pt>
                <c:pt idx="1123">
                  <c:v>1964.5833333332482</c:v>
                </c:pt>
                <c:pt idx="1124">
                  <c:v>1964.6666666665815</c:v>
                </c:pt>
                <c:pt idx="1125">
                  <c:v>1964.7499999999147</c:v>
                </c:pt>
                <c:pt idx="1126">
                  <c:v>1964.833333333248</c:v>
                </c:pt>
                <c:pt idx="1127">
                  <c:v>1964.9166666665812</c:v>
                </c:pt>
                <c:pt idx="1128">
                  <c:v>1964.9999999999145</c:v>
                </c:pt>
                <c:pt idx="1129">
                  <c:v>1965.0833333332478</c:v>
                </c:pt>
                <c:pt idx="1130">
                  <c:v>1965.166666666581</c:v>
                </c:pt>
                <c:pt idx="1131">
                  <c:v>1965.2499999999143</c:v>
                </c:pt>
                <c:pt idx="1132">
                  <c:v>1965.3333333332475</c:v>
                </c:pt>
                <c:pt idx="1133">
                  <c:v>1965.4166666665808</c:v>
                </c:pt>
                <c:pt idx="1134">
                  <c:v>1965.4999999999141</c:v>
                </c:pt>
                <c:pt idx="1135">
                  <c:v>1965.5833333332473</c:v>
                </c:pt>
                <c:pt idx="1136">
                  <c:v>1965.6666666665806</c:v>
                </c:pt>
                <c:pt idx="1137">
                  <c:v>1965.7499999999138</c:v>
                </c:pt>
                <c:pt idx="1138">
                  <c:v>1965.8333333332471</c:v>
                </c:pt>
                <c:pt idx="1139">
                  <c:v>1965.9166666665803</c:v>
                </c:pt>
                <c:pt idx="1140">
                  <c:v>1965.9999999999136</c:v>
                </c:pt>
                <c:pt idx="1141">
                  <c:v>1966.0833333332469</c:v>
                </c:pt>
                <c:pt idx="1142">
                  <c:v>1966.1666666665801</c:v>
                </c:pt>
                <c:pt idx="1143">
                  <c:v>1966.2499999999134</c:v>
                </c:pt>
                <c:pt idx="1144">
                  <c:v>1966.3333333332466</c:v>
                </c:pt>
                <c:pt idx="1145">
                  <c:v>1966.4166666665799</c:v>
                </c:pt>
                <c:pt idx="1146">
                  <c:v>1966.4999999999131</c:v>
                </c:pt>
                <c:pt idx="1147">
                  <c:v>1966.5833333332464</c:v>
                </c:pt>
                <c:pt idx="1148">
                  <c:v>1966.6666666665797</c:v>
                </c:pt>
                <c:pt idx="1149">
                  <c:v>1966.7499999999129</c:v>
                </c:pt>
                <c:pt idx="1150">
                  <c:v>1966.8333333332462</c:v>
                </c:pt>
                <c:pt idx="1151">
                  <c:v>1966.9166666665794</c:v>
                </c:pt>
                <c:pt idx="1152">
                  <c:v>1966.9999999999127</c:v>
                </c:pt>
                <c:pt idx="1153">
                  <c:v>1967.0833333332459</c:v>
                </c:pt>
                <c:pt idx="1154">
                  <c:v>1967.1666666665792</c:v>
                </c:pt>
                <c:pt idx="1155">
                  <c:v>1967.2499999999125</c:v>
                </c:pt>
                <c:pt idx="1156">
                  <c:v>1967.3333333332457</c:v>
                </c:pt>
                <c:pt idx="1157">
                  <c:v>1967.416666666579</c:v>
                </c:pt>
                <c:pt idx="1158">
                  <c:v>1967.4999999999122</c:v>
                </c:pt>
                <c:pt idx="1159">
                  <c:v>1967.5833333332455</c:v>
                </c:pt>
                <c:pt idx="1160">
                  <c:v>1967.6666666665787</c:v>
                </c:pt>
                <c:pt idx="1161">
                  <c:v>1967.749999999912</c:v>
                </c:pt>
                <c:pt idx="1162">
                  <c:v>1967.8333333332453</c:v>
                </c:pt>
                <c:pt idx="1163">
                  <c:v>1967.9166666665785</c:v>
                </c:pt>
                <c:pt idx="1164">
                  <c:v>1967.9999999999118</c:v>
                </c:pt>
                <c:pt idx="1165">
                  <c:v>1968.083333333245</c:v>
                </c:pt>
                <c:pt idx="1166">
                  <c:v>1968.1666666665783</c:v>
                </c:pt>
                <c:pt idx="1167">
                  <c:v>1968.2499999999116</c:v>
                </c:pt>
                <c:pt idx="1168">
                  <c:v>1968.3333333332448</c:v>
                </c:pt>
                <c:pt idx="1169">
                  <c:v>1968.4166666665781</c:v>
                </c:pt>
                <c:pt idx="1170">
                  <c:v>1968.4999999999113</c:v>
                </c:pt>
                <c:pt idx="1171">
                  <c:v>1968.5833333332446</c:v>
                </c:pt>
                <c:pt idx="1172">
                  <c:v>1968.6666666665778</c:v>
                </c:pt>
                <c:pt idx="1173">
                  <c:v>1968.7499999999111</c:v>
                </c:pt>
                <c:pt idx="1174">
                  <c:v>1968.8333333332444</c:v>
                </c:pt>
                <c:pt idx="1175">
                  <c:v>1968.9166666665776</c:v>
                </c:pt>
                <c:pt idx="1176">
                  <c:v>1968.9999999999109</c:v>
                </c:pt>
                <c:pt idx="1177">
                  <c:v>1969.0833333332441</c:v>
                </c:pt>
                <c:pt idx="1178">
                  <c:v>1969.1666666665774</c:v>
                </c:pt>
                <c:pt idx="1179">
                  <c:v>1969.2499999999106</c:v>
                </c:pt>
                <c:pt idx="1180">
                  <c:v>1969.3333333332439</c:v>
                </c:pt>
                <c:pt idx="1181">
                  <c:v>1969.4166666665772</c:v>
                </c:pt>
                <c:pt idx="1182">
                  <c:v>1969.4999999999104</c:v>
                </c:pt>
                <c:pt idx="1183">
                  <c:v>1969.5833333332437</c:v>
                </c:pt>
                <c:pt idx="1184">
                  <c:v>1969.6666666665769</c:v>
                </c:pt>
                <c:pt idx="1185">
                  <c:v>1969.7499999999102</c:v>
                </c:pt>
                <c:pt idx="1186">
                  <c:v>1969.8333333332434</c:v>
                </c:pt>
                <c:pt idx="1187">
                  <c:v>1969.9166666665767</c:v>
                </c:pt>
                <c:pt idx="1188">
                  <c:v>1969.99999999991</c:v>
                </c:pt>
                <c:pt idx="1189">
                  <c:v>1970.0833333332432</c:v>
                </c:pt>
                <c:pt idx="1190">
                  <c:v>1970.1666666665765</c:v>
                </c:pt>
                <c:pt idx="1191">
                  <c:v>1970.2499999999097</c:v>
                </c:pt>
                <c:pt idx="1192">
                  <c:v>1970.333333333243</c:v>
                </c:pt>
                <c:pt idx="1193">
                  <c:v>1970.4166666665762</c:v>
                </c:pt>
                <c:pt idx="1194">
                  <c:v>1970.4999999999095</c:v>
                </c:pt>
                <c:pt idx="1195">
                  <c:v>1970.5833333332428</c:v>
                </c:pt>
                <c:pt idx="1196">
                  <c:v>1970.666666666576</c:v>
                </c:pt>
                <c:pt idx="1197">
                  <c:v>1970.7499999999093</c:v>
                </c:pt>
                <c:pt idx="1198">
                  <c:v>1970.8333333332425</c:v>
                </c:pt>
                <c:pt idx="1199">
                  <c:v>1970.9166666665758</c:v>
                </c:pt>
                <c:pt idx="1200">
                  <c:v>1970.9999999999091</c:v>
                </c:pt>
                <c:pt idx="1201">
                  <c:v>1971.0833333332423</c:v>
                </c:pt>
                <c:pt idx="1202">
                  <c:v>1971.1666666665756</c:v>
                </c:pt>
                <c:pt idx="1203">
                  <c:v>1971.2499999999088</c:v>
                </c:pt>
                <c:pt idx="1204">
                  <c:v>1971.3333333332421</c:v>
                </c:pt>
                <c:pt idx="1205">
                  <c:v>1971.4166666665753</c:v>
                </c:pt>
                <c:pt idx="1206">
                  <c:v>1971.4999999999086</c:v>
                </c:pt>
                <c:pt idx="1207">
                  <c:v>1971.5833333332419</c:v>
                </c:pt>
                <c:pt idx="1208">
                  <c:v>1971.6666666665751</c:v>
                </c:pt>
                <c:pt idx="1209">
                  <c:v>1971.7499999999084</c:v>
                </c:pt>
                <c:pt idx="1210">
                  <c:v>1971.8333333332416</c:v>
                </c:pt>
                <c:pt idx="1211">
                  <c:v>1971.9166666665749</c:v>
                </c:pt>
                <c:pt idx="1212">
                  <c:v>1971.9999999999081</c:v>
                </c:pt>
                <c:pt idx="1213">
                  <c:v>1972.0833333332414</c:v>
                </c:pt>
                <c:pt idx="1214">
                  <c:v>1972.1666666665747</c:v>
                </c:pt>
                <c:pt idx="1215">
                  <c:v>1972.2499999999079</c:v>
                </c:pt>
                <c:pt idx="1216">
                  <c:v>1972.3333333332412</c:v>
                </c:pt>
                <c:pt idx="1217">
                  <c:v>1972.4166666665744</c:v>
                </c:pt>
                <c:pt idx="1218">
                  <c:v>1972.4999999999077</c:v>
                </c:pt>
                <c:pt idx="1219">
                  <c:v>1972.5833333332409</c:v>
                </c:pt>
                <c:pt idx="1220">
                  <c:v>1972.6666666665742</c:v>
                </c:pt>
                <c:pt idx="1221">
                  <c:v>1972.7499999999075</c:v>
                </c:pt>
                <c:pt idx="1222">
                  <c:v>1972.8333333332407</c:v>
                </c:pt>
                <c:pt idx="1223">
                  <c:v>1972.916666666574</c:v>
                </c:pt>
                <c:pt idx="1224">
                  <c:v>1972.9999999999072</c:v>
                </c:pt>
                <c:pt idx="1225">
                  <c:v>1973.0833333332405</c:v>
                </c:pt>
                <c:pt idx="1226">
                  <c:v>1973.1666666665737</c:v>
                </c:pt>
                <c:pt idx="1227">
                  <c:v>1973.249999999907</c:v>
                </c:pt>
                <c:pt idx="1228">
                  <c:v>1973.3333333332403</c:v>
                </c:pt>
                <c:pt idx="1229">
                  <c:v>1973.4166666665735</c:v>
                </c:pt>
                <c:pt idx="1230">
                  <c:v>1973.4999999999068</c:v>
                </c:pt>
                <c:pt idx="1231">
                  <c:v>1973.58333333324</c:v>
                </c:pt>
                <c:pt idx="1232">
                  <c:v>1973.6666666665733</c:v>
                </c:pt>
                <c:pt idx="1233">
                  <c:v>1973.7499999999065</c:v>
                </c:pt>
                <c:pt idx="1234">
                  <c:v>1973.8333333332398</c:v>
                </c:pt>
                <c:pt idx="1235">
                  <c:v>1973.9166666665731</c:v>
                </c:pt>
                <c:pt idx="1236">
                  <c:v>1973.9999999999063</c:v>
                </c:pt>
                <c:pt idx="1237">
                  <c:v>1974.0833333332396</c:v>
                </c:pt>
                <c:pt idx="1238">
                  <c:v>1974.1666666665728</c:v>
                </c:pt>
                <c:pt idx="1239">
                  <c:v>1974.2499999999061</c:v>
                </c:pt>
                <c:pt idx="1240">
                  <c:v>1974.3333333332394</c:v>
                </c:pt>
                <c:pt idx="1241">
                  <c:v>1974.4166666665726</c:v>
                </c:pt>
                <c:pt idx="1242">
                  <c:v>1974.4999999999059</c:v>
                </c:pt>
                <c:pt idx="1243">
                  <c:v>1974.5833333332391</c:v>
                </c:pt>
                <c:pt idx="1244">
                  <c:v>1974.6666666665724</c:v>
                </c:pt>
                <c:pt idx="1245">
                  <c:v>1974.7499999999056</c:v>
                </c:pt>
                <c:pt idx="1246">
                  <c:v>1974.8333333332389</c:v>
                </c:pt>
                <c:pt idx="1247">
                  <c:v>1974.9166666665722</c:v>
                </c:pt>
                <c:pt idx="1248">
                  <c:v>1974.9999999999054</c:v>
                </c:pt>
                <c:pt idx="1249">
                  <c:v>1975.0833333332387</c:v>
                </c:pt>
                <c:pt idx="1250">
                  <c:v>1975.1666666665719</c:v>
                </c:pt>
                <c:pt idx="1251">
                  <c:v>1975.2499999999052</c:v>
                </c:pt>
                <c:pt idx="1252">
                  <c:v>1975.3333333332384</c:v>
                </c:pt>
                <c:pt idx="1253">
                  <c:v>1975.4166666665717</c:v>
                </c:pt>
                <c:pt idx="1254">
                  <c:v>1975.499999999905</c:v>
                </c:pt>
                <c:pt idx="1255">
                  <c:v>1975.5833333332382</c:v>
                </c:pt>
                <c:pt idx="1256">
                  <c:v>1975.6666666665715</c:v>
                </c:pt>
                <c:pt idx="1257">
                  <c:v>1975.7499999999047</c:v>
                </c:pt>
                <c:pt idx="1258">
                  <c:v>1975.833333333238</c:v>
                </c:pt>
                <c:pt idx="1259">
                  <c:v>1975.9166666665712</c:v>
                </c:pt>
                <c:pt idx="1260">
                  <c:v>1975.9999999999045</c:v>
                </c:pt>
                <c:pt idx="1261">
                  <c:v>1976.0833333332378</c:v>
                </c:pt>
                <c:pt idx="1262">
                  <c:v>1976.166666666571</c:v>
                </c:pt>
                <c:pt idx="1263">
                  <c:v>1976.2499999999043</c:v>
                </c:pt>
                <c:pt idx="1264">
                  <c:v>1976.3333333332375</c:v>
                </c:pt>
                <c:pt idx="1265">
                  <c:v>1976.4166666665708</c:v>
                </c:pt>
                <c:pt idx="1266">
                  <c:v>1976.499999999904</c:v>
                </c:pt>
                <c:pt idx="1267">
                  <c:v>1976.5833333332373</c:v>
                </c:pt>
                <c:pt idx="1268">
                  <c:v>1976.6666666665706</c:v>
                </c:pt>
                <c:pt idx="1269">
                  <c:v>1976.7499999999038</c:v>
                </c:pt>
                <c:pt idx="1270">
                  <c:v>1976.8333333332371</c:v>
                </c:pt>
                <c:pt idx="1271">
                  <c:v>1976.9166666665703</c:v>
                </c:pt>
                <c:pt idx="1272">
                  <c:v>1976.9999999999036</c:v>
                </c:pt>
                <c:pt idx="1273">
                  <c:v>1977.0833333332369</c:v>
                </c:pt>
                <c:pt idx="1274">
                  <c:v>1977.1666666665701</c:v>
                </c:pt>
                <c:pt idx="1275">
                  <c:v>1977.2499999999034</c:v>
                </c:pt>
                <c:pt idx="1276">
                  <c:v>1977.3333333332366</c:v>
                </c:pt>
                <c:pt idx="1277">
                  <c:v>1977.4166666665699</c:v>
                </c:pt>
                <c:pt idx="1278">
                  <c:v>1977.4999999999031</c:v>
                </c:pt>
                <c:pt idx="1279">
                  <c:v>1977.5833333332364</c:v>
                </c:pt>
                <c:pt idx="1280">
                  <c:v>1977.6666666665697</c:v>
                </c:pt>
                <c:pt idx="1281">
                  <c:v>1977.7499999999029</c:v>
                </c:pt>
                <c:pt idx="1282">
                  <c:v>1977.8333333332362</c:v>
                </c:pt>
                <c:pt idx="1283">
                  <c:v>1977.9166666665694</c:v>
                </c:pt>
                <c:pt idx="1284">
                  <c:v>1977.9999999999027</c:v>
                </c:pt>
                <c:pt idx="1285">
                  <c:v>1978.0833333332359</c:v>
                </c:pt>
                <c:pt idx="1286">
                  <c:v>1978.1666666665692</c:v>
                </c:pt>
                <c:pt idx="1287">
                  <c:v>1978.2499999999025</c:v>
                </c:pt>
                <c:pt idx="1288">
                  <c:v>1978.3333333332357</c:v>
                </c:pt>
                <c:pt idx="1289">
                  <c:v>1978.416666666569</c:v>
                </c:pt>
                <c:pt idx="1290">
                  <c:v>1978.4999999999022</c:v>
                </c:pt>
                <c:pt idx="1291">
                  <c:v>1978.5833333332355</c:v>
                </c:pt>
                <c:pt idx="1292">
                  <c:v>1978.6666666665687</c:v>
                </c:pt>
                <c:pt idx="1293">
                  <c:v>1978.749999999902</c:v>
                </c:pt>
                <c:pt idx="1294">
                  <c:v>1978.8333333332353</c:v>
                </c:pt>
                <c:pt idx="1295">
                  <c:v>1978.9166666665685</c:v>
                </c:pt>
                <c:pt idx="1296">
                  <c:v>1978.9999999999018</c:v>
                </c:pt>
                <c:pt idx="1297">
                  <c:v>1979.083333333235</c:v>
                </c:pt>
                <c:pt idx="1298">
                  <c:v>1979.1666666665683</c:v>
                </c:pt>
                <c:pt idx="1299">
                  <c:v>1979.2499999999015</c:v>
                </c:pt>
                <c:pt idx="1300">
                  <c:v>1979.3333333332348</c:v>
                </c:pt>
                <c:pt idx="1301">
                  <c:v>1979.4166666665681</c:v>
                </c:pt>
                <c:pt idx="1302">
                  <c:v>1979.4999999999013</c:v>
                </c:pt>
                <c:pt idx="1303">
                  <c:v>1979.5833333332346</c:v>
                </c:pt>
                <c:pt idx="1304">
                  <c:v>1979.6666666665678</c:v>
                </c:pt>
                <c:pt idx="1305">
                  <c:v>1979.7499999999011</c:v>
                </c:pt>
                <c:pt idx="1306">
                  <c:v>1979.8333333332343</c:v>
                </c:pt>
                <c:pt idx="1307">
                  <c:v>1979.9166666665676</c:v>
                </c:pt>
                <c:pt idx="1308">
                  <c:v>1979.9999999999009</c:v>
                </c:pt>
                <c:pt idx="1309">
                  <c:v>1980.0833333332341</c:v>
                </c:pt>
                <c:pt idx="1310">
                  <c:v>1980.1666666665674</c:v>
                </c:pt>
                <c:pt idx="1311">
                  <c:v>1980.2499999999006</c:v>
                </c:pt>
                <c:pt idx="1312">
                  <c:v>1980.3333333332339</c:v>
                </c:pt>
                <c:pt idx="1313">
                  <c:v>1980.4166666665672</c:v>
                </c:pt>
                <c:pt idx="1314">
                  <c:v>1980.4999999999004</c:v>
                </c:pt>
                <c:pt idx="1315">
                  <c:v>1980.5833333332337</c:v>
                </c:pt>
                <c:pt idx="1316">
                  <c:v>1980.6666666665669</c:v>
                </c:pt>
                <c:pt idx="1317">
                  <c:v>1980.7499999999002</c:v>
                </c:pt>
                <c:pt idx="1318">
                  <c:v>1980.8333333332334</c:v>
                </c:pt>
                <c:pt idx="1319">
                  <c:v>1980.9166666665667</c:v>
                </c:pt>
                <c:pt idx="1320">
                  <c:v>1980.9999999999</c:v>
                </c:pt>
                <c:pt idx="1321">
                  <c:v>1981.0833333332332</c:v>
                </c:pt>
                <c:pt idx="1322">
                  <c:v>1981.1666666665665</c:v>
                </c:pt>
                <c:pt idx="1323">
                  <c:v>1981.2499999998997</c:v>
                </c:pt>
                <c:pt idx="1324">
                  <c:v>1981.333333333233</c:v>
                </c:pt>
                <c:pt idx="1325">
                  <c:v>1981.4166666665662</c:v>
                </c:pt>
                <c:pt idx="1326">
                  <c:v>1981.4999999998995</c:v>
                </c:pt>
                <c:pt idx="1327">
                  <c:v>1981.5833333332328</c:v>
                </c:pt>
                <c:pt idx="1328">
                  <c:v>1981.666666666566</c:v>
                </c:pt>
                <c:pt idx="1329">
                  <c:v>1981.7499999998993</c:v>
                </c:pt>
                <c:pt idx="1330">
                  <c:v>1981.8333333332325</c:v>
                </c:pt>
                <c:pt idx="1331">
                  <c:v>1981.9166666665658</c:v>
                </c:pt>
                <c:pt idx="1332">
                  <c:v>1981.999999999899</c:v>
                </c:pt>
                <c:pt idx="1333">
                  <c:v>1982.0833333332323</c:v>
                </c:pt>
                <c:pt idx="1334">
                  <c:v>1982.1666666665656</c:v>
                </c:pt>
                <c:pt idx="1335">
                  <c:v>1982.2499999998988</c:v>
                </c:pt>
                <c:pt idx="1336">
                  <c:v>1982.3333333332321</c:v>
                </c:pt>
                <c:pt idx="1337">
                  <c:v>1982.4166666665653</c:v>
                </c:pt>
                <c:pt idx="1338">
                  <c:v>1982.4999999998986</c:v>
                </c:pt>
                <c:pt idx="1339">
                  <c:v>1982.5833333332318</c:v>
                </c:pt>
                <c:pt idx="1340">
                  <c:v>1982.6666666665651</c:v>
                </c:pt>
                <c:pt idx="1341">
                  <c:v>1982.7499999998984</c:v>
                </c:pt>
                <c:pt idx="1342">
                  <c:v>1982.8333333332316</c:v>
                </c:pt>
                <c:pt idx="1343">
                  <c:v>1982.9166666665649</c:v>
                </c:pt>
                <c:pt idx="1344">
                  <c:v>1982.9999999998981</c:v>
                </c:pt>
                <c:pt idx="1345">
                  <c:v>1983.0833333332314</c:v>
                </c:pt>
                <c:pt idx="1346">
                  <c:v>1983.1666666665647</c:v>
                </c:pt>
                <c:pt idx="1347">
                  <c:v>1983.2499999998979</c:v>
                </c:pt>
                <c:pt idx="1348">
                  <c:v>1983.3333333332312</c:v>
                </c:pt>
                <c:pt idx="1349">
                  <c:v>1983.4166666665644</c:v>
                </c:pt>
                <c:pt idx="1350">
                  <c:v>1983.4999999998977</c:v>
                </c:pt>
                <c:pt idx="1351">
                  <c:v>1983.5833333332309</c:v>
                </c:pt>
                <c:pt idx="1352">
                  <c:v>1983.6666666665642</c:v>
                </c:pt>
                <c:pt idx="1353">
                  <c:v>1983.7499999998975</c:v>
                </c:pt>
                <c:pt idx="1354">
                  <c:v>1983.8333333332307</c:v>
                </c:pt>
                <c:pt idx="1355">
                  <c:v>1983.916666666564</c:v>
                </c:pt>
                <c:pt idx="1356">
                  <c:v>1983.9999999998972</c:v>
                </c:pt>
                <c:pt idx="1357">
                  <c:v>1984.0833333332305</c:v>
                </c:pt>
                <c:pt idx="1358">
                  <c:v>1984.1666666665637</c:v>
                </c:pt>
                <c:pt idx="1359">
                  <c:v>1984.249999999897</c:v>
                </c:pt>
                <c:pt idx="1360">
                  <c:v>1984.3333333332303</c:v>
                </c:pt>
                <c:pt idx="1361">
                  <c:v>1984.4166666665635</c:v>
                </c:pt>
                <c:pt idx="1362">
                  <c:v>1984.4999999998968</c:v>
                </c:pt>
                <c:pt idx="1363">
                  <c:v>1984.58333333323</c:v>
                </c:pt>
                <c:pt idx="1364">
                  <c:v>1984.6666666665633</c:v>
                </c:pt>
                <c:pt idx="1365">
                  <c:v>1984.7499999998965</c:v>
                </c:pt>
                <c:pt idx="1366">
                  <c:v>1984.8333333332298</c:v>
                </c:pt>
                <c:pt idx="1367">
                  <c:v>1984.9166666665631</c:v>
                </c:pt>
                <c:pt idx="1368">
                  <c:v>1984.9999999998963</c:v>
                </c:pt>
                <c:pt idx="1369">
                  <c:v>1985.0833333332296</c:v>
                </c:pt>
                <c:pt idx="1370">
                  <c:v>1985.1666666665628</c:v>
                </c:pt>
                <c:pt idx="1371">
                  <c:v>1985.2499999998961</c:v>
                </c:pt>
                <c:pt idx="1372">
                  <c:v>1985.3333333332293</c:v>
                </c:pt>
                <c:pt idx="1373">
                  <c:v>1985.4166666665626</c:v>
                </c:pt>
                <c:pt idx="1374">
                  <c:v>1985.4999999998959</c:v>
                </c:pt>
                <c:pt idx="1375">
                  <c:v>1985.5833333332291</c:v>
                </c:pt>
                <c:pt idx="1376">
                  <c:v>1985.6666666665624</c:v>
                </c:pt>
                <c:pt idx="1377">
                  <c:v>1985.7499999998956</c:v>
                </c:pt>
                <c:pt idx="1378">
                  <c:v>1985.8333333332289</c:v>
                </c:pt>
                <c:pt idx="1379">
                  <c:v>1985.9166666665622</c:v>
                </c:pt>
                <c:pt idx="1380">
                  <c:v>1985.9999999998954</c:v>
                </c:pt>
                <c:pt idx="1381">
                  <c:v>1986.0833333332287</c:v>
                </c:pt>
                <c:pt idx="1382">
                  <c:v>1986.1666666665619</c:v>
                </c:pt>
                <c:pt idx="1383">
                  <c:v>1986.2499999998952</c:v>
                </c:pt>
                <c:pt idx="1384">
                  <c:v>1986.3333333332284</c:v>
                </c:pt>
                <c:pt idx="1385">
                  <c:v>1986.4166666665617</c:v>
                </c:pt>
                <c:pt idx="1386">
                  <c:v>1986.499999999895</c:v>
                </c:pt>
                <c:pt idx="1387">
                  <c:v>1986.5833333332282</c:v>
                </c:pt>
                <c:pt idx="1388">
                  <c:v>1986.6666666665615</c:v>
                </c:pt>
                <c:pt idx="1389">
                  <c:v>1986.7499999998947</c:v>
                </c:pt>
                <c:pt idx="1390">
                  <c:v>1986.833333333228</c:v>
                </c:pt>
                <c:pt idx="1391">
                  <c:v>1986.9166666665612</c:v>
                </c:pt>
                <c:pt idx="1392">
                  <c:v>1986.9999999998945</c:v>
                </c:pt>
                <c:pt idx="1393">
                  <c:v>1987.0833333332278</c:v>
                </c:pt>
                <c:pt idx="1394">
                  <c:v>1987.166666666561</c:v>
                </c:pt>
                <c:pt idx="1395">
                  <c:v>1987.2499999998943</c:v>
                </c:pt>
                <c:pt idx="1396">
                  <c:v>1987.3333333332275</c:v>
                </c:pt>
                <c:pt idx="1397">
                  <c:v>1987.4166666665608</c:v>
                </c:pt>
                <c:pt idx="1398">
                  <c:v>1987.499999999894</c:v>
                </c:pt>
                <c:pt idx="1399">
                  <c:v>1987.5833333332273</c:v>
                </c:pt>
                <c:pt idx="1400">
                  <c:v>1987.6666666665606</c:v>
                </c:pt>
                <c:pt idx="1401">
                  <c:v>1987.7499999998938</c:v>
                </c:pt>
                <c:pt idx="1402">
                  <c:v>1987.8333333332271</c:v>
                </c:pt>
                <c:pt idx="1403">
                  <c:v>1987.9166666665603</c:v>
                </c:pt>
                <c:pt idx="1404">
                  <c:v>1987.9999999998936</c:v>
                </c:pt>
                <c:pt idx="1405">
                  <c:v>1988.0833333332268</c:v>
                </c:pt>
                <c:pt idx="1406">
                  <c:v>1988.1666666665601</c:v>
                </c:pt>
                <c:pt idx="1407">
                  <c:v>1988.2499999998934</c:v>
                </c:pt>
                <c:pt idx="1408">
                  <c:v>1988.3333333332266</c:v>
                </c:pt>
                <c:pt idx="1409">
                  <c:v>1988.4166666665599</c:v>
                </c:pt>
                <c:pt idx="1410">
                  <c:v>1988.4999999998931</c:v>
                </c:pt>
                <c:pt idx="1411">
                  <c:v>1988.5833333332264</c:v>
                </c:pt>
                <c:pt idx="1412">
                  <c:v>1988.6666666665596</c:v>
                </c:pt>
                <c:pt idx="1413">
                  <c:v>1988.7499999998929</c:v>
                </c:pt>
                <c:pt idx="1414">
                  <c:v>1988.8333333332262</c:v>
                </c:pt>
                <c:pt idx="1415">
                  <c:v>1988.9166666665594</c:v>
                </c:pt>
                <c:pt idx="1416">
                  <c:v>1988.9999999998927</c:v>
                </c:pt>
                <c:pt idx="1417">
                  <c:v>1989.0833333332259</c:v>
                </c:pt>
                <c:pt idx="1418">
                  <c:v>1989.1666666665592</c:v>
                </c:pt>
                <c:pt idx="1419">
                  <c:v>1989.2499999998925</c:v>
                </c:pt>
                <c:pt idx="1420">
                  <c:v>1989.3333333332257</c:v>
                </c:pt>
                <c:pt idx="1421">
                  <c:v>1989.416666666559</c:v>
                </c:pt>
                <c:pt idx="1422">
                  <c:v>1989.4999999998922</c:v>
                </c:pt>
                <c:pt idx="1423">
                  <c:v>1989.5833333332255</c:v>
                </c:pt>
                <c:pt idx="1424">
                  <c:v>1989.6666666665587</c:v>
                </c:pt>
                <c:pt idx="1425">
                  <c:v>1989.749999999892</c:v>
                </c:pt>
                <c:pt idx="1426">
                  <c:v>1989.8333333332253</c:v>
                </c:pt>
                <c:pt idx="1427">
                  <c:v>1989.9166666665585</c:v>
                </c:pt>
                <c:pt idx="1428">
                  <c:v>1989.9999999998918</c:v>
                </c:pt>
                <c:pt idx="1429">
                  <c:v>1990.083333333225</c:v>
                </c:pt>
                <c:pt idx="1430">
                  <c:v>1990.1666666665583</c:v>
                </c:pt>
                <c:pt idx="1431">
                  <c:v>1990.2499999998915</c:v>
                </c:pt>
                <c:pt idx="1432">
                  <c:v>1990.3333333332248</c:v>
                </c:pt>
                <c:pt idx="1433">
                  <c:v>1990.4166666665581</c:v>
                </c:pt>
                <c:pt idx="1434">
                  <c:v>1990.4999999998913</c:v>
                </c:pt>
                <c:pt idx="1435">
                  <c:v>1990.5833333332246</c:v>
                </c:pt>
                <c:pt idx="1436">
                  <c:v>1990.6666666665578</c:v>
                </c:pt>
                <c:pt idx="1437">
                  <c:v>1990.7499999998911</c:v>
                </c:pt>
                <c:pt idx="1438">
                  <c:v>1990.8333333332243</c:v>
                </c:pt>
                <c:pt idx="1439">
                  <c:v>1990.9166666665576</c:v>
                </c:pt>
                <c:pt idx="1440">
                  <c:v>1990.9999999998909</c:v>
                </c:pt>
                <c:pt idx="1441">
                  <c:v>1991.0833333332241</c:v>
                </c:pt>
                <c:pt idx="1442">
                  <c:v>1991.1666666665574</c:v>
                </c:pt>
                <c:pt idx="1443">
                  <c:v>1991.2499999998906</c:v>
                </c:pt>
                <c:pt idx="1444">
                  <c:v>1991.3333333332239</c:v>
                </c:pt>
                <c:pt idx="1445">
                  <c:v>1991.4166666665571</c:v>
                </c:pt>
                <c:pt idx="1446">
                  <c:v>1991.4999999998904</c:v>
                </c:pt>
                <c:pt idx="1447">
                  <c:v>1991.5833333332237</c:v>
                </c:pt>
                <c:pt idx="1448">
                  <c:v>1991.6666666665569</c:v>
                </c:pt>
                <c:pt idx="1449">
                  <c:v>1991.7499999998902</c:v>
                </c:pt>
                <c:pt idx="1450">
                  <c:v>1991.8333333332234</c:v>
                </c:pt>
                <c:pt idx="1451">
                  <c:v>1991.9166666665567</c:v>
                </c:pt>
                <c:pt idx="1452">
                  <c:v>1991.99999999989</c:v>
                </c:pt>
                <c:pt idx="1453">
                  <c:v>1992.0833333332232</c:v>
                </c:pt>
                <c:pt idx="1454">
                  <c:v>1992.1666666665565</c:v>
                </c:pt>
                <c:pt idx="1455">
                  <c:v>1992.2499999998897</c:v>
                </c:pt>
                <c:pt idx="1456">
                  <c:v>1992.333333333223</c:v>
                </c:pt>
                <c:pt idx="1457">
                  <c:v>1992.4166666665562</c:v>
                </c:pt>
                <c:pt idx="1458">
                  <c:v>1992.4999999998895</c:v>
                </c:pt>
                <c:pt idx="1459">
                  <c:v>1992.5833333332228</c:v>
                </c:pt>
                <c:pt idx="1460">
                  <c:v>1992.666666666556</c:v>
                </c:pt>
                <c:pt idx="1461">
                  <c:v>1992.7499999998893</c:v>
                </c:pt>
                <c:pt idx="1462">
                  <c:v>1992.8333333332225</c:v>
                </c:pt>
                <c:pt idx="1463">
                  <c:v>1992.9166666665558</c:v>
                </c:pt>
                <c:pt idx="1464">
                  <c:v>1992.999999999889</c:v>
                </c:pt>
                <c:pt idx="1465">
                  <c:v>1993.0833333332223</c:v>
                </c:pt>
                <c:pt idx="1466">
                  <c:v>1993.1666666665556</c:v>
                </c:pt>
                <c:pt idx="1467">
                  <c:v>1993.2499999998888</c:v>
                </c:pt>
                <c:pt idx="1468">
                  <c:v>1993.3333333332221</c:v>
                </c:pt>
                <c:pt idx="1469">
                  <c:v>1993.4166666665553</c:v>
                </c:pt>
                <c:pt idx="1470">
                  <c:v>1993.4999999998886</c:v>
                </c:pt>
                <c:pt idx="1471">
                  <c:v>1993.5833333332218</c:v>
                </c:pt>
                <c:pt idx="1472">
                  <c:v>1993.6666666665551</c:v>
                </c:pt>
                <c:pt idx="1473">
                  <c:v>1993.7499999998884</c:v>
                </c:pt>
                <c:pt idx="1474">
                  <c:v>1993.8333333332216</c:v>
                </c:pt>
                <c:pt idx="1475">
                  <c:v>1993.9166666665549</c:v>
                </c:pt>
                <c:pt idx="1476">
                  <c:v>1993.9999999998881</c:v>
                </c:pt>
                <c:pt idx="1477">
                  <c:v>1994.0833333332214</c:v>
                </c:pt>
                <c:pt idx="1478">
                  <c:v>1994.1666666665546</c:v>
                </c:pt>
                <c:pt idx="1479">
                  <c:v>1994.2499999998879</c:v>
                </c:pt>
                <c:pt idx="1480">
                  <c:v>1994.3333333332212</c:v>
                </c:pt>
                <c:pt idx="1481">
                  <c:v>1994.4166666665544</c:v>
                </c:pt>
                <c:pt idx="1482">
                  <c:v>1994.4999999998877</c:v>
                </c:pt>
                <c:pt idx="1483">
                  <c:v>1994.5833333332209</c:v>
                </c:pt>
                <c:pt idx="1484">
                  <c:v>1994.6666666665542</c:v>
                </c:pt>
                <c:pt idx="1485">
                  <c:v>1994.7499999998875</c:v>
                </c:pt>
                <c:pt idx="1486">
                  <c:v>1994.8333333332207</c:v>
                </c:pt>
                <c:pt idx="1487">
                  <c:v>1994.916666666554</c:v>
                </c:pt>
                <c:pt idx="1488">
                  <c:v>1994.9999999998872</c:v>
                </c:pt>
                <c:pt idx="1489">
                  <c:v>1995.0833333332205</c:v>
                </c:pt>
                <c:pt idx="1490">
                  <c:v>1995.1666666665537</c:v>
                </c:pt>
                <c:pt idx="1491">
                  <c:v>1995.249999999887</c:v>
                </c:pt>
                <c:pt idx="1492">
                  <c:v>1995.3333333332203</c:v>
                </c:pt>
                <c:pt idx="1493">
                  <c:v>1995.4166666665535</c:v>
                </c:pt>
                <c:pt idx="1494">
                  <c:v>1995.4999999998868</c:v>
                </c:pt>
                <c:pt idx="1495">
                  <c:v>1995.58333333322</c:v>
                </c:pt>
                <c:pt idx="1496">
                  <c:v>1995.6666666665533</c:v>
                </c:pt>
                <c:pt idx="1497">
                  <c:v>1995.7499999998865</c:v>
                </c:pt>
                <c:pt idx="1498">
                  <c:v>1995.8333333332198</c:v>
                </c:pt>
                <c:pt idx="1499">
                  <c:v>1995.9166666665531</c:v>
                </c:pt>
                <c:pt idx="1500">
                  <c:v>1995.9999999998863</c:v>
                </c:pt>
                <c:pt idx="1501">
                  <c:v>1996.0833333332196</c:v>
                </c:pt>
                <c:pt idx="1502">
                  <c:v>1996.1666666665528</c:v>
                </c:pt>
                <c:pt idx="1503">
                  <c:v>1996.2499999998861</c:v>
                </c:pt>
                <c:pt idx="1504">
                  <c:v>1996.3333333332193</c:v>
                </c:pt>
                <c:pt idx="1505">
                  <c:v>1996.4166666665526</c:v>
                </c:pt>
                <c:pt idx="1506">
                  <c:v>1996.4999999998859</c:v>
                </c:pt>
                <c:pt idx="1507">
                  <c:v>1996.5833333332191</c:v>
                </c:pt>
                <c:pt idx="1508">
                  <c:v>1996.6666666665524</c:v>
                </c:pt>
                <c:pt idx="1509">
                  <c:v>1996.7499999998856</c:v>
                </c:pt>
                <c:pt idx="1510">
                  <c:v>1996.8333333332189</c:v>
                </c:pt>
                <c:pt idx="1511">
                  <c:v>1996.9166666665521</c:v>
                </c:pt>
                <c:pt idx="1512">
                  <c:v>1996.9999999998854</c:v>
                </c:pt>
                <c:pt idx="1513">
                  <c:v>1997.0833333332187</c:v>
                </c:pt>
                <c:pt idx="1514">
                  <c:v>1997.1666666665519</c:v>
                </c:pt>
                <c:pt idx="1515">
                  <c:v>1997.2499999998852</c:v>
                </c:pt>
                <c:pt idx="1516">
                  <c:v>1997.3333333332184</c:v>
                </c:pt>
                <c:pt idx="1517">
                  <c:v>1997.4166666665517</c:v>
                </c:pt>
                <c:pt idx="1518">
                  <c:v>1997.4999999998849</c:v>
                </c:pt>
                <c:pt idx="1519">
                  <c:v>1997.5833333332182</c:v>
                </c:pt>
                <c:pt idx="1520">
                  <c:v>1997.6666666665515</c:v>
                </c:pt>
                <c:pt idx="1521">
                  <c:v>1997.7499999998847</c:v>
                </c:pt>
                <c:pt idx="1522">
                  <c:v>1997.833333333218</c:v>
                </c:pt>
                <c:pt idx="1523">
                  <c:v>1997.9166666665512</c:v>
                </c:pt>
                <c:pt idx="1524">
                  <c:v>1997.9999999998845</c:v>
                </c:pt>
                <c:pt idx="1525">
                  <c:v>1998.0833333332178</c:v>
                </c:pt>
                <c:pt idx="1526">
                  <c:v>1998.166666666551</c:v>
                </c:pt>
                <c:pt idx="1527">
                  <c:v>1998.2499999998843</c:v>
                </c:pt>
                <c:pt idx="1528">
                  <c:v>1998.3333333332175</c:v>
                </c:pt>
                <c:pt idx="1529">
                  <c:v>1998.4166666665508</c:v>
                </c:pt>
                <c:pt idx="1530">
                  <c:v>1998.499999999884</c:v>
                </c:pt>
                <c:pt idx="1531">
                  <c:v>1998.5833333332173</c:v>
                </c:pt>
                <c:pt idx="1532">
                  <c:v>1998.6666666665506</c:v>
                </c:pt>
                <c:pt idx="1533">
                  <c:v>1998.7499999998838</c:v>
                </c:pt>
                <c:pt idx="1534">
                  <c:v>1998.8333333332171</c:v>
                </c:pt>
                <c:pt idx="1535">
                  <c:v>1998.9166666665503</c:v>
                </c:pt>
                <c:pt idx="1536">
                  <c:v>1998.9999999998836</c:v>
                </c:pt>
                <c:pt idx="1537">
                  <c:v>1999.0833333332168</c:v>
                </c:pt>
                <c:pt idx="1538">
                  <c:v>1999.1666666665501</c:v>
                </c:pt>
                <c:pt idx="1539">
                  <c:v>1999.2499999998834</c:v>
                </c:pt>
                <c:pt idx="1540">
                  <c:v>1999.3333333332166</c:v>
                </c:pt>
                <c:pt idx="1541">
                  <c:v>1999.4166666665499</c:v>
                </c:pt>
                <c:pt idx="1542">
                  <c:v>1999.4999999998831</c:v>
                </c:pt>
                <c:pt idx="1543">
                  <c:v>1999.5833333332164</c:v>
                </c:pt>
                <c:pt idx="1544">
                  <c:v>1999.6666666665496</c:v>
                </c:pt>
                <c:pt idx="1545">
                  <c:v>1999.7499999998829</c:v>
                </c:pt>
                <c:pt idx="1546">
                  <c:v>1999.8333333332162</c:v>
                </c:pt>
                <c:pt idx="1547">
                  <c:v>1999.9166666665494</c:v>
                </c:pt>
                <c:pt idx="1548">
                  <c:v>1999.9999999998827</c:v>
                </c:pt>
                <c:pt idx="1549">
                  <c:v>2000.0833333332159</c:v>
                </c:pt>
                <c:pt idx="1550">
                  <c:v>2000.1666666665492</c:v>
                </c:pt>
                <c:pt idx="1551">
                  <c:v>2000.2499999998824</c:v>
                </c:pt>
                <c:pt idx="1552">
                  <c:v>2000.3333333332157</c:v>
                </c:pt>
                <c:pt idx="1553">
                  <c:v>2000.416666666549</c:v>
                </c:pt>
                <c:pt idx="1554">
                  <c:v>2000.4999999998822</c:v>
                </c:pt>
                <c:pt idx="1555">
                  <c:v>2000.5833333332155</c:v>
                </c:pt>
                <c:pt idx="1556">
                  <c:v>2000.6666666665487</c:v>
                </c:pt>
                <c:pt idx="1557">
                  <c:v>2000.749999999882</c:v>
                </c:pt>
                <c:pt idx="1558">
                  <c:v>2000.8333333332153</c:v>
                </c:pt>
                <c:pt idx="1559">
                  <c:v>2000.9166666665485</c:v>
                </c:pt>
                <c:pt idx="1560">
                  <c:v>2000.9999999998818</c:v>
                </c:pt>
                <c:pt idx="1561">
                  <c:v>2001.083333333215</c:v>
                </c:pt>
                <c:pt idx="1562">
                  <c:v>2001.1666666665483</c:v>
                </c:pt>
                <c:pt idx="1563">
                  <c:v>2001.2499999998815</c:v>
                </c:pt>
                <c:pt idx="1564">
                  <c:v>2001.3333333332148</c:v>
                </c:pt>
                <c:pt idx="1565">
                  <c:v>2001.4166666665481</c:v>
                </c:pt>
                <c:pt idx="1566">
                  <c:v>2001.4999999998813</c:v>
                </c:pt>
                <c:pt idx="1567">
                  <c:v>2001.5833333332146</c:v>
                </c:pt>
                <c:pt idx="1568">
                  <c:v>2001.6666666665478</c:v>
                </c:pt>
                <c:pt idx="1569">
                  <c:v>2001.7499999998811</c:v>
                </c:pt>
                <c:pt idx="1570">
                  <c:v>2001.8333333332143</c:v>
                </c:pt>
                <c:pt idx="1571">
                  <c:v>2001.9166666665476</c:v>
                </c:pt>
                <c:pt idx="1572">
                  <c:v>2001.9999999998809</c:v>
                </c:pt>
                <c:pt idx="1573">
                  <c:v>2002.0833333332141</c:v>
                </c:pt>
                <c:pt idx="1574">
                  <c:v>2002.1666666665474</c:v>
                </c:pt>
                <c:pt idx="1575">
                  <c:v>2002.2499999998806</c:v>
                </c:pt>
                <c:pt idx="1576">
                  <c:v>2002.3333333332139</c:v>
                </c:pt>
                <c:pt idx="1577">
                  <c:v>2002.4166666665471</c:v>
                </c:pt>
                <c:pt idx="1578">
                  <c:v>2002.4999999998804</c:v>
                </c:pt>
                <c:pt idx="1579">
                  <c:v>2002.5833333332137</c:v>
                </c:pt>
                <c:pt idx="1580">
                  <c:v>2002.6666666665469</c:v>
                </c:pt>
                <c:pt idx="1581">
                  <c:v>2002.7499999998802</c:v>
                </c:pt>
                <c:pt idx="1582">
                  <c:v>2002.8333333332134</c:v>
                </c:pt>
                <c:pt idx="1583">
                  <c:v>2002.9166666665467</c:v>
                </c:pt>
                <c:pt idx="1584">
                  <c:v>2002.9999999998799</c:v>
                </c:pt>
                <c:pt idx="1585">
                  <c:v>2003.0833333332132</c:v>
                </c:pt>
                <c:pt idx="1586">
                  <c:v>2003.1666666665465</c:v>
                </c:pt>
                <c:pt idx="1587">
                  <c:v>2003.2499999998797</c:v>
                </c:pt>
                <c:pt idx="1588">
                  <c:v>2003.333333333213</c:v>
                </c:pt>
                <c:pt idx="1589">
                  <c:v>2003.4166666665462</c:v>
                </c:pt>
                <c:pt idx="1590">
                  <c:v>2003.4999999998795</c:v>
                </c:pt>
                <c:pt idx="1591">
                  <c:v>2003.5833333332127</c:v>
                </c:pt>
                <c:pt idx="1592">
                  <c:v>2003.666666666546</c:v>
                </c:pt>
                <c:pt idx="1593">
                  <c:v>2003.7499999998793</c:v>
                </c:pt>
                <c:pt idx="1594">
                  <c:v>2003.8333333332125</c:v>
                </c:pt>
                <c:pt idx="1595">
                  <c:v>2003.9166666665458</c:v>
                </c:pt>
                <c:pt idx="1596">
                  <c:v>2003.999999999879</c:v>
                </c:pt>
                <c:pt idx="1597">
                  <c:v>2004.0833333332123</c:v>
                </c:pt>
                <c:pt idx="1598">
                  <c:v>2004.1666666665456</c:v>
                </c:pt>
                <c:pt idx="1599">
                  <c:v>2004.2499999998788</c:v>
                </c:pt>
                <c:pt idx="1600">
                  <c:v>2004.3333333332121</c:v>
                </c:pt>
                <c:pt idx="1601">
                  <c:v>2004.4166666665453</c:v>
                </c:pt>
                <c:pt idx="1602">
                  <c:v>2004.4999999998786</c:v>
                </c:pt>
                <c:pt idx="1603">
                  <c:v>2004.5833333332118</c:v>
                </c:pt>
                <c:pt idx="1604">
                  <c:v>2004.6666666665451</c:v>
                </c:pt>
                <c:pt idx="1605">
                  <c:v>2004.7499999998784</c:v>
                </c:pt>
                <c:pt idx="1606">
                  <c:v>2004.8333333332116</c:v>
                </c:pt>
                <c:pt idx="1607">
                  <c:v>2004.9166666665449</c:v>
                </c:pt>
                <c:pt idx="1608">
                  <c:v>2004.9999999998781</c:v>
                </c:pt>
                <c:pt idx="1609">
                  <c:v>2005.0833333332114</c:v>
                </c:pt>
                <c:pt idx="1610">
                  <c:v>2005.1666666665446</c:v>
                </c:pt>
                <c:pt idx="1611">
                  <c:v>2005.2499999998779</c:v>
                </c:pt>
                <c:pt idx="1612">
                  <c:v>2005.3333333332112</c:v>
                </c:pt>
                <c:pt idx="1613">
                  <c:v>2005.4166666665444</c:v>
                </c:pt>
                <c:pt idx="1614">
                  <c:v>2005.4999999998777</c:v>
                </c:pt>
                <c:pt idx="1615">
                  <c:v>2005.5833333332109</c:v>
                </c:pt>
                <c:pt idx="1616">
                  <c:v>2005.6666666665442</c:v>
                </c:pt>
                <c:pt idx="1617">
                  <c:v>2005.7499999998774</c:v>
                </c:pt>
                <c:pt idx="1618">
                  <c:v>2005.8333333332107</c:v>
                </c:pt>
                <c:pt idx="1619">
                  <c:v>2005.916666666544</c:v>
                </c:pt>
                <c:pt idx="1620">
                  <c:v>2005.9999999998772</c:v>
                </c:pt>
                <c:pt idx="1621">
                  <c:v>2006.0833333332105</c:v>
                </c:pt>
                <c:pt idx="1622">
                  <c:v>2006.1666666665437</c:v>
                </c:pt>
                <c:pt idx="1623">
                  <c:v>2006.249999999877</c:v>
                </c:pt>
                <c:pt idx="1624">
                  <c:v>2006.3333333332102</c:v>
                </c:pt>
                <c:pt idx="1625">
                  <c:v>2006.4166666665435</c:v>
                </c:pt>
                <c:pt idx="1626">
                  <c:v>2006.4999999998768</c:v>
                </c:pt>
                <c:pt idx="1627">
                  <c:v>2006.58333333321</c:v>
                </c:pt>
                <c:pt idx="1628">
                  <c:v>2006.6666666665433</c:v>
                </c:pt>
                <c:pt idx="1629">
                  <c:v>2006.7499999998765</c:v>
                </c:pt>
                <c:pt idx="1630">
                  <c:v>2006.8333333332098</c:v>
                </c:pt>
                <c:pt idx="1631">
                  <c:v>2006.9166666665431</c:v>
                </c:pt>
                <c:pt idx="1632">
                  <c:v>2006.9999999998763</c:v>
                </c:pt>
                <c:pt idx="1633">
                  <c:v>2007.0833333332096</c:v>
                </c:pt>
                <c:pt idx="1634">
                  <c:v>2007.1666666665428</c:v>
                </c:pt>
                <c:pt idx="1635">
                  <c:v>2007.2499999998761</c:v>
                </c:pt>
                <c:pt idx="1636">
                  <c:v>2007.3333333332093</c:v>
                </c:pt>
                <c:pt idx="1637">
                  <c:v>2007.4166666665426</c:v>
                </c:pt>
                <c:pt idx="1638">
                  <c:v>2007.4999999998759</c:v>
                </c:pt>
                <c:pt idx="1639">
                  <c:v>2007.5833333332091</c:v>
                </c:pt>
                <c:pt idx="1640">
                  <c:v>2007.6666666665424</c:v>
                </c:pt>
                <c:pt idx="1641">
                  <c:v>2007.7499999998756</c:v>
                </c:pt>
                <c:pt idx="1642">
                  <c:v>2007.8333333332089</c:v>
                </c:pt>
                <c:pt idx="1643">
                  <c:v>2007.9166666665421</c:v>
                </c:pt>
                <c:pt idx="1644">
                  <c:v>2007.9999999998754</c:v>
                </c:pt>
                <c:pt idx="1645">
                  <c:v>2008.0833333332087</c:v>
                </c:pt>
                <c:pt idx="1646">
                  <c:v>2008.1666666665419</c:v>
                </c:pt>
                <c:pt idx="1647">
                  <c:v>2008.2499999998752</c:v>
                </c:pt>
                <c:pt idx="1648">
                  <c:v>2008.3333333332084</c:v>
                </c:pt>
                <c:pt idx="1649">
                  <c:v>2008.4166666665417</c:v>
                </c:pt>
                <c:pt idx="1650">
                  <c:v>2008.4999999998749</c:v>
                </c:pt>
                <c:pt idx="1651">
                  <c:v>2008.5833333332082</c:v>
                </c:pt>
                <c:pt idx="1652">
                  <c:v>2008.6666666665415</c:v>
                </c:pt>
                <c:pt idx="1653">
                  <c:v>2008.7499999998747</c:v>
                </c:pt>
                <c:pt idx="1654">
                  <c:v>2008.833333333208</c:v>
                </c:pt>
                <c:pt idx="1655">
                  <c:v>2008.9166666665412</c:v>
                </c:pt>
                <c:pt idx="1656">
                  <c:v>2008.9999999998745</c:v>
                </c:pt>
                <c:pt idx="1657">
                  <c:v>2009.0833333332077</c:v>
                </c:pt>
                <c:pt idx="1658">
                  <c:v>2009.166666666541</c:v>
                </c:pt>
                <c:pt idx="1659">
                  <c:v>2009.2499999998743</c:v>
                </c:pt>
                <c:pt idx="1660">
                  <c:v>2009.3333333332075</c:v>
                </c:pt>
                <c:pt idx="1661">
                  <c:v>2009.4166666665408</c:v>
                </c:pt>
                <c:pt idx="1662">
                  <c:v>2009.499999999874</c:v>
                </c:pt>
                <c:pt idx="1663">
                  <c:v>2009.5833333332073</c:v>
                </c:pt>
                <c:pt idx="1664">
                  <c:v>2009.6666666665406</c:v>
                </c:pt>
                <c:pt idx="1665">
                  <c:v>2009.7499999998738</c:v>
                </c:pt>
                <c:pt idx="1666">
                  <c:v>2009.8333333332071</c:v>
                </c:pt>
                <c:pt idx="1667">
                  <c:v>2009.9166666665403</c:v>
                </c:pt>
                <c:pt idx="1668">
                  <c:v>2009.9999999998736</c:v>
                </c:pt>
                <c:pt idx="1669">
                  <c:v>2010.0833333332068</c:v>
                </c:pt>
                <c:pt idx="1670">
                  <c:v>2010.1666666665401</c:v>
                </c:pt>
                <c:pt idx="1671">
                  <c:v>2010.2499999998734</c:v>
                </c:pt>
                <c:pt idx="1672">
                  <c:v>2010.3333333332066</c:v>
                </c:pt>
                <c:pt idx="1673">
                  <c:v>2010.4166666665399</c:v>
                </c:pt>
                <c:pt idx="1674">
                  <c:v>2010.4999999998731</c:v>
                </c:pt>
                <c:pt idx="1675">
                  <c:v>2010.5833333332064</c:v>
                </c:pt>
                <c:pt idx="1676">
                  <c:v>2010.6666666665396</c:v>
                </c:pt>
                <c:pt idx="1677">
                  <c:v>2010.7499999998729</c:v>
                </c:pt>
                <c:pt idx="1678">
                  <c:v>2010.8333333332062</c:v>
                </c:pt>
                <c:pt idx="1679">
                  <c:v>2010.9166666665394</c:v>
                </c:pt>
                <c:pt idx="1680">
                  <c:v>2010.9999999998727</c:v>
                </c:pt>
                <c:pt idx="1681">
                  <c:v>2011.0833333332059</c:v>
                </c:pt>
                <c:pt idx="1682">
                  <c:v>2011.1666666665392</c:v>
                </c:pt>
                <c:pt idx="1683">
                  <c:v>2011.2499999998724</c:v>
                </c:pt>
                <c:pt idx="1684">
                  <c:v>2011.3333333332057</c:v>
                </c:pt>
                <c:pt idx="1685">
                  <c:v>2011.416666666539</c:v>
                </c:pt>
                <c:pt idx="1686">
                  <c:v>2011.4999999998722</c:v>
                </c:pt>
                <c:pt idx="1687">
                  <c:v>2011.5833333332055</c:v>
                </c:pt>
                <c:pt idx="1688">
                  <c:v>2011.6666666665387</c:v>
                </c:pt>
                <c:pt idx="1689">
                  <c:v>2011.749999999872</c:v>
                </c:pt>
                <c:pt idx="1690">
                  <c:v>2011.8333333332052</c:v>
                </c:pt>
                <c:pt idx="1691">
                  <c:v>2011.9166666665385</c:v>
                </c:pt>
                <c:pt idx="1692">
                  <c:v>2011.9999999998718</c:v>
                </c:pt>
                <c:pt idx="1693">
                  <c:v>2012.083333333205</c:v>
                </c:pt>
                <c:pt idx="1694">
                  <c:v>2012.1666666665383</c:v>
                </c:pt>
                <c:pt idx="1695">
                  <c:v>2012.2499999998715</c:v>
                </c:pt>
                <c:pt idx="1696">
                  <c:v>2012.3333333332048</c:v>
                </c:pt>
                <c:pt idx="1697">
                  <c:v>2012.416666666538</c:v>
                </c:pt>
                <c:pt idx="1698">
                  <c:v>2012.4999999998713</c:v>
                </c:pt>
                <c:pt idx="1699">
                  <c:v>2012.5833333332046</c:v>
                </c:pt>
                <c:pt idx="1700">
                  <c:v>2012.6666666665378</c:v>
                </c:pt>
                <c:pt idx="1701">
                  <c:v>2012.7499999998711</c:v>
                </c:pt>
                <c:pt idx="1702">
                  <c:v>2012.8333333332043</c:v>
                </c:pt>
                <c:pt idx="1703">
                  <c:v>2012.9166666665376</c:v>
                </c:pt>
                <c:pt idx="1704">
                  <c:v>2012.9999999998709</c:v>
                </c:pt>
                <c:pt idx="1705">
                  <c:v>2013.0833333332041</c:v>
                </c:pt>
                <c:pt idx="1706">
                  <c:v>2013.1666666665374</c:v>
                </c:pt>
                <c:pt idx="1707">
                  <c:v>2013.2499999998706</c:v>
                </c:pt>
                <c:pt idx="1708">
                  <c:v>2013.3333333332039</c:v>
                </c:pt>
                <c:pt idx="1709">
                  <c:v>2013.4166666665371</c:v>
                </c:pt>
                <c:pt idx="1710">
                  <c:v>2013.4999999998704</c:v>
                </c:pt>
                <c:pt idx="1711">
                  <c:v>2013.5833333332037</c:v>
                </c:pt>
                <c:pt idx="1712">
                  <c:v>2013.6666666665369</c:v>
                </c:pt>
                <c:pt idx="1713">
                  <c:v>2013.7499999998702</c:v>
                </c:pt>
                <c:pt idx="1714">
                  <c:v>2013.8333333332034</c:v>
                </c:pt>
                <c:pt idx="1715">
                  <c:v>2013.9166666665367</c:v>
                </c:pt>
                <c:pt idx="1716">
                  <c:v>2013.9999999998699</c:v>
                </c:pt>
                <c:pt idx="1717">
                  <c:v>2014.0833333332032</c:v>
                </c:pt>
                <c:pt idx="1718">
                  <c:v>2014.1666666665365</c:v>
                </c:pt>
                <c:pt idx="1719">
                  <c:v>2014.2499999998697</c:v>
                </c:pt>
                <c:pt idx="1720">
                  <c:v>2014.333333333203</c:v>
                </c:pt>
                <c:pt idx="1721">
                  <c:v>2014.4166666665362</c:v>
                </c:pt>
                <c:pt idx="1722">
                  <c:v>2014.4999999998695</c:v>
                </c:pt>
                <c:pt idx="1723">
                  <c:v>2014.5833333332027</c:v>
                </c:pt>
                <c:pt idx="1724">
                  <c:v>2014.666666666536</c:v>
                </c:pt>
                <c:pt idx="1725">
                  <c:v>2014.7499999998693</c:v>
                </c:pt>
                <c:pt idx="1726">
                  <c:v>2014.8333333332025</c:v>
                </c:pt>
                <c:pt idx="1727">
                  <c:v>2014.9166666665358</c:v>
                </c:pt>
                <c:pt idx="1728">
                  <c:v>2014.999999999869</c:v>
                </c:pt>
                <c:pt idx="1729">
                  <c:v>2015.0833333332023</c:v>
                </c:pt>
                <c:pt idx="1730">
                  <c:v>2015.1666666665355</c:v>
                </c:pt>
                <c:pt idx="1731">
                  <c:v>2015.2499999998688</c:v>
                </c:pt>
                <c:pt idx="1732">
                  <c:v>2015.3333333332021</c:v>
                </c:pt>
                <c:pt idx="1733">
                  <c:v>2015.4166666665353</c:v>
                </c:pt>
                <c:pt idx="1734">
                  <c:v>2015.4999999998686</c:v>
                </c:pt>
                <c:pt idx="1735">
                  <c:v>2015.5833333332018</c:v>
                </c:pt>
                <c:pt idx="1736">
                  <c:v>2015.6666666665351</c:v>
                </c:pt>
                <c:pt idx="1737">
                  <c:v>2015.7499999998684</c:v>
                </c:pt>
                <c:pt idx="1738">
                  <c:v>2015.8333333332016</c:v>
                </c:pt>
                <c:pt idx="1739">
                  <c:v>2015.9166666665349</c:v>
                </c:pt>
                <c:pt idx="1740">
                  <c:v>2015.9999999998681</c:v>
                </c:pt>
                <c:pt idx="1741">
                  <c:v>2016.0833333332014</c:v>
                </c:pt>
                <c:pt idx="1742">
                  <c:v>2016.1666666665346</c:v>
                </c:pt>
                <c:pt idx="1743">
                  <c:v>2016.2499999998679</c:v>
                </c:pt>
                <c:pt idx="1744">
                  <c:v>2016.3333333332012</c:v>
                </c:pt>
                <c:pt idx="1745">
                  <c:v>2016.4166666665344</c:v>
                </c:pt>
                <c:pt idx="1746">
                  <c:v>2016.4999999998677</c:v>
                </c:pt>
                <c:pt idx="1747">
                  <c:v>2016.5833333332009</c:v>
                </c:pt>
                <c:pt idx="1748">
                  <c:v>2016.6666666665342</c:v>
                </c:pt>
                <c:pt idx="1749">
                  <c:v>2016.7499999998674</c:v>
                </c:pt>
                <c:pt idx="1750">
                  <c:v>2016.8333333332007</c:v>
                </c:pt>
                <c:pt idx="1751">
                  <c:v>2016.916666666534</c:v>
                </c:pt>
                <c:pt idx="1752">
                  <c:v>2016.9999999998672</c:v>
                </c:pt>
                <c:pt idx="1753">
                  <c:v>2017.0833333332005</c:v>
                </c:pt>
                <c:pt idx="1754">
                  <c:v>2017.1666666665337</c:v>
                </c:pt>
                <c:pt idx="1755">
                  <c:v>2017.249999999867</c:v>
                </c:pt>
                <c:pt idx="1756">
                  <c:v>2017.3333333332002</c:v>
                </c:pt>
                <c:pt idx="1757">
                  <c:v>2017.4166666665335</c:v>
                </c:pt>
                <c:pt idx="1758">
                  <c:v>2017.4999999998668</c:v>
                </c:pt>
                <c:pt idx="1759">
                  <c:v>2017.5833333332</c:v>
                </c:pt>
                <c:pt idx="1760">
                  <c:v>2017.6666666665333</c:v>
                </c:pt>
                <c:pt idx="1761">
                  <c:v>2017.7499999998665</c:v>
                </c:pt>
                <c:pt idx="1762">
                  <c:v>2017.8333333331998</c:v>
                </c:pt>
                <c:pt idx="1763">
                  <c:v>2017.916666666533</c:v>
                </c:pt>
                <c:pt idx="1764">
                  <c:v>2017.9999999998663</c:v>
                </c:pt>
                <c:pt idx="1765">
                  <c:v>2018.0833333331996</c:v>
                </c:pt>
                <c:pt idx="1766">
                  <c:v>2018.1666666665328</c:v>
                </c:pt>
                <c:pt idx="1767">
                  <c:v>2018.2499999998661</c:v>
                </c:pt>
                <c:pt idx="1768">
                  <c:v>2018.3333333331993</c:v>
                </c:pt>
                <c:pt idx="1769">
                  <c:v>2018.4166666665326</c:v>
                </c:pt>
                <c:pt idx="1770">
                  <c:v>2018.4999999998658</c:v>
                </c:pt>
                <c:pt idx="1771">
                  <c:v>2018.5833333331991</c:v>
                </c:pt>
                <c:pt idx="1772">
                  <c:v>2018.6666666665324</c:v>
                </c:pt>
                <c:pt idx="1773">
                  <c:v>2018.7499999998656</c:v>
                </c:pt>
                <c:pt idx="1774">
                  <c:v>2018.8333333331989</c:v>
                </c:pt>
                <c:pt idx="1775">
                  <c:v>2018.9166666665321</c:v>
                </c:pt>
                <c:pt idx="1776">
                  <c:v>2018.9999999998654</c:v>
                </c:pt>
                <c:pt idx="1777">
                  <c:v>2019.0833333331987</c:v>
                </c:pt>
                <c:pt idx="1778">
                  <c:v>2019.1666666665319</c:v>
                </c:pt>
                <c:pt idx="1779">
                  <c:v>2019.2499999998652</c:v>
                </c:pt>
                <c:pt idx="1780">
                  <c:v>2019.3333333331984</c:v>
                </c:pt>
                <c:pt idx="1781">
                  <c:v>2019.4166666665317</c:v>
                </c:pt>
                <c:pt idx="1782">
                  <c:v>2019.4999999998649</c:v>
                </c:pt>
                <c:pt idx="1783">
                  <c:v>2019.5833333331982</c:v>
                </c:pt>
                <c:pt idx="1784">
                  <c:v>2019.6666666665315</c:v>
                </c:pt>
                <c:pt idx="1785">
                  <c:v>2019.7499999998647</c:v>
                </c:pt>
                <c:pt idx="1786">
                  <c:v>2019.833333333198</c:v>
                </c:pt>
                <c:pt idx="1787">
                  <c:v>2019.9166666665312</c:v>
                </c:pt>
                <c:pt idx="1788">
                  <c:v>2019.9999999998645</c:v>
                </c:pt>
                <c:pt idx="1789">
                  <c:v>2020.0833333331977</c:v>
                </c:pt>
                <c:pt idx="1790">
                  <c:v>2020.166666666531</c:v>
                </c:pt>
              </c:numCache>
            </c:numRef>
          </c:xVal>
          <c:yVal>
            <c:numRef>
              <c:f>'CAPE-based Rule'!$E$16:$E$2449</c:f>
              <c:numCache>
                <c:formatCode>0.00%</c:formatCode>
                <c:ptCount val="2434"/>
                <c:pt idx="0">
                  <c:v>6.2556207619004711E-2</c:v>
                </c:pt>
                <c:pt idx="1">
                  <c:v>6.3290326878983144E-2</c:v>
                </c:pt>
                <c:pt idx="2">
                  <c:v>6.2169899183075097E-2</c:v>
                </c:pt>
                <c:pt idx="3">
                  <c:v>5.8890051708359814E-2</c:v>
                </c:pt>
                <c:pt idx="4">
                  <c:v>5.7189572013207554E-2</c:v>
                </c:pt>
                <c:pt idx="5">
                  <c:v>5.7163579924713097E-2</c:v>
                </c:pt>
                <c:pt idx="6">
                  <c:v>5.8196193228598828E-2</c:v>
                </c:pt>
                <c:pt idx="7">
                  <c:v>5.7351241659203862E-2</c:v>
                </c:pt>
                <c:pt idx="8">
                  <c:v>5.8132492067761471E-2</c:v>
                </c:pt>
                <c:pt idx="9">
                  <c:v>6.1089460387901771E-2</c:v>
                </c:pt>
                <c:pt idx="10">
                  <c:v>6.0621568590938001E-2</c:v>
                </c:pt>
                <c:pt idx="11">
                  <c:v>6.0577672230779839E-2</c:v>
                </c:pt>
                <c:pt idx="12">
                  <c:v>5.9507144338188746E-2</c:v>
                </c:pt>
                <c:pt idx="13">
                  <c:v>5.9246244889370435E-2</c:v>
                </c:pt>
                <c:pt idx="14">
                  <c:v>5.8596866287012286E-2</c:v>
                </c:pt>
                <c:pt idx="15">
                  <c:v>5.8259327455999724E-2</c:v>
                </c:pt>
                <c:pt idx="16">
                  <c:v>5.8182939890357464E-2</c:v>
                </c:pt>
                <c:pt idx="17">
                  <c:v>5.8226404060027603E-2</c:v>
                </c:pt>
                <c:pt idx="18">
                  <c:v>5.7907777184663445E-2</c:v>
                </c:pt>
                <c:pt idx="19">
                  <c:v>5.8738154202057642E-2</c:v>
                </c:pt>
                <c:pt idx="20">
                  <c:v>5.9689768464744532E-2</c:v>
                </c:pt>
                <c:pt idx="21">
                  <c:v>5.8680983127694104E-2</c:v>
                </c:pt>
                <c:pt idx="22">
                  <c:v>6.0089010986113071E-2</c:v>
                </c:pt>
                <c:pt idx="23">
                  <c:v>5.8566618249233267E-2</c:v>
                </c:pt>
                <c:pt idx="24">
                  <c:v>5.8321220811708617E-2</c:v>
                </c:pt>
                <c:pt idx="25">
                  <c:v>5.8880281668459912E-2</c:v>
                </c:pt>
                <c:pt idx="26">
                  <c:v>5.9312621811404481E-2</c:v>
                </c:pt>
                <c:pt idx="27">
                  <c:v>5.9969325450972166E-2</c:v>
                </c:pt>
                <c:pt idx="28">
                  <c:v>5.8993175814881241E-2</c:v>
                </c:pt>
                <c:pt idx="29">
                  <c:v>5.8354297448473376E-2</c:v>
                </c:pt>
                <c:pt idx="30">
                  <c:v>5.858215567835251E-2</c:v>
                </c:pt>
                <c:pt idx="31">
                  <c:v>5.870813563716526E-2</c:v>
                </c:pt>
                <c:pt idx="32">
                  <c:v>6.2307057164554973E-2</c:v>
                </c:pt>
                <c:pt idx="33">
                  <c:v>6.5591906480324758E-2</c:v>
                </c:pt>
                <c:pt idx="34">
                  <c:v>6.6004451291328481E-2</c:v>
                </c:pt>
                <c:pt idx="35">
                  <c:v>6.3060391812407968E-2</c:v>
                </c:pt>
                <c:pt idx="36">
                  <c:v>6.1599486501169233E-2</c:v>
                </c:pt>
                <c:pt idx="37">
                  <c:v>6.0479794222235206E-2</c:v>
                </c:pt>
                <c:pt idx="38">
                  <c:v>6.1174946776792687E-2</c:v>
                </c:pt>
                <c:pt idx="39">
                  <c:v>6.1908613995699774E-2</c:v>
                </c:pt>
                <c:pt idx="40">
                  <c:v>6.280200766429514E-2</c:v>
                </c:pt>
                <c:pt idx="41">
                  <c:v>6.2120889561804428E-2</c:v>
                </c:pt>
                <c:pt idx="42">
                  <c:v>6.2646533598450765E-2</c:v>
                </c:pt>
                <c:pt idx="43">
                  <c:v>6.2307978865746814E-2</c:v>
                </c:pt>
                <c:pt idx="44">
                  <c:v>6.172043386769023E-2</c:v>
                </c:pt>
                <c:pt idx="45">
                  <c:v>6.1264485054381528E-2</c:v>
                </c:pt>
                <c:pt idx="46">
                  <c:v>6.0817405188457602E-2</c:v>
                </c:pt>
                <c:pt idx="47">
                  <c:v>6.1087540822957462E-2</c:v>
                </c:pt>
                <c:pt idx="48">
                  <c:v>6.1232395485931297E-2</c:v>
                </c:pt>
                <c:pt idx="49">
                  <c:v>6.1472543111391428E-2</c:v>
                </c:pt>
                <c:pt idx="50">
                  <c:v>6.1092487059443805E-2</c:v>
                </c:pt>
                <c:pt idx="51">
                  <c:v>6.0939005455838309E-2</c:v>
                </c:pt>
                <c:pt idx="52">
                  <c:v>6.1566456986889534E-2</c:v>
                </c:pt>
                <c:pt idx="53">
                  <c:v>6.1860404348457028E-2</c:v>
                </c:pt>
                <c:pt idx="54">
                  <c:v>6.1780830514961797E-2</c:v>
                </c:pt>
                <c:pt idx="55">
                  <c:v>6.1934103305456414E-2</c:v>
                </c:pt>
                <c:pt idx="56">
                  <c:v>6.2062600813916118E-2</c:v>
                </c:pt>
                <c:pt idx="57">
                  <c:v>6.2697745792078347E-2</c:v>
                </c:pt>
                <c:pt idx="58">
                  <c:v>6.164984555417144E-2</c:v>
                </c:pt>
                <c:pt idx="59">
                  <c:v>6.1236311649729584E-2</c:v>
                </c:pt>
                <c:pt idx="60">
                  <c:v>5.9849231463510587E-2</c:v>
                </c:pt>
                <c:pt idx="61">
                  <c:v>5.9222361743051566E-2</c:v>
                </c:pt>
                <c:pt idx="62">
                  <c:v>5.9282573300762351E-2</c:v>
                </c:pt>
                <c:pt idx="63">
                  <c:v>6.0509568546880936E-2</c:v>
                </c:pt>
                <c:pt idx="64">
                  <c:v>6.0520745491424152E-2</c:v>
                </c:pt>
                <c:pt idx="65">
                  <c:v>5.9527261798694601E-2</c:v>
                </c:pt>
                <c:pt idx="66">
                  <c:v>5.9983653486053418E-2</c:v>
                </c:pt>
                <c:pt idx="67">
                  <c:v>6.2217005124014298E-2</c:v>
                </c:pt>
                <c:pt idx="68">
                  <c:v>6.5432043865489259E-2</c:v>
                </c:pt>
                <c:pt idx="69">
                  <c:v>6.6542197689085161E-2</c:v>
                </c:pt>
                <c:pt idx="70">
                  <c:v>6.7707528954955576E-2</c:v>
                </c:pt>
                <c:pt idx="71">
                  <c:v>6.8816835096063025E-2</c:v>
                </c:pt>
                <c:pt idx="72">
                  <c:v>6.9916619494329951E-2</c:v>
                </c:pt>
                <c:pt idx="73">
                  <c:v>7.1592578671627063E-2</c:v>
                </c:pt>
                <c:pt idx="74">
                  <c:v>7.1855282863701644E-2</c:v>
                </c:pt>
                <c:pt idx="75">
                  <c:v>7.7484026253808611E-2</c:v>
                </c:pt>
                <c:pt idx="76">
                  <c:v>7.8422952933432932E-2</c:v>
                </c:pt>
                <c:pt idx="77">
                  <c:v>7.9455929359633679E-2</c:v>
                </c:pt>
                <c:pt idx="78">
                  <c:v>7.7471495883846789E-2</c:v>
                </c:pt>
                <c:pt idx="79">
                  <c:v>7.136063567843251E-2</c:v>
                </c:pt>
                <c:pt idx="80">
                  <c:v>6.7693841992186685E-2</c:v>
                </c:pt>
                <c:pt idx="81">
                  <c:v>6.6506575553327757E-2</c:v>
                </c:pt>
                <c:pt idx="82">
                  <c:v>6.6228460118999244E-2</c:v>
                </c:pt>
                <c:pt idx="83">
                  <c:v>6.6379034232556755E-2</c:v>
                </c:pt>
                <c:pt idx="84">
                  <c:v>6.488166623832535E-2</c:v>
                </c:pt>
                <c:pt idx="85">
                  <c:v>6.5297521515922857E-2</c:v>
                </c:pt>
                <c:pt idx="86">
                  <c:v>6.3577466982006836E-2</c:v>
                </c:pt>
                <c:pt idx="87">
                  <c:v>6.1733797360848164E-2</c:v>
                </c:pt>
                <c:pt idx="88">
                  <c:v>6.0161001504091254E-2</c:v>
                </c:pt>
                <c:pt idx="89">
                  <c:v>5.8333367378153388E-2</c:v>
                </c:pt>
                <c:pt idx="90">
                  <c:v>5.8102015239774783E-2</c:v>
                </c:pt>
                <c:pt idx="91">
                  <c:v>5.9040213307150952E-2</c:v>
                </c:pt>
                <c:pt idx="92">
                  <c:v>5.8191290035634335E-2</c:v>
                </c:pt>
                <c:pt idx="93">
                  <c:v>5.8202451868892759E-2</c:v>
                </c:pt>
                <c:pt idx="94">
                  <c:v>5.7927001143934551E-2</c:v>
                </c:pt>
                <c:pt idx="95">
                  <c:v>5.7336518195506558E-2</c:v>
                </c:pt>
                <c:pt idx="96">
                  <c:v>5.631267659743594E-2</c:v>
                </c:pt>
                <c:pt idx="97">
                  <c:v>5.549511435414644E-2</c:v>
                </c:pt>
                <c:pt idx="98">
                  <c:v>5.5629334987961424E-2</c:v>
                </c:pt>
                <c:pt idx="99">
                  <c:v>5.4136074362450028E-2</c:v>
                </c:pt>
                <c:pt idx="100">
                  <c:v>5.2590482556778687E-2</c:v>
                </c:pt>
                <c:pt idx="101">
                  <c:v>5.1934327830994727E-2</c:v>
                </c:pt>
                <c:pt idx="102">
                  <c:v>5.1890252281078783E-2</c:v>
                </c:pt>
                <c:pt idx="103">
                  <c:v>5.1662439828268451E-2</c:v>
                </c:pt>
                <c:pt idx="104">
                  <c:v>5.1698199108745277E-2</c:v>
                </c:pt>
                <c:pt idx="105">
                  <c:v>5.0153765970062228E-2</c:v>
                </c:pt>
                <c:pt idx="106">
                  <c:v>5.0220627434365193E-2</c:v>
                </c:pt>
                <c:pt idx="107">
                  <c:v>5.1347008463330068E-2</c:v>
                </c:pt>
                <c:pt idx="108">
                  <c:v>5.111469295217063E-2</c:v>
                </c:pt>
                <c:pt idx="109">
                  <c:v>5.0512887599452154E-2</c:v>
                </c:pt>
                <c:pt idx="110">
                  <c:v>5.0326755503798004E-2</c:v>
                </c:pt>
                <c:pt idx="111">
                  <c:v>4.9819672254529219E-2</c:v>
                </c:pt>
                <c:pt idx="112">
                  <c:v>5.1638784585324157E-2</c:v>
                </c:pt>
                <c:pt idx="113">
                  <c:v>5.0952705185955779E-2</c:v>
                </c:pt>
                <c:pt idx="114">
                  <c:v>4.9559029362335381E-2</c:v>
                </c:pt>
                <c:pt idx="115">
                  <c:v>4.8511464409336555E-2</c:v>
                </c:pt>
                <c:pt idx="116">
                  <c:v>4.9016142576737164E-2</c:v>
                </c:pt>
                <c:pt idx="117">
                  <c:v>4.824332009094949E-2</c:v>
                </c:pt>
                <c:pt idx="118">
                  <c:v>4.7086124053853651E-2</c:v>
                </c:pt>
                <c:pt idx="119">
                  <c:v>4.634822496563111E-2</c:v>
                </c:pt>
                <c:pt idx="120">
                  <c:v>4.4555955371508971E-2</c:v>
                </c:pt>
                <c:pt idx="121">
                  <c:v>4.5064433807317186E-2</c:v>
                </c:pt>
                <c:pt idx="122">
                  <c:v>4.4858759887734884E-2</c:v>
                </c:pt>
                <c:pt idx="123">
                  <c:v>4.5312952741852201E-2</c:v>
                </c:pt>
                <c:pt idx="124">
                  <c:v>4.3985256376320309E-2</c:v>
                </c:pt>
                <c:pt idx="125">
                  <c:v>4.3785671392905914E-2</c:v>
                </c:pt>
                <c:pt idx="126">
                  <c:v>4.5082846004758925E-2</c:v>
                </c:pt>
                <c:pt idx="127">
                  <c:v>4.6403289819443999E-2</c:v>
                </c:pt>
                <c:pt idx="128">
                  <c:v>4.7375104127733554E-2</c:v>
                </c:pt>
                <c:pt idx="129">
                  <c:v>4.822256706562808E-2</c:v>
                </c:pt>
                <c:pt idx="130">
                  <c:v>4.7832015190702709E-2</c:v>
                </c:pt>
                <c:pt idx="131">
                  <c:v>4.8788597065789911E-2</c:v>
                </c:pt>
                <c:pt idx="132">
                  <c:v>4.9397811985790928E-2</c:v>
                </c:pt>
                <c:pt idx="133">
                  <c:v>5.0470973607073914E-2</c:v>
                </c:pt>
                <c:pt idx="134">
                  <c:v>5.0620544587495486E-2</c:v>
                </c:pt>
                <c:pt idx="135">
                  <c:v>5.1008375277665476E-2</c:v>
                </c:pt>
                <c:pt idx="136">
                  <c:v>5.1840753777732229E-2</c:v>
                </c:pt>
                <c:pt idx="137">
                  <c:v>5.2384029662007635E-2</c:v>
                </c:pt>
                <c:pt idx="138">
                  <c:v>5.0276602462712768E-2</c:v>
                </c:pt>
                <c:pt idx="139">
                  <c:v>4.9706791988975575E-2</c:v>
                </c:pt>
                <c:pt idx="140">
                  <c:v>4.85829232264876E-2</c:v>
                </c:pt>
                <c:pt idx="141">
                  <c:v>4.9181548951784781E-2</c:v>
                </c:pt>
                <c:pt idx="142">
                  <c:v>5.0359140751108145E-2</c:v>
                </c:pt>
                <c:pt idx="143">
                  <c:v>4.9983006106069733E-2</c:v>
                </c:pt>
                <c:pt idx="144">
                  <c:v>5.0192182125408324E-2</c:v>
                </c:pt>
                <c:pt idx="145">
                  <c:v>5.1367156645670903E-2</c:v>
                </c:pt>
                <c:pt idx="146">
                  <c:v>5.0680007126839906E-2</c:v>
                </c:pt>
                <c:pt idx="147">
                  <c:v>4.9733378198714581E-2</c:v>
                </c:pt>
                <c:pt idx="148">
                  <c:v>5.0107484298309399E-2</c:v>
                </c:pt>
                <c:pt idx="149">
                  <c:v>4.8877839968210338E-2</c:v>
                </c:pt>
                <c:pt idx="150">
                  <c:v>4.8838868746551793E-2</c:v>
                </c:pt>
                <c:pt idx="151">
                  <c:v>5.0395626127745535E-2</c:v>
                </c:pt>
                <c:pt idx="152">
                  <c:v>4.9751034997312538E-2</c:v>
                </c:pt>
                <c:pt idx="153">
                  <c:v>5.0702813714542536E-2</c:v>
                </c:pt>
                <c:pt idx="154">
                  <c:v>4.9959132887035664E-2</c:v>
                </c:pt>
                <c:pt idx="155">
                  <c:v>5.1023713991058275E-2</c:v>
                </c:pt>
                <c:pt idx="156">
                  <c:v>5.2109853114246707E-2</c:v>
                </c:pt>
                <c:pt idx="157">
                  <c:v>5.1258761789545373E-2</c:v>
                </c:pt>
                <c:pt idx="158">
                  <c:v>5.1450314042679572E-2</c:v>
                </c:pt>
                <c:pt idx="159">
                  <c:v>5.2160150994535463E-2</c:v>
                </c:pt>
                <c:pt idx="160">
                  <c:v>5.4630774281805558E-2</c:v>
                </c:pt>
                <c:pt idx="161">
                  <c:v>5.6206061414193903E-2</c:v>
                </c:pt>
                <c:pt idx="162">
                  <c:v>5.5799369356839268E-2</c:v>
                </c:pt>
                <c:pt idx="163">
                  <c:v>5.3501089292158931E-2</c:v>
                </c:pt>
                <c:pt idx="164">
                  <c:v>5.4363538438394511E-2</c:v>
                </c:pt>
                <c:pt idx="165">
                  <c:v>5.5179080474294318E-2</c:v>
                </c:pt>
                <c:pt idx="166">
                  <c:v>5.506503802197163E-2</c:v>
                </c:pt>
                <c:pt idx="167">
                  <c:v>5.4728016070068788E-2</c:v>
                </c:pt>
                <c:pt idx="168">
                  <c:v>5.5581260662281737E-2</c:v>
                </c:pt>
                <c:pt idx="169">
                  <c:v>5.4855757494488198E-2</c:v>
                </c:pt>
                <c:pt idx="170">
                  <c:v>5.3905485223487183E-2</c:v>
                </c:pt>
                <c:pt idx="171">
                  <c:v>5.4404322151101803E-2</c:v>
                </c:pt>
                <c:pt idx="172">
                  <c:v>5.3966081201836734E-2</c:v>
                </c:pt>
                <c:pt idx="173">
                  <c:v>5.3268489359708182E-2</c:v>
                </c:pt>
                <c:pt idx="174">
                  <c:v>5.239997267876579E-2</c:v>
                </c:pt>
                <c:pt idx="175">
                  <c:v>5.0546029391350035E-2</c:v>
                </c:pt>
                <c:pt idx="176">
                  <c:v>5.0576910034951891E-2</c:v>
                </c:pt>
                <c:pt idx="177">
                  <c:v>4.8767541168764535E-2</c:v>
                </c:pt>
                <c:pt idx="178">
                  <c:v>4.7219387463215204E-2</c:v>
                </c:pt>
                <c:pt idx="179">
                  <c:v>4.8166425681715946E-2</c:v>
                </c:pt>
                <c:pt idx="180">
                  <c:v>4.7453899504884031E-2</c:v>
                </c:pt>
                <c:pt idx="181">
                  <c:v>4.6900267022397982E-2</c:v>
                </c:pt>
                <c:pt idx="182">
                  <c:v>4.7185453939363936E-2</c:v>
                </c:pt>
                <c:pt idx="183">
                  <c:v>4.7258864876144058E-2</c:v>
                </c:pt>
                <c:pt idx="184">
                  <c:v>4.715037079757467E-2</c:v>
                </c:pt>
                <c:pt idx="185">
                  <c:v>4.5540275162450405E-2</c:v>
                </c:pt>
                <c:pt idx="186">
                  <c:v>4.5517726192247601E-2</c:v>
                </c:pt>
                <c:pt idx="187">
                  <c:v>4.5710475059434957E-2</c:v>
                </c:pt>
                <c:pt idx="188">
                  <c:v>4.5052545013621881E-2</c:v>
                </c:pt>
                <c:pt idx="189">
                  <c:v>4.4436199124546161E-2</c:v>
                </c:pt>
                <c:pt idx="190">
                  <c:v>4.3859751115089038E-2</c:v>
                </c:pt>
                <c:pt idx="191">
                  <c:v>4.4981500393802207E-2</c:v>
                </c:pt>
                <c:pt idx="192">
                  <c:v>4.6051488049023773E-2</c:v>
                </c:pt>
                <c:pt idx="193">
                  <c:v>4.669645527471511E-2</c:v>
                </c:pt>
                <c:pt idx="194">
                  <c:v>4.6115228331686214E-2</c:v>
                </c:pt>
                <c:pt idx="195">
                  <c:v>4.5553664307801611E-2</c:v>
                </c:pt>
                <c:pt idx="196">
                  <c:v>4.5161835606559661E-2</c:v>
                </c:pt>
                <c:pt idx="197">
                  <c:v>4.5736310901223161E-2</c:v>
                </c:pt>
                <c:pt idx="198">
                  <c:v>4.6183769719275632E-2</c:v>
                </c:pt>
                <c:pt idx="199">
                  <c:v>4.736884659353878E-2</c:v>
                </c:pt>
                <c:pt idx="200">
                  <c:v>4.7482077307830509E-2</c:v>
                </c:pt>
                <c:pt idx="201">
                  <c:v>4.8984824030509334E-2</c:v>
                </c:pt>
                <c:pt idx="202">
                  <c:v>4.8846562694548526E-2</c:v>
                </c:pt>
                <c:pt idx="203">
                  <c:v>4.9850914876917278E-2</c:v>
                </c:pt>
                <c:pt idx="204">
                  <c:v>5.0054918090976404E-2</c:v>
                </c:pt>
                <c:pt idx="205">
                  <c:v>4.9929252640787979E-2</c:v>
                </c:pt>
                <c:pt idx="206">
                  <c:v>5.1263315070591897E-2</c:v>
                </c:pt>
                <c:pt idx="207">
                  <c:v>5.0788707202616593E-2</c:v>
                </c:pt>
                <c:pt idx="208">
                  <c:v>4.9993026918440042E-2</c:v>
                </c:pt>
                <c:pt idx="209">
                  <c:v>5.0661713023255076E-2</c:v>
                </c:pt>
                <c:pt idx="210">
                  <c:v>5.0223278659532411E-2</c:v>
                </c:pt>
                <c:pt idx="211">
                  <c:v>4.9545300939654688E-2</c:v>
                </c:pt>
                <c:pt idx="212">
                  <c:v>4.8773789932909727E-2</c:v>
                </c:pt>
                <c:pt idx="213">
                  <c:v>4.9314828798421868E-2</c:v>
                </c:pt>
                <c:pt idx="214">
                  <c:v>5.0343421114150765E-2</c:v>
                </c:pt>
                <c:pt idx="215">
                  <c:v>5.0952092051352739E-2</c:v>
                </c:pt>
                <c:pt idx="216">
                  <c:v>4.9140991549268924E-2</c:v>
                </c:pt>
                <c:pt idx="217">
                  <c:v>4.8378072745336627E-2</c:v>
                </c:pt>
                <c:pt idx="218">
                  <c:v>4.8623472657284797E-2</c:v>
                </c:pt>
                <c:pt idx="219">
                  <c:v>4.8652445086287549E-2</c:v>
                </c:pt>
                <c:pt idx="220">
                  <c:v>4.7058826684555702E-2</c:v>
                </c:pt>
                <c:pt idx="221">
                  <c:v>4.6537180061366645E-2</c:v>
                </c:pt>
                <c:pt idx="222">
                  <c:v>4.7104692408640257E-2</c:v>
                </c:pt>
                <c:pt idx="223">
                  <c:v>4.6685399349288642E-2</c:v>
                </c:pt>
                <c:pt idx="224">
                  <c:v>4.6317134941392057E-2</c:v>
                </c:pt>
                <c:pt idx="225">
                  <c:v>4.6819985562369992E-2</c:v>
                </c:pt>
                <c:pt idx="226">
                  <c:v>4.7075261675837594E-2</c:v>
                </c:pt>
                <c:pt idx="227">
                  <c:v>4.7601735292313818E-2</c:v>
                </c:pt>
                <c:pt idx="228">
                  <c:v>4.6535883275094184E-2</c:v>
                </c:pt>
                <c:pt idx="229">
                  <c:v>4.6865445069280948E-2</c:v>
                </c:pt>
                <c:pt idx="230">
                  <c:v>4.7083834222407722E-2</c:v>
                </c:pt>
                <c:pt idx="231">
                  <c:v>4.6472315118377398E-2</c:v>
                </c:pt>
                <c:pt idx="232">
                  <c:v>4.5611317798200893E-2</c:v>
                </c:pt>
                <c:pt idx="233">
                  <c:v>4.5773569201837214E-2</c:v>
                </c:pt>
                <c:pt idx="234">
                  <c:v>4.5926380221173888E-2</c:v>
                </c:pt>
                <c:pt idx="235">
                  <c:v>4.7626305505900524E-2</c:v>
                </c:pt>
                <c:pt idx="236">
                  <c:v>4.8422029360837941E-2</c:v>
                </c:pt>
                <c:pt idx="237">
                  <c:v>4.9793797790897036E-2</c:v>
                </c:pt>
                <c:pt idx="238">
                  <c:v>5.1409699916388649E-2</c:v>
                </c:pt>
                <c:pt idx="239">
                  <c:v>5.2118867521115289E-2</c:v>
                </c:pt>
                <c:pt idx="240">
                  <c:v>4.9906549044940796E-2</c:v>
                </c:pt>
                <c:pt idx="241">
                  <c:v>4.9806999553174171E-2</c:v>
                </c:pt>
                <c:pt idx="242">
                  <c:v>5.0719008212015214E-2</c:v>
                </c:pt>
                <c:pt idx="243">
                  <c:v>4.9948684564820697E-2</c:v>
                </c:pt>
                <c:pt idx="244">
                  <c:v>4.9620268089402168E-2</c:v>
                </c:pt>
                <c:pt idx="245">
                  <c:v>4.9432127318194206E-2</c:v>
                </c:pt>
                <c:pt idx="246">
                  <c:v>4.9514507971037507E-2</c:v>
                </c:pt>
                <c:pt idx="247">
                  <c:v>4.8432940243137899E-2</c:v>
                </c:pt>
                <c:pt idx="248">
                  <c:v>4.5730626177630337E-2</c:v>
                </c:pt>
                <c:pt idx="249">
                  <c:v>4.572216940374231E-2</c:v>
                </c:pt>
                <c:pt idx="250">
                  <c:v>4.5793763007141539E-2</c:v>
                </c:pt>
                <c:pt idx="251">
                  <c:v>4.4963016516862325E-2</c:v>
                </c:pt>
                <c:pt idx="252">
                  <c:v>4.3793110420483422E-2</c:v>
                </c:pt>
                <c:pt idx="253">
                  <c:v>4.3765435813152023E-2</c:v>
                </c:pt>
                <c:pt idx="254">
                  <c:v>4.2831776803730993E-2</c:v>
                </c:pt>
                <c:pt idx="255">
                  <c:v>4.2571120199372134E-2</c:v>
                </c:pt>
                <c:pt idx="256">
                  <c:v>4.2611160566369995E-2</c:v>
                </c:pt>
                <c:pt idx="257">
                  <c:v>4.2791760181263822E-2</c:v>
                </c:pt>
                <c:pt idx="258">
                  <c:v>4.3525554638884051E-2</c:v>
                </c:pt>
                <c:pt idx="259">
                  <c:v>4.353583057251989E-2</c:v>
                </c:pt>
                <c:pt idx="260">
                  <c:v>4.4246160806998558E-2</c:v>
                </c:pt>
                <c:pt idx="261">
                  <c:v>4.3760207781310068E-2</c:v>
                </c:pt>
                <c:pt idx="262">
                  <c:v>4.4580730765655469E-2</c:v>
                </c:pt>
                <c:pt idx="263">
                  <c:v>4.5257716273864684E-2</c:v>
                </c:pt>
                <c:pt idx="264">
                  <c:v>4.5817952619546853E-2</c:v>
                </c:pt>
                <c:pt idx="265">
                  <c:v>4.6696749793287744E-2</c:v>
                </c:pt>
                <c:pt idx="266">
                  <c:v>4.708651829416706E-2</c:v>
                </c:pt>
                <c:pt idx="267">
                  <c:v>4.6735420809308745E-2</c:v>
                </c:pt>
                <c:pt idx="268">
                  <c:v>4.9183695714219544E-2</c:v>
                </c:pt>
                <c:pt idx="269">
                  <c:v>4.9932774936560745E-2</c:v>
                </c:pt>
                <c:pt idx="270">
                  <c:v>5.2343559643753819E-2</c:v>
                </c:pt>
                <c:pt idx="271">
                  <c:v>5.1774613525730137E-2</c:v>
                </c:pt>
                <c:pt idx="272">
                  <c:v>5.080653471786449E-2</c:v>
                </c:pt>
                <c:pt idx="273">
                  <c:v>5.0240095570237897E-2</c:v>
                </c:pt>
                <c:pt idx="274">
                  <c:v>4.8862884036476442E-2</c:v>
                </c:pt>
                <c:pt idx="275">
                  <c:v>4.9525221855460988E-2</c:v>
                </c:pt>
                <c:pt idx="276">
                  <c:v>4.926646444018927E-2</c:v>
                </c:pt>
                <c:pt idx="277">
                  <c:v>4.8358984648309344E-2</c:v>
                </c:pt>
                <c:pt idx="278">
                  <c:v>4.6590702447484401E-2</c:v>
                </c:pt>
                <c:pt idx="279">
                  <c:v>4.6178194901816724E-2</c:v>
                </c:pt>
                <c:pt idx="280">
                  <c:v>4.724640844125208E-2</c:v>
                </c:pt>
                <c:pt idx="281">
                  <c:v>4.7609019278967629E-2</c:v>
                </c:pt>
                <c:pt idx="282">
                  <c:v>4.8194280605962876E-2</c:v>
                </c:pt>
                <c:pt idx="283">
                  <c:v>4.7880773653291443E-2</c:v>
                </c:pt>
                <c:pt idx="284">
                  <c:v>4.7762102295270066E-2</c:v>
                </c:pt>
                <c:pt idx="285">
                  <c:v>4.7797697522659256E-2</c:v>
                </c:pt>
                <c:pt idx="286">
                  <c:v>4.7724657856797498E-2</c:v>
                </c:pt>
                <c:pt idx="287">
                  <c:v>4.748956423743457E-2</c:v>
                </c:pt>
                <c:pt idx="288">
                  <c:v>4.7758204258823614E-2</c:v>
                </c:pt>
                <c:pt idx="289">
                  <c:v>4.8116173096676061E-2</c:v>
                </c:pt>
                <c:pt idx="290">
                  <c:v>4.8053708799432021E-2</c:v>
                </c:pt>
                <c:pt idx="291">
                  <c:v>4.801097867331286E-2</c:v>
                </c:pt>
                <c:pt idx="292">
                  <c:v>4.677337131297607E-2</c:v>
                </c:pt>
                <c:pt idx="293">
                  <c:v>4.6557243195655768E-2</c:v>
                </c:pt>
                <c:pt idx="294">
                  <c:v>4.5996499631042999E-2</c:v>
                </c:pt>
                <c:pt idx="295">
                  <c:v>4.5163936758956968E-2</c:v>
                </c:pt>
                <c:pt idx="296">
                  <c:v>4.4972020372239338E-2</c:v>
                </c:pt>
                <c:pt idx="297">
                  <c:v>4.5363369994733296E-2</c:v>
                </c:pt>
                <c:pt idx="298">
                  <c:v>4.6330077213767973E-2</c:v>
                </c:pt>
                <c:pt idx="299">
                  <c:v>4.771437371287221E-2</c:v>
                </c:pt>
                <c:pt idx="300">
                  <c:v>4.7663683536379738E-2</c:v>
                </c:pt>
                <c:pt idx="301">
                  <c:v>4.6046302360773214E-2</c:v>
                </c:pt>
                <c:pt idx="302">
                  <c:v>4.6515173857143127E-2</c:v>
                </c:pt>
                <c:pt idx="303">
                  <c:v>4.5838728133555398E-2</c:v>
                </c:pt>
                <c:pt idx="304">
                  <c:v>4.5545350851262698E-2</c:v>
                </c:pt>
                <c:pt idx="305">
                  <c:v>4.5625315077357821E-2</c:v>
                </c:pt>
                <c:pt idx="306">
                  <c:v>4.7553314399424687E-2</c:v>
                </c:pt>
                <c:pt idx="307">
                  <c:v>4.9340298132683369E-2</c:v>
                </c:pt>
                <c:pt idx="308">
                  <c:v>4.7721816150617616E-2</c:v>
                </c:pt>
                <c:pt idx="309">
                  <c:v>4.7915721842821918E-2</c:v>
                </c:pt>
                <c:pt idx="310">
                  <c:v>4.67578593474101E-2</c:v>
                </c:pt>
                <c:pt idx="311">
                  <c:v>4.7800451679500644E-2</c:v>
                </c:pt>
                <c:pt idx="312">
                  <c:v>4.6865951610286893E-2</c:v>
                </c:pt>
                <c:pt idx="313">
                  <c:v>4.7096261042308761E-2</c:v>
                </c:pt>
                <c:pt idx="314">
                  <c:v>4.6984555621798055E-2</c:v>
                </c:pt>
                <c:pt idx="315">
                  <c:v>4.7445754888080158E-2</c:v>
                </c:pt>
                <c:pt idx="316">
                  <c:v>4.6829374817222644E-2</c:v>
                </c:pt>
                <c:pt idx="317">
                  <c:v>4.55104241443295E-2</c:v>
                </c:pt>
                <c:pt idx="318">
                  <c:v>4.4306811591095487E-2</c:v>
                </c:pt>
                <c:pt idx="319">
                  <c:v>4.3806933715204645E-2</c:v>
                </c:pt>
                <c:pt idx="320">
                  <c:v>4.3309954719794902E-2</c:v>
                </c:pt>
                <c:pt idx="321">
                  <c:v>4.3777022263578144E-2</c:v>
                </c:pt>
                <c:pt idx="322">
                  <c:v>4.4735417573231587E-2</c:v>
                </c:pt>
                <c:pt idx="323">
                  <c:v>4.4168433667300389E-2</c:v>
                </c:pt>
                <c:pt idx="324">
                  <c:v>4.3475375317184921E-2</c:v>
                </c:pt>
                <c:pt idx="325">
                  <c:v>4.3929670905524063E-2</c:v>
                </c:pt>
                <c:pt idx="326">
                  <c:v>4.5212845165121592E-2</c:v>
                </c:pt>
                <c:pt idx="327">
                  <c:v>4.5740467351313457E-2</c:v>
                </c:pt>
                <c:pt idx="328">
                  <c:v>4.5916137998295761E-2</c:v>
                </c:pt>
                <c:pt idx="329">
                  <c:v>4.3082229177204889E-2</c:v>
                </c:pt>
                <c:pt idx="330">
                  <c:v>4.267757363764145E-2</c:v>
                </c:pt>
                <c:pt idx="331">
                  <c:v>4.1836922086041922E-2</c:v>
                </c:pt>
                <c:pt idx="332">
                  <c:v>4.1958569381315099E-2</c:v>
                </c:pt>
                <c:pt idx="333">
                  <c:v>4.2566174914837662E-2</c:v>
                </c:pt>
                <c:pt idx="334">
                  <c:v>4.1857668408217877E-2</c:v>
                </c:pt>
                <c:pt idx="335">
                  <c:v>4.0860521253290344E-2</c:v>
                </c:pt>
                <c:pt idx="336">
                  <c:v>3.93028255696223E-2</c:v>
                </c:pt>
                <c:pt idx="337">
                  <c:v>3.9193745656898565E-2</c:v>
                </c:pt>
                <c:pt idx="338">
                  <c:v>3.8977956384048155E-2</c:v>
                </c:pt>
                <c:pt idx="339">
                  <c:v>3.9096013157937697E-2</c:v>
                </c:pt>
                <c:pt idx="340">
                  <c:v>4.0133375740071101E-2</c:v>
                </c:pt>
                <c:pt idx="341">
                  <c:v>4.1071461110483695E-2</c:v>
                </c:pt>
                <c:pt idx="342">
                  <c:v>4.0689561236818828E-2</c:v>
                </c:pt>
                <c:pt idx="343">
                  <c:v>4.0513648957477083E-2</c:v>
                </c:pt>
                <c:pt idx="344">
                  <c:v>4.1782287800288531E-2</c:v>
                </c:pt>
                <c:pt idx="345">
                  <c:v>4.2309323651066738E-2</c:v>
                </c:pt>
                <c:pt idx="346">
                  <c:v>4.2256816857850626E-2</c:v>
                </c:pt>
                <c:pt idx="347">
                  <c:v>4.4508559537563858E-2</c:v>
                </c:pt>
                <c:pt idx="348">
                  <c:v>4.4274800647472086E-2</c:v>
                </c:pt>
                <c:pt idx="349">
                  <c:v>4.4232539321953368E-2</c:v>
                </c:pt>
                <c:pt idx="350">
                  <c:v>4.4130033086505913E-2</c:v>
                </c:pt>
                <c:pt idx="351">
                  <c:v>4.3904171141269335E-2</c:v>
                </c:pt>
                <c:pt idx="352">
                  <c:v>4.4669192366772803E-2</c:v>
                </c:pt>
                <c:pt idx="353">
                  <c:v>4.5289029895626214E-2</c:v>
                </c:pt>
                <c:pt idx="354">
                  <c:v>4.5765282499652608E-2</c:v>
                </c:pt>
                <c:pt idx="355">
                  <c:v>4.5170761614530874E-2</c:v>
                </c:pt>
                <c:pt idx="356">
                  <c:v>4.6331947209119845E-2</c:v>
                </c:pt>
                <c:pt idx="357">
                  <c:v>4.6120706821280215E-2</c:v>
                </c:pt>
                <c:pt idx="358">
                  <c:v>4.5260712111346593E-2</c:v>
                </c:pt>
                <c:pt idx="359">
                  <c:v>4.3053957058436516E-2</c:v>
                </c:pt>
                <c:pt idx="360">
                  <c:v>4.1333832241461865E-2</c:v>
                </c:pt>
                <c:pt idx="361">
                  <c:v>4.0563635034562943E-2</c:v>
                </c:pt>
                <c:pt idx="362">
                  <c:v>3.9873783274231758E-2</c:v>
                </c:pt>
                <c:pt idx="363">
                  <c:v>3.7983645926941166E-2</c:v>
                </c:pt>
                <c:pt idx="364">
                  <c:v>3.917879488002432E-2</c:v>
                </c:pt>
                <c:pt idx="365">
                  <c:v>3.7311029554636319E-2</c:v>
                </c:pt>
                <c:pt idx="366">
                  <c:v>3.9103079359964099E-2</c:v>
                </c:pt>
                <c:pt idx="367">
                  <c:v>3.9274759735689745E-2</c:v>
                </c:pt>
                <c:pt idx="368">
                  <c:v>3.963322862179601E-2</c:v>
                </c:pt>
                <c:pt idx="369">
                  <c:v>3.9968979935210806E-2</c:v>
                </c:pt>
                <c:pt idx="370">
                  <c:v>3.9846294031022675E-2</c:v>
                </c:pt>
                <c:pt idx="371">
                  <c:v>4.0562501768144354E-2</c:v>
                </c:pt>
                <c:pt idx="372">
                  <c:v>3.988108735809294E-2</c:v>
                </c:pt>
                <c:pt idx="373">
                  <c:v>3.9761840927931058E-2</c:v>
                </c:pt>
                <c:pt idx="374">
                  <c:v>3.9810818691480399E-2</c:v>
                </c:pt>
                <c:pt idx="375">
                  <c:v>3.9407620323431231E-2</c:v>
                </c:pt>
                <c:pt idx="376">
                  <c:v>3.9793606856699124E-2</c:v>
                </c:pt>
                <c:pt idx="377">
                  <c:v>4.0264790861710302E-2</c:v>
                </c:pt>
                <c:pt idx="378">
                  <c:v>3.9835700894845776E-2</c:v>
                </c:pt>
                <c:pt idx="379">
                  <c:v>3.9032095581690601E-2</c:v>
                </c:pt>
                <c:pt idx="380">
                  <c:v>3.9375551720555499E-2</c:v>
                </c:pt>
                <c:pt idx="381">
                  <c:v>4.1766631575176079E-2</c:v>
                </c:pt>
                <c:pt idx="382">
                  <c:v>4.1999546225774689E-2</c:v>
                </c:pt>
                <c:pt idx="383">
                  <c:v>4.296702431312821E-2</c:v>
                </c:pt>
                <c:pt idx="384">
                  <c:v>4.2108561395780481E-2</c:v>
                </c:pt>
                <c:pt idx="385">
                  <c:v>4.2366898038365401E-2</c:v>
                </c:pt>
                <c:pt idx="386">
                  <c:v>4.2645137254475225E-2</c:v>
                </c:pt>
                <c:pt idx="387">
                  <c:v>4.38434881262997E-2</c:v>
                </c:pt>
                <c:pt idx="388">
                  <c:v>4.3878460920546494E-2</c:v>
                </c:pt>
                <c:pt idx="389">
                  <c:v>4.5560641956595566E-2</c:v>
                </c:pt>
                <c:pt idx="390">
                  <c:v>4.6628771630052912E-2</c:v>
                </c:pt>
                <c:pt idx="391">
                  <c:v>4.8176505057854112E-2</c:v>
                </c:pt>
                <c:pt idx="392">
                  <c:v>4.9439985288902713E-2</c:v>
                </c:pt>
                <c:pt idx="393">
                  <c:v>5.0280557351596832E-2</c:v>
                </c:pt>
                <c:pt idx="394">
                  <c:v>4.9950932909251906E-2</c:v>
                </c:pt>
                <c:pt idx="395">
                  <c:v>4.8666446380353667E-2</c:v>
                </c:pt>
                <c:pt idx="396">
                  <c:v>4.9022206249100739E-2</c:v>
                </c:pt>
                <c:pt idx="397">
                  <c:v>5.0785627528723273E-2</c:v>
                </c:pt>
                <c:pt idx="398">
                  <c:v>5.065225531696501E-2</c:v>
                </c:pt>
                <c:pt idx="399">
                  <c:v>4.9622341179453515E-2</c:v>
                </c:pt>
                <c:pt idx="400">
                  <c:v>4.9704416321716044E-2</c:v>
                </c:pt>
                <c:pt idx="401">
                  <c:v>4.981136024956323E-2</c:v>
                </c:pt>
                <c:pt idx="402">
                  <c:v>4.8679064452004497E-2</c:v>
                </c:pt>
                <c:pt idx="403">
                  <c:v>4.6867393873252949E-2</c:v>
                </c:pt>
                <c:pt idx="404">
                  <c:v>4.7363939800676297E-2</c:v>
                </c:pt>
                <c:pt idx="405">
                  <c:v>4.5855606161969709E-2</c:v>
                </c:pt>
                <c:pt idx="406">
                  <c:v>4.516068055867109E-2</c:v>
                </c:pt>
                <c:pt idx="407">
                  <c:v>4.503352615406786E-2</c:v>
                </c:pt>
                <c:pt idx="408">
                  <c:v>4.4585807577841134E-2</c:v>
                </c:pt>
                <c:pt idx="409">
                  <c:v>4.358378603074263E-2</c:v>
                </c:pt>
                <c:pt idx="410">
                  <c:v>4.2712406875964518E-2</c:v>
                </c:pt>
                <c:pt idx="411">
                  <c:v>4.3163494333011823E-2</c:v>
                </c:pt>
                <c:pt idx="412">
                  <c:v>4.4339170950441251E-2</c:v>
                </c:pt>
                <c:pt idx="413">
                  <c:v>4.4186788661880222E-2</c:v>
                </c:pt>
                <c:pt idx="414">
                  <c:v>4.3533689361200223E-2</c:v>
                </c:pt>
                <c:pt idx="415">
                  <c:v>4.3044991629194902E-2</c:v>
                </c:pt>
                <c:pt idx="416">
                  <c:v>4.2824800160153227E-2</c:v>
                </c:pt>
                <c:pt idx="417">
                  <c:v>4.262891786962536E-2</c:v>
                </c:pt>
                <c:pt idx="418">
                  <c:v>4.3215500777575286E-2</c:v>
                </c:pt>
                <c:pt idx="419">
                  <c:v>4.3038921282578663E-2</c:v>
                </c:pt>
                <c:pt idx="420">
                  <c:v>4.2335585616795637E-2</c:v>
                </c:pt>
                <c:pt idx="421">
                  <c:v>4.2667676422703686E-2</c:v>
                </c:pt>
                <c:pt idx="422">
                  <c:v>4.3461277274114404E-2</c:v>
                </c:pt>
                <c:pt idx="423">
                  <c:v>4.3988375179226977E-2</c:v>
                </c:pt>
                <c:pt idx="424">
                  <c:v>4.5194625495566104E-2</c:v>
                </c:pt>
                <c:pt idx="425">
                  <c:v>4.5013849071167511E-2</c:v>
                </c:pt>
                <c:pt idx="426">
                  <c:v>4.4979774674245493E-2</c:v>
                </c:pt>
                <c:pt idx="427">
                  <c:v>4.3861225849049584E-2</c:v>
                </c:pt>
                <c:pt idx="428">
                  <c:v>4.3540318971658554E-2</c:v>
                </c:pt>
                <c:pt idx="429">
                  <c:v>4.4466212765692514E-2</c:v>
                </c:pt>
                <c:pt idx="430">
                  <c:v>4.5060582549466502E-2</c:v>
                </c:pt>
                <c:pt idx="431">
                  <c:v>4.5812564897671965E-2</c:v>
                </c:pt>
                <c:pt idx="432">
                  <c:v>4.6537836204749931E-2</c:v>
                </c:pt>
                <c:pt idx="433">
                  <c:v>4.8331707591266315E-2</c:v>
                </c:pt>
                <c:pt idx="434">
                  <c:v>5.1542448288598497E-2</c:v>
                </c:pt>
                <c:pt idx="435">
                  <c:v>5.158383690390235E-2</c:v>
                </c:pt>
                <c:pt idx="436">
                  <c:v>5.3757876357400168E-2</c:v>
                </c:pt>
                <c:pt idx="437">
                  <c:v>5.5539389171248725E-2</c:v>
                </c:pt>
                <c:pt idx="438">
                  <c:v>5.4305280023050351E-2</c:v>
                </c:pt>
                <c:pt idx="439">
                  <c:v>5.7456937289888439E-2</c:v>
                </c:pt>
                <c:pt idx="440">
                  <c:v>5.8056205122663032E-2</c:v>
                </c:pt>
                <c:pt idx="441">
                  <c:v>6.3660208521910289E-2</c:v>
                </c:pt>
                <c:pt idx="442">
                  <c:v>6.4709103725006378E-2</c:v>
                </c:pt>
                <c:pt idx="443">
                  <c:v>6.1617752526203683E-2</c:v>
                </c:pt>
                <c:pt idx="444">
                  <c:v>5.9506327626522526E-2</c:v>
                </c:pt>
                <c:pt idx="445">
                  <c:v>6.0771886706100113E-2</c:v>
                </c:pt>
                <c:pt idx="446">
                  <c:v>5.9219989471943971E-2</c:v>
                </c:pt>
                <c:pt idx="447">
                  <c:v>5.7664226187069692E-2</c:v>
                </c:pt>
                <c:pt idx="448">
                  <c:v>5.573082613047238E-2</c:v>
                </c:pt>
                <c:pt idx="449">
                  <c:v>5.5809232358046655E-2</c:v>
                </c:pt>
                <c:pt idx="450">
                  <c:v>5.496584866130514E-2</c:v>
                </c:pt>
                <c:pt idx="451">
                  <c:v>5.3512072370235163E-2</c:v>
                </c:pt>
                <c:pt idx="452">
                  <c:v>5.3992508609460428E-2</c:v>
                </c:pt>
                <c:pt idx="453">
                  <c:v>5.4020847696556656E-2</c:v>
                </c:pt>
                <c:pt idx="454">
                  <c:v>5.2137998749608429E-2</c:v>
                </c:pt>
                <c:pt idx="455">
                  <c:v>5.178771376492565E-2</c:v>
                </c:pt>
                <c:pt idx="456">
                  <c:v>5.1365201081546699E-2</c:v>
                </c:pt>
                <c:pt idx="457">
                  <c:v>5.2792894802231295E-2</c:v>
                </c:pt>
                <c:pt idx="458">
                  <c:v>5.2377090114081974E-2</c:v>
                </c:pt>
                <c:pt idx="459">
                  <c:v>5.1640882186466217E-2</c:v>
                </c:pt>
                <c:pt idx="460">
                  <c:v>5.0936966105065831E-2</c:v>
                </c:pt>
                <c:pt idx="461">
                  <c:v>5.0743697951622001E-2</c:v>
                </c:pt>
                <c:pt idx="462">
                  <c:v>5.032670082667428E-2</c:v>
                </c:pt>
                <c:pt idx="463">
                  <c:v>4.9930509650304274E-2</c:v>
                </c:pt>
                <c:pt idx="464">
                  <c:v>5.0277328365643401E-2</c:v>
                </c:pt>
                <c:pt idx="465">
                  <c:v>5.0858140002952731E-2</c:v>
                </c:pt>
                <c:pt idx="466">
                  <c:v>5.1408348438700069E-2</c:v>
                </c:pt>
                <c:pt idx="467">
                  <c:v>5.1396837776816806E-2</c:v>
                </c:pt>
                <c:pt idx="468">
                  <c:v>5.1869257017444784E-2</c:v>
                </c:pt>
                <c:pt idx="469">
                  <c:v>5.3209087746434396E-2</c:v>
                </c:pt>
                <c:pt idx="470">
                  <c:v>5.3087170957823379E-2</c:v>
                </c:pt>
                <c:pt idx="471">
                  <c:v>5.4373472812298367E-2</c:v>
                </c:pt>
                <c:pt idx="472">
                  <c:v>5.4349263317892534E-2</c:v>
                </c:pt>
                <c:pt idx="473">
                  <c:v>5.5903468576703627E-2</c:v>
                </c:pt>
                <c:pt idx="474">
                  <c:v>5.8010164727082383E-2</c:v>
                </c:pt>
                <c:pt idx="475">
                  <c:v>5.6730901248787456E-2</c:v>
                </c:pt>
                <c:pt idx="476">
                  <c:v>5.6148355395373412E-2</c:v>
                </c:pt>
                <c:pt idx="477">
                  <c:v>5.3422464968854007E-2</c:v>
                </c:pt>
                <c:pt idx="478">
                  <c:v>5.2799458629570334E-2</c:v>
                </c:pt>
                <c:pt idx="479">
                  <c:v>5.3886186749183863E-2</c:v>
                </c:pt>
                <c:pt idx="480">
                  <c:v>5.3089176590574508E-2</c:v>
                </c:pt>
                <c:pt idx="481">
                  <c:v>5.1463956906865685E-2</c:v>
                </c:pt>
                <c:pt idx="482">
                  <c:v>5.229320223942243E-2</c:v>
                </c:pt>
                <c:pt idx="483">
                  <c:v>5.139156027363672E-2</c:v>
                </c:pt>
                <c:pt idx="484">
                  <c:v>5.0727756368473487E-2</c:v>
                </c:pt>
                <c:pt idx="485">
                  <c:v>5.0119284836428066E-2</c:v>
                </c:pt>
                <c:pt idx="486">
                  <c:v>5.0649660830770098E-2</c:v>
                </c:pt>
                <c:pt idx="487">
                  <c:v>5.3471764746008225E-2</c:v>
                </c:pt>
                <c:pt idx="488">
                  <c:v>5.5967592728005645E-2</c:v>
                </c:pt>
                <c:pt idx="489">
                  <c:v>5.5765873716639609E-2</c:v>
                </c:pt>
                <c:pt idx="490">
                  <c:v>5.3921917815910693E-2</c:v>
                </c:pt>
                <c:pt idx="491">
                  <c:v>5.3395665434858089E-2</c:v>
                </c:pt>
                <c:pt idx="492">
                  <c:v>5.3745140770737103E-2</c:v>
                </c:pt>
                <c:pt idx="493">
                  <c:v>5.4450451536623951E-2</c:v>
                </c:pt>
                <c:pt idx="494">
                  <c:v>5.415751185142674E-2</c:v>
                </c:pt>
                <c:pt idx="495">
                  <c:v>5.4118252554445904E-2</c:v>
                </c:pt>
                <c:pt idx="496">
                  <c:v>5.4218771751856153E-2</c:v>
                </c:pt>
                <c:pt idx="497">
                  <c:v>5.3770211158060403E-2</c:v>
                </c:pt>
                <c:pt idx="498">
                  <c:v>5.3724332990761028E-2</c:v>
                </c:pt>
                <c:pt idx="499">
                  <c:v>5.3253201132830739E-2</c:v>
                </c:pt>
                <c:pt idx="500">
                  <c:v>5.3403329567074061E-2</c:v>
                </c:pt>
                <c:pt idx="501">
                  <c:v>5.3458048665148417E-2</c:v>
                </c:pt>
                <c:pt idx="502">
                  <c:v>5.3864850235560806E-2</c:v>
                </c:pt>
                <c:pt idx="503">
                  <c:v>5.4844089964840505E-2</c:v>
                </c:pt>
                <c:pt idx="504">
                  <c:v>5.5528340695438827E-2</c:v>
                </c:pt>
                <c:pt idx="505">
                  <c:v>5.6922972200500077E-2</c:v>
                </c:pt>
                <c:pt idx="506">
                  <c:v>5.7681771016893708E-2</c:v>
                </c:pt>
                <c:pt idx="507">
                  <c:v>5.7715338402244028E-2</c:v>
                </c:pt>
                <c:pt idx="508">
                  <c:v>5.8411839611947076E-2</c:v>
                </c:pt>
                <c:pt idx="509">
                  <c:v>6.1008668321182402E-2</c:v>
                </c:pt>
                <c:pt idx="510">
                  <c:v>6.0850009677456157E-2</c:v>
                </c:pt>
                <c:pt idx="511">
                  <c:v>5.9705345662565995E-2</c:v>
                </c:pt>
                <c:pt idx="512">
                  <c:v>5.9717902904823331E-2</c:v>
                </c:pt>
                <c:pt idx="513">
                  <c:v>6.108631612277779E-2</c:v>
                </c:pt>
                <c:pt idx="514">
                  <c:v>6.2656765935101319E-2</c:v>
                </c:pt>
                <c:pt idx="515">
                  <c:v>6.2246569823491256E-2</c:v>
                </c:pt>
                <c:pt idx="516">
                  <c:v>6.0469752668965426E-2</c:v>
                </c:pt>
                <c:pt idx="517">
                  <c:v>5.9480703740806815E-2</c:v>
                </c:pt>
                <c:pt idx="518">
                  <c:v>6.0287975410284529E-2</c:v>
                </c:pt>
                <c:pt idx="519">
                  <c:v>6.0892748704068182E-2</c:v>
                </c:pt>
                <c:pt idx="520">
                  <c:v>6.1057768227458321E-2</c:v>
                </c:pt>
                <c:pt idx="521">
                  <c:v>6.1249449746764495E-2</c:v>
                </c:pt>
                <c:pt idx="522">
                  <c:v>6.4253680714839251E-2</c:v>
                </c:pt>
                <c:pt idx="523">
                  <c:v>6.9709917801833138E-2</c:v>
                </c:pt>
                <c:pt idx="524">
                  <c:v>6.9667898093900713E-2</c:v>
                </c:pt>
                <c:pt idx="525">
                  <c:v>7.2090918736032614E-2</c:v>
                </c:pt>
                <c:pt idx="526">
                  <c:v>7.0547507365741891E-2</c:v>
                </c:pt>
                <c:pt idx="527">
                  <c:v>6.6653488500888883E-2</c:v>
                </c:pt>
                <c:pt idx="528">
                  <c:v>6.5763320662023728E-2</c:v>
                </c:pt>
                <c:pt idx="529">
                  <c:v>6.5903712316520452E-2</c:v>
                </c:pt>
                <c:pt idx="530">
                  <c:v>6.4198364065431779E-2</c:v>
                </c:pt>
                <c:pt idx="531">
                  <c:v>6.1355325949408013E-2</c:v>
                </c:pt>
                <c:pt idx="532">
                  <c:v>6.2843536727015079E-2</c:v>
                </c:pt>
                <c:pt idx="533">
                  <c:v>6.2325914209570864E-2</c:v>
                </c:pt>
                <c:pt idx="534">
                  <c:v>6.2489803281536277E-2</c:v>
                </c:pt>
                <c:pt idx="535">
                  <c:v>6.0659884885474261E-2</c:v>
                </c:pt>
                <c:pt idx="536">
                  <c:v>5.9126529118494746E-2</c:v>
                </c:pt>
                <c:pt idx="537">
                  <c:v>5.7343570540200402E-2</c:v>
                </c:pt>
                <c:pt idx="538">
                  <c:v>5.6387160073771904E-2</c:v>
                </c:pt>
                <c:pt idx="539">
                  <c:v>5.6324564264538593E-2</c:v>
                </c:pt>
                <c:pt idx="540">
                  <c:v>5.7361080340239422E-2</c:v>
                </c:pt>
                <c:pt idx="541">
                  <c:v>5.7970584411823754E-2</c:v>
                </c:pt>
                <c:pt idx="542">
                  <c:v>5.856083862919606E-2</c:v>
                </c:pt>
                <c:pt idx="543">
                  <c:v>5.9493933156633948E-2</c:v>
                </c:pt>
                <c:pt idx="544">
                  <c:v>5.9075696720931534E-2</c:v>
                </c:pt>
                <c:pt idx="545">
                  <c:v>5.9180694929755702E-2</c:v>
                </c:pt>
                <c:pt idx="546">
                  <c:v>5.9904629917968549E-2</c:v>
                </c:pt>
                <c:pt idx="547">
                  <c:v>6.0118179170957499E-2</c:v>
                </c:pt>
                <c:pt idx="548">
                  <c:v>5.9360086708883146E-2</c:v>
                </c:pt>
                <c:pt idx="549">
                  <c:v>5.90084442255219E-2</c:v>
                </c:pt>
                <c:pt idx="550">
                  <c:v>5.8982655139488582E-2</c:v>
                </c:pt>
                <c:pt idx="551">
                  <c:v>6.1307544314316557E-2</c:v>
                </c:pt>
                <c:pt idx="552">
                  <c:v>6.3033711358576272E-2</c:v>
                </c:pt>
                <c:pt idx="553">
                  <c:v>6.7186045109996123E-2</c:v>
                </c:pt>
                <c:pt idx="554">
                  <c:v>6.5916035132100467E-2</c:v>
                </c:pt>
                <c:pt idx="555">
                  <c:v>6.9342851625592755E-2</c:v>
                </c:pt>
                <c:pt idx="556">
                  <c:v>7.2210648015335513E-2</c:v>
                </c:pt>
                <c:pt idx="557">
                  <c:v>7.21554396144371E-2</c:v>
                </c:pt>
                <c:pt idx="558">
                  <c:v>7.3034129377759022E-2</c:v>
                </c:pt>
                <c:pt idx="559">
                  <c:v>7.582481471224134E-2</c:v>
                </c:pt>
                <c:pt idx="560">
                  <c:v>8.0386569560093588E-2</c:v>
                </c:pt>
                <c:pt idx="561">
                  <c:v>8.518525109043952E-2</c:v>
                </c:pt>
                <c:pt idx="562">
                  <c:v>9.1541017776122946E-2</c:v>
                </c:pt>
                <c:pt idx="563">
                  <c:v>9.5471567792558956E-2</c:v>
                </c:pt>
                <c:pt idx="564">
                  <c:v>9.0860657977610254E-2</c:v>
                </c:pt>
                <c:pt idx="565">
                  <c:v>9.1733619939392608E-2</c:v>
                </c:pt>
                <c:pt idx="566">
                  <c:v>9.2986315682171874E-2</c:v>
                </c:pt>
                <c:pt idx="567">
                  <c:v>9.3910432746726474E-2</c:v>
                </c:pt>
                <c:pt idx="568">
                  <c:v>9.3871158072903832E-2</c:v>
                </c:pt>
                <c:pt idx="569">
                  <c:v>9.3774886716423839E-2</c:v>
                </c:pt>
                <c:pt idx="570">
                  <c:v>9.6143124620819226E-2</c:v>
                </c:pt>
                <c:pt idx="571">
                  <c:v>9.5889426029001024E-2</c:v>
                </c:pt>
                <c:pt idx="572">
                  <c:v>9.7672982766939226E-2</c:v>
                </c:pt>
                <c:pt idx="573">
                  <c:v>9.4129185722716793E-2</c:v>
                </c:pt>
                <c:pt idx="574">
                  <c:v>9.7747733226631231E-2</c:v>
                </c:pt>
                <c:pt idx="575">
                  <c:v>9.8823989419475719E-2</c:v>
                </c:pt>
                <c:pt idx="576">
                  <c:v>0.10001337182824169</c:v>
                </c:pt>
                <c:pt idx="577">
                  <c:v>9.6662708696154176E-2</c:v>
                </c:pt>
                <c:pt idx="578">
                  <c:v>9.5063547535266871E-2</c:v>
                </c:pt>
                <c:pt idx="579">
                  <c:v>9.3785467959502322E-2</c:v>
                </c:pt>
                <c:pt idx="580">
                  <c:v>8.8795265476340979E-2</c:v>
                </c:pt>
                <c:pt idx="581">
                  <c:v>8.770853928686545E-2</c:v>
                </c:pt>
                <c:pt idx="582">
                  <c:v>9.1444542953364558E-2</c:v>
                </c:pt>
                <c:pt idx="583">
                  <c:v>9.2769170645664742E-2</c:v>
                </c:pt>
                <c:pt idx="584">
                  <c:v>9.1688532912013301E-2</c:v>
                </c:pt>
                <c:pt idx="585">
                  <c:v>8.9473213504573587E-2</c:v>
                </c:pt>
                <c:pt idx="586">
                  <c:v>9.7705886199945732E-2</c:v>
                </c:pt>
                <c:pt idx="587">
                  <c:v>9.7728481859110344E-2</c:v>
                </c:pt>
                <c:pt idx="588">
                  <c:v>0.10637072165948057</c:v>
                </c:pt>
                <c:pt idx="589">
                  <c:v>0.10882172330067962</c:v>
                </c:pt>
                <c:pt idx="590">
                  <c:v>0.10133035034711986</c:v>
                </c:pt>
                <c:pt idx="591">
                  <c:v>0.10994952558213164</c:v>
                </c:pt>
                <c:pt idx="592">
                  <c:v>0.11486730548466506</c:v>
                </c:pt>
                <c:pt idx="593">
                  <c:v>0.11725697982679041</c:v>
                </c:pt>
                <c:pt idx="594">
                  <c:v>0.11929707983878804</c:v>
                </c:pt>
                <c:pt idx="595">
                  <c:v>0.11468117281384135</c:v>
                </c:pt>
                <c:pt idx="596">
                  <c:v>0.11132268584206213</c:v>
                </c:pt>
                <c:pt idx="597">
                  <c:v>0.11035526793683773</c:v>
                </c:pt>
                <c:pt idx="598">
                  <c:v>0.11932640939206071</c:v>
                </c:pt>
                <c:pt idx="599">
                  <c:v>0.11968841184635924</c:v>
                </c:pt>
                <c:pt idx="600">
                  <c:v>0.11631681020348547</c:v>
                </c:pt>
                <c:pt idx="601">
                  <c:v>0.11391163343339022</c:v>
                </c:pt>
                <c:pt idx="602">
                  <c:v>0.1139272924445151</c:v>
                </c:pt>
                <c:pt idx="603">
                  <c:v>0.10808964087019626</c:v>
                </c:pt>
                <c:pt idx="604">
                  <c:v>0.10908673902636955</c:v>
                </c:pt>
                <c:pt idx="605">
                  <c:v>0.11314220907603056</c:v>
                </c:pt>
                <c:pt idx="606">
                  <c:v>0.11200028810869839</c:v>
                </c:pt>
                <c:pt idx="607">
                  <c:v>0.11459620459150592</c:v>
                </c:pt>
                <c:pt idx="608">
                  <c:v>0.10963490087034646</c:v>
                </c:pt>
                <c:pt idx="609">
                  <c:v>0.10679279376919744</c:v>
                </c:pt>
                <c:pt idx="610">
                  <c:v>0.1014776010911445</c:v>
                </c:pt>
                <c:pt idx="611">
                  <c:v>0.10052677468020527</c:v>
                </c:pt>
                <c:pt idx="612">
                  <c:v>9.7349669390987797E-2</c:v>
                </c:pt>
                <c:pt idx="613">
                  <c:v>9.3224101115543231E-2</c:v>
                </c:pt>
                <c:pt idx="614">
                  <c:v>8.789922563104581E-2</c:v>
                </c:pt>
                <c:pt idx="615">
                  <c:v>8.4038164260274925E-2</c:v>
                </c:pt>
                <c:pt idx="616">
                  <c:v>8.1929086334232182E-2</c:v>
                </c:pt>
                <c:pt idx="617">
                  <c:v>8.3863299760533735E-2</c:v>
                </c:pt>
                <c:pt idx="618">
                  <c:v>8.2493860491455781E-2</c:v>
                </c:pt>
                <c:pt idx="619">
                  <c:v>7.8347856934888743E-2</c:v>
                </c:pt>
                <c:pt idx="620">
                  <c:v>7.6923089862454747E-2</c:v>
                </c:pt>
                <c:pt idx="621">
                  <c:v>7.9482297124550128E-2</c:v>
                </c:pt>
                <c:pt idx="622">
                  <c:v>8.0519231518383999E-2</c:v>
                </c:pt>
                <c:pt idx="623">
                  <c:v>7.8583114547869745E-2</c:v>
                </c:pt>
                <c:pt idx="624">
                  <c:v>7.910326476111712E-2</c:v>
                </c:pt>
                <c:pt idx="625">
                  <c:v>7.5129144177599111E-2</c:v>
                </c:pt>
                <c:pt idx="626">
                  <c:v>7.6629931744226595E-2</c:v>
                </c:pt>
                <c:pt idx="627">
                  <c:v>7.9335837271885562E-2</c:v>
                </c:pt>
                <c:pt idx="628">
                  <c:v>8.0247244378838942E-2</c:v>
                </c:pt>
                <c:pt idx="629">
                  <c:v>8.6252110500724066E-2</c:v>
                </c:pt>
                <c:pt idx="630">
                  <c:v>8.6582630786120926E-2</c:v>
                </c:pt>
                <c:pt idx="631">
                  <c:v>8.3209332248190146E-2</c:v>
                </c:pt>
                <c:pt idx="632">
                  <c:v>8.4323171881065875E-2</c:v>
                </c:pt>
                <c:pt idx="633">
                  <c:v>8.5885633293404415E-2</c:v>
                </c:pt>
                <c:pt idx="634">
                  <c:v>8.2640472301776111E-2</c:v>
                </c:pt>
                <c:pt idx="635">
                  <c:v>8.0291759556086376E-2</c:v>
                </c:pt>
                <c:pt idx="636">
                  <c:v>7.7954236861496731E-2</c:v>
                </c:pt>
                <c:pt idx="637">
                  <c:v>7.9745665688332024E-2</c:v>
                </c:pt>
                <c:pt idx="638">
                  <c:v>8.0616723684694844E-2</c:v>
                </c:pt>
                <c:pt idx="639">
                  <c:v>8.0298082086286929E-2</c:v>
                </c:pt>
                <c:pt idx="640">
                  <c:v>8.0877360931072756E-2</c:v>
                </c:pt>
                <c:pt idx="641">
                  <c:v>7.8155914915648078E-2</c:v>
                </c:pt>
                <c:pt idx="642">
                  <c:v>7.541271683261018E-2</c:v>
                </c:pt>
                <c:pt idx="643">
                  <c:v>7.4777321841831612E-2</c:v>
                </c:pt>
                <c:pt idx="644">
                  <c:v>7.5560972716563674E-2</c:v>
                </c:pt>
                <c:pt idx="645">
                  <c:v>7.5690338093720028E-2</c:v>
                </c:pt>
                <c:pt idx="646">
                  <c:v>7.1985050298729605E-2</c:v>
                </c:pt>
                <c:pt idx="647">
                  <c:v>6.9785257746081061E-2</c:v>
                </c:pt>
                <c:pt idx="648">
                  <c:v>6.8256180138730499E-2</c:v>
                </c:pt>
                <c:pt idx="649">
                  <c:v>6.7803287069299611E-2</c:v>
                </c:pt>
                <c:pt idx="650">
                  <c:v>7.0518439656377913E-2</c:v>
                </c:pt>
                <c:pt idx="651">
                  <c:v>6.9359727800237261E-2</c:v>
                </c:pt>
                <c:pt idx="652">
                  <c:v>6.8043795591849351E-2</c:v>
                </c:pt>
                <c:pt idx="653">
                  <c:v>6.7772572508978418E-2</c:v>
                </c:pt>
                <c:pt idx="654">
                  <c:v>6.7495113677569607E-2</c:v>
                </c:pt>
                <c:pt idx="655">
                  <c:v>6.6912839873470548E-2</c:v>
                </c:pt>
                <c:pt idx="656">
                  <c:v>6.5006201975048111E-2</c:v>
                </c:pt>
                <c:pt idx="657">
                  <c:v>6.2229734828194154E-2</c:v>
                </c:pt>
                <c:pt idx="658">
                  <c:v>6.3744171963773938E-2</c:v>
                </c:pt>
                <c:pt idx="659">
                  <c:v>6.1299095451795321E-2</c:v>
                </c:pt>
                <c:pt idx="660">
                  <c:v>6.0834314150644005E-2</c:v>
                </c:pt>
                <c:pt idx="661">
                  <c:v>6.3890091606393279E-2</c:v>
                </c:pt>
                <c:pt idx="662">
                  <c:v>6.5981338318423718E-2</c:v>
                </c:pt>
                <c:pt idx="663">
                  <c:v>6.4612400638239226E-2</c:v>
                </c:pt>
                <c:pt idx="664">
                  <c:v>6.3584647050163368E-2</c:v>
                </c:pt>
                <c:pt idx="665">
                  <c:v>6.0619819421578375E-2</c:v>
                </c:pt>
                <c:pt idx="666">
                  <c:v>5.9859039929377925E-2</c:v>
                </c:pt>
                <c:pt idx="667">
                  <c:v>5.678723236121011E-2</c:v>
                </c:pt>
                <c:pt idx="668">
                  <c:v>5.6310249659326926E-2</c:v>
                </c:pt>
                <c:pt idx="669">
                  <c:v>5.7399442361084421E-2</c:v>
                </c:pt>
                <c:pt idx="670">
                  <c:v>5.6659544448811591E-2</c:v>
                </c:pt>
                <c:pt idx="671">
                  <c:v>5.5934773874577105E-2</c:v>
                </c:pt>
                <c:pt idx="672">
                  <c:v>5.4999434705396671E-2</c:v>
                </c:pt>
                <c:pt idx="673">
                  <c:v>5.3853754937140751E-2</c:v>
                </c:pt>
                <c:pt idx="674">
                  <c:v>5.2849298475885938E-2</c:v>
                </c:pt>
                <c:pt idx="675">
                  <c:v>5.2108209705240605E-2</c:v>
                </c:pt>
                <c:pt idx="676">
                  <c:v>5.0380761177415918E-2</c:v>
                </c:pt>
                <c:pt idx="677">
                  <c:v>5.0995463950819435E-2</c:v>
                </c:pt>
                <c:pt idx="678">
                  <c:v>4.7619740728067024E-2</c:v>
                </c:pt>
                <c:pt idx="679">
                  <c:v>4.6132822201627829E-2</c:v>
                </c:pt>
                <c:pt idx="680">
                  <c:v>4.5232945530022314E-2</c:v>
                </c:pt>
                <c:pt idx="681">
                  <c:v>4.6027864207950624E-2</c:v>
                </c:pt>
                <c:pt idx="682">
                  <c:v>4.4646977959484788E-2</c:v>
                </c:pt>
                <c:pt idx="683">
                  <c:v>4.4010830336167761E-2</c:v>
                </c:pt>
                <c:pt idx="684">
                  <c:v>4.4026549259965117E-2</c:v>
                </c:pt>
                <c:pt idx="685">
                  <c:v>4.4090815493293301E-2</c:v>
                </c:pt>
                <c:pt idx="686">
                  <c:v>4.1417639501226504E-2</c:v>
                </c:pt>
                <c:pt idx="687">
                  <c:v>4.0603835601149697E-2</c:v>
                </c:pt>
                <c:pt idx="688">
                  <c:v>4.040139391981494E-2</c:v>
                </c:pt>
                <c:pt idx="689">
                  <c:v>4.1196295125488683E-2</c:v>
                </c:pt>
                <c:pt idx="690">
                  <c:v>4.0887448685511141E-2</c:v>
                </c:pt>
                <c:pt idx="691">
                  <c:v>3.9275714420828861E-2</c:v>
                </c:pt>
                <c:pt idx="692">
                  <c:v>3.9041403428706239E-2</c:v>
                </c:pt>
                <c:pt idx="693">
                  <c:v>3.8627649019705987E-2</c:v>
                </c:pt>
                <c:pt idx="694">
                  <c:v>3.6402823548854185E-2</c:v>
                </c:pt>
                <c:pt idx="695">
                  <c:v>3.6287725343857442E-2</c:v>
                </c:pt>
                <c:pt idx="696">
                  <c:v>3.5330462785435779E-2</c:v>
                </c:pt>
                <c:pt idx="697">
                  <c:v>3.5496556064573387E-2</c:v>
                </c:pt>
                <c:pt idx="698">
                  <c:v>3.5965735656208295E-2</c:v>
                </c:pt>
                <c:pt idx="699">
                  <c:v>3.5175214075440955E-2</c:v>
                </c:pt>
                <c:pt idx="700">
                  <c:v>3.61548741725174E-2</c:v>
                </c:pt>
                <c:pt idx="701">
                  <c:v>3.4354266978607731E-2</c:v>
                </c:pt>
                <c:pt idx="702">
                  <c:v>3.3972455987777733E-2</c:v>
                </c:pt>
                <c:pt idx="703">
                  <c:v>3.2524404911649971E-2</c:v>
                </c:pt>
                <c:pt idx="704">
                  <c:v>3.3434853606837733E-2</c:v>
                </c:pt>
                <c:pt idx="705">
                  <c:v>3.7509729002373274E-2</c:v>
                </c:pt>
                <c:pt idx="706">
                  <c:v>4.0700066879667998E-2</c:v>
                </c:pt>
                <c:pt idx="707">
                  <c:v>4.0166698787494404E-2</c:v>
                </c:pt>
                <c:pt idx="708">
                  <c:v>3.8843100537160849E-2</c:v>
                </c:pt>
                <c:pt idx="709">
                  <c:v>3.840290584224651E-2</c:v>
                </c:pt>
                <c:pt idx="710">
                  <c:v>3.6866724605838452E-2</c:v>
                </c:pt>
                <c:pt idx="711">
                  <c:v>3.7283026875209173E-2</c:v>
                </c:pt>
                <c:pt idx="712">
                  <c:v>3.7673418305094616E-2</c:v>
                </c:pt>
                <c:pt idx="713">
                  <c:v>4.1543190417884596E-2</c:v>
                </c:pt>
                <c:pt idx="714">
                  <c:v>4.0540032613774424E-2</c:v>
                </c:pt>
                <c:pt idx="715">
                  <c:v>4.031997862072878E-2</c:v>
                </c:pt>
                <c:pt idx="716">
                  <c:v>4.4023597392119272E-2</c:v>
                </c:pt>
                <c:pt idx="717">
                  <c:v>4.653897899944133E-2</c:v>
                </c:pt>
                <c:pt idx="718">
                  <c:v>4.6698455918611367E-2</c:v>
                </c:pt>
                <c:pt idx="719">
                  <c:v>4.8988072915937951E-2</c:v>
                </c:pt>
                <c:pt idx="720">
                  <c:v>4.7215153945577376E-2</c:v>
                </c:pt>
                <c:pt idx="721">
                  <c:v>4.3903265549123882E-2</c:v>
                </c:pt>
                <c:pt idx="722">
                  <c:v>4.5769621111048792E-2</c:v>
                </c:pt>
                <c:pt idx="723">
                  <c:v>4.8650216666702634E-2</c:v>
                </c:pt>
                <c:pt idx="724">
                  <c:v>5.500056175841514E-2</c:v>
                </c:pt>
                <c:pt idx="725">
                  <c:v>4.8533051987249554E-2</c:v>
                </c:pt>
                <c:pt idx="726">
                  <c:v>5.1136295446419233E-2</c:v>
                </c:pt>
                <c:pt idx="727">
                  <c:v>5.0899887284732388E-2</c:v>
                </c:pt>
                <c:pt idx="728">
                  <c:v>6.5023723990339524E-2</c:v>
                </c:pt>
                <c:pt idx="729">
                  <c:v>6.1170742172009206E-2</c:v>
                </c:pt>
                <c:pt idx="730">
                  <c:v>6.5422221804627978E-2</c:v>
                </c:pt>
                <c:pt idx="731">
                  <c:v>7.3322596155613678E-2</c:v>
                </c:pt>
                <c:pt idx="732">
                  <c:v>7.168667597278755E-2</c:v>
                </c:pt>
                <c:pt idx="733">
                  <c:v>7.0601065703554372E-2</c:v>
                </c:pt>
                <c:pt idx="734">
                  <c:v>7.7460079059043119E-2</c:v>
                </c:pt>
                <c:pt idx="735">
                  <c:v>9.2370020254197258E-2</c:v>
                </c:pt>
                <c:pt idx="736">
                  <c:v>0.11391793227447854</c:v>
                </c:pt>
                <c:pt idx="737">
                  <c:v>0.11417212306686085</c:v>
                </c:pt>
                <c:pt idx="738">
                  <c:v>8.7737084280622643E-2</c:v>
                </c:pt>
                <c:pt idx="739">
                  <c:v>6.8306845373330066E-2</c:v>
                </c:pt>
                <c:pt idx="740">
                  <c:v>6.9828222930127026E-2</c:v>
                </c:pt>
                <c:pt idx="741">
                  <c:v>7.7896184377800229E-2</c:v>
                </c:pt>
                <c:pt idx="742">
                  <c:v>8.1097094234518677E-2</c:v>
                </c:pt>
                <c:pt idx="743">
                  <c:v>7.7445889602966334E-2</c:v>
                </c:pt>
                <c:pt idx="744">
                  <c:v>7.6028989296608243E-2</c:v>
                </c:pt>
                <c:pt idx="745">
                  <c:v>8.8112628285333561E-2</c:v>
                </c:pt>
                <c:pt idx="746">
                  <c:v>8.5190811312984435E-2</c:v>
                </c:pt>
                <c:pt idx="747">
                  <c:v>6.4301883567264392E-2</c:v>
                </c:pt>
                <c:pt idx="748">
                  <c:v>5.8364320290410242E-2</c:v>
                </c:pt>
                <c:pt idx="749">
                  <c:v>5.382057885890594E-2</c:v>
                </c:pt>
                <c:pt idx="750">
                  <c:v>5.8530376747516981E-2</c:v>
                </c:pt>
                <c:pt idx="751">
                  <c:v>5.4487260486008E-2</c:v>
                </c:pt>
                <c:pt idx="752">
                  <c:v>5.9116277400548235E-2</c:v>
                </c:pt>
                <c:pt idx="753">
                  <c:v>6.3090626511750986E-2</c:v>
                </c:pt>
                <c:pt idx="754">
                  <c:v>5.8572341162177466E-2</c:v>
                </c:pt>
                <c:pt idx="755">
                  <c:v>5.7633791870788403E-2</c:v>
                </c:pt>
                <c:pt idx="756">
                  <c:v>5.3718059099913174E-2</c:v>
                </c:pt>
                <c:pt idx="757">
                  <c:v>5.5285274305667507E-2</c:v>
                </c:pt>
                <c:pt idx="758">
                  <c:v>5.5167866545918959E-2</c:v>
                </c:pt>
                <c:pt idx="759">
                  <c:v>5.6091082759587296E-2</c:v>
                </c:pt>
                <c:pt idx="760">
                  <c:v>5.9401538021177792E-2</c:v>
                </c:pt>
                <c:pt idx="761">
                  <c:v>5.8725615722339052E-2</c:v>
                </c:pt>
                <c:pt idx="762">
                  <c:v>6.3972483032148239E-2</c:v>
                </c:pt>
                <c:pt idx="763">
                  <c:v>6.1478318713502102E-2</c:v>
                </c:pt>
                <c:pt idx="764">
                  <c:v>6.3596004971907732E-2</c:v>
                </c:pt>
                <c:pt idx="765">
                  <c:v>6.3260210557005953E-2</c:v>
                </c:pt>
                <c:pt idx="766">
                  <c:v>5.95870811489791E-2</c:v>
                </c:pt>
                <c:pt idx="767">
                  <c:v>5.9389277948869328E-2</c:v>
                </c:pt>
                <c:pt idx="768">
                  <c:v>6.1730271522834258E-2</c:v>
                </c:pt>
                <c:pt idx="769">
                  <c:v>6.383020309833215E-2</c:v>
                </c:pt>
                <c:pt idx="770">
                  <c:v>6.4858484484850903E-2</c:v>
                </c:pt>
                <c:pt idx="771">
                  <c:v>6.1353525901147052E-2</c:v>
                </c:pt>
                <c:pt idx="772">
                  <c:v>5.9937594119528509E-2</c:v>
                </c:pt>
                <c:pt idx="773">
                  <c:v>5.6753330711252714E-2</c:v>
                </c:pt>
                <c:pt idx="774">
                  <c:v>5.3892684660456047E-2</c:v>
                </c:pt>
                <c:pt idx="775">
                  <c:v>5.3097306227959107E-2</c:v>
                </c:pt>
                <c:pt idx="776">
                  <c:v>5.2245861593286286E-2</c:v>
                </c:pt>
                <c:pt idx="777">
                  <c:v>4.9740460787732685E-2</c:v>
                </c:pt>
                <c:pt idx="778">
                  <c:v>4.872132691875769E-2</c:v>
                </c:pt>
                <c:pt idx="779">
                  <c:v>4.7525040589606334E-2</c:v>
                </c:pt>
                <c:pt idx="780">
                  <c:v>4.5617291779773042E-2</c:v>
                </c:pt>
                <c:pt idx="781">
                  <c:v>4.5099936056468143E-2</c:v>
                </c:pt>
                <c:pt idx="782">
                  <c:v>4.4178976488706431E-2</c:v>
                </c:pt>
                <c:pt idx="783">
                  <c:v>4.6373005813743137E-2</c:v>
                </c:pt>
                <c:pt idx="784">
                  <c:v>4.5095068011643508E-2</c:v>
                </c:pt>
                <c:pt idx="785">
                  <c:v>4.4416190765580031E-2</c:v>
                </c:pt>
                <c:pt idx="786">
                  <c:v>4.2843070462693145E-2</c:v>
                </c:pt>
                <c:pt idx="787">
                  <c:v>4.2801029908075217E-2</c:v>
                </c:pt>
                <c:pt idx="788">
                  <c:v>4.2740346339248829E-2</c:v>
                </c:pt>
                <c:pt idx="789">
                  <c:v>4.0954923431233581E-2</c:v>
                </c:pt>
                <c:pt idx="790">
                  <c:v>4.0864275593649212E-2</c:v>
                </c:pt>
                <c:pt idx="791">
                  <c:v>4.100422028429028E-2</c:v>
                </c:pt>
                <c:pt idx="792">
                  <c:v>4.0247744622084677E-2</c:v>
                </c:pt>
                <c:pt idx="793">
                  <c:v>4.0008073322910079E-2</c:v>
                </c:pt>
                <c:pt idx="794">
                  <c:v>4.0396528539207874E-2</c:v>
                </c:pt>
                <c:pt idx="795">
                  <c:v>4.2672863387040572E-2</c:v>
                </c:pt>
                <c:pt idx="796">
                  <c:v>4.3625513249358365E-2</c:v>
                </c:pt>
                <c:pt idx="797">
                  <c:v>4.4632456846555896E-2</c:v>
                </c:pt>
                <c:pt idx="798">
                  <c:v>4.2338980217822834E-2</c:v>
                </c:pt>
                <c:pt idx="799">
                  <c:v>4.3836575088841576E-2</c:v>
                </c:pt>
                <c:pt idx="800">
                  <c:v>4.8480122990134086E-2</c:v>
                </c:pt>
                <c:pt idx="801">
                  <c:v>5.2896891296622561E-2</c:v>
                </c:pt>
                <c:pt idx="802">
                  <c:v>5.5813039859897433E-2</c:v>
                </c:pt>
                <c:pt idx="803">
                  <c:v>5.7680784439087959E-2</c:v>
                </c:pt>
                <c:pt idx="804">
                  <c:v>5.6641988541200075E-2</c:v>
                </c:pt>
                <c:pt idx="805">
                  <c:v>5.4176745607517757E-2</c:v>
                </c:pt>
                <c:pt idx="806">
                  <c:v>6.6491179222445823E-2</c:v>
                </c:pt>
                <c:pt idx="807">
                  <c:v>6.0751533622394521E-2</c:v>
                </c:pt>
                <c:pt idx="808">
                  <c:v>6.238927839974133E-2</c:v>
                </c:pt>
                <c:pt idx="809">
                  <c:v>5.3430122399475921E-2</c:v>
                </c:pt>
                <c:pt idx="810">
                  <c:v>5.1311873065870837E-2</c:v>
                </c:pt>
                <c:pt idx="811">
                  <c:v>5.1764598920469279E-2</c:v>
                </c:pt>
                <c:pt idx="812">
                  <c:v>5.1101875015808429E-2</c:v>
                </c:pt>
                <c:pt idx="813">
                  <c:v>4.839165088379787E-2</c:v>
                </c:pt>
                <c:pt idx="814">
                  <c:v>4.9279996208379501E-2</c:v>
                </c:pt>
                <c:pt idx="815">
                  <c:v>4.7980134923804166E-2</c:v>
                </c:pt>
                <c:pt idx="816">
                  <c:v>5.0060497932638913E-2</c:v>
                </c:pt>
                <c:pt idx="817">
                  <c:v>4.8645787887281369E-2</c:v>
                </c:pt>
                <c:pt idx="818">
                  <c:v>5.3362186365949131E-2</c:v>
                </c:pt>
                <c:pt idx="819">
                  <c:v>5.329838332753932E-2</c:v>
                </c:pt>
                <c:pt idx="820">
                  <c:v>5.0877573081281033E-2</c:v>
                </c:pt>
                <c:pt idx="821">
                  <c:v>5.2987641106047284E-2</c:v>
                </c:pt>
                <c:pt idx="822">
                  <c:v>4.9343695490718348E-2</c:v>
                </c:pt>
                <c:pt idx="823">
                  <c:v>5.1621520973048438E-2</c:v>
                </c:pt>
                <c:pt idx="824">
                  <c:v>4.7300195139068218E-2</c:v>
                </c:pt>
                <c:pt idx="825">
                  <c:v>4.7377945652021643E-2</c:v>
                </c:pt>
                <c:pt idx="826">
                  <c:v>4.8772043037696416E-2</c:v>
                </c:pt>
                <c:pt idx="827">
                  <c:v>4.7574283932427353E-2</c:v>
                </c:pt>
                <c:pt idx="828">
                  <c:v>4.8653723331729785E-2</c:v>
                </c:pt>
                <c:pt idx="829">
                  <c:v>4.8566131219113275E-2</c:v>
                </c:pt>
                <c:pt idx="830">
                  <c:v>4.8247361750758812E-2</c:v>
                </c:pt>
                <c:pt idx="831">
                  <c:v>4.8238741134854074E-2</c:v>
                </c:pt>
                <c:pt idx="832">
                  <c:v>5.7863462908773165E-2</c:v>
                </c:pt>
                <c:pt idx="833">
                  <c:v>5.5590766021645636E-2</c:v>
                </c:pt>
                <c:pt idx="834">
                  <c:v>5.380823314217395E-2</c:v>
                </c:pt>
                <c:pt idx="835">
                  <c:v>5.2902286676745632E-2</c:v>
                </c:pt>
                <c:pt idx="836">
                  <c:v>5.2550850648989247E-2</c:v>
                </c:pt>
                <c:pt idx="837">
                  <c:v>5.1284235967520464E-2</c:v>
                </c:pt>
                <c:pt idx="838">
                  <c:v>5.2828368683373615E-2</c:v>
                </c:pt>
                <c:pt idx="839">
                  <c:v>5.3281904696478408E-2</c:v>
                </c:pt>
                <c:pt idx="840">
                  <c:v>5.5153629387173282E-2</c:v>
                </c:pt>
                <c:pt idx="841">
                  <c:v>5.5819547060072125E-2</c:v>
                </c:pt>
                <c:pt idx="842">
                  <c:v>5.6045730550265911E-2</c:v>
                </c:pt>
                <c:pt idx="843">
                  <c:v>5.910894032992936E-2</c:v>
                </c:pt>
                <c:pt idx="844">
                  <c:v>5.9415247276117536E-2</c:v>
                </c:pt>
                <c:pt idx="845">
                  <c:v>5.8232844250433617E-2</c:v>
                </c:pt>
                <c:pt idx="846">
                  <c:v>5.6238730557537642E-2</c:v>
                </c:pt>
                <c:pt idx="847">
                  <c:v>5.7113804983524578E-2</c:v>
                </c:pt>
                <c:pt idx="848">
                  <c:v>5.8371176082650092E-2</c:v>
                </c:pt>
                <c:pt idx="849">
                  <c:v>6.2144833234788199E-2</c:v>
                </c:pt>
                <c:pt idx="850">
                  <c:v>6.4848574972192902E-2</c:v>
                </c:pt>
                <c:pt idx="851">
                  <c:v>6.7468904500635973E-2</c:v>
                </c:pt>
                <c:pt idx="852">
                  <c:v>6.76708745231656E-2</c:v>
                </c:pt>
                <c:pt idx="853">
                  <c:v>6.9878162206228445E-2</c:v>
                </c:pt>
                <c:pt idx="854">
                  <c:v>7.4213044598239936E-2</c:v>
                </c:pt>
                <c:pt idx="855">
                  <c:v>7.7393964420160541E-2</c:v>
                </c:pt>
                <c:pt idx="856">
                  <c:v>7.4415161890875214E-2</c:v>
                </c:pt>
                <c:pt idx="857">
                  <c:v>7.3848285461698887E-2</c:v>
                </c:pt>
                <c:pt idx="858">
                  <c:v>7.2652561001172983E-2</c:v>
                </c:pt>
                <c:pt idx="859">
                  <c:v>7.2783439837967423E-2</c:v>
                </c:pt>
                <c:pt idx="860">
                  <c:v>7.152122410053971E-2</c:v>
                </c:pt>
                <c:pt idx="861">
                  <c:v>6.9034851080529314E-2</c:v>
                </c:pt>
                <c:pt idx="862">
                  <c:v>7.0255429871347697E-2</c:v>
                </c:pt>
                <c:pt idx="863">
                  <c:v>6.8158177023534577E-2</c:v>
                </c:pt>
                <c:pt idx="864">
                  <c:v>6.4745073748364829E-2</c:v>
                </c:pt>
                <c:pt idx="865">
                  <c:v>6.320638171753068E-2</c:v>
                </c:pt>
                <c:pt idx="866">
                  <c:v>6.1551189879024158E-2</c:v>
                </c:pt>
                <c:pt idx="867">
                  <c:v>6.2206834818907923E-2</c:v>
                </c:pt>
                <c:pt idx="868">
                  <c:v>6.0457751063856868E-2</c:v>
                </c:pt>
                <c:pt idx="869">
                  <c:v>6.0036198513362247E-2</c:v>
                </c:pt>
                <c:pt idx="870">
                  <c:v>6.2401641539805354E-2</c:v>
                </c:pt>
                <c:pt idx="871">
                  <c:v>6.1874076979816825E-2</c:v>
                </c:pt>
                <c:pt idx="872">
                  <c:v>6.1277566301196393E-2</c:v>
                </c:pt>
                <c:pt idx="873">
                  <c:v>6.2043416748928715E-2</c:v>
                </c:pt>
                <c:pt idx="874">
                  <c:v>6.5855160156313597E-2</c:v>
                </c:pt>
                <c:pt idx="875">
                  <c:v>6.3308229797358576E-2</c:v>
                </c:pt>
                <c:pt idx="876">
                  <c:v>6.273899087532811E-2</c:v>
                </c:pt>
                <c:pt idx="877">
                  <c:v>6.2977587666575005E-2</c:v>
                </c:pt>
                <c:pt idx="878">
                  <c:v>6.2341117539837641E-2</c:v>
                </c:pt>
                <c:pt idx="879">
                  <c:v>6.2943506400595178E-2</c:v>
                </c:pt>
                <c:pt idx="880">
                  <c:v>6.1618349098541553E-2</c:v>
                </c:pt>
                <c:pt idx="881">
                  <c:v>5.981922645843811E-2</c:v>
                </c:pt>
                <c:pt idx="882">
                  <c:v>6.1065734158420593E-2</c:v>
                </c:pt>
                <c:pt idx="883">
                  <c:v>6.0787338862015344E-2</c:v>
                </c:pt>
                <c:pt idx="884">
                  <c:v>6.1014596844448848E-2</c:v>
                </c:pt>
                <c:pt idx="885">
                  <c:v>6.1105411823707184E-2</c:v>
                </c:pt>
                <c:pt idx="886">
                  <c:v>6.1025901861583236E-2</c:v>
                </c:pt>
                <c:pt idx="887">
                  <c:v>5.9718936480013342E-2</c:v>
                </c:pt>
                <c:pt idx="888">
                  <c:v>5.9366470559652815E-2</c:v>
                </c:pt>
                <c:pt idx="889">
                  <c:v>5.6992976872693953E-2</c:v>
                </c:pt>
                <c:pt idx="890">
                  <c:v>5.8936147090426105E-2</c:v>
                </c:pt>
                <c:pt idx="891">
                  <c:v>5.5588753343508851E-2</c:v>
                </c:pt>
                <c:pt idx="892">
                  <c:v>5.5368184729687527E-2</c:v>
                </c:pt>
                <c:pt idx="893">
                  <c:v>5.5910993169704187E-2</c:v>
                </c:pt>
                <c:pt idx="894">
                  <c:v>5.6677092966319384E-2</c:v>
                </c:pt>
                <c:pt idx="895">
                  <c:v>5.4516232762608322E-2</c:v>
                </c:pt>
                <c:pt idx="896">
                  <c:v>5.2649124893432604E-2</c:v>
                </c:pt>
                <c:pt idx="897">
                  <c:v>5.197006072989762E-2</c:v>
                </c:pt>
                <c:pt idx="898">
                  <c:v>5.0881393036736347E-2</c:v>
                </c:pt>
                <c:pt idx="899">
                  <c:v>5.0730652323493892E-2</c:v>
                </c:pt>
                <c:pt idx="900">
                  <c:v>4.8555885613988201E-2</c:v>
                </c:pt>
                <c:pt idx="901">
                  <c:v>5.0672811733878477E-2</c:v>
                </c:pt>
                <c:pt idx="902">
                  <c:v>4.9566782167667314E-2</c:v>
                </c:pt>
                <c:pt idx="903">
                  <c:v>4.8504279131854913E-2</c:v>
                </c:pt>
                <c:pt idx="904">
                  <c:v>4.7941825452075523E-2</c:v>
                </c:pt>
                <c:pt idx="905">
                  <c:v>4.9267755787979796E-2</c:v>
                </c:pt>
                <c:pt idx="906">
                  <c:v>5.2136700264533785E-2</c:v>
                </c:pt>
                <c:pt idx="907">
                  <c:v>5.8251086735310667E-2</c:v>
                </c:pt>
                <c:pt idx="908">
                  <c:v>6.0085876929135758E-2</c:v>
                </c:pt>
                <c:pt idx="909">
                  <c:v>6.1114954688685268E-2</c:v>
                </c:pt>
                <c:pt idx="910">
                  <c:v>6.2558000600372629E-2</c:v>
                </c:pt>
                <c:pt idx="911">
                  <c:v>6.0969596018291418E-2</c:v>
                </c:pt>
                <c:pt idx="912">
                  <c:v>5.9855727609302599E-2</c:v>
                </c:pt>
                <c:pt idx="913">
                  <c:v>6.0345879091746747E-2</c:v>
                </c:pt>
                <c:pt idx="914">
                  <c:v>6.1747631647507212E-2</c:v>
                </c:pt>
                <c:pt idx="915">
                  <c:v>6.3417149591333655E-2</c:v>
                </c:pt>
                <c:pt idx="916">
                  <c:v>6.4229991113151974E-2</c:v>
                </c:pt>
                <c:pt idx="917">
                  <c:v>6.1505953980930284E-2</c:v>
                </c:pt>
                <c:pt idx="918">
                  <c:v>6.0252634603745775E-2</c:v>
                </c:pt>
                <c:pt idx="919">
                  <c:v>6.1837279781009877E-2</c:v>
                </c:pt>
                <c:pt idx="920">
                  <c:v>6.3554406230953375E-2</c:v>
                </c:pt>
                <c:pt idx="921">
                  <c:v>6.2476349465486941E-2</c:v>
                </c:pt>
                <c:pt idx="922">
                  <c:v>6.3682444639794333E-2</c:v>
                </c:pt>
                <c:pt idx="923">
                  <c:v>6.347946508534974E-2</c:v>
                </c:pt>
                <c:pt idx="924">
                  <c:v>6.5919628829457608E-2</c:v>
                </c:pt>
                <c:pt idx="925">
                  <c:v>6.7570084950498349E-2</c:v>
                </c:pt>
                <c:pt idx="926">
                  <c:v>6.4058474957858935E-2</c:v>
                </c:pt>
                <c:pt idx="927">
                  <c:v>6.3648868394904551E-2</c:v>
                </c:pt>
                <c:pt idx="928">
                  <c:v>6.0417336027255665E-2</c:v>
                </c:pt>
                <c:pt idx="929">
                  <c:v>6.0842203549337608E-2</c:v>
                </c:pt>
                <c:pt idx="930">
                  <c:v>6.4001086045884906E-2</c:v>
                </c:pt>
                <c:pt idx="931">
                  <c:v>6.4039315682756143E-2</c:v>
                </c:pt>
                <c:pt idx="932">
                  <c:v>6.5701955240975454E-2</c:v>
                </c:pt>
                <c:pt idx="933">
                  <c:v>6.2276571258736708E-2</c:v>
                </c:pt>
                <c:pt idx="934">
                  <c:v>6.8082259163250919E-2</c:v>
                </c:pt>
                <c:pt idx="935">
                  <c:v>6.6677048743242262E-2</c:v>
                </c:pt>
                <c:pt idx="936">
                  <c:v>6.6715760731586693E-2</c:v>
                </c:pt>
                <c:pt idx="937">
                  <c:v>6.865756718646332E-2</c:v>
                </c:pt>
                <c:pt idx="938">
                  <c:v>6.7485325807902577E-2</c:v>
                </c:pt>
                <c:pt idx="939">
                  <c:v>6.909744183598393E-2</c:v>
                </c:pt>
                <c:pt idx="940">
                  <c:v>7.1217534259762183E-2</c:v>
                </c:pt>
                <c:pt idx="941">
                  <c:v>7.1915380475077367E-2</c:v>
                </c:pt>
                <c:pt idx="942">
                  <c:v>6.8296763851553394E-2</c:v>
                </c:pt>
                <c:pt idx="943">
                  <c:v>6.8465467181621206E-2</c:v>
                </c:pt>
                <c:pt idx="944">
                  <c:v>6.7796599044565808E-2</c:v>
                </c:pt>
                <c:pt idx="945">
                  <c:v>6.6205157746941912E-2</c:v>
                </c:pt>
                <c:pt idx="946">
                  <c:v>6.660229827971817E-2</c:v>
                </c:pt>
                <c:pt idx="947">
                  <c:v>6.4363068399180823E-2</c:v>
                </c:pt>
                <c:pt idx="948">
                  <c:v>6.356615936124406E-2</c:v>
                </c:pt>
                <c:pt idx="949">
                  <c:v>6.3296334699694756E-2</c:v>
                </c:pt>
                <c:pt idx="950">
                  <c:v>6.348456294175403E-2</c:v>
                </c:pt>
                <c:pt idx="951">
                  <c:v>6.1297723483155125E-2</c:v>
                </c:pt>
                <c:pt idx="952">
                  <c:v>6.0334355909916225E-2</c:v>
                </c:pt>
                <c:pt idx="953">
                  <c:v>6.3343171312279317E-2</c:v>
                </c:pt>
                <c:pt idx="954">
                  <c:v>6.3716259790654678E-2</c:v>
                </c:pt>
                <c:pt idx="955">
                  <c:v>6.2811931874750163E-2</c:v>
                </c:pt>
                <c:pt idx="956">
                  <c:v>6.0235572875303171E-2</c:v>
                </c:pt>
                <c:pt idx="957">
                  <c:v>6.1119035199005078E-2</c:v>
                </c:pt>
                <c:pt idx="958">
                  <c:v>6.1529915819855584E-2</c:v>
                </c:pt>
                <c:pt idx="959">
                  <c:v>5.9550005095703719E-2</c:v>
                </c:pt>
                <c:pt idx="960">
                  <c:v>5.8658546811006039E-2</c:v>
                </c:pt>
                <c:pt idx="961">
                  <c:v>5.9058855963923115E-2</c:v>
                </c:pt>
                <c:pt idx="962">
                  <c:v>6.0177737913754678E-2</c:v>
                </c:pt>
                <c:pt idx="963">
                  <c:v>5.8385894363827781E-2</c:v>
                </c:pt>
                <c:pt idx="964">
                  <c:v>6.0447688228888248E-2</c:v>
                </c:pt>
                <c:pt idx="965">
                  <c:v>6.1463347205255342E-2</c:v>
                </c:pt>
                <c:pt idx="966">
                  <c:v>5.9060623903564244E-2</c:v>
                </c:pt>
                <c:pt idx="967">
                  <c:v>5.7609663799707049E-2</c:v>
                </c:pt>
                <c:pt idx="968">
                  <c:v>5.7694047471864671E-2</c:v>
                </c:pt>
                <c:pt idx="969">
                  <c:v>5.8862854432715654E-2</c:v>
                </c:pt>
                <c:pt idx="970">
                  <c:v>5.93734123481107E-2</c:v>
                </c:pt>
                <c:pt idx="971">
                  <c:v>5.8038773992247064E-2</c:v>
                </c:pt>
                <c:pt idx="972">
                  <c:v>5.7484672371656262E-2</c:v>
                </c:pt>
                <c:pt idx="973">
                  <c:v>5.8782631478315958E-2</c:v>
                </c:pt>
                <c:pt idx="974">
                  <c:v>5.7011158121346564E-2</c:v>
                </c:pt>
                <c:pt idx="975">
                  <c:v>5.9061861160424958E-2</c:v>
                </c:pt>
                <c:pt idx="976">
                  <c:v>5.8349448463900368E-2</c:v>
                </c:pt>
                <c:pt idx="977">
                  <c:v>5.673409835990656E-2</c:v>
                </c:pt>
                <c:pt idx="978">
                  <c:v>5.6459649113504547E-2</c:v>
                </c:pt>
                <c:pt idx="979">
                  <c:v>5.6977984256460966E-2</c:v>
                </c:pt>
                <c:pt idx="980">
                  <c:v>5.808684246016519E-2</c:v>
                </c:pt>
                <c:pt idx="981">
                  <c:v>5.8272404034000781E-2</c:v>
                </c:pt>
                <c:pt idx="982">
                  <c:v>5.6565899038418681E-2</c:v>
                </c:pt>
                <c:pt idx="983">
                  <c:v>5.5375382652339662E-2</c:v>
                </c:pt>
                <c:pt idx="984">
                  <c:v>5.5451312866426614E-2</c:v>
                </c:pt>
                <c:pt idx="985">
                  <c:v>5.6277258034382827E-2</c:v>
                </c:pt>
                <c:pt idx="986">
                  <c:v>5.7534802862657511E-2</c:v>
                </c:pt>
                <c:pt idx="987">
                  <c:v>5.8738745436041032E-2</c:v>
                </c:pt>
                <c:pt idx="988">
                  <c:v>5.9856032879846408E-2</c:v>
                </c:pt>
                <c:pt idx="989">
                  <c:v>6.0174399240497431E-2</c:v>
                </c:pt>
                <c:pt idx="990">
                  <c:v>5.9261587204647921E-2</c:v>
                </c:pt>
                <c:pt idx="991">
                  <c:v>6.2138350781778713E-2</c:v>
                </c:pt>
                <c:pt idx="992">
                  <c:v>6.2232140258205511E-2</c:v>
                </c:pt>
                <c:pt idx="993">
                  <c:v>6.016261547020841E-2</c:v>
                </c:pt>
                <c:pt idx="994">
                  <c:v>5.998940317896316E-2</c:v>
                </c:pt>
                <c:pt idx="995">
                  <c:v>6.0071374937334512E-2</c:v>
                </c:pt>
                <c:pt idx="996">
                  <c:v>5.8307967260035572E-2</c:v>
                </c:pt>
                <c:pt idx="997">
                  <c:v>5.8074450933992453E-2</c:v>
                </c:pt>
                <c:pt idx="998">
                  <c:v>5.7204404772202011E-2</c:v>
                </c:pt>
                <c:pt idx="999">
                  <c:v>5.537252055046285E-2</c:v>
                </c:pt>
                <c:pt idx="1000">
                  <c:v>5.4468075993948886E-2</c:v>
                </c:pt>
                <c:pt idx="1001">
                  <c:v>5.4610711007340829E-2</c:v>
                </c:pt>
                <c:pt idx="1002">
                  <c:v>5.2642356686178352E-2</c:v>
                </c:pt>
                <c:pt idx="1003">
                  <c:v>5.4181481507609569E-2</c:v>
                </c:pt>
                <c:pt idx="1004">
                  <c:v>5.140048434577979E-2</c:v>
                </c:pt>
                <c:pt idx="1005">
                  <c:v>5.2121107766793656E-2</c:v>
                </c:pt>
                <c:pt idx="1006">
                  <c:v>4.9801891159375972E-2</c:v>
                </c:pt>
                <c:pt idx="1007">
                  <c:v>4.8278549396489928E-2</c:v>
                </c:pt>
                <c:pt idx="1008">
                  <c:v>4.7888789899229123E-2</c:v>
                </c:pt>
                <c:pt idx="1009">
                  <c:v>4.7942652762411213E-2</c:v>
                </c:pt>
                <c:pt idx="1010">
                  <c:v>4.8260084026361824E-2</c:v>
                </c:pt>
                <c:pt idx="1011">
                  <c:v>4.7245983365955674E-2</c:v>
                </c:pt>
                <c:pt idx="1012">
                  <c:v>4.752237758743913E-2</c:v>
                </c:pt>
                <c:pt idx="1013">
                  <c:v>4.5408156420659894E-2</c:v>
                </c:pt>
                <c:pt idx="1014">
                  <c:v>4.4442879172432864E-2</c:v>
                </c:pt>
                <c:pt idx="1015">
                  <c:v>4.4462277554705526E-2</c:v>
                </c:pt>
                <c:pt idx="1016">
                  <c:v>4.4440789124162924E-2</c:v>
                </c:pt>
                <c:pt idx="1017">
                  <c:v>4.548079993324005E-2</c:v>
                </c:pt>
                <c:pt idx="1018">
                  <c:v>4.3718892602082456E-2</c:v>
                </c:pt>
                <c:pt idx="1019">
                  <c:v>4.4018597833955314E-2</c:v>
                </c:pt>
                <c:pt idx="1020">
                  <c:v>4.5039322267776981E-2</c:v>
                </c:pt>
                <c:pt idx="1021">
                  <c:v>4.4323693066587407E-2</c:v>
                </c:pt>
                <c:pt idx="1022">
                  <c:v>4.2670188100993933E-2</c:v>
                </c:pt>
                <c:pt idx="1023">
                  <c:v>4.3136256127320936E-2</c:v>
                </c:pt>
                <c:pt idx="1024">
                  <c:v>4.5261483236884073E-2</c:v>
                </c:pt>
                <c:pt idx="1025">
                  <c:v>4.4648573759858243E-2</c:v>
                </c:pt>
                <c:pt idx="1026">
                  <c:v>4.3688150893429117E-2</c:v>
                </c:pt>
                <c:pt idx="1027">
                  <c:v>4.4831976701923501E-2</c:v>
                </c:pt>
                <c:pt idx="1028">
                  <c:v>4.6874217164628529E-2</c:v>
                </c:pt>
                <c:pt idx="1029">
                  <c:v>4.6620006173814052E-2</c:v>
                </c:pt>
                <c:pt idx="1030">
                  <c:v>4.7145565170581424E-2</c:v>
                </c:pt>
                <c:pt idx="1031">
                  <c:v>4.6430672067311836E-2</c:v>
                </c:pt>
                <c:pt idx="1032">
                  <c:v>4.7883117863138161E-2</c:v>
                </c:pt>
                <c:pt idx="1033">
                  <c:v>4.9211414217278676E-2</c:v>
                </c:pt>
                <c:pt idx="1034">
                  <c:v>4.8867351004253066E-2</c:v>
                </c:pt>
                <c:pt idx="1035">
                  <c:v>4.8042445872417822E-2</c:v>
                </c:pt>
                <c:pt idx="1036">
                  <c:v>4.7211079962780768E-2</c:v>
                </c:pt>
                <c:pt idx="1037">
                  <c:v>4.7462190843208595E-2</c:v>
                </c:pt>
                <c:pt idx="1038">
                  <c:v>4.7511575704841963E-2</c:v>
                </c:pt>
                <c:pt idx="1039">
                  <c:v>4.928544513292199E-2</c:v>
                </c:pt>
                <c:pt idx="1040">
                  <c:v>5.1700578305376298E-2</c:v>
                </c:pt>
                <c:pt idx="1041">
                  <c:v>5.2991970450640399E-2</c:v>
                </c:pt>
                <c:pt idx="1042">
                  <c:v>5.3011177429671194E-2</c:v>
                </c:pt>
                <c:pt idx="1043">
                  <c:v>5.43786651335822E-2</c:v>
                </c:pt>
                <c:pt idx="1044">
                  <c:v>5.3257915019138014E-2</c:v>
                </c:pt>
                <c:pt idx="1045">
                  <c:v>5.4144573653211146E-2</c:v>
                </c:pt>
                <c:pt idx="1046">
                  <c:v>5.3413650159058648E-2</c:v>
                </c:pt>
                <c:pt idx="1047">
                  <c:v>5.2526326676798983E-2</c:v>
                </c:pt>
                <c:pt idx="1048">
                  <c:v>5.1926326701053759E-2</c:v>
                </c:pt>
                <c:pt idx="1049">
                  <c:v>5.1293349128254603E-2</c:v>
                </c:pt>
                <c:pt idx="1050">
                  <c:v>5.0071010164976469E-2</c:v>
                </c:pt>
                <c:pt idx="1051">
                  <c:v>4.9464544497639741E-2</c:v>
                </c:pt>
                <c:pt idx="1052">
                  <c:v>4.8193920543556437E-2</c:v>
                </c:pt>
                <c:pt idx="1053">
                  <c:v>4.7470069784414384E-2</c:v>
                </c:pt>
                <c:pt idx="1054">
                  <c:v>4.6824881705362642E-2</c:v>
                </c:pt>
                <c:pt idx="1055">
                  <c:v>4.5407197764000304E-2</c:v>
                </c:pt>
                <c:pt idx="1056">
                  <c:v>4.5514660109735365E-2</c:v>
                </c:pt>
                <c:pt idx="1057">
                  <c:v>4.5169483707317312E-2</c:v>
                </c:pt>
                <c:pt idx="1058">
                  <c:v>4.5327980490401737E-2</c:v>
                </c:pt>
                <c:pt idx="1059">
                  <c:v>4.4397750071957134E-2</c:v>
                </c:pt>
                <c:pt idx="1060">
                  <c:v>4.3942709440968855E-2</c:v>
                </c:pt>
                <c:pt idx="1061">
                  <c:v>4.4134179360050457E-2</c:v>
                </c:pt>
                <c:pt idx="1062">
                  <c:v>4.335770601707211E-2</c:v>
                </c:pt>
                <c:pt idx="1063">
                  <c:v>4.3784472216734607E-2</c:v>
                </c:pt>
                <c:pt idx="1064">
                  <c:v>4.5171264914578665E-2</c:v>
                </c:pt>
                <c:pt idx="1065">
                  <c:v>4.504579004165811E-2</c:v>
                </c:pt>
                <c:pt idx="1066">
                  <c:v>4.4668962651762747E-2</c:v>
                </c:pt>
                <c:pt idx="1067">
                  <c:v>4.3973976078867077E-2</c:v>
                </c:pt>
                <c:pt idx="1068">
                  <c:v>4.577392823055082E-2</c:v>
                </c:pt>
                <c:pt idx="1069">
                  <c:v>4.5825048992010273E-2</c:v>
                </c:pt>
                <c:pt idx="1070">
                  <c:v>4.6257849490246736E-2</c:v>
                </c:pt>
                <c:pt idx="1071">
                  <c:v>4.7034487572650503E-2</c:v>
                </c:pt>
                <c:pt idx="1072">
                  <c:v>4.615855927106198E-2</c:v>
                </c:pt>
                <c:pt idx="1073">
                  <c:v>4.5720635174975412E-2</c:v>
                </c:pt>
                <c:pt idx="1074">
                  <c:v>4.6434619536815644E-2</c:v>
                </c:pt>
                <c:pt idx="1075">
                  <c:v>4.5713324437754901E-2</c:v>
                </c:pt>
                <c:pt idx="1076">
                  <c:v>4.7528800436319921E-2</c:v>
                </c:pt>
                <c:pt idx="1077">
                  <c:v>4.7802977961522913E-2</c:v>
                </c:pt>
                <c:pt idx="1078">
                  <c:v>4.6624416615727818E-2</c:v>
                </c:pt>
                <c:pt idx="1079">
                  <c:v>4.5589621783225745E-2</c:v>
                </c:pt>
                <c:pt idx="1080">
                  <c:v>4.3667678731821674E-2</c:v>
                </c:pt>
                <c:pt idx="1081">
                  <c:v>4.2975209150753826E-2</c:v>
                </c:pt>
                <c:pt idx="1082">
                  <c:v>4.2127795011411187E-2</c:v>
                </c:pt>
                <c:pt idx="1083">
                  <c:v>4.2278863289449867E-2</c:v>
                </c:pt>
                <c:pt idx="1084">
                  <c:v>4.1751605106428641E-2</c:v>
                </c:pt>
                <c:pt idx="1085">
                  <c:v>4.2460239337145503E-2</c:v>
                </c:pt>
                <c:pt idx="1086">
                  <c:v>4.1827319581495624E-2</c:v>
                </c:pt>
                <c:pt idx="1087">
                  <c:v>4.127760963774009E-2</c:v>
                </c:pt>
                <c:pt idx="1088">
                  <c:v>4.1825689467553322E-2</c:v>
                </c:pt>
                <c:pt idx="1089">
                  <c:v>4.1179882631438444E-2</c:v>
                </c:pt>
                <c:pt idx="1090">
                  <c:v>4.0297987296288487E-2</c:v>
                </c:pt>
                <c:pt idx="1091">
                  <c:v>4.0433852426099551E-2</c:v>
                </c:pt>
                <c:pt idx="1092">
                  <c:v>4.1166013957370629E-2</c:v>
                </c:pt>
                <c:pt idx="1093">
                  <c:v>4.0894812118717996E-2</c:v>
                </c:pt>
                <c:pt idx="1094">
                  <c:v>4.1126701585243092E-2</c:v>
                </c:pt>
                <c:pt idx="1095">
                  <c:v>4.2745782435546997E-2</c:v>
                </c:pt>
                <c:pt idx="1096">
                  <c:v>4.5168477653194608E-2</c:v>
                </c:pt>
                <c:pt idx="1097">
                  <c:v>4.7090799206390865E-2</c:v>
                </c:pt>
                <c:pt idx="1098">
                  <c:v>4.6038098176424028E-2</c:v>
                </c:pt>
                <c:pt idx="1099">
                  <c:v>4.5666762139972505E-2</c:v>
                </c:pt>
                <c:pt idx="1100">
                  <c:v>4.7671628326780013E-2</c:v>
                </c:pt>
                <c:pt idx="1101">
                  <c:v>4.7183934606956981E-2</c:v>
                </c:pt>
                <c:pt idx="1102">
                  <c:v>4.4505774693953323E-2</c:v>
                </c:pt>
                <c:pt idx="1103">
                  <c:v>4.4206088927492414E-2</c:v>
                </c:pt>
                <c:pt idx="1104">
                  <c:v>4.3014503171276183E-2</c:v>
                </c:pt>
                <c:pt idx="1105">
                  <c:v>4.383272869438342E-2</c:v>
                </c:pt>
                <c:pt idx="1106">
                  <c:v>4.2965192119860267E-2</c:v>
                </c:pt>
                <c:pt idx="1107">
                  <c:v>4.1944082148382092E-2</c:v>
                </c:pt>
                <c:pt idx="1108">
                  <c:v>4.1653939245952162E-2</c:v>
                </c:pt>
                <c:pt idx="1109">
                  <c:v>4.2474128775544712E-2</c:v>
                </c:pt>
                <c:pt idx="1110">
                  <c:v>4.2516787715530815E-2</c:v>
                </c:pt>
                <c:pt idx="1111">
                  <c:v>4.1358151972036253E-2</c:v>
                </c:pt>
                <c:pt idx="1112">
                  <c:v>4.173715640664815E-2</c:v>
                </c:pt>
                <c:pt idx="1113">
                  <c:v>4.1116444162755686E-2</c:v>
                </c:pt>
                <c:pt idx="1114">
                  <c:v>4.1290107977371621E-2</c:v>
                </c:pt>
                <c:pt idx="1115">
                  <c:v>4.0996566251987068E-2</c:v>
                </c:pt>
                <c:pt idx="1116">
                  <c:v>4.0441964233402516E-2</c:v>
                </c:pt>
                <c:pt idx="1117">
                  <c:v>4.0231099859232844E-2</c:v>
                </c:pt>
                <c:pt idx="1118">
                  <c:v>4.0004395910803098E-2</c:v>
                </c:pt>
                <c:pt idx="1119">
                  <c:v>3.9934041410128393E-2</c:v>
                </c:pt>
                <c:pt idx="1120">
                  <c:v>3.9817705460068242E-2</c:v>
                </c:pt>
                <c:pt idx="1121">
                  <c:v>3.9523257448724522E-2</c:v>
                </c:pt>
                <c:pt idx="1122">
                  <c:v>3.9264391957628327E-2</c:v>
                </c:pt>
                <c:pt idx="1123">
                  <c:v>3.9620517852135426E-2</c:v>
                </c:pt>
                <c:pt idx="1124">
                  <c:v>3.9141694173645908E-2</c:v>
                </c:pt>
                <c:pt idx="1125">
                  <c:v>3.8956988048934438E-2</c:v>
                </c:pt>
                <c:pt idx="1126">
                  <c:v>3.9288623947738618E-2</c:v>
                </c:pt>
                <c:pt idx="1127">
                  <c:v>3.9270296867500901E-2</c:v>
                </c:pt>
                <c:pt idx="1128">
                  <c:v>3.8629300085029628E-2</c:v>
                </c:pt>
                <c:pt idx="1129">
                  <c:v>3.8770461162656339E-2</c:v>
                </c:pt>
                <c:pt idx="1130">
                  <c:v>3.9169318767367498E-2</c:v>
                </c:pt>
                <c:pt idx="1131">
                  <c:v>3.8575652376491854E-2</c:v>
                </c:pt>
                <c:pt idx="1132">
                  <c:v>3.8964255907333489E-2</c:v>
                </c:pt>
                <c:pt idx="1133">
                  <c:v>4.0080327622155347E-2</c:v>
                </c:pt>
                <c:pt idx="1134">
                  <c:v>3.9786875725616941E-2</c:v>
                </c:pt>
                <c:pt idx="1135">
                  <c:v>3.9387416913554213E-2</c:v>
                </c:pt>
                <c:pt idx="1136">
                  <c:v>3.8753239682332553E-2</c:v>
                </c:pt>
                <c:pt idx="1137">
                  <c:v>3.8338302070174704E-2</c:v>
                </c:pt>
                <c:pt idx="1138">
                  <c:v>3.8521424552831911E-2</c:v>
                </c:pt>
                <c:pt idx="1139">
                  <c:v>3.8442475498145556E-2</c:v>
                </c:pt>
                <c:pt idx="1140">
                  <c:v>3.8381143652486766E-2</c:v>
                </c:pt>
                <c:pt idx="1141">
                  <c:v>3.89369983769444E-2</c:v>
                </c:pt>
                <c:pt idx="1142">
                  <c:v>3.952628351125359E-2</c:v>
                </c:pt>
                <c:pt idx="1143">
                  <c:v>3.9298780038337963E-2</c:v>
                </c:pt>
                <c:pt idx="1144">
                  <c:v>4.055369132597874E-2</c:v>
                </c:pt>
                <c:pt idx="1145">
                  <c:v>4.1057530065850167E-2</c:v>
                </c:pt>
                <c:pt idx="1146">
                  <c:v>4.1887362791295138E-2</c:v>
                </c:pt>
                <c:pt idx="1147">
                  <c:v>4.3764164617888041E-2</c:v>
                </c:pt>
                <c:pt idx="1148">
                  <c:v>4.4019784865119212E-2</c:v>
                </c:pt>
                <c:pt idx="1149">
                  <c:v>4.3043154986144777E-2</c:v>
                </c:pt>
                <c:pt idx="1150">
                  <c:v>4.303648757661499E-2</c:v>
                </c:pt>
                <c:pt idx="1151">
                  <c:v>4.3133222861696061E-2</c:v>
                </c:pt>
                <c:pt idx="1152">
                  <c:v>4.1360832564510661E-2</c:v>
                </c:pt>
                <c:pt idx="1153">
                  <c:v>4.1383989722119263E-2</c:v>
                </c:pt>
                <c:pt idx="1154">
                  <c:v>4.0615026060132335E-2</c:v>
                </c:pt>
                <c:pt idx="1155">
                  <c:v>3.9848711619168566E-2</c:v>
                </c:pt>
                <c:pt idx="1156">
                  <c:v>4.1178243498040411E-2</c:v>
                </c:pt>
                <c:pt idx="1157">
                  <c:v>4.09018009950224E-2</c:v>
                </c:pt>
                <c:pt idx="1158">
                  <c:v>4.0010251535466348E-2</c:v>
                </c:pt>
                <c:pt idx="1159">
                  <c:v>4.0401693062623721E-2</c:v>
                </c:pt>
                <c:pt idx="1160">
                  <c:v>3.9883964992753748E-2</c:v>
                </c:pt>
                <c:pt idx="1161">
                  <c:v>4.0581705375459826E-2</c:v>
                </c:pt>
                <c:pt idx="1162">
                  <c:v>4.0679699647039103E-2</c:v>
                </c:pt>
                <c:pt idx="1163">
                  <c:v>4.0293087788984411E-2</c:v>
                </c:pt>
                <c:pt idx="1164">
                  <c:v>4.1448908131271375E-2</c:v>
                </c:pt>
                <c:pt idx="1165">
                  <c:v>4.2360598222882101E-2</c:v>
                </c:pt>
                <c:pt idx="1166">
                  <c:v>4.166246241270434E-2</c:v>
                </c:pt>
                <c:pt idx="1167">
                  <c:v>4.0567562760343595E-2</c:v>
                </c:pt>
                <c:pt idx="1168">
                  <c:v>4.0426057212179359E-2</c:v>
                </c:pt>
                <c:pt idx="1169">
                  <c:v>4.047395366461673E-2</c:v>
                </c:pt>
                <c:pt idx="1170">
                  <c:v>4.1198316008470869E-2</c:v>
                </c:pt>
                <c:pt idx="1171">
                  <c:v>4.0866166500024392E-2</c:v>
                </c:pt>
                <c:pt idx="1172">
                  <c:v>4.0254698655270579E-2</c:v>
                </c:pt>
                <c:pt idx="1173">
                  <c:v>4.0308210086729648E-2</c:v>
                </c:pt>
                <c:pt idx="1174">
                  <c:v>3.946034068935235E-2</c:v>
                </c:pt>
                <c:pt idx="1175">
                  <c:v>4.051428941211653E-2</c:v>
                </c:pt>
                <c:pt idx="1176">
                  <c:v>4.0859203068308689E-2</c:v>
                </c:pt>
                <c:pt idx="1177">
                  <c:v>4.2250085393982131E-2</c:v>
                </c:pt>
                <c:pt idx="1178">
                  <c:v>4.1732325654219346E-2</c:v>
                </c:pt>
                <c:pt idx="1179">
                  <c:v>4.1411333599587624E-2</c:v>
                </c:pt>
                <c:pt idx="1180">
                  <c:v>4.1725476474944311E-2</c:v>
                </c:pt>
                <c:pt idx="1181">
                  <c:v>4.3234732506308868E-2</c:v>
                </c:pt>
                <c:pt idx="1182">
                  <c:v>4.5103533051718561E-2</c:v>
                </c:pt>
                <c:pt idx="1183">
                  <c:v>4.4244195193026387E-2</c:v>
                </c:pt>
                <c:pt idx="1184">
                  <c:v>4.5082466014136242E-2</c:v>
                </c:pt>
                <c:pt idx="1185">
                  <c:v>4.4155741579963693E-2</c:v>
                </c:pt>
                <c:pt idx="1186">
                  <c:v>4.5488070608839665E-2</c:v>
                </c:pt>
                <c:pt idx="1187">
                  <c:v>4.6059030590346481E-2</c:v>
                </c:pt>
                <c:pt idx="1188">
                  <c:v>4.8311716789537607E-2</c:v>
                </c:pt>
                <c:pt idx="1189">
                  <c:v>4.7170787152132826E-2</c:v>
                </c:pt>
                <c:pt idx="1190">
                  <c:v>4.7414246892516262E-2</c:v>
                </c:pt>
                <c:pt idx="1191">
                  <c:v>5.0711679835739813E-2</c:v>
                </c:pt>
                <c:pt idx="1192">
                  <c:v>5.2437930314154196E-2</c:v>
                </c:pt>
                <c:pt idx="1193">
                  <c:v>5.516266892752153E-2</c:v>
                </c:pt>
                <c:pt idx="1194">
                  <c:v>5.2838482484297754E-2</c:v>
                </c:pt>
                <c:pt idx="1195">
                  <c:v>5.1393904667826389E-2</c:v>
                </c:pt>
                <c:pt idx="1196">
                  <c:v>5.0499361404277951E-2</c:v>
                </c:pt>
                <c:pt idx="1197">
                  <c:v>5.1033116487635151E-2</c:v>
                </c:pt>
                <c:pt idx="1198">
                  <c:v>4.9823227642567761E-2</c:v>
                </c:pt>
                <c:pt idx="1199">
                  <c:v>4.8280549203365067E-2</c:v>
                </c:pt>
                <c:pt idx="1200">
                  <c:v>4.6950378153428181E-2</c:v>
                </c:pt>
                <c:pt idx="1201">
                  <c:v>4.6885423007704249E-2</c:v>
                </c:pt>
                <c:pt idx="1202">
                  <c:v>4.6027480862362288E-2</c:v>
                </c:pt>
                <c:pt idx="1203">
                  <c:v>4.5140450942215457E-2</c:v>
                </c:pt>
                <c:pt idx="1204">
                  <c:v>4.6364814587974784E-2</c:v>
                </c:pt>
                <c:pt idx="1205">
                  <c:v>4.6774449199555028E-2</c:v>
                </c:pt>
                <c:pt idx="1206">
                  <c:v>4.8042203037179466E-2</c:v>
                </c:pt>
                <c:pt idx="1207">
                  <c:v>4.7220260131926456E-2</c:v>
                </c:pt>
                <c:pt idx="1208">
                  <c:v>4.7481354032277878E-2</c:v>
                </c:pt>
                <c:pt idx="1209">
                  <c:v>4.9406761866480658E-2</c:v>
                </c:pt>
                <c:pt idx="1210">
                  <c:v>4.9060343608948835E-2</c:v>
                </c:pt>
                <c:pt idx="1211">
                  <c:v>4.6752700907725347E-2</c:v>
                </c:pt>
                <c:pt idx="1212">
                  <c:v>4.6285343976656693E-2</c:v>
                </c:pt>
                <c:pt idx="1213">
                  <c:v>4.5863167524396467E-2</c:v>
                </c:pt>
                <c:pt idx="1214">
                  <c:v>4.5638462752536642E-2</c:v>
                </c:pt>
                <c:pt idx="1215">
                  <c:v>4.5961281622554445E-2</c:v>
                </c:pt>
                <c:pt idx="1216">
                  <c:v>4.5381180028609927E-2</c:v>
                </c:pt>
                <c:pt idx="1217">
                  <c:v>4.6070801940274242E-2</c:v>
                </c:pt>
                <c:pt idx="1218">
                  <c:v>4.6186951317806424E-2</c:v>
                </c:pt>
                <c:pt idx="1219">
                  <c:v>4.5342816446913611E-2</c:v>
                </c:pt>
                <c:pt idx="1220">
                  <c:v>4.5690903391882198E-2</c:v>
                </c:pt>
                <c:pt idx="1221">
                  <c:v>4.551130965366796E-2</c:v>
                </c:pt>
                <c:pt idx="1222">
                  <c:v>4.4351535550708074E-2</c:v>
                </c:pt>
                <c:pt idx="1223">
                  <c:v>4.3955560325434295E-2</c:v>
                </c:pt>
                <c:pt idx="1224">
                  <c:v>4.4765840759156433E-2</c:v>
                </c:pt>
                <c:pt idx="1225">
                  <c:v>4.6079395755735442E-2</c:v>
                </c:pt>
                <c:pt idx="1226">
                  <c:v>4.6794180004097852E-2</c:v>
                </c:pt>
                <c:pt idx="1227">
                  <c:v>4.7942431788527445E-2</c:v>
                </c:pt>
                <c:pt idx="1228">
                  <c:v>4.8804939640798746E-2</c:v>
                </c:pt>
                <c:pt idx="1229">
                  <c:v>4.9712921182905601E-2</c:v>
                </c:pt>
                <c:pt idx="1230">
                  <c:v>4.8263617535452247E-2</c:v>
                </c:pt>
                <c:pt idx="1231">
                  <c:v>5.0084461235389656E-2</c:v>
                </c:pt>
                <c:pt idx="1232">
                  <c:v>4.9030234974182657E-2</c:v>
                </c:pt>
                <c:pt idx="1233">
                  <c:v>4.9357950790339784E-2</c:v>
                </c:pt>
                <c:pt idx="1234">
                  <c:v>5.377334583279459E-2</c:v>
                </c:pt>
                <c:pt idx="1235">
                  <c:v>5.3503133686833848E-2</c:v>
                </c:pt>
                <c:pt idx="1236">
                  <c:v>5.4276922310605179E-2</c:v>
                </c:pt>
                <c:pt idx="1237">
                  <c:v>5.4977337538314588E-2</c:v>
                </c:pt>
                <c:pt idx="1238">
                  <c:v>5.6752606352454188E-2</c:v>
                </c:pt>
                <c:pt idx="1239">
                  <c:v>5.8287783106809501E-2</c:v>
                </c:pt>
                <c:pt idx="1240">
                  <c:v>6.0323914582748495E-2</c:v>
                </c:pt>
                <c:pt idx="1241">
                  <c:v>6.1400707413453021E-2</c:v>
                </c:pt>
                <c:pt idx="1242">
                  <c:v>6.5604019469790165E-2</c:v>
                </c:pt>
                <c:pt idx="1243">
                  <c:v>7.2371354997125201E-2</c:v>
                </c:pt>
                <c:pt idx="1244">
                  <c:v>7.9252796412397686E-2</c:v>
                </c:pt>
                <c:pt idx="1245">
                  <c:v>7.1224980590829989E-2</c:v>
                </c:pt>
                <c:pt idx="1246">
                  <c:v>7.6350036922336606E-2</c:v>
                </c:pt>
                <c:pt idx="1247">
                  <c:v>7.6509538167207597E-2</c:v>
                </c:pt>
                <c:pt idx="1248">
                  <c:v>7.0329445351007117E-2</c:v>
                </c:pt>
                <c:pt idx="1249">
                  <c:v>6.7782377940178717E-2</c:v>
                </c:pt>
                <c:pt idx="1250">
                  <c:v>6.6942074177125124E-2</c:v>
                </c:pt>
                <c:pt idx="1251">
                  <c:v>6.4917156026258124E-2</c:v>
                </c:pt>
                <c:pt idx="1252">
                  <c:v>6.248058057892724E-2</c:v>
                </c:pt>
                <c:pt idx="1253">
                  <c:v>6.1576784042742944E-2</c:v>
                </c:pt>
                <c:pt idx="1254">
                  <c:v>6.5292493450796282E-2</c:v>
                </c:pt>
                <c:pt idx="1255">
                  <c:v>6.718848292576822E-2</c:v>
                </c:pt>
                <c:pt idx="1256">
                  <c:v>6.838961608589661E-2</c:v>
                </c:pt>
                <c:pt idx="1257">
                  <c:v>6.5658405385507476E-2</c:v>
                </c:pt>
                <c:pt idx="1258">
                  <c:v>6.5094671079025196E-2</c:v>
                </c:pt>
                <c:pt idx="1259">
                  <c:v>6.5472876734195995E-2</c:v>
                </c:pt>
                <c:pt idx="1260">
                  <c:v>6.0425411320928032E-2</c:v>
                </c:pt>
                <c:pt idx="1261">
                  <c:v>6.0905436172351682E-2</c:v>
                </c:pt>
                <c:pt idx="1262">
                  <c:v>5.9787263265751296E-2</c:v>
                </c:pt>
                <c:pt idx="1263">
                  <c:v>6.0384077807299506E-2</c:v>
                </c:pt>
                <c:pt idx="1264">
                  <c:v>6.1443616508136706E-2</c:v>
                </c:pt>
                <c:pt idx="1265">
                  <c:v>5.9783059059408193E-2</c:v>
                </c:pt>
                <c:pt idx="1266">
                  <c:v>6.0442317115024721E-2</c:v>
                </c:pt>
                <c:pt idx="1267">
                  <c:v>6.0774311560380163E-2</c:v>
                </c:pt>
                <c:pt idx="1268">
                  <c:v>5.9956010151850189E-2</c:v>
                </c:pt>
                <c:pt idx="1269">
                  <c:v>6.1056640475971639E-2</c:v>
                </c:pt>
                <c:pt idx="1270">
                  <c:v>6.1557152351383669E-2</c:v>
                </c:pt>
                <c:pt idx="1271">
                  <c:v>5.9505108300027518E-2</c:v>
                </c:pt>
                <c:pt idx="1272">
                  <c:v>6.1972428591659842E-2</c:v>
                </c:pt>
                <c:pt idx="1273">
                  <c:v>6.3429904939059478E-2</c:v>
                </c:pt>
                <c:pt idx="1274">
                  <c:v>6.4405917302484988E-2</c:v>
                </c:pt>
                <c:pt idx="1275">
                  <c:v>6.456701097440315E-2</c:v>
                </c:pt>
                <c:pt idx="1276">
                  <c:v>6.6202041217679058E-2</c:v>
                </c:pt>
                <c:pt idx="1277">
                  <c:v>6.4420921109594687E-2</c:v>
                </c:pt>
                <c:pt idx="1278">
                  <c:v>6.5329546912672676E-2</c:v>
                </c:pt>
                <c:pt idx="1279">
                  <c:v>6.6686266392883706E-2</c:v>
                </c:pt>
                <c:pt idx="1280">
                  <c:v>6.7009218483796984E-2</c:v>
                </c:pt>
                <c:pt idx="1281">
                  <c:v>6.9470720037258932E-2</c:v>
                </c:pt>
                <c:pt idx="1282">
                  <c:v>6.8399529467647352E-2</c:v>
                </c:pt>
                <c:pt idx="1283">
                  <c:v>6.9162143821626373E-2</c:v>
                </c:pt>
                <c:pt idx="1284">
                  <c:v>7.2210199150497451E-2</c:v>
                </c:pt>
                <c:pt idx="1285">
                  <c:v>7.4009608340573158E-2</c:v>
                </c:pt>
                <c:pt idx="1286">
                  <c:v>7.311908181683735E-2</c:v>
                </c:pt>
                <c:pt idx="1287">
                  <c:v>6.8739279779371693E-2</c:v>
                </c:pt>
                <c:pt idx="1288">
                  <c:v>6.948534161420733E-2</c:v>
                </c:pt>
                <c:pt idx="1289">
                  <c:v>7.1025184608843439E-2</c:v>
                </c:pt>
                <c:pt idx="1290">
                  <c:v>6.8708596568179486E-2</c:v>
                </c:pt>
                <c:pt idx="1291">
                  <c:v>6.7675011342713587E-2</c:v>
                </c:pt>
                <c:pt idx="1292">
                  <c:v>6.8251417262255365E-2</c:v>
                </c:pt>
                <c:pt idx="1293">
                  <c:v>7.4140596555800409E-2</c:v>
                </c:pt>
                <c:pt idx="1294">
                  <c:v>7.3506870179062322E-2</c:v>
                </c:pt>
                <c:pt idx="1295">
                  <c:v>7.262632161869341E-2</c:v>
                </c:pt>
                <c:pt idx="1296">
                  <c:v>7.1390559069885867E-2</c:v>
                </c:pt>
                <c:pt idx="1297">
                  <c:v>7.4157199399732837E-2</c:v>
                </c:pt>
                <c:pt idx="1298">
                  <c:v>7.2184977877553125E-2</c:v>
                </c:pt>
                <c:pt idx="1299">
                  <c:v>7.2429060085650837E-2</c:v>
                </c:pt>
                <c:pt idx="1300">
                  <c:v>7.4727455411045002E-2</c:v>
                </c:pt>
                <c:pt idx="1301">
                  <c:v>7.3811474659693371E-2</c:v>
                </c:pt>
                <c:pt idx="1302">
                  <c:v>7.3535548405001178E-2</c:v>
                </c:pt>
                <c:pt idx="1303">
                  <c:v>7.1319384026579696E-2</c:v>
                </c:pt>
                <c:pt idx="1304">
                  <c:v>7.2388341777022844E-2</c:v>
                </c:pt>
                <c:pt idx="1305">
                  <c:v>7.6607318668906882E-2</c:v>
                </c:pt>
                <c:pt idx="1306">
                  <c:v>7.4833734249025702E-2</c:v>
                </c:pt>
                <c:pt idx="1307">
                  <c:v>7.4600036618139298E-2</c:v>
                </c:pt>
                <c:pt idx="1308">
                  <c:v>7.2378025778564087E-2</c:v>
                </c:pt>
                <c:pt idx="1309">
                  <c:v>7.3518094722959254E-2</c:v>
                </c:pt>
                <c:pt idx="1310">
                  <c:v>8.0954184285096376E-2</c:v>
                </c:pt>
                <c:pt idx="1311">
                  <c:v>7.9269755174685888E-2</c:v>
                </c:pt>
                <c:pt idx="1312">
                  <c:v>7.7491708066094511E-2</c:v>
                </c:pt>
                <c:pt idx="1313">
                  <c:v>7.6425168742090654E-2</c:v>
                </c:pt>
                <c:pt idx="1314">
                  <c:v>7.2935506516872861E-2</c:v>
                </c:pt>
                <c:pt idx="1315">
                  <c:v>7.2513768653470395E-2</c:v>
                </c:pt>
                <c:pt idx="1316">
                  <c:v>7.2321938606551228E-2</c:v>
                </c:pt>
                <c:pt idx="1317">
                  <c:v>7.2075451694408155E-2</c:v>
                </c:pt>
                <c:pt idx="1318">
                  <c:v>6.8721799158503905E-2</c:v>
                </c:pt>
                <c:pt idx="1319">
                  <c:v>6.986225928876974E-2</c:v>
                </c:pt>
                <c:pt idx="1320">
                  <c:v>7.4090397302017955E-2</c:v>
                </c:pt>
                <c:pt idx="1321">
                  <c:v>7.2577274843106304E-2</c:v>
                </c:pt>
                <c:pt idx="1322">
                  <c:v>7.1425851550752345E-2</c:v>
                </c:pt>
                <c:pt idx="1323">
                  <c:v>7.3191220606535767E-2</c:v>
                </c:pt>
                <c:pt idx="1324">
                  <c:v>7.3895063308348011E-2</c:v>
                </c:pt>
                <c:pt idx="1325">
                  <c:v>7.5016719699172008E-2</c:v>
                </c:pt>
                <c:pt idx="1326">
                  <c:v>7.5881354595458389E-2</c:v>
                </c:pt>
                <c:pt idx="1327">
                  <c:v>8.0326480870635195E-2</c:v>
                </c:pt>
                <c:pt idx="1328">
                  <c:v>8.4656420443037061E-2</c:v>
                </c:pt>
                <c:pt idx="1329">
                  <c:v>8.0551078484473057E-2</c:v>
                </c:pt>
                <c:pt idx="1330">
                  <c:v>7.9766400515662444E-2</c:v>
                </c:pt>
                <c:pt idx="1331">
                  <c:v>8.1987194668126526E-2</c:v>
                </c:pt>
                <c:pt idx="1332">
                  <c:v>8.489548231098408E-2</c:v>
                </c:pt>
                <c:pt idx="1333">
                  <c:v>8.7851364699058729E-2</c:v>
                </c:pt>
                <c:pt idx="1334">
                  <c:v>8.8690159854627873E-2</c:v>
                </c:pt>
                <c:pt idx="1335">
                  <c:v>8.6296505767132645E-2</c:v>
                </c:pt>
                <c:pt idx="1336">
                  <c:v>8.9953758156728167E-2</c:v>
                </c:pt>
                <c:pt idx="1337">
                  <c:v>9.2275930596438863E-2</c:v>
                </c:pt>
                <c:pt idx="1338">
                  <c:v>9.3106746027035614E-2</c:v>
                </c:pt>
                <c:pt idx="1339">
                  <c:v>8.6584480430814362E-2</c:v>
                </c:pt>
                <c:pt idx="1340">
                  <c:v>8.6189328253277603E-2</c:v>
                </c:pt>
                <c:pt idx="1341">
                  <c:v>7.8723258658659451E-2</c:v>
                </c:pt>
                <c:pt idx="1342">
                  <c:v>7.7208102776813572E-2</c:v>
                </c:pt>
                <c:pt idx="1343">
                  <c:v>7.6027030237187182E-2</c:v>
                </c:pt>
                <c:pt idx="1344">
                  <c:v>7.4205622510700425E-2</c:v>
                </c:pt>
                <c:pt idx="1345">
                  <c:v>7.3136084770098586E-2</c:v>
                </c:pt>
                <c:pt idx="1346">
                  <c:v>7.1279291699257868E-2</c:v>
                </c:pt>
                <c:pt idx="1347">
                  <c:v>6.8530160703906523E-2</c:v>
                </c:pt>
                <c:pt idx="1348">
                  <c:v>6.8668902563671211E-2</c:v>
                </c:pt>
                <c:pt idx="1349">
                  <c:v>6.6990820914679172E-2</c:v>
                </c:pt>
                <c:pt idx="1350">
                  <c:v>6.8955998628454765E-2</c:v>
                </c:pt>
                <c:pt idx="1351">
                  <c:v>6.8272449044183725E-2</c:v>
                </c:pt>
                <c:pt idx="1352">
                  <c:v>6.7919868988427556E-2</c:v>
                </c:pt>
                <c:pt idx="1353">
                  <c:v>6.8751341740907523E-2</c:v>
                </c:pt>
                <c:pt idx="1354">
                  <c:v>6.7877035334240998E-2</c:v>
                </c:pt>
                <c:pt idx="1355">
                  <c:v>6.855417591617724E-2</c:v>
                </c:pt>
                <c:pt idx="1356">
                  <c:v>6.895551044651059E-2</c:v>
                </c:pt>
                <c:pt idx="1357">
                  <c:v>7.1203946300341422E-2</c:v>
                </c:pt>
                <c:pt idx="1358">
                  <c:v>7.0912440718867362E-2</c:v>
                </c:pt>
                <c:pt idx="1359">
                  <c:v>7.0408339631639089E-2</c:v>
                </c:pt>
                <c:pt idx="1360">
                  <c:v>7.383692237837991E-2</c:v>
                </c:pt>
                <c:pt idx="1361">
                  <c:v>7.2956530649114212E-2</c:v>
                </c:pt>
                <c:pt idx="1362">
                  <c:v>7.4045235972209522E-2</c:v>
                </c:pt>
                <c:pt idx="1363">
                  <c:v>6.8747771516279504E-2</c:v>
                </c:pt>
                <c:pt idx="1364">
                  <c:v>6.9577777068501601E-2</c:v>
                </c:pt>
                <c:pt idx="1365">
                  <c:v>6.9205357742777779E-2</c:v>
                </c:pt>
                <c:pt idx="1366">
                  <c:v>6.9946902527736901E-2</c:v>
                </c:pt>
                <c:pt idx="1367">
                  <c:v>6.875642217726094E-2</c:v>
                </c:pt>
                <c:pt idx="1368">
                  <c:v>6.5279178078249539E-2</c:v>
                </c:pt>
                <c:pt idx="1369">
                  <c:v>6.5068401270395593E-2</c:v>
                </c:pt>
                <c:pt idx="1370">
                  <c:v>6.5203806652334773E-2</c:v>
                </c:pt>
                <c:pt idx="1371">
                  <c:v>6.5796160152354372E-2</c:v>
                </c:pt>
                <c:pt idx="1372">
                  <c:v>6.3477429117282602E-2</c:v>
                </c:pt>
                <c:pt idx="1373">
                  <c:v>6.2904770598607912E-2</c:v>
                </c:pt>
                <c:pt idx="1374">
                  <c:v>6.3340866271205942E-2</c:v>
                </c:pt>
                <c:pt idx="1375">
                  <c:v>6.415677169852485E-2</c:v>
                </c:pt>
                <c:pt idx="1376">
                  <c:v>6.5779599162992419E-2</c:v>
                </c:pt>
                <c:pt idx="1377">
                  <c:v>6.3978451674642917E-2</c:v>
                </c:pt>
                <c:pt idx="1378">
                  <c:v>6.1623075611657661E-2</c:v>
                </c:pt>
                <c:pt idx="1379">
                  <c:v>5.9464015074864068E-2</c:v>
                </c:pt>
                <c:pt idx="1380">
                  <c:v>5.9458814704436404E-2</c:v>
                </c:pt>
                <c:pt idx="1381">
                  <c:v>5.6523388260349666E-2</c:v>
                </c:pt>
                <c:pt idx="1382">
                  <c:v>5.436297990336722E-2</c:v>
                </c:pt>
                <c:pt idx="1383">
                  <c:v>5.4782035797196704E-2</c:v>
                </c:pt>
                <c:pt idx="1384">
                  <c:v>5.3388907217034792E-2</c:v>
                </c:pt>
                <c:pt idx="1385">
                  <c:v>5.2705419117779137E-2</c:v>
                </c:pt>
                <c:pt idx="1386">
                  <c:v>5.4845069125872337E-2</c:v>
                </c:pt>
                <c:pt idx="1387">
                  <c:v>5.2993222541116131E-2</c:v>
                </c:pt>
                <c:pt idx="1388">
                  <c:v>5.574721937341421E-2</c:v>
                </c:pt>
                <c:pt idx="1389">
                  <c:v>5.3737019841513543E-2</c:v>
                </c:pt>
                <c:pt idx="1390">
                  <c:v>5.2969644381714316E-2</c:v>
                </c:pt>
                <c:pt idx="1391">
                  <c:v>5.394094448899326E-2</c:v>
                </c:pt>
                <c:pt idx="1392">
                  <c:v>4.9558706395573304E-2</c:v>
                </c:pt>
                <c:pt idx="1393">
                  <c:v>4.8866437469766051E-2</c:v>
                </c:pt>
                <c:pt idx="1394">
                  <c:v>4.8009388261088665E-2</c:v>
                </c:pt>
                <c:pt idx="1395">
                  <c:v>4.84714345745067E-2</c:v>
                </c:pt>
                <c:pt idx="1396">
                  <c:v>4.8362067667181985E-2</c:v>
                </c:pt>
                <c:pt idx="1397">
                  <c:v>4.6963154600104869E-2</c:v>
                </c:pt>
                <c:pt idx="1398">
                  <c:v>4.5615603450783443E-2</c:v>
                </c:pt>
                <c:pt idx="1399">
                  <c:v>4.4749200600284193E-2</c:v>
                </c:pt>
                <c:pt idx="1400">
                  <c:v>4.5512435867671036E-2</c:v>
                </c:pt>
                <c:pt idx="1401">
                  <c:v>5.27735754454738E-2</c:v>
                </c:pt>
                <c:pt idx="1402">
                  <c:v>5.6637619677038821E-2</c:v>
                </c:pt>
                <c:pt idx="1403">
                  <c:v>5.3925069402196373E-2</c:v>
                </c:pt>
                <c:pt idx="1404">
                  <c:v>5.283512293481489E-2</c:v>
                </c:pt>
                <c:pt idx="1405">
                  <c:v>5.1200122546451628E-2</c:v>
                </c:pt>
                <c:pt idx="1406">
                  <c:v>5.2482218597756536E-2</c:v>
                </c:pt>
                <c:pt idx="1407">
                  <c:v>5.2279814769620764E-2</c:v>
                </c:pt>
                <c:pt idx="1408">
                  <c:v>5.230943234780662E-2</c:v>
                </c:pt>
                <c:pt idx="1409">
                  <c:v>5.1013846933900021E-2</c:v>
                </c:pt>
                <c:pt idx="1410">
                  <c:v>5.1336036134244679E-2</c:v>
                </c:pt>
                <c:pt idx="1411">
                  <c:v>5.2892758255313616E-2</c:v>
                </c:pt>
                <c:pt idx="1412">
                  <c:v>5.1795734966417761E-2</c:v>
                </c:pt>
                <c:pt idx="1413">
                  <c:v>5.1067683925571025E-2</c:v>
                </c:pt>
                <c:pt idx="1414">
                  <c:v>5.177133300037226E-2</c:v>
                </c:pt>
                <c:pt idx="1415">
                  <c:v>5.1655777261798749E-2</c:v>
                </c:pt>
                <c:pt idx="1416">
                  <c:v>4.9294136840300221E-2</c:v>
                </c:pt>
                <c:pt idx="1417">
                  <c:v>5.040198837540507E-2</c:v>
                </c:pt>
                <c:pt idx="1418">
                  <c:v>4.9941428493161313E-2</c:v>
                </c:pt>
                <c:pt idx="1419">
                  <c:v>4.867082342002961E-2</c:v>
                </c:pt>
                <c:pt idx="1420">
                  <c:v>4.7752214009038556E-2</c:v>
                </c:pt>
                <c:pt idx="1421">
                  <c:v>4.8085098257591857E-2</c:v>
                </c:pt>
                <c:pt idx="1422">
                  <c:v>4.5684442359404498E-2</c:v>
                </c:pt>
                <c:pt idx="1423">
                  <c:v>4.5304952237275882E-2</c:v>
                </c:pt>
                <c:pt idx="1424">
                  <c:v>4.5438719672700002E-2</c:v>
                </c:pt>
                <c:pt idx="1425">
                  <c:v>4.6429551540080445E-2</c:v>
                </c:pt>
                <c:pt idx="1426">
                  <c:v>4.6013059812549842E-2</c:v>
                </c:pt>
                <c:pt idx="1427">
                  <c:v>4.4954849973458277E-2</c:v>
                </c:pt>
                <c:pt idx="1428">
                  <c:v>4.7798015540759901E-2</c:v>
                </c:pt>
                <c:pt idx="1429">
                  <c:v>4.7656759528420509E-2</c:v>
                </c:pt>
                <c:pt idx="1430">
                  <c:v>4.7181191443628423E-2</c:v>
                </c:pt>
                <c:pt idx="1431">
                  <c:v>4.7900701437086704E-2</c:v>
                </c:pt>
                <c:pt idx="1432">
                  <c:v>4.537433291843318E-2</c:v>
                </c:pt>
                <c:pt idx="1433">
                  <c:v>4.5629299902799819E-2</c:v>
                </c:pt>
                <c:pt idx="1434">
                  <c:v>4.5980433667234422E-2</c:v>
                </c:pt>
                <c:pt idx="1435">
                  <c:v>4.9209840268471895E-2</c:v>
                </c:pt>
                <c:pt idx="1436">
                  <c:v>5.0225758614714136E-2</c:v>
                </c:pt>
                <c:pt idx="1437">
                  <c:v>5.1588712034681287E-2</c:v>
                </c:pt>
                <c:pt idx="1438">
                  <c:v>4.971353161557502E-2</c:v>
                </c:pt>
                <c:pt idx="1439">
                  <c:v>4.8912616242779067E-2</c:v>
                </c:pt>
                <c:pt idx="1440">
                  <c:v>4.782080320016284E-2</c:v>
                </c:pt>
                <c:pt idx="1441">
                  <c:v>4.5933169037478794E-2</c:v>
                </c:pt>
                <c:pt idx="1442">
                  <c:v>4.5634596580771195E-2</c:v>
                </c:pt>
                <c:pt idx="1443">
                  <c:v>4.5357797521354139E-2</c:v>
                </c:pt>
                <c:pt idx="1444">
                  <c:v>4.4381192677143556E-2</c:v>
                </c:pt>
                <c:pt idx="1445">
                  <c:v>4.5281471772040255E-2</c:v>
                </c:pt>
                <c:pt idx="1446">
                  <c:v>4.457920919008309E-2</c:v>
                </c:pt>
                <c:pt idx="1447">
                  <c:v>4.4319725423577525E-2</c:v>
                </c:pt>
                <c:pt idx="1448">
                  <c:v>4.4690798810314021E-2</c:v>
                </c:pt>
                <c:pt idx="1449">
                  <c:v>4.4362417818770969E-2</c:v>
                </c:pt>
                <c:pt idx="1450">
                  <c:v>4.5163031568934892E-2</c:v>
                </c:pt>
                <c:pt idx="1451">
                  <c:v>4.2754722375107163E-2</c:v>
                </c:pt>
                <c:pt idx="1452">
                  <c:v>4.3238494548041198E-2</c:v>
                </c:pt>
                <c:pt idx="1453">
                  <c:v>4.3023710356659216E-2</c:v>
                </c:pt>
                <c:pt idx="1454">
                  <c:v>4.3664542156689974E-2</c:v>
                </c:pt>
                <c:pt idx="1455">
                  <c:v>4.2934367686244243E-2</c:v>
                </c:pt>
                <c:pt idx="1456">
                  <c:v>4.2777665665572867E-2</c:v>
                </c:pt>
                <c:pt idx="1457">
                  <c:v>4.3394371349976993E-2</c:v>
                </c:pt>
                <c:pt idx="1458">
                  <c:v>4.2432976183209833E-2</c:v>
                </c:pt>
                <c:pt idx="1459">
                  <c:v>4.3091029562076631E-2</c:v>
                </c:pt>
                <c:pt idx="1460">
                  <c:v>4.2910711952402883E-2</c:v>
                </c:pt>
                <c:pt idx="1461">
                  <c:v>4.268689563137204E-2</c:v>
                </c:pt>
                <c:pt idx="1462">
                  <c:v>4.2212318280840329E-2</c:v>
                </c:pt>
                <c:pt idx="1463">
                  <c:v>4.1947615336010033E-2</c:v>
                </c:pt>
                <c:pt idx="1464">
                  <c:v>4.1696877623780867E-2</c:v>
                </c:pt>
                <c:pt idx="1465">
                  <c:v>4.1819354514369508E-2</c:v>
                </c:pt>
                <c:pt idx="1466">
                  <c:v>4.1394684396442206E-2</c:v>
                </c:pt>
                <c:pt idx="1467">
                  <c:v>4.2101543099907338E-2</c:v>
                </c:pt>
                <c:pt idx="1468">
                  <c:v>4.1408594890209482E-2</c:v>
                </c:pt>
                <c:pt idx="1469">
                  <c:v>4.1628987269240844E-2</c:v>
                </c:pt>
                <c:pt idx="1470">
                  <c:v>4.1659155429014577E-2</c:v>
                </c:pt>
                <c:pt idx="1471">
                  <c:v>4.1035621824040233E-2</c:v>
                </c:pt>
                <c:pt idx="1472">
                  <c:v>4.1332982500708867E-2</c:v>
                </c:pt>
                <c:pt idx="1473">
                  <c:v>4.0923814321725031E-2</c:v>
                </c:pt>
                <c:pt idx="1474">
                  <c:v>4.1323242298813172E-2</c:v>
                </c:pt>
                <c:pt idx="1475">
                  <c:v>4.1098883033904271E-2</c:v>
                </c:pt>
                <c:pt idx="1476">
                  <c:v>4.0433468406936714E-2</c:v>
                </c:pt>
                <c:pt idx="1477">
                  <c:v>4.123759011725657E-2</c:v>
                </c:pt>
                <c:pt idx="1478">
                  <c:v>4.2471212200212716E-2</c:v>
                </c:pt>
                <c:pt idx="1479">
                  <c:v>4.2112485582652029E-2</c:v>
                </c:pt>
                <c:pt idx="1480">
                  <c:v>4.1953076523915438E-2</c:v>
                </c:pt>
                <c:pt idx="1481">
                  <c:v>4.2727471595660663E-2</c:v>
                </c:pt>
                <c:pt idx="1482">
                  <c:v>4.1895974088335272E-2</c:v>
                </c:pt>
                <c:pt idx="1483">
                  <c:v>4.1271952171197369E-2</c:v>
                </c:pt>
                <c:pt idx="1484">
                  <c:v>4.2023876479247435E-2</c:v>
                </c:pt>
                <c:pt idx="1485">
                  <c:v>4.1571675207715077E-2</c:v>
                </c:pt>
                <c:pt idx="1486">
                  <c:v>4.2640051000595758E-2</c:v>
                </c:pt>
                <c:pt idx="1487">
                  <c:v>4.2396731345984623E-2</c:v>
                </c:pt>
                <c:pt idx="1488">
                  <c:v>4.1957292137186755E-2</c:v>
                </c:pt>
                <c:pt idx="1489">
                  <c:v>4.1265738345096663E-2</c:v>
                </c:pt>
                <c:pt idx="1490">
                  <c:v>4.0780708914274058E-2</c:v>
                </c:pt>
                <c:pt idx="1491">
                  <c:v>4.0317170887080277E-2</c:v>
                </c:pt>
                <c:pt idx="1492">
                  <c:v>3.9622147291146784E-2</c:v>
                </c:pt>
                <c:pt idx="1493">
                  <c:v>3.9290466765970644E-2</c:v>
                </c:pt>
                <c:pt idx="1494">
                  <c:v>3.8710604643605269E-2</c:v>
                </c:pt>
                <c:pt idx="1495">
                  <c:v>3.8868044994203446E-2</c:v>
                </c:pt>
                <c:pt idx="1496">
                  <c:v>3.8274420314668101E-2</c:v>
                </c:pt>
                <c:pt idx="1497">
                  <c:v>3.8448131810181876E-2</c:v>
                </c:pt>
                <c:pt idx="1498">
                  <c:v>3.7702114543854505E-2</c:v>
                </c:pt>
                <c:pt idx="1499">
                  <c:v>3.7279860579690544E-2</c:v>
                </c:pt>
                <c:pt idx="1500">
                  <c:v>3.7006111293342192E-2</c:v>
                </c:pt>
                <c:pt idx="1501">
                  <c:v>3.7022294780218977E-2</c:v>
                </c:pt>
                <c:pt idx="1502">
                  <c:v>3.6809695591407884E-2</c:v>
                </c:pt>
                <c:pt idx="1503">
                  <c:v>3.6955858351290186E-2</c:v>
                </c:pt>
                <c:pt idx="1504">
                  <c:v>3.6640906393007038E-2</c:v>
                </c:pt>
                <c:pt idx="1505">
                  <c:v>3.6545198450055584E-2</c:v>
                </c:pt>
                <c:pt idx="1506">
                  <c:v>3.7743409558215875E-2</c:v>
                </c:pt>
                <c:pt idx="1507">
                  <c:v>3.7414544205479169E-2</c:v>
                </c:pt>
                <c:pt idx="1508">
                  <c:v>3.6618196751401828E-2</c:v>
                </c:pt>
                <c:pt idx="1509">
                  <c:v>3.6277711139144395E-2</c:v>
                </c:pt>
                <c:pt idx="1510">
                  <c:v>3.512491577718091E-2</c:v>
                </c:pt>
                <c:pt idx="1511">
                  <c:v>3.5596062108215712E-2</c:v>
                </c:pt>
                <c:pt idx="1512">
                  <c:v>3.4699743653644609E-2</c:v>
                </c:pt>
                <c:pt idx="1513">
                  <c:v>3.4748427148527855E-2</c:v>
                </c:pt>
                <c:pt idx="1514">
                  <c:v>3.5663043948138816E-2</c:v>
                </c:pt>
                <c:pt idx="1515">
                  <c:v>3.4779502540539603E-2</c:v>
                </c:pt>
                <c:pt idx="1516">
                  <c:v>3.3944620076056517E-2</c:v>
                </c:pt>
                <c:pt idx="1517">
                  <c:v>3.3336700553984668E-2</c:v>
                </c:pt>
                <c:pt idx="1518">
                  <c:v>3.2295703544299836E-2</c:v>
                </c:pt>
                <c:pt idx="1519">
                  <c:v>3.2838255055641252E-2</c:v>
                </c:pt>
                <c:pt idx="1520">
                  <c:v>3.2640381217975079E-2</c:v>
                </c:pt>
                <c:pt idx="1521">
                  <c:v>3.3304007044097542E-2</c:v>
                </c:pt>
                <c:pt idx="1522">
                  <c:v>3.2393682042022205E-2</c:v>
                </c:pt>
                <c:pt idx="1523">
                  <c:v>3.2511666876848519E-2</c:v>
                </c:pt>
                <c:pt idx="1524">
                  <c:v>3.2139972756392715E-2</c:v>
                </c:pt>
                <c:pt idx="1525">
                  <c:v>3.1575769649001599E-2</c:v>
                </c:pt>
                <c:pt idx="1526">
                  <c:v>3.09636937565624E-2</c:v>
                </c:pt>
                <c:pt idx="1527">
                  <c:v>3.0918549470598546E-2</c:v>
                </c:pt>
                <c:pt idx="1528">
                  <c:v>3.1245659343802551E-2</c:v>
                </c:pt>
                <c:pt idx="1529">
                  <c:v>3.0781158052467623E-2</c:v>
                </c:pt>
                <c:pt idx="1530">
                  <c:v>3.0987361537718042E-2</c:v>
                </c:pt>
                <c:pt idx="1531">
                  <c:v>3.3345125454218111E-2</c:v>
                </c:pt>
                <c:pt idx="1532">
                  <c:v>3.2463603918451205E-2</c:v>
                </c:pt>
                <c:pt idx="1533">
                  <c:v>3.1250799343591401E-2</c:v>
                </c:pt>
                <c:pt idx="1534">
                  <c:v>3.0659163958983576E-2</c:v>
                </c:pt>
                <c:pt idx="1535">
                  <c:v>2.9969339714166467E-2</c:v>
                </c:pt>
                <c:pt idx="1536">
                  <c:v>2.9587725122684157E-2</c:v>
                </c:pt>
                <c:pt idx="1537">
                  <c:v>2.9980511818081697E-2</c:v>
                </c:pt>
                <c:pt idx="1538">
                  <c:v>2.9545846277963368E-2</c:v>
                </c:pt>
                <c:pt idx="1539">
                  <c:v>2.9204681450228365E-2</c:v>
                </c:pt>
                <c:pt idx="1540">
                  <c:v>2.9592269466255223E-2</c:v>
                </c:pt>
                <c:pt idx="1541">
                  <c:v>2.892062238302491E-2</c:v>
                </c:pt>
                <c:pt idx="1542">
                  <c:v>2.9362988306465942E-2</c:v>
                </c:pt>
                <c:pt idx="1543">
                  <c:v>2.9488372235124502E-2</c:v>
                </c:pt>
                <c:pt idx="1544">
                  <c:v>2.9934157397009997E-2</c:v>
                </c:pt>
                <c:pt idx="1545">
                  <c:v>2.9336903756653737E-2</c:v>
                </c:pt>
                <c:pt idx="1546">
                  <c:v>2.9089266325261036E-2</c:v>
                </c:pt>
                <c:pt idx="1547">
                  <c:v>2.8500368768222317E-2</c:v>
                </c:pt>
                <c:pt idx="1548">
                  <c:v>2.9177676950755731E-2</c:v>
                </c:pt>
                <c:pt idx="1549">
                  <c:v>2.9547107660519642E-2</c:v>
                </c:pt>
                <c:pt idx="1550">
                  <c:v>2.8633361004426289E-2</c:v>
                </c:pt>
                <c:pt idx="1551">
                  <c:v>2.8932804255141394E-2</c:v>
                </c:pt>
                <c:pt idx="1552">
                  <c:v>2.9396612391035887E-2</c:v>
                </c:pt>
                <c:pt idx="1553">
                  <c:v>2.9246300761228798E-2</c:v>
                </c:pt>
                <c:pt idx="1554">
                  <c:v>2.9538333764438908E-2</c:v>
                </c:pt>
                <c:pt idx="1555">
                  <c:v>2.8915676278038462E-2</c:v>
                </c:pt>
                <c:pt idx="1556">
                  <c:v>2.9698136336820138E-2</c:v>
                </c:pt>
                <c:pt idx="1557">
                  <c:v>2.9851300034096532E-2</c:v>
                </c:pt>
                <c:pt idx="1558">
                  <c:v>3.1011102588715936E-2</c:v>
                </c:pt>
                <c:pt idx="1559">
                  <c:v>3.1412282995611607E-2</c:v>
                </c:pt>
                <c:pt idx="1560">
                  <c:v>3.0720524298769987E-2</c:v>
                </c:pt>
                <c:pt idx="1561">
                  <c:v>3.2193527939573814E-2</c:v>
                </c:pt>
                <c:pt idx="1562">
                  <c:v>3.3507172719333074E-2</c:v>
                </c:pt>
                <c:pt idx="1563">
                  <c:v>3.2299004036854859E-2</c:v>
                </c:pt>
                <c:pt idx="1564">
                  <c:v>3.234367905904266E-2</c:v>
                </c:pt>
                <c:pt idx="1565">
                  <c:v>3.2644443394012387E-2</c:v>
                </c:pt>
                <c:pt idx="1566">
                  <c:v>3.2958775430272244E-2</c:v>
                </c:pt>
                <c:pt idx="1567">
                  <c:v>3.4052288197904255E-2</c:v>
                </c:pt>
                <c:pt idx="1568">
                  <c:v>3.5677787115408095E-2</c:v>
                </c:pt>
                <c:pt idx="1569">
                  <c:v>3.5273883183453432E-2</c:v>
                </c:pt>
                <c:pt idx="1570">
                  <c:v>3.402095080123102E-2</c:v>
                </c:pt>
                <c:pt idx="1571">
                  <c:v>3.384848880806407E-2</c:v>
                </c:pt>
                <c:pt idx="1572">
                  <c:v>3.4160336682812945E-2</c:v>
                </c:pt>
                <c:pt idx="1573">
                  <c:v>3.4596447185942576E-2</c:v>
                </c:pt>
                <c:pt idx="1574">
                  <c:v>3.4110310198532931E-2</c:v>
                </c:pt>
                <c:pt idx="1575">
                  <c:v>3.5298275087716345E-2</c:v>
                </c:pt>
                <c:pt idx="1576">
                  <c:v>3.5477535264742163E-2</c:v>
                </c:pt>
                <c:pt idx="1577">
                  <c:v>3.7335746821578544E-2</c:v>
                </c:pt>
                <c:pt idx="1578">
                  <c:v>3.8622329119555834E-2</c:v>
                </c:pt>
                <c:pt idx="1579">
                  <c:v>3.9530178139100251E-2</c:v>
                </c:pt>
                <c:pt idx="1580">
                  <c:v>4.1296782921293337E-2</c:v>
                </c:pt>
                <c:pt idx="1581">
                  <c:v>3.9472234530079253E-2</c:v>
                </c:pt>
                <c:pt idx="1582">
                  <c:v>3.8351038045304861E-2</c:v>
                </c:pt>
                <c:pt idx="1583">
                  <c:v>3.961992821113558E-2</c:v>
                </c:pt>
                <c:pt idx="1584">
                  <c:v>4.0359922843215851E-2</c:v>
                </c:pt>
                <c:pt idx="1585">
                  <c:v>4.0953784138230559E-2</c:v>
                </c:pt>
                <c:pt idx="1586">
                  <c:v>4.0920594063743154E-2</c:v>
                </c:pt>
                <c:pt idx="1587">
                  <c:v>3.9139829107136093E-2</c:v>
                </c:pt>
                <c:pt idx="1588">
                  <c:v>3.8014124521023859E-2</c:v>
                </c:pt>
                <c:pt idx="1589">
                  <c:v>3.7914065371554076E-2</c:v>
                </c:pt>
                <c:pt idx="1590">
                  <c:v>3.765197965293629E-2</c:v>
                </c:pt>
                <c:pt idx="1591">
                  <c:v>3.7145900466846002E-2</c:v>
                </c:pt>
                <c:pt idx="1592">
                  <c:v>3.7773682221400665E-2</c:v>
                </c:pt>
                <c:pt idx="1593">
                  <c:v>3.6746341460449763E-2</c:v>
                </c:pt>
                <c:pt idx="1594">
                  <c:v>3.640608842260111E-2</c:v>
                </c:pt>
                <c:pt idx="1595">
                  <c:v>3.5744082189226839E-2</c:v>
                </c:pt>
                <c:pt idx="1596">
                  <c:v>3.5533967863578195E-2</c:v>
                </c:pt>
                <c:pt idx="1597">
                  <c:v>3.5385363053670058E-2</c:v>
                </c:pt>
                <c:pt idx="1598">
                  <c:v>3.6059849357690923E-2</c:v>
                </c:pt>
                <c:pt idx="1599">
                  <c:v>3.6524400567563009E-2</c:v>
                </c:pt>
                <c:pt idx="1600">
                  <c:v>3.6485797501028885E-2</c:v>
                </c:pt>
                <c:pt idx="1601">
                  <c:v>3.6304340121580903E-2</c:v>
                </c:pt>
                <c:pt idx="1602">
                  <c:v>3.694482639052709E-2</c:v>
                </c:pt>
                <c:pt idx="1603">
                  <c:v>3.7086204214349383E-2</c:v>
                </c:pt>
                <c:pt idx="1604">
                  <c:v>3.703302714685619E-2</c:v>
                </c:pt>
                <c:pt idx="1605">
                  <c:v>3.6944529925838757E-2</c:v>
                </c:pt>
                <c:pt idx="1606">
                  <c:v>3.631411340928116E-2</c:v>
                </c:pt>
                <c:pt idx="1607">
                  <c:v>3.5726551534342718E-2</c:v>
                </c:pt>
                <c:pt idx="1608">
                  <c:v>3.6308234969311376E-2</c:v>
                </c:pt>
                <c:pt idx="1609">
                  <c:v>3.6133513980207907E-2</c:v>
                </c:pt>
                <c:pt idx="1610">
                  <c:v>3.6713250249265222E-2</c:v>
                </c:pt>
                <c:pt idx="1611">
                  <c:v>3.721656328266993E-2</c:v>
                </c:pt>
                <c:pt idx="1612">
                  <c:v>3.6776722564844121E-2</c:v>
                </c:pt>
                <c:pt idx="1613">
                  <c:v>3.6856125125245942E-2</c:v>
                </c:pt>
                <c:pt idx="1614">
                  <c:v>3.6318329176819195E-2</c:v>
                </c:pt>
                <c:pt idx="1615">
                  <c:v>3.6715713623066991E-2</c:v>
                </c:pt>
                <c:pt idx="1616">
                  <c:v>3.6886771884891797E-2</c:v>
                </c:pt>
                <c:pt idx="1617">
                  <c:v>3.7348645007020967E-2</c:v>
                </c:pt>
                <c:pt idx="1618">
                  <c:v>3.6594482559787603E-2</c:v>
                </c:pt>
                <c:pt idx="1619">
                  <c:v>3.6307729191587895E-2</c:v>
                </c:pt>
                <c:pt idx="1620">
                  <c:v>3.6370312470213217E-2</c:v>
                </c:pt>
                <c:pt idx="1621">
                  <c:v>3.6488248610044724E-2</c:v>
                </c:pt>
                <c:pt idx="1622">
                  <c:v>3.6475318047459494E-2</c:v>
                </c:pt>
                <c:pt idx="1623">
                  <c:v>3.657820241632867E-2</c:v>
                </c:pt>
                <c:pt idx="1624">
                  <c:v>3.7298412437847997E-2</c:v>
                </c:pt>
                <c:pt idx="1625">
                  <c:v>3.7431501329654379E-2</c:v>
                </c:pt>
                <c:pt idx="1626">
                  <c:v>3.7485156840151378E-2</c:v>
                </c:pt>
                <c:pt idx="1627">
                  <c:v>3.7203785458475185E-2</c:v>
                </c:pt>
                <c:pt idx="1628">
                  <c:v>3.6798737200949158E-2</c:v>
                </c:pt>
                <c:pt idx="1629">
                  <c:v>3.6141798026891853E-2</c:v>
                </c:pt>
                <c:pt idx="1630">
                  <c:v>3.5909069001043639E-2</c:v>
                </c:pt>
                <c:pt idx="1631">
                  <c:v>3.5823922029549538E-2</c:v>
                </c:pt>
                <c:pt idx="1632">
                  <c:v>3.5697352255621519E-2</c:v>
                </c:pt>
                <c:pt idx="1633">
                  <c:v>3.6299017198961031E-2</c:v>
                </c:pt>
                <c:pt idx="1634">
                  <c:v>3.6328352808682948E-2</c:v>
                </c:pt>
                <c:pt idx="1635">
                  <c:v>3.5800619206831245E-2</c:v>
                </c:pt>
                <c:pt idx="1636">
                  <c:v>3.5418824500341797E-2</c:v>
                </c:pt>
                <c:pt idx="1637">
                  <c:v>3.5673129390578998E-2</c:v>
                </c:pt>
                <c:pt idx="1638">
                  <c:v>3.6561733662312933E-2</c:v>
                </c:pt>
                <c:pt idx="1639">
                  <c:v>3.6370198152191856E-2</c:v>
                </c:pt>
                <c:pt idx="1640">
                  <c:v>3.5604864757715779E-2</c:v>
                </c:pt>
                <c:pt idx="1641">
                  <c:v>3.5686364356274175E-2</c:v>
                </c:pt>
                <c:pt idx="1642">
                  <c:v>3.6700395084532815E-2</c:v>
                </c:pt>
                <c:pt idx="1643">
                  <c:v>3.6906207052426393E-2</c:v>
                </c:pt>
                <c:pt idx="1644">
                  <c:v>3.8317148954140817E-2</c:v>
                </c:pt>
                <c:pt idx="1645">
                  <c:v>3.9168557563230427E-2</c:v>
                </c:pt>
                <c:pt idx="1646">
                  <c:v>3.9520913917289652E-2</c:v>
                </c:pt>
                <c:pt idx="1647">
                  <c:v>3.8674129984960309E-2</c:v>
                </c:pt>
                <c:pt idx="1648">
                  <c:v>3.8867464688951567E-2</c:v>
                </c:pt>
                <c:pt idx="1649">
                  <c:v>4.0872001444959963E-2</c:v>
                </c:pt>
                <c:pt idx="1650">
                  <c:v>4.1225557423608408E-2</c:v>
                </c:pt>
                <c:pt idx="1651">
                  <c:v>4.0933855537494492E-2</c:v>
                </c:pt>
                <c:pt idx="1652">
                  <c:v>4.3119699724145422E-2</c:v>
                </c:pt>
                <c:pt idx="1653">
                  <c:v>4.8012902130765325E-2</c:v>
                </c:pt>
                <c:pt idx="1654">
                  <c:v>5.2948970703651205E-2</c:v>
                </c:pt>
                <c:pt idx="1655">
                  <c:v>4.9093169868562193E-2</c:v>
                </c:pt>
                <c:pt idx="1656">
                  <c:v>5.2051982301955006E-2</c:v>
                </c:pt>
                <c:pt idx="1657">
                  <c:v>5.8180067598133413E-2</c:v>
                </c:pt>
                <c:pt idx="1658">
                  <c:v>5.31110297276026E-2</c:v>
                </c:pt>
                <c:pt idx="1659">
                  <c:v>4.9930753255679541E-2</c:v>
                </c:pt>
                <c:pt idx="1660">
                  <c:v>4.7415828287046657E-2</c:v>
                </c:pt>
                <c:pt idx="1661">
                  <c:v>4.824296664607193E-2</c:v>
                </c:pt>
                <c:pt idx="1662">
                  <c:v>4.5882945217277038E-2</c:v>
                </c:pt>
                <c:pt idx="1663">
                  <c:v>4.4838515496573694E-2</c:v>
                </c:pt>
                <c:pt idx="1664">
                  <c:v>4.3735973896792721E-2</c:v>
                </c:pt>
                <c:pt idx="1665">
                  <c:v>4.3942831818474005E-2</c:v>
                </c:pt>
                <c:pt idx="1666">
                  <c:v>4.2562126781762709E-2</c:v>
                </c:pt>
                <c:pt idx="1667">
                  <c:v>4.1999280279743367E-2</c:v>
                </c:pt>
                <c:pt idx="1668">
                  <c:v>4.26261926972131E-2</c:v>
                </c:pt>
                <c:pt idx="1669">
                  <c:v>4.2002436375258537E-2</c:v>
                </c:pt>
                <c:pt idx="1670">
                  <c:v>4.0950529931534363E-2</c:v>
                </c:pt>
                <c:pt idx="1671">
                  <c:v>4.0636088826026762E-2</c:v>
                </c:pt>
                <c:pt idx="1672">
                  <c:v>4.3153251678198654E-2</c:v>
                </c:pt>
                <c:pt idx="1673">
                  <c:v>4.4120382226916076E-2</c:v>
                </c:pt>
                <c:pt idx="1674">
                  <c:v>4.1881148211820915E-2</c:v>
                </c:pt>
                <c:pt idx="1675">
                  <c:v>4.3705115190162888E-2</c:v>
                </c:pt>
                <c:pt idx="1676">
                  <c:v>4.162115792485889E-2</c:v>
                </c:pt>
                <c:pt idx="1677">
                  <c:v>4.0785939569195871E-2</c:v>
                </c:pt>
                <c:pt idx="1678">
                  <c:v>4.0898646518208209E-2</c:v>
                </c:pt>
                <c:pt idx="1679">
                  <c:v>3.9539059506920098E-2</c:v>
                </c:pt>
                <c:pt idx="1680">
                  <c:v>3.9200444797098472E-2</c:v>
                </c:pt>
                <c:pt idx="1681">
                  <c:v>3.8687977560487592E-2</c:v>
                </c:pt>
                <c:pt idx="1682">
                  <c:v>3.8983251819509727E-2</c:v>
                </c:pt>
                <c:pt idx="1683">
                  <c:v>3.8632409539207706E-2</c:v>
                </c:pt>
                <c:pt idx="1684">
                  <c:v>3.9071986630586988E-2</c:v>
                </c:pt>
                <c:pt idx="1685">
                  <c:v>3.9552272143114055E-2</c:v>
                </c:pt>
                <c:pt idx="1686">
                  <c:v>4.027038828153081E-2</c:v>
                </c:pt>
                <c:pt idx="1687">
                  <c:v>4.1750810154938867E-2</c:v>
                </c:pt>
                <c:pt idx="1688">
                  <c:v>4.3835720055543238E-2</c:v>
                </c:pt>
                <c:pt idx="1689">
                  <c:v>4.1394657618638517E-2</c:v>
                </c:pt>
                <c:pt idx="1690">
                  <c:v>4.1670951319475388E-2</c:v>
                </c:pt>
                <c:pt idx="1691">
                  <c:v>4.1218575293984934E-2</c:v>
                </c:pt>
                <c:pt idx="1692">
                  <c:v>4.0857980259888724E-2</c:v>
                </c:pt>
                <c:pt idx="1693">
                  <c:v>4.0216933528012609E-2</c:v>
                </c:pt>
                <c:pt idx="1694">
                  <c:v>3.969557392023261E-2</c:v>
                </c:pt>
                <c:pt idx="1695">
                  <c:v>4.0269100890355999E-2</c:v>
                </c:pt>
                <c:pt idx="1696">
                  <c:v>4.1939843491836971E-2</c:v>
                </c:pt>
                <c:pt idx="1697">
                  <c:v>4.1084866734222313E-2</c:v>
                </c:pt>
                <c:pt idx="1698">
                  <c:v>4.0972964829433842E-2</c:v>
                </c:pt>
                <c:pt idx="1699">
                  <c:v>4.0801139134253019E-2</c:v>
                </c:pt>
                <c:pt idx="1700">
                  <c:v>4.0435949795048116E-2</c:v>
                </c:pt>
                <c:pt idx="1701">
                  <c:v>4.1093770474305368E-2</c:v>
                </c:pt>
                <c:pt idx="1702">
                  <c:v>4.1059446755453144E-2</c:v>
                </c:pt>
                <c:pt idx="1703">
                  <c:v>4.0978038876745518E-2</c:v>
                </c:pt>
                <c:pt idx="1704">
                  <c:v>4.0060661798929247E-2</c:v>
                </c:pt>
                <c:pt idx="1705">
                  <c:v>4.0137459614647542E-2</c:v>
                </c:pt>
                <c:pt idx="1706">
                  <c:v>3.9640409826088532E-2</c:v>
                </c:pt>
                <c:pt idx="1707">
                  <c:v>3.9255967870191408E-2</c:v>
                </c:pt>
                <c:pt idx="1708">
                  <c:v>3.8975890233141124E-2</c:v>
                </c:pt>
                <c:pt idx="1709">
                  <c:v>3.9361387659924016E-2</c:v>
                </c:pt>
                <c:pt idx="1710">
                  <c:v>3.8568157187437557E-2</c:v>
                </c:pt>
                <c:pt idx="1711">
                  <c:v>3.9393799552967235E-2</c:v>
                </c:pt>
                <c:pt idx="1712">
                  <c:v>3.8900261572829178E-2</c:v>
                </c:pt>
                <c:pt idx="1713">
                  <c:v>3.8041757676324922E-2</c:v>
                </c:pt>
                <c:pt idx="1714">
                  <c:v>3.7540266498654315E-2</c:v>
                </c:pt>
                <c:pt idx="1715">
                  <c:v>3.7169587004479476E-2</c:v>
                </c:pt>
                <c:pt idx="1716">
                  <c:v>3.806167155210749E-2</c:v>
                </c:pt>
                <c:pt idx="1717">
                  <c:v>3.7368954643447583E-2</c:v>
                </c:pt>
                <c:pt idx="1718">
                  <c:v>3.7440851009038267E-2</c:v>
                </c:pt>
                <c:pt idx="1719">
                  <c:v>3.74615904824874E-2</c:v>
                </c:pt>
                <c:pt idx="1720">
                  <c:v>3.7193254806737117E-2</c:v>
                </c:pt>
                <c:pt idx="1721">
                  <c:v>3.693220143531005E-2</c:v>
                </c:pt>
                <c:pt idx="1722">
                  <c:v>3.7292292180619385E-2</c:v>
                </c:pt>
                <c:pt idx="1723">
                  <c:v>3.6610200513454011E-2</c:v>
                </c:pt>
                <c:pt idx="1724">
                  <c:v>3.6996104342239586E-2</c:v>
                </c:pt>
                <c:pt idx="1725">
                  <c:v>3.6575246639305212E-2</c:v>
                </c:pt>
                <c:pt idx="1726">
                  <c:v>3.6083218871978906E-2</c:v>
                </c:pt>
                <c:pt idx="1727">
                  <c:v>3.6118870700906858E-2</c:v>
                </c:pt>
                <c:pt idx="1728">
                  <c:v>3.6687402579297215E-2</c:v>
                </c:pt>
                <c:pt idx="1729">
                  <c:v>3.5825334901286129E-2</c:v>
                </c:pt>
                <c:pt idx="1730">
                  <c:v>3.6316009255862897E-2</c:v>
                </c:pt>
                <c:pt idx="1731">
                  <c:v>3.6246395810911491E-2</c:v>
                </c:pt>
                <c:pt idx="1732">
                  <c:v>3.619273492572124E-2</c:v>
                </c:pt>
                <c:pt idx="1733">
                  <c:v>3.6701778621735723E-2</c:v>
                </c:pt>
                <c:pt idx="1734">
                  <c:v>3.6365551704637393E-2</c:v>
                </c:pt>
                <c:pt idx="1735">
                  <c:v>3.7627971039334226E-2</c:v>
                </c:pt>
                <c:pt idx="1736">
                  <c:v>3.8170040487173096E-2</c:v>
                </c:pt>
                <c:pt idx="1737">
                  <c:v>3.6599861096833171E-2</c:v>
                </c:pt>
                <c:pt idx="1738">
                  <c:v>3.6567082085811012E-2</c:v>
                </c:pt>
                <c:pt idx="1739">
                  <c:v>3.6851908238976203E-2</c:v>
                </c:pt>
                <c:pt idx="1740">
                  <c:v>3.7925512478845111E-2</c:v>
                </c:pt>
                <c:pt idx="1741">
                  <c:v>3.8031255474466799E-2</c:v>
                </c:pt>
                <c:pt idx="1742">
                  <c:v>3.6844976166563778E-2</c:v>
                </c:pt>
                <c:pt idx="1743">
                  <c:v>3.6884018047311673E-2</c:v>
                </c:pt>
                <c:pt idx="1744">
                  <c:v>3.6667781548860329E-2</c:v>
                </c:pt>
                <c:pt idx="1745">
                  <c:v>3.6711556263195555E-2</c:v>
                </c:pt>
                <c:pt idx="1746">
                  <c:v>3.6017948659511773E-2</c:v>
                </c:pt>
                <c:pt idx="1747">
                  <c:v>3.6053651968139137E-2</c:v>
                </c:pt>
                <c:pt idx="1748">
                  <c:v>3.6115782125970344E-2</c:v>
                </c:pt>
                <c:pt idx="1749">
                  <c:v>3.6499605892694936E-2</c:v>
                </c:pt>
                <c:pt idx="1750">
                  <c:v>3.5834897339802031E-2</c:v>
                </c:pt>
                <c:pt idx="1751">
                  <c:v>3.5506108472905716E-2</c:v>
                </c:pt>
                <c:pt idx="1752">
                  <c:v>3.5287371928867675E-2</c:v>
                </c:pt>
                <c:pt idx="1753">
                  <c:v>3.4699894830623863E-2</c:v>
                </c:pt>
                <c:pt idx="1754">
                  <c:v>3.4719685481487267E-2</c:v>
                </c:pt>
                <c:pt idx="1755">
                  <c:v>3.4617907887970714E-2</c:v>
                </c:pt>
                <c:pt idx="1756">
                  <c:v>3.4440737549710637E-2</c:v>
                </c:pt>
                <c:pt idx="1757">
                  <c:v>3.4380945927262249E-2</c:v>
                </c:pt>
                <c:pt idx="1758">
                  <c:v>3.4056142637624395E-2</c:v>
                </c:pt>
                <c:pt idx="1759">
                  <c:v>3.4109703417504515E-2</c:v>
                </c:pt>
                <c:pt idx="1760">
                  <c:v>3.3899326513114739E-2</c:v>
                </c:pt>
                <c:pt idx="1761">
                  <c:v>3.3555899490084605E-2</c:v>
                </c:pt>
                <c:pt idx="1762">
                  <c:v>3.3149350766354953E-2</c:v>
                </c:pt>
                <c:pt idx="1763">
                  <c:v>3.3029026332226138E-2</c:v>
                </c:pt>
                <c:pt idx="1764">
                  <c:v>3.2330903264423179E-2</c:v>
                </c:pt>
                <c:pt idx="1765">
                  <c:v>3.3057879762425413E-2</c:v>
                </c:pt>
                <c:pt idx="1766">
                  <c:v>3.3587557911025717E-2</c:v>
                </c:pt>
                <c:pt idx="1767">
                  <c:v>3.3678582653664982E-2</c:v>
                </c:pt>
                <c:pt idx="1768">
                  <c:v>3.3480908817670713E-2</c:v>
                </c:pt>
                <c:pt idx="1769">
                  <c:v>3.3516725361670545E-2</c:v>
                </c:pt>
                <c:pt idx="1770">
                  <c:v>3.3054570789457047E-2</c:v>
                </c:pt>
                <c:pt idx="1771">
                  <c:v>3.2704237559183856E-2</c:v>
                </c:pt>
                <c:pt idx="1772">
                  <c:v>3.2761020153041803E-2</c:v>
                </c:pt>
                <c:pt idx="1773">
                  <c:v>3.4047245072118974E-2</c:v>
                </c:pt>
                <c:pt idx="1774">
                  <c:v>3.3837103889860255E-2</c:v>
                </c:pt>
                <c:pt idx="1775">
                  <c:v>3.5599163946622957E-2</c:v>
                </c:pt>
                <c:pt idx="1776">
                  <c:v>3.4487847115015929E-2</c:v>
                </c:pt>
                <c:pt idx="1777">
                  <c:v>3.4245210523164517E-2</c:v>
                </c:pt>
                <c:pt idx="1778">
                  <c:v>3.4224050132712416E-2</c:v>
                </c:pt>
                <c:pt idx="1779">
                  <c:v>3.3856078989163332E-2</c:v>
                </c:pt>
                <c:pt idx="1780">
                  <c:v>3.5236444748018125E-2</c:v>
                </c:pt>
                <c:pt idx="1781">
                  <c:v>3.4274855110577505E-2</c:v>
                </c:pt>
                <c:pt idx="1782">
                  <c:v>3.4262090566326273E-2</c:v>
                </c:pt>
                <c:pt idx="1783">
                  <c:v>3.4745945959525501E-2</c:v>
                </c:pt>
                <c:pt idx="1784">
                  <c:v>3.4637117407144702E-2</c:v>
                </c:pt>
                <c:pt idx="1785">
                  <c:v>3.4494602001507238E-2</c:v>
                </c:pt>
                <c:pt idx="1786">
                  <c:v>3.4065320850923217E-2</c:v>
                </c:pt>
                <c:pt idx="1787">
                  <c:v>3.3708659120776634E-2</c:v>
                </c:pt>
                <c:pt idx="1788">
                  <c:v>3.3900289012321894E-2</c:v>
                </c:pt>
                <c:pt idx="1789">
                  <c:v>3.5550410484601433E-2</c:v>
                </c:pt>
                <c:pt idx="1790">
                  <c:v>3.8175884158047783E-2</c:v>
                </c:pt>
              </c:numCache>
            </c:numRef>
          </c:yVal>
          <c:smooth val="1"/>
          <c:extLst>
            <c:ext xmlns:c16="http://schemas.microsoft.com/office/drawing/2014/chart" uri="{C3380CC4-5D6E-409C-BE32-E72D297353CC}">
              <c16:uniqueId val="{00000000-24BF-EC4B-BA0A-741B61F9DC37}"/>
            </c:ext>
          </c:extLst>
        </c:ser>
        <c:dLbls>
          <c:showLegendKey val="0"/>
          <c:showVal val="0"/>
          <c:showCatName val="0"/>
          <c:showSerName val="0"/>
          <c:showPercent val="0"/>
          <c:showBubbleSize val="0"/>
        </c:dLbls>
        <c:axId val="835460090"/>
        <c:axId val="2078858784"/>
      </c:scatterChart>
      <c:valAx>
        <c:axId val="835460090"/>
        <c:scaling>
          <c:orientation val="minMax"/>
          <c:max val="2025"/>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Roboto"/>
                  </a:defRPr>
                </a:pPr>
                <a:endParaRPr lang="en-US"/>
              </a:p>
            </c:rich>
          </c:tx>
          <c:overlay val="0"/>
        </c:title>
        <c:numFmt formatCode="0" sourceLinked="1"/>
        <c:majorTickMark val="none"/>
        <c:minorTickMark val="none"/>
        <c:tickLblPos val="nextTo"/>
        <c:spPr>
          <a:ln/>
        </c:spPr>
        <c:txPr>
          <a:bodyPr/>
          <a:lstStyle/>
          <a:p>
            <a:pPr lvl="0">
              <a:defRPr b="0">
                <a:solidFill>
                  <a:srgbClr val="000000"/>
                </a:solidFill>
                <a:latin typeface="Roboto"/>
              </a:defRPr>
            </a:pPr>
            <a:endParaRPr lang="en-US"/>
          </a:p>
        </c:txPr>
        <c:crossAx val="2078858784"/>
        <c:crosses val="autoZero"/>
        <c:crossBetween val="midCat"/>
      </c:valAx>
      <c:valAx>
        <c:axId val="2078858784"/>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Roboto"/>
                  </a:defRPr>
                </a:pPr>
                <a:endParaRPr lang="en-US"/>
              </a:p>
            </c:rich>
          </c:tx>
          <c:overlay val="0"/>
        </c:title>
        <c:numFmt formatCode="0.00%" sourceLinked="1"/>
        <c:majorTickMark val="none"/>
        <c:minorTickMark val="none"/>
        <c:tickLblPos val="nextTo"/>
        <c:spPr>
          <a:ln/>
        </c:spPr>
        <c:txPr>
          <a:bodyPr/>
          <a:lstStyle/>
          <a:p>
            <a:pPr lvl="0">
              <a:defRPr b="0">
                <a:solidFill>
                  <a:srgbClr val="000000"/>
                </a:solidFill>
                <a:latin typeface="Roboto"/>
              </a:defRPr>
            </a:pPr>
            <a:endParaRPr lang="en-US"/>
          </a:p>
        </c:txPr>
        <c:crossAx val="835460090"/>
        <c:crosses val="autoZero"/>
        <c:crossBetween val="midCat"/>
      </c:valAx>
    </c:plotArea>
    <c:legend>
      <c:legendPos val="b"/>
      <c:overlay val="0"/>
      <c:txPr>
        <a:bodyPr/>
        <a:lstStyle/>
        <a:p>
          <a:pPr lvl="0">
            <a:defRPr b="0">
              <a:solidFill>
                <a:srgbClr val="000000"/>
              </a:solidFill>
              <a:latin typeface="Roboto"/>
            </a:defRPr>
          </a:pPr>
          <a:endParaRPr lang="en-US"/>
        </a:p>
      </c:txPr>
    </c:legend>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0">
                <a:solidFill>
                  <a:srgbClr val="000000"/>
                </a:solidFill>
                <a:latin typeface="Roboto"/>
              </a:defRPr>
            </a:pPr>
            <a:r>
              <a:rPr lang="en-US" b="0">
                <a:solidFill>
                  <a:srgbClr val="000000"/>
                </a:solidFill>
                <a:latin typeface="Roboto"/>
              </a:rPr>
              <a:t>Real Cash Flow as % of initial NW</a:t>
            </a:r>
          </a:p>
        </c:rich>
      </c:tx>
      <c:overlay val="0"/>
    </c:title>
    <c:autoTitleDeleted val="0"/>
    <c:plotArea>
      <c:layout/>
      <c:lineChart>
        <c:grouping val="standard"/>
        <c:varyColors val="0"/>
        <c:ser>
          <c:idx val="0"/>
          <c:order val="0"/>
          <c:tx>
            <c:strRef>
              <c:f>'Cash Flow Assist'!$O$9:$O$10</c:f>
              <c:strCache>
                <c:ptCount val="2"/>
                <c:pt idx="1">
                  <c:v>Real Cash Flow as % of initial NW  -&gt; Used in Tab "Parameters &amp; Main Results"</c:v>
                </c:pt>
              </c:strCache>
            </c:strRef>
          </c:tx>
          <c:spPr>
            <a:ln cmpd="sng">
              <a:solidFill>
                <a:srgbClr val="4285F4"/>
              </a:solidFill>
            </a:ln>
          </c:spPr>
          <c:marker>
            <c:symbol val="none"/>
          </c:marker>
          <c:cat>
            <c:numRef>
              <c:f>'Cash Flow Assist'!$N$11:$N$730</c:f>
              <c:numCache>
                <c:formatCode>General</c:formatCode>
                <c:ptCount val="7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718</c:v>
                </c:pt>
                <c:pt idx="718">
                  <c:v>719</c:v>
                </c:pt>
                <c:pt idx="719">
                  <c:v>720</c:v>
                </c:pt>
              </c:numCache>
            </c:numRef>
          </c:cat>
          <c:val>
            <c:numRef>
              <c:f>'Cash Flow Assist'!$O$11:$O$730</c:f>
              <c:numCache>
                <c:formatCode>0.0000%</c:formatCode>
                <c:ptCount val="7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numCache>
            </c:numRef>
          </c:val>
          <c:smooth val="0"/>
          <c:extLst>
            <c:ext xmlns:c16="http://schemas.microsoft.com/office/drawing/2014/chart" uri="{C3380CC4-5D6E-409C-BE32-E72D297353CC}">
              <c16:uniqueId val="{00000000-6807-AA40-AC07-8BDFF8BF471A}"/>
            </c:ext>
          </c:extLst>
        </c:ser>
        <c:dLbls>
          <c:showLegendKey val="0"/>
          <c:showVal val="0"/>
          <c:showCatName val="0"/>
          <c:showSerName val="0"/>
          <c:showPercent val="0"/>
          <c:showBubbleSize val="0"/>
        </c:dLbls>
        <c:smooth val="0"/>
        <c:axId val="107276239"/>
        <c:axId val="1149681672"/>
      </c:lineChart>
      <c:catAx>
        <c:axId val="107276239"/>
        <c:scaling>
          <c:orientation val="minMax"/>
          <c:max val="720"/>
        </c:scaling>
        <c:delete val="0"/>
        <c:axPos val="b"/>
        <c:title>
          <c:tx>
            <c:rich>
              <a:bodyPr/>
              <a:lstStyle/>
              <a:p>
                <a:pPr lvl="0">
                  <a:defRPr b="0">
                    <a:solidFill>
                      <a:srgbClr val="000000"/>
                    </a:solidFill>
                    <a:latin typeface="Roboto"/>
                  </a:defRPr>
                </a:pPr>
                <a:r>
                  <a:rPr lang="en-US" b="0">
                    <a:solidFill>
                      <a:srgbClr val="000000"/>
                    </a:solidFill>
                    <a:latin typeface="Roboto"/>
                  </a:rPr>
                  <a:t>Calculate/Month</a:t>
                </a:r>
              </a:p>
            </c:rich>
          </c:tx>
          <c:overlay val="0"/>
        </c:title>
        <c:numFmt formatCode="General" sourceLinked="1"/>
        <c:majorTickMark val="none"/>
        <c:minorTickMark val="none"/>
        <c:tickLblPos val="nextTo"/>
        <c:txPr>
          <a:bodyPr/>
          <a:lstStyle/>
          <a:p>
            <a:pPr lvl="0">
              <a:defRPr b="0">
                <a:solidFill>
                  <a:srgbClr val="000000"/>
                </a:solidFill>
                <a:latin typeface="Roboto"/>
              </a:defRPr>
            </a:pPr>
            <a:endParaRPr lang="en-US"/>
          </a:p>
        </c:txPr>
        <c:crossAx val="1149681672"/>
        <c:crosses val="autoZero"/>
        <c:auto val="1"/>
        <c:lblAlgn val="ctr"/>
        <c:lblOffset val="100"/>
        <c:noMultiLvlLbl val="1"/>
      </c:catAx>
      <c:valAx>
        <c:axId val="1149681672"/>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Roboto"/>
                  </a:defRPr>
                </a:pPr>
                <a:r>
                  <a:rPr lang="en-US" b="0">
                    <a:solidFill>
                      <a:srgbClr val="000000"/>
                    </a:solidFill>
                    <a:latin typeface="Roboto"/>
                  </a:rPr>
                  <a:t>Real Cash Flow as % of initial NW</a:t>
                </a:r>
              </a:p>
            </c:rich>
          </c:tx>
          <c:overlay val="0"/>
        </c:title>
        <c:numFmt formatCode="0.0000%" sourceLinked="1"/>
        <c:majorTickMark val="none"/>
        <c:minorTickMark val="none"/>
        <c:tickLblPos val="nextTo"/>
        <c:spPr>
          <a:ln/>
        </c:spPr>
        <c:txPr>
          <a:bodyPr/>
          <a:lstStyle/>
          <a:p>
            <a:pPr lvl="0">
              <a:defRPr b="0">
                <a:solidFill>
                  <a:srgbClr val="000000"/>
                </a:solidFill>
                <a:latin typeface="Roboto"/>
              </a:defRPr>
            </a:pPr>
            <a:endParaRPr lang="en-US"/>
          </a:p>
        </c:txPr>
        <c:crossAx val="107276239"/>
        <c:crosses val="autoZero"/>
        <c:crossBetween val="between"/>
      </c:valAx>
    </c:plotArea>
    <c:legend>
      <c:legendPos val="b"/>
      <c:overlay val="0"/>
      <c:txPr>
        <a:bodyPr/>
        <a:lstStyle/>
        <a:p>
          <a:pPr lvl="0">
            <a:defRPr b="0">
              <a:solidFill>
                <a:srgbClr val="000000"/>
              </a:solidFill>
              <a:latin typeface="Roboto"/>
            </a:defRPr>
          </a:pPr>
          <a:endParaRPr lang="en-US"/>
        </a:p>
      </c:txPr>
    </c:legend>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0">
                <a:solidFill>
                  <a:srgbClr val="000000"/>
                </a:solidFill>
                <a:latin typeface="Roboto"/>
              </a:defRPr>
            </a:pPr>
            <a:r>
              <a:rPr lang="en-US" b="0">
                <a:solidFill>
                  <a:srgbClr val="000000"/>
                </a:solidFill>
                <a:latin typeface="Roboto"/>
              </a:rPr>
              <a:t>Real Cash Flow as % of initial NW</a:t>
            </a:r>
          </a:p>
        </c:rich>
      </c:tx>
      <c:overlay val="0"/>
    </c:title>
    <c:autoTitleDeleted val="0"/>
    <c:plotArea>
      <c:layout/>
      <c:lineChart>
        <c:grouping val="standard"/>
        <c:varyColors val="0"/>
        <c:ser>
          <c:idx val="0"/>
          <c:order val="0"/>
          <c:tx>
            <c:strRef>
              <c:f>'Cash Flow Assist'!$O$9:$O$10</c:f>
              <c:strCache>
                <c:ptCount val="2"/>
                <c:pt idx="1">
                  <c:v>Real Cash Flow as % of initial NW  -&gt; Used in Tab "Parameters &amp; Main Results"</c:v>
                </c:pt>
              </c:strCache>
            </c:strRef>
          </c:tx>
          <c:spPr>
            <a:ln cmpd="sng">
              <a:solidFill>
                <a:srgbClr val="4285F4"/>
              </a:solidFill>
            </a:ln>
          </c:spPr>
          <c:marker>
            <c:symbol val="none"/>
          </c:marker>
          <c:cat>
            <c:numRef>
              <c:f>'Cash Flow Assist'!$N$11:$N$730</c:f>
              <c:numCache>
                <c:formatCode>General</c:formatCode>
                <c:ptCount val="7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718</c:v>
                </c:pt>
                <c:pt idx="718">
                  <c:v>719</c:v>
                </c:pt>
                <c:pt idx="719">
                  <c:v>720</c:v>
                </c:pt>
              </c:numCache>
            </c:numRef>
          </c:cat>
          <c:val>
            <c:numRef>
              <c:f>'Cash Flow Assist'!$O$11:$O$730</c:f>
              <c:numCache>
                <c:formatCode>0.0000%</c:formatCode>
                <c:ptCount val="7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numCache>
            </c:numRef>
          </c:val>
          <c:smooth val="0"/>
          <c:extLst>
            <c:ext xmlns:c16="http://schemas.microsoft.com/office/drawing/2014/chart" uri="{C3380CC4-5D6E-409C-BE32-E72D297353CC}">
              <c16:uniqueId val="{00000000-2E01-B941-955D-40C0257B482F}"/>
            </c:ext>
          </c:extLst>
        </c:ser>
        <c:dLbls>
          <c:showLegendKey val="0"/>
          <c:showVal val="0"/>
          <c:showCatName val="0"/>
          <c:showSerName val="0"/>
          <c:showPercent val="0"/>
          <c:showBubbleSize val="0"/>
        </c:dLbls>
        <c:smooth val="0"/>
        <c:axId val="872872592"/>
        <c:axId val="769318352"/>
      </c:lineChart>
      <c:catAx>
        <c:axId val="872872592"/>
        <c:scaling>
          <c:orientation val="minMax"/>
          <c:max val="720"/>
        </c:scaling>
        <c:delete val="0"/>
        <c:axPos val="b"/>
        <c:title>
          <c:tx>
            <c:rich>
              <a:bodyPr/>
              <a:lstStyle/>
              <a:p>
                <a:pPr lvl="0">
                  <a:defRPr b="0">
                    <a:solidFill>
                      <a:srgbClr val="000000"/>
                    </a:solidFill>
                    <a:latin typeface="Roboto"/>
                  </a:defRPr>
                </a:pPr>
                <a:r>
                  <a:rPr lang="en-US" b="0">
                    <a:solidFill>
                      <a:srgbClr val="000000"/>
                    </a:solidFill>
                    <a:latin typeface="Roboto"/>
                  </a:rPr>
                  <a:t>Month</a:t>
                </a:r>
              </a:p>
            </c:rich>
          </c:tx>
          <c:overlay val="0"/>
        </c:title>
        <c:numFmt formatCode="General" sourceLinked="1"/>
        <c:majorTickMark val="none"/>
        <c:minorTickMark val="none"/>
        <c:tickLblPos val="nextTo"/>
        <c:txPr>
          <a:bodyPr/>
          <a:lstStyle/>
          <a:p>
            <a:pPr lvl="0">
              <a:defRPr b="0">
                <a:solidFill>
                  <a:srgbClr val="000000"/>
                </a:solidFill>
                <a:latin typeface="Roboto"/>
              </a:defRPr>
            </a:pPr>
            <a:endParaRPr lang="en-US"/>
          </a:p>
        </c:txPr>
        <c:crossAx val="769318352"/>
        <c:crosses val="autoZero"/>
        <c:auto val="1"/>
        <c:lblAlgn val="ctr"/>
        <c:lblOffset val="100"/>
        <c:noMultiLvlLbl val="1"/>
      </c:catAx>
      <c:valAx>
        <c:axId val="769318352"/>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Roboto"/>
                  </a:defRPr>
                </a:pPr>
                <a:r>
                  <a:rPr lang="en-US" b="0">
                    <a:solidFill>
                      <a:srgbClr val="000000"/>
                    </a:solidFill>
                    <a:latin typeface="Roboto"/>
                  </a:rPr>
                  <a:t>Real Cash Flow as % of initial NW</a:t>
                </a:r>
              </a:p>
            </c:rich>
          </c:tx>
          <c:overlay val="0"/>
        </c:title>
        <c:numFmt formatCode="0.0000%" sourceLinked="1"/>
        <c:majorTickMark val="none"/>
        <c:minorTickMark val="none"/>
        <c:tickLblPos val="nextTo"/>
        <c:spPr>
          <a:ln/>
        </c:spPr>
        <c:txPr>
          <a:bodyPr/>
          <a:lstStyle/>
          <a:p>
            <a:pPr lvl="0">
              <a:defRPr b="0">
                <a:solidFill>
                  <a:srgbClr val="000000"/>
                </a:solidFill>
                <a:latin typeface="Roboto"/>
              </a:defRPr>
            </a:pPr>
            <a:endParaRPr lang="en-US"/>
          </a:p>
        </c:txPr>
        <c:crossAx val="872872592"/>
        <c:crosses val="autoZero"/>
        <c:crossBetween val="between"/>
      </c:valAx>
    </c:plotArea>
    <c:legend>
      <c:legendPos val="b"/>
      <c:overlay val="0"/>
      <c:txPr>
        <a:bodyPr/>
        <a:lstStyle/>
        <a:p>
          <a:pPr lvl="0">
            <a:defRPr b="0">
              <a:solidFill>
                <a:srgbClr val="000000"/>
              </a:solidFill>
              <a:latin typeface="Roboto"/>
            </a:defRPr>
          </a:pPr>
          <a:endParaRPr lang="en-US"/>
        </a:p>
      </c:txPr>
    </c:legend>
    <c:plotVisOnly val="1"/>
    <c:dispBlanksAs val="zero"/>
    <c:showDLblsOverMax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0">
                <a:solidFill>
                  <a:srgbClr val="000000"/>
                </a:solidFill>
                <a:latin typeface="Roboto"/>
              </a:defRPr>
            </a:pPr>
            <a:r>
              <a:rPr lang="en-US" b="0">
                <a:solidFill>
                  <a:srgbClr val="000000"/>
                </a:solidFill>
                <a:latin typeface="Roboto"/>
              </a:rPr>
              <a:t>Scaling of withdrawal amounts</a:t>
            </a:r>
          </a:p>
        </c:rich>
      </c:tx>
      <c:overlay val="0"/>
    </c:title>
    <c:autoTitleDeleted val="0"/>
    <c:plotArea>
      <c:layout/>
      <c:lineChart>
        <c:grouping val="standard"/>
        <c:varyColors val="0"/>
        <c:ser>
          <c:idx val="0"/>
          <c:order val="0"/>
          <c:tx>
            <c:strRef>
              <c:f>'Cash Flow Assist'!$P$9:$P$10</c:f>
              <c:strCache>
                <c:ptCount val="2"/>
                <c:pt idx="1">
                  <c:v>Scaling of withdrawals. Please do not change!!!</c:v>
                </c:pt>
              </c:strCache>
            </c:strRef>
          </c:tx>
          <c:spPr>
            <a:ln cmpd="sng">
              <a:solidFill>
                <a:srgbClr val="4285F4"/>
              </a:solidFill>
            </a:ln>
          </c:spPr>
          <c:marker>
            <c:symbol val="none"/>
          </c:marker>
          <c:cat>
            <c:numRef>
              <c:f>'Cash Flow Assist'!$N$11:$N$730</c:f>
              <c:numCache>
                <c:formatCode>General</c:formatCode>
                <c:ptCount val="7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718</c:v>
                </c:pt>
                <c:pt idx="718">
                  <c:v>719</c:v>
                </c:pt>
                <c:pt idx="719">
                  <c:v>720</c:v>
                </c:pt>
              </c:numCache>
            </c:numRef>
          </c:cat>
          <c:val>
            <c:numRef>
              <c:f>'Cash Flow Assist'!$P$11:$P$730</c:f>
              <c:numCache>
                <c:formatCode>#,##0.00</c:formatCode>
                <c:ptCount val="7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pt idx="365">
                  <c:v>1</c:v>
                </c:pt>
                <c:pt idx="366">
                  <c:v>1</c:v>
                </c:pt>
                <c:pt idx="367">
                  <c:v>1</c:v>
                </c:pt>
                <c:pt idx="368">
                  <c:v>1</c:v>
                </c:pt>
                <c:pt idx="369">
                  <c:v>1</c:v>
                </c:pt>
                <c:pt idx="370">
                  <c:v>1</c:v>
                </c:pt>
                <c:pt idx="371">
                  <c:v>1</c:v>
                </c:pt>
                <c:pt idx="372">
                  <c:v>1</c:v>
                </c:pt>
                <c:pt idx="373">
                  <c:v>1</c:v>
                </c:pt>
                <c:pt idx="374">
                  <c:v>1</c:v>
                </c:pt>
                <c:pt idx="375">
                  <c:v>1</c:v>
                </c:pt>
                <c:pt idx="376">
                  <c:v>1</c:v>
                </c:pt>
                <c:pt idx="377">
                  <c:v>1</c:v>
                </c:pt>
                <c:pt idx="378">
                  <c:v>1</c:v>
                </c:pt>
                <c:pt idx="379">
                  <c:v>1</c:v>
                </c:pt>
                <c:pt idx="380">
                  <c:v>1</c:v>
                </c:pt>
                <c:pt idx="381">
                  <c:v>1</c:v>
                </c:pt>
                <c:pt idx="382">
                  <c:v>1</c:v>
                </c:pt>
                <c:pt idx="383">
                  <c:v>1</c:v>
                </c:pt>
                <c:pt idx="384">
                  <c:v>1</c:v>
                </c:pt>
                <c:pt idx="385">
                  <c:v>1</c:v>
                </c:pt>
                <c:pt idx="386">
                  <c:v>1</c:v>
                </c:pt>
                <c:pt idx="387">
                  <c:v>1</c:v>
                </c:pt>
                <c:pt idx="388">
                  <c:v>1</c:v>
                </c:pt>
                <c:pt idx="389">
                  <c:v>1</c:v>
                </c:pt>
                <c:pt idx="390">
                  <c:v>1</c:v>
                </c:pt>
                <c:pt idx="391">
                  <c:v>1</c:v>
                </c:pt>
                <c:pt idx="392">
                  <c:v>1</c:v>
                </c:pt>
                <c:pt idx="393">
                  <c:v>1</c:v>
                </c:pt>
                <c:pt idx="394">
                  <c:v>1</c:v>
                </c:pt>
                <c:pt idx="395">
                  <c:v>1</c:v>
                </c:pt>
                <c:pt idx="396">
                  <c:v>1</c:v>
                </c:pt>
                <c:pt idx="397">
                  <c:v>1</c:v>
                </c:pt>
                <c:pt idx="398">
                  <c:v>1</c:v>
                </c:pt>
                <c:pt idx="399">
                  <c:v>1</c:v>
                </c:pt>
                <c:pt idx="400">
                  <c:v>1</c:v>
                </c:pt>
                <c:pt idx="401">
                  <c:v>1</c:v>
                </c:pt>
                <c:pt idx="402">
                  <c:v>1</c:v>
                </c:pt>
                <c:pt idx="403">
                  <c:v>1</c:v>
                </c:pt>
                <c:pt idx="404">
                  <c:v>1</c:v>
                </c:pt>
                <c:pt idx="405">
                  <c:v>1</c:v>
                </c:pt>
                <c:pt idx="406">
                  <c:v>1</c:v>
                </c:pt>
                <c:pt idx="407">
                  <c:v>1</c:v>
                </c:pt>
                <c:pt idx="408">
                  <c:v>1</c:v>
                </c:pt>
                <c:pt idx="409">
                  <c:v>1</c:v>
                </c:pt>
                <c:pt idx="410">
                  <c:v>1</c:v>
                </c:pt>
                <c:pt idx="411">
                  <c:v>1</c:v>
                </c:pt>
                <c:pt idx="412">
                  <c:v>1</c:v>
                </c:pt>
                <c:pt idx="413">
                  <c:v>1</c:v>
                </c:pt>
                <c:pt idx="414">
                  <c:v>1</c:v>
                </c:pt>
                <c:pt idx="415">
                  <c:v>1</c:v>
                </c:pt>
                <c:pt idx="416">
                  <c:v>1</c:v>
                </c:pt>
                <c:pt idx="417">
                  <c:v>1</c:v>
                </c:pt>
                <c:pt idx="418">
                  <c:v>1</c:v>
                </c:pt>
                <c:pt idx="419">
                  <c:v>1</c:v>
                </c:pt>
                <c:pt idx="420">
                  <c:v>1</c:v>
                </c:pt>
                <c:pt idx="421">
                  <c:v>1</c:v>
                </c:pt>
                <c:pt idx="422">
                  <c:v>1</c:v>
                </c:pt>
                <c:pt idx="423">
                  <c:v>1</c:v>
                </c:pt>
                <c:pt idx="424">
                  <c:v>1</c:v>
                </c:pt>
                <c:pt idx="425">
                  <c:v>1</c:v>
                </c:pt>
                <c:pt idx="426">
                  <c:v>1</c:v>
                </c:pt>
                <c:pt idx="427">
                  <c:v>1</c:v>
                </c:pt>
                <c:pt idx="428">
                  <c:v>1</c:v>
                </c:pt>
                <c:pt idx="429">
                  <c:v>1</c:v>
                </c:pt>
                <c:pt idx="430">
                  <c:v>1</c:v>
                </c:pt>
                <c:pt idx="431">
                  <c:v>1</c:v>
                </c:pt>
                <c:pt idx="432">
                  <c:v>1</c:v>
                </c:pt>
                <c:pt idx="433">
                  <c:v>1</c:v>
                </c:pt>
                <c:pt idx="434">
                  <c:v>1</c:v>
                </c:pt>
                <c:pt idx="435">
                  <c:v>1</c:v>
                </c:pt>
                <c:pt idx="436">
                  <c:v>1</c:v>
                </c:pt>
                <c:pt idx="437">
                  <c:v>1</c:v>
                </c:pt>
                <c:pt idx="438">
                  <c:v>1</c:v>
                </c:pt>
                <c:pt idx="439">
                  <c:v>1</c:v>
                </c:pt>
                <c:pt idx="440">
                  <c:v>1</c:v>
                </c:pt>
                <c:pt idx="441">
                  <c:v>1</c:v>
                </c:pt>
                <c:pt idx="442">
                  <c:v>1</c:v>
                </c:pt>
                <c:pt idx="443">
                  <c:v>1</c:v>
                </c:pt>
                <c:pt idx="444">
                  <c:v>1</c:v>
                </c:pt>
                <c:pt idx="445">
                  <c:v>1</c:v>
                </c:pt>
                <c:pt idx="446">
                  <c:v>1</c:v>
                </c:pt>
                <c:pt idx="447">
                  <c:v>1</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1</c:v>
                </c:pt>
                <c:pt idx="548">
                  <c:v>1</c:v>
                </c:pt>
                <c:pt idx="549">
                  <c:v>1</c:v>
                </c:pt>
                <c:pt idx="550">
                  <c:v>1</c:v>
                </c:pt>
                <c:pt idx="551">
                  <c:v>1</c:v>
                </c:pt>
                <c:pt idx="552">
                  <c:v>1</c:v>
                </c:pt>
                <c:pt idx="553">
                  <c:v>1</c:v>
                </c:pt>
                <c:pt idx="554">
                  <c:v>1</c:v>
                </c:pt>
                <c:pt idx="555">
                  <c:v>1</c:v>
                </c:pt>
                <c:pt idx="556">
                  <c:v>1</c:v>
                </c:pt>
                <c:pt idx="557">
                  <c:v>1</c:v>
                </c:pt>
                <c:pt idx="558">
                  <c:v>1</c:v>
                </c:pt>
                <c:pt idx="559">
                  <c:v>1</c:v>
                </c:pt>
                <c:pt idx="560">
                  <c:v>1</c:v>
                </c:pt>
                <c:pt idx="561">
                  <c:v>1</c:v>
                </c:pt>
                <c:pt idx="562">
                  <c:v>1</c:v>
                </c:pt>
                <c:pt idx="563">
                  <c:v>1</c:v>
                </c:pt>
                <c:pt idx="564">
                  <c:v>1</c:v>
                </c:pt>
                <c:pt idx="565">
                  <c:v>1</c:v>
                </c:pt>
                <c:pt idx="566">
                  <c:v>1</c:v>
                </c:pt>
                <c:pt idx="567">
                  <c:v>1</c:v>
                </c:pt>
                <c:pt idx="568">
                  <c:v>1</c:v>
                </c:pt>
                <c:pt idx="569">
                  <c:v>1</c:v>
                </c:pt>
                <c:pt idx="570">
                  <c:v>1</c:v>
                </c:pt>
                <c:pt idx="571">
                  <c:v>1</c:v>
                </c:pt>
                <c:pt idx="572">
                  <c:v>1</c:v>
                </c:pt>
                <c:pt idx="573">
                  <c:v>1</c:v>
                </c:pt>
                <c:pt idx="574">
                  <c:v>1</c:v>
                </c:pt>
                <c:pt idx="575">
                  <c:v>1</c:v>
                </c:pt>
                <c:pt idx="576">
                  <c:v>1</c:v>
                </c:pt>
                <c:pt idx="577">
                  <c:v>1</c:v>
                </c:pt>
                <c:pt idx="578">
                  <c:v>1</c:v>
                </c:pt>
                <c:pt idx="579">
                  <c:v>1</c:v>
                </c:pt>
                <c:pt idx="580">
                  <c:v>1</c:v>
                </c:pt>
                <c:pt idx="581">
                  <c:v>1</c:v>
                </c:pt>
                <c:pt idx="582">
                  <c:v>1</c:v>
                </c:pt>
                <c:pt idx="583">
                  <c:v>1</c:v>
                </c:pt>
                <c:pt idx="584">
                  <c:v>1</c:v>
                </c:pt>
                <c:pt idx="585">
                  <c:v>1</c:v>
                </c:pt>
                <c:pt idx="586">
                  <c:v>1</c:v>
                </c:pt>
                <c:pt idx="587">
                  <c:v>1</c:v>
                </c:pt>
                <c:pt idx="588">
                  <c:v>1</c:v>
                </c:pt>
                <c:pt idx="589">
                  <c:v>1</c:v>
                </c:pt>
                <c:pt idx="590">
                  <c:v>1</c:v>
                </c:pt>
                <c:pt idx="591">
                  <c:v>1</c:v>
                </c:pt>
                <c:pt idx="592">
                  <c:v>1</c:v>
                </c:pt>
                <c:pt idx="593">
                  <c:v>1</c:v>
                </c:pt>
                <c:pt idx="594">
                  <c:v>1</c:v>
                </c:pt>
                <c:pt idx="595">
                  <c:v>1</c:v>
                </c:pt>
                <c:pt idx="596">
                  <c:v>1</c:v>
                </c:pt>
                <c:pt idx="597">
                  <c:v>1</c:v>
                </c:pt>
                <c:pt idx="598">
                  <c:v>1</c:v>
                </c:pt>
                <c:pt idx="599">
                  <c:v>1</c:v>
                </c:pt>
                <c:pt idx="600">
                  <c:v>1</c:v>
                </c:pt>
                <c:pt idx="601">
                  <c:v>1</c:v>
                </c:pt>
                <c:pt idx="602">
                  <c:v>1</c:v>
                </c:pt>
                <c:pt idx="603">
                  <c:v>1</c:v>
                </c:pt>
                <c:pt idx="604">
                  <c:v>1</c:v>
                </c:pt>
                <c:pt idx="605">
                  <c:v>1</c:v>
                </c:pt>
                <c:pt idx="606">
                  <c:v>1</c:v>
                </c:pt>
                <c:pt idx="607">
                  <c:v>1</c:v>
                </c:pt>
                <c:pt idx="608">
                  <c:v>1</c:v>
                </c:pt>
                <c:pt idx="609">
                  <c:v>1</c:v>
                </c:pt>
                <c:pt idx="610">
                  <c:v>1</c:v>
                </c:pt>
                <c:pt idx="611">
                  <c:v>1</c:v>
                </c:pt>
                <c:pt idx="612">
                  <c:v>1</c:v>
                </c:pt>
                <c:pt idx="613">
                  <c:v>1</c:v>
                </c:pt>
                <c:pt idx="614">
                  <c:v>1</c:v>
                </c:pt>
                <c:pt idx="615">
                  <c:v>1</c:v>
                </c:pt>
                <c:pt idx="616">
                  <c:v>1</c:v>
                </c:pt>
                <c:pt idx="617">
                  <c:v>1</c:v>
                </c:pt>
                <c:pt idx="618">
                  <c:v>1</c:v>
                </c:pt>
                <c:pt idx="619">
                  <c:v>1</c:v>
                </c:pt>
                <c:pt idx="620">
                  <c:v>1</c:v>
                </c:pt>
                <c:pt idx="621">
                  <c:v>1</c:v>
                </c:pt>
                <c:pt idx="622">
                  <c:v>1</c:v>
                </c:pt>
                <c:pt idx="623">
                  <c:v>1</c:v>
                </c:pt>
                <c:pt idx="624">
                  <c:v>1</c:v>
                </c:pt>
                <c:pt idx="625">
                  <c:v>1</c:v>
                </c:pt>
                <c:pt idx="626">
                  <c:v>1</c:v>
                </c:pt>
                <c:pt idx="627">
                  <c:v>1</c:v>
                </c:pt>
                <c:pt idx="628">
                  <c:v>1</c:v>
                </c:pt>
                <c:pt idx="629">
                  <c:v>1</c:v>
                </c:pt>
                <c:pt idx="630">
                  <c:v>1</c:v>
                </c:pt>
                <c:pt idx="631">
                  <c:v>1</c:v>
                </c:pt>
                <c:pt idx="632">
                  <c:v>1</c:v>
                </c:pt>
                <c:pt idx="633">
                  <c:v>1</c:v>
                </c:pt>
                <c:pt idx="634">
                  <c:v>1</c:v>
                </c:pt>
                <c:pt idx="635">
                  <c:v>1</c:v>
                </c:pt>
                <c:pt idx="636">
                  <c:v>1</c:v>
                </c:pt>
                <c:pt idx="637">
                  <c:v>1</c:v>
                </c:pt>
                <c:pt idx="638">
                  <c:v>1</c:v>
                </c:pt>
                <c:pt idx="639">
                  <c:v>1</c:v>
                </c:pt>
                <c:pt idx="640">
                  <c:v>1</c:v>
                </c:pt>
                <c:pt idx="641">
                  <c:v>1</c:v>
                </c:pt>
                <c:pt idx="642">
                  <c:v>1</c:v>
                </c:pt>
                <c:pt idx="643">
                  <c:v>1</c:v>
                </c:pt>
                <c:pt idx="644">
                  <c:v>1</c:v>
                </c:pt>
                <c:pt idx="645">
                  <c:v>1</c:v>
                </c:pt>
                <c:pt idx="646">
                  <c:v>1</c:v>
                </c:pt>
                <c:pt idx="647">
                  <c:v>1</c:v>
                </c:pt>
                <c:pt idx="648">
                  <c:v>1</c:v>
                </c:pt>
                <c:pt idx="649">
                  <c:v>1</c:v>
                </c:pt>
                <c:pt idx="650">
                  <c:v>1</c:v>
                </c:pt>
                <c:pt idx="651">
                  <c:v>1</c:v>
                </c:pt>
                <c:pt idx="652">
                  <c:v>1</c:v>
                </c:pt>
                <c:pt idx="653">
                  <c:v>1</c:v>
                </c:pt>
                <c:pt idx="654">
                  <c:v>1</c:v>
                </c:pt>
                <c:pt idx="655">
                  <c:v>1</c:v>
                </c:pt>
                <c:pt idx="656">
                  <c:v>1</c:v>
                </c:pt>
                <c:pt idx="657">
                  <c:v>1</c:v>
                </c:pt>
                <c:pt idx="658">
                  <c:v>1</c:v>
                </c:pt>
                <c:pt idx="659">
                  <c:v>1</c:v>
                </c:pt>
                <c:pt idx="660">
                  <c:v>1</c:v>
                </c:pt>
                <c:pt idx="661">
                  <c:v>1</c:v>
                </c:pt>
                <c:pt idx="662">
                  <c:v>1</c:v>
                </c:pt>
                <c:pt idx="663">
                  <c:v>1</c:v>
                </c:pt>
                <c:pt idx="664">
                  <c:v>1</c:v>
                </c:pt>
                <c:pt idx="665">
                  <c:v>1</c:v>
                </c:pt>
                <c:pt idx="666">
                  <c:v>1</c:v>
                </c:pt>
                <c:pt idx="667">
                  <c:v>1</c:v>
                </c:pt>
                <c:pt idx="668">
                  <c:v>1</c:v>
                </c:pt>
                <c:pt idx="669">
                  <c:v>1</c:v>
                </c:pt>
                <c:pt idx="670">
                  <c:v>1</c:v>
                </c:pt>
                <c:pt idx="671">
                  <c:v>1</c:v>
                </c:pt>
                <c:pt idx="672">
                  <c:v>1</c:v>
                </c:pt>
                <c:pt idx="673">
                  <c:v>1</c:v>
                </c:pt>
                <c:pt idx="674">
                  <c:v>1</c:v>
                </c:pt>
                <c:pt idx="675">
                  <c:v>1</c:v>
                </c:pt>
                <c:pt idx="676">
                  <c:v>1</c:v>
                </c:pt>
                <c:pt idx="677">
                  <c:v>1</c:v>
                </c:pt>
                <c:pt idx="678">
                  <c:v>1</c:v>
                </c:pt>
                <c:pt idx="679">
                  <c:v>1</c:v>
                </c:pt>
                <c:pt idx="680">
                  <c:v>1</c:v>
                </c:pt>
                <c:pt idx="681">
                  <c:v>1</c:v>
                </c:pt>
                <c:pt idx="682">
                  <c:v>1</c:v>
                </c:pt>
                <c:pt idx="683">
                  <c:v>1</c:v>
                </c:pt>
                <c:pt idx="684">
                  <c:v>1</c:v>
                </c:pt>
                <c:pt idx="685">
                  <c:v>1</c:v>
                </c:pt>
                <c:pt idx="686">
                  <c:v>1</c:v>
                </c:pt>
                <c:pt idx="687">
                  <c:v>1</c:v>
                </c:pt>
                <c:pt idx="688">
                  <c:v>1</c:v>
                </c:pt>
                <c:pt idx="689">
                  <c:v>1</c:v>
                </c:pt>
                <c:pt idx="690">
                  <c:v>1</c:v>
                </c:pt>
                <c:pt idx="691">
                  <c:v>1</c:v>
                </c:pt>
                <c:pt idx="692">
                  <c:v>1</c:v>
                </c:pt>
                <c:pt idx="693">
                  <c:v>1</c:v>
                </c:pt>
                <c:pt idx="694">
                  <c:v>1</c:v>
                </c:pt>
                <c:pt idx="695">
                  <c:v>1</c:v>
                </c:pt>
                <c:pt idx="696">
                  <c:v>1</c:v>
                </c:pt>
                <c:pt idx="697">
                  <c:v>1</c:v>
                </c:pt>
                <c:pt idx="698">
                  <c:v>1</c:v>
                </c:pt>
                <c:pt idx="699">
                  <c:v>1</c:v>
                </c:pt>
                <c:pt idx="700">
                  <c:v>1</c:v>
                </c:pt>
                <c:pt idx="701">
                  <c:v>1</c:v>
                </c:pt>
                <c:pt idx="702">
                  <c:v>1</c:v>
                </c:pt>
                <c:pt idx="703">
                  <c:v>1</c:v>
                </c:pt>
                <c:pt idx="704">
                  <c:v>1</c:v>
                </c:pt>
                <c:pt idx="705">
                  <c:v>1</c:v>
                </c:pt>
                <c:pt idx="706">
                  <c:v>1</c:v>
                </c:pt>
                <c:pt idx="707">
                  <c:v>1</c:v>
                </c:pt>
                <c:pt idx="708">
                  <c:v>1</c:v>
                </c:pt>
                <c:pt idx="709">
                  <c:v>1</c:v>
                </c:pt>
                <c:pt idx="710">
                  <c:v>1</c:v>
                </c:pt>
                <c:pt idx="711">
                  <c:v>1</c:v>
                </c:pt>
                <c:pt idx="712">
                  <c:v>1</c:v>
                </c:pt>
                <c:pt idx="713">
                  <c:v>1</c:v>
                </c:pt>
                <c:pt idx="714">
                  <c:v>1</c:v>
                </c:pt>
                <c:pt idx="715">
                  <c:v>1</c:v>
                </c:pt>
                <c:pt idx="716">
                  <c:v>1</c:v>
                </c:pt>
                <c:pt idx="717">
                  <c:v>1</c:v>
                </c:pt>
                <c:pt idx="718">
                  <c:v>1</c:v>
                </c:pt>
                <c:pt idx="719">
                  <c:v>1</c:v>
                </c:pt>
              </c:numCache>
            </c:numRef>
          </c:val>
          <c:smooth val="0"/>
          <c:extLst>
            <c:ext xmlns:c16="http://schemas.microsoft.com/office/drawing/2014/chart" uri="{C3380CC4-5D6E-409C-BE32-E72D297353CC}">
              <c16:uniqueId val="{00000000-A3B7-2D49-AE05-ED98DD506011}"/>
            </c:ext>
          </c:extLst>
        </c:ser>
        <c:dLbls>
          <c:showLegendKey val="0"/>
          <c:showVal val="0"/>
          <c:showCatName val="0"/>
          <c:showSerName val="0"/>
          <c:showPercent val="0"/>
          <c:showBubbleSize val="0"/>
        </c:dLbls>
        <c:smooth val="0"/>
        <c:axId val="1965093300"/>
        <c:axId val="2036273650"/>
      </c:lineChart>
      <c:catAx>
        <c:axId val="1965093300"/>
        <c:scaling>
          <c:orientation val="minMax"/>
          <c:max val="720"/>
        </c:scaling>
        <c:delete val="0"/>
        <c:axPos val="b"/>
        <c:title>
          <c:tx>
            <c:rich>
              <a:bodyPr/>
              <a:lstStyle/>
              <a:p>
                <a:pPr lvl="0">
                  <a:defRPr b="0">
                    <a:solidFill>
                      <a:srgbClr val="000000"/>
                    </a:solidFill>
                    <a:latin typeface="Roboto"/>
                  </a:defRPr>
                </a:pPr>
                <a:r>
                  <a:rPr lang="en-US" b="0">
                    <a:solidFill>
                      <a:srgbClr val="000000"/>
                    </a:solidFill>
                    <a:latin typeface="Roboto"/>
                  </a:rPr>
                  <a:t>Month</a:t>
                </a:r>
              </a:p>
            </c:rich>
          </c:tx>
          <c:overlay val="0"/>
        </c:title>
        <c:numFmt formatCode="General" sourceLinked="1"/>
        <c:majorTickMark val="none"/>
        <c:minorTickMark val="none"/>
        <c:tickLblPos val="nextTo"/>
        <c:txPr>
          <a:bodyPr/>
          <a:lstStyle/>
          <a:p>
            <a:pPr lvl="0">
              <a:defRPr b="0">
                <a:solidFill>
                  <a:srgbClr val="000000"/>
                </a:solidFill>
                <a:latin typeface="Roboto"/>
              </a:defRPr>
            </a:pPr>
            <a:endParaRPr lang="en-US"/>
          </a:p>
        </c:txPr>
        <c:crossAx val="2036273650"/>
        <c:crosses val="autoZero"/>
        <c:auto val="1"/>
        <c:lblAlgn val="ctr"/>
        <c:lblOffset val="100"/>
        <c:noMultiLvlLbl val="1"/>
      </c:catAx>
      <c:valAx>
        <c:axId val="2036273650"/>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Roboto"/>
                  </a:defRPr>
                </a:pPr>
                <a:r>
                  <a:rPr lang="en-US" b="0">
                    <a:solidFill>
                      <a:srgbClr val="000000"/>
                    </a:solidFill>
                    <a:latin typeface="Roboto"/>
                  </a:rPr>
                  <a:t>Scaling of withdrawal amounts</a:t>
                </a:r>
              </a:p>
            </c:rich>
          </c:tx>
          <c:overlay val="0"/>
        </c:title>
        <c:numFmt formatCode="#,##0.00" sourceLinked="1"/>
        <c:majorTickMark val="none"/>
        <c:minorTickMark val="none"/>
        <c:tickLblPos val="nextTo"/>
        <c:spPr>
          <a:ln/>
        </c:spPr>
        <c:txPr>
          <a:bodyPr/>
          <a:lstStyle/>
          <a:p>
            <a:pPr lvl="0">
              <a:defRPr b="0">
                <a:solidFill>
                  <a:srgbClr val="000000"/>
                </a:solidFill>
                <a:latin typeface="Roboto"/>
              </a:defRPr>
            </a:pPr>
            <a:endParaRPr lang="en-US"/>
          </a:p>
        </c:txPr>
        <c:crossAx val="1965093300"/>
        <c:crosses val="autoZero"/>
        <c:crossBetween val="between"/>
      </c:valAx>
    </c:plotArea>
    <c:legend>
      <c:legendPos val="b"/>
      <c:overlay val="0"/>
      <c:txPr>
        <a:bodyPr/>
        <a:lstStyle/>
        <a:p>
          <a:pPr lvl="0">
            <a:defRPr b="0">
              <a:solidFill>
                <a:srgbClr val="000000"/>
              </a:solidFill>
              <a:latin typeface="Roboto"/>
            </a:defRPr>
          </a:pPr>
          <a:endParaRPr lang="en-US"/>
        </a:p>
      </c:txPr>
    </c:legend>
    <c:plotVisOnly val="1"/>
    <c:dispBlanksAs val="zero"/>
    <c:showDLblsOverMax val="1"/>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0">
                <a:solidFill>
                  <a:srgbClr val="000000"/>
                </a:solidFill>
                <a:latin typeface="Roboto"/>
              </a:defRPr>
            </a:pPr>
            <a:r>
              <a:rPr lang="en-US" b="0">
                <a:solidFill>
                  <a:srgbClr val="000000"/>
                </a:solidFill>
                <a:latin typeface="Roboto"/>
              </a:rPr>
              <a:t>Fail-safe Withdrawal Amounts (net of all suppl. flows)</a:t>
            </a:r>
          </a:p>
        </c:rich>
      </c:tx>
      <c:overlay val="0"/>
    </c:title>
    <c:autoTitleDeleted val="0"/>
    <c:plotArea>
      <c:layout/>
      <c:lineChart>
        <c:grouping val="standard"/>
        <c:varyColors val="0"/>
        <c:ser>
          <c:idx val="0"/>
          <c:order val="0"/>
          <c:tx>
            <c:strRef>
              <c:f>'Cash Flow Assist'!$Q$9:$Q$10</c:f>
              <c:strCache>
                <c:ptCount val="2"/>
                <c:pt idx="1">
                  <c:v>Failsafe Withdrawal Amounts (net of all supplemental flows)</c:v>
                </c:pt>
              </c:strCache>
            </c:strRef>
          </c:tx>
          <c:spPr>
            <a:ln cmpd="sng">
              <a:solidFill>
                <a:srgbClr val="4285F4"/>
              </a:solidFill>
            </a:ln>
          </c:spPr>
          <c:marker>
            <c:symbol val="none"/>
          </c:marker>
          <c:cat>
            <c:numRef>
              <c:f>'Cash Flow Assist'!$N$11:$N$730</c:f>
              <c:numCache>
                <c:formatCode>General</c:formatCode>
                <c:ptCount val="7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718</c:v>
                </c:pt>
                <c:pt idx="718">
                  <c:v>719</c:v>
                </c:pt>
                <c:pt idx="719">
                  <c:v>720</c:v>
                </c:pt>
              </c:numCache>
            </c:numRef>
          </c:cat>
          <c:val>
            <c:numRef>
              <c:f>'Cash Flow Assist'!$Q$11:$Q$730</c:f>
              <c:numCache>
                <c:formatCode>"$"#,##0</c:formatCode>
                <c:ptCount val="720"/>
                <c:pt idx="0">
                  <c:v>8496.0103328756177</c:v>
                </c:pt>
                <c:pt idx="1">
                  <c:v>8496.0103328756177</c:v>
                </c:pt>
                <c:pt idx="2">
                  <c:v>8496.0103328756177</c:v>
                </c:pt>
                <c:pt idx="3">
                  <c:v>8496.0103328756177</c:v>
                </c:pt>
                <c:pt idx="4">
                  <c:v>8496.0103328756177</c:v>
                </c:pt>
                <c:pt idx="5">
                  <c:v>8496.0103328756177</c:v>
                </c:pt>
                <c:pt idx="6">
                  <c:v>8496.0103328756177</c:v>
                </c:pt>
                <c:pt idx="7">
                  <c:v>8496.0103328756177</c:v>
                </c:pt>
                <c:pt idx="8">
                  <c:v>8496.0103328756177</c:v>
                </c:pt>
                <c:pt idx="9">
                  <c:v>8496.0103328756177</c:v>
                </c:pt>
                <c:pt idx="10">
                  <c:v>8496.0103328756177</c:v>
                </c:pt>
                <c:pt idx="11">
                  <c:v>8496.0103328756177</c:v>
                </c:pt>
                <c:pt idx="12">
                  <c:v>8496.0103328756177</c:v>
                </c:pt>
                <c:pt idx="13">
                  <c:v>8496.0103328756177</c:v>
                </c:pt>
                <c:pt idx="14">
                  <c:v>8496.0103328756177</c:v>
                </c:pt>
                <c:pt idx="15">
                  <c:v>8496.0103328756177</c:v>
                </c:pt>
                <c:pt idx="16">
                  <c:v>8496.0103328756177</c:v>
                </c:pt>
                <c:pt idx="17">
                  <c:v>8496.0103328756177</c:v>
                </c:pt>
                <c:pt idx="18">
                  <c:v>8496.0103328756177</c:v>
                </c:pt>
                <c:pt idx="19">
                  <c:v>8496.0103328756177</c:v>
                </c:pt>
                <c:pt idx="20">
                  <c:v>8496.0103328756177</c:v>
                </c:pt>
                <c:pt idx="21">
                  <c:v>8496.0103328756177</c:v>
                </c:pt>
                <c:pt idx="22">
                  <c:v>8496.0103328756177</c:v>
                </c:pt>
                <c:pt idx="23">
                  <c:v>8496.0103328756177</c:v>
                </c:pt>
                <c:pt idx="24">
                  <c:v>8496.0103328756177</c:v>
                </c:pt>
                <c:pt idx="25">
                  <c:v>8496.0103328756177</c:v>
                </c:pt>
                <c:pt idx="26">
                  <c:v>8496.0103328756177</c:v>
                </c:pt>
                <c:pt idx="27">
                  <c:v>8496.0103328756177</c:v>
                </c:pt>
                <c:pt idx="28">
                  <c:v>8496.0103328756177</c:v>
                </c:pt>
                <c:pt idx="29">
                  <c:v>8496.0103328756177</c:v>
                </c:pt>
                <c:pt idx="30">
                  <c:v>8496.0103328756177</c:v>
                </c:pt>
                <c:pt idx="31">
                  <c:v>8496.0103328756177</c:v>
                </c:pt>
                <c:pt idx="32">
                  <c:v>8496.0103328756177</c:v>
                </c:pt>
                <c:pt idx="33">
                  <c:v>8496.0103328756177</c:v>
                </c:pt>
                <c:pt idx="34">
                  <c:v>8496.0103328756177</c:v>
                </c:pt>
                <c:pt idx="35">
                  <c:v>8496.0103328756177</c:v>
                </c:pt>
                <c:pt idx="36">
                  <c:v>8496.0103328756177</c:v>
                </c:pt>
                <c:pt idx="37">
                  <c:v>8496.0103328756177</c:v>
                </c:pt>
                <c:pt idx="38">
                  <c:v>8496.0103328756177</c:v>
                </c:pt>
                <c:pt idx="39">
                  <c:v>8496.0103328756177</c:v>
                </c:pt>
                <c:pt idx="40">
                  <c:v>8496.0103328756177</c:v>
                </c:pt>
                <c:pt idx="41">
                  <c:v>8496.0103328756177</c:v>
                </c:pt>
                <c:pt idx="42">
                  <c:v>8496.0103328756177</c:v>
                </c:pt>
                <c:pt idx="43">
                  <c:v>8496.0103328756177</c:v>
                </c:pt>
                <c:pt idx="44">
                  <c:v>8496.0103328756177</c:v>
                </c:pt>
                <c:pt idx="45">
                  <c:v>8496.0103328756177</c:v>
                </c:pt>
                <c:pt idx="46">
                  <c:v>8496.0103328756177</c:v>
                </c:pt>
                <c:pt idx="47">
                  <c:v>8496.0103328756177</c:v>
                </c:pt>
                <c:pt idx="48">
                  <c:v>8496.0103328756177</c:v>
                </c:pt>
                <c:pt idx="49">
                  <c:v>8496.0103328756177</c:v>
                </c:pt>
                <c:pt idx="50">
                  <c:v>8496.0103328756177</c:v>
                </c:pt>
                <c:pt idx="51">
                  <c:v>8496.0103328756177</c:v>
                </c:pt>
                <c:pt idx="52">
                  <c:v>8496.0103328756177</c:v>
                </c:pt>
                <c:pt idx="53">
                  <c:v>8496.0103328756177</c:v>
                </c:pt>
                <c:pt idx="54">
                  <c:v>8496.0103328756177</c:v>
                </c:pt>
                <c:pt idx="55">
                  <c:v>8496.0103328756177</c:v>
                </c:pt>
                <c:pt idx="56">
                  <c:v>8496.0103328756177</c:v>
                </c:pt>
                <c:pt idx="57">
                  <c:v>8496.0103328756177</c:v>
                </c:pt>
                <c:pt idx="58">
                  <c:v>8496.0103328756177</c:v>
                </c:pt>
                <c:pt idx="59">
                  <c:v>8496.0103328756177</c:v>
                </c:pt>
                <c:pt idx="60">
                  <c:v>8496.0103328756177</c:v>
                </c:pt>
                <c:pt idx="61">
                  <c:v>8496.0103328756177</c:v>
                </c:pt>
                <c:pt idx="62">
                  <c:v>8496.0103328756177</c:v>
                </c:pt>
                <c:pt idx="63">
                  <c:v>8496.0103328756177</c:v>
                </c:pt>
                <c:pt idx="64">
                  <c:v>8496.0103328756177</c:v>
                </c:pt>
                <c:pt idx="65">
                  <c:v>8496.0103328756177</c:v>
                </c:pt>
                <c:pt idx="66">
                  <c:v>8496.0103328756177</c:v>
                </c:pt>
                <c:pt idx="67">
                  <c:v>8496.0103328756177</c:v>
                </c:pt>
                <c:pt idx="68">
                  <c:v>8496.0103328756177</c:v>
                </c:pt>
                <c:pt idx="69">
                  <c:v>8496.0103328756177</c:v>
                </c:pt>
                <c:pt idx="70">
                  <c:v>8496.0103328756177</c:v>
                </c:pt>
                <c:pt idx="71">
                  <c:v>8496.0103328756177</c:v>
                </c:pt>
                <c:pt idx="72">
                  <c:v>8496.0103328756177</c:v>
                </c:pt>
                <c:pt idx="73">
                  <c:v>8496.0103328756177</c:v>
                </c:pt>
                <c:pt idx="74">
                  <c:v>8496.0103328756177</c:v>
                </c:pt>
                <c:pt idx="75">
                  <c:v>8496.0103328756177</c:v>
                </c:pt>
                <c:pt idx="76">
                  <c:v>8496.0103328756177</c:v>
                </c:pt>
                <c:pt idx="77">
                  <c:v>8496.0103328756177</c:v>
                </c:pt>
                <c:pt idx="78">
                  <c:v>8496.0103328756177</c:v>
                </c:pt>
                <c:pt idx="79">
                  <c:v>8496.0103328756177</c:v>
                </c:pt>
                <c:pt idx="80">
                  <c:v>8496.0103328756177</c:v>
                </c:pt>
                <c:pt idx="81">
                  <c:v>8496.0103328756177</c:v>
                </c:pt>
                <c:pt idx="82">
                  <c:v>8496.0103328756177</c:v>
                </c:pt>
                <c:pt idx="83">
                  <c:v>8496.0103328756177</c:v>
                </c:pt>
                <c:pt idx="84">
                  <c:v>8496.0103328756177</c:v>
                </c:pt>
                <c:pt idx="85">
                  <c:v>8496.0103328756177</c:v>
                </c:pt>
                <c:pt idx="86">
                  <c:v>8496.0103328756177</c:v>
                </c:pt>
                <c:pt idx="87">
                  <c:v>8496.0103328756177</c:v>
                </c:pt>
                <c:pt idx="88">
                  <c:v>8496.0103328756177</c:v>
                </c:pt>
                <c:pt idx="89">
                  <c:v>8496.0103328756177</c:v>
                </c:pt>
                <c:pt idx="90">
                  <c:v>8496.0103328756177</c:v>
                </c:pt>
                <c:pt idx="91">
                  <c:v>8496.0103328756177</c:v>
                </c:pt>
                <c:pt idx="92">
                  <c:v>8496.0103328756177</c:v>
                </c:pt>
                <c:pt idx="93">
                  <c:v>8496.0103328756177</c:v>
                </c:pt>
                <c:pt idx="94">
                  <c:v>8496.0103328756177</c:v>
                </c:pt>
                <c:pt idx="95">
                  <c:v>8496.0103328756177</c:v>
                </c:pt>
                <c:pt idx="96">
                  <c:v>8496.0103328756177</c:v>
                </c:pt>
                <c:pt idx="97">
                  <c:v>8496.0103328756177</c:v>
                </c:pt>
                <c:pt idx="98">
                  <c:v>8496.0103328756177</c:v>
                </c:pt>
                <c:pt idx="99">
                  <c:v>8496.0103328756177</c:v>
                </c:pt>
                <c:pt idx="100">
                  <c:v>8496.0103328756177</c:v>
                </c:pt>
                <c:pt idx="101">
                  <c:v>8496.0103328756177</c:v>
                </c:pt>
                <c:pt idx="102">
                  <c:v>8496.0103328756177</c:v>
                </c:pt>
                <c:pt idx="103">
                  <c:v>8496.0103328756177</c:v>
                </c:pt>
                <c:pt idx="104">
                  <c:v>8496.0103328756177</c:v>
                </c:pt>
                <c:pt idx="105">
                  <c:v>8496.0103328756177</c:v>
                </c:pt>
                <c:pt idx="106">
                  <c:v>8496.0103328756177</c:v>
                </c:pt>
                <c:pt idx="107">
                  <c:v>8496.0103328756177</c:v>
                </c:pt>
                <c:pt idx="108">
                  <c:v>8496.0103328756177</c:v>
                </c:pt>
                <c:pt idx="109">
                  <c:v>8496.0103328756177</c:v>
                </c:pt>
                <c:pt idx="110">
                  <c:v>8496.0103328756177</c:v>
                </c:pt>
                <c:pt idx="111">
                  <c:v>8496.0103328756177</c:v>
                </c:pt>
                <c:pt idx="112">
                  <c:v>8496.0103328756177</c:v>
                </c:pt>
                <c:pt idx="113">
                  <c:v>8496.0103328756177</c:v>
                </c:pt>
                <c:pt idx="114">
                  <c:v>8496.0103328756177</c:v>
                </c:pt>
                <c:pt idx="115">
                  <c:v>8496.0103328756177</c:v>
                </c:pt>
                <c:pt idx="116">
                  <c:v>8496.0103328756177</c:v>
                </c:pt>
                <c:pt idx="117">
                  <c:v>8496.0103328756177</c:v>
                </c:pt>
                <c:pt idx="118">
                  <c:v>8496.0103328756177</c:v>
                </c:pt>
                <c:pt idx="119">
                  <c:v>8496.0103328756177</c:v>
                </c:pt>
                <c:pt idx="120">
                  <c:v>8496.0103328756177</c:v>
                </c:pt>
                <c:pt idx="121">
                  <c:v>8496.0103328756177</c:v>
                </c:pt>
                <c:pt idx="122">
                  <c:v>8496.0103328756177</c:v>
                </c:pt>
                <c:pt idx="123">
                  <c:v>8496.0103328756177</c:v>
                </c:pt>
                <c:pt idx="124">
                  <c:v>8496.0103328756177</c:v>
                </c:pt>
                <c:pt idx="125">
                  <c:v>8496.0103328756177</c:v>
                </c:pt>
                <c:pt idx="126">
                  <c:v>8496.0103328756177</c:v>
                </c:pt>
                <c:pt idx="127">
                  <c:v>8496.0103328756177</c:v>
                </c:pt>
                <c:pt idx="128">
                  <c:v>8496.0103328756177</c:v>
                </c:pt>
                <c:pt idx="129">
                  <c:v>8496.0103328756177</c:v>
                </c:pt>
                <c:pt idx="130">
                  <c:v>8496.0103328756177</c:v>
                </c:pt>
                <c:pt idx="131">
                  <c:v>8496.0103328756177</c:v>
                </c:pt>
                <c:pt idx="132">
                  <c:v>8496.0103328756177</c:v>
                </c:pt>
                <c:pt idx="133">
                  <c:v>8496.0103328756177</c:v>
                </c:pt>
                <c:pt idx="134">
                  <c:v>8496.0103328756177</c:v>
                </c:pt>
                <c:pt idx="135">
                  <c:v>8496.0103328756177</c:v>
                </c:pt>
                <c:pt idx="136">
                  <c:v>8496.0103328756177</c:v>
                </c:pt>
                <c:pt idx="137">
                  <c:v>8496.0103328756177</c:v>
                </c:pt>
                <c:pt idx="138">
                  <c:v>8496.0103328756177</c:v>
                </c:pt>
                <c:pt idx="139">
                  <c:v>8496.0103328756177</c:v>
                </c:pt>
                <c:pt idx="140">
                  <c:v>8496.0103328756177</c:v>
                </c:pt>
                <c:pt idx="141">
                  <c:v>8496.0103328756177</c:v>
                </c:pt>
                <c:pt idx="142">
                  <c:v>8496.0103328756177</c:v>
                </c:pt>
                <c:pt idx="143">
                  <c:v>8496.0103328756177</c:v>
                </c:pt>
                <c:pt idx="144">
                  <c:v>8496.0103328756177</c:v>
                </c:pt>
                <c:pt idx="145">
                  <c:v>8496.0103328756177</c:v>
                </c:pt>
                <c:pt idx="146">
                  <c:v>8496.0103328756177</c:v>
                </c:pt>
                <c:pt idx="147">
                  <c:v>8496.0103328756177</c:v>
                </c:pt>
                <c:pt idx="148">
                  <c:v>8496.0103328756177</c:v>
                </c:pt>
                <c:pt idx="149">
                  <c:v>8496.0103328756177</c:v>
                </c:pt>
                <c:pt idx="150">
                  <c:v>8496.0103328756177</c:v>
                </c:pt>
                <c:pt idx="151">
                  <c:v>8496.0103328756177</c:v>
                </c:pt>
                <c:pt idx="152">
                  <c:v>8496.0103328756177</c:v>
                </c:pt>
                <c:pt idx="153">
                  <c:v>8496.0103328756177</c:v>
                </c:pt>
                <c:pt idx="154">
                  <c:v>8496.0103328756177</c:v>
                </c:pt>
                <c:pt idx="155">
                  <c:v>8496.0103328756177</c:v>
                </c:pt>
                <c:pt idx="156">
                  <c:v>8496.0103328756177</c:v>
                </c:pt>
                <c:pt idx="157">
                  <c:v>8496.0103328756177</c:v>
                </c:pt>
                <c:pt idx="158">
                  <c:v>8496.0103328756177</c:v>
                </c:pt>
                <c:pt idx="159">
                  <c:v>8496.0103328756177</c:v>
                </c:pt>
                <c:pt idx="160">
                  <c:v>8496.0103328756177</c:v>
                </c:pt>
                <c:pt idx="161">
                  <c:v>8496.0103328756177</c:v>
                </c:pt>
                <c:pt idx="162">
                  <c:v>8496.0103328756177</c:v>
                </c:pt>
                <c:pt idx="163">
                  <c:v>8496.0103328756177</c:v>
                </c:pt>
                <c:pt idx="164">
                  <c:v>8496.0103328756177</c:v>
                </c:pt>
                <c:pt idx="165">
                  <c:v>8496.0103328756177</c:v>
                </c:pt>
                <c:pt idx="166">
                  <c:v>8496.0103328756177</c:v>
                </c:pt>
                <c:pt idx="167">
                  <c:v>8496.0103328756177</c:v>
                </c:pt>
                <c:pt idx="168">
                  <c:v>8496.0103328756177</c:v>
                </c:pt>
                <c:pt idx="169">
                  <c:v>8496.0103328756177</c:v>
                </c:pt>
                <c:pt idx="170">
                  <c:v>8496.0103328756177</c:v>
                </c:pt>
                <c:pt idx="171">
                  <c:v>8496.0103328756177</c:v>
                </c:pt>
                <c:pt idx="172">
                  <c:v>8496.0103328756177</c:v>
                </c:pt>
                <c:pt idx="173">
                  <c:v>8496.0103328756177</c:v>
                </c:pt>
                <c:pt idx="174">
                  <c:v>8496.0103328756177</c:v>
                </c:pt>
                <c:pt idx="175">
                  <c:v>8496.0103328756177</c:v>
                </c:pt>
                <c:pt idx="176">
                  <c:v>8496.0103328756177</c:v>
                </c:pt>
                <c:pt idx="177">
                  <c:v>8496.0103328756177</c:v>
                </c:pt>
                <c:pt idx="178">
                  <c:v>8496.0103328756177</c:v>
                </c:pt>
                <c:pt idx="179">
                  <c:v>8496.0103328756177</c:v>
                </c:pt>
                <c:pt idx="180">
                  <c:v>8496.0103328756177</c:v>
                </c:pt>
                <c:pt idx="181">
                  <c:v>8496.0103328756177</c:v>
                </c:pt>
                <c:pt idx="182">
                  <c:v>8496.0103328756177</c:v>
                </c:pt>
                <c:pt idx="183">
                  <c:v>8496.0103328756177</c:v>
                </c:pt>
                <c:pt idx="184">
                  <c:v>8496.0103328756177</c:v>
                </c:pt>
                <c:pt idx="185">
                  <c:v>8496.0103328756177</c:v>
                </c:pt>
                <c:pt idx="186">
                  <c:v>8496.0103328756177</c:v>
                </c:pt>
                <c:pt idx="187">
                  <c:v>8496.0103328756177</c:v>
                </c:pt>
                <c:pt idx="188">
                  <c:v>8496.0103328756177</c:v>
                </c:pt>
                <c:pt idx="189">
                  <c:v>8496.0103328756177</c:v>
                </c:pt>
                <c:pt idx="190">
                  <c:v>8496.0103328756177</c:v>
                </c:pt>
                <c:pt idx="191">
                  <c:v>8496.0103328756177</c:v>
                </c:pt>
                <c:pt idx="192">
                  <c:v>8496.0103328756177</c:v>
                </c:pt>
                <c:pt idx="193">
                  <c:v>8496.0103328756177</c:v>
                </c:pt>
                <c:pt idx="194">
                  <c:v>8496.0103328756177</c:v>
                </c:pt>
                <c:pt idx="195">
                  <c:v>8496.0103328756177</c:v>
                </c:pt>
                <c:pt idx="196">
                  <c:v>8496.0103328756177</c:v>
                </c:pt>
                <c:pt idx="197">
                  <c:v>8496.0103328756177</c:v>
                </c:pt>
                <c:pt idx="198">
                  <c:v>8496.0103328756177</c:v>
                </c:pt>
                <c:pt idx="199">
                  <c:v>8496.0103328756177</c:v>
                </c:pt>
                <c:pt idx="200">
                  <c:v>8496.0103328756177</c:v>
                </c:pt>
                <c:pt idx="201">
                  <c:v>8496.0103328756177</c:v>
                </c:pt>
                <c:pt idx="202">
                  <c:v>8496.0103328756177</c:v>
                </c:pt>
                <c:pt idx="203">
                  <c:v>8496.0103328756177</c:v>
                </c:pt>
                <c:pt idx="204">
                  <c:v>8496.0103328756177</c:v>
                </c:pt>
                <c:pt idx="205">
                  <c:v>8496.0103328756177</c:v>
                </c:pt>
                <c:pt idx="206">
                  <c:v>8496.0103328756177</c:v>
                </c:pt>
                <c:pt idx="207">
                  <c:v>8496.0103328756177</c:v>
                </c:pt>
                <c:pt idx="208">
                  <c:v>8496.0103328756177</c:v>
                </c:pt>
                <c:pt idx="209">
                  <c:v>8496.0103328756177</c:v>
                </c:pt>
                <c:pt idx="210">
                  <c:v>8496.0103328756177</c:v>
                </c:pt>
                <c:pt idx="211">
                  <c:v>8496.0103328756177</c:v>
                </c:pt>
                <c:pt idx="212">
                  <c:v>8496.0103328756177</c:v>
                </c:pt>
                <c:pt idx="213">
                  <c:v>8496.0103328756177</c:v>
                </c:pt>
                <c:pt idx="214">
                  <c:v>8496.0103328756177</c:v>
                </c:pt>
                <c:pt idx="215">
                  <c:v>8496.0103328756177</c:v>
                </c:pt>
                <c:pt idx="216">
                  <c:v>8496.0103328756177</c:v>
                </c:pt>
                <c:pt idx="217">
                  <c:v>8496.0103328756177</c:v>
                </c:pt>
                <c:pt idx="218">
                  <c:v>8496.0103328756177</c:v>
                </c:pt>
                <c:pt idx="219">
                  <c:v>8496.0103328756177</c:v>
                </c:pt>
                <c:pt idx="220">
                  <c:v>8496.0103328756177</c:v>
                </c:pt>
                <c:pt idx="221">
                  <c:v>8496.0103328756177</c:v>
                </c:pt>
                <c:pt idx="222">
                  <c:v>8496.0103328756177</c:v>
                </c:pt>
                <c:pt idx="223">
                  <c:v>8496.0103328756177</c:v>
                </c:pt>
                <c:pt idx="224">
                  <c:v>8496.0103328756177</c:v>
                </c:pt>
                <c:pt idx="225">
                  <c:v>8496.0103328756177</c:v>
                </c:pt>
                <c:pt idx="226">
                  <c:v>8496.0103328756177</c:v>
                </c:pt>
                <c:pt idx="227">
                  <c:v>8496.0103328756177</c:v>
                </c:pt>
                <c:pt idx="228">
                  <c:v>8496.0103328756177</c:v>
                </c:pt>
                <c:pt idx="229">
                  <c:v>8496.0103328756177</c:v>
                </c:pt>
                <c:pt idx="230">
                  <c:v>8496.0103328756177</c:v>
                </c:pt>
                <c:pt idx="231">
                  <c:v>8496.0103328756177</c:v>
                </c:pt>
                <c:pt idx="232">
                  <c:v>8496.0103328756177</c:v>
                </c:pt>
                <c:pt idx="233">
                  <c:v>8496.0103328756177</c:v>
                </c:pt>
                <c:pt idx="234">
                  <c:v>8496.0103328756177</c:v>
                </c:pt>
                <c:pt idx="235">
                  <c:v>8496.0103328756177</c:v>
                </c:pt>
                <c:pt idx="236">
                  <c:v>8496.0103328756177</c:v>
                </c:pt>
                <c:pt idx="237">
                  <c:v>8496.0103328756177</c:v>
                </c:pt>
                <c:pt idx="238">
                  <c:v>8496.0103328756177</c:v>
                </c:pt>
                <c:pt idx="239">
                  <c:v>8496.0103328756177</c:v>
                </c:pt>
                <c:pt idx="240">
                  <c:v>8496.0103328756177</c:v>
                </c:pt>
                <c:pt idx="241">
                  <c:v>8496.0103328756177</c:v>
                </c:pt>
                <c:pt idx="242">
                  <c:v>8496.0103328756177</c:v>
                </c:pt>
                <c:pt idx="243">
                  <c:v>8496.0103328756177</c:v>
                </c:pt>
                <c:pt idx="244">
                  <c:v>8496.0103328756177</c:v>
                </c:pt>
                <c:pt idx="245">
                  <c:v>8496.0103328756177</c:v>
                </c:pt>
                <c:pt idx="246">
                  <c:v>8496.0103328756177</c:v>
                </c:pt>
                <c:pt idx="247">
                  <c:v>8496.0103328756177</c:v>
                </c:pt>
                <c:pt idx="248">
                  <c:v>8496.0103328756177</c:v>
                </c:pt>
                <c:pt idx="249">
                  <c:v>8496.0103328756177</c:v>
                </c:pt>
                <c:pt idx="250">
                  <c:v>8496.0103328756177</c:v>
                </c:pt>
                <c:pt idx="251">
                  <c:v>8496.0103328756177</c:v>
                </c:pt>
                <c:pt idx="252">
                  <c:v>8496.0103328756177</c:v>
                </c:pt>
                <c:pt idx="253">
                  <c:v>8496.0103328756177</c:v>
                </c:pt>
                <c:pt idx="254">
                  <c:v>8496.0103328756177</c:v>
                </c:pt>
                <c:pt idx="255">
                  <c:v>8496.0103328756177</c:v>
                </c:pt>
                <c:pt idx="256">
                  <c:v>8496.0103328756177</c:v>
                </c:pt>
                <c:pt idx="257">
                  <c:v>8496.0103328756177</c:v>
                </c:pt>
                <c:pt idx="258">
                  <c:v>8496.0103328756177</c:v>
                </c:pt>
                <c:pt idx="259">
                  <c:v>8496.0103328756177</c:v>
                </c:pt>
                <c:pt idx="260">
                  <c:v>8496.0103328756177</c:v>
                </c:pt>
                <c:pt idx="261">
                  <c:v>8496.0103328756177</c:v>
                </c:pt>
                <c:pt idx="262">
                  <c:v>8496.0103328756177</c:v>
                </c:pt>
                <c:pt idx="263">
                  <c:v>8496.0103328756177</c:v>
                </c:pt>
                <c:pt idx="264">
                  <c:v>8496.0103328756177</c:v>
                </c:pt>
                <c:pt idx="265">
                  <c:v>8496.0103328756177</c:v>
                </c:pt>
                <c:pt idx="266">
                  <c:v>8496.0103328756177</c:v>
                </c:pt>
                <c:pt idx="267">
                  <c:v>8496.0103328756177</c:v>
                </c:pt>
                <c:pt idx="268">
                  <c:v>8496.0103328756177</c:v>
                </c:pt>
                <c:pt idx="269">
                  <c:v>8496.0103328756177</c:v>
                </c:pt>
                <c:pt idx="270">
                  <c:v>8496.0103328756177</c:v>
                </c:pt>
                <c:pt idx="271">
                  <c:v>8496.0103328756177</c:v>
                </c:pt>
                <c:pt idx="272">
                  <c:v>8496.0103328756177</c:v>
                </c:pt>
                <c:pt idx="273">
                  <c:v>8496.0103328756177</c:v>
                </c:pt>
                <c:pt idx="274">
                  <c:v>8496.0103328756177</c:v>
                </c:pt>
                <c:pt idx="275">
                  <c:v>8496.0103328756177</c:v>
                </c:pt>
                <c:pt idx="276">
                  <c:v>8496.0103328756177</c:v>
                </c:pt>
                <c:pt idx="277">
                  <c:v>8496.0103328756177</c:v>
                </c:pt>
                <c:pt idx="278">
                  <c:v>8496.0103328756177</c:v>
                </c:pt>
                <c:pt idx="279">
                  <c:v>8496.0103328756177</c:v>
                </c:pt>
                <c:pt idx="280">
                  <c:v>8496.0103328756177</c:v>
                </c:pt>
                <c:pt idx="281">
                  <c:v>8496.0103328756177</c:v>
                </c:pt>
                <c:pt idx="282">
                  <c:v>8496.0103328756177</c:v>
                </c:pt>
                <c:pt idx="283">
                  <c:v>8496.0103328756177</c:v>
                </c:pt>
                <c:pt idx="284">
                  <c:v>8496.0103328756177</c:v>
                </c:pt>
                <c:pt idx="285">
                  <c:v>8496.0103328756177</c:v>
                </c:pt>
                <c:pt idx="286">
                  <c:v>8496.0103328756177</c:v>
                </c:pt>
                <c:pt idx="287">
                  <c:v>8496.0103328756177</c:v>
                </c:pt>
                <c:pt idx="288">
                  <c:v>8496.0103328756177</c:v>
                </c:pt>
                <c:pt idx="289">
                  <c:v>8496.0103328756177</c:v>
                </c:pt>
                <c:pt idx="290">
                  <c:v>8496.0103328756177</c:v>
                </c:pt>
                <c:pt idx="291">
                  <c:v>8496.0103328756177</c:v>
                </c:pt>
                <c:pt idx="292">
                  <c:v>8496.0103328756177</c:v>
                </c:pt>
                <c:pt idx="293">
                  <c:v>8496.0103328756177</c:v>
                </c:pt>
                <c:pt idx="294">
                  <c:v>8496.0103328756177</c:v>
                </c:pt>
                <c:pt idx="295">
                  <c:v>8496.0103328756177</c:v>
                </c:pt>
                <c:pt idx="296">
                  <c:v>8496.0103328756177</c:v>
                </c:pt>
                <c:pt idx="297">
                  <c:v>8496.0103328756177</c:v>
                </c:pt>
                <c:pt idx="298">
                  <c:v>8496.0103328756177</c:v>
                </c:pt>
                <c:pt idx="299">
                  <c:v>8496.0103328756177</c:v>
                </c:pt>
                <c:pt idx="300">
                  <c:v>8496.0103328756177</c:v>
                </c:pt>
                <c:pt idx="301">
                  <c:v>8496.0103328756177</c:v>
                </c:pt>
                <c:pt idx="302">
                  <c:v>8496.0103328756177</c:v>
                </c:pt>
                <c:pt idx="303">
                  <c:v>8496.0103328756177</c:v>
                </c:pt>
                <c:pt idx="304">
                  <c:v>8496.0103328756177</c:v>
                </c:pt>
                <c:pt idx="305">
                  <c:v>8496.0103328756177</c:v>
                </c:pt>
                <c:pt idx="306">
                  <c:v>8496.0103328756177</c:v>
                </c:pt>
                <c:pt idx="307">
                  <c:v>8496.0103328756177</c:v>
                </c:pt>
                <c:pt idx="308">
                  <c:v>8496.0103328756177</c:v>
                </c:pt>
                <c:pt idx="309">
                  <c:v>8496.0103328756177</c:v>
                </c:pt>
                <c:pt idx="310">
                  <c:v>8496.0103328756177</c:v>
                </c:pt>
                <c:pt idx="311">
                  <c:v>8496.0103328756177</c:v>
                </c:pt>
                <c:pt idx="312">
                  <c:v>8496.0103328756177</c:v>
                </c:pt>
                <c:pt idx="313">
                  <c:v>8496.0103328756177</c:v>
                </c:pt>
                <c:pt idx="314">
                  <c:v>8496.0103328756177</c:v>
                </c:pt>
                <c:pt idx="315">
                  <c:v>8496.0103328756177</c:v>
                </c:pt>
                <c:pt idx="316">
                  <c:v>8496.0103328756177</c:v>
                </c:pt>
                <c:pt idx="317">
                  <c:v>8496.0103328756177</c:v>
                </c:pt>
                <c:pt idx="318">
                  <c:v>8496.0103328756177</c:v>
                </c:pt>
                <c:pt idx="319">
                  <c:v>8496.0103328756177</c:v>
                </c:pt>
                <c:pt idx="320">
                  <c:v>8496.0103328756177</c:v>
                </c:pt>
                <c:pt idx="321">
                  <c:v>8496.0103328756177</c:v>
                </c:pt>
                <c:pt idx="322">
                  <c:v>8496.0103328756177</c:v>
                </c:pt>
                <c:pt idx="323">
                  <c:v>8496.0103328756177</c:v>
                </c:pt>
                <c:pt idx="324">
                  <c:v>8496.0103328756177</c:v>
                </c:pt>
                <c:pt idx="325">
                  <c:v>8496.0103328756177</c:v>
                </c:pt>
                <c:pt idx="326">
                  <c:v>8496.0103328756177</c:v>
                </c:pt>
                <c:pt idx="327">
                  <c:v>8496.0103328756177</c:v>
                </c:pt>
                <c:pt idx="328">
                  <c:v>8496.0103328756177</c:v>
                </c:pt>
                <c:pt idx="329">
                  <c:v>8496.0103328756177</c:v>
                </c:pt>
                <c:pt idx="330">
                  <c:v>8496.0103328756177</c:v>
                </c:pt>
                <c:pt idx="331">
                  <c:v>8496.0103328756177</c:v>
                </c:pt>
                <c:pt idx="332">
                  <c:v>8496.0103328756177</c:v>
                </c:pt>
                <c:pt idx="333">
                  <c:v>8496.0103328756177</c:v>
                </c:pt>
                <c:pt idx="334">
                  <c:v>8496.0103328756177</c:v>
                </c:pt>
                <c:pt idx="335">
                  <c:v>8496.0103328756177</c:v>
                </c:pt>
                <c:pt idx="336">
                  <c:v>8496.0103328756177</c:v>
                </c:pt>
                <c:pt idx="337">
                  <c:v>8496.0103328756177</c:v>
                </c:pt>
                <c:pt idx="338">
                  <c:v>8496.0103328756177</c:v>
                </c:pt>
                <c:pt idx="339">
                  <c:v>8496.0103328756177</c:v>
                </c:pt>
                <c:pt idx="340">
                  <c:v>8496.0103328756177</c:v>
                </c:pt>
                <c:pt idx="341">
                  <c:v>8496.0103328756177</c:v>
                </c:pt>
                <c:pt idx="342">
                  <c:v>8496.0103328756177</c:v>
                </c:pt>
                <c:pt idx="343">
                  <c:v>8496.0103328756177</c:v>
                </c:pt>
                <c:pt idx="344">
                  <c:v>8496.0103328756177</c:v>
                </c:pt>
                <c:pt idx="345">
                  <c:v>8496.0103328756177</c:v>
                </c:pt>
                <c:pt idx="346">
                  <c:v>8496.0103328756177</c:v>
                </c:pt>
                <c:pt idx="347">
                  <c:v>8496.0103328756177</c:v>
                </c:pt>
                <c:pt idx="348">
                  <c:v>8496.0103328756177</c:v>
                </c:pt>
                <c:pt idx="349">
                  <c:v>8496.0103328756177</c:v>
                </c:pt>
                <c:pt idx="350">
                  <c:v>8496.0103328756177</c:v>
                </c:pt>
                <c:pt idx="351">
                  <c:v>8496.0103328756177</c:v>
                </c:pt>
                <c:pt idx="352">
                  <c:v>8496.0103328756177</c:v>
                </c:pt>
                <c:pt idx="353">
                  <c:v>8496.0103328756177</c:v>
                </c:pt>
                <c:pt idx="354">
                  <c:v>8496.0103328756177</c:v>
                </c:pt>
                <c:pt idx="355">
                  <c:v>8496.0103328756177</c:v>
                </c:pt>
                <c:pt idx="356">
                  <c:v>8496.0103328756177</c:v>
                </c:pt>
                <c:pt idx="357">
                  <c:v>8496.0103328756177</c:v>
                </c:pt>
                <c:pt idx="358">
                  <c:v>8496.0103328756177</c:v>
                </c:pt>
                <c:pt idx="359">
                  <c:v>8496.0103328756177</c:v>
                </c:pt>
                <c:pt idx="360">
                  <c:v>8496.0103328756177</c:v>
                </c:pt>
                <c:pt idx="361">
                  <c:v>8496.0103328756177</c:v>
                </c:pt>
                <c:pt idx="362">
                  <c:v>8496.0103328756177</c:v>
                </c:pt>
                <c:pt idx="363">
                  <c:v>8496.0103328756177</c:v>
                </c:pt>
                <c:pt idx="364">
                  <c:v>8496.0103328756177</c:v>
                </c:pt>
                <c:pt idx="365">
                  <c:v>8496.0103328756177</c:v>
                </c:pt>
                <c:pt idx="366">
                  <c:v>8496.0103328756177</c:v>
                </c:pt>
                <c:pt idx="367">
                  <c:v>8496.0103328756177</c:v>
                </c:pt>
                <c:pt idx="368">
                  <c:v>8496.0103328756177</c:v>
                </c:pt>
                <c:pt idx="369">
                  <c:v>8496.0103328756177</c:v>
                </c:pt>
                <c:pt idx="370">
                  <c:v>8496.0103328756177</c:v>
                </c:pt>
                <c:pt idx="371">
                  <c:v>8496.0103328756177</c:v>
                </c:pt>
                <c:pt idx="372">
                  <c:v>8496.0103328756177</c:v>
                </c:pt>
                <c:pt idx="373">
                  <c:v>8496.0103328756177</c:v>
                </c:pt>
                <c:pt idx="374">
                  <c:v>8496.0103328756177</c:v>
                </c:pt>
                <c:pt idx="375">
                  <c:v>8496.0103328756177</c:v>
                </c:pt>
                <c:pt idx="376">
                  <c:v>8496.0103328756177</c:v>
                </c:pt>
                <c:pt idx="377">
                  <c:v>8496.0103328756177</c:v>
                </c:pt>
                <c:pt idx="378">
                  <c:v>8496.0103328756177</c:v>
                </c:pt>
                <c:pt idx="379">
                  <c:v>8496.0103328756177</c:v>
                </c:pt>
                <c:pt idx="380">
                  <c:v>8496.0103328756177</c:v>
                </c:pt>
                <c:pt idx="381">
                  <c:v>8496.0103328756177</c:v>
                </c:pt>
                <c:pt idx="382">
                  <c:v>8496.0103328756177</c:v>
                </c:pt>
                <c:pt idx="383">
                  <c:v>8496.0103328756177</c:v>
                </c:pt>
                <c:pt idx="384">
                  <c:v>8496.0103328756177</c:v>
                </c:pt>
                <c:pt idx="385">
                  <c:v>8496.0103328756177</c:v>
                </c:pt>
                <c:pt idx="386">
                  <c:v>8496.0103328756177</c:v>
                </c:pt>
                <c:pt idx="387">
                  <c:v>8496.0103328756177</c:v>
                </c:pt>
                <c:pt idx="388">
                  <c:v>8496.0103328756177</c:v>
                </c:pt>
                <c:pt idx="389">
                  <c:v>8496.0103328756177</c:v>
                </c:pt>
                <c:pt idx="390">
                  <c:v>8496.0103328756177</c:v>
                </c:pt>
                <c:pt idx="391">
                  <c:v>8496.0103328756177</c:v>
                </c:pt>
                <c:pt idx="392">
                  <c:v>8496.0103328756177</c:v>
                </c:pt>
                <c:pt idx="393">
                  <c:v>8496.0103328756177</c:v>
                </c:pt>
                <c:pt idx="394">
                  <c:v>8496.0103328756177</c:v>
                </c:pt>
                <c:pt idx="395">
                  <c:v>8496.0103328756177</c:v>
                </c:pt>
                <c:pt idx="396">
                  <c:v>8496.0103328756177</c:v>
                </c:pt>
                <c:pt idx="397">
                  <c:v>8496.0103328756177</c:v>
                </c:pt>
                <c:pt idx="398">
                  <c:v>8496.0103328756177</c:v>
                </c:pt>
                <c:pt idx="399">
                  <c:v>8496.0103328756177</c:v>
                </c:pt>
                <c:pt idx="400">
                  <c:v>8496.0103328756177</c:v>
                </c:pt>
                <c:pt idx="401">
                  <c:v>8496.0103328756177</c:v>
                </c:pt>
                <c:pt idx="402">
                  <c:v>8496.0103328756177</c:v>
                </c:pt>
                <c:pt idx="403">
                  <c:v>8496.0103328756177</c:v>
                </c:pt>
                <c:pt idx="404">
                  <c:v>8496.0103328756177</c:v>
                </c:pt>
                <c:pt idx="405">
                  <c:v>8496.0103328756177</c:v>
                </c:pt>
                <c:pt idx="406">
                  <c:v>8496.0103328756177</c:v>
                </c:pt>
                <c:pt idx="407">
                  <c:v>8496.0103328756177</c:v>
                </c:pt>
                <c:pt idx="408">
                  <c:v>8496.0103328756177</c:v>
                </c:pt>
                <c:pt idx="409">
                  <c:v>8496.0103328756177</c:v>
                </c:pt>
                <c:pt idx="410">
                  <c:v>8496.0103328756177</c:v>
                </c:pt>
                <c:pt idx="411">
                  <c:v>8496.0103328756177</c:v>
                </c:pt>
                <c:pt idx="412">
                  <c:v>8496.0103328756177</c:v>
                </c:pt>
                <c:pt idx="413">
                  <c:v>8496.0103328756177</c:v>
                </c:pt>
                <c:pt idx="414">
                  <c:v>8496.0103328756177</c:v>
                </c:pt>
                <c:pt idx="415">
                  <c:v>8496.0103328756177</c:v>
                </c:pt>
                <c:pt idx="416">
                  <c:v>8496.0103328756177</c:v>
                </c:pt>
                <c:pt idx="417">
                  <c:v>8496.0103328756177</c:v>
                </c:pt>
                <c:pt idx="418">
                  <c:v>8496.0103328756177</c:v>
                </c:pt>
                <c:pt idx="419">
                  <c:v>8496.0103328756177</c:v>
                </c:pt>
                <c:pt idx="420">
                  <c:v>8496.0103328756177</c:v>
                </c:pt>
                <c:pt idx="421">
                  <c:v>8496.0103328756177</c:v>
                </c:pt>
                <c:pt idx="422">
                  <c:v>8496.0103328756177</c:v>
                </c:pt>
                <c:pt idx="423">
                  <c:v>8496.0103328756177</c:v>
                </c:pt>
                <c:pt idx="424">
                  <c:v>8496.0103328756177</c:v>
                </c:pt>
                <c:pt idx="425">
                  <c:v>8496.0103328756177</c:v>
                </c:pt>
                <c:pt idx="426">
                  <c:v>8496.0103328756177</c:v>
                </c:pt>
                <c:pt idx="427">
                  <c:v>8496.0103328756177</c:v>
                </c:pt>
                <c:pt idx="428">
                  <c:v>8496.0103328756177</c:v>
                </c:pt>
                <c:pt idx="429">
                  <c:v>8496.0103328756177</c:v>
                </c:pt>
                <c:pt idx="430">
                  <c:v>8496.0103328756177</c:v>
                </c:pt>
                <c:pt idx="431">
                  <c:v>8496.0103328756177</c:v>
                </c:pt>
                <c:pt idx="432">
                  <c:v>8496.0103328756177</c:v>
                </c:pt>
                <c:pt idx="433">
                  <c:v>8496.0103328756177</c:v>
                </c:pt>
                <c:pt idx="434">
                  <c:v>8496.0103328756177</c:v>
                </c:pt>
                <c:pt idx="435">
                  <c:v>8496.0103328756177</c:v>
                </c:pt>
                <c:pt idx="436">
                  <c:v>8496.0103328756177</c:v>
                </c:pt>
                <c:pt idx="437">
                  <c:v>8496.0103328756177</c:v>
                </c:pt>
                <c:pt idx="438">
                  <c:v>8496.0103328756177</c:v>
                </c:pt>
                <c:pt idx="439">
                  <c:v>8496.0103328756177</c:v>
                </c:pt>
                <c:pt idx="440">
                  <c:v>8496.0103328756177</c:v>
                </c:pt>
                <c:pt idx="441">
                  <c:v>8496.0103328756177</c:v>
                </c:pt>
                <c:pt idx="442">
                  <c:v>8496.0103328756177</c:v>
                </c:pt>
                <c:pt idx="443">
                  <c:v>8496.0103328756177</c:v>
                </c:pt>
                <c:pt idx="444">
                  <c:v>8496.0103328756177</c:v>
                </c:pt>
                <c:pt idx="445">
                  <c:v>8496.0103328756177</c:v>
                </c:pt>
                <c:pt idx="446">
                  <c:v>8496.0103328756177</c:v>
                </c:pt>
                <c:pt idx="447">
                  <c:v>8496.0103328756177</c:v>
                </c:pt>
                <c:pt idx="448">
                  <c:v>8496.0103328756177</c:v>
                </c:pt>
                <c:pt idx="449">
                  <c:v>8496.0103328756177</c:v>
                </c:pt>
                <c:pt idx="450">
                  <c:v>8496.0103328756177</c:v>
                </c:pt>
                <c:pt idx="451">
                  <c:v>8496.0103328756177</c:v>
                </c:pt>
                <c:pt idx="452">
                  <c:v>8496.0103328756177</c:v>
                </c:pt>
                <c:pt idx="453">
                  <c:v>8496.0103328756177</c:v>
                </c:pt>
                <c:pt idx="454">
                  <c:v>8496.0103328756177</c:v>
                </c:pt>
                <c:pt idx="455">
                  <c:v>8496.0103328756177</c:v>
                </c:pt>
                <c:pt idx="456">
                  <c:v>8496.0103328756177</c:v>
                </c:pt>
                <c:pt idx="457">
                  <c:v>8496.0103328756177</c:v>
                </c:pt>
                <c:pt idx="458">
                  <c:v>8496.0103328756177</c:v>
                </c:pt>
                <c:pt idx="459">
                  <c:v>8496.0103328756177</c:v>
                </c:pt>
                <c:pt idx="460">
                  <c:v>8496.0103328756177</c:v>
                </c:pt>
                <c:pt idx="461">
                  <c:v>8496.0103328756177</c:v>
                </c:pt>
                <c:pt idx="462">
                  <c:v>8496.0103328756177</c:v>
                </c:pt>
                <c:pt idx="463">
                  <c:v>8496.0103328756177</c:v>
                </c:pt>
                <c:pt idx="464">
                  <c:v>8496.0103328756177</c:v>
                </c:pt>
                <c:pt idx="465">
                  <c:v>8496.0103328756177</c:v>
                </c:pt>
                <c:pt idx="466">
                  <c:v>8496.0103328756177</c:v>
                </c:pt>
                <c:pt idx="467">
                  <c:v>8496.0103328756177</c:v>
                </c:pt>
                <c:pt idx="468">
                  <c:v>8496.0103328756177</c:v>
                </c:pt>
                <c:pt idx="469">
                  <c:v>8496.0103328756177</c:v>
                </c:pt>
                <c:pt idx="470">
                  <c:v>8496.0103328756177</c:v>
                </c:pt>
                <c:pt idx="471">
                  <c:v>8496.0103328756177</c:v>
                </c:pt>
                <c:pt idx="472">
                  <c:v>8496.0103328756177</c:v>
                </c:pt>
                <c:pt idx="473">
                  <c:v>8496.0103328756177</c:v>
                </c:pt>
                <c:pt idx="474">
                  <c:v>8496.0103328756177</c:v>
                </c:pt>
                <c:pt idx="475">
                  <c:v>8496.0103328756177</c:v>
                </c:pt>
                <c:pt idx="476">
                  <c:v>8496.0103328756177</c:v>
                </c:pt>
                <c:pt idx="477">
                  <c:v>8496.0103328756177</c:v>
                </c:pt>
                <c:pt idx="478">
                  <c:v>8496.0103328756177</c:v>
                </c:pt>
                <c:pt idx="479">
                  <c:v>8496.0103328756177</c:v>
                </c:pt>
                <c:pt idx="480">
                  <c:v>8496.0103328756177</c:v>
                </c:pt>
                <c:pt idx="481">
                  <c:v>8496.0103328756177</c:v>
                </c:pt>
                <c:pt idx="482">
                  <c:v>8496.0103328756177</c:v>
                </c:pt>
                <c:pt idx="483">
                  <c:v>8496.0103328756177</c:v>
                </c:pt>
                <c:pt idx="484">
                  <c:v>8496.0103328756177</c:v>
                </c:pt>
                <c:pt idx="485">
                  <c:v>8496.0103328756177</c:v>
                </c:pt>
                <c:pt idx="486">
                  <c:v>8496.0103328756177</c:v>
                </c:pt>
                <c:pt idx="487">
                  <c:v>8496.0103328756177</c:v>
                </c:pt>
                <c:pt idx="488">
                  <c:v>8496.0103328756177</c:v>
                </c:pt>
                <c:pt idx="489">
                  <c:v>8496.0103328756177</c:v>
                </c:pt>
                <c:pt idx="490">
                  <c:v>8496.0103328756177</c:v>
                </c:pt>
                <c:pt idx="491">
                  <c:v>8496.0103328756177</c:v>
                </c:pt>
                <c:pt idx="492">
                  <c:v>8496.0103328756177</c:v>
                </c:pt>
                <c:pt idx="493">
                  <c:v>8496.0103328756177</c:v>
                </c:pt>
                <c:pt idx="494">
                  <c:v>8496.0103328756177</c:v>
                </c:pt>
                <c:pt idx="495">
                  <c:v>8496.0103328756177</c:v>
                </c:pt>
                <c:pt idx="496">
                  <c:v>8496.0103328756177</c:v>
                </c:pt>
                <c:pt idx="497">
                  <c:v>8496.0103328756177</c:v>
                </c:pt>
                <c:pt idx="498">
                  <c:v>8496.0103328756177</c:v>
                </c:pt>
                <c:pt idx="499">
                  <c:v>8496.0103328756177</c:v>
                </c:pt>
                <c:pt idx="500">
                  <c:v>8496.0103328756177</c:v>
                </c:pt>
                <c:pt idx="501">
                  <c:v>8496.0103328756177</c:v>
                </c:pt>
                <c:pt idx="502">
                  <c:v>8496.0103328756177</c:v>
                </c:pt>
                <c:pt idx="503">
                  <c:v>8496.0103328756177</c:v>
                </c:pt>
                <c:pt idx="504">
                  <c:v>8496.0103328756177</c:v>
                </c:pt>
                <c:pt idx="505">
                  <c:v>8496.0103328756177</c:v>
                </c:pt>
                <c:pt idx="506">
                  <c:v>8496.0103328756177</c:v>
                </c:pt>
                <c:pt idx="507">
                  <c:v>8496.0103328756177</c:v>
                </c:pt>
                <c:pt idx="508">
                  <c:v>8496.0103328756177</c:v>
                </c:pt>
                <c:pt idx="509">
                  <c:v>8496.0103328756177</c:v>
                </c:pt>
                <c:pt idx="510">
                  <c:v>8496.0103328756177</c:v>
                </c:pt>
                <c:pt idx="511">
                  <c:v>8496.0103328756177</c:v>
                </c:pt>
                <c:pt idx="512">
                  <c:v>8496.0103328756177</c:v>
                </c:pt>
                <c:pt idx="513">
                  <c:v>8496.0103328756177</c:v>
                </c:pt>
                <c:pt idx="514">
                  <c:v>8496.0103328756177</c:v>
                </c:pt>
                <c:pt idx="515">
                  <c:v>8496.0103328756177</c:v>
                </c:pt>
                <c:pt idx="516">
                  <c:v>8496.0103328756177</c:v>
                </c:pt>
                <c:pt idx="517">
                  <c:v>8496.0103328756177</c:v>
                </c:pt>
                <c:pt idx="518">
                  <c:v>8496.0103328756177</c:v>
                </c:pt>
                <c:pt idx="519">
                  <c:v>8496.0103328756177</c:v>
                </c:pt>
                <c:pt idx="520">
                  <c:v>8496.0103328756177</c:v>
                </c:pt>
                <c:pt idx="521">
                  <c:v>8496.0103328756177</c:v>
                </c:pt>
                <c:pt idx="522">
                  <c:v>8496.0103328756177</c:v>
                </c:pt>
                <c:pt idx="523">
                  <c:v>8496.0103328756177</c:v>
                </c:pt>
                <c:pt idx="524">
                  <c:v>8496.0103328756177</c:v>
                </c:pt>
                <c:pt idx="525">
                  <c:v>8496.0103328756177</c:v>
                </c:pt>
                <c:pt idx="526">
                  <c:v>8496.0103328756177</c:v>
                </c:pt>
                <c:pt idx="527">
                  <c:v>8496.0103328756177</c:v>
                </c:pt>
                <c:pt idx="528">
                  <c:v>8496.0103328756177</c:v>
                </c:pt>
                <c:pt idx="529">
                  <c:v>8496.0103328756177</c:v>
                </c:pt>
                <c:pt idx="530">
                  <c:v>8496.0103328756177</c:v>
                </c:pt>
                <c:pt idx="531">
                  <c:v>8496.0103328756177</c:v>
                </c:pt>
                <c:pt idx="532">
                  <c:v>8496.0103328756177</c:v>
                </c:pt>
                <c:pt idx="533">
                  <c:v>8496.0103328756177</c:v>
                </c:pt>
                <c:pt idx="534">
                  <c:v>8496.0103328756177</c:v>
                </c:pt>
                <c:pt idx="535">
                  <c:v>8496.0103328756177</c:v>
                </c:pt>
                <c:pt idx="536">
                  <c:v>8496.0103328756177</c:v>
                </c:pt>
                <c:pt idx="537">
                  <c:v>8496.0103328756177</c:v>
                </c:pt>
                <c:pt idx="538">
                  <c:v>8496.0103328756177</c:v>
                </c:pt>
                <c:pt idx="539">
                  <c:v>8496.0103328756177</c:v>
                </c:pt>
                <c:pt idx="540">
                  <c:v>8496.0103328756177</c:v>
                </c:pt>
                <c:pt idx="541">
                  <c:v>8496.0103328756177</c:v>
                </c:pt>
                <c:pt idx="542">
                  <c:v>8496.0103328756177</c:v>
                </c:pt>
                <c:pt idx="543">
                  <c:v>8496.0103328756177</c:v>
                </c:pt>
                <c:pt idx="544">
                  <c:v>8496.0103328756177</c:v>
                </c:pt>
                <c:pt idx="545">
                  <c:v>8496.0103328756177</c:v>
                </c:pt>
                <c:pt idx="546">
                  <c:v>8496.0103328756177</c:v>
                </c:pt>
                <c:pt idx="547">
                  <c:v>8496.0103328756177</c:v>
                </c:pt>
                <c:pt idx="548">
                  <c:v>8496.0103328756177</c:v>
                </c:pt>
                <c:pt idx="549">
                  <c:v>8496.0103328756177</c:v>
                </c:pt>
                <c:pt idx="550">
                  <c:v>8496.0103328756177</c:v>
                </c:pt>
                <c:pt idx="551">
                  <c:v>8496.0103328756177</c:v>
                </c:pt>
                <c:pt idx="552">
                  <c:v>8496.0103328756177</c:v>
                </c:pt>
                <c:pt idx="553">
                  <c:v>8496.0103328756177</c:v>
                </c:pt>
                <c:pt idx="554">
                  <c:v>8496.0103328756177</c:v>
                </c:pt>
                <c:pt idx="555">
                  <c:v>8496.0103328756177</c:v>
                </c:pt>
                <c:pt idx="556">
                  <c:v>8496.0103328756177</c:v>
                </c:pt>
                <c:pt idx="557">
                  <c:v>8496.0103328756177</c:v>
                </c:pt>
                <c:pt idx="558">
                  <c:v>8496.0103328756177</c:v>
                </c:pt>
                <c:pt idx="559">
                  <c:v>8496.0103328756177</c:v>
                </c:pt>
                <c:pt idx="560">
                  <c:v>8496.0103328756177</c:v>
                </c:pt>
                <c:pt idx="561">
                  <c:v>8496.0103328756177</c:v>
                </c:pt>
                <c:pt idx="562">
                  <c:v>8496.0103328756177</c:v>
                </c:pt>
                <c:pt idx="563">
                  <c:v>8496.0103328756177</c:v>
                </c:pt>
                <c:pt idx="564">
                  <c:v>8496.0103328756177</c:v>
                </c:pt>
                <c:pt idx="565">
                  <c:v>8496.0103328756177</c:v>
                </c:pt>
                <c:pt idx="566">
                  <c:v>8496.0103328756177</c:v>
                </c:pt>
                <c:pt idx="567">
                  <c:v>8496.0103328756177</c:v>
                </c:pt>
                <c:pt idx="568">
                  <c:v>8496.0103328756177</c:v>
                </c:pt>
                <c:pt idx="569">
                  <c:v>8496.0103328756177</c:v>
                </c:pt>
                <c:pt idx="570">
                  <c:v>8496.0103328756177</c:v>
                </c:pt>
                <c:pt idx="571">
                  <c:v>8496.0103328756177</c:v>
                </c:pt>
                <c:pt idx="572">
                  <c:v>8496.0103328756177</c:v>
                </c:pt>
                <c:pt idx="573">
                  <c:v>8496.0103328756177</c:v>
                </c:pt>
                <c:pt idx="574">
                  <c:v>8496.0103328756177</c:v>
                </c:pt>
                <c:pt idx="575">
                  <c:v>8496.0103328756177</c:v>
                </c:pt>
                <c:pt idx="576">
                  <c:v>8496.0103328756177</c:v>
                </c:pt>
                <c:pt idx="577">
                  <c:v>8496.0103328756177</c:v>
                </c:pt>
                <c:pt idx="578">
                  <c:v>8496.0103328756177</c:v>
                </c:pt>
                <c:pt idx="579">
                  <c:v>8496.0103328756177</c:v>
                </c:pt>
                <c:pt idx="580">
                  <c:v>8496.0103328756177</c:v>
                </c:pt>
                <c:pt idx="581">
                  <c:v>8496.0103328756177</c:v>
                </c:pt>
                <c:pt idx="582">
                  <c:v>8496.0103328756177</c:v>
                </c:pt>
                <c:pt idx="583">
                  <c:v>8496.0103328756177</c:v>
                </c:pt>
                <c:pt idx="584">
                  <c:v>8496.0103328756177</c:v>
                </c:pt>
                <c:pt idx="585">
                  <c:v>8496.0103328756177</c:v>
                </c:pt>
                <c:pt idx="586">
                  <c:v>8496.0103328756177</c:v>
                </c:pt>
                <c:pt idx="587">
                  <c:v>8496.0103328756177</c:v>
                </c:pt>
                <c:pt idx="588">
                  <c:v>8496.0103328756177</c:v>
                </c:pt>
                <c:pt idx="589">
                  <c:v>8496.0103328756177</c:v>
                </c:pt>
                <c:pt idx="590">
                  <c:v>8496.0103328756177</c:v>
                </c:pt>
                <c:pt idx="591">
                  <c:v>8496.0103328756177</c:v>
                </c:pt>
                <c:pt idx="592">
                  <c:v>8496.0103328756177</c:v>
                </c:pt>
                <c:pt idx="593">
                  <c:v>8496.0103328756177</c:v>
                </c:pt>
                <c:pt idx="594">
                  <c:v>8496.0103328756177</c:v>
                </c:pt>
                <c:pt idx="595">
                  <c:v>8496.0103328756177</c:v>
                </c:pt>
                <c:pt idx="596">
                  <c:v>8496.0103328756177</c:v>
                </c:pt>
                <c:pt idx="597">
                  <c:v>8496.0103328756177</c:v>
                </c:pt>
                <c:pt idx="598">
                  <c:v>8496.0103328756177</c:v>
                </c:pt>
                <c:pt idx="599">
                  <c:v>8496.0103328756177</c:v>
                </c:pt>
                <c:pt idx="600">
                  <c:v>8496.0103328756177</c:v>
                </c:pt>
                <c:pt idx="601">
                  <c:v>8496.0103328756177</c:v>
                </c:pt>
                <c:pt idx="602">
                  <c:v>8496.0103328756177</c:v>
                </c:pt>
                <c:pt idx="603">
                  <c:v>8496.0103328756177</c:v>
                </c:pt>
                <c:pt idx="604">
                  <c:v>8496.0103328756177</c:v>
                </c:pt>
                <c:pt idx="605">
                  <c:v>8496.0103328756177</c:v>
                </c:pt>
                <c:pt idx="606">
                  <c:v>8496.0103328756177</c:v>
                </c:pt>
                <c:pt idx="607">
                  <c:v>8496.0103328756177</c:v>
                </c:pt>
                <c:pt idx="608">
                  <c:v>8496.0103328756177</c:v>
                </c:pt>
                <c:pt idx="609">
                  <c:v>8496.0103328756177</c:v>
                </c:pt>
                <c:pt idx="610">
                  <c:v>8496.0103328756177</c:v>
                </c:pt>
                <c:pt idx="611">
                  <c:v>8496.0103328756177</c:v>
                </c:pt>
                <c:pt idx="612">
                  <c:v>8496.0103328756177</c:v>
                </c:pt>
                <c:pt idx="613">
                  <c:v>8496.0103328756177</c:v>
                </c:pt>
                <c:pt idx="614">
                  <c:v>8496.0103328756177</c:v>
                </c:pt>
                <c:pt idx="615">
                  <c:v>8496.0103328756177</c:v>
                </c:pt>
                <c:pt idx="616">
                  <c:v>8496.0103328756177</c:v>
                </c:pt>
                <c:pt idx="617">
                  <c:v>8496.0103328756177</c:v>
                </c:pt>
                <c:pt idx="618">
                  <c:v>8496.0103328756177</c:v>
                </c:pt>
                <c:pt idx="619">
                  <c:v>8496.0103328756177</c:v>
                </c:pt>
                <c:pt idx="620">
                  <c:v>8496.0103328756177</c:v>
                </c:pt>
                <c:pt idx="621">
                  <c:v>8496.0103328756177</c:v>
                </c:pt>
                <c:pt idx="622">
                  <c:v>8496.0103328756177</c:v>
                </c:pt>
                <c:pt idx="623">
                  <c:v>8496.0103328756177</c:v>
                </c:pt>
                <c:pt idx="624">
                  <c:v>8496.0103328756177</c:v>
                </c:pt>
                <c:pt idx="625">
                  <c:v>8496.0103328756177</c:v>
                </c:pt>
                <c:pt idx="626">
                  <c:v>8496.0103328756177</c:v>
                </c:pt>
                <c:pt idx="627">
                  <c:v>8496.0103328756177</c:v>
                </c:pt>
                <c:pt idx="628">
                  <c:v>8496.0103328756177</c:v>
                </c:pt>
                <c:pt idx="629">
                  <c:v>8496.0103328756177</c:v>
                </c:pt>
                <c:pt idx="630">
                  <c:v>8496.0103328756177</c:v>
                </c:pt>
                <c:pt idx="631">
                  <c:v>8496.0103328756177</c:v>
                </c:pt>
                <c:pt idx="632">
                  <c:v>8496.0103328756177</c:v>
                </c:pt>
                <c:pt idx="633">
                  <c:v>8496.0103328756177</c:v>
                </c:pt>
                <c:pt idx="634">
                  <c:v>8496.0103328756177</c:v>
                </c:pt>
                <c:pt idx="635">
                  <c:v>8496.0103328756177</c:v>
                </c:pt>
                <c:pt idx="636">
                  <c:v>8496.0103328756177</c:v>
                </c:pt>
                <c:pt idx="637">
                  <c:v>8496.0103328756177</c:v>
                </c:pt>
                <c:pt idx="638">
                  <c:v>8496.0103328756177</c:v>
                </c:pt>
                <c:pt idx="639">
                  <c:v>8496.0103328756177</c:v>
                </c:pt>
                <c:pt idx="640">
                  <c:v>8496.0103328756177</c:v>
                </c:pt>
                <c:pt idx="641">
                  <c:v>8496.0103328756177</c:v>
                </c:pt>
                <c:pt idx="642">
                  <c:v>8496.0103328756177</c:v>
                </c:pt>
                <c:pt idx="643">
                  <c:v>8496.0103328756177</c:v>
                </c:pt>
                <c:pt idx="644">
                  <c:v>8496.0103328756177</c:v>
                </c:pt>
                <c:pt idx="645">
                  <c:v>8496.0103328756177</c:v>
                </c:pt>
                <c:pt idx="646">
                  <c:v>8496.0103328756177</c:v>
                </c:pt>
                <c:pt idx="647">
                  <c:v>8496.0103328756177</c:v>
                </c:pt>
                <c:pt idx="648">
                  <c:v>8496.0103328756177</c:v>
                </c:pt>
                <c:pt idx="649">
                  <c:v>8496.0103328756177</c:v>
                </c:pt>
                <c:pt idx="650">
                  <c:v>8496.0103328756177</c:v>
                </c:pt>
                <c:pt idx="651">
                  <c:v>8496.0103328756177</c:v>
                </c:pt>
                <c:pt idx="652">
                  <c:v>8496.0103328756177</c:v>
                </c:pt>
                <c:pt idx="653">
                  <c:v>8496.0103328756177</c:v>
                </c:pt>
                <c:pt idx="654">
                  <c:v>8496.0103328756177</c:v>
                </c:pt>
                <c:pt idx="655">
                  <c:v>8496.0103328756177</c:v>
                </c:pt>
                <c:pt idx="656">
                  <c:v>8496.0103328756177</c:v>
                </c:pt>
                <c:pt idx="657">
                  <c:v>8496.0103328756177</c:v>
                </c:pt>
                <c:pt idx="658">
                  <c:v>8496.0103328756177</c:v>
                </c:pt>
                <c:pt idx="659">
                  <c:v>8496.0103328756177</c:v>
                </c:pt>
                <c:pt idx="660">
                  <c:v>8496.0103328756177</c:v>
                </c:pt>
                <c:pt idx="661">
                  <c:v>8496.0103328756177</c:v>
                </c:pt>
                <c:pt idx="662">
                  <c:v>8496.0103328756177</c:v>
                </c:pt>
                <c:pt idx="663">
                  <c:v>8496.0103328756177</c:v>
                </c:pt>
                <c:pt idx="664">
                  <c:v>8496.0103328756177</c:v>
                </c:pt>
                <c:pt idx="665">
                  <c:v>8496.0103328756177</c:v>
                </c:pt>
                <c:pt idx="666">
                  <c:v>8496.0103328756177</c:v>
                </c:pt>
                <c:pt idx="667">
                  <c:v>8496.0103328756177</c:v>
                </c:pt>
                <c:pt idx="668">
                  <c:v>8496.0103328756177</c:v>
                </c:pt>
                <c:pt idx="669">
                  <c:v>8496.0103328756177</c:v>
                </c:pt>
                <c:pt idx="670">
                  <c:v>8496.0103328756177</c:v>
                </c:pt>
                <c:pt idx="671">
                  <c:v>8496.0103328756177</c:v>
                </c:pt>
                <c:pt idx="672">
                  <c:v>8496.0103328756177</c:v>
                </c:pt>
                <c:pt idx="673">
                  <c:v>8496.0103328756177</c:v>
                </c:pt>
                <c:pt idx="674">
                  <c:v>8496.0103328756177</c:v>
                </c:pt>
                <c:pt idx="675">
                  <c:v>8496.0103328756177</c:v>
                </c:pt>
                <c:pt idx="676">
                  <c:v>8496.0103328756177</c:v>
                </c:pt>
                <c:pt idx="677">
                  <c:v>8496.0103328756177</c:v>
                </c:pt>
                <c:pt idx="678">
                  <c:v>8496.0103328756177</c:v>
                </c:pt>
                <c:pt idx="679">
                  <c:v>8496.0103328756177</c:v>
                </c:pt>
                <c:pt idx="680">
                  <c:v>8496.0103328756177</c:v>
                </c:pt>
                <c:pt idx="681">
                  <c:v>8496.0103328756177</c:v>
                </c:pt>
                <c:pt idx="682">
                  <c:v>8496.0103328756177</c:v>
                </c:pt>
                <c:pt idx="683">
                  <c:v>8496.0103328756177</c:v>
                </c:pt>
                <c:pt idx="684">
                  <c:v>8496.0103328756177</c:v>
                </c:pt>
                <c:pt idx="685">
                  <c:v>8496.0103328756177</c:v>
                </c:pt>
                <c:pt idx="686">
                  <c:v>8496.0103328756177</c:v>
                </c:pt>
                <c:pt idx="687">
                  <c:v>8496.0103328756177</c:v>
                </c:pt>
                <c:pt idx="688">
                  <c:v>8496.0103328756177</c:v>
                </c:pt>
                <c:pt idx="689">
                  <c:v>8496.0103328756177</c:v>
                </c:pt>
                <c:pt idx="690">
                  <c:v>8496.0103328756177</c:v>
                </c:pt>
                <c:pt idx="691">
                  <c:v>8496.0103328756177</c:v>
                </c:pt>
                <c:pt idx="692">
                  <c:v>8496.0103328756177</c:v>
                </c:pt>
                <c:pt idx="693">
                  <c:v>8496.0103328756177</c:v>
                </c:pt>
                <c:pt idx="694">
                  <c:v>8496.0103328756177</c:v>
                </c:pt>
                <c:pt idx="695">
                  <c:v>8496.0103328756177</c:v>
                </c:pt>
                <c:pt idx="696">
                  <c:v>8496.0103328756177</c:v>
                </c:pt>
                <c:pt idx="697">
                  <c:v>8496.0103328756177</c:v>
                </c:pt>
                <c:pt idx="698">
                  <c:v>8496.0103328756177</c:v>
                </c:pt>
                <c:pt idx="699">
                  <c:v>8496.0103328756177</c:v>
                </c:pt>
                <c:pt idx="700">
                  <c:v>8496.0103328756177</c:v>
                </c:pt>
                <c:pt idx="701">
                  <c:v>8496.0103328756177</c:v>
                </c:pt>
                <c:pt idx="702">
                  <c:v>8496.0103328756177</c:v>
                </c:pt>
                <c:pt idx="703">
                  <c:v>8496.0103328756177</c:v>
                </c:pt>
                <c:pt idx="704">
                  <c:v>8496.0103328756177</c:v>
                </c:pt>
                <c:pt idx="705">
                  <c:v>8496.0103328756177</c:v>
                </c:pt>
                <c:pt idx="706">
                  <c:v>8496.0103328756177</c:v>
                </c:pt>
                <c:pt idx="707">
                  <c:v>8496.0103328756177</c:v>
                </c:pt>
                <c:pt idx="708">
                  <c:v>8496.0103328756177</c:v>
                </c:pt>
                <c:pt idx="709">
                  <c:v>8496.0103328756177</c:v>
                </c:pt>
                <c:pt idx="710">
                  <c:v>8496.0103328756177</c:v>
                </c:pt>
                <c:pt idx="711">
                  <c:v>8496.0103328756177</c:v>
                </c:pt>
                <c:pt idx="712">
                  <c:v>8496.0103328756177</c:v>
                </c:pt>
                <c:pt idx="713">
                  <c:v>8496.0103328756177</c:v>
                </c:pt>
                <c:pt idx="714">
                  <c:v>8496.0103328756177</c:v>
                </c:pt>
                <c:pt idx="715">
                  <c:v>8496.0103328756177</c:v>
                </c:pt>
                <c:pt idx="716">
                  <c:v>8496.0103328756177</c:v>
                </c:pt>
                <c:pt idx="717">
                  <c:v>8496.0103328756177</c:v>
                </c:pt>
                <c:pt idx="718">
                  <c:v>8496.0103328756177</c:v>
                </c:pt>
                <c:pt idx="719">
                  <c:v>8496.0103328756177</c:v>
                </c:pt>
              </c:numCache>
            </c:numRef>
          </c:val>
          <c:smooth val="0"/>
          <c:extLst>
            <c:ext xmlns:c16="http://schemas.microsoft.com/office/drawing/2014/chart" uri="{C3380CC4-5D6E-409C-BE32-E72D297353CC}">
              <c16:uniqueId val="{00000000-71E5-1B4F-A872-8E05396FF246}"/>
            </c:ext>
          </c:extLst>
        </c:ser>
        <c:dLbls>
          <c:showLegendKey val="0"/>
          <c:showVal val="0"/>
          <c:showCatName val="0"/>
          <c:showSerName val="0"/>
          <c:showPercent val="0"/>
          <c:showBubbleSize val="0"/>
        </c:dLbls>
        <c:smooth val="0"/>
        <c:axId val="942335442"/>
        <c:axId val="1155296393"/>
      </c:lineChart>
      <c:catAx>
        <c:axId val="942335442"/>
        <c:scaling>
          <c:orientation val="minMax"/>
          <c:max val="720"/>
        </c:scaling>
        <c:delete val="0"/>
        <c:axPos val="b"/>
        <c:title>
          <c:tx>
            <c:rich>
              <a:bodyPr/>
              <a:lstStyle/>
              <a:p>
                <a:pPr lvl="0">
                  <a:defRPr b="0">
                    <a:solidFill>
                      <a:srgbClr val="000000"/>
                    </a:solidFill>
                    <a:latin typeface="Roboto"/>
                  </a:defRPr>
                </a:pPr>
                <a:r>
                  <a:rPr lang="en-US" b="0">
                    <a:solidFill>
                      <a:srgbClr val="000000"/>
                    </a:solidFill>
                    <a:latin typeface="Roboto"/>
                  </a:rPr>
                  <a:t>Month</a:t>
                </a:r>
              </a:p>
            </c:rich>
          </c:tx>
          <c:overlay val="0"/>
        </c:title>
        <c:numFmt formatCode="General" sourceLinked="1"/>
        <c:majorTickMark val="none"/>
        <c:minorTickMark val="none"/>
        <c:tickLblPos val="nextTo"/>
        <c:txPr>
          <a:bodyPr/>
          <a:lstStyle/>
          <a:p>
            <a:pPr lvl="0">
              <a:defRPr b="0">
                <a:solidFill>
                  <a:srgbClr val="000000"/>
                </a:solidFill>
                <a:latin typeface="Roboto"/>
              </a:defRPr>
            </a:pPr>
            <a:endParaRPr lang="en-US"/>
          </a:p>
        </c:txPr>
        <c:crossAx val="1155296393"/>
        <c:crosses val="autoZero"/>
        <c:auto val="1"/>
        <c:lblAlgn val="ctr"/>
        <c:lblOffset val="100"/>
        <c:noMultiLvlLbl val="1"/>
      </c:catAx>
      <c:valAx>
        <c:axId val="1155296393"/>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Roboto"/>
                  </a:defRPr>
                </a:pPr>
                <a:r>
                  <a:rPr lang="en-US" b="0">
                    <a:solidFill>
                      <a:srgbClr val="000000"/>
                    </a:solidFill>
                    <a:latin typeface="Roboto"/>
                  </a:rPr>
                  <a:t>Fail-safe Withdrawal Amounts</a:t>
                </a:r>
              </a:p>
            </c:rich>
          </c:tx>
          <c:overlay val="0"/>
        </c:title>
        <c:numFmt formatCode="&quot;$&quot;#,##0" sourceLinked="1"/>
        <c:majorTickMark val="none"/>
        <c:minorTickMark val="none"/>
        <c:tickLblPos val="nextTo"/>
        <c:spPr>
          <a:ln/>
        </c:spPr>
        <c:txPr>
          <a:bodyPr/>
          <a:lstStyle/>
          <a:p>
            <a:pPr lvl="0">
              <a:defRPr b="0">
                <a:solidFill>
                  <a:srgbClr val="000000"/>
                </a:solidFill>
                <a:latin typeface="Roboto"/>
              </a:defRPr>
            </a:pPr>
            <a:endParaRPr lang="en-US"/>
          </a:p>
        </c:txPr>
        <c:crossAx val="942335442"/>
        <c:crosses val="autoZero"/>
        <c:crossBetween val="between"/>
      </c:valAx>
    </c:plotArea>
    <c:legend>
      <c:legendPos val="b"/>
      <c:overlay val="0"/>
      <c:txPr>
        <a:bodyPr/>
        <a:lstStyle/>
        <a:p>
          <a:pPr lvl="0">
            <a:defRPr b="0">
              <a:solidFill>
                <a:srgbClr val="000000"/>
              </a:solidFill>
              <a:latin typeface="Roboto"/>
            </a:defRPr>
          </a:pPr>
          <a:endParaRPr lang="en-US"/>
        </a:p>
      </c:txPr>
    </c:legend>
    <c:plotVisOnly val="1"/>
    <c:dispBlanksAs val="zero"/>
    <c:showDLblsOverMax val="1"/>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0">
                <a:solidFill>
                  <a:srgbClr val="000000"/>
                </a:solidFill>
                <a:latin typeface="Roboto"/>
              </a:defRPr>
            </a:pPr>
            <a:r>
              <a:rPr b="0">
                <a:solidFill>
                  <a:srgbClr val="000000"/>
                </a:solidFill>
                <a:latin typeface="Roboto"/>
              </a:rPr>
              <a:t>Distribution of Final Value, conditional on CAPE regime</a:t>
            </a:r>
          </a:p>
        </c:rich>
      </c:tx>
      <c:overlay val="0"/>
    </c:title>
    <c:autoTitleDeleted val="0"/>
    <c:plotArea>
      <c:layout/>
      <c:scatterChart>
        <c:scatterStyle val="lineMarker"/>
        <c:varyColors val="1"/>
        <c:ser>
          <c:idx val="0"/>
          <c:order val="0"/>
          <c:tx>
            <c:strRef>
              <c:f>'Distribution of Final Value'!$C$12</c:f>
              <c:strCache>
                <c:ptCount val="1"/>
                <c:pt idx="0">
                  <c:v>All</c:v>
                </c:pt>
              </c:strCache>
            </c:strRef>
          </c:tx>
          <c:spPr>
            <a:ln>
              <a:noFill/>
            </a:ln>
          </c:spPr>
          <c:marker>
            <c:symbol val="circle"/>
            <c:size val="7"/>
            <c:spPr>
              <a:solidFill>
                <a:srgbClr val="4285F4"/>
              </a:solidFill>
              <a:ln cmpd="sng">
                <a:solidFill>
                  <a:srgbClr val="4285F4"/>
                </a:solidFill>
              </a:ln>
            </c:spPr>
          </c:marker>
          <c:xVal>
            <c:strRef>
              <c:f>'Distribution of Final Value'!$B$13:$B$36</c:f>
              <c:strCache>
                <c:ptCount val="15"/>
                <c:pt idx="0">
                  <c:v>0%</c:v>
                </c:pt>
                <c:pt idx="1">
                  <c:v>1%</c:v>
                </c:pt>
                <c:pt idx="2">
                  <c:v>2%</c:v>
                </c:pt>
                <c:pt idx="3">
                  <c:v>5%</c:v>
                </c:pt>
                <c:pt idx="4">
                  <c:v>10%</c:v>
                </c:pt>
                <c:pt idx="5">
                  <c:v>25%</c:v>
                </c:pt>
                <c:pt idx="6">
                  <c:v>50%</c:v>
                </c:pt>
                <c:pt idx="7">
                  <c:v>75%</c:v>
                </c:pt>
                <c:pt idx="8">
                  <c:v>90%</c:v>
                </c:pt>
                <c:pt idx="9">
                  <c:v>95%</c:v>
                </c:pt>
                <c:pt idx="10">
                  <c:v>98%</c:v>
                </c:pt>
                <c:pt idx="11">
                  <c:v>99%</c:v>
                </c:pt>
                <c:pt idx="12">
                  <c:v>100%</c:v>
                </c:pt>
                <c:pt idx="13">
                  <c:v>Range (all)</c:v>
                </c:pt>
                <c:pt idx="14">
                  <c:v>    5% to 95%</c:v>
                </c:pt>
              </c:strCache>
            </c:strRef>
          </c:xVal>
          <c:yVal>
            <c:numRef>
              <c:f>'Distribution of Final Value'!$C$13:$C$36</c:f>
              <c:numCache>
                <c:formatCode>#,##0.00</c:formatCode>
                <c:ptCount val="24"/>
                <c:pt idx="0">
                  <c:v>-1.3544597699782432</c:v>
                </c:pt>
                <c:pt idx="1">
                  <c:v>-0.80027649886122665</c:v>
                </c:pt>
                <c:pt idx="2">
                  <c:v>-0.59150112553258327</c:v>
                </c:pt>
                <c:pt idx="3">
                  <c:v>-0.32281796148474545</c:v>
                </c:pt>
                <c:pt idx="4">
                  <c:v>-2.178316626081904E-2</c:v>
                </c:pt>
                <c:pt idx="5">
                  <c:v>0.71135143311246263</c:v>
                </c:pt>
                <c:pt idx="6">
                  <c:v>2.1957553961115863</c:v>
                </c:pt>
                <c:pt idx="7">
                  <c:v>5.0630244623875091</c:v>
                </c:pt>
                <c:pt idx="8">
                  <c:v>9.8018050753473425</c:v>
                </c:pt>
                <c:pt idx="9">
                  <c:v>12.119040344478726</c:v>
                </c:pt>
                <c:pt idx="10">
                  <c:v>14.807925701674709</c:v>
                </c:pt>
                <c:pt idx="11">
                  <c:v>17.810767227974985</c:v>
                </c:pt>
                <c:pt idx="12">
                  <c:v>22.943427853505405</c:v>
                </c:pt>
                <c:pt idx="13">
                  <c:v>24.297887623483646</c:v>
                </c:pt>
                <c:pt idx="14">
                  <c:v>12.441858305963471</c:v>
                </c:pt>
                <c:pt idx="23" formatCode="General">
                  <c:v>0</c:v>
                </c:pt>
              </c:numCache>
            </c:numRef>
          </c:yVal>
          <c:smooth val="1"/>
          <c:extLst>
            <c:ext xmlns:c16="http://schemas.microsoft.com/office/drawing/2014/chart" uri="{C3380CC4-5D6E-409C-BE32-E72D297353CC}">
              <c16:uniqueId val="{00000000-B74A-6343-A856-FD76B9B115AE}"/>
            </c:ext>
          </c:extLst>
        </c:ser>
        <c:ser>
          <c:idx val="1"/>
          <c:order val="1"/>
          <c:tx>
            <c:strRef>
              <c:f>'Distribution of Final Value'!$D$12</c:f>
              <c:strCache>
                <c:ptCount val="1"/>
                <c:pt idx="0">
                  <c:v>CAPE 0-20</c:v>
                </c:pt>
              </c:strCache>
            </c:strRef>
          </c:tx>
          <c:spPr>
            <a:ln>
              <a:noFill/>
            </a:ln>
          </c:spPr>
          <c:marker>
            <c:symbol val="circle"/>
            <c:size val="7"/>
            <c:spPr>
              <a:solidFill>
                <a:srgbClr val="DB4437"/>
              </a:solidFill>
              <a:ln cmpd="sng">
                <a:solidFill>
                  <a:srgbClr val="DB4437"/>
                </a:solidFill>
              </a:ln>
            </c:spPr>
          </c:marker>
          <c:xVal>
            <c:strRef>
              <c:f>'Distribution of Final Value'!$B$13:$B$36</c:f>
              <c:strCache>
                <c:ptCount val="15"/>
                <c:pt idx="0">
                  <c:v>0%</c:v>
                </c:pt>
                <c:pt idx="1">
                  <c:v>1%</c:v>
                </c:pt>
                <c:pt idx="2">
                  <c:v>2%</c:v>
                </c:pt>
                <c:pt idx="3">
                  <c:v>5%</c:v>
                </c:pt>
                <c:pt idx="4">
                  <c:v>10%</c:v>
                </c:pt>
                <c:pt idx="5">
                  <c:v>25%</c:v>
                </c:pt>
                <c:pt idx="6">
                  <c:v>50%</c:v>
                </c:pt>
                <c:pt idx="7">
                  <c:v>75%</c:v>
                </c:pt>
                <c:pt idx="8">
                  <c:v>90%</c:v>
                </c:pt>
                <c:pt idx="9">
                  <c:v>95%</c:v>
                </c:pt>
                <c:pt idx="10">
                  <c:v>98%</c:v>
                </c:pt>
                <c:pt idx="11">
                  <c:v>99%</c:v>
                </c:pt>
                <c:pt idx="12">
                  <c:v>100%</c:v>
                </c:pt>
                <c:pt idx="13">
                  <c:v>Range (all)</c:v>
                </c:pt>
                <c:pt idx="14">
                  <c:v>    5% to 95%</c:v>
                </c:pt>
              </c:strCache>
            </c:strRef>
          </c:xVal>
          <c:yVal>
            <c:numRef>
              <c:f>'Distribution of Final Value'!$D$13:$D$36</c:f>
              <c:numCache>
                <c:formatCode>#,##0.00</c:formatCode>
                <c:ptCount val="24"/>
                <c:pt idx="0">
                  <c:v>-1.3544597699782432</c:v>
                </c:pt>
                <c:pt idx="1">
                  <c:v>-0.81921077722910685</c:v>
                </c:pt>
                <c:pt idx="2">
                  <c:v>-0.57319167440265706</c:v>
                </c:pt>
                <c:pt idx="3">
                  <c:v>-7.1436401783741152E-2</c:v>
                </c:pt>
                <c:pt idx="4">
                  <c:v>0.71542304635982512</c:v>
                </c:pt>
                <c:pt idx="5">
                  <c:v>1.4720063358827795</c:v>
                </c:pt>
                <c:pt idx="6">
                  <c:v>3.016388362208025</c:v>
                </c:pt>
                <c:pt idx="7">
                  <c:v>6.8929536771324145</c:v>
                </c:pt>
                <c:pt idx="8">
                  <c:v>10.897673046500776</c:v>
                </c:pt>
                <c:pt idx="9">
                  <c:v>12.709346332883932</c:v>
                </c:pt>
                <c:pt idx="10">
                  <c:v>16.017526642591029</c:v>
                </c:pt>
                <c:pt idx="11">
                  <c:v>18.981140659862575</c:v>
                </c:pt>
                <c:pt idx="12">
                  <c:v>22.943427853505405</c:v>
                </c:pt>
                <c:pt idx="13">
                  <c:v>24.297887623483646</c:v>
                </c:pt>
                <c:pt idx="14">
                  <c:v>12.780782734667673</c:v>
                </c:pt>
                <c:pt idx="23" formatCode="General">
                  <c:v>0</c:v>
                </c:pt>
              </c:numCache>
            </c:numRef>
          </c:yVal>
          <c:smooth val="1"/>
          <c:extLst>
            <c:ext xmlns:c16="http://schemas.microsoft.com/office/drawing/2014/chart" uri="{C3380CC4-5D6E-409C-BE32-E72D297353CC}">
              <c16:uniqueId val="{00000001-B74A-6343-A856-FD76B9B115AE}"/>
            </c:ext>
          </c:extLst>
        </c:ser>
        <c:ser>
          <c:idx val="2"/>
          <c:order val="2"/>
          <c:tx>
            <c:strRef>
              <c:f>'Distribution of Final Value'!$E$12</c:f>
              <c:strCache>
                <c:ptCount val="1"/>
                <c:pt idx="0">
                  <c:v>CAPE 20+</c:v>
                </c:pt>
              </c:strCache>
            </c:strRef>
          </c:tx>
          <c:spPr>
            <a:ln>
              <a:noFill/>
            </a:ln>
          </c:spPr>
          <c:marker>
            <c:symbol val="circle"/>
            <c:size val="7"/>
            <c:spPr>
              <a:solidFill>
                <a:srgbClr val="F4B400"/>
              </a:solidFill>
              <a:ln cmpd="sng">
                <a:solidFill>
                  <a:srgbClr val="F4B400"/>
                </a:solidFill>
              </a:ln>
            </c:spPr>
          </c:marker>
          <c:xVal>
            <c:strRef>
              <c:f>'Distribution of Final Value'!$B$13:$B$36</c:f>
              <c:strCache>
                <c:ptCount val="15"/>
                <c:pt idx="0">
                  <c:v>0%</c:v>
                </c:pt>
                <c:pt idx="1">
                  <c:v>1%</c:v>
                </c:pt>
                <c:pt idx="2">
                  <c:v>2%</c:v>
                </c:pt>
                <c:pt idx="3">
                  <c:v>5%</c:v>
                </c:pt>
                <c:pt idx="4">
                  <c:v>10%</c:v>
                </c:pt>
                <c:pt idx="5">
                  <c:v>25%</c:v>
                </c:pt>
                <c:pt idx="6">
                  <c:v>50%</c:v>
                </c:pt>
                <c:pt idx="7">
                  <c:v>75%</c:v>
                </c:pt>
                <c:pt idx="8">
                  <c:v>90%</c:v>
                </c:pt>
                <c:pt idx="9">
                  <c:v>95%</c:v>
                </c:pt>
                <c:pt idx="10">
                  <c:v>98%</c:v>
                </c:pt>
                <c:pt idx="11">
                  <c:v>99%</c:v>
                </c:pt>
                <c:pt idx="12">
                  <c:v>100%</c:v>
                </c:pt>
                <c:pt idx="13">
                  <c:v>Range (all)</c:v>
                </c:pt>
                <c:pt idx="14">
                  <c:v>    5% to 95%</c:v>
                </c:pt>
              </c:strCache>
            </c:strRef>
          </c:xVal>
          <c:yVal>
            <c:numRef>
              <c:f>'Distribution of Final Value'!$E$13:$E$36</c:f>
              <c:numCache>
                <c:formatCode>#,##0.00</c:formatCode>
                <c:ptCount val="24"/>
                <c:pt idx="0">
                  <c:v>-1.1687500012422927</c:v>
                </c:pt>
                <c:pt idx="1">
                  <c:v>-0.7105281956611541</c:v>
                </c:pt>
                <c:pt idx="2">
                  <c:v>-0.60387015355945195</c:v>
                </c:pt>
                <c:pt idx="3">
                  <c:v>-0.47660789492483174</c:v>
                </c:pt>
                <c:pt idx="4">
                  <c:v>-0.3440493686793708</c:v>
                </c:pt>
                <c:pt idx="5">
                  <c:v>-3.0702036949036282E-2</c:v>
                </c:pt>
                <c:pt idx="6">
                  <c:v>0.41379034182019669</c:v>
                </c:pt>
                <c:pt idx="7">
                  <c:v>0.73684389030796438</c:v>
                </c:pt>
                <c:pt idx="8">
                  <c:v>1.9165656452588795</c:v>
                </c:pt>
                <c:pt idx="9">
                  <c:v>2.9640155494730509</c:v>
                </c:pt>
                <c:pt idx="10">
                  <c:v>3.2256180629830764</c:v>
                </c:pt>
                <c:pt idx="11">
                  <c:v>3.2658065117573463</c:v>
                </c:pt>
                <c:pt idx="12">
                  <c:v>3.391045563926697</c:v>
                </c:pt>
                <c:pt idx="13">
                  <c:v>4.5597955651689901</c:v>
                </c:pt>
                <c:pt idx="14">
                  <c:v>3.4406234443978825</c:v>
                </c:pt>
                <c:pt idx="23" formatCode="General">
                  <c:v>0</c:v>
                </c:pt>
              </c:numCache>
            </c:numRef>
          </c:yVal>
          <c:smooth val="1"/>
          <c:extLst>
            <c:ext xmlns:c16="http://schemas.microsoft.com/office/drawing/2014/chart" uri="{C3380CC4-5D6E-409C-BE32-E72D297353CC}">
              <c16:uniqueId val="{00000002-B74A-6343-A856-FD76B9B115AE}"/>
            </c:ext>
          </c:extLst>
        </c:ser>
        <c:dLbls>
          <c:showLegendKey val="0"/>
          <c:showVal val="0"/>
          <c:showCatName val="0"/>
          <c:showSerName val="0"/>
          <c:showPercent val="0"/>
          <c:showBubbleSize val="0"/>
        </c:dLbls>
        <c:axId val="234938876"/>
        <c:axId val="875925098"/>
      </c:scatterChart>
      <c:valAx>
        <c:axId val="234938876"/>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Roboto"/>
                  </a:defRPr>
                </a:pPr>
                <a:r>
                  <a:rPr b="0">
                    <a:solidFill>
                      <a:srgbClr val="000000"/>
                    </a:solidFill>
                    <a:latin typeface="Roboto"/>
                  </a:rPr>
                  <a:t>Percentile</a:t>
                </a:r>
              </a:p>
            </c:rich>
          </c:tx>
          <c:overlay val="0"/>
        </c:title>
        <c:numFmt formatCode="General" sourceLinked="1"/>
        <c:majorTickMark val="none"/>
        <c:minorTickMark val="none"/>
        <c:tickLblPos val="nextTo"/>
        <c:spPr>
          <a:ln/>
        </c:spPr>
        <c:txPr>
          <a:bodyPr/>
          <a:lstStyle/>
          <a:p>
            <a:pPr lvl="0">
              <a:defRPr b="0">
                <a:solidFill>
                  <a:srgbClr val="000000"/>
                </a:solidFill>
                <a:latin typeface="Roboto"/>
              </a:defRPr>
            </a:pPr>
            <a:endParaRPr lang="en-US"/>
          </a:p>
        </c:txPr>
        <c:crossAx val="875925098"/>
        <c:crosses val="autoZero"/>
        <c:crossBetween val="midCat"/>
      </c:valAx>
      <c:valAx>
        <c:axId val="875925098"/>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Roboto"/>
                  </a:defRPr>
                </a:pPr>
                <a:r>
                  <a:rPr b="0">
                    <a:solidFill>
                      <a:srgbClr val="000000"/>
                    </a:solidFill>
                    <a:latin typeface="Roboto"/>
                  </a:rPr>
                  <a:t>Real Final Portfolio Value (Multiple of Initial)</a:t>
                </a:r>
              </a:p>
            </c:rich>
          </c:tx>
          <c:overlay val="0"/>
        </c:title>
        <c:numFmt formatCode="#,##0.00" sourceLinked="1"/>
        <c:majorTickMark val="none"/>
        <c:minorTickMark val="none"/>
        <c:tickLblPos val="nextTo"/>
        <c:spPr>
          <a:ln/>
        </c:spPr>
        <c:txPr>
          <a:bodyPr/>
          <a:lstStyle/>
          <a:p>
            <a:pPr lvl="0">
              <a:defRPr b="0">
                <a:solidFill>
                  <a:srgbClr val="000000"/>
                </a:solidFill>
                <a:latin typeface="Roboto"/>
              </a:defRPr>
            </a:pPr>
            <a:endParaRPr lang="en-US"/>
          </a:p>
        </c:txPr>
        <c:crossAx val="234938876"/>
        <c:crosses val="autoZero"/>
        <c:crossBetween val="midCat"/>
      </c:valAx>
    </c:plotArea>
    <c:legend>
      <c:legendPos val="tr"/>
      <c:overlay val="1"/>
      <c:txPr>
        <a:bodyPr/>
        <a:lstStyle/>
        <a:p>
          <a:pPr lvl="0">
            <a:defRPr b="0">
              <a:solidFill>
                <a:srgbClr val="000000"/>
              </a:solidFill>
              <a:latin typeface="Roboto"/>
            </a:defRPr>
          </a:pPr>
          <a:endParaRPr lang="en-US"/>
        </a:p>
      </c:txPr>
    </c:legend>
    <c:plotVisOnly val="1"/>
    <c:dispBlanksAs val="zero"/>
    <c:showDLblsOverMax val="1"/>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0">
                <a:solidFill>
                  <a:srgbClr val="000000"/>
                </a:solidFill>
                <a:latin typeface="Roboto"/>
              </a:defRPr>
            </a:pPr>
            <a:r>
              <a:rPr b="0">
                <a:solidFill>
                  <a:srgbClr val="000000"/>
                </a:solidFill>
                <a:latin typeface="Roboto"/>
              </a:rPr>
              <a:t>Histogram of final values</a:t>
            </a:r>
          </a:p>
        </c:rich>
      </c:tx>
      <c:overlay val="0"/>
    </c:title>
    <c:autoTitleDeleted val="0"/>
    <c:plotArea>
      <c:layout/>
      <c:barChart>
        <c:barDir val="col"/>
        <c:grouping val="clustered"/>
        <c:varyColors val="1"/>
        <c:ser>
          <c:idx val="0"/>
          <c:order val="0"/>
          <c:tx>
            <c:strRef>
              <c:f>'Distribution of Final Value'!$C$45</c:f>
              <c:strCache>
                <c:ptCount val="1"/>
                <c:pt idx="0">
                  <c:v>All</c:v>
                </c:pt>
              </c:strCache>
            </c:strRef>
          </c:tx>
          <c:spPr>
            <a:solidFill>
              <a:srgbClr val="4285F4"/>
            </a:solidFill>
            <a:ln cmpd="sng">
              <a:solidFill>
                <a:srgbClr val="000000"/>
              </a:solidFill>
            </a:ln>
          </c:spPr>
          <c:invertIfNegative val="1"/>
          <c:cat>
            <c:strRef>
              <c:f>'Distribution of Final Value'!$B$46:$B$53</c:f>
              <c:strCache>
                <c:ptCount val="8"/>
                <c:pt idx="0">
                  <c:v>&lt; 0</c:v>
                </c:pt>
                <c:pt idx="1">
                  <c:v>0 to 1</c:v>
                </c:pt>
                <c:pt idx="2">
                  <c:v>1 to 2</c:v>
                </c:pt>
                <c:pt idx="3">
                  <c:v>2 to 4</c:v>
                </c:pt>
                <c:pt idx="4">
                  <c:v>4 to 6</c:v>
                </c:pt>
                <c:pt idx="5">
                  <c:v>6 to 8</c:v>
                </c:pt>
                <c:pt idx="6">
                  <c:v>8 to 10</c:v>
                </c:pt>
                <c:pt idx="7">
                  <c:v>10+</c:v>
                </c:pt>
              </c:strCache>
            </c:strRef>
          </c:cat>
          <c:val>
            <c:numRef>
              <c:f>'Distribution of Final Value'!$C$46:$C$53</c:f>
              <c:numCache>
                <c:formatCode>0.00%</c:formatCode>
                <c:ptCount val="8"/>
                <c:pt idx="0">
                  <c:v>0.10299999999999999</c:v>
                </c:pt>
                <c:pt idx="1">
                  <c:v>0.20300000000000001</c:v>
                </c:pt>
                <c:pt idx="2">
                  <c:v>0.17399999999999999</c:v>
                </c:pt>
                <c:pt idx="3">
                  <c:v>0.21799999999999997</c:v>
                </c:pt>
                <c:pt idx="4">
                  <c:v>8.9000000000000079E-2</c:v>
                </c:pt>
                <c:pt idx="5">
                  <c:v>6.4999999999999947E-2</c:v>
                </c:pt>
                <c:pt idx="6">
                  <c:v>5.2000000000000046E-2</c:v>
                </c:pt>
                <c:pt idx="7">
                  <c:v>9.5999999999999974E-2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AD9-2744-8AA1-ECF0C430A2C6}"/>
            </c:ext>
          </c:extLst>
        </c:ser>
        <c:ser>
          <c:idx val="1"/>
          <c:order val="1"/>
          <c:tx>
            <c:strRef>
              <c:f>'Distribution of Final Value'!$D$45</c:f>
              <c:strCache>
                <c:ptCount val="1"/>
                <c:pt idx="0">
                  <c:v>CAPE 0-20</c:v>
                </c:pt>
              </c:strCache>
            </c:strRef>
          </c:tx>
          <c:spPr>
            <a:solidFill>
              <a:srgbClr val="DB4437"/>
            </a:solidFill>
            <a:ln cmpd="sng">
              <a:solidFill>
                <a:srgbClr val="000000"/>
              </a:solidFill>
            </a:ln>
          </c:spPr>
          <c:invertIfNegative val="1"/>
          <c:cat>
            <c:strRef>
              <c:f>'Distribution of Final Value'!$B$46:$B$53</c:f>
              <c:strCache>
                <c:ptCount val="8"/>
                <c:pt idx="0">
                  <c:v>&lt; 0</c:v>
                </c:pt>
                <c:pt idx="1">
                  <c:v>0 to 1</c:v>
                </c:pt>
                <c:pt idx="2">
                  <c:v>1 to 2</c:v>
                </c:pt>
                <c:pt idx="3">
                  <c:v>2 to 4</c:v>
                </c:pt>
                <c:pt idx="4">
                  <c:v>4 to 6</c:v>
                </c:pt>
                <c:pt idx="5">
                  <c:v>6 to 8</c:v>
                </c:pt>
                <c:pt idx="6">
                  <c:v>8 to 10</c:v>
                </c:pt>
                <c:pt idx="7">
                  <c:v>10+</c:v>
                </c:pt>
              </c:strCache>
            </c:strRef>
          </c:cat>
          <c:val>
            <c:numRef>
              <c:f>'Distribution of Final Value'!$D$46:$D$53</c:f>
              <c:numCache>
                <c:formatCode>0.00%</c:formatCode>
                <c:ptCount val="8"/>
                <c:pt idx="0">
                  <c:v>5.0999999999999997E-2</c:v>
                </c:pt>
                <c:pt idx="1">
                  <c:v>9.4E-2</c:v>
                </c:pt>
                <c:pt idx="2">
                  <c:v>0.19999999999999998</c:v>
                </c:pt>
                <c:pt idx="3">
                  <c:v>0.25800000000000001</c:v>
                </c:pt>
                <c:pt idx="4">
                  <c:v>0.11799999999999999</c:v>
                </c:pt>
                <c:pt idx="5">
                  <c:v>8.5000000000000075E-2</c:v>
                </c:pt>
                <c:pt idx="6">
                  <c:v>6.7999999999999949E-2</c:v>
                </c:pt>
                <c:pt idx="7">
                  <c:v>0.126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6AD9-2744-8AA1-ECF0C430A2C6}"/>
            </c:ext>
          </c:extLst>
        </c:ser>
        <c:ser>
          <c:idx val="2"/>
          <c:order val="2"/>
          <c:tx>
            <c:strRef>
              <c:f>'Distribution of Final Value'!$E$45</c:f>
              <c:strCache>
                <c:ptCount val="1"/>
                <c:pt idx="0">
                  <c:v>CAPE 20+</c:v>
                </c:pt>
              </c:strCache>
            </c:strRef>
          </c:tx>
          <c:spPr>
            <a:solidFill>
              <a:srgbClr val="F4B400"/>
            </a:solidFill>
            <a:ln cmpd="sng">
              <a:solidFill>
                <a:srgbClr val="000000"/>
              </a:solidFill>
            </a:ln>
          </c:spPr>
          <c:invertIfNegative val="1"/>
          <c:cat>
            <c:strRef>
              <c:f>'Distribution of Final Value'!$B$46:$B$53</c:f>
              <c:strCache>
                <c:ptCount val="8"/>
                <c:pt idx="0">
                  <c:v>&lt; 0</c:v>
                </c:pt>
                <c:pt idx="1">
                  <c:v>0 to 1</c:v>
                </c:pt>
                <c:pt idx="2">
                  <c:v>1 to 2</c:v>
                </c:pt>
                <c:pt idx="3">
                  <c:v>2 to 4</c:v>
                </c:pt>
                <c:pt idx="4">
                  <c:v>4 to 6</c:v>
                </c:pt>
                <c:pt idx="5">
                  <c:v>6 to 8</c:v>
                </c:pt>
                <c:pt idx="6">
                  <c:v>8 to 10</c:v>
                </c:pt>
                <c:pt idx="7">
                  <c:v>10+</c:v>
                </c:pt>
              </c:strCache>
            </c:strRef>
          </c:cat>
          <c:val>
            <c:numRef>
              <c:f>'Distribution of Final Value'!$E$46:$E$53</c:f>
              <c:numCache>
                <c:formatCode>0.00%</c:formatCode>
                <c:ptCount val="8"/>
                <c:pt idx="0">
                  <c:v>0.27</c:v>
                </c:pt>
                <c:pt idx="1">
                  <c:v>0.55199999999999994</c:v>
                </c:pt>
                <c:pt idx="2">
                  <c:v>8.6000000000000076E-2</c:v>
                </c:pt>
                <c:pt idx="3">
                  <c:v>9.1999999999999971E-2</c:v>
                </c:pt>
                <c:pt idx="4">
                  <c:v>0</c:v>
                </c:pt>
                <c:pt idx="5">
                  <c:v>0</c:v>
                </c:pt>
                <c:pt idx="6">
                  <c:v>0</c:v>
                </c:pt>
                <c:pt idx="7">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6AD9-2744-8AA1-ECF0C430A2C6}"/>
            </c:ext>
          </c:extLst>
        </c:ser>
        <c:dLbls>
          <c:showLegendKey val="0"/>
          <c:showVal val="0"/>
          <c:showCatName val="0"/>
          <c:showSerName val="0"/>
          <c:showPercent val="0"/>
          <c:showBubbleSize val="0"/>
        </c:dLbls>
        <c:gapWidth val="150"/>
        <c:axId val="214635706"/>
        <c:axId val="714267176"/>
      </c:barChart>
      <c:catAx>
        <c:axId val="214635706"/>
        <c:scaling>
          <c:orientation val="minMax"/>
        </c:scaling>
        <c:delete val="0"/>
        <c:axPos val="b"/>
        <c:title>
          <c:tx>
            <c:rich>
              <a:bodyPr/>
              <a:lstStyle/>
              <a:p>
                <a:pPr lvl="0">
                  <a:defRPr b="0">
                    <a:solidFill>
                      <a:srgbClr val="000000"/>
                    </a:solidFill>
                    <a:latin typeface="Roboto"/>
                  </a:defRPr>
                </a:pPr>
                <a:endParaRPr/>
              </a:p>
            </c:rich>
          </c:tx>
          <c:overlay val="0"/>
        </c:title>
        <c:numFmt formatCode="General" sourceLinked="1"/>
        <c:majorTickMark val="none"/>
        <c:minorTickMark val="none"/>
        <c:tickLblPos val="nextTo"/>
        <c:txPr>
          <a:bodyPr/>
          <a:lstStyle/>
          <a:p>
            <a:pPr lvl="0">
              <a:defRPr b="0">
                <a:solidFill>
                  <a:srgbClr val="000000"/>
                </a:solidFill>
                <a:latin typeface="Roboto"/>
              </a:defRPr>
            </a:pPr>
            <a:endParaRPr lang="en-US"/>
          </a:p>
        </c:txPr>
        <c:crossAx val="714267176"/>
        <c:crosses val="autoZero"/>
        <c:auto val="1"/>
        <c:lblAlgn val="ctr"/>
        <c:lblOffset val="100"/>
        <c:noMultiLvlLbl val="1"/>
      </c:catAx>
      <c:valAx>
        <c:axId val="714267176"/>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Roboto"/>
                  </a:defRPr>
                </a:pPr>
                <a:endParaRPr/>
              </a:p>
            </c:rich>
          </c:tx>
          <c:overlay val="0"/>
        </c:title>
        <c:numFmt formatCode="0.00%" sourceLinked="1"/>
        <c:majorTickMark val="none"/>
        <c:minorTickMark val="none"/>
        <c:tickLblPos val="nextTo"/>
        <c:spPr>
          <a:ln/>
        </c:spPr>
        <c:txPr>
          <a:bodyPr/>
          <a:lstStyle/>
          <a:p>
            <a:pPr lvl="0">
              <a:defRPr b="0">
                <a:solidFill>
                  <a:srgbClr val="000000"/>
                </a:solidFill>
                <a:latin typeface="Roboto"/>
              </a:defRPr>
            </a:pPr>
            <a:endParaRPr lang="en-US"/>
          </a:p>
        </c:txPr>
        <c:crossAx val="214635706"/>
        <c:crosses val="autoZero"/>
        <c:crossBetween val="between"/>
      </c:valAx>
    </c:plotArea>
    <c:legend>
      <c:legendPos val="r"/>
      <c:overlay val="0"/>
      <c:txPr>
        <a:bodyPr/>
        <a:lstStyle/>
        <a:p>
          <a:pPr lvl="0">
            <a:defRPr b="0">
              <a:solidFill>
                <a:srgbClr val="000000"/>
              </a:solidFill>
              <a:latin typeface="Roboto"/>
            </a:defRPr>
          </a:pPr>
          <a:endParaRPr lang="en-US"/>
        </a:p>
      </c:txPr>
    </c:legend>
    <c:plotVisOnly val="1"/>
    <c:dispBlanksAs val="zero"/>
    <c:showDLblsOverMax val="1"/>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0">
                <a:solidFill>
                  <a:srgbClr val="000000"/>
                </a:solidFill>
                <a:latin typeface="Roboto"/>
              </a:defRPr>
            </a:pPr>
            <a:r>
              <a:rPr b="0">
                <a:solidFill>
                  <a:srgbClr val="000000"/>
                </a:solidFill>
                <a:latin typeface="Roboto"/>
              </a:rPr>
              <a:t>Final Net Worth Distribution (multiples of initial value)</a:t>
            </a:r>
          </a:p>
        </c:rich>
      </c:tx>
      <c:overlay val="0"/>
    </c:title>
    <c:autoTitleDeleted val="0"/>
    <c:plotArea>
      <c:layout/>
      <c:scatterChart>
        <c:scatterStyle val="lineMarker"/>
        <c:varyColors val="1"/>
        <c:ser>
          <c:idx val="0"/>
          <c:order val="0"/>
          <c:tx>
            <c:strRef>
              <c:f>'Distribution of Final Value'!$C$56:$C$57</c:f>
              <c:strCache>
                <c:ptCount val="2"/>
                <c:pt idx="0">
                  <c:v>Distribution of Final Asset Value (rel to initial)</c:v>
                </c:pt>
                <c:pt idx="1">
                  <c:v>All</c:v>
                </c:pt>
              </c:strCache>
            </c:strRef>
          </c:tx>
          <c:spPr>
            <a:ln>
              <a:noFill/>
            </a:ln>
          </c:spPr>
          <c:marker>
            <c:symbol val="circle"/>
            <c:size val="7"/>
            <c:spPr>
              <a:solidFill>
                <a:srgbClr val="4285F4"/>
              </a:solidFill>
              <a:ln cmpd="sng">
                <a:solidFill>
                  <a:srgbClr val="4285F4"/>
                </a:solidFill>
              </a:ln>
            </c:spPr>
          </c:marker>
          <c:xVal>
            <c:numRef>
              <c:f>'Distribution of Final Value'!$B$58:$B$110</c:f>
              <c:numCache>
                <c:formatCode>0.00%</c:formatCode>
                <c:ptCount val="53"/>
                <c:pt idx="0" formatCode="0.0%">
                  <c:v>0</c:v>
                </c:pt>
                <c:pt idx="1">
                  <c:v>2.5000000000000001E-3</c:v>
                </c:pt>
                <c:pt idx="2" formatCode="0.0%">
                  <c:v>5.0000000000000001E-3</c:v>
                </c:pt>
                <c:pt idx="3" formatCode="0.0%">
                  <c:v>0.01</c:v>
                </c:pt>
                <c:pt idx="4" formatCode="0.0%">
                  <c:v>0.02</c:v>
                </c:pt>
                <c:pt idx="5" formatCode="0.0%">
                  <c:v>0.03</c:v>
                </c:pt>
                <c:pt idx="6" formatCode="0.0%">
                  <c:v>0.04</c:v>
                </c:pt>
                <c:pt idx="7" formatCode="0.0%">
                  <c:v>0.05</c:v>
                </c:pt>
                <c:pt idx="8" formatCode="0.0%">
                  <c:v>6.0000000000000005E-2</c:v>
                </c:pt>
                <c:pt idx="9" formatCode="0.0%">
                  <c:v>7.0000000000000007E-2</c:v>
                </c:pt>
                <c:pt idx="10" formatCode="0.0%">
                  <c:v>0.08</c:v>
                </c:pt>
                <c:pt idx="11" formatCode="0.0%">
                  <c:v>0.09</c:v>
                </c:pt>
                <c:pt idx="12" formatCode="0.0%">
                  <c:v>9.9999999999999992E-2</c:v>
                </c:pt>
                <c:pt idx="13" formatCode="0.0%">
                  <c:v>0.10999999999999999</c:v>
                </c:pt>
                <c:pt idx="14" formatCode="0.0%">
                  <c:v>0.11999999999999998</c:v>
                </c:pt>
                <c:pt idx="15" formatCode="0.0%">
                  <c:v>0.12999999999999998</c:v>
                </c:pt>
                <c:pt idx="16" formatCode="0.0%">
                  <c:v>0.13999999999999999</c:v>
                </c:pt>
                <c:pt idx="17" formatCode="0.0%">
                  <c:v>0.15</c:v>
                </c:pt>
                <c:pt idx="18" formatCode="0.0%">
                  <c:v>0.16</c:v>
                </c:pt>
                <c:pt idx="19" formatCode="0.0%">
                  <c:v>0.17</c:v>
                </c:pt>
                <c:pt idx="20" formatCode="0.0%">
                  <c:v>0.18000000000000002</c:v>
                </c:pt>
                <c:pt idx="21" formatCode="0.0%">
                  <c:v>0.19000000000000003</c:v>
                </c:pt>
                <c:pt idx="22" formatCode="0.0%">
                  <c:v>0.20000000000000004</c:v>
                </c:pt>
                <c:pt idx="23" formatCode="0.0%">
                  <c:v>0.21000000000000005</c:v>
                </c:pt>
                <c:pt idx="24" formatCode="0.0%">
                  <c:v>0.22000000000000006</c:v>
                </c:pt>
                <c:pt idx="25" formatCode="0.0%">
                  <c:v>0.23000000000000007</c:v>
                </c:pt>
                <c:pt idx="26" formatCode="0.0%">
                  <c:v>0.24000000000000007</c:v>
                </c:pt>
                <c:pt idx="27" formatCode="0.0%">
                  <c:v>0.25000000000000006</c:v>
                </c:pt>
                <c:pt idx="28" formatCode="0.0%">
                  <c:v>0.26000000000000006</c:v>
                </c:pt>
                <c:pt idx="29" formatCode="0.0%">
                  <c:v>0.27000000000000007</c:v>
                </c:pt>
                <c:pt idx="30" formatCode="0.0%">
                  <c:v>0.28000000000000008</c:v>
                </c:pt>
                <c:pt idx="31" formatCode="0.0%">
                  <c:v>0.29000000000000009</c:v>
                </c:pt>
                <c:pt idx="32" formatCode="0.0%">
                  <c:v>0.3000000000000001</c:v>
                </c:pt>
                <c:pt idx="33" formatCode="0.0%">
                  <c:v>0.31000000000000011</c:v>
                </c:pt>
                <c:pt idx="34" formatCode="0.0%">
                  <c:v>0.32000000000000012</c:v>
                </c:pt>
                <c:pt idx="35" formatCode="0.0%">
                  <c:v>0.33000000000000013</c:v>
                </c:pt>
                <c:pt idx="36" formatCode="0.0%">
                  <c:v>0.34000000000000014</c:v>
                </c:pt>
                <c:pt idx="37" formatCode="0.0%">
                  <c:v>0.35000000000000014</c:v>
                </c:pt>
                <c:pt idx="38" formatCode="0.0%">
                  <c:v>0.36000000000000015</c:v>
                </c:pt>
                <c:pt idx="39" formatCode="0.0%">
                  <c:v>0.37000000000000016</c:v>
                </c:pt>
                <c:pt idx="40" formatCode="0.0%">
                  <c:v>0.38000000000000017</c:v>
                </c:pt>
                <c:pt idx="41" formatCode="0.0%">
                  <c:v>0.39000000000000018</c:v>
                </c:pt>
                <c:pt idx="42" formatCode="0.0%">
                  <c:v>0.40000000000000019</c:v>
                </c:pt>
                <c:pt idx="43" formatCode="0.0%">
                  <c:v>0.4100000000000002</c:v>
                </c:pt>
                <c:pt idx="44" formatCode="0.0%">
                  <c:v>0.42000000000000021</c:v>
                </c:pt>
                <c:pt idx="45" formatCode="0.0%">
                  <c:v>0.43000000000000022</c:v>
                </c:pt>
                <c:pt idx="46" formatCode="0.0%">
                  <c:v>0.44000000000000022</c:v>
                </c:pt>
                <c:pt idx="47" formatCode="0.0%">
                  <c:v>0.45000000000000023</c:v>
                </c:pt>
                <c:pt idx="48" formatCode="0.0%">
                  <c:v>0.46000000000000024</c:v>
                </c:pt>
                <c:pt idx="49" formatCode="0.0%">
                  <c:v>0.47000000000000025</c:v>
                </c:pt>
                <c:pt idx="50" formatCode="0.0%">
                  <c:v>0.48000000000000026</c:v>
                </c:pt>
                <c:pt idx="51" formatCode="0.0%">
                  <c:v>0.49000000000000027</c:v>
                </c:pt>
                <c:pt idx="52" formatCode="0.0%">
                  <c:v>0.50000000000000022</c:v>
                </c:pt>
              </c:numCache>
            </c:numRef>
          </c:xVal>
          <c:yVal>
            <c:numRef>
              <c:f>'Distribution of Final Value'!$C$58:$C$110</c:f>
              <c:numCache>
                <c:formatCode>#,##0.00</c:formatCode>
                <c:ptCount val="53"/>
                <c:pt idx="0">
                  <c:v>-1.3544597699782432</c:v>
                </c:pt>
                <c:pt idx="1">
                  <c:v>-1.0688116915179307</c:v>
                </c:pt>
                <c:pt idx="2">
                  <c:v>-0.96676050535022884</c:v>
                </c:pt>
                <c:pt idx="3">
                  <c:v>-0.80027649886122665</c:v>
                </c:pt>
                <c:pt idx="4">
                  <c:v>-0.59150112553258327</c:v>
                </c:pt>
                <c:pt idx="5">
                  <c:v>-0.47250593963393533</c:v>
                </c:pt>
                <c:pt idx="6">
                  <c:v>-0.39561899335919204</c:v>
                </c:pt>
                <c:pt idx="7">
                  <c:v>-0.32281796148474545</c:v>
                </c:pt>
                <c:pt idx="8">
                  <c:v>-0.25058603088107467</c:v>
                </c:pt>
                <c:pt idx="9">
                  <c:v>-0.18265215273236915</c:v>
                </c:pt>
                <c:pt idx="10">
                  <c:v>-0.10650398832506988</c:v>
                </c:pt>
                <c:pt idx="11">
                  <c:v>-7.0423521618901599E-2</c:v>
                </c:pt>
                <c:pt idx="12">
                  <c:v>-2.1783166260819047E-2</c:v>
                </c:pt>
                <c:pt idx="13">
                  <c:v>3.4847229646277122E-2</c:v>
                </c:pt>
                <c:pt idx="14">
                  <c:v>9.4303865141624574E-2</c:v>
                </c:pt>
                <c:pt idx="15">
                  <c:v>0.13422535016890785</c:v>
                </c:pt>
                <c:pt idx="16">
                  <c:v>0.23129987099197705</c:v>
                </c:pt>
                <c:pt idx="17">
                  <c:v>0.27849895696304811</c:v>
                </c:pt>
                <c:pt idx="18">
                  <c:v>0.34053650258909296</c:v>
                </c:pt>
                <c:pt idx="19">
                  <c:v>0.39674835857605428</c:v>
                </c:pt>
                <c:pt idx="20">
                  <c:v>0.46473996795021338</c:v>
                </c:pt>
                <c:pt idx="21">
                  <c:v>0.49731591972145006</c:v>
                </c:pt>
                <c:pt idx="22">
                  <c:v>0.53108462674400092</c:v>
                </c:pt>
                <c:pt idx="23">
                  <c:v>0.57411736144270287</c:v>
                </c:pt>
                <c:pt idx="24">
                  <c:v>0.61143160504246119</c:v>
                </c:pt>
                <c:pt idx="25">
                  <c:v>0.63633138925412702</c:v>
                </c:pt>
                <c:pt idx="26">
                  <c:v>0.67017070557421021</c:v>
                </c:pt>
                <c:pt idx="27">
                  <c:v>0.71135143311246307</c:v>
                </c:pt>
                <c:pt idx="28">
                  <c:v>0.75035522682309852</c:v>
                </c:pt>
                <c:pt idx="29">
                  <c:v>0.78061827422765595</c:v>
                </c:pt>
                <c:pt idx="30">
                  <c:v>0.86170050734335946</c:v>
                </c:pt>
                <c:pt idx="31">
                  <c:v>0.9180485581449751</c:v>
                </c:pt>
                <c:pt idx="32">
                  <c:v>0.96549143955298811</c:v>
                </c:pt>
                <c:pt idx="33">
                  <c:v>1.0147791104100889</c:v>
                </c:pt>
                <c:pt idx="34">
                  <c:v>1.0489784441934249</c:v>
                </c:pt>
                <c:pt idx="35">
                  <c:v>1.1049517144324079</c:v>
                </c:pt>
                <c:pt idx="36">
                  <c:v>1.1534484733123731</c:v>
                </c:pt>
                <c:pt idx="37">
                  <c:v>1.2192754282084481</c:v>
                </c:pt>
                <c:pt idx="38">
                  <c:v>1.2766446645623897</c:v>
                </c:pt>
                <c:pt idx="39">
                  <c:v>1.3368366566091812</c:v>
                </c:pt>
                <c:pt idx="40">
                  <c:v>1.3857663022796869</c:v>
                </c:pt>
                <c:pt idx="41">
                  <c:v>1.4433698846129033</c:v>
                </c:pt>
                <c:pt idx="42">
                  <c:v>1.486080800893758</c:v>
                </c:pt>
                <c:pt idx="43">
                  <c:v>1.5586014175187792</c:v>
                </c:pt>
                <c:pt idx="44">
                  <c:v>1.6188748895149137</c:v>
                </c:pt>
                <c:pt idx="45">
                  <c:v>1.6926280876813165</c:v>
                </c:pt>
                <c:pt idx="46">
                  <c:v>1.7597376018284203</c:v>
                </c:pt>
                <c:pt idx="47">
                  <c:v>1.8272444407496529</c:v>
                </c:pt>
                <c:pt idx="48">
                  <c:v>1.8830728383219197</c:v>
                </c:pt>
                <c:pt idx="49">
                  <c:v>1.9554660128950594</c:v>
                </c:pt>
                <c:pt idx="50">
                  <c:v>1.9987951257026655</c:v>
                </c:pt>
                <c:pt idx="51">
                  <c:v>2.1149081602406219</c:v>
                </c:pt>
                <c:pt idx="52">
                  <c:v>2.195755396111589</c:v>
                </c:pt>
              </c:numCache>
            </c:numRef>
          </c:yVal>
          <c:smooth val="1"/>
          <c:extLst>
            <c:ext xmlns:c16="http://schemas.microsoft.com/office/drawing/2014/chart" uri="{C3380CC4-5D6E-409C-BE32-E72D297353CC}">
              <c16:uniqueId val="{00000000-5EB9-254F-9A9F-3EB54DA8A4B2}"/>
            </c:ext>
          </c:extLst>
        </c:ser>
        <c:ser>
          <c:idx val="1"/>
          <c:order val="1"/>
          <c:tx>
            <c:strRef>
              <c:f>'Distribution of Final Value'!$D$56:$D$57</c:f>
              <c:strCache>
                <c:ptCount val="2"/>
                <c:pt idx="0">
                  <c:v>Distribution of Final Asset Value (rel to initial)</c:v>
                </c:pt>
                <c:pt idx="1">
                  <c:v>CAPE 0-20</c:v>
                </c:pt>
              </c:strCache>
            </c:strRef>
          </c:tx>
          <c:spPr>
            <a:ln>
              <a:noFill/>
            </a:ln>
          </c:spPr>
          <c:marker>
            <c:symbol val="circle"/>
            <c:size val="7"/>
            <c:spPr>
              <a:solidFill>
                <a:srgbClr val="DB4437"/>
              </a:solidFill>
              <a:ln cmpd="sng">
                <a:solidFill>
                  <a:srgbClr val="DB4437"/>
                </a:solidFill>
              </a:ln>
            </c:spPr>
          </c:marker>
          <c:xVal>
            <c:numRef>
              <c:f>'Distribution of Final Value'!$B$58:$B$110</c:f>
              <c:numCache>
                <c:formatCode>0.00%</c:formatCode>
                <c:ptCount val="53"/>
                <c:pt idx="0" formatCode="0.0%">
                  <c:v>0</c:v>
                </c:pt>
                <c:pt idx="1">
                  <c:v>2.5000000000000001E-3</c:v>
                </c:pt>
                <c:pt idx="2" formatCode="0.0%">
                  <c:v>5.0000000000000001E-3</c:v>
                </c:pt>
                <c:pt idx="3" formatCode="0.0%">
                  <c:v>0.01</c:v>
                </c:pt>
                <c:pt idx="4" formatCode="0.0%">
                  <c:v>0.02</c:v>
                </c:pt>
                <c:pt idx="5" formatCode="0.0%">
                  <c:v>0.03</c:v>
                </c:pt>
                <c:pt idx="6" formatCode="0.0%">
                  <c:v>0.04</c:v>
                </c:pt>
                <c:pt idx="7" formatCode="0.0%">
                  <c:v>0.05</c:v>
                </c:pt>
                <c:pt idx="8" formatCode="0.0%">
                  <c:v>6.0000000000000005E-2</c:v>
                </c:pt>
                <c:pt idx="9" formatCode="0.0%">
                  <c:v>7.0000000000000007E-2</c:v>
                </c:pt>
                <c:pt idx="10" formatCode="0.0%">
                  <c:v>0.08</c:v>
                </c:pt>
                <c:pt idx="11" formatCode="0.0%">
                  <c:v>0.09</c:v>
                </c:pt>
                <c:pt idx="12" formatCode="0.0%">
                  <c:v>9.9999999999999992E-2</c:v>
                </c:pt>
                <c:pt idx="13" formatCode="0.0%">
                  <c:v>0.10999999999999999</c:v>
                </c:pt>
                <c:pt idx="14" formatCode="0.0%">
                  <c:v>0.11999999999999998</c:v>
                </c:pt>
                <c:pt idx="15" formatCode="0.0%">
                  <c:v>0.12999999999999998</c:v>
                </c:pt>
                <c:pt idx="16" formatCode="0.0%">
                  <c:v>0.13999999999999999</c:v>
                </c:pt>
                <c:pt idx="17" formatCode="0.0%">
                  <c:v>0.15</c:v>
                </c:pt>
                <c:pt idx="18" formatCode="0.0%">
                  <c:v>0.16</c:v>
                </c:pt>
                <c:pt idx="19" formatCode="0.0%">
                  <c:v>0.17</c:v>
                </c:pt>
                <c:pt idx="20" formatCode="0.0%">
                  <c:v>0.18000000000000002</c:v>
                </c:pt>
                <c:pt idx="21" formatCode="0.0%">
                  <c:v>0.19000000000000003</c:v>
                </c:pt>
                <c:pt idx="22" formatCode="0.0%">
                  <c:v>0.20000000000000004</c:v>
                </c:pt>
                <c:pt idx="23" formatCode="0.0%">
                  <c:v>0.21000000000000005</c:v>
                </c:pt>
                <c:pt idx="24" formatCode="0.0%">
                  <c:v>0.22000000000000006</c:v>
                </c:pt>
                <c:pt idx="25" formatCode="0.0%">
                  <c:v>0.23000000000000007</c:v>
                </c:pt>
                <c:pt idx="26" formatCode="0.0%">
                  <c:v>0.24000000000000007</c:v>
                </c:pt>
                <c:pt idx="27" formatCode="0.0%">
                  <c:v>0.25000000000000006</c:v>
                </c:pt>
                <c:pt idx="28" formatCode="0.0%">
                  <c:v>0.26000000000000006</c:v>
                </c:pt>
                <c:pt idx="29" formatCode="0.0%">
                  <c:v>0.27000000000000007</c:v>
                </c:pt>
                <c:pt idx="30" formatCode="0.0%">
                  <c:v>0.28000000000000008</c:v>
                </c:pt>
                <c:pt idx="31" formatCode="0.0%">
                  <c:v>0.29000000000000009</c:v>
                </c:pt>
                <c:pt idx="32" formatCode="0.0%">
                  <c:v>0.3000000000000001</c:v>
                </c:pt>
                <c:pt idx="33" formatCode="0.0%">
                  <c:v>0.31000000000000011</c:v>
                </c:pt>
                <c:pt idx="34" formatCode="0.0%">
                  <c:v>0.32000000000000012</c:v>
                </c:pt>
                <c:pt idx="35" formatCode="0.0%">
                  <c:v>0.33000000000000013</c:v>
                </c:pt>
                <c:pt idx="36" formatCode="0.0%">
                  <c:v>0.34000000000000014</c:v>
                </c:pt>
                <c:pt idx="37" formatCode="0.0%">
                  <c:v>0.35000000000000014</c:v>
                </c:pt>
                <c:pt idx="38" formatCode="0.0%">
                  <c:v>0.36000000000000015</c:v>
                </c:pt>
                <c:pt idx="39" formatCode="0.0%">
                  <c:v>0.37000000000000016</c:v>
                </c:pt>
                <c:pt idx="40" formatCode="0.0%">
                  <c:v>0.38000000000000017</c:v>
                </c:pt>
                <c:pt idx="41" formatCode="0.0%">
                  <c:v>0.39000000000000018</c:v>
                </c:pt>
                <c:pt idx="42" formatCode="0.0%">
                  <c:v>0.40000000000000019</c:v>
                </c:pt>
                <c:pt idx="43" formatCode="0.0%">
                  <c:v>0.4100000000000002</c:v>
                </c:pt>
                <c:pt idx="44" formatCode="0.0%">
                  <c:v>0.42000000000000021</c:v>
                </c:pt>
                <c:pt idx="45" formatCode="0.0%">
                  <c:v>0.43000000000000022</c:v>
                </c:pt>
                <c:pt idx="46" formatCode="0.0%">
                  <c:v>0.44000000000000022</c:v>
                </c:pt>
                <c:pt idx="47" formatCode="0.0%">
                  <c:v>0.45000000000000023</c:v>
                </c:pt>
                <c:pt idx="48" formatCode="0.0%">
                  <c:v>0.46000000000000024</c:v>
                </c:pt>
                <c:pt idx="49" formatCode="0.0%">
                  <c:v>0.47000000000000025</c:v>
                </c:pt>
                <c:pt idx="50" formatCode="0.0%">
                  <c:v>0.48000000000000026</c:v>
                </c:pt>
                <c:pt idx="51" formatCode="0.0%">
                  <c:v>0.49000000000000027</c:v>
                </c:pt>
                <c:pt idx="52" formatCode="0.0%">
                  <c:v>0.50000000000000022</c:v>
                </c:pt>
              </c:numCache>
            </c:numRef>
          </c:xVal>
          <c:yVal>
            <c:numRef>
              <c:f>'Distribution of Final Value'!$D$58:$D$110</c:f>
              <c:numCache>
                <c:formatCode>#,##0.00</c:formatCode>
                <c:ptCount val="53"/>
                <c:pt idx="0">
                  <c:v>-1.3544597699782432</c:v>
                </c:pt>
                <c:pt idx="1">
                  <c:v>-1.0697111361744336</c:v>
                </c:pt>
                <c:pt idx="2">
                  <c:v>-0.9239472974527041</c:v>
                </c:pt>
                <c:pt idx="3">
                  <c:v>-0.81921077722910685</c:v>
                </c:pt>
                <c:pt idx="4">
                  <c:v>-0.57319167440265706</c:v>
                </c:pt>
                <c:pt idx="5">
                  <c:v>-0.3688786163787755</c:v>
                </c:pt>
                <c:pt idx="6">
                  <c:v>-0.22502375650501014</c:v>
                </c:pt>
                <c:pt idx="7">
                  <c:v>-7.1436401783741152E-2</c:v>
                </c:pt>
                <c:pt idx="8">
                  <c:v>0.12578310109485893</c:v>
                </c:pt>
                <c:pt idx="9">
                  <c:v>0.43076654876602033</c:v>
                </c:pt>
                <c:pt idx="10">
                  <c:v>0.52652619029857806</c:v>
                </c:pt>
                <c:pt idx="11">
                  <c:v>0.62841320146923241</c:v>
                </c:pt>
                <c:pt idx="12">
                  <c:v>0.71542304635982501</c:v>
                </c:pt>
                <c:pt idx="13">
                  <c:v>0.77527652154921878</c:v>
                </c:pt>
                <c:pt idx="14">
                  <c:v>0.86015370662901736</c:v>
                </c:pt>
                <c:pt idx="15">
                  <c:v>0.92090841985449134</c:v>
                </c:pt>
                <c:pt idx="16">
                  <c:v>0.97097105079674262</c:v>
                </c:pt>
                <c:pt idx="17">
                  <c:v>1.0174103315518006</c:v>
                </c:pt>
                <c:pt idx="18">
                  <c:v>1.0466698699070911</c:v>
                </c:pt>
                <c:pt idx="19">
                  <c:v>1.0864270598401751</c:v>
                </c:pt>
                <c:pt idx="20">
                  <c:v>1.1262551155526688</c:v>
                </c:pt>
                <c:pt idx="21">
                  <c:v>1.1803478149176916</c:v>
                </c:pt>
                <c:pt idx="22">
                  <c:v>1.2523944445757615</c:v>
                </c:pt>
                <c:pt idx="23">
                  <c:v>1.3060691531960702</c:v>
                </c:pt>
                <c:pt idx="24">
                  <c:v>1.3501891788929326</c:v>
                </c:pt>
                <c:pt idx="25">
                  <c:v>1.3850264644599932</c:v>
                </c:pt>
                <c:pt idx="26">
                  <c:v>1.4412636916029407</c:v>
                </c:pt>
                <c:pt idx="27">
                  <c:v>1.4720063358827797</c:v>
                </c:pt>
                <c:pt idx="28">
                  <c:v>1.5506282681038566</c:v>
                </c:pt>
                <c:pt idx="29">
                  <c:v>1.5848403946242191</c:v>
                </c:pt>
                <c:pt idx="30">
                  <c:v>1.635053180632438</c:v>
                </c:pt>
                <c:pt idx="31">
                  <c:v>1.6926824995879932</c:v>
                </c:pt>
                <c:pt idx="32">
                  <c:v>1.7450204923052473</c:v>
                </c:pt>
                <c:pt idx="33">
                  <c:v>1.792625474209447</c:v>
                </c:pt>
                <c:pt idx="34">
                  <c:v>1.8608783850533293</c:v>
                </c:pt>
                <c:pt idx="35">
                  <c:v>1.9247646760568959</c:v>
                </c:pt>
                <c:pt idx="36">
                  <c:v>1.9679263504883653</c:v>
                </c:pt>
                <c:pt idx="37">
                  <c:v>2.0345978159424445</c:v>
                </c:pt>
                <c:pt idx="38">
                  <c:v>2.1185318941028837</c:v>
                </c:pt>
                <c:pt idx="39">
                  <c:v>2.2043295652995893</c:v>
                </c:pt>
                <c:pt idx="40">
                  <c:v>2.2637545375054282</c:v>
                </c:pt>
                <c:pt idx="41">
                  <c:v>2.3136686765266696</c:v>
                </c:pt>
                <c:pt idx="42">
                  <c:v>2.359524518450367</c:v>
                </c:pt>
                <c:pt idx="43">
                  <c:v>2.4530843698032636</c:v>
                </c:pt>
                <c:pt idx="44">
                  <c:v>2.5321022315155228</c:v>
                </c:pt>
                <c:pt idx="45">
                  <c:v>2.5900162764503043</c:v>
                </c:pt>
                <c:pt idx="46">
                  <c:v>2.6231977977420211</c:v>
                </c:pt>
                <c:pt idx="47">
                  <c:v>2.6665616247090496</c:v>
                </c:pt>
                <c:pt idx="48">
                  <c:v>2.7343717591342078</c:v>
                </c:pt>
                <c:pt idx="49">
                  <c:v>2.8373838917530949</c:v>
                </c:pt>
                <c:pt idx="50">
                  <c:v>2.88072327704641</c:v>
                </c:pt>
                <c:pt idx="51">
                  <c:v>2.9566196346378932</c:v>
                </c:pt>
                <c:pt idx="52">
                  <c:v>3.016388362208025</c:v>
                </c:pt>
              </c:numCache>
            </c:numRef>
          </c:yVal>
          <c:smooth val="1"/>
          <c:extLst>
            <c:ext xmlns:c16="http://schemas.microsoft.com/office/drawing/2014/chart" uri="{C3380CC4-5D6E-409C-BE32-E72D297353CC}">
              <c16:uniqueId val="{00000001-5EB9-254F-9A9F-3EB54DA8A4B2}"/>
            </c:ext>
          </c:extLst>
        </c:ser>
        <c:ser>
          <c:idx val="2"/>
          <c:order val="2"/>
          <c:tx>
            <c:strRef>
              <c:f>'Distribution of Final Value'!$E$56:$E$57</c:f>
              <c:strCache>
                <c:ptCount val="2"/>
                <c:pt idx="0">
                  <c:v>Distribution of Final Asset Value (rel to initial)</c:v>
                </c:pt>
                <c:pt idx="1">
                  <c:v>CAPE 20+</c:v>
                </c:pt>
              </c:strCache>
            </c:strRef>
          </c:tx>
          <c:spPr>
            <a:ln>
              <a:noFill/>
            </a:ln>
          </c:spPr>
          <c:marker>
            <c:symbol val="circle"/>
            <c:size val="7"/>
            <c:spPr>
              <a:solidFill>
                <a:srgbClr val="F4B400"/>
              </a:solidFill>
              <a:ln cmpd="sng">
                <a:solidFill>
                  <a:srgbClr val="F4B400"/>
                </a:solidFill>
              </a:ln>
            </c:spPr>
          </c:marker>
          <c:xVal>
            <c:numRef>
              <c:f>'Distribution of Final Value'!$B$58:$B$110</c:f>
              <c:numCache>
                <c:formatCode>0.00%</c:formatCode>
                <c:ptCount val="53"/>
                <c:pt idx="0" formatCode="0.0%">
                  <c:v>0</c:v>
                </c:pt>
                <c:pt idx="1">
                  <c:v>2.5000000000000001E-3</c:v>
                </c:pt>
                <c:pt idx="2" formatCode="0.0%">
                  <c:v>5.0000000000000001E-3</c:v>
                </c:pt>
                <c:pt idx="3" formatCode="0.0%">
                  <c:v>0.01</c:v>
                </c:pt>
                <c:pt idx="4" formatCode="0.0%">
                  <c:v>0.02</c:v>
                </c:pt>
                <c:pt idx="5" formatCode="0.0%">
                  <c:v>0.03</c:v>
                </c:pt>
                <c:pt idx="6" formatCode="0.0%">
                  <c:v>0.04</c:v>
                </c:pt>
                <c:pt idx="7" formatCode="0.0%">
                  <c:v>0.05</c:v>
                </c:pt>
                <c:pt idx="8" formatCode="0.0%">
                  <c:v>6.0000000000000005E-2</c:v>
                </c:pt>
                <c:pt idx="9" formatCode="0.0%">
                  <c:v>7.0000000000000007E-2</c:v>
                </c:pt>
                <c:pt idx="10" formatCode="0.0%">
                  <c:v>0.08</c:v>
                </c:pt>
                <c:pt idx="11" formatCode="0.0%">
                  <c:v>0.09</c:v>
                </c:pt>
                <c:pt idx="12" formatCode="0.0%">
                  <c:v>9.9999999999999992E-2</c:v>
                </c:pt>
                <c:pt idx="13" formatCode="0.0%">
                  <c:v>0.10999999999999999</c:v>
                </c:pt>
                <c:pt idx="14" formatCode="0.0%">
                  <c:v>0.11999999999999998</c:v>
                </c:pt>
                <c:pt idx="15" formatCode="0.0%">
                  <c:v>0.12999999999999998</c:v>
                </c:pt>
                <c:pt idx="16" formatCode="0.0%">
                  <c:v>0.13999999999999999</c:v>
                </c:pt>
                <c:pt idx="17" formatCode="0.0%">
                  <c:v>0.15</c:v>
                </c:pt>
                <c:pt idx="18" formatCode="0.0%">
                  <c:v>0.16</c:v>
                </c:pt>
                <c:pt idx="19" formatCode="0.0%">
                  <c:v>0.17</c:v>
                </c:pt>
                <c:pt idx="20" formatCode="0.0%">
                  <c:v>0.18000000000000002</c:v>
                </c:pt>
                <c:pt idx="21" formatCode="0.0%">
                  <c:v>0.19000000000000003</c:v>
                </c:pt>
                <c:pt idx="22" formatCode="0.0%">
                  <c:v>0.20000000000000004</c:v>
                </c:pt>
                <c:pt idx="23" formatCode="0.0%">
                  <c:v>0.21000000000000005</c:v>
                </c:pt>
                <c:pt idx="24" formatCode="0.0%">
                  <c:v>0.22000000000000006</c:v>
                </c:pt>
                <c:pt idx="25" formatCode="0.0%">
                  <c:v>0.23000000000000007</c:v>
                </c:pt>
                <c:pt idx="26" formatCode="0.0%">
                  <c:v>0.24000000000000007</c:v>
                </c:pt>
                <c:pt idx="27" formatCode="0.0%">
                  <c:v>0.25000000000000006</c:v>
                </c:pt>
                <c:pt idx="28" formatCode="0.0%">
                  <c:v>0.26000000000000006</c:v>
                </c:pt>
                <c:pt idx="29" formatCode="0.0%">
                  <c:v>0.27000000000000007</c:v>
                </c:pt>
                <c:pt idx="30" formatCode="0.0%">
                  <c:v>0.28000000000000008</c:v>
                </c:pt>
                <c:pt idx="31" formatCode="0.0%">
                  <c:v>0.29000000000000009</c:v>
                </c:pt>
                <c:pt idx="32" formatCode="0.0%">
                  <c:v>0.3000000000000001</c:v>
                </c:pt>
                <c:pt idx="33" formatCode="0.0%">
                  <c:v>0.31000000000000011</c:v>
                </c:pt>
                <c:pt idx="34" formatCode="0.0%">
                  <c:v>0.32000000000000012</c:v>
                </c:pt>
                <c:pt idx="35" formatCode="0.0%">
                  <c:v>0.33000000000000013</c:v>
                </c:pt>
                <c:pt idx="36" formatCode="0.0%">
                  <c:v>0.34000000000000014</c:v>
                </c:pt>
                <c:pt idx="37" formatCode="0.0%">
                  <c:v>0.35000000000000014</c:v>
                </c:pt>
                <c:pt idx="38" formatCode="0.0%">
                  <c:v>0.36000000000000015</c:v>
                </c:pt>
                <c:pt idx="39" formatCode="0.0%">
                  <c:v>0.37000000000000016</c:v>
                </c:pt>
                <c:pt idx="40" formatCode="0.0%">
                  <c:v>0.38000000000000017</c:v>
                </c:pt>
                <c:pt idx="41" formatCode="0.0%">
                  <c:v>0.39000000000000018</c:v>
                </c:pt>
                <c:pt idx="42" formatCode="0.0%">
                  <c:v>0.40000000000000019</c:v>
                </c:pt>
                <c:pt idx="43" formatCode="0.0%">
                  <c:v>0.4100000000000002</c:v>
                </c:pt>
                <c:pt idx="44" formatCode="0.0%">
                  <c:v>0.42000000000000021</c:v>
                </c:pt>
                <c:pt idx="45" formatCode="0.0%">
                  <c:v>0.43000000000000022</c:v>
                </c:pt>
                <c:pt idx="46" formatCode="0.0%">
                  <c:v>0.44000000000000022</c:v>
                </c:pt>
                <c:pt idx="47" formatCode="0.0%">
                  <c:v>0.45000000000000023</c:v>
                </c:pt>
                <c:pt idx="48" formatCode="0.0%">
                  <c:v>0.46000000000000024</c:v>
                </c:pt>
                <c:pt idx="49" formatCode="0.0%">
                  <c:v>0.47000000000000025</c:v>
                </c:pt>
                <c:pt idx="50" formatCode="0.0%">
                  <c:v>0.48000000000000026</c:v>
                </c:pt>
                <c:pt idx="51" formatCode="0.0%">
                  <c:v>0.49000000000000027</c:v>
                </c:pt>
                <c:pt idx="52" formatCode="0.0%">
                  <c:v>0.50000000000000022</c:v>
                </c:pt>
              </c:numCache>
            </c:numRef>
          </c:xVal>
          <c:yVal>
            <c:numRef>
              <c:f>'Distribution of Final Value'!$E$58:$E$110</c:f>
              <c:numCache>
                <c:formatCode>#,##0.00</c:formatCode>
                <c:ptCount val="53"/>
                <c:pt idx="0">
                  <c:v>-1.1687500012422927</c:v>
                </c:pt>
                <c:pt idx="1">
                  <c:v>-1.0105350155879769</c:v>
                </c:pt>
                <c:pt idx="2">
                  <c:v>-0.96091169772743079</c:v>
                </c:pt>
                <c:pt idx="3">
                  <c:v>-0.7105281956611541</c:v>
                </c:pt>
                <c:pt idx="4">
                  <c:v>-0.60387015355945195</c:v>
                </c:pt>
                <c:pt idx="5">
                  <c:v>-0.55125890823622126</c:v>
                </c:pt>
                <c:pt idx="6">
                  <c:v>-0.49969811067625591</c:v>
                </c:pt>
                <c:pt idx="7">
                  <c:v>-0.47660789492483174</c:v>
                </c:pt>
                <c:pt idx="8">
                  <c:v>-0.46572886217194742</c:v>
                </c:pt>
                <c:pt idx="9">
                  <c:v>-0.42123254883568961</c:v>
                </c:pt>
                <c:pt idx="10">
                  <c:v>-0.38829868196524459</c:v>
                </c:pt>
                <c:pt idx="11">
                  <c:v>-0.36791515283941661</c:v>
                </c:pt>
                <c:pt idx="12">
                  <c:v>-0.3440493686793708</c:v>
                </c:pt>
                <c:pt idx="13">
                  <c:v>-0.29483788456166504</c:v>
                </c:pt>
                <c:pt idx="14">
                  <c:v>-0.26370334444531851</c:v>
                </c:pt>
                <c:pt idx="15">
                  <c:v>-0.24773451740145735</c:v>
                </c:pt>
                <c:pt idx="16">
                  <c:v>-0.22405274483936269</c:v>
                </c:pt>
                <c:pt idx="17">
                  <c:v>-0.18215134180828008</c:v>
                </c:pt>
                <c:pt idx="18">
                  <c:v>-0.15844941796941439</c:v>
                </c:pt>
                <c:pt idx="19">
                  <c:v>-0.12483707233780572</c:v>
                </c:pt>
                <c:pt idx="20">
                  <c:v>-0.10952402271387542</c:v>
                </c:pt>
                <c:pt idx="21">
                  <c:v>-9.7727546339910848E-2</c:v>
                </c:pt>
                <c:pt idx="22">
                  <c:v>-9.0129668651156791E-2</c:v>
                </c:pt>
                <c:pt idx="23">
                  <c:v>-7.6953351338468812E-2</c:v>
                </c:pt>
                <c:pt idx="24">
                  <c:v>-6.8913434511723326E-2</c:v>
                </c:pt>
                <c:pt idx="25">
                  <c:v>-5.9382733739986204E-2</c:v>
                </c:pt>
                <c:pt idx="26">
                  <c:v>-3.759548716246261E-2</c:v>
                </c:pt>
                <c:pt idx="27">
                  <c:v>-3.0702036949036209E-2</c:v>
                </c:pt>
                <c:pt idx="28">
                  <c:v>-1.6913245528349611E-2</c:v>
                </c:pt>
                <c:pt idx="29">
                  <c:v>-2.2070691528782802E-3</c:v>
                </c:pt>
                <c:pt idx="30">
                  <c:v>1.3233701667135047E-2</c:v>
                </c:pt>
                <c:pt idx="31">
                  <c:v>3.4451455964813651E-2</c:v>
                </c:pt>
                <c:pt idx="32">
                  <c:v>4.7300769556896105E-2</c:v>
                </c:pt>
                <c:pt idx="33">
                  <c:v>7.4651127092634037E-2</c:v>
                </c:pt>
                <c:pt idx="34">
                  <c:v>8.8448080987174327E-2</c:v>
                </c:pt>
                <c:pt idx="35">
                  <c:v>0.10523390684576975</c:v>
                </c:pt>
                <c:pt idx="36">
                  <c:v>0.12195163617004533</c:v>
                </c:pt>
                <c:pt idx="37">
                  <c:v>0.13394275870321781</c:v>
                </c:pt>
                <c:pt idx="38">
                  <c:v>0.15591818755179868</c:v>
                </c:pt>
                <c:pt idx="39">
                  <c:v>0.1740771875805591</c:v>
                </c:pt>
                <c:pt idx="40">
                  <c:v>0.20278806907135058</c:v>
                </c:pt>
                <c:pt idx="41">
                  <c:v>0.23201722792197849</c:v>
                </c:pt>
                <c:pt idx="42">
                  <c:v>0.24797181026488907</c:v>
                </c:pt>
                <c:pt idx="43">
                  <c:v>0.25993743967647143</c:v>
                </c:pt>
                <c:pt idx="44">
                  <c:v>0.26588690512895313</c:v>
                </c:pt>
                <c:pt idx="45">
                  <c:v>0.28897236800741888</c:v>
                </c:pt>
                <c:pt idx="46">
                  <c:v>0.30813058327556864</c:v>
                </c:pt>
                <c:pt idx="47">
                  <c:v>0.31715143515717581</c:v>
                </c:pt>
                <c:pt idx="48">
                  <c:v>0.33768890202239887</c:v>
                </c:pt>
                <c:pt idx="49">
                  <c:v>0.34518835612684318</c:v>
                </c:pt>
                <c:pt idx="50">
                  <c:v>0.36906706055411964</c:v>
                </c:pt>
                <c:pt idx="51">
                  <c:v>0.3846488862154992</c:v>
                </c:pt>
                <c:pt idx="52">
                  <c:v>0.41379034182019703</c:v>
                </c:pt>
              </c:numCache>
            </c:numRef>
          </c:yVal>
          <c:smooth val="1"/>
          <c:extLst>
            <c:ext xmlns:c16="http://schemas.microsoft.com/office/drawing/2014/chart" uri="{C3380CC4-5D6E-409C-BE32-E72D297353CC}">
              <c16:uniqueId val="{00000002-5EB9-254F-9A9F-3EB54DA8A4B2}"/>
            </c:ext>
          </c:extLst>
        </c:ser>
        <c:dLbls>
          <c:showLegendKey val="0"/>
          <c:showVal val="0"/>
          <c:showCatName val="0"/>
          <c:showSerName val="0"/>
          <c:showPercent val="0"/>
          <c:showBubbleSize val="0"/>
        </c:dLbls>
        <c:axId val="867066171"/>
        <c:axId val="1263617392"/>
      </c:scatterChart>
      <c:valAx>
        <c:axId val="867066171"/>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Roboto"/>
                  </a:defRPr>
                </a:pPr>
                <a:r>
                  <a:rPr b="0">
                    <a:solidFill>
                      <a:srgbClr val="000000"/>
                    </a:solidFill>
                    <a:latin typeface="Roboto"/>
                  </a:rPr>
                  <a:t>Percentile</a:t>
                </a:r>
              </a:p>
            </c:rich>
          </c:tx>
          <c:overlay val="0"/>
        </c:title>
        <c:numFmt formatCode="0.0%" sourceLinked="1"/>
        <c:majorTickMark val="none"/>
        <c:minorTickMark val="none"/>
        <c:tickLblPos val="nextTo"/>
        <c:spPr>
          <a:ln/>
        </c:spPr>
        <c:txPr>
          <a:bodyPr/>
          <a:lstStyle/>
          <a:p>
            <a:pPr lvl="0">
              <a:defRPr b="0">
                <a:solidFill>
                  <a:srgbClr val="000000"/>
                </a:solidFill>
                <a:latin typeface="Roboto"/>
              </a:defRPr>
            </a:pPr>
            <a:endParaRPr lang="en-US"/>
          </a:p>
        </c:txPr>
        <c:crossAx val="1263617392"/>
        <c:crosses val="autoZero"/>
        <c:crossBetween val="midCat"/>
      </c:valAx>
      <c:valAx>
        <c:axId val="1263617392"/>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Roboto"/>
                  </a:defRPr>
                </a:pPr>
                <a:r>
                  <a:rPr b="0">
                    <a:solidFill>
                      <a:srgbClr val="000000"/>
                    </a:solidFill>
                    <a:latin typeface="Roboto"/>
                  </a:rPr>
                  <a:t>Final Net Worth</a:t>
                </a:r>
              </a:p>
            </c:rich>
          </c:tx>
          <c:overlay val="0"/>
        </c:title>
        <c:numFmt formatCode="#,##0.00" sourceLinked="1"/>
        <c:majorTickMark val="none"/>
        <c:minorTickMark val="none"/>
        <c:tickLblPos val="nextTo"/>
        <c:spPr>
          <a:ln/>
        </c:spPr>
        <c:txPr>
          <a:bodyPr/>
          <a:lstStyle/>
          <a:p>
            <a:pPr lvl="0">
              <a:defRPr b="0">
                <a:solidFill>
                  <a:srgbClr val="000000"/>
                </a:solidFill>
                <a:latin typeface="Roboto"/>
              </a:defRPr>
            </a:pPr>
            <a:endParaRPr lang="en-US"/>
          </a:p>
        </c:txPr>
        <c:crossAx val="867066171"/>
        <c:crosses val="autoZero"/>
        <c:crossBetween val="midCat"/>
      </c:valAx>
    </c:plotArea>
    <c:legend>
      <c:legendPos val="r"/>
      <c:overlay val="0"/>
      <c:txPr>
        <a:bodyPr/>
        <a:lstStyle/>
        <a:p>
          <a:pPr lvl="0">
            <a:defRPr b="0">
              <a:solidFill>
                <a:srgbClr val="000000"/>
              </a:solidFill>
              <a:latin typeface="Roboto"/>
            </a:defRPr>
          </a:pPr>
          <a:endParaRPr lang="en-US"/>
        </a:p>
      </c:txPr>
    </c:legend>
    <c:plotVisOnly val="1"/>
    <c:dispBlanksAs val="zero"/>
    <c:showDLblsOverMax val="1"/>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600" b="1">
                <a:solidFill>
                  <a:srgbClr val="000000"/>
                </a:solidFill>
                <a:latin typeface="Roboto"/>
              </a:defRPr>
            </a:pPr>
            <a:r>
              <a:rPr lang="en-US" sz="1600" b="1">
                <a:solidFill>
                  <a:srgbClr val="000000"/>
                </a:solidFill>
                <a:latin typeface="Roboto"/>
              </a:rPr>
              <a:t>SWR time series (1871-2015)</a:t>
            </a:r>
          </a:p>
        </c:rich>
      </c:tx>
      <c:overlay val="0"/>
    </c:title>
    <c:autoTitleDeleted val="0"/>
    <c:plotArea>
      <c:layout>
        <c:manualLayout>
          <c:xMode val="edge"/>
          <c:yMode val="edge"/>
          <c:x val="0.1207"/>
          <c:y val="0.13986000000000001"/>
          <c:w val="0.85592000000000001"/>
          <c:h val="0.73660000000000003"/>
        </c:manualLayout>
      </c:layout>
      <c:areaChart>
        <c:grouping val="stacked"/>
        <c:varyColors val="1"/>
        <c:ser>
          <c:idx val="0"/>
          <c:order val="0"/>
          <c:tx>
            <c:strRef>
              <c:f>'SWR time series'!$E$7</c:f>
              <c:strCache>
                <c:ptCount val="1"/>
                <c:pt idx="0">
                  <c:v>SWR</c:v>
                </c:pt>
              </c:strCache>
            </c:strRef>
          </c:tx>
          <c:spPr>
            <a:solidFill>
              <a:srgbClr val="3366CC">
                <a:alpha val="30000"/>
              </a:srgbClr>
            </a:solidFill>
            <a:ln cmpd="sng">
              <a:solidFill>
                <a:srgbClr val="3366CC"/>
              </a:solidFill>
            </a:ln>
          </c:spPr>
          <c:cat>
            <c:numRef>
              <c:f>'SWR time series'!$D$8:$D$1746</c:f>
              <c:numCache>
                <c:formatCode>0</c:formatCode>
                <c:ptCount val="1739"/>
                <c:pt idx="0">
                  <c:v>1871.0833333333333</c:v>
                </c:pt>
                <c:pt idx="1">
                  <c:v>1871.1666666666665</c:v>
                </c:pt>
                <c:pt idx="2">
                  <c:v>1871.2499999999998</c:v>
                </c:pt>
                <c:pt idx="3">
                  <c:v>1871.333333333333</c:v>
                </c:pt>
                <c:pt idx="4">
                  <c:v>1871.4166666666663</c:v>
                </c:pt>
                <c:pt idx="5">
                  <c:v>1871.4999999999995</c:v>
                </c:pt>
                <c:pt idx="6">
                  <c:v>1871.5833333333328</c:v>
                </c:pt>
                <c:pt idx="7">
                  <c:v>1871.6666666666661</c:v>
                </c:pt>
                <c:pt idx="8">
                  <c:v>1871.7499999999993</c:v>
                </c:pt>
                <c:pt idx="9">
                  <c:v>1871.8333333333326</c:v>
                </c:pt>
                <c:pt idx="10">
                  <c:v>1871.9166666666658</c:v>
                </c:pt>
                <c:pt idx="11">
                  <c:v>1871.9999999999991</c:v>
                </c:pt>
                <c:pt idx="12">
                  <c:v>1872.0833333333323</c:v>
                </c:pt>
                <c:pt idx="13">
                  <c:v>1872.1666666666656</c:v>
                </c:pt>
                <c:pt idx="14">
                  <c:v>1872.2499999999989</c:v>
                </c:pt>
                <c:pt idx="15">
                  <c:v>1872.3333333333321</c:v>
                </c:pt>
                <c:pt idx="16">
                  <c:v>1872.4166666666654</c:v>
                </c:pt>
                <c:pt idx="17">
                  <c:v>1872.4999999999986</c:v>
                </c:pt>
                <c:pt idx="18">
                  <c:v>1872.5833333333319</c:v>
                </c:pt>
                <c:pt idx="19">
                  <c:v>1872.6666666666652</c:v>
                </c:pt>
                <c:pt idx="20">
                  <c:v>1872.7499999999984</c:v>
                </c:pt>
                <c:pt idx="21">
                  <c:v>1872.8333333333317</c:v>
                </c:pt>
                <c:pt idx="22">
                  <c:v>1872.9166666666649</c:v>
                </c:pt>
                <c:pt idx="23">
                  <c:v>1872.9999999999982</c:v>
                </c:pt>
                <c:pt idx="24">
                  <c:v>1873.0833333333314</c:v>
                </c:pt>
                <c:pt idx="25">
                  <c:v>1873.1666666666647</c:v>
                </c:pt>
                <c:pt idx="26">
                  <c:v>1873.249999999998</c:v>
                </c:pt>
                <c:pt idx="27">
                  <c:v>1873.3333333333312</c:v>
                </c:pt>
                <c:pt idx="28">
                  <c:v>1873.4166666666645</c:v>
                </c:pt>
                <c:pt idx="29">
                  <c:v>1873.4999999999977</c:v>
                </c:pt>
                <c:pt idx="30">
                  <c:v>1873.583333333331</c:v>
                </c:pt>
                <c:pt idx="31">
                  <c:v>1873.6666666666642</c:v>
                </c:pt>
                <c:pt idx="32">
                  <c:v>1873.7499999999975</c:v>
                </c:pt>
                <c:pt idx="33">
                  <c:v>1873.8333333333308</c:v>
                </c:pt>
                <c:pt idx="34">
                  <c:v>1873.916666666664</c:v>
                </c:pt>
                <c:pt idx="35">
                  <c:v>1873.9999999999973</c:v>
                </c:pt>
                <c:pt idx="36">
                  <c:v>1874.0833333333305</c:v>
                </c:pt>
                <c:pt idx="37">
                  <c:v>1874.1666666666638</c:v>
                </c:pt>
                <c:pt idx="38">
                  <c:v>1874.249999999997</c:v>
                </c:pt>
                <c:pt idx="39">
                  <c:v>1874.3333333333303</c:v>
                </c:pt>
                <c:pt idx="40">
                  <c:v>1874.4166666666636</c:v>
                </c:pt>
                <c:pt idx="41">
                  <c:v>1874.4999999999968</c:v>
                </c:pt>
                <c:pt idx="42">
                  <c:v>1874.5833333333301</c:v>
                </c:pt>
                <c:pt idx="43">
                  <c:v>1874.6666666666633</c:v>
                </c:pt>
                <c:pt idx="44">
                  <c:v>1874.7499999999966</c:v>
                </c:pt>
                <c:pt idx="45">
                  <c:v>1874.8333333333298</c:v>
                </c:pt>
                <c:pt idx="46">
                  <c:v>1874.9166666666631</c:v>
                </c:pt>
                <c:pt idx="47">
                  <c:v>1874.9999999999964</c:v>
                </c:pt>
                <c:pt idx="48">
                  <c:v>1875.0833333333296</c:v>
                </c:pt>
                <c:pt idx="49">
                  <c:v>1875.1666666666629</c:v>
                </c:pt>
                <c:pt idx="50">
                  <c:v>1875.2499999999961</c:v>
                </c:pt>
                <c:pt idx="51">
                  <c:v>1875.3333333333294</c:v>
                </c:pt>
                <c:pt idx="52">
                  <c:v>1875.4166666666626</c:v>
                </c:pt>
                <c:pt idx="53">
                  <c:v>1875.4999999999959</c:v>
                </c:pt>
                <c:pt idx="54">
                  <c:v>1875.5833333333292</c:v>
                </c:pt>
                <c:pt idx="55">
                  <c:v>1875.6666666666624</c:v>
                </c:pt>
                <c:pt idx="56">
                  <c:v>1875.7499999999957</c:v>
                </c:pt>
                <c:pt idx="57">
                  <c:v>1875.8333333333289</c:v>
                </c:pt>
                <c:pt idx="58">
                  <c:v>1875.9166666666622</c:v>
                </c:pt>
                <c:pt idx="59">
                  <c:v>1875.9999999999955</c:v>
                </c:pt>
                <c:pt idx="60">
                  <c:v>1876.0833333333287</c:v>
                </c:pt>
                <c:pt idx="61">
                  <c:v>1876.166666666662</c:v>
                </c:pt>
                <c:pt idx="62">
                  <c:v>1876.2499999999952</c:v>
                </c:pt>
                <c:pt idx="63">
                  <c:v>1876.3333333333285</c:v>
                </c:pt>
                <c:pt idx="64">
                  <c:v>1876.4166666666617</c:v>
                </c:pt>
                <c:pt idx="65">
                  <c:v>1876.499999999995</c:v>
                </c:pt>
                <c:pt idx="66">
                  <c:v>1876.5833333333283</c:v>
                </c:pt>
                <c:pt idx="67">
                  <c:v>1876.6666666666615</c:v>
                </c:pt>
                <c:pt idx="68">
                  <c:v>1876.7499999999948</c:v>
                </c:pt>
                <c:pt idx="69">
                  <c:v>1876.833333333328</c:v>
                </c:pt>
                <c:pt idx="70">
                  <c:v>1876.9166666666613</c:v>
                </c:pt>
                <c:pt idx="71">
                  <c:v>1876.9999999999945</c:v>
                </c:pt>
                <c:pt idx="72">
                  <c:v>1877.0833333333278</c:v>
                </c:pt>
                <c:pt idx="73">
                  <c:v>1877.1666666666611</c:v>
                </c:pt>
                <c:pt idx="74">
                  <c:v>1877.2499999999943</c:v>
                </c:pt>
                <c:pt idx="75">
                  <c:v>1877.3333333333276</c:v>
                </c:pt>
                <c:pt idx="76">
                  <c:v>1877.4166666666608</c:v>
                </c:pt>
                <c:pt idx="77">
                  <c:v>1877.4999999999941</c:v>
                </c:pt>
                <c:pt idx="78">
                  <c:v>1877.5833333333273</c:v>
                </c:pt>
                <c:pt idx="79">
                  <c:v>1877.6666666666606</c:v>
                </c:pt>
                <c:pt idx="80">
                  <c:v>1877.7499999999939</c:v>
                </c:pt>
                <c:pt idx="81">
                  <c:v>1877.8333333333271</c:v>
                </c:pt>
                <c:pt idx="82">
                  <c:v>1877.9166666666604</c:v>
                </c:pt>
                <c:pt idx="83">
                  <c:v>1877.9999999999936</c:v>
                </c:pt>
                <c:pt idx="84">
                  <c:v>1878.0833333333269</c:v>
                </c:pt>
                <c:pt idx="85">
                  <c:v>1878.1666666666601</c:v>
                </c:pt>
                <c:pt idx="86">
                  <c:v>1878.2499999999934</c:v>
                </c:pt>
                <c:pt idx="87">
                  <c:v>1878.3333333333267</c:v>
                </c:pt>
                <c:pt idx="88">
                  <c:v>1878.4166666666599</c:v>
                </c:pt>
                <c:pt idx="89">
                  <c:v>1878.4999999999932</c:v>
                </c:pt>
                <c:pt idx="90">
                  <c:v>1878.5833333333264</c:v>
                </c:pt>
                <c:pt idx="91">
                  <c:v>1878.6666666666597</c:v>
                </c:pt>
                <c:pt idx="92">
                  <c:v>1878.749999999993</c:v>
                </c:pt>
                <c:pt idx="93">
                  <c:v>1878.8333333333262</c:v>
                </c:pt>
                <c:pt idx="94">
                  <c:v>1878.9166666666595</c:v>
                </c:pt>
                <c:pt idx="95">
                  <c:v>1878.9999999999927</c:v>
                </c:pt>
                <c:pt idx="96">
                  <c:v>1879.083333333326</c:v>
                </c:pt>
                <c:pt idx="97">
                  <c:v>1879.1666666666592</c:v>
                </c:pt>
                <c:pt idx="98">
                  <c:v>1879.2499999999925</c:v>
                </c:pt>
                <c:pt idx="99">
                  <c:v>1879.3333333333258</c:v>
                </c:pt>
                <c:pt idx="100">
                  <c:v>1879.416666666659</c:v>
                </c:pt>
                <c:pt idx="101">
                  <c:v>1879.4999999999923</c:v>
                </c:pt>
                <c:pt idx="102">
                  <c:v>1879.5833333333255</c:v>
                </c:pt>
                <c:pt idx="103">
                  <c:v>1879.6666666666588</c:v>
                </c:pt>
                <c:pt idx="104">
                  <c:v>1879.749999999992</c:v>
                </c:pt>
                <c:pt idx="105">
                  <c:v>1879.8333333333253</c:v>
                </c:pt>
                <c:pt idx="106">
                  <c:v>1879.9166666666586</c:v>
                </c:pt>
                <c:pt idx="107">
                  <c:v>1879.9999999999918</c:v>
                </c:pt>
                <c:pt idx="108">
                  <c:v>1880.0833333333251</c:v>
                </c:pt>
                <c:pt idx="109">
                  <c:v>1880.1666666666583</c:v>
                </c:pt>
                <c:pt idx="110">
                  <c:v>1880.2499999999916</c:v>
                </c:pt>
                <c:pt idx="111">
                  <c:v>1880.3333333333248</c:v>
                </c:pt>
                <c:pt idx="112">
                  <c:v>1880.4166666666581</c:v>
                </c:pt>
                <c:pt idx="113">
                  <c:v>1880.4999999999914</c:v>
                </c:pt>
                <c:pt idx="114">
                  <c:v>1880.5833333333246</c:v>
                </c:pt>
                <c:pt idx="115">
                  <c:v>1880.6666666666579</c:v>
                </c:pt>
                <c:pt idx="116">
                  <c:v>1880.7499999999911</c:v>
                </c:pt>
                <c:pt idx="117">
                  <c:v>1880.8333333333244</c:v>
                </c:pt>
                <c:pt idx="118">
                  <c:v>1880.9166666666576</c:v>
                </c:pt>
                <c:pt idx="119">
                  <c:v>1880.9999999999909</c:v>
                </c:pt>
                <c:pt idx="120">
                  <c:v>1881.0833333333242</c:v>
                </c:pt>
                <c:pt idx="121">
                  <c:v>1881.1666666666574</c:v>
                </c:pt>
                <c:pt idx="122">
                  <c:v>1881.2499999999907</c:v>
                </c:pt>
                <c:pt idx="123">
                  <c:v>1881.3333333333239</c:v>
                </c:pt>
                <c:pt idx="124">
                  <c:v>1881.4166666666572</c:v>
                </c:pt>
                <c:pt idx="125">
                  <c:v>1881.4999999999905</c:v>
                </c:pt>
                <c:pt idx="126">
                  <c:v>1881.5833333333237</c:v>
                </c:pt>
                <c:pt idx="127">
                  <c:v>1881.666666666657</c:v>
                </c:pt>
                <c:pt idx="128">
                  <c:v>1881.7499999999902</c:v>
                </c:pt>
                <c:pt idx="129">
                  <c:v>1881.8333333333235</c:v>
                </c:pt>
                <c:pt idx="130">
                  <c:v>1881.9166666666567</c:v>
                </c:pt>
                <c:pt idx="131">
                  <c:v>1881.99999999999</c:v>
                </c:pt>
                <c:pt idx="132">
                  <c:v>1882.0833333333233</c:v>
                </c:pt>
                <c:pt idx="133">
                  <c:v>1882.1666666666565</c:v>
                </c:pt>
                <c:pt idx="134">
                  <c:v>1882.2499999999898</c:v>
                </c:pt>
                <c:pt idx="135">
                  <c:v>1882.333333333323</c:v>
                </c:pt>
                <c:pt idx="136">
                  <c:v>1882.4166666666563</c:v>
                </c:pt>
                <c:pt idx="137">
                  <c:v>1882.4999999999895</c:v>
                </c:pt>
                <c:pt idx="138">
                  <c:v>1882.5833333333228</c:v>
                </c:pt>
                <c:pt idx="139">
                  <c:v>1882.6666666666561</c:v>
                </c:pt>
                <c:pt idx="140">
                  <c:v>1882.7499999999893</c:v>
                </c:pt>
                <c:pt idx="141">
                  <c:v>1882.8333333333226</c:v>
                </c:pt>
                <c:pt idx="142">
                  <c:v>1882.9166666666558</c:v>
                </c:pt>
                <c:pt idx="143">
                  <c:v>1882.9999999999891</c:v>
                </c:pt>
                <c:pt idx="144">
                  <c:v>1883.0833333333223</c:v>
                </c:pt>
                <c:pt idx="145">
                  <c:v>1883.1666666666556</c:v>
                </c:pt>
                <c:pt idx="146">
                  <c:v>1883.2499999999889</c:v>
                </c:pt>
                <c:pt idx="147">
                  <c:v>1883.3333333333221</c:v>
                </c:pt>
                <c:pt idx="148">
                  <c:v>1883.4166666666554</c:v>
                </c:pt>
                <c:pt idx="149">
                  <c:v>1883.4999999999886</c:v>
                </c:pt>
                <c:pt idx="150">
                  <c:v>1883.5833333333219</c:v>
                </c:pt>
                <c:pt idx="151">
                  <c:v>1883.6666666666551</c:v>
                </c:pt>
                <c:pt idx="152">
                  <c:v>1883.7499999999884</c:v>
                </c:pt>
                <c:pt idx="153">
                  <c:v>1883.8333333333217</c:v>
                </c:pt>
                <c:pt idx="154">
                  <c:v>1883.9166666666549</c:v>
                </c:pt>
                <c:pt idx="155">
                  <c:v>1883.9999999999882</c:v>
                </c:pt>
                <c:pt idx="156">
                  <c:v>1884.0833333333214</c:v>
                </c:pt>
                <c:pt idx="157">
                  <c:v>1884.1666666666547</c:v>
                </c:pt>
                <c:pt idx="158">
                  <c:v>1884.2499999999879</c:v>
                </c:pt>
                <c:pt idx="159">
                  <c:v>1884.3333333333212</c:v>
                </c:pt>
                <c:pt idx="160">
                  <c:v>1884.4166666666545</c:v>
                </c:pt>
                <c:pt idx="161">
                  <c:v>1884.4999999999877</c:v>
                </c:pt>
                <c:pt idx="162">
                  <c:v>1884.583333333321</c:v>
                </c:pt>
                <c:pt idx="163">
                  <c:v>1884.6666666666542</c:v>
                </c:pt>
                <c:pt idx="164">
                  <c:v>1884.7499999999875</c:v>
                </c:pt>
                <c:pt idx="165">
                  <c:v>1884.8333333333208</c:v>
                </c:pt>
                <c:pt idx="166">
                  <c:v>1884.916666666654</c:v>
                </c:pt>
                <c:pt idx="167">
                  <c:v>1884.9999999999873</c:v>
                </c:pt>
                <c:pt idx="168">
                  <c:v>1885.0833333333205</c:v>
                </c:pt>
                <c:pt idx="169">
                  <c:v>1885.1666666666538</c:v>
                </c:pt>
                <c:pt idx="170">
                  <c:v>1885.249999999987</c:v>
                </c:pt>
                <c:pt idx="171">
                  <c:v>1885.3333333333203</c:v>
                </c:pt>
                <c:pt idx="172">
                  <c:v>1885.4166666666536</c:v>
                </c:pt>
                <c:pt idx="173">
                  <c:v>1885.4999999999868</c:v>
                </c:pt>
                <c:pt idx="174">
                  <c:v>1885.5833333333201</c:v>
                </c:pt>
                <c:pt idx="175">
                  <c:v>1885.6666666666533</c:v>
                </c:pt>
                <c:pt idx="176">
                  <c:v>1885.7499999999866</c:v>
                </c:pt>
                <c:pt idx="177">
                  <c:v>1885.8333333333198</c:v>
                </c:pt>
                <c:pt idx="178">
                  <c:v>1885.9166666666531</c:v>
                </c:pt>
                <c:pt idx="179">
                  <c:v>1885.9999999999864</c:v>
                </c:pt>
                <c:pt idx="180">
                  <c:v>1886.0833333333196</c:v>
                </c:pt>
                <c:pt idx="181">
                  <c:v>1886.1666666666529</c:v>
                </c:pt>
                <c:pt idx="182">
                  <c:v>1886.2499999999861</c:v>
                </c:pt>
                <c:pt idx="183">
                  <c:v>1886.3333333333194</c:v>
                </c:pt>
                <c:pt idx="184">
                  <c:v>1886.4166666666526</c:v>
                </c:pt>
                <c:pt idx="185">
                  <c:v>1886.4999999999859</c:v>
                </c:pt>
                <c:pt idx="186">
                  <c:v>1886.5833333333192</c:v>
                </c:pt>
                <c:pt idx="187">
                  <c:v>1886.6666666666524</c:v>
                </c:pt>
                <c:pt idx="188">
                  <c:v>1886.7499999999857</c:v>
                </c:pt>
                <c:pt idx="189">
                  <c:v>1886.8333333333189</c:v>
                </c:pt>
                <c:pt idx="190">
                  <c:v>1886.9166666666522</c:v>
                </c:pt>
                <c:pt idx="191">
                  <c:v>1886.9999999999854</c:v>
                </c:pt>
                <c:pt idx="192">
                  <c:v>1887.0833333333187</c:v>
                </c:pt>
                <c:pt idx="193">
                  <c:v>1887.166666666652</c:v>
                </c:pt>
                <c:pt idx="194">
                  <c:v>1887.2499999999852</c:v>
                </c:pt>
                <c:pt idx="195">
                  <c:v>1887.3333333333185</c:v>
                </c:pt>
                <c:pt idx="196">
                  <c:v>1887.4166666666517</c:v>
                </c:pt>
                <c:pt idx="197">
                  <c:v>1887.499999999985</c:v>
                </c:pt>
                <c:pt idx="198">
                  <c:v>1887.5833333333183</c:v>
                </c:pt>
                <c:pt idx="199">
                  <c:v>1887.6666666666515</c:v>
                </c:pt>
                <c:pt idx="200">
                  <c:v>1887.7499999999848</c:v>
                </c:pt>
                <c:pt idx="201">
                  <c:v>1887.833333333318</c:v>
                </c:pt>
                <c:pt idx="202">
                  <c:v>1887.9166666666513</c:v>
                </c:pt>
                <c:pt idx="203">
                  <c:v>1887.9999999999845</c:v>
                </c:pt>
                <c:pt idx="204">
                  <c:v>1888.0833333333178</c:v>
                </c:pt>
                <c:pt idx="205">
                  <c:v>1888.1666666666511</c:v>
                </c:pt>
                <c:pt idx="206">
                  <c:v>1888.2499999999843</c:v>
                </c:pt>
                <c:pt idx="207">
                  <c:v>1888.3333333333176</c:v>
                </c:pt>
                <c:pt idx="208">
                  <c:v>1888.4166666666508</c:v>
                </c:pt>
                <c:pt idx="209">
                  <c:v>1888.4999999999841</c:v>
                </c:pt>
                <c:pt idx="210">
                  <c:v>1888.5833333333173</c:v>
                </c:pt>
                <c:pt idx="211">
                  <c:v>1888.6666666666506</c:v>
                </c:pt>
                <c:pt idx="212">
                  <c:v>1888.7499999999839</c:v>
                </c:pt>
                <c:pt idx="213">
                  <c:v>1888.8333333333171</c:v>
                </c:pt>
                <c:pt idx="214">
                  <c:v>1888.9166666666504</c:v>
                </c:pt>
                <c:pt idx="215">
                  <c:v>1888.9999999999836</c:v>
                </c:pt>
                <c:pt idx="216">
                  <c:v>1889.0833333333169</c:v>
                </c:pt>
                <c:pt idx="217">
                  <c:v>1889.1666666666501</c:v>
                </c:pt>
                <c:pt idx="218">
                  <c:v>1889.2499999999834</c:v>
                </c:pt>
                <c:pt idx="219">
                  <c:v>1889.3333333333167</c:v>
                </c:pt>
                <c:pt idx="220">
                  <c:v>1889.4166666666499</c:v>
                </c:pt>
                <c:pt idx="221">
                  <c:v>1889.4999999999832</c:v>
                </c:pt>
                <c:pt idx="222">
                  <c:v>1889.5833333333164</c:v>
                </c:pt>
                <c:pt idx="223">
                  <c:v>1889.6666666666497</c:v>
                </c:pt>
                <c:pt idx="224">
                  <c:v>1889.7499999999829</c:v>
                </c:pt>
                <c:pt idx="225">
                  <c:v>1889.8333333333162</c:v>
                </c:pt>
                <c:pt idx="226">
                  <c:v>1889.9166666666495</c:v>
                </c:pt>
                <c:pt idx="227">
                  <c:v>1889.9999999999827</c:v>
                </c:pt>
                <c:pt idx="228">
                  <c:v>1890.083333333316</c:v>
                </c:pt>
                <c:pt idx="229">
                  <c:v>1890.1666666666492</c:v>
                </c:pt>
                <c:pt idx="230">
                  <c:v>1890.2499999999825</c:v>
                </c:pt>
                <c:pt idx="231">
                  <c:v>1890.3333333333157</c:v>
                </c:pt>
                <c:pt idx="232">
                  <c:v>1890.416666666649</c:v>
                </c:pt>
                <c:pt idx="233">
                  <c:v>1890.4999999999823</c:v>
                </c:pt>
                <c:pt idx="234">
                  <c:v>1890.5833333333155</c:v>
                </c:pt>
                <c:pt idx="235">
                  <c:v>1890.6666666666488</c:v>
                </c:pt>
                <c:pt idx="236">
                  <c:v>1890.749999999982</c:v>
                </c:pt>
                <c:pt idx="237">
                  <c:v>1890.8333333333153</c:v>
                </c:pt>
                <c:pt idx="238">
                  <c:v>1890.9166666666486</c:v>
                </c:pt>
                <c:pt idx="239">
                  <c:v>1890.9999999999818</c:v>
                </c:pt>
                <c:pt idx="240">
                  <c:v>1891.0833333333151</c:v>
                </c:pt>
                <c:pt idx="241">
                  <c:v>1891.1666666666483</c:v>
                </c:pt>
                <c:pt idx="242">
                  <c:v>1891.2499999999816</c:v>
                </c:pt>
                <c:pt idx="243">
                  <c:v>1891.3333333333148</c:v>
                </c:pt>
                <c:pt idx="244">
                  <c:v>1891.4166666666481</c:v>
                </c:pt>
                <c:pt idx="245">
                  <c:v>1891.4999999999814</c:v>
                </c:pt>
                <c:pt idx="246">
                  <c:v>1891.5833333333146</c:v>
                </c:pt>
                <c:pt idx="247">
                  <c:v>1891.6666666666479</c:v>
                </c:pt>
                <c:pt idx="248">
                  <c:v>1891.7499999999811</c:v>
                </c:pt>
                <c:pt idx="249">
                  <c:v>1891.8333333333144</c:v>
                </c:pt>
                <c:pt idx="250">
                  <c:v>1891.9166666666476</c:v>
                </c:pt>
                <c:pt idx="251">
                  <c:v>1891.9999999999809</c:v>
                </c:pt>
                <c:pt idx="252">
                  <c:v>1892.0833333333142</c:v>
                </c:pt>
                <c:pt idx="253">
                  <c:v>1892.1666666666474</c:v>
                </c:pt>
                <c:pt idx="254">
                  <c:v>1892.2499999999807</c:v>
                </c:pt>
                <c:pt idx="255">
                  <c:v>1892.3333333333139</c:v>
                </c:pt>
                <c:pt idx="256">
                  <c:v>1892.4166666666472</c:v>
                </c:pt>
                <c:pt idx="257">
                  <c:v>1892.4999999999804</c:v>
                </c:pt>
                <c:pt idx="258">
                  <c:v>1892.5833333333137</c:v>
                </c:pt>
                <c:pt idx="259">
                  <c:v>1892.666666666647</c:v>
                </c:pt>
                <c:pt idx="260">
                  <c:v>1892.7499999999802</c:v>
                </c:pt>
                <c:pt idx="261">
                  <c:v>1892.8333333333135</c:v>
                </c:pt>
                <c:pt idx="262">
                  <c:v>1892.9166666666467</c:v>
                </c:pt>
                <c:pt idx="263">
                  <c:v>1892.99999999998</c:v>
                </c:pt>
                <c:pt idx="264">
                  <c:v>1893.0833333333132</c:v>
                </c:pt>
                <c:pt idx="265">
                  <c:v>1893.1666666666465</c:v>
                </c:pt>
                <c:pt idx="266">
                  <c:v>1893.2499999999798</c:v>
                </c:pt>
                <c:pt idx="267">
                  <c:v>1893.333333333313</c:v>
                </c:pt>
                <c:pt idx="268">
                  <c:v>1893.4166666666463</c:v>
                </c:pt>
                <c:pt idx="269">
                  <c:v>1893.4999999999795</c:v>
                </c:pt>
                <c:pt idx="270">
                  <c:v>1893.5833333333128</c:v>
                </c:pt>
                <c:pt idx="271">
                  <c:v>1893.6666666666461</c:v>
                </c:pt>
                <c:pt idx="272">
                  <c:v>1893.7499999999793</c:v>
                </c:pt>
                <c:pt idx="273">
                  <c:v>1893.8333333333126</c:v>
                </c:pt>
                <c:pt idx="274">
                  <c:v>1893.9166666666458</c:v>
                </c:pt>
                <c:pt idx="275">
                  <c:v>1893.9999999999791</c:v>
                </c:pt>
                <c:pt idx="276">
                  <c:v>1894.0833333333123</c:v>
                </c:pt>
                <c:pt idx="277">
                  <c:v>1894.1666666666456</c:v>
                </c:pt>
                <c:pt idx="278">
                  <c:v>1894.2499999999789</c:v>
                </c:pt>
                <c:pt idx="279">
                  <c:v>1894.3333333333121</c:v>
                </c:pt>
                <c:pt idx="280">
                  <c:v>1894.4166666666454</c:v>
                </c:pt>
                <c:pt idx="281">
                  <c:v>1894.4999999999786</c:v>
                </c:pt>
                <c:pt idx="282">
                  <c:v>1894.5833333333119</c:v>
                </c:pt>
                <c:pt idx="283">
                  <c:v>1894.6666666666451</c:v>
                </c:pt>
                <c:pt idx="284">
                  <c:v>1894.7499999999784</c:v>
                </c:pt>
                <c:pt idx="285">
                  <c:v>1894.8333333333117</c:v>
                </c:pt>
                <c:pt idx="286">
                  <c:v>1894.9166666666449</c:v>
                </c:pt>
                <c:pt idx="287">
                  <c:v>1894.9999999999782</c:v>
                </c:pt>
                <c:pt idx="288">
                  <c:v>1895.0833333333114</c:v>
                </c:pt>
                <c:pt idx="289">
                  <c:v>1895.1666666666447</c:v>
                </c:pt>
                <c:pt idx="290">
                  <c:v>1895.2499999999779</c:v>
                </c:pt>
                <c:pt idx="291">
                  <c:v>1895.3333333333112</c:v>
                </c:pt>
                <c:pt idx="292">
                  <c:v>1895.4166666666445</c:v>
                </c:pt>
                <c:pt idx="293">
                  <c:v>1895.4999999999777</c:v>
                </c:pt>
                <c:pt idx="294">
                  <c:v>1895.583333333311</c:v>
                </c:pt>
                <c:pt idx="295">
                  <c:v>1895.6666666666442</c:v>
                </c:pt>
                <c:pt idx="296">
                  <c:v>1895.7499999999775</c:v>
                </c:pt>
                <c:pt idx="297">
                  <c:v>1895.8333333333107</c:v>
                </c:pt>
                <c:pt idx="298">
                  <c:v>1895.916666666644</c:v>
                </c:pt>
                <c:pt idx="299">
                  <c:v>1895.9999999999773</c:v>
                </c:pt>
                <c:pt idx="300">
                  <c:v>1896.0833333333105</c:v>
                </c:pt>
                <c:pt idx="301">
                  <c:v>1896.1666666666438</c:v>
                </c:pt>
                <c:pt idx="302">
                  <c:v>1896.249999999977</c:v>
                </c:pt>
                <c:pt idx="303">
                  <c:v>1896.3333333333103</c:v>
                </c:pt>
                <c:pt idx="304">
                  <c:v>1896.4166666666436</c:v>
                </c:pt>
                <c:pt idx="305">
                  <c:v>1896.4999999999768</c:v>
                </c:pt>
                <c:pt idx="306">
                  <c:v>1896.5833333333101</c:v>
                </c:pt>
                <c:pt idx="307">
                  <c:v>1896.6666666666433</c:v>
                </c:pt>
                <c:pt idx="308">
                  <c:v>1896.7499999999766</c:v>
                </c:pt>
                <c:pt idx="309">
                  <c:v>1896.8333333333098</c:v>
                </c:pt>
                <c:pt idx="310">
                  <c:v>1896.9166666666431</c:v>
                </c:pt>
                <c:pt idx="311">
                  <c:v>1896.9999999999764</c:v>
                </c:pt>
                <c:pt idx="312">
                  <c:v>1897.0833333333096</c:v>
                </c:pt>
                <c:pt idx="313">
                  <c:v>1897.1666666666429</c:v>
                </c:pt>
                <c:pt idx="314">
                  <c:v>1897.2499999999761</c:v>
                </c:pt>
                <c:pt idx="315">
                  <c:v>1897.3333333333094</c:v>
                </c:pt>
                <c:pt idx="316">
                  <c:v>1897.4166666666426</c:v>
                </c:pt>
                <c:pt idx="317">
                  <c:v>1897.4999999999759</c:v>
                </c:pt>
                <c:pt idx="318">
                  <c:v>1897.5833333333092</c:v>
                </c:pt>
                <c:pt idx="319">
                  <c:v>1897.6666666666424</c:v>
                </c:pt>
                <c:pt idx="320">
                  <c:v>1897.7499999999757</c:v>
                </c:pt>
                <c:pt idx="321">
                  <c:v>1897.8333333333089</c:v>
                </c:pt>
                <c:pt idx="322">
                  <c:v>1897.9166666666422</c:v>
                </c:pt>
                <c:pt idx="323">
                  <c:v>1897.9999999999754</c:v>
                </c:pt>
                <c:pt idx="324">
                  <c:v>1898.0833333333087</c:v>
                </c:pt>
                <c:pt idx="325">
                  <c:v>1898.166666666642</c:v>
                </c:pt>
                <c:pt idx="326">
                  <c:v>1898.2499999999752</c:v>
                </c:pt>
                <c:pt idx="327">
                  <c:v>1898.3333333333085</c:v>
                </c:pt>
                <c:pt idx="328">
                  <c:v>1898.4166666666417</c:v>
                </c:pt>
                <c:pt idx="329">
                  <c:v>1898.499999999975</c:v>
                </c:pt>
                <c:pt idx="330">
                  <c:v>1898.5833333333082</c:v>
                </c:pt>
                <c:pt idx="331">
                  <c:v>1898.6666666666415</c:v>
                </c:pt>
                <c:pt idx="332">
                  <c:v>1898.7499999999748</c:v>
                </c:pt>
                <c:pt idx="333">
                  <c:v>1898.833333333308</c:v>
                </c:pt>
                <c:pt idx="334">
                  <c:v>1898.9166666666413</c:v>
                </c:pt>
                <c:pt idx="335">
                  <c:v>1898.9999999999745</c:v>
                </c:pt>
                <c:pt idx="336">
                  <c:v>1899.0833333333078</c:v>
                </c:pt>
                <c:pt idx="337">
                  <c:v>1899.166666666641</c:v>
                </c:pt>
                <c:pt idx="338">
                  <c:v>1899.2499999999743</c:v>
                </c:pt>
                <c:pt idx="339">
                  <c:v>1899.3333333333076</c:v>
                </c:pt>
                <c:pt idx="340">
                  <c:v>1899.4166666666408</c:v>
                </c:pt>
                <c:pt idx="341">
                  <c:v>1899.4999999999741</c:v>
                </c:pt>
                <c:pt idx="342">
                  <c:v>1899.5833333333073</c:v>
                </c:pt>
                <c:pt idx="343">
                  <c:v>1899.6666666666406</c:v>
                </c:pt>
                <c:pt idx="344">
                  <c:v>1899.7499999999739</c:v>
                </c:pt>
                <c:pt idx="345">
                  <c:v>1899.8333333333071</c:v>
                </c:pt>
                <c:pt idx="346">
                  <c:v>1899.9166666666404</c:v>
                </c:pt>
                <c:pt idx="347">
                  <c:v>1899.9999999999736</c:v>
                </c:pt>
                <c:pt idx="348">
                  <c:v>1900.0833333333069</c:v>
                </c:pt>
                <c:pt idx="349">
                  <c:v>1900.1666666666401</c:v>
                </c:pt>
                <c:pt idx="350">
                  <c:v>1900.2499999999734</c:v>
                </c:pt>
                <c:pt idx="351">
                  <c:v>1900.3333333333067</c:v>
                </c:pt>
                <c:pt idx="352">
                  <c:v>1900.4166666666399</c:v>
                </c:pt>
                <c:pt idx="353">
                  <c:v>1900.4999999999732</c:v>
                </c:pt>
                <c:pt idx="354">
                  <c:v>1900.5833333333064</c:v>
                </c:pt>
                <c:pt idx="355">
                  <c:v>1900.6666666666397</c:v>
                </c:pt>
                <c:pt idx="356">
                  <c:v>1900.7499999999729</c:v>
                </c:pt>
                <c:pt idx="357">
                  <c:v>1900.8333333333062</c:v>
                </c:pt>
                <c:pt idx="358">
                  <c:v>1900.9166666666395</c:v>
                </c:pt>
                <c:pt idx="359">
                  <c:v>1900.9999999999727</c:v>
                </c:pt>
                <c:pt idx="360">
                  <c:v>1901.083333333306</c:v>
                </c:pt>
                <c:pt idx="361">
                  <c:v>1901.1666666666392</c:v>
                </c:pt>
                <c:pt idx="362">
                  <c:v>1901.2499999999725</c:v>
                </c:pt>
                <c:pt idx="363">
                  <c:v>1901.3333333333057</c:v>
                </c:pt>
                <c:pt idx="364">
                  <c:v>1901.416666666639</c:v>
                </c:pt>
                <c:pt idx="365">
                  <c:v>1901.4999999999723</c:v>
                </c:pt>
                <c:pt idx="366">
                  <c:v>1901.5833333333055</c:v>
                </c:pt>
                <c:pt idx="367">
                  <c:v>1901.6666666666388</c:v>
                </c:pt>
                <c:pt idx="368">
                  <c:v>1901.749999999972</c:v>
                </c:pt>
                <c:pt idx="369">
                  <c:v>1901.8333333333053</c:v>
                </c:pt>
                <c:pt idx="370">
                  <c:v>1901.9166666666385</c:v>
                </c:pt>
                <c:pt idx="371">
                  <c:v>1901.9999999999718</c:v>
                </c:pt>
                <c:pt idx="372">
                  <c:v>1902.0833333333051</c:v>
                </c:pt>
                <c:pt idx="373">
                  <c:v>1902.1666666666383</c:v>
                </c:pt>
                <c:pt idx="374">
                  <c:v>1902.2499999999716</c:v>
                </c:pt>
                <c:pt idx="375">
                  <c:v>1902.3333333333048</c:v>
                </c:pt>
                <c:pt idx="376">
                  <c:v>1902.4166666666381</c:v>
                </c:pt>
                <c:pt idx="377">
                  <c:v>1902.4999999999714</c:v>
                </c:pt>
                <c:pt idx="378">
                  <c:v>1902.5833333333046</c:v>
                </c:pt>
                <c:pt idx="379">
                  <c:v>1902.6666666666379</c:v>
                </c:pt>
                <c:pt idx="380">
                  <c:v>1902.7499999999711</c:v>
                </c:pt>
                <c:pt idx="381">
                  <c:v>1902.8333333333044</c:v>
                </c:pt>
                <c:pt idx="382">
                  <c:v>1902.9166666666376</c:v>
                </c:pt>
                <c:pt idx="383">
                  <c:v>1902.9999999999709</c:v>
                </c:pt>
                <c:pt idx="384">
                  <c:v>1903.0833333333042</c:v>
                </c:pt>
                <c:pt idx="385">
                  <c:v>1903.1666666666374</c:v>
                </c:pt>
                <c:pt idx="386">
                  <c:v>1903.2499999999707</c:v>
                </c:pt>
                <c:pt idx="387">
                  <c:v>1903.3333333333039</c:v>
                </c:pt>
                <c:pt idx="388">
                  <c:v>1903.4166666666372</c:v>
                </c:pt>
                <c:pt idx="389">
                  <c:v>1903.4999999999704</c:v>
                </c:pt>
                <c:pt idx="390">
                  <c:v>1903.5833333333037</c:v>
                </c:pt>
                <c:pt idx="391">
                  <c:v>1903.666666666637</c:v>
                </c:pt>
                <c:pt idx="392">
                  <c:v>1903.7499999999702</c:v>
                </c:pt>
                <c:pt idx="393">
                  <c:v>1903.8333333333035</c:v>
                </c:pt>
                <c:pt idx="394">
                  <c:v>1903.9166666666367</c:v>
                </c:pt>
                <c:pt idx="395">
                  <c:v>1903.99999999997</c:v>
                </c:pt>
                <c:pt idx="396">
                  <c:v>1904.0833333333032</c:v>
                </c:pt>
                <c:pt idx="397">
                  <c:v>1904.1666666666365</c:v>
                </c:pt>
                <c:pt idx="398">
                  <c:v>1904.2499999999698</c:v>
                </c:pt>
                <c:pt idx="399">
                  <c:v>1904.333333333303</c:v>
                </c:pt>
                <c:pt idx="400">
                  <c:v>1904.4166666666363</c:v>
                </c:pt>
                <c:pt idx="401">
                  <c:v>1904.4999999999695</c:v>
                </c:pt>
                <c:pt idx="402">
                  <c:v>1904.5833333333028</c:v>
                </c:pt>
                <c:pt idx="403">
                  <c:v>1904.666666666636</c:v>
                </c:pt>
                <c:pt idx="404">
                  <c:v>1904.7499999999693</c:v>
                </c:pt>
                <c:pt idx="405">
                  <c:v>1904.8333333333026</c:v>
                </c:pt>
                <c:pt idx="406">
                  <c:v>1904.9166666666358</c:v>
                </c:pt>
                <c:pt idx="407">
                  <c:v>1904.9999999999691</c:v>
                </c:pt>
                <c:pt idx="408">
                  <c:v>1905.0833333333023</c:v>
                </c:pt>
                <c:pt idx="409">
                  <c:v>1905.1666666666356</c:v>
                </c:pt>
                <c:pt idx="410">
                  <c:v>1905.2499999999688</c:v>
                </c:pt>
                <c:pt idx="411">
                  <c:v>1905.3333333333021</c:v>
                </c:pt>
                <c:pt idx="412">
                  <c:v>1905.4166666666354</c:v>
                </c:pt>
                <c:pt idx="413">
                  <c:v>1905.4999999999686</c:v>
                </c:pt>
                <c:pt idx="414">
                  <c:v>1905.5833333333019</c:v>
                </c:pt>
                <c:pt idx="415">
                  <c:v>1905.6666666666351</c:v>
                </c:pt>
                <c:pt idx="416">
                  <c:v>1905.7499999999684</c:v>
                </c:pt>
                <c:pt idx="417">
                  <c:v>1905.8333333333017</c:v>
                </c:pt>
                <c:pt idx="418">
                  <c:v>1905.9166666666349</c:v>
                </c:pt>
                <c:pt idx="419">
                  <c:v>1905.9999999999682</c:v>
                </c:pt>
                <c:pt idx="420">
                  <c:v>1906.0833333333014</c:v>
                </c:pt>
                <c:pt idx="421">
                  <c:v>1906.1666666666347</c:v>
                </c:pt>
                <c:pt idx="422">
                  <c:v>1906.2499999999679</c:v>
                </c:pt>
                <c:pt idx="423">
                  <c:v>1906.3333333333012</c:v>
                </c:pt>
                <c:pt idx="424">
                  <c:v>1906.4166666666345</c:v>
                </c:pt>
                <c:pt idx="425">
                  <c:v>1906.4999999999677</c:v>
                </c:pt>
                <c:pt idx="426">
                  <c:v>1906.583333333301</c:v>
                </c:pt>
                <c:pt idx="427">
                  <c:v>1906.6666666666342</c:v>
                </c:pt>
                <c:pt idx="428">
                  <c:v>1906.7499999999675</c:v>
                </c:pt>
                <c:pt idx="429">
                  <c:v>1906.8333333333007</c:v>
                </c:pt>
                <c:pt idx="430">
                  <c:v>1906.916666666634</c:v>
                </c:pt>
                <c:pt idx="431">
                  <c:v>1906.9999999999673</c:v>
                </c:pt>
                <c:pt idx="432">
                  <c:v>1907.0833333333005</c:v>
                </c:pt>
                <c:pt idx="433">
                  <c:v>1907.1666666666338</c:v>
                </c:pt>
                <c:pt idx="434">
                  <c:v>1907.249999999967</c:v>
                </c:pt>
                <c:pt idx="435">
                  <c:v>1907.3333333333003</c:v>
                </c:pt>
                <c:pt idx="436">
                  <c:v>1907.4166666666335</c:v>
                </c:pt>
                <c:pt idx="437">
                  <c:v>1907.4999999999668</c:v>
                </c:pt>
                <c:pt idx="438">
                  <c:v>1907.5833333333001</c:v>
                </c:pt>
                <c:pt idx="439">
                  <c:v>1907.6666666666333</c:v>
                </c:pt>
                <c:pt idx="440">
                  <c:v>1907.7499999999666</c:v>
                </c:pt>
                <c:pt idx="441">
                  <c:v>1907.8333333332998</c:v>
                </c:pt>
                <c:pt idx="442">
                  <c:v>1907.9166666666331</c:v>
                </c:pt>
                <c:pt idx="443">
                  <c:v>1907.9999999999663</c:v>
                </c:pt>
                <c:pt idx="444">
                  <c:v>1908.0833333332996</c:v>
                </c:pt>
                <c:pt idx="445">
                  <c:v>1908.1666666666329</c:v>
                </c:pt>
                <c:pt idx="446">
                  <c:v>1908.2499999999661</c:v>
                </c:pt>
                <c:pt idx="447">
                  <c:v>1908.3333333332994</c:v>
                </c:pt>
                <c:pt idx="448">
                  <c:v>1908.4166666666326</c:v>
                </c:pt>
                <c:pt idx="449">
                  <c:v>1908.4999999999659</c:v>
                </c:pt>
                <c:pt idx="450">
                  <c:v>1908.5833333332992</c:v>
                </c:pt>
                <c:pt idx="451">
                  <c:v>1908.6666666666324</c:v>
                </c:pt>
                <c:pt idx="452">
                  <c:v>1908.7499999999657</c:v>
                </c:pt>
                <c:pt idx="453">
                  <c:v>1908.8333333332989</c:v>
                </c:pt>
                <c:pt idx="454">
                  <c:v>1908.9166666666322</c:v>
                </c:pt>
                <c:pt idx="455">
                  <c:v>1908.9999999999654</c:v>
                </c:pt>
                <c:pt idx="456">
                  <c:v>1909.0833333332987</c:v>
                </c:pt>
                <c:pt idx="457">
                  <c:v>1909.166666666632</c:v>
                </c:pt>
                <c:pt idx="458">
                  <c:v>1909.2499999999652</c:v>
                </c:pt>
                <c:pt idx="459">
                  <c:v>1909.3333333332985</c:v>
                </c:pt>
                <c:pt idx="460">
                  <c:v>1909.4166666666317</c:v>
                </c:pt>
                <c:pt idx="461">
                  <c:v>1909.499999999965</c:v>
                </c:pt>
                <c:pt idx="462">
                  <c:v>1909.5833333332982</c:v>
                </c:pt>
                <c:pt idx="463">
                  <c:v>1909.6666666666315</c:v>
                </c:pt>
                <c:pt idx="464">
                  <c:v>1909.7499999999648</c:v>
                </c:pt>
                <c:pt idx="465">
                  <c:v>1909.833333333298</c:v>
                </c:pt>
                <c:pt idx="466">
                  <c:v>1909.9166666666313</c:v>
                </c:pt>
                <c:pt idx="467">
                  <c:v>1909.9999999999645</c:v>
                </c:pt>
                <c:pt idx="468">
                  <c:v>1910.0833333332978</c:v>
                </c:pt>
                <c:pt idx="469">
                  <c:v>1910.166666666631</c:v>
                </c:pt>
                <c:pt idx="470">
                  <c:v>1910.2499999999643</c:v>
                </c:pt>
                <c:pt idx="471">
                  <c:v>1910.3333333332976</c:v>
                </c:pt>
                <c:pt idx="472">
                  <c:v>1910.4166666666308</c:v>
                </c:pt>
                <c:pt idx="473">
                  <c:v>1910.4999999999641</c:v>
                </c:pt>
                <c:pt idx="474">
                  <c:v>1910.5833333332973</c:v>
                </c:pt>
                <c:pt idx="475">
                  <c:v>1910.6666666666306</c:v>
                </c:pt>
                <c:pt idx="476">
                  <c:v>1910.7499999999638</c:v>
                </c:pt>
                <c:pt idx="477">
                  <c:v>1910.8333333332971</c:v>
                </c:pt>
                <c:pt idx="478">
                  <c:v>1910.9166666666304</c:v>
                </c:pt>
                <c:pt idx="479">
                  <c:v>1910.9999999999636</c:v>
                </c:pt>
                <c:pt idx="480">
                  <c:v>1911.0833333332969</c:v>
                </c:pt>
                <c:pt idx="481">
                  <c:v>1911.1666666666301</c:v>
                </c:pt>
                <c:pt idx="482">
                  <c:v>1911.2499999999634</c:v>
                </c:pt>
                <c:pt idx="483">
                  <c:v>1911.3333333332967</c:v>
                </c:pt>
                <c:pt idx="484">
                  <c:v>1911.4166666666299</c:v>
                </c:pt>
                <c:pt idx="485">
                  <c:v>1911.4999999999632</c:v>
                </c:pt>
                <c:pt idx="486">
                  <c:v>1911.5833333332964</c:v>
                </c:pt>
                <c:pt idx="487">
                  <c:v>1911.6666666666297</c:v>
                </c:pt>
                <c:pt idx="488">
                  <c:v>1911.7499999999629</c:v>
                </c:pt>
                <c:pt idx="489">
                  <c:v>1911.8333333332962</c:v>
                </c:pt>
                <c:pt idx="490">
                  <c:v>1911.9166666666295</c:v>
                </c:pt>
                <c:pt idx="491">
                  <c:v>1911.9999999999627</c:v>
                </c:pt>
                <c:pt idx="492">
                  <c:v>1912.083333333296</c:v>
                </c:pt>
                <c:pt idx="493">
                  <c:v>1912.1666666666292</c:v>
                </c:pt>
                <c:pt idx="494">
                  <c:v>1912.2499999999625</c:v>
                </c:pt>
                <c:pt idx="495">
                  <c:v>1912.3333333332957</c:v>
                </c:pt>
                <c:pt idx="496">
                  <c:v>1912.416666666629</c:v>
                </c:pt>
                <c:pt idx="497">
                  <c:v>1912.4999999999623</c:v>
                </c:pt>
                <c:pt idx="498">
                  <c:v>1912.5833333332955</c:v>
                </c:pt>
                <c:pt idx="499">
                  <c:v>1912.6666666666288</c:v>
                </c:pt>
                <c:pt idx="500">
                  <c:v>1912.749999999962</c:v>
                </c:pt>
                <c:pt idx="501">
                  <c:v>1912.8333333332953</c:v>
                </c:pt>
                <c:pt idx="502">
                  <c:v>1912.9166666666285</c:v>
                </c:pt>
                <c:pt idx="503">
                  <c:v>1912.9999999999618</c:v>
                </c:pt>
                <c:pt idx="504">
                  <c:v>1913.0833333332951</c:v>
                </c:pt>
                <c:pt idx="505">
                  <c:v>1913.1666666666283</c:v>
                </c:pt>
                <c:pt idx="506">
                  <c:v>1913.2499999999616</c:v>
                </c:pt>
                <c:pt idx="507">
                  <c:v>1913.3333333332948</c:v>
                </c:pt>
                <c:pt idx="508">
                  <c:v>1913.4166666666281</c:v>
                </c:pt>
                <c:pt idx="509">
                  <c:v>1913.4999999999613</c:v>
                </c:pt>
                <c:pt idx="510">
                  <c:v>1913.5833333332946</c:v>
                </c:pt>
                <c:pt idx="511">
                  <c:v>1913.6666666666279</c:v>
                </c:pt>
                <c:pt idx="512">
                  <c:v>1913.7499999999611</c:v>
                </c:pt>
                <c:pt idx="513">
                  <c:v>1913.8333333332944</c:v>
                </c:pt>
                <c:pt idx="514">
                  <c:v>1913.9166666666276</c:v>
                </c:pt>
                <c:pt idx="515">
                  <c:v>1913.9999999999609</c:v>
                </c:pt>
                <c:pt idx="516">
                  <c:v>1914.0833333332941</c:v>
                </c:pt>
                <c:pt idx="517">
                  <c:v>1914.1666666666274</c:v>
                </c:pt>
                <c:pt idx="518">
                  <c:v>1914.2499999999607</c:v>
                </c:pt>
                <c:pt idx="519">
                  <c:v>1914.3333333332939</c:v>
                </c:pt>
                <c:pt idx="520">
                  <c:v>1914.4166666666272</c:v>
                </c:pt>
                <c:pt idx="521">
                  <c:v>1914.4999999999604</c:v>
                </c:pt>
                <c:pt idx="522">
                  <c:v>1914.5833333332937</c:v>
                </c:pt>
                <c:pt idx="523">
                  <c:v>1914.666666666627</c:v>
                </c:pt>
                <c:pt idx="524">
                  <c:v>1914.7499999999602</c:v>
                </c:pt>
                <c:pt idx="525">
                  <c:v>1914.8333333332935</c:v>
                </c:pt>
                <c:pt idx="526">
                  <c:v>1914.9166666666267</c:v>
                </c:pt>
                <c:pt idx="527">
                  <c:v>1914.99999999996</c:v>
                </c:pt>
                <c:pt idx="528">
                  <c:v>1915.0833333332932</c:v>
                </c:pt>
                <c:pt idx="529">
                  <c:v>1915.1666666666265</c:v>
                </c:pt>
                <c:pt idx="530">
                  <c:v>1915.2499999999598</c:v>
                </c:pt>
                <c:pt idx="531">
                  <c:v>1915.333333333293</c:v>
                </c:pt>
                <c:pt idx="532">
                  <c:v>1915.4166666666263</c:v>
                </c:pt>
                <c:pt idx="533">
                  <c:v>1915.4999999999595</c:v>
                </c:pt>
                <c:pt idx="534">
                  <c:v>1915.5833333332928</c:v>
                </c:pt>
                <c:pt idx="535">
                  <c:v>1915.666666666626</c:v>
                </c:pt>
                <c:pt idx="536">
                  <c:v>1915.7499999999593</c:v>
                </c:pt>
                <c:pt idx="537">
                  <c:v>1915.8333333332926</c:v>
                </c:pt>
                <c:pt idx="538">
                  <c:v>1915.9166666666258</c:v>
                </c:pt>
                <c:pt idx="539">
                  <c:v>1915.9999999999591</c:v>
                </c:pt>
                <c:pt idx="540">
                  <c:v>1916.0833333332923</c:v>
                </c:pt>
                <c:pt idx="541">
                  <c:v>1916.1666666666256</c:v>
                </c:pt>
                <c:pt idx="542">
                  <c:v>1916.2499999999588</c:v>
                </c:pt>
                <c:pt idx="543">
                  <c:v>1916.3333333332921</c:v>
                </c:pt>
                <c:pt idx="544">
                  <c:v>1916.4166666666254</c:v>
                </c:pt>
                <c:pt idx="545">
                  <c:v>1916.4999999999586</c:v>
                </c:pt>
                <c:pt idx="546">
                  <c:v>1916.5833333332919</c:v>
                </c:pt>
                <c:pt idx="547">
                  <c:v>1916.6666666666251</c:v>
                </c:pt>
                <c:pt idx="548">
                  <c:v>1916.7499999999584</c:v>
                </c:pt>
                <c:pt idx="549">
                  <c:v>1916.8333333332916</c:v>
                </c:pt>
                <c:pt idx="550">
                  <c:v>1916.9166666666249</c:v>
                </c:pt>
                <c:pt idx="551">
                  <c:v>1916.9999999999582</c:v>
                </c:pt>
                <c:pt idx="552">
                  <c:v>1917.0833333332914</c:v>
                </c:pt>
                <c:pt idx="553">
                  <c:v>1917.1666666666247</c:v>
                </c:pt>
                <c:pt idx="554">
                  <c:v>1917.2499999999579</c:v>
                </c:pt>
                <c:pt idx="555">
                  <c:v>1917.3333333332912</c:v>
                </c:pt>
                <c:pt idx="556">
                  <c:v>1917.4166666666245</c:v>
                </c:pt>
                <c:pt idx="557">
                  <c:v>1917.4999999999577</c:v>
                </c:pt>
                <c:pt idx="558">
                  <c:v>1917.583333333291</c:v>
                </c:pt>
                <c:pt idx="559">
                  <c:v>1917.6666666666242</c:v>
                </c:pt>
                <c:pt idx="560">
                  <c:v>1917.7499999999575</c:v>
                </c:pt>
                <c:pt idx="561">
                  <c:v>1917.8333333332907</c:v>
                </c:pt>
                <c:pt idx="562">
                  <c:v>1917.916666666624</c:v>
                </c:pt>
                <c:pt idx="563">
                  <c:v>1917.9999999999573</c:v>
                </c:pt>
                <c:pt idx="564">
                  <c:v>1918.0833333332905</c:v>
                </c:pt>
                <c:pt idx="565">
                  <c:v>1918.1666666666238</c:v>
                </c:pt>
                <c:pt idx="566">
                  <c:v>1918.249999999957</c:v>
                </c:pt>
                <c:pt idx="567">
                  <c:v>1918.3333333332903</c:v>
                </c:pt>
                <c:pt idx="568">
                  <c:v>1918.4166666666235</c:v>
                </c:pt>
                <c:pt idx="569">
                  <c:v>1918.4999999999568</c:v>
                </c:pt>
                <c:pt idx="570">
                  <c:v>1918.5833333332901</c:v>
                </c:pt>
                <c:pt idx="571">
                  <c:v>1918.6666666666233</c:v>
                </c:pt>
                <c:pt idx="572">
                  <c:v>1918.7499999999566</c:v>
                </c:pt>
                <c:pt idx="573">
                  <c:v>1918.8333333332898</c:v>
                </c:pt>
                <c:pt idx="574">
                  <c:v>1918.9166666666231</c:v>
                </c:pt>
                <c:pt idx="575">
                  <c:v>1918.9999999999563</c:v>
                </c:pt>
                <c:pt idx="576">
                  <c:v>1919.0833333332896</c:v>
                </c:pt>
                <c:pt idx="577">
                  <c:v>1919.1666666666229</c:v>
                </c:pt>
                <c:pt idx="578">
                  <c:v>1919.2499999999561</c:v>
                </c:pt>
                <c:pt idx="579">
                  <c:v>1919.3333333332894</c:v>
                </c:pt>
                <c:pt idx="580">
                  <c:v>1919.4166666666226</c:v>
                </c:pt>
                <c:pt idx="581">
                  <c:v>1919.4999999999559</c:v>
                </c:pt>
                <c:pt idx="582">
                  <c:v>1919.5833333332891</c:v>
                </c:pt>
                <c:pt idx="583">
                  <c:v>1919.6666666666224</c:v>
                </c:pt>
                <c:pt idx="584">
                  <c:v>1919.7499999999557</c:v>
                </c:pt>
                <c:pt idx="585">
                  <c:v>1919.8333333332889</c:v>
                </c:pt>
                <c:pt idx="586">
                  <c:v>1919.9166666666222</c:v>
                </c:pt>
                <c:pt idx="587">
                  <c:v>1919.9999999999554</c:v>
                </c:pt>
                <c:pt idx="588">
                  <c:v>1920.0833333332887</c:v>
                </c:pt>
                <c:pt idx="589">
                  <c:v>1920.1666666666219</c:v>
                </c:pt>
                <c:pt idx="590">
                  <c:v>1920.2499999999552</c:v>
                </c:pt>
                <c:pt idx="591">
                  <c:v>1920.3333333332885</c:v>
                </c:pt>
                <c:pt idx="592">
                  <c:v>1920.4166666666217</c:v>
                </c:pt>
                <c:pt idx="593">
                  <c:v>1920.499999999955</c:v>
                </c:pt>
                <c:pt idx="594">
                  <c:v>1920.5833333332882</c:v>
                </c:pt>
                <c:pt idx="595">
                  <c:v>1920.6666666666215</c:v>
                </c:pt>
                <c:pt idx="596">
                  <c:v>1920.7499999999548</c:v>
                </c:pt>
                <c:pt idx="597">
                  <c:v>1920.833333333288</c:v>
                </c:pt>
                <c:pt idx="598">
                  <c:v>1920.9166666666213</c:v>
                </c:pt>
                <c:pt idx="599">
                  <c:v>1920.9999999999545</c:v>
                </c:pt>
                <c:pt idx="600">
                  <c:v>1921.0833333332878</c:v>
                </c:pt>
                <c:pt idx="601">
                  <c:v>1921.166666666621</c:v>
                </c:pt>
                <c:pt idx="602">
                  <c:v>1921.2499999999543</c:v>
                </c:pt>
                <c:pt idx="603">
                  <c:v>1921.3333333332876</c:v>
                </c:pt>
                <c:pt idx="604">
                  <c:v>1921.4166666666208</c:v>
                </c:pt>
                <c:pt idx="605">
                  <c:v>1921.4999999999541</c:v>
                </c:pt>
                <c:pt idx="606">
                  <c:v>1921.5833333332873</c:v>
                </c:pt>
                <c:pt idx="607">
                  <c:v>1921.6666666666206</c:v>
                </c:pt>
                <c:pt idx="608">
                  <c:v>1921.7499999999538</c:v>
                </c:pt>
                <c:pt idx="609">
                  <c:v>1921.8333333332871</c:v>
                </c:pt>
                <c:pt idx="610">
                  <c:v>1921.9166666666204</c:v>
                </c:pt>
                <c:pt idx="611">
                  <c:v>1921.9999999999536</c:v>
                </c:pt>
                <c:pt idx="612">
                  <c:v>1922.0833333332869</c:v>
                </c:pt>
                <c:pt idx="613">
                  <c:v>1922.1666666666201</c:v>
                </c:pt>
                <c:pt idx="614">
                  <c:v>1922.2499999999534</c:v>
                </c:pt>
                <c:pt idx="615">
                  <c:v>1922.3333333332866</c:v>
                </c:pt>
                <c:pt idx="616">
                  <c:v>1922.4166666666199</c:v>
                </c:pt>
                <c:pt idx="617">
                  <c:v>1922.4999999999532</c:v>
                </c:pt>
                <c:pt idx="618">
                  <c:v>1922.5833333332864</c:v>
                </c:pt>
                <c:pt idx="619">
                  <c:v>1922.6666666666197</c:v>
                </c:pt>
                <c:pt idx="620">
                  <c:v>1922.7499999999529</c:v>
                </c:pt>
                <c:pt idx="621">
                  <c:v>1922.8333333332862</c:v>
                </c:pt>
                <c:pt idx="622">
                  <c:v>1922.9166666666194</c:v>
                </c:pt>
                <c:pt idx="623">
                  <c:v>1922.9999999999527</c:v>
                </c:pt>
                <c:pt idx="624">
                  <c:v>1923.083333333286</c:v>
                </c:pt>
                <c:pt idx="625">
                  <c:v>1923.1666666666192</c:v>
                </c:pt>
                <c:pt idx="626">
                  <c:v>1923.2499999999525</c:v>
                </c:pt>
                <c:pt idx="627">
                  <c:v>1923.3333333332857</c:v>
                </c:pt>
                <c:pt idx="628">
                  <c:v>1923.416666666619</c:v>
                </c:pt>
                <c:pt idx="629">
                  <c:v>1923.4999999999523</c:v>
                </c:pt>
                <c:pt idx="630">
                  <c:v>1923.5833333332855</c:v>
                </c:pt>
                <c:pt idx="631">
                  <c:v>1923.6666666666188</c:v>
                </c:pt>
                <c:pt idx="632">
                  <c:v>1923.749999999952</c:v>
                </c:pt>
                <c:pt idx="633">
                  <c:v>1923.8333333332853</c:v>
                </c:pt>
                <c:pt idx="634">
                  <c:v>1923.9166666666185</c:v>
                </c:pt>
                <c:pt idx="635">
                  <c:v>1923.9999999999518</c:v>
                </c:pt>
                <c:pt idx="636">
                  <c:v>1924.0833333332851</c:v>
                </c:pt>
                <c:pt idx="637">
                  <c:v>1924.1666666666183</c:v>
                </c:pt>
                <c:pt idx="638">
                  <c:v>1924.2499999999516</c:v>
                </c:pt>
                <c:pt idx="639">
                  <c:v>1924.3333333332848</c:v>
                </c:pt>
                <c:pt idx="640">
                  <c:v>1924.4166666666181</c:v>
                </c:pt>
                <c:pt idx="641">
                  <c:v>1924.4999999999513</c:v>
                </c:pt>
                <c:pt idx="642">
                  <c:v>1924.5833333332846</c:v>
                </c:pt>
                <c:pt idx="643">
                  <c:v>1924.6666666666179</c:v>
                </c:pt>
                <c:pt idx="644">
                  <c:v>1924.7499999999511</c:v>
                </c:pt>
                <c:pt idx="645">
                  <c:v>1924.8333333332844</c:v>
                </c:pt>
                <c:pt idx="646">
                  <c:v>1924.9166666666176</c:v>
                </c:pt>
                <c:pt idx="647">
                  <c:v>1924.9999999999509</c:v>
                </c:pt>
                <c:pt idx="648">
                  <c:v>1925.0833333332841</c:v>
                </c:pt>
                <c:pt idx="649">
                  <c:v>1925.1666666666174</c:v>
                </c:pt>
                <c:pt idx="650">
                  <c:v>1925.2499999999507</c:v>
                </c:pt>
                <c:pt idx="651">
                  <c:v>1925.3333333332839</c:v>
                </c:pt>
                <c:pt idx="652">
                  <c:v>1925.4166666666172</c:v>
                </c:pt>
                <c:pt idx="653">
                  <c:v>1925.4999999999504</c:v>
                </c:pt>
                <c:pt idx="654">
                  <c:v>1925.5833333332837</c:v>
                </c:pt>
                <c:pt idx="655">
                  <c:v>1925.6666666666169</c:v>
                </c:pt>
                <c:pt idx="656">
                  <c:v>1925.7499999999502</c:v>
                </c:pt>
                <c:pt idx="657">
                  <c:v>1925.8333333332835</c:v>
                </c:pt>
                <c:pt idx="658">
                  <c:v>1925.9166666666167</c:v>
                </c:pt>
                <c:pt idx="659">
                  <c:v>1925.99999999995</c:v>
                </c:pt>
                <c:pt idx="660">
                  <c:v>1926.0833333332832</c:v>
                </c:pt>
                <c:pt idx="661">
                  <c:v>1926.1666666666165</c:v>
                </c:pt>
                <c:pt idx="662">
                  <c:v>1926.2499999999498</c:v>
                </c:pt>
                <c:pt idx="663">
                  <c:v>1926.333333333283</c:v>
                </c:pt>
                <c:pt idx="664">
                  <c:v>1926.4166666666163</c:v>
                </c:pt>
                <c:pt idx="665">
                  <c:v>1926.4999999999495</c:v>
                </c:pt>
                <c:pt idx="666">
                  <c:v>1926.5833333332828</c:v>
                </c:pt>
                <c:pt idx="667">
                  <c:v>1926.666666666616</c:v>
                </c:pt>
                <c:pt idx="668">
                  <c:v>1926.7499999999493</c:v>
                </c:pt>
                <c:pt idx="669">
                  <c:v>1926.8333333332826</c:v>
                </c:pt>
                <c:pt idx="670">
                  <c:v>1926.9166666666158</c:v>
                </c:pt>
                <c:pt idx="671">
                  <c:v>1926.9999999999491</c:v>
                </c:pt>
                <c:pt idx="672">
                  <c:v>1927.0833333332823</c:v>
                </c:pt>
                <c:pt idx="673">
                  <c:v>1927.1666666666156</c:v>
                </c:pt>
                <c:pt idx="674">
                  <c:v>1927.2499999999488</c:v>
                </c:pt>
                <c:pt idx="675">
                  <c:v>1927.3333333332821</c:v>
                </c:pt>
                <c:pt idx="676">
                  <c:v>1927.4166666666154</c:v>
                </c:pt>
                <c:pt idx="677">
                  <c:v>1927.4999999999486</c:v>
                </c:pt>
                <c:pt idx="678">
                  <c:v>1927.5833333332819</c:v>
                </c:pt>
                <c:pt idx="679">
                  <c:v>1927.6666666666151</c:v>
                </c:pt>
                <c:pt idx="680">
                  <c:v>1927.7499999999484</c:v>
                </c:pt>
                <c:pt idx="681">
                  <c:v>1927.8333333332816</c:v>
                </c:pt>
                <c:pt idx="682">
                  <c:v>1927.9166666666149</c:v>
                </c:pt>
                <c:pt idx="683">
                  <c:v>1927.9999999999482</c:v>
                </c:pt>
                <c:pt idx="684">
                  <c:v>1928.0833333332814</c:v>
                </c:pt>
                <c:pt idx="685">
                  <c:v>1928.1666666666147</c:v>
                </c:pt>
                <c:pt idx="686">
                  <c:v>1928.2499999999479</c:v>
                </c:pt>
                <c:pt idx="687">
                  <c:v>1928.3333333332812</c:v>
                </c:pt>
                <c:pt idx="688">
                  <c:v>1928.4166666666144</c:v>
                </c:pt>
                <c:pt idx="689">
                  <c:v>1928.4999999999477</c:v>
                </c:pt>
                <c:pt idx="690">
                  <c:v>1928.583333333281</c:v>
                </c:pt>
                <c:pt idx="691">
                  <c:v>1928.6666666666142</c:v>
                </c:pt>
                <c:pt idx="692">
                  <c:v>1928.7499999999475</c:v>
                </c:pt>
                <c:pt idx="693">
                  <c:v>1928.8333333332807</c:v>
                </c:pt>
                <c:pt idx="694">
                  <c:v>1928.916666666614</c:v>
                </c:pt>
                <c:pt idx="695">
                  <c:v>1928.9999999999472</c:v>
                </c:pt>
                <c:pt idx="696">
                  <c:v>1929.0833333332805</c:v>
                </c:pt>
                <c:pt idx="697">
                  <c:v>1929.1666666666138</c:v>
                </c:pt>
                <c:pt idx="698">
                  <c:v>1929.249999999947</c:v>
                </c:pt>
                <c:pt idx="699">
                  <c:v>1929.3333333332803</c:v>
                </c:pt>
                <c:pt idx="700">
                  <c:v>1929.4166666666135</c:v>
                </c:pt>
                <c:pt idx="701">
                  <c:v>1929.4999999999468</c:v>
                </c:pt>
                <c:pt idx="702">
                  <c:v>1929.5833333332801</c:v>
                </c:pt>
                <c:pt idx="703">
                  <c:v>1929.6666666666133</c:v>
                </c:pt>
                <c:pt idx="704">
                  <c:v>1929.7499999999466</c:v>
                </c:pt>
                <c:pt idx="705">
                  <c:v>1929.8333333332798</c:v>
                </c:pt>
                <c:pt idx="706">
                  <c:v>1929.9166666666131</c:v>
                </c:pt>
                <c:pt idx="707">
                  <c:v>1929.9999999999463</c:v>
                </c:pt>
                <c:pt idx="708">
                  <c:v>1930.0833333332796</c:v>
                </c:pt>
                <c:pt idx="709">
                  <c:v>1930.1666666666129</c:v>
                </c:pt>
                <c:pt idx="710">
                  <c:v>1930.2499999999461</c:v>
                </c:pt>
                <c:pt idx="711">
                  <c:v>1930.3333333332794</c:v>
                </c:pt>
                <c:pt idx="712">
                  <c:v>1930.4166666666126</c:v>
                </c:pt>
                <c:pt idx="713">
                  <c:v>1930.4999999999459</c:v>
                </c:pt>
                <c:pt idx="714">
                  <c:v>1930.5833333332791</c:v>
                </c:pt>
                <c:pt idx="715">
                  <c:v>1930.6666666666124</c:v>
                </c:pt>
                <c:pt idx="716">
                  <c:v>1930.7499999999457</c:v>
                </c:pt>
                <c:pt idx="717">
                  <c:v>1930.8333333332789</c:v>
                </c:pt>
                <c:pt idx="718">
                  <c:v>1930.9166666666122</c:v>
                </c:pt>
                <c:pt idx="719">
                  <c:v>1930.9999999999454</c:v>
                </c:pt>
                <c:pt idx="720">
                  <c:v>1931.0833333332787</c:v>
                </c:pt>
                <c:pt idx="721">
                  <c:v>1931.1666666666119</c:v>
                </c:pt>
                <c:pt idx="722">
                  <c:v>1931.2499999999452</c:v>
                </c:pt>
                <c:pt idx="723">
                  <c:v>1931.3333333332785</c:v>
                </c:pt>
                <c:pt idx="724">
                  <c:v>1931.4166666666117</c:v>
                </c:pt>
                <c:pt idx="725">
                  <c:v>1931.499999999945</c:v>
                </c:pt>
                <c:pt idx="726">
                  <c:v>1931.5833333332782</c:v>
                </c:pt>
                <c:pt idx="727">
                  <c:v>1931.6666666666115</c:v>
                </c:pt>
                <c:pt idx="728">
                  <c:v>1931.7499999999447</c:v>
                </c:pt>
                <c:pt idx="729">
                  <c:v>1931.833333333278</c:v>
                </c:pt>
                <c:pt idx="730">
                  <c:v>1931.9166666666113</c:v>
                </c:pt>
                <c:pt idx="731">
                  <c:v>1931.9999999999445</c:v>
                </c:pt>
                <c:pt idx="732">
                  <c:v>1932.0833333332778</c:v>
                </c:pt>
                <c:pt idx="733">
                  <c:v>1932.166666666611</c:v>
                </c:pt>
                <c:pt idx="734">
                  <c:v>1932.2499999999443</c:v>
                </c:pt>
                <c:pt idx="735">
                  <c:v>1932.3333333332776</c:v>
                </c:pt>
                <c:pt idx="736">
                  <c:v>1932.4166666666108</c:v>
                </c:pt>
                <c:pt idx="737">
                  <c:v>1932.4999999999441</c:v>
                </c:pt>
                <c:pt idx="738">
                  <c:v>1932.5833333332773</c:v>
                </c:pt>
                <c:pt idx="739">
                  <c:v>1932.6666666666106</c:v>
                </c:pt>
                <c:pt idx="740">
                  <c:v>1932.7499999999438</c:v>
                </c:pt>
                <c:pt idx="741">
                  <c:v>1932.8333333332771</c:v>
                </c:pt>
                <c:pt idx="742">
                  <c:v>1932.9166666666104</c:v>
                </c:pt>
                <c:pt idx="743">
                  <c:v>1932.9999999999436</c:v>
                </c:pt>
                <c:pt idx="744">
                  <c:v>1933.0833333332769</c:v>
                </c:pt>
                <c:pt idx="745">
                  <c:v>1933.1666666666101</c:v>
                </c:pt>
                <c:pt idx="746">
                  <c:v>1933.2499999999434</c:v>
                </c:pt>
                <c:pt idx="747">
                  <c:v>1933.3333333332766</c:v>
                </c:pt>
                <c:pt idx="748">
                  <c:v>1933.4166666666099</c:v>
                </c:pt>
                <c:pt idx="749">
                  <c:v>1933.4999999999432</c:v>
                </c:pt>
                <c:pt idx="750">
                  <c:v>1933.5833333332764</c:v>
                </c:pt>
                <c:pt idx="751">
                  <c:v>1933.6666666666097</c:v>
                </c:pt>
                <c:pt idx="752">
                  <c:v>1933.7499999999429</c:v>
                </c:pt>
                <c:pt idx="753">
                  <c:v>1933.8333333332762</c:v>
                </c:pt>
                <c:pt idx="754">
                  <c:v>1933.9166666666094</c:v>
                </c:pt>
                <c:pt idx="755">
                  <c:v>1933.9999999999427</c:v>
                </c:pt>
                <c:pt idx="756">
                  <c:v>1934.083333333276</c:v>
                </c:pt>
                <c:pt idx="757">
                  <c:v>1934.1666666666092</c:v>
                </c:pt>
                <c:pt idx="758">
                  <c:v>1934.2499999999425</c:v>
                </c:pt>
                <c:pt idx="759">
                  <c:v>1934.3333333332757</c:v>
                </c:pt>
                <c:pt idx="760">
                  <c:v>1934.416666666609</c:v>
                </c:pt>
                <c:pt idx="761">
                  <c:v>1934.4999999999422</c:v>
                </c:pt>
                <c:pt idx="762">
                  <c:v>1934.5833333332755</c:v>
                </c:pt>
                <c:pt idx="763">
                  <c:v>1934.6666666666088</c:v>
                </c:pt>
                <c:pt idx="764">
                  <c:v>1934.749999999942</c:v>
                </c:pt>
                <c:pt idx="765">
                  <c:v>1934.8333333332753</c:v>
                </c:pt>
                <c:pt idx="766">
                  <c:v>1934.9166666666085</c:v>
                </c:pt>
                <c:pt idx="767">
                  <c:v>1934.9999999999418</c:v>
                </c:pt>
                <c:pt idx="768">
                  <c:v>1935.083333333275</c:v>
                </c:pt>
                <c:pt idx="769">
                  <c:v>1935.1666666666083</c:v>
                </c:pt>
                <c:pt idx="770">
                  <c:v>1935.2499999999416</c:v>
                </c:pt>
                <c:pt idx="771">
                  <c:v>1935.3333333332748</c:v>
                </c:pt>
                <c:pt idx="772">
                  <c:v>1935.4166666666081</c:v>
                </c:pt>
                <c:pt idx="773">
                  <c:v>1935.4999999999413</c:v>
                </c:pt>
                <c:pt idx="774">
                  <c:v>1935.5833333332746</c:v>
                </c:pt>
                <c:pt idx="775">
                  <c:v>1935.6666666666079</c:v>
                </c:pt>
                <c:pt idx="776">
                  <c:v>1935.7499999999411</c:v>
                </c:pt>
                <c:pt idx="777">
                  <c:v>1935.8333333332744</c:v>
                </c:pt>
                <c:pt idx="778">
                  <c:v>1935.9166666666076</c:v>
                </c:pt>
                <c:pt idx="779">
                  <c:v>1935.9999999999409</c:v>
                </c:pt>
                <c:pt idx="780">
                  <c:v>1936.0833333332741</c:v>
                </c:pt>
                <c:pt idx="781">
                  <c:v>1936.1666666666074</c:v>
                </c:pt>
                <c:pt idx="782">
                  <c:v>1936.2499999999407</c:v>
                </c:pt>
                <c:pt idx="783">
                  <c:v>1936.3333333332739</c:v>
                </c:pt>
                <c:pt idx="784">
                  <c:v>1936.4166666666072</c:v>
                </c:pt>
                <c:pt idx="785">
                  <c:v>1936.4999999999404</c:v>
                </c:pt>
                <c:pt idx="786">
                  <c:v>1936.5833333332737</c:v>
                </c:pt>
                <c:pt idx="787">
                  <c:v>1936.6666666666069</c:v>
                </c:pt>
                <c:pt idx="788">
                  <c:v>1936.7499999999402</c:v>
                </c:pt>
                <c:pt idx="789">
                  <c:v>1936.8333333332735</c:v>
                </c:pt>
                <c:pt idx="790">
                  <c:v>1936.9166666666067</c:v>
                </c:pt>
                <c:pt idx="791">
                  <c:v>1936.99999999994</c:v>
                </c:pt>
                <c:pt idx="792">
                  <c:v>1937.0833333332732</c:v>
                </c:pt>
                <c:pt idx="793">
                  <c:v>1937.1666666666065</c:v>
                </c:pt>
                <c:pt idx="794">
                  <c:v>1937.2499999999397</c:v>
                </c:pt>
                <c:pt idx="795">
                  <c:v>1937.333333333273</c:v>
                </c:pt>
                <c:pt idx="796">
                  <c:v>1937.4166666666063</c:v>
                </c:pt>
                <c:pt idx="797">
                  <c:v>1937.4999999999395</c:v>
                </c:pt>
                <c:pt idx="798">
                  <c:v>1937.5833333332728</c:v>
                </c:pt>
                <c:pt idx="799">
                  <c:v>1937.666666666606</c:v>
                </c:pt>
                <c:pt idx="800">
                  <c:v>1937.7499999999393</c:v>
                </c:pt>
                <c:pt idx="801">
                  <c:v>1937.8333333332725</c:v>
                </c:pt>
                <c:pt idx="802">
                  <c:v>1937.9166666666058</c:v>
                </c:pt>
                <c:pt idx="803">
                  <c:v>1937.9999999999391</c:v>
                </c:pt>
                <c:pt idx="804">
                  <c:v>1938.0833333332723</c:v>
                </c:pt>
                <c:pt idx="805">
                  <c:v>1938.1666666666056</c:v>
                </c:pt>
                <c:pt idx="806">
                  <c:v>1938.2499999999388</c:v>
                </c:pt>
                <c:pt idx="807">
                  <c:v>1938.3333333332721</c:v>
                </c:pt>
                <c:pt idx="808">
                  <c:v>1938.4166666666054</c:v>
                </c:pt>
                <c:pt idx="809">
                  <c:v>1938.4999999999386</c:v>
                </c:pt>
                <c:pt idx="810">
                  <c:v>1938.5833333332719</c:v>
                </c:pt>
                <c:pt idx="811">
                  <c:v>1938.6666666666051</c:v>
                </c:pt>
                <c:pt idx="812">
                  <c:v>1938.7499999999384</c:v>
                </c:pt>
                <c:pt idx="813">
                  <c:v>1938.8333333332716</c:v>
                </c:pt>
                <c:pt idx="814">
                  <c:v>1938.9166666666049</c:v>
                </c:pt>
                <c:pt idx="815">
                  <c:v>1938.9999999999382</c:v>
                </c:pt>
                <c:pt idx="816">
                  <c:v>1939.0833333332714</c:v>
                </c:pt>
                <c:pt idx="817">
                  <c:v>1939.1666666666047</c:v>
                </c:pt>
                <c:pt idx="818">
                  <c:v>1939.2499999999379</c:v>
                </c:pt>
                <c:pt idx="819">
                  <c:v>1939.3333333332712</c:v>
                </c:pt>
                <c:pt idx="820">
                  <c:v>1939.4166666666044</c:v>
                </c:pt>
                <c:pt idx="821">
                  <c:v>1939.4999999999377</c:v>
                </c:pt>
                <c:pt idx="822">
                  <c:v>1939.583333333271</c:v>
                </c:pt>
                <c:pt idx="823">
                  <c:v>1939.6666666666042</c:v>
                </c:pt>
                <c:pt idx="824">
                  <c:v>1939.7499999999375</c:v>
                </c:pt>
                <c:pt idx="825">
                  <c:v>1939.8333333332707</c:v>
                </c:pt>
                <c:pt idx="826">
                  <c:v>1939.916666666604</c:v>
                </c:pt>
                <c:pt idx="827">
                  <c:v>1939.9999999999372</c:v>
                </c:pt>
                <c:pt idx="828">
                  <c:v>1940.0833333332705</c:v>
                </c:pt>
                <c:pt idx="829">
                  <c:v>1940.1666666666038</c:v>
                </c:pt>
                <c:pt idx="830">
                  <c:v>1940.249999999937</c:v>
                </c:pt>
                <c:pt idx="831">
                  <c:v>1940.3333333332703</c:v>
                </c:pt>
                <c:pt idx="832">
                  <c:v>1940.4166666666035</c:v>
                </c:pt>
                <c:pt idx="833">
                  <c:v>1940.4999999999368</c:v>
                </c:pt>
                <c:pt idx="834">
                  <c:v>1940.58333333327</c:v>
                </c:pt>
                <c:pt idx="835">
                  <c:v>1940.6666666666033</c:v>
                </c:pt>
                <c:pt idx="836">
                  <c:v>1940.7499999999366</c:v>
                </c:pt>
                <c:pt idx="837">
                  <c:v>1940.8333333332698</c:v>
                </c:pt>
                <c:pt idx="838">
                  <c:v>1940.9166666666031</c:v>
                </c:pt>
                <c:pt idx="839">
                  <c:v>1940.9999999999363</c:v>
                </c:pt>
                <c:pt idx="840">
                  <c:v>1941.0833333332696</c:v>
                </c:pt>
                <c:pt idx="841">
                  <c:v>1941.1666666666029</c:v>
                </c:pt>
                <c:pt idx="842">
                  <c:v>1941.2499999999361</c:v>
                </c:pt>
                <c:pt idx="843">
                  <c:v>1941.3333333332694</c:v>
                </c:pt>
                <c:pt idx="844">
                  <c:v>1941.4166666666026</c:v>
                </c:pt>
                <c:pt idx="845">
                  <c:v>1941.4999999999359</c:v>
                </c:pt>
                <c:pt idx="846">
                  <c:v>1941.5833333332691</c:v>
                </c:pt>
                <c:pt idx="847">
                  <c:v>1941.6666666666024</c:v>
                </c:pt>
                <c:pt idx="848">
                  <c:v>1941.7499999999357</c:v>
                </c:pt>
                <c:pt idx="849">
                  <c:v>1941.8333333332689</c:v>
                </c:pt>
                <c:pt idx="850">
                  <c:v>1941.9166666666022</c:v>
                </c:pt>
                <c:pt idx="851">
                  <c:v>1941.9999999999354</c:v>
                </c:pt>
                <c:pt idx="852">
                  <c:v>1942.0833333332687</c:v>
                </c:pt>
                <c:pt idx="853">
                  <c:v>1942.1666666666019</c:v>
                </c:pt>
                <c:pt idx="854">
                  <c:v>1942.2499999999352</c:v>
                </c:pt>
                <c:pt idx="855">
                  <c:v>1942.3333333332685</c:v>
                </c:pt>
                <c:pt idx="856">
                  <c:v>1942.4166666666017</c:v>
                </c:pt>
                <c:pt idx="857">
                  <c:v>1942.499999999935</c:v>
                </c:pt>
                <c:pt idx="858">
                  <c:v>1942.5833333332682</c:v>
                </c:pt>
                <c:pt idx="859">
                  <c:v>1942.6666666666015</c:v>
                </c:pt>
                <c:pt idx="860">
                  <c:v>1942.7499999999347</c:v>
                </c:pt>
                <c:pt idx="861">
                  <c:v>1942.833333333268</c:v>
                </c:pt>
                <c:pt idx="862">
                  <c:v>1942.9166666666013</c:v>
                </c:pt>
                <c:pt idx="863">
                  <c:v>1942.9999999999345</c:v>
                </c:pt>
                <c:pt idx="864">
                  <c:v>1943.0833333332678</c:v>
                </c:pt>
                <c:pt idx="865">
                  <c:v>1943.166666666601</c:v>
                </c:pt>
                <c:pt idx="866">
                  <c:v>1943.2499999999343</c:v>
                </c:pt>
                <c:pt idx="867">
                  <c:v>1943.3333333332675</c:v>
                </c:pt>
                <c:pt idx="868">
                  <c:v>1943.4166666666008</c:v>
                </c:pt>
                <c:pt idx="869">
                  <c:v>1943.4999999999341</c:v>
                </c:pt>
                <c:pt idx="870">
                  <c:v>1943.5833333332673</c:v>
                </c:pt>
                <c:pt idx="871">
                  <c:v>1943.6666666666006</c:v>
                </c:pt>
                <c:pt idx="872">
                  <c:v>1943.7499999999338</c:v>
                </c:pt>
                <c:pt idx="873">
                  <c:v>1943.8333333332671</c:v>
                </c:pt>
                <c:pt idx="874">
                  <c:v>1943.9166666666003</c:v>
                </c:pt>
                <c:pt idx="875">
                  <c:v>1943.9999999999336</c:v>
                </c:pt>
                <c:pt idx="876">
                  <c:v>1944.0833333332669</c:v>
                </c:pt>
                <c:pt idx="877">
                  <c:v>1944.1666666666001</c:v>
                </c:pt>
                <c:pt idx="878">
                  <c:v>1944.2499999999334</c:v>
                </c:pt>
                <c:pt idx="879">
                  <c:v>1944.3333333332666</c:v>
                </c:pt>
                <c:pt idx="880">
                  <c:v>1944.4166666665999</c:v>
                </c:pt>
                <c:pt idx="881">
                  <c:v>1944.4999999999332</c:v>
                </c:pt>
                <c:pt idx="882">
                  <c:v>1944.5833333332664</c:v>
                </c:pt>
                <c:pt idx="883">
                  <c:v>1944.6666666665997</c:v>
                </c:pt>
                <c:pt idx="884">
                  <c:v>1944.7499999999329</c:v>
                </c:pt>
                <c:pt idx="885">
                  <c:v>1944.8333333332662</c:v>
                </c:pt>
                <c:pt idx="886">
                  <c:v>1944.9166666665994</c:v>
                </c:pt>
                <c:pt idx="887">
                  <c:v>1944.9999999999327</c:v>
                </c:pt>
                <c:pt idx="888">
                  <c:v>1945.083333333266</c:v>
                </c:pt>
                <c:pt idx="889">
                  <c:v>1945.1666666665992</c:v>
                </c:pt>
                <c:pt idx="890">
                  <c:v>1945.2499999999325</c:v>
                </c:pt>
                <c:pt idx="891">
                  <c:v>1945.3333333332657</c:v>
                </c:pt>
                <c:pt idx="892">
                  <c:v>1945.416666666599</c:v>
                </c:pt>
                <c:pt idx="893">
                  <c:v>1945.4999999999322</c:v>
                </c:pt>
                <c:pt idx="894">
                  <c:v>1945.5833333332655</c:v>
                </c:pt>
                <c:pt idx="895">
                  <c:v>1945.6666666665988</c:v>
                </c:pt>
                <c:pt idx="896">
                  <c:v>1945.749999999932</c:v>
                </c:pt>
                <c:pt idx="897">
                  <c:v>1945.8333333332653</c:v>
                </c:pt>
                <c:pt idx="898">
                  <c:v>1945.9166666665985</c:v>
                </c:pt>
                <c:pt idx="899">
                  <c:v>1945.9999999999318</c:v>
                </c:pt>
                <c:pt idx="900">
                  <c:v>1946.083333333265</c:v>
                </c:pt>
                <c:pt idx="901">
                  <c:v>1946.1666666665983</c:v>
                </c:pt>
                <c:pt idx="902">
                  <c:v>1946.2499999999316</c:v>
                </c:pt>
                <c:pt idx="903">
                  <c:v>1946.3333333332648</c:v>
                </c:pt>
                <c:pt idx="904">
                  <c:v>1946.4166666665981</c:v>
                </c:pt>
                <c:pt idx="905">
                  <c:v>1946.4999999999313</c:v>
                </c:pt>
                <c:pt idx="906">
                  <c:v>1946.5833333332646</c:v>
                </c:pt>
                <c:pt idx="907">
                  <c:v>1946.6666666665978</c:v>
                </c:pt>
                <c:pt idx="908">
                  <c:v>1946.7499999999311</c:v>
                </c:pt>
                <c:pt idx="909">
                  <c:v>1946.8333333332644</c:v>
                </c:pt>
                <c:pt idx="910">
                  <c:v>1946.9166666665976</c:v>
                </c:pt>
                <c:pt idx="911">
                  <c:v>1946.9999999999309</c:v>
                </c:pt>
                <c:pt idx="912">
                  <c:v>1947.0833333332641</c:v>
                </c:pt>
                <c:pt idx="913">
                  <c:v>1947.1666666665974</c:v>
                </c:pt>
                <c:pt idx="914">
                  <c:v>1947.2499999999307</c:v>
                </c:pt>
                <c:pt idx="915">
                  <c:v>1947.3333333332639</c:v>
                </c:pt>
                <c:pt idx="916">
                  <c:v>1947.4166666665972</c:v>
                </c:pt>
                <c:pt idx="917">
                  <c:v>1947.4999999999304</c:v>
                </c:pt>
                <c:pt idx="918">
                  <c:v>1947.5833333332637</c:v>
                </c:pt>
                <c:pt idx="919">
                  <c:v>1947.6666666665969</c:v>
                </c:pt>
                <c:pt idx="920">
                  <c:v>1947.7499999999302</c:v>
                </c:pt>
                <c:pt idx="921">
                  <c:v>1947.8333333332635</c:v>
                </c:pt>
                <c:pt idx="922">
                  <c:v>1947.9166666665967</c:v>
                </c:pt>
                <c:pt idx="923">
                  <c:v>1947.99999999993</c:v>
                </c:pt>
                <c:pt idx="924">
                  <c:v>1948.0833333332632</c:v>
                </c:pt>
                <c:pt idx="925">
                  <c:v>1948.1666666665965</c:v>
                </c:pt>
                <c:pt idx="926">
                  <c:v>1948.2499999999297</c:v>
                </c:pt>
                <c:pt idx="927">
                  <c:v>1948.333333333263</c:v>
                </c:pt>
                <c:pt idx="928">
                  <c:v>1948.4166666665963</c:v>
                </c:pt>
                <c:pt idx="929">
                  <c:v>1948.4999999999295</c:v>
                </c:pt>
                <c:pt idx="930">
                  <c:v>1948.5833333332628</c:v>
                </c:pt>
                <c:pt idx="931">
                  <c:v>1948.666666666596</c:v>
                </c:pt>
                <c:pt idx="932">
                  <c:v>1948.7499999999293</c:v>
                </c:pt>
                <c:pt idx="933">
                  <c:v>1948.8333333332625</c:v>
                </c:pt>
                <c:pt idx="934">
                  <c:v>1948.9166666665958</c:v>
                </c:pt>
                <c:pt idx="935">
                  <c:v>1948.9999999999291</c:v>
                </c:pt>
                <c:pt idx="936">
                  <c:v>1949.0833333332623</c:v>
                </c:pt>
                <c:pt idx="937">
                  <c:v>1949.1666666665956</c:v>
                </c:pt>
                <c:pt idx="938">
                  <c:v>1949.2499999999288</c:v>
                </c:pt>
                <c:pt idx="939">
                  <c:v>1949.3333333332621</c:v>
                </c:pt>
                <c:pt idx="940">
                  <c:v>1949.4166666665953</c:v>
                </c:pt>
                <c:pt idx="941">
                  <c:v>1949.4999999999286</c:v>
                </c:pt>
                <c:pt idx="942">
                  <c:v>1949.5833333332619</c:v>
                </c:pt>
                <c:pt idx="943">
                  <c:v>1949.6666666665951</c:v>
                </c:pt>
                <c:pt idx="944">
                  <c:v>1949.7499999999284</c:v>
                </c:pt>
                <c:pt idx="945">
                  <c:v>1949.8333333332616</c:v>
                </c:pt>
                <c:pt idx="946">
                  <c:v>1949.9166666665949</c:v>
                </c:pt>
                <c:pt idx="947">
                  <c:v>1949.9999999999281</c:v>
                </c:pt>
                <c:pt idx="948">
                  <c:v>1950.0833333332614</c:v>
                </c:pt>
                <c:pt idx="949">
                  <c:v>1950.1666666665947</c:v>
                </c:pt>
                <c:pt idx="950">
                  <c:v>1950.2499999999279</c:v>
                </c:pt>
                <c:pt idx="951">
                  <c:v>1950.3333333332612</c:v>
                </c:pt>
                <c:pt idx="952">
                  <c:v>1950.4166666665944</c:v>
                </c:pt>
                <c:pt idx="953">
                  <c:v>1950.4999999999277</c:v>
                </c:pt>
                <c:pt idx="954">
                  <c:v>1950.583333333261</c:v>
                </c:pt>
                <c:pt idx="955">
                  <c:v>1950.6666666665942</c:v>
                </c:pt>
                <c:pt idx="956">
                  <c:v>1950.7499999999275</c:v>
                </c:pt>
                <c:pt idx="957">
                  <c:v>1950.8333333332607</c:v>
                </c:pt>
                <c:pt idx="958">
                  <c:v>1950.916666666594</c:v>
                </c:pt>
                <c:pt idx="959">
                  <c:v>1950.9999999999272</c:v>
                </c:pt>
                <c:pt idx="960">
                  <c:v>1951.0833333332605</c:v>
                </c:pt>
                <c:pt idx="961">
                  <c:v>1951.1666666665938</c:v>
                </c:pt>
                <c:pt idx="962">
                  <c:v>1951.249999999927</c:v>
                </c:pt>
                <c:pt idx="963">
                  <c:v>1951.3333333332603</c:v>
                </c:pt>
                <c:pt idx="964">
                  <c:v>1951.4166666665935</c:v>
                </c:pt>
                <c:pt idx="965">
                  <c:v>1951.4999999999268</c:v>
                </c:pt>
                <c:pt idx="966">
                  <c:v>1951.58333333326</c:v>
                </c:pt>
                <c:pt idx="967">
                  <c:v>1951.6666666665933</c:v>
                </c:pt>
                <c:pt idx="968">
                  <c:v>1951.7499999999266</c:v>
                </c:pt>
                <c:pt idx="969">
                  <c:v>1951.8333333332598</c:v>
                </c:pt>
                <c:pt idx="970">
                  <c:v>1951.9166666665931</c:v>
                </c:pt>
                <c:pt idx="971">
                  <c:v>1951.9999999999263</c:v>
                </c:pt>
                <c:pt idx="972">
                  <c:v>1952.0833333332596</c:v>
                </c:pt>
                <c:pt idx="973">
                  <c:v>1952.1666666665928</c:v>
                </c:pt>
                <c:pt idx="974">
                  <c:v>1952.2499999999261</c:v>
                </c:pt>
                <c:pt idx="975">
                  <c:v>1952.3333333332594</c:v>
                </c:pt>
                <c:pt idx="976">
                  <c:v>1952.4166666665926</c:v>
                </c:pt>
                <c:pt idx="977">
                  <c:v>1952.4999999999259</c:v>
                </c:pt>
                <c:pt idx="978">
                  <c:v>1952.5833333332591</c:v>
                </c:pt>
                <c:pt idx="979">
                  <c:v>1952.6666666665924</c:v>
                </c:pt>
                <c:pt idx="980">
                  <c:v>1952.7499999999256</c:v>
                </c:pt>
                <c:pt idx="981">
                  <c:v>1952.8333333332589</c:v>
                </c:pt>
                <c:pt idx="982">
                  <c:v>1952.9166666665922</c:v>
                </c:pt>
                <c:pt idx="983">
                  <c:v>1952.9999999999254</c:v>
                </c:pt>
                <c:pt idx="984">
                  <c:v>1953.0833333332587</c:v>
                </c:pt>
                <c:pt idx="985">
                  <c:v>1953.1666666665919</c:v>
                </c:pt>
                <c:pt idx="986">
                  <c:v>1953.2499999999252</c:v>
                </c:pt>
                <c:pt idx="987">
                  <c:v>1953.3333333332585</c:v>
                </c:pt>
                <c:pt idx="988">
                  <c:v>1953.4166666665917</c:v>
                </c:pt>
                <c:pt idx="989">
                  <c:v>1953.499999999925</c:v>
                </c:pt>
                <c:pt idx="990">
                  <c:v>1953.5833333332582</c:v>
                </c:pt>
                <c:pt idx="991">
                  <c:v>1953.6666666665915</c:v>
                </c:pt>
                <c:pt idx="992">
                  <c:v>1953.7499999999247</c:v>
                </c:pt>
                <c:pt idx="993">
                  <c:v>1953.833333333258</c:v>
                </c:pt>
                <c:pt idx="994">
                  <c:v>1953.9166666665913</c:v>
                </c:pt>
                <c:pt idx="995">
                  <c:v>1953.9999999999245</c:v>
                </c:pt>
                <c:pt idx="996">
                  <c:v>1954.0833333332578</c:v>
                </c:pt>
                <c:pt idx="997">
                  <c:v>1954.166666666591</c:v>
                </c:pt>
                <c:pt idx="998">
                  <c:v>1954.2499999999243</c:v>
                </c:pt>
                <c:pt idx="999">
                  <c:v>1954.3333333332575</c:v>
                </c:pt>
                <c:pt idx="1000">
                  <c:v>1954.4166666665908</c:v>
                </c:pt>
                <c:pt idx="1001">
                  <c:v>1954.4999999999241</c:v>
                </c:pt>
                <c:pt idx="1002">
                  <c:v>1954.5833333332573</c:v>
                </c:pt>
                <c:pt idx="1003">
                  <c:v>1954.6666666665906</c:v>
                </c:pt>
                <c:pt idx="1004">
                  <c:v>1954.7499999999238</c:v>
                </c:pt>
                <c:pt idx="1005">
                  <c:v>1954.8333333332571</c:v>
                </c:pt>
                <c:pt idx="1006">
                  <c:v>1954.9166666665903</c:v>
                </c:pt>
                <c:pt idx="1007">
                  <c:v>1954.9999999999236</c:v>
                </c:pt>
                <c:pt idx="1008">
                  <c:v>1955.0833333332569</c:v>
                </c:pt>
                <c:pt idx="1009">
                  <c:v>1955.1666666665901</c:v>
                </c:pt>
                <c:pt idx="1010">
                  <c:v>1955.2499999999234</c:v>
                </c:pt>
                <c:pt idx="1011">
                  <c:v>1955.3333333332566</c:v>
                </c:pt>
                <c:pt idx="1012">
                  <c:v>1955.4166666665899</c:v>
                </c:pt>
                <c:pt idx="1013">
                  <c:v>1955.4999999999231</c:v>
                </c:pt>
                <c:pt idx="1014">
                  <c:v>1955.5833333332564</c:v>
                </c:pt>
                <c:pt idx="1015">
                  <c:v>1955.6666666665897</c:v>
                </c:pt>
                <c:pt idx="1016">
                  <c:v>1955.7499999999229</c:v>
                </c:pt>
                <c:pt idx="1017">
                  <c:v>1955.8333333332562</c:v>
                </c:pt>
                <c:pt idx="1018">
                  <c:v>1955.9166666665894</c:v>
                </c:pt>
                <c:pt idx="1019">
                  <c:v>1955.9999999999227</c:v>
                </c:pt>
                <c:pt idx="1020">
                  <c:v>1956.083333333256</c:v>
                </c:pt>
                <c:pt idx="1021">
                  <c:v>1956.1666666665892</c:v>
                </c:pt>
                <c:pt idx="1022">
                  <c:v>1956.2499999999225</c:v>
                </c:pt>
                <c:pt idx="1023">
                  <c:v>1956.3333333332557</c:v>
                </c:pt>
                <c:pt idx="1024">
                  <c:v>1956.416666666589</c:v>
                </c:pt>
                <c:pt idx="1025">
                  <c:v>1956.4999999999222</c:v>
                </c:pt>
                <c:pt idx="1026">
                  <c:v>1956.5833333332555</c:v>
                </c:pt>
                <c:pt idx="1027">
                  <c:v>1956.6666666665888</c:v>
                </c:pt>
                <c:pt idx="1028">
                  <c:v>1956.749999999922</c:v>
                </c:pt>
                <c:pt idx="1029">
                  <c:v>1956.8333333332553</c:v>
                </c:pt>
                <c:pt idx="1030">
                  <c:v>1956.9166666665885</c:v>
                </c:pt>
                <c:pt idx="1031">
                  <c:v>1956.9999999999218</c:v>
                </c:pt>
                <c:pt idx="1032">
                  <c:v>1957.083333333255</c:v>
                </c:pt>
                <c:pt idx="1033">
                  <c:v>1957.1666666665883</c:v>
                </c:pt>
                <c:pt idx="1034">
                  <c:v>1957.2499999999216</c:v>
                </c:pt>
                <c:pt idx="1035">
                  <c:v>1957.3333333332548</c:v>
                </c:pt>
                <c:pt idx="1036">
                  <c:v>1957.4166666665881</c:v>
                </c:pt>
                <c:pt idx="1037">
                  <c:v>1957.4999999999213</c:v>
                </c:pt>
                <c:pt idx="1038">
                  <c:v>1957.5833333332546</c:v>
                </c:pt>
                <c:pt idx="1039">
                  <c:v>1957.6666666665878</c:v>
                </c:pt>
                <c:pt idx="1040">
                  <c:v>1957.7499999999211</c:v>
                </c:pt>
                <c:pt idx="1041">
                  <c:v>1957.8333333332544</c:v>
                </c:pt>
                <c:pt idx="1042">
                  <c:v>1957.9166666665876</c:v>
                </c:pt>
                <c:pt idx="1043">
                  <c:v>1957.9999999999209</c:v>
                </c:pt>
                <c:pt idx="1044">
                  <c:v>1958.0833333332541</c:v>
                </c:pt>
                <c:pt idx="1045">
                  <c:v>1958.1666666665874</c:v>
                </c:pt>
                <c:pt idx="1046">
                  <c:v>1958.2499999999206</c:v>
                </c:pt>
                <c:pt idx="1047">
                  <c:v>1958.3333333332539</c:v>
                </c:pt>
                <c:pt idx="1048">
                  <c:v>1958.4166666665872</c:v>
                </c:pt>
                <c:pt idx="1049">
                  <c:v>1958.4999999999204</c:v>
                </c:pt>
                <c:pt idx="1050">
                  <c:v>1958.5833333332537</c:v>
                </c:pt>
                <c:pt idx="1051">
                  <c:v>1958.6666666665869</c:v>
                </c:pt>
                <c:pt idx="1052">
                  <c:v>1958.7499999999202</c:v>
                </c:pt>
                <c:pt idx="1053">
                  <c:v>1958.8333333332534</c:v>
                </c:pt>
                <c:pt idx="1054">
                  <c:v>1958.9166666665867</c:v>
                </c:pt>
                <c:pt idx="1055">
                  <c:v>1958.99999999992</c:v>
                </c:pt>
                <c:pt idx="1056">
                  <c:v>1959.0833333332532</c:v>
                </c:pt>
                <c:pt idx="1057">
                  <c:v>1959.1666666665865</c:v>
                </c:pt>
                <c:pt idx="1058">
                  <c:v>1959.2499999999197</c:v>
                </c:pt>
                <c:pt idx="1059">
                  <c:v>1959.333333333253</c:v>
                </c:pt>
                <c:pt idx="1060">
                  <c:v>1959.4166666665863</c:v>
                </c:pt>
                <c:pt idx="1061">
                  <c:v>1959.4999999999195</c:v>
                </c:pt>
                <c:pt idx="1062">
                  <c:v>1959.5833333332528</c:v>
                </c:pt>
                <c:pt idx="1063">
                  <c:v>1959.666666666586</c:v>
                </c:pt>
                <c:pt idx="1064">
                  <c:v>1959.7499999999193</c:v>
                </c:pt>
                <c:pt idx="1065">
                  <c:v>1959.8333333332525</c:v>
                </c:pt>
                <c:pt idx="1066">
                  <c:v>1959.9166666665858</c:v>
                </c:pt>
                <c:pt idx="1067">
                  <c:v>1959.9999999999191</c:v>
                </c:pt>
                <c:pt idx="1068">
                  <c:v>1960.0833333332523</c:v>
                </c:pt>
                <c:pt idx="1069">
                  <c:v>1960.1666666665856</c:v>
                </c:pt>
                <c:pt idx="1070">
                  <c:v>1960.2499999999188</c:v>
                </c:pt>
                <c:pt idx="1071">
                  <c:v>1960.3333333332521</c:v>
                </c:pt>
                <c:pt idx="1072">
                  <c:v>1960.4166666665853</c:v>
                </c:pt>
                <c:pt idx="1073">
                  <c:v>1960.4999999999186</c:v>
                </c:pt>
                <c:pt idx="1074">
                  <c:v>1960.5833333332519</c:v>
                </c:pt>
                <c:pt idx="1075">
                  <c:v>1960.6666666665851</c:v>
                </c:pt>
                <c:pt idx="1076">
                  <c:v>1960.7499999999184</c:v>
                </c:pt>
                <c:pt idx="1077">
                  <c:v>1960.8333333332516</c:v>
                </c:pt>
                <c:pt idx="1078">
                  <c:v>1960.9166666665849</c:v>
                </c:pt>
                <c:pt idx="1079">
                  <c:v>1960.9999999999181</c:v>
                </c:pt>
                <c:pt idx="1080">
                  <c:v>1961.0833333332514</c:v>
                </c:pt>
                <c:pt idx="1081">
                  <c:v>1961.1666666665847</c:v>
                </c:pt>
                <c:pt idx="1082">
                  <c:v>1961.2499999999179</c:v>
                </c:pt>
                <c:pt idx="1083">
                  <c:v>1961.3333333332512</c:v>
                </c:pt>
                <c:pt idx="1084">
                  <c:v>1961.4166666665844</c:v>
                </c:pt>
                <c:pt idx="1085">
                  <c:v>1961.4999999999177</c:v>
                </c:pt>
                <c:pt idx="1086">
                  <c:v>1961.5833333332509</c:v>
                </c:pt>
                <c:pt idx="1087">
                  <c:v>1961.6666666665842</c:v>
                </c:pt>
                <c:pt idx="1088">
                  <c:v>1961.7499999999175</c:v>
                </c:pt>
                <c:pt idx="1089">
                  <c:v>1961.8333333332507</c:v>
                </c:pt>
                <c:pt idx="1090">
                  <c:v>1961.916666666584</c:v>
                </c:pt>
                <c:pt idx="1091">
                  <c:v>1961.9999999999172</c:v>
                </c:pt>
                <c:pt idx="1092">
                  <c:v>1962.0833333332505</c:v>
                </c:pt>
                <c:pt idx="1093">
                  <c:v>1962.1666666665838</c:v>
                </c:pt>
                <c:pt idx="1094">
                  <c:v>1962.249999999917</c:v>
                </c:pt>
                <c:pt idx="1095">
                  <c:v>1962.3333333332503</c:v>
                </c:pt>
                <c:pt idx="1096">
                  <c:v>1962.4166666665835</c:v>
                </c:pt>
                <c:pt idx="1097">
                  <c:v>1962.4999999999168</c:v>
                </c:pt>
                <c:pt idx="1098">
                  <c:v>1962.58333333325</c:v>
                </c:pt>
                <c:pt idx="1099">
                  <c:v>1962.6666666665833</c:v>
                </c:pt>
                <c:pt idx="1100">
                  <c:v>1962.7499999999166</c:v>
                </c:pt>
                <c:pt idx="1101">
                  <c:v>1962.8333333332498</c:v>
                </c:pt>
                <c:pt idx="1102">
                  <c:v>1962.9166666665831</c:v>
                </c:pt>
                <c:pt idx="1103">
                  <c:v>1962.9999999999163</c:v>
                </c:pt>
                <c:pt idx="1104">
                  <c:v>1963.0833333332496</c:v>
                </c:pt>
                <c:pt idx="1105">
                  <c:v>1963.1666666665828</c:v>
                </c:pt>
                <c:pt idx="1106">
                  <c:v>1963.2499999999161</c:v>
                </c:pt>
                <c:pt idx="1107">
                  <c:v>1963.3333333332494</c:v>
                </c:pt>
                <c:pt idx="1108">
                  <c:v>1963.4166666665826</c:v>
                </c:pt>
                <c:pt idx="1109">
                  <c:v>1963.4999999999159</c:v>
                </c:pt>
                <c:pt idx="1110">
                  <c:v>1963.5833333332491</c:v>
                </c:pt>
                <c:pt idx="1111">
                  <c:v>1963.6666666665824</c:v>
                </c:pt>
                <c:pt idx="1112">
                  <c:v>1963.7499999999156</c:v>
                </c:pt>
                <c:pt idx="1113">
                  <c:v>1963.8333333332489</c:v>
                </c:pt>
                <c:pt idx="1114">
                  <c:v>1963.9166666665822</c:v>
                </c:pt>
                <c:pt idx="1115">
                  <c:v>1963.9999999999154</c:v>
                </c:pt>
                <c:pt idx="1116">
                  <c:v>1964.0833333332487</c:v>
                </c:pt>
                <c:pt idx="1117">
                  <c:v>1964.1666666665819</c:v>
                </c:pt>
                <c:pt idx="1118">
                  <c:v>1964.2499999999152</c:v>
                </c:pt>
                <c:pt idx="1119">
                  <c:v>1964.3333333332484</c:v>
                </c:pt>
                <c:pt idx="1120">
                  <c:v>1964.4166666665817</c:v>
                </c:pt>
                <c:pt idx="1121">
                  <c:v>1964.499999999915</c:v>
                </c:pt>
                <c:pt idx="1122">
                  <c:v>1964.5833333332482</c:v>
                </c:pt>
                <c:pt idx="1123">
                  <c:v>1964.6666666665815</c:v>
                </c:pt>
                <c:pt idx="1124">
                  <c:v>1964.7499999999147</c:v>
                </c:pt>
                <c:pt idx="1125">
                  <c:v>1964.833333333248</c:v>
                </c:pt>
                <c:pt idx="1126">
                  <c:v>1964.9166666665812</c:v>
                </c:pt>
                <c:pt idx="1127">
                  <c:v>1964.9999999999145</c:v>
                </c:pt>
                <c:pt idx="1128">
                  <c:v>1965.0833333332478</c:v>
                </c:pt>
                <c:pt idx="1129">
                  <c:v>1965.166666666581</c:v>
                </c:pt>
                <c:pt idx="1130">
                  <c:v>1965.2499999999143</c:v>
                </c:pt>
                <c:pt idx="1131">
                  <c:v>1965.3333333332475</c:v>
                </c:pt>
                <c:pt idx="1132">
                  <c:v>1965.4166666665808</c:v>
                </c:pt>
                <c:pt idx="1133">
                  <c:v>1965.4999999999141</c:v>
                </c:pt>
                <c:pt idx="1134">
                  <c:v>1965.5833333332473</c:v>
                </c:pt>
                <c:pt idx="1135">
                  <c:v>1965.6666666665806</c:v>
                </c:pt>
                <c:pt idx="1136">
                  <c:v>1965.7499999999138</c:v>
                </c:pt>
                <c:pt idx="1137">
                  <c:v>1965.8333333332471</c:v>
                </c:pt>
                <c:pt idx="1138">
                  <c:v>1965.9166666665803</c:v>
                </c:pt>
                <c:pt idx="1139">
                  <c:v>1965.9999999999136</c:v>
                </c:pt>
                <c:pt idx="1140">
                  <c:v>1966.0833333332469</c:v>
                </c:pt>
                <c:pt idx="1141">
                  <c:v>1966.1666666665801</c:v>
                </c:pt>
                <c:pt idx="1142">
                  <c:v>1966.2499999999134</c:v>
                </c:pt>
                <c:pt idx="1143">
                  <c:v>1966.3333333332466</c:v>
                </c:pt>
                <c:pt idx="1144">
                  <c:v>1966.4166666665799</c:v>
                </c:pt>
                <c:pt idx="1145">
                  <c:v>1966.4999999999131</c:v>
                </c:pt>
                <c:pt idx="1146">
                  <c:v>1966.5833333332464</c:v>
                </c:pt>
                <c:pt idx="1147">
                  <c:v>1966.6666666665797</c:v>
                </c:pt>
                <c:pt idx="1148">
                  <c:v>1966.7499999999129</c:v>
                </c:pt>
                <c:pt idx="1149">
                  <c:v>1966.8333333332462</c:v>
                </c:pt>
                <c:pt idx="1150">
                  <c:v>1966.9166666665794</c:v>
                </c:pt>
                <c:pt idx="1151">
                  <c:v>1966.9999999999127</c:v>
                </c:pt>
                <c:pt idx="1152">
                  <c:v>1967.0833333332459</c:v>
                </c:pt>
                <c:pt idx="1153">
                  <c:v>1967.1666666665792</c:v>
                </c:pt>
                <c:pt idx="1154">
                  <c:v>1967.2499999999125</c:v>
                </c:pt>
                <c:pt idx="1155">
                  <c:v>1967.3333333332457</c:v>
                </c:pt>
                <c:pt idx="1156">
                  <c:v>1967.416666666579</c:v>
                </c:pt>
                <c:pt idx="1157">
                  <c:v>1967.4999999999122</c:v>
                </c:pt>
                <c:pt idx="1158">
                  <c:v>1967.5833333332455</c:v>
                </c:pt>
                <c:pt idx="1159">
                  <c:v>1967.6666666665787</c:v>
                </c:pt>
                <c:pt idx="1160">
                  <c:v>1967.749999999912</c:v>
                </c:pt>
                <c:pt idx="1161">
                  <c:v>1967.8333333332453</c:v>
                </c:pt>
                <c:pt idx="1162">
                  <c:v>1967.9166666665785</c:v>
                </c:pt>
                <c:pt idx="1163">
                  <c:v>1967.9999999999118</c:v>
                </c:pt>
                <c:pt idx="1164">
                  <c:v>1968.083333333245</c:v>
                </c:pt>
                <c:pt idx="1165">
                  <c:v>1968.1666666665783</c:v>
                </c:pt>
                <c:pt idx="1166">
                  <c:v>1968.2499999999116</c:v>
                </c:pt>
                <c:pt idx="1167">
                  <c:v>1968.3333333332448</c:v>
                </c:pt>
                <c:pt idx="1168">
                  <c:v>1968.4166666665781</c:v>
                </c:pt>
                <c:pt idx="1169">
                  <c:v>1968.4999999999113</c:v>
                </c:pt>
                <c:pt idx="1170">
                  <c:v>1968.5833333332446</c:v>
                </c:pt>
                <c:pt idx="1171">
                  <c:v>1968.6666666665778</c:v>
                </c:pt>
                <c:pt idx="1172">
                  <c:v>1968.7499999999111</c:v>
                </c:pt>
                <c:pt idx="1173">
                  <c:v>1968.8333333332444</c:v>
                </c:pt>
                <c:pt idx="1174">
                  <c:v>1968.9166666665776</c:v>
                </c:pt>
                <c:pt idx="1175">
                  <c:v>1968.9999999999109</c:v>
                </c:pt>
                <c:pt idx="1176">
                  <c:v>1969.0833333332441</c:v>
                </c:pt>
                <c:pt idx="1177">
                  <c:v>1969.1666666665774</c:v>
                </c:pt>
                <c:pt idx="1178">
                  <c:v>1969.2499999999106</c:v>
                </c:pt>
                <c:pt idx="1179">
                  <c:v>1969.3333333332439</c:v>
                </c:pt>
                <c:pt idx="1180">
                  <c:v>1969.4166666665772</c:v>
                </c:pt>
                <c:pt idx="1181">
                  <c:v>1969.4999999999104</c:v>
                </c:pt>
                <c:pt idx="1182">
                  <c:v>1969.5833333332437</c:v>
                </c:pt>
                <c:pt idx="1183">
                  <c:v>1969.6666666665769</c:v>
                </c:pt>
                <c:pt idx="1184">
                  <c:v>1969.7499999999102</c:v>
                </c:pt>
                <c:pt idx="1185">
                  <c:v>1969.8333333332434</c:v>
                </c:pt>
                <c:pt idx="1186">
                  <c:v>1969.9166666665767</c:v>
                </c:pt>
                <c:pt idx="1187">
                  <c:v>1969.99999999991</c:v>
                </c:pt>
                <c:pt idx="1188">
                  <c:v>1970.0833333332432</c:v>
                </c:pt>
                <c:pt idx="1189">
                  <c:v>1970.1666666665765</c:v>
                </c:pt>
                <c:pt idx="1190">
                  <c:v>1970.2499999999097</c:v>
                </c:pt>
                <c:pt idx="1191">
                  <c:v>1970.333333333243</c:v>
                </c:pt>
                <c:pt idx="1192">
                  <c:v>1970.4166666665762</c:v>
                </c:pt>
                <c:pt idx="1193">
                  <c:v>1970.4999999999095</c:v>
                </c:pt>
                <c:pt idx="1194">
                  <c:v>1970.5833333332428</c:v>
                </c:pt>
                <c:pt idx="1195">
                  <c:v>1970.666666666576</c:v>
                </c:pt>
                <c:pt idx="1196">
                  <c:v>1970.7499999999093</c:v>
                </c:pt>
                <c:pt idx="1197">
                  <c:v>1970.8333333332425</c:v>
                </c:pt>
                <c:pt idx="1198">
                  <c:v>1970.9166666665758</c:v>
                </c:pt>
                <c:pt idx="1199">
                  <c:v>1970.9999999999091</c:v>
                </c:pt>
                <c:pt idx="1200">
                  <c:v>1971.0833333332423</c:v>
                </c:pt>
                <c:pt idx="1201">
                  <c:v>1971.1666666665756</c:v>
                </c:pt>
                <c:pt idx="1202">
                  <c:v>1971.2499999999088</c:v>
                </c:pt>
                <c:pt idx="1203">
                  <c:v>1971.3333333332421</c:v>
                </c:pt>
                <c:pt idx="1204">
                  <c:v>1971.4166666665753</c:v>
                </c:pt>
                <c:pt idx="1205">
                  <c:v>1971.4999999999086</c:v>
                </c:pt>
                <c:pt idx="1206">
                  <c:v>1971.5833333332419</c:v>
                </c:pt>
                <c:pt idx="1207">
                  <c:v>1971.6666666665751</c:v>
                </c:pt>
                <c:pt idx="1208">
                  <c:v>1971.7499999999084</c:v>
                </c:pt>
                <c:pt idx="1209">
                  <c:v>1971.8333333332416</c:v>
                </c:pt>
                <c:pt idx="1210">
                  <c:v>1971.9166666665749</c:v>
                </c:pt>
                <c:pt idx="1211">
                  <c:v>1971.9999999999081</c:v>
                </c:pt>
                <c:pt idx="1212">
                  <c:v>1972.0833333332414</c:v>
                </c:pt>
                <c:pt idx="1213">
                  <c:v>1972.1666666665747</c:v>
                </c:pt>
                <c:pt idx="1214">
                  <c:v>1972.2499999999079</c:v>
                </c:pt>
                <c:pt idx="1215">
                  <c:v>1972.3333333332412</c:v>
                </c:pt>
                <c:pt idx="1216">
                  <c:v>1972.4166666665744</c:v>
                </c:pt>
                <c:pt idx="1217">
                  <c:v>1972.4999999999077</c:v>
                </c:pt>
                <c:pt idx="1218">
                  <c:v>1972.5833333332409</c:v>
                </c:pt>
                <c:pt idx="1219">
                  <c:v>1972.6666666665742</c:v>
                </c:pt>
                <c:pt idx="1220">
                  <c:v>1972.7499999999075</c:v>
                </c:pt>
                <c:pt idx="1221">
                  <c:v>1972.8333333332407</c:v>
                </c:pt>
                <c:pt idx="1222">
                  <c:v>1972.916666666574</c:v>
                </c:pt>
                <c:pt idx="1223">
                  <c:v>1972.9999999999072</c:v>
                </c:pt>
                <c:pt idx="1224">
                  <c:v>1973.0833333332405</c:v>
                </c:pt>
                <c:pt idx="1225">
                  <c:v>1973.1666666665737</c:v>
                </c:pt>
                <c:pt idx="1226">
                  <c:v>1973.249999999907</c:v>
                </c:pt>
                <c:pt idx="1227">
                  <c:v>1973.3333333332403</c:v>
                </c:pt>
                <c:pt idx="1228">
                  <c:v>1973.4166666665735</c:v>
                </c:pt>
                <c:pt idx="1229">
                  <c:v>1973.4999999999068</c:v>
                </c:pt>
                <c:pt idx="1230">
                  <c:v>1973.58333333324</c:v>
                </c:pt>
                <c:pt idx="1231">
                  <c:v>1973.6666666665733</c:v>
                </c:pt>
                <c:pt idx="1232">
                  <c:v>1973.7499999999065</c:v>
                </c:pt>
                <c:pt idx="1233">
                  <c:v>1973.8333333332398</c:v>
                </c:pt>
                <c:pt idx="1234">
                  <c:v>1973.9166666665731</c:v>
                </c:pt>
                <c:pt idx="1235">
                  <c:v>1973.9999999999063</c:v>
                </c:pt>
                <c:pt idx="1236">
                  <c:v>1974.0833333332396</c:v>
                </c:pt>
                <c:pt idx="1237">
                  <c:v>1974.1666666665728</c:v>
                </c:pt>
                <c:pt idx="1238">
                  <c:v>1974.2499999999061</c:v>
                </c:pt>
                <c:pt idx="1239">
                  <c:v>1974.3333333332394</c:v>
                </c:pt>
                <c:pt idx="1240">
                  <c:v>1974.4166666665726</c:v>
                </c:pt>
                <c:pt idx="1241">
                  <c:v>1974.4999999999059</c:v>
                </c:pt>
                <c:pt idx="1242">
                  <c:v>1974.5833333332391</c:v>
                </c:pt>
                <c:pt idx="1243">
                  <c:v>1974.6666666665724</c:v>
                </c:pt>
                <c:pt idx="1244">
                  <c:v>1974.7499999999056</c:v>
                </c:pt>
                <c:pt idx="1245">
                  <c:v>1974.8333333332389</c:v>
                </c:pt>
                <c:pt idx="1246">
                  <c:v>1974.9166666665722</c:v>
                </c:pt>
                <c:pt idx="1247">
                  <c:v>1974.9999999999054</c:v>
                </c:pt>
                <c:pt idx="1248">
                  <c:v>1975.0833333332387</c:v>
                </c:pt>
                <c:pt idx="1249">
                  <c:v>1975.1666666665719</c:v>
                </c:pt>
                <c:pt idx="1250">
                  <c:v>1975.2499999999052</c:v>
                </c:pt>
                <c:pt idx="1251">
                  <c:v>1975.3333333332384</c:v>
                </c:pt>
                <c:pt idx="1252">
                  <c:v>1975.4166666665717</c:v>
                </c:pt>
                <c:pt idx="1253">
                  <c:v>1975.499999999905</c:v>
                </c:pt>
                <c:pt idx="1254">
                  <c:v>1975.5833333332382</c:v>
                </c:pt>
                <c:pt idx="1255">
                  <c:v>1975.6666666665715</c:v>
                </c:pt>
                <c:pt idx="1256">
                  <c:v>1975.7499999999047</c:v>
                </c:pt>
                <c:pt idx="1257">
                  <c:v>1975.833333333238</c:v>
                </c:pt>
                <c:pt idx="1258">
                  <c:v>1975.9166666665712</c:v>
                </c:pt>
                <c:pt idx="1259">
                  <c:v>1975.9999999999045</c:v>
                </c:pt>
                <c:pt idx="1260">
                  <c:v>1976.0833333332378</c:v>
                </c:pt>
                <c:pt idx="1261">
                  <c:v>1976.166666666571</c:v>
                </c:pt>
                <c:pt idx="1262">
                  <c:v>1976.2499999999043</c:v>
                </c:pt>
                <c:pt idx="1263">
                  <c:v>1976.3333333332375</c:v>
                </c:pt>
                <c:pt idx="1264">
                  <c:v>1976.4166666665708</c:v>
                </c:pt>
                <c:pt idx="1265">
                  <c:v>1976.499999999904</c:v>
                </c:pt>
                <c:pt idx="1266">
                  <c:v>1976.5833333332373</c:v>
                </c:pt>
                <c:pt idx="1267">
                  <c:v>1976.6666666665706</c:v>
                </c:pt>
                <c:pt idx="1268">
                  <c:v>1976.7499999999038</c:v>
                </c:pt>
                <c:pt idx="1269">
                  <c:v>1976.8333333332371</c:v>
                </c:pt>
                <c:pt idx="1270">
                  <c:v>1976.9166666665703</c:v>
                </c:pt>
                <c:pt idx="1271">
                  <c:v>1976.9999999999036</c:v>
                </c:pt>
                <c:pt idx="1272">
                  <c:v>1977.0833333332369</c:v>
                </c:pt>
                <c:pt idx="1273">
                  <c:v>1977.1666666665701</c:v>
                </c:pt>
                <c:pt idx="1274">
                  <c:v>1977.2499999999034</c:v>
                </c:pt>
                <c:pt idx="1275">
                  <c:v>1977.3333333332366</c:v>
                </c:pt>
                <c:pt idx="1276">
                  <c:v>1977.4166666665699</c:v>
                </c:pt>
                <c:pt idx="1277">
                  <c:v>1977.4999999999031</c:v>
                </c:pt>
                <c:pt idx="1278">
                  <c:v>1977.5833333332364</c:v>
                </c:pt>
                <c:pt idx="1279">
                  <c:v>1977.6666666665697</c:v>
                </c:pt>
                <c:pt idx="1280">
                  <c:v>1977.7499999999029</c:v>
                </c:pt>
                <c:pt idx="1281">
                  <c:v>1977.8333333332362</c:v>
                </c:pt>
                <c:pt idx="1282">
                  <c:v>1977.9166666665694</c:v>
                </c:pt>
                <c:pt idx="1283">
                  <c:v>1977.9999999999027</c:v>
                </c:pt>
                <c:pt idx="1284">
                  <c:v>1978.0833333332359</c:v>
                </c:pt>
                <c:pt idx="1285">
                  <c:v>1978.1666666665692</c:v>
                </c:pt>
                <c:pt idx="1286">
                  <c:v>1978.2499999999025</c:v>
                </c:pt>
                <c:pt idx="1287">
                  <c:v>1978.3333333332357</c:v>
                </c:pt>
                <c:pt idx="1288">
                  <c:v>1978.416666666569</c:v>
                </c:pt>
                <c:pt idx="1289">
                  <c:v>1978.4999999999022</c:v>
                </c:pt>
                <c:pt idx="1290">
                  <c:v>1978.5833333332355</c:v>
                </c:pt>
                <c:pt idx="1291">
                  <c:v>1978.6666666665687</c:v>
                </c:pt>
                <c:pt idx="1292">
                  <c:v>1978.749999999902</c:v>
                </c:pt>
                <c:pt idx="1293">
                  <c:v>1978.8333333332353</c:v>
                </c:pt>
                <c:pt idx="1294">
                  <c:v>1978.9166666665685</c:v>
                </c:pt>
                <c:pt idx="1295">
                  <c:v>1978.9999999999018</c:v>
                </c:pt>
                <c:pt idx="1296">
                  <c:v>1979.083333333235</c:v>
                </c:pt>
                <c:pt idx="1297">
                  <c:v>1979.1666666665683</c:v>
                </c:pt>
                <c:pt idx="1298">
                  <c:v>1979.2499999999015</c:v>
                </c:pt>
                <c:pt idx="1299">
                  <c:v>1979.3333333332348</c:v>
                </c:pt>
                <c:pt idx="1300">
                  <c:v>1979.4166666665681</c:v>
                </c:pt>
                <c:pt idx="1301">
                  <c:v>1979.4999999999013</c:v>
                </c:pt>
                <c:pt idx="1302">
                  <c:v>1979.5833333332346</c:v>
                </c:pt>
                <c:pt idx="1303">
                  <c:v>1979.6666666665678</c:v>
                </c:pt>
                <c:pt idx="1304">
                  <c:v>1979.7499999999011</c:v>
                </c:pt>
                <c:pt idx="1305">
                  <c:v>1979.8333333332343</c:v>
                </c:pt>
                <c:pt idx="1306">
                  <c:v>1979.9166666665676</c:v>
                </c:pt>
                <c:pt idx="1307">
                  <c:v>1979.9999999999009</c:v>
                </c:pt>
                <c:pt idx="1308">
                  <c:v>1980.0833333332341</c:v>
                </c:pt>
                <c:pt idx="1309">
                  <c:v>1980.1666666665674</c:v>
                </c:pt>
                <c:pt idx="1310">
                  <c:v>1980.2499999999006</c:v>
                </c:pt>
                <c:pt idx="1311">
                  <c:v>1980.3333333332339</c:v>
                </c:pt>
                <c:pt idx="1312">
                  <c:v>1980.4166666665672</c:v>
                </c:pt>
                <c:pt idx="1313">
                  <c:v>1980.4999999999004</c:v>
                </c:pt>
                <c:pt idx="1314">
                  <c:v>1980.5833333332337</c:v>
                </c:pt>
                <c:pt idx="1315">
                  <c:v>1980.6666666665669</c:v>
                </c:pt>
                <c:pt idx="1316">
                  <c:v>1980.7499999999002</c:v>
                </c:pt>
                <c:pt idx="1317">
                  <c:v>1980.8333333332334</c:v>
                </c:pt>
                <c:pt idx="1318">
                  <c:v>1980.9166666665667</c:v>
                </c:pt>
                <c:pt idx="1319">
                  <c:v>1980.9999999999</c:v>
                </c:pt>
                <c:pt idx="1320">
                  <c:v>1981.0833333332332</c:v>
                </c:pt>
                <c:pt idx="1321">
                  <c:v>1981.1666666665665</c:v>
                </c:pt>
                <c:pt idx="1322">
                  <c:v>1981.2499999998997</c:v>
                </c:pt>
                <c:pt idx="1323">
                  <c:v>1981.333333333233</c:v>
                </c:pt>
                <c:pt idx="1324">
                  <c:v>1981.4166666665662</c:v>
                </c:pt>
                <c:pt idx="1325">
                  <c:v>1981.4999999998995</c:v>
                </c:pt>
                <c:pt idx="1326">
                  <c:v>1981.5833333332328</c:v>
                </c:pt>
                <c:pt idx="1327">
                  <c:v>1981.666666666566</c:v>
                </c:pt>
                <c:pt idx="1328">
                  <c:v>1981.7499999998993</c:v>
                </c:pt>
                <c:pt idx="1329">
                  <c:v>1981.8333333332325</c:v>
                </c:pt>
                <c:pt idx="1330">
                  <c:v>1981.9166666665658</c:v>
                </c:pt>
                <c:pt idx="1331">
                  <c:v>1981.999999999899</c:v>
                </c:pt>
                <c:pt idx="1332">
                  <c:v>1982.0833333332323</c:v>
                </c:pt>
                <c:pt idx="1333">
                  <c:v>1982.1666666665656</c:v>
                </c:pt>
                <c:pt idx="1334">
                  <c:v>1982.2499999998988</c:v>
                </c:pt>
                <c:pt idx="1335">
                  <c:v>1982.3333333332321</c:v>
                </c:pt>
                <c:pt idx="1336">
                  <c:v>1982.4166666665653</c:v>
                </c:pt>
                <c:pt idx="1337">
                  <c:v>1982.4999999998986</c:v>
                </c:pt>
                <c:pt idx="1338">
                  <c:v>1982.5833333332318</c:v>
                </c:pt>
                <c:pt idx="1339">
                  <c:v>1982.6666666665651</c:v>
                </c:pt>
                <c:pt idx="1340">
                  <c:v>1982.7499999998984</c:v>
                </c:pt>
                <c:pt idx="1341">
                  <c:v>1982.8333333332316</c:v>
                </c:pt>
                <c:pt idx="1342">
                  <c:v>1982.9166666665649</c:v>
                </c:pt>
                <c:pt idx="1343">
                  <c:v>1982.9999999998981</c:v>
                </c:pt>
                <c:pt idx="1344">
                  <c:v>1983.0833333332314</c:v>
                </c:pt>
                <c:pt idx="1345">
                  <c:v>1983.1666666665647</c:v>
                </c:pt>
                <c:pt idx="1346">
                  <c:v>1983.2499999998979</c:v>
                </c:pt>
                <c:pt idx="1347">
                  <c:v>1983.3333333332312</c:v>
                </c:pt>
                <c:pt idx="1348">
                  <c:v>1983.4166666665644</c:v>
                </c:pt>
                <c:pt idx="1349">
                  <c:v>1983.4999999998977</c:v>
                </c:pt>
                <c:pt idx="1350">
                  <c:v>1983.5833333332309</c:v>
                </c:pt>
                <c:pt idx="1351">
                  <c:v>1983.6666666665642</c:v>
                </c:pt>
                <c:pt idx="1352">
                  <c:v>1983.7499999998975</c:v>
                </c:pt>
                <c:pt idx="1353">
                  <c:v>1983.8333333332307</c:v>
                </c:pt>
                <c:pt idx="1354">
                  <c:v>1983.916666666564</c:v>
                </c:pt>
                <c:pt idx="1355">
                  <c:v>1983.9999999998972</c:v>
                </c:pt>
                <c:pt idx="1356">
                  <c:v>1984.0833333332305</c:v>
                </c:pt>
                <c:pt idx="1357">
                  <c:v>1984.1666666665637</c:v>
                </c:pt>
                <c:pt idx="1358">
                  <c:v>1984.249999999897</c:v>
                </c:pt>
                <c:pt idx="1359">
                  <c:v>1984.3333333332303</c:v>
                </c:pt>
                <c:pt idx="1360">
                  <c:v>1984.4166666665635</c:v>
                </c:pt>
                <c:pt idx="1361">
                  <c:v>1984.4999999998968</c:v>
                </c:pt>
                <c:pt idx="1362">
                  <c:v>1984.58333333323</c:v>
                </c:pt>
                <c:pt idx="1363">
                  <c:v>1984.6666666665633</c:v>
                </c:pt>
                <c:pt idx="1364">
                  <c:v>1984.7499999998965</c:v>
                </c:pt>
                <c:pt idx="1365">
                  <c:v>1984.8333333332298</c:v>
                </c:pt>
                <c:pt idx="1366">
                  <c:v>1984.9166666665631</c:v>
                </c:pt>
                <c:pt idx="1367">
                  <c:v>1984.9999999998963</c:v>
                </c:pt>
                <c:pt idx="1368">
                  <c:v>1985.0833333332296</c:v>
                </c:pt>
                <c:pt idx="1369">
                  <c:v>1985.1666666665628</c:v>
                </c:pt>
                <c:pt idx="1370">
                  <c:v>1985.2499999998961</c:v>
                </c:pt>
                <c:pt idx="1371">
                  <c:v>1985.3333333332293</c:v>
                </c:pt>
                <c:pt idx="1372">
                  <c:v>1985.4166666665626</c:v>
                </c:pt>
                <c:pt idx="1373">
                  <c:v>1985.4999999998959</c:v>
                </c:pt>
                <c:pt idx="1374">
                  <c:v>1985.5833333332291</c:v>
                </c:pt>
                <c:pt idx="1375">
                  <c:v>1985.6666666665624</c:v>
                </c:pt>
                <c:pt idx="1376">
                  <c:v>1985.7499999998956</c:v>
                </c:pt>
                <c:pt idx="1377">
                  <c:v>1985.8333333332289</c:v>
                </c:pt>
                <c:pt idx="1378">
                  <c:v>1985.9166666665622</c:v>
                </c:pt>
                <c:pt idx="1379">
                  <c:v>1985.9999999998954</c:v>
                </c:pt>
                <c:pt idx="1380">
                  <c:v>1986.0833333332287</c:v>
                </c:pt>
                <c:pt idx="1381">
                  <c:v>1986.1666666665619</c:v>
                </c:pt>
                <c:pt idx="1382">
                  <c:v>1986.2499999998952</c:v>
                </c:pt>
                <c:pt idx="1383">
                  <c:v>1986.3333333332284</c:v>
                </c:pt>
                <c:pt idx="1384">
                  <c:v>1986.4166666665617</c:v>
                </c:pt>
                <c:pt idx="1385">
                  <c:v>1986.499999999895</c:v>
                </c:pt>
                <c:pt idx="1386">
                  <c:v>1986.5833333332282</c:v>
                </c:pt>
                <c:pt idx="1387">
                  <c:v>1986.6666666665615</c:v>
                </c:pt>
                <c:pt idx="1388">
                  <c:v>1986.7499999998947</c:v>
                </c:pt>
                <c:pt idx="1389">
                  <c:v>1986.833333333228</c:v>
                </c:pt>
                <c:pt idx="1390">
                  <c:v>1986.9166666665612</c:v>
                </c:pt>
                <c:pt idx="1391">
                  <c:v>1986.9999999998945</c:v>
                </c:pt>
                <c:pt idx="1392">
                  <c:v>1987.0833333332278</c:v>
                </c:pt>
                <c:pt idx="1393">
                  <c:v>1987.166666666561</c:v>
                </c:pt>
                <c:pt idx="1394">
                  <c:v>1987.2499999998943</c:v>
                </c:pt>
                <c:pt idx="1395">
                  <c:v>1987.3333333332275</c:v>
                </c:pt>
                <c:pt idx="1396">
                  <c:v>1987.4166666665608</c:v>
                </c:pt>
                <c:pt idx="1397">
                  <c:v>1987.499999999894</c:v>
                </c:pt>
                <c:pt idx="1398">
                  <c:v>1987.5833333332273</c:v>
                </c:pt>
                <c:pt idx="1399">
                  <c:v>1987.6666666665606</c:v>
                </c:pt>
                <c:pt idx="1400">
                  <c:v>1987.7499999998938</c:v>
                </c:pt>
                <c:pt idx="1401">
                  <c:v>1987.8333333332271</c:v>
                </c:pt>
                <c:pt idx="1402">
                  <c:v>1987.9166666665603</c:v>
                </c:pt>
                <c:pt idx="1403">
                  <c:v>1987.9999999998936</c:v>
                </c:pt>
                <c:pt idx="1404">
                  <c:v>1988.0833333332268</c:v>
                </c:pt>
                <c:pt idx="1405">
                  <c:v>1988.1666666665601</c:v>
                </c:pt>
                <c:pt idx="1406">
                  <c:v>1988.2499999998934</c:v>
                </c:pt>
                <c:pt idx="1407">
                  <c:v>1988.3333333332266</c:v>
                </c:pt>
                <c:pt idx="1408">
                  <c:v>1988.4166666665599</c:v>
                </c:pt>
                <c:pt idx="1409">
                  <c:v>1988.4999999998931</c:v>
                </c:pt>
                <c:pt idx="1410">
                  <c:v>1988.5833333332264</c:v>
                </c:pt>
                <c:pt idx="1411">
                  <c:v>1988.6666666665596</c:v>
                </c:pt>
                <c:pt idx="1412">
                  <c:v>1988.7499999998929</c:v>
                </c:pt>
                <c:pt idx="1413">
                  <c:v>1988.8333333332262</c:v>
                </c:pt>
                <c:pt idx="1414">
                  <c:v>1988.9166666665594</c:v>
                </c:pt>
                <c:pt idx="1415">
                  <c:v>1988.9999999998927</c:v>
                </c:pt>
                <c:pt idx="1416">
                  <c:v>1989.0833333332259</c:v>
                </c:pt>
                <c:pt idx="1417">
                  <c:v>1989.1666666665592</c:v>
                </c:pt>
                <c:pt idx="1418">
                  <c:v>1989.2499999998925</c:v>
                </c:pt>
                <c:pt idx="1419">
                  <c:v>1989.3333333332257</c:v>
                </c:pt>
                <c:pt idx="1420">
                  <c:v>1989.416666666559</c:v>
                </c:pt>
                <c:pt idx="1421">
                  <c:v>1989.4999999998922</c:v>
                </c:pt>
                <c:pt idx="1422">
                  <c:v>1989.5833333332255</c:v>
                </c:pt>
                <c:pt idx="1423">
                  <c:v>1989.6666666665587</c:v>
                </c:pt>
                <c:pt idx="1424">
                  <c:v>1989.749999999892</c:v>
                </c:pt>
                <c:pt idx="1425">
                  <c:v>1989.8333333332253</c:v>
                </c:pt>
                <c:pt idx="1426">
                  <c:v>1989.9166666665585</c:v>
                </c:pt>
                <c:pt idx="1427">
                  <c:v>1989.9999999998918</c:v>
                </c:pt>
                <c:pt idx="1428">
                  <c:v>1990.083333333225</c:v>
                </c:pt>
                <c:pt idx="1429">
                  <c:v>1990.1666666665583</c:v>
                </c:pt>
                <c:pt idx="1430">
                  <c:v>1990.2499999998915</c:v>
                </c:pt>
                <c:pt idx="1431">
                  <c:v>1990.3333333332248</c:v>
                </c:pt>
                <c:pt idx="1432">
                  <c:v>1990.4166666665581</c:v>
                </c:pt>
                <c:pt idx="1433">
                  <c:v>1990.4999999998913</c:v>
                </c:pt>
                <c:pt idx="1434">
                  <c:v>1990.5833333332246</c:v>
                </c:pt>
                <c:pt idx="1435">
                  <c:v>1990.6666666665578</c:v>
                </c:pt>
                <c:pt idx="1436">
                  <c:v>1990.7499999998911</c:v>
                </c:pt>
                <c:pt idx="1437">
                  <c:v>1990.8333333332243</c:v>
                </c:pt>
                <c:pt idx="1438">
                  <c:v>1990.9166666665576</c:v>
                </c:pt>
                <c:pt idx="1439">
                  <c:v>1990.9999999998909</c:v>
                </c:pt>
                <c:pt idx="1440">
                  <c:v>1991.0833333332241</c:v>
                </c:pt>
                <c:pt idx="1441">
                  <c:v>1991.1666666665574</c:v>
                </c:pt>
                <c:pt idx="1442">
                  <c:v>1991.2499999998906</c:v>
                </c:pt>
                <c:pt idx="1443">
                  <c:v>1991.3333333332239</c:v>
                </c:pt>
                <c:pt idx="1444">
                  <c:v>1991.4166666665571</c:v>
                </c:pt>
                <c:pt idx="1445">
                  <c:v>1991.4999999998904</c:v>
                </c:pt>
                <c:pt idx="1446">
                  <c:v>1991.5833333332237</c:v>
                </c:pt>
                <c:pt idx="1447">
                  <c:v>1991.6666666665569</c:v>
                </c:pt>
                <c:pt idx="1448">
                  <c:v>1991.7499999998902</c:v>
                </c:pt>
                <c:pt idx="1449">
                  <c:v>1991.8333333332234</c:v>
                </c:pt>
                <c:pt idx="1450">
                  <c:v>1991.9166666665567</c:v>
                </c:pt>
                <c:pt idx="1451">
                  <c:v>1991.99999999989</c:v>
                </c:pt>
                <c:pt idx="1452">
                  <c:v>1992.0833333332232</c:v>
                </c:pt>
                <c:pt idx="1453">
                  <c:v>1992.1666666665565</c:v>
                </c:pt>
                <c:pt idx="1454">
                  <c:v>1992.2499999998897</c:v>
                </c:pt>
                <c:pt idx="1455">
                  <c:v>1992.333333333223</c:v>
                </c:pt>
                <c:pt idx="1456">
                  <c:v>1992.4166666665562</c:v>
                </c:pt>
                <c:pt idx="1457">
                  <c:v>1992.4999999998895</c:v>
                </c:pt>
                <c:pt idx="1458">
                  <c:v>1992.5833333332228</c:v>
                </c:pt>
                <c:pt idx="1459">
                  <c:v>1992.666666666556</c:v>
                </c:pt>
                <c:pt idx="1460">
                  <c:v>1992.7499999998893</c:v>
                </c:pt>
                <c:pt idx="1461">
                  <c:v>1992.8333333332225</c:v>
                </c:pt>
                <c:pt idx="1462">
                  <c:v>1992.9166666665558</c:v>
                </c:pt>
                <c:pt idx="1463">
                  <c:v>1992.999999999889</c:v>
                </c:pt>
                <c:pt idx="1464">
                  <c:v>1993.0833333332223</c:v>
                </c:pt>
                <c:pt idx="1465">
                  <c:v>1993.1666666665556</c:v>
                </c:pt>
                <c:pt idx="1466">
                  <c:v>1993.2499999998888</c:v>
                </c:pt>
                <c:pt idx="1467">
                  <c:v>1993.3333333332221</c:v>
                </c:pt>
                <c:pt idx="1468">
                  <c:v>1993.4166666665553</c:v>
                </c:pt>
                <c:pt idx="1469">
                  <c:v>1993.4999999998886</c:v>
                </c:pt>
                <c:pt idx="1470">
                  <c:v>1993.5833333332218</c:v>
                </c:pt>
                <c:pt idx="1471">
                  <c:v>1993.6666666665551</c:v>
                </c:pt>
                <c:pt idx="1472">
                  <c:v>1993.7499999998884</c:v>
                </c:pt>
                <c:pt idx="1473">
                  <c:v>1993.8333333332216</c:v>
                </c:pt>
                <c:pt idx="1474">
                  <c:v>1993.9166666665549</c:v>
                </c:pt>
                <c:pt idx="1475">
                  <c:v>1993.9999999998881</c:v>
                </c:pt>
                <c:pt idx="1476">
                  <c:v>1994.0833333332214</c:v>
                </c:pt>
                <c:pt idx="1477">
                  <c:v>1994.1666666665546</c:v>
                </c:pt>
                <c:pt idx="1478">
                  <c:v>1994.2499999998879</c:v>
                </c:pt>
                <c:pt idx="1479">
                  <c:v>1994.3333333332212</c:v>
                </c:pt>
                <c:pt idx="1480">
                  <c:v>1994.4166666665544</c:v>
                </c:pt>
                <c:pt idx="1481">
                  <c:v>1994.4999999998877</c:v>
                </c:pt>
                <c:pt idx="1482">
                  <c:v>1994.5833333332209</c:v>
                </c:pt>
                <c:pt idx="1483">
                  <c:v>1994.6666666665542</c:v>
                </c:pt>
                <c:pt idx="1484">
                  <c:v>1994.7499999998875</c:v>
                </c:pt>
                <c:pt idx="1485">
                  <c:v>1994.8333333332207</c:v>
                </c:pt>
                <c:pt idx="1486">
                  <c:v>1994.916666666554</c:v>
                </c:pt>
                <c:pt idx="1487">
                  <c:v>1994.9999999998872</c:v>
                </c:pt>
                <c:pt idx="1488">
                  <c:v>1995.0833333332205</c:v>
                </c:pt>
                <c:pt idx="1489">
                  <c:v>1995.1666666665537</c:v>
                </c:pt>
                <c:pt idx="1490">
                  <c:v>1995.249999999887</c:v>
                </c:pt>
                <c:pt idx="1491">
                  <c:v>1995.3333333332203</c:v>
                </c:pt>
                <c:pt idx="1492">
                  <c:v>1995.4166666665535</c:v>
                </c:pt>
                <c:pt idx="1493">
                  <c:v>1995.4999999998868</c:v>
                </c:pt>
                <c:pt idx="1494">
                  <c:v>1995.58333333322</c:v>
                </c:pt>
                <c:pt idx="1495">
                  <c:v>1995.6666666665533</c:v>
                </c:pt>
                <c:pt idx="1496">
                  <c:v>1995.7499999998865</c:v>
                </c:pt>
                <c:pt idx="1497">
                  <c:v>1995.8333333332198</c:v>
                </c:pt>
                <c:pt idx="1498">
                  <c:v>1995.9166666665531</c:v>
                </c:pt>
                <c:pt idx="1499">
                  <c:v>1995.9999999998863</c:v>
                </c:pt>
                <c:pt idx="1500">
                  <c:v>1996.0833333332196</c:v>
                </c:pt>
                <c:pt idx="1501">
                  <c:v>1996.1666666665528</c:v>
                </c:pt>
                <c:pt idx="1502">
                  <c:v>1996.2499999998861</c:v>
                </c:pt>
                <c:pt idx="1503">
                  <c:v>1996.3333333332193</c:v>
                </c:pt>
                <c:pt idx="1504">
                  <c:v>1996.4166666665526</c:v>
                </c:pt>
                <c:pt idx="1505">
                  <c:v>1996.4999999998859</c:v>
                </c:pt>
                <c:pt idx="1506">
                  <c:v>1996.5833333332191</c:v>
                </c:pt>
                <c:pt idx="1507">
                  <c:v>1996.6666666665524</c:v>
                </c:pt>
                <c:pt idx="1508">
                  <c:v>1996.7499999998856</c:v>
                </c:pt>
                <c:pt idx="1509">
                  <c:v>1996.8333333332189</c:v>
                </c:pt>
                <c:pt idx="1510">
                  <c:v>1996.9166666665521</c:v>
                </c:pt>
                <c:pt idx="1511">
                  <c:v>1996.9999999998854</c:v>
                </c:pt>
                <c:pt idx="1512">
                  <c:v>1997.0833333332187</c:v>
                </c:pt>
                <c:pt idx="1513">
                  <c:v>1997.1666666665519</c:v>
                </c:pt>
                <c:pt idx="1514">
                  <c:v>1997.2499999998852</c:v>
                </c:pt>
                <c:pt idx="1515">
                  <c:v>1997.3333333332184</c:v>
                </c:pt>
                <c:pt idx="1516">
                  <c:v>1997.4166666665517</c:v>
                </c:pt>
                <c:pt idx="1517">
                  <c:v>1997.4999999998849</c:v>
                </c:pt>
                <c:pt idx="1518">
                  <c:v>1997.5833333332182</c:v>
                </c:pt>
                <c:pt idx="1519">
                  <c:v>1997.6666666665515</c:v>
                </c:pt>
                <c:pt idx="1520">
                  <c:v>1997.7499999998847</c:v>
                </c:pt>
                <c:pt idx="1521">
                  <c:v>1997.833333333218</c:v>
                </c:pt>
                <c:pt idx="1522">
                  <c:v>1997.9166666665512</c:v>
                </c:pt>
                <c:pt idx="1523">
                  <c:v>1997.9999999998845</c:v>
                </c:pt>
                <c:pt idx="1524">
                  <c:v>1998.0833333332178</c:v>
                </c:pt>
                <c:pt idx="1525">
                  <c:v>1998.166666666551</c:v>
                </c:pt>
                <c:pt idx="1526">
                  <c:v>1998.2499999998843</c:v>
                </c:pt>
                <c:pt idx="1527">
                  <c:v>1998.3333333332175</c:v>
                </c:pt>
                <c:pt idx="1528">
                  <c:v>1998.4166666665508</c:v>
                </c:pt>
                <c:pt idx="1529">
                  <c:v>1998.499999999884</c:v>
                </c:pt>
                <c:pt idx="1530">
                  <c:v>1998.5833333332173</c:v>
                </c:pt>
                <c:pt idx="1531">
                  <c:v>1998.6666666665506</c:v>
                </c:pt>
                <c:pt idx="1532">
                  <c:v>1998.7499999998838</c:v>
                </c:pt>
                <c:pt idx="1533">
                  <c:v>1998.8333333332171</c:v>
                </c:pt>
                <c:pt idx="1534">
                  <c:v>1998.9166666665503</c:v>
                </c:pt>
                <c:pt idx="1535">
                  <c:v>1998.9999999998836</c:v>
                </c:pt>
                <c:pt idx="1536">
                  <c:v>1999.0833333332168</c:v>
                </c:pt>
                <c:pt idx="1537">
                  <c:v>1999.1666666665501</c:v>
                </c:pt>
                <c:pt idx="1538">
                  <c:v>1999.2499999998834</c:v>
                </c:pt>
                <c:pt idx="1539">
                  <c:v>1999.3333333332166</c:v>
                </c:pt>
                <c:pt idx="1540">
                  <c:v>1999.4166666665499</c:v>
                </c:pt>
                <c:pt idx="1541">
                  <c:v>1999.4999999998831</c:v>
                </c:pt>
                <c:pt idx="1542">
                  <c:v>1999.5833333332164</c:v>
                </c:pt>
                <c:pt idx="1543">
                  <c:v>1999.6666666665496</c:v>
                </c:pt>
                <c:pt idx="1544">
                  <c:v>1999.7499999998829</c:v>
                </c:pt>
                <c:pt idx="1545">
                  <c:v>1999.8333333332162</c:v>
                </c:pt>
                <c:pt idx="1546">
                  <c:v>1999.9166666665494</c:v>
                </c:pt>
                <c:pt idx="1547">
                  <c:v>1999.9999999998827</c:v>
                </c:pt>
                <c:pt idx="1548">
                  <c:v>2000.0833333332159</c:v>
                </c:pt>
                <c:pt idx="1549">
                  <c:v>2000.1666666665492</c:v>
                </c:pt>
                <c:pt idx="1550">
                  <c:v>2000.2499999998824</c:v>
                </c:pt>
                <c:pt idx="1551">
                  <c:v>2000.3333333332157</c:v>
                </c:pt>
                <c:pt idx="1552">
                  <c:v>2000.416666666549</c:v>
                </c:pt>
                <c:pt idx="1553">
                  <c:v>2000.4999999998822</c:v>
                </c:pt>
                <c:pt idx="1554">
                  <c:v>2000.5833333332155</c:v>
                </c:pt>
                <c:pt idx="1555">
                  <c:v>2000.6666666665487</c:v>
                </c:pt>
                <c:pt idx="1556">
                  <c:v>2000.749999999882</c:v>
                </c:pt>
                <c:pt idx="1557">
                  <c:v>2000.8333333332153</c:v>
                </c:pt>
                <c:pt idx="1558">
                  <c:v>2000.9166666665485</c:v>
                </c:pt>
                <c:pt idx="1559">
                  <c:v>2000.9999999998818</c:v>
                </c:pt>
                <c:pt idx="1560">
                  <c:v>2001.083333333215</c:v>
                </c:pt>
                <c:pt idx="1561">
                  <c:v>2001.1666666665483</c:v>
                </c:pt>
                <c:pt idx="1562">
                  <c:v>2001.2499999998815</c:v>
                </c:pt>
                <c:pt idx="1563">
                  <c:v>2001.3333333332148</c:v>
                </c:pt>
                <c:pt idx="1564">
                  <c:v>2001.4166666665481</c:v>
                </c:pt>
                <c:pt idx="1565">
                  <c:v>2001.4999999998813</c:v>
                </c:pt>
                <c:pt idx="1566">
                  <c:v>2001.5833333332146</c:v>
                </c:pt>
                <c:pt idx="1567">
                  <c:v>2001.6666666665478</c:v>
                </c:pt>
                <c:pt idx="1568">
                  <c:v>2001.7499999998811</c:v>
                </c:pt>
                <c:pt idx="1569">
                  <c:v>2001.8333333332143</c:v>
                </c:pt>
                <c:pt idx="1570">
                  <c:v>2001.9166666665476</c:v>
                </c:pt>
                <c:pt idx="1571">
                  <c:v>2001.9999999998809</c:v>
                </c:pt>
                <c:pt idx="1572">
                  <c:v>2002.0833333332141</c:v>
                </c:pt>
                <c:pt idx="1573">
                  <c:v>2002.1666666665474</c:v>
                </c:pt>
                <c:pt idx="1574">
                  <c:v>2002.2499999998806</c:v>
                </c:pt>
                <c:pt idx="1575">
                  <c:v>2002.3333333332139</c:v>
                </c:pt>
                <c:pt idx="1576">
                  <c:v>2002.4166666665471</c:v>
                </c:pt>
                <c:pt idx="1577">
                  <c:v>2002.4999999998804</c:v>
                </c:pt>
                <c:pt idx="1578">
                  <c:v>2002.5833333332137</c:v>
                </c:pt>
                <c:pt idx="1579">
                  <c:v>2002.6666666665469</c:v>
                </c:pt>
                <c:pt idx="1580">
                  <c:v>2002.7499999998802</c:v>
                </c:pt>
                <c:pt idx="1581">
                  <c:v>2002.8333333332134</c:v>
                </c:pt>
                <c:pt idx="1582">
                  <c:v>2002.9166666665467</c:v>
                </c:pt>
                <c:pt idx="1583">
                  <c:v>2002.9999999998799</c:v>
                </c:pt>
                <c:pt idx="1584">
                  <c:v>2003.0833333332132</c:v>
                </c:pt>
                <c:pt idx="1585">
                  <c:v>2003.1666666665465</c:v>
                </c:pt>
                <c:pt idx="1586">
                  <c:v>2003.2499999998797</c:v>
                </c:pt>
                <c:pt idx="1587">
                  <c:v>2003.333333333213</c:v>
                </c:pt>
                <c:pt idx="1588">
                  <c:v>2003.4166666665462</c:v>
                </c:pt>
                <c:pt idx="1589">
                  <c:v>2003.4999999998795</c:v>
                </c:pt>
                <c:pt idx="1590">
                  <c:v>2003.5833333332127</c:v>
                </c:pt>
                <c:pt idx="1591">
                  <c:v>2003.666666666546</c:v>
                </c:pt>
                <c:pt idx="1592">
                  <c:v>2003.7499999998793</c:v>
                </c:pt>
                <c:pt idx="1593">
                  <c:v>2003.8333333332125</c:v>
                </c:pt>
                <c:pt idx="1594">
                  <c:v>2003.9166666665458</c:v>
                </c:pt>
                <c:pt idx="1595">
                  <c:v>2003.999999999879</c:v>
                </c:pt>
                <c:pt idx="1596">
                  <c:v>2004.0833333332123</c:v>
                </c:pt>
                <c:pt idx="1597">
                  <c:v>2004.1666666665456</c:v>
                </c:pt>
                <c:pt idx="1598">
                  <c:v>2004.2499999998788</c:v>
                </c:pt>
                <c:pt idx="1599">
                  <c:v>2004.3333333332121</c:v>
                </c:pt>
                <c:pt idx="1600">
                  <c:v>2004.4166666665453</c:v>
                </c:pt>
                <c:pt idx="1601">
                  <c:v>2004.4999999998786</c:v>
                </c:pt>
                <c:pt idx="1602">
                  <c:v>2004.5833333332118</c:v>
                </c:pt>
                <c:pt idx="1603">
                  <c:v>2004.6666666665451</c:v>
                </c:pt>
                <c:pt idx="1604">
                  <c:v>2004.7499999998784</c:v>
                </c:pt>
                <c:pt idx="1605">
                  <c:v>2004.8333333332116</c:v>
                </c:pt>
                <c:pt idx="1606">
                  <c:v>2004.9166666665449</c:v>
                </c:pt>
                <c:pt idx="1607">
                  <c:v>2004.9999999998781</c:v>
                </c:pt>
                <c:pt idx="1608">
                  <c:v>2005.0833333332114</c:v>
                </c:pt>
                <c:pt idx="1609">
                  <c:v>2005.1666666665446</c:v>
                </c:pt>
                <c:pt idx="1610">
                  <c:v>2005.2499999998779</c:v>
                </c:pt>
                <c:pt idx="1611">
                  <c:v>2005.3333333332112</c:v>
                </c:pt>
                <c:pt idx="1612">
                  <c:v>2005.4166666665444</c:v>
                </c:pt>
                <c:pt idx="1613">
                  <c:v>2005.4999999998777</c:v>
                </c:pt>
                <c:pt idx="1614">
                  <c:v>2005.5833333332109</c:v>
                </c:pt>
                <c:pt idx="1615">
                  <c:v>2005.6666666665442</c:v>
                </c:pt>
                <c:pt idx="1616">
                  <c:v>2005.7499999998774</c:v>
                </c:pt>
                <c:pt idx="1617">
                  <c:v>2005.8333333332107</c:v>
                </c:pt>
                <c:pt idx="1618">
                  <c:v>2005.916666666544</c:v>
                </c:pt>
                <c:pt idx="1619">
                  <c:v>2005.9999999998772</c:v>
                </c:pt>
                <c:pt idx="1620">
                  <c:v>2006.0833333332105</c:v>
                </c:pt>
                <c:pt idx="1621">
                  <c:v>2006.1666666665437</c:v>
                </c:pt>
                <c:pt idx="1622">
                  <c:v>2006.249999999877</c:v>
                </c:pt>
                <c:pt idx="1623">
                  <c:v>2006.3333333332102</c:v>
                </c:pt>
                <c:pt idx="1624">
                  <c:v>2006.4166666665435</c:v>
                </c:pt>
                <c:pt idx="1625">
                  <c:v>2006.4999999998768</c:v>
                </c:pt>
                <c:pt idx="1626">
                  <c:v>2006.58333333321</c:v>
                </c:pt>
                <c:pt idx="1627">
                  <c:v>2006.6666666665433</c:v>
                </c:pt>
                <c:pt idx="1628">
                  <c:v>2006.7499999998765</c:v>
                </c:pt>
                <c:pt idx="1629">
                  <c:v>2006.8333333332098</c:v>
                </c:pt>
                <c:pt idx="1630">
                  <c:v>2006.9166666665431</c:v>
                </c:pt>
                <c:pt idx="1631">
                  <c:v>2006.9999999998763</c:v>
                </c:pt>
                <c:pt idx="1632">
                  <c:v>2007.0833333332096</c:v>
                </c:pt>
                <c:pt idx="1633">
                  <c:v>2007.1666666665428</c:v>
                </c:pt>
                <c:pt idx="1634">
                  <c:v>2007.2499999998761</c:v>
                </c:pt>
                <c:pt idx="1635">
                  <c:v>2007.3333333332093</c:v>
                </c:pt>
                <c:pt idx="1636">
                  <c:v>2007.4166666665426</c:v>
                </c:pt>
                <c:pt idx="1637">
                  <c:v>2007.4999999998759</c:v>
                </c:pt>
                <c:pt idx="1638">
                  <c:v>2007.5833333332091</c:v>
                </c:pt>
                <c:pt idx="1639">
                  <c:v>2007.6666666665424</c:v>
                </c:pt>
                <c:pt idx="1640">
                  <c:v>2007.7499999998756</c:v>
                </c:pt>
                <c:pt idx="1641">
                  <c:v>2007.8333333332089</c:v>
                </c:pt>
                <c:pt idx="1642">
                  <c:v>2007.9166666665421</c:v>
                </c:pt>
                <c:pt idx="1643">
                  <c:v>2007.9999999998754</c:v>
                </c:pt>
                <c:pt idx="1644">
                  <c:v>2008.0833333332087</c:v>
                </c:pt>
                <c:pt idx="1645">
                  <c:v>2008.1666666665419</c:v>
                </c:pt>
                <c:pt idx="1646">
                  <c:v>2008.2499999998752</c:v>
                </c:pt>
                <c:pt idx="1647">
                  <c:v>2008.3333333332084</c:v>
                </c:pt>
                <c:pt idx="1648">
                  <c:v>2008.4166666665417</c:v>
                </c:pt>
                <c:pt idx="1649">
                  <c:v>2008.4999999998749</c:v>
                </c:pt>
                <c:pt idx="1650">
                  <c:v>2008.5833333332082</c:v>
                </c:pt>
                <c:pt idx="1651">
                  <c:v>2008.6666666665415</c:v>
                </c:pt>
                <c:pt idx="1652">
                  <c:v>2008.7499999998747</c:v>
                </c:pt>
                <c:pt idx="1653">
                  <c:v>2008.833333333208</c:v>
                </c:pt>
                <c:pt idx="1654">
                  <c:v>2008.9166666665412</c:v>
                </c:pt>
                <c:pt idx="1655">
                  <c:v>2008.9999999998745</c:v>
                </c:pt>
                <c:pt idx="1656">
                  <c:v>2009.0833333332077</c:v>
                </c:pt>
                <c:pt idx="1657">
                  <c:v>2009.166666666541</c:v>
                </c:pt>
                <c:pt idx="1658">
                  <c:v>2009.2499999998743</c:v>
                </c:pt>
                <c:pt idx="1659">
                  <c:v>2009.3333333332075</c:v>
                </c:pt>
                <c:pt idx="1660">
                  <c:v>2009.4166666665408</c:v>
                </c:pt>
                <c:pt idx="1661">
                  <c:v>2009.499999999874</c:v>
                </c:pt>
                <c:pt idx="1662">
                  <c:v>2009.5833333332073</c:v>
                </c:pt>
                <c:pt idx="1663">
                  <c:v>2009.6666666665406</c:v>
                </c:pt>
                <c:pt idx="1664">
                  <c:v>2009.7499999998738</c:v>
                </c:pt>
                <c:pt idx="1665">
                  <c:v>2009.8333333332071</c:v>
                </c:pt>
                <c:pt idx="1666">
                  <c:v>2009.9166666665403</c:v>
                </c:pt>
                <c:pt idx="1667">
                  <c:v>2009.9999999998736</c:v>
                </c:pt>
                <c:pt idx="1668">
                  <c:v>2010.0833333332068</c:v>
                </c:pt>
                <c:pt idx="1669">
                  <c:v>2010.1666666665401</c:v>
                </c:pt>
                <c:pt idx="1670">
                  <c:v>2010.2499999998734</c:v>
                </c:pt>
                <c:pt idx="1671">
                  <c:v>2010.3333333332066</c:v>
                </c:pt>
                <c:pt idx="1672">
                  <c:v>2010.4166666665399</c:v>
                </c:pt>
                <c:pt idx="1673">
                  <c:v>2010.4999999998731</c:v>
                </c:pt>
                <c:pt idx="1674">
                  <c:v>2010.5833333332064</c:v>
                </c:pt>
                <c:pt idx="1675">
                  <c:v>2010.6666666665396</c:v>
                </c:pt>
                <c:pt idx="1676">
                  <c:v>2010.7499999998729</c:v>
                </c:pt>
                <c:pt idx="1677">
                  <c:v>2010.8333333332062</c:v>
                </c:pt>
                <c:pt idx="1678">
                  <c:v>2010.9166666665394</c:v>
                </c:pt>
                <c:pt idx="1679">
                  <c:v>2010.9999999998727</c:v>
                </c:pt>
                <c:pt idx="1680">
                  <c:v>2011.0833333332059</c:v>
                </c:pt>
                <c:pt idx="1681">
                  <c:v>2011.1666666665392</c:v>
                </c:pt>
                <c:pt idx="1682">
                  <c:v>2011.2499999998724</c:v>
                </c:pt>
                <c:pt idx="1683">
                  <c:v>2011.3333333332057</c:v>
                </c:pt>
                <c:pt idx="1684">
                  <c:v>2011.416666666539</c:v>
                </c:pt>
                <c:pt idx="1685">
                  <c:v>2011.4999999998722</c:v>
                </c:pt>
                <c:pt idx="1686">
                  <c:v>2011.5833333332055</c:v>
                </c:pt>
                <c:pt idx="1687">
                  <c:v>2011.6666666665387</c:v>
                </c:pt>
                <c:pt idx="1688">
                  <c:v>2011.749999999872</c:v>
                </c:pt>
                <c:pt idx="1689">
                  <c:v>2011.8333333332052</c:v>
                </c:pt>
                <c:pt idx="1690">
                  <c:v>2011.9166666665385</c:v>
                </c:pt>
                <c:pt idx="1691">
                  <c:v>2011.9999999998718</c:v>
                </c:pt>
                <c:pt idx="1692">
                  <c:v>2012.083333333205</c:v>
                </c:pt>
                <c:pt idx="1693">
                  <c:v>2012.1666666665383</c:v>
                </c:pt>
                <c:pt idx="1694">
                  <c:v>2012.2499999998715</c:v>
                </c:pt>
                <c:pt idx="1695">
                  <c:v>2012.3333333332048</c:v>
                </c:pt>
                <c:pt idx="1696">
                  <c:v>2012.416666666538</c:v>
                </c:pt>
                <c:pt idx="1697">
                  <c:v>2012.4999999998713</c:v>
                </c:pt>
                <c:pt idx="1698">
                  <c:v>2012.5833333332046</c:v>
                </c:pt>
                <c:pt idx="1699">
                  <c:v>2012.6666666665378</c:v>
                </c:pt>
                <c:pt idx="1700">
                  <c:v>2012.7499999998711</c:v>
                </c:pt>
                <c:pt idx="1701">
                  <c:v>2012.8333333332043</c:v>
                </c:pt>
                <c:pt idx="1702">
                  <c:v>2012.9166666665376</c:v>
                </c:pt>
                <c:pt idx="1703">
                  <c:v>2012.9999999998709</c:v>
                </c:pt>
                <c:pt idx="1704">
                  <c:v>2013.0833333332041</c:v>
                </c:pt>
                <c:pt idx="1705">
                  <c:v>2013.1666666665374</c:v>
                </c:pt>
                <c:pt idx="1706">
                  <c:v>2013.2499999998706</c:v>
                </c:pt>
                <c:pt idx="1707">
                  <c:v>2013.3333333332039</c:v>
                </c:pt>
                <c:pt idx="1708">
                  <c:v>2013.4166666665371</c:v>
                </c:pt>
                <c:pt idx="1709">
                  <c:v>2013.4999999998704</c:v>
                </c:pt>
                <c:pt idx="1710">
                  <c:v>2013.5833333332037</c:v>
                </c:pt>
                <c:pt idx="1711">
                  <c:v>2013.6666666665369</c:v>
                </c:pt>
                <c:pt idx="1712">
                  <c:v>2013.7499999998702</c:v>
                </c:pt>
                <c:pt idx="1713">
                  <c:v>2013.8333333332034</c:v>
                </c:pt>
                <c:pt idx="1714">
                  <c:v>2013.9166666665367</c:v>
                </c:pt>
                <c:pt idx="1715">
                  <c:v>2013.9999999998699</c:v>
                </c:pt>
                <c:pt idx="1716">
                  <c:v>2014.0833333332032</c:v>
                </c:pt>
                <c:pt idx="1717">
                  <c:v>2014.1666666665365</c:v>
                </c:pt>
                <c:pt idx="1718">
                  <c:v>2014.2499999998697</c:v>
                </c:pt>
                <c:pt idx="1719">
                  <c:v>2014.333333333203</c:v>
                </c:pt>
                <c:pt idx="1720">
                  <c:v>2014.4166666665362</c:v>
                </c:pt>
                <c:pt idx="1721">
                  <c:v>2014.4999999998695</c:v>
                </c:pt>
                <c:pt idx="1722">
                  <c:v>2014.5833333332027</c:v>
                </c:pt>
                <c:pt idx="1723">
                  <c:v>2014.666666666536</c:v>
                </c:pt>
                <c:pt idx="1724">
                  <c:v>2014.7499999998693</c:v>
                </c:pt>
                <c:pt idx="1725">
                  <c:v>2014.8333333332025</c:v>
                </c:pt>
                <c:pt idx="1726">
                  <c:v>2014.9166666665358</c:v>
                </c:pt>
                <c:pt idx="1727">
                  <c:v>2014.999999999869</c:v>
                </c:pt>
                <c:pt idx="1728">
                  <c:v>2015.0833333332023</c:v>
                </c:pt>
                <c:pt idx="1729">
                  <c:v>2015.1666666665355</c:v>
                </c:pt>
                <c:pt idx="1730">
                  <c:v>2015.2499999998688</c:v>
                </c:pt>
                <c:pt idx="1731">
                  <c:v>2015.3333333332021</c:v>
                </c:pt>
                <c:pt idx="1732">
                  <c:v>2015.4166666665353</c:v>
                </c:pt>
                <c:pt idx="1733">
                  <c:v>2015.4999999998686</c:v>
                </c:pt>
                <c:pt idx="1734">
                  <c:v>2015.5833333332018</c:v>
                </c:pt>
                <c:pt idx="1735">
                  <c:v>2015.6666666665351</c:v>
                </c:pt>
                <c:pt idx="1736">
                  <c:v>2015.7499999998684</c:v>
                </c:pt>
                <c:pt idx="1737">
                  <c:v>2015.8333333332016</c:v>
                </c:pt>
                <c:pt idx="1738">
                  <c:v>2015.9166666665349</c:v>
                </c:pt>
              </c:numCache>
            </c:numRef>
          </c:cat>
          <c:val>
            <c:numRef>
              <c:f>'SWR time series'!$E$8:$E$1746</c:f>
              <c:numCache>
                <c:formatCode>0.00%</c:formatCode>
                <c:ptCount val="1739"/>
                <c:pt idx="0">
                  <c:v>7.066927259832001E-2</c:v>
                </c:pt>
                <c:pt idx="1">
                  <c:v>7.1890834310883514E-2</c:v>
                </c:pt>
                <c:pt idx="2">
                  <c:v>7.1621508397446576E-2</c:v>
                </c:pt>
                <c:pt idx="3">
                  <c:v>6.7454024781999314E-2</c:v>
                </c:pt>
                <c:pt idx="4">
                  <c:v>6.4701968658064657E-2</c:v>
                </c:pt>
                <c:pt idx="5">
                  <c:v>6.4037674774505463E-2</c:v>
                </c:pt>
                <c:pt idx="6">
                  <c:v>6.5186597741156552E-2</c:v>
                </c:pt>
                <c:pt idx="7">
                  <c:v>6.3668940920268424E-2</c:v>
                </c:pt>
                <c:pt idx="8">
                  <c:v>6.4634072628190459E-2</c:v>
                </c:pt>
                <c:pt idx="9">
                  <c:v>6.8430618166036516E-2</c:v>
                </c:pt>
                <c:pt idx="10">
                  <c:v>6.7930895902485466E-2</c:v>
                </c:pt>
                <c:pt idx="11">
                  <c:v>6.8288766369564102E-2</c:v>
                </c:pt>
                <c:pt idx="12">
                  <c:v>6.7471708586734E-2</c:v>
                </c:pt>
                <c:pt idx="13">
                  <c:v>6.7342959427305144E-2</c:v>
                </c:pt>
                <c:pt idx="14">
                  <c:v>6.6836625401651917E-2</c:v>
                </c:pt>
                <c:pt idx="15">
                  <c:v>6.664059349267433E-2</c:v>
                </c:pt>
                <c:pt idx="16">
                  <c:v>6.643513431969178E-2</c:v>
                </c:pt>
                <c:pt idx="17">
                  <c:v>6.6341707704579506E-2</c:v>
                </c:pt>
                <c:pt idx="18">
                  <c:v>6.608011955958551E-2</c:v>
                </c:pt>
                <c:pt idx="19">
                  <c:v>6.7226188446680046E-2</c:v>
                </c:pt>
                <c:pt idx="20">
                  <c:v>6.868416268379382E-2</c:v>
                </c:pt>
                <c:pt idx="21">
                  <c:v>6.6915586729435539E-2</c:v>
                </c:pt>
                <c:pt idx="22">
                  <c:v>6.9001232912942356E-2</c:v>
                </c:pt>
                <c:pt idx="23">
                  <c:v>6.679901867316429E-2</c:v>
                </c:pt>
                <c:pt idx="24">
                  <c:v>6.6729254664603915E-2</c:v>
                </c:pt>
                <c:pt idx="25">
                  <c:v>6.7694815529386637E-2</c:v>
                </c:pt>
                <c:pt idx="26">
                  <c:v>6.8072834307677674E-2</c:v>
                </c:pt>
                <c:pt idx="27">
                  <c:v>6.8711125160816788E-2</c:v>
                </c:pt>
                <c:pt idx="28">
                  <c:v>6.6905318400084499E-2</c:v>
                </c:pt>
                <c:pt idx="29">
                  <c:v>6.5367486387402099E-2</c:v>
                </c:pt>
                <c:pt idx="30">
                  <c:v>6.5782661024180553E-2</c:v>
                </c:pt>
                <c:pt idx="31">
                  <c:v>6.5773538461584208E-2</c:v>
                </c:pt>
                <c:pt idx="32">
                  <c:v>7.0111308153749746E-2</c:v>
                </c:pt>
                <c:pt idx="33">
                  <c:v>7.3570511737577074E-2</c:v>
                </c:pt>
                <c:pt idx="34">
                  <c:v>7.3269836279649642E-2</c:v>
                </c:pt>
                <c:pt idx="35">
                  <c:v>6.9401162175479009E-2</c:v>
                </c:pt>
                <c:pt idx="36">
                  <c:v>6.7960010769475387E-2</c:v>
                </c:pt>
                <c:pt idx="37">
                  <c:v>6.8287951113890591E-2</c:v>
                </c:pt>
                <c:pt idx="38">
                  <c:v>6.8621815712307091E-2</c:v>
                </c:pt>
                <c:pt idx="39">
                  <c:v>6.8958750542500294E-2</c:v>
                </c:pt>
                <c:pt idx="40">
                  <c:v>6.9300455192415594E-2</c:v>
                </c:pt>
                <c:pt idx="41">
                  <c:v>6.9648495322995274E-2</c:v>
                </c:pt>
                <c:pt idx="42">
                  <c:v>6.9999071944257474E-2</c:v>
                </c:pt>
                <c:pt idx="43">
                  <c:v>7.0354294917616897E-2</c:v>
                </c:pt>
                <c:pt idx="44">
                  <c:v>7.0708825518407487E-2</c:v>
                </c:pt>
                <c:pt idx="45">
                  <c:v>7.1067801519741847E-2</c:v>
                </c:pt>
                <c:pt idx="46">
                  <c:v>7.1433001512883829E-2</c:v>
                </c:pt>
                <c:pt idx="47">
                  <c:v>7.1798054941159067E-2</c:v>
                </c:pt>
                <c:pt idx="48">
                  <c:v>7.2165471759592523E-2</c:v>
                </c:pt>
                <c:pt idx="49">
                  <c:v>7.2534065048190904E-2</c:v>
                </c:pt>
                <c:pt idx="50">
                  <c:v>7.2901845120702052E-2</c:v>
                </c:pt>
                <c:pt idx="51">
                  <c:v>7.2607753230023692E-2</c:v>
                </c:pt>
                <c:pt idx="52">
                  <c:v>7.2691297611669856E-2</c:v>
                </c:pt>
                <c:pt idx="53">
                  <c:v>7.2524464479330975E-2</c:v>
                </c:pt>
                <c:pt idx="54">
                  <c:v>7.2965673230044048E-2</c:v>
                </c:pt>
                <c:pt idx="55">
                  <c:v>7.3319285598514305E-2</c:v>
                </c:pt>
                <c:pt idx="56">
                  <c:v>7.3377958991374267E-2</c:v>
                </c:pt>
                <c:pt idx="57">
                  <c:v>7.4155601059245388E-2</c:v>
                </c:pt>
                <c:pt idx="58">
                  <c:v>7.2701034286558497E-2</c:v>
                </c:pt>
                <c:pt idx="59">
                  <c:v>7.1992363212048952E-2</c:v>
                </c:pt>
                <c:pt idx="60">
                  <c:v>7.0563415384030881E-2</c:v>
                </c:pt>
                <c:pt idx="61">
                  <c:v>6.9688305547024293E-2</c:v>
                </c:pt>
                <c:pt idx="62">
                  <c:v>6.9882131554016833E-2</c:v>
                </c:pt>
                <c:pt idx="63">
                  <c:v>7.1386009700604866E-2</c:v>
                </c:pt>
                <c:pt idx="64">
                  <c:v>7.0851099404899059E-2</c:v>
                </c:pt>
                <c:pt idx="65">
                  <c:v>6.9084524076587911E-2</c:v>
                </c:pt>
                <c:pt idx="66">
                  <c:v>6.9993363985972321E-2</c:v>
                </c:pt>
                <c:pt idx="67">
                  <c:v>7.3269116377945143E-2</c:v>
                </c:pt>
                <c:pt idx="68">
                  <c:v>7.7732044948475548E-2</c:v>
                </c:pt>
                <c:pt idx="69">
                  <c:v>7.9737847869519624E-2</c:v>
                </c:pt>
                <c:pt idx="70">
                  <c:v>8.1498785023763592E-2</c:v>
                </c:pt>
                <c:pt idx="71">
                  <c:v>8.3486706082818149E-2</c:v>
                </c:pt>
                <c:pt idx="72">
                  <c:v>8.6138095145978144E-2</c:v>
                </c:pt>
                <c:pt idx="73">
                  <c:v>8.8017327010558769E-2</c:v>
                </c:pt>
                <c:pt idx="74">
                  <c:v>8.7771516542380051E-2</c:v>
                </c:pt>
                <c:pt idx="75">
                  <c:v>9.5260590871465031E-2</c:v>
                </c:pt>
                <c:pt idx="76">
                  <c:v>9.693155202052145E-2</c:v>
                </c:pt>
                <c:pt idx="77">
                  <c:v>9.7446958495594871E-2</c:v>
                </c:pt>
                <c:pt idx="78">
                  <c:v>9.5685821819378958E-2</c:v>
                </c:pt>
                <c:pt idx="79">
                  <c:v>8.7959763650661493E-2</c:v>
                </c:pt>
                <c:pt idx="80">
                  <c:v>8.3918629504704342E-2</c:v>
                </c:pt>
                <c:pt idx="81">
                  <c:v>8.2764835249679675E-2</c:v>
                </c:pt>
                <c:pt idx="82">
                  <c:v>8.2189716993901679E-2</c:v>
                </c:pt>
                <c:pt idx="83">
                  <c:v>8.2690240678517712E-2</c:v>
                </c:pt>
                <c:pt idx="84">
                  <c:v>8.0507091471959363E-2</c:v>
                </c:pt>
                <c:pt idx="85">
                  <c:v>8.1009075311641227E-2</c:v>
                </c:pt>
                <c:pt idx="86">
                  <c:v>7.8680404324797074E-2</c:v>
                </c:pt>
                <c:pt idx="87">
                  <c:v>7.6364788724350902E-2</c:v>
                </c:pt>
                <c:pt idx="88">
                  <c:v>7.3561298227189764E-2</c:v>
                </c:pt>
                <c:pt idx="89">
                  <c:v>7.103662814261591E-2</c:v>
                </c:pt>
                <c:pt idx="90">
                  <c:v>7.1123871039890235E-2</c:v>
                </c:pt>
                <c:pt idx="91">
                  <c:v>7.2603329859209254E-2</c:v>
                </c:pt>
                <c:pt idx="92">
                  <c:v>7.1555374503197017E-2</c:v>
                </c:pt>
                <c:pt idx="93">
                  <c:v>7.1544815596680911E-2</c:v>
                </c:pt>
                <c:pt idx="94">
                  <c:v>7.0993616019270539E-2</c:v>
                </c:pt>
                <c:pt idx="95">
                  <c:v>6.9815784738842396E-2</c:v>
                </c:pt>
                <c:pt idx="96">
                  <c:v>6.8772336785105664E-2</c:v>
                </c:pt>
                <c:pt idx="97">
                  <c:v>6.7842024608648716E-2</c:v>
                </c:pt>
                <c:pt idx="98">
                  <c:v>6.789677790132069E-2</c:v>
                </c:pt>
                <c:pt idx="99">
                  <c:v>6.560142486944992E-2</c:v>
                </c:pt>
                <c:pt idx="100">
                  <c:v>6.3192304303011801E-2</c:v>
                </c:pt>
                <c:pt idx="101">
                  <c:v>6.214457559139358E-2</c:v>
                </c:pt>
                <c:pt idx="102">
                  <c:v>6.2293749151364777E-2</c:v>
                </c:pt>
                <c:pt idx="103">
                  <c:v>6.1946149354625821E-2</c:v>
                </c:pt>
                <c:pt idx="104">
                  <c:v>6.2366847854738262E-2</c:v>
                </c:pt>
                <c:pt idx="105">
                  <c:v>6.0967973595017454E-2</c:v>
                </c:pt>
                <c:pt idx="106">
                  <c:v>6.1718141626233333E-2</c:v>
                </c:pt>
                <c:pt idx="107">
                  <c:v>6.3694124573471039E-2</c:v>
                </c:pt>
                <c:pt idx="108">
                  <c:v>6.3811706987067396E-2</c:v>
                </c:pt>
                <c:pt idx="109">
                  <c:v>6.2712648069230909E-2</c:v>
                </c:pt>
                <c:pt idx="110">
                  <c:v>6.2520287142049408E-2</c:v>
                </c:pt>
                <c:pt idx="111">
                  <c:v>6.1189860976949617E-2</c:v>
                </c:pt>
                <c:pt idx="112">
                  <c:v>6.3064785342329815E-2</c:v>
                </c:pt>
                <c:pt idx="113">
                  <c:v>6.1575555667987905E-2</c:v>
                </c:pt>
                <c:pt idx="114">
                  <c:v>5.9590799515662769E-2</c:v>
                </c:pt>
                <c:pt idx="115">
                  <c:v>5.7881022548585417E-2</c:v>
                </c:pt>
                <c:pt idx="116">
                  <c:v>5.8667708043245226E-2</c:v>
                </c:pt>
                <c:pt idx="117">
                  <c:v>5.7575158878993893E-2</c:v>
                </c:pt>
                <c:pt idx="118">
                  <c:v>5.5687188082211826E-2</c:v>
                </c:pt>
                <c:pt idx="119">
                  <c:v>5.4538929409058877E-2</c:v>
                </c:pt>
                <c:pt idx="120">
                  <c:v>5.1667039570830776E-2</c:v>
                </c:pt>
                <c:pt idx="121">
                  <c:v>5.2329885951998306E-2</c:v>
                </c:pt>
                <c:pt idx="122">
                  <c:v>5.1850264534280099E-2</c:v>
                </c:pt>
                <c:pt idx="123">
                  <c:v>5.2375518946861446E-2</c:v>
                </c:pt>
                <c:pt idx="124">
                  <c:v>5.004157906634131E-2</c:v>
                </c:pt>
                <c:pt idx="125">
                  <c:v>4.9567178902790429E-2</c:v>
                </c:pt>
                <c:pt idx="126">
                  <c:v>5.1522501647039989E-2</c:v>
                </c:pt>
                <c:pt idx="127">
                  <c:v>5.3583351899143192E-2</c:v>
                </c:pt>
                <c:pt idx="128">
                  <c:v>5.5267450825474879E-2</c:v>
                </c:pt>
                <c:pt idx="129">
                  <c:v>5.6568827152442727E-2</c:v>
                </c:pt>
                <c:pt idx="130">
                  <c:v>5.5755822332306249E-2</c:v>
                </c:pt>
                <c:pt idx="131">
                  <c:v>5.6838624577665912E-2</c:v>
                </c:pt>
                <c:pt idx="132">
                  <c:v>5.7607754691793134E-2</c:v>
                </c:pt>
                <c:pt idx="133">
                  <c:v>5.9094371665107601E-2</c:v>
                </c:pt>
                <c:pt idx="134">
                  <c:v>5.9146747960790141E-2</c:v>
                </c:pt>
                <c:pt idx="135">
                  <c:v>5.9616756440377811E-2</c:v>
                </c:pt>
                <c:pt idx="136">
                  <c:v>6.0693038445906705E-2</c:v>
                </c:pt>
                <c:pt idx="137">
                  <c:v>6.1555449769769031E-2</c:v>
                </c:pt>
                <c:pt idx="138">
                  <c:v>5.8627368021418852E-2</c:v>
                </c:pt>
                <c:pt idx="139">
                  <c:v>5.7916659976159975E-2</c:v>
                </c:pt>
                <c:pt idx="140">
                  <c:v>5.597481282783013E-2</c:v>
                </c:pt>
                <c:pt idx="141">
                  <c:v>5.6669051705040427E-2</c:v>
                </c:pt>
                <c:pt idx="142">
                  <c:v>5.8001859083779583E-2</c:v>
                </c:pt>
                <c:pt idx="143">
                  <c:v>5.7170773006398057E-2</c:v>
                </c:pt>
                <c:pt idx="144">
                  <c:v>5.7487902645729408E-2</c:v>
                </c:pt>
                <c:pt idx="145">
                  <c:v>5.9092356801798876E-2</c:v>
                </c:pt>
                <c:pt idx="146">
                  <c:v>5.7948021914735651E-2</c:v>
                </c:pt>
                <c:pt idx="147">
                  <c:v>5.6499475457363155E-2</c:v>
                </c:pt>
                <c:pt idx="148">
                  <c:v>5.6818324992330638E-2</c:v>
                </c:pt>
                <c:pt idx="149">
                  <c:v>5.4714309607562198E-2</c:v>
                </c:pt>
                <c:pt idx="150">
                  <c:v>5.4394220422487233E-2</c:v>
                </c:pt>
                <c:pt idx="151">
                  <c:v>5.6277988633808562E-2</c:v>
                </c:pt>
                <c:pt idx="152">
                  <c:v>5.5113870526364676E-2</c:v>
                </c:pt>
                <c:pt idx="153">
                  <c:v>5.6187290421634201E-2</c:v>
                </c:pt>
                <c:pt idx="154">
                  <c:v>5.491869108434945E-2</c:v>
                </c:pt>
                <c:pt idx="155">
                  <c:v>5.6185096446556754E-2</c:v>
                </c:pt>
                <c:pt idx="156">
                  <c:v>5.7519497888896542E-2</c:v>
                </c:pt>
                <c:pt idx="157">
                  <c:v>5.6415764568379094E-2</c:v>
                </c:pt>
                <c:pt idx="158">
                  <c:v>5.6568293829485014E-2</c:v>
                </c:pt>
                <c:pt idx="159">
                  <c:v>5.7173952112523782E-2</c:v>
                </c:pt>
                <c:pt idx="160">
                  <c:v>6.0078168432209714E-2</c:v>
                </c:pt>
                <c:pt idx="161">
                  <c:v>6.204835078674846E-2</c:v>
                </c:pt>
                <c:pt idx="162">
                  <c:v>6.1386266532669403E-2</c:v>
                </c:pt>
                <c:pt idx="163">
                  <c:v>5.8538737193120999E-2</c:v>
                </c:pt>
                <c:pt idx="164">
                  <c:v>5.9365957311666787E-2</c:v>
                </c:pt>
                <c:pt idx="165">
                  <c:v>6.0168208503660989E-2</c:v>
                </c:pt>
                <c:pt idx="166">
                  <c:v>5.9585772860745005E-2</c:v>
                </c:pt>
                <c:pt idx="167">
                  <c:v>5.8952050595603336E-2</c:v>
                </c:pt>
                <c:pt idx="168">
                  <c:v>6.0110220699250913E-2</c:v>
                </c:pt>
                <c:pt idx="169">
                  <c:v>5.942100307946932E-2</c:v>
                </c:pt>
                <c:pt idx="170">
                  <c:v>5.7967839264686426E-2</c:v>
                </c:pt>
                <c:pt idx="171">
                  <c:v>5.8832987730220165E-2</c:v>
                </c:pt>
                <c:pt idx="172">
                  <c:v>5.7997846105283628E-2</c:v>
                </c:pt>
                <c:pt idx="173">
                  <c:v>5.6785789404775501E-2</c:v>
                </c:pt>
                <c:pt idx="174">
                  <c:v>5.5943596364102732E-2</c:v>
                </c:pt>
                <c:pt idx="175">
                  <c:v>5.370248386044911E-2</c:v>
                </c:pt>
                <c:pt idx="176">
                  <c:v>5.357438483023283E-2</c:v>
                </c:pt>
                <c:pt idx="177">
                  <c:v>5.1359119420970004E-2</c:v>
                </c:pt>
                <c:pt idx="178">
                  <c:v>4.9596680207890487E-2</c:v>
                </c:pt>
                <c:pt idx="179">
                  <c:v>5.1032660112496922E-2</c:v>
                </c:pt>
                <c:pt idx="180">
                  <c:v>4.9915431944881572E-2</c:v>
                </c:pt>
                <c:pt idx="181">
                  <c:v>4.9057639477596407E-2</c:v>
                </c:pt>
                <c:pt idx="182">
                  <c:v>4.9198206760413074E-2</c:v>
                </c:pt>
                <c:pt idx="183">
                  <c:v>4.9163439836573314E-2</c:v>
                </c:pt>
                <c:pt idx="184">
                  <c:v>4.8712600529819031E-2</c:v>
                </c:pt>
                <c:pt idx="185">
                  <c:v>4.648520317387636E-2</c:v>
                </c:pt>
                <c:pt idx="186">
                  <c:v>4.6585223437685494E-2</c:v>
                </c:pt>
                <c:pt idx="187">
                  <c:v>4.6942564870637908E-2</c:v>
                </c:pt>
                <c:pt idx="188">
                  <c:v>4.5985300673054563E-2</c:v>
                </c:pt>
                <c:pt idx="189">
                  <c:v>4.5080577919911408E-2</c:v>
                </c:pt>
                <c:pt idx="190">
                  <c:v>4.4295390642229364E-2</c:v>
                </c:pt>
                <c:pt idx="191">
                  <c:v>4.5690550182147065E-2</c:v>
                </c:pt>
                <c:pt idx="192">
                  <c:v>4.7280130875216174E-2</c:v>
                </c:pt>
                <c:pt idx="193">
                  <c:v>4.8051100975039653E-2</c:v>
                </c:pt>
                <c:pt idx="194">
                  <c:v>4.7219852834577594E-2</c:v>
                </c:pt>
                <c:pt idx="195">
                  <c:v>4.6422307542251552E-2</c:v>
                </c:pt>
                <c:pt idx="196">
                  <c:v>4.5831233164926252E-2</c:v>
                </c:pt>
                <c:pt idx="197">
                  <c:v>4.6282932046320585E-2</c:v>
                </c:pt>
                <c:pt idx="198">
                  <c:v>4.6686405370004722E-2</c:v>
                </c:pt>
                <c:pt idx="199">
                  <c:v>4.8207079633360302E-2</c:v>
                </c:pt>
                <c:pt idx="200">
                  <c:v>4.8248555121890045E-2</c:v>
                </c:pt>
                <c:pt idx="201">
                  <c:v>5.0050927220832889E-2</c:v>
                </c:pt>
                <c:pt idx="202">
                  <c:v>4.9831238690821726E-2</c:v>
                </c:pt>
                <c:pt idx="203">
                  <c:v>5.1311646604224298E-2</c:v>
                </c:pt>
                <c:pt idx="204">
                  <c:v>5.159858036920531E-2</c:v>
                </c:pt>
                <c:pt idx="205">
                  <c:v>5.1135168610521378E-2</c:v>
                </c:pt>
                <c:pt idx="206">
                  <c:v>5.2778564640998241E-2</c:v>
                </c:pt>
                <c:pt idx="207">
                  <c:v>5.2045278349980864E-2</c:v>
                </c:pt>
                <c:pt idx="208">
                  <c:v>5.0805203227129156E-2</c:v>
                </c:pt>
                <c:pt idx="209">
                  <c:v>5.134168713774364E-2</c:v>
                </c:pt>
                <c:pt idx="210">
                  <c:v>5.10172743379253E-2</c:v>
                </c:pt>
                <c:pt idx="211">
                  <c:v>5.0201657115699357E-2</c:v>
                </c:pt>
                <c:pt idx="212">
                  <c:v>4.9244716880188916E-2</c:v>
                </c:pt>
                <c:pt idx="213">
                  <c:v>5.0156852573276803E-2</c:v>
                </c:pt>
                <c:pt idx="214">
                  <c:v>5.1583342937776569E-2</c:v>
                </c:pt>
                <c:pt idx="215">
                  <c:v>5.23401081176222E-2</c:v>
                </c:pt>
                <c:pt idx="216">
                  <c:v>4.9925223951481884E-2</c:v>
                </c:pt>
                <c:pt idx="217">
                  <c:v>4.8854943194235535E-2</c:v>
                </c:pt>
                <c:pt idx="218">
                  <c:v>4.8965377268035098E-2</c:v>
                </c:pt>
                <c:pt idx="219">
                  <c:v>4.9135272530163837E-2</c:v>
                </c:pt>
                <c:pt idx="220">
                  <c:v>4.6991884967331699E-2</c:v>
                </c:pt>
                <c:pt idx="221">
                  <c:v>4.6412381327670574E-2</c:v>
                </c:pt>
                <c:pt idx="222">
                  <c:v>4.7228855904275356E-2</c:v>
                </c:pt>
                <c:pt idx="223">
                  <c:v>4.679941672668117E-2</c:v>
                </c:pt>
                <c:pt idx="224">
                  <c:v>4.6558062499200442E-2</c:v>
                </c:pt>
                <c:pt idx="225">
                  <c:v>4.7288031784866763E-2</c:v>
                </c:pt>
                <c:pt idx="226">
                  <c:v>4.7645990221078474E-2</c:v>
                </c:pt>
                <c:pt idx="227">
                  <c:v>4.8448002899787061E-2</c:v>
                </c:pt>
                <c:pt idx="228">
                  <c:v>4.7013557406123313E-2</c:v>
                </c:pt>
                <c:pt idx="229">
                  <c:v>4.7607575405059763E-2</c:v>
                </c:pt>
                <c:pt idx="230">
                  <c:v>4.7965776522044923E-2</c:v>
                </c:pt>
                <c:pt idx="231">
                  <c:v>4.7291472449853308E-2</c:v>
                </c:pt>
                <c:pt idx="232">
                  <c:v>4.6422956024747941E-2</c:v>
                </c:pt>
                <c:pt idx="233">
                  <c:v>4.6678622405076427E-2</c:v>
                </c:pt>
                <c:pt idx="234">
                  <c:v>4.6924330178199115E-2</c:v>
                </c:pt>
                <c:pt idx="235">
                  <c:v>4.9465968604143692E-2</c:v>
                </c:pt>
                <c:pt idx="236">
                  <c:v>5.0607900716468937E-2</c:v>
                </c:pt>
                <c:pt idx="237">
                  <c:v>5.258159790446286E-2</c:v>
                </c:pt>
                <c:pt idx="238">
                  <c:v>5.4350877133324024E-2</c:v>
                </c:pt>
                <c:pt idx="239">
                  <c:v>5.5452628122772359E-2</c:v>
                </c:pt>
                <c:pt idx="240">
                  <c:v>5.2916505871512878E-2</c:v>
                </c:pt>
                <c:pt idx="241">
                  <c:v>5.3105161029996031E-2</c:v>
                </c:pt>
                <c:pt idx="242">
                  <c:v>5.4495815442548737E-2</c:v>
                </c:pt>
                <c:pt idx="243">
                  <c:v>5.3814528359525805E-2</c:v>
                </c:pt>
                <c:pt idx="244">
                  <c:v>5.3390730137197071E-2</c:v>
                </c:pt>
                <c:pt idx="245">
                  <c:v>5.2962845297245945E-2</c:v>
                </c:pt>
                <c:pt idx="246">
                  <c:v>5.3443815966094502E-2</c:v>
                </c:pt>
                <c:pt idx="247">
                  <c:v>5.2202167536829186E-2</c:v>
                </c:pt>
                <c:pt idx="248">
                  <c:v>4.8568094318321098E-2</c:v>
                </c:pt>
                <c:pt idx="249">
                  <c:v>4.8703894504480497E-2</c:v>
                </c:pt>
                <c:pt idx="250">
                  <c:v>4.8663074301029549E-2</c:v>
                </c:pt>
                <c:pt idx="251">
                  <c:v>4.7531705915833944E-2</c:v>
                </c:pt>
                <c:pt idx="252">
                  <c:v>4.5780137377654843E-2</c:v>
                </c:pt>
                <c:pt idx="253">
                  <c:v>4.573446487127774E-2</c:v>
                </c:pt>
                <c:pt idx="254">
                  <c:v>4.4168898817485466E-2</c:v>
                </c:pt>
                <c:pt idx="255">
                  <c:v>4.375387315652092E-2</c:v>
                </c:pt>
                <c:pt idx="256">
                  <c:v>4.3689344986979822E-2</c:v>
                </c:pt>
                <c:pt idx="257">
                  <c:v>4.3819099281429463E-2</c:v>
                </c:pt>
                <c:pt idx="258">
                  <c:v>4.5104751770819192E-2</c:v>
                </c:pt>
                <c:pt idx="259">
                  <c:v>4.5260383170488049E-2</c:v>
                </c:pt>
                <c:pt idx="260">
                  <c:v>4.6233573750943079E-2</c:v>
                </c:pt>
                <c:pt idx="261">
                  <c:v>4.5579964482276171E-2</c:v>
                </c:pt>
                <c:pt idx="262">
                  <c:v>4.6895496335583195E-2</c:v>
                </c:pt>
                <c:pt idx="263">
                  <c:v>4.793132489746392E-2</c:v>
                </c:pt>
                <c:pt idx="264">
                  <c:v>4.9145193072048066E-2</c:v>
                </c:pt>
                <c:pt idx="265">
                  <c:v>5.0485438409357694E-2</c:v>
                </c:pt>
                <c:pt idx="266">
                  <c:v>5.0621768444297111E-2</c:v>
                </c:pt>
                <c:pt idx="267">
                  <c:v>5.0044238507695363E-2</c:v>
                </c:pt>
                <c:pt idx="268">
                  <c:v>5.2995376369109518E-2</c:v>
                </c:pt>
                <c:pt idx="269">
                  <c:v>5.37671069409415E-2</c:v>
                </c:pt>
                <c:pt idx="270">
                  <c:v>5.6466064017135047E-2</c:v>
                </c:pt>
                <c:pt idx="271">
                  <c:v>5.5175183969834424E-2</c:v>
                </c:pt>
                <c:pt idx="272">
                  <c:v>5.4408661913162487E-2</c:v>
                </c:pt>
                <c:pt idx="273">
                  <c:v>5.3996262343777829E-2</c:v>
                </c:pt>
                <c:pt idx="274">
                  <c:v>5.1843442853871879E-2</c:v>
                </c:pt>
                <c:pt idx="275">
                  <c:v>5.2415820955079656E-2</c:v>
                </c:pt>
                <c:pt idx="276">
                  <c:v>5.1936655400665707E-2</c:v>
                </c:pt>
                <c:pt idx="277">
                  <c:v>5.0622000719389194E-2</c:v>
                </c:pt>
                <c:pt idx="278">
                  <c:v>4.8115878142144616E-2</c:v>
                </c:pt>
                <c:pt idx="279">
                  <c:v>4.7641500305894841E-2</c:v>
                </c:pt>
                <c:pt idx="280">
                  <c:v>4.9058288034525638E-2</c:v>
                </c:pt>
                <c:pt idx="281">
                  <c:v>4.9532438009313194E-2</c:v>
                </c:pt>
                <c:pt idx="282">
                  <c:v>5.03476735066632E-2</c:v>
                </c:pt>
                <c:pt idx="283">
                  <c:v>5.0390105276652872E-2</c:v>
                </c:pt>
                <c:pt idx="284">
                  <c:v>5.0474352700002209E-2</c:v>
                </c:pt>
                <c:pt idx="285">
                  <c:v>5.0302173116305499E-2</c:v>
                </c:pt>
                <c:pt idx="286">
                  <c:v>5.0256089959158645E-2</c:v>
                </c:pt>
                <c:pt idx="287">
                  <c:v>4.9899468804426535E-2</c:v>
                </c:pt>
                <c:pt idx="288">
                  <c:v>5.0552808517904779E-2</c:v>
                </c:pt>
                <c:pt idx="289">
                  <c:v>5.0596335977714235E-2</c:v>
                </c:pt>
                <c:pt idx="290">
                  <c:v>5.0534538170548961E-2</c:v>
                </c:pt>
                <c:pt idx="291">
                  <c:v>5.1012330849968562E-2</c:v>
                </c:pt>
                <c:pt idx="292">
                  <c:v>4.9630303912611848E-2</c:v>
                </c:pt>
                <c:pt idx="293">
                  <c:v>4.9482886572962806E-2</c:v>
                </c:pt>
                <c:pt idx="294">
                  <c:v>4.8700431659743859E-2</c:v>
                </c:pt>
                <c:pt idx="295">
                  <c:v>4.7667968765209533E-2</c:v>
                </c:pt>
                <c:pt idx="296">
                  <c:v>4.7446728492441144E-2</c:v>
                </c:pt>
                <c:pt idx="297">
                  <c:v>4.8371772584252695E-2</c:v>
                </c:pt>
                <c:pt idx="298">
                  <c:v>4.9380973319539473E-2</c:v>
                </c:pt>
                <c:pt idx="299">
                  <c:v>5.102168498209099E-2</c:v>
                </c:pt>
                <c:pt idx="300">
                  <c:v>5.1143864689096562E-2</c:v>
                </c:pt>
                <c:pt idx="301">
                  <c:v>4.8963742647222655E-2</c:v>
                </c:pt>
                <c:pt idx="302">
                  <c:v>4.9460126994426111E-2</c:v>
                </c:pt>
                <c:pt idx="303">
                  <c:v>4.835108954211699E-2</c:v>
                </c:pt>
                <c:pt idx="304">
                  <c:v>4.7886899330894794E-2</c:v>
                </c:pt>
                <c:pt idx="305">
                  <c:v>4.7826363689132886E-2</c:v>
                </c:pt>
                <c:pt idx="306">
                  <c:v>5.0511449976032838E-2</c:v>
                </c:pt>
                <c:pt idx="307">
                  <c:v>5.3007311481376732E-2</c:v>
                </c:pt>
                <c:pt idx="308">
                  <c:v>5.0759089906565295E-2</c:v>
                </c:pt>
                <c:pt idx="309">
                  <c:v>5.1351430224076025E-2</c:v>
                </c:pt>
                <c:pt idx="310">
                  <c:v>5.0103712944956261E-2</c:v>
                </c:pt>
                <c:pt idx="311">
                  <c:v>5.1521242114093098E-2</c:v>
                </c:pt>
                <c:pt idx="312">
                  <c:v>4.9883516264883368E-2</c:v>
                </c:pt>
                <c:pt idx="313">
                  <c:v>5.0216078006190365E-2</c:v>
                </c:pt>
                <c:pt idx="314">
                  <c:v>5.0088894168077151E-2</c:v>
                </c:pt>
                <c:pt idx="315">
                  <c:v>5.0490558190294937E-2</c:v>
                </c:pt>
                <c:pt idx="316">
                  <c:v>4.966840052082952E-2</c:v>
                </c:pt>
                <c:pt idx="317">
                  <c:v>4.7887169560713566E-2</c:v>
                </c:pt>
                <c:pt idx="318">
                  <c:v>4.6270629612463046E-2</c:v>
                </c:pt>
                <c:pt idx="319">
                  <c:v>4.6177767839153533E-2</c:v>
                </c:pt>
                <c:pt idx="320">
                  <c:v>4.5869697279797624E-2</c:v>
                </c:pt>
                <c:pt idx="321">
                  <c:v>4.6241689965961855E-2</c:v>
                </c:pt>
                <c:pt idx="322">
                  <c:v>4.7447969499932498E-2</c:v>
                </c:pt>
                <c:pt idx="323">
                  <c:v>4.6651471539308521E-2</c:v>
                </c:pt>
                <c:pt idx="324">
                  <c:v>4.5737895649091365E-2</c:v>
                </c:pt>
                <c:pt idx="325">
                  <c:v>4.6699900346035932E-2</c:v>
                </c:pt>
                <c:pt idx="326">
                  <c:v>4.870076830859589E-2</c:v>
                </c:pt>
                <c:pt idx="327">
                  <c:v>4.9527254178957682E-2</c:v>
                </c:pt>
                <c:pt idx="328">
                  <c:v>5.0438289001194923E-2</c:v>
                </c:pt>
                <c:pt idx="329">
                  <c:v>4.5689025098779243E-2</c:v>
                </c:pt>
                <c:pt idx="330">
                  <c:v>4.4702572753429273E-2</c:v>
                </c:pt>
                <c:pt idx="331">
                  <c:v>4.3473358264784823E-2</c:v>
                </c:pt>
                <c:pt idx="332">
                  <c:v>4.3547419114230927E-2</c:v>
                </c:pt>
                <c:pt idx="333">
                  <c:v>4.4234386645646023E-2</c:v>
                </c:pt>
                <c:pt idx="334">
                  <c:v>4.3210596646720729E-2</c:v>
                </c:pt>
                <c:pt idx="335">
                  <c:v>4.1819856745991396E-2</c:v>
                </c:pt>
                <c:pt idx="336">
                  <c:v>3.9524879921176939E-2</c:v>
                </c:pt>
                <c:pt idx="337">
                  <c:v>3.9581145870733352E-2</c:v>
                </c:pt>
                <c:pt idx="338">
                  <c:v>3.9153182393969428E-2</c:v>
                </c:pt>
                <c:pt idx="339">
                  <c:v>3.9278252193237488E-2</c:v>
                </c:pt>
                <c:pt idx="340">
                  <c:v>4.0576208262535586E-2</c:v>
                </c:pt>
                <c:pt idx="341">
                  <c:v>4.1781785763525731E-2</c:v>
                </c:pt>
                <c:pt idx="342">
                  <c:v>4.1334943382129521E-2</c:v>
                </c:pt>
                <c:pt idx="343">
                  <c:v>4.1095208922131324E-2</c:v>
                </c:pt>
                <c:pt idx="344">
                  <c:v>4.3073137793435176E-2</c:v>
                </c:pt>
                <c:pt idx="345">
                  <c:v>4.3791399762523907E-2</c:v>
                </c:pt>
                <c:pt idx="346">
                  <c:v>4.3693966952005246E-2</c:v>
                </c:pt>
                <c:pt idx="347">
                  <c:v>4.6402863971890751E-2</c:v>
                </c:pt>
                <c:pt idx="348">
                  <c:v>4.5971586018914025E-2</c:v>
                </c:pt>
                <c:pt idx="349">
                  <c:v>4.5896972874136736E-2</c:v>
                </c:pt>
                <c:pt idx="350">
                  <c:v>4.5562093184703154E-2</c:v>
                </c:pt>
                <c:pt idx="351">
                  <c:v>4.5298107577305131E-2</c:v>
                </c:pt>
                <c:pt idx="352">
                  <c:v>4.5787116967920823E-2</c:v>
                </c:pt>
                <c:pt idx="353">
                  <c:v>4.628576862967234E-2</c:v>
                </c:pt>
                <c:pt idx="354">
                  <c:v>4.6918331008354894E-2</c:v>
                </c:pt>
                <c:pt idx="355">
                  <c:v>4.5973658019811153E-2</c:v>
                </c:pt>
                <c:pt idx="356">
                  <c:v>4.660238672778895E-2</c:v>
                </c:pt>
                <c:pt idx="357">
                  <c:v>4.6873796598765935E-2</c:v>
                </c:pt>
                <c:pt idx="358">
                  <c:v>4.5488589414046175E-2</c:v>
                </c:pt>
                <c:pt idx="359">
                  <c:v>4.236662559541074E-2</c:v>
                </c:pt>
                <c:pt idx="360">
                  <c:v>4.0047633481820055E-2</c:v>
                </c:pt>
                <c:pt idx="361">
                  <c:v>3.8822216529996893E-2</c:v>
                </c:pt>
                <c:pt idx="362">
                  <c:v>3.7843795684184195E-2</c:v>
                </c:pt>
                <c:pt idx="363">
                  <c:v>3.5122795664320028E-2</c:v>
                </c:pt>
                <c:pt idx="364">
                  <c:v>3.6535585217953359E-2</c:v>
                </c:pt>
                <c:pt idx="365">
                  <c:v>3.3984041331502471E-2</c:v>
                </c:pt>
                <c:pt idx="366">
                  <c:v>3.6255505699242366E-2</c:v>
                </c:pt>
                <c:pt idx="367">
                  <c:v>3.6399785868352401E-2</c:v>
                </c:pt>
                <c:pt idx="368">
                  <c:v>3.6932593636197858E-2</c:v>
                </c:pt>
                <c:pt idx="369">
                  <c:v>3.7166925839001969E-2</c:v>
                </c:pt>
                <c:pt idx="370">
                  <c:v>3.7021460382478444E-2</c:v>
                </c:pt>
                <c:pt idx="371">
                  <c:v>3.7908905001113262E-2</c:v>
                </c:pt>
                <c:pt idx="372">
                  <c:v>3.6849445289663094E-2</c:v>
                </c:pt>
                <c:pt idx="373">
                  <c:v>3.6608212030080065E-2</c:v>
                </c:pt>
                <c:pt idx="374">
                  <c:v>3.6566477258859025E-2</c:v>
                </c:pt>
                <c:pt idx="375">
                  <c:v>3.6082886747127632E-2</c:v>
                </c:pt>
                <c:pt idx="376">
                  <c:v>3.6585048409391779E-2</c:v>
                </c:pt>
                <c:pt idx="377">
                  <c:v>3.7380984074835352E-2</c:v>
                </c:pt>
                <c:pt idx="378">
                  <c:v>3.694082979957769E-2</c:v>
                </c:pt>
                <c:pt idx="379">
                  <c:v>3.5782736221295873E-2</c:v>
                </c:pt>
                <c:pt idx="380">
                  <c:v>3.5876837050748914E-2</c:v>
                </c:pt>
                <c:pt idx="381">
                  <c:v>3.9257705157829406E-2</c:v>
                </c:pt>
                <c:pt idx="382">
                  <c:v>3.9177946663722964E-2</c:v>
                </c:pt>
                <c:pt idx="383">
                  <c:v>4.0368321952338644E-2</c:v>
                </c:pt>
                <c:pt idx="384">
                  <c:v>3.9314725416012677E-2</c:v>
                </c:pt>
                <c:pt idx="385">
                  <c:v>3.9455338637529924E-2</c:v>
                </c:pt>
                <c:pt idx="386">
                  <c:v>3.922843211399165E-2</c:v>
                </c:pt>
                <c:pt idx="387">
                  <c:v>4.0577994329600256E-2</c:v>
                </c:pt>
                <c:pt idx="388">
                  <c:v>4.0173265650209553E-2</c:v>
                </c:pt>
                <c:pt idx="389">
                  <c:v>4.1951399381990197E-2</c:v>
                </c:pt>
                <c:pt idx="390">
                  <c:v>4.3028748612537152E-2</c:v>
                </c:pt>
                <c:pt idx="391">
                  <c:v>4.454461735281702E-2</c:v>
                </c:pt>
                <c:pt idx="392">
                  <c:v>4.5815344180029118E-2</c:v>
                </c:pt>
                <c:pt idx="393">
                  <c:v>4.6384174978698324E-2</c:v>
                </c:pt>
                <c:pt idx="394">
                  <c:v>4.5775258015954251E-2</c:v>
                </c:pt>
                <c:pt idx="395">
                  <c:v>4.4244806527498869E-2</c:v>
                </c:pt>
                <c:pt idx="396">
                  <c:v>4.4736615195417655E-2</c:v>
                </c:pt>
                <c:pt idx="397">
                  <c:v>4.6792048378706173E-2</c:v>
                </c:pt>
                <c:pt idx="398">
                  <c:v>4.6356648620548162E-2</c:v>
                </c:pt>
                <c:pt idx="399">
                  <c:v>4.5006361247247974E-2</c:v>
                </c:pt>
                <c:pt idx="400">
                  <c:v>4.4706511041218831E-2</c:v>
                </c:pt>
                <c:pt idx="401">
                  <c:v>4.4622902757023776E-2</c:v>
                </c:pt>
                <c:pt idx="402">
                  <c:v>4.3288434800770451E-2</c:v>
                </c:pt>
                <c:pt idx="403">
                  <c:v>4.2770169968014152E-2</c:v>
                </c:pt>
                <c:pt idx="404">
                  <c:v>4.1855307479967969E-2</c:v>
                </c:pt>
                <c:pt idx="405">
                  <c:v>4.0091717145754477E-2</c:v>
                </c:pt>
                <c:pt idx="406">
                  <c:v>3.9470692966776882E-2</c:v>
                </c:pt>
                <c:pt idx="407">
                  <c:v>3.9180245266104238E-2</c:v>
                </c:pt>
                <c:pt idx="408">
                  <c:v>3.8547120645989918E-2</c:v>
                </c:pt>
                <c:pt idx="409">
                  <c:v>3.7319652611659156E-2</c:v>
                </c:pt>
                <c:pt idx="410">
                  <c:v>3.6023299793015842E-2</c:v>
                </c:pt>
                <c:pt idx="411">
                  <c:v>3.6350177969046459E-2</c:v>
                </c:pt>
                <c:pt idx="412">
                  <c:v>3.7351539547997581E-2</c:v>
                </c:pt>
                <c:pt idx="413">
                  <c:v>3.6981800586459487E-2</c:v>
                </c:pt>
                <c:pt idx="414">
                  <c:v>3.6129802110837855E-2</c:v>
                </c:pt>
                <c:pt idx="415">
                  <c:v>3.5530963125944962E-2</c:v>
                </c:pt>
                <c:pt idx="416">
                  <c:v>3.4978961002824507E-2</c:v>
                </c:pt>
                <c:pt idx="417">
                  <c:v>3.460835911813305E-2</c:v>
                </c:pt>
                <c:pt idx="418">
                  <c:v>3.5215668300782169E-2</c:v>
                </c:pt>
                <c:pt idx="419">
                  <c:v>3.5096906440017235E-2</c:v>
                </c:pt>
                <c:pt idx="420">
                  <c:v>3.4195098585038372E-2</c:v>
                </c:pt>
                <c:pt idx="421">
                  <c:v>3.4411995830440203E-2</c:v>
                </c:pt>
                <c:pt idx="422">
                  <c:v>3.5032757268123639E-2</c:v>
                </c:pt>
                <c:pt idx="423">
                  <c:v>3.5309879891884111E-2</c:v>
                </c:pt>
                <c:pt idx="424">
                  <c:v>3.649928231442004E-2</c:v>
                </c:pt>
                <c:pt idx="425">
                  <c:v>3.6173669050909872E-2</c:v>
                </c:pt>
                <c:pt idx="426">
                  <c:v>3.5642817620343589E-2</c:v>
                </c:pt>
                <c:pt idx="427">
                  <c:v>3.4508381568861213E-2</c:v>
                </c:pt>
                <c:pt idx="428">
                  <c:v>3.4068151817449314E-2</c:v>
                </c:pt>
                <c:pt idx="429">
                  <c:v>3.4982259152275694E-2</c:v>
                </c:pt>
                <c:pt idx="430">
                  <c:v>3.5465826475101575E-2</c:v>
                </c:pt>
                <c:pt idx="431">
                  <c:v>3.6086501909398633E-2</c:v>
                </c:pt>
                <c:pt idx="432">
                  <c:v>3.6531160044168141E-2</c:v>
                </c:pt>
                <c:pt idx="433">
                  <c:v>3.8206541063078941E-2</c:v>
                </c:pt>
                <c:pt idx="434">
                  <c:v>4.0705659041900169E-2</c:v>
                </c:pt>
                <c:pt idx="435">
                  <c:v>4.0529412970096337E-2</c:v>
                </c:pt>
                <c:pt idx="436">
                  <c:v>4.2524590577956385E-2</c:v>
                </c:pt>
                <c:pt idx="437">
                  <c:v>4.4060342437231677E-2</c:v>
                </c:pt>
                <c:pt idx="438">
                  <c:v>4.2813111706936406E-2</c:v>
                </c:pt>
                <c:pt idx="439">
                  <c:v>4.5471193032631869E-2</c:v>
                </c:pt>
                <c:pt idx="440">
                  <c:v>4.5917020032104822E-2</c:v>
                </c:pt>
                <c:pt idx="441">
                  <c:v>5.052547948079468E-2</c:v>
                </c:pt>
                <c:pt idx="442">
                  <c:v>5.0934380187245401E-2</c:v>
                </c:pt>
                <c:pt idx="443">
                  <c:v>4.8209802641304346E-2</c:v>
                </c:pt>
                <c:pt idx="444">
                  <c:v>4.6180691991098463E-2</c:v>
                </c:pt>
                <c:pt idx="445">
                  <c:v>4.6879247341393239E-2</c:v>
                </c:pt>
                <c:pt idx="446">
                  <c:v>4.5283835974438601E-2</c:v>
                </c:pt>
                <c:pt idx="447">
                  <c:v>4.3856636903021468E-2</c:v>
                </c:pt>
                <c:pt idx="448">
                  <c:v>4.1961805984853003E-2</c:v>
                </c:pt>
                <c:pt idx="449">
                  <c:v>4.2145663962323242E-2</c:v>
                </c:pt>
                <c:pt idx="450">
                  <c:v>4.1458630544511141E-2</c:v>
                </c:pt>
                <c:pt idx="451">
                  <c:v>4.0181629284324977E-2</c:v>
                </c:pt>
                <c:pt idx="452">
                  <c:v>4.0524893859847852E-2</c:v>
                </c:pt>
                <c:pt idx="453">
                  <c:v>4.057040781481594E-2</c:v>
                </c:pt>
                <c:pt idx="454">
                  <c:v>3.9022352705307045E-2</c:v>
                </c:pt>
                <c:pt idx="455">
                  <c:v>3.8753060666446897E-2</c:v>
                </c:pt>
                <c:pt idx="456">
                  <c:v>3.8232917379157641E-2</c:v>
                </c:pt>
                <c:pt idx="457">
                  <c:v>3.9468003002334828E-2</c:v>
                </c:pt>
                <c:pt idx="458">
                  <c:v>3.9051477028486645E-2</c:v>
                </c:pt>
                <c:pt idx="459">
                  <c:v>3.8561926031925681E-2</c:v>
                </c:pt>
                <c:pt idx="460">
                  <c:v>3.7999711654997798E-2</c:v>
                </c:pt>
                <c:pt idx="461">
                  <c:v>3.7873760641514612E-2</c:v>
                </c:pt>
                <c:pt idx="462">
                  <c:v>3.7506391214815714E-2</c:v>
                </c:pt>
                <c:pt idx="463">
                  <c:v>3.730006725439719E-2</c:v>
                </c:pt>
                <c:pt idx="464">
                  <c:v>3.7695196887568422E-2</c:v>
                </c:pt>
                <c:pt idx="465">
                  <c:v>3.8309777647661143E-2</c:v>
                </c:pt>
                <c:pt idx="466">
                  <c:v>3.8900878207276411E-2</c:v>
                </c:pt>
                <c:pt idx="467">
                  <c:v>3.8951058182097792E-2</c:v>
                </c:pt>
                <c:pt idx="468">
                  <c:v>3.9250508284642986E-2</c:v>
                </c:pt>
                <c:pt idx="469">
                  <c:v>4.0318320349150831E-2</c:v>
                </c:pt>
                <c:pt idx="470">
                  <c:v>4.037230636062681E-2</c:v>
                </c:pt>
                <c:pt idx="471">
                  <c:v>4.1493071717054894E-2</c:v>
                </c:pt>
                <c:pt idx="472">
                  <c:v>4.123659540865976E-2</c:v>
                </c:pt>
                <c:pt idx="473">
                  <c:v>4.2336065482082172E-2</c:v>
                </c:pt>
                <c:pt idx="474">
                  <c:v>4.397837502449492E-2</c:v>
                </c:pt>
                <c:pt idx="475">
                  <c:v>4.2749774812114588E-2</c:v>
                </c:pt>
                <c:pt idx="476">
                  <c:v>4.2066228562117933E-2</c:v>
                </c:pt>
                <c:pt idx="477">
                  <c:v>3.9452726906738067E-2</c:v>
                </c:pt>
                <c:pt idx="478">
                  <c:v>3.8664400609465382E-2</c:v>
                </c:pt>
                <c:pt idx="479">
                  <c:v>3.9480705818715552E-2</c:v>
                </c:pt>
                <c:pt idx="480">
                  <c:v>3.8747129730858046E-2</c:v>
                </c:pt>
                <c:pt idx="481">
                  <c:v>3.6971796485471921E-2</c:v>
                </c:pt>
                <c:pt idx="482">
                  <c:v>3.7666122837863657E-2</c:v>
                </c:pt>
                <c:pt idx="483">
                  <c:v>3.6596535361634618E-2</c:v>
                </c:pt>
                <c:pt idx="484">
                  <c:v>3.6090276911397129E-2</c:v>
                </c:pt>
                <c:pt idx="485">
                  <c:v>3.5505904911645556E-2</c:v>
                </c:pt>
                <c:pt idx="486">
                  <c:v>3.5975078348748281E-2</c:v>
                </c:pt>
                <c:pt idx="487">
                  <c:v>3.8534629357863517E-2</c:v>
                </c:pt>
                <c:pt idx="488">
                  <c:v>4.0571538317443222E-2</c:v>
                </c:pt>
                <c:pt idx="489">
                  <c:v>4.0369890405606734E-2</c:v>
                </c:pt>
                <c:pt idx="490">
                  <c:v>3.8780399202951725E-2</c:v>
                </c:pt>
                <c:pt idx="491">
                  <c:v>3.8231851276889203E-2</c:v>
                </c:pt>
                <c:pt idx="492">
                  <c:v>3.8568832898060318E-2</c:v>
                </c:pt>
                <c:pt idx="493">
                  <c:v>3.9184256976382691E-2</c:v>
                </c:pt>
                <c:pt idx="494">
                  <c:v>3.9097240392874641E-2</c:v>
                </c:pt>
                <c:pt idx="495">
                  <c:v>3.9309801059245641E-2</c:v>
                </c:pt>
                <c:pt idx="496">
                  <c:v>3.9385285912352824E-2</c:v>
                </c:pt>
                <c:pt idx="497">
                  <c:v>3.8934912229230803E-2</c:v>
                </c:pt>
                <c:pt idx="498">
                  <c:v>3.8883040898970454E-2</c:v>
                </c:pt>
                <c:pt idx="499">
                  <c:v>3.8618535063945567E-2</c:v>
                </c:pt>
                <c:pt idx="500">
                  <c:v>3.8813376055976553E-2</c:v>
                </c:pt>
                <c:pt idx="501">
                  <c:v>3.8857474084074618E-2</c:v>
                </c:pt>
                <c:pt idx="502">
                  <c:v>3.9161080425622732E-2</c:v>
                </c:pt>
                <c:pt idx="503">
                  <c:v>3.9840904055784256E-2</c:v>
                </c:pt>
                <c:pt idx="504">
                  <c:v>4.0467078996824363E-2</c:v>
                </c:pt>
                <c:pt idx="505">
                  <c:v>4.153665184126952E-2</c:v>
                </c:pt>
                <c:pt idx="506">
                  <c:v>4.2124673460352549E-2</c:v>
                </c:pt>
                <c:pt idx="507">
                  <c:v>4.2165296099878097E-2</c:v>
                </c:pt>
                <c:pt idx="508">
                  <c:v>4.2523816483392068E-2</c:v>
                </c:pt>
                <c:pt idx="509">
                  <c:v>4.4631128871917461E-2</c:v>
                </c:pt>
                <c:pt idx="510">
                  <c:v>4.4818899346354406E-2</c:v>
                </c:pt>
                <c:pt idx="511">
                  <c:v>4.3954190015681724E-2</c:v>
                </c:pt>
                <c:pt idx="512">
                  <c:v>4.4100883141197006E-2</c:v>
                </c:pt>
                <c:pt idx="513">
                  <c:v>4.5219948992477922E-2</c:v>
                </c:pt>
                <c:pt idx="514">
                  <c:v>4.6418366281789282E-2</c:v>
                </c:pt>
                <c:pt idx="515">
                  <c:v>4.5904535950953368E-2</c:v>
                </c:pt>
                <c:pt idx="516">
                  <c:v>4.4448370440719719E-2</c:v>
                </c:pt>
                <c:pt idx="517">
                  <c:v>4.3537933314627415E-2</c:v>
                </c:pt>
                <c:pt idx="518">
                  <c:v>4.4192024063481959E-2</c:v>
                </c:pt>
                <c:pt idx="519">
                  <c:v>4.4602919693026127E-2</c:v>
                </c:pt>
                <c:pt idx="520">
                  <c:v>4.4846878031671929E-2</c:v>
                </c:pt>
                <c:pt idx="521">
                  <c:v>4.503236144769876E-2</c:v>
                </c:pt>
                <c:pt idx="522">
                  <c:v>4.7496031152575932E-2</c:v>
                </c:pt>
                <c:pt idx="523">
                  <c:v>5.183135680218294E-2</c:v>
                </c:pt>
                <c:pt idx="524">
                  <c:v>5.184104566989179E-2</c:v>
                </c:pt>
                <c:pt idx="525">
                  <c:v>5.3531123515429636E-2</c:v>
                </c:pt>
                <c:pt idx="526">
                  <c:v>5.2561257419489416E-2</c:v>
                </c:pt>
                <c:pt idx="527">
                  <c:v>4.959470869913811E-2</c:v>
                </c:pt>
                <c:pt idx="528">
                  <c:v>4.8915008822026027E-2</c:v>
                </c:pt>
                <c:pt idx="529">
                  <c:v>4.8907319884864506E-2</c:v>
                </c:pt>
                <c:pt idx="530">
                  <c:v>4.7421079245203633E-2</c:v>
                </c:pt>
                <c:pt idx="531">
                  <c:v>4.5308938152291728E-2</c:v>
                </c:pt>
                <c:pt idx="532">
                  <c:v>4.6586415658949727E-2</c:v>
                </c:pt>
                <c:pt idx="533">
                  <c:v>4.621404744653887E-2</c:v>
                </c:pt>
                <c:pt idx="534">
                  <c:v>4.644918286413191E-2</c:v>
                </c:pt>
                <c:pt idx="535">
                  <c:v>4.4927329984950103E-2</c:v>
                </c:pt>
                <c:pt idx="536">
                  <c:v>4.3767857046538516E-2</c:v>
                </c:pt>
                <c:pt idx="537">
                  <c:v>4.2466606531364116E-2</c:v>
                </c:pt>
                <c:pt idx="538">
                  <c:v>4.175957535094011E-2</c:v>
                </c:pt>
                <c:pt idx="539">
                  <c:v>4.1625067886042907E-2</c:v>
                </c:pt>
                <c:pt idx="540">
                  <c:v>4.2547502416028421E-2</c:v>
                </c:pt>
                <c:pt idx="541">
                  <c:v>4.2904594772462994E-2</c:v>
                </c:pt>
                <c:pt idx="542">
                  <c:v>4.3365606759320142E-2</c:v>
                </c:pt>
                <c:pt idx="543">
                  <c:v>4.4140994862151381E-2</c:v>
                </c:pt>
                <c:pt idx="544">
                  <c:v>4.3799948287380583E-2</c:v>
                </c:pt>
                <c:pt idx="545">
                  <c:v>4.3938280534341415E-2</c:v>
                </c:pt>
                <c:pt idx="546">
                  <c:v>4.4428292024197874E-2</c:v>
                </c:pt>
                <c:pt idx="547">
                  <c:v>4.4539097881442405E-2</c:v>
                </c:pt>
                <c:pt idx="548">
                  <c:v>4.3965299665397486E-2</c:v>
                </c:pt>
                <c:pt idx="549">
                  <c:v>4.3718833028223464E-2</c:v>
                </c:pt>
                <c:pt idx="550">
                  <c:v>4.3765664711296441E-2</c:v>
                </c:pt>
                <c:pt idx="551">
                  <c:v>4.5443048815053622E-2</c:v>
                </c:pt>
                <c:pt idx="552">
                  <c:v>4.6691155350800914E-2</c:v>
                </c:pt>
                <c:pt idx="553">
                  <c:v>4.9863368722532934E-2</c:v>
                </c:pt>
                <c:pt idx="554">
                  <c:v>4.8903491474157595E-2</c:v>
                </c:pt>
                <c:pt idx="555">
                  <c:v>5.1925316880821151E-2</c:v>
                </c:pt>
                <c:pt idx="556">
                  <c:v>5.4297825709088324E-2</c:v>
                </c:pt>
                <c:pt idx="557">
                  <c:v>5.4365984588746988E-2</c:v>
                </c:pt>
                <c:pt idx="558">
                  <c:v>5.4598848636703223E-2</c:v>
                </c:pt>
                <c:pt idx="559">
                  <c:v>5.6668152006028497E-2</c:v>
                </c:pt>
                <c:pt idx="560">
                  <c:v>5.9956477839049657E-2</c:v>
                </c:pt>
                <c:pt idx="561">
                  <c:v>6.344051325448169E-2</c:v>
                </c:pt>
                <c:pt idx="562">
                  <c:v>6.7592858932830457E-2</c:v>
                </c:pt>
                <c:pt idx="563">
                  <c:v>7.0496350127072491E-2</c:v>
                </c:pt>
                <c:pt idx="564">
                  <c:v>6.8287560298295025E-2</c:v>
                </c:pt>
                <c:pt idx="565">
                  <c:v>6.7647977149224742E-2</c:v>
                </c:pt>
                <c:pt idx="566">
                  <c:v>6.9094603389951437E-2</c:v>
                </c:pt>
                <c:pt idx="567">
                  <c:v>6.9384664857692221E-2</c:v>
                </c:pt>
                <c:pt idx="568">
                  <c:v>7.0003504512138201E-2</c:v>
                </c:pt>
                <c:pt idx="569">
                  <c:v>6.9680309913602648E-2</c:v>
                </c:pt>
                <c:pt idx="570">
                  <c:v>7.1911806535687628E-2</c:v>
                </c:pt>
                <c:pt idx="571">
                  <c:v>7.2167149050088392E-2</c:v>
                </c:pt>
                <c:pt idx="572">
                  <c:v>7.4593761504651884E-2</c:v>
                </c:pt>
                <c:pt idx="573">
                  <c:v>7.3302768029523901E-2</c:v>
                </c:pt>
                <c:pt idx="574">
                  <c:v>7.5508498442780736E-2</c:v>
                </c:pt>
                <c:pt idx="575">
                  <c:v>7.5892981398408499E-2</c:v>
                </c:pt>
                <c:pt idx="576">
                  <c:v>7.691345470789003E-2</c:v>
                </c:pt>
                <c:pt idx="577">
                  <c:v>7.3831234467386458E-2</c:v>
                </c:pt>
                <c:pt idx="578">
                  <c:v>7.4542223334922414E-2</c:v>
                </c:pt>
                <c:pt idx="579">
                  <c:v>7.3130453972462511E-2</c:v>
                </c:pt>
                <c:pt idx="580">
                  <c:v>6.980246018972612E-2</c:v>
                </c:pt>
                <c:pt idx="581">
                  <c:v>7.1440916369235774E-2</c:v>
                </c:pt>
                <c:pt idx="582">
                  <c:v>7.0455114980908951E-2</c:v>
                </c:pt>
                <c:pt idx="583">
                  <c:v>7.6314055336385647E-2</c:v>
                </c:pt>
                <c:pt idx="584">
                  <c:v>7.5707924459298373E-2</c:v>
                </c:pt>
                <c:pt idx="585">
                  <c:v>7.295791989922927E-2</c:v>
                </c:pt>
                <c:pt idx="586">
                  <c:v>7.8283202341946911E-2</c:v>
                </c:pt>
                <c:pt idx="587">
                  <c:v>8.0504551715041617E-2</c:v>
                </c:pt>
                <c:pt idx="588">
                  <c:v>8.4256659981724324E-2</c:v>
                </c:pt>
                <c:pt idx="589">
                  <c:v>9.0514212444746653E-2</c:v>
                </c:pt>
                <c:pt idx="590">
                  <c:v>8.5461017594964203E-2</c:v>
                </c:pt>
                <c:pt idx="591">
                  <c:v>9.3662823450896548E-2</c:v>
                </c:pt>
                <c:pt idx="592">
                  <c:v>9.8734350809181137E-2</c:v>
                </c:pt>
                <c:pt idx="593">
                  <c:v>0.10111577648534376</c:v>
                </c:pt>
                <c:pt idx="594">
                  <c:v>0.10286326638351742</c:v>
                </c:pt>
                <c:pt idx="595">
                  <c:v>9.9554374181755972E-2</c:v>
                </c:pt>
                <c:pt idx="596">
                  <c:v>9.8424507703728514E-2</c:v>
                </c:pt>
                <c:pt idx="597">
                  <c:v>9.6831132314074059E-2</c:v>
                </c:pt>
                <c:pt idx="598">
                  <c:v>0.10306557405196051</c:v>
                </c:pt>
                <c:pt idx="599">
                  <c:v>0.10626504980620374</c:v>
                </c:pt>
                <c:pt idx="600">
                  <c:v>0.10103492295027119</c:v>
                </c:pt>
                <c:pt idx="601">
                  <c:v>9.8842888609193769E-2</c:v>
                </c:pt>
                <c:pt idx="602">
                  <c:v>0.10034299281308912</c:v>
                </c:pt>
                <c:pt idx="603">
                  <c:v>9.7880155779405495E-2</c:v>
                </c:pt>
                <c:pt idx="604">
                  <c:v>9.738765085929553E-2</c:v>
                </c:pt>
                <c:pt idx="605">
                  <c:v>0.10281771369376502</c:v>
                </c:pt>
                <c:pt idx="606">
                  <c:v>0.10162960553450054</c:v>
                </c:pt>
                <c:pt idx="607">
                  <c:v>0.10342710486596995</c:v>
                </c:pt>
                <c:pt idx="608">
                  <c:v>0.10039723367595413</c:v>
                </c:pt>
                <c:pt idx="609">
                  <c:v>9.857324212366203E-2</c:v>
                </c:pt>
                <c:pt idx="610">
                  <c:v>9.3550664084822266E-2</c:v>
                </c:pt>
                <c:pt idx="611">
                  <c:v>9.1940131937428504E-2</c:v>
                </c:pt>
                <c:pt idx="612">
                  <c:v>8.9496190154636251E-2</c:v>
                </c:pt>
                <c:pt idx="613">
                  <c:v>8.780891198564747E-2</c:v>
                </c:pt>
                <c:pt idx="614">
                  <c:v>8.4812480128901857E-2</c:v>
                </c:pt>
                <c:pt idx="615">
                  <c:v>8.139566776515833E-2</c:v>
                </c:pt>
                <c:pt idx="616">
                  <c:v>7.8571276351031935E-2</c:v>
                </c:pt>
                <c:pt idx="617">
                  <c:v>8.1275921661502687E-2</c:v>
                </c:pt>
                <c:pt idx="618">
                  <c:v>8.1059931101194915E-2</c:v>
                </c:pt>
                <c:pt idx="619">
                  <c:v>7.6217166808461828E-2</c:v>
                </c:pt>
                <c:pt idx="620">
                  <c:v>7.7299182992557419E-2</c:v>
                </c:pt>
                <c:pt idx="621">
                  <c:v>7.671489023071125E-2</c:v>
                </c:pt>
                <c:pt idx="622">
                  <c:v>8.0317476760587841E-2</c:v>
                </c:pt>
                <c:pt idx="623">
                  <c:v>7.990883897918527E-2</c:v>
                </c:pt>
                <c:pt idx="624">
                  <c:v>7.9563052405188642E-2</c:v>
                </c:pt>
                <c:pt idx="625">
                  <c:v>7.6072259134138828E-2</c:v>
                </c:pt>
                <c:pt idx="626">
                  <c:v>7.7108782495949352E-2</c:v>
                </c:pt>
                <c:pt idx="627">
                  <c:v>7.9342671148503172E-2</c:v>
                </c:pt>
                <c:pt idx="628">
                  <c:v>8.1981699939673219E-2</c:v>
                </c:pt>
                <c:pt idx="629">
                  <c:v>8.7698072373267433E-2</c:v>
                </c:pt>
                <c:pt idx="630">
                  <c:v>8.7707360775039919E-2</c:v>
                </c:pt>
                <c:pt idx="631">
                  <c:v>8.6413434296606875E-2</c:v>
                </c:pt>
                <c:pt idx="632">
                  <c:v>8.9233072220486945E-2</c:v>
                </c:pt>
                <c:pt idx="633">
                  <c:v>9.0243419555566404E-2</c:v>
                </c:pt>
                <c:pt idx="634">
                  <c:v>8.6825120080777154E-2</c:v>
                </c:pt>
                <c:pt idx="635">
                  <c:v>8.516081123652014E-2</c:v>
                </c:pt>
                <c:pt idx="636">
                  <c:v>8.3452404603007083E-2</c:v>
                </c:pt>
                <c:pt idx="637">
                  <c:v>8.4471835540754631E-2</c:v>
                </c:pt>
                <c:pt idx="638">
                  <c:v>8.5906040426488597E-2</c:v>
                </c:pt>
                <c:pt idx="639">
                  <c:v>8.6079090685535764E-2</c:v>
                </c:pt>
                <c:pt idx="640">
                  <c:v>8.5824363710678947E-2</c:v>
                </c:pt>
                <c:pt idx="641">
                  <c:v>8.3560890701331825E-2</c:v>
                </c:pt>
                <c:pt idx="642">
                  <c:v>8.1517661971178976E-2</c:v>
                </c:pt>
                <c:pt idx="643">
                  <c:v>8.0886424681016561E-2</c:v>
                </c:pt>
                <c:pt idx="644">
                  <c:v>8.1489978213073008E-2</c:v>
                </c:pt>
                <c:pt idx="645">
                  <c:v>8.2642369653175368E-2</c:v>
                </c:pt>
                <c:pt idx="646">
                  <c:v>7.8816267290383005E-2</c:v>
                </c:pt>
                <c:pt idx="647">
                  <c:v>7.6522426728392282E-2</c:v>
                </c:pt>
                <c:pt idx="648">
                  <c:v>7.5543730962348898E-2</c:v>
                </c:pt>
                <c:pt idx="649">
                  <c:v>7.4762936089281529E-2</c:v>
                </c:pt>
                <c:pt idx="650">
                  <c:v>7.9307737554694516E-2</c:v>
                </c:pt>
                <c:pt idx="651">
                  <c:v>7.7218626668676946E-2</c:v>
                </c:pt>
                <c:pt idx="652">
                  <c:v>7.487130508208692E-2</c:v>
                </c:pt>
                <c:pt idx="653">
                  <c:v>7.5549371013001604E-2</c:v>
                </c:pt>
                <c:pt idx="654">
                  <c:v>7.4571352285083742E-2</c:v>
                </c:pt>
                <c:pt idx="655">
                  <c:v>7.4625359186383536E-2</c:v>
                </c:pt>
                <c:pt idx="656">
                  <c:v>7.3345093641381809E-2</c:v>
                </c:pt>
                <c:pt idx="657">
                  <c:v>7.0445807864798066E-2</c:v>
                </c:pt>
                <c:pt idx="658">
                  <c:v>7.1895628077016605E-2</c:v>
                </c:pt>
                <c:pt idx="659">
                  <c:v>6.916453765594513E-2</c:v>
                </c:pt>
                <c:pt idx="660">
                  <c:v>6.9343801757617091E-2</c:v>
                </c:pt>
                <c:pt idx="661">
                  <c:v>7.1774251901797648E-2</c:v>
                </c:pt>
                <c:pt idx="662">
                  <c:v>7.4831595357340838E-2</c:v>
                </c:pt>
                <c:pt idx="663">
                  <c:v>7.4278241101828124E-2</c:v>
                </c:pt>
                <c:pt idx="664">
                  <c:v>7.3412377702568088E-2</c:v>
                </c:pt>
                <c:pt idx="665">
                  <c:v>7.0855109082187895E-2</c:v>
                </c:pt>
                <c:pt idx="666">
                  <c:v>6.9224839391712867E-2</c:v>
                </c:pt>
                <c:pt idx="667">
                  <c:v>6.6776902608899819E-2</c:v>
                </c:pt>
                <c:pt idx="668">
                  <c:v>6.6126860345831623E-2</c:v>
                </c:pt>
                <c:pt idx="669">
                  <c:v>6.817651176543009E-2</c:v>
                </c:pt>
                <c:pt idx="670">
                  <c:v>6.7472494271698324E-2</c:v>
                </c:pt>
                <c:pt idx="671">
                  <c:v>6.6674989243688601E-2</c:v>
                </c:pt>
                <c:pt idx="672">
                  <c:v>6.7005765891306884E-2</c:v>
                </c:pt>
                <c:pt idx="673">
                  <c:v>6.4389629674586724E-2</c:v>
                </c:pt>
                <c:pt idx="674">
                  <c:v>6.3681653203051899E-2</c:v>
                </c:pt>
                <c:pt idx="675">
                  <c:v>6.2936447798826803E-2</c:v>
                </c:pt>
                <c:pt idx="676">
                  <c:v>6.0961086713237536E-2</c:v>
                </c:pt>
                <c:pt idx="677">
                  <c:v>6.2211491398068114E-2</c:v>
                </c:pt>
                <c:pt idx="678">
                  <c:v>5.8407720943193499E-2</c:v>
                </c:pt>
                <c:pt idx="679">
                  <c:v>5.6224335811282319E-2</c:v>
                </c:pt>
                <c:pt idx="680">
                  <c:v>5.5260330703272881E-2</c:v>
                </c:pt>
                <c:pt idx="681">
                  <c:v>5.7483794291465815E-2</c:v>
                </c:pt>
                <c:pt idx="682">
                  <c:v>5.4405936518631536E-2</c:v>
                </c:pt>
                <c:pt idx="683">
                  <c:v>5.3642917340300855E-2</c:v>
                </c:pt>
                <c:pt idx="684">
                  <c:v>5.3914173592148118E-2</c:v>
                </c:pt>
                <c:pt idx="685">
                  <c:v>5.4068484625145095E-2</c:v>
                </c:pt>
                <c:pt idx="686">
                  <c:v>5.0043128401124987E-2</c:v>
                </c:pt>
                <c:pt idx="687">
                  <c:v>4.8922727104359701E-2</c:v>
                </c:pt>
                <c:pt idx="688">
                  <c:v>4.8820727867716102E-2</c:v>
                </c:pt>
                <c:pt idx="689">
                  <c:v>5.0137716020742698E-2</c:v>
                </c:pt>
                <c:pt idx="690">
                  <c:v>4.9817358848388643E-2</c:v>
                </c:pt>
                <c:pt idx="691">
                  <c:v>4.7276863079303996E-2</c:v>
                </c:pt>
                <c:pt idx="692">
                  <c:v>4.7002464421240668E-2</c:v>
                </c:pt>
                <c:pt idx="693">
                  <c:v>4.6267362244277688E-2</c:v>
                </c:pt>
                <c:pt idx="694">
                  <c:v>4.2423755691359019E-2</c:v>
                </c:pt>
                <c:pt idx="695">
                  <c:v>4.2152474107223142E-2</c:v>
                </c:pt>
                <c:pt idx="696">
                  <c:v>4.0489626076112256E-2</c:v>
                </c:pt>
                <c:pt idx="697">
                  <c:v>4.0750506151726623E-2</c:v>
                </c:pt>
                <c:pt idx="698">
                  <c:v>4.0680603730963452E-2</c:v>
                </c:pt>
                <c:pt idx="699">
                  <c:v>3.9907807676797108E-2</c:v>
                </c:pt>
                <c:pt idx="700">
                  <c:v>4.1486599806403027E-2</c:v>
                </c:pt>
                <c:pt idx="701">
                  <c:v>3.8531246210475614E-2</c:v>
                </c:pt>
                <c:pt idx="702">
                  <c:v>3.7671120118310975E-2</c:v>
                </c:pt>
                <c:pt idx="703">
                  <c:v>3.5137938204393718E-2</c:v>
                </c:pt>
                <c:pt idx="704">
                  <c:v>3.6468012004739224E-2</c:v>
                </c:pt>
                <c:pt idx="705">
                  <c:v>4.2792673313337887E-2</c:v>
                </c:pt>
                <c:pt idx="706">
                  <c:v>4.7322882413822251E-2</c:v>
                </c:pt>
                <c:pt idx="707">
                  <c:v>4.6185324793950683E-2</c:v>
                </c:pt>
                <c:pt idx="708">
                  <c:v>4.3904959467814086E-2</c:v>
                </c:pt>
                <c:pt idx="709">
                  <c:v>4.2943061362830763E-2</c:v>
                </c:pt>
                <c:pt idx="710">
                  <c:v>4.0216754688994355E-2</c:v>
                </c:pt>
                <c:pt idx="711">
                  <c:v>4.0801977503974185E-2</c:v>
                </c:pt>
                <c:pt idx="712">
                  <c:v>4.1015423867020263E-2</c:v>
                </c:pt>
                <c:pt idx="713">
                  <c:v>4.6448517094237654E-2</c:v>
                </c:pt>
                <c:pt idx="714">
                  <c:v>4.4684154036407416E-2</c:v>
                </c:pt>
                <c:pt idx="715">
                  <c:v>4.4166254050445948E-2</c:v>
                </c:pt>
                <c:pt idx="716">
                  <c:v>4.9228519722306789E-2</c:v>
                </c:pt>
                <c:pt idx="717">
                  <c:v>5.2392718655134118E-2</c:v>
                </c:pt>
                <c:pt idx="718">
                  <c:v>5.2912133845764375E-2</c:v>
                </c:pt>
                <c:pt idx="719">
                  <c:v>5.5042958283826757E-2</c:v>
                </c:pt>
                <c:pt idx="720">
                  <c:v>5.2415889185458406E-2</c:v>
                </c:pt>
                <c:pt idx="721">
                  <c:v>4.7756986900573443E-2</c:v>
                </c:pt>
                <c:pt idx="722">
                  <c:v>5.0038053326700173E-2</c:v>
                </c:pt>
                <c:pt idx="723">
                  <c:v>5.3559596076487713E-2</c:v>
                </c:pt>
                <c:pt idx="724">
                  <c:v>5.8806925314582703E-2</c:v>
                </c:pt>
                <c:pt idx="725">
                  <c:v>5.2541961962055142E-2</c:v>
                </c:pt>
                <c:pt idx="726">
                  <c:v>5.5688647581647724E-2</c:v>
                </c:pt>
                <c:pt idx="727">
                  <c:v>5.5308670418210831E-2</c:v>
                </c:pt>
                <c:pt idx="728">
                  <c:v>7.0992501422640061E-2</c:v>
                </c:pt>
                <c:pt idx="729">
                  <c:v>6.6742502533924358E-2</c:v>
                </c:pt>
                <c:pt idx="730">
                  <c:v>7.1103795919802829E-2</c:v>
                </c:pt>
                <c:pt idx="731">
                  <c:v>7.965223412608749E-2</c:v>
                </c:pt>
                <c:pt idx="732">
                  <c:v>8.0277128379155988E-2</c:v>
                </c:pt>
                <c:pt idx="733">
                  <c:v>7.6011565977428114E-2</c:v>
                </c:pt>
                <c:pt idx="734">
                  <c:v>8.2617272672326159E-2</c:v>
                </c:pt>
                <c:pt idx="735">
                  <c:v>9.6385196862197015E-2</c:v>
                </c:pt>
                <c:pt idx="736">
                  <c:v>0.11550385326645181</c:v>
                </c:pt>
                <c:pt idx="737">
                  <c:v>0.11568662508019462</c:v>
                </c:pt>
                <c:pt idx="738">
                  <c:v>9.0335775346230857E-2</c:v>
                </c:pt>
                <c:pt idx="739">
                  <c:v>7.0018659681755496E-2</c:v>
                </c:pt>
                <c:pt idx="740">
                  <c:v>7.1514044606583102E-2</c:v>
                </c:pt>
                <c:pt idx="741">
                  <c:v>7.9451727056708249E-2</c:v>
                </c:pt>
                <c:pt idx="742">
                  <c:v>8.2616912618592039E-2</c:v>
                </c:pt>
                <c:pt idx="743">
                  <c:v>7.8951849358334408E-2</c:v>
                </c:pt>
                <c:pt idx="744">
                  <c:v>7.5212379383886641E-2</c:v>
                </c:pt>
                <c:pt idx="745">
                  <c:v>8.6260383602603879E-2</c:v>
                </c:pt>
                <c:pt idx="746">
                  <c:v>8.3830830286153166E-2</c:v>
                </c:pt>
                <c:pt idx="747">
                  <c:v>6.3807212188165818E-2</c:v>
                </c:pt>
                <c:pt idx="748">
                  <c:v>5.6937360970102983E-2</c:v>
                </c:pt>
                <c:pt idx="749">
                  <c:v>5.2236025863933139E-2</c:v>
                </c:pt>
                <c:pt idx="750">
                  <c:v>5.779708097270881E-2</c:v>
                </c:pt>
                <c:pt idx="751">
                  <c:v>5.370870383430032E-2</c:v>
                </c:pt>
                <c:pt idx="752">
                  <c:v>5.8772461987050426E-2</c:v>
                </c:pt>
                <c:pt idx="753">
                  <c:v>6.3152024921634659E-2</c:v>
                </c:pt>
                <c:pt idx="754">
                  <c:v>5.8913419202632308E-2</c:v>
                </c:pt>
                <c:pt idx="755">
                  <c:v>5.812279649401865E-2</c:v>
                </c:pt>
                <c:pt idx="756">
                  <c:v>5.367481407499626E-2</c:v>
                </c:pt>
                <c:pt idx="757">
                  <c:v>5.5511567628248881E-2</c:v>
                </c:pt>
                <c:pt idx="758">
                  <c:v>5.5465315718072811E-2</c:v>
                </c:pt>
                <c:pt idx="759">
                  <c:v>5.6631642003217492E-2</c:v>
                </c:pt>
                <c:pt idx="760">
                  <c:v>6.0338251775069171E-2</c:v>
                </c:pt>
                <c:pt idx="761">
                  <c:v>5.989920531202389E-2</c:v>
                </c:pt>
                <c:pt idx="762">
                  <c:v>6.5647496394941135E-2</c:v>
                </c:pt>
                <c:pt idx="763">
                  <c:v>6.3332281090531545E-2</c:v>
                </c:pt>
                <c:pt idx="764">
                  <c:v>6.4773939896541705E-2</c:v>
                </c:pt>
                <c:pt idx="765">
                  <c:v>6.5849380735767918E-2</c:v>
                </c:pt>
                <c:pt idx="766">
                  <c:v>6.2039240543925636E-2</c:v>
                </c:pt>
                <c:pt idx="767">
                  <c:v>6.1855333905884005E-2</c:v>
                </c:pt>
                <c:pt idx="768">
                  <c:v>6.4692770562397695E-2</c:v>
                </c:pt>
                <c:pt idx="769">
                  <c:v>6.7233041008050165E-2</c:v>
                </c:pt>
                <c:pt idx="770">
                  <c:v>6.8995331307675253E-2</c:v>
                </c:pt>
                <c:pt idx="771">
                  <c:v>6.4884209226215975E-2</c:v>
                </c:pt>
                <c:pt idx="772">
                  <c:v>6.344534483180457E-2</c:v>
                </c:pt>
                <c:pt idx="773">
                  <c:v>6.0057762501960411E-2</c:v>
                </c:pt>
                <c:pt idx="774">
                  <c:v>5.6587573023204933E-2</c:v>
                </c:pt>
                <c:pt idx="775">
                  <c:v>5.5896493617488996E-2</c:v>
                </c:pt>
                <c:pt idx="776">
                  <c:v>5.5029802611032901E-2</c:v>
                </c:pt>
                <c:pt idx="777">
                  <c:v>5.2086697633556403E-2</c:v>
                </c:pt>
                <c:pt idx="778">
                  <c:v>5.105970848273713E-2</c:v>
                </c:pt>
                <c:pt idx="779">
                  <c:v>4.9683219153975902E-2</c:v>
                </c:pt>
                <c:pt idx="780">
                  <c:v>4.7381929351138101E-2</c:v>
                </c:pt>
                <c:pt idx="781">
                  <c:v>4.6783120541580486E-2</c:v>
                </c:pt>
                <c:pt idx="782">
                  <c:v>4.5582855743916864E-2</c:v>
                </c:pt>
                <c:pt idx="783">
                  <c:v>4.8398956157325979E-2</c:v>
                </c:pt>
                <c:pt idx="784">
                  <c:v>4.6805931529490724E-2</c:v>
                </c:pt>
                <c:pt idx="785">
                  <c:v>4.6129570924115473E-2</c:v>
                </c:pt>
                <c:pt idx="786">
                  <c:v>4.4194458552956714E-2</c:v>
                </c:pt>
                <c:pt idx="787">
                  <c:v>4.4206531424775944E-2</c:v>
                </c:pt>
                <c:pt idx="788">
                  <c:v>4.418625811703919E-2</c:v>
                </c:pt>
                <c:pt idx="789">
                  <c:v>4.182056056492274E-2</c:v>
                </c:pt>
                <c:pt idx="790">
                  <c:v>4.1611345878491836E-2</c:v>
                </c:pt>
                <c:pt idx="791">
                  <c:v>4.1792999988114587E-2</c:v>
                </c:pt>
                <c:pt idx="792">
                  <c:v>4.0877676685538475E-2</c:v>
                </c:pt>
                <c:pt idx="793">
                  <c:v>4.0409950824551059E-2</c:v>
                </c:pt>
                <c:pt idx="794">
                  <c:v>4.1166701645947851E-2</c:v>
                </c:pt>
                <c:pt idx="795">
                  <c:v>4.4223828832644543E-2</c:v>
                </c:pt>
                <c:pt idx="796">
                  <c:v>4.483218892600515E-2</c:v>
                </c:pt>
                <c:pt idx="797">
                  <c:v>4.665512358545882E-2</c:v>
                </c:pt>
                <c:pt idx="798">
                  <c:v>4.3562967592393809E-2</c:v>
                </c:pt>
                <c:pt idx="799">
                  <c:v>4.5483188112153829E-2</c:v>
                </c:pt>
                <c:pt idx="800">
                  <c:v>5.1200590351827974E-2</c:v>
                </c:pt>
                <c:pt idx="801">
                  <c:v>5.5377011127621639E-2</c:v>
                </c:pt>
                <c:pt idx="802">
                  <c:v>5.9428782795441858E-2</c:v>
                </c:pt>
                <c:pt idx="803">
                  <c:v>6.1309996387909488E-2</c:v>
                </c:pt>
                <c:pt idx="804">
                  <c:v>5.9767412593448421E-2</c:v>
                </c:pt>
                <c:pt idx="805">
                  <c:v>5.6682980337740677E-2</c:v>
                </c:pt>
                <c:pt idx="806">
                  <c:v>6.9733649754822449E-2</c:v>
                </c:pt>
                <c:pt idx="807">
                  <c:v>6.3432097435707976E-2</c:v>
                </c:pt>
                <c:pt idx="808">
                  <c:v>6.5058995398880465E-2</c:v>
                </c:pt>
                <c:pt idx="809">
                  <c:v>5.4916369102003801E-2</c:v>
                </c:pt>
                <c:pt idx="810">
                  <c:v>5.2113827794331803E-2</c:v>
                </c:pt>
                <c:pt idx="811">
                  <c:v>5.3190062133160548E-2</c:v>
                </c:pt>
                <c:pt idx="812">
                  <c:v>5.2650905968280572E-2</c:v>
                </c:pt>
                <c:pt idx="813">
                  <c:v>4.9449585079840291E-2</c:v>
                </c:pt>
                <c:pt idx="814">
                  <c:v>5.0757685966424861E-2</c:v>
                </c:pt>
                <c:pt idx="815">
                  <c:v>4.9384048992639075E-2</c:v>
                </c:pt>
                <c:pt idx="816">
                  <c:v>5.209358810966852E-2</c:v>
                </c:pt>
                <c:pt idx="817">
                  <c:v>5.0480480660747729E-2</c:v>
                </c:pt>
                <c:pt idx="818">
                  <c:v>5.6125703371067891E-2</c:v>
                </c:pt>
                <c:pt idx="819">
                  <c:v>5.5933856436296947E-2</c:v>
                </c:pt>
                <c:pt idx="820">
                  <c:v>5.3357734326023816E-2</c:v>
                </c:pt>
                <c:pt idx="821">
                  <c:v>5.6109363402750072E-2</c:v>
                </c:pt>
                <c:pt idx="822">
                  <c:v>5.1891208975859096E-2</c:v>
                </c:pt>
                <c:pt idx="823">
                  <c:v>5.4962675988027912E-2</c:v>
                </c:pt>
                <c:pt idx="824">
                  <c:v>5.0398564512150384E-2</c:v>
                </c:pt>
                <c:pt idx="825">
                  <c:v>5.0395874271549512E-2</c:v>
                </c:pt>
                <c:pt idx="826">
                  <c:v>5.2222104779119052E-2</c:v>
                </c:pt>
                <c:pt idx="827">
                  <c:v>5.1235918512918685E-2</c:v>
                </c:pt>
                <c:pt idx="828">
                  <c:v>5.2305803079308447E-2</c:v>
                </c:pt>
                <c:pt idx="829">
                  <c:v>5.2456524372194613E-2</c:v>
                </c:pt>
                <c:pt idx="830">
                  <c:v>5.1974580436936132E-2</c:v>
                </c:pt>
                <c:pt idx="831">
                  <c:v>5.2237395182504247E-2</c:v>
                </c:pt>
                <c:pt idx="832">
                  <c:v>6.389835529315957E-2</c:v>
                </c:pt>
                <c:pt idx="833">
                  <c:v>6.0690739126766258E-2</c:v>
                </c:pt>
                <c:pt idx="834">
                  <c:v>5.8858946607623183E-2</c:v>
                </c:pt>
                <c:pt idx="835">
                  <c:v>5.7730373863062373E-2</c:v>
                </c:pt>
                <c:pt idx="836">
                  <c:v>5.7191220373798771E-2</c:v>
                </c:pt>
                <c:pt idx="837">
                  <c:v>5.5516838234543175E-2</c:v>
                </c:pt>
                <c:pt idx="838">
                  <c:v>5.7152031280995594E-2</c:v>
                </c:pt>
                <c:pt idx="839">
                  <c:v>5.7665850016135251E-2</c:v>
                </c:pt>
                <c:pt idx="840">
                  <c:v>5.9705059617924675E-2</c:v>
                </c:pt>
                <c:pt idx="841">
                  <c:v>6.0477378633632423E-2</c:v>
                </c:pt>
                <c:pt idx="842">
                  <c:v>6.0581125317467274E-2</c:v>
                </c:pt>
                <c:pt idx="843">
                  <c:v>6.3995979298545849E-2</c:v>
                </c:pt>
                <c:pt idx="844">
                  <c:v>6.4324944641620613E-2</c:v>
                </c:pt>
                <c:pt idx="845">
                  <c:v>6.3019313724274467E-2</c:v>
                </c:pt>
                <c:pt idx="846">
                  <c:v>6.0417545838649694E-2</c:v>
                </c:pt>
                <c:pt idx="847">
                  <c:v>6.1715644250187801E-2</c:v>
                </c:pt>
                <c:pt idx="848">
                  <c:v>6.3030075261308507E-2</c:v>
                </c:pt>
                <c:pt idx="849">
                  <c:v>6.7225327942079111E-2</c:v>
                </c:pt>
                <c:pt idx="850">
                  <c:v>6.9944525869344173E-2</c:v>
                </c:pt>
                <c:pt idx="851">
                  <c:v>7.3155631725635092E-2</c:v>
                </c:pt>
                <c:pt idx="852">
                  <c:v>7.336318921739457E-2</c:v>
                </c:pt>
                <c:pt idx="853">
                  <c:v>7.576403488346295E-2</c:v>
                </c:pt>
                <c:pt idx="854">
                  <c:v>8.0305210928790005E-2</c:v>
                </c:pt>
                <c:pt idx="855">
                  <c:v>8.3695687076882366E-2</c:v>
                </c:pt>
                <c:pt idx="856">
                  <c:v>8.0910106049446595E-2</c:v>
                </c:pt>
                <c:pt idx="857">
                  <c:v>7.9908950808653983E-2</c:v>
                </c:pt>
                <c:pt idx="858">
                  <c:v>7.8707971113940178E-2</c:v>
                </c:pt>
                <c:pt idx="859">
                  <c:v>7.8884049491315722E-2</c:v>
                </c:pt>
                <c:pt idx="860">
                  <c:v>7.7467112982927133E-2</c:v>
                </c:pt>
                <c:pt idx="861">
                  <c:v>7.4917122559456664E-2</c:v>
                </c:pt>
                <c:pt idx="862">
                  <c:v>7.6298800435609326E-2</c:v>
                </c:pt>
                <c:pt idx="863">
                  <c:v>7.3982197738200806E-2</c:v>
                </c:pt>
                <c:pt idx="864">
                  <c:v>7.0197827547124531E-2</c:v>
                </c:pt>
                <c:pt idx="865">
                  <c:v>6.7758994986690496E-2</c:v>
                </c:pt>
                <c:pt idx="866">
                  <c:v>6.6474674161461245E-2</c:v>
                </c:pt>
                <c:pt idx="867">
                  <c:v>6.7288509715512423E-2</c:v>
                </c:pt>
                <c:pt idx="868">
                  <c:v>6.5533060632309542E-2</c:v>
                </c:pt>
                <c:pt idx="869">
                  <c:v>6.4673230578423571E-2</c:v>
                </c:pt>
                <c:pt idx="870">
                  <c:v>6.7155575529181208E-2</c:v>
                </c:pt>
                <c:pt idx="871">
                  <c:v>6.6394041616745503E-2</c:v>
                </c:pt>
                <c:pt idx="872">
                  <c:v>6.5719121705339154E-2</c:v>
                </c:pt>
                <c:pt idx="873">
                  <c:v>6.6504814494537004E-2</c:v>
                </c:pt>
                <c:pt idx="874">
                  <c:v>7.0635172772117755E-2</c:v>
                </c:pt>
                <c:pt idx="875">
                  <c:v>6.7778529293641157E-2</c:v>
                </c:pt>
                <c:pt idx="876">
                  <c:v>6.7134397198583426E-2</c:v>
                </c:pt>
                <c:pt idx="877">
                  <c:v>6.7320481665762086E-2</c:v>
                </c:pt>
                <c:pt idx="878">
                  <c:v>6.6585725859499623E-2</c:v>
                </c:pt>
                <c:pt idx="879">
                  <c:v>6.7714936365842165E-2</c:v>
                </c:pt>
                <c:pt idx="880">
                  <c:v>6.5834132390691621E-2</c:v>
                </c:pt>
                <c:pt idx="881">
                  <c:v>6.3890961422422884E-2</c:v>
                </c:pt>
                <c:pt idx="882">
                  <c:v>6.5368204927578E-2</c:v>
                </c:pt>
                <c:pt idx="883">
                  <c:v>6.5018140685613138E-2</c:v>
                </c:pt>
                <c:pt idx="884">
                  <c:v>6.5286903465531787E-2</c:v>
                </c:pt>
                <c:pt idx="885">
                  <c:v>6.5404466139774825E-2</c:v>
                </c:pt>
                <c:pt idx="886">
                  <c:v>6.5319478839165127E-2</c:v>
                </c:pt>
                <c:pt idx="887">
                  <c:v>6.4126034480150848E-2</c:v>
                </c:pt>
                <c:pt idx="888">
                  <c:v>6.3305148071604714E-2</c:v>
                </c:pt>
                <c:pt idx="889">
                  <c:v>6.0549698133069207E-2</c:v>
                </c:pt>
                <c:pt idx="890">
                  <c:v>6.2750423707080033E-2</c:v>
                </c:pt>
                <c:pt idx="891">
                  <c:v>5.8851441106460289E-2</c:v>
                </c:pt>
                <c:pt idx="892">
                  <c:v>5.8767066773634677E-2</c:v>
                </c:pt>
                <c:pt idx="893">
                  <c:v>5.9610837414002624E-2</c:v>
                </c:pt>
                <c:pt idx="894">
                  <c:v>6.0646526880224677E-2</c:v>
                </c:pt>
                <c:pt idx="895">
                  <c:v>5.8198971106808217E-2</c:v>
                </c:pt>
                <c:pt idx="896">
                  <c:v>5.6486111207820863E-2</c:v>
                </c:pt>
                <c:pt idx="897">
                  <c:v>5.5256276861554432E-2</c:v>
                </c:pt>
                <c:pt idx="898">
                  <c:v>5.3977303139518172E-2</c:v>
                </c:pt>
                <c:pt idx="899">
                  <c:v>5.4068984646292562E-2</c:v>
                </c:pt>
                <c:pt idx="900">
                  <c:v>5.1342708624662461E-2</c:v>
                </c:pt>
                <c:pt idx="901">
                  <c:v>5.3910709967616044E-2</c:v>
                </c:pt>
                <c:pt idx="902">
                  <c:v>5.2737519396914512E-2</c:v>
                </c:pt>
                <c:pt idx="903">
                  <c:v>5.1782264810035068E-2</c:v>
                </c:pt>
                <c:pt idx="904">
                  <c:v>5.1286482221584453E-2</c:v>
                </c:pt>
                <c:pt idx="905">
                  <c:v>5.3449180117820128E-2</c:v>
                </c:pt>
                <c:pt idx="906">
                  <c:v>5.7821479567875665E-2</c:v>
                </c:pt>
                <c:pt idx="907">
                  <c:v>6.2574895034837513E-2</c:v>
                </c:pt>
                <c:pt idx="908">
                  <c:v>6.857925582682356E-2</c:v>
                </c:pt>
                <c:pt idx="909">
                  <c:v>7.0443839137813519E-2</c:v>
                </c:pt>
                <c:pt idx="910">
                  <c:v>7.3050951377539405E-2</c:v>
                </c:pt>
                <c:pt idx="911">
                  <c:v>7.1503307675249789E-2</c:v>
                </c:pt>
                <c:pt idx="912">
                  <c:v>6.991990795050676E-2</c:v>
                </c:pt>
                <c:pt idx="913">
                  <c:v>7.1278512103353564E-2</c:v>
                </c:pt>
                <c:pt idx="914">
                  <c:v>7.3609512215008832E-2</c:v>
                </c:pt>
                <c:pt idx="915">
                  <c:v>7.6027110941259662E-2</c:v>
                </c:pt>
                <c:pt idx="916">
                  <c:v>7.6553080512026056E-2</c:v>
                </c:pt>
                <c:pt idx="917">
                  <c:v>7.4311972232742857E-2</c:v>
                </c:pt>
                <c:pt idx="918">
                  <c:v>7.2988658999812439E-2</c:v>
                </c:pt>
                <c:pt idx="919">
                  <c:v>7.5294902368570685E-2</c:v>
                </c:pt>
                <c:pt idx="920">
                  <c:v>7.7842403289784728E-2</c:v>
                </c:pt>
                <c:pt idx="921">
                  <c:v>7.7153056809621826E-2</c:v>
                </c:pt>
                <c:pt idx="922">
                  <c:v>7.9684925927716893E-2</c:v>
                </c:pt>
                <c:pt idx="923">
                  <c:v>8.0063494392777615E-2</c:v>
                </c:pt>
                <c:pt idx="924">
                  <c:v>8.3758950500787022E-2</c:v>
                </c:pt>
                <c:pt idx="925">
                  <c:v>8.6978835245926256E-2</c:v>
                </c:pt>
                <c:pt idx="926">
                  <c:v>8.190209896457562E-2</c:v>
                </c:pt>
                <c:pt idx="927">
                  <c:v>8.1590706873036503E-2</c:v>
                </c:pt>
                <c:pt idx="928">
                  <c:v>7.7795675001040482E-2</c:v>
                </c:pt>
                <c:pt idx="929">
                  <c:v>7.8372933838639497E-2</c:v>
                </c:pt>
                <c:pt idx="930">
                  <c:v>8.2767823126791096E-2</c:v>
                </c:pt>
                <c:pt idx="931">
                  <c:v>8.2637704550505106E-2</c:v>
                </c:pt>
                <c:pt idx="932">
                  <c:v>8.4477470426920262E-2</c:v>
                </c:pt>
                <c:pt idx="933">
                  <c:v>8.0522274428931159E-2</c:v>
                </c:pt>
                <c:pt idx="934">
                  <c:v>8.7192948510947291E-2</c:v>
                </c:pt>
                <c:pt idx="935">
                  <c:v>8.5027023322795547E-2</c:v>
                </c:pt>
                <c:pt idx="936">
                  <c:v>8.5056846059415464E-2</c:v>
                </c:pt>
                <c:pt idx="937">
                  <c:v>8.7483879004149528E-2</c:v>
                </c:pt>
                <c:pt idx="938">
                  <c:v>8.570542536640971E-2</c:v>
                </c:pt>
                <c:pt idx="939">
                  <c:v>8.7277827134705735E-2</c:v>
                </c:pt>
                <c:pt idx="940">
                  <c:v>8.9945647162718412E-2</c:v>
                </c:pt>
                <c:pt idx="941">
                  <c:v>9.0241925115531169E-2</c:v>
                </c:pt>
                <c:pt idx="942">
                  <c:v>8.5534147271222216E-2</c:v>
                </c:pt>
                <c:pt idx="943">
                  <c:v>8.4868175038749757E-2</c:v>
                </c:pt>
                <c:pt idx="944">
                  <c:v>8.3825172254497135E-2</c:v>
                </c:pt>
                <c:pt idx="945">
                  <c:v>8.1880541858262754E-2</c:v>
                </c:pt>
                <c:pt idx="946">
                  <c:v>8.2055945906586755E-2</c:v>
                </c:pt>
                <c:pt idx="947">
                  <c:v>7.9227477138861468E-2</c:v>
                </c:pt>
                <c:pt idx="948">
                  <c:v>7.8168040781441836E-2</c:v>
                </c:pt>
                <c:pt idx="949">
                  <c:v>7.8067728131114913E-2</c:v>
                </c:pt>
                <c:pt idx="950">
                  <c:v>7.8080704422296726E-2</c:v>
                </c:pt>
                <c:pt idx="951">
                  <c:v>7.5746372211670104E-2</c:v>
                </c:pt>
                <c:pt idx="952">
                  <c:v>7.4082897923841054E-2</c:v>
                </c:pt>
                <c:pt idx="953">
                  <c:v>7.8002208981967483E-2</c:v>
                </c:pt>
                <c:pt idx="954">
                  <c:v>7.8216318973457793E-2</c:v>
                </c:pt>
                <c:pt idx="955">
                  <c:v>7.6867381469545581E-2</c:v>
                </c:pt>
                <c:pt idx="956">
                  <c:v>7.4357362263620261E-2</c:v>
                </c:pt>
                <c:pt idx="957">
                  <c:v>7.4756371989971884E-2</c:v>
                </c:pt>
                <c:pt idx="958">
                  <c:v>7.5222734195510649E-2</c:v>
                </c:pt>
                <c:pt idx="959">
                  <c:v>7.3895614851465258E-2</c:v>
                </c:pt>
                <c:pt idx="960">
                  <c:v>7.1817356219841477E-2</c:v>
                </c:pt>
                <c:pt idx="961">
                  <c:v>7.2885745713048955E-2</c:v>
                </c:pt>
                <c:pt idx="962">
                  <c:v>7.4318309819114733E-2</c:v>
                </c:pt>
                <c:pt idx="963">
                  <c:v>7.2043326596665652E-2</c:v>
                </c:pt>
                <c:pt idx="964">
                  <c:v>7.4686698491049947E-2</c:v>
                </c:pt>
                <c:pt idx="965">
                  <c:v>7.6077774260752684E-2</c:v>
                </c:pt>
                <c:pt idx="966">
                  <c:v>7.226716832975362E-2</c:v>
                </c:pt>
                <c:pt idx="967">
                  <c:v>6.9771253949316756E-2</c:v>
                </c:pt>
                <c:pt idx="968">
                  <c:v>7.076445822106664E-2</c:v>
                </c:pt>
                <c:pt idx="969">
                  <c:v>7.1994746626659667E-2</c:v>
                </c:pt>
                <c:pt idx="970">
                  <c:v>7.2733389347189259E-2</c:v>
                </c:pt>
                <c:pt idx="971">
                  <c:v>7.1153240444321808E-2</c:v>
                </c:pt>
                <c:pt idx="972">
                  <c:v>7.0484314747455368E-2</c:v>
                </c:pt>
                <c:pt idx="973">
                  <c:v>7.2526044536811593E-2</c:v>
                </c:pt>
                <c:pt idx="974">
                  <c:v>7.0089186717951973E-2</c:v>
                </c:pt>
                <c:pt idx="975">
                  <c:v>7.2558250901197385E-2</c:v>
                </c:pt>
                <c:pt idx="976">
                  <c:v>7.1433792316768788E-2</c:v>
                </c:pt>
                <c:pt idx="977">
                  <c:v>6.935614435362035E-2</c:v>
                </c:pt>
                <c:pt idx="978">
                  <c:v>6.9003196224673838E-2</c:v>
                </c:pt>
                <c:pt idx="979">
                  <c:v>6.999554042741267E-2</c:v>
                </c:pt>
                <c:pt idx="980">
                  <c:v>7.1122824409711641E-2</c:v>
                </c:pt>
                <c:pt idx="981">
                  <c:v>7.1282670676848986E-2</c:v>
                </c:pt>
                <c:pt idx="982">
                  <c:v>6.8980113513519264E-2</c:v>
                </c:pt>
                <c:pt idx="983">
                  <c:v>6.7390434413236971E-2</c:v>
                </c:pt>
                <c:pt idx="984">
                  <c:v>6.8095828503409034E-2</c:v>
                </c:pt>
                <c:pt idx="985">
                  <c:v>6.9101905076934811E-2</c:v>
                </c:pt>
                <c:pt idx="986">
                  <c:v>7.0652310692124048E-2</c:v>
                </c:pt>
                <c:pt idx="987">
                  <c:v>7.2459999442019113E-2</c:v>
                </c:pt>
                <c:pt idx="988">
                  <c:v>7.3044270161132366E-2</c:v>
                </c:pt>
                <c:pt idx="989">
                  <c:v>7.4352089169141544E-2</c:v>
                </c:pt>
                <c:pt idx="990">
                  <c:v>7.2920105792041931E-2</c:v>
                </c:pt>
                <c:pt idx="991">
                  <c:v>7.6556479226362162E-2</c:v>
                </c:pt>
                <c:pt idx="992">
                  <c:v>7.6643210806143697E-2</c:v>
                </c:pt>
                <c:pt idx="993">
                  <c:v>7.3853500874659167E-2</c:v>
                </c:pt>
                <c:pt idx="994">
                  <c:v>7.3260172404361251E-2</c:v>
                </c:pt>
                <c:pt idx="995">
                  <c:v>7.3220600185316856E-2</c:v>
                </c:pt>
                <c:pt idx="996">
                  <c:v>7.0721756022085858E-2</c:v>
                </c:pt>
                <c:pt idx="997">
                  <c:v>7.0811218747070345E-2</c:v>
                </c:pt>
                <c:pt idx="998">
                  <c:v>6.9116275479016082E-2</c:v>
                </c:pt>
                <c:pt idx="999">
                  <c:v>6.6526540147312754E-2</c:v>
                </c:pt>
                <c:pt idx="1000">
                  <c:v>6.5298614907983235E-2</c:v>
                </c:pt>
                <c:pt idx="1001">
                  <c:v>6.5405692168028495E-2</c:v>
                </c:pt>
                <c:pt idx="1002">
                  <c:v>6.2573988401266906E-2</c:v>
                </c:pt>
                <c:pt idx="1003">
                  <c:v>6.4349722918667765E-2</c:v>
                </c:pt>
                <c:pt idx="1004">
                  <c:v>6.0615747859000625E-2</c:v>
                </c:pt>
                <c:pt idx="1005">
                  <c:v>6.1447555955538601E-2</c:v>
                </c:pt>
                <c:pt idx="1006">
                  <c:v>5.821561110932362E-2</c:v>
                </c:pt>
                <c:pt idx="1007">
                  <c:v>5.6174500054166715E-2</c:v>
                </c:pt>
                <c:pt idx="1008">
                  <c:v>5.5612828003996376E-2</c:v>
                </c:pt>
                <c:pt idx="1009">
                  <c:v>5.5671171648092377E-2</c:v>
                </c:pt>
                <c:pt idx="1010">
                  <c:v>5.5902259803498104E-2</c:v>
                </c:pt>
                <c:pt idx="1011">
                  <c:v>5.4527782176139433E-2</c:v>
                </c:pt>
                <c:pt idx="1012">
                  <c:v>5.4620810790088514E-2</c:v>
                </c:pt>
                <c:pt idx="1013">
                  <c:v>5.1421735125110515E-2</c:v>
                </c:pt>
                <c:pt idx="1014">
                  <c:v>4.9425235143369058E-2</c:v>
                </c:pt>
                <c:pt idx="1015">
                  <c:v>4.9755986878664143E-2</c:v>
                </c:pt>
                <c:pt idx="1016">
                  <c:v>4.9631034590063128E-2</c:v>
                </c:pt>
                <c:pt idx="1017">
                  <c:v>5.0708462188012587E-2</c:v>
                </c:pt>
                <c:pt idx="1018">
                  <c:v>4.8185447005100732E-2</c:v>
                </c:pt>
                <c:pt idx="1019">
                  <c:v>4.8310431137579574E-2</c:v>
                </c:pt>
                <c:pt idx="1020">
                  <c:v>4.9625185923710999E-2</c:v>
                </c:pt>
                <c:pt idx="1021">
                  <c:v>4.8429347914551411E-2</c:v>
                </c:pt>
                <c:pt idx="1022">
                  <c:v>4.6221257565098206E-2</c:v>
                </c:pt>
                <c:pt idx="1023">
                  <c:v>4.6569991383710936E-2</c:v>
                </c:pt>
                <c:pt idx="1024">
                  <c:v>4.9105125083148356E-2</c:v>
                </c:pt>
                <c:pt idx="1025">
                  <c:v>4.7899910358292358E-2</c:v>
                </c:pt>
                <c:pt idx="1026">
                  <c:v>4.6481395451341535E-2</c:v>
                </c:pt>
                <c:pt idx="1027">
                  <c:v>4.810454074706362E-2</c:v>
                </c:pt>
                <c:pt idx="1028">
                  <c:v>4.9946481920675009E-2</c:v>
                </c:pt>
                <c:pt idx="1029">
                  <c:v>5.005310356737968E-2</c:v>
                </c:pt>
                <c:pt idx="1030">
                  <c:v>5.0645760226447289E-2</c:v>
                </c:pt>
                <c:pt idx="1031">
                  <c:v>4.9690419138439523E-2</c:v>
                </c:pt>
                <c:pt idx="1032">
                  <c:v>5.141377957349106E-2</c:v>
                </c:pt>
                <c:pt idx="1033">
                  <c:v>5.2895028371014105E-2</c:v>
                </c:pt>
                <c:pt idx="1034">
                  <c:v>5.2356968602068191E-2</c:v>
                </c:pt>
                <c:pt idx="1035">
                  <c:v>5.1188910608201424E-2</c:v>
                </c:pt>
                <c:pt idx="1036">
                  <c:v>5.0084643577758263E-2</c:v>
                </c:pt>
                <c:pt idx="1037">
                  <c:v>5.0544816101477756E-2</c:v>
                </c:pt>
                <c:pt idx="1038">
                  <c:v>5.041342761161436E-2</c:v>
                </c:pt>
                <c:pt idx="1039">
                  <c:v>5.2838486841648338E-2</c:v>
                </c:pt>
                <c:pt idx="1040">
                  <c:v>5.5525307644673477E-2</c:v>
                </c:pt>
                <c:pt idx="1041">
                  <c:v>5.6991207231911978E-2</c:v>
                </c:pt>
                <c:pt idx="1042">
                  <c:v>5.6318386852438042E-2</c:v>
                </c:pt>
                <c:pt idx="1043">
                  <c:v>5.7788224529678467E-2</c:v>
                </c:pt>
                <c:pt idx="1044">
                  <c:v>5.6288235797610636E-2</c:v>
                </c:pt>
                <c:pt idx="1045">
                  <c:v>5.7316755557829058E-2</c:v>
                </c:pt>
                <c:pt idx="1046">
                  <c:v>5.6358517221140422E-2</c:v>
                </c:pt>
                <c:pt idx="1047">
                  <c:v>5.5160594173240346E-2</c:v>
                </c:pt>
                <c:pt idx="1048">
                  <c:v>5.4655790158104234E-2</c:v>
                </c:pt>
                <c:pt idx="1049">
                  <c:v>5.366710396560076E-2</c:v>
                </c:pt>
                <c:pt idx="1050">
                  <c:v>5.2212134853803424E-2</c:v>
                </c:pt>
                <c:pt idx="1051">
                  <c:v>5.2192109102394559E-2</c:v>
                </c:pt>
                <c:pt idx="1052">
                  <c:v>5.055189792199577E-2</c:v>
                </c:pt>
                <c:pt idx="1053">
                  <c:v>4.9695413800189644E-2</c:v>
                </c:pt>
                <c:pt idx="1054">
                  <c:v>4.8947698969932535E-2</c:v>
                </c:pt>
                <c:pt idx="1055">
                  <c:v>4.7286261195277415E-2</c:v>
                </c:pt>
                <c:pt idx="1056">
                  <c:v>4.726364365305652E-2</c:v>
                </c:pt>
                <c:pt idx="1057">
                  <c:v>4.7253340071708609E-2</c:v>
                </c:pt>
                <c:pt idx="1058">
                  <c:v>4.725442508638418E-2</c:v>
                </c:pt>
                <c:pt idx="1059">
                  <c:v>4.6075130354396546E-2</c:v>
                </c:pt>
                <c:pt idx="1060">
                  <c:v>4.5703541050502783E-2</c:v>
                </c:pt>
                <c:pt idx="1061">
                  <c:v>4.5998569265145929E-2</c:v>
                </c:pt>
                <c:pt idx="1062">
                  <c:v>4.4970905657740742E-2</c:v>
                </c:pt>
                <c:pt idx="1063">
                  <c:v>4.5588709720248324E-2</c:v>
                </c:pt>
                <c:pt idx="1064">
                  <c:v>4.754873547347363E-2</c:v>
                </c:pt>
                <c:pt idx="1065">
                  <c:v>4.7239720877192554E-2</c:v>
                </c:pt>
                <c:pt idx="1066">
                  <c:v>4.6818148125828025E-2</c:v>
                </c:pt>
                <c:pt idx="1067">
                  <c:v>4.6119209565781139E-2</c:v>
                </c:pt>
                <c:pt idx="1068">
                  <c:v>4.8626553492114984E-2</c:v>
                </c:pt>
                <c:pt idx="1069">
                  <c:v>4.8219854456128516E-2</c:v>
                </c:pt>
                <c:pt idx="1070">
                  <c:v>4.8573464381636608E-2</c:v>
                </c:pt>
                <c:pt idx="1071">
                  <c:v>4.9500756053955361E-2</c:v>
                </c:pt>
                <c:pt idx="1072">
                  <c:v>4.8670455174703781E-2</c:v>
                </c:pt>
                <c:pt idx="1073">
                  <c:v>4.792106294953867E-2</c:v>
                </c:pt>
                <c:pt idx="1074">
                  <c:v>4.856558131450904E-2</c:v>
                </c:pt>
                <c:pt idx="1075">
                  <c:v>4.7698018697996961E-2</c:v>
                </c:pt>
                <c:pt idx="1076">
                  <c:v>4.9998853836837047E-2</c:v>
                </c:pt>
                <c:pt idx="1077">
                  <c:v>5.0447726901308748E-2</c:v>
                </c:pt>
                <c:pt idx="1078">
                  <c:v>4.9099508107739512E-2</c:v>
                </c:pt>
                <c:pt idx="1079">
                  <c:v>4.7481581303268794E-2</c:v>
                </c:pt>
                <c:pt idx="1080">
                  <c:v>4.5486376835209702E-2</c:v>
                </c:pt>
                <c:pt idx="1081">
                  <c:v>4.4586380863334232E-2</c:v>
                </c:pt>
                <c:pt idx="1082">
                  <c:v>4.3760303040451462E-2</c:v>
                </c:pt>
                <c:pt idx="1083">
                  <c:v>4.3656161044057604E-2</c:v>
                </c:pt>
                <c:pt idx="1084">
                  <c:v>4.3070958591846377E-2</c:v>
                </c:pt>
                <c:pt idx="1085">
                  <c:v>4.4176268408218977E-2</c:v>
                </c:pt>
                <c:pt idx="1086">
                  <c:v>4.3301473709232909E-2</c:v>
                </c:pt>
                <c:pt idx="1087">
                  <c:v>4.2819129809036426E-2</c:v>
                </c:pt>
                <c:pt idx="1088">
                  <c:v>4.3507960254478686E-2</c:v>
                </c:pt>
                <c:pt idx="1089">
                  <c:v>4.2596947512793713E-2</c:v>
                </c:pt>
                <c:pt idx="1090">
                  <c:v>4.1423161921237572E-2</c:v>
                </c:pt>
                <c:pt idx="1091">
                  <c:v>4.1475070268530513E-2</c:v>
                </c:pt>
                <c:pt idx="1092">
                  <c:v>4.2795111907036582E-2</c:v>
                </c:pt>
                <c:pt idx="1093">
                  <c:v>4.2342121198693142E-2</c:v>
                </c:pt>
                <c:pt idx="1094">
                  <c:v>4.254738602278315E-2</c:v>
                </c:pt>
                <c:pt idx="1095">
                  <c:v>4.4708620657127184E-2</c:v>
                </c:pt>
                <c:pt idx="1096">
                  <c:v>4.7902283473273813E-2</c:v>
                </c:pt>
                <c:pt idx="1097">
                  <c:v>5.1108691257769262E-2</c:v>
                </c:pt>
                <c:pt idx="1098">
                  <c:v>4.8881660772781194E-2</c:v>
                </c:pt>
                <c:pt idx="1099">
                  <c:v>4.8405084138084031E-2</c:v>
                </c:pt>
                <c:pt idx="1100">
                  <c:v>5.0475088467485586E-2</c:v>
                </c:pt>
                <c:pt idx="1101">
                  <c:v>5.0270881316752225E-2</c:v>
                </c:pt>
                <c:pt idx="1102">
                  <c:v>4.6764739099359652E-2</c:v>
                </c:pt>
                <c:pt idx="1103">
                  <c:v>4.6282829511583787E-2</c:v>
                </c:pt>
                <c:pt idx="1104">
                  <c:v>4.4785880011252464E-2</c:v>
                </c:pt>
                <c:pt idx="1105">
                  <c:v>4.5921322128868167E-2</c:v>
                </c:pt>
                <c:pt idx="1106">
                  <c:v>4.4819747203871871E-2</c:v>
                </c:pt>
                <c:pt idx="1107">
                  <c:v>4.3237230680631088E-2</c:v>
                </c:pt>
                <c:pt idx="1108">
                  <c:v>4.2855802306805454E-2</c:v>
                </c:pt>
                <c:pt idx="1109">
                  <c:v>4.3712910831098746E-2</c:v>
                </c:pt>
                <c:pt idx="1110">
                  <c:v>4.3968821550298361E-2</c:v>
                </c:pt>
                <c:pt idx="1111">
                  <c:v>4.2545481748902943E-2</c:v>
                </c:pt>
                <c:pt idx="1112">
                  <c:v>4.2919255349599193E-2</c:v>
                </c:pt>
                <c:pt idx="1113">
                  <c:v>4.2025385608384501E-2</c:v>
                </c:pt>
                <c:pt idx="1114">
                  <c:v>4.2370894686822452E-2</c:v>
                </c:pt>
                <c:pt idx="1115">
                  <c:v>4.1802363541061184E-2</c:v>
                </c:pt>
                <c:pt idx="1116">
                  <c:v>4.1074567473609824E-2</c:v>
                </c:pt>
                <c:pt idx="1117">
                  <c:v>4.0768645747650559E-2</c:v>
                </c:pt>
                <c:pt idx="1118">
                  <c:v>4.039391187442213E-2</c:v>
                </c:pt>
                <c:pt idx="1119">
                  <c:v>4.0229091955319714E-2</c:v>
                </c:pt>
                <c:pt idx="1120">
                  <c:v>3.9919534292934225E-2</c:v>
                </c:pt>
                <c:pt idx="1121">
                  <c:v>3.9461675497120006E-2</c:v>
                </c:pt>
                <c:pt idx="1122">
                  <c:v>3.897893578139075E-2</c:v>
                </c:pt>
                <c:pt idx="1123">
                  <c:v>3.9520824679032077E-2</c:v>
                </c:pt>
                <c:pt idx="1124">
                  <c:v>3.8720880544867893E-2</c:v>
                </c:pt>
                <c:pt idx="1125">
                  <c:v>3.8535979005685062E-2</c:v>
                </c:pt>
                <c:pt idx="1126">
                  <c:v>3.8833696052062758E-2</c:v>
                </c:pt>
                <c:pt idx="1127">
                  <c:v>3.8787965541595394E-2</c:v>
                </c:pt>
                <c:pt idx="1128">
                  <c:v>3.7875784449567788E-2</c:v>
                </c:pt>
                <c:pt idx="1129">
                  <c:v>3.7945470035999185E-2</c:v>
                </c:pt>
                <c:pt idx="1130">
                  <c:v>3.8396257643604798E-2</c:v>
                </c:pt>
                <c:pt idx="1131">
                  <c:v>3.7535759253795306E-2</c:v>
                </c:pt>
                <c:pt idx="1132">
                  <c:v>3.7895851763206582E-2</c:v>
                </c:pt>
                <c:pt idx="1133">
                  <c:v>3.9477693077373067E-2</c:v>
                </c:pt>
                <c:pt idx="1134">
                  <c:v>3.9068538144965845E-2</c:v>
                </c:pt>
                <c:pt idx="1135">
                  <c:v>3.8423861659819487E-2</c:v>
                </c:pt>
                <c:pt idx="1136">
                  <c:v>3.7662918190434269E-2</c:v>
                </c:pt>
                <c:pt idx="1137">
                  <c:v>3.6983674771210777E-2</c:v>
                </c:pt>
                <c:pt idx="1138">
                  <c:v>3.7393176306122863E-2</c:v>
                </c:pt>
                <c:pt idx="1139">
                  <c:v>3.7367846932717844E-2</c:v>
                </c:pt>
                <c:pt idx="1140">
                  <c:v>3.727674887386985E-2</c:v>
                </c:pt>
                <c:pt idx="1141">
                  <c:v>3.8218374841044761E-2</c:v>
                </c:pt>
                <c:pt idx="1142">
                  <c:v>3.8786058795548348E-2</c:v>
                </c:pt>
                <c:pt idx="1143">
                  <c:v>3.8370337497726892E-2</c:v>
                </c:pt>
                <c:pt idx="1144">
                  <c:v>4.0087898051931102E-2</c:v>
                </c:pt>
                <c:pt idx="1145">
                  <c:v>4.0729293043592643E-2</c:v>
                </c:pt>
                <c:pt idx="1146">
                  <c:v>4.1287326978331471E-2</c:v>
                </c:pt>
                <c:pt idx="1147">
                  <c:v>4.4332183500267866E-2</c:v>
                </c:pt>
                <c:pt idx="1148">
                  <c:v>4.4469803971629689E-2</c:v>
                </c:pt>
                <c:pt idx="1149">
                  <c:v>4.3048586627914165E-2</c:v>
                </c:pt>
                <c:pt idx="1150">
                  <c:v>4.309406405861381E-2</c:v>
                </c:pt>
                <c:pt idx="1151">
                  <c:v>4.2876730670931944E-2</c:v>
                </c:pt>
                <c:pt idx="1152">
                  <c:v>4.0415097467752188E-2</c:v>
                </c:pt>
                <c:pt idx="1153">
                  <c:v>4.0611050530579354E-2</c:v>
                </c:pt>
                <c:pt idx="1154">
                  <c:v>3.9323669054127333E-2</c:v>
                </c:pt>
                <c:pt idx="1155">
                  <c:v>3.8402606275803552E-2</c:v>
                </c:pt>
                <c:pt idx="1156">
                  <c:v>3.9995684107387686E-2</c:v>
                </c:pt>
                <c:pt idx="1157">
                  <c:v>3.9969128519379879E-2</c:v>
                </c:pt>
                <c:pt idx="1158">
                  <c:v>3.8744155318823179E-2</c:v>
                </c:pt>
                <c:pt idx="1159">
                  <c:v>3.8261044400740914E-2</c:v>
                </c:pt>
                <c:pt idx="1160">
                  <c:v>3.847510645745264E-2</c:v>
                </c:pt>
                <c:pt idx="1161">
                  <c:v>3.9653943270932523E-2</c:v>
                </c:pt>
                <c:pt idx="1162">
                  <c:v>3.9921926731739728E-2</c:v>
                </c:pt>
                <c:pt idx="1163">
                  <c:v>3.9248520548290644E-2</c:v>
                </c:pt>
                <c:pt idx="1164">
                  <c:v>4.0282303726219146E-2</c:v>
                </c:pt>
                <c:pt idx="1165">
                  <c:v>4.1384169607422125E-2</c:v>
                </c:pt>
                <c:pt idx="1166">
                  <c:v>4.1344136262401389E-2</c:v>
                </c:pt>
                <c:pt idx="1167">
                  <c:v>3.8901594526853572E-2</c:v>
                </c:pt>
                <c:pt idx="1168">
                  <c:v>3.8582700410416955E-2</c:v>
                </c:pt>
                <c:pt idx="1169">
                  <c:v>3.8465665456700257E-2</c:v>
                </c:pt>
                <c:pt idx="1170">
                  <c:v>3.9179704545477007E-2</c:v>
                </c:pt>
                <c:pt idx="1171">
                  <c:v>3.7767802179284111E-2</c:v>
                </c:pt>
                <c:pt idx="1172">
                  <c:v>3.7996404838450501E-2</c:v>
                </c:pt>
                <c:pt idx="1173">
                  <c:v>3.8103313330914705E-2</c:v>
                </c:pt>
                <c:pt idx="1174">
                  <c:v>3.6952770131764325E-2</c:v>
                </c:pt>
                <c:pt idx="1175">
                  <c:v>3.8476217424341513E-2</c:v>
                </c:pt>
                <c:pt idx="1176">
                  <c:v>3.8812898274399349E-2</c:v>
                </c:pt>
                <c:pt idx="1177">
                  <c:v>4.0384773616260805E-2</c:v>
                </c:pt>
                <c:pt idx="1178">
                  <c:v>3.9711462296611634E-2</c:v>
                </c:pt>
                <c:pt idx="1179">
                  <c:v>3.9223347056081506E-2</c:v>
                </c:pt>
                <c:pt idx="1180">
                  <c:v>3.9626492057175201E-2</c:v>
                </c:pt>
                <c:pt idx="1181">
                  <c:v>4.1778114806078591E-2</c:v>
                </c:pt>
                <c:pt idx="1182">
                  <c:v>4.3929830937939382E-2</c:v>
                </c:pt>
                <c:pt idx="1183">
                  <c:v>4.2901183221526348E-2</c:v>
                </c:pt>
                <c:pt idx="1184">
                  <c:v>4.4411227937499867E-2</c:v>
                </c:pt>
                <c:pt idx="1185">
                  <c:v>4.2955962538786648E-2</c:v>
                </c:pt>
                <c:pt idx="1186">
                  <c:v>4.4797972954992646E-2</c:v>
                </c:pt>
                <c:pt idx="1187">
                  <c:v>4.6090286428217636E-2</c:v>
                </c:pt>
                <c:pt idx="1188">
                  <c:v>4.9069765540289662E-2</c:v>
                </c:pt>
                <c:pt idx="1189">
                  <c:v>4.6899429274132792E-2</c:v>
                </c:pt>
                <c:pt idx="1190">
                  <c:v>4.7210433863317594E-2</c:v>
                </c:pt>
                <c:pt idx="1191">
                  <c:v>5.1442174083766591E-2</c:v>
                </c:pt>
                <c:pt idx="1192">
                  <c:v>5.4185998469876623E-2</c:v>
                </c:pt>
                <c:pt idx="1193">
                  <c:v>5.637310093440303E-2</c:v>
                </c:pt>
                <c:pt idx="1194">
                  <c:v>5.3402632561791785E-2</c:v>
                </c:pt>
                <c:pt idx="1195">
                  <c:v>5.1885036462426287E-2</c:v>
                </c:pt>
                <c:pt idx="1196">
                  <c:v>5.069785136576789E-2</c:v>
                </c:pt>
                <c:pt idx="1197">
                  <c:v>5.1403402314735364E-2</c:v>
                </c:pt>
                <c:pt idx="1198">
                  <c:v>4.9306657593516441E-2</c:v>
                </c:pt>
                <c:pt idx="1199">
                  <c:v>4.7582846286525531E-2</c:v>
                </c:pt>
                <c:pt idx="1200">
                  <c:v>4.6015205808325542E-2</c:v>
                </c:pt>
                <c:pt idx="1201">
                  <c:v>4.5715021051764483E-2</c:v>
                </c:pt>
                <c:pt idx="1202">
                  <c:v>4.4227067643517012E-2</c:v>
                </c:pt>
                <c:pt idx="1203">
                  <c:v>4.348474998552445E-2</c:v>
                </c:pt>
                <c:pt idx="1204">
                  <c:v>4.5258224724268652E-2</c:v>
                </c:pt>
                <c:pt idx="1205">
                  <c:v>4.5726317351395832E-2</c:v>
                </c:pt>
                <c:pt idx="1206">
                  <c:v>4.7292311690578723E-2</c:v>
                </c:pt>
                <c:pt idx="1207">
                  <c:v>4.5885383856859779E-2</c:v>
                </c:pt>
                <c:pt idx="1208">
                  <c:v>4.5990057099889403E-2</c:v>
                </c:pt>
                <c:pt idx="1209">
                  <c:v>4.7529929766442804E-2</c:v>
                </c:pt>
                <c:pt idx="1210">
                  <c:v>4.7747200116361244E-2</c:v>
                </c:pt>
                <c:pt idx="1211">
                  <c:v>4.4968544414546896E-2</c:v>
                </c:pt>
                <c:pt idx="1212">
                  <c:v>4.4464668853276955E-2</c:v>
                </c:pt>
                <c:pt idx="1213">
                  <c:v>4.3896482304518272E-2</c:v>
                </c:pt>
                <c:pt idx="1214">
                  <c:v>4.3664359678858441E-2</c:v>
                </c:pt>
                <c:pt idx="1215">
                  <c:v>4.3614746821096631E-2</c:v>
                </c:pt>
                <c:pt idx="1216">
                  <c:v>4.276739827662894E-2</c:v>
                </c:pt>
                <c:pt idx="1217">
                  <c:v>4.3438990765160709E-2</c:v>
                </c:pt>
                <c:pt idx="1218">
                  <c:v>4.3310815006257171E-2</c:v>
                </c:pt>
                <c:pt idx="1219">
                  <c:v>4.2591293216500424E-2</c:v>
                </c:pt>
                <c:pt idx="1220">
                  <c:v>4.3135250565106253E-2</c:v>
                </c:pt>
                <c:pt idx="1221">
                  <c:v>4.2867505854072382E-2</c:v>
                </c:pt>
                <c:pt idx="1222">
                  <c:v>4.1565222448026629E-2</c:v>
                </c:pt>
                <c:pt idx="1223">
                  <c:v>4.1414127645843207E-2</c:v>
                </c:pt>
                <c:pt idx="1224">
                  <c:v>4.2206558936837717E-2</c:v>
                </c:pt>
                <c:pt idx="1225">
                  <c:v>4.3167138992624532E-2</c:v>
                </c:pt>
                <c:pt idx="1226">
                  <c:v>4.3566701961598842E-2</c:v>
                </c:pt>
                <c:pt idx="1227">
                  <c:v>4.5237942875184491E-2</c:v>
                </c:pt>
                <c:pt idx="1228">
                  <c:v>4.566593376673847E-2</c:v>
                </c:pt>
                <c:pt idx="1229">
                  <c:v>4.6053480329275504E-2</c:v>
                </c:pt>
                <c:pt idx="1230">
                  <c:v>4.5252427762543526E-2</c:v>
                </c:pt>
                <c:pt idx="1231">
                  <c:v>4.7501611991588873E-2</c:v>
                </c:pt>
                <c:pt idx="1232">
                  <c:v>4.6204187548827082E-2</c:v>
                </c:pt>
                <c:pt idx="1233">
                  <c:v>4.6624553302577441E-2</c:v>
                </c:pt>
                <c:pt idx="1234">
                  <c:v>5.1226241113151709E-2</c:v>
                </c:pt>
                <c:pt idx="1235">
                  <c:v>5.0927450209381844E-2</c:v>
                </c:pt>
                <c:pt idx="1236">
                  <c:v>5.1490237316262996E-2</c:v>
                </c:pt>
                <c:pt idx="1237">
                  <c:v>5.1523049345342395E-2</c:v>
                </c:pt>
                <c:pt idx="1238">
                  <c:v>5.326893309322929E-2</c:v>
                </c:pt>
                <c:pt idx="1239">
                  <c:v>5.5522143833396403E-2</c:v>
                </c:pt>
                <c:pt idx="1240">
                  <c:v>5.7676835688401346E-2</c:v>
                </c:pt>
                <c:pt idx="1241">
                  <c:v>5.912880431983937E-2</c:v>
                </c:pt>
                <c:pt idx="1242">
                  <c:v>6.3279708203663868E-2</c:v>
                </c:pt>
                <c:pt idx="1243">
                  <c:v>6.8937024618529338E-2</c:v>
                </c:pt>
                <c:pt idx="1244">
                  <c:v>7.6835513284283036E-2</c:v>
                </c:pt>
                <c:pt idx="1245">
                  <c:v>6.8615529383105764E-2</c:v>
                </c:pt>
                <c:pt idx="1246">
                  <c:v>7.1732908788945726E-2</c:v>
                </c:pt>
                <c:pt idx="1247">
                  <c:v>7.3127097771715027E-2</c:v>
                </c:pt>
                <c:pt idx="1248">
                  <c:v>6.7888274760951536E-2</c:v>
                </c:pt>
                <c:pt idx="1249">
                  <c:v>6.5277146346744017E-2</c:v>
                </c:pt>
                <c:pt idx="1250">
                  <c:v>6.5099645006230264E-2</c:v>
                </c:pt>
                <c:pt idx="1251">
                  <c:v>6.3611018251747031E-2</c:v>
                </c:pt>
                <c:pt idx="1252">
                  <c:v>6.1536171786522952E-2</c:v>
                </c:pt>
                <c:pt idx="1253">
                  <c:v>6.0041124693781214E-2</c:v>
                </c:pt>
                <c:pt idx="1254">
                  <c:v>6.4105531609356947E-2</c:v>
                </c:pt>
                <c:pt idx="1255">
                  <c:v>6.5564053696985078E-2</c:v>
                </c:pt>
                <c:pt idx="1256">
                  <c:v>6.8637912176041649E-2</c:v>
                </c:pt>
                <c:pt idx="1257">
                  <c:v>6.5458150136087856E-2</c:v>
                </c:pt>
                <c:pt idx="1258">
                  <c:v>6.5140874935880597E-2</c:v>
                </c:pt>
                <c:pt idx="1259">
                  <c:v>6.5756399138925281E-2</c:v>
                </c:pt>
                <c:pt idx="1260">
                  <c:v>6.0995791771985039E-2</c:v>
                </c:pt>
                <c:pt idx="1261">
                  <c:v>6.1581647160493719E-2</c:v>
                </c:pt>
                <c:pt idx="1262">
                  <c:v>6.0362411471168727E-2</c:v>
                </c:pt>
                <c:pt idx="1263">
                  <c:v>6.1090106635474983E-2</c:v>
                </c:pt>
                <c:pt idx="1264">
                  <c:v>6.2485214505830639E-2</c:v>
                </c:pt>
                <c:pt idx="1265">
                  <c:v>6.0989341918804944E-2</c:v>
                </c:pt>
                <c:pt idx="1266">
                  <c:v>6.2049574184086284E-2</c:v>
                </c:pt>
                <c:pt idx="1267">
                  <c:v>6.1599200953863474E-2</c:v>
                </c:pt>
                <c:pt idx="1268">
                  <c:v>6.1666528664493139E-2</c:v>
                </c:pt>
                <c:pt idx="1269">
                  <c:v>6.2831898491080174E-2</c:v>
                </c:pt>
                <c:pt idx="1270">
                  <c:v>6.2938033449601583E-2</c:v>
                </c:pt>
                <c:pt idx="1271">
                  <c:v>6.0697851793181296E-2</c:v>
                </c:pt>
                <c:pt idx="1272">
                  <c:v>6.4081222978498706E-2</c:v>
                </c:pt>
                <c:pt idx="1273">
                  <c:v>6.568115935580035E-2</c:v>
                </c:pt>
                <c:pt idx="1274">
                  <c:v>6.6602077106950153E-2</c:v>
                </c:pt>
                <c:pt idx="1275">
                  <c:v>6.7232062984266497E-2</c:v>
                </c:pt>
                <c:pt idx="1276">
                  <c:v>6.8772919498928137E-2</c:v>
                </c:pt>
                <c:pt idx="1277">
                  <c:v>6.6793939680459907E-2</c:v>
                </c:pt>
                <c:pt idx="1278">
                  <c:v>6.8213953422621265E-2</c:v>
                </c:pt>
                <c:pt idx="1279">
                  <c:v>6.9570623828502612E-2</c:v>
                </c:pt>
                <c:pt idx="1280">
                  <c:v>6.9969135161463081E-2</c:v>
                </c:pt>
                <c:pt idx="1281">
                  <c:v>7.2816224988029615E-2</c:v>
                </c:pt>
                <c:pt idx="1282">
                  <c:v>7.1901448139816748E-2</c:v>
                </c:pt>
                <c:pt idx="1283">
                  <c:v>7.2297932786879876E-2</c:v>
                </c:pt>
                <c:pt idx="1284">
                  <c:v>7.631451503990197E-2</c:v>
                </c:pt>
                <c:pt idx="1285">
                  <c:v>7.8194025252016477E-2</c:v>
                </c:pt>
                <c:pt idx="1286">
                  <c:v>7.7510818292282707E-2</c:v>
                </c:pt>
                <c:pt idx="1287">
                  <c:v>7.3837530367494908E-2</c:v>
                </c:pt>
                <c:pt idx="1288">
                  <c:v>7.4256175745665842E-2</c:v>
                </c:pt>
                <c:pt idx="1289">
                  <c:v>7.6176581026705437E-2</c:v>
                </c:pt>
                <c:pt idx="1290">
                  <c:v>7.3541342609343266E-2</c:v>
                </c:pt>
                <c:pt idx="1291">
                  <c:v>7.2376195657603587E-2</c:v>
                </c:pt>
                <c:pt idx="1292">
                  <c:v>7.3522959268583446E-2</c:v>
                </c:pt>
                <c:pt idx="1293">
                  <c:v>7.9678898482850535E-2</c:v>
                </c:pt>
                <c:pt idx="1294">
                  <c:v>7.9995888600837312E-2</c:v>
                </c:pt>
                <c:pt idx="1295">
                  <c:v>7.939329670594196E-2</c:v>
                </c:pt>
                <c:pt idx="1296">
                  <c:v>7.7563660403480339E-2</c:v>
                </c:pt>
                <c:pt idx="1297">
                  <c:v>8.0593031776716506E-2</c:v>
                </c:pt>
                <c:pt idx="1298">
                  <c:v>7.8426636559823251E-2</c:v>
                </c:pt>
                <c:pt idx="1299">
                  <c:v>7.9414515249859804E-2</c:v>
                </c:pt>
                <c:pt idx="1300">
                  <c:v>8.1173846464250493E-2</c:v>
                </c:pt>
                <c:pt idx="1301">
                  <c:v>7.9674663722671457E-2</c:v>
                </c:pt>
                <c:pt idx="1302">
                  <c:v>8.0098647584479946E-2</c:v>
                </c:pt>
                <c:pt idx="1303">
                  <c:v>7.7851002737557434E-2</c:v>
                </c:pt>
                <c:pt idx="1304">
                  <c:v>7.7946511667537605E-2</c:v>
                </c:pt>
                <c:pt idx="1305">
                  <c:v>8.4735550005369101E-2</c:v>
                </c:pt>
                <c:pt idx="1306">
                  <c:v>8.2397742795997903E-2</c:v>
                </c:pt>
                <c:pt idx="1307">
                  <c:v>8.1401651336441422E-2</c:v>
                </c:pt>
                <c:pt idx="1308">
                  <c:v>7.8978428208682838E-2</c:v>
                </c:pt>
                <c:pt idx="1309">
                  <c:v>8.1979736971067668E-2</c:v>
                </c:pt>
                <c:pt idx="1310">
                  <c:v>9.1028310813365459E-2</c:v>
                </c:pt>
                <c:pt idx="1311">
                  <c:v>8.7254861168452602E-2</c:v>
                </c:pt>
                <c:pt idx="1312">
                  <c:v>8.4707691476056945E-2</c:v>
                </c:pt>
                <c:pt idx="1313">
                  <c:v>8.2846465979785053E-2</c:v>
                </c:pt>
                <c:pt idx="1314">
                  <c:v>8.0097160326193434E-2</c:v>
                </c:pt>
                <c:pt idx="1315">
                  <c:v>8.1085620982937923E-2</c:v>
                </c:pt>
                <c:pt idx="1316">
                  <c:v>8.0439452706161207E-2</c:v>
                </c:pt>
                <c:pt idx="1317">
                  <c:v>8.1109362960045228E-2</c:v>
                </c:pt>
                <c:pt idx="1318">
                  <c:v>7.655316835958044E-2</c:v>
                </c:pt>
                <c:pt idx="1319">
                  <c:v>7.931199882382152E-2</c:v>
                </c:pt>
                <c:pt idx="1320">
                  <c:v>8.3839828334541427E-2</c:v>
                </c:pt>
                <c:pt idx="1321">
                  <c:v>8.4728505160684836E-2</c:v>
                </c:pt>
                <c:pt idx="1322">
                  <c:v>8.2745468431433683E-2</c:v>
                </c:pt>
                <c:pt idx="1323">
                  <c:v>8.6005296172337653E-2</c:v>
                </c:pt>
                <c:pt idx="1324">
                  <c:v>8.627496496483511E-2</c:v>
                </c:pt>
                <c:pt idx="1325">
                  <c:v>8.8748702711978517E-2</c:v>
                </c:pt>
                <c:pt idx="1326">
                  <c:v>9.0973933505283072E-2</c:v>
                </c:pt>
                <c:pt idx="1327">
                  <c:v>9.680722926071969E-2</c:v>
                </c:pt>
                <c:pt idx="1328">
                  <c:v>0.1024909771794669</c:v>
                </c:pt>
                <c:pt idx="1329">
                  <c:v>9.8147504315737058E-2</c:v>
                </c:pt>
                <c:pt idx="1330">
                  <c:v>9.4757081173139246E-2</c:v>
                </c:pt>
                <c:pt idx="1331">
                  <c:v>9.8543120235696835E-2</c:v>
                </c:pt>
                <c:pt idx="1332">
                  <c:v>0.10071172263799832</c:v>
                </c:pt>
                <c:pt idx="1333">
                  <c:v>0.10627902196736597</c:v>
                </c:pt>
                <c:pt idx="1334">
                  <c:v>0.10817643939471855</c:v>
                </c:pt>
                <c:pt idx="1335">
                  <c:v>0.10474122009560216</c:v>
                </c:pt>
                <c:pt idx="1336">
                  <c:v>0.1094846616067324</c:v>
                </c:pt>
                <c:pt idx="1337">
                  <c:v>0.11383772533642311</c:v>
                </c:pt>
                <c:pt idx="1338">
                  <c:v>0.11526490871677286</c:v>
                </c:pt>
                <c:pt idx="1339">
                  <c:v>0.10476930770358991</c:v>
                </c:pt>
                <c:pt idx="1340">
                  <c:v>0.10337957628667405</c:v>
                </c:pt>
                <c:pt idx="1341">
                  <c:v>9.4830905078805344E-2</c:v>
                </c:pt>
                <c:pt idx="1342">
                  <c:v>9.2506441656914767E-2</c:v>
                </c:pt>
                <c:pt idx="1343">
                  <c:v>9.0765074144752877E-2</c:v>
                </c:pt>
                <c:pt idx="1344">
                  <c:v>8.8881300921553025E-2</c:v>
                </c:pt>
                <c:pt idx="1345">
                  <c:v>8.8100631730901824E-2</c:v>
                </c:pt>
                <c:pt idx="1346">
                  <c:v>8.6672653422523463E-2</c:v>
                </c:pt>
                <c:pt idx="1347">
                  <c:v>8.2400295308966975E-2</c:v>
                </c:pt>
                <c:pt idx="1348">
                  <c:v>8.4115925012977683E-2</c:v>
                </c:pt>
                <c:pt idx="1349">
                  <c:v>8.2645076892793268E-2</c:v>
                </c:pt>
                <c:pt idx="1350">
                  <c:v>8.5995053142415151E-2</c:v>
                </c:pt>
                <c:pt idx="1351">
                  <c:v>8.6010091034481512E-2</c:v>
                </c:pt>
                <c:pt idx="1352">
                  <c:v>8.5378561164571667E-2</c:v>
                </c:pt>
                <c:pt idx="1353">
                  <c:v>8.7418977203995052E-2</c:v>
                </c:pt>
                <c:pt idx="1354">
                  <c:v>8.6398763199246179E-2</c:v>
                </c:pt>
                <c:pt idx="1355">
                  <c:v>8.7883860991092549E-2</c:v>
                </c:pt>
                <c:pt idx="1356">
                  <c:v>8.926783749041399E-2</c:v>
                </c:pt>
                <c:pt idx="1357">
                  <c:v>9.2692459772434233E-2</c:v>
                </c:pt>
                <c:pt idx="1358">
                  <c:v>9.2865062913758387E-2</c:v>
                </c:pt>
                <c:pt idx="1359">
                  <c:v>9.3521760743538074E-2</c:v>
                </c:pt>
                <c:pt idx="1360">
                  <c:v>9.9399287742001297E-2</c:v>
                </c:pt>
                <c:pt idx="1361">
                  <c:v>9.8596682355365242E-2</c:v>
                </c:pt>
                <c:pt idx="1362">
                  <c:v>9.9854622792672793E-2</c:v>
                </c:pt>
                <c:pt idx="1363">
                  <c:v>9.2847289461073429E-2</c:v>
                </c:pt>
                <c:pt idx="1364">
                  <c:v>9.3299477632123623E-2</c:v>
                </c:pt>
                <c:pt idx="1365">
                  <c:v>9.329391722685168E-2</c:v>
                </c:pt>
                <c:pt idx="1366">
                  <c:v>9.4639370387958166E-2</c:v>
                </c:pt>
                <c:pt idx="1367">
                  <c:v>9.3758525822328825E-2</c:v>
                </c:pt>
                <c:pt idx="1368">
                  <c:v>8.8934205445943895E-2</c:v>
                </c:pt>
                <c:pt idx="1369">
                  <c:v>9.0058990104932429E-2</c:v>
                </c:pt>
                <c:pt idx="1370">
                  <c:v>9.0022829664952633E-2</c:v>
                </c:pt>
                <c:pt idx="1371">
                  <c:v>9.0543793081316104E-2</c:v>
                </c:pt>
                <c:pt idx="1372">
                  <c:v>8.6412769940987677E-2</c:v>
                </c:pt>
                <c:pt idx="1373">
                  <c:v>8.602041432995737E-2</c:v>
                </c:pt>
                <c:pt idx="1374">
                  <c:v>8.6884713545521311E-2</c:v>
                </c:pt>
                <c:pt idx="1375">
                  <c:v>8.7642057809429352E-2</c:v>
                </c:pt>
                <c:pt idx="1376">
                  <c:v>9.0538230807681475E-2</c:v>
                </c:pt>
                <c:pt idx="1377">
                  <c:v>8.8016322835706026E-2</c:v>
                </c:pt>
                <c:pt idx="1378">
                  <c:v>8.4114702717412365E-2</c:v>
                </c:pt>
                <c:pt idx="1379">
                  <c:v>8.1381760256271626E-2</c:v>
                </c:pt>
                <c:pt idx="1380">
                  <c:v>8.1485142544233946E-2</c:v>
                </c:pt>
                <c:pt idx="1381">
                  <c:v>7.6640936061303191E-2</c:v>
                </c:pt>
                <c:pt idx="1382">
                  <c:v>7.272835026623739E-2</c:v>
                </c:pt>
                <c:pt idx="1383">
                  <c:v>7.3402364614004845E-2</c:v>
                </c:pt>
                <c:pt idx="1384">
                  <c:v>7.171994166034476E-2</c:v>
                </c:pt>
                <c:pt idx="1385">
                  <c:v>7.0700099133949673E-2</c:v>
                </c:pt>
                <c:pt idx="1386">
                  <c:v>7.4026429235455674E-2</c:v>
                </c:pt>
                <c:pt idx="1387">
                  <c:v>6.9902604165012858E-2</c:v>
                </c:pt>
                <c:pt idx="1388">
                  <c:v>7.5273683532943947E-2</c:v>
                </c:pt>
                <c:pt idx="1389">
                  <c:v>7.2678389297989532E-2</c:v>
                </c:pt>
                <c:pt idx="1390">
                  <c:v>7.174333546631495E-2</c:v>
                </c:pt>
                <c:pt idx="1391">
                  <c:v>7.3797845670116075E-2</c:v>
                </c:pt>
                <c:pt idx="1392">
                  <c:v>6.7533737978131225E-2</c:v>
                </c:pt>
                <c:pt idx="1393">
                  <c:v>6.6113676260248458E-2</c:v>
                </c:pt>
                <c:pt idx="1394">
                  <c:v>6.5364577246914995E-2</c:v>
                </c:pt>
                <c:pt idx="1395">
                  <c:v>6.6673444612408234E-2</c:v>
                </c:pt>
                <c:pt idx="1396">
                  <c:v>6.6937892325610218E-2</c:v>
                </c:pt>
                <c:pt idx="1397">
                  <c:v>6.4972281597847598E-2</c:v>
                </c:pt>
                <c:pt idx="1398">
                  <c:v>6.3092263821545924E-2</c:v>
                </c:pt>
                <c:pt idx="1399">
                  <c:v>6.2175156123723013E-2</c:v>
                </c:pt>
                <c:pt idx="1400">
                  <c:v>6.4134216089413359E-2</c:v>
                </c:pt>
                <c:pt idx="1401">
                  <c:v>7.5934514793618693E-2</c:v>
                </c:pt>
                <c:pt idx="1402">
                  <c:v>8.1451531491920581E-2</c:v>
                </c:pt>
                <c:pt idx="1403">
                  <c:v>7.7470827825405167E-2</c:v>
                </c:pt>
                <c:pt idx="1404">
                  <c:v>7.5748092441939599E-2</c:v>
                </c:pt>
                <c:pt idx="1405">
                  <c:v>7.3439054278665997E-2</c:v>
                </c:pt>
                <c:pt idx="1406">
                  <c:v>7.5793380181267023E-2</c:v>
                </c:pt>
                <c:pt idx="1407">
                  <c:v>7.6250407299010836E-2</c:v>
                </c:pt>
                <c:pt idx="1408">
                  <c:v>7.6638059585611443E-2</c:v>
                </c:pt>
                <c:pt idx="1409">
                  <c:v>7.4509932583339183E-2</c:v>
                </c:pt>
                <c:pt idx="1410">
                  <c:v>7.5630050350406514E-2</c:v>
                </c:pt>
                <c:pt idx="1411">
                  <c:v>7.8514680460802524E-2</c:v>
                </c:pt>
                <c:pt idx="1412">
                  <c:v>7.6645188792664368E-2</c:v>
                </c:pt>
                <c:pt idx="1413">
                  <c:v>7.53007962942156E-2</c:v>
                </c:pt>
                <c:pt idx="1414">
                  <c:v>7.7021255339119424E-2</c:v>
                </c:pt>
                <c:pt idx="1415">
                  <c:v>7.7293650839196121E-2</c:v>
                </c:pt>
                <c:pt idx="1416">
                  <c:v>7.3432755033230157E-2</c:v>
                </c:pt>
                <c:pt idx="1417">
                  <c:v>7.5768593484778407E-2</c:v>
                </c:pt>
                <c:pt idx="1418">
                  <c:v>7.5176220129548638E-2</c:v>
                </c:pt>
                <c:pt idx="1419">
                  <c:v>7.303192647036276E-2</c:v>
                </c:pt>
                <c:pt idx="1420">
                  <c:v>7.1222974165944281E-2</c:v>
                </c:pt>
                <c:pt idx="1421">
                  <c:v>7.1489724708408614E-2</c:v>
                </c:pt>
                <c:pt idx="1422">
                  <c:v>6.7233262739134589E-2</c:v>
                </c:pt>
                <c:pt idx="1423">
                  <c:v>6.6974372101095039E-2</c:v>
                </c:pt>
                <c:pt idx="1424">
                  <c:v>6.7291873384384041E-2</c:v>
                </c:pt>
                <c:pt idx="1425">
                  <c:v>6.888854758661174E-2</c:v>
                </c:pt>
                <c:pt idx="1426">
                  <c:v>6.8041825169498735E-2</c:v>
                </c:pt>
                <c:pt idx="1427">
                  <c:v>6.6539291876813234E-2</c:v>
                </c:pt>
                <c:pt idx="1428">
                  <c:v>7.2252495863923849E-2</c:v>
                </c:pt>
                <c:pt idx="1429">
                  <c:v>7.2283365106380726E-2</c:v>
                </c:pt>
                <c:pt idx="1430">
                  <c:v>7.2135208840122741E-2</c:v>
                </c:pt>
                <c:pt idx="1431">
                  <c:v>7.4176849254598762E-2</c:v>
                </c:pt>
                <c:pt idx="1432">
                  <c:v>6.9206777492815397E-2</c:v>
                </c:pt>
                <c:pt idx="1433">
                  <c:v>6.9978070103880893E-2</c:v>
                </c:pt>
                <c:pt idx="1434">
                  <c:v>7.0712616856015043E-2</c:v>
                </c:pt>
                <c:pt idx="1435">
                  <c:v>7.7140215665847445E-2</c:v>
                </c:pt>
                <c:pt idx="1436">
                  <c:v>7.9008760057190153E-2</c:v>
                </c:pt>
                <c:pt idx="1437">
                  <c:v>8.1997542703014764E-2</c:v>
                </c:pt>
                <c:pt idx="1438">
                  <c:v>7.8315199903651378E-2</c:v>
                </c:pt>
                <c:pt idx="1439">
                  <c:v>7.7108404813858333E-2</c:v>
                </c:pt>
                <c:pt idx="1440">
                  <c:v>7.5437640148243848E-2</c:v>
                </c:pt>
                <c:pt idx="1441">
                  <c:v>7.2019092903681609E-2</c:v>
                </c:pt>
                <c:pt idx="1442">
                  <c:v>7.1689584087450353E-2</c:v>
                </c:pt>
                <c:pt idx="1443">
                  <c:v>7.1436502914632161E-2</c:v>
                </c:pt>
                <c:pt idx="1444">
                  <c:v>6.96941231117649E-2</c:v>
                </c:pt>
                <c:pt idx="1445">
                  <c:v>7.181641367528474E-2</c:v>
                </c:pt>
                <c:pt idx="1446">
                  <c:v>7.0727750497635217E-2</c:v>
                </c:pt>
                <c:pt idx="1447">
                  <c:v>7.0201522032848226E-2</c:v>
                </c:pt>
                <c:pt idx="1448">
                  <c:v>7.0765353497195441E-2</c:v>
                </c:pt>
                <c:pt idx="1449">
                  <c:v>7.0375989179535969E-2</c:v>
                </c:pt>
                <c:pt idx="1450">
                  <c:v>7.2082924792455816E-2</c:v>
                </c:pt>
                <c:pt idx="1451">
                  <c:v>6.7250749667154067E-2</c:v>
                </c:pt>
                <c:pt idx="1452">
                  <c:v>6.9074177311085158E-2</c:v>
                </c:pt>
                <c:pt idx="1453">
                  <c:v>6.8798255361103983E-2</c:v>
                </c:pt>
                <c:pt idx="1454">
                  <c:v>7.0724967485382081E-2</c:v>
                </c:pt>
                <c:pt idx="1455">
                  <c:v>6.9747742109431327E-2</c:v>
                </c:pt>
                <c:pt idx="1456">
                  <c:v>6.9364650891077559E-2</c:v>
                </c:pt>
                <c:pt idx="1457">
                  <c:v>7.0632043983586995E-2</c:v>
                </c:pt>
                <c:pt idx="1458">
                  <c:v>6.8466894993107638E-2</c:v>
                </c:pt>
                <c:pt idx="1459">
                  <c:v>7.0026644401865137E-2</c:v>
                </c:pt>
                <c:pt idx="1460">
                  <c:v>6.9512670401593757E-2</c:v>
                </c:pt>
                <c:pt idx="1461">
                  <c:v>6.9905885984161253E-2</c:v>
                </c:pt>
                <c:pt idx="1462">
                  <c:v>6.9348709023835151E-2</c:v>
                </c:pt>
                <c:pt idx="1463">
                  <c:v>6.8849434987689417E-2</c:v>
                </c:pt>
                <c:pt idx="1464">
                  <c:v>6.8204651855912637E-2</c:v>
                </c:pt>
                <c:pt idx="1465">
                  <c:v>6.8170694403552001E-2</c:v>
                </c:pt>
                <c:pt idx="1466">
                  <c:v>6.7242964768124663E-2</c:v>
                </c:pt>
                <c:pt idx="1467">
                  <c:v>6.8839114314634034E-2</c:v>
                </c:pt>
                <c:pt idx="1468">
                  <c:v>6.737854394843007E-2</c:v>
                </c:pt>
                <c:pt idx="1469">
                  <c:v>6.7606665743532024E-2</c:v>
                </c:pt>
                <c:pt idx="1470">
                  <c:v>6.7739412444111649E-2</c:v>
                </c:pt>
                <c:pt idx="1471">
                  <c:v>6.6399795862259997E-2</c:v>
                </c:pt>
                <c:pt idx="1472">
                  <c:v>6.7250441063862576E-2</c:v>
                </c:pt>
                <c:pt idx="1473">
                  <c:v>6.6492275778018403E-2</c:v>
                </c:pt>
                <c:pt idx="1474">
                  <c:v>6.7951992373016898E-2</c:v>
                </c:pt>
                <c:pt idx="1475">
                  <c:v>6.7568888352066009E-2</c:v>
                </c:pt>
                <c:pt idx="1476">
                  <c:v>6.6127125455155117E-2</c:v>
                </c:pt>
                <c:pt idx="1477">
                  <c:v>6.8376873810406205E-2</c:v>
                </c:pt>
                <c:pt idx="1478">
                  <c:v>7.172907974532336E-2</c:v>
                </c:pt>
                <c:pt idx="1479">
                  <c:v>7.1533662402338327E-2</c:v>
                </c:pt>
                <c:pt idx="1480">
                  <c:v>7.1382954771058146E-2</c:v>
                </c:pt>
                <c:pt idx="1481">
                  <c:v>7.3398340429756348E-2</c:v>
                </c:pt>
                <c:pt idx="1482">
                  <c:v>7.1625365380797418E-2</c:v>
                </c:pt>
                <c:pt idx="1483">
                  <c:v>7.0434515924131705E-2</c:v>
                </c:pt>
                <c:pt idx="1484">
                  <c:v>7.2538187534303702E-2</c:v>
                </c:pt>
                <c:pt idx="1485">
                  <c:v>7.1934069159591371E-2</c:v>
                </c:pt>
                <c:pt idx="1486">
                  <c:v>7.4590076966156882E-2</c:v>
                </c:pt>
                <c:pt idx="1487">
                  <c:v>7.4175307062083223E-2</c:v>
                </c:pt>
                <c:pt idx="1488">
                  <c:v>7.3051092025266703E-2</c:v>
                </c:pt>
                <c:pt idx="1489">
                  <c:v>7.1073454067211619E-2</c:v>
                </c:pt>
                <c:pt idx="1490">
                  <c:v>6.9830407019236748E-2</c:v>
                </c:pt>
                <c:pt idx="1491">
                  <c:v>6.8736969521132951E-2</c:v>
                </c:pt>
                <c:pt idx="1492">
                  <c:v>6.6388122423374218E-2</c:v>
                </c:pt>
                <c:pt idx="1493">
                  <c:v>6.5508351017315627E-2</c:v>
                </c:pt>
                <c:pt idx="1494">
                  <c:v>6.4489818246836181E-2</c:v>
                </c:pt>
                <c:pt idx="1495">
                  <c:v>6.4572584234325603E-2</c:v>
                </c:pt>
                <c:pt idx="1496">
                  <c:v>6.2998074276095023E-2</c:v>
                </c:pt>
                <c:pt idx="1497">
                  <c:v>6.3209765146180361E-2</c:v>
                </c:pt>
                <c:pt idx="1498">
                  <c:v>6.1205971955837588E-2</c:v>
                </c:pt>
                <c:pt idx="1499">
                  <c:v>6.0110203979524365E-2</c:v>
                </c:pt>
                <c:pt idx="1500">
                  <c:v>5.9351920895951774E-2</c:v>
                </c:pt>
                <c:pt idx="1501">
                  <c:v>5.9721574033959973E-2</c:v>
                </c:pt>
                <c:pt idx="1502">
                  <c:v>5.9309396734652797E-2</c:v>
                </c:pt>
                <c:pt idx="1503">
                  <c:v>5.9958353374954164E-2</c:v>
                </c:pt>
                <c:pt idx="1504">
                  <c:v>5.927084949633854E-2</c:v>
                </c:pt>
                <c:pt idx="1505">
                  <c:v>5.9002654971819932E-2</c:v>
                </c:pt>
                <c:pt idx="1506">
                  <c:v>6.1710921662373477E-2</c:v>
                </c:pt>
                <c:pt idx="1507">
                  <c:v>6.0952732969415724E-2</c:v>
                </c:pt>
                <c:pt idx="1508">
                  <c:v>5.8897361505428077E-2</c:v>
                </c:pt>
                <c:pt idx="1509">
                  <c:v>5.7763476048503987E-2</c:v>
                </c:pt>
                <c:pt idx="1510">
                  <c:v>5.4833974932297656E-2</c:v>
                </c:pt>
                <c:pt idx="1511">
                  <c:v>5.6250099420084548E-2</c:v>
                </c:pt>
                <c:pt idx="1512">
                  <c:v>5.4230990799841998E-2</c:v>
                </c:pt>
                <c:pt idx="1513">
                  <c:v>5.4055592804881744E-2</c:v>
                </c:pt>
                <c:pt idx="1514">
                  <c:v>5.6337903042570636E-2</c:v>
                </c:pt>
                <c:pt idx="1515">
                  <c:v>5.4018848995783339E-2</c:v>
                </c:pt>
                <c:pt idx="1516">
                  <c:v>5.1804734588045367E-2</c:v>
                </c:pt>
                <c:pt idx="1517">
                  <c:v>5.0214191488214439E-2</c:v>
                </c:pt>
                <c:pt idx="1518">
                  <c:v>4.7278896123541816E-2</c:v>
                </c:pt>
                <c:pt idx="1519">
                  <c:v>4.869101194685925E-2</c:v>
                </c:pt>
                <c:pt idx="1520">
                  <c:v>4.7915329786793401E-2</c:v>
                </c:pt>
                <c:pt idx="1521">
                  <c:v>4.9267602039606513E-2</c:v>
                </c:pt>
                <c:pt idx="1522">
                  <c:v>4.7167448402349779E-2</c:v>
                </c:pt>
                <c:pt idx="1523">
                  <c:v>4.738539599921382E-2</c:v>
                </c:pt>
                <c:pt idx="1524">
                  <c:v>4.6157842150497536E-2</c:v>
                </c:pt>
                <c:pt idx="1525">
                  <c:v>4.4738701351374525E-2</c:v>
                </c:pt>
                <c:pt idx="1526">
                  <c:v>4.3122540949216345E-2</c:v>
                </c:pt>
                <c:pt idx="1527">
                  <c:v>4.2856046776294357E-2</c:v>
                </c:pt>
                <c:pt idx="1528">
                  <c:v>4.3640739008411235E-2</c:v>
                </c:pt>
                <c:pt idx="1529">
                  <c:v>4.2387302145381875E-2</c:v>
                </c:pt>
                <c:pt idx="1530">
                  <c:v>4.2990565663059574E-2</c:v>
                </c:pt>
                <c:pt idx="1531">
                  <c:v>4.8135723596034394E-2</c:v>
                </c:pt>
                <c:pt idx="1532">
                  <c:v>4.5487916324476636E-2</c:v>
                </c:pt>
                <c:pt idx="1533">
                  <c:v>4.2812619509962825E-2</c:v>
                </c:pt>
                <c:pt idx="1534">
                  <c:v>4.148681353677857E-2</c:v>
                </c:pt>
                <c:pt idx="1535">
                  <c:v>3.9911709033477571E-2</c:v>
                </c:pt>
                <c:pt idx="1536">
                  <c:v>3.9002086899724883E-2</c:v>
                </c:pt>
                <c:pt idx="1537">
                  <c:v>4.0261404419636743E-2</c:v>
                </c:pt>
                <c:pt idx="1538">
                  <c:v>3.9144707388750366E-2</c:v>
                </c:pt>
                <c:pt idx="1539">
                  <c:v>3.8369948894642819E-2</c:v>
                </c:pt>
                <c:pt idx="1540">
                  <c:v>3.9578275954626173E-2</c:v>
                </c:pt>
                <c:pt idx="1541">
                  <c:v>3.8040452014210926E-2</c:v>
                </c:pt>
                <c:pt idx="1542">
                  <c:v>3.9278259753130929E-2</c:v>
                </c:pt>
                <c:pt idx="1543">
                  <c:v>3.9607841138687504E-2</c:v>
                </c:pt>
                <c:pt idx="1544">
                  <c:v>4.0217146082465585E-2</c:v>
                </c:pt>
                <c:pt idx="1545">
                  <c:v>3.8804444738686703E-2</c:v>
                </c:pt>
                <c:pt idx="1546">
                  <c:v>3.8282642811836583E-2</c:v>
                </c:pt>
                <c:pt idx="1547">
                  <c:v>3.694091535292799E-2</c:v>
                </c:pt>
                <c:pt idx="1548">
                  <c:v>3.87268644876963E-2</c:v>
                </c:pt>
                <c:pt idx="1549">
                  <c:v>3.9260979132474644E-2</c:v>
                </c:pt>
                <c:pt idx="1550">
                  <c:v>3.6745699864196693E-2</c:v>
                </c:pt>
                <c:pt idx="1551">
                  <c:v>3.7420322465957834E-2</c:v>
                </c:pt>
                <c:pt idx="1552">
                  <c:v>3.8481518122252409E-2</c:v>
                </c:pt>
                <c:pt idx="1553">
                  <c:v>3.7789943430721153E-2</c:v>
                </c:pt>
                <c:pt idx="1554">
                  <c:v>3.847759625721886E-2</c:v>
                </c:pt>
                <c:pt idx="1555">
                  <c:v>3.6663373075310604E-2</c:v>
                </c:pt>
                <c:pt idx="1556">
                  <c:v>3.8467683715743418E-2</c:v>
                </c:pt>
                <c:pt idx="1557">
                  <c:v>3.8754319529361668E-2</c:v>
                </c:pt>
                <c:pt idx="1558">
                  <c:v>4.1093700495433177E-2</c:v>
                </c:pt>
                <c:pt idx="1559">
                  <c:v>4.1705661840269907E-2</c:v>
                </c:pt>
                <c:pt idx="1560">
                  <c:v>4.0136170916718089E-2</c:v>
                </c:pt>
                <c:pt idx="1561">
                  <c:v>4.3056652259885711E-2</c:v>
                </c:pt>
                <c:pt idx="1562">
                  <c:v>4.5789490887913065E-2</c:v>
                </c:pt>
                <c:pt idx="1563">
                  <c:v>4.3238567209772982E-2</c:v>
                </c:pt>
                <c:pt idx="1564">
                  <c:v>4.3346374072564822E-2</c:v>
                </c:pt>
                <c:pt idx="1565">
                  <c:v>4.3958242272788911E-2</c:v>
                </c:pt>
                <c:pt idx="1566">
                  <c:v>4.440805302850951E-2</c:v>
                </c:pt>
                <c:pt idx="1567">
                  <c:v>4.642187012369689E-2</c:v>
                </c:pt>
                <c:pt idx="1568">
                  <c:v>4.9436537636181874E-2</c:v>
                </c:pt>
                <c:pt idx="1569">
                  <c:v>4.8486667689463268E-2</c:v>
                </c:pt>
                <c:pt idx="1570">
                  <c:v>4.6299847825204847E-2</c:v>
                </c:pt>
                <c:pt idx="1571">
                  <c:v>4.6253937341288631E-2</c:v>
                </c:pt>
                <c:pt idx="1572">
                  <c:v>4.6893682830663405E-2</c:v>
                </c:pt>
                <c:pt idx="1573">
                  <c:v>4.7486279258200606E-2</c:v>
                </c:pt>
                <c:pt idx="1574">
                  <c:v>4.6759353572839835E-2</c:v>
                </c:pt>
                <c:pt idx="1575">
                  <c:v>4.8971297872849401E-2</c:v>
                </c:pt>
                <c:pt idx="1576">
                  <c:v>4.9239147692403146E-2</c:v>
                </c:pt>
                <c:pt idx="1577">
                  <c:v>5.2868506327054497E-2</c:v>
                </c:pt>
                <c:pt idx="1578">
                  <c:v>5.5329477228458074E-2</c:v>
                </c:pt>
                <c:pt idx="1579">
                  <c:v>5.6739092757318949E-2</c:v>
                </c:pt>
                <c:pt idx="1580">
                  <c:v>5.9546263127427723E-2</c:v>
                </c:pt>
                <c:pt idx="1581">
                  <c:v>5.6465969701032154E-2</c:v>
                </c:pt>
                <c:pt idx="1582">
                  <c:v>5.4629655825444323E-2</c:v>
                </c:pt>
                <c:pt idx="1583">
                  <c:v>5.6721625850414285E-2</c:v>
                </c:pt>
                <c:pt idx="1584">
                  <c:v>5.8205927288650094E-2</c:v>
                </c:pt>
                <c:pt idx="1585">
                  <c:v>5.9271263930802329E-2</c:v>
                </c:pt>
                <c:pt idx="1586">
                  <c:v>5.9348406554049007E-2</c:v>
                </c:pt>
                <c:pt idx="1587">
                  <c:v>5.5909599507341937E-2</c:v>
                </c:pt>
                <c:pt idx="1588">
                  <c:v>5.3041467954729041E-2</c:v>
                </c:pt>
                <c:pt idx="1589">
                  <c:v>5.3177794608024784E-2</c:v>
                </c:pt>
                <c:pt idx="1590">
                  <c:v>5.3502190518588226E-2</c:v>
                </c:pt>
                <c:pt idx="1591">
                  <c:v>5.2406590368793526E-2</c:v>
                </c:pt>
                <c:pt idx="1592">
                  <c:v>5.3145132706302958E-2</c:v>
                </c:pt>
                <c:pt idx="1593">
                  <c:v>5.1353322687292161E-2</c:v>
                </c:pt>
                <c:pt idx="1594">
                  <c:v>5.0658287701672064E-2</c:v>
                </c:pt>
                <c:pt idx="1595">
                  <c:v>4.9240122902602629E-2</c:v>
                </c:pt>
                <c:pt idx="1596">
                  <c:v>4.8762826150683211E-2</c:v>
                </c:pt>
                <c:pt idx="1597">
                  <c:v>4.8176474324598199E-2</c:v>
                </c:pt>
                <c:pt idx="1598">
                  <c:v>4.8990648702089495E-2</c:v>
                </c:pt>
                <c:pt idx="1599">
                  <c:v>5.0522559024218178E-2</c:v>
                </c:pt>
                <c:pt idx="1600">
                  <c:v>5.0381572477444431E-2</c:v>
                </c:pt>
                <c:pt idx="1601">
                  <c:v>4.9942308691699688E-2</c:v>
                </c:pt>
                <c:pt idx="1602">
                  <c:v>5.1138373073698853E-2</c:v>
                </c:pt>
                <c:pt idx="1603">
                  <c:v>5.0871727428205157E-2</c:v>
                </c:pt>
                <c:pt idx="1604">
                  <c:v>5.0725069995946309E-2</c:v>
                </c:pt>
                <c:pt idx="1605">
                  <c:v>5.0367841855660074E-2</c:v>
                </c:pt>
                <c:pt idx="1606">
                  <c:v>4.933403023586562E-2</c:v>
                </c:pt>
                <c:pt idx="1607">
                  <c:v>4.8194652684899454E-2</c:v>
                </c:pt>
                <c:pt idx="1608">
                  <c:v>4.917028191863846E-2</c:v>
                </c:pt>
                <c:pt idx="1609">
                  <c:v>4.8814378938860356E-2</c:v>
                </c:pt>
                <c:pt idx="1610">
                  <c:v>4.9924087505819462E-2</c:v>
                </c:pt>
                <c:pt idx="1611">
                  <c:v>5.0464673919892275E-2</c:v>
                </c:pt>
                <c:pt idx="1612">
                  <c:v>4.9473658841688098E-2</c:v>
                </c:pt>
                <c:pt idx="1613">
                  <c:v>4.939258855869047E-2</c:v>
                </c:pt>
                <c:pt idx="1614">
                  <c:v>4.8735132401888086E-2</c:v>
                </c:pt>
                <c:pt idx="1615">
                  <c:v>4.926874336248805E-2</c:v>
                </c:pt>
                <c:pt idx="1616">
                  <c:v>4.9778802111647771E-2</c:v>
                </c:pt>
                <c:pt idx="1617">
                  <c:v>5.0789645829961497E-2</c:v>
                </c:pt>
                <c:pt idx="1618">
                  <c:v>4.9084152908618145E-2</c:v>
                </c:pt>
                <c:pt idx="1619">
                  <c:v>4.8407341352342412E-2</c:v>
                </c:pt>
                <c:pt idx="1620">
                  <c:v>4.8285292468587801E-2</c:v>
                </c:pt>
                <c:pt idx="1621">
                  <c:v>4.8381892071540422E-2</c:v>
                </c:pt>
                <c:pt idx="1622">
                  <c:v>4.8222053827188749E-2</c:v>
                </c:pt>
                <c:pt idx="1623">
                  <c:v>4.8163006215435483E-2</c:v>
                </c:pt>
                <c:pt idx="1624">
                  <c:v>4.9293174707906832E-2</c:v>
                </c:pt>
                <c:pt idx="1625">
                  <c:v>4.969213367933327E-2</c:v>
                </c:pt>
                <c:pt idx="1626">
                  <c:v>4.9557501109267918E-2</c:v>
                </c:pt>
                <c:pt idx="1627">
                  <c:v>4.8868641328285431E-2</c:v>
                </c:pt>
                <c:pt idx="1628">
                  <c:v>4.7925983031474259E-2</c:v>
                </c:pt>
                <c:pt idx="1629">
                  <c:v>4.6530054060219164E-2</c:v>
                </c:pt>
                <c:pt idx="1630">
                  <c:v>4.5733660177136648E-2</c:v>
                </c:pt>
                <c:pt idx="1631">
                  <c:v>4.5811566549759861E-2</c:v>
                </c:pt>
                <c:pt idx="1632">
                  <c:v>4.5469656184334128E-2</c:v>
                </c:pt>
                <c:pt idx="1633">
                  <c:v>4.6086438349188893E-2</c:v>
                </c:pt>
                <c:pt idx="1634">
                  <c:v>4.6045349791689734E-2</c:v>
                </c:pt>
                <c:pt idx="1635">
                  <c:v>4.4806500950182439E-2</c:v>
                </c:pt>
                <c:pt idx="1636">
                  <c:v>4.4171256997674206E-2</c:v>
                </c:pt>
                <c:pt idx="1637">
                  <c:v>4.4667395096102243E-2</c:v>
                </c:pt>
                <c:pt idx="1638">
                  <c:v>4.5990176386603861E-2</c:v>
                </c:pt>
                <c:pt idx="1639">
                  <c:v>4.5393832552816982E-2</c:v>
                </c:pt>
                <c:pt idx="1640">
                  <c:v>4.3791865124746435E-2</c:v>
                </c:pt>
                <c:pt idx="1641">
                  <c:v>4.3700665259961427E-2</c:v>
                </c:pt>
                <c:pt idx="1642">
                  <c:v>4.511427043090907E-2</c:v>
                </c:pt>
                <c:pt idx="1643">
                  <c:v>4.5495045024165445E-2</c:v>
                </c:pt>
                <c:pt idx="1644">
                  <c:v>4.7326673990352848E-2</c:v>
                </c:pt>
                <c:pt idx="1645">
                  <c:v>4.8487746832569123E-2</c:v>
                </c:pt>
                <c:pt idx="1646">
                  <c:v>4.8939960587361844E-2</c:v>
                </c:pt>
                <c:pt idx="1647">
                  <c:v>4.7838145573938895E-2</c:v>
                </c:pt>
                <c:pt idx="1648">
                  <c:v>4.8326845820837253E-2</c:v>
                </c:pt>
                <c:pt idx="1649">
                  <c:v>5.1603508049059249E-2</c:v>
                </c:pt>
                <c:pt idx="1650">
                  <c:v>5.2481356373953757E-2</c:v>
                </c:pt>
                <c:pt idx="1651">
                  <c:v>5.2202454485495639E-2</c:v>
                </c:pt>
                <c:pt idx="1652">
                  <c:v>5.575708931042607E-2</c:v>
                </c:pt>
                <c:pt idx="1653">
                  <c:v>6.4287888406928395E-2</c:v>
                </c:pt>
                <c:pt idx="1654">
                  <c:v>6.9748298407657131E-2</c:v>
                </c:pt>
                <c:pt idx="1655">
                  <c:v>6.3311809167626631E-2</c:v>
                </c:pt>
                <c:pt idx="1656">
                  <c:v>6.8526952351868467E-2</c:v>
                </c:pt>
                <c:pt idx="1657">
                  <c:v>7.773367561167395E-2</c:v>
                </c:pt>
                <c:pt idx="1658">
                  <c:v>7.0325139487693089E-2</c:v>
                </c:pt>
                <c:pt idx="1659">
                  <c:v>6.6500190739698858E-2</c:v>
                </c:pt>
                <c:pt idx="1660">
                  <c:v>6.2936076428322635E-2</c:v>
                </c:pt>
                <c:pt idx="1661">
                  <c:v>6.4967571617438546E-2</c:v>
                </c:pt>
                <c:pt idx="1662">
                  <c:v>6.1679792446344001E-2</c:v>
                </c:pt>
                <c:pt idx="1663">
                  <c:v>6.0286008819214185E-2</c:v>
                </c:pt>
                <c:pt idx="1664">
                  <c:v>5.870267093043758E-2</c:v>
                </c:pt>
                <c:pt idx="1665">
                  <c:v>5.9567135914415259E-2</c:v>
                </c:pt>
                <c:pt idx="1666">
                  <c:v>5.713052222240364E-2</c:v>
                </c:pt>
                <c:pt idx="1667">
                  <c:v>5.7241577902653357E-2</c:v>
                </c:pt>
                <c:pt idx="1668">
                  <c:v>5.8249418835861599E-2</c:v>
                </c:pt>
                <c:pt idx="1669">
                  <c:v>5.7113041975519821E-2</c:v>
                </c:pt>
                <c:pt idx="1670">
                  <c:v>5.543783896689667E-2</c:v>
                </c:pt>
                <c:pt idx="1671">
                  <c:v>5.464912191670987E-2</c:v>
                </c:pt>
                <c:pt idx="1672">
                  <c:v>5.8483162140532612E-2</c:v>
                </c:pt>
                <c:pt idx="1673">
                  <c:v>5.9830498729102746E-2</c:v>
                </c:pt>
                <c:pt idx="1674">
                  <c:v>5.630872857034791E-2</c:v>
                </c:pt>
                <c:pt idx="1675">
                  <c:v>5.8813629552295979E-2</c:v>
                </c:pt>
                <c:pt idx="1676">
                  <c:v>5.5270753234202573E-2</c:v>
                </c:pt>
                <c:pt idx="1677">
                  <c:v>5.4067917520871284E-2</c:v>
                </c:pt>
                <c:pt idx="1678">
                  <c:v>5.4462349035764634E-2</c:v>
                </c:pt>
                <c:pt idx="1679">
                  <c:v>5.2601768183577091E-2</c:v>
                </c:pt>
                <c:pt idx="1680">
                  <c:v>5.2195747494437658E-2</c:v>
                </c:pt>
                <c:pt idx="1681">
                  <c:v>5.0976671728561296E-2</c:v>
                </c:pt>
                <c:pt idx="1682">
                  <c:v>5.1333527675951868E-2</c:v>
                </c:pt>
                <c:pt idx="1683">
                  <c:v>5.034304175090306E-2</c:v>
                </c:pt>
                <c:pt idx="1684">
                  <c:v>5.0650718785008056E-2</c:v>
                </c:pt>
                <c:pt idx="1685">
                  <c:v>5.1684404860291092E-2</c:v>
                </c:pt>
                <c:pt idx="1686">
                  <c:v>5.2347936595449986E-2</c:v>
                </c:pt>
                <c:pt idx="1687">
                  <c:v>5.3678925651748338E-2</c:v>
                </c:pt>
                <c:pt idx="1688">
                  <c:v>5.7020118706437382E-2</c:v>
                </c:pt>
                <c:pt idx="1689">
                  <c:v>5.2833136830577831E-2</c:v>
                </c:pt>
                <c:pt idx="1690">
                  <c:v>5.326694124128932E-2</c:v>
                </c:pt>
                <c:pt idx="1691">
                  <c:v>5.2397614169575848E-2</c:v>
                </c:pt>
                <c:pt idx="1692">
                  <c:v>5.1244494222763455E-2</c:v>
                </c:pt>
                <c:pt idx="1693">
                  <c:v>4.9921815686933289E-2</c:v>
                </c:pt>
                <c:pt idx="1694">
                  <c:v>4.9034716102729616E-2</c:v>
                </c:pt>
                <c:pt idx="1695">
                  <c:v>4.9506493174503188E-2</c:v>
                </c:pt>
                <c:pt idx="1696">
                  <c:v>5.1621230160705189E-2</c:v>
                </c:pt>
                <c:pt idx="1697">
                  <c:v>5.0128071456054954E-2</c:v>
                </c:pt>
                <c:pt idx="1698">
                  <c:v>4.9610443241571697E-2</c:v>
                </c:pt>
                <c:pt idx="1699">
                  <c:v>4.9183873645294786E-2</c:v>
                </c:pt>
                <c:pt idx="1700">
                  <c:v>4.8382450233306076E-2</c:v>
                </c:pt>
                <c:pt idx="1701">
                  <c:v>4.9553097315589337E-2</c:v>
                </c:pt>
                <c:pt idx="1702">
                  <c:v>4.926441901467913E-2</c:v>
                </c:pt>
                <c:pt idx="1703">
                  <c:v>4.9265170553588943E-2</c:v>
                </c:pt>
                <c:pt idx="1704">
                  <c:v>4.7804542132766761E-2</c:v>
                </c:pt>
                <c:pt idx="1705">
                  <c:v>4.7685081733322754E-2</c:v>
                </c:pt>
                <c:pt idx="1706">
                  <c:v>4.6468782237094358E-2</c:v>
                </c:pt>
                <c:pt idx="1707">
                  <c:v>4.5692702754219772E-2</c:v>
                </c:pt>
                <c:pt idx="1708">
                  <c:v>4.5465868263128081E-2</c:v>
                </c:pt>
                <c:pt idx="1709">
                  <c:v>4.657206891935143E-2</c:v>
                </c:pt>
                <c:pt idx="1710">
                  <c:v>4.5050208830866606E-2</c:v>
                </c:pt>
                <c:pt idx="1711">
                  <c:v>4.628053361733811E-2</c:v>
                </c:pt>
                <c:pt idx="1712">
                  <c:v>4.5261712242816533E-2</c:v>
                </c:pt>
                <c:pt idx="1713">
                  <c:v>4.38073880379658E-2</c:v>
                </c:pt>
                <c:pt idx="1714">
                  <c:v>4.320836726400433E-2</c:v>
                </c:pt>
                <c:pt idx="1715">
                  <c:v>4.284825951796762E-2</c:v>
                </c:pt>
                <c:pt idx="1716">
                  <c:v>4.3820999228350956E-2</c:v>
                </c:pt>
                <c:pt idx="1717">
                  <c:v>4.2336138666532533E-2</c:v>
                </c:pt>
                <c:pt idx="1718">
                  <c:v>4.2336592787677346E-2</c:v>
                </c:pt>
                <c:pt idx="1719">
                  <c:v>4.2200156056770868E-2</c:v>
                </c:pt>
                <c:pt idx="1720">
                  <c:v>4.1537576812549062E-2</c:v>
                </c:pt>
                <c:pt idx="1721">
                  <c:v>4.0954525099975263E-2</c:v>
                </c:pt>
                <c:pt idx="1722">
                  <c:v>4.1548857722923313E-2</c:v>
                </c:pt>
                <c:pt idx="1723">
                  <c:v>4.0271396424125146E-2</c:v>
                </c:pt>
                <c:pt idx="1724">
                  <c:v>4.0979948470961883E-2</c:v>
                </c:pt>
                <c:pt idx="1725">
                  <c:v>4.0243951263810744E-2</c:v>
                </c:pt>
                <c:pt idx="1726">
                  <c:v>3.932209643714512E-2</c:v>
                </c:pt>
                <c:pt idx="1727">
                  <c:v>3.9303000006398074E-2</c:v>
                </c:pt>
                <c:pt idx="1728">
                  <c:v>3.9554476267680383E-2</c:v>
                </c:pt>
                <c:pt idx="1729">
                  <c:v>3.8331442371215822E-2</c:v>
                </c:pt>
                <c:pt idx="1730">
                  <c:v>3.8951364242543036E-2</c:v>
                </c:pt>
                <c:pt idx="1731">
                  <c:v>3.8765646376739793E-2</c:v>
                </c:pt>
                <c:pt idx="1732">
                  <c:v>3.8641844741911832E-2</c:v>
                </c:pt>
                <c:pt idx="1733">
                  <c:v>3.9545416060637079E-2</c:v>
                </c:pt>
                <c:pt idx="1734">
                  <c:v>3.909485901610156E-2</c:v>
                </c:pt>
                <c:pt idx="1735">
                  <c:v>4.0910267490676964E-2</c:v>
                </c:pt>
                <c:pt idx="1736">
                  <c:v>4.1535308074225008E-2</c:v>
                </c:pt>
                <c:pt idx="1737">
                  <c:v>3.9183474102080146E-2</c:v>
                </c:pt>
                <c:pt idx="1738">
                  <c:v>3.938732009353877E-2</c:v>
                </c:pt>
              </c:numCache>
            </c:numRef>
          </c:val>
          <c:extLst>
            <c:ext xmlns:c16="http://schemas.microsoft.com/office/drawing/2014/chart" uri="{C3380CC4-5D6E-409C-BE32-E72D297353CC}">
              <c16:uniqueId val="{00000000-293C-7B4C-A2BB-B38DD543C1DD}"/>
            </c:ext>
          </c:extLst>
        </c:ser>
        <c:dLbls>
          <c:showLegendKey val="0"/>
          <c:showVal val="0"/>
          <c:showCatName val="0"/>
          <c:showSerName val="0"/>
          <c:showPercent val="0"/>
          <c:showBubbleSize val="0"/>
        </c:dLbls>
        <c:axId val="930169398"/>
        <c:axId val="88533953"/>
      </c:areaChart>
      <c:catAx>
        <c:axId val="930169398"/>
        <c:scaling>
          <c:orientation val="minMax"/>
          <c:max val="2020"/>
        </c:scaling>
        <c:delete val="0"/>
        <c:axPos val="b"/>
        <c:title>
          <c:tx>
            <c:rich>
              <a:bodyPr/>
              <a:lstStyle/>
              <a:p>
                <a:pPr lvl="0">
                  <a:defRPr b="0">
                    <a:solidFill>
                      <a:srgbClr val="000000"/>
                    </a:solidFill>
                    <a:latin typeface="Roboto"/>
                  </a:defRPr>
                </a:pPr>
                <a:r>
                  <a:rPr lang="en-US" b="0">
                    <a:solidFill>
                      <a:srgbClr val="000000"/>
                    </a:solidFill>
                    <a:latin typeface="Roboto"/>
                  </a:rPr>
                  <a:t>Year</a:t>
                </a:r>
              </a:p>
            </c:rich>
          </c:tx>
          <c:overlay val="0"/>
        </c:title>
        <c:numFmt formatCode="0" sourceLinked="1"/>
        <c:majorTickMark val="none"/>
        <c:minorTickMark val="none"/>
        <c:tickLblPos val="nextTo"/>
        <c:txPr>
          <a:bodyPr/>
          <a:lstStyle/>
          <a:p>
            <a:pPr lvl="0">
              <a:defRPr b="0">
                <a:solidFill>
                  <a:srgbClr val="000000"/>
                </a:solidFill>
                <a:latin typeface="Roboto"/>
              </a:defRPr>
            </a:pPr>
            <a:endParaRPr lang="en-US"/>
          </a:p>
        </c:txPr>
        <c:crossAx val="88533953"/>
        <c:crosses val="autoZero"/>
        <c:auto val="1"/>
        <c:lblAlgn val="ctr"/>
        <c:lblOffset val="100"/>
        <c:noMultiLvlLbl val="1"/>
      </c:catAx>
      <c:valAx>
        <c:axId val="88533953"/>
        <c:scaling>
          <c:orientation val="minMax"/>
          <c:max val="0.1"/>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Roboto"/>
                  </a:defRPr>
                </a:pPr>
                <a:r>
                  <a:rPr lang="en-US" b="0">
                    <a:solidFill>
                      <a:srgbClr val="000000"/>
                    </a:solidFill>
                    <a:latin typeface="Roboto"/>
                  </a:rPr>
                  <a:t>SWR</a:t>
                </a:r>
              </a:p>
            </c:rich>
          </c:tx>
          <c:overlay val="0"/>
        </c:title>
        <c:numFmt formatCode="0.00%" sourceLinked="1"/>
        <c:majorTickMark val="none"/>
        <c:minorTickMark val="none"/>
        <c:tickLblPos val="nextTo"/>
        <c:spPr>
          <a:ln/>
        </c:spPr>
        <c:txPr>
          <a:bodyPr/>
          <a:lstStyle/>
          <a:p>
            <a:pPr lvl="0">
              <a:defRPr b="0">
                <a:solidFill>
                  <a:srgbClr val="000000"/>
                </a:solidFill>
                <a:latin typeface="Roboto"/>
              </a:defRPr>
            </a:pPr>
            <a:endParaRPr lang="en-US"/>
          </a:p>
        </c:txPr>
        <c:crossAx val="930169398"/>
        <c:crosses val="autoZero"/>
        <c:crossBetween val="midCat"/>
      </c:valAx>
    </c:plotArea>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4" Type="http://schemas.openxmlformats.org/officeDocument/2006/relationships/chart" Target="../charts/chart5.xml"/></Relationships>
</file>

<file path=xl/drawings/_rels/drawing3.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s>
</file>

<file path=xl/drawings/_rels/drawing4.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5.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4" Type="http://schemas.openxmlformats.org/officeDocument/2006/relationships/chart" Target="../charts/chart15.xml"/></Relationships>
</file>

<file path=xl/drawings/drawing1.xml><?xml version="1.0" encoding="utf-8"?>
<xdr:wsDr xmlns:xdr="http://schemas.openxmlformats.org/drawingml/2006/spreadsheetDrawing" xmlns:a="http://schemas.openxmlformats.org/drawingml/2006/main">
  <xdr:oneCellAnchor>
    <xdr:from>
      <xdr:col>16</xdr:col>
      <xdr:colOff>333375</xdr:colOff>
      <xdr:row>16</xdr:row>
      <xdr:rowOff>76200</xdr:rowOff>
    </xdr:from>
    <xdr:ext cx="6086475" cy="4591050"/>
    <xdr:graphicFrame macro="">
      <xdr:nvGraphicFramePr>
        <xdr:cNvPr id="2" name="Chart 1" title="Chart">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123825</xdr:colOff>
      <xdr:row>39</xdr:row>
      <xdr:rowOff>76200</xdr:rowOff>
    </xdr:from>
    <xdr:ext cx="3038475" cy="876300"/>
    <xdr:sp macro="" textlink="">
      <xdr:nvSpPr>
        <xdr:cNvPr id="3" name="Shape 3">
          <a:extLst>
            <a:ext uri="{FF2B5EF4-FFF2-40B4-BE49-F238E27FC236}">
              <a16:creationId xmlns:a16="http://schemas.microsoft.com/office/drawing/2014/main" id="{00000000-0008-0000-0000-000003000000}"/>
            </a:ext>
          </a:extLst>
        </xdr:cNvPr>
        <xdr:cNvSpPr txBox="1"/>
      </xdr:nvSpPr>
      <xdr:spPr>
        <a:xfrm>
          <a:off x="123825" y="7620000"/>
          <a:ext cx="3038475" cy="876300"/>
        </a:xfrm>
        <a:prstGeom prst="rect">
          <a:avLst/>
        </a:prstGeom>
        <a:solidFill>
          <a:srgbClr val="00FF00"/>
        </a:solidFill>
        <a:ln>
          <a:noFill/>
        </a:ln>
      </xdr:spPr>
      <xdr:txBody>
        <a:bodyPr spcFirstLastPara="1" wrap="square" lIns="91425" tIns="91425" rIns="91425" bIns="91425" anchor="t" anchorCtr="0">
          <a:noAutofit/>
        </a:bodyPr>
        <a:lstStyle/>
        <a:p>
          <a:pPr marL="0" lvl="0" indent="0" algn="l" rtl="0">
            <a:spcBef>
              <a:spcPts val="0"/>
            </a:spcBef>
            <a:spcAft>
              <a:spcPts val="0"/>
            </a:spcAft>
            <a:buNone/>
          </a:pPr>
          <a:r>
            <a:rPr lang="en-US" sz="1400"/>
            <a:t>New in v2.0: Enter supplemental Cash Flows in Tab “Cash Flow Assist”</a:t>
          </a:r>
          <a:endParaRPr sz="14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11</xdr:col>
      <xdr:colOff>266700</xdr:colOff>
      <xdr:row>646</xdr:row>
      <xdr:rowOff>133350</xdr:rowOff>
    </xdr:from>
    <xdr:ext cx="5715000" cy="3533775"/>
    <xdr:graphicFrame macro="">
      <xdr:nvGraphicFramePr>
        <xdr:cNvPr id="2" name="Chart 2" title="Chart">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17</xdr:col>
      <xdr:colOff>0</xdr:colOff>
      <xdr:row>0</xdr:row>
      <xdr:rowOff>0</xdr:rowOff>
    </xdr:from>
    <xdr:ext cx="5715000" cy="3533775"/>
    <xdr:graphicFrame macro="">
      <xdr:nvGraphicFramePr>
        <xdr:cNvPr id="3" name="Chart 3" title="Chart">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24</xdr:col>
      <xdr:colOff>390525</xdr:colOff>
      <xdr:row>0</xdr:row>
      <xdr:rowOff>9525</xdr:rowOff>
    </xdr:from>
    <xdr:ext cx="5715000" cy="3533775"/>
    <xdr:graphicFrame macro="">
      <xdr:nvGraphicFramePr>
        <xdr:cNvPr id="4" name="Chart 4" title="Chart">
          <a:extLst>
            <a:ext uri="{FF2B5EF4-FFF2-40B4-BE49-F238E27FC236}">
              <a16:creationId xmlns:a16="http://schemas.microsoft.com/office/drawing/2014/main" id="{00000000-0008-0000-0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17</xdr:col>
      <xdr:colOff>0</xdr:colOff>
      <xdr:row>21</xdr:row>
      <xdr:rowOff>0</xdr:rowOff>
    </xdr:from>
    <xdr:ext cx="5381625" cy="3533775"/>
    <xdr:graphicFrame macro="">
      <xdr:nvGraphicFramePr>
        <xdr:cNvPr id="5" name="Chart 5" title="Chart">
          <a:extLst>
            <a:ext uri="{FF2B5EF4-FFF2-40B4-BE49-F238E27FC236}">
              <a16:creationId xmlns:a16="http://schemas.microsoft.com/office/drawing/2014/main" id="{00000000-0008-0000-0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wsDr>
</file>

<file path=xl/drawings/drawing3.xml><?xml version="1.0" encoding="utf-8"?>
<xdr:wsDr xmlns:xdr="http://schemas.openxmlformats.org/drawingml/2006/spreadsheetDrawing" xmlns:a="http://schemas.openxmlformats.org/drawingml/2006/main">
  <xdr:oneCellAnchor>
    <xdr:from>
      <xdr:col>5</xdr:col>
      <xdr:colOff>438150</xdr:colOff>
      <xdr:row>10</xdr:row>
      <xdr:rowOff>38100</xdr:rowOff>
    </xdr:from>
    <xdr:ext cx="7534275" cy="3800475"/>
    <xdr:graphicFrame macro="">
      <xdr:nvGraphicFramePr>
        <xdr:cNvPr id="6" name="Chart 6" title="Chart">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5</xdr:col>
      <xdr:colOff>428625</xdr:colOff>
      <xdr:row>35</xdr:row>
      <xdr:rowOff>47625</xdr:rowOff>
    </xdr:from>
    <xdr:ext cx="7534275" cy="3533775"/>
    <xdr:graphicFrame macro="">
      <xdr:nvGraphicFramePr>
        <xdr:cNvPr id="7" name="Chart 7" title="Chart">
          <a:extLst>
            <a:ext uri="{FF2B5EF4-FFF2-40B4-BE49-F238E27FC236}">
              <a16:creationId xmlns:a16="http://schemas.microsoft.com/office/drawing/2014/main" id="{00000000-0008-0000-02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5</xdr:col>
      <xdr:colOff>419100</xdr:colOff>
      <xdr:row>55</xdr:row>
      <xdr:rowOff>28575</xdr:rowOff>
    </xdr:from>
    <xdr:ext cx="7534275" cy="5657850"/>
    <xdr:graphicFrame macro="">
      <xdr:nvGraphicFramePr>
        <xdr:cNvPr id="8" name="Chart 8" title="Chart">
          <a:extLst>
            <a:ext uri="{FF2B5EF4-FFF2-40B4-BE49-F238E27FC236}">
              <a16:creationId xmlns:a16="http://schemas.microsoft.com/office/drawing/2014/main" id="{00000000-0008-0000-02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wsDr>
</file>

<file path=xl/drawings/drawing4.xml><?xml version="1.0" encoding="utf-8"?>
<xdr:wsDr xmlns:xdr="http://schemas.openxmlformats.org/drawingml/2006/spreadsheetDrawing" xmlns:a="http://schemas.openxmlformats.org/drawingml/2006/main">
  <xdr:oneCellAnchor>
    <xdr:from>
      <xdr:col>2</xdr:col>
      <xdr:colOff>733425</xdr:colOff>
      <xdr:row>8</xdr:row>
      <xdr:rowOff>76200</xdr:rowOff>
    </xdr:from>
    <xdr:ext cx="6667500" cy="4086225"/>
    <xdr:graphicFrame macro="">
      <xdr:nvGraphicFramePr>
        <xdr:cNvPr id="9" name="Chart 9" title="Chart">
          <a:extLst>
            <a:ext uri="{FF2B5EF4-FFF2-40B4-BE49-F238E27FC236}">
              <a16:creationId xmlns:a16="http://schemas.microsoft.com/office/drawing/2014/main" id="{00000000-0008-0000-03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7</xdr:col>
      <xdr:colOff>19050</xdr:colOff>
      <xdr:row>29</xdr:row>
      <xdr:rowOff>104775</xdr:rowOff>
    </xdr:from>
    <xdr:ext cx="6667500" cy="4019550"/>
    <xdr:graphicFrame macro="">
      <xdr:nvGraphicFramePr>
        <xdr:cNvPr id="10" name="Chart 10" title="Chart">
          <a:extLst>
            <a:ext uri="{FF2B5EF4-FFF2-40B4-BE49-F238E27FC236}">
              <a16:creationId xmlns:a16="http://schemas.microsoft.com/office/drawing/2014/main" id="{00000000-0008-0000-03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609600</xdr:colOff>
      <xdr:row>23</xdr:row>
      <xdr:rowOff>38100</xdr:rowOff>
    </xdr:from>
    <xdr:ext cx="6600825" cy="5267325"/>
    <xdr:graphicFrame macro="">
      <xdr:nvGraphicFramePr>
        <xdr:cNvPr id="11" name="Chart 11" title="Chart">
          <a:extLst>
            <a:ext uri="{FF2B5EF4-FFF2-40B4-BE49-F238E27FC236}">
              <a16:creationId xmlns:a16="http://schemas.microsoft.com/office/drawing/2014/main" id="{00000000-0008-0000-05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6.xml><?xml version="1.0" encoding="utf-8"?>
<xdr:wsDr xmlns:xdr="http://schemas.openxmlformats.org/drawingml/2006/spreadsheetDrawing" xmlns:a="http://schemas.openxmlformats.org/drawingml/2006/main">
  <xdr:oneCellAnchor>
    <xdr:from>
      <xdr:col>14</xdr:col>
      <xdr:colOff>965200</xdr:colOff>
      <xdr:row>56</xdr:row>
      <xdr:rowOff>117475</xdr:rowOff>
    </xdr:from>
    <xdr:ext cx="5715000" cy="3533775"/>
    <xdr:graphicFrame macro="">
      <xdr:nvGraphicFramePr>
        <xdr:cNvPr id="12" name="Chart 12" title="Chart">
          <a:extLst>
            <a:ext uri="{FF2B5EF4-FFF2-40B4-BE49-F238E27FC236}">
              <a16:creationId xmlns:a16="http://schemas.microsoft.com/office/drawing/2014/main" id="{00000000-0008-0000-06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14</xdr:col>
      <xdr:colOff>914400</xdr:colOff>
      <xdr:row>14</xdr:row>
      <xdr:rowOff>257175</xdr:rowOff>
    </xdr:from>
    <xdr:ext cx="5715000" cy="3533775"/>
    <xdr:graphicFrame macro="">
      <xdr:nvGraphicFramePr>
        <xdr:cNvPr id="13" name="Chart 13" title="Chart">
          <a:extLst>
            <a:ext uri="{FF2B5EF4-FFF2-40B4-BE49-F238E27FC236}">
              <a16:creationId xmlns:a16="http://schemas.microsoft.com/office/drawing/2014/main" id="{00000000-0008-0000-06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14</xdr:col>
      <xdr:colOff>1003300</xdr:colOff>
      <xdr:row>78</xdr:row>
      <xdr:rowOff>152400</xdr:rowOff>
    </xdr:from>
    <xdr:ext cx="5715000" cy="3533775"/>
    <xdr:graphicFrame macro="">
      <xdr:nvGraphicFramePr>
        <xdr:cNvPr id="14" name="Chart 14" title="Chart">
          <a:extLst>
            <a:ext uri="{FF2B5EF4-FFF2-40B4-BE49-F238E27FC236}">
              <a16:creationId xmlns:a16="http://schemas.microsoft.com/office/drawing/2014/main" id="{00000000-0008-0000-06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14</xdr:col>
      <xdr:colOff>939800</xdr:colOff>
      <xdr:row>34</xdr:row>
      <xdr:rowOff>152400</xdr:rowOff>
    </xdr:from>
    <xdr:ext cx="5715000" cy="3533775"/>
    <xdr:graphicFrame macro="">
      <xdr:nvGraphicFramePr>
        <xdr:cNvPr id="15" name="Chart 15" title="Chart">
          <a:extLst>
            <a:ext uri="{FF2B5EF4-FFF2-40B4-BE49-F238E27FC236}">
              <a16:creationId xmlns:a16="http://schemas.microsoft.com/office/drawing/2014/main" id="{00000000-0008-0000-06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earlyretirementnow.com/2018/08/29/google-sheet-updates-swr-series-part-28" TargetMode="External"/><Relationship Id="rId1" Type="http://schemas.openxmlformats.org/officeDocument/2006/relationships/hyperlink" Target="https://earlyretirementnow.com/2017/01/25/the-ultimate-guide-to-safe-withdrawal-rates-part-7-toolbox"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P761"/>
  <sheetViews>
    <sheetView tabSelected="1" workbookViewId="0">
      <selection activeCell="B7" sqref="B7"/>
    </sheetView>
  </sheetViews>
  <sheetFormatPr baseColWidth="10" defaultColWidth="14.5" defaultRowHeight="15.75" customHeight="1" x14ac:dyDescent="0.15"/>
  <cols>
    <col min="1" max="1" width="31.6640625" customWidth="1"/>
    <col min="2" max="2" width="19.1640625" customWidth="1"/>
    <col min="3" max="3" width="17.5" customWidth="1"/>
    <col min="5" max="5" width="12.83203125" customWidth="1"/>
    <col min="6" max="16" width="13" customWidth="1"/>
  </cols>
  <sheetData>
    <row r="1" spans="1:16" ht="19" x14ac:dyDescent="0.25">
      <c r="A1" s="276" t="s">
        <v>0</v>
      </c>
      <c r="B1" s="275"/>
      <c r="C1" s="275"/>
      <c r="D1" s="275"/>
      <c r="E1" s="275"/>
      <c r="F1" s="275"/>
      <c r="G1" s="275"/>
      <c r="H1" s="275"/>
      <c r="I1" s="275"/>
      <c r="J1" s="275"/>
      <c r="K1" s="275"/>
      <c r="L1" s="275"/>
      <c r="M1" s="275"/>
      <c r="N1" s="275"/>
      <c r="O1" s="275"/>
      <c r="P1" s="275"/>
    </row>
    <row r="2" spans="1:16" ht="19" x14ac:dyDescent="0.25">
      <c r="A2" s="276" t="s">
        <v>1</v>
      </c>
      <c r="B2" s="275"/>
      <c r="C2" s="275"/>
      <c r="D2" s="275"/>
      <c r="E2" s="275"/>
      <c r="F2" s="275"/>
      <c r="G2" s="275"/>
      <c r="H2" s="275"/>
      <c r="I2" s="275"/>
      <c r="J2" s="275"/>
      <c r="K2" s="275"/>
      <c r="L2" s="275"/>
      <c r="M2" s="275"/>
      <c r="N2" s="275"/>
      <c r="O2" s="275"/>
      <c r="P2" s="275"/>
    </row>
    <row r="3" spans="1:16" ht="19" x14ac:dyDescent="0.25">
      <c r="A3" s="277" t="s">
        <v>2</v>
      </c>
      <c r="B3" s="275"/>
      <c r="C3" s="275"/>
      <c r="D3" s="275"/>
      <c r="E3" s="275"/>
      <c r="F3" s="275"/>
      <c r="G3" s="275"/>
      <c r="H3" s="275"/>
      <c r="I3" s="275"/>
      <c r="J3" s="275"/>
      <c r="K3" s="275"/>
      <c r="L3" s="275"/>
      <c r="M3" s="275"/>
      <c r="N3" s="275"/>
      <c r="O3" s="275"/>
      <c r="P3" s="275"/>
    </row>
    <row r="4" spans="1:16" ht="18" x14ac:dyDescent="0.2">
      <c r="A4" s="278" t="s">
        <v>3</v>
      </c>
      <c r="B4" s="275"/>
      <c r="D4" s="4"/>
      <c r="E4" s="3" t="s">
        <v>4</v>
      </c>
    </row>
    <row r="5" spans="1:16" ht="18" x14ac:dyDescent="0.2">
      <c r="A5" s="3"/>
      <c r="D5" s="4"/>
      <c r="E5" s="3"/>
    </row>
    <row r="6" spans="1:16" ht="18" x14ac:dyDescent="0.2">
      <c r="A6" s="234" t="s">
        <v>216</v>
      </c>
      <c r="B6" s="242" t="s">
        <v>228</v>
      </c>
      <c r="C6" s="227"/>
      <c r="D6" s="4"/>
      <c r="E6" s="3"/>
    </row>
    <row r="7" spans="1:16" ht="18" x14ac:dyDescent="0.2">
      <c r="A7" s="235" t="s">
        <v>215</v>
      </c>
      <c r="B7" s="244">
        <v>-1</v>
      </c>
      <c r="C7" s="227" t="s">
        <v>217</v>
      </c>
      <c r="D7" s="4"/>
      <c r="E7" s="3"/>
    </row>
    <row r="8" spans="1:16" ht="18" x14ac:dyDescent="0.2">
      <c r="A8" s="235" t="s">
        <v>226</v>
      </c>
      <c r="B8" s="257">
        <v>26</v>
      </c>
      <c r="C8" s="254" t="s">
        <v>231</v>
      </c>
      <c r="D8" s="4"/>
      <c r="E8" s="3"/>
      <c r="F8" s="253">
        <f ca="1">(COUNTIF('StockBond Returns'!AH43:AH1746,"Aggressive")/1703)</f>
        <v>0</v>
      </c>
      <c r="G8" s="254" t="s">
        <v>232</v>
      </c>
      <c r="H8" s="227"/>
    </row>
    <row r="9" spans="1:16" s="221" customFormat="1" ht="32" customHeight="1" x14ac:dyDescent="0.2">
      <c r="A9" s="256" t="s">
        <v>224</v>
      </c>
      <c r="B9" s="257">
        <v>24</v>
      </c>
      <c r="C9" s="254"/>
      <c r="D9" s="4"/>
      <c r="E9" s="222"/>
    </row>
    <row r="10" spans="1:16" ht="18" x14ac:dyDescent="0.2">
      <c r="A10" s="14"/>
      <c r="D10" s="4"/>
      <c r="E10" s="3"/>
    </row>
    <row r="11" spans="1:16" ht="13" x14ac:dyDescent="0.15">
      <c r="A11" s="5" t="s">
        <v>5</v>
      </c>
      <c r="B11" s="227" t="s">
        <v>229</v>
      </c>
      <c r="C11" s="227" t="s">
        <v>230</v>
      </c>
      <c r="E11" s="6"/>
      <c r="F11" s="279" t="s">
        <v>6</v>
      </c>
      <c r="G11" s="280"/>
      <c r="H11" s="280"/>
      <c r="I11" s="280"/>
      <c r="J11" s="280"/>
      <c r="K11" s="281"/>
      <c r="L11" s="279" t="s">
        <v>7</v>
      </c>
      <c r="M11" s="280"/>
      <c r="N11" s="280"/>
      <c r="O11" s="280"/>
      <c r="P11" s="281"/>
    </row>
    <row r="12" spans="1:16" ht="22" x14ac:dyDescent="0.15">
      <c r="A12" s="5" t="s">
        <v>8</v>
      </c>
      <c r="B12" s="271">
        <v>0.75</v>
      </c>
      <c r="C12" s="224">
        <v>0.9</v>
      </c>
      <c r="E12" s="8" t="s">
        <v>9</v>
      </c>
      <c r="F12" s="8" t="s">
        <v>10</v>
      </c>
      <c r="G12" s="9" t="s">
        <v>11</v>
      </c>
      <c r="H12" s="9" t="s">
        <v>12</v>
      </c>
      <c r="I12" s="9" t="s">
        <v>13</v>
      </c>
      <c r="J12" s="9" t="s">
        <v>14</v>
      </c>
      <c r="K12" s="10" t="s">
        <v>15</v>
      </c>
      <c r="L12" s="11" t="str">
        <f>'SWR time series'!S7</f>
        <v>S&amp;P500 High</v>
      </c>
      <c r="M12" s="12" t="str">
        <f>'SWR time series'!T7</f>
        <v>Drdwn 0-10%</v>
      </c>
      <c r="N12" s="12" t="str">
        <f>'SWR time series'!U7</f>
        <v>Drdwn 10-20%</v>
      </c>
      <c r="O12" s="12" t="str">
        <f>'SWR time series'!V7</f>
        <v>Drdwn 20-30%</v>
      </c>
      <c r="P12" s="13" t="str">
        <f>'SWR time series'!W7</f>
        <v>Drdwn&gt;30%</v>
      </c>
    </row>
    <row r="13" spans="1:16" ht="13" x14ac:dyDescent="0.15">
      <c r="A13" s="14" t="s">
        <v>16</v>
      </c>
      <c r="B13" s="271">
        <v>0.2</v>
      </c>
      <c r="C13" s="224">
        <v>0.1</v>
      </c>
      <c r="E13" s="15">
        <f ca="1">ROUND(F24*400-0.5,0)/400</f>
        <v>3.2500000000000001E-2</v>
      </c>
      <c r="F13" s="16">
        <f t="array" aca="1" ref="F13" ca="1">AVERAGE(IF('SWR time series'!$E$8:$E$1746&gt;$E13,0,1))</f>
        <v>0</v>
      </c>
      <c r="G13" s="17">
        <f t="array" aca="1" ref="G13" ca="1">AVERAGE(IF('SWR time series'!$E$667:$E$1746&gt;$E13,0,1))</f>
        <v>0</v>
      </c>
      <c r="H13" s="17">
        <f t="array" aca="1" ref="H13" ca="1">AVERAGE(IF('SWR time series'!$E$955:$E$1746&gt;$E13,0,1))</f>
        <v>0</v>
      </c>
      <c r="I13" s="17">
        <f t="array" aca="1" ref="I13" ca="1">SUMPRODUCT(  IF('SWR time series'!$E$8:$E$1746&lt;$E13,1,0),'SWR time series'!H$8:H$1746)/'SWR time series'!H$4</f>
        <v>0</v>
      </c>
      <c r="J13" s="269">
        <f t="array" aca="1" ref="J13" ca="1">SUMPRODUCT(  IF('SWR time series'!$E$8:$E$1746&lt;$E13,1,0),'SWR time series'!I$8:I$1746)/'SWR time series'!I$4</f>
        <v>0</v>
      </c>
      <c r="K13" s="18">
        <f t="array" aca="1" ref="K13" ca="1">SUMPRODUCT(  IF('SWR time series'!$E$8:$E$1746&lt;$E13,1,0),'SWR time series'!J$8:J$1746)/'SWR time series'!J$4</f>
        <v>0</v>
      </c>
      <c r="L13" s="19">
        <f t="array" aca="1" ref="L13" ca="1">SUMPRODUCT(  IF('SWR time series'!$E$8:$E$1746&lt;$E13,1,0),'SWR time series'!N$8:N$1746)/'SWR time series'!N$4</f>
        <v>0</v>
      </c>
      <c r="M13" s="20">
        <f t="array" aca="1" ref="M13" ca="1">SUMPRODUCT(  IF('SWR time series'!$E$8:$E$1746&lt;$E13,1,0),'SWR time series'!O$8:O$1746)/'SWR time series'!O$4</f>
        <v>0</v>
      </c>
      <c r="N13" s="20">
        <f t="array" aca="1" ref="N13" ca="1">SUMPRODUCT(  IF('SWR time series'!$E$8:$E$1746&lt;$E13,1,0),'SWR time series'!P$8:P$1746)/'SWR time series'!P$4</f>
        <v>0</v>
      </c>
      <c r="O13" s="20">
        <f t="array" aca="1" ref="O13" ca="1">SUMPRODUCT(  IF('SWR time series'!$E$8:$E$1746&lt;$E13,1,0),'SWR time series'!Q$8:Q$1746)/'SWR time series'!Q$4</f>
        <v>0</v>
      </c>
      <c r="P13" s="21">
        <f t="array" aca="1" ref="P13" ca="1">SUMPRODUCT(  IF('SWR time series'!$E$8:$E$1746&lt;$E13,1,0),'SWR time series'!R$8:R$1746)/'SWR time series'!R$4</f>
        <v>0</v>
      </c>
    </row>
    <row r="14" spans="1:16" ht="13" x14ac:dyDescent="0.15">
      <c r="A14" s="14" t="s">
        <v>17</v>
      </c>
      <c r="B14" s="22">
        <v>0</v>
      </c>
      <c r="C14" s="225">
        <v>0</v>
      </c>
      <c r="E14" s="23">
        <f t="shared" ref="E14:E21" ca="1" si="0">E13+0.0025</f>
        <v>3.5000000000000003E-2</v>
      </c>
      <c r="F14" s="16">
        <f t="array" aca="1" ref="F14" ca="1">AVERAGE(IF('SWR time series'!$E$8:$E$1746&gt;$E14,0,1))</f>
        <v>4.6003450258769408E-3</v>
      </c>
      <c r="G14" s="17">
        <f t="array" aca="1" ref="G14" ca="1">AVERAGE(IF('SWR time series'!$E$667:$E$1746&gt;$E14,0,1))</f>
        <v>0</v>
      </c>
      <c r="H14" s="17">
        <f t="array" aca="1" ref="H14" ca="1">AVERAGE(IF('SWR time series'!$E$955:$E$1746&gt;$E14,0,1))</f>
        <v>0</v>
      </c>
      <c r="I14" s="17">
        <f t="array" aca="1" ref="I14" ca="1">SUMPRODUCT(  IF('SWR time series'!$E$8:$E$1746&lt;$E14,1,0),'SWR time series'!H$8:H$1746)/'SWR time series'!H$4</f>
        <v>4.5317220543806651E-3</v>
      </c>
      <c r="J14" s="269">
        <f t="array" aca="1" ref="J14" ca="1">SUMPRODUCT(  IF('SWR time series'!$E$8:$E$1746&lt;$E14,1,0),'SWR time series'!I$8:I$1746)/'SWR time series'!I$4</f>
        <v>4.8192771084337354E-3</v>
      </c>
      <c r="K14" s="18">
        <f t="array" aca="1" ref="K14" ca="1">SUMPRODUCT(  IF('SWR time series'!$E$8:$E$1746&lt;$E14,1,0),'SWR time series'!J$8:J$1746)/'SWR time series'!J$4</f>
        <v>1.5503875968992248E-2</v>
      </c>
      <c r="L14" s="16">
        <f t="array" aca="1" ref="L14" ca="1">SUMPRODUCT(  IF('SWR time series'!$E$8:$E$1746&lt;$E14,1,0),'SWR time series'!N$8:N$1746)/'SWR time series'!N$4</f>
        <v>1.6216216216216217E-2</v>
      </c>
      <c r="M14" s="17">
        <f t="array" aca="1" ref="M14" ca="1">SUMPRODUCT(  IF('SWR time series'!$E$8:$E$1746&lt;$E14,1,0),'SWR time series'!O$8:O$1746)/'SWR time series'!O$4</f>
        <v>3.4482758620689655E-3</v>
      </c>
      <c r="N14" s="17">
        <f t="array" aca="1" ref="N14" ca="1">SUMPRODUCT(  IF('SWR time series'!$E$8:$E$1746&lt;$E14,1,0),'SWR time series'!P$8:P$1746)/'SWR time series'!P$4</f>
        <v>0</v>
      </c>
      <c r="O14" s="17">
        <f t="array" aca="1" ref="O14" ca="1">SUMPRODUCT(  IF('SWR time series'!$E$8:$E$1746&lt;$E14,1,0),'SWR time series'!Q$8:Q$1746)/'SWR time series'!Q$4</f>
        <v>0</v>
      </c>
      <c r="P14" s="18">
        <f t="array" aca="1" ref="P14" ca="1">SUMPRODUCT(  IF('SWR time series'!$E$8:$E$1746&lt;$E14,1,0),'SWR time series'!R$8:R$1746)/'SWR time series'!R$4</f>
        <v>0</v>
      </c>
    </row>
    <row r="15" spans="1:16" ht="13" x14ac:dyDescent="0.15">
      <c r="A15" s="246" t="s">
        <v>18</v>
      </c>
      <c r="B15" s="22">
        <v>0</v>
      </c>
      <c r="C15" s="225">
        <v>0</v>
      </c>
      <c r="D15" s="24"/>
      <c r="E15" s="23">
        <f t="shared" ca="1" si="0"/>
        <v>3.7500000000000006E-2</v>
      </c>
      <c r="F15" s="16">
        <f t="array" aca="1" ref="F15" ca="1">AVERAGE(IF('SWR time series'!$E$8:$E$1746&gt;$E15,0,1))</f>
        <v>3.3352501437607818E-2</v>
      </c>
      <c r="G15" s="17">
        <f t="array" aca="1" ref="G15" ca="1">AVERAGE(IF('SWR time series'!$E$667:$E$1746&gt;$E15,0,1))</f>
        <v>1.0185185185185186E-2</v>
      </c>
      <c r="H15" s="17">
        <f t="array" aca="1" ref="H15" ca="1">AVERAGE(IF('SWR time series'!$E$955:$E$1746&gt;$E15,0,1))</f>
        <v>1.1363636363636364E-2</v>
      </c>
      <c r="I15" s="17">
        <f t="array" aca="1" ref="I15" ca="1">SUMPRODUCT(  IF('SWR time series'!$E$8:$E$1746&lt;$E15,1,0),'SWR time series'!H$8:H$1746)/'SWR time series'!H$4</f>
        <v>2.1903323262839881E-2</v>
      </c>
      <c r="J15" s="269">
        <f t="array" aca="1" ref="J15" ca="1">SUMPRODUCT(  IF('SWR time series'!$E$8:$E$1746&lt;$E15,1,0),'SWR time series'!I$8:I$1746)/'SWR time series'!I$4</f>
        <v>6.9879518072289162E-2</v>
      </c>
      <c r="K15" s="18">
        <f t="array" aca="1" ref="K15" ca="1">SUMPRODUCT(  IF('SWR time series'!$E$8:$E$1746&lt;$E15,1,0),'SWR time series'!J$8:J$1746)/'SWR time series'!J$4</f>
        <v>8.5271317829457363E-2</v>
      </c>
      <c r="L15" s="16">
        <f t="array" aca="1" ref="L15" ca="1">SUMPRODUCT(  IF('SWR time series'!$E$8:$E$1746&lt;$E15,1,0),'SWR time series'!N$8:N$1746)/'SWR time series'!N$4</f>
        <v>6.7567567567567571E-2</v>
      </c>
      <c r="M15" s="17">
        <f t="array" aca="1" ref="M15" ca="1">SUMPRODUCT(  IF('SWR time series'!$E$8:$E$1746&lt;$E15,1,0),'SWR time series'!O$8:O$1746)/'SWR time series'!O$4</f>
        <v>5.6896551724137934E-2</v>
      </c>
      <c r="N15" s="17">
        <f t="array" aca="1" ref="N15" ca="1">SUMPRODUCT(  IF('SWR time series'!$E$8:$E$1746&lt;$E15,1,0),'SWR time series'!P$8:P$1746)/'SWR time series'!P$4</f>
        <v>0</v>
      </c>
      <c r="O15" s="17">
        <f t="array" aca="1" ref="O15" ca="1">SUMPRODUCT(  IF('SWR time series'!$E$8:$E$1746&lt;$E15,1,0),'SWR time series'!Q$8:Q$1746)/'SWR time series'!Q$4</f>
        <v>0</v>
      </c>
      <c r="P15" s="18">
        <f t="array" aca="1" ref="P15" ca="1">SUMPRODUCT(  IF('SWR time series'!$E$8:$E$1746&lt;$E15,1,0),'SWR time series'!R$8:R$1746)/'SWR time series'!R$4</f>
        <v>0</v>
      </c>
    </row>
    <row r="16" spans="1:16" ht="13" x14ac:dyDescent="0.15">
      <c r="A16" s="246" t="s">
        <v>19</v>
      </c>
      <c r="B16" s="22">
        <v>0</v>
      </c>
      <c r="C16" s="225">
        <v>0</v>
      </c>
      <c r="D16" s="24"/>
      <c r="E16" s="23">
        <f t="shared" ca="1" si="0"/>
        <v>4.0000000000000008E-2</v>
      </c>
      <c r="F16" s="16">
        <f t="array" aca="1" ref="F16" ca="1">AVERAGE(IF('SWR time series'!$E$8:$E$1746&gt;$E16,0,1))</f>
        <v>0.10408280621046578</v>
      </c>
      <c r="G16" s="17">
        <f t="array" aca="1" ref="G16" ca="1">AVERAGE(IF('SWR time series'!$E$667:$E$1746&gt;$E16,0,1))</f>
        <v>7.7777777777777779E-2</v>
      </c>
      <c r="H16" s="17">
        <f t="array" aca="1" ref="H16" ca="1">AVERAGE(IF('SWR time series'!$E$955:$E$1746&gt;$E16,0,1))</f>
        <v>9.9747474747474751E-2</v>
      </c>
      <c r="I16" s="17">
        <f t="array" aca="1" ref="I16" ca="1">SUMPRODUCT(  IF('SWR time series'!$E$8:$E$1746&lt;$E16,1,0),'SWR time series'!H$8:H$1746)/'SWR time series'!H$4</f>
        <v>5.1359516616314202E-2</v>
      </c>
      <c r="J16" s="269">
        <f t="array" aca="1" ref="J16" ca="1">SUMPRODUCT(  IF('SWR time series'!$E$8:$E$1746&lt;$E16,1,0),'SWR time series'!I$8:I$1746)/'SWR time series'!I$4</f>
        <v>0.27228915662650605</v>
      </c>
      <c r="K16" s="18">
        <f t="array" aca="1" ref="K16" ca="1">SUMPRODUCT(  IF('SWR time series'!$E$8:$E$1746&lt;$E16,1,0),'SWR time series'!J$8:J$1746)/'SWR time series'!J$4</f>
        <v>0.34883720930232559</v>
      </c>
      <c r="L16" s="16">
        <f t="array" aca="1" ref="L16" ca="1">SUMPRODUCT(  IF('SWR time series'!$E$8:$E$1746&lt;$E16,1,0),'SWR time series'!N$8:N$1746)/'SWR time series'!N$4</f>
        <v>0.17297297297297298</v>
      </c>
      <c r="M16" s="17">
        <f t="array" aca="1" ref="M16" ca="1">SUMPRODUCT(  IF('SWR time series'!$E$8:$E$1746&lt;$E16,1,0),'SWR time series'!O$8:O$1746)/'SWR time series'!O$4</f>
        <v>0.19655172413793104</v>
      </c>
      <c r="N16" s="17">
        <f t="array" aca="1" ref="N16" ca="1">SUMPRODUCT(  IF('SWR time series'!$E$8:$E$1746&lt;$E16,1,0),'SWR time series'!P$8:P$1746)/'SWR time series'!P$4</f>
        <v>1.0344827586206896E-2</v>
      </c>
      <c r="O16" s="17">
        <f t="array" aca="1" ref="O16" ca="1">SUMPRODUCT(  IF('SWR time series'!$E$8:$E$1746&lt;$E16,1,0),'SWR time series'!Q$8:Q$1746)/'SWR time series'!Q$4</f>
        <v>0</v>
      </c>
      <c r="P16" s="18">
        <f t="array" aca="1" ref="P16" ca="1">SUMPRODUCT(  IF('SWR time series'!$E$8:$E$1746&lt;$E16,1,0),'SWR time series'!R$8:R$1746)/'SWR time series'!R$4</f>
        <v>0</v>
      </c>
    </row>
    <row r="17" spans="1:16" ht="13" x14ac:dyDescent="0.15">
      <c r="A17" s="246" t="s">
        <v>20</v>
      </c>
      <c r="B17" s="22">
        <v>0</v>
      </c>
      <c r="C17" s="225">
        <v>0</v>
      </c>
      <c r="D17" s="24"/>
      <c r="E17" s="23">
        <f t="shared" ca="1" si="0"/>
        <v>4.250000000000001E-2</v>
      </c>
      <c r="F17" s="16">
        <f t="array" aca="1" ref="F17" ca="1">AVERAGE(IF('SWR time series'!$E$8:$E$1746&gt;$E17,0,1))</f>
        <v>0.15698677400805061</v>
      </c>
      <c r="G17" s="17">
        <f t="array" aca="1" ref="G17" ca="1">AVERAGE(IF('SWR time series'!$E$667:$E$1746&gt;$E17,0,1))</f>
        <v>0.12962962962962962</v>
      </c>
      <c r="H17" s="17">
        <f t="array" aca="1" ref="H17" ca="1">AVERAGE(IF('SWR time series'!$E$955:$E$1746&gt;$E17,0,1))</f>
        <v>0.15151515151515152</v>
      </c>
      <c r="I17" s="17">
        <f t="array" aca="1" ref="I17" ca="1">SUMPRODUCT(  IF('SWR time series'!$E$8:$E$1746&lt;$E17,1,0),'SWR time series'!H$8:H$1746)/'SWR time series'!H$4</f>
        <v>7.7039274924471296E-2</v>
      </c>
      <c r="J17" s="269">
        <f t="array" aca="1" ref="J17" ca="1">SUMPRODUCT(  IF('SWR time series'!$E$8:$E$1746&lt;$E17,1,0),'SWR time series'!I$8:I$1746)/'SWR time series'!I$4</f>
        <v>0.41204819277108434</v>
      </c>
      <c r="K17" s="18">
        <f t="array" aca="1" ref="K17" ca="1">SUMPRODUCT(  IF('SWR time series'!$E$8:$E$1746&lt;$E17,1,0),'SWR time series'!J$8:J$1746)/'SWR time series'!J$4</f>
        <v>0.52713178294573648</v>
      </c>
      <c r="L17" s="16">
        <f t="array" aca="1" ref="L17" ca="1">SUMPRODUCT(  IF('SWR time series'!$E$8:$E$1746&lt;$E17,1,0),'SWR time series'!N$8:N$1746)/'SWR time series'!N$4</f>
        <v>0.24864864864864866</v>
      </c>
      <c r="M17" s="17">
        <f t="array" aca="1" ref="M17" ca="1">SUMPRODUCT(  IF('SWR time series'!$E$8:$E$1746&lt;$E17,1,0),'SWR time series'!O$8:O$1746)/'SWR time series'!O$4</f>
        <v>0.26034482758620692</v>
      </c>
      <c r="N17" s="17">
        <f t="array" aca="1" ref="N17" ca="1">SUMPRODUCT(  IF('SWR time series'!$E$8:$E$1746&lt;$E17,1,0),'SWR time series'!P$8:P$1746)/'SWR time series'!P$4</f>
        <v>0.10344827586206896</v>
      </c>
      <c r="O17" s="17">
        <f t="array" aca="1" ref="O17" ca="1">SUMPRODUCT(  IF('SWR time series'!$E$8:$E$1746&lt;$E17,1,0),'SWR time series'!Q$8:Q$1746)/'SWR time series'!Q$4</f>
        <v>0</v>
      </c>
      <c r="P17" s="18">
        <f t="array" aca="1" ref="P17" ca="1">SUMPRODUCT(  IF('SWR time series'!$E$8:$E$1746&lt;$E17,1,0),'SWR time series'!R$8:R$1746)/'SWR time series'!R$4</f>
        <v>0</v>
      </c>
    </row>
    <row r="18" spans="1:16" ht="13" x14ac:dyDescent="0.15">
      <c r="A18" s="14" t="s">
        <v>21</v>
      </c>
      <c r="B18" s="25">
        <f>1-SUM(B12:B17)</f>
        <v>5.0000000000000044E-2</v>
      </c>
      <c r="C18" s="226">
        <f>1-SUM(C12:C17)</f>
        <v>0</v>
      </c>
      <c r="E18" s="23">
        <f t="shared" ca="1" si="0"/>
        <v>4.5000000000000012E-2</v>
      </c>
      <c r="F18" s="16">
        <f t="array" aca="1" ref="F18" ca="1">AVERAGE(IF('SWR time series'!$E$8:$E$1746&gt;$E18,0,1))</f>
        <v>0.23001725129384704</v>
      </c>
      <c r="G18" s="17">
        <f t="array" aca="1" ref="G18" ca="1">AVERAGE(IF('SWR time series'!$E$667:$E$1746&gt;$E18,0,1))</f>
        <v>0.20092592592592592</v>
      </c>
      <c r="H18" s="17">
        <f t="array" aca="1" ref="H18" ca="1">AVERAGE(IF('SWR time series'!$E$955:$E$1746&gt;$E18,0,1))</f>
        <v>0.23484848484848486</v>
      </c>
      <c r="I18" s="17">
        <f t="array" aca="1" ref="I18" ca="1">SUMPRODUCT(  IF('SWR time series'!$E$8:$E$1746&lt;$E18,1,0),'SWR time series'!H$8:H$1746)/'SWR time series'!H$4</f>
        <v>0.13746223564954682</v>
      </c>
      <c r="J18" s="269">
        <f t="array" aca="1" ref="J18" ca="1">SUMPRODUCT(  IF('SWR time series'!$E$8:$E$1746&lt;$E18,1,0),'SWR time series'!I$8:I$1746)/'SWR time series'!I$4</f>
        <v>0.52530120481927711</v>
      </c>
      <c r="K18" s="18">
        <f t="array" aca="1" ref="K18" ca="1">SUMPRODUCT(  IF('SWR time series'!$E$8:$E$1746&lt;$E18,1,0),'SWR time series'!J$8:J$1746)/'SWR time series'!J$4</f>
        <v>0.66666666666666663</v>
      </c>
      <c r="L18" s="16">
        <f t="array" aca="1" ref="L18" ca="1">SUMPRODUCT(  IF('SWR time series'!$E$8:$E$1746&lt;$E18,1,0),'SWR time series'!N$8:N$1746)/'SWR time series'!N$4</f>
        <v>0.32162162162162161</v>
      </c>
      <c r="M18" s="17">
        <f t="array" aca="1" ref="M18" ca="1">SUMPRODUCT(  IF('SWR time series'!$E$8:$E$1746&lt;$E18,1,0),'SWR time series'!O$8:O$1746)/'SWR time series'!O$4</f>
        <v>0.34655172413793106</v>
      </c>
      <c r="N18" s="17">
        <f t="array" aca="1" ref="N18" ca="1">SUMPRODUCT(  IF('SWR time series'!$E$8:$E$1746&lt;$E18,1,0),'SWR time series'!P$8:P$1746)/'SWR time series'!P$4</f>
        <v>0.22068965517241379</v>
      </c>
      <c r="O18" s="17">
        <f t="array" aca="1" ref="O18" ca="1">SUMPRODUCT(  IF('SWR time series'!$E$8:$E$1746&lt;$E18,1,0),'SWR time series'!Q$8:Q$1746)/'SWR time series'!Q$4</f>
        <v>7.5471698113207544E-2</v>
      </c>
      <c r="P18" s="18">
        <f t="array" aca="1" ref="P18" ca="1">SUMPRODUCT(  IF('SWR time series'!$E$8:$E$1746&lt;$E18,1,0),'SWR time series'!R$8:R$1746)/'SWR time series'!R$4</f>
        <v>0</v>
      </c>
    </row>
    <row r="19" spans="1:16" ht="13" x14ac:dyDescent="0.15">
      <c r="A19" s="282" t="s">
        <v>22</v>
      </c>
      <c r="B19" s="275"/>
      <c r="C19" s="227"/>
      <c r="E19" s="23">
        <f t="shared" ca="1" si="0"/>
        <v>4.7500000000000014E-2</v>
      </c>
      <c r="F19" s="16">
        <f t="array" aca="1" ref="F19" ca="1">AVERAGE(IF('SWR time series'!$E$8:$E$1746&gt;$E19,0,1))</f>
        <v>0.31799884991374355</v>
      </c>
      <c r="G19" s="17">
        <f t="array" aca="1" ref="G19" ca="1">AVERAGE(IF('SWR time series'!$E$667:$E$1746&gt;$E19,0,1))</f>
        <v>0.27314814814814814</v>
      </c>
      <c r="H19" s="17">
        <f t="array" aca="1" ref="H19" ca="1">AVERAGE(IF('SWR time series'!$E$955:$E$1746&gt;$E19,0,1))</f>
        <v>0.31691919191919193</v>
      </c>
      <c r="I19" s="17">
        <f t="array" aca="1" ref="I19" ca="1">SUMPRODUCT(  IF('SWR time series'!$E$8:$E$1746&lt;$E19,1,0),'SWR time series'!H$8:H$1746)/'SWR time series'!H$4</f>
        <v>0.2258308157099698</v>
      </c>
      <c r="J19" s="269">
        <f t="array" aca="1" ref="J19" ca="1">SUMPRODUCT(  IF('SWR time series'!$E$8:$E$1746&lt;$E19,1,0),'SWR time series'!I$8:I$1746)/'SWR time series'!I$4</f>
        <v>0.61204819277108435</v>
      </c>
      <c r="K19" s="18">
        <f t="array" aca="1" ref="K19" ca="1">SUMPRODUCT(  IF('SWR time series'!$E$8:$E$1746&lt;$E19,1,0),'SWR time series'!J$8:J$1746)/'SWR time series'!J$4</f>
        <v>0.72868217054263562</v>
      </c>
      <c r="L19" s="16">
        <f t="array" aca="1" ref="L19" ca="1">SUMPRODUCT(  IF('SWR time series'!$E$8:$E$1746&lt;$E19,1,0),'SWR time series'!N$8:N$1746)/'SWR time series'!N$4</f>
        <v>0.41621621621621624</v>
      </c>
      <c r="M19" s="17">
        <f t="array" aca="1" ref="M19" ca="1">SUMPRODUCT(  IF('SWR time series'!$E$8:$E$1746&lt;$E19,1,0),'SWR time series'!O$8:O$1746)/'SWR time series'!O$4</f>
        <v>0.41724137931034483</v>
      </c>
      <c r="N19" s="17">
        <f t="array" aca="1" ref="N19" ca="1">SUMPRODUCT(  IF('SWR time series'!$E$8:$E$1746&lt;$E19,1,0),'SWR time series'!P$8:P$1746)/'SWR time series'!P$4</f>
        <v>0.39655172413793105</v>
      </c>
      <c r="O19" s="17">
        <f t="array" aca="1" ref="O19" ca="1">SUMPRODUCT(  IF('SWR time series'!$E$8:$E$1746&lt;$E19,1,0),'SWR time series'!Q$8:Q$1746)/'SWR time series'!Q$4</f>
        <v>0.18396226415094338</v>
      </c>
      <c r="P19" s="18">
        <f t="array" aca="1" ref="P19" ca="1">SUMPRODUCT(  IF('SWR time series'!$E$8:$E$1746&lt;$E19,1,0),'SWR time series'!R$8:R$1746)/'SWR time series'!R$4</f>
        <v>1.0452961672473868E-2</v>
      </c>
    </row>
    <row r="20" spans="1:16" ht="13" x14ac:dyDescent="0.15">
      <c r="A20" s="5" t="s">
        <v>23</v>
      </c>
      <c r="B20" s="26">
        <v>0</v>
      </c>
      <c r="C20" s="228">
        <v>0</v>
      </c>
      <c r="E20" s="23">
        <f t="shared" ca="1" si="0"/>
        <v>5.0000000000000017E-2</v>
      </c>
      <c r="F20" s="16">
        <f t="array" aca="1" ref="F20" ca="1">AVERAGE(IF('SWR time series'!$E$8:$E$1746&gt;$E20,0,1))</f>
        <v>0.40195514663599768</v>
      </c>
      <c r="G20" s="17">
        <f t="array" aca="1" ref="G20" ca="1">AVERAGE(IF('SWR time series'!$E$667:$E$1746&gt;$E20,0,1))</f>
        <v>0.35833333333333334</v>
      </c>
      <c r="H20" s="17">
        <f t="array" aca="1" ref="H20" ca="1">AVERAGE(IF('SWR time series'!$E$955:$E$1746&gt;$E20,0,1))</f>
        <v>0.42171717171717171</v>
      </c>
      <c r="I20" s="17">
        <f t="array" aca="1" ref="I20" ca="1">SUMPRODUCT(  IF('SWR time series'!$E$8:$E$1746&lt;$E20,1,0),'SWR time series'!H$8:H$1746)/'SWR time series'!H$4</f>
        <v>0.29682779456193353</v>
      </c>
      <c r="J20" s="269">
        <f t="array" aca="1" ref="J20" ca="1">SUMPRODUCT(  IF('SWR time series'!$E$8:$E$1746&lt;$E20,1,0),'SWR time series'!I$8:I$1746)/'SWR time series'!I$4</f>
        <v>0.73734939759036144</v>
      </c>
      <c r="K20" s="18">
        <f t="array" aca="1" ref="K20" ca="1">SUMPRODUCT(  IF('SWR time series'!$E$8:$E$1746&lt;$E20,1,0),'SWR time series'!J$8:J$1746)/'SWR time series'!J$4</f>
        <v>0.7441860465116279</v>
      </c>
      <c r="L20" s="16">
        <f t="array" aca="1" ref="L20" ca="1">SUMPRODUCT(  IF('SWR time series'!$E$8:$E$1746&lt;$E20,1,0),'SWR time series'!N$8:N$1746)/'SWR time series'!N$4</f>
        <v>0.47297297297297297</v>
      </c>
      <c r="M20" s="17">
        <f t="array" aca="1" ref="M20" ca="1">SUMPRODUCT(  IF('SWR time series'!$E$8:$E$1746&lt;$E20,1,0),'SWR time series'!O$8:O$1746)/'SWR time series'!O$4</f>
        <v>0.52068965517241383</v>
      </c>
      <c r="N20" s="17">
        <f t="array" aca="1" ref="N20" ca="1">SUMPRODUCT(  IF('SWR time series'!$E$8:$E$1746&lt;$E20,1,0),'SWR time series'!P$8:P$1746)/'SWR time series'!P$4</f>
        <v>0.50344827586206897</v>
      </c>
      <c r="O20" s="17">
        <f t="array" aca="1" ref="O20" ca="1">SUMPRODUCT(  IF('SWR time series'!$E$8:$E$1746&lt;$E20,1,0),'SWR time series'!Q$8:Q$1746)/'SWR time series'!Q$4</f>
        <v>0.31132075471698112</v>
      </c>
      <c r="P20" s="18">
        <f t="array" aca="1" ref="P20" ca="1">SUMPRODUCT(  IF('SWR time series'!$E$8:$E$1746&lt;$E20,1,0),'SWR time series'!R$8:R$1746)/'SWR time series'!R$4</f>
        <v>3.484320557491289E-2</v>
      </c>
    </row>
    <row r="21" spans="1:16" ht="13" x14ac:dyDescent="0.15">
      <c r="A21" s="5" t="s">
        <v>24</v>
      </c>
      <c r="B21" s="26">
        <v>0</v>
      </c>
      <c r="C21" s="228">
        <v>0</v>
      </c>
      <c r="E21" s="27">
        <f t="shared" ca="1" si="0"/>
        <v>5.2500000000000019E-2</v>
      </c>
      <c r="F21" s="28">
        <f t="array" aca="1" ref="F21" ca="1">AVERAGE(IF('SWR time series'!$E$8:$E$1746&gt;$E21,0,1))</f>
        <v>0.47728579643473262</v>
      </c>
      <c r="G21" s="29">
        <f t="array" aca="1" ref="G21" ca="1">AVERAGE(IF('SWR time series'!$E$667:$E$1746&gt;$E21,0,1))</f>
        <v>0.42962962962962964</v>
      </c>
      <c r="H21" s="29">
        <f t="array" aca="1" ref="H21" ca="1">AVERAGE(IF('SWR time series'!$E$955:$E$1746&gt;$E21,0,1))</f>
        <v>0.48737373737373735</v>
      </c>
      <c r="I21" s="29">
        <f t="array" aca="1" ref="I21" ca="1">SUMPRODUCT(  IF('SWR time series'!$E$8:$E$1746&lt;$E21,1,0),'SWR time series'!H$8:H$1746)/'SWR time series'!H$4</f>
        <v>0.37386706948640486</v>
      </c>
      <c r="J21" s="270">
        <f t="array" aca="1" ref="J21" ca="1">SUMPRODUCT(  IF('SWR time series'!$E$8:$E$1746&lt;$E21,1,0),'SWR time series'!I$8:I$1746)/'SWR time series'!I$4</f>
        <v>0.80722891566265065</v>
      </c>
      <c r="K21" s="30">
        <f t="array" aca="1" ref="K21" ca="1">SUMPRODUCT(  IF('SWR time series'!$E$8:$E$1746&lt;$E21,1,0),'SWR time series'!J$8:J$1746)/'SWR time series'!J$4</f>
        <v>0.76744186046511631</v>
      </c>
      <c r="L21" s="28">
        <f t="array" aca="1" ref="L21" ca="1">SUMPRODUCT(  IF('SWR time series'!$E$8:$E$1746&lt;$E21,1,0),'SWR time series'!N$8:N$1746)/'SWR time series'!N$4</f>
        <v>0.50540540540540535</v>
      </c>
      <c r="M21" s="29">
        <f t="array" aca="1" ref="M21" ca="1">SUMPRODUCT(  IF('SWR time series'!$E$8:$E$1746&lt;$E21,1,0),'SWR time series'!O$8:O$1746)/'SWR time series'!O$4</f>
        <v>0.59827586206896555</v>
      </c>
      <c r="N21" s="29">
        <f t="array" aca="1" ref="N21" ca="1">SUMPRODUCT(  IF('SWR time series'!$E$8:$E$1746&lt;$E21,1,0),'SWR time series'!P$8:P$1746)/'SWR time series'!P$4</f>
        <v>0.60344827586206895</v>
      </c>
      <c r="O21" s="29">
        <f t="array" aca="1" ref="O21" ca="1">SUMPRODUCT(  IF('SWR time series'!$E$8:$E$1746&lt;$E21,1,0),'SWR time series'!Q$8:Q$1746)/'SWR time series'!Q$4</f>
        <v>0.47169811320754718</v>
      </c>
      <c r="P21" s="30">
        <f t="array" aca="1" ref="P21" ca="1">SUMPRODUCT(  IF('SWR time series'!$E$8:$E$1746&lt;$E21,1,0),'SWR time series'!R$8:R$1746)/'SWR time series'!R$4</f>
        <v>7.3170731707317069E-2</v>
      </c>
    </row>
    <row r="22" spans="1:16" ht="13" x14ac:dyDescent="0.15">
      <c r="A22" s="5" t="s">
        <v>25</v>
      </c>
      <c r="B22" s="42">
        <v>5.0000000000000001E-4</v>
      </c>
      <c r="C22" s="229">
        <v>5.0000000000000001E-4</v>
      </c>
      <c r="E22" s="6"/>
      <c r="F22" s="285" t="s">
        <v>26</v>
      </c>
      <c r="G22" s="280"/>
      <c r="H22" s="280"/>
      <c r="I22" s="280"/>
      <c r="J22" s="280"/>
      <c r="K22" s="281"/>
      <c r="L22" s="286" t="s">
        <v>27</v>
      </c>
      <c r="M22" s="280"/>
      <c r="N22" s="280"/>
      <c r="O22" s="280"/>
      <c r="P22" s="281"/>
    </row>
    <row r="23" spans="1:16" ht="22" x14ac:dyDescent="0.15">
      <c r="A23" s="5" t="s">
        <v>28</v>
      </c>
      <c r="B23" s="32"/>
      <c r="C23" s="230"/>
      <c r="E23" s="8" t="s">
        <v>29</v>
      </c>
      <c r="F23" s="8" t="s">
        <v>10</v>
      </c>
      <c r="G23" s="9" t="s">
        <v>11</v>
      </c>
      <c r="H23" s="9" t="s">
        <v>12</v>
      </c>
      <c r="I23" s="9" t="s">
        <v>13</v>
      </c>
      <c r="J23" s="9" t="s">
        <v>14</v>
      </c>
      <c r="K23" s="10" t="str">
        <f t="shared" ref="K23:P23" si="1">K12</f>
        <v>CAPE&gt;20 and SPX at all-time high</v>
      </c>
      <c r="L23" s="33" t="str">
        <f t="shared" si="1"/>
        <v>S&amp;P500 High</v>
      </c>
      <c r="M23" s="34" t="str">
        <f t="shared" si="1"/>
        <v>Drdwn 0-10%</v>
      </c>
      <c r="N23" s="34" t="str">
        <f t="shared" si="1"/>
        <v>Drdwn 10-20%</v>
      </c>
      <c r="O23" s="34" t="str">
        <f t="shared" si="1"/>
        <v>Drdwn 20-30%</v>
      </c>
      <c r="P23" s="35" t="str">
        <f t="shared" si="1"/>
        <v>Drdwn&gt;30%</v>
      </c>
    </row>
    <row r="24" spans="1:16" ht="13" x14ac:dyDescent="0.15">
      <c r="A24" s="5" t="s">
        <v>30</v>
      </c>
      <c r="B24" s="36">
        <v>3.5000000000000003E-2</v>
      </c>
      <c r="C24" s="231"/>
      <c r="E24" s="37">
        <v>0</v>
      </c>
      <c r="F24" s="19">
        <f ca="1">PERCENTILE('SWR time series'!$E$8:$E$1746,$E24)</f>
        <v>3.3984041331502471E-2</v>
      </c>
      <c r="G24" s="20">
        <f ca="1">PERCENTILE('SWR time series'!$E$667:$E$1746,$E24)</f>
        <v>3.5137938204393718E-2</v>
      </c>
      <c r="H24" s="20">
        <f ca="1">PERCENTILE('SWR time series'!$E$955:$E$1746,$E24)</f>
        <v>3.6663373075310604E-2</v>
      </c>
      <c r="I24" s="20">
        <f ca="1">PERCENTILE('SWR time series'!K$8:K$1746,$E24)</f>
        <v>3.4068151817449314E-2</v>
      </c>
      <c r="J24" s="20">
        <f ca="1">PERCENTILE('SWR time series'!L$8:L$1746,$E24)</f>
        <v>3.3984041331502471E-2</v>
      </c>
      <c r="K24" s="38">
        <f ca="1">PERCENTILE('SWR time series'!M$8:M$1746,$E24)</f>
        <v>3.3984041331502471E-2</v>
      </c>
      <c r="L24" s="19">
        <f ca="1">PERCENTILE('SWR time series'!S$8:S$1746,$E24)</f>
        <v>3.3984041331502471E-2</v>
      </c>
      <c r="M24" s="20">
        <f ca="1">PERCENTILE('SWR time series'!T$8:T$1746,$E24)</f>
        <v>3.4411995830440203E-2</v>
      </c>
      <c r="N24" s="20">
        <f ca="1">PERCENTILE('SWR time series'!U$8:U$1746,$E24)</f>
        <v>3.7908905001113262E-2</v>
      </c>
      <c r="O24" s="39">
        <f ca="1">PERCENTILE('SWR time series'!V$8:V$1746,$E24)</f>
        <v>4.2524590577956385E-2</v>
      </c>
      <c r="P24" s="40">
        <f ca="1">PERCENTILE('SWR time series'!W$8:W$1746,$E24)</f>
        <v>4.6185324793950683E-2</v>
      </c>
    </row>
    <row r="25" spans="1:16" ht="13" x14ac:dyDescent="0.15">
      <c r="A25" s="5" t="s">
        <v>31</v>
      </c>
      <c r="B25" s="36">
        <v>0.05</v>
      </c>
      <c r="C25" s="231"/>
      <c r="E25" s="23">
        <v>0.01</v>
      </c>
      <c r="F25" s="16">
        <f ca="1">PERCENTILE('SWR time series'!$E$8:$E$1746,$E25)</f>
        <v>3.569598668870546E-2</v>
      </c>
      <c r="G25" s="17">
        <f ca="1">PERCENTILE('SWR time series'!$E$667:$E$1746,$E25)</f>
        <v>3.7511517528349435E-2</v>
      </c>
      <c r="H25" s="17">
        <f ca="1">PERCENTILE('SWR time series'!$E$955:$E$1746,$E25)</f>
        <v>3.7417879311572685E-2</v>
      </c>
      <c r="I25" s="17">
        <f ca="1">PERCENTILE('SWR time series'!K$8:K$1746,$E25)</f>
        <v>3.5719237587876672E-2</v>
      </c>
      <c r="J25" s="17">
        <f ca="1">PERCENTILE('SWR time series'!L$8:L$1746,$E25)</f>
        <v>3.5795910337419301E-2</v>
      </c>
      <c r="K25" s="38">
        <f ca="1">PERCENTILE('SWR time series'!M$8:M$1746,$E25)</f>
        <v>3.4454853767237233E-2</v>
      </c>
      <c r="L25" s="16">
        <f ca="1">PERCENTILE('SWR time series'!S$8:S$1746,$E25)</f>
        <v>3.457736607785878E-2</v>
      </c>
      <c r="M25" s="17">
        <f ca="1">PERCENTILE('SWR time series'!T$8:T$1746,$E25)</f>
        <v>3.5605649479842766E-2</v>
      </c>
      <c r="N25" s="17">
        <f ca="1">PERCENTILE('SWR time series'!U$8:U$1746,$E25)</f>
        <v>4.0030766248888627E-2</v>
      </c>
      <c r="O25" s="41">
        <f ca="1">PERCENTILE('SWR time series'!V$8:V$1746,$E25)</f>
        <v>4.2827406169084786E-2</v>
      </c>
      <c r="P25" s="38">
        <f ca="1">PERCENTILE('SWR time series'!W$8:W$1746,$E25)</f>
        <v>4.7696212272428276E-2</v>
      </c>
    </row>
    <row r="26" spans="1:16" ht="13" x14ac:dyDescent="0.15">
      <c r="A26" s="5" t="s">
        <v>32</v>
      </c>
      <c r="B26" s="31">
        <v>0</v>
      </c>
      <c r="C26" s="229"/>
      <c r="E26" s="15">
        <v>0.02</v>
      </c>
      <c r="F26" s="16">
        <f ca="1">PERCENTILE('SWR time series'!$E$8:$E$1746,$E26)</f>
        <v>3.6580591333263919E-2</v>
      </c>
      <c r="G26" s="17">
        <f ca="1">PERCENTILE('SWR time series'!$E$667:$E$1746,$E26)</f>
        <v>3.8170049006790135E-2</v>
      </c>
      <c r="H26" s="17">
        <f ca="1">PERCENTILE('SWR time series'!$E$955:$E$1746,$E26)</f>
        <v>3.7987236574009264E-2</v>
      </c>
      <c r="I26" s="17">
        <f ca="1">PERCENTILE('SWR time series'!K$8:K$1746,$E26)</f>
        <v>3.7309076518737695E-2</v>
      </c>
      <c r="J26" s="17">
        <f ca="1">PERCENTILE('SWR time series'!L$8:L$1746,$E26)</f>
        <v>3.6418889186540709E-2</v>
      </c>
      <c r="K26" s="38">
        <f ca="1">PERCENTILE('SWR time series'!M$8:M$1746,$E26)</f>
        <v>3.5131275486761294E-2</v>
      </c>
      <c r="L26" s="16">
        <f ca="1">PERCENTILE('SWR time series'!S$8:S$1746,$E26)</f>
        <v>3.5128549829548029E-2</v>
      </c>
      <c r="M26" s="17">
        <f ca="1">PERCENTILE('SWR time series'!T$8:T$1746,$E26)</f>
        <v>3.6221134306942716E-2</v>
      </c>
      <c r="N26" s="17">
        <f ca="1">PERCENTILE('SWR time series'!U$8:U$1746,$E26)</f>
        <v>4.0209027099967092E-2</v>
      </c>
      <c r="O26" s="41">
        <f ca="1">PERCENTILE('SWR time series'!V$8:V$1746,$E26)</f>
        <v>4.3867267867275843E-2</v>
      </c>
      <c r="P26" s="38">
        <f ca="1">PERCENTILE('SWR time series'!W$8:W$1746,$E26)</f>
        <v>4.8835601421501285E-2</v>
      </c>
    </row>
    <row r="27" spans="1:16" ht="13" x14ac:dyDescent="0.15">
      <c r="A27" s="14" t="s">
        <v>33</v>
      </c>
      <c r="B27" s="42">
        <v>1.4999999999999999E-2</v>
      </c>
      <c r="C27" s="229"/>
      <c r="E27" s="43">
        <v>0.05</v>
      </c>
      <c r="F27" s="44">
        <f ca="1">PERCENTILE('SWR time series'!$E$8:$E$1746,$E27)</f>
        <v>3.8401971412583676E-2</v>
      </c>
      <c r="G27" s="41">
        <f ca="1">PERCENTILE('SWR time series'!$E$667:$E$1746,$E27)</f>
        <v>3.900092934380818E-2</v>
      </c>
      <c r="H27" s="41">
        <f ca="1">PERCENTILE('SWR time series'!$E$955:$E$1746,$E27)</f>
        <v>3.8749745634619345E-2</v>
      </c>
      <c r="I27" s="41">
        <f ca="1">PERCENTILE('SWR time series'!K$8:K$1746,$E27)</f>
        <v>3.9534735554275856E-2</v>
      </c>
      <c r="J27" s="41">
        <f ca="1">PERCENTILE('SWR time series'!L$8:L$1746,$E27)</f>
        <v>3.6974403379376838E-2</v>
      </c>
      <c r="K27" s="38">
        <f ca="1">PERCENTILE('SWR time series'!M$8:M$1746,$E27)</f>
        <v>3.6823786059689209E-2</v>
      </c>
      <c r="L27" s="44">
        <f ca="1">PERCENTILE('SWR time series'!S$8:S$1746,$E27)</f>
        <v>3.6946250003404339E-2</v>
      </c>
      <c r="M27" s="41">
        <f ca="1">PERCENTILE('SWR time series'!T$8:T$1746,$E27)</f>
        <v>3.7367031563481833E-2</v>
      </c>
      <c r="N27" s="41">
        <f ca="1">PERCENTILE('SWR time series'!U$8:U$1746,$E27)</f>
        <v>4.0749002349833474E-2</v>
      </c>
      <c r="O27" s="41">
        <f ca="1">PERCENTILE('SWR time series'!V$8:V$1746,$E27)</f>
        <v>4.4483163406878641E-2</v>
      </c>
      <c r="P27" s="38">
        <f ca="1">PERCENTILE('SWR time series'!W$8:W$1746,$E27)</f>
        <v>5.1147792744103637E-2</v>
      </c>
    </row>
    <row r="28" spans="1:16" ht="13" x14ac:dyDescent="0.15">
      <c r="A28" s="14" t="s">
        <v>34</v>
      </c>
      <c r="B28" s="36">
        <v>0</v>
      </c>
      <c r="C28" s="231"/>
      <c r="E28" s="43">
        <v>0.1</v>
      </c>
      <c r="F28" s="44">
        <f ca="1">PERCENTILE('SWR time series'!$E$8:$E$1746,$E28)</f>
        <v>3.9815015703949734E-2</v>
      </c>
      <c r="G28" s="41">
        <f ca="1">PERCENTILE('SWR time series'!$E$667:$E$1746,$E28)</f>
        <v>4.1011876327414425E-2</v>
      </c>
      <c r="H28" s="41">
        <f ca="1">PERCENTILE('SWR time series'!$E$955:$E$1746,$E28)</f>
        <v>4.0092725338409803E-2</v>
      </c>
      <c r="I28" s="41">
        <f ca="1">PERCENTILE('SWR time series'!K$8:K$1746,$E28)</f>
        <v>4.3766322411869063E-2</v>
      </c>
      <c r="J28" s="41">
        <f ca="1">PERCENTILE('SWR time series'!L$8:L$1746,$E28)</f>
        <v>3.8149337934966727E-2</v>
      </c>
      <c r="K28" s="38">
        <f ca="1">PERCENTILE('SWR time series'!M$8:M$1746,$E28)</f>
        <v>3.7669479732735635E-2</v>
      </c>
      <c r="L28" s="44">
        <f ca="1">PERCENTILE('SWR time series'!S$8:S$1746,$E28)</f>
        <v>3.8245271293758293E-2</v>
      </c>
      <c r="M28" s="41">
        <f ca="1">PERCENTILE('SWR time series'!T$8:T$1746,$E28)</f>
        <v>3.8754193643070194E-2</v>
      </c>
      <c r="N28" s="41">
        <f ca="1">PERCENTILE('SWR time series'!U$8:U$1746,$E28)</f>
        <v>4.2318988543861763E-2</v>
      </c>
      <c r="O28" s="41">
        <f ca="1">PERCENTILE('SWR time series'!V$8:V$1746,$E28)</f>
        <v>4.5825511765236686E-2</v>
      </c>
      <c r="P28" s="38">
        <f ca="1">PERCENTILE('SWR time series'!W$8:W$1746,$E28)</f>
        <v>5.3536633853327915E-2</v>
      </c>
    </row>
    <row r="29" spans="1:16" ht="13" x14ac:dyDescent="0.15">
      <c r="A29" s="14" t="s">
        <v>35</v>
      </c>
      <c r="B29" s="36">
        <v>0.01</v>
      </c>
      <c r="C29" s="231"/>
      <c r="E29" s="43">
        <v>0.25</v>
      </c>
      <c r="F29" s="44">
        <f ca="1">PERCENTILE('SWR time series'!$E$8:$E$1746,$E29)</f>
        <v>4.5720669201580161E-2</v>
      </c>
      <c r="G29" s="41">
        <f ca="1">PERCENTILE('SWR time series'!$E$667:$E$1746,$E29)</f>
        <v>4.6647481014738479E-2</v>
      </c>
      <c r="H29" s="41">
        <f ca="1">PERCENTILE('SWR time series'!$E$955:$E$1746,$E29)</f>
        <v>4.5565293546227605E-2</v>
      </c>
      <c r="I29" s="41">
        <f ca="1">PERCENTILE('SWR time series'!K$8:K$1746,$E29)</f>
        <v>4.8403552142894518E-2</v>
      </c>
      <c r="J29" s="41">
        <f ca="1">PERCENTILE('SWR time series'!L$8:L$1746,$E29)</f>
        <v>3.9617166597931353E-2</v>
      </c>
      <c r="K29" s="38">
        <f ca="1">PERCENTILE('SWR time series'!M$8:M$1746,$E29)</f>
        <v>3.897893578139075E-2</v>
      </c>
      <c r="L29" s="44">
        <f ca="1">PERCENTILE('SWR time series'!S$8:S$1746,$E29)</f>
        <v>4.2558348189875639E-2</v>
      </c>
      <c r="M29" s="41">
        <f ca="1">PERCENTILE('SWR time series'!T$8:T$1746,$E29)</f>
        <v>4.1813670420720706E-2</v>
      </c>
      <c r="N29" s="41">
        <f ca="1">PERCENTILE('SWR time series'!U$8:U$1746,$E29)</f>
        <v>4.5484370165234531E-2</v>
      </c>
      <c r="O29" s="41">
        <f ca="1">PERCENTILE('SWR time series'!V$8:V$1746,$E29)</f>
        <v>4.9261588247516697E-2</v>
      </c>
      <c r="P29" s="38">
        <f ca="1">PERCENTILE('SWR time series'!W$8:W$1746,$E29)</f>
        <v>5.8886182905127746E-2</v>
      </c>
    </row>
    <row r="30" spans="1:16" ht="13" x14ac:dyDescent="0.15">
      <c r="A30" s="246" t="s">
        <v>36</v>
      </c>
      <c r="B30" s="31">
        <v>3.5000000000000003E-2</v>
      </c>
      <c r="C30" s="229"/>
      <c r="D30" s="24"/>
      <c r="E30" s="45">
        <v>0.5</v>
      </c>
      <c r="F30" s="46">
        <f ca="1">PERCENTILE('SWR time series'!$E$8:$E$1746,$E30)</f>
        <v>5.37671069409415E-2</v>
      </c>
      <c r="G30" s="47">
        <f ca="1">PERCENTILE('SWR time series'!$E$667:$E$1746,$E30)</f>
        <v>5.6328144947504336E-2</v>
      </c>
      <c r="H30" s="47">
        <f ca="1">PERCENTILE('SWR time series'!$E$955:$E$1746,$E30)</f>
        <v>5.3335782827510538E-2</v>
      </c>
      <c r="I30" s="47">
        <f ca="1">PERCENTILE('SWR time series'!K$8:K$1746,$E30)</f>
        <v>5.9864852020563318E-2</v>
      </c>
      <c r="J30" s="47">
        <f ca="1">PERCENTILE('SWR time series'!L$8:L$1746,$E30)</f>
        <v>4.3820999228350956E-2</v>
      </c>
      <c r="K30" s="48">
        <f ca="1">PERCENTILE('SWR time series'!M$8:M$1746,$E30)</f>
        <v>4.2336138666532533E-2</v>
      </c>
      <c r="L30" s="46">
        <f ca="1">PERCENTILE('SWR time series'!S$8:S$1746,$E30)</f>
        <v>5.1793499699040221E-2</v>
      </c>
      <c r="M30" s="47">
        <f ca="1">PERCENTILE('SWR time series'!T$8:T$1746,$E30)</f>
        <v>4.9627744918161423E-2</v>
      </c>
      <c r="N30" s="47">
        <f ca="1">PERCENTILE('SWR time series'!U$8:U$1746,$E30)</f>
        <v>4.9892592204733112E-2</v>
      </c>
      <c r="O30" s="47">
        <f ca="1">PERCENTILE('SWR time series'!V$8:V$1746,$E30)</f>
        <v>5.3267937167259305E-2</v>
      </c>
      <c r="P30" s="48">
        <f ca="1">PERCENTILE('SWR time series'!W$8:W$1746,$E30)</f>
        <v>6.9680309913602648E-2</v>
      </c>
    </row>
    <row r="31" spans="1:16" ht="13" x14ac:dyDescent="0.15">
      <c r="A31" s="246" t="s">
        <v>37</v>
      </c>
      <c r="B31" s="42">
        <v>0.05</v>
      </c>
      <c r="C31" s="229"/>
      <c r="D31" s="24"/>
      <c r="L31" s="287" t="s">
        <v>38</v>
      </c>
      <c r="M31" s="281"/>
      <c r="N31" s="287" t="s">
        <v>39</v>
      </c>
      <c r="O31" s="280"/>
      <c r="P31" s="281"/>
    </row>
    <row r="32" spans="1:16" ht="13" x14ac:dyDescent="0.15">
      <c r="A32" s="246" t="s">
        <v>40</v>
      </c>
      <c r="B32" s="36">
        <v>0</v>
      </c>
      <c r="C32" s="231"/>
      <c r="D32" s="24"/>
      <c r="L32" s="288"/>
      <c r="M32" s="289"/>
      <c r="N32" s="288"/>
      <c r="O32" s="290"/>
      <c r="P32" s="289"/>
    </row>
    <row r="33" spans="1:16" ht="15" customHeight="1" x14ac:dyDescent="0.15">
      <c r="A33" s="246" t="s">
        <v>41</v>
      </c>
      <c r="B33" s="36">
        <v>0</v>
      </c>
      <c r="C33" s="231"/>
      <c r="D33" s="24"/>
      <c r="L33" s="50">
        <v>1929</v>
      </c>
      <c r="M33" s="40">
        <f ca="1">MIN('SWR time series'!E704:E727)</f>
        <v>3.5137938204393718E-2</v>
      </c>
      <c r="N33" s="51" t="s">
        <v>42</v>
      </c>
      <c r="O33" s="52" t="s">
        <v>43</v>
      </c>
      <c r="P33" s="53" t="s">
        <v>44</v>
      </c>
    </row>
    <row r="34" spans="1:16" ht="13" x14ac:dyDescent="0.15">
      <c r="A34" s="246" t="s">
        <v>45</v>
      </c>
      <c r="B34" s="31">
        <v>0</v>
      </c>
      <c r="C34" s="229"/>
      <c r="D34" s="24"/>
      <c r="L34" s="54" t="s">
        <v>46</v>
      </c>
      <c r="M34" s="38">
        <f ca="1">MIN('SWR time series'!E1123:E1194)</f>
        <v>3.6952770131764325E-2</v>
      </c>
      <c r="N34" s="55">
        <v>0</v>
      </c>
      <c r="O34" s="56">
        <f t="array" aca="1" ref="O34" ca="1">MIN(  IF('StockBond Returns'!$AD$6:$AD$1744 &lt;= -N34, 'SWR time series'!$E$8:$E$1746,""))</f>
        <v>3.3984041331502471E-2</v>
      </c>
      <c r="P34" s="57">
        <v>100</v>
      </c>
    </row>
    <row r="35" spans="1:16" ht="15.75" customHeight="1" x14ac:dyDescent="0.15">
      <c r="A35" s="246" t="s">
        <v>47</v>
      </c>
      <c r="B35" s="31">
        <v>0</v>
      </c>
      <c r="C35" s="229"/>
      <c r="D35" s="24"/>
      <c r="E35" s="264"/>
      <c r="F35" s="283"/>
      <c r="G35" s="284"/>
      <c r="H35" s="284"/>
      <c r="I35" s="284"/>
      <c r="J35" s="284"/>
      <c r="K35" s="284"/>
      <c r="L35" s="260" t="s">
        <v>48</v>
      </c>
      <c r="M35" s="18">
        <f ca="1">MIN('SWR time series'!E1219:E1242)</f>
        <v>4.1414127645843207E-2</v>
      </c>
      <c r="N35" s="55">
        <f t="shared" ref="N35:N44" si="2">N34+5%</f>
        <v>0.05</v>
      </c>
      <c r="O35" s="56">
        <f t="array" aca="1" ref="O35" ca="1">MIN(  IF('StockBond Returns'!$AD$6:$AD$1744 &lt;= -N35, 'SWR time series'!$E$8:$E$1746,""))</f>
        <v>3.6086501909398633E-2</v>
      </c>
      <c r="P35" s="59">
        <f t="shared" ref="P35:P44" ca="1" si="3">$P$34*O35/$O$34</f>
        <v>106.18661140794703</v>
      </c>
    </row>
    <row r="36" spans="1:16" ht="13" x14ac:dyDescent="0.15">
      <c r="A36" s="14" t="s">
        <v>49</v>
      </c>
      <c r="B36" s="36">
        <v>0.01</v>
      </c>
      <c r="C36" s="231"/>
      <c r="E36" s="264"/>
      <c r="F36" s="264"/>
      <c r="G36" s="264"/>
      <c r="H36" s="264"/>
      <c r="I36" s="264"/>
      <c r="J36" s="264"/>
      <c r="K36" s="265"/>
      <c r="L36" s="261" t="s">
        <v>50</v>
      </c>
      <c r="M36" s="18">
        <f ca="1">MIN('SWR time series'!E1543:E1578)</f>
        <v>3.6663373075310604E-2</v>
      </c>
      <c r="N36" s="55">
        <f t="shared" si="2"/>
        <v>0.1</v>
      </c>
      <c r="O36" s="56">
        <f t="array" aca="1" ref="O36" ca="1">MIN(  IF('StockBond Returns'!$AD$6:$AD$1744 &lt;= -N36, 'SWR time series'!$E$8:$E$1746,""))</f>
        <v>3.7908905001113262E-2</v>
      </c>
      <c r="P36" s="59">
        <f t="shared" ca="1" si="3"/>
        <v>111.54913752406641</v>
      </c>
    </row>
    <row r="37" spans="1:16" ht="15.75" customHeight="1" x14ac:dyDescent="0.15">
      <c r="A37" s="14" t="s">
        <v>51</v>
      </c>
      <c r="B37" s="36">
        <v>0.01</v>
      </c>
      <c r="C37" s="231"/>
      <c r="E37" s="266"/>
      <c r="F37" s="267"/>
      <c r="G37" s="267"/>
      <c r="H37" s="267"/>
      <c r="I37" s="267"/>
      <c r="J37" s="267"/>
      <c r="K37" s="267"/>
      <c r="L37" s="262">
        <v>39692</v>
      </c>
      <c r="M37" s="30">
        <f ca="1">MIN('SWR time series'!E1639:E1662)</f>
        <v>4.3700665259961427E-2</v>
      </c>
      <c r="N37" s="55">
        <f t="shared" si="2"/>
        <v>0.15000000000000002</v>
      </c>
      <c r="O37" s="56">
        <f t="array" aca="1" ref="O37" ca="1">MIN(  IF('StockBond Returns'!$AD$6:$AD$1744 &lt;= -N37, 'SWR time series'!$E$8:$E$1746,""))</f>
        <v>4.0216754688994355E-2</v>
      </c>
      <c r="P37" s="59">
        <f t="shared" ca="1" si="3"/>
        <v>118.34011822400386</v>
      </c>
    </row>
    <row r="38" spans="1:16" ht="13" x14ac:dyDescent="0.15">
      <c r="A38" s="5" t="s">
        <v>52</v>
      </c>
      <c r="B38" s="61">
        <f>45*12</f>
        <v>540</v>
      </c>
      <c r="C38" s="232"/>
      <c r="E38" s="268"/>
      <c r="F38" s="267"/>
      <c r="G38" s="267"/>
      <c r="H38" s="267"/>
      <c r="I38" s="267"/>
      <c r="J38" s="267"/>
      <c r="K38" s="267"/>
      <c r="L38" s="291" t="s">
        <v>53</v>
      </c>
      <c r="M38" s="281"/>
      <c r="N38" s="55">
        <f t="shared" si="2"/>
        <v>0.2</v>
      </c>
      <c r="O38" s="56">
        <f t="array" aca="1" ref="O38" ca="1">MIN(  IF('StockBond Returns'!$AD$6:$AD$1744 &lt;= -N38, 'SWR time series'!$E$8:$E$1746,""))</f>
        <v>4.2524590577956385E-2</v>
      </c>
      <c r="P38" s="59">
        <f t="shared" ca="1" si="3"/>
        <v>125.13105831982675</v>
      </c>
    </row>
    <row r="39" spans="1:16" ht="13" x14ac:dyDescent="0.15">
      <c r="A39" s="5" t="s">
        <v>54</v>
      </c>
      <c r="B39" s="62">
        <v>0</v>
      </c>
      <c r="C39" s="233"/>
      <c r="E39" s="268"/>
      <c r="F39" s="267"/>
      <c r="G39" s="267"/>
      <c r="H39" s="267"/>
      <c r="I39" s="267"/>
      <c r="J39" s="267"/>
      <c r="K39" s="267"/>
      <c r="L39" s="290"/>
      <c r="M39" s="289"/>
      <c r="N39" s="55">
        <f t="shared" si="2"/>
        <v>0.25</v>
      </c>
      <c r="O39" s="56">
        <f t="array" aca="1" ref="O39" ca="1">MIN(  IF('StockBond Returns'!$AD$6:$AD$1744 &lt;= -N39, 'SWR time series'!$E$8:$E$1746,""))</f>
        <v>4.3904959467814086E-2</v>
      </c>
      <c r="P39" s="59">
        <f t="shared" ca="1" si="3"/>
        <v>129.19287332408913</v>
      </c>
    </row>
    <row r="40" spans="1:16" ht="13" x14ac:dyDescent="0.15">
      <c r="A40" s="274" t="s">
        <v>55</v>
      </c>
      <c r="B40" s="275"/>
      <c r="E40" s="268"/>
      <c r="F40" s="267"/>
      <c r="G40" s="267"/>
      <c r="H40" s="267"/>
      <c r="I40" s="267"/>
      <c r="J40" s="267"/>
      <c r="K40" s="267"/>
      <c r="L40" s="263" t="s">
        <v>56</v>
      </c>
      <c r="M40" s="18">
        <f ca="1">MIN(  OFFSET('SWR time series'!$E$595:$E$714,0,0))</f>
        <v>3.5137938204393718E-2</v>
      </c>
      <c r="N40" s="55">
        <f t="shared" si="2"/>
        <v>0.3</v>
      </c>
      <c r="O40" s="56">
        <f t="array" aca="1" ref="O40" ca="1">MIN(  IF('StockBond Returns'!$AD$6:$AD$1744 &lt;= -N40, 'SWR time series'!$E$8:$E$1746,""))</f>
        <v>4.6185324793950683E-2</v>
      </c>
      <c r="P40" s="59">
        <f t="shared" ca="1" si="3"/>
        <v>135.90297970576526</v>
      </c>
    </row>
    <row r="41" spans="1:16" ht="14" x14ac:dyDescent="0.15">
      <c r="A41" s="63" t="s">
        <v>57</v>
      </c>
      <c r="B41" s="63" t="s">
        <v>58</v>
      </c>
      <c r="C41" s="63"/>
      <c r="E41" s="268"/>
      <c r="F41" s="267"/>
      <c r="G41" s="267"/>
      <c r="H41" s="267"/>
      <c r="I41" s="267"/>
      <c r="J41" s="267"/>
      <c r="K41" s="267"/>
      <c r="L41" s="261" t="s">
        <v>59</v>
      </c>
      <c r="M41" s="18">
        <f ca="1">MIN(  OFFSET('SWR time series'!$E$595:$E$714,120,0))</f>
        <v>4.0216754688994355E-2</v>
      </c>
      <c r="N41" s="55">
        <f t="shared" si="2"/>
        <v>0.35</v>
      </c>
      <c r="O41" s="56">
        <f t="array" aca="1" ref="O41" ca="1">MIN(  IF('StockBond Returns'!$AD$6:$AD$1744 &lt;= -N41, 'SWR time series'!$E$8:$E$1746,""))</f>
        <v>4.9228519722306789E-2</v>
      </c>
      <c r="P41" s="59">
        <f t="shared" ca="1" si="3"/>
        <v>144.85775615118797</v>
      </c>
    </row>
    <row r="42" spans="1:16" ht="13" x14ac:dyDescent="0.15">
      <c r="A42" s="64">
        <v>1</v>
      </c>
      <c r="B42" s="65">
        <f>'Cash Flow Assist'!O11</f>
        <v>0</v>
      </c>
      <c r="C42" s="65"/>
      <c r="E42" s="268"/>
      <c r="F42" s="267"/>
      <c r="G42" s="267"/>
      <c r="H42" s="267"/>
      <c r="I42" s="267"/>
      <c r="J42" s="267"/>
      <c r="K42" s="267"/>
      <c r="L42" s="261" t="s">
        <v>60</v>
      </c>
      <c r="M42" s="18">
        <f ca="1">MIN(  OFFSET('SWR time series'!$E$595:$E$714,240,0))</f>
        <v>5.1235918512918685E-2</v>
      </c>
      <c r="N42" s="55">
        <f t="shared" si="2"/>
        <v>0.39999999999999997</v>
      </c>
      <c r="O42" s="56">
        <f t="array" aca="1" ref="O42" ca="1">MIN(  IF('StockBond Returns'!$AD$6:$AD$1744 &lt;= -N42, 'SWR time series'!$E$8:$E$1746,""))</f>
        <v>5.2236025863933139E-2</v>
      </c>
      <c r="P42" s="59">
        <f t="shared" ca="1" si="3"/>
        <v>153.7075162850378</v>
      </c>
    </row>
    <row r="43" spans="1:16" ht="13" x14ac:dyDescent="0.15">
      <c r="A43">
        <f t="shared" ref="A43:A761" si="4">A42+1</f>
        <v>2</v>
      </c>
      <c r="B43" s="65">
        <f>'Cash Flow Assist'!O12</f>
        <v>0</v>
      </c>
      <c r="C43" s="65"/>
      <c r="E43" s="268"/>
      <c r="F43" s="267"/>
      <c r="G43" s="267"/>
      <c r="H43" s="267"/>
      <c r="I43" s="267"/>
      <c r="J43" s="267"/>
      <c r="K43" s="267"/>
      <c r="L43" s="261" t="s">
        <v>61</v>
      </c>
      <c r="M43" s="18">
        <f ca="1">MIN(  OFFSET('SWR time series'!$E$595:$E$714,360,0))</f>
        <v>4.4970905657740742E-2</v>
      </c>
      <c r="N43" s="55">
        <f t="shared" si="2"/>
        <v>0.44999999999999996</v>
      </c>
      <c r="O43" s="56">
        <f t="array" aca="1" ref="O43" ca="1">MIN(  IF('StockBond Returns'!$AD$6:$AD$1744 &lt;= -N43, 'SWR time series'!$E$8:$E$1746,""))</f>
        <v>5.5308670418210831E-2</v>
      </c>
      <c r="P43" s="59">
        <f t="shared" ca="1" si="3"/>
        <v>162.74894995181427</v>
      </c>
    </row>
    <row r="44" spans="1:16" ht="13" x14ac:dyDescent="0.15">
      <c r="A44">
        <f t="shared" si="4"/>
        <v>3</v>
      </c>
      <c r="B44" s="65">
        <f>'Cash Flow Assist'!O13</f>
        <v>0</v>
      </c>
      <c r="C44" s="65"/>
      <c r="E44" s="268"/>
      <c r="F44" s="267"/>
      <c r="G44" s="267"/>
      <c r="H44" s="267"/>
      <c r="I44" s="267"/>
      <c r="J44" s="267"/>
      <c r="K44" s="267"/>
      <c r="L44" s="261" t="s">
        <v>62</v>
      </c>
      <c r="M44" s="18">
        <f ca="1">MIN(  OFFSET('SWR time series'!$E$595:$E$714,480,0))</f>
        <v>3.6952770131764325E-2</v>
      </c>
      <c r="N44" s="66">
        <f t="shared" si="2"/>
        <v>0.49999999999999994</v>
      </c>
      <c r="O44" s="67">
        <f t="array" aca="1" ref="O44" ca="1">MIN(  IF('StockBond Returns'!$AD$6:$AD$1744 &lt;= -N44, 'SWR time series'!$E$8:$E$1746,""))</f>
        <v>6.3152024921634659E-2</v>
      </c>
      <c r="P44" s="68">
        <f t="shared" ca="1" si="3"/>
        <v>185.82847256336785</v>
      </c>
    </row>
    <row r="45" spans="1:16" ht="13" x14ac:dyDescent="0.15">
      <c r="A45">
        <f t="shared" si="4"/>
        <v>4</v>
      </c>
      <c r="B45" s="65">
        <f>'Cash Flow Assist'!O14</f>
        <v>0</v>
      </c>
      <c r="C45" s="65"/>
      <c r="E45" s="268"/>
      <c r="F45" s="267"/>
      <c r="G45" s="267"/>
      <c r="H45" s="267"/>
      <c r="I45" s="267"/>
      <c r="J45" s="267"/>
      <c r="K45" s="267"/>
      <c r="L45" s="261" t="s">
        <v>63</v>
      </c>
      <c r="M45" s="18">
        <f ca="1">MIN(  OFFSET('SWR time series'!$E$595:$E$714,600,0))</f>
        <v>4.1414127645843207E-2</v>
      </c>
      <c r="N45" s="69"/>
      <c r="O45" s="56"/>
      <c r="P45" s="70"/>
    </row>
    <row r="46" spans="1:16" ht="13" x14ac:dyDescent="0.15">
      <c r="A46">
        <f t="shared" si="4"/>
        <v>5</v>
      </c>
      <c r="B46" s="65">
        <f>'Cash Flow Assist'!O15</f>
        <v>0</v>
      </c>
      <c r="C46" s="65"/>
      <c r="L46" s="54" t="s">
        <v>64</v>
      </c>
      <c r="M46" s="18">
        <f ca="1">MIN(  OFFSET('SWR time series'!$E$595:$E$714,720,0))</f>
        <v>6.2175156123723013E-2</v>
      </c>
      <c r="N46" s="69"/>
      <c r="O46" s="56"/>
      <c r="P46" s="70"/>
    </row>
    <row r="47" spans="1:16" ht="13" x14ac:dyDescent="0.15">
      <c r="A47">
        <f t="shared" si="4"/>
        <v>6</v>
      </c>
      <c r="B47" s="65">
        <f>'Cash Flow Assist'!O16</f>
        <v>0</v>
      </c>
      <c r="C47" s="65"/>
      <c r="L47" s="54" t="s">
        <v>65</v>
      </c>
      <c r="M47" s="18">
        <f ca="1">MIN(  OFFSET('SWR time series'!$E$595:$E$714,840,0))</f>
        <v>3.8040452014210926E-2</v>
      </c>
      <c r="N47" s="69"/>
      <c r="O47" s="56"/>
      <c r="P47" s="70"/>
    </row>
    <row r="48" spans="1:16" ht="13" x14ac:dyDescent="0.15">
      <c r="A48">
        <f t="shared" si="4"/>
        <v>7</v>
      </c>
      <c r="B48" s="65">
        <f>'Cash Flow Assist'!O17</f>
        <v>0</v>
      </c>
      <c r="C48" s="65"/>
      <c r="L48" s="71" t="s">
        <v>66</v>
      </c>
      <c r="M48" s="30">
        <f ca="1">MIN(  OFFSET('SWR time series'!$E$595:$E$714,960,0))</f>
        <v>3.6663373075310604E-2</v>
      </c>
    </row>
    <row r="49" spans="1:3" ht="13" x14ac:dyDescent="0.15">
      <c r="A49">
        <f t="shared" si="4"/>
        <v>8</v>
      </c>
      <c r="B49" s="65">
        <f>'Cash Flow Assist'!O18</f>
        <v>0</v>
      </c>
      <c r="C49" s="65"/>
    </row>
    <row r="50" spans="1:3" ht="13" x14ac:dyDescent="0.15">
      <c r="A50">
        <f t="shared" si="4"/>
        <v>9</v>
      </c>
      <c r="B50" s="65">
        <f>'Cash Flow Assist'!O19</f>
        <v>0</v>
      </c>
      <c r="C50" s="65"/>
    </row>
    <row r="51" spans="1:3" ht="13" x14ac:dyDescent="0.15">
      <c r="A51">
        <f t="shared" si="4"/>
        <v>10</v>
      </c>
      <c r="B51" s="65">
        <f>'Cash Flow Assist'!O20</f>
        <v>0</v>
      </c>
      <c r="C51" s="65"/>
    </row>
    <row r="52" spans="1:3" ht="13" x14ac:dyDescent="0.15">
      <c r="A52">
        <f t="shared" si="4"/>
        <v>11</v>
      </c>
      <c r="B52" s="65">
        <f>'Cash Flow Assist'!O21</f>
        <v>0</v>
      </c>
      <c r="C52" s="65"/>
    </row>
    <row r="53" spans="1:3" ht="13" x14ac:dyDescent="0.15">
      <c r="A53">
        <f t="shared" si="4"/>
        <v>12</v>
      </c>
      <c r="B53" s="65">
        <f>'Cash Flow Assist'!O22</f>
        <v>0</v>
      </c>
      <c r="C53" s="65"/>
    </row>
    <row r="54" spans="1:3" ht="13" x14ac:dyDescent="0.15">
      <c r="A54">
        <f t="shared" si="4"/>
        <v>13</v>
      </c>
      <c r="B54" s="65">
        <f>'Cash Flow Assist'!O23</f>
        <v>0</v>
      </c>
      <c r="C54" s="65"/>
    </row>
    <row r="55" spans="1:3" ht="13" x14ac:dyDescent="0.15">
      <c r="A55">
        <f t="shared" si="4"/>
        <v>14</v>
      </c>
      <c r="B55" s="65">
        <f>'Cash Flow Assist'!O24</f>
        <v>0</v>
      </c>
      <c r="C55" s="65"/>
    </row>
    <row r="56" spans="1:3" ht="13" x14ac:dyDescent="0.15">
      <c r="A56">
        <f t="shared" si="4"/>
        <v>15</v>
      </c>
      <c r="B56" s="65">
        <f>'Cash Flow Assist'!O25</f>
        <v>0</v>
      </c>
      <c r="C56" s="65"/>
    </row>
    <row r="57" spans="1:3" ht="13" x14ac:dyDescent="0.15">
      <c r="A57">
        <f t="shared" si="4"/>
        <v>16</v>
      </c>
      <c r="B57" s="65">
        <f>'Cash Flow Assist'!O26</f>
        <v>0</v>
      </c>
      <c r="C57" s="65"/>
    </row>
    <row r="58" spans="1:3" ht="13" x14ac:dyDescent="0.15">
      <c r="A58">
        <f t="shared" si="4"/>
        <v>17</v>
      </c>
      <c r="B58" s="65">
        <f>'Cash Flow Assist'!O27</f>
        <v>0</v>
      </c>
      <c r="C58" s="65"/>
    </row>
    <row r="59" spans="1:3" ht="13" x14ac:dyDescent="0.15">
      <c r="A59">
        <f t="shared" si="4"/>
        <v>18</v>
      </c>
      <c r="B59" s="65">
        <f>'Cash Flow Assist'!O28</f>
        <v>0</v>
      </c>
      <c r="C59" s="65"/>
    </row>
    <row r="60" spans="1:3" ht="13" x14ac:dyDescent="0.15">
      <c r="A60">
        <f t="shared" si="4"/>
        <v>19</v>
      </c>
      <c r="B60" s="65">
        <f>'Cash Flow Assist'!O29</f>
        <v>0</v>
      </c>
      <c r="C60" s="65"/>
    </row>
    <row r="61" spans="1:3" ht="13" x14ac:dyDescent="0.15">
      <c r="A61">
        <f t="shared" si="4"/>
        <v>20</v>
      </c>
      <c r="B61" s="65">
        <f>'Cash Flow Assist'!O30</f>
        <v>0</v>
      </c>
      <c r="C61" s="65"/>
    </row>
    <row r="62" spans="1:3" ht="13" x14ac:dyDescent="0.15">
      <c r="A62">
        <f t="shared" si="4"/>
        <v>21</v>
      </c>
      <c r="B62" s="65">
        <f>'Cash Flow Assist'!O31</f>
        <v>0</v>
      </c>
      <c r="C62" s="65"/>
    </row>
    <row r="63" spans="1:3" ht="13" x14ac:dyDescent="0.15">
      <c r="A63">
        <f t="shared" si="4"/>
        <v>22</v>
      </c>
      <c r="B63" s="65">
        <f>'Cash Flow Assist'!O32</f>
        <v>0</v>
      </c>
      <c r="C63" s="65"/>
    </row>
    <row r="64" spans="1:3" ht="13" x14ac:dyDescent="0.15">
      <c r="A64">
        <f t="shared" si="4"/>
        <v>23</v>
      </c>
      <c r="B64" s="65">
        <f>'Cash Flow Assist'!O33</f>
        <v>0</v>
      </c>
      <c r="C64" s="65"/>
    </row>
    <row r="65" spans="1:3" ht="13" x14ac:dyDescent="0.15">
      <c r="A65">
        <f t="shared" si="4"/>
        <v>24</v>
      </c>
      <c r="B65" s="65">
        <f>'Cash Flow Assist'!O34</f>
        <v>0</v>
      </c>
      <c r="C65" s="65"/>
    </row>
    <row r="66" spans="1:3" ht="13" x14ac:dyDescent="0.15">
      <c r="A66">
        <f t="shared" si="4"/>
        <v>25</v>
      </c>
      <c r="B66" s="65">
        <f>'Cash Flow Assist'!O35</f>
        <v>0</v>
      </c>
      <c r="C66" s="65"/>
    </row>
    <row r="67" spans="1:3" ht="13" x14ac:dyDescent="0.15">
      <c r="A67">
        <f t="shared" si="4"/>
        <v>26</v>
      </c>
      <c r="B67" s="65">
        <f>'Cash Flow Assist'!O36</f>
        <v>0</v>
      </c>
      <c r="C67" s="65"/>
    </row>
    <row r="68" spans="1:3" ht="13" x14ac:dyDescent="0.15">
      <c r="A68">
        <f t="shared" si="4"/>
        <v>27</v>
      </c>
      <c r="B68" s="65">
        <f>'Cash Flow Assist'!O37</f>
        <v>0</v>
      </c>
      <c r="C68" s="65"/>
    </row>
    <row r="69" spans="1:3" ht="13" x14ac:dyDescent="0.15">
      <c r="A69">
        <f t="shared" si="4"/>
        <v>28</v>
      </c>
      <c r="B69" s="65">
        <f>'Cash Flow Assist'!O38</f>
        <v>0</v>
      </c>
      <c r="C69" s="65"/>
    </row>
    <row r="70" spans="1:3" ht="13" x14ac:dyDescent="0.15">
      <c r="A70">
        <f t="shared" si="4"/>
        <v>29</v>
      </c>
      <c r="B70" s="65">
        <f>'Cash Flow Assist'!O39</f>
        <v>0</v>
      </c>
      <c r="C70" s="65"/>
    </row>
    <row r="71" spans="1:3" ht="13" x14ac:dyDescent="0.15">
      <c r="A71">
        <f t="shared" si="4"/>
        <v>30</v>
      </c>
      <c r="B71" s="65">
        <f>'Cash Flow Assist'!O40</f>
        <v>0</v>
      </c>
      <c r="C71" s="65"/>
    </row>
    <row r="72" spans="1:3" ht="13" x14ac:dyDescent="0.15">
      <c r="A72">
        <f t="shared" si="4"/>
        <v>31</v>
      </c>
      <c r="B72" s="65">
        <f>'Cash Flow Assist'!O41</f>
        <v>0</v>
      </c>
      <c r="C72" s="65"/>
    </row>
    <row r="73" spans="1:3" ht="13" x14ac:dyDescent="0.15">
      <c r="A73">
        <f t="shared" si="4"/>
        <v>32</v>
      </c>
      <c r="B73" s="65">
        <f>'Cash Flow Assist'!O42</f>
        <v>0</v>
      </c>
      <c r="C73" s="65"/>
    </row>
    <row r="74" spans="1:3" ht="13" x14ac:dyDescent="0.15">
      <c r="A74">
        <f t="shared" si="4"/>
        <v>33</v>
      </c>
      <c r="B74" s="65">
        <f>'Cash Flow Assist'!O43</f>
        <v>0</v>
      </c>
      <c r="C74" s="65"/>
    </row>
    <row r="75" spans="1:3" ht="13" x14ac:dyDescent="0.15">
      <c r="A75">
        <f t="shared" si="4"/>
        <v>34</v>
      </c>
      <c r="B75" s="65">
        <f>'Cash Flow Assist'!O44</f>
        <v>0</v>
      </c>
      <c r="C75" s="65"/>
    </row>
    <row r="76" spans="1:3" ht="13" x14ac:dyDescent="0.15">
      <c r="A76">
        <f t="shared" si="4"/>
        <v>35</v>
      </c>
      <c r="B76" s="65">
        <f>'Cash Flow Assist'!O45</f>
        <v>0</v>
      </c>
      <c r="C76" s="65"/>
    </row>
    <row r="77" spans="1:3" ht="13" x14ac:dyDescent="0.15">
      <c r="A77">
        <f t="shared" si="4"/>
        <v>36</v>
      </c>
      <c r="B77" s="65">
        <f>'Cash Flow Assist'!O46</f>
        <v>0</v>
      </c>
      <c r="C77" s="65"/>
    </row>
    <row r="78" spans="1:3" ht="13" x14ac:dyDescent="0.15">
      <c r="A78">
        <f t="shared" si="4"/>
        <v>37</v>
      </c>
      <c r="B78" s="65">
        <f>'Cash Flow Assist'!O47</f>
        <v>0</v>
      </c>
      <c r="C78" s="65"/>
    </row>
    <row r="79" spans="1:3" ht="13" x14ac:dyDescent="0.15">
      <c r="A79">
        <f t="shared" si="4"/>
        <v>38</v>
      </c>
      <c r="B79" s="65">
        <f>'Cash Flow Assist'!O48</f>
        <v>0</v>
      </c>
      <c r="C79" s="65"/>
    </row>
    <row r="80" spans="1:3" ht="13" x14ac:dyDescent="0.15">
      <c r="A80">
        <f t="shared" si="4"/>
        <v>39</v>
      </c>
      <c r="B80" s="65">
        <f>'Cash Flow Assist'!O49</f>
        <v>0</v>
      </c>
      <c r="C80" s="65"/>
    </row>
    <row r="81" spans="1:3" ht="13" x14ac:dyDescent="0.15">
      <c r="A81">
        <f t="shared" si="4"/>
        <v>40</v>
      </c>
      <c r="B81" s="65">
        <f>'Cash Flow Assist'!O50</f>
        <v>0</v>
      </c>
      <c r="C81" s="65"/>
    </row>
    <row r="82" spans="1:3" ht="13" x14ac:dyDescent="0.15">
      <c r="A82">
        <f t="shared" si="4"/>
        <v>41</v>
      </c>
      <c r="B82" s="65">
        <f>'Cash Flow Assist'!O51</f>
        <v>0</v>
      </c>
      <c r="C82" s="65"/>
    </row>
    <row r="83" spans="1:3" ht="13" x14ac:dyDescent="0.15">
      <c r="A83">
        <f t="shared" si="4"/>
        <v>42</v>
      </c>
      <c r="B83" s="65">
        <f>'Cash Flow Assist'!O52</f>
        <v>0</v>
      </c>
      <c r="C83" s="65"/>
    </row>
    <row r="84" spans="1:3" ht="13" x14ac:dyDescent="0.15">
      <c r="A84">
        <f t="shared" si="4"/>
        <v>43</v>
      </c>
      <c r="B84" s="65">
        <f>'Cash Flow Assist'!O53</f>
        <v>0</v>
      </c>
      <c r="C84" s="65"/>
    </row>
    <row r="85" spans="1:3" ht="13" x14ac:dyDescent="0.15">
      <c r="A85">
        <f t="shared" si="4"/>
        <v>44</v>
      </c>
      <c r="B85" s="65">
        <f>'Cash Flow Assist'!O54</f>
        <v>0</v>
      </c>
      <c r="C85" s="65"/>
    </row>
    <row r="86" spans="1:3" ht="13" x14ac:dyDescent="0.15">
      <c r="A86">
        <f t="shared" si="4"/>
        <v>45</v>
      </c>
      <c r="B86" s="65">
        <f>'Cash Flow Assist'!O55</f>
        <v>0</v>
      </c>
      <c r="C86" s="65"/>
    </row>
    <row r="87" spans="1:3" ht="13" x14ac:dyDescent="0.15">
      <c r="A87">
        <f t="shared" si="4"/>
        <v>46</v>
      </c>
      <c r="B87" s="65">
        <f>'Cash Flow Assist'!O56</f>
        <v>0</v>
      </c>
      <c r="C87" s="65"/>
    </row>
    <row r="88" spans="1:3" ht="13" x14ac:dyDescent="0.15">
      <c r="A88">
        <f t="shared" si="4"/>
        <v>47</v>
      </c>
      <c r="B88" s="65">
        <f>'Cash Flow Assist'!O57</f>
        <v>0</v>
      </c>
      <c r="C88" s="65"/>
    </row>
    <row r="89" spans="1:3" ht="13" x14ac:dyDescent="0.15">
      <c r="A89">
        <f t="shared" si="4"/>
        <v>48</v>
      </c>
      <c r="B89" s="65">
        <f>'Cash Flow Assist'!O58</f>
        <v>0</v>
      </c>
      <c r="C89" s="65"/>
    </row>
    <row r="90" spans="1:3" ht="13" x14ac:dyDescent="0.15">
      <c r="A90">
        <f t="shared" si="4"/>
        <v>49</v>
      </c>
      <c r="B90" s="65">
        <f>'Cash Flow Assist'!O59</f>
        <v>0</v>
      </c>
      <c r="C90" s="65"/>
    </row>
    <row r="91" spans="1:3" ht="13" x14ac:dyDescent="0.15">
      <c r="A91">
        <f t="shared" si="4"/>
        <v>50</v>
      </c>
      <c r="B91" s="65">
        <f>'Cash Flow Assist'!O60</f>
        <v>0</v>
      </c>
      <c r="C91" s="65"/>
    </row>
    <row r="92" spans="1:3" ht="13" x14ac:dyDescent="0.15">
      <c r="A92">
        <f t="shared" si="4"/>
        <v>51</v>
      </c>
      <c r="B92" s="65">
        <f>'Cash Flow Assist'!O61</f>
        <v>0</v>
      </c>
      <c r="C92" s="65"/>
    </row>
    <row r="93" spans="1:3" ht="13" x14ac:dyDescent="0.15">
      <c r="A93">
        <f t="shared" si="4"/>
        <v>52</v>
      </c>
      <c r="B93" s="65">
        <f>'Cash Flow Assist'!O62</f>
        <v>0</v>
      </c>
      <c r="C93" s="65"/>
    </row>
    <row r="94" spans="1:3" ht="13" x14ac:dyDescent="0.15">
      <c r="A94">
        <f t="shared" si="4"/>
        <v>53</v>
      </c>
      <c r="B94" s="65">
        <f>'Cash Flow Assist'!O63</f>
        <v>0</v>
      </c>
      <c r="C94" s="65"/>
    </row>
    <row r="95" spans="1:3" ht="13" x14ac:dyDescent="0.15">
      <c r="A95">
        <f t="shared" si="4"/>
        <v>54</v>
      </c>
      <c r="B95" s="65">
        <f>'Cash Flow Assist'!O64</f>
        <v>0</v>
      </c>
      <c r="C95" s="65"/>
    </row>
    <row r="96" spans="1:3" ht="13" x14ac:dyDescent="0.15">
      <c r="A96">
        <f t="shared" si="4"/>
        <v>55</v>
      </c>
      <c r="B96" s="65">
        <f>'Cash Flow Assist'!O65</f>
        <v>0</v>
      </c>
      <c r="C96" s="65"/>
    </row>
    <row r="97" spans="1:3" ht="13" x14ac:dyDescent="0.15">
      <c r="A97">
        <f t="shared" si="4"/>
        <v>56</v>
      </c>
      <c r="B97" s="65">
        <f>'Cash Flow Assist'!O66</f>
        <v>0</v>
      </c>
      <c r="C97" s="65"/>
    </row>
    <row r="98" spans="1:3" ht="13" x14ac:dyDescent="0.15">
      <c r="A98">
        <f t="shared" si="4"/>
        <v>57</v>
      </c>
      <c r="B98" s="65">
        <f>'Cash Flow Assist'!O67</f>
        <v>0</v>
      </c>
      <c r="C98" s="65"/>
    </row>
    <row r="99" spans="1:3" ht="13" x14ac:dyDescent="0.15">
      <c r="A99">
        <f t="shared" si="4"/>
        <v>58</v>
      </c>
      <c r="B99" s="65">
        <f>'Cash Flow Assist'!O68</f>
        <v>0</v>
      </c>
      <c r="C99" s="65"/>
    </row>
    <row r="100" spans="1:3" ht="13" x14ac:dyDescent="0.15">
      <c r="A100">
        <f t="shared" si="4"/>
        <v>59</v>
      </c>
      <c r="B100" s="65">
        <f>'Cash Flow Assist'!O69</f>
        <v>0</v>
      </c>
      <c r="C100" s="65"/>
    </row>
    <row r="101" spans="1:3" ht="13" x14ac:dyDescent="0.15">
      <c r="A101">
        <f t="shared" si="4"/>
        <v>60</v>
      </c>
      <c r="B101" s="65">
        <f>'Cash Flow Assist'!O70</f>
        <v>0</v>
      </c>
      <c r="C101" s="65"/>
    </row>
    <row r="102" spans="1:3" ht="13" x14ac:dyDescent="0.15">
      <c r="A102">
        <f t="shared" si="4"/>
        <v>61</v>
      </c>
      <c r="B102" s="65">
        <f>'Cash Flow Assist'!O71</f>
        <v>0</v>
      </c>
      <c r="C102" s="65"/>
    </row>
    <row r="103" spans="1:3" ht="13" x14ac:dyDescent="0.15">
      <c r="A103">
        <f t="shared" si="4"/>
        <v>62</v>
      </c>
      <c r="B103" s="65">
        <f>'Cash Flow Assist'!O72</f>
        <v>0</v>
      </c>
      <c r="C103" s="65"/>
    </row>
    <row r="104" spans="1:3" ht="13" x14ac:dyDescent="0.15">
      <c r="A104">
        <f t="shared" si="4"/>
        <v>63</v>
      </c>
      <c r="B104" s="65">
        <f>'Cash Flow Assist'!O73</f>
        <v>0</v>
      </c>
      <c r="C104" s="65"/>
    </row>
    <row r="105" spans="1:3" ht="13" x14ac:dyDescent="0.15">
      <c r="A105">
        <f t="shared" si="4"/>
        <v>64</v>
      </c>
      <c r="B105" s="65">
        <f>'Cash Flow Assist'!O74</f>
        <v>0</v>
      </c>
      <c r="C105" s="65"/>
    </row>
    <row r="106" spans="1:3" ht="13" x14ac:dyDescent="0.15">
      <c r="A106">
        <f t="shared" si="4"/>
        <v>65</v>
      </c>
      <c r="B106" s="65">
        <f>'Cash Flow Assist'!O75</f>
        <v>0</v>
      </c>
      <c r="C106" s="65"/>
    </row>
    <row r="107" spans="1:3" ht="13" x14ac:dyDescent="0.15">
      <c r="A107">
        <f t="shared" si="4"/>
        <v>66</v>
      </c>
      <c r="B107" s="65">
        <f>'Cash Flow Assist'!O76</f>
        <v>0</v>
      </c>
      <c r="C107" s="65"/>
    </row>
    <row r="108" spans="1:3" ht="13" x14ac:dyDescent="0.15">
      <c r="A108">
        <f t="shared" si="4"/>
        <v>67</v>
      </c>
      <c r="B108" s="65">
        <f>'Cash Flow Assist'!O77</f>
        <v>0</v>
      </c>
      <c r="C108" s="65"/>
    </row>
    <row r="109" spans="1:3" ht="13" x14ac:dyDescent="0.15">
      <c r="A109">
        <f t="shared" si="4"/>
        <v>68</v>
      </c>
      <c r="B109" s="65">
        <f>'Cash Flow Assist'!O78</f>
        <v>0</v>
      </c>
      <c r="C109" s="65"/>
    </row>
    <row r="110" spans="1:3" ht="13" x14ac:dyDescent="0.15">
      <c r="A110">
        <f t="shared" si="4"/>
        <v>69</v>
      </c>
      <c r="B110" s="65">
        <f>'Cash Flow Assist'!O79</f>
        <v>0</v>
      </c>
      <c r="C110" s="65"/>
    </row>
    <row r="111" spans="1:3" ht="13" x14ac:dyDescent="0.15">
      <c r="A111">
        <f t="shared" si="4"/>
        <v>70</v>
      </c>
      <c r="B111" s="65">
        <f>'Cash Flow Assist'!O80</f>
        <v>0</v>
      </c>
      <c r="C111" s="65"/>
    </row>
    <row r="112" spans="1:3" ht="13" x14ac:dyDescent="0.15">
      <c r="A112">
        <f t="shared" si="4"/>
        <v>71</v>
      </c>
      <c r="B112" s="65">
        <f>'Cash Flow Assist'!O81</f>
        <v>0</v>
      </c>
      <c r="C112" s="65"/>
    </row>
    <row r="113" spans="1:3" ht="13" x14ac:dyDescent="0.15">
      <c r="A113">
        <f t="shared" si="4"/>
        <v>72</v>
      </c>
      <c r="B113" s="65">
        <f>'Cash Flow Assist'!O82</f>
        <v>0</v>
      </c>
      <c r="C113" s="65"/>
    </row>
    <row r="114" spans="1:3" ht="13" x14ac:dyDescent="0.15">
      <c r="A114">
        <f t="shared" si="4"/>
        <v>73</v>
      </c>
      <c r="B114" s="65">
        <f>'Cash Flow Assist'!O83</f>
        <v>0</v>
      </c>
      <c r="C114" s="65"/>
    </row>
    <row r="115" spans="1:3" ht="13" x14ac:dyDescent="0.15">
      <c r="A115">
        <f t="shared" si="4"/>
        <v>74</v>
      </c>
      <c r="B115" s="65">
        <f>'Cash Flow Assist'!O84</f>
        <v>0</v>
      </c>
      <c r="C115" s="65"/>
    </row>
    <row r="116" spans="1:3" ht="13" x14ac:dyDescent="0.15">
      <c r="A116">
        <f t="shared" si="4"/>
        <v>75</v>
      </c>
      <c r="B116" s="65">
        <f>'Cash Flow Assist'!O85</f>
        <v>0</v>
      </c>
      <c r="C116" s="65"/>
    </row>
    <row r="117" spans="1:3" ht="13" x14ac:dyDescent="0.15">
      <c r="A117">
        <f t="shared" si="4"/>
        <v>76</v>
      </c>
      <c r="B117" s="65">
        <f>'Cash Flow Assist'!O86</f>
        <v>0</v>
      </c>
      <c r="C117" s="65"/>
    </row>
    <row r="118" spans="1:3" ht="13" x14ac:dyDescent="0.15">
      <c r="A118">
        <f t="shared" si="4"/>
        <v>77</v>
      </c>
      <c r="B118" s="65">
        <f>'Cash Flow Assist'!O87</f>
        <v>0</v>
      </c>
      <c r="C118" s="65"/>
    </row>
    <row r="119" spans="1:3" ht="13" x14ac:dyDescent="0.15">
      <c r="A119">
        <f t="shared" si="4"/>
        <v>78</v>
      </c>
      <c r="B119" s="65">
        <f>'Cash Flow Assist'!O88</f>
        <v>0</v>
      </c>
      <c r="C119" s="65"/>
    </row>
    <row r="120" spans="1:3" ht="13" x14ac:dyDescent="0.15">
      <c r="A120">
        <f t="shared" si="4"/>
        <v>79</v>
      </c>
      <c r="B120" s="65">
        <f>'Cash Flow Assist'!O89</f>
        <v>0</v>
      </c>
      <c r="C120" s="65"/>
    </row>
    <row r="121" spans="1:3" ht="13" x14ac:dyDescent="0.15">
      <c r="A121">
        <f t="shared" si="4"/>
        <v>80</v>
      </c>
      <c r="B121" s="65">
        <f>'Cash Flow Assist'!O90</f>
        <v>0</v>
      </c>
      <c r="C121" s="65"/>
    </row>
    <row r="122" spans="1:3" ht="13" x14ac:dyDescent="0.15">
      <c r="A122">
        <f t="shared" si="4"/>
        <v>81</v>
      </c>
      <c r="B122" s="65">
        <f>'Cash Flow Assist'!O91</f>
        <v>0</v>
      </c>
      <c r="C122" s="65"/>
    </row>
    <row r="123" spans="1:3" ht="13" x14ac:dyDescent="0.15">
      <c r="A123">
        <f t="shared" si="4"/>
        <v>82</v>
      </c>
      <c r="B123" s="65">
        <f>'Cash Flow Assist'!O92</f>
        <v>0</v>
      </c>
      <c r="C123" s="65"/>
    </row>
    <row r="124" spans="1:3" ht="13" x14ac:dyDescent="0.15">
      <c r="A124">
        <f t="shared" si="4"/>
        <v>83</v>
      </c>
      <c r="B124" s="65">
        <f>'Cash Flow Assist'!O93</f>
        <v>0</v>
      </c>
      <c r="C124" s="65"/>
    </row>
    <row r="125" spans="1:3" ht="13" x14ac:dyDescent="0.15">
      <c r="A125">
        <f t="shared" si="4"/>
        <v>84</v>
      </c>
      <c r="B125" s="65">
        <f>'Cash Flow Assist'!O94</f>
        <v>0</v>
      </c>
      <c r="C125" s="65"/>
    </row>
    <row r="126" spans="1:3" ht="13" x14ac:dyDescent="0.15">
      <c r="A126">
        <f t="shared" si="4"/>
        <v>85</v>
      </c>
      <c r="B126" s="65">
        <f>'Cash Flow Assist'!O95</f>
        <v>0</v>
      </c>
      <c r="C126" s="65"/>
    </row>
    <row r="127" spans="1:3" ht="13" x14ac:dyDescent="0.15">
      <c r="A127">
        <f t="shared" si="4"/>
        <v>86</v>
      </c>
      <c r="B127" s="65">
        <f>'Cash Flow Assist'!O96</f>
        <v>0</v>
      </c>
      <c r="C127" s="65"/>
    </row>
    <row r="128" spans="1:3" ht="13" x14ac:dyDescent="0.15">
      <c r="A128">
        <f t="shared" si="4"/>
        <v>87</v>
      </c>
      <c r="B128" s="65">
        <f>'Cash Flow Assist'!O97</f>
        <v>0</v>
      </c>
      <c r="C128" s="65"/>
    </row>
    <row r="129" spans="1:3" ht="13" x14ac:dyDescent="0.15">
      <c r="A129">
        <f t="shared" si="4"/>
        <v>88</v>
      </c>
      <c r="B129" s="65">
        <f>'Cash Flow Assist'!O98</f>
        <v>0</v>
      </c>
      <c r="C129" s="65"/>
    </row>
    <row r="130" spans="1:3" ht="13" x14ac:dyDescent="0.15">
      <c r="A130">
        <f t="shared" si="4"/>
        <v>89</v>
      </c>
      <c r="B130" s="65">
        <f>'Cash Flow Assist'!O99</f>
        <v>0</v>
      </c>
      <c r="C130" s="65"/>
    </row>
    <row r="131" spans="1:3" ht="13" x14ac:dyDescent="0.15">
      <c r="A131">
        <f t="shared" si="4"/>
        <v>90</v>
      </c>
      <c r="B131" s="65">
        <f>'Cash Flow Assist'!O100</f>
        <v>0</v>
      </c>
      <c r="C131" s="65"/>
    </row>
    <row r="132" spans="1:3" ht="13" x14ac:dyDescent="0.15">
      <c r="A132">
        <f t="shared" si="4"/>
        <v>91</v>
      </c>
      <c r="B132" s="65">
        <f>'Cash Flow Assist'!O101</f>
        <v>0</v>
      </c>
      <c r="C132" s="65"/>
    </row>
    <row r="133" spans="1:3" ht="13" x14ac:dyDescent="0.15">
      <c r="A133">
        <f t="shared" si="4"/>
        <v>92</v>
      </c>
      <c r="B133" s="65">
        <f>'Cash Flow Assist'!O102</f>
        <v>0</v>
      </c>
      <c r="C133" s="65"/>
    </row>
    <row r="134" spans="1:3" ht="13" x14ac:dyDescent="0.15">
      <c r="A134">
        <f t="shared" si="4"/>
        <v>93</v>
      </c>
      <c r="B134" s="65">
        <f>'Cash Flow Assist'!O103</f>
        <v>0</v>
      </c>
      <c r="C134" s="65"/>
    </row>
    <row r="135" spans="1:3" ht="13" x14ac:dyDescent="0.15">
      <c r="A135">
        <f t="shared" si="4"/>
        <v>94</v>
      </c>
      <c r="B135" s="65">
        <f>'Cash Flow Assist'!O104</f>
        <v>0</v>
      </c>
      <c r="C135" s="65"/>
    </row>
    <row r="136" spans="1:3" ht="13" x14ac:dyDescent="0.15">
      <c r="A136">
        <f t="shared" si="4"/>
        <v>95</v>
      </c>
      <c r="B136" s="65">
        <f>'Cash Flow Assist'!O105</f>
        <v>0</v>
      </c>
      <c r="C136" s="65"/>
    </row>
    <row r="137" spans="1:3" ht="13" x14ac:dyDescent="0.15">
      <c r="A137">
        <f t="shared" si="4"/>
        <v>96</v>
      </c>
      <c r="B137" s="65">
        <f>'Cash Flow Assist'!O106</f>
        <v>0</v>
      </c>
      <c r="C137" s="65"/>
    </row>
    <row r="138" spans="1:3" ht="13" x14ac:dyDescent="0.15">
      <c r="A138">
        <f t="shared" si="4"/>
        <v>97</v>
      </c>
      <c r="B138" s="65">
        <f>'Cash Flow Assist'!O107</f>
        <v>0</v>
      </c>
      <c r="C138" s="65"/>
    </row>
    <row r="139" spans="1:3" ht="13" x14ac:dyDescent="0.15">
      <c r="A139">
        <f t="shared" si="4"/>
        <v>98</v>
      </c>
      <c r="B139" s="65">
        <f>'Cash Flow Assist'!O108</f>
        <v>0</v>
      </c>
      <c r="C139" s="65"/>
    </row>
    <row r="140" spans="1:3" ht="13" x14ac:dyDescent="0.15">
      <c r="A140">
        <f t="shared" si="4"/>
        <v>99</v>
      </c>
      <c r="B140" s="65">
        <f>'Cash Flow Assist'!O109</f>
        <v>0</v>
      </c>
      <c r="C140" s="65"/>
    </row>
    <row r="141" spans="1:3" ht="13" x14ac:dyDescent="0.15">
      <c r="A141">
        <f t="shared" si="4"/>
        <v>100</v>
      </c>
      <c r="B141" s="65">
        <f>'Cash Flow Assist'!O110</f>
        <v>0</v>
      </c>
      <c r="C141" s="65"/>
    </row>
    <row r="142" spans="1:3" ht="13" x14ac:dyDescent="0.15">
      <c r="A142">
        <f t="shared" si="4"/>
        <v>101</v>
      </c>
      <c r="B142" s="65">
        <f>'Cash Flow Assist'!O111</f>
        <v>0</v>
      </c>
      <c r="C142" s="65"/>
    </row>
    <row r="143" spans="1:3" ht="13" x14ac:dyDescent="0.15">
      <c r="A143">
        <f t="shared" si="4"/>
        <v>102</v>
      </c>
      <c r="B143" s="65">
        <f>'Cash Flow Assist'!O112</f>
        <v>0</v>
      </c>
      <c r="C143" s="65"/>
    </row>
    <row r="144" spans="1:3" ht="13" x14ac:dyDescent="0.15">
      <c r="A144">
        <f t="shared" si="4"/>
        <v>103</v>
      </c>
      <c r="B144" s="65">
        <f>'Cash Flow Assist'!O113</f>
        <v>0</v>
      </c>
      <c r="C144" s="65"/>
    </row>
    <row r="145" spans="1:3" ht="13" x14ac:dyDescent="0.15">
      <c r="A145">
        <f t="shared" si="4"/>
        <v>104</v>
      </c>
      <c r="B145" s="65">
        <f>'Cash Flow Assist'!O114</f>
        <v>0</v>
      </c>
      <c r="C145" s="65"/>
    </row>
    <row r="146" spans="1:3" ht="13" x14ac:dyDescent="0.15">
      <c r="A146">
        <f t="shared" si="4"/>
        <v>105</v>
      </c>
      <c r="B146" s="65">
        <f>'Cash Flow Assist'!O115</f>
        <v>0</v>
      </c>
      <c r="C146" s="65"/>
    </row>
    <row r="147" spans="1:3" ht="13" x14ac:dyDescent="0.15">
      <c r="A147">
        <f t="shared" si="4"/>
        <v>106</v>
      </c>
      <c r="B147" s="65">
        <f>'Cash Flow Assist'!O116</f>
        <v>0</v>
      </c>
      <c r="C147" s="65"/>
    </row>
    <row r="148" spans="1:3" ht="13" x14ac:dyDescent="0.15">
      <c r="A148">
        <f t="shared" si="4"/>
        <v>107</v>
      </c>
      <c r="B148" s="65">
        <f>'Cash Flow Assist'!O117</f>
        <v>0</v>
      </c>
      <c r="C148" s="65"/>
    </row>
    <row r="149" spans="1:3" ht="13" x14ac:dyDescent="0.15">
      <c r="A149">
        <f t="shared" si="4"/>
        <v>108</v>
      </c>
      <c r="B149" s="65">
        <f>'Cash Flow Assist'!O118</f>
        <v>0</v>
      </c>
      <c r="C149" s="65"/>
    </row>
    <row r="150" spans="1:3" ht="13" x14ac:dyDescent="0.15">
      <c r="A150">
        <f t="shared" si="4"/>
        <v>109</v>
      </c>
      <c r="B150" s="65">
        <f>'Cash Flow Assist'!O119</f>
        <v>0</v>
      </c>
      <c r="C150" s="65"/>
    </row>
    <row r="151" spans="1:3" ht="13" x14ac:dyDescent="0.15">
      <c r="A151">
        <f t="shared" si="4"/>
        <v>110</v>
      </c>
      <c r="B151" s="65">
        <f>'Cash Flow Assist'!O120</f>
        <v>0</v>
      </c>
      <c r="C151" s="65"/>
    </row>
    <row r="152" spans="1:3" ht="13" x14ac:dyDescent="0.15">
      <c r="A152">
        <f t="shared" si="4"/>
        <v>111</v>
      </c>
      <c r="B152" s="65">
        <f>'Cash Flow Assist'!O121</f>
        <v>0</v>
      </c>
      <c r="C152" s="65"/>
    </row>
    <row r="153" spans="1:3" ht="13" x14ac:dyDescent="0.15">
      <c r="A153">
        <f t="shared" si="4"/>
        <v>112</v>
      </c>
      <c r="B153" s="65">
        <f>'Cash Flow Assist'!O122</f>
        <v>0</v>
      </c>
      <c r="C153" s="65"/>
    </row>
    <row r="154" spans="1:3" ht="13" x14ac:dyDescent="0.15">
      <c r="A154">
        <f t="shared" si="4"/>
        <v>113</v>
      </c>
      <c r="B154" s="65">
        <f>'Cash Flow Assist'!O123</f>
        <v>0</v>
      </c>
      <c r="C154" s="65"/>
    </row>
    <row r="155" spans="1:3" ht="13" x14ac:dyDescent="0.15">
      <c r="A155">
        <f t="shared" si="4"/>
        <v>114</v>
      </c>
      <c r="B155" s="65">
        <f>'Cash Flow Assist'!O124</f>
        <v>0</v>
      </c>
      <c r="C155" s="65"/>
    </row>
    <row r="156" spans="1:3" ht="13" x14ac:dyDescent="0.15">
      <c r="A156">
        <f t="shared" si="4"/>
        <v>115</v>
      </c>
      <c r="B156" s="65">
        <f>'Cash Flow Assist'!O125</f>
        <v>0</v>
      </c>
      <c r="C156" s="65"/>
    </row>
    <row r="157" spans="1:3" ht="13" x14ac:dyDescent="0.15">
      <c r="A157">
        <f t="shared" si="4"/>
        <v>116</v>
      </c>
      <c r="B157" s="65">
        <f>'Cash Flow Assist'!O126</f>
        <v>0</v>
      </c>
      <c r="C157" s="65"/>
    </row>
    <row r="158" spans="1:3" ht="13" x14ac:dyDescent="0.15">
      <c r="A158">
        <f t="shared" si="4"/>
        <v>117</v>
      </c>
      <c r="B158" s="65">
        <f>'Cash Flow Assist'!O127</f>
        <v>0</v>
      </c>
      <c r="C158" s="65"/>
    </row>
    <row r="159" spans="1:3" ht="13" x14ac:dyDescent="0.15">
      <c r="A159">
        <f t="shared" si="4"/>
        <v>118</v>
      </c>
      <c r="B159" s="65">
        <f>'Cash Flow Assist'!O128</f>
        <v>0</v>
      </c>
      <c r="C159" s="65"/>
    </row>
    <row r="160" spans="1:3" ht="13" x14ac:dyDescent="0.15">
      <c r="A160">
        <f t="shared" si="4"/>
        <v>119</v>
      </c>
      <c r="B160" s="65">
        <f>'Cash Flow Assist'!O129</f>
        <v>0</v>
      </c>
      <c r="C160" s="65"/>
    </row>
    <row r="161" spans="1:3" ht="13" x14ac:dyDescent="0.15">
      <c r="A161">
        <f t="shared" si="4"/>
        <v>120</v>
      </c>
      <c r="B161" s="65">
        <f>'Cash Flow Assist'!O130</f>
        <v>0</v>
      </c>
      <c r="C161" s="65"/>
    </row>
    <row r="162" spans="1:3" ht="13" x14ac:dyDescent="0.15">
      <c r="A162">
        <f t="shared" si="4"/>
        <v>121</v>
      </c>
      <c r="B162" s="65">
        <f>'Cash Flow Assist'!O131</f>
        <v>0</v>
      </c>
      <c r="C162" s="65"/>
    </row>
    <row r="163" spans="1:3" ht="13" x14ac:dyDescent="0.15">
      <c r="A163">
        <f t="shared" si="4"/>
        <v>122</v>
      </c>
      <c r="B163" s="65">
        <f>'Cash Flow Assist'!O132</f>
        <v>0</v>
      </c>
      <c r="C163" s="65"/>
    </row>
    <row r="164" spans="1:3" ht="13" x14ac:dyDescent="0.15">
      <c r="A164">
        <f t="shared" si="4"/>
        <v>123</v>
      </c>
      <c r="B164" s="65">
        <f>'Cash Flow Assist'!O133</f>
        <v>0</v>
      </c>
      <c r="C164" s="65"/>
    </row>
    <row r="165" spans="1:3" ht="13" x14ac:dyDescent="0.15">
      <c r="A165">
        <f t="shared" si="4"/>
        <v>124</v>
      </c>
      <c r="B165" s="65">
        <f>'Cash Flow Assist'!O134</f>
        <v>0</v>
      </c>
      <c r="C165" s="65"/>
    </row>
    <row r="166" spans="1:3" ht="13" x14ac:dyDescent="0.15">
      <c r="A166">
        <f t="shared" si="4"/>
        <v>125</v>
      </c>
      <c r="B166" s="65">
        <f>'Cash Flow Assist'!O135</f>
        <v>0</v>
      </c>
      <c r="C166" s="65"/>
    </row>
    <row r="167" spans="1:3" ht="13" x14ac:dyDescent="0.15">
      <c r="A167">
        <f t="shared" si="4"/>
        <v>126</v>
      </c>
      <c r="B167" s="65">
        <f>'Cash Flow Assist'!O136</f>
        <v>0</v>
      </c>
      <c r="C167" s="65"/>
    </row>
    <row r="168" spans="1:3" ht="13" x14ac:dyDescent="0.15">
      <c r="A168">
        <f t="shared" si="4"/>
        <v>127</v>
      </c>
      <c r="B168" s="65">
        <f>'Cash Flow Assist'!O137</f>
        <v>0</v>
      </c>
      <c r="C168" s="65"/>
    </row>
    <row r="169" spans="1:3" ht="13" x14ac:dyDescent="0.15">
      <c r="A169">
        <f t="shared" si="4"/>
        <v>128</v>
      </c>
      <c r="B169" s="65">
        <f>'Cash Flow Assist'!O138</f>
        <v>0</v>
      </c>
      <c r="C169" s="65"/>
    </row>
    <row r="170" spans="1:3" ht="13" x14ac:dyDescent="0.15">
      <c r="A170">
        <f t="shared" si="4"/>
        <v>129</v>
      </c>
      <c r="B170" s="65">
        <f>'Cash Flow Assist'!O139</f>
        <v>0</v>
      </c>
      <c r="C170" s="65"/>
    </row>
    <row r="171" spans="1:3" ht="13" x14ac:dyDescent="0.15">
      <c r="A171">
        <f t="shared" si="4"/>
        <v>130</v>
      </c>
      <c r="B171" s="65">
        <f>'Cash Flow Assist'!O140</f>
        <v>0</v>
      </c>
      <c r="C171" s="65"/>
    </row>
    <row r="172" spans="1:3" ht="13" x14ac:dyDescent="0.15">
      <c r="A172">
        <f t="shared" si="4"/>
        <v>131</v>
      </c>
      <c r="B172" s="65">
        <f>'Cash Flow Assist'!O141</f>
        <v>0</v>
      </c>
      <c r="C172" s="65"/>
    </row>
    <row r="173" spans="1:3" ht="13" x14ac:dyDescent="0.15">
      <c r="A173">
        <f t="shared" si="4"/>
        <v>132</v>
      </c>
      <c r="B173" s="65">
        <f>'Cash Flow Assist'!O142</f>
        <v>0</v>
      </c>
      <c r="C173" s="65"/>
    </row>
    <row r="174" spans="1:3" ht="13" x14ac:dyDescent="0.15">
      <c r="A174">
        <f t="shared" si="4"/>
        <v>133</v>
      </c>
      <c r="B174" s="65">
        <f>'Cash Flow Assist'!O143</f>
        <v>0</v>
      </c>
      <c r="C174" s="65"/>
    </row>
    <row r="175" spans="1:3" ht="13" x14ac:dyDescent="0.15">
      <c r="A175">
        <f t="shared" si="4"/>
        <v>134</v>
      </c>
      <c r="B175" s="65">
        <f>'Cash Flow Assist'!O144</f>
        <v>0</v>
      </c>
      <c r="C175" s="65"/>
    </row>
    <row r="176" spans="1:3" ht="13" x14ac:dyDescent="0.15">
      <c r="A176">
        <f t="shared" si="4"/>
        <v>135</v>
      </c>
      <c r="B176" s="65">
        <f>'Cash Flow Assist'!O145</f>
        <v>0</v>
      </c>
      <c r="C176" s="65"/>
    </row>
    <row r="177" spans="1:3" ht="13" x14ac:dyDescent="0.15">
      <c r="A177">
        <f t="shared" si="4"/>
        <v>136</v>
      </c>
      <c r="B177" s="65">
        <f>'Cash Flow Assist'!O146</f>
        <v>0</v>
      </c>
      <c r="C177" s="65"/>
    </row>
    <row r="178" spans="1:3" ht="13" x14ac:dyDescent="0.15">
      <c r="A178">
        <f t="shared" si="4"/>
        <v>137</v>
      </c>
      <c r="B178" s="65">
        <f>'Cash Flow Assist'!O147</f>
        <v>0</v>
      </c>
      <c r="C178" s="65"/>
    </row>
    <row r="179" spans="1:3" ht="13" x14ac:dyDescent="0.15">
      <c r="A179">
        <f t="shared" si="4"/>
        <v>138</v>
      </c>
      <c r="B179" s="65">
        <f>'Cash Flow Assist'!O148</f>
        <v>0</v>
      </c>
      <c r="C179" s="65"/>
    </row>
    <row r="180" spans="1:3" ht="13" x14ac:dyDescent="0.15">
      <c r="A180">
        <f t="shared" si="4"/>
        <v>139</v>
      </c>
      <c r="B180" s="65">
        <f>'Cash Flow Assist'!O149</f>
        <v>0</v>
      </c>
      <c r="C180" s="65"/>
    </row>
    <row r="181" spans="1:3" ht="13" x14ac:dyDescent="0.15">
      <c r="A181">
        <f t="shared" si="4"/>
        <v>140</v>
      </c>
      <c r="B181" s="65">
        <f>'Cash Flow Assist'!O150</f>
        <v>0</v>
      </c>
      <c r="C181" s="65"/>
    </row>
    <row r="182" spans="1:3" ht="13" x14ac:dyDescent="0.15">
      <c r="A182">
        <f t="shared" si="4"/>
        <v>141</v>
      </c>
      <c r="B182" s="65">
        <f>'Cash Flow Assist'!O151</f>
        <v>0</v>
      </c>
      <c r="C182" s="65"/>
    </row>
    <row r="183" spans="1:3" ht="13" x14ac:dyDescent="0.15">
      <c r="A183">
        <f t="shared" si="4"/>
        <v>142</v>
      </c>
      <c r="B183" s="65">
        <f>'Cash Flow Assist'!O152</f>
        <v>0</v>
      </c>
      <c r="C183" s="65"/>
    </row>
    <row r="184" spans="1:3" ht="13" x14ac:dyDescent="0.15">
      <c r="A184">
        <f t="shared" si="4"/>
        <v>143</v>
      </c>
      <c r="B184" s="65">
        <f>'Cash Flow Assist'!O153</f>
        <v>0</v>
      </c>
      <c r="C184" s="65"/>
    </row>
    <row r="185" spans="1:3" ht="13" x14ac:dyDescent="0.15">
      <c r="A185">
        <f t="shared" si="4"/>
        <v>144</v>
      </c>
      <c r="B185" s="65">
        <f>'Cash Flow Assist'!O154</f>
        <v>0</v>
      </c>
      <c r="C185" s="65"/>
    </row>
    <row r="186" spans="1:3" ht="13" x14ac:dyDescent="0.15">
      <c r="A186">
        <f t="shared" si="4"/>
        <v>145</v>
      </c>
      <c r="B186" s="65">
        <f>'Cash Flow Assist'!O155</f>
        <v>0</v>
      </c>
      <c r="C186" s="65"/>
    </row>
    <row r="187" spans="1:3" ht="13" x14ac:dyDescent="0.15">
      <c r="A187">
        <f t="shared" si="4"/>
        <v>146</v>
      </c>
      <c r="B187" s="65">
        <f>'Cash Flow Assist'!O156</f>
        <v>0</v>
      </c>
      <c r="C187" s="65"/>
    </row>
    <row r="188" spans="1:3" ht="13" x14ac:dyDescent="0.15">
      <c r="A188">
        <f t="shared" si="4"/>
        <v>147</v>
      </c>
      <c r="B188" s="65">
        <f>'Cash Flow Assist'!O157</f>
        <v>0</v>
      </c>
      <c r="C188" s="65"/>
    </row>
    <row r="189" spans="1:3" ht="13" x14ac:dyDescent="0.15">
      <c r="A189">
        <f t="shared" si="4"/>
        <v>148</v>
      </c>
      <c r="B189" s="65">
        <f>'Cash Flow Assist'!O158</f>
        <v>0</v>
      </c>
      <c r="C189" s="65"/>
    </row>
    <row r="190" spans="1:3" ht="13" x14ac:dyDescent="0.15">
      <c r="A190">
        <f t="shared" si="4"/>
        <v>149</v>
      </c>
      <c r="B190" s="65">
        <f>'Cash Flow Assist'!O159</f>
        <v>0</v>
      </c>
      <c r="C190" s="65"/>
    </row>
    <row r="191" spans="1:3" ht="13" x14ac:dyDescent="0.15">
      <c r="A191">
        <f t="shared" si="4"/>
        <v>150</v>
      </c>
      <c r="B191" s="65">
        <f>'Cash Flow Assist'!O160</f>
        <v>0</v>
      </c>
      <c r="C191" s="65"/>
    </row>
    <row r="192" spans="1:3" ht="13" x14ac:dyDescent="0.15">
      <c r="A192">
        <f t="shared" si="4"/>
        <v>151</v>
      </c>
      <c r="B192" s="65">
        <f>'Cash Flow Assist'!O161</f>
        <v>0</v>
      </c>
      <c r="C192" s="65"/>
    </row>
    <row r="193" spans="1:3" ht="13" x14ac:dyDescent="0.15">
      <c r="A193">
        <f t="shared" si="4"/>
        <v>152</v>
      </c>
      <c r="B193" s="65">
        <f>'Cash Flow Assist'!O162</f>
        <v>0</v>
      </c>
      <c r="C193" s="65"/>
    </row>
    <row r="194" spans="1:3" ht="13" x14ac:dyDescent="0.15">
      <c r="A194">
        <f t="shared" si="4"/>
        <v>153</v>
      </c>
      <c r="B194" s="65">
        <f>'Cash Flow Assist'!O163</f>
        <v>0</v>
      </c>
      <c r="C194" s="65"/>
    </row>
    <row r="195" spans="1:3" ht="13" x14ac:dyDescent="0.15">
      <c r="A195">
        <f t="shared" si="4"/>
        <v>154</v>
      </c>
      <c r="B195" s="65">
        <f>'Cash Flow Assist'!O164</f>
        <v>0</v>
      </c>
      <c r="C195" s="65"/>
    </row>
    <row r="196" spans="1:3" ht="13" x14ac:dyDescent="0.15">
      <c r="A196">
        <f t="shared" si="4"/>
        <v>155</v>
      </c>
      <c r="B196" s="65">
        <f>'Cash Flow Assist'!O165</f>
        <v>0</v>
      </c>
      <c r="C196" s="65"/>
    </row>
    <row r="197" spans="1:3" ht="13" x14ac:dyDescent="0.15">
      <c r="A197">
        <f t="shared" si="4"/>
        <v>156</v>
      </c>
      <c r="B197" s="65">
        <f>'Cash Flow Assist'!O166</f>
        <v>0</v>
      </c>
      <c r="C197" s="65"/>
    </row>
    <row r="198" spans="1:3" ht="13" x14ac:dyDescent="0.15">
      <c r="A198">
        <f t="shared" si="4"/>
        <v>157</v>
      </c>
      <c r="B198" s="65">
        <f>'Cash Flow Assist'!O167</f>
        <v>0</v>
      </c>
      <c r="C198" s="65"/>
    </row>
    <row r="199" spans="1:3" ht="13" x14ac:dyDescent="0.15">
      <c r="A199">
        <f t="shared" si="4"/>
        <v>158</v>
      </c>
      <c r="B199" s="65">
        <f>'Cash Flow Assist'!O168</f>
        <v>0</v>
      </c>
      <c r="C199" s="65"/>
    </row>
    <row r="200" spans="1:3" ht="13" x14ac:dyDescent="0.15">
      <c r="A200">
        <f t="shared" si="4"/>
        <v>159</v>
      </c>
      <c r="B200" s="65">
        <f>'Cash Flow Assist'!O169</f>
        <v>0</v>
      </c>
      <c r="C200" s="65"/>
    </row>
    <row r="201" spans="1:3" ht="13" x14ac:dyDescent="0.15">
      <c r="A201">
        <f t="shared" si="4"/>
        <v>160</v>
      </c>
      <c r="B201" s="65">
        <f>'Cash Flow Assist'!O170</f>
        <v>0</v>
      </c>
      <c r="C201" s="65"/>
    </row>
    <row r="202" spans="1:3" ht="13" x14ac:dyDescent="0.15">
      <c r="A202">
        <f t="shared" si="4"/>
        <v>161</v>
      </c>
      <c r="B202" s="65">
        <f>'Cash Flow Assist'!O171</f>
        <v>0</v>
      </c>
      <c r="C202" s="65"/>
    </row>
    <row r="203" spans="1:3" ht="13" x14ac:dyDescent="0.15">
      <c r="A203">
        <f t="shared" si="4"/>
        <v>162</v>
      </c>
      <c r="B203" s="65">
        <f>'Cash Flow Assist'!O172</f>
        <v>0</v>
      </c>
      <c r="C203" s="65"/>
    </row>
    <row r="204" spans="1:3" ht="13" x14ac:dyDescent="0.15">
      <c r="A204">
        <f t="shared" si="4"/>
        <v>163</v>
      </c>
      <c r="B204" s="65">
        <f>'Cash Flow Assist'!O173</f>
        <v>0</v>
      </c>
      <c r="C204" s="65"/>
    </row>
    <row r="205" spans="1:3" ht="13" x14ac:dyDescent="0.15">
      <c r="A205">
        <f t="shared" si="4"/>
        <v>164</v>
      </c>
      <c r="B205" s="65">
        <f>'Cash Flow Assist'!O174</f>
        <v>0</v>
      </c>
      <c r="C205" s="65"/>
    </row>
    <row r="206" spans="1:3" ht="13" x14ac:dyDescent="0.15">
      <c r="A206">
        <f t="shared" si="4"/>
        <v>165</v>
      </c>
      <c r="B206" s="65">
        <f>'Cash Flow Assist'!O175</f>
        <v>0</v>
      </c>
      <c r="C206" s="65"/>
    </row>
    <row r="207" spans="1:3" ht="13" x14ac:dyDescent="0.15">
      <c r="A207">
        <f t="shared" si="4"/>
        <v>166</v>
      </c>
      <c r="B207" s="65">
        <f>'Cash Flow Assist'!O176</f>
        <v>0</v>
      </c>
      <c r="C207" s="65"/>
    </row>
    <row r="208" spans="1:3" ht="13" x14ac:dyDescent="0.15">
      <c r="A208">
        <f t="shared" si="4"/>
        <v>167</v>
      </c>
      <c r="B208" s="65">
        <f>'Cash Flow Assist'!O177</f>
        <v>0</v>
      </c>
      <c r="C208" s="65"/>
    </row>
    <row r="209" spans="1:3" ht="13" x14ac:dyDescent="0.15">
      <c r="A209">
        <f t="shared" si="4"/>
        <v>168</v>
      </c>
      <c r="B209" s="65">
        <f>'Cash Flow Assist'!O178</f>
        <v>0</v>
      </c>
      <c r="C209" s="65"/>
    </row>
    <row r="210" spans="1:3" ht="13" x14ac:dyDescent="0.15">
      <c r="A210">
        <f t="shared" si="4"/>
        <v>169</v>
      </c>
      <c r="B210" s="65">
        <f>'Cash Flow Assist'!O179</f>
        <v>0</v>
      </c>
      <c r="C210" s="65"/>
    </row>
    <row r="211" spans="1:3" ht="13" x14ac:dyDescent="0.15">
      <c r="A211">
        <f t="shared" si="4"/>
        <v>170</v>
      </c>
      <c r="B211" s="65">
        <f>'Cash Flow Assist'!O180</f>
        <v>0</v>
      </c>
      <c r="C211" s="65"/>
    </row>
    <row r="212" spans="1:3" ht="13" x14ac:dyDescent="0.15">
      <c r="A212">
        <f t="shared" si="4"/>
        <v>171</v>
      </c>
      <c r="B212" s="65">
        <f>'Cash Flow Assist'!O181</f>
        <v>0</v>
      </c>
      <c r="C212" s="65"/>
    </row>
    <row r="213" spans="1:3" ht="13" x14ac:dyDescent="0.15">
      <c r="A213">
        <f t="shared" si="4"/>
        <v>172</v>
      </c>
      <c r="B213" s="65">
        <f>'Cash Flow Assist'!O182</f>
        <v>0</v>
      </c>
      <c r="C213" s="65"/>
    </row>
    <row r="214" spans="1:3" ht="13" x14ac:dyDescent="0.15">
      <c r="A214">
        <f t="shared" si="4"/>
        <v>173</v>
      </c>
      <c r="B214" s="65">
        <f>'Cash Flow Assist'!O183</f>
        <v>0</v>
      </c>
      <c r="C214" s="65"/>
    </row>
    <row r="215" spans="1:3" ht="13" x14ac:dyDescent="0.15">
      <c r="A215">
        <f t="shared" si="4"/>
        <v>174</v>
      </c>
      <c r="B215" s="65">
        <f>'Cash Flow Assist'!O184</f>
        <v>0</v>
      </c>
      <c r="C215" s="65"/>
    </row>
    <row r="216" spans="1:3" ht="13" x14ac:dyDescent="0.15">
      <c r="A216">
        <f t="shared" si="4"/>
        <v>175</v>
      </c>
      <c r="B216" s="65">
        <f>'Cash Flow Assist'!O185</f>
        <v>0</v>
      </c>
      <c r="C216" s="65"/>
    </row>
    <row r="217" spans="1:3" ht="13" x14ac:dyDescent="0.15">
      <c r="A217">
        <f t="shared" si="4"/>
        <v>176</v>
      </c>
      <c r="B217" s="65">
        <f>'Cash Flow Assist'!O186</f>
        <v>0</v>
      </c>
      <c r="C217" s="65"/>
    </row>
    <row r="218" spans="1:3" ht="13" x14ac:dyDescent="0.15">
      <c r="A218">
        <f t="shared" si="4"/>
        <v>177</v>
      </c>
      <c r="B218" s="65">
        <f>'Cash Flow Assist'!O187</f>
        <v>0</v>
      </c>
      <c r="C218" s="65"/>
    </row>
    <row r="219" spans="1:3" ht="13" x14ac:dyDescent="0.15">
      <c r="A219">
        <f t="shared" si="4"/>
        <v>178</v>
      </c>
      <c r="B219" s="65">
        <f>'Cash Flow Assist'!O188</f>
        <v>0</v>
      </c>
      <c r="C219" s="65"/>
    </row>
    <row r="220" spans="1:3" ht="13" x14ac:dyDescent="0.15">
      <c r="A220">
        <f t="shared" si="4"/>
        <v>179</v>
      </c>
      <c r="B220" s="65">
        <f>'Cash Flow Assist'!O189</f>
        <v>0</v>
      </c>
      <c r="C220" s="65"/>
    </row>
    <row r="221" spans="1:3" ht="13" x14ac:dyDescent="0.15">
      <c r="A221">
        <f t="shared" si="4"/>
        <v>180</v>
      </c>
      <c r="B221" s="65">
        <f>'Cash Flow Assist'!O190</f>
        <v>0</v>
      </c>
      <c r="C221" s="65"/>
    </row>
    <row r="222" spans="1:3" ht="13" x14ac:dyDescent="0.15">
      <c r="A222">
        <f t="shared" si="4"/>
        <v>181</v>
      </c>
      <c r="B222" s="65">
        <f>'Cash Flow Assist'!O191</f>
        <v>0</v>
      </c>
      <c r="C222" s="65"/>
    </row>
    <row r="223" spans="1:3" ht="13" x14ac:dyDescent="0.15">
      <c r="A223">
        <f t="shared" si="4"/>
        <v>182</v>
      </c>
      <c r="B223" s="65">
        <f>'Cash Flow Assist'!O192</f>
        <v>0</v>
      </c>
      <c r="C223" s="65"/>
    </row>
    <row r="224" spans="1:3" ht="13" x14ac:dyDescent="0.15">
      <c r="A224">
        <f t="shared" si="4"/>
        <v>183</v>
      </c>
      <c r="B224" s="65">
        <f>'Cash Flow Assist'!O193</f>
        <v>0</v>
      </c>
      <c r="C224" s="65"/>
    </row>
    <row r="225" spans="1:3" ht="13" x14ac:dyDescent="0.15">
      <c r="A225">
        <f t="shared" si="4"/>
        <v>184</v>
      </c>
      <c r="B225" s="65">
        <f>'Cash Flow Assist'!O194</f>
        <v>0</v>
      </c>
      <c r="C225" s="65"/>
    </row>
    <row r="226" spans="1:3" ht="13" x14ac:dyDescent="0.15">
      <c r="A226">
        <f t="shared" si="4"/>
        <v>185</v>
      </c>
      <c r="B226" s="65">
        <f>'Cash Flow Assist'!O195</f>
        <v>0</v>
      </c>
      <c r="C226" s="65"/>
    </row>
    <row r="227" spans="1:3" ht="13" x14ac:dyDescent="0.15">
      <c r="A227">
        <f t="shared" si="4"/>
        <v>186</v>
      </c>
      <c r="B227" s="65">
        <f>'Cash Flow Assist'!O196</f>
        <v>0</v>
      </c>
      <c r="C227" s="65"/>
    </row>
    <row r="228" spans="1:3" ht="13" x14ac:dyDescent="0.15">
      <c r="A228">
        <f t="shared" si="4"/>
        <v>187</v>
      </c>
      <c r="B228" s="65">
        <f>'Cash Flow Assist'!O197</f>
        <v>0</v>
      </c>
      <c r="C228" s="65"/>
    </row>
    <row r="229" spans="1:3" ht="13" x14ac:dyDescent="0.15">
      <c r="A229">
        <f t="shared" si="4"/>
        <v>188</v>
      </c>
      <c r="B229" s="65">
        <f>'Cash Flow Assist'!O198</f>
        <v>0</v>
      </c>
      <c r="C229" s="65"/>
    </row>
    <row r="230" spans="1:3" ht="13" x14ac:dyDescent="0.15">
      <c r="A230">
        <f t="shared" si="4"/>
        <v>189</v>
      </c>
      <c r="B230" s="65">
        <f>'Cash Flow Assist'!O199</f>
        <v>0</v>
      </c>
      <c r="C230" s="65"/>
    </row>
    <row r="231" spans="1:3" ht="13" x14ac:dyDescent="0.15">
      <c r="A231">
        <f t="shared" si="4"/>
        <v>190</v>
      </c>
      <c r="B231" s="65">
        <f>'Cash Flow Assist'!O200</f>
        <v>0</v>
      </c>
      <c r="C231" s="65"/>
    </row>
    <row r="232" spans="1:3" ht="13" x14ac:dyDescent="0.15">
      <c r="A232">
        <f t="shared" si="4"/>
        <v>191</v>
      </c>
      <c r="B232" s="65">
        <f>'Cash Flow Assist'!O201</f>
        <v>0</v>
      </c>
      <c r="C232" s="65"/>
    </row>
    <row r="233" spans="1:3" ht="13" x14ac:dyDescent="0.15">
      <c r="A233">
        <f t="shared" si="4"/>
        <v>192</v>
      </c>
      <c r="B233" s="65">
        <f>'Cash Flow Assist'!O202</f>
        <v>0</v>
      </c>
      <c r="C233" s="65"/>
    </row>
    <row r="234" spans="1:3" ht="13" x14ac:dyDescent="0.15">
      <c r="A234">
        <f t="shared" si="4"/>
        <v>193</v>
      </c>
      <c r="B234" s="65">
        <f>'Cash Flow Assist'!O203</f>
        <v>0</v>
      </c>
      <c r="C234" s="65"/>
    </row>
    <row r="235" spans="1:3" ht="13" x14ac:dyDescent="0.15">
      <c r="A235">
        <f t="shared" si="4"/>
        <v>194</v>
      </c>
      <c r="B235" s="65">
        <f>'Cash Flow Assist'!O204</f>
        <v>0</v>
      </c>
      <c r="C235" s="65"/>
    </row>
    <row r="236" spans="1:3" ht="13" x14ac:dyDescent="0.15">
      <c r="A236">
        <f t="shared" si="4"/>
        <v>195</v>
      </c>
      <c r="B236" s="65">
        <f>'Cash Flow Assist'!O205</f>
        <v>0</v>
      </c>
      <c r="C236" s="65"/>
    </row>
    <row r="237" spans="1:3" ht="13" x14ac:dyDescent="0.15">
      <c r="A237">
        <f t="shared" si="4"/>
        <v>196</v>
      </c>
      <c r="B237" s="65">
        <f>'Cash Flow Assist'!O206</f>
        <v>0</v>
      </c>
      <c r="C237" s="65"/>
    </row>
    <row r="238" spans="1:3" ht="13" x14ac:dyDescent="0.15">
      <c r="A238">
        <f t="shared" si="4"/>
        <v>197</v>
      </c>
      <c r="B238" s="65">
        <f>'Cash Flow Assist'!O207</f>
        <v>0</v>
      </c>
      <c r="C238" s="65"/>
    </row>
    <row r="239" spans="1:3" ht="13" x14ac:dyDescent="0.15">
      <c r="A239">
        <f t="shared" si="4"/>
        <v>198</v>
      </c>
      <c r="B239" s="65">
        <f>'Cash Flow Assist'!O208</f>
        <v>0</v>
      </c>
      <c r="C239" s="65"/>
    </row>
    <row r="240" spans="1:3" ht="13" x14ac:dyDescent="0.15">
      <c r="A240">
        <f t="shared" si="4"/>
        <v>199</v>
      </c>
      <c r="B240" s="65">
        <f>'Cash Flow Assist'!O209</f>
        <v>0</v>
      </c>
      <c r="C240" s="65"/>
    </row>
    <row r="241" spans="1:3" ht="13" x14ac:dyDescent="0.15">
      <c r="A241">
        <f t="shared" si="4"/>
        <v>200</v>
      </c>
      <c r="B241" s="65">
        <f>'Cash Flow Assist'!O210</f>
        <v>0</v>
      </c>
      <c r="C241" s="65"/>
    </row>
    <row r="242" spans="1:3" ht="13" x14ac:dyDescent="0.15">
      <c r="A242">
        <f t="shared" si="4"/>
        <v>201</v>
      </c>
      <c r="B242" s="65">
        <f>'Cash Flow Assist'!O211</f>
        <v>0</v>
      </c>
      <c r="C242" s="65"/>
    </row>
    <row r="243" spans="1:3" ht="13" x14ac:dyDescent="0.15">
      <c r="A243">
        <f t="shared" si="4"/>
        <v>202</v>
      </c>
      <c r="B243" s="65">
        <f>'Cash Flow Assist'!O212</f>
        <v>0</v>
      </c>
      <c r="C243" s="65"/>
    </row>
    <row r="244" spans="1:3" ht="13" x14ac:dyDescent="0.15">
      <c r="A244">
        <f t="shared" si="4"/>
        <v>203</v>
      </c>
      <c r="B244" s="65">
        <f>'Cash Flow Assist'!O213</f>
        <v>0</v>
      </c>
      <c r="C244" s="65"/>
    </row>
    <row r="245" spans="1:3" ht="13" x14ac:dyDescent="0.15">
      <c r="A245">
        <f t="shared" si="4"/>
        <v>204</v>
      </c>
      <c r="B245" s="65">
        <f>'Cash Flow Assist'!O214</f>
        <v>0</v>
      </c>
      <c r="C245" s="65"/>
    </row>
    <row r="246" spans="1:3" ht="13" x14ac:dyDescent="0.15">
      <c r="A246">
        <f t="shared" si="4"/>
        <v>205</v>
      </c>
      <c r="B246" s="65">
        <f>'Cash Flow Assist'!O215</f>
        <v>0</v>
      </c>
      <c r="C246" s="65"/>
    </row>
    <row r="247" spans="1:3" ht="13" x14ac:dyDescent="0.15">
      <c r="A247">
        <f t="shared" si="4"/>
        <v>206</v>
      </c>
      <c r="B247" s="65">
        <f>'Cash Flow Assist'!O216</f>
        <v>0</v>
      </c>
      <c r="C247" s="65"/>
    </row>
    <row r="248" spans="1:3" ht="13" x14ac:dyDescent="0.15">
      <c r="A248">
        <f t="shared" si="4"/>
        <v>207</v>
      </c>
      <c r="B248" s="65">
        <f>'Cash Flow Assist'!O217</f>
        <v>0</v>
      </c>
      <c r="C248" s="65"/>
    </row>
    <row r="249" spans="1:3" ht="13" x14ac:dyDescent="0.15">
      <c r="A249">
        <f t="shared" si="4"/>
        <v>208</v>
      </c>
      <c r="B249" s="65">
        <f>'Cash Flow Assist'!O218</f>
        <v>0</v>
      </c>
      <c r="C249" s="65"/>
    </row>
    <row r="250" spans="1:3" ht="13" x14ac:dyDescent="0.15">
      <c r="A250">
        <f t="shared" si="4"/>
        <v>209</v>
      </c>
      <c r="B250" s="65">
        <f>'Cash Flow Assist'!O219</f>
        <v>0</v>
      </c>
      <c r="C250" s="65"/>
    </row>
    <row r="251" spans="1:3" ht="13" x14ac:dyDescent="0.15">
      <c r="A251">
        <f t="shared" si="4"/>
        <v>210</v>
      </c>
      <c r="B251" s="65">
        <f>'Cash Flow Assist'!O220</f>
        <v>0</v>
      </c>
      <c r="C251" s="65"/>
    </row>
    <row r="252" spans="1:3" ht="13" x14ac:dyDescent="0.15">
      <c r="A252">
        <f t="shared" si="4"/>
        <v>211</v>
      </c>
      <c r="B252" s="65">
        <f>'Cash Flow Assist'!O221</f>
        <v>0</v>
      </c>
      <c r="C252" s="65"/>
    </row>
    <row r="253" spans="1:3" ht="13" x14ac:dyDescent="0.15">
      <c r="A253">
        <f t="shared" si="4"/>
        <v>212</v>
      </c>
      <c r="B253" s="65">
        <f>'Cash Flow Assist'!O222</f>
        <v>0</v>
      </c>
      <c r="C253" s="65"/>
    </row>
    <row r="254" spans="1:3" ht="13" x14ac:dyDescent="0.15">
      <c r="A254">
        <f t="shared" si="4"/>
        <v>213</v>
      </c>
      <c r="B254" s="65">
        <f>'Cash Flow Assist'!O223</f>
        <v>0</v>
      </c>
      <c r="C254" s="65"/>
    </row>
    <row r="255" spans="1:3" ht="13" x14ac:dyDescent="0.15">
      <c r="A255">
        <f t="shared" si="4"/>
        <v>214</v>
      </c>
      <c r="B255" s="65">
        <f>'Cash Flow Assist'!O224</f>
        <v>0</v>
      </c>
      <c r="C255" s="65"/>
    </row>
    <row r="256" spans="1:3" ht="13" x14ac:dyDescent="0.15">
      <c r="A256">
        <f t="shared" si="4"/>
        <v>215</v>
      </c>
      <c r="B256" s="65">
        <f>'Cash Flow Assist'!O225</f>
        <v>0</v>
      </c>
      <c r="C256" s="65"/>
    </row>
    <row r="257" spans="1:3" ht="13" x14ac:dyDescent="0.15">
      <c r="A257">
        <f t="shared" si="4"/>
        <v>216</v>
      </c>
      <c r="B257" s="65">
        <f>'Cash Flow Assist'!O226</f>
        <v>0</v>
      </c>
      <c r="C257" s="65"/>
    </row>
    <row r="258" spans="1:3" ht="13" x14ac:dyDescent="0.15">
      <c r="A258">
        <f t="shared" si="4"/>
        <v>217</v>
      </c>
      <c r="B258" s="65">
        <f>'Cash Flow Assist'!O227</f>
        <v>0</v>
      </c>
      <c r="C258" s="65"/>
    </row>
    <row r="259" spans="1:3" ht="13" x14ac:dyDescent="0.15">
      <c r="A259">
        <f t="shared" si="4"/>
        <v>218</v>
      </c>
      <c r="B259" s="65">
        <f>'Cash Flow Assist'!O228</f>
        <v>0</v>
      </c>
      <c r="C259" s="65"/>
    </row>
    <row r="260" spans="1:3" ht="13" x14ac:dyDescent="0.15">
      <c r="A260">
        <f t="shared" si="4"/>
        <v>219</v>
      </c>
      <c r="B260" s="65">
        <f>'Cash Flow Assist'!O229</f>
        <v>0</v>
      </c>
      <c r="C260" s="65"/>
    </row>
    <row r="261" spans="1:3" ht="13" x14ac:dyDescent="0.15">
      <c r="A261">
        <f t="shared" si="4"/>
        <v>220</v>
      </c>
      <c r="B261" s="65">
        <f>'Cash Flow Assist'!O230</f>
        <v>0</v>
      </c>
      <c r="C261" s="65"/>
    </row>
    <row r="262" spans="1:3" ht="13" x14ac:dyDescent="0.15">
      <c r="A262">
        <f t="shared" si="4"/>
        <v>221</v>
      </c>
      <c r="B262" s="65">
        <f>'Cash Flow Assist'!O231</f>
        <v>0</v>
      </c>
      <c r="C262" s="65"/>
    </row>
    <row r="263" spans="1:3" ht="13" x14ac:dyDescent="0.15">
      <c r="A263">
        <f t="shared" si="4"/>
        <v>222</v>
      </c>
      <c r="B263" s="65">
        <f>'Cash Flow Assist'!O232</f>
        <v>0</v>
      </c>
      <c r="C263" s="65"/>
    </row>
    <row r="264" spans="1:3" ht="13" x14ac:dyDescent="0.15">
      <c r="A264">
        <f t="shared" si="4"/>
        <v>223</v>
      </c>
      <c r="B264" s="65">
        <f>'Cash Flow Assist'!O233</f>
        <v>0</v>
      </c>
      <c r="C264" s="65"/>
    </row>
    <row r="265" spans="1:3" ht="13" x14ac:dyDescent="0.15">
      <c r="A265">
        <f t="shared" si="4"/>
        <v>224</v>
      </c>
      <c r="B265" s="65">
        <f>'Cash Flow Assist'!O234</f>
        <v>0</v>
      </c>
      <c r="C265" s="65"/>
    </row>
    <row r="266" spans="1:3" ht="13" x14ac:dyDescent="0.15">
      <c r="A266">
        <f t="shared" si="4"/>
        <v>225</v>
      </c>
      <c r="B266" s="65">
        <f>'Cash Flow Assist'!O235</f>
        <v>0</v>
      </c>
      <c r="C266" s="65"/>
    </row>
    <row r="267" spans="1:3" ht="13" x14ac:dyDescent="0.15">
      <c r="A267">
        <f t="shared" si="4"/>
        <v>226</v>
      </c>
      <c r="B267" s="65">
        <f>'Cash Flow Assist'!O236</f>
        <v>0</v>
      </c>
      <c r="C267" s="65"/>
    </row>
    <row r="268" spans="1:3" ht="13" x14ac:dyDescent="0.15">
      <c r="A268">
        <f t="shared" si="4"/>
        <v>227</v>
      </c>
      <c r="B268" s="65">
        <f>'Cash Flow Assist'!O237</f>
        <v>0</v>
      </c>
      <c r="C268" s="65"/>
    </row>
    <row r="269" spans="1:3" ht="13" x14ac:dyDescent="0.15">
      <c r="A269">
        <f t="shared" si="4"/>
        <v>228</v>
      </c>
      <c r="B269" s="65">
        <f>'Cash Flow Assist'!O238</f>
        <v>0</v>
      </c>
      <c r="C269" s="65"/>
    </row>
    <row r="270" spans="1:3" ht="13" x14ac:dyDescent="0.15">
      <c r="A270">
        <f t="shared" si="4"/>
        <v>229</v>
      </c>
      <c r="B270" s="65">
        <f>'Cash Flow Assist'!O239</f>
        <v>0</v>
      </c>
      <c r="C270" s="65"/>
    </row>
    <row r="271" spans="1:3" ht="13" x14ac:dyDescent="0.15">
      <c r="A271">
        <f t="shared" si="4"/>
        <v>230</v>
      </c>
      <c r="B271" s="65">
        <f>'Cash Flow Assist'!O240</f>
        <v>0</v>
      </c>
      <c r="C271" s="65"/>
    </row>
    <row r="272" spans="1:3" ht="13" x14ac:dyDescent="0.15">
      <c r="A272">
        <f t="shared" si="4"/>
        <v>231</v>
      </c>
      <c r="B272" s="65">
        <f>'Cash Flow Assist'!O241</f>
        <v>0</v>
      </c>
      <c r="C272" s="65"/>
    </row>
    <row r="273" spans="1:3" ht="13" x14ac:dyDescent="0.15">
      <c r="A273">
        <f t="shared" si="4"/>
        <v>232</v>
      </c>
      <c r="B273" s="65">
        <f>'Cash Flow Assist'!O242</f>
        <v>0</v>
      </c>
      <c r="C273" s="65"/>
    </row>
    <row r="274" spans="1:3" ht="13" x14ac:dyDescent="0.15">
      <c r="A274">
        <f t="shared" si="4"/>
        <v>233</v>
      </c>
      <c r="B274" s="65">
        <f>'Cash Flow Assist'!O243</f>
        <v>0</v>
      </c>
      <c r="C274" s="65"/>
    </row>
    <row r="275" spans="1:3" ht="13" x14ac:dyDescent="0.15">
      <c r="A275">
        <f t="shared" si="4"/>
        <v>234</v>
      </c>
      <c r="B275" s="65">
        <f>'Cash Flow Assist'!O244</f>
        <v>0</v>
      </c>
      <c r="C275" s="65"/>
    </row>
    <row r="276" spans="1:3" ht="13" x14ac:dyDescent="0.15">
      <c r="A276">
        <f t="shared" si="4"/>
        <v>235</v>
      </c>
      <c r="B276" s="65">
        <f>'Cash Flow Assist'!O245</f>
        <v>0</v>
      </c>
      <c r="C276" s="65"/>
    </row>
    <row r="277" spans="1:3" ht="13" x14ac:dyDescent="0.15">
      <c r="A277">
        <f t="shared" si="4"/>
        <v>236</v>
      </c>
      <c r="B277" s="65">
        <f>'Cash Flow Assist'!O246</f>
        <v>0</v>
      </c>
      <c r="C277" s="65"/>
    </row>
    <row r="278" spans="1:3" ht="13" x14ac:dyDescent="0.15">
      <c r="A278">
        <f t="shared" si="4"/>
        <v>237</v>
      </c>
      <c r="B278" s="65">
        <f>'Cash Flow Assist'!O247</f>
        <v>0</v>
      </c>
      <c r="C278" s="65"/>
    </row>
    <row r="279" spans="1:3" ht="13" x14ac:dyDescent="0.15">
      <c r="A279">
        <f t="shared" si="4"/>
        <v>238</v>
      </c>
      <c r="B279" s="65">
        <f>'Cash Flow Assist'!O248</f>
        <v>0</v>
      </c>
      <c r="C279" s="65"/>
    </row>
    <row r="280" spans="1:3" ht="13" x14ac:dyDescent="0.15">
      <c r="A280">
        <f t="shared" si="4"/>
        <v>239</v>
      </c>
      <c r="B280" s="65">
        <f>'Cash Flow Assist'!O249</f>
        <v>0</v>
      </c>
      <c r="C280" s="65"/>
    </row>
    <row r="281" spans="1:3" ht="13" x14ac:dyDescent="0.15">
      <c r="A281">
        <f t="shared" si="4"/>
        <v>240</v>
      </c>
      <c r="B281" s="65">
        <f>'Cash Flow Assist'!O250</f>
        <v>0</v>
      </c>
      <c r="C281" s="65"/>
    </row>
    <row r="282" spans="1:3" ht="13" x14ac:dyDescent="0.15">
      <c r="A282">
        <f t="shared" si="4"/>
        <v>241</v>
      </c>
      <c r="B282" s="65">
        <f>'Cash Flow Assist'!O251</f>
        <v>0</v>
      </c>
      <c r="C282" s="65"/>
    </row>
    <row r="283" spans="1:3" ht="13" x14ac:dyDescent="0.15">
      <c r="A283">
        <f t="shared" si="4"/>
        <v>242</v>
      </c>
      <c r="B283" s="65">
        <f>'Cash Flow Assist'!O252</f>
        <v>0</v>
      </c>
      <c r="C283" s="65"/>
    </row>
    <row r="284" spans="1:3" ht="13" x14ac:dyDescent="0.15">
      <c r="A284">
        <f t="shared" si="4"/>
        <v>243</v>
      </c>
      <c r="B284" s="65">
        <f>'Cash Flow Assist'!O253</f>
        <v>0</v>
      </c>
      <c r="C284" s="65"/>
    </row>
    <row r="285" spans="1:3" ht="13" x14ac:dyDescent="0.15">
      <c r="A285">
        <f t="shared" si="4"/>
        <v>244</v>
      </c>
      <c r="B285" s="65">
        <f>'Cash Flow Assist'!O254</f>
        <v>0</v>
      </c>
      <c r="C285" s="65"/>
    </row>
    <row r="286" spans="1:3" ht="13" x14ac:dyDescent="0.15">
      <c r="A286">
        <f t="shared" si="4"/>
        <v>245</v>
      </c>
      <c r="B286" s="65">
        <f>'Cash Flow Assist'!O255</f>
        <v>0</v>
      </c>
      <c r="C286" s="65"/>
    </row>
    <row r="287" spans="1:3" ht="13" x14ac:dyDescent="0.15">
      <c r="A287">
        <f t="shared" si="4"/>
        <v>246</v>
      </c>
      <c r="B287" s="65">
        <f>'Cash Flow Assist'!O256</f>
        <v>0</v>
      </c>
      <c r="C287" s="65"/>
    </row>
    <row r="288" spans="1:3" ht="13" x14ac:dyDescent="0.15">
      <c r="A288">
        <f t="shared" si="4"/>
        <v>247</v>
      </c>
      <c r="B288" s="65">
        <f>'Cash Flow Assist'!O257</f>
        <v>0</v>
      </c>
      <c r="C288" s="65"/>
    </row>
    <row r="289" spans="1:3" ht="13" x14ac:dyDescent="0.15">
      <c r="A289">
        <f t="shared" si="4"/>
        <v>248</v>
      </c>
      <c r="B289" s="65">
        <f>'Cash Flow Assist'!O258</f>
        <v>0</v>
      </c>
      <c r="C289" s="65"/>
    </row>
    <row r="290" spans="1:3" ht="13" x14ac:dyDescent="0.15">
      <c r="A290">
        <f t="shared" si="4"/>
        <v>249</v>
      </c>
      <c r="B290" s="65">
        <f>'Cash Flow Assist'!O259</f>
        <v>0</v>
      </c>
      <c r="C290" s="65"/>
    </row>
    <row r="291" spans="1:3" ht="13" x14ac:dyDescent="0.15">
      <c r="A291">
        <f t="shared" si="4"/>
        <v>250</v>
      </c>
      <c r="B291" s="65">
        <f>'Cash Flow Assist'!O260</f>
        <v>0</v>
      </c>
      <c r="C291" s="65"/>
    </row>
    <row r="292" spans="1:3" ht="13" x14ac:dyDescent="0.15">
      <c r="A292">
        <f t="shared" si="4"/>
        <v>251</v>
      </c>
      <c r="B292" s="65">
        <f>'Cash Flow Assist'!O261</f>
        <v>0</v>
      </c>
      <c r="C292" s="65"/>
    </row>
    <row r="293" spans="1:3" ht="13" x14ac:dyDescent="0.15">
      <c r="A293">
        <f t="shared" si="4"/>
        <v>252</v>
      </c>
      <c r="B293" s="65">
        <f>'Cash Flow Assist'!O262</f>
        <v>0</v>
      </c>
      <c r="C293" s="65"/>
    </row>
    <row r="294" spans="1:3" ht="13" x14ac:dyDescent="0.15">
      <c r="A294">
        <f t="shared" si="4"/>
        <v>253</v>
      </c>
      <c r="B294" s="65">
        <f>'Cash Flow Assist'!O263</f>
        <v>0</v>
      </c>
      <c r="C294" s="65"/>
    </row>
    <row r="295" spans="1:3" ht="13" x14ac:dyDescent="0.15">
      <c r="A295">
        <f t="shared" si="4"/>
        <v>254</v>
      </c>
      <c r="B295" s="65">
        <f>'Cash Flow Assist'!O264</f>
        <v>0</v>
      </c>
      <c r="C295" s="65"/>
    </row>
    <row r="296" spans="1:3" ht="13" x14ac:dyDescent="0.15">
      <c r="A296">
        <f t="shared" si="4"/>
        <v>255</v>
      </c>
      <c r="B296" s="65">
        <f>'Cash Flow Assist'!O265</f>
        <v>0</v>
      </c>
      <c r="C296" s="65"/>
    </row>
    <row r="297" spans="1:3" ht="13" x14ac:dyDescent="0.15">
      <c r="A297">
        <f t="shared" si="4"/>
        <v>256</v>
      </c>
      <c r="B297" s="65">
        <f>'Cash Flow Assist'!O266</f>
        <v>0</v>
      </c>
      <c r="C297" s="65"/>
    </row>
    <row r="298" spans="1:3" ht="13" x14ac:dyDescent="0.15">
      <c r="A298">
        <f t="shared" si="4"/>
        <v>257</v>
      </c>
      <c r="B298" s="65">
        <f>'Cash Flow Assist'!O267</f>
        <v>0</v>
      </c>
      <c r="C298" s="65"/>
    </row>
    <row r="299" spans="1:3" ht="13" x14ac:dyDescent="0.15">
      <c r="A299">
        <f t="shared" si="4"/>
        <v>258</v>
      </c>
      <c r="B299" s="65">
        <f>'Cash Flow Assist'!O268</f>
        <v>0</v>
      </c>
      <c r="C299" s="65"/>
    </row>
    <row r="300" spans="1:3" ht="13" x14ac:dyDescent="0.15">
      <c r="A300">
        <f t="shared" si="4"/>
        <v>259</v>
      </c>
      <c r="B300" s="65">
        <f>'Cash Flow Assist'!O269</f>
        <v>0</v>
      </c>
      <c r="C300" s="65"/>
    </row>
    <row r="301" spans="1:3" ht="13" x14ac:dyDescent="0.15">
      <c r="A301">
        <f t="shared" si="4"/>
        <v>260</v>
      </c>
      <c r="B301" s="65">
        <f>'Cash Flow Assist'!O270</f>
        <v>0</v>
      </c>
      <c r="C301" s="65"/>
    </row>
    <row r="302" spans="1:3" ht="13" x14ac:dyDescent="0.15">
      <c r="A302">
        <f t="shared" si="4"/>
        <v>261</v>
      </c>
      <c r="B302" s="65">
        <f>'Cash Flow Assist'!O271</f>
        <v>0</v>
      </c>
      <c r="C302" s="65"/>
    </row>
    <row r="303" spans="1:3" ht="13" x14ac:dyDescent="0.15">
      <c r="A303">
        <f t="shared" si="4"/>
        <v>262</v>
      </c>
      <c r="B303" s="65">
        <f>'Cash Flow Assist'!O272</f>
        <v>0</v>
      </c>
      <c r="C303" s="65"/>
    </row>
    <row r="304" spans="1:3" ht="13" x14ac:dyDescent="0.15">
      <c r="A304">
        <f t="shared" si="4"/>
        <v>263</v>
      </c>
      <c r="B304" s="65">
        <f>'Cash Flow Assist'!O273</f>
        <v>0</v>
      </c>
      <c r="C304" s="65"/>
    </row>
    <row r="305" spans="1:3" ht="13" x14ac:dyDescent="0.15">
      <c r="A305">
        <f t="shared" si="4"/>
        <v>264</v>
      </c>
      <c r="B305" s="65">
        <f>'Cash Flow Assist'!O274</f>
        <v>0</v>
      </c>
      <c r="C305" s="65"/>
    </row>
    <row r="306" spans="1:3" ht="13" x14ac:dyDescent="0.15">
      <c r="A306">
        <f t="shared" si="4"/>
        <v>265</v>
      </c>
      <c r="B306" s="65">
        <f>'Cash Flow Assist'!O275</f>
        <v>0</v>
      </c>
      <c r="C306" s="65"/>
    </row>
    <row r="307" spans="1:3" ht="13" x14ac:dyDescent="0.15">
      <c r="A307">
        <f t="shared" si="4"/>
        <v>266</v>
      </c>
      <c r="B307" s="65">
        <f>'Cash Flow Assist'!O276</f>
        <v>0</v>
      </c>
      <c r="C307" s="65"/>
    </row>
    <row r="308" spans="1:3" ht="13" x14ac:dyDescent="0.15">
      <c r="A308">
        <f t="shared" si="4"/>
        <v>267</v>
      </c>
      <c r="B308" s="65">
        <f>'Cash Flow Assist'!O277</f>
        <v>0</v>
      </c>
      <c r="C308" s="65"/>
    </row>
    <row r="309" spans="1:3" ht="13" x14ac:dyDescent="0.15">
      <c r="A309">
        <f t="shared" si="4"/>
        <v>268</v>
      </c>
      <c r="B309" s="65">
        <f>'Cash Flow Assist'!O278</f>
        <v>0</v>
      </c>
      <c r="C309" s="65"/>
    </row>
    <row r="310" spans="1:3" ht="13" x14ac:dyDescent="0.15">
      <c r="A310">
        <f t="shared" si="4"/>
        <v>269</v>
      </c>
      <c r="B310" s="65">
        <f>'Cash Flow Assist'!O279</f>
        <v>0</v>
      </c>
      <c r="C310" s="65"/>
    </row>
    <row r="311" spans="1:3" ht="13" x14ac:dyDescent="0.15">
      <c r="A311">
        <f t="shared" si="4"/>
        <v>270</v>
      </c>
      <c r="B311" s="65">
        <f>'Cash Flow Assist'!O280</f>
        <v>0</v>
      </c>
      <c r="C311" s="65"/>
    </row>
    <row r="312" spans="1:3" ht="13" x14ac:dyDescent="0.15">
      <c r="A312">
        <f t="shared" si="4"/>
        <v>271</v>
      </c>
      <c r="B312" s="65">
        <f>'Cash Flow Assist'!O281</f>
        <v>0</v>
      </c>
      <c r="C312" s="65"/>
    </row>
    <row r="313" spans="1:3" ht="13" x14ac:dyDescent="0.15">
      <c r="A313">
        <f t="shared" si="4"/>
        <v>272</v>
      </c>
      <c r="B313" s="65">
        <f>'Cash Flow Assist'!O282</f>
        <v>0</v>
      </c>
      <c r="C313" s="65"/>
    </row>
    <row r="314" spans="1:3" ht="13" x14ac:dyDescent="0.15">
      <c r="A314">
        <f t="shared" si="4"/>
        <v>273</v>
      </c>
      <c r="B314" s="65">
        <f>'Cash Flow Assist'!O283</f>
        <v>0</v>
      </c>
      <c r="C314" s="65"/>
    </row>
    <row r="315" spans="1:3" ht="13" x14ac:dyDescent="0.15">
      <c r="A315">
        <f t="shared" si="4"/>
        <v>274</v>
      </c>
      <c r="B315" s="65">
        <f>'Cash Flow Assist'!O284</f>
        <v>0</v>
      </c>
      <c r="C315" s="65"/>
    </row>
    <row r="316" spans="1:3" ht="13" x14ac:dyDescent="0.15">
      <c r="A316">
        <f t="shared" si="4"/>
        <v>275</v>
      </c>
      <c r="B316" s="65">
        <f>'Cash Flow Assist'!O285</f>
        <v>0</v>
      </c>
      <c r="C316" s="65"/>
    </row>
    <row r="317" spans="1:3" ht="13" x14ac:dyDescent="0.15">
      <c r="A317">
        <f t="shared" si="4"/>
        <v>276</v>
      </c>
      <c r="B317" s="65">
        <f>'Cash Flow Assist'!O286</f>
        <v>0</v>
      </c>
      <c r="C317" s="65"/>
    </row>
    <row r="318" spans="1:3" ht="13" x14ac:dyDescent="0.15">
      <c r="A318">
        <f t="shared" si="4"/>
        <v>277</v>
      </c>
      <c r="B318" s="65">
        <f>'Cash Flow Assist'!O287</f>
        <v>0</v>
      </c>
      <c r="C318" s="65"/>
    </row>
    <row r="319" spans="1:3" ht="13" x14ac:dyDescent="0.15">
      <c r="A319">
        <f t="shared" si="4"/>
        <v>278</v>
      </c>
      <c r="B319" s="65">
        <f>'Cash Flow Assist'!O288</f>
        <v>0</v>
      </c>
      <c r="C319" s="65"/>
    </row>
    <row r="320" spans="1:3" ht="13" x14ac:dyDescent="0.15">
      <c r="A320">
        <f t="shared" si="4"/>
        <v>279</v>
      </c>
      <c r="B320" s="65">
        <f>'Cash Flow Assist'!O289</f>
        <v>0</v>
      </c>
      <c r="C320" s="65"/>
    </row>
    <row r="321" spans="1:3" ht="13" x14ac:dyDescent="0.15">
      <c r="A321">
        <f t="shared" si="4"/>
        <v>280</v>
      </c>
      <c r="B321" s="65">
        <f>'Cash Flow Assist'!O290</f>
        <v>0</v>
      </c>
      <c r="C321" s="65"/>
    </row>
    <row r="322" spans="1:3" ht="13" x14ac:dyDescent="0.15">
      <c r="A322">
        <f t="shared" si="4"/>
        <v>281</v>
      </c>
      <c r="B322" s="65">
        <f>'Cash Flow Assist'!O291</f>
        <v>0</v>
      </c>
      <c r="C322" s="65"/>
    </row>
    <row r="323" spans="1:3" ht="13" x14ac:dyDescent="0.15">
      <c r="A323">
        <f t="shared" si="4"/>
        <v>282</v>
      </c>
      <c r="B323" s="65">
        <f>'Cash Flow Assist'!O292</f>
        <v>0</v>
      </c>
      <c r="C323" s="65"/>
    </row>
    <row r="324" spans="1:3" ht="13" x14ac:dyDescent="0.15">
      <c r="A324">
        <f t="shared" si="4"/>
        <v>283</v>
      </c>
      <c r="B324" s="65">
        <f>'Cash Flow Assist'!O293</f>
        <v>0</v>
      </c>
      <c r="C324" s="65"/>
    </row>
    <row r="325" spans="1:3" ht="13" x14ac:dyDescent="0.15">
      <c r="A325">
        <f t="shared" si="4"/>
        <v>284</v>
      </c>
      <c r="B325" s="65">
        <f>'Cash Flow Assist'!O294</f>
        <v>0</v>
      </c>
      <c r="C325" s="65"/>
    </row>
    <row r="326" spans="1:3" ht="13" x14ac:dyDescent="0.15">
      <c r="A326">
        <f t="shared" si="4"/>
        <v>285</v>
      </c>
      <c r="B326" s="65">
        <f>'Cash Flow Assist'!O295</f>
        <v>0</v>
      </c>
      <c r="C326" s="65"/>
    </row>
    <row r="327" spans="1:3" ht="13" x14ac:dyDescent="0.15">
      <c r="A327">
        <f t="shared" si="4"/>
        <v>286</v>
      </c>
      <c r="B327" s="65">
        <f>'Cash Flow Assist'!O296</f>
        <v>0</v>
      </c>
      <c r="C327" s="65"/>
    </row>
    <row r="328" spans="1:3" ht="13" x14ac:dyDescent="0.15">
      <c r="A328">
        <f t="shared" si="4"/>
        <v>287</v>
      </c>
      <c r="B328" s="65">
        <f>'Cash Flow Assist'!O297</f>
        <v>0</v>
      </c>
      <c r="C328" s="65"/>
    </row>
    <row r="329" spans="1:3" ht="13" x14ac:dyDescent="0.15">
      <c r="A329">
        <f t="shared" si="4"/>
        <v>288</v>
      </c>
      <c r="B329" s="65">
        <f>'Cash Flow Assist'!O298</f>
        <v>0</v>
      </c>
      <c r="C329" s="65"/>
    </row>
    <row r="330" spans="1:3" ht="13" x14ac:dyDescent="0.15">
      <c r="A330">
        <f t="shared" si="4"/>
        <v>289</v>
      </c>
      <c r="B330" s="65">
        <f>'Cash Flow Assist'!O299</f>
        <v>0</v>
      </c>
      <c r="C330" s="65"/>
    </row>
    <row r="331" spans="1:3" ht="13" x14ac:dyDescent="0.15">
      <c r="A331">
        <f t="shared" si="4"/>
        <v>290</v>
      </c>
      <c r="B331" s="65">
        <f>'Cash Flow Assist'!O300</f>
        <v>0</v>
      </c>
      <c r="C331" s="65"/>
    </row>
    <row r="332" spans="1:3" ht="13" x14ac:dyDescent="0.15">
      <c r="A332">
        <f t="shared" si="4"/>
        <v>291</v>
      </c>
      <c r="B332" s="65">
        <f>'Cash Flow Assist'!O301</f>
        <v>0</v>
      </c>
      <c r="C332" s="65"/>
    </row>
    <row r="333" spans="1:3" ht="13" x14ac:dyDescent="0.15">
      <c r="A333">
        <f t="shared" si="4"/>
        <v>292</v>
      </c>
      <c r="B333" s="65">
        <f>'Cash Flow Assist'!O302</f>
        <v>0</v>
      </c>
      <c r="C333" s="65"/>
    </row>
    <row r="334" spans="1:3" ht="13" x14ac:dyDescent="0.15">
      <c r="A334">
        <f t="shared" si="4"/>
        <v>293</v>
      </c>
      <c r="B334" s="65">
        <f>'Cash Flow Assist'!O303</f>
        <v>0</v>
      </c>
      <c r="C334" s="65"/>
    </row>
    <row r="335" spans="1:3" ht="13" x14ac:dyDescent="0.15">
      <c r="A335">
        <f t="shared" si="4"/>
        <v>294</v>
      </c>
      <c r="B335" s="65">
        <f>'Cash Flow Assist'!O304</f>
        <v>0</v>
      </c>
      <c r="C335" s="65"/>
    </row>
    <row r="336" spans="1:3" ht="13" x14ac:dyDescent="0.15">
      <c r="A336">
        <f t="shared" si="4"/>
        <v>295</v>
      </c>
      <c r="B336" s="65">
        <f>'Cash Flow Assist'!O305</f>
        <v>0</v>
      </c>
      <c r="C336" s="65"/>
    </row>
    <row r="337" spans="1:3" ht="13" x14ac:dyDescent="0.15">
      <c r="A337">
        <f t="shared" si="4"/>
        <v>296</v>
      </c>
      <c r="B337" s="65">
        <f>'Cash Flow Assist'!O306</f>
        <v>0</v>
      </c>
      <c r="C337" s="65"/>
    </row>
    <row r="338" spans="1:3" ht="13" x14ac:dyDescent="0.15">
      <c r="A338">
        <f t="shared" si="4"/>
        <v>297</v>
      </c>
      <c r="B338" s="65">
        <f>'Cash Flow Assist'!O307</f>
        <v>0</v>
      </c>
      <c r="C338" s="65"/>
    </row>
    <row r="339" spans="1:3" ht="13" x14ac:dyDescent="0.15">
      <c r="A339">
        <f t="shared" si="4"/>
        <v>298</v>
      </c>
      <c r="B339" s="65">
        <f>'Cash Flow Assist'!O308</f>
        <v>0</v>
      </c>
      <c r="C339" s="65"/>
    </row>
    <row r="340" spans="1:3" ht="13" x14ac:dyDescent="0.15">
      <c r="A340">
        <f t="shared" si="4"/>
        <v>299</v>
      </c>
      <c r="B340" s="65">
        <f>'Cash Flow Assist'!O309</f>
        <v>0</v>
      </c>
      <c r="C340" s="65"/>
    </row>
    <row r="341" spans="1:3" ht="13" x14ac:dyDescent="0.15">
      <c r="A341">
        <f t="shared" si="4"/>
        <v>300</v>
      </c>
      <c r="B341" s="65">
        <f>'Cash Flow Assist'!O310</f>
        <v>0</v>
      </c>
      <c r="C341" s="65"/>
    </row>
    <row r="342" spans="1:3" ht="13" x14ac:dyDescent="0.15">
      <c r="A342">
        <f t="shared" si="4"/>
        <v>301</v>
      </c>
      <c r="B342" s="65">
        <f>'Cash Flow Assist'!O311</f>
        <v>0</v>
      </c>
      <c r="C342" s="65"/>
    </row>
    <row r="343" spans="1:3" ht="13" x14ac:dyDescent="0.15">
      <c r="A343">
        <f t="shared" si="4"/>
        <v>302</v>
      </c>
      <c r="B343" s="65">
        <f>'Cash Flow Assist'!O312</f>
        <v>0</v>
      </c>
      <c r="C343" s="65"/>
    </row>
    <row r="344" spans="1:3" ht="13" x14ac:dyDescent="0.15">
      <c r="A344">
        <f t="shared" si="4"/>
        <v>303</v>
      </c>
      <c r="B344" s="65">
        <f>'Cash Flow Assist'!O313</f>
        <v>0</v>
      </c>
      <c r="C344" s="65"/>
    </row>
    <row r="345" spans="1:3" ht="13" x14ac:dyDescent="0.15">
      <c r="A345">
        <f t="shared" si="4"/>
        <v>304</v>
      </c>
      <c r="B345" s="65">
        <f>'Cash Flow Assist'!O314</f>
        <v>0</v>
      </c>
      <c r="C345" s="65"/>
    </row>
    <row r="346" spans="1:3" ht="13" x14ac:dyDescent="0.15">
      <c r="A346">
        <f t="shared" si="4"/>
        <v>305</v>
      </c>
      <c r="B346" s="65">
        <f>'Cash Flow Assist'!O315</f>
        <v>0</v>
      </c>
      <c r="C346" s="65"/>
    </row>
    <row r="347" spans="1:3" ht="13" x14ac:dyDescent="0.15">
      <c r="A347">
        <f t="shared" si="4"/>
        <v>306</v>
      </c>
      <c r="B347" s="65">
        <f>'Cash Flow Assist'!O316</f>
        <v>0</v>
      </c>
      <c r="C347" s="65"/>
    </row>
    <row r="348" spans="1:3" ht="13" x14ac:dyDescent="0.15">
      <c r="A348">
        <f t="shared" si="4"/>
        <v>307</v>
      </c>
      <c r="B348" s="65">
        <f>'Cash Flow Assist'!O317</f>
        <v>0</v>
      </c>
      <c r="C348" s="65"/>
    </row>
    <row r="349" spans="1:3" ht="13" x14ac:dyDescent="0.15">
      <c r="A349">
        <f t="shared" si="4"/>
        <v>308</v>
      </c>
      <c r="B349" s="65">
        <f>'Cash Flow Assist'!O318</f>
        <v>0</v>
      </c>
      <c r="C349" s="65"/>
    </row>
    <row r="350" spans="1:3" ht="13" x14ac:dyDescent="0.15">
      <c r="A350">
        <f t="shared" si="4"/>
        <v>309</v>
      </c>
      <c r="B350" s="65">
        <f>'Cash Flow Assist'!O319</f>
        <v>0</v>
      </c>
      <c r="C350" s="65"/>
    </row>
    <row r="351" spans="1:3" ht="13" x14ac:dyDescent="0.15">
      <c r="A351">
        <f t="shared" si="4"/>
        <v>310</v>
      </c>
      <c r="B351" s="65">
        <f>'Cash Flow Assist'!O320</f>
        <v>0</v>
      </c>
      <c r="C351" s="65"/>
    </row>
    <row r="352" spans="1:3" ht="13" x14ac:dyDescent="0.15">
      <c r="A352">
        <f t="shared" si="4"/>
        <v>311</v>
      </c>
      <c r="B352" s="65">
        <f>'Cash Flow Assist'!O321</f>
        <v>0</v>
      </c>
      <c r="C352" s="65"/>
    </row>
    <row r="353" spans="1:3" ht="13" x14ac:dyDescent="0.15">
      <c r="A353">
        <f t="shared" si="4"/>
        <v>312</v>
      </c>
      <c r="B353" s="65">
        <f>'Cash Flow Assist'!O322</f>
        <v>0</v>
      </c>
      <c r="C353" s="65"/>
    </row>
    <row r="354" spans="1:3" ht="13" x14ac:dyDescent="0.15">
      <c r="A354">
        <f t="shared" si="4"/>
        <v>313</v>
      </c>
      <c r="B354" s="65">
        <f>'Cash Flow Assist'!O323</f>
        <v>0</v>
      </c>
      <c r="C354" s="65"/>
    </row>
    <row r="355" spans="1:3" ht="13" x14ac:dyDescent="0.15">
      <c r="A355">
        <f t="shared" si="4"/>
        <v>314</v>
      </c>
      <c r="B355" s="65">
        <f>'Cash Flow Assist'!O324</f>
        <v>0</v>
      </c>
      <c r="C355" s="65"/>
    </row>
    <row r="356" spans="1:3" ht="13" x14ac:dyDescent="0.15">
      <c r="A356">
        <f t="shared" si="4"/>
        <v>315</v>
      </c>
      <c r="B356" s="65">
        <f>'Cash Flow Assist'!O325</f>
        <v>0</v>
      </c>
      <c r="C356" s="65"/>
    </row>
    <row r="357" spans="1:3" ht="13" x14ac:dyDescent="0.15">
      <c r="A357">
        <f t="shared" si="4"/>
        <v>316</v>
      </c>
      <c r="B357" s="65">
        <f>'Cash Flow Assist'!O326</f>
        <v>0</v>
      </c>
      <c r="C357" s="65"/>
    </row>
    <row r="358" spans="1:3" ht="13" x14ac:dyDescent="0.15">
      <c r="A358">
        <f t="shared" si="4"/>
        <v>317</v>
      </c>
      <c r="B358" s="65">
        <f>'Cash Flow Assist'!O327</f>
        <v>0</v>
      </c>
      <c r="C358" s="65"/>
    </row>
    <row r="359" spans="1:3" ht="13" x14ac:dyDescent="0.15">
      <c r="A359">
        <f t="shared" si="4"/>
        <v>318</v>
      </c>
      <c r="B359" s="65">
        <f>'Cash Flow Assist'!O328</f>
        <v>0</v>
      </c>
      <c r="C359" s="65"/>
    </row>
    <row r="360" spans="1:3" ht="13" x14ac:dyDescent="0.15">
      <c r="A360">
        <f t="shared" si="4"/>
        <v>319</v>
      </c>
      <c r="B360" s="65">
        <f>'Cash Flow Assist'!O329</f>
        <v>0</v>
      </c>
      <c r="C360" s="65"/>
    </row>
    <row r="361" spans="1:3" ht="13" x14ac:dyDescent="0.15">
      <c r="A361">
        <f t="shared" si="4"/>
        <v>320</v>
      </c>
      <c r="B361" s="65">
        <f>'Cash Flow Assist'!O330</f>
        <v>0</v>
      </c>
      <c r="C361" s="65"/>
    </row>
    <row r="362" spans="1:3" ht="13" x14ac:dyDescent="0.15">
      <c r="A362">
        <f t="shared" si="4"/>
        <v>321</v>
      </c>
      <c r="B362" s="65">
        <f>'Cash Flow Assist'!O331</f>
        <v>0</v>
      </c>
      <c r="C362" s="65"/>
    </row>
    <row r="363" spans="1:3" ht="13" x14ac:dyDescent="0.15">
      <c r="A363">
        <f t="shared" si="4"/>
        <v>322</v>
      </c>
      <c r="B363" s="65">
        <f>'Cash Flow Assist'!O332</f>
        <v>0</v>
      </c>
      <c r="C363" s="65"/>
    </row>
    <row r="364" spans="1:3" ht="13" x14ac:dyDescent="0.15">
      <c r="A364">
        <f t="shared" si="4"/>
        <v>323</v>
      </c>
      <c r="B364" s="65">
        <f>'Cash Flow Assist'!O333</f>
        <v>0</v>
      </c>
      <c r="C364" s="65"/>
    </row>
    <row r="365" spans="1:3" ht="13" x14ac:dyDescent="0.15">
      <c r="A365">
        <f t="shared" si="4"/>
        <v>324</v>
      </c>
      <c r="B365" s="65">
        <f>'Cash Flow Assist'!O334</f>
        <v>0</v>
      </c>
      <c r="C365" s="65"/>
    </row>
    <row r="366" spans="1:3" ht="13" x14ac:dyDescent="0.15">
      <c r="A366">
        <f t="shared" si="4"/>
        <v>325</v>
      </c>
      <c r="B366" s="65">
        <f>'Cash Flow Assist'!O335</f>
        <v>0</v>
      </c>
      <c r="C366" s="65"/>
    </row>
    <row r="367" spans="1:3" ht="13" x14ac:dyDescent="0.15">
      <c r="A367">
        <f t="shared" si="4"/>
        <v>326</v>
      </c>
      <c r="B367" s="65">
        <f>'Cash Flow Assist'!O336</f>
        <v>0</v>
      </c>
      <c r="C367" s="65"/>
    </row>
    <row r="368" spans="1:3" ht="13" x14ac:dyDescent="0.15">
      <c r="A368">
        <f t="shared" si="4"/>
        <v>327</v>
      </c>
      <c r="B368" s="65">
        <f>'Cash Flow Assist'!O337</f>
        <v>0</v>
      </c>
      <c r="C368" s="65"/>
    </row>
    <row r="369" spans="1:3" ht="13" x14ac:dyDescent="0.15">
      <c r="A369">
        <f t="shared" si="4"/>
        <v>328</v>
      </c>
      <c r="B369" s="65">
        <f>'Cash Flow Assist'!O338</f>
        <v>0</v>
      </c>
      <c r="C369" s="65"/>
    </row>
    <row r="370" spans="1:3" ht="13" x14ac:dyDescent="0.15">
      <c r="A370">
        <f t="shared" si="4"/>
        <v>329</v>
      </c>
      <c r="B370" s="65">
        <f>'Cash Flow Assist'!O339</f>
        <v>0</v>
      </c>
      <c r="C370" s="65"/>
    </row>
    <row r="371" spans="1:3" ht="13" x14ac:dyDescent="0.15">
      <c r="A371">
        <f t="shared" si="4"/>
        <v>330</v>
      </c>
      <c r="B371" s="65">
        <f>'Cash Flow Assist'!O340</f>
        <v>0</v>
      </c>
      <c r="C371" s="65"/>
    </row>
    <row r="372" spans="1:3" ht="13" x14ac:dyDescent="0.15">
      <c r="A372">
        <f t="shared" si="4"/>
        <v>331</v>
      </c>
      <c r="B372" s="65">
        <f>'Cash Flow Assist'!O341</f>
        <v>0</v>
      </c>
      <c r="C372" s="65"/>
    </row>
    <row r="373" spans="1:3" ht="13" x14ac:dyDescent="0.15">
      <c r="A373">
        <f t="shared" si="4"/>
        <v>332</v>
      </c>
      <c r="B373" s="65">
        <f>'Cash Flow Assist'!O342</f>
        <v>0</v>
      </c>
      <c r="C373" s="65"/>
    </row>
    <row r="374" spans="1:3" ht="13" x14ac:dyDescent="0.15">
      <c r="A374">
        <f t="shared" si="4"/>
        <v>333</v>
      </c>
      <c r="B374" s="65">
        <f>'Cash Flow Assist'!O343</f>
        <v>0</v>
      </c>
      <c r="C374" s="65"/>
    </row>
    <row r="375" spans="1:3" ht="13" x14ac:dyDescent="0.15">
      <c r="A375">
        <f t="shared" si="4"/>
        <v>334</v>
      </c>
      <c r="B375" s="65">
        <f>'Cash Flow Assist'!O344</f>
        <v>0</v>
      </c>
      <c r="C375" s="65"/>
    </row>
    <row r="376" spans="1:3" ht="13" x14ac:dyDescent="0.15">
      <c r="A376">
        <f t="shared" si="4"/>
        <v>335</v>
      </c>
      <c r="B376" s="65">
        <f>'Cash Flow Assist'!O345</f>
        <v>0</v>
      </c>
      <c r="C376" s="65"/>
    </row>
    <row r="377" spans="1:3" ht="13" x14ac:dyDescent="0.15">
      <c r="A377">
        <f t="shared" si="4"/>
        <v>336</v>
      </c>
      <c r="B377" s="65">
        <f>'Cash Flow Assist'!O346</f>
        <v>0</v>
      </c>
      <c r="C377" s="65"/>
    </row>
    <row r="378" spans="1:3" ht="13" x14ac:dyDescent="0.15">
      <c r="A378">
        <f t="shared" si="4"/>
        <v>337</v>
      </c>
      <c r="B378" s="65">
        <f>'Cash Flow Assist'!O347</f>
        <v>0</v>
      </c>
      <c r="C378" s="65"/>
    </row>
    <row r="379" spans="1:3" ht="13" x14ac:dyDescent="0.15">
      <c r="A379">
        <f t="shared" si="4"/>
        <v>338</v>
      </c>
      <c r="B379" s="65">
        <f>'Cash Flow Assist'!O348</f>
        <v>0</v>
      </c>
      <c r="C379" s="65"/>
    </row>
    <row r="380" spans="1:3" ht="13" x14ac:dyDescent="0.15">
      <c r="A380">
        <f t="shared" si="4"/>
        <v>339</v>
      </c>
      <c r="B380" s="65">
        <f>'Cash Flow Assist'!O349</f>
        <v>0</v>
      </c>
      <c r="C380" s="65"/>
    </row>
    <row r="381" spans="1:3" ht="13" x14ac:dyDescent="0.15">
      <c r="A381">
        <f t="shared" si="4"/>
        <v>340</v>
      </c>
      <c r="B381" s="65">
        <f>'Cash Flow Assist'!O350</f>
        <v>0</v>
      </c>
      <c r="C381" s="65"/>
    </row>
    <row r="382" spans="1:3" ht="13" x14ac:dyDescent="0.15">
      <c r="A382">
        <f t="shared" si="4"/>
        <v>341</v>
      </c>
      <c r="B382" s="65">
        <f>'Cash Flow Assist'!O351</f>
        <v>0</v>
      </c>
      <c r="C382" s="65"/>
    </row>
    <row r="383" spans="1:3" ht="13" x14ac:dyDescent="0.15">
      <c r="A383">
        <f t="shared" si="4"/>
        <v>342</v>
      </c>
      <c r="B383" s="65">
        <f>'Cash Flow Assist'!O352</f>
        <v>0</v>
      </c>
      <c r="C383" s="65"/>
    </row>
    <row r="384" spans="1:3" ht="13" x14ac:dyDescent="0.15">
      <c r="A384">
        <f t="shared" si="4"/>
        <v>343</v>
      </c>
      <c r="B384" s="65">
        <f>'Cash Flow Assist'!O353</f>
        <v>0</v>
      </c>
      <c r="C384" s="65"/>
    </row>
    <row r="385" spans="1:3" ht="13" x14ac:dyDescent="0.15">
      <c r="A385">
        <f t="shared" si="4"/>
        <v>344</v>
      </c>
      <c r="B385" s="65">
        <f>'Cash Flow Assist'!O354</f>
        <v>0</v>
      </c>
      <c r="C385" s="65"/>
    </row>
    <row r="386" spans="1:3" ht="13" x14ac:dyDescent="0.15">
      <c r="A386">
        <f t="shared" si="4"/>
        <v>345</v>
      </c>
      <c r="B386" s="65">
        <f>'Cash Flow Assist'!O355</f>
        <v>0</v>
      </c>
      <c r="C386" s="65"/>
    </row>
    <row r="387" spans="1:3" ht="13" x14ac:dyDescent="0.15">
      <c r="A387">
        <f t="shared" si="4"/>
        <v>346</v>
      </c>
      <c r="B387" s="65">
        <f>'Cash Flow Assist'!O356</f>
        <v>0</v>
      </c>
      <c r="C387" s="65"/>
    </row>
    <row r="388" spans="1:3" ht="13" x14ac:dyDescent="0.15">
      <c r="A388">
        <f t="shared" si="4"/>
        <v>347</v>
      </c>
      <c r="B388" s="65">
        <f>'Cash Flow Assist'!O357</f>
        <v>0</v>
      </c>
      <c r="C388" s="65"/>
    </row>
    <row r="389" spans="1:3" ht="13" x14ac:dyDescent="0.15">
      <c r="A389">
        <f t="shared" si="4"/>
        <v>348</v>
      </c>
      <c r="B389" s="65">
        <f>'Cash Flow Assist'!O358</f>
        <v>0</v>
      </c>
      <c r="C389" s="65"/>
    </row>
    <row r="390" spans="1:3" ht="13" x14ac:dyDescent="0.15">
      <c r="A390">
        <f t="shared" si="4"/>
        <v>349</v>
      </c>
      <c r="B390" s="65">
        <f>'Cash Flow Assist'!O359</f>
        <v>0</v>
      </c>
      <c r="C390" s="65"/>
    </row>
    <row r="391" spans="1:3" ht="13" x14ac:dyDescent="0.15">
      <c r="A391">
        <f t="shared" si="4"/>
        <v>350</v>
      </c>
      <c r="B391" s="65">
        <f>'Cash Flow Assist'!O360</f>
        <v>0</v>
      </c>
      <c r="C391" s="65"/>
    </row>
    <row r="392" spans="1:3" ht="13" x14ac:dyDescent="0.15">
      <c r="A392">
        <f t="shared" si="4"/>
        <v>351</v>
      </c>
      <c r="B392" s="65">
        <f>'Cash Flow Assist'!O361</f>
        <v>0</v>
      </c>
      <c r="C392" s="65"/>
    </row>
    <row r="393" spans="1:3" ht="13" x14ac:dyDescent="0.15">
      <c r="A393">
        <f t="shared" si="4"/>
        <v>352</v>
      </c>
      <c r="B393" s="65">
        <f>'Cash Flow Assist'!O362</f>
        <v>0</v>
      </c>
      <c r="C393" s="65"/>
    </row>
    <row r="394" spans="1:3" ht="13" x14ac:dyDescent="0.15">
      <c r="A394">
        <f t="shared" si="4"/>
        <v>353</v>
      </c>
      <c r="B394" s="65">
        <f>'Cash Flow Assist'!O363</f>
        <v>0</v>
      </c>
      <c r="C394" s="65"/>
    </row>
    <row r="395" spans="1:3" ht="13" x14ac:dyDescent="0.15">
      <c r="A395">
        <f t="shared" si="4"/>
        <v>354</v>
      </c>
      <c r="B395" s="65">
        <f>'Cash Flow Assist'!O364</f>
        <v>0</v>
      </c>
      <c r="C395" s="65"/>
    </row>
    <row r="396" spans="1:3" ht="13" x14ac:dyDescent="0.15">
      <c r="A396">
        <f t="shared" si="4"/>
        <v>355</v>
      </c>
      <c r="B396" s="65">
        <f>'Cash Flow Assist'!O365</f>
        <v>0</v>
      </c>
      <c r="C396" s="65"/>
    </row>
    <row r="397" spans="1:3" ht="13" x14ac:dyDescent="0.15">
      <c r="A397">
        <f t="shared" si="4"/>
        <v>356</v>
      </c>
      <c r="B397" s="65">
        <f>'Cash Flow Assist'!O366</f>
        <v>0</v>
      </c>
      <c r="C397" s="65"/>
    </row>
    <row r="398" spans="1:3" ht="13" x14ac:dyDescent="0.15">
      <c r="A398">
        <f t="shared" si="4"/>
        <v>357</v>
      </c>
      <c r="B398" s="65">
        <f>'Cash Flow Assist'!O367</f>
        <v>0</v>
      </c>
      <c r="C398" s="65"/>
    </row>
    <row r="399" spans="1:3" ht="13" x14ac:dyDescent="0.15">
      <c r="A399">
        <f t="shared" si="4"/>
        <v>358</v>
      </c>
      <c r="B399" s="65">
        <f>'Cash Flow Assist'!O368</f>
        <v>0</v>
      </c>
      <c r="C399" s="65"/>
    </row>
    <row r="400" spans="1:3" ht="13" x14ac:dyDescent="0.15">
      <c r="A400">
        <f t="shared" si="4"/>
        <v>359</v>
      </c>
      <c r="B400" s="65">
        <f>'Cash Flow Assist'!O369</f>
        <v>0</v>
      </c>
      <c r="C400" s="65"/>
    </row>
    <row r="401" spans="1:3" ht="13" x14ac:dyDescent="0.15">
      <c r="A401">
        <f t="shared" si="4"/>
        <v>360</v>
      </c>
      <c r="B401" s="65">
        <f>'Cash Flow Assist'!O370</f>
        <v>0</v>
      </c>
      <c r="C401" s="65"/>
    </row>
    <row r="402" spans="1:3" ht="13" x14ac:dyDescent="0.15">
      <c r="A402">
        <f t="shared" si="4"/>
        <v>361</v>
      </c>
      <c r="B402" s="65">
        <f>'Cash Flow Assist'!O371</f>
        <v>0</v>
      </c>
      <c r="C402" s="65"/>
    </row>
    <row r="403" spans="1:3" ht="13" x14ac:dyDescent="0.15">
      <c r="A403">
        <f t="shared" si="4"/>
        <v>362</v>
      </c>
      <c r="B403" s="65">
        <f>'Cash Flow Assist'!O372</f>
        <v>0</v>
      </c>
      <c r="C403" s="65"/>
    </row>
    <row r="404" spans="1:3" ht="13" x14ac:dyDescent="0.15">
      <c r="A404">
        <f t="shared" si="4"/>
        <v>363</v>
      </c>
      <c r="B404" s="65">
        <f>'Cash Flow Assist'!O373</f>
        <v>0</v>
      </c>
      <c r="C404" s="65"/>
    </row>
    <row r="405" spans="1:3" ht="13" x14ac:dyDescent="0.15">
      <c r="A405">
        <f t="shared" si="4"/>
        <v>364</v>
      </c>
      <c r="B405" s="65">
        <f>'Cash Flow Assist'!O374</f>
        <v>0</v>
      </c>
      <c r="C405" s="65"/>
    </row>
    <row r="406" spans="1:3" ht="13" x14ac:dyDescent="0.15">
      <c r="A406">
        <f t="shared" si="4"/>
        <v>365</v>
      </c>
      <c r="B406" s="65">
        <f>'Cash Flow Assist'!O375</f>
        <v>0</v>
      </c>
      <c r="C406" s="65"/>
    </row>
    <row r="407" spans="1:3" ht="13" x14ac:dyDescent="0.15">
      <c r="A407">
        <f t="shared" si="4"/>
        <v>366</v>
      </c>
      <c r="B407" s="65">
        <f>'Cash Flow Assist'!O376</f>
        <v>0</v>
      </c>
      <c r="C407" s="65"/>
    </row>
    <row r="408" spans="1:3" ht="13" x14ac:dyDescent="0.15">
      <c r="A408">
        <f t="shared" si="4"/>
        <v>367</v>
      </c>
      <c r="B408" s="65">
        <f>'Cash Flow Assist'!O377</f>
        <v>0</v>
      </c>
      <c r="C408" s="65"/>
    </row>
    <row r="409" spans="1:3" ht="13" x14ac:dyDescent="0.15">
      <c r="A409">
        <f t="shared" si="4"/>
        <v>368</v>
      </c>
      <c r="B409" s="65">
        <f>'Cash Flow Assist'!O378</f>
        <v>0</v>
      </c>
      <c r="C409" s="65"/>
    </row>
    <row r="410" spans="1:3" ht="13" x14ac:dyDescent="0.15">
      <c r="A410">
        <f t="shared" si="4"/>
        <v>369</v>
      </c>
      <c r="B410" s="65">
        <f>'Cash Flow Assist'!O379</f>
        <v>0</v>
      </c>
      <c r="C410" s="65"/>
    </row>
    <row r="411" spans="1:3" ht="13" x14ac:dyDescent="0.15">
      <c r="A411">
        <f t="shared" si="4"/>
        <v>370</v>
      </c>
      <c r="B411" s="65">
        <f>'Cash Flow Assist'!O380</f>
        <v>0</v>
      </c>
      <c r="C411" s="65"/>
    </row>
    <row r="412" spans="1:3" ht="13" x14ac:dyDescent="0.15">
      <c r="A412">
        <f t="shared" si="4"/>
        <v>371</v>
      </c>
      <c r="B412" s="65">
        <f>'Cash Flow Assist'!O381</f>
        <v>0</v>
      </c>
      <c r="C412" s="65"/>
    </row>
    <row r="413" spans="1:3" ht="13" x14ac:dyDescent="0.15">
      <c r="A413">
        <f t="shared" si="4"/>
        <v>372</v>
      </c>
      <c r="B413" s="65">
        <f>'Cash Flow Assist'!O382</f>
        <v>0</v>
      </c>
      <c r="C413" s="65"/>
    </row>
    <row r="414" spans="1:3" ht="13" x14ac:dyDescent="0.15">
      <c r="A414">
        <f t="shared" si="4"/>
        <v>373</v>
      </c>
      <c r="B414" s="65">
        <f>'Cash Flow Assist'!O383</f>
        <v>0</v>
      </c>
      <c r="C414" s="65"/>
    </row>
    <row r="415" spans="1:3" ht="13" x14ac:dyDescent="0.15">
      <c r="A415">
        <f t="shared" si="4"/>
        <v>374</v>
      </c>
      <c r="B415" s="65">
        <f>'Cash Flow Assist'!O384</f>
        <v>0</v>
      </c>
      <c r="C415" s="65"/>
    </row>
    <row r="416" spans="1:3" ht="13" x14ac:dyDescent="0.15">
      <c r="A416">
        <f t="shared" si="4"/>
        <v>375</v>
      </c>
      <c r="B416" s="65">
        <f>'Cash Flow Assist'!O385</f>
        <v>0</v>
      </c>
      <c r="C416" s="65"/>
    </row>
    <row r="417" spans="1:3" ht="13" x14ac:dyDescent="0.15">
      <c r="A417">
        <f t="shared" si="4"/>
        <v>376</v>
      </c>
      <c r="B417" s="65">
        <f>'Cash Flow Assist'!O386</f>
        <v>0</v>
      </c>
      <c r="C417" s="65"/>
    </row>
    <row r="418" spans="1:3" ht="13" x14ac:dyDescent="0.15">
      <c r="A418">
        <f t="shared" si="4"/>
        <v>377</v>
      </c>
      <c r="B418" s="65">
        <f>'Cash Flow Assist'!O387</f>
        <v>0</v>
      </c>
      <c r="C418" s="65"/>
    </row>
    <row r="419" spans="1:3" ht="13" x14ac:dyDescent="0.15">
      <c r="A419">
        <f t="shared" si="4"/>
        <v>378</v>
      </c>
      <c r="B419" s="65">
        <f>'Cash Flow Assist'!O388</f>
        <v>0</v>
      </c>
      <c r="C419" s="65"/>
    </row>
    <row r="420" spans="1:3" ht="13" x14ac:dyDescent="0.15">
      <c r="A420">
        <f t="shared" si="4"/>
        <v>379</v>
      </c>
      <c r="B420" s="65">
        <f>'Cash Flow Assist'!O389</f>
        <v>0</v>
      </c>
      <c r="C420" s="65"/>
    </row>
    <row r="421" spans="1:3" ht="13" x14ac:dyDescent="0.15">
      <c r="A421">
        <f t="shared" si="4"/>
        <v>380</v>
      </c>
      <c r="B421" s="65">
        <f>'Cash Flow Assist'!O390</f>
        <v>0</v>
      </c>
      <c r="C421" s="65"/>
    </row>
    <row r="422" spans="1:3" ht="13" x14ac:dyDescent="0.15">
      <c r="A422">
        <f t="shared" si="4"/>
        <v>381</v>
      </c>
      <c r="B422" s="65">
        <f>'Cash Flow Assist'!O391</f>
        <v>0</v>
      </c>
      <c r="C422" s="65"/>
    </row>
    <row r="423" spans="1:3" ht="13" x14ac:dyDescent="0.15">
      <c r="A423">
        <f t="shared" si="4"/>
        <v>382</v>
      </c>
      <c r="B423" s="65">
        <f>'Cash Flow Assist'!O392</f>
        <v>0</v>
      </c>
      <c r="C423" s="65"/>
    </row>
    <row r="424" spans="1:3" ht="13" x14ac:dyDescent="0.15">
      <c r="A424">
        <f t="shared" si="4"/>
        <v>383</v>
      </c>
      <c r="B424" s="65">
        <f>'Cash Flow Assist'!O393</f>
        <v>0</v>
      </c>
      <c r="C424" s="65"/>
    </row>
    <row r="425" spans="1:3" ht="13" x14ac:dyDescent="0.15">
      <c r="A425">
        <f t="shared" si="4"/>
        <v>384</v>
      </c>
      <c r="B425" s="65">
        <f>'Cash Flow Assist'!O394</f>
        <v>0</v>
      </c>
      <c r="C425" s="65"/>
    </row>
    <row r="426" spans="1:3" ht="13" x14ac:dyDescent="0.15">
      <c r="A426">
        <f t="shared" si="4"/>
        <v>385</v>
      </c>
      <c r="B426" s="65">
        <f>'Cash Flow Assist'!O395</f>
        <v>0</v>
      </c>
      <c r="C426" s="65"/>
    </row>
    <row r="427" spans="1:3" ht="13" x14ac:dyDescent="0.15">
      <c r="A427">
        <f t="shared" si="4"/>
        <v>386</v>
      </c>
      <c r="B427" s="65">
        <f>'Cash Flow Assist'!O396</f>
        <v>0</v>
      </c>
      <c r="C427" s="65"/>
    </row>
    <row r="428" spans="1:3" ht="13" x14ac:dyDescent="0.15">
      <c r="A428">
        <f t="shared" si="4"/>
        <v>387</v>
      </c>
      <c r="B428" s="65">
        <f>'Cash Flow Assist'!O397</f>
        <v>0</v>
      </c>
      <c r="C428" s="65"/>
    </row>
    <row r="429" spans="1:3" ht="13" x14ac:dyDescent="0.15">
      <c r="A429">
        <f t="shared" si="4"/>
        <v>388</v>
      </c>
      <c r="B429" s="65">
        <f>'Cash Flow Assist'!O398</f>
        <v>0</v>
      </c>
      <c r="C429" s="65"/>
    </row>
    <row r="430" spans="1:3" ht="13" x14ac:dyDescent="0.15">
      <c r="A430">
        <f t="shared" si="4"/>
        <v>389</v>
      </c>
      <c r="B430" s="65">
        <f>'Cash Flow Assist'!O399</f>
        <v>0</v>
      </c>
      <c r="C430" s="65"/>
    </row>
    <row r="431" spans="1:3" ht="13" x14ac:dyDescent="0.15">
      <c r="A431">
        <f t="shared" si="4"/>
        <v>390</v>
      </c>
      <c r="B431" s="65">
        <f>'Cash Flow Assist'!O400</f>
        <v>0</v>
      </c>
      <c r="C431" s="65"/>
    </row>
    <row r="432" spans="1:3" ht="13" x14ac:dyDescent="0.15">
      <c r="A432">
        <f t="shared" si="4"/>
        <v>391</v>
      </c>
      <c r="B432" s="65">
        <f>'Cash Flow Assist'!O401</f>
        <v>0</v>
      </c>
      <c r="C432" s="65"/>
    </row>
    <row r="433" spans="1:3" ht="13" x14ac:dyDescent="0.15">
      <c r="A433">
        <f t="shared" si="4"/>
        <v>392</v>
      </c>
      <c r="B433" s="65">
        <f>'Cash Flow Assist'!O402</f>
        <v>0</v>
      </c>
      <c r="C433" s="65"/>
    </row>
    <row r="434" spans="1:3" ht="13" x14ac:dyDescent="0.15">
      <c r="A434">
        <f t="shared" si="4"/>
        <v>393</v>
      </c>
      <c r="B434" s="65">
        <f>'Cash Flow Assist'!O403</f>
        <v>0</v>
      </c>
      <c r="C434" s="65"/>
    </row>
    <row r="435" spans="1:3" ht="13" x14ac:dyDescent="0.15">
      <c r="A435">
        <f t="shared" si="4"/>
        <v>394</v>
      </c>
      <c r="B435" s="65">
        <f>'Cash Flow Assist'!O404</f>
        <v>0</v>
      </c>
      <c r="C435" s="65"/>
    </row>
    <row r="436" spans="1:3" ht="13" x14ac:dyDescent="0.15">
      <c r="A436">
        <f t="shared" si="4"/>
        <v>395</v>
      </c>
      <c r="B436" s="65">
        <f>'Cash Flow Assist'!O405</f>
        <v>0</v>
      </c>
      <c r="C436" s="65"/>
    </row>
    <row r="437" spans="1:3" ht="13" x14ac:dyDescent="0.15">
      <c r="A437">
        <f t="shared" si="4"/>
        <v>396</v>
      </c>
      <c r="B437" s="65">
        <f>'Cash Flow Assist'!O406</f>
        <v>0</v>
      </c>
      <c r="C437" s="65"/>
    </row>
    <row r="438" spans="1:3" ht="13" x14ac:dyDescent="0.15">
      <c r="A438">
        <f t="shared" si="4"/>
        <v>397</v>
      </c>
      <c r="B438" s="65">
        <f>'Cash Flow Assist'!O407</f>
        <v>0</v>
      </c>
      <c r="C438" s="65"/>
    </row>
    <row r="439" spans="1:3" ht="13" x14ac:dyDescent="0.15">
      <c r="A439">
        <f t="shared" si="4"/>
        <v>398</v>
      </c>
      <c r="B439" s="65">
        <f>'Cash Flow Assist'!O408</f>
        <v>0</v>
      </c>
      <c r="C439" s="65"/>
    </row>
    <row r="440" spans="1:3" ht="13" x14ac:dyDescent="0.15">
      <c r="A440">
        <f t="shared" si="4"/>
        <v>399</v>
      </c>
      <c r="B440" s="65">
        <f>'Cash Flow Assist'!O409</f>
        <v>0</v>
      </c>
      <c r="C440" s="65"/>
    </row>
    <row r="441" spans="1:3" ht="13" x14ac:dyDescent="0.15">
      <c r="A441">
        <f t="shared" si="4"/>
        <v>400</v>
      </c>
      <c r="B441" s="65">
        <f>'Cash Flow Assist'!O410</f>
        <v>0</v>
      </c>
      <c r="C441" s="65"/>
    </row>
    <row r="442" spans="1:3" ht="13" x14ac:dyDescent="0.15">
      <c r="A442">
        <f t="shared" si="4"/>
        <v>401</v>
      </c>
      <c r="B442" s="65">
        <f>'Cash Flow Assist'!O411</f>
        <v>0</v>
      </c>
      <c r="C442" s="65"/>
    </row>
    <row r="443" spans="1:3" ht="13" x14ac:dyDescent="0.15">
      <c r="A443">
        <f t="shared" si="4"/>
        <v>402</v>
      </c>
      <c r="B443" s="65">
        <f>'Cash Flow Assist'!O412</f>
        <v>0</v>
      </c>
      <c r="C443" s="65"/>
    </row>
    <row r="444" spans="1:3" ht="13" x14ac:dyDescent="0.15">
      <c r="A444">
        <f t="shared" si="4"/>
        <v>403</v>
      </c>
      <c r="B444" s="65">
        <f>'Cash Flow Assist'!O413</f>
        <v>0</v>
      </c>
      <c r="C444" s="65"/>
    </row>
    <row r="445" spans="1:3" ht="13" x14ac:dyDescent="0.15">
      <c r="A445">
        <f t="shared" si="4"/>
        <v>404</v>
      </c>
      <c r="B445" s="65">
        <f>'Cash Flow Assist'!O414</f>
        <v>0</v>
      </c>
      <c r="C445" s="65"/>
    </row>
    <row r="446" spans="1:3" ht="13" x14ac:dyDescent="0.15">
      <c r="A446">
        <f t="shared" si="4"/>
        <v>405</v>
      </c>
      <c r="B446" s="65">
        <f>'Cash Flow Assist'!O415</f>
        <v>0</v>
      </c>
      <c r="C446" s="65"/>
    </row>
    <row r="447" spans="1:3" ht="13" x14ac:dyDescent="0.15">
      <c r="A447">
        <f t="shared" si="4"/>
        <v>406</v>
      </c>
      <c r="B447" s="65">
        <f>'Cash Flow Assist'!O416</f>
        <v>0</v>
      </c>
      <c r="C447" s="65"/>
    </row>
    <row r="448" spans="1:3" ht="13" x14ac:dyDescent="0.15">
      <c r="A448">
        <f t="shared" si="4"/>
        <v>407</v>
      </c>
      <c r="B448" s="65">
        <f>'Cash Flow Assist'!O417</f>
        <v>0</v>
      </c>
      <c r="C448" s="65"/>
    </row>
    <row r="449" spans="1:3" ht="13" x14ac:dyDescent="0.15">
      <c r="A449">
        <f t="shared" si="4"/>
        <v>408</v>
      </c>
      <c r="B449" s="65">
        <f>'Cash Flow Assist'!O418</f>
        <v>0</v>
      </c>
      <c r="C449" s="65"/>
    </row>
    <row r="450" spans="1:3" ht="13" x14ac:dyDescent="0.15">
      <c r="A450">
        <f t="shared" si="4"/>
        <v>409</v>
      </c>
      <c r="B450" s="65">
        <f>'Cash Flow Assist'!O419</f>
        <v>0</v>
      </c>
      <c r="C450" s="65"/>
    </row>
    <row r="451" spans="1:3" ht="13" x14ac:dyDescent="0.15">
      <c r="A451">
        <f t="shared" si="4"/>
        <v>410</v>
      </c>
      <c r="B451" s="65">
        <f>'Cash Flow Assist'!O420</f>
        <v>0</v>
      </c>
      <c r="C451" s="65"/>
    </row>
    <row r="452" spans="1:3" ht="13" x14ac:dyDescent="0.15">
      <c r="A452">
        <f t="shared" si="4"/>
        <v>411</v>
      </c>
      <c r="B452" s="65">
        <f>'Cash Flow Assist'!O421</f>
        <v>0</v>
      </c>
      <c r="C452" s="65"/>
    </row>
    <row r="453" spans="1:3" ht="13" x14ac:dyDescent="0.15">
      <c r="A453">
        <f t="shared" si="4"/>
        <v>412</v>
      </c>
      <c r="B453" s="65">
        <f>'Cash Flow Assist'!O422</f>
        <v>0</v>
      </c>
      <c r="C453" s="65"/>
    </row>
    <row r="454" spans="1:3" ht="13" x14ac:dyDescent="0.15">
      <c r="A454">
        <f t="shared" si="4"/>
        <v>413</v>
      </c>
      <c r="B454" s="65">
        <f>'Cash Flow Assist'!O423</f>
        <v>0</v>
      </c>
      <c r="C454" s="65"/>
    </row>
    <row r="455" spans="1:3" ht="13" x14ac:dyDescent="0.15">
      <c r="A455">
        <f t="shared" si="4"/>
        <v>414</v>
      </c>
      <c r="B455" s="65">
        <f>'Cash Flow Assist'!O424</f>
        <v>0</v>
      </c>
      <c r="C455" s="65"/>
    </row>
    <row r="456" spans="1:3" ht="13" x14ac:dyDescent="0.15">
      <c r="A456">
        <f t="shared" si="4"/>
        <v>415</v>
      </c>
      <c r="B456" s="65">
        <f>'Cash Flow Assist'!O425</f>
        <v>0</v>
      </c>
      <c r="C456" s="65"/>
    </row>
    <row r="457" spans="1:3" ht="13" x14ac:dyDescent="0.15">
      <c r="A457">
        <f t="shared" si="4"/>
        <v>416</v>
      </c>
      <c r="B457" s="65">
        <f>'Cash Flow Assist'!O426</f>
        <v>0</v>
      </c>
      <c r="C457" s="65"/>
    </row>
    <row r="458" spans="1:3" ht="13" x14ac:dyDescent="0.15">
      <c r="A458">
        <f t="shared" si="4"/>
        <v>417</v>
      </c>
      <c r="B458" s="65">
        <f>'Cash Flow Assist'!O427</f>
        <v>0</v>
      </c>
      <c r="C458" s="65"/>
    </row>
    <row r="459" spans="1:3" ht="13" x14ac:dyDescent="0.15">
      <c r="A459">
        <f t="shared" si="4"/>
        <v>418</v>
      </c>
      <c r="B459" s="65">
        <f>'Cash Flow Assist'!O428</f>
        <v>0</v>
      </c>
      <c r="C459" s="65"/>
    </row>
    <row r="460" spans="1:3" ht="13" x14ac:dyDescent="0.15">
      <c r="A460">
        <f t="shared" si="4"/>
        <v>419</v>
      </c>
      <c r="B460" s="65">
        <f>'Cash Flow Assist'!O429</f>
        <v>0</v>
      </c>
      <c r="C460" s="65"/>
    </row>
    <row r="461" spans="1:3" ht="13" x14ac:dyDescent="0.15">
      <c r="A461">
        <f t="shared" si="4"/>
        <v>420</v>
      </c>
      <c r="B461" s="65">
        <f>'Cash Flow Assist'!O430</f>
        <v>0</v>
      </c>
      <c r="C461" s="65"/>
    </row>
    <row r="462" spans="1:3" ht="13" x14ac:dyDescent="0.15">
      <c r="A462">
        <f t="shared" si="4"/>
        <v>421</v>
      </c>
      <c r="B462" s="65">
        <f>'Cash Flow Assist'!O431</f>
        <v>0</v>
      </c>
      <c r="C462" s="65"/>
    </row>
    <row r="463" spans="1:3" ht="13" x14ac:dyDescent="0.15">
      <c r="A463">
        <f t="shared" si="4"/>
        <v>422</v>
      </c>
      <c r="B463" s="65">
        <f>'Cash Flow Assist'!O432</f>
        <v>0</v>
      </c>
      <c r="C463" s="65"/>
    </row>
    <row r="464" spans="1:3" ht="13" x14ac:dyDescent="0.15">
      <c r="A464">
        <f t="shared" si="4"/>
        <v>423</v>
      </c>
      <c r="B464" s="65">
        <f>'Cash Flow Assist'!O433</f>
        <v>0</v>
      </c>
      <c r="C464" s="65"/>
    </row>
    <row r="465" spans="1:3" ht="13" x14ac:dyDescent="0.15">
      <c r="A465">
        <f t="shared" si="4"/>
        <v>424</v>
      </c>
      <c r="B465" s="65">
        <f>'Cash Flow Assist'!O434</f>
        <v>0</v>
      </c>
      <c r="C465" s="65"/>
    </row>
    <row r="466" spans="1:3" ht="13" x14ac:dyDescent="0.15">
      <c r="A466">
        <f t="shared" si="4"/>
        <v>425</v>
      </c>
      <c r="B466" s="65">
        <f>'Cash Flow Assist'!O435</f>
        <v>0</v>
      </c>
      <c r="C466" s="65"/>
    </row>
    <row r="467" spans="1:3" ht="13" x14ac:dyDescent="0.15">
      <c r="A467">
        <f t="shared" si="4"/>
        <v>426</v>
      </c>
      <c r="B467" s="65">
        <f>'Cash Flow Assist'!O436</f>
        <v>0</v>
      </c>
      <c r="C467" s="65"/>
    </row>
    <row r="468" spans="1:3" ht="13" x14ac:dyDescent="0.15">
      <c r="A468">
        <f t="shared" si="4"/>
        <v>427</v>
      </c>
      <c r="B468" s="65">
        <f>'Cash Flow Assist'!O437</f>
        <v>0</v>
      </c>
      <c r="C468" s="65"/>
    </row>
    <row r="469" spans="1:3" ht="13" x14ac:dyDescent="0.15">
      <c r="A469">
        <f t="shared" si="4"/>
        <v>428</v>
      </c>
      <c r="B469" s="65">
        <f>'Cash Flow Assist'!O438</f>
        <v>0</v>
      </c>
      <c r="C469" s="65"/>
    </row>
    <row r="470" spans="1:3" ht="13" x14ac:dyDescent="0.15">
      <c r="A470">
        <f t="shared" si="4"/>
        <v>429</v>
      </c>
      <c r="B470" s="65">
        <f>'Cash Flow Assist'!O439</f>
        <v>0</v>
      </c>
      <c r="C470" s="65"/>
    </row>
    <row r="471" spans="1:3" ht="13" x14ac:dyDescent="0.15">
      <c r="A471">
        <f t="shared" si="4"/>
        <v>430</v>
      </c>
      <c r="B471" s="65">
        <f>'Cash Flow Assist'!O440</f>
        <v>0</v>
      </c>
      <c r="C471" s="65"/>
    </row>
    <row r="472" spans="1:3" ht="13" x14ac:dyDescent="0.15">
      <c r="A472">
        <f t="shared" si="4"/>
        <v>431</v>
      </c>
      <c r="B472" s="65">
        <f>'Cash Flow Assist'!O441</f>
        <v>0</v>
      </c>
      <c r="C472" s="65"/>
    </row>
    <row r="473" spans="1:3" ht="13" x14ac:dyDescent="0.15">
      <c r="A473">
        <f t="shared" si="4"/>
        <v>432</v>
      </c>
      <c r="B473" s="65">
        <f>'Cash Flow Assist'!O442</f>
        <v>0</v>
      </c>
      <c r="C473" s="65"/>
    </row>
    <row r="474" spans="1:3" ht="13" x14ac:dyDescent="0.15">
      <c r="A474">
        <f t="shared" si="4"/>
        <v>433</v>
      </c>
      <c r="B474" s="65">
        <f>'Cash Flow Assist'!O443</f>
        <v>0</v>
      </c>
      <c r="C474" s="65"/>
    </row>
    <row r="475" spans="1:3" ht="13" x14ac:dyDescent="0.15">
      <c r="A475">
        <f t="shared" si="4"/>
        <v>434</v>
      </c>
      <c r="B475" s="65">
        <f>'Cash Flow Assist'!O444</f>
        <v>0</v>
      </c>
      <c r="C475" s="65"/>
    </row>
    <row r="476" spans="1:3" ht="13" x14ac:dyDescent="0.15">
      <c r="A476">
        <f t="shared" si="4"/>
        <v>435</v>
      </c>
      <c r="B476" s="65">
        <f>'Cash Flow Assist'!O445</f>
        <v>0</v>
      </c>
      <c r="C476" s="65"/>
    </row>
    <row r="477" spans="1:3" ht="13" x14ac:dyDescent="0.15">
      <c r="A477">
        <f t="shared" si="4"/>
        <v>436</v>
      </c>
      <c r="B477" s="65">
        <f>'Cash Flow Assist'!O446</f>
        <v>0</v>
      </c>
      <c r="C477" s="65"/>
    </row>
    <row r="478" spans="1:3" ht="13" x14ac:dyDescent="0.15">
      <c r="A478">
        <f t="shared" si="4"/>
        <v>437</v>
      </c>
      <c r="B478" s="65">
        <f>'Cash Flow Assist'!O447</f>
        <v>0</v>
      </c>
      <c r="C478" s="65"/>
    </row>
    <row r="479" spans="1:3" ht="13" x14ac:dyDescent="0.15">
      <c r="A479">
        <f t="shared" si="4"/>
        <v>438</v>
      </c>
      <c r="B479" s="65">
        <f>'Cash Flow Assist'!O448</f>
        <v>0</v>
      </c>
      <c r="C479" s="65"/>
    </row>
    <row r="480" spans="1:3" ht="13" x14ac:dyDescent="0.15">
      <c r="A480">
        <f t="shared" si="4"/>
        <v>439</v>
      </c>
      <c r="B480" s="65">
        <f>'Cash Flow Assist'!O449</f>
        <v>0</v>
      </c>
      <c r="C480" s="65"/>
    </row>
    <row r="481" spans="1:3" ht="13" x14ac:dyDescent="0.15">
      <c r="A481">
        <f t="shared" si="4"/>
        <v>440</v>
      </c>
      <c r="B481" s="65">
        <f>'Cash Flow Assist'!O450</f>
        <v>0</v>
      </c>
      <c r="C481" s="65"/>
    </row>
    <row r="482" spans="1:3" ht="13" x14ac:dyDescent="0.15">
      <c r="A482">
        <f t="shared" si="4"/>
        <v>441</v>
      </c>
      <c r="B482" s="65">
        <f>'Cash Flow Assist'!O451</f>
        <v>0</v>
      </c>
      <c r="C482" s="65"/>
    </row>
    <row r="483" spans="1:3" ht="13" x14ac:dyDescent="0.15">
      <c r="A483">
        <f t="shared" si="4"/>
        <v>442</v>
      </c>
      <c r="B483" s="65">
        <f>'Cash Flow Assist'!O452</f>
        <v>0</v>
      </c>
      <c r="C483" s="65"/>
    </row>
    <row r="484" spans="1:3" ht="13" x14ac:dyDescent="0.15">
      <c r="A484">
        <f t="shared" si="4"/>
        <v>443</v>
      </c>
      <c r="B484" s="65">
        <f>'Cash Flow Assist'!O453</f>
        <v>0</v>
      </c>
      <c r="C484" s="65"/>
    </row>
    <row r="485" spans="1:3" ht="13" x14ac:dyDescent="0.15">
      <c r="A485">
        <f t="shared" si="4"/>
        <v>444</v>
      </c>
      <c r="B485" s="65">
        <f>'Cash Flow Assist'!O454</f>
        <v>0</v>
      </c>
      <c r="C485" s="65"/>
    </row>
    <row r="486" spans="1:3" ht="13" x14ac:dyDescent="0.15">
      <c r="A486">
        <f t="shared" si="4"/>
        <v>445</v>
      </c>
      <c r="B486" s="65">
        <f>'Cash Flow Assist'!O455</f>
        <v>0</v>
      </c>
      <c r="C486" s="65"/>
    </row>
    <row r="487" spans="1:3" ht="13" x14ac:dyDescent="0.15">
      <c r="A487">
        <f t="shared" si="4"/>
        <v>446</v>
      </c>
      <c r="B487" s="65">
        <f>'Cash Flow Assist'!O456</f>
        <v>0</v>
      </c>
      <c r="C487" s="65"/>
    </row>
    <row r="488" spans="1:3" ht="13" x14ac:dyDescent="0.15">
      <c r="A488">
        <f t="shared" si="4"/>
        <v>447</v>
      </c>
      <c r="B488" s="65">
        <f>'Cash Flow Assist'!O457</f>
        <v>0</v>
      </c>
      <c r="C488" s="65"/>
    </row>
    <row r="489" spans="1:3" ht="13" x14ac:dyDescent="0.15">
      <c r="A489">
        <f t="shared" si="4"/>
        <v>448</v>
      </c>
      <c r="B489" s="65">
        <f>'Cash Flow Assist'!O458</f>
        <v>0</v>
      </c>
      <c r="C489" s="65"/>
    </row>
    <row r="490" spans="1:3" ht="13" x14ac:dyDescent="0.15">
      <c r="A490">
        <f t="shared" si="4"/>
        <v>449</v>
      </c>
      <c r="B490" s="65">
        <f>'Cash Flow Assist'!O459</f>
        <v>0</v>
      </c>
      <c r="C490" s="65"/>
    </row>
    <row r="491" spans="1:3" ht="13" x14ac:dyDescent="0.15">
      <c r="A491">
        <f t="shared" si="4"/>
        <v>450</v>
      </c>
      <c r="B491" s="65">
        <f>'Cash Flow Assist'!O460</f>
        <v>0</v>
      </c>
      <c r="C491" s="65"/>
    </row>
    <row r="492" spans="1:3" ht="13" x14ac:dyDescent="0.15">
      <c r="A492">
        <f t="shared" si="4"/>
        <v>451</v>
      </c>
      <c r="B492" s="65">
        <f>'Cash Flow Assist'!O461</f>
        <v>0</v>
      </c>
      <c r="C492" s="65"/>
    </row>
    <row r="493" spans="1:3" ht="13" x14ac:dyDescent="0.15">
      <c r="A493">
        <f t="shared" si="4"/>
        <v>452</v>
      </c>
      <c r="B493" s="65">
        <f>'Cash Flow Assist'!O462</f>
        <v>0</v>
      </c>
      <c r="C493" s="65"/>
    </row>
    <row r="494" spans="1:3" ht="13" x14ac:dyDescent="0.15">
      <c r="A494">
        <f t="shared" si="4"/>
        <v>453</v>
      </c>
      <c r="B494" s="65">
        <f>'Cash Flow Assist'!O463</f>
        <v>0</v>
      </c>
      <c r="C494" s="65"/>
    </row>
    <row r="495" spans="1:3" ht="13" x14ac:dyDescent="0.15">
      <c r="A495">
        <f t="shared" si="4"/>
        <v>454</v>
      </c>
      <c r="B495" s="65">
        <f>'Cash Flow Assist'!O464</f>
        <v>0</v>
      </c>
      <c r="C495" s="65"/>
    </row>
    <row r="496" spans="1:3" ht="13" x14ac:dyDescent="0.15">
      <c r="A496">
        <f t="shared" si="4"/>
        <v>455</v>
      </c>
      <c r="B496" s="65">
        <f>'Cash Flow Assist'!O465</f>
        <v>0</v>
      </c>
      <c r="C496" s="65"/>
    </row>
    <row r="497" spans="1:3" ht="13" x14ac:dyDescent="0.15">
      <c r="A497">
        <f t="shared" si="4"/>
        <v>456</v>
      </c>
      <c r="B497" s="65">
        <f>'Cash Flow Assist'!O466</f>
        <v>0</v>
      </c>
      <c r="C497" s="65"/>
    </row>
    <row r="498" spans="1:3" ht="13" x14ac:dyDescent="0.15">
      <c r="A498">
        <f t="shared" si="4"/>
        <v>457</v>
      </c>
      <c r="B498" s="65">
        <f>'Cash Flow Assist'!O467</f>
        <v>0</v>
      </c>
      <c r="C498" s="65"/>
    </row>
    <row r="499" spans="1:3" ht="13" x14ac:dyDescent="0.15">
      <c r="A499">
        <f t="shared" si="4"/>
        <v>458</v>
      </c>
      <c r="B499" s="65">
        <f>'Cash Flow Assist'!O468</f>
        <v>0</v>
      </c>
      <c r="C499" s="65"/>
    </row>
    <row r="500" spans="1:3" ht="13" x14ac:dyDescent="0.15">
      <c r="A500">
        <f t="shared" si="4"/>
        <v>459</v>
      </c>
      <c r="B500" s="65">
        <f>'Cash Flow Assist'!O469</f>
        <v>0</v>
      </c>
      <c r="C500" s="65"/>
    </row>
    <row r="501" spans="1:3" ht="13" x14ac:dyDescent="0.15">
      <c r="A501">
        <f t="shared" si="4"/>
        <v>460</v>
      </c>
      <c r="B501" s="65">
        <f>'Cash Flow Assist'!O470</f>
        <v>0</v>
      </c>
      <c r="C501" s="65"/>
    </row>
    <row r="502" spans="1:3" ht="13" x14ac:dyDescent="0.15">
      <c r="A502">
        <f t="shared" si="4"/>
        <v>461</v>
      </c>
      <c r="B502" s="65">
        <f>'Cash Flow Assist'!O471</f>
        <v>0</v>
      </c>
      <c r="C502" s="65"/>
    </row>
    <row r="503" spans="1:3" ht="13" x14ac:dyDescent="0.15">
      <c r="A503">
        <f t="shared" si="4"/>
        <v>462</v>
      </c>
      <c r="B503" s="65">
        <f>'Cash Flow Assist'!O472</f>
        <v>0</v>
      </c>
      <c r="C503" s="65"/>
    </row>
    <row r="504" spans="1:3" ht="13" x14ac:dyDescent="0.15">
      <c r="A504">
        <f t="shared" si="4"/>
        <v>463</v>
      </c>
      <c r="B504" s="65">
        <f>'Cash Flow Assist'!O473</f>
        <v>0</v>
      </c>
      <c r="C504" s="65"/>
    </row>
    <row r="505" spans="1:3" ht="13" x14ac:dyDescent="0.15">
      <c r="A505">
        <f t="shared" si="4"/>
        <v>464</v>
      </c>
      <c r="B505" s="65">
        <f>'Cash Flow Assist'!O474</f>
        <v>0</v>
      </c>
      <c r="C505" s="65"/>
    </row>
    <row r="506" spans="1:3" ht="13" x14ac:dyDescent="0.15">
      <c r="A506">
        <f t="shared" si="4"/>
        <v>465</v>
      </c>
      <c r="B506" s="65">
        <f>'Cash Flow Assist'!O475</f>
        <v>0</v>
      </c>
      <c r="C506" s="65"/>
    </row>
    <row r="507" spans="1:3" ht="13" x14ac:dyDescent="0.15">
      <c r="A507">
        <f t="shared" si="4"/>
        <v>466</v>
      </c>
      <c r="B507" s="65">
        <f>'Cash Flow Assist'!O476</f>
        <v>0</v>
      </c>
      <c r="C507" s="65"/>
    </row>
    <row r="508" spans="1:3" ht="13" x14ac:dyDescent="0.15">
      <c r="A508">
        <f t="shared" si="4"/>
        <v>467</v>
      </c>
      <c r="B508" s="65">
        <f>'Cash Flow Assist'!O477</f>
        <v>0</v>
      </c>
      <c r="C508" s="65"/>
    </row>
    <row r="509" spans="1:3" ht="13" x14ac:dyDescent="0.15">
      <c r="A509">
        <f t="shared" si="4"/>
        <v>468</v>
      </c>
      <c r="B509" s="65">
        <f>'Cash Flow Assist'!O478</f>
        <v>0</v>
      </c>
      <c r="C509" s="65"/>
    </row>
    <row r="510" spans="1:3" ht="13" x14ac:dyDescent="0.15">
      <c r="A510">
        <f t="shared" si="4"/>
        <v>469</v>
      </c>
      <c r="B510" s="65">
        <f>'Cash Flow Assist'!O479</f>
        <v>0</v>
      </c>
      <c r="C510" s="65"/>
    </row>
    <row r="511" spans="1:3" ht="13" x14ac:dyDescent="0.15">
      <c r="A511">
        <f t="shared" si="4"/>
        <v>470</v>
      </c>
      <c r="B511" s="65">
        <f>'Cash Flow Assist'!O480</f>
        <v>0</v>
      </c>
      <c r="C511" s="65"/>
    </row>
    <row r="512" spans="1:3" ht="13" x14ac:dyDescent="0.15">
      <c r="A512">
        <f t="shared" si="4"/>
        <v>471</v>
      </c>
      <c r="B512" s="65">
        <f>'Cash Flow Assist'!O481</f>
        <v>0</v>
      </c>
      <c r="C512" s="65"/>
    </row>
    <row r="513" spans="1:3" ht="13" x14ac:dyDescent="0.15">
      <c r="A513">
        <f t="shared" si="4"/>
        <v>472</v>
      </c>
      <c r="B513" s="65">
        <f>'Cash Flow Assist'!O482</f>
        <v>0</v>
      </c>
      <c r="C513" s="65"/>
    </row>
    <row r="514" spans="1:3" ht="13" x14ac:dyDescent="0.15">
      <c r="A514">
        <f t="shared" si="4"/>
        <v>473</v>
      </c>
      <c r="B514" s="65">
        <f>'Cash Flow Assist'!O483</f>
        <v>0</v>
      </c>
      <c r="C514" s="65"/>
    </row>
    <row r="515" spans="1:3" ht="13" x14ac:dyDescent="0.15">
      <c r="A515">
        <f t="shared" si="4"/>
        <v>474</v>
      </c>
      <c r="B515" s="65">
        <f>'Cash Flow Assist'!O484</f>
        <v>0</v>
      </c>
      <c r="C515" s="65"/>
    </row>
    <row r="516" spans="1:3" ht="13" x14ac:dyDescent="0.15">
      <c r="A516">
        <f t="shared" si="4"/>
        <v>475</v>
      </c>
      <c r="B516" s="65">
        <f>'Cash Flow Assist'!O485</f>
        <v>0</v>
      </c>
      <c r="C516" s="65"/>
    </row>
    <row r="517" spans="1:3" ht="13" x14ac:dyDescent="0.15">
      <c r="A517">
        <f t="shared" si="4"/>
        <v>476</v>
      </c>
      <c r="B517" s="65">
        <f>'Cash Flow Assist'!O486</f>
        <v>0</v>
      </c>
      <c r="C517" s="65"/>
    </row>
    <row r="518" spans="1:3" ht="13" x14ac:dyDescent="0.15">
      <c r="A518">
        <f t="shared" si="4"/>
        <v>477</v>
      </c>
      <c r="B518" s="65">
        <f>'Cash Flow Assist'!O487</f>
        <v>0</v>
      </c>
      <c r="C518" s="65"/>
    </row>
    <row r="519" spans="1:3" ht="13" x14ac:dyDescent="0.15">
      <c r="A519">
        <f t="shared" si="4"/>
        <v>478</v>
      </c>
      <c r="B519" s="65">
        <f>'Cash Flow Assist'!O488</f>
        <v>0</v>
      </c>
      <c r="C519" s="65"/>
    </row>
    <row r="520" spans="1:3" ht="13" x14ac:dyDescent="0.15">
      <c r="A520">
        <f t="shared" si="4"/>
        <v>479</v>
      </c>
      <c r="B520" s="65">
        <f>'Cash Flow Assist'!O489</f>
        <v>0</v>
      </c>
      <c r="C520" s="65"/>
    </row>
    <row r="521" spans="1:3" ht="13" x14ac:dyDescent="0.15">
      <c r="A521">
        <f t="shared" si="4"/>
        <v>480</v>
      </c>
      <c r="B521" s="65">
        <f>'Cash Flow Assist'!O490</f>
        <v>0</v>
      </c>
      <c r="C521" s="65"/>
    </row>
    <row r="522" spans="1:3" ht="13" x14ac:dyDescent="0.15">
      <c r="A522">
        <f t="shared" si="4"/>
        <v>481</v>
      </c>
      <c r="B522" s="65">
        <f>'Cash Flow Assist'!O491</f>
        <v>0</v>
      </c>
      <c r="C522" s="65"/>
    </row>
    <row r="523" spans="1:3" ht="13" x14ac:dyDescent="0.15">
      <c r="A523">
        <f t="shared" si="4"/>
        <v>482</v>
      </c>
      <c r="B523" s="65">
        <f>'Cash Flow Assist'!O492</f>
        <v>0</v>
      </c>
      <c r="C523" s="65"/>
    </row>
    <row r="524" spans="1:3" ht="13" x14ac:dyDescent="0.15">
      <c r="A524">
        <f t="shared" si="4"/>
        <v>483</v>
      </c>
      <c r="B524" s="65">
        <f>'Cash Flow Assist'!O493</f>
        <v>0</v>
      </c>
      <c r="C524" s="65"/>
    </row>
    <row r="525" spans="1:3" ht="13" x14ac:dyDescent="0.15">
      <c r="A525">
        <f t="shared" si="4"/>
        <v>484</v>
      </c>
      <c r="B525" s="65">
        <f>'Cash Flow Assist'!O494</f>
        <v>0</v>
      </c>
      <c r="C525" s="65"/>
    </row>
    <row r="526" spans="1:3" ht="13" x14ac:dyDescent="0.15">
      <c r="A526">
        <f t="shared" si="4"/>
        <v>485</v>
      </c>
      <c r="B526" s="65">
        <f>'Cash Flow Assist'!O495</f>
        <v>0</v>
      </c>
      <c r="C526" s="65"/>
    </row>
    <row r="527" spans="1:3" ht="13" x14ac:dyDescent="0.15">
      <c r="A527">
        <f t="shared" si="4"/>
        <v>486</v>
      </c>
      <c r="B527" s="65">
        <f>'Cash Flow Assist'!O496</f>
        <v>0</v>
      </c>
      <c r="C527" s="65"/>
    </row>
    <row r="528" spans="1:3" ht="13" x14ac:dyDescent="0.15">
      <c r="A528">
        <f t="shared" si="4"/>
        <v>487</v>
      </c>
      <c r="B528" s="65">
        <f>'Cash Flow Assist'!O497</f>
        <v>0</v>
      </c>
      <c r="C528" s="65"/>
    </row>
    <row r="529" spans="1:3" ht="13" x14ac:dyDescent="0.15">
      <c r="A529">
        <f t="shared" si="4"/>
        <v>488</v>
      </c>
      <c r="B529" s="65">
        <f>'Cash Flow Assist'!O498</f>
        <v>0</v>
      </c>
      <c r="C529" s="65"/>
    </row>
    <row r="530" spans="1:3" ht="13" x14ac:dyDescent="0.15">
      <c r="A530">
        <f t="shared" si="4"/>
        <v>489</v>
      </c>
      <c r="B530" s="65">
        <f>'Cash Flow Assist'!O499</f>
        <v>0</v>
      </c>
      <c r="C530" s="65"/>
    </row>
    <row r="531" spans="1:3" ht="13" x14ac:dyDescent="0.15">
      <c r="A531">
        <f t="shared" si="4"/>
        <v>490</v>
      </c>
      <c r="B531" s="65">
        <f>'Cash Flow Assist'!O500</f>
        <v>0</v>
      </c>
      <c r="C531" s="65"/>
    </row>
    <row r="532" spans="1:3" ht="13" x14ac:dyDescent="0.15">
      <c r="A532">
        <f t="shared" si="4"/>
        <v>491</v>
      </c>
      <c r="B532" s="65">
        <f>'Cash Flow Assist'!O501</f>
        <v>0</v>
      </c>
      <c r="C532" s="65"/>
    </row>
    <row r="533" spans="1:3" ht="13" x14ac:dyDescent="0.15">
      <c r="A533">
        <f t="shared" si="4"/>
        <v>492</v>
      </c>
      <c r="B533" s="65">
        <f>'Cash Flow Assist'!O502</f>
        <v>0</v>
      </c>
      <c r="C533" s="65"/>
    </row>
    <row r="534" spans="1:3" ht="13" x14ac:dyDescent="0.15">
      <c r="A534">
        <f t="shared" si="4"/>
        <v>493</v>
      </c>
      <c r="B534" s="65">
        <f>'Cash Flow Assist'!O503</f>
        <v>0</v>
      </c>
      <c r="C534" s="65"/>
    </row>
    <row r="535" spans="1:3" ht="13" x14ac:dyDescent="0.15">
      <c r="A535">
        <f t="shared" si="4"/>
        <v>494</v>
      </c>
      <c r="B535" s="65">
        <f>'Cash Flow Assist'!O504</f>
        <v>0</v>
      </c>
      <c r="C535" s="65"/>
    </row>
    <row r="536" spans="1:3" ht="13" x14ac:dyDescent="0.15">
      <c r="A536">
        <f t="shared" si="4"/>
        <v>495</v>
      </c>
      <c r="B536" s="65">
        <f>'Cash Flow Assist'!O505</f>
        <v>0</v>
      </c>
      <c r="C536" s="65"/>
    </row>
    <row r="537" spans="1:3" ht="13" x14ac:dyDescent="0.15">
      <c r="A537">
        <f t="shared" si="4"/>
        <v>496</v>
      </c>
      <c r="B537" s="65">
        <f>'Cash Flow Assist'!O506</f>
        <v>0</v>
      </c>
      <c r="C537" s="65"/>
    </row>
    <row r="538" spans="1:3" ht="13" x14ac:dyDescent="0.15">
      <c r="A538">
        <f t="shared" si="4"/>
        <v>497</v>
      </c>
      <c r="B538" s="65">
        <f>'Cash Flow Assist'!O507</f>
        <v>0</v>
      </c>
      <c r="C538" s="65"/>
    </row>
    <row r="539" spans="1:3" ht="13" x14ac:dyDescent="0.15">
      <c r="A539">
        <f t="shared" si="4"/>
        <v>498</v>
      </c>
      <c r="B539" s="65">
        <f>'Cash Flow Assist'!O508</f>
        <v>0</v>
      </c>
      <c r="C539" s="65"/>
    </row>
    <row r="540" spans="1:3" ht="13" x14ac:dyDescent="0.15">
      <c r="A540">
        <f t="shared" si="4"/>
        <v>499</v>
      </c>
      <c r="B540" s="65">
        <f>'Cash Flow Assist'!O509</f>
        <v>0</v>
      </c>
      <c r="C540" s="65"/>
    </row>
    <row r="541" spans="1:3" ht="13" x14ac:dyDescent="0.15">
      <c r="A541">
        <f t="shared" si="4"/>
        <v>500</v>
      </c>
      <c r="B541" s="65">
        <f>'Cash Flow Assist'!O510</f>
        <v>0</v>
      </c>
      <c r="C541" s="65"/>
    </row>
    <row r="542" spans="1:3" ht="13" x14ac:dyDescent="0.15">
      <c r="A542">
        <f t="shared" si="4"/>
        <v>501</v>
      </c>
      <c r="B542" s="65">
        <f>'Cash Flow Assist'!O511</f>
        <v>0</v>
      </c>
      <c r="C542" s="65"/>
    </row>
    <row r="543" spans="1:3" ht="13" x14ac:dyDescent="0.15">
      <c r="A543">
        <f t="shared" si="4"/>
        <v>502</v>
      </c>
      <c r="B543" s="65">
        <f>'Cash Flow Assist'!O512</f>
        <v>0</v>
      </c>
      <c r="C543" s="65"/>
    </row>
    <row r="544" spans="1:3" ht="13" x14ac:dyDescent="0.15">
      <c r="A544">
        <f t="shared" si="4"/>
        <v>503</v>
      </c>
      <c r="B544" s="65">
        <f>'Cash Flow Assist'!O513</f>
        <v>0</v>
      </c>
      <c r="C544" s="65"/>
    </row>
    <row r="545" spans="1:3" ht="13" x14ac:dyDescent="0.15">
      <c r="A545">
        <f t="shared" si="4"/>
        <v>504</v>
      </c>
      <c r="B545" s="65">
        <f>'Cash Flow Assist'!O514</f>
        <v>0</v>
      </c>
      <c r="C545" s="65"/>
    </row>
    <row r="546" spans="1:3" ht="13" x14ac:dyDescent="0.15">
      <c r="A546">
        <f t="shared" si="4"/>
        <v>505</v>
      </c>
      <c r="B546" s="65">
        <f>'Cash Flow Assist'!O515</f>
        <v>0</v>
      </c>
      <c r="C546" s="65"/>
    </row>
    <row r="547" spans="1:3" ht="13" x14ac:dyDescent="0.15">
      <c r="A547">
        <f t="shared" si="4"/>
        <v>506</v>
      </c>
      <c r="B547" s="65">
        <f>'Cash Flow Assist'!O516</f>
        <v>0</v>
      </c>
      <c r="C547" s="65"/>
    </row>
    <row r="548" spans="1:3" ht="13" x14ac:dyDescent="0.15">
      <c r="A548">
        <f t="shared" si="4"/>
        <v>507</v>
      </c>
      <c r="B548" s="65">
        <f>'Cash Flow Assist'!O517</f>
        <v>0</v>
      </c>
      <c r="C548" s="65"/>
    </row>
    <row r="549" spans="1:3" ht="13" x14ac:dyDescent="0.15">
      <c r="A549">
        <f t="shared" si="4"/>
        <v>508</v>
      </c>
      <c r="B549" s="65">
        <f>'Cash Flow Assist'!O518</f>
        <v>0</v>
      </c>
      <c r="C549" s="65"/>
    </row>
    <row r="550" spans="1:3" ht="13" x14ac:dyDescent="0.15">
      <c r="A550">
        <f t="shared" si="4"/>
        <v>509</v>
      </c>
      <c r="B550" s="65">
        <f>'Cash Flow Assist'!O519</f>
        <v>0</v>
      </c>
      <c r="C550" s="65"/>
    </row>
    <row r="551" spans="1:3" ht="13" x14ac:dyDescent="0.15">
      <c r="A551">
        <f t="shared" si="4"/>
        <v>510</v>
      </c>
      <c r="B551" s="65">
        <f>'Cash Flow Assist'!O520</f>
        <v>0</v>
      </c>
      <c r="C551" s="65"/>
    </row>
    <row r="552" spans="1:3" ht="13" x14ac:dyDescent="0.15">
      <c r="A552">
        <f t="shared" si="4"/>
        <v>511</v>
      </c>
      <c r="B552" s="65">
        <f>'Cash Flow Assist'!O521</f>
        <v>0</v>
      </c>
      <c r="C552" s="65"/>
    </row>
    <row r="553" spans="1:3" ht="13" x14ac:dyDescent="0.15">
      <c r="A553">
        <f t="shared" si="4"/>
        <v>512</v>
      </c>
      <c r="B553" s="65">
        <f>'Cash Flow Assist'!O522</f>
        <v>0</v>
      </c>
      <c r="C553" s="65"/>
    </row>
    <row r="554" spans="1:3" ht="13" x14ac:dyDescent="0.15">
      <c r="A554">
        <f t="shared" si="4"/>
        <v>513</v>
      </c>
      <c r="B554" s="65">
        <f>'Cash Flow Assist'!O523</f>
        <v>0</v>
      </c>
      <c r="C554" s="65"/>
    </row>
    <row r="555" spans="1:3" ht="13" x14ac:dyDescent="0.15">
      <c r="A555">
        <f t="shared" si="4"/>
        <v>514</v>
      </c>
      <c r="B555" s="65">
        <f>'Cash Flow Assist'!O524</f>
        <v>0</v>
      </c>
      <c r="C555" s="65"/>
    </row>
    <row r="556" spans="1:3" ht="13" x14ac:dyDescent="0.15">
      <c r="A556">
        <f t="shared" si="4"/>
        <v>515</v>
      </c>
      <c r="B556" s="65">
        <f>'Cash Flow Assist'!O525</f>
        <v>0</v>
      </c>
      <c r="C556" s="65"/>
    </row>
    <row r="557" spans="1:3" ht="13" x14ac:dyDescent="0.15">
      <c r="A557">
        <f t="shared" si="4"/>
        <v>516</v>
      </c>
      <c r="B557" s="65">
        <f>'Cash Flow Assist'!O526</f>
        <v>0</v>
      </c>
      <c r="C557" s="65"/>
    </row>
    <row r="558" spans="1:3" ht="13" x14ac:dyDescent="0.15">
      <c r="A558">
        <f t="shared" si="4"/>
        <v>517</v>
      </c>
      <c r="B558" s="65">
        <f>'Cash Flow Assist'!O527</f>
        <v>0</v>
      </c>
      <c r="C558" s="65"/>
    </row>
    <row r="559" spans="1:3" ht="13" x14ac:dyDescent="0.15">
      <c r="A559">
        <f t="shared" si="4"/>
        <v>518</v>
      </c>
      <c r="B559" s="65">
        <f>'Cash Flow Assist'!O528</f>
        <v>0</v>
      </c>
      <c r="C559" s="65"/>
    </row>
    <row r="560" spans="1:3" ht="13" x14ac:dyDescent="0.15">
      <c r="A560">
        <f t="shared" si="4"/>
        <v>519</v>
      </c>
      <c r="B560" s="65">
        <f>'Cash Flow Assist'!O529</f>
        <v>0</v>
      </c>
      <c r="C560" s="65"/>
    </row>
    <row r="561" spans="1:3" ht="13" x14ac:dyDescent="0.15">
      <c r="A561">
        <f t="shared" si="4"/>
        <v>520</v>
      </c>
      <c r="B561" s="65">
        <f>'Cash Flow Assist'!O530</f>
        <v>0</v>
      </c>
      <c r="C561" s="65"/>
    </row>
    <row r="562" spans="1:3" ht="13" x14ac:dyDescent="0.15">
      <c r="A562">
        <f t="shared" si="4"/>
        <v>521</v>
      </c>
      <c r="B562" s="65">
        <f>'Cash Flow Assist'!O531</f>
        <v>0</v>
      </c>
      <c r="C562" s="65"/>
    </row>
    <row r="563" spans="1:3" ht="13" x14ac:dyDescent="0.15">
      <c r="A563">
        <f t="shared" si="4"/>
        <v>522</v>
      </c>
      <c r="B563" s="65">
        <f>'Cash Flow Assist'!O532</f>
        <v>0</v>
      </c>
      <c r="C563" s="65"/>
    </row>
    <row r="564" spans="1:3" ht="13" x14ac:dyDescent="0.15">
      <c r="A564">
        <f t="shared" si="4"/>
        <v>523</v>
      </c>
      <c r="B564" s="65">
        <f>'Cash Flow Assist'!O533</f>
        <v>0</v>
      </c>
      <c r="C564" s="65"/>
    </row>
    <row r="565" spans="1:3" ht="13" x14ac:dyDescent="0.15">
      <c r="A565">
        <f t="shared" si="4"/>
        <v>524</v>
      </c>
      <c r="B565" s="65">
        <f>'Cash Flow Assist'!O534</f>
        <v>0</v>
      </c>
      <c r="C565" s="65"/>
    </row>
    <row r="566" spans="1:3" ht="13" x14ac:dyDescent="0.15">
      <c r="A566">
        <f t="shared" si="4"/>
        <v>525</v>
      </c>
      <c r="B566" s="65">
        <f>'Cash Flow Assist'!O535</f>
        <v>0</v>
      </c>
      <c r="C566" s="65"/>
    </row>
    <row r="567" spans="1:3" ht="13" x14ac:dyDescent="0.15">
      <c r="A567">
        <f t="shared" si="4"/>
        <v>526</v>
      </c>
      <c r="B567" s="65">
        <f>'Cash Flow Assist'!O536</f>
        <v>0</v>
      </c>
      <c r="C567" s="65"/>
    </row>
    <row r="568" spans="1:3" ht="13" x14ac:dyDescent="0.15">
      <c r="A568">
        <f t="shared" si="4"/>
        <v>527</v>
      </c>
      <c r="B568" s="65">
        <f>'Cash Flow Assist'!O537</f>
        <v>0</v>
      </c>
      <c r="C568" s="65"/>
    </row>
    <row r="569" spans="1:3" ht="13" x14ac:dyDescent="0.15">
      <c r="A569">
        <f t="shared" si="4"/>
        <v>528</v>
      </c>
      <c r="B569" s="65">
        <f>'Cash Flow Assist'!O538</f>
        <v>0</v>
      </c>
      <c r="C569" s="65"/>
    </row>
    <row r="570" spans="1:3" ht="13" x14ac:dyDescent="0.15">
      <c r="A570">
        <f t="shared" si="4"/>
        <v>529</v>
      </c>
      <c r="B570" s="65">
        <f>'Cash Flow Assist'!O539</f>
        <v>0</v>
      </c>
      <c r="C570" s="65"/>
    </row>
    <row r="571" spans="1:3" ht="13" x14ac:dyDescent="0.15">
      <c r="A571">
        <f t="shared" si="4"/>
        <v>530</v>
      </c>
      <c r="B571" s="65">
        <f>'Cash Flow Assist'!O540</f>
        <v>0</v>
      </c>
      <c r="C571" s="65"/>
    </row>
    <row r="572" spans="1:3" ht="13" x14ac:dyDescent="0.15">
      <c r="A572">
        <f t="shared" si="4"/>
        <v>531</v>
      </c>
      <c r="B572" s="65">
        <f>'Cash Flow Assist'!O541</f>
        <v>0</v>
      </c>
      <c r="C572" s="65"/>
    </row>
    <row r="573" spans="1:3" ht="13" x14ac:dyDescent="0.15">
      <c r="A573">
        <f t="shared" si="4"/>
        <v>532</v>
      </c>
      <c r="B573" s="65">
        <f>'Cash Flow Assist'!O542</f>
        <v>0</v>
      </c>
      <c r="C573" s="65"/>
    </row>
    <row r="574" spans="1:3" ht="13" x14ac:dyDescent="0.15">
      <c r="A574">
        <f t="shared" si="4"/>
        <v>533</v>
      </c>
      <c r="B574" s="65">
        <f>'Cash Flow Assist'!O543</f>
        <v>0</v>
      </c>
      <c r="C574" s="65"/>
    </row>
    <row r="575" spans="1:3" ht="13" x14ac:dyDescent="0.15">
      <c r="A575">
        <f t="shared" si="4"/>
        <v>534</v>
      </c>
      <c r="B575" s="65">
        <f>'Cash Flow Assist'!O544</f>
        <v>0</v>
      </c>
      <c r="C575" s="65"/>
    </row>
    <row r="576" spans="1:3" ht="13" x14ac:dyDescent="0.15">
      <c r="A576">
        <f t="shared" si="4"/>
        <v>535</v>
      </c>
      <c r="B576" s="65">
        <f>'Cash Flow Assist'!O545</f>
        <v>0</v>
      </c>
      <c r="C576" s="65"/>
    </row>
    <row r="577" spans="1:3" ht="13" x14ac:dyDescent="0.15">
      <c r="A577">
        <f t="shared" si="4"/>
        <v>536</v>
      </c>
      <c r="B577" s="65">
        <f>'Cash Flow Assist'!O546</f>
        <v>0</v>
      </c>
      <c r="C577" s="65"/>
    </row>
    <row r="578" spans="1:3" ht="13" x14ac:dyDescent="0.15">
      <c r="A578">
        <f t="shared" si="4"/>
        <v>537</v>
      </c>
      <c r="B578" s="65">
        <f>'Cash Flow Assist'!O547</f>
        <v>0</v>
      </c>
      <c r="C578" s="65"/>
    </row>
    <row r="579" spans="1:3" ht="13" x14ac:dyDescent="0.15">
      <c r="A579">
        <f t="shared" si="4"/>
        <v>538</v>
      </c>
      <c r="B579" s="65">
        <f>'Cash Flow Assist'!O548</f>
        <v>0</v>
      </c>
      <c r="C579" s="65"/>
    </row>
    <row r="580" spans="1:3" ht="13" x14ac:dyDescent="0.15">
      <c r="A580">
        <f t="shared" si="4"/>
        <v>539</v>
      </c>
      <c r="B580" s="65">
        <f>'Cash Flow Assist'!O549</f>
        <v>0</v>
      </c>
      <c r="C580" s="65"/>
    </row>
    <row r="581" spans="1:3" ht="13" x14ac:dyDescent="0.15">
      <c r="A581">
        <f t="shared" si="4"/>
        <v>540</v>
      </c>
      <c r="B581" s="65">
        <f>'Cash Flow Assist'!O550</f>
        <v>0</v>
      </c>
      <c r="C581" s="65"/>
    </row>
    <row r="582" spans="1:3" ht="13" x14ac:dyDescent="0.15">
      <c r="A582">
        <f t="shared" si="4"/>
        <v>541</v>
      </c>
      <c r="B582" s="65">
        <f>'Cash Flow Assist'!O551</f>
        <v>0</v>
      </c>
      <c r="C582" s="65"/>
    </row>
    <row r="583" spans="1:3" ht="13" x14ac:dyDescent="0.15">
      <c r="A583">
        <f t="shared" si="4"/>
        <v>542</v>
      </c>
      <c r="B583" s="65">
        <f>'Cash Flow Assist'!O552</f>
        <v>0</v>
      </c>
      <c r="C583" s="65"/>
    </row>
    <row r="584" spans="1:3" ht="13" x14ac:dyDescent="0.15">
      <c r="A584">
        <f t="shared" si="4"/>
        <v>543</v>
      </c>
      <c r="B584" s="65">
        <f>'Cash Flow Assist'!O553</f>
        <v>0</v>
      </c>
      <c r="C584" s="65"/>
    </row>
    <row r="585" spans="1:3" ht="13" x14ac:dyDescent="0.15">
      <c r="A585">
        <f t="shared" si="4"/>
        <v>544</v>
      </c>
      <c r="B585" s="65">
        <f>'Cash Flow Assist'!O554</f>
        <v>0</v>
      </c>
      <c r="C585" s="65"/>
    </row>
    <row r="586" spans="1:3" ht="13" x14ac:dyDescent="0.15">
      <c r="A586">
        <f t="shared" si="4"/>
        <v>545</v>
      </c>
      <c r="B586" s="65">
        <f>'Cash Flow Assist'!O555</f>
        <v>0</v>
      </c>
      <c r="C586" s="65"/>
    </row>
    <row r="587" spans="1:3" ht="13" x14ac:dyDescent="0.15">
      <c r="A587">
        <f t="shared" si="4"/>
        <v>546</v>
      </c>
      <c r="B587" s="65">
        <f>'Cash Flow Assist'!O556</f>
        <v>0</v>
      </c>
      <c r="C587" s="65"/>
    </row>
    <row r="588" spans="1:3" ht="13" x14ac:dyDescent="0.15">
      <c r="A588">
        <f t="shared" si="4"/>
        <v>547</v>
      </c>
      <c r="B588" s="65">
        <f>'Cash Flow Assist'!O557</f>
        <v>0</v>
      </c>
      <c r="C588" s="65"/>
    </row>
    <row r="589" spans="1:3" ht="13" x14ac:dyDescent="0.15">
      <c r="A589">
        <f t="shared" si="4"/>
        <v>548</v>
      </c>
      <c r="B589" s="65">
        <f>'Cash Flow Assist'!O558</f>
        <v>0</v>
      </c>
      <c r="C589" s="65"/>
    </row>
    <row r="590" spans="1:3" ht="13" x14ac:dyDescent="0.15">
      <c r="A590">
        <f t="shared" si="4"/>
        <v>549</v>
      </c>
      <c r="B590" s="65">
        <f>'Cash Flow Assist'!O559</f>
        <v>0</v>
      </c>
      <c r="C590" s="65"/>
    </row>
    <row r="591" spans="1:3" ht="13" x14ac:dyDescent="0.15">
      <c r="A591">
        <f t="shared" si="4"/>
        <v>550</v>
      </c>
      <c r="B591" s="65">
        <f>'Cash Flow Assist'!O560</f>
        <v>0</v>
      </c>
      <c r="C591" s="65"/>
    </row>
    <row r="592" spans="1:3" ht="13" x14ac:dyDescent="0.15">
      <c r="A592">
        <f t="shared" si="4"/>
        <v>551</v>
      </c>
      <c r="B592" s="65">
        <f>'Cash Flow Assist'!O561</f>
        <v>0</v>
      </c>
      <c r="C592" s="65"/>
    </row>
    <row r="593" spans="1:3" ht="13" x14ac:dyDescent="0.15">
      <c r="A593">
        <f t="shared" si="4"/>
        <v>552</v>
      </c>
      <c r="B593" s="65">
        <f>'Cash Flow Assist'!O562</f>
        <v>0</v>
      </c>
      <c r="C593" s="65"/>
    </row>
    <row r="594" spans="1:3" ht="13" x14ac:dyDescent="0.15">
      <c r="A594">
        <f t="shared" si="4"/>
        <v>553</v>
      </c>
      <c r="B594" s="65">
        <f>'Cash Flow Assist'!O563</f>
        <v>0</v>
      </c>
      <c r="C594" s="65"/>
    </row>
    <row r="595" spans="1:3" ht="13" x14ac:dyDescent="0.15">
      <c r="A595">
        <f t="shared" si="4"/>
        <v>554</v>
      </c>
      <c r="B595" s="65">
        <f>'Cash Flow Assist'!O564</f>
        <v>0</v>
      </c>
      <c r="C595" s="65"/>
    </row>
    <row r="596" spans="1:3" ht="13" x14ac:dyDescent="0.15">
      <c r="A596">
        <f t="shared" si="4"/>
        <v>555</v>
      </c>
      <c r="B596" s="65">
        <f>'Cash Flow Assist'!O565</f>
        <v>0</v>
      </c>
      <c r="C596" s="65"/>
    </row>
    <row r="597" spans="1:3" ht="13" x14ac:dyDescent="0.15">
      <c r="A597">
        <f t="shared" si="4"/>
        <v>556</v>
      </c>
      <c r="B597" s="65">
        <f>'Cash Flow Assist'!O566</f>
        <v>0</v>
      </c>
      <c r="C597" s="65"/>
    </row>
    <row r="598" spans="1:3" ht="13" x14ac:dyDescent="0.15">
      <c r="A598">
        <f t="shared" si="4"/>
        <v>557</v>
      </c>
      <c r="B598" s="65">
        <f>'Cash Flow Assist'!O567</f>
        <v>0</v>
      </c>
      <c r="C598" s="65"/>
    </row>
    <row r="599" spans="1:3" ht="13" x14ac:dyDescent="0.15">
      <c r="A599">
        <f t="shared" si="4"/>
        <v>558</v>
      </c>
      <c r="B599" s="65">
        <f>'Cash Flow Assist'!O568</f>
        <v>0</v>
      </c>
      <c r="C599" s="65"/>
    </row>
    <row r="600" spans="1:3" ht="13" x14ac:dyDescent="0.15">
      <c r="A600">
        <f t="shared" si="4"/>
        <v>559</v>
      </c>
      <c r="B600" s="65">
        <f>'Cash Flow Assist'!O569</f>
        <v>0</v>
      </c>
      <c r="C600" s="65"/>
    </row>
    <row r="601" spans="1:3" ht="13" x14ac:dyDescent="0.15">
      <c r="A601">
        <f t="shared" si="4"/>
        <v>560</v>
      </c>
      <c r="B601" s="65">
        <f>'Cash Flow Assist'!O570</f>
        <v>0</v>
      </c>
      <c r="C601" s="65"/>
    </row>
    <row r="602" spans="1:3" ht="13" x14ac:dyDescent="0.15">
      <c r="A602">
        <f t="shared" si="4"/>
        <v>561</v>
      </c>
      <c r="B602" s="65">
        <f>'Cash Flow Assist'!O571</f>
        <v>0</v>
      </c>
      <c r="C602" s="65"/>
    </row>
    <row r="603" spans="1:3" ht="13" x14ac:dyDescent="0.15">
      <c r="A603">
        <f t="shared" si="4"/>
        <v>562</v>
      </c>
      <c r="B603" s="65">
        <f>'Cash Flow Assist'!O572</f>
        <v>0</v>
      </c>
      <c r="C603" s="65"/>
    </row>
    <row r="604" spans="1:3" ht="13" x14ac:dyDescent="0.15">
      <c r="A604">
        <f t="shared" si="4"/>
        <v>563</v>
      </c>
      <c r="B604" s="65">
        <f>'Cash Flow Assist'!O573</f>
        <v>0</v>
      </c>
      <c r="C604" s="65"/>
    </row>
    <row r="605" spans="1:3" ht="13" x14ac:dyDescent="0.15">
      <c r="A605">
        <f t="shared" si="4"/>
        <v>564</v>
      </c>
      <c r="B605" s="65">
        <f>'Cash Flow Assist'!O574</f>
        <v>0</v>
      </c>
      <c r="C605" s="65"/>
    </row>
    <row r="606" spans="1:3" ht="13" x14ac:dyDescent="0.15">
      <c r="A606">
        <f t="shared" si="4"/>
        <v>565</v>
      </c>
      <c r="B606" s="65">
        <f>'Cash Flow Assist'!O575</f>
        <v>0</v>
      </c>
      <c r="C606" s="65"/>
    </row>
    <row r="607" spans="1:3" ht="13" x14ac:dyDescent="0.15">
      <c r="A607">
        <f t="shared" si="4"/>
        <v>566</v>
      </c>
      <c r="B607" s="65">
        <f>'Cash Flow Assist'!O576</f>
        <v>0</v>
      </c>
      <c r="C607" s="65"/>
    </row>
    <row r="608" spans="1:3" ht="13" x14ac:dyDescent="0.15">
      <c r="A608">
        <f t="shared" si="4"/>
        <v>567</v>
      </c>
      <c r="B608" s="65">
        <f>'Cash Flow Assist'!O577</f>
        <v>0</v>
      </c>
      <c r="C608" s="65"/>
    </row>
    <row r="609" spans="1:3" ht="13" x14ac:dyDescent="0.15">
      <c r="A609">
        <f t="shared" si="4"/>
        <v>568</v>
      </c>
      <c r="B609" s="65">
        <f>'Cash Flow Assist'!O578</f>
        <v>0</v>
      </c>
      <c r="C609" s="65"/>
    </row>
    <row r="610" spans="1:3" ht="13" x14ac:dyDescent="0.15">
      <c r="A610">
        <f t="shared" si="4"/>
        <v>569</v>
      </c>
      <c r="B610" s="65">
        <f>'Cash Flow Assist'!O579</f>
        <v>0</v>
      </c>
      <c r="C610" s="65"/>
    </row>
    <row r="611" spans="1:3" ht="13" x14ac:dyDescent="0.15">
      <c r="A611">
        <f t="shared" si="4"/>
        <v>570</v>
      </c>
      <c r="B611" s="65">
        <f>'Cash Flow Assist'!O580</f>
        <v>0</v>
      </c>
      <c r="C611" s="65"/>
    </row>
    <row r="612" spans="1:3" ht="13" x14ac:dyDescent="0.15">
      <c r="A612">
        <f t="shared" si="4"/>
        <v>571</v>
      </c>
      <c r="B612" s="65">
        <f>'Cash Flow Assist'!O581</f>
        <v>0</v>
      </c>
      <c r="C612" s="65"/>
    </row>
    <row r="613" spans="1:3" ht="13" x14ac:dyDescent="0.15">
      <c r="A613">
        <f t="shared" si="4"/>
        <v>572</v>
      </c>
      <c r="B613" s="65">
        <f>'Cash Flow Assist'!O582</f>
        <v>0</v>
      </c>
      <c r="C613" s="65"/>
    </row>
    <row r="614" spans="1:3" ht="13" x14ac:dyDescent="0.15">
      <c r="A614">
        <f t="shared" si="4"/>
        <v>573</v>
      </c>
      <c r="B614" s="65">
        <f>'Cash Flow Assist'!O583</f>
        <v>0</v>
      </c>
      <c r="C614" s="65"/>
    </row>
    <row r="615" spans="1:3" ht="13" x14ac:dyDescent="0.15">
      <c r="A615">
        <f t="shared" si="4"/>
        <v>574</v>
      </c>
      <c r="B615" s="65">
        <f>'Cash Flow Assist'!O584</f>
        <v>0</v>
      </c>
      <c r="C615" s="65"/>
    </row>
    <row r="616" spans="1:3" ht="13" x14ac:dyDescent="0.15">
      <c r="A616">
        <f t="shared" si="4"/>
        <v>575</v>
      </c>
      <c r="B616" s="65">
        <f>'Cash Flow Assist'!O585</f>
        <v>0</v>
      </c>
      <c r="C616" s="65"/>
    </row>
    <row r="617" spans="1:3" ht="13" x14ac:dyDescent="0.15">
      <c r="A617">
        <f t="shared" si="4"/>
        <v>576</v>
      </c>
      <c r="B617" s="65">
        <f>'Cash Flow Assist'!O586</f>
        <v>0</v>
      </c>
      <c r="C617" s="65"/>
    </row>
    <row r="618" spans="1:3" ht="13" x14ac:dyDescent="0.15">
      <c r="A618">
        <f t="shared" si="4"/>
        <v>577</v>
      </c>
      <c r="B618" s="65">
        <f>'Cash Flow Assist'!O587</f>
        <v>0</v>
      </c>
      <c r="C618" s="65"/>
    </row>
    <row r="619" spans="1:3" ht="13" x14ac:dyDescent="0.15">
      <c r="A619">
        <f t="shared" si="4"/>
        <v>578</v>
      </c>
      <c r="B619" s="65">
        <f>'Cash Flow Assist'!O588</f>
        <v>0</v>
      </c>
      <c r="C619" s="65"/>
    </row>
    <row r="620" spans="1:3" ht="13" x14ac:dyDescent="0.15">
      <c r="A620">
        <f t="shared" si="4"/>
        <v>579</v>
      </c>
      <c r="B620" s="65">
        <f>'Cash Flow Assist'!O589</f>
        <v>0</v>
      </c>
      <c r="C620" s="65"/>
    </row>
    <row r="621" spans="1:3" ht="13" x14ac:dyDescent="0.15">
      <c r="A621">
        <f t="shared" si="4"/>
        <v>580</v>
      </c>
      <c r="B621" s="65">
        <f>'Cash Flow Assist'!O590</f>
        <v>0</v>
      </c>
      <c r="C621" s="65"/>
    </row>
    <row r="622" spans="1:3" ht="13" x14ac:dyDescent="0.15">
      <c r="A622">
        <f t="shared" si="4"/>
        <v>581</v>
      </c>
      <c r="B622" s="65">
        <f>'Cash Flow Assist'!O591</f>
        <v>0</v>
      </c>
      <c r="C622" s="65"/>
    </row>
    <row r="623" spans="1:3" ht="13" x14ac:dyDescent="0.15">
      <c r="A623">
        <f t="shared" si="4"/>
        <v>582</v>
      </c>
      <c r="B623" s="65">
        <f>'Cash Flow Assist'!O592</f>
        <v>0</v>
      </c>
      <c r="C623" s="65"/>
    </row>
    <row r="624" spans="1:3" ht="13" x14ac:dyDescent="0.15">
      <c r="A624">
        <f t="shared" si="4"/>
        <v>583</v>
      </c>
      <c r="B624" s="65">
        <f>'Cash Flow Assist'!O593</f>
        <v>0</v>
      </c>
      <c r="C624" s="65"/>
    </row>
    <row r="625" spans="1:3" ht="13" x14ac:dyDescent="0.15">
      <c r="A625">
        <f t="shared" si="4"/>
        <v>584</v>
      </c>
      <c r="B625" s="65">
        <f>'Cash Flow Assist'!O594</f>
        <v>0</v>
      </c>
      <c r="C625" s="65"/>
    </row>
    <row r="626" spans="1:3" ht="13" x14ac:dyDescent="0.15">
      <c r="A626">
        <f t="shared" si="4"/>
        <v>585</v>
      </c>
      <c r="B626" s="65">
        <f>'Cash Flow Assist'!O595</f>
        <v>0</v>
      </c>
      <c r="C626" s="65"/>
    </row>
    <row r="627" spans="1:3" ht="13" x14ac:dyDescent="0.15">
      <c r="A627">
        <f t="shared" si="4"/>
        <v>586</v>
      </c>
      <c r="B627" s="65">
        <f>'Cash Flow Assist'!O596</f>
        <v>0</v>
      </c>
      <c r="C627" s="65"/>
    </row>
    <row r="628" spans="1:3" ht="13" x14ac:dyDescent="0.15">
      <c r="A628">
        <f t="shared" si="4"/>
        <v>587</v>
      </c>
      <c r="B628" s="65">
        <f>'Cash Flow Assist'!O597</f>
        <v>0</v>
      </c>
      <c r="C628" s="65"/>
    </row>
    <row r="629" spans="1:3" ht="13" x14ac:dyDescent="0.15">
      <c r="A629">
        <f t="shared" si="4"/>
        <v>588</v>
      </c>
      <c r="B629" s="65">
        <f>'Cash Flow Assist'!O598</f>
        <v>0</v>
      </c>
      <c r="C629" s="65"/>
    </row>
    <row r="630" spans="1:3" ht="13" x14ac:dyDescent="0.15">
      <c r="A630">
        <f t="shared" si="4"/>
        <v>589</v>
      </c>
      <c r="B630" s="65">
        <f>'Cash Flow Assist'!O599</f>
        <v>0</v>
      </c>
      <c r="C630" s="65"/>
    </row>
    <row r="631" spans="1:3" ht="13" x14ac:dyDescent="0.15">
      <c r="A631">
        <f t="shared" si="4"/>
        <v>590</v>
      </c>
      <c r="B631" s="65">
        <f>'Cash Flow Assist'!O600</f>
        <v>0</v>
      </c>
      <c r="C631" s="65"/>
    </row>
    <row r="632" spans="1:3" ht="13" x14ac:dyDescent="0.15">
      <c r="A632">
        <f t="shared" si="4"/>
        <v>591</v>
      </c>
      <c r="B632" s="65">
        <f>'Cash Flow Assist'!O601</f>
        <v>0</v>
      </c>
      <c r="C632" s="65"/>
    </row>
    <row r="633" spans="1:3" ht="13" x14ac:dyDescent="0.15">
      <c r="A633">
        <f t="shared" si="4"/>
        <v>592</v>
      </c>
      <c r="B633" s="65">
        <f>'Cash Flow Assist'!O602</f>
        <v>0</v>
      </c>
      <c r="C633" s="65"/>
    </row>
    <row r="634" spans="1:3" ht="13" x14ac:dyDescent="0.15">
      <c r="A634">
        <f t="shared" si="4"/>
        <v>593</v>
      </c>
      <c r="B634" s="65">
        <f>'Cash Flow Assist'!O603</f>
        <v>0</v>
      </c>
      <c r="C634" s="65"/>
    </row>
    <row r="635" spans="1:3" ht="13" x14ac:dyDescent="0.15">
      <c r="A635">
        <f t="shared" si="4"/>
        <v>594</v>
      </c>
      <c r="B635" s="65">
        <f>'Cash Flow Assist'!O604</f>
        <v>0</v>
      </c>
      <c r="C635" s="65"/>
    </row>
    <row r="636" spans="1:3" ht="13" x14ac:dyDescent="0.15">
      <c r="A636">
        <f t="shared" si="4"/>
        <v>595</v>
      </c>
      <c r="B636" s="65">
        <f>'Cash Flow Assist'!O605</f>
        <v>0</v>
      </c>
      <c r="C636" s="65"/>
    </row>
    <row r="637" spans="1:3" ht="13" x14ac:dyDescent="0.15">
      <c r="A637">
        <f t="shared" si="4"/>
        <v>596</v>
      </c>
      <c r="B637" s="65">
        <f>'Cash Flow Assist'!O606</f>
        <v>0</v>
      </c>
      <c r="C637" s="65"/>
    </row>
    <row r="638" spans="1:3" ht="13" x14ac:dyDescent="0.15">
      <c r="A638">
        <f t="shared" si="4"/>
        <v>597</v>
      </c>
      <c r="B638" s="65">
        <f>'Cash Flow Assist'!O607</f>
        <v>0</v>
      </c>
      <c r="C638" s="65"/>
    </row>
    <row r="639" spans="1:3" ht="13" x14ac:dyDescent="0.15">
      <c r="A639">
        <f t="shared" si="4"/>
        <v>598</v>
      </c>
      <c r="B639" s="65">
        <f>'Cash Flow Assist'!O608</f>
        <v>0</v>
      </c>
      <c r="C639" s="65"/>
    </row>
    <row r="640" spans="1:3" ht="13" x14ac:dyDescent="0.15">
      <c r="A640">
        <f t="shared" si="4"/>
        <v>599</v>
      </c>
      <c r="B640" s="65">
        <f>'Cash Flow Assist'!O609</f>
        <v>0</v>
      </c>
      <c r="C640" s="65"/>
    </row>
    <row r="641" spans="1:3" ht="13" x14ac:dyDescent="0.15">
      <c r="A641">
        <f t="shared" si="4"/>
        <v>600</v>
      </c>
      <c r="B641" s="65">
        <f>'Cash Flow Assist'!O610</f>
        <v>0</v>
      </c>
      <c r="C641" s="65"/>
    </row>
    <row r="642" spans="1:3" ht="13" x14ac:dyDescent="0.15">
      <c r="A642">
        <f t="shared" si="4"/>
        <v>601</v>
      </c>
      <c r="B642" s="65">
        <f>'Cash Flow Assist'!O611</f>
        <v>0</v>
      </c>
      <c r="C642" s="65"/>
    </row>
    <row r="643" spans="1:3" ht="13" x14ac:dyDescent="0.15">
      <c r="A643">
        <f t="shared" si="4"/>
        <v>602</v>
      </c>
      <c r="B643" s="65">
        <f>'Cash Flow Assist'!O612</f>
        <v>0</v>
      </c>
      <c r="C643" s="65"/>
    </row>
    <row r="644" spans="1:3" ht="13" x14ac:dyDescent="0.15">
      <c r="A644">
        <f t="shared" si="4"/>
        <v>603</v>
      </c>
      <c r="B644" s="65">
        <f>'Cash Flow Assist'!O613</f>
        <v>0</v>
      </c>
      <c r="C644" s="65"/>
    </row>
    <row r="645" spans="1:3" ht="13" x14ac:dyDescent="0.15">
      <c r="A645">
        <f t="shared" si="4"/>
        <v>604</v>
      </c>
      <c r="B645" s="65">
        <f>'Cash Flow Assist'!O614</f>
        <v>0</v>
      </c>
      <c r="C645" s="65"/>
    </row>
    <row r="646" spans="1:3" ht="13" x14ac:dyDescent="0.15">
      <c r="A646">
        <f t="shared" si="4"/>
        <v>605</v>
      </c>
      <c r="B646" s="65">
        <f>'Cash Flow Assist'!O615</f>
        <v>0</v>
      </c>
      <c r="C646" s="65"/>
    </row>
    <row r="647" spans="1:3" ht="13" x14ac:dyDescent="0.15">
      <c r="A647">
        <f t="shared" si="4"/>
        <v>606</v>
      </c>
      <c r="B647" s="65">
        <f>'Cash Flow Assist'!O616</f>
        <v>0</v>
      </c>
      <c r="C647" s="65"/>
    </row>
    <row r="648" spans="1:3" ht="13" x14ac:dyDescent="0.15">
      <c r="A648">
        <f t="shared" si="4"/>
        <v>607</v>
      </c>
      <c r="B648" s="65">
        <f>'Cash Flow Assist'!O617</f>
        <v>0</v>
      </c>
      <c r="C648" s="65"/>
    </row>
    <row r="649" spans="1:3" ht="13" x14ac:dyDescent="0.15">
      <c r="A649">
        <f t="shared" si="4"/>
        <v>608</v>
      </c>
      <c r="B649" s="65">
        <f>'Cash Flow Assist'!O618</f>
        <v>0</v>
      </c>
      <c r="C649" s="65"/>
    </row>
    <row r="650" spans="1:3" ht="13" x14ac:dyDescent="0.15">
      <c r="A650">
        <f t="shared" si="4"/>
        <v>609</v>
      </c>
      <c r="B650" s="65">
        <f>'Cash Flow Assist'!O619</f>
        <v>0</v>
      </c>
      <c r="C650" s="65"/>
    </row>
    <row r="651" spans="1:3" ht="13" x14ac:dyDescent="0.15">
      <c r="A651">
        <f t="shared" si="4"/>
        <v>610</v>
      </c>
      <c r="B651" s="65">
        <f>'Cash Flow Assist'!O620</f>
        <v>0</v>
      </c>
      <c r="C651" s="65"/>
    </row>
    <row r="652" spans="1:3" ht="13" x14ac:dyDescent="0.15">
      <c r="A652">
        <f t="shared" si="4"/>
        <v>611</v>
      </c>
      <c r="B652" s="65">
        <f>'Cash Flow Assist'!O621</f>
        <v>0</v>
      </c>
      <c r="C652" s="65"/>
    </row>
    <row r="653" spans="1:3" ht="13" x14ac:dyDescent="0.15">
      <c r="A653">
        <f t="shared" si="4"/>
        <v>612</v>
      </c>
      <c r="B653" s="65">
        <f>'Cash Flow Assist'!O622</f>
        <v>0</v>
      </c>
      <c r="C653" s="65"/>
    </row>
    <row r="654" spans="1:3" ht="13" x14ac:dyDescent="0.15">
      <c r="A654">
        <f t="shared" si="4"/>
        <v>613</v>
      </c>
      <c r="B654" s="65">
        <f>'Cash Flow Assist'!O623</f>
        <v>0</v>
      </c>
      <c r="C654" s="65"/>
    </row>
    <row r="655" spans="1:3" ht="13" x14ac:dyDescent="0.15">
      <c r="A655">
        <f t="shared" si="4"/>
        <v>614</v>
      </c>
      <c r="B655" s="65">
        <f>'Cash Flow Assist'!O624</f>
        <v>0</v>
      </c>
      <c r="C655" s="65"/>
    </row>
    <row r="656" spans="1:3" ht="13" x14ac:dyDescent="0.15">
      <c r="A656">
        <f t="shared" si="4"/>
        <v>615</v>
      </c>
      <c r="B656" s="65">
        <f>'Cash Flow Assist'!O625</f>
        <v>0</v>
      </c>
      <c r="C656" s="65"/>
    </row>
    <row r="657" spans="1:3" ht="13" x14ac:dyDescent="0.15">
      <c r="A657">
        <f t="shared" si="4"/>
        <v>616</v>
      </c>
      <c r="B657" s="65">
        <f>'Cash Flow Assist'!O626</f>
        <v>0</v>
      </c>
      <c r="C657" s="65"/>
    </row>
    <row r="658" spans="1:3" ht="13" x14ac:dyDescent="0.15">
      <c r="A658">
        <f t="shared" si="4"/>
        <v>617</v>
      </c>
      <c r="B658" s="65">
        <f>'Cash Flow Assist'!O627</f>
        <v>0</v>
      </c>
      <c r="C658" s="65"/>
    </row>
    <row r="659" spans="1:3" ht="13" x14ac:dyDescent="0.15">
      <c r="A659">
        <f t="shared" si="4"/>
        <v>618</v>
      </c>
      <c r="B659" s="65">
        <f>'Cash Flow Assist'!O628</f>
        <v>0</v>
      </c>
      <c r="C659" s="65"/>
    </row>
    <row r="660" spans="1:3" ht="13" x14ac:dyDescent="0.15">
      <c r="A660">
        <f t="shared" si="4"/>
        <v>619</v>
      </c>
      <c r="B660" s="65">
        <f>'Cash Flow Assist'!O629</f>
        <v>0</v>
      </c>
      <c r="C660" s="65"/>
    </row>
    <row r="661" spans="1:3" ht="13" x14ac:dyDescent="0.15">
      <c r="A661">
        <f t="shared" si="4"/>
        <v>620</v>
      </c>
      <c r="B661" s="65">
        <f>'Cash Flow Assist'!O630</f>
        <v>0</v>
      </c>
      <c r="C661" s="65"/>
    </row>
    <row r="662" spans="1:3" ht="13" x14ac:dyDescent="0.15">
      <c r="A662">
        <f t="shared" si="4"/>
        <v>621</v>
      </c>
      <c r="B662" s="65">
        <f>'Cash Flow Assist'!O631</f>
        <v>0</v>
      </c>
      <c r="C662" s="65"/>
    </row>
    <row r="663" spans="1:3" ht="13" x14ac:dyDescent="0.15">
      <c r="A663">
        <f t="shared" si="4"/>
        <v>622</v>
      </c>
      <c r="B663" s="65">
        <f>'Cash Flow Assist'!O632</f>
        <v>0</v>
      </c>
      <c r="C663" s="65"/>
    </row>
    <row r="664" spans="1:3" ht="13" x14ac:dyDescent="0.15">
      <c r="A664">
        <f t="shared" si="4"/>
        <v>623</v>
      </c>
      <c r="B664" s="65">
        <f>'Cash Flow Assist'!O633</f>
        <v>0</v>
      </c>
      <c r="C664" s="65"/>
    </row>
    <row r="665" spans="1:3" ht="13" x14ac:dyDescent="0.15">
      <c r="A665">
        <f t="shared" si="4"/>
        <v>624</v>
      </c>
      <c r="B665" s="65">
        <f>'Cash Flow Assist'!O634</f>
        <v>0</v>
      </c>
      <c r="C665" s="65"/>
    </row>
    <row r="666" spans="1:3" ht="13" x14ac:dyDescent="0.15">
      <c r="A666">
        <f t="shared" si="4"/>
        <v>625</v>
      </c>
      <c r="B666" s="65">
        <f>'Cash Flow Assist'!O635</f>
        <v>0</v>
      </c>
      <c r="C666" s="65"/>
    </row>
    <row r="667" spans="1:3" ht="13" x14ac:dyDescent="0.15">
      <c r="A667">
        <f t="shared" si="4"/>
        <v>626</v>
      </c>
      <c r="B667" s="65">
        <f>'Cash Flow Assist'!O636</f>
        <v>0</v>
      </c>
      <c r="C667" s="65"/>
    </row>
    <row r="668" spans="1:3" ht="13" x14ac:dyDescent="0.15">
      <c r="A668">
        <f t="shared" si="4"/>
        <v>627</v>
      </c>
      <c r="B668" s="65">
        <f>'Cash Flow Assist'!O637</f>
        <v>0</v>
      </c>
      <c r="C668" s="65"/>
    </row>
    <row r="669" spans="1:3" ht="13" x14ac:dyDescent="0.15">
      <c r="A669">
        <f t="shared" si="4"/>
        <v>628</v>
      </c>
      <c r="B669" s="65">
        <f>'Cash Flow Assist'!O638</f>
        <v>0</v>
      </c>
      <c r="C669" s="65"/>
    </row>
    <row r="670" spans="1:3" ht="13" x14ac:dyDescent="0.15">
      <c r="A670">
        <f t="shared" si="4"/>
        <v>629</v>
      </c>
      <c r="B670" s="65">
        <f>'Cash Flow Assist'!O639</f>
        <v>0</v>
      </c>
      <c r="C670" s="65"/>
    </row>
    <row r="671" spans="1:3" ht="13" x14ac:dyDescent="0.15">
      <c r="A671">
        <f t="shared" si="4"/>
        <v>630</v>
      </c>
      <c r="B671" s="65">
        <f>'Cash Flow Assist'!O640</f>
        <v>0</v>
      </c>
      <c r="C671" s="65"/>
    </row>
    <row r="672" spans="1:3" ht="13" x14ac:dyDescent="0.15">
      <c r="A672">
        <f t="shared" si="4"/>
        <v>631</v>
      </c>
      <c r="B672" s="65">
        <f>'Cash Flow Assist'!O641</f>
        <v>0</v>
      </c>
      <c r="C672" s="65"/>
    </row>
    <row r="673" spans="1:3" ht="13" x14ac:dyDescent="0.15">
      <c r="A673">
        <f t="shared" si="4"/>
        <v>632</v>
      </c>
      <c r="B673" s="65">
        <f>'Cash Flow Assist'!O642</f>
        <v>0</v>
      </c>
      <c r="C673" s="65"/>
    </row>
    <row r="674" spans="1:3" ht="13" x14ac:dyDescent="0.15">
      <c r="A674">
        <f t="shared" si="4"/>
        <v>633</v>
      </c>
      <c r="B674" s="65">
        <f>'Cash Flow Assist'!O643</f>
        <v>0</v>
      </c>
      <c r="C674" s="65"/>
    </row>
    <row r="675" spans="1:3" ht="13" x14ac:dyDescent="0.15">
      <c r="A675">
        <f t="shared" si="4"/>
        <v>634</v>
      </c>
      <c r="B675" s="65">
        <f>'Cash Flow Assist'!O644</f>
        <v>0</v>
      </c>
      <c r="C675" s="65"/>
    </row>
    <row r="676" spans="1:3" ht="13" x14ac:dyDescent="0.15">
      <c r="A676">
        <f t="shared" si="4"/>
        <v>635</v>
      </c>
      <c r="B676" s="65">
        <f>'Cash Flow Assist'!O645</f>
        <v>0</v>
      </c>
      <c r="C676" s="65"/>
    </row>
    <row r="677" spans="1:3" ht="13" x14ac:dyDescent="0.15">
      <c r="A677">
        <f t="shared" si="4"/>
        <v>636</v>
      </c>
      <c r="B677" s="65">
        <f>'Cash Flow Assist'!O646</f>
        <v>0</v>
      </c>
      <c r="C677" s="65"/>
    </row>
    <row r="678" spans="1:3" ht="13" x14ac:dyDescent="0.15">
      <c r="A678">
        <f t="shared" si="4"/>
        <v>637</v>
      </c>
      <c r="B678" s="65">
        <f>'Cash Flow Assist'!O647</f>
        <v>0</v>
      </c>
      <c r="C678" s="65"/>
    </row>
    <row r="679" spans="1:3" ht="13" x14ac:dyDescent="0.15">
      <c r="A679">
        <f t="shared" si="4"/>
        <v>638</v>
      </c>
      <c r="B679" s="65">
        <f>'Cash Flow Assist'!O648</f>
        <v>0</v>
      </c>
      <c r="C679" s="65"/>
    </row>
    <row r="680" spans="1:3" ht="13" x14ac:dyDescent="0.15">
      <c r="A680">
        <f t="shared" si="4"/>
        <v>639</v>
      </c>
      <c r="B680" s="65">
        <f>'Cash Flow Assist'!O649</f>
        <v>0</v>
      </c>
      <c r="C680" s="65"/>
    </row>
    <row r="681" spans="1:3" ht="13" x14ac:dyDescent="0.15">
      <c r="A681">
        <f t="shared" si="4"/>
        <v>640</v>
      </c>
      <c r="B681" s="65">
        <f>'Cash Flow Assist'!O650</f>
        <v>0</v>
      </c>
      <c r="C681" s="65"/>
    </row>
    <row r="682" spans="1:3" ht="13" x14ac:dyDescent="0.15">
      <c r="A682">
        <f t="shared" si="4"/>
        <v>641</v>
      </c>
      <c r="B682" s="65">
        <f>'Cash Flow Assist'!O651</f>
        <v>0</v>
      </c>
      <c r="C682" s="65"/>
    </row>
    <row r="683" spans="1:3" ht="13" x14ac:dyDescent="0.15">
      <c r="A683">
        <f t="shared" si="4"/>
        <v>642</v>
      </c>
      <c r="B683" s="65">
        <f>'Cash Flow Assist'!O652</f>
        <v>0</v>
      </c>
      <c r="C683" s="65"/>
    </row>
    <row r="684" spans="1:3" ht="13" x14ac:dyDescent="0.15">
      <c r="A684">
        <f t="shared" si="4"/>
        <v>643</v>
      </c>
      <c r="B684" s="65">
        <f>'Cash Flow Assist'!O653</f>
        <v>0</v>
      </c>
      <c r="C684" s="65"/>
    </row>
    <row r="685" spans="1:3" ht="13" x14ac:dyDescent="0.15">
      <c r="A685">
        <f t="shared" si="4"/>
        <v>644</v>
      </c>
      <c r="B685" s="65">
        <f>'Cash Flow Assist'!O654</f>
        <v>0</v>
      </c>
      <c r="C685" s="65"/>
    </row>
    <row r="686" spans="1:3" ht="13" x14ac:dyDescent="0.15">
      <c r="A686">
        <f t="shared" si="4"/>
        <v>645</v>
      </c>
      <c r="B686" s="65">
        <f>'Cash Flow Assist'!O655</f>
        <v>0</v>
      </c>
      <c r="C686" s="65"/>
    </row>
    <row r="687" spans="1:3" ht="13" x14ac:dyDescent="0.15">
      <c r="A687">
        <f t="shared" si="4"/>
        <v>646</v>
      </c>
      <c r="B687" s="65">
        <f>'Cash Flow Assist'!O656</f>
        <v>0</v>
      </c>
      <c r="C687" s="65"/>
    </row>
    <row r="688" spans="1:3" ht="13" x14ac:dyDescent="0.15">
      <c r="A688">
        <f t="shared" si="4"/>
        <v>647</v>
      </c>
      <c r="B688" s="65">
        <f>'Cash Flow Assist'!O657</f>
        <v>0</v>
      </c>
      <c r="C688" s="65"/>
    </row>
    <row r="689" spans="1:3" ht="13" x14ac:dyDescent="0.15">
      <c r="A689">
        <f t="shared" si="4"/>
        <v>648</v>
      </c>
      <c r="B689" s="65">
        <f>'Cash Flow Assist'!O658</f>
        <v>0</v>
      </c>
      <c r="C689" s="65"/>
    </row>
    <row r="690" spans="1:3" ht="13" x14ac:dyDescent="0.15">
      <c r="A690">
        <f t="shared" si="4"/>
        <v>649</v>
      </c>
      <c r="B690" s="65">
        <f>'Cash Flow Assist'!O659</f>
        <v>0</v>
      </c>
      <c r="C690" s="65"/>
    </row>
    <row r="691" spans="1:3" ht="13" x14ac:dyDescent="0.15">
      <c r="A691">
        <f t="shared" si="4"/>
        <v>650</v>
      </c>
      <c r="B691" s="65">
        <f>'Cash Flow Assist'!O660</f>
        <v>0</v>
      </c>
      <c r="C691" s="65"/>
    </row>
    <row r="692" spans="1:3" ht="13" x14ac:dyDescent="0.15">
      <c r="A692">
        <f t="shared" si="4"/>
        <v>651</v>
      </c>
      <c r="B692" s="65">
        <f>'Cash Flow Assist'!O661</f>
        <v>0</v>
      </c>
      <c r="C692" s="65"/>
    </row>
    <row r="693" spans="1:3" ht="13" x14ac:dyDescent="0.15">
      <c r="A693">
        <f t="shared" si="4"/>
        <v>652</v>
      </c>
      <c r="B693" s="65">
        <f>'Cash Flow Assist'!O662</f>
        <v>0</v>
      </c>
      <c r="C693" s="65"/>
    </row>
    <row r="694" spans="1:3" ht="13" x14ac:dyDescent="0.15">
      <c r="A694">
        <f t="shared" si="4"/>
        <v>653</v>
      </c>
      <c r="B694" s="65">
        <f>'Cash Flow Assist'!O663</f>
        <v>0</v>
      </c>
      <c r="C694" s="65"/>
    </row>
    <row r="695" spans="1:3" ht="13" x14ac:dyDescent="0.15">
      <c r="A695">
        <f t="shared" si="4"/>
        <v>654</v>
      </c>
      <c r="B695" s="65">
        <f>'Cash Flow Assist'!O664</f>
        <v>0</v>
      </c>
      <c r="C695" s="65"/>
    </row>
    <row r="696" spans="1:3" ht="13" x14ac:dyDescent="0.15">
      <c r="A696">
        <f t="shared" si="4"/>
        <v>655</v>
      </c>
      <c r="B696" s="65">
        <f>'Cash Flow Assist'!O665</f>
        <v>0</v>
      </c>
      <c r="C696" s="65"/>
    </row>
    <row r="697" spans="1:3" ht="13" x14ac:dyDescent="0.15">
      <c r="A697">
        <f t="shared" si="4"/>
        <v>656</v>
      </c>
      <c r="B697" s="65">
        <f>'Cash Flow Assist'!O666</f>
        <v>0</v>
      </c>
      <c r="C697" s="65"/>
    </row>
    <row r="698" spans="1:3" ht="13" x14ac:dyDescent="0.15">
      <c r="A698">
        <f t="shared" si="4"/>
        <v>657</v>
      </c>
      <c r="B698" s="65">
        <f>'Cash Flow Assist'!O667</f>
        <v>0</v>
      </c>
      <c r="C698" s="65"/>
    </row>
    <row r="699" spans="1:3" ht="13" x14ac:dyDescent="0.15">
      <c r="A699">
        <f t="shared" si="4"/>
        <v>658</v>
      </c>
      <c r="B699" s="65">
        <f>'Cash Flow Assist'!O668</f>
        <v>0</v>
      </c>
      <c r="C699" s="65"/>
    </row>
    <row r="700" spans="1:3" ht="13" x14ac:dyDescent="0.15">
      <c r="A700">
        <f t="shared" si="4"/>
        <v>659</v>
      </c>
      <c r="B700" s="65">
        <f>'Cash Flow Assist'!O669</f>
        <v>0</v>
      </c>
      <c r="C700" s="65"/>
    </row>
    <row r="701" spans="1:3" ht="13" x14ac:dyDescent="0.15">
      <c r="A701">
        <f t="shared" si="4"/>
        <v>660</v>
      </c>
      <c r="B701" s="65">
        <f>'Cash Flow Assist'!O670</f>
        <v>0</v>
      </c>
      <c r="C701" s="65"/>
    </row>
    <row r="702" spans="1:3" ht="13" x14ac:dyDescent="0.15">
      <c r="A702">
        <f t="shared" si="4"/>
        <v>661</v>
      </c>
      <c r="B702" s="65">
        <f>'Cash Flow Assist'!O671</f>
        <v>0</v>
      </c>
      <c r="C702" s="65"/>
    </row>
    <row r="703" spans="1:3" ht="13" x14ac:dyDescent="0.15">
      <c r="A703">
        <f t="shared" si="4"/>
        <v>662</v>
      </c>
      <c r="B703" s="65">
        <f>'Cash Flow Assist'!O672</f>
        <v>0</v>
      </c>
      <c r="C703" s="65"/>
    </row>
    <row r="704" spans="1:3" ht="13" x14ac:dyDescent="0.15">
      <c r="A704">
        <f t="shared" si="4"/>
        <v>663</v>
      </c>
      <c r="B704" s="65">
        <f>'Cash Flow Assist'!O673</f>
        <v>0</v>
      </c>
      <c r="C704" s="65"/>
    </row>
    <row r="705" spans="1:3" ht="13" x14ac:dyDescent="0.15">
      <c r="A705">
        <f t="shared" si="4"/>
        <v>664</v>
      </c>
      <c r="B705" s="65">
        <f>'Cash Flow Assist'!O674</f>
        <v>0</v>
      </c>
      <c r="C705" s="65"/>
    </row>
    <row r="706" spans="1:3" ht="13" x14ac:dyDescent="0.15">
      <c r="A706">
        <f t="shared" si="4"/>
        <v>665</v>
      </c>
      <c r="B706" s="65">
        <f>'Cash Flow Assist'!O675</f>
        <v>0</v>
      </c>
      <c r="C706" s="65"/>
    </row>
    <row r="707" spans="1:3" ht="13" x14ac:dyDescent="0.15">
      <c r="A707">
        <f t="shared" si="4"/>
        <v>666</v>
      </c>
      <c r="B707" s="65">
        <f>'Cash Flow Assist'!O676</f>
        <v>0</v>
      </c>
      <c r="C707" s="65"/>
    </row>
    <row r="708" spans="1:3" ht="13" x14ac:dyDescent="0.15">
      <c r="A708">
        <f t="shared" si="4"/>
        <v>667</v>
      </c>
      <c r="B708" s="65">
        <f>'Cash Flow Assist'!O677</f>
        <v>0</v>
      </c>
      <c r="C708" s="65"/>
    </row>
    <row r="709" spans="1:3" ht="13" x14ac:dyDescent="0.15">
      <c r="A709">
        <f t="shared" si="4"/>
        <v>668</v>
      </c>
      <c r="B709" s="65">
        <f>'Cash Flow Assist'!O678</f>
        <v>0</v>
      </c>
      <c r="C709" s="65"/>
    </row>
    <row r="710" spans="1:3" ht="13" x14ac:dyDescent="0.15">
      <c r="A710">
        <f t="shared" si="4"/>
        <v>669</v>
      </c>
      <c r="B710" s="65">
        <f>'Cash Flow Assist'!O679</f>
        <v>0</v>
      </c>
      <c r="C710" s="65"/>
    </row>
    <row r="711" spans="1:3" ht="13" x14ac:dyDescent="0.15">
      <c r="A711">
        <f t="shared" si="4"/>
        <v>670</v>
      </c>
      <c r="B711" s="65">
        <f>'Cash Flow Assist'!O680</f>
        <v>0</v>
      </c>
      <c r="C711" s="65"/>
    </row>
    <row r="712" spans="1:3" ht="13" x14ac:dyDescent="0.15">
      <c r="A712">
        <f t="shared" si="4"/>
        <v>671</v>
      </c>
      <c r="B712" s="65">
        <f>'Cash Flow Assist'!O681</f>
        <v>0</v>
      </c>
      <c r="C712" s="65"/>
    </row>
    <row r="713" spans="1:3" ht="13" x14ac:dyDescent="0.15">
      <c r="A713">
        <f t="shared" si="4"/>
        <v>672</v>
      </c>
      <c r="B713" s="65">
        <f>'Cash Flow Assist'!O682</f>
        <v>0</v>
      </c>
      <c r="C713" s="65"/>
    </row>
    <row r="714" spans="1:3" ht="13" x14ac:dyDescent="0.15">
      <c r="A714">
        <f t="shared" si="4"/>
        <v>673</v>
      </c>
      <c r="B714" s="65">
        <f>'Cash Flow Assist'!O683</f>
        <v>0</v>
      </c>
      <c r="C714" s="65"/>
    </row>
    <row r="715" spans="1:3" ht="13" x14ac:dyDescent="0.15">
      <c r="A715">
        <f t="shared" si="4"/>
        <v>674</v>
      </c>
      <c r="B715" s="65">
        <f>'Cash Flow Assist'!O684</f>
        <v>0</v>
      </c>
      <c r="C715" s="65"/>
    </row>
    <row r="716" spans="1:3" ht="13" x14ac:dyDescent="0.15">
      <c r="A716">
        <f t="shared" si="4"/>
        <v>675</v>
      </c>
      <c r="B716" s="65">
        <f>'Cash Flow Assist'!O685</f>
        <v>0</v>
      </c>
      <c r="C716" s="65"/>
    </row>
    <row r="717" spans="1:3" ht="13" x14ac:dyDescent="0.15">
      <c r="A717">
        <f t="shared" si="4"/>
        <v>676</v>
      </c>
      <c r="B717" s="65">
        <f>'Cash Flow Assist'!O686</f>
        <v>0</v>
      </c>
      <c r="C717" s="65"/>
    </row>
    <row r="718" spans="1:3" ht="13" x14ac:dyDescent="0.15">
      <c r="A718">
        <f t="shared" si="4"/>
        <v>677</v>
      </c>
      <c r="B718" s="65">
        <f>'Cash Flow Assist'!O687</f>
        <v>0</v>
      </c>
      <c r="C718" s="65"/>
    </row>
    <row r="719" spans="1:3" ht="13" x14ac:dyDescent="0.15">
      <c r="A719">
        <f t="shared" si="4"/>
        <v>678</v>
      </c>
      <c r="B719" s="65">
        <f>'Cash Flow Assist'!O688</f>
        <v>0</v>
      </c>
      <c r="C719" s="65"/>
    </row>
    <row r="720" spans="1:3" ht="13" x14ac:dyDescent="0.15">
      <c r="A720">
        <f t="shared" si="4"/>
        <v>679</v>
      </c>
      <c r="B720" s="65">
        <f>'Cash Flow Assist'!O689</f>
        <v>0</v>
      </c>
      <c r="C720" s="65"/>
    </row>
    <row r="721" spans="1:3" ht="13" x14ac:dyDescent="0.15">
      <c r="A721">
        <f t="shared" si="4"/>
        <v>680</v>
      </c>
      <c r="B721" s="65">
        <f>'Cash Flow Assist'!O690</f>
        <v>0</v>
      </c>
      <c r="C721" s="65"/>
    </row>
    <row r="722" spans="1:3" ht="13" x14ac:dyDescent="0.15">
      <c r="A722">
        <f t="shared" si="4"/>
        <v>681</v>
      </c>
      <c r="B722" s="65">
        <f>'Cash Flow Assist'!O691</f>
        <v>0</v>
      </c>
      <c r="C722" s="65"/>
    </row>
    <row r="723" spans="1:3" ht="13" x14ac:dyDescent="0.15">
      <c r="A723">
        <f t="shared" si="4"/>
        <v>682</v>
      </c>
      <c r="B723" s="65">
        <f>'Cash Flow Assist'!O692</f>
        <v>0</v>
      </c>
      <c r="C723" s="65"/>
    </row>
    <row r="724" spans="1:3" ht="13" x14ac:dyDescent="0.15">
      <c r="A724">
        <f t="shared" si="4"/>
        <v>683</v>
      </c>
      <c r="B724" s="65">
        <f>'Cash Flow Assist'!O693</f>
        <v>0</v>
      </c>
      <c r="C724" s="65"/>
    </row>
    <row r="725" spans="1:3" ht="13" x14ac:dyDescent="0.15">
      <c r="A725">
        <f t="shared" si="4"/>
        <v>684</v>
      </c>
      <c r="B725" s="65">
        <f>'Cash Flow Assist'!O694</f>
        <v>0</v>
      </c>
      <c r="C725" s="65"/>
    </row>
    <row r="726" spans="1:3" ht="13" x14ac:dyDescent="0.15">
      <c r="A726">
        <f t="shared" si="4"/>
        <v>685</v>
      </c>
      <c r="B726" s="65">
        <f>'Cash Flow Assist'!O695</f>
        <v>0</v>
      </c>
      <c r="C726" s="65"/>
    </row>
    <row r="727" spans="1:3" ht="13" x14ac:dyDescent="0.15">
      <c r="A727">
        <f t="shared" si="4"/>
        <v>686</v>
      </c>
      <c r="B727" s="65">
        <f>'Cash Flow Assist'!O696</f>
        <v>0</v>
      </c>
      <c r="C727" s="65"/>
    </row>
    <row r="728" spans="1:3" ht="13" x14ac:dyDescent="0.15">
      <c r="A728">
        <f t="shared" si="4"/>
        <v>687</v>
      </c>
      <c r="B728" s="65">
        <f>'Cash Flow Assist'!O697</f>
        <v>0</v>
      </c>
      <c r="C728" s="65"/>
    </row>
    <row r="729" spans="1:3" ht="13" x14ac:dyDescent="0.15">
      <c r="A729">
        <f t="shared" si="4"/>
        <v>688</v>
      </c>
      <c r="B729" s="65">
        <f>'Cash Flow Assist'!O698</f>
        <v>0</v>
      </c>
      <c r="C729" s="65"/>
    </row>
    <row r="730" spans="1:3" ht="13" x14ac:dyDescent="0.15">
      <c r="A730">
        <f t="shared" si="4"/>
        <v>689</v>
      </c>
      <c r="B730" s="65">
        <f>'Cash Flow Assist'!O699</f>
        <v>0</v>
      </c>
      <c r="C730" s="65"/>
    </row>
    <row r="731" spans="1:3" ht="13" x14ac:dyDescent="0.15">
      <c r="A731">
        <f t="shared" si="4"/>
        <v>690</v>
      </c>
      <c r="B731" s="65">
        <f>'Cash Flow Assist'!O700</f>
        <v>0</v>
      </c>
      <c r="C731" s="65"/>
    </row>
    <row r="732" spans="1:3" ht="13" x14ac:dyDescent="0.15">
      <c r="A732">
        <f t="shared" si="4"/>
        <v>691</v>
      </c>
      <c r="B732" s="65">
        <f>'Cash Flow Assist'!O701</f>
        <v>0</v>
      </c>
      <c r="C732" s="65"/>
    </row>
    <row r="733" spans="1:3" ht="13" x14ac:dyDescent="0.15">
      <c r="A733">
        <f t="shared" si="4"/>
        <v>692</v>
      </c>
      <c r="B733" s="65">
        <f>'Cash Flow Assist'!O702</f>
        <v>0</v>
      </c>
      <c r="C733" s="65"/>
    </row>
    <row r="734" spans="1:3" ht="13" x14ac:dyDescent="0.15">
      <c r="A734">
        <f t="shared" si="4"/>
        <v>693</v>
      </c>
      <c r="B734" s="65">
        <f>'Cash Flow Assist'!O703</f>
        <v>0</v>
      </c>
      <c r="C734" s="65"/>
    </row>
    <row r="735" spans="1:3" ht="13" x14ac:dyDescent="0.15">
      <c r="A735">
        <f t="shared" si="4"/>
        <v>694</v>
      </c>
      <c r="B735" s="65">
        <f>'Cash Flow Assist'!O704</f>
        <v>0</v>
      </c>
      <c r="C735" s="65"/>
    </row>
    <row r="736" spans="1:3" ht="13" x14ac:dyDescent="0.15">
      <c r="A736">
        <f t="shared" si="4"/>
        <v>695</v>
      </c>
      <c r="B736" s="65">
        <f>'Cash Flow Assist'!O705</f>
        <v>0</v>
      </c>
      <c r="C736" s="65"/>
    </row>
    <row r="737" spans="1:3" ht="13" x14ac:dyDescent="0.15">
      <c r="A737">
        <f t="shared" si="4"/>
        <v>696</v>
      </c>
      <c r="B737" s="65">
        <f>'Cash Flow Assist'!O706</f>
        <v>0</v>
      </c>
      <c r="C737" s="65"/>
    </row>
    <row r="738" spans="1:3" ht="13" x14ac:dyDescent="0.15">
      <c r="A738">
        <f t="shared" si="4"/>
        <v>697</v>
      </c>
      <c r="B738" s="65">
        <f>'Cash Flow Assist'!O707</f>
        <v>0</v>
      </c>
      <c r="C738" s="65"/>
    </row>
    <row r="739" spans="1:3" ht="13" x14ac:dyDescent="0.15">
      <c r="A739">
        <f t="shared" si="4"/>
        <v>698</v>
      </c>
      <c r="B739" s="65">
        <f>'Cash Flow Assist'!O708</f>
        <v>0</v>
      </c>
      <c r="C739" s="65"/>
    </row>
    <row r="740" spans="1:3" ht="13" x14ac:dyDescent="0.15">
      <c r="A740">
        <f t="shared" si="4"/>
        <v>699</v>
      </c>
      <c r="B740" s="65">
        <f>'Cash Flow Assist'!O709</f>
        <v>0</v>
      </c>
      <c r="C740" s="65"/>
    </row>
    <row r="741" spans="1:3" ht="13" x14ac:dyDescent="0.15">
      <c r="A741">
        <f t="shared" si="4"/>
        <v>700</v>
      </c>
      <c r="B741" s="65">
        <f>'Cash Flow Assist'!O710</f>
        <v>0</v>
      </c>
      <c r="C741" s="65"/>
    </row>
    <row r="742" spans="1:3" ht="13" x14ac:dyDescent="0.15">
      <c r="A742">
        <f t="shared" si="4"/>
        <v>701</v>
      </c>
      <c r="B742" s="65">
        <f>'Cash Flow Assist'!O711</f>
        <v>0</v>
      </c>
      <c r="C742" s="65"/>
    </row>
    <row r="743" spans="1:3" ht="13" x14ac:dyDescent="0.15">
      <c r="A743">
        <f t="shared" si="4"/>
        <v>702</v>
      </c>
      <c r="B743" s="65">
        <f>'Cash Flow Assist'!O712</f>
        <v>0</v>
      </c>
      <c r="C743" s="65"/>
    </row>
    <row r="744" spans="1:3" ht="13" x14ac:dyDescent="0.15">
      <c r="A744">
        <f t="shared" si="4"/>
        <v>703</v>
      </c>
      <c r="B744" s="65">
        <f>'Cash Flow Assist'!O713</f>
        <v>0</v>
      </c>
      <c r="C744" s="65"/>
    </row>
    <row r="745" spans="1:3" ht="13" x14ac:dyDescent="0.15">
      <c r="A745">
        <f t="shared" si="4"/>
        <v>704</v>
      </c>
      <c r="B745" s="65">
        <f>'Cash Flow Assist'!O714</f>
        <v>0</v>
      </c>
      <c r="C745" s="65"/>
    </row>
    <row r="746" spans="1:3" ht="13" x14ac:dyDescent="0.15">
      <c r="A746">
        <f t="shared" si="4"/>
        <v>705</v>
      </c>
      <c r="B746" s="65">
        <f>'Cash Flow Assist'!O715</f>
        <v>0</v>
      </c>
      <c r="C746" s="65"/>
    </row>
    <row r="747" spans="1:3" ht="13" x14ac:dyDescent="0.15">
      <c r="A747">
        <f t="shared" si="4"/>
        <v>706</v>
      </c>
      <c r="B747" s="65">
        <f>'Cash Flow Assist'!O716</f>
        <v>0</v>
      </c>
      <c r="C747" s="65"/>
    </row>
    <row r="748" spans="1:3" ht="13" x14ac:dyDescent="0.15">
      <c r="A748">
        <f t="shared" si="4"/>
        <v>707</v>
      </c>
      <c r="B748" s="65">
        <f>'Cash Flow Assist'!O717</f>
        <v>0</v>
      </c>
      <c r="C748" s="65"/>
    </row>
    <row r="749" spans="1:3" ht="13" x14ac:dyDescent="0.15">
      <c r="A749">
        <f t="shared" si="4"/>
        <v>708</v>
      </c>
      <c r="B749" s="65">
        <f>'Cash Flow Assist'!O718</f>
        <v>0</v>
      </c>
      <c r="C749" s="65"/>
    </row>
    <row r="750" spans="1:3" ht="13" x14ac:dyDescent="0.15">
      <c r="A750">
        <f t="shared" si="4"/>
        <v>709</v>
      </c>
      <c r="B750" s="65">
        <f>'Cash Flow Assist'!O719</f>
        <v>0</v>
      </c>
      <c r="C750" s="65"/>
    </row>
    <row r="751" spans="1:3" ht="13" x14ac:dyDescent="0.15">
      <c r="A751">
        <f t="shared" si="4"/>
        <v>710</v>
      </c>
      <c r="B751" s="65">
        <f>'Cash Flow Assist'!O720</f>
        <v>0</v>
      </c>
      <c r="C751" s="65"/>
    </row>
    <row r="752" spans="1:3" ht="13" x14ac:dyDescent="0.15">
      <c r="A752">
        <f t="shared" si="4"/>
        <v>711</v>
      </c>
      <c r="B752" s="65">
        <f>'Cash Flow Assist'!O721</f>
        <v>0</v>
      </c>
      <c r="C752" s="65"/>
    </row>
    <row r="753" spans="1:3" ht="13" x14ac:dyDescent="0.15">
      <c r="A753">
        <f t="shared" si="4"/>
        <v>712</v>
      </c>
      <c r="B753" s="65">
        <f>'Cash Flow Assist'!O722</f>
        <v>0</v>
      </c>
      <c r="C753" s="65"/>
    </row>
    <row r="754" spans="1:3" ht="13" x14ac:dyDescent="0.15">
      <c r="A754">
        <f t="shared" si="4"/>
        <v>713</v>
      </c>
      <c r="B754" s="65">
        <f>'Cash Flow Assist'!O723</f>
        <v>0</v>
      </c>
      <c r="C754" s="65"/>
    </row>
    <row r="755" spans="1:3" ht="13" x14ac:dyDescent="0.15">
      <c r="A755">
        <f t="shared" si="4"/>
        <v>714</v>
      </c>
      <c r="B755" s="65">
        <f>'Cash Flow Assist'!O724</f>
        <v>0</v>
      </c>
      <c r="C755" s="65"/>
    </row>
    <row r="756" spans="1:3" ht="13" x14ac:dyDescent="0.15">
      <c r="A756">
        <f t="shared" si="4"/>
        <v>715</v>
      </c>
      <c r="B756" s="65">
        <f>'Cash Flow Assist'!O725</f>
        <v>0</v>
      </c>
      <c r="C756" s="65"/>
    </row>
    <row r="757" spans="1:3" ht="13" x14ac:dyDescent="0.15">
      <c r="A757">
        <f t="shared" si="4"/>
        <v>716</v>
      </c>
      <c r="B757" s="65">
        <f>'Cash Flow Assist'!O726</f>
        <v>0</v>
      </c>
      <c r="C757" s="65"/>
    </row>
    <row r="758" spans="1:3" ht="13" x14ac:dyDescent="0.15">
      <c r="A758">
        <f t="shared" si="4"/>
        <v>717</v>
      </c>
      <c r="B758" s="65">
        <f>'Cash Flow Assist'!O727</f>
        <v>0</v>
      </c>
      <c r="C758" s="65"/>
    </row>
    <row r="759" spans="1:3" ht="13" x14ac:dyDescent="0.15">
      <c r="A759">
        <f t="shared" si="4"/>
        <v>718</v>
      </c>
      <c r="B759" s="65">
        <f>'Cash Flow Assist'!O728</f>
        <v>0</v>
      </c>
      <c r="C759" s="65"/>
    </row>
    <row r="760" spans="1:3" ht="13" x14ac:dyDescent="0.15">
      <c r="A760">
        <f t="shared" si="4"/>
        <v>719</v>
      </c>
      <c r="B760" s="65">
        <f>'Cash Flow Assist'!O729</f>
        <v>0</v>
      </c>
      <c r="C760" s="65"/>
    </row>
    <row r="761" spans="1:3" ht="13" x14ac:dyDescent="0.15">
      <c r="A761">
        <f t="shared" si="4"/>
        <v>720</v>
      </c>
      <c r="B761" s="65">
        <f>'Cash Flow Assist'!O730</f>
        <v>0</v>
      </c>
      <c r="C761" s="65"/>
    </row>
  </sheetData>
  <mergeCells count="14">
    <mergeCell ref="A40:B40"/>
    <mergeCell ref="A1:P1"/>
    <mergeCell ref="A2:P2"/>
    <mergeCell ref="A3:P3"/>
    <mergeCell ref="A4:B4"/>
    <mergeCell ref="F11:K11"/>
    <mergeCell ref="L11:P11"/>
    <mergeCell ref="A19:B19"/>
    <mergeCell ref="F35:K35"/>
    <mergeCell ref="F22:K22"/>
    <mergeCell ref="L22:P22"/>
    <mergeCell ref="L31:M32"/>
    <mergeCell ref="N31:P32"/>
    <mergeCell ref="L38:M39"/>
  </mergeCells>
  <conditionalFormatting sqref="M40:M48">
    <cfRule type="colorScale" priority="1">
      <colorScale>
        <cfvo type="min"/>
        <cfvo type="percentile" val="50"/>
        <cfvo type="max"/>
        <color rgb="FFE67C73"/>
        <color rgb="FFFFFFFF"/>
        <color rgb="FF57BB8A"/>
      </colorScale>
    </cfRule>
  </conditionalFormatting>
  <conditionalFormatting sqref="O34:O44">
    <cfRule type="colorScale" priority="2">
      <colorScale>
        <cfvo type="min"/>
        <cfvo type="percentile" val="50"/>
        <cfvo type="max"/>
        <color rgb="FFE67C73"/>
        <color rgb="FFFFFFFF"/>
        <color rgb="FF57BB8A"/>
      </colorScale>
    </cfRule>
  </conditionalFormatting>
  <hyperlinks>
    <hyperlink ref="A1" r:id="rId1" xr:uid="{00000000-0004-0000-0000-000000000000}"/>
    <hyperlink ref="A2" r:id="rId2" xr:uid="{00000000-0004-0000-0000-000001000000}"/>
  </hyperlinks>
  <pageMargins left="0.7" right="0.7" top="0.75" bottom="0.75" header="0.3" footer="0.3"/>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AC997"/>
  <sheetViews>
    <sheetView workbookViewId="0">
      <selection activeCell="G379" sqref="G379"/>
    </sheetView>
  </sheetViews>
  <sheetFormatPr baseColWidth="10" defaultColWidth="14.5" defaultRowHeight="15.75" customHeight="1" x14ac:dyDescent="0.15"/>
  <cols>
    <col min="1" max="1" width="21.33203125" customWidth="1"/>
    <col min="5" max="6" width="3" customWidth="1"/>
    <col min="9" max="11" width="3" customWidth="1"/>
    <col min="12" max="12" width="9.5" customWidth="1"/>
    <col min="13" max="13" width="14.5" customWidth="1"/>
    <col min="14" max="14" width="6.6640625" customWidth="1"/>
    <col min="18" max="18" width="12.33203125" customWidth="1"/>
    <col min="19" max="29" width="11.5" customWidth="1"/>
  </cols>
  <sheetData>
    <row r="1" spans="1:29" ht="15.75" customHeight="1" x14ac:dyDescent="0.25">
      <c r="A1" s="276" t="str">
        <f>'Parameters &amp; Main Results'!A1</f>
        <v>https://earlyretirementnow.com/2017/01/25/the-ultimate-guide-to-safe-withdrawal-rates-part-7-toolbox</v>
      </c>
      <c r="B1" s="275"/>
      <c r="C1" s="275"/>
      <c r="D1" s="275"/>
      <c r="E1" s="275"/>
      <c r="F1" s="275"/>
      <c r="G1" s="275"/>
      <c r="H1" s="275"/>
      <c r="I1" s="275"/>
      <c r="J1" s="275"/>
      <c r="K1" s="275"/>
      <c r="L1" s="275"/>
      <c r="M1" s="275"/>
      <c r="N1" s="275"/>
      <c r="Q1" s="72"/>
    </row>
    <row r="2" spans="1:29" ht="15.75" customHeight="1" x14ac:dyDescent="0.25">
      <c r="A2" s="276" t="str">
        <f>'Parameters &amp; Main Results'!A2</f>
        <v>https://earlyretirementnow.com/2018/08/29/google-sheet-updates-swr-series-part-28</v>
      </c>
      <c r="B2" s="275"/>
      <c r="C2" s="275"/>
      <c r="D2" s="275"/>
      <c r="E2" s="275"/>
      <c r="F2" s="275"/>
      <c r="G2" s="275"/>
      <c r="H2" s="275"/>
      <c r="I2" s="275"/>
      <c r="J2" s="275"/>
      <c r="K2" s="275"/>
      <c r="L2" s="275"/>
      <c r="M2" s="275"/>
      <c r="N2" s="275"/>
      <c r="Q2" s="72"/>
    </row>
    <row r="3" spans="1:29" ht="15.75" customHeight="1" x14ac:dyDescent="0.25">
      <c r="A3" s="276" t="s">
        <v>67</v>
      </c>
      <c r="B3" s="275"/>
      <c r="C3" s="275"/>
      <c r="D3" s="275"/>
      <c r="E3" s="275"/>
      <c r="F3" s="275"/>
      <c r="G3" s="275"/>
      <c r="H3" s="275"/>
      <c r="I3" s="275"/>
      <c r="J3" s="275"/>
      <c r="K3" s="275"/>
      <c r="L3" s="275"/>
      <c r="M3" s="275"/>
      <c r="N3" s="275"/>
      <c r="Q3" s="72"/>
    </row>
    <row r="4" spans="1:29" ht="15.75" customHeight="1" x14ac:dyDescent="0.15">
      <c r="Q4" s="72"/>
    </row>
    <row r="5" spans="1:29" ht="15.75" customHeight="1" x14ac:dyDescent="0.15">
      <c r="A5" s="64" t="s">
        <v>68</v>
      </c>
      <c r="B5" s="73">
        <v>3000000</v>
      </c>
      <c r="Q5" s="72"/>
    </row>
    <row r="6" spans="1:29" ht="15.75" customHeight="1" x14ac:dyDescent="0.15">
      <c r="A6" s="64" t="s">
        <v>69</v>
      </c>
      <c r="B6" s="36">
        <v>0.02</v>
      </c>
      <c r="Q6" s="72"/>
    </row>
    <row r="7" spans="1:29" ht="15.75" customHeight="1" x14ac:dyDescent="0.15">
      <c r="A7" s="64" t="s">
        <v>70</v>
      </c>
      <c r="B7" s="74">
        <f>(1+B6)^(1/12)-1</f>
        <v>1.6515813019202241E-3</v>
      </c>
      <c r="Q7" s="72"/>
    </row>
    <row r="8" spans="1:29" ht="15.75" customHeight="1" x14ac:dyDescent="0.15">
      <c r="Q8" s="72"/>
    </row>
    <row r="9" spans="1:29" ht="41" customHeight="1" x14ac:dyDescent="0.15">
      <c r="A9" s="75"/>
      <c r="B9" s="287" t="s">
        <v>71</v>
      </c>
      <c r="C9" s="280"/>
      <c r="D9" s="280"/>
      <c r="E9" s="280"/>
      <c r="F9" s="281"/>
      <c r="G9" s="287" t="s">
        <v>72</v>
      </c>
      <c r="H9" s="280"/>
      <c r="I9" s="280"/>
      <c r="J9" s="280"/>
      <c r="K9" s="281"/>
      <c r="L9" s="287" t="s">
        <v>73</v>
      </c>
      <c r="M9" s="280"/>
      <c r="N9" s="280"/>
      <c r="O9" s="281"/>
      <c r="Q9" s="72"/>
    </row>
    <row r="10" spans="1:29" ht="84" x14ac:dyDescent="0.15">
      <c r="A10" s="76" t="s">
        <v>57</v>
      </c>
      <c r="B10" s="77" t="s">
        <v>74</v>
      </c>
      <c r="C10" s="78" t="s">
        <v>75</v>
      </c>
      <c r="D10" s="78" t="s">
        <v>76</v>
      </c>
      <c r="E10" s="79" t="s">
        <v>77</v>
      </c>
      <c r="F10" s="80" t="s">
        <v>77</v>
      </c>
      <c r="G10" s="77" t="s">
        <v>78</v>
      </c>
      <c r="H10" s="78" t="s">
        <v>79</v>
      </c>
      <c r="I10" s="79" t="s">
        <v>77</v>
      </c>
      <c r="J10" s="79" t="s">
        <v>77</v>
      </c>
      <c r="K10" s="80" t="s">
        <v>77</v>
      </c>
      <c r="L10" s="77" t="s">
        <v>80</v>
      </c>
      <c r="M10" s="78" t="s">
        <v>81</v>
      </c>
      <c r="N10" s="78" t="s">
        <v>57</v>
      </c>
      <c r="O10" s="81" t="s">
        <v>82</v>
      </c>
      <c r="P10" s="82" t="s">
        <v>83</v>
      </c>
      <c r="Q10" s="83" t="s">
        <v>84</v>
      </c>
    </row>
    <row r="11" spans="1:29" ht="15.75" customHeight="1" x14ac:dyDescent="0.15">
      <c r="A11" s="84">
        <v>1</v>
      </c>
      <c r="B11" s="85"/>
      <c r="C11" s="86"/>
      <c r="D11" s="86"/>
      <c r="E11" s="86"/>
      <c r="F11" s="87"/>
      <c r="G11" s="88"/>
      <c r="H11" s="89"/>
      <c r="I11" s="89"/>
      <c r="J11" s="89"/>
      <c r="K11" s="90"/>
      <c r="L11" s="91">
        <v>1</v>
      </c>
      <c r="M11" s="92">
        <f t="shared" ref="M11:M730" si="0">SUM(B11:F11)+SUM(G11:K11)*L11</f>
        <v>0</v>
      </c>
      <c r="N11" s="64">
        <v>1</v>
      </c>
      <c r="O11" s="93">
        <f t="shared" ref="O11:O730" si="1">M11/$B$5</f>
        <v>0</v>
      </c>
      <c r="P11" s="94">
        <v>1</v>
      </c>
      <c r="Q11" s="95">
        <f t="shared" ref="Q11:Q730" ca="1" si="2">$S$15*P11/12-M11</f>
        <v>8496.0103328756177</v>
      </c>
    </row>
    <row r="12" spans="1:29" ht="15.75" customHeight="1" x14ac:dyDescent="0.15">
      <c r="A12" s="96">
        <f t="shared" ref="A12:A730" si="3">A11+1</f>
        <v>2</v>
      </c>
      <c r="B12" s="85"/>
      <c r="C12" s="86"/>
      <c r="D12" s="86"/>
      <c r="E12" s="86"/>
      <c r="F12" s="87"/>
      <c r="G12" s="88"/>
      <c r="H12" s="89"/>
      <c r="I12" s="89"/>
      <c r="J12" s="89"/>
      <c r="K12" s="90"/>
      <c r="L12" s="97">
        <f t="shared" ref="L12:L730" si="4">L11/($B$7+1)</f>
        <v>0.99835114192125218</v>
      </c>
      <c r="M12" s="92">
        <f t="shared" si="0"/>
        <v>0</v>
      </c>
      <c r="N12">
        <f t="shared" ref="N12:N730" si="5">N11+1</f>
        <v>2</v>
      </c>
      <c r="O12" s="93">
        <f t="shared" si="1"/>
        <v>0</v>
      </c>
      <c r="P12" s="94">
        <f>1</f>
        <v>1</v>
      </c>
      <c r="Q12" s="95">
        <f t="shared" ca="1" si="2"/>
        <v>8496.0103328756177</v>
      </c>
    </row>
    <row r="13" spans="1:29" ht="15.75" customHeight="1" x14ac:dyDescent="0.15">
      <c r="A13" s="96">
        <f t="shared" si="3"/>
        <v>3</v>
      </c>
      <c r="B13" s="85"/>
      <c r="C13" s="86"/>
      <c r="D13" s="86"/>
      <c r="E13" s="86"/>
      <c r="F13" s="87"/>
      <c r="G13" s="88"/>
      <c r="H13" s="89"/>
      <c r="I13" s="89"/>
      <c r="J13" s="89"/>
      <c r="K13" s="90"/>
      <c r="L13" s="97">
        <f t="shared" si="4"/>
        <v>0.99670500257546824</v>
      </c>
      <c r="M13" s="92">
        <f t="shared" si="0"/>
        <v>0</v>
      </c>
      <c r="N13">
        <f t="shared" si="5"/>
        <v>3</v>
      </c>
      <c r="O13" s="93">
        <f t="shared" si="1"/>
        <v>0</v>
      </c>
      <c r="P13" s="94">
        <v>1</v>
      </c>
      <c r="Q13" s="95">
        <f t="shared" ca="1" si="2"/>
        <v>8496.0103328756177</v>
      </c>
      <c r="R13" s="6"/>
      <c r="S13" s="293" t="s">
        <v>85</v>
      </c>
      <c r="T13" s="280"/>
      <c r="U13" s="280"/>
      <c r="V13" s="280"/>
      <c r="W13" s="280"/>
      <c r="X13" s="281"/>
      <c r="Y13" s="292" t="s">
        <v>86</v>
      </c>
      <c r="Z13" s="280"/>
      <c r="AA13" s="280"/>
      <c r="AB13" s="280"/>
      <c r="AC13" s="281"/>
    </row>
    <row r="14" spans="1:29" ht="15.75" customHeight="1" x14ac:dyDescent="0.15">
      <c r="A14" s="96">
        <f t="shared" si="3"/>
        <v>4</v>
      </c>
      <c r="B14" s="85"/>
      <c r="C14" s="86"/>
      <c r="D14" s="86"/>
      <c r="E14" s="86"/>
      <c r="F14" s="87"/>
      <c r="G14" s="88"/>
      <c r="H14" s="89"/>
      <c r="I14" s="89"/>
      <c r="J14" s="89"/>
      <c r="K14" s="90"/>
      <c r="L14" s="97">
        <f t="shared" si="4"/>
        <v>0.99506157747984325</v>
      </c>
      <c r="M14" s="92">
        <f t="shared" si="0"/>
        <v>0</v>
      </c>
      <c r="N14">
        <f t="shared" si="5"/>
        <v>4</v>
      </c>
      <c r="O14" s="93">
        <f t="shared" si="1"/>
        <v>0</v>
      </c>
      <c r="P14" s="94">
        <v>1</v>
      </c>
      <c r="Q14" s="95">
        <f t="shared" ca="1" si="2"/>
        <v>8496.0103328756177</v>
      </c>
      <c r="R14" s="98" t="s">
        <v>29</v>
      </c>
      <c r="S14" s="8" t="s">
        <v>10</v>
      </c>
      <c r="T14" s="9" t="s">
        <v>11</v>
      </c>
      <c r="U14" s="9" t="s">
        <v>12</v>
      </c>
      <c r="V14" s="9" t="s">
        <v>13</v>
      </c>
      <c r="W14" s="9" t="s">
        <v>14</v>
      </c>
      <c r="X14" s="10" t="s">
        <v>15</v>
      </c>
      <c r="Y14" s="99" t="str">
        <f>'Parameters &amp; Main Results'!L12</f>
        <v>S&amp;P500 High</v>
      </c>
      <c r="Z14" s="100" t="str">
        <f>'Parameters &amp; Main Results'!M12</f>
        <v>Drdwn 0-10%</v>
      </c>
      <c r="AA14" s="100" t="str">
        <f>'Parameters &amp; Main Results'!N12</f>
        <v>Drdwn 10-20%</v>
      </c>
      <c r="AB14" s="100" t="str">
        <f>'Parameters &amp; Main Results'!O12</f>
        <v>Drdwn 20-30%</v>
      </c>
      <c r="AC14" s="101" t="str">
        <f>'Parameters &amp; Main Results'!P12</f>
        <v>Drdwn&gt;30%</v>
      </c>
    </row>
    <row r="15" spans="1:29" ht="15.75" customHeight="1" x14ac:dyDescent="0.15">
      <c r="A15" s="96">
        <f t="shared" si="3"/>
        <v>5</v>
      </c>
      <c r="B15" s="85"/>
      <c r="C15" s="86"/>
      <c r="D15" s="86"/>
      <c r="E15" s="86"/>
      <c r="F15" s="87"/>
      <c r="G15" s="88"/>
      <c r="H15" s="89"/>
      <c r="I15" s="89"/>
      <c r="J15" s="89"/>
      <c r="K15" s="90"/>
      <c r="L15" s="97">
        <f t="shared" si="4"/>
        <v>0.99342086215896408</v>
      </c>
      <c r="M15" s="92">
        <f t="shared" si="0"/>
        <v>0</v>
      </c>
      <c r="N15">
        <f t="shared" si="5"/>
        <v>5</v>
      </c>
      <c r="O15" s="93">
        <f t="shared" si="1"/>
        <v>0</v>
      </c>
      <c r="P15" s="94">
        <v>1</v>
      </c>
      <c r="Q15" s="95">
        <f t="shared" ca="1" si="2"/>
        <v>8496.0103328756177</v>
      </c>
      <c r="R15" s="37">
        <v>0</v>
      </c>
      <c r="S15" s="102">
        <f ca="1">$B$5*'Parameters &amp; Main Results'!F24</f>
        <v>101952.12399450742</v>
      </c>
      <c r="T15" s="103">
        <f ca="1">$B$5*'Parameters &amp; Main Results'!G24</f>
        <v>105413.81461318115</v>
      </c>
      <c r="U15" s="103">
        <f ca="1">$B$5*'Parameters &amp; Main Results'!H24</f>
        <v>109990.1192259318</v>
      </c>
      <c r="V15" s="103">
        <f ca="1">$B$5*'Parameters &amp; Main Results'!I24</f>
        <v>102204.45545234795</v>
      </c>
      <c r="W15" s="103">
        <f ca="1">$B$5*'Parameters &amp; Main Results'!J24</f>
        <v>101952.12399450742</v>
      </c>
      <c r="X15" s="104">
        <f ca="1">$B$5*'Parameters &amp; Main Results'!K24</f>
        <v>101952.12399450742</v>
      </c>
      <c r="Y15" s="102">
        <f ca="1">$B$5*'Parameters &amp; Main Results'!L24</f>
        <v>101952.12399450742</v>
      </c>
      <c r="Z15" s="103">
        <f ca="1">$B$5*'Parameters &amp; Main Results'!M24</f>
        <v>103235.98749132061</v>
      </c>
      <c r="AA15" s="103">
        <f ca="1">$B$5*'Parameters &amp; Main Results'!N24</f>
        <v>113726.71500333979</v>
      </c>
      <c r="AB15" s="105">
        <f ca="1">$B$5*'Parameters &amp; Main Results'!O24</f>
        <v>127573.77173386916</v>
      </c>
      <c r="AC15" s="106">
        <f ca="1">$B$5*'Parameters &amp; Main Results'!P24</f>
        <v>138555.97438185205</v>
      </c>
    </row>
    <row r="16" spans="1:29" ht="15.75" customHeight="1" x14ac:dyDescent="0.15">
      <c r="A16" s="96">
        <f t="shared" si="3"/>
        <v>6</v>
      </c>
      <c r="B16" s="85"/>
      <c r="C16" s="86"/>
      <c r="D16" s="86"/>
      <c r="E16" s="86"/>
      <c r="F16" s="87"/>
      <c r="G16" s="88"/>
      <c r="H16" s="89"/>
      <c r="I16" s="89"/>
      <c r="J16" s="89"/>
      <c r="K16" s="90"/>
      <c r="L16" s="97">
        <f t="shared" si="4"/>
        <v>0.99178285214479667</v>
      </c>
      <c r="M16" s="92">
        <f t="shared" si="0"/>
        <v>0</v>
      </c>
      <c r="N16">
        <f t="shared" si="5"/>
        <v>6</v>
      </c>
      <c r="O16" s="93">
        <f t="shared" si="1"/>
        <v>0</v>
      </c>
      <c r="P16" s="94">
        <v>1</v>
      </c>
      <c r="Q16" s="95">
        <f t="shared" ca="1" si="2"/>
        <v>8496.0103328756177</v>
      </c>
      <c r="R16" s="23">
        <v>0.01</v>
      </c>
      <c r="S16" s="107">
        <f ca="1">$B$5*'Parameters &amp; Main Results'!F25</f>
        <v>107087.96006611639</v>
      </c>
      <c r="T16" s="108">
        <f ca="1">$B$5*'Parameters &amp; Main Results'!G25</f>
        <v>112534.55258504831</v>
      </c>
      <c r="U16" s="108">
        <f ca="1">$B$5*'Parameters &amp; Main Results'!H25</f>
        <v>112253.63793471806</v>
      </c>
      <c r="V16" s="108">
        <f ca="1">$B$5*'Parameters &amp; Main Results'!I25</f>
        <v>107157.71276363001</v>
      </c>
      <c r="W16" s="108">
        <f ca="1">$B$5*'Parameters &amp; Main Results'!J25</f>
        <v>107387.73101225791</v>
      </c>
      <c r="X16" s="109">
        <f ca="1">$B$5*'Parameters &amp; Main Results'!K25</f>
        <v>103364.5613017117</v>
      </c>
      <c r="Y16" s="107">
        <f ca="1">$B$5*'Parameters &amp; Main Results'!L25</f>
        <v>103732.09823357634</v>
      </c>
      <c r="Z16" s="108">
        <f ca="1">$B$5*'Parameters &amp; Main Results'!M25</f>
        <v>106816.94843952829</v>
      </c>
      <c r="AA16" s="108">
        <f ca="1">$B$5*'Parameters &amp; Main Results'!N25</f>
        <v>120092.29874666588</v>
      </c>
      <c r="AB16" s="95">
        <f ca="1">$B$5*'Parameters &amp; Main Results'!O25</f>
        <v>128482.21850725437</v>
      </c>
      <c r="AC16" s="110">
        <f ca="1">$B$5*'Parameters &amp; Main Results'!P25</f>
        <v>143088.63681728483</v>
      </c>
    </row>
    <row r="17" spans="1:29" ht="15.75" customHeight="1" x14ac:dyDescent="0.15">
      <c r="A17" s="96">
        <f t="shared" si="3"/>
        <v>7</v>
      </c>
      <c r="B17" s="85"/>
      <c r="C17" s="86"/>
      <c r="D17" s="86"/>
      <c r="E17" s="86"/>
      <c r="F17" s="87"/>
      <c r="G17" s="88"/>
      <c r="H17" s="89"/>
      <c r="I17" s="89"/>
      <c r="J17" s="89"/>
      <c r="K17" s="90"/>
      <c r="L17" s="97">
        <f t="shared" si="4"/>
        <v>0.99014754297667418</v>
      </c>
      <c r="M17" s="92">
        <f t="shared" si="0"/>
        <v>0</v>
      </c>
      <c r="N17">
        <f t="shared" si="5"/>
        <v>7</v>
      </c>
      <c r="O17" s="93">
        <f t="shared" si="1"/>
        <v>0</v>
      </c>
      <c r="P17" s="94">
        <v>1</v>
      </c>
      <c r="Q17" s="95">
        <f t="shared" ca="1" si="2"/>
        <v>8496.0103328756177</v>
      </c>
      <c r="R17" s="15">
        <v>0.02</v>
      </c>
      <c r="S17" s="107">
        <f ca="1">$B$5*'Parameters &amp; Main Results'!F26</f>
        <v>109741.77399979175</v>
      </c>
      <c r="T17" s="108">
        <f ca="1">$B$5*'Parameters &amp; Main Results'!G26</f>
        <v>114510.14702037041</v>
      </c>
      <c r="U17" s="108">
        <f ca="1">$B$5*'Parameters &amp; Main Results'!H26</f>
        <v>113961.70972202779</v>
      </c>
      <c r="V17" s="108">
        <f ca="1">$B$5*'Parameters &amp; Main Results'!I26</f>
        <v>111927.22955621309</v>
      </c>
      <c r="W17" s="108">
        <f ca="1">$B$5*'Parameters &amp; Main Results'!J26</f>
        <v>109256.66755962213</v>
      </c>
      <c r="X17" s="109">
        <f ca="1">$B$5*'Parameters &amp; Main Results'!K26</f>
        <v>105393.82646028389</v>
      </c>
      <c r="Y17" s="107">
        <f ca="1">$B$5*'Parameters &amp; Main Results'!L26</f>
        <v>105385.64948864409</v>
      </c>
      <c r="Z17" s="108">
        <f ca="1">$B$5*'Parameters &amp; Main Results'!M26</f>
        <v>108663.40292082814</v>
      </c>
      <c r="AA17" s="108">
        <f ca="1">$B$5*'Parameters &amp; Main Results'!N26</f>
        <v>120627.08129990127</v>
      </c>
      <c r="AB17" s="95">
        <f ca="1">$B$5*'Parameters &amp; Main Results'!O26</f>
        <v>131601.80360182753</v>
      </c>
      <c r="AC17" s="110">
        <f ca="1">$B$5*'Parameters &amp; Main Results'!P26</f>
        <v>146506.80426450385</v>
      </c>
    </row>
    <row r="18" spans="1:29" ht="15.75" customHeight="1" x14ac:dyDescent="0.15">
      <c r="A18" s="96">
        <f t="shared" si="3"/>
        <v>8</v>
      </c>
      <c r="B18" s="85"/>
      <c r="C18" s="86"/>
      <c r="D18" s="86"/>
      <c r="E18" s="86"/>
      <c r="F18" s="87"/>
      <c r="G18" s="88"/>
      <c r="H18" s="89"/>
      <c r="I18" s="89"/>
      <c r="J18" s="89"/>
      <c r="K18" s="90"/>
      <c r="L18" s="97">
        <f t="shared" si="4"/>
        <v>0.98851493020128478</v>
      </c>
      <c r="M18" s="92">
        <f t="shared" si="0"/>
        <v>0</v>
      </c>
      <c r="N18">
        <f t="shared" si="5"/>
        <v>8</v>
      </c>
      <c r="O18" s="93">
        <f t="shared" si="1"/>
        <v>0</v>
      </c>
      <c r="P18" s="94">
        <v>1</v>
      </c>
      <c r="Q18" s="95">
        <f t="shared" ca="1" si="2"/>
        <v>8496.0103328756177</v>
      </c>
      <c r="R18" s="43">
        <v>0.05</v>
      </c>
      <c r="S18" s="111">
        <f ca="1">$B$5*'Parameters &amp; Main Results'!F27</f>
        <v>115205.91423775103</v>
      </c>
      <c r="T18" s="95">
        <f ca="1">$B$5*'Parameters &amp; Main Results'!G27</f>
        <v>117002.78803142454</v>
      </c>
      <c r="U18" s="95">
        <f ca="1">$B$5*'Parameters &amp; Main Results'!H27</f>
        <v>116249.23690385804</v>
      </c>
      <c r="V18" s="95">
        <f ca="1">$B$5*'Parameters &amp; Main Results'!I27</f>
        <v>118604.20666282756</v>
      </c>
      <c r="W18" s="95">
        <f ca="1">$B$5*'Parameters &amp; Main Results'!J27</f>
        <v>110923.21013813051</v>
      </c>
      <c r="X18" s="110">
        <f ca="1">$B$5*'Parameters &amp; Main Results'!K27</f>
        <v>110471.35817906763</v>
      </c>
      <c r="Y18" s="111">
        <f ca="1">$B$5*'Parameters &amp; Main Results'!L27</f>
        <v>110838.75001021301</v>
      </c>
      <c r="Z18" s="95">
        <f ca="1">$B$5*'Parameters &amp; Main Results'!M27</f>
        <v>112101.0946904455</v>
      </c>
      <c r="AA18" s="95">
        <f ca="1">$B$5*'Parameters &amp; Main Results'!N27</f>
        <v>122247.00704950042</v>
      </c>
      <c r="AB18" s="95">
        <f ca="1">$B$5*'Parameters &amp; Main Results'!O27</f>
        <v>133449.49022063593</v>
      </c>
      <c r="AC18" s="110">
        <f ca="1">$B$5*'Parameters &amp; Main Results'!P27</f>
        <v>153443.3782323109</v>
      </c>
    </row>
    <row r="19" spans="1:29" ht="15.75" customHeight="1" x14ac:dyDescent="0.15">
      <c r="A19" s="96">
        <f t="shared" si="3"/>
        <v>9</v>
      </c>
      <c r="B19" s="85"/>
      <c r="C19" s="86"/>
      <c r="D19" s="86"/>
      <c r="E19" s="86"/>
      <c r="F19" s="87"/>
      <c r="G19" s="88"/>
      <c r="H19" s="89"/>
      <c r="I19" s="89"/>
      <c r="J19" s="89"/>
      <c r="K19" s="90"/>
      <c r="L19" s="97">
        <f t="shared" si="4"/>
        <v>0.98688500937265955</v>
      </c>
      <c r="M19" s="92">
        <f t="shared" si="0"/>
        <v>0</v>
      </c>
      <c r="N19">
        <f t="shared" si="5"/>
        <v>9</v>
      </c>
      <c r="O19" s="93">
        <f t="shared" si="1"/>
        <v>0</v>
      </c>
      <c r="P19" s="94">
        <v>1</v>
      </c>
      <c r="Q19" s="95">
        <f t="shared" ca="1" si="2"/>
        <v>8496.0103328756177</v>
      </c>
      <c r="R19" s="43">
        <v>0.1</v>
      </c>
      <c r="S19" s="111">
        <f ca="1">$B$5*'Parameters &amp; Main Results'!F28</f>
        <v>119445.0471118492</v>
      </c>
      <c r="T19" s="95">
        <f ca="1">$B$5*'Parameters &amp; Main Results'!G28</f>
        <v>123035.62898224327</v>
      </c>
      <c r="U19" s="95">
        <f ca="1">$B$5*'Parameters &amp; Main Results'!H28</f>
        <v>120278.17601522942</v>
      </c>
      <c r="V19" s="95">
        <f ca="1">$B$5*'Parameters &amp; Main Results'!I28</f>
        <v>131298.96723560718</v>
      </c>
      <c r="W19" s="95">
        <f ca="1">$B$5*'Parameters &amp; Main Results'!J28</f>
        <v>114448.01380490018</v>
      </c>
      <c r="X19" s="110">
        <f ca="1">$B$5*'Parameters &amp; Main Results'!K28</f>
        <v>113008.43919820691</v>
      </c>
      <c r="Y19" s="111">
        <f ca="1">$B$5*'Parameters &amp; Main Results'!L28</f>
        <v>114735.81388127488</v>
      </c>
      <c r="Z19" s="95">
        <f ca="1">$B$5*'Parameters &amp; Main Results'!M28</f>
        <v>116262.58092921058</v>
      </c>
      <c r="AA19" s="95">
        <f ca="1">$B$5*'Parameters &amp; Main Results'!N28</f>
        <v>126956.96563158529</v>
      </c>
      <c r="AB19" s="95">
        <f ca="1">$B$5*'Parameters &amp; Main Results'!O28</f>
        <v>137476.53529571005</v>
      </c>
      <c r="AC19" s="110">
        <f ca="1">$B$5*'Parameters &amp; Main Results'!P28</f>
        <v>160609.90155998376</v>
      </c>
    </row>
    <row r="20" spans="1:29" ht="15.75" customHeight="1" x14ac:dyDescent="0.15">
      <c r="A20" s="96">
        <f t="shared" si="3"/>
        <v>10</v>
      </c>
      <c r="B20" s="85"/>
      <c r="C20" s="86"/>
      <c r="D20" s="86"/>
      <c r="E20" s="86"/>
      <c r="F20" s="87"/>
      <c r="G20" s="88"/>
      <c r="H20" s="89"/>
      <c r="I20" s="89"/>
      <c r="J20" s="89"/>
      <c r="K20" s="90"/>
      <c r="L20" s="97">
        <f t="shared" si="4"/>
        <v>0.98525777605216025</v>
      </c>
      <c r="M20" s="92">
        <f t="shared" si="0"/>
        <v>0</v>
      </c>
      <c r="N20">
        <f t="shared" si="5"/>
        <v>10</v>
      </c>
      <c r="O20" s="93">
        <f t="shared" si="1"/>
        <v>0</v>
      </c>
      <c r="P20" s="94">
        <v>1</v>
      </c>
      <c r="Q20" s="95">
        <f t="shared" ca="1" si="2"/>
        <v>8496.0103328756177</v>
      </c>
      <c r="R20" s="43">
        <v>0.25</v>
      </c>
      <c r="S20" s="111">
        <f ca="1">$B$5*'Parameters &amp; Main Results'!F29</f>
        <v>137162.00760474047</v>
      </c>
      <c r="T20" s="95">
        <f ca="1">$B$5*'Parameters &amp; Main Results'!G29</f>
        <v>139942.44304421544</v>
      </c>
      <c r="U20" s="95">
        <f ca="1">$B$5*'Parameters &amp; Main Results'!H29</f>
        <v>136695.88063868281</v>
      </c>
      <c r="V20" s="95">
        <f ca="1">$B$5*'Parameters &amp; Main Results'!I29</f>
        <v>145210.65642868355</v>
      </c>
      <c r="W20" s="95">
        <f ca="1">$B$5*'Parameters &amp; Main Results'!J29</f>
        <v>118851.49979379406</v>
      </c>
      <c r="X20" s="110">
        <f ca="1">$B$5*'Parameters &amp; Main Results'!K29</f>
        <v>116936.80734417225</v>
      </c>
      <c r="Y20" s="111">
        <f ca="1">$B$5*'Parameters &amp; Main Results'!L29</f>
        <v>127675.04456962692</v>
      </c>
      <c r="Z20" s="95">
        <f ca="1">$B$5*'Parameters &amp; Main Results'!M29</f>
        <v>125441.01126216212</v>
      </c>
      <c r="AA20" s="95">
        <f ca="1">$B$5*'Parameters &amp; Main Results'!N29</f>
        <v>136453.11049570359</v>
      </c>
      <c r="AB20" s="95">
        <f ca="1">$B$5*'Parameters &amp; Main Results'!O29</f>
        <v>147784.76474255009</v>
      </c>
      <c r="AC20" s="110">
        <f ca="1">$B$5*'Parameters &amp; Main Results'!P29</f>
        <v>176658.54871538325</v>
      </c>
    </row>
    <row r="21" spans="1:29" ht="15.75" customHeight="1" x14ac:dyDescent="0.15">
      <c r="A21" s="96">
        <f t="shared" si="3"/>
        <v>11</v>
      </c>
      <c r="B21" s="85"/>
      <c r="C21" s="86"/>
      <c r="D21" s="86"/>
      <c r="E21" s="86"/>
      <c r="F21" s="87"/>
      <c r="G21" s="88"/>
      <c r="H21" s="89"/>
      <c r="I21" s="89"/>
      <c r="J21" s="89"/>
      <c r="K21" s="90"/>
      <c r="L21" s="97">
        <f t="shared" si="4"/>
        <v>0.98363322580846746</v>
      </c>
      <c r="M21" s="92">
        <f t="shared" si="0"/>
        <v>0</v>
      </c>
      <c r="N21">
        <f t="shared" si="5"/>
        <v>11</v>
      </c>
      <c r="O21" s="93">
        <f t="shared" si="1"/>
        <v>0</v>
      </c>
      <c r="P21" s="94">
        <v>1</v>
      </c>
      <c r="Q21" s="95">
        <f t="shared" ca="1" si="2"/>
        <v>8496.0103328756177</v>
      </c>
      <c r="R21" s="45">
        <v>0.5</v>
      </c>
      <c r="S21" s="112">
        <f ca="1">$B$5*'Parameters &amp; Main Results'!F30</f>
        <v>161301.32082282449</v>
      </c>
      <c r="T21" s="113">
        <f ca="1">$B$5*'Parameters &amp; Main Results'!G30</f>
        <v>168984.434842513</v>
      </c>
      <c r="U21" s="113">
        <f ca="1">$B$5*'Parameters &amp; Main Results'!H30</f>
        <v>160007.34848253161</v>
      </c>
      <c r="V21" s="113">
        <f ca="1">$B$5*'Parameters &amp; Main Results'!I30</f>
        <v>179594.55606168995</v>
      </c>
      <c r="W21" s="113">
        <f ca="1">$B$5*'Parameters &amp; Main Results'!J30</f>
        <v>131462.99768505286</v>
      </c>
      <c r="X21" s="114">
        <f ca="1">$B$5*'Parameters &amp; Main Results'!K30</f>
        <v>127008.41599959759</v>
      </c>
      <c r="Y21" s="112">
        <f ca="1">$B$5*'Parameters &amp; Main Results'!L30</f>
        <v>155380.49909712066</v>
      </c>
      <c r="Z21" s="113">
        <f ca="1">$B$5*'Parameters &amp; Main Results'!M30</f>
        <v>148883.23475448426</v>
      </c>
      <c r="AA21" s="113">
        <f ca="1">$B$5*'Parameters &amp; Main Results'!N30</f>
        <v>149677.77661419933</v>
      </c>
      <c r="AB21" s="113">
        <f ca="1">$B$5*'Parameters &amp; Main Results'!O30</f>
        <v>159803.81150177791</v>
      </c>
      <c r="AC21" s="114">
        <f ca="1">$B$5*'Parameters &amp; Main Results'!P30</f>
        <v>209040.92974080794</v>
      </c>
    </row>
    <row r="22" spans="1:29" ht="15.75" customHeight="1" x14ac:dyDescent="0.15">
      <c r="A22" s="96">
        <f t="shared" si="3"/>
        <v>12</v>
      </c>
      <c r="B22" s="85"/>
      <c r="C22" s="86"/>
      <c r="D22" s="86"/>
      <c r="E22" s="86"/>
      <c r="F22" s="87"/>
      <c r="G22" s="88"/>
      <c r="H22" s="89"/>
      <c r="I22" s="89"/>
      <c r="J22" s="89"/>
      <c r="K22" s="90"/>
      <c r="L22" s="97">
        <f t="shared" si="4"/>
        <v>0.98201135421756836</v>
      </c>
      <c r="M22" s="92">
        <f t="shared" si="0"/>
        <v>0</v>
      </c>
      <c r="N22">
        <f t="shared" si="5"/>
        <v>12</v>
      </c>
      <c r="O22" s="93">
        <f t="shared" si="1"/>
        <v>0</v>
      </c>
      <c r="P22" s="94">
        <v>1</v>
      </c>
      <c r="Q22" s="95">
        <f t="shared" ca="1" si="2"/>
        <v>8496.0103328756177</v>
      </c>
      <c r="Y22" s="287" t="s">
        <v>87</v>
      </c>
      <c r="Z22" s="281"/>
      <c r="AA22" s="287" t="s">
        <v>39</v>
      </c>
      <c r="AB22" s="280"/>
      <c r="AC22" s="281"/>
    </row>
    <row r="23" spans="1:29" ht="15.75" customHeight="1" x14ac:dyDescent="0.15">
      <c r="A23" s="96">
        <f t="shared" si="3"/>
        <v>13</v>
      </c>
      <c r="B23" s="85"/>
      <c r="C23" s="86"/>
      <c r="D23" s="86"/>
      <c r="E23" s="86"/>
      <c r="F23" s="87"/>
      <c r="G23" s="88"/>
      <c r="H23" s="89"/>
      <c r="I23" s="89"/>
      <c r="J23" s="89"/>
      <c r="K23" s="90"/>
      <c r="L23" s="97">
        <f t="shared" si="4"/>
        <v>0.98039215686274461</v>
      </c>
      <c r="M23" s="92">
        <f t="shared" si="0"/>
        <v>0</v>
      </c>
      <c r="N23">
        <f t="shared" si="5"/>
        <v>13</v>
      </c>
      <c r="O23" s="93">
        <f t="shared" si="1"/>
        <v>0</v>
      </c>
      <c r="P23" s="94">
        <v>1</v>
      </c>
      <c r="Q23" s="95">
        <f t="shared" ca="1" si="2"/>
        <v>8496.0103328756177</v>
      </c>
      <c r="Y23" s="288"/>
      <c r="Z23" s="289"/>
      <c r="AA23" s="288"/>
      <c r="AB23" s="290"/>
      <c r="AC23" s="289"/>
    </row>
    <row r="24" spans="1:29" ht="15.75" customHeight="1" x14ac:dyDescent="0.15">
      <c r="A24" s="96">
        <f t="shared" si="3"/>
        <v>14</v>
      </c>
      <c r="B24" s="85"/>
      <c r="C24" s="86"/>
      <c r="D24" s="86"/>
      <c r="E24" s="86"/>
      <c r="F24" s="87"/>
      <c r="G24" s="88"/>
      <c r="H24" s="89"/>
      <c r="I24" s="89"/>
      <c r="J24" s="89"/>
      <c r="K24" s="90"/>
      <c r="L24" s="97">
        <f t="shared" si="4"/>
        <v>0.97877562933456042</v>
      </c>
      <c r="M24" s="92">
        <f t="shared" si="0"/>
        <v>0</v>
      </c>
      <c r="N24">
        <f t="shared" si="5"/>
        <v>14</v>
      </c>
      <c r="O24" s="93">
        <f t="shared" si="1"/>
        <v>0</v>
      </c>
      <c r="P24" s="94">
        <v>1</v>
      </c>
      <c r="Q24" s="95">
        <f t="shared" ca="1" si="2"/>
        <v>8496.0103328756177</v>
      </c>
      <c r="Y24" s="50">
        <v>1929</v>
      </c>
      <c r="Z24" s="110">
        <f ca="1">$B$5*'Parameters &amp; Main Results'!M33</f>
        <v>105413.81461318115</v>
      </c>
      <c r="AA24" s="6" t="s">
        <v>42</v>
      </c>
      <c r="AB24" s="115" t="s">
        <v>88</v>
      </c>
      <c r="AC24" s="116" t="s">
        <v>44</v>
      </c>
    </row>
    <row r="25" spans="1:29" ht="15.75" customHeight="1" x14ac:dyDescent="0.15">
      <c r="A25" s="96">
        <f t="shared" si="3"/>
        <v>15</v>
      </c>
      <c r="B25" s="85"/>
      <c r="C25" s="86"/>
      <c r="D25" s="86"/>
      <c r="E25" s="86"/>
      <c r="F25" s="87"/>
      <c r="G25" s="88"/>
      <c r="H25" s="89"/>
      <c r="I25" s="89"/>
      <c r="J25" s="89"/>
      <c r="K25" s="90"/>
      <c r="L25" s="97">
        <f t="shared" si="4"/>
        <v>0.97716176723085058</v>
      </c>
      <c r="M25" s="92">
        <f t="shared" si="0"/>
        <v>0</v>
      </c>
      <c r="N25">
        <f t="shared" si="5"/>
        <v>15</v>
      </c>
      <c r="O25" s="93">
        <f t="shared" si="1"/>
        <v>0</v>
      </c>
      <c r="P25" s="94">
        <v>1</v>
      </c>
      <c r="Q25" s="95">
        <f t="shared" ca="1" si="2"/>
        <v>8496.0103328756177</v>
      </c>
      <c r="Y25" s="54" t="s">
        <v>46</v>
      </c>
      <c r="Z25" s="95">
        <f ca="1">$B$5*'Parameters &amp; Main Results'!M34</f>
        <v>110858.31039529297</v>
      </c>
      <c r="AA25" s="117">
        <f>'Parameters &amp; Main Results'!N34</f>
        <v>0</v>
      </c>
      <c r="AB25" s="105">
        <f ca="1">$B$5*'Parameters &amp; Main Results'!O34</f>
        <v>101952.12399450742</v>
      </c>
      <c r="AC25" s="118">
        <v>100</v>
      </c>
    </row>
    <row r="26" spans="1:29" ht="15.75" customHeight="1" x14ac:dyDescent="0.15">
      <c r="A26" s="96">
        <f t="shared" si="3"/>
        <v>16</v>
      </c>
      <c r="B26" s="85"/>
      <c r="C26" s="86"/>
      <c r="D26" s="86"/>
      <c r="E26" s="86"/>
      <c r="F26" s="87"/>
      <c r="G26" s="88"/>
      <c r="H26" s="89"/>
      <c r="I26" s="89"/>
      <c r="J26" s="89"/>
      <c r="K26" s="90"/>
      <c r="L26" s="97">
        <f t="shared" si="4"/>
        <v>0.97555056615670843</v>
      </c>
      <c r="M26" s="92">
        <f t="shared" si="0"/>
        <v>0</v>
      </c>
      <c r="N26">
        <f t="shared" si="5"/>
        <v>16</v>
      </c>
      <c r="O26" s="93">
        <f t="shared" si="1"/>
        <v>0</v>
      </c>
      <c r="P26" s="94">
        <v>1</v>
      </c>
      <c r="Q26" s="95">
        <f t="shared" ca="1" si="2"/>
        <v>8496.0103328756177</v>
      </c>
      <c r="Y26" s="58" t="s">
        <v>48</v>
      </c>
      <c r="Z26" s="95">
        <f ca="1">$B$5*'Parameters &amp; Main Results'!M35</f>
        <v>124242.38293752962</v>
      </c>
      <c r="AA26" s="55">
        <f>'Parameters &amp; Main Results'!N35</f>
        <v>0.05</v>
      </c>
      <c r="AB26" s="95">
        <f ca="1">$B$5*'Parameters &amp; Main Results'!O35</f>
        <v>108259.5057281959</v>
      </c>
      <c r="AC26" s="59">
        <f t="shared" ref="AC26:AC35" ca="1" si="6">AC25*AB26/AB25</f>
        <v>106.18661140794701</v>
      </c>
    </row>
    <row r="27" spans="1:29" ht="15.75" customHeight="1" x14ac:dyDescent="0.15">
      <c r="A27" s="96">
        <f t="shared" si="3"/>
        <v>17</v>
      </c>
      <c r="B27" s="85"/>
      <c r="C27" s="86"/>
      <c r="D27" s="86"/>
      <c r="E27" s="86"/>
      <c r="F27" s="87"/>
      <c r="G27" s="88"/>
      <c r="H27" s="89"/>
      <c r="I27" s="89"/>
      <c r="J27" s="89"/>
      <c r="K27" s="90"/>
      <c r="L27" s="97">
        <f t="shared" si="4"/>
        <v>0.97394202172447386</v>
      </c>
      <c r="M27" s="92">
        <f t="shared" si="0"/>
        <v>0</v>
      </c>
      <c r="N27">
        <f t="shared" si="5"/>
        <v>17</v>
      </c>
      <c r="O27" s="93">
        <f t="shared" si="1"/>
        <v>0</v>
      </c>
      <c r="P27" s="94">
        <v>1</v>
      </c>
      <c r="Q27" s="95">
        <f t="shared" ca="1" si="2"/>
        <v>8496.0103328756177</v>
      </c>
      <c r="Y27" s="54" t="s">
        <v>50</v>
      </c>
      <c r="Z27" s="95">
        <f ca="1">$B$5*'Parameters &amp; Main Results'!M36</f>
        <v>109990.1192259318</v>
      </c>
      <c r="AA27" s="55">
        <f>'Parameters &amp; Main Results'!N36</f>
        <v>0.1</v>
      </c>
      <c r="AB27" s="95">
        <f ca="1">$B$5*'Parameters &amp; Main Results'!O36</f>
        <v>113726.71500333979</v>
      </c>
      <c r="AC27" s="59">
        <f t="shared" ca="1" si="6"/>
        <v>111.5491375240664</v>
      </c>
    </row>
    <row r="28" spans="1:29" ht="15.75" customHeight="1" x14ac:dyDescent="0.15">
      <c r="A28" s="96">
        <f t="shared" si="3"/>
        <v>18</v>
      </c>
      <c r="B28" s="85"/>
      <c r="C28" s="86"/>
      <c r="D28" s="86"/>
      <c r="E28" s="86"/>
      <c r="F28" s="87"/>
      <c r="G28" s="88"/>
      <c r="H28" s="89"/>
      <c r="I28" s="89"/>
      <c r="J28" s="89"/>
      <c r="K28" s="90"/>
      <c r="L28" s="97">
        <f t="shared" si="4"/>
        <v>0.97233612955372151</v>
      </c>
      <c r="M28" s="92">
        <f t="shared" si="0"/>
        <v>0</v>
      </c>
      <c r="N28">
        <f t="shared" si="5"/>
        <v>18</v>
      </c>
      <c r="O28" s="93">
        <f t="shared" si="1"/>
        <v>0</v>
      </c>
      <c r="P28" s="94">
        <v>1</v>
      </c>
      <c r="Q28" s="95">
        <f t="shared" ca="1" si="2"/>
        <v>8496.0103328756177</v>
      </c>
      <c r="Y28" s="60">
        <v>39692</v>
      </c>
      <c r="Z28" s="113">
        <f ca="1">$B$5*'Parameters &amp; Main Results'!M37</f>
        <v>131101.99577988428</v>
      </c>
      <c r="AA28" s="55">
        <f>'Parameters &amp; Main Results'!N37</f>
        <v>0.15000000000000002</v>
      </c>
      <c r="AB28" s="95">
        <f ca="1">$B$5*'Parameters &amp; Main Results'!O37</f>
        <v>120650.26406698306</v>
      </c>
      <c r="AC28" s="59">
        <f t="shared" ca="1" si="6"/>
        <v>118.34011822400382</v>
      </c>
    </row>
    <row r="29" spans="1:29" ht="15.75" customHeight="1" x14ac:dyDescent="0.15">
      <c r="A29" s="96">
        <f t="shared" si="3"/>
        <v>19</v>
      </c>
      <c r="B29" s="85"/>
      <c r="C29" s="86"/>
      <c r="D29" s="86"/>
      <c r="E29" s="86"/>
      <c r="F29" s="87"/>
      <c r="G29" s="88"/>
      <c r="H29" s="89"/>
      <c r="I29" s="89"/>
      <c r="J29" s="89"/>
      <c r="K29" s="90"/>
      <c r="L29" s="97">
        <f t="shared" si="4"/>
        <v>0.97073288527124846</v>
      </c>
      <c r="M29" s="92">
        <f t="shared" si="0"/>
        <v>0</v>
      </c>
      <c r="N29">
        <f t="shared" si="5"/>
        <v>19</v>
      </c>
      <c r="O29" s="93">
        <f t="shared" si="1"/>
        <v>0</v>
      </c>
      <c r="P29" s="94">
        <v>1</v>
      </c>
      <c r="Q29" s="95">
        <f t="shared" ca="1" si="2"/>
        <v>8496.0103328756177</v>
      </c>
      <c r="Y29" s="287" t="s">
        <v>53</v>
      </c>
      <c r="Z29" s="281"/>
      <c r="AA29" s="55">
        <f>'Parameters &amp; Main Results'!N38</f>
        <v>0.2</v>
      </c>
      <c r="AB29" s="95">
        <f ca="1">$B$5*'Parameters &amp; Main Results'!O38</f>
        <v>127573.77173386916</v>
      </c>
      <c r="AC29" s="59">
        <f t="shared" ca="1" si="6"/>
        <v>125.13105831982674</v>
      </c>
    </row>
    <row r="30" spans="1:29" ht="15.75" customHeight="1" x14ac:dyDescent="0.15">
      <c r="A30" s="96">
        <f t="shared" si="3"/>
        <v>20</v>
      </c>
      <c r="B30" s="85"/>
      <c r="C30" s="86"/>
      <c r="D30" s="86"/>
      <c r="E30" s="86"/>
      <c r="F30" s="87"/>
      <c r="G30" s="88"/>
      <c r="H30" s="89"/>
      <c r="I30" s="89"/>
      <c r="J30" s="89"/>
      <c r="K30" s="90"/>
      <c r="L30" s="97">
        <f t="shared" si="4"/>
        <v>0.9691322845110627</v>
      </c>
      <c r="M30" s="92">
        <f t="shared" si="0"/>
        <v>0</v>
      </c>
      <c r="N30">
        <f t="shared" si="5"/>
        <v>20</v>
      </c>
      <c r="O30" s="93">
        <f t="shared" si="1"/>
        <v>0</v>
      </c>
      <c r="P30" s="94">
        <v>1</v>
      </c>
      <c r="Q30" s="95">
        <f t="shared" ca="1" si="2"/>
        <v>8496.0103328756177</v>
      </c>
      <c r="Y30" s="288"/>
      <c r="Z30" s="289"/>
      <c r="AA30" s="55">
        <f>'Parameters &amp; Main Results'!N39</f>
        <v>0.25</v>
      </c>
      <c r="AB30" s="95">
        <f ca="1">$B$5*'Parameters &amp; Main Results'!O39</f>
        <v>131714.87840344227</v>
      </c>
      <c r="AC30" s="59">
        <f t="shared" ca="1" si="6"/>
        <v>129.19287332408913</v>
      </c>
    </row>
    <row r="31" spans="1:29" ht="15.75" customHeight="1" x14ac:dyDescent="0.15">
      <c r="A31" s="96">
        <f t="shared" si="3"/>
        <v>21</v>
      </c>
      <c r="B31" s="85"/>
      <c r="C31" s="86"/>
      <c r="D31" s="86"/>
      <c r="E31" s="86"/>
      <c r="F31" s="87"/>
      <c r="G31" s="88"/>
      <c r="H31" s="89"/>
      <c r="I31" s="89"/>
      <c r="J31" s="89"/>
      <c r="K31" s="90"/>
      <c r="L31" s="97">
        <f t="shared" si="4"/>
        <v>0.96753432291437125</v>
      </c>
      <c r="M31" s="92">
        <f t="shared" si="0"/>
        <v>0</v>
      </c>
      <c r="N31">
        <f t="shared" si="5"/>
        <v>21</v>
      </c>
      <c r="O31" s="93">
        <f t="shared" si="1"/>
        <v>0</v>
      </c>
      <c r="P31" s="94">
        <v>1</v>
      </c>
      <c r="Q31" s="95">
        <f t="shared" ca="1" si="2"/>
        <v>8496.0103328756177</v>
      </c>
      <c r="Y31" s="50" t="s">
        <v>56</v>
      </c>
      <c r="Z31" s="105">
        <f ca="1">$B$5*'Parameters &amp; Main Results'!M40</f>
        <v>105413.81461318115</v>
      </c>
      <c r="AA31" s="55">
        <f>'Parameters &amp; Main Results'!N40</f>
        <v>0.3</v>
      </c>
      <c r="AB31" s="95">
        <f ca="1">$B$5*'Parameters &amp; Main Results'!O40</f>
        <v>138555.97438185205</v>
      </c>
      <c r="AC31" s="59">
        <f t="shared" ca="1" si="6"/>
        <v>135.90297970576523</v>
      </c>
    </row>
    <row r="32" spans="1:29" ht="15.75" customHeight="1" x14ac:dyDescent="0.15">
      <c r="A32" s="96">
        <f t="shared" si="3"/>
        <v>22</v>
      </c>
      <c r="B32" s="85"/>
      <c r="C32" s="86"/>
      <c r="D32" s="86"/>
      <c r="E32" s="86"/>
      <c r="F32" s="87"/>
      <c r="G32" s="88"/>
      <c r="H32" s="89"/>
      <c r="I32" s="89"/>
      <c r="J32" s="89"/>
      <c r="K32" s="90"/>
      <c r="L32" s="97">
        <f t="shared" si="4"/>
        <v>0.96593899612956802</v>
      </c>
      <c r="M32" s="92">
        <f t="shared" si="0"/>
        <v>0</v>
      </c>
      <c r="N32">
        <f t="shared" si="5"/>
        <v>22</v>
      </c>
      <c r="O32" s="93">
        <f t="shared" si="1"/>
        <v>0</v>
      </c>
      <c r="P32" s="94">
        <v>1</v>
      </c>
      <c r="Q32" s="95">
        <f t="shared" ca="1" si="2"/>
        <v>8496.0103328756177</v>
      </c>
      <c r="Y32" s="54" t="s">
        <v>59</v>
      </c>
      <c r="Z32" s="95">
        <f ca="1">$B$5*'Parameters &amp; Main Results'!M41</f>
        <v>120650.26406698306</v>
      </c>
      <c r="AA32" s="55">
        <f>'Parameters &amp; Main Results'!N41</f>
        <v>0.35</v>
      </c>
      <c r="AB32" s="95">
        <f ca="1">$B$5*'Parameters &amp; Main Results'!O41</f>
        <v>147685.55916692037</v>
      </c>
      <c r="AC32" s="59">
        <f t="shared" ca="1" si="6"/>
        <v>144.85775615118797</v>
      </c>
    </row>
    <row r="33" spans="1:29" ht="15.75" customHeight="1" x14ac:dyDescent="0.15">
      <c r="A33" s="96">
        <f t="shared" si="3"/>
        <v>23</v>
      </c>
      <c r="B33" s="85"/>
      <c r="C33" s="86"/>
      <c r="D33" s="86"/>
      <c r="E33" s="86"/>
      <c r="F33" s="87"/>
      <c r="G33" s="88"/>
      <c r="H33" s="89"/>
      <c r="I33" s="89"/>
      <c r="J33" s="89"/>
      <c r="K33" s="90"/>
      <c r="L33" s="97">
        <f t="shared" si="4"/>
        <v>0.9643462998122222</v>
      </c>
      <c r="M33" s="92">
        <f t="shared" si="0"/>
        <v>0</v>
      </c>
      <c r="N33">
        <f t="shared" si="5"/>
        <v>23</v>
      </c>
      <c r="O33" s="93">
        <f t="shared" si="1"/>
        <v>0</v>
      </c>
      <c r="P33" s="94">
        <v>1</v>
      </c>
      <c r="Q33" s="95">
        <f t="shared" ca="1" si="2"/>
        <v>8496.0103328756177</v>
      </c>
      <c r="Y33" s="54" t="s">
        <v>60</v>
      </c>
      <c r="Z33" s="95">
        <f ca="1">$B$5*'Parameters &amp; Main Results'!M42</f>
        <v>153707.75553875606</v>
      </c>
      <c r="AA33" s="55">
        <f>'Parameters &amp; Main Results'!N42</f>
        <v>0.39999999999999997</v>
      </c>
      <c r="AB33" s="95">
        <f ca="1">$B$5*'Parameters &amp; Main Results'!O42</f>
        <v>156708.0775917994</v>
      </c>
      <c r="AC33" s="59">
        <f t="shared" ca="1" si="6"/>
        <v>153.70751628503777</v>
      </c>
    </row>
    <row r="34" spans="1:29" ht="15.75" customHeight="1" x14ac:dyDescent="0.15">
      <c r="A34" s="96">
        <f t="shared" si="3"/>
        <v>24</v>
      </c>
      <c r="B34" s="85"/>
      <c r="C34" s="86"/>
      <c r="D34" s="86"/>
      <c r="E34" s="86"/>
      <c r="F34" s="87"/>
      <c r="G34" s="88"/>
      <c r="H34" s="89"/>
      <c r="I34" s="89"/>
      <c r="J34" s="89"/>
      <c r="K34" s="90"/>
      <c r="L34" s="97">
        <f t="shared" si="4"/>
        <v>0.96275622962506624</v>
      </c>
      <c r="M34" s="92">
        <f t="shared" si="0"/>
        <v>0</v>
      </c>
      <c r="N34">
        <f t="shared" si="5"/>
        <v>24</v>
      </c>
      <c r="O34" s="93">
        <f t="shared" si="1"/>
        <v>0</v>
      </c>
      <c r="P34" s="94">
        <v>1</v>
      </c>
      <c r="Q34" s="95">
        <f t="shared" ca="1" si="2"/>
        <v>8496.0103328756177</v>
      </c>
      <c r="Y34" s="54" t="s">
        <v>61</v>
      </c>
      <c r="Z34" s="95">
        <f ca="1">$B$5*'Parameters &amp; Main Results'!M43</f>
        <v>134912.71697322224</v>
      </c>
      <c r="AA34" s="55">
        <f>'Parameters &amp; Main Results'!N43</f>
        <v>0.44999999999999996</v>
      </c>
      <c r="AB34" s="95">
        <f ca="1">$B$5*'Parameters &amp; Main Results'!O43</f>
        <v>165926.0112546325</v>
      </c>
      <c r="AC34" s="59">
        <f t="shared" ca="1" si="6"/>
        <v>162.74894995181427</v>
      </c>
    </row>
    <row r="35" spans="1:29" ht="15.75" customHeight="1" x14ac:dyDescent="0.15">
      <c r="A35" s="96">
        <f t="shared" si="3"/>
        <v>25</v>
      </c>
      <c r="B35" s="85"/>
      <c r="C35" s="86"/>
      <c r="D35" s="86"/>
      <c r="E35" s="86"/>
      <c r="F35" s="87"/>
      <c r="G35" s="88"/>
      <c r="H35" s="89"/>
      <c r="I35" s="89"/>
      <c r="J35" s="89"/>
      <c r="K35" s="90"/>
      <c r="L35" s="97">
        <f t="shared" si="4"/>
        <v>0.9611687812379841</v>
      </c>
      <c r="M35" s="92">
        <f t="shared" si="0"/>
        <v>0</v>
      </c>
      <c r="N35">
        <f t="shared" si="5"/>
        <v>25</v>
      </c>
      <c r="O35" s="93">
        <f t="shared" si="1"/>
        <v>0</v>
      </c>
      <c r="P35" s="94">
        <v>1</v>
      </c>
      <c r="Q35" s="95">
        <f t="shared" ca="1" si="2"/>
        <v>8496.0103328756177</v>
      </c>
      <c r="Y35" s="54" t="s">
        <v>62</v>
      </c>
      <c r="Z35" s="95">
        <f ca="1">$B$5*'Parameters &amp; Main Results'!M44</f>
        <v>110858.31039529297</v>
      </c>
      <c r="AA35" s="66">
        <f>'Parameters &amp; Main Results'!N44</f>
        <v>0.49999999999999994</v>
      </c>
      <c r="AB35" s="113">
        <f ca="1">$B$5*'Parameters &amp; Main Results'!O44</f>
        <v>189456.07476490398</v>
      </c>
      <c r="AC35" s="68">
        <f t="shared" ca="1" si="6"/>
        <v>185.82847256336785</v>
      </c>
    </row>
    <row r="36" spans="1:29" ht="15.75" customHeight="1" x14ac:dyDescent="0.15">
      <c r="A36" s="96">
        <f t="shared" si="3"/>
        <v>26</v>
      </c>
      <c r="B36" s="85"/>
      <c r="C36" s="86"/>
      <c r="D36" s="86"/>
      <c r="E36" s="86"/>
      <c r="F36" s="87"/>
      <c r="G36" s="88"/>
      <c r="H36" s="89"/>
      <c r="I36" s="89"/>
      <c r="J36" s="89"/>
      <c r="K36" s="90"/>
      <c r="L36" s="97">
        <f t="shared" si="4"/>
        <v>0.95958395032799959</v>
      </c>
      <c r="M36" s="92">
        <f t="shared" si="0"/>
        <v>0</v>
      </c>
      <c r="N36">
        <f t="shared" si="5"/>
        <v>26</v>
      </c>
      <c r="O36" s="93">
        <f t="shared" si="1"/>
        <v>0</v>
      </c>
      <c r="P36" s="94">
        <v>1</v>
      </c>
      <c r="Q36" s="95">
        <f t="shared" ca="1" si="2"/>
        <v>8496.0103328756177</v>
      </c>
      <c r="Y36" s="54" t="s">
        <v>63</v>
      </c>
      <c r="Z36" s="110">
        <f ca="1">$B$5*'Parameters &amp; Main Results'!M45</f>
        <v>124242.38293752962</v>
      </c>
    </row>
    <row r="37" spans="1:29" ht="15.75" customHeight="1" x14ac:dyDescent="0.15">
      <c r="A37" s="96">
        <f t="shared" si="3"/>
        <v>27</v>
      </c>
      <c r="B37" s="85"/>
      <c r="C37" s="86"/>
      <c r="D37" s="86"/>
      <c r="E37" s="86"/>
      <c r="F37" s="87"/>
      <c r="G37" s="88"/>
      <c r="H37" s="89"/>
      <c r="I37" s="89"/>
      <c r="J37" s="89"/>
      <c r="K37" s="90"/>
      <c r="L37" s="97">
        <f t="shared" si="4"/>
        <v>0.95800173257926446</v>
      </c>
      <c r="M37" s="92">
        <f t="shared" si="0"/>
        <v>0</v>
      </c>
      <c r="N37">
        <f t="shared" si="5"/>
        <v>27</v>
      </c>
      <c r="O37" s="93">
        <f t="shared" si="1"/>
        <v>0</v>
      </c>
      <c r="P37" s="94">
        <v>1</v>
      </c>
      <c r="Q37" s="95">
        <f t="shared" ca="1" si="2"/>
        <v>8496.0103328756177</v>
      </c>
      <c r="Y37" s="54" t="s">
        <v>64</v>
      </c>
      <c r="Z37" s="110">
        <f ca="1">$B$5*'Parameters &amp; Main Results'!M46</f>
        <v>186525.46837116903</v>
      </c>
    </row>
    <row r="38" spans="1:29" ht="15.75" customHeight="1" x14ac:dyDescent="0.15">
      <c r="A38" s="96">
        <f t="shared" si="3"/>
        <v>28</v>
      </c>
      <c r="B38" s="85"/>
      <c r="C38" s="86"/>
      <c r="D38" s="86"/>
      <c r="E38" s="86"/>
      <c r="F38" s="87"/>
      <c r="G38" s="88"/>
      <c r="H38" s="89"/>
      <c r="I38" s="89"/>
      <c r="J38" s="89"/>
      <c r="K38" s="90"/>
      <c r="L38" s="97">
        <f t="shared" si="4"/>
        <v>0.95642212368304669</v>
      </c>
      <c r="M38" s="92">
        <f t="shared" si="0"/>
        <v>0</v>
      </c>
      <c r="N38">
        <f t="shared" si="5"/>
        <v>28</v>
      </c>
      <c r="O38" s="93">
        <f t="shared" si="1"/>
        <v>0</v>
      </c>
      <c r="P38" s="94">
        <v>1</v>
      </c>
      <c r="Q38" s="95">
        <f t="shared" ca="1" si="2"/>
        <v>8496.0103328756177</v>
      </c>
      <c r="Y38" s="54" t="s">
        <v>65</v>
      </c>
      <c r="Z38" s="110">
        <f ca="1">$B$5*'Parameters &amp; Main Results'!M47</f>
        <v>114121.35604263277</v>
      </c>
    </row>
    <row r="39" spans="1:29" ht="15.75" customHeight="1" x14ac:dyDescent="0.15">
      <c r="A39" s="96">
        <f t="shared" si="3"/>
        <v>29</v>
      </c>
      <c r="B39" s="85"/>
      <c r="C39" s="86"/>
      <c r="D39" s="86"/>
      <c r="E39" s="86"/>
      <c r="F39" s="87"/>
      <c r="G39" s="88"/>
      <c r="H39" s="89"/>
      <c r="I39" s="89"/>
      <c r="J39" s="89"/>
      <c r="K39" s="90"/>
      <c r="L39" s="97">
        <f t="shared" si="4"/>
        <v>0.95484511933771876</v>
      </c>
      <c r="M39" s="92">
        <f t="shared" si="0"/>
        <v>0</v>
      </c>
      <c r="N39">
        <f t="shared" si="5"/>
        <v>29</v>
      </c>
      <c r="O39" s="93">
        <f t="shared" si="1"/>
        <v>0</v>
      </c>
      <c r="P39" s="94">
        <v>1</v>
      </c>
      <c r="Q39" s="95">
        <f t="shared" ca="1" si="2"/>
        <v>8496.0103328756177</v>
      </c>
      <c r="Y39" s="71" t="s">
        <v>66</v>
      </c>
      <c r="Z39" s="114">
        <f ca="1">$B$5*'Parameters &amp; Main Results'!M48</f>
        <v>109990.1192259318</v>
      </c>
    </row>
    <row r="40" spans="1:29" ht="15.75" customHeight="1" x14ac:dyDescent="0.15">
      <c r="A40" s="96">
        <f t="shared" si="3"/>
        <v>30</v>
      </c>
      <c r="B40" s="85"/>
      <c r="C40" s="86"/>
      <c r="D40" s="86"/>
      <c r="E40" s="86"/>
      <c r="F40" s="87"/>
      <c r="G40" s="88"/>
      <c r="H40" s="89"/>
      <c r="I40" s="89"/>
      <c r="J40" s="89"/>
      <c r="K40" s="90"/>
      <c r="L40" s="97">
        <f t="shared" si="4"/>
        <v>0.95327071524874585</v>
      </c>
      <c r="M40" s="92">
        <f t="shared" si="0"/>
        <v>0</v>
      </c>
      <c r="N40">
        <f t="shared" si="5"/>
        <v>30</v>
      </c>
      <c r="O40" s="93">
        <f t="shared" si="1"/>
        <v>0</v>
      </c>
      <c r="P40" s="94">
        <v>1</v>
      </c>
      <c r="Q40" s="95">
        <f t="shared" ca="1" si="2"/>
        <v>8496.0103328756177</v>
      </c>
    </row>
    <row r="41" spans="1:29" ht="15.75" customHeight="1" x14ac:dyDescent="0.15">
      <c r="A41" s="96">
        <f t="shared" si="3"/>
        <v>31</v>
      </c>
      <c r="B41" s="85"/>
      <c r="C41" s="86"/>
      <c r="D41" s="86"/>
      <c r="E41" s="86"/>
      <c r="F41" s="87"/>
      <c r="G41" s="88"/>
      <c r="H41" s="89"/>
      <c r="I41" s="89"/>
      <c r="J41" s="89"/>
      <c r="K41" s="90"/>
      <c r="L41" s="97">
        <f t="shared" si="4"/>
        <v>0.95169890712867422</v>
      </c>
      <c r="M41" s="92">
        <f t="shared" si="0"/>
        <v>0</v>
      </c>
      <c r="N41">
        <f t="shared" si="5"/>
        <v>31</v>
      </c>
      <c r="O41" s="93">
        <f t="shared" si="1"/>
        <v>0</v>
      </c>
      <c r="P41" s="94">
        <v>1</v>
      </c>
      <c r="Q41" s="95">
        <f t="shared" ca="1" si="2"/>
        <v>8496.0103328756177</v>
      </c>
    </row>
    <row r="42" spans="1:29" ht="15.75" customHeight="1" x14ac:dyDescent="0.15">
      <c r="A42" s="96">
        <f t="shared" si="3"/>
        <v>32</v>
      </c>
      <c r="B42" s="85"/>
      <c r="C42" s="86"/>
      <c r="D42" s="86"/>
      <c r="E42" s="86"/>
      <c r="F42" s="87"/>
      <c r="G42" s="88"/>
      <c r="H42" s="89"/>
      <c r="I42" s="89"/>
      <c r="J42" s="89"/>
      <c r="K42" s="90"/>
      <c r="L42" s="97">
        <f t="shared" si="4"/>
        <v>0.95012969069711961</v>
      </c>
      <c r="M42" s="92">
        <f t="shared" si="0"/>
        <v>0</v>
      </c>
      <c r="N42">
        <f t="shared" si="5"/>
        <v>32</v>
      </c>
      <c r="O42" s="93">
        <f t="shared" si="1"/>
        <v>0</v>
      </c>
      <c r="P42" s="94">
        <v>1</v>
      </c>
      <c r="Q42" s="95">
        <f t="shared" ca="1" si="2"/>
        <v>8496.0103328756177</v>
      </c>
    </row>
    <row r="43" spans="1:29" ht="15.75" customHeight="1" x14ac:dyDescent="0.15">
      <c r="A43" s="96">
        <f t="shared" si="3"/>
        <v>33</v>
      </c>
      <c r="B43" s="85"/>
      <c r="C43" s="86"/>
      <c r="D43" s="86"/>
      <c r="E43" s="86"/>
      <c r="F43" s="87"/>
      <c r="G43" s="88"/>
      <c r="H43" s="89"/>
      <c r="I43" s="89"/>
      <c r="J43" s="89"/>
      <c r="K43" s="90"/>
      <c r="L43" s="97">
        <f t="shared" si="4"/>
        <v>0.94856306168075544</v>
      </c>
      <c r="M43" s="92">
        <f t="shared" si="0"/>
        <v>0</v>
      </c>
      <c r="N43">
        <f t="shared" si="5"/>
        <v>33</v>
      </c>
      <c r="O43" s="93">
        <f t="shared" si="1"/>
        <v>0</v>
      </c>
      <c r="P43" s="94">
        <v>1</v>
      </c>
      <c r="Q43" s="95">
        <f t="shared" ca="1" si="2"/>
        <v>8496.0103328756177</v>
      </c>
    </row>
    <row r="44" spans="1:29" ht="15.75" customHeight="1" x14ac:dyDescent="0.15">
      <c r="A44" s="96">
        <f t="shared" si="3"/>
        <v>34</v>
      </c>
      <c r="B44" s="85"/>
      <c r="C44" s="86"/>
      <c r="D44" s="86"/>
      <c r="E44" s="86"/>
      <c r="F44" s="87"/>
      <c r="G44" s="88"/>
      <c r="H44" s="89"/>
      <c r="I44" s="89"/>
      <c r="J44" s="89"/>
      <c r="K44" s="90"/>
      <c r="L44" s="97">
        <f t="shared" si="4"/>
        <v>0.94699901581330137</v>
      </c>
      <c r="M44" s="92">
        <f t="shared" si="0"/>
        <v>0</v>
      </c>
      <c r="N44">
        <f t="shared" si="5"/>
        <v>34</v>
      </c>
      <c r="O44" s="93">
        <f t="shared" si="1"/>
        <v>0</v>
      </c>
      <c r="P44" s="94">
        <v>1</v>
      </c>
      <c r="Q44" s="95">
        <f t="shared" ca="1" si="2"/>
        <v>8496.0103328756177</v>
      </c>
    </row>
    <row r="45" spans="1:29" ht="13" x14ac:dyDescent="0.15">
      <c r="A45" s="96">
        <f t="shared" si="3"/>
        <v>35</v>
      </c>
      <c r="B45" s="85"/>
      <c r="C45" s="86"/>
      <c r="D45" s="86"/>
      <c r="E45" s="86"/>
      <c r="F45" s="87"/>
      <c r="G45" s="88"/>
      <c r="H45" s="89"/>
      <c r="I45" s="89"/>
      <c r="J45" s="89"/>
      <c r="K45" s="90"/>
      <c r="L45" s="97">
        <f t="shared" si="4"/>
        <v>0.94543754883551134</v>
      </c>
      <c r="M45" s="92">
        <f t="shared" si="0"/>
        <v>0</v>
      </c>
      <c r="N45">
        <f t="shared" si="5"/>
        <v>35</v>
      </c>
      <c r="O45" s="93">
        <f t="shared" si="1"/>
        <v>0</v>
      </c>
      <c r="P45" s="94">
        <v>1</v>
      </c>
      <c r="Q45" s="95">
        <f t="shared" ca="1" si="2"/>
        <v>8496.0103328756177</v>
      </c>
    </row>
    <row r="46" spans="1:29" ht="13" x14ac:dyDescent="0.15">
      <c r="A46" s="96">
        <f t="shared" si="3"/>
        <v>36</v>
      </c>
      <c r="B46" s="85"/>
      <c r="C46" s="86"/>
      <c r="D46" s="86"/>
      <c r="E46" s="86"/>
      <c r="F46" s="87"/>
      <c r="G46" s="88"/>
      <c r="H46" s="89"/>
      <c r="I46" s="89"/>
      <c r="J46" s="89"/>
      <c r="K46" s="90"/>
      <c r="L46" s="97">
        <f t="shared" si="4"/>
        <v>0.94387865649516234</v>
      </c>
      <c r="M46" s="92">
        <f t="shared" si="0"/>
        <v>0</v>
      </c>
      <c r="N46">
        <f t="shared" si="5"/>
        <v>36</v>
      </c>
      <c r="O46" s="93">
        <f t="shared" si="1"/>
        <v>0</v>
      </c>
      <c r="P46" s="94">
        <v>1</v>
      </c>
      <c r="Q46" s="95">
        <f t="shared" ca="1" si="2"/>
        <v>8496.0103328756177</v>
      </c>
    </row>
    <row r="47" spans="1:29" ht="13" x14ac:dyDescent="0.15">
      <c r="A47" s="96">
        <f t="shared" si="3"/>
        <v>37</v>
      </c>
      <c r="B47" s="85"/>
      <c r="C47" s="86"/>
      <c r="D47" s="86"/>
      <c r="E47" s="86"/>
      <c r="F47" s="87"/>
      <c r="G47" s="88"/>
      <c r="H47" s="89"/>
      <c r="I47" s="89"/>
      <c r="J47" s="89"/>
      <c r="K47" s="90"/>
      <c r="L47" s="97">
        <f t="shared" si="4"/>
        <v>0.94232233454704262</v>
      </c>
      <c r="M47" s="92">
        <f t="shared" si="0"/>
        <v>0</v>
      </c>
      <c r="N47">
        <f t="shared" si="5"/>
        <v>37</v>
      </c>
      <c r="O47" s="93">
        <f t="shared" si="1"/>
        <v>0</v>
      </c>
      <c r="P47" s="94">
        <v>1</v>
      </c>
      <c r="Q47" s="95">
        <f t="shared" ca="1" si="2"/>
        <v>8496.0103328756177</v>
      </c>
    </row>
    <row r="48" spans="1:29" ht="13" x14ac:dyDescent="0.15">
      <c r="A48" s="96">
        <f t="shared" si="3"/>
        <v>38</v>
      </c>
      <c r="B48" s="85"/>
      <c r="C48" s="86"/>
      <c r="D48" s="86"/>
      <c r="E48" s="86"/>
      <c r="F48" s="87"/>
      <c r="G48" s="88"/>
      <c r="H48" s="89"/>
      <c r="I48" s="89"/>
      <c r="J48" s="89"/>
      <c r="K48" s="90"/>
      <c r="L48" s="97">
        <f t="shared" si="4"/>
        <v>0.94076857875294018</v>
      </c>
      <c r="M48" s="92">
        <f t="shared" si="0"/>
        <v>0</v>
      </c>
      <c r="N48">
        <f t="shared" si="5"/>
        <v>38</v>
      </c>
      <c r="O48" s="93">
        <f t="shared" si="1"/>
        <v>0</v>
      </c>
      <c r="P48" s="94">
        <v>1</v>
      </c>
      <c r="Q48" s="95">
        <f t="shared" ca="1" si="2"/>
        <v>8496.0103328756177</v>
      </c>
    </row>
    <row r="49" spans="1:17" ht="13" x14ac:dyDescent="0.15">
      <c r="A49" s="96">
        <f t="shared" si="3"/>
        <v>39</v>
      </c>
      <c r="B49" s="85"/>
      <c r="C49" s="86"/>
      <c r="D49" s="86"/>
      <c r="E49" s="86"/>
      <c r="F49" s="87"/>
      <c r="G49" s="88"/>
      <c r="H49" s="89"/>
      <c r="I49" s="89"/>
      <c r="J49" s="89"/>
      <c r="K49" s="90"/>
      <c r="L49" s="97">
        <f t="shared" si="4"/>
        <v>0.93921738488163131</v>
      </c>
      <c r="M49" s="92">
        <f t="shared" si="0"/>
        <v>0</v>
      </c>
      <c r="N49">
        <f t="shared" si="5"/>
        <v>39</v>
      </c>
      <c r="O49" s="93">
        <f t="shared" si="1"/>
        <v>0</v>
      </c>
      <c r="P49" s="94">
        <v>1</v>
      </c>
      <c r="Q49" s="95">
        <f t="shared" ca="1" si="2"/>
        <v>8496.0103328756177</v>
      </c>
    </row>
    <row r="50" spans="1:17" ht="13" x14ac:dyDescent="0.15">
      <c r="A50" s="96">
        <f t="shared" si="3"/>
        <v>40</v>
      </c>
      <c r="B50" s="85"/>
      <c r="C50" s="86"/>
      <c r="D50" s="86"/>
      <c r="E50" s="86"/>
      <c r="F50" s="87"/>
      <c r="G50" s="88"/>
      <c r="H50" s="89"/>
      <c r="I50" s="89"/>
      <c r="J50" s="89"/>
      <c r="K50" s="90"/>
      <c r="L50" s="97">
        <f t="shared" si="4"/>
        <v>0.93766874870886885</v>
      </c>
      <c r="M50" s="92">
        <f t="shared" si="0"/>
        <v>0</v>
      </c>
      <c r="N50">
        <f t="shared" si="5"/>
        <v>40</v>
      </c>
      <c r="O50" s="93">
        <f t="shared" si="1"/>
        <v>0</v>
      </c>
      <c r="P50" s="94">
        <v>1</v>
      </c>
      <c r="Q50" s="95">
        <f t="shared" ca="1" si="2"/>
        <v>8496.0103328756177</v>
      </c>
    </row>
    <row r="51" spans="1:17" ht="13" x14ac:dyDescent="0.15">
      <c r="A51" s="96">
        <f t="shared" si="3"/>
        <v>41</v>
      </c>
      <c r="B51" s="85"/>
      <c r="C51" s="86"/>
      <c r="D51" s="86"/>
      <c r="E51" s="86"/>
      <c r="F51" s="87"/>
      <c r="G51" s="88"/>
      <c r="H51" s="89"/>
      <c r="I51" s="89"/>
      <c r="J51" s="89"/>
      <c r="K51" s="90"/>
      <c r="L51" s="97">
        <f t="shared" si="4"/>
        <v>0.93612266601737082</v>
      </c>
      <c r="M51" s="92">
        <f t="shared" si="0"/>
        <v>0</v>
      </c>
      <c r="N51">
        <f t="shared" si="5"/>
        <v>41</v>
      </c>
      <c r="O51" s="93">
        <f t="shared" si="1"/>
        <v>0</v>
      </c>
      <c r="P51" s="94">
        <v>1</v>
      </c>
      <c r="Q51" s="95">
        <f t="shared" ca="1" si="2"/>
        <v>8496.0103328756177</v>
      </c>
    </row>
    <row r="52" spans="1:17" ht="13" x14ac:dyDescent="0.15">
      <c r="A52" s="96">
        <f t="shared" si="3"/>
        <v>42</v>
      </c>
      <c r="B52" s="85"/>
      <c r="C52" s="86"/>
      <c r="D52" s="86"/>
      <c r="E52" s="86"/>
      <c r="F52" s="87"/>
      <c r="G52" s="88"/>
      <c r="H52" s="89"/>
      <c r="I52" s="89"/>
      <c r="J52" s="89"/>
      <c r="K52" s="90"/>
      <c r="L52" s="97">
        <f t="shared" si="4"/>
        <v>0.93457913259680914</v>
      </c>
      <c r="M52" s="92">
        <f t="shared" si="0"/>
        <v>0</v>
      </c>
      <c r="N52">
        <f t="shared" si="5"/>
        <v>42</v>
      </c>
      <c r="O52" s="93">
        <f t="shared" si="1"/>
        <v>0</v>
      </c>
      <c r="P52" s="94">
        <v>1</v>
      </c>
      <c r="Q52" s="95">
        <f t="shared" ca="1" si="2"/>
        <v>8496.0103328756177</v>
      </c>
    </row>
    <row r="53" spans="1:17" ht="13" x14ac:dyDescent="0.15">
      <c r="A53" s="96">
        <f t="shared" si="3"/>
        <v>43</v>
      </c>
      <c r="B53" s="85"/>
      <c r="C53" s="86"/>
      <c r="D53" s="86"/>
      <c r="E53" s="86"/>
      <c r="F53" s="87"/>
      <c r="G53" s="88"/>
      <c r="H53" s="89"/>
      <c r="I53" s="89"/>
      <c r="J53" s="89"/>
      <c r="K53" s="90"/>
      <c r="L53" s="97">
        <f t="shared" si="4"/>
        <v>0.93303814424379772</v>
      </c>
      <c r="M53" s="92">
        <f t="shared" si="0"/>
        <v>0</v>
      </c>
      <c r="N53">
        <f t="shared" si="5"/>
        <v>43</v>
      </c>
      <c r="O53" s="93">
        <f t="shared" si="1"/>
        <v>0</v>
      </c>
      <c r="P53" s="94">
        <v>1</v>
      </c>
      <c r="Q53" s="95">
        <f t="shared" ca="1" si="2"/>
        <v>8496.0103328756177</v>
      </c>
    </row>
    <row r="54" spans="1:17" ht="13" x14ac:dyDescent="0.15">
      <c r="A54" s="96">
        <f t="shared" si="3"/>
        <v>44</v>
      </c>
      <c r="B54" s="85"/>
      <c r="C54" s="86"/>
      <c r="D54" s="86"/>
      <c r="E54" s="86"/>
      <c r="F54" s="87"/>
      <c r="G54" s="88"/>
      <c r="H54" s="89"/>
      <c r="I54" s="89"/>
      <c r="J54" s="89"/>
      <c r="K54" s="90"/>
      <c r="L54" s="97">
        <f t="shared" si="4"/>
        <v>0.93149969676188149</v>
      </c>
      <c r="M54" s="92">
        <f t="shared" si="0"/>
        <v>0</v>
      </c>
      <c r="N54">
        <f t="shared" si="5"/>
        <v>44</v>
      </c>
      <c r="O54" s="93">
        <f t="shared" si="1"/>
        <v>0</v>
      </c>
      <c r="P54" s="94">
        <v>1</v>
      </c>
      <c r="Q54" s="95">
        <f t="shared" ca="1" si="2"/>
        <v>8496.0103328756177</v>
      </c>
    </row>
    <row r="55" spans="1:17" ht="13" x14ac:dyDescent="0.15">
      <c r="A55" s="96">
        <f t="shared" si="3"/>
        <v>45</v>
      </c>
      <c r="B55" s="85"/>
      <c r="C55" s="86"/>
      <c r="D55" s="86"/>
      <c r="E55" s="86"/>
      <c r="F55" s="87"/>
      <c r="G55" s="88"/>
      <c r="H55" s="89"/>
      <c r="I55" s="89"/>
      <c r="J55" s="89"/>
      <c r="K55" s="90"/>
      <c r="L55" s="97">
        <f t="shared" si="4"/>
        <v>0.92996378596152451</v>
      </c>
      <c r="M55" s="92">
        <f t="shared" si="0"/>
        <v>0</v>
      </c>
      <c r="N55">
        <f t="shared" si="5"/>
        <v>45</v>
      </c>
      <c r="O55" s="93">
        <f t="shared" si="1"/>
        <v>0</v>
      </c>
      <c r="P55" s="94">
        <v>1</v>
      </c>
      <c r="Q55" s="95">
        <f t="shared" ca="1" si="2"/>
        <v>8496.0103328756177</v>
      </c>
    </row>
    <row r="56" spans="1:17" ht="13" x14ac:dyDescent="0.15">
      <c r="A56" s="96">
        <f t="shared" si="3"/>
        <v>46</v>
      </c>
      <c r="B56" s="85"/>
      <c r="C56" s="86"/>
      <c r="D56" s="86"/>
      <c r="E56" s="86"/>
      <c r="F56" s="87"/>
      <c r="G56" s="88"/>
      <c r="H56" s="89"/>
      <c r="I56" s="89"/>
      <c r="J56" s="89"/>
      <c r="K56" s="90"/>
      <c r="L56" s="97">
        <f t="shared" si="4"/>
        <v>0.92843040766009888</v>
      </c>
      <c r="M56" s="92">
        <f t="shared" si="0"/>
        <v>0</v>
      </c>
      <c r="N56">
        <f t="shared" si="5"/>
        <v>46</v>
      </c>
      <c r="O56" s="93">
        <f t="shared" si="1"/>
        <v>0</v>
      </c>
      <c r="P56" s="94">
        <v>1</v>
      </c>
      <c r="Q56" s="95">
        <f t="shared" ca="1" si="2"/>
        <v>8496.0103328756177</v>
      </c>
    </row>
    <row r="57" spans="1:17" ht="13" x14ac:dyDescent="0.15">
      <c r="A57" s="96">
        <f t="shared" si="3"/>
        <v>47</v>
      </c>
      <c r="B57" s="85"/>
      <c r="C57" s="86"/>
      <c r="D57" s="86"/>
      <c r="E57" s="86"/>
      <c r="F57" s="87"/>
      <c r="G57" s="88"/>
      <c r="H57" s="89"/>
      <c r="I57" s="89"/>
      <c r="J57" s="89"/>
      <c r="K57" s="90"/>
      <c r="L57" s="97">
        <f t="shared" si="4"/>
        <v>0.92689955768187338</v>
      </c>
      <c r="M57" s="92">
        <f t="shared" si="0"/>
        <v>0</v>
      </c>
      <c r="N57">
        <f t="shared" si="5"/>
        <v>47</v>
      </c>
      <c r="O57" s="93">
        <f t="shared" si="1"/>
        <v>0</v>
      </c>
      <c r="P57" s="94">
        <v>1</v>
      </c>
      <c r="Q57" s="95">
        <f t="shared" ca="1" si="2"/>
        <v>8496.0103328756177</v>
      </c>
    </row>
    <row r="58" spans="1:17" ht="13" x14ac:dyDescent="0.15">
      <c r="A58" s="96">
        <f t="shared" si="3"/>
        <v>48</v>
      </c>
      <c r="B58" s="85"/>
      <c r="C58" s="86"/>
      <c r="D58" s="86"/>
      <c r="E58" s="86"/>
      <c r="F58" s="87"/>
      <c r="G58" s="88"/>
      <c r="H58" s="89"/>
      <c r="I58" s="89"/>
      <c r="J58" s="89"/>
      <c r="K58" s="90"/>
      <c r="L58" s="97">
        <f t="shared" si="4"/>
        <v>0.92537123185800185</v>
      </c>
      <c r="M58" s="92">
        <f t="shared" si="0"/>
        <v>0</v>
      </c>
      <c r="N58">
        <f t="shared" si="5"/>
        <v>48</v>
      </c>
      <c r="O58" s="93">
        <f t="shared" si="1"/>
        <v>0</v>
      </c>
      <c r="P58" s="94">
        <v>1</v>
      </c>
      <c r="Q58" s="95">
        <f t="shared" ca="1" si="2"/>
        <v>8496.0103328756177</v>
      </c>
    </row>
    <row r="59" spans="1:17" ht="13" x14ac:dyDescent="0.15">
      <c r="A59" s="96">
        <f t="shared" si="3"/>
        <v>49</v>
      </c>
      <c r="B59" s="85"/>
      <c r="C59" s="86"/>
      <c r="D59" s="86"/>
      <c r="E59" s="86"/>
      <c r="F59" s="87"/>
      <c r="G59" s="88"/>
      <c r="H59" s="89"/>
      <c r="I59" s="89"/>
      <c r="J59" s="89"/>
      <c r="K59" s="90"/>
      <c r="L59" s="97">
        <f t="shared" si="4"/>
        <v>0.92384542602651198</v>
      </c>
      <c r="M59" s="92">
        <f t="shared" si="0"/>
        <v>0</v>
      </c>
      <c r="N59">
        <f t="shared" si="5"/>
        <v>49</v>
      </c>
      <c r="O59" s="93">
        <f t="shared" si="1"/>
        <v>0</v>
      </c>
      <c r="P59" s="94">
        <v>1</v>
      </c>
      <c r="Q59" s="95">
        <f t="shared" ca="1" si="2"/>
        <v>8496.0103328756177</v>
      </c>
    </row>
    <row r="60" spans="1:17" ht="13" x14ac:dyDescent="0.15">
      <c r="A60" s="96">
        <f t="shared" si="3"/>
        <v>50</v>
      </c>
      <c r="B60" s="85"/>
      <c r="C60" s="86"/>
      <c r="D60" s="86"/>
      <c r="E60" s="86"/>
      <c r="F60" s="87"/>
      <c r="G60" s="88"/>
      <c r="H60" s="89"/>
      <c r="I60" s="89"/>
      <c r="J60" s="89"/>
      <c r="K60" s="90"/>
      <c r="L60" s="97">
        <f t="shared" si="4"/>
        <v>0.92232213603229396</v>
      </c>
      <c r="M60" s="92">
        <f t="shared" si="0"/>
        <v>0</v>
      </c>
      <c r="N60">
        <f t="shared" si="5"/>
        <v>50</v>
      </c>
      <c r="O60" s="93">
        <f t="shared" si="1"/>
        <v>0</v>
      </c>
      <c r="P60" s="94">
        <v>1</v>
      </c>
      <c r="Q60" s="95">
        <f t="shared" ca="1" si="2"/>
        <v>8496.0103328756177</v>
      </c>
    </row>
    <row r="61" spans="1:17" ht="13" x14ac:dyDescent="0.15">
      <c r="A61" s="96">
        <f t="shared" si="3"/>
        <v>51</v>
      </c>
      <c r="B61" s="85"/>
      <c r="C61" s="86"/>
      <c r="D61" s="86"/>
      <c r="E61" s="86"/>
      <c r="F61" s="87"/>
      <c r="G61" s="88"/>
      <c r="H61" s="89"/>
      <c r="I61" s="89"/>
      <c r="J61" s="89"/>
      <c r="K61" s="90"/>
      <c r="L61" s="97">
        <f t="shared" si="4"/>
        <v>0.92080135772708915</v>
      </c>
      <c r="M61" s="92">
        <f t="shared" si="0"/>
        <v>0</v>
      </c>
      <c r="N61">
        <f t="shared" si="5"/>
        <v>51</v>
      </c>
      <c r="O61" s="93">
        <f t="shared" si="1"/>
        <v>0</v>
      </c>
      <c r="P61" s="94">
        <v>1</v>
      </c>
      <c r="Q61" s="95">
        <f t="shared" ca="1" si="2"/>
        <v>8496.0103328756177</v>
      </c>
    </row>
    <row r="62" spans="1:17" ht="13" x14ac:dyDescent="0.15">
      <c r="A62" s="96">
        <f t="shared" si="3"/>
        <v>52</v>
      </c>
      <c r="B62" s="85"/>
      <c r="C62" s="86"/>
      <c r="D62" s="86"/>
      <c r="E62" s="86"/>
      <c r="F62" s="87"/>
      <c r="G62" s="88"/>
      <c r="H62" s="89"/>
      <c r="I62" s="89"/>
      <c r="J62" s="89"/>
      <c r="K62" s="90"/>
      <c r="L62" s="97">
        <f t="shared" si="4"/>
        <v>0.91928308696947891</v>
      </c>
      <c r="M62" s="92">
        <f t="shared" si="0"/>
        <v>0</v>
      </c>
      <c r="N62">
        <f t="shared" si="5"/>
        <v>52</v>
      </c>
      <c r="O62" s="93">
        <f t="shared" si="1"/>
        <v>0</v>
      </c>
      <c r="P62" s="94">
        <v>1</v>
      </c>
      <c r="Q62" s="95">
        <f t="shared" ca="1" si="2"/>
        <v>8496.0103328756177</v>
      </c>
    </row>
    <row r="63" spans="1:17" ht="13" x14ac:dyDescent="0.15">
      <c r="A63" s="96">
        <f t="shared" si="3"/>
        <v>53</v>
      </c>
      <c r="B63" s="85"/>
      <c r="C63" s="86"/>
      <c r="D63" s="86"/>
      <c r="E63" s="86"/>
      <c r="F63" s="87"/>
      <c r="G63" s="88"/>
      <c r="H63" s="89"/>
      <c r="I63" s="89"/>
      <c r="J63" s="89"/>
      <c r="K63" s="90"/>
      <c r="L63" s="97">
        <f t="shared" si="4"/>
        <v>0.91776731962487301</v>
      </c>
      <c r="M63" s="92">
        <f t="shared" si="0"/>
        <v>0</v>
      </c>
      <c r="N63">
        <f t="shared" si="5"/>
        <v>53</v>
      </c>
      <c r="O63" s="93">
        <f t="shared" si="1"/>
        <v>0</v>
      </c>
      <c r="P63" s="94">
        <v>1</v>
      </c>
      <c r="Q63" s="95">
        <f t="shared" ca="1" si="2"/>
        <v>8496.0103328756177</v>
      </c>
    </row>
    <row r="64" spans="1:17" ht="13" x14ac:dyDescent="0.15">
      <c r="A64" s="96">
        <f t="shared" si="3"/>
        <v>54</v>
      </c>
      <c r="B64" s="85"/>
      <c r="C64" s="86"/>
      <c r="D64" s="86"/>
      <c r="E64" s="86"/>
      <c r="F64" s="87"/>
      <c r="G64" s="88"/>
      <c r="H64" s="89"/>
      <c r="I64" s="89"/>
      <c r="J64" s="89"/>
      <c r="K64" s="90"/>
      <c r="L64" s="97">
        <f t="shared" si="4"/>
        <v>0.91625405156549877</v>
      </c>
      <c r="M64" s="92">
        <f t="shared" si="0"/>
        <v>0</v>
      </c>
      <c r="N64">
        <f t="shared" si="5"/>
        <v>54</v>
      </c>
      <c r="O64" s="93">
        <f t="shared" si="1"/>
        <v>0</v>
      </c>
      <c r="P64" s="94">
        <v>1</v>
      </c>
      <c r="Q64" s="95">
        <f t="shared" ca="1" si="2"/>
        <v>8496.0103328756177</v>
      </c>
    </row>
    <row r="65" spans="1:17" ht="13" x14ac:dyDescent="0.15">
      <c r="A65" s="96">
        <f t="shared" si="3"/>
        <v>55</v>
      </c>
      <c r="B65" s="85"/>
      <c r="C65" s="86"/>
      <c r="D65" s="86"/>
      <c r="E65" s="86"/>
      <c r="F65" s="87"/>
      <c r="G65" s="88"/>
      <c r="H65" s="89"/>
      <c r="I65" s="89"/>
      <c r="J65" s="89"/>
      <c r="K65" s="90"/>
      <c r="L65" s="97">
        <f t="shared" si="4"/>
        <v>0.91474327867038951</v>
      </c>
      <c r="M65" s="92">
        <f t="shared" si="0"/>
        <v>0</v>
      </c>
      <c r="N65">
        <f t="shared" si="5"/>
        <v>55</v>
      </c>
      <c r="O65" s="93">
        <f t="shared" si="1"/>
        <v>0</v>
      </c>
      <c r="P65" s="94">
        <v>1</v>
      </c>
      <c r="Q65" s="95">
        <f t="shared" ca="1" si="2"/>
        <v>8496.0103328756177</v>
      </c>
    </row>
    <row r="66" spans="1:17" ht="13" x14ac:dyDescent="0.15">
      <c r="A66" s="96">
        <f t="shared" si="3"/>
        <v>56</v>
      </c>
      <c r="B66" s="85"/>
      <c r="C66" s="86"/>
      <c r="D66" s="86"/>
      <c r="E66" s="86"/>
      <c r="F66" s="87"/>
      <c r="G66" s="88"/>
      <c r="H66" s="89"/>
      <c r="I66" s="89"/>
      <c r="J66" s="89"/>
      <c r="K66" s="90"/>
      <c r="L66" s="97">
        <f t="shared" si="4"/>
        <v>0.91323499682537357</v>
      </c>
      <c r="M66" s="92">
        <f t="shared" si="0"/>
        <v>0</v>
      </c>
      <c r="N66">
        <f t="shared" si="5"/>
        <v>56</v>
      </c>
      <c r="O66" s="93">
        <f t="shared" si="1"/>
        <v>0</v>
      </c>
      <c r="P66" s="94">
        <v>1</v>
      </c>
      <c r="Q66" s="95">
        <f t="shared" ca="1" si="2"/>
        <v>8496.0103328756177</v>
      </c>
    </row>
    <row r="67" spans="1:17" ht="13" x14ac:dyDescent="0.15">
      <c r="A67" s="96">
        <f t="shared" si="3"/>
        <v>57</v>
      </c>
      <c r="B67" s="85"/>
      <c r="C67" s="86"/>
      <c r="D67" s="86"/>
      <c r="E67" s="86"/>
      <c r="F67" s="87"/>
      <c r="G67" s="88"/>
      <c r="H67" s="89"/>
      <c r="I67" s="89"/>
      <c r="J67" s="89"/>
      <c r="K67" s="90"/>
      <c r="L67" s="97">
        <f t="shared" si="4"/>
        <v>0.91172920192306284</v>
      </c>
      <c r="M67" s="92">
        <f t="shared" si="0"/>
        <v>0</v>
      </c>
      <c r="N67">
        <f t="shared" si="5"/>
        <v>57</v>
      </c>
      <c r="O67" s="93">
        <f t="shared" si="1"/>
        <v>0</v>
      </c>
      <c r="P67" s="94">
        <v>1</v>
      </c>
      <c r="Q67" s="95">
        <f t="shared" ca="1" si="2"/>
        <v>8496.0103328756177</v>
      </c>
    </row>
    <row r="68" spans="1:17" ht="13" x14ac:dyDescent="0.15">
      <c r="A68" s="96">
        <f t="shared" si="3"/>
        <v>58</v>
      </c>
      <c r="B68" s="85"/>
      <c r="C68" s="86"/>
      <c r="D68" s="86"/>
      <c r="E68" s="86"/>
      <c r="F68" s="87"/>
      <c r="G68" s="88"/>
      <c r="H68" s="89"/>
      <c r="I68" s="89"/>
      <c r="J68" s="89"/>
      <c r="K68" s="90"/>
      <c r="L68" s="97">
        <f t="shared" si="4"/>
        <v>0.9102258898628417</v>
      </c>
      <c r="M68" s="92">
        <f t="shared" si="0"/>
        <v>0</v>
      </c>
      <c r="N68">
        <f t="shared" si="5"/>
        <v>58</v>
      </c>
      <c r="O68" s="93">
        <f t="shared" si="1"/>
        <v>0</v>
      </c>
      <c r="P68" s="94">
        <v>1</v>
      </c>
      <c r="Q68" s="95">
        <f t="shared" ca="1" si="2"/>
        <v>8496.0103328756177</v>
      </c>
    </row>
    <row r="69" spans="1:17" ht="13" x14ac:dyDescent="0.15">
      <c r="A69" s="96">
        <f t="shared" si="3"/>
        <v>59</v>
      </c>
      <c r="B69" s="85"/>
      <c r="C69" s="86"/>
      <c r="D69" s="86"/>
      <c r="E69" s="86"/>
      <c r="F69" s="87"/>
      <c r="G69" s="88"/>
      <c r="H69" s="89"/>
      <c r="I69" s="89"/>
      <c r="J69" s="89"/>
      <c r="K69" s="90"/>
      <c r="L69" s="97">
        <f t="shared" si="4"/>
        <v>0.90872505655085589</v>
      </c>
      <c r="M69" s="92">
        <f t="shared" si="0"/>
        <v>0</v>
      </c>
      <c r="N69">
        <f t="shared" si="5"/>
        <v>59</v>
      </c>
      <c r="O69" s="93">
        <f t="shared" si="1"/>
        <v>0</v>
      </c>
      <c r="P69" s="94">
        <v>1</v>
      </c>
      <c r="Q69" s="95">
        <f t="shared" ca="1" si="2"/>
        <v>8496.0103328756177</v>
      </c>
    </row>
    <row r="70" spans="1:17" ht="13" x14ac:dyDescent="0.15">
      <c r="A70" s="96">
        <f t="shared" si="3"/>
        <v>60</v>
      </c>
      <c r="B70" s="85"/>
      <c r="C70" s="86"/>
      <c r="D70" s="86"/>
      <c r="E70" s="86"/>
      <c r="F70" s="87"/>
      <c r="G70" s="88"/>
      <c r="H70" s="89"/>
      <c r="I70" s="89"/>
      <c r="J70" s="89"/>
      <c r="K70" s="90"/>
      <c r="L70" s="97">
        <f t="shared" si="4"/>
        <v>0.90722669790000143</v>
      </c>
      <c r="M70" s="92">
        <f t="shared" si="0"/>
        <v>0</v>
      </c>
      <c r="N70">
        <f t="shared" si="5"/>
        <v>60</v>
      </c>
      <c r="O70" s="93">
        <f t="shared" si="1"/>
        <v>0</v>
      </c>
      <c r="P70" s="94">
        <v>1</v>
      </c>
      <c r="Q70" s="95">
        <f t="shared" ca="1" si="2"/>
        <v>8496.0103328756177</v>
      </c>
    </row>
    <row r="71" spans="1:17" ht="13" x14ac:dyDescent="0.15">
      <c r="A71" s="96">
        <f t="shared" si="3"/>
        <v>61</v>
      </c>
      <c r="B71" s="85"/>
      <c r="C71" s="86"/>
      <c r="D71" s="86"/>
      <c r="E71" s="86"/>
      <c r="F71" s="87"/>
      <c r="G71" s="88"/>
      <c r="H71" s="89"/>
      <c r="I71" s="89"/>
      <c r="J71" s="89"/>
      <c r="K71" s="90"/>
      <c r="L71" s="97">
        <f t="shared" si="4"/>
        <v>0.90573080982991327</v>
      </c>
      <c r="M71" s="92">
        <f t="shared" si="0"/>
        <v>0</v>
      </c>
      <c r="N71">
        <f t="shared" si="5"/>
        <v>61</v>
      </c>
      <c r="O71" s="93">
        <f t="shared" si="1"/>
        <v>0</v>
      </c>
      <c r="P71" s="94">
        <v>1</v>
      </c>
      <c r="Q71" s="95">
        <f t="shared" ca="1" si="2"/>
        <v>8496.0103328756177</v>
      </c>
    </row>
    <row r="72" spans="1:17" ht="13" x14ac:dyDescent="0.15">
      <c r="A72" s="96">
        <f t="shared" si="3"/>
        <v>62</v>
      </c>
      <c r="B72" s="85"/>
      <c r="C72" s="86"/>
      <c r="D72" s="86"/>
      <c r="E72" s="86"/>
      <c r="F72" s="87"/>
      <c r="G72" s="88"/>
      <c r="H72" s="89"/>
      <c r="I72" s="89"/>
      <c r="J72" s="89"/>
      <c r="K72" s="90"/>
      <c r="L72" s="97">
        <f t="shared" si="4"/>
        <v>0.90423738826695443</v>
      </c>
      <c r="M72" s="92">
        <f t="shared" si="0"/>
        <v>0</v>
      </c>
      <c r="N72">
        <f t="shared" si="5"/>
        <v>62</v>
      </c>
      <c r="O72" s="93">
        <f t="shared" si="1"/>
        <v>0</v>
      </c>
      <c r="P72" s="94">
        <v>1</v>
      </c>
      <c r="Q72" s="95">
        <f t="shared" ca="1" si="2"/>
        <v>8496.0103328756177</v>
      </c>
    </row>
    <row r="73" spans="1:17" ht="13" x14ac:dyDescent="0.15">
      <c r="A73" s="96">
        <f t="shared" si="3"/>
        <v>63</v>
      </c>
      <c r="B73" s="85"/>
      <c r="C73" s="86"/>
      <c r="D73" s="86"/>
      <c r="E73" s="86"/>
      <c r="F73" s="87"/>
      <c r="G73" s="88"/>
      <c r="H73" s="89"/>
      <c r="I73" s="89"/>
      <c r="J73" s="89"/>
      <c r="K73" s="90"/>
      <c r="L73" s="97">
        <f t="shared" si="4"/>
        <v>0.90274642914420467</v>
      </c>
      <c r="M73" s="92">
        <f t="shared" si="0"/>
        <v>0</v>
      </c>
      <c r="N73">
        <f t="shared" si="5"/>
        <v>63</v>
      </c>
      <c r="O73" s="93">
        <f t="shared" si="1"/>
        <v>0</v>
      </c>
      <c r="P73" s="94">
        <v>1</v>
      </c>
      <c r="Q73" s="95">
        <f t="shared" ca="1" si="2"/>
        <v>8496.0103328756177</v>
      </c>
    </row>
    <row r="74" spans="1:17" ht="13" x14ac:dyDescent="0.15">
      <c r="A74" s="96">
        <f t="shared" si="3"/>
        <v>64</v>
      </c>
      <c r="B74" s="85"/>
      <c r="C74" s="86"/>
      <c r="D74" s="86"/>
      <c r="E74" s="86"/>
      <c r="F74" s="87"/>
      <c r="G74" s="88"/>
      <c r="H74" s="89"/>
      <c r="I74" s="89"/>
      <c r="J74" s="89"/>
      <c r="K74" s="90"/>
      <c r="L74" s="97">
        <f t="shared" si="4"/>
        <v>0.90125792840144947</v>
      </c>
      <c r="M74" s="92">
        <f t="shared" si="0"/>
        <v>0</v>
      </c>
      <c r="N74">
        <f t="shared" si="5"/>
        <v>64</v>
      </c>
      <c r="O74" s="93">
        <f t="shared" si="1"/>
        <v>0</v>
      </c>
      <c r="P74" s="94">
        <v>1</v>
      </c>
      <c r="Q74" s="95">
        <f t="shared" ca="1" si="2"/>
        <v>8496.0103328756177</v>
      </c>
    </row>
    <row r="75" spans="1:17" ht="13" x14ac:dyDescent="0.15">
      <c r="A75" s="96">
        <f t="shared" si="3"/>
        <v>65</v>
      </c>
      <c r="B75" s="85"/>
      <c r="C75" s="86"/>
      <c r="D75" s="86"/>
      <c r="E75" s="86"/>
      <c r="F75" s="87"/>
      <c r="G75" s="88"/>
      <c r="H75" s="89"/>
      <c r="I75" s="89"/>
      <c r="J75" s="89"/>
      <c r="K75" s="90"/>
      <c r="L75" s="97">
        <f t="shared" si="4"/>
        <v>0.89977188198516922</v>
      </c>
      <c r="M75" s="92">
        <f t="shared" si="0"/>
        <v>0</v>
      </c>
      <c r="N75">
        <f t="shared" si="5"/>
        <v>65</v>
      </c>
      <c r="O75" s="93">
        <f t="shared" si="1"/>
        <v>0</v>
      </c>
      <c r="P75" s="94">
        <v>1</v>
      </c>
      <c r="Q75" s="95">
        <f t="shared" ca="1" si="2"/>
        <v>8496.0103328756177</v>
      </c>
    </row>
    <row r="76" spans="1:17" ht="13" x14ac:dyDescent="0.15">
      <c r="A76" s="96">
        <f t="shared" si="3"/>
        <v>66</v>
      </c>
      <c r="B76" s="85"/>
      <c r="C76" s="86"/>
      <c r="D76" s="86"/>
      <c r="E76" s="86"/>
      <c r="F76" s="87"/>
      <c r="G76" s="88"/>
      <c r="H76" s="89"/>
      <c r="I76" s="89"/>
      <c r="J76" s="89"/>
      <c r="K76" s="90"/>
      <c r="L76" s="97">
        <f t="shared" si="4"/>
        <v>0.89828828584852782</v>
      </c>
      <c r="M76" s="92">
        <f t="shared" si="0"/>
        <v>0</v>
      </c>
      <c r="N76">
        <f t="shared" si="5"/>
        <v>66</v>
      </c>
      <c r="O76" s="93">
        <f t="shared" si="1"/>
        <v>0</v>
      </c>
      <c r="P76" s="94">
        <v>1</v>
      </c>
      <c r="Q76" s="95">
        <f t="shared" ca="1" si="2"/>
        <v>8496.0103328756177</v>
      </c>
    </row>
    <row r="77" spans="1:17" ht="13" x14ac:dyDescent="0.15">
      <c r="A77" s="96">
        <f t="shared" si="3"/>
        <v>67</v>
      </c>
      <c r="B77" s="85"/>
      <c r="C77" s="86"/>
      <c r="D77" s="86"/>
      <c r="E77" s="86"/>
      <c r="F77" s="87"/>
      <c r="G77" s="88"/>
      <c r="H77" s="89"/>
      <c r="I77" s="89"/>
      <c r="J77" s="89"/>
      <c r="K77" s="90"/>
      <c r="L77" s="97">
        <f t="shared" si="4"/>
        <v>0.89680713595136197</v>
      </c>
      <c r="M77" s="92">
        <f t="shared" si="0"/>
        <v>0</v>
      </c>
      <c r="N77">
        <f t="shared" si="5"/>
        <v>67</v>
      </c>
      <c r="O77" s="93">
        <f t="shared" si="1"/>
        <v>0</v>
      </c>
      <c r="P77" s="94">
        <v>1</v>
      </c>
      <c r="Q77" s="95">
        <f t="shared" ca="1" si="2"/>
        <v>8496.0103328756177</v>
      </c>
    </row>
    <row r="78" spans="1:17" ht="13" x14ac:dyDescent="0.15">
      <c r="A78" s="96">
        <f t="shared" si="3"/>
        <v>68</v>
      </c>
      <c r="B78" s="85"/>
      <c r="C78" s="86"/>
      <c r="D78" s="86"/>
      <c r="E78" s="86"/>
      <c r="F78" s="87"/>
      <c r="G78" s="88"/>
      <c r="H78" s="89"/>
      <c r="I78" s="89"/>
      <c r="J78" s="89"/>
      <c r="K78" s="90"/>
      <c r="L78" s="97">
        <f t="shared" si="4"/>
        <v>0.8953284282601699</v>
      </c>
      <c r="M78" s="92">
        <f t="shared" si="0"/>
        <v>0</v>
      </c>
      <c r="N78">
        <f t="shared" si="5"/>
        <v>68</v>
      </c>
      <c r="O78" s="93">
        <f t="shared" si="1"/>
        <v>0</v>
      </c>
      <c r="P78" s="94">
        <v>1</v>
      </c>
      <c r="Q78" s="95">
        <f t="shared" ca="1" si="2"/>
        <v>8496.0103328756177</v>
      </c>
    </row>
    <row r="79" spans="1:17" ht="13" x14ac:dyDescent="0.15">
      <c r="A79" s="96">
        <f t="shared" si="3"/>
        <v>69</v>
      </c>
      <c r="B79" s="85"/>
      <c r="C79" s="86"/>
      <c r="D79" s="86"/>
      <c r="E79" s="86"/>
      <c r="F79" s="87"/>
      <c r="G79" s="88"/>
      <c r="H79" s="89"/>
      <c r="I79" s="89"/>
      <c r="J79" s="89"/>
      <c r="K79" s="90"/>
      <c r="L79" s="97">
        <f t="shared" si="4"/>
        <v>0.89385215874810053</v>
      </c>
      <c r="M79" s="92">
        <f t="shared" si="0"/>
        <v>0</v>
      </c>
      <c r="N79">
        <f t="shared" si="5"/>
        <v>69</v>
      </c>
      <c r="O79" s="93">
        <f t="shared" si="1"/>
        <v>0</v>
      </c>
      <c r="P79" s="94">
        <v>1</v>
      </c>
      <c r="Q79" s="95">
        <f t="shared" ca="1" si="2"/>
        <v>8496.0103328756177</v>
      </c>
    </row>
    <row r="80" spans="1:17" ht="13" x14ac:dyDescent="0.15">
      <c r="A80" s="96">
        <f t="shared" si="3"/>
        <v>70</v>
      </c>
      <c r="B80" s="85"/>
      <c r="C80" s="86"/>
      <c r="D80" s="86"/>
      <c r="E80" s="86"/>
      <c r="F80" s="87"/>
      <c r="G80" s="88"/>
      <c r="H80" s="89"/>
      <c r="I80" s="89"/>
      <c r="J80" s="89"/>
      <c r="K80" s="90"/>
      <c r="L80" s="97">
        <f t="shared" si="4"/>
        <v>0.8923783233949425</v>
      </c>
      <c r="M80" s="92">
        <f t="shared" si="0"/>
        <v>0</v>
      </c>
      <c r="N80">
        <f t="shared" si="5"/>
        <v>70</v>
      </c>
      <c r="O80" s="93">
        <f t="shared" si="1"/>
        <v>0</v>
      </c>
      <c r="P80" s="94">
        <v>1</v>
      </c>
      <c r="Q80" s="95">
        <f t="shared" ca="1" si="2"/>
        <v>8496.0103328756177</v>
      </c>
    </row>
    <row r="81" spans="1:17" ht="13" x14ac:dyDescent="0.15">
      <c r="A81" s="96">
        <f t="shared" si="3"/>
        <v>71</v>
      </c>
      <c r="B81" s="85"/>
      <c r="C81" s="86"/>
      <c r="D81" s="86"/>
      <c r="E81" s="86"/>
      <c r="F81" s="87"/>
      <c r="G81" s="88"/>
      <c r="H81" s="89"/>
      <c r="I81" s="89"/>
      <c r="J81" s="89"/>
      <c r="K81" s="90"/>
      <c r="L81" s="97">
        <f t="shared" si="4"/>
        <v>0.89090691818711332</v>
      </c>
      <c r="M81" s="92">
        <f t="shared" si="0"/>
        <v>0</v>
      </c>
      <c r="N81">
        <f t="shared" si="5"/>
        <v>71</v>
      </c>
      <c r="O81" s="93">
        <f t="shared" si="1"/>
        <v>0</v>
      </c>
      <c r="P81" s="94">
        <v>1</v>
      </c>
      <c r="Q81" s="95">
        <f t="shared" ca="1" si="2"/>
        <v>8496.0103328756177</v>
      </c>
    </row>
    <row r="82" spans="1:17" ht="13" x14ac:dyDescent="0.15">
      <c r="A82" s="96">
        <f t="shared" si="3"/>
        <v>72</v>
      </c>
      <c r="B82" s="85"/>
      <c r="C82" s="86"/>
      <c r="D82" s="86"/>
      <c r="E82" s="86"/>
      <c r="F82" s="87"/>
      <c r="G82" s="88"/>
      <c r="H82" s="89"/>
      <c r="I82" s="89"/>
      <c r="J82" s="89"/>
      <c r="K82" s="90"/>
      <c r="L82" s="97">
        <f t="shared" si="4"/>
        <v>0.88943793911764812</v>
      </c>
      <c r="M82" s="92">
        <f t="shared" si="0"/>
        <v>0</v>
      </c>
      <c r="N82">
        <f t="shared" si="5"/>
        <v>72</v>
      </c>
      <c r="O82" s="93">
        <f t="shared" si="1"/>
        <v>0</v>
      </c>
      <c r="P82" s="94">
        <v>1</v>
      </c>
      <c r="Q82" s="95">
        <f t="shared" ca="1" si="2"/>
        <v>8496.0103328756177</v>
      </c>
    </row>
    <row r="83" spans="1:17" ht="13" x14ac:dyDescent="0.15">
      <c r="A83" s="96">
        <f t="shared" si="3"/>
        <v>73</v>
      </c>
      <c r="B83" s="85"/>
      <c r="C83" s="86"/>
      <c r="D83" s="86"/>
      <c r="E83" s="86"/>
      <c r="F83" s="87"/>
      <c r="G83" s="88"/>
      <c r="H83" s="89"/>
      <c r="I83" s="89"/>
      <c r="J83" s="89"/>
      <c r="K83" s="90"/>
      <c r="L83" s="97">
        <f t="shared" si="4"/>
        <v>0.88797138218618921</v>
      </c>
      <c r="M83" s="92">
        <f t="shared" si="0"/>
        <v>0</v>
      </c>
      <c r="N83">
        <f t="shared" si="5"/>
        <v>73</v>
      </c>
      <c r="O83" s="93">
        <f t="shared" si="1"/>
        <v>0</v>
      </c>
      <c r="P83" s="94">
        <v>1</v>
      </c>
      <c r="Q83" s="95">
        <f t="shared" ca="1" si="2"/>
        <v>8496.0103328756177</v>
      </c>
    </row>
    <row r="84" spans="1:17" ht="13" x14ac:dyDescent="0.15">
      <c r="A84" s="96">
        <f t="shared" si="3"/>
        <v>74</v>
      </c>
      <c r="B84" s="85"/>
      <c r="C84" s="86"/>
      <c r="D84" s="86"/>
      <c r="E84" s="86"/>
      <c r="F84" s="87"/>
      <c r="G84" s="88"/>
      <c r="H84" s="89"/>
      <c r="I84" s="89"/>
      <c r="J84" s="89"/>
      <c r="K84" s="90"/>
      <c r="L84" s="97">
        <f t="shared" si="4"/>
        <v>0.88650724339897458</v>
      </c>
      <c r="M84" s="92">
        <f t="shared" si="0"/>
        <v>0</v>
      </c>
      <c r="N84">
        <f t="shared" si="5"/>
        <v>74</v>
      </c>
      <c r="O84" s="93">
        <f t="shared" si="1"/>
        <v>0</v>
      </c>
      <c r="P84" s="94">
        <v>1</v>
      </c>
      <c r="Q84" s="95">
        <f t="shared" ca="1" si="2"/>
        <v>8496.0103328756177</v>
      </c>
    </row>
    <row r="85" spans="1:17" ht="13" x14ac:dyDescent="0.15">
      <c r="A85" s="96">
        <f t="shared" si="3"/>
        <v>75</v>
      </c>
      <c r="B85" s="85"/>
      <c r="C85" s="86"/>
      <c r="D85" s="86"/>
      <c r="E85" s="86"/>
      <c r="F85" s="87"/>
      <c r="G85" s="88"/>
      <c r="H85" s="89"/>
      <c r="I85" s="89"/>
      <c r="J85" s="89"/>
      <c r="K85" s="90"/>
      <c r="L85" s="97">
        <f t="shared" si="4"/>
        <v>0.88504551876882764</v>
      </c>
      <c r="M85" s="92">
        <f t="shared" si="0"/>
        <v>0</v>
      </c>
      <c r="N85">
        <f t="shared" si="5"/>
        <v>75</v>
      </c>
      <c r="O85" s="93">
        <f t="shared" si="1"/>
        <v>0</v>
      </c>
      <c r="P85" s="94">
        <v>1</v>
      </c>
      <c r="Q85" s="95">
        <f t="shared" ca="1" si="2"/>
        <v>8496.0103328756177</v>
      </c>
    </row>
    <row r="86" spans="1:17" ht="13" x14ac:dyDescent="0.15">
      <c r="A86" s="96">
        <f t="shared" si="3"/>
        <v>76</v>
      </c>
      <c r="B86" s="85"/>
      <c r="C86" s="86"/>
      <c r="D86" s="86"/>
      <c r="E86" s="86"/>
      <c r="F86" s="87"/>
      <c r="G86" s="88"/>
      <c r="H86" s="89"/>
      <c r="I86" s="89"/>
      <c r="J86" s="89"/>
      <c r="K86" s="90"/>
      <c r="L86" s="97">
        <f t="shared" si="4"/>
        <v>0.88358620431514612</v>
      </c>
      <c r="M86" s="92">
        <f t="shared" si="0"/>
        <v>0</v>
      </c>
      <c r="N86">
        <f t="shared" si="5"/>
        <v>76</v>
      </c>
      <c r="O86" s="93">
        <f t="shared" si="1"/>
        <v>0</v>
      </c>
      <c r="P86" s="94">
        <v>1</v>
      </c>
      <c r="Q86" s="95">
        <f t="shared" ca="1" si="2"/>
        <v>8496.0103328756177</v>
      </c>
    </row>
    <row r="87" spans="1:17" ht="13" x14ac:dyDescent="0.15">
      <c r="A87" s="96">
        <f t="shared" si="3"/>
        <v>77</v>
      </c>
      <c r="B87" s="85"/>
      <c r="C87" s="86"/>
      <c r="D87" s="86"/>
      <c r="E87" s="86"/>
      <c r="F87" s="87"/>
      <c r="G87" s="88"/>
      <c r="H87" s="89"/>
      <c r="I87" s="89"/>
      <c r="J87" s="89"/>
      <c r="K87" s="90"/>
      <c r="L87" s="97">
        <f t="shared" si="4"/>
        <v>0.8821292960638909</v>
      </c>
      <c r="M87" s="92">
        <f t="shared" si="0"/>
        <v>0</v>
      </c>
      <c r="N87">
        <f t="shared" si="5"/>
        <v>77</v>
      </c>
      <c r="O87" s="93">
        <f t="shared" si="1"/>
        <v>0</v>
      </c>
      <c r="P87" s="94">
        <v>1</v>
      </c>
      <c r="Q87" s="95">
        <f t="shared" ca="1" si="2"/>
        <v>8496.0103328756177</v>
      </c>
    </row>
    <row r="88" spans="1:17" ht="13" x14ac:dyDescent="0.15">
      <c r="A88" s="96">
        <f t="shared" si="3"/>
        <v>78</v>
      </c>
      <c r="B88" s="85"/>
      <c r="C88" s="86"/>
      <c r="D88" s="86"/>
      <c r="E88" s="86"/>
      <c r="F88" s="87"/>
      <c r="G88" s="88"/>
      <c r="H88" s="89"/>
      <c r="I88" s="89"/>
      <c r="J88" s="89"/>
      <c r="K88" s="90"/>
      <c r="L88" s="97">
        <f t="shared" si="4"/>
        <v>0.88067479004757576</v>
      </c>
      <c r="M88" s="92">
        <f t="shared" si="0"/>
        <v>0</v>
      </c>
      <c r="N88">
        <f t="shared" si="5"/>
        <v>78</v>
      </c>
      <c r="O88" s="93">
        <f t="shared" si="1"/>
        <v>0</v>
      </c>
      <c r="P88" s="94">
        <v>1</v>
      </c>
      <c r="Q88" s="95">
        <f t="shared" ca="1" si="2"/>
        <v>8496.0103328756177</v>
      </c>
    </row>
    <row r="89" spans="1:17" ht="13" x14ac:dyDescent="0.15">
      <c r="A89" s="96">
        <f t="shared" si="3"/>
        <v>79</v>
      </c>
      <c r="B89" s="85"/>
      <c r="C89" s="86"/>
      <c r="D89" s="86"/>
      <c r="E89" s="86"/>
      <c r="F89" s="87"/>
      <c r="G89" s="88"/>
      <c r="H89" s="89"/>
      <c r="I89" s="89"/>
      <c r="J89" s="89"/>
      <c r="K89" s="90"/>
      <c r="L89" s="97">
        <f t="shared" si="4"/>
        <v>0.87922268230525624</v>
      </c>
      <c r="M89" s="92">
        <f t="shared" si="0"/>
        <v>0</v>
      </c>
      <c r="N89">
        <f t="shared" si="5"/>
        <v>79</v>
      </c>
      <c r="O89" s="93">
        <f t="shared" si="1"/>
        <v>0</v>
      </c>
      <c r="P89" s="94">
        <v>1</v>
      </c>
      <c r="Q89" s="95">
        <f t="shared" ca="1" si="2"/>
        <v>8496.0103328756177</v>
      </c>
    </row>
    <row r="90" spans="1:17" ht="13" x14ac:dyDescent="0.15">
      <c r="A90" s="96">
        <f t="shared" si="3"/>
        <v>80</v>
      </c>
      <c r="B90" s="85"/>
      <c r="C90" s="86"/>
      <c r="D90" s="86"/>
      <c r="E90" s="86"/>
      <c r="F90" s="87"/>
      <c r="G90" s="88"/>
      <c r="H90" s="89"/>
      <c r="I90" s="89"/>
      <c r="J90" s="89"/>
      <c r="K90" s="90"/>
      <c r="L90" s="97">
        <f t="shared" si="4"/>
        <v>0.87777296888251888</v>
      </c>
      <c r="M90" s="92">
        <f t="shared" si="0"/>
        <v>0</v>
      </c>
      <c r="N90">
        <f t="shared" si="5"/>
        <v>80</v>
      </c>
      <c r="O90" s="93">
        <f t="shared" si="1"/>
        <v>0</v>
      </c>
      <c r="P90" s="94">
        <v>1</v>
      </c>
      <c r="Q90" s="95">
        <f t="shared" ca="1" si="2"/>
        <v>8496.0103328756177</v>
      </c>
    </row>
    <row r="91" spans="1:17" ht="13" x14ac:dyDescent="0.15">
      <c r="A91" s="96">
        <f t="shared" si="3"/>
        <v>81</v>
      </c>
      <c r="B91" s="85"/>
      <c r="C91" s="86"/>
      <c r="D91" s="86"/>
      <c r="E91" s="86"/>
      <c r="F91" s="87"/>
      <c r="G91" s="88"/>
      <c r="H91" s="89"/>
      <c r="I91" s="89"/>
      <c r="J91" s="89"/>
      <c r="K91" s="90"/>
      <c r="L91" s="97">
        <f t="shared" si="4"/>
        <v>0.87632564583147043</v>
      </c>
      <c r="M91" s="92">
        <f t="shared" si="0"/>
        <v>0</v>
      </c>
      <c r="N91">
        <f t="shared" si="5"/>
        <v>81</v>
      </c>
      <c r="O91" s="93">
        <f t="shared" si="1"/>
        <v>0</v>
      </c>
      <c r="P91" s="94">
        <v>1</v>
      </c>
      <c r="Q91" s="95">
        <f t="shared" ca="1" si="2"/>
        <v>8496.0103328756177</v>
      </c>
    </row>
    <row r="92" spans="1:17" ht="13" x14ac:dyDescent="0.15">
      <c r="A92" s="96">
        <f t="shared" si="3"/>
        <v>82</v>
      </c>
      <c r="B92" s="85"/>
      <c r="C92" s="86"/>
      <c r="D92" s="86"/>
      <c r="E92" s="86"/>
      <c r="F92" s="87"/>
      <c r="G92" s="88"/>
      <c r="H92" s="89"/>
      <c r="I92" s="89"/>
      <c r="J92" s="89"/>
      <c r="K92" s="90"/>
      <c r="L92" s="97">
        <f t="shared" si="4"/>
        <v>0.87488070921072725</v>
      </c>
      <c r="M92" s="92">
        <f t="shared" si="0"/>
        <v>0</v>
      </c>
      <c r="N92">
        <f t="shared" si="5"/>
        <v>82</v>
      </c>
      <c r="O92" s="93">
        <f t="shared" si="1"/>
        <v>0</v>
      </c>
      <c r="P92" s="94">
        <v>1</v>
      </c>
      <c r="Q92" s="95">
        <f t="shared" ca="1" si="2"/>
        <v>8496.0103328756177</v>
      </c>
    </row>
    <row r="93" spans="1:17" ht="13" x14ac:dyDescent="0.15">
      <c r="A93" s="96">
        <f t="shared" si="3"/>
        <v>83</v>
      </c>
      <c r="B93" s="85"/>
      <c r="C93" s="86"/>
      <c r="D93" s="86"/>
      <c r="E93" s="86"/>
      <c r="F93" s="87"/>
      <c r="G93" s="88"/>
      <c r="H93" s="89"/>
      <c r="I93" s="89"/>
      <c r="J93" s="89"/>
      <c r="K93" s="90"/>
      <c r="L93" s="97">
        <f t="shared" si="4"/>
        <v>0.87343815508540446</v>
      </c>
      <c r="M93" s="92">
        <f t="shared" si="0"/>
        <v>0</v>
      </c>
      <c r="N93">
        <f t="shared" si="5"/>
        <v>83</v>
      </c>
      <c r="O93" s="93">
        <f t="shared" si="1"/>
        <v>0</v>
      </c>
      <c r="P93" s="94">
        <v>1</v>
      </c>
      <c r="Q93" s="95">
        <f t="shared" ca="1" si="2"/>
        <v>8496.0103328756177</v>
      </c>
    </row>
    <row r="94" spans="1:17" ht="13" x14ac:dyDescent="0.15">
      <c r="A94" s="96">
        <f t="shared" si="3"/>
        <v>84</v>
      </c>
      <c r="B94" s="85"/>
      <c r="C94" s="86"/>
      <c r="D94" s="86"/>
      <c r="E94" s="86"/>
      <c r="F94" s="87"/>
      <c r="G94" s="88"/>
      <c r="H94" s="89"/>
      <c r="I94" s="89"/>
      <c r="J94" s="89"/>
      <c r="K94" s="90"/>
      <c r="L94" s="97">
        <f t="shared" si="4"/>
        <v>0.87199797952710523</v>
      </c>
      <c r="M94" s="92">
        <f t="shared" si="0"/>
        <v>0</v>
      </c>
      <c r="N94">
        <f t="shared" si="5"/>
        <v>84</v>
      </c>
      <c r="O94" s="93">
        <f t="shared" si="1"/>
        <v>0</v>
      </c>
      <c r="P94" s="94">
        <v>1</v>
      </c>
      <c r="Q94" s="95">
        <f t="shared" ca="1" si="2"/>
        <v>8496.0103328756177</v>
      </c>
    </row>
    <row r="95" spans="1:17" ht="13" x14ac:dyDescent="0.15">
      <c r="A95" s="96">
        <f t="shared" si="3"/>
        <v>85</v>
      </c>
      <c r="B95" s="85"/>
      <c r="C95" s="86"/>
      <c r="D95" s="86"/>
      <c r="E95" s="86"/>
      <c r="F95" s="87"/>
      <c r="G95" s="88"/>
      <c r="H95" s="89"/>
      <c r="I95" s="89"/>
      <c r="J95" s="89"/>
      <c r="K95" s="90"/>
      <c r="L95" s="97">
        <f t="shared" si="4"/>
        <v>0.87056017861391011</v>
      </c>
      <c r="M95" s="92">
        <f t="shared" si="0"/>
        <v>0</v>
      </c>
      <c r="N95">
        <f t="shared" si="5"/>
        <v>85</v>
      </c>
      <c r="O95" s="93">
        <f t="shared" si="1"/>
        <v>0</v>
      </c>
      <c r="P95" s="94">
        <v>1</v>
      </c>
      <c r="Q95" s="95">
        <f t="shared" ca="1" si="2"/>
        <v>8496.0103328756177</v>
      </c>
    </row>
    <row r="96" spans="1:17" ht="13" x14ac:dyDescent="0.15">
      <c r="A96" s="96">
        <f t="shared" si="3"/>
        <v>86</v>
      </c>
      <c r="B96" s="85"/>
      <c r="C96" s="86"/>
      <c r="D96" s="86"/>
      <c r="E96" s="86"/>
      <c r="F96" s="87"/>
      <c r="G96" s="88"/>
      <c r="H96" s="89"/>
      <c r="I96" s="89"/>
      <c r="J96" s="89"/>
      <c r="K96" s="90"/>
      <c r="L96" s="97">
        <f t="shared" si="4"/>
        <v>0.86912474843036636</v>
      </c>
      <c r="M96" s="92">
        <f t="shared" si="0"/>
        <v>0</v>
      </c>
      <c r="N96">
        <f t="shared" si="5"/>
        <v>86</v>
      </c>
      <c r="O96" s="93">
        <f t="shared" si="1"/>
        <v>0</v>
      </c>
      <c r="P96" s="94">
        <v>1</v>
      </c>
      <c r="Q96" s="95">
        <f t="shared" ca="1" si="2"/>
        <v>8496.0103328756177</v>
      </c>
    </row>
    <row r="97" spans="1:17" ht="13" x14ac:dyDescent="0.15">
      <c r="A97" s="96">
        <f t="shared" si="3"/>
        <v>87</v>
      </c>
      <c r="B97" s="85"/>
      <c r="C97" s="86"/>
      <c r="D97" s="86"/>
      <c r="E97" s="86"/>
      <c r="F97" s="87"/>
      <c r="G97" s="88"/>
      <c r="H97" s="89"/>
      <c r="I97" s="89"/>
      <c r="J97" s="89"/>
      <c r="K97" s="90"/>
      <c r="L97" s="97">
        <f t="shared" si="4"/>
        <v>0.86769168506747729</v>
      </c>
      <c r="M97" s="92">
        <f t="shared" si="0"/>
        <v>0</v>
      </c>
      <c r="N97">
        <f t="shared" si="5"/>
        <v>87</v>
      </c>
      <c r="O97" s="93">
        <f t="shared" si="1"/>
        <v>0</v>
      </c>
      <c r="P97" s="94">
        <v>1</v>
      </c>
      <c r="Q97" s="95">
        <f t="shared" ca="1" si="2"/>
        <v>8496.0103328756177</v>
      </c>
    </row>
    <row r="98" spans="1:17" ht="13" x14ac:dyDescent="0.15">
      <c r="A98" s="96">
        <f t="shared" si="3"/>
        <v>88</v>
      </c>
      <c r="B98" s="85"/>
      <c r="C98" s="86"/>
      <c r="D98" s="86"/>
      <c r="E98" s="86"/>
      <c r="F98" s="87"/>
      <c r="G98" s="88"/>
      <c r="H98" s="89"/>
      <c r="I98" s="89"/>
      <c r="J98" s="89"/>
      <c r="K98" s="90"/>
      <c r="L98" s="97">
        <f t="shared" si="4"/>
        <v>0.86626098462269141</v>
      </c>
      <c r="M98" s="92">
        <f t="shared" si="0"/>
        <v>0</v>
      </c>
      <c r="N98">
        <f t="shared" si="5"/>
        <v>88</v>
      </c>
      <c r="O98" s="93">
        <f t="shared" si="1"/>
        <v>0</v>
      </c>
      <c r="P98" s="94">
        <v>1</v>
      </c>
      <c r="Q98" s="95">
        <f t="shared" ca="1" si="2"/>
        <v>8496.0103328756177</v>
      </c>
    </row>
    <row r="99" spans="1:17" ht="13" x14ac:dyDescent="0.15">
      <c r="A99" s="96">
        <f t="shared" si="3"/>
        <v>89</v>
      </c>
      <c r="B99" s="85"/>
      <c r="C99" s="86"/>
      <c r="D99" s="86"/>
      <c r="E99" s="86"/>
      <c r="F99" s="87"/>
      <c r="G99" s="88"/>
      <c r="H99" s="89"/>
      <c r="I99" s="89"/>
      <c r="J99" s="89"/>
      <c r="K99" s="90"/>
      <c r="L99" s="97">
        <f t="shared" si="4"/>
        <v>0.86483264319989217</v>
      </c>
      <c r="M99" s="92">
        <f t="shared" si="0"/>
        <v>0</v>
      </c>
      <c r="N99">
        <f t="shared" si="5"/>
        <v>89</v>
      </c>
      <c r="O99" s="93">
        <f t="shared" si="1"/>
        <v>0</v>
      </c>
      <c r="P99" s="94">
        <v>1</v>
      </c>
      <c r="Q99" s="95">
        <f t="shared" ca="1" si="2"/>
        <v>8496.0103328756177</v>
      </c>
    </row>
    <row r="100" spans="1:17" ht="13" x14ac:dyDescent="0.15">
      <c r="A100" s="96">
        <f t="shared" si="3"/>
        <v>90</v>
      </c>
      <c r="B100" s="85"/>
      <c r="C100" s="86"/>
      <c r="D100" s="86"/>
      <c r="E100" s="86"/>
      <c r="F100" s="87"/>
      <c r="G100" s="88"/>
      <c r="H100" s="89"/>
      <c r="I100" s="89"/>
      <c r="J100" s="89"/>
      <c r="K100" s="90"/>
      <c r="L100" s="97">
        <f t="shared" si="4"/>
        <v>0.86340665690938723</v>
      </c>
      <c r="M100" s="92">
        <f t="shared" si="0"/>
        <v>0</v>
      </c>
      <c r="N100">
        <f t="shared" si="5"/>
        <v>90</v>
      </c>
      <c r="O100" s="93">
        <f t="shared" si="1"/>
        <v>0</v>
      </c>
      <c r="P100" s="94">
        <v>1</v>
      </c>
      <c r="Q100" s="95">
        <f t="shared" ca="1" si="2"/>
        <v>8496.0103328756177</v>
      </c>
    </row>
    <row r="101" spans="1:17" ht="13" x14ac:dyDescent="0.15">
      <c r="A101" s="96">
        <f t="shared" si="3"/>
        <v>91</v>
      </c>
      <c r="B101" s="85"/>
      <c r="C101" s="86"/>
      <c r="D101" s="86"/>
      <c r="E101" s="86"/>
      <c r="F101" s="87"/>
      <c r="G101" s="88"/>
      <c r="H101" s="89"/>
      <c r="I101" s="89"/>
      <c r="J101" s="89"/>
      <c r="K101" s="90"/>
      <c r="L101" s="97">
        <f t="shared" si="4"/>
        <v>0.86198302186789755</v>
      </c>
      <c r="M101" s="92">
        <f t="shared" si="0"/>
        <v>0</v>
      </c>
      <c r="N101">
        <f t="shared" si="5"/>
        <v>91</v>
      </c>
      <c r="O101" s="93">
        <f t="shared" si="1"/>
        <v>0</v>
      </c>
      <c r="P101" s="94">
        <v>1</v>
      </c>
      <c r="Q101" s="95">
        <f t="shared" ca="1" si="2"/>
        <v>8496.0103328756177</v>
      </c>
    </row>
    <row r="102" spans="1:17" ht="13" x14ac:dyDescent="0.15">
      <c r="A102" s="96">
        <f t="shared" si="3"/>
        <v>92</v>
      </c>
      <c r="B102" s="85"/>
      <c r="C102" s="86"/>
      <c r="D102" s="86"/>
      <c r="E102" s="86"/>
      <c r="F102" s="87"/>
      <c r="G102" s="88"/>
      <c r="H102" s="89"/>
      <c r="I102" s="89"/>
      <c r="J102" s="89"/>
      <c r="K102" s="90"/>
      <c r="L102" s="97">
        <f t="shared" si="4"/>
        <v>0.8605617341985472</v>
      </c>
      <c r="M102" s="92">
        <f t="shared" si="0"/>
        <v>0</v>
      </c>
      <c r="N102">
        <f t="shared" si="5"/>
        <v>92</v>
      </c>
      <c r="O102" s="93">
        <f t="shared" si="1"/>
        <v>0</v>
      </c>
      <c r="P102" s="94">
        <v>1</v>
      </c>
      <c r="Q102" s="95">
        <f t="shared" ca="1" si="2"/>
        <v>8496.0103328756177</v>
      </c>
    </row>
    <row r="103" spans="1:17" ht="13" x14ac:dyDescent="0.15">
      <c r="A103" s="96">
        <f t="shared" si="3"/>
        <v>93</v>
      </c>
      <c r="B103" s="85"/>
      <c r="C103" s="86"/>
      <c r="D103" s="86"/>
      <c r="E103" s="86"/>
      <c r="F103" s="87"/>
      <c r="G103" s="88"/>
      <c r="H103" s="89"/>
      <c r="I103" s="89"/>
      <c r="J103" s="89"/>
      <c r="K103" s="90"/>
      <c r="L103" s="97">
        <f t="shared" si="4"/>
        <v>0.8591427900308527</v>
      </c>
      <c r="M103" s="92">
        <f t="shared" si="0"/>
        <v>0</v>
      </c>
      <c r="N103">
        <f t="shared" si="5"/>
        <v>93</v>
      </c>
      <c r="O103" s="93">
        <f t="shared" si="1"/>
        <v>0</v>
      </c>
      <c r="P103" s="94">
        <v>1</v>
      </c>
      <c r="Q103" s="95">
        <f t="shared" ca="1" si="2"/>
        <v>8496.0103328756177</v>
      </c>
    </row>
    <row r="104" spans="1:17" ht="13" x14ac:dyDescent="0.15">
      <c r="A104" s="96">
        <f t="shared" si="3"/>
        <v>94</v>
      </c>
      <c r="B104" s="85"/>
      <c r="C104" s="86"/>
      <c r="D104" s="86"/>
      <c r="E104" s="86"/>
      <c r="F104" s="87"/>
      <c r="G104" s="88"/>
      <c r="H104" s="89"/>
      <c r="I104" s="89"/>
      <c r="J104" s="89"/>
      <c r="K104" s="90"/>
      <c r="L104" s="97">
        <f t="shared" si="4"/>
        <v>0.85772618550071233</v>
      </c>
      <c r="M104" s="92">
        <f t="shared" si="0"/>
        <v>0</v>
      </c>
      <c r="N104">
        <f t="shared" si="5"/>
        <v>94</v>
      </c>
      <c r="O104" s="93">
        <f t="shared" si="1"/>
        <v>0</v>
      </c>
      <c r="P104" s="94">
        <v>1</v>
      </c>
      <c r="Q104" s="95">
        <f t="shared" ca="1" si="2"/>
        <v>8496.0103328756177</v>
      </c>
    </row>
    <row r="105" spans="1:17" ht="13" x14ac:dyDescent="0.15">
      <c r="A105" s="96">
        <f t="shared" si="3"/>
        <v>95</v>
      </c>
      <c r="B105" s="85"/>
      <c r="C105" s="86"/>
      <c r="D105" s="86"/>
      <c r="E105" s="86"/>
      <c r="F105" s="87"/>
      <c r="G105" s="88"/>
      <c r="H105" s="89"/>
      <c r="I105" s="89"/>
      <c r="J105" s="89"/>
      <c r="K105" s="90"/>
      <c r="L105" s="97">
        <f t="shared" si="4"/>
        <v>0.85631191675039586</v>
      </c>
      <c r="M105" s="92">
        <f t="shared" si="0"/>
        <v>0</v>
      </c>
      <c r="N105">
        <f t="shared" si="5"/>
        <v>95</v>
      </c>
      <c r="O105" s="93">
        <f t="shared" si="1"/>
        <v>0</v>
      </c>
      <c r="P105" s="94">
        <v>1</v>
      </c>
      <c r="Q105" s="95">
        <f t="shared" ca="1" si="2"/>
        <v>8496.0103328756177</v>
      </c>
    </row>
    <row r="106" spans="1:17" ht="13" x14ac:dyDescent="0.15">
      <c r="A106" s="96">
        <f t="shared" si="3"/>
        <v>96</v>
      </c>
      <c r="B106" s="85"/>
      <c r="C106" s="86"/>
      <c r="D106" s="86"/>
      <c r="E106" s="86"/>
      <c r="F106" s="87"/>
      <c r="G106" s="88"/>
      <c r="H106" s="89"/>
      <c r="I106" s="89"/>
      <c r="J106" s="89"/>
      <c r="K106" s="90"/>
      <c r="L106" s="97">
        <f t="shared" si="4"/>
        <v>0.85489997992853395</v>
      </c>
      <c r="M106" s="92">
        <f t="shared" si="0"/>
        <v>0</v>
      </c>
      <c r="N106">
        <f t="shared" si="5"/>
        <v>96</v>
      </c>
      <c r="O106" s="93">
        <f t="shared" si="1"/>
        <v>0</v>
      </c>
      <c r="P106" s="94">
        <v>1</v>
      </c>
      <c r="Q106" s="95">
        <f t="shared" ca="1" si="2"/>
        <v>8496.0103328756177</v>
      </c>
    </row>
    <row r="107" spans="1:17" ht="13" x14ac:dyDescent="0.15">
      <c r="A107" s="96">
        <f t="shared" si="3"/>
        <v>97</v>
      </c>
      <c r="B107" s="85"/>
      <c r="C107" s="86"/>
      <c r="D107" s="86"/>
      <c r="E107" s="86"/>
      <c r="F107" s="87"/>
      <c r="G107" s="88"/>
      <c r="H107" s="89"/>
      <c r="I107" s="89"/>
      <c r="J107" s="89"/>
      <c r="K107" s="90"/>
      <c r="L107" s="97">
        <f t="shared" si="4"/>
        <v>0.8534903711901074</v>
      </c>
      <c r="M107" s="92">
        <f t="shared" si="0"/>
        <v>0</v>
      </c>
      <c r="N107">
        <f t="shared" si="5"/>
        <v>97</v>
      </c>
      <c r="O107" s="93">
        <f t="shared" si="1"/>
        <v>0</v>
      </c>
      <c r="P107" s="94">
        <v>1</v>
      </c>
      <c r="Q107" s="95">
        <f t="shared" ca="1" si="2"/>
        <v>8496.0103328756177</v>
      </c>
    </row>
    <row r="108" spans="1:17" ht="13" x14ac:dyDescent="0.15">
      <c r="A108" s="96">
        <f t="shared" si="3"/>
        <v>98</v>
      </c>
      <c r="B108" s="85"/>
      <c r="C108" s="86"/>
      <c r="D108" s="86"/>
      <c r="E108" s="86"/>
      <c r="F108" s="87"/>
      <c r="G108" s="88"/>
      <c r="H108" s="89"/>
      <c r="I108" s="89"/>
      <c r="J108" s="89"/>
      <c r="K108" s="90"/>
      <c r="L108" s="97">
        <f t="shared" si="4"/>
        <v>0.85208308669643706</v>
      </c>
      <c r="M108" s="92">
        <f t="shared" si="0"/>
        <v>0</v>
      </c>
      <c r="N108">
        <f t="shared" si="5"/>
        <v>98</v>
      </c>
      <c r="O108" s="93">
        <f t="shared" si="1"/>
        <v>0</v>
      </c>
      <c r="P108" s="94">
        <v>1</v>
      </c>
      <c r="Q108" s="95">
        <f t="shared" ca="1" si="2"/>
        <v>8496.0103328756177</v>
      </c>
    </row>
    <row r="109" spans="1:17" ht="13" x14ac:dyDescent="0.15">
      <c r="A109" s="96">
        <f t="shared" si="3"/>
        <v>99</v>
      </c>
      <c r="B109" s="85"/>
      <c r="C109" s="86"/>
      <c r="D109" s="86"/>
      <c r="E109" s="86"/>
      <c r="F109" s="87"/>
      <c r="G109" s="88"/>
      <c r="H109" s="89"/>
      <c r="I109" s="89"/>
      <c r="J109" s="89"/>
      <c r="K109" s="90"/>
      <c r="L109" s="97">
        <f t="shared" si="4"/>
        <v>0.85067812261517328</v>
      </c>
      <c r="M109" s="92">
        <f t="shared" si="0"/>
        <v>0</v>
      </c>
      <c r="N109">
        <f t="shared" si="5"/>
        <v>99</v>
      </c>
      <c r="O109" s="93">
        <f t="shared" si="1"/>
        <v>0</v>
      </c>
      <c r="P109" s="94">
        <v>1</v>
      </c>
      <c r="Q109" s="95">
        <f t="shared" ca="1" si="2"/>
        <v>8496.0103328756177</v>
      </c>
    </row>
    <row r="110" spans="1:17" ht="13" x14ac:dyDescent="0.15">
      <c r="A110" s="96">
        <f t="shared" si="3"/>
        <v>100</v>
      </c>
      <c r="B110" s="85"/>
      <c r="C110" s="86"/>
      <c r="D110" s="86"/>
      <c r="E110" s="86"/>
      <c r="F110" s="87"/>
      <c r="G110" s="88"/>
      <c r="H110" s="89"/>
      <c r="I110" s="89"/>
      <c r="J110" s="89"/>
      <c r="K110" s="90"/>
      <c r="L110" s="97">
        <f t="shared" si="4"/>
        <v>0.84927547512028523</v>
      </c>
      <c r="M110" s="92">
        <f t="shared" si="0"/>
        <v>0</v>
      </c>
      <c r="N110">
        <f t="shared" si="5"/>
        <v>100</v>
      </c>
      <c r="O110" s="93">
        <f t="shared" si="1"/>
        <v>0</v>
      </c>
      <c r="P110" s="94">
        <v>1</v>
      </c>
      <c r="Q110" s="95">
        <f t="shared" ca="1" si="2"/>
        <v>8496.0103328756177</v>
      </c>
    </row>
    <row r="111" spans="1:17" ht="13" x14ac:dyDescent="0.15">
      <c r="A111" s="96">
        <f t="shared" si="3"/>
        <v>101</v>
      </c>
      <c r="B111" s="85"/>
      <c r="C111" s="86"/>
      <c r="D111" s="86"/>
      <c r="E111" s="86"/>
      <c r="F111" s="87"/>
      <c r="G111" s="88"/>
      <c r="H111" s="89"/>
      <c r="I111" s="89"/>
      <c r="J111" s="89"/>
      <c r="K111" s="90"/>
      <c r="L111" s="97">
        <f t="shared" si="4"/>
        <v>0.8478751403920507</v>
      </c>
      <c r="M111" s="92">
        <f t="shared" si="0"/>
        <v>0</v>
      </c>
      <c r="N111">
        <f t="shared" si="5"/>
        <v>101</v>
      </c>
      <c r="O111" s="93">
        <f t="shared" si="1"/>
        <v>0</v>
      </c>
      <c r="P111" s="94">
        <v>1</v>
      </c>
      <c r="Q111" s="95">
        <f t="shared" ca="1" si="2"/>
        <v>8496.0103328756177</v>
      </c>
    </row>
    <row r="112" spans="1:17" ht="13" x14ac:dyDescent="0.15">
      <c r="A112" s="96">
        <f t="shared" si="3"/>
        <v>102</v>
      </c>
      <c r="B112" s="85"/>
      <c r="C112" s="86"/>
      <c r="D112" s="86"/>
      <c r="E112" s="86"/>
      <c r="F112" s="87"/>
      <c r="G112" s="88"/>
      <c r="H112" s="89"/>
      <c r="I112" s="89"/>
      <c r="J112" s="89"/>
      <c r="K112" s="90"/>
      <c r="L112" s="97">
        <f t="shared" si="4"/>
        <v>0.84647711461704578</v>
      </c>
      <c r="M112" s="92">
        <f t="shared" si="0"/>
        <v>0</v>
      </c>
      <c r="N112">
        <f t="shared" si="5"/>
        <v>102</v>
      </c>
      <c r="O112" s="93">
        <f t="shared" si="1"/>
        <v>0</v>
      </c>
      <c r="P112" s="94">
        <v>1</v>
      </c>
      <c r="Q112" s="95">
        <f t="shared" ca="1" si="2"/>
        <v>8496.0103328756177</v>
      </c>
    </row>
    <row r="113" spans="1:17" ht="13" x14ac:dyDescent="0.15">
      <c r="A113" s="96">
        <f t="shared" si="3"/>
        <v>103</v>
      </c>
      <c r="B113" s="85"/>
      <c r="C113" s="86"/>
      <c r="D113" s="86"/>
      <c r="E113" s="86"/>
      <c r="F113" s="87"/>
      <c r="G113" s="88"/>
      <c r="H113" s="89"/>
      <c r="I113" s="89"/>
      <c r="J113" s="89"/>
      <c r="K113" s="90"/>
      <c r="L113" s="97">
        <f t="shared" si="4"/>
        <v>0.84508139398813431</v>
      </c>
      <c r="M113" s="92">
        <f t="shared" si="0"/>
        <v>0</v>
      </c>
      <c r="N113">
        <f t="shared" si="5"/>
        <v>103</v>
      </c>
      <c r="O113" s="93">
        <f t="shared" si="1"/>
        <v>0</v>
      </c>
      <c r="P113" s="94">
        <v>1</v>
      </c>
      <c r="Q113" s="95">
        <f t="shared" ca="1" si="2"/>
        <v>8496.0103328756177</v>
      </c>
    </row>
    <row r="114" spans="1:17" ht="13" x14ac:dyDescent="0.15">
      <c r="A114" s="96">
        <f t="shared" si="3"/>
        <v>104</v>
      </c>
      <c r="B114" s="85"/>
      <c r="C114" s="86"/>
      <c r="D114" s="86"/>
      <c r="E114" s="86"/>
      <c r="F114" s="87"/>
      <c r="G114" s="88"/>
      <c r="H114" s="89"/>
      <c r="I114" s="89"/>
      <c r="J114" s="89"/>
      <c r="K114" s="90"/>
      <c r="L114" s="97">
        <f t="shared" si="4"/>
        <v>0.84368797470445744</v>
      </c>
      <c r="M114" s="92">
        <f t="shared" si="0"/>
        <v>0</v>
      </c>
      <c r="N114">
        <f t="shared" si="5"/>
        <v>104</v>
      </c>
      <c r="O114" s="93">
        <f t="shared" si="1"/>
        <v>0</v>
      </c>
      <c r="P114" s="94">
        <v>1</v>
      </c>
      <c r="Q114" s="95">
        <f t="shared" ca="1" si="2"/>
        <v>8496.0103328756177</v>
      </c>
    </row>
    <row r="115" spans="1:17" ht="13" x14ac:dyDescent="0.15">
      <c r="A115" s="96">
        <f t="shared" si="3"/>
        <v>105</v>
      </c>
      <c r="B115" s="85"/>
      <c r="C115" s="86"/>
      <c r="D115" s="86"/>
      <c r="E115" s="86"/>
      <c r="F115" s="87"/>
      <c r="G115" s="88"/>
      <c r="H115" s="89"/>
      <c r="I115" s="89"/>
      <c r="J115" s="89"/>
      <c r="K115" s="90"/>
      <c r="L115" s="97">
        <f t="shared" si="4"/>
        <v>0.84229685297142354</v>
      </c>
      <c r="M115" s="92">
        <f t="shared" si="0"/>
        <v>0</v>
      </c>
      <c r="N115">
        <f t="shared" si="5"/>
        <v>105</v>
      </c>
      <c r="O115" s="93">
        <f t="shared" si="1"/>
        <v>0</v>
      </c>
      <c r="P115" s="94">
        <v>1</v>
      </c>
      <c r="Q115" s="95">
        <f t="shared" ca="1" si="2"/>
        <v>8496.0103328756177</v>
      </c>
    </row>
    <row r="116" spans="1:17" ht="13" x14ac:dyDescent="0.15">
      <c r="A116" s="96">
        <f t="shared" si="3"/>
        <v>106</v>
      </c>
      <c r="B116" s="85"/>
      <c r="C116" s="86"/>
      <c r="D116" s="86"/>
      <c r="E116" s="86"/>
      <c r="F116" s="87"/>
      <c r="G116" s="88"/>
      <c r="H116" s="89"/>
      <c r="I116" s="89"/>
      <c r="J116" s="89"/>
      <c r="K116" s="90"/>
      <c r="L116" s="97">
        <f t="shared" si="4"/>
        <v>0.84090802500069772</v>
      </c>
      <c r="M116" s="92">
        <f t="shared" si="0"/>
        <v>0</v>
      </c>
      <c r="N116">
        <f t="shared" si="5"/>
        <v>106</v>
      </c>
      <c r="O116" s="93">
        <f t="shared" si="1"/>
        <v>0</v>
      </c>
      <c r="P116" s="94">
        <v>1</v>
      </c>
      <c r="Q116" s="95">
        <f t="shared" ca="1" si="2"/>
        <v>8496.0103328756177</v>
      </c>
    </row>
    <row r="117" spans="1:17" ht="13" x14ac:dyDescent="0.15">
      <c r="A117" s="96">
        <f t="shared" si="3"/>
        <v>107</v>
      </c>
      <c r="B117" s="85"/>
      <c r="C117" s="86"/>
      <c r="D117" s="86"/>
      <c r="E117" s="86"/>
      <c r="F117" s="87"/>
      <c r="G117" s="88"/>
      <c r="H117" s="89"/>
      <c r="I117" s="89"/>
      <c r="J117" s="89"/>
      <c r="K117" s="90"/>
      <c r="L117" s="97">
        <f t="shared" si="4"/>
        <v>0.83952148701019147</v>
      </c>
      <c r="M117" s="92">
        <f t="shared" si="0"/>
        <v>0</v>
      </c>
      <c r="N117">
        <f t="shared" si="5"/>
        <v>107</v>
      </c>
      <c r="O117" s="93">
        <f t="shared" si="1"/>
        <v>0</v>
      </c>
      <c r="P117" s="94">
        <v>1</v>
      </c>
      <c r="Q117" s="95">
        <f t="shared" ca="1" si="2"/>
        <v>8496.0103328756177</v>
      </c>
    </row>
    <row r="118" spans="1:17" ht="13" x14ac:dyDescent="0.15">
      <c r="A118" s="96">
        <f t="shared" si="3"/>
        <v>108</v>
      </c>
      <c r="B118" s="85"/>
      <c r="C118" s="86"/>
      <c r="D118" s="86"/>
      <c r="E118" s="86"/>
      <c r="F118" s="87"/>
      <c r="G118" s="88"/>
      <c r="H118" s="89"/>
      <c r="I118" s="89"/>
      <c r="J118" s="89"/>
      <c r="K118" s="90"/>
      <c r="L118" s="97">
        <f t="shared" si="4"/>
        <v>0.83813723522405226</v>
      </c>
      <c r="M118" s="92">
        <f t="shared" si="0"/>
        <v>0</v>
      </c>
      <c r="N118">
        <f t="shared" si="5"/>
        <v>108</v>
      </c>
      <c r="O118" s="93">
        <f t="shared" si="1"/>
        <v>0</v>
      </c>
      <c r="P118" s="94">
        <v>1</v>
      </c>
      <c r="Q118" s="95">
        <f t="shared" ca="1" si="2"/>
        <v>8496.0103328756177</v>
      </c>
    </row>
    <row r="119" spans="1:17" ht="13" x14ac:dyDescent="0.15">
      <c r="A119" s="96">
        <f t="shared" si="3"/>
        <v>109</v>
      </c>
      <c r="B119" s="85"/>
      <c r="C119" s="86"/>
      <c r="D119" s="86"/>
      <c r="E119" s="86"/>
      <c r="F119" s="87"/>
      <c r="G119" s="88"/>
      <c r="H119" s="89"/>
      <c r="I119" s="89"/>
      <c r="J119" s="89"/>
      <c r="K119" s="90"/>
      <c r="L119" s="97">
        <f t="shared" si="4"/>
        <v>0.8367552658726537</v>
      </c>
      <c r="M119" s="92">
        <f t="shared" si="0"/>
        <v>0</v>
      </c>
      <c r="N119">
        <f t="shared" si="5"/>
        <v>109</v>
      </c>
      <c r="O119" s="93">
        <f t="shared" si="1"/>
        <v>0</v>
      </c>
      <c r="P119" s="94">
        <v>1</v>
      </c>
      <c r="Q119" s="95">
        <f t="shared" ca="1" si="2"/>
        <v>8496.0103328756177</v>
      </c>
    </row>
    <row r="120" spans="1:17" ht="13" x14ac:dyDescent="0.15">
      <c r="A120" s="96">
        <f t="shared" si="3"/>
        <v>110</v>
      </c>
      <c r="B120" s="85"/>
      <c r="C120" s="86"/>
      <c r="D120" s="86"/>
      <c r="E120" s="86"/>
      <c r="F120" s="87"/>
      <c r="G120" s="88"/>
      <c r="H120" s="89"/>
      <c r="I120" s="89"/>
      <c r="J120" s="89"/>
      <c r="K120" s="90"/>
      <c r="L120" s="97">
        <f t="shared" si="4"/>
        <v>0.83537557519258476</v>
      </c>
      <c r="M120" s="92">
        <f t="shared" si="0"/>
        <v>0</v>
      </c>
      <c r="N120">
        <f t="shared" si="5"/>
        <v>110</v>
      </c>
      <c r="O120" s="93">
        <f t="shared" si="1"/>
        <v>0</v>
      </c>
      <c r="P120" s="94">
        <v>1</v>
      </c>
      <c r="Q120" s="95">
        <f t="shared" ca="1" si="2"/>
        <v>8496.0103328756177</v>
      </c>
    </row>
    <row r="121" spans="1:17" ht="13" x14ac:dyDescent="0.15">
      <c r="A121" s="96">
        <f t="shared" si="3"/>
        <v>111</v>
      </c>
      <c r="B121" s="85"/>
      <c r="C121" s="86"/>
      <c r="D121" s="86"/>
      <c r="E121" s="86"/>
      <c r="F121" s="87"/>
      <c r="G121" s="88"/>
      <c r="H121" s="89"/>
      <c r="I121" s="89"/>
      <c r="J121" s="89"/>
      <c r="K121" s="90"/>
      <c r="L121" s="97">
        <f t="shared" si="4"/>
        <v>0.8339981594266398</v>
      </c>
      <c r="M121" s="92">
        <f t="shared" si="0"/>
        <v>0</v>
      </c>
      <c r="N121">
        <f t="shared" si="5"/>
        <v>111</v>
      </c>
      <c r="O121" s="93">
        <f t="shared" si="1"/>
        <v>0</v>
      </c>
      <c r="P121" s="94">
        <v>1</v>
      </c>
      <c r="Q121" s="95">
        <f t="shared" ca="1" si="2"/>
        <v>8496.0103328756177</v>
      </c>
    </row>
    <row r="122" spans="1:17" ht="13" x14ac:dyDescent="0.15">
      <c r="A122" s="96">
        <f t="shared" si="3"/>
        <v>112</v>
      </c>
      <c r="B122" s="85"/>
      <c r="C122" s="86"/>
      <c r="D122" s="86"/>
      <c r="E122" s="86"/>
      <c r="F122" s="87"/>
      <c r="G122" s="88"/>
      <c r="H122" s="89"/>
      <c r="I122" s="89"/>
      <c r="J122" s="89"/>
      <c r="K122" s="90"/>
      <c r="L122" s="97">
        <f t="shared" si="4"/>
        <v>0.83262301482380829</v>
      </c>
      <c r="M122" s="92">
        <f t="shared" si="0"/>
        <v>0</v>
      </c>
      <c r="N122">
        <f t="shared" si="5"/>
        <v>112</v>
      </c>
      <c r="O122" s="93">
        <f t="shared" si="1"/>
        <v>0</v>
      </c>
      <c r="P122" s="94">
        <v>1</v>
      </c>
      <c r="Q122" s="95">
        <f t="shared" ca="1" si="2"/>
        <v>8496.0103328756177</v>
      </c>
    </row>
    <row r="123" spans="1:17" ht="13" x14ac:dyDescent="0.15">
      <c r="A123" s="96">
        <f t="shared" si="3"/>
        <v>113</v>
      </c>
      <c r="B123" s="85"/>
      <c r="C123" s="86"/>
      <c r="D123" s="86"/>
      <c r="E123" s="86"/>
      <c r="F123" s="87"/>
      <c r="G123" s="88"/>
      <c r="H123" s="89"/>
      <c r="I123" s="89"/>
      <c r="J123" s="89"/>
      <c r="K123" s="90"/>
      <c r="L123" s="97">
        <f t="shared" si="4"/>
        <v>0.8312501376392647</v>
      </c>
      <c r="M123" s="92">
        <f t="shared" si="0"/>
        <v>0</v>
      </c>
      <c r="N123">
        <f t="shared" si="5"/>
        <v>113</v>
      </c>
      <c r="O123" s="93">
        <f t="shared" si="1"/>
        <v>0</v>
      </c>
      <c r="P123" s="94">
        <v>1</v>
      </c>
      <c r="Q123" s="95">
        <f t="shared" ca="1" si="2"/>
        <v>8496.0103328756177</v>
      </c>
    </row>
    <row r="124" spans="1:17" ht="13" x14ac:dyDescent="0.15">
      <c r="A124" s="96">
        <f t="shared" si="3"/>
        <v>114</v>
      </c>
      <c r="B124" s="85"/>
      <c r="C124" s="86"/>
      <c r="D124" s="86"/>
      <c r="E124" s="86"/>
      <c r="F124" s="87"/>
      <c r="G124" s="88"/>
      <c r="H124" s="89"/>
      <c r="I124" s="89"/>
      <c r="J124" s="89"/>
      <c r="K124" s="90"/>
      <c r="L124" s="97">
        <f t="shared" si="4"/>
        <v>0.82987952413435795</v>
      </c>
      <c r="M124" s="92">
        <f t="shared" si="0"/>
        <v>0</v>
      </c>
      <c r="N124">
        <f t="shared" si="5"/>
        <v>114</v>
      </c>
      <c r="O124" s="93">
        <f t="shared" si="1"/>
        <v>0</v>
      </c>
      <c r="P124" s="94">
        <v>1</v>
      </c>
      <c r="Q124" s="95">
        <f t="shared" ca="1" si="2"/>
        <v>8496.0103328756177</v>
      </c>
    </row>
    <row r="125" spans="1:17" ht="13" x14ac:dyDescent="0.15">
      <c r="A125" s="96">
        <f t="shared" si="3"/>
        <v>115</v>
      </c>
      <c r="B125" s="85"/>
      <c r="C125" s="86"/>
      <c r="D125" s="86"/>
      <c r="E125" s="86"/>
      <c r="F125" s="87"/>
      <c r="G125" s="88"/>
      <c r="H125" s="89"/>
      <c r="I125" s="89"/>
      <c r="J125" s="89"/>
      <c r="K125" s="90"/>
      <c r="L125" s="97">
        <f t="shared" si="4"/>
        <v>0.82851117057660162</v>
      </c>
      <c r="M125" s="92">
        <f t="shared" si="0"/>
        <v>0</v>
      </c>
      <c r="N125">
        <f t="shared" si="5"/>
        <v>115</v>
      </c>
      <c r="O125" s="93">
        <f t="shared" si="1"/>
        <v>0</v>
      </c>
      <c r="P125" s="94">
        <v>1</v>
      </c>
      <c r="Q125" s="95">
        <f t="shared" ca="1" si="2"/>
        <v>8496.0103328756177</v>
      </c>
    </row>
    <row r="126" spans="1:17" ht="13" x14ac:dyDescent="0.15">
      <c r="A126" s="96">
        <f t="shared" si="3"/>
        <v>116</v>
      </c>
      <c r="B126" s="85"/>
      <c r="C126" s="86"/>
      <c r="D126" s="86"/>
      <c r="E126" s="86"/>
      <c r="F126" s="87"/>
      <c r="G126" s="88"/>
      <c r="H126" s="89"/>
      <c r="I126" s="89"/>
      <c r="J126" s="89"/>
      <c r="K126" s="90"/>
      <c r="L126" s="97">
        <f t="shared" si="4"/>
        <v>0.82714507323966358</v>
      </c>
      <c r="M126" s="92">
        <f t="shared" si="0"/>
        <v>0</v>
      </c>
      <c r="N126">
        <f t="shared" si="5"/>
        <v>116</v>
      </c>
      <c r="O126" s="93">
        <f t="shared" si="1"/>
        <v>0</v>
      </c>
      <c r="P126" s="94">
        <v>1</v>
      </c>
      <c r="Q126" s="95">
        <f t="shared" ca="1" si="2"/>
        <v>8496.0103328756177</v>
      </c>
    </row>
    <row r="127" spans="1:17" ht="13" x14ac:dyDescent="0.15">
      <c r="A127" s="96">
        <f t="shared" si="3"/>
        <v>117</v>
      </c>
      <c r="B127" s="85"/>
      <c r="C127" s="86"/>
      <c r="D127" s="86"/>
      <c r="E127" s="86"/>
      <c r="F127" s="87"/>
      <c r="G127" s="88"/>
      <c r="H127" s="89"/>
      <c r="I127" s="89"/>
      <c r="J127" s="89"/>
      <c r="K127" s="90"/>
      <c r="L127" s="97">
        <f t="shared" si="4"/>
        <v>0.82578122840335588</v>
      </c>
      <c r="M127" s="92">
        <f t="shared" si="0"/>
        <v>0</v>
      </c>
      <c r="N127">
        <f t="shared" si="5"/>
        <v>117</v>
      </c>
      <c r="O127" s="93">
        <f t="shared" si="1"/>
        <v>0</v>
      </c>
      <c r="P127" s="94">
        <v>1</v>
      </c>
      <c r="Q127" s="95">
        <f t="shared" ca="1" si="2"/>
        <v>8496.0103328756177</v>
      </c>
    </row>
    <row r="128" spans="1:17" ht="13" x14ac:dyDescent="0.15">
      <c r="A128" s="96">
        <f t="shared" si="3"/>
        <v>118</v>
      </c>
      <c r="B128" s="85"/>
      <c r="C128" s="86"/>
      <c r="D128" s="86"/>
      <c r="E128" s="86"/>
      <c r="F128" s="87"/>
      <c r="G128" s="88"/>
      <c r="H128" s="89"/>
      <c r="I128" s="89"/>
      <c r="J128" s="89"/>
      <c r="K128" s="90"/>
      <c r="L128" s="97">
        <f t="shared" si="4"/>
        <v>0.8244196323536247</v>
      </c>
      <c r="M128" s="92">
        <f t="shared" si="0"/>
        <v>0</v>
      </c>
      <c r="N128">
        <f t="shared" si="5"/>
        <v>118</v>
      </c>
      <c r="O128" s="93">
        <f t="shared" si="1"/>
        <v>0</v>
      </c>
      <c r="P128" s="94">
        <v>1</v>
      </c>
      <c r="Q128" s="95">
        <f t="shared" ca="1" si="2"/>
        <v>8496.0103328756177</v>
      </c>
    </row>
    <row r="129" spans="1:17" ht="13" x14ac:dyDescent="0.15">
      <c r="A129" s="96">
        <f t="shared" si="3"/>
        <v>119</v>
      </c>
      <c r="B129" s="85"/>
      <c r="C129" s="86"/>
      <c r="D129" s="86"/>
      <c r="E129" s="86"/>
      <c r="F129" s="87"/>
      <c r="G129" s="88"/>
      <c r="H129" s="89"/>
      <c r="I129" s="89"/>
      <c r="J129" s="89"/>
      <c r="K129" s="90"/>
      <c r="L129" s="97">
        <f t="shared" si="4"/>
        <v>0.82306028138254006</v>
      </c>
      <c r="M129" s="92">
        <f t="shared" si="0"/>
        <v>0</v>
      </c>
      <c r="N129">
        <f t="shared" si="5"/>
        <v>119</v>
      </c>
      <c r="O129" s="93">
        <f t="shared" si="1"/>
        <v>0</v>
      </c>
      <c r="P129" s="94">
        <v>1</v>
      </c>
      <c r="Q129" s="95">
        <f t="shared" ca="1" si="2"/>
        <v>8496.0103328756177</v>
      </c>
    </row>
    <row r="130" spans="1:17" ht="13" x14ac:dyDescent="0.15">
      <c r="A130" s="96">
        <f t="shared" si="3"/>
        <v>120</v>
      </c>
      <c r="B130" s="85"/>
      <c r="C130" s="86"/>
      <c r="D130" s="86"/>
      <c r="E130" s="86"/>
      <c r="F130" s="87"/>
      <c r="G130" s="88"/>
      <c r="H130" s="89"/>
      <c r="I130" s="89"/>
      <c r="J130" s="89"/>
      <c r="K130" s="90"/>
      <c r="L130" s="97">
        <f t="shared" si="4"/>
        <v>0.821703171788286</v>
      </c>
      <c r="M130" s="92">
        <f t="shared" si="0"/>
        <v>0</v>
      </c>
      <c r="N130">
        <f t="shared" si="5"/>
        <v>120</v>
      </c>
      <c r="O130" s="93">
        <f t="shared" si="1"/>
        <v>0</v>
      </c>
      <c r="P130" s="94">
        <v>1</v>
      </c>
      <c r="Q130" s="95">
        <f t="shared" ca="1" si="2"/>
        <v>8496.0103328756177</v>
      </c>
    </row>
    <row r="131" spans="1:17" ht="13" x14ac:dyDescent="0.15">
      <c r="A131" s="96">
        <f t="shared" si="3"/>
        <v>121</v>
      </c>
      <c r="B131" s="85"/>
      <c r="C131" s="86"/>
      <c r="D131" s="86"/>
      <c r="E131" s="86"/>
      <c r="F131" s="87"/>
      <c r="G131" s="88"/>
      <c r="H131" s="89"/>
      <c r="I131" s="89"/>
      <c r="J131" s="89"/>
      <c r="K131" s="90"/>
      <c r="L131" s="97">
        <f t="shared" si="4"/>
        <v>0.82034829987515012</v>
      </c>
      <c r="M131" s="92">
        <f t="shared" si="0"/>
        <v>0</v>
      </c>
      <c r="N131">
        <f t="shared" si="5"/>
        <v>121</v>
      </c>
      <c r="O131" s="93">
        <f t="shared" si="1"/>
        <v>0</v>
      </c>
      <c r="P131" s="94">
        <v>1</v>
      </c>
      <c r="Q131" s="95">
        <f t="shared" ca="1" si="2"/>
        <v>8496.0103328756177</v>
      </c>
    </row>
    <row r="132" spans="1:17" ht="13" x14ac:dyDescent="0.15">
      <c r="A132" s="96">
        <f t="shared" si="3"/>
        <v>122</v>
      </c>
      <c r="B132" s="85"/>
      <c r="C132" s="86"/>
      <c r="D132" s="86"/>
      <c r="E132" s="86"/>
      <c r="F132" s="87"/>
      <c r="G132" s="88"/>
      <c r="H132" s="89"/>
      <c r="I132" s="89"/>
      <c r="J132" s="89"/>
      <c r="K132" s="90"/>
      <c r="L132" s="97">
        <f t="shared" si="4"/>
        <v>0.81899566195351392</v>
      </c>
      <c r="M132" s="92">
        <f t="shared" si="0"/>
        <v>0</v>
      </c>
      <c r="N132">
        <f t="shared" si="5"/>
        <v>122</v>
      </c>
      <c r="O132" s="93">
        <f t="shared" si="1"/>
        <v>0</v>
      </c>
      <c r="P132" s="94">
        <v>1</v>
      </c>
      <c r="Q132" s="95">
        <f t="shared" ca="1" si="2"/>
        <v>8496.0103328756177</v>
      </c>
    </row>
    <row r="133" spans="1:17" ht="13" x14ac:dyDescent="0.15">
      <c r="A133" s="96">
        <f t="shared" si="3"/>
        <v>123</v>
      </c>
      <c r="B133" s="85"/>
      <c r="C133" s="86"/>
      <c r="D133" s="86"/>
      <c r="E133" s="86"/>
      <c r="F133" s="87"/>
      <c r="G133" s="88"/>
      <c r="H133" s="89"/>
      <c r="I133" s="89"/>
      <c r="J133" s="89"/>
      <c r="K133" s="90"/>
      <c r="L133" s="97">
        <f t="shared" si="4"/>
        <v>0.81764525433984248</v>
      </c>
      <c r="M133" s="92">
        <f t="shared" si="0"/>
        <v>0</v>
      </c>
      <c r="N133">
        <f t="shared" si="5"/>
        <v>123</v>
      </c>
      <c r="O133" s="93">
        <f t="shared" si="1"/>
        <v>0</v>
      </c>
      <c r="P133" s="94">
        <v>1</v>
      </c>
      <c r="Q133" s="95">
        <f t="shared" ca="1" si="2"/>
        <v>8496.0103328756177</v>
      </c>
    </row>
    <row r="134" spans="1:17" ht="13" x14ac:dyDescent="0.15">
      <c r="A134" s="96">
        <f t="shared" si="3"/>
        <v>124</v>
      </c>
      <c r="B134" s="85"/>
      <c r="C134" s="86"/>
      <c r="D134" s="86"/>
      <c r="E134" s="86"/>
      <c r="F134" s="87"/>
      <c r="G134" s="88"/>
      <c r="H134" s="89"/>
      <c r="I134" s="89"/>
      <c r="J134" s="89"/>
      <c r="K134" s="90"/>
      <c r="L134" s="97">
        <f t="shared" si="4"/>
        <v>0.81629707335667434</v>
      </c>
      <c r="M134" s="92">
        <f t="shared" si="0"/>
        <v>0</v>
      </c>
      <c r="N134">
        <f t="shared" si="5"/>
        <v>124</v>
      </c>
      <c r="O134" s="93">
        <f t="shared" si="1"/>
        <v>0</v>
      </c>
      <c r="P134" s="94">
        <v>1</v>
      </c>
      <c r="Q134" s="95">
        <f t="shared" ca="1" si="2"/>
        <v>8496.0103328756177</v>
      </c>
    </row>
    <row r="135" spans="1:17" ht="13" x14ac:dyDescent="0.15">
      <c r="A135" s="96">
        <f t="shared" si="3"/>
        <v>125</v>
      </c>
      <c r="B135" s="85"/>
      <c r="C135" s="86"/>
      <c r="D135" s="86"/>
      <c r="E135" s="86"/>
      <c r="F135" s="87"/>
      <c r="G135" s="88"/>
      <c r="H135" s="89"/>
      <c r="I135" s="89"/>
      <c r="J135" s="89"/>
      <c r="K135" s="90"/>
      <c r="L135" s="97">
        <f t="shared" si="4"/>
        <v>0.814951115332612</v>
      </c>
      <c r="M135" s="92">
        <f t="shared" si="0"/>
        <v>0</v>
      </c>
      <c r="N135">
        <f t="shared" si="5"/>
        <v>125</v>
      </c>
      <c r="O135" s="93">
        <f t="shared" si="1"/>
        <v>0</v>
      </c>
      <c r="P135" s="94">
        <v>1</v>
      </c>
      <c r="Q135" s="95">
        <f t="shared" ca="1" si="2"/>
        <v>8496.0103328756177</v>
      </c>
    </row>
    <row r="136" spans="1:17" ht="13" x14ac:dyDescent="0.15">
      <c r="A136" s="96">
        <f t="shared" si="3"/>
        <v>126</v>
      </c>
      <c r="B136" s="85"/>
      <c r="C136" s="86"/>
      <c r="D136" s="86"/>
      <c r="E136" s="86"/>
      <c r="F136" s="87"/>
      <c r="G136" s="88"/>
      <c r="H136" s="89"/>
      <c r="I136" s="89"/>
      <c r="J136" s="89"/>
      <c r="K136" s="90"/>
      <c r="L136" s="97">
        <f t="shared" si="4"/>
        <v>0.81360737660231131</v>
      </c>
      <c r="M136" s="92">
        <f t="shared" si="0"/>
        <v>0</v>
      </c>
      <c r="N136">
        <f t="shared" si="5"/>
        <v>126</v>
      </c>
      <c r="O136" s="93">
        <f t="shared" si="1"/>
        <v>0</v>
      </c>
      <c r="P136" s="94">
        <v>1</v>
      </c>
      <c r="Q136" s="95">
        <f t="shared" ca="1" si="2"/>
        <v>8496.0103328756177</v>
      </c>
    </row>
    <row r="137" spans="1:17" ht="13" x14ac:dyDescent="0.15">
      <c r="A137" s="96">
        <f t="shared" si="3"/>
        <v>127</v>
      </c>
      <c r="B137" s="85"/>
      <c r="C137" s="86"/>
      <c r="D137" s="86"/>
      <c r="E137" s="86"/>
      <c r="F137" s="87"/>
      <c r="G137" s="88"/>
      <c r="H137" s="89"/>
      <c r="I137" s="89"/>
      <c r="J137" s="89"/>
      <c r="K137" s="90"/>
      <c r="L137" s="97">
        <f t="shared" si="4"/>
        <v>0.81226585350647174</v>
      </c>
      <c r="M137" s="92">
        <f t="shared" si="0"/>
        <v>0</v>
      </c>
      <c r="N137">
        <f t="shared" si="5"/>
        <v>127</v>
      </c>
      <c r="O137" s="93">
        <f t="shared" si="1"/>
        <v>0</v>
      </c>
      <c r="P137" s="94">
        <v>1</v>
      </c>
      <c r="Q137" s="95">
        <f t="shared" ca="1" si="2"/>
        <v>8496.0103328756177</v>
      </c>
    </row>
    <row r="138" spans="1:17" ht="13" x14ac:dyDescent="0.15">
      <c r="A138" s="96">
        <f t="shared" si="3"/>
        <v>128</v>
      </c>
      <c r="B138" s="85"/>
      <c r="C138" s="86"/>
      <c r="D138" s="86"/>
      <c r="E138" s="86"/>
      <c r="F138" s="87"/>
      <c r="G138" s="88"/>
      <c r="H138" s="89"/>
      <c r="I138" s="89"/>
      <c r="J138" s="89"/>
      <c r="K138" s="90"/>
      <c r="L138" s="97">
        <f t="shared" si="4"/>
        <v>0.8109265423918266</v>
      </c>
      <c r="M138" s="92">
        <f t="shared" si="0"/>
        <v>0</v>
      </c>
      <c r="N138">
        <f t="shared" si="5"/>
        <v>128</v>
      </c>
      <c r="O138" s="93">
        <f t="shared" si="1"/>
        <v>0</v>
      </c>
      <c r="P138" s="94">
        <v>1</v>
      </c>
      <c r="Q138" s="95">
        <f t="shared" ca="1" si="2"/>
        <v>8496.0103328756177</v>
      </c>
    </row>
    <row r="139" spans="1:17" ht="13" x14ac:dyDescent="0.15">
      <c r="A139" s="96">
        <f t="shared" si="3"/>
        <v>129</v>
      </c>
      <c r="B139" s="85"/>
      <c r="C139" s="86"/>
      <c r="D139" s="86"/>
      <c r="E139" s="86"/>
      <c r="F139" s="87"/>
      <c r="G139" s="88"/>
      <c r="H139" s="89"/>
      <c r="I139" s="89"/>
      <c r="J139" s="89"/>
      <c r="K139" s="90"/>
      <c r="L139" s="97">
        <f t="shared" si="4"/>
        <v>0.80958943961113283</v>
      </c>
      <c r="M139" s="92">
        <f t="shared" si="0"/>
        <v>0</v>
      </c>
      <c r="N139">
        <f t="shared" si="5"/>
        <v>129</v>
      </c>
      <c r="O139" s="93">
        <f t="shared" si="1"/>
        <v>0</v>
      </c>
      <c r="P139" s="94">
        <v>1</v>
      </c>
      <c r="Q139" s="95">
        <f t="shared" ca="1" si="2"/>
        <v>8496.0103328756177</v>
      </c>
    </row>
    <row r="140" spans="1:17" ht="13" x14ac:dyDescent="0.15">
      <c r="A140" s="96">
        <f t="shared" si="3"/>
        <v>130</v>
      </c>
      <c r="B140" s="85"/>
      <c r="C140" s="86"/>
      <c r="D140" s="86"/>
      <c r="E140" s="86"/>
      <c r="F140" s="87"/>
      <c r="G140" s="88"/>
      <c r="H140" s="89"/>
      <c r="I140" s="89"/>
      <c r="J140" s="89"/>
      <c r="K140" s="90"/>
      <c r="L140" s="97">
        <f t="shared" si="4"/>
        <v>0.80825454152316112</v>
      </c>
      <c r="M140" s="92">
        <f t="shared" si="0"/>
        <v>0</v>
      </c>
      <c r="N140">
        <f t="shared" si="5"/>
        <v>130</v>
      </c>
      <c r="O140" s="93">
        <f t="shared" si="1"/>
        <v>0</v>
      </c>
      <c r="P140" s="94">
        <v>1</v>
      </c>
      <c r="Q140" s="95">
        <f t="shared" ca="1" si="2"/>
        <v>8496.0103328756177</v>
      </c>
    </row>
    <row r="141" spans="1:17" ht="13" x14ac:dyDescent="0.15">
      <c r="A141" s="96">
        <f t="shared" si="3"/>
        <v>131</v>
      </c>
      <c r="B141" s="85"/>
      <c r="C141" s="86"/>
      <c r="D141" s="86"/>
      <c r="E141" s="86"/>
      <c r="F141" s="87"/>
      <c r="G141" s="88"/>
      <c r="H141" s="89"/>
      <c r="I141" s="89"/>
      <c r="J141" s="89"/>
      <c r="K141" s="90"/>
      <c r="L141" s="97">
        <f t="shared" si="4"/>
        <v>0.806921844492686</v>
      </c>
      <c r="M141" s="92">
        <f t="shared" si="0"/>
        <v>0</v>
      </c>
      <c r="N141">
        <f t="shared" si="5"/>
        <v>131</v>
      </c>
      <c r="O141" s="93">
        <f t="shared" si="1"/>
        <v>0</v>
      </c>
      <c r="P141" s="94">
        <v>1</v>
      </c>
      <c r="Q141" s="95">
        <f t="shared" ca="1" si="2"/>
        <v>8496.0103328756177</v>
      </c>
    </row>
    <row r="142" spans="1:17" ht="13" x14ac:dyDescent="0.15">
      <c r="A142" s="96">
        <f t="shared" si="3"/>
        <v>132</v>
      </c>
      <c r="B142" s="85"/>
      <c r="C142" s="86"/>
      <c r="D142" s="86"/>
      <c r="E142" s="86"/>
      <c r="F142" s="87"/>
      <c r="G142" s="88"/>
      <c r="H142" s="89"/>
      <c r="I142" s="89"/>
      <c r="J142" s="89"/>
      <c r="K142" s="90"/>
      <c r="L142" s="97">
        <f t="shared" si="4"/>
        <v>0.80559134489047612</v>
      </c>
      <c r="M142" s="92">
        <f t="shared" si="0"/>
        <v>0</v>
      </c>
      <c r="N142">
        <f t="shared" si="5"/>
        <v>132</v>
      </c>
      <c r="O142" s="93">
        <f t="shared" si="1"/>
        <v>0</v>
      </c>
      <c r="P142" s="94">
        <v>1</v>
      </c>
      <c r="Q142" s="95">
        <f t="shared" ca="1" si="2"/>
        <v>8496.0103328756177</v>
      </c>
    </row>
    <row r="143" spans="1:17" ht="13" x14ac:dyDescent="0.15">
      <c r="A143" s="96">
        <f t="shared" si="3"/>
        <v>133</v>
      </c>
      <c r="B143" s="85"/>
      <c r="C143" s="86"/>
      <c r="D143" s="86"/>
      <c r="E143" s="86"/>
      <c r="F143" s="87"/>
      <c r="G143" s="119"/>
      <c r="H143" s="89"/>
      <c r="I143" s="89"/>
      <c r="J143" s="89"/>
      <c r="K143" s="90"/>
      <c r="L143" s="97">
        <f t="shared" si="4"/>
        <v>0.80426303909328412</v>
      </c>
      <c r="M143" s="92">
        <f t="shared" si="0"/>
        <v>0</v>
      </c>
      <c r="N143">
        <f t="shared" si="5"/>
        <v>133</v>
      </c>
      <c r="O143" s="93">
        <f t="shared" si="1"/>
        <v>0</v>
      </c>
      <c r="P143" s="94">
        <v>1</v>
      </c>
      <c r="Q143" s="95">
        <f t="shared" ca="1" si="2"/>
        <v>8496.0103328756177</v>
      </c>
    </row>
    <row r="144" spans="1:17" ht="13" x14ac:dyDescent="0.15">
      <c r="A144" s="96">
        <f t="shared" si="3"/>
        <v>134</v>
      </c>
      <c r="B144" s="85"/>
      <c r="C144" s="86"/>
      <c r="D144" s="86"/>
      <c r="E144" s="86"/>
      <c r="F144" s="87"/>
      <c r="G144" s="119"/>
      <c r="H144" s="89"/>
      <c r="I144" s="89"/>
      <c r="J144" s="89"/>
      <c r="K144" s="90"/>
      <c r="L144" s="97">
        <f t="shared" si="4"/>
        <v>0.80293692348383683</v>
      </c>
      <c r="M144" s="92">
        <f t="shared" si="0"/>
        <v>0</v>
      </c>
      <c r="N144">
        <f t="shared" si="5"/>
        <v>134</v>
      </c>
      <c r="O144" s="93">
        <f t="shared" si="1"/>
        <v>0</v>
      </c>
      <c r="P144" s="94">
        <v>1</v>
      </c>
      <c r="Q144" s="95">
        <f t="shared" ca="1" si="2"/>
        <v>8496.0103328756177</v>
      </c>
    </row>
    <row r="145" spans="1:17" ht="13" x14ac:dyDescent="0.15">
      <c r="A145" s="96">
        <f t="shared" si="3"/>
        <v>135</v>
      </c>
      <c r="B145" s="85"/>
      <c r="C145" s="86"/>
      <c r="D145" s="86"/>
      <c r="E145" s="86"/>
      <c r="F145" s="87"/>
      <c r="G145" s="119"/>
      <c r="H145" s="89"/>
      <c r="I145" s="89"/>
      <c r="J145" s="89"/>
      <c r="K145" s="90"/>
      <c r="L145" s="97">
        <f t="shared" si="4"/>
        <v>0.80161299445082557</v>
      </c>
      <c r="M145" s="92">
        <f t="shared" si="0"/>
        <v>0</v>
      </c>
      <c r="N145">
        <f t="shared" si="5"/>
        <v>135</v>
      </c>
      <c r="O145" s="93">
        <f t="shared" si="1"/>
        <v>0</v>
      </c>
      <c r="P145" s="94">
        <v>1</v>
      </c>
      <c r="Q145" s="95">
        <f t="shared" ca="1" si="2"/>
        <v>8496.0103328756177</v>
      </c>
    </row>
    <row r="146" spans="1:17" ht="13" x14ac:dyDescent="0.15">
      <c r="A146" s="96">
        <f t="shared" si="3"/>
        <v>136</v>
      </c>
      <c r="B146" s="85"/>
      <c r="C146" s="86"/>
      <c r="D146" s="86"/>
      <c r="E146" s="86"/>
      <c r="F146" s="87"/>
      <c r="G146" s="119"/>
      <c r="H146" s="89"/>
      <c r="I146" s="89"/>
      <c r="J146" s="89"/>
      <c r="K146" s="90"/>
      <c r="L146" s="97">
        <f t="shared" si="4"/>
        <v>0.80029124838889609</v>
      </c>
      <c r="M146" s="92">
        <f t="shared" si="0"/>
        <v>0</v>
      </c>
      <c r="N146">
        <f t="shared" si="5"/>
        <v>136</v>
      </c>
      <c r="O146" s="93">
        <f t="shared" si="1"/>
        <v>0</v>
      </c>
      <c r="P146" s="94">
        <v>1</v>
      </c>
      <c r="Q146" s="95">
        <f t="shared" ca="1" si="2"/>
        <v>8496.0103328756177</v>
      </c>
    </row>
    <row r="147" spans="1:17" ht="13" x14ac:dyDescent="0.15">
      <c r="A147" s="96">
        <f t="shared" si="3"/>
        <v>137</v>
      </c>
      <c r="B147" s="85"/>
      <c r="C147" s="86"/>
      <c r="D147" s="86"/>
      <c r="E147" s="86"/>
      <c r="F147" s="87"/>
      <c r="G147" s="119"/>
      <c r="H147" s="89"/>
      <c r="I147" s="89"/>
      <c r="J147" s="89"/>
      <c r="K147" s="90"/>
      <c r="L147" s="97">
        <f t="shared" si="4"/>
        <v>0.79897168169863886</v>
      </c>
      <c r="M147" s="92">
        <f t="shared" si="0"/>
        <v>0</v>
      </c>
      <c r="N147">
        <f t="shared" si="5"/>
        <v>137</v>
      </c>
      <c r="O147" s="93">
        <f t="shared" si="1"/>
        <v>0</v>
      </c>
      <c r="P147" s="94">
        <v>1</v>
      </c>
      <c r="Q147" s="95">
        <f t="shared" ca="1" si="2"/>
        <v>8496.0103328756177</v>
      </c>
    </row>
    <row r="148" spans="1:17" ht="13" x14ac:dyDescent="0.15">
      <c r="A148" s="96">
        <f t="shared" si="3"/>
        <v>138</v>
      </c>
      <c r="B148" s="85"/>
      <c r="C148" s="86"/>
      <c r="D148" s="86"/>
      <c r="E148" s="86"/>
      <c r="F148" s="87"/>
      <c r="G148" s="119"/>
      <c r="H148" s="89"/>
      <c r="I148" s="89"/>
      <c r="J148" s="89"/>
      <c r="K148" s="90"/>
      <c r="L148" s="97">
        <f t="shared" si="4"/>
        <v>0.79765429078657935</v>
      </c>
      <c r="M148" s="92">
        <f t="shared" si="0"/>
        <v>0</v>
      </c>
      <c r="N148">
        <f t="shared" si="5"/>
        <v>138</v>
      </c>
      <c r="O148" s="93">
        <f t="shared" si="1"/>
        <v>0</v>
      </c>
      <c r="P148" s="94">
        <v>1</v>
      </c>
      <c r="Q148" s="95">
        <f t="shared" ca="1" si="2"/>
        <v>8496.0103328756177</v>
      </c>
    </row>
    <row r="149" spans="1:17" ht="13" x14ac:dyDescent="0.15">
      <c r="A149" s="96">
        <f t="shared" si="3"/>
        <v>139</v>
      </c>
      <c r="B149" s="85"/>
      <c r="C149" s="86"/>
      <c r="D149" s="86"/>
      <c r="E149" s="86"/>
      <c r="F149" s="87"/>
      <c r="G149" s="119"/>
      <c r="H149" s="89"/>
      <c r="I149" s="89"/>
      <c r="J149" s="89"/>
      <c r="K149" s="90"/>
      <c r="L149" s="97">
        <f t="shared" si="4"/>
        <v>0.79633907206516796</v>
      </c>
      <c r="M149" s="92">
        <f t="shared" si="0"/>
        <v>0</v>
      </c>
      <c r="N149">
        <f t="shared" si="5"/>
        <v>139</v>
      </c>
      <c r="O149" s="93">
        <f t="shared" si="1"/>
        <v>0</v>
      </c>
      <c r="P149" s="94">
        <v>1</v>
      </c>
      <c r="Q149" s="95">
        <f t="shared" ca="1" si="2"/>
        <v>8496.0103328756177</v>
      </c>
    </row>
    <row r="150" spans="1:17" ht="13" x14ac:dyDescent="0.15">
      <c r="A150" s="96">
        <f t="shared" si="3"/>
        <v>140</v>
      </c>
      <c r="B150" s="85"/>
      <c r="C150" s="86"/>
      <c r="D150" s="86"/>
      <c r="E150" s="86"/>
      <c r="F150" s="87"/>
      <c r="G150" s="119"/>
      <c r="H150" s="89"/>
      <c r="I150" s="89"/>
      <c r="J150" s="89"/>
      <c r="K150" s="90"/>
      <c r="L150" s="97">
        <f t="shared" si="4"/>
        <v>0.79502602195277072</v>
      </c>
      <c r="M150" s="92">
        <f t="shared" si="0"/>
        <v>0</v>
      </c>
      <c r="N150">
        <f t="shared" si="5"/>
        <v>140</v>
      </c>
      <c r="O150" s="93">
        <f t="shared" si="1"/>
        <v>0</v>
      </c>
      <c r="P150" s="94">
        <v>1</v>
      </c>
      <c r="Q150" s="95">
        <f t="shared" ca="1" si="2"/>
        <v>8496.0103328756177</v>
      </c>
    </row>
    <row r="151" spans="1:17" ht="13" x14ac:dyDescent="0.15">
      <c r="A151" s="96">
        <f t="shared" si="3"/>
        <v>141</v>
      </c>
      <c r="B151" s="85"/>
      <c r="C151" s="86"/>
      <c r="D151" s="86"/>
      <c r="E151" s="86"/>
      <c r="F151" s="87"/>
      <c r="G151" s="119"/>
      <c r="H151" s="89"/>
      <c r="I151" s="89"/>
      <c r="J151" s="89"/>
      <c r="K151" s="90"/>
      <c r="L151" s="97">
        <f t="shared" si="4"/>
        <v>0.79371513687365913</v>
      </c>
      <c r="M151" s="92">
        <f t="shared" si="0"/>
        <v>0</v>
      </c>
      <c r="N151">
        <f t="shared" si="5"/>
        <v>141</v>
      </c>
      <c r="O151" s="93">
        <f t="shared" si="1"/>
        <v>0</v>
      </c>
      <c r="P151" s="94">
        <v>1</v>
      </c>
      <c r="Q151" s="95">
        <f t="shared" ca="1" si="2"/>
        <v>8496.0103328756177</v>
      </c>
    </row>
    <row r="152" spans="1:17" ht="13" x14ac:dyDescent="0.15">
      <c r="A152" s="96">
        <f t="shared" si="3"/>
        <v>142</v>
      </c>
      <c r="B152" s="85"/>
      <c r="C152" s="86"/>
      <c r="D152" s="86"/>
      <c r="E152" s="86"/>
      <c r="F152" s="87"/>
      <c r="G152" s="119"/>
      <c r="H152" s="89"/>
      <c r="I152" s="89"/>
      <c r="J152" s="89"/>
      <c r="K152" s="90"/>
      <c r="L152" s="97">
        <f t="shared" si="4"/>
        <v>0.79240641325800054</v>
      </c>
      <c r="M152" s="92">
        <f t="shared" si="0"/>
        <v>0</v>
      </c>
      <c r="N152">
        <f t="shared" si="5"/>
        <v>142</v>
      </c>
      <c r="O152" s="93">
        <f t="shared" si="1"/>
        <v>0</v>
      </c>
      <c r="P152" s="94">
        <v>1</v>
      </c>
      <c r="Q152" s="95">
        <f t="shared" ca="1" si="2"/>
        <v>8496.0103328756177</v>
      </c>
    </row>
    <row r="153" spans="1:17" ht="13" x14ac:dyDescent="0.15">
      <c r="A153" s="96">
        <f t="shared" si="3"/>
        <v>143</v>
      </c>
      <c r="B153" s="85"/>
      <c r="C153" s="86"/>
      <c r="D153" s="86"/>
      <c r="E153" s="86"/>
      <c r="F153" s="87"/>
      <c r="G153" s="119"/>
      <c r="H153" s="89"/>
      <c r="I153" s="89"/>
      <c r="J153" s="89"/>
      <c r="K153" s="90"/>
      <c r="L153" s="97">
        <f t="shared" si="4"/>
        <v>0.79109984754184848</v>
      </c>
      <c r="M153" s="92">
        <f t="shared" si="0"/>
        <v>0</v>
      </c>
      <c r="N153">
        <f t="shared" si="5"/>
        <v>143</v>
      </c>
      <c r="O153" s="93">
        <f t="shared" si="1"/>
        <v>0</v>
      </c>
      <c r="P153" s="94">
        <v>1</v>
      </c>
      <c r="Q153" s="95">
        <f t="shared" ca="1" si="2"/>
        <v>8496.0103328756177</v>
      </c>
    </row>
    <row r="154" spans="1:17" ht="13" x14ac:dyDescent="0.15">
      <c r="A154" s="96">
        <f t="shared" si="3"/>
        <v>144</v>
      </c>
      <c r="B154" s="85"/>
      <c r="C154" s="86"/>
      <c r="D154" s="86"/>
      <c r="E154" s="86"/>
      <c r="F154" s="87"/>
      <c r="G154" s="119"/>
      <c r="H154" s="89"/>
      <c r="I154" s="89"/>
      <c r="J154" s="89"/>
      <c r="K154" s="90"/>
      <c r="L154" s="97">
        <f t="shared" si="4"/>
        <v>0.78979543616713288</v>
      </c>
      <c r="M154" s="92">
        <f t="shared" si="0"/>
        <v>0</v>
      </c>
      <c r="N154">
        <f t="shared" si="5"/>
        <v>144</v>
      </c>
      <c r="O154" s="93">
        <f t="shared" si="1"/>
        <v>0</v>
      </c>
      <c r="P154" s="94">
        <v>1</v>
      </c>
      <c r="Q154" s="95">
        <f t="shared" ca="1" si="2"/>
        <v>8496.0103328756177</v>
      </c>
    </row>
    <row r="155" spans="1:17" ht="13" x14ac:dyDescent="0.15">
      <c r="A155" s="96">
        <f t="shared" si="3"/>
        <v>145</v>
      </c>
      <c r="B155" s="85"/>
      <c r="C155" s="86"/>
      <c r="D155" s="86"/>
      <c r="E155" s="86"/>
      <c r="F155" s="87"/>
      <c r="G155" s="119"/>
      <c r="H155" s="89"/>
      <c r="I155" s="89"/>
      <c r="J155" s="89"/>
      <c r="K155" s="90"/>
      <c r="L155" s="97">
        <f t="shared" si="4"/>
        <v>0.78849317558165055</v>
      </c>
      <c r="M155" s="92">
        <f t="shared" si="0"/>
        <v>0</v>
      </c>
      <c r="N155">
        <f t="shared" si="5"/>
        <v>145</v>
      </c>
      <c r="O155" s="93">
        <f t="shared" si="1"/>
        <v>0</v>
      </c>
      <c r="P155" s="94">
        <v>1</v>
      </c>
      <c r="Q155" s="95">
        <f t="shared" ca="1" si="2"/>
        <v>8496.0103328756177</v>
      </c>
    </row>
    <row r="156" spans="1:17" ht="13" x14ac:dyDescent="0.15">
      <c r="A156" s="96">
        <f t="shared" si="3"/>
        <v>146</v>
      </c>
      <c r="B156" s="85"/>
      <c r="C156" s="86"/>
      <c r="D156" s="86"/>
      <c r="E156" s="86"/>
      <c r="F156" s="87"/>
      <c r="G156" s="119"/>
      <c r="H156" s="89"/>
      <c r="I156" s="89"/>
      <c r="J156" s="89"/>
      <c r="K156" s="90"/>
      <c r="L156" s="97">
        <f t="shared" si="4"/>
        <v>0.78719306223905516</v>
      </c>
      <c r="M156" s="92">
        <f t="shared" si="0"/>
        <v>0</v>
      </c>
      <c r="N156">
        <f t="shared" si="5"/>
        <v>146</v>
      </c>
      <c r="O156" s="93">
        <f t="shared" si="1"/>
        <v>0</v>
      </c>
      <c r="P156" s="94">
        <v>1</v>
      </c>
      <c r="Q156" s="95">
        <f t="shared" ca="1" si="2"/>
        <v>8496.0103328756177</v>
      </c>
    </row>
    <row r="157" spans="1:17" ht="13" x14ac:dyDescent="0.15">
      <c r="A157" s="96">
        <f t="shared" si="3"/>
        <v>147</v>
      </c>
      <c r="B157" s="85"/>
      <c r="C157" s="86"/>
      <c r="D157" s="86"/>
      <c r="E157" s="86"/>
      <c r="F157" s="87"/>
      <c r="G157" s="119"/>
      <c r="H157" s="89"/>
      <c r="I157" s="89"/>
      <c r="J157" s="89"/>
      <c r="K157" s="90"/>
      <c r="L157" s="97">
        <f t="shared" si="4"/>
        <v>0.78589509259884804</v>
      </c>
      <c r="M157" s="92">
        <f t="shared" si="0"/>
        <v>0</v>
      </c>
      <c r="N157">
        <f t="shared" si="5"/>
        <v>147</v>
      </c>
      <c r="O157" s="93">
        <f t="shared" si="1"/>
        <v>0</v>
      </c>
      <c r="P157" s="94">
        <v>1</v>
      </c>
      <c r="Q157" s="95">
        <f t="shared" ca="1" si="2"/>
        <v>8496.0103328756177</v>
      </c>
    </row>
    <row r="158" spans="1:17" ht="13" x14ac:dyDescent="0.15">
      <c r="A158" s="96">
        <f t="shared" si="3"/>
        <v>148</v>
      </c>
      <c r="B158" s="85"/>
      <c r="C158" s="86"/>
      <c r="D158" s="86"/>
      <c r="E158" s="86"/>
      <c r="F158" s="87"/>
      <c r="G158" s="119"/>
      <c r="H158" s="89"/>
      <c r="I158" s="89"/>
      <c r="J158" s="89"/>
      <c r="K158" s="90"/>
      <c r="L158" s="97">
        <f t="shared" si="4"/>
        <v>0.78459926312636818</v>
      </c>
      <c r="M158" s="92">
        <f t="shared" si="0"/>
        <v>0</v>
      </c>
      <c r="N158">
        <f t="shared" si="5"/>
        <v>148</v>
      </c>
      <c r="O158" s="93">
        <f t="shared" si="1"/>
        <v>0</v>
      </c>
      <c r="P158" s="94">
        <v>1</v>
      </c>
      <c r="Q158" s="95">
        <f t="shared" ca="1" si="2"/>
        <v>8496.0103328756177</v>
      </c>
    </row>
    <row r="159" spans="1:17" ht="13" x14ac:dyDescent="0.15">
      <c r="A159" s="96">
        <f t="shared" si="3"/>
        <v>149</v>
      </c>
      <c r="B159" s="85"/>
      <c r="C159" s="86"/>
      <c r="D159" s="86"/>
      <c r="E159" s="86"/>
      <c r="F159" s="87"/>
      <c r="G159" s="119"/>
      <c r="H159" s="89"/>
      <c r="I159" s="89"/>
      <c r="J159" s="89"/>
      <c r="K159" s="90"/>
      <c r="L159" s="97">
        <f t="shared" si="4"/>
        <v>0.78330557029278269</v>
      </c>
      <c r="M159" s="92">
        <f t="shared" si="0"/>
        <v>0</v>
      </c>
      <c r="N159">
        <f t="shared" si="5"/>
        <v>149</v>
      </c>
      <c r="O159" s="93">
        <f t="shared" si="1"/>
        <v>0</v>
      </c>
      <c r="P159" s="94">
        <v>1</v>
      </c>
      <c r="Q159" s="95">
        <f t="shared" ca="1" si="2"/>
        <v>8496.0103328756177</v>
      </c>
    </row>
    <row r="160" spans="1:17" ht="13" x14ac:dyDescent="0.15">
      <c r="A160" s="96">
        <f t="shared" si="3"/>
        <v>150</v>
      </c>
      <c r="B160" s="85"/>
      <c r="C160" s="86"/>
      <c r="D160" s="86"/>
      <c r="E160" s="86"/>
      <c r="F160" s="87"/>
      <c r="G160" s="119"/>
      <c r="H160" s="89"/>
      <c r="I160" s="89"/>
      <c r="J160" s="89"/>
      <c r="K160" s="90"/>
      <c r="L160" s="97">
        <f t="shared" si="4"/>
        <v>0.78201401057507725</v>
      </c>
      <c r="M160" s="92">
        <f t="shared" si="0"/>
        <v>0</v>
      </c>
      <c r="N160">
        <f t="shared" si="5"/>
        <v>150</v>
      </c>
      <c r="O160" s="93">
        <f t="shared" si="1"/>
        <v>0</v>
      </c>
      <c r="P160" s="94">
        <v>1</v>
      </c>
      <c r="Q160" s="95">
        <f t="shared" ca="1" si="2"/>
        <v>8496.0103328756177</v>
      </c>
    </row>
    <row r="161" spans="1:17" ht="13" x14ac:dyDescent="0.15">
      <c r="A161" s="96">
        <f t="shared" si="3"/>
        <v>151</v>
      </c>
      <c r="B161" s="85"/>
      <c r="C161" s="86"/>
      <c r="D161" s="86"/>
      <c r="E161" s="86"/>
      <c r="F161" s="87"/>
      <c r="G161" s="119"/>
      <c r="H161" s="89"/>
      <c r="I161" s="89"/>
      <c r="J161" s="89"/>
      <c r="K161" s="90"/>
      <c r="L161" s="97">
        <f t="shared" si="4"/>
        <v>0.78072458045604654</v>
      </c>
      <c r="M161" s="92">
        <f t="shared" si="0"/>
        <v>0</v>
      </c>
      <c r="N161">
        <f t="shared" si="5"/>
        <v>151</v>
      </c>
      <c r="O161" s="93">
        <f t="shared" si="1"/>
        <v>0</v>
      </c>
      <c r="P161" s="94">
        <v>1</v>
      </c>
      <c r="Q161" s="95">
        <f t="shared" ca="1" si="2"/>
        <v>8496.0103328756177</v>
      </c>
    </row>
    <row r="162" spans="1:17" ht="13" x14ac:dyDescent="0.15">
      <c r="A162" s="96">
        <f t="shared" si="3"/>
        <v>152</v>
      </c>
      <c r="B162" s="85"/>
      <c r="C162" s="86"/>
      <c r="D162" s="86"/>
      <c r="E162" s="86"/>
      <c r="F162" s="87"/>
      <c r="G162" s="119"/>
      <c r="H162" s="89"/>
      <c r="I162" s="89"/>
      <c r="J162" s="89"/>
      <c r="K162" s="90"/>
      <c r="L162" s="97">
        <f t="shared" si="4"/>
        <v>0.77943727642428451</v>
      </c>
      <c r="M162" s="92">
        <f t="shared" si="0"/>
        <v>0</v>
      </c>
      <c r="N162">
        <f t="shared" si="5"/>
        <v>152</v>
      </c>
      <c r="O162" s="93">
        <f t="shared" si="1"/>
        <v>0</v>
      </c>
      <c r="P162" s="94">
        <v>1</v>
      </c>
      <c r="Q162" s="95">
        <f t="shared" ca="1" si="2"/>
        <v>8496.0103328756177</v>
      </c>
    </row>
    <row r="163" spans="1:17" ht="13" x14ac:dyDescent="0.15">
      <c r="A163" s="96">
        <f t="shared" si="3"/>
        <v>153</v>
      </c>
      <c r="B163" s="85"/>
      <c r="C163" s="86"/>
      <c r="D163" s="86"/>
      <c r="E163" s="86"/>
      <c r="F163" s="87"/>
      <c r="G163" s="119"/>
      <c r="H163" s="89"/>
      <c r="I163" s="89"/>
      <c r="J163" s="89"/>
      <c r="K163" s="90"/>
      <c r="L163" s="97">
        <f t="shared" si="4"/>
        <v>0.77815209497417515</v>
      </c>
      <c r="M163" s="92">
        <f t="shared" si="0"/>
        <v>0</v>
      </c>
      <c r="N163">
        <f t="shared" si="5"/>
        <v>153</v>
      </c>
      <c r="O163" s="93">
        <f t="shared" si="1"/>
        <v>0</v>
      </c>
      <c r="P163" s="94">
        <v>1</v>
      </c>
      <c r="Q163" s="95">
        <f t="shared" ca="1" si="2"/>
        <v>8496.0103328756177</v>
      </c>
    </row>
    <row r="164" spans="1:17" ht="13" x14ac:dyDescent="0.15">
      <c r="A164" s="96">
        <f t="shared" si="3"/>
        <v>154</v>
      </c>
      <c r="B164" s="85"/>
      <c r="C164" s="86"/>
      <c r="D164" s="86"/>
      <c r="E164" s="86"/>
      <c r="F164" s="87"/>
      <c r="G164" s="119"/>
      <c r="H164" s="89"/>
      <c r="I164" s="89"/>
      <c r="J164" s="89"/>
      <c r="K164" s="90"/>
      <c r="L164" s="97">
        <f t="shared" si="4"/>
        <v>0.77686903260588247</v>
      </c>
      <c r="M164" s="92">
        <f t="shared" si="0"/>
        <v>0</v>
      </c>
      <c r="N164">
        <f t="shared" si="5"/>
        <v>154</v>
      </c>
      <c r="O164" s="93">
        <f t="shared" si="1"/>
        <v>0</v>
      </c>
      <c r="P164" s="94">
        <v>1</v>
      </c>
      <c r="Q164" s="95">
        <f t="shared" ca="1" si="2"/>
        <v>8496.0103328756177</v>
      </c>
    </row>
    <row r="165" spans="1:17" ht="13" x14ac:dyDescent="0.15">
      <c r="A165" s="96">
        <f t="shared" si="3"/>
        <v>155</v>
      </c>
      <c r="B165" s="85"/>
      <c r="C165" s="86"/>
      <c r="D165" s="86"/>
      <c r="E165" s="86"/>
      <c r="F165" s="87"/>
      <c r="G165" s="119"/>
      <c r="H165" s="89"/>
      <c r="I165" s="89"/>
      <c r="J165" s="89"/>
      <c r="K165" s="90"/>
      <c r="L165" s="97">
        <f t="shared" si="4"/>
        <v>0.77558808582534122</v>
      </c>
      <c r="M165" s="92">
        <f t="shared" si="0"/>
        <v>0</v>
      </c>
      <c r="N165">
        <f t="shared" si="5"/>
        <v>155</v>
      </c>
      <c r="O165" s="93">
        <f t="shared" si="1"/>
        <v>0</v>
      </c>
      <c r="P165" s="94">
        <v>1</v>
      </c>
      <c r="Q165" s="95">
        <f t="shared" ca="1" si="2"/>
        <v>8496.0103328756177</v>
      </c>
    </row>
    <row r="166" spans="1:17" ht="13" x14ac:dyDescent="0.15">
      <c r="A166" s="96">
        <f t="shared" si="3"/>
        <v>156</v>
      </c>
      <c r="B166" s="85"/>
      <c r="C166" s="86"/>
      <c r="D166" s="86"/>
      <c r="E166" s="86"/>
      <c r="F166" s="87"/>
      <c r="G166" s="119"/>
      <c r="H166" s="89"/>
      <c r="I166" s="89"/>
      <c r="J166" s="89"/>
      <c r="K166" s="90"/>
      <c r="L166" s="97">
        <f t="shared" si="4"/>
        <v>0.77430925114424753</v>
      </c>
      <c r="M166" s="92">
        <f t="shared" si="0"/>
        <v>0</v>
      </c>
      <c r="N166">
        <f t="shared" si="5"/>
        <v>156</v>
      </c>
      <c r="O166" s="93">
        <f t="shared" si="1"/>
        <v>0</v>
      </c>
      <c r="P166" s="94">
        <v>1</v>
      </c>
      <c r="Q166" s="95">
        <f t="shared" ca="1" si="2"/>
        <v>8496.0103328756177</v>
      </c>
    </row>
    <row r="167" spans="1:17" ht="13" x14ac:dyDescent="0.15">
      <c r="A167" s="96">
        <f t="shared" si="3"/>
        <v>157</v>
      </c>
      <c r="B167" s="85"/>
      <c r="C167" s="86"/>
      <c r="D167" s="86"/>
      <c r="E167" s="86"/>
      <c r="F167" s="87"/>
      <c r="G167" s="119"/>
      <c r="H167" s="89"/>
      <c r="I167" s="89"/>
      <c r="J167" s="89"/>
      <c r="K167" s="90"/>
      <c r="L167" s="97">
        <f t="shared" si="4"/>
        <v>0.77303252508004916</v>
      </c>
      <c r="M167" s="92">
        <f t="shared" si="0"/>
        <v>0</v>
      </c>
      <c r="N167">
        <f t="shared" si="5"/>
        <v>157</v>
      </c>
      <c r="O167" s="93">
        <f t="shared" si="1"/>
        <v>0</v>
      </c>
      <c r="P167" s="94">
        <v>1</v>
      </c>
      <c r="Q167" s="95">
        <f t="shared" ca="1" si="2"/>
        <v>8496.0103328756177</v>
      </c>
    </row>
    <row r="168" spans="1:17" ht="13" x14ac:dyDescent="0.15">
      <c r="A168" s="96">
        <f t="shared" si="3"/>
        <v>158</v>
      </c>
      <c r="B168" s="85"/>
      <c r="C168" s="86"/>
      <c r="D168" s="86"/>
      <c r="E168" s="86"/>
      <c r="F168" s="87"/>
      <c r="G168" s="119"/>
      <c r="H168" s="89"/>
      <c r="I168" s="89"/>
      <c r="J168" s="89"/>
      <c r="K168" s="90"/>
      <c r="L168" s="97">
        <f t="shared" si="4"/>
        <v>0.77175790415593604</v>
      </c>
      <c r="M168" s="92">
        <f t="shared" si="0"/>
        <v>0</v>
      </c>
      <c r="N168">
        <f t="shared" si="5"/>
        <v>158</v>
      </c>
      <c r="O168" s="93">
        <f t="shared" si="1"/>
        <v>0</v>
      </c>
      <c r="P168" s="94">
        <v>1</v>
      </c>
      <c r="Q168" s="95">
        <f t="shared" ca="1" si="2"/>
        <v>8496.0103328756177</v>
      </c>
    </row>
    <row r="169" spans="1:17" ht="13" x14ac:dyDescent="0.15">
      <c r="A169" s="96">
        <f t="shared" si="3"/>
        <v>159</v>
      </c>
      <c r="B169" s="85"/>
      <c r="C169" s="86"/>
      <c r="D169" s="86"/>
      <c r="E169" s="86"/>
      <c r="F169" s="87"/>
      <c r="G169" s="119"/>
      <c r="H169" s="89"/>
      <c r="I169" s="89"/>
      <c r="J169" s="89"/>
      <c r="K169" s="90"/>
      <c r="L169" s="97">
        <f t="shared" si="4"/>
        <v>0.77048538490083107</v>
      </c>
      <c r="M169" s="92">
        <f t="shared" si="0"/>
        <v>0</v>
      </c>
      <c r="N169">
        <f t="shared" si="5"/>
        <v>159</v>
      </c>
      <c r="O169" s="93">
        <f t="shared" si="1"/>
        <v>0</v>
      </c>
      <c r="P169" s="94">
        <v>1</v>
      </c>
      <c r="Q169" s="95">
        <f t="shared" ca="1" si="2"/>
        <v>8496.0103328756177</v>
      </c>
    </row>
    <row r="170" spans="1:17" ht="13" x14ac:dyDescent="0.15">
      <c r="A170" s="96">
        <f t="shared" si="3"/>
        <v>160</v>
      </c>
      <c r="B170" s="85"/>
      <c r="C170" s="86"/>
      <c r="D170" s="86"/>
      <c r="E170" s="86"/>
      <c r="F170" s="87"/>
      <c r="G170" s="119"/>
      <c r="H170" s="89"/>
      <c r="I170" s="89"/>
      <c r="J170" s="89"/>
      <c r="K170" s="90"/>
      <c r="L170" s="97">
        <f t="shared" si="4"/>
        <v>0.76921496384938015</v>
      </c>
      <c r="M170" s="92">
        <f t="shared" si="0"/>
        <v>0</v>
      </c>
      <c r="N170">
        <f t="shared" si="5"/>
        <v>160</v>
      </c>
      <c r="O170" s="93">
        <f t="shared" si="1"/>
        <v>0</v>
      </c>
      <c r="P170" s="94">
        <v>1</v>
      </c>
      <c r="Q170" s="95">
        <f t="shared" ca="1" si="2"/>
        <v>8496.0103328756177</v>
      </c>
    </row>
    <row r="171" spans="1:17" ht="13" x14ac:dyDescent="0.15">
      <c r="A171" s="96">
        <f t="shared" si="3"/>
        <v>161</v>
      </c>
      <c r="B171" s="85"/>
      <c r="C171" s="86"/>
      <c r="D171" s="86"/>
      <c r="E171" s="86"/>
      <c r="F171" s="87"/>
      <c r="G171" s="119"/>
      <c r="H171" s="89"/>
      <c r="I171" s="89"/>
      <c r="J171" s="89"/>
      <c r="K171" s="90"/>
      <c r="L171" s="97">
        <f t="shared" si="4"/>
        <v>0.76794663754194337</v>
      </c>
      <c r="M171" s="92">
        <f t="shared" si="0"/>
        <v>0</v>
      </c>
      <c r="N171">
        <f t="shared" si="5"/>
        <v>161</v>
      </c>
      <c r="O171" s="93">
        <f t="shared" si="1"/>
        <v>0</v>
      </c>
      <c r="P171" s="94">
        <v>1</v>
      </c>
      <c r="Q171" s="95">
        <f t="shared" ca="1" si="2"/>
        <v>8496.0103328756177</v>
      </c>
    </row>
    <row r="172" spans="1:17" ht="13" x14ac:dyDescent="0.15">
      <c r="A172" s="96">
        <f t="shared" si="3"/>
        <v>162</v>
      </c>
      <c r="B172" s="85"/>
      <c r="C172" s="86"/>
      <c r="D172" s="86"/>
      <c r="E172" s="86"/>
      <c r="F172" s="87"/>
      <c r="G172" s="119"/>
      <c r="H172" s="89"/>
      <c r="I172" s="89"/>
      <c r="J172" s="89"/>
      <c r="K172" s="90"/>
      <c r="L172" s="97">
        <f t="shared" si="4"/>
        <v>0.76668040252458514</v>
      </c>
      <c r="M172" s="92">
        <f t="shared" si="0"/>
        <v>0</v>
      </c>
      <c r="N172">
        <f t="shared" si="5"/>
        <v>162</v>
      </c>
      <c r="O172" s="93">
        <f t="shared" si="1"/>
        <v>0</v>
      </c>
      <c r="P172" s="94">
        <v>1</v>
      </c>
      <c r="Q172" s="95">
        <f t="shared" ca="1" si="2"/>
        <v>8496.0103328756177</v>
      </c>
    </row>
    <row r="173" spans="1:17" ht="13" x14ac:dyDescent="0.15">
      <c r="A173" s="96">
        <f t="shared" si="3"/>
        <v>163</v>
      </c>
      <c r="B173" s="85"/>
      <c r="C173" s="86"/>
      <c r="D173" s="86"/>
      <c r="E173" s="86"/>
      <c r="F173" s="87"/>
      <c r="G173" s="119"/>
      <c r="H173" s="89"/>
      <c r="I173" s="89"/>
      <c r="J173" s="89"/>
      <c r="K173" s="90"/>
      <c r="L173" s="97">
        <f t="shared" si="4"/>
        <v>0.76541625534906488</v>
      </c>
      <c r="M173" s="92">
        <f t="shared" si="0"/>
        <v>0</v>
      </c>
      <c r="N173">
        <f t="shared" si="5"/>
        <v>163</v>
      </c>
      <c r="O173" s="93">
        <f t="shared" si="1"/>
        <v>0</v>
      </c>
      <c r="P173" s="94">
        <v>1</v>
      </c>
      <c r="Q173" s="95">
        <f t="shared" ca="1" si="2"/>
        <v>8496.0103328756177</v>
      </c>
    </row>
    <row r="174" spans="1:17" ht="13" x14ac:dyDescent="0.15">
      <c r="A174" s="96">
        <f t="shared" si="3"/>
        <v>164</v>
      </c>
      <c r="B174" s="85"/>
      <c r="C174" s="86"/>
      <c r="D174" s="86"/>
      <c r="E174" s="86"/>
      <c r="F174" s="87"/>
      <c r="G174" s="119"/>
      <c r="H174" s="89"/>
      <c r="I174" s="89"/>
      <c r="J174" s="89"/>
      <c r="K174" s="90"/>
      <c r="L174" s="97">
        <f t="shared" si="4"/>
        <v>0.76415419257282768</v>
      </c>
      <c r="M174" s="92">
        <f t="shared" si="0"/>
        <v>0</v>
      </c>
      <c r="N174">
        <f t="shared" si="5"/>
        <v>164</v>
      </c>
      <c r="O174" s="93">
        <f t="shared" si="1"/>
        <v>0</v>
      </c>
      <c r="P174" s="94">
        <v>1</v>
      </c>
      <c r="Q174" s="95">
        <f t="shared" ca="1" si="2"/>
        <v>8496.0103328756177</v>
      </c>
    </row>
    <row r="175" spans="1:17" ht="13" x14ac:dyDescent="0.15">
      <c r="A175" s="96">
        <f t="shared" si="3"/>
        <v>165</v>
      </c>
      <c r="B175" s="85"/>
      <c r="C175" s="86"/>
      <c r="D175" s="86"/>
      <c r="E175" s="86"/>
      <c r="F175" s="87"/>
      <c r="G175" s="119"/>
      <c r="H175" s="89"/>
      <c r="I175" s="89"/>
      <c r="J175" s="89"/>
      <c r="K175" s="90"/>
      <c r="L175" s="97">
        <f t="shared" si="4"/>
        <v>0.762894210758995</v>
      </c>
      <c r="M175" s="92">
        <f t="shared" si="0"/>
        <v>0</v>
      </c>
      <c r="N175">
        <f t="shared" si="5"/>
        <v>165</v>
      </c>
      <c r="O175" s="93">
        <f t="shared" si="1"/>
        <v>0</v>
      </c>
      <c r="P175" s="94">
        <v>1</v>
      </c>
      <c r="Q175" s="95">
        <f t="shared" ca="1" si="2"/>
        <v>8496.0103328756177</v>
      </c>
    </row>
    <row r="176" spans="1:17" ht="13" x14ac:dyDescent="0.15">
      <c r="A176" s="96">
        <f t="shared" si="3"/>
        <v>166</v>
      </c>
      <c r="B176" s="85"/>
      <c r="C176" s="86"/>
      <c r="D176" s="86"/>
      <c r="E176" s="86"/>
      <c r="F176" s="87"/>
      <c r="G176" s="119"/>
      <c r="H176" s="89"/>
      <c r="I176" s="89"/>
      <c r="J176" s="89"/>
      <c r="K176" s="90"/>
      <c r="L176" s="97">
        <f t="shared" si="4"/>
        <v>0.76163630647635505</v>
      </c>
      <c r="M176" s="92">
        <f t="shared" si="0"/>
        <v>0</v>
      </c>
      <c r="N176">
        <f t="shared" si="5"/>
        <v>166</v>
      </c>
      <c r="O176" s="93">
        <f t="shared" si="1"/>
        <v>0</v>
      </c>
      <c r="P176" s="94">
        <v>1</v>
      </c>
      <c r="Q176" s="95">
        <f t="shared" ca="1" si="2"/>
        <v>8496.0103328756177</v>
      </c>
    </row>
    <row r="177" spans="1:17" ht="13" x14ac:dyDescent="0.15">
      <c r="A177" s="96">
        <f t="shared" si="3"/>
        <v>167</v>
      </c>
      <c r="B177" s="85"/>
      <c r="C177" s="86"/>
      <c r="D177" s="86"/>
      <c r="E177" s="86"/>
      <c r="F177" s="87"/>
      <c r="G177" s="119"/>
      <c r="H177" s="89"/>
      <c r="I177" s="89"/>
      <c r="J177" s="89"/>
      <c r="K177" s="90"/>
      <c r="L177" s="97">
        <f t="shared" si="4"/>
        <v>0.76038047629935379</v>
      </c>
      <c r="M177" s="92">
        <f t="shared" si="0"/>
        <v>0</v>
      </c>
      <c r="N177">
        <f t="shared" si="5"/>
        <v>167</v>
      </c>
      <c r="O177" s="93">
        <f t="shared" si="1"/>
        <v>0</v>
      </c>
      <c r="P177" s="94">
        <v>1</v>
      </c>
      <c r="Q177" s="95">
        <f t="shared" ca="1" si="2"/>
        <v>8496.0103328756177</v>
      </c>
    </row>
    <row r="178" spans="1:17" ht="13" x14ac:dyDescent="0.15">
      <c r="A178" s="96">
        <f t="shared" si="3"/>
        <v>168</v>
      </c>
      <c r="B178" s="85"/>
      <c r="C178" s="86"/>
      <c r="D178" s="86"/>
      <c r="E178" s="86"/>
      <c r="F178" s="87"/>
      <c r="G178" s="119"/>
      <c r="H178" s="89"/>
      <c r="I178" s="89"/>
      <c r="J178" s="89"/>
      <c r="K178" s="90"/>
      <c r="L178" s="97">
        <f t="shared" si="4"/>
        <v>0.75912671680808552</v>
      </c>
      <c r="M178" s="92">
        <f t="shared" si="0"/>
        <v>0</v>
      </c>
      <c r="N178">
        <f t="shared" si="5"/>
        <v>168</v>
      </c>
      <c r="O178" s="93">
        <f t="shared" si="1"/>
        <v>0</v>
      </c>
      <c r="P178" s="94">
        <v>1</v>
      </c>
      <c r="Q178" s="95">
        <f t="shared" ca="1" si="2"/>
        <v>8496.0103328756177</v>
      </c>
    </row>
    <row r="179" spans="1:17" ht="13" x14ac:dyDescent="0.15">
      <c r="A179" s="96">
        <f t="shared" si="3"/>
        <v>169</v>
      </c>
      <c r="B179" s="85"/>
      <c r="C179" s="86"/>
      <c r="D179" s="86"/>
      <c r="E179" s="86"/>
      <c r="F179" s="87"/>
      <c r="G179" s="119"/>
      <c r="H179" s="89"/>
      <c r="I179" s="89"/>
      <c r="J179" s="89"/>
      <c r="K179" s="90"/>
      <c r="L179" s="97">
        <f t="shared" si="4"/>
        <v>0.75787502458828315</v>
      </c>
      <c r="M179" s="92">
        <f t="shared" si="0"/>
        <v>0</v>
      </c>
      <c r="N179">
        <f t="shared" si="5"/>
        <v>169</v>
      </c>
      <c r="O179" s="93">
        <f t="shared" si="1"/>
        <v>0</v>
      </c>
      <c r="P179" s="94">
        <v>1</v>
      </c>
      <c r="Q179" s="95">
        <f t="shared" ca="1" si="2"/>
        <v>8496.0103328756177</v>
      </c>
    </row>
    <row r="180" spans="1:17" ht="13" x14ac:dyDescent="0.15">
      <c r="A180" s="96">
        <f t="shared" si="3"/>
        <v>170</v>
      </c>
      <c r="B180" s="85"/>
      <c r="C180" s="86"/>
      <c r="D180" s="86"/>
      <c r="E180" s="86"/>
      <c r="F180" s="87"/>
      <c r="G180" s="119"/>
      <c r="H180" s="89"/>
      <c r="I180" s="89"/>
      <c r="J180" s="89"/>
      <c r="K180" s="90"/>
      <c r="L180" s="97">
        <f t="shared" si="4"/>
        <v>0.75662539623130953</v>
      </c>
      <c r="M180" s="92">
        <f t="shared" si="0"/>
        <v>0</v>
      </c>
      <c r="N180">
        <f t="shared" si="5"/>
        <v>170</v>
      </c>
      <c r="O180" s="93">
        <f t="shared" si="1"/>
        <v>0</v>
      </c>
      <c r="P180" s="94">
        <v>1</v>
      </c>
      <c r="Q180" s="95">
        <f t="shared" ca="1" si="2"/>
        <v>8496.0103328756177</v>
      </c>
    </row>
    <row r="181" spans="1:17" ht="13" x14ac:dyDescent="0.15">
      <c r="A181" s="96">
        <f t="shared" si="3"/>
        <v>171</v>
      </c>
      <c r="B181" s="85"/>
      <c r="C181" s="86"/>
      <c r="D181" s="86"/>
      <c r="E181" s="86"/>
      <c r="F181" s="87"/>
      <c r="G181" s="119"/>
      <c r="H181" s="89"/>
      <c r="I181" s="89"/>
      <c r="J181" s="89"/>
      <c r="K181" s="90"/>
      <c r="L181" s="97">
        <f t="shared" si="4"/>
        <v>0.75537782833414779</v>
      </c>
      <c r="M181" s="92">
        <f t="shared" si="0"/>
        <v>0</v>
      </c>
      <c r="N181">
        <f t="shared" si="5"/>
        <v>171</v>
      </c>
      <c r="O181" s="93">
        <f t="shared" si="1"/>
        <v>0</v>
      </c>
      <c r="P181" s="94">
        <v>1</v>
      </c>
      <c r="Q181" s="95">
        <f t="shared" ca="1" si="2"/>
        <v>8496.0103328756177</v>
      </c>
    </row>
    <row r="182" spans="1:17" ht="13" x14ac:dyDescent="0.15">
      <c r="A182" s="96">
        <f t="shared" si="3"/>
        <v>172</v>
      </c>
      <c r="B182" s="85"/>
      <c r="C182" s="86"/>
      <c r="D182" s="86"/>
      <c r="E182" s="86"/>
      <c r="F182" s="87"/>
      <c r="G182" s="119"/>
      <c r="H182" s="89"/>
      <c r="I182" s="89"/>
      <c r="J182" s="89"/>
      <c r="K182" s="90"/>
      <c r="L182" s="97">
        <f t="shared" si="4"/>
        <v>0.75413231749939202</v>
      </c>
      <c r="M182" s="92">
        <f t="shared" si="0"/>
        <v>0</v>
      </c>
      <c r="N182">
        <f t="shared" si="5"/>
        <v>172</v>
      </c>
      <c r="O182" s="93">
        <f t="shared" si="1"/>
        <v>0</v>
      </c>
      <c r="P182" s="94">
        <v>1</v>
      </c>
      <c r="Q182" s="95">
        <f t="shared" ca="1" si="2"/>
        <v>8496.0103328756177</v>
      </c>
    </row>
    <row r="183" spans="1:17" ht="13" x14ac:dyDescent="0.15">
      <c r="A183" s="96">
        <f t="shared" si="3"/>
        <v>173</v>
      </c>
      <c r="B183" s="85"/>
      <c r="C183" s="86"/>
      <c r="D183" s="86"/>
      <c r="E183" s="86"/>
      <c r="F183" s="87"/>
      <c r="G183" s="119"/>
      <c r="H183" s="89"/>
      <c r="I183" s="89"/>
      <c r="J183" s="89"/>
      <c r="K183" s="90"/>
      <c r="L183" s="97">
        <f t="shared" si="4"/>
        <v>0.75288886033523827</v>
      </c>
      <c r="M183" s="92">
        <f t="shared" si="0"/>
        <v>0</v>
      </c>
      <c r="N183">
        <f t="shared" si="5"/>
        <v>173</v>
      </c>
      <c r="O183" s="93">
        <f t="shared" si="1"/>
        <v>0</v>
      </c>
      <c r="P183" s="94">
        <v>1</v>
      </c>
      <c r="Q183" s="95">
        <f t="shared" ca="1" si="2"/>
        <v>8496.0103328756177</v>
      </c>
    </row>
    <row r="184" spans="1:17" ht="13" x14ac:dyDescent="0.15">
      <c r="A184" s="96">
        <f t="shared" si="3"/>
        <v>174</v>
      </c>
      <c r="B184" s="85"/>
      <c r="C184" s="86"/>
      <c r="D184" s="86"/>
      <c r="E184" s="86"/>
      <c r="F184" s="87"/>
      <c r="G184" s="119"/>
      <c r="H184" s="89"/>
      <c r="I184" s="89"/>
      <c r="J184" s="89"/>
      <c r="K184" s="90"/>
      <c r="L184" s="97">
        <f t="shared" si="4"/>
        <v>0.75164745345547523</v>
      </c>
      <c r="M184" s="92">
        <f t="shared" si="0"/>
        <v>0</v>
      </c>
      <c r="N184">
        <f t="shared" si="5"/>
        <v>174</v>
      </c>
      <c r="O184" s="93">
        <f t="shared" si="1"/>
        <v>0</v>
      </c>
      <c r="P184" s="94">
        <v>1</v>
      </c>
      <c r="Q184" s="95">
        <f t="shared" ca="1" si="2"/>
        <v>8496.0103328756177</v>
      </c>
    </row>
    <row r="185" spans="1:17" ht="13" x14ac:dyDescent="0.15">
      <c r="A185" s="96">
        <f t="shared" si="3"/>
        <v>175</v>
      </c>
      <c r="B185" s="85"/>
      <c r="C185" s="86"/>
      <c r="D185" s="86"/>
      <c r="E185" s="86"/>
      <c r="F185" s="87"/>
      <c r="G185" s="119"/>
      <c r="H185" s="89"/>
      <c r="I185" s="89"/>
      <c r="J185" s="89"/>
      <c r="K185" s="90"/>
      <c r="L185" s="97">
        <f t="shared" si="4"/>
        <v>0.7504080934794749</v>
      </c>
      <c r="M185" s="92">
        <f t="shared" si="0"/>
        <v>0</v>
      </c>
      <c r="N185">
        <f t="shared" si="5"/>
        <v>175</v>
      </c>
      <c r="O185" s="93">
        <f t="shared" si="1"/>
        <v>0</v>
      </c>
      <c r="P185" s="94">
        <v>1</v>
      </c>
      <c r="Q185" s="95">
        <f t="shared" ca="1" si="2"/>
        <v>8496.0103328756177</v>
      </c>
    </row>
    <row r="186" spans="1:17" ht="13" x14ac:dyDescent="0.15">
      <c r="A186" s="96">
        <f t="shared" si="3"/>
        <v>176</v>
      </c>
      <c r="B186" s="85"/>
      <c r="C186" s="86"/>
      <c r="D186" s="86"/>
      <c r="E186" s="86"/>
      <c r="F186" s="87"/>
      <c r="G186" s="119"/>
      <c r="H186" s="89"/>
      <c r="I186" s="89"/>
      <c r="J186" s="89"/>
      <c r="K186" s="90"/>
      <c r="L186" s="97">
        <f t="shared" si="4"/>
        <v>0.74917077703218349</v>
      </c>
      <c r="M186" s="92">
        <f t="shared" si="0"/>
        <v>0</v>
      </c>
      <c r="N186">
        <f t="shared" si="5"/>
        <v>176</v>
      </c>
      <c r="O186" s="93">
        <f t="shared" si="1"/>
        <v>0</v>
      </c>
      <c r="P186" s="94">
        <v>1</v>
      </c>
      <c r="Q186" s="95">
        <f t="shared" ca="1" si="2"/>
        <v>8496.0103328756177</v>
      </c>
    </row>
    <row r="187" spans="1:17" ht="13" x14ac:dyDescent="0.15">
      <c r="A187" s="96">
        <f t="shared" si="3"/>
        <v>177</v>
      </c>
      <c r="B187" s="85"/>
      <c r="C187" s="86"/>
      <c r="D187" s="86"/>
      <c r="E187" s="86"/>
      <c r="F187" s="87"/>
      <c r="G187" s="119"/>
      <c r="H187" s="89"/>
      <c r="I187" s="89"/>
      <c r="J187" s="89"/>
      <c r="K187" s="90"/>
      <c r="L187" s="97">
        <f t="shared" si="4"/>
        <v>0.74793550074411219</v>
      </c>
      <c r="M187" s="92">
        <f t="shared" si="0"/>
        <v>0</v>
      </c>
      <c r="N187">
        <f t="shared" si="5"/>
        <v>177</v>
      </c>
      <c r="O187" s="93">
        <f t="shared" si="1"/>
        <v>0</v>
      </c>
      <c r="P187" s="94">
        <v>1</v>
      </c>
      <c r="Q187" s="95">
        <f t="shared" ca="1" si="2"/>
        <v>8496.0103328756177</v>
      </c>
    </row>
    <row r="188" spans="1:17" ht="13" x14ac:dyDescent="0.15">
      <c r="A188" s="96">
        <f t="shared" si="3"/>
        <v>178</v>
      </c>
      <c r="B188" s="85"/>
      <c r="C188" s="86"/>
      <c r="D188" s="86"/>
      <c r="E188" s="86"/>
      <c r="F188" s="87"/>
      <c r="G188" s="119"/>
      <c r="H188" s="89"/>
      <c r="I188" s="89"/>
      <c r="J188" s="89"/>
      <c r="K188" s="90"/>
      <c r="L188" s="97">
        <f t="shared" si="4"/>
        <v>0.74670226125132799</v>
      </c>
      <c r="M188" s="92">
        <f t="shared" si="0"/>
        <v>0</v>
      </c>
      <c r="N188">
        <f t="shared" si="5"/>
        <v>178</v>
      </c>
      <c r="O188" s="93">
        <f t="shared" si="1"/>
        <v>0</v>
      </c>
      <c r="P188" s="94">
        <v>1</v>
      </c>
      <c r="Q188" s="95">
        <f t="shared" ca="1" si="2"/>
        <v>8496.0103328756177</v>
      </c>
    </row>
    <row r="189" spans="1:17" ht="13" x14ac:dyDescent="0.15">
      <c r="A189" s="96">
        <f t="shared" si="3"/>
        <v>179</v>
      </c>
      <c r="B189" s="85"/>
      <c r="C189" s="86"/>
      <c r="D189" s="86"/>
      <c r="E189" s="86"/>
      <c r="F189" s="87"/>
      <c r="G189" s="119"/>
      <c r="H189" s="89"/>
      <c r="I189" s="89"/>
      <c r="J189" s="89"/>
      <c r="K189" s="90"/>
      <c r="L189" s="97">
        <f t="shared" si="4"/>
        <v>0.74547105519544443</v>
      </c>
      <c r="M189" s="92">
        <f t="shared" si="0"/>
        <v>0</v>
      </c>
      <c r="N189">
        <f t="shared" si="5"/>
        <v>179</v>
      </c>
      <c r="O189" s="93">
        <f t="shared" si="1"/>
        <v>0</v>
      </c>
      <c r="P189" s="94">
        <v>1</v>
      </c>
      <c r="Q189" s="95">
        <f t="shared" ca="1" si="2"/>
        <v>8496.0103328756177</v>
      </c>
    </row>
    <row r="190" spans="1:17" ht="13" x14ac:dyDescent="0.15">
      <c r="A190" s="96">
        <f t="shared" si="3"/>
        <v>180</v>
      </c>
      <c r="B190" s="85"/>
      <c r="C190" s="86"/>
      <c r="D190" s="86"/>
      <c r="E190" s="86"/>
      <c r="F190" s="87"/>
      <c r="G190" s="119"/>
      <c r="H190" s="89"/>
      <c r="I190" s="89"/>
      <c r="J190" s="89"/>
      <c r="K190" s="90"/>
      <c r="L190" s="97">
        <f t="shared" si="4"/>
        <v>0.74424187922361273</v>
      </c>
      <c r="M190" s="92">
        <f t="shared" si="0"/>
        <v>0</v>
      </c>
      <c r="N190">
        <f t="shared" si="5"/>
        <v>180</v>
      </c>
      <c r="O190" s="93">
        <f t="shared" si="1"/>
        <v>0</v>
      </c>
      <c r="P190" s="94">
        <v>1</v>
      </c>
      <c r="Q190" s="95">
        <f t="shared" ca="1" si="2"/>
        <v>8496.0103328756177</v>
      </c>
    </row>
    <row r="191" spans="1:17" ht="13" x14ac:dyDescent="0.15">
      <c r="A191" s="96">
        <f t="shared" si="3"/>
        <v>181</v>
      </c>
      <c r="B191" s="85"/>
      <c r="C191" s="86"/>
      <c r="D191" s="86"/>
      <c r="E191" s="86"/>
      <c r="F191" s="87"/>
      <c r="G191" s="119"/>
      <c r="H191" s="89"/>
      <c r="I191" s="89"/>
      <c r="J191" s="89"/>
      <c r="K191" s="90"/>
      <c r="L191" s="97">
        <f t="shared" si="4"/>
        <v>0.74301472998851237</v>
      </c>
      <c r="M191" s="92">
        <f t="shared" si="0"/>
        <v>0</v>
      </c>
      <c r="N191">
        <f t="shared" si="5"/>
        <v>181</v>
      </c>
      <c r="O191" s="93">
        <f t="shared" si="1"/>
        <v>0</v>
      </c>
      <c r="P191" s="94">
        <v>1</v>
      </c>
      <c r="Q191" s="95">
        <f t="shared" ca="1" si="2"/>
        <v>8496.0103328756177</v>
      </c>
    </row>
    <row r="192" spans="1:17" ht="13" x14ac:dyDescent="0.15">
      <c r="A192" s="96">
        <f t="shared" si="3"/>
        <v>182</v>
      </c>
      <c r="B192" s="85"/>
      <c r="C192" s="86"/>
      <c r="D192" s="86"/>
      <c r="E192" s="86"/>
      <c r="F192" s="87"/>
      <c r="G192" s="119"/>
      <c r="H192" s="89"/>
      <c r="I192" s="89"/>
      <c r="J192" s="89"/>
      <c r="K192" s="90"/>
      <c r="L192" s="97">
        <f t="shared" si="4"/>
        <v>0.74178960414834216</v>
      </c>
      <c r="M192" s="92">
        <f t="shared" si="0"/>
        <v>0</v>
      </c>
      <c r="N192">
        <f t="shared" si="5"/>
        <v>182</v>
      </c>
      <c r="O192" s="93">
        <f t="shared" si="1"/>
        <v>0</v>
      </c>
      <c r="P192" s="94">
        <v>1</v>
      </c>
      <c r="Q192" s="95">
        <f t="shared" ca="1" si="2"/>
        <v>8496.0103328756177</v>
      </c>
    </row>
    <row r="193" spans="1:17" ht="13" x14ac:dyDescent="0.15">
      <c r="A193" s="96">
        <f t="shared" si="3"/>
        <v>183</v>
      </c>
      <c r="B193" s="85"/>
      <c r="C193" s="86"/>
      <c r="D193" s="86"/>
      <c r="E193" s="86"/>
      <c r="F193" s="87"/>
      <c r="G193" s="119"/>
      <c r="H193" s="89"/>
      <c r="I193" s="89"/>
      <c r="J193" s="89"/>
      <c r="K193" s="90"/>
      <c r="L193" s="97">
        <f t="shared" si="4"/>
        <v>0.74056649836681099</v>
      </c>
      <c r="M193" s="92">
        <f t="shared" si="0"/>
        <v>0</v>
      </c>
      <c r="N193">
        <f t="shared" si="5"/>
        <v>183</v>
      </c>
      <c r="O193" s="93">
        <f t="shared" si="1"/>
        <v>0</v>
      </c>
      <c r="P193" s="94">
        <v>1</v>
      </c>
      <c r="Q193" s="95">
        <f t="shared" ca="1" si="2"/>
        <v>8496.0103328756177</v>
      </c>
    </row>
    <row r="194" spans="1:17" ht="13" x14ac:dyDescent="0.15">
      <c r="A194" s="96">
        <f t="shared" si="3"/>
        <v>184</v>
      </c>
      <c r="B194" s="85"/>
      <c r="C194" s="86"/>
      <c r="D194" s="86"/>
      <c r="E194" s="86"/>
      <c r="F194" s="87"/>
      <c r="G194" s="119"/>
      <c r="H194" s="89"/>
      <c r="I194" s="89"/>
      <c r="J194" s="89"/>
      <c r="K194" s="90"/>
      <c r="L194" s="97">
        <f t="shared" si="4"/>
        <v>0.73934540931312887</v>
      </c>
      <c r="M194" s="92">
        <f t="shared" si="0"/>
        <v>0</v>
      </c>
      <c r="N194">
        <f t="shared" si="5"/>
        <v>184</v>
      </c>
      <c r="O194" s="93">
        <f t="shared" si="1"/>
        <v>0</v>
      </c>
      <c r="P194" s="94">
        <v>1</v>
      </c>
      <c r="Q194" s="95">
        <f t="shared" ca="1" si="2"/>
        <v>8496.0103328756177</v>
      </c>
    </row>
    <row r="195" spans="1:17" ht="13" x14ac:dyDescent="0.15">
      <c r="A195" s="96">
        <f t="shared" si="3"/>
        <v>185</v>
      </c>
      <c r="B195" s="85"/>
      <c r="C195" s="86"/>
      <c r="D195" s="86"/>
      <c r="E195" s="86"/>
      <c r="F195" s="87"/>
      <c r="G195" s="119"/>
      <c r="H195" s="89"/>
      <c r="I195" s="89"/>
      <c r="J195" s="89"/>
      <c r="K195" s="90"/>
      <c r="L195" s="97">
        <f t="shared" si="4"/>
        <v>0.73812633366199776</v>
      </c>
      <c r="M195" s="92">
        <f t="shared" si="0"/>
        <v>0</v>
      </c>
      <c r="N195">
        <f t="shared" si="5"/>
        <v>185</v>
      </c>
      <c r="O195" s="93">
        <f t="shared" si="1"/>
        <v>0</v>
      </c>
      <c r="P195" s="94">
        <v>1</v>
      </c>
      <c r="Q195" s="95">
        <f t="shared" ca="1" si="2"/>
        <v>8496.0103328756177</v>
      </c>
    </row>
    <row r="196" spans="1:17" ht="13" x14ac:dyDescent="0.15">
      <c r="A196" s="96">
        <f t="shared" si="3"/>
        <v>186</v>
      </c>
      <c r="B196" s="85"/>
      <c r="C196" s="86"/>
      <c r="D196" s="86"/>
      <c r="E196" s="86"/>
      <c r="F196" s="87"/>
      <c r="G196" s="119"/>
      <c r="H196" s="89"/>
      <c r="I196" s="89"/>
      <c r="J196" s="89"/>
      <c r="K196" s="90"/>
      <c r="L196" s="97">
        <f t="shared" si="4"/>
        <v>0.73690926809360269</v>
      </c>
      <c r="M196" s="92">
        <f t="shared" si="0"/>
        <v>0</v>
      </c>
      <c r="N196">
        <f t="shared" si="5"/>
        <v>186</v>
      </c>
      <c r="O196" s="93">
        <f t="shared" si="1"/>
        <v>0</v>
      </c>
      <c r="P196" s="94">
        <v>1</v>
      </c>
      <c r="Q196" s="95">
        <f t="shared" ca="1" si="2"/>
        <v>8496.0103328756177</v>
      </c>
    </row>
    <row r="197" spans="1:17" ht="13" x14ac:dyDescent="0.15">
      <c r="A197" s="96">
        <f t="shared" si="3"/>
        <v>187</v>
      </c>
      <c r="B197" s="85"/>
      <c r="C197" s="86"/>
      <c r="D197" s="86"/>
      <c r="E197" s="86"/>
      <c r="F197" s="87"/>
      <c r="G197" s="119"/>
      <c r="H197" s="89"/>
      <c r="I197" s="89"/>
      <c r="J197" s="89"/>
      <c r="K197" s="90"/>
      <c r="L197" s="97">
        <f t="shared" si="4"/>
        <v>0.73569420929360241</v>
      </c>
      <c r="M197" s="92">
        <f t="shared" si="0"/>
        <v>0</v>
      </c>
      <c r="N197">
        <f t="shared" si="5"/>
        <v>187</v>
      </c>
      <c r="O197" s="93">
        <f t="shared" si="1"/>
        <v>0</v>
      </c>
      <c r="P197" s="94">
        <v>1</v>
      </c>
      <c r="Q197" s="95">
        <f t="shared" ca="1" si="2"/>
        <v>8496.0103328756177</v>
      </c>
    </row>
    <row r="198" spans="1:17" ht="13" x14ac:dyDescent="0.15">
      <c r="A198" s="96">
        <f t="shared" si="3"/>
        <v>188</v>
      </c>
      <c r="B198" s="85"/>
      <c r="C198" s="86"/>
      <c r="D198" s="86"/>
      <c r="E198" s="86"/>
      <c r="F198" s="87"/>
      <c r="G198" s="119"/>
      <c r="H198" s="89"/>
      <c r="I198" s="89"/>
      <c r="J198" s="89"/>
      <c r="K198" s="90"/>
      <c r="L198" s="97">
        <f t="shared" si="4"/>
        <v>0.73448115395312064</v>
      </c>
      <c r="M198" s="92">
        <f t="shared" si="0"/>
        <v>0</v>
      </c>
      <c r="N198">
        <f t="shared" si="5"/>
        <v>188</v>
      </c>
      <c r="O198" s="93">
        <f t="shared" si="1"/>
        <v>0</v>
      </c>
      <c r="P198" s="94">
        <v>1</v>
      </c>
      <c r="Q198" s="95">
        <f t="shared" ca="1" si="2"/>
        <v>8496.0103328756177</v>
      </c>
    </row>
    <row r="199" spans="1:17" ht="13" x14ac:dyDescent="0.15">
      <c r="A199" s="96">
        <f t="shared" si="3"/>
        <v>189</v>
      </c>
      <c r="B199" s="85"/>
      <c r="C199" s="86"/>
      <c r="D199" s="86"/>
      <c r="E199" s="86"/>
      <c r="F199" s="87"/>
      <c r="G199" s="119"/>
      <c r="H199" s="89"/>
      <c r="I199" s="89"/>
      <c r="J199" s="89"/>
      <c r="K199" s="90"/>
      <c r="L199" s="97">
        <f t="shared" si="4"/>
        <v>0.73327009876873694</v>
      </c>
      <c r="M199" s="92">
        <f t="shared" si="0"/>
        <v>0</v>
      </c>
      <c r="N199">
        <f t="shared" si="5"/>
        <v>189</v>
      </c>
      <c r="O199" s="93">
        <f t="shared" si="1"/>
        <v>0</v>
      </c>
      <c r="P199" s="94">
        <v>1</v>
      </c>
      <c r="Q199" s="95">
        <f t="shared" ca="1" si="2"/>
        <v>8496.0103328756177</v>
      </c>
    </row>
    <row r="200" spans="1:17" ht="13" x14ac:dyDescent="0.15">
      <c r="A200" s="96">
        <f t="shared" si="3"/>
        <v>190</v>
      </c>
      <c r="B200" s="85"/>
      <c r="C200" s="86"/>
      <c r="D200" s="86"/>
      <c r="E200" s="86"/>
      <c r="F200" s="87"/>
      <c r="G200" s="119"/>
      <c r="H200" s="89"/>
      <c r="I200" s="89"/>
      <c r="J200" s="89"/>
      <c r="K200" s="90"/>
      <c r="L200" s="97">
        <f t="shared" si="4"/>
        <v>0.73206104044247788</v>
      </c>
      <c r="M200" s="92">
        <f t="shared" si="0"/>
        <v>0</v>
      </c>
      <c r="N200">
        <f t="shared" si="5"/>
        <v>190</v>
      </c>
      <c r="O200" s="93">
        <f t="shared" si="1"/>
        <v>0</v>
      </c>
      <c r="P200" s="94">
        <v>1</v>
      </c>
      <c r="Q200" s="95">
        <f t="shared" ca="1" si="2"/>
        <v>8496.0103328756177</v>
      </c>
    </row>
    <row r="201" spans="1:17" ht="13" x14ac:dyDescent="0.15">
      <c r="A201" s="96">
        <f t="shared" si="3"/>
        <v>191</v>
      </c>
      <c r="B201" s="85"/>
      <c r="C201" s="86"/>
      <c r="D201" s="86"/>
      <c r="E201" s="86"/>
      <c r="F201" s="87"/>
      <c r="G201" s="119"/>
      <c r="H201" s="89"/>
      <c r="I201" s="89"/>
      <c r="J201" s="89"/>
      <c r="K201" s="90"/>
      <c r="L201" s="97">
        <f t="shared" si="4"/>
        <v>0.73085397568180777</v>
      </c>
      <c r="M201" s="92">
        <f t="shared" si="0"/>
        <v>0</v>
      </c>
      <c r="N201">
        <f t="shared" si="5"/>
        <v>191</v>
      </c>
      <c r="O201" s="93">
        <f t="shared" si="1"/>
        <v>0</v>
      </c>
      <c r="P201" s="94">
        <v>1</v>
      </c>
      <c r="Q201" s="95">
        <f t="shared" ca="1" si="2"/>
        <v>8496.0103328756177</v>
      </c>
    </row>
    <row r="202" spans="1:17" ht="13" x14ac:dyDescent="0.15">
      <c r="A202" s="96">
        <f t="shared" si="3"/>
        <v>192</v>
      </c>
      <c r="B202" s="85"/>
      <c r="C202" s="86"/>
      <c r="D202" s="86"/>
      <c r="E202" s="86"/>
      <c r="F202" s="87"/>
      <c r="G202" s="119"/>
      <c r="H202" s="89"/>
      <c r="I202" s="89"/>
      <c r="J202" s="89"/>
      <c r="K202" s="90"/>
      <c r="L202" s="97">
        <f t="shared" si="4"/>
        <v>0.72964890119961978</v>
      </c>
      <c r="M202" s="92">
        <f t="shared" si="0"/>
        <v>0</v>
      </c>
      <c r="N202">
        <f t="shared" si="5"/>
        <v>192</v>
      </c>
      <c r="O202" s="93">
        <f t="shared" si="1"/>
        <v>0</v>
      </c>
      <c r="P202" s="94">
        <v>1</v>
      </c>
      <c r="Q202" s="95">
        <f t="shared" ca="1" si="2"/>
        <v>8496.0103328756177</v>
      </c>
    </row>
    <row r="203" spans="1:17" ht="13" x14ac:dyDescent="0.15">
      <c r="A203" s="96">
        <f t="shared" si="3"/>
        <v>193</v>
      </c>
      <c r="B203" s="85"/>
      <c r="C203" s="86"/>
      <c r="D203" s="86"/>
      <c r="E203" s="86"/>
      <c r="F203" s="87"/>
      <c r="G203" s="119"/>
      <c r="H203" s="89"/>
      <c r="I203" s="89"/>
      <c r="J203" s="89"/>
      <c r="K203" s="90"/>
      <c r="L203" s="97">
        <f t="shared" si="4"/>
        <v>0.72844581371422734</v>
      </c>
      <c r="M203" s="92">
        <f t="shared" si="0"/>
        <v>0</v>
      </c>
      <c r="N203">
        <f t="shared" si="5"/>
        <v>193</v>
      </c>
      <c r="O203" s="93">
        <f t="shared" si="1"/>
        <v>0</v>
      </c>
      <c r="P203" s="94">
        <v>1</v>
      </c>
      <c r="Q203" s="95">
        <f t="shared" ca="1" si="2"/>
        <v>8496.0103328756177</v>
      </c>
    </row>
    <row r="204" spans="1:17" ht="13" x14ac:dyDescent="0.15">
      <c r="A204" s="96">
        <f t="shared" si="3"/>
        <v>194</v>
      </c>
      <c r="B204" s="85"/>
      <c r="C204" s="86"/>
      <c r="D204" s="86"/>
      <c r="E204" s="86"/>
      <c r="F204" s="87"/>
      <c r="G204" s="119"/>
      <c r="H204" s="89"/>
      <c r="I204" s="89"/>
      <c r="J204" s="89"/>
      <c r="K204" s="90"/>
      <c r="L204" s="97">
        <f t="shared" si="4"/>
        <v>0.72724470994935464</v>
      </c>
      <c r="M204" s="92">
        <f t="shared" si="0"/>
        <v>0</v>
      </c>
      <c r="N204">
        <f t="shared" si="5"/>
        <v>194</v>
      </c>
      <c r="O204" s="93">
        <f t="shared" si="1"/>
        <v>0</v>
      </c>
      <c r="P204" s="94">
        <v>1</v>
      </c>
      <c r="Q204" s="95">
        <f t="shared" ca="1" si="2"/>
        <v>8496.0103328756177</v>
      </c>
    </row>
    <row r="205" spans="1:17" ht="13" x14ac:dyDescent="0.15">
      <c r="A205" s="96">
        <f t="shared" si="3"/>
        <v>195</v>
      </c>
      <c r="B205" s="85"/>
      <c r="C205" s="86"/>
      <c r="D205" s="86"/>
      <c r="E205" s="86"/>
      <c r="F205" s="87"/>
      <c r="G205" s="119"/>
      <c r="H205" s="89"/>
      <c r="I205" s="89"/>
      <c r="J205" s="89"/>
      <c r="K205" s="90"/>
      <c r="L205" s="97">
        <f t="shared" si="4"/>
        <v>0.72604558663412799</v>
      </c>
      <c r="M205" s="92">
        <f t="shared" si="0"/>
        <v>0</v>
      </c>
      <c r="N205">
        <f t="shared" si="5"/>
        <v>195</v>
      </c>
      <c r="O205" s="93">
        <f t="shared" si="1"/>
        <v>0</v>
      </c>
      <c r="P205" s="94">
        <v>1</v>
      </c>
      <c r="Q205" s="95">
        <f t="shared" ca="1" si="2"/>
        <v>8496.0103328756177</v>
      </c>
    </row>
    <row r="206" spans="1:17" ht="13" x14ac:dyDescent="0.15">
      <c r="A206" s="96">
        <f t="shared" si="3"/>
        <v>196</v>
      </c>
      <c r="B206" s="85"/>
      <c r="C206" s="86"/>
      <c r="D206" s="86"/>
      <c r="E206" s="86"/>
      <c r="F206" s="87"/>
      <c r="G206" s="119"/>
      <c r="H206" s="89"/>
      <c r="I206" s="89"/>
      <c r="J206" s="89"/>
      <c r="K206" s="90"/>
      <c r="L206" s="97">
        <f t="shared" si="4"/>
        <v>0.72484844050306707</v>
      </c>
      <c r="M206" s="92">
        <f t="shared" si="0"/>
        <v>0</v>
      </c>
      <c r="N206">
        <f t="shared" si="5"/>
        <v>196</v>
      </c>
      <c r="O206" s="93">
        <f t="shared" si="1"/>
        <v>0</v>
      </c>
      <c r="P206" s="94">
        <v>1</v>
      </c>
      <c r="Q206" s="95">
        <f t="shared" ca="1" si="2"/>
        <v>8496.0103328756177</v>
      </c>
    </row>
    <row r="207" spans="1:17" ht="13" x14ac:dyDescent="0.15">
      <c r="A207" s="96">
        <f t="shared" si="3"/>
        <v>197</v>
      </c>
      <c r="B207" s="85"/>
      <c r="C207" s="86"/>
      <c r="D207" s="86"/>
      <c r="E207" s="86"/>
      <c r="F207" s="87"/>
      <c r="G207" s="119"/>
      <c r="H207" s="89"/>
      <c r="I207" s="89"/>
      <c r="J207" s="89"/>
      <c r="K207" s="90"/>
      <c r="L207" s="97">
        <f t="shared" si="4"/>
        <v>0.72365326829607579</v>
      </c>
      <c r="M207" s="92">
        <f t="shared" si="0"/>
        <v>0</v>
      </c>
      <c r="N207">
        <f t="shared" si="5"/>
        <v>197</v>
      </c>
      <c r="O207" s="93">
        <f t="shared" si="1"/>
        <v>0</v>
      </c>
      <c r="P207" s="94">
        <v>1</v>
      </c>
      <c r="Q207" s="95">
        <f t="shared" ca="1" si="2"/>
        <v>8496.0103328756177</v>
      </c>
    </row>
    <row r="208" spans="1:17" ht="13" x14ac:dyDescent="0.15">
      <c r="A208" s="96">
        <f t="shared" si="3"/>
        <v>198</v>
      </c>
      <c r="B208" s="85"/>
      <c r="C208" s="86"/>
      <c r="D208" s="86"/>
      <c r="E208" s="86"/>
      <c r="F208" s="87"/>
      <c r="G208" s="119"/>
      <c r="H208" s="89"/>
      <c r="I208" s="89"/>
      <c r="J208" s="89"/>
      <c r="K208" s="90"/>
      <c r="L208" s="97">
        <f t="shared" si="4"/>
        <v>0.72246006675843355</v>
      </c>
      <c r="M208" s="92">
        <f t="shared" si="0"/>
        <v>0</v>
      </c>
      <c r="N208">
        <f t="shared" si="5"/>
        <v>198</v>
      </c>
      <c r="O208" s="93">
        <f t="shared" si="1"/>
        <v>0</v>
      </c>
      <c r="P208" s="94">
        <v>1</v>
      </c>
      <c r="Q208" s="95">
        <f t="shared" ca="1" si="2"/>
        <v>8496.0103328756177</v>
      </c>
    </row>
    <row r="209" spans="1:17" ht="13" x14ac:dyDescent="0.15">
      <c r="A209" s="96">
        <f t="shared" si="3"/>
        <v>199</v>
      </c>
      <c r="B209" s="85"/>
      <c r="C209" s="86"/>
      <c r="D209" s="86"/>
      <c r="E209" s="86"/>
      <c r="F209" s="87"/>
      <c r="G209" s="119"/>
      <c r="H209" s="89"/>
      <c r="I209" s="89"/>
      <c r="J209" s="89"/>
      <c r="K209" s="90"/>
      <c r="L209" s="97">
        <f t="shared" si="4"/>
        <v>0.72126883264078623</v>
      </c>
      <c r="M209" s="92">
        <f t="shared" si="0"/>
        <v>0</v>
      </c>
      <c r="N209">
        <f t="shared" si="5"/>
        <v>199</v>
      </c>
      <c r="O209" s="93">
        <f t="shared" si="1"/>
        <v>0</v>
      </c>
      <c r="P209" s="94">
        <v>1</v>
      </c>
      <c r="Q209" s="95">
        <f t="shared" ca="1" si="2"/>
        <v>8496.0103328756177</v>
      </c>
    </row>
    <row r="210" spans="1:17" ht="13" x14ac:dyDescent="0.15">
      <c r="A210" s="96">
        <f t="shared" si="3"/>
        <v>200</v>
      </c>
      <c r="B210" s="85"/>
      <c r="C210" s="86"/>
      <c r="D210" s="86"/>
      <c r="E210" s="86"/>
      <c r="F210" s="87"/>
      <c r="G210" s="119"/>
      <c r="H210" s="89"/>
      <c r="I210" s="89"/>
      <c r="J210" s="89"/>
      <c r="K210" s="90"/>
      <c r="L210" s="97">
        <f t="shared" si="4"/>
        <v>0.72007956269913742</v>
      </c>
      <c r="M210" s="92">
        <f t="shared" si="0"/>
        <v>0</v>
      </c>
      <c r="N210">
        <f t="shared" si="5"/>
        <v>200</v>
      </c>
      <c r="O210" s="93">
        <f t="shared" si="1"/>
        <v>0</v>
      </c>
      <c r="P210" s="94">
        <v>1</v>
      </c>
      <c r="Q210" s="95">
        <f t="shared" ca="1" si="2"/>
        <v>8496.0103328756177</v>
      </c>
    </row>
    <row r="211" spans="1:17" ht="13" x14ac:dyDescent="0.15">
      <c r="A211" s="96">
        <f t="shared" si="3"/>
        <v>201</v>
      </c>
      <c r="B211" s="85"/>
      <c r="C211" s="86"/>
      <c r="D211" s="86"/>
      <c r="E211" s="86"/>
      <c r="F211" s="87"/>
      <c r="G211" s="119"/>
      <c r="H211" s="89"/>
      <c r="I211" s="89"/>
      <c r="J211" s="89"/>
      <c r="K211" s="90"/>
      <c r="L211" s="97">
        <f t="shared" si="4"/>
        <v>0.71889225369483978</v>
      </c>
      <c r="M211" s="92">
        <f t="shared" si="0"/>
        <v>0</v>
      </c>
      <c r="N211">
        <f t="shared" si="5"/>
        <v>201</v>
      </c>
      <c r="O211" s="93">
        <f t="shared" si="1"/>
        <v>0</v>
      </c>
      <c r="P211" s="94">
        <v>1</v>
      </c>
      <c r="Q211" s="95">
        <f t="shared" ca="1" si="2"/>
        <v>8496.0103328756177</v>
      </c>
    </row>
    <row r="212" spans="1:17" ht="13" x14ac:dyDescent="0.15">
      <c r="A212" s="96">
        <f t="shared" si="3"/>
        <v>202</v>
      </c>
      <c r="B212" s="85"/>
      <c r="C212" s="86"/>
      <c r="D212" s="86"/>
      <c r="E212" s="86"/>
      <c r="F212" s="87"/>
      <c r="G212" s="119"/>
      <c r="H212" s="89"/>
      <c r="I212" s="89"/>
      <c r="J212" s="89"/>
      <c r="K212" s="90"/>
      <c r="L212" s="97">
        <f t="shared" si="4"/>
        <v>0.71770690239458579</v>
      </c>
      <c r="M212" s="92">
        <f t="shared" si="0"/>
        <v>0</v>
      </c>
      <c r="N212">
        <f t="shared" si="5"/>
        <v>202</v>
      </c>
      <c r="O212" s="93">
        <f t="shared" si="1"/>
        <v>0</v>
      </c>
      <c r="P212" s="94">
        <v>1</v>
      </c>
      <c r="Q212" s="95">
        <f t="shared" ca="1" si="2"/>
        <v>8496.0103328756177</v>
      </c>
    </row>
    <row r="213" spans="1:17" ht="13" x14ac:dyDescent="0.15">
      <c r="A213" s="96">
        <f t="shared" si="3"/>
        <v>203</v>
      </c>
      <c r="B213" s="85"/>
      <c r="C213" s="86"/>
      <c r="D213" s="86"/>
      <c r="E213" s="86"/>
      <c r="F213" s="87"/>
      <c r="G213" s="119"/>
      <c r="H213" s="89"/>
      <c r="I213" s="89"/>
      <c r="J213" s="89"/>
      <c r="K213" s="90"/>
      <c r="L213" s="97">
        <f t="shared" si="4"/>
        <v>0.71652350557039934</v>
      </c>
      <c r="M213" s="92">
        <f t="shared" si="0"/>
        <v>0</v>
      </c>
      <c r="N213">
        <f t="shared" si="5"/>
        <v>203</v>
      </c>
      <c r="O213" s="93">
        <f t="shared" si="1"/>
        <v>0</v>
      </c>
      <c r="P213" s="94">
        <v>1</v>
      </c>
      <c r="Q213" s="95">
        <f t="shared" ca="1" si="2"/>
        <v>8496.0103328756177</v>
      </c>
    </row>
    <row r="214" spans="1:17" ht="13" x14ac:dyDescent="0.15">
      <c r="A214" s="96">
        <f t="shared" si="3"/>
        <v>204</v>
      </c>
      <c r="B214" s="85"/>
      <c r="C214" s="86"/>
      <c r="D214" s="86"/>
      <c r="E214" s="86"/>
      <c r="F214" s="87"/>
      <c r="G214" s="119"/>
      <c r="H214" s="89"/>
      <c r="I214" s="89"/>
      <c r="J214" s="89"/>
      <c r="K214" s="90"/>
      <c r="L214" s="97">
        <f t="shared" si="4"/>
        <v>0.71534205999962686</v>
      </c>
      <c r="M214" s="92">
        <f t="shared" si="0"/>
        <v>0</v>
      </c>
      <c r="N214">
        <f t="shared" si="5"/>
        <v>204</v>
      </c>
      <c r="O214" s="93">
        <f t="shared" si="1"/>
        <v>0</v>
      </c>
      <c r="P214" s="94">
        <v>1</v>
      </c>
      <c r="Q214" s="95">
        <f t="shared" ca="1" si="2"/>
        <v>8496.0103328756177</v>
      </c>
    </row>
    <row r="215" spans="1:17" ht="13" x14ac:dyDescent="0.15">
      <c r="A215" s="96">
        <f t="shared" si="3"/>
        <v>205</v>
      </c>
      <c r="B215" s="85"/>
      <c r="C215" s="86"/>
      <c r="D215" s="86"/>
      <c r="E215" s="86"/>
      <c r="F215" s="87"/>
      <c r="G215" s="119"/>
      <c r="H215" s="89"/>
      <c r="I215" s="89"/>
      <c r="J215" s="89"/>
      <c r="K215" s="90"/>
      <c r="L215" s="97">
        <f t="shared" si="4"/>
        <v>0.71416256246492837</v>
      </c>
      <c r="M215" s="92">
        <f t="shared" si="0"/>
        <v>0</v>
      </c>
      <c r="N215">
        <f t="shared" si="5"/>
        <v>205</v>
      </c>
      <c r="O215" s="93">
        <f t="shared" si="1"/>
        <v>0</v>
      </c>
      <c r="P215" s="94">
        <v>1</v>
      </c>
      <c r="Q215" s="95">
        <f t="shared" ca="1" si="2"/>
        <v>8496.0103328756177</v>
      </c>
    </row>
    <row r="216" spans="1:17" ht="13" x14ac:dyDescent="0.15">
      <c r="A216" s="96">
        <f t="shared" si="3"/>
        <v>206</v>
      </c>
      <c r="B216" s="85"/>
      <c r="C216" s="86"/>
      <c r="D216" s="86"/>
      <c r="E216" s="86"/>
      <c r="F216" s="87"/>
      <c r="G216" s="119"/>
      <c r="H216" s="89"/>
      <c r="I216" s="89"/>
      <c r="J216" s="89"/>
      <c r="K216" s="90"/>
      <c r="L216" s="97">
        <f t="shared" si="4"/>
        <v>0.71298500975426882</v>
      </c>
      <c r="M216" s="92">
        <f t="shared" si="0"/>
        <v>0</v>
      </c>
      <c r="N216">
        <f t="shared" si="5"/>
        <v>206</v>
      </c>
      <c r="O216" s="93">
        <f t="shared" si="1"/>
        <v>0</v>
      </c>
      <c r="P216" s="94">
        <v>1</v>
      </c>
      <c r="Q216" s="95">
        <f t="shared" ca="1" si="2"/>
        <v>8496.0103328756177</v>
      </c>
    </row>
    <row r="217" spans="1:17" ht="13" x14ac:dyDescent="0.15">
      <c r="A217" s="96">
        <f t="shared" si="3"/>
        <v>207</v>
      </c>
      <c r="B217" s="85"/>
      <c r="C217" s="86"/>
      <c r="D217" s="86"/>
      <c r="E217" s="86"/>
      <c r="F217" s="87"/>
      <c r="G217" s="119"/>
      <c r="H217" s="89"/>
      <c r="I217" s="89"/>
      <c r="J217" s="89"/>
      <c r="K217" s="90"/>
      <c r="L217" s="97">
        <f t="shared" si="4"/>
        <v>0.71180939866090942</v>
      </c>
      <c r="M217" s="92">
        <f t="shared" si="0"/>
        <v>0</v>
      </c>
      <c r="N217">
        <f t="shared" si="5"/>
        <v>207</v>
      </c>
      <c r="O217" s="93">
        <f t="shared" si="1"/>
        <v>0</v>
      </c>
      <c r="P217" s="94">
        <v>1</v>
      </c>
      <c r="Q217" s="95">
        <f t="shared" ca="1" si="2"/>
        <v>8496.0103328756177</v>
      </c>
    </row>
    <row r="218" spans="1:17" ht="13" x14ac:dyDescent="0.15">
      <c r="A218" s="96">
        <f t="shared" si="3"/>
        <v>208</v>
      </c>
      <c r="B218" s="85"/>
      <c r="C218" s="86"/>
      <c r="D218" s="86"/>
      <c r="E218" s="86"/>
      <c r="F218" s="87"/>
      <c r="G218" s="119"/>
      <c r="H218" s="89"/>
      <c r="I218" s="89"/>
      <c r="J218" s="89"/>
      <c r="K218" s="90"/>
      <c r="L218" s="97">
        <f t="shared" si="4"/>
        <v>0.71063572598339875</v>
      </c>
      <c r="M218" s="92">
        <f t="shared" si="0"/>
        <v>0</v>
      </c>
      <c r="N218">
        <f t="shared" si="5"/>
        <v>208</v>
      </c>
      <c r="O218" s="93">
        <f t="shared" si="1"/>
        <v>0</v>
      </c>
      <c r="P218" s="94">
        <v>1</v>
      </c>
      <c r="Q218" s="95">
        <f t="shared" ca="1" si="2"/>
        <v>8496.0103328756177</v>
      </c>
    </row>
    <row r="219" spans="1:17" ht="13" x14ac:dyDescent="0.15">
      <c r="A219" s="96">
        <f t="shared" si="3"/>
        <v>209</v>
      </c>
      <c r="B219" s="85"/>
      <c r="C219" s="86"/>
      <c r="D219" s="86"/>
      <c r="E219" s="86"/>
      <c r="F219" s="87"/>
      <c r="G219" s="119"/>
      <c r="H219" s="89"/>
      <c r="I219" s="89"/>
      <c r="J219" s="89"/>
      <c r="K219" s="90"/>
      <c r="L219" s="97">
        <f t="shared" si="4"/>
        <v>0.70946398852556414</v>
      </c>
      <c r="M219" s="92">
        <f t="shared" si="0"/>
        <v>0</v>
      </c>
      <c r="N219">
        <f t="shared" si="5"/>
        <v>209</v>
      </c>
      <c r="O219" s="93">
        <f t="shared" si="1"/>
        <v>0</v>
      </c>
      <c r="P219" s="94">
        <v>1</v>
      </c>
      <c r="Q219" s="95">
        <f t="shared" ca="1" si="2"/>
        <v>8496.0103328756177</v>
      </c>
    </row>
    <row r="220" spans="1:17" ht="13" x14ac:dyDescent="0.15">
      <c r="A220" s="96">
        <f t="shared" si="3"/>
        <v>210</v>
      </c>
      <c r="B220" s="85"/>
      <c r="C220" s="86"/>
      <c r="D220" s="86"/>
      <c r="E220" s="86"/>
      <c r="F220" s="87"/>
      <c r="G220" s="119"/>
      <c r="H220" s="89"/>
      <c r="I220" s="89"/>
      <c r="J220" s="89"/>
      <c r="K220" s="90"/>
      <c r="L220" s="97">
        <f t="shared" si="4"/>
        <v>0.70829418309650305</v>
      </c>
      <c r="M220" s="92">
        <f t="shared" si="0"/>
        <v>0</v>
      </c>
      <c r="N220">
        <f t="shared" si="5"/>
        <v>210</v>
      </c>
      <c r="O220" s="93">
        <f t="shared" si="1"/>
        <v>0</v>
      </c>
      <c r="P220" s="94">
        <v>1</v>
      </c>
      <c r="Q220" s="95">
        <f t="shared" ca="1" si="2"/>
        <v>8496.0103328756177</v>
      </c>
    </row>
    <row r="221" spans="1:17" ht="13" x14ac:dyDescent="0.15">
      <c r="A221" s="96">
        <f t="shared" si="3"/>
        <v>211</v>
      </c>
      <c r="B221" s="85"/>
      <c r="C221" s="86"/>
      <c r="D221" s="86"/>
      <c r="E221" s="86"/>
      <c r="F221" s="87"/>
      <c r="G221" s="119"/>
      <c r="H221" s="89"/>
      <c r="I221" s="89"/>
      <c r="J221" s="89"/>
      <c r="K221" s="90"/>
      <c r="L221" s="97">
        <f t="shared" si="4"/>
        <v>0.70712630651057429</v>
      </c>
      <c r="M221" s="92">
        <f t="shared" si="0"/>
        <v>0</v>
      </c>
      <c r="N221">
        <f t="shared" si="5"/>
        <v>211</v>
      </c>
      <c r="O221" s="93">
        <f t="shared" si="1"/>
        <v>0</v>
      </c>
      <c r="P221" s="94">
        <v>1</v>
      </c>
      <c r="Q221" s="95">
        <f t="shared" ca="1" si="2"/>
        <v>8496.0103328756177</v>
      </c>
    </row>
    <row r="222" spans="1:17" ht="13" x14ac:dyDescent="0.15">
      <c r="A222" s="96">
        <f t="shared" si="3"/>
        <v>212</v>
      </c>
      <c r="B222" s="85"/>
      <c r="C222" s="86"/>
      <c r="D222" s="86"/>
      <c r="E222" s="86"/>
      <c r="F222" s="87"/>
      <c r="G222" s="119"/>
      <c r="H222" s="89"/>
      <c r="I222" s="89"/>
      <c r="J222" s="89"/>
      <c r="K222" s="90"/>
      <c r="L222" s="97">
        <f t="shared" si="4"/>
        <v>0.70596035558738923</v>
      </c>
      <c r="M222" s="92">
        <f t="shared" si="0"/>
        <v>0</v>
      </c>
      <c r="N222">
        <f t="shared" si="5"/>
        <v>212</v>
      </c>
      <c r="O222" s="93">
        <f t="shared" si="1"/>
        <v>0</v>
      </c>
      <c r="P222" s="94">
        <v>1</v>
      </c>
      <c r="Q222" s="95">
        <f t="shared" ca="1" si="2"/>
        <v>8496.0103328756177</v>
      </c>
    </row>
    <row r="223" spans="1:17" ht="13" x14ac:dyDescent="0.15">
      <c r="A223" s="96">
        <f t="shared" si="3"/>
        <v>213</v>
      </c>
      <c r="B223" s="85"/>
      <c r="C223" s="86"/>
      <c r="D223" s="86"/>
      <c r="E223" s="86"/>
      <c r="F223" s="87"/>
      <c r="G223" s="119"/>
      <c r="H223" s="89"/>
      <c r="I223" s="89"/>
      <c r="J223" s="89"/>
      <c r="K223" s="90"/>
      <c r="L223" s="97">
        <f t="shared" si="4"/>
        <v>0.70479632715180329</v>
      </c>
      <c r="M223" s="92">
        <f t="shared" si="0"/>
        <v>0</v>
      </c>
      <c r="N223">
        <f t="shared" si="5"/>
        <v>213</v>
      </c>
      <c r="O223" s="93">
        <f t="shared" si="1"/>
        <v>0</v>
      </c>
      <c r="P223" s="94">
        <v>1</v>
      </c>
      <c r="Q223" s="95">
        <f t="shared" ca="1" si="2"/>
        <v>8496.0103328756177</v>
      </c>
    </row>
    <row r="224" spans="1:17" ht="13" x14ac:dyDescent="0.15">
      <c r="A224" s="96">
        <f t="shared" si="3"/>
        <v>214</v>
      </c>
      <c r="B224" s="85"/>
      <c r="C224" s="86"/>
      <c r="D224" s="86"/>
      <c r="E224" s="86"/>
      <c r="F224" s="87"/>
      <c r="G224" s="119"/>
      <c r="H224" s="89"/>
      <c r="I224" s="89"/>
      <c r="J224" s="89"/>
      <c r="K224" s="90"/>
      <c r="L224" s="97">
        <f t="shared" si="4"/>
        <v>0.70363421803390724</v>
      </c>
      <c r="M224" s="92">
        <f t="shared" si="0"/>
        <v>0</v>
      </c>
      <c r="N224">
        <f t="shared" si="5"/>
        <v>214</v>
      </c>
      <c r="O224" s="93">
        <f t="shared" si="1"/>
        <v>0</v>
      </c>
      <c r="P224" s="94">
        <v>1</v>
      </c>
      <c r="Q224" s="95">
        <f t="shared" ca="1" si="2"/>
        <v>8496.0103328756177</v>
      </c>
    </row>
    <row r="225" spans="1:17" ht="13" x14ac:dyDescent="0.15">
      <c r="A225" s="96">
        <f t="shared" si="3"/>
        <v>215</v>
      </c>
      <c r="B225" s="85"/>
      <c r="C225" s="86"/>
      <c r="D225" s="86"/>
      <c r="E225" s="86"/>
      <c r="F225" s="87"/>
      <c r="G225" s="119"/>
      <c r="H225" s="89"/>
      <c r="I225" s="89"/>
      <c r="J225" s="89"/>
      <c r="K225" s="90"/>
      <c r="L225" s="97">
        <f t="shared" si="4"/>
        <v>0.70247402506901857</v>
      </c>
      <c r="M225" s="92">
        <f t="shared" si="0"/>
        <v>0</v>
      </c>
      <c r="N225">
        <f t="shared" si="5"/>
        <v>215</v>
      </c>
      <c r="O225" s="93">
        <f t="shared" si="1"/>
        <v>0</v>
      </c>
      <c r="P225" s="94">
        <v>1</v>
      </c>
      <c r="Q225" s="95">
        <f t="shared" ca="1" si="2"/>
        <v>8496.0103328756177</v>
      </c>
    </row>
    <row r="226" spans="1:17" ht="13" x14ac:dyDescent="0.15">
      <c r="A226" s="96">
        <f t="shared" si="3"/>
        <v>216</v>
      </c>
      <c r="B226" s="85"/>
      <c r="C226" s="86"/>
      <c r="D226" s="86"/>
      <c r="E226" s="86"/>
      <c r="F226" s="87"/>
      <c r="G226" s="119"/>
      <c r="H226" s="89"/>
      <c r="I226" s="89"/>
      <c r="J226" s="89"/>
      <c r="K226" s="90"/>
      <c r="L226" s="97">
        <f t="shared" si="4"/>
        <v>0.70131574509767303</v>
      </c>
      <c r="M226" s="92">
        <f t="shared" si="0"/>
        <v>0</v>
      </c>
      <c r="N226">
        <f t="shared" si="5"/>
        <v>216</v>
      </c>
      <c r="O226" s="93">
        <f t="shared" si="1"/>
        <v>0</v>
      </c>
      <c r="P226" s="94">
        <v>1</v>
      </c>
      <c r="Q226" s="95">
        <f t="shared" ca="1" si="2"/>
        <v>8496.0103328756177</v>
      </c>
    </row>
    <row r="227" spans="1:17" ht="13" x14ac:dyDescent="0.15">
      <c r="A227" s="96">
        <f t="shared" si="3"/>
        <v>217</v>
      </c>
      <c r="B227" s="85"/>
      <c r="C227" s="86"/>
      <c r="D227" s="86"/>
      <c r="E227" s="86"/>
      <c r="F227" s="87"/>
      <c r="G227" s="119"/>
      <c r="H227" s="89"/>
      <c r="I227" s="89"/>
      <c r="J227" s="89"/>
      <c r="K227" s="90"/>
      <c r="L227" s="97">
        <f t="shared" si="4"/>
        <v>0.70015937496561564</v>
      </c>
      <c r="M227" s="92">
        <f t="shared" si="0"/>
        <v>0</v>
      </c>
      <c r="N227">
        <f t="shared" si="5"/>
        <v>217</v>
      </c>
      <c r="O227" s="93">
        <f t="shared" si="1"/>
        <v>0</v>
      </c>
      <c r="P227" s="94">
        <v>1</v>
      </c>
      <c r="Q227" s="95">
        <f t="shared" ca="1" si="2"/>
        <v>8496.0103328756177</v>
      </c>
    </row>
    <row r="228" spans="1:17" ht="13" x14ac:dyDescent="0.15">
      <c r="A228" s="96">
        <f t="shared" si="3"/>
        <v>218</v>
      </c>
      <c r="B228" s="85"/>
      <c r="C228" s="86"/>
      <c r="D228" s="86"/>
      <c r="E228" s="86"/>
      <c r="F228" s="87"/>
      <c r="G228" s="119"/>
      <c r="H228" s="89"/>
      <c r="I228" s="89"/>
      <c r="J228" s="89"/>
      <c r="K228" s="90"/>
      <c r="L228" s="97">
        <f t="shared" si="4"/>
        <v>0.69900491152379252</v>
      </c>
      <c r="M228" s="92">
        <f t="shared" si="0"/>
        <v>0</v>
      </c>
      <c r="N228">
        <f t="shared" si="5"/>
        <v>218</v>
      </c>
      <c r="O228" s="93">
        <f t="shared" si="1"/>
        <v>0</v>
      </c>
      <c r="P228" s="94">
        <v>1</v>
      </c>
      <c r="Q228" s="95">
        <f t="shared" ca="1" si="2"/>
        <v>8496.0103328756177</v>
      </c>
    </row>
    <row r="229" spans="1:17" ht="13" x14ac:dyDescent="0.15">
      <c r="A229" s="96">
        <f t="shared" si="3"/>
        <v>219</v>
      </c>
      <c r="B229" s="85"/>
      <c r="C229" s="86"/>
      <c r="D229" s="86"/>
      <c r="E229" s="86"/>
      <c r="F229" s="87"/>
      <c r="G229" s="119"/>
      <c r="H229" s="89"/>
      <c r="I229" s="89"/>
      <c r="J229" s="89"/>
      <c r="K229" s="90"/>
      <c r="L229" s="97">
        <f t="shared" si="4"/>
        <v>0.69785235162834214</v>
      </c>
      <c r="M229" s="92">
        <f t="shared" si="0"/>
        <v>0</v>
      </c>
      <c r="N229">
        <f t="shared" si="5"/>
        <v>219</v>
      </c>
      <c r="O229" s="93">
        <f t="shared" si="1"/>
        <v>0</v>
      </c>
      <c r="P229" s="94">
        <v>1</v>
      </c>
      <c r="Q229" s="95">
        <f t="shared" ca="1" si="2"/>
        <v>8496.0103328756177</v>
      </c>
    </row>
    <row r="230" spans="1:17" ht="13" x14ac:dyDescent="0.15">
      <c r="A230" s="96">
        <f t="shared" si="3"/>
        <v>220</v>
      </c>
      <c r="B230" s="85"/>
      <c r="C230" s="86"/>
      <c r="D230" s="86"/>
      <c r="E230" s="86"/>
      <c r="F230" s="87"/>
      <c r="G230" s="119"/>
      <c r="H230" s="89"/>
      <c r="I230" s="89"/>
      <c r="J230" s="89"/>
      <c r="K230" s="90"/>
      <c r="L230" s="97">
        <f t="shared" si="4"/>
        <v>0.69670169214058653</v>
      </c>
      <c r="M230" s="92">
        <f t="shared" si="0"/>
        <v>0</v>
      </c>
      <c r="N230">
        <f t="shared" si="5"/>
        <v>220</v>
      </c>
      <c r="O230" s="93">
        <f t="shared" si="1"/>
        <v>0</v>
      </c>
      <c r="P230" s="94">
        <v>1</v>
      </c>
      <c r="Q230" s="95">
        <f t="shared" ca="1" si="2"/>
        <v>8496.0103328756177</v>
      </c>
    </row>
    <row r="231" spans="1:17" ht="13" x14ac:dyDescent="0.15">
      <c r="A231" s="96">
        <f t="shared" si="3"/>
        <v>221</v>
      </c>
      <c r="B231" s="85"/>
      <c r="C231" s="86"/>
      <c r="D231" s="86"/>
      <c r="E231" s="86"/>
      <c r="F231" s="87"/>
      <c r="G231" s="119"/>
      <c r="H231" s="89"/>
      <c r="I231" s="89"/>
      <c r="J231" s="89"/>
      <c r="K231" s="90"/>
      <c r="L231" s="97">
        <f t="shared" si="4"/>
        <v>0.69555292992702322</v>
      </c>
      <c r="M231" s="92">
        <f t="shared" si="0"/>
        <v>0</v>
      </c>
      <c r="N231">
        <f t="shared" si="5"/>
        <v>221</v>
      </c>
      <c r="O231" s="93">
        <f t="shared" si="1"/>
        <v>0</v>
      </c>
      <c r="P231" s="94">
        <v>1</v>
      </c>
      <c r="Q231" s="95">
        <f t="shared" ca="1" si="2"/>
        <v>8496.0103328756177</v>
      </c>
    </row>
    <row r="232" spans="1:17" ht="13" x14ac:dyDescent="0.15">
      <c r="A232" s="96">
        <f t="shared" si="3"/>
        <v>222</v>
      </c>
      <c r="B232" s="85"/>
      <c r="C232" s="86"/>
      <c r="D232" s="86"/>
      <c r="E232" s="86"/>
      <c r="F232" s="87"/>
      <c r="G232" s="119"/>
      <c r="H232" s="89"/>
      <c r="I232" s="89"/>
      <c r="J232" s="89"/>
      <c r="K232" s="90"/>
      <c r="L232" s="97">
        <f t="shared" si="4"/>
        <v>0.6944060618593163</v>
      </c>
      <c r="M232" s="92">
        <f t="shared" si="0"/>
        <v>0</v>
      </c>
      <c r="N232">
        <f t="shared" si="5"/>
        <v>222</v>
      </c>
      <c r="O232" s="93">
        <f t="shared" si="1"/>
        <v>0</v>
      </c>
      <c r="P232" s="94">
        <v>1</v>
      </c>
      <c r="Q232" s="95">
        <f t="shared" ca="1" si="2"/>
        <v>8496.0103328756177</v>
      </c>
    </row>
    <row r="233" spans="1:17" ht="13" x14ac:dyDescent="0.15">
      <c r="A233" s="96">
        <f t="shared" si="3"/>
        <v>223</v>
      </c>
      <c r="B233" s="85"/>
      <c r="C233" s="86"/>
      <c r="D233" s="86"/>
      <c r="E233" s="86"/>
      <c r="F233" s="87"/>
      <c r="G233" s="119"/>
      <c r="H233" s="89"/>
      <c r="I233" s="89"/>
      <c r="J233" s="89"/>
      <c r="K233" s="90"/>
      <c r="L233" s="97">
        <f t="shared" si="4"/>
        <v>0.69326108481428805</v>
      </c>
      <c r="M233" s="92">
        <f t="shared" si="0"/>
        <v>0</v>
      </c>
      <c r="N233">
        <f t="shared" si="5"/>
        <v>223</v>
      </c>
      <c r="O233" s="93">
        <f t="shared" si="1"/>
        <v>0</v>
      </c>
      <c r="P233" s="94">
        <v>1</v>
      </c>
      <c r="Q233" s="95">
        <f t="shared" ca="1" si="2"/>
        <v>8496.0103328756177</v>
      </c>
    </row>
    <row r="234" spans="1:17" ht="13" x14ac:dyDescent="0.15">
      <c r="A234" s="96">
        <f t="shared" si="3"/>
        <v>224</v>
      </c>
      <c r="B234" s="85"/>
      <c r="C234" s="86"/>
      <c r="D234" s="86"/>
      <c r="E234" s="86"/>
      <c r="F234" s="87"/>
      <c r="G234" s="119"/>
      <c r="H234" s="89"/>
      <c r="I234" s="89"/>
      <c r="J234" s="89"/>
      <c r="K234" s="90"/>
      <c r="L234" s="97">
        <f t="shared" si="4"/>
        <v>0.69211799567391052</v>
      </c>
      <c r="M234" s="92">
        <f t="shared" si="0"/>
        <v>0</v>
      </c>
      <c r="N234">
        <f t="shared" si="5"/>
        <v>224</v>
      </c>
      <c r="O234" s="93">
        <f t="shared" si="1"/>
        <v>0</v>
      </c>
      <c r="P234" s="94">
        <v>1</v>
      </c>
      <c r="Q234" s="95">
        <f t="shared" ca="1" si="2"/>
        <v>8496.0103328756177</v>
      </c>
    </row>
    <row r="235" spans="1:17" ht="13" x14ac:dyDescent="0.15">
      <c r="A235" s="96">
        <f t="shared" si="3"/>
        <v>225</v>
      </c>
      <c r="B235" s="85"/>
      <c r="C235" s="86"/>
      <c r="D235" s="86"/>
      <c r="E235" s="86"/>
      <c r="F235" s="87"/>
      <c r="G235" s="119"/>
      <c r="H235" s="89"/>
      <c r="I235" s="89"/>
      <c r="J235" s="89"/>
      <c r="K235" s="90"/>
      <c r="L235" s="97">
        <f t="shared" si="4"/>
        <v>0.69097679132529688</v>
      </c>
      <c r="M235" s="92">
        <f t="shared" si="0"/>
        <v>0</v>
      </c>
      <c r="N235">
        <f t="shared" si="5"/>
        <v>225</v>
      </c>
      <c r="O235" s="93">
        <f t="shared" si="1"/>
        <v>0</v>
      </c>
      <c r="P235" s="94">
        <v>1</v>
      </c>
      <c r="Q235" s="95">
        <f t="shared" ca="1" si="2"/>
        <v>8496.0103328756177</v>
      </c>
    </row>
    <row r="236" spans="1:17" ht="13" x14ac:dyDescent="0.15">
      <c r="A236" s="96">
        <f t="shared" si="3"/>
        <v>226</v>
      </c>
      <c r="B236" s="85"/>
      <c r="C236" s="86"/>
      <c r="D236" s="86"/>
      <c r="E236" s="86"/>
      <c r="F236" s="87"/>
      <c r="G236" s="119"/>
      <c r="H236" s="89"/>
      <c r="I236" s="89"/>
      <c r="J236" s="89"/>
      <c r="K236" s="90"/>
      <c r="L236" s="97">
        <f t="shared" si="4"/>
        <v>0.68983746866069295</v>
      </c>
      <c r="M236" s="92">
        <f t="shared" si="0"/>
        <v>0</v>
      </c>
      <c r="N236">
        <f t="shared" si="5"/>
        <v>226</v>
      </c>
      <c r="O236" s="93">
        <f t="shared" si="1"/>
        <v>0</v>
      </c>
      <c r="P236" s="94">
        <v>1</v>
      </c>
      <c r="Q236" s="95">
        <f t="shared" ca="1" si="2"/>
        <v>8496.0103328756177</v>
      </c>
    </row>
    <row r="237" spans="1:17" ht="13" x14ac:dyDescent="0.15">
      <c r="A237" s="96">
        <f t="shared" si="3"/>
        <v>227</v>
      </c>
      <c r="B237" s="85"/>
      <c r="C237" s="86"/>
      <c r="D237" s="86"/>
      <c r="E237" s="86"/>
      <c r="F237" s="87"/>
      <c r="G237" s="119"/>
      <c r="H237" s="89"/>
      <c r="I237" s="89"/>
      <c r="J237" s="89"/>
      <c r="K237" s="90"/>
      <c r="L237" s="97">
        <f t="shared" si="4"/>
        <v>0.68870002457746882</v>
      </c>
      <c r="M237" s="92">
        <f t="shared" si="0"/>
        <v>0</v>
      </c>
      <c r="N237">
        <f t="shared" si="5"/>
        <v>227</v>
      </c>
      <c r="O237" s="93">
        <f t="shared" si="1"/>
        <v>0</v>
      </c>
      <c r="P237" s="94">
        <v>1</v>
      </c>
      <c r="Q237" s="95">
        <f t="shared" ca="1" si="2"/>
        <v>8496.0103328756177</v>
      </c>
    </row>
    <row r="238" spans="1:17" ht="13" x14ac:dyDescent="0.15">
      <c r="A238" s="96">
        <f t="shared" si="3"/>
        <v>228</v>
      </c>
      <c r="B238" s="85"/>
      <c r="C238" s="86"/>
      <c r="D238" s="86"/>
      <c r="E238" s="86"/>
      <c r="F238" s="87"/>
      <c r="G238" s="119"/>
      <c r="H238" s="89"/>
      <c r="I238" s="89"/>
      <c r="J238" s="89"/>
      <c r="K238" s="90"/>
      <c r="L238" s="97">
        <f t="shared" si="4"/>
        <v>0.68756445597811044</v>
      </c>
      <c r="M238" s="92">
        <f t="shared" si="0"/>
        <v>0</v>
      </c>
      <c r="N238">
        <f t="shared" si="5"/>
        <v>228</v>
      </c>
      <c r="O238" s="93">
        <f t="shared" si="1"/>
        <v>0</v>
      </c>
      <c r="P238" s="94">
        <v>1</v>
      </c>
      <c r="Q238" s="95">
        <f t="shared" ca="1" si="2"/>
        <v>8496.0103328756177</v>
      </c>
    </row>
    <row r="239" spans="1:17" ht="13" x14ac:dyDescent="0.15">
      <c r="A239" s="96">
        <f t="shared" si="3"/>
        <v>229</v>
      </c>
      <c r="B239" s="85"/>
      <c r="C239" s="86"/>
      <c r="D239" s="86"/>
      <c r="E239" s="86"/>
      <c r="F239" s="87"/>
      <c r="G239" s="119"/>
      <c r="H239" s="89"/>
      <c r="I239" s="89"/>
      <c r="J239" s="89"/>
      <c r="K239" s="90"/>
      <c r="L239" s="97">
        <f t="shared" si="4"/>
        <v>0.68643075977021106</v>
      </c>
      <c r="M239" s="92">
        <f t="shared" si="0"/>
        <v>0</v>
      </c>
      <c r="N239">
        <f t="shared" si="5"/>
        <v>229</v>
      </c>
      <c r="O239" s="93">
        <f t="shared" si="1"/>
        <v>0</v>
      </c>
      <c r="P239" s="94">
        <v>1</v>
      </c>
      <c r="Q239" s="95">
        <f t="shared" ca="1" si="2"/>
        <v>8496.0103328756177</v>
      </c>
    </row>
    <row r="240" spans="1:17" ht="13" x14ac:dyDescent="0.15">
      <c r="A240" s="96">
        <f t="shared" si="3"/>
        <v>230</v>
      </c>
      <c r="B240" s="85"/>
      <c r="C240" s="86"/>
      <c r="D240" s="86"/>
      <c r="E240" s="86"/>
      <c r="F240" s="87"/>
      <c r="G240" s="119"/>
      <c r="H240" s="89"/>
      <c r="I240" s="89"/>
      <c r="J240" s="89"/>
      <c r="K240" s="90"/>
      <c r="L240" s="97">
        <f t="shared" si="4"/>
        <v>0.68529893286646293</v>
      </c>
      <c r="M240" s="92">
        <f t="shared" si="0"/>
        <v>0</v>
      </c>
      <c r="N240">
        <f t="shared" si="5"/>
        <v>230</v>
      </c>
      <c r="O240" s="93">
        <f t="shared" si="1"/>
        <v>0</v>
      </c>
      <c r="P240" s="94">
        <v>1</v>
      </c>
      <c r="Q240" s="95">
        <f t="shared" ca="1" si="2"/>
        <v>8496.0103328756177</v>
      </c>
    </row>
    <row r="241" spans="1:17" ht="13" x14ac:dyDescent="0.15">
      <c r="A241" s="96">
        <f t="shared" si="3"/>
        <v>231</v>
      </c>
      <c r="B241" s="85"/>
      <c r="C241" s="86"/>
      <c r="D241" s="86"/>
      <c r="E241" s="86"/>
      <c r="F241" s="87"/>
      <c r="G241" s="119"/>
      <c r="H241" s="89"/>
      <c r="I241" s="89"/>
      <c r="J241" s="89"/>
      <c r="K241" s="90"/>
      <c r="L241" s="97">
        <f t="shared" si="4"/>
        <v>0.68416897218464878</v>
      </c>
      <c r="M241" s="92">
        <f t="shared" si="0"/>
        <v>0</v>
      </c>
      <c r="N241">
        <f t="shared" si="5"/>
        <v>231</v>
      </c>
      <c r="O241" s="93">
        <f t="shared" si="1"/>
        <v>0</v>
      </c>
      <c r="P241" s="94">
        <v>1</v>
      </c>
      <c r="Q241" s="95">
        <f t="shared" ca="1" si="2"/>
        <v>8496.0103328756177</v>
      </c>
    </row>
    <row r="242" spans="1:17" ht="13" x14ac:dyDescent="0.15">
      <c r="A242" s="96">
        <f t="shared" si="3"/>
        <v>232</v>
      </c>
      <c r="B242" s="85"/>
      <c r="C242" s="86"/>
      <c r="D242" s="86"/>
      <c r="E242" s="86"/>
      <c r="F242" s="87"/>
      <c r="G242" s="119"/>
      <c r="H242" s="89"/>
      <c r="I242" s="89"/>
      <c r="J242" s="89"/>
      <c r="K242" s="90"/>
      <c r="L242" s="97">
        <f t="shared" si="4"/>
        <v>0.68304087464763352</v>
      </c>
      <c r="M242" s="92">
        <f t="shared" si="0"/>
        <v>0</v>
      </c>
      <c r="N242">
        <f t="shared" si="5"/>
        <v>232</v>
      </c>
      <c r="O242" s="93">
        <f t="shared" si="1"/>
        <v>0</v>
      </c>
      <c r="P242" s="94">
        <v>1</v>
      </c>
      <c r="Q242" s="95">
        <f t="shared" ca="1" si="2"/>
        <v>8496.0103328756177</v>
      </c>
    </row>
    <row r="243" spans="1:17" ht="13" x14ac:dyDescent="0.15">
      <c r="A243" s="96">
        <f t="shared" si="3"/>
        <v>233</v>
      </c>
      <c r="B243" s="85"/>
      <c r="C243" s="86"/>
      <c r="D243" s="86"/>
      <c r="E243" s="86"/>
      <c r="F243" s="87"/>
      <c r="G243" s="119"/>
      <c r="H243" s="89"/>
      <c r="I243" s="89"/>
      <c r="J243" s="89"/>
      <c r="K243" s="90"/>
      <c r="L243" s="97">
        <f t="shared" si="4"/>
        <v>0.68191463718335577</v>
      </c>
      <c r="M243" s="92">
        <f t="shared" si="0"/>
        <v>0</v>
      </c>
      <c r="N243">
        <f t="shared" si="5"/>
        <v>233</v>
      </c>
      <c r="O243" s="93">
        <f t="shared" si="1"/>
        <v>0</v>
      </c>
      <c r="P243" s="94">
        <v>1</v>
      </c>
      <c r="Q243" s="95">
        <f t="shared" ca="1" si="2"/>
        <v>8496.0103328756177</v>
      </c>
    </row>
    <row r="244" spans="1:17" ht="13" x14ac:dyDescent="0.15">
      <c r="A244" s="96">
        <f t="shared" si="3"/>
        <v>234</v>
      </c>
      <c r="B244" s="85"/>
      <c r="C244" s="86"/>
      <c r="D244" s="86"/>
      <c r="E244" s="86"/>
      <c r="F244" s="87"/>
      <c r="G244" s="119"/>
      <c r="H244" s="89"/>
      <c r="I244" s="89"/>
      <c r="J244" s="89"/>
      <c r="K244" s="90"/>
      <c r="L244" s="97">
        <f t="shared" si="4"/>
        <v>0.68079025672481963</v>
      </c>
      <c r="M244" s="92">
        <f t="shared" si="0"/>
        <v>0</v>
      </c>
      <c r="N244">
        <f t="shared" si="5"/>
        <v>234</v>
      </c>
      <c r="O244" s="93">
        <f t="shared" si="1"/>
        <v>0</v>
      </c>
      <c r="P244" s="94">
        <v>1</v>
      </c>
      <c r="Q244" s="95">
        <f t="shared" ca="1" si="2"/>
        <v>8496.0103328756177</v>
      </c>
    </row>
    <row r="245" spans="1:17" ht="13" x14ac:dyDescent="0.15">
      <c r="A245" s="96">
        <f t="shared" si="3"/>
        <v>235</v>
      </c>
      <c r="B245" s="85"/>
      <c r="C245" s="86"/>
      <c r="D245" s="86"/>
      <c r="E245" s="86"/>
      <c r="F245" s="87"/>
      <c r="G245" s="119"/>
      <c r="H245" s="89"/>
      <c r="I245" s="89"/>
      <c r="J245" s="89"/>
      <c r="K245" s="90"/>
      <c r="L245" s="97">
        <f t="shared" si="4"/>
        <v>0.67966773021008609</v>
      </c>
      <c r="M245" s="92">
        <f t="shared" si="0"/>
        <v>0</v>
      </c>
      <c r="N245">
        <f t="shared" si="5"/>
        <v>235</v>
      </c>
      <c r="O245" s="93">
        <f t="shared" si="1"/>
        <v>0</v>
      </c>
      <c r="P245" s="94">
        <v>1</v>
      </c>
      <c r="Q245" s="95">
        <f t="shared" ca="1" si="2"/>
        <v>8496.0103328756177</v>
      </c>
    </row>
    <row r="246" spans="1:17" ht="13" x14ac:dyDescent="0.15">
      <c r="A246" s="96">
        <f t="shared" si="3"/>
        <v>236</v>
      </c>
      <c r="B246" s="85"/>
      <c r="C246" s="86"/>
      <c r="D246" s="86"/>
      <c r="E246" s="86"/>
      <c r="F246" s="87"/>
      <c r="G246" s="119"/>
      <c r="H246" s="89"/>
      <c r="I246" s="89"/>
      <c r="J246" s="89"/>
      <c r="K246" s="90"/>
      <c r="L246" s="97">
        <f t="shared" si="4"/>
        <v>0.67854705458226494</v>
      </c>
      <c r="M246" s="92">
        <f t="shared" si="0"/>
        <v>0</v>
      </c>
      <c r="N246">
        <f t="shared" si="5"/>
        <v>236</v>
      </c>
      <c r="O246" s="93">
        <f t="shared" si="1"/>
        <v>0</v>
      </c>
      <c r="P246" s="94">
        <v>1</v>
      </c>
      <c r="Q246" s="95">
        <f t="shared" ca="1" si="2"/>
        <v>8496.0103328756177</v>
      </c>
    </row>
    <row r="247" spans="1:17" ht="13" x14ac:dyDescent="0.15">
      <c r="A247" s="96">
        <f t="shared" si="3"/>
        <v>237</v>
      </c>
      <c r="B247" s="85"/>
      <c r="C247" s="86"/>
      <c r="D247" s="86"/>
      <c r="E247" s="86"/>
      <c r="F247" s="87"/>
      <c r="G247" s="119"/>
      <c r="H247" s="89"/>
      <c r="I247" s="89"/>
      <c r="J247" s="89"/>
      <c r="K247" s="90"/>
      <c r="L247" s="97">
        <f t="shared" si="4"/>
        <v>0.67742822678950643</v>
      </c>
      <c r="M247" s="92">
        <f t="shared" si="0"/>
        <v>0</v>
      </c>
      <c r="N247">
        <f t="shared" si="5"/>
        <v>237</v>
      </c>
      <c r="O247" s="93">
        <f t="shared" si="1"/>
        <v>0</v>
      </c>
      <c r="P247" s="94">
        <v>1</v>
      </c>
      <c r="Q247" s="95">
        <f t="shared" ca="1" si="2"/>
        <v>8496.0103328756177</v>
      </c>
    </row>
    <row r="248" spans="1:17" ht="13" x14ac:dyDescent="0.15">
      <c r="A248" s="96">
        <f t="shared" si="3"/>
        <v>238</v>
      </c>
      <c r="B248" s="85"/>
      <c r="C248" s="86"/>
      <c r="D248" s="86"/>
      <c r="E248" s="86"/>
      <c r="F248" s="87"/>
      <c r="G248" s="119"/>
      <c r="H248" s="89"/>
      <c r="I248" s="89"/>
      <c r="J248" s="89"/>
      <c r="K248" s="90"/>
      <c r="L248" s="97">
        <f t="shared" si="4"/>
        <v>0.67631124378499274</v>
      </c>
      <c r="M248" s="92">
        <f t="shared" si="0"/>
        <v>0</v>
      </c>
      <c r="N248">
        <f t="shared" si="5"/>
        <v>238</v>
      </c>
      <c r="O248" s="93">
        <f t="shared" si="1"/>
        <v>0</v>
      </c>
      <c r="P248" s="94">
        <v>1</v>
      </c>
      <c r="Q248" s="95">
        <f t="shared" ca="1" si="2"/>
        <v>8496.0103328756177</v>
      </c>
    </row>
    <row r="249" spans="1:17" ht="13" x14ac:dyDescent="0.15">
      <c r="A249" s="96">
        <f t="shared" si="3"/>
        <v>239</v>
      </c>
      <c r="B249" s="85"/>
      <c r="C249" s="86"/>
      <c r="D249" s="86"/>
      <c r="E249" s="86"/>
      <c r="F249" s="87"/>
      <c r="G249" s="119"/>
      <c r="H249" s="89"/>
      <c r="I249" s="89"/>
      <c r="J249" s="89"/>
      <c r="K249" s="90"/>
      <c r="L249" s="97">
        <f t="shared" si="4"/>
        <v>0.67519610252692985</v>
      </c>
      <c r="M249" s="92">
        <f t="shared" si="0"/>
        <v>0</v>
      </c>
      <c r="N249">
        <f t="shared" si="5"/>
        <v>239</v>
      </c>
      <c r="O249" s="93">
        <f t="shared" si="1"/>
        <v>0</v>
      </c>
      <c r="P249" s="94">
        <v>1</v>
      </c>
      <c r="Q249" s="95">
        <f t="shared" ca="1" si="2"/>
        <v>8496.0103328756177</v>
      </c>
    </row>
    <row r="250" spans="1:17" ht="13" x14ac:dyDescent="0.15">
      <c r="A250" s="96">
        <f t="shared" si="3"/>
        <v>240</v>
      </c>
      <c r="B250" s="85"/>
      <c r="C250" s="86"/>
      <c r="D250" s="86"/>
      <c r="E250" s="86"/>
      <c r="F250" s="87"/>
      <c r="G250" s="119"/>
      <c r="H250" s="89"/>
      <c r="I250" s="89"/>
      <c r="J250" s="89"/>
      <c r="K250" s="90"/>
      <c r="L250" s="97">
        <f t="shared" si="4"/>
        <v>0.67408279997853926</v>
      </c>
      <c r="M250" s="92">
        <f t="shared" si="0"/>
        <v>0</v>
      </c>
      <c r="N250">
        <f t="shared" si="5"/>
        <v>240</v>
      </c>
      <c r="O250" s="93">
        <f t="shared" si="1"/>
        <v>0</v>
      </c>
      <c r="P250" s="94">
        <v>1</v>
      </c>
      <c r="Q250" s="95">
        <f t="shared" ca="1" si="2"/>
        <v>8496.0103328756177</v>
      </c>
    </row>
    <row r="251" spans="1:17" ht="13" x14ac:dyDescent="0.15">
      <c r="A251" s="96">
        <f t="shared" si="3"/>
        <v>241</v>
      </c>
      <c r="B251" s="85"/>
      <c r="C251" s="86"/>
      <c r="D251" s="86"/>
      <c r="E251" s="86"/>
      <c r="F251" s="87"/>
      <c r="G251" s="119"/>
      <c r="H251" s="89"/>
      <c r="I251" s="89"/>
      <c r="J251" s="89"/>
      <c r="K251" s="90"/>
      <c r="L251" s="97">
        <f t="shared" si="4"/>
        <v>0.67297133310804969</v>
      </c>
      <c r="M251" s="92">
        <f t="shared" si="0"/>
        <v>0</v>
      </c>
      <c r="N251">
        <f t="shared" si="5"/>
        <v>241</v>
      </c>
      <c r="O251" s="93">
        <f t="shared" si="1"/>
        <v>0</v>
      </c>
      <c r="P251" s="94">
        <v>1</v>
      </c>
      <c r="Q251" s="95">
        <f t="shared" ca="1" si="2"/>
        <v>8496.0103328756177</v>
      </c>
    </row>
    <row r="252" spans="1:17" ht="13" x14ac:dyDescent="0.15">
      <c r="A252" s="96">
        <f t="shared" si="3"/>
        <v>242</v>
      </c>
      <c r="B252" s="85"/>
      <c r="C252" s="86"/>
      <c r="D252" s="86"/>
      <c r="E252" s="86"/>
      <c r="F252" s="87"/>
      <c r="G252" s="119"/>
      <c r="H252" s="89"/>
      <c r="I252" s="89"/>
      <c r="J252" s="89"/>
      <c r="K252" s="90"/>
      <c r="L252" s="97">
        <f t="shared" si="4"/>
        <v>0.67186169888868874</v>
      </c>
      <c r="M252" s="92">
        <f t="shared" si="0"/>
        <v>0</v>
      </c>
      <c r="N252">
        <f t="shared" si="5"/>
        <v>242</v>
      </c>
      <c r="O252" s="93">
        <f t="shared" si="1"/>
        <v>0</v>
      </c>
      <c r="P252" s="94">
        <v>1</v>
      </c>
      <c r="Q252" s="95">
        <f t="shared" ca="1" si="2"/>
        <v>8496.0103328756177</v>
      </c>
    </row>
    <row r="253" spans="1:17" ht="13" x14ac:dyDescent="0.15">
      <c r="A253" s="96">
        <f t="shared" si="3"/>
        <v>243</v>
      </c>
      <c r="B253" s="85"/>
      <c r="C253" s="86"/>
      <c r="D253" s="86"/>
      <c r="E253" s="86"/>
      <c r="F253" s="87"/>
      <c r="G253" s="119"/>
      <c r="H253" s="89"/>
      <c r="I253" s="89"/>
      <c r="J253" s="89"/>
      <c r="K253" s="90"/>
      <c r="L253" s="97">
        <f t="shared" si="4"/>
        <v>0.67075389429867482</v>
      </c>
      <c r="M253" s="92">
        <f t="shared" si="0"/>
        <v>0</v>
      </c>
      <c r="N253">
        <f t="shared" si="5"/>
        <v>243</v>
      </c>
      <c r="O253" s="93">
        <f t="shared" si="1"/>
        <v>0</v>
      </c>
      <c r="P253" s="94">
        <v>1</v>
      </c>
      <c r="Q253" s="95">
        <f t="shared" ca="1" si="2"/>
        <v>8496.0103328756177</v>
      </c>
    </row>
    <row r="254" spans="1:17" ht="13" x14ac:dyDescent="0.15">
      <c r="A254" s="96">
        <f t="shared" si="3"/>
        <v>244</v>
      </c>
      <c r="B254" s="85"/>
      <c r="C254" s="86"/>
      <c r="D254" s="86"/>
      <c r="E254" s="86"/>
      <c r="F254" s="87"/>
      <c r="G254" s="119"/>
      <c r="H254" s="89"/>
      <c r="I254" s="89"/>
      <c r="J254" s="89"/>
      <c r="K254" s="90"/>
      <c r="L254" s="97">
        <f t="shared" si="4"/>
        <v>0.6696479163212089</v>
      </c>
      <c r="M254" s="92">
        <f t="shared" si="0"/>
        <v>0</v>
      </c>
      <c r="N254">
        <f t="shared" si="5"/>
        <v>244</v>
      </c>
      <c r="O254" s="93">
        <f t="shared" si="1"/>
        <v>0</v>
      </c>
      <c r="P254" s="94">
        <v>1</v>
      </c>
      <c r="Q254" s="95">
        <f t="shared" ca="1" si="2"/>
        <v>8496.0103328756177</v>
      </c>
    </row>
    <row r="255" spans="1:17" ht="13" x14ac:dyDescent="0.15">
      <c r="A255" s="96">
        <f t="shared" si="3"/>
        <v>245</v>
      </c>
      <c r="B255" s="85"/>
      <c r="C255" s="86"/>
      <c r="D255" s="86"/>
      <c r="E255" s="86"/>
      <c r="F255" s="87"/>
      <c r="G255" s="119"/>
      <c r="H255" s="89"/>
      <c r="I255" s="89"/>
      <c r="J255" s="89"/>
      <c r="K255" s="90"/>
      <c r="L255" s="97">
        <f t="shared" si="4"/>
        <v>0.66854376194446596</v>
      </c>
      <c r="M255" s="92">
        <f t="shared" si="0"/>
        <v>0</v>
      </c>
      <c r="N255">
        <f t="shared" si="5"/>
        <v>245</v>
      </c>
      <c r="O255" s="93">
        <f t="shared" si="1"/>
        <v>0</v>
      </c>
      <c r="P255" s="94">
        <v>1</v>
      </c>
      <c r="Q255" s="95">
        <f t="shared" ca="1" si="2"/>
        <v>8496.0103328756177</v>
      </c>
    </row>
    <row r="256" spans="1:17" ht="13" x14ac:dyDescent="0.15">
      <c r="A256" s="96">
        <f t="shared" si="3"/>
        <v>246</v>
      </c>
      <c r="B256" s="85"/>
      <c r="C256" s="86"/>
      <c r="D256" s="86"/>
      <c r="E256" s="86"/>
      <c r="F256" s="87"/>
      <c r="G256" s="119"/>
      <c r="H256" s="89"/>
      <c r="I256" s="89"/>
      <c r="J256" s="89"/>
      <c r="K256" s="90"/>
      <c r="L256" s="97">
        <f t="shared" si="4"/>
        <v>0.66744142816158736</v>
      </c>
      <c r="M256" s="92">
        <f t="shared" si="0"/>
        <v>0</v>
      </c>
      <c r="N256">
        <f t="shared" si="5"/>
        <v>246</v>
      </c>
      <c r="O256" s="93">
        <f t="shared" si="1"/>
        <v>0</v>
      </c>
      <c r="P256" s="94">
        <v>1</v>
      </c>
      <c r="Q256" s="95">
        <f t="shared" ca="1" si="2"/>
        <v>8496.0103328756177</v>
      </c>
    </row>
    <row r="257" spans="1:17" ht="13" x14ac:dyDescent="0.15">
      <c r="A257" s="96">
        <f t="shared" si="3"/>
        <v>247</v>
      </c>
      <c r="B257" s="85"/>
      <c r="C257" s="86"/>
      <c r="D257" s="86"/>
      <c r="E257" s="86"/>
      <c r="F257" s="87"/>
      <c r="G257" s="119"/>
      <c r="H257" s="89"/>
      <c r="I257" s="89"/>
      <c r="J257" s="89"/>
      <c r="K257" s="90"/>
      <c r="L257" s="97">
        <f t="shared" si="4"/>
        <v>0.66634091197067213</v>
      </c>
      <c r="M257" s="92">
        <f t="shared" si="0"/>
        <v>0</v>
      </c>
      <c r="N257">
        <f t="shared" si="5"/>
        <v>247</v>
      </c>
      <c r="O257" s="93">
        <f t="shared" si="1"/>
        <v>0</v>
      </c>
      <c r="P257" s="94">
        <v>1</v>
      </c>
      <c r="Q257" s="95">
        <f t="shared" ca="1" si="2"/>
        <v>8496.0103328756177</v>
      </c>
    </row>
    <row r="258" spans="1:17" ht="13" x14ac:dyDescent="0.15">
      <c r="A258" s="96">
        <f t="shared" si="3"/>
        <v>248</v>
      </c>
      <c r="B258" s="85"/>
      <c r="C258" s="86"/>
      <c r="D258" s="86"/>
      <c r="E258" s="86"/>
      <c r="F258" s="87"/>
      <c r="G258" s="119"/>
      <c r="H258" s="89"/>
      <c r="I258" s="89"/>
      <c r="J258" s="89"/>
      <c r="K258" s="90"/>
      <c r="L258" s="97">
        <f t="shared" si="4"/>
        <v>0.66524221037476905</v>
      </c>
      <c r="M258" s="92">
        <f t="shared" si="0"/>
        <v>0</v>
      </c>
      <c r="N258">
        <f t="shared" si="5"/>
        <v>248</v>
      </c>
      <c r="O258" s="93">
        <f t="shared" si="1"/>
        <v>0</v>
      </c>
      <c r="P258" s="94">
        <v>1</v>
      </c>
      <c r="Q258" s="95">
        <f t="shared" ca="1" si="2"/>
        <v>8496.0103328756177</v>
      </c>
    </row>
    <row r="259" spans="1:17" ht="13" x14ac:dyDescent="0.15">
      <c r="A259" s="96">
        <f t="shared" si="3"/>
        <v>249</v>
      </c>
      <c r="B259" s="85"/>
      <c r="C259" s="86"/>
      <c r="D259" s="86"/>
      <c r="E259" s="86"/>
      <c r="F259" s="87"/>
      <c r="G259" s="119"/>
      <c r="H259" s="89"/>
      <c r="I259" s="89"/>
      <c r="J259" s="89"/>
      <c r="K259" s="90"/>
      <c r="L259" s="97">
        <f t="shared" si="4"/>
        <v>0.66414532038186858</v>
      </c>
      <c r="M259" s="92">
        <f t="shared" si="0"/>
        <v>0</v>
      </c>
      <c r="N259">
        <f t="shared" si="5"/>
        <v>249</v>
      </c>
      <c r="O259" s="93">
        <f t="shared" si="1"/>
        <v>0</v>
      </c>
      <c r="P259" s="94">
        <v>1</v>
      </c>
      <c r="Q259" s="95">
        <f t="shared" ca="1" si="2"/>
        <v>8496.0103328756177</v>
      </c>
    </row>
    <row r="260" spans="1:17" ht="13" x14ac:dyDescent="0.15">
      <c r="A260" s="96">
        <f t="shared" si="3"/>
        <v>250</v>
      </c>
      <c r="B260" s="85"/>
      <c r="C260" s="86"/>
      <c r="D260" s="86"/>
      <c r="E260" s="86"/>
      <c r="F260" s="87"/>
      <c r="G260" s="119"/>
      <c r="H260" s="89"/>
      <c r="I260" s="89"/>
      <c r="J260" s="89"/>
      <c r="K260" s="90"/>
      <c r="L260" s="97">
        <f t="shared" si="4"/>
        <v>0.66305023900489435</v>
      </c>
      <c r="M260" s="92">
        <f t="shared" si="0"/>
        <v>0</v>
      </c>
      <c r="N260">
        <f t="shared" si="5"/>
        <v>250</v>
      </c>
      <c r="O260" s="93">
        <f t="shared" si="1"/>
        <v>0</v>
      </c>
      <c r="P260" s="94">
        <v>1</v>
      </c>
      <c r="Q260" s="95">
        <f t="shared" ca="1" si="2"/>
        <v>8496.0103328756177</v>
      </c>
    </row>
    <row r="261" spans="1:17" ht="13" x14ac:dyDescent="0.15">
      <c r="A261" s="96">
        <f t="shared" si="3"/>
        <v>251</v>
      </c>
      <c r="B261" s="85"/>
      <c r="C261" s="86"/>
      <c r="D261" s="86"/>
      <c r="E261" s="86"/>
      <c r="F261" s="87"/>
      <c r="G261" s="119"/>
      <c r="H261" s="89"/>
      <c r="I261" s="89"/>
      <c r="J261" s="89"/>
      <c r="K261" s="90"/>
      <c r="L261" s="97">
        <f t="shared" si="4"/>
        <v>0.6619569632616954</v>
      </c>
      <c r="M261" s="92">
        <f t="shared" si="0"/>
        <v>0</v>
      </c>
      <c r="N261">
        <f t="shared" si="5"/>
        <v>251</v>
      </c>
      <c r="O261" s="93">
        <f t="shared" si="1"/>
        <v>0</v>
      </c>
      <c r="P261" s="94">
        <v>1</v>
      </c>
      <c r="Q261" s="95">
        <f t="shared" ca="1" si="2"/>
        <v>8496.0103328756177</v>
      </c>
    </row>
    <row r="262" spans="1:17" ht="13" x14ac:dyDescent="0.15">
      <c r="A262" s="96">
        <f t="shared" si="3"/>
        <v>252</v>
      </c>
      <c r="B262" s="85"/>
      <c r="C262" s="86"/>
      <c r="D262" s="86"/>
      <c r="E262" s="86"/>
      <c r="F262" s="87"/>
      <c r="G262" s="119"/>
      <c r="H262" s="89"/>
      <c r="I262" s="89"/>
      <c r="J262" s="89"/>
      <c r="K262" s="90"/>
      <c r="L262" s="97">
        <f t="shared" si="4"/>
        <v>0.66086549017503793</v>
      </c>
      <c r="M262" s="92">
        <f t="shared" si="0"/>
        <v>0</v>
      </c>
      <c r="N262">
        <f t="shared" si="5"/>
        <v>252</v>
      </c>
      <c r="O262" s="93">
        <f t="shared" si="1"/>
        <v>0</v>
      </c>
      <c r="P262" s="94">
        <v>1</v>
      </c>
      <c r="Q262" s="95">
        <f t="shared" ca="1" si="2"/>
        <v>8496.0103328756177</v>
      </c>
    </row>
    <row r="263" spans="1:17" ht="13" x14ac:dyDescent="0.15">
      <c r="A263" s="96">
        <f t="shared" si="3"/>
        <v>253</v>
      </c>
      <c r="B263" s="85"/>
      <c r="C263" s="86"/>
      <c r="D263" s="86"/>
      <c r="E263" s="86"/>
      <c r="F263" s="87"/>
      <c r="G263" s="119"/>
      <c r="H263" s="89"/>
      <c r="I263" s="89"/>
      <c r="J263" s="89"/>
      <c r="K263" s="90"/>
      <c r="L263" s="97">
        <f t="shared" si="4"/>
        <v>0.65977581677259711</v>
      </c>
      <c r="M263" s="92">
        <f t="shared" si="0"/>
        <v>0</v>
      </c>
      <c r="N263">
        <f t="shared" si="5"/>
        <v>253</v>
      </c>
      <c r="O263" s="93">
        <f t="shared" si="1"/>
        <v>0</v>
      </c>
      <c r="P263" s="94">
        <v>1</v>
      </c>
      <c r="Q263" s="95">
        <f t="shared" ca="1" si="2"/>
        <v>8496.0103328756177</v>
      </c>
    </row>
    <row r="264" spans="1:17" ht="13" x14ac:dyDescent="0.15">
      <c r="A264" s="96">
        <f t="shared" si="3"/>
        <v>254</v>
      </c>
      <c r="B264" s="85"/>
      <c r="C264" s="86"/>
      <c r="D264" s="86"/>
      <c r="E264" s="86"/>
      <c r="F264" s="87"/>
      <c r="G264" s="119"/>
      <c r="H264" s="89"/>
      <c r="I264" s="89"/>
      <c r="J264" s="89"/>
      <c r="K264" s="90"/>
      <c r="L264" s="97">
        <f t="shared" si="4"/>
        <v>0.6586879400869492</v>
      </c>
      <c r="M264" s="92">
        <f t="shared" si="0"/>
        <v>0</v>
      </c>
      <c r="N264">
        <f t="shared" si="5"/>
        <v>254</v>
      </c>
      <c r="O264" s="93">
        <f t="shared" si="1"/>
        <v>0</v>
      </c>
      <c r="P264" s="94">
        <v>1</v>
      </c>
      <c r="Q264" s="95">
        <f t="shared" ca="1" si="2"/>
        <v>8496.0103328756177</v>
      </c>
    </row>
    <row r="265" spans="1:17" ht="13" x14ac:dyDescent="0.15">
      <c r="A265" s="96">
        <f t="shared" si="3"/>
        <v>255</v>
      </c>
      <c r="B265" s="85"/>
      <c r="C265" s="86"/>
      <c r="D265" s="86"/>
      <c r="E265" s="86"/>
      <c r="F265" s="87"/>
      <c r="G265" s="119"/>
      <c r="H265" s="89"/>
      <c r="I265" s="89"/>
      <c r="J265" s="89"/>
      <c r="K265" s="90"/>
      <c r="L265" s="97">
        <f t="shared" si="4"/>
        <v>0.65760185715556307</v>
      </c>
      <c r="M265" s="92">
        <f t="shared" si="0"/>
        <v>0</v>
      </c>
      <c r="N265">
        <f t="shared" si="5"/>
        <v>255</v>
      </c>
      <c r="O265" s="93">
        <f t="shared" si="1"/>
        <v>0</v>
      </c>
      <c r="P265" s="94">
        <v>1</v>
      </c>
      <c r="Q265" s="95">
        <f t="shared" ca="1" si="2"/>
        <v>8496.0103328756177</v>
      </c>
    </row>
    <row r="266" spans="1:17" ht="13" x14ac:dyDescent="0.15">
      <c r="A266" s="96">
        <f t="shared" si="3"/>
        <v>256</v>
      </c>
      <c r="B266" s="85"/>
      <c r="C266" s="86"/>
      <c r="D266" s="86"/>
      <c r="E266" s="86"/>
      <c r="F266" s="87"/>
      <c r="G266" s="119"/>
      <c r="H266" s="89"/>
      <c r="I266" s="89"/>
      <c r="J266" s="89"/>
      <c r="K266" s="90"/>
      <c r="L266" s="97">
        <f t="shared" si="4"/>
        <v>0.6565175650207925</v>
      </c>
      <c r="M266" s="92">
        <f t="shared" si="0"/>
        <v>0</v>
      </c>
      <c r="N266">
        <f t="shared" si="5"/>
        <v>256</v>
      </c>
      <c r="O266" s="93">
        <f t="shared" si="1"/>
        <v>0</v>
      </c>
      <c r="P266" s="94">
        <v>1</v>
      </c>
      <c r="Q266" s="95">
        <f t="shared" ca="1" si="2"/>
        <v>8496.0103328756177</v>
      </c>
    </row>
    <row r="267" spans="1:17" ht="13" x14ac:dyDescent="0.15">
      <c r="A267" s="96">
        <f t="shared" si="3"/>
        <v>257</v>
      </c>
      <c r="B267" s="85"/>
      <c r="C267" s="86"/>
      <c r="D267" s="86"/>
      <c r="E267" s="86"/>
      <c r="F267" s="87"/>
      <c r="G267" s="119"/>
      <c r="H267" s="89"/>
      <c r="I267" s="89"/>
      <c r="J267" s="89"/>
      <c r="K267" s="90"/>
      <c r="L267" s="97">
        <f t="shared" si="4"/>
        <v>0.65543506072986812</v>
      </c>
      <c r="M267" s="92">
        <f t="shared" si="0"/>
        <v>0</v>
      </c>
      <c r="N267">
        <f t="shared" si="5"/>
        <v>257</v>
      </c>
      <c r="O267" s="93">
        <f t="shared" si="1"/>
        <v>0</v>
      </c>
      <c r="P267" s="94">
        <v>1</v>
      </c>
      <c r="Q267" s="95">
        <f t="shared" ca="1" si="2"/>
        <v>8496.0103328756177</v>
      </c>
    </row>
    <row r="268" spans="1:17" ht="13" x14ac:dyDescent="0.15">
      <c r="A268" s="96">
        <f t="shared" si="3"/>
        <v>258</v>
      </c>
      <c r="B268" s="85"/>
      <c r="C268" s="86"/>
      <c r="D268" s="86"/>
      <c r="E268" s="86"/>
      <c r="F268" s="87"/>
      <c r="G268" s="119"/>
      <c r="H268" s="89"/>
      <c r="I268" s="89"/>
      <c r="J268" s="89"/>
      <c r="K268" s="90"/>
      <c r="L268" s="97">
        <f t="shared" si="4"/>
        <v>0.65435434133488912</v>
      </c>
      <c r="M268" s="92">
        <f t="shared" si="0"/>
        <v>0</v>
      </c>
      <c r="N268">
        <f t="shared" si="5"/>
        <v>258</v>
      </c>
      <c r="O268" s="93">
        <f t="shared" si="1"/>
        <v>0</v>
      </c>
      <c r="P268" s="94">
        <v>1</v>
      </c>
      <c r="Q268" s="95">
        <f t="shared" ca="1" si="2"/>
        <v>8496.0103328756177</v>
      </c>
    </row>
    <row r="269" spans="1:17" ht="13" x14ac:dyDescent="0.15">
      <c r="A269" s="96">
        <f t="shared" si="3"/>
        <v>259</v>
      </c>
      <c r="B269" s="85"/>
      <c r="C269" s="86"/>
      <c r="D269" s="86"/>
      <c r="E269" s="86"/>
      <c r="F269" s="87"/>
      <c r="G269" s="119"/>
      <c r="H269" s="89"/>
      <c r="I269" s="89"/>
      <c r="J269" s="89"/>
      <c r="K269" s="90"/>
      <c r="L269" s="97">
        <f t="shared" si="4"/>
        <v>0.65327540389281535</v>
      </c>
      <c r="M269" s="92">
        <f t="shared" si="0"/>
        <v>0</v>
      </c>
      <c r="N269">
        <f t="shared" si="5"/>
        <v>259</v>
      </c>
      <c r="O269" s="93">
        <f t="shared" si="1"/>
        <v>0</v>
      </c>
      <c r="P269" s="94">
        <v>1</v>
      </c>
      <c r="Q269" s="95">
        <f t="shared" ca="1" si="2"/>
        <v>8496.0103328756177</v>
      </c>
    </row>
    <row r="270" spans="1:17" ht="13" x14ac:dyDescent="0.15">
      <c r="A270" s="96">
        <f t="shared" si="3"/>
        <v>260</v>
      </c>
      <c r="B270" s="85"/>
      <c r="C270" s="86"/>
      <c r="D270" s="86"/>
      <c r="E270" s="86"/>
      <c r="F270" s="87"/>
      <c r="G270" s="119"/>
      <c r="H270" s="89"/>
      <c r="I270" s="89"/>
      <c r="J270" s="89"/>
      <c r="K270" s="90"/>
      <c r="L270" s="97">
        <f t="shared" si="4"/>
        <v>0.65219824546545946</v>
      </c>
      <c r="M270" s="92">
        <f t="shared" si="0"/>
        <v>0</v>
      </c>
      <c r="N270">
        <f t="shared" si="5"/>
        <v>260</v>
      </c>
      <c r="O270" s="93">
        <f t="shared" si="1"/>
        <v>0</v>
      </c>
      <c r="P270" s="94">
        <v>1</v>
      </c>
      <c r="Q270" s="95">
        <f t="shared" ca="1" si="2"/>
        <v>8496.0103328756177</v>
      </c>
    </row>
    <row r="271" spans="1:17" ht="13" x14ac:dyDescent="0.15">
      <c r="A271" s="96">
        <f t="shared" si="3"/>
        <v>261</v>
      </c>
      <c r="B271" s="85"/>
      <c r="C271" s="86"/>
      <c r="D271" s="86"/>
      <c r="E271" s="86"/>
      <c r="F271" s="87"/>
      <c r="G271" s="119"/>
      <c r="H271" s="89"/>
      <c r="I271" s="89"/>
      <c r="J271" s="89"/>
      <c r="K271" s="90"/>
      <c r="L271" s="97">
        <f t="shared" si="4"/>
        <v>0.65112286311947853</v>
      </c>
      <c r="M271" s="92">
        <f t="shared" si="0"/>
        <v>0</v>
      </c>
      <c r="N271">
        <f t="shared" si="5"/>
        <v>261</v>
      </c>
      <c r="O271" s="93">
        <f t="shared" si="1"/>
        <v>0</v>
      </c>
      <c r="P271" s="94">
        <v>1</v>
      </c>
      <c r="Q271" s="95">
        <f t="shared" ca="1" si="2"/>
        <v>8496.0103328756177</v>
      </c>
    </row>
    <row r="272" spans="1:17" ht="13" x14ac:dyDescent="0.15">
      <c r="A272" s="96">
        <f t="shared" si="3"/>
        <v>262</v>
      </c>
      <c r="B272" s="85"/>
      <c r="C272" s="86"/>
      <c r="D272" s="86"/>
      <c r="E272" s="86"/>
      <c r="F272" s="87"/>
      <c r="G272" s="119"/>
      <c r="H272" s="89"/>
      <c r="I272" s="89"/>
      <c r="J272" s="89"/>
      <c r="K272" s="90"/>
      <c r="L272" s="97">
        <f t="shared" si="4"/>
        <v>0.65004925392636659</v>
      </c>
      <c r="M272" s="92">
        <f t="shared" si="0"/>
        <v>0</v>
      </c>
      <c r="N272">
        <f t="shared" si="5"/>
        <v>262</v>
      </c>
      <c r="O272" s="93">
        <f t="shared" si="1"/>
        <v>0</v>
      </c>
      <c r="P272" s="94">
        <v>1</v>
      </c>
      <c r="Q272" s="95">
        <f t="shared" ca="1" si="2"/>
        <v>8496.0103328756177</v>
      </c>
    </row>
    <row r="273" spans="1:17" ht="13" x14ac:dyDescent="0.15">
      <c r="A273" s="96">
        <f t="shared" si="3"/>
        <v>263</v>
      </c>
      <c r="B273" s="85"/>
      <c r="C273" s="86"/>
      <c r="D273" s="86"/>
      <c r="E273" s="86"/>
      <c r="F273" s="87"/>
      <c r="G273" s="119"/>
      <c r="H273" s="89"/>
      <c r="I273" s="89"/>
      <c r="J273" s="89"/>
      <c r="K273" s="90"/>
      <c r="L273" s="97">
        <f t="shared" si="4"/>
        <v>0.6489774149624461</v>
      </c>
      <c r="M273" s="92">
        <f t="shared" si="0"/>
        <v>0</v>
      </c>
      <c r="N273">
        <f t="shared" si="5"/>
        <v>263</v>
      </c>
      <c r="O273" s="93">
        <f t="shared" si="1"/>
        <v>0</v>
      </c>
      <c r="P273" s="94">
        <v>1</v>
      </c>
      <c r="Q273" s="95">
        <f t="shared" ca="1" si="2"/>
        <v>8496.0103328756177</v>
      </c>
    </row>
    <row r="274" spans="1:17" ht="13" x14ac:dyDescent="0.15">
      <c r="A274" s="96">
        <f t="shared" si="3"/>
        <v>264</v>
      </c>
      <c r="B274" s="85"/>
      <c r="C274" s="86"/>
      <c r="D274" s="86"/>
      <c r="E274" s="86"/>
      <c r="F274" s="87"/>
      <c r="G274" s="119"/>
      <c r="H274" s="89"/>
      <c r="I274" s="89"/>
      <c r="J274" s="89"/>
      <c r="K274" s="90"/>
      <c r="L274" s="97">
        <f t="shared" si="4"/>
        <v>0.64790734330886035</v>
      </c>
      <c r="M274" s="92">
        <f t="shared" si="0"/>
        <v>0</v>
      </c>
      <c r="N274">
        <f t="shared" si="5"/>
        <v>264</v>
      </c>
      <c r="O274" s="93">
        <f t="shared" si="1"/>
        <v>0</v>
      </c>
      <c r="P274" s="94">
        <v>1</v>
      </c>
      <c r="Q274" s="95">
        <f t="shared" ca="1" si="2"/>
        <v>8496.0103328756177</v>
      </c>
    </row>
    <row r="275" spans="1:17" ht="13" x14ac:dyDescent="0.15">
      <c r="A275" s="96">
        <f t="shared" si="3"/>
        <v>265</v>
      </c>
      <c r="B275" s="85"/>
      <c r="C275" s="86"/>
      <c r="D275" s="86"/>
      <c r="E275" s="86"/>
      <c r="F275" s="87"/>
      <c r="G275" s="119"/>
      <c r="H275" s="89"/>
      <c r="I275" s="89"/>
      <c r="J275" s="89"/>
      <c r="K275" s="90"/>
      <c r="L275" s="97">
        <f t="shared" si="4"/>
        <v>0.64683903605156545</v>
      </c>
      <c r="M275" s="92">
        <f t="shared" si="0"/>
        <v>0</v>
      </c>
      <c r="N275">
        <f t="shared" si="5"/>
        <v>265</v>
      </c>
      <c r="O275" s="93">
        <f t="shared" si="1"/>
        <v>0</v>
      </c>
      <c r="P275" s="94">
        <v>1</v>
      </c>
      <c r="Q275" s="95">
        <f t="shared" ca="1" si="2"/>
        <v>8496.0103328756177</v>
      </c>
    </row>
    <row r="276" spans="1:17" ht="13" x14ac:dyDescent="0.15">
      <c r="A276" s="96">
        <f t="shared" si="3"/>
        <v>266</v>
      </c>
      <c r="B276" s="85"/>
      <c r="C276" s="86"/>
      <c r="D276" s="86"/>
      <c r="E276" s="86"/>
      <c r="F276" s="87"/>
      <c r="G276" s="119"/>
      <c r="H276" s="89"/>
      <c r="I276" s="89"/>
      <c r="J276" s="89"/>
      <c r="K276" s="90"/>
      <c r="L276" s="97">
        <f t="shared" si="4"/>
        <v>0.64577249028132233</v>
      </c>
      <c r="M276" s="92">
        <f t="shared" si="0"/>
        <v>0</v>
      </c>
      <c r="N276">
        <f t="shared" si="5"/>
        <v>266</v>
      </c>
      <c r="O276" s="93">
        <f t="shared" si="1"/>
        <v>0</v>
      </c>
      <c r="P276" s="94">
        <v>1</v>
      </c>
      <c r="Q276" s="95">
        <f t="shared" ca="1" si="2"/>
        <v>8496.0103328756177</v>
      </c>
    </row>
    <row r="277" spans="1:17" ht="13" x14ac:dyDescent="0.15">
      <c r="A277" s="96">
        <f t="shared" si="3"/>
        <v>267</v>
      </c>
      <c r="B277" s="85"/>
      <c r="C277" s="86"/>
      <c r="D277" s="86"/>
      <c r="E277" s="86"/>
      <c r="F277" s="87"/>
      <c r="G277" s="119"/>
      <c r="H277" s="89"/>
      <c r="I277" s="89"/>
      <c r="J277" s="89"/>
      <c r="K277" s="90"/>
      <c r="L277" s="97">
        <f t="shared" si="4"/>
        <v>0.64470770309368886</v>
      </c>
      <c r="M277" s="92">
        <f t="shared" si="0"/>
        <v>0</v>
      </c>
      <c r="N277">
        <f t="shared" si="5"/>
        <v>267</v>
      </c>
      <c r="O277" s="93">
        <f t="shared" si="1"/>
        <v>0</v>
      </c>
      <c r="P277" s="94">
        <v>1</v>
      </c>
      <c r="Q277" s="95">
        <f t="shared" ca="1" si="2"/>
        <v>8496.0103328756177</v>
      </c>
    </row>
    <row r="278" spans="1:17" ht="13" x14ac:dyDescent="0.15">
      <c r="A278" s="96">
        <f t="shared" si="3"/>
        <v>268</v>
      </c>
      <c r="B278" s="85"/>
      <c r="C278" s="86"/>
      <c r="D278" s="86"/>
      <c r="E278" s="86"/>
      <c r="F278" s="87"/>
      <c r="G278" s="119"/>
      <c r="H278" s="89"/>
      <c r="I278" s="89"/>
      <c r="J278" s="89"/>
      <c r="K278" s="90"/>
      <c r="L278" s="97">
        <f t="shared" si="4"/>
        <v>0.64364467158901184</v>
      </c>
      <c r="M278" s="92">
        <f t="shared" si="0"/>
        <v>0</v>
      </c>
      <c r="N278">
        <f t="shared" si="5"/>
        <v>268</v>
      </c>
      <c r="O278" s="93">
        <f t="shared" si="1"/>
        <v>0</v>
      </c>
      <c r="P278" s="94">
        <v>1</v>
      </c>
      <c r="Q278" s="95">
        <f t="shared" ca="1" si="2"/>
        <v>8496.0103328756177</v>
      </c>
    </row>
    <row r="279" spans="1:17" ht="13" x14ac:dyDescent="0.15">
      <c r="A279" s="96">
        <f t="shared" si="3"/>
        <v>269</v>
      </c>
      <c r="B279" s="85"/>
      <c r="C279" s="86"/>
      <c r="D279" s="86"/>
      <c r="E279" s="86"/>
      <c r="F279" s="87"/>
      <c r="G279" s="119"/>
      <c r="H279" s="89"/>
      <c r="I279" s="89"/>
      <c r="J279" s="89"/>
      <c r="K279" s="90"/>
      <c r="L279" s="97">
        <f t="shared" si="4"/>
        <v>0.64258339287241928</v>
      </c>
      <c r="M279" s="92">
        <f t="shared" si="0"/>
        <v>0</v>
      </c>
      <c r="N279">
        <f t="shared" si="5"/>
        <v>269</v>
      </c>
      <c r="O279" s="93">
        <f t="shared" si="1"/>
        <v>0</v>
      </c>
      <c r="P279" s="94">
        <v>1</v>
      </c>
      <c r="Q279" s="95">
        <f t="shared" ca="1" si="2"/>
        <v>8496.0103328756177</v>
      </c>
    </row>
    <row r="280" spans="1:17" ht="13" x14ac:dyDescent="0.15">
      <c r="A280" s="96">
        <f t="shared" si="3"/>
        <v>270</v>
      </c>
      <c r="B280" s="85"/>
      <c r="C280" s="86"/>
      <c r="D280" s="86"/>
      <c r="E280" s="86"/>
      <c r="F280" s="87"/>
      <c r="G280" s="119"/>
      <c r="H280" s="89"/>
      <c r="I280" s="89"/>
      <c r="J280" s="89"/>
      <c r="K280" s="90"/>
      <c r="L280" s="97">
        <f t="shared" si="4"/>
        <v>0.64152386405381234</v>
      </c>
      <c r="M280" s="92">
        <f t="shared" si="0"/>
        <v>0</v>
      </c>
      <c r="N280">
        <f t="shared" si="5"/>
        <v>270</v>
      </c>
      <c r="O280" s="93">
        <f t="shared" si="1"/>
        <v>0</v>
      </c>
      <c r="P280" s="94">
        <v>1</v>
      </c>
      <c r="Q280" s="95">
        <f t="shared" ca="1" si="2"/>
        <v>8496.0103328756177</v>
      </c>
    </row>
    <row r="281" spans="1:17" ht="13" x14ac:dyDescent="0.15">
      <c r="A281" s="96">
        <f t="shared" si="3"/>
        <v>271</v>
      </c>
      <c r="B281" s="85"/>
      <c r="C281" s="86"/>
      <c r="D281" s="86"/>
      <c r="E281" s="86"/>
      <c r="F281" s="87"/>
      <c r="G281" s="119"/>
      <c r="H281" s="89"/>
      <c r="I281" s="89"/>
      <c r="J281" s="89"/>
      <c r="K281" s="90"/>
      <c r="L281" s="97">
        <f t="shared" si="4"/>
        <v>0.64046608224785773</v>
      </c>
      <c r="M281" s="92">
        <f t="shared" si="0"/>
        <v>0</v>
      </c>
      <c r="N281">
        <f t="shared" si="5"/>
        <v>271</v>
      </c>
      <c r="O281" s="93">
        <f t="shared" si="1"/>
        <v>0</v>
      </c>
      <c r="P281" s="94">
        <v>1</v>
      </c>
      <c r="Q281" s="95">
        <f t="shared" ca="1" si="2"/>
        <v>8496.0103328756177</v>
      </c>
    </row>
    <row r="282" spans="1:17" ht="13" x14ac:dyDescent="0.15">
      <c r="A282" s="96">
        <f t="shared" si="3"/>
        <v>272</v>
      </c>
      <c r="B282" s="85"/>
      <c r="C282" s="86"/>
      <c r="D282" s="86"/>
      <c r="E282" s="86"/>
      <c r="F282" s="87"/>
      <c r="G282" s="119"/>
      <c r="H282" s="89"/>
      <c r="I282" s="89"/>
      <c r="J282" s="89"/>
      <c r="K282" s="90"/>
      <c r="L282" s="97">
        <f t="shared" si="4"/>
        <v>0.63941004457397932</v>
      </c>
      <c r="M282" s="92">
        <f t="shared" si="0"/>
        <v>0</v>
      </c>
      <c r="N282">
        <f t="shared" si="5"/>
        <v>272</v>
      </c>
      <c r="O282" s="93">
        <f t="shared" si="1"/>
        <v>0</v>
      </c>
      <c r="P282" s="94">
        <v>1</v>
      </c>
      <c r="Q282" s="95">
        <f t="shared" ca="1" si="2"/>
        <v>8496.0103328756177</v>
      </c>
    </row>
    <row r="283" spans="1:17" ht="13" x14ac:dyDescent="0.15">
      <c r="A283" s="96">
        <f t="shared" si="3"/>
        <v>273</v>
      </c>
      <c r="B283" s="85"/>
      <c r="C283" s="86"/>
      <c r="D283" s="86"/>
      <c r="E283" s="86"/>
      <c r="F283" s="87"/>
      <c r="G283" s="119"/>
      <c r="H283" s="89"/>
      <c r="I283" s="89"/>
      <c r="J283" s="89"/>
      <c r="K283" s="90"/>
      <c r="L283" s="97">
        <f t="shared" si="4"/>
        <v>0.63835574815635099</v>
      </c>
      <c r="M283" s="92">
        <f t="shared" si="0"/>
        <v>0</v>
      </c>
      <c r="N283">
        <f t="shared" si="5"/>
        <v>273</v>
      </c>
      <c r="O283" s="93">
        <f t="shared" si="1"/>
        <v>0</v>
      </c>
      <c r="P283" s="94">
        <v>1</v>
      </c>
      <c r="Q283" s="95">
        <f t="shared" ca="1" si="2"/>
        <v>8496.0103328756177</v>
      </c>
    </row>
    <row r="284" spans="1:17" ht="13" x14ac:dyDescent="0.15">
      <c r="A284" s="96">
        <f t="shared" si="3"/>
        <v>274</v>
      </c>
      <c r="B284" s="85"/>
      <c r="C284" s="86"/>
      <c r="D284" s="86"/>
      <c r="E284" s="86"/>
      <c r="F284" s="87"/>
      <c r="G284" s="119"/>
      <c r="H284" s="89"/>
      <c r="I284" s="89"/>
      <c r="J284" s="89"/>
      <c r="K284" s="90"/>
      <c r="L284" s="97">
        <f t="shared" si="4"/>
        <v>0.63730319012388825</v>
      </c>
      <c r="M284" s="92">
        <f t="shared" si="0"/>
        <v>0</v>
      </c>
      <c r="N284">
        <f t="shared" si="5"/>
        <v>274</v>
      </c>
      <c r="O284" s="93">
        <f t="shared" si="1"/>
        <v>0</v>
      </c>
      <c r="P284" s="94">
        <v>1</v>
      </c>
      <c r="Q284" s="95">
        <f t="shared" ca="1" si="2"/>
        <v>8496.0103328756177</v>
      </c>
    </row>
    <row r="285" spans="1:17" ht="13" x14ac:dyDescent="0.15">
      <c r="A285" s="96">
        <f t="shared" si="3"/>
        <v>275</v>
      </c>
      <c r="B285" s="85"/>
      <c r="C285" s="86"/>
      <c r="D285" s="86"/>
      <c r="E285" s="86"/>
      <c r="F285" s="87"/>
      <c r="G285" s="119"/>
      <c r="H285" s="89"/>
      <c r="I285" s="89"/>
      <c r="J285" s="89"/>
      <c r="K285" s="90"/>
      <c r="L285" s="97">
        <f t="shared" si="4"/>
        <v>0.63625236761024073</v>
      </c>
      <c r="M285" s="92">
        <f t="shared" si="0"/>
        <v>0</v>
      </c>
      <c r="N285">
        <f t="shared" si="5"/>
        <v>275</v>
      </c>
      <c r="O285" s="93">
        <f t="shared" si="1"/>
        <v>0</v>
      </c>
      <c r="P285" s="94">
        <v>1</v>
      </c>
      <c r="Q285" s="95">
        <f t="shared" ca="1" si="2"/>
        <v>8496.0103328756177</v>
      </c>
    </row>
    <row r="286" spans="1:17" ht="13" x14ac:dyDescent="0.15">
      <c r="A286" s="96">
        <f t="shared" si="3"/>
        <v>276</v>
      </c>
      <c r="B286" s="85"/>
      <c r="C286" s="86"/>
      <c r="D286" s="86"/>
      <c r="E286" s="86"/>
      <c r="F286" s="87"/>
      <c r="G286" s="119"/>
      <c r="H286" s="89"/>
      <c r="I286" s="89"/>
      <c r="J286" s="89"/>
      <c r="K286" s="90"/>
      <c r="L286" s="97">
        <f t="shared" si="4"/>
        <v>0.63520327775378416</v>
      </c>
      <c r="M286" s="92">
        <f t="shared" si="0"/>
        <v>0</v>
      </c>
      <c r="N286">
        <f t="shared" si="5"/>
        <v>276</v>
      </c>
      <c r="O286" s="93">
        <f t="shared" si="1"/>
        <v>0</v>
      </c>
      <c r="P286" s="94">
        <v>1</v>
      </c>
      <c r="Q286" s="95">
        <f t="shared" ca="1" si="2"/>
        <v>8496.0103328756177</v>
      </c>
    </row>
    <row r="287" spans="1:17" ht="13" x14ac:dyDescent="0.15">
      <c r="A287" s="96">
        <f t="shared" si="3"/>
        <v>277</v>
      </c>
      <c r="B287" s="85"/>
      <c r="C287" s="86"/>
      <c r="D287" s="86"/>
      <c r="E287" s="86"/>
      <c r="F287" s="87"/>
      <c r="G287" s="119"/>
      <c r="H287" s="89"/>
      <c r="I287" s="89"/>
      <c r="J287" s="89"/>
      <c r="K287" s="90"/>
      <c r="L287" s="97">
        <f t="shared" si="4"/>
        <v>0.6341559176976127</v>
      </c>
      <c r="M287" s="92">
        <f t="shared" si="0"/>
        <v>0</v>
      </c>
      <c r="N287">
        <f t="shared" si="5"/>
        <v>277</v>
      </c>
      <c r="O287" s="93">
        <f t="shared" si="1"/>
        <v>0</v>
      </c>
      <c r="P287" s="94">
        <v>1</v>
      </c>
      <c r="Q287" s="95">
        <f t="shared" ca="1" si="2"/>
        <v>8496.0103328756177</v>
      </c>
    </row>
    <row r="288" spans="1:17" ht="13" x14ac:dyDescent="0.15">
      <c r="A288" s="96">
        <f t="shared" si="3"/>
        <v>278</v>
      </c>
      <c r="B288" s="85"/>
      <c r="C288" s="86"/>
      <c r="D288" s="86"/>
      <c r="E288" s="86"/>
      <c r="F288" s="87"/>
      <c r="G288" s="119"/>
      <c r="H288" s="89"/>
      <c r="I288" s="89"/>
      <c r="J288" s="89"/>
      <c r="K288" s="90"/>
      <c r="L288" s="97">
        <f t="shared" si="4"/>
        <v>0.63311028458953122</v>
      </c>
      <c r="M288" s="92">
        <f t="shared" si="0"/>
        <v>0</v>
      </c>
      <c r="N288">
        <f t="shared" si="5"/>
        <v>278</v>
      </c>
      <c r="O288" s="93">
        <f t="shared" si="1"/>
        <v>0</v>
      </c>
      <c r="P288" s="94">
        <v>1</v>
      </c>
      <c r="Q288" s="95">
        <f t="shared" ca="1" si="2"/>
        <v>8496.0103328756177</v>
      </c>
    </row>
    <row r="289" spans="1:17" ht="13" x14ac:dyDescent="0.15">
      <c r="A289" s="96">
        <f t="shared" si="3"/>
        <v>279</v>
      </c>
      <c r="B289" s="85"/>
      <c r="C289" s="86"/>
      <c r="D289" s="86"/>
      <c r="E289" s="86"/>
      <c r="F289" s="87"/>
      <c r="G289" s="119"/>
      <c r="H289" s="89"/>
      <c r="I289" s="89"/>
      <c r="J289" s="89"/>
      <c r="K289" s="90"/>
      <c r="L289" s="97">
        <f t="shared" si="4"/>
        <v>0.63206637558204748</v>
      </c>
      <c r="M289" s="92">
        <f t="shared" si="0"/>
        <v>0</v>
      </c>
      <c r="N289">
        <f t="shared" si="5"/>
        <v>279</v>
      </c>
      <c r="O289" s="93">
        <f t="shared" si="1"/>
        <v>0</v>
      </c>
      <c r="P289" s="94">
        <v>1</v>
      </c>
      <c r="Q289" s="95">
        <f t="shared" ca="1" si="2"/>
        <v>8496.0103328756177</v>
      </c>
    </row>
    <row r="290" spans="1:17" ht="13" x14ac:dyDescent="0.15">
      <c r="A290" s="96">
        <f t="shared" si="3"/>
        <v>280</v>
      </c>
      <c r="B290" s="85"/>
      <c r="C290" s="86"/>
      <c r="D290" s="86"/>
      <c r="E290" s="86"/>
      <c r="F290" s="87"/>
      <c r="G290" s="119"/>
      <c r="H290" s="89"/>
      <c r="I290" s="89"/>
      <c r="J290" s="89"/>
      <c r="K290" s="90"/>
      <c r="L290" s="97">
        <f t="shared" si="4"/>
        <v>0.63102418783236414</v>
      </c>
      <c r="M290" s="92">
        <f t="shared" si="0"/>
        <v>0</v>
      </c>
      <c r="N290">
        <f t="shared" si="5"/>
        <v>280</v>
      </c>
      <c r="O290" s="93">
        <f t="shared" si="1"/>
        <v>0</v>
      </c>
      <c r="P290" s="94">
        <v>1</v>
      </c>
      <c r="Q290" s="95">
        <f t="shared" ca="1" si="2"/>
        <v>8496.0103328756177</v>
      </c>
    </row>
    <row r="291" spans="1:17" ht="13" x14ac:dyDescent="0.15">
      <c r="A291" s="96">
        <f t="shared" si="3"/>
        <v>281</v>
      </c>
      <c r="B291" s="85"/>
      <c r="C291" s="86"/>
      <c r="D291" s="86"/>
      <c r="E291" s="86"/>
      <c r="F291" s="87"/>
      <c r="G291" s="119"/>
      <c r="H291" s="89"/>
      <c r="I291" s="89"/>
      <c r="J291" s="89"/>
      <c r="K291" s="90"/>
      <c r="L291" s="97">
        <f t="shared" si="4"/>
        <v>0.62998371850237145</v>
      </c>
      <c r="M291" s="92">
        <f t="shared" si="0"/>
        <v>0</v>
      </c>
      <c r="N291">
        <f t="shared" si="5"/>
        <v>281</v>
      </c>
      <c r="O291" s="93">
        <f t="shared" si="1"/>
        <v>0</v>
      </c>
      <c r="P291" s="94">
        <v>1</v>
      </c>
      <c r="Q291" s="95">
        <f t="shared" ca="1" si="2"/>
        <v>8496.0103328756177</v>
      </c>
    </row>
    <row r="292" spans="1:17" ht="13" x14ac:dyDescent="0.15">
      <c r="A292" s="96">
        <f t="shared" si="3"/>
        <v>282</v>
      </c>
      <c r="B292" s="85"/>
      <c r="C292" s="86"/>
      <c r="D292" s="86"/>
      <c r="E292" s="86"/>
      <c r="F292" s="87"/>
      <c r="G292" s="119"/>
      <c r="H292" s="89"/>
      <c r="I292" s="89"/>
      <c r="J292" s="89"/>
      <c r="K292" s="90"/>
      <c r="L292" s="97">
        <f t="shared" si="4"/>
        <v>0.62894496475863926</v>
      </c>
      <c r="M292" s="92">
        <f t="shared" si="0"/>
        <v>0</v>
      </c>
      <c r="N292">
        <f t="shared" si="5"/>
        <v>282</v>
      </c>
      <c r="O292" s="93">
        <f t="shared" si="1"/>
        <v>0</v>
      </c>
      <c r="P292" s="94">
        <v>1</v>
      </c>
      <c r="Q292" s="95">
        <f t="shared" ca="1" si="2"/>
        <v>8496.0103328756177</v>
      </c>
    </row>
    <row r="293" spans="1:17" ht="13" x14ac:dyDescent="0.15">
      <c r="A293" s="96">
        <f t="shared" si="3"/>
        <v>283</v>
      </c>
      <c r="B293" s="85"/>
      <c r="C293" s="86"/>
      <c r="D293" s="86"/>
      <c r="E293" s="86"/>
      <c r="F293" s="87"/>
      <c r="G293" s="119"/>
      <c r="H293" s="89"/>
      <c r="I293" s="89"/>
      <c r="J293" s="89"/>
      <c r="K293" s="90"/>
      <c r="L293" s="97">
        <f t="shared" si="4"/>
        <v>0.62790792377240923</v>
      </c>
      <c r="M293" s="92">
        <f t="shared" si="0"/>
        <v>0</v>
      </c>
      <c r="N293">
        <f t="shared" si="5"/>
        <v>283</v>
      </c>
      <c r="O293" s="93">
        <f t="shared" si="1"/>
        <v>0</v>
      </c>
      <c r="P293" s="94">
        <v>1</v>
      </c>
      <c r="Q293" s="95">
        <f t="shared" ca="1" si="2"/>
        <v>8496.0103328756177</v>
      </c>
    </row>
    <row r="294" spans="1:17" ht="13" x14ac:dyDescent="0.15">
      <c r="A294" s="96">
        <f t="shared" si="3"/>
        <v>284</v>
      </c>
      <c r="B294" s="85"/>
      <c r="C294" s="86"/>
      <c r="D294" s="86"/>
      <c r="E294" s="86"/>
      <c r="F294" s="87"/>
      <c r="G294" s="119"/>
      <c r="H294" s="89"/>
      <c r="I294" s="89"/>
      <c r="J294" s="89"/>
      <c r="K294" s="90"/>
      <c r="L294" s="97">
        <f t="shared" si="4"/>
        <v>0.62687259271958728</v>
      </c>
      <c r="M294" s="92">
        <f t="shared" si="0"/>
        <v>0</v>
      </c>
      <c r="N294">
        <f t="shared" si="5"/>
        <v>284</v>
      </c>
      <c r="O294" s="93">
        <f t="shared" si="1"/>
        <v>0</v>
      </c>
      <c r="P294" s="94">
        <v>1</v>
      </c>
      <c r="Q294" s="95">
        <f t="shared" ca="1" si="2"/>
        <v>8496.0103328756177</v>
      </c>
    </row>
    <row r="295" spans="1:17" ht="13" x14ac:dyDescent="0.15">
      <c r="A295" s="96">
        <f t="shared" si="3"/>
        <v>285</v>
      </c>
      <c r="B295" s="85"/>
      <c r="C295" s="86"/>
      <c r="D295" s="86"/>
      <c r="E295" s="86"/>
      <c r="F295" s="87"/>
      <c r="G295" s="119"/>
      <c r="H295" s="89"/>
      <c r="I295" s="89"/>
      <c r="J295" s="89"/>
      <c r="K295" s="90"/>
      <c r="L295" s="97">
        <f t="shared" si="4"/>
        <v>0.62583896878073597</v>
      </c>
      <c r="M295" s="92">
        <f t="shared" si="0"/>
        <v>0</v>
      </c>
      <c r="N295">
        <f t="shared" si="5"/>
        <v>285</v>
      </c>
      <c r="O295" s="93">
        <f t="shared" si="1"/>
        <v>0</v>
      </c>
      <c r="P295" s="94">
        <v>1</v>
      </c>
      <c r="Q295" s="95">
        <f t="shared" ca="1" si="2"/>
        <v>8496.0103328756177</v>
      </c>
    </row>
    <row r="296" spans="1:17" ht="13" x14ac:dyDescent="0.15">
      <c r="A296" s="96">
        <f t="shared" si="3"/>
        <v>286</v>
      </c>
      <c r="B296" s="85"/>
      <c r="C296" s="86"/>
      <c r="D296" s="86"/>
      <c r="E296" s="86"/>
      <c r="F296" s="87"/>
      <c r="G296" s="119"/>
      <c r="H296" s="89"/>
      <c r="I296" s="89"/>
      <c r="J296" s="89"/>
      <c r="K296" s="90"/>
      <c r="L296" s="97">
        <f t="shared" si="4"/>
        <v>0.62480704914106666</v>
      </c>
      <c r="M296" s="92">
        <f t="shared" si="0"/>
        <v>0</v>
      </c>
      <c r="N296">
        <f t="shared" si="5"/>
        <v>286</v>
      </c>
      <c r="O296" s="93">
        <f t="shared" si="1"/>
        <v>0</v>
      </c>
      <c r="P296" s="94">
        <v>1</v>
      </c>
      <c r="Q296" s="95">
        <f t="shared" ca="1" si="2"/>
        <v>8496.0103328756177</v>
      </c>
    </row>
    <row r="297" spans="1:17" ht="13" x14ac:dyDescent="0.15">
      <c r="A297" s="96">
        <f t="shared" si="3"/>
        <v>287</v>
      </c>
      <c r="B297" s="85"/>
      <c r="C297" s="86"/>
      <c r="D297" s="86"/>
      <c r="E297" s="86"/>
      <c r="F297" s="87"/>
      <c r="G297" s="119"/>
      <c r="H297" s="89"/>
      <c r="I297" s="89"/>
      <c r="J297" s="89"/>
      <c r="K297" s="90"/>
      <c r="L297" s="97">
        <f t="shared" si="4"/>
        <v>0.6237768309904318</v>
      </c>
      <c r="M297" s="92">
        <f t="shared" si="0"/>
        <v>0</v>
      </c>
      <c r="N297">
        <f t="shared" si="5"/>
        <v>287</v>
      </c>
      <c r="O297" s="93">
        <f t="shared" si="1"/>
        <v>0</v>
      </c>
      <c r="P297" s="94">
        <v>1</v>
      </c>
      <c r="Q297" s="95">
        <f t="shared" ca="1" si="2"/>
        <v>8496.0103328756177</v>
      </c>
    </row>
    <row r="298" spans="1:17" ht="13" x14ac:dyDescent="0.15">
      <c r="A298" s="96">
        <f t="shared" si="3"/>
        <v>288</v>
      </c>
      <c r="B298" s="85"/>
      <c r="C298" s="86"/>
      <c r="D298" s="86"/>
      <c r="E298" s="86"/>
      <c r="F298" s="87"/>
      <c r="G298" s="119"/>
      <c r="H298" s="89"/>
      <c r="I298" s="89"/>
      <c r="J298" s="89"/>
      <c r="K298" s="90"/>
      <c r="L298" s="97">
        <f t="shared" si="4"/>
        <v>0.62274831152331744</v>
      </c>
      <c r="M298" s="92">
        <f t="shared" si="0"/>
        <v>0</v>
      </c>
      <c r="N298">
        <f t="shared" si="5"/>
        <v>288</v>
      </c>
      <c r="O298" s="93">
        <f t="shared" si="1"/>
        <v>0</v>
      </c>
      <c r="P298" s="94">
        <v>1</v>
      </c>
      <c r="Q298" s="95">
        <f t="shared" ca="1" si="2"/>
        <v>8496.0103328756177</v>
      </c>
    </row>
    <row r="299" spans="1:17" ht="13" x14ac:dyDescent="0.15">
      <c r="A299" s="96">
        <f t="shared" si="3"/>
        <v>289</v>
      </c>
      <c r="B299" s="85"/>
      <c r="C299" s="86"/>
      <c r="D299" s="86"/>
      <c r="E299" s="86"/>
      <c r="F299" s="87"/>
      <c r="G299" s="119"/>
      <c r="H299" s="89"/>
      <c r="I299" s="89"/>
      <c r="J299" s="89"/>
      <c r="K299" s="90"/>
      <c r="L299" s="97">
        <f t="shared" si="4"/>
        <v>0.62172148793883564</v>
      </c>
      <c r="M299" s="92">
        <f t="shared" si="0"/>
        <v>0</v>
      </c>
      <c r="N299">
        <f t="shared" si="5"/>
        <v>289</v>
      </c>
      <c r="O299" s="93">
        <f t="shared" si="1"/>
        <v>0</v>
      </c>
      <c r="P299" s="94">
        <v>1</v>
      </c>
      <c r="Q299" s="95">
        <f t="shared" ca="1" si="2"/>
        <v>8496.0103328756177</v>
      </c>
    </row>
    <row r="300" spans="1:17" ht="13" x14ac:dyDescent="0.15">
      <c r="A300" s="96">
        <f t="shared" si="3"/>
        <v>290</v>
      </c>
      <c r="B300" s="85"/>
      <c r="C300" s="86"/>
      <c r="D300" s="86"/>
      <c r="E300" s="86"/>
      <c r="F300" s="87"/>
      <c r="G300" s="119"/>
      <c r="H300" s="89"/>
      <c r="I300" s="89"/>
      <c r="J300" s="89"/>
      <c r="K300" s="90"/>
      <c r="L300" s="97">
        <f t="shared" si="4"/>
        <v>0.62069635744071661</v>
      </c>
      <c r="M300" s="92">
        <f t="shared" si="0"/>
        <v>0</v>
      </c>
      <c r="N300">
        <f t="shared" si="5"/>
        <v>290</v>
      </c>
      <c r="O300" s="93">
        <f t="shared" si="1"/>
        <v>0</v>
      </c>
      <c r="P300" s="94">
        <v>1</v>
      </c>
      <c r="Q300" s="95">
        <f t="shared" ca="1" si="2"/>
        <v>8496.0103328756177</v>
      </c>
    </row>
    <row r="301" spans="1:17" ht="13" x14ac:dyDescent="0.15">
      <c r="A301" s="96">
        <f t="shared" si="3"/>
        <v>291</v>
      </c>
      <c r="B301" s="85"/>
      <c r="C301" s="86"/>
      <c r="D301" s="86"/>
      <c r="E301" s="86"/>
      <c r="F301" s="87"/>
      <c r="G301" s="119"/>
      <c r="H301" s="89"/>
      <c r="I301" s="89"/>
      <c r="J301" s="89"/>
      <c r="K301" s="90"/>
      <c r="L301" s="97">
        <f t="shared" si="4"/>
        <v>0.61967291723730111</v>
      </c>
      <c r="M301" s="92">
        <f t="shared" si="0"/>
        <v>0</v>
      </c>
      <c r="N301">
        <f t="shared" si="5"/>
        <v>291</v>
      </c>
      <c r="O301" s="93">
        <f t="shared" si="1"/>
        <v>0</v>
      </c>
      <c r="P301" s="94">
        <v>1</v>
      </c>
      <c r="Q301" s="95">
        <f t="shared" ca="1" si="2"/>
        <v>8496.0103328756177</v>
      </c>
    </row>
    <row r="302" spans="1:17" ht="13" x14ac:dyDescent="0.15">
      <c r="A302" s="96">
        <f t="shared" si="3"/>
        <v>292</v>
      </c>
      <c r="B302" s="85"/>
      <c r="C302" s="86"/>
      <c r="D302" s="86"/>
      <c r="E302" s="86"/>
      <c r="F302" s="87"/>
      <c r="G302" s="119"/>
      <c r="H302" s="89"/>
      <c r="I302" s="89"/>
      <c r="J302" s="89"/>
      <c r="K302" s="90"/>
      <c r="L302" s="97">
        <f t="shared" si="4"/>
        <v>0.61865116454153313</v>
      </c>
      <c r="M302" s="92">
        <f t="shared" si="0"/>
        <v>0</v>
      </c>
      <c r="N302">
        <f t="shared" si="5"/>
        <v>292</v>
      </c>
      <c r="O302" s="93">
        <f t="shared" si="1"/>
        <v>0</v>
      </c>
      <c r="P302" s="94">
        <v>1</v>
      </c>
      <c r="Q302" s="95">
        <f t="shared" ca="1" si="2"/>
        <v>8496.0103328756177</v>
      </c>
    </row>
    <row r="303" spans="1:17" ht="13" x14ac:dyDescent="0.15">
      <c r="A303" s="96">
        <f t="shared" si="3"/>
        <v>293</v>
      </c>
      <c r="B303" s="85"/>
      <c r="C303" s="86"/>
      <c r="D303" s="86"/>
      <c r="E303" s="86"/>
      <c r="F303" s="87"/>
      <c r="G303" s="119"/>
      <c r="H303" s="89"/>
      <c r="I303" s="89"/>
      <c r="J303" s="89"/>
      <c r="K303" s="90"/>
      <c r="L303" s="97">
        <f t="shared" si="4"/>
        <v>0.61763109657095205</v>
      </c>
      <c r="M303" s="92">
        <f t="shared" si="0"/>
        <v>0</v>
      </c>
      <c r="N303">
        <f t="shared" si="5"/>
        <v>293</v>
      </c>
      <c r="O303" s="93">
        <f t="shared" si="1"/>
        <v>0</v>
      </c>
      <c r="P303" s="94">
        <v>1</v>
      </c>
      <c r="Q303" s="95">
        <f t="shared" ca="1" si="2"/>
        <v>8496.0103328756177</v>
      </c>
    </row>
    <row r="304" spans="1:17" ht="13" x14ac:dyDescent="0.15">
      <c r="A304" s="96">
        <f t="shared" si="3"/>
        <v>294</v>
      </c>
      <c r="B304" s="85"/>
      <c r="C304" s="86"/>
      <c r="D304" s="86"/>
      <c r="E304" s="86"/>
      <c r="F304" s="87"/>
      <c r="G304" s="119"/>
      <c r="H304" s="89"/>
      <c r="I304" s="89"/>
      <c r="J304" s="89"/>
      <c r="K304" s="90"/>
      <c r="L304" s="97">
        <f t="shared" si="4"/>
        <v>0.61661271054768518</v>
      </c>
      <c r="M304" s="92">
        <f t="shared" si="0"/>
        <v>0</v>
      </c>
      <c r="N304">
        <f t="shared" si="5"/>
        <v>294</v>
      </c>
      <c r="O304" s="93">
        <f t="shared" si="1"/>
        <v>0</v>
      </c>
      <c r="P304" s="94">
        <v>1</v>
      </c>
      <c r="Q304" s="95">
        <f t="shared" ca="1" si="2"/>
        <v>8496.0103328756177</v>
      </c>
    </row>
    <row r="305" spans="1:17" ht="13" x14ac:dyDescent="0.15">
      <c r="A305" s="96">
        <f t="shared" si="3"/>
        <v>295</v>
      </c>
      <c r="B305" s="85"/>
      <c r="C305" s="86"/>
      <c r="D305" s="86"/>
      <c r="E305" s="86"/>
      <c r="F305" s="87"/>
      <c r="G305" s="119"/>
      <c r="H305" s="89"/>
      <c r="I305" s="89"/>
      <c r="J305" s="89"/>
      <c r="K305" s="90"/>
      <c r="L305" s="97">
        <f t="shared" si="4"/>
        <v>0.61559600369844003</v>
      </c>
      <c r="M305" s="92">
        <f t="shared" si="0"/>
        <v>0</v>
      </c>
      <c r="N305">
        <f t="shared" si="5"/>
        <v>295</v>
      </c>
      <c r="O305" s="93">
        <f t="shared" si="1"/>
        <v>0</v>
      </c>
      <c r="P305" s="94">
        <v>1</v>
      </c>
      <c r="Q305" s="95">
        <f t="shared" ca="1" si="2"/>
        <v>8496.0103328756177</v>
      </c>
    </row>
    <row r="306" spans="1:17" ht="13" x14ac:dyDescent="0.15">
      <c r="A306" s="96">
        <f t="shared" si="3"/>
        <v>296</v>
      </c>
      <c r="B306" s="85"/>
      <c r="C306" s="86"/>
      <c r="D306" s="86"/>
      <c r="E306" s="86"/>
      <c r="F306" s="87"/>
      <c r="G306" s="119"/>
      <c r="H306" s="89"/>
      <c r="I306" s="89"/>
      <c r="J306" s="89"/>
      <c r="K306" s="90"/>
      <c r="L306" s="97">
        <f t="shared" si="4"/>
        <v>0.61458097325449701</v>
      </c>
      <c r="M306" s="92">
        <f t="shared" si="0"/>
        <v>0</v>
      </c>
      <c r="N306">
        <f t="shared" si="5"/>
        <v>296</v>
      </c>
      <c r="O306" s="93">
        <f t="shared" si="1"/>
        <v>0</v>
      </c>
      <c r="P306" s="94">
        <v>1</v>
      </c>
      <c r="Q306" s="95">
        <f t="shared" ca="1" si="2"/>
        <v>8496.0103328756177</v>
      </c>
    </row>
    <row r="307" spans="1:17" ht="13" x14ac:dyDescent="0.15">
      <c r="A307" s="96">
        <f t="shared" si="3"/>
        <v>297</v>
      </c>
      <c r="B307" s="85"/>
      <c r="C307" s="86"/>
      <c r="D307" s="86"/>
      <c r="E307" s="86"/>
      <c r="F307" s="87"/>
      <c r="G307" s="119"/>
      <c r="H307" s="89"/>
      <c r="I307" s="89"/>
      <c r="J307" s="89"/>
      <c r="K307" s="90"/>
      <c r="L307" s="97">
        <f t="shared" si="4"/>
        <v>0.61356761645170166</v>
      </c>
      <c r="M307" s="92">
        <f t="shared" si="0"/>
        <v>0</v>
      </c>
      <c r="N307">
        <f t="shared" si="5"/>
        <v>297</v>
      </c>
      <c r="O307" s="93">
        <f t="shared" si="1"/>
        <v>0</v>
      </c>
      <c r="P307" s="94">
        <v>1</v>
      </c>
      <c r="Q307" s="95">
        <f t="shared" ca="1" si="2"/>
        <v>8496.0103328756177</v>
      </c>
    </row>
    <row r="308" spans="1:17" ht="13" x14ac:dyDescent="0.15">
      <c r="A308" s="96">
        <f t="shared" si="3"/>
        <v>298</v>
      </c>
      <c r="B308" s="85"/>
      <c r="C308" s="86"/>
      <c r="D308" s="86"/>
      <c r="E308" s="86"/>
      <c r="F308" s="87"/>
      <c r="G308" s="119"/>
      <c r="H308" s="89"/>
      <c r="I308" s="89"/>
      <c r="J308" s="89"/>
      <c r="K308" s="90"/>
      <c r="L308" s="97">
        <f t="shared" si="4"/>
        <v>0.6125559305304572</v>
      </c>
      <c r="M308" s="92">
        <f t="shared" si="0"/>
        <v>0</v>
      </c>
      <c r="N308">
        <f t="shared" si="5"/>
        <v>298</v>
      </c>
      <c r="O308" s="93">
        <f t="shared" si="1"/>
        <v>0</v>
      </c>
      <c r="P308" s="94">
        <v>1</v>
      </c>
      <c r="Q308" s="95">
        <f t="shared" ca="1" si="2"/>
        <v>8496.0103328756177</v>
      </c>
    </row>
    <row r="309" spans="1:17" ht="13" x14ac:dyDescent="0.15">
      <c r="A309" s="96">
        <f t="shared" si="3"/>
        <v>299</v>
      </c>
      <c r="B309" s="85"/>
      <c r="C309" s="86"/>
      <c r="D309" s="86"/>
      <c r="E309" s="86"/>
      <c r="F309" s="87"/>
      <c r="G309" s="119"/>
      <c r="H309" s="89"/>
      <c r="I309" s="89"/>
      <c r="J309" s="89"/>
      <c r="K309" s="90"/>
      <c r="L309" s="97">
        <f t="shared" si="4"/>
        <v>0.61154591273571712</v>
      </c>
      <c r="M309" s="92">
        <f t="shared" si="0"/>
        <v>0</v>
      </c>
      <c r="N309">
        <f t="shared" si="5"/>
        <v>299</v>
      </c>
      <c r="O309" s="93">
        <f t="shared" si="1"/>
        <v>0</v>
      </c>
      <c r="P309" s="94">
        <v>1</v>
      </c>
      <c r="Q309" s="95">
        <f t="shared" ca="1" si="2"/>
        <v>8496.0103328756177</v>
      </c>
    </row>
    <row r="310" spans="1:17" ht="13" x14ac:dyDescent="0.15">
      <c r="A310" s="96">
        <f t="shared" si="3"/>
        <v>300</v>
      </c>
      <c r="B310" s="85"/>
      <c r="C310" s="86"/>
      <c r="D310" s="86"/>
      <c r="E310" s="86"/>
      <c r="F310" s="87"/>
      <c r="G310" s="119"/>
      <c r="H310" s="89"/>
      <c r="I310" s="89"/>
      <c r="J310" s="89"/>
      <c r="K310" s="90"/>
      <c r="L310" s="97">
        <f t="shared" si="4"/>
        <v>0.61053756031697759</v>
      </c>
      <c r="M310" s="92">
        <f t="shared" si="0"/>
        <v>0</v>
      </c>
      <c r="N310">
        <f t="shared" si="5"/>
        <v>300</v>
      </c>
      <c r="O310" s="93">
        <f t="shared" si="1"/>
        <v>0</v>
      </c>
      <c r="P310" s="94">
        <v>1</v>
      </c>
      <c r="Q310" s="95">
        <f t="shared" ca="1" si="2"/>
        <v>8496.0103328756177</v>
      </c>
    </row>
    <row r="311" spans="1:17" ht="13" x14ac:dyDescent="0.15">
      <c r="A311" s="96">
        <f t="shared" si="3"/>
        <v>301</v>
      </c>
      <c r="B311" s="120"/>
      <c r="C311" s="86"/>
      <c r="D311" s="86"/>
      <c r="E311" s="86"/>
      <c r="F311" s="87"/>
      <c r="G311" s="119"/>
      <c r="H311" s="89"/>
      <c r="I311" s="89"/>
      <c r="J311" s="89"/>
      <c r="K311" s="90"/>
      <c r="L311" s="97">
        <f t="shared" si="4"/>
        <v>0.60953087052826993</v>
      </c>
      <c r="M311" s="92">
        <f t="shared" si="0"/>
        <v>0</v>
      </c>
      <c r="N311">
        <f t="shared" si="5"/>
        <v>301</v>
      </c>
      <c r="O311" s="93">
        <f t="shared" si="1"/>
        <v>0</v>
      </c>
      <c r="P311" s="94">
        <v>1</v>
      </c>
      <c r="Q311" s="95">
        <f t="shared" ca="1" si="2"/>
        <v>8496.0103328756177</v>
      </c>
    </row>
    <row r="312" spans="1:17" ht="13" x14ac:dyDescent="0.15">
      <c r="A312" s="96">
        <f t="shared" si="3"/>
        <v>302</v>
      </c>
      <c r="B312" s="120"/>
      <c r="C312" s="86"/>
      <c r="D312" s="86"/>
      <c r="E312" s="86"/>
      <c r="F312" s="87"/>
      <c r="G312" s="119"/>
      <c r="H312" s="89"/>
      <c r="I312" s="89"/>
      <c r="J312" s="89"/>
      <c r="K312" s="90"/>
      <c r="L312" s="97">
        <f t="shared" si="4"/>
        <v>0.60852584062815318</v>
      </c>
      <c r="M312" s="92">
        <f t="shared" si="0"/>
        <v>0</v>
      </c>
      <c r="N312">
        <f t="shared" si="5"/>
        <v>302</v>
      </c>
      <c r="O312" s="93">
        <f t="shared" si="1"/>
        <v>0</v>
      </c>
      <c r="P312" s="94">
        <v>1</v>
      </c>
      <c r="Q312" s="95">
        <f t="shared" ca="1" si="2"/>
        <v>8496.0103328756177</v>
      </c>
    </row>
    <row r="313" spans="1:17" ht="13" x14ac:dyDescent="0.15">
      <c r="A313" s="96">
        <f t="shared" si="3"/>
        <v>303</v>
      </c>
      <c r="B313" s="120"/>
      <c r="C313" s="86"/>
      <c r="D313" s="86"/>
      <c r="E313" s="86"/>
      <c r="F313" s="87"/>
      <c r="G313" s="119"/>
      <c r="H313" s="89"/>
      <c r="I313" s="89"/>
      <c r="J313" s="89"/>
      <c r="K313" s="90"/>
      <c r="L313" s="97">
        <f t="shared" si="4"/>
        <v>0.60752246787970665</v>
      </c>
      <c r="M313" s="92">
        <f t="shared" si="0"/>
        <v>0</v>
      </c>
      <c r="N313">
        <f t="shared" si="5"/>
        <v>303</v>
      </c>
      <c r="O313" s="93">
        <f t="shared" si="1"/>
        <v>0</v>
      </c>
      <c r="P313" s="94">
        <v>1</v>
      </c>
      <c r="Q313" s="95">
        <f t="shared" ca="1" si="2"/>
        <v>8496.0103328756177</v>
      </c>
    </row>
    <row r="314" spans="1:17" ht="13" x14ac:dyDescent="0.15">
      <c r="A314" s="96">
        <f t="shared" si="3"/>
        <v>304</v>
      </c>
      <c r="B314" s="120"/>
      <c r="C314" s="86"/>
      <c r="D314" s="86"/>
      <c r="E314" s="86"/>
      <c r="F314" s="87"/>
      <c r="G314" s="119"/>
      <c r="H314" s="89"/>
      <c r="I314" s="89"/>
      <c r="J314" s="89"/>
      <c r="K314" s="90"/>
      <c r="L314" s="97">
        <f t="shared" si="4"/>
        <v>0.60652074955052238</v>
      </c>
      <c r="M314" s="92">
        <f t="shared" si="0"/>
        <v>0</v>
      </c>
      <c r="N314">
        <f t="shared" si="5"/>
        <v>304</v>
      </c>
      <c r="O314" s="93">
        <f t="shared" si="1"/>
        <v>0</v>
      </c>
      <c r="P314" s="94">
        <v>1</v>
      </c>
      <c r="Q314" s="95">
        <f t="shared" ca="1" si="2"/>
        <v>8496.0103328756177</v>
      </c>
    </row>
    <row r="315" spans="1:17" ht="13" x14ac:dyDescent="0.15">
      <c r="A315" s="96">
        <f t="shared" si="3"/>
        <v>305</v>
      </c>
      <c r="B315" s="120"/>
      <c r="C315" s="86"/>
      <c r="D315" s="86"/>
      <c r="E315" s="86"/>
      <c r="F315" s="87"/>
      <c r="G315" s="119"/>
      <c r="H315" s="89"/>
      <c r="I315" s="89"/>
      <c r="J315" s="89"/>
      <c r="K315" s="90"/>
      <c r="L315" s="97">
        <f t="shared" si="4"/>
        <v>0.60552068291269778</v>
      </c>
      <c r="M315" s="92">
        <f t="shared" si="0"/>
        <v>0</v>
      </c>
      <c r="N315">
        <f t="shared" si="5"/>
        <v>305</v>
      </c>
      <c r="O315" s="93">
        <f t="shared" si="1"/>
        <v>0</v>
      </c>
      <c r="P315" s="94">
        <v>1</v>
      </c>
      <c r="Q315" s="95">
        <f t="shared" ca="1" si="2"/>
        <v>8496.0103328756177</v>
      </c>
    </row>
    <row r="316" spans="1:17" ht="13" x14ac:dyDescent="0.15">
      <c r="A316" s="96">
        <f t="shared" si="3"/>
        <v>306</v>
      </c>
      <c r="B316" s="120"/>
      <c r="C316" s="86"/>
      <c r="D316" s="86"/>
      <c r="E316" s="86"/>
      <c r="F316" s="87"/>
      <c r="G316" s="119"/>
      <c r="H316" s="89"/>
      <c r="I316" s="89"/>
      <c r="J316" s="89"/>
      <c r="K316" s="90"/>
      <c r="L316" s="97">
        <f t="shared" si="4"/>
        <v>0.60452226524282826</v>
      </c>
      <c r="M316" s="92">
        <f t="shared" si="0"/>
        <v>0</v>
      </c>
      <c r="N316">
        <f t="shared" si="5"/>
        <v>306</v>
      </c>
      <c r="O316" s="93">
        <f t="shared" si="1"/>
        <v>0</v>
      </c>
      <c r="P316" s="94">
        <v>1</v>
      </c>
      <c r="Q316" s="95">
        <f t="shared" ca="1" si="2"/>
        <v>8496.0103328756177</v>
      </c>
    </row>
    <row r="317" spans="1:17" ht="13" x14ac:dyDescent="0.15">
      <c r="A317" s="96">
        <f t="shared" si="3"/>
        <v>307</v>
      </c>
      <c r="B317" s="120"/>
      <c r="C317" s="86"/>
      <c r="D317" s="86"/>
      <c r="E317" s="86"/>
      <c r="F317" s="87"/>
      <c r="G317" s="119"/>
      <c r="H317" s="89"/>
      <c r="I317" s="89"/>
      <c r="J317" s="89"/>
      <c r="K317" s="90"/>
      <c r="L317" s="97">
        <f t="shared" si="4"/>
        <v>0.60352549382199971</v>
      </c>
      <c r="M317" s="92">
        <f t="shared" si="0"/>
        <v>0</v>
      </c>
      <c r="N317">
        <f t="shared" si="5"/>
        <v>307</v>
      </c>
      <c r="O317" s="93">
        <f t="shared" si="1"/>
        <v>0</v>
      </c>
      <c r="P317" s="94">
        <v>1</v>
      </c>
      <c r="Q317" s="95">
        <f t="shared" ca="1" si="2"/>
        <v>8496.0103328756177</v>
      </c>
    </row>
    <row r="318" spans="1:17" ht="13" x14ac:dyDescent="0.15">
      <c r="A318" s="96">
        <f t="shared" si="3"/>
        <v>308</v>
      </c>
      <c r="B318" s="120"/>
      <c r="C318" s="86"/>
      <c r="D318" s="86"/>
      <c r="E318" s="86"/>
      <c r="F318" s="87"/>
      <c r="G318" s="119"/>
      <c r="H318" s="89"/>
      <c r="I318" s="89"/>
      <c r="J318" s="89"/>
      <c r="K318" s="90"/>
      <c r="L318" s="97">
        <f t="shared" si="4"/>
        <v>0.60253036593578102</v>
      </c>
      <c r="M318" s="92">
        <f t="shared" si="0"/>
        <v>0</v>
      </c>
      <c r="N318">
        <f t="shared" si="5"/>
        <v>308</v>
      </c>
      <c r="O318" s="93">
        <f t="shared" si="1"/>
        <v>0</v>
      </c>
      <c r="P318" s="94">
        <v>1</v>
      </c>
      <c r="Q318" s="95">
        <f t="shared" ca="1" si="2"/>
        <v>8496.0103328756177</v>
      </c>
    </row>
    <row r="319" spans="1:17" ht="13" x14ac:dyDescent="0.15">
      <c r="A319" s="96">
        <f t="shared" si="3"/>
        <v>309</v>
      </c>
      <c r="B319" s="120"/>
      <c r="C319" s="86"/>
      <c r="D319" s="86"/>
      <c r="E319" s="86"/>
      <c r="F319" s="87"/>
      <c r="G319" s="119"/>
      <c r="H319" s="89"/>
      <c r="I319" s="89"/>
      <c r="J319" s="89"/>
      <c r="K319" s="90"/>
      <c r="L319" s="97">
        <f t="shared" si="4"/>
        <v>0.60153687887421692</v>
      </c>
      <c r="M319" s="92">
        <f t="shared" si="0"/>
        <v>0</v>
      </c>
      <c r="N319">
        <f t="shared" si="5"/>
        <v>309</v>
      </c>
      <c r="O319" s="93">
        <f t="shared" si="1"/>
        <v>0</v>
      </c>
      <c r="P319" s="94">
        <v>1</v>
      </c>
      <c r="Q319" s="95">
        <f t="shared" ca="1" si="2"/>
        <v>8496.0103328756177</v>
      </c>
    </row>
    <row r="320" spans="1:17" ht="13" x14ac:dyDescent="0.15">
      <c r="A320" s="96">
        <f t="shared" si="3"/>
        <v>310</v>
      </c>
      <c r="B320" s="120"/>
      <c r="C320" s="86"/>
      <c r="D320" s="86"/>
      <c r="E320" s="86"/>
      <c r="F320" s="87"/>
      <c r="G320" s="119"/>
      <c r="H320" s="89"/>
      <c r="I320" s="89"/>
      <c r="J320" s="89"/>
      <c r="K320" s="90"/>
      <c r="L320" s="97">
        <f t="shared" si="4"/>
        <v>0.60054502993182035</v>
      </c>
      <c r="M320" s="92">
        <f t="shared" si="0"/>
        <v>0</v>
      </c>
      <c r="N320">
        <f t="shared" si="5"/>
        <v>310</v>
      </c>
      <c r="O320" s="93">
        <f t="shared" si="1"/>
        <v>0</v>
      </c>
      <c r="P320" s="94">
        <v>1</v>
      </c>
      <c r="Q320" s="95">
        <f t="shared" ca="1" si="2"/>
        <v>8496.0103328756177</v>
      </c>
    </row>
    <row r="321" spans="1:17" ht="13" x14ac:dyDescent="0.15">
      <c r="A321" s="96">
        <f t="shared" si="3"/>
        <v>311</v>
      </c>
      <c r="B321" s="120"/>
      <c r="C321" s="86"/>
      <c r="D321" s="86"/>
      <c r="E321" s="86"/>
      <c r="F321" s="87"/>
      <c r="G321" s="119"/>
      <c r="H321" s="89"/>
      <c r="I321" s="89"/>
      <c r="J321" s="89"/>
      <c r="K321" s="90"/>
      <c r="L321" s="97">
        <f t="shared" si="4"/>
        <v>0.59955481640756536</v>
      </c>
      <c r="M321" s="92">
        <f t="shared" si="0"/>
        <v>0</v>
      </c>
      <c r="N321">
        <f t="shared" si="5"/>
        <v>311</v>
      </c>
      <c r="O321" s="93">
        <f t="shared" si="1"/>
        <v>0</v>
      </c>
      <c r="P321" s="94">
        <v>1</v>
      </c>
      <c r="Q321" s="95">
        <f t="shared" ca="1" si="2"/>
        <v>8496.0103328756177</v>
      </c>
    </row>
    <row r="322" spans="1:17" ht="13" x14ac:dyDescent="0.15">
      <c r="A322" s="96">
        <f t="shared" si="3"/>
        <v>312</v>
      </c>
      <c r="B322" s="120"/>
      <c r="C322" s="86"/>
      <c r="D322" s="86"/>
      <c r="E322" s="86"/>
      <c r="F322" s="87"/>
      <c r="G322" s="119"/>
      <c r="H322" s="89"/>
      <c r="I322" s="89"/>
      <c r="J322" s="89"/>
      <c r="K322" s="90"/>
      <c r="L322" s="97">
        <f t="shared" si="4"/>
        <v>0.59856623560487954</v>
      </c>
      <c r="M322" s="92">
        <f t="shared" si="0"/>
        <v>0</v>
      </c>
      <c r="N322">
        <f t="shared" si="5"/>
        <v>312</v>
      </c>
      <c r="O322" s="93">
        <f t="shared" si="1"/>
        <v>0</v>
      </c>
      <c r="P322" s="94">
        <v>1</v>
      </c>
      <c r="Q322" s="95">
        <f t="shared" ca="1" si="2"/>
        <v>8496.0103328756177</v>
      </c>
    </row>
    <row r="323" spans="1:17" ht="13" x14ac:dyDescent="0.15">
      <c r="A323" s="96">
        <f t="shared" si="3"/>
        <v>313</v>
      </c>
      <c r="B323" s="120"/>
      <c r="C323" s="121"/>
      <c r="D323" s="86"/>
      <c r="E323" s="86"/>
      <c r="F323" s="87"/>
      <c r="G323" s="119"/>
      <c r="H323" s="89"/>
      <c r="I323" s="89"/>
      <c r="J323" s="89"/>
      <c r="K323" s="90"/>
      <c r="L323" s="97">
        <f t="shared" si="4"/>
        <v>0.59757928483163669</v>
      </c>
      <c r="M323" s="92">
        <f t="shared" si="0"/>
        <v>0</v>
      </c>
      <c r="N323">
        <f t="shared" si="5"/>
        <v>313</v>
      </c>
      <c r="O323" s="93">
        <f t="shared" si="1"/>
        <v>0</v>
      </c>
      <c r="P323" s="94">
        <v>1</v>
      </c>
      <c r="Q323" s="95">
        <f t="shared" ca="1" si="2"/>
        <v>8496.0103328756177</v>
      </c>
    </row>
    <row r="324" spans="1:17" ht="13" x14ac:dyDescent="0.15">
      <c r="A324" s="96">
        <f t="shared" si="3"/>
        <v>314</v>
      </c>
      <c r="B324" s="120"/>
      <c r="C324" s="121"/>
      <c r="D324" s="86"/>
      <c r="E324" s="86"/>
      <c r="F324" s="87"/>
      <c r="G324" s="119"/>
      <c r="H324" s="89"/>
      <c r="I324" s="89"/>
      <c r="J324" s="89"/>
      <c r="K324" s="90"/>
      <c r="L324" s="97">
        <f t="shared" si="4"/>
        <v>0.59659396140014964</v>
      </c>
      <c r="M324" s="92">
        <f t="shared" si="0"/>
        <v>0</v>
      </c>
      <c r="N324">
        <f t="shared" si="5"/>
        <v>314</v>
      </c>
      <c r="O324" s="93">
        <f t="shared" si="1"/>
        <v>0</v>
      </c>
      <c r="P324" s="94">
        <v>1</v>
      </c>
      <c r="Q324" s="95">
        <f t="shared" ca="1" si="2"/>
        <v>8496.0103328756177</v>
      </c>
    </row>
    <row r="325" spans="1:17" ht="13" x14ac:dyDescent="0.15">
      <c r="A325" s="96">
        <f t="shared" si="3"/>
        <v>315</v>
      </c>
      <c r="B325" s="120"/>
      <c r="C325" s="121"/>
      <c r="D325" s="86"/>
      <c r="E325" s="86"/>
      <c r="F325" s="87"/>
      <c r="G325" s="119"/>
      <c r="H325" s="89"/>
      <c r="I325" s="89"/>
      <c r="J325" s="89"/>
      <c r="K325" s="90"/>
      <c r="L325" s="97">
        <f t="shared" si="4"/>
        <v>0.59561026262716288</v>
      </c>
      <c r="M325" s="92">
        <f t="shared" si="0"/>
        <v>0</v>
      </c>
      <c r="N325">
        <f t="shared" si="5"/>
        <v>315</v>
      </c>
      <c r="O325" s="93">
        <f t="shared" si="1"/>
        <v>0</v>
      </c>
      <c r="P325" s="94">
        <v>1</v>
      </c>
      <c r="Q325" s="95">
        <f t="shared" ca="1" si="2"/>
        <v>8496.0103328756177</v>
      </c>
    </row>
    <row r="326" spans="1:17" ht="13" x14ac:dyDescent="0.15">
      <c r="A326" s="96">
        <f t="shared" si="3"/>
        <v>316</v>
      </c>
      <c r="B326" s="120"/>
      <c r="C326" s="121"/>
      <c r="D326" s="86"/>
      <c r="E326" s="86"/>
      <c r="F326" s="87"/>
      <c r="G326" s="119"/>
      <c r="H326" s="89"/>
      <c r="I326" s="89"/>
      <c r="J326" s="89"/>
      <c r="K326" s="90"/>
      <c r="L326" s="97">
        <f t="shared" si="4"/>
        <v>0.59462818583384491</v>
      </c>
      <c r="M326" s="92">
        <f t="shared" si="0"/>
        <v>0</v>
      </c>
      <c r="N326">
        <f t="shared" si="5"/>
        <v>316</v>
      </c>
      <c r="O326" s="93">
        <f t="shared" si="1"/>
        <v>0</v>
      </c>
      <c r="P326" s="94">
        <v>1</v>
      </c>
      <c r="Q326" s="95">
        <f t="shared" ca="1" si="2"/>
        <v>8496.0103328756177</v>
      </c>
    </row>
    <row r="327" spans="1:17" ht="13" x14ac:dyDescent="0.15">
      <c r="A327" s="96">
        <f t="shared" si="3"/>
        <v>317</v>
      </c>
      <c r="B327" s="120"/>
      <c r="C327" s="121"/>
      <c r="D327" s="86"/>
      <c r="E327" s="86"/>
      <c r="F327" s="87"/>
      <c r="G327" s="119"/>
      <c r="H327" s="89"/>
      <c r="I327" s="89"/>
      <c r="J327" s="89"/>
      <c r="K327" s="90"/>
      <c r="L327" s="97">
        <f t="shared" si="4"/>
        <v>0.59364772834578161</v>
      </c>
      <c r="M327" s="92">
        <f t="shared" si="0"/>
        <v>0</v>
      </c>
      <c r="N327">
        <f t="shared" si="5"/>
        <v>317</v>
      </c>
      <c r="O327" s="93">
        <f t="shared" si="1"/>
        <v>0</v>
      </c>
      <c r="P327" s="94">
        <v>1</v>
      </c>
      <c r="Q327" s="95">
        <f t="shared" ca="1" si="2"/>
        <v>8496.0103328756177</v>
      </c>
    </row>
    <row r="328" spans="1:17" ht="13" x14ac:dyDescent="0.15">
      <c r="A328" s="96">
        <f t="shared" si="3"/>
        <v>318</v>
      </c>
      <c r="B328" s="120"/>
      <c r="C328" s="121"/>
      <c r="D328" s="86"/>
      <c r="E328" s="86"/>
      <c r="F328" s="87"/>
      <c r="G328" s="119"/>
      <c r="H328" s="89"/>
      <c r="I328" s="89"/>
      <c r="J328" s="89"/>
      <c r="K328" s="90"/>
      <c r="L328" s="97">
        <f t="shared" si="4"/>
        <v>0.59266888749296831</v>
      </c>
      <c r="M328" s="92">
        <f t="shared" si="0"/>
        <v>0</v>
      </c>
      <c r="N328">
        <f t="shared" si="5"/>
        <v>318</v>
      </c>
      <c r="O328" s="93">
        <f t="shared" si="1"/>
        <v>0</v>
      </c>
      <c r="P328" s="94">
        <v>1</v>
      </c>
      <c r="Q328" s="95">
        <f t="shared" ca="1" si="2"/>
        <v>8496.0103328756177</v>
      </c>
    </row>
    <row r="329" spans="1:17" ht="13" x14ac:dyDescent="0.15">
      <c r="A329" s="96">
        <f t="shared" si="3"/>
        <v>319</v>
      </c>
      <c r="B329" s="120"/>
      <c r="C329" s="121"/>
      <c r="D329" s="86"/>
      <c r="E329" s="86"/>
      <c r="F329" s="87"/>
      <c r="G329" s="119"/>
      <c r="H329" s="89"/>
      <c r="I329" s="89"/>
      <c r="J329" s="89"/>
      <c r="K329" s="90"/>
      <c r="L329" s="97">
        <f t="shared" si="4"/>
        <v>0.59169166060980305</v>
      </c>
      <c r="M329" s="92">
        <f t="shared" si="0"/>
        <v>0</v>
      </c>
      <c r="N329">
        <f t="shared" si="5"/>
        <v>319</v>
      </c>
      <c r="O329" s="93">
        <f t="shared" si="1"/>
        <v>0</v>
      </c>
      <c r="P329" s="94">
        <v>1</v>
      </c>
      <c r="Q329" s="95">
        <f t="shared" ca="1" si="2"/>
        <v>8496.0103328756177</v>
      </c>
    </row>
    <row r="330" spans="1:17" ht="13" x14ac:dyDescent="0.15">
      <c r="A330" s="96">
        <f t="shared" si="3"/>
        <v>320</v>
      </c>
      <c r="B330" s="120"/>
      <c r="C330" s="121"/>
      <c r="D330" s="86"/>
      <c r="E330" s="86"/>
      <c r="F330" s="87"/>
      <c r="G330" s="119"/>
      <c r="H330" s="89"/>
      <c r="I330" s="89"/>
      <c r="J330" s="89"/>
      <c r="K330" s="90"/>
      <c r="L330" s="97">
        <f t="shared" si="4"/>
        <v>0.5907160450350788</v>
      </c>
      <c r="M330" s="92">
        <f t="shared" si="0"/>
        <v>0</v>
      </c>
      <c r="N330">
        <f t="shared" si="5"/>
        <v>320</v>
      </c>
      <c r="O330" s="93">
        <f t="shared" si="1"/>
        <v>0</v>
      </c>
      <c r="P330" s="94">
        <v>1</v>
      </c>
      <c r="Q330" s="95">
        <f t="shared" ca="1" si="2"/>
        <v>8496.0103328756177</v>
      </c>
    </row>
    <row r="331" spans="1:17" ht="13" x14ac:dyDescent="0.15">
      <c r="A331" s="96">
        <f t="shared" si="3"/>
        <v>321</v>
      </c>
      <c r="B331" s="120"/>
      <c r="C331" s="121"/>
      <c r="D331" s="86"/>
      <c r="E331" s="86"/>
      <c r="F331" s="87"/>
      <c r="G331" s="119"/>
      <c r="H331" s="89"/>
      <c r="I331" s="89"/>
      <c r="J331" s="89"/>
      <c r="K331" s="90"/>
      <c r="L331" s="97">
        <f t="shared" si="4"/>
        <v>0.58974203811197679</v>
      </c>
      <c r="M331" s="92">
        <f t="shared" si="0"/>
        <v>0</v>
      </c>
      <c r="N331">
        <f t="shared" si="5"/>
        <v>321</v>
      </c>
      <c r="O331" s="93">
        <f t="shared" si="1"/>
        <v>0</v>
      </c>
      <c r="P331" s="94">
        <v>1</v>
      </c>
      <c r="Q331" s="95">
        <f t="shared" ca="1" si="2"/>
        <v>8496.0103328756177</v>
      </c>
    </row>
    <row r="332" spans="1:17" ht="13" x14ac:dyDescent="0.15">
      <c r="A332" s="96">
        <f t="shared" si="3"/>
        <v>322</v>
      </c>
      <c r="B332" s="120"/>
      <c r="C332" s="121"/>
      <c r="D332" s="86"/>
      <c r="E332" s="86"/>
      <c r="F332" s="87"/>
      <c r="G332" s="119"/>
      <c r="H332" s="89"/>
      <c r="I332" s="89"/>
      <c r="J332" s="89"/>
      <c r="K332" s="90"/>
      <c r="L332" s="97">
        <f t="shared" si="4"/>
        <v>0.58876963718805864</v>
      </c>
      <c r="M332" s="92">
        <f t="shared" si="0"/>
        <v>0</v>
      </c>
      <c r="N332">
        <f t="shared" si="5"/>
        <v>322</v>
      </c>
      <c r="O332" s="93">
        <f t="shared" si="1"/>
        <v>0</v>
      </c>
      <c r="P332" s="94">
        <v>1</v>
      </c>
      <c r="Q332" s="95">
        <f t="shared" ca="1" si="2"/>
        <v>8496.0103328756177</v>
      </c>
    </row>
    <row r="333" spans="1:17" ht="13" x14ac:dyDescent="0.15">
      <c r="A333" s="96">
        <f t="shared" si="3"/>
        <v>323</v>
      </c>
      <c r="B333" s="120"/>
      <c r="C333" s="121"/>
      <c r="D333" s="86"/>
      <c r="E333" s="86"/>
      <c r="F333" s="87"/>
      <c r="G333" s="119"/>
      <c r="H333" s="89"/>
      <c r="I333" s="89"/>
      <c r="J333" s="89"/>
      <c r="K333" s="90"/>
      <c r="L333" s="97">
        <f t="shared" si="4"/>
        <v>0.58779883961525969</v>
      </c>
      <c r="M333" s="92">
        <f t="shared" si="0"/>
        <v>0</v>
      </c>
      <c r="N333">
        <f t="shared" si="5"/>
        <v>323</v>
      </c>
      <c r="O333" s="93">
        <f t="shared" si="1"/>
        <v>0</v>
      </c>
      <c r="P333" s="94">
        <v>1</v>
      </c>
      <c r="Q333" s="95">
        <f t="shared" ca="1" si="2"/>
        <v>8496.0103328756177</v>
      </c>
    </row>
    <row r="334" spans="1:17" ht="13" x14ac:dyDescent="0.15">
      <c r="A334" s="96">
        <f t="shared" si="3"/>
        <v>324</v>
      </c>
      <c r="B334" s="120"/>
      <c r="C334" s="121"/>
      <c r="D334" s="86"/>
      <c r="E334" s="86"/>
      <c r="F334" s="87"/>
      <c r="G334" s="119"/>
      <c r="H334" s="89"/>
      <c r="I334" s="89"/>
      <c r="J334" s="89"/>
      <c r="K334" s="90"/>
      <c r="L334" s="97">
        <f t="shared" si="4"/>
        <v>0.58682964274988147</v>
      </c>
      <c r="M334" s="92">
        <f t="shared" si="0"/>
        <v>0</v>
      </c>
      <c r="N334">
        <f t="shared" si="5"/>
        <v>324</v>
      </c>
      <c r="O334" s="93">
        <f t="shared" si="1"/>
        <v>0</v>
      </c>
      <c r="P334" s="94">
        <v>1</v>
      </c>
      <c r="Q334" s="95">
        <f t="shared" ca="1" si="2"/>
        <v>8496.0103328756177</v>
      </c>
    </row>
    <row r="335" spans="1:17" ht="13" x14ac:dyDescent="0.15">
      <c r="A335" s="96">
        <f t="shared" si="3"/>
        <v>325</v>
      </c>
      <c r="B335" s="120"/>
      <c r="C335" s="121"/>
      <c r="D335" s="86"/>
      <c r="E335" s="86"/>
      <c r="F335" s="87"/>
      <c r="G335" s="119"/>
      <c r="H335" s="89"/>
      <c r="I335" s="89"/>
      <c r="J335" s="89"/>
      <c r="K335" s="90"/>
      <c r="L335" s="97">
        <f t="shared" si="4"/>
        <v>0.58586204395258468</v>
      </c>
      <c r="M335" s="92">
        <f t="shared" si="0"/>
        <v>0</v>
      </c>
      <c r="N335">
        <f t="shared" si="5"/>
        <v>325</v>
      </c>
      <c r="O335" s="93">
        <f t="shared" si="1"/>
        <v>0</v>
      </c>
      <c r="P335" s="94">
        <v>1</v>
      </c>
      <c r="Q335" s="95">
        <f t="shared" ca="1" si="2"/>
        <v>8496.0103328756177</v>
      </c>
    </row>
    <row r="336" spans="1:17" ht="13" x14ac:dyDescent="0.15">
      <c r="A336" s="96">
        <f t="shared" si="3"/>
        <v>326</v>
      </c>
      <c r="B336" s="120"/>
      <c r="C336" s="121"/>
      <c r="D336" s="86"/>
      <c r="E336" s="86"/>
      <c r="F336" s="87"/>
      <c r="G336" s="119"/>
      <c r="H336" s="89"/>
      <c r="I336" s="89"/>
      <c r="J336" s="89"/>
      <c r="K336" s="90"/>
      <c r="L336" s="97">
        <f t="shared" si="4"/>
        <v>0.58489604058838174</v>
      </c>
      <c r="M336" s="92">
        <f t="shared" si="0"/>
        <v>0</v>
      </c>
      <c r="N336">
        <f t="shared" si="5"/>
        <v>326</v>
      </c>
      <c r="O336" s="93">
        <f t="shared" si="1"/>
        <v>0</v>
      </c>
      <c r="P336" s="94">
        <v>1</v>
      </c>
      <c r="Q336" s="95">
        <f t="shared" ca="1" si="2"/>
        <v>8496.0103328756177</v>
      </c>
    </row>
    <row r="337" spans="1:17" ht="13" x14ac:dyDescent="0.15">
      <c r="A337" s="96">
        <f t="shared" si="3"/>
        <v>327</v>
      </c>
      <c r="B337" s="120"/>
      <c r="C337" s="121"/>
      <c r="D337" s="86"/>
      <c r="E337" s="86"/>
      <c r="F337" s="87"/>
      <c r="G337" s="119"/>
      <c r="H337" s="89"/>
      <c r="I337" s="89"/>
      <c r="J337" s="89"/>
      <c r="K337" s="90"/>
      <c r="L337" s="97">
        <f t="shared" si="4"/>
        <v>0.58393163002662996</v>
      </c>
      <c r="M337" s="92">
        <f t="shared" si="0"/>
        <v>0</v>
      </c>
      <c r="N337">
        <f t="shared" si="5"/>
        <v>327</v>
      </c>
      <c r="O337" s="93">
        <f t="shared" si="1"/>
        <v>0</v>
      </c>
      <c r="P337" s="94">
        <v>1</v>
      </c>
      <c r="Q337" s="95">
        <f t="shared" ca="1" si="2"/>
        <v>8496.0103328756177</v>
      </c>
    </row>
    <row r="338" spans="1:17" ht="13" x14ac:dyDescent="0.15">
      <c r="A338" s="96">
        <f t="shared" si="3"/>
        <v>328</v>
      </c>
      <c r="B338" s="120"/>
      <c r="C338" s="121"/>
      <c r="D338" s="86"/>
      <c r="E338" s="86"/>
      <c r="F338" s="87"/>
      <c r="G338" s="119"/>
      <c r="H338" s="89"/>
      <c r="I338" s="89"/>
      <c r="J338" s="89"/>
      <c r="K338" s="90"/>
      <c r="L338" s="97">
        <f t="shared" si="4"/>
        <v>0.58296880964102415</v>
      </c>
      <c r="M338" s="92">
        <f t="shared" si="0"/>
        <v>0</v>
      </c>
      <c r="N338">
        <f t="shared" si="5"/>
        <v>328</v>
      </c>
      <c r="O338" s="93">
        <f t="shared" si="1"/>
        <v>0</v>
      </c>
      <c r="P338" s="94">
        <v>1</v>
      </c>
      <c r="Q338" s="95">
        <f t="shared" ca="1" si="2"/>
        <v>8496.0103328756177</v>
      </c>
    </row>
    <row r="339" spans="1:17" ht="13" x14ac:dyDescent="0.15">
      <c r="A339" s="96">
        <f t="shared" si="3"/>
        <v>329</v>
      </c>
      <c r="B339" s="120"/>
      <c r="C339" s="121"/>
      <c r="D339" s="86"/>
      <c r="E339" s="86"/>
      <c r="F339" s="87"/>
      <c r="G339" s="119"/>
      <c r="H339" s="89"/>
      <c r="I339" s="89"/>
      <c r="J339" s="89"/>
      <c r="K339" s="90"/>
      <c r="L339" s="97">
        <f t="shared" si="4"/>
        <v>0.58200757680958959</v>
      </c>
      <c r="M339" s="92">
        <f t="shared" si="0"/>
        <v>0</v>
      </c>
      <c r="N339">
        <f t="shared" si="5"/>
        <v>329</v>
      </c>
      <c r="O339" s="93">
        <f t="shared" si="1"/>
        <v>0</v>
      </c>
      <c r="P339" s="94">
        <v>1</v>
      </c>
      <c r="Q339" s="95">
        <f t="shared" ca="1" si="2"/>
        <v>8496.0103328756177</v>
      </c>
    </row>
    <row r="340" spans="1:17" ht="13" x14ac:dyDescent="0.15">
      <c r="A340" s="96">
        <f t="shared" si="3"/>
        <v>330</v>
      </c>
      <c r="B340" s="120"/>
      <c r="C340" s="121"/>
      <c r="D340" s="86"/>
      <c r="E340" s="86"/>
      <c r="F340" s="87"/>
      <c r="G340" s="119"/>
      <c r="H340" s="89"/>
      <c r="I340" s="89"/>
      <c r="J340" s="89"/>
      <c r="K340" s="90"/>
      <c r="L340" s="97">
        <f t="shared" si="4"/>
        <v>0.58104792891467461</v>
      </c>
      <c r="M340" s="92">
        <f t="shared" si="0"/>
        <v>0</v>
      </c>
      <c r="N340">
        <f t="shared" si="5"/>
        <v>330</v>
      </c>
      <c r="O340" s="93">
        <f t="shared" si="1"/>
        <v>0</v>
      </c>
      <c r="P340" s="94">
        <v>1</v>
      </c>
      <c r="Q340" s="95">
        <f t="shared" ca="1" si="2"/>
        <v>8496.0103328756177</v>
      </c>
    </row>
    <row r="341" spans="1:17" ht="13" x14ac:dyDescent="0.15">
      <c r="A341" s="96">
        <f t="shared" si="3"/>
        <v>331</v>
      </c>
      <c r="B341" s="120"/>
      <c r="C341" s="121"/>
      <c r="D341" s="86"/>
      <c r="E341" s="86"/>
      <c r="F341" s="87"/>
      <c r="G341" s="119"/>
      <c r="H341" s="89"/>
      <c r="I341" s="89"/>
      <c r="J341" s="89"/>
      <c r="K341" s="90"/>
      <c r="L341" s="97">
        <f t="shared" si="4"/>
        <v>0.58008986334294399</v>
      </c>
      <c r="M341" s="92">
        <f t="shared" si="0"/>
        <v>0</v>
      </c>
      <c r="N341">
        <f t="shared" si="5"/>
        <v>331</v>
      </c>
      <c r="O341" s="93">
        <f t="shared" si="1"/>
        <v>0</v>
      </c>
      <c r="P341" s="94">
        <v>1</v>
      </c>
      <c r="Q341" s="95">
        <f t="shared" ca="1" si="2"/>
        <v>8496.0103328756177</v>
      </c>
    </row>
    <row r="342" spans="1:17" ht="13" x14ac:dyDescent="0.15">
      <c r="A342" s="96">
        <f t="shared" si="3"/>
        <v>332</v>
      </c>
      <c r="B342" s="120"/>
      <c r="C342" s="121"/>
      <c r="D342" s="86"/>
      <c r="E342" s="86"/>
      <c r="F342" s="87"/>
      <c r="G342" s="119"/>
      <c r="H342" s="89"/>
      <c r="I342" s="89"/>
      <c r="J342" s="89"/>
      <c r="K342" s="90"/>
      <c r="L342" s="97">
        <f t="shared" si="4"/>
        <v>0.57913337748537119</v>
      </c>
      <c r="M342" s="92">
        <f t="shared" si="0"/>
        <v>0</v>
      </c>
      <c r="N342">
        <f t="shared" si="5"/>
        <v>332</v>
      </c>
      <c r="O342" s="93">
        <f t="shared" si="1"/>
        <v>0</v>
      </c>
      <c r="P342" s="94">
        <v>1</v>
      </c>
      <c r="Q342" s="95">
        <f t="shared" ca="1" si="2"/>
        <v>8496.0103328756177</v>
      </c>
    </row>
    <row r="343" spans="1:17" ht="13" x14ac:dyDescent="0.15">
      <c r="A343" s="96">
        <f t="shared" si="3"/>
        <v>333</v>
      </c>
      <c r="B343" s="120"/>
      <c r="C343" s="121"/>
      <c r="D343" s="86"/>
      <c r="E343" s="86"/>
      <c r="F343" s="87"/>
      <c r="G343" s="119"/>
      <c r="H343" s="89"/>
      <c r="I343" s="89"/>
      <c r="J343" s="89"/>
      <c r="K343" s="90"/>
      <c r="L343" s="97">
        <f t="shared" si="4"/>
        <v>0.57817846873723189</v>
      </c>
      <c r="M343" s="92">
        <f t="shared" si="0"/>
        <v>0</v>
      </c>
      <c r="N343">
        <f t="shared" si="5"/>
        <v>333</v>
      </c>
      <c r="O343" s="93">
        <f t="shared" si="1"/>
        <v>0</v>
      </c>
      <c r="P343" s="94">
        <v>1</v>
      </c>
      <c r="Q343" s="95">
        <f t="shared" ca="1" si="2"/>
        <v>8496.0103328756177</v>
      </c>
    </row>
    <row r="344" spans="1:17" ht="13" x14ac:dyDescent="0.15">
      <c r="A344" s="96">
        <f t="shared" si="3"/>
        <v>334</v>
      </c>
      <c r="B344" s="120"/>
      <c r="C344" s="121"/>
      <c r="D344" s="86"/>
      <c r="E344" s="86"/>
      <c r="F344" s="87"/>
      <c r="G344" s="119"/>
      <c r="H344" s="89"/>
      <c r="I344" s="89"/>
      <c r="J344" s="89"/>
      <c r="K344" s="90"/>
      <c r="L344" s="97">
        <f t="shared" si="4"/>
        <v>0.57722513449809643</v>
      </c>
      <c r="M344" s="92">
        <f t="shared" si="0"/>
        <v>0</v>
      </c>
      <c r="N344">
        <f t="shared" si="5"/>
        <v>334</v>
      </c>
      <c r="O344" s="93">
        <f t="shared" si="1"/>
        <v>0</v>
      </c>
      <c r="P344" s="94">
        <v>1</v>
      </c>
      <c r="Q344" s="95">
        <f t="shared" ca="1" si="2"/>
        <v>8496.0103328756177</v>
      </c>
    </row>
    <row r="345" spans="1:17" ht="13" x14ac:dyDescent="0.15">
      <c r="A345" s="96">
        <f t="shared" si="3"/>
        <v>335</v>
      </c>
      <c r="B345" s="120"/>
      <c r="C345" s="121"/>
      <c r="D345" s="86"/>
      <c r="E345" s="86"/>
      <c r="F345" s="87"/>
      <c r="G345" s="119"/>
      <c r="H345" s="89"/>
      <c r="I345" s="89"/>
      <c r="J345" s="89"/>
      <c r="K345" s="90"/>
      <c r="L345" s="97">
        <f t="shared" si="4"/>
        <v>0.57627337217182295</v>
      </c>
      <c r="M345" s="92">
        <f t="shared" si="0"/>
        <v>0</v>
      </c>
      <c r="N345">
        <f t="shared" si="5"/>
        <v>335</v>
      </c>
      <c r="O345" s="93">
        <f t="shared" si="1"/>
        <v>0</v>
      </c>
      <c r="P345" s="94">
        <v>1</v>
      </c>
      <c r="Q345" s="95">
        <f t="shared" ca="1" si="2"/>
        <v>8496.0103328756177</v>
      </c>
    </row>
    <row r="346" spans="1:17" ht="13" x14ac:dyDescent="0.15">
      <c r="A346" s="96">
        <f t="shared" si="3"/>
        <v>336</v>
      </c>
      <c r="B346" s="120"/>
      <c r="C346" s="121"/>
      <c r="D346" s="86"/>
      <c r="E346" s="86"/>
      <c r="F346" s="87"/>
      <c r="G346" s="119"/>
      <c r="H346" s="89"/>
      <c r="I346" s="89"/>
      <c r="J346" s="89"/>
      <c r="K346" s="90"/>
      <c r="L346" s="97">
        <f t="shared" si="4"/>
        <v>0.57532317916655018</v>
      </c>
      <c r="M346" s="92">
        <f t="shared" si="0"/>
        <v>0</v>
      </c>
      <c r="N346">
        <f t="shared" si="5"/>
        <v>336</v>
      </c>
      <c r="O346" s="93">
        <f t="shared" si="1"/>
        <v>0</v>
      </c>
      <c r="P346" s="94">
        <v>1</v>
      </c>
      <c r="Q346" s="95">
        <f t="shared" ca="1" si="2"/>
        <v>8496.0103328756177</v>
      </c>
    </row>
    <row r="347" spans="1:17" ht="13" x14ac:dyDescent="0.15">
      <c r="A347" s="96">
        <f t="shared" si="3"/>
        <v>337</v>
      </c>
      <c r="B347" s="120"/>
      <c r="C347" s="121"/>
      <c r="D347" s="86"/>
      <c r="E347" s="86"/>
      <c r="F347" s="87"/>
      <c r="G347" s="119"/>
      <c r="H347" s="89"/>
      <c r="I347" s="89"/>
      <c r="J347" s="89"/>
      <c r="K347" s="90"/>
      <c r="L347" s="97">
        <f t="shared" si="4"/>
        <v>0.57437455289469053</v>
      </c>
      <c r="M347" s="92">
        <f t="shared" si="0"/>
        <v>0</v>
      </c>
      <c r="N347">
        <f t="shared" si="5"/>
        <v>337</v>
      </c>
      <c r="O347" s="93">
        <f t="shared" si="1"/>
        <v>0</v>
      </c>
      <c r="P347" s="94">
        <v>1</v>
      </c>
      <c r="Q347" s="95">
        <f t="shared" ca="1" si="2"/>
        <v>8496.0103328756177</v>
      </c>
    </row>
    <row r="348" spans="1:17" ht="13" x14ac:dyDescent="0.15">
      <c r="A348" s="96">
        <f t="shared" si="3"/>
        <v>338</v>
      </c>
      <c r="B348" s="120"/>
      <c r="C348" s="121"/>
      <c r="D348" s="86"/>
      <c r="E348" s="86"/>
      <c r="F348" s="87"/>
      <c r="G348" s="119"/>
      <c r="H348" s="89"/>
      <c r="I348" s="89"/>
      <c r="J348" s="89"/>
      <c r="K348" s="90"/>
      <c r="L348" s="97">
        <f t="shared" si="4"/>
        <v>0.57342749077292299</v>
      </c>
      <c r="M348" s="92">
        <f t="shared" si="0"/>
        <v>0</v>
      </c>
      <c r="N348">
        <f t="shared" si="5"/>
        <v>338</v>
      </c>
      <c r="O348" s="93">
        <f t="shared" si="1"/>
        <v>0</v>
      </c>
      <c r="P348" s="94">
        <v>1</v>
      </c>
      <c r="Q348" s="95">
        <f t="shared" ca="1" si="2"/>
        <v>8496.0103328756177</v>
      </c>
    </row>
    <row r="349" spans="1:17" ht="13" x14ac:dyDescent="0.15">
      <c r="A349" s="96">
        <f t="shared" si="3"/>
        <v>339</v>
      </c>
      <c r="B349" s="120"/>
      <c r="C349" s="121"/>
      <c r="D349" s="86"/>
      <c r="E349" s="86"/>
      <c r="F349" s="87"/>
      <c r="G349" s="119"/>
      <c r="H349" s="89"/>
      <c r="I349" s="89"/>
      <c r="J349" s="89"/>
      <c r="K349" s="90"/>
      <c r="L349" s="97">
        <f t="shared" si="4"/>
        <v>0.57248199022218593</v>
      </c>
      <c r="M349" s="92">
        <f t="shared" si="0"/>
        <v>0</v>
      </c>
      <c r="N349">
        <f t="shared" si="5"/>
        <v>339</v>
      </c>
      <c r="O349" s="93">
        <f t="shared" si="1"/>
        <v>0</v>
      </c>
      <c r="P349" s="94">
        <v>1</v>
      </c>
      <c r="Q349" s="95">
        <f t="shared" ca="1" si="2"/>
        <v>8496.0103328756177</v>
      </c>
    </row>
    <row r="350" spans="1:17" ht="13" x14ac:dyDescent="0.15">
      <c r="A350" s="96">
        <f t="shared" si="3"/>
        <v>340</v>
      </c>
      <c r="B350" s="120"/>
      <c r="C350" s="121"/>
      <c r="D350" s="86"/>
      <c r="E350" s="86"/>
      <c r="F350" s="87"/>
      <c r="G350" s="119"/>
      <c r="H350" s="89"/>
      <c r="I350" s="89"/>
      <c r="J350" s="89"/>
      <c r="K350" s="90"/>
      <c r="L350" s="97">
        <f t="shared" si="4"/>
        <v>0.57153804866767044</v>
      </c>
      <c r="M350" s="92">
        <f t="shared" si="0"/>
        <v>0</v>
      </c>
      <c r="N350">
        <f t="shared" si="5"/>
        <v>340</v>
      </c>
      <c r="O350" s="93">
        <f t="shared" si="1"/>
        <v>0</v>
      </c>
      <c r="P350" s="94">
        <v>1</v>
      </c>
      <c r="Q350" s="95">
        <f t="shared" ca="1" si="2"/>
        <v>8496.0103328756177</v>
      </c>
    </row>
    <row r="351" spans="1:17" ht="13" x14ac:dyDescent="0.15">
      <c r="A351" s="96">
        <f t="shared" si="3"/>
        <v>341</v>
      </c>
      <c r="B351" s="120"/>
      <c r="C351" s="121"/>
      <c r="D351" s="86"/>
      <c r="E351" s="86"/>
      <c r="F351" s="87"/>
      <c r="G351" s="119"/>
      <c r="H351" s="89"/>
      <c r="I351" s="89"/>
      <c r="J351" s="89"/>
      <c r="K351" s="90"/>
      <c r="L351" s="97">
        <f t="shared" si="4"/>
        <v>0.57059566353881297</v>
      </c>
      <c r="M351" s="92">
        <f t="shared" si="0"/>
        <v>0</v>
      </c>
      <c r="N351">
        <f t="shared" si="5"/>
        <v>341</v>
      </c>
      <c r="O351" s="93">
        <f t="shared" si="1"/>
        <v>0</v>
      </c>
      <c r="P351" s="94">
        <v>1</v>
      </c>
      <c r="Q351" s="95">
        <f t="shared" ca="1" si="2"/>
        <v>8496.0103328756177</v>
      </c>
    </row>
    <row r="352" spans="1:17" ht="13" x14ac:dyDescent="0.15">
      <c r="A352" s="96">
        <f t="shared" si="3"/>
        <v>342</v>
      </c>
      <c r="B352" s="120"/>
      <c r="C352" s="121"/>
      <c r="D352" s="86"/>
      <c r="E352" s="86"/>
      <c r="F352" s="87"/>
      <c r="G352" s="119"/>
      <c r="H352" s="89"/>
      <c r="I352" s="89"/>
      <c r="J352" s="89"/>
      <c r="K352" s="90"/>
      <c r="L352" s="97">
        <f t="shared" si="4"/>
        <v>0.56965483226928848</v>
      </c>
      <c r="M352" s="92">
        <f t="shared" si="0"/>
        <v>0</v>
      </c>
      <c r="N352">
        <f t="shared" si="5"/>
        <v>342</v>
      </c>
      <c r="O352" s="93">
        <f t="shared" si="1"/>
        <v>0</v>
      </c>
      <c r="P352" s="94">
        <v>1</v>
      </c>
      <c r="Q352" s="95">
        <f t="shared" ca="1" si="2"/>
        <v>8496.0103328756177</v>
      </c>
    </row>
    <row r="353" spans="1:17" ht="13" x14ac:dyDescent="0.15">
      <c r="A353" s="96">
        <f t="shared" si="3"/>
        <v>343</v>
      </c>
      <c r="B353" s="120"/>
      <c r="C353" s="121"/>
      <c r="D353" s="86"/>
      <c r="E353" s="86"/>
      <c r="F353" s="87"/>
      <c r="G353" s="119"/>
      <c r="H353" s="89"/>
      <c r="I353" s="89"/>
      <c r="J353" s="89"/>
      <c r="K353" s="90"/>
      <c r="L353" s="97">
        <f t="shared" si="4"/>
        <v>0.56871555229700355</v>
      </c>
      <c r="M353" s="92">
        <f t="shared" si="0"/>
        <v>0</v>
      </c>
      <c r="N353">
        <f t="shared" si="5"/>
        <v>343</v>
      </c>
      <c r="O353" s="93">
        <f t="shared" si="1"/>
        <v>0</v>
      </c>
      <c r="P353" s="94">
        <v>1</v>
      </c>
      <c r="Q353" s="95">
        <f t="shared" ca="1" si="2"/>
        <v>8496.0103328756177</v>
      </c>
    </row>
    <row r="354" spans="1:17" ht="13" x14ac:dyDescent="0.15">
      <c r="A354" s="96">
        <f t="shared" si="3"/>
        <v>344</v>
      </c>
      <c r="B354" s="120"/>
      <c r="C354" s="121"/>
      <c r="D354" s="86"/>
      <c r="E354" s="86"/>
      <c r="F354" s="87"/>
      <c r="G354" s="119"/>
      <c r="H354" s="89"/>
      <c r="I354" s="89"/>
      <c r="J354" s="89"/>
      <c r="K354" s="90"/>
      <c r="L354" s="97">
        <f t="shared" si="4"/>
        <v>0.56777782106408914</v>
      </c>
      <c r="M354" s="92">
        <f t="shared" si="0"/>
        <v>0</v>
      </c>
      <c r="N354">
        <f t="shared" si="5"/>
        <v>344</v>
      </c>
      <c r="O354" s="93">
        <f t="shared" si="1"/>
        <v>0</v>
      </c>
      <c r="P354" s="94">
        <v>1</v>
      </c>
      <c r="Q354" s="95">
        <f t="shared" ca="1" si="2"/>
        <v>8496.0103328756177</v>
      </c>
    </row>
    <row r="355" spans="1:17" ht="13" x14ac:dyDescent="0.15">
      <c r="A355" s="96">
        <f t="shared" si="3"/>
        <v>345</v>
      </c>
      <c r="B355" s="120"/>
      <c r="C355" s="121"/>
      <c r="D355" s="86"/>
      <c r="E355" s="86"/>
      <c r="F355" s="87"/>
      <c r="G355" s="119"/>
      <c r="H355" s="89"/>
      <c r="I355" s="89"/>
      <c r="J355" s="89"/>
      <c r="K355" s="90"/>
      <c r="L355" s="97">
        <f t="shared" si="4"/>
        <v>0.56684163601689375</v>
      </c>
      <c r="M355" s="92">
        <f t="shared" si="0"/>
        <v>0</v>
      </c>
      <c r="N355">
        <f t="shared" si="5"/>
        <v>345</v>
      </c>
      <c r="O355" s="93">
        <f t="shared" si="1"/>
        <v>0</v>
      </c>
      <c r="P355" s="94">
        <v>1</v>
      </c>
      <c r="Q355" s="95">
        <f t="shared" ca="1" si="2"/>
        <v>8496.0103328756177</v>
      </c>
    </row>
    <row r="356" spans="1:17" ht="13" x14ac:dyDescent="0.15">
      <c r="A356" s="96">
        <f t="shared" si="3"/>
        <v>346</v>
      </c>
      <c r="B356" s="120"/>
      <c r="C356" s="121"/>
      <c r="D356" s="86"/>
      <c r="E356" s="86"/>
      <c r="F356" s="87"/>
      <c r="G356" s="119"/>
      <c r="H356" s="89"/>
      <c r="I356" s="89"/>
      <c r="J356" s="89"/>
      <c r="K356" s="90"/>
      <c r="L356" s="97">
        <f t="shared" si="4"/>
        <v>0.5659069946059766</v>
      </c>
      <c r="M356" s="92">
        <f t="shared" si="0"/>
        <v>0</v>
      </c>
      <c r="N356">
        <f t="shared" si="5"/>
        <v>346</v>
      </c>
      <c r="O356" s="93">
        <f t="shared" si="1"/>
        <v>0</v>
      </c>
      <c r="P356" s="94">
        <v>1</v>
      </c>
      <c r="Q356" s="95">
        <f t="shared" ca="1" si="2"/>
        <v>8496.0103328756177</v>
      </c>
    </row>
    <row r="357" spans="1:17" ht="13" x14ac:dyDescent="0.15">
      <c r="A357" s="96">
        <f t="shared" si="3"/>
        <v>347</v>
      </c>
      <c r="B357" s="120"/>
      <c r="C357" s="121"/>
      <c r="D357" s="86"/>
      <c r="E357" s="86"/>
      <c r="F357" s="87"/>
      <c r="G357" s="119"/>
      <c r="H357" s="89"/>
      <c r="I357" s="89"/>
      <c r="J357" s="89"/>
      <c r="K357" s="90"/>
      <c r="L357" s="97">
        <f t="shared" si="4"/>
        <v>0.56497389428610068</v>
      </c>
      <c r="M357" s="92">
        <f t="shared" si="0"/>
        <v>0</v>
      </c>
      <c r="N357">
        <f t="shared" si="5"/>
        <v>347</v>
      </c>
      <c r="O357" s="93">
        <f t="shared" si="1"/>
        <v>0</v>
      </c>
      <c r="P357" s="94">
        <v>1</v>
      </c>
      <c r="Q357" s="95">
        <f t="shared" ca="1" si="2"/>
        <v>8496.0103328756177</v>
      </c>
    </row>
    <row r="358" spans="1:17" ht="13" x14ac:dyDescent="0.15">
      <c r="A358" s="96">
        <f t="shared" si="3"/>
        <v>348</v>
      </c>
      <c r="B358" s="120"/>
      <c r="C358" s="121"/>
      <c r="D358" s="86"/>
      <c r="E358" s="86"/>
      <c r="F358" s="87"/>
      <c r="G358" s="119"/>
      <c r="H358" s="89"/>
      <c r="I358" s="89"/>
      <c r="J358" s="89"/>
      <c r="K358" s="90"/>
      <c r="L358" s="97">
        <f t="shared" si="4"/>
        <v>0.56404233251622538</v>
      </c>
      <c r="M358" s="92">
        <f t="shared" si="0"/>
        <v>0</v>
      </c>
      <c r="N358">
        <f t="shared" si="5"/>
        <v>348</v>
      </c>
      <c r="O358" s="93">
        <f t="shared" si="1"/>
        <v>0</v>
      </c>
      <c r="P358" s="94">
        <v>1</v>
      </c>
      <c r="Q358" s="95">
        <f t="shared" ca="1" si="2"/>
        <v>8496.0103328756177</v>
      </c>
    </row>
    <row r="359" spans="1:17" ht="13" x14ac:dyDescent="0.15">
      <c r="A359" s="96">
        <f t="shared" si="3"/>
        <v>349</v>
      </c>
      <c r="B359" s="120"/>
      <c r="C359" s="121"/>
      <c r="D359" s="86"/>
      <c r="E359" s="86"/>
      <c r="F359" s="87"/>
      <c r="G359" s="119"/>
      <c r="H359" s="89"/>
      <c r="I359" s="89"/>
      <c r="J359" s="89"/>
      <c r="K359" s="90"/>
      <c r="L359" s="97">
        <f t="shared" si="4"/>
        <v>0.56311230675950019</v>
      </c>
      <c r="M359" s="92">
        <f t="shared" si="0"/>
        <v>0</v>
      </c>
      <c r="N359">
        <f t="shared" si="5"/>
        <v>349</v>
      </c>
      <c r="O359" s="93">
        <f t="shared" si="1"/>
        <v>0</v>
      </c>
      <c r="P359" s="94">
        <v>1</v>
      </c>
      <c r="Q359" s="95">
        <f t="shared" ca="1" si="2"/>
        <v>8496.0103328756177</v>
      </c>
    </row>
    <row r="360" spans="1:17" ht="13" x14ac:dyDescent="0.15">
      <c r="A360" s="96">
        <f t="shared" si="3"/>
        <v>350</v>
      </c>
      <c r="B360" s="120"/>
      <c r="C360" s="121"/>
      <c r="D360" s="86"/>
      <c r="E360" s="86"/>
      <c r="F360" s="87"/>
      <c r="G360" s="119"/>
      <c r="H360" s="89"/>
      <c r="I360" s="89"/>
      <c r="J360" s="89"/>
      <c r="K360" s="90"/>
      <c r="L360" s="97">
        <f t="shared" si="4"/>
        <v>0.56218381448325749</v>
      </c>
      <c r="M360" s="92">
        <f t="shared" si="0"/>
        <v>0</v>
      </c>
      <c r="N360">
        <f t="shared" si="5"/>
        <v>350</v>
      </c>
      <c r="O360" s="93">
        <f t="shared" si="1"/>
        <v>0</v>
      </c>
      <c r="P360" s="94">
        <v>1</v>
      </c>
      <c r="Q360" s="95">
        <f t="shared" ca="1" si="2"/>
        <v>8496.0103328756177</v>
      </c>
    </row>
    <row r="361" spans="1:17" ht="13" x14ac:dyDescent="0.15">
      <c r="A361" s="96">
        <f t="shared" si="3"/>
        <v>351</v>
      </c>
      <c r="B361" s="120"/>
      <c r="C361" s="121"/>
      <c r="D361" s="86"/>
      <c r="E361" s="86"/>
      <c r="F361" s="87"/>
      <c r="G361" s="119"/>
      <c r="H361" s="89"/>
      <c r="I361" s="89"/>
      <c r="J361" s="89"/>
      <c r="K361" s="90"/>
      <c r="L361" s="97">
        <f t="shared" si="4"/>
        <v>0.56125685315900553</v>
      </c>
      <c r="M361" s="92">
        <f t="shared" si="0"/>
        <v>0</v>
      </c>
      <c r="N361">
        <f t="shared" si="5"/>
        <v>351</v>
      </c>
      <c r="O361" s="93">
        <f t="shared" si="1"/>
        <v>0</v>
      </c>
      <c r="P361" s="94">
        <v>1</v>
      </c>
      <c r="Q361" s="95">
        <f t="shared" ca="1" si="2"/>
        <v>8496.0103328756177</v>
      </c>
    </row>
    <row r="362" spans="1:17" ht="13" x14ac:dyDescent="0.15">
      <c r="A362" s="96">
        <f t="shared" si="3"/>
        <v>352</v>
      </c>
      <c r="B362" s="120"/>
      <c r="C362" s="121"/>
      <c r="D362" s="86"/>
      <c r="E362" s="86"/>
      <c r="F362" s="87"/>
      <c r="G362" s="119"/>
      <c r="H362" s="89"/>
      <c r="I362" s="89"/>
      <c r="J362" s="89"/>
      <c r="K362" s="90"/>
      <c r="L362" s="97">
        <f t="shared" si="4"/>
        <v>0.56033142026242166</v>
      </c>
      <c r="M362" s="92">
        <f t="shared" si="0"/>
        <v>0</v>
      </c>
      <c r="N362">
        <f t="shared" si="5"/>
        <v>352</v>
      </c>
      <c r="O362" s="93">
        <f t="shared" si="1"/>
        <v>0</v>
      </c>
      <c r="P362" s="94">
        <v>1</v>
      </c>
      <c r="Q362" s="95">
        <f t="shared" ca="1" si="2"/>
        <v>8496.0103328756177</v>
      </c>
    </row>
    <row r="363" spans="1:17" ht="13" x14ac:dyDescent="0.15">
      <c r="A363" s="96">
        <f t="shared" si="3"/>
        <v>353</v>
      </c>
      <c r="B363" s="120"/>
      <c r="C363" s="121"/>
      <c r="D363" s="86"/>
      <c r="E363" s="86"/>
      <c r="F363" s="87"/>
      <c r="G363" s="119"/>
      <c r="H363" s="89"/>
      <c r="I363" s="89"/>
      <c r="J363" s="89"/>
      <c r="K363" s="90"/>
      <c r="L363" s="97">
        <f t="shared" si="4"/>
        <v>0.5594075132733457</v>
      </c>
      <c r="M363" s="92">
        <f t="shared" si="0"/>
        <v>0</v>
      </c>
      <c r="N363">
        <f t="shared" si="5"/>
        <v>353</v>
      </c>
      <c r="O363" s="93">
        <f t="shared" si="1"/>
        <v>0</v>
      </c>
      <c r="P363" s="94">
        <v>1</v>
      </c>
      <c r="Q363" s="95">
        <f t="shared" ca="1" si="2"/>
        <v>8496.0103328756177</v>
      </c>
    </row>
    <row r="364" spans="1:17" ht="13" x14ac:dyDescent="0.15">
      <c r="A364" s="96">
        <f t="shared" si="3"/>
        <v>354</v>
      </c>
      <c r="B364" s="120"/>
      <c r="C364" s="121"/>
      <c r="D364" s="86"/>
      <c r="E364" s="86"/>
      <c r="F364" s="87"/>
      <c r="G364" s="119"/>
      <c r="H364" s="89"/>
      <c r="I364" s="89"/>
      <c r="J364" s="89"/>
      <c r="K364" s="90"/>
      <c r="L364" s="97">
        <f t="shared" si="4"/>
        <v>0.55848512967577268</v>
      </c>
      <c r="M364" s="92">
        <f t="shared" si="0"/>
        <v>0</v>
      </c>
      <c r="N364">
        <f t="shared" si="5"/>
        <v>354</v>
      </c>
      <c r="O364" s="93">
        <f t="shared" si="1"/>
        <v>0</v>
      </c>
      <c r="P364" s="94">
        <v>1</v>
      </c>
      <c r="Q364" s="95">
        <f t="shared" ca="1" si="2"/>
        <v>8496.0103328756177</v>
      </c>
    </row>
    <row r="365" spans="1:17" ht="13" x14ac:dyDescent="0.15">
      <c r="A365" s="96">
        <f t="shared" si="3"/>
        <v>355</v>
      </c>
      <c r="B365" s="120"/>
      <c r="C365" s="121"/>
      <c r="D365" s="86"/>
      <c r="E365" s="86"/>
      <c r="F365" s="87"/>
      <c r="G365" s="119"/>
      <c r="H365" s="89"/>
      <c r="I365" s="89"/>
      <c r="J365" s="89"/>
      <c r="K365" s="90"/>
      <c r="L365" s="97">
        <f t="shared" si="4"/>
        <v>0.55756426695784622</v>
      </c>
      <c r="M365" s="92">
        <f t="shared" si="0"/>
        <v>0</v>
      </c>
      <c r="N365">
        <f t="shared" si="5"/>
        <v>355</v>
      </c>
      <c r="O365" s="93">
        <f t="shared" si="1"/>
        <v>0</v>
      </c>
      <c r="P365" s="94">
        <v>1</v>
      </c>
      <c r="Q365" s="95">
        <f t="shared" ca="1" si="2"/>
        <v>8496.0103328756177</v>
      </c>
    </row>
    <row r="366" spans="1:17" ht="13" x14ac:dyDescent="0.15">
      <c r="A366" s="96">
        <f t="shared" si="3"/>
        <v>356</v>
      </c>
      <c r="B366" s="120"/>
      <c r="C366" s="121"/>
      <c r="D366" s="86"/>
      <c r="E366" s="86"/>
      <c r="F366" s="87"/>
      <c r="G366" s="119"/>
      <c r="H366" s="89"/>
      <c r="I366" s="89"/>
      <c r="J366" s="89"/>
      <c r="K366" s="90"/>
      <c r="L366" s="97">
        <f t="shared" si="4"/>
        <v>0.55664492261185161</v>
      </c>
      <c r="M366" s="92">
        <f t="shared" si="0"/>
        <v>0</v>
      </c>
      <c r="N366">
        <f t="shared" si="5"/>
        <v>356</v>
      </c>
      <c r="O366" s="93">
        <f t="shared" si="1"/>
        <v>0</v>
      </c>
      <c r="P366" s="94">
        <v>1</v>
      </c>
      <c r="Q366" s="95">
        <f t="shared" ca="1" si="2"/>
        <v>8496.0103328756177</v>
      </c>
    </row>
    <row r="367" spans="1:17" ht="13" x14ac:dyDescent="0.15">
      <c r="A367" s="96">
        <f t="shared" si="3"/>
        <v>357</v>
      </c>
      <c r="B367" s="120"/>
      <c r="C367" s="121"/>
      <c r="D367" s="86"/>
      <c r="E367" s="86"/>
      <c r="F367" s="87"/>
      <c r="G367" s="119"/>
      <c r="H367" s="89"/>
      <c r="I367" s="89"/>
      <c r="J367" s="89"/>
      <c r="K367" s="90"/>
      <c r="L367" s="97">
        <f t="shared" si="4"/>
        <v>0.55572709413420907</v>
      </c>
      <c r="M367" s="92">
        <f t="shared" si="0"/>
        <v>0</v>
      </c>
      <c r="N367">
        <f t="shared" si="5"/>
        <v>357</v>
      </c>
      <c r="O367" s="93">
        <f t="shared" si="1"/>
        <v>0</v>
      </c>
      <c r="P367" s="94">
        <v>1</v>
      </c>
      <c r="Q367" s="95">
        <f t="shared" ca="1" si="2"/>
        <v>8496.0103328756177</v>
      </c>
    </row>
    <row r="368" spans="1:17" ht="13" x14ac:dyDescent="0.15">
      <c r="A368" s="96">
        <f t="shared" si="3"/>
        <v>358</v>
      </c>
      <c r="B368" s="120"/>
      <c r="C368" s="121"/>
      <c r="D368" s="86"/>
      <c r="E368" s="86"/>
      <c r="F368" s="87"/>
      <c r="G368" s="119"/>
      <c r="H368" s="89"/>
      <c r="I368" s="89"/>
      <c r="J368" s="89"/>
      <c r="K368" s="90"/>
      <c r="L368" s="97">
        <f t="shared" si="4"/>
        <v>0.55481077902546683</v>
      </c>
      <c r="M368" s="92">
        <f t="shared" si="0"/>
        <v>0</v>
      </c>
      <c r="N368">
        <f t="shared" si="5"/>
        <v>358</v>
      </c>
      <c r="O368" s="93">
        <f t="shared" si="1"/>
        <v>0</v>
      </c>
      <c r="P368" s="94">
        <v>1</v>
      </c>
      <c r="Q368" s="95">
        <f t="shared" ca="1" si="2"/>
        <v>8496.0103328756177</v>
      </c>
    </row>
    <row r="369" spans="1:17" ht="13" x14ac:dyDescent="0.15">
      <c r="A369" s="96">
        <f t="shared" si="3"/>
        <v>359</v>
      </c>
      <c r="B369" s="120"/>
      <c r="C369" s="121"/>
      <c r="D369" s="86"/>
      <c r="E369" s="86"/>
      <c r="F369" s="87"/>
      <c r="G369" s="119"/>
      <c r="H369" s="89"/>
      <c r="I369" s="89"/>
      <c r="J369" s="89"/>
      <c r="K369" s="90"/>
      <c r="L369" s="97">
        <f t="shared" si="4"/>
        <v>0.55389597479029429</v>
      </c>
      <c r="M369" s="92">
        <f t="shared" si="0"/>
        <v>0</v>
      </c>
      <c r="N369">
        <f t="shared" si="5"/>
        <v>359</v>
      </c>
      <c r="O369" s="93">
        <f t="shared" si="1"/>
        <v>0</v>
      </c>
      <c r="P369" s="94">
        <v>1</v>
      </c>
      <c r="Q369" s="95">
        <f t="shared" ca="1" si="2"/>
        <v>8496.0103328756177</v>
      </c>
    </row>
    <row r="370" spans="1:17" ht="13" x14ac:dyDescent="0.15">
      <c r="A370" s="96">
        <f t="shared" si="3"/>
        <v>360</v>
      </c>
      <c r="B370" s="120"/>
      <c r="C370" s="121"/>
      <c r="D370" s="86"/>
      <c r="E370" s="86"/>
      <c r="F370" s="87"/>
      <c r="G370" s="119"/>
      <c r="H370" s="89"/>
      <c r="I370" s="89"/>
      <c r="J370" s="89"/>
      <c r="K370" s="90"/>
      <c r="L370" s="97">
        <f t="shared" si="4"/>
        <v>0.55298267893747544</v>
      </c>
      <c r="M370" s="92">
        <f t="shared" si="0"/>
        <v>0</v>
      </c>
      <c r="N370">
        <f t="shared" si="5"/>
        <v>360</v>
      </c>
      <c r="O370" s="93">
        <f t="shared" si="1"/>
        <v>0</v>
      </c>
      <c r="P370" s="94">
        <v>1</v>
      </c>
      <c r="Q370" s="95">
        <f t="shared" ca="1" si="2"/>
        <v>8496.0103328756177</v>
      </c>
    </row>
    <row r="371" spans="1:17" ht="13" x14ac:dyDescent="0.15">
      <c r="A371" s="96">
        <f t="shared" si="3"/>
        <v>361</v>
      </c>
      <c r="B371" s="120"/>
      <c r="C371" s="121"/>
      <c r="D371" s="121"/>
      <c r="E371" s="121"/>
      <c r="F371" s="122"/>
      <c r="G371" s="119"/>
      <c r="H371" s="89"/>
      <c r="I371" s="89"/>
      <c r="J371" s="89"/>
      <c r="K371" s="90"/>
      <c r="L371" s="97">
        <f t="shared" si="4"/>
        <v>0.55207088897990175</v>
      </c>
      <c r="M371" s="92">
        <f t="shared" si="0"/>
        <v>0</v>
      </c>
      <c r="N371">
        <f t="shared" si="5"/>
        <v>361</v>
      </c>
      <c r="O371" s="93">
        <f t="shared" si="1"/>
        <v>0</v>
      </c>
      <c r="P371" s="94">
        <v>1</v>
      </c>
      <c r="Q371" s="95">
        <f t="shared" ca="1" si="2"/>
        <v>8496.0103328756177</v>
      </c>
    </row>
    <row r="372" spans="1:17" ht="13" x14ac:dyDescent="0.15">
      <c r="A372" s="96">
        <f t="shared" si="3"/>
        <v>362</v>
      </c>
      <c r="B372" s="120"/>
      <c r="C372" s="121"/>
      <c r="D372" s="121"/>
      <c r="E372" s="121"/>
      <c r="F372" s="122"/>
      <c r="G372" s="119"/>
      <c r="H372" s="89"/>
      <c r="I372" s="89"/>
      <c r="J372" s="89"/>
      <c r="K372" s="90"/>
      <c r="L372" s="97">
        <f t="shared" si="4"/>
        <v>0.55116060243456577</v>
      </c>
      <c r="M372" s="92">
        <f t="shared" si="0"/>
        <v>0</v>
      </c>
      <c r="N372">
        <f t="shared" si="5"/>
        <v>362</v>
      </c>
      <c r="O372" s="93">
        <f t="shared" si="1"/>
        <v>0</v>
      </c>
      <c r="P372" s="94">
        <v>1</v>
      </c>
      <c r="Q372" s="95">
        <f t="shared" ca="1" si="2"/>
        <v>8496.0103328756177</v>
      </c>
    </row>
    <row r="373" spans="1:17" ht="13" x14ac:dyDescent="0.15">
      <c r="A373" s="96">
        <f t="shared" si="3"/>
        <v>363</v>
      </c>
      <c r="B373" s="120"/>
      <c r="C373" s="121"/>
      <c r="D373" s="121"/>
      <c r="E373" s="121"/>
      <c r="F373" s="122"/>
      <c r="G373" s="119"/>
      <c r="H373" s="89"/>
      <c r="I373" s="89"/>
      <c r="J373" s="89"/>
      <c r="K373" s="90"/>
      <c r="L373" s="97">
        <f t="shared" si="4"/>
        <v>0.55025181682255397</v>
      </c>
      <c r="M373" s="92">
        <f t="shared" si="0"/>
        <v>0</v>
      </c>
      <c r="N373">
        <f t="shared" si="5"/>
        <v>363</v>
      </c>
      <c r="O373" s="93">
        <f t="shared" si="1"/>
        <v>0</v>
      </c>
      <c r="P373" s="94">
        <v>1</v>
      </c>
      <c r="Q373" s="95">
        <f t="shared" ca="1" si="2"/>
        <v>8496.0103328756177</v>
      </c>
    </row>
    <row r="374" spans="1:17" ht="13" x14ac:dyDescent="0.15">
      <c r="A374" s="96">
        <f t="shared" si="3"/>
        <v>364</v>
      </c>
      <c r="B374" s="120"/>
      <c r="C374" s="121"/>
      <c r="D374" s="121"/>
      <c r="E374" s="121"/>
      <c r="F374" s="122"/>
      <c r="G374" s="119"/>
      <c r="H374" s="89"/>
      <c r="I374" s="89"/>
      <c r="J374" s="89"/>
      <c r="K374" s="90"/>
      <c r="L374" s="97">
        <f t="shared" si="4"/>
        <v>0.54934452966904046</v>
      </c>
      <c r="M374" s="92">
        <f t="shared" si="0"/>
        <v>0</v>
      </c>
      <c r="N374">
        <f t="shared" si="5"/>
        <v>364</v>
      </c>
      <c r="O374" s="93">
        <f t="shared" si="1"/>
        <v>0</v>
      </c>
      <c r="P374" s="94">
        <v>1</v>
      </c>
      <c r="Q374" s="95">
        <f t="shared" ca="1" si="2"/>
        <v>8496.0103328756177</v>
      </c>
    </row>
    <row r="375" spans="1:17" ht="13" x14ac:dyDescent="0.15">
      <c r="A375" s="96">
        <f t="shared" si="3"/>
        <v>365</v>
      </c>
      <c r="B375" s="120"/>
      <c r="C375" s="121"/>
      <c r="D375" s="121"/>
      <c r="E375" s="121"/>
      <c r="F375" s="122"/>
      <c r="G375" s="119"/>
      <c r="H375" s="89"/>
      <c r="I375" s="89"/>
      <c r="J375" s="89"/>
      <c r="K375" s="90"/>
      <c r="L375" s="97">
        <f t="shared" si="4"/>
        <v>0.54843873850327973</v>
      </c>
      <c r="M375" s="92">
        <f t="shared" si="0"/>
        <v>0</v>
      </c>
      <c r="N375">
        <f t="shared" si="5"/>
        <v>365</v>
      </c>
      <c r="O375" s="93">
        <f t="shared" si="1"/>
        <v>0</v>
      </c>
      <c r="P375" s="94">
        <v>1</v>
      </c>
      <c r="Q375" s="95">
        <f t="shared" ca="1" si="2"/>
        <v>8496.0103328756177</v>
      </c>
    </row>
    <row r="376" spans="1:17" ht="13" x14ac:dyDescent="0.15">
      <c r="A376" s="96">
        <f t="shared" si="3"/>
        <v>366</v>
      </c>
      <c r="B376" s="120"/>
      <c r="C376" s="121"/>
      <c r="D376" s="121"/>
      <c r="E376" s="121"/>
      <c r="F376" s="122"/>
      <c r="G376" s="119"/>
      <c r="H376" s="89"/>
      <c r="I376" s="89"/>
      <c r="J376" s="89"/>
      <c r="K376" s="90"/>
      <c r="L376" s="97">
        <f t="shared" si="4"/>
        <v>0.54753444085860037</v>
      </c>
      <c r="M376" s="92">
        <f t="shared" si="0"/>
        <v>0</v>
      </c>
      <c r="N376">
        <f t="shared" si="5"/>
        <v>366</v>
      </c>
      <c r="O376" s="93">
        <f t="shared" si="1"/>
        <v>0</v>
      </c>
      <c r="P376" s="94">
        <v>1</v>
      </c>
      <c r="Q376" s="95">
        <f t="shared" ca="1" si="2"/>
        <v>8496.0103328756177</v>
      </c>
    </row>
    <row r="377" spans="1:17" ht="13" x14ac:dyDescent="0.15">
      <c r="A377" s="96">
        <f t="shared" si="3"/>
        <v>367</v>
      </c>
      <c r="B377" s="120"/>
      <c r="C377" s="121"/>
      <c r="D377" s="121"/>
      <c r="E377" s="121"/>
      <c r="F377" s="122"/>
      <c r="G377" s="119"/>
      <c r="H377" s="89"/>
      <c r="I377" s="89"/>
      <c r="J377" s="89"/>
      <c r="K377" s="90"/>
      <c r="L377" s="97">
        <f t="shared" si="4"/>
        <v>0.54663163427239803</v>
      </c>
      <c r="M377" s="92">
        <f t="shared" si="0"/>
        <v>0</v>
      </c>
      <c r="N377">
        <f t="shared" si="5"/>
        <v>367</v>
      </c>
      <c r="O377" s="93">
        <f t="shared" si="1"/>
        <v>0</v>
      </c>
      <c r="P377" s="94">
        <v>1</v>
      </c>
      <c r="Q377" s="95">
        <f t="shared" ca="1" si="2"/>
        <v>8496.0103328756177</v>
      </c>
    </row>
    <row r="378" spans="1:17" ht="13" x14ac:dyDescent="0.15">
      <c r="A378" s="96">
        <f t="shared" si="3"/>
        <v>368</v>
      </c>
      <c r="B378" s="120"/>
      <c r="C378" s="121"/>
      <c r="D378" s="121"/>
      <c r="E378" s="121"/>
      <c r="F378" s="122"/>
      <c r="G378" s="119"/>
      <c r="H378" s="89"/>
      <c r="I378" s="89"/>
      <c r="J378" s="89"/>
      <c r="K378" s="90"/>
      <c r="L378" s="97">
        <f t="shared" si="4"/>
        <v>0.54573031628612889</v>
      </c>
      <c r="M378" s="92">
        <f t="shared" si="0"/>
        <v>0</v>
      </c>
      <c r="N378">
        <f t="shared" si="5"/>
        <v>368</v>
      </c>
      <c r="O378" s="93">
        <f t="shared" si="1"/>
        <v>0</v>
      </c>
      <c r="P378" s="94">
        <v>1</v>
      </c>
      <c r="Q378" s="95">
        <f t="shared" ca="1" si="2"/>
        <v>8496.0103328756177</v>
      </c>
    </row>
    <row r="379" spans="1:17" ht="13" x14ac:dyDescent="0.15">
      <c r="A379" s="96">
        <f t="shared" si="3"/>
        <v>369</v>
      </c>
      <c r="B379" s="120"/>
      <c r="C379" s="121"/>
      <c r="D379" s="121"/>
      <c r="E379" s="121"/>
      <c r="F379" s="122"/>
      <c r="G379" s="119"/>
      <c r="H379" s="89"/>
      <c r="I379" s="89"/>
      <c r="J379" s="89"/>
      <c r="K379" s="90"/>
      <c r="L379" s="97">
        <f t="shared" si="4"/>
        <v>0.54483048444530291</v>
      </c>
      <c r="M379" s="92">
        <f t="shared" si="0"/>
        <v>0</v>
      </c>
      <c r="N379">
        <f t="shared" si="5"/>
        <v>369</v>
      </c>
      <c r="O379" s="93">
        <f t="shared" si="1"/>
        <v>0</v>
      </c>
      <c r="P379" s="94">
        <v>1</v>
      </c>
      <c r="Q379" s="95">
        <f t="shared" ca="1" si="2"/>
        <v>8496.0103328756177</v>
      </c>
    </row>
    <row r="380" spans="1:17" ht="13" x14ac:dyDescent="0.15">
      <c r="A380" s="96">
        <f t="shared" si="3"/>
        <v>370</v>
      </c>
      <c r="B380" s="120"/>
      <c r="C380" s="121"/>
      <c r="D380" s="121"/>
      <c r="E380" s="121"/>
      <c r="F380" s="122"/>
      <c r="G380" s="119"/>
      <c r="H380" s="89"/>
      <c r="I380" s="89"/>
      <c r="J380" s="89"/>
      <c r="K380" s="90"/>
      <c r="L380" s="97">
        <f t="shared" si="4"/>
        <v>0.54393213629947712</v>
      </c>
      <c r="M380" s="92">
        <f t="shared" si="0"/>
        <v>0</v>
      </c>
      <c r="N380">
        <f t="shared" si="5"/>
        <v>370</v>
      </c>
      <c r="O380" s="93">
        <f t="shared" si="1"/>
        <v>0</v>
      </c>
      <c r="P380" s="94">
        <v>1</v>
      </c>
      <c r="Q380" s="95">
        <f t="shared" ca="1" si="2"/>
        <v>8496.0103328756177</v>
      </c>
    </row>
    <row r="381" spans="1:17" ht="13" x14ac:dyDescent="0.15">
      <c r="A381" s="96">
        <f t="shared" si="3"/>
        <v>371</v>
      </c>
      <c r="B381" s="120"/>
      <c r="C381" s="121"/>
      <c r="D381" s="121"/>
      <c r="E381" s="121"/>
      <c r="F381" s="122"/>
      <c r="G381" s="119"/>
      <c r="H381" s="89"/>
      <c r="I381" s="89"/>
      <c r="J381" s="89"/>
      <c r="K381" s="90"/>
      <c r="L381" s="97">
        <f t="shared" si="4"/>
        <v>0.54303526940224911</v>
      </c>
      <c r="M381" s="92">
        <f t="shared" si="0"/>
        <v>0</v>
      </c>
      <c r="N381">
        <f t="shared" si="5"/>
        <v>371</v>
      </c>
      <c r="O381" s="93">
        <f t="shared" si="1"/>
        <v>0</v>
      </c>
      <c r="P381" s="94">
        <v>1</v>
      </c>
      <c r="Q381" s="95">
        <f t="shared" ca="1" si="2"/>
        <v>8496.0103328756177</v>
      </c>
    </row>
    <row r="382" spans="1:17" ht="13" x14ac:dyDescent="0.15">
      <c r="A382" s="96">
        <f t="shared" si="3"/>
        <v>372</v>
      </c>
      <c r="B382" s="120"/>
      <c r="C382" s="121"/>
      <c r="D382" s="121"/>
      <c r="E382" s="121"/>
      <c r="F382" s="122"/>
      <c r="G382" s="119"/>
      <c r="H382" s="89"/>
      <c r="I382" s="89"/>
      <c r="J382" s="89"/>
      <c r="K382" s="90"/>
      <c r="L382" s="97">
        <f t="shared" si="4"/>
        <v>0.54213988131125024</v>
      </c>
      <c r="M382" s="92">
        <f t="shared" si="0"/>
        <v>0</v>
      </c>
      <c r="N382">
        <f t="shared" si="5"/>
        <v>372</v>
      </c>
      <c r="O382" s="93">
        <f t="shared" si="1"/>
        <v>0</v>
      </c>
      <c r="P382" s="94">
        <v>1</v>
      </c>
      <c r="Q382" s="95">
        <f t="shared" ca="1" si="2"/>
        <v>8496.0103328756177</v>
      </c>
    </row>
    <row r="383" spans="1:17" ht="13" x14ac:dyDescent="0.15">
      <c r="A383" s="96">
        <f t="shared" si="3"/>
        <v>373</v>
      </c>
      <c r="B383" s="120"/>
      <c r="C383" s="121"/>
      <c r="D383" s="121"/>
      <c r="E383" s="121"/>
      <c r="F383" s="122"/>
      <c r="G383" s="119"/>
      <c r="H383" s="89"/>
      <c r="I383" s="89"/>
      <c r="J383" s="89"/>
      <c r="K383" s="90"/>
      <c r="L383" s="97">
        <f t="shared" si="4"/>
        <v>0.54124596958813875</v>
      </c>
      <c r="M383" s="92">
        <f t="shared" si="0"/>
        <v>0</v>
      </c>
      <c r="N383">
        <f t="shared" si="5"/>
        <v>373</v>
      </c>
      <c r="O383" s="93">
        <f t="shared" si="1"/>
        <v>0</v>
      </c>
      <c r="P383" s="94">
        <v>1</v>
      </c>
      <c r="Q383" s="95">
        <f t="shared" ca="1" si="2"/>
        <v>8496.0103328756177</v>
      </c>
    </row>
    <row r="384" spans="1:17" ht="13" x14ac:dyDescent="0.15">
      <c r="A384" s="96">
        <f t="shared" si="3"/>
        <v>374</v>
      </c>
      <c r="B384" s="120"/>
      <c r="C384" s="121"/>
      <c r="D384" s="121"/>
      <c r="E384" s="121"/>
      <c r="F384" s="122"/>
      <c r="G384" s="119"/>
      <c r="H384" s="89"/>
      <c r="I384" s="89"/>
      <c r="J384" s="89"/>
      <c r="K384" s="90"/>
      <c r="L384" s="97">
        <f t="shared" si="4"/>
        <v>0.54035353179859369</v>
      </c>
      <c r="M384" s="92">
        <f t="shared" si="0"/>
        <v>0</v>
      </c>
      <c r="N384">
        <f t="shared" si="5"/>
        <v>374</v>
      </c>
      <c r="O384" s="93">
        <f t="shared" si="1"/>
        <v>0</v>
      </c>
      <c r="P384" s="94">
        <v>1</v>
      </c>
      <c r="Q384" s="95">
        <f t="shared" ca="1" si="2"/>
        <v>8496.0103328756177</v>
      </c>
    </row>
    <row r="385" spans="1:17" ht="13" x14ac:dyDescent="0.15">
      <c r="A385" s="96">
        <f t="shared" si="3"/>
        <v>375</v>
      </c>
      <c r="B385" s="120"/>
      <c r="C385" s="121"/>
      <c r="D385" s="121"/>
      <c r="E385" s="121"/>
      <c r="F385" s="122"/>
      <c r="G385" s="119"/>
      <c r="H385" s="89"/>
      <c r="I385" s="89"/>
      <c r="J385" s="89"/>
      <c r="K385" s="90"/>
      <c r="L385" s="97">
        <f t="shared" si="4"/>
        <v>0.53946256551230765</v>
      </c>
      <c r="M385" s="92">
        <f t="shared" si="0"/>
        <v>0</v>
      </c>
      <c r="N385">
        <f t="shared" si="5"/>
        <v>375</v>
      </c>
      <c r="O385" s="93">
        <f t="shared" si="1"/>
        <v>0</v>
      </c>
      <c r="P385" s="94">
        <v>1</v>
      </c>
      <c r="Q385" s="95">
        <f t="shared" ca="1" si="2"/>
        <v>8496.0103328756177</v>
      </c>
    </row>
    <row r="386" spans="1:17" ht="13" x14ac:dyDescent="0.15">
      <c r="A386" s="96">
        <f t="shared" si="3"/>
        <v>376</v>
      </c>
      <c r="B386" s="120"/>
      <c r="C386" s="121"/>
      <c r="D386" s="121"/>
      <c r="E386" s="121"/>
      <c r="F386" s="122"/>
      <c r="G386" s="119"/>
      <c r="H386" s="89"/>
      <c r="I386" s="89"/>
      <c r="J386" s="89"/>
      <c r="K386" s="90"/>
      <c r="L386" s="97">
        <f t="shared" si="4"/>
        <v>0.53857306830298068</v>
      </c>
      <c r="M386" s="92">
        <f t="shared" si="0"/>
        <v>0</v>
      </c>
      <c r="N386">
        <f t="shared" si="5"/>
        <v>376</v>
      </c>
      <c r="O386" s="93">
        <f t="shared" si="1"/>
        <v>0</v>
      </c>
      <c r="P386" s="94">
        <v>1</v>
      </c>
      <c r="Q386" s="95">
        <f t="shared" ca="1" si="2"/>
        <v>8496.0103328756177</v>
      </c>
    </row>
    <row r="387" spans="1:17" ht="13" x14ac:dyDescent="0.15">
      <c r="A387" s="96">
        <f t="shared" si="3"/>
        <v>377</v>
      </c>
      <c r="B387" s="120"/>
      <c r="C387" s="121"/>
      <c r="D387" s="121"/>
      <c r="E387" s="121"/>
      <c r="F387" s="122"/>
      <c r="G387" s="119"/>
      <c r="H387" s="89"/>
      <c r="I387" s="89"/>
      <c r="J387" s="89"/>
      <c r="K387" s="90"/>
      <c r="L387" s="97">
        <f t="shared" si="4"/>
        <v>0.53768503774831333</v>
      </c>
      <c r="M387" s="92">
        <f t="shared" si="0"/>
        <v>0</v>
      </c>
      <c r="N387">
        <f t="shared" si="5"/>
        <v>377</v>
      </c>
      <c r="O387" s="93">
        <f t="shared" si="1"/>
        <v>0</v>
      </c>
      <c r="P387" s="94">
        <v>1</v>
      </c>
      <c r="Q387" s="95">
        <f t="shared" ca="1" si="2"/>
        <v>8496.0103328756177</v>
      </c>
    </row>
    <row r="388" spans="1:17" ht="13" x14ac:dyDescent="0.15">
      <c r="A388" s="96">
        <f t="shared" si="3"/>
        <v>378</v>
      </c>
      <c r="B388" s="120"/>
      <c r="C388" s="121"/>
      <c r="D388" s="121"/>
      <c r="E388" s="121"/>
      <c r="F388" s="122"/>
      <c r="G388" s="119"/>
      <c r="H388" s="89"/>
      <c r="I388" s="89"/>
      <c r="J388" s="89"/>
      <c r="K388" s="90"/>
      <c r="L388" s="97">
        <f t="shared" si="4"/>
        <v>0.53679847143000015</v>
      </c>
      <c r="M388" s="92">
        <f t="shared" si="0"/>
        <v>0</v>
      </c>
      <c r="N388">
        <f t="shared" si="5"/>
        <v>378</v>
      </c>
      <c r="O388" s="93">
        <f t="shared" si="1"/>
        <v>0</v>
      </c>
      <c r="P388" s="94">
        <v>1</v>
      </c>
      <c r="Q388" s="95">
        <f t="shared" ca="1" si="2"/>
        <v>8496.0103328756177</v>
      </c>
    </row>
    <row r="389" spans="1:17" ht="13" x14ac:dyDescent="0.15">
      <c r="A389" s="96">
        <f t="shared" si="3"/>
        <v>379</v>
      </c>
      <c r="B389" s="120"/>
      <c r="C389" s="121"/>
      <c r="D389" s="121"/>
      <c r="E389" s="121"/>
      <c r="F389" s="122"/>
      <c r="G389" s="119"/>
      <c r="H389" s="89"/>
      <c r="I389" s="89"/>
      <c r="J389" s="89"/>
      <c r="K389" s="90"/>
      <c r="L389" s="97">
        <f t="shared" si="4"/>
        <v>0.53591336693372327</v>
      </c>
      <c r="M389" s="92">
        <f t="shared" si="0"/>
        <v>0</v>
      </c>
      <c r="N389">
        <f t="shared" si="5"/>
        <v>379</v>
      </c>
      <c r="O389" s="93">
        <f t="shared" si="1"/>
        <v>0</v>
      </c>
      <c r="P389" s="94">
        <v>1</v>
      </c>
      <c r="Q389" s="95">
        <f t="shared" ca="1" si="2"/>
        <v>8496.0103328756177</v>
      </c>
    </row>
    <row r="390" spans="1:17" ht="13" x14ac:dyDescent="0.15">
      <c r="A390" s="96">
        <f t="shared" si="3"/>
        <v>380</v>
      </c>
      <c r="B390" s="120"/>
      <c r="C390" s="121"/>
      <c r="D390" s="121"/>
      <c r="E390" s="121"/>
      <c r="F390" s="122"/>
      <c r="G390" s="119"/>
      <c r="H390" s="89"/>
      <c r="I390" s="89"/>
      <c r="J390" s="89"/>
      <c r="K390" s="90"/>
      <c r="L390" s="97">
        <f t="shared" si="4"/>
        <v>0.53502972184914566</v>
      </c>
      <c r="M390" s="92">
        <f t="shared" si="0"/>
        <v>0</v>
      </c>
      <c r="N390">
        <f t="shared" si="5"/>
        <v>380</v>
      </c>
      <c r="O390" s="93">
        <f t="shared" si="1"/>
        <v>0</v>
      </c>
      <c r="P390" s="94">
        <v>1</v>
      </c>
      <c r="Q390" s="95">
        <f t="shared" ca="1" si="2"/>
        <v>8496.0103328756177</v>
      </c>
    </row>
    <row r="391" spans="1:17" ht="13" x14ac:dyDescent="0.15">
      <c r="A391" s="96">
        <f t="shared" si="3"/>
        <v>381</v>
      </c>
      <c r="B391" s="120"/>
      <c r="C391" s="121"/>
      <c r="D391" s="121"/>
      <c r="E391" s="121"/>
      <c r="F391" s="122"/>
      <c r="G391" s="119"/>
      <c r="H391" s="89"/>
      <c r="I391" s="89"/>
      <c r="J391" s="89"/>
      <c r="K391" s="90"/>
      <c r="L391" s="97">
        <f t="shared" si="4"/>
        <v>0.53414753376990443</v>
      </c>
      <c r="M391" s="92">
        <f t="shared" si="0"/>
        <v>0</v>
      </c>
      <c r="N391">
        <f t="shared" si="5"/>
        <v>381</v>
      </c>
      <c r="O391" s="93">
        <f t="shared" si="1"/>
        <v>0</v>
      </c>
      <c r="P391" s="94">
        <v>1</v>
      </c>
      <c r="Q391" s="95">
        <f t="shared" ca="1" si="2"/>
        <v>8496.0103328756177</v>
      </c>
    </row>
    <row r="392" spans="1:17" ht="13" x14ac:dyDescent="0.15">
      <c r="A392" s="96">
        <f t="shared" si="3"/>
        <v>382</v>
      </c>
      <c r="B392" s="120"/>
      <c r="C392" s="121"/>
      <c r="D392" s="121"/>
      <c r="E392" s="121"/>
      <c r="F392" s="122"/>
      <c r="G392" s="119"/>
      <c r="H392" s="89"/>
      <c r="I392" s="89"/>
      <c r="J392" s="89"/>
      <c r="K392" s="90"/>
      <c r="L392" s="97">
        <f t="shared" si="4"/>
        <v>0.53326680029360474</v>
      </c>
      <c r="M392" s="92">
        <f t="shared" si="0"/>
        <v>0</v>
      </c>
      <c r="N392">
        <f t="shared" si="5"/>
        <v>382</v>
      </c>
      <c r="O392" s="93">
        <f t="shared" si="1"/>
        <v>0</v>
      </c>
      <c r="P392" s="94">
        <v>1</v>
      </c>
      <c r="Q392" s="95">
        <f t="shared" ca="1" si="2"/>
        <v>8496.0103328756177</v>
      </c>
    </row>
    <row r="393" spans="1:17" ht="13" x14ac:dyDescent="0.15">
      <c r="A393" s="96">
        <f t="shared" si="3"/>
        <v>383</v>
      </c>
      <c r="B393" s="120"/>
      <c r="C393" s="121"/>
      <c r="D393" s="121"/>
      <c r="E393" s="121"/>
      <c r="F393" s="122"/>
      <c r="G393" s="119"/>
      <c r="H393" s="89"/>
      <c r="I393" s="89"/>
      <c r="J393" s="89"/>
      <c r="K393" s="90"/>
      <c r="L393" s="97">
        <f t="shared" si="4"/>
        <v>0.53238751902181258</v>
      </c>
      <c r="M393" s="92">
        <f t="shared" si="0"/>
        <v>0</v>
      </c>
      <c r="N393">
        <f t="shared" si="5"/>
        <v>383</v>
      </c>
      <c r="O393" s="93">
        <f t="shared" si="1"/>
        <v>0</v>
      </c>
      <c r="P393" s="94">
        <v>1</v>
      </c>
      <c r="Q393" s="95">
        <f t="shared" ca="1" si="2"/>
        <v>8496.0103328756177</v>
      </c>
    </row>
    <row r="394" spans="1:17" ht="13" x14ac:dyDescent="0.15">
      <c r="A394" s="96">
        <f t="shared" si="3"/>
        <v>384</v>
      </c>
      <c r="B394" s="120"/>
      <c r="C394" s="121"/>
      <c r="D394" s="121"/>
      <c r="E394" s="121"/>
      <c r="F394" s="122"/>
      <c r="G394" s="119"/>
      <c r="H394" s="89"/>
      <c r="I394" s="89"/>
      <c r="J394" s="89"/>
      <c r="K394" s="90"/>
      <c r="L394" s="97">
        <f t="shared" si="4"/>
        <v>0.5315096875600489</v>
      </c>
      <c r="M394" s="92">
        <f t="shared" si="0"/>
        <v>0</v>
      </c>
      <c r="N394">
        <f t="shared" si="5"/>
        <v>384</v>
      </c>
      <c r="O394" s="93">
        <f t="shared" si="1"/>
        <v>0</v>
      </c>
      <c r="P394" s="94">
        <v>1</v>
      </c>
      <c r="Q394" s="95">
        <f t="shared" ca="1" si="2"/>
        <v>8496.0103328756177</v>
      </c>
    </row>
    <row r="395" spans="1:17" ht="13" x14ac:dyDescent="0.15">
      <c r="A395" s="96">
        <f t="shared" si="3"/>
        <v>385</v>
      </c>
      <c r="B395" s="120"/>
      <c r="C395" s="121"/>
      <c r="D395" s="121"/>
      <c r="E395" s="121"/>
      <c r="F395" s="122"/>
      <c r="G395" s="119"/>
      <c r="H395" s="89"/>
      <c r="I395" s="89"/>
      <c r="J395" s="89"/>
      <c r="K395" s="90"/>
      <c r="L395" s="97">
        <f t="shared" si="4"/>
        <v>0.53063330351778282</v>
      </c>
      <c r="M395" s="92">
        <f t="shared" si="0"/>
        <v>0</v>
      </c>
      <c r="N395">
        <f t="shared" si="5"/>
        <v>385</v>
      </c>
      <c r="O395" s="93">
        <f t="shared" si="1"/>
        <v>0</v>
      </c>
      <c r="P395" s="94">
        <v>1</v>
      </c>
      <c r="Q395" s="95">
        <f t="shared" ca="1" si="2"/>
        <v>8496.0103328756177</v>
      </c>
    </row>
    <row r="396" spans="1:17" ht="13" x14ac:dyDescent="0.15">
      <c r="A396" s="96">
        <f t="shared" si="3"/>
        <v>386</v>
      </c>
      <c r="B396" s="120"/>
      <c r="C396" s="121"/>
      <c r="D396" s="121"/>
      <c r="E396" s="121"/>
      <c r="F396" s="122"/>
      <c r="G396" s="119"/>
      <c r="H396" s="89"/>
      <c r="I396" s="89"/>
      <c r="J396" s="89"/>
      <c r="K396" s="90"/>
      <c r="L396" s="97">
        <f t="shared" si="4"/>
        <v>0.52975836450842484</v>
      </c>
      <c r="M396" s="92">
        <f t="shared" si="0"/>
        <v>0</v>
      </c>
      <c r="N396">
        <f t="shared" si="5"/>
        <v>386</v>
      </c>
      <c r="O396" s="93">
        <f t="shared" si="1"/>
        <v>0</v>
      </c>
      <c r="P396" s="94">
        <v>1</v>
      </c>
      <c r="Q396" s="95">
        <f t="shared" ca="1" si="2"/>
        <v>8496.0103328756177</v>
      </c>
    </row>
    <row r="397" spans="1:17" ht="13" x14ac:dyDescent="0.15">
      <c r="A397" s="96">
        <f t="shared" si="3"/>
        <v>387</v>
      </c>
      <c r="B397" s="120"/>
      <c r="C397" s="121"/>
      <c r="D397" s="121"/>
      <c r="E397" s="121"/>
      <c r="F397" s="122"/>
      <c r="G397" s="119"/>
      <c r="H397" s="89"/>
      <c r="I397" s="89"/>
      <c r="J397" s="89"/>
      <c r="K397" s="90"/>
      <c r="L397" s="97">
        <f t="shared" si="4"/>
        <v>0.5288848681493209</v>
      </c>
      <c r="M397" s="92">
        <f t="shared" si="0"/>
        <v>0</v>
      </c>
      <c r="N397">
        <f t="shared" si="5"/>
        <v>387</v>
      </c>
      <c r="O397" s="93">
        <f t="shared" si="1"/>
        <v>0</v>
      </c>
      <c r="P397" s="94">
        <v>1</v>
      </c>
      <c r="Q397" s="95">
        <f t="shared" ca="1" si="2"/>
        <v>8496.0103328756177</v>
      </c>
    </row>
    <row r="398" spans="1:17" ht="13" x14ac:dyDescent="0.15">
      <c r="A398" s="96">
        <f t="shared" si="3"/>
        <v>388</v>
      </c>
      <c r="B398" s="120"/>
      <c r="C398" s="121"/>
      <c r="D398" s="121"/>
      <c r="E398" s="121"/>
      <c r="F398" s="122"/>
      <c r="G398" s="119"/>
      <c r="H398" s="89"/>
      <c r="I398" s="89"/>
      <c r="J398" s="89"/>
      <c r="K398" s="90"/>
      <c r="L398" s="97">
        <f t="shared" si="4"/>
        <v>0.52801281206174544</v>
      </c>
      <c r="M398" s="92">
        <f t="shared" si="0"/>
        <v>0</v>
      </c>
      <c r="N398">
        <f t="shared" si="5"/>
        <v>388</v>
      </c>
      <c r="O398" s="93">
        <f t="shared" si="1"/>
        <v>0</v>
      </c>
      <c r="P398" s="94">
        <v>1</v>
      </c>
      <c r="Q398" s="95">
        <f t="shared" ca="1" si="2"/>
        <v>8496.0103328756177</v>
      </c>
    </row>
    <row r="399" spans="1:17" ht="13" x14ac:dyDescent="0.15">
      <c r="A399" s="96">
        <f t="shared" si="3"/>
        <v>389</v>
      </c>
      <c r="B399" s="120"/>
      <c r="C399" s="121"/>
      <c r="D399" s="121"/>
      <c r="E399" s="121"/>
      <c r="F399" s="122"/>
      <c r="G399" s="119"/>
      <c r="H399" s="89"/>
      <c r="I399" s="89"/>
      <c r="J399" s="89"/>
      <c r="K399" s="90"/>
      <c r="L399" s="97">
        <f t="shared" si="4"/>
        <v>0.52714219387089511</v>
      </c>
      <c r="M399" s="92">
        <f t="shared" si="0"/>
        <v>0</v>
      </c>
      <c r="N399">
        <f t="shared" si="5"/>
        <v>389</v>
      </c>
      <c r="O399" s="93">
        <f t="shared" si="1"/>
        <v>0</v>
      </c>
      <c r="P399" s="94">
        <v>1</v>
      </c>
      <c r="Q399" s="95">
        <f t="shared" ca="1" si="2"/>
        <v>8496.0103328756177</v>
      </c>
    </row>
    <row r="400" spans="1:17" ht="13" x14ac:dyDescent="0.15">
      <c r="A400" s="96">
        <f t="shared" si="3"/>
        <v>390</v>
      </c>
      <c r="B400" s="120"/>
      <c r="C400" s="121"/>
      <c r="D400" s="121"/>
      <c r="E400" s="121"/>
      <c r="F400" s="122"/>
      <c r="G400" s="119"/>
      <c r="H400" s="89"/>
      <c r="I400" s="89"/>
      <c r="J400" s="89"/>
      <c r="K400" s="90"/>
      <c r="L400" s="97">
        <f t="shared" si="4"/>
        <v>0.52627301120588221</v>
      </c>
      <c r="M400" s="92">
        <f t="shared" si="0"/>
        <v>0</v>
      </c>
      <c r="N400">
        <f t="shared" si="5"/>
        <v>390</v>
      </c>
      <c r="O400" s="93">
        <f t="shared" si="1"/>
        <v>0</v>
      </c>
      <c r="P400" s="94">
        <v>1</v>
      </c>
      <c r="Q400" s="95">
        <f t="shared" ca="1" si="2"/>
        <v>8496.0103328756177</v>
      </c>
    </row>
    <row r="401" spans="1:17" ht="13" x14ac:dyDescent="0.15">
      <c r="A401" s="96">
        <f t="shared" si="3"/>
        <v>391</v>
      </c>
      <c r="B401" s="120"/>
      <c r="C401" s="121"/>
      <c r="D401" s="121"/>
      <c r="E401" s="121"/>
      <c r="F401" s="122"/>
      <c r="G401" s="119"/>
      <c r="H401" s="89"/>
      <c r="I401" s="89"/>
      <c r="J401" s="89"/>
      <c r="K401" s="90"/>
      <c r="L401" s="97">
        <f t="shared" si="4"/>
        <v>0.52540526169972845</v>
      </c>
      <c r="M401" s="92">
        <f t="shared" si="0"/>
        <v>0</v>
      </c>
      <c r="N401">
        <f t="shared" si="5"/>
        <v>391</v>
      </c>
      <c r="O401" s="93">
        <f t="shared" si="1"/>
        <v>0</v>
      </c>
      <c r="P401" s="94">
        <v>1</v>
      </c>
      <c r="Q401" s="95">
        <f t="shared" ca="1" si="2"/>
        <v>8496.0103328756177</v>
      </c>
    </row>
    <row r="402" spans="1:17" ht="13" x14ac:dyDescent="0.15">
      <c r="A402" s="96">
        <f t="shared" si="3"/>
        <v>392</v>
      </c>
      <c r="B402" s="120"/>
      <c r="C402" s="121"/>
      <c r="D402" s="121"/>
      <c r="E402" s="121"/>
      <c r="F402" s="122"/>
      <c r="G402" s="119"/>
      <c r="H402" s="89"/>
      <c r="I402" s="89"/>
      <c r="J402" s="89"/>
      <c r="K402" s="90"/>
      <c r="L402" s="97">
        <f t="shared" si="4"/>
        <v>0.52453894298935821</v>
      </c>
      <c r="M402" s="92">
        <f t="shared" si="0"/>
        <v>0</v>
      </c>
      <c r="N402">
        <f t="shared" si="5"/>
        <v>392</v>
      </c>
      <c r="O402" s="93">
        <f t="shared" si="1"/>
        <v>0</v>
      </c>
      <c r="P402" s="94">
        <v>1</v>
      </c>
      <c r="Q402" s="95">
        <f t="shared" ca="1" si="2"/>
        <v>8496.0103328756177</v>
      </c>
    </row>
    <row r="403" spans="1:17" ht="13" x14ac:dyDescent="0.15">
      <c r="A403" s="96">
        <f t="shared" si="3"/>
        <v>393</v>
      </c>
      <c r="B403" s="120"/>
      <c r="C403" s="121"/>
      <c r="D403" s="121"/>
      <c r="E403" s="121"/>
      <c r="F403" s="122"/>
      <c r="G403" s="119"/>
      <c r="H403" s="89"/>
      <c r="I403" s="89"/>
      <c r="J403" s="89"/>
      <c r="K403" s="90"/>
      <c r="L403" s="97">
        <f t="shared" si="4"/>
        <v>0.52367405271559231</v>
      </c>
      <c r="M403" s="92">
        <f t="shared" si="0"/>
        <v>0</v>
      </c>
      <c r="N403">
        <f t="shared" si="5"/>
        <v>393</v>
      </c>
      <c r="O403" s="93">
        <f t="shared" si="1"/>
        <v>0</v>
      </c>
      <c r="P403" s="94">
        <v>1</v>
      </c>
      <c r="Q403" s="95">
        <f t="shared" ca="1" si="2"/>
        <v>8496.0103328756177</v>
      </c>
    </row>
    <row r="404" spans="1:17" ht="13" x14ac:dyDescent="0.15">
      <c r="A404" s="96">
        <f t="shared" si="3"/>
        <v>394</v>
      </c>
      <c r="B404" s="120"/>
      <c r="C404" s="121"/>
      <c r="D404" s="121"/>
      <c r="E404" s="121"/>
      <c r="F404" s="122"/>
      <c r="G404" s="119"/>
      <c r="H404" s="89"/>
      <c r="I404" s="89"/>
      <c r="J404" s="89"/>
      <c r="K404" s="90"/>
      <c r="L404" s="97">
        <f t="shared" si="4"/>
        <v>0.52281058852314155</v>
      </c>
      <c r="M404" s="92">
        <f t="shared" si="0"/>
        <v>0</v>
      </c>
      <c r="N404">
        <f t="shared" si="5"/>
        <v>394</v>
      </c>
      <c r="O404" s="93">
        <f t="shared" si="1"/>
        <v>0</v>
      </c>
      <c r="P404" s="94">
        <v>1</v>
      </c>
      <c r="Q404" s="95">
        <f t="shared" ca="1" si="2"/>
        <v>8496.0103328756177</v>
      </c>
    </row>
    <row r="405" spans="1:17" ht="13" x14ac:dyDescent="0.15">
      <c r="A405" s="96">
        <f t="shared" si="3"/>
        <v>395</v>
      </c>
      <c r="B405" s="120"/>
      <c r="C405" s="121"/>
      <c r="D405" s="121"/>
      <c r="E405" s="121"/>
      <c r="F405" s="122"/>
      <c r="G405" s="119"/>
      <c r="H405" s="89"/>
      <c r="I405" s="89"/>
      <c r="J405" s="89"/>
      <c r="K405" s="90"/>
      <c r="L405" s="97">
        <f t="shared" si="4"/>
        <v>0.5219485480606002</v>
      </c>
      <c r="M405" s="92">
        <f t="shared" si="0"/>
        <v>0</v>
      </c>
      <c r="N405">
        <f t="shared" si="5"/>
        <v>395</v>
      </c>
      <c r="O405" s="93">
        <f t="shared" si="1"/>
        <v>0</v>
      </c>
      <c r="P405" s="94">
        <v>1</v>
      </c>
      <c r="Q405" s="95">
        <f t="shared" ca="1" si="2"/>
        <v>8496.0103328756177</v>
      </c>
    </row>
    <row r="406" spans="1:17" ht="13" x14ac:dyDescent="0.15">
      <c r="A406" s="96">
        <f t="shared" si="3"/>
        <v>396</v>
      </c>
      <c r="B406" s="120"/>
      <c r="C406" s="121"/>
      <c r="D406" s="121"/>
      <c r="E406" s="121"/>
      <c r="F406" s="122"/>
      <c r="G406" s="119"/>
      <c r="H406" s="89"/>
      <c r="I406" s="89"/>
      <c r="J406" s="89"/>
      <c r="K406" s="90"/>
      <c r="L406" s="97">
        <f t="shared" si="4"/>
        <v>0.52108792898043976</v>
      </c>
      <c r="M406" s="92">
        <f t="shared" si="0"/>
        <v>0</v>
      </c>
      <c r="N406">
        <f t="shared" si="5"/>
        <v>396</v>
      </c>
      <c r="O406" s="93">
        <f t="shared" si="1"/>
        <v>0</v>
      </c>
      <c r="P406" s="94">
        <v>1</v>
      </c>
      <c r="Q406" s="95">
        <f t="shared" ca="1" si="2"/>
        <v>8496.0103328756177</v>
      </c>
    </row>
    <row r="407" spans="1:17" ht="13" x14ac:dyDescent="0.15">
      <c r="A407" s="96">
        <f t="shared" si="3"/>
        <v>397</v>
      </c>
      <c r="B407" s="120"/>
      <c r="C407" s="121"/>
      <c r="D407" s="121"/>
      <c r="E407" s="121"/>
      <c r="F407" s="122"/>
      <c r="G407" s="119"/>
      <c r="H407" s="89"/>
      <c r="I407" s="89"/>
      <c r="J407" s="89"/>
      <c r="K407" s="90"/>
      <c r="L407" s="97">
        <f t="shared" si="4"/>
        <v>0.5202287289390024</v>
      </c>
      <c r="M407" s="92">
        <f t="shared" si="0"/>
        <v>0</v>
      </c>
      <c r="N407">
        <f t="shared" si="5"/>
        <v>397</v>
      </c>
      <c r="O407" s="93">
        <f t="shared" si="1"/>
        <v>0</v>
      </c>
      <c r="P407" s="94">
        <v>1</v>
      </c>
      <c r="Q407" s="95">
        <f t="shared" ca="1" si="2"/>
        <v>8496.0103328756177</v>
      </c>
    </row>
    <row r="408" spans="1:17" ht="13" x14ac:dyDescent="0.15">
      <c r="A408" s="96">
        <f t="shared" si="3"/>
        <v>398</v>
      </c>
      <c r="B408" s="120"/>
      <c r="C408" s="121"/>
      <c r="D408" s="121"/>
      <c r="E408" s="121"/>
      <c r="F408" s="122"/>
      <c r="G408" s="119"/>
      <c r="H408" s="89"/>
      <c r="I408" s="89"/>
      <c r="J408" s="89"/>
      <c r="K408" s="90"/>
      <c r="L408" s="97">
        <f t="shared" si="4"/>
        <v>0.51937094559649466</v>
      </c>
      <c r="M408" s="92">
        <f t="shared" si="0"/>
        <v>0</v>
      </c>
      <c r="N408">
        <f t="shared" si="5"/>
        <v>398</v>
      </c>
      <c r="O408" s="93">
        <f t="shared" si="1"/>
        <v>0</v>
      </c>
      <c r="P408" s="94">
        <v>1</v>
      </c>
      <c r="Q408" s="95">
        <f t="shared" ca="1" si="2"/>
        <v>8496.0103328756177</v>
      </c>
    </row>
    <row r="409" spans="1:17" ht="13" x14ac:dyDescent="0.15">
      <c r="A409" s="96">
        <f t="shared" si="3"/>
        <v>399</v>
      </c>
      <c r="B409" s="120"/>
      <c r="C409" s="121"/>
      <c r="D409" s="121"/>
      <c r="E409" s="121"/>
      <c r="F409" s="122"/>
      <c r="G409" s="119"/>
      <c r="H409" s="89"/>
      <c r="I409" s="89"/>
      <c r="J409" s="89"/>
      <c r="K409" s="90"/>
      <c r="L409" s="97">
        <f t="shared" si="4"/>
        <v>0.51851457661698097</v>
      </c>
      <c r="M409" s="92">
        <f t="shared" si="0"/>
        <v>0</v>
      </c>
      <c r="N409">
        <f t="shared" si="5"/>
        <v>399</v>
      </c>
      <c r="O409" s="93">
        <f t="shared" si="1"/>
        <v>0</v>
      </c>
      <c r="P409" s="94">
        <v>1</v>
      </c>
      <c r="Q409" s="95">
        <f t="shared" ca="1" si="2"/>
        <v>8496.0103328756177</v>
      </c>
    </row>
    <row r="410" spans="1:17" ht="13" x14ac:dyDescent="0.15">
      <c r="A410" s="96">
        <f t="shared" si="3"/>
        <v>400</v>
      </c>
      <c r="B410" s="120"/>
      <c r="C410" s="121"/>
      <c r="D410" s="121"/>
      <c r="E410" s="121"/>
      <c r="F410" s="122"/>
      <c r="G410" s="119"/>
      <c r="H410" s="89"/>
      <c r="I410" s="89"/>
      <c r="J410" s="89"/>
      <c r="K410" s="90"/>
      <c r="L410" s="97">
        <f t="shared" si="4"/>
        <v>0.51765961966837759</v>
      </c>
      <c r="M410" s="92">
        <f t="shared" si="0"/>
        <v>0</v>
      </c>
      <c r="N410">
        <f t="shared" si="5"/>
        <v>400</v>
      </c>
      <c r="O410" s="93">
        <f t="shared" si="1"/>
        <v>0</v>
      </c>
      <c r="P410" s="94">
        <v>1</v>
      </c>
      <c r="Q410" s="95">
        <f t="shared" ca="1" si="2"/>
        <v>8496.0103328756177</v>
      </c>
    </row>
    <row r="411" spans="1:17" ht="13" x14ac:dyDescent="0.15">
      <c r="A411" s="96">
        <f t="shared" si="3"/>
        <v>401</v>
      </c>
      <c r="B411" s="120"/>
      <c r="C411" s="121"/>
      <c r="D411" s="121"/>
      <c r="E411" s="121"/>
      <c r="F411" s="122"/>
      <c r="G411" s="119"/>
      <c r="H411" s="89"/>
      <c r="I411" s="89"/>
      <c r="J411" s="89"/>
      <c r="K411" s="90"/>
      <c r="L411" s="97">
        <f t="shared" si="4"/>
        <v>0.51680607242244581</v>
      </c>
      <c r="M411" s="92">
        <f t="shared" si="0"/>
        <v>0</v>
      </c>
      <c r="N411">
        <f t="shared" si="5"/>
        <v>401</v>
      </c>
      <c r="O411" s="93">
        <f t="shared" si="1"/>
        <v>0</v>
      </c>
      <c r="P411" s="94">
        <v>1</v>
      </c>
      <c r="Q411" s="95">
        <f t="shared" ca="1" si="2"/>
        <v>8496.0103328756177</v>
      </c>
    </row>
    <row r="412" spans="1:17" ht="13" x14ac:dyDescent="0.15">
      <c r="A412" s="96">
        <f t="shared" si="3"/>
        <v>402</v>
      </c>
      <c r="B412" s="120"/>
      <c r="C412" s="121"/>
      <c r="D412" s="121"/>
      <c r="E412" s="121"/>
      <c r="F412" s="122"/>
      <c r="G412" s="119"/>
      <c r="H412" s="89"/>
      <c r="I412" s="89"/>
      <c r="J412" s="89"/>
      <c r="K412" s="90"/>
      <c r="L412" s="97">
        <f t="shared" si="4"/>
        <v>0.51595393255478617</v>
      </c>
      <c r="M412" s="92">
        <f t="shared" si="0"/>
        <v>0</v>
      </c>
      <c r="N412">
        <f t="shared" si="5"/>
        <v>402</v>
      </c>
      <c r="O412" s="93">
        <f t="shared" si="1"/>
        <v>0</v>
      </c>
      <c r="P412" s="94">
        <v>1</v>
      </c>
      <c r="Q412" s="95">
        <f t="shared" ca="1" si="2"/>
        <v>8496.0103328756177</v>
      </c>
    </row>
    <row r="413" spans="1:17" ht="13" x14ac:dyDescent="0.15">
      <c r="A413" s="96">
        <f t="shared" si="3"/>
        <v>403</v>
      </c>
      <c r="B413" s="120"/>
      <c r="C413" s="121"/>
      <c r="D413" s="121"/>
      <c r="E413" s="121"/>
      <c r="F413" s="122"/>
      <c r="G413" s="119"/>
      <c r="H413" s="89"/>
      <c r="I413" s="89"/>
      <c r="J413" s="89"/>
      <c r="K413" s="90"/>
      <c r="L413" s="97">
        <f t="shared" si="4"/>
        <v>0.51510319774483149</v>
      </c>
      <c r="M413" s="92">
        <f t="shared" si="0"/>
        <v>0</v>
      </c>
      <c r="N413">
        <f t="shared" si="5"/>
        <v>403</v>
      </c>
      <c r="O413" s="93">
        <f t="shared" si="1"/>
        <v>0</v>
      </c>
      <c r="P413" s="94">
        <v>1</v>
      </c>
      <c r="Q413" s="95">
        <f t="shared" ca="1" si="2"/>
        <v>8496.0103328756177</v>
      </c>
    </row>
    <row r="414" spans="1:17" ht="13" x14ac:dyDescent="0.15">
      <c r="A414" s="96">
        <f t="shared" si="3"/>
        <v>404</v>
      </c>
      <c r="B414" s="120"/>
      <c r="C414" s="121"/>
      <c r="D414" s="121"/>
      <c r="E414" s="121"/>
      <c r="F414" s="122"/>
      <c r="G414" s="119"/>
      <c r="H414" s="89"/>
      <c r="I414" s="89"/>
      <c r="J414" s="89"/>
      <c r="K414" s="90"/>
      <c r="L414" s="97">
        <f t="shared" si="4"/>
        <v>0.51425386567584108</v>
      </c>
      <c r="M414" s="92">
        <f t="shared" si="0"/>
        <v>0</v>
      </c>
      <c r="N414">
        <f t="shared" si="5"/>
        <v>404</v>
      </c>
      <c r="O414" s="93">
        <f t="shared" si="1"/>
        <v>0</v>
      </c>
      <c r="P414" s="94">
        <v>1</v>
      </c>
      <c r="Q414" s="95">
        <f t="shared" ca="1" si="2"/>
        <v>8496.0103328756177</v>
      </c>
    </row>
    <row r="415" spans="1:17" ht="13" x14ac:dyDescent="0.15">
      <c r="A415" s="96">
        <f t="shared" si="3"/>
        <v>405</v>
      </c>
      <c r="B415" s="120"/>
      <c r="C415" s="121"/>
      <c r="D415" s="121"/>
      <c r="E415" s="121"/>
      <c r="F415" s="122"/>
      <c r="G415" s="119"/>
      <c r="H415" s="89"/>
      <c r="I415" s="89"/>
      <c r="J415" s="89"/>
      <c r="K415" s="90"/>
      <c r="L415" s="97">
        <f t="shared" si="4"/>
        <v>0.51340593403489421</v>
      </c>
      <c r="M415" s="92">
        <f t="shared" si="0"/>
        <v>0</v>
      </c>
      <c r="N415">
        <f t="shared" si="5"/>
        <v>405</v>
      </c>
      <c r="O415" s="93">
        <f t="shared" si="1"/>
        <v>0</v>
      </c>
      <c r="P415" s="94">
        <v>1</v>
      </c>
      <c r="Q415" s="95">
        <f t="shared" ca="1" si="2"/>
        <v>8496.0103328756177</v>
      </c>
    </row>
    <row r="416" spans="1:17" ht="13" x14ac:dyDescent="0.15">
      <c r="A416" s="96">
        <f t="shared" si="3"/>
        <v>406</v>
      </c>
      <c r="B416" s="120"/>
      <c r="C416" s="121"/>
      <c r="D416" s="121"/>
      <c r="E416" s="121"/>
      <c r="F416" s="122"/>
      <c r="G416" s="119"/>
      <c r="H416" s="89"/>
      <c r="I416" s="89"/>
      <c r="J416" s="89"/>
      <c r="K416" s="90"/>
      <c r="L416" s="97">
        <f t="shared" si="4"/>
        <v>0.51255940051288373</v>
      </c>
      <c r="M416" s="92">
        <f t="shared" si="0"/>
        <v>0</v>
      </c>
      <c r="N416">
        <f t="shared" si="5"/>
        <v>406</v>
      </c>
      <c r="O416" s="93">
        <f t="shared" si="1"/>
        <v>0</v>
      </c>
      <c r="P416" s="94">
        <v>1</v>
      </c>
      <c r="Q416" s="95">
        <f t="shared" ca="1" si="2"/>
        <v>8496.0103328756177</v>
      </c>
    </row>
    <row r="417" spans="1:17" ht="13" x14ac:dyDescent="0.15">
      <c r="A417" s="96">
        <f t="shared" si="3"/>
        <v>407</v>
      </c>
      <c r="B417" s="120"/>
      <c r="C417" s="121"/>
      <c r="D417" s="121"/>
      <c r="E417" s="121"/>
      <c r="F417" s="122"/>
      <c r="G417" s="119"/>
      <c r="H417" s="89"/>
      <c r="I417" s="89"/>
      <c r="J417" s="89"/>
      <c r="K417" s="90"/>
      <c r="L417" s="97">
        <f t="shared" si="4"/>
        <v>0.51171426280450993</v>
      </c>
      <c r="M417" s="92">
        <f t="shared" si="0"/>
        <v>0</v>
      </c>
      <c r="N417">
        <f t="shared" si="5"/>
        <v>407</v>
      </c>
      <c r="O417" s="93">
        <f t="shared" si="1"/>
        <v>0</v>
      </c>
      <c r="P417" s="94">
        <v>1</v>
      </c>
      <c r="Q417" s="95">
        <f t="shared" ca="1" si="2"/>
        <v>8496.0103328756177</v>
      </c>
    </row>
    <row r="418" spans="1:17" ht="13" x14ac:dyDescent="0.15">
      <c r="A418" s="96">
        <f t="shared" si="3"/>
        <v>408</v>
      </c>
      <c r="B418" s="120"/>
      <c r="C418" s="121"/>
      <c r="D418" s="121"/>
      <c r="E418" s="121"/>
      <c r="F418" s="122"/>
      <c r="G418" s="119"/>
      <c r="H418" s="89"/>
      <c r="I418" s="89"/>
      <c r="J418" s="89"/>
      <c r="K418" s="90"/>
      <c r="L418" s="97">
        <f t="shared" si="4"/>
        <v>0.51087051860827426</v>
      </c>
      <c r="M418" s="92">
        <f t="shared" si="0"/>
        <v>0</v>
      </c>
      <c r="N418">
        <f t="shared" si="5"/>
        <v>408</v>
      </c>
      <c r="O418" s="93">
        <f t="shared" si="1"/>
        <v>0</v>
      </c>
      <c r="P418" s="94">
        <v>1</v>
      </c>
      <c r="Q418" s="95">
        <f t="shared" ca="1" si="2"/>
        <v>8496.0103328756177</v>
      </c>
    </row>
    <row r="419" spans="1:17" ht="13" x14ac:dyDescent="0.15">
      <c r="A419" s="96">
        <f t="shared" si="3"/>
        <v>409</v>
      </c>
      <c r="B419" s="120"/>
      <c r="C419" s="121"/>
      <c r="D419" s="121"/>
      <c r="E419" s="121"/>
      <c r="F419" s="122"/>
      <c r="G419" s="119"/>
      <c r="H419" s="89"/>
      <c r="I419" s="89"/>
      <c r="J419" s="89"/>
      <c r="K419" s="90"/>
      <c r="L419" s="97">
        <f t="shared" si="4"/>
        <v>0.51002816562647291</v>
      </c>
      <c r="M419" s="92">
        <f t="shared" si="0"/>
        <v>0</v>
      </c>
      <c r="N419">
        <f t="shared" si="5"/>
        <v>409</v>
      </c>
      <c r="O419" s="93">
        <f t="shared" si="1"/>
        <v>0</v>
      </c>
      <c r="P419" s="94">
        <v>1</v>
      </c>
      <c r="Q419" s="95">
        <f t="shared" ca="1" si="2"/>
        <v>8496.0103328756177</v>
      </c>
    </row>
    <row r="420" spans="1:17" ht="13" x14ac:dyDescent="0.15">
      <c r="A420" s="96">
        <f t="shared" si="3"/>
        <v>410</v>
      </c>
      <c r="B420" s="120"/>
      <c r="C420" s="121"/>
      <c r="D420" s="121"/>
      <c r="E420" s="121"/>
      <c r="F420" s="122"/>
      <c r="G420" s="119"/>
      <c r="H420" s="89"/>
      <c r="I420" s="89"/>
      <c r="J420" s="89"/>
      <c r="K420" s="90"/>
      <c r="L420" s="97">
        <f t="shared" si="4"/>
        <v>0.50918720156519071</v>
      </c>
      <c r="M420" s="92">
        <f t="shared" si="0"/>
        <v>0</v>
      </c>
      <c r="N420">
        <f t="shared" si="5"/>
        <v>410</v>
      </c>
      <c r="O420" s="93">
        <f t="shared" si="1"/>
        <v>0</v>
      </c>
      <c r="P420" s="94">
        <v>1</v>
      </c>
      <c r="Q420" s="95">
        <f t="shared" ca="1" si="2"/>
        <v>8496.0103328756177</v>
      </c>
    </row>
    <row r="421" spans="1:17" ht="13" x14ac:dyDescent="0.15">
      <c r="A421" s="96">
        <f t="shared" si="3"/>
        <v>411</v>
      </c>
      <c r="B421" s="120"/>
      <c r="C421" s="121"/>
      <c r="D421" s="121"/>
      <c r="E421" s="121"/>
      <c r="F421" s="122"/>
      <c r="G421" s="119"/>
      <c r="H421" s="89"/>
      <c r="I421" s="89"/>
      <c r="J421" s="89"/>
      <c r="K421" s="90"/>
      <c r="L421" s="97">
        <f t="shared" si="4"/>
        <v>0.50834762413429491</v>
      </c>
      <c r="M421" s="92">
        <f t="shared" si="0"/>
        <v>0</v>
      </c>
      <c r="N421">
        <f t="shared" si="5"/>
        <v>411</v>
      </c>
      <c r="O421" s="93">
        <f t="shared" si="1"/>
        <v>0</v>
      </c>
      <c r="P421" s="94">
        <v>1</v>
      </c>
      <c r="Q421" s="95">
        <f t="shared" ca="1" si="2"/>
        <v>8496.0103328756177</v>
      </c>
    </row>
    <row r="422" spans="1:17" ht="13" x14ac:dyDescent="0.15">
      <c r="A422" s="96">
        <f t="shared" si="3"/>
        <v>412</v>
      </c>
      <c r="B422" s="120"/>
      <c r="C422" s="121"/>
      <c r="D422" s="121"/>
      <c r="E422" s="121"/>
      <c r="F422" s="122"/>
      <c r="G422" s="119"/>
      <c r="H422" s="89"/>
      <c r="I422" s="89"/>
      <c r="J422" s="89"/>
      <c r="K422" s="90"/>
      <c r="L422" s="97">
        <f t="shared" si="4"/>
        <v>0.50750943104742885</v>
      </c>
      <c r="M422" s="92">
        <f t="shared" si="0"/>
        <v>0</v>
      </c>
      <c r="N422">
        <f t="shared" si="5"/>
        <v>412</v>
      </c>
      <c r="O422" s="93">
        <f t="shared" si="1"/>
        <v>0</v>
      </c>
      <c r="P422" s="94">
        <v>1</v>
      </c>
      <c r="Q422" s="95">
        <f t="shared" ca="1" si="2"/>
        <v>8496.0103328756177</v>
      </c>
    </row>
    <row r="423" spans="1:17" ht="13" x14ac:dyDescent="0.15">
      <c r="A423" s="96">
        <f t="shared" si="3"/>
        <v>413</v>
      </c>
      <c r="B423" s="120"/>
      <c r="C423" s="121"/>
      <c r="D423" s="121"/>
      <c r="E423" s="121"/>
      <c r="F423" s="122"/>
      <c r="G423" s="119"/>
      <c r="H423" s="89"/>
      <c r="I423" s="89"/>
      <c r="J423" s="89"/>
      <c r="K423" s="90"/>
      <c r="L423" s="97">
        <f t="shared" si="4"/>
        <v>0.50667262002200553</v>
      </c>
      <c r="M423" s="92">
        <f t="shared" si="0"/>
        <v>0</v>
      </c>
      <c r="N423">
        <f t="shared" si="5"/>
        <v>413</v>
      </c>
      <c r="O423" s="93">
        <f t="shared" si="1"/>
        <v>0</v>
      </c>
      <c r="P423" s="94">
        <v>1</v>
      </c>
      <c r="Q423" s="95">
        <f t="shared" ca="1" si="2"/>
        <v>8496.0103328756177</v>
      </c>
    </row>
    <row r="424" spans="1:17" ht="13" x14ac:dyDescent="0.15">
      <c r="A424" s="96">
        <f t="shared" si="3"/>
        <v>414</v>
      </c>
      <c r="B424" s="120"/>
      <c r="C424" s="121"/>
      <c r="D424" s="121"/>
      <c r="E424" s="121"/>
      <c r="F424" s="122"/>
      <c r="G424" s="119"/>
      <c r="H424" s="89"/>
      <c r="I424" s="89"/>
      <c r="J424" s="89"/>
      <c r="K424" s="90"/>
      <c r="L424" s="97">
        <f t="shared" si="4"/>
        <v>0.50583718877920192</v>
      </c>
      <c r="M424" s="92">
        <f t="shared" si="0"/>
        <v>0</v>
      </c>
      <c r="N424">
        <f t="shared" si="5"/>
        <v>414</v>
      </c>
      <c r="O424" s="93">
        <f t="shared" si="1"/>
        <v>0</v>
      </c>
      <c r="P424" s="94">
        <v>1</v>
      </c>
      <c r="Q424" s="95">
        <f t="shared" ca="1" si="2"/>
        <v>8496.0103328756177</v>
      </c>
    </row>
    <row r="425" spans="1:17" ht="13" x14ac:dyDescent="0.15">
      <c r="A425" s="96">
        <f t="shared" si="3"/>
        <v>415</v>
      </c>
      <c r="B425" s="120"/>
      <c r="C425" s="121"/>
      <c r="D425" s="121"/>
      <c r="E425" s="121"/>
      <c r="F425" s="122"/>
      <c r="G425" s="119"/>
      <c r="H425" s="89"/>
      <c r="I425" s="89"/>
      <c r="J425" s="89"/>
      <c r="K425" s="90"/>
      <c r="L425" s="97">
        <f t="shared" si="4"/>
        <v>0.50500313504395222</v>
      </c>
      <c r="M425" s="92">
        <f t="shared" si="0"/>
        <v>0</v>
      </c>
      <c r="N425">
        <f t="shared" si="5"/>
        <v>415</v>
      </c>
      <c r="O425" s="93">
        <f t="shared" si="1"/>
        <v>0</v>
      </c>
      <c r="P425" s="94">
        <v>1</v>
      </c>
      <c r="Q425" s="95">
        <f t="shared" ca="1" si="2"/>
        <v>8496.0103328756177</v>
      </c>
    </row>
    <row r="426" spans="1:17" ht="13" x14ac:dyDescent="0.15">
      <c r="A426" s="96">
        <f t="shared" si="3"/>
        <v>416</v>
      </c>
      <c r="B426" s="120"/>
      <c r="C426" s="121"/>
      <c r="D426" s="121"/>
      <c r="E426" s="121"/>
      <c r="F426" s="122"/>
      <c r="G426" s="119"/>
      <c r="H426" s="89"/>
      <c r="I426" s="89"/>
      <c r="J426" s="89"/>
      <c r="K426" s="90"/>
      <c r="L426" s="97">
        <f t="shared" si="4"/>
        <v>0.50417045654494197</v>
      </c>
      <c r="M426" s="92">
        <f t="shared" si="0"/>
        <v>0</v>
      </c>
      <c r="N426">
        <f t="shared" si="5"/>
        <v>416</v>
      </c>
      <c r="O426" s="93">
        <f t="shared" si="1"/>
        <v>0</v>
      </c>
      <c r="P426" s="94">
        <v>1</v>
      </c>
      <c r="Q426" s="95">
        <f t="shared" ca="1" si="2"/>
        <v>8496.0103328756177</v>
      </c>
    </row>
    <row r="427" spans="1:17" ht="13" x14ac:dyDescent="0.15">
      <c r="A427" s="96">
        <f t="shared" si="3"/>
        <v>417</v>
      </c>
      <c r="B427" s="120"/>
      <c r="C427" s="121"/>
      <c r="D427" s="121"/>
      <c r="E427" s="121"/>
      <c r="F427" s="122"/>
      <c r="G427" s="119"/>
      <c r="H427" s="89"/>
      <c r="I427" s="89"/>
      <c r="J427" s="89"/>
      <c r="K427" s="90"/>
      <c r="L427" s="97">
        <f t="shared" si="4"/>
        <v>0.5033391510146018</v>
      </c>
      <c r="M427" s="92">
        <f t="shared" si="0"/>
        <v>0</v>
      </c>
      <c r="N427">
        <f t="shared" si="5"/>
        <v>417</v>
      </c>
      <c r="O427" s="93">
        <f t="shared" si="1"/>
        <v>0</v>
      </c>
      <c r="P427" s="94">
        <v>1</v>
      </c>
      <c r="Q427" s="95">
        <f t="shared" ca="1" si="2"/>
        <v>8496.0103328756177</v>
      </c>
    </row>
    <row r="428" spans="1:17" ht="13" x14ac:dyDescent="0.15">
      <c r="A428" s="96">
        <f t="shared" si="3"/>
        <v>418</v>
      </c>
      <c r="B428" s="120"/>
      <c r="C428" s="121"/>
      <c r="D428" s="121"/>
      <c r="E428" s="121"/>
      <c r="F428" s="122"/>
      <c r="G428" s="119"/>
      <c r="H428" s="89"/>
      <c r="I428" s="89"/>
      <c r="J428" s="89"/>
      <c r="K428" s="90"/>
      <c r="L428" s="97">
        <f t="shared" si="4"/>
        <v>0.50250921618910127</v>
      </c>
      <c r="M428" s="92">
        <f t="shared" si="0"/>
        <v>0</v>
      </c>
      <c r="N428">
        <f t="shared" si="5"/>
        <v>418</v>
      </c>
      <c r="O428" s="93">
        <f t="shared" si="1"/>
        <v>0</v>
      </c>
      <c r="P428" s="94">
        <v>1</v>
      </c>
      <c r="Q428" s="95">
        <f t="shared" ca="1" si="2"/>
        <v>8496.0103328756177</v>
      </c>
    </row>
    <row r="429" spans="1:17" ht="13" x14ac:dyDescent="0.15">
      <c r="A429" s="96">
        <f t="shared" si="3"/>
        <v>419</v>
      </c>
      <c r="B429" s="120"/>
      <c r="C429" s="121"/>
      <c r="D429" s="121"/>
      <c r="E429" s="121"/>
      <c r="F429" s="122"/>
      <c r="G429" s="119"/>
      <c r="H429" s="89"/>
      <c r="I429" s="89"/>
      <c r="J429" s="89"/>
      <c r="K429" s="90"/>
      <c r="L429" s="97">
        <f t="shared" si="4"/>
        <v>0.50168064980834259</v>
      </c>
      <c r="M429" s="92">
        <f t="shared" si="0"/>
        <v>0</v>
      </c>
      <c r="N429">
        <f t="shared" si="5"/>
        <v>419</v>
      </c>
      <c r="O429" s="93">
        <f t="shared" si="1"/>
        <v>0</v>
      </c>
      <c r="P429" s="94">
        <v>1</v>
      </c>
      <c r="Q429" s="95">
        <f t="shared" ca="1" si="2"/>
        <v>8496.0103328756177</v>
      </c>
    </row>
    <row r="430" spans="1:17" ht="13" x14ac:dyDescent="0.15">
      <c r="A430" s="96">
        <f t="shared" si="3"/>
        <v>420</v>
      </c>
      <c r="B430" s="120"/>
      <c r="C430" s="121"/>
      <c r="D430" s="121"/>
      <c r="E430" s="121"/>
      <c r="F430" s="122"/>
      <c r="G430" s="119"/>
      <c r="H430" s="89"/>
      <c r="I430" s="89"/>
      <c r="J430" s="89"/>
      <c r="K430" s="90"/>
      <c r="L430" s="97">
        <f t="shared" si="4"/>
        <v>0.50085344961595468</v>
      </c>
      <c r="M430" s="92">
        <f t="shared" si="0"/>
        <v>0</v>
      </c>
      <c r="N430">
        <f t="shared" si="5"/>
        <v>420</v>
      </c>
      <c r="O430" s="93">
        <f t="shared" si="1"/>
        <v>0</v>
      </c>
      <c r="P430" s="94">
        <v>1</v>
      </c>
      <c r="Q430" s="95">
        <f t="shared" ca="1" si="2"/>
        <v>8496.0103328756177</v>
      </c>
    </row>
    <row r="431" spans="1:17" ht="13" x14ac:dyDescent="0.15">
      <c r="A431" s="96">
        <f t="shared" si="3"/>
        <v>421</v>
      </c>
      <c r="B431" s="120"/>
      <c r="C431" s="121"/>
      <c r="D431" s="121"/>
      <c r="E431" s="121"/>
      <c r="F431" s="122"/>
      <c r="G431" s="119"/>
      <c r="H431" s="89"/>
      <c r="I431" s="89"/>
      <c r="J431" s="89"/>
      <c r="K431" s="90"/>
      <c r="L431" s="97">
        <f t="shared" si="4"/>
        <v>0.50002761335928669</v>
      </c>
      <c r="M431" s="92">
        <f t="shared" si="0"/>
        <v>0</v>
      </c>
      <c r="N431">
        <f t="shared" si="5"/>
        <v>421</v>
      </c>
      <c r="O431" s="93">
        <f t="shared" si="1"/>
        <v>0</v>
      </c>
      <c r="P431" s="94">
        <v>1</v>
      </c>
      <c r="Q431" s="95">
        <f t="shared" ca="1" si="2"/>
        <v>8496.0103328756177</v>
      </c>
    </row>
    <row r="432" spans="1:17" ht="13" x14ac:dyDescent="0.15">
      <c r="A432" s="96">
        <f t="shared" si="3"/>
        <v>422</v>
      </c>
      <c r="B432" s="120"/>
      <c r="C432" s="121"/>
      <c r="D432" s="121"/>
      <c r="E432" s="121"/>
      <c r="F432" s="122"/>
      <c r="G432" s="119"/>
      <c r="H432" s="89"/>
      <c r="I432" s="89"/>
      <c r="J432" s="89"/>
      <c r="K432" s="90"/>
      <c r="L432" s="97">
        <f t="shared" si="4"/>
        <v>0.49920313878940226</v>
      </c>
      <c r="M432" s="92">
        <f t="shared" si="0"/>
        <v>0</v>
      </c>
      <c r="N432">
        <f t="shared" si="5"/>
        <v>422</v>
      </c>
      <c r="O432" s="93">
        <f t="shared" si="1"/>
        <v>0</v>
      </c>
      <c r="P432" s="94">
        <v>1</v>
      </c>
      <c r="Q432" s="95">
        <f t="shared" ca="1" si="2"/>
        <v>8496.0103328756177</v>
      </c>
    </row>
    <row r="433" spans="1:17" ht="13" x14ac:dyDescent="0.15">
      <c r="A433" s="96">
        <f t="shared" si="3"/>
        <v>423</v>
      </c>
      <c r="B433" s="120"/>
      <c r="C433" s="121"/>
      <c r="D433" s="121"/>
      <c r="E433" s="121"/>
      <c r="F433" s="122"/>
      <c r="G433" s="119"/>
      <c r="H433" s="89"/>
      <c r="I433" s="89"/>
      <c r="J433" s="89"/>
      <c r="K433" s="90"/>
      <c r="L433" s="97">
        <f t="shared" si="4"/>
        <v>0.49838002366107309</v>
      </c>
      <c r="M433" s="92">
        <f t="shared" si="0"/>
        <v>0</v>
      </c>
      <c r="N433">
        <f t="shared" si="5"/>
        <v>423</v>
      </c>
      <c r="O433" s="93">
        <f t="shared" si="1"/>
        <v>0</v>
      </c>
      <c r="P433" s="94">
        <v>1</v>
      </c>
      <c r="Q433" s="95">
        <f t="shared" ca="1" si="2"/>
        <v>8496.0103328756177</v>
      </c>
    </row>
    <row r="434" spans="1:17" ht="13" x14ac:dyDescent="0.15">
      <c r="A434" s="96">
        <f t="shared" si="3"/>
        <v>424</v>
      </c>
      <c r="B434" s="120"/>
      <c r="C434" s="121"/>
      <c r="D434" s="121"/>
      <c r="E434" s="121"/>
      <c r="F434" s="122"/>
      <c r="G434" s="119"/>
      <c r="H434" s="89"/>
      <c r="I434" s="89"/>
      <c r="J434" s="89"/>
      <c r="K434" s="90"/>
      <c r="L434" s="97">
        <f t="shared" si="4"/>
        <v>0.49755826573277301</v>
      </c>
      <c r="M434" s="92">
        <f t="shared" si="0"/>
        <v>0</v>
      </c>
      <c r="N434">
        <f t="shared" si="5"/>
        <v>424</v>
      </c>
      <c r="O434" s="93">
        <f t="shared" si="1"/>
        <v>0</v>
      </c>
      <c r="P434" s="94">
        <v>1</v>
      </c>
      <c r="Q434" s="95">
        <f t="shared" ca="1" si="2"/>
        <v>8496.0103328756177</v>
      </c>
    </row>
    <row r="435" spans="1:17" ht="13" x14ac:dyDescent="0.15">
      <c r="A435" s="96">
        <f t="shared" si="3"/>
        <v>425</v>
      </c>
      <c r="B435" s="120"/>
      <c r="C435" s="121"/>
      <c r="D435" s="121"/>
      <c r="E435" s="121"/>
      <c r="F435" s="122"/>
      <c r="G435" s="119"/>
      <c r="H435" s="89"/>
      <c r="I435" s="89"/>
      <c r="J435" s="89"/>
      <c r="K435" s="90"/>
      <c r="L435" s="97">
        <f t="shared" si="4"/>
        <v>0.49673786276667176</v>
      </c>
      <c r="M435" s="92">
        <f t="shared" si="0"/>
        <v>0</v>
      </c>
      <c r="N435">
        <f t="shared" si="5"/>
        <v>425</v>
      </c>
      <c r="O435" s="93">
        <f t="shared" si="1"/>
        <v>0</v>
      </c>
      <c r="P435" s="94">
        <v>1</v>
      </c>
      <c r="Q435" s="95">
        <f t="shared" ca="1" si="2"/>
        <v>8496.0103328756177</v>
      </c>
    </row>
    <row r="436" spans="1:17" ht="13" x14ac:dyDescent="0.15">
      <c r="A436" s="96">
        <f t="shared" si="3"/>
        <v>426</v>
      </c>
      <c r="B436" s="120"/>
      <c r="C436" s="121"/>
      <c r="D436" s="121"/>
      <c r="E436" s="121"/>
      <c r="F436" s="122"/>
      <c r="G436" s="119"/>
      <c r="H436" s="89"/>
      <c r="I436" s="89"/>
      <c r="J436" s="89"/>
      <c r="K436" s="90"/>
      <c r="L436" s="97">
        <f t="shared" si="4"/>
        <v>0.49591881252862902</v>
      </c>
      <c r="M436" s="92">
        <f t="shared" si="0"/>
        <v>0</v>
      </c>
      <c r="N436">
        <f t="shared" si="5"/>
        <v>426</v>
      </c>
      <c r="O436" s="93">
        <f t="shared" si="1"/>
        <v>0</v>
      </c>
      <c r="P436" s="94">
        <v>1</v>
      </c>
      <c r="Q436" s="95">
        <f t="shared" ca="1" si="2"/>
        <v>8496.0103328756177</v>
      </c>
    </row>
    <row r="437" spans="1:17" ht="13" x14ac:dyDescent="0.15">
      <c r="A437" s="96">
        <f t="shared" si="3"/>
        <v>427</v>
      </c>
      <c r="B437" s="120"/>
      <c r="C437" s="121"/>
      <c r="D437" s="121"/>
      <c r="E437" s="121"/>
      <c r="F437" s="122"/>
      <c r="G437" s="119"/>
      <c r="H437" s="89"/>
      <c r="I437" s="89"/>
      <c r="J437" s="89"/>
      <c r="K437" s="90"/>
      <c r="L437" s="97">
        <f t="shared" si="4"/>
        <v>0.49510111278818814</v>
      </c>
      <c r="M437" s="92">
        <f t="shared" si="0"/>
        <v>0</v>
      </c>
      <c r="N437">
        <f t="shared" si="5"/>
        <v>427</v>
      </c>
      <c r="O437" s="93">
        <f t="shared" si="1"/>
        <v>0</v>
      </c>
      <c r="P437" s="94">
        <v>1</v>
      </c>
      <c r="Q437" s="95">
        <f t="shared" ca="1" si="2"/>
        <v>8496.0103328756177</v>
      </c>
    </row>
    <row r="438" spans="1:17" ht="13" x14ac:dyDescent="0.15">
      <c r="A438" s="96">
        <f t="shared" si="3"/>
        <v>428</v>
      </c>
      <c r="B438" s="120"/>
      <c r="C438" s="121"/>
      <c r="D438" s="121"/>
      <c r="E438" s="121"/>
      <c r="F438" s="122"/>
      <c r="G438" s="119"/>
      <c r="H438" s="89"/>
      <c r="I438" s="89"/>
      <c r="J438" s="89"/>
      <c r="K438" s="90"/>
      <c r="L438" s="97">
        <f t="shared" si="4"/>
        <v>0.4942847613185703</v>
      </c>
      <c r="M438" s="92">
        <f t="shared" si="0"/>
        <v>0</v>
      </c>
      <c r="N438">
        <f t="shared" si="5"/>
        <v>428</v>
      </c>
      <c r="O438" s="93">
        <f t="shared" si="1"/>
        <v>0</v>
      </c>
      <c r="P438" s="94">
        <v>1</v>
      </c>
      <c r="Q438" s="95">
        <f t="shared" ca="1" si="2"/>
        <v>8496.0103328756177</v>
      </c>
    </row>
    <row r="439" spans="1:17" ht="13" x14ac:dyDescent="0.15">
      <c r="A439" s="96">
        <f t="shared" si="3"/>
        <v>429</v>
      </c>
      <c r="B439" s="120"/>
      <c r="C439" s="121"/>
      <c r="D439" s="121"/>
      <c r="E439" s="121"/>
      <c r="F439" s="122"/>
      <c r="G439" s="119"/>
      <c r="H439" s="89"/>
      <c r="I439" s="89"/>
      <c r="J439" s="89"/>
      <c r="K439" s="90"/>
      <c r="L439" s="97">
        <f t="shared" si="4"/>
        <v>0.49346975589666825</v>
      </c>
      <c r="M439" s="92">
        <f t="shared" si="0"/>
        <v>0</v>
      </c>
      <c r="N439">
        <f t="shared" si="5"/>
        <v>429</v>
      </c>
      <c r="O439" s="93">
        <f t="shared" si="1"/>
        <v>0</v>
      </c>
      <c r="P439" s="94">
        <v>1</v>
      </c>
      <c r="Q439" s="95">
        <f t="shared" ca="1" si="2"/>
        <v>8496.0103328756177</v>
      </c>
    </row>
    <row r="440" spans="1:17" ht="13" x14ac:dyDescent="0.15">
      <c r="A440" s="96">
        <f t="shared" si="3"/>
        <v>430</v>
      </c>
      <c r="B440" s="120"/>
      <c r="C440" s="121"/>
      <c r="D440" s="121"/>
      <c r="E440" s="121"/>
      <c r="F440" s="122"/>
      <c r="G440" s="119"/>
      <c r="H440" s="89"/>
      <c r="I440" s="89"/>
      <c r="J440" s="89"/>
      <c r="K440" s="90"/>
      <c r="L440" s="97">
        <f t="shared" si="4"/>
        <v>0.4926560943030403</v>
      </c>
      <c r="M440" s="92">
        <f t="shared" si="0"/>
        <v>0</v>
      </c>
      <c r="N440">
        <f t="shared" si="5"/>
        <v>430</v>
      </c>
      <c r="O440" s="93">
        <f t="shared" si="1"/>
        <v>0</v>
      </c>
      <c r="P440" s="94">
        <v>1</v>
      </c>
      <c r="Q440" s="95">
        <f t="shared" ca="1" si="2"/>
        <v>8496.0103328756177</v>
      </c>
    </row>
    <row r="441" spans="1:17" ht="13" x14ac:dyDescent="0.15">
      <c r="A441" s="96">
        <f t="shared" si="3"/>
        <v>431</v>
      </c>
      <c r="B441" s="120"/>
      <c r="C441" s="121"/>
      <c r="D441" s="121"/>
      <c r="E441" s="121"/>
      <c r="F441" s="122"/>
      <c r="G441" s="119"/>
      <c r="H441" s="89"/>
      <c r="I441" s="89"/>
      <c r="J441" s="89"/>
      <c r="K441" s="90"/>
      <c r="L441" s="97">
        <f t="shared" si="4"/>
        <v>0.4918437743219044</v>
      </c>
      <c r="M441" s="92">
        <f t="shared" si="0"/>
        <v>0</v>
      </c>
      <c r="N441">
        <f t="shared" si="5"/>
        <v>431</v>
      </c>
      <c r="O441" s="93">
        <f t="shared" si="1"/>
        <v>0</v>
      </c>
      <c r="P441" s="94">
        <v>1</v>
      </c>
      <c r="Q441" s="95">
        <f t="shared" ca="1" si="2"/>
        <v>8496.0103328756177</v>
      </c>
    </row>
    <row r="442" spans="1:17" ht="13" x14ac:dyDescent="0.15">
      <c r="A442" s="96">
        <f t="shared" si="3"/>
        <v>432</v>
      </c>
      <c r="B442" s="120"/>
      <c r="C442" s="121"/>
      <c r="D442" s="121"/>
      <c r="E442" s="121"/>
      <c r="F442" s="122"/>
      <c r="G442" s="119"/>
      <c r="H442" s="89"/>
      <c r="I442" s="89"/>
      <c r="J442" s="89"/>
      <c r="K442" s="90"/>
      <c r="L442" s="97">
        <f t="shared" si="4"/>
        <v>0.4910327937411319</v>
      </c>
      <c r="M442" s="92">
        <f t="shared" si="0"/>
        <v>0</v>
      </c>
      <c r="N442">
        <f t="shared" si="5"/>
        <v>432</v>
      </c>
      <c r="O442" s="93">
        <f t="shared" si="1"/>
        <v>0</v>
      </c>
      <c r="P442" s="94">
        <v>1</v>
      </c>
      <c r="Q442" s="95">
        <f t="shared" ca="1" si="2"/>
        <v>8496.0103328756177</v>
      </c>
    </row>
    <row r="443" spans="1:17" ht="13" x14ac:dyDescent="0.15">
      <c r="A443" s="96">
        <f t="shared" si="3"/>
        <v>433</v>
      </c>
      <c r="B443" s="120"/>
      <c r="C443" s="121"/>
      <c r="D443" s="121"/>
      <c r="E443" s="121"/>
      <c r="F443" s="122"/>
      <c r="G443" s="119"/>
      <c r="H443" s="89"/>
      <c r="I443" s="89"/>
      <c r="J443" s="89"/>
      <c r="K443" s="90"/>
      <c r="L443" s="97">
        <f t="shared" si="4"/>
        <v>0.49022315035224173</v>
      </c>
      <c r="M443" s="92">
        <f t="shared" si="0"/>
        <v>0</v>
      </c>
      <c r="N443">
        <f t="shared" si="5"/>
        <v>433</v>
      </c>
      <c r="O443" s="93">
        <f t="shared" si="1"/>
        <v>0</v>
      </c>
      <c r="P443" s="94">
        <v>1</v>
      </c>
      <c r="Q443" s="95">
        <f t="shared" ca="1" si="2"/>
        <v>8496.0103328756177</v>
      </c>
    </row>
    <row r="444" spans="1:17" ht="13" x14ac:dyDescent="0.15">
      <c r="A444" s="96">
        <f t="shared" si="3"/>
        <v>434</v>
      </c>
      <c r="B444" s="120"/>
      <c r="C444" s="121"/>
      <c r="D444" s="121"/>
      <c r="E444" s="121"/>
      <c r="F444" s="122"/>
      <c r="G444" s="119"/>
      <c r="H444" s="89"/>
      <c r="I444" s="89"/>
      <c r="J444" s="89"/>
      <c r="K444" s="90"/>
      <c r="L444" s="97">
        <f t="shared" si="4"/>
        <v>0.4894148419503942</v>
      </c>
      <c r="M444" s="92">
        <f t="shared" si="0"/>
        <v>0</v>
      </c>
      <c r="N444">
        <f t="shared" si="5"/>
        <v>434</v>
      </c>
      <c r="O444" s="93">
        <f t="shared" si="1"/>
        <v>0</v>
      </c>
      <c r="P444" s="94">
        <v>1</v>
      </c>
      <c r="Q444" s="95">
        <f t="shared" ca="1" si="2"/>
        <v>8496.0103328756177</v>
      </c>
    </row>
    <row r="445" spans="1:17" ht="13" x14ac:dyDescent="0.15">
      <c r="A445" s="96">
        <f t="shared" si="3"/>
        <v>435</v>
      </c>
      <c r="B445" s="120"/>
      <c r="C445" s="121"/>
      <c r="D445" s="121"/>
      <c r="E445" s="121"/>
      <c r="F445" s="122"/>
      <c r="G445" s="119"/>
      <c r="H445" s="89"/>
      <c r="I445" s="89"/>
      <c r="J445" s="89"/>
      <c r="K445" s="90"/>
      <c r="L445" s="97">
        <f t="shared" si="4"/>
        <v>0.48860786633438519</v>
      </c>
      <c r="M445" s="92">
        <f t="shared" si="0"/>
        <v>0</v>
      </c>
      <c r="N445">
        <f t="shared" si="5"/>
        <v>435</v>
      </c>
      <c r="O445" s="93">
        <f t="shared" si="1"/>
        <v>0</v>
      </c>
      <c r="P445" s="94">
        <v>1</v>
      </c>
      <c r="Q445" s="95">
        <f t="shared" ca="1" si="2"/>
        <v>8496.0103328756177</v>
      </c>
    </row>
    <row r="446" spans="1:17" ht="13" x14ac:dyDescent="0.15">
      <c r="A446" s="96">
        <f t="shared" si="3"/>
        <v>436</v>
      </c>
      <c r="B446" s="120"/>
      <c r="C446" s="121"/>
      <c r="D446" s="121"/>
      <c r="E446" s="121"/>
      <c r="F446" s="122"/>
      <c r="G446" s="119"/>
      <c r="H446" s="89"/>
      <c r="I446" s="89"/>
      <c r="J446" s="89"/>
      <c r="K446" s="90"/>
      <c r="L446" s="97">
        <f t="shared" si="4"/>
        <v>0.48780222130663997</v>
      </c>
      <c r="M446" s="92">
        <f t="shared" si="0"/>
        <v>0</v>
      </c>
      <c r="N446">
        <f t="shared" si="5"/>
        <v>436</v>
      </c>
      <c r="O446" s="93">
        <f t="shared" si="1"/>
        <v>0</v>
      </c>
      <c r="P446" s="94">
        <v>1</v>
      </c>
      <c r="Q446" s="95">
        <f t="shared" ca="1" si="2"/>
        <v>8496.0103328756177</v>
      </c>
    </row>
    <row r="447" spans="1:17" ht="13" x14ac:dyDescent="0.15">
      <c r="A447" s="96">
        <f t="shared" si="3"/>
        <v>437</v>
      </c>
      <c r="B447" s="120"/>
      <c r="C447" s="121"/>
      <c r="D447" s="121"/>
      <c r="E447" s="121"/>
      <c r="F447" s="122"/>
      <c r="G447" s="119"/>
      <c r="H447" s="89"/>
      <c r="I447" s="89"/>
      <c r="J447" s="89"/>
      <c r="K447" s="90"/>
      <c r="L447" s="97">
        <f t="shared" si="4"/>
        <v>0.48699790467320736</v>
      </c>
      <c r="M447" s="92">
        <f t="shared" si="0"/>
        <v>0</v>
      </c>
      <c r="N447">
        <f t="shared" si="5"/>
        <v>437</v>
      </c>
      <c r="O447" s="93">
        <f t="shared" si="1"/>
        <v>0</v>
      </c>
      <c r="P447" s="94">
        <v>1</v>
      </c>
      <c r="Q447" s="95">
        <f t="shared" ca="1" si="2"/>
        <v>8496.0103328756177</v>
      </c>
    </row>
    <row r="448" spans="1:17" ht="13" x14ac:dyDescent="0.15">
      <c r="A448" s="96">
        <f t="shared" si="3"/>
        <v>438</v>
      </c>
      <c r="B448" s="120"/>
      <c r="C448" s="121"/>
      <c r="D448" s="121"/>
      <c r="E448" s="121"/>
      <c r="F448" s="122"/>
      <c r="G448" s="119"/>
      <c r="H448" s="89"/>
      <c r="I448" s="89"/>
      <c r="J448" s="89"/>
      <c r="K448" s="90"/>
      <c r="L448" s="97">
        <f t="shared" si="4"/>
        <v>0.48619491424375366</v>
      </c>
      <c r="M448" s="92">
        <f t="shared" si="0"/>
        <v>0</v>
      </c>
      <c r="N448">
        <f t="shared" si="5"/>
        <v>438</v>
      </c>
      <c r="O448" s="93">
        <f t="shared" si="1"/>
        <v>0</v>
      </c>
      <c r="P448" s="94">
        <v>1</v>
      </c>
      <c r="Q448" s="95">
        <f t="shared" ca="1" si="2"/>
        <v>8496.0103328756177</v>
      </c>
    </row>
    <row r="449" spans="1:17" ht="13" x14ac:dyDescent="0.15">
      <c r="A449" s="96">
        <f t="shared" si="3"/>
        <v>439</v>
      </c>
      <c r="B449" s="120"/>
      <c r="C449" s="121"/>
      <c r="D449" s="121"/>
      <c r="E449" s="121"/>
      <c r="F449" s="122"/>
      <c r="G449" s="119"/>
      <c r="H449" s="89"/>
      <c r="I449" s="89"/>
      <c r="J449" s="89"/>
      <c r="K449" s="90"/>
      <c r="L449" s="97">
        <f t="shared" si="4"/>
        <v>0.48539324783155674</v>
      </c>
      <c r="M449" s="92">
        <f t="shared" si="0"/>
        <v>0</v>
      </c>
      <c r="N449">
        <f t="shared" si="5"/>
        <v>439</v>
      </c>
      <c r="O449" s="93">
        <f t="shared" si="1"/>
        <v>0</v>
      </c>
      <c r="P449" s="94">
        <v>1</v>
      </c>
      <c r="Q449" s="95">
        <f t="shared" ca="1" si="2"/>
        <v>8496.0103328756177</v>
      </c>
    </row>
    <row r="450" spans="1:17" ht="13" x14ac:dyDescent="0.15">
      <c r="A450" s="96">
        <f t="shared" si="3"/>
        <v>440</v>
      </c>
      <c r="B450" s="120"/>
      <c r="C450" s="121"/>
      <c r="D450" s="121"/>
      <c r="E450" s="121"/>
      <c r="F450" s="122"/>
      <c r="G450" s="119"/>
      <c r="H450" s="89"/>
      <c r="I450" s="89"/>
      <c r="J450" s="89"/>
      <c r="K450" s="90"/>
      <c r="L450" s="97">
        <f t="shared" si="4"/>
        <v>0.48459290325350002</v>
      </c>
      <c r="M450" s="92">
        <f t="shared" si="0"/>
        <v>0</v>
      </c>
      <c r="N450">
        <f t="shared" si="5"/>
        <v>440</v>
      </c>
      <c r="O450" s="93">
        <f t="shared" si="1"/>
        <v>0</v>
      </c>
      <c r="P450" s="94">
        <v>1</v>
      </c>
      <c r="Q450" s="95">
        <f t="shared" ca="1" si="2"/>
        <v>8496.0103328756177</v>
      </c>
    </row>
    <row r="451" spans="1:17" ht="13" x14ac:dyDescent="0.15">
      <c r="A451" s="96">
        <f t="shared" si="3"/>
        <v>441</v>
      </c>
      <c r="B451" s="120"/>
      <c r="C451" s="121"/>
      <c r="D451" s="121"/>
      <c r="E451" s="121"/>
      <c r="F451" s="122"/>
      <c r="G451" s="119"/>
      <c r="H451" s="89"/>
      <c r="I451" s="89"/>
      <c r="J451" s="89"/>
      <c r="K451" s="90"/>
      <c r="L451" s="97">
        <f t="shared" si="4"/>
        <v>0.4837938783300666</v>
      </c>
      <c r="M451" s="92">
        <f t="shared" si="0"/>
        <v>0</v>
      </c>
      <c r="N451">
        <f t="shared" si="5"/>
        <v>441</v>
      </c>
      <c r="O451" s="93">
        <f t="shared" si="1"/>
        <v>0</v>
      </c>
      <c r="P451" s="94">
        <v>1</v>
      </c>
      <c r="Q451" s="95">
        <f t="shared" ca="1" si="2"/>
        <v>8496.0103328756177</v>
      </c>
    </row>
    <row r="452" spans="1:17" ht="13" x14ac:dyDescent="0.15">
      <c r="A452" s="96">
        <f t="shared" si="3"/>
        <v>442</v>
      </c>
      <c r="B452" s="120"/>
      <c r="C452" s="121"/>
      <c r="D452" s="121"/>
      <c r="E452" s="121"/>
      <c r="F452" s="122"/>
      <c r="G452" s="119"/>
      <c r="H452" s="89"/>
      <c r="I452" s="89"/>
      <c r="J452" s="89"/>
      <c r="K452" s="90"/>
      <c r="L452" s="97">
        <f t="shared" si="4"/>
        <v>0.48299617088533331</v>
      </c>
      <c r="M452" s="92">
        <f t="shared" si="0"/>
        <v>0</v>
      </c>
      <c r="N452">
        <f t="shared" si="5"/>
        <v>442</v>
      </c>
      <c r="O452" s="93">
        <f t="shared" si="1"/>
        <v>0</v>
      </c>
      <c r="P452" s="94">
        <v>1</v>
      </c>
      <c r="Q452" s="95">
        <f t="shared" ca="1" si="2"/>
        <v>8496.0103328756177</v>
      </c>
    </row>
    <row r="453" spans="1:17" ht="13" x14ac:dyDescent="0.15">
      <c r="A453" s="96">
        <f t="shared" si="3"/>
        <v>443</v>
      </c>
      <c r="B453" s="120"/>
      <c r="C453" s="121"/>
      <c r="D453" s="121"/>
      <c r="E453" s="121"/>
      <c r="F453" s="122"/>
      <c r="G453" s="119"/>
      <c r="H453" s="89"/>
      <c r="I453" s="89"/>
      <c r="J453" s="89"/>
      <c r="K453" s="90"/>
      <c r="L453" s="97">
        <f t="shared" si="4"/>
        <v>0.48219977874696474</v>
      </c>
      <c r="M453" s="92">
        <f t="shared" si="0"/>
        <v>0</v>
      </c>
      <c r="N453">
        <f t="shared" si="5"/>
        <v>443</v>
      </c>
      <c r="O453" s="93">
        <f t="shared" si="1"/>
        <v>0</v>
      </c>
      <c r="P453" s="94">
        <v>1</v>
      </c>
      <c r="Q453" s="95">
        <f t="shared" ca="1" si="2"/>
        <v>8496.0103328756177</v>
      </c>
    </row>
    <row r="454" spans="1:17" ht="13" x14ac:dyDescent="0.15">
      <c r="A454" s="96">
        <f t="shared" si="3"/>
        <v>444</v>
      </c>
      <c r="B454" s="120"/>
      <c r="C454" s="121"/>
      <c r="D454" s="121"/>
      <c r="E454" s="121"/>
      <c r="F454" s="122"/>
      <c r="G454" s="119"/>
      <c r="H454" s="89"/>
      <c r="I454" s="89"/>
      <c r="J454" s="89"/>
      <c r="K454" s="90"/>
      <c r="L454" s="97">
        <f t="shared" si="4"/>
        <v>0.48140469974620737</v>
      </c>
      <c r="M454" s="92">
        <f t="shared" si="0"/>
        <v>0</v>
      </c>
      <c r="N454">
        <f t="shared" si="5"/>
        <v>444</v>
      </c>
      <c r="O454" s="93">
        <f t="shared" si="1"/>
        <v>0</v>
      </c>
      <c r="P454" s="94">
        <v>1</v>
      </c>
      <c r="Q454" s="95">
        <f t="shared" ca="1" si="2"/>
        <v>8496.0103328756177</v>
      </c>
    </row>
    <row r="455" spans="1:17" ht="13" x14ac:dyDescent="0.15">
      <c r="A455" s="96">
        <f t="shared" si="3"/>
        <v>445</v>
      </c>
      <c r="B455" s="120"/>
      <c r="C455" s="121"/>
      <c r="D455" s="121"/>
      <c r="E455" s="121"/>
      <c r="F455" s="122"/>
      <c r="G455" s="119"/>
      <c r="H455" s="89"/>
      <c r="I455" s="89"/>
      <c r="J455" s="89"/>
      <c r="K455" s="90"/>
      <c r="L455" s="97">
        <f t="shared" si="4"/>
        <v>0.48061093171788366</v>
      </c>
      <c r="M455" s="92">
        <f t="shared" si="0"/>
        <v>0</v>
      </c>
      <c r="N455">
        <f t="shared" si="5"/>
        <v>445</v>
      </c>
      <c r="O455" s="93">
        <f t="shared" si="1"/>
        <v>0</v>
      </c>
      <c r="P455" s="94">
        <v>1</v>
      </c>
      <c r="Q455" s="95">
        <f t="shared" ca="1" si="2"/>
        <v>8496.0103328756177</v>
      </c>
    </row>
    <row r="456" spans="1:17" ht="13" x14ac:dyDescent="0.15">
      <c r="A456" s="96">
        <f t="shared" si="3"/>
        <v>446</v>
      </c>
      <c r="B456" s="120"/>
      <c r="C456" s="121"/>
      <c r="D456" s="121"/>
      <c r="E456" s="121"/>
      <c r="F456" s="122"/>
      <c r="G456" s="119"/>
      <c r="H456" s="89"/>
      <c r="I456" s="89"/>
      <c r="J456" s="89"/>
      <c r="K456" s="90"/>
      <c r="L456" s="97">
        <f t="shared" si="4"/>
        <v>0.47981847250038612</v>
      </c>
      <c r="M456" s="92">
        <f t="shared" si="0"/>
        <v>0</v>
      </c>
      <c r="N456">
        <f t="shared" si="5"/>
        <v>446</v>
      </c>
      <c r="O456" s="93">
        <f t="shared" si="1"/>
        <v>0</v>
      </c>
      <c r="P456" s="94">
        <v>1</v>
      </c>
      <c r="Q456" s="95">
        <f t="shared" ca="1" si="2"/>
        <v>8496.0103328756177</v>
      </c>
    </row>
    <row r="457" spans="1:17" ht="13" x14ac:dyDescent="0.15">
      <c r="A457" s="96">
        <f t="shared" si="3"/>
        <v>447</v>
      </c>
      <c r="B457" s="120"/>
      <c r="C457" s="121"/>
      <c r="D457" s="121"/>
      <c r="E457" s="121"/>
      <c r="F457" s="122"/>
      <c r="G457" s="119"/>
      <c r="H457" s="89"/>
      <c r="I457" s="89"/>
      <c r="J457" s="89"/>
      <c r="K457" s="90"/>
      <c r="L457" s="97">
        <f t="shared" si="4"/>
        <v>0.47902731993567138</v>
      </c>
      <c r="M457" s="92">
        <f t="shared" si="0"/>
        <v>0</v>
      </c>
      <c r="N457">
        <f t="shared" si="5"/>
        <v>447</v>
      </c>
      <c r="O457" s="93">
        <f t="shared" si="1"/>
        <v>0</v>
      </c>
      <c r="P457" s="94">
        <v>1</v>
      </c>
      <c r="Q457" s="95">
        <f t="shared" ca="1" si="2"/>
        <v>8496.0103328756177</v>
      </c>
    </row>
    <row r="458" spans="1:17" ht="13" x14ac:dyDescent="0.15">
      <c r="A458" s="96">
        <f t="shared" si="3"/>
        <v>448</v>
      </c>
      <c r="B458" s="120"/>
      <c r="C458" s="121"/>
      <c r="D458" s="121"/>
      <c r="E458" s="121"/>
      <c r="F458" s="122"/>
      <c r="G458" s="119"/>
      <c r="H458" s="89"/>
      <c r="I458" s="89"/>
      <c r="J458" s="89"/>
      <c r="K458" s="90"/>
      <c r="L458" s="97">
        <f t="shared" si="4"/>
        <v>0.47823747186925453</v>
      </c>
      <c r="M458" s="92">
        <f t="shared" si="0"/>
        <v>0</v>
      </c>
      <c r="N458">
        <f t="shared" si="5"/>
        <v>448</v>
      </c>
      <c r="O458" s="93">
        <f t="shared" si="1"/>
        <v>0</v>
      </c>
      <c r="P458" s="94">
        <v>1</v>
      </c>
      <c r="Q458" s="95">
        <f t="shared" ca="1" si="2"/>
        <v>8496.0103328756177</v>
      </c>
    </row>
    <row r="459" spans="1:17" ht="13" x14ac:dyDescent="0.15">
      <c r="A459" s="96">
        <f t="shared" si="3"/>
        <v>449</v>
      </c>
      <c r="B459" s="120"/>
      <c r="C459" s="121"/>
      <c r="D459" s="121"/>
      <c r="E459" s="121"/>
      <c r="F459" s="122"/>
      <c r="G459" s="119"/>
      <c r="H459" s="89"/>
      <c r="I459" s="89"/>
      <c r="J459" s="89"/>
      <c r="K459" s="90"/>
      <c r="L459" s="97">
        <f t="shared" si="4"/>
        <v>0.47744892615020296</v>
      </c>
      <c r="M459" s="92">
        <f t="shared" si="0"/>
        <v>0</v>
      </c>
      <c r="N459">
        <f t="shared" si="5"/>
        <v>449</v>
      </c>
      <c r="O459" s="93">
        <f t="shared" si="1"/>
        <v>0</v>
      </c>
      <c r="P459" s="94">
        <v>1</v>
      </c>
      <c r="Q459" s="95">
        <f t="shared" ca="1" si="2"/>
        <v>8496.0103328756177</v>
      </c>
    </row>
    <row r="460" spans="1:17" ht="13" x14ac:dyDescent="0.15">
      <c r="A460" s="96">
        <f t="shared" si="3"/>
        <v>450</v>
      </c>
      <c r="B460" s="120"/>
      <c r="C460" s="121"/>
      <c r="D460" s="121"/>
      <c r="E460" s="121"/>
      <c r="F460" s="122"/>
      <c r="G460" s="119"/>
      <c r="H460" s="89"/>
      <c r="I460" s="89"/>
      <c r="J460" s="89"/>
      <c r="K460" s="90"/>
      <c r="L460" s="97">
        <f t="shared" si="4"/>
        <v>0.47666168063113074</v>
      </c>
      <c r="M460" s="92">
        <f t="shared" si="0"/>
        <v>0</v>
      </c>
      <c r="N460">
        <f t="shared" si="5"/>
        <v>450</v>
      </c>
      <c r="O460" s="93">
        <f t="shared" si="1"/>
        <v>0</v>
      </c>
      <c r="P460" s="94">
        <v>1</v>
      </c>
      <c r="Q460" s="95">
        <f t="shared" ca="1" si="2"/>
        <v>8496.0103328756177</v>
      </c>
    </row>
    <row r="461" spans="1:17" ht="13" x14ac:dyDescent="0.15">
      <c r="A461" s="96">
        <f t="shared" si="3"/>
        <v>451</v>
      </c>
      <c r="B461" s="120"/>
      <c r="C461" s="121"/>
      <c r="D461" s="121"/>
      <c r="E461" s="121"/>
      <c r="F461" s="122"/>
      <c r="G461" s="119"/>
      <c r="H461" s="89"/>
      <c r="I461" s="89"/>
      <c r="J461" s="89"/>
      <c r="K461" s="90"/>
      <c r="L461" s="97">
        <f t="shared" si="4"/>
        <v>0.47587573316819259</v>
      </c>
      <c r="M461" s="92">
        <f t="shared" si="0"/>
        <v>0</v>
      </c>
      <c r="N461">
        <f t="shared" si="5"/>
        <v>451</v>
      </c>
      <c r="O461" s="93">
        <f t="shared" si="1"/>
        <v>0</v>
      </c>
      <c r="P461" s="94">
        <v>1</v>
      </c>
      <c r="Q461" s="95">
        <f t="shared" ca="1" si="2"/>
        <v>8496.0103328756177</v>
      </c>
    </row>
    <row r="462" spans="1:17" ht="13" x14ac:dyDescent="0.15">
      <c r="A462" s="96">
        <f t="shared" si="3"/>
        <v>452</v>
      </c>
      <c r="B462" s="120"/>
      <c r="C462" s="121"/>
      <c r="D462" s="121"/>
      <c r="E462" s="121"/>
      <c r="F462" s="122"/>
      <c r="G462" s="119"/>
      <c r="H462" s="89"/>
      <c r="I462" s="89"/>
      <c r="J462" s="89"/>
      <c r="K462" s="90"/>
      <c r="L462" s="97">
        <f t="shared" si="4"/>
        <v>0.47509108162107816</v>
      </c>
      <c r="M462" s="92">
        <f t="shared" si="0"/>
        <v>0</v>
      </c>
      <c r="N462">
        <f t="shared" si="5"/>
        <v>452</v>
      </c>
      <c r="O462" s="93">
        <f t="shared" si="1"/>
        <v>0</v>
      </c>
      <c r="P462" s="94">
        <v>1</v>
      </c>
      <c r="Q462" s="95">
        <f t="shared" ca="1" si="2"/>
        <v>8496.0103328756177</v>
      </c>
    </row>
    <row r="463" spans="1:17" ht="13" x14ac:dyDescent="0.15">
      <c r="A463" s="96">
        <f t="shared" si="3"/>
        <v>453</v>
      </c>
      <c r="B463" s="120"/>
      <c r="C463" s="121"/>
      <c r="D463" s="121"/>
      <c r="E463" s="121"/>
      <c r="F463" s="122"/>
      <c r="G463" s="119"/>
      <c r="H463" s="89"/>
      <c r="I463" s="89"/>
      <c r="J463" s="89"/>
      <c r="K463" s="90"/>
      <c r="L463" s="97">
        <f t="shared" si="4"/>
        <v>0.47430772385300618</v>
      </c>
      <c r="M463" s="92">
        <f t="shared" si="0"/>
        <v>0</v>
      </c>
      <c r="N463">
        <f t="shared" si="5"/>
        <v>453</v>
      </c>
      <c r="O463" s="93">
        <f t="shared" si="1"/>
        <v>0</v>
      </c>
      <c r="P463" s="94">
        <v>1</v>
      </c>
      <c r="Q463" s="95">
        <f t="shared" ca="1" si="2"/>
        <v>8496.0103328756177</v>
      </c>
    </row>
    <row r="464" spans="1:17" ht="13" x14ac:dyDescent="0.15">
      <c r="A464" s="96">
        <f t="shared" si="3"/>
        <v>454</v>
      </c>
      <c r="B464" s="120"/>
      <c r="C464" s="121"/>
      <c r="D464" s="121"/>
      <c r="E464" s="121"/>
      <c r="F464" s="122"/>
      <c r="G464" s="119"/>
      <c r="H464" s="89"/>
      <c r="I464" s="89"/>
      <c r="J464" s="89"/>
      <c r="K464" s="90"/>
      <c r="L464" s="97">
        <f t="shared" si="4"/>
        <v>0.47352565773071864</v>
      </c>
      <c r="M464" s="92">
        <f t="shared" si="0"/>
        <v>0</v>
      </c>
      <c r="N464">
        <f t="shared" si="5"/>
        <v>454</v>
      </c>
      <c r="O464" s="93">
        <f t="shared" si="1"/>
        <v>0</v>
      </c>
      <c r="P464" s="94">
        <v>1</v>
      </c>
      <c r="Q464" s="95">
        <f t="shared" ca="1" si="2"/>
        <v>8496.0103328756177</v>
      </c>
    </row>
    <row r="465" spans="1:17" ht="13" x14ac:dyDescent="0.15">
      <c r="A465" s="96">
        <f t="shared" si="3"/>
        <v>455</v>
      </c>
      <c r="B465" s="120"/>
      <c r="C465" s="121"/>
      <c r="D465" s="121"/>
      <c r="E465" s="121"/>
      <c r="F465" s="122"/>
      <c r="G465" s="119"/>
      <c r="H465" s="89"/>
      <c r="I465" s="89"/>
      <c r="J465" s="89"/>
      <c r="K465" s="90"/>
      <c r="L465" s="97">
        <f t="shared" si="4"/>
        <v>0.47274488112447494</v>
      </c>
      <c r="M465" s="92">
        <f t="shared" si="0"/>
        <v>0</v>
      </c>
      <c r="N465">
        <f t="shared" si="5"/>
        <v>455</v>
      </c>
      <c r="O465" s="93">
        <f t="shared" si="1"/>
        <v>0</v>
      </c>
      <c r="P465" s="94">
        <v>1</v>
      </c>
      <c r="Q465" s="95">
        <f t="shared" ca="1" si="2"/>
        <v>8496.0103328756177</v>
      </c>
    </row>
    <row r="466" spans="1:17" ht="13" x14ac:dyDescent="0.15">
      <c r="A466" s="96">
        <f t="shared" si="3"/>
        <v>456</v>
      </c>
      <c r="B466" s="120"/>
      <c r="C466" s="121"/>
      <c r="D466" s="121"/>
      <c r="E466" s="121"/>
      <c r="F466" s="122"/>
      <c r="G466" s="119"/>
      <c r="H466" s="89"/>
      <c r="I466" s="89"/>
      <c r="J466" s="89"/>
      <c r="K466" s="90"/>
      <c r="L466" s="97">
        <f t="shared" si="4"/>
        <v>0.47196539190804615</v>
      </c>
      <c r="M466" s="92">
        <f t="shared" si="0"/>
        <v>0</v>
      </c>
      <c r="N466">
        <f t="shared" si="5"/>
        <v>456</v>
      </c>
      <c r="O466" s="93">
        <f t="shared" si="1"/>
        <v>0</v>
      </c>
      <c r="P466" s="94">
        <v>1</v>
      </c>
      <c r="Q466" s="95">
        <f t="shared" ca="1" si="2"/>
        <v>8496.0103328756177</v>
      </c>
    </row>
    <row r="467" spans="1:17" ht="13" x14ac:dyDescent="0.15">
      <c r="A467" s="96">
        <f t="shared" si="3"/>
        <v>457</v>
      </c>
      <c r="B467" s="120"/>
      <c r="C467" s="121"/>
      <c r="D467" s="121"/>
      <c r="E467" s="121"/>
      <c r="F467" s="122"/>
      <c r="G467" s="119"/>
      <c r="H467" s="89"/>
      <c r="I467" s="89"/>
      <c r="J467" s="89"/>
      <c r="K467" s="90"/>
      <c r="L467" s="97">
        <f t="shared" si="4"/>
        <v>0.47118718795870917</v>
      </c>
      <c r="M467" s="92">
        <f t="shared" si="0"/>
        <v>0</v>
      </c>
      <c r="N467">
        <f t="shared" si="5"/>
        <v>457</v>
      </c>
      <c r="O467" s="93">
        <f t="shared" si="1"/>
        <v>0</v>
      </c>
      <c r="P467" s="94">
        <v>1</v>
      </c>
      <c r="Q467" s="95">
        <f t="shared" ca="1" si="2"/>
        <v>8496.0103328756177</v>
      </c>
    </row>
    <row r="468" spans="1:17" ht="13" x14ac:dyDescent="0.15">
      <c r="A468" s="96">
        <f t="shared" si="3"/>
        <v>458</v>
      </c>
      <c r="B468" s="120"/>
      <c r="C468" s="121"/>
      <c r="D468" s="121"/>
      <c r="E468" s="121"/>
      <c r="F468" s="122"/>
      <c r="G468" s="119"/>
      <c r="H468" s="89"/>
      <c r="I468" s="89"/>
      <c r="J468" s="89"/>
      <c r="K468" s="90"/>
      <c r="L468" s="97">
        <f t="shared" si="4"/>
        <v>0.47041026715724099</v>
      </c>
      <c r="M468" s="92">
        <f t="shared" si="0"/>
        <v>0</v>
      </c>
      <c r="N468">
        <f t="shared" si="5"/>
        <v>458</v>
      </c>
      <c r="O468" s="93">
        <f t="shared" si="1"/>
        <v>0</v>
      </c>
      <c r="P468" s="94">
        <v>1</v>
      </c>
      <c r="Q468" s="95">
        <f t="shared" ca="1" si="2"/>
        <v>8496.0103328756177</v>
      </c>
    </row>
    <row r="469" spans="1:17" ht="13" x14ac:dyDescent="0.15">
      <c r="A469" s="96">
        <f t="shared" si="3"/>
        <v>459</v>
      </c>
      <c r="B469" s="120"/>
      <c r="C469" s="121"/>
      <c r="D469" s="121"/>
      <c r="E469" s="121"/>
      <c r="F469" s="122"/>
      <c r="G469" s="119"/>
      <c r="H469" s="89"/>
      <c r="I469" s="89"/>
      <c r="J469" s="89"/>
      <c r="K469" s="90"/>
      <c r="L469" s="97">
        <f t="shared" si="4"/>
        <v>0.46963462738791284</v>
      </c>
      <c r="M469" s="92">
        <f t="shared" si="0"/>
        <v>0</v>
      </c>
      <c r="N469">
        <f t="shared" si="5"/>
        <v>459</v>
      </c>
      <c r="O469" s="93">
        <f t="shared" si="1"/>
        <v>0</v>
      </c>
      <c r="P469" s="94">
        <v>1</v>
      </c>
      <c r="Q469" s="95">
        <f t="shared" ca="1" si="2"/>
        <v>8496.0103328756177</v>
      </c>
    </row>
    <row r="470" spans="1:17" ht="13" x14ac:dyDescent="0.15">
      <c r="A470" s="96">
        <f t="shared" si="3"/>
        <v>460</v>
      </c>
      <c r="B470" s="120"/>
      <c r="C470" s="121"/>
      <c r="D470" s="121"/>
      <c r="E470" s="121"/>
      <c r="F470" s="122"/>
      <c r="G470" s="119"/>
      <c r="H470" s="89"/>
      <c r="I470" s="89"/>
      <c r="J470" s="89"/>
      <c r="K470" s="90"/>
      <c r="L470" s="97">
        <f t="shared" si="4"/>
        <v>0.46886026653848456</v>
      </c>
      <c r="M470" s="92">
        <f t="shared" si="0"/>
        <v>0</v>
      </c>
      <c r="N470">
        <f t="shared" si="5"/>
        <v>460</v>
      </c>
      <c r="O470" s="93">
        <f t="shared" si="1"/>
        <v>0</v>
      </c>
      <c r="P470" s="94">
        <v>1</v>
      </c>
      <c r="Q470" s="95">
        <f t="shared" ca="1" si="2"/>
        <v>8496.0103328756177</v>
      </c>
    </row>
    <row r="471" spans="1:17" ht="13" x14ac:dyDescent="0.15">
      <c r="A471" s="96">
        <f t="shared" si="3"/>
        <v>461</v>
      </c>
      <c r="B471" s="120"/>
      <c r="C471" s="121"/>
      <c r="D471" s="121"/>
      <c r="E471" s="121"/>
      <c r="F471" s="122"/>
      <c r="G471" s="119"/>
      <c r="H471" s="89"/>
      <c r="I471" s="89"/>
      <c r="J471" s="89"/>
      <c r="K471" s="90"/>
      <c r="L471" s="97">
        <f t="shared" si="4"/>
        <v>0.46808718250019871</v>
      </c>
      <c r="M471" s="92">
        <f t="shared" si="0"/>
        <v>0</v>
      </c>
      <c r="N471">
        <f t="shared" si="5"/>
        <v>461</v>
      </c>
      <c r="O471" s="93">
        <f t="shared" si="1"/>
        <v>0</v>
      </c>
      <c r="P471" s="94">
        <v>1</v>
      </c>
      <c r="Q471" s="95">
        <f t="shared" ca="1" si="2"/>
        <v>8496.0103328756177</v>
      </c>
    </row>
    <row r="472" spans="1:17" ht="13" x14ac:dyDescent="0.15">
      <c r="A472" s="96">
        <f t="shared" si="3"/>
        <v>462</v>
      </c>
      <c r="B472" s="120"/>
      <c r="C472" s="121"/>
      <c r="D472" s="121"/>
      <c r="E472" s="121"/>
      <c r="F472" s="122"/>
      <c r="G472" s="119"/>
      <c r="H472" s="89"/>
      <c r="I472" s="89"/>
      <c r="J472" s="89"/>
      <c r="K472" s="90"/>
      <c r="L472" s="97">
        <f t="shared" si="4"/>
        <v>0.46731537316777494</v>
      </c>
      <c r="M472" s="92">
        <f t="shared" si="0"/>
        <v>0</v>
      </c>
      <c r="N472">
        <f t="shared" si="5"/>
        <v>462</v>
      </c>
      <c r="O472" s="93">
        <f t="shared" si="1"/>
        <v>0</v>
      </c>
      <c r="P472" s="94">
        <v>1</v>
      </c>
      <c r="Q472" s="95">
        <f t="shared" ca="1" si="2"/>
        <v>8496.0103328756177</v>
      </c>
    </row>
    <row r="473" spans="1:17" ht="13" x14ac:dyDescent="0.15">
      <c r="A473" s="96">
        <f t="shared" si="3"/>
        <v>463</v>
      </c>
      <c r="B473" s="120"/>
      <c r="C473" s="121"/>
      <c r="D473" s="121"/>
      <c r="E473" s="121"/>
      <c r="F473" s="122"/>
      <c r="G473" s="119"/>
      <c r="H473" s="89"/>
      <c r="I473" s="89"/>
      <c r="J473" s="89"/>
      <c r="K473" s="90"/>
      <c r="L473" s="97">
        <f t="shared" si="4"/>
        <v>0.4665448364394042</v>
      </c>
      <c r="M473" s="92">
        <f t="shared" si="0"/>
        <v>0</v>
      </c>
      <c r="N473">
        <f t="shared" si="5"/>
        <v>463</v>
      </c>
      <c r="O473" s="93">
        <f t="shared" si="1"/>
        <v>0</v>
      </c>
      <c r="P473" s="94">
        <v>1</v>
      </c>
      <c r="Q473" s="95">
        <f t="shared" ca="1" si="2"/>
        <v>8496.0103328756177</v>
      </c>
    </row>
    <row r="474" spans="1:17" ht="13" x14ac:dyDescent="0.15">
      <c r="A474" s="96">
        <f t="shared" si="3"/>
        <v>464</v>
      </c>
      <c r="B474" s="120"/>
      <c r="C474" s="121"/>
      <c r="D474" s="121"/>
      <c r="E474" s="121"/>
      <c r="F474" s="122"/>
      <c r="G474" s="119"/>
      <c r="H474" s="89"/>
      <c r="I474" s="89"/>
      <c r="J474" s="89"/>
      <c r="K474" s="90"/>
      <c r="L474" s="97">
        <f t="shared" si="4"/>
        <v>0.46577557021674298</v>
      </c>
      <c r="M474" s="92">
        <f t="shared" si="0"/>
        <v>0</v>
      </c>
      <c r="N474">
        <f t="shared" si="5"/>
        <v>464</v>
      </c>
      <c r="O474" s="93">
        <f t="shared" si="1"/>
        <v>0</v>
      </c>
      <c r="P474" s="94">
        <v>1</v>
      </c>
      <c r="Q474" s="95">
        <f t="shared" ca="1" si="2"/>
        <v>8496.0103328756177</v>
      </c>
    </row>
    <row r="475" spans="1:17" ht="13" x14ac:dyDescent="0.15">
      <c r="A475" s="96">
        <f t="shared" si="3"/>
        <v>465</v>
      </c>
      <c r="B475" s="120"/>
      <c r="C475" s="121"/>
      <c r="D475" s="121"/>
      <c r="E475" s="121"/>
      <c r="F475" s="122"/>
      <c r="G475" s="119"/>
      <c r="H475" s="89"/>
      <c r="I475" s="89"/>
      <c r="J475" s="89"/>
      <c r="K475" s="90"/>
      <c r="L475" s="97">
        <f t="shared" si="4"/>
        <v>0.4650075724049077</v>
      </c>
      <c r="M475" s="92">
        <f t="shared" si="0"/>
        <v>0</v>
      </c>
      <c r="N475">
        <f t="shared" si="5"/>
        <v>465</v>
      </c>
      <c r="O475" s="93">
        <f t="shared" si="1"/>
        <v>0</v>
      </c>
      <c r="P475" s="94">
        <v>1</v>
      </c>
      <c r="Q475" s="95">
        <f t="shared" ca="1" si="2"/>
        <v>8496.0103328756177</v>
      </c>
    </row>
    <row r="476" spans="1:17" ht="13" x14ac:dyDescent="0.15">
      <c r="A476" s="96">
        <f t="shared" si="3"/>
        <v>466</v>
      </c>
      <c r="B476" s="120"/>
      <c r="C476" s="121"/>
      <c r="D476" s="121"/>
      <c r="E476" s="121"/>
      <c r="F476" s="122"/>
      <c r="G476" s="119"/>
      <c r="H476" s="89"/>
      <c r="I476" s="89"/>
      <c r="J476" s="89"/>
      <c r="K476" s="90"/>
      <c r="L476" s="97">
        <f t="shared" si="4"/>
        <v>0.46424084091246892</v>
      </c>
      <c r="M476" s="92">
        <f t="shared" si="0"/>
        <v>0</v>
      </c>
      <c r="N476">
        <f t="shared" si="5"/>
        <v>466</v>
      </c>
      <c r="O476" s="93">
        <f t="shared" si="1"/>
        <v>0</v>
      </c>
      <c r="P476" s="94">
        <v>1</v>
      </c>
      <c r="Q476" s="95">
        <f t="shared" ca="1" si="2"/>
        <v>8496.0103328756177</v>
      </c>
    </row>
    <row r="477" spans="1:17" ht="13" x14ac:dyDescent="0.15">
      <c r="A477" s="96">
        <f t="shared" si="3"/>
        <v>467</v>
      </c>
      <c r="B477" s="120"/>
      <c r="C477" s="121"/>
      <c r="D477" s="121"/>
      <c r="E477" s="121"/>
      <c r="F477" s="122"/>
      <c r="G477" s="119"/>
      <c r="H477" s="89"/>
      <c r="I477" s="89"/>
      <c r="J477" s="89"/>
      <c r="K477" s="90"/>
      <c r="L477" s="97">
        <f t="shared" si="4"/>
        <v>0.4634753736514457</v>
      </c>
      <c r="M477" s="92">
        <f t="shared" si="0"/>
        <v>0</v>
      </c>
      <c r="N477">
        <f t="shared" si="5"/>
        <v>467</v>
      </c>
      <c r="O477" s="93">
        <f t="shared" si="1"/>
        <v>0</v>
      </c>
      <c r="P477" s="94">
        <v>1</v>
      </c>
      <c r="Q477" s="95">
        <f t="shared" ca="1" si="2"/>
        <v>8496.0103328756177</v>
      </c>
    </row>
    <row r="478" spans="1:17" ht="13" x14ac:dyDescent="0.15">
      <c r="A478" s="96">
        <f t="shared" si="3"/>
        <v>468</v>
      </c>
      <c r="B478" s="120"/>
      <c r="C478" s="121"/>
      <c r="D478" s="121"/>
      <c r="E478" s="121"/>
      <c r="F478" s="122"/>
      <c r="G478" s="119"/>
      <c r="H478" s="89"/>
      <c r="I478" s="89"/>
      <c r="J478" s="89"/>
      <c r="K478" s="90"/>
      <c r="L478" s="97">
        <f t="shared" si="4"/>
        <v>0.46271116853729982</v>
      </c>
      <c r="M478" s="92">
        <f t="shared" si="0"/>
        <v>0</v>
      </c>
      <c r="N478">
        <f t="shared" si="5"/>
        <v>468</v>
      </c>
      <c r="O478" s="93">
        <f t="shared" si="1"/>
        <v>0</v>
      </c>
      <c r="P478" s="94">
        <v>1</v>
      </c>
      <c r="Q478" s="95">
        <f t="shared" ca="1" si="2"/>
        <v>8496.0103328756177</v>
      </c>
    </row>
    <row r="479" spans="1:17" ht="13" x14ac:dyDescent="0.15">
      <c r="A479" s="96">
        <f t="shared" si="3"/>
        <v>469</v>
      </c>
      <c r="B479" s="120"/>
      <c r="C479" s="121"/>
      <c r="D479" s="121"/>
      <c r="E479" s="121"/>
      <c r="F479" s="122"/>
      <c r="G479" s="119"/>
      <c r="H479" s="89"/>
      <c r="I479" s="89"/>
      <c r="J479" s="89"/>
      <c r="K479" s="90"/>
      <c r="L479" s="97">
        <f t="shared" si="4"/>
        <v>0.46194822348893022</v>
      </c>
      <c r="M479" s="92">
        <f t="shared" si="0"/>
        <v>0</v>
      </c>
      <c r="N479">
        <f t="shared" si="5"/>
        <v>469</v>
      </c>
      <c r="O479" s="93">
        <f t="shared" si="1"/>
        <v>0</v>
      </c>
      <c r="P479" s="94">
        <v>1</v>
      </c>
      <c r="Q479" s="95">
        <f t="shared" ca="1" si="2"/>
        <v>8496.0103328756177</v>
      </c>
    </row>
    <row r="480" spans="1:17" ht="13" x14ac:dyDescent="0.15">
      <c r="A480" s="96">
        <f t="shared" si="3"/>
        <v>470</v>
      </c>
      <c r="B480" s="120"/>
      <c r="C480" s="121"/>
      <c r="D480" s="121"/>
      <c r="E480" s="121"/>
      <c r="F480" s="122"/>
      <c r="G480" s="119"/>
      <c r="H480" s="89"/>
      <c r="I480" s="89"/>
      <c r="J480" s="89"/>
      <c r="K480" s="90"/>
      <c r="L480" s="97">
        <f t="shared" si="4"/>
        <v>0.4611865364286673</v>
      </c>
      <c r="M480" s="92">
        <f t="shared" si="0"/>
        <v>0</v>
      </c>
      <c r="N480">
        <f t="shared" si="5"/>
        <v>470</v>
      </c>
      <c r="O480" s="93">
        <f t="shared" si="1"/>
        <v>0</v>
      </c>
      <c r="P480" s="94">
        <v>1</v>
      </c>
      <c r="Q480" s="95">
        <f t="shared" ca="1" si="2"/>
        <v>8496.0103328756177</v>
      </c>
    </row>
    <row r="481" spans="1:17" ht="13" x14ac:dyDescent="0.15">
      <c r="A481" s="96">
        <f t="shared" si="3"/>
        <v>471</v>
      </c>
      <c r="B481" s="120"/>
      <c r="C481" s="121"/>
      <c r="D481" s="121"/>
      <c r="E481" s="121"/>
      <c r="F481" s="122"/>
      <c r="G481" s="119"/>
      <c r="H481" s="89"/>
      <c r="I481" s="89"/>
      <c r="J481" s="89"/>
      <c r="K481" s="90"/>
      <c r="L481" s="97">
        <f t="shared" si="4"/>
        <v>0.46042610528226718</v>
      </c>
      <c r="M481" s="92">
        <f t="shared" si="0"/>
        <v>0</v>
      </c>
      <c r="N481">
        <f t="shared" si="5"/>
        <v>471</v>
      </c>
      <c r="O481" s="93">
        <f t="shared" si="1"/>
        <v>0</v>
      </c>
      <c r="P481" s="94">
        <v>1</v>
      </c>
      <c r="Q481" s="95">
        <f t="shared" ca="1" si="2"/>
        <v>8496.0103328756177</v>
      </c>
    </row>
    <row r="482" spans="1:17" ht="13" x14ac:dyDescent="0.15">
      <c r="A482" s="96">
        <f t="shared" si="3"/>
        <v>472</v>
      </c>
      <c r="B482" s="120"/>
      <c r="C482" s="121"/>
      <c r="D482" s="121"/>
      <c r="E482" s="121"/>
      <c r="F482" s="122"/>
      <c r="G482" s="119"/>
      <c r="H482" s="89"/>
      <c r="I482" s="89"/>
      <c r="J482" s="89"/>
      <c r="K482" s="90"/>
      <c r="L482" s="97">
        <f t="shared" si="4"/>
        <v>0.45966692797890613</v>
      </c>
      <c r="M482" s="92">
        <f t="shared" si="0"/>
        <v>0</v>
      </c>
      <c r="N482">
        <f t="shared" si="5"/>
        <v>472</v>
      </c>
      <c r="O482" s="93">
        <f t="shared" si="1"/>
        <v>0</v>
      </c>
      <c r="P482" s="94">
        <v>1</v>
      </c>
      <c r="Q482" s="95">
        <f t="shared" ca="1" si="2"/>
        <v>8496.0103328756177</v>
      </c>
    </row>
    <row r="483" spans="1:17" ht="13" x14ac:dyDescent="0.15">
      <c r="A483" s="96">
        <f t="shared" si="3"/>
        <v>473</v>
      </c>
      <c r="B483" s="120"/>
      <c r="C483" s="121"/>
      <c r="D483" s="121"/>
      <c r="E483" s="121"/>
      <c r="F483" s="122"/>
      <c r="G483" s="119"/>
      <c r="H483" s="89"/>
      <c r="I483" s="89"/>
      <c r="J483" s="89"/>
      <c r="K483" s="90"/>
      <c r="L483" s="97">
        <f t="shared" si="4"/>
        <v>0.45890900245117489</v>
      </c>
      <c r="M483" s="92">
        <f t="shared" si="0"/>
        <v>0</v>
      </c>
      <c r="N483">
        <f t="shared" si="5"/>
        <v>473</v>
      </c>
      <c r="O483" s="93">
        <f t="shared" si="1"/>
        <v>0</v>
      </c>
      <c r="P483" s="94">
        <v>1</v>
      </c>
      <c r="Q483" s="95">
        <f t="shared" ca="1" si="2"/>
        <v>8496.0103328756177</v>
      </c>
    </row>
    <row r="484" spans="1:17" ht="13" x14ac:dyDescent="0.15">
      <c r="A484" s="96">
        <f t="shared" si="3"/>
        <v>474</v>
      </c>
      <c r="B484" s="120"/>
      <c r="C484" s="121"/>
      <c r="D484" s="121"/>
      <c r="E484" s="121"/>
      <c r="F484" s="122"/>
      <c r="G484" s="119"/>
      <c r="H484" s="89"/>
      <c r="I484" s="89"/>
      <c r="J484" s="89"/>
      <c r="K484" s="90"/>
      <c r="L484" s="97">
        <f t="shared" si="4"/>
        <v>0.45815232663507316</v>
      </c>
      <c r="M484" s="92">
        <f t="shared" si="0"/>
        <v>0</v>
      </c>
      <c r="N484">
        <f t="shared" si="5"/>
        <v>474</v>
      </c>
      <c r="O484" s="93">
        <f t="shared" si="1"/>
        <v>0</v>
      </c>
      <c r="P484" s="94">
        <v>1</v>
      </c>
      <c r="Q484" s="95">
        <f t="shared" ca="1" si="2"/>
        <v>8496.0103328756177</v>
      </c>
    </row>
    <row r="485" spans="1:17" ht="13" x14ac:dyDescent="0.15">
      <c r="A485" s="96">
        <f t="shared" si="3"/>
        <v>475</v>
      </c>
      <c r="B485" s="120"/>
      <c r="C485" s="121"/>
      <c r="D485" s="121"/>
      <c r="E485" s="121"/>
      <c r="F485" s="122"/>
      <c r="G485" s="119"/>
      <c r="H485" s="89"/>
      <c r="I485" s="89"/>
      <c r="J485" s="89"/>
      <c r="K485" s="90"/>
      <c r="L485" s="97">
        <f t="shared" si="4"/>
        <v>0.45739689847000381</v>
      </c>
      <c r="M485" s="92">
        <f t="shared" si="0"/>
        <v>0</v>
      </c>
      <c r="N485">
        <f t="shared" si="5"/>
        <v>475</v>
      </c>
      <c r="O485" s="93">
        <f t="shared" si="1"/>
        <v>0</v>
      </c>
      <c r="P485" s="94">
        <v>1</v>
      </c>
      <c r="Q485" s="95">
        <f t="shared" ca="1" si="2"/>
        <v>8496.0103328756177</v>
      </c>
    </row>
    <row r="486" spans="1:17" ht="13" x14ac:dyDescent="0.15">
      <c r="A486" s="96">
        <f t="shared" si="3"/>
        <v>476</v>
      </c>
      <c r="B486" s="120"/>
      <c r="C486" s="121"/>
      <c r="D486" s="121"/>
      <c r="E486" s="121"/>
      <c r="F486" s="122"/>
      <c r="G486" s="119"/>
      <c r="H486" s="89"/>
      <c r="I486" s="89"/>
      <c r="J486" s="89"/>
      <c r="K486" s="90"/>
      <c r="L486" s="97">
        <f t="shared" si="4"/>
        <v>0.45664271589876732</v>
      </c>
      <c r="M486" s="92">
        <f t="shared" si="0"/>
        <v>0</v>
      </c>
      <c r="N486">
        <f t="shared" si="5"/>
        <v>476</v>
      </c>
      <c r="O486" s="93">
        <f t="shared" si="1"/>
        <v>0</v>
      </c>
      <c r="P486" s="94">
        <v>1</v>
      </c>
      <c r="Q486" s="95">
        <f t="shared" ca="1" si="2"/>
        <v>8496.0103328756177</v>
      </c>
    </row>
    <row r="487" spans="1:17" ht="13" x14ac:dyDescent="0.15">
      <c r="A487" s="96">
        <f t="shared" si="3"/>
        <v>477</v>
      </c>
      <c r="B487" s="120"/>
      <c r="C487" s="121"/>
      <c r="D487" s="121"/>
      <c r="E487" s="121"/>
      <c r="F487" s="122"/>
      <c r="G487" s="119"/>
      <c r="H487" s="89"/>
      <c r="I487" s="89"/>
      <c r="J487" s="89"/>
      <c r="K487" s="90"/>
      <c r="L487" s="97">
        <f t="shared" si="4"/>
        <v>0.45588977686755627</v>
      </c>
      <c r="M487" s="92">
        <f t="shared" si="0"/>
        <v>0</v>
      </c>
      <c r="N487">
        <f t="shared" si="5"/>
        <v>477</v>
      </c>
      <c r="O487" s="93">
        <f t="shared" si="1"/>
        <v>0</v>
      </c>
      <c r="P487" s="94">
        <v>1</v>
      </c>
      <c r="Q487" s="95">
        <f t="shared" ca="1" si="2"/>
        <v>8496.0103328756177</v>
      </c>
    </row>
    <row r="488" spans="1:17" ht="13" x14ac:dyDescent="0.15">
      <c r="A488" s="96">
        <f t="shared" si="3"/>
        <v>478</v>
      </c>
      <c r="B488" s="120"/>
      <c r="C488" s="121"/>
      <c r="D488" s="121"/>
      <c r="E488" s="121"/>
      <c r="F488" s="122"/>
      <c r="G488" s="119"/>
      <c r="H488" s="89"/>
      <c r="I488" s="89"/>
      <c r="J488" s="89"/>
      <c r="K488" s="90"/>
      <c r="L488" s="97">
        <f t="shared" si="4"/>
        <v>0.45513807932594963</v>
      </c>
      <c r="M488" s="92">
        <f t="shared" si="0"/>
        <v>0</v>
      </c>
      <c r="N488">
        <f t="shared" si="5"/>
        <v>478</v>
      </c>
      <c r="O488" s="93">
        <f t="shared" si="1"/>
        <v>0</v>
      </c>
      <c r="P488" s="94">
        <v>1</v>
      </c>
      <c r="Q488" s="95">
        <f t="shared" ca="1" si="2"/>
        <v>8496.0103328756177</v>
      </c>
    </row>
    <row r="489" spans="1:17" ht="13" x14ac:dyDescent="0.15">
      <c r="A489" s="96">
        <f t="shared" si="3"/>
        <v>479</v>
      </c>
      <c r="B489" s="120"/>
      <c r="C489" s="121"/>
      <c r="D489" s="121"/>
      <c r="E489" s="121"/>
      <c r="F489" s="122"/>
      <c r="G489" s="119"/>
      <c r="H489" s="89"/>
      <c r="I489" s="89"/>
      <c r="J489" s="89"/>
      <c r="K489" s="90"/>
      <c r="L489" s="97">
        <f t="shared" si="4"/>
        <v>0.45438762122690723</v>
      </c>
      <c r="M489" s="92">
        <f t="shared" si="0"/>
        <v>0</v>
      </c>
      <c r="N489">
        <f t="shared" si="5"/>
        <v>479</v>
      </c>
      <c r="O489" s="93">
        <f t="shared" si="1"/>
        <v>0</v>
      </c>
      <c r="P489" s="94">
        <v>1</v>
      </c>
      <c r="Q489" s="95">
        <f t="shared" ca="1" si="2"/>
        <v>8496.0103328756177</v>
      </c>
    </row>
    <row r="490" spans="1:17" ht="13" x14ac:dyDescent="0.15">
      <c r="A490" s="96">
        <f t="shared" si="3"/>
        <v>480</v>
      </c>
      <c r="B490" s="120"/>
      <c r="C490" s="121"/>
      <c r="D490" s="121"/>
      <c r="E490" s="121"/>
      <c r="F490" s="122"/>
      <c r="G490" s="119"/>
      <c r="H490" s="89"/>
      <c r="I490" s="89"/>
      <c r="J490" s="89"/>
      <c r="K490" s="90"/>
      <c r="L490" s="97">
        <f t="shared" si="4"/>
        <v>0.45363840052676424</v>
      </c>
      <c r="M490" s="92">
        <f t="shared" si="0"/>
        <v>0</v>
      </c>
      <c r="N490">
        <f t="shared" si="5"/>
        <v>480</v>
      </c>
      <c r="O490" s="93">
        <f t="shared" si="1"/>
        <v>0</v>
      </c>
      <c r="P490" s="94">
        <v>1</v>
      </c>
      <c r="Q490" s="95">
        <f t="shared" ca="1" si="2"/>
        <v>8496.0103328756177</v>
      </c>
    </row>
    <row r="491" spans="1:17" ht="13" x14ac:dyDescent="0.15">
      <c r="A491" s="96">
        <f t="shared" si="3"/>
        <v>481</v>
      </c>
      <c r="B491" s="120"/>
      <c r="C491" s="121"/>
      <c r="D491" s="121"/>
      <c r="E491" s="121"/>
      <c r="F491" s="122"/>
      <c r="G491" s="119"/>
      <c r="H491" s="89"/>
      <c r="I491" s="89"/>
      <c r="J491" s="89"/>
      <c r="K491" s="90"/>
      <c r="L491" s="97">
        <f t="shared" si="4"/>
        <v>0.45289041518522544</v>
      </c>
      <c r="M491" s="92">
        <f t="shared" si="0"/>
        <v>0</v>
      </c>
      <c r="N491">
        <f t="shared" si="5"/>
        <v>481</v>
      </c>
      <c r="O491" s="93">
        <f t="shared" si="1"/>
        <v>0</v>
      </c>
      <c r="P491" s="94">
        <v>1</v>
      </c>
      <c r="Q491" s="95">
        <f t="shared" ca="1" si="2"/>
        <v>8496.0103328756177</v>
      </c>
    </row>
    <row r="492" spans="1:17" ht="13" x14ac:dyDescent="0.15">
      <c r="A492" s="96">
        <f t="shared" si="3"/>
        <v>482</v>
      </c>
      <c r="B492" s="120"/>
      <c r="C492" s="121"/>
      <c r="D492" s="121"/>
      <c r="E492" s="121"/>
      <c r="F492" s="122"/>
      <c r="G492" s="119"/>
      <c r="H492" s="89"/>
      <c r="I492" s="89"/>
      <c r="J492" s="89"/>
      <c r="K492" s="90"/>
      <c r="L492" s="97">
        <f t="shared" si="4"/>
        <v>0.45214366316535981</v>
      </c>
      <c r="M492" s="92">
        <f t="shared" si="0"/>
        <v>0</v>
      </c>
      <c r="N492">
        <f t="shared" si="5"/>
        <v>482</v>
      </c>
      <c r="O492" s="93">
        <f t="shared" si="1"/>
        <v>0</v>
      </c>
      <c r="P492" s="94">
        <v>1</v>
      </c>
      <c r="Q492" s="95">
        <f t="shared" ca="1" si="2"/>
        <v>8496.0103328756177</v>
      </c>
    </row>
    <row r="493" spans="1:17" ht="13" x14ac:dyDescent="0.15">
      <c r="A493" s="96">
        <f t="shared" si="3"/>
        <v>483</v>
      </c>
      <c r="B493" s="120"/>
      <c r="C493" s="121"/>
      <c r="D493" s="121"/>
      <c r="E493" s="121"/>
      <c r="F493" s="122"/>
      <c r="G493" s="119"/>
      <c r="H493" s="89"/>
      <c r="I493" s="89"/>
      <c r="J493" s="89"/>
      <c r="K493" s="90"/>
      <c r="L493" s="97">
        <f t="shared" si="4"/>
        <v>0.45139814243359494</v>
      </c>
      <c r="M493" s="92">
        <f t="shared" si="0"/>
        <v>0</v>
      </c>
      <c r="N493">
        <f t="shared" si="5"/>
        <v>483</v>
      </c>
      <c r="O493" s="93">
        <f t="shared" si="1"/>
        <v>0</v>
      </c>
      <c r="P493" s="94">
        <v>1</v>
      </c>
      <c r="Q493" s="95">
        <f t="shared" ca="1" si="2"/>
        <v>8496.0103328756177</v>
      </c>
    </row>
    <row r="494" spans="1:17" ht="13" x14ac:dyDescent="0.15">
      <c r="A494" s="96">
        <f t="shared" si="3"/>
        <v>484</v>
      </c>
      <c r="B494" s="120"/>
      <c r="C494" s="121"/>
      <c r="D494" s="121"/>
      <c r="E494" s="121"/>
      <c r="F494" s="122"/>
      <c r="G494" s="119"/>
      <c r="H494" s="89"/>
      <c r="I494" s="89"/>
      <c r="J494" s="89"/>
      <c r="K494" s="90"/>
      <c r="L494" s="97">
        <f t="shared" si="4"/>
        <v>0.45065385095971155</v>
      </c>
      <c r="M494" s="92">
        <f t="shared" si="0"/>
        <v>0</v>
      </c>
      <c r="N494">
        <f t="shared" si="5"/>
        <v>484</v>
      </c>
      <c r="O494" s="93">
        <f t="shared" si="1"/>
        <v>0</v>
      </c>
      <c r="P494" s="94">
        <v>1</v>
      </c>
      <c r="Q494" s="95">
        <f t="shared" ca="1" si="2"/>
        <v>8496.0103328756177</v>
      </c>
    </row>
    <row r="495" spans="1:17" ht="13" x14ac:dyDescent="0.15">
      <c r="A495" s="96">
        <f t="shared" si="3"/>
        <v>485</v>
      </c>
      <c r="B495" s="120"/>
      <c r="C495" s="121"/>
      <c r="D495" s="121"/>
      <c r="E495" s="121"/>
      <c r="F495" s="122"/>
      <c r="G495" s="119"/>
      <c r="H495" s="89"/>
      <c r="I495" s="89"/>
      <c r="J495" s="89"/>
      <c r="K495" s="90"/>
      <c r="L495" s="97">
        <f t="shared" si="4"/>
        <v>0.44991078671683782</v>
      </c>
      <c r="M495" s="92">
        <f t="shared" si="0"/>
        <v>0</v>
      </c>
      <c r="N495">
        <f t="shared" si="5"/>
        <v>485</v>
      </c>
      <c r="O495" s="93">
        <f t="shared" si="1"/>
        <v>0</v>
      </c>
      <c r="P495" s="94">
        <v>1</v>
      </c>
      <c r="Q495" s="95">
        <f t="shared" ca="1" si="2"/>
        <v>8496.0103328756177</v>
      </c>
    </row>
    <row r="496" spans="1:17" ht="13" x14ac:dyDescent="0.15">
      <c r="A496" s="96">
        <f t="shared" si="3"/>
        <v>486</v>
      </c>
      <c r="B496" s="120"/>
      <c r="C496" s="121"/>
      <c r="D496" s="121"/>
      <c r="E496" s="121"/>
      <c r="F496" s="122"/>
      <c r="G496" s="119"/>
      <c r="H496" s="89"/>
      <c r="I496" s="89"/>
      <c r="J496" s="89"/>
      <c r="K496" s="90"/>
      <c r="L496" s="97">
        <f t="shared" si="4"/>
        <v>0.44916894768144394</v>
      </c>
      <c r="M496" s="92">
        <f t="shared" si="0"/>
        <v>0</v>
      </c>
      <c r="N496">
        <f t="shared" si="5"/>
        <v>486</v>
      </c>
      <c r="O496" s="93">
        <f t="shared" si="1"/>
        <v>0</v>
      </c>
      <c r="P496" s="94">
        <v>1</v>
      </c>
      <c r="Q496" s="95">
        <f t="shared" ca="1" si="2"/>
        <v>8496.0103328756177</v>
      </c>
    </row>
    <row r="497" spans="1:17" ht="13" x14ac:dyDescent="0.15">
      <c r="A497" s="96">
        <f t="shared" si="3"/>
        <v>487</v>
      </c>
      <c r="B497" s="120"/>
      <c r="C497" s="121"/>
      <c r="D497" s="121"/>
      <c r="E497" s="121"/>
      <c r="F497" s="122"/>
      <c r="G497" s="119"/>
      <c r="H497" s="89"/>
      <c r="I497" s="89"/>
      <c r="J497" s="89"/>
      <c r="K497" s="90"/>
      <c r="L497" s="97">
        <f t="shared" si="4"/>
        <v>0.44842833183333675</v>
      </c>
      <c r="M497" s="92">
        <f t="shared" si="0"/>
        <v>0</v>
      </c>
      <c r="N497">
        <f t="shared" si="5"/>
        <v>487</v>
      </c>
      <c r="O497" s="93">
        <f t="shared" si="1"/>
        <v>0</v>
      </c>
      <c r="P497" s="94">
        <v>1</v>
      </c>
      <c r="Q497" s="95">
        <f t="shared" ca="1" si="2"/>
        <v>8496.0103328756177</v>
      </c>
    </row>
    <row r="498" spans="1:17" ht="13" x14ac:dyDescent="0.15">
      <c r="A498" s="96">
        <f t="shared" si="3"/>
        <v>488</v>
      </c>
      <c r="B498" s="120"/>
      <c r="C498" s="121"/>
      <c r="D498" s="121"/>
      <c r="E498" s="121"/>
      <c r="F498" s="122"/>
      <c r="G498" s="119"/>
      <c r="H498" s="89"/>
      <c r="I498" s="89"/>
      <c r="J498" s="89"/>
      <c r="K498" s="90"/>
      <c r="L498" s="97">
        <f t="shared" si="4"/>
        <v>0.44768893715565394</v>
      </c>
      <c r="M498" s="92">
        <f t="shared" si="0"/>
        <v>0</v>
      </c>
      <c r="N498">
        <f t="shared" si="5"/>
        <v>488</v>
      </c>
      <c r="O498" s="93">
        <f t="shared" si="1"/>
        <v>0</v>
      </c>
      <c r="P498" s="94">
        <v>1</v>
      </c>
      <c r="Q498" s="95">
        <f t="shared" ca="1" si="2"/>
        <v>8496.0103328756177</v>
      </c>
    </row>
    <row r="499" spans="1:17" ht="13" x14ac:dyDescent="0.15">
      <c r="A499" s="96">
        <f t="shared" si="3"/>
        <v>489</v>
      </c>
      <c r="B499" s="120"/>
      <c r="C499" s="121"/>
      <c r="D499" s="121"/>
      <c r="E499" s="121"/>
      <c r="F499" s="122"/>
      <c r="G499" s="119"/>
      <c r="H499" s="89"/>
      <c r="I499" s="89"/>
      <c r="J499" s="89"/>
      <c r="K499" s="90"/>
      <c r="L499" s="97">
        <f t="shared" si="4"/>
        <v>0.44695076163485881</v>
      </c>
      <c r="M499" s="92">
        <f t="shared" si="0"/>
        <v>0</v>
      </c>
      <c r="N499">
        <f t="shared" si="5"/>
        <v>489</v>
      </c>
      <c r="O499" s="93">
        <f t="shared" si="1"/>
        <v>0</v>
      </c>
      <c r="P499" s="94">
        <v>1</v>
      </c>
      <c r="Q499" s="95">
        <f t="shared" ca="1" si="2"/>
        <v>8496.0103328756177</v>
      </c>
    </row>
    <row r="500" spans="1:17" ht="13" x14ac:dyDescent="0.15">
      <c r="A500" s="96">
        <f t="shared" si="3"/>
        <v>490</v>
      </c>
      <c r="B500" s="120"/>
      <c r="C500" s="121"/>
      <c r="D500" s="121"/>
      <c r="E500" s="121"/>
      <c r="F500" s="122"/>
      <c r="G500" s="119"/>
      <c r="H500" s="89"/>
      <c r="I500" s="89"/>
      <c r="J500" s="89"/>
      <c r="K500" s="90"/>
      <c r="L500" s="97">
        <f t="shared" si="4"/>
        <v>0.44621380326073468</v>
      </c>
      <c r="M500" s="92">
        <f t="shared" si="0"/>
        <v>0</v>
      </c>
      <c r="N500">
        <f t="shared" si="5"/>
        <v>490</v>
      </c>
      <c r="O500" s="93">
        <f t="shared" si="1"/>
        <v>0</v>
      </c>
      <c r="P500" s="94">
        <v>1</v>
      </c>
      <c r="Q500" s="95">
        <f t="shared" ca="1" si="2"/>
        <v>8496.0103328756177</v>
      </c>
    </row>
    <row r="501" spans="1:17" ht="13" x14ac:dyDescent="0.15">
      <c r="A501" s="96">
        <f t="shared" si="3"/>
        <v>491</v>
      </c>
      <c r="B501" s="120"/>
      <c r="C501" s="121"/>
      <c r="D501" s="121"/>
      <c r="E501" s="121"/>
      <c r="F501" s="122"/>
      <c r="G501" s="119"/>
      <c r="H501" s="89"/>
      <c r="I501" s="89"/>
      <c r="J501" s="89"/>
      <c r="K501" s="90"/>
      <c r="L501" s="97">
        <f t="shared" si="4"/>
        <v>0.44547806002637941</v>
      </c>
      <c r="M501" s="92">
        <f t="shared" si="0"/>
        <v>0</v>
      </c>
      <c r="N501">
        <f t="shared" si="5"/>
        <v>491</v>
      </c>
      <c r="O501" s="93">
        <f t="shared" si="1"/>
        <v>0</v>
      </c>
      <c r="P501" s="94">
        <v>1</v>
      </c>
      <c r="Q501" s="95">
        <f t="shared" ca="1" si="2"/>
        <v>8496.0103328756177</v>
      </c>
    </row>
    <row r="502" spans="1:17" ht="13" x14ac:dyDescent="0.15">
      <c r="A502" s="96">
        <f t="shared" si="3"/>
        <v>492</v>
      </c>
      <c r="B502" s="120"/>
      <c r="C502" s="121"/>
      <c r="D502" s="121"/>
      <c r="E502" s="121"/>
      <c r="F502" s="122"/>
      <c r="G502" s="119"/>
      <c r="H502" s="89"/>
      <c r="I502" s="89"/>
      <c r="J502" s="89"/>
      <c r="K502" s="90"/>
      <c r="L502" s="97">
        <f t="shared" si="4"/>
        <v>0.44474352992819999</v>
      </c>
      <c r="M502" s="92">
        <f t="shared" si="0"/>
        <v>0</v>
      </c>
      <c r="N502">
        <f t="shared" si="5"/>
        <v>492</v>
      </c>
      <c r="O502" s="93">
        <f t="shared" si="1"/>
        <v>0</v>
      </c>
      <c r="P502" s="94">
        <v>1</v>
      </c>
      <c r="Q502" s="95">
        <f t="shared" ca="1" si="2"/>
        <v>8496.0103328756177</v>
      </c>
    </row>
    <row r="503" spans="1:17" ht="13" x14ac:dyDescent="0.15">
      <c r="A503" s="96">
        <f t="shared" si="3"/>
        <v>493</v>
      </c>
      <c r="B503" s="120"/>
      <c r="C503" s="121"/>
      <c r="D503" s="121"/>
      <c r="E503" s="121"/>
      <c r="F503" s="122"/>
      <c r="G503" s="119"/>
      <c r="H503" s="89"/>
      <c r="I503" s="89"/>
      <c r="J503" s="89"/>
      <c r="K503" s="90"/>
      <c r="L503" s="97">
        <f t="shared" si="4"/>
        <v>0.44401021096590704</v>
      </c>
      <c r="M503" s="92">
        <f t="shared" si="0"/>
        <v>0</v>
      </c>
      <c r="N503">
        <f t="shared" si="5"/>
        <v>493</v>
      </c>
      <c r="O503" s="93">
        <f t="shared" si="1"/>
        <v>0</v>
      </c>
      <c r="P503" s="94">
        <v>1</v>
      </c>
      <c r="Q503" s="95">
        <f t="shared" ca="1" si="2"/>
        <v>8496.0103328756177</v>
      </c>
    </row>
    <row r="504" spans="1:17" ht="13" x14ac:dyDescent="0.15">
      <c r="A504" s="96">
        <f t="shared" si="3"/>
        <v>494</v>
      </c>
      <c r="B504" s="120"/>
      <c r="C504" s="121"/>
      <c r="D504" s="121"/>
      <c r="E504" s="121"/>
      <c r="F504" s="122"/>
      <c r="G504" s="119"/>
      <c r="H504" s="89"/>
      <c r="I504" s="89"/>
      <c r="J504" s="89"/>
      <c r="K504" s="90"/>
      <c r="L504" s="97">
        <f t="shared" si="4"/>
        <v>0.44327810114250937</v>
      </c>
      <c r="M504" s="92">
        <f t="shared" si="0"/>
        <v>0</v>
      </c>
      <c r="N504">
        <f t="shared" si="5"/>
        <v>494</v>
      </c>
      <c r="O504" s="93">
        <f t="shared" si="1"/>
        <v>0</v>
      </c>
      <c r="P504" s="94">
        <v>1</v>
      </c>
      <c r="Q504" s="95">
        <f t="shared" ca="1" si="2"/>
        <v>8496.0103328756177</v>
      </c>
    </row>
    <row r="505" spans="1:17" ht="13" x14ac:dyDescent="0.15">
      <c r="A505" s="96">
        <f t="shared" si="3"/>
        <v>495</v>
      </c>
      <c r="B505" s="120"/>
      <c r="C505" s="121"/>
      <c r="D505" s="121"/>
      <c r="E505" s="121"/>
      <c r="F505" s="122"/>
      <c r="G505" s="119"/>
      <c r="H505" s="89"/>
      <c r="I505" s="89"/>
      <c r="J505" s="89"/>
      <c r="K505" s="90"/>
      <c r="L505" s="97">
        <f t="shared" si="4"/>
        <v>0.44254719846430857</v>
      </c>
      <c r="M505" s="92">
        <f t="shared" si="0"/>
        <v>0</v>
      </c>
      <c r="N505">
        <f t="shared" si="5"/>
        <v>495</v>
      </c>
      <c r="O505" s="93">
        <f t="shared" si="1"/>
        <v>0</v>
      </c>
      <c r="P505" s="94">
        <v>1</v>
      </c>
      <c r="Q505" s="95">
        <f t="shared" ca="1" si="2"/>
        <v>8496.0103328756177</v>
      </c>
    </row>
    <row r="506" spans="1:17" ht="13" x14ac:dyDescent="0.15">
      <c r="A506" s="96">
        <f t="shared" si="3"/>
        <v>496</v>
      </c>
      <c r="B506" s="120"/>
      <c r="C506" s="121"/>
      <c r="D506" s="121"/>
      <c r="E506" s="121"/>
      <c r="F506" s="122"/>
      <c r="G506" s="119"/>
      <c r="H506" s="89"/>
      <c r="I506" s="89"/>
      <c r="J506" s="89"/>
      <c r="K506" s="90"/>
      <c r="L506" s="97">
        <f t="shared" si="4"/>
        <v>0.44181750094089345</v>
      </c>
      <c r="M506" s="92">
        <f t="shared" si="0"/>
        <v>0</v>
      </c>
      <c r="N506">
        <f t="shared" si="5"/>
        <v>496</v>
      </c>
      <c r="O506" s="93">
        <f t="shared" si="1"/>
        <v>0</v>
      </c>
      <c r="P506" s="94">
        <v>1</v>
      </c>
      <c r="Q506" s="95">
        <f t="shared" ca="1" si="2"/>
        <v>8496.0103328756177</v>
      </c>
    </row>
    <row r="507" spans="1:17" ht="13" x14ac:dyDescent="0.15">
      <c r="A507" s="96">
        <f t="shared" si="3"/>
        <v>497</v>
      </c>
      <c r="B507" s="120"/>
      <c r="C507" s="121"/>
      <c r="D507" s="121"/>
      <c r="E507" s="121"/>
      <c r="F507" s="122"/>
      <c r="G507" s="119"/>
      <c r="H507" s="89"/>
      <c r="I507" s="89"/>
      <c r="J507" s="89"/>
      <c r="K507" s="90"/>
      <c r="L507" s="97">
        <f t="shared" si="4"/>
        <v>0.44108900658513489</v>
      </c>
      <c r="M507" s="92">
        <f t="shared" si="0"/>
        <v>0</v>
      </c>
      <c r="N507">
        <f t="shared" si="5"/>
        <v>497</v>
      </c>
      <c r="O507" s="93">
        <f t="shared" si="1"/>
        <v>0</v>
      </c>
      <c r="P507" s="94">
        <v>1</v>
      </c>
      <c r="Q507" s="95">
        <f t="shared" ca="1" si="2"/>
        <v>8496.0103328756177</v>
      </c>
    </row>
    <row r="508" spans="1:17" ht="13" x14ac:dyDescent="0.15">
      <c r="A508" s="96">
        <f t="shared" si="3"/>
        <v>498</v>
      </c>
      <c r="B508" s="120"/>
      <c r="C508" s="121"/>
      <c r="D508" s="121"/>
      <c r="E508" s="121"/>
      <c r="F508" s="122"/>
      <c r="G508" s="119"/>
      <c r="H508" s="89"/>
      <c r="I508" s="89"/>
      <c r="J508" s="89"/>
      <c r="K508" s="90"/>
      <c r="L508" s="97">
        <f t="shared" si="4"/>
        <v>0.44036171341318014</v>
      </c>
      <c r="M508" s="92">
        <f t="shared" si="0"/>
        <v>0</v>
      </c>
      <c r="N508">
        <f t="shared" si="5"/>
        <v>498</v>
      </c>
      <c r="O508" s="93">
        <f t="shared" si="1"/>
        <v>0</v>
      </c>
      <c r="P508" s="94">
        <v>1</v>
      </c>
      <c r="Q508" s="95">
        <f t="shared" ca="1" si="2"/>
        <v>8496.0103328756177</v>
      </c>
    </row>
    <row r="509" spans="1:17" ht="13" x14ac:dyDescent="0.15">
      <c r="A509" s="96">
        <f t="shared" si="3"/>
        <v>499</v>
      </c>
      <c r="B509" s="120"/>
      <c r="C509" s="121"/>
      <c r="D509" s="121"/>
      <c r="E509" s="121"/>
      <c r="F509" s="122"/>
      <c r="G509" s="119"/>
      <c r="H509" s="89"/>
      <c r="I509" s="89"/>
      <c r="J509" s="89"/>
      <c r="K509" s="90"/>
      <c r="L509" s="97">
        <f t="shared" si="4"/>
        <v>0.43963561944444757</v>
      </c>
      <c r="M509" s="92">
        <f t="shared" si="0"/>
        <v>0</v>
      </c>
      <c r="N509">
        <f t="shared" si="5"/>
        <v>499</v>
      </c>
      <c r="O509" s="93">
        <f t="shared" si="1"/>
        <v>0</v>
      </c>
      <c r="P509" s="94">
        <v>1</v>
      </c>
      <c r="Q509" s="95">
        <f t="shared" ca="1" si="2"/>
        <v>8496.0103328756177</v>
      </c>
    </row>
    <row r="510" spans="1:17" ht="13" x14ac:dyDescent="0.15">
      <c r="A510" s="96">
        <f t="shared" si="3"/>
        <v>500</v>
      </c>
      <c r="B510" s="120"/>
      <c r="C510" s="121"/>
      <c r="D510" s="121"/>
      <c r="E510" s="121"/>
      <c r="F510" s="122"/>
      <c r="G510" s="119"/>
      <c r="H510" s="89"/>
      <c r="I510" s="89"/>
      <c r="J510" s="89"/>
      <c r="K510" s="90"/>
      <c r="L510" s="97">
        <f t="shared" si="4"/>
        <v>0.43891072270162129</v>
      </c>
      <c r="M510" s="92">
        <f t="shared" si="0"/>
        <v>0</v>
      </c>
      <c r="N510">
        <f t="shared" si="5"/>
        <v>500</v>
      </c>
      <c r="O510" s="93">
        <f t="shared" si="1"/>
        <v>0</v>
      </c>
      <c r="P510" s="94">
        <v>1</v>
      </c>
      <c r="Q510" s="95">
        <f t="shared" ca="1" si="2"/>
        <v>8496.0103328756177</v>
      </c>
    </row>
    <row r="511" spans="1:17" ht="13" x14ac:dyDescent="0.15">
      <c r="A511" s="96">
        <f t="shared" si="3"/>
        <v>501</v>
      </c>
      <c r="B511" s="120"/>
      <c r="C511" s="121"/>
      <c r="D511" s="121"/>
      <c r="E511" s="121"/>
      <c r="F511" s="122"/>
      <c r="G511" s="119"/>
      <c r="H511" s="89"/>
      <c r="I511" s="89"/>
      <c r="J511" s="89"/>
      <c r="K511" s="90"/>
      <c r="L511" s="97">
        <f t="shared" si="4"/>
        <v>0.43818702121064568</v>
      </c>
      <c r="M511" s="92">
        <f t="shared" si="0"/>
        <v>0</v>
      </c>
      <c r="N511">
        <f t="shared" si="5"/>
        <v>501</v>
      </c>
      <c r="O511" s="93">
        <f t="shared" si="1"/>
        <v>0</v>
      </c>
      <c r="P511" s="94">
        <v>1</v>
      </c>
      <c r="Q511" s="95">
        <f t="shared" ca="1" si="2"/>
        <v>8496.0103328756177</v>
      </c>
    </row>
    <row r="512" spans="1:17" ht="13" x14ac:dyDescent="0.15">
      <c r="A512" s="96">
        <f t="shared" si="3"/>
        <v>502</v>
      </c>
      <c r="B512" s="120"/>
      <c r="C512" s="121"/>
      <c r="D512" s="121"/>
      <c r="E512" s="121"/>
      <c r="F512" s="122"/>
      <c r="G512" s="119"/>
      <c r="H512" s="89"/>
      <c r="I512" s="89"/>
      <c r="J512" s="89"/>
      <c r="K512" s="90"/>
      <c r="L512" s="97">
        <f t="shared" si="4"/>
        <v>0.43746451300072003</v>
      </c>
      <c r="M512" s="92">
        <f t="shared" si="0"/>
        <v>0</v>
      </c>
      <c r="N512">
        <f t="shared" si="5"/>
        <v>502</v>
      </c>
      <c r="O512" s="93">
        <f t="shared" si="1"/>
        <v>0</v>
      </c>
      <c r="P512" s="94">
        <v>1</v>
      </c>
      <c r="Q512" s="95">
        <f t="shared" ca="1" si="2"/>
        <v>8496.0103328756177</v>
      </c>
    </row>
    <row r="513" spans="1:17" ht="13" x14ac:dyDescent="0.15">
      <c r="A513" s="96">
        <f t="shared" si="3"/>
        <v>503</v>
      </c>
      <c r="B513" s="120"/>
      <c r="C513" s="121"/>
      <c r="D513" s="121"/>
      <c r="E513" s="121"/>
      <c r="F513" s="122"/>
      <c r="G513" s="119"/>
      <c r="H513" s="89"/>
      <c r="I513" s="89"/>
      <c r="J513" s="89"/>
      <c r="K513" s="90"/>
      <c r="L513" s="97">
        <f t="shared" si="4"/>
        <v>0.4367431961042933</v>
      </c>
      <c r="M513" s="92">
        <f t="shared" si="0"/>
        <v>0</v>
      </c>
      <c r="N513">
        <f t="shared" si="5"/>
        <v>503</v>
      </c>
      <c r="O513" s="93">
        <f t="shared" si="1"/>
        <v>0</v>
      </c>
      <c r="P513" s="94">
        <v>1</v>
      </c>
      <c r="Q513" s="95">
        <f t="shared" ca="1" si="2"/>
        <v>8496.0103328756177</v>
      </c>
    </row>
    <row r="514" spans="1:17" ht="13" x14ac:dyDescent="0.15">
      <c r="A514" s="96">
        <f t="shared" si="3"/>
        <v>504</v>
      </c>
      <c r="B514" s="120"/>
      <c r="C514" s="121"/>
      <c r="D514" s="121"/>
      <c r="E514" s="121"/>
      <c r="F514" s="122"/>
      <c r="G514" s="119"/>
      <c r="H514" s="89"/>
      <c r="I514" s="89"/>
      <c r="J514" s="89"/>
      <c r="K514" s="90"/>
      <c r="L514" s="97">
        <f t="shared" si="4"/>
        <v>0.43602306855705858</v>
      </c>
      <c r="M514" s="92">
        <f t="shared" si="0"/>
        <v>0</v>
      </c>
      <c r="N514">
        <f t="shared" si="5"/>
        <v>504</v>
      </c>
      <c r="O514" s="93">
        <f t="shared" si="1"/>
        <v>0</v>
      </c>
      <c r="P514" s="94">
        <v>1</v>
      </c>
      <c r="Q514" s="95">
        <f t="shared" ca="1" si="2"/>
        <v>8496.0103328756177</v>
      </c>
    </row>
    <row r="515" spans="1:17" ht="13" x14ac:dyDescent="0.15">
      <c r="A515" s="96">
        <f t="shared" si="3"/>
        <v>505</v>
      </c>
      <c r="B515" s="120"/>
      <c r="C515" s="121"/>
      <c r="D515" s="121"/>
      <c r="E515" s="121"/>
      <c r="F515" s="122"/>
      <c r="G515" s="119"/>
      <c r="H515" s="89"/>
      <c r="I515" s="89"/>
      <c r="J515" s="89"/>
      <c r="K515" s="90"/>
      <c r="L515" s="97">
        <f t="shared" si="4"/>
        <v>0.43530412839794785</v>
      </c>
      <c r="M515" s="92">
        <f t="shared" si="0"/>
        <v>0</v>
      </c>
      <c r="N515">
        <f t="shared" si="5"/>
        <v>505</v>
      </c>
      <c r="O515" s="93">
        <f t="shared" si="1"/>
        <v>0</v>
      </c>
      <c r="P515" s="94">
        <v>1</v>
      </c>
      <c r="Q515" s="95">
        <f t="shared" ca="1" si="2"/>
        <v>8496.0103328756177</v>
      </c>
    </row>
    <row r="516" spans="1:17" ht="13" x14ac:dyDescent="0.15">
      <c r="A516" s="96">
        <f t="shared" si="3"/>
        <v>506</v>
      </c>
      <c r="B516" s="120"/>
      <c r="C516" s="121"/>
      <c r="D516" s="121"/>
      <c r="E516" s="121"/>
      <c r="F516" s="122"/>
      <c r="G516" s="119"/>
      <c r="H516" s="89"/>
      <c r="I516" s="89"/>
      <c r="J516" s="89"/>
      <c r="K516" s="90"/>
      <c r="L516" s="97">
        <f t="shared" si="4"/>
        <v>0.43458637366912661</v>
      </c>
      <c r="M516" s="92">
        <f t="shared" si="0"/>
        <v>0</v>
      </c>
      <c r="N516">
        <f t="shared" si="5"/>
        <v>506</v>
      </c>
      <c r="O516" s="93">
        <f t="shared" si="1"/>
        <v>0</v>
      </c>
      <c r="P516" s="94">
        <v>1</v>
      </c>
      <c r="Q516" s="95">
        <f t="shared" ca="1" si="2"/>
        <v>8496.0103328756177</v>
      </c>
    </row>
    <row r="517" spans="1:17" ht="13" x14ac:dyDescent="0.15">
      <c r="A517" s="96">
        <f t="shared" si="3"/>
        <v>507</v>
      </c>
      <c r="B517" s="120"/>
      <c r="C517" s="121"/>
      <c r="D517" s="121"/>
      <c r="E517" s="121"/>
      <c r="F517" s="122"/>
      <c r="G517" s="119"/>
      <c r="H517" s="89"/>
      <c r="I517" s="89"/>
      <c r="J517" s="89"/>
      <c r="K517" s="90"/>
      <c r="L517" s="97">
        <f t="shared" si="4"/>
        <v>0.43386980241598855</v>
      </c>
      <c r="M517" s="92">
        <f t="shared" si="0"/>
        <v>0</v>
      </c>
      <c r="N517">
        <f t="shared" si="5"/>
        <v>507</v>
      </c>
      <c r="O517" s="93">
        <f t="shared" si="1"/>
        <v>0</v>
      </c>
      <c r="P517" s="94">
        <v>1</v>
      </c>
      <c r="Q517" s="95">
        <f t="shared" ca="1" si="2"/>
        <v>8496.0103328756177</v>
      </c>
    </row>
    <row r="518" spans="1:17" ht="13" x14ac:dyDescent="0.15">
      <c r="A518" s="96">
        <f t="shared" si="3"/>
        <v>508</v>
      </c>
      <c r="B518" s="120"/>
      <c r="C518" s="121"/>
      <c r="D518" s="121"/>
      <c r="E518" s="121"/>
      <c r="F518" s="122"/>
      <c r="G518" s="119"/>
      <c r="H518" s="89"/>
      <c r="I518" s="89"/>
      <c r="J518" s="89"/>
      <c r="K518" s="90"/>
      <c r="L518" s="97">
        <f t="shared" si="4"/>
        <v>0.43315441268715021</v>
      </c>
      <c r="M518" s="92">
        <f t="shared" si="0"/>
        <v>0</v>
      </c>
      <c r="N518">
        <f t="shared" si="5"/>
        <v>508</v>
      </c>
      <c r="O518" s="93">
        <f t="shared" si="1"/>
        <v>0</v>
      </c>
      <c r="P518" s="94">
        <v>1</v>
      </c>
      <c r="Q518" s="95">
        <f t="shared" ca="1" si="2"/>
        <v>8496.0103328756177</v>
      </c>
    </row>
    <row r="519" spans="1:17" ht="13" x14ac:dyDescent="0.15">
      <c r="A519" s="96">
        <f t="shared" si="3"/>
        <v>509</v>
      </c>
      <c r="B519" s="120"/>
      <c r="C519" s="121"/>
      <c r="D519" s="121"/>
      <c r="E519" s="121"/>
      <c r="F519" s="122"/>
      <c r="G519" s="119"/>
      <c r="H519" s="89"/>
      <c r="I519" s="89"/>
      <c r="J519" s="89"/>
      <c r="K519" s="90"/>
      <c r="L519" s="97">
        <f t="shared" si="4"/>
        <v>0.43244020253444571</v>
      </c>
      <c r="M519" s="92">
        <f t="shared" si="0"/>
        <v>0</v>
      </c>
      <c r="N519">
        <f t="shared" si="5"/>
        <v>509</v>
      </c>
      <c r="O519" s="93">
        <f t="shared" si="1"/>
        <v>0</v>
      </c>
      <c r="P519" s="94">
        <v>1</v>
      </c>
      <c r="Q519" s="95">
        <f t="shared" ca="1" si="2"/>
        <v>8496.0103328756177</v>
      </c>
    </row>
    <row r="520" spans="1:17" ht="13" x14ac:dyDescent="0.15">
      <c r="A520" s="96">
        <f t="shared" si="3"/>
        <v>510</v>
      </c>
      <c r="B520" s="120"/>
      <c r="C520" s="121"/>
      <c r="D520" s="121"/>
      <c r="E520" s="121"/>
      <c r="F520" s="122"/>
      <c r="G520" s="119"/>
      <c r="H520" s="89"/>
      <c r="I520" s="89"/>
      <c r="J520" s="89"/>
      <c r="K520" s="90"/>
      <c r="L520" s="97">
        <f t="shared" si="4"/>
        <v>0.43172717001292144</v>
      </c>
      <c r="M520" s="92">
        <f t="shared" si="0"/>
        <v>0</v>
      </c>
      <c r="N520">
        <f t="shared" si="5"/>
        <v>510</v>
      </c>
      <c r="O520" s="93">
        <f t="shared" si="1"/>
        <v>0</v>
      </c>
      <c r="P520" s="94">
        <v>1</v>
      </c>
      <c r="Q520" s="95">
        <f t="shared" ca="1" si="2"/>
        <v>8496.0103328756177</v>
      </c>
    </row>
    <row r="521" spans="1:17" ht="13" x14ac:dyDescent="0.15">
      <c r="A521" s="96">
        <f t="shared" si="3"/>
        <v>511</v>
      </c>
      <c r="B521" s="120"/>
      <c r="C521" s="121"/>
      <c r="D521" s="121"/>
      <c r="E521" s="121"/>
      <c r="F521" s="122"/>
      <c r="G521" s="119"/>
      <c r="H521" s="89"/>
      <c r="I521" s="89"/>
      <c r="J521" s="89"/>
      <c r="K521" s="90"/>
      <c r="L521" s="97">
        <f t="shared" si="4"/>
        <v>0.43101531318083069</v>
      </c>
      <c r="M521" s="92">
        <f t="shared" si="0"/>
        <v>0</v>
      </c>
      <c r="N521">
        <f t="shared" si="5"/>
        <v>511</v>
      </c>
      <c r="O521" s="93">
        <f t="shared" si="1"/>
        <v>0</v>
      </c>
      <c r="P521" s="94">
        <v>1</v>
      </c>
      <c r="Q521" s="95">
        <f t="shared" ca="1" si="2"/>
        <v>8496.0103328756177</v>
      </c>
    </row>
    <row r="522" spans="1:17" ht="13" x14ac:dyDescent="0.15">
      <c r="A522" s="96">
        <f t="shared" si="3"/>
        <v>512</v>
      </c>
      <c r="B522" s="120"/>
      <c r="C522" s="121"/>
      <c r="D522" s="121"/>
      <c r="E522" s="121"/>
      <c r="F522" s="122"/>
      <c r="G522" s="119"/>
      <c r="H522" s="89"/>
      <c r="I522" s="89"/>
      <c r="J522" s="89"/>
      <c r="K522" s="90"/>
      <c r="L522" s="97">
        <f t="shared" si="4"/>
        <v>0.43030463009962844</v>
      </c>
      <c r="M522" s="92">
        <f t="shared" si="0"/>
        <v>0</v>
      </c>
      <c r="N522">
        <f t="shared" si="5"/>
        <v>512</v>
      </c>
      <c r="O522" s="93">
        <f t="shared" si="1"/>
        <v>0</v>
      </c>
      <c r="P522" s="94">
        <v>1</v>
      </c>
      <c r="Q522" s="95">
        <f t="shared" ca="1" si="2"/>
        <v>8496.0103328756177</v>
      </c>
    </row>
    <row r="523" spans="1:17" ht="13" x14ac:dyDescent="0.15">
      <c r="A523" s="96">
        <f t="shared" si="3"/>
        <v>513</v>
      </c>
      <c r="B523" s="120"/>
      <c r="C523" s="121"/>
      <c r="D523" s="121"/>
      <c r="E523" s="121"/>
      <c r="F523" s="122"/>
      <c r="G523" s="119"/>
      <c r="H523" s="89"/>
      <c r="I523" s="89"/>
      <c r="J523" s="89"/>
      <c r="K523" s="90"/>
      <c r="L523" s="97">
        <f t="shared" si="4"/>
        <v>0.42959511883396606</v>
      </c>
      <c r="M523" s="92">
        <f t="shared" si="0"/>
        <v>0</v>
      </c>
      <c r="N523">
        <f t="shared" si="5"/>
        <v>513</v>
      </c>
      <c r="O523" s="93">
        <f t="shared" si="1"/>
        <v>0</v>
      </c>
      <c r="P523" s="94">
        <v>1</v>
      </c>
      <c r="Q523" s="95">
        <f t="shared" ca="1" si="2"/>
        <v>8496.0103328756177</v>
      </c>
    </row>
    <row r="524" spans="1:17" ht="13" x14ac:dyDescent="0.15">
      <c r="A524" s="96">
        <f t="shared" si="3"/>
        <v>514</v>
      </c>
      <c r="B524" s="120"/>
      <c r="C524" s="121"/>
      <c r="D524" s="121"/>
      <c r="E524" s="121"/>
      <c r="F524" s="122"/>
      <c r="G524" s="119"/>
      <c r="H524" s="89"/>
      <c r="I524" s="89"/>
      <c r="J524" s="89"/>
      <c r="K524" s="90"/>
      <c r="L524" s="97">
        <f t="shared" si="4"/>
        <v>0.42888677745168602</v>
      </c>
      <c r="M524" s="92">
        <f t="shared" si="0"/>
        <v>0</v>
      </c>
      <c r="N524">
        <f t="shared" si="5"/>
        <v>514</v>
      </c>
      <c r="O524" s="93">
        <f t="shared" si="1"/>
        <v>0</v>
      </c>
      <c r="P524" s="94">
        <v>1</v>
      </c>
      <c r="Q524" s="95">
        <f t="shared" ca="1" si="2"/>
        <v>8496.0103328756177</v>
      </c>
    </row>
    <row r="525" spans="1:17" ht="13" x14ac:dyDescent="0.15">
      <c r="A525" s="96">
        <f t="shared" si="3"/>
        <v>515</v>
      </c>
      <c r="B525" s="120"/>
      <c r="C525" s="121"/>
      <c r="D525" s="121"/>
      <c r="E525" s="121"/>
      <c r="F525" s="122"/>
      <c r="G525" s="119"/>
      <c r="H525" s="89"/>
      <c r="I525" s="89"/>
      <c r="J525" s="89"/>
      <c r="K525" s="90"/>
      <c r="L525" s="97">
        <f t="shared" si="4"/>
        <v>0.42817960402381666</v>
      </c>
      <c r="M525" s="92">
        <f t="shared" si="0"/>
        <v>0</v>
      </c>
      <c r="N525">
        <f t="shared" si="5"/>
        <v>515</v>
      </c>
      <c r="O525" s="93">
        <f t="shared" si="1"/>
        <v>0</v>
      </c>
      <c r="P525" s="94">
        <v>1</v>
      </c>
      <c r="Q525" s="95">
        <f t="shared" ca="1" si="2"/>
        <v>8496.0103328756177</v>
      </c>
    </row>
    <row r="526" spans="1:17" ht="13" x14ac:dyDescent="0.15">
      <c r="A526" s="96">
        <f t="shared" si="3"/>
        <v>516</v>
      </c>
      <c r="B526" s="120"/>
      <c r="C526" s="121"/>
      <c r="D526" s="121"/>
      <c r="E526" s="121"/>
      <c r="F526" s="122"/>
      <c r="G526" s="119"/>
      <c r="H526" s="89"/>
      <c r="I526" s="89"/>
      <c r="J526" s="89"/>
      <c r="K526" s="90"/>
      <c r="L526" s="97">
        <f t="shared" si="4"/>
        <v>0.42747359662456696</v>
      </c>
      <c r="M526" s="92">
        <f t="shared" si="0"/>
        <v>0</v>
      </c>
      <c r="N526">
        <f t="shared" si="5"/>
        <v>516</v>
      </c>
      <c r="O526" s="93">
        <f t="shared" si="1"/>
        <v>0</v>
      </c>
      <c r="P526" s="94">
        <v>1</v>
      </c>
      <c r="Q526" s="95">
        <f t="shared" ca="1" si="2"/>
        <v>8496.0103328756177</v>
      </c>
    </row>
    <row r="527" spans="1:17" ht="13" x14ac:dyDescent="0.15">
      <c r="A527" s="96">
        <f t="shared" si="3"/>
        <v>517</v>
      </c>
      <c r="B527" s="120"/>
      <c r="C527" s="121"/>
      <c r="D527" s="121"/>
      <c r="E527" s="121"/>
      <c r="F527" s="122"/>
      <c r="G527" s="119"/>
      <c r="H527" s="89"/>
      <c r="I527" s="89"/>
      <c r="J527" s="89"/>
      <c r="K527" s="90"/>
      <c r="L527" s="97">
        <f t="shared" si="4"/>
        <v>0.42676875333132114</v>
      </c>
      <c r="M527" s="92">
        <f t="shared" si="0"/>
        <v>0</v>
      </c>
      <c r="N527">
        <f t="shared" si="5"/>
        <v>517</v>
      </c>
      <c r="O527" s="93">
        <f t="shared" si="1"/>
        <v>0</v>
      </c>
      <c r="P527" s="94">
        <v>1</v>
      </c>
      <c r="Q527" s="95">
        <f t="shared" ca="1" si="2"/>
        <v>8496.0103328756177</v>
      </c>
    </row>
    <row r="528" spans="1:17" ht="13" x14ac:dyDescent="0.15">
      <c r="A528" s="96">
        <f t="shared" si="3"/>
        <v>518</v>
      </c>
      <c r="B528" s="120"/>
      <c r="C528" s="121"/>
      <c r="D528" s="121"/>
      <c r="E528" s="121"/>
      <c r="F528" s="122"/>
      <c r="G528" s="119"/>
      <c r="H528" s="89"/>
      <c r="I528" s="89"/>
      <c r="J528" s="89"/>
      <c r="K528" s="90"/>
      <c r="L528" s="97">
        <f t="shared" si="4"/>
        <v>0.42606507222463363</v>
      </c>
      <c r="M528" s="92">
        <f t="shared" si="0"/>
        <v>0</v>
      </c>
      <c r="N528">
        <f t="shared" si="5"/>
        <v>518</v>
      </c>
      <c r="O528" s="93">
        <f t="shared" si="1"/>
        <v>0</v>
      </c>
      <c r="P528" s="94">
        <v>1</v>
      </c>
      <c r="Q528" s="95">
        <f t="shared" ca="1" si="2"/>
        <v>8496.0103328756177</v>
      </c>
    </row>
    <row r="529" spans="1:17" ht="13" x14ac:dyDescent="0.15">
      <c r="A529" s="96">
        <f t="shared" si="3"/>
        <v>519</v>
      </c>
      <c r="B529" s="120"/>
      <c r="C529" s="121"/>
      <c r="D529" s="121"/>
      <c r="E529" s="121"/>
      <c r="F529" s="122"/>
      <c r="G529" s="119"/>
      <c r="H529" s="89"/>
      <c r="I529" s="89"/>
      <c r="J529" s="89"/>
      <c r="K529" s="90"/>
      <c r="L529" s="97">
        <f t="shared" si="4"/>
        <v>0.42536255138822376</v>
      </c>
      <c r="M529" s="92">
        <f t="shared" si="0"/>
        <v>0</v>
      </c>
      <c r="N529">
        <f t="shared" si="5"/>
        <v>519</v>
      </c>
      <c r="O529" s="93">
        <f t="shared" si="1"/>
        <v>0</v>
      </c>
      <c r="P529" s="94">
        <v>1</v>
      </c>
      <c r="Q529" s="95">
        <f t="shared" ca="1" si="2"/>
        <v>8496.0103328756177</v>
      </c>
    </row>
    <row r="530" spans="1:17" ht="13" x14ac:dyDescent="0.15">
      <c r="A530" s="96">
        <f t="shared" si="3"/>
        <v>520</v>
      </c>
      <c r="B530" s="120"/>
      <c r="C530" s="121"/>
      <c r="D530" s="121"/>
      <c r="E530" s="121"/>
      <c r="F530" s="122"/>
      <c r="G530" s="119"/>
      <c r="H530" s="89"/>
      <c r="I530" s="89"/>
      <c r="J530" s="89"/>
      <c r="K530" s="90"/>
      <c r="L530" s="97">
        <f t="shared" si="4"/>
        <v>0.42466118890897048</v>
      </c>
      <c r="M530" s="92">
        <f t="shared" si="0"/>
        <v>0</v>
      </c>
      <c r="N530">
        <f t="shared" si="5"/>
        <v>520</v>
      </c>
      <c r="O530" s="93">
        <f t="shared" si="1"/>
        <v>0</v>
      </c>
      <c r="P530" s="94">
        <v>1</v>
      </c>
      <c r="Q530" s="95">
        <f t="shared" ca="1" si="2"/>
        <v>8496.0103328756177</v>
      </c>
    </row>
    <row r="531" spans="1:17" ht="13" x14ac:dyDescent="0.15">
      <c r="A531" s="96">
        <f t="shared" si="3"/>
        <v>521</v>
      </c>
      <c r="B531" s="120"/>
      <c r="C531" s="121"/>
      <c r="D531" s="121"/>
      <c r="E531" s="121"/>
      <c r="F531" s="122"/>
      <c r="G531" s="119"/>
      <c r="H531" s="89"/>
      <c r="I531" s="89"/>
      <c r="J531" s="89"/>
      <c r="K531" s="90"/>
      <c r="L531" s="97">
        <f t="shared" si="4"/>
        <v>0.42396098287690726</v>
      </c>
      <c r="M531" s="92">
        <f t="shared" si="0"/>
        <v>0</v>
      </c>
      <c r="N531">
        <f t="shared" si="5"/>
        <v>521</v>
      </c>
      <c r="O531" s="93">
        <f t="shared" si="1"/>
        <v>0</v>
      </c>
      <c r="P531" s="94">
        <v>1</v>
      </c>
      <c r="Q531" s="95">
        <f t="shared" ca="1" si="2"/>
        <v>8496.0103328756177</v>
      </c>
    </row>
    <row r="532" spans="1:17" ht="13" x14ac:dyDescent="0.15">
      <c r="A532" s="96">
        <f t="shared" si="3"/>
        <v>522</v>
      </c>
      <c r="B532" s="120"/>
      <c r="C532" s="121"/>
      <c r="D532" s="121"/>
      <c r="E532" s="121"/>
      <c r="F532" s="122"/>
      <c r="G532" s="119"/>
      <c r="H532" s="89"/>
      <c r="I532" s="89"/>
      <c r="J532" s="89"/>
      <c r="K532" s="90"/>
      <c r="L532" s="97">
        <f t="shared" si="4"/>
        <v>0.42326193138521678</v>
      </c>
      <c r="M532" s="92">
        <f t="shared" si="0"/>
        <v>0</v>
      </c>
      <c r="N532">
        <f t="shared" si="5"/>
        <v>522</v>
      </c>
      <c r="O532" s="93">
        <f t="shared" si="1"/>
        <v>0</v>
      </c>
      <c r="P532" s="94">
        <v>1</v>
      </c>
      <c r="Q532" s="95">
        <f t="shared" ca="1" si="2"/>
        <v>8496.0103328756177</v>
      </c>
    </row>
    <row r="533" spans="1:17" ht="13" x14ac:dyDescent="0.15">
      <c r="A533" s="96">
        <f t="shared" si="3"/>
        <v>523</v>
      </c>
      <c r="B533" s="120"/>
      <c r="C533" s="121"/>
      <c r="D533" s="121"/>
      <c r="E533" s="121"/>
      <c r="F533" s="122"/>
      <c r="G533" s="119"/>
      <c r="H533" s="89"/>
      <c r="I533" s="89"/>
      <c r="J533" s="89"/>
      <c r="K533" s="90"/>
      <c r="L533" s="97">
        <f t="shared" si="4"/>
        <v>0.42256403253022584</v>
      </c>
      <c r="M533" s="92">
        <f t="shared" si="0"/>
        <v>0</v>
      </c>
      <c r="N533">
        <f t="shared" si="5"/>
        <v>523</v>
      </c>
      <c r="O533" s="93">
        <f t="shared" si="1"/>
        <v>0</v>
      </c>
      <c r="P533" s="94">
        <v>1</v>
      </c>
      <c r="Q533" s="95">
        <f t="shared" ca="1" si="2"/>
        <v>8496.0103328756177</v>
      </c>
    </row>
    <row r="534" spans="1:17" ht="13" x14ac:dyDescent="0.15">
      <c r="A534" s="96">
        <f t="shared" si="3"/>
        <v>524</v>
      </c>
      <c r="B534" s="120"/>
      <c r="C534" s="121"/>
      <c r="D534" s="121"/>
      <c r="E534" s="121"/>
      <c r="F534" s="122"/>
      <c r="G534" s="119"/>
      <c r="H534" s="89"/>
      <c r="I534" s="89"/>
      <c r="J534" s="89"/>
      <c r="K534" s="90"/>
      <c r="L534" s="97">
        <f t="shared" si="4"/>
        <v>0.42186728441140009</v>
      </c>
      <c r="M534" s="92">
        <f t="shared" si="0"/>
        <v>0</v>
      </c>
      <c r="N534">
        <f t="shared" si="5"/>
        <v>524</v>
      </c>
      <c r="O534" s="93">
        <f t="shared" si="1"/>
        <v>0</v>
      </c>
      <c r="P534" s="94">
        <v>1</v>
      </c>
      <c r="Q534" s="95">
        <f t="shared" ca="1" si="2"/>
        <v>8496.0103328756177</v>
      </c>
    </row>
    <row r="535" spans="1:17" ht="13" x14ac:dyDescent="0.15">
      <c r="A535" s="96">
        <f t="shared" si="3"/>
        <v>525</v>
      </c>
      <c r="B535" s="120"/>
      <c r="C535" s="121"/>
      <c r="D535" s="121"/>
      <c r="E535" s="121"/>
      <c r="F535" s="122"/>
      <c r="G535" s="119"/>
      <c r="H535" s="89"/>
      <c r="I535" s="89"/>
      <c r="J535" s="89"/>
      <c r="K535" s="90"/>
      <c r="L535" s="97">
        <f t="shared" si="4"/>
        <v>0.42117168513133896</v>
      </c>
      <c r="M535" s="92">
        <f t="shared" si="0"/>
        <v>0</v>
      </c>
      <c r="N535">
        <f t="shared" si="5"/>
        <v>525</v>
      </c>
      <c r="O535" s="93">
        <f t="shared" si="1"/>
        <v>0</v>
      </c>
      <c r="P535" s="94">
        <v>1</v>
      </c>
      <c r="Q535" s="95">
        <f t="shared" ca="1" si="2"/>
        <v>8496.0103328756177</v>
      </c>
    </row>
    <row r="536" spans="1:17" ht="13" x14ac:dyDescent="0.15">
      <c r="A536" s="96">
        <f t="shared" si="3"/>
        <v>526</v>
      </c>
      <c r="B536" s="120"/>
      <c r="C536" s="121"/>
      <c r="D536" s="121"/>
      <c r="E536" s="121"/>
      <c r="F536" s="122"/>
      <c r="G536" s="119"/>
      <c r="H536" s="89"/>
      <c r="I536" s="89"/>
      <c r="J536" s="89"/>
      <c r="K536" s="90"/>
      <c r="L536" s="97">
        <f t="shared" si="4"/>
        <v>0.42047723279577032</v>
      </c>
      <c r="M536" s="92">
        <f t="shared" si="0"/>
        <v>0</v>
      </c>
      <c r="N536">
        <f t="shared" si="5"/>
        <v>526</v>
      </c>
      <c r="O536" s="93">
        <f t="shared" si="1"/>
        <v>0</v>
      </c>
      <c r="P536" s="94">
        <v>1</v>
      </c>
      <c r="Q536" s="95">
        <f t="shared" ca="1" si="2"/>
        <v>8496.0103328756177</v>
      </c>
    </row>
    <row r="537" spans="1:17" ht="13" x14ac:dyDescent="0.15">
      <c r="A537" s="96">
        <f t="shared" si="3"/>
        <v>527</v>
      </c>
      <c r="B537" s="120"/>
      <c r="C537" s="121"/>
      <c r="D537" s="121"/>
      <c r="E537" s="121"/>
      <c r="F537" s="122"/>
      <c r="G537" s="119"/>
      <c r="H537" s="89"/>
      <c r="I537" s="89"/>
      <c r="J537" s="89"/>
      <c r="K537" s="90"/>
      <c r="L537" s="97">
        <f t="shared" si="4"/>
        <v>0.41978392551354549</v>
      </c>
      <c r="M537" s="92">
        <f t="shared" si="0"/>
        <v>0</v>
      </c>
      <c r="N537">
        <f t="shared" si="5"/>
        <v>527</v>
      </c>
      <c r="O537" s="93">
        <f t="shared" si="1"/>
        <v>0</v>
      </c>
      <c r="P537" s="94">
        <v>1</v>
      </c>
      <c r="Q537" s="95">
        <f t="shared" ca="1" si="2"/>
        <v>8496.0103328756177</v>
      </c>
    </row>
    <row r="538" spans="1:17" ht="13" x14ac:dyDescent="0.15">
      <c r="A538" s="96">
        <f t="shared" si="3"/>
        <v>528</v>
      </c>
      <c r="B538" s="120"/>
      <c r="C538" s="121"/>
      <c r="D538" s="121"/>
      <c r="E538" s="121"/>
      <c r="F538" s="122"/>
      <c r="G538" s="119"/>
      <c r="H538" s="89"/>
      <c r="I538" s="89"/>
      <c r="J538" s="89"/>
      <c r="K538" s="90"/>
      <c r="L538" s="97">
        <f t="shared" si="4"/>
        <v>0.41909176139663401</v>
      </c>
      <c r="M538" s="92">
        <f t="shared" si="0"/>
        <v>0</v>
      </c>
      <c r="N538">
        <f t="shared" si="5"/>
        <v>528</v>
      </c>
      <c r="O538" s="93">
        <f t="shared" si="1"/>
        <v>0</v>
      </c>
      <c r="P538" s="94">
        <v>1</v>
      </c>
      <c r="Q538" s="95">
        <f t="shared" ca="1" si="2"/>
        <v>8496.0103328756177</v>
      </c>
    </row>
    <row r="539" spans="1:17" ht="13" x14ac:dyDescent="0.15">
      <c r="A539" s="96">
        <f t="shared" si="3"/>
        <v>529</v>
      </c>
      <c r="B539" s="120"/>
      <c r="C539" s="121"/>
      <c r="D539" s="121"/>
      <c r="E539" s="121"/>
      <c r="F539" s="122"/>
      <c r="G539" s="119"/>
      <c r="H539" s="89"/>
      <c r="I539" s="89"/>
      <c r="J539" s="89"/>
      <c r="K539" s="90"/>
      <c r="L539" s="97">
        <f t="shared" si="4"/>
        <v>0.4184007385601185</v>
      </c>
      <c r="M539" s="92">
        <f t="shared" si="0"/>
        <v>0</v>
      </c>
      <c r="N539">
        <f t="shared" si="5"/>
        <v>529</v>
      </c>
      <c r="O539" s="93">
        <f t="shared" si="1"/>
        <v>0</v>
      </c>
      <c r="P539" s="94">
        <v>1</v>
      </c>
      <c r="Q539" s="95">
        <f t="shared" ca="1" si="2"/>
        <v>8496.0103328756177</v>
      </c>
    </row>
    <row r="540" spans="1:17" ht="13" x14ac:dyDescent="0.15">
      <c r="A540" s="96">
        <f t="shared" si="3"/>
        <v>530</v>
      </c>
      <c r="B540" s="120"/>
      <c r="C540" s="121"/>
      <c r="D540" s="121"/>
      <c r="E540" s="121"/>
      <c r="F540" s="122"/>
      <c r="G540" s="119"/>
      <c r="H540" s="89"/>
      <c r="I540" s="89"/>
      <c r="J540" s="89"/>
      <c r="K540" s="90"/>
      <c r="L540" s="97">
        <f t="shared" si="4"/>
        <v>0.41771085512218958</v>
      </c>
      <c r="M540" s="92">
        <f t="shared" si="0"/>
        <v>0</v>
      </c>
      <c r="N540">
        <f t="shared" si="5"/>
        <v>530</v>
      </c>
      <c r="O540" s="93">
        <f t="shared" si="1"/>
        <v>0</v>
      </c>
      <c r="P540" s="94">
        <v>1</v>
      </c>
      <c r="Q540" s="95">
        <f t="shared" ca="1" si="2"/>
        <v>8496.0103328756177</v>
      </c>
    </row>
    <row r="541" spans="1:17" ht="13" x14ac:dyDescent="0.15">
      <c r="A541" s="96">
        <f t="shared" si="3"/>
        <v>531</v>
      </c>
      <c r="B541" s="120"/>
      <c r="C541" s="121"/>
      <c r="D541" s="121"/>
      <c r="E541" s="121"/>
      <c r="F541" s="122"/>
      <c r="G541" s="119"/>
      <c r="H541" s="89"/>
      <c r="I541" s="89"/>
      <c r="J541" s="89"/>
      <c r="K541" s="90"/>
      <c r="L541" s="97">
        <f t="shared" si="4"/>
        <v>0.41702210920414068</v>
      </c>
      <c r="M541" s="92">
        <f t="shared" si="0"/>
        <v>0</v>
      </c>
      <c r="N541">
        <f t="shared" si="5"/>
        <v>531</v>
      </c>
      <c r="O541" s="93">
        <f t="shared" si="1"/>
        <v>0</v>
      </c>
      <c r="P541" s="94">
        <v>1</v>
      </c>
      <c r="Q541" s="95">
        <f t="shared" ca="1" si="2"/>
        <v>8496.0103328756177</v>
      </c>
    </row>
    <row r="542" spans="1:17" ht="13" x14ac:dyDescent="0.15">
      <c r="A542" s="96">
        <f t="shared" si="3"/>
        <v>532</v>
      </c>
      <c r="B542" s="120"/>
      <c r="C542" s="121"/>
      <c r="D542" s="121"/>
      <c r="E542" s="121"/>
      <c r="F542" s="122"/>
      <c r="G542" s="119"/>
      <c r="H542" s="89"/>
      <c r="I542" s="89"/>
      <c r="J542" s="89"/>
      <c r="K542" s="90"/>
      <c r="L542" s="97">
        <f t="shared" si="4"/>
        <v>0.41633449893036295</v>
      </c>
      <c r="M542" s="92">
        <f t="shared" si="0"/>
        <v>0</v>
      </c>
      <c r="N542">
        <f t="shared" si="5"/>
        <v>532</v>
      </c>
      <c r="O542" s="93">
        <f t="shared" si="1"/>
        <v>0</v>
      </c>
      <c r="P542" s="94">
        <v>1</v>
      </c>
      <c r="Q542" s="95">
        <f t="shared" ca="1" si="2"/>
        <v>8496.0103328756177</v>
      </c>
    </row>
    <row r="543" spans="1:17" ht="13" x14ac:dyDescent="0.15">
      <c r="A543" s="96">
        <f t="shared" si="3"/>
        <v>533</v>
      </c>
      <c r="B543" s="120"/>
      <c r="C543" s="121"/>
      <c r="D543" s="121"/>
      <c r="E543" s="121"/>
      <c r="F543" s="122"/>
      <c r="G543" s="119"/>
      <c r="H543" s="89"/>
      <c r="I543" s="89"/>
      <c r="J543" s="89"/>
      <c r="K543" s="90"/>
      <c r="L543" s="97">
        <f t="shared" si="4"/>
        <v>0.4156480224283402</v>
      </c>
      <c r="M543" s="92">
        <f t="shared" si="0"/>
        <v>0</v>
      </c>
      <c r="N543">
        <f t="shared" si="5"/>
        <v>533</v>
      </c>
      <c r="O543" s="93">
        <f t="shared" si="1"/>
        <v>0</v>
      </c>
      <c r="P543" s="94">
        <v>1</v>
      </c>
      <c r="Q543" s="95">
        <f t="shared" ca="1" si="2"/>
        <v>8496.0103328756177</v>
      </c>
    </row>
    <row r="544" spans="1:17" ht="13" x14ac:dyDescent="0.15">
      <c r="A544" s="96">
        <f t="shared" si="3"/>
        <v>534</v>
      </c>
      <c r="B544" s="120"/>
      <c r="C544" s="121"/>
      <c r="D544" s="121"/>
      <c r="E544" s="121"/>
      <c r="F544" s="122"/>
      <c r="G544" s="119"/>
      <c r="H544" s="89"/>
      <c r="I544" s="89"/>
      <c r="J544" s="89"/>
      <c r="K544" s="90"/>
      <c r="L544" s="97">
        <f t="shared" si="4"/>
        <v>0.41496267782864366</v>
      </c>
      <c r="M544" s="92">
        <f t="shared" si="0"/>
        <v>0</v>
      </c>
      <c r="N544">
        <f t="shared" si="5"/>
        <v>534</v>
      </c>
      <c r="O544" s="93">
        <f t="shared" si="1"/>
        <v>0</v>
      </c>
      <c r="P544" s="94">
        <v>1</v>
      </c>
      <c r="Q544" s="95">
        <f t="shared" ca="1" si="2"/>
        <v>8496.0103328756177</v>
      </c>
    </row>
    <row r="545" spans="1:17" ht="13" x14ac:dyDescent="0.15">
      <c r="A545" s="96">
        <f t="shared" si="3"/>
        <v>535</v>
      </c>
      <c r="B545" s="120"/>
      <c r="C545" s="121"/>
      <c r="D545" s="121"/>
      <c r="E545" s="121"/>
      <c r="F545" s="122"/>
      <c r="G545" s="119"/>
      <c r="H545" s="89"/>
      <c r="I545" s="89"/>
      <c r="J545" s="89"/>
      <c r="K545" s="90"/>
      <c r="L545" s="97">
        <f t="shared" si="4"/>
        <v>0.41427846326492707</v>
      </c>
      <c r="M545" s="92">
        <f t="shared" si="0"/>
        <v>0</v>
      </c>
      <c r="N545">
        <f t="shared" si="5"/>
        <v>535</v>
      </c>
      <c r="O545" s="93">
        <f t="shared" si="1"/>
        <v>0</v>
      </c>
      <c r="P545" s="94">
        <v>1</v>
      </c>
      <c r="Q545" s="95">
        <f t="shared" ca="1" si="2"/>
        <v>8496.0103328756177</v>
      </c>
    </row>
    <row r="546" spans="1:17" ht="13" x14ac:dyDescent="0.15">
      <c r="A546" s="96">
        <f t="shared" si="3"/>
        <v>536</v>
      </c>
      <c r="B546" s="120"/>
      <c r="C546" s="121"/>
      <c r="D546" s="121"/>
      <c r="E546" s="121"/>
      <c r="F546" s="122"/>
      <c r="G546" s="119"/>
      <c r="H546" s="89"/>
      <c r="I546" s="89"/>
      <c r="J546" s="89"/>
      <c r="K546" s="90"/>
      <c r="L546" s="97">
        <f t="shared" si="4"/>
        <v>0.41359537687392145</v>
      </c>
      <c r="M546" s="92">
        <f t="shared" si="0"/>
        <v>0</v>
      </c>
      <c r="N546">
        <f t="shared" si="5"/>
        <v>536</v>
      </c>
      <c r="O546" s="93">
        <f t="shared" si="1"/>
        <v>0</v>
      </c>
      <c r="P546" s="94">
        <v>1</v>
      </c>
      <c r="Q546" s="95">
        <f t="shared" ca="1" si="2"/>
        <v>8496.0103328756177</v>
      </c>
    </row>
    <row r="547" spans="1:17" ht="13" x14ac:dyDescent="0.15">
      <c r="A547" s="96">
        <f t="shared" si="3"/>
        <v>537</v>
      </c>
      <c r="B547" s="120"/>
      <c r="C547" s="121"/>
      <c r="D547" s="121"/>
      <c r="E547" s="121"/>
      <c r="F547" s="122"/>
      <c r="G547" s="119"/>
      <c r="H547" s="89"/>
      <c r="I547" s="89"/>
      <c r="J547" s="89"/>
      <c r="K547" s="90"/>
      <c r="L547" s="97">
        <f t="shared" si="4"/>
        <v>0.41291341679543014</v>
      </c>
      <c r="M547" s="92">
        <f t="shared" si="0"/>
        <v>0</v>
      </c>
      <c r="N547">
        <f t="shared" si="5"/>
        <v>537</v>
      </c>
      <c r="O547" s="93">
        <f t="shared" si="1"/>
        <v>0</v>
      </c>
      <c r="P547" s="94">
        <v>1</v>
      </c>
      <c r="Q547" s="95">
        <f t="shared" ca="1" si="2"/>
        <v>8496.0103328756177</v>
      </c>
    </row>
    <row r="548" spans="1:17" ht="13" x14ac:dyDescent="0.15">
      <c r="A548" s="96">
        <f t="shared" si="3"/>
        <v>538</v>
      </c>
      <c r="B548" s="120"/>
      <c r="C548" s="121"/>
      <c r="D548" s="121"/>
      <c r="E548" s="121"/>
      <c r="F548" s="122"/>
      <c r="G548" s="119"/>
      <c r="H548" s="89"/>
      <c r="I548" s="89"/>
      <c r="J548" s="89"/>
      <c r="K548" s="90"/>
      <c r="L548" s="97">
        <f t="shared" si="4"/>
        <v>0.41223258117232364</v>
      </c>
      <c r="M548" s="92">
        <f t="shared" si="0"/>
        <v>0</v>
      </c>
      <c r="N548">
        <f t="shared" si="5"/>
        <v>538</v>
      </c>
      <c r="O548" s="93">
        <f t="shared" si="1"/>
        <v>0</v>
      </c>
      <c r="P548" s="94">
        <v>1</v>
      </c>
      <c r="Q548" s="95">
        <f t="shared" ca="1" si="2"/>
        <v>8496.0103328756177</v>
      </c>
    </row>
    <row r="549" spans="1:17" ht="13" x14ac:dyDescent="0.15">
      <c r="A549" s="96">
        <f t="shared" si="3"/>
        <v>539</v>
      </c>
      <c r="B549" s="120"/>
      <c r="C549" s="121"/>
      <c r="D549" s="121"/>
      <c r="E549" s="121"/>
      <c r="F549" s="122"/>
      <c r="G549" s="119"/>
      <c r="H549" s="89"/>
      <c r="I549" s="89"/>
      <c r="J549" s="89"/>
      <c r="K549" s="90"/>
      <c r="L549" s="97">
        <f t="shared" si="4"/>
        <v>0.4115528681505346</v>
      </c>
      <c r="M549" s="92">
        <f t="shared" si="0"/>
        <v>0</v>
      </c>
      <c r="N549">
        <f t="shared" si="5"/>
        <v>539</v>
      </c>
      <c r="O549" s="93">
        <f t="shared" si="1"/>
        <v>0</v>
      </c>
      <c r="P549" s="94">
        <v>1</v>
      </c>
      <c r="Q549" s="95">
        <f t="shared" ca="1" si="2"/>
        <v>8496.0103328756177</v>
      </c>
    </row>
    <row r="550" spans="1:17" ht="13" x14ac:dyDescent="0.15">
      <c r="A550" s="96">
        <f t="shared" si="3"/>
        <v>540</v>
      </c>
      <c r="B550" s="120"/>
      <c r="C550" s="121"/>
      <c r="D550" s="121"/>
      <c r="E550" s="121"/>
      <c r="F550" s="122"/>
      <c r="G550" s="119"/>
      <c r="H550" s="89"/>
      <c r="I550" s="89"/>
      <c r="J550" s="89"/>
      <c r="K550" s="90"/>
      <c r="L550" s="97">
        <f t="shared" si="4"/>
        <v>0.41087427587905273</v>
      </c>
      <c r="M550" s="92">
        <f t="shared" si="0"/>
        <v>0</v>
      </c>
      <c r="N550">
        <f t="shared" si="5"/>
        <v>540</v>
      </c>
      <c r="O550" s="93">
        <f t="shared" si="1"/>
        <v>0</v>
      </c>
      <c r="P550" s="94">
        <v>1</v>
      </c>
      <c r="Q550" s="95">
        <f t="shared" ca="1" si="2"/>
        <v>8496.0103328756177</v>
      </c>
    </row>
    <row r="551" spans="1:17" ht="13" x14ac:dyDescent="0.15">
      <c r="A551" s="96">
        <f t="shared" si="3"/>
        <v>541</v>
      </c>
      <c r="B551" s="120"/>
      <c r="C551" s="121"/>
      <c r="D551" s="121"/>
      <c r="E551" s="121"/>
      <c r="F551" s="122"/>
      <c r="G551" s="119"/>
      <c r="H551" s="89"/>
      <c r="I551" s="89"/>
      <c r="J551" s="89"/>
      <c r="K551" s="90"/>
      <c r="L551" s="97">
        <f t="shared" si="4"/>
        <v>0.41019680250991991</v>
      </c>
      <c r="M551" s="92">
        <f t="shared" si="0"/>
        <v>0</v>
      </c>
      <c r="N551">
        <f t="shared" si="5"/>
        <v>541</v>
      </c>
      <c r="O551" s="93">
        <f t="shared" si="1"/>
        <v>0</v>
      </c>
      <c r="P551" s="94">
        <v>1</v>
      </c>
      <c r="Q551" s="95">
        <f t="shared" ca="1" si="2"/>
        <v>8496.0103328756177</v>
      </c>
    </row>
    <row r="552" spans="1:17" ht="13" x14ac:dyDescent="0.15">
      <c r="A552" s="96">
        <f t="shared" si="3"/>
        <v>542</v>
      </c>
      <c r="B552" s="120"/>
      <c r="C552" s="121"/>
      <c r="D552" s="121"/>
      <c r="E552" s="121"/>
      <c r="F552" s="122"/>
      <c r="G552" s="119"/>
      <c r="H552" s="89"/>
      <c r="I552" s="89"/>
      <c r="J552" s="89"/>
      <c r="K552" s="90"/>
      <c r="L552" s="97">
        <f t="shared" si="4"/>
        <v>0.40952044619822492</v>
      </c>
      <c r="M552" s="92">
        <f t="shared" si="0"/>
        <v>0</v>
      </c>
      <c r="N552">
        <f t="shared" si="5"/>
        <v>542</v>
      </c>
      <c r="O552" s="93">
        <f t="shared" si="1"/>
        <v>0</v>
      </c>
      <c r="P552" s="94">
        <v>1</v>
      </c>
      <c r="Q552" s="95">
        <f t="shared" ca="1" si="2"/>
        <v>8496.0103328756177</v>
      </c>
    </row>
    <row r="553" spans="1:17" ht="13" x14ac:dyDescent="0.15">
      <c r="A553" s="96">
        <f t="shared" si="3"/>
        <v>543</v>
      </c>
      <c r="B553" s="120"/>
      <c r="C553" s="121"/>
      <c r="D553" s="121"/>
      <c r="E553" s="121"/>
      <c r="F553" s="122"/>
      <c r="G553" s="119"/>
      <c r="H553" s="89"/>
      <c r="I553" s="89"/>
      <c r="J553" s="89"/>
      <c r="K553" s="90"/>
      <c r="L553" s="97">
        <f t="shared" si="4"/>
        <v>0.40884520510209854</v>
      </c>
      <c r="M553" s="92">
        <f t="shared" si="0"/>
        <v>0</v>
      </c>
      <c r="N553">
        <f t="shared" si="5"/>
        <v>543</v>
      </c>
      <c r="O553" s="93">
        <f t="shared" si="1"/>
        <v>0</v>
      </c>
      <c r="P553" s="94">
        <v>1</v>
      </c>
      <c r="Q553" s="95">
        <f t="shared" ca="1" si="2"/>
        <v>8496.0103328756177</v>
      </c>
    </row>
    <row r="554" spans="1:17" ht="13" x14ac:dyDescent="0.15">
      <c r="A554" s="96">
        <f t="shared" si="3"/>
        <v>544</v>
      </c>
      <c r="B554" s="120"/>
      <c r="C554" s="121"/>
      <c r="D554" s="121"/>
      <c r="E554" s="121"/>
      <c r="F554" s="122"/>
      <c r="G554" s="119"/>
      <c r="H554" s="89"/>
      <c r="I554" s="89"/>
      <c r="J554" s="89"/>
      <c r="K554" s="90"/>
      <c r="L554" s="97">
        <f t="shared" si="4"/>
        <v>0.40817107738270864</v>
      </c>
      <c r="M554" s="92">
        <f t="shared" si="0"/>
        <v>0</v>
      </c>
      <c r="N554">
        <f t="shared" si="5"/>
        <v>544</v>
      </c>
      <c r="O554" s="93">
        <f t="shared" si="1"/>
        <v>0</v>
      </c>
      <c r="P554" s="94">
        <v>1</v>
      </c>
      <c r="Q554" s="95">
        <f t="shared" ca="1" si="2"/>
        <v>8496.0103328756177</v>
      </c>
    </row>
    <row r="555" spans="1:17" ht="13" x14ac:dyDescent="0.15">
      <c r="A555" s="96">
        <f t="shared" si="3"/>
        <v>545</v>
      </c>
      <c r="B555" s="120"/>
      <c r="C555" s="121"/>
      <c r="D555" s="121"/>
      <c r="E555" s="121"/>
      <c r="F555" s="122"/>
      <c r="G555" s="119"/>
      <c r="H555" s="89"/>
      <c r="I555" s="89"/>
      <c r="J555" s="89"/>
      <c r="K555" s="90"/>
      <c r="L555" s="97">
        <f t="shared" si="4"/>
        <v>0.40749806120425497</v>
      </c>
      <c r="M555" s="92">
        <f t="shared" si="0"/>
        <v>0</v>
      </c>
      <c r="N555">
        <f t="shared" si="5"/>
        <v>545</v>
      </c>
      <c r="O555" s="93">
        <f t="shared" si="1"/>
        <v>0</v>
      </c>
      <c r="P555" s="94">
        <v>1</v>
      </c>
      <c r="Q555" s="95">
        <f t="shared" ca="1" si="2"/>
        <v>8496.0103328756177</v>
      </c>
    </row>
    <row r="556" spans="1:17" ht="13" x14ac:dyDescent="0.15">
      <c r="A556" s="96">
        <f t="shared" si="3"/>
        <v>546</v>
      </c>
      <c r="B556" s="120"/>
      <c r="C556" s="121"/>
      <c r="D556" s="121"/>
      <c r="E556" s="121"/>
      <c r="F556" s="122"/>
      <c r="G556" s="119"/>
      <c r="H556" s="89"/>
      <c r="I556" s="89"/>
      <c r="J556" s="89"/>
      <c r="K556" s="90"/>
      <c r="L556" s="97">
        <f t="shared" si="4"/>
        <v>0.40682615473396427</v>
      </c>
      <c r="M556" s="92">
        <f t="shared" si="0"/>
        <v>0</v>
      </c>
      <c r="N556">
        <f t="shared" si="5"/>
        <v>546</v>
      </c>
      <c r="O556" s="93">
        <f t="shared" si="1"/>
        <v>0</v>
      </c>
      <c r="P556" s="94">
        <v>1</v>
      </c>
      <c r="Q556" s="95">
        <f t="shared" ca="1" si="2"/>
        <v>8496.0103328756177</v>
      </c>
    </row>
    <row r="557" spans="1:17" ht="13" x14ac:dyDescent="0.15">
      <c r="A557" s="96">
        <f t="shared" si="3"/>
        <v>547</v>
      </c>
      <c r="B557" s="120"/>
      <c r="C557" s="121"/>
      <c r="D557" s="121"/>
      <c r="E557" s="121"/>
      <c r="F557" s="122"/>
      <c r="G557" s="119"/>
      <c r="H557" s="89"/>
      <c r="I557" s="89"/>
      <c r="J557" s="89"/>
      <c r="K557" s="90"/>
      <c r="L557" s="97">
        <f t="shared" si="4"/>
        <v>0.40615535614208526</v>
      </c>
      <c r="M557" s="92">
        <f t="shared" si="0"/>
        <v>0</v>
      </c>
      <c r="N557">
        <f t="shared" si="5"/>
        <v>547</v>
      </c>
      <c r="O557" s="93">
        <f t="shared" si="1"/>
        <v>0</v>
      </c>
      <c r="P557" s="94">
        <v>1</v>
      </c>
      <c r="Q557" s="95">
        <f t="shared" ca="1" si="2"/>
        <v>8496.0103328756177</v>
      </c>
    </row>
    <row r="558" spans="1:17" ht="13" x14ac:dyDescent="0.15">
      <c r="A558" s="96">
        <f t="shared" si="3"/>
        <v>548</v>
      </c>
      <c r="B558" s="120"/>
      <c r="C558" s="121"/>
      <c r="D558" s="121"/>
      <c r="E558" s="121"/>
      <c r="F558" s="122"/>
      <c r="G558" s="119"/>
      <c r="H558" s="89"/>
      <c r="I558" s="89"/>
      <c r="J558" s="89"/>
      <c r="K558" s="90"/>
      <c r="L558" s="97">
        <f t="shared" si="4"/>
        <v>0.40548566360188365</v>
      </c>
      <c r="M558" s="92">
        <f t="shared" si="0"/>
        <v>0</v>
      </c>
      <c r="N558">
        <f t="shared" si="5"/>
        <v>548</v>
      </c>
      <c r="O558" s="93">
        <f t="shared" si="1"/>
        <v>0</v>
      </c>
      <c r="P558" s="94">
        <v>1</v>
      </c>
      <c r="Q558" s="95">
        <f t="shared" ca="1" si="2"/>
        <v>8496.0103328756177</v>
      </c>
    </row>
    <row r="559" spans="1:17" ht="13" x14ac:dyDescent="0.15">
      <c r="A559" s="96">
        <f t="shared" si="3"/>
        <v>549</v>
      </c>
      <c r="B559" s="120"/>
      <c r="C559" s="121"/>
      <c r="D559" s="121"/>
      <c r="E559" s="121"/>
      <c r="F559" s="122"/>
      <c r="G559" s="119"/>
      <c r="H559" s="89"/>
      <c r="I559" s="89"/>
      <c r="J559" s="89"/>
      <c r="K559" s="90"/>
      <c r="L559" s="97">
        <f t="shared" si="4"/>
        <v>0.40481707528963723</v>
      </c>
      <c r="M559" s="92">
        <f t="shared" si="0"/>
        <v>0</v>
      </c>
      <c r="N559">
        <f t="shared" si="5"/>
        <v>549</v>
      </c>
      <c r="O559" s="93">
        <f t="shared" si="1"/>
        <v>0</v>
      </c>
      <c r="P559" s="94">
        <v>1</v>
      </c>
      <c r="Q559" s="95">
        <f t="shared" ca="1" si="2"/>
        <v>8496.0103328756177</v>
      </c>
    </row>
    <row r="560" spans="1:17" ht="13" x14ac:dyDescent="0.15">
      <c r="A560" s="96">
        <f t="shared" si="3"/>
        <v>550</v>
      </c>
      <c r="B560" s="120"/>
      <c r="C560" s="121"/>
      <c r="D560" s="121"/>
      <c r="E560" s="121"/>
      <c r="F560" s="122"/>
      <c r="G560" s="119"/>
      <c r="H560" s="89"/>
      <c r="I560" s="89"/>
      <c r="J560" s="89"/>
      <c r="K560" s="90"/>
      <c r="L560" s="97">
        <f t="shared" si="4"/>
        <v>0.40414958938463086</v>
      </c>
      <c r="M560" s="92">
        <f t="shared" si="0"/>
        <v>0</v>
      </c>
      <c r="N560">
        <f t="shared" si="5"/>
        <v>550</v>
      </c>
      <c r="O560" s="93">
        <f t="shared" si="1"/>
        <v>0</v>
      </c>
      <c r="P560" s="94">
        <v>1</v>
      </c>
      <c r="Q560" s="95">
        <f t="shared" ca="1" si="2"/>
        <v>8496.0103328756177</v>
      </c>
    </row>
    <row r="561" spans="1:17" ht="13" x14ac:dyDescent="0.15">
      <c r="A561" s="96">
        <f t="shared" si="3"/>
        <v>551</v>
      </c>
      <c r="B561" s="120"/>
      <c r="C561" s="121"/>
      <c r="D561" s="121"/>
      <c r="E561" s="121"/>
      <c r="F561" s="122"/>
      <c r="G561" s="119"/>
      <c r="H561" s="89"/>
      <c r="I561" s="89"/>
      <c r="J561" s="89"/>
      <c r="K561" s="90"/>
      <c r="L561" s="97">
        <f t="shared" si="4"/>
        <v>0.40348320406915139</v>
      </c>
      <c r="M561" s="92">
        <f t="shared" si="0"/>
        <v>0</v>
      </c>
      <c r="N561">
        <f t="shared" si="5"/>
        <v>551</v>
      </c>
      <c r="O561" s="93">
        <f t="shared" si="1"/>
        <v>0</v>
      </c>
      <c r="P561" s="94">
        <v>1</v>
      </c>
      <c r="Q561" s="95">
        <f t="shared" ca="1" si="2"/>
        <v>8496.0103328756177</v>
      </c>
    </row>
    <row r="562" spans="1:17" ht="13" x14ac:dyDescent="0.15">
      <c r="A562" s="96">
        <f t="shared" si="3"/>
        <v>552</v>
      </c>
      <c r="B562" s="120"/>
      <c r="C562" s="121"/>
      <c r="D562" s="121"/>
      <c r="E562" s="121"/>
      <c r="F562" s="122"/>
      <c r="G562" s="119"/>
      <c r="H562" s="89"/>
      <c r="I562" s="89"/>
      <c r="J562" s="89"/>
      <c r="K562" s="90"/>
      <c r="L562" s="97">
        <f t="shared" si="4"/>
        <v>0.40281791752848289</v>
      </c>
      <c r="M562" s="92">
        <f t="shared" si="0"/>
        <v>0</v>
      </c>
      <c r="N562">
        <f t="shared" si="5"/>
        <v>552</v>
      </c>
      <c r="O562" s="93">
        <f t="shared" si="1"/>
        <v>0</v>
      </c>
      <c r="P562" s="94">
        <v>1</v>
      </c>
      <c r="Q562" s="95">
        <f t="shared" ca="1" si="2"/>
        <v>8496.0103328756177</v>
      </c>
    </row>
    <row r="563" spans="1:17" ht="13" x14ac:dyDescent="0.15">
      <c r="A563" s="96">
        <f t="shared" si="3"/>
        <v>553</v>
      </c>
      <c r="B563" s="120"/>
      <c r="C563" s="121"/>
      <c r="D563" s="121"/>
      <c r="E563" s="121"/>
      <c r="F563" s="122"/>
      <c r="G563" s="119"/>
      <c r="H563" s="89"/>
      <c r="I563" s="89"/>
      <c r="J563" s="89"/>
      <c r="K563" s="90"/>
      <c r="L563" s="97">
        <f t="shared" si="4"/>
        <v>0.40215372795090165</v>
      </c>
      <c r="M563" s="92">
        <f t="shared" si="0"/>
        <v>0</v>
      </c>
      <c r="N563">
        <f t="shared" si="5"/>
        <v>553</v>
      </c>
      <c r="O563" s="93">
        <f t="shared" si="1"/>
        <v>0</v>
      </c>
      <c r="P563" s="94">
        <v>1</v>
      </c>
      <c r="Q563" s="95">
        <f t="shared" ca="1" si="2"/>
        <v>8496.0103328756177</v>
      </c>
    </row>
    <row r="564" spans="1:17" ht="13" x14ac:dyDescent="0.15">
      <c r="A564" s="96">
        <f t="shared" si="3"/>
        <v>554</v>
      </c>
      <c r="B564" s="120"/>
      <c r="C564" s="121"/>
      <c r="D564" s="121"/>
      <c r="E564" s="121"/>
      <c r="F564" s="122"/>
      <c r="G564" s="119"/>
      <c r="H564" s="89"/>
      <c r="I564" s="89"/>
      <c r="J564" s="89"/>
      <c r="K564" s="90"/>
      <c r="L564" s="97">
        <f t="shared" si="4"/>
        <v>0.40149063352767123</v>
      </c>
      <c r="M564" s="92">
        <f t="shared" si="0"/>
        <v>0</v>
      </c>
      <c r="N564">
        <f t="shared" si="5"/>
        <v>554</v>
      </c>
      <c r="O564" s="93">
        <f t="shared" si="1"/>
        <v>0</v>
      </c>
      <c r="P564" s="94">
        <v>1</v>
      </c>
      <c r="Q564" s="95">
        <f t="shared" ca="1" si="2"/>
        <v>8496.0103328756177</v>
      </c>
    </row>
    <row r="565" spans="1:17" ht="13" x14ac:dyDescent="0.15">
      <c r="A565" s="96">
        <f t="shared" si="3"/>
        <v>555</v>
      </c>
      <c r="B565" s="120"/>
      <c r="C565" s="121"/>
      <c r="D565" s="121"/>
      <c r="E565" s="121"/>
      <c r="F565" s="122"/>
      <c r="G565" s="119"/>
      <c r="H565" s="89"/>
      <c r="I565" s="89"/>
      <c r="J565" s="89"/>
      <c r="K565" s="90"/>
      <c r="L565" s="97">
        <f t="shared" si="4"/>
        <v>0.40082863245303751</v>
      </c>
      <c r="M565" s="92">
        <f t="shared" si="0"/>
        <v>0</v>
      </c>
      <c r="N565">
        <f t="shared" si="5"/>
        <v>555</v>
      </c>
      <c r="O565" s="93">
        <f t="shared" si="1"/>
        <v>0</v>
      </c>
      <c r="P565" s="94">
        <v>1</v>
      </c>
      <c r="Q565" s="95">
        <f t="shared" ca="1" si="2"/>
        <v>8496.0103328756177</v>
      </c>
    </row>
    <row r="566" spans="1:17" ht="13" x14ac:dyDescent="0.15">
      <c r="A566" s="96">
        <f t="shared" si="3"/>
        <v>556</v>
      </c>
      <c r="B566" s="120"/>
      <c r="C566" s="121"/>
      <c r="D566" s="121"/>
      <c r="E566" s="121"/>
      <c r="F566" s="122"/>
      <c r="G566" s="119"/>
      <c r="H566" s="89"/>
      <c r="I566" s="89"/>
      <c r="J566" s="89"/>
      <c r="K566" s="90"/>
      <c r="L566" s="97">
        <f t="shared" si="4"/>
        <v>0.40016772292422387</v>
      </c>
      <c r="M566" s="92">
        <f t="shared" si="0"/>
        <v>0</v>
      </c>
      <c r="N566">
        <f t="shared" si="5"/>
        <v>556</v>
      </c>
      <c r="O566" s="93">
        <f t="shared" si="1"/>
        <v>0</v>
      </c>
      <c r="P566" s="94">
        <v>1</v>
      </c>
      <c r="Q566" s="95">
        <f t="shared" ca="1" si="2"/>
        <v>8496.0103328756177</v>
      </c>
    </row>
    <row r="567" spans="1:17" ht="13" x14ac:dyDescent="0.15">
      <c r="A567" s="96">
        <f t="shared" si="3"/>
        <v>557</v>
      </c>
      <c r="B567" s="120"/>
      <c r="C567" s="121"/>
      <c r="D567" s="121"/>
      <c r="E567" s="121"/>
      <c r="F567" s="122"/>
      <c r="G567" s="119"/>
      <c r="H567" s="89"/>
      <c r="I567" s="89"/>
      <c r="J567" s="89"/>
      <c r="K567" s="90"/>
      <c r="L567" s="97">
        <f t="shared" si="4"/>
        <v>0.39950790314142615</v>
      </c>
      <c r="M567" s="92">
        <f t="shared" si="0"/>
        <v>0</v>
      </c>
      <c r="N567">
        <f t="shared" si="5"/>
        <v>557</v>
      </c>
      <c r="O567" s="93">
        <f t="shared" si="1"/>
        <v>0</v>
      </c>
      <c r="P567" s="94">
        <v>1</v>
      </c>
      <c r="Q567" s="95">
        <f t="shared" ca="1" si="2"/>
        <v>8496.0103328756177</v>
      </c>
    </row>
    <row r="568" spans="1:17" ht="13" x14ac:dyDescent="0.15">
      <c r="A568" s="96">
        <f t="shared" si="3"/>
        <v>558</v>
      </c>
      <c r="B568" s="120"/>
      <c r="C568" s="121"/>
      <c r="D568" s="121"/>
      <c r="E568" s="121"/>
      <c r="F568" s="122"/>
      <c r="G568" s="119"/>
      <c r="H568" s="89"/>
      <c r="I568" s="89"/>
      <c r="J568" s="89"/>
      <c r="K568" s="90"/>
      <c r="L568" s="97">
        <f t="shared" si="4"/>
        <v>0.39884917130780778</v>
      </c>
      <c r="M568" s="92">
        <f t="shared" si="0"/>
        <v>0</v>
      </c>
      <c r="N568">
        <f t="shared" si="5"/>
        <v>558</v>
      </c>
      <c r="O568" s="93">
        <f t="shared" si="1"/>
        <v>0</v>
      </c>
      <c r="P568" s="94">
        <v>1</v>
      </c>
      <c r="Q568" s="95">
        <f t="shared" ca="1" si="2"/>
        <v>8496.0103328756177</v>
      </c>
    </row>
    <row r="569" spans="1:17" ht="13" x14ac:dyDescent="0.15">
      <c r="A569" s="96">
        <f t="shared" si="3"/>
        <v>559</v>
      </c>
      <c r="B569" s="120"/>
      <c r="C569" s="121"/>
      <c r="D569" s="121"/>
      <c r="E569" s="121"/>
      <c r="F569" s="122"/>
      <c r="G569" s="119"/>
      <c r="H569" s="89"/>
      <c r="I569" s="89"/>
      <c r="J569" s="89"/>
      <c r="K569" s="90"/>
      <c r="L569" s="97">
        <f t="shared" si="4"/>
        <v>0.398191525629495</v>
      </c>
      <c r="M569" s="92">
        <f t="shared" si="0"/>
        <v>0</v>
      </c>
      <c r="N569">
        <f t="shared" si="5"/>
        <v>559</v>
      </c>
      <c r="O569" s="93">
        <f t="shared" si="1"/>
        <v>0</v>
      </c>
      <c r="P569" s="94">
        <v>1</v>
      </c>
      <c r="Q569" s="95">
        <f t="shared" ca="1" si="2"/>
        <v>8496.0103328756177</v>
      </c>
    </row>
    <row r="570" spans="1:17" ht="13" x14ac:dyDescent="0.15">
      <c r="A570" s="96">
        <f t="shared" si="3"/>
        <v>560</v>
      </c>
      <c r="B570" s="120"/>
      <c r="C570" s="121"/>
      <c r="D570" s="121"/>
      <c r="E570" s="121"/>
      <c r="F570" s="122"/>
      <c r="G570" s="119"/>
      <c r="H570" s="89"/>
      <c r="I570" s="89"/>
      <c r="J570" s="89"/>
      <c r="K570" s="90"/>
      <c r="L570" s="97">
        <f t="shared" si="4"/>
        <v>0.39753496431557189</v>
      </c>
      <c r="M570" s="92">
        <f t="shared" si="0"/>
        <v>0</v>
      </c>
      <c r="N570">
        <f t="shared" si="5"/>
        <v>560</v>
      </c>
      <c r="O570" s="93">
        <f t="shared" si="1"/>
        <v>0</v>
      </c>
      <c r="P570" s="94">
        <v>1</v>
      </c>
      <c r="Q570" s="95">
        <f t="shared" ca="1" si="2"/>
        <v>8496.0103328756177</v>
      </c>
    </row>
    <row r="571" spans="1:17" ht="13" x14ac:dyDescent="0.15">
      <c r="A571" s="96">
        <f t="shared" si="3"/>
        <v>561</v>
      </c>
      <c r="B571" s="120"/>
      <c r="C571" s="121"/>
      <c r="D571" s="121"/>
      <c r="E571" s="121"/>
      <c r="F571" s="122"/>
      <c r="G571" s="119"/>
      <c r="H571" s="89"/>
      <c r="I571" s="89"/>
      <c r="J571" s="89"/>
      <c r="K571" s="90"/>
      <c r="L571" s="97">
        <f t="shared" si="4"/>
        <v>0.39687948557807545</v>
      </c>
      <c r="M571" s="92">
        <f t="shared" si="0"/>
        <v>0</v>
      </c>
      <c r="N571">
        <f t="shared" si="5"/>
        <v>561</v>
      </c>
      <c r="O571" s="93">
        <f t="shared" si="1"/>
        <v>0</v>
      </c>
      <c r="P571" s="94">
        <v>1</v>
      </c>
      <c r="Q571" s="95">
        <f t="shared" ca="1" si="2"/>
        <v>8496.0103328756177</v>
      </c>
    </row>
    <row r="572" spans="1:17" ht="13" x14ac:dyDescent="0.15">
      <c r="A572" s="96">
        <f t="shared" si="3"/>
        <v>562</v>
      </c>
      <c r="B572" s="120"/>
      <c r="C572" s="121"/>
      <c r="D572" s="121"/>
      <c r="E572" s="121"/>
      <c r="F572" s="122"/>
      <c r="G572" s="119"/>
      <c r="H572" s="89"/>
      <c r="I572" s="89"/>
      <c r="J572" s="89"/>
      <c r="K572" s="90"/>
      <c r="L572" s="97">
        <f t="shared" si="4"/>
        <v>0.39622508763199077</v>
      </c>
      <c r="M572" s="92">
        <f t="shared" si="0"/>
        <v>0</v>
      </c>
      <c r="N572">
        <f t="shared" si="5"/>
        <v>562</v>
      </c>
      <c r="O572" s="93">
        <f t="shared" si="1"/>
        <v>0</v>
      </c>
      <c r="P572" s="94">
        <v>1</v>
      </c>
      <c r="Q572" s="95">
        <f t="shared" ca="1" si="2"/>
        <v>8496.0103328756177</v>
      </c>
    </row>
    <row r="573" spans="1:17" ht="13" x14ac:dyDescent="0.15">
      <c r="A573" s="96">
        <f t="shared" si="3"/>
        <v>563</v>
      </c>
      <c r="B573" s="120"/>
      <c r="C573" s="121"/>
      <c r="D573" s="121"/>
      <c r="E573" s="121"/>
      <c r="F573" s="122"/>
      <c r="G573" s="119"/>
      <c r="H573" s="89"/>
      <c r="I573" s="89"/>
      <c r="J573" s="89"/>
      <c r="K573" s="90"/>
      <c r="L573" s="97">
        <f t="shared" si="4"/>
        <v>0.39557176869524618</v>
      </c>
      <c r="M573" s="92">
        <f t="shared" si="0"/>
        <v>0</v>
      </c>
      <c r="N573">
        <f t="shared" si="5"/>
        <v>563</v>
      </c>
      <c r="O573" s="93">
        <f t="shared" si="1"/>
        <v>0</v>
      </c>
      <c r="P573" s="94">
        <v>1</v>
      </c>
      <c r="Q573" s="95">
        <f t="shared" ca="1" si="2"/>
        <v>8496.0103328756177</v>
      </c>
    </row>
    <row r="574" spans="1:17" ht="13" x14ac:dyDescent="0.15">
      <c r="A574" s="96">
        <f t="shared" si="3"/>
        <v>564</v>
      </c>
      <c r="B574" s="120"/>
      <c r="C574" s="121"/>
      <c r="D574" s="121"/>
      <c r="E574" s="121"/>
      <c r="F574" s="122"/>
      <c r="G574" s="119"/>
      <c r="H574" s="89"/>
      <c r="I574" s="89"/>
      <c r="J574" s="89"/>
      <c r="K574" s="90"/>
      <c r="L574" s="97">
        <f t="shared" si="4"/>
        <v>0.39491952698870847</v>
      </c>
      <c r="M574" s="92">
        <f t="shared" si="0"/>
        <v>0</v>
      </c>
      <c r="N574">
        <f t="shared" si="5"/>
        <v>564</v>
      </c>
      <c r="O574" s="93">
        <f t="shared" si="1"/>
        <v>0</v>
      </c>
      <c r="P574" s="94">
        <v>1</v>
      </c>
      <c r="Q574" s="95">
        <f t="shared" ca="1" si="2"/>
        <v>8496.0103328756177</v>
      </c>
    </row>
    <row r="575" spans="1:17" ht="13" x14ac:dyDescent="0.15">
      <c r="A575" s="96">
        <f t="shared" si="3"/>
        <v>565</v>
      </c>
      <c r="B575" s="120"/>
      <c r="C575" s="121"/>
      <c r="D575" s="121"/>
      <c r="E575" s="121"/>
      <c r="F575" s="122"/>
      <c r="G575" s="119"/>
      <c r="H575" s="89"/>
      <c r="I575" s="89"/>
      <c r="J575" s="89"/>
      <c r="K575" s="90"/>
      <c r="L575" s="97">
        <f t="shared" si="4"/>
        <v>0.39426836073617788</v>
      </c>
      <c r="M575" s="92">
        <f t="shared" si="0"/>
        <v>0</v>
      </c>
      <c r="N575">
        <f t="shared" si="5"/>
        <v>565</v>
      </c>
      <c r="O575" s="93">
        <f t="shared" si="1"/>
        <v>0</v>
      </c>
      <c r="P575" s="94">
        <v>1</v>
      </c>
      <c r="Q575" s="95">
        <f t="shared" ca="1" si="2"/>
        <v>8496.0103328756177</v>
      </c>
    </row>
    <row r="576" spans="1:17" ht="13" x14ac:dyDescent="0.15">
      <c r="A576" s="96">
        <f t="shared" si="3"/>
        <v>566</v>
      </c>
      <c r="B576" s="120"/>
      <c r="C576" s="121"/>
      <c r="D576" s="121"/>
      <c r="E576" s="121"/>
      <c r="F576" s="122"/>
      <c r="G576" s="119"/>
      <c r="H576" s="89"/>
      <c r="I576" s="89"/>
      <c r="J576" s="89"/>
      <c r="K576" s="90"/>
      <c r="L576" s="97">
        <f t="shared" si="4"/>
        <v>0.39361826816438339</v>
      </c>
      <c r="M576" s="92">
        <f t="shared" si="0"/>
        <v>0</v>
      </c>
      <c r="N576">
        <f t="shared" si="5"/>
        <v>566</v>
      </c>
      <c r="O576" s="93">
        <f t="shared" si="1"/>
        <v>0</v>
      </c>
      <c r="P576" s="94">
        <v>1</v>
      </c>
      <c r="Q576" s="95">
        <f t="shared" ca="1" si="2"/>
        <v>8496.0103328756177</v>
      </c>
    </row>
    <row r="577" spans="1:17" ht="13" x14ac:dyDescent="0.15">
      <c r="A577" s="96">
        <f t="shared" si="3"/>
        <v>567</v>
      </c>
      <c r="B577" s="120"/>
      <c r="C577" s="121"/>
      <c r="D577" s="121"/>
      <c r="E577" s="121"/>
      <c r="F577" s="122"/>
      <c r="G577" s="119"/>
      <c r="H577" s="89"/>
      <c r="I577" s="89"/>
      <c r="J577" s="89"/>
      <c r="K577" s="90"/>
      <c r="L577" s="97">
        <f t="shared" si="4"/>
        <v>0.39296924750297779</v>
      </c>
      <c r="M577" s="92">
        <f t="shared" si="0"/>
        <v>0</v>
      </c>
      <c r="N577">
        <f t="shared" si="5"/>
        <v>567</v>
      </c>
      <c r="O577" s="93">
        <f t="shared" si="1"/>
        <v>0</v>
      </c>
      <c r="P577" s="94">
        <v>1</v>
      </c>
      <c r="Q577" s="95">
        <f t="shared" ca="1" si="2"/>
        <v>8496.0103328756177</v>
      </c>
    </row>
    <row r="578" spans="1:17" ht="13" x14ac:dyDescent="0.15">
      <c r="A578" s="96">
        <f t="shared" si="3"/>
        <v>568</v>
      </c>
      <c r="B578" s="120"/>
      <c r="C578" s="121"/>
      <c r="D578" s="121"/>
      <c r="E578" s="121"/>
      <c r="F578" s="122"/>
      <c r="G578" s="119"/>
      <c r="H578" s="89"/>
      <c r="I578" s="89"/>
      <c r="J578" s="89"/>
      <c r="K578" s="90"/>
      <c r="L578" s="97">
        <f t="shared" si="4"/>
        <v>0.39232129698453305</v>
      </c>
      <c r="M578" s="92">
        <f t="shared" si="0"/>
        <v>0</v>
      </c>
      <c r="N578">
        <f t="shared" si="5"/>
        <v>568</v>
      </c>
      <c r="O578" s="93">
        <f t="shared" si="1"/>
        <v>0</v>
      </c>
      <c r="P578" s="94">
        <v>1</v>
      </c>
      <c r="Q578" s="95">
        <f t="shared" ca="1" si="2"/>
        <v>8496.0103328756177</v>
      </c>
    </row>
    <row r="579" spans="1:17" ht="13" x14ac:dyDescent="0.15">
      <c r="A579" s="96">
        <f t="shared" si="3"/>
        <v>569</v>
      </c>
      <c r="B579" s="120"/>
      <c r="C579" s="121"/>
      <c r="D579" s="121"/>
      <c r="E579" s="121"/>
      <c r="F579" s="122"/>
      <c r="G579" s="119"/>
      <c r="H579" s="89"/>
      <c r="I579" s="89"/>
      <c r="J579" s="89"/>
      <c r="K579" s="90"/>
      <c r="L579" s="97">
        <f t="shared" si="4"/>
        <v>0.39167441484453525</v>
      </c>
      <c r="M579" s="92">
        <f t="shared" si="0"/>
        <v>0</v>
      </c>
      <c r="N579">
        <f t="shared" si="5"/>
        <v>569</v>
      </c>
      <c r="O579" s="93">
        <f t="shared" si="1"/>
        <v>0</v>
      </c>
      <c r="P579" s="94">
        <v>1</v>
      </c>
      <c r="Q579" s="95">
        <f t="shared" ca="1" si="2"/>
        <v>8496.0103328756177</v>
      </c>
    </row>
    <row r="580" spans="1:17" ht="13" x14ac:dyDescent="0.15">
      <c r="A580" s="96">
        <f t="shared" si="3"/>
        <v>570</v>
      </c>
      <c r="B580" s="120"/>
      <c r="C580" s="121"/>
      <c r="D580" s="121"/>
      <c r="E580" s="121"/>
      <c r="F580" s="122"/>
      <c r="G580" s="119"/>
      <c r="H580" s="89"/>
      <c r="I580" s="89"/>
      <c r="J580" s="89"/>
      <c r="K580" s="90"/>
      <c r="L580" s="97">
        <f t="shared" si="4"/>
        <v>0.39102859932138001</v>
      </c>
      <c r="M580" s="92">
        <f t="shared" si="0"/>
        <v>0</v>
      </c>
      <c r="N580">
        <f t="shared" si="5"/>
        <v>570</v>
      </c>
      <c r="O580" s="93">
        <f t="shared" si="1"/>
        <v>0</v>
      </c>
      <c r="P580" s="94">
        <v>1</v>
      </c>
      <c r="Q580" s="95">
        <f t="shared" ca="1" si="2"/>
        <v>8496.0103328756177</v>
      </c>
    </row>
    <row r="581" spans="1:17" ht="13" x14ac:dyDescent="0.15">
      <c r="A581" s="96">
        <f t="shared" si="3"/>
        <v>571</v>
      </c>
      <c r="B581" s="120"/>
      <c r="C581" s="121"/>
      <c r="D581" s="121"/>
      <c r="E581" s="121"/>
      <c r="F581" s="122"/>
      <c r="G581" s="119"/>
      <c r="H581" s="89"/>
      <c r="I581" s="89"/>
      <c r="J581" s="89"/>
      <c r="K581" s="90"/>
      <c r="L581" s="97">
        <f t="shared" si="4"/>
        <v>0.39038384865636749</v>
      </c>
      <c r="M581" s="92">
        <f t="shared" si="0"/>
        <v>0</v>
      </c>
      <c r="N581">
        <f t="shared" si="5"/>
        <v>571</v>
      </c>
      <c r="O581" s="93">
        <f t="shared" si="1"/>
        <v>0</v>
      </c>
      <c r="P581" s="94">
        <v>1</v>
      </c>
      <c r="Q581" s="95">
        <f t="shared" ca="1" si="2"/>
        <v>8496.0103328756177</v>
      </c>
    </row>
    <row r="582" spans="1:17" ht="13" x14ac:dyDescent="0.15">
      <c r="A582" s="96">
        <f t="shared" si="3"/>
        <v>572</v>
      </c>
      <c r="B582" s="120"/>
      <c r="C582" s="121"/>
      <c r="D582" s="121"/>
      <c r="E582" s="121"/>
      <c r="F582" s="122"/>
      <c r="G582" s="119"/>
      <c r="H582" s="89"/>
      <c r="I582" s="89"/>
      <c r="J582" s="89"/>
      <c r="K582" s="90"/>
      <c r="L582" s="97">
        <f t="shared" si="4"/>
        <v>0.38974016109369775</v>
      </c>
      <c r="M582" s="92">
        <f t="shared" si="0"/>
        <v>0</v>
      </c>
      <c r="N582">
        <f t="shared" si="5"/>
        <v>572</v>
      </c>
      <c r="O582" s="93">
        <f t="shared" si="1"/>
        <v>0</v>
      </c>
      <c r="P582" s="94">
        <v>1</v>
      </c>
      <c r="Q582" s="95">
        <f t="shared" ca="1" si="2"/>
        <v>8496.0103328756177</v>
      </c>
    </row>
    <row r="583" spans="1:17" ht="13" x14ac:dyDescent="0.15">
      <c r="A583" s="96">
        <f t="shared" si="3"/>
        <v>573</v>
      </c>
      <c r="B583" s="120"/>
      <c r="C583" s="121"/>
      <c r="D583" s="121"/>
      <c r="E583" s="121"/>
      <c r="F583" s="122"/>
      <c r="G583" s="119"/>
      <c r="H583" s="89"/>
      <c r="I583" s="89"/>
      <c r="J583" s="89"/>
      <c r="K583" s="90"/>
      <c r="L583" s="97">
        <f t="shared" si="4"/>
        <v>0.38909753488046589</v>
      </c>
      <c r="M583" s="92">
        <f t="shared" si="0"/>
        <v>0</v>
      </c>
      <c r="N583">
        <f t="shared" si="5"/>
        <v>573</v>
      </c>
      <c r="O583" s="93">
        <f t="shared" si="1"/>
        <v>0</v>
      </c>
      <c r="P583" s="94">
        <v>1</v>
      </c>
      <c r="Q583" s="95">
        <f t="shared" ca="1" si="2"/>
        <v>8496.0103328756177</v>
      </c>
    </row>
    <row r="584" spans="1:17" ht="13" x14ac:dyDescent="0.15">
      <c r="A584" s="96">
        <f t="shared" si="3"/>
        <v>574</v>
      </c>
      <c r="B584" s="120"/>
      <c r="C584" s="121"/>
      <c r="D584" s="121"/>
      <c r="E584" s="121"/>
      <c r="F584" s="122"/>
      <c r="G584" s="119"/>
      <c r="H584" s="89"/>
      <c r="I584" s="89"/>
      <c r="J584" s="89"/>
      <c r="K584" s="90"/>
      <c r="L584" s="97">
        <f t="shared" si="4"/>
        <v>0.38845596826665735</v>
      </c>
      <c r="M584" s="92">
        <f t="shared" si="0"/>
        <v>0</v>
      </c>
      <c r="N584">
        <f t="shared" si="5"/>
        <v>574</v>
      </c>
      <c r="O584" s="93">
        <f t="shared" si="1"/>
        <v>0</v>
      </c>
      <c r="P584" s="94">
        <v>1</v>
      </c>
      <c r="Q584" s="95">
        <f t="shared" ca="1" si="2"/>
        <v>8496.0103328756177</v>
      </c>
    </row>
    <row r="585" spans="1:17" ht="13" x14ac:dyDescent="0.15">
      <c r="A585" s="96">
        <f t="shared" si="3"/>
        <v>575</v>
      </c>
      <c r="B585" s="120"/>
      <c r="C585" s="121"/>
      <c r="D585" s="121"/>
      <c r="E585" s="121"/>
      <c r="F585" s="122"/>
      <c r="G585" s="119"/>
      <c r="H585" s="89"/>
      <c r="I585" s="89"/>
      <c r="J585" s="89"/>
      <c r="K585" s="90"/>
      <c r="L585" s="97">
        <f t="shared" si="4"/>
        <v>0.38781545950514307</v>
      </c>
      <c r="M585" s="92">
        <f t="shared" si="0"/>
        <v>0</v>
      </c>
      <c r="N585">
        <f t="shared" si="5"/>
        <v>575</v>
      </c>
      <c r="O585" s="93">
        <f t="shared" si="1"/>
        <v>0</v>
      </c>
      <c r="P585" s="94">
        <v>1</v>
      </c>
      <c r="Q585" s="95">
        <f t="shared" ca="1" si="2"/>
        <v>8496.0103328756177</v>
      </c>
    </row>
    <row r="586" spans="1:17" ht="13" x14ac:dyDescent="0.15">
      <c r="A586" s="96">
        <f t="shared" si="3"/>
        <v>576</v>
      </c>
      <c r="B586" s="120"/>
      <c r="C586" s="121"/>
      <c r="D586" s="121"/>
      <c r="E586" s="121"/>
      <c r="F586" s="122"/>
      <c r="G586" s="119"/>
      <c r="H586" s="89"/>
      <c r="I586" s="89"/>
      <c r="J586" s="89"/>
      <c r="K586" s="90"/>
      <c r="L586" s="97">
        <f t="shared" si="4"/>
        <v>0.38717600685167469</v>
      </c>
      <c r="M586" s="92">
        <f t="shared" si="0"/>
        <v>0</v>
      </c>
      <c r="N586">
        <f t="shared" si="5"/>
        <v>576</v>
      </c>
      <c r="O586" s="93">
        <f t="shared" si="1"/>
        <v>0</v>
      </c>
      <c r="P586" s="94">
        <v>1</v>
      </c>
      <c r="Q586" s="95">
        <f t="shared" ca="1" si="2"/>
        <v>8496.0103328756177</v>
      </c>
    </row>
    <row r="587" spans="1:17" ht="13" x14ac:dyDescent="0.15">
      <c r="A587" s="96">
        <f t="shared" si="3"/>
        <v>577</v>
      </c>
      <c r="B587" s="120"/>
      <c r="C587" s="121"/>
      <c r="D587" s="121"/>
      <c r="E587" s="121"/>
      <c r="F587" s="122"/>
      <c r="G587" s="119"/>
      <c r="H587" s="89"/>
      <c r="I587" s="89"/>
      <c r="J587" s="89"/>
      <c r="K587" s="90"/>
      <c r="L587" s="97">
        <f t="shared" si="4"/>
        <v>0.38653760856487995</v>
      </c>
      <c r="M587" s="92">
        <f t="shared" si="0"/>
        <v>0</v>
      </c>
      <c r="N587">
        <f t="shared" si="5"/>
        <v>577</v>
      </c>
      <c r="O587" s="93">
        <f t="shared" si="1"/>
        <v>0</v>
      </c>
      <c r="P587" s="94">
        <v>1</v>
      </c>
      <c r="Q587" s="95">
        <f t="shared" ca="1" si="2"/>
        <v>8496.0103328756177</v>
      </c>
    </row>
    <row r="588" spans="1:17" ht="13" x14ac:dyDescent="0.15">
      <c r="A588" s="96">
        <f t="shared" si="3"/>
        <v>578</v>
      </c>
      <c r="B588" s="120"/>
      <c r="C588" s="121"/>
      <c r="D588" s="121"/>
      <c r="E588" s="121"/>
      <c r="F588" s="122"/>
      <c r="G588" s="119"/>
      <c r="H588" s="89"/>
      <c r="I588" s="89"/>
      <c r="J588" s="89"/>
      <c r="K588" s="90"/>
      <c r="L588" s="97">
        <f t="shared" si="4"/>
        <v>0.3859002629062579</v>
      </c>
      <c r="M588" s="92">
        <f t="shared" si="0"/>
        <v>0</v>
      </c>
      <c r="N588">
        <f t="shared" si="5"/>
        <v>578</v>
      </c>
      <c r="O588" s="93">
        <f t="shared" si="1"/>
        <v>0</v>
      </c>
      <c r="P588" s="94">
        <v>1</v>
      </c>
      <c r="Q588" s="95">
        <f t="shared" ca="1" si="2"/>
        <v>8496.0103328756177</v>
      </c>
    </row>
    <row r="589" spans="1:17" ht="13" x14ac:dyDescent="0.15">
      <c r="A589" s="96">
        <f t="shared" si="3"/>
        <v>579</v>
      </c>
      <c r="B589" s="120"/>
      <c r="C589" s="121"/>
      <c r="D589" s="121"/>
      <c r="E589" s="121"/>
      <c r="F589" s="122"/>
      <c r="G589" s="119"/>
      <c r="H589" s="89"/>
      <c r="I589" s="89"/>
      <c r="J589" s="89"/>
      <c r="K589" s="90"/>
      <c r="L589" s="97">
        <f t="shared" si="4"/>
        <v>0.385263968140174</v>
      </c>
      <c r="M589" s="92">
        <f t="shared" si="0"/>
        <v>0</v>
      </c>
      <c r="N589">
        <f t="shared" si="5"/>
        <v>579</v>
      </c>
      <c r="O589" s="93">
        <f t="shared" si="1"/>
        <v>0</v>
      </c>
      <c r="P589" s="94">
        <v>1</v>
      </c>
      <c r="Q589" s="95">
        <f t="shared" ca="1" si="2"/>
        <v>8496.0103328756177</v>
      </c>
    </row>
    <row r="590" spans="1:17" ht="13" x14ac:dyDescent="0.15">
      <c r="A590" s="96">
        <f t="shared" si="3"/>
        <v>580</v>
      </c>
      <c r="B590" s="120"/>
      <c r="C590" s="121"/>
      <c r="D590" s="121"/>
      <c r="E590" s="121"/>
      <c r="F590" s="122"/>
      <c r="G590" s="119"/>
      <c r="H590" s="89"/>
      <c r="I590" s="89"/>
      <c r="J590" s="89"/>
      <c r="K590" s="90"/>
      <c r="L590" s="97">
        <f t="shared" si="4"/>
        <v>0.3846287225338556</v>
      </c>
      <c r="M590" s="92">
        <f t="shared" si="0"/>
        <v>0</v>
      </c>
      <c r="N590">
        <f t="shared" si="5"/>
        <v>580</v>
      </c>
      <c r="O590" s="93">
        <f t="shared" si="1"/>
        <v>0</v>
      </c>
      <c r="P590" s="94">
        <v>1</v>
      </c>
      <c r="Q590" s="95">
        <f t="shared" ca="1" si="2"/>
        <v>8496.0103328756177</v>
      </c>
    </row>
    <row r="591" spans="1:17" ht="13" x14ac:dyDescent="0.15">
      <c r="A591" s="96">
        <f t="shared" si="3"/>
        <v>581</v>
      </c>
      <c r="B591" s="120"/>
      <c r="C591" s="121"/>
      <c r="D591" s="121"/>
      <c r="E591" s="121"/>
      <c r="F591" s="122"/>
      <c r="G591" s="119"/>
      <c r="H591" s="89"/>
      <c r="I591" s="89"/>
      <c r="J591" s="89"/>
      <c r="K591" s="90"/>
      <c r="L591" s="97">
        <f t="shared" si="4"/>
        <v>0.38399452435738718</v>
      </c>
      <c r="M591" s="92">
        <f t="shared" si="0"/>
        <v>0</v>
      </c>
      <c r="N591">
        <f t="shared" si="5"/>
        <v>581</v>
      </c>
      <c r="O591" s="93">
        <f t="shared" si="1"/>
        <v>0</v>
      </c>
      <c r="P591" s="94">
        <v>1</v>
      </c>
      <c r="Q591" s="95">
        <f t="shared" ca="1" si="2"/>
        <v>8496.0103328756177</v>
      </c>
    </row>
    <row r="592" spans="1:17" ht="13" x14ac:dyDescent="0.15">
      <c r="A592" s="96">
        <f t="shared" si="3"/>
        <v>582</v>
      </c>
      <c r="B592" s="120"/>
      <c r="C592" s="121"/>
      <c r="D592" s="121"/>
      <c r="E592" s="121"/>
      <c r="F592" s="122"/>
      <c r="G592" s="119"/>
      <c r="H592" s="89"/>
      <c r="I592" s="89"/>
      <c r="J592" s="89"/>
      <c r="K592" s="90"/>
      <c r="L592" s="97">
        <f t="shared" si="4"/>
        <v>0.38336137188370556</v>
      </c>
      <c r="M592" s="92">
        <f t="shared" si="0"/>
        <v>0</v>
      </c>
      <c r="N592">
        <f t="shared" si="5"/>
        <v>582</v>
      </c>
      <c r="O592" s="93">
        <f t="shared" si="1"/>
        <v>0</v>
      </c>
      <c r="P592" s="94">
        <v>1</v>
      </c>
      <c r="Q592" s="95">
        <f t="shared" ca="1" si="2"/>
        <v>8496.0103328756177</v>
      </c>
    </row>
    <row r="593" spans="1:17" ht="13" x14ac:dyDescent="0.15">
      <c r="A593" s="96">
        <f t="shared" si="3"/>
        <v>583</v>
      </c>
      <c r="B593" s="120"/>
      <c r="C593" s="121"/>
      <c r="D593" s="121"/>
      <c r="E593" s="121"/>
      <c r="F593" s="122"/>
      <c r="G593" s="119"/>
      <c r="H593" s="89"/>
      <c r="I593" s="89"/>
      <c r="J593" s="89"/>
      <c r="K593" s="90"/>
      <c r="L593" s="97">
        <f t="shared" si="4"/>
        <v>0.38272926338859525</v>
      </c>
      <c r="M593" s="92">
        <f t="shared" si="0"/>
        <v>0</v>
      </c>
      <c r="N593">
        <f t="shared" si="5"/>
        <v>583</v>
      </c>
      <c r="O593" s="93">
        <f t="shared" si="1"/>
        <v>0</v>
      </c>
      <c r="P593" s="94">
        <v>1</v>
      </c>
      <c r="Q593" s="95">
        <f t="shared" ca="1" si="2"/>
        <v>8496.0103328756177</v>
      </c>
    </row>
    <row r="594" spans="1:17" ht="13" x14ac:dyDescent="0.15">
      <c r="A594" s="96">
        <f t="shared" si="3"/>
        <v>584</v>
      </c>
      <c r="B594" s="120"/>
      <c r="C594" s="121"/>
      <c r="D594" s="121"/>
      <c r="E594" s="121"/>
      <c r="F594" s="122"/>
      <c r="G594" s="119"/>
      <c r="H594" s="89"/>
      <c r="I594" s="89"/>
      <c r="J594" s="89"/>
      <c r="K594" s="90"/>
      <c r="L594" s="97">
        <f t="shared" si="4"/>
        <v>0.38209819715068377</v>
      </c>
      <c r="M594" s="92">
        <f t="shared" si="0"/>
        <v>0</v>
      </c>
      <c r="N594">
        <f t="shared" si="5"/>
        <v>584</v>
      </c>
      <c r="O594" s="93">
        <f t="shared" si="1"/>
        <v>0</v>
      </c>
      <c r="P594" s="94">
        <v>1</v>
      </c>
      <c r="Q594" s="95">
        <f t="shared" ca="1" si="2"/>
        <v>8496.0103328756177</v>
      </c>
    </row>
    <row r="595" spans="1:17" ht="13" x14ac:dyDescent="0.15">
      <c r="A595" s="96">
        <f t="shared" si="3"/>
        <v>585</v>
      </c>
      <c r="B595" s="120"/>
      <c r="C595" s="121"/>
      <c r="D595" s="121"/>
      <c r="E595" s="121"/>
      <c r="F595" s="122"/>
      <c r="G595" s="119"/>
      <c r="H595" s="89"/>
      <c r="I595" s="89"/>
      <c r="J595" s="89"/>
      <c r="K595" s="90"/>
      <c r="L595" s="97">
        <f t="shared" si="4"/>
        <v>0.38146817145143685</v>
      </c>
      <c r="M595" s="92">
        <f t="shared" si="0"/>
        <v>0</v>
      </c>
      <c r="N595">
        <f t="shared" si="5"/>
        <v>585</v>
      </c>
      <c r="O595" s="93">
        <f t="shared" si="1"/>
        <v>0</v>
      </c>
      <c r="P595" s="94">
        <v>1</v>
      </c>
      <c r="Q595" s="95">
        <f t="shared" ca="1" si="2"/>
        <v>8496.0103328756177</v>
      </c>
    </row>
    <row r="596" spans="1:17" ht="13" x14ac:dyDescent="0.15">
      <c r="A596" s="96">
        <f t="shared" si="3"/>
        <v>586</v>
      </c>
      <c r="B596" s="120"/>
      <c r="C596" s="121"/>
      <c r="D596" s="121"/>
      <c r="E596" s="121"/>
      <c r="F596" s="122"/>
      <c r="G596" s="119"/>
      <c r="H596" s="89"/>
      <c r="I596" s="89"/>
      <c r="J596" s="89"/>
      <c r="K596" s="90"/>
      <c r="L596" s="97">
        <f t="shared" si="4"/>
        <v>0.38083918457515398</v>
      </c>
      <c r="M596" s="92">
        <f t="shared" si="0"/>
        <v>0</v>
      </c>
      <c r="N596">
        <f t="shared" si="5"/>
        <v>586</v>
      </c>
      <c r="O596" s="93">
        <f t="shared" si="1"/>
        <v>0</v>
      </c>
      <c r="P596" s="94">
        <v>1</v>
      </c>
      <c r="Q596" s="95">
        <f t="shared" ca="1" si="2"/>
        <v>8496.0103328756177</v>
      </c>
    </row>
    <row r="597" spans="1:17" ht="13" x14ac:dyDescent="0.15">
      <c r="A597" s="96">
        <f t="shared" si="3"/>
        <v>587</v>
      </c>
      <c r="B597" s="120"/>
      <c r="C597" s="121"/>
      <c r="D597" s="121"/>
      <c r="E597" s="121"/>
      <c r="F597" s="122"/>
      <c r="G597" s="119"/>
      <c r="H597" s="89"/>
      <c r="I597" s="89"/>
      <c r="J597" s="89"/>
      <c r="K597" s="90"/>
      <c r="L597" s="97">
        <f t="shared" si="4"/>
        <v>0.38021123480896352</v>
      </c>
      <c r="M597" s="92">
        <f t="shared" si="0"/>
        <v>0</v>
      </c>
      <c r="N597">
        <f t="shared" si="5"/>
        <v>587</v>
      </c>
      <c r="O597" s="93">
        <f t="shared" si="1"/>
        <v>0</v>
      </c>
      <c r="P597" s="94">
        <v>1</v>
      </c>
      <c r="Q597" s="95">
        <f t="shared" ca="1" si="2"/>
        <v>8496.0103328756177</v>
      </c>
    </row>
    <row r="598" spans="1:17" ht="13" x14ac:dyDescent="0.15">
      <c r="A598" s="96">
        <f t="shared" si="3"/>
        <v>588</v>
      </c>
      <c r="B598" s="120"/>
      <c r="C598" s="121"/>
      <c r="D598" s="121"/>
      <c r="E598" s="121"/>
      <c r="F598" s="122"/>
      <c r="G598" s="119"/>
      <c r="H598" s="89"/>
      <c r="I598" s="89"/>
      <c r="J598" s="89"/>
      <c r="K598" s="90"/>
      <c r="L598" s="97">
        <f t="shared" si="4"/>
        <v>0.37958432044281809</v>
      </c>
      <c r="M598" s="92">
        <f t="shared" si="0"/>
        <v>0</v>
      </c>
      <c r="N598">
        <f t="shared" si="5"/>
        <v>588</v>
      </c>
      <c r="O598" s="93">
        <f t="shared" si="1"/>
        <v>0</v>
      </c>
      <c r="P598" s="94">
        <v>1</v>
      </c>
      <c r="Q598" s="95">
        <f t="shared" ca="1" si="2"/>
        <v>8496.0103328756177</v>
      </c>
    </row>
    <row r="599" spans="1:17" ht="13" x14ac:dyDescent="0.15">
      <c r="A599" s="96">
        <f t="shared" si="3"/>
        <v>589</v>
      </c>
      <c r="B599" s="120"/>
      <c r="C599" s="121"/>
      <c r="D599" s="121"/>
      <c r="E599" s="121"/>
      <c r="F599" s="122"/>
      <c r="G599" s="119"/>
      <c r="H599" s="89"/>
      <c r="I599" s="89"/>
      <c r="J599" s="89"/>
      <c r="K599" s="90"/>
      <c r="L599" s="97">
        <f t="shared" si="4"/>
        <v>0.37895843976948995</v>
      </c>
      <c r="M599" s="92">
        <f t="shared" si="0"/>
        <v>0</v>
      </c>
      <c r="N599">
        <f t="shared" si="5"/>
        <v>589</v>
      </c>
      <c r="O599" s="93">
        <f t="shared" si="1"/>
        <v>0</v>
      </c>
      <c r="P599" s="94">
        <v>1</v>
      </c>
      <c r="Q599" s="95">
        <f t="shared" ca="1" si="2"/>
        <v>8496.0103328756177</v>
      </c>
    </row>
    <row r="600" spans="1:17" ht="13" x14ac:dyDescent="0.15">
      <c r="A600" s="96">
        <f t="shared" si="3"/>
        <v>590</v>
      </c>
      <c r="B600" s="120"/>
      <c r="C600" s="121"/>
      <c r="D600" s="121"/>
      <c r="E600" s="121"/>
      <c r="F600" s="122"/>
      <c r="G600" s="119"/>
      <c r="H600" s="89"/>
      <c r="I600" s="89"/>
      <c r="J600" s="89"/>
      <c r="K600" s="90"/>
      <c r="L600" s="97">
        <f t="shared" si="4"/>
        <v>0.37833359108456632</v>
      </c>
      <c r="M600" s="92">
        <f t="shared" si="0"/>
        <v>0</v>
      </c>
      <c r="N600">
        <f t="shared" si="5"/>
        <v>590</v>
      </c>
      <c r="O600" s="93">
        <f t="shared" si="1"/>
        <v>0</v>
      </c>
      <c r="P600" s="94">
        <v>1</v>
      </c>
      <c r="Q600" s="95">
        <f t="shared" ca="1" si="2"/>
        <v>8496.0103328756177</v>
      </c>
    </row>
    <row r="601" spans="1:17" ht="13" x14ac:dyDescent="0.15">
      <c r="A601" s="96">
        <f t="shared" si="3"/>
        <v>591</v>
      </c>
      <c r="B601" s="120"/>
      <c r="C601" s="121"/>
      <c r="D601" s="121"/>
      <c r="E601" s="121"/>
      <c r="F601" s="122"/>
      <c r="G601" s="119"/>
      <c r="H601" s="89"/>
      <c r="I601" s="89"/>
      <c r="J601" s="89"/>
      <c r="K601" s="90"/>
      <c r="L601" s="97">
        <f t="shared" si="4"/>
        <v>0.37770977268644484</v>
      </c>
      <c r="M601" s="92">
        <f t="shared" si="0"/>
        <v>0</v>
      </c>
      <c r="N601">
        <f t="shared" si="5"/>
        <v>591</v>
      </c>
      <c r="O601" s="93">
        <f t="shared" si="1"/>
        <v>0</v>
      </c>
      <c r="P601" s="94">
        <v>1</v>
      </c>
      <c r="Q601" s="95">
        <f t="shared" ca="1" si="2"/>
        <v>8496.0103328756177</v>
      </c>
    </row>
    <row r="602" spans="1:17" ht="13" x14ac:dyDescent="0.15">
      <c r="A602" s="96">
        <f t="shared" si="3"/>
        <v>592</v>
      </c>
      <c r="B602" s="120"/>
      <c r="C602" s="121"/>
      <c r="D602" s="121"/>
      <c r="E602" s="121"/>
      <c r="F602" s="122"/>
      <c r="G602" s="119"/>
      <c r="H602" s="89"/>
      <c r="I602" s="89"/>
      <c r="J602" s="89"/>
      <c r="K602" s="90"/>
      <c r="L602" s="97">
        <f t="shared" si="4"/>
        <v>0.3770869828763288</v>
      </c>
      <c r="M602" s="92">
        <f t="shared" si="0"/>
        <v>0</v>
      </c>
      <c r="N602">
        <f t="shared" si="5"/>
        <v>592</v>
      </c>
      <c r="O602" s="93">
        <f t="shared" si="1"/>
        <v>0</v>
      </c>
      <c r="P602" s="94">
        <v>1</v>
      </c>
      <c r="Q602" s="95">
        <f t="shared" ca="1" si="2"/>
        <v>8496.0103328756177</v>
      </c>
    </row>
    <row r="603" spans="1:17" ht="13" x14ac:dyDescent="0.15">
      <c r="A603" s="96">
        <f t="shared" si="3"/>
        <v>593</v>
      </c>
      <c r="B603" s="120"/>
      <c r="C603" s="121"/>
      <c r="D603" s="121"/>
      <c r="E603" s="121"/>
      <c r="F603" s="122"/>
      <c r="G603" s="119"/>
      <c r="H603" s="89"/>
      <c r="I603" s="89"/>
      <c r="J603" s="89"/>
      <c r="K603" s="90"/>
      <c r="L603" s="97">
        <f t="shared" si="4"/>
        <v>0.37646521995822252</v>
      </c>
      <c r="M603" s="92">
        <f t="shared" si="0"/>
        <v>0</v>
      </c>
      <c r="N603">
        <f t="shared" si="5"/>
        <v>593</v>
      </c>
      <c r="O603" s="93">
        <f t="shared" si="1"/>
        <v>0</v>
      </c>
      <c r="P603" s="94">
        <v>1</v>
      </c>
      <c r="Q603" s="95">
        <f t="shared" ca="1" si="2"/>
        <v>8496.0103328756177</v>
      </c>
    </row>
    <row r="604" spans="1:17" ht="13" x14ac:dyDescent="0.15">
      <c r="A604" s="96">
        <f t="shared" si="3"/>
        <v>594</v>
      </c>
      <c r="B604" s="120"/>
      <c r="C604" s="121"/>
      <c r="D604" s="121"/>
      <c r="E604" s="121"/>
      <c r="F604" s="122"/>
      <c r="G604" s="119"/>
      <c r="H604" s="89"/>
      <c r="I604" s="89"/>
      <c r="J604" s="89"/>
      <c r="K604" s="90"/>
      <c r="L604" s="97">
        <f t="shared" si="4"/>
        <v>0.3758444822389268</v>
      </c>
      <c r="M604" s="92">
        <f t="shared" si="0"/>
        <v>0</v>
      </c>
      <c r="N604">
        <f t="shared" si="5"/>
        <v>594</v>
      </c>
      <c r="O604" s="93">
        <f t="shared" si="1"/>
        <v>0</v>
      </c>
      <c r="P604" s="94">
        <v>1</v>
      </c>
      <c r="Q604" s="95">
        <f t="shared" ca="1" si="2"/>
        <v>8496.0103328756177</v>
      </c>
    </row>
    <row r="605" spans="1:17" ht="13" x14ac:dyDescent="0.15">
      <c r="A605" s="96">
        <f t="shared" si="3"/>
        <v>595</v>
      </c>
      <c r="B605" s="120"/>
      <c r="C605" s="121"/>
      <c r="D605" s="121"/>
      <c r="E605" s="121"/>
      <c r="F605" s="122"/>
      <c r="G605" s="119"/>
      <c r="H605" s="89"/>
      <c r="I605" s="89"/>
      <c r="J605" s="89"/>
      <c r="K605" s="90"/>
      <c r="L605" s="97">
        <f t="shared" si="4"/>
        <v>0.37522476802803434</v>
      </c>
      <c r="M605" s="92">
        <f t="shared" si="0"/>
        <v>0</v>
      </c>
      <c r="N605">
        <f t="shared" si="5"/>
        <v>595</v>
      </c>
      <c r="O605" s="93">
        <f t="shared" si="1"/>
        <v>0</v>
      </c>
      <c r="P605" s="94">
        <v>1</v>
      </c>
      <c r="Q605" s="95">
        <f t="shared" ca="1" si="2"/>
        <v>8496.0103328756177</v>
      </c>
    </row>
    <row r="606" spans="1:17" ht="13" x14ac:dyDescent="0.15">
      <c r="A606" s="96">
        <f t="shared" si="3"/>
        <v>596</v>
      </c>
      <c r="B606" s="120"/>
      <c r="C606" s="121"/>
      <c r="D606" s="121"/>
      <c r="E606" s="121"/>
      <c r="F606" s="122"/>
      <c r="G606" s="119"/>
      <c r="H606" s="89"/>
      <c r="I606" s="89"/>
      <c r="J606" s="89"/>
      <c r="K606" s="90"/>
      <c r="L606" s="97">
        <f t="shared" si="4"/>
        <v>0.37460607563792503</v>
      </c>
      <c r="M606" s="92">
        <f t="shared" si="0"/>
        <v>0</v>
      </c>
      <c r="N606">
        <f t="shared" si="5"/>
        <v>596</v>
      </c>
      <c r="O606" s="93">
        <f t="shared" si="1"/>
        <v>0</v>
      </c>
      <c r="P606" s="94">
        <v>1</v>
      </c>
      <c r="Q606" s="95">
        <f t="shared" ca="1" si="2"/>
        <v>8496.0103328756177</v>
      </c>
    </row>
    <row r="607" spans="1:17" ht="13" x14ac:dyDescent="0.15">
      <c r="A607" s="96">
        <f t="shared" si="3"/>
        <v>597</v>
      </c>
      <c r="B607" s="120"/>
      <c r="C607" s="121"/>
      <c r="D607" s="121"/>
      <c r="E607" s="121"/>
      <c r="F607" s="122"/>
      <c r="G607" s="119"/>
      <c r="H607" s="89"/>
      <c r="I607" s="89"/>
      <c r="J607" s="89"/>
      <c r="K607" s="90"/>
      <c r="L607" s="97">
        <f t="shared" si="4"/>
        <v>0.37398840338376144</v>
      </c>
      <c r="M607" s="92">
        <f t="shared" si="0"/>
        <v>0</v>
      </c>
      <c r="N607">
        <f t="shared" si="5"/>
        <v>597</v>
      </c>
      <c r="O607" s="93">
        <f t="shared" si="1"/>
        <v>0</v>
      </c>
      <c r="P607" s="94">
        <v>1</v>
      </c>
      <c r="Q607" s="95">
        <f t="shared" ca="1" si="2"/>
        <v>8496.0103328756177</v>
      </c>
    </row>
    <row r="608" spans="1:17" ht="13" x14ac:dyDescent="0.15">
      <c r="A608" s="96">
        <f t="shared" si="3"/>
        <v>598</v>
      </c>
      <c r="B608" s="120"/>
      <c r="C608" s="121"/>
      <c r="D608" s="121"/>
      <c r="E608" s="121"/>
      <c r="F608" s="122"/>
      <c r="G608" s="119"/>
      <c r="H608" s="89"/>
      <c r="I608" s="89"/>
      <c r="J608" s="89"/>
      <c r="K608" s="90"/>
      <c r="L608" s="97">
        <f t="shared" si="4"/>
        <v>0.37337174958348412</v>
      </c>
      <c r="M608" s="92">
        <f t="shared" si="0"/>
        <v>0</v>
      </c>
      <c r="N608">
        <f t="shared" si="5"/>
        <v>598</v>
      </c>
      <c r="O608" s="93">
        <f t="shared" si="1"/>
        <v>0</v>
      </c>
      <c r="P608" s="94">
        <v>1</v>
      </c>
      <c r="Q608" s="95">
        <f t="shared" ca="1" si="2"/>
        <v>8496.0103328756177</v>
      </c>
    </row>
    <row r="609" spans="1:17" ht="13" x14ac:dyDescent="0.15">
      <c r="A609" s="96">
        <f t="shared" si="3"/>
        <v>599</v>
      </c>
      <c r="B609" s="120"/>
      <c r="C609" s="121"/>
      <c r="D609" s="121"/>
      <c r="E609" s="121"/>
      <c r="F609" s="122"/>
      <c r="G609" s="119"/>
      <c r="H609" s="89"/>
      <c r="I609" s="89"/>
      <c r="J609" s="89"/>
      <c r="K609" s="90"/>
      <c r="L609" s="97">
        <f t="shared" si="4"/>
        <v>0.37275611255780716</v>
      </c>
      <c r="M609" s="92">
        <f t="shared" si="0"/>
        <v>0</v>
      </c>
      <c r="N609">
        <f t="shared" si="5"/>
        <v>599</v>
      </c>
      <c r="O609" s="93">
        <f t="shared" si="1"/>
        <v>0</v>
      </c>
      <c r="P609" s="94">
        <v>1</v>
      </c>
      <c r="Q609" s="95">
        <f t="shared" ca="1" si="2"/>
        <v>8496.0103328756177</v>
      </c>
    </row>
    <row r="610" spans="1:17" ht="13" x14ac:dyDescent="0.15">
      <c r="A610" s="96">
        <f t="shared" si="3"/>
        <v>600</v>
      </c>
      <c r="B610" s="120"/>
      <c r="C610" s="121"/>
      <c r="D610" s="121"/>
      <c r="E610" s="121"/>
      <c r="F610" s="122"/>
      <c r="G610" s="119"/>
      <c r="H610" s="89"/>
      <c r="I610" s="89"/>
      <c r="J610" s="89"/>
      <c r="K610" s="90"/>
      <c r="L610" s="97">
        <f t="shared" si="4"/>
        <v>0.37214149063021357</v>
      </c>
      <c r="M610" s="92">
        <f t="shared" si="0"/>
        <v>0</v>
      </c>
      <c r="N610">
        <f t="shared" si="5"/>
        <v>600</v>
      </c>
      <c r="O610" s="93">
        <f t="shared" si="1"/>
        <v>0</v>
      </c>
      <c r="P610" s="94">
        <v>1</v>
      </c>
      <c r="Q610" s="95">
        <f t="shared" ca="1" si="2"/>
        <v>8496.0103328756177</v>
      </c>
    </row>
    <row r="611" spans="1:17" ht="13" x14ac:dyDescent="0.15">
      <c r="A611" s="96">
        <f t="shared" si="3"/>
        <v>601</v>
      </c>
      <c r="B611" s="120"/>
      <c r="C611" s="121"/>
      <c r="D611" s="121"/>
      <c r="E611" s="121"/>
      <c r="F611" s="122"/>
      <c r="G611" s="119"/>
      <c r="H611" s="89"/>
      <c r="I611" s="89"/>
      <c r="J611" s="89"/>
      <c r="K611" s="90"/>
      <c r="L611" s="97">
        <f t="shared" si="4"/>
        <v>0.37152788212695065</v>
      </c>
      <c r="M611" s="92">
        <f t="shared" si="0"/>
        <v>0</v>
      </c>
      <c r="N611">
        <f t="shared" si="5"/>
        <v>601</v>
      </c>
      <c r="O611" s="93">
        <f t="shared" si="1"/>
        <v>0</v>
      </c>
      <c r="P611" s="94">
        <v>1</v>
      </c>
      <c r="Q611" s="95">
        <f t="shared" ca="1" si="2"/>
        <v>8496.0103328756177</v>
      </c>
    </row>
    <row r="612" spans="1:17" ht="13" x14ac:dyDescent="0.15">
      <c r="A612" s="96">
        <f t="shared" si="3"/>
        <v>602</v>
      </c>
      <c r="B612" s="120"/>
      <c r="C612" s="121"/>
      <c r="D612" s="121"/>
      <c r="E612" s="121"/>
      <c r="F612" s="122"/>
      <c r="G612" s="119"/>
      <c r="H612" s="89"/>
      <c r="I612" s="89"/>
      <c r="J612" s="89"/>
      <c r="K612" s="90"/>
      <c r="L612" s="97">
        <f t="shared" si="4"/>
        <v>0.37091528537702556</v>
      </c>
      <c r="M612" s="92">
        <f t="shared" si="0"/>
        <v>0</v>
      </c>
      <c r="N612">
        <f t="shared" si="5"/>
        <v>602</v>
      </c>
      <c r="O612" s="93">
        <f t="shared" si="1"/>
        <v>0</v>
      </c>
      <c r="P612" s="94">
        <v>1</v>
      </c>
      <c r="Q612" s="95">
        <f t="shared" ca="1" si="2"/>
        <v>8496.0103328756177</v>
      </c>
    </row>
    <row r="613" spans="1:17" ht="13" x14ac:dyDescent="0.15">
      <c r="A613" s="96">
        <f t="shared" si="3"/>
        <v>603</v>
      </c>
      <c r="B613" s="120"/>
      <c r="C613" s="121"/>
      <c r="D613" s="121"/>
      <c r="E613" s="121"/>
      <c r="F613" s="122"/>
      <c r="G613" s="119"/>
      <c r="H613" s="89"/>
      <c r="I613" s="89"/>
      <c r="J613" s="89"/>
      <c r="K613" s="90"/>
      <c r="L613" s="97">
        <f t="shared" si="4"/>
        <v>0.37030369871220059</v>
      </c>
      <c r="M613" s="92">
        <f t="shared" si="0"/>
        <v>0</v>
      </c>
      <c r="N613">
        <f t="shared" si="5"/>
        <v>603</v>
      </c>
      <c r="O613" s="93">
        <f t="shared" si="1"/>
        <v>0</v>
      </c>
      <c r="P613" s="94">
        <v>1</v>
      </c>
      <c r="Q613" s="95">
        <f t="shared" ca="1" si="2"/>
        <v>8496.0103328756177</v>
      </c>
    </row>
    <row r="614" spans="1:17" ht="13" x14ac:dyDescent="0.15">
      <c r="A614" s="96">
        <f t="shared" si="3"/>
        <v>604</v>
      </c>
      <c r="B614" s="120"/>
      <c r="C614" s="121"/>
      <c r="D614" s="121"/>
      <c r="E614" s="121"/>
      <c r="F614" s="122"/>
      <c r="G614" s="119"/>
      <c r="H614" s="89"/>
      <c r="I614" s="89"/>
      <c r="J614" s="89"/>
      <c r="K614" s="90"/>
      <c r="L614" s="97">
        <f t="shared" si="4"/>
        <v>0.36969312046698877</v>
      </c>
      <c r="M614" s="92">
        <f t="shared" si="0"/>
        <v>0</v>
      </c>
      <c r="N614">
        <f t="shared" si="5"/>
        <v>604</v>
      </c>
      <c r="O614" s="93">
        <f t="shared" si="1"/>
        <v>0</v>
      </c>
      <c r="P614" s="94">
        <v>1</v>
      </c>
      <c r="Q614" s="95">
        <f t="shared" ca="1" si="2"/>
        <v>8496.0103328756177</v>
      </c>
    </row>
    <row r="615" spans="1:17" ht="13" x14ac:dyDescent="0.15">
      <c r="A615" s="96">
        <f t="shared" si="3"/>
        <v>605</v>
      </c>
      <c r="B615" s="120"/>
      <c r="C615" s="121"/>
      <c r="D615" s="121"/>
      <c r="E615" s="121"/>
      <c r="F615" s="122"/>
      <c r="G615" s="119"/>
      <c r="H615" s="89"/>
      <c r="I615" s="89"/>
      <c r="J615" s="89"/>
      <c r="K615" s="90"/>
      <c r="L615" s="97">
        <f t="shared" si="4"/>
        <v>0.36908354897864926</v>
      </c>
      <c r="M615" s="92">
        <f t="shared" si="0"/>
        <v>0</v>
      </c>
      <c r="N615">
        <f t="shared" si="5"/>
        <v>605</v>
      </c>
      <c r="O615" s="93">
        <f t="shared" si="1"/>
        <v>0</v>
      </c>
      <c r="P615" s="94">
        <v>1</v>
      </c>
      <c r="Q615" s="95">
        <f t="shared" ca="1" si="2"/>
        <v>8496.0103328756177</v>
      </c>
    </row>
    <row r="616" spans="1:17" ht="13" x14ac:dyDescent="0.15">
      <c r="A616" s="96">
        <f t="shared" si="3"/>
        <v>606</v>
      </c>
      <c r="B616" s="120"/>
      <c r="C616" s="121"/>
      <c r="D616" s="121"/>
      <c r="E616" s="121"/>
      <c r="F616" s="122"/>
      <c r="G616" s="119"/>
      <c r="H616" s="89"/>
      <c r="I616" s="89"/>
      <c r="J616" s="89"/>
      <c r="K616" s="90"/>
      <c r="L616" s="97">
        <f t="shared" si="4"/>
        <v>0.36847498258718286</v>
      </c>
      <c r="M616" s="92">
        <f t="shared" si="0"/>
        <v>0</v>
      </c>
      <c r="N616">
        <f t="shared" si="5"/>
        <v>606</v>
      </c>
      <c r="O616" s="93">
        <f t="shared" si="1"/>
        <v>0</v>
      </c>
      <c r="P616" s="94">
        <v>1</v>
      </c>
      <c r="Q616" s="95">
        <f t="shared" ca="1" si="2"/>
        <v>8496.0103328756177</v>
      </c>
    </row>
    <row r="617" spans="1:17" ht="13" x14ac:dyDescent="0.15">
      <c r="A617" s="96">
        <f t="shared" si="3"/>
        <v>607</v>
      </c>
      <c r="B617" s="120"/>
      <c r="C617" s="121"/>
      <c r="D617" s="121"/>
      <c r="E617" s="121"/>
      <c r="F617" s="122"/>
      <c r="G617" s="119"/>
      <c r="H617" s="89"/>
      <c r="I617" s="89"/>
      <c r="J617" s="89"/>
      <c r="K617" s="90"/>
      <c r="L617" s="97">
        <f t="shared" si="4"/>
        <v>0.36786741963532754</v>
      </c>
      <c r="M617" s="92">
        <f t="shared" si="0"/>
        <v>0</v>
      </c>
      <c r="N617">
        <f t="shared" si="5"/>
        <v>607</v>
      </c>
      <c r="O617" s="93">
        <f t="shared" si="1"/>
        <v>0</v>
      </c>
      <c r="P617" s="94">
        <v>1</v>
      </c>
      <c r="Q617" s="95">
        <f t="shared" ca="1" si="2"/>
        <v>8496.0103328756177</v>
      </c>
    </row>
    <row r="618" spans="1:17" ht="13" x14ac:dyDescent="0.15">
      <c r="A618" s="96">
        <f t="shared" si="3"/>
        <v>608</v>
      </c>
      <c r="B618" s="120"/>
      <c r="C618" s="121"/>
      <c r="D618" s="121"/>
      <c r="E618" s="121"/>
      <c r="F618" s="122"/>
      <c r="G618" s="119"/>
      <c r="H618" s="89"/>
      <c r="I618" s="89"/>
      <c r="J618" s="89"/>
      <c r="K618" s="90"/>
      <c r="L618" s="97">
        <f t="shared" si="4"/>
        <v>0.36726085846855372</v>
      </c>
      <c r="M618" s="92">
        <f t="shared" si="0"/>
        <v>0</v>
      </c>
      <c r="N618">
        <f t="shared" si="5"/>
        <v>608</v>
      </c>
      <c r="O618" s="93">
        <f t="shared" si="1"/>
        <v>0</v>
      </c>
      <c r="P618" s="94">
        <v>1</v>
      </c>
      <c r="Q618" s="95">
        <f t="shared" ca="1" si="2"/>
        <v>8496.0103328756177</v>
      </c>
    </row>
    <row r="619" spans="1:17" ht="13" x14ac:dyDescent="0.15">
      <c r="A619" s="96">
        <f t="shared" si="3"/>
        <v>609</v>
      </c>
      <c r="B619" s="120"/>
      <c r="C619" s="121"/>
      <c r="D619" s="121"/>
      <c r="E619" s="121"/>
      <c r="F619" s="122"/>
      <c r="G619" s="119"/>
      <c r="H619" s="89"/>
      <c r="I619" s="89"/>
      <c r="J619" s="89"/>
      <c r="K619" s="90"/>
      <c r="L619" s="97">
        <f t="shared" si="4"/>
        <v>0.36665529743505998</v>
      </c>
      <c r="M619" s="92">
        <f t="shared" si="0"/>
        <v>0</v>
      </c>
      <c r="N619">
        <f t="shared" si="5"/>
        <v>609</v>
      </c>
      <c r="O619" s="93">
        <f t="shared" si="1"/>
        <v>0</v>
      </c>
      <c r="P619" s="94">
        <v>1</v>
      </c>
      <c r="Q619" s="95">
        <f t="shared" ca="1" si="2"/>
        <v>8496.0103328756177</v>
      </c>
    </row>
    <row r="620" spans="1:17" ht="13" x14ac:dyDescent="0.15">
      <c r="A620" s="96">
        <f t="shared" si="3"/>
        <v>610</v>
      </c>
      <c r="B620" s="120"/>
      <c r="C620" s="121"/>
      <c r="D620" s="121"/>
      <c r="E620" s="121"/>
      <c r="F620" s="122"/>
      <c r="G620" s="119"/>
      <c r="H620" s="89"/>
      <c r="I620" s="89"/>
      <c r="J620" s="89"/>
      <c r="K620" s="90"/>
      <c r="L620" s="97">
        <f t="shared" si="4"/>
        <v>0.3660507348857685</v>
      </c>
      <c r="M620" s="92">
        <f t="shared" si="0"/>
        <v>0</v>
      </c>
      <c r="N620">
        <f t="shared" si="5"/>
        <v>610</v>
      </c>
      <c r="O620" s="93">
        <f t="shared" si="1"/>
        <v>0</v>
      </c>
      <c r="P620" s="94">
        <v>1</v>
      </c>
      <c r="Q620" s="95">
        <f t="shared" ca="1" si="2"/>
        <v>8496.0103328756177</v>
      </c>
    </row>
    <row r="621" spans="1:17" ht="13" x14ac:dyDescent="0.15">
      <c r="A621" s="96">
        <f t="shared" si="3"/>
        <v>611</v>
      </c>
      <c r="B621" s="120"/>
      <c r="C621" s="121"/>
      <c r="D621" s="121"/>
      <c r="E621" s="121"/>
      <c r="F621" s="122"/>
      <c r="G621" s="119"/>
      <c r="H621" s="89"/>
      <c r="I621" s="89"/>
      <c r="J621" s="89"/>
      <c r="K621" s="90"/>
      <c r="L621" s="97">
        <f t="shared" si="4"/>
        <v>0.36544716917432052</v>
      </c>
      <c r="M621" s="92">
        <f t="shared" si="0"/>
        <v>0</v>
      </c>
      <c r="N621">
        <f t="shared" si="5"/>
        <v>611</v>
      </c>
      <c r="O621" s="93">
        <f t="shared" si="1"/>
        <v>0</v>
      </c>
      <c r="P621" s="94">
        <v>1</v>
      </c>
      <c r="Q621" s="95">
        <f t="shared" ca="1" si="2"/>
        <v>8496.0103328756177</v>
      </c>
    </row>
    <row r="622" spans="1:17" ht="13" x14ac:dyDescent="0.15">
      <c r="A622" s="96">
        <f t="shared" si="3"/>
        <v>612</v>
      </c>
      <c r="B622" s="120"/>
      <c r="C622" s="121"/>
      <c r="D622" s="121"/>
      <c r="E622" s="121"/>
      <c r="F622" s="122"/>
      <c r="G622" s="119"/>
      <c r="H622" s="89"/>
      <c r="I622" s="89"/>
      <c r="J622" s="89"/>
      <c r="K622" s="90"/>
      <c r="L622" s="97">
        <f t="shared" si="4"/>
        <v>0.36484459865707192</v>
      </c>
      <c r="M622" s="92">
        <f t="shared" si="0"/>
        <v>0</v>
      </c>
      <c r="N622">
        <f t="shared" si="5"/>
        <v>612</v>
      </c>
      <c r="O622" s="93">
        <f t="shared" si="1"/>
        <v>0</v>
      </c>
      <c r="P622" s="94">
        <v>1</v>
      </c>
      <c r="Q622" s="95">
        <f t="shared" ca="1" si="2"/>
        <v>8496.0103328756177</v>
      </c>
    </row>
    <row r="623" spans="1:17" ht="13" x14ac:dyDescent="0.15">
      <c r="A623" s="96">
        <f t="shared" si="3"/>
        <v>613</v>
      </c>
      <c r="B623" s="120"/>
      <c r="C623" s="121"/>
      <c r="D623" s="121"/>
      <c r="E623" s="121"/>
      <c r="F623" s="122"/>
      <c r="G623" s="119"/>
      <c r="H623" s="89"/>
      <c r="I623" s="89"/>
      <c r="J623" s="89"/>
      <c r="K623" s="90"/>
      <c r="L623" s="97">
        <f t="shared" si="4"/>
        <v>0.3642430216930887</v>
      </c>
      <c r="M623" s="92">
        <f t="shared" si="0"/>
        <v>0</v>
      </c>
      <c r="N623">
        <f t="shared" si="5"/>
        <v>613</v>
      </c>
      <c r="O623" s="93">
        <f t="shared" si="1"/>
        <v>0</v>
      </c>
      <c r="P623" s="94">
        <v>1</v>
      </c>
      <c r="Q623" s="95">
        <f t="shared" ca="1" si="2"/>
        <v>8496.0103328756177</v>
      </c>
    </row>
    <row r="624" spans="1:17" ht="13" x14ac:dyDescent="0.15">
      <c r="A624" s="96">
        <f t="shared" si="3"/>
        <v>614</v>
      </c>
      <c r="B624" s="120"/>
      <c r="C624" s="121"/>
      <c r="D624" s="121"/>
      <c r="E624" s="121"/>
      <c r="F624" s="122"/>
      <c r="G624" s="119"/>
      <c r="H624" s="89"/>
      <c r="I624" s="89"/>
      <c r="J624" s="89"/>
      <c r="K624" s="90"/>
      <c r="L624" s="97">
        <f t="shared" si="4"/>
        <v>0.36364243664414253</v>
      </c>
      <c r="M624" s="92">
        <f t="shared" si="0"/>
        <v>0</v>
      </c>
      <c r="N624">
        <f t="shared" si="5"/>
        <v>614</v>
      </c>
      <c r="O624" s="93">
        <f t="shared" si="1"/>
        <v>0</v>
      </c>
      <c r="P624" s="94">
        <v>1</v>
      </c>
      <c r="Q624" s="95">
        <f t="shared" ca="1" si="2"/>
        <v>8496.0103328756177</v>
      </c>
    </row>
    <row r="625" spans="1:17" ht="13" x14ac:dyDescent="0.15">
      <c r="A625" s="96">
        <f t="shared" si="3"/>
        <v>615</v>
      </c>
      <c r="B625" s="120"/>
      <c r="C625" s="121"/>
      <c r="D625" s="121"/>
      <c r="E625" s="121"/>
      <c r="F625" s="122"/>
      <c r="G625" s="119"/>
      <c r="H625" s="89"/>
      <c r="I625" s="89"/>
      <c r="J625" s="89"/>
      <c r="K625" s="90"/>
      <c r="L625" s="97">
        <f t="shared" si="4"/>
        <v>0.36304284187470631</v>
      </c>
      <c r="M625" s="92">
        <f t="shared" si="0"/>
        <v>0</v>
      </c>
      <c r="N625">
        <f t="shared" si="5"/>
        <v>615</v>
      </c>
      <c r="O625" s="93">
        <f t="shared" si="1"/>
        <v>0</v>
      </c>
      <c r="P625" s="94">
        <v>1</v>
      </c>
      <c r="Q625" s="95">
        <f t="shared" ca="1" si="2"/>
        <v>8496.0103328756177</v>
      </c>
    </row>
    <row r="626" spans="1:17" ht="13" x14ac:dyDescent="0.15">
      <c r="A626" s="96">
        <f t="shared" si="3"/>
        <v>616</v>
      </c>
      <c r="B626" s="120"/>
      <c r="C626" s="121"/>
      <c r="D626" s="121"/>
      <c r="E626" s="121"/>
      <c r="F626" s="122"/>
      <c r="G626" s="119"/>
      <c r="H626" s="89"/>
      <c r="I626" s="89"/>
      <c r="J626" s="89"/>
      <c r="K626" s="90"/>
      <c r="L626" s="97">
        <f t="shared" si="4"/>
        <v>0.36244423575194962</v>
      </c>
      <c r="M626" s="92">
        <f t="shared" si="0"/>
        <v>0</v>
      </c>
      <c r="N626">
        <f t="shared" si="5"/>
        <v>616</v>
      </c>
      <c r="O626" s="93">
        <f t="shared" si="1"/>
        <v>0</v>
      </c>
      <c r="P626" s="94">
        <v>1</v>
      </c>
      <c r="Q626" s="95">
        <f t="shared" ca="1" si="2"/>
        <v>8496.0103328756177</v>
      </c>
    </row>
    <row r="627" spans="1:17" ht="13" x14ac:dyDescent="0.15">
      <c r="A627" s="96">
        <f t="shared" si="3"/>
        <v>617</v>
      </c>
      <c r="B627" s="120"/>
      <c r="C627" s="121"/>
      <c r="D627" s="121"/>
      <c r="E627" s="121"/>
      <c r="F627" s="122"/>
      <c r="G627" s="119"/>
      <c r="H627" s="89"/>
      <c r="I627" s="89"/>
      <c r="J627" s="89"/>
      <c r="K627" s="90"/>
      <c r="L627" s="97">
        <f t="shared" si="4"/>
        <v>0.36184661664573442</v>
      </c>
      <c r="M627" s="92">
        <f t="shared" si="0"/>
        <v>0</v>
      </c>
      <c r="N627">
        <f t="shared" si="5"/>
        <v>617</v>
      </c>
      <c r="O627" s="93">
        <f t="shared" si="1"/>
        <v>0</v>
      </c>
      <c r="P627" s="94">
        <v>1</v>
      </c>
      <c r="Q627" s="95">
        <f t="shared" ca="1" si="2"/>
        <v>8496.0103328756177</v>
      </c>
    </row>
    <row r="628" spans="1:17" ht="13" x14ac:dyDescent="0.15">
      <c r="A628" s="96">
        <f t="shared" si="3"/>
        <v>618</v>
      </c>
      <c r="B628" s="120"/>
      <c r="C628" s="121"/>
      <c r="D628" s="121"/>
      <c r="E628" s="121"/>
      <c r="F628" s="122"/>
      <c r="G628" s="119"/>
      <c r="H628" s="89"/>
      <c r="I628" s="89"/>
      <c r="J628" s="89"/>
      <c r="K628" s="90"/>
      <c r="L628" s="97">
        <f t="shared" si="4"/>
        <v>0.36124998292861055</v>
      </c>
      <c r="M628" s="92">
        <f t="shared" si="0"/>
        <v>0</v>
      </c>
      <c r="N628">
        <f t="shared" si="5"/>
        <v>618</v>
      </c>
      <c r="O628" s="93">
        <f t="shared" si="1"/>
        <v>0</v>
      </c>
      <c r="P628" s="94">
        <v>1</v>
      </c>
      <c r="Q628" s="95">
        <f t="shared" ca="1" si="2"/>
        <v>8496.0103328756177</v>
      </c>
    </row>
    <row r="629" spans="1:17" ht="13" x14ac:dyDescent="0.15">
      <c r="A629" s="96">
        <f t="shared" si="3"/>
        <v>619</v>
      </c>
      <c r="B629" s="120"/>
      <c r="C629" s="121"/>
      <c r="D629" s="121"/>
      <c r="E629" s="121"/>
      <c r="F629" s="122"/>
      <c r="G629" s="119"/>
      <c r="H629" s="89"/>
      <c r="I629" s="89"/>
      <c r="J629" s="89"/>
      <c r="K629" s="90"/>
      <c r="L629" s="97">
        <f t="shared" si="4"/>
        <v>0.36065433297581118</v>
      </c>
      <c r="M629" s="92">
        <f t="shared" si="0"/>
        <v>0</v>
      </c>
      <c r="N629">
        <f t="shared" si="5"/>
        <v>619</v>
      </c>
      <c r="O629" s="93">
        <f t="shared" si="1"/>
        <v>0</v>
      </c>
      <c r="P629" s="94">
        <v>1</v>
      </c>
      <c r="Q629" s="95">
        <f t="shared" ca="1" si="2"/>
        <v>8496.0103328756177</v>
      </c>
    </row>
    <row r="630" spans="1:17" ht="13" x14ac:dyDescent="0.15">
      <c r="A630" s="96">
        <f t="shared" si="3"/>
        <v>620</v>
      </c>
      <c r="B630" s="120"/>
      <c r="C630" s="121"/>
      <c r="D630" s="121"/>
      <c r="E630" s="121"/>
      <c r="F630" s="122"/>
      <c r="G630" s="119"/>
      <c r="H630" s="89"/>
      <c r="I630" s="89"/>
      <c r="J630" s="89"/>
      <c r="K630" s="90"/>
      <c r="L630" s="97">
        <f t="shared" si="4"/>
        <v>0.36005966516524862</v>
      </c>
      <c r="M630" s="92">
        <f t="shared" si="0"/>
        <v>0</v>
      </c>
      <c r="N630">
        <f t="shared" si="5"/>
        <v>620</v>
      </c>
      <c r="O630" s="93">
        <f t="shared" si="1"/>
        <v>0</v>
      </c>
      <c r="P630" s="94">
        <v>1</v>
      </c>
      <c r="Q630" s="95">
        <f t="shared" ca="1" si="2"/>
        <v>8496.0103328756177</v>
      </c>
    </row>
    <row r="631" spans="1:17" ht="13" x14ac:dyDescent="0.15">
      <c r="A631" s="96">
        <f t="shared" si="3"/>
        <v>621</v>
      </c>
      <c r="B631" s="120"/>
      <c r="C631" s="121"/>
      <c r="D631" s="121"/>
      <c r="E631" s="121"/>
      <c r="F631" s="122"/>
      <c r="G631" s="119"/>
      <c r="H631" s="89"/>
      <c r="I631" s="89"/>
      <c r="J631" s="89"/>
      <c r="K631" s="90"/>
      <c r="L631" s="97">
        <f t="shared" si="4"/>
        <v>0.35946597787750967</v>
      </c>
      <c r="M631" s="92">
        <f t="shared" si="0"/>
        <v>0</v>
      </c>
      <c r="N631">
        <f t="shared" si="5"/>
        <v>621</v>
      </c>
      <c r="O631" s="93">
        <f t="shared" si="1"/>
        <v>0</v>
      </c>
      <c r="P631" s="94">
        <v>1</v>
      </c>
      <c r="Q631" s="95">
        <f t="shared" ca="1" si="2"/>
        <v>8496.0103328756177</v>
      </c>
    </row>
    <row r="632" spans="1:17" ht="13" x14ac:dyDescent="0.15">
      <c r="A632" s="96">
        <f t="shared" si="3"/>
        <v>622</v>
      </c>
      <c r="B632" s="120"/>
      <c r="C632" s="121"/>
      <c r="D632" s="121"/>
      <c r="E632" s="121"/>
      <c r="F632" s="122"/>
      <c r="G632" s="119"/>
      <c r="H632" s="89"/>
      <c r="I632" s="89"/>
      <c r="J632" s="89"/>
      <c r="K632" s="90"/>
      <c r="L632" s="97">
        <f t="shared" si="4"/>
        <v>0.35887326949585135</v>
      </c>
      <c r="M632" s="92">
        <f t="shared" si="0"/>
        <v>0</v>
      </c>
      <c r="N632">
        <f t="shared" si="5"/>
        <v>622</v>
      </c>
      <c r="O632" s="93">
        <f t="shared" si="1"/>
        <v>0</v>
      </c>
      <c r="P632" s="94">
        <v>1</v>
      </c>
      <c r="Q632" s="95">
        <f t="shared" ca="1" si="2"/>
        <v>8496.0103328756177</v>
      </c>
    </row>
    <row r="633" spans="1:17" ht="13" x14ac:dyDescent="0.15">
      <c r="A633" s="96">
        <f t="shared" si="3"/>
        <v>623</v>
      </c>
      <c r="B633" s="120"/>
      <c r="C633" s="121"/>
      <c r="D633" s="121"/>
      <c r="E633" s="121"/>
      <c r="F633" s="122"/>
      <c r="G633" s="119"/>
      <c r="H633" s="89"/>
      <c r="I633" s="89"/>
      <c r="J633" s="89"/>
      <c r="K633" s="90"/>
      <c r="L633" s="97">
        <f t="shared" si="4"/>
        <v>0.35828153840619648</v>
      </c>
      <c r="M633" s="92">
        <f t="shared" si="0"/>
        <v>0</v>
      </c>
      <c r="N633">
        <f t="shared" si="5"/>
        <v>623</v>
      </c>
      <c r="O633" s="93">
        <f t="shared" si="1"/>
        <v>0</v>
      </c>
      <c r="P633" s="94">
        <v>1</v>
      </c>
      <c r="Q633" s="95">
        <f t="shared" ca="1" si="2"/>
        <v>8496.0103328756177</v>
      </c>
    </row>
    <row r="634" spans="1:17" ht="13" x14ac:dyDescent="0.15">
      <c r="A634" s="96">
        <f t="shared" si="3"/>
        <v>624</v>
      </c>
      <c r="B634" s="120"/>
      <c r="C634" s="121"/>
      <c r="D634" s="121"/>
      <c r="E634" s="121"/>
      <c r="F634" s="122"/>
      <c r="G634" s="119"/>
      <c r="H634" s="89"/>
      <c r="I634" s="89"/>
      <c r="J634" s="89"/>
      <c r="K634" s="90"/>
      <c r="L634" s="97">
        <f t="shared" si="4"/>
        <v>0.3576907829971292</v>
      </c>
      <c r="M634" s="92">
        <f t="shared" si="0"/>
        <v>0</v>
      </c>
      <c r="N634">
        <f t="shared" si="5"/>
        <v>624</v>
      </c>
      <c r="O634" s="93">
        <f t="shared" si="1"/>
        <v>0</v>
      </c>
      <c r="P634" s="94">
        <v>1</v>
      </c>
      <c r="Q634" s="95">
        <f t="shared" ca="1" si="2"/>
        <v>8496.0103328756177</v>
      </c>
    </row>
    <row r="635" spans="1:17" ht="13" x14ac:dyDescent="0.15">
      <c r="A635" s="96">
        <f t="shared" si="3"/>
        <v>625</v>
      </c>
      <c r="B635" s="120"/>
      <c r="C635" s="121"/>
      <c r="D635" s="121"/>
      <c r="E635" s="121"/>
      <c r="F635" s="122"/>
      <c r="G635" s="119"/>
      <c r="H635" s="89"/>
      <c r="I635" s="89"/>
      <c r="J635" s="89"/>
      <c r="K635" s="90"/>
      <c r="L635" s="97">
        <f t="shared" si="4"/>
        <v>0.35710100165989073</v>
      </c>
      <c r="M635" s="92">
        <f t="shared" si="0"/>
        <v>0</v>
      </c>
      <c r="N635">
        <f t="shared" si="5"/>
        <v>625</v>
      </c>
      <c r="O635" s="93">
        <f t="shared" si="1"/>
        <v>0</v>
      </c>
      <c r="P635" s="94">
        <v>1</v>
      </c>
      <c r="Q635" s="95">
        <f t="shared" ca="1" si="2"/>
        <v>8496.0103328756177</v>
      </c>
    </row>
    <row r="636" spans="1:17" ht="13" x14ac:dyDescent="0.15">
      <c r="A636" s="96">
        <f t="shared" si="3"/>
        <v>626</v>
      </c>
      <c r="B636" s="120"/>
      <c r="C636" s="121"/>
      <c r="D636" s="121"/>
      <c r="E636" s="121"/>
      <c r="F636" s="122"/>
      <c r="G636" s="119"/>
      <c r="H636" s="89"/>
      <c r="I636" s="89"/>
      <c r="J636" s="89"/>
      <c r="K636" s="90"/>
      <c r="L636" s="97">
        <f t="shared" si="4"/>
        <v>0.35651219278837487</v>
      </c>
      <c r="M636" s="92">
        <f t="shared" si="0"/>
        <v>0</v>
      </c>
      <c r="N636">
        <f t="shared" si="5"/>
        <v>626</v>
      </c>
      <c r="O636" s="93">
        <f t="shared" si="1"/>
        <v>0</v>
      </c>
      <c r="P636" s="94">
        <v>1</v>
      </c>
      <c r="Q636" s="95">
        <f t="shared" ca="1" si="2"/>
        <v>8496.0103328756177</v>
      </c>
    </row>
    <row r="637" spans="1:17" ht="13" x14ac:dyDescent="0.15">
      <c r="A637" s="96">
        <f t="shared" si="3"/>
        <v>627</v>
      </c>
      <c r="B637" s="120"/>
      <c r="C637" s="121"/>
      <c r="D637" s="121"/>
      <c r="E637" s="121"/>
      <c r="F637" s="122"/>
      <c r="G637" s="119"/>
      <c r="H637" s="89"/>
      <c r="I637" s="89"/>
      <c r="J637" s="89"/>
      <c r="K637" s="90"/>
      <c r="L637" s="97">
        <f t="shared" si="4"/>
        <v>0.35592435477912365</v>
      </c>
      <c r="M637" s="92">
        <f t="shared" si="0"/>
        <v>0</v>
      </c>
      <c r="N637">
        <f t="shared" si="5"/>
        <v>627</v>
      </c>
      <c r="O637" s="93">
        <f t="shared" si="1"/>
        <v>0</v>
      </c>
      <c r="P637" s="94">
        <v>1</v>
      </c>
      <c r="Q637" s="95">
        <f t="shared" ca="1" si="2"/>
        <v>8496.0103328756177</v>
      </c>
    </row>
    <row r="638" spans="1:17" ht="13" x14ac:dyDescent="0.15">
      <c r="A638" s="96">
        <f t="shared" si="3"/>
        <v>628</v>
      </c>
      <c r="B638" s="120"/>
      <c r="C638" s="121"/>
      <c r="D638" s="121"/>
      <c r="E638" s="121"/>
      <c r="F638" s="122"/>
      <c r="G638" s="119"/>
      <c r="H638" s="89"/>
      <c r="I638" s="89"/>
      <c r="J638" s="89"/>
      <c r="K638" s="90"/>
      <c r="L638" s="97">
        <f t="shared" si="4"/>
        <v>0.35533748603132298</v>
      </c>
      <c r="M638" s="92">
        <f t="shared" si="0"/>
        <v>0</v>
      </c>
      <c r="N638">
        <f t="shared" si="5"/>
        <v>628</v>
      </c>
      <c r="O638" s="93">
        <f t="shared" si="1"/>
        <v>0</v>
      </c>
      <c r="P638" s="94">
        <v>1</v>
      </c>
      <c r="Q638" s="95">
        <f t="shared" ca="1" si="2"/>
        <v>8496.0103328756177</v>
      </c>
    </row>
    <row r="639" spans="1:17" ht="13" x14ac:dyDescent="0.15">
      <c r="A639" s="96">
        <f t="shared" si="3"/>
        <v>629</v>
      </c>
      <c r="B639" s="120"/>
      <c r="C639" s="121"/>
      <c r="D639" s="121"/>
      <c r="E639" s="121"/>
      <c r="F639" s="122"/>
      <c r="G639" s="119"/>
      <c r="H639" s="89"/>
      <c r="I639" s="89"/>
      <c r="J639" s="89"/>
      <c r="K639" s="90"/>
      <c r="L639" s="97">
        <f t="shared" si="4"/>
        <v>0.35475158494679826</v>
      </c>
      <c r="M639" s="92">
        <f t="shared" si="0"/>
        <v>0</v>
      </c>
      <c r="N639">
        <f t="shared" si="5"/>
        <v>629</v>
      </c>
      <c r="O639" s="93">
        <f t="shared" si="1"/>
        <v>0</v>
      </c>
      <c r="P639" s="94">
        <v>1</v>
      </c>
      <c r="Q639" s="95">
        <f t="shared" ca="1" si="2"/>
        <v>8496.0103328756177</v>
      </c>
    </row>
    <row r="640" spans="1:17" ht="13" x14ac:dyDescent="0.15">
      <c r="A640" s="96">
        <f t="shared" si="3"/>
        <v>630</v>
      </c>
      <c r="B640" s="120"/>
      <c r="C640" s="121"/>
      <c r="D640" s="121"/>
      <c r="E640" s="121"/>
      <c r="F640" s="122"/>
      <c r="G640" s="119"/>
      <c r="H640" s="89"/>
      <c r="I640" s="89"/>
      <c r="J640" s="89"/>
      <c r="K640" s="90"/>
      <c r="L640" s="97">
        <f t="shared" si="4"/>
        <v>0.35416664993001012</v>
      </c>
      <c r="M640" s="92">
        <f t="shared" si="0"/>
        <v>0</v>
      </c>
      <c r="N640">
        <f t="shared" si="5"/>
        <v>630</v>
      </c>
      <c r="O640" s="93">
        <f t="shared" si="1"/>
        <v>0</v>
      </c>
      <c r="P640" s="94">
        <v>1</v>
      </c>
      <c r="Q640" s="95">
        <f t="shared" ca="1" si="2"/>
        <v>8496.0103328756177</v>
      </c>
    </row>
    <row r="641" spans="1:17" ht="13" x14ac:dyDescent="0.15">
      <c r="A641" s="96">
        <f t="shared" si="3"/>
        <v>631</v>
      </c>
      <c r="B641" s="120"/>
      <c r="C641" s="121"/>
      <c r="D641" s="121"/>
      <c r="E641" s="121"/>
      <c r="F641" s="122"/>
      <c r="G641" s="119"/>
      <c r="H641" s="89"/>
      <c r="I641" s="89"/>
      <c r="J641" s="89"/>
      <c r="K641" s="90"/>
      <c r="L641" s="97">
        <f t="shared" si="4"/>
        <v>0.35358267938804999</v>
      </c>
      <c r="M641" s="92">
        <f t="shared" si="0"/>
        <v>0</v>
      </c>
      <c r="N641">
        <f t="shared" si="5"/>
        <v>631</v>
      </c>
      <c r="O641" s="93">
        <f t="shared" si="1"/>
        <v>0</v>
      </c>
      <c r="P641" s="94">
        <v>1</v>
      </c>
      <c r="Q641" s="95">
        <f t="shared" ca="1" si="2"/>
        <v>8496.0103328756177</v>
      </c>
    </row>
    <row r="642" spans="1:17" ht="13" x14ac:dyDescent="0.15">
      <c r="A642" s="96">
        <f t="shared" si="3"/>
        <v>632</v>
      </c>
      <c r="B642" s="120"/>
      <c r="C642" s="121"/>
      <c r="D642" s="121"/>
      <c r="E642" s="121"/>
      <c r="F642" s="122"/>
      <c r="G642" s="119"/>
      <c r="H642" s="89"/>
      <c r="I642" s="89"/>
      <c r="J642" s="89"/>
      <c r="K642" s="90"/>
      <c r="L642" s="97">
        <f t="shared" si="4"/>
        <v>0.35299967173063568</v>
      </c>
      <c r="M642" s="92">
        <f t="shared" si="0"/>
        <v>0</v>
      </c>
      <c r="N642">
        <f t="shared" si="5"/>
        <v>632</v>
      </c>
      <c r="O642" s="93">
        <f t="shared" si="1"/>
        <v>0</v>
      </c>
      <c r="P642" s="94">
        <v>1</v>
      </c>
      <c r="Q642" s="95">
        <f t="shared" ca="1" si="2"/>
        <v>8496.0103328756177</v>
      </c>
    </row>
    <row r="643" spans="1:17" ht="13" x14ac:dyDescent="0.15">
      <c r="A643" s="96">
        <f t="shared" si="3"/>
        <v>633</v>
      </c>
      <c r="B643" s="120"/>
      <c r="C643" s="121"/>
      <c r="D643" s="121"/>
      <c r="E643" s="121"/>
      <c r="F643" s="122"/>
      <c r="G643" s="119"/>
      <c r="H643" s="89"/>
      <c r="I643" s="89"/>
      <c r="J643" s="89"/>
      <c r="K643" s="90"/>
      <c r="L643" s="97">
        <f t="shared" si="4"/>
        <v>0.35241762537010729</v>
      </c>
      <c r="M643" s="92">
        <f t="shared" si="0"/>
        <v>0</v>
      </c>
      <c r="N643">
        <f t="shared" si="5"/>
        <v>633</v>
      </c>
      <c r="O643" s="93">
        <f t="shared" si="1"/>
        <v>0</v>
      </c>
      <c r="P643" s="94">
        <v>1</v>
      </c>
      <c r="Q643" s="95">
        <f t="shared" ca="1" si="2"/>
        <v>8496.0103328756177</v>
      </c>
    </row>
    <row r="644" spans="1:17" ht="13" x14ac:dyDescent="0.15">
      <c r="A644" s="96">
        <f t="shared" si="3"/>
        <v>634</v>
      </c>
      <c r="B644" s="120"/>
      <c r="C644" s="121"/>
      <c r="D644" s="121"/>
      <c r="E644" s="121"/>
      <c r="F644" s="122"/>
      <c r="G644" s="119"/>
      <c r="H644" s="89"/>
      <c r="I644" s="89"/>
      <c r="J644" s="89"/>
      <c r="K644" s="90"/>
      <c r="L644" s="97">
        <f t="shared" si="4"/>
        <v>0.35183653872142268</v>
      </c>
      <c r="M644" s="92">
        <f t="shared" si="0"/>
        <v>0</v>
      </c>
      <c r="N644">
        <f t="shared" si="5"/>
        <v>634</v>
      </c>
      <c r="O644" s="93">
        <f t="shared" si="1"/>
        <v>0</v>
      </c>
      <c r="P644" s="94">
        <v>1</v>
      </c>
      <c r="Q644" s="95">
        <f t="shared" ca="1" si="2"/>
        <v>8496.0103328756177</v>
      </c>
    </row>
    <row r="645" spans="1:17" ht="13" x14ac:dyDescent="0.15">
      <c r="A645" s="96">
        <f t="shared" si="3"/>
        <v>635</v>
      </c>
      <c r="B645" s="120"/>
      <c r="C645" s="121"/>
      <c r="D645" s="121"/>
      <c r="E645" s="121"/>
      <c r="F645" s="122"/>
      <c r="G645" s="119"/>
      <c r="H645" s="89"/>
      <c r="I645" s="89"/>
      <c r="J645" s="89"/>
      <c r="K645" s="90"/>
      <c r="L645" s="97">
        <f t="shared" si="4"/>
        <v>0.3512564102021532</v>
      </c>
      <c r="M645" s="92">
        <f t="shared" si="0"/>
        <v>0</v>
      </c>
      <c r="N645">
        <f t="shared" si="5"/>
        <v>635</v>
      </c>
      <c r="O645" s="93">
        <f t="shared" si="1"/>
        <v>0</v>
      </c>
      <c r="P645" s="94">
        <v>1</v>
      </c>
      <c r="Q645" s="95">
        <f t="shared" ca="1" si="2"/>
        <v>8496.0103328756177</v>
      </c>
    </row>
    <row r="646" spans="1:17" ht="13" x14ac:dyDescent="0.15">
      <c r="A646" s="96">
        <f t="shared" si="3"/>
        <v>636</v>
      </c>
      <c r="B646" s="120"/>
      <c r="C646" s="121"/>
      <c r="D646" s="121"/>
      <c r="E646" s="121"/>
      <c r="F646" s="122"/>
      <c r="G646" s="119"/>
      <c r="H646" s="89"/>
      <c r="I646" s="89"/>
      <c r="J646" s="89"/>
      <c r="K646" s="90"/>
      <c r="L646" s="97">
        <f t="shared" si="4"/>
        <v>0.35067723823247943</v>
      </c>
      <c r="M646" s="92">
        <f t="shared" si="0"/>
        <v>0</v>
      </c>
      <c r="N646">
        <f t="shared" si="5"/>
        <v>636</v>
      </c>
      <c r="O646" s="93">
        <f t="shared" si="1"/>
        <v>0</v>
      </c>
      <c r="P646" s="94">
        <v>1</v>
      </c>
      <c r="Q646" s="95">
        <f t="shared" ca="1" si="2"/>
        <v>8496.0103328756177</v>
      </c>
    </row>
    <row r="647" spans="1:17" ht="13" x14ac:dyDescent="0.15">
      <c r="A647" s="96">
        <f t="shared" si="3"/>
        <v>637</v>
      </c>
      <c r="B647" s="120"/>
      <c r="C647" s="121"/>
      <c r="D647" s="121"/>
      <c r="E647" s="121"/>
      <c r="F647" s="122"/>
      <c r="G647" s="119"/>
      <c r="H647" s="89"/>
      <c r="I647" s="89"/>
      <c r="J647" s="89"/>
      <c r="K647" s="90"/>
      <c r="L647" s="97">
        <f t="shared" si="4"/>
        <v>0.35009902123518682</v>
      </c>
      <c r="M647" s="92">
        <f t="shared" si="0"/>
        <v>0</v>
      </c>
      <c r="N647">
        <f t="shared" si="5"/>
        <v>637</v>
      </c>
      <c r="O647" s="93">
        <f t="shared" si="1"/>
        <v>0</v>
      </c>
      <c r="P647" s="94">
        <v>1</v>
      </c>
      <c r="Q647" s="95">
        <f t="shared" ca="1" si="2"/>
        <v>8496.0103328756177</v>
      </c>
    </row>
    <row r="648" spans="1:17" ht="13" x14ac:dyDescent="0.15">
      <c r="A648" s="96">
        <f t="shared" si="3"/>
        <v>638</v>
      </c>
      <c r="B648" s="120"/>
      <c r="C648" s="121"/>
      <c r="D648" s="121"/>
      <c r="E648" s="121"/>
      <c r="F648" s="122"/>
      <c r="G648" s="119"/>
      <c r="H648" s="89"/>
      <c r="I648" s="89"/>
      <c r="J648" s="89"/>
      <c r="K648" s="90"/>
      <c r="L648" s="97">
        <f t="shared" si="4"/>
        <v>0.34952175763566146</v>
      </c>
      <c r="M648" s="92">
        <f t="shared" si="0"/>
        <v>0</v>
      </c>
      <c r="N648">
        <f t="shared" si="5"/>
        <v>638</v>
      </c>
      <c r="O648" s="93">
        <f t="shared" si="1"/>
        <v>0</v>
      </c>
      <c r="P648" s="94">
        <v>1</v>
      </c>
      <c r="Q648" s="95">
        <f t="shared" ca="1" si="2"/>
        <v>8496.0103328756177</v>
      </c>
    </row>
    <row r="649" spans="1:17" ht="13" x14ac:dyDescent="0.15">
      <c r="A649" s="96">
        <f t="shared" si="3"/>
        <v>639</v>
      </c>
      <c r="B649" s="120"/>
      <c r="C649" s="121"/>
      <c r="D649" s="121"/>
      <c r="E649" s="121"/>
      <c r="F649" s="122"/>
      <c r="G649" s="119"/>
      <c r="H649" s="89"/>
      <c r="I649" s="89"/>
      <c r="J649" s="89"/>
      <c r="K649" s="90"/>
      <c r="L649" s="97">
        <f t="shared" si="4"/>
        <v>0.34894544586188575</v>
      </c>
      <c r="M649" s="92">
        <f t="shared" si="0"/>
        <v>0</v>
      </c>
      <c r="N649">
        <f t="shared" si="5"/>
        <v>639</v>
      </c>
      <c r="O649" s="93">
        <f t="shared" si="1"/>
        <v>0</v>
      </c>
      <c r="P649" s="94">
        <v>1</v>
      </c>
      <c r="Q649" s="95">
        <f t="shared" ca="1" si="2"/>
        <v>8496.0103328756177</v>
      </c>
    </row>
    <row r="650" spans="1:17" ht="13" x14ac:dyDescent="0.15">
      <c r="A650" s="96">
        <f t="shared" si="3"/>
        <v>640</v>
      </c>
      <c r="B650" s="120"/>
      <c r="C650" s="121"/>
      <c r="D650" s="121"/>
      <c r="E650" s="121"/>
      <c r="F650" s="122"/>
      <c r="G650" s="119"/>
      <c r="H650" s="89"/>
      <c r="I650" s="89"/>
      <c r="J650" s="89"/>
      <c r="K650" s="90"/>
      <c r="L650" s="97">
        <f t="shared" si="4"/>
        <v>0.34837008434443412</v>
      </c>
      <c r="M650" s="92">
        <f t="shared" si="0"/>
        <v>0</v>
      </c>
      <c r="N650">
        <f t="shared" si="5"/>
        <v>640</v>
      </c>
      <c r="O650" s="93">
        <f t="shared" si="1"/>
        <v>0</v>
      </c>
      <c r="P650" s="94">
        <v>1</v>
      </c>
      <c r="Q650" s="95">
        <f t="shared" ca="1" si="2"/>
        <v>8496.0103328756177</v>
      </c>
    </row>
    <row r="651" spans="1:17" ht="13" x14ac:dyDescent="0.15">
      <c r="A651" s="96">
        <f t="shared" si="3"/>
        <v>641</v>
      </c>
      <c r="B651" s="120"/>
      <c r="C651" s="121"/>
      <c r="D651" s="121"/>
      <c r="E651" s="121"/>
      <c r="F651" s="122"/>
      <c r="G651" s="119"/>
      <c r="H651" s="89"/>
      <c r="I651" s="89"/>
      <c r="J651" s="89"/>
      <c r="K651" s="90"/>
      <c r="L651" s="97">
        <f t="shared" si="4"/>
        <v>0.34779567151646873</v>
      </c>
      <c r="M651" s="92">
        <f t="shared" si="0"/>
        <v>0</v>
      </c>
      <c r="N651">
        <f t="shared" si="5"/>
        <v>641</v>
      </c>
      <c r="O651" s="93">
        <f t="shared" si="1"/>
        <v>0</v>
      </c>
      <c r="P651" s="94">
        <v>1</v>
      </c>
      <c r="Q651" s="95">
        <f t="shared" ca="1" si="2"/>
        <v>8496.0103328756177</v>
      </c>
    </row>
    <row r="652" spans="1:17" ht="13" x14ac:dyDescent="0.15">
      <c r="A652" s="96">
        <f t="shared" si="3"/>
        <v>642</v>
      </c>
      <c r="B652" s="120"/>
      <c r="C652" s="121"/>
      <c r="D652" s="121"/>
      <c r="E652" s="121"/>
      <c r="F652" s="122"/>
      <c r="G652" s="119"/>
      <c r="H652" s="89"/>
      <c r="I652" s="89"/>
      <c r="J652" s="89"/>
      <c r="K652" s="90"/>
      <c r="L652" s="97">
        <f t="shared" si="4"/>
        <v>0.34722220581373525</v>
      </c>
      <c r="M652" s="92">
        <f t="shared" si="0"/>
        <v>0</v>
      </c>
      <c r="N652">
        <f t="shared" si="5"/>
        <v>642</v>
      </c>
      <c r="O652" s="93">
        <f t="shared" si="1"/>
        <v>0</v>
      </c>
      <c r="P652" s="94">
        <v>1</v>
      </c>
      <c r="Q652" s="95">
        <f t="shared" ca="1" si="2"/>
        <v>8496.0103328756177</v>
      </c>
    </row>
    <row r="653" spans="1:17" ht="13" x14ac:dyDescent="0.15">
      <c r="A653" s="96">
        <f t="shared" si="3"/>
        <v>643</v>
      </c>
      <c r="B653" s="120"/>
      <c r="C653" s="121"/>
      <c r="D653" s="121"/>
      <c r="E653" s="121"/>
      <c r="F653" s="122"/>
      <c r="G653" s="119"/>
      <c r="H653" s="89"/>
      <c r="I653" s="89"/>
      <c r="J653" s="89"/>
      <c r="K653" s="90"/>
      <c r="L653" s="97">
        <f t="shared" si="4"/>
        <v>0.34664968567455862</v>
      </c>
      <c r="M653" s="92">
        <f t="shared" si="0"/>
        <v>0</v>
      </c>
      <c r="N653">
        <f t="shared" si="5"/>
        <v>643</v>
      </c>
      <c r="O653" s="93">
        <f t="shared" si="1"/>
        <v>0</v>
      </c>
      <c r="P653" s="94">
        <v>1</v>
      </c>
      <c r="Q653" s="95">
        <f t="shared" ca="1" si="2"/>
        <v>8496.0103328756177</v>
      </c>
    </row>
    <row r="654" spans="1:17" ht="13" x14ac:dyDescent="0.15">
      <c r="A654" s="96">
        <f t="shared" si="3"/>
        <v>644</v>
      </c>
      <c r="B654" s="120"/>
      <c r="C654" s="121"/>
      <c r="D654" s="121"/>
      <c r="E654" s="121"/>
      <c r="F654" s="122"/>
      <c r="G654" s="119"/>
      <c r="H654" s="89"/>
      <c r="I654" s="89"/>
      <c r="J654" s="89"/>
      <c r="K654" s="90"/>
      <c r="L654" s="97">
        <f t="shared" si="4"/>
        <v>0.3460781095398387</v>
      </c>
      <c r="M654" s="92">
        <f t="shared" si="0"/>
        <v>0</v>
      </c>
      <c r="N654">
        <f t="shared" si="5"/>
        <v>644</v>
      </c>
      <c r="O654" s="93">
        <f t="shared" si="1"/>
        <v>0</v>
      </c>
      <c r="P654" s="94">
        <v>1</v>
      </c>
      <c r="Q654" s="95">
        <f t="shared" ca="1" si="2"/>
        <v>8496.0103328756177</v>
      </c>
    </row>
    <row r="655" spans="1:17" ht="13" x14ac:dyDescent="0.15">
      <c r="A655" s="96">
        <f t="shared" si="3"/>
        <v>645</v>
      </c>
      <c r="B655" s="120"/>
      <c r="C655" s="121"/>
      <c r="D655" s="121"/>
      <c r="E655" s="121"/>
      <c r="F655" s="122"/>
      <c r="G655" s="119"/>
      <c r="H655" s="89"/>
      <c r="I655" s="89"/>
      <c r="J655" s="89"/>
      <c r="K655" s="90"/>
      <c r="L655" s="97">
        <f t="shared" si="4"/>
        <v>0.34550747585304614</v>
      </c>
      <c r="M655" s="92">
        <f t="shared" si="0"/>
        <v>0</v>
      </c>
      <c r="N655">
        <f t="shared" si="5"/>
        <v>645</v>
      </c>
      <c r="O655" s="93">
        <f t="shared" si="1"/>
        <v>0</v>
      </c>
      <c r="P655" s="94">
        <v>1</v>
      </c>
      <c r="Q655" s="95">
        <f t="shared" ca="1" si="2"/>
        <v>8496.0103328756177</v>
      </c>
    </row>
    <row r="656" spans="1:17" ht="13" x14ac:dyDescent="0.15">
      <c r="A656" s="96">
        <f t="shared" si="3"/>
        <v>646</v>
      </c>
      <c r="B656" s="120"/>
      <c r="C656" s="121"/>
      <c r="D656" s="121"/>
      <c r="E656" s="121"/>
      <c r="F656" s="122"/>
      <c r="G656" s="119"/>
      <c r="H656" s="89"/>
      <c r="I656" s="89"/>
      <c r="J656" s="89"/>
      <c r="K656" s="90"/>
      <c r="L656" s="97">
        <f t="shared" si="4"/>
        <v>0.34493778306021805</v>
      </c>
      <c r="M656" s="92">
        <f t="shared" si="0"/>
        <v>0</v>
      </c>
      <c r="N656">
        <f t="shared" si="5"/>
        <v>646</v>
      </c>
      <c r="O656" s="93">
        <f t="shared" si="1"/>
        <v>0</v>
      </c>
      <c r="P656" s="94">
        <v>1</v>
      </c>
      <c r="Q656" s="95">
        <f t="shared" ca="1" si="2"/>
        <v>8496.0103328756177</v>
      </c>
    </row>
    <row r="657" spans="1:17" ht="13" x14ac:dyDescent="0.15">
      <c r="A657" s="96">
        <f t="shared" si="3"/>
        <v>647</v>
      </c>
      <c r="B657" s="120"/>
      <c r="C657" s="121"/>
      <c r="D657" s="121"/>
      <c r="E657" s="121"/>
      <c r="F657" s="122"/>
      <c r="G657" s="119"/>
      <c r="H657" s="89"/>
      <c r="I657" s="89"/>
      <c r="J657" s="89"/>
      <c r="K657" s="90"/>
      <c r="L657" s="97">
        <f t="shared" si="4"/>
        <v>0.34436902960995386</v>
      </c>
      <c r="M657" s="92">
        <f t="shared" si="0"/>
        <v>0</v>
      </c>
      <c r="N657">
        <f t="shared" si="5"/>
        <v>647</v>
      </c>
      <c r="O657" s="93">
        <f t="shared" si="1"/>
        <v>0</v>
      </c>
      <c r="P657" s="94">
        <v>1</v>
      </c>
      <c r="Q657" s="95">
        <f t="shared" ca="1" si="2"/>
        <v>8496.0103328756177</v>
      </c>
    </row>
    <row r="658" spans="1:17" ht="13" x14ac:dyDescent="0.15">
      <c r="A658" s="96">
        <f t="shared" si="3"/>
        <v>648</v>
      </c>
      <c r="B658" s="120"/>
      <c r="C658" s="121"/>
      <c r="D658" s="121"/>
      <c r="E658" s="121"/>
      <c r="F658" s="122"/>
      <c r="G658" s="119"/>
      <c r="H658" s="89"/>
      <c r="I658" s="89"/>
      <c r="J658" s="89"/>
      <c r="K658" s="90"/>
      <c r="L658" s="97">
        <f t="shared" si="4"/>
        <v>0.34380121395341096</v>
      </c>
      <c r="M658" s="92">
        <f t="shared" si="0"/>
        <v>0</v>
      </c>
      <c r="N658">
        <f t="shared" si="5"/>
        <v>648</v>
      </c>
      <c r="O658" s="93">
        <f t="shared" si="1"/>
        <v>0</v>
      </c>
      <c r="P658" s="94">
        <v>1</v>
      </c>
      <c r="Q658" s="95">
        <f t="shared" ca="1" si="2"/>
        <v>8496.0103328756177</v>
      </c>
    </row>
    <row r="659" spans="1:17" ht="13" x14ac:dyDescent="0.15">
      <c r="A659" s="96">
        <f t="shared" si="3"/>
        <v>649</v>
      </c>
      <c r="B659" s="120"/>
      <c r="C659" s="121"/>
      <c r="D659" s="121"/>
      <c r="E659" s="121"/>
      <c r="F659" s="122"/>
      <c r="G659" s="119"/>
      <c r="H659" s="89"/>
      <c r="I659" s="89"/>
      <c r="J659" s="89"/>
      <c r="K659" s="90"/>
      <c r="L659" s="97">
        <f t="shared" si="4"/>
        <v>0.34323433454430058</v>
      </c>
      <c r="M659" s="92">
        <f t="shared" si="0"/>
        <v>0</v>
      </c>
      <c r="N659">
        <f t="shared" si="5"/>
        <v>649</v>
      </c>
      <c r="O659" s="93">
        <f t="shared" si="1"/>
        <v>0</v>
      </c>
      <c r="P659" s="94">
        <v>1</v>
      </c>
      <c r="Q659" s="95">
        <f t="shared" ca="1" si="2"/>
        <v>8496.0103328756177</v>
      </c>
    </row>
    <row r="660" spans="1:17" ht="13" x14ac:dyDescent="0.15">
      <c r="A660" s="96">
        <f t="shared" si="3"/>
        <v>650</v>
      </c>
      <c r="B660" s="120"/>
      <c r="C660" s="121"/>
      <c r="D660" s="121"/>
      <c r="E660" s="121"/>
      <c r="F660" s="122"/>
      <c r="G660" s="119"/>
      <c r="H660" s="89"/>
      <c r="I660" s="89"/>
      <c r="J660" s="89"/>
      <c r="K660" s="90"/>
      <c r="L660" s="97">
        <f t="shared" si="4"/>
        <v>0.34266838983888359</v>
      </c>
      <c r="M660" s="92">
        <f t="shared" si="0"/>
        <v>0</v>
      </c>
      <c r="N660">
        <f t="shared" si="5"/>
        <v>650</v>
      </c>
      <c r="O660" s="93">
        <f t="shared" si="1"/>
        <v>0</v>
      </c>
      <c r="P660" s="94">
        <v>1</v>
      </c>
      <c r="Q660" s="95">
        <f t="shared" ca="1" si="2"/>
        <v>8496.0103328756177</v>
      </c>
    </row>
    <row r="661" spans="1:17" ht="13" x14ac:dyDescent="0.15">
      <c r="A661" s="96">
        <f t="shared" si="3"/>
        <v>651</v>
      </c>
      <c r="B661" s="120"/>
      <c r="C661" s="121"/>
      <c r="D661" s="121"/>
      <c r="E661" s="121"/>
      <c r="F661" s="122"/>
      <c r="G661" s="119"/>
      <c r="H661" s="89"/>
      <c r="I661" s="89"/>
      <c r="J661" s="89"/>
      <c r="K661" s="90"/>
      <c r="L661" s="97">
        <f t="shared" si="4"/>
        <v>0.34210337829596621</v>
      </c>
      <c r="M661" s="92">
        <f t="shared" si="0"/>
        <v>0</v>
      </c>
      <c r="N661">
        <f t="shared" si="5"/>
        <v>651</v>
      </c>
      <c r="O661" s="93">
        <f t="shared" si="1"/>
        <v>0</v>
      </c>
      <c r="P661" s="94">
        <v>1</v>
      </c>
      <c r="Q661" s="95">
        <f t="shared" ca="1" si="2"/>
        <v>8496.0103328756177</v>
      </c>
    </row>
    <row r="662" spans="1:17" ht="13" x14ac:dyDescent="0.15">
      <c r="A662" s="96">
        <f t="shared" si="3"/>
        <v>652</v>
      </c>
      <c r="B662" s="120"/>
      <c r="C662" s="121"/>
      <c r="D662" s="121"/>
      <c r="E662" s="121"/>
      <c r="F662" s="122"/>
      <c r="G662" s="119"/>
      <c r="H662" s="89"/>
      <c r="I662" s="89"/>
      <c r="J662" s="89"/>
      <c r="K662" s="90"/>
      <c r="L662" s="97">
        <f t="shared" si="4"/>
        <v>0.34153929837689595</v>
      </c>
      <c r="M662" s="92">
        <f t="shared" si="0"/>
        <v>0</v>
      </c>
      <c r="N662">
        <f t="shared" si="5"/>
        <v>652</v>
      </c>
      <c r="O662" s="93">
        <f t="shared" si="1"/>
        <v>0</v>
      </c>
      <c r="P662" s="94">
        <v>1</v>
      </c>
      <c r="Q662" s="95">
        <f t="shared" ca="1" si="2"/>
        <v>8496.0103328756177</v>
      </c>
    </row>
    <row r="663" spans="1:17" ht="13" x14ac:dyDescent="0.15">
      <c r="A663" s="96">
        <f t="shared" si="3"/>
        <v>653</v>
      </c>
      <c r="B663" s="120"/>
      <c r="C663" s="121"/>
      <c r="D663" s="121"/>
      <c r="E663" s="121"/>
      <c r="F663" s="122"/>
      <c r="G663" s="119"/>
      <c r="H663" s="89"/>
      <c r="I663" s="89"/>
      <c r="J663" s="89"/>
      <c r="K663" s="90"/>
      <c r="L663" s="97">
        <f t="shared" si="4"/>
        <v>0.34097614854555736</v>
      </c>
      <c r="M663" s="92">
        <f t="shared" si="0"/>
        <v>0</v>
      </c>
      <c r="N663">
        <f t="shared" si="5"/>
        <v>653</v>
      </c>
      <c r="O663" s="93">
        <f t="shared" si="1"/>
        <v>0</v>
      </c>
      <c r="P663" s="94">
        <v>1</v>
      </c>
      <c r="Q663" s="95">
        <f t="shared" ca="1" si="2"/>
        <v>8496.0103328756177</v>
      </c>
    </row>
    <row r="664" spans="1:17" ht="13" x14ac:dyDescent="0.15">
      <c r="A664" s="96">
        <f t="shared" si="3"/>
        <v>654</v>
      </c>
      <c r="B664" s="120"/>
      <c r="C664" s="121"/>
      <c r="D664" s="121"/>
      <c r="E664" s="121"/>
      <c r="F664" s="122"/>
      <c r="G664" s="119"/>
      <c r="H664" s="89"/>
      <c r="I664" s="89"/>
      <c r="J664" s="89"/>
      <c r="K664" s="90"/>
      <c r="L664" s="97">
        <f t="shared" si="4"/>
        <v>0.34041392726836767</v>
      </c>
      <c r="M664" s="92">
        <f t="shared" si="0"/>
        <v>0</v>
      </c>
      <c r="N664">
        <f t="shared" si="5"/>
        <v>654</v>
      </c>
      <c r="O664" s="93">
        <f t="shared" si="1"/>
        <v>0</v>
      </c>
      <c r="P664" s="94">
        <v>1</v>
      </c>
      <c r="Q664" s="95">
        <f t="shared" ca="1" si="2"/>
        <v>8496.0103328756177</v>
      </c>
    </row>
    <row r="665" spans="1:17" ht="13" x14ac:dyDescent="0.15">
      <c r="A665" s="96">
        <f t="shared" si="3"/>
        <v>655</v>
      </c>
      <c r="B665" s="120"/>
      <c r="C665" s="121"/>
      <c r="D665" s="121"/>
      <c r="E665" s="121"/>
      <c r="F665" s="122"/>
      <c r="G665" s="119"/>
      <c r="H665" s="89"/>
      <c r="I665" s="89"/>
      <c r="J665" s="89"/>
      <c r="K665" s="90"/>
      <c r="L665" s="97">
        <f t="shared" si="4"/>
        <v>0.33985263301427293</v>
      </c>
      <c r="M665" s="92">
        <f t="shared" si="0"/>
        <v>0</v>
      </c>
      <c r="N665">
        <f t="shared" si="5"/>
        <v>655</v>
      </c>
      <c r="O665" s="93">
        <f t="shared" si="1"/>
        <v>0</v>
      </c>
      <c r="P665" s="94">
        <v>1</v>
      </c>
      <c r="Q665" s="95">
        <f t="shared" ca="1" si="2"/>
        <v>8496.0103328756177</v>
      </c>
    </row>
    <row r="666" spans="1:17" ht="13" x14ac:dyDescent="0.15">
      <c r="A666" s="96">
        <f t="shared" si="3"/>
        <v>656</v>
      </c>
      <c r="B666" s="120"/>
      <c r="C666" s="121"/>
      <c r="D666" s="121"/>
      <c r="E666" s="121"/>
      <c r="F666" s="122"/>
      <c r="G666" s="119"/>
      <c r="H666" s="89"/>
      <c r="I666" s="89"/>
      <c r="J666" s="89"/>
      <c r="K666" s="90"/>
      <c r="L666" s="97">
        <f t="shared" si="4"/>
        <v>0.33929226425474363</v>
      </c>
      <c r="M666" s="92">
        <f t="shared" si="0"/>
        <v>0</v>
      </c>
      <c r="N666">
        <f t="shared" si="5"/>
        <v>656</v>
      </c>
      <c r="O666" s="93">
        <f t="shared" si="1"/>
        <v>0</v>
      </c>
      <c r="P666" s="94">
        <v>1</v>
      </c>
      <c r="Q666" s="95">
        <f t="shared" ca="1" si="2"/>
        <v>8496.0103328756177</v>
      </c>
    </row>
    <row r="667" spans="1:17" ht="13" x14ac:dyDescent="0.15">
      <c r="A667" s="96">
        <f t="shared" si="3"/>
        <v>657</v>
      </c>
      <c r="B667" s="120"/>
      <c r="C667" s="121"/>
      <c r="D667" s="121"/>
      <c r="E667" s="121"/>
      <c r="F667" s="122"/>
      <c r="G667" s="119"/>
      <c r="H667" s="89"/>
      <c r="I667" s="89"/>
      <c r="J667" s="89"/>
      <c r="K667" s="90"/>
      <c r="L667" s="97">
        <f t="shared" si="4"/>
        <v>0.33873281946377054</v>
      </c>
      <c r="M667" s="92">
        <f t="shared" si="0"/>
        <v>0</v>
      </c>
      <c r="N667">
        <f t="shared" si="5"/>
        <v>657</v>
      </c>
      <c r="O667" s="93">
        <f t="shared" si="1"/>
        <v>0</v>
      </c>
      <c r="P667" s="94">
        <v>1</v>
      </c>
      <c r="Q667" s="95">
        <f t="shared" ca="1" si="2"/>
        <v>8496.0103328756177</v>
      </c>
    </row>
    <row r="668" spans="1:17" ht="13" x14ac:dyDescent="0.15">
      <c r="A668" s="96">
        <f t="shared" si="3"/>
        <v>658</v>
      </c>
      <c r="B668" s="120"/>
      <c r="C668" s="121"/>
      <c r="D668" s="121"/>
      <c r="E668" s="121"/>
      <c r="F668" s="122"/>
      <c r="G668" s="119"/>
      <c r="H668" s="89"/>
      <c r="I668" s="89"/>
      <c r="J668" s="89"/>
      <c r="K668" s="90"/>
      <c r="L668" s="97">
        <f t="shared" si="4"/>
        <v>0.33817429711786068</v>
      </c>
      <c r="M668" s="92">
        <f t="shared" si="0"/>
        <v>0</v>
      </c>
      <c r="N668">
        <f t="shared" si="5"/>
        <v>658</v>
      </c>
      <c r="O668" s="93">
        <f t="shared" si="1"/>
        <v>0</v>
      </c>
      <c r="P668" s="94">
        <v>1</v>
      </c>
      <c r="Q668" s="95">
        <f t="shared" ca="1" si="2"/>
        <v>8496.0103328756177</v>
      </c>
    </row>
    <row r="669" spans="1:17" ht="13" x14ac:dyDescent="0.15">
      <c r="A669" s="96">
        <f t="shared" si="3"/>
        <v>659</v>
      </c>
      <c r="B669" s="120"/>
      <c r="C669" s="121"/>
      <c r="D669" s="121"/>
      <c r="E669" s="121"/>
      <c r="F669" s="122"/>
      <c r="G669" s="119"/>
      <c r="H669" s="89"/>
      <c r="I669" s="89"/>
      <c r="J669" s="89"/>
      <c r="K669" s="90"/>
      <c r="L669" s="97">
        <f t="shared" si="4"/>
        <v>0.33761669569603303</v>
      </c>
      <c r="M669" s="92">
        <f t="shared" si="0"/>
        <v>0</v>
      </c>
      <c r="N669">
        <f t="shared" si="5"/>
        <v>659</v>
      </c>
      <c r="O669" s="93">
        <f t="shared" si="1"/>
        <v>0</v>
      </c>
      <c r="P669" s="94">
        <v>1</v>
      </c>
      <c r="Q669" s="95">
        <f t="shared" ca="1" si="2"/>
        <v>8496.0103328756177</v>
      </c>
    </row>
    <row r="670" spans="1:17" ht="13" x14ac:dyDescent="0.15">
      <c r="A670" s="96">
        <f t="shared" si="3"/>
        <v>660</v>
      </c>
      <c r="B670" s="120"/>
      <c r="C670" s="121"/>
      <c r="D670" s="121"/>
      <c r="E670" s="121"/>
      <c r="F670" s="122"/>
      <c r="G670" s="119"/>
      <c r="H670" s="89"/>
      <c r="I670" s="89"/>
      <c r="J670" s="89"/>
      <c r="K670" s="90"/>
      <c r="L670" s="97">
        <f t="shared" si="4"/>
        <v>0.33706001367981447</v>
      </c>
      <c r="M670" s="92">
        <f t="shared" si="0"/>
        <v>0</v>
      </c>
      <c r="N670">
        <f t="shared" si="5"/>
        <v>660</v>
      </c>
      <c r="O670" s="93">
        <f t="shared" si="1"/>
        <v>0</v>
      </c>
      <c r="P670" s="94">
        <v>1</v>
      </c>
      <c r="Q670" s="95">
        <f t="shared" ca="1" si="2"/>
        <v>8496.0103328756177</v>
      </c>
    </row>
    <row r="671" spans="1:17" ht="13" x14ac:dyDescent="0.15">
      <c r="A671" s="96">
        <f t="shared" si="3"/>
        <v>661</v>
      </c>
      <c r="B671" s="120"/>
      <c r="C671" s="121"/>
      <c r="D671" s="121"/>
      <c r="E671" s="121"/>
      <c r="F671" s="122"/>
      <c r="G671" s="119"/>
      <c r="H671" s="89"/>
      <c r="I671" s="89"/>
      <c r="J671" s="89"/>
      <c r="K671" s="90"/>
      <c r="L671" s="97">
        <f t="shared" si="4"/>
        <v>0.33650424955323566</v>
      </c>
      <c r="M671" s="92">
        <f t="shared" si="0"/>
        <v>0</v>
      </c>
      <c r="N671">
        <f t="shared" si="5"/>
        <v>661</v>
      </c>
      <c r="O671" s="93">
        <f t="shared" si="1"/>
        <v>0</v>
      </c>
      <c r="P671" s="94">
        <v>1</v>
      </c>
      <c r="Q671" s="95">
        <f t="shared" ca="1" si="2"/>
        <v>8496.0103328756177</v>
      </c>
    </row>
    <row r="672" spans="1:17" ht="13" x14ac:dyDescent="0.15">
      <c r="A672" s="96">
        <f t="shared" si="3"/>
        <v>662</v>
      </c>
      <c r="B672" s="120"/>
      <c r="C672" s="121"/>
      <c r="D672" s="121"/>
      <c r="E672" s="121"/>
      <c r="F672" s="122"/>
      <c r="G672" s="119"/>
      <c r="H672" s="89"/>
      <c r="I672" s="89"/>
      <c r="J672" s="89"/>
      <c r="K672" s="90"/>
      <c r="L672" s="97">
        <f t="shared" si="4"/>
        <v>0.33594940180282684</v>
      </c>
      <c r="M672" s="92">
        <f t="shared" si="0"/>
        <v>0</v>
      </c>
      <c r="N672">
        <f t="shared" si="5"/>
        <v>662</v>
      </c>
      <c r="O672" s="93">
        <f t="shared" si="1"/>
        <v>0</v>
      </c>
      <c r="P672" s="94">
        <v>1</v>
      </c>
      <c r="Q672" s="95">
        <f t="shared" ca="1" si="2"/>
        <v>8496.0103328756177</v>
      </c>
    </row>
    <row r="673" spans="1:17" ht="13" x14ac:dyDescent="0.15">
      <c r="A673" s="96">
        <f t="shared" si="3"/>
        <v>663</v>
      </c>
      <c r="B673" s="120"/>
      <c r="C673" s="121"/>
      <c r="D673" s="121"/>
      <c r="E673" s="121"/>
      <c r="F673" s="122"/>
      <c r="G673" s="119"/>
      <c r="H673" s="89"/>
      <c r="I673" s="89"/>
      <c r="J673" s="89"/>
      <c r="K673" s="90"/>
      <c r="L673" s="97">
        <f t="shared" si="4"/>
        <v>0.33539546891761374</v>
      </c>
      <c r="M673" s="92">
        <f t="shared" si="0"/>
        <v>0</v>
      </c>
      <c r="N673">
        <f t="shared" si="5"/>
        <v>663</v>
      </c>
      <c r="O673" s="93">
        <f t="shared" si="1"/>
        <v>0</v>
      </c>
      <c r="P673" s="94">
        <v>1</v>
      </c>
      <c r="Q673" s="95">
        <f t="shared" ca="1" si="2"/>
        <v>8496.0103328756177</v>
      </c>
    </row>
    <row r="674" spans="1:17" ht="13" x14ac:dyDescent="0.15">
      <c r="A674" s="96">
        <f t="shared" si="3"/>
        <v>664</v>
      </c>
      <c r="B674" s="120"/>
      <c r="C674" s="121"/>
      <c r="D674" s="121"/>
      <c r="E674" s="121"/>
      <c r="F674" s="122"/>
      <c r="G674" s="119"/>
      <c r="H674" s="89"/>
      <c r="I674" s="89"/>
      <c r="J674" s="89"/>
      <c r="K674" s="90"/>
      <c r="L674" s="97">
        <f t="shared" si="4"/>
        <v>0.33484244938911351</v>
      </c>
      <c r="M674" s="92">
        <f t="shared" si="0"/>
        <v>0</v>
      </c>
      <c r="N674">
        <f t="shared" si="5"/>
        <v>664</v>
      </c>
      <c r="O674" s="93">
        <f t="shared" si="1"/>
        <v>0</v>
      </c>
      <c r="P674" s="94">
        <v>1</v>
      </c>
      <c r="Q674" s="95">
        <f t="shared" ca="1" si="2"/>
        <v>8496.0103328756177</v>
      </c>
    </row>
    <row r="675" spans="1:17" ht="13" x14ac:dyDescent="0.15">
      <c r="A675" s="96">
        <f t="shared" si="3"/>
        <v>665</v>
      </c>
      <c r="B675" s="120"/>
      <c r="C675" s="121"/>
      <c r="D675" s="121"/>
      <c r="E675" s="121"/>
      <c r="F675" s="122"/>
      <c r="G675" s="119"/>
      <c r="H675" s="89"/>
      <c r="I675" s="89"/>
      <c r="J675" s="89"/>
      <c r="K675" s="90"/>
      <c r="L675" s="97">
        <f t="shared" si="4"/>
        <v>0.33429034171133054</v>
      </c>
      <c r="M675" s="92">
        <f t="shared" si="0"/>
        <v>0</v>
      </c>
      <c r="N675">
        <f t="shared" si="5"/>
        <v>665</v>
      </c>
      <c r="O675" s="93">
        <f t="shared" si="1"/>
        <v>0</v>
      </c>
      <c r="P675" s="94">
        <v>1</v>
      </c>
      <c r="Q675" s="95">
        <f t="shared" ca="1" si="2"/>
        <v>8496.0103328756177</v>
      </c>
    </row>
    <row r="676" spans="1:17" ht="13" x14ac:dyDescent="0.15">
      <c r="A676" s="96">
        <f t="shared" si="3"/>
        <v>666</v>
      </c>
      <c r="B676" s="120"/>
      <c r="C676" s="121"/>
      <c r="D676" s="121"/>
      <c r="E676" s="121"/>
      <c r="F676" s="122"/>
      <c r="G676" s="119"/>
      <c r="H676" s="89"/>
      <c r="I676" s="89"/>
      <c r="J676" s="89"/>
      <c r="K676" s="90"/>
      <c r="L676" s="97">
        <f t="shared" si="4"/>
        <v>0.33373914438075242</v>
      </c>
      <c r="M676" s="92">
        <f t="shared" si="0"/>
        <v>0</v>
      </c>
      <c r="N676">
        <f t="shared" si="5"/>
        <v>666</v>
      </c>
      <c r="O676" s="93">
        <f t="shared" si="1"/>
        <v>0</v>
      </c>
      <c r="P676" s="94">
        <v>1</v>
      </c>
      <c r="Q676" s="95">
        <f t="shared" ca="1" si="2"/>
        <v>8496.0103328756177</v>
      </c>
    </row>
    <row r="677" spans="1:17" ht="13" x14ac:dyDescent="0.15">
      <c r="A677" s="96">
        <f t="shared" si="3"/>
        <v>667</v>
      </c>
      <c r="B677" s="120"/>
      <c r="C677" s="121"/>
      <c r="D677" s="121"/>
      <c r="E677" s="121"/>
      <c r="F677" s="122"/>
      <c r="G677" s="119"/>
      <c r="H677" s="89"/>
      <c r="I677" s="89"/>
      <c r="J677" s="89"/>
      <c r="K677" s="90"/>
      <c r="L677" s="97">
        <f t="shared" si="4"/>
        <v>0.33318885589634584</v>
      </c>
      <c r="M677" s="92">
        <f t="shared" si="0"/>
        <v>0</v>
      </c>
      <c r="N677">
        <f t="shared" si="5"/>
        <v>667</v>
      </c>
      <c r="O677" s="93">
        <f t="shared" si="1"/>
        <v>0</v>
      </c>
      <c r="P677" s="94">
        <v>1</v>
      </c>
      <c r="Q677" s="95">
        <f t="shared" ca="1" si="2"/>
        <v>8496.0103328756177</v>
      </c>
    </row>
    <row r="678" spans="1:17" ht="13" x14ac:dyDescent="0.15">
      <c r="A678" s="96">
        <f t="shared" si="3"/>
        <v>668</v>
      </c>
      <c r="B678" s="120"/>
      <c r="C678" s="121"/>
      <c r="D678" s="121"/>
      <c r="E678" s="121"/>
      <c r="F678" s="122"/>
      <c r="G678" s="119"/>
      <c r="H678" s="89"/>
      <c r="I678" s="89"/>
      <c r="J678" s="89"/>
      <c r="K678" s="90"/>
      <c r="L678" s="97">
        <f t="shared" si="4"/>
        <v>0.33263947475955241</v>
      </c>
      <c r="M678" s="92">
        <f t="shared" si="0"/>
        <v>0</v>
      </c>
      <c r="N678">
        <f t="shared" si="5"/>
        <v>668</v>
      </c>
      <c r="O678" s="93">
        <f t="shared" si="1"/>
        <v>0</v>
      </c>
      <c r="P678" s="94">
        <v>1</v>
      </c>
      <c r="Q678" s="95">
        <f t="shared" ca="1" si="2"/>
        <v>8496.0103328756177</v>
      </c>
    </row>
    <row r="679" spans="1:17" ht="13" x14ac:dyDescent="0.15">
      <c r="A679" s="96">
        <f t="shared" si="3"/>
        <v>669</v>
      </c>
      <c r="B679" s="120"/>
      <c r="C679" s="121"/>
      <c r="D679" s="121"/>
      <c r="E679" s="121"/>
      <c r="F679" s="122"/>
      <c r="G679" s="119"/>
      <c r="H679" s="89"/>
      <c r="I679" s="89"/>
      <c r="J679" s="89"/>
      <c r="K679" s="90"/>
      <c r="L679" s="97">
        <f t="shared" si="4"/>
        <v>0.33209099947428466</v>
      </c>
      <c r="M679" s="92">
        <f t="shared" si="0"/>
        <v>0</v>
      </c>
      <c r="N679">
        <f t="shared" si="5"/>
        <v>669</v>
      </c>
      <c r="O679" s="93">
        <f t="shared" si="1"/>
        <v>0</v>
      </c>
      <c r="P679" s="94">
        <v>1</v>
      </c>
      <c r="Q679" s="95">
        <f t="shared" ca="1" si="2"/>
        <v>8496.0103328756177</v>
      </c>
    </row>
    <row r="680" spans="1:17" ht="13" x14ac:dyDescent="0.15">
      <c r="A680" s="96">
        <f t="shared" si="3"/>
        <v>670</v>
      </c>
      <c r="B680" s="120"/>
      <c r="C680" s="121"/>
      <c r="D680" s="121"/>
      <c r="E680" s="121"/>
      <c r="F680" s="122"/>
      <c r="G680" s="119"/>
      <c r="H680" s="89"/>
      <c r="I680" s="89"/>
      <c r="J680" s="89"/>
      <c r="K680" s="90"/>
      <c r="L680" s="97">
        <f t="shared" si="4"/>
        <v>0.33154342854692204</v>
      </c>
      <c r="M680" s="92">
        <f t="shared" si="0"/>
        <v>0</v>
      </c>
      <c r="N680">
        <f t="shared" si="5"/>
        <v>670</v>
      </c>
      <c r="O680" s="93">
        <f t="shared" si="1"/>
        <v>0</v>
      </c>
      <c r="P680" s="94">
        <v>1</v>
      </c>
      <c r="Q680" s="95">
        <f t="shared" ca="1" si="2"/>
        <v>8496.0103328756177</v>
      </c>
    </row>
    <row r="681" spans="1:17" ht="13" x14ac:dyDescent="0.15">
      <c r="A681" s="96">
        <f t="shared" si="3"/>
        <v>671</v>
      </c>
      <c r="B681" s="120"/>
      <c r="C681" s="121"/>
      <c r="D681" s="121"/>
      <c r="E681" s="121"/>
      <c r="F681" s="122"/>
      <c r="G681" s="119"/>
      <c r="H681" s="89"/>
      <c r="I681" s="89"/>
      <c r="J681" s="89"/>
      <c r="K681" s="90"/>
      <c r="L681" s="97">
        <f t="shared" si="4"/>
        <v>0.33099676048630666</v>
      </c>
      <c r="M681" s="92">
        <f t="shared" si="0"/>
        <v>0</v>
      </c>
      <c r="N681">
        <f t="shared" si="5"/>
        <v>671</v>
      </c>
      <c r="O681" s="93">
        <f t="shared" si="1"/>
        <v>0</v>
      </c>
      <c r="P681" s="94">
        <v>1</v>
      </c>
      <c r="Q681" s="95">
        <f t="shared" ca="1" si="2"/>
        <v>8496.0103328756177</v>
      </c>
    </row>
    <row r="682" spans="1:17" ht="13" x14ac:dyDescent="0.15">
      <c r="A682" s="96">
        <f t="shared" si="3"/>
        <v>672</v>
      </c>
      <c r="B682" s="120"/>
      <c r="C682" s="121"/>
      <c r="D682" s="121"/>
      <c r="E682" s="121"/>
      <c r="F682" s="122"/>
      <c r="G682" s="119"/>
      <c r="H682" s="89"/>
      <c r="I682" s="89"/>
      <c r="J682" s="89"/>
      <c r="K682" s="90"/>
      <c r="L682" s="97">
        <f t="shared" si="4"/>
        <v>0.33045099380373943</v>
      </c>
      <c r="M682" s="92">
        <f t="shared" si="0"/>
        <v>0</v>
      </c>
      <c r="N682">
        <f t="shared" si="5"/>
        <v>672</v>
      </c>
      <c r="O682" s="93">
        <f t="shared" si="1"/>
        <v>0</v>
      </c>
      <c r="P682" s="94">
        <v>1</v>
      </c>
      <c r="Q682" s="95">
        <f t="shared" ca="1" si="2"/>
        <v>8496.0103328756177</v>
      </c>
    </row>
    <row r="683" spans="1:17" ht="13" x14ac:dyDescent="0.15">
      <c r="A683" s="96">
        <f t="shared" si="3"/>
        <v>673</v>
      </c>
      <c r="B683" s="120"/>
      <c r="C683" s="121"/>
      <c r="D683" s="121"/>
      <c r="E683" s="121"/>
      <c r="F683" s="122"/>
      <c r="G683" s="119"/>
      <c r="H683" s="89"/>
      <c r="I683" s="89"/>
      <c r="J683" s="89"/>
      <c r="K683" s="90"/>
      <c r="L683" s="97">
        <f t="shared" si="4"/>
        <v>0.32990612701297589</v>
      </c>
      <c r="M683" s="92">
        <f t="shared" si="0"/>
        <v>0</v>
      </c>
      <c r="N683">
        <f t="shared" si="5"/>
        <v>673</v>
      </c>
      <c r="O683" s="93">
        <f t="shared" si="1"/>
        <v>0</v>
      </c>
      <c r="P683" s="94">
        <v>1</v>
      </c>
      <c r="Q683" s="95">
        <f t="shared" ca="1" si="2"/>
        <v>8496.0103328756177</v>
      </c>
    </row>
    <row r="684" spans="1:17" ht="13" x14ac:dyDescent="0.15">
      <c r="A684" s="96">
        <f t="shared" si="3"/>
        <v>674</v>
      </c>
      <c r="B684" s="120"/>
      <c r="C684" s="121"/>
      <c r="D684" s="121"/>
      <c r="E684" s="121"/>
      <c r="F684" s="122"/>
      <c r="G684" s="119"/>
      <c r="H684" s="89"/>
      <c r="I684" s="89"/>
      <c r="J684" s="89"/>
      <c r="K684" s="90"/>
      <c r="L684" s="97">
        <f t="shared" si="4"/>
        <v>0.32936215863022211</v>
      </c>
      <c r="M684" s="92">
        <f t="shared" si="0"/>
        <v>0</v>
      </c>
      <c r="N684">
        <f t="shared" si="5"/>
        <v>674</v>
      </c>
      <c r="O684" s="93">
        <f t="shared" si="1"/>
        <v>0</v>
      </c>
      <c r="P684" s="94">
        <v>1</v>
      </c>
      <c r="Q684" s="95">
        <f t="shared" ca="1" si="2"/>
        <v>8496.0103328756177</v>
      </c>
    </row>
    <row r="685" spans="1:17" ht="13" x14ac:dyDescent="0.15">
      <c r="A685" s="96">
        <f t="shared" si="3"/>
        <v>675</v>
      </c>
      <c r="B685" s="120"/>
      <c r="C685" s="121"/>
      <c r="D685" s="121"/>
      <c r="E685" s="121"/>
      <c r="F685" s="122"/>
      <c r="G685" s="119"/>
      <c r="H685" s="89"/>
      <c r="I685" s="89"/>
      <c r="J685" s="89"/>
      <c r="K685" s="90"/>
      <c r="L685" s="97">
        <f t="shared" si="4"/>
        <v>0.32881908717413083</v>
      </c>
      <c r="M685" s="92">
        <f t="shared" si="0"/>
        <v>0</v>
      </c>
      <c r="N685">
        <f t="shared" si="5"/>
        <v>675</v>
      </c>
      <c r="O685" s="93">
        <f t="shared" si="1"/>
        <v>0</v>
      </c>
      <c r="P685" s="94">
        <v>1</v>
      </c>
      <c r="Q685" s="95">
        <f t="shared" ca="1" si="2"/>
        <v>8496.0103328756177</v>
      </c>
    </row>
    <row r="686" spans="1:17" ht="13" x14ac:dyDescent="0.15">
      <c r="A686" s="96">
        <f t="shared" si="3"/>
        <v>676</v>
      </c>
      <c r="B686" s="120"/>
      <c r="C686" s="121"/>
      <c r="D686" s="121"/>
      <c r="E686" s="121"/>
      <c r="F686" s="122"/>
      <c r="G686" s="119"/>
      <c r="H686" s="89"/>
      <c r="I686" s="89"/>
      <c r="J686" s="89"/>
      <c r="K686" s="90"/>
      <c r="L686" s="97">
        <f t="shared" si="4"/>
        <v>0.32827691116579727</v>
      </c>
      <c r="M686" s="92">
        <f t="shared" si="0"/>
        <v>0</v>
      </c>
      <c r="N686">
        <f t="shared" si="5"/>
        <v>676</v>
      </c>
      <c r="O686" s="93">
        <f t="shared" si="1"/>
        <v>0</v>
      </c>
      <c r="P686" s="94">
        <v>1</v>
      </c>
      <c r="Q686" s="95">
        <f t="shared" ca="1" si="2"/>
        <v>8496.0103328756177</v>
      </c>
    </row>
    <row r="687" spans="1:17" ht="13" x14ac:dyDescent="0.15">
      <c r="A687" s="96">
        <f t="shared" si="3"/>
        <v>677</v>
      </c>
      <c r="B687" s="120"/>
      <c r="C687" s="121"/>
      <c r="D687" s="121"/>
      <c r="E687" s="121"/>
      <c r="F687" s="122"/>
      <c r="G687" s="119"/>
      <c r="H687" s="89"/>
      <c r="I687" s="89"/>
      <c r="J687" s="89"/>
      <c r="K687" s="90"/>
      <c r="L687" s="97">
        <f t="shared" si="4"/>
        <v>0.32773562912875515</v>
      </c>
      <c r="M687" s="92">
        <f t="shared" si="0"/>
        <v>0</v>
      </c>
      <c r="N687">
        <f t="shared" si="5"/>
        <v>677</v>
      </c>
      <c r="O687" s="93">
        <f t="shared" si="1"/>
        <v>0</v>
      </c>
      <c r="P687" s="94">
        <v>1</v>
      </c>
      <c r="Q687" s="95">
        <f t="shared" ca="1" si="2"/>
        <v>8496.0103328756177</v>
      </c>
    </row>
    <row r="688" spans="1:17" ht="13" x14ac:dyDescent="0.15">
      <c r="A688" s="96">
        <f t="shared" si="3"/>
        <v>678</v>
      </c>
      <c r="B688" s="120"/>
      <c r="C688" s="121"/>
      <c r="D688" s="121"/>
      <c r="E688" s="121"/>
      <c r="F688" s="122"/>
      <c r="G688" s="119"/>
      <c r="H688" s="89"/>
      <c r="I688" s="89"/>
      <c r="J688" s="89"/>
      <c r="K688" s="90"/>
      <c r="L688" s="97">
        <f t="shared" si="4"/>
        <v>0.32719523958897268</v>
      </c>
      <c r="M688" s="92">
        <f t="shared" si="0"/>
        <v>0</v>
      </c>
      <c r="N688">
        <f t="shared" si="5"/>
        <v>678</v>
      </c>
      <c r="O688" s="93">
        <f t="shared" si="1"/>
        <v>0</v>
      </c>
      <c r="P688" s="94">
        <v>1</v>
      </c>
      <c r="Q688" s="95">
        <f t="shared" ca="1" si="2"/>
        <v>8496.0103328756177</v>
      </c>
    </row>
    <row r="689" spans="1:17" ht="13" x14ac:dyDescent="0.15">
      <c r="A689" s="96">
        <f t="shared" si="3"/>
        <v>679</v>
      </c>
      <c r="B689" s="120"/>
      <c r="C689" s="121"/>
      <c r="D689" s="121"/>
      <c r="E689" s="121"/>
      <c r="F689" s="122"/>
      <c r="G689" s="119"/>
      <c r="H689" s="89"/>
      <c r="I689" s="89"/>
      <c r="J689" s="89"/>
      <c r="K689" s="90"/>
      <c r="L689" s="97">
        <f t="shared" si="4"/>
        <v>0.32665574107484857</v>
      </c>
      <c r="M689" s="92">
        <f t="shared" si="0"/>
        <v>0</v>
      </c>
      <c r="N689">
        <f t="shared" si="5"/>
        <v>679</v>
      </c>
      <c r="O689" s="93">
        <f t="shared" si="1"/>
        <v>0</v>
      </c>
      <c r="P689" s="94">
        <v>1</v>
      </c>
      <c r="Q689" s="95">
        <f t="shared" ca="1" si="2"/>
        <v>8496.0103328756177</v>
      </c>
    </row>
    <row r="690" spans="1:17" ht="13" x14ac:dyDescent="0.15">
      <c r="A690" s="96">
        <f t="shared" si="3"/>
        <v>680</v>
      </c>
      <c r="B690" s="120"/>
      <c r="C690" s="121"/>
      <c r="D690" s="121"/>
      <c r="E690" s="121"/>
      <c r="F690" s="122"/>
      <c r="G690" s="119"/>
      <c r="H690" s="89"/>
      <c r="I690" s="89"/>
      <c r="J690" s="89"/>
      <c r="K690" s="90"/>
      <c r="L690" s="97">
        <f t="shared" si="4"/>
        <v>0.32611713211720794</v>
      </c>
      <c r="M690" s="92">
        <f t="shared" si="0"/>
        <v>0</v>
      </c>
      <c r="N690">
        <f t="shared" si="5"/>
        <v>680</v>
      </c>
      <c r="O690" s="93">
        <f t="shared" si="1"/>
        <v>0</v>
      </c>
      <c r="P690" s="94">
        <v>1</v>
      </c>
      <c r="Q690" s="95">
        <f t="shared" ca="1" si="2"/>
        <v>8496.0103328756177</v>
      </c>
    </row>
    <row r="691" spans="1:17" ht="13" x14ac:dyDescent="0.15">
      <c r="A691" s="96">
        <f t="shared" si="3"/>
        <v>681</v>
      </c>
      <c r="B691" s="120"/>
      <c r="C691" s="121"/>
      <c r="D691" s="121"/>
      <c r="E691" s="121"/>
      <c r="F691" s="122"/>
      <c r="G691" s="119"/>
      <c r="H691" s="89"/>
      <c r="I691" s="89"/>
      <c r="J691" s="89"/>
      <c r="K691" s="90"/>
      <c r="L691" s="97">
        <f t="shared" si="4"/>
        <v>0.3255794112492984</v>
      </c>
      <c r="M691" s="92">
        <f t="shared" si="0"/>
        <v>0</v>
      </c>
      <c r="N691">
        <f t="shared" si="5"/>
        <v>681</v>
      </c>
      <c r="O691" s="93">
        <f t="shared" si="1"/>
        <v>0</v>
      </c>
      <c r="P691" s="94">
        <v>1</v>
      </c>
      <c r="Q691" s="95">
        <f t="shared" ca="1" si="2"/>
        <v>8496.0103328756177</v>
      </c>
    </row>
    <row r="692" spans="1:17" ht="13" x14ac:dyDescent="0.15">
      <c r="A692" s="96">
        <f t="shared" si="3"/>
        <v>682</v>
      </c>
      <c r="B692" s="120"/>
      <c r="C692" s="121"/>
      <c r="D692" s="121"/>
      <c r="E692" s="121"/>
      <c r="F692" s="122"/>
      <c r="G692" s="119"/>
      <c r="H692" s="89"/>
      <c r="I692" s="89"/>
      <c r="J692" s="89"/>
      <c r="K692" s="90"/>
      <c r="L692" s="97">
        <f t="shared" si="4"/>
        <v>0.32504257700678602</v>
      </c>
      <c r="M692" s="92">
        <f t="shared" si="0"/>
        <v>0</v>
      </c>
      <c r="N692">
        <f t="shared" si="5"/>
        <v>682</v>
      </c>
      <c r="O692" s="93">
        <f t="shared" si="1"/>
        <v>0</v>
      </c>
      <c r="P692" s="94">
        <v>1</v>
      </c>
      <c r="Q692" s="95">
        <f t="shared" ca="1" si="2"/>
        <v>8496.0103328756177</v>
      </c>
    </row>
    <row r="693" spans="1:17" ht="13" x14ac:dyDescent="0.15">
      <c r="A693" s="96">
        <f t="shared" si="3"/>
        <v>683</v>
      </c>
      <c r="B693" s="120"/>
      <c r="C693" s="121"/>
      <c r="D693" s="121"/>
      <c r="E693" s="121"/>
      <c r="F693" s="122"/>
      <c r="G693" s="119"/>
      <c r="H693" s="89"/>
      <c r="I693" s="89"/>
      <c r="J693" s="89"/>
      <c r="K693" s="90"/>
      <c r="L693" s="97">
        <f t="shared" si="4"/>
        <v>0.32450662792775137</v>
      </c>
      <c r="M693" s="92">
        <f t="shared" si="0"/>
        <v>0</v>
      </c>
      <c r="N693">
        <f t="shared" si="5"/>
        <v>683</v>
      </c>
      <c r="O693" s="93">
        <f t="shared" si="1"/>
        <v>0</v>
      </c>
      <c r="P693" s="94">
        <v>1</v>
      </c>
      <c r="Q693" s="95">
        <f t="shared" ca="1" si="2"/>
        <v>8496.0103328756177</v>
      </c>
    </row>
    <row r="694" spans="1:17" ht="13" x14ac:dyDescent="0.15">
      <c r="A694" s="96">
        <f t="shared" si="3"/>
        <v>684</v>
      </c>
      <c r="B694" s="120"/>
      <c r="C694" s="121"/>
      <c r="D694" s="121"/>
      <c r="E694" s="121"/>
      <c r="F694" s="122"/>
      <c r="G694" s="119"/>
      <c r="H694" s="89"/>
      <c r="I694" s="89"/>
      <c r="J694" s="89"/>
      <c r="K694" s="90"/>
      <c r="L694" s="97">
        <f t="shared" si="4"/>
        <v>0.3239715625526855</v>
      </c>
      <c r="M694" s="92">
        <f t="shared" si="0"/>
        <v>0</v>
      </c>
      <c r="N694">
        <f t="shared" si="5"/>
        <v>684</v>
      </c>
      <c r="O694" s="93">
        <f t="shared" si="1"/>
        <v>0</v>
      </c>
      <c r="P694" s="94">
        <v>1</v>
      </c>
      <c r="Q694" s="95">
        <f t="shared" ca="1" si="2"/>
        <v>8496.0103328756177</v>
      </c>
    </row>
    <row r="695" spans="1:17" ht="13" x14ac:dyDescent="0.15">
      <c r="A695" s="96">
        <f t="shared" si="3"/>
        <v>685</v>
      </c>
      <c r="B695" s="120"/>
      <c r="C695" s="121"/>
      <c r="D695" s="121"/>
      <c r="E695" s="121"/>
      <c r="F695" s="122"/>
      <c r="G695" s="119"/>
      <c r="H695" s="89"/>
      <c r="I695" s="89"/>
      <c r="J695" s="89"/>
      <c r="K695" s="90"/>
      <c r="L695" s="97">
        <f t="shared" si="4"/>
        <v>0.32343737942448592</v>
      </c>
      <c r="M695" s="92">
        <f t="shared" si="0"/>
        <v>0</v>
      </c>
      <c r="N695">
        <f t="shared" si="5"/>
        <v>685</v>
      </c>
      <c r="O695" s="93">
        <f t="shared" si="1"/>
        <v>0</v>
      </c>
      <c r="P695" s="94">
        <v>1</v>
      </c>
      <c r="Q695" s="95">
        <f t="shared" ca="1" si="2"/>
        <v>8496.0103328756177</v>
      </c>
    </row>
    <row r="696" spans="1:17" ht="13" x14ac:dyDescent="0.15">
      <c r="A696" s="96">
        <f t="shared" si="3"/>
        <v>686</v>
      </c>
      <c r="B696" s="120"/>
      <c r="C696" s="121"/>
      <c r="D696" s="121"/>
      <c r="E696" s="121"/>
      <c r="F696" s="122"/>
      <c r="G696" s="119"/>
      <c r="H696" s="89"/>
      <c r="I696" s="89"/>
      <c r="J696" s="89"/>
      <c r="K696" s="90"/>
      <c r="L696" s="97">
        <f t="shared" si="4"/>
        <v>0.32290407708845281</v>
      </c>
      <c r="M696" s="92">
        <f t="shared" si="0"/>
        <v>0</v>
      </c>
      <c r="N696">
        <f t="shared" si="5"/>
        <v>686</v>
      </c>
      <c r="O696" s="93">
        <f t="shared" si="1"/>
        <v>0</v>
      </c>
      <c r="P696" s="94">
        <v>1</v>
      </c>
      <c r="Q696" s="95">
        <f t="shared" ca="1" si="2"/>
        <v>8496.0103328756177</v>
      </c>
    </row>
    <row r="697" spans="1:17" ht="13" x14ac:dyDescent="0.15">
      <c r="A697" s="96">
        <f t="shared" si="3"/>
        <v>687</v>
      </c>
      <c r="B697" s="120"/>
      <c r="C697" s="121"/>
      <c r="D697" s="121"/>
      <c r="E697" s="121"/>
      <c r="F697" s="122"/>
      <c r="G697" s="119"/>
      <c r="H697" s="89"/>
      <c r="I697" s="89"/>
      <c r="J697" s="89"/>
      <c r="K697" s="90"/>
      <c r="L697" s="97">
        <f t="shared" si="4"/>
        <v>0.32237165409228491</v>
      </c>
      <c r="M697" s="92">
        <f t="shared" si="0"/>
        <v>0</v>
      </c>
      <c r="N697">
        <f t="shared" si="5"/>
        <v>687</v>
      </c>
      <c r="O697" s="93">
        <f t="shared" si="1"/>
        <v>0</v>
      </c>
      <c r="P697" s="94">
        <v>1</v>
      </c>
      <c r="Q697" s="95">
        <f t="shared" ca="1" si="2"/>
        <v>8496.0103328756177</v>
      </c>
    </row>
    <row r="698" spans="1:17" ht="13" x14ac:dyDescent="0.15">
      <c r="A698" s="96">
        <f t="shared" si="3"/>
        <v>688</v>
      </c>
      <c r="B698" s="120"/>
      <c r="C698" s="121"/>
      <c r="D698" s="121"/>
      <c r="E698" s="121"/>
      <c r="F698" s="122"/>
      <c r="G698" s="119"/>
      <c r="H698" s="89"/>
      <c r="I698" s="89"/>
      <c r="J698" s="89"/>
      <c r="K698" s="90"/>
      <c r="L698" s="97">
        <f t="shared" si="4"/>
        <v>0.32184010898607551</v>
      </c>
      <c r="M698" s="92">
        <f t="shared" si="0"/>
        <v>0</v>
      </c>
      <c r="N698">
        <f t="shared" si="5"/>
        <v>688</v>
      </c>
      <c r="O698" s="93">
        <f t="shared" si="1"/>
        <v>0</v>
      </c>
      <c r="P698" s="94">
        <v>1</v>
      </c>
      <c r="Q698" s="95">
        <f t="shared" ca="1" si="2"/>
        <v>8496.0103328756177</v>
      </c>
    </row>
    <row r="699" spans="1:17" ht="13" x14ac:dyDescent="0.15">
      <c r="A699" s="96">
        <f t="shared" si="3"/>
        <v>689</v>
      </c>
      <c r="B699" s="120"/>
      <c r="C699" s="121"/>
      <c r="D699" s="121"/>
      <c r="E699" s="121"/>
      <c r="F699" s="122"/>
      <c r="G699" s="119"/>
      <c r="H699" s="89"/>
      <c r="I699" s="89"/>
      <c r="J699" s="89"/>
      <c r="K699" s="90"/>
      <c r="L699" s="97">
        <f t="shared" si="4"/>
        <v>0.32130944032230874</v>
      </c>
      <c r="M699" s="92">
        <f t="shared" si="0"/>
        <v>0</v>
      </c>
      <c r="N699">
        <f t="shared" si="5"/>
        <v>689</v>
      </c>
      <c r="O699" s="93">
        <f t="shared" si="1"/>
        <v>0</v>
      </c>
      <c r="P699" s="94">
        <v>1</v>
      </c>
      <c r="Q699" s="95">
        <f t="shared" ca="1" si="2"/>
        <v>8496.0103328756177</v>
      </c>
    </row>
    <row r="700" spans="1:17" ht="13" x14ac:dyDescent="0.15">
      <c r="A700" s="96">
        <f t="shared" si="3"/>
        <v>690</v>
      </c>
      <c r="B700" s="120"/>
      <c r="C700" s="121"/>
      <c r="D700" s="121"/>
      <c r="E700" s="121"/>
      <c r="F700" s="122"/>
      <c r="G700" s="119"/>
      <c r="H700" s="89"/>
      <c r="I700" s="89"/>
      <c r="J700" s="89"/>
      <c r="K700" s="90"/>
      <c r="L700" s="97">
        <f t="shared" si="4"/>
        <v>0.32077964665585534</v>
      </c>
      <c r="M700" s="92">
        <f t="shared" si="0"/>
        <v>0</v>
      </c>
      <c r="N700">
        <f t="shared" si="5"/>
        <v>690</v>
      </c>
      <c r="O700" s="93">
        <f t="shared" si="1"/>
        <v>0</v>
      </c>
      <c r="P700" s="94">
        <v>1</v>
      </c>
      <c r="Q700" s="95">
        <f t="shared" ca="1" si="2"/>
        <v>8496.0103328756177</v>
      </c>
    </row>
    <row r="701" spans="1:17" ht="13" x14ac:dyDescent="0.15">
      <c r="A701" s="96">
        <f t="shared" si="3"/>
        <v>691</v>
      </c>
      <c r="B701" s="120"/>
      <c r="C701" s="121"/>
      <c r="D701" s="121"/>
      <c r="E701" s="121"/>
      <c r="F701" s="122"/>
      <c r="G701" s="119"/>
      <c r="H701" s="89"/>
      <c r="I701" s="89"/>
      <c r="J701" s="89"/>
      <c r="K701" s="90"/>
      <c r="L701" s="97">
        <f t="shared" si="4"/>
        <v>0.32025072654396897</v>
      </c>
      <c r="M701" s="92">
        <f t="shared" si="0"/>
        <v>0</v>
      </c>
      <c r="N701">
        <f t="shared" si="5"/>
        <v>691</v>
      </c>
      <c r="O701" s="93">
        <f t="shared" si="1"/>
        <v>0</v>
      </c>
      <c r="P701" s="94">
        <v>1</v>
      </c>
      <c r="Q701" s="95">
        <f t="shared" ca="1" si="2"/>
        <v>8496.0103328756177</v>
      </c>
    </row>
    <row r="702" spans="1:17" ht="13" x14ac:dyDescent="0.15">
      <c r="A702" s="96">
        <f t="shared" si="3"/>
        <v>692</v>
      </c>
      <c r="B702" s="120"/>
      <c r="C702" s="121"/>
      <c r="D702" s="121"/>
      <c r="E702" s="121"/>
      <c r="F702" s="122"/>
      <c r="G702" s="119"/>
      <c r="H702" s="89"/>
      <c r="I702" s="89"/>
      <c r="J702" s="89"/>
      <c r="K702" s="90"/>
      <c r="L702" s="97">
        <f t="shared" si="4"/>
        <v>0.31972267854628206</v>
      </c>
      <c r="M702" s="92">
        <f t="shared" si="0"/>
        <v>0</v>
      </c>
      <c r="N702">
        <f t="shared" si="5"/>
        <v>692</v>
      </c>
      <c r="O702" s="93">
        <f t="shared" si="1"/>
        <v>0</v>
      </c>
      <c r="P702" s="94">
        <v>1</v>
      </c>
      <c r="Q702" s="95">
        <f t="shared" ca="1" si="2"/>
        <v>8496.0103328756177</v>
      </c>
    </row>
    <row r="703" spans="1:17" ht="13" x14ac:dyDescent="0.15">
      <c r="A703" s="96">
        <f t="shared" si="3"/>
        <v>693</v>
      </c>
      <c r="B703" s="120"/>
      <c r="C703" s="121"/>
      <c r="D703" s="121"/>
      <c r="E703" s="121"/>
      <c r="F703" s="122"/>
      <c r="G703" s="119"/>
      <c r="H703" s="89"/>
      <c r="I703" s="89"/>
      <c r="J703" s="89"/>
      <c r="K703" s="90"/>
      <c r="L703" s="97">
        <f t="shared" si="4"/>
        <v>0.31919550122480211</v>
      </c>
      <c r="M703" s="92">
        <f t="shared" si="0"/>
        <v>0</v>
      </c>
      <c r="N703">
        <f t="shared" si="5"/>
        <v>693</v>
      </c>
      <c r="O703" s="93">
        <f t="shared" si="1"/>
        <v>0</v>
      </c>
      <c r="P703" s="94">
        <v>1</v>
      </c>
      <c r="Q703" s="95">
        <f t="shared" ca="1" si="2"/>
        <v>8496.0103328756177</v>
      </c>
    </row>
    <row r="704" spans="1:17" ht="13" x14ac:dyDescent="0.15">
      <c r="A704" s="96">
        <f t="shared" si="3"/>
        <v>694</v>
      </c>
      <c r="B704" s="120"/>
      <c r="C704" s="121"/>
      <c r="D704" s="121"/>
      <c r="E704" s="121"/>
      <c r="F704" s="122"/>
      <c r="G704" s="119"/>
      <c r="H704" s="89"/>
      <c r="I704" s="89"/>
      <c r="J704" s="89"/>
      <c r="K704" s="90"/>
      <c r="L704" s="97">
        <f t="shared" si="4"/>
        <v>0.31866919314390763</v>
      </c>
      <c r="M704" s="92">
        <f t="shared" si="0"/>
        <v>0</v>
      </c>
      <c r="N704">
        <f t="shared" si="5"/>
        <v>694</v>
      </c>
      <c r="O704" s="93">
        <f t="shared" si="1"/>
        <v>0</v>
      </c>
      <c r="P704" s="94">
        <v>1</v>
      </c>
      <c r="Q704" s="95">
        <f t="shared" ca="1" si="2"/>
        <v>8496.0103328756177</v>
      </c>
    </row>
    <row r="705" spans="1:17" ht="13" x14ac:dyDescent="0.15">
      <c r="A705" s="96">
        <f t="shared" si="3"/>
        <v>695</v>
      </c>
      <c r="B705" s="120"/>
      <c r="C705" s="121"/>
      <c r="D705" s="121"/>
      <c r="E705" s="121"/>
      <c r="F705" s="122"/>
      <c r="G705" s="119"/>
      <c r="H705" s="89"/>
      <c r="I705" s="89"/>
      <c r="J705" s="89"/>
      <c r="K705" s="90"/>
      <c r="L705" s="97">
        <f t="shared" si="4"/>
        <v>0.31814375287034424</v>
      </c>
      <c r="M705" s="92">
        <f t="shared" si="0"/>
        <v>0</v>
      </c>
      <c r="N705">
        <f t="shared" si="5"/>
        <v>695</v>
      </c>
      <c r="O705" s="93">
        <f t="shared" si="1"/>
        <v>0</v>
      </c>
      <c r="P705" s="94">
        <v>1</v>
      </c>
      <c r="Q705" s="95">
        <f t="shared" ca="1" si="2"/>
        <v>8496.0103328756177</v>
      </c>
    </row>
    <row r="706" spans="1:17" ht="13" x14ac:dyDescent="0.15">
      <c r="A706" s="96">
        <f t="shared" si="3"/>
        <v>696</v>
      </c>
      <c r="B706" s="120"/>
      <c r="C706" s="121"/>
      <c r="D706" s="121"/>
      <c r="E706" s="121"/>
      <c r="F706" s="122"/>
      <c r="G706" s="119"/>
      <c r="H706" s="89"/>
      <c r="I706" s="89"/>
      <c r="J706" s="89"/>
      <c r="K706" s="90"/>
      <c r="L706" s="97">
        <f t="shared" si="4"/>
        <v>0.31761917897322084</v>
      </c>
      <c r="M706" s="92">
        <f t="shared" si="0"/>
        <v>0</v>
      </c>
      <c r="N706">
        <f t="shared" si="5"/>
        <v>696</v>
      </c>
      <c r="O706" s="93">
        <f t="shared" si="1"/>
        <v>0</v>
      </c>
      <c r="P706" s="94">
        <v>1</v>
      </c>
      <c r="Q706" s="95">
        <f t="shared" ca="1" si="2"/>
        <v>8496.0103328756177</v>
      </c>
    </row>
    <row r="707" spans="1:17" ht="13" x14ac:dyDescent="0.15">
      <c r="A707" s="96">
        <f t="shared" si="3"/>
        <v>697</v>
      </c>
      <c r="B707" s="120"/>
      <c r="C707" s="121"/>
      <c r="D707" s="121"/>
      <c r="E707" s="121"/>
      <c r="F707" s="122"/>
      <c r="G707" s="119"/>
      <c r="H707" s="89"/>
      <c r="I707" s="89"/>
      <c r="J707" s="89"/>
      <c r="K707" s="90"/>
      <c r="L707" s="97">
        <f t="shared" si="4"/>
        <v>0.31709547002400557</v>
      </c>
      <c r="M707" s="92">
        <f t="shared" si="0"/>
        <v>0</v>
      </c>
      <c r="N707">
        <f t="shared" si="5"/>
        <v>697</v>
      </c>
      <c r="O707" s="93">
        <f t="shared" si="1"/>
        <v>0</v>
      </c>
      <c r="P707" s="94">
        <v>1</v>
      </c>
      <c r="Q707" s="95">
        <f t="shared" ca="1" si="2"/>
        <v>8496.0103328756177</v>
      </c>
    </row>
    <row r="708" spans="1:17" ht="13" x14ac:dyDescent="0.15">
      <c r="A708" s="96">
        <f t="shared" si="3"/>
        <v>698</v>
      </c>
      <c r="B708" s="120"/>
      <c r="C708" s="121"/>
      <c r="D708" s="121"/>
      <c r="E708" s="121"/>
      <c r="F708" s="122"/>
      <c r="G708" s="119"/>
      <c r="H708" s="89"/>
      <c r="I708" s="89"/>
      <c r="J708" s="89"/>
      <c r="K708" s="90"/>
      <c r="L708" s="97">
        <f t="shared" si="4"/>
        <v>0.31657262459652213</v>
      </c>
      <c r="M708" s="92">
        <f t="shared" si="0"/>
        <v>0</v>
      </c>
      <c r="N708">
        <f t="shared" si="5"/>
        <v>698</v>
      </c>
      <c r="O708" s="93">
        <f t="shared" si="1"/>
        <v>0</v>
      </c>
      <c r="P708" s="94">
        <v>1</v>
      </c>
      <c r="Q708" s="95">
        <f t="shared" ca="1" si="2"/>
        <v>8496.0103328756177</v>
      </c>
    </row>
    <row r="709" spans="1:17" ht="13" x14ac:dyDescent="0.15">
      <c r="A709" s="96">
        <f t="shared" si="3"/>
        <v>699</v>
      </c>
      <c r="B709" s="120"/>
      <c r="C709" s="121"/>
      <c r="D709" s="121"/>
      <c r="E709" s="121"/>
      <c r="F709" s="122"/>
      <c r="G709" s="119"/>
      <c r="H709" s="89"/>
      <c r="I709" s="89"/>
      <c r="J709" s="89"/>
      <c r="K709" s="90"/>
      <c r="L709" s="97">
        <f t="shared" si="4"/>
        <v>0.31605064126694576</v>
      </c>
      <c r="M709" s="92">
        <f t="shared" si="0"/>
        <v>0</v>
      </c>
      <c r="N709">
        <f t="shared" si="5"/>
        <v>699</v>
      </c>
      <c r="O709" s="93">
        <f t="shared" si="1"/>
        <v>0</v>
      </c>
      <c r="P709" s="94">
        <v>1</v>
      </c>
      <c r="Q709" s="95">
        <f t="shared" ca="1" si="2"/>
        <v>8496.0103328756177</v>
      </c>
    </row>
    <row r="710" spans="1:17" ht="13" x14ac:dyDescent="0.15">
      <c r="A710" s="96">
        <f t="shared" si="3"/>
        <v>700</v>
      </c>
      <c r="B710" s="120"/>
      <c r="C710" s="121"/>
      <c r="D710" s="121"/>
      <c r="E710" s="121"/>
      <c r="F710" s="122"/>
      <c r="G710" s="119"/>
      <c r="H710" s="89"/>
      <c r="I710" s="89"/>
      <c r="J710" s="89"/>
      <c r="K710" s="90"/>
      <c r="L710" s="97">
        <f t="shared" si="4"/>
        <v>0.3155295186137993</v>
      </c>
      <c r="M710" s="92">
        <f t="shared" si="0"/>
        <v>0</v>
      </c>
      <c r="N710">
        <f t="shared" si="5"/>
        <v>700</v>
      </c>
      <c r="O710" s="93">
        <f t="shared" si="1"/>
        <v>0</v>
      </c>
      <c r="P710" s="94">
        <v>1</v>
      </c>
      <c r="Q710" s="95">
        <f t="shared" ca="1" si="2"/>
        <v>8496.0103328756177</v>
      </c>
    </row>
    <row r="711" spans="1:17" ht="13" x14ac:dyDescent="0.15">
      <c r="A711" s="96">
        <f t="shared" si="3"/>
        <v>701</v>
      </c>
      <c r="B711" s="120"/>
      <c r="C711" s="121"/>
      <c r="D711" s="121"/>
      <c r="E711" s="121"/>
      <c r="F711" s="122"/>
      <c r="G711" s="119"/>
      <c r="H711" s="89"/>
      <c r="I711" s="89"/>
      <c r="J711" s="89"/>
      <c r="K711" s="90"/>
      <c r="L711" s="97">
        <f t="shared" si="4"/>
        <v>0.31500925521794954</v>
      </c>
      <c r="M711" s="92">
        <f t="shared" si="0"/>
        <v>0</v>
      </c>
      <c r="N711">
        <f t="shared" si="5"/>
        <v>701</v>
      </c>
      <c r="O711" s="93">
        <f t="shared" si="1"/>
        <v>0</v>
      </c>
      <c r="P711" s="94">
        <v>1</v>
      </c>
      <c r="Q711" s="95">
        <f t="shared" ca="1" si="2"/>
        <v>8496.0103328756177</v>
      </c>
    </row>
    <row r="712" spans="1:17" ht="13" x14ac:dyDescent="0.15">
      <c r="A712" s="96">
        <f t="shared" si="3"/>
        <v>702</v>
      </c>
      <c r="B712" s="120"/>
      <c r="C712" s="121"/>
      <c r="D712" s="121"/>
      <c r="E712" s="121"/>
      <c r="F712" s="122"/>
      <c r="G712" s="119"/>
      <c r="H712" s="89"/>
      <c r="I712" s="89"/>
      <c r="J712" s="89"/>
      <c r="K712" s="90"/>
      <c r="L712" s="97">
        <f t="shared" si="4"/>
        <v>0.31448984966260307</v>
      </c>
      <c r="M712" s="92">
        <f t="shared" si="0"/>
        <v>0</v>
      </c>
      <c r="N712">
        <f t="shared" si="5"/>
        <v>702</v>
      </c>
      <c r="O712" s="93">
        <f t="shared" si="1"/>
        <v>0</v>
      </c>
      <c r="P712" s="94">
        <v>1</v>
      </c>
      <c r="Q712" s="95">
        <f t="shared" ca="1" si="2"/>
        <v>8496.0103328756177</v>
      </c>
    </row>
    <row r="713" spans="1:17" ht="13" x14ac:dyDescent="0.15">
      <c r="A713" s="96">
        <f t="shared" si="3"/>
        <v>703</v>
      </c>
      <c r="B713" s="120"/>
      <c r="C713" s="121"/>
      <c r="D713" s="121"/>
      <c r="E713" s="121"/>
      <c r="F713" s="122"/>
      <c r="G713" s="119"/>
      <c r="H713" s="89"/>
      <c r="I713" s="89"/>
      <c r="J713" s="89"/>
      <c r="K713" s="90"/>
      <c r="L713" s="97">
        <f t="shared" si="4"/>
        <v>0.31397130053330269</v>
      </c>
      <c r="M713" s="92">
        <f t="shared" si="0"/>
        <v>0</v>
      </c>
      <c r="N713">
        <f t="shared" si="5"/>
        <v>703</v>
      </c>
      <c r="O713" s="93">
        <f t="shared" si="1"/>
        <v>0</v>
      </c>
      <c r="P713" s="94">
        <v>1</v>
      </c>
      <c r="Q713" s="95">
        <f t="shared" ca="1" si="2"/>
        <v>8496.0103328756177</v>
      </c>
    </row>
    <row r="714" spans="1:17" ht="13" x14ac:dyDescent="0.15">
      <c r="A714" s="96">
        <f t="shared" si="3"/>
        <v>704</v>
      </c>
      <c r="B714" s="120"/>
      <c r="C714" s="121"/>
      <c r="D714" s="121"/>
      <c r="E714" s="121"/>
      <c r="F714" s="122"/>
      <c r="G714" s="119"/>
      <c r="H714" s="89"/>
      <c r="I714" s="89"/>
      <c r="J714" s="89"/>
      <c r="K714" s="90"/>
      <c r="L714" s="97">
        <f t="shared" si="4"/>
        <v>0.31345360641792336</v>
      </c>
      <c r="M714" s="92">
        <f t="shared" si="0"/>
        <v>0</v>
      </c>
      <c r="N714">
        <f t="shared" si="5"/>
        <v>704</v>
      </c>
      <c r="O714" s="93">
        <f t="shared" si="1"/>
        <v>0</v>
      </c>
      <c r="P714" s="94">
        <v>1</v>
      </c>
      <c r="Q714" s="95">
        <f t="shared" ca="1" si="2"/>
        <v>8496.0103328756177</v>
      </c>
    </row>
    <row r="715" spans="1:17" ht="13" x14ac:dyDescent="0.15">
      <c r="A715" s="96">
        <f t="shared" si="3"/>
        <v>705</v>
      </c>
      <c r="B715" s="120"/>
      <c r="C715" s="121"/>
      <c r="D715" s="121"/>
      <c r="E715" s="121"/>
      <c r="F715" s="122"/>
      <c r="G715" s="119"/>
      <c r="H715" s="89"/>
      <c r="I715" s="89"/>
      <c r="J715" s="89"/>
      <c r="K715" s="90"/>
      <c r="L715" s="97">
        <f t="shared" si="4"/>
        <v>0.31293676590666852</v>
      </c>
      <c r="M715" s="92">
        <f t="shared" si="0"/>
        <v>0</v>
      </c>
      <c r="N715">
        <f t="shared" si="5"/>
        <v>705</v>
      </c>
      <c r="O715" s="93">
        <f t="shared" si="1"/>
        <v>0</v>
      </c>
      <c r="P715" s="94">
        <v>1</v>
      </c>
      <c r="Q715" s="95">
        <f t="shared" ca="1" si="2"/>
        <v>8496.0103328756177</v>
      </c>
    </row>
    <row r="716" spans="1:17" ht="13" x14ac:dyDescent="0.15">
      <c r="A716" s="96">
        <f t="shared" si="3"/>
        <v>706</v>
      </c>
      <c r="B716" s="120"/>
      <c r="C716" s="121"/>
      <c r="D716" s="121"/>
      <c r="E716" s="121"/>
      <c r="F716" s="122"/>
      <c r="G716" s="119"/>
      <c r="H716" s="89"/>
      <c r="I716" s="89"/>
      <c r="J716" s="89"/>
      <c r="K716" s="90"/>
      <c r="L716" s="97">
        <f t="shared" si="4"/>
        <v>0.3124207775920661</v>
      </c>
      <c r="M716" s="92">
        <f t="shared" si="0"/>
        <v>0</v>
      </c>
      <c r="N716">
        <f t="shared" si="5"/>
        <v>706</v>
      </c>
      <c r="O716" s="93">
        <f t="shared" si="1"/>
        <v>0</v>
      </c>
      <c r="P716" s="94">
        <v>1</v>
      </c>
      <c r="Q716" s="95">
        <f t="shared" ca="1" si="2"/>
        <v>8496.0103328756177</v>
      </c>
    </row>
    <row r="717" spans="1:17" ht="13" x14ac:dyDescent="0.15">
      <c r="A717" s="96">
        <f t="shared" si="3"/>
        <v>707</v>
      </c>
      <c r="B717" s="120"/>
      <c r="C717" s="121"/>
      <c r="D717" s="121"/>
      <c r="E717" s="121"/>
      <c r="F717" s="122"/>
      <c r="G717" s="119"/>
      <c r="H717" s="89"/>
      <c r="I717" s="89"/>
      <c r="J717" s="89"/>
      <c r="K717" s="90"/>
      <c r="L717" s="97">
        <f t="shared" si="4"/>
        <v>0.31190564006896476</v>
      </c>
      <c r="M717" s="92">
        <f t="shared" si="0"/>
        <v>0</v>
      </c>
      <c r="N717">
        <f t="shared" si="5"/>
        <v>707</v>
      </c>
      <c r="O717" s="93">
        <f t="shared" si="1"/>
        <v>0</v>
      </c>
      <c r="P717" s="94">
        <v>1</v>
      </c>
      <c r="Q717" s="95">
        <f t="shared" ca="1" si="2"/>
        <v>8496.0103328756177</v>
      </c>
    </row>
    <row r="718" spans="1:17" ht="13" x14ac:dyDescent="0.15">
      <c r="A718" s="96">
        <f t="shared" si="3"/>
        <v>708</v>
      </c>
      <c r="B718" s="120"/>
      <c r="C718" s="121"/>
      <c r="D718" s="121"/>
      <c r="E718" s="121"/>
      <c r="F718" s="122"/>
      <c r="G718" s="119"/>
      <c r="H718" s="89"/>
      <c r="I718" s="89"/>
      <c r="J718" s="89"/>
      <c r="K718" s="90"/>
      <c r="L718" s="97">
        <f t="shared" si="4"/>
        <v>0.31139135193453005</v>
      </c>
      <c r="M718" s="92">
        <f t="shared" si="0"/>
        <v>0</v>
      </c>
      <c r="N718">
        <f t="shared" si="5"/>
        <v>708</v>
      </c>
      <c r="O718" s="93">
        <f t="shared" si="1"/>
        <v>0</v>
      </c>
      <c r="P718" s="94">
        <v>1</v>
      </c>
      <c r="Q718" s="95">
        <f t="shared" ca="1" si="2"/>
        <v>8496.0103328756177</v>
      </c>
    </row>
    <row r="719" spans="1:17" ht="13" x14ac:dyDescent="0.15">
      <c r="A719" s="96">
        <f t="shared" si="3"/>
        <v>709</v>
      </c>
      <c r="B719" s="120"/>
      <c r="C719" s="121"/>
      <c r="D719" s="121"/>
      <c r="E719" s="121"/>
      <c r="F719" s="122"/>
      <c r="G719" s="119"/>
      <c r="H719" s="89"/>
      <c r="I719" s="89"/>
      <c r="J719" s="89"/>
      <c r="K719" s="90"/>
      <c r="L719" s="97">
        <f t="shared" si="4"/>
        <v>0.31087791178824059</v>
      </c>
      <c r="M719" s="92">
        <f t="shared" si="0"/>
        <v>0</v>
      </c>
      <c r="N719">
        <f t="shared" si="5"/>
        <v>709</v>
      </c>
      <c r="O719" s="93">
        <f t="shared" si="1"/>
        <v>0</v>
      </c>
      <c r="P719" s="94">
        <v>1</v>
      </c>
      <c r="Q719" s="95">
        <f t="shared" ca="1" si="2"/>
        <v>8496.0103328756177</v>
      </c>
    </row>
    <row r="720" spans="1:17" ht="13" x14ac:dyDescent="0.15">
      <c r="A720" s="96">
        <f t="shared" si="3"/>
        <v>710</v>
      </c>
      <c r="B720" s="120"/>
      <c r="C720" s="121"/>
      <c r="D720" s="121"/>
      <c r="E720" s="121"/>
      <c r="F720" s="122"/>
      <c r="G720" s="119"/>
      <c r="H720" s="89"/>
      <c r="I720" s="89"/>
      <c r="J720" s="89"/>
      <c r="K720" s="90"/>
      <c r="L720" s="97">
        <f t="shared" si="4"/>
        <v>0.31036531823188429</v>
      </c>
      <c r="M720" s="92">
        <f t="shared" si="0"/>
        <v>0</v>
      </c>
      <c r="N720">
        <f t="shared" si="5"/>
        <v>710</v>
      </c>
      <c r="O720" s="93">
        <f t="shared" si="1"/>
        <v>0</v>
      </c>
      <c r="P720" s="94">
        <v>1</v>
      </c>
      <c r="Q720" s="95">
        <f t="shared" ca="1" si="2"/>
        <v>8496.0103328756177</v>
      </c>
    </row>
    <row r="721" spans="1:17" ht="13" x14ac:dyDescent="0.15">
      <c r="A721" s="96">
        <f t="shared" si="3"/>
        <v>711</v>
      </c>
      <c r="B721" s="120"/>
      <c r="C721" s="121"/>
      <c r="D721" s="121"/>
      <c r="E721" s="121"/>
      <c r="F721" s="122"/>
      <c r="G721" s="119"/>
      <c r="H721" s="89"/>
      <c r="I721" s="89"/>
      <c r="J721" s="89"/>
      <c r="K721" s="90"/>
      <c r="L721" s="97">
        <f t="shared" si="4"/>
        <v>0.30985356986955448</v>
      </c>
      <c r="M721" s="92">
        <f t="shared" si="0"/>
        <v>0</v>
      </c>
      <c r="N721">
        <f t="shared" si="5"/>
        <v>711</v>
      </c>
      <c r="O721" s="93">
        <f t="shared" si="1"/>
        <v>0</v>
      </c>
      <c r="P721" s="94">
        <v>1</v>
      </c>
      <c r="Q721" s="95">
        <f t="shared" ca="1" si="2"/>
        <v>8496.0103328756177</v>
      </c>
    </row>
    <row r="722" spans="1:17" ht="13" x14ac:dyDescent="0.15">
      <c r="A722" s="96">
        <f t="shared" si="3"/>
        <v>712</v>
      </c>
      <c r="B722" s="120"/>
      <c r="C722" s="121"/>
      <c r="D722" s="121"/>
      <c r="E722" s="121"/>
      <c r="F722" s="122"/>
      <c r="G722" s="119"/>
      <c r="H722" s="89"/>
      <c r="I722" s="89"/>
      <c r="J722" s="89"/>
      <c r="K722" s="90"/>
      <c r="L722" s="97">
        <f t="shared" si="4"/>
        <v>0.3093426653076462</v>
      </c>
      <c r="M722" s="92">
        <f t="shared" si="0"/>
        <v>0</v>
      </c>
      <c r="N722">
        <f t="shared" si="5"/>
        <v>712</v>
      </c>
      <c r="O722" s="93">
        <f t="shared" si="1"/>
        <v>0</v>
      </c>
      <c r="P722" s="94">
        <v>1</v>
      </c>
      <c r="Q722" s="95">
        <f t="shared" ca="1" si="2"/>
        <v>8496.0103328756177</v>
      </c>
    </row>
    <row r="723" spans="1:17" ht="13" x14ac:dyDescent="0.15">
      <c r="A723" s="96">
        <f t="shared" si="3"/>
        <v>713</v>
      </c>
      <c r="B723" s="120"/>
      <c r="C723" s="121"/>
      <c r="D723" s="121"/>
      <c r="E723" s="121"/>
      <c r="F723" s="122"/>
      <c r="G723" s="119"/>
      <c r="H723" s="89"/>
      <c r="I723" s="89"/>
      <c r="J723" s="89"/>
      <c r="K723" s="90"/>
      <c r="L723" s="97">
        <f t="shared" si="4"/>
        <v>0.30883260315485228</v>
      </c>
      <c r="M723" s="92">
        <f t="shared" si="0"/>
        <v>0</v>
      </c>
      <c r="N723">
        <f t="shared" si="5"/>
        <v>713</v>
      </c>
      <c r="O723" s="93">
        <f t="shared" si="1"/>
        <v>0</v>
      </c>
      <c r="P723" s="94">
        <v>1</v>
      </c>
      <c r="Q723" s="95">
        <f t="shared" ca="1" si="2"/>
        <v>8496.0103328756177</v>
      </c>
    </row>
    <row r="724" spans="1:17" ht="13" x14ac:dyDescent="0.15">
      <c r="A724" s="96">
        <f t="shared" si="3"/>
        <v>714</v>
      </c>
      <c r="B724" s="120"/>
      <c r="C724" s="121"/>
      <c r="D724" s="121"/>
      <c r="E724" s="121"/>
      <c r="F724" s="122"/>
      <c r="G724" s="119"/>
      <c r="H724" s="89"/>
      <c r="I724" s="89"/>
      <c r="J724" s="89"/>
      <c r="K724" s="90"/>
      <c r="L724" s="97">
        <f t="shared" si="4"/>
        <v>0.3083233820221597</v>
      </c>
      <c r="M724" s="92">
        <f t="shared" si="0"/>
        <v>0</v>
      </c>
      <c r="N724">
        <f t="shared" si="5"/>
        <v>714</v>
      </c>
      <c r="O724" s="93">
        <f t="shared" si="1"/>
        <v>0</v>
      </c>
      <c r="P724" s="94">
        <v>1</v>
      </c>
      <c r="Q724" s="95">
        <f t="shared" ca="1" si="2"/>
        <v>8496.0103328756177</v>
      </c>
    </row>
    <row r="725" spans="1:17" ht="13" x14ac:dyDescent="0.15">
      <c r="A725" s="96">
        <f t="shared" si="3"/>
        <v>715</v>
      </c>
      <c r="B725" s="120"/>
      <c r="C725" s="121"/>
      <c r="D725" s="121"/>
      <c r="E725" s="121"/>
      <c r="F725" s="122"/>
      <c r="G725" s="119"/>
      <c r="H725" s="89"/>
      <c r="I725" s="89"/>
      <c r="J725" s="89"/>
      <c r="K725" s="90"/>
      <c r="L725" s="97">
        <f t="shared" si="4"/>
        <v>0.30781500052284561</v>
      </c>
      <c r="M725" s="92">
        <f t="shared" si="0"/>
        <v>0</v>
      </c>
      <c r="N725">
        <f t="shared" si="5"/>
        <v>715</v>
      </c>
      <c r="O725" s="93">
        <f t="shared" si="1"/>
        <v>0</v>
      </c>
      <c r="P725" s="94">
        <v>1</v>
      </c>
      <c r="Q725" s="95">
        <f t="shared" ca="1" si="2"/>
        <v>8496.0103328756177</v>
      </c>
    </row>
    <row r="726" spans="1:17" ht="13" x14ac:dyDescent="0.15">
      <c r="A726" s="96">
        <f t="shared" si="3"/>
        <v>716</v>
      </c>
      <c r="B726" s="120"/>
      <c r="C726" s="121"/>
      <c r="D726" s="121"/>
      <c r="E726" s="121"/>
      <c r="F726" s="122"/>
      <c r="G726" s="119"/>
      <c r="H726" s="89"/>
      <c r="I726" s="89"/>
      <c r="J726" s="89"/>
      <c r="K726" s="90"/>
      <c r="L726" s="97">
        <f t="shared" si="4"/>
        <v>0.30730745727247372</v>
      </c>
      <c r="M726" s="92">
        <f t="shared" si="0"/>
        <v>0</v>
      </c>
      <c r="N726">
        <f t="shared" si="5"/>
        <v>716</v>
      </c>
      <c r="O726" s="93">
        <f t="shared" si="1"/>
        <v>0</v>
      </c>
      <c r="P726" s="94">
        <v>1</v>
      </c>
      <c r="Q726" s="95">
        <f t="shared" ca="1" si="2"/>
        <v>8496.0103328756177</v>
      </c>
    </row>
    <row r="727" spans="1:17" ht="13" x14ac:dyDescent="0.15">
      <c r="A727" s="96">
        <f t="shared" si="3"/>
        <v>717</v>
      </c>
      <c r="B727" s="120"/>
      <c r="C727" s="121"/>
      <c r="D727" s="121"/>
      <c r="E727" s="121"/>
      <c r="F727" s="122"/>
      <c r="G727" s="119"/>
      <c r="H727" s="89"/>
      <c r="I727" s="89"/>
      <c r="J727" s="89"/>
      <c r="K727" s="90"/>
      <c r="L727" s="97">
        <f t="shared" si="4"/>
        <v>0.30680075088889053</v>
      </c>
      <c r="M727" s="92">
        <f t="shared" si="0"/>
        <v>0</v>
      </c>
      <c r="N727">
        <f t="shared" si="5"/>
        <v>717</v>
      </c>
      <c r="O727" s="93">
        <f t="shared" si="1"/>
        <v>0</v>
      </c>
      <c r="P727" s="94">
        <v>1</v>
      </c>
      <c r="Q727" s="95">
        <f t="shared" ca="1" si="2"/>
        <v>8496.0103328756177</v>
      </c>
    </row>
    <row r="728" spans="1:17" ht="13" x14ac:dyDescent="0.15">
      <c r="A728" s="96">
        <f t="shared" si="3"/>
        <v>718</v>
      </c>
      <c r="B728" s="120"/>
      <c r="C728" s="121"/>
      <c r="D728" s="121"/>
      <c r="E728" s="121"/>
      <c r="F728" s="122"/>
      <c r="G728" s="119"/>
      <c r="H728" s="89"/>
      <c r="I728" s="89"/>
      <c r="J728" s="89"/>
      <c r="K728" s="90"/>
      <c r="L728" s="97">
        <f t="shared" si="4"/>
        <v>0.30629487999222149</v>
      </c>
      <c r="M728" s="92">
        <f t="shared" si="0"/>
        <v>0</v>
      </c>
      <c r="N728">
        <f t="shared" si="5"/>
        <v>718</v>
      </c>
      <c r="O728" s="93">
        <f t="shared" si="1"/>
        <v>0</v>
      </c>
      <c r="P728" s="94">
        <v>1</v>
      </c>
      <c r="Q728" s="95">
        <f t="shared" ca="1" si="2"/>
        <v>8496.0103328756177</v>
      </c>
    </row>
    <row r="729" spans="1:17" ht="13" x14ac:dyDescent="0.15">
      <c r="A729" s="96">
        <f t="shared" si="3"/>
        <v>719</v>
      </c>
      <c r="B729" s="120"/>
      <c r="C729" s="121"/>
      <c r="D729" s="121"/>
      <c r="E729" s="121"/>
      <c r="F729" s="122"/>
      <c r="G729" s="119"/>
      <c r="H729" s="89"/>
      <c r="I729" s="89"/>
      <c r="J729" s="89"/>
      <c r="K729" s="90"/>
      <c r="L729" s="97">
        <f t="shared" si="4"/>
        <v>0.30578984320486724</v>
      </c>
      <c r="M729" s="92">
        <f t="shared" si="0"/>
        <v>0</v>
      </c>
      <c r="N729">
        <f t="shared" si="5"/>
        <v>719</v>
      </c>
      <c r="O729" s="93">
        <f t="shared" si="1"/>
        <v>0</v>
      </c>
      <c r="P729" s="94">
        <v>1</v>
      </c>
      <c r="Q729" s="95">
        <f t="shared" ca="1" si="2"/>
        <v>8496.0103328756177</v>
      </c>
    </row>
    <row r="730" spans="1:17" ht="13" x14ac:dyDescent="0.15">
      <c r="A730" s="123">
        <f t="shared" si="3"/>
        <v>720</v>
      </c>
      <c r="B730" s="124"/>
      <c r="C730" s="125"/>
      <c r="D730" s="125"/>
      <c r="E730" s="125"/>
      <c r="F730" s="126"/>
      <c r="G730" s="127"/>
      <c r="H730" s="128"/>
      <c r="I730" s="128"/>
      <c r="J730" s="128"/>
      <c r="K730" s="129"/>
      <c r="L730" s="130">
        <f t="shared" si="4"/>
        <v>0.30528563915149987</v>
      </c>
      <c r="M730" s="131">
        <f t="shared" si="0"/>
        <v>0</v>
      </c>
      <c r="N730" s="49">
        <f t="shared" si="5"/>
        <v>720</v>
      </c>
      <c r="O730" s="132">
        <f t="shared" si="1"/>
        <v>0</v>
      </c>
      <c r="P730" s="94">
        <v>1</v>
      </c>
      <c r="Q730" s="95">
        <f t="shared" ca="1" si="2"/>
        <v>8496.0103328756177</v>
      </c>
    </row>
    <row r="731" spans="1:17" ht="13" x14ac:dyDescent="0.15">
      <c r="Q731" s="72"/>
    </row>
    <row r="732" spans="1:17" ht="13" x14ac:dyDescent="0.15">
      <c r="Q732" s="72"/>
    </row>
    <row r="733" spans="1:17" ht="13" x14ac:dyDescent="0.15">
      <c r="Q733" s="72"/>
    </row>
    <row r="734" spans="1:17" ht="13" x14ac:dyDescent="0.15">
      <c r="Q734" s="72"/>
    </row>
    <row r="735" spans="1:17" ht="13" x14ac:dyDescent="0.15">
      <c r="Q735" s="72"/>
    </row>
    <row r="736" spans="1:17" ht="13" x14ac:dyDescent="0.15">
      <c r="Q736" s="72"/>
    </row>
    <row r="737" spans="17:17" ht="13" x14ac:dyDescent="0.15">
      <c r="Q737" s="72"/>
    </row>
    <row r="738" spans="17:17" ht="13" x14ac:dyDescent="0.15">
      <c r="Q738" s="72"/>
    </row>
    <row r="739" spans="17:17" ht="13" x14ac:dyDescent="0.15">
      <c r="Q739" s="72"/>
    </row>
    <row r="740" spans="17:17" ht="13" x14ac:dyDescent="0.15">
      <c r="Q740" s="72"/>
    </row>
    <row r="741" spans="17:17" ht="13" x14ac:dyDescent="0.15">
      <c r="Q741" s="72"/>
    </row>
    <row r="742" spans="17:17" ht="13" x14ac:dyDescent="0.15">
      <c r="Q742" s="72"/>
    </row>
    <row r="743" spans="17:17" ht="13" x14ac:dyDescent="0.15">
      <c r="Q743" s="72"/>
    </row>
    <row r="744" spans="17:17" ht="13" x14ac:dyDescent="0.15">
      <c r="Q744" s="72"/>
    </row>
    <row r="745" spans="17:17" ht="13" x14ac:dyDescent="0.15">
      <c r="Q745" s="72"/>
    </row>
    <row r="746" spans="17:17" ht="13" x14ac:dyDescent="0.15">
      <c r="Q746" s="72"/>
    </row>
    <row r="747" spans="17:17" ht="13" x14ac:dyDescent="0.15">
      <c r="Q747" s="72"/>
    </row>
    <row r="748" spans="17:17" ht="13" x14ac:dyDescent="0.15">
      <c r="Q748" s="72"/>
    </row>
    <row r="749" spans="17:17" ht="13" x14ac:dyDescent="0.15">
      <c r="Q749" s="72"/>
    </row>
    <row r="750" spans="17:17" ht="13" x14ac:dyDescent="0.15">
      <c r="Q750" s="72"/>
    </row>
    <row r="751" spans="17:17" ht="13" x14ac:dyDescent="0.15">
      <c r="Q751" s="72"/>
    </row>
    <row r="752" spans="17:17" ht="13" x14ac:dyDescent="0.15">
      <c r="Q752" s="72"/>
    </row>
    <row r="753" spans="17:17" ht="13" x14ac:dyDescent="0.15">
      <c r="Q753" s="72"/>
    </row>
    <row r="754" spans="17:17" ht="13" x14ac:dyDescent="0.15">
      <c r="Q754" s="72"/>
    </row>
    <row r="755" spans="17:17" ht="13" x14ac:dyDescent="0.15">
      <c r="Q755" s="72"/>
    </row>
    <row r="756" spans="17:17" ht="13" x14ac:dyDescent="0.15">
      <c r="Q756" s="72"/>
    </row>
    <row r="757" spans="17:17" ht="13" x14ac:dyDescent="0.15">
      <c r="Q757" s="72"/>
    </row>
    <row r="758" spans="17:17" ht="13" x14ac:dyDescent="0.15">
      <c r="Q758" s="72"/>
    </row>
    <row r="759" spans="17:17" ht="13" x14ac:dyDescent="0.15">
      <c r="Q759" s="72"/>
    </row>
    <row r="760" spans="17:17" ht="13" x14ac:dyDescent="0.15">
      <c r="Q760" s="72"/>
    </row>
    <row r="761" spans="17:17" ht="13" x14ac:dyDescent="0.15">
      <c r="Q761" s="72"/>
    </row>
    <row r="762" spans="17:17" ht="13" x14ac:dyDescent="0.15">
      <c r="Q762" s="72"/>
    </row>
    <row r="763" spans="17:17" ht="13" x14ac:dyDescent="0.15">
      <c r="Q763" s="72"/>
    </row>
    <row r="764" spans="17:17" ht="13" x14ac:dyDescent="0.15">
      <c r="Q764" s="72"/>
    </row>
    <row r="765" spans="17:17" ht="13" x14ac:dyDescent="0.15">
      <c r="Q765" s="72"/>
    </row>
    <row r="766" spans="17:17" ht="13" x14ac:dyDescent="0.15">
      <c r="Q766" s="72"/>
    </row>
    <row r="767" spans="17:17" ht="13" x14ac:dyDescent="0.15">
      <c r="Q767" s="72"/>
    </row>
    <row r="768" spans="17:17" ht="13" x14ac:dyDescent="0.15">
      <c r="Q768" s="72"/>
    </row>
    <row r="769" spans="17:17" ht="13" x14ac:dyDescent="0.15">
      <c r="Q769" s="72"/>
    </row>
    <row r="770" spans="17:17" ht="13" x14ac:dyDescent="0.15">
      <c r="Q770" s="72"/>
    </row>
    <row r="771" spans="17:17" ht="13" x14ac:dyDescent="0.15">
      <c r="Q771" s="72"/>
    </row>
    <row r="772" spans="17:17" ht="13" x14ac:dyDescent="0.15">
      <c r="Q772" s="72"/>
    </row>
    <row r="773" spans="17:17" ht="13" x14ac:dyDescent="0.15">
      <c r="Q773" s="72"/>
    </row>
    <row r="774" spans="17:17" ht="13" x14ac:dyDescent="0.15">
      <c r="Q774" s="72"/>
    </row>
    <row r="775" spans="17:17" ht="13" x14ac:dyDescent="0.15">
      <c r="Q775" s="72"/>
    </row>
    <row r="776" spans="17:17" ht="13" x14ac:dyDescent="0.15">
      <c r="Q776" s="72"/>
    </row>
    <row r="777" spans="17:17" ht="13" x14ac:dyDescent="0.15">
      <c r="Q777" s="72"/>
    </row>
    <row r="778" spans="17:17" ht="13" x14ac:dyDescent="0.15">
      <c r="Q778" s="72"/>
    </row>
    <row r="779" spans="17:17" ht="13" x14ac:dyDescent="0.15">
      <c r="Q779" s="72"/>
    </row>
    <row r="780" spans="17:17" ht="13" x14ac:dyDescent="0.15">
      <c r="Q780" s="72"/>
    </row>
    <row r="781" spans="17:17" ht="13" x14ac:dyDescent="0.15">
      <c r="Q781" s="72"/>
    </row>
    <row r="782" spans="17:17" ht="13" x14ac:dyDescent="0.15">
      <c r="Q782" s="72"/>
    </row>
    <row r="783" spans="17:17" ht="13" x14ac:dyDescent="0.15">
      <c r="Q783" s="72"/>
    </row>
    <row r="784" spans="17:17" ht="13" x14ac:dyDescent="0.15">
      <c r="Q784" s="72"/>
    </row>
    <row r="785" spans="17:17" ht="13" x14ac:dyDescent="0.15">
      <c r="Q785" s="72"/>
    </row>
    <row r="786" spans="17:17" ht="13" x14ac:dyDescent="0.15">
      <c r="Q786" s="72"/>
    </row>
    <row r="787" spans="17:17" ht="13" x14ac:dyDescent="0.15">
      <c r="Q787" s="72"/>
    </row>
    <row r="788" spans="17:17" ht="13" x14ac:dyDescent="0.15">
      <c r="Q788" s="72"/>
    </row>
    <row r="789" spans="17:17" ht="13" x14ac:dyDescent="0.15">
      <c r="Q789" s="72"/>
    </row>
    <row r="790" spans="17:17" ht="13" x14ac:dyDescent="0.15">
      <c r="Q790" s="72"/>
    </row>
    <row r="791" spans="17:17" ht="13" x14ac:dyDescent="0.15">
      <c r="Q791" s="72"/>
    </row>
    <row r="792" spans="17:17" ht="13" x14ac:dyDescent="0.15">
      <c r="Q792" s="72"/>
    </row>
    <row r="793" spans="17:17" ht="13" x14ac:dyDescent="0.15">
      <c r="Q793" s="72"/>
    </row>
    <row r="794" spans="17:17" ht="13" x14ac:dyDescent="0.15">
      <c r="Q794" s="72"/>
    </row>
    <row r="795" spans="17:17" ht="13" x14ac:dyDescent="0.15">
      <c r="Q795" s="72"/>
    </row>
    <row r="796" spans="17:17" ht="13" x14ac:dyDescent="0.15">
      <c r="Q796" s="72"/>
    </row>
    <row r="797" spans="17:17" ht="13" x14ac:dyDescent="0.15">
      <c r="Q797" s="72"/>
    </row>
    <row r="798" spans="17:17" ht="13" x14ac:dyDescent="0.15">
      <c r="Q798" s="72"/>
    </row>
    <row r="799" spans="17:17" ht="13" x14ac:dyDescent="0.15">
      <c r="Q799" s="72"/>
    </row>
    <row r="800" spans="17:17" ht="13" x14ac:dyDescent="0.15">
      <c r="Q800" s="72"/>
    </row>
    <row r="801" spans="17:17" ht="13" x14ac:dyDescent="0.15">
      <c r="Q801" s="72"/>
    </row>
    <row r="802" spans="17:17" ht="13" x14ac:dyDescent="0.15">
      <c r="Q802" s="72"/>
    </row>
    <row r="803" spans="17:17" ht="13" x14ac:dyDescent="0.15">
      <c r="Q803" s="72"/>
    </row>
    <row r="804" spans="17:17" ht="13" x14ac:dyDescent="0.15">
      <c r="Q804" s="72"/>
    </row>
    <row r="805" spans="17:17" ht="13" x14ac:dyDescent="0.15">
      <c r="Q805" s="72"/>
    </row>
    <row r="806" spans="17:17" ht="13" x14ac:dyDescent="0.15">
      <c r="Q806" s="72"/>
    </row>
    <row r="807" spans="17:17" ht="13" x14ac:dyDescent="0.15">
      <c r="Q807" s="72"/>
    </row>
    <row r="808" spans="17:17" ht="13" x14ac:dyDescent="0.15">
      <c r="Q808" s="72"/>
    </row>
    <row r="809" spans="17:17" ht="13" x14ac:dyDescent="0.15">
      <c r="Q809" s="72"/>
    </row>
    <row r="810" spans="17:17" ht="13" x14ac:dyDescent="0.15">
      <c r="Q810" s="72"/>
    </row>
    <row r="811" spans="17:17" ht="13" x14ac:dyDescent="0.15">
      <c r="Q811" s="72"/>
    </row>
    <row r="812" spans="17:17" ht="13" x14ac:dyDescent="0.15">
      <c r="Q812" s="72"/>
    </row>
    <row r="813" spans="17:17" ht="13" x14ac:dyDescent="0.15">
      <c r="Q813" s="72"/>
    </row>
    <row r="814" spans="17:17" ht="13" x14ac:dyDescent="0.15">
      <c r="Q814" s="72"/>
    </row>
    <row r="815" spans="17:17" ht="13" x14ac:dyDescent="0.15">
      <c r="Q815" s="72"/>
    </row>
    <row r="816" spans="17:17" ht="13" x14ac:dyDescent="0.15">
      <c r="Q816" s="72"/>
    </row>
    <row r="817" spans="17:17" ht="13" x14ac:dyDescent="0.15">
      <c r="Q817" s="72"/>
    </row>
    <row r="818" spans="17:17" ht="13" x14ac:dyDescent="0.15">
      <c r="Q818" s="72"/>
    </row>
    <row r="819" spans="17:17" ht="13" x14ac:dyDescent="0.15">
      <c r="Q819" s="72"/>
    </row>
    <row r="820" spans="17:17" ht="13" x14ac:dyDescent="0.15">
      <c r="Q820" s="72"/>
    </row>
    <row r="821" spans="17:17" ht="13" x14ac:dyDescent="0.15">
      <c r="Q821" s="72"/>
    </row>
    <row r="822" spans="17:17" ht="13" x14ac:dyDescent="0.15">
      <c r="Q822" s="72"/>
    </row>
    <row r="823" spans="17:17" ht="13" x14ac:dyDescent="0.15">
      <c r="Q823" s="72"/>
    </row>
    <row r="824" spans="17:17" ht="13" x14ac:dyDescent="0.15">
      <c r="Q824" s="72"/>
    </row>
    <row r="825" spans="17:17" ht="13" x14ac:dyDescent="0.15">
      <c r="Q825" s="72"/>
    </row>
    <row r="826" spans="17:17" ht="13" x14ac:dyDescent="0.15">
      <c r="Q826" s="72"/>
    </row>
    <row r="827" spans="17:17" ht="13" x14ac:dyDescent="0.15">
      <c r="Q827" s="72"/>
    </row>
    <row r="828" spans="17:17" ht="13" x14ac:dyDescent="0.15">
      <c r="Q828" s="72"/>
    </row>
    <row r="829" spans="17:17" ht="13" x14ac:dyDescent="0.15">
      <c r="Q829" s="72"/>
    </row>
    <row r="830" spans="17:17" ht="13" x14ac:dyDescent="0.15">
      <c r="Q830" s="72"/>
    </row>
    <row r="831" spans="17:17" ht="13" x14ac:dyDescent="0.15">
      <c r="Q831" s="72"/>
    </row>
    <row r="832" spans="17:17" ht="13" x14ac:dyDescent="0.15">
      <c r="Q832" s="72"/>
    </row>
    <row r="833" spans="17:17" ht="13" x14ac:dyDescent="0.15">
      <c r="Q833" s="72"/>
    </row>
    <row r="834" spans="17:17" ht="13" x14ac:dyDescent="0.15">
      <c r="Q834" s="72"/>
    </row>
    <row r="835" spans="17:17" ht="13" x14ac:dyDescent="0.15">
      <c r="Q835" s="72"/>
    </row>
    <row r="836" spans="17:17" ht="13" x14ac:dyDescent="0.15">
      <c r="Q836" s="72"/>
    </row>
    <row r="837" spans="17:17" ht="13" x14ac:dyDescent="0.15">
      <c r="Q837" s="72"/>
    </row>
    <row r="838" spans="17:17" ht="13" x14ac:dyDescent="0.15">
      <c r="Q838" s="72"/>
    </row>
    <row r="839" spans="17:17" ht="13" x14ac:dyDescent="0.15">
      <c r="Q839" s="72"/>
    </row>
    <row r="840" spans="17:17" ht="13" x14ac:dyDescent="0.15">
      <c r="Q840" s="72"/>
    </row>
    <row r="841" spans="17:17" ht="13" x14ac:dyDescent="0.15">
      <c r="Q841" s="72"/>
    </row>
    <row r="842" spans="17:17" ht="13" x14ac:dyDescent="0.15">
      <c r="Q842" s="72"/>
    </row>
    <row r="843" spans="17:17" ht="13" x14ac:dyDescent="0.15">
      <c r="Q843" s="72"/>
    </row>
    <row r="844" spans="17:17" ht="13" x14ac:dyDescent="0.15">
      <c r="Q844" s="72"/>
    </row>
    <row r="845" spans="17:17" ht="13" x14ac:dyDescent="0.15">
      <c r="Q845" s="72"/>
    </row>
    <row r="846" spans="17:17" ht="13" x14ac:dyDescent="0.15">
      <c r="Q846" s="72"/>
    </row>
    <row r="847" spans="17:17" ht="13" x14ac:dyDescent="0.15">
      <c r="Q847" s="72"/>
    </row>
    <row r="848" spans="17:17" ht="13" x14ac:dyDescent="0.15">
      <c r="Q848" s="72"/>
    </row>
    <row r="849" spans="17:17" ht="13" x14ac:dyDescent="0.15">
      <c r="Q849" s="72"/>
    </row>
    <row r="850" spans="17:17" ht="13" x14ac:dyDescent="0.15">
      <c r="Q850" s="72"/>
    </row>
    <row r="851" spans="17:17" ht="13" x14ac:dyDescent="0.15">
      <c r="Q851" s="72"/>
    </row>
    <row r="852" spans="17:17" ht="13" x14ac:dyDescent="0.15">
      <c r="Q852" s="72"/>
    </row>
    <row r="853" spans="17:17" ht="13" x14ac:dyDescent="0.15">
      <c r="Q853" s="72"/>
    </row>
    <row r="854" spans="17:17" ht="13" x14ac:dyDescent="0.15">
      <c r="Q854" s="72"/>
    </row>
    <row r="855" spans="17:17" ht="13" x14ac:dyDescent="0.15">
      <c r="Q855" s="72"/>
    </row>
    <row r="856" spans="17:17" ht="13" x14ac:dyDescent="0.15">
      <c r="Q856" s="72"/>
    </row>
    <row r="857" spans="17:17" ht="13" x14ac:dyDescent="0.15">
      <c r="Q857" s="72"/>
    </row>
    <row r="858" spans="17:17" ht="13" x14ac:dyDescent="0.15">
      <c r="Q858" s="72"/>
    </row>
    <row r="859" spans="17:17" ht="13" x14ac:dyDescent="0.15">
      <c r="Q859" s="72"/>
    </row>
    <row r="860" spans="17:17" ht="13" x14ac:dyDescent="0.15">
      <c r="Q860" s="72"/>
    </row>
    <row r="861" spans="17:17" ht="13" x14ac:dyDescent="0.15">
      <c r="Q861" s="72"/>
    </row>
    <row r="862" spans="17:17" ht="13" x14ac:dyDescent="0.15">
      <c r="Q862" s="72"/>
    </row>
    <row r="863" spans="17:17" ht="13" x14ac:dyDescent="0.15">
      <c r="Q863" s="72"/>
    </row>
    <row r="864" spans="17:17" ht="13" x14ac:dyDescent="0.15">
      <c r="Q864" s="72"/>
    </row>
    <row r="865" spans="17:17" ht="13" x14ac:dyDescent="0.15">
      <c r="Q865" s="72"/>
    </row>
    <row r="866" spans="17:17" ht="13" x14ac:dyDescent="0.15">
      <c r="Q866" s="72"/>
    </row>
    <row r="867" spans="17:17" ht="13" x14ac:dyDescent="0.15">
      <c r="Q867" s="72"/>
    </row>
    <row r="868" spans="17:17" ht="13" x14ac:dyDescent="0.15">
      <c r="Q868" s="72"/>
    </row>
    <row r="869" spans="17:17" ht="13" x14ac:dyDescent="0.15">
      <c r="Q869" s="72"/>
    </row>
    <row r="870" spans="17:17" ht="13" x14ac:dyDescent="0.15">
      <c r="Q870" s="72"/>
    </row>
    <row r="871" spans="17:17" ht="13" x14ac:dyDescent="0.15">
      <c r="Q871" s="72"/>
    </row>
    <row r="872" spans="17:17" ht="13" x14ac:dyDescent="0.15">
      <c r="Q872" s="72"/>
    </row>
    <row r="873" spans="17:17" ht="13" x14ac:dyDescent="0.15">
      <c r="Q873" s="72"/>
    </row>
    <row r="874" spans="17:17" ht="13" x14ac:dyDescent="0.15">
      <c r="Q874" s="72"/>
    </row>
    <row r="875" spans="17:17" ht="13" x14ac:dyDescent="0.15">
      <c r="Q875" s="72"/>
    </row>
    <row r="876" spans="17:17" ht="13" x14ac:dyDescent="0.15">
      <c r="Q876" s="72"/>
    </row>
    <row r="877" spans="17:17" ht="13" x14ac:dyDescent="0.15">
      <c r="Q877" s="72"/>
    </row>
    <row r="878" spans="17:17" ht="13" x14ac:dyDescent="0.15">
      <c r="Q878" s="72"/>
    </row>
    <row r="879" spans="17:17" ht="13" x14ac:dyDescent="0.15">
      <c r="Q879" s="72"/>
    </row>
    <row r="880" spans="17:17" ht="13" x14ac:dyDescent="0.15">
      <c r="Q880" s="72"/>
    </row>
    <row r="881" spans="17:17" ht="13" x14ac:dyDescent="0.15">
      <c r="Q881" s="72"/>
    </row>
    <row r="882" spans="17:17" ht="13" x14ac:dyDescent="0.15">
      <c r="Q882" s="72"/>
    </row>
    <row r="883" spans="17:17" ht="13" x14ac:dyDescent="0.15">
      <c r="Q883" s="72"/>
    </row>
    <row r="884" spans="17:17" ht="13" x14ac:dyDescent="0.15">
      <c r="Q884" s="72"/>
    </row>
    <row r="885" spans="17:17" ht="13" x14ac:dyDescent="0.15">
      <c r="Q885" s="72"/>
    </row>
    <row r="886" spans="17:17" ht="13" x14ac:dyDescent="0.15">
      <c r="Q886" s="72"/>
    </row>
    <row r="887" spans="17:17" ht="13" x14ac:dyDescent="0.15">
      <c r="Q887" s="72"/>
    </row>
    <row r="888" spans="17:17" ht="13" x14ac:dyDescent="0.15">
      <c r="Q888" s="72"/>
    </row>
    <row r="889" spans="17:17" ht="13" x14ac:dyDescent="0.15">
      <c r="Q889" s="72"/>
    </row>
    <row r="890" spans="17:17" ht="13" x14ac:dyDescent="0.15">
      <c r="Q890" s="72"/>
    </row>
    <row r="891" spans="17:17" ht="13" x14ac:dyDescent="0.15">
      <c r="Q891" s="72"/>
    </row>
    <row r="892" spans="17:17" ht="13" x14ac:dyDescent="0.15">
      <c r="Q892" s="72"/>
    </row>
    <row r="893" spans="17:17" ht="13" x14ac:dyDescent="0.15">
      <c r="Q893" s="72"/>
    </row>
    <row r="894" spans="17:17" ht="13" x14ac:dyDescent="0.15">
      <c r="Q894" s="72"/>
    </row>
    <row r="895" spans="17:17" ht="13" x14ac:dyDescent="0.15">
      <c r="Q895" s="72"/>
    </row>
    <row r="896" spans="17:17" ht="13" x14ac:dyDescent="0.15">
      <c r="Q896" s="72"/>
    </row>
    <row r="897" spans="17:17" ht="13" x14ac:dyDescent="0.15">
      <c r="Q897" s="72"/>
    </row>
    <row r="898" spans="17:17" ht="13" x14ac:dyDescent="0.15">
      <c r="Q898" s="72"/>
    </row>
    <row r="899" spans="17:17" ht="13" x14ac:dyDescent="0.15">
      <c r="Q899" s="72"/>
    </row>
    <row r="900" spans="17:17" ht="13" x14ac:dyDescent="0.15">
      <c r="Q900" s="72"/>
    </row>
    <row r="901" spans="17:17" ht="13" x14ac:dyDescent="0.15">
      <c r="Q901" s="72"/>
    </row>
    <row r="902" spans="17:17" ht="13" x14ac:dyDescent="0.15">
      <c r="Q902" s="72"/>
    </row>
    <row r="903" spans="17:17" ht="13" x14ac:dyDescent="0.15">
      <c r="Q903" s="72"/>
    </row>
    <row r="904" spans="17:17" ht="13" x14ac:dyDescent="0.15">
      <c r="Q904" s="72"/>
    </row>
    <row r="905" spans="17:17" ht="13" x14ac:dyDescent="0.15">
      <c r="Q905" s="72"/>
    </row>
    <row r="906" spans="17:17" ht="13" x14ac:dyDescent="0.15">
      <c r="Q906" s="72"/>
    </row>
    <row r="907" spans="17:17" ht="13" x14ac:dyDescent="0.15">
      <c r="Q907" s="72"/>
    </row>
    <row r="908" spans="17:17" ht="13" x14ac:dyDescent="0.15">
      <c r="Q908" s="72"/>
    </row>
    <row r="909" spans="17:17" ht="13" x14ac:dyDescent="0.15">
      <c r="Q909" s="72"/>
    </row>
    <row r="910" spans="17:17" ht="13" x14ac:dyDescent="0.15">
      <c r="Q910" s="72"/>
    </row>
    <row r="911" spans="17:17" ht="13" x14ac:dyDescent="0.15">
      <c r="Q911" s="72"/>
    </row>
    <row r="912" spans="17:17" ht="13" x14ac:dyDescent="0.15">
      <c r="Q912" s="72"/>
    </row>
    <row r="913" spans="17:17" ht="13" x14ac:dyDescent="0.15">
      <c r="Q913" s="72"/>
    </row>
    <row r="914" spans="17:17" ht="13" x14ac:dyDescent="0.15">
      <c r="Q914" s="72"/>
    </row>
    <row r="915" spans="17:17" ht="13" x14ac:dyDescent="0.15">
      <c r="Q915" s="72"/>
    </row>
    <row r="916" spans="17:17" ht="13" x14ac:dyDescent="0.15">
      <c r="Q916" s="72"/>
    </row>
    <row r="917" spans="17:17" ht="13" x14ac:dyDescent="0.15">
      <c r="Q917" s="72"/>
    </row>
    <row r="918" spans="17:17" ht="13" x14ac:dyDescent="0.15">
      <c r="Q918" s="72"/>
    </row>
    <row r="919" spans="17:17" ht="13" x14ac:dyDescent="0.15">
      <c r="Q919" s="72"/>
    </row>
    <row r="920" spans="17:17" ht="13" x14ac:dyDescent="0.15">
      <c r="Q920" s="72"/>
    </row>
    <row r="921" spans="17:17" ht="13" x14ac:dyDescent="0.15">
      <c r="Q921" s="72"/>
    </row>
    <row r="922" spans="17:17" ht="13" x14ac:dyDescent="0.15">
      <c r="Q922" s="72"/>
    </row>
    <row r="923" spans="17:17" ht="13" x14ac:dyDescent="0.15">
      <c r="Q923" s="72"/>
    </row>
    <row r="924" spans="17:17" ht="13" x14ac:dyDescent="0.15">
      <c r="Q924" s="72"/>
    </row>
    <row r="925" spans="17:17" ht="13" x14ac:dyDescent="0.15">
      <c r="Q925" s="72"/>
    </row>
    <row r="926" spans="17:17" ht="13" x14ac:dyDescent="0.15">
      <c r="Q926" s="72"/>
    </row>
    <row r="927" spans="17:17" ht="13" x14ac:dyDescent="0.15">
      <c r="Q927" s="72"/>
    </row>
    <row r="928" spans="17:17" ht="13" x14ac:dyDescent="0.15">
      <c r="Q928" s="72"/>
    </row>
    <row r="929" spans="17:17" ht="13" x14ac:dyDescent="0.15">
      <c r="Q929" s="72"/>
    </row>
    <row r="930" spans="17:17" ht="13" x14ac:dyDescent="0.15">
      <c r="Q930" s="72"/>
    </row>
    <row r="931" spans="17:17" ht="13" x14ac:dyDescent="0.15">
      <c r="Q931" s="72"/>
    </row>
    <row r="932" spans="17:17" ht="13" x14ac:dyDescent="0.15">
      <c r="Q932" s="72"/>
    </row>
    <row r="933" spans="17:17" ht="13" x14ac:dyDescent="0.15">
      <c r="Q933" s="72"/>
    </row>
    <row r="934" spans="17:17" ht="13" x14ac:dyDescent="0.15">
      <c r="Q934" s="72"/>
    </row>
    <row r="935" spans="17:17" ht="13" x14ac:dyDescent="0.15">
      <c r="Q935" s="72"/>
    </row>
    <row r="936" spans="17:17" ht="13" x14ac:dyDescent="0.15">
      <c r="Q936" s="72"/>
    </row>
    <row r="937" spans="17:17" ht="13" x14ac:dyDescent="0.15">
      <c r="Q937" s="72"/>
    </row>
    <row r="938" spans="17:17" ht="13" x14ac:dyDescent="0.15">
      <c r="Q938" s="72"/>
    </row>
    <row r="939" spans="17:17" ht="13" x14ac:dyDescent="0.15">
      <c r="Q939" s="72"/>
    </row>
    <row r="940" spans="17:17" ht="13" x14ac:dyDescent="0.15">
      <c r="Q940" s="72"/>
    </row>
    <row r="941" spans="17:17" ht="13" x14ac:dyDescent="0.15">
      <c r="Q941" s="72"/>
    </row>
    <row r="942" spans="17:17" ht="13" x14ac:dyDescent="0.15">
      <c r="Q942" s="72"/>
    </row>
    <row r="943" spans="17:17" ht="13" x14ac:dyDescent="0.15">
      <c r="Q943" s="72"/>
    </row>
    <row r="944" spans="17:17" ht="13" x14ac:dyDescent="0.15">
      <c r="Q944" s="72"/>
    </row>
    <row r="945" spans="17:17" ht="13" x14ac:dyDescent="0.15">
      <c r="Q945" s="72"/>
    </row>
    <row r="946" spans="17:17" ht="13" x14ac:dyDescent="0.15">
      <c r="Q946" s="72"/>
    </row>
    <row r="947" spans="17:17" ht="13" x14ac:dyDescent="0.15">
      <c r="Q947" s="72"/>
    </row>
    <row r="948" spans="17:17" ht="13" x14ac:dyDescent="0.15">
      <c r="Q948" s="72"/>
    </row>
    <row r="949" spans="17:17" ht="13" x14ac:dyDescent="0.15">
      <c r="Q949" s="72"/>
    </row>
    <row r="950" spans="17:17" ht="13" x14ac:dyDescent="0.15">
      <c r="Q950" s="72"/>
    </row>
    <row r="951" spans="17:17" ht="13" x14ac:dyDescent="0.15">
      <c r="Q951" s="72"/>
    </row>
    <row r="952" spans="17:17" ht="13" x14ac:dyDescent="0.15">
      <c r="Q952" s="72"/>
    </row>
    <row r="953" spans="17:17" ht="13" x14ac:dyDescent="0.15">
      <c r="Q953" s="72"/>
    </row>
    <row r="954" spans="17:17" ht="13" x14ac:dyDescent="0.15">
      <c r="Q954" s="72"/>
    </row>
    <row r="955" spans="17:17" ht="13" x14ac:dyDescent="0.15">
      <c r="Q955" s="72"/>
    </row>
    <row r="956" spans="17:17" ht="13" x14ac:dyDescent="0.15">
      <c r="Q956" s="72"/>
    </row>
    <row r="957" spans="17:17" ht="13" x14ac:dyDescent="0.15">
      <c r="Q957" s="72"/>
    </row>
    <row r="958" spans="17:17" ht="13" x14ac:dyDescent="0.15">
      <c r="Q958" s="72"/>
    </row>
    <row r="959" spans="17:17" ht="13" x14ac:dyDescent="0.15">
      <c r="Q959" s="72"/>
    </row>
    <row r="960" spans="17:17" ht="13" x14ac:dyDescent="0.15">
      <c r="Q960" s="72"/>
    </row>
    <row r="961" spans="17:17" ht="13" x14ac:dyDescent="0.15">
      <c r="Q961" s="72"/>
    </row>
    <row r="962" spans="17:17" ht="13" x14ac:dyDescent="0.15">
      <c r="Q962" s="72"/>
    </row>
    <row r="963" spans="17:17" ht="13" x14ac:dyDescent="0.15">
      <c r="Q963" s="72"/>
    </row>
    <row r="964" spans="17:17" ht="13" x14ac:dyDescent="0.15">
      <c r="Q964" s="72"/>
    </row>
    <row r="965" spans="17:17" ht="13" x14ac:dyDescent="0.15">
      <c r="Q965" s="72"/>
    </row>
    <row r="966" spans="17:17" ht="13" x14ac:dyDescent="0.15">
      <c r="Q966" s="72"/>
    </row>
    <row r="967" spans="17:17" ht="13" x14ac:dyDescent="0.15">
      <c r="Q967" s="72"/>
    </row>
    <row r="968" spans="17:17" ht="13" x14ac:dyDescent="0.15">
      <c r="Q968" s="72"/>
    </row>
    <row r="969" spans="17:17" ht="13" x14ac:dyDescent="0.15">
      <c r="Q969" s="72"/>
    </row>
    <row r="970" spans="17:17" ht="13" x14ac:dyDescent="0.15">
      <c r="Q970" s="72"/>
    </row>
    <row r="971" spans="17:17" ht="13" x14ac:dyDescent="0.15">
      <c r="Q971" s="72"/>
    </row>
    <row r="972" spans="17:17" ht="13" x14ac:dyDescent="0.15">
      <c r="Q972" s="72"/>
    </row>
    <row r="973" spans="17:17" ht="13" x14ac:dyDescent="0.15">
      <c r="Q973" s="72"/>
    </row>
    <row r="974" spans="17:17" ht="13" x14ac:dyDescent="0.15">
      <c r="Q974" s="72"/>
    </row>
    <row r="975" spans="17:17" ht="13" x14ac:dyDescent="0.15">
      <c r="Q975" s="72"/>
    </row>
    <row r="976" spans="17:17" ht="13" x14ac:dyDescent="0.15">
      <c r="Q976" s="72"/>
    </row>
    <row r="977" spans="17:17" ht="13" x14ac:dyDescent="0.15">
      <c r="Q977" s="72"/>
    </row>
    <row r="978" spans="17:17" ht="13" x14ac:dyDescent="0.15">
      <c r="Q978" s="72"/>
    </row>
    <row r="979" spans="17:17" ht="13" x14ac:dyDescent="0.15">
      <c r="Q979" s="72"/>
    </row>
    <row r="980" spans="17:17" ht="13" x14ac:dyDescent="0.15">
      <c r="Q980" s="72"/>
    </row>
    <row r="981" spans="17:17" ht="13" x14ac:dyDescent="0.15">
      <c r="Q981" s="72"/>
    </row>
    <row r="982" spans="17:17" ht="13" x14ac:dyDescent="0.15">
      <c r="Q982" s="72"/>
    </row>
    <row r="983" spans="17:17" ht="13" x14ac:dyDescent="0.15">
      <c r="Q983" s="72"/>
    </row>
    <row r="984" spans="17:17" ht="13" x14ac:dyDescent="0.15">
      <c r="Q984" s="72"/>
    </row>
    <row r="985" spans="17:17" ht="13" x14ac:dyDescent="0.15">
      <c r="Q985" s="72"/>
    </row>
    <row r="986" spans="17:17" ht="13" x14ac:dyDescent="0.15">
      <c r="Q986" s="72"/>
    </row>
    <row r="987" spans="17:17" ht="13" x14ac:dyDescent="0.15">
      <c r="Q987" s="72"/>
    </row>
    <row r="988" spans="17:17" ht="13" x14ac:dyDescent="0.15">
      <c r="Q988" s="72"/>
    </row>
    <row r="989" spans="17:17" ht="13" x14ac:dyDescent="0.15">
      <c r="Q989" s="72"/>
    </row>
    <row r="990" spans="17:17" ht="13" x14ac:dyDescent="0.15">
      <c r="Q990" s="72"/>
    </row>
    <row r="991" spans="17:17" ht="13" x14ac:dyDescent="0.15">
      <c r="Q991" s="72"/>
    </row>
    <row r="992" spans="17:17" ht="13" x14ac:dyDescent="0.15">
      <c r="Q992" s="72"/>
    </row>
    <row r="993" spans="17:17" ht="13" x14ac:dyDescent="0.15">
      <c r="Q993" s="72"/>
    </row>
    <row r="994" spans="17:17" ht="13" x14ac:dyDescent="0.15">
      <c r="Q994" s="72"/>
    </row>
    <row r="995" spans="17:17" ht="13" x14ac:dyDescent="0.15">
      <c r="Q995" s="72"/>
    </row>
    <row r="996" spans="17:17" ht="13" x14ac:dyDescent="0.15">
      <c r="Q996" s="72"/>
    </row>
    <row r="997" spans="17:17" ht="13" x14ac:dyDescent="0.15">
      <c r="Q997" s="72"/>
    </row>
  </sheetData>
  <mergeCells count="11">
    <mergeCell ref="Y13:AC13"/>
    <mergeCell ref="Y22:Z23"/>
    <mergeCell ref="AA22:AC23"/>
    <mergeCell ref="Y29:Z30"/>
    <mergeCell ref="A1:N1"/>
    <mergeCell ref="A2:N2"/>
    <mergeCell ref="A3:N3"/>
    <mergeCell ref="B9:F9"/>
    <mergeCell ref="G9:K9"/>
    <mergeCell ref="L9:O9"/>
    <mergeCell ref="S13:X13"/>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V1751"/>
  <sheetViews>
    <sheetView workbookViewId="0"/>
  </sheetViews>
  <sheetFormatPr baseColWidth="10" defaultColWidth="14.5" defaultRowHeight="15.75" customHeight="1" x14ac:dyDescent="0.15"/>
  <cols>
    <col min="15" max="22" width="14.5" hidden="1"/>
  </cols>
  <sheetData>
    <row r="1" spans="1:22" ht="19" x14ac:dyDescent="0.25">
      <c r="A1" s="276" t="str">
        <f>'Parameters &amp; Main Results'!A1</f>
        <v>https://earlyretirementnow.com/2017/01/25/the-ultimate-guide-to-safe-withdrawal-rates-part-7-toolbox</v>
      </c>
      <c r="B1" s="275"/>
      <c r="C1" s="275"/>
      <c r="D1" s="275"/>
      <c r="E1" s="275"/>
      <c r="F1" s="275"/>
      <c r="G1" s="275"/>
      <c r="H1" s="275"/>
      <c r="I1" s="275"/>
      <c r="J1" s="275"/>
      <c r="K1" s="275"/>
      <c r="L1" s="275"/>
      <c r="M1" s="275"/>
      <c r="N1" s="275"/>
      <c r="O1" s="275"/>
      <c r="P1" s="275"/>
      <c r="Q1" s="1"/>
      <c r="R1" s="1"/>
      <c r="S1" s="1"/>
      <c r="T1" s="1"/>
      <c r="U1" s="1"/>
      <c r="V1" s="1"/>
    </row>
    <row r="2" spans="1:22" ht="19" x14ac:dyDescent="0.25">
      <c r="A2" s="276" t="str">
        <f>'Parameters &amp; Main Results'!A2</f>
        <v>https://earlyretirementnow.com/2018/08/29/google-sheet-updates-swr-series-part-28</v>
      </c>
      <c r="B2" s="275"/>
      <c r="C2" s="275"/>
      <c r="D2" s="275"/>
      <c r="E2" s="275"/>
      <c r="F2" s="275"/>
      <c r="G2" s="275"/>
      <c r="H2" s="275"/>
      <c r="I2" s="275"/>
      <c r="J2" s="275"/>
      <c r="K2" s="275"/>
      <c r="L2" s="275"/>
      <c r="M2" s="275"/>
      <c r="N2" s="275"/>
      <c r="O2" s="275"/>
      <c r="P2" s="275"/>
      <c r="Q2" s="2"/>
      <c r="R2" s="2"/>
      <c r="S2" s="2"/>
      <c r="T2" s="2"/>
      <c r="U2" s="2"/>
      <c r="V2" s="2"/>
    </row>
    <row r="3" spans="1:22" ht="19" x14ac:dyDescent="0.25">
      <c r="A3" s="277" t="s">
        <v>89</v>
      </c>
      <c r="B3" s="275"/>
      <c r="C3" s="275"/>
      <c r="D3" s="275"/>
      <c r="E3" s="275"/>
      <c r="F3" s="275"/>
      <c r="G3" s="275"/>
      <c r="H3" s="275"/>
      <c r="I3" s="275"/>
      <c r="J3" s="275"/>
      <c r="K3" s="275"/>
      <c r="L3" s="275"/>
      <c r="M3" s="275"/>
      <c r="N3" s="275"/>
      <c r="O3" s="275"/>
      <c r="P3" s="275"/>
      <c r="Q3" s="2"/>
      <c r="R3" s="2"/>
      <c r="S3" s="2"/>
      <c r="T3" s="2"/>
      <c r="U3" s="2"/>
      <c r="V3" s="2"/>
    </row>
    <row r="4" spans="1:22" ht="16" x14ac:dyDescent="0.2">
      <c r="A4" s="133" t="s">
        <v>90</v>
      </c>
    </row>
    <row r="5" spans="1:22" ht="13" x14ac:dyDescent="0.15">
      <c r="A5" s="295" t="s">
        <v>91</v>
      </c>
      <c r="B5" s="275"/>
      <c r="R5" s="64"/>
      <c r="S5" s="5"/>
      <c r="T5" s="135"/>
    </row>
    <row r="6" spans="1:22" ht="13" x14ac:dyDescent="0.15">
      <c r="A6" s="64" t="s">
        <v>92</v>
      </c>
      <c r="B6" s="136">
        <v>0.04</v>
      </c>
      <c r="R6" s="64"/>
      <c r="S6" s="5"/>
      <c r="T6" s="135"/>
    </row>
    <row r="7" spans="1:22" ht="13" x14ac:dyDescent="0.15">
      <c r="A7" s="64" t="s">
        <v>93</v>
      </c>
      <c r="B7" s="17">
        <f>B6/12</f>
        <v>3.3333333333333335E-3</v>
      </c>
      <c r="R7" s="64"/>
      <c r="S7" s="5"/>
      <c r="T7" s="135"/>
    </row>
    <row r="8" spans="1:22" ht="13" x14ac:dyDescent="0.15">
      <c r="R8" s="64"/>
      <c r="S8" s="5"/>
      <c r="T8" s="135"/>
    </row>
    <row r="9" spans="1:22" ht="13" x14ac:dyDescent="0.15">
      <c r="R9" s="64"/>
      <c r="S9" s="5" t="s">
        <v>94</v>
      </c>
      <c r="T9" s="135"/>
    </row>
    <row r="10" spans="1:22" ht="13" x14ac:dyDescent="0.15">
      <c r="R10" s="64"/>
      <c r="S10" s="5">
        <v>0</v>
      </c>
      <c r="T10" s="5">
        <v>20</v>
      </c>
    </row>
    <row r="11" spans="1:22" ht="28" x14ac:dyDescent="0.15">
      <c r="A11" s="274" t="s">
        <v>95</v>
      </c>
      <c r="B11" s="275"/>
      <c r="C11" s="275"/>
      <c r="D11" s="275"/>
      <c r="E11" s="275"/>
      <c r="F11" s="63"/>
      <c r="G11" s="63"/>
      <c r="H11" s="63"/>
      <c r="I11" s="63"/>
      <c r="J11" s="63"/>
      <c r="K11" s="63"/>
      <c r="L11" s="63"/>
      <c r="M11" s="63"/>
      <c r="N11" s="63"/>
      <c r="O11" s="63" t="str">
        <f>'SWR time series'!A6</f>
        <v>Month</v>
      </c>
      <c r="P11" s="63" t="str">
        <f>'SWR time series'!B6</f>
        <v>Year</v>
      </c>
      <c r="Q11" s="63" t="s">
        <v>96</v>
      </c>
      <c r="R11" s="63" t="str">
        <f>"Final Value with " &amp; ROUND('Distribution of Final Value'!B6*100,3) &amp;"% WR"</f>
        <v>Final Value with 4% WR</v>
      </c>
      <c r="S11" s="5">
        <v>20</v>
      </c>
      <c r="T11" s="5">
        <v>100</v>
      </c>
    </row>
    <row r="12" spans="1:22" ht="13" x14ac:dyDescent="0.15">
      <c r="A12" s="63"/>
      <c r="B12" s="5" t="s">
        <v>97</v>
      </c>
      <c r="C12" s="5" t="s">
        <v>10</v>
      </c>
      <c r="D12" s="5" t="s">
        <v>98</v>
      </c>
      <c r="E12" s="5" t="s">
        <v>99</v>
      </c>
      <c r="F12" s="63"/>
      <c r="G12" s="63"/>
      <c r="H12" s="63"/>
      <c r="I12" s="63"/>
      <c r="J12" s="63"/>
      <c r="K12" s="63"/>
      <c r="L12" s="63"/>
      <c r="M12" s="63"/>
      <c r="N12" s="63"/>
      <c r="O12" s="63">
        <f>'SWR time series'!A8</f>
        <v>2</v>
      </c>
      <c r="P12" s="63">
        <f>'SWR time series'!B8</f>
        <v>1871</v>
      </c>
      <c r="Q12" s="70">
        <f>'StockBond Returns'!M6</f>
        <v>11.097250000000001</v>
      </c>
      <c r="R12" s="70">
        <f ca="1">'SWR time series'!F8</f>
        <v>5.4582056125156786</v>
      </c>
      <c r="S12" s="70">
        <f t="shared" ref="S12:T12" ca="1" si="0">IF( AND($Q12&gt;S$10,$Q12&lt;=S$11),$R12,"")</f>
        <v>5.4582056125156786</v>
      </c>
      <c r="T12" t="str">
        <f t="shared" si="0"/>
        <v/>
      </c>
    </row>
    <row r="13" spans="1:22" ht="13" x14ac:dyDescent="0.15">
      <c r="A13" s="5" t="s">
        <v>100</v>
      </c>
      <c r="B13" s="137">
        <v>0</v>
      </c>
      <c r="C13" s="70">
        <f t="shared" ref="C13:E13" ca="1" si="1">PERCENTILE(R$12:R$1750,$B13)</f>
        <v>-1.3544597699782432</v>
      </c>
      <c r="D13" s="70">
        <f t="shared" ca="1" si="1"/>
        <v>-1.3544597699782432</v>
      </c>
      <c r="E13" s="70">
        <f t="shared" ca="1" si="1"/>
        <v>-1.1687500012422927</v>
      </c>
      <c r="F13" s="63"/>
      <c r="G13" s="63"/>
      <c r="H13" s="63"/>
      <c r="I13" s="63"/>
      <c r="J13" s="63"/>
      <c r="K13" s="63"/>
      <c r="L13" s="63"/>
      <c r="M13" s="63"/>
      <c r="N13" s="63"/>
      <c r="O13" s="63">
        <f>'SWR time series'!A9</f>
        <v>3</v>
      </c>
      <c r="P13" s="63">
        <f>'SWR time series'!B9</f>
        <v>1871</v>
      </c>
      <c r="Q13" s="70">
        <f>'StockBond Returns'!M7</f>
        <v>10.919336769999999</v>
      </c>
      <c r="R13" s="70">
        <f ca="1">'SWR time series'!F9</f>
        <v>5.6163360511707339</v>
      </c>
      <c r="S13" s="70">
        <f t="shared" ref="S13:T13" ca="1" si="2">IF( AND($Q13&gt;S$10,$Q13&lt;=S$11),$R13,"")</f>
        <v>5.6163360511707339</v>
      </c>
      <c r="T13" t="str">
        <f t="shared" si="2"/>
        <v/>
      </c>
    </row>
    <row r="14" spans="1:22" ht="13" x14ac:dyDescent="0.15">
      <c r="A14" s="135"/>
      <c r="B14" s="137">
        <v>0.01</v>
      </c>
      <c r="C14" s="138">
        <f t="shared" ref="C14:E14" ca="1" si="3">PERCENTILE(R$12:R$1750,$B14)</f>
        <v>-0.80027649886122665</v>
      </c>
      <c r="D14" s="138">
        <f t="shared" ca="1" si="3"/>
        <v>-0.81921077722910685</v>
      </c>
      <c r="E14" s="138">
        <f t="shared" ca="1" si="3"/>
        <v>-0.7105281956611541</v>
      </c>
      <c r="F14" s="63"/>
      <c r="G14" s="63"/>
      <c r="H14" s="63"/>
      <c r="I14" s="63"/>
      <c r="J14" s="63"/>
      <c r="K14" s="63"/>
      <c r="L14" s="63"/>
      <c r="M14" s="63"/>
      <c r="N14" s="63"/>
      <c r="O14" s="63">
        <f>'SWR time series'!A10</f>
        <v>4</v>
      </c>
      <c r="P14" s="63">
        <f>'SWR time series'!B10</f>
        <v>1871</v>
      </c>
      <c r="Q14" s="70">
        <f>'StockBond Returns'!M8</f>
        <v>11.1932198</v>
      </c>
      <c r="R14" s="70">
        <f ca="1">'SWR time series'!F10</f>
        <v>5.4975802336092912</v>
      </c>
      <c r="S14" s="70">
        <f t="shared" ref="S14:T14" ca="1" si="4">IF( AND($Q14&gt;S$10,$Q14&lt;=S$11),$R14,"")</f>
        <v>5.4975802336092912</v>
      </c>
      <c r="T14" t="str">
        <f t="shared" si="4"/>
        <v/>
      </c>
    </row>
    <row r="15" spans="1:22" ht="13" x14ac:dyDescent="0.15">
      <c r="A15" s="135"/>
      <c r="B15" s="137">
        <v>0.02</v>
      </c>
      <c r="C15" s="138">
        <f t="shared" ref="C15:E15" ca="1" si="5">PERCENTILE(R$12:R$1750,$B15)</f>
        <v>-0.59150112553258327</v>
      </c>
      <c r="D15" s="138">
        <f t="shared" ca="1" si="5"/>
        <v>-0.57319167440265706</v>
      </c>
      <c r="E15" s="138">
        <f t="shared" ca="1" si="5"/>
        <v>-0.60387015355945195</v>
      </c>
      <c r="F15" s="63"/>
      <c r="G15" s="63"/>
      <c r="H15" s="63"/>
      <c r="I15" s="63"/>
      <c r="J15" s="63"/>
      <c r="K15" s="63"/>
      <c r="L15" s="63"/>
      <c r="M15" s="63"/>
      <c r="N15" s="63"/>
      <c r="O15" s="63">
        <f>'SWR time series'!A11</f>
        <v>5</v>
      </c>
      <c r="P15" s="63">
        <f>'SWR time series'!B11</f>
        <v>1871</v>
      </c>
      <c r="Q15" s="70">
        <f>'StockBond Returns'!M9</f>
        <v>12.08019752</v>
      </c>
      <c r="R15" s="70">
        <f ca="1">'SWR time series'!F11</f>
        <v>4.6792148366401989</v>
      </c>
      <c r="S15" s="70">
        <f t="shared" ref="S15:T15" ca="1" si="6">IF( AND($Q15&gt;S$10,$Q15&lt;=S$11),$R15,"")</f>
        <v>4.6792148366401989</v>
      </c>
      <c r="T15" t="str">
        <f t="shared" si="6"/>
        <v/>
      </c>
    </row>
    <row r="16" spans="1:22" ht="13" x14ac:dyDescent="0.15">
      <c r="A16" s="135"/>
      <c r="B16" s="137">
        <v>0.05</v>
      </c>
      <c r="C16" s="138">
        <f t="shared" ref="C16:E16" ca="1" si="7">PERCENTILE(R$12:R$1750,$B16)</f>
        <v>-0.32281796148474545</v>
      </c>
      <c r="D16" s="138">
        <f t="shared" ca="1" si="7"/>
        <v>-7.1436401783741152E-2</v>
      </c>
      <c r="E16" s="138">
        <f t="shared" ca="1" si="7"/>
        <v>-0.47660789492483174</v>
      </c>
      <c r="F16" s="63"/>
      <c r="G16" s="63"/>
      <c r="H16" s="63"/>
      <c r="I16" s="63"/>
      <c r="J16" s="63"/>
      <c r="K16" s="63"/>
      <c r="L16" s="63"/>
      <c r="M16" s="63"/>
      <c r="N16" s="63"/>
      <c r="O16" s="63">
        <f>'SWR time series'!A12</f>
        <v>6</v>
      </c>
      <c r="P16" s="63">
        <f>'SWR time series'!B12</f>
        <v>1871</v>
      </c>
      <c r="Q16" s="70">
        <f>'StockBond Returns'!M10</f>
        <v>12.597767490000001</v>
      </c>
      <c r="R16" s="70">
        <f ca="1">'SWR time series'!F12</f>
        <v>4.2357073039416733</v>
      </c>
      <c r="S16" s="70">
        <f t="shared" ref="S16:T16" ca="1" si="8">IF( AND($Q16&gt;S$10,$Q16&lt;=S$11),$R16,"")</f>
        <v>4.2357073039416733</v>
      </c>
      <c r="T16" t="str">
        <f t="shared" si="8"/>
        <v/>
      </c>
    </row>
    <row r="17" spans="1:20" ht="13" x14ac:dyDescent="0.15">
      <c r="A17" s="135"/>
      <c r="B17" s="137">
        <v>0.1</v>
      </c>
      <c r="C17" s="138">
        <f t="shared" ref="C17:E17" ca="1" si="9">PERCENTILE(R$12:R$1750,$B17)</f>
        <v>-2.178316626081904E-2</v>
      </c>
      <c r="D17" s="138">
        <f t="shared" ca="1" si="9"/>
        <v>0.71542304635982512</v>
      </c>
      <c r="E17" s="138">
        <f t="shared" ca="1" si="9"/>
        <v>-0.3440493686793708</v>
      </c>
      <c r="F17" s="63"/>
      <c r="G17" s="63"/>
      <c r="H17" s="63"/>
      <c r="I17" s="63"/>
      <c r="J17" s="63"/>
      <c r="K17" s="63"/>
      <c r="L17" s="63"/>
      <c r="M17" s="63"/>
      <c r="N17" s="63"/>
      <c r="O17" s="63">
        <f>'SWR time series'!A13</f>
        <v>7</v>
      </c>
      <c r="P17" s="63">
        <f>'SWR time series'!B13</f>
        <v>1871</v>
      </c>
      <c r="Q17" s="70">
        <f>'StockBond Returns'!M11</f>
        <v>12.606022980000001</v>
      </c>
      <c r="R17" s="70">
        <f ca="1">'SWR time series'!F13</f>
        <v>4.1026466073392216</v>
      </c>
      <c r="S17" s="70">
        <f t="shared" ref="S17:T17" ca="1" si="10">IF( AND($Q17&gt;S$10,$Q17&lt;=S$11),$R17,"")</f>
        <v>4.1026466073392216</v>
      </c>
      <c r="T17" t="str">
        <f t="shared" si="10"/>
        <v/>
      </c>
    </row>
    <row r="18" spans="1:20" ht="13" x14ac:dyDescent="0.15">
      <c r="A18" s="135"/>
      <c r="B18" s="137">
        <v>0.25</v>
      </c>
      <c r="C18" s="138">
        <f t="shared" ref="C18:E18" ca="1" si="11">PERCENTILE(R$12:R$1750,$B18)</f>
        <v>0.71135143311246263</v>
      </c>
      <c r="D18" s="138">
        <f t="shared" ca="1" si="11"/>
        <v>1.4720063358827795</v>
      </c>
      <c r="E18" s="138">
        <f t="shared" ca="1" si="11"/>
        <v>-3.0702036949036282E-2</v>
      </c>
      <c r="F18" s="63"/>
      <c r="G18" s="63"/>
      <c r="H18" s="63"/>
      <c r="I18" s="63"/>
      <c r="J18" s="63"/>
      <c r="K18" s="63"/>
      <c r="L18" s="63"/>
      <c r="M18" s="63"/>
      <c r="N18" s="63"/>
      <c r="O18" s="63">
        <f>'SWR time series'!A14</f>
        <v>8</v>
      </c>
      <c r="P18" s="63">
        <f>'SWR time series'!B14</f>
        <v>1871</v>
      </c>
      <c r="Q18" s="70">
        <f>'StockBond Returns'!M12</f>
        <v>12.286161440000001</v>
      </c>
      <c r="R18" s="70">
        <f ca="1">'SWR time series'!F14</f>
        <v>4.2452061413734521</v>
      </c>
      <c r="S18" s="70">
        <f t="shared" ref="S18:T18" ca="1" si="12">IF( AND($Q18&gt;S$10,$Q18&lt;=S$11),$R18,"")</f>
        <v>4.2452061413734521</v>
      </c>
      <c r="T18" t="str">
        <f t="shared" si="12"/>
        <v/>
      </c>
    </row>
    <row r="19" spans="1:20" ht="13" x14ac:dyDescent="0.15">
      <c r="A19" s="5" t="s">
        <v>101</v>
      </c>
      <c r="B19" s="137">
        <v>0.5</v>
      </c>
      <c r="C19" s="138">
        <f t="shared" ref="C19:E19" ca="1" si="13">PERCENTILE(R$12:R$1750,$B19)</f>
        <v>2.1957553961115863</v>
      </c>
      <c r="D19" s="138">
        <f t="shared" ca="1" si="13"/>
        <v>3.016388362208025</v>
      </c>
      <c r="E19" s="138">
        <f t="shared" ca="1" si="13"/>
        <v>0.41379034182019669</v>
      </c>
      <c r="F19" s="63"/>
      <c r="G19" s="63"/>
      <c r="H19" s="63"/>
      <c r="I19" s="63"/>
      <c r="J19" s="63"/>
      <c r="K19" s="63"/>
      <c r="L19" s="63"/>
      <c r="M19" s="63"/>
      <c r="N19" s="63"/>
      <c r="O19" s="63">
        <f>'SWR time series'!A15</f>
        <v>9</v>
      </c>
      <c r="P19" s="63">
        <f>'SWR time series'!B15</f>
        <v>1871</v>
      </c>
      <c r="Q19" s="70">
        <f>'StockBond Returns'!M13</f>
        <v>12.546660510000001</v>
      </c>
      <c r="R19" s="70">
        <f ca="1">'SWR time series'!F15</f>
        <v>3.9735741104928772</v>
      </c>
      <c r="S19" s="70">
        <f t="shared" ref="S19:T19" ca="1" si="14">IF( AND($Q19&gt;S$10,$Q19&lt;=S$11),$R19,"")</f>
        <v>3.9735741104928772</v>
      </c>
      <c r="T19" t="str">
        <f t="shared" si="14"/>
        <v/>
      </c>
    </row>
    <row r="20" spans="1:20" ht="13" x14ac:dyDescent="0.15">
      <c r="A20" s="135"/>
      <c r="B20" s="137">
        <v>0.75</v>
      </c>
      <c r="C20" s="138">
        <f t="shared" ref="C20:E20" ca="1" si="15">PERCENTILE(R$12:R$1750,$B20)</f>
        <v>5.0630244623875091</v>
      </c>
      <c r="D20" s="138">
        <f t="shared" ca="1" si="15"/>
        <v>6.8929536771324145</v>
      </c>
      <c r="E20" s="138">
        <f t="shared" ca="1" si="15"/>
        <v>0.73684389030796438</v>
      </c>
      <c r="F20" s="63"/>
      <c r="G20" s="63"/>
      <c r="H20" s="63"/>
      <c r="I20" s="63"/>
      <c r="J20" s="63"/>
      <c r="K20" s="63"/>
      <c r="L20" s="63"/>
      <c r="M20" s="63"/>
      <c r="N20" s="63"/>
      <c r="O20" s="63">
        <f>'SWR time series'!A16</f>
        <v>10</v>
      </c>
      <c r="P20" s="63">
        <f>'SWR time series'!B16</f>
        <v>1871</v>
      </c>
      <c r="Q20" s="70">
        <f>'StockBond Returns'!M14</f>
        <v>12.30542294</v>
      </c>
      <c r="R20" s="70">
        <f ca="1">'SWR time series'!F16</f>
        <v>4.1839485690383178</v>
      </c>
      <c r="S20" s="70">
        <f t="shared" ref="S20:T20" ca="1" si="16">IF( AND($Q20&gt;S$10,$Q20&lt;=S$11),$R20,"")</f>
        <v>4.1839485690383178</v>
      </c>
      <c r="T20" t="str">
        <f t="shared" si="16"/>
        <v/>
      </c>
    </row>
    <row r="21" spans="1:20" ht="13" x14ac:dyDescent="0.15">
      <c r="A21" s="135"/>
      <c r="B21" s="137">
        <v>0.9</v>
      </c>
      <c r="C21" s="138">
        <f t="shared" ref="C21:E21" ca="1" si="17">PERCENTILE(R$12:R$1750,$B21)</f>
        <v>9.8018050753473425</v>
      </c>
      <c r="D21" s="138">
        <f t="shared" ca="1" si="17"/>
        <v>10.897673046500776</v>
      </c>
      <c r="E21" s="138">
        <f t="shared" ca="1" si="17"/>
        <v>1.9165656452588795</v>
      </c>
      <c r="F21" s="63"/>
      <c r="G21" s="63"/>
      <c r="H21" s="63"/>
      <c r="I21" s="63"/>
      <c r="J21" s="63"/>
      <c r="K21" s="63"/>
      <c r="L21" s="63"/>
      <c r="M21" s="63"/>
      <c r="N21" s="63"/>
      <c r="O21" s="63">
        <f>'SWR time series'!A17</f>
        <v>11</v>
      </c>
      <c r="P21" s="63">
        <f>'SWR time series'!B17</f>
        <v>1871</v>
      </c>
      <c r="Q21" s="70">
        <f>'StockBond Returns'!M15</f>
        <v>11.47066276</v>
      </c>
      <c r="R21" s="70">
        <f ca="1">'SWR time series'!F17</f>
        <v>4.8487968654727203</v>
      </c>
      <c r="S21" s="70">
        <f t="shared" ref="S21:T21" ca="1" si="18">IF( AND($Q21&gt;S$10,$Q21&lt;=S$11),$R21,"")</f>
        <v>4.8487968654727203</v>
      </c>
      <c r="T21" t="str">
        <f t="shared" si="18"/>
        <v/>
      </c>
    </row>
    <row r="22" spans="1:20" ht="13" x14ac:dyDescent="0.15">
      <c r="A22" s="135"/>
      <c r="B22" s="137">
        <v>0.95</v>
      </c>
      <c r="C22" s="138">
        <f t="shared" ref="C22:E22" ca="1" si="19">PERCENTILE(R$12:R$1750,$B22)</f>
        <v>12.119040344478726</v>
      </c>
      <c r="D22" s="138">
        <f t="shared" ca="1" si="19"/>
        <v>12.709346332883932</v>
      </c>
      <c r="E22" s="138">
        <f t="shared" ca="1" si="19"/>
        <v>2.9640155494730509</v>
      </c>
      <c r="F22" s="63"/>
      <c r="G22" s="63"/>
      <c r="H22" s="63"/>
      <c r="I22" s="63"/>
      <c r="J22" s="63"/>
      <c r="K22" s="63"/>
      <c r="L22" s="63"/>
      <c r="M22" s="63"/>
      <c r="N22" s="63"/>
      <c r="O22" s="63">
        <f>'SWR time series'!A18</f>
        <v>12</v>
      </c>
      <c r="P22" s="63">
        <f>'SWR time series'!B18</f>
        <v>1871</v>
      </c>
      <c r="Q22" s="70">
        <f>'StockBond Returns'!M16</f>
        <v>11.595125510000001</v>
      </c>
      <c r="R22" s="70">
        <f ca="1">'SWR time series'!F18</f>
        <v>4.7498288297437377</v>
      </c>
      <c r="S22" s="70">
        <f t="shared" ref="S22:T22" ca="1" si="20">IF( AND($Q22&gt;S$10,$Q22&lt;=S$11),$R22,"")</f>
        <v>4.7498288297437377</v>
      </c>
      <c r="T22" t="str">
        <f t="shared" si="20"/>
        <v/>
      </c>
    </row>
    <row r="23" spans="1:20" ht="13" x14ac:dyDescent="0.15">
      <c r="A23" s="135"/>
      <c r="B23" s="137">
        <v>0.98</v>
      </c>
      <c r="C23" s="138">
        <f t="shared" ref="C23:E23" ca="1" si="21">PERCENTILE(R$12:R$1750,$B23)</f>
        <v>14.807925701674709</v>
      </c>
      <c r="D23" s="138">
        <f t="shared" ca="1" si="21"/>
        <v>16.017526642591029</v>
      </c>
      <c r="E23" s="138">
        <f t="shared" ca="1" si="21"/>
        <v>3.2256180629830764</v>
      </c>
      <c r="F23" s="63"/>
      <c r="G23" s="63"/>
      <c r="H23" s="63"/>
      <c r="I23" s="63"/>
      <c r="J23" s="63"/>
      <c r="K23" s="63"/>
      <c r="L23" s="63"/>
      <c r="M23" s="63"/>
      <c r="N23" s="63"/>
      <c r="O23" s="63">
        <f>'SWR time series'!A19</f>
        <v>1</v>
      </c>
      <c r="P23" s="63">
        <f>'SWR time series'!B19</f>
        <v>1872</v>
      </c>
      <c r="Q23" s="70">
        <f>'StockBond Returns'!M17</f>
        <v>11.606941000000001</v>
      </c>
      <c r="R23" s="70">
        <f ca="1">'SWR time series'!F19</f>
        <v>4.6249484645998837</v>
      </c>
      <c r="S23" s="70">
        <f t="shared" ref="S23:T23" ca="1" si="22">IF( AND($Q23&gt;S$10,$Q23&lt;=S$11),$R23,"")</f>
        <v>4.6249484645998837</v>
      </c>
      <c r="T23" t="str">
        <f t="shared" si="22"/>
        <v/>
      </c>
    </row>
    <row r="24" spans="1:20" ht="13" x14ac:dyDescent="0.15">
      <c r="A24" s="135"/>
      <c r="B24" s="137">
        <v>0.99</v>
      </c>
      <c r="C24" s="138">
        <f t="shared" ref="C24:E24" ca="1" si="23">PERCENTILE(R$12:R$1750,$B24)</f>
        <v>17.810767227974985</v>
      </c>
      <c r="D24" s="138">
        <f t="shared" ca="1" si="23"/>
        <v>18.981140659862575</v>
      </c>
      <c r="E24" s="138">
        <f t="shared" ca="1" si="23"/>
        <v>3.2658065117573463</v>
      </c>
      <c r="F24" s="63"/>
      <c r="G24" s="63"/>
      <c r="H24" s="63"/>
      <c r="I24" s="63"/>
      <c r="J24" s="63"/>
      <c r="K24" s="63"/>
      <c r="L24" s="63"/>
      <c r="M24" s="63"/>
      <c r="N24" s="63"/>
      <c r="O24" s="63">
        <f>'SWR time series'!A20</f>
        <v>2</v>
      </c>
      <c r="P24" s="63">
        <f>'SWR time series'!B20</f>
        <v>1872</v>
      </c>
      <c r="Q24" s="70">
        <f>'StockBond Returns'!M18</f>
        <v>11.90273721</v>
      </c>
      <c r="R24" s="70">
        <f ca="1">'SWR time series'!F20</f>
        <v>4.364167997317578</v>
      </c>
      <c r="S24" s="70">
        <f t="shared" ref="S24:T24" ca="1" si="24">IF( AND($Q24&gt;S$10,$Q24&lt;=S$11),$R24,"")</f>
        <v>4.364167997317578</v>
      </c>
      <c r="T24" t="str">
        <f t="shared" si="24"/>
        <v/>
      </c>
    </row>
    <row r="25" spans="1:20" ht="13" x14ac:dyDescent="0.15">
      <c r="A25" s="5" t="s">
        <v>102</v>
      </c>
      <c r="B25" s="137">
        <v>1</v>
      </c>
      <c r="C25" s="138">
        <f t="shared" ref="C25:E25" ca="1" si="25">PERCENTILE(R$12:R$1750,$B25)</f>
        <v>22.943427853505405</v>
      </c>
      <c r="D25" s="138">
        <f t="shared" ca="1" si="25"/>
        <v>22.943427853505405</v>
      </c>
      <c r="E25" s="138">
        <f t="shared" ca="1" si="25"/>
        <v>3.391045563926697</v>
      </c>
      <c r="F25" s="63"/>
      <c r="G25" s="63"/>
      <c r="H25" s="63"/>
      <c r="I25" s="63"/>
      <c r="J25" s="63"/>
      <c r="K25" s="63"/>
      <c r="L25" s="63"/>
      <c r="M25" s="63"/>
      <c r="N25" s="63"/>
      <c r="O25" s="63">
        <f>'SWR time series'!A21</f>
        <v>3</v>
      </c>
      <c r="P25" s="63">
        <f>'SWR time series'!B21</f>
        <v>1872</v>
      </c>
      <c r="Q25" s="70">
        <f>'StockBond Returns'!M19</f>
        <v>11.97712516</v>
      </c>
      <c r="R25" s="70">
        <f ca="1">'SWR time series'!F21</f>
        <v>4.0614641945469012</v>
      </c>
      <c r="S25" s="70">
        <f t="shared" ref="S25:T25" ca="1" si="26">IF( AND($Q25&gt;S$10,$Q25&lt;=S$11),$R25,"")</f>
        <v>4.0614641945469012</v>
      </c>
      <c r="T25" t="str">
        <f t="shared" si="26"/>
        <v/>
      </c>
    </row>
    <row r="26" spans="1:20" ht="13" x14ac:dyDescent="0.15">
      <c r="B26" s="64" t="s">
        <v>103</v>
      </c>
      <c r="C26" s="70">
        <f t="shared" ref="C26:E26" ca="1" si="27">C25-C13</f>
        <v>24.297887623483646</v>
      </c>
      <c r="D26" s="70">
        <f t="shared" ca="1" si="27"/>
        <v>24.297887623483646</v>
      </c>
      <c r="E26" s="70">
        <f t="shared" ca="1" si="27"/>
        <v>4.5597955651689901</v>
      </c>
      <c r="F26" s="63"/>
      <c r="G26" s="63"/>
      <c r="H26" s="63"/>
      <c r="I26" s="63"/>
      <c r="J26" s="63"/>
      <c r="K26" s="63"/>
      <c r="L26" s="63"/>
      <c r="M26" s="63"/>
      <c r="N26" s="63"/>
      <c r="O26" s="63">
        <f>'SWR time series'!A22</f>
        <v>4</v>
      </c>
      <c r="P26" s="63">
        <f>'SWR time series'!B22</f>
        <v>1872</v>
      </c>
      <c r="Q26" s="70">
        <f>'StockBond Returns'!M20</f>
        <v>12.16637776</v>
      </c>
      <c r="R26" s="70">
        <f ca="1">'SWR time series'!F22</f>
        <v>4.0598686835393885</v>
      </c>
      <c r="S26" s="70">
        <f t="shared" ref="S26:T26" ca="1" si="28">IF( AND($Q26&gt;S$10,$Q26&lt;=S$11),$R26,"")</f>
        <v>4.0598686835393885</v>
      </c>
      <c r="T26" t="str">
        <f t="shared" si="28"/>
        <v/>
      </c>
    </row>
    <row r="27" spans="1:20" ht="13" x14ac:dyDescent="0.15">
      <c r="B27" s="64" t="s">
        <v>104</v>
      </c>
      <c r="C27" s="70">
        <f t="shared" ref="C27:E27" ca="1" si="29">C22-C16</f>
        <v>12.441858305963471</v>
      </c>
      <c r="D27" s="70">
        <f t="shared" ca="1" si="29"/>
        <v>12.780782734667673</v>
      </c>
      <c r="E27" s="70">
        <f t="shared" ca="1" si="29"/>
        <v>3.4406234443978825</v>
      </c>
      <c r="F27" s="63"/>
      <c r="G27" s="63"/>
      <c r="H27" s="63"/>
      <c r="I27" s="63"/>
      <c r="J27" s="63"/>
      <c r="K27" s="63"/>
      <c r="L27" s="63"/>
      <c r="M27" s="63"/>
      <c r="N27" s="63"/>
      <c r="O27" s="63">
        <f>'SWR time series'!A23</f>
        <v>5</v>
      </c>
      <c r="P27" s="63">
        <f>'SWR time series'!B23</f>
        <v>1872</v>
      </c>
      <c r="Q27" s="70">
        <f>'StockBond Returns'!M21</f>
        <v>12.26713077</v>
      </c>
      <c r="R27" s="70">
        <f ca="1">'SWR time series'!F23</f>
        <v>3.7911627924676283</v>
      </c>
      <c r="S27" s="70">
        <f t="shared" ref="S27:T27" ca="1" si="30">IF( AND($Q27&gt;S$10,$Q27&lt;=S$11),$R27,"")</f>
        <v>3.7911627924676283</v>
      </c>
      <c r="T27" t="str">
        <f t="shared" si="30"/>
        <v/>
      </c>
    </row>
    <row r="28" spans="1:20" ht="13" x14ac:dyDescent="0.15">
      <c r="F28" s="63"/>
      <c r="G28" s="63"/>
      <c r="H28" s="63"/>
      <c r="I28" s="63"/>
      <c r="J28" s="63"/>
      <c r="K28" s="63"/>
      <c r="L28" s="63"/>
      <c r="M28" s="63"/>
      <c r="N28" s="63"/>
      <c r="O28" s="63">
        <f>'SWR time series'!A24</f>
        <v>6</v>
      </c>
      <c r="P28" s="63">
        <f>'SWR time series'!B24</f>
        <v>1872</v>
      </c>
      <c r="Q28" s="70">
        <f>'StockBond Returns'!M22</f>
        <v>12.290163919999999</v>
      </c>
      <c r="R28" s="70">
        <f ca="1">'SWR time series'!F24</f>
        <v>3.5943240147345179</v>
      </c>
      <c r="S28" s="70">
        <f t="shared" ref="S28:T28" ca="1" si="31">IF( AND($Q28&gt;S$10,$Q28&lt;=S$11),$R28,"")</f>
        <v>3.5943240147345179</v>
      </c>
      <c r="T28" t="str">
        <f t="shared" si="31"/>
        <v/>
      </c>
    </row>
    <row r="29" spans="1:20" ht="13" x14ac:dyDescent="0.15">
      <c r="F29" s="63"/>
      <c r="G29" s="63"/>
      <c r="H29" s="63"/>
      <c r="I29" s="63"/>
      <c r="J29" s="63"/>
      <c r="K29" s="63"/>
      <c r="L29" s="63"/>
      <c r="M29" s="63"/>
      <c r="N29" s="63"/>
      <c r="O29" s="63">
        <f>'SWR time series'!A25</f>
        <v>7</v>
      </c>
      <c r="P29" s="63">
        <f>'SWR time series'!B25</f>
        <v>1872</v>
      </c>
      <c r="Q29" s="70">
        <f>'StockBond Returns'!M23</f>
        <v>12.277047570000001</v>
      </c>
      <c r="R29" s="70">
        <f ca="1">'SWR time series'!F25</f>
        <v>3.5747274399393429</v>
      </c>
      <c r="S29" s="70">
        <f t="shared" ref="S29:T29" ca="1" si="32">IF( AND($Q29&gt;S$10,$Q29&lt;=S$11),$R29,"")</f>
        <v>3.5747274399393429</v>
      </c>
      <c r="T29" t="str">
        <f t="shared" si="32"/>
        <v/>
      </c>
    </row>
    <row r="30" spans="1:20" ht="13" x14ac:dyDescent="0.15">
      <c r="F30" s="63"/>
      <c r="G30" s="63"/>
      <c r="H30" s="63"/>
      <c r="I30" s="63"/>
      <c r="J30" s="63"/>
      <c r="K30" s="63"/>
      <c r="L30" s="63"/>
      <c r="M30" s="63"/>
      <c r="N30" s="63"/>
      <c r="O30" s="63">
        <f>'SWR time series'!A26</f>
        <v>8</v>
      </c>
      <c r="P30" s="63">
        <f>'SWR time series'!B26</f>
        <v>1872</v>
      </c>
      <c r="Q30" s="70">
        <f>'StockBond Returns'!M24</f>
        <v>12.373855600000001</v>
      </c>
      <c r="R30" s="70">
        <f ca="1">'SWR time series'!F26</f>
        <v>3.5217530724066837</v>
      </c>
      <c r="S30" s="70">
        <f t="shared" ref="S30:T30" ca="1" si="33">IF( AND($Q30&gt;S$10,$Q30&lt;=S$11),$R30,"")</f>
        <v>3.5217530724066837</v>
      </c>
      <c r="T30" t="str">
        <f t="shared" si="33"/>
        <v/>
      </c>
    </row>
    <row r="31" spans="1:20" ht="13" x14ac:dyDescent="0.15">
      <c r="F31" s="63"/>
      <c r="G31" s="63"/>
      <c r="H31" s="63"/>
      <c r="I31" s="63"/>
      <c r="J31" s="63"/>
      <c r="K31" s="63"/>
      <c r="L31" s="63"/>
      <c r="M31" s="63"/>
      <c r="N31" s="63"/>
      <c r="O31" s="63">
        <f>'SWR time series'!A27</f>
        <v>9</v>
      </c>
      <c r="P31" s="63">
        <f>'SWR time series'!B27</f>
        <v>1872</v>
      </c>
      <c r="Q31" s="70">
        <f>'StockBond Returns'!M25</f>
        <v>12.12469398</v>
      </c>
      <c r="R31" s="70">
        <f ca="1">'SWR time series'!F27</f>
        <v>3.5400704373988203</v>
      </c>
      <c r="S31" s="70">
        <f t="shared" ref="S31:T31" ca="1" si="34">IF( AND($Q31&gt;S$10,$Q31&lt;=S$11),$R31,"")</f>
        <v>3.5400704373988203</v>
      </c>
      <c r="T31" t="str">
        <f t="shared" si="34"/>
        <v/>
      </c>
    </row>
    <row r="32" spans="1:20" ht="13" x14ac:dyDescent="0.15">
      <c r="F32" s="63"/>
      <c r="G32" s="63"/>
      <c r="H32" s="63"/>
      <c r="I32" s="63"/>
      <c r="J32" s="63"/>
      <c r="K32" s="63"/>
      <c r="L32" s="63"/>
      <c r="M32" s="63"/>
      <c r="N32" s="63"/>
      <c r="O32" s="63">
        <f>'SWR time series'!A28</f>
        <v>10</v>
      </c>
      <c r="P32" s="63">
        <f>'SWR time series'!B28</f>
        <v>1872</v>
      </c>
      <c r="Q32" s="70">
        <f>'StockBond Returns'!M26</f>
        <v>11.8512146</v>
      </c>
      <c r="R32" s="70">
        <f ca="1">'SWR time series'!F28</f>
        <v>3.523274626626546</v>
      </c>
      <c r="S32" s="70">
        <f t="shared" ref="S32:T32" ca="1" si="35">IF( AND($Q32&gt;S$10,$Q32&lt;=S$11),$R32,"")</f>
        <v>3.523274626626546</v>
      </c>
      <c r="T32" t="str">
        <f t="shared" si="35"/>
        <v/>
      </c>
    </row>
    <row r="33" spans="1:20" ht="13" x14ac:dyDescent="0.15">
      <c r="F33" s="63"/>
      <c r="G33" s="63"/>
      <c r="H33" s="63"/>
      <c r="I33" s="63"/>
      <c r="J33" s="63"/>
      <c r="K33" s="63"/>
      <c r="L33" s="63"/>
      <c r="M33" s="63"/>
      <c r="N33" s="63"/>
      <c r="O33" s="63">
        <f>'SWR time series'!A29</f>
        <v>11</v>
      </c>
      <c r="P33" s="63">
        <f>'SWR time series'!B29</f>
        <v>1872</v>
      </c>
      <c r="Q33" s="70">
        <f>'StockBond Returns'!M27</f>
        <v>12.14152655</v>
      </c>
      <c r="R33" s="70">
        <f ca="1">'SWR time series'!F29</f>
        <v>3.1234289232004144</v>
      </c>
      <c r="S33" s="70">
        <f t="shared" ref="S33:T33" ca="1" si="36">IF( AND($Q33&gt;S$10,$Q33&lt;=S$11),$R33,"")</f>
        <v>3.1234289232004144</v>
      </c>
      <c r="T33" t="str">
        <f t="shared" si="36"/>
        <v/>
      </c>
    </row>
    <row r="34" spans="1:20" ht="13" x14ac:dyDescent="0.15">
      <c r="F34" s="63"/>
      <c r="G34" s="63"/>
      <c r="H34" s="63"/>
      <c r="I34" s="63"/>
      <c r="J34" s="63"/>
      <c r="K34" s="63"/>
      <c r="L34" s="63"/>
      <c r="M34" s="63"/>
      <c r="N34" s="63"/>
      <c r="O34" s="63">
        <f>'SWR time series'!A30</f>
        <v>12</v>
      </c>
      <c r="P34" s="63">
        <f>'SWR time series'!B30</f>
        <v>1872</v>
      </c>
      <c r="Q34" s="70">
        <f>'StockBond Returns'!M28</f>
        <v>11.740117659999999</v>
      </c>
      <c r="R34" s="70">
        <f ca="1">'SWR time series'!F30</f>
        <v>3.1591691958579515</v>
      </c>
      <c r="S34" s="70">
        <f t="shared" ref="S34:T34" ca="1" si="37">IF( AND($Q34&gt;S$10,$Q34&lt;=S$11),$R34,"")</f>
        <v>3.1591691958579515</v>
      </c>
      <c r="T34" t="str">
        <f t="shared" si="37"/>
        <v/>
      </c>
    </row>
    <row r="35" spans="1:20" ht="13" x14ac:dyDescent="0.15">
      <c r="F35" s="63"/>
      <c r="G35" s="63"/>
      <c r="H35" s="63"/>
      <c r="I35" s="63"/>
      <c r="J35" s="63"/>
      <c r="K35" s="63"/>
      <c r="L35" s="63"/>
      <c r="M35" s="63"/>
      <c r="N35" s="63"/>
      <c r="O35" s="63">
        <f>'SWR time series'!A31</f>
        <v>1</v>
      </c>
      <c r="P35" s="63">
        <f>'SWR time series'!B31</f>
        <v>1873</v>
      </c>
      <c r="Q35" s="70">
        <f>'StockBond Returns'!M29</f>
        <v>12.17533903</v>
      </c>
      <c r="R35" s="70">
        <f ca="1">'SWR time series'!F31</f>
        <v>2.8001189631396377</v>
      </c>
      <c r="S35" s="70">
        <f t="shared" ref="S35:T35" ca="1" si="38">IF( AND($Q35&gt;S$10,$Q35&lt;=S$11),$R35,"")</f>
        <v>2.8001189631396377</v>
      </c>
      <c r="T35" t="str">
        <f t="shared" si="38"/>
        <v/>
      </c>
    </row>
    <row r="36" spans="1:20" ht="13" x14ac:dyDescent="0.15">
      <c r="C36" s="5" t="s">
        <v>10</v>
      </c>
      <c r="D36" s="5" t="s">
        <v>98</v>
      </c>
      <c r="E36" s="5" t="s">
        <v>99</v>
      </c>
      <c r="F36" s="63"/>
      <c r="G36" s="63"/>
      <c r="H36" s="63"/>
      <c r="I36" s="63"/>
      <c r="J36" s="63"/>
      <c r="K36" s="63"/>
      <c r="L36" s="63"/>
      <c r="M36" s="63"/>
      <c r="N36" s="63"/>
      <c r="O36" s="63">
        <f>'SWR time series'!A32</f>
        <v>2</v>
      </c>
      <c r="P36" s="63">
        <f>'SWR time series'!B32</f>
        <v>1873</v>
      </c>
      <c r="Q36" s="70">
        <f>'StockBond Returns'!M30</f>
        <v>12.24853128</v>
      </c>
      <c r="R36" s="70">
        <f ca="1">'SWR time series'!F32</f>
        <v>2.8856084589058106</v>
      </c>
      <c r="S36" s="70">
        <f t="shared" ref="S36:T36" ca="1" si="39">IF( AND($Q36&gt;S$10,$Q36&lt;=S$11),$R36,"")</f>
        <v>2.8856084589058106</v>
      </c>
      <c r="T36" t="str">
        <f t="shared" si="39"/>
        <v/>
      </c>
    </row>
    <row r="37" spans="1:20" ht="13" x14ac:dyDescent="0.15">
      <c r="A37" s="294" t="s">
        <v>105</v>
      </c>
      <c r="B37" s="64">
        <v>0</v>
      </c>
      <c r="C37" s="17">
        <f t="shared" ref="C37:E37" ca="1" si="40">IF(  C$13&gt;$B37, 0, IF(C$25&lt;$B37,1, PERCENTRANK(R$12:R$1750,$B37)))</f>
        <v>0.10299999999999999</v>
      </c>
      <c r="D37" s="17">
        <f t="shared" ca="1" si="40"/>
        <v>5.0999999999999997E-2</v>
      </c>
      <c r="E37" s="17">
        <f t="shared" ca="1" si="40"/>
        <v>0.27</v>
      </c>
      <c r="F37" s="63"/>
      <c r="G37" s="63"/>
      <c r="H37" s="63"/>
      <c r="I37" s="63"/>
      <c r="J37" s="63"/>
      <c r="K37" s="63"/>
      <c r="L37" s="63"/>
      <c r="M37" s="63"/>
      <c r="N37" s="63"/>
      <c r="O37" s="63">
        <f>'SWR time series'!A33</f>
        <v>3</v>
      </c>
      <c r="P37" s="63">
        <f>'SWR time series'!B33</f>
        <v>1873</v>
      </c>
      <c r="Q37" s="70">
        <f>'StockBond Returns'!M31</f>
        <v>12.0830497</v>
      </c>
      <c r="R37" s="70">
        <f ca="1">'SWR time series'!F33</f>
        <v>3.0200781522108908</v>
      </c>
      <c r="S37" s="70">
        <f t="shared" ref="S37:T37" ca="1" si="41">IF( AND($Q37&gt;S$10,$Q37&lt;=S$11),$R37,"")</f>
        <v>3.0200781522108908</v>
      </c>
      <c r="T37" t="str">
        <f t="shared" si="41"/>
        <v/>
      </c>
    </row>
    <row r="38" spans="1:20" ht="13" x14ac:dyDescent="0.15">
      <c r="A38" s="275"/>
      <c r="B38" s="64">
        <f t="shared" ref="B38:B39" si="42">B37+1</f>
        <v>1</v>
      </c>
      <c r="C38" s="17">
        <f t="shared" ref="C38:E38" ca="1" si="43">IF(  C$13&gt;$B38, 0, IF(C$25&lt;$B38,1, PERCENTRANK(R$12:R$1750,$B38)))</f>
        <v>0.30599999999999999</v>
      </c>
      <c r="D38" s="17">
        <f t="shared" ca="1" si="43"/>
        <v>0.14499999999999999</v>
      </c>
      <c r="E38" s="17">
        <f t="shared" ca="1" si="43"/>
        <v>0.82199999999999995</v>
      </c>
      <c r="F38" s="63"/>
      <c r="G38" s="63"/>
      <c r="H38" s="63"/>
      <c r="I38" s="63"/>
      <c r="J38" s="63"/>
      <c r="K38" s="63"/>
      <c r="L38" s="63"/>
      <c r="M38" s="63"/>
      <c r="N38" s="63"/>
      <c r="O38" s="63">
        <f>'SWR time series'!A34</f>
        <v>4</v>
      </c>
      <c r="P38" s="63">
        <f>'SWR time series'!B34</f>
        <v>1873</v>
      </c>
      <c r="Q38" s="70">
        <f>'StockBond Returns'!M32</f>
        <v>11.958111649999999</v>
      </c>
      <c r="R38" s="70">
        <f ca="1">'SWR time series'!F34</f>
        <v>2.9987081741913171</v>
      </c>
      <c r="S38" s="70">
        <f t="shared" ref="S38:T38" ca="1" si="44">IF( AND($Q38&gt;S$10,$Q38&lt;=S$11),$R38,"")</f>
        <v>2.9987081741913171</v>
      </c>
      <c r="T38" t="str">
        <f t="shared" si="44"/>
        <v/>
      </c>
    </row>
    <row r="39" spans="1:20" ht="13" x14ac:dyDescent="0.15">
      <c r="A39" s="275"/>
      <c r="B39" s="64">
        <f t="shared" si="42"/>
        <v>2</v>
      </c>
      <c r="C39" s="17">
        <f t="shared" ref="C39:E39" ca="1" si="45">IF(  C$13&gt;$B39, 0, IF(C$25&lt;$B39,1, PERCENTRANK(R$12:R$1750,$B39)))</f>
        <v>0.48</v>
      </c>
      <c r="D39" s="17">
        <f t="shared" ca="1" si="45"/>
        <v>0.34499999999999997</v>
      </c>
      <c r="E39" s="17">
        <f t="shared" ca="1" si="45"/>
        <v>0.90800000000000003</v>
      </c>
      <c r="F39" s="63"/>
      <c r="G39" s="63"/>
      <c r="H39" s="63"/>
      <c r="I39" s="63"/>
      <c r="J39" s="63"/>
      <c r="K39" s="63"/>
      <c r="L39" s="63"/>
      <c r="M39" s="63"/>
      <c r="N39" s="63"/>
      <c r="O39" s="63">
        <f>'SWR time series'!A35</f>
        <v>5</v>
      </c>
      <c r="P39" s="63">
        <f>'SWR time series'!B35</f>
        <v>1873</v>
      </c>
      <c r="Q39" s="70">
        <f>'StockBond Returns'!M33</f>
        <v>11.773203240000001</v>
      </c>
      <c r="R39" s="70">
        <f ca="1">'SWR time series'!F35</f>
        <v>3.0559392719680751</v>
      </c>
      <c r="S39" s="70">
        <f t="shared" ref="S39:T39" ca="1" si="46">IF( AND($Q39&gt;S$10,$Q39&lt;=S$11),$R39,"")</f>
        <v>3.0559392719680751</v>
      </c>
      <c r="T39" t="str">
        <f t="shared" si="46"/>
        <v/>
      </c>
    </row>
    <row r="40" spans="1:20" ht="13" x14ac:dyDescent="0.15">
      <c r="A40" s="275"/>
      <c r="B40" s="64">
        <f t="shared" ref="B40:B43" si="47">B39+2</f>
        <v>4</v>
      </c>
      <c r="C40" s="17">
        <f t="shared" ref="C40:E40" ca="1" si="48">IF(  C$13&gt;$B40, 0, IF(C$25&lt;$B40,1, PERCENTRANK(R$12:R$1750,$B40)))</f>
        <v>0.69799999999999995</v>
      </c>
      <c r="D40" s="17">
        <f t="shared" ca="1" si="48"/>
        <v>0.60299999999999998</v>
      </c>
      <c r="E40" s="17">
        <f t="shared" ca="1" si="48"/>
        <v>1</v>
      </c>
      <c r="F40" s="63"/>
      <c r="G40" s="63"/>
      <c r="H40" s="63"/>
      <c r="I40" s="63"/>
      <c r="J40" s="63"/>
      <c r="K40" s="63"/>
      <c r="L40" s="63"/>
      <c r="M40" s="63"/>
      <c r="N40" s="63"/>
      <c r="O40" s="63">
        <f>'SWR time series'!A36</f>
        <v>6</v>
      </c>
      <c r="P40" s="63">
        <f>'SWR time series'!B36</f>
        <v>1873</v>
      </c>
      <c r="Q40" s="70">
        <f>'StockBond Returns'!M34</f>
        <v>12.05017428</v>
      </c>
      <c r="R40" s="70">
        <f ca="1">'SWR time series'!F36</f>
        <v>2.8401061137653834</v>
      </c>
      <c r="S40" s="70">
        <f t="shared" ref="S40:T40" ca="1" si="49">IF( AND($Q40&gt;S$10,$Q40&lt;=S$11),$R40,"")</f>
        <v>2.8401061137653834</v>
      </c>
      <c r="T40" t="str">
        <f t="shared" si="49"/>
        <v/>
      </c>
    </row>
    <row r="41" spans="1:20" ht="13" x14ac:dyDescent="0.15">
      <c r="A41" s="275"/>
      <c r="B41" s="64">
        <f t="shared" si="47"/>
        <v>6</v>
      </c>
      <c r="C41" s="17">
        <f t="shared" ref="C41:E41" ca="1" si="50">IF(  C$13&gt;$B41, 0, IF(C$25&lt;$B41,1, PERCENTRANK(R$12:R$1750,$B41)))</f>
        <v>0.78700000000000003</v>
      </c>
      <c r="D41" s="17">
        <f t="shared" ca="1" si="50"/>
        <v>0.72099999999999997</v>
      </c>
      <c r="E41" s="17">
        <f t="shared" ca="1" si="50"/>
        <v>1</v>
      </c>
      <c r="F41" s="63"/>
      <c r="G41" s="63"/>
      <c r="H41" s="63"/>
      <c r="I41" s="63"/>
      <c r="J41" s="63"/>
      <c r="K41" s="63"/>
      <c r="L41" s="63"/>
      <c r="M41" s="63"/>
      <c r="N41" s="63"/>
      <c r="O41" s="63">
        <f>'SWR time series'!A37</f>
        <v>7</v>
      </c>
      <c r="P41" s="63">
        <f>'SWR time series'!B37</f>
        <v>1873</v>
      </c>
      <c r="Q41" s="70">
        <f>'StockBond Returns'!M35</f>
        <v>12.238614569999999</v>
      </c>
      <c r="R41" s="70">
        <f ca="1">'SWR time series'!F37</f>
        <v>2.6923624856731934</v>
      </c>
      <c r="S41" s="70">
        <f t="shared" ref="S41:T41" ca="1" si="51">IF( AND($Q41&gt;S$10,$Q41&lt;=S$11),$R41,"")</f>
        <v>2.6923624856731934</v>
      </c>
      <c r="T41" t="str">
        <f t="shared" si="51"/>
        <v/>
      </c>
    </row>
    <row r="42" spans="1:20" ht="13" x14ac:dyDescent="0.15">
      <c r="A42" s="275"/>
      <c r="B42" s="64">
        <f t="shared" si="47"/>
        <v>8</v>
      </c>
      <c r="C42" s="17">
        <f t="shared" ref="C42:E42" ca="1" si="52">IF(  C$13&gt;$B42, 0, IF(C$25&lt;$B42,1, PERCENTRANK(R$12:R$1750,$B42)))</f>
        <v>0.85199999999999998</v>
      </c>
      <c r="D42" s="17">
        <f t="shared" ca="1" si="52"/>
        <v>0.80600000000000005</v>
      </c>
      <c r="E42" s="17">
        <f t="shared" ca="1" si="52"/>
        <v>1</v>
      </c>
      <c r="F42" s="63"/>
      <c r="G42" s="63"/>
      <c r="H42" s="63"/>
      <c r="I42" s="63"/>
      <c r="J42" s="63"/>
      <c r="K42" s="63"/>
      <c r="L42" s="63"/>
      <c r="M42" s="63"/>
      <c r="N42" s="63"/>
      <c r="O42" s="63">
        <f>'SWR time series'!A38</f>
        <v>8</v>
      </c>
      <c r="P42" s="63">
        <f>'SWR time series'!B38</f>
        <v>1873</v>
      </c>
      <c r="Q42" s="70">
        <f>'StockBond Returns'!M36</f>
        <v>12.170734270000001</v>
      </c>
      <c r="R42" s="70">
        <f ca="1">'SWR time series'!F38</f>
        <v>2.6538938160976047</v>
      </c>
      <c r="S42" s="70">
        <f t="shared" ref="S42:T42" ca="1" si="53">IF( AND($Q42&gt;S$10,$Q42&lt;=S$11),$R42,"")</f>
        <v>2.6538938160976047</v>
      </c>
      <c r="T42" t="str">
        <f t="shared" si="53"/>
        <v/>
      </c>
    </row>
    <row r="43" spans="1:20" ht="13" x14ac:dyDescent="0.15">
      <c r="A43" s="275"/>
      <c r="B43" s="64">
        <f t="shared" si="47"/>
        <v>10</v>
      </c>
      <c r="C43" s="17">
        <f t="shared" ref="C43:E43" ca="1" si="54">IF(  C$13&gt;$B43, 0, IF(C$25&lt;$B43,1, PERCENTRANK(R$12:R$1750,$B43)))</f>
        <v>0.90400000000000003</v>
      </c>
      <c r="D43" s="17">
        <f t="shared" ca="1" si="54"/>
        <v>0.874</v>
      </c>
      <c r="E43" s="17">
        <f t="shared" ca="1" si="54"/>
        <v>1</v>
      </c>
      <c r="F43" s="63"/>
      <c r="G43" s="63"/>
      <c r="H43" s="63"/>
      <c r="I43" s="63"/>
      <c r="J43" s="63"/>
      <c r="K43" s="63"/>
      <c r="L43" s="63"/>
      <c r="M43" s="63"/>
      <c r="N43" s="63"/>
      <c r="O43" s="63">
        <f>'SWR time series'!A39</f>
        <v>9</v>
      </c>
      <c r="P43" s="63">
        <f>'SWR time series'!B39</f>
        <v>1873</v>
      </c>
      <c r="Q43" s="70">
        <f>'StockBond Returns'!M37</f>
        <v>12.133526359999999</v>
      </c>
      <c r="R43" s="70">
        <f ca="1">'SWR time series'!F39</f>
        <v>2.6464044183491087</v>
      </c>
      <c r="S43" s="70">
        <f t="shared" ref="S43:T43" ca="1" si="55">IF( AND($Q43&gt;S$10,$Q43&lt;=S$11),$R43,"")</f>
        <v>2.6464044183491087</v>
      </c>
      <c r="T43" t="str">
        <f t="shared" si="55"/>
        <v/>
      </c>
    </row>
    <row r="44" spans="1:20" ht="13" x14ac:dyDescent="0.15">
      <c r="C44" s="17"/>
      <c r="D44" s="17"/>
      <c r="E44" s="17"/>
      <c r="F44" s="63"/>
      <c r="G44" s="63"/>
      <c r="H44" s="63"/>
      <c r="I44" s="63"/>
      <c r="J44" s="63"/>
      <c r="K44" s="63"/>
      <c r="L44" s="63"/>
      <c r="M44" s="63"/>
      <c r="N44" s="63"/>
      <c r="O44" s="63">
        <f>'SWR time series'!A40</f>
        <v>10</v>
      </c>
      <c r="P44" s="63">
        <f>'SWR time series'!B40</f>
        <v>1873</v>
      </c>
      <c r="Q44" s="70">
        <f>'StockBond Returns'!M38</f>
        <v>11.158956460000001</v>
      </c>
      <c r="R44" s="70">
        <f ca="1">'SWR time series'!F40</f>
        <v>2.9945278852086328</v>
      </c>
      <c r="S44" s="70">
        <f t="shared" ref="S44:T44" ca="1" si="56">IF( AND($Q44&gt;S$10,$Q44&lt;=S$11),$R44,"")</f>
        <v>2.9945278852086328</v>
      </c>
      <c r="T44" t="str">
        <f t="shared" si="56"/>
        <v/>
      </c>
    </row>
    <row r="45" spans="1:20" ht="13" x14ac:dyDescent="0.15">
      <c r="C45" s="135" t="str">
        <f t="shared" ref="C45:E45" si="57">C12</f>
        <v>All</v>
      </c>
      <c r="D45" s="135" t="str">
        <f t="shared" si="57"/>
        <v>CAPE 0-20</v>
      </c>
      <c r="E45" s="135" t="str">
        <f t="shared" si="57"/>
        <v>CAPE 20+</v>
      </c>
      <c r="F45" s="63"/>
      <c r="G45" s="63"/>
      <c r="H45" s="63"/>
      <c r="I45" s="63"/>
      <c r="J45" s="63"/>
      <c r="K45" s="63"/>
      <c r="L45" s="63"/>
      <c r="M45" s="63"/>
      <c r="N45" s="63"/>
      <c r="O45" s="63">
        <f>'SWR time series'!A41</f>
        <v>11</v>
      </c>
      <c r="P45" s="63">
        <f>'SWR time series'!B41</f>
        <v>1873</v>
      </c>
      <c r="Q45" s="70">
        <f>'StockBond Returns'!M39</f>
        <v>10.3967598</v>
      </c>
      <c r="R45" s="70">
        <f ca="1">'SWR time series'!F41</f>
        <v>3.4006287896165439</v>
      </c>
      <c r="S45" s="70">
        <f t="shared" ref="S45:T45" ca="1" si="58">IF( AND($Q45&gt;S$10,$Q45&lt;=S$11),$R45,"")</f>
        <v>3.4006287896165439</v>
      </c>
      <c r="T45" t="str">
        <f t="shared" si="58"/>
        <v/>
      </c>
    </row>
    <row r="46" spans="1:20" ht="13" x14ac:dyDescent="0.15">
      <c r="A46" s="294" t="s">
        <v>106</v>
      </c>
      <c r="B46" s="64" t="str">
        <f>"&lt; " &amp;B37</f>
        <v>&lt; 0</v>
      </c>
      <c r="C46" s="17">
        <f t="shared" ref="C46:E46" ca="1" si="59">C37</f>
        <v>0.10299999999999999</v>
      </c>
      <c r="D46" s="17">
        <f t="shared" ca="1" si="59"/>
        <v>5.0999999999999997E-2</v>
      </c>
      <c r="E46" s="17">
        <f t="shared" ca="1" si="59"/>
        <v>0.27</v>
      </c>
      <c r="F46" s="63"/>
      <c r="G46" s="63"/>
      <c r="H46" s="63"/>
      <c r="I46" s="63"/>
      <c r="J46" s="63"/>
      <c r="K46" s="63"/>
      <c r="L46" s="63"/>
      <c r="M46" s="63"/>
      <c r="N46" s="63"/>
      <c r="O46" s="63">
        <f>'SWR time series'!A42</f>
        <v>12</v>
      </c>
      <c r="P46" s="63">
        <f>'SWR time series'!B42</f>
        <v>1873</v>
      </c>
      <c r="Q46" s="70">
        <f>'StockBond Returns'!M40</f>
        <v>10.30833226</v>
      </c>
      <c r="R46" s="70">
        <f ca="1">'SWR time series'!F42</f>
        <v>3.2735524605546154</v>
      </c>
      <c r="S46" s="70">
        <f t="shared" ref="S46:T46" ca="1" si="60">IF( AND($Q46&gt;S$10,$Q46&lt;=S$11),$R46,"")</f>
        <v>3.2735524605546154</v>
      </c>
      <c r="T46" t="str">
        <f t="shared" si="60"/>
        <v/>
      </c>
    </row>
    <row r="47" spans="1:20" ht="13" x14ac:dyDescent="0.15">
      <c r="A47" s="275"/>
      <c r="B47" t="str">
        <f t="shared" ref="B47:B52" si="61">B37 &amp; " to " &amp; B38</f>
        <v>0 to 1</v>
      </c>
      <c r="C47" s="139">
        <f t="shared" ref="C47:E47" ca="1" si="62">C38-C37</f>
        <v>0.20300000000000001</v>
      </c>
      <c r="D47" s="139">
        <f t="shared" ca="1" si="62"/>
        <v>9.4E-2</v>
      </c>
      <c r="E47" s="139">
        <f t="shared" ca="1" si="62"/>
        <v>0.55199999999999994</v>
      </c>
      <c r="F47" s="63"/>
      <c r="G47" s="63"/>
      <c r="H47" s="63"/>
      <c r="I47" s="63"/>
      <c r="J47" s="63"/>
      <c r="K47" s="63"/>
      <c r="L47" s="63"/>
      <c r="M47" s="63"/>
      <c r="N47" s="63"/>
      <c r="O47" s="63">
        <f>'SWR time series'!A43</f>
        <v>1</v>
      </c>
      <c r="P47" s="63">
        <f>'SWR time series'!B43</f>
        <v>1874</v>
      </c>
      <c r="Q47" s="70">
        <f>'StockBond Returns'!M41</f>
        <v>10.97444469</v>
      </c>
      <c r="R47" s="70">
        <f ca="1">'SWR time series'!F43</f>
        <v>2.8805197278022665</v>
      </c>
      <c r="S47" s="70">
        <f t="shared" ref="S47:T47" ca="1" si="63">IF( AND($Q47&gt;S$10,$Q47&lt;=S$11),$R47,"")</f>
        <v>2.8805197278022665</v>
      </c>
      <c r="T47" t="str">
        <f t="shared" si="63"/>
        <v/>
      </c>
    </row>
    <row r="48" spans="1:20" ht="13" x14ac:dyDescent="0.15">
      <c r="A48" s="275"/>
      <c r="B48" t="str">
        <f t="shared" si="61"/>
        <v>1 to 2</v>
      </c>
      <c r="C48" s="139">
        <f t="shared" ref="C48:E48" ca="1" si="64">C39-C38</f>
        <v>0.17399999999999999</v>
      </c>
      <c r="D48" s="139">
        <f t="shared" ca="1" si="64"/>
        <v>0.19999999999999998</v>
      </c>
      <c r="E48" s="139">
        <f t="shared" ca="1" si="64"/>
        <v>8.6000000000000076E-2</v>
      </c>
      <c r="F48" s="63"/>
      <c r="G48" s="63"/>
      <c r="H48" s="63"/>
      <c r="I48" s="63"/>
      <c r="J48" s="63"/>
      <c r="K48" s="63"/>
      <c r="L48" s="63"/>
      <c r="M48" s="63"/>
      <c r="N48" s="63"/>
      <c r="O48" s="63">
        <f>'SWR time series'!A44</f>
        <v>2</v>
      </c>
      <c r="P48" s="63">
        <f>'SWR time series'!B44</f>
        <v>1874</v>
      </c>
      <c r="Q48" s="70">
        <f>'StockBond Returns'!M42</f>
        <v>11.3380005</v>
      </c>
      <c r="R48" s="70">
        <f ca="1">'SWR time series'!F44</f>
        <v>2.7061004890354865</v>
      </c>
      <c r="S48" s="70">
        <f t="shared" ref="S48:T48" ca="1" si="65">IF( AND($Q48&gt;S$10,$Q48&lt;=S$11),$R48,"")</f>
        <v>2.7061004890354865</v>
      </c>
      <c r="T48" t="str">
        <f t="shared" si="65"/>
        <v/>
      </c>
    </row>
    <row r="49" spans="1:20" ht="13" x14ac:dyDescent="0.15">
      <c r="A49" s="275"/>
      <c r="B49" t="str">
        <f t="shared" si="61"/>
        <v>2 to 4</v>
      </c>
      <c r="C49" s="139">
        <f t="shared" ref="C49:E49" ca="1" si="66">C40-C39</f>
        <v>0.21799999999999997</v>
      </c>
      <c r="D49" s="139">
        <f t="shared" ca="1" si="66"/>
        <v>0.25800000000000001</v>
      </c>
      <c r="E49" s="139">
        <f t="shared" ca="1" si="66"/>
        <v>9.1999999999999971E-2</v>
      </c>
      <c r="F49" s="63"/>
      <c r="G49" s="63"/>
      <c r="H49" s="63"/>
      <c r="I49" s="63"/>
      <c r="J49" s="63"/>
      <c r="K49" s="63"/>
      <c r="L49" s="63"/>
      <c r="M49" s="63"/>
      <c r="N49" s="63"/>
      <c r="O49" s="63">
        <f>'SWR time series'!A45</f>
        <v>3</v>
      </c>
      <c r="P49" s="63">
        <f>'SWR time series'!B45</f>
        <v>1874</v>
      </c>
      <c r="Q49" s="70">
        <f>'StockBond Returns'!M43</f>
        <v>11.633373519999999</v>
      </c>
      <c r="R49" s="70">
        <f ca="1">'SWR time series'!F45</f>
        <v>2.8560569621447662</v>
      </c>
      <c r="S49" s="70">
        <f t="shared" ref="S49:T49" ca="1" si="67">IF( AND($Q49&gt;S$10,$Q49&lt;=S$11),$R49,"")</f>
        <v>2.8560569621447662</v>
      </c>
      <c r="T49" t="str">
        <f t="shared" si="67"/>
        <v/>
      </c>
    </row>
    <row r="50" spans="1:20" ht="13" x14ac:dyDescent="0.15">
      <c r="A50" s="275"/>
      <c r="B50" t="str">
        <f t="shared" si="61"/>
        <v>4 to 6</v>
      </c>
      <c r="C50" s="139">
        <f t="shared" ref="C50:E50" ca="1" si="68">C41-C40</f>
        <v>8.9000000000000079E-2</v>
      </c>
      <c r="D50" s="139">
        <f t="shared" ca="1" si="68"/>
        <v>0.11799999999999999</v>
      </c>
      <c r="E50" s="139">
        <f t="shared" ca="1" si="68"/>
        <v>0</v>
      </c>
      <c r="F50" s="63"/>
      <c r="G50" s="63"/>
      <c r="H50" s="63"/>
      <c r="I50" s="63"/>
      <c r="J50" s="63"/>
      <c r="K50" s="63"/>
      <c r="L50" s="63"/>
      <c r="M50" s="63"/>
      <c r="N50" s="63"/>
      <c r="O50" s="63">
        <f>'SWR time series'!A46</f>
        <v>4</v>
      </c>
      <c r="P50" s="63">
        <f>'SWR time series'!B46</f>
        <v>1874</v>
      </c>
      <c r="Q50" s="70">
        <f>'StockBond Returns'!M44</f>
        <v>11.44821086</v>
      </c>
      <c r="R50" s="70">
        <f ca="1">'SWR time series'!F46</f>
        <v>2.8652180105562159</v>
      </c>
      <c r="S50" s="70">
        <f t="shared" ref="S50:T50" ca="1" si="69">IF( AND($Q50&gt;S$10,$Q50&lt;=S$11),$R50,"")</f>
        <v>2.8652180105562159</v>
      </c>
      <c r="T50" t="str">
        <f t="shared" si="69"/>
        <v/>
      </c>
    </row>
    <row r="51" spans="1:20" ht="13" x14ac:dyDescent="0.15">
      <c r="A51" s="275"/>
      <c r="B51" t="str">
        <f t="shared" si="61"/>
        <v>6 to 8</v>
      </c>
      <c r="C51" s="139">
        <f t="shared" ref="C51:E51" ca="1" si="70">C42-C41</f>
        <v>6.4999999999999947E-2</v>
      </c>
      <c r="D51" s="139">
        <f t="shared" ca="1" si="70"/>
        <v>8.5000000000000075E-2</v>
      </c>
      <c r="E51" s="139">
        <f t="shared" ca="1" si="70"/>
        <v>0</v>
      </c>
      <c r="F51" s="63"/>
      <c r="G51" s="63"/>
      <c r="H51" s="63"/>
      <c r="I51" s="63"/>
      <c r="J51" s="63"/>
      <c r="K51" s="63"/>
      <c r="L51" s="63"/>
      <c r="M51" s="63"/>
      <c r="N51" s="63"/>
      <c r="O51" s="63">
        <f>'SWR time series'!A47</f>
        <v>5</v>
      </c>
      <c r="P51" s="63">
        <f>'SWR time series'!B47</f>
        <v>1874</v>
      </c>
      <c r="Q51" s="70">
        <f>'StockBond Returns'!M45</f>
        <v>11.2590769</v>
      </c>
      <c r="R51" s="70">
        <f ca="1">'SWR time series'!F47</f>
        <v>2.9581431261215556</v>
      </c>
      <c r="S51" s="70">
        <f t="shared" ref="S51:T51" ca="1" si="71">IF( AND($Q51&gt;S$10,$Q51&lt;=S$11),$R51,"")</f>
        <v>2.9581431261215556</v>
      </c>
      <c r="T51" t="str">
        <f t="shared" si="71"/>
        <v/>
      </c>
    </row>
    <row r="52" spans="1:20" ht="13" x14ac:dyDescent="0.15">
      <c r="A52" s="275"/>
      <c r="B52" t="str">
        <f t="shared" si="61"/>
        <v>8 to 10</v>
      </c>
      <c r="C52" s="139">
        <f t="shared" ref="C52:E52" ca="1" si="72">C43-C42</f>
        <v>5.2000000000000046E-2</v>
      </c>
      <c r="D52" s="139">
        <f t="shared" ca="1" si="72"/>
        <v>6.7999999999999949E-2</v>
      </c>
      <c r="E52" s="139">
        <f t="shared" ca="1" si="72"/>
        <v>0</v>
      </c>
      <c r="F52" s="63"/>
      <c r="G52" s="63"/>
      <c r="H52" s="63"/>
      <c r="I52" s="63"/>
      <c r="J52" s="63"/>
      <c r="K52" s="63"/>
      <c r="L52" s="63"/>
      <c r="M52" s="63"/>
      <c r="N52" s="63"/>
      <c r="O52" s="63">
        <f>'SWR time series'!A48</f>
        <v>6</v>
      </c>
      <c r="P52" s="63">
        <f>'SWR time series'!B48</f>
        <v>1874</v>
      </c>
      <c r="Q52" s="70">
        <f>'StockBond Returns'!M46</f>
        <v>11.03703844</v>
      </c>
      <c r="R52" s="70">
        <f ca="1">'SWR time series'!F48</f>
        <v>3.1386670198899518</v>
      </c>
      <c r="S52" s="70">
        <f t="shared" ref="S52:T52" ca="1" si="73">IF( AND($Q52&gt;S$10,$Q52&lt;=S$11),$R52,"")</f>
        <v>3.1386670198899518</v>
      </c>
      <c r="T52" t="str">
        <f t="shared" si="73"/>
        <v/>
      </c>
    </row>
    <row r="53" spans="1:20" ht="13" x14ac:dyDescent="0.15">
      <c r="A53" s="275"/>
      <c r="B53" s="64" t="str">
        <f>B43&amp;"+"</f>
        <v>10+</v>
      </c>
      <c r="C53" s="139">
        <f t="shared" ref="C53:E53" ca="1" si="74">1-C43</f>
        <v>9.5999999999999974E-2</v>
      </c>
      <c r="D53" s="139">
        <f t="shared" ca="1" si="74"/>
        <v>0.126</v>
      </c>
      <c r="E53" s="139">
        <f t="shared" ca="1" si="74"/>
        <v>0</v>
      </c>
      <c r="F53" s="63"/>
      <c r="G53" s="63"/>
      <c r="H53" s="63"/>
      <c r="I53" s="63"/>
      <c r="J53" s="63"/>
      <c r="K53" s="63"/>
      <c r="L53" s="63"/>
      <c r="M53" s="63"/>
      <c r="N53" s="63"/>
      <c r="O53" s="63">
        <f>'SWR time series'!A49</f>
        <v>7</v>
      </c>
      <c r="P53" s="63">
        <f>'SWR time series'!B49</f>
        <v>1874</v>
      </c>
      <c r="Q53" s="70">
        <f>'StockBond Returns'!M47</f>
        <v>11.205513939999999</v>
      </c>
      <c r="R53" s="70">
        <f ca="1">'SWR time series'!F49</f>
        <v>3.1049286470675481</v>
      </c>
      <c r="S53" s="70">
        <f t="shared" ref="S53:T53" ca="1" si="75">IF( AND($Q53&gt;S$10,$Q53&lt;=S$11),$R53,"")</f>
        <v>3.1049286470675481</v>
      </c>
      <c r="T53" t="str">
        <f t="shared" si="75"/>
        <v/>
      </c>
    </row>
    <row r="54" spans="1:20" ht="13" x14ac:dyDescent="0.15">
      <c r="E54">
        <v>-2.7100460633272054</v>
      </c>
      <c r="F54" s="63"/>
      <c r="G54" s="63"/>
      <c r="H54" s="63"/>
      <c r="I54" s="63"/>
      <c r="J54" s="63"/>
      <c r="K54" s="63"/>
      <c r="L54" s="63"/>
      <c r="M54" s="63"/>
      <c r="N54" s="63"/>
      <c r="O54" s="63">
        <f>'SWR time series'!A50</f>
        <v>8</v>
      </c>
      <c r="P54" s="63">
        <f>'SWR time series'!B50</f>
        <v>1874</v>
      </c>
      <c r="Q54" s="70">
        <f>'StockBond Returns'!M48</f>
        <v>11.07504741</v>
      </c>
      <c r="R54" s="70">
        <f ca="1">'SWR time series'!F50</f>
        <v>3.187875121520289</v>
      </c>
      <c r="S54" s="70">
        <f t="shared" ref="S54:T54" ca="1" si="76">IF( AND($Q54&gt;S$10,$Q54&lt;=S$11),$R54,"")</f>
        <v>3.187875121520289</v>
      </c>
      <c r="T54" t="str">
        <f t="shared" si="76"/>
        <v/>
      </c>
    </row>
    <row r="55" spans="1:20" ht="13" x14ac:dyDescent="0.15">
      <c r="E55">
        <v>-2.4869517604965234</v>
      </c>
      <c r="F55" s="63"/>
      <c r="G55" s="63"/>
      <c r="H55" s="63"/>
      <c r="I55" s="63"/>
      <c r="J55" s="63"/>
      <c r="K55" s="63"/>
      <c r="L55" s="63"/>
      <c r="M55" s="63"/>
      <c r="N55" s="63"/>
      <c r="O55" s="63">
        <f>'SWR time series'!A51</f>
        <v>9</v>
      </c>
      <c r="P55" s="63">
        <f>'SWR time series'!B51</f>
        <v>1874</v>
      </c>
      <c r="Q55" s="70">
        <f>'StockBond Returns'!M49</f>
        <v>11.158726919999999</v>
      </c>
      <c r="R55" s="70">
        <f ca="1">'SWR time series'!F51</f>
        <v>2.9797438953406687</v>
      </c>
      <c r="S55" s="70">
        <f t="shared" ref="S55:T55" ca="1" si="77">IF( AND($Q55&gt;S$10,$Q55&lt;=S$11),$R55,"")</f>
        <v>2.9797438953406687</v>
      </c>
      <c r="T55" t="str">
        <f t="shared" si="77"/>
        <v/>
      </c>
    </row>
    <row r="56" spans="1:20" ht="13" x14ac:dyDescent="0.15">
      <c r="B56" s="274" t="s">
        <v>107</v>
      </c>
      <c r="C56" s="275"/>
      <c r="D56" s="275"/>
      <c r="E56" s="275"/>
      <c r="F56" s="63"/>
      <c r="G56" s="63"/>
      <c r="H56" s="63"/>
      <c r="I56" s="63"/>
      <c r="J56" s="63"/>
      <c r="K56" s="63"/>
      <c r="L56" s="63"/>
      <c r="M56" s="63"/>
      <c r="N56" s="63"/>
      <c r="O56" s="63">
        <f>'SWR time series'!A52</f>
        <v>10</v>
      </c>
      <c r="P56" s="63">
        <f>'SWR time series'!B52</f>
        <v>1874</v>
      </c>
      <c r="Q56" s="70">
        <f>'StockBond Returns'!M50</f>
        <v>11.306989919999999</v>
      </c>
      <c r="R56" s="70">
        <f ca="1">'SWR time series'!F52</f>
        <v>3.0420714571520699</v>
      </c>
      <c r="S56" s="70">
        <f t="shared" ref="S56:T56" ca="1" si="78">IF( AND($Q56&gt;S$10,$Q56&lt;=S$11),$R56,"")</f>
        <v>3.0420714571520699</v>
      </c>
      <c r="T56" t="str">
        <f t="shared" si="78"/>
        <v/>
      </c>
    </row>
    <row r="57" spans="1:20" ht="13" x14ac:dyDescent="0.15">
      <c r="B57" s="5" t="s">
        <v>97</v>
      </c>
      <c r="C57" s="5" t="s">
        <v>10</v>
      </c>
      <c r="D57" s="5" t="s">
        <v>98</v>
      </c>
      <c r="E57" s="5" t="s">
        <v>99</v>
      </c>
      <c r="F57" s="63"/>
      <c r="G57" s="63"/>
      <c r="H57" s="63"/>
      <c r="I57" s="63"/>
      <c r="J57" s="63"/>
      <c r="K57" s="63"/>
      <c r="L57" s="63"/>
      <c r="M57" s="63"/>
      <c r="N57" s="63"/>
      <c r="O57" s="63">
        <f>'SWR time series'!A53</f>
        <v>11</v>
      </c>
      <c r="P57" s="63">
        <f>'SWR time series'!B53</f>
        <v>1874</v>
      </c>
      <c r="Q57" s="70">
        <f>'StockBond Returns'!M51</f>
        <v>11.424788830000001</v>
      </c>
      <c r="R57" s="70">
        <f ca="1">'SWR time series'!F53</f>
        <v>3.196931162376961</v>
      </c>
      <c r="S57" s="70">
        <f t="shared" ref="S57:T57" ca="1" si="79">IF( AND($Q57&gt;S$10,$Q57&lt;=S$11),$R57,"")</f>
        <v>3.196931162376961</v>
      </c>
      <c r="T57" t="str">
        <f t="shared" si="79"/>
        <v/>
      </c>
    </row>
    <row r="58" spans="1:20" ht="13" x14ac:dyDescent="0.15">
      <c r="B58" s="140">
        <v>0</v>
      </c>
      <c r="C58" s="70">
        <f t="shared" ref="C58:E58" ca="1" si="80">PERCENTILE(R$12:R$1750,$B58)</f>
        <v>-1.3544597699782432</v>
      </c>
      <c r="D58" s="70">
        <f t="shared" ca="1" si="80"/>
        <v>-1.3544597699782432</v>
      </c>
      <c r="E58" s="70">
        <f t="shared" ca="1" si="80"/>
        <v>-1.1687500012422927</v>
      </c>
      <c r="F58" s="63"/>
      <c r="G58" s="63"/>
      <c r="H58" s="63"/>
      <c r="I58" s="63"/>
      <c r="J58" s="63"/>
      <c r="K58" s="63"/>
      <c r="L58" s="63"/>
      <c r="M58" s="63"/>
      <c r="N58" s="63"/>
      <c r="O58" s="63">
        <f>'SWR time series'!A54</f>
        <v>12</v>
      </c>
      <c r="P58" s="63">
        <f>'SWR time series'!B54</f>
        <v>1874</v>
      </c>
      <c r="Q58" s="70">
        <f>'StockBond Returns'!M52</f>
        <v>11.54270432</v>
      </c>
      <c r="R58" s="70">
        <f ca="1">'SWR time series'!F54</f>
        <v>3.0167089002317207</v>
      </c>
      <c r="S58" s="70">
        <f t="shared" ref="S58:T58" ca="1" si="81">IF( AND($Q58&gt;S$10,$Q58&lt;=S$11),$R58,"")</f>
        <v>3.0167089002317207</v>
      </c>
      <c r="T58" t="str">
        <f t="shared" si="81"/>
        <v/>
      </c>
    </row>
    <row r="59" spans="1:20" ht="13" x14ac:dyDescent="0.15">
      <c r="B59" s="141">
        <v>2.5000000000000001E-3</v>
      </c>
      <c r="C59" s="70">
        <f t="shared" ref="C59:E59" ca="1" si="82">PERCENTILE(R$12:R$1750,$B59)</f>
        <v>-1.0688116915179307</v>
      </c>
      <c r="D59" s="70">
        <f t="shared" ca="1" si="82"/>
        <v>-1.0697111361744336</v>
      </c>
      <c r="E59" s="70">
        <f t="shared" ca="1" si="82"/>
        <v>-1.0105350155879769</v>
      </c>
      <c r="F59" s="63"/>
      <c r="G59" s="63"/>
      <c r="H59" s="63"/>
      <c r="I59" s="63"/>
      <c r="J59" s="63"/>
      <c r="K59" s="63"/>
      <c r="L59" s="63"/>
      <c r="M59" s="63"/>
      <c r="N59" s="63"/>
      <c r="O59" s="63">
        <f>'SWR time series'!A55</f>
        <v>1</v>
      </c>
      <c r="P59" s="63">
        <f>'SWR time series'!B55</f>
        <v>1875</v>
      </c>
      <c r="Q59" s="70">
        <f>'StockBond Returns'!M53</f>
        <v>11.471167919999999</v>
      </c>
      <c r="R59" s="70">
        <f ca="1">'SWR time series'!F55</f>
        <v>2.9711338824400975</v>
      </c>
      <c r="S59" s="70">
        <f t="shared" ref="S59:T59" ca="1" si="83">IF( AND($Q59&gt;S$10,$Q59&lt;=S$11),$R59,"")</f>
        <v>2.9711338824400975</v>
      </c>
      <c r="T59" t="str">
        <f t="shared" si="83"/>
        <v/>
      </c>
    </row>
    <row r="60" spans="1:20" ht="13" x14ac:dyDescent="0.15">
      <c r="B60" s="140">
        <f>B58+0.005</f>
        <v>5.0000000000000001E-3</v>
      </c>
      <c r="C60" s="70">
        <f t="shared" ref="C60:E60" ca="1" si="84">PERCENTILE(R$12:R$1750,$B60)</f>
        <v>-0.96676050535022884</v>
      </c>
      <c r="D60" s="70">
        <f t="shared" ca="1" si="84"/>
        <v>-0.9239472974527041</v>
      </c>
      <c r="E60" s="70">
        <f t="shared" ca="1" si="84"/>
        <v>-0.96091169772743079</v>
      </c>
      <c r="F60" s="63"/>
      <c r="G60" s="63"/>
      <c r="H60" s="63"/>
      <c r="I60" s="63"/>
      <c r="J60" s="63"/>
      <c r="K60" s="63"/>
      <c r="L60" s="63"/>
      <c r="M60" s="63"/>
      <c r="N60" s="63"/>
      <c r="O60" s="63">
        <f>'SWR time series'!A56</f>
        <v>2</v>
      </c>
      <c r="P60" s="63">
        <f>'SWR time series'!B56</f>
        <v>1875</v>
      </c>
      <c r="Q60" s="70">
        <f>'StockBond Returns'!M54</f>
        <v>11.43317201</v>
      </c>
      <c r="R60" s="70">
        <f ca="1">'SWR time series'!F56</f>
        <v>2.8756195795057335</v>
      </c>
      <c r="S60" s="70">
        <f t="shared" ref="S60:T60" ca="1" si="85">IF( AND($Q60&gt;S$10,$Q60&lt;=S$11),$R60,"")</f>
        <v>2.8756195795057335</v>
      </c>
      <c r="T60" t="str">
        <f t="shared" si="85"/>
        <v/>
      </c>
    </row>
    <row r="61" spans="1:20" ht="13" x14ac:dyDescent="0.15">
      <c r="B61" s="140">
        <f>B60+0.005</f>
        <v>0.01</v>
      </c>
      <c r="C61" s="70">
        <f t="shared" ref="C61:E61" ca="1" si="86">PERCENTILE(R$12:R$1750,$B61)</f>
        <v>-0.80027649886122665</v>
      </c>
      <c r="D61" s="70">
        <f t="shared" ca="1" si="86"/>
        <v>-0.81921077722910685</v>
      </c>
      <c r="E61" s="70">
        <f t="shared" ca="1" si="86"/>
        <v>-0.7105281956611541</v>
      </c>
      <c r="F61" s="63"/>
      <c r="G61" s="63"/>
      <c r="H61" s="63"/>
      <c r="I61" s="63"/>
      <c r="J61" s="63"/>
      <c r="K61" s="63"/>
      <c r="L61" s="63"/>
      <c r="M61" s="63"/>
      <c r="N61" s="63"/>
      <c r="O61" s="63">
        <f>'SWR time series'!A57</f>
        <v>3</v>
      </c>
      <c r="P61" s="63">
        <f>'SWR time series'!B57</f>
        <v>1875</v>
      </c>
      <c r="Q61" s="70">
        <f>'StockBond Returns'!M55</f>
        <v>11.37073193</v>
      </c>
      <c r="R61" s="70">
        <f ca="1">'SWR time series'!F57</f>
        <v>2.7121512504360648</v>
      </c>
      <c r="S61" s="70">
        <f t="shared" ref="S61:T61" ca="1" si="87">IF( AND($Q61&gt;S$10,$Q61&lt;=S$11),$R61,"")</f>
        <v>2.7121512504360648</v>
      </c>
      <c r="T61" t="str">
        <f t="shared" si="87"/>
        <v/>
      </c>
    </row>
    <row r="62" spans="1:20" ht="13" x14ac:dyDescent="0.15">
      <c r="B62" s="140">
        <f t="shared" ref="B62:B110" si="88">B61+0.01</f>
        <v>0.02</v>
      </c>
      <c r="C62" s="70">
        <f t="shared" ref="C62:E62" ca="1" si="89">PERCENTILE(R$12:R$1750,$B62)</f>
        <v>-0.59150112553258327</v>
      </c>
      <c r="D62" s="70">
        <f t="shared" ca="1" si="89"/>
        <v>-0.57319167440265706</v>
      </c>
      <c r="E62" s="70">
        <f t="shared" ca="1" si="89"/>
        <v>-0.60387015355945195</v>
      </c>
      <c r="F62" s="63"/>
      <c r="G62" s="63"/>
      <c r="H62" s="63"/>
      <c r="I62" s="63"/>
      <c r="J62" s="63"/>
      <c r="K62" s="63"/>
      <c r="L62" s="63"/>
      <c r="M62" s="63"/>
      <c r="N62" s="63"/>
      <c r="O62" s="63">
        <f>'SWR time series'!A58</f>
        <v>4</v>
      </c>
      <c r="P62" s="63">
        <f>'SWR time series'!B58</f>
        <v>1875</v>
      </c>
      <c r="Q62" s="70">
        <f>'StockBond Returns'!M56</f>
        <v>11.469866339999999</v>
      </c>
      <c r="R62" s="70">
        <f ca="1">'SWR time series'!F58</f>
        <v>2.9116199537605114</v>
      </c>
      <c r="S62" s="70">
        <f t="shared" ref="S62:T62" ca="1" si="90">IF( AND($Q62&gt;S$10,$Q62&lt;=S$11),$R62,"")</f>
        <v>2.9116199537605114</v>
      </c>
      <c r="T62" t="str">
        <f t="shared" si="90"/>
        <v/>
      </c>
    </row>
    <row r="63" spans="1:20" ht="13" x14ac:dyDescent="0.15">
      <c r="B63" s="140">
        <f t="shared" si="88"/>
        <v>0.03</v>
      </c>
      <c r="C63" s="70">
        <f t="shared" ref="C63:E63" ca="1" si="91">PERCENTILE(R$12:R$1750,$B63)</f>
        <v>-0.47250593963393533</v>
      </c>
      <c r="D63" s="70">
        <f t="shared" ca="1" si="91"/>
        <v>-0.3688786163787755</v>
      </c>
      <c r="E63" s="70">
        <f t="shared" ca="1" si="91"/>
        <v>-0.55125890823622126</v>
      </c>
      <c r="F63" s="63"/>
      <c r="G63" s="63"/>
      <c r="H63" s="63"/>
      <c r="I63" s="63"/>
      <c r="J63" s="63"/>
      <c r="K63" s="63"/>
      <c r="L63" s="63"/>
      <c r="M63" s="63"/>
      <c r="N63" s="63"/>
      <c r="O63" s="63">
        <f>'SWR time series'!A59</f>
        <v>5</v>
      </c>
      <c r="P63" s="63">
        <f>'SWR time series'!B59</f>
        <v>1875</v>
      </c>
      <c r="Q63" s="70">
        <f>'StockBond Returns'!M57</f>
        <v>11.51039244</v>
      </c>
      <c r="R63" s="70">
        <f ca="1">'SWR time series'!F59</f>
        <v>2.6375561717923826</v>
      </c>
      <c r="S63" s="70">
        <f t="shared" ref="S63:T63" ca="1" si="92">IF( AND($Q63&gt;S$10,$Q63&lt;=S$11),$R63,"")</f>
        <v>2.6375561717923826</v>
      </c>
      <c r="T63" t="str">
        <f t="shared" si="92"/>
        <v/>
      </c>
    </row>
    <row r="64" spans="1:20" ht="13" x14ac:dyDescent="0.15">
      <c r="B64" s="140">
        <f t="shared" si="88"/>
        <v>0.04</v>
      </c>
      <c r="C64" s="70">
        <f t="shared" ref="C64:E64" ca="1" si="93">PERCENTILE(R$12:R$1750,$B64)</f>
        <v>-0.39561899335919204</v>
      </c>
      <c r="D64" s="70">
        <f t="shared" ca="1" si="93"/>
        <v>-0.22502375650501014</v>
      </c>
      <c r="E64" s="70">
        <f t="shared" ca="1" si="93"/>
        <v>-0.49969811067625591</v>
      </c>
      <c r="F64" s="63"/>
      <c r="G64" s="63"/>
      <c r="H64" s="63"/>
      <c r="I64" s="63"/>
      <c r="J64" s="63"/>
      <c r="K64" s="63"/>
      <c r="L64" s="63"/>
      <c r="M64" s="63"/>
      <c r="N64" s="63"/>
      <c r="O64" s="63">
        <f>'SWR time series'!A60</f>
        <v>6</v>
      </c>
      <c r="P64" s="63">
        <f>'SWR time series'!B60</f>
        <v>1875</v>
      </c>
      <c r="Q64" s="70">
        <f>'StockBond Returns'!M58</f>
        <v>11.34649877</v>
      </c>
      <c r="R64" s="70">
        <f ca="1">'SWR time series'!F60</f>
        <v>2.5149410583280032</v>
      </c>
      <c r="S64" s="70">
        <f t="shared" ref="S64:T64" ca="1" si="94">IF( AND($Q64&gt;S$10,$Q64&lt;=S$11),$R64,"")</f>
        <v>2.5149410583280032</v>
      </c>
      <c r="T64" t="str">
        <f t="shared" si="94"/>
        <v/>
      </c>
    </row>
    <row r="65" spans="2:20" ht="13" x14ac:dyDescent="0.15">
      <c r="B65" s="140">
        <f t="shared" si="88"/>
        <v>0.05</v>
      </c>
      <c r="C65" s="70">
        <f t="shared" ref="C65:E65" ca="1" si="95">PERCENTILE(R$12:R$1750,$B65)</f>
        <v>-0.32281796148474545</v>
      </c>
      <c r="D65" s="70">
        <f t="shared" ca="1" si="95"/>
        <v>-7.1436401783741152E-2</v>
      </c>
      <c r="E65" s="70">
        <f t="shared" ca="1" si="95"/>
        <v>-0.47660789492483174</v>
      </c>
      <c r="F65" s="63"/>
      <c r="G65" s="63"/>
      <c r="H65" s="63"/>
      <c r="I65" s="63"/>
      <c r="J65" s="63"/>
      <c r="K65" s="63"/>
      <c r="L65" s="63"/>
      <c r="M65" s="63"/>
      <c r="N65" s="63"/>
      <c r="O65" s="63">
        <f>'SWR time series'!A61</f>
        <v>7</v>
      </c>
      <c r="P65" s="63">
        <f>'SWR time series'!B61</f>
        <v>1875</v>
      </c>
      <c r="Q65" s="70">
        <f>'StockBond Returns'!M59</f>
        <v>11.27131295</v>
      </c>
      <c r="R65" s="70">
        <f ca="1">'SWR time series'!F61</f>
        <v>2.4506122670225574</v>
      </c>
      <c r="S65" s="70">
        <f t="shared" ref="S65:T65" ca="1" si="96">IF( AND($Q65&gt;S$10,$Q65&lt;=S$11),$R65,"")</f>
        <v>2.4506122670225574</v>
      </c>
      <c r="T65" t="str">
        <f t="shared" si="96"/>
        <v/>
      </c>
    </row>
    <row r="66" spans="2:20" ht="13" x14ac:dyDescent="0.15">
      <c r="B66" s="142">
        <f t="shared" si="88"/>
        <v>6.0000000000000005E-2</v>
      </c>
      <c r="C66" s="70">
        <f t="shared" ref="C66:E66" ca="1" si="97">PERCENTILE(R$12:R$1750,$B66)</f>
        <v>-0.25058603088107467</v>
      </c>
      <c r="D66" s="70">
        <f t="shared" ca="1" si="97"/>
        <v>0.12578310109485893</v>
      </c>
      <c r="E66" s="70">
        <f t="shared" ca="1" si="97"/>
        <v>-0.46572886217194742</v>
      </c>
      <c r="F66" s="63"/>
      <c r="G66" s="63"/>
      <c r="H66" s="63"/>
      <c r="I66" s="63"/>
      <c r="J66" s="63"/>
      <c r="K66" s="63"/>
      <c r="L66" s="63"/>
      <c r="M66" s="63"/>
      <c r="N66" s="63"/>
      <c r="O66" s="63">
        <f>'SWR time series'!A62</f>
        <v>8</v>
      </c>
      <c r="P66" s="63">
        <f>'SWR time series'!B62</f>
        <v>1875</v>
      </c>
      <c r="Q66" s="70">
        <f>'StockBond Returns'!M60</f>
        <v>11.291567799999999</v>
      </c>
      <c r="R66" s="70">
        <f ca="1">'SWR time series'!F62</f>
        <v>2.4496411937744913</v>
      </c>
      <c r="S66" s="70">
        <f t="shared" ref="S66:T66" ca="1" si="98">IF( AND($Q66&gt;S$10,$Q66&lt;=S$11),$R66,"")</f>
        <v>2.4496411937744913</v>
      </c>
      <c r="T66" t="str">
        <f t="shared" si="98"/>
        <v/>
      </c>
    </row>
    <row r="67" spans="2:20" ht="13" x14ac:dyDescent="0.15">
      <c r="B67" s="142">
        <f t="shared" si="88"/>
        <v>7.0000000000000007E-2</v>
      </c>
      <c r="C67" s="70">
        <f t="shared" ref="C67:E67" ca="1" si="99">PERCENTILE(R$12:R$1750,$B67)</f>
        <v>-0.18265215273236915</v>
      </c>
      <c r="D67" s="70">
        <f t="shared" ca="1" si="99"/>
        <v>0.43076654876602033</v>
      </c>
      <c r="E67" s="70">
        <f t="shared" ca="1" si="99"/>
        <v>-0.42123254883568961</v>
      </c>
      <c r="F67" s="63"/>
      <c r="G67" s="63"/>
      <c r="H67" s="63"/>
      <c r="I67" s="63"/>
      <c r="J67" s="63"/>
      <c r="K67" s="63"/>
      <c r="L67" s="63"/>
      <c r="M67" s="63"/>
      <c r="N67" s="63"/>
      <c r="O67" s="63">
        <f>'SWR time series'!A63</f>
        <v>9</v>
      </c>
      <c r="P67" s="63">
        <f>'SWR time series'!B63</f>
        <v>1875</v>
      </c>
      <c r="Q67" s="70">
        <f>'StockBond Returns'!M61</f>
        <v>11.25261821</v>
      </c>
      <c r="R67" s="70">
        <f ca="1">'SWR time series'!F63</f>
        <v>2.5668982199346009</v>
      </c>
      <c r="S67" s="70">
        <f t="shared" ref="S67:T67" ca="1" si="100">IF( AND($Q67&gt;S$10,$Q67&lt;=S$11),$R67,"")</f>
        <v>2.5668982199346009</v>
      </c>
      <c r="T67" t="str">
        <f t="shared" si="100"/>
        <v/>
      </c>
    </row>
    <row r="68" spans="2:20" ht="13" x14ac:dyDescent="0.15">
      <c r="B68" s="142">
        <f t="shared" si="88"/>
        <v>0.08</v>
      </c>
      <c r="C68" s="70">
        <f t="shared" ref="C68:E68" ca="1" si="101">PERCENTILE(R$12:R$1750,$B68)</f>
        <v>-0.10650398832506988</v>
      </c>
      <c r="D68" s="70">
        <f t="shared" ca="1" si="101"/>
        <v>0.52652619029857806</v>
      </c>
      <c r="E68" s="70">
        <f t="shared" ca="1" si="101"/>
        <v>-0.38829868196524459</v>
      </c>
      <c r="F68" s="63"/>
      <c r="G68" s="63"/>
      <c r="H68" s="63"/>
      <c r="I68" s="63"/>
      <c r="J68" s="63"/>
      <c r="K68" s="63"/>
      <c r="L68" s="63"/>
      <c r="M68" s="63"/>
      <c r="N68" s="63"/>
      <c r="O68" s="63">
        <f>'SWR time series'!A64</f>
        <v>10</v>
      </c>
      <c r="P68" s="63">
        <f>'SWR time series'!B64</f>
        <v>1875</v>
      </c>
      <c r="Q68" s="70">
        <f>'StockBond Returns'!M62</f>
        <v>11.22017097</v>
      </c>
      <c r="R68" s="70">
        <f ca="1">'SWR time series'!F64</f>
        <v>2.6088706583188142</v>
      </c>
      <c r="S68" s="70">
        <f t="shared" ref="S68:T68" ca="1" si="102">IF( AND($Q68&gt;S$10,$Q68&lt;=S$11),$R68,"")</f>
        <v>2.6088706583188142</v>
      </c>
      <c r="T68" t="str">
        <f t="shared" si="102"/>
        <v/>
      </c>
    </row>
    <row r="69" spans="2:20" ht="13" x14ac:dyDescent="0.15">
      <c r="B69" s="142">
        <f t="shared" si="88"/>
        <v>0.09</v>
      </c>
      <c r="C69" s="70">
        <f t="shared" ref="C69:E69" ca="1" si="103">PERCENTILE(R$12:R$1750,$B69)</f>
        <v>-7.0423521618901599E-2</v>
      </c>
      <c r="D69" s="70">
        <f t="shared" ca="1" si="103"/>
        <v>0.62841320146923241</v>
      </c>
      <c r="E69" s="70">
        <f t="shared" ca="1" si="103"/>
        <v>-0.36791515283941661</v>
      </c>
      <c r="F69" s="63"/>
      <c r="G69" s="63"/>
      <c r="H69" s="63"/>
      <c r="I69" s="63"/>
      <c r="J69" s="63"/>
      <c r="K69" s="63"/>
      <c r="L69" s="63"/>
      <c r="M69" s="63"/>
      <c r="N69" s="63"/>
      <c r="O69" s="63">
        <f>'SWR time series'!A65</f>
        <v>11</v>
      </c>
      <c r="P69" s="63">
        <f>'SWR time series'!B65</f>
        <v>1875</v>
      </c>
      <c r="Q69" s="70">
        <f>'StockBond Returns'!M63</f>
        <v>11.06249861</v>
      </c>
      <c r="R69" s="70">
        <f ca="1">'SWR time series'!F65</f>
        <v>2.7215546817711669</v>
      </c>
      <c r="S69" s="70">
        <f t="shared" ref="S69:T69" ca="1" si="104">IF( AND($Q69&gt;S$10,$Q69&lt;=S$11),$R69,"")</f>
        <v>2.7215546817711669</v>
      </c>
      <c r="T69" t="str">
        <f t="shared" si="104"/>
        <v/>
      </c>
    </row>
    <row r="70" spans="2:20" ht="13" x14ac:dyDescent="0.15">
      <c r="B70" s="142">
        <f t="shared" si="88"/>
        <v>9.9999999999999992E-2</v>
      </c>
      <c r="C70" s="70">
        <f t="shared" ref="C70:E70" ca="1" si="105">PERCENTILE(R$12:R$1750,$B70)</f>
        <v>-2.1783166260819047E-2</v>
      </c>
      <c r="D70" s="70">
        <f t="shared" ca="1" si="105"/>
        <v>0.71542304635982501</v>
      </c>
      <c r="E70" s="70">
        <f t="shared" ca="1" si="105"/>
        <v>-0.3440493686793708</v>
      </c>
      <c r="F70" s="63"/>
      <c r="G70" s="63"/>
      <c r="H70" s="63"/>
      <c r="I70" s="63"/>
      <c r="J70" s="63"/>
      <c r="K70" s="63"/>
      <c r="L70" s="63"/>
      <c r="M70" s="63"/>
      <c r="N70" s="63"/>
      <c r="O70" s="63">
        <f>'SWR time series'!A66</f>
        <v>12</v>
      </c>
      <c r="P70" s="63">
        <f>'SWR time series'!B66</f>
        <v>1875</v>
      </c>
      <c r="Q70" s="70">
        <f>'StockBond Returns'!M64</f>
        <v>11.325067929999999</v>
      </c>
      <c r="R70" s="70">
        <f ca="1">'SWR time series'!F66</f>
        <v>2.4546986210688395</v>
      </c>
      <c r="S70" s="70">
        <f t="shared" ref="S70:T70" ca="1" si="106">IF( AND($Q70&gt;S$10,$Q70&lt;=S$11),$R70,"")</f>
        <v>2.4546986210688395</v>
      </c>
      <c r="T70" t="str">
        <f t="shared" si="106"/>
        <v/>
      </c>
    </row>
    <row r="71" spans="2:20" ht="13" x14ac:dyDescent="0.15">
      <c r="B71" s="142">
        <f t="shared" si="88"/>
        <v>0.10999999999999999</v>
      </c>
      <c r="C71" s="70">
        <f t="shared" ref="C71:E71" ca="1" si="107">PERCENTILE(R$12:R$1750,$B71)</f>
        <v>3.4847229646277122E-2</v>
      </c>
      <c r="D71" s="70">
        <f t="shared" ca="1" si="107"/>
        <v>0.77527652154921878</v>
      </c>
      <c r="E71" s="70">
        <f t="shared" ca="1" si="107"/>
        <v>-0.29483788456166504</v>
      </c>
      <c r="F71" s="63"/>
      <c r="G71" s="63"/>
      <c r="H71" s="63"/>
      <c r="I71" s="63"/>
      <c r="J71" s="63"/>
      <c r="K71" s="63"/>
      <c r="L71" s="63"/>
      <c r="M71" s="63"/>
      <c r="N71" s="63"/>
      <c r="O71" s="63">
        <f>'SWR time series'!A67</f>
        <v>1</v>
      </c>
      <c r="P71" s="63">
        <f>'SWR time series'!B67</f>
        <v>1876</v>
      </c>
      <c r="Q71" s="70">
        <f>'StockBond Returns'!M65</f>
        <v>11.43214828</v>
      </c>
      <c r="R71" s="70">
        <f ca="1">'SWR time series'!F67</f>
        <v>2.3371852207870307</v>
      </c>
      <c r="S71" s="70">
        <f t="shared" ref="S71:T71" ca="1" si="108">IF( AND($Q71&gt;S$10,$Q71&lt;=S$11),$R71,"")</f>
        <v>2.3371852207870307</v>
      </c>
      <c r="T71" t="str">
        <f t="shared" si="108"/>
        <v/>
      </c>
    </row>
    <row r="72" spans="2:20" ht="13" x14ac:dyDescent="0.15">
      <c r="B72" s="142">
        <f t="shared" si="88"/>
        <v>0.11999999999999998</v>
      </c>
      <c r="C72" s="70">
        <f t="shared" ref="C72:E72" ca="1" si="109">PERCENTILE(R$12:R$1750,$B72)</f>
        <v>9.4303865141624574E-2</v>
      </c>
      <c r="D72" s="70">
        <f t="shared" ca="1" si="109"/>
        <v>0.86015370662901736</v>
      </c>
      <c r="E72" s="70">
        <f t="shared" ca="1" si="109"/>
        <v>-0.26370334444531851</v>
      </c>
      <c r="F72" s="63"/>
      <c r="G72" s="63"/>
      <c r="H72" s="63"/>
      <c r="I72" s="63"/>
      <c r="J72" s="63"/>
      <c r="K72" s="63"/>
      <c r="L72" s="63"/>
      <c r="M72" s="63"/>
      <c r="N72" s="63"/>
      <c r="O72" s="63">
        <f>'SWR time series'!A68</f>
        <v>2</v>
      </c>
      <c r="P72" s="63">
        <f>'SWR time series'!B68</f>
        <v>1876</v>
      </c>
      <c r="Q72" s="70">
        <f>'StockBond Returns'!M66</f>
        <v>11.8065897</v>
      </c>
      <c r="R72" s="70">
        <f ca="1">'SWR time series'!F68</f>
        <v>2.3572733033245377</v>
      </c>
      <c r="S72" s="70">
        <f t="shared" ref="S72:T72" ca="1" si="110">IF( AND($Q72&gt;S$10,$Q72&lt;=S$11),$R72,"")</f>
        <v>2.3572733033245377</v>
      </c>
      <c r="T72" t="str">
        <f t="shared" si="110"/>
        <v/>
      </c>
    </row>
    <row r="73" spans="2:20" ht="13" x14ac:dyDescent="0.15">
      <c r="B73" s="142">
        <f t="shared" si="88"/>
        <v>0.12999999999999998</v>
      </c>
      <c r="C73" s="70">
        <f t="shared" ref="C73:E73" ca="1" si="111">PERCENTILE(R$12:R$1750,$B73)</f>
        <v>0.13422535016890785</v>
      </c>
      <c r="D73" s="70">
        <f t="shared" ca="1" si="111"/>
        <v>0.92090841985449134</v>
      </c>
      <c r="E73" s="70">
        <f t="shared" ca="1" si="111"/>
        <v>-0.24773451740145735</v>
      </c>
      <c r="F73" s="63"/>
      <c r="G73" s="63"/>
      <c r="H73" s="63"/>
      <c r="I73" s="63"/>
      <c r="J73" s="63"/>
      <c r="K73" s="63"/>
      <c r="L73" s="63"/>
      <c r="M73" s="63"/>
      <c r="N73" s="63"/>
      <c r="O73" s="63">
        <f>'SWR time series'!A69</f>
        <v>3</v>
      </c>
      <c r="P73" s="63">
        <f>'SWR time series'!B69</f>
        <v>1876</v>
      </c>
      <c r="Q73" s="70">
        <f>'StockBond Returns'!M67</f>
        <v>11.983981229999999</v>
      </c>
      <c r="R73" s="70">
        <f ca="1">'SWR time series'!F69</f>
        <v>2.3485309202743432</v>
      </c>
      <c r="S73" s="70">
        <f t="shared" ref="S73:T73" ca="1" si="112">IF( AND($Q73&gt;S$10,$Q73&lt;=S$11),$R73,"")</f>
        <v>2.3485309202743432</v>
      </c>
      <c r="T73" t="str">
        <f t="shared" si="112"/>
        <v/>
      </c>
    </row>
    <row r="74" spans="2:20" ht="13" x14ac:dyDescent="0.15">
      <c r="B74" s="142">
        <f t="shared" si="88"/>
        <v>0.13999999999999999</v>
      </c>
      <c r="C74" s="70">
        <f t="shared" ref="C74:E74" ca="1" si="113">PERCENTILE(R$12:R$1750,$B74)</f>
        <v>0.23129987099197705</v>
      </c>
      <c r="D74" s="70">
        <f t="shared" ca="1" si="113"/>
        <v>0.97097105079674262</v>
      </c>
      <c r="E74" s="70">
        <f t="shared" ca="1" si="113"/>
        <v>-0.22405274483936269</v>
      </c>
      <c r="F74" s="63"/>
      <c r="G74" s="63"/>
      <c r="H74" s="63"/>
      <c r="I74" s="63"/>
      <c r="J74" s="63"/>
      <c r="K74" s="63"/>
      <c r="L74" s="63"/>
      <c r="M74" s="63"/>
      <c r="N74" s="63"/>
      <c r="O74" s="63">
        <f>'SWR time series'!A70</f>
        <v>4</v>
      </c>
      <c r="P74" s="63">
        <f>'SWR time series'!B70</f>
        <v>1876</v>
      </c>
      <c r="Q74" s="70">
        <f>'StockBond Returns'!M68</f>
        <v>11.96671149</v>
      </c>
      <c r="R74" s="70">
        <f ca="1">'SWR time series'!F70</f>
        <v>2.3361156339257012</v>
      </c>
      <c r="S74" s="70">
        <f t="shared" ref="S74:T74" ca="1" si="114">IF( AND($Q74&gt;S$10,$Q74&lt;=S$11),$R74,"")</f>
        <v>2.3361156339257012</v>
      </c>
      <c r="T74" t="str">
        <f t="shared" si="114"/>
        <v/>
      </c>
    </row>
    <row r="75" spans="2:20" ht="13" x14ac:dyDescent="0.15">
      <c r="B75" s="142">
        <f t="shared" si="88"/>
        <v>0.15</v>
      </c>
      <c r="C75" s="70">
        <f t="shared" ref="C75:E75" ca="1" si="115">PERCENTILE(R$12:R$1750,$B75)</f>
        <v>0.27849895696304811</v>
      </c>
      <c r="D75" s="70">
        <f t="shared" ca="1" si="115"/>
        <v>1.0174103315518006</v>
      </c>
      <c r="E75" s="70">
        <f t="shared" ca="1" si="115"/>
        <v>-0.18215134180828008</v>
      </c>
      <c r="F75" s="63"/>
      <c r="G75" s="63"/>
      <c r="H75" s="63"/>
      <c r="I75" s="63"/>
      <c r="J75" s="63"/>
      <c r="K75" s="63"/>
      <c r="L75" s="63"/>
      <c r="M75" s="63"/>
      <c r="N75" s="63"/>
      <c r="O75" s="63">
        <f>'SWR time series'!A71</f>
        <v>5</v>
      </c>
      <c r="P75" s="63">
        <f>'SWR time series'!B71</f>
        <v>1876</v>
      </c>
      <c r="Q75" s="70">
        <f>'StockBond Returns'!M69</f>
        <v>11.62532006</v>
      </c>
      <c r="R75" s="70">
        <f ca="1">'SWR time series'!F71</f>
        <v>2.5239208001483422</v>
      </c>
      <c r="S75" s="70">
        <f t="shared" ref="S75:T75" ca="1" si="116">IF( AND($Q75&gt;S$10,$Q75&lt;=S$11),$R75,"")</f>
        <v>2.5239208001483422</v>
      </c>
      <c r="T75" t="str">
        <f t="shared" si="116"/>
        <v/>
      </c>
    </row>
    <row r="76" spans="2:20" ht="13" x14ac:dyDescent="0.15">
      <c r="B76" s="142">
        <f t="shared" si="88"/>
        <v>0.16</v>
      </c>
      <c r="C76" s="70">
        <f t="shared" ref="C76:E76" ca="1" si="117">PERCENTILE(R$12:R$1750,$B76)</f>
        <v>0.34053650258909296</v>
      </c>
      <c r="D76" s="70">
        <f t="shared" ca="1" si="117"/>
        <v>1.0466698699070911</v>
      </c>
      <c r="E76" s="70">
        <f t="shared" ca="1" si="117"/>
        <v>-0.15844941796941439</v>
      </c>
      <c r="F76" s="63"/>
      <c r="G76" s="63"/>
      <c r="H76" s="63"/>
      <c r="I76" s="63"/>
      <c r="J76" s="63"/>
      <c r="K76" s="63"/>
      <c r="L76" s="63"/>
      <c r="M76" s="63"/>
      <c r="N76" s="63"/>
      <c r="O76" s="63">
        <f>'SWR time series'!A72</f>
        <v>6</v>
      </c>
      <c r="P76" s="63">
        <f>'SWR time series'!B72</f>
        <v>1876</v>
      </c>
      <c r="Q76" s="70">
        <f>'StockBond Returns'!M70</f>
        <v>11.622299760000001</v>
      </c>
      <c r="R76" s="70">
        <f ca="1">'SWR time series'!F72</f>
        <v>2.5009706866658941</v>
      </c>
      <c r="S76" s="70">
        <f t="shared" ref="S76:T76" ca="1" si="118">IF( AND($Q76&gt;S$10,$Q76&lt;=S$11),$R76,"")</f>
        <v>2.5009706866658941</v>
      </c>
      <c r="T76" t="str">
        <f t="shared" si="118"/>
        <v/>
      </c>
    </row>
    <row r="77" spans="2:20" ht="13" x14ac:dyDescent="0.15">
      <c r="B77" s="142">
        <f t="shared" si="88"/>
        <v>0.17</v>
      </c>
      <c r="C77" s="70">
        <f t="shared" ref="C77:E77" ca="1" si="119">PERCENTILE(R$12:R$1750,$B77)</f>
        <v>0.39674835857605428</v>
      </c>
      <c r="D77" s="70">
        <f t="shared" ca="1" si="119"/>
        <v>1.0864270598401751</v>
      </c>
      <c r="E77" s="70">
        <f t="shared" ca="1" si="119"/>
        <v>-0.12483707233780572</v>
      </c>
      <c r="F77" s="63"/>
      <c r="G77" s="63"/>
      <c r="H77" s="63"/>
      <c r="I77" s="63"/>
      <c r="J77" s="63"/>
      <c r="K77" s="63"/>
      <c r="L77" s="63"/>
      <c r="M77" s="63"/>
      <c r="N77" s="63"/>
      <c r="O77" s="63">
        <f>'SWR time series'!A73</f>
        <v>7</v>
      </c>
      <c r="P77" s="63">
        <f>'SWR time series'!B73</f>
        <v>1876</v>
      </c>
      <c r="Q77" s="70">
        <f>'StockBond Returns'!M71</f>
        <v>11.89703965</v>
      </c>
      <c r="R77" s="70">
        <f ca="1">'SWR time series'!F73</f>
        <v>2.2399367739035099</v>
      </c>
      <c r="S77" s="70">
        <f t="shared" ref="S77:T77" ca="1" si="120">IF( AND($Q77&gt;S$10,$Q77&lt;=S$11),$R77,"")</f>
        <v>2.2399367739035099</v>
      </c>
      <c r="T77" t="str">
        <f t="shared" si="120"/>
        <v/>
      </c>
    </row>
    <row r="78" spans="2:20" ht="13" x14ac:dyDescent="0.15">
      <c r="B78" s="142">
        <f t="shared" si="88"/>
        <v>0.18000000000000002</v>
      </c>
      <c r="C78" s="70">
        <f t="shared" ref="C78:E78" ca="1" si="121">PERCENTILE(R$12:R$1750,$B78)</f>
        <v>0.46473996795021338</v>
      </c>
      <c r="D78" s="70">
        <f t="shared" ca="1" si="121"/>
        <v>1.1262551155526688</v>
      </c>
      <c r="E78" s="70">
        <f t="shared" ca="1" si="121"/>
        <v>-0.10952402271387542</v>
      </c>
      <c r="F78" s="63"/>
      <c r="G78" s="63"/>
      <c r="H78" s="63"/>
      <c r="I78" s="63"/>
      <c r="J78" s="63"/>
      <c r="K78" s="63"/>
      <c r="L78" s="63"/>
      <c r="M78" s="63"/>
      <c r="N78" s="63"/>
      <c r="O78" s="63">
        <f>'SWR time series'!A74</f>
        <v>8</v>
      </c>
      <c r="P78" s="63">
        <f>'SWR time series'!B74</f>
        <v>1876</v>
      </c>
      <c r="Q78" s="70">
        <f>'StockBond Returns'!M72</f>
        <v>11.76923261</v>
      </c>
      <c r="R78" s="70">
        <f ca="1">'SWR time series'!F74</f>
        <v>2.3454711229948133</v>
      </c>
      <c r="S78" s="70">
        <f t="shared" ref="S78:T78" ca="1" si="122">IF( AND($Q78&gt;S$10,$Q78&lt;=S$11),$R78,"")</f>
        <v>2.3454711229948133</v>
      </c>
      <c r="T78" t="str">
        <f t="shared" si="122"/>
        <v/>
      </c>
    </row>
    <row r="79" spans="2:20" ht="13" x14ac:dyDescent="0.15">
      <c r="B79" s="142">
        <f t="shared" si="88"/>
        <v>0.19000000000000003</v>
      </c>
      <c r="C79" s="70">
        <f t="shared" ref="C79:E79" ca="1" si="123">PERCENTILE(R$12:R$1750,$B79)</f>
        <v>0.49731591972145006</v>
      </c>
      <c r="D79" s="70">
        <f t="shared" ca="1" si="123"/>
        <v>1.1803478149176916</v>
      </c>
      <c r="E79" s="70">
        <f t="shared" ca="1" si="123"/>
        <v>-9.7727546339910848E-2</v>
      </c>
      <c r="F79" s="63"/>
      <c r="G79" s="63"/>
      <c r="H79" s="63"/>
      <c r="I79" s="63"/>
      <c r="J79" s="63"/>
      <c r="K79" s="63"/>
      <c r="L79" s="63"/>
      <c r="M79" s="63"/>
      <c r="N79" s="63"/>
      <c r="O79" s="63">
        <f>'SWR time series'!A75</f>
        <v>9</v>
      </c>
      <c r="P79" s="63">
        <f>'SWR time series'!B75</f>
        <v>1876</v>
      </c>
      <c r="Q79" s="70">
        <f>'StockBond Returns'!M73</f>
        <v>11.1814286</v>
      </c>
      <c r="R79" s="70">
        <f ca="1">'SWR time series'!F75</f>
        <v>2.5652496459197667</v>
      </c>
      <c r="S79" s="70">
        <f t="shared" ref="S79:T79" ca="1" si="124">IF( AND($Q79&gt;S$10,$Q79&lt;=S$11),$R79,"")</f>
        <v>2.5652496459197667</v>
      </c>
      <c r="T79" t="str">
        <f t="shared" si="124"/>
        <v/>
      </c>
    </row>
    <row r="80" spans="2:20" ht="13" x14ac:dyDescent="0.15">
      <c r="B80" s="142">
        <f t="shared" si="88"/>
        <v>0.20000000000000004</v>
      </c>
      <c r="C80" s="70">
        <f t="shared" ref="C80:E80" ca="1" si="125">PERCENTILE(R$12:R$1750,$B80)</f>
        <v>0.53108462674400092</v>
      </c>
      <c r="D80" s="70">
        <f t="shared" ca="1" si="125"/>
        <v>1.2523944445757615</v>
      </c>
      <c r="E80" s="143">
        <f t="shared" ca="1" si="125"/>
        <v>-9.0129668651156791E-2</v>
      </c>
      <c r="F80" s="63"/>
      <c r="G80" s="63"/>
      <c r="H80" s="63"/>
      <c r="I80" s="63"/>
      <c r="J80" s="63"/>
      <c r="K80" s="63"/>
      <c r="L80" s="63"/>
      <c r="M80" s="63"/>
      <c r="N80" s="63"/>
      <c r="O80" s="63">
        <f>'SWR time series'!A76</f>
        <v>10</v>
      </c>
      <c r="P80" s="63">
        <f>'SWR time series'!B76</f>
        <v>1876</v>
      </c>
      <c r="Q80" s="70">
        <f>'StockBond Returns'!M74</f>
        <v>10.431435</v>
      </c>
      <c r="R80" s="70">
        <f ca="1">'SWR time series'!F76</f>
        <v>3.0071312758894924</v>
      </c>
      <c r="S80" s="70">
        <f t="shared" ref="S80:T80" ca="1" si="126">IF( AND($Q80&gt;S$10,$Q80&lt;=S$11),$R80,"")</f>
        <v>3.0071312758894924</v>
      </c>
      <c r="T80" t="str">
        <f t="shared" si="126"/>
        <v/>
      </c>
    </row>
    <row r="81" spans="2:20" ht="13" x14ac:dyDescent="0.15">
      <c r="B81" s="142">
        <f t="shared" si="88"/>
        <v>0.21000000000000005</v>
      </c>
      <c r="C81" s="70">
        <f t="shared" ref="C81:E81" ca="1" si="127">PERCENTILE(R$12:R$1750,$B81)</f>
        <v>0.57411736144270287</v>
      </c>
      <c r="D81" s="70">
        <f t="shared" ca="1" si="127"/>
        <v>1.3060691531960702</v>
      </c>
      <c r="E81" s="70">
        <f t="shared" ca="1" si="127"/>
        <v>-7.6953351338468812E-2</v>
      </c>
      <c r="F81" s="63"/>
      <c r="G81" s="63"/>
      <c r="H81" s="63"/>
      <c r="I81" s="63"/>
      <c r="J81" s="63"/>
      <c r="K81" s="63"/>
      <c r="L81" s="63"/>
      <c r="M81" s="63"/>
      <c r="N81" s="63"/>
      <c r="O81" s="63">
        <f>'SWR time series'!A77</f>
        <v>11</v>
      </c>
      <c r="P81" s="63">
        <f>'SWR time series'!B77</f>
        <v>1876</v>
      </c>
      <c r="Q81" s="70">
        <f>'StockBond Returns'!M75</f>
        <v>10.195301669999999</v>
      </c>
      <c r="R81" s="70">
        <f ca="1">'SWR time series'!F77</f>
        <v>3.2341548412718955</v>
      </c>
      <c r="S81" s="70">
        <f t="shared" ref="S81:T81" ca="1" si="128">IF( AND($Q81&gt;S$10,$Q81&lt;=S$11),$R81,"")</f>
        <v>3.2341548412718955</v>
      </c>
      <c r="T81" t="str">
        <f t="shared" si="128"/>
        <v/>
      </c>
    </row>
    <row r="82" spans="2:20" ht="13" x14ac:dyDescent="0.15">
      <c r="B82" s="142">
        <f t="shared" si="88"/>
        <v>0.22000000000000006</v>
      </c>
      <c r="C82" s="70">
        <f t="shared" ref="C82:E82" ca="1" si="129">PERCENTILE(R$12:R$1750,$B82)</f>
        <v>0.61143160504246119</v>
      </c>
      <c r="D82" s="70">
        <f t="shared" ca="1" si="129"/>
        <v>1.3501891788929326</v>
      </c>
      <c r="E82" s="70">
        <f t="shared" ca="1" si="129"/>
        <v>-6.8913434511723326E-2</v>
      </c>
      <c r="F82" s="63"/>
      <c r="G82" s="63"/>
      <c r="H82" s="63"/>
      <c r="I82" s="63"/>
      <c r="J82" s="63"/>
      <c r="K82" s="63"/>
      <c r="L82" s="63"/>
      <c r="M82" s="63"/>
      <c r="N82" s="63"/>
      <c r="O82" s="63">
        <f>'SWR time series'!A78</f>
        <v>12</v>
      </c>
      <c r="P82" s="63">
        <f>'SWR time series'!B78</f>
        <v>1876</v>
      </c>
      <c r="Q82" s="70">
        <f>'StockBond Returns'!M76</f>
        <v>9.9586657699999996</v>
      </c>
      <c r="R82" s="70">
        <f ca="1">'SWR time series'!F78</f>
        <v>3.5670590107773714</v>
      </c>
      <c r="S82" s="70">
        <f t="shared" ref="S82:T82" ca="1" si="130">IF( AND($Q82&gt;S$10,$Q82&lt;=S$11),$R82,"")</f>
        <v>3.5670590107773714</v>
      </c>
      <c r="T82" t="str">
        <f t="shared" si="130"/>
        <v/>
      </c>
    </row>
    <row r="83" spans="2:20" ht="13" x14ac:dyDescent="0.15">
      <c r="B83" s="142">
        <f t="shared" si="88"/>
        <v>0.23000000000000007</v>
      </c>
      <c r="C83" s="70">
        <f t="shared" ref="C83:E83" ca="1" si="131">PERCENTILE(R$12:R$1750,$B83)</f>
        <v>0.63633138925412702</v>
      </c>
      <c r="D83" s="70">
        <f t="shared" ca="1" si="131"/>
        <v>1.3850264644599932</v>
      </c>
      <c r="E83" s="70">
        <f t="shared" ca="1" si="131"/>
        <v>-5.9382733739986204E-2</v>
      </c>
      <c r="F83" s="63"/>
      <c r="G83" s="63"/>
      <c r="H83" s="63"/>
      <c r="I83" s="63"/>
      <c r="J83" s="63"/>
      <c r="K83" s="63"/>
      <c r="L83" s="63"/>
      <c r="M83" s="63"/>
      <c r="N83" s="63"/>
      <c r="O83" s="63">
        <f>'SWR time series'!A79</f>
        <v>1</v>
      </c>
      <c r="P83" s="63">
        <f>'SWR time series'!B79</f>
        <v>1877</v>
      </c>
      <c r="Q83" s="70">
        <f>'StockBond Returns'!M77</f>
        <v>9.7433912100000004</v>
      </c>
      <c r="R83" s="70">
        <f ca="1">'SWR time series'!F79</f>
        <v>3.8098480779159209</v>
      </c>
      <c r="S83" s="70">
        <f t="shared" ref="S83:T83" ca="1" si="132">IF( AND($Q83&gt;S$10,$Q83&lt;=S$11),$R83,"")</f>
        <v>3.8098480779159209</v>
      </c>
      <c r="T83" t="str">
        <f t="shared" si="132"/>
        <v/>
      </c>
    </row>
    <row r="84" spans="2:20" ht="13" x14ac:dyDescent="0.15">
      <c r="B84" s="142">
        <f t="shared" si="88"/>
        <v>0.24000000000000007</v>
      </c>
      <c r="C84" s="70">
        <f t="shared" ref="C84:E84" ca="1" si="133">PERCENTILE(R$12:R$1750,$B84)</f>
        <v>0.67017070557421021</v>
      </c>
      <c r="D84" s="70">
        <f t="shared" ca="1" si="133"/>
        <v>1.4412636916029407</v>
      </c>
      <c r="E84" s="70">
        <f t="shared" ca="1" si="133"/>
        <v>-3.759548716246261E-2</v>
      </c>
      <c r="F84" s="63"/>
      <c r="G84" s="63"/>
      <c r="H84" s="63"/>
      <c r="I84" s="63"/>
      <c r="J84" s="63"/>
      <c r="K84" s="63"/>
      <c r="L84" s="63"/>
      <c r="M84" s="63"/>
      <c r="N84" s="63"/>
      <c r="O84" s="63">
        <f>'SWR time series'!A80</f>
        <v>2</v>
      </c>
      <c r="P84" s="63">
        <f>'SWR time series'!B80</f>
        <v>1877</v>
      </c>
      <c r="Q84" s="70">
        <f>'StockBond Returns'!M78</f>
        <v>9.5389593000000001</v>
      </c>
      <c r="R84" s="70">
        <f ca="1">'SWR time series'!F80</f>
        <v>4.1582142375978908</v>
      </c>
      <c r="S84" s="70">
        <f t="shared" ref="S84:T84" ca="1" si="134">IF( AND($Q84&gt;S$10,$Q84&lt;=S$11),$R84,"")</f>
        <v>4.1582142375978908</v>
      </c>
      <c r="T84" t="str">
        <f t="shared" si="134"/>
        <v/>
      </c>
    </row>
    <row r="85" spans="2:20" ht="13" x14ac:dyDescent="0.15">
      <c r="B85" s="142">
        <f t="shared" si="88"/>
        <v>0.25000000000000006</v>
      </c>
      <c r="C85" s="70">
        <f t="shared" ref="C85:E85" ca="1" si="135">PERCENTILE(R$12:R$1750,$B85)</f>
        <v>0.71135143311246307</v>
      </c>
      <c r="D85" s="70">
        <f t="shared" ca="1" si="135"/>
        <v>1.4720063358827797</v>
      </c>
      <c r="E85" s="70">
        <f t="shared" ca="1" si="135"/>
        <v>-3.0702036949036209E-2</v>
      </c>
      <c r="F85" s="63"/>
      <c r="G85" s="63"/>
      <c r="H85" s="63"/>
      <c r="I85" s="63"/>
      <c r="J85" s="63"/>
      <c r="K85" s="63"/>
      <c r="L85" s="63"/>
      <c r="M85" s="63"/>
      <c r="N85" s="63"/>
      <c r="O85" s="63">
        <f>'SWR time series'!A81</f>
        <v>3</v>
      </c>
      <c r="P85" s="63">
        <f>'SWR time series'!B81</f>
        <v>1877</v>
      </c>
      <c r="Q85" s="70">
        <f>'StockBond Returns'!M79</f>
        <v>9.2434121699999992</v>
      </c>
      <c r="R85" s="70">
        <f ca="1">'SWR time series'!F81</f>
        <v>4.4148528168183159</v>
      </c>
      <c r="S85" s="70">
        <f t="shared" ref="S85:T85" ca="1" si="136">IF( AND($Q85&gt;S$10,$Q85&lt;=S$11),$R85,"")</f>
        <v>4.4148528168183159</v>
      </c>
      <c r="T85" t="str">
        <f t="shared" si="136"/>
        <v/>
      </c>
    </row>
    <row r="86" spans="2:20" ht="13" x14ac:dyDescent="0.15">
      <c r="B86" s="142">
        <f t="shared" si="88"/>
        <v>0.26000000000000006</v>
      </c>
      <c r="C86" s="70">
        <f t="shared" ref="C86:E86" ca="1" si="137">PERCENTILE(R$12:R$1750,$B86)</f>
        <v>0.75035522682309852</v>
      </c>
      <c r="D86" s="70">
        <f t="shared" ca="1" si="137"/>
        <v>1.5506282681038566</v>
      </c>
      <c r="E86" s="70">
        <f t="shared" ca="1" si="137"/>
        <v>-1.6913245528349611E-2</v>
      </c>
      <c r="F86" s="63"/>
      <c r="G86" s="63"/>
      <c r="H86" s="63"/>
      <c r="I86" s="63"/>
      <c r="J86" s="63"/>
      <c r="K86" s="63"/>
      <c r="L86" s="63"/>
      <c r="M86" s="63"/>
      <c r="N86" s="63"/>
      <c r="O86" s="63">
        <f>'SWR time series'!A82</f>
        <v>4</v>
      </c>
      <c r="P86" s="63">
        <f>'SWR time series'!B82</f>
        <v>1877</v>
      </c>
      <c r="Q86" s="70">
        <f>'StockBond Returns'!M80</f>
        <v>9.1987378900000003</v>
      </c>
      <c r="R86" s="70">
        <f ca="1">'SWR time series'!F82</f>
        <v>4.5502175823461215</v>
      </c>
      <c r="S86" s="70">
        <f t="shared" ref="S86:T86" ca="1" si="138">IF( AND($Q86&gt;S$10,$Q86&lt;=S$11),$R86,"")</f>
        <v>4.5502175823461215</v>
      </c>
      <c r="T86" t="str">
        <f t="shared" si="138"/>
        <v/>
      </c>
    </row>
    <row r="87" spans="2:20" ht="13" x14ac:dyDescent="0.15">
      <c r="B87" s="142">
        <f t="shared" si="88"/>
        <v>0.27000000000000007</v>
      </c>
      <c r="C87" s="70">
        <f t="shared" ref="C87:E87" ca="1" si="139">PERCENTILE(R$12:R$1750,$B87)</f>
        <v>0.78061827422765595</v>
      </c>
      <c r="D87" s="70">
        <f t="shared" ca="1" si="139"/>
        <v>1.5848403946242191</v>
      </c>
      <c r="E87" s="70">
        <f t="shared" ca="1" si="139"/>
        <v>-2.2070691528782802E-3</v>
      </c>
      <c r="F87" s="63"/>
      <c r="G87" s="63"/>
      <c r="H87" s="63"/>
      <c r="I87" s="63"/>
      <c r="J87" s="63"/>
      <c r="K87" s="63"/>
      <c r="L87" s="63"/>
      <c r="M87" s="63"/>
      <c r="N87" s="63"/>
      <c r="O87" s="63">
        <f>'SWR time series'!A83</f>
        <v>5</v>
      </c>
      <c r="P87" s="63">
        <f>'SWR time series'!B83</f>
        <v>1877</v>
      </c>
      <c r="Q87" s="70">
        <f>'StockBond Returns'!M81</f>
        <v>8.3355525000000004</v>
      </c>
      <c r="R87" s="70">
        <f ca="1">'SWR time series'!F83</f>
        <v>5.4864647559061801</v>
      </c>
      <c r="S87" s="70">
        <f t="shared" ref="S87:T87" ca="1" si="140">IF( AND($Q87&gt;S$10,$Q87&lt;=S$11),$R87,"")</f>
        <v>5.4864647559061801</v>
      </c>
      <c r="T87" t="str">
        <f t="shared" si="140"/>
        <v/>
      </c>
    </row>
    <row r="88" spans="2:20" ht="13" x14ac:dyDescent="0.15">
      <c r="B88" s="142">
        <f t="shared" si="88"/>
        <v>0.28000000000000008</v>
      </c>
      <c r="C88" s="70">
        <f t="shared" ref="C88:E88" ca="1" si="141">PERCENTILE(R$12:R$1750,$B88)</f>
        <v>0.86170050734335946</v>
      </c>
      <c r="D88" s="70">
        <f t="shared" ca="1" si="141"/>
        <v>1.635053180632438</v>
      </c>
      <c r="E88" s="70">
        <f t="shared" ca="1" si="141"/>
        <v>1.3233701667135047E-2</v>
      </c>
      <c r="F88" s="63"/>
      <c r="G88" s="63"/>
      <c r="H88" s="63"/>
      <c r="I88" s="63"/>
      <c r="J88" s="63"/>
      <c r="K88" s="63"/>
      <c r="L88" s="63"/>
      <c r="M88" s="63"/>
      <c r="N88" s="63"/>
      <c r="O88" s="63">
        <f>'SWR time series'!A84</f>
        <v>6</v>
      </c>
      <c r="P88" s="63">
        <f>'SWR time series'!B84</f>
        <v>1877</v>
      </c>
      <c r="Q88" s="70">
        <f>'StockBond Returns'!M82</f>
        <v>8.2070874099999997</v>
      </c>
      <c r="R88" s="70">
        <f ca="1">'SWR time series'!F84</f>
        <v>5.852109675351449</v>
      </c>
      <c r="S88" s="70">
        <f t="shared" ref="S88:T88" ca="1" si="142">IF( AND($Q88&gt;S$10,$Q88&lt;=S$11),$R88,"")</f>
        <v>5.852109675351449</v>
      </c>
      <c r="T88" t="str">
        <f t="shared" si="142"/>
        <v/>
      </c>
    </row>
    <row r="89" spans="2:20" ht="13" x14ac:dyDescent="0.15">
      <c r="B89" s="142">
        <f t="shared" si="88"/>
        <v>0.29000000000000009</v>
      </c>
      <c r="C89" s="70">
        <f t="shared" ref="C89:E89" ca="1" si="143">PERCENTILE(R$12:R$1750,$B89)</f>
        <v>0.9180485581449751</v>
      </c>
      <c r="D89" s="70">
        <f t="shared" ca="1" si="143"/>
        <v>1.6926824995879932</v>
      </c>
      <c r="E89" s="70">
        <f t="shared" ca="1" si="143"/>
        <v>3.4451455964813651E-2</v>
      </c>
      <c r="F89" s="63"/>
      <c r="G89" s="63"/>
      <c r="H89" s="63"/>
      <c r="I89" s="63"/>
      <c r="J89" s="63"/>
      <c r="K89" s="63"/>
      <c r="L89" s="63"/>
      <c r="M89" s="63"/>
      <c r="N89" s="63"/>
      <c r="O89" s="63">
        <f>'SWR time series'!A85</f>
        <v>7</v>
      </c>
      <c r="P89" s="63">
        <f>'SWR time series'!B85</f>
        <v>1877</v>
      </c>
      <c r="Q89" s="70">
        <f>'StockBond Returns'!M83</f>
        <v>8.0702525999999999</v>
      </c>
      <c r="R89" s="70">
        <f ca="1">'SWR time series'!F85</f>
        <v>5.7028459555822799</v>
      </c>
      <c r="S89" s="70">
        <f t="shared" ref="S89:T89" ca="1" si="144">IF( AND($Q89&gt;S$10,$Q89&lt;=S$11),$R89,"")</f>
        <v>5.7028459555822799</v>
      </c>
      <c r="T89" t="str">
        <f t="shared" si="144"/>
        <v/>
      </c>
    </row>
    <row r="90" spans="2:20" ht="13" x14ac:dyDescent="0.15">
      <c r="B90" s="142">
        <f t="shared" si="88"/>
        <v>0.3000000000000001</v>
      </c>
      <c r="C90" s="70">
        <f t="shared" ref="C90:E90" ca="1" si="145">PERCENTILE(R$12:R$1750,$B90)</f>
        <v>0.96549143955298811</v>
      </c>
      <c r="D90" s="70">
        <f t="shared" ca="1" si="145"/>
        <v>1.7450204923052473</v>
      </c>
      <c r="E90" s="70">
        <f t="shared" ca="1" si="145"/>
        <v>4.7300769556896105E-2</v>
      </c>
      <c r="F90" s="63"/>
      <c r="G90" s="63"/>
      <c r="H90" s="63"/>
      <c r="I90" s="63"/>
      <c r="J90" s="63"/>
      <c r="K90" s="63"/>
      <c r="L90" s="63"/>
      <c r="M90" s="63"/>
      <c r="N90" s="63"/>
      <c r="O90" s="63">
        <f>'SWR time series'!A86</f>
        <v>8</v>
      </c>
      <c r="P90" s="63">
        <f>'SWR time series'!B86</f>
        <v>1877</v>
      </c>
      <c r="Q90" s="70">
        <f>'StockBond Returns'!M84</f>
        <v>8.3372941199999993</v>
      </c>
      <c r="R90" s="70">
        <f ca="1">'SWR time series'!F86</f>
        <v>5.5383467378196283</v>
      </c>
      <c r="S90" s="70">
        <f t="shared" ref="S90:T90" ca="1" si="146">IF( AND($Q90&gt;S$10,$Q90&lt;=S$11),$R90,"")</f>
        <v>5.5383467378196283</v>
      </c>
      <c r="T90" t="str">
        <f t="shared" si="146"/>
        <v/>
      </c>
    </row>
    <row r="91" spans="2:20" ht="13" x14ac:dyDescent="0.15">
      <c r="B91" s="142">
        <f t="shared" si="88"/>
        <v>0.31000000000000011</v>
      </c>
      <c r="C91" s="70">
        <f t="shared" ref="C91:E91" ca="1" si="147">PERCENTILE(R$12:R$1750,$B91)</f>
        <v>1.0147791104100889</v>
      </c>
      <c r="D91" s="70">
        <f t="shared" ca="1" si="147"/>
        <v>1.792625474209447</v>
      </c>
      <c r="E91" s="70">
        <f t="shared" ca="1" si="147"/>
        <v>7.4651127092634037E-2</v>
      </c>
      <c r="F91" s="63"/>
      <c r="G91" s="63"/>
      <c r="H91" s="63"/>
      <c r="I91" s="63"/>
      <c r="J91" s="63"/>
      <c r="K91" s="63"/>
      <c r="L91" s="63"/>
      <c r="M91" s="63"/>
      <c r="N91" s="63"/>
      <c r="O91" s="63">
        <f>'SWR time series'!A87</f>
        <v>9</v>
      </c>
      <c r="P91" s="63">
        <f>'SWR time series'!B87</f>
        <v>1877</v>
      </c>
      <c r="Q91" s="70">
        <f>'StockBond Returns'!M85</f>
        <v>9.2832175800000005</v>
      </c>
      <c r="R91" s="70">
        <f ca="1">'SWR time series'!F87</f>
        <v>5.069675781800667</v>
      </c>
      <c r="S91" s="70">
        <f t="shared" ref="S91:T91" ca="1" si="148">IF( AND($Q91&gt;S$10,$Q91&lt;=S$11),$R91,"")</f>
        <v>5.069675781800667</v>
      </c>
      <c r="T91" t="str">
        <f t="shared" si="148"/>
        <v/>
      </c>
    </row>
    <row r="92" spans="2:20" ht="13" x14ac:dyDescent="0.15">
      <c r="B92" s="142">
        <f t="shared" si="88"/>
        <v>0.32000000000000012</v>
      </c>
      <c r="C92" s="70">
        <f t="shared" ref="C92:E92" ca="1" si="149">PERCENTILE(R$12:R$1750,$B92)</f>
        <v>1.0489784441934249</v>
      </c>
      <c r="D92" s="70">
        <f t="shared" ca="1" si="149"/>
        <v>1.8608783850533293</v>
      </c>
      <c r="E92" s="70">
        <f t="shared" ca="1" si="149"/>
        <v>8.8448080987174327E-2</v>
      </c>
      <c r="F92" s="63"/>
      <c r="G92" s="63"/>
      <c r="H92" s="63"/>
      <c r="I92" s="63"/>
      <c r="J92" s="63"/>
      <c r="K92" s="63"/>
      <c r="L92" s="63"/>
      <c r="M92" s="63"/>
      <c r="N92" s="63"/>
      <c r="O92" s="63">
        <f>'SWR time series'!A88</f>
        <v>10</v>
      </c>
      <c r="P92" s="63">
        <f>'SWR time series'!B88</f>
        <v>1877</v>
      </c>
      <c r="Q92" s="70">
        <f>'StockBond Returns'!M86</f>
        <v>9.9613813199999992</v>
      </c>
      <c r="R92" s="70">
        <f ca="1">'SWR time series'!F88</f>
        <v>4.5753950992121855</v>
      </c>
      <c r="S92" s="70">
        <f t="shared" ref="S92:T92" ca="1" si="150">IF( AND($Q92&gt;S$10,$Q92&lt;=S$11),$R92,"")</f>
        <v>4.5753950992121855</v>
      </c>
      <c r="T92" t="str">
        <f t="shared" si="150"/>
        <v/>
      </c>
    </row>
    <row r="93" spans="2:20" ht="13" x14ac:dyDescent="0.15">
      <c r="B93" s="142">
        <f t="shared" si="88"/>
        <v>0.33000000000000013</v>
      </c>
      <c r="C93" s="70">
        <f t="shared" ref="C93:E93" ca="1" si="151">PERCENTILE(R$12:R$1750,$B93)</f>
        <v>1.1049517144324079</v>
      </c>
      <c r="D93" s="70">
        <f t="shared" ca="1" si="151"/>
        <v>1.9247646760568959</v>
      </c>
      <c r="E93" s="70">
        <f t="shared" ca="1" si="151"/>
        <v>0.10523390684576975</v>
      </c>
      <c r="F93" s="63"/>
      <c r="G93" s="63"/>
      <c r="H93" s="63"/>
      <c r="I93" s="63"/>
      <c r="J93" s="63"/>
      <c r="K93" s="63"/>
      <c r="L93" s="63"/>
      <c r="M93" s="63"/>
      <c r="N93" s="63"/>
      <c r="O93" s="63">
        <f>'SWR time series'!A89</f>
        <v>11</v>
      </c>
      <c r="P93" s="63">
        <f>'SWR time series'!B89</f>
        <v>1877</v>
      </c>
      <c r="Q93" s="70">
        <f>'StockBond Returns'!M87</f>
        <v>10.202712480000001</v>
      </c>
      <c r="R93" s="70">
        <f ca="1">'SWR time series'!F89</f>
        <v>4.48901680341916</v>
      </c>
      <c r="S93" s="70">
        <f t="shared" ref="S93:T93" ca="1" si="152">IF( AND($Q93&gt;S$10,$Q93&lt;=S$11),$R93,"")</f>
        <v>4.48901680341916</v>
      </c>
      <c r="T93" t="str">
        <f t="shared" si="152"/>
        <v/>
      </c>
    </row>
    <row r="94" spans="2:20" ht="13" x14ac:dyDescent="0.15">
      <c r="B94" s="142">
        <f t="shared" si="88"/>
        <v>0.34000000000000014</v>
      </c>
      <c r="C94" s="70">
        <f t="shared" ref="C94:E94" ca="1" si="153">PERCENTILE(R$12:R$1750,$B94)</f>
        <v>1.1534484733123731</v>
      </c>
      <c r="D94" s="70">
        <f t="shared" ca="1" si="153"/>
        <v>1.9679263504883653</v>
      </c>
      <c r="E94" s="70">
        <f t="shared" ca="1" si="153"/>
        <v>0.12195163617004533</v>
      </c>
      <c r="F94" s="63"/>
      <c r="G94" s="63"/>
      <c r="H94" s="63"/>
      <c r="I94" s="63"/>
      <c r="J94" s="63"/>
      <c r="K94" s="63"/>
      <c r="L94" s="63"/>
      <c r="M94" s="63"/>
      <c r="N94" s="63"/>
      <c r="O94" s="63">
        <f>'SWR time series'!A90</f>
        <v>12</v>
      </c>
      <c r="P94" s="63">
        <f>'SWR time series'!B90</f>
        <v>1877</v>
      </c>
      <c r="Q94" s="70">
        <f>'StockBond Returns'!M88</f>
        <v>10.260943989999999</v>
      </c>
      <c r="R94" s="70">
        <f ca="1">'SWR time series'!F90</f>
        <v>4.2300360061066593</v>
      </c>
      <c r="S94" s="70">
        <f t="shared" ref="S94:T94" ca="1" si="154">IF( AND($Q94&gt;S$10,$Q94&lt;=S$11),$R94,"")</f>
        <v>4.2300360061066593</v>
      </c>
      <c r="T94" t="str">
        <f t="shared" si="154"/>
        <v/>
      </c>
    </row>
    <row r="95" spans="2:20" ht="13" x14ac:dyDescent="0.15">
      <c r="B95" s="142">
        <f t="shared" si="88"/>
        <v>0.35000000000000014</v>
      </c>
      <c r="C95" s="70">
        <f t="shared" ref="C95:E95" ca="1" si="155">PERCENTILE(R$12:R$1750,$B95)</f>
        <v>1.2192754282084481</v>
      </c>
      <c r="D95" s="70">
        <f t="shared" ca="1" si="155"/>
        <v>2.0345978159424445</v>
      </c>
      <c r="E95" s="70">
        <f t="shared" ca="1" si="155"/>
        <v>0.13394275870321781</v>
      </c>
      <c r="F95" s="63"/>
      <c r="G95" s="63"/>
      <c r="H95" s="63"/>
      <c r="I95" s="63"/>
      <c r="J95" s="63"/>
      <c r="K95" s="63"/>
      <c r="L95" s="63"/>
      <c r="M95" s="63"/>
      <c r="N95" s="63"/>
      <c r="O95" s="63">
        <f>'SWR time series'!A91</f>
        <v>1</v>
      </c>
      <c r="P95" s="63">
        <f>'SWR time series'!B91</f>
        <v>1878</v>
      </c>
      <c r="Q95" s="70">
        <f>'StockBond Returns'!M89</f>
        <v>10.229334679999999</v>
      </c>
      <c r="R95" s="70">
        <f ca="1">'SWR time series'!F91</f>
        <v>4.3037982510652402</v>
      </c>
      <c r="S95" s="70">
        <f t="shared" ref="S95:T95" ca="1" si="156">IF( AND($Q95&gt;S$10,$Q95&lt;=S$11),$R95,"")</f>
        <v>4.3037982510652402</v>
      </c>
      <c r="T95" t="str">
        <f t="shared" si="156"/>
        <v/>
      </c>
    </row>
    <row r="96" spans="2:20" ht="13" x14ac:dyDescent="0.15">
      <c r="B96" s="142">
        <f t="shared" si="88"/>
        <v>0.36000000000000015</v>
      </c>
      <c r="C96" s="70">
        <f t="shared" ref="C96:E96" ca="1" si="157">PERCENTILE(R$12:R$1750,$B96)</f>
        <v>1.2766446645623897</v>
      </c>
      <c r="D96" s="70">
        <f t="shared" ca="1" si="157"/>
        <v>2.1185318941028837</v>
      </c>
      <c r="E96" s="70">
        <f t="shared" ca="1" si="157"/>
        <v>0.15591818755179868</v>
      </c>
      <c r="F96" s="63"/>
      <c r="G96" s="63"/>
      <c r="H96" s="63"/>
      <c r="I96" s="63"/>
      <c r="J96" s="63"/>
      <c r="K96" s="63"/>
      <c r="L96" s="63"/>
      <c r="M96" s="63"/>
      <c r="N96" s="63"/>
      <c r="O96" s="63">
        <f>'SWR time series'!A92</f>
        <v>2</v>
      </c>
      <c r="P96" s="63">
        <f>'SWR time series'!B92</f>
        <v>1878</v>
      </c>
      <c r="Q96" s="70">
        <f>'StockBond Returns'!M90</f>
        <v>10.55260483</v>
      </c>
      <c r="R96" s="70">
        <f ca="1">'SWR time series'!F92</f>
        <v>4.1027488807761747</v>
      </c>
      <c r="S96" s="70">
        <f t="shared" ref="S96:T96" ca="1" si="158">IF( AND($Q96&gt;S$10,$Q96&lt;=S$11),$R96,"")</f>
        <v>4.1027488807761747</v>
      </c>
      <c r="T96" t="str">
        <f t="shared" si="158"/>
        <v/>
      </c>
    </row>
    <row r="97" spans="1:20" ht="13" x14ac:dyDescent="0.15">
      <c r="B97" s="142">
        <f t="shared" si="88"/>
        <v>0.37000000000000016</v>
      </c>
      <c r="C97" s="70">
        <f t="shared" ref="C97:E97" ca="1" si="159">PERCENTILE(R$12:R$1750,$B97)</f>
        <v>1.3368366566091812</v>
      </c>
      <c r="D97" s="70">
        <f t="shared" ca="1" si="159"/>
        <v>2.2043295652995893</v>
      </c>
      <c r="E97" s="70">
        <f t="shared" ca="1" si="159"/>
        <v>0.1740771875805591</v>
      </c>
      <c r="F97" s="63"/>
      <c r="G97" s="63"/>
      <c r="H97" s="63"/>
      <c r="I97" s="63"/>
      <c r="J97" s="63"/>
      <c r="K97" s="63"/>
      <c r="L97" s="63"/>
      <c r="M97" s="63"/>
      <c r="N97" s="63"/>
      <c r="O97" s="63">
        <f>'SWR time series'!A93</f>
        <v>3</v>
      </c>
      <c r="P97" s="63">
        <f>'SWR time series'!B93</f>
        <v>1878</v>
      </c>
      <c r="Q97" s="70">
        <f>'StockBond Returns'!M91</f>
        <v>10.460793450000001</v>
      </c>
      <c r="R97" s="70">
        <f ca="1">'SWR time series'!F93</f>
        <v>4.3461799408397903</v>
      </c>
      <c r="S97" s="70">
        <f t="shared" ref="S97:T97" ca="1" si="160">IF( AND($Q97&gt;S$10,$Q97&lt;=S$11),$R97,"")</f>
        <v>4.3461799408397903</v>
      </c>
      <c r="T97" t="str">
        <f t="shared" si="160"/>
        <v/>
      </c>
    </row>
    <row r="98" spans="1:20" ht="13" x14ac:dyDescent="0.15">
      <c r="B98" s="142">
        <f t="shared" si="88"/>
        <v>0.38000000000000017</v>
      </c>
      <c r="C98" s="70">
        <f t="shared" ref="C98:E98" ca="1" si="161">PERCENTILE(R$12:R$1750,$B98)</f>
        <v>1.3857663022796869</v>
      </c>
      <c r="D98" s="70">
        <f t="shared" ca="1" si="161"/>
        <v>2.2637545375054282</v>
      </c>
      <c r="E98" s="70">
        <f t="shared" ca="1" si="161"/>
        <v>0.20278806907135058</v>
      </c>
      <c r="F98" s="63"/>
      <c r="G98" s="63"/>
      <c r="H98" s="63"/>
      <c r="I98" s="63"/>
      <c r="J98" s="63"/>
      <c r="K98" s="63"/>
      <c r="L98" s="63"/>
      <c r="M98" s="63"/>
      <c r="N98" s="63"/>
      <c r="O98" s="63">
        <f>'SWR time series'!A94</f>
        <v>4</v>
      </c>
      <c r="P98" s="63">
        <f>'SWR time series'!B94</f>
        <v>1878</v>
      </c>
      <c r="Q98" s="70">
        <f>'StockBond Returns'!M92</f>
        <v>10.85129094</v>
      </c>
      <c r="R98" s="70">
        <f ca="1">'SWR time series'!F94</f>
        <v>4.0445918795839315</v>
      </c>
      <c r="S98" s="70">
        <f t="shared" ref="S98:T98" ca="1" si="162">IF( AND($Q98&gt;S$10,$Q98&lt;=S$11),$R98,"")</f>
        <v>4.0445918795839315</v>
      </c>
      <c r="T98" t="str">
        <f t="shared" si="162"/>
        <v/>
      </c>
    </row>
    <row r="99" spans="1:20" ht="13" x14ac:dyDescent="0.15">
      <c r="B99" s="142">
        <f t="shared" si="88"/>
        <v>0.39000000000000018</v>
      </c>
      <c r="C99" s="70">
        <f t="shared" ref="C99:E99" ca="1" si="163">PERCENTILE(R$12:R$1750,$B99)</f>
        <v>1.4433698846129033</v>
      </c>
      <c r="D99" s="70">
        <f t="shared" ca="1" si="163"/>
        <v>2.3136686765266696</v>
      </c>
      <c r="E99" s="70">
        <f t="shared" ca="1" si="163"/>
        <v>0.23201722792197849</v>
      </c>
      <c r="F99" s="63"/>
      <c r="G99" s="63"/>
      <c r="H99" s="63"/>
      <c r="I99" s="63"/>
      <c r="J99" s="63"/>
      <c r="K99" s="63"/>
      <c r="L99" s="63"/>
      <c r="M99" s="63"/>
      <c r="N99" s="63"/>
      <c r="O99" s="63">
        <f>'SWR time series'!A95</f>
        <v>5</v>
      </c>
      <c r="P99" s="63">
        <f>'SWR time series'!B95</f>
        <v>1878</v>
      </c>
      <c r="Q99" s="70">
        <f>'StockBond Returns'!M93</f>
        <v>11.30357396</v>
      </c>
      <c r="R99" s="70">
        <f ca="1">'SWR time series'!F95</f>
        <v>3.6967681488923647</v>
      </c>
      <c r="S99" s="70">
        <f t="shared" ref="S99:T99" ca="1" si="164">IF( AND($Q99&gt;S$10,$Q99&lt;=S$11),$R99,"")</f>
        <v>3.6967681488923647</v>
      </c>
      <c r="T99" t="str">
        <f t="shared" si="164"/>
        <v/>
      </c>
    </row>
    <row r="100" spans="1:20" ht="13" x14ac:dyDescent="0.15">
      <c r="B100" s="142">
        <f t="shared" si="88"/>
        <v>0.40000000000000019</v>
      </c>
      <c r="C100" s="70">
        <f t="shared" ref="C100:E100" ca="1" si="165">PERCENTILE(R$12:R$1750,$B100)</f>
        <v>1.486080800893758</v>
      </c>
      <c r="D100" s="70">
        <f t="shared" ca="1" si="165"/>
        <v>2.359524518450367</v>
      </c>
      <c r="E100" s="70">
        <f t="shared" ca="1" si="165"/>
        <v>0.24797181026488907</v>
      </c>
      <c r="F100" s="63"/>
      <c r="G100" s="63"/>
      <c r="H100" s="63"/>
      <c r="I100" s="63"/>
      <c r="J100" s="63"/>
      <c r="K100" s="63"/>
      <c r="L100" s="63"/>
      <c r="M100" s="63"/>
      <c r="N100" s="63"/>
      <c r="O100" s="63">
        <f>'SWR time series'!A96</f>
        <v>6</v>
      </c>
      <c r="P100" s="63">
        <f>'SWR time series'!B96</f>
        <v>1878</v>
      </c>
      <c r="Q100" s="70">
        <f>'StockBond Returns'!M94</f>
        <v>11.720306190000001</v>
      </c>
      <c r="R100" s="70">
        <f ca="1">'SWR time series'!F96</f>
        <v>3.3045561622428363</v>
      </c>
      <c r="S100" s="70">
        <f t="shared" ref="S100:T100" ca="1" si="166">IF( AND($Q100&gt;S$10,$Q100&lt;=S$11),$R100,"")</f>
        <v>3.3045561622428363</v>
      </c>
      <c r="T100" t="str">
        <f t="shared" si="166"/>
        <v/>
      </c>
    </row>
    <row r="101" spans="1:20" ht="13" x14ac:dyDescent="0.15">
      <c r="B101" s="142">
        <f t="shared" si="88"/>
        <v>0.4100000000000002</v>
      </c>
      <c r="C101" s="70">
        <f t="shared" ref="C101:E101" ca="1" si="167">PERCENTILE(R$12:R$1750,$B101)</f>
        <v>1.5586014175187792</v>
      </c>
      <c r="D101" s="70">
        <f t="shared" ca="1" si="167"/>
        <v>2.4530843698032636</v>
      </c>
      <c r="E101" s="70">
        <f t="shared" ca="1" si="167"/>
        <v>0.25993743967647143</v>
      </c>
      <c r="F101" s="63"/>
      <c r="G101" s="63"/>
      <c r="H101" s="63"/>
      <c r="I101" s="63"/>
      <c r="J101" s="63"/>
      <c r="K101" s="63"/>
      <c r="L101" s="63"/>
      <c r="M101" s="63"/>
      <c r="N101" s="63"/>
      <c r="O101" s="63">
        <f>'SWR time series'!A97</f>
        <v>7</v>
      </c>
      <c r="P101" s="63">
        <f>'SWR time series'!B97</f>
        <v>1878</v>
      </c>
      <c r="Q101" s="70">
        <f>'StockBond Returns'!M95</f>
        <v>12.24488775</v>
      </c>
      <c r="R101" s="70">
        <f ca="1">'SWR time series'!F97</f>
        <v>2.8604178295669587</v>
      </c>
      <c r="S101" s="70">
        <f t="shared" ref="S101:T101" ca="1" si="168">IF( AND($Q101&gt;S$10,$Q101&lt;=S$11),$R101,"")</f>
        <v>2.8604178295669587</v>
      </c>
      <c r="T101" t="str">
        <f t="shared" si="168"/>
        <v/>
      </c>
    </row>
    <row r="102" spans="1:20" ht="13" x14ac:dyDescent="0.15">
      <c r="B102" s="142">
        <f t="shared" si="88"/>
        <v>0.42000000000000021</v>
      </c>
      <c r="C102" s="70">
        <f t="shared" ref="C102:E102" ca="1" si="169">PERCENTILE(R$12:R$1750,$B102)</f>
        <v>1.6188748895149137</v>
      </c>
      <c r="D102" s="70">
        <f t="shared" ca="1" si="169"/>
        <v>2.5321022315155228</v>
      </c>
      <c r="E102" s="70">
        <f t="shared" ca="1" si="169"/>
        <v>0.26588690512895313</v>
      </c>
      <c r="F102" s="63"/>
      <c r="G102" s="63"/>
      <c r="H102" s="63"/>
      <c r="I102" s="63"/>
      <c r="J102" s="63"/>
      <c r="K102" s="63"/>
      <c r="L102" s="63"/>
      <c r="M102" s="63"/>
      <c r="N102" s="63"/>
      <c r="O102" s="63">
        <f>'SWR time series'!A98</f>
        <v>8</v>
      </c>
      <c r="P102" s="63">
        <f>'SWR time series'!B98</f>
        <v>1878</v>
      </c>
      <c r="Q102" s="70">
        <f>'StockBond Returns'!M96</f>
        <v>12.31465968</v>
      </c>
      <c r="R102" s="70">
        <f ca="1">'SWR time series'!F98</f>
        <v>2.8739655584227815</v>
      </c>
      <c r="S102" s="70">
        <f t="shared" ref="S102:T102" ca="1" si="170">IF( AND($Q102&gt;S$10,$Q102&lt;=S$11),$R102,"")</f>
        <v>2.8739655584227815</v>
      </c>
      <c r="T102" t="str">
        <f t="shared" si="170"/>
        <v/>
      </c>
    </row>
    <row r="103" spans="1:20" ht="13" x14ac:dyDescent="0.15">
      <c r="B103" s="142">
        <f t="shared" si="88"/>
        <v>0.43000000000000022</v>
      </c>
      <c r="C103" s="70">
        <f t="shared" ref="C103:E103" ca="1" si="171">PERCENTILE(R$12:R$1750,$B103)</f>
        <v>1.6926280876813165</v>
      </c>
      <c r="D103" s="70">
        <f t="shared" ca="1" si="171"/>
        <v>2.5900162764503043</v>
      </c>
      <c r="E103" s="70">
        <f t="shared" ca="1" si="171"/>
        <v>0.28897236800741888</v>
      </c>
      <c r="F103" s="63"/>
      <c r="G103" s="63"/>
      <c r="H103" s="63"/>
      <c r="I103" s="63"/>
      <c r="J103" s="63"/>
      <c r="K103" s="63"/>
      <c r="L103" s="63"/>
      <c r="M103" s="63"/>
      <c r="N103" s="63"/>
      <c r="O103" s="63">
        <f>'SWR time series'!A99</f>
        <v>9</v>
      </c>
      <c r="P103" s="63">
        <f>'SWR time series'!B99</f>
        <v>1878</v>
      </c>
      <c r="Q103" s="70">
        <f>'StockBond Returns'!M97</f>
        <v>12.03652943</v>
      </c>
      <c r="R103" s="70">
        <f ca="1">'SWR time series'!F99</f>
        <v>3.0618033454900755</v>
      </c>
      <c r="S103" s="70">
        <f t="shared" ref="S103:T103" ca="1" si="172">IF( AND($Q103&gt;S$10,$Q103&lt;=S$11),$R103,"")</f>
        <v>3.0618033454900755</v>
      </c>
      <c r="T103" t="str">
        <f t="shared" si="172"/>
        <v/>
      </c>
    </row>
    <row r="104" spans="1:20" ht="13" x14ac:dyDescent="0.15">
      <c r="B104" s="142">
        <f t="shared" si="88"/>
        <v>0.44000000000000022</v>
      </c>
      <c r="C104" s="70">
        <f t="shared" ref="C104:E104" ca="1" si="173">PERCENTILE(R$12:R$1750,$B104)</f>
        <v>1.7597376018284203</v>
      </c>
      <c r="D104" s="70">
        <f t="shared" ca="1" si="173"/>
        <v>2.6231977977420211</v>
      </c>
      <c r="E104" s="70">
        <f t="shared" ca="1" si="173"/>
        <v>0.30813058327556864</v>
      </c>
      <c r="F104" s="63"/>
      <c r="G104" s="63"/>
      <c r="H104" s="63"/>
      <c r="I104" s="63"/>
      <c r="J104" s="63"/>
      <c r="K104" s="63"/>
      <c r="L104" s="63"/>
      <c r="M104" s="63"/>
      <c r="N104" s="63"/>
      <c r="O104" s="63">
        <f>'SWR time series'!A100</f>
        <v>10</v>
      </c>
      <c r="P104" s="63">
        <f>'SWR time series'!B100</f>
        <v>1878</v>
      </c>
      <c r="Q104" s="70">
        <f>'StockBond Returns'!M98</f>
        <v>12.28764189</v>
      </c>
      <c r="R104" s="70">
        <f ca="1">'SWR time series'!F100</f>
        <v>2.874836575130554</v>
      </c>
      <c r="S104" s="70">
        <f t="shared" ref="S104:T104" ca="1" si="174">IF( AND($Q104&gt;S$10,$Q104&lt;=S$11),$R104,"")</f>
        <v>2.874836575130554</v>
      </c>
      <c r="T104" t="str">
        <f t="shared" si="174"/>
        <v/>
      </c>
    </row>
    <row r="105" spans="1:20" ht="13" x14ac:dyDescent="0.15">
      <c r="B105" s="142">
        <f t="shared" si="88"/>
        <v>0.45000000000000023</v>
      </c>
      <c r="C105" s="70">
        <f t="shared" ref="C105:E105" ca="1" si="175">PERCENTILE(R$12:R$1750,$B105)</f>
        <v>1.8272444407496529</v>
      </c>
      <c r="D105" s="70">
        <f t="shared" ca="1" si="175"/>
        <v>2.6665616247090496</v>
      </c>
      <c r="E105" s="70">
        <f t="shared" ca="1" si="175"/>
        <v>0.31715143515717581</v>
      </c>
      <c r="F105" s="63"/>
      <c r="G105" s="63"/>
      <c r="H105" s="63"/>
      <c r="I105" s="63"/>
      <c r="J105" s="63"/>
      <c r="K105" s="63"/>
      <c r="L105" s="63"/>
      <c r="M105" s="63"/>
      <c r="N105" s="63"/>
      <c r="O105" s="63">
        <f>'SWR time series'!A101</f>
        <v>11</v>
      </c>
      <c r="P105" s="63">
        <f>'SWR time series'!B101</f>
        <v>1878</v>
      </c>
      <c r="Q105" s="70">
        <f>'StockBond Returns'!M99</f>
        <v>12.284272250000001</v>
      </c>
      <c r="R105" s="70">
        <f ca="1">'SWR time series'!F101</f>
        <v>2.8477296889951402</v>
      </c>
      <c r="S105" s="70">
        <f t="shared" ref="S105:T105" ca="1" si="176">IF( AND($Q105&gt;S$10,$Q105&lt;=S$11),$R105,"")</f>
        <v>2.8477296889951402</v>
      </c>
      <c r="T105" t="str">
        <f t="shared" si="176"/>
        <v/>
      </c>
    </row>
    <row r="106" spans="1:20" ht="13" x14ac:dyDescent="0.15">
      <c r="B106" s="142">
        <f t="shared" si="88"/>
        <v>0.46000000000000024</v>
      </c>
      <c r="C106" s="70">
        <f t="shared" ref="C106:E106" ca="1" si="177">PERCENTILE(R$12:R$1750,$B106)</f>
        <v>1.8830728383219197</v>
      </c>
      <c r="D106" s="70">
        <f t="shared" ca="1" si="177"/>
        <v>2.7343717591342078</v>
      </c>
      <c r="E106" s="70">
        <f t="shared" ca="1" si="177"/>
        <v>0.33768890202239887</v>
      </c>
      <c r="F106" s="63"/>
      <c r="G106" s="63"/>
      <c r="H106" s="63"/>
      <c r="I106" s="63"/>
      <c r="J106" s="63"/>
      <c r="K106" s="63"/>
      <c r="L106" s="63"/>
      <c r="M106" s="63"/>
      <c r="N106" s="63"/>
      <c r="O106" s="63">
        <f>'SWR time series'!A102</f>
        <v>12</v>
      </c>
      <c r="P106" s="63">
        <f>'SWR time series'!B102</f>
        <v>1878</v>
      </c>
      <c r="Q106" s="70">
        <f>'StockBond Returns'!M100</f>
        <v>12.36797155</v>
      </c>
      <c r="R106" s="70">
        <f ca="1">'SWR time series'!F102</f>
        <v>2.9145654406056063</v>
      </c>
      <c r="S106" s="70">
        <f t="shared" ref="S106:T106" ca="1" si="178">IF( AND($Q106&gt;S$10,$Q106&lt;=S$11),$R106,"")</f>
        <v>2.9145654406056063</v>
      </c>
      <c r="T106" t="str">
        <f t="shared" si="178"/>
        <v/>
      </c>
    </row>
    <row r="107" spans="1:20" ht="13" x14ac:dyDescent="0.15">
      <c r="B107" s="142">
        <f t="shared" si="88"/>
        <v>0.47000000000000025</v>
      </c>
      <c r="C107" s="70">
        <f t="shared" ref="C107:E107" ca="1" si="179">PERCENTILE(R$12:R$1750,$B107)</f>
        <v>1.9554660128950594</v>
      </c>
      <c r="D107" s="70">
        <f t="shared" ca="1" si="179"/>
        <v>2.8373838917530949</v>
      </c>
      <c r="E107" s="70">
        <f t="shared" ca="1" si="179"/>
        <v>0.34518835612684318</v>
      </c>
      <c r="F107" s="63"/>
      <c r="G107" s="63"/>
      <c r="H107" s="63"/>
      <c r="I107" s="63"/>
      <c r="J107" s="63"/>
      <c r="K107" s="63"/>
      <c r="L107" s="63"/>
      <c r="M107" s="63"/>
      <c r="N107" s="63"/>
      <c r="O107" s="63">
        <f>'SWR time series'!A103</f>
        <v>1</v>
      </c>
      <c r="P107" s="63">
        <f>'SWR time series'!B103</f>
        <v>1879</v>
      </c>
      <c r="Q107" s="70">
        <f>'StockBond Returns'!M101</f>
        <v>12.551297720000001</v>
      </c>
      <c r="R107" s="70">
        <f ca="1">'SWR time series'!F103</f>
        <v>2.8641554855117093</v>
      </c>
      <c r="S107" s="70">
        <f t="shared" ref="S107:T107" ca="1" si="180">IF( AND($Q107&gt;S$10,$Q107&lt;=S$11),$R107,"")</f>
        <v>2.8641554855117093</v>
      </c>
      <c r="T107" t="str">
        <f t="shared" si="180"/>
        <v/>
      </c>
    </row>
    <row r="108" spans="1:20" ht="13" x14ac:dyDescent="0.15">
      <c r="B108" s="142">
        <f t="shared" si="88"/>
        <v>0.48000000000000026</v>
      </c>
      <c r="C108" s="70">
        <f t="shared" ref="C108:E108" ca="1" si="181">PERCENTILE(R$12:R$1750,$B108)</f>
        <v>1.9987951257026655</v>
      </c>
      <c r="D108" s="70">
        <f t="shared" ca="1" si="181"/>
        <v>2.88072327704641</v>
      </c>
      <c r="E108" s="70">
        <f t="shared" ca="1" si="181"/>
        <v>0.36906706055411964</v>
      </c>
      <c r="F108" s="63"/>
      <c r="G108" s="63"/>
      <c r="H108" s="63"/>
      <c r="I108" s="63"/>
      <c r="J108" s="63"/>
      <c r="K108" s="63"/>
      <c r="L108" s="63"/>
      <c r="M108" s="63"/>
      <c r="N108" s="63"/>
      <c r="O108" s="63">
        <f>'SWR time series'!A104</f>
        <v>2</v>
      </c>
      <c r="P108" s="63">
        <f>'SWR time series'!B104</f>
        <v>1879</v>
      </c>
      <c r="Q108" s="70">
        <f>'StockBond Returns'!M102</f>
        <v>12.88238905</v>
      </c>
      <c r="R108" s="70">
        <f ca="1">'SWR time series'!F104</f>
        <v>2.8257786294901606</v>
      </c>
      <c r="S108" s="70">
        <f t="shared" ref="S108:T108" ca="1" si="182">IF( AND($Q108&gt;S$10,$Q108&lt;=S$11),$R108,"")</f>
        <v>2.8257786294901606</v>
      </c>
      <c r="T108" t="str">
        <f t="shared" si="182"/>
        <v/>
      </c>
    </row>
    <row r="109" spans="1:20" ht="13" x14ac:dyDescent="0.15">
      <c r="B109" s="142">
        <f t="shared" si="88"/>
        <v>0.49000000000000027</v>
      </c>
      <c r="C109" s="70">
        <f t="shared" ref="C109:E109" ca="1" si="183">PERCENTILE(R$12:R$1750,$B109)</f>
        <v>2.1149081602406219</v>
      </c>
      <c r="D109" s="70">
        <f t="shared" ca="1" si="183"/>
        <v>2.9566196346378932</v>
      </c>
      <c r="E109" s="70">
        <f t="shared" ca="1" si="183"/>
        <v>0.3846488862154992</v>
      </c>
      <c r="F109" s="63"/>
      <c r="G109" s="63"/>
      <c r="H109" s="63"/>
      <c r="I109" s="63"/>
      <c r="J109" s="63"/>
      <c r="K109" s="63"/>
      <c r="L109" s="63"/>
      <c r="M109" s="63"/>
      <c r="N109" s="63"/>
      <c r="O109" s="63">
        <f>'SWR time series'!A105</f>
        <v>3</v>
      </c>
      <c r="P109" s="63">
        <f>'SWR time series'!B105</f>
        <v>1879</v>
      </c>
      <c r="Q109" s="70">
        <f>'StockBond Returns'!M103</f>
        <v>13.15958666</v>
      </c>
      <c r="R109" s="70">
        <f ca="1">'SWR time series'!F105</f>
        <v>2.7062521936915922</v>
      </c>
      <c r="S109" s="70">
        <f t="shared" ref="S109:T109" ca="1" si="184">IF( AND($Q109&gt;S$10,$Q109&lt;=S$11),$R109,"")</f>
        <v>2.7062521936915922</v>
      </c>
      <c r="T109" t="str">
        <f t="shared" si="184"/>
        <v/>
      </c>
    </row>
    <row r="110" spans="1:20" ht="13" x14ac:dyDescent="0.15">
      <c r="B110" s="142">
        <f t="shared" si="88"/>
        <v>0.50000000000000022</v>
      </c>
      <c r="C110" s="70">
        <f t="shared" ref="C110:E110" ca="1" si="185">PERCENTILE(R$12:R$1750,$B110)</f>
        <v>2.195755396111589</v>
      </c>
      <c r="D110" s="70">
        <f t="shared" ca="1" si="185"/>
        <v>3.016388362208025</v>
      </c>
      <c r="E110" s="70">
        <f t="shared" ca="1" si="185"/>
        <v>0.41379034182019703</v>
      </c>
      <c r="F110" s="63"/>
      <c r="G110" s="63"/>
      <c r="H110" s="63"/>
      <c r="I110" s="63"/>
      <c r="J110" s="63"/>
      <c r="K110" s="63"/>
      <c r="L110" s="63"/>
      <c r="M110" s="63"/>
      <c r="N110" s="63"/>
      <c r="O110" s="63">
        <f>'SWR time series'!A106</f>
        <v>4</v>
      </c>
      <c r="P110" s="63">
        <f>'SWR time series'!B106</f>
        <v>1879</v>
      </c>
      <c r="Q110" s="70">
        <f>'StockBond Returns'!M104</f>
        <v>13.11326306</v>
      </c>
      <c r="R110" s="70">
        <f ca="1">'SWR time series'!F106</f>
        <v>2.6715075922018836</v>
      </c>
      <c r="S110" s="70">
        <f t="shared" ref="S110:T110" ca="1" si="186">IF( AND($Q110&gt;S$10,$Q110&lt;=S$11),$R110,"")</f>
        <v>2.6715075922018836</v>
      </c>
      <c r="T110" t="str">
        <f t="shared" si="186"/>
        <v/>
      </c>
    </row>
    <row r="111" spans="1:20" ht="13" x14ac:dyDescent="0.15">
      <c r="A111" s="142"/>
      <c r="B111" s="144"/>
      <c r="F111" s="63"/>
      <c r="G111" s="63"/>
      <c r="H111" s="63"/>
      <c r="I111" s="63"/>
      <c r="J111" s="63"/>
      <c r="K111" s="63"/>
      <c r="L111" s="63"/>
      <c r="M111" s="63"/>
      <c r="N111" s="63"/>
      <c r="O111" s="63">
        <f>'SWR time series'!A107</f>
        <v>5</v>
      </c>
      <c r="P111" s="63">
        <f>'SWR time series'!B107</f>
        <v>1879</v>
      </c>
      <c r="Q111" s="70">
        <f>'StockBond Returns'!M105</f>
        <v>13.647750439999999</v>
      </c>
      <c r="R111" s="70">
        <f ca="1">'SWR time series'!F107</f>
        <v>2.4518666013046699</v>
      </c>
      <c r="S111" s="70">
        <f t="shared" ref="S111:T111" ca="1" si="187">IF( AND($Q111&gt;S$10,$Q111&lt;=S$11),$R111,"")</f>
        <v>2.4518666013046699</v>
      </c>
      <c r="T111" t="str">
        <f t="shared" si="187"/>
        <v/>
      </c>
    </row>
    <row r="112" spans="1:20" ht="13" hidden="1" x14ac:dyDescent="0.15">
      <c r="A112" s="142"/>
      <c r="B112" s="144"/>
      <c r="F112" s="63"/>
      <c r="G112" s="63"/>
      <c r="H112" s="63"/>
      <c r="I112" s="63"/>
      <c r="J112" s="63"/>
      <c r="K112" s="63"/>
      <c r="L112" s="63"/>
      <c r="M112" s="63"/>
      <c r="N112" s="63"/>
      <c r="O112" s="63">
        <f>'SWR time series'!A108</f>
        <v>6</v>
      </c>
      <c r="P112" s="63">
        <f>'SWR time series'!B108</f>
        <v>1879</v>
      </c>
      <c r="Q112" s="70">
        <f>'StockBond Returns'!M106</f>
        <v>14.24887786</v>
      </c>
      <c r="R112" s="70">
        <f ca="1">'SWR time series'!F108</f>
        <v>2.2328463274314037</v>
      </c>
      <c r="S112" s="70">
        <f t="shared" ref="S112:T112" ca="1" si="188">IF( AND($Q112&gt;S$10,$Q112&lt;=S$11),$R112,"")</f>
        <v>2.2328463274314037</v>
      </c>
      <c r="T112" t="str">
        <f t="shared" si="188"/>
        <v/>
      </c>
    </row>
    <row r="113" spans="1:20" ht="13" hidden="1" x14ac:dyDescent="0.15">
      <c r="A113" s="142"/>
      <c r="B113" s="144"/>
      <c r="F113" s="63"/>
      <c r="G113" s="63"/>
      <c r="H113" s="63"/>
      <c r="I113" s="63"/>
      <c r="J113" s="63"/>
      <c r="K113" s="63"/>
      <c r="L113" s="63"/>
      <c r="M113" s="63"/>
      <c r="N113" s="63"/>
      <c r="O113" s="63">
        <f>'SWR time series'!A109</f>
        <v>7</v>
      </c>
      <c r="P113" s="63">
        <f>'SWR time series'!B109</f>
        <v>1879</v>
      </c>
      <c r="Q113" s="70">
        <f>'StockBond Returns'!M107</f>
        <v>14.52039379</v>
      </c>
      <c r="R113" s="70">
        <f ca="1">'SWR time series'!F109</f>
        <v>2.1951258777608165</v>
      </c>
      <c r="S113" s="70">
        <f t="shared" ref="S113:T113" ca="1" si="189">IF( AND($Q113&gt;S$10,$Q113&lt;=S$11),$R113,"")</f>
        <v>2.1951258777608165</v>
      </c>
      <c r="T113" t="str">
        <f t="shared" si="189"/>
        <v/>
      </c>
    </row>
    <row r="114" spans="1:20" ht="13" hidden="1" x14ac:dyDescent="0.15">
      <c r="A114" s="142"/>
      <c r="B114" s="144"/>
      <c r="F114" s="63"/>
      <c r="G114" s="63"/>
      <c r="H114" s="63"/>
      <c r="I114" s="63"/>
      <c r="J114" s="63"/>
      <c r="K114" s="63"/>
      <c r="L114" s="63"/>
      <c r="M114" s="63"/>
      <c r="N114" s="63"/>
      <c r="O114" s="63">
        <f>'SWR time series'!A110</f>
        <v>8</v>
      </c>
      <c r="P114" s="63">
        <f>'SWR time series'!B110</f>
        <v>1879</v>
      </c>
      <c r="Q114" s="70">
        <f>'StockBond Returns'!M108</f>
        <v>14.53900355</v>
      </c>
      <c r="R114" s="70">
        <f ca="1">'SWR time series'!F110</f>
        <v>2.2705608692129742</v>
      </c>
      <c r="S114" s="70">
        <f t="shared" ref="S114:T114" ca="1" si="190">IF( AND($Q114&gt;S$10,$Q114&lt;=S$11),$R114,"")</f>
        <v>2.2705608692129742</v>
      </c>
      <c r="T114" t="str">
        <f t="shared" si="190"/>
        <v/>
      </c>
    </row>
    <row r="115" spans="1:20" ht="13" hidden="1" x14ac:dyDescent="0.15">
      <c r="A115" s="142"/>
      <c r="B115" s="144"/>
      <c r="F115" s="63"/>
      <c r="G115" s="63"/>
      <c r="H115" s="63"/>
      <c r="I115" s="63"/>
      <c r="J115" s="63"/>
      <c r="K115" s="63"/>
      <c r="L115" s="63"/>
      <c r="M115" s="63"/>
      <c r="N115" s="63"/>
      <c r="O115" s="63">
        <f>'SWR time series'!A111</f>
        <v>9</v>
      </c>
      <c r="P115" s="63">
        <f>'SWR time series'!B111</f>
        <v>1879</v>
      </c>
      <c r="Q115" s="70">
        <f>'StockBond Returns'!M109</f>
        <v>14.63595699</v>
      </c>
      <c r="R115" s="70">
        <f ca="1">'SWR time series'!F111</f>
        <v>2.257322927711841</v>
      </c>
      <c r="S115" s="70">
        <f t="shared" ref="S115:T115" ca="1" si="191">IF( AND($Q115&gt;S$10,$Q115&lt;=S$11),$R115,"")</f>
        <v>2.257322927711841</v>
      </c>
      <c r="T115" t="str">
        <f t="shared" si="191"/>
        <v/>
      </c>
    </row>
    <row r="116" spans="1:20" ht="13" hidden="1" x14ac:dyDescent="0.15">
      <c r="A116" s="142"/>
      <c r="B116" s="144"/>
      <c r="F116" s="63"/>
      <c r="G116" s="63"/>
      <c r="H116" s="63"/>
      <c r="I116" s="63"/>
      <c r="J116" s="63"/>
      <c r="K116" s="63"/>
      <c r="L116" s="63"/>
      <c r="M116" s="63"/>
      <c r="N116" s="63"/>
      <c r="O116" s="63">
        <f>'SWR time series'!A112</f>
        <v>10</v>
      </c>
      <c r="P116" s="63">
        <f>'SWR time series'!B112</f>
        <v>1879</v>
      </c>
      <c r="Q116" s="70">
        <f>'StockBond Returns'!M110</f>
        <v>14.62065293</v>
      </c>
      <c r="R116" s="70">
        <f ca="1">'SWR time series'!F112</f>
        <v>2.2882842699957369</v>
      </c>
      <c r="S116" s="70">
        <f t="shared" ref="S116:T116" ca="1" si="192">IF( AND($Q116&gt;S$10,$Q116&lt;=S$11),$R116,"")</f>
        <v>2.2882842699957369</v>
      </c>
      <c r="T116" t="str">
        <f t="shared" si="192"/>
        <v/>
      </c>
    </row>
    <row r="117" spans="1:20" ht="13" hidden="1" x14ac:dyDescent="0.15">
      <c r="A117" s="142"/>
      <c r="B117" s="144"/>
      <c r="F117" s="63"/>
      <c r="G117" s="63"/>
      <c r="H117" s="63"/>
      <c r="I117" s="63"/>
      <c r="J117" s="63"/>
      <c r="K117" s="63"/>
      <c r="L117" s="63"/>
      <c r="M117" s="63"/>
      <c r="N117" s="63"/>
      <c r="O117" s="63">
        <f>'SWR time series'!A113</f>
        <v>11</v>
      </c>
      <c r="P117" s="63">
        <f>'SWR time series'!B113</f>
        <v>1879</v>
      </c>
      <c r="Q117" s="70">
        <f>'StockBond Returns'!M111</f>
        <v>15.312169519999999</v>
      </c>
      <c r="R117" s="70">
        <f ca="1">'SWR time series'!F113</f>
        <v>2.1196517334882223</v>
      </c>
      <c r="S117" s="70">
        <f t="shared" ref="S117:T117" ca="1" si="193">IF( AND($Q117&gt;S$10,$Q117&lt;=S$11),$R117,"")</f>
        <v>2.1196517334882223</v>
      </c>
      <c r="T117" t="str">
        <f t="shared" si="193"/>
        <v/>
      </c>
    </row>
    <row r="118" spans="1:20" ht="13" hidden="1" x14ac:dyDescent="0.15">
      <c r="A118" s="142"/>
      <c r="B118" s="144"/>
      <c r="F118" s="63"/>
      <c r="G118" s="63"/>
      <c r="H118" s="63"/>
      <c r="I118" s="63"/>
      <c r="J118" s="63"/>
      <c r="K118" s="63"/>
      <c r="L118" s="63"/>
      <c r="M118" s="63"/>
      <c r="N118" s="63"/>
      <c r="O118" s="63">
        <f>'SWR time series'!A114</f>
        <v>12</v>
      </c>
      <c r="P118" s="63">
        <f>'SWR time series'!B114</f>
        <v>1879</v>
      </c>
      <c r="Q118" s="70">
        <f>'StockBond Returns'!M112</f>
        <v>15.280880570000001</v>
      </c>
      <c r="R118" s="70">
        <f ca="1">'SWR time series'!F114</f>
        <v>2.3073878740890796</v>
      </c>
      <c r="S118" s="70">
        <f t="shared" ref="S118:T118" ca="1" si="194">IF( AND($Q118&gt;S$10,$Q118&lt;=S$11),$R118,"")</f>
        <v>2.3073878740890796</v>
      </c>
      <c r="T118" t="str">
        <f t="shared" si="194"/>
        <v/>
      </c>
    </row>
    <row r="119" spans="1:20" ht="13" hidden="1" x14ac:dyDescent="0.15">
      <c r="A119" s="142"/>
      <c r="B119" s="144"/>
      <c r="F119" s="63"/>
      <c r="G119" s="63"/>
      <c r="H119" s="63"/>
      <c r="I119" s="63"/>
      <c r="J119" s="63"/>
      <c r="K119" s="63"/>
      <c r="L119" s="63"/>
      <c r="M119" s="63"/>
      <c r="N119" s="63"/>
      <c r="O119" s="63">
        <f>'SWR time series'!A115</f>
        <v>1</v>
      </c>
      <c r="P119" s="63">
        <f>'SWR time series'!B115</f>
        <v>1880</v>
      </c>
      <c r="Q119" s="70">
        <f>'StockBond Returns'!M113</f>
        <v>14.772354269999999</v>
      </c>
      <c r="R119" s="70">
        <f ca="1">'SWR time series'!F115</f>
        <v>2.5976337491801065</v>
      </c>
      <c r="S119" s="70">
        <f t="shared" ref="S119:T119" ca="1" si="195">IF( AND($Q119&gt;S$10,$Q119&lt;=S$11),$R119,"")</f>
        <v>2.5976337491801065</v>
      </c>
      <c r="T119" t="str">
        <f t="shared" si="195"/>
        <v/>
      </c>
    </row>
    <row r="120" spans="1:20" ht="13" hidden="1" x14ac:dyDescent="0.15">
      <c r="A120" s="142"/>
      <c r="B120" s="144"/>
      <c r="F120" s="63"/>
      <c r="G120" s="63"/>
      <c r="H120" s="63"/>
      <c r="I120" s="63"/>
      <c r="J120" s="63"/>
      <c r="K120" s="63"/>
      <c r="L120" s="63"/>
      <c r="M120" s="63"/>
      <c r="N120" s="63"/>
      <c r="O120" s="63">
        <f>'SWR time series'!A116</f>
        <v>2</v>
      </c>
      <c r="P120" s="63">
        <f>'SWR time series'!B116</f>
        <v>1880</v>
      </c>
      <c r="Q120" s="70">
        <f>'StockBond Returns'!M114</f>
        <v>14.874447930000001</v>
      </c>
      <c r="R120" s="70">
        <f ca="1">'SWR time series'!F116</f>
        <v>2.6482530508484485</v>
      </c>
      <c r="S120" s="70">
        <f t="shared" ref="S120:T120" ca="1" si="196">IF( AND($Q120&gt;S$10,$Q120&lt;=S$11),$R120,"")</f>
        <v>2.6482530508484485</v>
      </c>
      <c r="T120" t="str">
        <f t="shared" si="196"/>
        <v/>
      </c>
    </row>
    <row r="121" spans="1:20" ht="13" hidden="1" x14ac:dyDescent="0.15">
      <c r="A121" s="142"/>
      <c r="B121" s="144"/>
      <c r="F121" s="63"/>
      <c r="G121" s="63"/>
      <c r="H121" s="63"/>
      <c r="I121" s="63"/>
      <c r="J121" s="63"/>
      <c r="K121" s="63"/>
      <c r="L121" s="63"/>
      <c r="M121" s="63"/>
      <c r="N121" s="63"/>
      <c r="O121" s="63">
        <f>'SWR time series'!A117</f>
        <v>3</v>
      </c>
      <c r="P121" s="63">
        <f>'SWR time series'!B117</f>
        <v>1880</v>
      </c>
      <c r="Q121" s="70">
        <f>'StockBond Returns'!M115</f>
        <v>15.145600290000001</v>
      </c>
      <c r="R121" s="70">
        <f ca="1">'SWR time series'!F117</f>
        <v>2.555847758598615</v>
      </c>
      <c r="S121" s="70">
        <f t="shared" ref="S121:T121" ca="1" si="197">IF( AND($Q121&gt;S$10,$Q121&lt;=S$11),$R121,"")</f>
        <v>2.555847758598615</v>
      </c>
      <c r="T121" t="str">
        <f t="shared" si="197"/>
        <v/>
      </c>
    </row>
    <row r="122" spans="1:20" ht="13" hidden="1" x14ac:dyDescent="0.15">
      <c r="A122" s="142"/>
      <c r="B122" s="144"/>
      <c r="F122" s="63"/>
      <c r="G122" s="63"/>
      <c r="H122" s="63"/>
      <c r="I122" s="63"/>
      <c r="J122" s="63"/>
      <c r="K122" s="63"/>
      <c r="L122" s="63"/>
      <c r="M122" s="63"/>
      <c r="N122" s="63"/>
      <c r="O122" s="63">
        <f>'SWR time series'!A118</f>
        <v>4</v>
      </c>
      <c r="P122" s="63">
        <f>'SWR time series'!B118</f>
        <v>1880</v>
      </c>
      <c r="Q122" s="70">
        <f>'StockBond Returns'!M116</f>
        <v>15.231477870000001</v>
      </c>
      <c r="R122" s="70">
        <f ca="1">'SWR time series'!F118</f>
        <v>2.392284885786216</v>
      </c>
      <c r="S122" s="70">
        <f t="shared" ref="S122:T122" ca="1" si="198">IF( AND($Q122&gt;S$10,$Q122&lt;=S$11),$R122,"")</f>
        <v>2.392284885786216</v>
      </c>
      <c r="T122" t="str">
        <f t="shared" si="198"/>
        <v/>
      </c>
    </row>
    <row r="123" spans="1:20" ht="13" hidden="1" x14ac:dyDescent="0.15">
      <c r="A123" s="142"/>
      <c r="B123" s="144"/>
      <c r="F123" s="63"/>
      <c r="G123" s="63"/>
      <c r="H123" s="63"/>
      <c r="I123" s="63"/>
      <c r="J123" s="63"/>
      <c r="K123" s="63"/>
      <c r="L123" s="63"/>
      <c r="M123" s="63"/>
      <c r="N123" s="63"/>
      <c r="O123" s="63">
        <f>'SWR time series'!A119</f>
        <v>5</v>
      </c>
      <c r="P123" s="63">
        <f>'SWR time series'!B119</f>
        <v>1880</v>
      </c>
      <c r="Q123" s="70">
        <f>'StockBond Returns'!M117</f>
        <v>15.47045391</v>
      </c>
      <c r="R123" s="70">
        <f ca="1">'SWR time series'!F119</f>
        <v>2.3160703652861336</v>
      </c>
      <c r="S123" s="70">
        <f t="shared" ref="S123:T123" ca="1" si="199">IF( AND($Q123&gt;S$10,$Q123&lt;=S$11),$R123,"")</f>
        <v>2.3160703652861336</v>
      </c>
      <c r="T123" t="str">
        <f t="shared" si="199"/>
        <v/>
      </c>
    </row>
    <row r="124" spans="1:20" ht="13" hidden="1" x14ac:dyDescent="0.15">
      <c r="A124" s="142"/>
      <c r="B124" s="144"/>
      <c r="F124" s="63"/>
      <c r="G124" s="63"/>
      <c r="H124" s="63"/>
      <c r="I124" s="63"/>
      <c r="J124" s="63"/>
      <c r="K124" s="63"/>
      <c r="L124" s="63"/>
      <c r="M124" s="63"/>
      <c r="N124" s="63"/>
      <c r="O124" s="63">
        <f>'SWR time series'!A120</f>
        <v>6</v>
      </c>
      <c r="P124" s="63">
        <f>'SWR time series'!B120</f>
        <v>1880</v>
      </c>
      <c r="Q124" s="70">
        <f>'StockBond Returns'!M118</f>
        <v>14.64609845</v>
      </c>
      <c r="R124" s="70">
        <f ca="1">'SWR time series'!F120</f>
        <v>2.6044652559558958</v>
      </c>
      <c r="S124" s="70">
        <f t="shared" ref="S124:T124" ca="1" si="200">IF( AND($Q124&gt;S$10,$Q124&lt;=S$11),$R124,"")</f>
        <v>2.6044652559558958</v>
      </c>
      <c r="T124" t="str">
        <f t="shared" si="200"/>
        <v/>
      </c>
    </row>
    <row r="125" spans="1:20" ht="13" hidden="1" x14ac:dyDescent="0.15">
      <c r="A125" s="142"/>
      <c r="B125" s="144"/>
      <c r="F125" s="63"/>
      <c r="G125" s="63"/>
      <c r="H125" s="63"/>
      <c r="I125" s="63"/>
      <c r="J125" s="63"/>
      <c r="K125" s="63"/>
      <c r="L125" s="63"/>
      <c r="M125" s="63"/>
      <c r="N125" s="63"/>
      <c r="O125" s="63">
        <f>'SWR time series'!A121</f>
        <v>7</v>
      </c>
      <c r="P125" s="63">
        <f>'SWR time series'!B121</f>
        <v>1880</v>
      </c>
      <c r="Q125" s="70">
        <f>'StockBond Returns'!M119</f>
        <v>14.946474350000001</v>
      </c>
      <c r="R125" s="70">
        <f ca="1">'SWR time series'!F121</f>
        <v>2.4175775652836649</v>
      </c>
      <c r="S125" s="70">
        <f t="shared" ref="S125:T125" ca="1" si="201">IF( AND($Q125&gt;S$10,$Q125&lt;=S$11),$R125,"")</f>
        <v>2.4175775652836649</v>
      </c>
      <c r="T125" t="str">
        <f t="shared" si="201"/>
        <v/>
      </c>
    </row>
    <row r="126" spans="1:20" ht="13" hidden="1" x14ac:dyDescent="0.15">
      <c r="A126" s="142"/>
      <c r="B126" s="144"/>
      <c r="F126" s="63"/>
      <c r="G126" s="63"/>
      <c r="H126" s="63"/>
      <c r="I126" s="63"/>
      <c r="J126" s="63"/>
      <c r="K126" s="63"/>
      <c r="L126" s="63"/>
      <c r="M126" s="63"/>
      <c r="N126" s="63"/>
      <c r="O126" s="63">
        <f>'SWR time series'!A122</f>
        <v>8</v>
      </c>
      <c r="P126" s="63">
        <f>'SWR time series'!B122</f>
        <v>1880</v>
      </c>
      <c r="Q126" s="70">
        <f>'StockBond Returns'!M120</f>
        <v>15.596230139999999</v>
      </c>
      <c r="R126" s="70">
        <f ca="1">'SWR time series'!F122</f>
        <v>2.2272429799822131</v>
      </c>
      <c r="S126" s="70">
        <f t="shared" ref="S126:T126" ca="1" si="202">IF( AND($Q126&gt;S$10,$Q126&lt;=S$11),$R126,"")</f>
        <v>2.2272429799822131</v>
      </c>
      <c r="T126" t="str">
        <f t="shared" si="202"/>
        <v/>
      </c>
    </row>
    <row r="127" spans="1:20" ht="13" hidden="1" x14ac:dyDescent="0.15">
      <c r="A127" s="142"/>
      <c r="B127" s="144"/>
      <c r="F127" s="63"/>
      <c r="G127" s="63"/>
      <c r="H127" s="63"/>
      <c r="I127" s="63"/>
      <c r="J127" s="63"/>
      <c r="K127" s="63"/>
      <c r="L127" s="63"/>
      <c r="M127" s="63"/>
      <c r="N127" s="63"/>
      <c r="O127" s="63">
        <f>'SWR time series'!A123</f>
        <v>9</v>
      </c>
      <c r="P127" s="63">
        <f>'SWR time series'!B123</f>
        <v>1880</v>
      </c>
      <c r="Q127" s="70">
        <f>'StockBond Returns'!M121</f>
        <v>16.12306963</v>
      </c>
      <c r="R127" s="70">
        <f ca="1">'SWR time series'!F123</f>
        <v>2.0345736703253534</v>
      </c>
      <c r="S127" s="70">
        <f t="shared" ref="S127:T127" ca="1" si="203">IF( AND($Q127&gt;S$10,$Q127&lt;=S$11),$R127,"")</f>
        <v>2.0345736703253534</v>
      </c>
      <c r="T127" t="str">
        <f t="shared" si="203"/>
        <v/>
      </c>
    </row>
    <row r="128" spans="1:20" ht="13" hidden="1" x14ac:dyDescent="0.15">
      <c r="A128" s="142"/>
      <c r="B128" s="144"/>
      <c r="F128" s="63"/>
      <c r="G128" s="63"/>
      <c r="H128" s="63"/>
      <c r="I128" s="63"/>
      <c r="J128" s="63"/>
      <c r="K128" s="63"/>
      <c r="L128" s="63"/>
      <c r="M128" s="63"/>
      <c r="N128" s="63"/>
      <c r="O128" s="63">
        <f>'SWR time series'!A124</f>
        <v>10</v>
      </c>
      <c r="P128" s="63">
        <f>'SWR time series'!B124</f>
        <v>1880</v>
      </c>
      <c r="Q128" s="70">
        <f>'StockBond Returns'!M122</f>
        <v>15.864885709999999</v>
      </c>
      <c r="R128" s="70">
        <f ca="1">'SWR time series'!F124</f>
        <v>2.1648921933212062</v>
      </c>
      <c r="S128" s="70">
        <f t="shared" ref="S128:T128" ca="1" si="204">IF( AND($Q128&gt;S$10,$Q128&lt;=S$11),$R128,"")</f>
        <v>2.1648921933212062</v>
      </c>
      <c r="T128" t="str">
        <f t="shared" si="204"/>
        <v/>
      </c>
    </row>
    <row r="129" spans="1:20" ht="13" hidden="1" x14ac:dyDescent="0.15">
      <c r="A129" s="142"/>
      <c r="B129" s="144"/>
      <c r="F129" s="63"/>
      <c r="G129" s="63"/>
      <c r="H129" s="63"/>
      <c r="I129" s="63"/>
      <c r="J129" s="63"/>
      <c r="K129" s="63"/>
      <c r="L129" s="63"/>
      <c r="M129" s="63"/>
      <c r="N129" s="63"/>
      <c r="O129" s="63">
        <f>'SWR time series'!A125</f>
        <v>11</v>
      </c>
      <c r="P129" s="63">
        <f>'SWR time series'!B125</f>
        <v>1880</v>
      </c>
      <c r="Q129" s="70">
        <f>'StockBond Returns'!M123</f>
        <v>16.263695609999999</v>
      </c>
      <c r="R129" s="70">
        <f ca="1">'SWR time series'!F125</f>
        <v>2.125356911810151</v>
      </c>
      <c r="S129" s="70">
        <f t="shared" ref="S129:T129" ca="1" si="205">IF( AND($Q129&gt;S$10,$Q129&lt;=S$11),$R129,"")</f>
        <v>2.125356911810151</v>
      </c>
      <c r="T129" t="str">
        <f t="shared" si="205"/>
        <v/>
      </c>
    </row>
    <row r="130" spans="1:20" ht="13" hidden="1" x14ac:dyDescent="0.15">
      <c r="A130" s="142"/>
      <c r="B130" s="144"/>
      <c r="F130" s="63"/>
      <c r="G130" s="63"/>
      <c r="H130" s="63"/>
      <c r="I130" s="63"/>
      <c r="J130" s="63"/>
      <c r="K130" s="63"/>
      <c r="L130" s="63"/>
      <c r="M130" s="63"/>
      <c r="N130" s="63"/>
      <c r="O130" s="63">
        <f>'SWR time series'!A126</f>
        <v>12</v>
      </c>
      <c r="P130" s="63">
        <f>'SWR time series'!B126</f>
        <v>1880</v>
      </c>
      <c r="Q130" s="70">
        <f>'StockBond Returns'!M124</f>
        <v>16.89981422</v>
      </c>
      <c r="R130" s="70">
        <f ca="1">'SWR time series'!F126</f>
        <v>1.8613171083405309</v>
      </c>
      <c r="S130" s="70">
        <f t="shared" ref="S130:T130" ca="1" si="206">IF( AND($Q130&gt;S$10,$Q130&lt;=S$11),$R130,"")</f>
        <v>1.8613171083405309</v>
      </c>
      <c r="T130" t="str">
        <f t="shared" si="206"/>
        <v/>
      </c>
    </row>
    <row r="131" spans="1:20" ht="13" hidden="1" x14ac:dyDescent="0.15">
      <c r="A131" s="142"/>
      <c r="B131" s="144"/>
      <c r="F131" s="63"/>
      <c r="G131" s="63"/>
      <c r="H131" s="63"/>
      <c r="I131" s="63"/>
      <c r="J131" s="63"/>
      <c r="K131" s="63"/>
      <c r="L131" s="63"/>
      <c r="M131" s="63"/>
      <c r="N131" s="63"/>
      <c r="O131" s="63">
        <f>'SWR time series'!A127</f>
        <v>1</v>
      </c>
      <c r="P131" s="63">
        <f>'SWR time series'!B127</f>
        <v>1881</v>
      </c>
      <c r="Q131" s="70">
        <f>'StockBond Returns'!M125</f>
        <v>17.33208891</v>
      </c>
      <c r="R131" s="70">
        <f ca="1">'SWR time series'!F127</f>
        <v>1.7961841268660708</v>
      </c>
      <c r="S131" s="70">
        <f t="shared" ref="S131:T131" ca="1" si="207">IF( AND($Q131&gt;S$10,$Q131&lt;=S$11),$R131,"")</f>
        <v>1.7961841268660708</v>
      </c>
      <c r="T131" t="str">
        <f t="shared" si="207"/>
        <v/>
      </c>
    </row>
    <row r="132" spans="1:20" ht="13" hidden="1" x14ac:dyDescent="0.15">
      <c r="A132" s="142"/>
      <c r="B132" s="144"/>
      <c r="F132" s="63"/>
      <c r="G132" s="63"/>
      <c r="H132" s="63"/>
      <c r="I132" s="63"/>
      <c r="J132" s="63"/>
      <c r="K132" s="63"/>
      <c r="L132" s="63"/>
      <c r="M132" s="63"/>
      <c r="N132" s="63"/>
      <c r="O132" s="63">
        <f>'SWR time series'!A128</f>
        <v>2</v>
      </c>
      <c r="P132" s="63">
        <f>'SWR time series'!B128</f>
        <v>1881</v>
      </c>
      <c r="Q132" s="70">
        <f>'StockBond Returns'!M126</f>
        <v>18.480219720000001</v>
      </c>
      <c r="R132" s="70">
        <f ca="1">'SWR time series'!F128</f>
        <v>1.4398425420462999</v>
      </c>
      <c r="S132" s="70">
        <f t="shared" ref="S132:T132" ca="1" si="208">IF( AND($Q132&gt;S$10,$Q132&lt;=S$11),$R132,"")</f>
        <v>1.4398425420462999</v>
      </c>
      <c r="T132" t="str">
        <f t="shared" si="208"/>
        <v/>
      </c>
    </row>
    <row r="133" spans="1:20" ht="13" hidden="1" x14ac:dyDescent="0.15">
      <c r="A133" s="142"/>
      <c r="B133" s="144"/>
      <c r="F133" s="63"/>
      <c r="G133" s="63"/>
      <c r="H133" s="63"/>
      <c r="I133" s="63"/>
      <c r="J133" s="63"/>
      <c r="K133" s="63"/>
      <c r="L133" s="63"/>
      <c r="M133" s="63"/>
      <c r="N133" s="63"/>
      <c r="O133" s="63">
        <f>'SWR time series'!A129</f>
        <v>3</v>
      </c>
      <c r="P133" s="63">
        <f>'SWR time series'!B129</f>
        <v>1881</v>
      </c>
      <c r="Q133" s="70">
        <f>'StockBond Returns'!M127</f>
        <v>18.139316900000001</v>
      </c>
      <c r="R133" s="70">
        <f ca="1">'SWR time series'!F129</f>
        <v>1.4727492019120083</v>
      </c>
      <c r="S133" s="70">
        <f t="shared" ref="S133:T133" ca="1" si="209">IF( AND($Q133&gt;S$10,$Q133&lt;=S$11),$R133,"")</f>
        <v>1.4727492019120083</v>
      </c>
      <c r="T133" t="str">
        <f t="shared" si="209"/>
        <v/>
      </c>
    </row>
    <row r="134" spans="1:20" ht="13" hidden="1" x14ac:dyDescent="0.15">
      <c r="A134" s="142"/>
      <c r="B134" s="144"/>
      <c r="F134" s="63"/>
      <c r="G134" s="63"/>
      <c r="H134" s="63"/>
      <c r="I134" s="63"/>
      <c r="J134" s="63"/>
      <c r="K134" s="63"/>
      <c r="L134" s="63"/>
      <c r="M134" s="63"/>
      <c r="N134" s="63"/>
      <c r="O134" s="63">
        <f>'SWR time series'!A130</f>
        <v>4</v>
      </c>
      <c r="P134" s="63">
        <f>'SWR time series'!B130</f>
        <v>1881</v>
      </c>
      <c r="Q134" s="70">
        <f>'StockBond Returns'!M128</f>
        <v>18.275682159999999</v>
      </c>
      <c r="R134" s="70">
        <f ca="1">'SWR time series'!F130</f>
        <v>1.3602939669164842</v>
      </c>
      <c r="S134" s="70">
        <f t="shared" ref="S134:T134" ca="1" si="210">IF( AND($Q134&gt;S$10,$Q134&lt;=S$11),$R134,"")</f>
        <v>1.3602939669164842</v>
      </c>
      <c r="T134" t="str">
        <f t="shared" si="210"/>
        <v/>
      </c>
    </row>
    <row r="135" spans="1:20" ht="13" hidden="1" x14ac:dyDescent="0.15">
      <c r="A135" s="142"/>
      <c r="B135" s="144"/>
      <c r="F135" s="63"/>
      <c r="G135" s="63"/>
      <c r="H135" s="63"/>
      <c r="I135" s="63"/>
      <c r="J135" s="63"/>
      <c r="K135" s="63"/>
      <c r="L135" s="63"/>
      <c r="M135" s="63"/>
      <c r="N135" s="63"/>
      <c r="O135" s="63">
        <f>'SWR time series'!A131</f>
        <v>5</v>
      </c>
      <c r="P135" s="63">
        <f>'SWR time series'!B131</f>
        <v>1881</v>
      </c>
      <c r="Q135" s="70">
        <f>'StockBond Returns'!M129</f>
        <v>17.977235449999998</v>
      </c>
      <c r="R135" s="70">
        <f ca="1">'SWR time series'!F131</f>
        <v>1.4344611311989892</v>
      </c>
      <c r="S135" s="70">
        <f t="shared" ref="S135:T135" ca="1" si="211">IF( AND($Q135&gt;S$10,$Q135&lt;=S$11),$R135,"")</f>
        <v>1.4344611311989892</v>
      </c>
      <c r="T135" t="str">
        <f t="shared" si="211"/>
        <v/>
      </c>
    </row>
    <row r="136" spans="1:20" ht="13" hidden="1" x14ac:dyDescent="0.15">
      <c r="A136" s="142"/>
      <c r="B136" s="144"/>
      <c r="F136" s="63"/>
      <c r="G136" s="63"/>
      <c r="H136" s="63"/>
      <c r="I136" s="63"/>
      <c r="J136" s="63"/>
      <c r="K136" s="63"/>
      <c r="L136" s="63"/>
      <c r="M136" s="63"/>
      <c r="N136" s="63"/>
      <c r="O136" s="63">
        <f>'SWR time series'!A132</f>
        <v>6</v>
      </c>
      <c r="P136" s="63">
        <f>'SWR time series'!B132</f>
        <v>1881</v>
      </c>
      <c r="Q136" s="70">
        <f>'StockBond Returns'!M130</f>
        <v>18.87842779</v>
      </c>
      <c r="R136" s="70">
        <f ca="1">'SWR time series'!F132</f>
        <v>1.1802578110530524</v>
      </c>
      <c r="S136" s="70">
        <f t="shared" ref="S136:T136" ca="1" si="212">IF( AND($Q136&gt;S$10,$Q136&lt;=S$11),$R136,"")</f>
        <v>1.1802578110530524</v>
      </c>
      <c r="T136" t="str">
        <f t="shared" si="212"/>
        <v/>
      </c>
    </row>
    <row r="137" spans="1:20" ht="13" hidden="1" x14ac:dyDescent="0.15">
      <c r="A137" s="142"/>
      <c r="B137" s="144"/>
      <c r="F137" s="63"/>
      <c r="G137" s="63"/>
      <c r="H137" s="63"/>
      <c r="I137" s="63"/>
      <c r="J137" s="63"/>
      <c r="K137" s="63"/>
      <c r="L137" s="63"/>
      <c r="M137" s="63"/>
      <c r="N137" s="63"/>
      <c r="O137" s="63">
        <f>'SWR time series'!A133</f>
        <v>7</v>
      </c>
      <c r="P137" s="63">
        <f>'SWR time series'!B133</f>
        <v>1881</v>
      </c>
      <c r="Q137" s="70">
        <f>'StockBond Returns'!M131</f>
        <v>19.02177017</v>
      </c>
      <c r="R137" s="70">
        <f ca="1">'SWR time series'!F133</f>
        <v>1.1677673641532298</v>
      </c>
      <c r="S137" s="70">
        <f t="shared" ref="S137:T137" ca="1" si="213">IF( AND($Q137&gt;S$10,$Q137&lt;=S$11),$R137,"")</f>
        <v>1.1677673641532298</v>
      </c>
      <c r="T137" t="str">
        <f t="shared" si="213"/>
        <v/>
      </c>
    </row>
    <row r="138" spans="1:20" ht="13" hidden="1" x14ac:dyDescent="0.15">
      <c r="A138" s="142"/>
      <c r="B138" s="144"/>
      <c r="F138" s="63"/>
      <c r="G138" s="63"/>
      <c r="H138" s="63"/>
      <c r="I138" s="63"/>
      <c r="J138" s="63"/>
      <c r="K138" s="63"/>
      <c r="L138" s="63"/>
      <c r="M138" s="63"/>
      <c r="N138" s="63"/>
      <c r="O138" s="63">
        <f>'SWR time series'!A134</f>
        <v>8</v>
      </c>
      <c r="P138" s="63">
        <f>'SWR time series'!B134</f>
        <v>1881</v>
      </c>
      <c r="Q138" s="70">
        <f>'StockBond Returns'!M132</f>
        <v>18.12720848</v>
      </c>
      <c r="R138" s="70">
        <f ca="1">'SWR time series'!F134</f>
        <v>1.4425755219629162</v>
      </c>
      <c r="S138" s="70">
        <f t="shared" ref="S138:T138" ca="1" si="214">IF( AND($Q138&gt;S$10,$Q138&lt;=S$11),$R138,"")</f>
        <v>1.4425755219629162</v>
      </c>
      <c r="T138" t="str">
        <f t="shared" si="214"/>
        <v/>
      </c>
    </row>
    <row r="139" spans="1:20" ht="13" hidden="1" x14ac:dyDescent="0.15">
      <c r="A139" s="142"/>
      <c r="B139" s="144"/>
      <c r="F139" s="63"/>
      <c r="G139" s="63"/>
      <c r="H139" s="63"/>
      <c r="I139" s="63"/>
      <c r="J139" s="63"/>
      <c r="K139" s="63"/>
      <c r="L139" s="63"/>
      <c r="M139" s="63"/>
      <c r="N139" s="63"/>
      <c r="O139" s="63">
        <f>'SWR time series'!A135</f>
        <v>9</v>
      </c>
      <c r="P139" s="63">
        <f>'SWR time series'!B135</f>
        <v>1881</v>
      </c>
      <c r="Q139" s="70">
        <f>'StockBond Returns'!M133</f>
        <v>17.29906883</v>
      </c>
      <c r="R139" s="70">
        <f ca="1">'SWR time series'!F135</f>
        <v>1.7660413372661274</v>
      </c>
      <c r="S139" s="70">
        <f t="shared" ref="S139:T139" ca="1" si="215">IF( AND($Q139&gt;S$10,$Q139&lt;=S$11),$R139,"")</f>
        <v>1.7660413372661274</v>
      </c>
      <c r="T139" t="str">
        <f t="shared" si="215"/>
        <v/>
      </c>
    </row>
    <row r="140" spans="1:20" ht="13" hidden="1" x14ac:dyDescent="0.15">
      <c r="A140" s="142"/>
      <c r="B140" s="144"/>
      <c r="F140" s="63"/>
      <c r="G140" s="63"/>
      <c r="H140" s="63"/>
      <c r="I140" s="63"/>
      <c r="J140" s="63"/>
      <c r="K140" s="63"/>
      <c r="L140" s="63"/>
      <c r="M140" s="63"/>
      <c r="N140" s="63"/>
      <c r="O140" s="63">
        <f>'SWR time series'!A136</f>
        <v>10</v>
      </c>
      <c r="P140" s="63">
        <f>'SWR time series'!B136</f>
        <v>1881</v>
      </c>
      <c r="Q140" s="70">
        <f>'StockBond Returns'!M134</f>
        <v>16.736343340000001</v>
      </c>
      <c r="R140" s="70">
        <f ca="1">'SWR time series'!F136</f>
        <v>2.0072676072535049</v>
      </c>
      <c r="S140" s="70">
        <f t="shared" ref="S140:T140" ca="1" si="216">IF( AND($Q140&gt;S$10,$Q140&lt;=S$11),$R140,"")</f>
        <v>2.0072676072535049</v>
      </c>
      <c r="T140" t="str">
        <f t="shared" si="216"/>
        <v/>
      </c>
    </row>
    <row r="141" spans="1:20" ht="13" hidden="1" x14ac:dyDescent="0.15">
      <c r="A141" s="142"/>
      <c r="B141" s="144"/>
      <c r="F141" s="63"/>
      <c r="G141" s="63"/>
      <c r="H141" s="63"/>
      <c r="I141" s="63"/>
      <c r="J141" s="63"/>
      <c r="K141" s="63"/>
      <c r="L141" s="63"/>
      <c r="M141" s="63"/>
      <c r="N141" s="63"/>
      <c r="O141" s="63">
        <f>'SWR time series'!A137</f>
        <v>11</v>
      </c>
      <c r="P141" s="63">
        <f>'SWR time series'!B137</f>
        <v>1881</v>
      </c>
      <c r="Q141" s="70">
        <f>'StockBond Returns'!M135</f>
        <v>16.274681699999999</v>
      </c>
      <c r="R141" s="70">
        <f ca="1">'SWR time series'!F137</f>
        <v>2.1153465339889932</v>
      </c>
      <c r="S141" s="70">
        <f t="shared" ref="S141:T141" ca="1" si="217">IF( AND($Q141&gt;S$10,$Q141&lt;=S$11),$R141,"")</f>
        <v>2.1153465339889932</v>
      </c>
      <c r="T141" t="str">
        <f t="shared" si="217"/>
        <v/>
      </c>
    </row>
    <row r="142" spans="1:20" ht="13" hidden="1" x14ac:dyDescent="0.15">
      <c r="A142" s="142"/>
      <c r="B142" s="144"/>
      <c r="F142" s="63"/>
      <c r="G142" s="63"/>
      <c r="H142" s="63"/>
      <c r="I142" s="63"/>
      <c r="J142" s="63"/>
      <c r="K142" s="63"/>
      <c r="L142" s="63"/>
      <c r="M142" s="63"/>
      <c r="N142" s="63"/>
      <c r="O142" s="63">
        <f>'SWR time series'!A138</f>
        <v>12</v>
      </c>
      <c r="P142" s="63">
        <f>'SWR time series'!B138</f>
        <v>1881</v>
      </c>
      <c r="Q142" s="70">
        <f>'StockBond Returns'!M136</f>
        <v>16.484232810000002</v>
      </c>
      <c r="R142" s="70">
        <f ca="1">'SWR time series'!F138</f>
        <v>2.0350565826671732</v>
      </c>
      <c r="S142" s="70">
        <f t="shared" ref="S142:T142" ca="1" si="218">IF( AND($Q142&gt;S$10,$Q142&lt;=S$11),$R142,"")</f>
        <v>2.0350565826671732</v>
      </c>
      <c r="T142" t="str">
        <f t="shared" si="218"/>
        <v/>
      </c>
    </row>
    <row r="143" spans="1:20" ht="13" hidden="1" x14ac:dyDescent="0.15">
      <c r="A143" s="142"/>
      <c r="B143" s="144"/>
      <c r="F143" s="63"/>
      <c r="G143" s="63"/>
      <c r="H143" s="63"/>
      <c r="I143" s="63"/>
      <c r="J143" s="63"/>
      <c r="K143" s="63"/>
      <c r="L143" s="63"/>
      <c r="M143" s="63"/>
      <c r="N143" s="63"/>
      <c r="O143" s="63">
        <f>'SWR time series'!A139</f>
        <v>1</v>
      </c>
      <c r="P143" s="63">
        <f>'SWR time series'!B139</f>
        <v>1882</v>
      </c>
      <c r="Q143" s="70">
        <f>'StockBond Returns'!M137</f>
        <v>15.980262679999999</v>
      </c>
      <c r="R143" s="70">
        <f ca="1">'SWR time series'!F139</f>
        <v>2.2036522970447985</v>
      </c>
      <c r="S143" s="70">
        <f t="shared" ref="S143:T143" ca="1" si="219">IF( AND($Q143&gt;S$10,$Q143&lt;=S$11),$R143,"")</f>
        <v>2.2036522970447985</v>
      </c>
      <c r="T143" t="str">
        <f t="shared" si="219"/>
        <v/>
      </c>
    </row>
    <row r="144" spans="1:20" ht="13" hidden="1" x14ac:dyDescent="0.15">
      <c r="A144" s="142"/>
      <c r="B144" s="144"/>
      <c r="F144" s="63"/>
      <c r="G144" s="63"/>
      <c r="H144" s="63"/>
      <c r="I144" s="63"/>
      <c r="J144" s="63"/>
      <c r="K144" s="63"/>
      <c r="L144" s="63"/>
      <c r="M144" s="63"/>
      <c r="N144" s="63"/>
      <c r="O144" s="63">
        <f>'SWR time series'!A140</f>
        <v>2</v>
      </c>
      <c r="P144" s="63">
        <f>'SWR time series'!B140</f>
        <v>1882</v>
      </c>
      <c r="Q144" s="70">
        <f>'StockBond Returns'!M138</f>
        <v>15.675056339999999</v>
      </c>
      <c r="R144" s="70">
        <f ca="1">'SWR time series'!F140</f>
        <v>2.2954406997749128</v>
      </c>
      <c r="S144" s="70">
        <f t="shared" ref="S144:T144" ca="1" si="220">IF( AND($Q144&gt;S$10,$Q144&lt;=S$11),$R144,"")</f>
        <v>2.2954406997749128</v>
      </c>
      <c r="T144" t="str">
        <f t="shared" si="220"/>
        <v/>
      </c>
    </row>
    <row r="145" spans="1:20" ht="13" hidden="1" x14ac:dyDescent="0.15">
      <c r="A145" s="142"/>
      <c r="B145" s="144"/>
      <c r="F145" s="63"/>
      <c r="G145" s="63"/>
      <c r="H145" s="63"/>
      <c r="I145" s="63"/>
      <c r="J145" s="63"/>
      <c r="K145" s="63"/>
      <c r="L145" s="63"/>
      <c r="M145" s="63"/>
      <c r="N145" s="63"/>
      <c r="O145" s="63">
        <f>'SWR time series'!A141</f>
        <v>3</v>
      </c>
      <c r="P145" s="63">
        <f>'SWR time series'!B141</f>
        <v>1882</v>
      </c>
      <c r="Q145" s="70">
        <f>'StockBond Returns'!M139</f>
        <v>15.164853969999999</v>
      </c>
      <c r="R145" s="70">
        <f ca="1">'SWR time series'!F141</f>
        <v>2.5931357876748677</v>
      </c>
      <c r="S145" s="70">
        <f t="shared" ref="S145:T145" ca="1" si="221">IF( AND($Q145&gt;S$10,$Q145&lt;=S$11),$R145,"")</f>
        <v>2.5931357876748677</v>
      </c>
      <c r="T145" t="str">
        <f t="shared" si="221"/>
        <v/>
      </c>
    </row>
    <row r="146" spans="1:20" ht="13" hidden="1" x14ac:dyDescent="0.15">
      <c r="A146" s="142"/>
      <c r="B146" s="144"/>
      <c r="F146" s="63"/>
      <c r="G146" s="63"/>
      <c r="H146" s="63"/>
      <c r="I146" s="63"/>
      <c r="J146" s="63"/>
      <c r="K146" s="63"/>
      <c r="L146" s="63"/>
      <c r="M146" s="63"/>
      <c r="N146" s="63"/>
      <c r="O146" s="63">
        <f>'SWR time series'!A142</f>
        <v>4</v>
      </c>
      <c r="P146" s="63">
        <f>'SWR time series'!B142</f>
        <v>1882</v>
      </c>
      <c r="Q146" s="70">
        <f>'StockBond Returns'!M140</f>
        <v>15.09637013</v>
      </c>
      <c r="R146" s="70">
        <f ca="1">'SWR time series'!F142</f>
        <v>2.6309913699254075</v>
      </c>
      <c r="S146" s="70">
        <f t="shared" ref="S146:T146" ca="1" si="222">IF( AND($Q146&gt;S$10,$Q146&lt;=S$11),$R146,"")</f>
        <v>2.6309913699254075</v>
      </c>
      <c r="T146" t="str">
        <f t="shared" si="222"/>
        <v/>
      </c>
    </row>
    <row r="147" spans="1:20" ht="13" hidden="1" x14ac:dyDescent="0.15">
      <c r="A147" s="142"/>
      <c r="B147" s="144"/>
      <c r="F147" s="63"/>
      <c r="G147" s="63"/>
      <c r="H147" s="63"/>
      <c r="I147" s="63"/>
      <c r="J147" s="63"/>
      <c r="K147" s="63"/>
      <c r="L147" s="63"/>
      <c r="M147" s="63"/>
      <c r="N147" s="63"/>
      <c r="O147" s="63">
        <f>'SWR time series'!A143</f>
        <v>5</v>
      </c>
      <c r="P147" s="63">
        <f>'SWR time series'!B143</f>
        <v>1882</v>
      </c>
      <c r="Q147" s="70">
        <f>'StockBond Returns'!M141</f>
        <v>14.9216426</v>
      </c>
      <c r="R147" s="70">
        <f ca="1">'SWR time series'!F143</f>
        <v>2.7292066109014419</v>
      </c>
      <c r="S147" s="70">
        <f t="shared" ref="S147:T147" ca="1" si="223">IF( AND($Q147&gt;S$10,$Q147&lt;=S$11),$R147,"")</f>
        <v>2.7292066109014419</v>
      </c>
      <c r="T147" t="str">
        <f t="shared" si="223"/>
        <v/>
      </c>
    </row>
    <row r="148" spans="1:20" ht="13" hidden="1" x14ac:dyDescent="0.15">
      <c r="A148" s="142"/>
      <c r="B148" s="144"/>
      <c r="F148" s="63"/>
      <c r="G148" s="63"/>
      <c r="H148" s="63"/>
      <c r="I148" s="63"/>
      <c r="J148" s="63"/>
      <c r="K148" s="63"/>
      <c r="L148" s="63"/>
      <c r="M148" s="63"/>
      <c r="N148" s="63"/>
      <c r="O148" s="63">
        <f>'SWR time series'!A144</f>
        <v>6</v>
      </c>
      <c r="P148" s="63">
        <f>'SWR time series'!B144</f>
        <v>1882</v>
      </c>
      <c r="Q148" s="70">
        <f>'StockBond Returns'!M142</f>
        <v>14.55995996</v>
      </c>
      <c r="R148" s="70">
        <f ca="1">'SWR time series'!F144</f>
        <v>2.9737755985176948</v>
      </c>
      <c r="S148" s="70">
        <f t="shared" ref="S148:T148" ca="1" si="224">IF( AND($Q148&gt;S$10,$Q148&lt;=S$11),$R148,"")</f>
        <v>2.9737755985176948</v>
      </c>
      <c r="T148" t="str">
        <f t="shared" si="224"/>
        <v/>
      </c>
    </row>
    <row r="149" spans="1:20" ht="13" hidden="1" x14ac:dyDescent="0.15">
      <c r="A149" s="142"/>
      <c r="B149" s="144"/>
      <c r="F149" s="63"/>
      <c r="G149" s="63"/>
      <c r="H149" s="63"/>
      <c r="I149" s="63"/>
      <c r="J149" s="63"/>
      <c r="K149" s="63"/>
      <c r="L149" s="63"/>
      <c r="M149" s="63"/>
      <c r="N149" s="63"/>
      <c r="O149" s="63">
        <f>'SWR time series'!A145</f>
        <v>7</v>
      </c>
      <c r="P149" s="63">
        <f>'SWR time series'!B145</f>
        <v>1882</v>
      </c>
      <c r="Q149" s="70">
        <f>'StockBond Returns'!M143</f>
        <v>14.333206479999999</v>
      </c>
      <c r="R149" s="70">
        <f ca="1">'SWR time series'!F145</f>
        <v>3.036210013993089</v>
      </c>
      <c r="S149" s="70">
        <f t="shared" ref="S149:T149" ca="1" si="225">IF( AND($Q149&gt;S$10,$Q149&lt;=S$11),$R149,"")</f>
        <v>3.036210013993089</v>
      </c>
      <c r="T149" t="str">
        <f t="shared" si="225"/>
        <v/>
      </c>
    </row>
    <row r="150" spans="1:20" ht="13" hidden="1" x14ac:dyDescent="0.15">
      <c r="A150" s="142"/>
      <c r="B150" s="144"/>
      <c r="F150" s="63"/>
      <c r="G150" s="63"/>
      <c r="H150" s="63"/>
      <c r="I150" s="63"/>
      <c r="J150" s="63"/>
      <c r="K150" s="63"/>
      <c r="L150" s="63"/>
      <c r="M150" s="63"/>
      <c r="N150" s="63"/>
      <c r="O150" s="63">
        <f>'SWR time series'!A146</f>
        <v>8</v>
      </c>
      <c r="P150" s="63">
        <f>'SWR time series'!B146</f>
        <v>1882</v>
      </c>
      <c r="Q150" s="70">
        <f>'StockBond Returns'!M144</f>
        <v>15.254784280000001</v>
      </c>
      <c r="R150" s="70">
        <f ca="1">'SWR time series'!F146</f>
        <v>2.7954508627848744</v>
      </c>
      <c r="S150" s="70">
        <f t="shared" ref="S150:T150" ca="1" si="226">IF( AND($Q150&gt;S$10,$Q150&lt;=S$11),$R150,"")</f>
        <v>2.7954508627848744</v>
      </c>
      <c r="T150" t="str">
        <f t="shared" si="226"/>
        <v/>
      </c>
    </row>
    <row r="151" spans="1:20" ht="13" hidden="1" x14ac:dyDescent="0.15">
      <c r="A151" s="142"/>
      <c r="B151" s="144"/>
      <c r="F151" s="63"/>
      <c r="G151" s="63"/>
      <c r="H151" s="63"/>
      <c r="I151" s="63"/>
      <c r="J151" s="63"/>
      <c r="K151" s="63"/>
      <c r="L151" s="63"/>
      <c r="M151" s="63"/>
      <c r="N151" s="63"/>
      <c r="O151" s="63">
        <f>'SWR time series'!A147</f>
        <v>9</v>
      </c>
      <c r="P151" s="63">
        <f>'SWR time series'!B147</f>
        <v>1882</v>
      </c>
      <c r="Q151" s="70">
        <f>'StockBond Returns'!M145</f>
        <v>15.524675670000001</v>
      </c>
      <c r="R151" s="70">
        <f ca="1">'SWR time series'!F147</f>
        <v>2.7937089167158184</v>
      </c>
      <c r="S151" s="70">
        <f t="shared" ref="S151:T151" ca="1" si="227">IF( AND($Q151&gt;S$10,$Q151&lt;=S$11),$R151,"")</f>
        <v>2.7937089167158184</v>
      </c>
      <c r="T151" t="str">
        <f t="shared" si="227"/>
        <v/>
      </c>
    </row>
    <row r="152" spans="1:20" ht="13" hidden="1" x14ac:dyDescent="0.15">
      <c r="A152" s="142"/>
      <c r="B152" s="144"/>
      <c r="F152" s="63"/>
      <c r="G152" s="63"/>
      <c r="H152" s="63"/>
      <c r="I152" s="63"/>
      <c r="J152" s="63"/>
      <c r="K152" s="63"/>
      <c r="L152" s="63"/>
      <c r="M152" s="63"/>
      <c r="N152" s="63"/>
      <c r="O152" s="63">
        <f>'SWR time series'!A148</f>
        <v>10</v>
      </c>
      <c r="P152" s="63">
        <f>'SWR time series'!B148</f>
        <v>1882</v>
      </c>
      <c r="Q152" s="70">
        <f>'StockBond Returns'!M146</f>
        <v>16.086003120000001</v>
      </c>
      <c r="R152" s="70">
        <f ca="1">'SWR time series'!F148</f>
        <v>2.5344768230417829</v>
      </c>
      <c r="S152" s="70">
        <f t="shared" ref="S152:T152" ca="1" si="228">IF( AND($Q152&gt;S$10,$Q152&lt;=S$11),$R152,"")</f>
        <v>2.5344768230417829</v>
      </c>
      <c r="T152" t="str">
        <f t="shared" si="228"/>
        <v/>
      </c>
    </row>
    <row r="153" spans="1:20" ht="13" hidden="1" x14ac:dyDescent="0.15">
      <c r="A153" s="142"/>
      <c r="B153" s="144"/>
      <c r="F153" s="63"/>
      <c r="G153" s="63"/>
      <c r="H153" s="63"/>
      <c r="I153" s="63"/>
      <c r="J153" s="63"/>
      <c r="K153" s="63"/>
      <c r="L153" s="63"/>
      <c r="M153" s="63"/>
      <c r="N153" s="63"/>
      <c r="O153" s="63">
        <f>'SWR time series'!A149</f>
        <v>11</v>
      </c>
      <c r="P153" s="63">
        <f>'SWR time series'!B149</f>
        <v>1882</v>
      </c>
      <c r="Q153" s="70">
        <f>'StockBond Returns'!M147</f>
        <v>15.78205664</v>
      </c>
      <c r="R153" s="70">
        <f ca="1">'SWR time series'!F149</f>
        <v>2.5426025458235211</v>
      </c>
      <c r="S153" s="70">
        <f t="shared" ref="S153:T153" ca="1" si="229">IF( AND($Q153&gt;S$10,$Q153&lt;=S$11),$R153,"")</f>
        <v>2.5426025458235211</v>
      </c>
      <c r="T153" t="str">
        <f t="shared" si="229"/>
        <v/>
      </c>
    </row>
    <row r="154" spans="1:20" ht="13" hidden="1" x14ac:dyDescent="0.15">
      <c r="A154" s="142"/>
      <c r="B154" s="144"/>
      <c r="F154" s="63"/>
      <c r="G154" s="63"/>
      <c r="H154" s="63"/>
      <c r="I154" s="63"/>
      <c r="J154" s="63"/>
      <c r="K154" s="63"/>
      <c r="L154" s="63"/>
      <c r="M154" s="63"/>
      <c r="N154" s="63"/>
      <c r="O154" s="63">
        <f>'SWR time series'!A150</f>
        <v>12</v>
      </c>
      <c r="P154" s="63">
        <f>'SWR time series'!B150</f>
        <v>1882</v>
      </c>
      <c r="Q154" s="70">
        <f>'StockBond Returns'!M148</f>
        <v>15.21646606</v>
      </c>
      <c r="R154" s="70">
        <f ca="1">'SWR time series'!F150</f>
        <v>2.9019950434813149</v>
      </c>
      <c r="S154" s="70">
        <f t="shared" ref="S154:T154" ca="1" si="230">IF( AND($Q154&gt;S$10,$Q154&lt;=S$11),$R154,"")</f>
        <v>2.9019950434813149</v>
      </c>
      <c r="T154" t="str">
        <f t="shared" si="230"/>
        <v/>
      </c>
    </row>
    <row r="155" spans="1:20" ht="13" hidden="1" x14ac:dyDescent="0.15">
      <c r="A155" s="142"/>
      <c r="B155" s="144"/>
      <c r="F155" s="63"/>
      <c r="G155" s="63"/>
      <c r="H155" s="63"/>
      <c r="I155" s="63"/>
      <c r="J155" s="63"/>
      <c r="K155" s="63"/>
      <c r="L155" s="63"/>
      <c r="M155" s="63"/>
      <c r="N155" s="63"/>
      <c r="O155" s="63">
        <f>'SWR time series'!A151</f>
        <v>1</v>
      </c>
      <c r="P155" s="63">
        <f>'SWR time series'!B151</f>
        <v>1883</v>
      </c>
      <c r="Q155" s="70">
        <f>'StockBond Returns'!M149</f>
        <v>15.39266404</v>
      </c>
      <c r="R155" s="70">
        <f ca="1">'SWR time series'!F151</f>
        <v>2.8070300297690354</v>
      </c>
      <c r="S155" s="70">
        <f t="shared" ref="S155:T155" ca="1" si="231">IF( AND($Q155&gt;S$10,$Q155&lt;=S$11),$R155,"")</f>
        <v>2.8070300297690354</v>
      </c>
      <c r="T155" t="str">
        <f t="shared" si="231"/>
        <v/>
      </c>
    </row>
    <row r="156" spans="1:20" ht="13" hidden="1" x14ac:dyDescent="0.15">
      <c r="A156" s="142"/>
      <c r="B156" s="144"/>
      <c r="F156" s="63"/>
      <c r="G156" s="63"/>
      <c r="H156" s="63"/>
      <c r="I156" s="63"/>
      <c r="J156" s="63"/>
      <c r="K156" s="63"/>
      <c r="L156" s="63"/>
      <c r="M156" s="63"/>
      <c r="N156" s="63"/>
      <c r="O156" s="63">
        <f>'SWR time series'!A152</f>
        <v>2</v>
      </c>
      <c r="P156" s="63">
        <f>'SWR time series'!B152</f>
        <v>1883</v>
      </c>
      <c r="Q156" s="70">
        <f>'StockBond Returns'!M150</f>
        <v>15.294176390000001</v>
      </c>
      <c r="R156" s="70">
        <f ca="1">'SWR time series'!F152</f>
        <v>2.8441213110922172</v>
      </c>
      <c r="S156" s="70">
        <f t="shared" ref="S156:T156" ca="1" si="232">IF( AND($Q156&gt;S$10,$Q156&lt;=S$11),$R156,"")</f>
        <v>2.8441213110922172</v>
      </c>
      <c r="T156" t="str">
        <f t="shared" si="232"/>
        <v/>
      </c>
    </row>
    <row r="157" spans="1:20" ht="13" hidden="1" x14ac:dyDescent="0.15">
      <c r="A157" s="142"/>
      <c r="B157" s="144"/>
      <c r="F157" s="63"/>
      <c r="G157" s="63"/>
      <c r="H157" s="63"/>
      <c r="I157" s="63"/>
      <c r="J157" s="63"/>
      <c r="K157" s="63"/>
      <c r="L157" s="63"/>
      <c r="M157" s="63"/>
      <c r="N157" s="63"/>
      <c r="O157" s="63">
        <f>'SWR time series'!A153</f>
        <v>3</v>
      </c>
      <c r="P157" s="63">
        <f>'SWR time series'!B153</f>
        <v>1883</v>
      </c>
      <c r="Q157" s="70">
        <f>'StockBond Returns'!M151</f>
        <v>14.76356593</v>
      </c>
      <c r="R157" s="70">
        <f ca="1">'SWR time series'!F153</f>
        <v>3.0957714370000593</v>
      </c>
      <c r="S157" s="70">
        <f t="shared" ref="S157:T157" ca="1" si="233">IF( AND($Q157&gt;S$10,$Q157&lt;=S$11),$R157,"")</f>
        <v>3.0957714370000593</v>
      </c>
      <c r="T157" t="str">
        <f t="shared" si="233"/>
        <v/>
      </c>
    </row>
    <row r="158" spans="1:20" ht="13" hidden="1" x14ac:dyDescent="0.15">
      <c r="A158" s="142"/>
      <c r="B158" s="144"/>
      <c r="F158" s="63"/>
      <c r="G158" s="63"/>
      <c r="H158" s="63"/>
      <c r="I158" s="63"/>
      <c r="J158" s="63"/>
      <c r="K158" s="63"/>
      <c r="L158" s="63"/>
      <c r="M158" s="63"/>
      <c r="N158" s="63"/>
      <c r="O158" s="63">
        <f>'SWR time series'!A154</f>
        <v>4</v>
      </c>
      <c r="P158" s="63">
        <f>'SWR time series'!B154</f>
        <v>1883</v>
      </c>
      <c r="Q158" s="70">
        <f>'StockBond Returns'!M152</f>
        <v>15.06931563</v>
      </c>
      <c r="R158" s="70">
        <f ca="1">'SWR time series'!F154</f>
        <v>3.1434764652457368</v>
      </c>
      <c r="S158" s="70">
        <f t="shared" ref="S158:T158" ca="1" si="234">IF( AND($Q158&gt;S$10,$Q158&lt;=S$11),$R158,"")</f>
        <v>3.1434764652457368</v>
      </c>
      <c r="T158" t="str">
        <f t="shared" si="234"/>
        <v/>
      </c>
    </row>
    <row r="159" spans="1:20" ht="13" hidden="1" x14ac:dyDescent="0.15">
      <c r="A159" s="142"/>
      <c r="B159" s="144"/>
      <c r="F159" s="63"/>
      <c r="G159" s="63"/>
      <c r="H159" s="63"/>
      <c r="I159" s="63"/>
      <c r="J159" s="63"/>
      <c r="K159" s="63"/>
      <c r="L159" s="63"/>
      <c r="M159" s="63"/>
      <c r="N159" s="63"/>
      <c r="O159" s="63">
        <f>'SWR time series'!A155</f>
        <v>5</v>
      </c>
      <c r="P159" s="63">
        <f>'SWR time series'!B155</f>
        <v>1883</v>
      </c>
      <c r="Q159" s="70">
        <f>'StockBond Returns'!M153</f>
        <v>15.51187086</v>
      </c>
      <c r="R159" s="70">
        <f ca="1">'SWR time series'!F155</f>
        <v>2.9543312929316956</v>
      </c>
      <c r="S159" s="70">
        <f t="shared" ref="S159:T159" ca="1" si="235">IF( AND($Q159&gt;S$10,$Q159&lt;=S$11),$R159,"")</f>
        <v>2.9543312929316956</v>
      </c>
      <c r="T159" t="str">
        <f t="shared" si="235"/>
        <v/>
      </c>
    </row>
    <row r="160" spans="1:20" ht="13" hidden="1" x14ac:dyDescent="0.15">
      <c r="A160" s="142"/>
      <c r="B160" s="144"/>
      <c r="F160" s="63"/>
      <c r="G160" s="63"/>
      <c r="H160" s="63"/>
      <c r="I160" s="63"/>
      <c r="J160" s="63"/>
      <c r="K160" s="63"/>
      <c r="L160" s="63"/>
      <c r="M160" s="63"/>
      <c r="N160" s="63"/>
      <c r="O160" s="63">
        <f>'SWR time series'!A156</f>
        <v>6</v>
      </c>
      <c r="P160" s="63">
        <f>'SWR time series'!B156</f>
        <v>1883</v>
      </c>
      <c r="Q160" s="70">
        <f>'StockBond Returns'!M154</f>
        <v>15.33390296</v>
      </c>
      <c r="R160" s="70">
        <f ca="1">'SWR time series'!F156</f>
        <v>3.0160678241843293</v>
      </c>
      <c r="S160" s="70">
        <f t="shared" ref="S160:T160" ca="1" si="236">IF( AND($Q160&gt;S$10,$Q160&lt;=S$11),$R160,"")</f>
        <v>3.0160678241843293</v>
      </c>
      <c r="T160" t="str">
        <f t="shared" si="236"/>
        <v/>
      </c>
    </row>
    <row r="161" spans="1:20" ht="13" hidden="1" x14ac:dyDescent="0.15">
      <c r="A161" s="142"/>
      <c r="B161" s="144"/>
      <c r="F161" s="63"/>
      <c r="G161" s="63"/>
      <c r="H161" s="63"/>
      <c r="I161" s="63"/>
      <c r="J161" s="63"/>
      <c r="K161" s="63"/>
      <c r="L161" s="63"/>
      <c r="M161" s="63"/>
      <c r="N161" s="63"/>
      <c r="O161" s="63">
        <f>'SWR time series'!A157</f>
        <v>7</v>
      </c>
      <c r="P161" s="63">
        <f>'SWR time series'!B157</f>
        <v>1883</v>
      </c>
      <c r="Q161" s="70">
        <f>'StockBond Returns'!M155</f>
        <v>15.93481261</v>
      </c>
      <c r="R161" s="70">
        <f ca="1">'SWR time series'!F157</f>
        <v>2.5679327963830003</v>
      </c>
      <c r="S161" s="70">
        <f t="shared" ref="S161:T161" ca="1" si="237">IF( AND($Q161&gt;S$10,$Q161&lt;=S$11),$R161,"")</f>
        <v>2.5679327963830003</v>
      </c>
      <c r="T161" t="str">
        <f t="shared" si="237"/>
        <v/>
      </c>
    </row>
    <row r="162" spans="1:20" ht="13" hidden="1" x14ac:dyDescent="0.15">
      <c r="A162" s="142"/>
      <c r="B162" s="144"/>
      <c r="F162" s="63"/>
      <c r="G162" s="63"/>
      <c r="H162" s="63"/>
      <c r="I162" s="63"/>
      <c r="J162" s="63"/>
      <c r="K162" s="63"/>
      <c r="L162" s="63"/>
      <c r="M162" s="63"/>
      <c r="N162" s="63"/>
      <c r="O162" s="63">
        <f>'SWR time series'!A158</f>
        <v>8</v>
      </c>
      <c r="P162" s="63">
        <f>'SWR time series'!B158</f>
        <v>1883</v>
      </c>
      <c r="Q162" s="70">
        <f>'StockBond Returns'!M156</f>
        <v>15.954628230000001</v>
      </c>
      <c r="R162" s="70">
        <f ca="1">'SWR time series'!F158</f>
        <v>2.5274927303174826</v>
      </c>
      <c r="S162" s="70">
        <f t="shared" ref="S162:T162" ca="1" si="238">IF( AND($Q162&gt;S$10,$Q162&lt;=S$11),$R162,"")</f>
        <v>2.5274927303174826</v>
      </c>
      <c r="T162" t="str">
        <f t="shared" si="238"/>
        <v/>
      </c>
    </row>
    <row r="163" spans="1:20" ht="13" hidden="1" x14ac:dyDescent="0.15">
      <c r="A163" s="142"/>
      <c r="B163" s="144"/>
      <c r="F163" s="63"/>
      <c r="G163" s="63"/>
      <c r="H163" s="63"/>
      <c r="I163" s="63"/>
      <c r="J163" s="63"/>
      <c r="K163" s="63"/>
      <c r="L163" s="63"/>
      <c r="M163" s="63"/>
      <c r="N163" s="63"/>
      <c r="O163" s="63">
        <f>'SWR time series'!A159</f>
        <v>9</v>
      </c>
      <c r="P163" s="63">
        <f>'SWR time series'!B159</f>
        <v>1883</v>
      </c>
      <c r="Q163" s="70">
        <f>'StockBond Returns'!M157</f>
        <v>15.19958909</v>
      </c>
      <c r="R163" s="70">
        <f ca="1">'SWR time series'!F159</f>
        <v>3.0109969056908596</v>
      </c>
      <c r="S163" s="70">
        <f t="shared" ref="S163:T163" ca="1" si="239">IF( AND($Q163&gt;S$10,$Q163&lt;=S$11),$R163,"")</f>
        <v>3.0109969056908596</v>
      </c>
      <c r="T163" t="str">
        <f t="shared" si="239"/>
        <v/>
      </c>
    </row>
    <row r="164" spans="1:20" ht="13" hidden="1" x14ac:dyDescent="0.15">
      <c r="A164" s="142"/>
      <c r="B164" s="144"/>
      <c r="F164" s="63"/>
      <c r="G164" s="63"/>
      <c r="H164" s="63"/>
      <c r="I164" s="63"/>
      <c r="J164" s="63"/>
      <c r="K164" s="63"/>
      <c r="L164" s="63"/>
      <c r="M164" s="63"/>
      <c r="N164" s="63"/>
      <c r="O164" s="63">
        <f>'SWR time series'!A160</f>
        <v>10</v>
      </c>
      <c r="P164" s="63">
        <f>'SWR time series'!B160</f>
        <v>1883</v>
      </c>
      <c r="Q164" s="70">
        <f>'StockBond Returns'!M158</f>
        <v>15.503378420000001</v>
      </c>
      <c r="R164" s="70">
        <f ca="1">'SWR time series'!F160</f>
        <v>2.810020985372967</v>
      </c>
      <c r="S164" s="70">
        <f t="shared" ref="S164:T164" ca="1" si="240">IF( AND($Q164&gt;S$10,$Q164&lt;=S$11),$R164,"")</f>
        <v>2.810020985372967</v>
      </c>
      <c r="T164" t="str">
        <f t="shared" si="240"/>
        <v/>
      </c>
    </row>
    <row r="165" spans="1:20" ht="13" hidden="1" x14ac:dyDescent="0.15">
      <c r="A165" s="142"/>
      <c r="B165" s="144"/>
      <c r="F165" s="63"/>
      <c r="G165" s="63"/>
      <c r="H165" s="63"/>
      <c r="I165" s="63"/>
      <c r="J165" s="63"/>
      <c r="K165" s="63"/>
      <c r="L165" s="63"/>
      <c r="M165" s="63"/>
      <c r="N165" s="63"/>
      <c r="O165" s="63">
        <f>'SWR time series'!A161</f>
        <v>11</v>
      </c>
      <c r="P165" s="63">
        <f>'SWR time series'!B161</f>
        <v>1883</v>
      </c>
      <c r="Q165" s="70">
        <f>'StockBond Returns'!M159</f>
        <v>15.05896471</v>
      </c>
      <c r="R165" s="70">
        <f ca="1">'SWR time series'!F161</f>
        <v>3.055528059188128</v>
      </c>
      <c r="S165" s="70">
        <f t="shared" ref="S165:T165" ca="1" si="241">IF( AND($Q165&gt;S$10,$Q165&lt;=S$11),$R165,"")</f>
        <v>3.055528059188128</v>
      </c>
      <c r="T165" t="str">
        <f t="shared" si="241"/>
        <v/>
      </c>
    </row>
    <row r="166" spans="1:20" ht="13" hidden="1" x14ac:dyDescent="0.15">
      <c r="A166" s="142"/>
      <c r="B166" s="144"/>
      <c r="F166" s="63"/>
      <c r="G166" s="63"/>
      <c r="H166" s="63"/>
      <c r="I166" s="63"/>
      <c r="J166" s="63"/>
      <c r="K166" s="63"/>
      <c r="L166" s="63"/>
      <c r="M166" s="63"/>
      <c r="N166" s="63"/>
      <c r="O166" s="63">
        <f>'SWR time series'!A162</f>
        <v>12</v>
      </c>
      <c r="P166" s="63">
        <f>'SWR time series'!B162</f>
        <v>1883</v>
      </c>
      <c r="Q166" s="70">
        <f>'StockBond Returns'!M160</f>
        <v>15.40398512</v>
      </c>
      <c r="R166" s="70">
        <f ca="1">'SWR time series'!F162</f>
        <v>3.0688146423577969</v>
      </c>
      <c r="S166" s="70">
        <f t="shared" ref="S166:T166" ca="1" si="242">IF( AND($Q166&gt;S$10,$Q166&lt;=S$11),$R166,"")</f>
        <v>3.0688146423577969</v>
      </c>
      <c r="T166" t="str">
        <f t="shared" si="242"/>
        <v/>
      </c>
    </row>
    <row r="167" spans="1:20" ht="13" hidden="1" x14ac:dyDescent="0.15">
      <c r="A167" s="142"/>
      <c r="B167" s="144"/>
      <c r="F167" s="63"/>
      <c r="G167" s="63"/>
      <c r="H167" s="63"/>
      <c r="I167" s="63"/>
      <c r="J167" s="63"/>
      <c r="K167" s="63"/>
      <c r="L167" s="63"/>
      <c r="M167" s="63"/>
      <c r="N167" s="63"/>
      <c r="O167" s="63">
        <f>'SWR time series'!A163</f>
        <v>1</v>
      </c>
      <c r="P167" s="63">
        <f>'SWR time series'!B163</f>
        <v>1884</v>
      </c>
      <c r="Q167" s="70">
        <f>'StockBond Returns'!M161</f>
        <v>14.91481523</v>
      </c>
      <c r="R167" s="70">
        <f ca="1">'SWR time series'!F163</f>
        <v>3.3471672538846651</v>
      </c>
      <c r="S167" s="70">
        <f t="shared" ref="S167:T167" ca="1" si="243">IF( AND($Q167&gt;S$10,$Q167&lt;=S$11),$R167,"")</f>
        <v>3.3471672538846651</v>
      </c>
      <c r="T167" t="str">
        <f t="shared" si="243"/>
        <v/>
      </c>
    </row>
    <row r="168" spans="1:20" ht="13" hidden="1" x14ac:dyDescent="0.15">
      <c r="A168" s="142"/>
      <c r="B168" s="144"/>
      <c r="F168" s="63"/>
      <c r="G168" s="63"/>
      <c r="H168" s="63"/>
      <c r="I168" s="63"/>
      <c r="J168" s="63"/>
      <c r="K168" s="63"/>
      <c r="L168" s="63"/>
      <c r="M168" s="63"/>
      <c r="N168" s="63"/>
      <c r="O168" s="63">
        <f>'SWR time series'!A164</f>
        <v>2</v>
      </c>
      <c r="P168" s="63">
        <f>'SWR time series'!B164</f>
        <v>1884</v>
      </c>
      <c r="Q168" s="70">
        <f>'StockBond Returns'!M162</f>
        <v>14.446753019999999</v>
      </c>
      <c r="R168" s="70">
        <f ca="1">'SWR time series'!F164</f>
        <v>3.7674166863103444</v>
      </c>
      <c r="S168" s="70">
        <f t="shared" ref="S168:T168" ca="1" si="244">IF( AND($Q168&gt;S$10,$Q168&lt;=S$11),$R168,"")</f>
        <v>3.7674166863103444</v>
      </c>
      <c r="T168" t="str">
        <f t="shared" si="244"/>
        <v/>
      </c>
    </row>
    <row r="169" spans="1:20" ht="13" hidden="1" x14ac:dyDescent="0.15">
      <c r="A169" s="142"/>
      <c r="B169" s="144"/>
      <c r="F169" s="63"/>
      <c r="G169" s="63"/>
      <c r="H169" s="63"/>
      <c r="I169" s="63"/>
      <c r="J169" s="63"/>
      <c r="K169" s="63"/>
      <c r="L169" s="63"/>
      <c r="M169" s="63"/>
      <c r="N169" s="63"/>
      <c r="O169" s="63">
        <f>'SWR time series'!A165</f>
        <v>3</v>
      </c>
      <c r="P169" s="63">
        <f>'SWR time series'!B165</f>
        <v>1884</v>
      </c>
      <c r="Q169" s="70">
        <f>'StockBond Returns'!M163</f>
        <v>14.810969760000001</v>
      </c>
      <c r="R169" s="70">
        <f ca="1">'SWR time series'!F165</f>
        <v>3.5023292010466438</v>
      </c>
      <c r="S169" s="70">
        <f t="shared" ref="S169:T169" ca="1" si="245">IF( AND($Q169&gt;S$10,$Q169&lt;=S$11),$R169,"")</f>
        <v>3.5023292010466438</v>
      </c>
      <c r="T169" t="str">
        <f t="shared" si="245"/>
        <v/>
      </c>
    </row>
    <row r="170" spans="1:20" ht="13" hidden="1" x14ac:dyDescent="0.15">
      <c r="A170" s="142"/>
      <c r="B170" s="144"/>
      <c r="F170" s="63"/>
      <c r="G170" s="63"/>
      <c r="H170" s="63"/>
      <c r="I170" s="63"/>
      <c r="J170" s="63"/>
      <c r="K170" s="63"/>
      <c r="L170" s="63"/>
      <c r="M170" s="63"/>
      <c r="N170" s="63"/>
      <c r="O170" s="63">
        <f>'SWR time series'!A166</f>
        <v>4</v>
      </c>
      <c r="P170" s="63">
        <f>'SWR time series'!B166</f>
        <v>1884</v>
      </c>
      <c r="Q170" s="70">
        <f>'StockBond Returns'!M164</f>
        <v>14.727404269999999</v>
      </c>
      <c r="R170" s="70">
        <f ca="1">'SWR time series'!F166</f>
        <v>3.5361717735831224</v>
      </c>
      <c r="S170" s="70">
        <f t="shared" ref="S170:T170" ca="1" si="246">IF( AND($Q170&gt;S$10,$Q170&lt;=S$11),$R170,"")</f>
        <v>3.5361717735831224</v>
      </c>
      <c r="T170" t="str">
        <f t="shared" si="246"/>
        <v/>
      </c>
    </row>
    <row r="171" spans="1:20" ht="13" hidden="1" x14ac:dyDescent="0.15">
      <c r="A171" s="142"/>
      <c r="B171" s="144"/>
      <c r="F171" s="63"/>
      <c r="G171" s="63"/>
      <c r="H171" s="63"/>
      <c r="I171" s="63"/>
      <c r="J171" s="63"/>
      <c r="K171" s="63"/>
      <c r="L171" s="63"/>
      <c r="M171" s="63"/>
      <c r="N171" s="63"/>
      <c r="O171" s="63">
        <f>'SWR time series'!A167</f>
        <v>5</v>
      </c>
      <c r="P171" s="63">
        <f>'SWR time series'!B167</f>
        <v>1884</v>
      </c>
      <c r="Q171" s="70">
        <f>'StockBond Returns'!M165</f>
        <v>14.425788280000001</v>
      </c>
      <c r="R171" s="70">
        <f ca="1">'SWR time series'!F167</f>
        <v>3.7312568855407466</v>
      </c>
      <c r="S171" s="70">
        <f t="shared" ref="S171:T171" ca="1" si="247">IF( AND($Q171&gt;S$10,$Q171&lt;=S$11),$R171,"")</f>
        <v>3.7312568855407466</v>
      </c>
      <c r="T171" t="str">
        <f t="shared" si="247"/>
        <v/>
      </c>
    </row>
    <row r="172" spans="1:20" ht="13" hidden="1" x14ac:dyDescent="0.15">
      <c r="A172" s="142"/>
      <c r="B172" s="144"/>
      <c r="F172" s="63"/>
      <c r="G172" s="63"/>
      <c r="H172" s="63"/>
      <c r="I172" s="63"/>
      <c r="J172" s="63"/>
      <c r="K172" s="63"/>
      <c r="L172" s="63"/>
      <c r="M172" s="63"/>
      <c r="N172" s="63"/>
      <c r="O172" s="63">
        <f>'SWR time series'!A168</f>
        <v>6</v>
      </c>
      <c r="P172" s="63">
        <f>'SWR time series'!B168</f>
        <v>1884</v>
      </c>
      <c r="Q172" s="70">
        <f>'StockBond Returns'!M166</f>
        <v>13.46591903</v>
      </c>
      <c r="R172" s="70">
        <f ca="1">'SWR time series'!F168</f>
        <v>4.1898439440871282</v>
      </c>
      <c r="S172" s="70">
        <f t="shared" ref="S172:T172" ca="1" si="248">IF( AND($Q172&gt;S$10,$Q172&lt;=S$11),$R172,"")</f>
        <v>4.1898439440871282</v>
      </c>
      <c r="T172" t="str">
        <f t="shared" si="248"/>
        <v/>
      </c>
    </row>
    <row r="173" spans="1:20" ht="13" hidden="1" x14ac:dyDescent="0.15">
      <c r="A173" s="142"/>
      <c r="B173" s="144"/>
      <c r="F173" s="63"/>
      <c r="G173" s="63"/>
      <c r="H173" s="63"/>
      <c r="I173" s="63"/>
      <c r="J173" s="63"/>
      <c r="K173" s="63"/>
      <c r="L173" s="63"/>
      <c r="M173" s="63"/>
      <c r="N173" s="63"/>
      <c r="O173" s="63">
        <f>'SWR time series'!A169</f>
        <v>7</v>
      </c>
      <c r="P173" s="63">
        <f>'SWR time series'!B169</f>
        <v>1884</v>
      </c>
      <c r="Q173" s="70">
        <f>'StockBond Returns'!M167</f>
        <v>12.917873370000001</v>
      </c>
      <c r="R173" s="70">
        <f ca="1">'SWR time series'!F169</f>
        <v>4.9457776926723014</v>
      </c>
      <c r="S173" s="70">
        <f t="shared" ref="S173:T173" ca="1" si="249">IF( AND($Q173&gt;S$10,$Q173&lt;=S$11),$R173,"")</f>
        <v>4.9457776926723014</v>
      </c>
      <c r="T173" t="str">
        <f t="shared" si="249"/>
        <v/>
      </c>
    </row>
    <row r="174" spans="1:20" ht="13" hidden="1" x14ac:dyDescent="0.15">
      <c r="A174" s="142"/>
      <c r="B174" s="144"/>
      <c r="F174" s="63"/>
      <c r="G174" s="63"/>
      <c r="H174" s="63"/>
      <c r="I174" s="63"/>
      <c r="J174" s="63"/>
      <c r="K174" s="63"/>
      <c r="L174" s="63"/>
      <c r="M174" s="63"/>
      <c r="N174" s="63"/>
      <c r="O174" s="63">
        <f>'SWR time series'!A170</f>
        <v>8</v>
      </c>
      <c r="P174" s="63">
        <f>'SWR time series'!B170</f>
        <v>1884</v>
      </c>
      <c r="Q174" s="70">
        <f>'StockBond Returns'!M168</f>
        <v>13.055045249999999</v>
      </c>
      <c r="R174" s="70">
        <f ca="1">'SWR time series'!F170</f>
        <v>4.8965697707645202</v>
      </c>
      <c r="S174" s="70">
        <f t="shared" ref="S174:T174" ca="1" si="250">IF( AND($Q174&gt;S$10,$Q174&lt;=S$11),$R174,"")</f>
        <v>4.8965697707645202</v>
      </c>
      <c r="T174" t="str">
        <f t="shared" si="250"/>
        <v/>
      </c>
    </row>
    <row r="175" spans="1:20" ht="13" hidden="1" x14ac:dyDescent="0.15">
      <c r="A175" s="142"/>
      <c r="B175" s="144"/>
      <c r="F175" s="63"/>
      <c r="G175" s="63"/>
      <c r="H175" s="63"/>
      <c r="I175" s="63"/>
      <c r="J175" s="63"/>
      <c r="K175" s="63"/>
      <c r="L175" s="63"/>
      <c r="M175" s="63"/>
      <c r="N175" s="63"/>
      <c r="O175" s="63">
        <f>'SWR time series'!A171</f>
        <v>9</v>
      </c>
      <c r="P175" s="63">
        <f>'SWR time series'!B171</f>
        <v>1884</v>
      </c>
      <c r="Q175" s="70">
        <f>'StockBond Returns'!M169</f>
        <v>13.88846865</v>
      </c>
      <c r="R175" s="70">
        <f ca="1">'SWR time series'!F171</f>
        <v>4.5408628410197007</v>
      </c>
      <c r="S175" s="70">
        <f t="shared" ref="S175:T175" ca="1" si="251">IF( AND($Q175&gt;S$10,$Q175&lt;=S$11),$R175,"")</f>
        <v>4.5408628410197007</v>
      </c>
      <c r="T175" t="str">
        <f t="shared" si="251"/>
        <v/>
      </c>
    </row>
    <row r="176" spans="1:20" ht="13" hidden="1" x14ac:dyDescent="0.15">
      <c r="A176" s="142"/>
      <c r="B176" s="144"/>
      <c r="F176" s="63"/>
      <c r="G176" s="63"/>
      <c r="H176" s="63"/>
      <c r="I176" s="63"/>
      <c r="J176" s="63"/>
      <c r="K176" s="63"/>
      <c r="L176" s="63"/>
      <c r="M176" s="63"/>
      <c r="N176" s="63"/>
      <c r="O176" s="63">
        <f>'SWR time series'!A172</f>
        <v>10</v>
      </c>
      <c r="P176" s="63">
        <f>'SWR time series'!B172</f>
        <v>1884</v>
      </c>
      <c r="Q176" s="70">
        <f>'StockBond Returns'!M170</f>
        <v>13.56353788</v>
      </c>
      <c r="R176" s="70">
        <f ca="1">'SWR time series'!F172</f>
        <v>4.5604939269002269</v>
      </c>
      <c r="S176" s="70">
        <f t="shared" ref="S176:T176" ca="1" si="252">IF( AND($Q176&gt;S$10,$Q176&lt;=S$11),$R176,"")</f>
        <v>4.5604939269002269</v>
      </c>
      <c r="T176" t="str">
        <f t="shared" si="252"/>
        <v/>
      </c>
    </row>
    <row r="177" spans="1:20" ht="13" hidden="1" x14ac:dyDescent="0.15">
      <c r="A177" s="142"/>
      <c r="B177" s="144"/>
      <c r="F177" s="63"/>
      <c r="G177" s="63"/>
      <c r="H177" s="63"/>
      <c r="I177" s="63"/>
      <c r="J177" s="63"/>
      <c r="K177" s="63"/>
      <c r="L177" s="63"/>
      <c r="M177" s="63"/>
      <c r="N177" s="63"/>
      <c r="O177" s="63">
        <f>'SWR time series'!A173</f>
        <v>11</v>
      </c>
      <c r="P177" s="63">
        <f>'SWR time series'!B173</f>
        <v>1884</v>
      </c>
      <c r="Q177" s="70">
        <f>'StockBond Returns'!M171</f>
        <v>13.269962899999999</v>
      </c>
      <c r="R177" s="70">
        <f ca="1">'SWR time series'!F173</f>
        <v>4.0385922696929359</v>
      </c>
      <c r="S177" s="70">
        <f t="shared" ref="S177:T177" ca="1" si="253">IF( AND($Q177&gt;S$10,$Q177&lt;=S$11),$R177,"")</f>
        <v>4.0385922696929359</v>
      </c>
      <c r="T177" t="str">
        <f t="shared" si="253"/>
        <v/>
      </c>
    </row>
    <row r="178" spans="1:20" ht="13" hidden="1" x14ac:dyDescent="0.15">
      <c r="A178" s="142"/>
      <c r="B178" s="144"/>
      <c r="F178" s="63"/>
      <c r="G178" s="63"/>
      <c r="H178" s="63"/>
      <c r="I178" s="63"/>
      <c r="J178" s="63"/>
      <c r="K178" s="63"/>
      <c r="L178" s="63"/>
      <c r="M178" s="63"/>
      <c r="N178" s="63"/>
      <c r="O178" s="63">
        <f>'SWR time series'!A174</f>
        <v>12</v>
      </c>
      <c r="P178" s="63">
        <f>'SWR time series'!B174</f>
        <v>1884</v>
      </c>
      <c r="Q178" s="70">
        <f>'StockBond Returns'!M172</f>
        <v>13.31024874</v>
      </c>
      <c r="R178" s="70">
        <f ca="1">'SWR time series'!F174</f>
        <v>3.540842634597972</v>
      </c>
      <c r="S178" s="70">
        <f t="shared" ref="S178:T178" ca="1" si="254">IF( AND($Q178&gt;S$10,$Q178&lt;=S$11),$R178,"")</f>
        <v>3.540842634597972</v>
      </c>
      <c r="T178" t="str">
        <f t="shared" si="254"/>
        <v/>
      </c>
    </row>
    <row r="179" spans="1:20" ht="13" hidden="1" x14ac:dyDescent="0.15">
      <c r="A179" s="142"/>
      <c r="B179" s="144"/>
      <c r="F179" s="63"/>
      <c r="G179" s="63"/>
      <c r="H179" s="63"/>
      <c r="I179" s="63"/>
      <c r="J179" s="63"/>
      <c r="K179" s="63"/>
      <c r="L179" s="63"/>
      <c r="M179" s="63"/>
      <c r="N179" s="63"/>
      <c r="O179" s="63">
        <f>'SWR time series'!A175</f>
        <v>1</v>
      </c>
      <c r="P179" s="63">
        <f>'SWR time series'!B175</f>
        <v>1885</v>
      </c>
      <c r="Q179" s="70">
        <f>'StockBond Returns'!M173</f>
        <v>13.430745249999999</v>
      </c>
      <c r="R179" s="70">
        <f ca="1">'SWR time series'!F175</f>
        <v>3.5066223164370154</v>
      </c>
      <c r="S179" s="70">
        <f t="shared" ref="S179:T179" ca="1" si="255">IF( AND($Q179&gt;S$10,$Q179&lt;=S$11),$R179,"")</f>
        <v>3.5066223164370154</v>
      </c>
      <c r="T179" t="str">
        <f t="shared" si="255"/>
        <v/>
      </c>
    </row>
    <row r="180" spans="1:20" ht="13" hidden="1" x14ac:dyDescent="0.15">
      <c r="A180" s="142"/>
      <c r="B180" s="144"/>
      <c r="F180" s="63"/>
      <c r="G180" s="63"/>
      <c r="H180" s="63"/>
      <c r="I180" s="63"/>
      <c r="J180" s="63"/>
      <c r="K180" s="63"/>
      <c r="L180" s="63"/>
      <c r="M180" s="63"/>
      <c r="N180" s="63"/>
      <c r="O180" s="63">
        <f>'SWR time series'!A176</f>
        <v>2</v>
      </c>
      <c r="P180" s="63">
        <f>'SWR time series'!B176</f>
        <v>1885</v>
      </c>
      <c r="Q180" s="70">
        <f>'StockBond Returns'!M174</f>
        <v>13.129817429999999</v>
      </c>
      <c r="R180" s="70">
        <f ca="1">'SWR time series'!F176</f>
        <v>3.9094215415031481</v>
      </c>
      <c r="S180" s="70">
        <f t="shared" ref="S180:T180" ca="1" si="256">IF( AND($Q180&gt;S$10,$Q180&lt;=S$11),$R180,"")</f>
        <v>3.9094215415031481</v>
      </c>
      <c r="T180" t="str">
        <f t="shared" si="256"/>
        <v/>
      </c>
    </row>
    <row r="181" spans="1:20" ht="13" hidden="1" x14ac:dyDescent="0.15">
      <c r="A181" s="142"/>
      <c r="B181" s="144"/>
      <c r="F181" s="63"/>
      <c r="G181" s="63"/>
      <c r="H181" s="63"/>
      <c r="I181" s="63"/>
      <c r="J181" s="63"/>
      <c r="K181" s="63"/>
      <c r="L181" s="63"/>
      <c r="M181" s="63"/>
      <c r="N181" s="63"/>
      <c r="O181" s="63">
        <f>'SWR time series'!A177</f>
        <v>3</v>
      </c>
      <c r="P181" s="63">
        <f>'SWR time series'!B177</f>
        <v>1885</v>
      </c>
      <c r="Q181" s="70">
        <f>'StockBond Returns'!M175</f>
        <v>13.384817590000001</v>
      </c>
      <c r="R181" s="70">
        <f ca="1">'SWR time series'!F177</f>
        <v>3.8542974595085147</v>
      </c>
      <c r="S181" s="70">
        <f t="shared" ref="S181:T181" ca="1" si="257">IF( AND($Q181&gt;S$10,$Q181&lt;=S$11),$R181,"")</f>
        <v>3.8542974595085147</v>
      </c>
      <c r="T181" t="str">
        <f t="shared" si="257"/>
        <v/>
      </c>
    </row>
    <row r="182" spans="1:20" ht="13" hidden="1" x14ac:dyDescent="0.15">
      <c r="A182" s="142"/>
      <c r="B182" s="144"/>
      <c r="F182" s="63"/>
      <c r="G182" s="63"/>
      <c r="H182" s="63"/>
      <c r="I182" s="63"/>
      <c r="J182" s="63"/>
      <c r="K182" s="63"/>
      <c r="L182" s="63"/>
      <c r="M182" s="63"/>
      <c r="N182" s="63"/>
      <c r="O182" s="63">
        <f>'SWR time series'!A178</f>
        <v>4</v>
      </c>
      <c r="P182" s="63">
        <f>'SWR time series'!B178</f>
        <v>1885</v>
      </c>
      <c r="Q182" s="70">
        <f>'StockBond Returns'!M176</f>
        <v>13.734194090000001</v>
      </c>
      <c r="R182" s="70">
        <f ca="1">'SWR time series'!F178</f>
        <v>3.8019712637513958</v>
      </c>
      <c r="S182" s="70">
        <f t="shared" ref="S182:T182" ca="1" si="258">IF( AND($Q182&gt;S$10,$Q182&lt;=S$11),$R182,"")</f>
        <v>3.8019712637513958</v>
      </c>
      <c r="T182" t="str">
        <f t="shared" si="258"/>
        <v/>
      </c>
    </row>
    <row r="183" spans="1:20" ht="13" hidden="1" x14ac:dyDescent="0.15">
      <c r="A183" s="142"/>
      <c r="B183" s="144"/>
      <c r="F183" s="63"/>
      <c r="G183" s="63"/>
      <c r="H183" s="63"/>
      <c r="I183" s="63"/>
      <c r="J183" s="63"/>
      <c r="K183" s="63"/>
      <c r="L183" s="63"/>
      <c r="M183" s="63"/>
      <c r="N183" s="63"/>
      <c r="O183" s="63">
        <f>'SWR time series'!A179</f>
        <v>5</v>
      </c>
      <c r="P183" s="63">
        <f>'SWR time series'!B179</f>
        <v>1885</v>
      </c>
      <c r="Q183" s="70">
        <f>'StockBond Returns'!M177</f>
        <v>13.548548540000001</v>
      </c>
      <c r="R183" s="70">
        <f ca="1">'SWR time series'!F179</f>
        <v>3.921525517194322</v>
      </c>
      <c r="S183" s="70">
        <f t="shared" ref="S183:T183" ca="1" si="259">IF( AND($Q183&gt;S$10,$Q183&lt;=S$11),$R183,"")</f>
        <v>3.921525517194322</v>
      </c>
      <c r="T183" t="str">
        <f t="shared" si="259"/>
        <v/>
      </c>
    </row>
    <row r="184" spans="1:20" ht="13" hidden="1" x14ac:dyDescent="0.15">
      <c r="A184" s="142"/>
      <c r="B184" s="144"/>
      <c r="F184" s="63"/>
      <c r="G184" s="63"/>
      <c r="H184" s="63"/>
      <c r="I184" s="63"/>
      <c r="J184" s="63"/>
      <c r="K184" s="63"/>
      <c r="L184" s="63"/>
      <c r="M184" s="63"/>
      <c r="N184" s="63"/>
      <c r="O184" s="63">
        <f>'SWR time series'!A180</f>
        <v>6</v>
      </c>
      <c r="P184" s="63">
        <f>'SWR time series'!B180</f>
        <v>1885</v>
      </c>
      <c r="Q184" s="70">
        <f>'StockBond Returns'!M178</f>
        <v>13.711371870000001</v>
      </c>
      <c r="R184" s="70">
        <f ca="1">'SWR time series'!F180</f>
        <v>3.7220803061392882</v>
      </c>
      <c r="S184" s="70">
        <f t="shared" ref="S184:T184" ca="1" si="260">IF( AND($Q184&gt;S$10,$Q184&lt;=S$11),$R184,"")</f>
        <v>3.7220803061392882</v>
      </c>
      <c r="T184" t="str">
        <f t="shared" si="260"/>
        <v/>
      </c>
    </row>
    <row r="185" spans="1:20" ht="13" hidden="1" x14ac:dyDescent="0.15">
      <c r="A185" s="142"/>
      <c r="B185" s="144"/>
      <c r="F185" s="63"/>
      <c r="G185" s="63"/>
      <c r="H185" s="63"/>
      <c r="I185" s="63"/>
      <c r="J185" s="63"/>
      <c r="K185" s="63"/>
      <c r="L185" s="63"/>
      <c r="M185" s="63"/>
      <c r="N185" s="63"/>
      <c r="O185" s="63">
        <f>'SWR time series'!A181</f>
        <v>7</v>
      </c>
      <c r="P185" s="63">
        <f>'SWR time series'!B181</f>
        <v>1885</v>
      </c>
      <c r="Q185" s="70">
        <f>'StockBond Returns'!M179</f>
        <v>13.97878437</v>
      </c>
      <c r="R185" s="70">
        <f ca="1">'SWR time series'!F181</f>
        <v>3.0607282693847013</v>
      </c>
      <c r="S185" s="70">
        <f t="shared" ref="S185:T185" ca="1" si="261">IF( AND($Q185&gt;S$10,$Q185&lt;=S$11),$R185,"")</f>
        <v>3.0607282693847013</v>
      </c>
      <c r="T185" t="str">
        <f t="shared" si="261"/>
        <v/>
      </c>
    </row>
    <row r="186" spans="1:20" ht="13" hidden="1" x14ac:dyDescent="0.15">
      <c r="A186" s="142"/>
      <c r="B186" s="144"/>
      <c r="F186" s="63"/>
      <c r="G186" s="63"/>
      <c r="H186" s="63"/>
      <c r="I186" s="63"/>
      <c r="J186" s="63"/>
      <c r="K186" s="63"/>
      <c r="L186" s="63"/>
      <c r="M186" s="63"/>
      <c r="N186" s="63"/>
      <c r="O186" s="63">
        <f>'SWR time series'!A182</f>
        <v>8</v>
      </c>
      <c r="P186" s="63">
        <f>'SWR time series'!B182</f>
        <v>1885</v>
      </c>
      <c r="Q186" s="70">
        <f>'StockBond Returns'!M180</f>
        <v>14.326658780000001</v>
      </c>
      <c r="R186" s="70">
        <f ca="1">'SWR time series'!F182</f>
        <v>3.0192607002178038</v>
      </c>
      <c r="S186" s="70">
        <f t="shared" ref="S186:T186" ca="1" si="262">IF( AND($Q186&gt;S$10,$Q186&lt;=S$11),$R186,"")</f>
        <v>3.0192607002178038</v>
      </c>
      <c r="T186" t="str">
        <f t="shared" si="262"/>
        <v/>
      </c>
    </row>
    <row r="187" spans="1:20" ht="13" hidden="1" x14ac:dyDescent="0.15">
      <c r="A187" s="142"/>
      <c r="B187" s="144"/>
      <c r="F187" s="63"/>
      <c r="G187" s="63"/>
      <c r="H187" s="63"/>
      <c r="I187" s="63"/>
      <c r="J187" s="63"/>
      <c r="K187" s="63"/>
      <c r="L187" s="63"/>
      <c r="M187" s="63"/>
      <c r="N187" s="63"/>
      <c r="O187" s="63">
        <f>'SWR time series'!A183</f>
        <v>9</v>
      </c>
      <c r="P187" s="63">
        <f>'SWR time series'!B183</f>
        <v>1885</v>
      </c>
      <c r="Q187" s="70">
        <f>'StockBond Returns'!M181</f>
        <v>15.1304108</v>
      </c>
      <c r="R187" s="70">
        <f ca="1">'SWR time series'!F183</f>
        <v>2.6226165351998718</v>
      </c>
      <c r="S187" s="70">
        <f t="shared" ref="S187:T187" ca="1" si="263">IF( AND($Q187&gt;S$10,$Q187&lt;=S$11),$R187,"")</f>
        <v>2.6226165351998718</v>
      </c>
      <c r="T187" t="str">
        <f t="shared" si="263"/>
        <v/>
      </c>
    </row>
    <row r="188" spans="1:20" ht="13" hidden="1" x14ac:dyDescent="0.15">
      <c r="A188" s="142"/>
      <c r="B188" s="144"/>
      <c r="F188" s="63"/>
      <c r="G188" s="63"/>
      <c r="H188" s="63"/>
      <c r="I188" s="63"/>
      <c r="J188" s="63"/>
      <c r="K188" s="63"/>
      <c r="L188" s="63"/>
      <c r="M188" s="63"/>
      <c r="N188" s="63"/>
      <c r="O188" s="63">
        <f>'SWR time series'!A184</f>
        <v>10</v>
      </c>
      <c r="P188" s="63">
        <f>'SWR time series'!B184</f>
        <v>1885</v>
      </c>
      <c r="Q188" s="70">
        <f>'StockBond Returns'!M182</f>
        <v>15.11628503</v>
      </c>
      <c r="R188" s="70">
        <f ca="1">'SWR time series'!F184</f>
        <v>2.3288610418164852</v>
      </c>
      <c r="S188" s="70">
        <f t="shared" ref="S188:T188" ca="1" si="264">IF( AND($Q188&gt;S$10,$Q188&lt;=S$11),$R188,"")</f>
        <v>2.3288610418164852</v>
      </c>
      <c r="T188" t="str">
        <f t="shared" si="264"/>
        <v/>
      </c>
    </row>
    <row r="189" spans="1:20" ht="13" hidden="1" x14ac:dyDescent="0.15">
      <c r="A189" s="142"/>
      <c r="B189" s="144"/>
      <c r="F189" s="63"/>
      <c r="G189" s="63"/>
      <c r="H189" s="63"/>
      <c r="I189" s="63"/>
      <c r="J189" s="63"/>
      <c r="K189" s="63"/>
      <c r="L189" s="63"/>
      <c r="M189" s="63"/>
      <c r="N189" s="63"/>
      <c r="O189" s="63">
        <f>'SWR time series'!A185</f>
        <v>11</v>
      </c>
      <c r="P189" s="63">
        <f>'SWR time series'!B185</f>
        <v>1885</v>
      </c>
      <c r="Q189" s="70">
        <f>'StockBond Returns'!M183</f>
        <v>15.99102396</v>
      </c>
      <c r="R189" s="70">
        <f ca="1">'SWR time series'!F185</f>
        <v>1.8303251166590604</v>
      </c>
      <c r="S189" s="70">
        <f t="shared" ref="S189:T189" ca="1" si="265">IF( AND($Q189&gt;S$10,$Q189&lt;=S$11),$R189,"")</f>
        <v>1.8303251166590604</v>
      </c>
      <c r="T189" t="str">
        <f t="shared" si="265"/>
        <v/>
      </c>
    </row>
    <row r="190" spans="1:20" ht="13" hidden="1" x14ac:dyDescent="0.15">
      <c r="A190" s="142"/>
      <c r="B190" s="144"/>
      <c r="F190" s="63"/>
      <c r="G190" s="63"/>
      <c r="H190" s="63"/>
      <c r="I190" s="63"/>
      <c r="J190" s="63"/>
      <c r="K190" s="63"/>
      <c r="L190" s="63"/>
      <c r="M190" s="63"/>
      <c r="N190" s="63"/>
      <c r="O190" s="63">
        <f>'SWR time series'!A186</f>
        <v>12</v>
      </c>
      <c r="P190" s="63">
        <f>'SWR time series'!B186</f>
        <v>1885</v>
      </c>
      <c r="Q190" s="70">
        <f>'StockBond Returns'!M184</f>
        <v>16.8240345</v>
      </c>
      <c r="R190" s="70">
        <f ca="1">'SWR time series'!F186</f>
        <v>1.5312822097720238</v>
      </c>
      <c r="S190" s="70">
        <f t="shared" ref="S190:T190" ca="1" si="266">IF( AND($Q190&gt;S$10,$Q190&lt;=S$11),$R190,"")</f>
        <v>1.5312822097720238</v>
      </c>
      <c r="T190" t="str">
        <f t="shared" si="266"/>
        <v/>
      </c>
    </row>
    <row r="191" spans="1:20" ht="13" hidden="1" x14ac:dyDescent="0.15">
      <c r="A191" s="142"/>
      <c r="B191" s="144"/>
      <c r="F191" s="63"/>
      <c r="G191" s="63"/>
      <c r="H191" s="63"/>
      <c r="I191" s="63"/>
      <c r="J191" s="63"/>
      <c r="K191" s="63"/>
      <c r="L191" s="63"/>
      <c r="M191" s="63"/>
      <c r="N191" s="63"/>
      <c r="O191" s="63">
        <f>'SWR time series'!A187</f>
        <v>1</v>
      </c>
      <c r="P191" s="63">
        <f>'SWR time series'!B187</f>
        <v>1886</v>
      </c>
      <c r="Q191" s="70">
        <f>'StockBond Returns'!M185</f>
        <v>16.30447595</v>
      </c>
      <c r="R191" s="70">
        <f ca="1">'SWR time series'!F187</f>
        <v>1.69273691149467</v>
      </c>
      <c r="S191" s="70">
        <f t="shared" ref="S191:T191" ca="1" si="267">IF( AND($Q191&gt;S$10,$Q191&lt;=S$11),$R191,"")</f>
        <v>1.69273691149467</v>
      </c>
      <c r="T191" t="str">
        <f t="shared" si="267"/>
        <v/>
      </c>
    </row>
    <row r="192" spans="1:20" ht="13" hidden="1" x14ac:dyDescent="0.15">
      <c r="A192" s="142"/>
      <c r="B192" s="144"/>
      <c r="F192" s="63"/>
      <c r="G192" s="63"/>
      <c r="H192" s="63"/>
      <c r="I192" s="63"/>
      <c r="J192" s="63"/>
      <c r="K192" s="63"/>
      <c r="L192" s="63"/>
      <c r="M192" s="63"/>
      <c r="N192" s="63"/>
      <c r="O192" s="63">
        <f>'SWR time series'!A188</f>
        <v>2</v>
      </c>
      <c r="P192" s="63">
        <f>'SWR time series'!B188</f>
        <v>1886</v>
      </c>
      <c r="Q192" s="70">
        <f>'StockBond Returns'!M186</f>
        <v>16.692317469999999</v>
      </c>
      <c r="R192" s="70">
        <f ca="1">'SWR time series'!F188</f>
        <v>1.5981358572562216</v>
      </c>
      <c r="S192" s="70">
        <f t="shared" ref="S192:T192" ca="1" si="268">IF( AND($Q192&gt;S$10,$Q192&lt;=S$11),$R192,"")</f>
        <v>1.5981358572562216</v>
      </c>
      <c r="T192" t="str">
        <f t="shared" si="268"/>
        <v/>
      </c>
    </row>
    <row r="193" spans="1:20" ht="13" hidden="1" x14ac:dyDescent="0.15">
      <c r="A193" s="142"/>
      <c r="B193" s="144"/>
      <c r="F193" s="63"/>
      <c r="G193" s="63"/>
      <c r="H193" s="63"/>
      <c r="I193" s="63"/>
      <c r="J193" s="63"/>
      <c r="K193" s="63"/>
      <c r="L193" s="63"/>
      <c r="M193" s="63"/>
      <c r="N193" s="63"/>
      <c r="O193" s="63">
        <f>'SWR time series'!A189</f>
        <v>3</v>
      </c>
      <c r="P193" s="63">
        <f>'SWR time series'!B189</f>
        <v>1886</v>
      </c>
      <c r="Q193" s="70">
        <f>'StockBond Returns'!M187</f>
        <v>17.006648259999999</v>
      </c>
      <c r="R193" s="70">
        <f ca="1">'SWR time series'!F189</f>
        <v>1.6026832233571566</v>
      </c>
      <c r="S193" s="70">
        <f t="shared" ref="S193:T193" ca="1" si="269">IF( AND($Q193&gt;S$10,$Q193&lt;=S$11),$R193,"")</f>
        <v>1.6026832233571566</v>
      </c>
      <c r="T193" t="str">
        <f t="shared" si="269"/>
        <v/>
      </c>
    </row>
    <row r="194" spans="1:20" ht="13" hidden="1" x14ac:dyDescent="0.15">
      <c r="A194" s="142"/>
      <c r="B194" s="144"/>
      <c r="F194" s="63"/>
      <c r="G194" s="63"/>
      <c r="H194" s="63"/>
      <c r="I194" s="63"/>
      <c r="J194" s="63"/>
      <c r="K194" s="63"/>
      <c r="L194" s="63"/>
      <c r="M194" s="63"/>
      <c r="N194" s="63"/>
      <c r="O194" s="63">
        <f>'SWR time series'!A190</f>
        <v>4</v>
      </c>
      <c r="P194" s="63">
        <f>'SWR time series'!B190</f>
        <v>1886</v>
      </c>
      <c r="Q194" s="70">
        <f>'StockBond Returns'!M188</f>
        <v>16.843266100000001</v>
      </c>
      <c r="R194" s="70">
        <f ca="1">'SWR time series'!F190</f>
        <v>1.5531625788331329</v>
      </c>
      <c r="S194" s="70">
        <f t="shared" ref="S194:T194" ca="1" si="270">IF( AND($Q194&gt;S$10,$Q194&lt;=S$11),$R194,"")</f>
        <v>1.5531625788331329</v>
      </c>
      <c r="T194" t="str">
        <f t="shared" si="270"/>
        <v/>
      </c>
    </row>
    <row r="195" spans="1:20" ht="13" hidden="1" x14ac:dyDescent="0.15">
      <c r="A195" s="142"/>
      <c r="B195" s="144"/>
      <c r="F195" s="63"/>
      <c r="G195" s="63"/>
      <c r="H195" s="63"/>
      <c r="I195" s="63"/>
      <c r="J195" s="63"/>
      <c r="K195" s="63"/>
      <c r="L195" s="63"/>
      <c r="M195" s="63"/>
      <c r="N195" s="63"/>
      <c r="O195" s="63">
        <f>'SWR time series'!A191</f>
        <v>5</v>
      </c>
      <c r="P195" s="63">
        <f>'SWR time series'!B191</f>
        <v>1886</v>
      </c>
      <c r="Q195" s="70">
        <f>'StockBond Returns'!M189</f>
        <v>16.801716129999999</v>
      </c>
      <c r="R195" s="70">
        <f ca="1">'SWR time series'!F191</f>
        <v>1.4456796639143379</v>
      </c>
      <c r="S195" s="70">
        <f t="shared" ref="S195:T195" ca="1" si="271">IF( AND($Q195&gt;S$10,$Q195&lt;=S$11),$R195,"")</f>
        <v>1.4456796639143379</v>
      </c>
      <c r="T195" t="str">
        <f t="shared" si="271"/>
        <v/>
      </c>
    </row>
    <row r="196" spans="1:20" ht="13" hidden="1" x14ac:dyDescent="0.15">
      <c r="A196" s="142"/>
      <c r="B196" s="144"/>
      <c r="F196" s="63"/>
      <c r="G196" s="63"/>
      <c r="H196" s="63"/>
      <c r="I196" s="63"/>
      <c r="J196" s="63"/>
      <c r="K196" s="63"/>
      <c r="L196" s="63"/>
      <c r="M196" s="63"/>
      <c r="N196" s="63"/>
      <c r="O196" s="63">
        <f>'SWR time series'!A192</f>
        <v>6</v>
      </c>
      <c r="P196" s="63">
        <f>'SWR time series'!B192</f>
        <v>1886</v>
      </c>
      <c r="Q196" s="70">
        <f>'StockBond Returns'!M190</f>
        <v>16.863195520000001</v>
      </c>
      <c r="R196" s="70">
        <f ca="1">'SWR time series'!F192</f>
        <v>1.2524167646200484</v>
      </c>
      <c r="S196" s="70">
        <f t="shared" ref="S196:T196" ca="1" si="272">IF( AND($Q196&gt;S$10,$Q196&lt;=S$11),$R196,"")</f>
        <v>1.2524167646200484</v>
      </c>
      <c r="T196" t="str">
        <f t="shared" si="272"/>
        <v/>
      </c>
    </row>
    <row r="197" spans="1:20" ht="13" hidden="1" x14ac:dyDescent="0.15">
      <c r="A197" s="142"/>
      <c r="B197" s="144"/>
      <c r="F197" s="63"/>
      <c r="G197" s="63"/>
      <c r="H197" s="63"/>
      <c r="I197" s="63"/>
      <c r="J197" s="63"/>
      <c r="K197" s="63"/>
      <c r="L197" s="63"/>
      <c r="M197" s="63"/>
      <c r="N197" s="63"/>
      <c r="O197" s="63">
        <f>'SWR time series'!A193</f>
        <v>7</v>
      </c>
      <c r="P197" s="63">
        <f>'SWR time series'!B193</f>
        <v>1886</v>
      </c>
      <c r="Q197" s="70">
        <f>'StockBond Returns'!M191</f>
        <v>17.831494060000001</v>
      </c>
      <c r="R197" s="70">
        <f ca="1">'SWR time series'!F193</f>
        <v>1.0443605307732193</v>
      </c>
      <c r="S197" s="70">
        <f t="shared" ref="S197:T197" ca="1" si="273">IF( AND($Q197&gt;S$10,$Q197&lt;=S$11),$R197,"")</f>
        <v>1.0443605307732193</v>
      </c>
      <c r="T197" t="str">
        <f t="shared" si="273"/>
        <v/>
      </c>
    </row>
    <row r="198" spans="1:20" ht="13" hidden="1" x14ac:dyDescent="0.15">
      <c r="A198" s="142"/>
      <c r="B198" s="144"/>
      <c r="F198" s="63"/>
      <c r="G198" s="63"/>
      <c r="H198" s="63"/>
      <c r="I198" s="63"/>
      <c r="J198" s="63"/>
      <c r="K198" s="63"/>
      <c r="L198" s="63"/>
      <c r="M198" s="63"/>
      <c r="N198" s="63"/>
      <c r="O198" s="63">
        <f>'SWR time series'!A194</f>
        <v>8</v>
      </c>
      <c r="P198" s="63">
        <f>'SWR time series'!B194</f>
        <v>1886</v>
      </c>
      <c r="Q198" s="70">
        <f>'StockBond Returns'!M192</f>
        <v>17.84584504</v>
      </c>
      <c r="R198" s="70">
        <f ca="1">'SWR time series'!F194</f>
        <v>1.0010873505437541</v>
      </c>
      <c r="S198" s="70">
        <f t="shared" ref="S198:T198" ca="1" si="274">IF( AND($Q198&gt;S$10,$Q198&lt;=S$11),$R198,"")</f>
        <v>1.0010873505437541</v>
      </c>
      <c r="T198" t="str">
        <f t="shared" si="274"/>
        <v/>
      </c>
    </row>
    <row r="199" spans="1:20" ht="13" hidden="1" x14ac:dyDescent="0.15">
      <c r="A199" s="142"/>
      <c r="B199" s="144"/>
      <c r="F199" s="63"/>
      <c r="G199" s="63"/>
      <c r="H199" s="63"/>
      <c r="I199" s="63"/>
      <c r="J199" s="63"/>
      <c r="K199" s="63"/>
      <c r="L199" s="63"/>
      <c r="M199" s="63"/>
      <c r="N199" s="63"/>
      <c r="O199" s="63">
        <f>'SWR time series'!A195</f>
        <v>9</v>
      </c>
      <c r="P199" s="63">
        <f>'SWR time series'!B195</f>
        <v>1886</v>
      </c>
      <c r="Q199" s="70">
        <f>'StockBond Returns'!M193</f>
        <v>17.723912800000001</v>
      </c>
      <c r="R199" s="70">
        <f ca="1">'SWR time series'!F195</f>
        <v>1.0635317668085857</v>
      </c>
      <c r="S199" s="70">
        <f t="shared" ref="S199:T199" ca="1" si="275">IF( AND($Q199&gt;S$10,$Q199&lt;=S$11),$R199,"")</f>
        <v>1.0635317668085857</v>
      </c>
      <c r="T199" t="str">
        <f t="shared" si="275"/>
        <v/>
      </c>
    </row>
    <row r="200" spans="1:20" ht="13" hidden="1" x14ac:dyDescent="0.15">
      <c r="A200" s="142"/>
      <c r="B200" s="144"/>
      <c r="F200" s="63"/>
      <c r="G200" s="63"/>
      <c r="H200" s="63"/>
      <c r="I200" s="63"/>
      <c r="J200" s="63"/>
      <c r="K200" s="63"/>
      <c r="L200" s="63"/>
      <c r="M200" s="63"/>
      <c r="N200" s="63"/>
      <c r="O200" s="63">
        <f>'SWR time series'!A196</f>
        <v>10</v>
      </c>
      <c r="P200" s="63">
        <f>'SWR time series'!B196</f>
        <v>1886</v>
      </c>
      <c r="Q200" s="70">
        <f>'StockBond Returns'!M194</f>
        <v>18.147143929999999</v>
      </c>
      <c r="R200" s="70">
        <f ca="1">'SWR time series'!F196</f>
        <v>0.71486816105898399</v>
      </c>
      <c r="S200" s="70">
        <f t="shared" ref="S200:T200" ca="1" si="276">IF( AND($Q200&gt;S$10,$Q200&lt;=S$11),$R200,"")</f>
        <v>0.71486816105898399</v>
      </c>
      <c r="T200" t="str">
        <f t="shared" si="276"/>
        <v/>
      </c>
    </row>
    <row r="201" spans="1:20" ht="13" hidden="1" x14ac:dyDescent="0.15">
      <c r="A201" s="142"/>
      <c r="B201" s="144"/>
      <c r="F201" s="63"/>
      <c r="G201" s="63"/>
      <c r="H201" s="63"/>
      <c r="I201" s="63"/>
      <c r="J201" s="63"/>
      <c r="K201" s="63"/>
      <c r="L201" s="63"/>
      <c r="M201" s="63"/>
      <c r="N201" s="63"/>
      <c r="O201" s="63">
        <f>'SWR time series'!A197</f>
        <v>11</v>
      </c>
      <c r="P201" s="63">
        <f>'SWR time series'!B197</f>
        <v>1886</v>
      </c>
      <c r="Q201" s="70">
        <f>'StockBond Returns'!M195</f>
        <v>18.562381340000002</v>
      </c>
      <c r="R201" s="70">
        <f ca="1">'SWR time series'!F197</f>
        <v>0.6469397392708105</v>
      </c>
      <c r="S201" s="70">
        <f t="shared" ref="S201:T201" ca="1" si="277">IF( AND($Q201&gt;S$10,$Q201&lt;=S$11),$R201,"")</f>
        <v>0.6469397392708105</v>
      </c>
      <c r="T201" t="str">
        <f t="shared" si="277"/>
        <v/>
      </c>
    </row>
    <row r="202" spans="1:20" ht="13" hidden="1" x14ac:dyDescent="0.15">
      <c r="A202" s="142"/>
      <c r="B202" s="144"/>
      <c r="F202" s="63"/>
      <c r="G202" s="63"/>
      <c r="H202" s="63"/>
      <c r="I202" s="63"/>
      <c r="J202" s="63"/>
      <c r="K202" s="63"/>
      <c r="L202" s="63"/>
      <c r="M202" s="63"/>
      <c r="N202" s="63"/>
      <c r="O202" s="63">
        <f>'SWR time series'!A198</f>
        <v>12</v>
      </c>
      <c r="P202" s="63">
        <f>'SWR time series'!B198</f>
        <v>1886</v>
      </c>
      <c r="Q202" s="70">
        <f>'StockBond Returns'!M196</f>
        <v>18.96831263</v>
      </c>
      <c r="R202" s="70">
        <f ca="1">'SWR time series'!F198</f>
        <v>0.51442142662083867</v>
      </c>
      <c r="S202" s="70">
        <f t="shared" ref="S202:T202" ca="1" si="278">IF( AND($Q202&gt;S$10,$Q202&lt;=S$11),$R202,"")</f>
        <v>0.51442142662083867</v>
      </c>
      <c r="T202" t="str">
        <f t="shared" si="278"/>
        <v/>
      </c>
    </row>
    <row r="203" spans="1:20" ht="13" hidden="1" x14ac:dyDescent="0.15">
      <c r="A203" s="142"/>
      <c r="B203" s="144"/>
      <c r="F203" s="63"/>
      <c r="G203" s="63"/>
      <c r="H203" s="63"/>
      <c r="I203" s="63"/>
      <c r="J203" s="63"/>
      <c r="K203" s="63"/>
      <c r="L203" s="63"/>
      <c r="M203" s="63"/>
      <c r="N203" s="63"/>
      <c r="O203" s="63">
        <f>'SWR time series'!A199</f>
        <v>1</v>
      </c>
      <c r="P203" s="63">
        <f>'SWR time series'!B199</f>
        <v>1887</v>
      </c>
      <c r="Q203" s="70">
        <f>'StockBond Returns'!M197</f>
        <v>18.194057560000001</v>
      </c>
      <c r="R203" s="70">
        <f ca="1">'SWR time series'!F199</f>
        <v>0.6098545405833633</v>
      </c>
      <c r="S203" s="70">
        <f t="shared" ref="S203:T203" ca="1" si="279">IF( AND($Q203&gt;S$10,$Q203&lt;=S$11),$R203,"")</f>
        <v>0.6098545405833633</v>
      </c>
      <c r="T203" t="str">
        <f t="shared" si="279"/>
        <v/>
      </c>
    </row>
    <row r="204" spans="1:20" ht="13" hidden="1" x14ac:dyDescent="0.15">
      <c r="A204" s="142"/>
      <c r="B204" s="144"/>
      <c r="F204" s="63"/>
      <c r="G204" s="63"/>
      <c r="H204" s="63"/>
      <c r="I204" s="63"/>
      <c r="J204" s="63"/>
      <c r="K204" s="63"/>
      <c r="L204" s="63"/>
      <c r="M204" s="63"/>
      <c r="N204" s="63"/>
      <c r="O204" s="63">
        <f>'SWR time series'!A200</f>
        <v>2</v>
      </c>
      <c r="P204" s="63">
        <f>'SWR time series'!B200</f>
        <v>1887</v>
      </c>
      <c r="Q204" s="70">
        <f>'StockBond Returns'!M198</f>
        <v>17.512222099999999</v>
      </c>
      <c r="R204" s="70">
        <f ca="1">'SWR time series'!F200</f>
        <v>0.77657233690329619</v>
      </c>
      <c r="S204" s="70">
        <f t="shared" ref="S204:T204" ca="1" si="280">IF( AND($Q204&gt;S$10,$Q204&lt;=S$11),$R204,"")</f>
        <v>0.77657233690329619</v>
      </c>
      <c r="T204" t="str">
        <f t="shared" si="280"/>
        <v/>
      </c>
    </row>
    <row r="205" spans="1:20" ht="13" hidden="1" x14ac:dyDescent="0.15">
      <c r="A205" s="142"/>
      <c r="B205" s="144"/>
      <c r="F205" s="63"/>
      <c r="G205" s="63"/>
      <c r="H205" s="63"/>
      <c r="I205" s="63"/>
      <c r="J205" s="63"/>
      <c r="K205" s="63"/>
      <c r="L205" s="63"/>
      <c r="M205" s="63"/>
      <c r="N205" s="63"/>
      <c r="O205" s="63">
        <f>'SWR time series'!A201</f>
        <v>3</v>
      </c>
      <c r="P205" s="63">
        <f>'SWR time series'!B201</f>
        <v>1887</v>
      </c>
      <c r="Q205" s="70">
        <f>'StockBond Returns'!M199</f>
        <v>17.1253666</v>
      </c>
      <c r="R205" s="70">
        <f ca="1">'SWR time series'!F201</f>
        <v>0.90976533978366891</v>
      </c>
      <c r="S205" s="70">
        <f t="shared" ref="S205:T205" ca="1" si="281">IF( AND($Q205&gt;S$10,$Q205&lt;=S$11),$R205,"")</f>
        <v>0.90976533978366891</v>
      </c>
      <c r="T205" t="str">
        <f t="shared" si="281"/>
        <v/>
      </c>
    </row>
    <row r="206" spans="1:20" ht="13" hidden="1" x14ac:dyDescent="0.15">
      <c r="A206" s="142"/>
      <c r="B206" s="144"/>
      <c r="F206" s="63"/>
      <c r="G206" s="63"/>
      <c r="H206" s="63"/>
      <c r="I206" s="63"/>
      <c r="J206" s="63"/>
      <c r="K206" s="63"/>
      <c r="L206" s="63"/>
      <c r="M206" s="63"/>
      <c r="N206" s="63"/>
      <c r="O206" s="63">
        <f>'SWR time series'!A202</f>
        <v>4</v>
      </c>
      <c r="P206" s="63">
        <f>'SWR time series'!B202</f>
        <v>1887</v>
      </c>
      <c r="Q206" s="70">
        <f>'StockBond Returns'!M200</f>
        <v>17.47321371</v>
      </c>
      <c r="R206" s="70">
        <f ca="1">'SWR time series'!F202</f>
        <v>0.75252749606199565</v>
      </c>
      <c r="S206" s="70">
        <f t="shared" ref="S206:T206" ca="1" si="282">IF( AND($Q206&gt;S$10,$Q206&lt;=S$11),$R206,"")</f>
        <v>0.75252749606199565</v>
      </c>
      <c r="T206" t="str">
        <f t="shared" si="282"/>
        <v/>
      </c>
    </row>
    <row r="207" spans="1:20" ht="13" hidden="1" x14ac:dyDescent="0.15">
      <c r="A207" s="142"/>
      <c r="B207" s="144"/>
      <c r="F207" s="63"/>
      <c r="G207" s="63"/>
      <c r="H207" s="63"/>
      <c r="I207" s="63"/>
      <c r="J207" s="63"/>
      <c r="K207" s="63"/>
      <c r="L207" s="63"/>
      <c r="M207" s="63"/>
      <c r="N207" s="63"/>
      <c r="O207" s="63">
        <f>'SWR time series'!A203</f>
        <v>5</v>
      </c>
      <c r="P207" s="63">
        <f>'SWR time series'!B203</f>
        <v>1887</v>
      </c>
      <c r="Q207" s="70">
        <f>'StockBond Returns'!M201</f>
        <v>17.82298364</v>
      </c>
      <c r="R207" s="70">
        <f ca="1">'SWR time series'!F203</f>
        <v>0.57564024316038154</v>
      </c>
      <c r="S207" s="70">
        <f t="shared" ref="S207:T207" ca="1" si="283">IF( AND($Q207&gt;S$10,$Q207&lt;=S$11),$R207,"")</f>
        <v>0.57564024316038154</v>
      </c>
      <c r="T207" t="str">
        <f t="shared" si="283"/>
        <v/>
      </c>
    </row>
    <row r="208" spans="1:20" ht="13" hidden="1" x14ac:dyDescent="0.15">
      <c r="A208" s="142"/>
      <c r="B208" s="144"/>
      <c r="F208" s="63"/>
      <c r="G208" s="63"/>
      <c r="H208" s="63"/>
      <c r="I208" s="63"/>
      <c r="J208" s="63"/>
      <c r="K208" s="63"/>
      <c r="L208" s="63"/>
      <c r="M208" s="63"/>
      <c r="N208" s="63"/>
      <c r="O208" s="63">
        <f>'SWR time series'!A204</f>
        <v>6</v>
      </c>
      <c r="P208" s="63">
        <f>'SWR time series'!B204</f>
        <v>1887</v>
      </c>
      <c r="Q208" s="70">
        <f>'StockBond Returns'!M202</f>
        <v>18.075445429999998</v>
      </c>
      <c r="R208" s="70">
        <f ca="1">'SWR time series'!F204</f>
        <v>0.43815203198620534</v>
      </c>
      <c r="S208" s="70">
        <f t="shared" ref="S208:T208" ca="1" si="284">IF( AND($Q208&gt;S$10,$Q208&lt;=S$11),$R208,"")</f>
        <v>0.43815203198620534</v>
      </c>
      <c r="T208" t="str">
        <f t="shared" si="284"/>
        <v/>
      </c>
    </row>
    <row r="209" spans="1:20" ht="13" hidden="1" x14ac:dyDescent="0.15">
      <c r="A209" s="142"/>
      <c r="B209" s="144"/>
      <c r="F209" s="63"/>
      <c r="G209" s="63"/>
      <c r="H209" s="63"/>
      <c r="I209" s="63"/>
      <c r="J209" s="63"/>
      <c r="K209" s="63"/>
      <c r="L209" s="63"/>
      <c r="M209" s="63"/>
      <c r="N209" s="63"/>
      <c r="O209" s="63">
        <f>'SWR time series'!A205</f>
        <v>7</v>
      </c>
      <c r="P209" s="63">
        <f>'SWR time series'!B205</f>
        <v>1887</v>
      </c>
      <c r="Q209" s="70">
        <f>'StockBond Returns'!M203</f>
        <v>17.707695659999999</v>
      </c>
      <c r="R209" s="70">
        <f ca="1">'SWR time series'!F205</f>
        <v>0.47437522873279292</v>
      </c>
      <c r="S209" s="70">
        <f t="shared" ref="S209:T209" ca="1" si="285">IF( AND($Q209&gt;S$10,$Q209&lt;=S$11),$R209,"")</f>
        <v>0.47437522873279292</v>
      </c>
      <c r="T209" t="str">
        <f t="shared" si="285"/>
        <v/>
      </c>
    </row>
    <row r="210" spans="1:20" ht="13" hidden="1" x14ac:dyDescent="0.15">
      <c r="A210" s="142"/>
      <c r="B210" s="144"/>
      <c r="F210" s="63"/>
      <c r="G210" s="63"/>
      <c r="H210" s="63"/>
      <c r="I210" s="63"/>
      <c r="J210" s="63"/>
      <c r="K210" s="63"/>
      <c r="L210" s="63"/>
      <c r="M210" s="63"/>
      <c r="N210" s="63"/>
      <c r="O210" s="63">
        <f>'SWR time series'!A206</f>
        <v>8</v>
      </c>
      <c r="P210" s="63">
        <f>'SWR time series'!B206</f>
        <v>1887</v>
      </c>
      <c r="Q210" s="70">
        <f>'StockBond Returns'!M204</f>
        <v>17.43146054</v>
      </c>
      <c r="R210" s="70">
        <f ca="1">'SWR time series'!F206</f>
        <v>0.65065628811878051</v>
      </c>
      <c r="S210" s="70">
        <f t="shared" ref="S210:T210" ca="1" si="286">IF( AND($Q210&gt;S$10,$Q210&lt;=S$11),$R210,"")</f>
        <v>0.65065628811878051</v>
      </c>
      <c r="T210" t="str">
        <f t="shared" si="286"/>
        <v/>
      </c>
    </row>
    <row r="211" spans="1:20" ht="13" hidden="1" x14ac:dyDescent="0.15">
      <c r="A211" s="142"/>
      <c r="B211" s="144"/>
      <c r="F211" s="63"/>
      <c r="G211" s="63"/>
      <c r="H211" s="63"/>
      <c r="I211" s="63"/>
      <c r="J211" s="63"/>
      <c r="K211" s="63"/>
      <c r="L211" s="63"/>
      <c r="M211" s="63"/>
      <c r="N211" s="63"/>
      <c r="O211" s="63">
        <f>'SWR time series'!A207</f>
        <v>9</v>
      </c>
      <c r="P211" s="63">
        <f>'SWR time series'!B207</f>
        <v>1887</v>
      </c>
      <c r="Q211" s="70">
        <f>'StockBond Returns'!M205</f>
        <v>16.73984961</v>
      </c>
      <c r="R211" s="70">
        <f ca="1">'SWR time series'!F207</f>
        <v>1.0344661805099982</v>
      </c>
      <c r="S211" s="70">
        <f t="shared" ref="S211:T211" ca="1" si="287">IF( AND($Q211&gt;S$10,$Q211&lt;=S$11),$R211,"")</f>
        <v>1.0344661805099982</v>
      </c>
      <c r="T211" t="str">
        <f t="shared" si="287"/>
        <v/>
      </c>
    </row>
    <row r="212" spans="1:20" ht="13" hidden="1" x14ac:dyDescent="0.15">
      <c r="A212" s="142"/>
      <c r="B212" s="144"/>
      <c r="F212" s="63"/>
      <c r="G212" s="63"/>
      <c r="H212" s="63"/>
      <c r="I212" s="63"/>
      <c r="J212" s="63"/>
      <c r="K212" s="63"/>
      <c r="L212" s="63"/>
      <c r="M212" s="63"/>
      <c r="N212" s="63"/>
      <c r="O212" s="63">
        <f>'SWR time series'!A208</f>
        <v>10</v>
      </c>
      <c r="P212" s="63">
        <f>'SWR time series'!B208</f>
        <v>1887</v>
      </c>
      <c r="Q212" s="70">
        <f>'StockBond Returns'!M206</f>
        <v>16.676629670000001</v>
      </c>
      <c r="R212" s="70">
        <f ca="1">'SWR time series'!F208</f>
        <v>1.0199185311456587</v>
      </c>
      <c r="S212" s="70">
        <f t="shared" ref="S212:T212" ca="1" si="288">IF( AND($Q212&gt;S$10,$Q212&lt;=S$11),$R212,"")</f>
        <v>1.0199185311456587</v>
      </c>
      <c r="T212" t="str">
        <f t="shared" si="288"/>
        <v/>
      </c>
    </row>
    <row r="213" spans="1:20" ht="13" hidden="1" x14ac:dyDescent="0.15">
      <c r="A213" s="142"/>
      <c r="B213" s="144"/>
      <c r="F213" s="63"/>
      <c r="G213" s="63"/>
      <c r="H213" s="63"/>
      <c r="I213" s="63"/>
      <c r="J213" s="63"/>
      <c r="K213" s="63"/>
      <c r="L213" s="63"/>
      <c r="M213" s="63"/>
      <c r="N213" s="63"/>
      <c r="O213" s="63">
        <f>'SWR time series'!A209</f>
        <v>11</v>
      </c>
      <c r="P213" s="63">
        <f>'SWR time series'!B209</f>
        <v>1887</v>
      </c>
      <c r="Q213" s="70">
        <f>'StockBond Returns'!M207</f>
        <v>15.880666809999999</v>
      </c>
      <c r="R213" s="70">
        <f ca="1">'SWR time series'!F209</f>
        <v>1.1209245728744586</v>
      </c>
      <c r="S213" s="70">
        <f t="shared" ref="S213:T213" ca="1" si="289">IF( AND($Q213&gt;S$10,$Q213&lt;=S$11),$R213,"")</f>
        <v>1.1209245728744586</v>
      </c>
      <c r="T213" t="str">
        <f t="shared" si="289"/>
        <v/>
      </c>
    </row>
    <row r="214" spans="1:20" ht="13" hidden="1" x14ac:dyDescent="0.15">
      <c r="A214" s="142"/>
      <c r="B214" s="144"/>
      <c r="F214" s="63"/>
      <c r="G214" s="63"/>
      <c r="H214" s="63"/>
      <c r="I214" s="63"/>
      <c r="J214" s="63"/>
      <c r="K214" s="63"/>
      <c r="L214" s="63"/>
      <c r="M214" s="63"/>
      <c r="N214" s="63"/>
      <c r="O214" s="63">
        <f>'SWR time series'!A210</f>
        <v>12</v>
      </c>
      <c r="P214" s="63">
        <f>'SWR time series'!B210</f>
        <v>1887</v>
      </c>
      <c r="Q214" s="70">
        <f>'StockBond Returns'!M208</f>
        <v>15.9507122</v>
      </c>
      <c r="R214" s="70">
        <f ca="1">'SWR time series'!F210</f>
        <v>1.0571899082836227</v>
      </c>
      <c r="S214" s="70">
        <f t="shared" ref="S214:T214" ca="1" si="290">IF( AND($Q214&gt;S$10,$Q214&lt;=S$11),$R214,"")</f>
        <v>1.0571899082836227</v>
      </c>
      <c r="T214" t="str">
        <f t="shared" si="290"/>
        <v/>
      </c>
    </row>
    <row r="215" spans="1:20" ht="13" hidden="1" x14ac:dyDescent="0.15">
      <c r="A215" s="142"/>
      <c r="B215" s="144"/>
      <c r="F215" s="63"/>
      <c r="G215" s="63"/>
      <c r="H215" s="63"/>
      <c r="I215" s="63"/>
      <c r="J215" s="63"/>
      <c r="K215" s="63"/>
      <c r="L215" s="63"/>
      <c r="M215" s="63"/>
      <c r="N215" s="63"/>
      <c r="O215" s="63">
        <f>'SWR time series'!A211</f>
        <v>1</v>
      </c>
      <c r="P215" s="63">
        <f>'SWR time series'!B211</f>
        <v>1888</v>
      </c>
      <c r="Q215" s="70">
        <f>'StockBond Returns'!M209</f>
        <v>15.45551345</v>
      </c>
      <c r="R215" s="70">
        <f ca="1">'SWR time series'!F211</f>
        <v>1.2766029887209713</v>
      </c>
      <c r="S215" s="70">
        <f t="shared" ref="S215:T215" ca="1" si="291">IF( AND($Q215&gt;S$10,$Q215&lt;=S$11),$R215,"")</f>
        <v>1.2766029887209713</v>
      </c>
      <c r="T215" t="str">
        <f t="shared" si="291"/>
        <v/>
      </c>
    </row>
    <row r="216" spans="1:20" ht="13" hidden="1" x14ac:dyDescent="0.15">
      <c r="A216" s="142"/>
      <c r="B216" s="144"/>
      <c r="F216" s="63"/>
      <c r="G216" s="63"/>
      <c r="H216" s="63"/>
      <c r="I216" s="63"/>
      <c r="J216" s="63"/>
      <c r="K216" s="63"/>
      <c r="L216" s="63"/>
      <c r="M216" s="63"/>
      <c r="N216" s="63"/>
      <c r="O216" s="63">
        <f>'SWR time series'!A212</f>
        <v>2</v>
      </c>
      <c r="P216" s="63">
        <f>'SWR time series'!B212</f>
        <v>1888</v>
      </c>
      <c r="Q216" s="70">
        <f>'StockBond Returns'!M210</f>
        <v>15.35866251</v>
      </c>
      <c r="R216" s="70">
        <f ca="1">'SWR time series'!F212</f>
        <v>1.3774687529179301</v>
      </c>
      <c r="S216" s="70">
        <f t="shared" ref="S216:T216" ca="1" si="292">IF( AND($Q216&gt;S$10,$Q216&lt;=S$11),$R216,"")</f>
        <v>1.3774687529179301</v>
      </c>
      <c r="T216" t="str">
        <f t="shared" si="292"/>
        <v/>
      </c>
    </row>
    <row r="217" spans="1:20" ht="13" hidden="1" x14ac:dyDescent="0.15">
      <c r="A217" s="142"/>
      <c r="B217" s="144"/>
      <c r="F217" s="63"/>
      <c r="G217" s="63"/>
      <c r="H217" s="63"/>
      <c r="I217" s="63"/>
      <c r="J217" s="63"/>
      <c r="K217" s="63"/>
      <c r="L217" s="63"/>
      <c r="M217" s="63"/>
      <c r="N217" s="63"/>
      <c r="O217" s="63">
        <f>'SWR time series'!A213</f>
        <v>3</v>
      </c>
      <c r="P217" s="63">
        <f>'SWR time series'!B213</f>
        <v>1888</v>
      </c>
      <c r="Q217" s="70">
        <f>'StockBond Returns'!M211</f>
        <v>15.418178320000001</v>
      </c>
      <c r="R217" s="70">
        <f ca="1">'SWR time series'!F213</f>
        <v>1.155443907522848</v>
      </c>
      <c r="S217" s="70">
        <f t="shared" ref="S217:T217" ca="1" si="293">IF( AND($Q217&gt;S$10,$Q217&lt;=S$11),$R217,"")</f>
        <v>1.155443907522848</v>
      </c>
      <c r="T217" t="str">
        <f t="shared" si="293"/>
        <v/>
      </c>
    </row>
    <row r="218" spans="1:20" ht="13" hidden="1" x14ac:dyDescent="0.15">
      <c r="A218" s="142"/>
      <c r="B218" s="144"/>
      <c r="F218" s="63"/>
      <c r="G218" s="63"/>
      <c r="H218" s="63"/>
      <c r="I218" s="63"/>
      <c r="J218" s="63"/>
      <c r="K218" s="63"/>
      <c r="L218" s="63"/>
      <c r="M218" s="63"/>
      <c r="N218" s="63"/>
      <c r="O218" s="63">
        <f>'SWR time series'!A214</f>
        <v>4</v>
      </c>
      <c r="P218" s="63">
        <f>'SWR time series'!B214</f>
        <v>1888</v>
      </c>
      <c r="Q218" s="70">
        <f>'StockBond Returns'!M212</f>
        <v>14.808972369999999</v>
      </c>
      <c r="R218" s="70">
        <f ca="1">'SWR time series'!F214</f>
        <v>1.3686607764549912</v>
      </c>
      <c r="S218" s="70">
        <f t="shared" ref="S218:T218" ca="1" si="294">IF( AND($Q218&gt;S$10,$Q218&lt;=S$11),$R218,"")</f>
        <v>1.3686607764549912</v>
      </c>
      <c r="T218" t="str">
        <f t="shared" si="294"/>
        <v/>
      </c>
    </row>
    <row r="219" spans="1:20" ht="13" hidden="1" x14ac:dyDescent="0.15">
      <c r="A219" s="142"/>
      <c r="B219" s="144"/>
      <c r="F219" s="63"/>
      <c r="G219" s="63"/>
      <c r="H219" s="63"/>
      <c r="I219" s="63"/>
      <c r="J219" s="63"/>
      <c r="K219" s="63"/>
      <c r="L219" s="63"/>
      <c r="M219" s="63"/>
      <c r="N219" s="63"/>
      <c r="O219" s="63">
        <f>'SWR time series'!A215</f>
        <v>5</v>
      </c>
      <c r="P219" s="63">
        <f>'SWR time series'!B215</f>
        <v>1888</v>
      </c>
      <c r="Q219" s="70">
        <f>'StockBond Returns'!M213</f>
        <v>15.02010868</v>
      </c>
      <c r="R219" s="70">
        <f ca="1">'SWR time series'!F215</f>
        <v>1.6996592313348637</v>
      </c>
      <c r="S219" s="70">
        <f t="shared" ref="S219:T219" ca="1" si="295">IF( AND($Q219&gt;S$10,$Q219&lt;=S$11),$R219,"")</f>
        <v>1.6996592313348637</v>
      </c>
      <c r="T219" t="str">
        <f t="shared" si="295"/>
        <v/>
      </c>
    </row>
    <row r="220" spans="1:20" ht="13" hidden="1" x14ac:dyDescent="0.15">
      <c r="A220" s="142"/>
      <c r="B220" s="144"/>
      <c r="F220" s="63"/>
      <c r="G220" s="63"/>
      <c r="H220" s="63"/>
      <c r="I220" s="63"/>
      <c r="J220" s="63"/>
      <c r="K220" s="63"/>
      <c r="L220" s="63"/>
      <c r="M220" s="63"/>
      <c r="N220" s="63"/>
      <c r="O220" s="63">
        <f>'SWR time series'!A216</f>
        <v>6</v>
      </c>
      <c r="P220" s="63">
        <f>'SWR time series'!B216</f>
        <v>1888</v>
      </c>
      <c r="Q220" s="70">
        <f>'StockBond Returns'!M214</f>
        <v>15.38791696</v>
      </c>
      <c r="R220" s="70">
        <f ca="1">'SWR time series'!F216</f>
        <v>1.7103173869425632</v>
      </c>
      <c r="S220" s="70">
        <f t="shared" ref="S220:T220" ca="1" si="296">IF( AND($Q220&gt;S$10,$Q220&lt;=S$11),$R220,"")</f>
        <v>1.7103173869425632</v>
      </c>
      <c r="T220" t="str">
        <f t="shared" si="296"/>
        <v/>
      </c>
    </row>
    <row r="221" spans="1:20" ht="13" hidden="1" x14ac:dyDescent="0.15">
      <c r="A221" s="142"/>
      <c r="B221" s="144"/>
      <c r="F221" s="63"/>
      <c r="G221" s="63"/>
      <c r="H221" s="63"/>
      <c r="I221" s="63"/>
      <c r="J221" s="63"/>
      <c r="K221" s="63"/>
      <c r="L221" s="63"/>
      <c r="M221" s="63"/>
      <c r="N221" s="63"/>
      <c r="O221" s="63">
        <f>'SWR time series'!A217</f>
        <v>7</v>
      </c>
      <c r="P221" s="63">
        <f>'SWR time series'!B217</f>
        <v>1888</v>
      </c>
      <c r="Q221" s="70">
        <f>'StockBond Returns'!M215</f>
        <v>15.077628819999999</v>
      </c>
      <c r="R221" s="70">
        <f ca="1">'SWR time series'!F217</f>
        <v>1.9576775771174955</v>
      </c>
      <c r="S221" s="70">
        <f t="shared" ref="S221:T221" ca="1" si="297">IF( AND($Q221&gt;S$10,$Q221&lt;=S$11),$R221,"")</f>
        <v>1.9576775771174955</v>
      </c>
      <c r="T221" t="str">
        <f t="shared" si="297"/>
        <v/>
      </c>
    </row>
    <row r="222" spans="1:20" ht="13" hidden="1" x14ac:dyDescent="0.15">
      <c r="A222" s="142"/>
      <c r="B222" s="144"/>
      <c r="F222" s="63"/>
      <c r="G222" s="63"/>
      <c r="H222" s="63"/>
      <c r="I222" s="63"/>
      <c r="J222" s="63"/>
      <c r="K222" s="63"/>
      <c r="L222" s="63"/>
      <c r="M222" s="63"/>
      <c r="N222" s="63"/>
      <c r="O222" s="63">
        <f>'SWR time series'!A218</f>
        <v>8</v>
      </c>
      <c r="P222" s="63">
        <f>'SWR time series'!B218</f>
        <v>1888</v>
      </c>
      <c r="Q222" s="70">
        <f>'StockBond Returns'!M216</f>
        <v>15.279642519999999</v>
      </c>
      <c r="R222" s="70">
        <f ca="1">'SWR time series'!F218</f>
        <v>1.7186158864636898</v>
      </c>
      <c r="S222" s="70">
        <f t="shared" ref="S222:T222" ca="1" si="298">IF( AND($Q222&gt;S$10,$Q222&lt;=S$11),$R222,"")</f>
        <v>1.7186158864636898</v>
      </c>
      <c r="T222" t="str">
        <f t="shared" si="298"/>
        <v/>
      </c>
    </row>
    <row r="223" spans="1:20" ht="13" hidden="1" x14ac:dyDescent="0.15">
      <c r="A223" s="142"/>
      <c r="B223" s="144"/>
      <c r="F223" s="63"/>
      <c r="G223" s="63"/>
      <c r="H223" s="63"/>
      <c r="I223" s="63"/>
      <c r="J223" s="63"/>
      <c r="K223" s="63"/>
      <c r="L223" s="63"/>
      <c r="M223" s="63"/>
      <c r="N223" s="63"/>
      <c r="O223" s="63">
        <f>'SWR time series'!A219</f>
        <v>9</v>
      </c>
      <c r="P223" s="63">
        <f>'SWR time series'!B219</f>
        <v>1888</v>
      </c>
      <c r="Q223" s="70">
        <f>'StockBond Returns'!M217</f>
        <v>15.602911669999999</v>
      </c>
      <c r="R223" s="70">
        <f ca="1">'SWR time series'!F219</f>
        <v>1.7134034096501169</v>
      </c>
      <c r="S223" s="70">
        <f t="shared" ref="S223:T223" ca="1" si="299">IF( AND($Q223&gt;S$10,$Q223&lt;=S$11),$R223,"")</f>
        <v>1.7134034096501169</v>
      </c>
      <c r="T223" t="str">
        <f t="shared" si="299"/>
        <v/>
      </c>
    </row>
    <row r="224" spans="1:20" ht="13" hidden="1" x14ac:dyDescent="0.15">
      <c r="A224" s="142"/>
      <c r="B224" s="144"/>
      <c r="F224" s="63"/>
      <c r="G224" s="63"/>
      <c r="H224" s="63"/>
      <c r="I224" s="63"/>
      <c r="J224" s="63"/>
      <c r="K224" s="63"/>
      <c r="L224" s="63"/>
      <c r="M224" s="63"/>
      <c r="N224" s="63"/>
      <c r="O224" s="63">
        <f>'SWR time series'!A220</f>
        <v>10</v>
      </c>
      <c r="P224" s="63">
        <f>'SWR time series'!B220</f>
        <v>1888</v>
      </c>
      <c r="Q224" s="70">
        <f>'StockBond Returns'!M218</f>
        <v>15.987828820000001</v>
      </c>
      <c r="R224" s="70">
        <f ca="1">'SWR time series'!F220</f>
        <v>1.4192054649440449</v>
      </c>
      <c r="S224" s="70">
        <f t="shared" ref="S224:T224" ca="1" si="300">IF( AND($Q224&gt;S$10,$Q224&lt;=S$11),$R224,"")</f>
        <v>1.4192054649440449</v>
      </c>
      <c r="T224" t="str">
        <f t="shared" si="300"/>
        <v/>
      </c>
    </row>
    <row r="225" spans="1:20" ht="13" hidden="1" x14ac:dyDescent="0.15">
      <c r="A225" s="142"/>
      <c r="B225" s="144"/>
      <c r="F225" s="63"/>
      <c r="G225" s="63"/>
      <c r="H225" s="63"/>
      <c r="I225" s="63"/>
      <c r="J225" s="63"/>
      <c r="K225" s="63"/>
      <c r="L225" s="63"/>
      <c r="M225" s="63"/>
      <c r="N225" s="63"/>
      <c r="O225" s="63">
        <f>'SWR time series'!A221</f>
        <v>11</v>
      </c>
      <c r="P225" s="63">
        <f>'SWR time series'!B221</f>
        <v>1888</v>
      </c>
      <c r="Q225" s="70">
        <f>'StockBond Returns'!M219</f>
        <v>15.71594187</v>
      </c>
      <c r="R225" s="70">
        <f ca="1">'SWR time series'!F221</f>
        <v>1.4521951725101259</v>
      </c>
      <c r="S225" s="70">
        <f t="shared" ref="S225:T225" ca="1" si="301">IF( AND($Q225&gt;S$10,$Q225&lt;=S$11),$R225,"")</f>
        <v>1.4521951725101259</v>
      </c>
      <c r="T225" t="str">
        <f t="shared" si="301"/>
        <v/>
      </c>
    </row>
    <row r="226" spans="1:20" ht="13" hidden="1" x14ac:dyDescent="0.15">
      <c r="A226" s="142"/>
      <c r="B226" s="144"/>
      <c r="F226" s="63"/>
      <c r="G226" s="63"/>
      <c r="H226" s="63"/>
      <c r="I226" s="63"/>
      <c r="J226" s="63"/>
      <c r="K226" s="63"/>
      <c r="L226" s="63"/>
      <c r="M226" s="63"/>
      <c r="N226" s="63"/>
      <c r="O226" s="63">
        <f>'SWR time series'!A222</f>
        <v>12</v>
      </c>
      <c r="P226" s="63">
        <f>'SWR time series'!B222</f>
        <v>1888</v>
      </c>
      <c r="Q226" s="70">
        <f>'StockBond Returns'!M220</f>
        <v>15.22374902</v>
      </c>
      <c r="R226" s="70">
        <f ca="1">'SWR time series'!F222</f>
        <v>1.7771453622898816</v>
      </c>
      <c r="S226" s="70">
        <f t="shared" ref="S226:T226" ca="1" si="302">IF( AND($Q226&gt;S$10,$Q226&lt;=S$11),$R226,"")</f>
        <v>1.7771453622898816</v>
      </c>
      <c r="T226" t="str">
        <f t="shared" si="302"/>
        <v/>
      </c>
    </row>
    <row r="227" spans="1:20" ht="13" hidden="1" x14ac:dyDescent="0.15">
      <c r="A227" s="142"/>
      <c r="B227" s="144"/>
      <c r="F227" s="63"/>
      <c r="G227" s="63"/>
      <c r="H227" s="63"/>
      <c r="I227" s="63"/>
      <c r="J227" s="63"/>
      <c r="K227" s="63"/>
      <c r="L227" s="63"/>
      <c r="M227" s="63"/>
      <c r="N227" s="63"/>
      <c r="O227" s="63">
        <f>'SWR time series'!A223</f>
        <v>1</v>
      </c>
      <c r="P227" s="63">
        <f>'SWR time series'!B223</f>
        <v>1889</v>
      </c>
      <c r="Q227" s="70">
        <f>'StockBond Returns'!M221</f>
        <v>14.946748299999999</v>
      </c>
      <c r="R227" s="70">
        <f ca="1">'SWR time series'!F223</f>
        <v>1.9200037013766265</v>
      </c>
      <c r="S227" s="70">
        <f t="shared" ref="S227:T227" ca="1" si="303">IF( AND($Q227&gt;S$10,$Q227&lt;=S$11),$R227,"")</f>
        <v>1.9200037013766265</v>
      </c>
      <c r="T227" t="str">
        <f t="shared" si="303"/>
        <v/>
      </c>
    </row>
    <row r="228" spans="1:20" ht="13" hidden="1" x14ac:dyDescent="0.15">
      <c r="A228" s="142"/>
      <c r="B228" s="144"/>
      <c r="F228" s="63"/>
      <c r="G228" s="63"/>
      <c r="H228" s="63"/>
      <c r="I228" s="63"/>
      <c r="J228" s="63"/>
      <c r="K228" s="63"/>
      <c r="L228" s="63"/>
      <c r="M228" s="63"/>
      <c r="N228" s="63"/>
      <c r="O228" s="63">
        <f>'SWR time series'!A224</f>
        <v>2</v>
      </c>
      <c r="P228" s="63">
        <f>'SWR time series'!B224</f>
        <v>1889</v>
      </c>
      <c r="Q228" s="70">
        <f>'StockBond Returns'!M222</f>
        <v>15.802286069999999</v>
      </c>
      <c r="R228" s="70">
        <f ca="1">'SWR time series'!F224</f>
        <v>1.672895650196514</v>
      </c>
      <c r="S228" s="70">
        <f t="shared" ref="S228:T228" ca="1" si="304">IF( AND($Q228&gt;S$10,$Q228&lt;=S$11),$R228,"")</f>
        <v>1.672895650196514</v>
      </c>
      <c r="T228" t="str">
        <f t="shared" si="304"/>
        <v/>
      </c>
    </row>
    <row r="229" spans="1:20" ht="13" hidden="1" x14ac:dyDescent="0.15">
      <c r="A229" s="142"/>
      <c r="B229" s="144"/>
      <c r="F229" s="63"/>
      <c r="G229" s="63"/>
      <c r="H229" s="63"/>
      <c r="I229" s="63"/>
      <c r="J229" s="63"/>
      <c r="K229" s="63"/>
      <c r="L229" s="63"/>
      <c r="M229" s="63"/>
      <c r="N229" s="63"/>
      <c r="O229" s="63">
        <f>'SWR time series'!A225</f>
        <v>3</v>
      </c>
      <c r="P229" s="63">
        <f>'SWR time series'!B225</f>
        <v>1889</v>
      </c>
      <c r="Q229" s="70">
        <f>'StockBond Returns'!M223</f>
        <v>16.192720449999999</v>
      </c>
      <c r="R229" s="70">
        <f ca="1">'SWR time series'!F225</f>
        <v>1.4433973227762253</v>
      </c>
      <c r="S229" s="70">
        <f t="shared" ref="S229:T229" ca="1" si="305">IF( AND($Q229&gt;S$10,$Q229&lt;=S$11),$R229,"")</f>
        <v>1.4433973227762253</v>
      </c>
      <c r="T229" t="str">
        <f t="shared" si="305"/>
        <v/>
      </c>
    </row>
    <row r="230" spans="1:20" ht="13" hidden="1" x14ac:dyDescent="0.15">
      <c r="A230" s="142"/>
      <c r="B230" s="144"/>
      <c r="F230" s="63"/>
      <c r="G230" s="63"/>
      <c r="H230" s="63"/>
      <c r="I230" s="63"/>
      <c r="J230" s="63"/>
      <c r="K230" s="63"/>
      <c r="L230" s="63"/>
      <c r="M230" s="63"/>
      <c r="N230" s="63"/>
      <c r="O230" s="63">
        <f>'SWR time series'!A226</f>
        <v>4</v>
      </c>
      <c r="P230" s="63">
        <f>'SWR time series'!B226</f>
        <v>1889</v>
      </c>
      <c r="Q230" s="70">
        <f>'StockBond Returns'!M224</f>
        <v>16.065045359999999</v>
      </c>
      <c r="R230" s="70">
        <f ca="1">'SWR time series'!F226</f>
        <v>1.4632494413246411</v>
      </c>
      <c r="S230" s="70">
        <f t="shared" ref="S230:T230" ca="1" si="306">IF( AND($Q230&gt;S$10,$Q230&lt;=S$11),$R230,"")</f>
        <v>1.4632494413246411</v>
      </c>
      <c r="T230" t="str">
        <f t="shared" si="306"/>
        <v/>
      </c>
    </row>
    <row r="231" spans="1:20" ht="13" hidden="1" x14ac:dyDescent="0.15">
      <c r="A231" s="142"/>
      <c r="B231" s="144"/>
      <c r="F231" s="63"/>
      <c r="G231" s="63"/>
      <c r="H231" s="63"/>
      <c r="I231" s="63"/>
      <c r="J231" s="63"/>
      <c r="K231" s="63"/>
      <c r="L231" s="63"/>
      <c r="M231" s="63"/>
      <c r="N231" s="63"/>
      <c r="O231" s="63">
        <f>'SWR time series'!A227</f>
        <v>5</v>
      </c>
      <c r="P231" s="63">
        <f>'SWR time series'!B227</f>
        <v>1889</v>
      </c>
      <c r="Q231" s="70">
        <f>'StockBond Returns'!M225</f>
        <v>16.050104529999999</v>
      </c>
      <c r="R231" s="70">
        <f ca="1">'SWR time series'!F227</f>
        <v>1.4609099966695718</v>
      </c>
      <c r="S231" s="70">
        <f t="shared" ref="S231:T231" ca="1" si="307">IF( AND($Q231&gt;S$10,$Q231&lt;=S$11),$R231,"")</f>
        <v>1.4609099966695718</v>
      </c>
      <c r="T231" t="str">
        <f t="shared" si="307"/>
        <v/>
      </c>
    </row>
    <row r="232" spans="1:20" ht="13" hidden="1" x14ac:dyDescent="0.15">
      <c r="A232" s="142"/>
      <c r="B232" s="144"/>
      <c r="F232" s="63"/>
      <c r="G232" s="63"/>
      <c r="H232" s="63"/>
      <c r="I232" s="63"/>
      <c r="J232" s="63"/>
      <c r="K232" s="63"/>
      <c r="L232" s="63"/>
      <c r="M232" s="63"/>
      <c r="N232" s="63"/>
      <c r="O232" s="63">
        <f>'SWR time series'!A228</f>
        <v>6</v>
      </c>
      <c r="P232" s="63">
        <f>'SWR time series'!B228</f>
        <v>1889</v>
      </c>
      <c r="Q232" s="70">
        <f>'StockBond Returns'!M226</f>
        <v>16.915421080000002</v>
      </c>
      <c r="R232" s="70">
        <f ca="1">'SWR time series'!F228</f>
        <v>1.0500029078236537</v>
      </c>
      <c r="S232" s="70">
        <f t="shared" ref="S232:T232" ca="1" si="308">IF( AND($Q232&gt;S$10,$Q232&lt;=S$11),$R232,"")</f>
        <v>1.0500029078236537</v>
      </c>
      <c r="T232" t="str">
        <f t="shared" si="308"/>
        <v/>
      </c>
    </row>
    <row r="233" spans="1:20" ht="13" hidden="1" x14ac:dyDescent="0.15">
      <c r="A233" s="142"/>
      <c r="B233" s="144"/>
      <c r="F233" s="63"/>
      <c r="G233" s="63"/>
      <c r="H233" s="63"/>
      <c r="I233" s="63"/>
      <c r="J233" s="63"/>
      <c r="K233" s="63"/>
      <c r="L233" s="63"/>
      <c r="M233" s="63"/>
      <c r="N233" s="63"/>
      <c r="O233" s="63">
        <f>'SWR time series'!A229</f>
        <v>7</v>
      </c>
      <c r="P233" s="63">
        <f>'SWR time series'!B229</f>
        <v>1889</v>
      </c>
      <c r="Q233" s="70">
        <f>'StockBond Returns'!M227</f>
        <v>17.219302939999999</v>
      </c>
      <c r="R233" s="70">
        <f ca="1">'SWR time series'!F229</f>
        <v>0.97103968341612124</v>
      </c>
      <c r="S233" s="70">
        <f t="shared" ref="S233:T233" ca="1" si="309">IF( AND($Q233&gt;S$10,$Q233&lt;=S$11),$R233,"")</f>
        <v>0.97103968341612124</v>
      </c>
      <c r="T233" t="str">
        <f t="shared" si="309"/>
        <v/>
      </c>
    </row>
    <row r="234" spans="1:20" ht="13" hidden="1" x14ac:dyDescent="0.15">
      <c r="A234" s="142"/>
      <c r="B234" s="144"/>
      <c r="F234" s="63"/>
      <c r="G234" s="63"/>
      <c r="H234" s="63"/>
      <c r="I234" s="63"/>
      <c r="J234" s="63"/>
      <c r="K234" s="63"/>
      <c r="L234" s="63"/>
      <c r="M234" s="63"/>
      <c r="N234" s="63"/>
      <c r="O234" s="63">
        <f>'SWR time series'!A230</f>
        <v>8</v>
      </c>
      <c r="P234" s="63">
        <f>'SWR time series'!B230</f>
        <v>1889</v>
      </c>
      <c r="Q234" s="70">
        <f>'StockBond Returns'!M228</f>
        <v>16.889214490000001</v>
      </c>
      <c r="R234" s="70">
        <f ca="1">'SWR time series'!F230</f>
        <v>0.99988169358112522</v>
      </c>
      <c r="S234" s="70">
        <f t="shared" ref="S234:T234" ca="1" si="310">IF( AND($Q234&gt;S$10,$Q234&lt;=S$11),$R234,"")</f>
        <v>0.99988169358112522</v>
      </c>
      <c r="T234" t="str">
        <f t="shared" si="310"/>
        <v/>
      </c>
    </row>
    <row r="235" spans="1:20" ht="13" hidden="1" x14ac:dyDescent="0.15">
      <c r="A235" s="142"/>
      <c r="B235" s="144"/>
      <c r="F235" s="63"/>
      <c r="G235" s="63"/>
      <c r="H235" s="63"/>
      <c r="I235" s="63"/>
      <c r="J235" s="63"/>
      <c r="K235" s="63"/>
      <c r="L235" s="63"/>
      <c r="M235" s="63"/>
      <c r="N235" s="63"/>
      <c r="O235" s="63">
        <f>'SWR time series'!A231</f>
        <v>9</v>
      </c>
      <c r="P235" s="63">
        <f>'SWR time series'!B231</f>
        <v>1889</v>
      </c>
      <c r="Q235" s="70">
        <f>'StockBond Returns'!M229</f>
        <v>17.131853979999999</v>
      </c>
      <c r="R235" s="70">
        <f ca="1">'SWR time series'!F231</f>
        <v>0.97634533479765384</v>
      </c>
      <c r="S235" s="70">
        <f t="shared" ref="S235:T235" ca="1" si="311">IF( AND($Q235&gt;S$10,$Q235&lt;=S$11),$R235,"")</f>
        <v>0.97634533479765384</v>
      </c>
      <c r="T235" t="str">
        <f t="shared" si="311"/>
        <v/>
      </c>
    </row>
    <row r="236" spans="1:20" ht="13" hidden="1" x14ac:dyDescent="0.15">
      <c r="A236" s="142"/>
      <c r="B236" s="144"/>
      <c r="F236" s="63"/>
      <c r="G236" s="63"/>
      <c r="H236" s="63"/>
      <c r="I236" s="63"/>
      <c r="J236" s="63"/>
      <c r="K236" s="63"/>
      <c r="L236" s="63"/>
      <c r="M236" s="63"/>
      <c r="N236" s="63"/>
      <c r="O236" s="63">
        <f>'SWR time series'!A232</f>
        <v>10</v>
      </c>
      <c r="P236" s="63">
        <f>'SWR time series'!B232</f>
        <v>1889</v>
      </c>
      <c r="Q236" s="70">
        <f>'StockBond Returns'!M230</f>
        <v>17.35078803</v>
      </c>
      <c r="R236" s="70">
        <f ca="1">'SWR time series'!F232</f>
        <v>0.92198041394108809</v>
      </c>
      <c r="S236" s="70">
        <f t="shared" ref="S236:T236" ca="1" si="312">IF( AND($Q236&gt;S$10,$Q236&lt;=S$11),$R236,"")</f>
        <v>0.92198041394108809</v>
      </c>
      <c r="T236" t="str">
        <f t="shared" si="312"/>
        <v/>
      </c>
    </row>
    <row r="237" spans="1:20" ht="13" hidden="1" x14ac:dyDescent="0.15">
      <c r="A237" s="142"/>
      <c r="B237" s="144"/>
      <c r="F237" s="63"/>
      <c r="G237" s="63"/>
      <c r="H237" s="63"/>
      <c r="I237" s="63"/>
      <c r="J237" s="63"/>
      <c r="K237" s="63"/>
      <c r="L237" s="63"/>
      <c r="M237" s="63"/>
      <c r="N237" s="63"/>
      <c r="O237" s="63">
        <f>'SWR time series'!A233</f>
        <v>11</v>
      </c>
      <c r="P237" s="63">
        <f>'SWR time series'!B233</f>
        <v>1889</v>
      </c>
      <c r="Q237" s="70">
        <f>'StockBond Returns'!M231</f>
        <v>17.053214400000002</v>
      </c>
      <c r="R237" s="70">
        <f ca="1">'SWR time series'!F233</f>
        <v>1.0093951896300064</v>
      </c>
      <c r="S237" s="70">
        <f t="shared" ref="S237:T237" ca="1" si="313">IF( AND($Q237&gt;S$10,$Q237&lt;=S$11),$R237,"")</f>
        <v>1.0093951896300064</v>
      </c>
      <c r="T237" t="str">
        <f t="shared" si="313"/>
        <v/>
      </c>
    </row>
    <row r="238" spans="1:20" ht="13" hidden="1" x14ac:dyDescent="0.15">
      <c r="A238" s="142"/>
      <c r="B238" s="144"/>
      <c r="F238" s="63"/>
      <c r="G238" s="63"/>
      <c r="H238" s="63"/>
      <c r="I238" s="63"/>
      <c r="J238" s="63"/>
      <c r="K238" s="63"/>
      <c r="L238" s="63"/>
      <c r="M238" s="63"/>
      <c r="N238" s="63"/>
      <c r="O238" s="63">
        <f>'SWR time series'!A234</f>
        <v>12</v>
      </c>
      <c r="P238" s="63">
        <f>'SWR time series'!B234</f>
        <v>1889</v>
      </c>
      <c r="Q238" s="70">
        <f>'StockBond Returns'!M232</f>
        <v>16.906021169999999</v>
      </c>
      <c r="R238" s="70">
        <f ca="1">'SWR time series'!F234</f>
        <v>1.1256931473780316</v>
      </c>
      <c r="S238" s="70">
        <f t="shared" ref="S238:T238" ca="1" si="314">IF( AND($Q238&gt;S$10,$Q238&lt;=S$11),$R238,"")</f>
        <v>1.1256931473780316</v>
      </c>
      <c r="T238" t="str">
        <f t="shared" si="314"/>
        <v/>
      </c>
    </row>
    <row r="239" spans="1:20" ht="13" hidden="1" x14ac:dyDescent="0.15">
      <c r="A239" s="142"/>
      <c r="B239" s="144"/>
      <c r="F239" s="63"/>
      <c r="G239" s="63"/>
      <c r="H239" s="63"/>
      <c r="I239" s="63"/>
      <c r="J239" s="63"/>
      <c r="K239" s="63"/>
      <c r="L239" s="63"/>
      <c r="M239" s="63"/>
      <c r="N239" s="63"/>
      <c r="O239" s="63">
        <f>'SWR time series'!A235</f>
        <v>1</v>
      </c>
      <c r="P239" s="63">
        <f>'SWR time series'!B235</f>
        <v>1890</v>
      </c>
      <c r="Q239" s="70">
        <f>'StockBond Returns'!M233</f>
        <v>16.610338079999998</v>
      </c>
      <c r="R239" s="70">
        <f ca="1">'SWR time series'!F235</f>
        <v>1.2488812028720231</v>
      </c>
      <c r="S239" s="70">
        <f t="shared" ref="S239:T239" ca="1" si="315">IF( AND($Q239&gt;S$10,$Q239&lt;=S$11),$R239,"")</f>
        <v>1.2488812028720231</v>
      </c>
      <c r="T239" t="str">
        <f t="shared" si="315"/>
        <v/>
      </c>
    </row>
    <row r="240" spans="1:20" ht="13" hidden="1" x14ac:dyDescent="0.15">
      <c r="A240" s="142"/>
      <c r="B240" s="144"/>
      <c r="F240" s="63"/>
      <c r="G240" s="63"/>
      <c r="H240" s="63"/>
      <c r="I240" s="63"/>
      <c r="J240" s="63"/>
      <c r="K240" s="63"/>
      <c r="L240" s="63"/>
      <c r="M240" s="63"/>
      <c r="N240" s="63"/>
      <c r="O240" s="63">
        <f>'SWR time series'!A236</f>
        <v>2</v>
      </c>
      <c r="P240" s="63">
        <f>'SWR time series'!B236</f>
        <v>1890</v>
      </c>
      <c r="Q240" s="70">
        <f>'StockBond Returns'!M234</f>
        <v>17.22007198</v>
      </c>
      <c r="R240" s="70">
        <f ca="1">'SWR time series'!F236</f>
        <v>0.99239695323311405</v>
      </c>
      <c r="S240" s="70">
        <f t="shared" ref="S240:T240" ca="1" si="316">IF( AND($Q240&gt;S$10,$Q240&lt;=S$11),$R240,"")</f>
        <v>0.99239695323311405</v>
      </c>
      <c r="T240" t="str">
        <f t="shared" si="316"/>
        <v/>
      </c>
    </row>
    <row r="241" spans="1:20" ht="13" hidden="1" x14ac:dyDescent="0.15">
      <c r="A241" s="142"/>
      <c r="B241" s="144"/>
      <c r="F241" s="63"/>
      <c r="G241" s="63"/>
      <c r="H241" s="63"/>
      <c r="I241" s="63"/>
      <c r="J241" s="63"/>
      <c r="K241" s="63"/>
      <c r="L241" s="63"/>
      <c r="M241" s="63"/>
      <c r="N241" s="63"/>
      <c r="O241" s="63">
        <f>'SWR time series'!A237</f>
        <v>3</v>
      </c>
      <c r="P241" s="63">
        <f>'SWR time series'!B237</f>
        <v>1890</v>
      </c>
      <c r="Q241" s="70">
        <f>'StockBond Returns'!M235</f>
        <v>17.026814980000001</v>
      </c>
      <c r="R241" s="70">
        <f ca="1">'SWR time series'!F237</f>
        <v>1.0372892476127031</v>
      </c>
      <c r="S241" s="70">
        <f t="shared" ref="S241:T241" ca="1" si="317">IF( AND($Q241&gt;S$10,$Q241&lt;=S$11),$R241,"")</f>
        <v>1.0372892476127031</v>
      </c>
      <c r="T241" t="str">
        <f t="shared" si="317"/>
        <v/>
      </c>
    </row>
    <row r="242" spans="1:20" ht="13" hidden="1" x14ac:dyDescent="0.15">
      <c r="A242" s="142"/>
      <c r="B242" s="144"/>
      <c r="F242" s="63"/>
      <c r="G242" s="63"/>
      <c r="H242" s="63"/>
      <c r="I242" s="63"/>
      <c r="J242" s="63"/>
      <c r="K242" s="63"/>
      <c r="L242" s="63"/>
      <c r="M242" s="63"/>
      <c r="N242" s="63"/>
      <c r="O242" s="63">
        <f>'SWR time series'!A238</f>
        <v>4</v>
      </c>
      <c r="P242" s="63">
        <f>'SWR time series'!B238</f>
        <v>1890</v>
      </c>
      <c r="Q242" s="70">
        <f>'StockBond Returns'!M236</f>
        <v>16.90112229</v>
      </c>
      <c r="R242" s="70">
        <f ca="1">'SWR time series'!F238</f>
        <v>1.0601056451680311</v>
      </c>
      <c r="S242" s="70">
        <f t="shared" ref="S242:T242" ca="1" si="318">IF( AND($Q242&gt;S$10,$Q242&lt;=S$11),$R242,"")</f>
        <v>1.0601056451680311</v>
      </c>
      <c r="T242" t="str">
        <f t="shared" si="318"/>
        <v/>
      </c>
    </row>
    <row r="243" spans="1:20" ht="13" hidden="1" x14ac:dyDescent="0.15">
      <c r="A243" s="142"/>
      <c r="B243" s="144"/>
      <c r="F243" s="63"/>
      <c r="G243" s="63"/>
      <c r="H243" s="63"/>
      <c r="I243" s="63"/>
      <c r="J243" s="63"/>
      <c r="K243" s="63"/>
      <c r="L243" s="63"/>
      <c r="M243" s="63"/>
      <c r="N243" s="63"/>
      <c r="O243" s="63">
        <f>'SWR time series'!A239</f>
        <v>5</v>
      </c>
      <c r="P243" s="63">
        <f>'SWR time series'!B239</f>
        <v>1890</v>
      </c>
      <c r="Q243" s="70">
        <f>'StockBond Returns'!M237</f>
        <v>17.25785454</v>
      </c>
      <c r="R243" s="70">
        <f ca="1">'SWR time series'!F239</f>
        <v>1.0335917058728672</v>
      </c>
      <c r="S243" s="70">
        <f t="shared" ref="S243:T243" ca="1" si="319">IF( AND($Q243&gt;S$10,$Q243&lt;=S$11),$R243,"")</f>
        <v>1.0335917058728672</v>
      </c>
      <c r="T243" t="str">
        <f t="shared" si="319"/>
        <v/>
      </c>
    </row>
    <row r="244" spans="1:20" ht="13" hidden="1" x14ac:dyDescent="0.15">
      <c r="A244" s="142"/>
      <c r="B244" s="144"/>
      <c r="F244" s="63"/>
      <c r="G244" s="63"/>
      <c r="H244" s="63"/>
      <c r="I244" s="63"/>
      <c r="J244" s="63"/>
      <c r="K244" s="63"/>
      <c r="L244" s="63"/>
      <c r="M244" s="63"/>
      <c r="N244" s="63"/>
      <c r="O244" s="63">
        <f>'SWR time series'!A240</f>
        <v>6</v>
      </c>
      <c r="P244" s="63">
        <f>'SWR time series'!B240</f>
        <v>1890</v>
      </c>
      <c r="Q244" s="70">
        <f>'StockBond Returns'!M238</f>
        <v>17.786430490000001</v>
      </c>
      <c r="R244" s="70">
        <f ca="1">'SWR time series'!F240</f>
        <v>0.9324201360396458</v>
      </c>
      <c r="S244" s="70">
        <f t="shared" ref="S244:T244" ca="1" si="320">IF( AND($Q244&gt;S$10,$Q244&lt;=S$11),$R244,"")</f>
        <v>0.9324201360396458</v>
      </c>
      <c r="T244" t="str">
        <f t="shared" si="320"/>
        <v/>
      </c>
    </row>
    <row r="245" spans="1:20" ht="13" hidden="1" x14ac:dyDescent="0.15">
      <c r="A245" s="142"/>
      <c r="B245" s="144"/>
      <c r="F245" s="63"/>
      <c r="G245" s="63"/>
      <c r="H245" s="63"/>
      <c r="I245" s="63"/>
      <c r="J245" s="63"/>
      <c r="K245" s="63"/>
      <c r="L245" s="63"/>
      <c r="M245" s="63"/>
      <c r="N245" s="63"/>
      <c r="O245" s="63">
        <f>'SWR time series'!A241</f>
        <v>7</v>
      </c>
      <c r="P245" s="63">
        <f>'SWR time series'!B241</f>
        <v>1890</v>
      </c>
      <c r="Q245" s="70">
        <f>'StockBond Returns'!M239</f>
        <v>17.68436084</v>
      </c>
      <c r="R245" s="70">
        <f ca="1">'SWR time series'!F241</f>
        <v>1.0256052190626468</v>
      </c>
      <c r="S245" s="70">
        <f t="shared" ref="S245:T245" ca="1" si="321">IF( AND($Q245&gt;S$10,$Q245&lt;=S$11),$R245,"")</f>
        <v>1.0256052190626468</v>
      </c>
      <c r="T245" t="str">
        <f t="shared" si="321"/>
        <v/>
      </c>
    </row>
    <row r="246" spans="1:20" ht="13" hidden="1" x14ac:dyDescent="0.15">
      <c r="A246" s="142"/>
      <c r="B246" s="144"/>
      <c r="F246" s="63"/>
      <c r="G246" s="63"/>
      <c r="H246" s="63"/>
      <c r="I246" s="63"/>
      <c r="J246" s="63"/>
      <c r="K246" s="63"/>
      <c r="L246" s="63"/>
      <c r="M246" s="63"/>
      <c r="N246" s="63"/>
      <c r="O246" s="63">
        <f>'SWR time series'!A242</f>
        <v>8</v>
      </c>
      <c r="P246" s="63">
        <f>'SWR time series'!B242</f>
        <v>1890</v>
      </c>
      <c r="Q246" s="70">
        <f>'StockBond Returns'!M240</f>
        <v>17.589295440000001</v>
      </c>
      <c r="R246" s="70">
        <f ca="1">'SWR time series'!F242</f>
        <v>1.1297072057682973</v>
      </c>
      <c r="S246" s="70">
        <f t="shared" ref="S246:T246" ca="1" si="322">IF( AND($Q246&gt;S$10,$Q246&lt;=S$11),$R246,"")</f>
        <v>1.1297072057682973</v>
      </c>
      <c r="T246" t="str">
        <f t="shared" si="322"/>
        <v/>
      </c>
    </row>
    <row r="247" spans="1:20" ht="13" hidden="1" x14ac:dyDescent="0.15">
      <c r="A247" s="142"/>
      <c r="B247" s="144"/>
      <c r="F247" s="63"/>
      <c r="G247" s="63"/>
      <c r="H247" s="63"/>
      <c r="I247" s="63"/>
      <c r="J247" s="63"/>
      <c r="K247" s="63"/>
      <c r="L247" s="63"/>
      <c r="M247" s="63"/>
      <c r="N247" s="63"/>
      <c r="O247" s="63">
        <f>'SWR time series'!A243</f>
        <v>9</v>
      </c>
      <c r="P247" s="63">
        <f>'SWR time series'!B243</f>
        <v>1890</v>
      </c>
      <c r="Q247" s="70">
        <f>'StockBond Returns'!M241</f>
        <v>16.59679113</v>
      </c>
      <c r="R247" s="70">
        <f ca="1">'SWR time series'!F243</f>
        <v>1.5645780462601939</v>
      </c>
      <c r="S247" s="70">
        <f t="shared" ref="S247:T247" ca="1" si="323">IF( AND($Q247&gt;S$10,$Q247&lt;=S$11),$R247,"")</f>
        <v>1.5645780462601939</v>
      </c>
      <c r="T247" t="str">
        <f t="shared" si="323"/>
        <v/>
      </c>
    </row>
    <row r="248" spans="1:20" ht="13" hidden="1" x14ac:dyDescent="0.15">
      <c r="A248" s="142"/>
      <c r="B248" s="144"/>
      <c r="F248" s="63"/>
      <c r="G248" s="63"/>
      <c r="H248" s="63"/>
      <c r="I248" s="63"/>
      <c r="J248" s="63"/>
      <c r="K248" s="63"/>
      <c r="L248" s="63"/>
      <c r="M248" s="63"/>
      <c r="N248" s="63"/>
      <c r="O248" s="63">
        <f>'SWR time series'!A244</f>
        <v>10</v>
      </c>
      <c r="P248" s="63">
        <f>'SWR time series'!B244</f>
        <v>1890</v>
      </c>
      <c r="Q248" s="70">
        <f>'StockBond Returns'!M242</f>
        <v>16.169702000000001</v>
      </c>
      <c r="R248" s="70">
        <f ca="1">'SWR time series'!F244</f>
        <v>1.7816927072806186</v>
      </c>
      <c r="S248" s="70">
        <f t="shared" ref="S248:T248" ca="1" si="324">IF( AND($Q248&gt;S$10,$Q248&lt;=S$11),$R248,"")</f>
        <v>1.7816927072806186</v>
      </c>
      <c r="T248" t="str">
        <f t="shared" si="324"/>
        <v/>
      </c>
    </row>
    <row r="249" spans="1:20" ht="13" hidden="1" x14ac:dyDescent="0.15">
      <c r="A249" s="142"/>
      <c r="B249" s="144"/>
      <c r="F249" s="63"/>
      <c r="G249" s="63"/>
      <c r="H249" s="63"/>
      <c r="I249" s="63"/>
      <c r="J249" s="63"/>
      <c r="K249" s="63"/>
      <c r="L249" s="63"/>
      <c r="M249" s="63"/>
      <c r="N249" s="63"/>
      <c r="O249" s="63">
        <f>'SWR time series'!A245</f>
        <v>11</v>
      </c>
      <c r="P249" s="63">
        <f>'SWR time series'!B245</f>
        <v>1890</v>
      </c>
      <c r="Q249" s="70">
        <f>'StockBond Returns'!M243</f>
        <v>15.482849160000001</v>
      </c>
      <c r="R249" s="70">
        <f ca="1">'SWR time series'!F245</f>
        <v>2.2331668931969917</v>
      </c>
      <c r="S249" s="70">
        <f t="shared" ref="S249:T249" ca="1" si="325">IF( AND($Q249&gt;S$10,$Q249&lt;=S$11),$R249,"")</f>
        <v>2.2331668931969917</v>
      </c>
      <c r="T249" t="str">
        <f t="shared" si="325"/>
        <v/>
      </c>
    </row>
    <row r="250" spans="1:20" ht="13" hidden="1" x14ac:dyDescent="0.15">
      <c r="A250" s="142"/>
      <c r="B250" s="144"/>
      <c r="F250" s="63"/>
      <c r="G250" s="63"/>
      <c r="H250" s="63"/>
      <c r="I250" s="63"/>
      <c r="J250" s="63"/>
      <c r="K250" s="63"/>
      <c r="L250" s="63"/>
      <c r="M250" s="63"/>
      <c r="N250" s="63"/>
      <c r="O250" s="63">
        <f>'SWR time series'!A246</f>
        <v>12</v>
      </c>
      <c r="P250" s="63">
        <f>'SWR time series'!B246</f>
        <v>1890</v>
      </c>
      <c r="Q250" s="70">
        <f>'StockBond Returns'!M244</f>
        <v>14.74504349</v>
      </c>
      <c r="R250" s="70">
        <f ca="1">'SWR time series'!F246</f>
        <v>2.5979536431276333</v>
      </c>
      <c r="S250" s="70">
        <f t="shared" ref="S250:T250" ca="1" si="326">IF( AND($Q250&gt;S$10,$Q250&lt;=S$11),$R250,"")</f>
        <v>2.5979536431276333</v>
      </c>
      <c r="T250" t="str">
        <f t="shared" si="326"/>
        <v/>
      </c>
    </row>
    <row r="251" spans="1:20" ht="13" hidden="1" x14ac:dyDescent="0.15">
      <c r="A251" s="142"/>
      <c r="B251" s="144"/>
      <c r="F251" s="63"/>
      <c r="G251" s="63"/>
      <c r="H251" s="63"/>
      <c r="I251" s="63"/>
      <c r="J251" s="63"/>
      <c r="K251" s="63"/>
      <c r="L251" s="63"/>
      <c r="M251" s="63"/>
      <c r="N251" s="63"/>
      <c r="O251" s="63">
        <f>'SWR time series'!A247</f>
        <v>1</v>
      </c>
      <c r="P251" s="63">
        <f>'SWR time series'!B247</f>
        <v>1891</v>
      </c>
      <c r="Q251" s="70">
        <f>'StockBond Returns'!M245</f>
        <v>14.442991230000001</v>
      </c>
      <c r="R251" s="70">
        <f ca="1">'SWR time series'!F247</f>
        <v>2.8737773492003731</v>
      </c>
      <c r="S251" s="70">
        <f t="shared" ref="S251:T251" ca="1" si="327">IF( AND($Q251&gt;S$10,$Q251&lt;=S$11),$R251,"")</f>
        <v>2.8737773492003731</v>
      </c>
      <c r="T251" t="str">
        <f t="shared" si="327"/>
        <v/>
      </c>
    </row>
    <row r="252" spans="1:20" ht="13" hidden="1" x14ac:dyDescent="0.15">
      <c r="A252" s="142"/>
      <c r="B252" s="144"/>
      <c r="F252" s="63"/>
      <c r="G252" s="63"/>
      <c r="H252" s="63"/>
      <c r="I252" s="63"/>
      <c r="J252" s="63"/>
      <c r="K252" s="63"/>
      <c r="L252" s="63"/>
      <c r="M252" s="63"/>
      <c r="N252" s="63"/>
      <c r="O252" s="63">
        <f>'SWR time series'!A248</f>
        <v>2</v>
      </c>
      <c r="P252" s="63">
        <f>'SWR time series'!B248</f>
        <v>1891</v>
      </c>
      <c r="Q252" s="70">
        <f>'StockBond Returns'!M246</f>
        <v>15.42898009</v>
      </c>
      <c r="R252" s="70">
        <f ca="1">'SWR time series'!F248</f>
        <v>2.5172026951172066</v>
      </c>
      <c r="S252" s="70">
        <f t="shared" ref="S252:T252" ca="1" si="328">IF( AND($Q252&gt;S$10,$Q252&lt;=S$11),$R252,"")</f>
        <v>2.5172026951172066</v>
      </c>
      <c r="T252" t="str">
        <f t="shared" si="328"/>
        <v/>
      </c>
    </row>
    <row r="253" spans="1:20" ht="13" hidden="1" x14ac:dyDescent="0.15">
      <c r="A253" s="142"/>
      <c r="B253" s="144"/>
      <c r="F253" s="63"/>
      <c r="G253" s="63"/>
      <c r="H253" s="63"/>
      <c r="I253" s="63"/>
      <c r="J253" s="63"/>
      <c r="K253" s="63"/>
      <c r="L253" s="63"/>
      <c r="M253" s="63"/>
      <c r="N253" s="63"/>
      <c r="O253" s="63">
        <f>'SWR time series'!A249</f>
        <v>3</v>
      </c>
      <c r="P253" s="63">
        <f>'SWR time series'!B249</f>
        <v>1891</v>
      </c>
      <c r="Q253" s="70">
        <f>'StockBond Returns'!M247</f>
        <v>15.47652233</v>
      </c>
      <c r="R253" s="70">
        <f ca="1">'SWR time series'!F249</f>
        <v>2.5849372802214079</v>
      </c>
      <c r="S253" s="70">
        <f t="shared" ref="S253:T253" ca="1" si="329">IF( AND($Q253&gt;S$10,$Q253&lt;=S$11),$R253,"")</f>
        <v>2.5849372802214079</v>
      </c>
      <c r="T253" t="str">
        <f t="shared" si="329"/>
        <v/>
      </c>
    </row>
    <row r="254" spans="1:20" ht="13" hidden="1" x14ac:dyDescent="0.15">
      <c r="A254" s="142"/>
      <c r="B254" s="144"/>
      <c r="F254" s="63"/>
      <c r="G254" s="63"/>
      <c r="H254" s="63"/>
      <c r="I254" s="63"/>
      <c r="J254" s="63"/>
      <c r="K254" s="63"/>
      <c r="L254" s="63"/>
      <c r="M254" s="63"/>
      <c r="N254" s="63"/>
      <c r="O254" s="63">
        <f>'SWR time series'!A250</f>
        <v>4</v>
      </c>
      <c r="P254" s="63">
        <f>'SWR time series'!B250</f>
        <v>1891</v>
      </c>
      <c r="Q254" s="70">
        <f>'StockBond Returns'!M248</f>
        <v>15.051623360000001</v>
      </c>
      <c r="R254" s="70">
        <f ca="1">'SWR time series'!F250</f>
        <v>2.9323520126736895</v>
      </c>
      <c r="S254" s="70">
        <f t="shared" ref="S254:T254" ca="1" si="330">IF( AND($Q254&gt;S$10,$Q254&lt;=S$11),$R254,"")</f>
        <v>2.9323520126736895</v>
      </c>
      <c r="T254" t="str">
        <f t="shared" si="330"/>
        <v/>
      </c>
    </row>
    <row r="255" spans="1:20" ht="13" hidden="1" x14ac:dyDescent="0.15">
      <c r="A255" s="142"/>
      <c r="B255" s="144"/>
      <c r="F255" s="63"/>
      <c r="G255" s="63"/>
      <c r="H255" s="63"/>
      <c r="I255" s="63"/>
      <c r="J255" s="63"/>
      <c r="K255" s="63"/>
      <c r="L255" s="63"/>
      <c r="M255" s="63"/>
      <c r="N255" s="63"/>
      <c r="O255" s="63">
        <f>'SWR time series'!A251</f>
        <v>5</v>
      </c>
      <c r="P255" s="63">
        <f>'SWR time series'!B251</f>
        <v>1891</v>
      </c>
      <c r="Q255" s="70">
        <f>'StockBond Returns'!M249</f>
        <v>15.408945129999999</v>
      </c>
      <c r="R255" s="70">
        <f ca="1">'SWR time series'!F251</f>
        <v>2.6294317300721488</v>
      </c>
      <c r="S255" s="70">
        <f t="shared" ref="S255:T255" ca="1" si="331">IF( AND($Q255&gt;S$10,$Q255&lt;=S$11),$R255,"")</f>
        <v>2.6294317300721488</v>
      </c>
      <c r="T255" t="str">
        <f t="shared" si="331"/>
        <v/>
      </c>
    </row>
    <row r="256" spans="1:20" ht="13" hidden="1" x14ac:dyDescent="0.15">
      <c r="A256" s="142"/>
      <c r="B256" s="144"/>
      <c r="F256" s="63"/>
      <c r="G256" s="63"/>
      <c r="H256" s="63"/>
      <c r="I256" s="63"/>
      <c r="J256" s="63"/>
      <c r="K256" s="63"/>
      <c r="L256" s="63"/>
      <c r="M256" s="63"/>
      <c r="N256" s="63"/>
      <c r="O256" s="63">
        <f>'SWR time series'!A252</f>
        <v>6</v>
      </c>
      <c r="P256" s="63">
        <f>'SWR time series'!B252</f>
        <v>1891</v>
      </c>
      <c r="Q256" s="70">
        <f>'StockBond Returns'!M250</f>
        <v>15.566495229999999</v>
      </c>
      <c r="R256" s="70">
        <f ca="1">'SWR time series'!F252</f>
        <v>2.6337873090652213</v>
      </c>
      <c r="S256" s="70">
        <f t="shared" ref="S256:T256" ca="1" si="332">IF( AND($Q256&gt;S$10,$Q256&lt;=S$11),$R256,"")</f>
        <v>2.6337873090652213</v>
      </c>
      <c r="T256" t="str">
        <f t="shared" si="332"/>
        <v/>
      </c>
    </row>
    <row r="257" spans="1:20" ht="13" hidden="1" x14ac:dyDescent="0.15">
      <c r="A257" s="142"/>
      <c r="B257" s="144"/>
      <c r="F257" s="63"/>
      <c r="G257" s="63"/>
      <c r="H257" s="63"/>
      <c r="I257" s="63"/>
      <c r="J257" s="63"/>
      <c r="K257" s="63"/>
      <c r="L257" s="63"/>
      <c r="M257" s="63"/>
      <c r="N257" s="63"/>
      <c r="O257" s="63">
        <f>'SWR time series'!A253</f>
        <v>7</v>
      </c>
      <c r="P257" s="63">
        <f>'SWR time series'!B253</f>
        <v>1891</v>
      </c>
      <c r="Q257" s="70">
        <f>'StockBond Returns'!M251</f>
        <v>15.658211400000001</v>
      </c>
      <c r="R257" s="70">
        <f ca="1">'SWR time series'!F253</f>
        <v>2.5850279950195274</v>
      </c>
      <c r="S257" s="70">
        <f t="shared" ref="S257:T257" ca="1" si="333">IF( AND($Q257&gt;S$10,$Q257&lt;=S$11),$R257,"")</f>
        <v>2.5850279950195274</v>
      </c>
      <c r="T257" t="str">
        <f t="shared" si="333"/>
        <v/>
      </c>
    </row>
    <row r="258" spans="1:20" ht="13" hidden="1" x14ac:dyDescent="0.15">
      <c r="A258" s="142"/>
      <c r="B258" s="144"/>
      <c r="F258" s="63"/>
      <c r="G258" s="63"/>
      <c r="H258" s="63"/>
      <c r="I258" s="63"/>
      <c r="J258" s="63"/>
      <c r="K258" s="63"/>
      <c r="L258" s="63"/>
      <c r="M258" s="63"/>
      <c r="N258" s="63"/>
      <c r="O258" s="63">
        <f>'SWR time series'!A254</f>
        <v>8</v>
      </c>
      <c r="P258" s="63">
        <f>'SWR time series'!B254</f>
        <v>1891</v>
      </c>
      <c r="Q258" s="70">
        <f>'StockBond Returns'!M252</f>
        <v>15.617919240000001</v>
      </c>
      <c r="R258" s="70">
        <f ca="1">'SWR time series'!F254</f>
        <v>2.7960670241109646</v>
      </c>
      <c r="S258" s="70">
        <f t="shared" ref="S258:T258" ca="1" si="334">IF( AND($Q258&gt;S$10,$Q258&lt;=S$11),$R258,"")</f>
        <v>2.7960670241109646</v>
      </c>
      <c r="T258" t="str">
        <f t="shared" si="334"/>
        <v/>
      </c>
    </row>
    <row r="259" spans="1:20" ht="13" hidden="1" x14ac:dyDescent="0.15">
      <c r="A259" s="142"/>
      <c r="B259" s="144"/>
      <c r="F259" s="63"/>
      <c r="G259" s="63"/>
      <c r="H259" s="63"/>
      <c r="I259" s="63"/>
      <c r="J259" s="63"/>
      <c r="K259" s="63"/>
      <c r="L259" s="63"/>
      <c r="M259" s="63"/>
      <c r="N259" s="63"/>
      <c r="O259" s="63">
        <f>'SWR time series'!A255</f>
        <v>9</v>
      </c>
      <c r="P259" s="63">
        <f>'SWR time series'!B255</f>
        <v>1891</v>
      </c>
      <c r="Q259" s="70">
        <f>'StockBond Returns'!M253</f>
        <v>16.163998509999999</v>
      </c>
      <c r="R259" s="70">
        <f ca="1">'SWR time series'!F255</f>
        <v>2.5344903664391474</v>
      </c>
      <c r="S259" s="70">
        <f t="shared" ref="S259:T259" ca="1" si="335">IF( AND($Q259&gt;S$10,$Q259&lt;=S$11),$R259,"")</f>
        <v>2.5344903664391474</v>
      </c>
      <c r="T259" t="str">
        <f t="shared" si="335"/>
        <v/>
      </c>
    </row>
    <row r="260" spans="1:20" ht="13" hidden="1" x14ac:dyDescent="0.15">
      <c r="A260" s="142"/>
      <c r="B260" s="144"/>
      <c r="F260" s="63"/>
      <c r="G260" s="63"/>
      <c r="H260" s="63"/>
      <c r="I260" s="63"/>
      <c r="J260" s="63"/>
      <c r="K260" s="63"/>
      <c r="L260" s="63"/>
      <c r="M260" s="63"/>
      <c r="N260" s="63"/>
      <c r="O260" s="63">
        <f>'SWR time series'!A256</f>
        <v>10</v>
      </c>
      <c r="P260" s="63">
        <f>'SWR time series'!B256</f>
        <v>1891</v>
      </c>
      <c r="Q260" s="70">
        <f>'StockBond Returns'!M254</f>
        <v>17.711261409999999</v>
      </c>
      <c r="R260" s="70">
        <f ca="1">'SWR time series'!F256</f>
        <v>1.7787413847456719</v>
      </c>
      <c r="S260" s="70">
        <f t="shared" ref="S260:T260" ca="1" si="336">IF( AND($Q260&gt;S$10,$Q260&lt;=S$11),$R260,"")</f>
        <v>1.7787413847456719</v>
      </c>
      <c r="T260" t="str">
        <f t="shared" si="336"/>
        <v/>
      </c>
    </row>
    <row r="261" spans="1:20" ht="13" hidden="1" x14ac:dyDescent="0.15">
      <c r="A261" s="142"/>
      <c r="B261" s="144"/>
      <c r="F261" s="63"/>
      <c r="G261" s="63"/>
      <c r="H261" s="63"/>
      <c r="I261" s="63"/>
      <c r="J261" s="63"/>
      <c r="K261" s="63"/>
      <c r="L261" s="63"/>
      <c r="M261" s="63"/>
      <c r="N261" s="63"/>
      <c r="O261" s="63">
        <f>'SWR time series'!A257</f>
        <v>11</v>
      </c>
      <c r="P261" s="63">
        <f>'SWR time series'!B257</f>
        <v>1891</v>
      </c>
      <c r="Q261" s="70">
        <f>'StockBond Returns'!M255</f>
        <v>17.716568590000001</v>
      </c>
      <c r="R261" s="70">
        <f ca="1">'SWR time series'!F257</f>
        <v>1.9077878620545743</v>
      </c>
      <c r="S261" s="70">
        <f t="shared" ref="S261:T261" ca="1" si="337">IF( AND($Q261&gt;S$10,$Q261&lt;=S$11),$R261,"")</f>
        <v>1.9077878620545743</v>
      </c>
      <c r="T261" t="str">
        <f t="shared" si="337"/>
        <v/>
      </c>
    </row>
    <row r="262" spans="1:20" ht="13" hidden="1" x14ac:dyDescent="0.15">
      <c r="A262" s="142"/>
      <c r="B262" s="144"/>
      <c r="F262" s="63"/>
      <c r="G262" s="63"/>
      <c r="H262" s="63"/>
      <c r="I262" s="63"/>
      <c r="J262" s="63"/>
      <c r="K262" s="63"/>
      <c r="L262" s="63"/>
      <c r="M262" s="63"/>
      <c r="N262" s="63"/>
      <c r="O262" s="63">
        <f>'SWR time series'!A258</f>
        <v>12</v>
      </c>
      <c r="P262" s="63">
        <f>'SWR time series'!B258</f>
        <v>1891</v>
      </c>
      <c r="Q262" s="70">
        <f>'StockBond Returns'!M256</f>
        <v>17.671739169999999</v>
      </c>
      <c r="R262" s="70">
        <f ca="1">'SWR time series'!F258</f>
        <v>1.9066566342078879</v>
      </c>
      <c r="S262" s="70">
        <f t="shared" ref="S262:T262" ca="1" si="338">IF( AND($Q262&gt;S$10,$Q262&lt;=S$11),$R262,"")</f>
        <v>1.9066566342078879</v>
      </c>
      <c r="T262" t="str">
        <f t="shared" si="338"/>
        <v/>
      </c>
    </row>
    <row r="263" spans="1:20" ht="13" hidden="1" x14ac:dyDescent="0.15">
      <c r="A263" s="142"/>
      <c r="B263" s="144"/>
      <c r="F263" s="63"/>
      <c r="G263" s="63"/>
      <c r="H263" s="63"/>
      <c r="I263" s="63"/>
      <c r="J263" s="63"/>
      <c r="K263" s="63"/>
      <c r="L263" s="63"/>
      <c r="M263" s="63"/>
      <c r="N263" s="63"/>
      <c r="O263" s="63">
        <f>'SWR time series'!A259</f>
        <v>1</v>
      </c>
      <c r="P263" s="63">
        <f>'SWR time series'!B259</f>
        <v>1892</v>
      </c>
      <c r="Q263" s="70">
        <f>'StockBond Returns'!M257</f>
        <v>18.206302999999998</v>
      </c>
      <c r="R263" s="70">
        <f ca="1">'SWR time series'!F259</f>
        <v>1.6489722649237919</v>
      </c>
      <c r="S263" s="70">
        <f t="shared" ref="S263:T263" ca="1" si="339">IF( AND($Q263&gt;S$10,$Q263&lt;=S$11),$R263,"")</f>
        <v>1.6489722649237919</v>
      </c>
      <c r="T263" t="str">
        <f t="shared" si="339"/>
        <v/>
      </c>
    </row>
    <row r="264" spans="1:20" ht="13" hidden="1" x14ac:dyDescent="0.15">
      <c r="A264" s="142"/>
      <c r="B264" s="144"/>
      <c r="F264" s="63"/>
      <c r="G264" s="63"/>
      <c r="H264" s="63"/>
      <c r="I264" s="63"/>
      <c r="J264" s="63"/>
      <c r="K264" s="63"/>
      <c r="L264" s="63"/>
      <c r="M264" s="63"/>
      <c r="N264" s="63"/>
      <c r="O264" s="63">
        <f>'SWR time series'!A260</f>
        <v>2</v>
      </c>
      <c r="P264" s="63">
        <f>'SWR time series'!B260</f>
        <v>1892</v>
      </c>
      <c r="Q264" s="70">
        <f>'StockBond Returns'!M258</f>
        <v>19.0163884</v>
      </c>
      <c r="R264" s="70">
        <f ca="1">'SWR time series'!F260</f>
        <v>1.2927810747299606</v>
      </c>
      <c r="S264" s="70">
        <f t="shared" ref="S264:T264" ca="1" si="340">IF( AND($Q264&gt;S$10,$Q264&lt;=S$11),$R264,"")</f>
        <v>1.2927810747299606</v>
      </c>
      <c r="T264" t="str">
        <f t="shared" si="340"/>
        <v/>
      </c>
    </row>
    <row r="265" spans="1:20" ht="13" hidden="1" x14ac:dyDescent="0.15">
      <c r="A265" s="142"/>
      <c r="B265" s="144"/>
      <c r="F265" s="63"/>
      <c r="G265" s="63"/>
      <c r="H265" s="63"/>
      <c r="I265" s="63"/>
      <c r="J265" s="63"/>
      <c r="K265" s="63"/>
      <c r="L265" s="63"/>
      <c r="M265" s="63"/>
      <c r="N265" s="63"/>
      <c r="O265" s="63">
        <f>'SWR time series'!A261</f>
        <v>3</v>
      </c>
      <c r="P265" s="63">
        <f>'SWR time series'!B261</f>
        <v>1892</v>
      </c>
      <c r="Q265" s="70">
        <f>'StockBond Returns'!M259</f>
        <v>19.036425040000001</v>
      </c>
      <c r="R265" s="70">
        <f ca="1">'SWR time series'!F261</f>
        <v>1.2964292508771056</v>
      </c>
      <c r="S265" s="70">
        <f t="shared" ref="S265:T265" ca="1" si="341">IF( AND($Q265&gt;S$10,$Q265&lt;=S$11),$R265,"")</f>
        <v>1.2964292508771056</v>
      </c>
      <c r="T265" t="str">
        <f t="shared" si="341"/>
        <v/>
      </c>
    </row>
    <row r="266" spans="1:20" ht="13" hidden="1" x14ac:dyDescent="0.15">
      <c r="A266" s="142"/>
      <c r="B266" s="144"/>
      <c r="F266" s="63"/>
      <c r="G266" s="63"/>
      <c r="H266" s="63"/>
      <c r="I266" s="63"/>
      <c r="J266" s="63"/>
      <c r="K266" s="63"/>
      <c r="L266" s="63"/>
      <c r="M266" s="63"/>
      <c r="N266" s="63"/>
      <c r="O266" s="63">
        <f>'SWR time series'!A262</f>
        <v>4</v>
      </c>
      <c r="P266" s="63">
        <f>'SWR time series'!B262</f>
        <v>1892</v>
      </c>
      <c r="Q266" s="70">
        <f>'StockBond Returns'!M260</f>
        <v>19.738054850000001</v>
      </c>
      <c r="R266" s="70">
        <f ca="1">'SWR time series'!F262</f>
        <v>0.92439624546328503</v>
      </c>
      <c r="S266" s="70">
        <f t="shared" ref="S266:T266" ca="1" si="342">IF( AND($Q266&gt;S$10,$Q266&lt;=S$11),$R266,"")</f>
        <v>0.92439624546328503</v>
      </c>
      <c r="T266" t="str">
        <f t="shared" si="342"/>
        <v/>
      </c>
    </row>
    <row r="267" spans="1:20" ht="13" hidden="1" x14ac:dyDescent="0.15">
      <c r="A267" s="142"/>
      <c r="B267" s="144"/>
      <c r="F267" s="63"/>
      <c r="G267" s="63"/>
      <c r="H267" s="63"/>
      <c r="I267" s="63"/>
      <c r="J267" s="63"/>
      <c r="K267" s="63"/>
      <c r="L267" s="63"/>
      <c r="M267" s="63"/>
      <c r="N267" s="63"/>
      <c r="O267" s="63">
        <f>'SWR time series'!A263</f>
        <v>5</v>
      </c>
      <c r="P267" s="63">
        <f>'SWR time series'!B263</f>
        <v>1892</v>
      </c>
      <c r="Q267" s="70">
        <f>'StockBond Returns'!M261</f>
        <v>19.943265239999999</v>
      </c>
      <c r="R267" s="70">
        <f ca="1">'SWR time series'!F263</f>
        <v>0.77433405253468202</v>
      </c>
      <c r="S267" s="70">
        <f t="shared" ref="S267:T267" ca="1" si="343">IF( AND($Q267&gt;S$10,$Q267&lt;=S$11),$R267,"")</f>
        <v>0.77433405253468202</v>
      </c>
      <c r="T267" t="str">
        <f t="shared" si="343"/>
        <v/>
      </c>
    </row>
    <row r="268" spans="1:20" ht="13" hidden="1" x14ac:dyDescent="0.15">
      <c r="A268" s="142"/>
      <c r="B268" s="144"/>
      <c r="F268" s="63"/>
      <c r="G268" s="63"/>
      <c r="H268" s="63"/>
      <c r="I268" s="63"/>
      <c r="J268" s="63"/>
      <c r="K268" s="63"/>
      <c r="L268" s="63"/>
      <c r="M268" s="63"/>
      <c r="N268" s="63"/>
      <c r="O268" s="63">
        <f>'SWR time series'!A264</f>
        <v>6</v>
      </c>
      <c r="P268" s="63">
        <f>'SWR time series'!B264</f>
        <v>1892</v>
      </c>
      <c r="Q268" s="70">
        <f>'StockBond Returns'!M262</f>
        <v>19.911465209999999</v>
      </c>
      <c r="R268" s="70">
        <f ca="1">'SWR time series'!F264</f>
        <v>0.75047708508416555</v>
      </c>
      <c r="S268" s="70">
        <f t="shared" ref="S268:T268" ca="1" si="344">IF( AND($Q268&gt;S$10,$Q268&lt;=S$11),$R268,"")</f>
        <v>0.75047708508416555</v>
      </c>
      <c r="T268" t="str">
        <f t="shared" si="344"/>
        <v/>
      </c>
    </row>
    <row r="269" spans="1:20" ht="13" hidden="1" x14ac:dyDescent="0.15">
      <c r="A269" s="142"/>
      <c r="B269" s="144"/>
      <c r="F269" s="63"/>
      <c r="G269" s="63"/>
      <c r="H269" s="63"/>
      <c r="I269" s="63"/>
      <c r="J269" s="63"/>
      <c r="K269" s="63"/>
      <c r="L269" s="63"/>
      <c r="M269" s="63"/>
      <c r="N269" s="63"/>
      <c r="O269" s="63">
        <f>'SWR time series'!A265</f>
        <v>7</v>
      </c>
      <c r="P269" s="63">
        <f>'SWR time series'!B265</f>
        <v>1892</v>
      </c>
      <c r="Q269" s="70">
        <f>'StockBond Returns'!M263</f>
        <v>19.7692844</v>
      </c>
      <c r="R269" s="70">
        <f ca="1">'SWR time series'!F265</f>
        <v>0.74632322084594449</v>
      </c>
      <c r="S269" s="70">
        <f t="shared" ref="S269:T269" ca="1" si="345">IF( AND($Q269&gt;S$10,$Q269&lt;=S$11),$R269,"")</f>
        <v>0.74632322084594449</v>
      </c>
      <c r="T269" t="str">
        <f t="shared" si="345"/>
        <v/>
      </c>
    </row>
    <row r="270" spans="1:20" ht="13" hidden="1" x14ac:dyDescent="0.15">
      <c r="A270" s="142"/>
      <c r="B270" s="144"/>
      <c r="F270" s="63"/>
      <c r="G270" s="63"/>
      <c r="H270" s="63"/>
      <c r="I270" s="63"/>
      <c r="J270" s="63"/>
      <c r="K270" s="63"/>
      <c r="L270" s="63"/>
      <c r="M270" s="63"/>
      <c r="N270" s="63"/>
      <c r="O270" s="63">
        <f>'SWR time series'!A266</f>
        <v>8</v>
      </c>
      <c r="P270" s="63">
        <f>'SWR time series'!B266</f>
        <v>1892</v>
      </c>
      <c r="Q270" s="70">
        <f>'StockBond Returns'!M264</f>
        <v>19.21188643</v>
      </c>
      <c r="R270" s="70">
        <f ca="1">'SWR time series'!F266</f>
        <v>1.0682362603585975</v>
      </c>
      <c r="S270" s="70">
        <f t="shared" ref="S270:T270" ca="1" si="346">IF( AND($Q270&gt;S$10,$Q270&lt;=S$11),$R270,"")</f>
        <v>1.0682362603585975</v>
      </c>
      <c r="T270" t="str">
        <f t="shared" si="346"/>
        <v/>
      </c>
    </row>
    <row r="271" spans="1:20" ht="13" hidden="1" x14ac:dyDescent="0.15">
      <c r="A271" s="142"/>
      <c r="B271" s="144"/>
      <c r="F271" s="63"/>
      <c r="G271" s="63"/>
      <c r="H271" s="63"/>
      <c r="I271" s="63"/>
      <c r="J271" s="63"/>
      <c r="K271" s="63"/>
      <c r="L271" s="63"/>
      <c r="M271" s="63"/>
      <c r="N271" s="63"/>
      <c r="O271" s="63">
        <f>'SWR time series'!A267</f>
        <v>9</v>
      </c>
      <c r="P271" s="63">
        <f>'SWR time series'!B267</f>
        <v>1892</v>
      </c>
      <c r="Q271" s="70">
        <f>'StockBond Returns'!M265</f>
        <v>19.204303800000002</v>
      </c>
      <c r="R271" s="70">
        <f ca="1">'SWR time series'!F267</f>
        <v>1.0537752642285874</v>
      </c>
      <c r="S271" s="70">
        <f t="shared" ref="S271:T271" ca="1" si="347">IF( AND($Q271&gt;S$10,$Q271&lt;=S$11),$R271,"")</f>
        <v>1.0537752642285874</v>
      </c>
      <c r="T271" t="str">
        <f t="shared" si="347"/>
        <v/>
      </c>
    </row>
    <row r="272" spans="1:20" ht="13" hidden="1" x14ac:dyDescent="0.15">
      <c r="A272" s="142"/>
      <c r="B272" s="144"/>
      <c r="F272" s="63"/>
      <c r="G272" s="63"/>
      <c r="H272" s="63"/>
      <c r="I272" s="63"/>
      <c r="J272" s="63"/>
      <c r="K272" s="63"/>
      <c r="L272" s="63"/>
      <c r="M272" s="63"/>
      <c r="N272" s="63"/>
      <c r="O272" s="63">
        <f>'SWR time series'!A268</f>
        <v>10</v>
      </c>
      <c r="P272" s="63">
        <f>'SWR time series'!B268</f>
        <v>1892</v>
      </c>
      <c r="Q272" s="70">
        <f>'StockBond Returns'!M266</f>
        <v>18.69427181</v>
      </c>
      <c r="R272" s="70">
        <f ca="1">'SWR time series'!F268</f>
        <v>1.1089714341110843</v>
      </c>
      <c r="S272" s="70">
        <f t="shared" ref="S272:T272" ca="1" si="348">IF( AND($Q272&gt;S$10,$Q272&lt;=S$11),$R272,"")</f>
        <v>1.1089714341110843</v>
      </c>
      <c r="T272" t="str">
        <f t="shared" si="348"/>
        <v/>
      </c>
    </row>
    <row r="273" spans="1:20" ht="13" hidden="1" x14ac:dyDescent="0.15">
      <c r="A273" s="142"/>
      <c r="B273" s="144"/>
      <c r="F273" s="63"/>
      <c r="G273" s="63"/>
      <c r="H273" s="63"/>
      <c r="I273" s="63"/>
      <c r="J273" s="63"/>
      <c r="K273" s="63"/>
      <c r="L273" s="63"/>
      <c r="M273" s="63"/>
      <c r="N273" s="63"/>
      <c r="O273" s="63">
        <f>'SWR time series'!A269</f>
        <v>11</v>
      </c>
      <c r="P273" s="63">
        <f>'SWR time series'!B269</f>
        <v>1892</v>
      </c>
      <c r="Q273" s="70">
        <f>'StockBond Returns'!M267</f>
        <v>19.04021492</v>
      </c>
      <c r="R273" s="70">
        <f ca="1">'SWR time series'!F269</f>
        <v>0.91798959192415985</v>
      </c>
      <c r="S273" s="70">
        <f t="shared" ref="S273:T273" ca="1" si="349">IF( AND($Q273&gt;S$10,$Q273&lt;=S$11),$R273,"")</f>
        <v>0.91798959192415985</v>
      </c>
      <c r="T273" t="str">
        <f t="shared" si="349"/>
        <v/>
      </c>
    </row>
    <row r="274" spans="1:20" ht="13" hidden="1" x14ac:dyDescent="0.15">
      <c r="A274" s="142"/>
      <c r="B274" s="144"/>
      <c r="F274" s="63"/>
      <c r="G274" s="63"/>
      <c r="H274" s="63"/>
      <c r="I274" s="63"/>
      <c r="J274" s="63"/>
      <c r="K274" s="63"/>
      <c r="L274" s="63"/>
      <c r="M274" s="63"/>
      <c r="N274" s="63"/>
      <c r="O274" s="63">
        <f>'SWR time series'!A270</f>
        <v>12</v>
      </c>
      <c r="P274" s="63">
        <f>'SWR time series'!B270</f>
        <v>1892</v>
      </c>
      <c r="Q274" s="70">
        <f>'StockBond Returns'!M268</f>
        <v>18.463312689999999</v>
      </c>
      <c r="R274" s="70">
        <f ca="1">'SWR time series'!F270</f>
        <v>1.0577935628143047</v>
      </c>
      <c r="S274" s="70">
        <f t="shared" ref="S274:T274" ca="1" si="350">IF( AND($Q274&gt;S$10,$Q274&lt;=S$11),$R274,"")</f>
        <v>1.0577935628143047</v>
      </c>
      <c r="T274" t="str">
        <f t="shared" si="350"/>
        <v/>
      </c>
    </row>
    <row r="275" spans="1:20" ht="13" hidden="1" x14ac:dyDescent="0.15">
      <c r="A275" s="142"/>
      <c r="B275" s="144"/>
      <c r="F275" s="63"/>
      <c r="G275" s="63"/>
      <c r="H275" s="63"/>
      <c r="I275" s="63"/>
      <c r="J275" s="63"/>
      <c r="K275" s="63"/>
      <c r="L275" s="63"/>
      <c r="M275" s="63"/>
      <c r="N275" s="63"/>
      <c r="O275" s="63">
        <f>'SWR time series'!A271</f>
        <v>1</v>
      </c>
      <c r="P275" s="63">
        <f>'SWR time series'!B271</f>
        <v>1893</v>
      </c>
      <c r="Q275" s="70">
        <f>'StockBond Returns'!M269</f>
        <v>18.01300925</v>
      </c>
      <c r="R275" s="70">
        <f ca="1">'SWR time series'!F271</f>
        <v>1.1805010647412661</v>
      </c>
      <c r="S275" s="70">
        <f t="shared" ref="S275:T275" ca="1" si="351">IF( AND($Q275&gt;S$10,$Q275&lt;=S$11),$R275,"")</f>
        <v>1.1805010647412661</v>
      </c>
      <c r="T275" t="str">
        <f t="shared" si="351"/>
        <v/>
      </c>
    </row>
    <row r="276" spans="1:20" ht="13" hidden="1" x14ac:dyDescent="0.15">
      <c r="A276" s="142"/>
      <c r="B276" s="144"/>
      <c r="F276" s="63"/>
      <c r="G276" s="63"/>
      <c r="H276" s="63"/>
      <c r="I276" s="63"/>
      <c r="J276" s="63"/>
      <c r="K276" s="63"/>
      <c r="L276" s="63"/>
      <c r="M276" s="63"/>
      <c r="N276" s="63"/>
      <c r="O276" s="63">
        <f>'SWR time series'!A272</f>
        <v>2</v>
      </c>
      <c r="P276" s="63">
        <f>'SWR time series'!B272</f>
        <v>1893</v>
      </c>
      <c r="Q276" s="70">
        <f>'StockBond Returns'!M270</f>
        <v>17.656643710000001</v>
      </c>
      <c r="R276" s="70">
        <f ca="1">'SWR time series'!F272</f>
        <v>1.3977967825551216</v>
      </c>
      <c r="S276" s="70">
        <f t="shared" ref="S276:T276" ca="1" si="352">IF( AND($Q276&gt;S$10,$Q276&lt;=S$11),$R276,"")</f>
        <v>1.3977967825551216</v>
      </c>
      <c r="T276" t="str">
        <f t="shared" si="352"/>
        <v/>
      </c>
    </row>
    <row r="277" spans="1:20" ht="13" hidden="1" x14ac:dyDescent="0.15">
      <c r="A277" s="142"/>
      <c r="B277" s="144"/>
      <c r="F277" s="63"/>
      <c r="G277" s="63"/>
      <c r="H277" s="63"/>
      <c r="I277" s="63"/>
      <c r="J277" s="63"/>
      <c r="K277" s="63"/>
      <c r="L277" s="63"/>
      <c r="M277" s="63"/>
      <c r="N277" s="63"/>
      <c r="O277" s="63">
        <f>'SWR time series'!A273</f>
        <v>3</v>
      </c>
      <c r="P277" s="63">
        <f>'SWR time series'!B273</f>
        <v>1893</v>
      </c>
      <c r="Q277" s="70">
        <f>'StockBond Returns'!M271</f>
        <v>17.125193849999999</v>
      </c>
      <c r="R277" s="70">
        <f ca="1">'SWR time series'!F273</f>
        <v>1.6912698122298639</v>
      </c>
      <c r="S277" s="70">
        <f t="shared" ref="S277:T277" ca="1" si="353">IF( AND($Q277&gt;S$10,$Q277&lt;=S$11),$R277,"")</f>
        <v>1.6912698122298639</v>
      </c>
      <c r="T277" t="str">
        <f t="shared" si="353"/>
        <v/>
      </c>
    </row>
    <row r="278" spans="1:20" ht="13" hidden="1" x14ac:dyDescent="0.15">
      <c r="A278" s="142"/>
      <c r="B278" s="144"/>
      <c r="F278" s="63"/>
      <c r="G278" s="63"/>
      <c r="H278" s="63"/>
      <c r="I278" s="63"/>
      <c r="J278" s="63"/>
      <c r="K278" s="63"/>
      <c r="L278" s="63"/>
      <c r="M278" s="63"/>
      <c r="N278" s="63"/>
      <c r="O278" s="63">
        <f>'SWR time series'!A274</f>
        <v>4</v>
      </c>
      <c r="P278" s="63">
        <f>'SWR time series'!B274</f>
        <v>1893</v>
      </c>
      <c r="Q278" s="70">
        <f>'StockBond Returns'!M272</f>
        <v>16.899589030000001</v>
      </c>
      <c r="R278" s="70">
        <f ca="1">'SWR time series'!F274</f>
        <v>1.3932418657520778</v>
      </c>
      <c r="S278" s="70">
        <f t="shared" ref="S278:T278" ca="1" si="354">IF( AND($Q278&gt;S$10,$Q278&lt;=S$11),$R278,"")</f>
        <v>1.3932418657520778</v>
      </c>
      <c r="T278" t="str">
        <f t="shared" si="354"/>
        <v/>
      </c>
    </row>
    <row r="279" spans="1:20" ht="13" hidden="1" x14ac:dyDescent="0.15">
      <c r="A279" s="142"/>
      <c r="B279" s="144"/>
      <c r="F279" s="63"/>
      <c r="G279" s="63"/>
      <c r="H279" s="63"/>
      <c r="I279" s="63"/>
      <c r="J279" s="63"/>
      <c r="K279" s="63"/>
      <c r="L279" s="63"/>
      <c r="M279" s="63"/>
      <c r="N279" s="63"/>
      <c r="O279" s="63">
        <f>'SWR time series'!A275</f>
        <v>5</v>
      </c>
      <c r="P279" s="63">
        <f>'SWR time series'!B275</f>
        <v>1893</v>
      </c>
      <c r="Q279" s="70">
        <f>'StockBond Returns'!M273</f>
        <v>17.10254158</v>
      </c>
      <c r="R279" s="70">
        <f ca="1">'SWR time series'!F275</f>
        <v>1.4507725886178005</v>
      </c>
      <c r="S279" s="70">
        <f t="shared" ref="S279:T279" ca="1" si="355">IF( AND($Q279&gt;S$10,$Q279&lt;=S$11),$R279,"")</f>
        <v>1.4507725886178005</v>
      </c>
      <c r="T279" t="str">
        <f t="shared" si="355"/>
        <v/>
      </c>
    </row>
    <row r="280" spans="1:20" ht="13" hidden="1" x14ac:dyDescent="0.15">
      <c r="A280" s="142"/>
      <c r="B280" s="144"/>
      <c r="F280" s="63"/>
      <c r="G280" s="63"/>
      <c r="H280" s="63"/>
      <c r="I280" s="63"/>
      <c r="J280" s="63"/>
      <c r="K280" s="63"/>
      <c r="L280" s="63"/>
      <c r="M280" s="63"/>
      <c r="N280" s="63"/>
      <c r="O280" s="63">
        <f>'SWR time series'!A276</f>
        <v>6</v>
      </c>
      <c r="P280" s="63">
        <f>'SWR time series'!B276</f>
        <v>1893</v>
      </c>
      <c r="Q280" s="70">
        <f>'StockBond Returns'!M274</f>
        <v>15.78098731</v>
      </c>
      <c r="R280" s="70">
        <f ca="1">'SWR time series'!F276</f>
        <v>1.8321937624502285</v>
      </c>
      <c r="S280" s="70">
        <f t="shared" ref="S280:T280" ca="1" si="356">IF( AND($Q280&gt;S$10,$Q280&lt;=S$11),$R280,"")</f>
        <v>1.8321937624502285</v>
      </c>
      <c r="T280" t="str">
        <f t="shared" si="356"/>
        <v/>
      </c>
    </row>
    <row r="281" spans="1:20" ht="13" hidden="1" x14ac:dyDescent="0.15">
      <c r="A281" s="142"/>
      <c r="B281" s="144"/>
      <c r="F281" s="63"/>
      <c r="G281" s="63"/>
      <c r="H281" s="63"/>
      <c r="I281" s="63"/>
      <c r="J281" s="63"/>
      <c r="K281" s="63"/>
      <c r="L281" s="63"/>
      <c r="M281" s="63"/>
      <c r="N281" s="63"/>
      <c r="O281" s="63">
        <f>'SWR time series'!A277</f>
        <v>7</v>
      </c>
      <c r="P281" s="63">
        <f>'SWR time series'!B277</f>
        <v>1893</v>
      </c>
      <c r="Q281" s="70">
        <f>'StockBond Returns'!M275</f>
        <v>15.416503860000001</v>
      </c>
      <c r="R281" s="70">
        <f ca="1">'SWR time series'!F277</f>
        <v>2.3018806900758131</v>
      </c>
      <c r="S281" s="70">
        <f t="shared" ref="S281:T281" ca="1" si="357">IF( AND($Q281&gt;S$10,$Q281&lt;=S$11),$R281,"")</f>
        <v>2.3018806900758131</v>
      </c>
      <c r="T281" t="str">
        <f t="shared" si="357"/>
        <v/>
      </c>
    </row>
    <row r="282" spans="1:20" ht="13" hidden="1" x14ac:dyDescent="0.15">
      <c r="A282" s="142"/>
      <c r="B282" s="144"/>
      <c r="F282" s="63"/>
      <c r="G282" s="63"/>
      <c r="H282" s="63"/>
      <c r="I282" s="63"/>
      <c r="J282" s="63"/>
      <c r="K282" s="63"/>
      <c r="L282" s="63"/>
      <c r="M282" s="63"/>
      <c r="N282" s="63"/>
      <c r="O282" s="63">
        <f>'SWR time series'!A278</f>
        <v>8</v>
      </c>
      <c r="P282" s="63">
        <f>'SWR time series'!B278</f>
        <v>1893</v>
      </c>
      <c r="Q282" s="70">
        <f>'StockBond Returns'!M276</f>
        <v>14.349854179999999</v>
      </c>
      <c r="R282" s="70">
        <f ca="1">'SWR time series'!F278</f>
        <v>2.9013382100991967</v>
      </c>
      <c r="S282" s="70">
        <f t="shared" ref="S282:T282" ca="1" si="358">IF( AND($Q282&gt;S$10,$Q282&lt;=S$11),$R282,"")</f>
        <v>2.9013382100991967</v>
      </c>
      <c r="T282" t="str">
        <f t="shared" si="358"/>
        <v/>
      </c>
    </row>
    <row r="283" spans="1:20" ht="13" hidden="1" x14ac:dyDescent="0.15">
      <c r="A283" s="142"/>
      <c r="B283" s="144"/>
      <c r="F283" s="63"/>
      <c r="G283" s="63"/>
      <c r="H283" s="63"/>
      <c r="I283" s="63"/>
      <c r="J283" s="63"/>
      <c r="K283" s="63"/>
      <c r="L283" s="63"/>
      <c r="M283" s="63"/>
      <c r="N283" s="63"/>
      <c r="O283" s="63">
        <f>'SWR time series'!A279</f>
        <v>9</v>
      </c>
      <c r="P283" s="63">
        <f>'SWR time series'!B279</f>
        <v>1893</v>
      </c>
      <c r="Q283" s="70">
        <f>'StockBond Returns'!M277</f>
        <v>14.58805654</v>
      </c>
      <c r="R283" s="70">
        <f ca="1">'SWR time series'!F279</f>
        <v>2.6185718681592531</v>
      </c>
      <c r="S283" s="70">
        <f t="shared" ref="S283:T283" ca="1" si="359">IF( AND($Q283&gt;S$10,$Q283&lt;=S$11),$R283,"")</f>
        <v>2.6185718681592531</v>
      </c>
      <c r="T283" t="str">
        <f t="shared" si="359"/>
        <v/>
      </c>
    </row>
    <row r="284" spans="1:20" ht="13" hidden="1" x14ac:dyDescent="0.15">
      <c r="A284" s="142"/>
      <c r="B284" s="144"/>
      <c r="F284" s="63"/>
      <c r="G284" s="63"/>
      <c r="H284" s="63"/>
      <c r="I284" s="63"/>
      <c r="J284" s="63"/>
      <c r="K284" s="63"/>
      <c r="L284" s="63"/>
      <c r="M284" s="63"/>
      <c r="N284" s="63"/>
      <c r="O284" s="63">
        <f>'SWR time series'!A280</f>
        <v>10</v>
      </c>
      <c r="P284" s="63">
        <f>'SWR time series'!B280</f>
        <v>1893</v>
      </c>
      <c r="Q284" s="70">
        <f>'StockBond Returns'!M278</f>
        <v>15.01206908</v>
      </c>
      <c r="R284" s="70">
        <f ca="1">'SWR time series'!F280</f>
        <v>2.5111312373752668</v>
      </c>
      <c r="S284" s="70">
        <f t="shared" ref="S284:T284" ca="1" si="360">IF( AND($Q284&gt;S$10,$Q284&lt;=S$11),$R284,"")</f>
        <v>2.5111312373752668</v>
      </c>
      <c r="T284" t="str">
        <f t="shared" si="360"/>
        <v/>
      </c>
    </row>
    <row r="285" spans="1:20" ht="13" hidden="1" x14ac:dyDescent="0.15">
      <c r="A285" s="142"/>
      <c r="B285" s="144"/>
      <c r="F285" s="63"/>
      <c r="G285" s="63"/>
      <c r="H285" s="63"/>
      <c r="I285" s="63"/>
      <c r="J285" s="63"/>
      <c r="K285" s="63"/>
      <c r="L285" s="63"/>
      <c r="M285" s="63"/>
      <c r="N285" s="63"/>
      <c r="O285" s="63">
        <f>'SWR time series'!A281</f>
        <v>11</v>
      </c>
      <c r="P285" s="63">
        <f>'SWR time series'!B281</f>
        <v>1893</v>
      </c>
      <c r="Q285" s="70">
        <f>'StockBond Returns'!M279</f>
        <v>15.27179415</v>
      </c>
      <c r="R285" s="70">
        <f ca="1">'SWR time series'!F281</f>
        <v>2.5965717782155542</v>
      </c>
      <c r="S285" s="70">
        <f t="shared" ref="S285:T285" ca="1" si="361">IF( AND($Q285&gt;S$10,$Q285&lt;=S$11),$R285,"")</f>
        <v>2.5965717782155542</v>
      </c>
      <c r="T285" t="str">
        <f t="shared" si="361"/>
        <v/>
      </c>
    </row>
    <row r="286" spans="1:20" ht="13" hidden="1" x14ac:dyDescent="0.15">
      <c r="A286" s="142"/>
      <c r="B286" s="144"/>
      <c r="F286" s="63"/>
      <c r="G286" s="63"/>
      <c r="H286" s="63"/>
      <c r="I286" s="63"/>
      <c r="J286" s="63"/>
      <c r="K286" s="63"/>
      <c r="L286" s="63"/>
      <c r="M286" s="63"/>
      <c r="N286" s="63"/>
      <c r="O286" s="63">
        <f>'SWR time series'!A282</f>
        <v>12</v>
      </c>
      <c r="P286" s="63">
        <f>'SWR time series'!B282</f>
        <v>1893</v>
      </c>
      <c r="Q286" s="70">
        <f>'StockBond Returns'!M280</f>
        <v>15.942411399999999</v>
      </c>
      <c r="R286" s="70">
        <f ca="1">'SWR time series'!F282</f>
        <v>2.1394754240796363</v>
      </c>
      <c r="S286" s="70">
        <f t="shared" ref="S286:T286" ca="1" si="362">IF( AND($Q286&gt;S$10,$Q286&lt;=S$11),$R286,"")</f>
        <v>2.1394754240796363</v>
      </c>
      <c r="T286" t="str">
        <f t="shared" si="362"/>
        <v/>
      </c>
    </row>
    <row r="287" spans="1:20" ht="13" hidden="1" x14ac:dyDescent="0.15">
      <c r="A287" s="142"/>
      <c r="B287" s="144"/>
      <c r="F287" s="63"/>
      <c r="G287" s="63"/>
      <c r="H287" s="63"/>
      <c r="I287" s="63"/>
      <c r="J287" s="63"/>
      <c r="K287" s="63"/>
      <c r="L287" s="63"/>
      <c r="M287" s="63"/>
      <c r="N287" s="63"/>
      <c r="O287" s="63">
        <f>'SWR time series'!A283</f>
        <v>1</v>
      </c>
      <c r="P287" s="63">
        <f>'SWR time series'!B283</f>
        <v>1894</v>
      </c>
      <c r="Q287" s="70">
        <f>'StockBond Returns'!M281</f>
        <v>15.612694339999999</v>
      </c>
      <c r="R287" s="70">
        <f ca="1">'SWR time series'!F283</f>
        <v>2.3048087967754496</v>
      </c>
      <c r="S287" s="70">
        <f t="shared" ref="S287:T287" ca="1" si="363">IF( AND($Q287&gt;S$10,$Q287&lt;=S$11),$R287,"")</f>
        <v>2.3048087967754496</v>
      </c>
      <c r="T287" t="str">
        <f t="shared" si="363"/>
        <v/>
      </c>
    </row>
    <row r="288" spans="1:20" ht="13" hidden="1" x14ac:dyDescent="0.15">
      <c r="A288" s="142"/>
      <c r="B288" s="144"/>
      <c r="F288" s="63"/>
      <c r="G288" s="63"/>
      <c r="H288" s="63"/>
      <c r="I288" s="63"/>
      <c r="J288" s="63"/>
      <c r="K288" s="63"/>
      <c r="L288" s="63"/>
      <c r="M288" s="63"/>
      <c r="N288" s="63"/>
      <c r="O288" s="63">
        <f>'SWR time series'!A284</f>
        <v>2</v>
      </c>
      <c r="P288" s="63">
        <f>'SWR time series'!B284</f>
        <v>1894</v>
      </c>
      <c r="Q288" s="70">
        <f>'StockBond Returns'!M282</f>
        <v>15.739869349999999</v>
      </c>
      <c r="R288" s="70">
        <f ca="1">'SWR time series'!F284</f>
        <v>2.0998100398372479</v>
      </c>
      <c r="S288" s="70">
        <f t="shared" ref="S288:T288" ca="1" si="364">IF( AND($Q288&gt;S$10,$Q288&lt;=S$11),$R288,"")</f>
        <v>2.0998100398372479</v>
      </c>
      <c r="T288" t="str">
        <f t="shared" si="364"/>
        <v/>
      </c>
    </row>
    <row r="289" spans="1:20" ht="13" hidden="1" x14ac:dyDescent="0.15">
      <c r="A289" s="142"/>
      <c r="B289" s="144"/>
      <c r="F289" s="63"/>
      <c r="G289" s="63"/>
      <c r="H289" s="63"/>
      <c r="I289" s="63"/>
      <c r="J289" s="63"/>
      <c r="K289" s="63"/>
      <c r="L289" s="63"/>
      <c r="M289" s="63"/>
      <c r="N289" s="63"/>
      <c r="O289" s="63">
        <f>'SWR time series'!A285</f>
        <v>3</v>
      </c>
      <c r="P289" s="63">
        <f>'SWR time series'!B285</f>
        <v>1894</v>
      </c>
      <c r="Q289" s="70">
        <f>'StockBond Returns'!M283</f>
        <v>16.202736600000001</v>
      </c>
      <c r="R289" s="70">
        <f ca="1">'SWR time series'!F285</f>
        <v>1.9280731499872505</v>
      </c>
      <c r="S289" s="70">
        <f t="shared" ref="S289:T289" ca="1" si="365">IF( AND($Q289&gt;S$10,$Q289&lt;=S$11),$R289,"")</f>
        <v>1.9280731499872505</v>
      </c>
      <c r="T289" t="str">
        <f t="shared" si="365"/>
        <v/>
      </c>
    </row>
    <row r="290" spans="1:20" ht="13" hidden="1" x14ac:dyDescent="0.15">
      <c r="A290" s="142"/>
      <c r="B290" s="144"/>
      <c r="F290" s="63"/>
      <c r="G290" s="63"/>
      <c r="H290" s="63"/>
      <c r="I290" s="63"/>
      <c r="J290" s="63"/>
      <c r="K290" s="63"/>
      <c r="L290" s="63"/>
      <c r="M290" s="63"/>
      <c r="N290" s="63"/>
      <c r="O290" s="63">
        <f>'SWR time series'!A286</f>
        <v>4</v>
      </c>
      <c r="P290" s="63">
        <f>'SWR time series'!B286</f>
        <v>1894</v>
      </c>
      <c r="Q290" s="70">
        <f>'StockBond Returns'!M284</f>
        <v>17.187622090000001</v>
      </c>
      <c r="R290" s="70">
        <f ca="1">'SWR time series'!F286</f>
        <v>1.3247909812360534</v>
      </c>
      <c r="S290" s="70">
        <f t="shared" ref="S290:T290" ca="1" si="366">IF( AND($Q290&gt;S$10,$Q290&lt;=S$11),$R290,"")</f>
        <v>1.3247909812360534</v>
      </c>
      <c r="T290" t="str">
        <f t="shared" si="366"/>
        <v/>
      </c>
    </row>
    <row r="291" spans="1:20" ht="13" hidden="1" x14ac:dyDescent="0.15">
      <c r="A291" s="142"/>
      <c r="B291" s="144"/>
      <c r="F291" s="63"/>
      <c r="G291" s="63"/>
      <c r="H291" s="63"/>
      <c r="I291" s="63"/>
      <c r="J291" s="63"/>
      <c r="K291" s="63"/>
      <c r="L291" s="63"/>
      <c r="M291" s="63"/>
      <c r="N291" s="63"/>
      <c r="O291" s="63">
        <f>'SWR time series'!A287</f>
        <v>5</v>
      </c>
      <c r="P291" s="63">
        <f>'SWR time series'!B287</f>
        <v>1894</v>
      </c>
      <c r="Q291" s="70">
        <f>'StockBond Returns'!M285</f>
        <v>17.434849079999999</v>
      </c>
      <c r="R291" s="70">
        <f ca="1">'SWR time series'!F287</f>
        <v>1.2523609645093314</v>
      </c>
      <c r="S291" s="70">
        <f t="shared" ref="S291:T291" ca="1" si="367">IF( AND($Q291&gt;S$10,$Q291&lt;=S$11),$R291,"")</f>
        <v>1.2523609645093314</v>
      </c>
      <c r="T291" t="str">
        <f t="shared" si="367"/>
        <v/>
      </c>
    </row>
    <row r="292" spans="1:20" ht="13" hidden="1" x14ac:dyDescent="0.15">
      <c r="A292" s="142"/>
      <c r="B292" s="144"/>
      <c r="F292" s="63"/>
      <c r="G292" s="63"/>
      <c r="H292" s="63"/>
      <c r="I292" s="63"/>
      <c r="J292" s="63"/>
      <c r="K292" s="63"/>
      <c r="L292" s="63"/>
      <c r="M292" s="63"/>
      <c r="N292" s="63"/>
      <c r="O292" s="63">
        <f>'SWR time series'!A288</f>
        <v>6</v>
      </c>
      <c r="P292" s="63">
        <f>'SWR time series'!B288</f>
        <v>1894</v>
      </c>
      <c r="Q292" s="70">
        <f>'StockBond Returns'!M286</f>
        <v>16.808751919999999</v>
      </c>
      <c r="R292" s="70">
        <f ca="1">'SWR time series'!F288</f>
        <v>1.5571655418709902</v>
      </c>
      <c r="S292" s="70">
        <f t="shared" ref="S292:T292" ca="1" si="368">IF( AND($Q292&gt;S$10,$Q292&lt;=S$11),$R292,"")</f>
        <v>1.5571655418709902</v>
      </c>
      <c r="T292" t="str">
        <f t="shared" si="368"/>
        <v/>
      </c>
    </row>
    <row r="293" spans="1:20" ht="13" hidden="1" x14ac:dyDescent="0.15">
      <c r="A293" s="142"/>
      <c r="B293" s="144"/>
      <c r="F293" s="63"/>
      <c r="G293" s="63"/>
      <c r="H293" s="63"/>
      <c r="I293" s="63"/>
      <c r="J293" s="63"/>
      <c r="K293" s="63"/>
      <c r="L293" s="63"/>
      <c r="M293" s="63"/>
      <c r="N293" s="63"/>
      <c r="O293" s="63">
        <f>'SWR time series'!A289</f>
        <v>7</v>
      </c>
      <c r="P293" s="63">
        <f>'SWR time series'!B289</f>
        <v>1894</v>
      </c>
      <c r="Q293" s="70">
        <f>'StockBond Returns'!M287</f>
        <v>16.6063197</v>
      </c>
      <c r="R293" s="70">
        <f ca="1">'SWR time series'!F289</f>
        <v>1.5586338872473506</v>
      </c>
      <c r="S293" s="70">
        <f t="shared" ref="S293:T293" ca="1" si="369">IF( AND($Q293&gt;S$10,$Q293&lt;=S$11),$R293,"")</f>
        <v>1.5586338872473506</v>
      </c>
      <c r="T293" t="str">
        <f t="shared" si="369"/>
        <v/>
      </c>
    </row>
    <row r="294" spans="1:20" ht="13" hidden="1" x14ac:dyDescent="0.15">
      <c r="A294" s="142"/>
      <c r="B294" s="144"/>
      <c r="F294" s="63"/>
      <c r="G294" s="63"/>
      <c r="H294" s="63"/>
      <c r="I294" s="63"/>
      <c r="J294" s="63"/>
      <c r="K294" s="63"/>
      <c r="L294" s="63"/>
      <c r="M294" s="63"/>
      <c r="N294" s="63"/>
      <c r="O294" s="63">
        <f>'SWR time series'!A290</f>
        <v>8</v>
      </c>
      <c r="P294" s="63">
        <f>'SWR time series'!B290</f>
        <v>1894</v>
      </c>
      <c r="Q294" s="70">
        <f>'StockBond Returns'!M288</f>
        <v>16.289679710000001</v>
      </c>
      <c r="R294" s="70">
        <f ca="1">'SWR time series'!F290</f>
        <v>1.8302516111308593</v>
      </c>
      <c r="S294" s="70">
        <f t="shared" ref="S294:T294" ca="1" si="370">IF( AND($Q294&gt;S$10,$Q294&lt;=S$11),$R294,"")</f>
        <v>1.8302516111308593</v>
      </c>
      <c r="T294" t="str">
        <f t="shared" si="370"/>
        <v/>
      </c>
    </row>
    <row r="295" spans="1:20" ht="13" hidden="1" x14ac:dyDescent="0.15">
      <c r="A295" s="142"/>
      <c r="B295" s="144"/>
      <c r="F295" s="63"/>
      <c r="G295" s="63"/>
      <c r="H295" s="63"/>
      <c r="I295" s="63"/>
      <c r="J295" s="63"/>
      <c r="K295" s="63"/>
      <c r="L295" s="63"/>
      <c r="M295" s="63"/>
      <c r="N295" s="63"/>
      <c r="O295" s="63">
        <f>'SWR time series'!A291</f>
        <v>9</v>
      </c>
      <c r="P295" s="63">
        <f>'SWR time series'!B291</f>
        <v>1894</v>
      </c>
      <c r="Q295" s="70">
        <f>'StockBond Returns'!M289</f>
        <v>16.457777069999999</v>
      </c>
      <c r="R295" s="70">
        <f ca="1">'SWR time series'!F291</f>
        <v>1.7349950538294445</v>
      </c>
      <c r="S295" s="70">
        <f t="shared" ref="S295:T295" ca="1" si="371">IF( AND($Q295&gt;S$10,$Q295&lt;=S$11),$R295,"")</f>
        <v>1.7349950538294445</v>
      </c>
      <c r="T295" t="str">
        <f t="shared" si="371"/>
        <v/>
      </c>
    </row>
    <row r="296" spans="1:20" ht="13" hidden="1" x14ac:dyDescent="0.15">
      <c r="A296" s="142"/>
      <c r="B296" s="144"/>
      <c r="F296" s="63"/>
      <c r="G296" s="63"/>
      <c r="H296" s="63"/>
      <c r="I296" s="63"/>
      <c r="J296" s="63"/>
      <c r="K296" s="63"/>
      <c r="L296" s="63"/>
      <c r="M296" s="63"/>
      <c r="N296" s="63"/>
      <c r="O296" s="63">
        <f>'SWR time series'!A292</f>
        <v>10</v>
      </c>
      <c r="P296" s="63">
        <f>'SWR time series'!B292</f>
        <v>1894</v>
      </c>
      <c r="Q296" s="70">
        <f>'StockBond Returns'!M290</f>
        <v>16.52231544</v>
      </c>
      <c r="R296" s="70">
        <f ca="1">'SWR time series'!F292</f>
        <v>1.908016979763266</v>
      </c>
      <c r="S296" s="70">
        <f t="shared" ref="S296:T296" ca="1" si="372">IF( AND($Q296&gt;S$10,$Q296&lt;=S$11),$R296,"")</f>
        <v>1.908016979763266</v>
      </c>
      <c r="T296" t="str">
        <f t="shared" si="372"/>
        <v/>
      </c>
    </row>
    <row r="297" spans="1:20" ht="13" hidden="1" x14ac:dyDescent="0.15">
      <c r="A297" s="142"/>
      <c r="B297" s="144"/>
      <c r="F297" s="63"/>
      <c r="G297" s="63"/>
      <c r="H297" s="63"/>
      <c r="I297" s="63"/>
      <c r="J297" s="63"/>
      <c r="K297" s="63"/>
      <c r="L297" s="63"/>
      <c r="M297" s="63"/>
      <c r="N297" s="63"/>
      <c r="O297" s="63">
        <f>'SWR time series'!A293</f>
        <v>11</v>
      </c>
      <c r="P297" s="63">
        <f>'SWR time series'!B293</f>
        <v>1894</v>
      </c>
      <c r="Q297" s="70">
        <f>'StockBond Returns'!M291</f>
        <v>16.502904210000001</v>
      </c>
      <c r="R297" s="70">
        <f ca="1">'SWR time series'!F293</f>
        <v>1.8764920562484253</v>
      </c>
      <c r="S297" s="70">
        <f t="shared" ref="S297:T297" ca="1" si="373">IF( AND($Q297&gt;S$10,$Q297&lt;=S$11),$R297,"")</f>
        <v>1.8764920562484253</v>
      </c>
      <c r="T297" t="str">
        <f t="shared" si="373"/>
        <v/>
      </c>
    </row>
    <row r="298" spans="1:20" ht="13" hidden="1" x14ac:dyDescent="0.15">
      <c r="A298" s="142"/>
      <c r="B298" s="144"/>
      <c r="F298" s="63"/>
      <c r="G298" s="63"/>
      <c r="H298" s="63"/>
      <c r="I298" s="63"/>
      <c r="J298" s="63"/>
      <c r="K298" s="63"/>
      <c r="L298" s="63"/>
      <c r="M298" s="63"/>
      <c r="N298" s="63"/>
      <c r="O298" s="63">
        <f>'SWR time series'!A294</f>
        <v>12</v>
      </c>
      <c r="P298" s="63">
        <f>'SWR time series'!B294</f>
        <v>1894</v>
      </c>
      <c r="Q298" s="70">
        <f>'StockBond Returns'!M292</f>
        <v>16.542784449999999</v>
      </c>
      <c r="R298" s="70">
        <f ca="1">'SWR time series'!F294</f>
        <v>1.8025492376304806</v>
      </c>
      <c r="S298" s="70">
        <f t="shared" ref="S298:T298" ca="1" si="374">IF( AND($Q298&gt;S$10,$Q298&lt;=S$11),$R298,"")</f>
        <v>1.8025492376304806</v>
      </c>
      <c r="T298" t="str">
        <f t="shared" si="374"/>
        <v/>
      </c>
    </row>
    <row r="299" spans="1:20" ht="13" hidden="1" x14ac:dyDescent="0.15">
      <c r="A299" s="142"/>
      <c r="B299" s="144"/>
      <c r="F299" s="63"/>
      <c r="G299" s="63"/>
      <c r="H299" s="63"/>
      <c r="I299" s="63"/>
      <c r="J299" s="63"/>
      <c r="K299" s="63"/>
      <c r="L299" s="63"/>
      <c r="M299" s="63"/>
      <c r="N299" s="63"/>
      <c r="O299" s="63">
        <f>'SWR time series'!A295</f>
        <v>1</v>
      </c>
      <c r="P299" s="63">
        <f>'SWR time series'!B295</f>
        <v>1895</v>
      </c>
      <c r="Q299" s="70">
        <f>'StockBond Returns'!M293</f>
        <v>16.672466329999999</v>
      </c>
      <c r="R299" s="70">
        <f ca="1">'SWR time series'!F295</f>
        <v>1.77343964894024</v>
      </c>
      <c r="S299" s="70">
        <f t="shared" ref="S299:T299" ca="1" si="375">IF( AND($Q299&gt;S$10,$Q299&lt;=S$11),$R299,"")</f>
        <v>1.77343964894024</v>
      </c>
      <c r="T299" t="str">
        <f t="shared" si="375"/>
        <v/>
      </c>
    </row>
    <row r="300" spans="1:20" ht="13" hidden="1" x14ac:dyDescent="0.15">
      <c r="A300" s="142"/>
      <c r="B300" s="144"/>
      <c r="F300" s="63"/>
      <c r="G300" s="63"/>
      <c r="H300" s="63"/>
      <c r="I300" s="63"/>
      <c r="J300" s="63"/>
      <c r="K300" s="63"/>
      <c r="L300" s="63"/>
      <c r="M300" s="63"/>
      <c r="N300" s="63"/>
      <c r="O300" s="63">
        <f>'SWR time series'!A296</f>
        <v>2</v>
      </c>
      <c r="P300" s="63">
        <f>'SWR time series'!B296</f>
        <v>1895</v>
      </c>
      <c r="Q300" s="70">
        <f>'StockBond Returns'!M294</f>
        <v>16.524443940000001</v>
      </c>
      <c r="R300" s="70">
        <f ca="1">'SWR time series'!F296</f>
        <v>1.8517961260051337</v>
      </c>
      <c r="S300" s="70">
        <f t="shared" ref="S300:T300" ca="1" si="376">IF( AND($Q300&gt;S$10,$Q300&lt;=S$11),$R300,"")</f>
        <v>1.8517961260051337</v>
      </c>
      <c r="T300" t="str">
        <f t="shared" si="376"/>
        <v/>
      </c>
    </row>
    <row r="301" spans="1:20" ht="13" hidden="1" x14ac:dyDescent="0.15">
      <c r="A301" s="142"/>
      <c r="B301" s="144"/>
      <c r="F301" s="63"/>
      <c r="G301" s="63"/>
      <c r="H301" s="63"/>
      <c r="I301" s="63"/>
      <c r="J301" s="63"/>
      <c r="K301" s="63"/>
      <c r="L301" s="63"/>
      <c r="M301" s="63"/>
      <c r="N301" s="63"/>
      <c r="O301" s="63">
        <f>'SWR time series'!A297</f>
        <v>3</v>
      </c>
      <c r="P301" s="63">
        <f>'SWR time series'!B297</f>
        <v>1895</v>
      </c>
      <c r="Q301" s="70">
        <f>'StockBond Returns'!M295</f>
        <v>16.331237689999998</v>
      </c>
      <c r="R301" s="70">
        <f ca="1">'SWR time series'!F297</f>
        <v>1.8542169348456738</v>
      </c>
      <c r="S301" s="70">
        <f t="shared" ref="S301:T301" ca="1" si="377">IF( AND($Q301&gt;S$10,$Q301&lt;=S$11),$R301,"")</f>
        <v>1.8542169348456738</v>
      </c>
      <c r="T301" t="str">
        <f t="shared" si="377"/>
        <v/>
      </c>
    </row>
    <row r="302" spans="1:20" ht="13" hidden="1" x14ac:dyDescent="0.15">
      <c r="A302" s="142"/>
      <c r="B302" s="144"/>
      <c r="F302" s="63"/>
      <c r="G302" s="63"/>
      <c r="H302" s="63"/>
      <c r="I302" s="63"/>
      <c r="J302" s="63"/>
      <c r="K302" s="63"/>
      <c r="L302" s="63"/>
      <c r="M302" s="63"/>
      <c r="N302" s="63"/>
      <c r="O302" s="63">
        <f>'SWR time series'!A298</f>
        <v>4</v>
      </c>
      <c r="P302" s="63">
        <f>'SWR time series'!B298</f>
        <v>1895</v>
      </c>
      <c r="Q302" s="70">
        <f>'StockBond Returns'!M296</f>
        <v>16.36462543</v>
      </c>
      <c r="R302" s="70">
        <f ca="1">'SWR time series'!F298</f>
        <v>1.8606316032042782</v>
      </c>
      <c r="S302" s="70">
        <f t="shared" ref="S302:T302" ca="1" si="378">IF( AND($Q302&gt;S$10,$Q302&lt;=S$11),$R302,"")</f>
        <v>1.8606316032042782</v>
      </c>
      <c r="T302" t="str">
        <f t="shared" si="378"/>
        <v/>
      </c>
    </row>
    <row r="303" spans="1:20" ht="13" hidden="1" x14ac:dyDescent="0.15">
      <c r="A303" s="142"/>
      <c r="B303" s="144"/>
      <c r="F303" s="63"/>
      <c r="G303" s="63"/>
      <c r="H303" s="63"/>
      <c r="I303" s="63"/>
      <c r="J303" s="63"/>
      <c r="K303" s="63"/>
      <c r="L303" s="63"/>
      <c r="M303" s="63"/>
      <c r="N303" s="63"/>
      <c r="O303" s="63">
        <f>'SWR time series'!A299</f>
        <v>5</v>
      </c>
      <c r="P303" s="63">
        <f>'SWR time series'!B299</f>
        <v>1895</v>
      </c>
      <c r="Q303" s="70">
        <f>'StockBond Returns'!M297</f>
        <v>16.387543820000001</v>
      </c>
      <c r="R303" s="70">
        <f ca="1">'SWR time series'!F299</f>
        <v>1.9353025923712002</v>
      </c>
      <c r="S303" s="70">
        <f t="shared" ref="S303:T303" ca="1" si="379">IF( AND($Q303&gt;S$10,$Q303&lt;=S$11),$R303,"")</f>
        <v>1.9353025923712002</v>
      </c>
      <c r="T303" t="str">
        <f t="shared" si="379"/>
        <v/>
      </c>
    </row>
    <row r="304" spans="1:20" ht="13" hidden="1" x14ac:dyDescent="0.15">
      <c r="A304" s="142"/>
      <c r="B304" s="144"/>
      <c r="F304" s="63"/>
      <c r="G304" s="63"/>
      <c r="H304" s="63"/>
      <c r="I304" s="63"/>
      <c r="J304" s="63"/>
      <c r="K304" s="63"/>
      <c r="L304" s="63"/>
      <c r="M304" s="63"/>
      <c r="N304" s="63"/>
      <c r="O304" s="63">
        <f>'SWR time series'!A300</f>
        <v>6</v>
      </c>
      <c r="P304" s="63">
        <f>'SWR time series'!B300</f>
        <v>1895</v>
      </c>
      <c r="Q304" s="70">
        <f>'StockBond Returns'!M298</f>
        <v>17.08036955</v>
      </c>
      <c r="R304" s="70">
        <f ca="1">'SWR time series'!F300</f>
        <v>1.3835961113419204</v>
      </c>
      <c r="S304" s="70">
        <f t="shared" ref="S304:T304" ca="1" si="380">IF( AND($Q304&gt;S$10,$Q304&lt;=S$11),$R304,"")</f>
        <v>1.3835961113419204</v>
      </c>
      <c r="T304" t="str">
        <f t="shared" si="380"/>
        <v/>
      </c>
    </row>
    <row r="305" spans="1:20" ht="13" hidden="1" x14ac:dyDescent="0.15">
      <c r="A305" s="142"/>
      <c r="B305" s="144"/>
      <c r="F305" s="63"/>
      <c r="G305" s="63"/>
      <c r="H305" s="63"/>
      <c r="I305" s="63"/>
      <c r="J305" s="63"/>
      <c r="K305" s="63"/>
      <c r="L305" s="63"/>
      <c r="M305" s="63"/>
      <c r="N305" s="63"/>
      <c r="O305" s="63">
        <f>'SWR time series'!A301</f>
        <v>7</v>
      </c>
      <c r="P305" s="63">
        <f>'SWR time series'!B301</f>
        <v>1895</v>
      </c>
      <c r="Q305" s="70">
        <f>'StockBond Returns'!M299</f>
        <v>17.207413540000001</v>
      </c>
      <c r="R305" s="70">
        <f ca="1">'SWR time series'!F301</f>
        <v>1.4362071637181302</v>
      </c>
      <c r="S305" s="70">
        <f t="shared" ref="S305:T305" ca="1" si="381">IF( AND($Q305&gt;S$10,$Q305&lt;=S$11),$R305,"")</f>
        <v>1.4362071637181302</v>
      </c>
      <c r="T305" t="str">
        <f t="shared" si="381"/>
        <v/>
      </c>
    </row>
    <row r="306" spans="1:20" ht="13" hidden="1" x14ac:dyDescent="0.15">
      <c r="A306" s="142"/>
      <c r="B306" s="144"/>
      <c r="F306" s="63"/>
      <c r="G306" s="63"/>
      <c r="H306" s="63"/>
      <c r="I306" s="63"/>
      <c r="J306" s="63"/>
      <c r="K306" s="63"/>
      <c r="L306" s="63"/>
      <c r="M306" s="63"/>
      <c r="N306" s="63"/>
      <c r="O306" s="63">
        <f>'SWR time series'!A302</f>
        <v>8</v>
      </c>
      <c r="P306" s="63">
        <f>'SWR time series'!B302</f>
        <v>1895</v>
      </c>
      <c r="Q306" s="70">
        <f>'StockBond Returns'!M300</f>
        <v>17.54601465</v>
      </c>
      <c r="R306" s="70">
        <f ca="1">'SWR time series'!F302</f>
        <v>1.3600173644008295</v>
      </c>
      <c r="S306" s="70">
        <f t="shared" ref="S306:T306" ca="1" si="382">IF( AND($Q306&gt;S$10,$Q306&lt;=S$11),$R306,"")</f>
        <v>1.3600173644008295</v>
      </c>
      <c r="T306" t="str">
        <f t="shared" si="382"/>
        <v/>
      </c>
    </row>
    <row r="307" spans="1:20" ht="13" hidden="1" x14ac:dyDescent="0.15">
      <c r="A307" s="142"/>
      <c r="B307" s="144"/>
      <c r="F307" s="63"/>
      <c r="G307" s="63"/>
      <c r="H307" s="63"/>
      <c r="I307" s="63"/>
      <c r="J307" s="63"/>
      <c r="K307" s="63"/>
      <c r="L307" s="63"/>
      <c r="M307" s="63"/>
      <c r="N307" s="63"/>
      <c r="O307" s="63">
        <f>'SWR time series'!A303</f>
        <v>9</v>
      </c>
      <c r="P307" s="63">
        <f>'SWR time series'!B303</f>
        <v>1895</v>
      </c>
      <c r="Q307" s="70">
        <f>'StockBond Returns'!M301</f>
        <v>18.07407255</v>
      </c>
      <c r="R307" s="70">
        <f ca="1">'SWR time series'!F303</f>
        <v>1.2230996652170392</v>
      </c>
      <c r="S307" s="70">
        <f t="shared" ref="S307:T307" ca="1" si="383">IF( AND($Q307&gt;S$10,$Q307&lt;=S$11),$R307,"")</f>
        <v>1.2230996652170392</v>
      </c>
      <c r="T307" t="str">
        <f t="shared" si="383"/>
        <v/>
      </c>
    </row>
    <row r="308" spans="1:20" ht="13" hidden="1" x14ac:dyDescent="0.15">
      <c r="A308" s="142"/>
      <c r="B308" s="144"/>
      <c r="F308" s="63"/>
      <c r="G308" s="63"/>
      <c r="H308" s="63"/>
      <c r="I308" s="63"/>
      <c r="J308" s="63"/>
      <c r="K308" s="63"/>
      <c r="L308" s="63"/>
      <c r="M308" s="63"/>
      <c r="N308" s="63"/>
      <c r="O308" s="63">
        <f>'SWR time series'!A304</f>
        <v>10</v>
      </c>
      <c r="P308" s="63">
        <f>'SWR time series'!B304</f>
        <v>1895</v>
      </c>
      <c r="Q308" s="70">
        <f>'StockBond Returns'!M302</f>
        <v>18.200335949999999</v>
      </c>
      <c r="R308" s="70">
        <f ca="1">'SWR time series'!F304</f>
        <v>1.2000025058383974</v>
      </c>
      <c r="S308" s="70">
        <f t="shared" ref="S308:T308" ca="1" si="384">IF( AND($Q308&gt;S$10,$Q308&lt;=S$11),$R308,"")</f>
        <v>1.2000025058383974</v>
      </c>
      <c r="T308" t="str">
        <f t="shared" si="384"/>
        <v/>
      </c>
    </row>
    <row r="309" spans="1:20" ht="13" hidden="1" x14ac:dyDescent="0.15">
      <c r="A309" s="142"/>
      <c r="B309" s="144"/>
      <c r="F309" s="63"/>
      <c r="G309" s="63"/>
      <c r="H309" s="63"/>
      <c r="I309" s="63"/>
      <c r="J309" s="63"/>
      <c r="K309" s="63"/>
      <c r="L309" s="63"/>
      <c r="M309" s="63"/>
      <c r="N309" s="63"/>
      <c r="O309" s="63">
        <f>'SWR time series'!A305</f>
        <v>11</v>
      </c>
      <c r="P309" s="63">
        <f>'SWR time series'!B305</f>
        <v>1895</v>
      </c>
      <c r="Q309" s="70">
        <f>'StockBond Returns'!M303</f>
        <v>17.944706620000002</v>
      </c>
      <c r="R309" s="70">
        <f ca="1">'SWR time series'!F305</f>
        <v>1.3908421591897184</v>
      </c>
      <c r="S309" s="70">
        <f t="shared" ref="S309:T309" ca="1" si="385">IF( AND($Q309&gt;S$10,$Q309&lt;=S$11),$R309,"")</f>
        <v>1.3908421591897184</v>
      </c>
      <c r="T309" t="str">
        <f t="shared" si="385"/>
        <v/>
      </c>
    </row>
    <row r="310" spans="1:20" ht="13" hidden="1" x14ac:dyDescent="0.15">
      <c r="A310" s="142"/>
      <c r="B310" s="144"/>
      <c r="F310" s="63"/>
      <c r="G310" s="63"/>
      <c r="H310" s="63"/>
      <c r="I310" s="63"/>
      <c r="J310" s="63"/>
      <c r="K310" s="63"/>
      <c r="L310" s="63"/>
      <c r="M310" s="63"/>
      <c r="N310" s="63"/>
      <c r="O310" s="63">
        <f>'SWR time series'!A306</f>
        <v>12</v>
      </c>
      <c r="P310" s="63">
        <f>'SWR time series'!B306</f>
        <v>1895</v>
      </c>
      <c r="Q310" s="70">
        <f>'StockBond Returns'!M304</f>
        <v>17.342998990000002</v>
      </c>
      <c r="R310" s="70">
        <f ca="1">'SWR time series'!F306</f>
        <v>1.5147699619042312</v>
      </c>
      <c r="S310" s="70">
        <f t="shared" ref="S310:T310" ca="1" si="386">IF( AND($Q310&gt;S$10,$Q310&lt;=S$11),$R310,"")</f>
        <v>1.5147699619042312</v>
      </c>
      <c r="T310" t="str">
        <f t="shared" si="386"/>
        <v/>
      </c>
    </row>
    <row r="311" spans="1:20" ht="13" hidden="1" x14ac:dyDescent="0.15">
      <c r="A311" s="142"/>
      <c r="B311" s="144"/>
      <c r="F311" s="63"/>
      <c r="G311" s="63"/>
      <c r="H311" s="63"/>
      <c r="I311" s="63"/>
      <c r="J311" s="63"/>
      <c r="K311" s="63"/>
      <c r="L311" s="63"/>
      <c r="M311" s="63"/>
      <c r="N311" s="63"/>
      <c r="O311" s="63">
        <f>'SWR time series'!A307</f>
        <v>1</v>
      </c>
      <c r="P311" s="63">
        <f>'SWR time series'!B307</f>
        <v>1896</v>
      </c>
      <c r="Q311" s="70">
        <f>'StockBond Returns'!M305</f>
        <v>16.548415160000001</v>
      </c>
      <c r="R311" s="70">
        <f ca="1">'SWR time series'!F307</f>
        <v>1.765001551956014</v>
      </c>
      <c r="S311" s="70">
        <f t="shared" ref="S311:T311" ca="1" si="387">IF( AND($Q311&gt;S$10,$Q311&lt;=S$11),$R311,"")</f>
        <v>1.765001551956014</v>
      </c>
      <c r="T311" t="str">
        <f t="shared" si="387"/>
        <v/>
      </c>
    </row>
    <row r="312" spans="1:20" ht="13" hidden="1" x14ac:dyDescent="0.15">
      <c r="A312" s="142"/>
      <c r="B312" s="144"/>
      <c r="F312" s="63"/>
      <c r="G312" s="63"/>
      <c r="H312" s="63"/>
      <c r="I312" s="63"/>
      <c r="J312" s="63"/>
      <c r="K312" s="63"/>
      <c r="L312" s="63"/>
      <c r="M312" s="63"/>
      <c r="N312" s="63"/>
      <c r="O312" s="63">
        <f>'SWR time series'!A308</f>
        <v>2</v>
      </c>
      <c r="P312" s="63">
        <f>'SWR time series'!B308</f>
        <v>1896</v>
      </c>
      <c r="Q312" s="70">
        <f>'StockBond Returns'!M306</f>
        <v>16.576224830000001</v>
      </c>
      <c r="R312" s="70">
        <f ca="1">'SWR time series'!F308</f>
        <v>1.7246242648867049</v>
      </c>
      <c r="S312" s="70">
        <f t="shared" ref="S312:T312" ca="1" si="388">IF( AND($Q312&gt;S$10,$Q312&lt;=S$11),$R312,"")</f>
        <v>1.7246242648867049</v>
      </c>
      <c r="T312" t="str">
        <f t="shared" si="388"/>
        <v/>
      </c>
    </row>
    <row r="313" spans="1:20" ht="13" hidden="1" x14ac:dyDescent="0.15">
      <c r="A313" s="142"/>
      <c r="B313" s="144"/>
      <c r="F313" s="63"/>
      <c r="G313" s="63"/>
      <c r="H313" s="63"/>
      <c r="I313" s="63"/>
      <c r="J313" s="63"/>
      <c r="K313" s="63"/>
      <c r="L313" s="63"/>
      <c r="M313" s="63"/>
      <c r="N313" s="63"/>
      <c r="O313" s="63">
        <f>'SWR time series'!A309</f>
        <v>3</v>
      </c>
      <c r="P313" s="63">
        <f>'SWR time series'!B309</f>
        <v>1896</v>
      </c>
      <c r="Q313" s="70">
        <f>'StockBond Returns'!M307</f>
        <v>17.51540335</v>
      </c>
      <c r="R313" s="70">
        <f ca="1">'SWR time series'!F309</f>
        <v>1.3705596862919913</v>
      </c>
      <c r="S313" s="70">
        <f t="shared" ref="S313:T313" ca="1" si="389">IF( AND($Q313&gt;S$10,$Q313&lt;=S$11),$R313,"")</f>
        <v>1.3705596862919913</v>
      </c>
      <c r="T313" t="str">
        <f t="shared" si="389"/>
        <v/>
      </c>
    </row>
    <row r="314" spans="1:20" ht="13" hidden="1" x14ac:dyDescent="0.15">
      <c r="A314" s="142"/>
      <c r="B314" s="144"/>
      <c r="F314" s="63"/>
      <c r="G314" s="63"/>
      <c r="H314" s="63"/>
      <c r="I314" s="63"/>
      <c r="J314" s="63"/>
      <c r="K314" s="63"/>
      <c r="L314" s="63"/>
      <c r="M314" s="63"/>
      <c r="N314" s="63"/>
      <c r="O314" s="63">
        <f>'SWR time series'!A310</f>
        <v>4</v>
      </c>
      <c r="P314" s="63">
        <f>'SWR time series'!B310</f>
        <v>1896</v>
      </c>
      <c r="Q314" s="70">
        <f>'StockBond Returns'!M308</f>
        <v>17.23236271</v>
      </c>
      <c r="R314" s="70">
        <f ca="1">'SWR time series'!F310</f>
        <v>1.4454934525419114</v>
      </c>
      <c r="S314" s="70">
        <f t="shared" ref="S314:T314" ca="1" si="390">IF( AND($Q314&gt;S$10,$Q314&lt;=S$11),$R314,"")</f>
        <v>1.4454934525419114</v>
      </c>
      <c r="T314" t="str">
        <f t="shared" si="390"/>
        <v/>
      </c>
    </row>
    <row r="315" spans="1:20" ht="13" hidden="1" x14ac:dyDescent="0.15">
      <c r="A315" s="142"/>
      <c r="B315" s="144"/>
      <c r="F315" s="63"/>
      <c r="G315" s="63"/>
      <c r="H315" s="63"/>
      <c r="I315" s="63"/>
      <c r="J315" s="63"/>
      <c r="K315" s="63"/>
      <c r="L315" s="63"/>
      <c r="M315" s="63"/>
      <c r="N315" s="63"/>
      <c r="O315" s="63">
        <f>'SWR time series'!A311</f>
        <v>5</v>
      </c>
      <c r="P315" s="63">
        <f>'SWR time series'!B311</f>
        <v>1896</v>
      </c>
      <c r="Q315" s="70">
        <f>'StockBond Returns'!M309</f>
        <v>17.643699380000001</v>
      </c>
      <c r="R315" s="70">
        <f ca="1">'SWR time series'!F311</f>
        <v>1.209200570589843</v>
      </c>
      <c r="S315" s="70">
        <f t="shared" ref="S315:T315" ca="1" si="391">IF( AND($Q315&gt;S$10,$Q315&lt;=S$11),$R315,"")</f>
        <v>1.209200570589843</v>
      </c>
      <c r="T315" t="str">
        <f t="shared" si="391"/>
        <v/>
      </c>
    </row>
    <row r="316" spans="1:20" ht="13" hidden="1" x14ac:dyDescent="0.15">
      <c r="A316" s="142"/>
      <c r="B316" s="144"/>
      <c r="F316" s="63"/>
      <c r="G316" s="63"/>
      <c r="H316" s="63"/>
      <c r="I316" s="63"/>
      <c r="J316" s="63"/>
      <c r="K316" s="63"/>
      <c r="L316" s="63"/>
      <c r="M316" s="63"/>
      <c r="N316" s="63"/>
      <c r="O316" s="63">
        <f>'SWR time series'!A312</f>
        <v>6</v>
      </c>
      <c r="P316" s="63">
        <f>'SWR time series'!B312</f>
        <v>1896</v>
      </c>
      <c r="Q316" s="70">
        <f>'StockBond Returns'!M310</f>
        <v>17.828266889999998</v>
      </c>
      <c r="R316" s="70">
        <f ca="1">'SWR time series'!F312</f>
        <v>1.137790167968185</v>
      </c>
      <c r="S316" s="70">
        <f t="shared" ref="S316:T316" ca="1" si="392">IF( AND($Q316&gt;S$10,$Q316&lt;=S$11),$R316,"")</f>
        <v>1.137790167968185</v>
      </c>
      <c r="T316" t="str">
        <f t="shared" si="392"/>
        <v/>
      </c>
    </row>
    <row r="317" spans="1:20" ht="13" hidden="1" x14ac:dyDescent="0.15">
      <c r="A317" s="142"/>
      <c r="B317" s="144"/>
      <c r="F317" s="63"/>
      <c r="G317" s="63"/>
      <c r="H317" s="63"/>
      <c r="I317" s="63"/>
      <c r="J317" s="63"/>
      <c r="K317" s="63"/>
      <c r="L317" s="63"/>
      <c r="M317" s="63"/>
      <c r="N317" s="63"/>
      <c r="O317" s="63">
        <f>'SWR time series'!A313</f>
        <v>7</v>
      </c>
      <c r="P317" s="63">
        <f>'SWR time series'!B313</f>
        <v>1896</v>
      </c>
      <c r="Q317" s="70">
        <f>'StockBond Returns'!M311</f>
        <v>17.77757862</v>
      </c>
      <c r="R317" s="70">
        <f ca="1">'SWR time series'!F313</f>
        <v>1.154206083731828</v>
      </c>
      <c r="S317" s="70">
        <f t="shared" ref="S317:T317" ca="1" si="393">IF( AND($Q317&gt;S$10,$Q317&lt;=S$11),$R317,"")</f>
        <v>1.154206083731828</v>
      </c>
      <c r="T317" t="str">
        <f t="shared" si="393"/>
        <v/>
      </c>
    </row>
    <row r="318" spans="1:20" ht="13" hidden="1" x14ac:dyDescent="0.15">
      <c r="A318" s="142"/>
      <c r="B318" s="144"/>
      <c r="F318" s="63"/>
      <c r="G318" s="63"/>
      <c r="H318" s="63"/>
      <c r="I318" s="63"/>
      <c r="J318" s="63"/>
      <c r="K318" s="63"/>
      <c r="L318" s="63"/>
      <c r="M318" s="63"/>
      <c r="N318" s="63"/>
      <c r="O318" s="63">
        <f>'SWR time series'!A314</f>
        <v>8</v>
      </c>
      <c r="P318" s="63">
        <f>'SWR time series'!B314</f>
        <v>1896</v>
      </c>
      <c r="Q318" s="70">
        <f>'StockBond Returns'!M312</f>
        <v>16.637100100000001</v>
      </c>
      <c r="R318" s="70">
        <f ca="1">'SWR time series'!F314</f>
        <v>1.6192363948358128</v>
      </c>
      <c r="S318" s="70">
        <f t="shared" ref="S318:T318" ca="1" si="394">IF( AND($Q318&gt;S$10,$Q318&lt;=S$11),$R318,"")</f>
        <v>1.6192363948358128</v>
      </c>
      <c r="T318" t="str">
        <f t="shared" si="394"/>
        <v/>
      </c>
    </row>
    <row r="319" spans="1:20" ht="13" hidden="1" x14ac:dyDescent="0.15">
      <c r="A319" s="142"/>
      <c r="B319" s="144"/>
      <c r="F319" s="63"/>
      <c r="G319" s="63"/>
      <c r="H319" s="63"/>
      <c r="I319" s="63"/>
      <c r="J319" s="63"/>
      <c r="K319" s="63"/>
      <c r="L319" s="63"/>
      <c r="M319" s="63"/>
      <c r="N319" s="63"/>
      <c r="O319" s="63">
        <f>'SWR time series'!A315</f>
        <v>9</v>
      </c>
      <c r="P319" s="63">
        <f>'SWR time series'!B315</f>
        <v>1896</v>
      </c>
      <c r="Q319" s="70">
        <f>'StockBond Returns'!M313</f>
        <v>15.703370550000001</v>
      </c>
      <c r="R319" s="70">
        <f ca="1">'SWR time series'!F315</f>
        <v>1.963385001267091</v>
      </c>
      <c r="S319" s="70">
        <f t="shared" ref="S319:T319" ca="1" si="395">IF( AND($Q319&gt;S$10,$Q319&lt;=S$11),$R319,"")</f>
        <v>1.963385001267091</v>
      </c>
      <c r="T319" t="str">
        <f t="shared" si="395"/>
        <v/>
      </c>
    </row>
    <row r="320" spans="1:20" ht="13" hidden="1" x14ac:dyDescent="0.15">
      <c r="A320" s="142"/>
      <c r="B320" s="144"/>
      <c r="F320" s="63"/>
      <c r="G320" s="63"/>
      <c r="H320" s="63"/>
      <c r="I320" s="63"/>
      <c r="J320" s="63"/>
      <c r="K320" s="63"/>
      <c r="L320" s="63"/>
      <c r="M320" s="63"/>
      <c r="N320" s="63"/>
      <c r="O320" s="63">
        <f>'SWR time series'!A316</f>
        <v>10</v>
      </c>
      <c r="P320" s="63">
        <f>'SWR time series'!B316</f>
        <v>1896</v>
      </c>
      <c r="Q320" s="70">
        <f>'StockBond Returns'!M314</f>
        <v>16.54433994</v>
      </c>
      <c r="R320" s="70">
        <f ca="1">'SWR time series'!F316</f>
        <v>1.5915333632591917</v>
      </c>
      <c r="S320" s="70">
        <f t="shared" ref="S320:T320" ca="1" si="396">IF( AND($Q320&gt;S$10,$Q320&lt;=S$11),$R320,"")</f>
        <v>1.5915333632591917</v>
      </c>
      <c r="T320" t="str">
        <f t="shared" si="396"/>
        <v/>
      </c>
    </row>
    <row r="321" spans="1:20" ht="13" hidden="1" x14ac:dyDescent="0.15">
      <c r="A321" s="142"/>
      <c r="B321" s="144"/>
      <c r="F321" s="63"/>
      <c r="G321" s="63"/>
      <c r="H321" s="63"/>
      <c r="I321" s="63"/>
      <c r="J321" s="63"/>
      <c r="K321" s="63"/>
      <c r="L321" s="63"/>
      <c r="M321" s="63"/>
      <c r="N321" s="63"/>
      <c r="O321" s="63">
        <f>'SWR time series'!A317</f>
        <v>11</v>
      </c>
      <c r="P321" s="63">
        <f>'SWR time series'!B317</f>
        <v>1896</v>
      </c>
      <c r="Q321" s="70">
        <f>'StockBond Returns'!M315</f>
        <v>16.4388668</v>
      </c>
      <c r="R321" s="70">
        <f ca="1">'SWR time series'!F317</f>
        <v>1.576162565590006</v>
      </c>
      <c r="S321" s="70">
        <f t="shared" ref="S321:T321" ca="1" si="397">IF( AND($Q321&gt;S$10,$Q321&lt;=S$11),$R321,"")</f>
        <v>1.576162565590006</v>
      </c>
      <c r="T321" t="str">
        <f t="shared" si="397"/>
        <v/>
      </c>
    </row>
    <row r="322" spans="1:20" ht="13" hidden="1" x14ac:dyDescent="0.15">
      <c r="A322" s="142"/>
      <c r="B322" s="144"/>
      <c r="F322" s="63"/>
      <c r="G322" s="63"/>
      <c r="H322" s="63"/>
      <c r="I322" s="63"/>
      <c r="J322" s="63"/>
      <c r="K322" s="63"/>
      <c r="L322" s="63"/>
      <c r="M322" s="63"/>
      <c r="N322" s="63"/>
      <c r="O322" s="63">
        <f>'SWR time series'!A318</f>
        <v>12</v>
      </c>
      <c r="P322" s="63">
        <f>'SWR time series'!B318</f>
        <v>1896</v>
      </c>
      <c r="Q322" s="70">
        <f>'StockBond Returns'!M316</f>
        <v>17.089425240000001</v>
      </c>
      <c r="R322" s="70">
        <f ca="1">'SWR time series'!F318</f>
        <v>1.3503925186766361</v>
      </c>
      <c r="S322" s="70">
        <f t="shared" ref="S322:T322" ca="1" si="398">IF( AND($Q322&gt;S$10,$Q322&lt;=S$11),$R322,"")</f>
        <v>1.3503925186766361</v>
      </c>
      <c r="T322" t="str">
        <f t="shared" si="398"/>
        <v/>
      </c>
    </row>
    <row r="323" spans="1:20" ht="13" hidden="1" x14ac:dyDescent="0.15">
      <c r="A323" s="142"/>
      <c r="B323" s="144"/>
      <c r="F323" s="63"/>
      <c r="G323" s="63"/>
      <c r="H323" s="63"/>
      <c r="I323" s="63"/>
      <c r="J323" s="63"/>
      <c r="K323" s="63"/>
      <c r="L323" s="63"/>
      <c r="M323" s="63"/>
      <c r="N323" s="63"/>
      <c r="O323" s="63">
        <f>'SWR time series'!A319</f>
        <v>1</v>
      </c>
      <c r="P323" s="63">
        <f>'SWR time series'!B319</f>
        <v>1897</v>
      </c>
      <c r="Q323" s="70">
        <f>'StockBond Returns'!M317</f>
        <v>16.501404180000002</v>
      </c>
      <c r="R323" s="70">
        <f ca="1">'SWR time series'!F319</f>
        <v>1.4749952944869564</v>
      </c>
      <c r="S323" s="70">
        <f t="shared" ref="S323:T323" ca="1" si="399">IF( AND($Q323&gt;S$10,$Q323&lt;=S$11),$R323,"")</f>
        <v>1.4749952944869564</v>
      </c>
      <c r="T323" t="str">
        <f t="shared" si="399"/>
        <v/>
      </c>
    </row>
    <row r="324" spans="1:20" ht="13" hidden="1" x14ac:dyDescent="0.15">
      <c r="A324" s="142"/>
      <c r="B324" s="144"/>
      <c r="F324" s="63"/>
      <c r="G324" s="63"/>
      <c r="H324" s="63"/>
      <c r="I324" s="63"/>
      <c r="J324" s="63"/>
      <c r="K324" s="63"/>
      <c r="L324" s="63"/>
      <c r="M324" s="63"/>
      <c r="N324" s="63"/>
      <c r="O324" s="63">
        <f>'SWR time series'!A320</f>
        <v>2</v>
      </c>
      <c r="P324" s="63">
        <f>'SWR time series'!B320</f>
        <v>1897</v>
      </c>
      <c r="Q324" s="70">
        <f>'StockBond Returns'!M318</f>
        <v>17.026521280000001</v>
      </c>
      <c r="R324" s="70">
        <f ca="1">'SWR time series'!F320</f>
        <v>1.2643016185637279</v>
      </c>
      <c r="S324" s="70">
        <f t="shared" ref="S324:T324" ca="1" si="400">IF( AND($Q324&gt;S$10,$Q324&lt;=S$11),$R324,"")</f>
        <v>1.2643016185637279</v>
      </c>
      <c r="T324" t="str">
        <f t="shared" si="400"/>
        <v/>
      </c>
    </row>
    <row r="325" spans="1:20" ht="13" hidden="1" x14ac:dyDescent="0.15">
      <c r="A325" s="142"/>
      <c r="B325" s="144"/>
      <c r="F325" s="63"/>
      <c r="G325" s="63"/>
      <c r="H325" s="63"/>
      <c r="I325" s="63"/>
      <c r="J325" s="63"/>
      <c r="K325" s="63"/>
      <c r="L325" s="63"/>
      <c r="M325" s="63"/>
      <c r="N325" s="63"/>
      <c r="O325" s="63">
        <f>'SWR time series'!A321</f>
        <v>3</v>
      </c>
      <c r="P325" s="63">
        <f>'SWR time series'!B321</f>
        <v>1897</v>
      </c>
      <c r="Q325" s="70">
        <f>'StockBond Returns'!M319</f>
        <v>16.894025880000001</v>
      </c>
      <c r="R325" s="70">
        <f ca="1">'SWR time series'!F321</f>
        <v>1.2682370818993052</v>
      </c>
      <c r="S325" s="70">
        <f t="shared" ref="S325:T325" ca="1" si="401">IF( AND($Q325&gt;S$10,$Q325&lt;=S$11),$R325,"")</f>
        <v>1.2682370818993052</v>
      </c>
      <c r="T325" t="str">
        <f t="shared" si="401"/>
        <v/>
      </c>
    </row>
    <row r="326" spans="1:20" ht="13" hidden="1" x14ac:dyDescent="0.15">
      <c r="A326" s="142"/>
      <c r="B326" s="144"/>
      <c r="F326" s="63"/>
      <c r="G326" s="63"/>
      <c r="H326" s="63"/>
      <c r="I326" s="63"/>
      <c r="J326" s="63"/>
      <c r="K326" s="63"/>
      <c r="L326" s="63"/>
      <c r="M326" s="63"/>
      <c r="N326" s="63"/>
      <c r="O326" s="63">
        <f>'SWR time series'!A322</f>
        <v>4</v>
      </c>
      <c r="P326" s="63">
        <f>'SWR time series'!B322</f>
        <v>1897</v>
      </c>
      <c r="Q326" s="70">
        <f>'StockBond Returns'!M320</f>
        <v>16.95803072</v>
      </c>
      <c r="R326" s="70">
        <f ca="1">'SWR time series'!F322</f>
        <v>1.1844825673929007</v>
      </c>
      <c r="S326" s="70">
        <f t="shared" ref="S326:T326" ca="1" si="402">IF( AND($Q326&gt;S$10,$Q326&lt;=S$11),$R326,"")</f>
        <v>1.1844825673929007</v>
      </c>
      <c r="T326" t="str">
        <f t="shared" si="402"/>
        <v/>
      </c>
    </row>
    <row r="327" spans="1:20" ht="13" hidden="1" x14ac:dyDescent="0.15">
      <c r="A327" s="142"/>
      <c r="B327" s="144"/>
      <c r="F327" s="63"/>
      <c r="G327" s="63"/>
      <c r="H327" s="63"/>
      <c r="I327" s="63"/>
      <c r="J327" s="63"/>
      <c r="K327" s="63"/>
      <c r="L327" s="63"/>
      <c r="M327" s="63"/>
      <c r="N327" s="63"/>
      <c r="O327" s="63">
        <f>'SWR time series'!A323</f>
        <v>5</v>
      </c>
      <c r="P327" s="63">
        <f>'SWR time series'!B323</f>
        <v>1897</v>
      </c>
      <c r="Q327" s="70">
        <f>'StockBond Returns'!M321</f>
        <v>16.696857430000001</v>
      </c>
      <c r="R327" s="70">
        <f ca="1">'SWR time series'!F323</f>
        <v>1.1851202235722731</v>
      </c>
      <c r="S327" s="70">
        <f t="shared" ref="S327:T327" ca="1" si="403">IF( AND($Q327&gt;S$10,$Q327&lt;=S$11),$R327,"")</f>
        <v>1.1851202235722731</v>
      </c>
      <c r="T327" t="str">
        <f t="shared" si="403"/>
        <v/>
      </c>
    </row>
    <row r="328" spans="1:20" ht="13" hidden="1" x14ac:dyDescent="0.15">
      <c r="A328" s="142"/>
      <c r="B328" s="144"/>
      <c r="F328" s="63"/>
      <c r="G328" s="63"/>
      <c r="H328" s="63"/>
      <c r="I328" s="63"/>
      <c r="J328" s="63"/>
      <c r="K328" s="63"/>
      <c r="L328" s="63"/>
      <c r="M328" s="63"/>
      <c r="N328" s="63"/>
      <c r="O328" s="63">
        <f>'SWR time series'!A324</f>
        <v>6</v>
      </c>
      <c r="P328" s="63">
        <f>'SWR time series'!B324</f>
        <v>1897</v>
      </c>
      <c r="Q328" s="70">
        <f>'StockBond Returns'!M322</f>
        <v>17.047755129999999</v>
      </c>
      <c r="R328" s="70">
        <f ca="1">'SWR time series'!F324</f>
        <v>1.1333765005658627</v>
      </c>
      <c r="S328" s="70">
        <f t="shared" ref="S328:T328" ca="1" si="404">IF( AND($Q328&gt;S$10,$Q328&lt;=S$11),$R328,"")</f>
        <v>1.1333765005658627</v>
      </c>
      <c r="T328" t="str">
        <f t="shared" si="404"/>
        <v/>
      </c>
    </row>
    <row r="329" spans="1:20" ht="13" hidden="1" x14ac:dyDescent="0.15">
      <c r="A329" s="142"/>
      <c r="B329" s="144"/>
      <c r="F329" s="63"/>
      <c r="G329" s="63"/>
      <c r="H329" s="63"/>
      <c r="I329" s="63"/>
      <c r="J329" s="63"/>
      <c r="K329" s="63"/>
      <c r="L329" s="63"/>
      <c r="M329" s="63"/>
      <c r="N329" s="63"/>
      <c r="O329" s="63">
        <f>'SWR time series'!A325</f>
        <v>7</v>
      </c>
      <c r="P329" s="63">
        <f>'SWR time series'!B325</f>
        <v>1897</v>
      </c>
      <c r="Q329" s="70">
        <f>'StockBond Returns'!M323</f>
        <v>17.850497279999999</v>
      </c>
      <c r="R329" s="70">
        <f ca="1">'SWR time series'!F325</f>
        <v>0.93889991145213525</v>
      </c>
      <c r="S329" s="70">
        <f t="shared" ref="S329:T329" ca="1" si="405">IF( AND($Q329&gt;S$10,$Q329&lt;=S$11),$R329,"")</f>
        <v>0.93889991145213525</v>
      </c>
      <c r="T329" t="str">
        <f t="shared" si="405"/>
        <v/>
      </c>
    </row>
    <row r="330" spans="1:20" ht="13" hidden="1" x14ac:dyDescent="0.15">
      <c r="A330" s="142"/>
      <c r="B330" s="144"/>
      <c r="F330" s="63"/>
      <c r="G330" s="63"/>
      <c r="H330" s="63"/>
      <c r="I330" s="63"/>
      <c r="J330" s="63"/>
      <c r="K330" s="63"/>
      <c r="L330" s="63"/>
      <c r="M330" s="63"/>
      <c r="N330" s="63"/>
      <c r="O330" s="63">
        <f>'SWR time series'!A326</f>
        <v>8</v>
      </c>
      <c r="P330" s="63">
        <f>'SWR time series'!B326</f>
        <v>1897</v>
      </c>
      <c r="Q330" s="70">
        <f>'StockBond Returns'!M324</f>
        <v>18.651975759999999</v>
      </c>
      <c r="R330" s="70">
        <f ca="1">'SWR time series'!F326</f>
        <v>0.76012604742520917</v>
      </c>
      <c r="S330" s="70">
        <f t="shared" ref="S330:T330" ca="1" si="406">IF( AND($Q330&gt;S$10,$Q330&lt;=S$11),$R330,"")</f>
        <v>0.76012604742520917</v>
      </c>
      <c r="T330" t="str">
        <f t="shared" si="406"/>
        <v/>
      </c>
    </row>
    <row r="331" spans="1:20" ht="13" hidden="1" x14ac:dyDescent="0.15">
      <c r="A331" s="142"/>
      <c r="B331" s="144"/>
      <c r="F331" s="63"/>
      <c r="G331" s="63"/>
      <c r="H331" s="63"/>
      <c r="I331" s="63"/>
      <c r="J331" s="63"/>
      <c r="K331" s="63"/>
      <c r="L331" s="63"/>
      <c r="M331" s="63"/>
      <c r="N331" s="63"/>
      <c r="O331" s="63">
        <f>'SWR time series'!A327</f>
        <v>9</v>
      </c>
      <c r="P331" s="63">
        <f>'SWR time series'!B327</f>
        <v>1897</v>
      </c>
      <c r="Q331" s="70">
        <f>'StockBond Returns'!M325</f>
        <v>19.00639601</v>
      </c>
      <c r="R331" s="70">
        <f ca="1">'SWR time series'!F327</f>
        <v>0.74946159957527225</v>
      </c>
      <c r="S331" s="70">
        <f t="shared" ref="S331:T331" ca="1" si="407">IF( AND($Q331&gt;S$10,$Q331&lt;=S$11),$R331,"")</f>
        <v>0.74946159957527225</v>
      </c>
      <c r="T331" t="str">
        <f t="shared" si="407"/>
        <v/>
      </c>
    </row>
    <row r="332" spans="1:20" ht="13" hidden="1" x14ac:dyDescent="0.15">
      <c r="A332" s="142"/>
      <c r="B332" s="144"/>
      <c r="F332" s="63"/>
      <c r="G332" s="63"/>
      <c r="H332" s="63"/>
      <c r="I332" s="63"/>
      <c r="J332" s="63"/>
      <c r="K332" s="63"/>
      <c r="L332" s="63"/>
      <c r="M332" s="63"/>
      <c r="N332" s="63"/>
      <c r="O332" s="63">
        <f>'SWR time series'!A328</f>
        <v>10</v>
      </c>
      <c r="P332" s="63">
        <f>'SWR time series'!B328</f>
        <v>1897</v>
      </c>
      <c r="Q332" s="70">
        <f>'StockBond Returns'!M326</f>
        <v>19.372370289999999</v>
      </c>
      <c r="R332" s="70">
        <f ca="1">'SWR time series'!F328</f>
        <v>0.72732893872152626</v>
      </c>
      <c r="S332" s="70">
        <f t="shared" ref="S332:T332" ca="1" si="408">IF( AND($Q332&gt;S$10,$Q332&lt;=S$11),$R332,"")</f>
        <v>0.72732893872152626</v>
      </c>
      <c r="T332" t="str">
        <f t="shared" si="408"/>
        <v/>
      </c>
    </row>
    <row r="333" spans="1:20" ht="13" hidden="1" x14ac:dyDescent="0.15">
      <c r="A333" s="142"/>
      <c r="B333" s="144"/>
      <c r="F333" s="63"/>
      <c r="G333" s="63"/>
      <c r="H333" s="63"/>
      <c r="I333" s="63"/>
      <c r="J333" s="63"/>
      <c r="K333" s="63"/>
      <c r="L333" s="63"/>
      <c r="M333" s="63"/>
      <c r="N333" s="63"/>
      <c r="O333" s="63">
        <f>'SWR time series'!A329</f>
        <v>11</v>
      </c>
      <c r="P333" s="63">
        <f>'SWR time series'!B329</f>
        <v>1897</v>
      </c>
      <c r="Q333" s="70">
        <f>'StockBond Returns'!M327</f>
        <v>19.028031219999999</v>
      </c>
      <c r="R333" s="70">
        <f ca="1">'SWR time series'!F329</f>
        <v>0.80209733202912847</v>
      </c>
      <c r="S333" s="70">
        <f t="shared" ref="S333:T333" ca="1" si="409">IF( AND($Q333&gt;S$10,$Q333&lt;=S$11),$R333,"")</f>
        <v>0.80209733202912847</v>
      </c>
      <c r="T333" t="str">
        <f t="shared" si="409"/>
        <v/>
      </c>
    </row>
    <row r="334" spans="1:20" ht="13" hidden="1" x14ac:dyDescent="0.15">
      <c r="A334" s="142"/>
      <c r="B334" s="144"/>
      <c r="F334" s="63"/>
      <c r="G334" s="63"/>
      <c r="H334" s="63"/>
      <c r="I334" s="63"/>
      <c r="J334" s="63"/>
      <c r="K334" s="63"/>
      <c r="L334" s="63"/>
      <c r="M334" s="63"/>
      <c r="N334" s="63"/>
      <c r="O334" s="63">
        <f>'SWR time series'!A330</f>
        <v>12</v>
      </c>
      <c r="P334" s="63">
        <f>'SWR time series'!B330</f>
        <v>1897</v>
      </c>
      <c r="Q334" s="70">
        <f>'StockBond Returns'!M328</f>
        <v>18.3584481</v>
      </c>
      <c r="R334" s="70">
        <f ca="1">'SWR time series'!F330</f>
        <v>0.94221801530001859</v>
      </c>
      <c r="S334" s="70">
        <f t="shared" ref="S334:T334" ca="1" si="410">IF( AND($Q334&gt;S$10,$Q334&lt;=S$11),$R334,"")</f>
        <v>0.94221801530001859</v>
      </c>
      <c r="T334" t="str">
        <f t="shared" si="410"/>
        <v/>
      </c>
    </row>
    <row r="335" spans="1:20" ht="13" hidden="1" x14ac:dyDescent="0.15">
      <c r="A335" s="142"/>
      <c r="B335" s="144"/>
      <c r="F335" s="63"/>
      <c r="G335" s="63"/>
      <c r="H335" s="63"/>
      <c r="I335" s="63"/>
      <c r="J335" s="63"/>
      <c r="K335" s="63"/>
      <c r="L335" s="63"/>
      <c r="M335" s="63"/>
      <c r="N335" s="63"/>
      <c r="O335" s="63">
        <f>'SWR time series'!A331</f>
        <v>1</v>
      </c>
      <c r="P335" s="63">
        <f>'SWR time series'!B331</f>
        <v>1898</v>
      </c>
      <c r="Q335" s="70">
        <f>'StockBond Returns'!M329</f>
        <v>18.748757659999999</v>
      </c>
      <c r="R335" s="70">
        <f ca="1">'SWR time series'!F331</f>
        <v>0.87004836935321617</v>
      </c>
      <c r="S335" s="70">
        <f t="shared" ref="S335:T335" ca="1" si="411">IF( AND($Q335&gt;S$10,$Q335&lt;=S$11),$R335,"")</f>
        <v>0.87004836935321617</v>
      </c>
      <c r="T335" t="str">
        <f t="shared" si="411"/>
        <v/>
      </c>
    </row>
    <row r="336" spans="1:20" ht="13" hidden="1" x14ac:dyDescent="0.15">
      <c r="A336" s="142"/>
      <c r="B336" s="144"/>
      <c r="F336" s="63"/>
      <c r="G336" s="63"/>
      <c r="H336" s="63"/>
      <c r="I336" s="63"/>
      <c r="J336" s="63"/>
      <c r="K336" s="63"/>
      <c r="L336" s="63"/>
      <c r="M336" s="63"/>
      <c r="N336" s="63"/>
      <c r="O336" s="63">
        <f>'SWR time series'!A332</f>
        <v>2</v>
      </c>
      <c r="P336" s="63">
        <f>'SWR time series'!B332</f>
        <v>1898</v>
      </c>
      <c r="Q336" s="70">
        <f>'StockBond Returns'!M330</f>
        <v>19.24900002</v>
      </c>
      <c r="R336" s="70">
        <f ca="1">'SWR time series'!F332</f>
        <v>0.79295633207340988</v>
      </c>
      <c r="S336" s="70">
        <f t="shared" ref="S336:T336" ca="1" si="412">IF( AND($Q336&gt;S$10,$Q336&lt;=S$11),$R336,"")</f>
        <v>0.79295633207340988</v>
      </c>
      <c r="T336" t="str">
        <f t="shared" si="412"/>
        <v/>
      </c>
    </row>
    <row r="337" spans="1:20" ht="13" hidden="1" x14ac:dyDescent="0.15">
      <c r="A337" s="142"/>
      <c r="B337" s="144"/>
      <c r="F337" s="63"/>
      <c r="G337" s="63"/>
      <c r="H337" s="63"/>
      <c r="I337" s="63"/>
      <c r="J337" s="63"/>
      <c r="K337" s="63"/>
      <c r="L337" s="63"/>
      <c r="M337" s="63"/>
      <c r="N337" s="63"/>
      <c r="O337" s="63">
        <f>'SWR time series'!A333</f>
        <v>3</v>
      </c>
      <c r="P337" s="63">
        <f>'SWR time series'!B333</f>
        <v>1898</v>
      </c>
      <c r="Q337" s="70">
        <f>'StockBond Returns'!M331</f>
        <v>18.918131890000002</v>
      </c>
      <c r="R337" s="70">
        <f ca="1">'SWR time series'!F333</f>
        <v>0.96133395497297602</v>
      </c>
      <c r="S337" s="70">
        <f t="shared" ref="S337:T337" ca="1" si="413">IF( AND($Q337&gt;S$10,$Q337&lt;=S$11),$R337,"")</f>
        <v>0.96133395497297602</v>
      </c>
      <c r="T337" t="str">
        <f t="shared" si="413"/>
        <v/>
      </c>
    </row>
    <row r="338" spans="1:20" ht="13" hidden="1" x14ac:dyDescent="0.15">
      <c r="A338" s="142"/>
      <c r="B338" s="144"/>
      <c r="F338" s="63"/>
      <c r="G338" s="63"/>
      <c r="H338" s="63"/>
      <c r="I338" s="63"/>
      <c r="J338" s="63"/>
      <c r="K338" s="63"/>
      <c r="L338" s="63"/>
      <c r="M338" s="63"/>
      <c r="N338" s="63"/>
      <c r="O338" s="63">
        <f>'SWR time series'!A334</f>
        <v>4</v>
      </c>
      <c r="P338" s="63">
        <f>'SWR time series'!B334</f>
        <v>1898</v>
      </c>
      <c r="Q338" s="70">
        <f>'StockBond Returns'!M332</f>
        <v>18.042174920000001</v>
      </c>
      <c r="R338" s="70">
        <f ca="1">'SWR time series'!F334</f>
        <v>1.2749691933415068</v>
      </c>
      <c r="S338" s="70">
        <f t="shared" ref="S338:T338" ca="1" si="414">IF( AND($Q338&gt;S$10,$Q338&lt;=S$11),$R338,"")</f>
        <v>1.2749691933415068</v>
      </c>
      <c r="T338" t="str">
        <f t="shared" si="414"/>
        <v/>
      </c>
    </row>
    <row r="339" spans="1:20" ht="13" hidden="1" x14ac:dyDescent="0.15">
      <c r="A339" s="142"/>
      <c r="B339" s="144"/>
      <c r="F339" s="63"/>
      <c r="G339" s="63"/>
      <c r="H339" s="63"/>
      <c r="I339" s="63"/>
      <c r="J339" s="63"/>
      <c r="K339" s="63"/>
      <c r="L339" s="63"/>
      <c r="M339" s="63"/>
      <c r="N339" s="63"/>
      <c r="O339" s="63">
        <f>'SWR time series'!A335</f>
        <v>5</v>
      </c>
      <c r="P339" s="63">
        <f>'SWR time series'!B335</f>
        <v>1898</v>
      </c>
      <c r="Q339" s="70">
        <f>'StockBond Returns'!M333</f>
        <v>17.705089430000001</v>
      </c>
      <c r="R339" s="70">
        <f ca="1">'SWR time series'!F335</f>
        <v>1.3814010348740116</v>
      </c>
      <c r="S339" s="70">
        <f t="shared" ref="S339:T339" ca="1" si="415">IF( AND($Q339&gt;S$10,$Q339&lt;=S$11),$R339,"")</f>
        <v>1.3814010348740116</v>
      </c>
      <c r="T339" t="str">
        <f t="shared" si="415"/>
        <v/>
      </c>
    </row>
    <row r="340" spans="1:20" ht="13" hidden="1" x14ac:dyDescent="0.15">
      <c r="A340" s="142"/>
      <c r="B340" s="144"/>
      <c r="F340" s="63"/>
      <c r="G340" s="63"/>
      <c r="H340" s="63"/>
      <c r="I340" s="63"/>
      <c r="J340" s="63"/>
      <c r="K340" s="63"/>
      <c r="L340" s="63"/>
      <c r="M340" s="63"/>
      <c r="N340" s="63"/>
      <c r="O340" s="63">
        <f>'SWR time series'!A336</f>
        <v>6</v>
      </c>
      <c r="P340" s="63">
        <f>'SWR time series'!B336</f>
        <v>1898</v>
      </c>
      <c r="Q340" s="70">
        <f>'StockBond Returns'!M334</f>
        <v>17.595635269999999</v>
      </c>
      <c r="R340" s="70">
        <f ca="1">'SWR time series'!F336</f>
        <v>1.5565303272741957</v>
      </c>
      <c r="S340" s="70">
        <f t="shared" ref="S340:T340" ca="1" si="416">IF( AND($Q340&gt;S$10,$Q340&lt;=S$11),$R340,"")</f>
        <v>1.5565303272741957</v>
      </c>
      <c r="T340" t="str">
        <f t="shared" si="416"/>
        <v/>
      </c>
    </row>
    <row r="341" spans="1:20" ht="13" hidden="1" x14ac:dyDescent="0.15">
      <c r="A341" s="142"/>
      <c r="B341" s="144"/>
      <c r="F341" s="63"/>
      <c r="G341" s="63"/>
      <c r="H341" s="63"/>
      <c r="I341" s="63"/>
      <c r="J341" s="63"/>
      <c r="K341" s="63"/>
      <c r="L341" s="63"/>
      <c r="M341" s="63"/>
      <c r="N341" s="63"/>
      <c r="O341" s="63">
        <f>'SWR time series'!A337</f>
        <v>7</v>
      </c>
      <c r="P341" s="63">
        <f>'SWR time series'!B337</f>
        <v>1898</v>
      </c>
      <c r="Q341" s="70">
        <f>'StockBond Returns'!M335</f>
        <v>19.544817479999999</v>
      </c>
      <c r="R341" s="70">
        <f ca="1">'SWR time series'!F337</f>
        <v>0.86078173525354718</v>
      </c>
      <c r="S341" s="70">
        <f t="shared" ref="S341:T341" ca="1" si="417">IF( AND($Q341&gt;S$10,$Q341&lt;=S$11),$R341,"")</f>
        <v>0.86078173525354718</v>
      </c>
      <c r="T341" t="str">
        <f t="shared" si="417"/>
        <v/>
      </c>
    </row>
    <row r="342" spans="1:20" ht="13" hidden="1" x14ac:dyDescent="0.15">
      <c r="A342" s="142"/>
      <c r="B342" s="144"/>
      <c r="F342" s="63"/>
      <c r="G342" s="63"/>
      <c r="H342" s="63"/>
      <c r="I342" s="63"/>
      <c r="J342" s="63"/>
      <c r="K342" s="63"/>
      <c r="L342" s="63"/>
      <c r="M342" s="63"/>
      <c r="N342" s="63"/>
      <c r="O342" s="63">
        <f>'SWR time series'!A338</f>
        <v>8</v>
      </c>
      <c r="P342" s="63">
        <f>'SWR time series'!B338</f>
        <v>1898</v>
      </c>
      <c r="Q342" s="70">
        <f>'StockBond Returns'!M336</f>
        <v>19.858943010000001</v>
      </c>
      <c r="R342" s="70">
        <f ca="1">'SWR time series'!F338</f>
        <v>0.68638481205867041</v>
      </c>
      <c r="S342" s="70">
        <f t="shared" ref="S342:T342" ca="1" si="418">IF( AND($Q342&gt;S$10,$Q342&lt;=S$11),$R342,"")</f>
        <v>0.68638481205867041</v>
      </c>
      <c r="T342" t="str">
        <f t="shared" si="418"/>
        <v/>
      </c>
    </row>
    <row r="343" spans="1:20" ht="13" hidden="1" x14ac:dyDescent="0.15">
      <c r="A343" s="142"/>
      <c r="B343" s="144"/>
      <c r="F343" s="63"/>
      <c r="G343" s="63"/>
      <c r="H343" s="63"/>
      <c r="I343" s="63"/>
      <c r="J343" s="63"/>
      <c r="K343" s="63"/>
      <c r="L343" s="63"/>
      <c r="M343" s="63"/>
      <c r="N343" s="63"/>
      <c r="O343" s="63">
        <f>'SWR time series'!A339</f>
        <v>9</v>
      </c>
      <c r="P343" s="63">
        <f>'SWR time series'!B339</f>
        <v>1898</v>
      </c>
      <c r="Q343" s="70">
        <f>'StockBond Returns'!M337</f>
        <v>20.54491518</v>
      </c>
      <c r="R343" s="70">
        <f ca="1">'SWR time series'!F339</f>
        <v>0.51380846971166516</v>
      </c>
      <c r="S343" t="str">
        <f t="shared" ref="S343:T343" si="419">IF( AND($Q343&gt;S$10,$Q343&lt;=S$11),$R343,"")</f>
        <v/>
      </c>
      <c r="T343" s="70">
        <f t="shared" ca="1" si="419"/>
        <v>0.51380846971166516</v>
      </c>
    </row>
    <row r="344" spans="1:20" ht="13" hidden="1" x14ac:dyDescent="0.15">
      <c r="A344" s="142"/>
      <c r="B344" s="144"/>
      <c r="F344" s="63"/>
      <c r="G344" s="63"/>
      <c r="H344" s="63"/>
      <c r="I344" s="63"/>
      <c r="J344" s="63"/>
      <c r="K344" s="63"/>
      <c r="L344" s="63"/>
      <c r="M344" s="63"/>
      <c r="N344" s="63"/>
      <c r="O344" s="63">
        <f>'SWR time series'!A340</f>
        <v>10</v>
      </c>
      <c r="P344" s="63">
        <f>'SWR time series'!B340</f>
        <v>1898</v>
      </c>
      <c r="Q344" s="70">
        <f>'StockBond Returns'!M338</f>
        <v>20.44273286</v>
      </c>
      <c r="R344" s="70">
        <f ca="1">'SWR time series'!F340</f>
        <v>0.53121981170703769</v>
      </c>
      <c r="S344" t="str">
        <f t="shared" ref="S344:T344" si="420">IF( AND($Q344&gt;S$10,$Q344&lt;=S$11),$R344,"")</f>
        <v/>
      </c>
      <c r="T344" s="70">
        <f t="shared" ca="1" si="420"/>
        <v>0.53121981170703769</v>
      </c>
    </row>
    <row r="345" spans="1:20" ht="13" hidden="1" x14ac:dyDescent="0.15">
      <c r="A345" s="142"/>
      <c r="B345" s="144"/>
      <c r="F345" s="63"/>
      <c r="G345" s="63"/>
      <c r="H345" s="63"/>
      <c r="I345" s="63"/>
      <c r="J345" s="63"/>
      <c r="K345" s="63"/>
      <c r="L345" s="63"/>
      <c r="M345" s="63"/>
      <c r="N345" s="63"/>
      <c r="O345" s="63">
        <f>'SWR time series'!A341</f>
        <v>11</v>
      </c>
      <c r="P345" s="63">
        <f>'SWR time series'!B341</f>
        <v>1898</v>
      </c>
      <c r="Q345" s="70">
        <f>'StockBond Returns'!M339</f>
        <v>19.947199829999999</v>
      </c>
      <c r="R345" s="70">
        <f ca="1">'SWR time series'!F341</f>
        <v>0.62782490120156353</v>
      </c>
      <c r="S345" s="70">
        <f t="shared" ref="S345:T345" ca="1" si="421">IF( AND($Q345&gt;S$10,$Q345&lt;=S$11),$R345,"")</f>
        <v>0.62782490120156353</v>
      </c>
      <c r="T345" t="str">
        <f t="shared" si="421"/>
        <v/>
      </c>
    </row>
    <row r="346" spans="1:20" ht="13" hidden="1" x14ac:dyDescent="0.15">
      <c r="A346" s="142"/>
      <c r="B346" s="144"/>
      <c r="F346" s="63"/>
      <c r="G346" s="63"/>
      <c r="H346" s="63"/>
      <c r="I346" s="63"/>
      <c r="J346" s="63"/>
      <c r="K346" s="63"/>
      <c r="L346" s="63"/>
      <c r="M346" s="63"/>
      <c r="N346" s="63"/>
      <c r="O346" s="63">
        <f>'SWR time series'!A342</f>
        <v>12</v>
      </c>
      <c r="P346" s="63">
        <f>'SWR time series'!B342</f>
        <v>1898</v>
      </c>
      <c r="Q346" s="70">
        <f>'StockBond Returns'!M340</f>
        <v>20.52741632</v>
      </c>
      <c r="R346" s="70">
        <f ca="1">'SWR time series'!F342</f>
        <v>0.4490794601489867</v>
      </c>
      <c r="S346" t="str">
        <f t="shared" ref="S346:T346" si="422">IF( AND($Q346&gt;S$10,$Q346&lt;=S$11),$R346,"")</f>
        <v/>
      </c>
      <c r="T346" s="70">
        <f t="shared" ca="1" si="422"/>
        <v>0.4490794601489867</v>
      </c>
    </row>
    <row r="347" spans="1:20" ht="13" hidden="1" x14ac:dyDescent="0.15">
      <c r="A347" s="142"/>
      <c r="B347" s="144"/>
      <c r="F347" s="63"/>
      <c r="G347" s="63"/>
      <c r="H347" s="63"/>
      <c r="I347" s="63"/>
      <c r="J347" s="63"/>
      <c r="K347" s="63"/>
      <c r="L347" s="63"/>
      <c r="M347" s="63"/>
      <c r="N347" s="63"/>
      <c r="O347" s="63">
        <f>'SWR time series'!A343</f>
        <v>1</v>
      </c>
      <c r="P347" s="63">
        <f>'SWR time series'!B343</f>
        <v>1899</v>
      </c>
      <c r="Q347" s="70">
        <f>'StockBond Returns'!M341</f>
        <v>21.403631990000001</v>
      </c>
      <c r="R347" s="70">
        <f ca="1">'SWR time series'!F343</f>
        <v>0.26592465875277416</v>
      </c>
      <c r="S347" t="str">
        <f t="shared" ref="S347:T347" si="423">IF( AND($Q347&gt;S$10,$Q347&lt;=S$11),$R347,"")</f>
        <v/>
      </c>
      <c r="T347" s="70">
        <f t="shared" ca="1" si="423"/>
        <v>0.26592465875277416</v>
      </c>
    </row>
    <row r="348" spans="1:20" ht="13" hidden="1" x14ac:dyDescent="0.15">
      <c r="A348" s="142"/>
      <c r="B348" s="144"/>
      <c r="F348" s="63"/>
      <c r="G348" s="63"/>
      <c r="H348" s="63"/>
      <c r="I348" s="63"/>
      <c r="J348" s="63"/>
      <c r="K348" s="63"/>
      <c r="L348" s="63"/>
      <c r="M348" s="63"/>
      <c r="N348" s="63"/>
      <c r="O348" s="63">
        <f>'SWR time series'!A344</f>
        <v>2</v>
      </c>
      <c r="P348" s="63">
        <f>'SWR time series'!B344</f>
        <v>1899</v>
      </c>
      <c r="Q348" s="70">
        <f>'StockBond Returns'!M342</f>
        <v>22.93280742</v>
      </c>
      <c r="R348" s="70">
        <f ca="1">'SWR time series'!F344</f>
        <v>-7.0252494598784132E-2</v>
      </c>
      <c r="S348" t="str">
        <f t="shared" ref="S348:T348" si="424">IF( AND($Q348&gt;S$10,$Q348&lt;=S$11),$R348,"")</f>
        <v/>
      </c>
      <c r="T348" s="70">
        <f t="shared" ca="1" si="424"/>
        <v>-7.0252494598784132E-2</v>
      </c>
    </row>
    <row r="349" spans="1:20" ht="13" hidden="1" x14ac:dyDescent="0.15">
      <c r="A349" s="142"/>
      <c r="B349" s="144"/>
      <c r="F349" s="63"/>
      <c r="G349" s="63"/>
      <c r="H349" s="63"/>
      <c r="I349" s="63"/>
      <c r="J349" s="63"/>
      <c r="K349" s="63"/>
      <c r="L349" s="63"/>
      <c r="M349" s="63"/>
      <c r="N349" s="63"/>
      <c r="O349" s="63">
        <f>'SWR time series'!A345</f>
        <v>3</v>
      </c>
      <c r="P349" s="63">
        <f>'SWR time series'!B345</f>
        <v>1899</v>
      </c>
      <c r="Q349" s="70">
        <f>'StockBond Returns'!M343</f>
        <v>23.048117550000001</v>
      </c>
      <c r="R349" s="70">
        <f ca="1">'SWR time series'!F345</f>
        <v>-6.1912185202201542E-2</v>
      </c>
      <c r="S349" t="str">
        <f t="shared" ref="S349:T349" si="425">IF( AND($Q349&gt;S$10,$Q349&lt;=S$11),$R349,"")</f>
        <v/>
      </c>
      <c r="T349" s="70">
        <f t="shared" ca="1" si="425"/>
        <v>-6.1912185202201542E-2</v>
      </c>
    </row>
    <row r="350" spans="1:20" ht="13" hidden="1" x14ac:dyDescent="0.15">
      <c r="A350" s="142"/>
      <c r="B350" s="144"/>
      <c r="F350" s="63"/>
      <c r="G350" s="63"/>
      <c r="H350" s="63"/>
      <c r="I350" s="63"/>
      <c r="J350" s="63"/>
      <c r="K350" s="63"/>
      <c r="L350" s="63"/>
      <c r="M350" s="63"/>
      <c r="N350" s="63"/>
      <c r="O350" s="63">
        <f>'SWR time series'!A346</f>
        <v>4</v>
      </c>
      <c r="P350" s="63">
        <f>'SWR time series'!B346</f>
        <v>1899</v>
      </c>
      <c r="Q350" s="70">
        <f>'StockBond Returns'!M344</f>
        <v>23.27968225</v>
      </c>
      <c r="R350" s="70">
        <f ca="1">'SWR time series'!F346</f>
        <v>-0.12686012938117042</v>
      </c>
      <c r="S350" t="str">
        <f t="shared" ref="S350:T350" si="426">IF( AND($Q350&gt;S$10,$Q350&lt;=S$11),$R350,"")</f>
        <v/>
      </c>
      <c r="T350" s="70">
        <f t="shared" ca="1" si="426"/>
        <v>-0.12686012938117042</v>
      </c>
    </row>
    <row r="351" spans="1:20" ht="13" hidden="1" x14ac:dyDescent="0.15">
      <c r="A351" s="142"/>
      <c r="B351" s="144"/>
      <c r="F351" s="63"/>
      <c r="G351" s="63"/>
      <c r="H351" s="63"/>
      <c r="I351" s="63"/>
      <c r="J351" s="63"/>
      <c r="K351" s="63"/>
      <c r="L351" s="63"/>
      <c r="M351" s="63"/>
      <c r="N351" s="63"/>
      <c r="O351" s="63">
        <f>'SWR time series'!A347</f>
        <v>5</v>
      </c>
      <c r="P351" s="63">
        <f>'SWR time series'!B347</f>
        <v>1899</v>
      </c>
      <c r="Q351" s="70">
        <f>'StockBond Returns'!M345</f>
        <v>23.152421530000002</v>
      </c>
      <c r="R351" s="70">
        <f ca="1">'SWR time series'!F347</f>
        <v>-0.10657625761897371</v>
      </c>
      <c r="S351" t="str">
        <f t="shared" ref="S351:T351" si="427">IF( AND($Q351&gt;S$10,$Q351&lt;=S$11),$R351,"")</f>
        <v/>
      </c>
      <c r="T351" s="70">
        <f t="shared" ca="1" si="427"/>
        <v>-0.10657625761897371</v>
      </c>
    </row>
    <row r="352" spans="1:20" ht="13" hidden="1" x14ac:dyDescent="0.15">
      <c r="A352" s="142"/>
      <c r="B352" s="144"/>
      <c r="F352" s="63"/>
      <c r="G352" s="63"/>
      <c r="H352" s="63"/>
      <c r="I352" s="63"/>
      <c r="J352" s="63"/>
      <c r="K352" s="63"/>
      <c r="L352" s="63"/>
      <c r="M352" s="63"/>
      <c r="N352" s="63"/>
      <c r="O352" s="63">
        <f>'SWR time series'!A348</f>
        <v>6</v>
      </c>
      <c r="P352" s="63">
        <f>'SWR time series'!B348</f>
        <v>1899</v>
      </c>
      <c r="Q352" s="70">
        <f>'StockBond Returns'!M346</f>
        <v>22.091269359999998</v>
      </c>
      <c r="R352" s="70">
        <f ca="1">'SWR time series'!F348</f>
        <v>8.7735764090461466E-2</v>
      </c>
      <c r="S352" t="str">
        <f t="shared" ref="S352:T352" si="428">IF( AND($Q352&gt;S$10,$Q352&lt;=S$11),$R352,"")</f>
        <v/>
      </c>
      <c r="T352" s="70">
        <f t="shared" ca="1" si="428"/>
        <v>8.7735764090461466E-2</v>
      </c>
    </row>
    <row r="353" spans="1:20" ht="13" hidden="1" x14ac:dyDescent="0.15">
      <c r="A353" s="142"/>
      <c r="B353" s="144"/>
      <c r="F353" s="63"/>
      <c r="G353" s="63"/>
      <c r="H353" s="63"/>
      <c r="I353" s="63"/>
      <c r="J353" s="63"/>
      <c r="K353" s="63"/>
      <c r="L353" s="63"/>
      <c r="M353" s="63"/>
      <c r="N353" s="63"/>
      <c r="O353" s="63">
        <f>'SWR time series'!A349</f>
        <v>7</v>
      </c>
      <c r="P353" s="63">
        <f>'SWR time series'!B349</f>
        <v>1899</v>
      </c>
      <c r="Q353" s="70">
        <f>'StockBond Returns'!M347</f>
        <v>21.21209193</v>
      </c>
      <c r="R353" s="70">
        <f ca="1">'SWR time series'!F349</f>
        <v>0.28017863606355498</v>
      </c>
      <c r="S353" t="str">
        <f t="shared" ref="S353:T353" si="429">IF( AND($Q353&gt;S$10,$Q353&lt;=S$11),$R353,"")</f>
        <v/>
      </c>
      <c r="T353" s="70">
        <f t="shared" ca="1" si="429"/>
        <v>0.28017863606355498</v>
      </c>
    </row>
    <row r="354" spans="1:20" ht="13" hidden="1" x14ac:dyDescent="0.15">
      <c r="A354" s="142"/>
      <c r="B354" s="144"/>
      <c r="F354" s="63"/>
      <c r="G354" s="63"/>
      <c r="H354" s="63"/>
      <c r="I354" s="63"/>
      <c r="J354" s="63"/>
      <c r="K354" s="63"/>
      <c r="L354" s="63"/>
      <c r="M354" s="63"/>
      <c r="N354" s="63"/>
      <c r="O354" s="63">
        <f>'SWR time series'!A350</f>
        <v>8</v>
      </c>
      <c r="P354" s="63">
        <f>'SWR time series'!B350</f>
        <v>1899</v>
      </c>
      <c r="Q354" s="70">
        <f>'StockBond Returns'!M348</f>
        <v>21.561425629999999</v>
      </c>
      <c r="R354" s="70">
        <f ca="1">'SWR time series'!F350</f>
        <v>0.20557167275727917</v>
      </c>
      <c r="S354" t="str">
        <f t="shared" ref="S354:T354" si="430">IF( AND($Q354&gt;S$10,$Q354&lt;=S$11),$R354,"")</f>
        <v/>
      </c>
      <c r="T354" s="70">
        <f t="shared" ca="1" si="430"/>
        <v>0.20557167275727917</v>
      </c>
    </row>
    <row r="355" spans="1:20" ht="13" hidden="1" x14ac:dyDescent="0.15">
      <c r="A355" s="142"/>
      <c r="B355" s="144"/>
      <c r="F355" s="63"/>
      <c r="G355" s="63"/>
      <c r="H355" s="63"/>
      <c r="I355" s="63"/>
      <c r="J355" s="63"/>
      <c r="K355" s="63"/>
      <c r="L355" s="63"/>
      <c r="M355" s="63"/>
      <c r="N355" s="63"/>
      <c r="O355" s="63">
        <f>'SWR time series'!A351</f>
        <v>9</v>
      </c>
      <c r="P355" s="63">
        <f>'SWR time series'!B351</f>
        <v>1899</v>
      </c>
      <c r="Q355" s="70">
        <f>'StockBond Returns'!M349</f>
        <v>21.72623737</v>
      </c>
      <c r="R355" s="70">
        <f ca="1">'SWR time series'!F351</f>
        <v>0.16992741482030205</v>
      </c>
      <c r="S355" t="str">
        <f t="shared" ref="S355:T355" si="431">IF( AND($Q355&gt;S$10,$Q355&lt;=S$11),$R355,"")</f>
        <v/>
      </c>
      <c r="T355" s="70">
        <f t="shared" ca="1" si="431"/>
        <v>0.16992741482030205</v>
      </c>
    </row>
    <row r="356" spans="1:20" ht="13" hidden="1" x14ac:dyDescent="0.15">
      <c r="A356" s="142"/>
      <c r="B356" s="144"/>
      <c r="F356" s="63"/>
      <c r="G356" s="63"/>
      <c r="H356" s="63"/>
      <c r="I356" s="63"/>
      <c r="J356" s="63"/>
      <c r="K356" s="63"/>
      <c r="L356" s="63"/>
      <c r="M356" s="63"/>
      <c r="N356" s="63"/>
      <c r="O356" s="63">
        <f>'SWR time series'!A352</f>
        <v>10</v>
      </c>
      <c r="P356" s="63">
        <f>'SWR time series'!B352</f>
        <v>1899</v>
      </c>
      <c r="Q356" s="70">
        <f>'StockBond Returns'!M350</f>
        <v>20.591140509999999</v>
      </c>
      <c r="R356" s="70">
        <f ca="1">'SWR time series'!F352</f>
        <v>0.47586733781188695</v>
      </c>
      <c r="S356" t="str">
        <f t="shared" ref="S356:T356" si="432">IF( AND($Q356&gt;S$10,$Q356&lt;=S$11),$R356,"")</f>
        <v/>
      </c>
      <c r="T356" s="70">
        <f t="shared" ca="1" si="432"/>
        <v>0.47586733781188695</v>
      </c>
    </row>
    <row r="357" spans="1:20" ht="13" hidden="1" x14ac:dyDescent="0.15">
      <c r="A357" s="142"/>
      <c r="B357" s="144"/>
      <c r="F357" s="63"/>
      <c r="G357" s="63"/>
      <c r="H357" s="63"/>
      <c r="I357" s="63"/>
      <c r="J357" s="63"/>
      <c r="K357" s="63"/>
      <c r="L357" s="63"/>
      <c r="M357" s="63"/>
      <c r="N357" s="63"/>
      <c r="O357" s="63">
        <f>'SWR time series'!A353</f>
        <v>11</v>
      </c>
      <c r="P357" s="63">
        <f>'SWR time series'!B353</f>
        <v>1899</v>
      </c>
      <c r="Q357" s="70">
        <f>'StockBond Returns'!M351</f>
        <v>20.153713459999999</v>
      </c>
      <c r="R357" s="70">
        <f ca="1">'SWR time series'!F353</f>
        <v>0.58720348950740586</v>
      </c>
      <c r="S357" t="str">
        <f t="shared" ref="S357:T357" si="433">IF( AND($Q357&gt;S$10,$Q357&lt;=S$11),$R357,"")</f>
        <v/>
      </c>
      <c r="T357" s="70">
        <f t="shared" ca="1" si="433"/>
        <v>0.58720348950740586</v>
      </c>
    </row>
    <row r="358" spans="1:20" ht="13" hidden="1" x14ac:dyDescent="0.15">
      <c r="A358" s="142"/>
      <c r="B358" s="144"/>
      <c r="F358" s="63"/>
      <c r="G358" s="63"/>
      <c r="H358" s="63"/>
      <c r="I358" s="63"/>
      <c r="J358" s="63"/>
      <c r="K358" s="63"/>
      <c r="L358" s="63"/>
      <c r="M358" s="63"/>
      <c r="N358" s="63"/>
      <c r="O358" s="63">
        <f>'SWR time series'!A354</f>
        <v>12</v>
      </c>
      <c r="P358" s="63">
        <f>'SWR time series'!B354</f>
        <v>1899</v>
      </c>
      <c r="Q358" s="70">
        <f>'StockBond Returns'!M352</f>
        <v>20.196457519999999</v>
      </c>
      <c r="R358" s="70">
        <f ca="1">'SWR time series'!F354</f>
        <v>0.57396743508992554</v>
      </c>
      <c r="S358" t="str">
        <f t="shared" ref="S358:T358" si="434">IF( AND($Q358&gt;S$10,$Q358&lt;=S$11),$R358,"")</f>
        <v/>
      </c>
      <c r="T358" s="70">
        <f t="shared" ca="1" si="434"/>
        <v>0.57396743508992554</v>
      </c>
    </row>
    <row r="359" spans="1:20" ht="13" hidden="1" x14ac:dyDescent="0.15">
      <c r="A359" s="142"/>
      <c r="B359" s="144"/>
      <c r="F359" s="63"/>
      <c r="G359" s="63"/>
      <c r="H359" s="63"/>
      <c r="I359" s="63"/>
      <c r="J359" s="63"/>
      <c r="K359" s="63"/>
      <c r="L359" s="63"/>
      <c r="M359" s="63"/>
      <c r="N359" s="63"/>
      <c r="O359" s="63">
        <f>'SWR time series'!A355</f>
        <v>1</v>
      </c>
      <c r="P359" s="63">
        <f>'SWR time series'!B355</f>
        <v>1900</v>
      </c>
      <c r="Q359" s="70">
        <f>'StockBond Returns'!M353</f>
        <v>18.512649639999999</v>
      </c>
      <c r="R359" s="70">
        <f ca="1">'SWR time series'!F355</f>
        <v>1.0153581682477348</v>
      </c>
      <c r="S359" s="70">
        <f t="shared" ref="S359:T359" ca="1" si="435">IF( AND($Q359&gt;S$10,$Q359&lt;=S$11),$R359,"")</f>
        <v>1.0153581682477348</v>
      </c>
      <c r="T359" t="str">
        <f t="shared" si="435"/>
        <v/>
      </c>
    </row>
    <row r="360" spans="1:20" ht="13" hidden="1" x14ac:dyDescent="0.15">
      <c r="A360" s="142"/>
      <c r="B360" s="144"/>
      <c r="F360" s="63"/>
      <c r="G360" s="63"/>
      <c r="H360" s="63"/>
      <c r="I360" s="63"/>
      <c r="J360" s="63"/>
      <c r="K360" s="63"/>
      <c r="L360" s="63"/>
      <c r="M360" s="63"/>
      <c r="N360" s="63"/>
      <c r="O360" s="63">
        <f>'SWR time series'!A356</f>
        <v>2</v>
      </c>
      <c r="P360" s="63">
        <f>'SWR time series'!B356</f>
        <v>1900</v>
      </c>
      <c r="Q360" s="70">
        <f>'StockBond Returns'!M354</f>
        <v>18.674275359999999</v>
      </c>
      <c r="R360" s="70">
        <f ca="1">'SWR time series'!F356</f>
        <v>0.96079315804943288</v>
      </c>
      <c r="S360" s="70">
        <f t="shared" ref="S360:T360" ca="1" si="436">IF( AND($Q360&gt;S$10,$Q360&lt;=S$11),$R360,"")</f>
        <v>0.96079315804943288</v>
      </c>
      <c r="T360" t="str">
        <f t="shared" si="436"/>
        <v/>
      </c>
    </row>
    <row r="361" spans="1:20" ht="13" hidden="1" x14ac:dyDescent="0.15">
      <c r="A361" s="142"/>
      <c r="B361" s="144"/>
      <c r="F361" s="63"/>
      <c r="G361" s="63"/>
      <c r="H361" s="63"/>
      <c r="I361" s="63"/>
      <c r="J361" s="63"/>
      <c r="K361" s="63"/>
      <c r="L361" s="63"/>
      <c r="M361" s="63"/>
      <c r="N361" s="63"/>
      <c r="O361" s="63">
        <f>'SWR time series'!A357</f>
        <v>3</v>
      </c>
      <c r="P361" s="63">
        <f>'SWR time series'!B357</f>
        <v>1900</v>
      </c>
      <c r="Q361" s="70">
        <f>'StockBond Returns'!M355</f>
        <v>18.703797420000001</v>
      </c>
      <c r="R361" s="70">
        <f ca="1">'SWR time series'!F357</f>
        <v>0.99349081304406628</v>
      </c>
      <c r="S361" s="70">
        <f t="shared" ref="S361:T361" ca="1" si="437">IF( AND($Q361&gt;S$10,$Q361&lt;=S$11),$R361,"")</f>
        <v>0.99349081304406628</v>
      </c>
      <c r="T361" t="str">
        <f t="shared" si="437"/>
        <v/>
      </c>
    </row>
    <row r="362" spans="1:20" ht="13" hidden="1" x14ac:dyDescent="0.15">
      <c r="A362" s="142"/>
      <c r="B362" s="144"/>
      <c r="F362" s="63"/>
      <c r="G362" s="63"/>
      <c r="H362" s="63"/>
      <c r="I362" s="63"/>
      <c r="J362" s="63"/>
      <c r="K362" s="63"/>
      <c r="L362" s="63"/>
      <c r="M362" s="63"/>
      <c r="N362" s="63"/>
      <c r="O362" s="63">
        <f>'SWR time series'!A358</f>
        <v>4</v>
      </c>
      <c r="P362" s="63">
        <f>'SWR time series'!B358</f>
        <v>1900</v>
      </c>
      <c r="Q362" s="70">
        <f>'StockBond Returns'!M356</f>
        <v>18.775793419999999</v>
      </c>
      <c r="R362" s="70">
        <f ca="1">'SWR time series'!F358</f>
        <v>0.90537429140906767</v>
      </c>
      <c r="S362" s="70">
        <f t="shared" ref="S362:T362" ca="1" si="438">IF( AND($Q362&gt;S$10,$Q362&lt;=S$11),$R362,"")</f>
        <v>0.90537429140906767</v>
      </c>
      <c r="T362" t="str">
        <f t="shared" si="438"/>
        <v/>
      </c>
    </row>
    <row r="363" spans="1:20" ht="13" hidden="1" x14ac:dyDescent="0.15">
      <c r="A363" s="142"/>
      <c r="B363" s="144"/>
      <c r="F363" s="63"/>
      <c r="G363" s="63"/>
      <c r="H363" s="63"/>
      <c r="I363" s="63"/>
      <c r="J363" s="63"/>
      <c r="K363" s="63"/>
      <c r="L363" s="63"/>
      <c r="M363" s="63"/>
      <c r="N363" s="63"/>
      <c r="O363" s="63">
        <f>'SWR time series'!A359</f>
        <v>5</v>
      </c>
      <c r="P363" s="63">
        <f>'SWR time series'!B359</f>
        <v>1900</v>
      </c>
      <c r="Q363" s="70">
        <f>'StockBond Returns'!M357</f>
        <v>18.93640203</v>
      </c>
      <c r="R363" s="70">
        <f ca="1">'SWR time series'!F359</f>
        <v>0.92093790296489875</v>
      </c>
      <c r="S363" s="70">
        <f t="shared" ref="S363:T363" ca="1" si="439">IF( AND($Q363&gt;S$10,$Q363&lt;=S$11),$R363,"")</f>
        <v>0.92093790296489875</v>
      </c>
      <c r="T363" t="str">
        <f t="shared" si="439"/>
        <v/>
      </c>
    </row>
    <row r="364" spans="1:20" ht="13" hidden="1" x14ac:dyDescent="0.15">
      <c r="A364" s="142"/>
      <c r="B364" s="144"/>
      <c r="F364" s="63"/>
      <c r="G364" s="63"/>
      <c r="H364" s="63"/>
      <c r="I364" s="63"/>
      <c r="J364" s="63"/>
      <c r="K364" s="63"/>
      <c r="L364" s="63"/>
      <c r="M364" s="63"/>
      <c r="N364" s="63"/>
      <c r="O364" s="63">
        <f>'SWR time series'!A360</f>
        <v>6</v>
      </c>
      <c r="P364" s="63">
        <f>'SWR time series'!B360</f>
        <v>1900</v>
      </c>
      <c r="Q364" s="70">
        <f>'StockBond Returns'!M358</f>
        <v>18.40319702</v>
      </c>
      <c r="R364" s="70">
        <f ca="1">'SWR time series'!F360</f>
        <v>1.008564040767185</v>
      </c>
      <c r="S364" s="70">
        <f t="shared" ref="S364:T364" ca="1" si="440">IF( AND($Q364&gt;S$10,$Q364&lt;=S$11),$R364,"")</f>
        <v>1.008564040767185</v>
      </c>
      <c r="T364" t="str">
        <f t="shared" si="440"/>
        <v/>
      </c>
    </row>
    <row r="365" spans="1:20" ht="13" hidden="1" x14ac:dyDescent="0.15">
      <c r="A365" s="142"/>
      <c r="B365" s="144"/>
      <c r="F365" s="63"/>
      <c r="G365" s="63"/>
      <c r="H365" s="63"/>
      <c r="I365" s="63"/>
      <c r="J365" s="63"/>
      <c r="K365" s="63"/>
      <c r="L365" s="63"/>
      <c r="M365" s="63"/>
      <c r="N365" s="63"/>
      <c r="O365" s="63">
        <f>'SWR time series'!A361</f>
        <v>7</v>
      </c>
      <c r="P365" s="63">
        <f>'SWR time series'!B361</f>
        <v>1900</v>
      </c>
      <c r="Q365" s="70">
        <f>'StockBond Returns'!M359</f>
        <v>17.992711580000002</v>
      </c>
      <c r="R365" s="70">
        <f ca="1">'SWR time series'!F361</f>
        <v>1.0812066795070967</v>
      </c>
      <c r="S365" s="70">
        <f t="shared" ref="S365:T365" ca="1" si="441">IF( AND($Q365&gt;S$10,$Q365&lt;=S$11),$R365,"")</f>
        <v>1.0812066795070967</v>
      </c>
      <c r="T365" t="str">
        <f t="shared" si="441"/>
        <v/>
      </c>
    </row>
    <row r="366" spans="1:20" ht="13" hidden="1" x14ac:dyDescent="0.15">
      <c r="A366" s="142"/>
      <c r="B366" s="144"/>
      <c r="F366" s="63"/>
      <c r="G366" s="63"/>
      <c r="H366" s="63"/>
      <c r="I366" s="63"/>
      <c r="J366" s="63"/>
      <c r="K366" s="63"/>
      <c r="L366" s="63"/>
      <c r="M366" s="63"/>
      <c r="N366" s="63"/>
      <c r="O366" s="63">
        <f>'SWR time series'!A362</f>
        <v>8</v>
      </c>
      <c r="P366" s="63">
        <f>'SWR time series'!B362</f>
        <v>1900</v>
      </c>
      <c r="Q366" s="70">
        <f>'StockBond Returns'!M360</f>
        <v>17.689545469999999</v>
      </c>
      <c r="R366" s="70">
        <f ca="1">'SWR time series'!F362</f>
        <v>1.171074980057246</v>
      </c>
      <c r="S366" s="70">
        <f t="shared" ref="S366:T366" ca="1" si="442">IF( AND($Q366&gt;S$10,$Q366&lt;=S$11),$R366,"")</f>
        <v>1.171074980057246</v>
      </c>
      <c r="T366" t="str">
        <f t="shared" si="442"/>
        <v/>
      </c>
    </row>
    <row r="367" spans="1:20" ht="13" hidden="1" x14ac:dyDescent="0.15">
      <c r="A367" s="142"/>
      <c r="B367" s="144"/>
      <c r="F367" s="63"/>
      <c r="G367" s="63"/>
      <c r="H367" s="63"/>
      <c r="I367" s="63"/>
      <c r="J367" s="63"/>
      <c r="K367" s="63"/>
      <c r="L367" s="63"/>
      <c r="M367" s="63"/>
      <c r="N367" s="63"/>
      <c r="O367" s="63">
        <f>'SWR time series'!A363</f>
        <v>9</v>
      </c>
      <c r="P367" s="63">
        <f>'SWR time series'!B363</f>
        <v>1900</v>
      </c>
      <c r="Q367" s="70">
        <f>'StockBond Returns'!M361</f>
        <v>18.06961467</v>
      </c>
      <c r="R367" s="70">
        <f ca="1">'SWR time series'!F363</f>
        <v>1.0549804399881371</v>
      </c>
      <c r="S367" s="70">
        <f t="shared" ref="S367:T367" ca="1" si="443">IF( AND($Q367&gt;S$10,$Q367&lt;=S$11),$R367,"")</f>
        <v>1.0549804399881371</v>
      </c>
      <c r="T367" t="str">
        <f t="shared" si="443"/>
        <v/>
      </c>
    </row>
    <row r="368" spans="1:20" ht="13" hidden="1" x14ac:dyDescent="0.15">
      <c r="A368" s="142"/>
      <c r="B368" s="144"/>
      <c r="F368" s="63"/>
      <c r="G368" s="63"/>
      <c r="H368" s="63"/>
      <c r="I368" s="63"/>
      <c r="J368" s="63"/>
      <c r="K368" s="63"/>
      <c r="L368" s="63"/>
      <c r="M368" s="63"/>
      <c r="N368" s="63"/>
      <c r="O368" s="63">
        <f>'SWR time series'!A364</f>
        <v>10</v>
      </c>
      <c r="P368" s="63">
        <f>'SWR time series'!B364</f>
        <v>1900</v>
      </c>
      <c r="Q368" s="70">
        <f>'StockBond Returns'!M362</f>
        <v>17.341874149999999</v>
      </c>
      <c r="R368" s="70">
        <f ca="1">'SWR time series'!F364</f>
        <v>1.2026203640953144</v>
      </c>
      <c r="S368" s="70">
        <f t="shared" ref="S368:T368" ca="1" si="444">IF( AND($Q368&gt;S$10,$Q368&lt;=S$11),$R368,"")</f>
        <v>1.2026203640953144</v>
      </c>
      <c r="T368" t="str">
        <f t="shared" si="444"/>
        <v/>
      </c>
    </row>
    <row r="369" spans="1:20" ht="13" hidden="1" x14ac:dyDescent="0.15">
      <c r="A369" s="142"/>
      <c r="B369" s="144"/>
      <c r="F369" s="63"/>
      <c r="G369" s="63"/>
      <c r="H369" s="63"/>
      <c r="I369" s="63"/>
      <c r="J369" s="63"/>
      <c r="K369" s="63"/>
      <c r="L369" s="63"/>
      <c r="M369" s="63"/>
      <c r="N369" s="63"/>
      <c r="O369" s="63">
        <f>'SWR time series'!A365</f>
        <v>11</v>
      </c>
      <c r="P369" s="63">
        <f>'SWR time series'!B365</f>
        <v>1900</v>
      </c>
      <c r="Q369" s="70">
        <f>'StockBond Returns'!M363</f>
        <v>17.469869039999999</v>
      </c>
      <c r="R369" s="70">
        <f ca="1">'SWR time series'!F365</f>
        <v>1.2809681562023849</v>
      </c>
      <c r="S369" s="70">
        <f t="shared" ref="S369:T369" ca="1" si="445">IF( AND($Q369&gt;S$10,$Q369&lt;=S$11),$R369,"")</f>
        <v>1.2809681562023849</v>
      </c>
      <c r="T369" t="str">
        <f t="shared" si="445"/>
        <v/>
      </c>
    </row>
    <row r="370" spans="1:20" ht="13" hidden="1" x14ac:dyDescent="0.15">
      <c r="A370" s="142"/>
      <c r="B370" s="144"/>
      <c r="F370" s="63"/>
      <c r="G370" s="63"/>
      <c r="H370" s="63"/>
      <c r="I370" s="63"/>
      <c r="J370" s="63"/>
      <c r="K370" s="63"/>
      <c r="L370" s="63"/>
      <c r="M370" s="63"/>
      <c r="N370" s="63"/>
      <c r="O370" s="63">
        <f>'SWR time series'!A366</f>
        <v>12</v>
      </c>
      <c r="P370" s="63">
        <f>'SWR time series'!B366</f>
        <v>1900</v>
      </c>
      <c r="Q370" s="70">
        <f>'StockBond Returns'!M364</f>
        <v>18.011065349999999</v>
      </c>
      <c r="R370" s="70">
        <f ca="1">'SWR time series'!F366</f>
        <v>1.0477566177347954</v>
      </c>
      <c r="S370" s="70">
        <f t="shared" ref="S370:T370" ca="1" si="446">IF( AND($Q370&gt;S$10,$Q370&lt;=S$11),$R370,"")</f>
        <v>1.0477566177347954</v>
      </c>
      <c r="T370" t="str">
        <f t="shared" si="446"/>
        <v/>
      </c>
    </row>
    <row r="371" spans="1:20" ht="13" hidden="1" x14ac:dyDescent="0.15">
      <c r="A371" s="142"/>
      <c r="B371" s="144"/>
      <c r="F371" s="63"/>
      <c r="G371" s="63"/>
      <c r="H371" s="63"/>
      <c r="I371" s="63"/>
      <c r="J371" s="63"/>
      <c r="K371" s="63"/>
      <c r="L371" s="63"/>
      <c r="M371" s="63"/>
      <c r="N371" s="63"/>
      <c r="O371" s="63">
        <f>'SWR time series'!A367</f>
        <v>1</v>
      </c>
      <c r="P371" s="63">
        <f>'SWR time series'!B367</f>
        <v>1901</v>
      </c>
      <c r="Q371" s="70">
        <f>'StockBond Returns'!M365</f>
        <v>19.566441269999999</v>
      </c>
      <c r="R371" s="70">
        <f ca="1">'SWR time series'!F367</f>
        <v>0.45132448759925392</v>
      </c>
      <c r="S371" s="70">
        <f t="shared" ref="S371:T371" ca="1" si="447">IF( AND($Q371&gt;S$10,$Q371&lt;=S$11),$R371,"")</f>
        <v>0.45132448759925392</v>
      </c>
      <c r="T371" t="str">
        <f t="shared" si="447"/>
        <v/>
      </c>
    </row>
    <row r="372" spans="1:20" ht="13" hidden="1" x14ac:dyDescent="0.15">
      <c r="A372" s="142"/>
      <c r="B372" s="144"/>
      <c r="F372" s="63"/>
      <c r="G372" s="63"/>
      <c r="H372" s="63"/>
      <c r="I372" s="63"/>
      <c r="J372" s="63"/>
      <c r="K372" s="63"/>
      <c r="L372" s="63"/>
      <c r="M372" s="63"/>
      <c r="N372" s="63"/>
      <c r="O372" s="63">
        <f>'SWR time series'!A368</f>
        <v>2</v>
      </c>
      <c r="P372" s="63">
        <f>'SWR time series'!B368</f>
        <v>1901</v>
      </c>
      <c r="Q372" s="70">
        <f>'StockBond Returns'!M366</f>
        <v>20.97858183</v>
      </c>
      <c r="R372" s="70">
        <f ca="1">'SWR time series'!F368</f>
        <v>9.5754273848509541E-3</v>
      </c>
      <c r="S372" t="str">
        <f t="shared" ref="S372:T372" si="448">IF( AND($Q372&gt;S$10,$Q372&lt;=S$11),$R372,"")</f>
        <v/>
      </c>
      <c r="T372" s="70">
        <f t="shared" ca="1" si="448"/>
        <v>9.5754273848509541E-3</v>
      </c>
    </row>
    <row r="373" spans="1:20" ht="13" hidden="1" x14ac:dyDescent="0.15">
      <c r="A373" s="142"/>
      <c r="B373" s="144"/>
      <c r="F373" s="63"/>
      <c r="G373" s="63"/>
      <c r="H373" s="63"/>
      <c r="I373" s="63"/>
      <c r="J373" s="63"/>
      <c r="K373" s="63"/>
      <c r="L373" s="63"/>
      <c r="M373" s="63"/>
      <c r="N373" s="63"/>
      <c r="O373" s="63">
        <f>'SWR time series'!A369</f>
        <v>3</v>
      </c>
      <c r="P373" s="63">
        <f>'SWR time series'!B369</f>
        <v>1901</v>
      </c>
      <c r="Q373" s="70">
        <f>'StockBond Returns'!M367</f>
        <v>21.679149850000002</v>
      </c>
      <c r="R373" s="70">
        <f ca="1">'SWR time series'!F369</f>
        <v>-0.22568987078735603</v>
      </c>
      <c r="S373" t="str">
        <f t="shared" ref="S373:T373" si="449">IF( AND($Q373&gt;S$10,$Q373&lt;=S$11),$R373,"")</f>
        <v/>
      </c>
      <c r="T373" s="70">
        <f t="shared" ca="1" si="449"/>
        <v>-0.22568987078735603</v>
      </c>
    </row>
    <row r="374" spans="1:20" ht="13" hidden="1" x14ac:dyDescent="0.15">
      <c r="A374" s="142"/>
      <c r="B374" s="144"/>
      <c r="F374" s="63"/>
      <c r="G374" s="63"/>
      <c r="H374" s="63"/>
      <c r="I374" s="63"/>
      <c r="J374" s="63"/>
      <c r="K374" s="63"/>
      <c r="L374" s="63"/>
      <c r="M374" s="63"/>
      <c r="N374" s="63"/>
      <c r="O374" s="63">
        <f>'SWR time series'!A370</f>
        <v>4</v>
      </c>
      <c r="P374" s="63">
        <f>'SWR time series'!B370</f>
        <v>1901</v>
      </c>
      <c r="Q374" s="70">
        <f>'StockBond Returns'!M368</f>
        <v>22.347583950000001</v>
      </c>
      <c r="R374" s="70">
        <f ca="1">'SWR time series'!F370</f>
        <v>-0.42290681734689439</v>
      </c>
      <c r="S374" t="str">
        <f t="shared" ref="S374:T374" si="450">IF( AND($Q374&gt;S$10,$Q374&lt;=S$11),$R374,"")</f>
        <v/>
      </c>
      <c r="T374" s="70">
        <f t="shared" ca="1" si="450"/>
        <v>-0.42290681734689439</v>
      </c>
    </row>
    <row r="375" spans="1:20" ht="13" hidden="1" x14ac:dyDescent="0.15">
      <c r="A375" s="142"/>
      <c r="B375" s="144"/>
      <c r="F375" s="63"/>
      <c r="G375" s="63"/>
      <c r="H375" s="63"/>
      <c r="I375" s="63"/>
      <c r="J375" s="63"/>
      <c r="K375" s="63"/>
      <c r="L375" s="63"/>
      <c r="M375" s="63"/>
      <c r="N375" s="63"/>
      <c r="O375" s="63">
        <f>'SWR time series'!A371</f>
        <v>5</v>
      </c>
      <c r="P375" s="63">
        <f>'SWR time series'!B371</f>
        <v>1901</v>
      </c>
      <c r="Q375" s="70">
        <f>'StockBond Returns'!M369</f>
        <v>24.40971699</v>
      </c>
      <c r="R375" s="70">
        <f ca="1">'SWR time series'!F371</f>
        <v>-0.97545399606498506</v>
      </c>
      <c r="S375" t="str">
        <f t="shared" ref="S375:T375" si="451">IF( AND($Q375&gt;S$10,$Q375&lt;=S$11),$R375,"")</f>
        <v/>
      </c>
      <c r="T375" s="70">
        <f t="shared" ca="1" si="451"/>
        <v>-0.97545399606498506</v>
      </c>
    </row>
    <row r="376" spans="1:20" ht="13" hidden="1" x14ac:dyDescent="0.15">
      <c r="A376" s="142"/>
      <c r="B376" s="144"/>
      <c r="F376" s="63"/>
      <c r="G376" s="63"/>
      <c r="H376" s="63"/>
      <c r="I376" s="63"/>
      <c r="J376" s="63"/>
      <c r="K376" s="63"/>
      <c r="L376" s="63"/>
      <c r="M376" s="63"/>
      <c r="N376" s="63"/>
      <c r="O376" s="63">
        <f>'SWR time series'!A372</f>
        <v>6</v>
      </c>
      <c r="P376" s="63">
        <f>'SWR time series'!B372</f>
        <v>1901</v>
      </c>
      <c r="Q376" s="70">
        <f>'StockBond Returns'!M370</f>
        <v>23.064012680000001</v>
      </c>
      <c r="R376" s="70">
        <f ca="1">'SWR time series'!F372</f>
        <v>-0.70056365863570313</v>
      </c>
      <c r="S376" t="str">
        <f t="shared" ref="S376:T376" si="452">IF( AND($Q376&gt;S$10,$Q376&lt;=S$11),$R376,"")</f>
        <v/>
      </c>
      <c r="T376" s="70">
        <f t="shared" ca="1" si="452"/>
        <v>-0.70056365863570313</v>
      </c>
    </row>
    <row r="377" spans="1:20" ht="13" hidden="1" x14ac:dyDescent="0.15">
      <c r="A377" s="142"/>
      <c r="B377" s="144"/>
      <c r="F377" s="63"/>
      <c r="G377" s="63"/>
      <c r="H377" s="63"/>
      <c r="I377" s="63"/>
      <c r="J377" s="63"/>
      <c r="K377" s="63"/>
      <c r="L377" s="63"/>
      <c r="M377" s="63"/>
      <c r="N377" s="63"/>
      <c r="O377" s="63">
        <f>'SWR time series'!A373</f>
        <v>7</v>
      </c>
      <c r="P377" s="63">
        <f>'SWR time series'!B373</f>
        <v>1901</v>
      </c>
      <c r="Q377" s="70">
        <f>'StockBond Returns'!M371</f>
        <v>25.238466209999999</v>
      </c>
      <c r="R377" s="70">
        <f ca="1">'SWR time series'!F373</f>
        <v>-1.1687500012422927</v>
      </c>
      <c r="S377" t="str">
        <f t="shared" ref="S377:T377" si="453">IF( AND($Q377&gt;S$10,$Q377&lt;=S$11),$R377,"")</f>
        <v/>
      </c>
      <c r="T377" s="70">
        <f t="shared" ca="1" si="453"/>
        <v>-1.1687500012422927</v>
      </c>
    </row>
    <row r="378" spans="1:20" ht="13" hidden="1" x14ac:dyDescent="0.15">
      <c r="A378" s="142"/>
      <c r="B378" s="144"/>
      <c r="F378" s="63"/>
      <c r="G378" s="63"/>
      <c r="H378" s="63"/>
      <c r="I378" s="63"/>
      <c r="J378" s="63"/>
      <c r="K378" s="63"/>
      <c r="L378" s="63"/>
      <c r="M378" s="63"/>
      <c r="N378" s="63"/>
      <c r="O378" s="63">
        <f>'SWR time series'!A374</f>
        <v>8</v>
      </c>
      <c r="P378" s="63">
        <f>'SWR time series'!B374</f>
        <v>1901</v>
      </c>
      <c r="Q378" s="70">
        <f>'StockBond Returns'!M372</f>
        <v>23.144848549999999</v>
      </c>
      <c r="R378" s="70">
        <f ca="1">'SWR time series'!F374</f>
        <v>-0.67355381412929827</v>
      </c>
      <c r="S378" t="str">
        <f t="shared" ref="S378:T378" si="454">IF( AND($Q378&gt;S$10,$Q378&lt;=S$11),$R378,"")</f>
        <v/>
      </c>
      <c r="T378" s="70">
        <f t="shared" ca="1" si="454"/>
        <v>-0.67355381412929827</v>
      </c>
    </row>
    <row r="379" spans="1:20" ht="13" hidden="1" x14ac:dyDescent="0.15">
      <c r="A379" s="142"/>
      <c r="B379" s="144"/>
      <c r="F379" s="63"/>
      <c r="G379" s="63"/>
      <c r="H379" s="63"/>
      <c r="I379" s="63"/>
      <c r="J379" s="63"/>
      <c r="K379" s="63"/>
      <c r="L379" s="63"/>
      <c r="M379" s="63"/>
      <c r="N379" s="63"/>
      <c r="O379" s="63">
        <f>'SWR time series'!A375</f>
        <v>9</v>
      </c>
      <c r="P379" s="63">
        <f>'SWR time series'!B375</f>
        <v>1901</v>
      </c>
      <c r="Q379" s="70">
        <f>'StockBond Returns'!M373</f>
        <v>22.96236588</v>
      </c>
      <c r="R379" s="70">
        <f ca="1">'SWR time series'!F375</f>
        <v>-0.59951696987702974</v>
      </c>
      <c r="S379" t="str">
        <f t="shared" ref="S379:T379" si="455">IF( AND($Q379&gt;S$10,$Q379&lt;=S$11),$R379,"")</f>
        <v/>
      </c>
      <c r="T379" s="70">
        <f t="shared" ca="1" si="455"/>
        <v>-0.59951696987702974</v>
      </c>
    </row>
    <row r="380" spans="1:20" ht="13" hidden="1" x14ac:dyDescent="0.15">
      <c r="A380" s="142"/>
      <c r="B380" s="144"/>
      <c r="F380" s="63"/>
      <c r="G380" s="63"/>
      <c r="H380" s="63"/>
      <c r="I380" s="63"/>
      <c r="J380" s="63"/>
      <c r="K380" s="63"/>
      <c r="L380" s="63"/>
      <c r="M380" s="63"/>
      <c r="N380" s="63"/>
      <c r="O380" s="63">
        <f>'SWR time series'!A376</f>
        <v>10</v>
      </c>
      <c r="P380" s="63">
        <f>'SWR time series'!B376</f>
        <v>1901</v>
      </c>
      <c r="Q380" s="70">
        <f>'StockBond Returns'!M374</f>
        <v>22.590468319999999</v>
      </c>
      <c r="R380" s="70">
        <f ca="1">'SWR time series'!F376</f>
        <v>-0.46713459791942125</v>
      </c>
      <c r="S380" t="str">
        <f t="shared" ref="S380:T380" si="456">IF( AND($Q380&gt;S$10,$Q380&lt;=S$11),$R380,"")</f>
        <v/>
      </c>
      <c r="T380" s="70">
        <f t="shared" ca="1" si="456"/>
        <v>-0.46713459791942125</v>
      </c>
    </row>
    <row r="381" spans="1:20" ht="13" hidden="1" x14ac:dyDescent="0.15">
      <c r="A381" s="142"/>
      <c r="B381" s="144"/>
      <c r="F381" s="63"/>
      <c r="G381" s="63"/>
      <c r="H381" s="63"/>
      <c r="I381" s="63"/>
      <c r="J381" s="63"/>
      <c r="K381" s="63"/>
      <c r="L381" s="63"/>
      <c r="M381" s="63"/>
      <c r="N381" s="63"/>
      <c r="O381" s="63">
        <f>'SWR time series'!A377</f>
        <v>11</v>
      </c>
      <c r="P381" s="63">
        <f>'SWR time series'!B377</f>
        <v>1901</v>
      </c>
      <c r="Q381" s="70">
        <f>'StockBond Returns'!M375</f>
        <v>22.252901619999999</v>
      </c>
      <c r="R381" s="70">
        <f ca="1">'SWR time series'!F377</f>
        <v>-0.42119838009056298</v>
      </c>
      <c r="S381" t="str">
        <f t="shared" ref="S381:T381" si="457">IF( AND($Q381&gt;S$10,$Q381&lt;=S$11),$R381,"")</f>
        <v/>
      </c>
      <c r="T381" s="70">
        <f t="shared" ca="1" si="457"/>
        <v>-0.42119838009056298</v>
      </c>
    </row>
    <row r="382" spans="1:20" ht="13" hidden="1" x14ac:dyDescent="0.15">
      <c r="A382" s="142"/>
      <c r="B382" s="144"/>
      <c r="F382" s="63"/>
      <c r="G382" s="63"/>
      <c r="H382" s="63"/>
      <c r="I382" s="63"/>
      <c r="J382" s="63"/>
      <c r="K382" s="63"/>
      <c r="L382" s="63"/>
      <c r="M382" s="63"/>
      <c r="N382" s="63"/>
      <c r="O382" s="63">
        <f>'SWR time series'!A378</f>
        <v>12</v>
      </c>
      <c r="P382" s="63">
        <f>'SWR time series'!B378</f>
        <v>1901</v>
      </c>
      <c r="Q382" s="70">
        <f>'StockBond Returns'!M376</f>
        <v>22.375074779999998</v>
      </c>
      <c r="R382" s="70">
        <f ca="1">'SWR time series'!F378</f>
        <v>-0.42827592902597367</v>
      </c>
      <c r="S382" t="str">
        <f t="shared" ref="S382:T382" si="458">IF( AND($Q382&gt;S$10,$Q382&lt;=S$11),$R382,"")</f>
        <v/>
      </c>
      <c r="T382" s="70">
        <f t="shared" ca="1" si="458"/>
        <v>-0.42827592902597367</v>
      </c>
    </row>
    <row r="383" spans="1:20" ht="13" hidden="1" x14ac:dyDescent="0.15">
      <c r="A383" s="142"/>
      <c r="B383" s="144"/>
      <c r="F383" s="63"/>
      <c r="G383" s="63"/>
      <c r="H383" s="63"/>
      <c r="I383" s="63"/>
      <c r="J383" s="63"/>
      <c r="K383" s="63"/>
      <c r="L383" s="63"/>
      <c r="M383" s="63"/>
      <c r="N383" s="63"/>
      <c r="O383" s="63">
        <f>'SWR time series'!A379</f>
        <v>1</v>
      </c>
      <c r="P383" s="63">
        <f>'SWR time series'!B379</f>
        <v>1902</v>
      </c>
      <c r="Q383" s="70">
        <f>'StockBond Returns'!M377</f>
        <v>21.680215140000001</v>
      </c>
      <c r="R383" s="70">
        <f ca="1">'SWR time series'!F379</f>
        <v>-0.30815713825589697</v>
      </c>
      <c r="S383" t="str">
        <f t="shared" ref="S383:T383" si="459">IF( AND($Q383&gt;S$10,$Q383&lt;=S$11),$R383,"")</f>
        <v/>
      </c>
      <c r="T383" s="70">
        <f t="shared" ca="1" si="459"/>
        <v>-0.30815713825589697</v>
      </c>
    </row>
    <row r="384" spans="1:20" ht="13" hidden="1" x14ac:dyDescent="0.15">
      <c r="A384" s="142"/>
      <c r="B384" s="144"/>
      <c r="F384" s="63"/>
      <c r="G384" s="63"/>
      <c r="H384" s="63"/>
      <c r="I384" s="63"/>
      <c r="J384" s="63"/>
      <c r="K384" s="63"/>
      <c r="L384" s="63"/>
      <c r="M384" s="63"/>
      <c r="N384" s="63"/>
      <c r="O384" s="63">
        <f>'SWR time series'!A380</f>
        <v>2</v>
      </c>
      <c r="P384" s="63">
        <f>'SWR time series'!B380</f>
        <v>1902</v>
      </c>
      <c r="Q384" s="70">
        <f>'StockBond Returns'!M378</f>
        <v>22.340290799999998</v>
      </c>
      <c r="R384" s="70">
        <f ca="1">'SWR time series'!F380</f>
        <v>-0.47621911986142962</v>
      </c>
      <c r="S384" t="str">
        <f t="shared" ref="S384:T384" si="460">IF( AND($Q384&gt;S$10,$Q384&lt;=S$11),$R384,"")</f>
        <v/>
      </c>
      <c r="T384" s="70">
        <f t="shared" ca="1" si="460"/>
        <v>-0.47621911986142962</v>
      </c>
    </row>
    <row r="385" spans="1:20" ht="13" hidden="1" x14ac:dyDescent="0.15">
      <c r="A385" s="142"/>
      <c r="B385" s="144"/>
      <c r="F385" s="63"/>
      <c r="G385" s="63"/>
      <c r="H385" s="63"/>
      <c r="I385" s="63"/>
      <c r="J385" s="63"/>
      <c r="K385" s="63"/>
      <c r="L385" s="63"/>
      <c r="M385" s="63"/>
      <c r="N385" s="63"/>
      <c r="O385" s="63">
        <f>'SWR time series'!A381</f>
        <v>3</v>
      </c>
      <c r="P385" s="63">
        <f>'SWR time series'!B381</f>
        <v>1902</v>
      </c>
      <c r="Q385" s="70">
        <f>'StockBond Returns'!M379</f>
        <v>22.459957450000001</v>
      </c>
      <c r="R385" s="70">
        <f ca="1">'SWR time series'!F381</f>
        <v>-0.504378596974286</v>
      </c>
      <c r="S385" t="str">
        <f t="shared" ref="S385:T385" si="461">IF( AND($Q385&gt;S$10,$Q385&lt;=S$11),$R385,"")</f>
        <v/>
      </c>
      <c r="T385" s="70">
        <f t="shared" ca="1" si="461"/>
        <v>-0.504378596974286</v>
      </c>
    </row>
    <row r="386" spans="1:20" ht="13" hidden="1" x14ac:dyDescent="0.15">
      <c r="A386" s="142"/>
      <c r="B386" s="144"/>
      <c r="F386" s="63"/>
      <c r="G386" s="63"/>
      <c r="H386" s="63"/>
      <c r="I386" s="63"/>
      <c r="J386" s="63"/>
      <c r="K386" s="63"/>
      <c r="L386" s="63"/>
      <c r="M386" s="63"/>
      <c r="N386" s="63"/>
      <c r="O386" s="63">
        <f>'SWR time series'!A382</f>
        <v>4</v>
      </c>
      <c r="P386" s="63">
        <f>'SWR time series'!B382</f>
        <v>1902</v>
      </c>
      <c r="Q386" s="70">
        <f>'StockBond Returns'!M380</f>
        <v>22.410652290000002</v>
      </c>
      <c r="R386" s="70">
        <f ca="1">'SWR time series'!F382</f>
        <v>-0.49593102741866613</v>
      </c>
      <c r="S386" t="str">
        <f t="shared" ref="S386:T386" si="462">IF( AND($Q386&gt;S$10,$Q386&lt;=S$11),$R386,"")</f>
        <v/>
      </c>
      <c r="T386" s="70">
        <f t="shared" ca="1" si="462"/>
        <v>-0.49593102741866613</v>
      </c>
    </row>
    <row r="387" spans="1:20" ht="13" hidden="1" x14ac:dyDescent="0.15">
      <c r="A387" s="142"/>
      <c r="B387" s="144"/>
      <c r="F387" s="63"/>
      <c r="G387" s="63"/>
      <c r="H387" s="63"/>
      <c r="I387" s="63"/>
      <c r="J387" s="63"/>
      <c r="K387" s="63"/>
      <c r="L387" s="63"/>
      <c r="M387" s="63"/>
      <c r="N387" s="63"/>
      <c r="O387" s="63">
        <f>'SWR time series'!A383</f>
        <v>5</v>
      </c>
      <c r="P387" s="63">
        <f>'SWR time series'!B383</f>
        <v>1902</v>
      </c>
      <c r="Q387" s="70">
        <f>'StockBond Returns'!M381</f>
        <v>22.823108699999999</v>
      </c>
      <c r="R387" s="70">
        <f ca="1">'SWR time series'!F383</f>
        <v>-0.54957908051223114</v>
      </c>
      <c r="S387" t="str">
        <f t="shared" ref="S387:T387" si="463">IF( AND($Q387&gt;S$10,$Q387&lt;=S$11),$R387,"")</f>
        <v/>
      </c>
      <c r="T387" s="70">
        <f t="shared" ca="1" si="463"/>
        <v>-0.54957908051223114</v>
      </c>
    </row>
    <row r="388" spans="1:20" ht="13" hidden="1" x14ac:dyDescent="0.15">
      <c r="A388" s="142"/>
      <c r="B388" s="144"/>
      <c r="F388" s="63"/>
      <c r="G388" s="63"/>
      <c r="H388" s="63"/>
      <c r="I388" s="63"/>
      <c r="J388" s="63"/>
      <c r="K388" s="63"/>
      <c r="L388" s="63"/>
      <c r="M388" s="63"/>
      <c r="N388" s="63"/>
      <c r="O388" s="63">
        <f>'SWR time series'!A384</f>
        <v>6</v>
      </c>
      <c r="P388" s="63">
        <f>'SWR time series'!B384</f>
        <v>1902</v>
      </c>
      <c r="Q388" s="70">
        <f>'StockBond Returns'!M382</f>
        <v>22.427954490000001</v>
      </c>
      <c r="R388" s="70">
        <f ca="1">'SWR time series'!F384</f>
        <v>-0.47751503673943674</v>
      </c>
      <c r="S388" t="str">
        <f t="shared" ref="S388:T388" si="464">IF( AND($Q388&gt;S$10,$Q388&lt;=S$11),$R388,"")</f>
        <v/>
      </c>
      <c r="T388" s="70">
        <f t="shared" ca="1" si="464"/>
        <v>-0.47751503673943674</v>
      </c>
    </row>
    <row r="389" spans="1:20" ht="13" hidden="1" x14ac:dyDescent="0.15">
      <c r="A389" s="142"/>
      <c r="B389" s="144"/>
      <c r="F389" s="63"/>
      <c r="G389" s="63"/>
      <c r="H389" s="63"/>
      <c r="I389" s="63"/>
      <c r="J389" s="63"/>
      <c r="K389" s="63"/>
      <c r="L389" s="63"/>
      <c r="M389" s="63"/>
      <c r="N389" s="63"/>
      <c r="O389" s="63">
        <f>'SWR time series'!A385</f>
        <v>7</v>
      </c>
      <c r="P389" s="63">
        <f>'SWR time series'!B385</f>
        <v>1902</v>
      </c>
      <c r="Q389" s="70">
        <f>'StockBond Returns'!M383</f>
        <v>21.9637423</v>
      </c>
      <c r="R389" s="70">
        <f ca="1">'SWR time series'!F385</f>
        <v>-0.37859927453009679</v>
      </c>
      <c r="S389" t="str">
        <f t="shared" ref="S389:T389" si="465">IF( AND($Q389&gt;S$10,$Q389&lt;=S$11),$R389,"")</f>
        <v/>
      </c>
      <c r="T389" s="70">
        <f t="shared" ca="1" si="465"/>
        <v>-0.37859927453009679</v>
      </c>
    </row>
    <row r="390" spans="1:20" ht="13" hidden="1" x14ac:dyDescent="0.15">
      <c r="A390" s="142"/>
      <c r="B390" s="144"/>
      <c r="F390" s="63"/>
      <c r="G390" s="63"/>
      <c r="H390" s="63"/>
      <c r="I390" s="63"/>
      <c r="J390" s="63"/>
      <c r="K390" s="63"/>
      <c r="L390" s="63"/>
      <c r="M390" s="63"/>
      <c r="N390" s="63"/>
      <c r="O390" s="63">
        <f>'SWR time series'!A386</f>
        <v>8</v>
      </c>
      <c r="P390" s="63">
        <f>'SWR time series'!B386</f>
        <v>1902</v>
      </c>
      <c r="Q390" s="70">
        <f>'StockBond Returns'!M384</f>
        <v>22.385686589999999</v>
      </c>
      <c r="R390" s="70">
        <f ca="1">'SWR time series'!F386</f>
        <v>-0.45171194449135754</v>
      </c>
      <c r="S390" t="str">
        <f t="shared" ref="S390:T390" si="466">IF( AND($Q390&gt;S$10,$Q390&lt;=S$11),$R390,"")</f>
        <v/>
      </c>
      <c r="T390" s="70">
        <f t="shared" ca="1" si="466"/>
        <v>-0.45171194449135754</v>
      </c>
    </row>
    <row r="391" spans="1:20" ht="13" hidden="1" x14ac:dyDescent="0.15">
      <c r="A391" s="142"/>
      <c r="B391" s="144"/>
      <c r="F391" s="63"/>
      <c r="G391" s="63"/>
      <c r="H391" s="63"/>
      <c r="I391" s="63"/>
      <c r="J391" s="63"/>
      <c r="K391" s="63"/>
      <c r="L391" s="63"/>
      <c r="M391" s="63"/>
      <c r="N391" s="63"/>
      <c r="O391" s="63">
        <f>'SWR time series'!A387</f>
        <v>9</v>
      </c>
      <c r="P391" s="63">
        <f>'SWR time series'!B387</f>
        <v>1902</v>
      </c>
      <c r="Q391" s="70">
        <f>'StockBond Returns'!M385</f>
        <v>23.221149010000001</v>
      </c>
      <c r="R391" s="70">
        <f ca="1">'SWR time series'!F387</f>
        <v>-0.60556305832483837</v>
      </c>
      <c r="S391" t="str">
        <f t="shared" ref="S391:T391" si="467">IF( AND($Q391&gt;S$10,$Q391&lt;=S$11),$R391,"")</f>
        <v/>
      </c>
      <c r="T391" s="70">
        <f t="shared" ca="1" si="467"/>
        <v>-0.60556305832483837</v>
      </c>
    </row>
    <row r="392" spans="1:20" ht="13" hidden="1" x14ac:dyDescent="0.15">
      <c r="A392" s="142"/>
      <c r="B392" s="144"/>
      <c r="F392" s="63"/>
      <c r="G392" s="63"/>
      <c r="H392" s="63"/>
      <c r="I392" s="63"/>
      <c r="J392" s="63"/>
      <c r="K392" s="63"/>
      <c r="L392" s="63"/>
      <c r="M392" s="63"/>
      <c r="N392" s="63"/>
      <c r="O392" s="63">
        <f>'SWR time series'!A388</f>
        <v>10</v>
      </c>
      <c r="P392" s="63">
        <f>'SWR time series'!B388</f>
        <v>1902</v>
      </c>
      <c r="Q392" s="70">
        <f>'StockBond Returns'!M386</f>
        <v>22.85656638</v>
      </c>
      <c r="R392" s="70">
        <f ca="1">'SWR time series'!F388</f>
        <v>-0.57466944779078855</v>
      </c>
      <c r="S392" t="str">
        <f t="shared" ref="S392:T392" si="468">IF( AND($Q392&gt;S$10,$Q392&lt;=S$11),$R392,"")</f>
        <v/>
      </c>
      <c r="T392" s="70">
        <f t="shared" ca="1" si="468"/>
        <v>-0.57466944779078855</v>
      </c>
    </row>
    <row r="393" spans="1:20" ht="13" hidden="1" x14ac:dyDescent="0.15">
      <c r="A393" s="142"/>
      <c r="B393" s="144"/>
      <c r="F393" s="63"/>
      <c r="G393" s="63"/>
      <c r="H393" s="63"/>
      <c r="I393" s="63"/>
      <c r="J393" s="63"/>
      <c r="K393" s="63"/>
      <c r="L393" s="63"/>
      <c r="M393" s="63"/>
      <c r="N393" s="63"/>
      <c r="O393" s="63">
        <f>'SWR time series'!A389</f>
        <v>11</v>
      </c>
      <c r="P393" s="63">
        <f>'SWR time series'!B389</f>
        <v>1902</v>
      </c>
      <c r="Q393" s="70">
        <f>'StockBond Returns'!M387</f>
        <v>20.6044254</v>
      </c>
      <c r="R393" s="70">
        <f ca="1">'SWR time series'!F389</f>
        <v>-0.10476952527137762</v>
      </c>
      <c r="S393" t="str">
        <f t="shared" ref="S393:T393" si="469">IF( AND($Q393&gt;S$10,$Q393&lt;=S$11),$R393,"")</f>
        <v/>
      </c>
      <c r="T393" s="70">
        <f t="shared" ca="1" si="469"/>
        <v>-0.10476952527137762</v>
      </c>
    </row>
    <row r="394" spans="1:20" ht="13" hidden="1" x14ac:dyDescent="0.15">
      <c r="A394" s="142"/>
      <c r="B394" s="144"/>
      <c r="F394" s="63"/>
      <c r="G394" s="63"/>
      <c r="H394" s="63"/>
      <c r="I394" s="63"/>
      <c r="J394" s="63"/>
      <c r="K394" s="63"/>
      <c r="L394" s="63"/>
      <c r="M394" s="63"/>
      <c r="N394" s="63"/>
      <c r="O394" s="63">
        <f>'SWR time series'!A390</f>
        <v>12</v>
      </c>
      <c r="P394" s="63">
        <f>'SWR time series'!B390</f>
        <v>1902</v>
      </c>
      <c r="Q394" s="70">
        <f>'StockBond Returns'!M388</f>
        <v>20.40854126</v>
      </c>
      <c r="R394" s="70">
        <f ca="1">'SWR time series'!F390</f>
        <v>-0.11271743490001906</v>
      </c>
      <c r="S394" t="str">
        <f t="shared" ref="S394:T394" si="470">IF( AND($Q394&gt;S$10,$Q394&lt;=S$11),$R394,"")</f>
        <v/>
      </c>
      <c r="T394" s="70">
        <f t="shared" ca="1" si="470"/>
        <v>-0.11271743490001906</v>
      </c>
    </row>
    <row r="395" spans="1:20" ht="13" hidden="1" x14ac:dyDescent="0.15">
      <c r="A395" s="142"/>
      <c r="B395" s="144"/>
      <c r="F395" s="63"/>
      <c r="G395" s="63"/>
      <c r="H395" s="63"/>
      <c r="I395" s="63"/>
      <c r="J395" s="63"/>
      <c r="K395" s="63"/>
      <c r="L395" s="63"/>
      <c r="M395" s="63"/>
      <c r="N395" s="63"/>
      <c r="O395" s="63">
        <f>'SWR time series'!A391</f>
        <v>1</v>
      </c>
      <c r="P395" s="63">
        <f>'SWR time series'!B391</f>
        <v>1903</v>
      </c>
      <c r="Q395" s="70">
        <f>'StockBond Returns'!M389</f>
        <v>19.63323213</v>
      </c>
      <c r="R395" s="70">
        <f ca="1">'SWR time series'!F391</f>
        <v>5.0445199617329628E-2</v>
      </c>
      <c r="S395" s="70">
        <f t="shared" ref="S395:T395" ca="1" si="471">IF( AND($Q395&gt;S$10,$Q395&lt;=S$11),$R395,"")</f>
        <v>5.0445199617329628E-2</v>
      </c>
      <c r="T395" t="str">
        <f t="shared" si="471"/>
        <v/>
      </c>
    </row>
    <row r="396" spans="1:20" ht="13" hidden="1" x14ac:dyDescent="0.15">
      <c r="A396" s="142"/>
      <c r="B396" s="144"/>
      <c r="F396" s="63"/>
      <c r="G396" s="63"/>
      <c r="H396" s="63"/>
      <c r="I396" s="63"/>
      <c r="J396" s="63"/>
      <c r="K396" s="63"/>
      <c r="L396" s="63"/>
      <c r="M396" s="63"/>
      <c r="N396" s="63"/>
      <c r="O396" s="63">
        <f>'SWR time series'!A392</f>
        <v>2</v>
      </c>
      <c r="P396" s="63">
        <f>'SWR time series'!B392</f>
        <v>1903</v>
      </c>
      <c r="Q396" s="70">
        <f>'StockBond Returns'!M390</f>
        <v>20.318132049999999</v>
      </c>
      <c r="R396" s="70">
        <f ca="1">'SWR time series'!F392</f>
        <v>-9.0030912697311116E-2</v>
      </c>
      <c r="S396" t="str">
        <f t="shared" ref="S396:T396" si="472">IF( AND($Q396&gt;S$10,$Q396&lt;=S$11),$R396,"")</f>
        <v/>
      </c>
      <c r="T396" s="70">
        <f t="shared" ca="1" si="472"/>
        <v>-9.0030912697311116E-2</v>
      </c>
    </row>
    <row r="397" spans="1:20" ht="13" hidden="1" x14ac:dyDescent="0.15">
      <c r="A397" s="142"/>
      <c r="B397" s="144"/>
      <c r="F397" s="63"/>
      <c r="G397" s="63"/>
      <c r="H397" s="63"/>
      <c r="I397" s="63"/>
      <c r="J397" s="63"/>
      <c r="K397" s="63"/>
      <c r="L397" s="63"/>
      <c r="M397" s="63"/>
      <c r="N397" s="63"/>
      <c r="O397" s="63">
        <f>'SWR time series'!A393</f>
        <v>3</v>
      </c>
      <c r="P397" s="63">
        <f>'SWR time series'!B393</f>
        <v>1903</v>
      </c>
      <c r="Q397" s="70">
        <f>'StockBond Returns'!M391</f>
        <v>20.107051519999999</v>
      </c>
      <c r="R397" s="70">
        <f ca="1">'SWR time series'!F393</f>
        <v>-6.9181223895690813E-2</v>
      </c>
      <c r="S397" t="str">
        <f t="shared" ref="S397:T397" si="473">IF( AND($Q397&gt;S$10,$Q397&lt;=S$11),$R397,"")</f>
        <v/>
      </c>
      <c r="T397" s="70">
        <f t="shared" ca="1" si="473"/>
        <v>-6.9181223895690813E-2</v>
      </c>
    </row>
    <row r="398" spans="1:20" ht="13" hidden="1" x14ac:dyDescent="0.15">
      <c r="A398" s="142"/>
      <c r="B398" s="144"/>
      <c r="F398" s="63"/>
      <c r="G398" s="63"/>
      <c r="H398" s="63"/>
      <c r="I398" s="63"/>
      <c r="J398" s="63"/>
      <c r="K398" s="63"/>
      <c r="L398" s="63"/>
      <c r="M398" s="63"/>
      <c r="N398" s="63"/>
      <c r="O398" s="63">
        <f>'SWR time series'!A394</f>
        <v>4</v>
      </c>
      <c r="P398" s="63">
        <f>'SWR time series'!B394</f>
        <v>1903</v>
      </c>
      <c r="Q398" s="70">
        <f>'StockBond Returns'!M392</f>
        <v>19.88456038</v>
      </c>
      <c r="R398" s="70">
        <f ca="1">'SWR time series'!F394</f>
        <v>-0.10451842971920122</v>
      </c>
      <c r="S398" s="70">
        <f t="shared" ref="S398:T398" ca="1" si="474">IF( AND($Q398&gt;S$10,$Q398&lt;=S$11),$R398,"")</f>
        <v>-0.10451842971920122</v>
      </c>
      <c r="T398" t="str">
        <f t="shared" si="474"/>
        <v/>
      </c>
    </row>
    <row r="399" spans="1:20" ht="13" hidden="1" x14ac:dyDescent="0.15">
      <c r="A399" s="142"/>
      <c r="B399" s="144"/>
      <c r="F399" s="63"/>
      <c r="G399" s="63"/>
      <c r="H399" s="63"/>
      <c r="I399" s="63"/>
      <c r="J399" s="63"/>
      <c r="K399" s="63"/>
      <c r="L399" s="63"/>
      <c r="M399" s="63"/>
      <c r="N399" s="63"/>
      <c r="O399" s="63">
        <f>'SWR time series'!A395</f>
        <v>5</v>
      </c>
      <c r="P399" s="63">
        <f>'SWR time series'!B395</f>
        <v>1903</v>
      </c>
      <c r="Q399" s="70">
        <f>'StockBond Returns'!M393</f>
        <v>18.980022600000002</v>
      </c>
      <c r="R399" s="70">
        <f ca="1">'SWR time series'!F395</f>
        <v>7.8893763959969831E-2</v>
      </c>
      <c r="S399" s="70">
        <f t="shared" ref="S399:T399" ca="1" si="475">IF( AND($Q399&gt;S$10,$Q399&lt;=S$11),$R399,"")</f>
        <v>7.8893763959969831E-2</v>
      </c>
      <c r="T399" t="str">
        <f t="shared" si="475"/>
        <v/>
      </c>
    </row>
    <row r="400" spans="1:20" ht="13" hidden="1" x14ac:dyDescent="0.15">
      <c r="A400" s="142"/>
      <c r="B400" s="144"/>
      <c r="F400" s="63"/>
      <c r="G400" s="63"/>
      <c r="H400" s="63"/>
      <c r="I400" s="63"/>
      <c r="J400" s="63"/>
      <c r="K400" s="63"/>
      <c r="L400" s="63"/>
      <c r="M400" s="63"/>
      <c r="N400" s="63"/>
      <c r="O400" s="63">
        <f>'SWR time series'!A396</f>
        <v>6</v>
      </c>
      <c r="P400" s="63">
        <f>'SWR time series'!B396</f>
        <v>1903</v>
      </c>
      <c r="Q400" s="70">
        <f>'StockBond Returns'!M394</f>
        <v>18.954858720000001</v>
      </c>
      <c r="R400" s="70">
        <f ca="1">'SWR time series'!F396</f>
        <v>2.4894079979462802E-2</v>
      </c>
      <c r="S400" s="70">
        <f t="shared" ref="S400:T400" ca="1" si="476">IF( AND($Q400&gt;S$10,$Q400&lt;=S$11),$R400,"")</f>
        <v>2.4894079979462802E-2</v>
      </c>
      <c r="T400" t="str">
        <f t="shared" si="476"/>
        <v/>
      </c>
    </row>
    <row r="401" spans="1:20" ht="13" hidden="1" x14ac:dyDescent="0.15">
      <c r="A401" s="142"/>
      <c r="B401" s="144"/>
      <c r="F401" s="63"/>
      <c r="G401" s="63"/>
      <c r="H401" s="63"/>
      <c r="I401" s="63"/>
      <c r="J401" s="63"/>
      <c r="K401" s="63"/>
      <c r="L401" s="63"/>
      <c r="M401" s="63"/>
      <c r="N401" s="63"/>
      <c r="O401" s="63">
        <f>'SWR time series'!A397</f>
        <v>7</v>
      </c>
      <c r="P401" s="63">
        <f>'SWR time series'!B397</f>
        <v>1903</v>
      </c>
      <c r="Q401" s="70">
        <f>'StockBond Returns'!M395</f>
        <v>17.818551719999999</v>
      </c>
      <c r="R401" s="70">
        <f ca="1">'SWR time series'!F397</f>
        <v>0.27923195574530624</v>
      </c>
      <c r="S401" s="70">
        <f t="shared" ref="S401:T401" ca="1" si="477">IF( AND($Q401&gt;S$10,$Q401&lt;=S$11),$R401,"")</f>
        <v>0.27923195574530624</v>
      </c>
      <c r="T401" t="str">
        <f t="shared" si="477"/>
        <v/>
      </c>
    </row>
    <row r="402" spans="1:20" ht="13" hidden="1" x14ac:dyDescent="0.15">
      <c r="A402" s="142"/>
      <c r="B402" s="144"/>
      <c r="F402" s="63"/>
      <c r="G402" s="63"/>
      <c r="H402" s="63"/>
      <c r="I402" s="63"/>
      <c r="J402" s="63"/>
      <c r="K402" s="63"/>
      <c r="L402" s="63"/>
      <c r="M402" s="63"/>
      <c r="N402" s="63"/>
      <c r="O402" s="63">
        <f>'SWR time series'!A398</f>
        <v>8</v>
      </c>
      <c r="P402" s="63">
        <f>'SWR time series'!B398</f>
        <v>1903</v>
      </c>
      <c r="Q402" s="70">
        <f>'StockBond Returns'!M396</f>
        <v>17.165159119999998</v>
      </c>
      <c r="R402" s="70">
        <f ca="1">'SWR time series'!F398</f>
        <v>0.41170814209484874</v>
      </c>
      <c r="S402" s="70">
        <f t="shared" ref="S402:T402" ca="1" si="478">IF( AND($Q402&gt;S$10,$Q402&lt;=S$11),$R402,"")</f>
        <v>0.41170814209484874</v>
      </c>
      <c r="T402" t="str">
        <f t="shared" si="478"/>
        <v/>
      </c>
    </row>
    <row r="403" spans="1:20" ht="13" hidden="1" x14ac:dyDescent="0.15">
      <c r="A403" s="142"/>
      <c r="B403" s="144"/>
      <c r="F403" s="63"/>
      <c r="G403" s="63"/>
      <c r="H403" s="63"/>
      <c r="I403" s="63"/>
      <c r="J403" s="63"/>
      <c r="K403" s="63"/>
      <c r="L403" s="63"/>
      <c r="M403" s="63"/>
      <c r="N403" s="63"/>
      <c r="O403" s="63">
        <f>'SWR time series'!A399</f>
        <v>9</v>
      </c>
      <c r="P403" s="63">
        <f>'SWR time series'!B399</f>
        <v>1903</v>
      </c>
      <c r="Q403" s="70">
        <f>'StockBond Returns'!M397</f>
        <v>16.299118790000001</v>
      </c>
      <c r="R403" s="70">
        <f ca="1">'SWR time series'!F399</f>
        <v>0.62093092750566647</v>
      </c>
      <c r="S403" s="70">
        <f t="shared" ref="S403:T403" ca="1" si="479">IF( AND($Q403&gt;S$10,$Q403&lt;=S$11),$R403,"")</f>
        <v>0.62093092750566647</v>
      </c>
      <c r="T403" t="str">
        <f t="shared" si="479"/>
        <v/>
      </c>
    </row>
    <row r="404" spans="1:20" ht="13" hidden="1" x14ac:dyDescent="0.15">
      <c r="A404" s="142"/>
      <c r="B404" s="144"/>
      <c r="F404" s="63"/>
      <c r="G404" s="63"/>
      <c r="H404" s="63"/>
      <c r="I404" s="63"/>
      <c r="J404" s="63"/>
      <c r="K404" s="63"/>
      <c r="L404" s="63"/>
      <c r="M404" s="63"/>
      <c r="N404" s="63"/>
      <c r="O404" s="63">
        <f>'SWR time series'!A400</f>
        <v>10</v>
      </c>
      <c r="P404" s="63">
        <f>'SWR time series'!B400</f>
        <v>1903</v>
      </c>
      <c r="Q404" s="70">
        <f>'StockBond Returns'!M398</f>
        <v>15.654359120000001</v>
      </c>
      <c r="R404" s="70">
        <f ca="1">'SWR time series'!F400</f>
        <v>0.77989703309058012</v>
      </c>
      <c r="S404" s="70">
        <f t="shared" ref="S404:T404" ca="1" si="480">IF( AND($Q404&gt;S$10,$Q404&lt;=S$11),$R404,"")</f>
        <v>0.77989703309058012</v>
      </c>
      <c r="T404" t="str">
        <f t="shared" si="480"/>
        <v/>
      </c>
    </row>
    <row r="405" spans="1:20" ht="13" hidden="1" x14ac:dyDescent="0.15">
      <c r="A405" s="142"/>
      <c r="B405" s="144"/>
      <c r="F405" s="63"/>
      <c r="G405" s="63"/>
      <c r="H405" s="63"/>
      <c r="I405" s="63"/>
      <c r="J405" s="63"/>
      <c r="K405" s="63"/>
      <c r="L405" s="63"/>
      <c r="M405" s="63"/>
      <c r="N405" s="63"/>
      <c r="O405" s="63">
        <f>'SWR time series'!A401</f>
        <v>11</v>
      </c>
      <c r="P405" s="63">
        <f>'SWR time series'!B401</f>
        <v>1903</v>
      </c>
      <c r="Q405" s="70">
        <f>'StockBond Returns'!M399</f>
        <v>15.25294383</v>
      </c>
      <c r="R405" s="70">
        <f ca="1">'SWR time series'!F401</f>
        <v>0.90134983097146026</v>
      </c>
      <c r="S405" s="70">
        <f t="shared" ref="S405:T405" ca="1" si="481">IF( AND($Q405&gt;S$10,$Q405&lt;=S$11),$R405,"")</f>
        <v>0.90134983097146026</v>
      </c>
      <c r="T405" t="str">
        <f t="shared" si="481"/>
        <v/>
      </c>
    </row>
    <row r="406" spans="1:20" ht="13" hidden="1" x14ac:dyDescent="0.15">
      <c r="A406" s="142"/>
      <c r="B406" s="144"/>
      <c r="F406" s="63"/>
      <c r="G406" s="63"/>
      <c r="H406" s="63"/>
      <c r="I406" s="63"/>
      <c r="J406" s="63"/>
      <c r="K406" s="63"/>
      <c r="L406" s="63"/>
      <c r="M406" s="63"/>
      <c r="N406" s="63"/>
      <c r="O406" s="63">
        <f>'SWR time series'!A402</f>
        <v>12</v>
      </c>
      <c r="P406" s="63">
        <f>'SWR time series'!B402</f>
        <v>1903</v>
      </c>
      <c r="Q406" s="70">
        <f>'StockBond Returns'!M400</f>
        <v>15.40787753</v>
      </c>
      <c r="R406" s="70">
        <f ca="1">'SWR time series'!F402</f>
        <v>0.7553007506894911</v>
      </c>
      <c r="S406" s="70">
        <f t="shared" ref="S406:T406" ca="1" si="482">IF( AND($Q406&gt;S$10,$Q406&lt;=S$11),$R406,"")</f>
        <v>0.7553007506894911</v>
      </c>
      <c r="T406" t="str">
        <f t="shared" si="482"/>
        <v/>
      </c>
    </row>
    <row r="407" spans="1:20" ht="13" hidden="1" x14ac:dyDescent="0.15">
      <c r="A407" s="142"/>
      <c r="B407" s="144"/>
      <c r="F407" s="63"/>
      <c r="G407" s="63"/>
      <c r="H407" s="63"/>
      <c r="I407" s="63"/>
      <c r="J407" s="63"/>
      <c r="K407" s="63"/>
      <c r="L407" s="63"/>
      <c r="M407" s="63"/>
      <c r="N407" s="63"/>
      <c r="O407" s="63">
        <f>'SWR time series'!A403</f>
        <v>1</v>
      </c>
      <c r="P407" s="63">
        <f>'SWR time series'!B403</f>
        <v>1904</v>
      </c>
      <c r="Q407" s="70">
        <f>'StockBond Returns'!M401</f>
        <v>16.042894140000001</v>
      </c>
      <c r="R407" s="70">
        <f ca="1">'SWR time series'!F403</f>
        <v>0.57139647189127096</v>
      </c>
      <c r="S407" s="70">
        <f t="shared" ref="S407:T407" ca="1" si="483">IF( AND($Q407&gt;S$10,$Q407&lt;=S$11),$R407,"")</f>
        <v>0.57139647189127096</v>
      </c>
      <c r="T407" t="str">
        <f t="shared" si="483"/>
        <v/>
      </c>
    </row>
    <row r="408" spans="1:20" ht="13" hidden="1" x14ac:dyDescent="0.15">
      <c r="A408" s="142"/>
      <c r="B408" s="144"/>
      <c r="F408" s="63"/>
      <c r="G408" s="63"/>
      <c r="H408" s="63"/>
      <c r="I408" s="63"/>
      <c r="J408" s="63"/>
      <c r="K408" s="63"/>
      <c r="L408" s="63"/>
      <c r="M408" s="63"/>
      <c r="N408" s="63"/>
      <c r="O408" s="63">
        <f>'SWR time series'!A404</f>
        <v>2</v>
      </c>
      <c r="P408" s="63">
        <f>'SWR time series'!B404</f>
        <v>1904</v>
      </c>
      <c r="Q408" s="70">
        <f>'StockBond Returns'!M402</f>
        <v>15.86183391</v>
      </c>
      <c r="R408" s="70">
        <f ca="1">'SWR time series'!F404</f>
        <v>0.63969299570053995</v>
      </c>
      <c r="S408" s="70">
        <f t="shared" ref="S408:T408" ca="1" si="484">IF( AND($Q408&gt;S$10,$Q408&lt;=S$11),$R408,"")</f>
        <v>0.63969299570053995</v>
      </c>
      <c r="T408" t="str">
        <f t="shared" si="484"/>
        <v/>
      </c>
    </row>
    <row r="409" spans="1:20" ht="13" hidden="1" x14ac:dyDescent="0.15">
      <c r="A409" s="142"/>
      <c r="B409" s="144"/>
      <c r="F409" s="63"/>
      <c r="G409" s="63"/>
      <c r="H409" s="63"/>
      <c r="I409" s="63"/>
      <c r="J409" s="63"/>
      <c r="K409" s="63"/>
      <c r="L409" s="63"/>
      <c r="M409" s="63"/>
      <c r="N409" s="63"/>
      <c r="O409" s="63">
        <f>'SWR time series'!A405</f>
        <v>3</v>
      </c>
      <c r="P409" s="63">
        <f>'SWR time series'!B405</f>
        <v>1904</v>
      </c>
      <c r="Q409" s="70">
        <f>'StockBond Returns'!M403</f>
        <v>15.021498380000001</v>
      </c>
      <c r="R409" s="70">
        <f ca="1">'SWR time series'!F405</f>
        <v>0.89505033476049523</v>
      </c>
      <c r="S409" s="70">
        <f t="shared" ref="S409:T409" ca="1" si="485">IF( AND($Q409&gt;S$10,$Q409&lt;=S$11),$R409,"")</f>
        <v>0.89505033476049523</v>
      </c>
      <c r="T409" t="str">
        <f t="shared" si="485"/>
        <v/>
      </c>
    </row>
    <row r="410" spans="1:20" ht="13" hidden="1" x14ac:dyDescent="0.15">
      <c r="A410" s="142"/>
      <c r="B410" s="144"/>
      <c r="F410" s="63"/>
      <c r="G410" s="63"/>
      <c r="H410" s="63"/>
      <c r="I410" s="63"/>
      <c r="J410" s="63"/>
      <c r="K410" s="63"/>
      <c r="L410" s="63"/>
      <c r="M410" s="63"/>
      <c r="N410" s="63"/>
      <c r="O410" s="63">
        <f>'SWR time series'!A406</f>
        <v>4</v>
      </c>
      <c r="P410" s="63">
        <f>'SWR time series'!B406</f>
        <v>1904</v>
      </c>
      <c r="Q410" s="70">
        <f>'StockBond Returns'!M404</f>
        <v>15.081930180000001</v>
      </c>
      <c r="R410" s="70">
        <f ca="1">'SWR time series'!F406</f>
        <v>0.8581649493180068</v>
      </c>
      <c r="S410" s="70">
        <f t="shared" ref="S410:T410" ca="1" si="486">IF( AND($Q410&gt;S$10,$Q410&lt;=S$11),$R410,"")</f>
        <v>0.8581649493180068</v>
      </c>
      <c r="T410" t="str">
        <f t="shared" si="486"/>
        <v/>
      </c>
    </row>
    <row r="411" spans="1:20" ht="13" hidden="1" x14ac:dyDescent="0.15">
      <c r="A411" s="142"/>
      <c r="B411" s="144"/>
      <c r="F411" s="63"/>
      <c r="G411" s="63"/>
      <c r="H411" s="63"/>
      <c r="I411" s="63"/>
      <c r="J411" s="63"/>
      <c r="K411" s="63"/>
      <c r="L411" s="63"/>
      <c r="M411" s="63"/>
      <c r="N411" s="63"/>
      <c r="O411" s="63">
        <f>'SWR time series'!A407</f>
        <v>5</v>
      </c>
      <c r="P411" s="63">
        <f>'SWR time series'!B407</f>
        <v>1904</v>
      </c>
      <c r="Q411" s="70">
        <f>'StockBond Returns'!M405</f>
        <v>15.565490609999999</v>
      </c>
      <c r="R411" s="70">
        <f ca="1">'SWR time series'!F407</f>
        <v>0.66600962763928528</v>
      </c>
      <c r="S411" s="70">
        <f t="shared" ref="S411:T411" ca="1" si="487">IF( AND($Q411&gt;S$10,$Q411&lt;=S$11),$R411,"")</f>
        <v>0.66600962763928528</v>
      </c>
      <c r="T411" t="str">
        <f t="shared" si="487"/>
        <v/>
      </c>
    </row>
    <row r="412" spans="1:20" ht="13" hidden="1" x14ac:dyDescent="0.15">
      <c r="A412" s="142"/>
      <c r="B412" s="144"/>
      <c r="F412" s="63"/>
      <c r="G412" s="63"/>
      <c r="H412" s="63"/>
      <c r="I412" s="63"/>
      <c r="J412" s="63"/>
      <c r="K412" s="63"/>
      <c r="L412" s="63"/>
      <c r="M412" s="63"/>
      <c r="N412" s="63"/>
      <c r="O412" s="63">
        <f>'SWR time series'!A408</f>
        <v>6</v>
      </c>
      <c r="P412" s="63">
        <f>'SWR time series'!B408</f>
        <v>1904</v>
      </c>
      <c r="Q412" s="70">
        <f>'StockBond Returns'!M406</f>
        <v>15.525820899999999</v>
      </c>
      <c r="R412" s="70">
        <f ca="1">'SWR time series'!F408</f>
        <v>0.60982198048197667</v>
      </c>
      <c r="S412" s="70">
        <f t="shared" ref="S412:T412" ca="1" si="488">IF( AND($Q412&gt;S$10,$Q412&lt;=S$11),$R412,"")</f>
        <v>0.60982198048197667</v>
      </c>
      <c r="T412" t="str">
        <f t="shared" si="488"/>
        <v/>
      </c>
    </row>
    <row r="413" spans="1:20" ht="13" hidden="1" x14ac:dyDescent="0.15">
      <c r="A413" s="142"/>
      <c r="B413" s="144"/>
      <c r="F413" s="63"/>
      <c r="G413" s="63"/>
      <c r="H413" s="63"/>
      <c r="I413" s="63"/>
      <c r="J413" s="63"/>
      <c r="K413" s="63"/>
      <c r="L413" s="63"/>
      <c r="M413" s="63"/>
      <c r="N413" s="63"/>
      <c r="O413" s="63">
        <f>'SWR time series'!A409</f>
        <v>7</v>
      </c>
      <c r="P413" s="63">
        <f>'SWR time series'!B409</f>
        <v>1904</v>
      </c>
      <c r="Q413" s="70">
        <f>'StockBond Returns'!M407</f>
        <v>15.474433640000001</v>
      </c>
      <c r="R413" s="70">
        <f ca="1">'SWR time series'!F409</f>
        <v>0.59941544494002486</v>
      </c>
      <c r="S413" s="70">
        <f t="shared" ref="S413:T413" ca="1" si="489">IF( AND($Q413&gt;S$10,$Q413&lt;=S$11),$R413,"")</f>
        <v>0.59941544494002486</v>
      </c>
      <c r="T413" t="str">
        <f t="shared" si="489"/>
        <v/>
      </c>
    </row>
    <row r="414" spans="1:20" ht="13" hidden="1" x14ac:dyDescent="0.15">
      <c r="A414" s="142"/>
      <c r="B414" s="144"/>
      <c r="F414" s="63"/>
      <c r="G414" s="63"/>
      <c r="H414" s="63"/>
      <c r="I414" s="63"/>
      <c r="J414" s="63"/>
      <c r="K414" s="63"/>
      <c r="L414" s="63"/>
      <c r="M414" s="63"/>
      <c r="N414" s="63"/>
      <c r="O414" s="63">
        <f>'SWR time series'!A410</f>
        <v>8</v>
      </c>
      <c r="P414" s="63">
        <f>'SWR time series'!B410</f>
        <v>1904</v>
      </c>
      <c r="Q414" s="70">
        <f>'StockBond Returns'!M408</f>
        <v>16.03640163</v>
      </c>
      <c r="R414" s="70">
        <f ca="1">'SWR time series'!F410</f>
        <v>0.45166508415117335</v>
      </c>
      <c r="S414" s="70">
        <f t="shared" ref="S414:T414" ca="1" si="490">IF( AND($Q414&gt;S$10,$Q414&lt;=S$11),$R414,"")</f>
        <v>0.45166508415117335</v>
      </c>
      <c r="T414" t="str">
        <f t="shared" si="490"/>
        <v/>
      </c>
    </row>
    <row r="415" spans="1:20" ht="13" hidden="1" x14ac:dyDescent="0.15">
      <c r="A415" s="142"/>
      <c r="B415" s="144"/>
      <c r="F415" s="63"/>
      <c r="G415" s="63"/>
      <c r="H415" s="63"/>
      <c r="I415" s="63"/>
      <c r="J415" s="63"/>
      <c r="K415" s="63"/>
      <c r="L415" s="63"/>
      <c r="M415" s="63"/>
      <c r="N415" s="63"/>
      <c r="O415" s="63">
        <f>'SWR time series'!A411</f>
        <v>9</v>
      </c>
      <c r="P415" s="63">
        <f>'SWR time series'!B411</f>
        <v>1904</v>
      </c>
      <c r="Q415" s="70">
        <f>'StockBond Returns'!M409</f>
        <v>17.02568509</v>
      </c>
      <c r="R415" s="70">
        <f ca="1">'SWR time series'!F411</f>
        <v>0.38489231644268518</v>
      </c>
      <c r="S415" s="70">
        <f t="shared" ref="S415:T415" ca="1" si="491">IF( AND($Q415&gt;S$10,$Q415&lt;=S$11),$R415,"")</f>
        <v>0.38489231644268518</v>
      </c>
      <c r="T415" t="str">
        <f t="shared" si="491"/>
        <v/>
      </c>
    </row>
    <row r="416" spans="1:20" ht="13" hidden="1" x14ac:dyDescent="0.15">
      <c r="A416" s="142"/>
      <c r="B416" s="144"/>
      <c r="F416" s="63"/>
      <c r="G416" s="63"/>
      <c r="H416" s="63"/>
      <c r="I416" s="63"/>
      <c r="J416" s="63"/>
      <c r="K416" s="63"/>
      <c r="L416" s="63"/>
      <c r="M416" s="63"/>
      <c r="N416" s="63"/>
      <c r="O416" s="63">
        <f>'SWR time series'!A412</f>
        <v>10</v>
      </c>
      <c r="P416" s="63">
        <f>'SWR time series'!B412</f>
        <v>1904</v>
      </c>
      <c r="Q416" s="70">
        <f>'StockBond Returns'!M410</f>
        <v>16.74260005</v>
      </c>
      <c r="R416" s="70">
        <f ca="1">'SWR time series'!F412</f>
        <v>0.2619536188275946</v>
      </c>
      <c r="S416" s="70">
        <f t="shared" ref="S416:T416" ca="1" si="492">IF( AND($Q416&gt;S$10,$Q416&lt;=S$11),$R416,"")</f>
        <v>0.2619536188275946</v>
      </c>
      <c r="T416" t="str">
        <f t="shared" si="492"/>
        <v/>
      </c>
    </row>
    <row r="417" spans="1:20" ht="13" hidden="1" x14ac:dyDescent="0.15">
      <c r="A417" s="142"/>
      <c r="B417" s="144"/>
      <c r="F417" s="63"/>
      <c r="G417" s="63"/>
      <c r="H417" s="63"/>
      <c r="I417" s="63"/>
      <c r="J417" s="63"/>
      <c r="K417" s="63"/>
      <c r="L417" s="63"/>
      <c r="M417" s="63"/>
      <c r="N417" s="63"/>
      <c r="O417" s="63">
        <f>'SWR time series'!A413</f>
        <v>11</v>
      </c>
      <c r="P417" s="63">
        <f>'SWR time series'!B413</f>
        <v>1904</v>
      </c>
      <c r="Q417" s="70">
        <f>'StockBond Returns'!M411</f>
        <v>17.633197370000001</v>
      </c>
      <c r="R417" s="70">
        <f ca="1">'SWR time series'!F413</f>
        <v>1.3305867270520189E-2</v>
      </c>
      <c r="S417" s="70">
        <f t="shared" ref="S417:T417" ca="1" si="493">IF( AND($Q417&gt;S$10,$Q417&lt;=S$11),$R417,"")</f>
        <v>1.3305867270520189E-2</v>
      </c>
      <c r="T417" t="str">
        <f t="shared" si="493"/>
        <v/>
      </c>
    </row>
    <row r="418" spans="1:20" ht="13" hidden="1" x14ac:dyDescent="0.15">
      <c r="A418" s="142"/>
      <c r="B418" s="144"/>
      <c r="F418" s="63"/>
      <c r="G418" s="63"/>
      <c r="H418" s="63"/>
      <c r="I418" s="63"/>
      <c r="J418" s="63"/>
      <c r="K418" s="63"/>
      <c r="L418" s="63"/>
      <c r="M418" s="63"/>
      <c r="N418" s="63"/>
      <c r="O418" s="63">
        <f>'SWR time series'!A414</f>
        <v>12</v>
      </c>
      <c r="P418" s="63">
        <f>'SWR time series'!B414</f>
        <v>1904</v>
      </c>
      <c r="Q418" s="70">
        <f>'StockBond Returns'!M412</f>
        <v>18.07620022</v>
      </c>
      <c r="R418" s="70">
        <f ca="1">'SWR time series'!F414</f>
        <v>-7.6904016377709716E-2</v>
      </c>
      <c r="S418" s="70">
        <f t="shared" ref="S418:T418" ca="1" si="494">IF( AND($Q418&gt;S$10,$Q418&lt;=S$11),$R418,"")</f>
        <v>-7.6904016377709716E-2</v>
      </c>
      <c r="T418" t="str">
        <f t="shared" si="494"/>
        <v/>
      </c>
    </row>
    <row r="419" spans="1:20" ht="13" hidden="1" x14ac:dyDescent="0.15">
      <c r="A419" s="142"/>
      <c r="B419" s="144"/>
      <c r="F419" s="63"/>
      <c r="G419" s="63"/>
      <c r="H419" s="63"/>
      <c r="I419" s="63"/>
      <c r="J419" s="63"/>
      <c r="K419" s="63"/>
      <c r="L419" s="63"/>
      <c r="M419" s="63"/>
      <c r="N419" s="63"/>
      <c r="O419" s="63">
        <f>'SWR time series'!A415</f>
        <v>1</v>
      </c>
      <c r="P419" s="63">
        <f>'SWR time series'!B415</f>
        <v>1905</v>
      </c>
      <c r="Q419" s="70">
        <f>'StockBond Returns'!M413</f>
        <v>18.15967912</v>
      </c>
      <c r="R419" s="70">
        <f ca="1">'SWR time series'!F415</f>
        <v>-0.12381087093925291</v>
      </c>
      <c r="S419" s="70">
        <f t="shared" ref="S419:T419" ca="1" si="495">IF( AND($Q419&gt;S$10,$Q419&lt;=S$11),$R419,"")</f>
        <v>-0.12381087093925291</v>
      </c>
      <c r="T419" t="str">
        <f t="shared" si="495"/>
        <v/>
      </c>
    </row>
    <row r="420" spans="1:20" ht="13" hidden="1" x14ac:dyDescent="0.15">
      <c r="A420" s="142"/>
      <c r="B420" s="144"/>
      <c r="F420" s="63"/>
      <c r="G420" s="63"/>
      <c r="H420" s="63"/>
      <c r="I420" s="63"/>
      <c r="J420" s="63"/>
      <c r="K420" s="63"/>
      <c r="L420" s="63"/>
      <c r="M420" s="63"/>
      <c r="N420" s="63"/>
      <c r="O420" s="63">
        <f>'SWR time series'!A416</f>
        <v>2</v>
      </c>
      <c r="P420" s="63">
        <f>'SWR time series'!B416</f>
        <v>1905</v>
      </c>
      <c r="Q420" s="70">
        <f>'StockBond Returns'!M414</f>
        <v>18.45985203</v>
      </c>
      <c r="R420" s="70">
        <f ca="1">'SWR time series'!F416</f>
        <v>-0.22317687878854198</v>
      </c>
      <c r="S420" s="70">
        <f t="shared" ref="S420:T420" ca="1" si="496">IF( AND($Q420&gt;S$10,$Q420&lt;=S$11),$R420,"")</f>
        <v>-0.22317687878854198</v>
      </c>
      <c r="T420" t="str">
        <f t="shared" si="496"/>
        <v/>
      </c>
    </row>
    <row r="421" spans="1:20" ht="13" hidden="1" x14ac:dyDescent="0.15">
      <c r="A421" s="142"/>
      <c r="B421" s="144"/>
      <c r="F421" s="63"/>
      <c r="G421" s="63"/>
      <c r="H421" s="63"/>
      <c r="I421" s="63"/>
      <c r="J421" s="63"/>
      <c r="K421" s="63"/>
      <c r="L421" s="63"/>
      <c r="M421" s="63"/>
      <c r="N421" s="63"/>
      <c r="O421" s="63">
        <f>'SWR time series'!A417</f>
        <v>3</v>
      </c>
      <c r="P421" s="63">
        <f>'SWR time series'!B417</f>
        <v>1905</v>
      </c>
      <c r="Q421" s="70">
        <f>'StockBond Returns'!M415</f>
        <v>19.168996379999999</v>
      </c>
      <c r="R421" s="70">
        <f ca="1">'SWR time series'!F417</f>
        <v>-0.41366601223275623</v>
      </c>
      <c r="S421" s="70">
        <f t="shared" ref="S421:T421" ca="1" si="497">IF( AND($Q421&gt;S$10,$Q421&lt;=S$11),$R421,"")</f>
        <v>-0.41366601223275623</v>
      </c>
      <c r="T421" t="str">
        <f t="shared" si="497"/>
        <v/>
      </c>
    </row>
    <row r="422" spans="1:20" ht="13" hidden="1" x14ac:dyDescent="0.15">
      <c r="A422" s="142"/>
      <c r="B422" s="144"/>
      <c r="F422" s="63"/>
      <c r="G422" s="63"/>
      <c r="H422" s="63"/>
      <c r="I422" s="63"/>
      <c r="J422" s="63"/>
      <c r="K422" s="63"/>
      <c r="L422" s="63"/>
      <c r="M422" s="63"/>
      <c r="N422" s="63"/>
      <c r="O422" s="63">
        <f>'SWR time series'!A418</f>
        <v>4</v>
      </c>
      <c r="P422" s="63">
        <f>'SWR time series'!B418</f>
        <v>1905</v>
      </c>
      <c r="Q422" s="70">
        <f>'StockBond Returns'!M416</f>
        <v>19.83150607</v>
      </c>
      <c r="R422" s="70">
        <f ca="1">'SWR time series'!F418</f>
        <v>-0.61579445013983225</v>
      </c>
      <c r="S422" s="70">
        <f t="shared" ref="S422:T422" ca="1" si="498">IF( AND($Q422&gt;S$10,$Q422&lt;=S$11),$R422,"")</f>
        <v>-0.61579445013983225</v>
      </c>
      <c r="T422" t="str">
        <f t="shared" si="498"/>
        <v/>
      </c>
    </row>
    <row r="423" spans="1:20" ht="13" hidden="1" x14ac:dyDescent="0.15">
      <c r="A423" s="142"/>
      <c r="B423" s="144"/>
      <c r="F423" s="63"/>
      <c r="G423" s="63"/>
      <c r="H423" s="63"/>
      <c r="I423" s="63"/>
      <c r="J423" s="63"/>
      <c r="K423" s="63"/>
      <c r="L423" s="63"/>
      <c r="M423" s="63"/>
      <c r="N423" s="63"/>
      <c r="O423" s="63">
        <f>'SWR time series'!A419</f>
        <v>5</v>
      </c>
      <c r="P423" s="63">
        <f>'SWR time series'!B419</f>
        <v>1905</v>
      </c>
      <c r="Q423" s="70">
        <f>'StockBond Returns'!M417</f>
        <v>19.48292752</v>
      </c>
      <c r="R423" s="70">
        <f ca="1">'SWR time series'!F419</f>
        <v>-0.58471294051538525</v>
      </c>
      <c r="S423" s="70">
        <f t="shared" ref="S423:T423" ca="1" si="499">IF( AND($Q423&gt;S$10,$Q423&lt;=S$11),$R423,"")</f>
        <v>-0.58471294051538525</v>
      </c>
      <c r="T423" t="str">
        <f t="shared" si="499"/>
        <v/>
      </c>
    </row>
    <row r="424" spans="1:20" ht="13" hidden="1" x14ac:dyDescent="0.15">
      <c r="A424" s="142"/>
      <c r="B424" s="144"/>
      <c r="F424" s="63"/>
      <c r="G424" s="63"/>
      <c r="H424" s="63"/>
      <c r="I424" s="63"/>
      <c r="J424" s="63"/>
      <c r="K424" s="63"/>
      <c r="L424" s="63"/>
      <c r="M424" s="63"/>
      <c r="N424" s="63"/>
      <c r="O424" s="63">
        <f>'SWR time series'!A420</f>
        <v>6</v>
      </c>
      <c r="P424" s="63">
        <f>'SWR time series'!B420</f>
        <v>1905</v>
      </c>
      <c r="Q424" s="70">
        <f>'StockBond Returns'!M418</f>
        <v>18.629487510000001</v>
      </c>
      <c r="R424" s="70">
        <f ca="1">'SWR time series'!F420</f>
        <v>-0.43529396741441406</v>
      </c>
      <c r="S424" s="70">
        <f t="shared" ref="S424:T424" ca="1" si="500">IF( AND($Q424&gt;S$10,$Q424&lt;=S$11),$R424,"")</f>
        <v>-0.43529396741441406</v>
      </c>
      <c r="T424" t="str">
        <f t="shared" si="500"/>
        <v/>
      </c>
    </row>
    <row r="425" spans="1:20" ht="13" hidden="1" x14ac:dyDescent="0.15">
      <c r="A425" s="142"/>
      <c r="B425" s="144"/>
      <c r="F425" s="63"/>
      <c r="G425" s="63"/>
      <c r="H425" s="63"/>
      <c r="I425" s="63"/>
      <c r="J425" s="63"/>
      <c r="K425" s="63"/>
      <c r="L425" s="63"/>
      <c r="M425" s="63"/>
      <c r="N425" s="63"/>
      <c r="O425" s="63">
        <f>'SWR time series'!A421</f>
        <v>7</v>
      </c>
      <c r="P425" s="63">
        <f>'SWR time series'!B421</f>
        <v>1905</v>
      </c>
      <c r="Q425" s="70">
        <f>'StockBond Returns'!M419</f>
        <v>18.735862390000001</v>
      </c>
      <c r="R425" s="70">
        <f ca="1">'SWR time series'!F421</f>
        <v>-0.47263505091289115</v>
      </c>
      <c r="S425" s="70">
        <f t="shared" ref="S425:T425" ca="1" si="501">IF( AND($Q425&gt;S$10,$Q425&lt;=S$11),$R425,"")</f>
        <v>-0.47263505091289115</v>
      </c>
      <c r="T425" t="str">
        <f t="shared" si="501"/>
        <v/>
      </c>
    </row>
    <row r="426" spans="1:20" ht="13" hidden="1" x14ac:dyDescent="0.15">
      <c r="A426" s="142"/>
      <c r="B426" s="144"/>
      <c r="F426" s="63"/>
      <c r="G426" s="63"/>
      <c r="H426" s="63"/>
      <c r="I426" s="63"/>
      <c r="J426" s="63"/>
      <c r="K426" s="63"/>
      <c r="L426" s="63"/>
      <c r="M426" s="63"/>
      <c r="N426" s="63"/>
      <c r="O426" s="63">
        <f>'SWR time series'!A422</f>
        <v>8</v>
      </c>
      <c r="P426" s="63">
        <f>'SWR time series'!B422</f>
        <v>1905</v>
      </c>
      <c r="Q426" s="70">
        <f>'StockBond Returns'!M420</f>
        <v>19.205883310000001</v>
      </c>
      <c r="R426" s="70">
        <f ca="1">'SWR time series'!F422</f>
        <v>-0.6065515232262495</v>
      </c>
      <c r="S426" s="70">
        <f t="shared" ref="S426:T426" ca="1" si="502">IF( AND($Q426&gt;S$10,$Q426&lt;=S$11),$R426,"")</f>
        <v>-0.6065515232262495</v>
      </c>
      <c r="T426" t="str">
        <f t="shared" si="502"/>
        <v/>
      </c>
    </row>
    <row r="427" spans="1:20" ht="13" hidden="1" x14ac:dyDescent="0.15">
      <c r="A427" s="142"/>
      <c r="B427" s="144"/>
      <c r="F427" s="63"/>
      <c r="G427" s="63"/>
      <c r="H427" s="63"/>
      <c r="I427" s="63"/>
      <c r="J427" s="63"/>
      <c r="K427" s="63"/>
      <c r="L427" s="63"/>
      <c r="M427" s="63"/>
      <c r="N427" s="63"/>
      <c r="O427" s="63">
        <f>'SWR time series'!A423</f>
        <v>9</v>
      </c>
      <c r="P427" s="63">
        <f>'SWR time series'!B423</f>
        <v>1905</v>
      </c>
      <c r="Q427" s="70">
        <f>'StockBond Returns'!M421</f>
        <v>19.573308430000001</v>
      </c>
      <c r="R427" s="70">
        <f ca="1">'SWR time series'!F423</f>
        <v>-0.71530580912804353</v>
      </c>
      <c r="S427" s="70">
        <f t="shared" ref="S427:T427" ca="1" si="503">IF( AND($Q427&gt;S$10,$Q427&lt;=S$11),$R427,"")</f>
        <v>-0.71530580912804353</v>
      </c>
      <c r="T427" t="str">
        <f t="shared" si="503"/>
        <v/>
      </c>
    </row>
    <row r="428" spans="1:20" ht="13" hidden="1" x14ac:dyDescent="0.15">
      <c r="A428" s="142"/>
      <c r="B428" s="144"/>
      <c r="F428" s="63"/>
      <c r="G428" s="63"/>
      <c r="H428" s="63"/>
      <c r="I428" s="63"/>
      <c r="J428" s="63"/>
      <c r="K428" s="63"/>
      <c r="L428" s="63"/>
      <c r="M428" s="63"/>
      <c r="N428" s="63"/>
      <c r="O428" s="63">
        <f>'SWR time series'!A424</f>
        <v>10</v>
      </c>
      <c r="P428" s="63">
        <f>'SWR time series'!B424</f>
        <v>1905</v>
      </c>
      <c r="Q428" s="70">
        <f>'StockBond Returns'!M422</f>
        <v>19.743492419999999</v>
      </c>
      <c r="R428" s="70">
        <f ca="1">'SWR time series'!F424</f>
        <v>-0.83376719026644963</v>
      </c>
      <c r="S428" s="70">
        <f t="shared" ref="S428:T428" ca="1" si="504">IF( AND($Q428&gt;S$10,$Q428&lt;=S$11),$R428,"")</f>
        <v>-0.83376719026644963</v>
      </c>
      <c r="T428" t="str">
        <f t="shared" si="504"/>
        <v/>
      </c>
    </row>
    <row r="429" spans="1:20" ht="13" hidden="1" x14ac:dyDescent="0.15">
      <c r="A429" s="142"/>
      <c r="B429" s="144"/>
      <c r="F429" s="63"/>
      <c r="G429" s="63"/>
      <c r="H429" s="63"/>
      <c r="I429" s="63"/>
      <c r="J429" s="63"/>
      <c r="K429" s="63"/>
      <c r="L429" s="63"/>
      <c r="M429" s="63"/>
      <c r="N429" s="63"/>
      <c r="O429" s="63">
        <f>'SWR time series'!A425</f>
        <v>11</v>
      </c>
      <c r="P429" s="63">
        <f>'SWR time series'!B425</f>
        <v>1905</v>
      </c>
      <c r="Q429" s="70">
        <f>'StockBond Returns'!M423</f>
        <v>19.897394810000002</v>
      </c>
      <c r="R429" s="70">
        <f ca="1">'SWR time series'!F425</f>
        <v>-0.89356811187496543</v>
      </c>
      <c r="S429" s="70">
        <f t="shared" ref="S429:T429" ca="1" si="505">IF( AND($Q429&gt;S$10,$Q429&lt;=S$11),$R429,"")</f>
        <v>-0.89356811187496543</v>
      </c>
      <c r="T429" t="str">
        <f t="shared" si="505"/>
        <v/>
      </c>
    </row>
    <row r="430" spans="1:20" ht="13" hidden="1" x14ac:dyDescent="0.15">
      <c r="A430" s="142"/>
      <c r="B430" s="144"/>
      <c r="F430" s="63"/>
      <c r="G430" s="63"/>
      <c r="H430" s="63"/>
      <c r="I430" s="63"/>
      <c r="J430" s="63"/>
      <c r="K430" s="63"/>
      <c r="L430" s="63"/>
      <c r="M430" s="63"/>
      <c r="N430" s="63"/>
      <c r="O430" s="63">
        <f>'SWR time series'!A426</f>
        <v>12</v>
      </c>
      <c r="P430" s="63">
        <f>'SWR time series'!B426</f>
        <v>1905</v>
      </c>
      <c r="Q430" s="70">
        <f>'StockBond Returns'!M424</f>
        <v>19.443525690000001</v>
      </c>
      <c r="R430" s="70">
        <f ca="1">'SWR time series'!F426</f>
        <v>-0.79074126313236537</v>
      </c>
      <c r="S430" s="70">
        <f t="shared" ref="S430:T430" ca="1" si="506">IF( AND($Q430&gt;S$10,$Q430&lt;=S$11),$R430,"")</f>
        <v>-0.79074126313236537</v>
      </c>
      <c r="T430" t="str">
        <f t="shared" si="506"/>
        <v/>
      </c>
    </row>
    <row r="431" spans="1:20" ht="13" hidden="1" x14ac:dyDescent="0.15">
      <c r="A431" s="142"/>
      <c r="B431" s="144"/>
      <c r="F431" s="63"/>
      <c r="G431" s="63"/>
      <c r="H431" s="63"/>
      <c r="I431" s="63"/>
      <c r="J431" s="63"/>
      <c r="K431" s="63"/>
      <c r="L431" s="63"/>
      <c r="M431" s="63"/>
      <c r="N431" s="63"/>
      <c r="O431" s="63">
        <f>'SWR time series'!A427</f>
        <v>1</v>
      </c>
      <c r="P431" s="63">
        <f>'SWR time series'!B427</f>
        <v>1906</v>
      </c>
      <c r="Q431" s="70">
        <f>'StockBond Returns'!M425</f>
        <v>19.57796081</v>
      </c>
      <c r="R431" s="70">
        <f ca="1">'SWR time series'!F427</f>
        <v>-0.82779309301536763</v>
      </c>
      <c r="S431" s="70">
        <f t="shared" ref="S431:T431" ca="1" si="507">IF( AND($Q431&gt;S$10,$Q431&lt;=S$11),$R431,"")</f>
        <v>-0.82779309301536763</v>
      </c>
      <c r="T431" t="str">
        <f t="shared" si="507"/>
        <v/>
      </c>
    </row>
    <row r="432" spans="1:20" ht="13" hidden="1" x14ac:dyDescent="0.15">
      <c r="A432" s="142"/>
      <c r="B432" s="144"/>
      <c r="F432" s="63"/>
      <c r="G432" s="63"/>
      <c r="H432" s="63"/>
      <c r="I432" s="63"/>
      <c r="J432" s="63"/>
      <c r="K432" s="63"/>
      <c r="L432" s="63"/>
      <c r="M432" s="63"/>
      <c r="N432" s="63"/>
      <c r="O432" s="63">
        <f>'SWR time series'!A428</f>
        <v>2</v>
      </c>
      <c r="P432" s="63">
        <f>'SWR time series'!B428</f>
        <v>1906</v>
      </c>
      <c r="Q432" s="70">
        <f>'StockBond Returns'!M426</f>
        <v>20.132402259999999</v>
      </c>
      <c r="R432" s="70">
        <f ca="1">'SWR time series'!F428</f>
        <v>-1.0118073841717123</v>
      </c>
      <c r="S432" t="str">
        <f t="shared" ref="S432:T432" si="508">IF( AND($Q432&gt;S$10,$Q432&lt;=S$11),$R432,"")</f>
        <v/>
      </c>
      <c r="T432" s="70">
        <f t="shared" ca="1" si="508"/>
        <v>-1.0118073841717123</v>
      </c>
    </row>
    <row r="433" spans="1:20" ht="13" hidden="1" x14ac:dyDescent="0.15">
      <c r="A433" s="142"/>
      <c r="B433" s="144"/>
      <c r="F433" s="63"/>
      <c r="G433" s="63"/>
      <c r="H433" s="63"/>
      <c r="I433" s="63"/>
      <c r="J433" s="63"/>
      <c r="K433" s="63"/>
      <c r="L433" s="63"/>
      <c r="M433" s="63"/>
      <c r="N433" s="63"/>
      <c r="O433" s="63">
        <f>'SWR time series'!A429</f>
        <v>3</v>
      </c>
      <c r="P433" s="63">
        <f>'SWR time series'!B429</f>
        <v>1906</v>
      </c>
      <c r="Q433" s="70">
        <f>'StockBond Returns'!M427</f>
        <v>19.866752559999998</v>
      </c>
      <c r="R433" s="70">
        <f ca="1">'SWR time series'!F429</f>
        <v>-0.96285473415954126</v>
      </c>
      <c r="S433" s="70">
        <f t="shared" ref="S433:T433" ca="1" si="509">IF( AND($Q433&gt;S$10,$Q433&lt;=S$11),$R433,"")</f>
        <v>-0.96285473415954126</v>
      </c>
      <c r="T433" t="str">
        <f t="shared" si="509"/>
        <v/>
      </c>
    </row>
    <row r="434" spans="1:20" ht="13" hidden="1" x14ac:dyDescent="0.15">
      <c r="A434" s="142"/>
      <c r="B434" s="144"/>
      <c r="F434" s="63"/>
      <c r="G434" s="63"/>
      <c r="H434" s="63"/>
      <c r="I434" s="63"/>
      <c r="J434" s="63"/>
      <c r="K434" s="63"/>
      <c r="L434" s="63"/>
      <c r="M434" s="63"/>
      <c r="N434" s="63"/>
      <c r="O434" s="63">
        <f>'SWR time series'!A430</f>
        <v>4</v>
      </c>
      <c r="P434" s="63">
        <f>'SWR time series'!B430</f>
        <v>1906</v>
      </c>
      <c r="Q434" s="70">
        <f>'StockBond Returns'!M428</f>
        <v>19.259453019999999</v>
      </c>
      <c r="R434" s="70">
        <f ca="1">'SWR time series'!F430</f>
        <v>-0.8421949156428461</v>
      </c>
      <c r="S434" s="70">
        <f t="shared" ref="S434:T434" ca="1" si="510">IF( AND($Q434&gt;S$10,$Q434&lt;=S$11),$R434,"")</f>
        <v>-0.8421949156428461</v>
      </c>
      <c r="T434" t="str">
        <f t="shared" si="510"/>
        <v/>
      </c>
    </row>
    <row r="435" spans="1:20" ht="13" hidden="1" x14ac:dyDescent="0.15">
      <c r="A435" s="142"/>
      <c r="B435" s="144"/>
      <c r="F435" s="63"/>
      <c r="G435" s="63"/>
      <c r="H435" s="63"/>
      <c r="I435" s="63"/>
      <c r="J435" s="63"/>
      <c r="K435" s="63"/>
      <c r="L435" s="63"/>
      <c r="M435" s="63"/>
      <c r="N435" s="63"/>
      <c r="O435" s="63">
        <f>'SWR time series'!A431</f>
        <v>5</v>
      </c>
      <c r="P435" s="63">
        <f>'SWR time series'!B431</f>
        <v>1906</v>
      </c>
      <c r="Q435" s="70">
        <f>'StockBond Returns'!M429</f>
        <v>18.876204999999999</v>
      </c>
      <c r="R435" s="70">
        <f ca="1">'SWR time series'!F431</f>
        <v>-0.82312080758636963</v>
      </c>
      <c r="S435" s="70">
        <f t="shared" ref="S435:T435" ca="1" si="511">IF( AND($Q435&gt;S$10,$Q435&lt;=S$11),$R435,"")</f>
        <v>-0.82312080758636963</v>
      </c>
      <c r="T435" t="str">
        <f t="shared" si="511"/>
        <v/>
      </c>
    </row>
    <row r="436" spans="1:20" ht="13" hidden="1" x14ac:dyDescent="0.15">
      <c r="A436" s="142"/>
      <c r="B436" s="144"/>
      <c r="F436" s="63"/>
      <c r="G436" s="63"/>
      <c r="H436" s="63"/>
      <c r="I436" s="63"/>
      <c r="J436" s="63"/>
      <c r="K436" s="63"/>
      <c r="L436" s="63"/>
      <c r="M436" s="63"/>
      <c r="N436" s="63"/>
      <c r="O436" s="63">
        <f>'SWR time series'!A432</f>
        <v>6</v>
      </c>
      <c r="P436" s="63">
        <f>'SWR time series'!B432</f>
        <v>1906</v>
      </c>
      <c r="Q436" s="70">
        <f>'StockBond Returns'!M430</f>
        <v>18.05404446</v>
      </c>
      <c r="R436" s="70">
        <f ca="1">'SWR time series'!F432</f>
        <v>-0.59451844619403804</v>
      </c>
      <c r="S436" s="70">
        <f t="shared" ref="S436:T436" ca="1" si="512">IF( AND($Q436&gt;S$10,$Q436&lt;=S$11),$R436,"")</f>
        <v>-0.59451844619403804</v>
      </c>
      <c r="T436" t="str">
        <f t="shared" si="512"/>
        <v/>
      </c>
    </row>
    <row r="437" spans="1:20" ht="13" hidden="1" x14ac:dyDescent="0.15">
      <c r="A437" s="142"/>
      <c r="B437" s="144"/>
      <c r="F437" s="63"/>
      <c r="G437" s="63"/>
      <c r="H437" s="63"/>
      <c r="I437" s="63"/>
      <c r="J437" s="63"/>
      <c r="K437" s="63"/>
      <c r="L437" s="63"/>
      <c r="M437" s="63"/>
      <c r="N437" s="63"/>
      <c r="O437" s="63">
        <f>'SWR time series'!A433</f>
        <v>7</v>
      </c>
      <c r="P437" s="63">
        <f>'SWR time series'!B433</f>
        <v>1906</v>
      </c>
      <c r="Q437" s="70">
        <f>'StockBond Returns'!M431</f>
        <v>18.172666379999999</v>
      </c>
      <c r="R437" s="70">
        <f ca="1">'SWR time series'!F433</f>
        <v>-0.64005305529450318</v>
      </c>
      <c r="S437" s="70">
        <f t="shared" ref="S437:T437" ca="1" si="513">IF( AND($Q437&gt;S$10,$Q437&lt;=S$11),$R437,"")</f>
        <v>-0.64005305529450318</v>
      </c>
      <c r="T437" t="str">
        <f t="shared" si="513"/>
        <v/>
      </c>
    </row>
    <row r="438" spans="1:20" ht="13" hidden="1" x14ac:dyDescent="0.15">
      <c r="A438" s="142"/>
      <c r="B438" s="144"/>
      <c r="F438" s="63"/>
      <c r="G438" s="63"/>
      <c r="H438" s="63"/>
      <c r="I438" s="63"/>
      <c r="J438" s="63"/>
      <c r="K438" s="63"/>
      <c r="L438" s="63"/>
      <c r="M438" s="63"/>
      <c r="N438" s="63"/>
      <c r="O438" s="63">
        <f>'SWR time series'!A434</f>
        <v>8</v>
      </c>
      <c r="P438" s="63">
        <f>'SWR time series'!B434</f>
        <v>1906</v>
      </c>
      <c r="Q438" s="70">
        <f>'StockBond Returns'!M432</f>
        <v>18.195200140000001</v>
      </c>
      <c r="R438" s="70">
        <f ca="1">'SWR time series'!F434</f>
        <v>-0.76994878012379431</v>
      </c>
      <c r="S438" s="70">
        <f t="shared" ref="S438:T438" ca="1" si="514">IF( AND($Q438&gt;S$10,$Q438&lt;=S$11),$R438,"")</f>
        <v>-0.76994878012379431</v>
      </c>
      <c r="T438" t="str">
        <f t="shared" si="514"/>
        <v/>
      </c>
    </row>
    <row r="439" spans="1:20" ht="13" hidden="1" x14ac:dyDescent="0.15">
      <c r="A439" s="142"/>
      <c r="B439" s="144"/>
      <c r="F439" s="63"/>
      <c r="G439" s="63"/>
      <c r="H439" s="63"/>
      <c r="I439" s="63"/>
      <c r="J439" s="63"/>
      <c r="K439" s="63"/>
      <c r="L439" s="63"/>
      <c r="M439" s="63"/>
      <c r="N439" s="63"/>
      <c r="O439" s="63">
        <f>'SWR time series'!A435</f>
        <v>9</v>
      </c>
      <c r="P439" s="63">
        <f>'SWR time series'!B435</f>
        <v>1906</v>
      </c>
      <c r="Q439" s="70">
        <f>'StockBond Returns'!M433</f>
        <v>18.967251480000002</v>
      </c>
      <c r="R439" s="70">
        <f ca="1">'SWR time series'!F435</f>
        <v>-1.0082960143404529</v>
      </c>
      <c r="S439" s="70">
        <f t="shared" ref="S439:T439" ca="1" si="515">IF( AND($Q439&gt;S$10,$Q439&lt;=S$11),$R439,"")</f>
        <v>-1.0082960143404529</v>
      </c>
      <c r="T439" t="str">
        <f t="shared" si="515"/>
        <v/>
      </c>
    </row>
    <row r="440" spans="1:20" ht="13" hidden="1" x14ac:dyDescent="0.15">
      <c r="A440" s="142"/>
      <c r="B440" s="144"/>
      <c r="F440" s="63"/>
      <c r="G440" s="63"/>
      <c r="H440" s="63"/>
      <c r="I440" s="63"/>
      <c r="J440" s="63"/>
      <c r="K440" s="63"/>
      <c r="L440" s="63"/>
      <c r="M440" s="63"/>
      <c r="N440" s="63"/>
      <c r="O440" s="63">
        <f>'SWR time series'!A436</f>
        <v>10</v>
      </c>
      <c r="P440" s="63">
        <f>'SWR time series'!B436</f>
        <v>1906</v>
      </c>
      <c r="Q440" s="70">
        <f>'StockBond Returns'!M434</f>
        <v>19.20099368</v>
      </c>
      <c r="R440" s="70">
        <f ca="1">'SWR time series'!F436</f>
        <v>-1.0770865823577589</v>
      </c>
      <c r="S440" s="70">
        <f t="shared" ref="S440:T440" ca="1" si="516">IF( AND($Q440&gt;S$10,$Q440&lt;=S$11),$R440,"")</f>
        <v>-1.0770865823577589</v>
      </c>
      <c r="T440" t="str">
        <f t="shared" si="516"/>
        <v/>
      </c>
    </row>
    <row r="441" spans="1:20" ht="13" hidden="1" x14ac:dyDescent="0.15">
      <c r="A441" s="142"/>
      <c r="B441" s="144"/>
      <c r="F441" s="63"/>
      <c r="G441" s="63"/>
      <c r="H441" s="63"/>
      <c r="I441" s="63"/>
      <c r="J441" s="63"/>
      <c r="K441" s="63"/>
      <c r="L441" s="63"/>
      <c r="M441" s="63"/>
      <c r="N441" s="63"/>
      <c r="O441" s="63">
        <f>'SWR time series'!A437</f>
        <v>11</v>
      </c>
      <c r="P441" s="63">
        <f>'SWR time series'!B437</f>
        <v>1906</v>
      </c>
      <c r="Q441" s="70">
        <f>'StockBond Returns'!M435</f>
        <v>18.541721240000001</v>
      </c>
      <c r="R441" s="70">
        <f ca="1">'SWR time series'!F437</f>
        <v>-0.89836850707212346</v>
      </c>
      <c r="S441" s="70">
        <f t="shared" ref="S441:T441" ca="1" si="517">IF( AND($Q441&gt;S$10,$Q441&lt;=S$11),$R441,"")</f>
        <v>-0.89836850707212346</v>
      </c>
      <c r="T441" t="str">
        <f t="shared" si="517"/>
        <v/>
      </c>
    </row>
    <row r="442" spans="1:20" ht="13" hidden="1" x14ac:dyDescent="0.15">
      <c r="A442" s="142"/>
      <c r="B442" s="144"/>
      <c r="F442" s="63"/>
      <c r="G442" s="63"/>
      <c r="H442" s="63"/>
      <c r="I442" s="63"/>
      <c r="J442" s="63"/>
      <c r="K442" s="63"/>
      <c r="L442" s="63"/>
      <c r="M442" s="63"/>
      <c r="N442" s="63"/>
      <c r="O442" s="63">
        <f>'SWR time series'!A438</f>
        <v>12</v>
      </c>
      <c r="P442" s="63">
        <f>'SWR time series'!B438</f>
        <v>1906</v>
      </c>
      <c r="Q442" s="70">
        <f>'StockBond Returns'!M436</f>
        <v>18.14185165</v>
      </c>
      <c r="R442" s="70">
        <f ca="1">'SWR time series'!F438</f>
        <v>-0.80612067559827061</v>
      </c>
      <c r="S442" s="70">
        <f t="shared" ref="S442:T442" ca="1" si="518">IF( AND($Q442&gt;S$10,$Q442&lt;=S$11),$R442,"")</f>
        <v>-0.80612067559827061</v>
      </c>
      <c r="T442" t="str">
        <f t="shared" si="518"/>
        <v/>
      </c>
    </row>
    <row r="443" spans="1:20" ht="13" hidden="1" x14ac:dyDescent="0.15">
      <c r="A443" s="142"/>
      <c r="B443" s="144"/>
      <c r="F443" s="63"/>
      <c r="G443" s="63"/>
      <c r="H443" s="63"/>
      <c r="I443" s="63"/>
      <c r="J443" s="63"/>
      <c r="K443" s="63"/>
      <c r="L443" s="63"/>
      <c r="M443" s="63"/>
      <c r="N443" s="63"/>
      <c r="O443" s="63">
        <f>'SWR time series'!A439</f>
        <v>1</v>
      </c>
      <c r="P443" s="63">
        <f>'SWR time series'!B439</f>
        <v>1907</v>
      </c>
      <c r="Q443" s="70">
        <f>'StockBond Returns'!M437</f>
        <v>17.660003669999998</v>
      </c>
      <c r="R443" s="70">
        <f ca="1">'SWR time series'!F439</f>
        <v>-0.71353196536210373</v>
      </c>
      <c r="S443" s="70">
        <f t="shared" ref="S443:T443" ca="1" si="519">IF( AND($Q443&gt;S$10,$Q443&lt;=S$11),$R443,"")</f>
        <v>-0.71353196536210373</v>
      </c>
      <c r="T443" t="str">
        <f t="shared" si="519"/>
        <v/>
      </c>
    </row>
    <row r="444" spans="1:20" ht="13" hidden="1" x14ac:dyDescent="0.15">
      <c r="A444" s="142"/>
      <c r="B444" s="144"/>
      <c r="F444" s="63"/>
      <c r="G444" s="63"/>
      <c r="H444" s="63"/>
      <c r="I444" s="63"/>
      <c r="J444" s="63"/>
      <c r="K444" s="63"/>
      <c r="L444" s="63"/>
      <c r="M444" s="63"/>
      <c r="N444" s="63"/>
      <c r="O444" s="63">
        <f>'SWR time series'!A440</f>
        <v>2</v>
      </c>
      <c r="P444" s="63">
        <f>'SWR time series'!B440</f>
        <v>1907</v>
      </c>
      <c r="Q444" s="70">
        <f>'StockBond Returns'!M438</f>
        <v>17.21891385</v>
      </c>
      <c r="R444" s="70">
        <f ca="1">'SWR time series'!F440</f>
        <v>-0.64040197060643855</v>
      </c>
      <c r="S444" s="70">
        <f t="shared" ref="S444:T444" ca="1" si="520">IF( AND($Q444&gt;S$10,$Q444&lt;=S$11),$R444,"")</f>
        <v>-0.64040197060643855</v>
      </c>
      <c r="T444" t="str">
        <f t="shared" si="520"/>
        <v/>
      </c>
    </row>
    <row r="445" spans="1:20" ht="13" hidden="1" x14ac:dyDescent="0.15">
      <c r="A445" s="142"/>
      <c r="B445" s="144"/>
      <c r="F445" s="63"/>
      <c r="G445" s="63"/>
      <c r="H445" s="63"/>
      <c r="I445" s="63"/>
      <c r="J445" s="63"/>
      <c r="K445" s="63"/>
      <c r="L445" s="63"/>
      <c r="M445" s="63"/>
      <c r="N445" s="63"/>
      <c r="O445" s="63">
        <f>'SWR time series'!A441</f>
        <v>3</v>
      </c>
      <c r="P445" s="63">
        <f>'SWR time series'!B441</f>
        <v>1907</v>
      </c>
      <c r="Q445" s="70">
        <f>'StockBond Returns'!M439</f>
        <v>16.21707129</v>
      </c>
      <c r="R445" s="70">
        <f ca="1">'SWR time series'!F441</f>
        <v>-0.3227294419788711</v>
      </c>
      <c r="S445" s="70">
        <f t="shared" ref="S445:T445" ca="1" si="521">IF( AND($Q445&gt;S$10,$Q445&lt;=S$11),$R445,"")</f>
        <v>-0.3227294419788711</v>
      </c>
      <c r="T445" t="str">
        <f t="shared" si="521"/>
        <v/>
      </c>
    </row>
    <row r="446" spans="1:20" ht="13" hidden="1" x14ac:dyDescent="0.15">
      <c r="A446" s="142"/>
      <c r="B446" s="144"/>
      <c r="F446" s="63"/>
      <c r="G446" s="63"/>
      <c r="H446" s="63"/>
      <c r="I446" s="63"/>
      <c r="J446" s="63"/>
      <c r="K446" s="63"/>
      <c r="L446" s="63"/>
      <c r="M446" s="63"/>
      <c r="N446" s="63"/>
      <c r="O446" s="63">
        <f>'SWR time series'!A442</f>
        <v>4</v>
      </c>
      <c r="P446" s="63">
        <f>'SWR time series'!B442</f>
        <v>1907</v>
      </c>
      <c r="Q446" s="70">
        <f>'StockBond Returns'!M440</f>
        <v>14.68754526</v>
      </c>
      <c r="R446" s="70">
        <f ca="1">'SWR time series'!F442</f>
        <v>0.1317904986566516</v>
      </c>
      <c r="S446" s="70">
        <f t="shared" ref="S446:T446" ca="1" si="522">IF( AND($Q446&gt;S$10,$Q446&lt;=S$11),$R446,"")</f>
        <v>0.1317904986566516</v>
      </c>
      <c r="T446" t="str">
        <f t="shared" si="522"/>
        <v/>
      </c>
    </row>
    <row r="447" spans="1:20" ht="13" hidden="1" x14ac:dyDescent="0.15">
      <c r="A447" s="142"/>
      <c r="B447" s="144"/>
      <c r="F447" s="63"/>
      <c r="G447" s="63"/>
      <c r="H447" s="63"/>
      <c r="I447" s="63"/>
      <c r="J447" s="63"/>
      <c r="K447" s="63"/>
      <c r="L447" s="63"/>
      <c r="M447" s="63"/>
      <c r="N447" s="63"/>
      <c r="O447" s="63">
        <f>'SWR time series'!A443</f>
        <v>5</v>
      </c>
      <c r="P447" s="63">
        <f>'SWR time series'!B443</f>
        <v>1907</v>
      </c>
      <c r="Q447" s="70">
        <f>'StockBond Returns'!M441</f>
        <v>14.66970991</v>
      </c>
      <c r="R447" s="70">
        <f ca="1">'SWR time series'!F443</f>
        <v>9.5753269939002017E-2</v>
      </c>
      <c r="S447" s="70">
        <f t="shared" ref="S447:T447" ca="1" si="523">IF( AND($Q447&gt;S$10,$Q447&lt;=S$11),$R447,"")</f>
        <v>9.5753269939002017E-2</v>
      </c>
      <c r="T447" t="str">
        <f t="shared" si="523"/>
        <v/>
      </c>
    </row>
    <row r="448" spans="1:20" ht="13" hidden="1" x14ac:dyDescent="0.15">
      <c r="A448" s="142"/>
      <c r="B448" s="144"/>
      <c r="F448" s="63"/>
      <c r="G448" s="63"/>
      <c r="H448" s="63"/>
      <c r="I448" s="63"/>
      <c r="J448" s="63"/>
      <c r="K448" s="63"/>
      <c r="L448" s="63"/>
      <c r="M448" s="63"/>
      <c r="N448" s="63"/>
      <c r="O448" s="63">
        <f>'SWR time series'!A444</f>
        <v>6</v>
      </c>
      <c r="P448" s="63">
        <f>'SWR time series'!B444</f>
        <v>1907</v>
      </c>
      <c r="Q448" s="70">
        <f>'StockBond Returns'!M442</f>
        <v>13.790107150000001</v>
      </c>
      <c r="R448" s="70">
        <f ca="1">'SWR time series'!F444</f>
        <v>0.46510126589070833</v>
      </c>
      <c r="S448" s="70">
        <f t="shared" ref="S448:T448" ca="1" si="524">IF( AND($Q448&gt;S$10,$Q448&lt;=S$11),$R448,"")</f>
        <v>0.46510126589070833</v>
      </c>
      <c r="T448" t="str">
        <f t="shared" si="524"/>
        <v/>
      </c>
    </row>
    <row r="449" spans="1:20" ht="13" hidden="1" x14ac:dyDescent="0.15">
      <c r="A449" s="142"/>
      <c r="B449" s="144"/>
      <c r="F449" s="63"/>
      <c r="G449" s="63"/>
      <c r="H449" s="63"/>
      <c r="I449" s="63"/>
      <c r="J449" s="63"/>
      <c r="K449" s="63"/>
      <c r="L449" s="63"/>
      <c r="M449" s="63"/>
      <c r="N449" s="63"/>
      <c r="O449" s="63">
        <f>'SWR time series'!A445</f>
        <v>7</v>
      </c>
      <c r="P449" s="63">
        <f>'SWR time series'!B445</f>
        <v>1907</v>
      </c>
      <c r="Q449" s="70">
        <f>'StockBond Returns'!M443</f>
        <v>13.14426995</v>
      </c>
      <c r="R449" s="70">
        <f ca="1">'SWR time series'!F445</f>
        <v>0.77239824738684604</v>
      </c>
      <c r="S449" s="70">
        <f t="shared" ref="S449:T449" ca="1" si="525">IF( AND($Q449&gt;S$10,$Q449&lt;=S$11),$R449,"")</f>
        <v>0.77239824738684604</v>
      </c>
      <c r="T449" t="str">
        <f t="shared" si="525"/>
        <v/>
      </c>
    </row>
    <row r="450" spans="1:20" ht="13" hidden="1" x14ac:dyDescent="0.15">
      <c r="A450" s="142"/>
      <c r="B450" s="144"/>
      <c r="F450" s="63"/>
      <c r="G450" s="63"/>
      <c r="H450" s="63"/>
      <c r="I450" s="63"/>
      <c r="J450" s="63"/>
      <c r="K450" s="63"/>
      <c r="L450" s="63"/>
      <c r="M450" s="63"/>
      <c r="N450" s="63"/>
      <c r="O450" s="63">
        <f>'SWR time series'!A446</f>
        <v>8</v>
      </c>
      <c r="P450" s="63">
        <f>'SWR time series'!B446</f>
        <v>1907</v>
      </c>
      <c r="Q450" s="70">
        <f>'StockBond Returns'!M444</f>
        <v>13.585007360000001</v>
      </c>
      <c r="R450" s="70">
        <f ca="1">'SWR time series'!F446</f>
        <v>0.53907745086514325</v>
      </c>
      <c r="S450" s="70">
        <f t="shared" ref="S450:T450" ca="1" si="526">IF( AND($Q450&gt;S$10,$Q450&lt;=S$11),$R450,"")</f>
        <v>0.53907745086514325</v>
      </c>
      <c r="T450" t="str">
        <f t="shared" si="526"/>
        <v/>
      </c>
    </row>
    <row r="451" spans="1:20" ht="13" hidden="1" x14ac:dyDescent="0.15">
      <c r="A451" s="142"/>
      <c r="B451" s="144"/>
      <c r="F451" s="63"/>
      <c r="G451" s="63"/>
      <c r="H451" s="63"/>
      <c r="I451" s="63"/>
      <c r="J451" s="63"/>
      <c r="K451" s="63"/>
      <c r="L451" s="63"/>
      <c r="M451" s="63"/>
      <c r="N451" s="63"/>
      <c r="O451" s="63">
        <f>'SWR time series'!A447</f>
        <v>9</v>
      </c>
      <c r="P451" s="63">
        <f>'SWR time series'!B447</f>
        <v>1907</v>
      </c>
      <c r="Q451" s="70">
        <f>'StockBond Returns'!M445</f>
        <v>12.513471600000001</v>
      </c>
      <c r="R451" s="70">
        <f ca="1">'SWR time series'!F447</f>
        <v>1.0359859882802933</v>
      </c>
      <c r="S451" s="70">
        <f t="shared" ref="S451:T451" ca="1" si="527">IF( AND($Q451&gt;S$10,$Q451&lt;=S$11),$R451,"")</f>
        <v>1.0359859882802933</v>
      </c>
      <c r="T451" t="str">
        <f t="shared" si="527"/>
        <v/>
      </c>
    </row>
    <row r="452" spans="1:20" ht="13" hidden="1" x14ac:dyDescent="0.15">
      <c r="A452" s="142"/>
      <c r="B452" s="144"/>
      <c r="F452" s="63"/>
      <c r="G452" s="63"/>
      <c r="H452" s="63"/>
      <c r="I452" s="63"/>
      <c r="J452" s="63"/>
      <c r="K452" s="63"/>
      <c r="L452" s="63"/>
      <c r="M452" s="63"/>
      <c r="N452" s="63"/>
      <c r="O452" s="63">
        <f>'SWR time series'!A448</f>
        <v>10</v>
      </c>
      <c r="P452" s="63">
        <f>'SWR time series'!B448</f>
        <v>1907</v>
      </c>
      <c r="Q452" s="70">
        <f>'StockBond Returns'!M446</f>
        <v>12.328569659999999</v>
      </c>
      <c r="R452" s="70">
        <f ca="1">'SWR time series'!F448</f>
        <v>1.1050518300770253</v>
      </c>
      <c r="S452" s="70">
        <f t="shared" ref="S452:T452" ca="1" si="528">IF( AND($Q452&gt;S$10,$Q452&lt;=S$11),$R452,"")</f>
        <v>1.1050518300770253</v>
      </c>
      <c r="T452" t="str">
        <f t="shared" si="528"/>
        <v/>
      </c>
    </row>
    <row r="453" spans="1:20" ht="13" hidden="1" x14ac:dyDescent="0.15">
      <c r="A453" s="142"/>
      <c r="B453" s="144"/>
      <c r="F453" s="63"/>
      <c r="G453" s="63"/>
      <c r="H453" s="63"/>
      <c r="I453" s="63"/>
      <c r="J453" s="63"/>
      <c r="K453" s="63"/>
      <c r="L453" s="63"/>
      <c r="M453" s="63"/>
      <c r="N453" s="63"/>
      <c r="O453" s="63">
        <f>'SWR time series'!A449</f>
        <v>11</v>
      </c>
      <c r="P453" s="63">
        <f>'SWR time series'!B449</f>
        <v>1907</v>
      </c>
      <c r="Q453" s="70">
        <f>'StockBond Returns'!M447</f>
        <v>10.83184015</v>
      </c>
      <c r="R453" s="70">
        <f ca="1">'SWR time series'!F449</f>
        <v>1.9657228107640146</v>
      </c>
      <c r="S453" s="70">
        <f t="shared" ref="S453:T453" ca="1" si="529">IF( AND($Q453&gt;S$10,$Q453&lt;=S$11),$R453,"")</f>
        <v>1.9657228107640146</v>
      </c>
      <c r="T453" t="str">
        <f t="shared" si="529"/>
        <v/>
      </c>
    </row>
    <row r="454" spans="1:20" ht="13" hidden="1" x14ac:dyDescent="0.15">
      <c r="A454" s="142"/>
      <c r="B454" s="144"/>
      <c r="F454" s="63"/>
      <c r="G454" s="63"/>
      <c r="H454" s="63"/>
      <c r="I454" s="63"/>
      <c r="J454" s="63"/>
      <c r="K454" s="63"/>
      <c r="L454" s="63"/>
      <c r="M454" s="63"/>
      <c r="N454" s="63"/>
      <c r="O454" s="63">
        <f>'SWR time series'!A450</f>
        <v>12</v>
      </c>
      <c r="P454" s="63">
        <f>'SWR time series'!B450</f>
        <v>1907</v>
      </c>
      <c r="Q454" s="70">
        <f>'StockBond Returns'!M448</f>
        <v>10.59117756</v>
      </c>
      <c r="R454" s="70">
        <f ca="1">'SWR time series'!F450</f>
        <v>2.1141929188616988</v>
      </c>
      <c r="S454" s="70">
        <f t="shared" ref="S454:T454" ca="1" si="530">IF( AND($Q454&gt;S$10,$Q454&lt;=S$11),$R454,"")</f>
        <v>2.1141929188616988</v>
      </c>
      <c r="T454" t="str">
        <f t="shared" si="530"/>
        <v/>
      </c>
    </row>
    <row r="455" spans="1:20" ht="13" hidden="1" x14ac:dyDescent="0.15">
      <c r="A455" s="142"/>
      <c r="B455" s="144"/>
      <c r="F455" s="63"/>
      <c r="G455" s="63"/>
      <c r="H455" s="63"/>
      <c r="I455" s="63"/>
      <c r="J455" s="63"/>
      <c r="K455" s="63"/>
      <c r="L455" s="63"/>
      <c r="M455" s="63"/>
      <c r="N455" s="63"/>
      <c r="O455" s="63">
        <f>'SWR time series'!A451</f>
        <v>1</v>
      </c>
      <c r="P455" s="63">
        <f>'SWR time series'!B451</f>
        <v>1908</v>
      </c>
      <c r="Q455" s="70">
        <f>'StockBond Returns'!M449</f>
        <v>11.333306240000001</v>
      </c>
      <c r="R455" s="70">
        <f ca="1">'SWR time series'!F451</f>
        <v>1.6274930364754221</v>
      </c>
      <c r="S455" s="70">
        <f t="shared" ref="S455:T455" ca="1" si="531">IF( AND($Q455&gt;S$10,$Q455&lt;=S$11),$R455,"")</f>
        <v>1.6274930364754221</v>
      </c>
      <c r="T455" t="str">
        <f t="shared" si="531"/>
        <v/>
      </c>
    </row>
    <row r="456" spans="1:20" ht="13" hidden="1" x14ac:dyDescent="0.15">
      <c r="A456" s="142"/>
      <c r="B456" s="144"/>
      <c r="F456" s="63"/>
      <c r="G456" s="63"/>
      <c r="H456" s="63"/>
      <c r="I456" s="63"/>
      <c r="J456" s="63"/>
      <c r="K456" s="63"/>
      <c r="L456" s="63"/>
      <c r="M456" s="63"/>
      <c r="N456" s="63"/>
      <c r="O456" s="63">
        <f>'SWR time series'!A452</f>
        <v>2</v>
      </c>
      <c r="P456" s="63">
        <f>'SWR time series'!B452</f>
        <v>1908</v>
      </c>
      <c r="Q456" s="70">
        <f>'StockBond Returns'!M450</f>
        <v>11.90296863</v>
      </c>
      <c r="R456" s="70">
        <f ca="1">'SWR time series'!F452</f>
        <v>1.2146387886044625</v>
      </c>
      <c r="S456" s="70">
        <f t="shared" ref="S456:T456" ca="1" si="532">IF( AND($Q456&gt;S$10,$Q456&lt;=S$11),$R456,"")</f>
        <v>1.2146387886044625</v>
      </c>
      <c r="T456" t="str">
        <f t="shared" si="532"/>
        <v/>
      </c>
    </row>
    <row r="457" spans="1:20" ht="13" hidden="1" x14ac:dyDescent="0.15">
      <c r="A457" s="142"/>
      <c r="B457" s="144"/>
      <c r="F457" s="63"/>
      <c r="G457" s="63"/>
      <c r="H457" s="63"/>
      <c r="I457" s="63"/>
      <c r="J457" s="63"/>
      <c r="K457" s="63"/>
      <c r="L457" s="63"/>
      <c r="M457" s="63"/>
      <c r="N457" s="63"/>
      <c r="O457" s="63">
        <f>'SWR time series'!A453</f>
        <v>3</v>
      </c>
      <c r="P457" s="63">
        <f>'SWR time series'!B453</f>
        <v>1908</v>
      </c>
      <c r="Q457" s="70">
        <f>'StockBond Returns'!M451</f>
        <v>11.554846299999999</v>
      </c>
      <c r="R457" s="70">
        <f ca="1">'SWR time series'!F453</f>
        <v>1.3348469672638705</v>
      </c>
      <c r="S457" s="70">
        <f t="shared" ref="S457:T457" ca="1" si="533">IF( AND($Q457&gt;S$10,$Q457&lt;=S$11),$R457,"")</f>
        <v>1.3348469672638705</v>
      </c>
      <c r="T457" t="str">
        <f t="shared" si="533"/>
        <v/>
      </c>
    </row>
    <row r="458" spans="1:20" ht="13" hidden="1" x14ac:dyDescent="0.15">
      <c r="A458" s="142"/>
      <c r="B458" s="144"/>
      <c r="F458" s="63"/>
      <c r="G458" s="63"/>
      <c r="H458" s="63"/>
      <c r="I458" s="63"/>
      <c r="J458" s="63"/>
      <c r="K458" s="63"/>
      <c r="L458" s="63"/>
      <c r="M458" s="63"/>
      <c r="N458" s="63"/>
      <c r="O458" s="63">
        <f>'SWR time series'!A454</f>
        <v>4</v>
      </c>
      <c r="P458" s="63">
        <f>'SWR time series'!B454</f>
        <v>1908</v>
      </c>
      <c r="Q458" s="70">
        <f>'StockBond Returns'!M452</f>
        <v>11.98466266</v>
      </c>
      <c r="R458" s="70">
        <f ca="1">'SWR time series'!F454</f>
        <v>1.00477978241687</v>
      </c>
      <c r="S458" s="70">
        <f t="shared" ref="S458:T458" ca="1" si="534">IF( AND($Q458&gt;S$10,$Q458&lt;=S$11),$R458,"")</f>
        <v>1.00477978241687</v>
      </c>
      <c r="T458" t="str">
        <f t="shared" si="534"/>
        <v/>
      </c>
    </row>
    <row r="459" spans="1:20" ht="13" hidden="1" x14ac:dyDescent="0.15">
      <c r="A459" s="142"/>
      <c r="B459" s="144"/>
      <c r="F459" s="63"/>
      <c r="G459" s="63"/>
      <c r="H459" s="63"/>
      <c r="I459" s="63"/>
      <c r="J459" s="63"/>
      <c r="K459" s="63"/>
      <c r="L459" s="63"/>
      <c r="M459" s="63"/>
      <c r="N459" s="63"/>
      <c r="O459" s="63">
        <f>'SWR time series'!A455</f>
        <v>5</v>
      </c>
      <c r="P459" s="63">
        <f>'SWR time series'!B455</f>
        <v>1908</v>
      </c>
      <c r="Q459" s="70">
        <f>'StockBond Returns'!M453</f>
        <v>12.44888916</v>
      </c>
      <c r="R459" s="70">
        <f ca="1">'SWR time series'!F455</f>
        <v>0.71671777872845421</v>
      </c>
      <c r="S459" s="70">
        <f t="shared" ref="S459:T459" ca="1" si="535">IF( AND($Q459&gt;S$10,$Q459&lt;=S$11),$R459,"")</f>
        <v>0.71671777872845421</v>
      </c>
      <c r="T459" t="str">
        <f t="shared" si="535"/>
        <v/>
      </c>
    </row>
    <row r="460" spans="1:20" ht="13" hidden="1" x14ac:dyDescent="0.15">
      <c r="A460" s="142"/>
      <c r="B460" s="144"/>
      <c r="F460" s="63"/>
      <c r="G460" s="63"/>
      <c r="H460" s="63"/>
      <c r="I460" s="63"/>
      <c r="J460" s="63"/>
      <c r="K460" s="63"/>
      <c r="L460" s="63"/>
      <c r="M460" s="63"/>
      <c r="N460" s="63"/>
      <c r="O460" s="63">
        <f>'SWR time series'!A456</f>
        <v>6</v>
      </c>
      <c r="P460" s="63">
        <f>'SWR time series'!B456</f>
        <v>1908</v>
      </c>
      <c r="Q460" s="70">
        <f>'StockBond Returns'!M454</f>
        <v>13.078451360000001</v>
      </c>
      <c r="R460" s="70">
        <f ca="1">'SWR time series'!F456</f>
        <v>0.36259342567063868</v>
      </c>
      <c r="S460" s="70">
        <f t="shared" ref="S460:T460" ca="1" si="536">IF( AND($Q460&gt;S$10,$Q460&lt;=S$11),$R460,"")</f>
        <v>0.36259342567063868</v>
      </c>
      <c r="T460" t="str">
        <f t="shared" si="536"/>
        <v/>
      </c>
    </row>
    <row r="461" spans="1:20" ht="13" hidden="1" x14ac:dyDescent="0.15">
      <c r="A461" s="142"/>
      <c r="B461" s="144"/>
      <c r="F461" s="63"/>
      <c r="G461" s="63"/>
      <c r="H461" s="63"/>
      <c r="I461" s="63"/>
      <c r="J461" s="63"/>
      <c r="K461" s="63"/>
      <c r="L461" s="63"/>
      <c r="M461" s="63"/>
      <c r="N461" s="63"/>
      <c r="O461" s="63">
        <f>'SWR time series'!A457</f>
        <v>7</v>
      </c>
      <c r="P461" s="63">
        <f>'SWR time series'!B457</f>
        <v>1908</v>
      </c>
      <c r="Q461" s="70">
        <f>'StockBond Returns'!M455</f>
        <v>13.05168413</v>
      </c>
      <c r="R461" s="70">
        <f ca="1">'SWR time series'!F457</f>
        <v>0.39067831044187606</v>
      </c>
      <c r="S461" s="70">
        <f t="shared" ref="S461:T461" ca="1" si="537">IF( AND($Q461&gt;S$10,$Q461&lt;=S$11),$R461,"")</f>
        <v>0.39067831044187606</v>
      </c>
      <c r="T461" t="str">
        <f t="shared" si="537"/>
        <v/>
      </c>
    </row>
    <row r="462" spans="1:20" ht="13" hidden="1" x14ac:dyDescent="0.15">
      <c r="A462" s="142"/>
      <c r="B462" s="144"/>
      <c r="F462" s="63"/>
      <c r="G462" s="63"/>
      <c r="H462" s="63"/>
      <c r="I462" s="63"/>
      <c r="J462" s="63"/>
      <c r="K462" s="63"/>
      <c r="L462" s="63"/>
      <c r="M462" s="63"/>
      <c r="N462" s="63"/>
      <c r="O462" s="63">
        <f>'SWR time series'!A458</f>
        <v>8</v>
      </c>
      <c r="P462" s="63">
        <f>'SWR time series'!B458</f>
        <v>1908</v>
      </c>
      <c r="Q462" s="70">
        <f>'StockBond Returns'!M456</f>
        <v>13.3454871</v>
      </c>
      <c r="R462" s="70">
        <f ca="1">'SWR time series'!F458</f>
        <v>0.27157929821474802</v>
      </c>
      <c r="S462" s="70">
        <f t="shared" ref="S462:T462" ca="1" si="538">IF( AND($Q462&gt;S$10,$Q462&lt;=S$11),$R462,"")</f>
        <v>0.27157929821474802</v>
      </c>
      <c r="T462" t="str">
        <f t="shared" si="538"/>
        <v/>
      </c>
    </row>
    <row r="463" spans="1:20" ht="13" hidden="1" x14ac:dyDescent="0.15">
      <c r="A463" s="142"/>
      <c r="B463" s="144"/>
      <c r="F463" s="63"/>
      <c r="G463" s="63"/>
      <c r="H463" s="63"/>
      <c r="I463" s="63"/>
      <c r="J463" s="63"/>
      <c r="K463" s="63"/>
      <c r="L463" s="63"/>
      <c r="M463" s="63"/>
      <c r="N463" s="63"/>
      <c r="O463" s="63">
        <f>'SWR time series'!A459</f>
        <v>9</v>
      </c>
      <c r="P463" s="63">
        <f>'SWR time series'!B459</f>
        <v>1908</v>
      </c>
      <c r="Q463" s="70">
        <f>'StockBond Returns'!M457</f>
        <v>13.884232900000001</v>
      </c>
      <c r="R463" s="70">
        <f ca="1">'SWR time series'!F459</f>
        <v>3.2301053337301155E-2</v>
      </c>
      <c r="S463" s="70">
        <f t="shared" ref="S463:T463" ca="1" si="539">IF( AND($Q463&gt;S$10,$Q463&lt;=S$11),$R463,"")</f>
        <v>3.2301053337301155E-2</v>
      </c>
      <c r="T463" t="str">
        <f t="shared" si="539"/>
        <v/>
      </c>
    </row>
    <row r="464" spans="1:20" ht="13" hidden="1" x14ac:dyDescent="0.15">
      <c r="A464" s="142"/>
      <c r="B464" s="144"/>
      <c r="F464" s="63"/>
      <c r="G464" s="63"/>
      <c r="H464" s="63"/>
      <c r="I464" s="63"/>
      <c r="J464" s="63"/>
      <c r="K464" s="63"/>
      <c r="L464" s="63"/>
      <c r="M464" s="63"/>
      <c r="N464" s="63"/>
      <c r="O464" s="63">
        <f>'SWR time series'!A460</f>
        <v>10</v>
      </c>
      <c r="P464" s="63">
        <f>'SWR time series'!B460</f>
        <v>1908</v>
      </c>
      <c r="Q464" s="70">
        <f>'StockBond Returns'!M458</f>
        <v>13.701442269999999</v>
      </c>
      <c r="R464" s="70">
        <f ca="1">'SWR time series'!F460</f>
        <v>9.3539957971345622E-2</v>
      </c>
      <c r="S464" s="70">
        <f t="shared" ref="S464:T464" ca="1" si="540">IF( AND($Q464&gt;S$10,$Q464&lt;=S$11),$R464,"")</f>
        <v>9.3539957971345622E-2</v>
      </c>
      <c r="T464" t="str">
        <f t="shared" si="540"/>
        <v/>
      </c>
    </row>
    <row r="465" spans="1:20" ht="13" hidden="1" x14ac:dyDescent="0.15">
      <c r="A465" s="142"/>
      <c r="B465" s="144"/>
      <c r="F465" s="63"/>
      <c r="G465" s="63"/>
      <c r="H465" s="63"/>
      <c r="I465" s="63"/>
      <c r="J465" s="63"/>
      <c r="K465" s="63"/>
      <c r="L465" s="63"/>
      <c r="M465" s="63"/>
      <c r="N465" s="63"/>
      <c r="O465" s="63">
        <f>'SWR time series'!A461</f>
        <v>11</v>
      </c>
      <c r="P465" s="63">
        <f>'SWR time series'!B461</f>
        <v>1908</v>
      </c>
      <c r="Q465" s="70">
        <f>'StockBond Returns'!M459</f>
        <v>13.69081036</v>
      </c>
      <c r="R465" s="70">
        <f ca="1">'SWR time series'!F461</f>
        <v>0.10582735628317153</v>
      </c>
      <c r="S465" s="70">
        <f t="shared" ref="S465:T465" ca="1" si="541">IF( AND($Q465&gt;S$10,$Q465&lt;=S$11),$R465,"")</f>
        <v>0.10582735628317153</v>
      </c>
      <c r="T465" t="str">
        <f t="shared" si="541"/>
        <v/>
      </c>
    </row>
    <row r="466" spans="1:20" ht="13" hidden="1" x14ac:dyDescent="0.15">
      <c r="A466" s="142"/>
      <c r="B466" s="144"/>
      <c r="F466" s="63"/>
      <c r="G466" s="63"/>
      <c r="H466" s="63"/>
      <c r="I466" s="63"/>
      <c r="J466" s="63"/>
      <c r="K466" s="63"/>
      <c r="L466" s="63"/>
      <c r="M466" s="63"/>
      <c r="N466" s="63"/>
      <c r="O466" s="63">
        <f>'SWR time series'!A462</f>
        <v>12</v>
      </c>
      <c r="P466" s="63">
        <f>'SWR time series'!B462</f>
        <v>1908</v>
      </c>
      <c r="Q466" s="70">
        <f>'StockBond Returns'!M460</f>
        <v>14.435014089999999</v>
      </c>
      <c r="R466" s="70">
        <f ca="1">'SWR time series'!F462</f>
        <v>-0.18339106999090937</v>
      </c>
      <c r="S466" s="70">
        <f t="shared" ref="S466:T466" ca="1" si="542">IF( AND($Q466&gt;S$10,$Q466&lt;=S$11),$R466,"")</f>
        <v>-0.18339106999090937</v>
      </c>
      <c r="T466" t="str">
        <f t="shared" si="542"/>
        <v/>
      </c>
    </row>
    <row r="467" spans="1:20" ht="13" hidden="1" x14ac:dyDescent="0.15">
      <c r="A467" s="142"/>
      <c r="B467" s="144"/>
      <c r="F467" s="63"/>
      <c r="G467" s="63"/>
      <c r="H467" s="63"/>
      <c r="I467" s="63"/>
      <c r="J467" s="63"/>
      <c r="K467" s="63"/>
      <c r="L467" s="63"/>
      <c r="M467" s="63"/>
      <c r="N467" s="63"/>
      <c r="O467" s="63">
        <f>'SWR time series'!A463</f>
        <v>1</v>
      </c>
      <c r="P467" s="63">
        <f>'SWR time series'!B463</f>
        <v>1909</v>
      </c>
      <c r="Q467" s="70">
        <f>'StockBond Returns'!M461</f>
        <v>14.58248291</v>
      </c>
      <c r="R467" s="70">
        <f ca="1">'SWR time series'!F463</f>
        <v>-0.23474277844212388</v>
      </c>
      <c r="S467" s="70">
        <f t="shared" ref="S467:T467" ca="1" si="543">IF( AND($Q467&gt;S$10,$Q467&lt;=S$11),$R467,"")</f>
        <v>-0.23474277844212388</v>
      </c>
      <c r="T467" t="str">
        <f t="shared" si="543"/>
        <v/>
      </c>
    </row>
    <row r="468" spans="1:20" ht="13" hidden="1" x14ac:dyDescent="0.15">
      <c r="A468" s="142"/>
      <c r="B468" s="144"/>
      <c r="F468" s="63"/>
      <c r="G468" s="63"/>
      <c r="H468" s="63"/>
      <c r="I468" s="63"/>
      <c r="J468" s="63"/>
      <c r="K468" s="63"/>
      <c r="L468" s="63"/>
      <c r="M468" s="63"/>
      <c r="N468" s="63"/>
      <c r="O468" s="63">
        <f>'SWR time series'!A464</f>
        <v>2</v>
      </c>
      <c r="P468" s="63">
        <f>'SWR time series'!B464</f>
        <v>1909</v>
      </c>
      <c r="Q468" s="70">
        <f>'StockBond Returns'!M462</f>
        <v>14.76441846</v>
      </c>
      <c r="R468" s="70">
        <f ca="1">'SWR time series'!F464</f>
        <v>-0.34547146817708629</v>
      </c>
      <c r="S468" s="70">
        <f t="shared" ref="S468:T468" ca="1" si="544">IF( AND($Q468&gt;S$10,$Q468&lt;=S$11),$R468,"")</f>
        <v>-0.34547146817708629</v>
      </c>
      <c r="T468" t="str">
        <f t="shared" si="544"/>
        <v/>
      </c>
    </row>
    <row r="469" spans="1:20" ht="13" hidden="1" x14ac:dyDescent="0.15">
      <c r="A469" s="142"/>
      <c r="B469" s="144"/>
      <c r="F469" s="63"/>
      <c r="G469" s="63"/>
      <c r="H469" s="63"/>
      <c r="I469" s="63"/>
      <c r="J469" s="63"/>
      <c r="K469" s="63"/>
      <c r="L469" s="63"/>
      <c r="M469" s="63"/>
      <c r="N469" s="63"/>
      <c r="O469" s="63">
        <f>'SWR time series'!A465</f>
        <v>3</v>
      </c>
      <c r="P469" s="63">
        <f>'SWR time series'!B465</f>
        <v>1909</v>
      </c>
      <c r="Q469" s="70">
        <f>'StockBond Returns'!M463</f>
        <v>14.16715752</v>
      </c>
      <c r="R469" s="70">
        <f ca="1">'SWR time series'!F465</f>
        <v>-0.10417576427674735</v>
      </c>
      <c r="S469" s="70">
        <f t="shared" ref="S469:T469" ca="1" si="545">IF( AND($Q469&gt;S$10,$Q469&lt;=S$11),$R469,"")</f>
        <v>-0.10417576427674735</v>
      </c>
      <c r="T469" t="str">
        <f t="shared" si="545"/>
        <v/>
      </c>
    </row>
    <row r="470" spans="1:20" ht="13" hidden="1" x14ac:dyDescent="0.15">
      <c r="A470" s="142"/>
      <c r="B470" s="144"/>
      <c r="F470" s="63"/>
      <c r="G470" s="63"/>
      <c r="H470" s="63"/>
      <c r="I470" s="63"/>
      <c r="J470" s="63"/>
      <c r="K470" s="63"/>
      <c r="L470" s="63"/>
      <c r="M470" s="63"/>
      <c r="N470" s="63"/>
      <c r="O470" s="63">
        <f>'SWR time series'!A466</f>
        <v>4</v>
      </c>
      <c r="P470" s="63">
        <f>'SWR time series'!B466</f>
        <v>1909</v>
      </c>
      <c r="Q470" s="70">
        <f>'StockBond Returns'!M464</f>
        <v>14.336058380000001</v>
      </c>
      <c r="R470" s="70">
        <f ca="1">'SWR time series'!F466</f>
        <v>-0.19082370276666527</v>
      </c>
      <c r="S470" s="70">
        <f t="shared" ref="S470:T470" ca="1" si="546">IF( AND($Q470&gt;S$10,$Q470&lt;=S$11),$R470,"")</f>
        <v>-0.19082370276666527</v>
      </c>
      <c r="T470" t="str">
        <f t="shared" si="546"/>
        <v/>
      </c>
    </row>
    <row r="471" spans="1:20" ht="13" hidden="1" x14ac:dyDescent="0.15">
      <c r="A471" s="142"/>
      <c r="B471" s="144"/>
      <c r="F471" s="63"/>
      <c r="G471" s="63"/>
      <c r="H471" s="63"/>
      <c r="I471" s="63"/>
      <c r="J471" s="63"/>
      <c r="K471" s="63"/>
      <c r="L471" s="63"/>
      <c r="M471" s="63"/>
      <c r="N471" s="63"/>
      <c r="O471" s="63">
        <f>'SWR time series'!A467</f>
        <v>5</v>
      </c>
      <c r="P471" s="63">
        <f>'SWR time series'!B467</f>
        <v>1909</v>
      </c>
      <c r="Q471" s="70">
        <f>'StockBond Returns'!M465</f>
        <v>14.645198600000001</v>
      </c>
      <c r="R471" s="70">
        <f ca="1">'SWR time series'!F467</f>
        <v>-0.30137534531237087</v>
      </c>
      <c r="S471" s="70">
        <f t="shared" ref="S471:T471" ca="1" si="547">IF( AND($Q471&gt;S$10,$Q471&lt;=S$11),$R471,"")</f>
        <v>-0.30137534531237087</v>
      </c>
      <c r="T471" t="str">
        <f t="shared" si="547"/>
        <v/>
      </c>
    </row>
    <row r="472" spans="1:20" ht="13" hidden="1" x14ac:dyDescent="0.15">
      <c r="A472" s="142"/>
      <c r="B472" s="144"/>
      <c r="F472" s="63"/>
      <c r="G472" s="63"/>
      <c r="H472" s="63"/>
      <c r="I472" s="63"/>
      <c r="J472" s="63"/>
      <c r="K472" s="63"/>
      <c r="L472" s="63"/>
      <c r="M472" s="63"/>
      <c r="N472" s="63"/>
      <c r="O472" s="63">
        <f>'SWR time series'!A468</f>
        <v>6</v>
      </c>
      <c r="P472" s="63">
        <f>'SWR time series'!B468</f>
        <v>1909</v>
      </c>
      <c r="Q472" s="70">
        <f>'StockBond Returns'!M466</f>
        <v>14.95350979</v>
      </c>
      <c r="R472" s="70">
        <f ca="1">'SWR time series'!F468</f>
        <v>-0.42813916901986637</v>
      </c>
      <c r="S472" s="70">
        <f t="shared" ref="S472:T472" ca="1" si="548">IF( AND($Q472&gt;S$10,$Q472&lt;=S$11),$R472,"")</f>
        <v>-0.42813916901986637</v>
      </c>
      <c r="T472" t="str">
        <f t="shared" si="548"/>
        <v/>
      </c>
    </row>
    <row r="473" spans="1:20" ht="13" hidden="1" x14ac:dyDescent="0.15">
      <c r="A473" s="142"/>
      <c r="B473" s="144"/>
      <c r="F473" s="63"/>
      <c r="G473" s="63"/>
      <c r="H473" s="63"/>
      <c r="I473" s="63"/>
      <c r="J473" s="63"/>
      <c r="K473" s="63"/>
      <c r="L473" s="63"/>
      <c r="M473" s="63"/>
      <c r="N473" s="63"/>
      <c r="O473" s="63">
        <f>'SWR time series'!A469</f>
        <v>7</v>
      </c>
      <c r="P473" s="63">
        <f>'SWR time series'!B469</f>
        <v>1909</v>
      </c>
      <c r="Q473" s="70">
        <f>'StockBond Returns'!M467</f>
        <v>15.04044468</v>
      </c>
      <c r="R473" s="70">
        <f ca="1">'SWR time series'!F469</f>
        <v>-0.45544501797945536</v>
      </c>
      <c r="S473" s="70">
        <f t="shared" ref="S473:T473" ca="1" si="549">IF( AND($Q473&gt;S$10,$Q473&lt;=S$11),$R473,"")</f>
        <v>-0.45544501797945536</v>
      </c>
      <c r="T473" t="str">
        <f t="shared" si="549"/>
        <v/>
      </c>
    </row>
    <row r="474" spans="1:20" ht="13" hidden="1" x14ac:dyDescent="0.15">
      <c r="A474" s="142"/>
      <c r="B474" s="144"/>
      <c r="F474" s="63"/>
      <c r="G474" s="63"/>
      <c r="H474" s="63"/>
      <c r="I474" s="63"/>
      <c r="J474" s="63"/>
      <c r="K474" s="63"/>
      <c r="L474" s="63"/>
      <c r="M474" s="63"/>
      <c r="N474" s="63"/>
      <c r="O474" s="63">
        <f>'SWR time series'!A470</f>
        <v>8</v>
      </c>
      <c r="P474" s="63">
        <f>'SWR time series'!B470</f>
        <v>1909</v>
      </c>
      <c r="Q474" s="70">
        <f>'StockBond Returns'!M468</f>
        <v>15.23150324</v>
      </c>
      <c r="R474" s="70">
        <f ca="1">'SWR time series'!F470</f>
        <v>-0.55966670983554145</v>
      </c>
      <c r="S474" s="70">
        <f t="shared" ref="S474:T474" ca="1" si="550">IF( AND($Q474&gt;S$10,$Q474&lt;=S$11),$R474,"")</f>
        <v>-0.55966670983554145</v>
      </c>
      <c r="T474" t="str">
        <f t="shared" si="550"/>
        <v/>
      </c>
    </row>
    <row r="475" spans="1:20" ht="13" hidden="1" x14ac:dyDescent="0.15">
      <c r="A475" s="142"/>
      <c r="B475" s="144"/>
      <c r="F475" s="63"/>
      <c r="G475" s="63"/>
      <c r="H475" s="63"/>
      <c r="I475" s="63"/>
      <c r="J475" s="63"/>
      <c r="K475" s="63"/>
      <c r="L475" s="63"/>
      <c r="M475" s="63"/>
      <c r="N475" s="63"/>
      <c r="O475" s="63">
        <f>'SWR time series'!A471</f>
        <v>9</v>
      </c>
      <c r="P475" s="63">
        <f>'SWR time series'!B471</f>
        <v>1909</v>
      </c>
      <c r="Q475" s="70">
        <f>'StockBond Returns'!M469</f>
        <v>15.417580709999999</v>
      </c>
      <c r="R475" s="70">
        <f ca="1">'SWR time series'!F471</f>
        <v>-0.59054828742896603</v>
      </c>
      <c r="S475" s="70">
        <f t="shared" ref="S475:T475" ca="1" si="551">IF( AND($Q475&gt;S$10,$Q475&lt;=S$11),$R475,"")</f>
        <v>-0.59054828742896603</v>
      </c>
      <c r="T475" t="str">
        <f t="shared" si="551"/>
        <v/>
      </c>
    </row>
    <row r="476" spans="1:20" ht="13" hidden="1" x14ac:dyDescent="0.15">
      <c r="A476" s="142"/>
      <c r="B476" s="144"/>
      <c r="F476" s="63"/>
      <c r="G476" s="63"/>
      <c r="H476" s="63"/>
      <c r="I476" s="63"/>
      <c r="J476" s="63"/>
      <c r="K476" s="63"/>
      <c r="L476" s="63"/>
      <c r="M476" s="63"/>
      <c r="N476" s="63"/>
      <c r="O476" s="63">
        <f>'SWR time series'!A472</f>
        <v>10</v>
      </c>
      <c r="P476" s="63">
        <f>'SWR time series'!B472</f>
        <v>1909</v>
      </c>
      <c r="Q476" s="70">
        <f>'StockBond Returns'!M470</f>
        <v>15.254446440000001</v>
      </c>
      <c r="R476" s="70">
        <f ca="1">'SWR time series'!F472</f>
        <v>-0.53644679261828188</v>
      </c>
      <c r="S476" s="70">
        <f t="shared" ref="S476:T476" ca="1" si="552">IF( AND($Q476&gt;S$10,$Q476&lt;=S$11),$R476,"")</f>
        <v>-0.53644679261828188</v>
      </c>
      <c r="T476" t="str">
        <f t="shared" si="552"/>
        <v/>
      </c>
    </row>
    <row r="477" spans="1:20" ht="13" hidden="1" x14ac:dyDescent="0.15">
      <c r="A477" s="142"/>
      <c r="B477" s="144"/>
      <c r="F477" s="63"/>
      <c r="G477" s="63"/>
      <c r="H477" s="63"/>
      <c r="I477" s="63"/>
      <c r="J477" s="63"/>
      <c r="K477" s="63"/>
      <c r="L477" s="63"/>
      <c r="M477" s="63"/>
      <c r="N477" s="63"/>
      <c r="O477" s="63">
        <f>'SWR time series'!A473</f>
        <v>11</v>
      </c>
      <c r="P477" s="63">
        <f>'SWR time series'!B473</f>
        <v>1909</v>
      </c>
      <c r="Q477" s="70">
        <f>'StockBond Returns'!M471</f>
        <v>14.988845299999999</v>
      </c>
      <c r="R477" s="70">
        <f ca="1">'SWR time series'!F473</f>
        <v>-0.38885198789040487</v>
      </c>
      <c r="S477" s="70">
        <f t="shared" ref="S477:T477" ca="1" si="553">IF( AND($Q477&gt;S$10,$Q477&lt;=S$11),$R477,"")</f>
        <v>-0.38885198789040487</v>
      </c>
      <c r="T477" t="str">
        <f t="shared" si="553"/>
        <v/>
      </c>
    </row>
    <row r="478" spans="1:20" ht="13" hidden="1" x14ac:dyDescent="0.15">
      <c r="A478" s="142"/>
      <c r="B478" s="144"/>
      <c r="F478" s="63"/>
      <c r="G478" s="63"/>
      <c r="H478" s="63"/>
      <c r="I478" s="63"/>
      <c r="J478" s="63"/>
      <c r="K478" s="63"/>
      <c r="L478" s="63"/>
      <c r="M478" s="63"/>
      <c r="N478" s="63"/>
      <c r="O478" s="63">
        <f>'SWR time series'!A474</f>
        <v>12</v>
      </c>
      <c r="P478" s="63">
        <f>'SWR time series'!B474</f>
        <v>1909</v>
      </c>
      <c r="Q478" s="70">
        <f>'StockBond Returns'!M472</f>
        <v>14.74563118</v>
      </c>
      <c r="R478" s="70">
        <f ca="1">'SWR time series'!F474</f>
        <v>-0.26744348943570806</v>
      </c>
      <c r="S478" s="70">
        <f t="shared" ref="S478:T478" ca="1" si="554">IF( AND($Q478&gt;S$10,$Q478&lt;=S$11),$R478,"")</f>
        <v>-0.26744348943570806</v>
      </c>
      <c r="T478" t="str">
        <f t="shared" si="554"/>
        <v/>
      </c>
    </row>
    <row r="479" spans="1:20" ht="13" hidden="1" x14ac:dyDescent="0.15">
      <c r="A479" s="142"/>
      <c r="B479" s="144"/>
      <c r="F479" s="63"/>
      <c r="G479" s="63"/>
      <c r="H479" s="63"/>
      <c r="I479" s="63"/>
      <c r="J479" s="63"/>
      <c r="K479" s="63"/>
      <c r="L479" s="63"/>
      <c r="M479" s="63"/>
      <c r="N479" s="63"/>
      <c r="O479" s="63">
        <f>'SWR time series'!A475</f>
        <v>1</v>
      </c>
      <c r="P479" s="63">
        <f>'SWR time series'!B475</f>
        <v>1910</v>
      </c>
      <c r="Q479" s="70">
        <f>'StockBond Returns'!M473</f>
        <v>14.75063849</v>
      </c>
      <c r="R479" s="70">
        <f ca="1">'SWR time series'!F475</f>
        <v>-0.2649550077169831</v>
      </c>
      <c r="S479" s="70">
        <f t="shared" ref="S479:T479" ca="1" si="555">IF( AND($Q479&gt;S$10,$Q479&lt;=S$11),$R479,"")</f>
        <v>-0.2649550077169831</v>
      </c>
      <c r="T479" t="str">
        <f t="shared" si="555"/>
        <v/>
      </c>
    </row>
    <row r="480" spans="1:20" ht="13" hidden="1" x14ac:dyDescent="0.15">
      <c r="A480" s="142"/>
      <c r="B480" s="144"/>
      <c r="F480" s="63"/>
      <c r="G480" s="63"/>
      <c r="H480" s="63"/>
      <c r="I480" s="63"/>
      <c r="J480" s="63"/>
      <c r="K480" s="63"/>
      <c r="L480" s="63"/>
      <c r="M480" s="63"/>
      <c r="N480" s="63"/>
      <c r="O480" s="63">
        <f>'SWR time series'!A476</f>
        <v>2</v>
      </c>
      <c r="P480" s="63">
        <f>'SWR time series'!B476</f>
        <v>1910</v>
      </c>
      <c r="Q480" s="70">
        <f>'StockBond Returns'!M474</f>
        <v>14.547885040000001</v>
      </c>
      <c r="R480" s="70">
        <f ca="1">'SWR time series'!F476</f>
        <v>-0.19151747196100644</v>
      </c>
      <c r="S480" s="70">
        <f t="shared" ref="S480:T480" ca="1" si="556">IF( AND($Q480&gt;S$10,$Q480&lt;=S$11),$R480,"")</f>
        <v>-0.19151747196100644</v>
      </c>
      <c r="T480" t="str">
        <f t="shared" si="556"/>
        <v/>
      </c>
    </row>
    <row r="481" spans="1:20" ht="13" hidden="1" x14ac:dyDescent="0.15">
      <c r="A481" s="142"/>
      <c r="B481" s="144"/>
      <c r="F481" s="63"/>
      <c r="G481" s="63"/>
      <c r="H481" s="63"/>
      <c r="I481" s="63"/>
      <c r="J481" s="63"/>
      <c r="K481" s="63"/>
      <c r="L481" s="63"/>
      <c r="M481" s="63"/>
      <c r="N481" s="63"/>
      <c r="O481" s="63">
        <f>'SWR time series'!A477</f>
        <v>3</v>
      </c>
      <c r="P481" s="63">
        <f>'SWR time series'!B477</f>
        <v>1910</v>
      </c>
      <c r="Q481" s="70">
        <f>'StockBond Returns'!M475</f>
        <v>14.002037899999999</v>
      </c>
      <c r="R481" s="70">
        <f ca="1">'SWR time series'!F477</f>
        <v>8.1370783964064941E-2</v>
      </c>
      <c r="S481" s="70">
        <f t="shared" ref="S481:T481" ca="1" si="557">IF( AND($Q481&gt;S$10,$Q481&lt;=S$11),$R481,"")</f>
        <v>8.1370783964064941E-2</v>
      </c>
      <c r="T481" t="str">
        <f t="shared" si="557"/>
        <v/>
      </c>
    </row>
    <row r="482" spans="1:20" ht="13" hidden="1" x14ac:dyDescent="0.15">
      <c r="A482" s="142"/>
      <c r="B482" s="144"/>
      <c r="F482" s="63"/>
      <c r="G482" s="63"/>
      <c r="H482" s="63"/>
      <c r="I482" s="63"/>
      <c r="J482" s="63"/>
      <c r="K482" s="63"/>
      <c r="L482" s="63"/>
      <c r="M482" s="63"/>
      <c r="N482" s="63"/>
      <c r="O482" s="63">
        <f>'SWR time series'!A478</f>
        <v>4</v>
      </c>
      <c r="P482" s="63">
        <f>'SWR time series'!B478</f>
        <v>1910</v>
      </c>
      <c r="Q482" s="70">
        <f>'StockBond Returns'!M476</f>
        <v>14.05000697</v>
      </c>
      <c r="R482" s="70">
        <f ca="1">'SWR time series'!F478</f>
        <v>9.4904077918272378E-2</v>
      </c>
      <c r="S482" s="70">
        <f t="shared" ref="S482:T482" ca="1" si="558">IF( AND($Q482&gt;S$10,$Q482&lt;=S$11),$R482,"")</f>
        <v>9.4904077918272378E-2</v>
      </c>
      <c r="T482" t="str">
        <f t="shared" si="558"/>
        <v/>
      </c>
    </row>
    <row r="483" spans="1:20" ht="13" hidden="1" x14ac:dyDescent="0.15">
      <c r="A483" s="142"/>
      <c r="B483" s="144"/>
      <c r="F483" s="63"/>
      <c r="G483" s="63"/>
      <c r="H483" s="63"/>
      <c r="I483" s="63"/>
      <c r="J483" s="63"/>
      <c r="K483" s="63"/>
      <c r="L483" s="63"/>
      <c r="M483" s="63"/>
      <c r="N483" s="63"/>
      <c r="O483" s="63">
        <f>'SWR time series'!A479</f>
        <v>5</v>
      </c>
      <c r="P483" s="63">
        <f>'SWR time series'!B479</f>
        <v>1910</v>
      </c>
      <c r="Q483" s="70">
        <f>'StockBond Returns'!M477</f>
        <v>13.559883620000001</v>
      </c>
      <c r="R483" s="70">
        <f ca="1">'SWR time series'!F479</f>
        <v>0.39072415722762699</v>
      </c>
      <c r="S483" s="70">
        <f t="shared" ref="S483:T483" ca="1" si="559">IF( AND($Q483&gt;S$10,$Q483&lt;=S$11),$R483,"")</f>
        <v>0.39072415722762699</v>
      </c>
      <c r="T483" t="str">
        <f t="shared" si="559"/>
        <v/>
      </c>
    </row>
    <row r="484" spans="1:20" ht="13" hidden="1" x14ac:dyDescent="0.15">
      <c r="A484" s="142"/>
      <c r="B484" s="144"/>
      <c r="F484" s="63"/>
      <c r="G484" s="63"/>
      <c r="H484" s="63"/>
      <c r="I484" s="63"/>
      <c r="J484" s="63"/>
      <c r="K484" s="63"/>
      <c r="L484" s="63"/>
      <c r="M484" s="63"/>
      <c r="N484" s="63"/>
      <c r="O484" s="63">
        <f>'SWR time series'!A480</f>
        <v>6</v>
      </c>
      <c r="P484" s="63">
        <f>'SWR time series'!B480</f>
        <v>1910</v>
      </c>
      <c r="Q484" s="70">
        <f>'StockBond Returns'!M478</f>
        <v>13.568792289999999</v>
      </c>
      <c r="R484" s="70">
        <f ca="1">'SWR time series'!F480</f>
        <v>0.32342521153871928</v>
      </c>
      <c r="S484" s="70">
        <f t="shared" ref="S484:T484" ca="1" si="560">IF( AND($Q484&gt;S$10,$Q484&lt;=S$11),$R484,"")</f>
        <v>0.32342521153871928</v>
      </c>
      <c r="T484" t="str">
        <f t="shared" si="560"/>
        <v/>
      </c>
    </row>
    <row r="485" spans="1:20" ht="13" hidden="1" x14ac:dyDescent="0.15">
      <c r="A485" s="142"/>
      <c r="B485" s="144"/>
      <c r="F485" s="63"/>
      <c r="G485" s="63"/>
      <c r="H485" s="63"/>
      <c r="I485" s="63"/>
      <c r="J485" s="63"/>
      <c r="K485" s="63"/>
      <c r="L485" s="63"/>
      <c r="M485" s="63"/>
      <c r="N485" s="63"/>
      <c r="O485" s="63">
        <f>'SWR time series'!A481</f>
        <v>7</v>
      </c>
      <c r="P485" s="63">
        <f>'SWR time series'!B481</f>
        <v>1910</v>
      </c>
      <c r="Q485" s="70">
        <f>'StockBond Returns'!M479</f>
        <v>13.0196573</v>
      </c>
      <c r="R485" s="70">
        <f ca="1">'SWR time series'!F481</f>
        <v>0.64975384683674875</v>
      </c>
      <c r="S485" s="70">
        <f t="shared" ref="S485:T485" ca="1" si="561">IF( AND($Q485&gt;S$10,$Q485&lt;=S$11),$R485,"")</f>
        <v>0.64975384683674875</v>
      </c>
      <c r="T485" t="str">
        <f t="shared" si="561"/>
        <v/>
      </c>
    </row>
    <row r="486" spans="1:20" ht="13" hidden="1" x14ac:dyDescent="0.15">
      <c r="A486" s="142"/>
      <c r="B486" s="144"/>
      <c r="F486" s="63"/>
      <c r="G486" s="63"/>
      <c r="H486" s="63"/>
      <c r="I486" s="63"/>
      <c r="J486" s="63"/>
      <c r="K486" s="63"/>
      <c r="L486" s="63"/>
      <c r="M486" s="63"/>
      <c r="N486" s="63"/>
      <c r="O486" s="63">
        <f>'SWR time series'!A482</f>
        <v>8</v>
      </c>
      <c r="P486" s="63">
        <f>'SWR time series'!B482</f>
        <v>1910</v>
      </c>
      <c r="Q486" s="70">
        <f>'StockBond Returns'!M480</f>
        <v>12.342581259999999</v>
      </c>
      <c r="R486" s="70">
        <f ca="1">'SWR time series'!F482</f>
        <v>1.1521556893900105</v>
      </c>
      <c r="S486" s="70">
        <f t="shared" ref="S486:T486" ca="1" si="562">IF( AND($Q486&gt;S$10,$Q486&lt;=S$11),$R486,"")</f>
        <v>1.1521556893900105</v>
      </c>
      <c r="T486" t="str">
        <f t="shared" si="562"/>
        <v/>
      </c>
    </row>
    <row r="487" spans="1:20" ht="13" hidden="1" x14ac:dyDescent="0.15">
      <c r="A487" s="142"/>
      <c r="B487" s="144"/>
      <c r="F487" s="63"/>
      <c r="G487" s="63"/>
      <c r="H487" s="63"/>
      <c r="I487" s="63"/>
      <c r="J487" s="63"/>
      <c r="K487" s="63"/>
      <c r="L487" s="63"/>
      <c r="M487" s="63"/>
      <c r="N487" s="63"/>
      <c r="O487" s="63">
        <f>'SWR time series'!A483</f>
        <v>9</v>
      </c>
      <c r="P487" s="63">
        <f>'SWR time series'!B483</f>
        <v>1910</v>
      </c>
      <c r="Q487" s="70">
        <f>'StockBond Returns'!M481</f>
        <v>12.745055150000001</v>
      </c>
      <c r="R487" s="70">
        <f ca="1">'SWR time series'!F483</f>
        <v>0.79142523863054848</v>
      </c>
      <c r="S487" s="70">
        <f t="shared" ref="S487:T487" ca="1" si="563">IF( AND($Q487&gt;S$10,$Q487&lt;=S$11),$R487,"")</f>
        <v>0.79142523863054848</v>
      </c>
      <c r="T487" t="str">
        <f t="shared" si="563"/>
        <v/>
      </c>
    </row>
    <row r="488" spans="1:20" ht="13" hidden="1" x14ac:dyDescent="0.15">
      <c r="A488" s="142"/>
      <c r="B488" s="144"/>
      <c r="F488" s="63"/>
      <c r="G488" s="63"/>
      <c r="H488" s="63"/>
      <c r="I488" s="63"/>
      <c r="J488" s="63"/>
      <c r="K488" s="63"/>
      <c r="L488" s="63"/>
      <c r="M488" s="63"/>
      <c r="N488" s="63"/>
      <c r="O488" s="63">
        <f>'SWR time series'!A484</f>
        <v>10</v>
      </c>
      <c r="P488" s="63">
        <f>'SWR time series'!B484</f>
        <v>1910</v>
      </c>
      <c r="Q488" s="70">
        <f>'StockBond Returns'!M482</f>
        <v>12.937161100000001</v>
      </c>
      <c r="R488" s="70">
        <f ca="1">'SWR time series'!F484</f>
        <v>0.59655419858630765</v>
      </c>
      <c r="S488" s="70">
        <f t="shared" ref="S488:T488" ca="1" si="564">IF( AND($Q488&gt;S$10,$Q488&lt;=S$11),$R488,"")</f>
        <v>0.59655419858630765</v>
      </c>
      <c r="T488" t="str">
        <f t="shared" si="564"/>
        <v/>
      </c>
    </row>
    <row r="489" spans="1:20" ht="13" hidden="1" x14ac:dyDescent="0.15">
      <c r="A489" s="142"/>
      <c r="B489" s="144"/>
      <c r="F489" s="63"/>
      <c r="G489" s="63"/>
      <c r="H489" s="63"/>
      <c r="I489" s="63"/>
      <c r="J489" s="63"/>
      <c r="K489" s="63"/>
      <c r="L489" s="63"/>
      <c r="M489" s="63"/>
      <c r="N489" s="63"/>
      <c r="O489" s="63">
        <f>'SWR time series'!A485</f>
        <v>11</v>
      </c>
      <c r="P489" s="63">
        <f>'SWR time series'!B485</f>
        <v>1910</v>
      </c>
      <c r="Q489" s="70">
        <f>'StockBond Returns'!M483</f>
        <v>13.918866660000001</v>
      </c>
      <c r="R489" s="70">
        <f ca="1">'SWR time series'!F485</f>
        <v>-0.15474953284582682</v>
      </c>
      <c r="S489" s="70">
        <f t="shared" ref="S489:T489" ca="1" si="565">IF( AND($Q489&gt;S$10,$Q489&lt;=S$11),$R489,"")</f>
        <v>-0.15474953284582682</v>
      </c>
      <c r="T489" t="str">
        <f t="shared" si="565"/>
        <v/>
      </c>
    </row>
    <row r="490" spans="1:20" ht="13" hidden="1" x14ac:dyDescent="0.15">
      <c r="A490" s="142"/>
      <c r="B490" s="144"/>
      <c r="F490" s="63"/>
      <c r="G490" s="63"/>
      <c r="H490" s="63"/>
      <c r="I490" s="63"/>
      <c r="J490" s="63"/>
      <c r="K490" s="63"/>
      <c r="L490" s="63"/>
      <c r="M490" s="63"/>
      <c r="N490" s="63"/>
      <c r="O490" s="63">
        <f>'SWR time series'!A486</f>
        <v>12</v>
      </c>
      <c r="P490" s="63">
        <f>'SWR time series'!B486</f>
        <v>1910</v>
      </c>
      <c r="Q490" s="70">
        <f>'StockBond Returns'!M484</f>
        <v>14.16452318</v>
      </c>
      <c r="R490" s="70">
        <f ca="1">'SWR time series'!F486</f>
        <v>-0.3978161409329406</v>
      </c>
      <c r="S490" s="70">
        <f t="shared" ref="S490:T490" ca="1" si="566">IF( AND($Q490&gt;S$10,$Q490&lt;=S$11),$R490,"")</f>
        <v>-0.3978161409329406</v>
      </c>
      <c r="T490" t="str">
        <f t="shared" si="566"/>
        <v/>
      </c>
    </row>
    <row r="491" spans="1:20" ht="13" hidden="1" x14ac:dyDescent="0.15">
      <c r="A491" s="142"/>
      <c r="B491" s="144"/>
      <c r="F491" s="63"/>
      <c r="G491" s="63"/>
      <c r="H491" s="63"/>
      <c r="I491" s="63"/>
      <c r="J491" s="63"/>
      <c r="K491" s="63"/>
      <c r="L491" s="63"/>
      <c r="M491" s="63"/>
      <c r="N491" s="63"/>
      <c r="O491" s="63">
        <f>'SWR time series'!A487</f>
        <v>1</v>
      </c>
      <c r="P491" s="63">
        <f>'SWR time series'!B487</f>
        <v>1911</v>
      </c>
      <c r="Q491" s="70">
        <f>'StockBond Returns'!M485</f>
        <v>13.74147842</v>
      </c>
      <c r="R491" s="70">
        <f ca="1">'SWR time series'!F487</f>
        <v>-0.15439525099367124</v>
      </c>
      <c r="S491" s="70">
        <f t="shared" ref="S491:T491" ca="1" si="567">IF( AND($Q491&gt;S$10,$Q491&lt;=S$11),$R491,"")</f>
        <v>-0.15439525099367124</v>
      </c>
      <c r="T491" t="str">
        <f t="shared" si="567"/>
        <v/>
      </c>
    </row>
    <row r="492" spans="1:20" ht="13" hidden="1" x14ac:dyDescent="0.15">
      <c r="A492" s="142"/>
      <c r="B492" s="144"/>
      <c r="F492" s="63"/>
      <c r="G492" s="63"/>
      <c r="H492" s="63"/>
      <c r="I492" s="63"/>
      <c r="J492" s="63"/>
      <c r="K492" s="63"/>
      <c r="L492" s="63"/>
      <c r="M492" s="63"/>
      <c r="N492" s="63"/>
      <c r="O492" s="63">
        <f>'SWR time series'!A488</f>
        <v>2</v>
      </c>
      <c r="P492" s="63">
        <f>'SWR time series'!B488</f>
        <v>1911</v>
      </c>
      <c r="Q492" s="70">
        <f>'StockBond Returns'!M486</f>
        <v>14.049215179999999</v>
      </c>
      <c r="R492" s="70">
        <f ca="1">'SWR time series'!F488</f>
        <v>-0.36289226147761333</v>
      </c>
      <c r="S492" s="70">
        <f t="shared" ref="S492:T492" ca="1" si="568">IF( AND($Q492&gt;S$10,$Q492&lt;=S$11),$R492,"")</f>
        <v>-0.36289226147761333</v>
      </c>
      <c r="T492" t="str">
        <f t="shared" si="568"/>
        <v/>
      </c>
    </row>
    <row r="493" spans="1:20" ht="13" hidden="1" x14ac:dyDescent="0.15">
      <c r="A493" s="142"/>
      <c r="B493" s="144"/>
      <c r="F493" s="63"/>
      <c r="G493" s="63"/>
      <c r="H493" s="63"/>
      <c r="I493" s="63"/>
      <c r="J493" s="63"/>
      <c r="K493" s="63"/>
      <c r="L493" s="63"/>
      <c r="M493" s="63"/>
      <c r="N493" s="63"/>
      <c r="O493" s="63">
        <f>'SWR time series'!A489</f>
        <v>3</v>
      </c>
      <c r="P493" s="63">
        <f>'SWR time series'!B489</f>
        <v>1911</v>
      </c>
      <c r="Q493" s="70">
        <f>'StockBond Returns'!M487</f>
        <v>14.721488470000001</v>
      </c>
      <c r="R493" s="70">
        <f ca="1">'SWR time series'!F489</f>
        <v>-0.89959060943297686</v>
      </c>
      <c r="S493" s="70">
        <f t="shared" ref="S493:T493" ca="1" si="569">IF( AND($Q493&gt;S$10,$Q493&lt;=S$11),$R493,"")</f>
        <v>-0.89959060943297686</v>
      </c>
      <c r="T493" t="str">
        <f t="shared" si="569"/>
        <v/>
      </c>
    </row>
    <row r="494" spans="1:20" ht="13" hidden="1" x14ac:dyDescent="0.15">
      <c r="A494" s="142"/>
      <c r="B494" s="144"/>
      <c r="F494" s="63"/>
      <c r="G494" s="63"/>
      <c r="H494" s="63"/>
      <c r="I494" s="63"/>
      <c r="J494" s="63"/>
      <c r="K494" s="63"/>
      <c r="L494" s="63"/>
      <c r="M494" s="63"/>
      <c r="N494" s="63"/>
      <c r="O494" s="63">
        <f>'SWR time series'!A490</f>
        <v>4</v>
      </c>
      <c r="P494" s="63">
        <f>'SWR time series'!B490</f>
        <v>1911</v>
      </c>
      <c r="Q494" s="70">
        <f>'StockBond Returns'!M488</f>
        <v>14.370623220000001</v>
      </c>
      <c r="R494" s="70">
        <f ca="1">'SWR time series'!F490</f>
        <v>-0.72712309631896055</v>
      </c>
      <c r="S494" s="70">
        <f t="shared" ref="S494:T494" ca="1" si="570">IF( AND($Q494&gt;S$10,$Q494&lt;=S$11),$R494,"")</f>
        <v>-0.72712309631896055</v>
      </c>
      <c r="T494" t="str">
        <f t="shared" si="570"/>
        <v/>
      </c>
    </row>
    <row r="495" spans="1:20" ht="13" hidden="1" x14ac:dyDescent="0.15">
      <c r="A495" s="142"/>
      <c r="B495" s="144"/>
      <c r="F495" s="63"/>
      <c r="G495" s="63"/>
      <c r="H495" s="63"/>
      <c r="I495" s="63"/>
      <c r="J495" s="63"/>
      <c r="K495" s="63"/>
      <c r="L495" s="63"/>
      <c r="M495" s="63"/>
      <c r="N495" s="63"/>
      <c r="O495" s="63">
        <f>'SWR time series'!A491</f>
        <v>5</v>
      </c>
      <c r="P495" s="63">
        <f>'SWR time series'!B491</f>
        <v>1911</v>
      </c>
      <c r="Q495" s="70">
        <f>'StockBond Returns'!M489</f>
        <v>14.75293542</v>
      </c>
      <c r="R495" s="70">
        <f ca="1">'SWR time series'!F491</f>
        <v>-1.0531013915176768</v>
      </c>
      <c r="S495" s="70">
        <f t="shared" ref="S495:T495" ca="1" si="571">IF( AND($Q495&gt;S$10,$Q495&lt;=S$11),$R495,"")</f>
        <v>-1.0531013915176768</v>
      </c>
      <c r="T495" t="str">
        <f t="shared" si="571"/>
        <v/>
      </c>
    </row>
    <row r="496" spans="1:20" ht="13" hidden="1" x14ac:dyDescent="0.15">
      <c r="A496" s="142"/>
      <c r="B496" s="144"/>
      <c r="F496" s="63"/>
      <c r="G496" s="63"/>
      <c r="H496" s="63"/>
      <c r="I496" s="63"/>
      <c r="J496" s="63"/>
      <c r="K496" s="63"/>
      <c r="L496" s="63"/>
      <c r="M496" s="63"/>
      <c r="N496" s="63"/>
      <c r="O496" s="63">
        <f>'SWR time series'!A492</f>
        <v>6</v>
      </c>
      <c r="P496" s="63">
        <f>'SWR time series'!B492</f>
        <v>1911</v>
      </c>
      <c r="Q496" s="70">
        <f>'StockBond Returns'!M490</f>
        <v>15.04766059</v>
      </c>
      <c r="R496" s="70">
        <f ca="1">'SWR time series'!F492</f>
        <v>-1.1482008692499761</v>
      </c>
      <c r="S496" s="70">
        <f t="shared" ref="S496:T496" ca="1" si="572">IF( AND($Q496&gt;S$10,$Q496&lt;=S$11),$R496,"")</f>
        <v>-1.1482008692499761</v>
      </c>
      <c r="T496" t="str">
        <f t="shared" si="572"/>
        <v/>
      </c>
    </row>
    <row r="497" spans="1:20" ht="13" hidden="1" x14ac:dyDescent="0.15">
      <c r="A497" s="142"/>
      <c r="B497" s="144"/>
      <c r="F497" s="63"/>
      <c r="G497" s="63"/>
      <c r="H497" s="63"/>
      <c r="I497" s="63"/>
      <c r="J497" s="63"/>
      <c r="K497" s="63"/>
      <c r="L497" s="63"/>
      <c r="M497" s="63"/>
      <c r="N497" s="63"/>
      <c r="O497" s="63">
        <f>'SWR time series'!A493</f>
        <v>7</v>
      </c>
      <c r="P497" s="63">
        <f>'SWR time series'!B493</f>
        <v>1911</v>
      </c>
      <c r="Q497" s="70">
        <f>'StockBond Returns'!M491</f>
        <v>15.32835568</v>
      </c>
      <c r="R497" s="70">
        <f ca="1">'SWR time series'!F493</f>
        <v>-1.3544597699782432</v>
      </c>
      <c r="S497" s="70">
        <f t="shared" ref="S497:T497" ca="1" si="573">IF( AND($Q497&gt;S$10,$Q497&lt;=S$11),$R497,"")</f>
        <v>-1.3544597699782432</v>
      </c>
      <c r="T497" t="str">
        <f t="shared" si="573"/>
        <v/>
      </c>
    </row>
    <row r="498" spans="1:20" ht="13" hidden="1" x14ac:dyDescent="0.15">
      <c r="A498" s="142"/>
      <c r="B498" s="144"/>
      <c r="F498" s="63"/>
      <c r="G498" s="63"/>
      <c r="H498" s="63"/>
      <c r="I498" s="63"/>
      <c r="J498" s="63"/>
      <c r="K498" s="63"/>
      <c r="L498" s="63"/>
      <c r="M498" s="63"/>
      <c r="N498" s="63"/>
      <c r="O498" s="63">
        <f>'SWR time series'!A494</f>
        <v>8</v>
      </c>
      <c r="P498" s="63">
        <f>'SWR time series'!B494</f>
        <v>1911</v>
      </c>
      <c r="Q498" s="70">
        <f>'StockBond Returns'!M492</f>
        <v>15.08311058</v>
      </c>
      <c r="R498" s="70">
        <f ca="1">'SWR time series'!F494</f>
        <v>-1.2513213477940273</v>
      </c>
      <c r="S498" s="70">
        <f t="shared" ref="S498:T498" ca="1" si="574">IF( AND($Q498&gt;S$10,$Q498&lt;=S$11),$R498,"")</f>
        <v>-1.2513213477940273</v>
      </c>
      <c r="T498" t="str">
        <f t="shared" si="574"/>
        <v/>
      </c>
    </row>
    <row r="499" spans="1:20" ht="13" hidden="1" x14ac:dyDescent="0.15">
      <c r="A499" s="142"/>
      <c r="B499" s="144"/>
      <c r="F499" s="63"/>
      <c r="G499" s="63"/>
      <c r="H499" s="63"/>
      <c r="I499" s="63"/>
      <c r="J499" s="63"/>
      <c r="K499" s="63"/>
      <c r="L499" s="63"/>
      <c r="M499" s="63"/>
      <c r="N499" s="63"/>
      <c r="O499" s="63">
        <f>'SWR time series'!A495</f>
        <v>9</v>
      </c>
      <c r="P499" s="63">
        <f>'SWR time series'!B495</f>
        <v>1911</v>
      </c>
      <c r="Q499" s="70">
        <f>'StockBond Returns'!M493</f>
        <v>13.89979067</v>
      </c>
      <c r="R499" s="70">
        <f ca="1">'SWR time series'!F495</f>
        <v>-0.44056523125018643</v>
      </c>
      <c r="S499" s="70">
        <f t="shared" ref="S499:T499" ca="1" si="575">IF( AND($Q499&gt;S$10,$Q499&lt;=S$11),$R499,"")</f>
        <v>-0.44056523125018643</v>
      </c>
      <c r="T499" t="str">
        <f t="shared" si="575"/>
        <v/>
      </c>
    </row>
    <row r="500" spans="1:20" ht="13" hidden="1" x14ac:dyDescent="0.15">
      <c r="A500" s="142"/>
      <c r="B500" s="144"/>
      <c r="F500" s="63"/>
      <c r="G500" s="63"/>
      <c r="H500" s="63"/>
      <c r="I500" s="63"/>
      <c r="J500" s="63"/>
      <c r="K500" s="63"/>
      <c r="L500" s="63"/>
      <c r="M500" s="63"/>
      <c r="N500" s="63"/>
      <c r="O500" s="63">
        <f>'SWR time series'!A496</f>
        <v>10</v>
      </c>
      <c r="P500" s="63">
        <f>'SWR time series'!B496</f>
        <v>1911</v>
      </c>
      <c r="Q500" s="70">
        <f>'StockBond Returns'!M494</f>
        <v>12.99795398</v>
      </c>
      <c r="R500" s="70">
        <f ca="1">'SWR time series'!F496</f>
        <v>0.1656193329225033</v>
      </c>
      <c r="S500" s="70">
        <f t="shared" ref="S500:T500" ca="1" si="576">IF( AND($Q500&gt;S$10,$Q500&lt;=S$11),$R500,"")</f>
        <v>0.1656193329225033</v>
      </c>
      <c r="T500" t="str">
        <f t="shared" si="576"/>
        <v/>
      </c>
    </row>
    <row r="501" spans="1:20" ht="13" hidden="1" x14ac:dyDescent="0.15">
      <c r="A501" s="142"/>
      <c r="B501" s="144"/>
      <c r="F501" s="63"/>
      <c r="G501" s="63"/>
      <c r="H501" s="63"/>
      <c r="I501" s="63"/>
      <c r="J501" s="63"/>
      <c r="K501" s="63"/>
      <c r="L501" s="63"/>
      <c r="M501" s="63"/>
      <c r="N501" s="63"/>
      <c r="O501" s="63">
        <f>'SWR time series'!A497</f>
        <v>11</v>
      </c>
      <c r="P501" s="63">
        <f>'SWR time series'!B497</f>
        <v>1911</v>
      </c>
      <c r="Q501" s="70">
        <f>'StockBond Returns'!M495</f>
        <v>13.06647285</v>
      </c>
      <c r="R501" s="70">
        <f ca="1">'SWR time series'!F497</f>
        <v>0.10703412395718992</v>
      </c>
      <c r="S501" s="70">
        <f t="shared" ref="S501:T501" ca="1" si="577">IF( AND($Q501&gt;S$10,$Q501&lt;=S$11),$R501,"")</f>
        <v>0.10703412395718992</v>
      </c>
      <c r="T501" t="str">
        <f t="shared" si="577"/>
        <v/>
      </c>
    </row>
    <row r="502" spans="1:20" ht="13" hidden="1" x14ac:dyDescent="0.15">
      <c r="A502" s="142"/>
      <c r="B502" s="144"/>
      <c r="F502" s="63"/>
      <c r="G502" s="63"/>
      <c r="H502" s="63"/>
      <c r="I502" s="63"/>
      <c r="J502" s="63"/>
      <c r="K502" s="63"/>
      <c r="L502" s="63"/>
      <c r="M502" s="63"/>
      <c r="N502" s="63"/>
      <c r="O502" s="63">
        <f>'SWR time series'!A498</f>
        <v>12</v>
      </c>
      <c r="P502" s="63">
        <f>'SWR time series'!B498</f>
        <v>1911</v>
      </c>
      <c r="Q502" s="70">
        <f>'StockBond Returns'!M496</f>
        <v>13.727997589999999</v>
      </c>
      <c r="R502" s="70">
        <f ca="1">'SWR time series'!F498</f>
        <v>-0.3490428013587703</v>
      </c>
      <c r="S502" s="70">
        <f t="shared" ref="S502:T502" ca="1" si="578">IF( AND($Q502&gt;S$10,$Q502&lt;=S$11),$R502,"")</f>
        <v>-0.3490428013587703</v>
      </c>
      <c r="T502" t="str">
        <f t="shared" si="578"/>
        <v/>
      </c>
    </row>
    <row r="503" spans="1:20" ht="13" hidden="1" x14ac:dyDescent="0.15">
      <c r="A503" s="142"/>
      <c r="B503" s="144"/>
      <c r="F503" s="63"/>
      <c r="G503" s="63"/>
      <c r="H503" s="63"/>
      <c r="I503" s="63"/>
      <c r="J503" s="63"/>
      <c r="K503" s="63"/>
      <c r="L503" s="63"/>
      <c r="M503" s="63"/>
      <c r="N503" s="63"/>
      <c r="O503" s="63">
        <f>'SWR time series'!A499</f>
        <v>1</v>
      </c>
      <c r="P503" s="63">
        <f>'SWR time series'!B499</f>
        <v>1912</v>
      </c>
      <c r="Q503" s="70">
        <f>'StockBond Returns'!M497</f>
        <v>13.92925842</v>
      </c>
      <c r="R503" s="70">
        <f ca="1">'SWR time series'!F499</f>
        <v>-0.51625170652489238</v>
      </c>
      <c r="S503" s="70">
        <f t="shared" ref="S503:T503" ca="1" si="579">IF( AND($Q503&gt;S$10,$Q503&lt;=S$11),$R503,"")</f>
        <v>-0.51625170652489238</v>
      </c>
      <c r="T503" t="str">
        <f t="shared" si="579"/>
        <v/>
      </c>
    </row>
    <row r="504" spans="1:20" ht="13" hidden="1" x14ac:dyDescent="0.15">
      <c r="A504" s="142"/>
      <c r="B504" s="144"/>
      <c r="F504" s="63"/>
      <c r="G504" s="63"/>
      <c r="H504" s="63"/>
      <c r="I504" s="63"/>
      <c r="J504" s="63"/>
      <c r="K504" s="63"/>
      <c r="L504" s="63"/>
      <c r="M504" s="63"/>
      <c r="N504" s="63"/>
      <c r="O504" s="63">
        <f>'SWR time series'!A500</f>
        <v>2</v>
      </c>
      <c r="P504" s="63">
        <f>'SWR time series'!B500</f>
        <v>1912</v>
      </c>
      <c r="Q504" s="70">
        <f>'StockBond Returns'!M498</f>
        <v>13.794952629999999</v>
      </c>
      <c r="R504" s="70">
        <f ca="1">'SWR time series'!F500</f>
        <v>-0.40422218336091831</v>
      </c>
      <c r="S504" s="70">
        <f t="shared" ref="S504:T504" ca="1" si="580">IF( AND($Q504&gt;S$10,$Q504&lt;=S$11),$R504,"")</f>
        <v>-0.40422218336091831</v>
      </c>
      <c r="T504" t="str">
        <f t="shared" si="580"/>
        <v/>
      </c>
    </row>
    <row r="505" spans="1:20" ht="13" hidden="1" x14ac:dyDescent="0.15">
      <c r="A505" s="142"/>
      <c r="B505" s="144"/>
      <c r="F505" s="63"/>
      <c r="G505" s="63"/>
      <c r="H505" s="63"/>
      <c r="I505" s="63"/>
      <c r="J505" s="63"/>
      <c r="K505" s="63"/>
      <c r="L505" s="63"/>
      <c r="M505" s="63"/>
      <c r="N505" s="63"/>
      <c r="O505" s="63">
        <f>'SWR time series'!A501</f>
        <v>3</v>
      </c>
      <c r="P505" s="63">
        <f>'SWR time series'!B501</f>
        <v>1912</v>
      </c>
      <c r="Q505" s="70">
        <f>'StockBond Returns'!M499</f>
        <v>13.531634370000001</v>
      </c>
      <c r="R505" s="70">
        <f ca="1">'SWR time series'!F501</f>
        <v>-0.22417862416265244</v>
      </c>
      <c r="S505" s="70">
        <f t="shared" ref="S505:T505" ca="1" si="581">IF( AND($Q505&gt;S$10,$Q505&lt;=S$11),$R505,"")</f>
        <v>-0.22417862416265244</v>
      </c>
      <c r="T505" t="str">
        <f t="shared" si="581"/>
        <v/>
      </c>
    </row>
    <row r="506" spans="1:20" ht="13" hidden="1" x14ac:dyDescent="0.15">
      <c r="A506" s="142"/>
      <c r="B506" s="144"/>
      <c r="F506" s="63"/>
      <c r="G506" s="63"/>
      <c r="H506" s="63"/>
      <c r="I506" s="63"/>
      <c r="J506" s="63"/>
      <c r="K506" s="63"/>
      <c r="L506" s="63"/>
      <c r="M506" s="63"/>
      <c r="N506" s="63"/>
      <c r="O506" s="63">
        <f>'SWR time series'!A502</f>
        <v>4</v>
      </c>
      <c r="P506" s="63">
        <f>'SWR time series'!B502</f>
        <v>1912</v>
      </c>
      <c r="Q506" s="70">
        <f>'StockBond Returns'!M500</f>
        <v>13.639769169999999</v>
      </c>
      <c r="R506" s="70">
        <f ca="1">'SWR time series'!F502</f>
        <v>-0.25091849085356266</v>
      </c>
      <c r="S506" s="70">
        <f t="shared" ref="S506:T506" ca="1" si="582">IF( AND($Q506&gt;S$10,$Q506&lt;=S$11),$R506,"")</f>
        <v>-0.25091849085356266</v>
      </c>
      <c r="T506" t="str">
        <f t="shared" si="582"/>
        <v/>
      </c>
    </row>
    <row r="507" spans="1:20" ht="13" hidden="1" x14ac:dyDescent="0.15">
      <c r="A507" s="142"/>
      <c r="B507" s="144"/>
      <c r="F507" s="63"/>
      <c r="G507" s="63"/>
      <c r="H507" s="63"/>
      <c r="I507" s="63"/>
      <c r="J507" s="63"/>
      <c r="K507" s="63"/>
      <c r="L507" s="63"/>
      <c r="M507" s="63"/>
      <c r="N507" s="63"/>
      <c r="O507" s="63">
        <f>'SWR time series'!A503</f>
        <v>5</v>
      </c>
      <c r="P507" s="63">
        <f>'SWR time series'!B503</f>
        <v>1912</v>
      </c>
      <c r="Q507" s="70">
        <f>'StockBond Returns'!M501</f>
        <v>13.65439269</v>
      </c>
      <c r="R507" s="70">
        <f ca="1">'SWR time series'!F503</f>
        <v>-0.19642512905793375</v>
      </c>
      <c r="S507" s="70">
        <f t="shared" ref="S507:T507" ca="1" si="583">IF( AND($Q507&gt;S$10,$Q507&lt;=S$11),$R507,"")</f>
        <v>-0.19642512905793375</v>
      </c>
      <c r="T507" t="str">
        <f t="shared" si="583"/>
        <v/>
      </c>
    </row>
    <row r="508" spans="1:20" ht="13" hidden="1" x14ac:dyDescent="0.15">
      <c r="A508" s="142"/>
      <c r="B508" s="144"/>
      <c r="F508" s="63"/>
      <c r="G508" s="63"/>
      <c r="H508" s="63"/>
      <c r="I508" s="63"/>
      <c r="J508" s="63"/>
      <c r="K508" s="63"/>
      <c r="L508" s="63"/>
      <c r="M508" s="63"/>
      <c r="N508" s="63"/>
      <c r="O508" s="63">
        <f>'SWR time series'!A504</f>
        <v>6</v>
      </c>
      <c r="P508" s="63">
        <f>'SWR time series'!B504</f>
        <v>1912</v>
      </c>
      <c r="Q508" s="70">
        <f>'StockBond Returns'!M502</f>
        <v>13.61701321</v>
      </c>
      <c r="R508" s="70">
        <f ca="1">'SWR time series'!F504</f>
        <v>-0.17896594398440691</v>
      </c>
      <c r="S508" s="70">
        <f t="shared" ref="S508:T508" ca="1" si="584">IF( AND($Q508&gt;S$10,$Q508&lt;=S$11),$R508,"")</f>
        <v>-0.17896594398440691</v>
      </c>
      <c r="T508" t="str">
        <f t="shared" si="584"/>
        <v/>
      </c>
    </row>
    <row r="509" spans="1:20" ht="13" hidden="1" x14ac:dyDescent="0.15">
      <c r="A509" s="142"/>
      <c r="B509" s="144"/>
      <c r="F509" s="63"/>
      <c r="G509" s="63"/>
      <c r="H509" s="63"/>
      <c r="I509" s="63"/>
      <c r="J509" s="63"/>
      <c r="K509" s="63"/>
      <c r="L509" s="63"/>
      <c r="M509" s="63"/>
      <c r="N509" s="63"/>
      <c r="O509" s="63">
        <f>'SWR time series'!A505</f>
        <v>7</v>
      </c>
      <c r="P509" s="63">
        <f>'SWR time series'!B505</f>
        <v>1912</v>
      </c>
      <c r="Q509" s="70">
        <f>'StockBond Returns'!M503</f>
        <v>13.7854174</v>
      </c>
      <c r="R509" s="70">
        <f ca="1">'SWR time series'!F505</f>
        <v>-0.3075155199249977</v>
      </c>
      <c r="S509" s="70">
        <f t="shared" ref="S509:T509" ca="1" si="585">IF( AND($Q509&gt;S$10,$Q509&lt;=S$11),$R509,"")</f>
        <v>-0.3075155199249977</v>
      </c>
      <c r="T509" t="str">
        <f t="shared" si="585"/>
        <v/>
      </c>
    </row>
    <row r="510" spans="1:20" ht="13" hidden="1" x14ac:dyDescent="0.15">
      <c r="A510" s="142"/>
      <c r="B510" s="144"/>
      <c r="F510" s="63"/>
      <c r="G510" s="63"/>
      <c r="H510" s="63"/>
      <c r="I510" s="63"/>
      <c r="J510" s="63"/>
      <c r="K510" s="63"/>
      <c r="L510" s="63"/>
      <c r="M510" s="63"/>
      <c r="N510" s="63"/>
      <c r="O510" s="63">
        <f>'SWR time series'!A506</f>
        <v>8</v>
      </c>
      <c r="P510" s="63">
        <f>'SWR time series'!B506</f>
        <v>1912</v>
      </c>
      <c r="Q510" s="70">
        <f>'StockBond Returns'!M504</f>
        <v>13.80287665</v>
      </c>
      <c r="R510" s="70">
        <f ca="1">'SWR time series'!F506</f>
        <v>-0.32361463703761473</v>
      </c>
      <c r="S510" s="70">
        <f t="shared" ref="S510:T510" ca="1" si="586">IF( AND($Q510&gt;S$10,$Q510&lt;=S$11),$R510,"")</f>
        <v>-0.32361463703761473</v>
      </c>
      <c r="T510" t="str">
        <f t="shared" si="586"/>
        <v/>
      </c>
    </row>
    <row r="511" spans="1:20" ht="13" hidden="1" x14ac:dyDescent="0.15">
      <c r="A511" s="142"/>
      <c r="B511" s="144"/>
      <c r="F511" s="63"/>
      <c r="G511" s="63"/>
      <c r="H511" s="63"/>
      <c r="I511" s="63"/>
      <c r="J511" s="63"/>
      <c r="K511" s="63"/>
      <c r="L511" s="63"/>
      <c r="M511" s="63"/>
      <c r="N511" s="63"/>
      <c r="O511" s="63">
        <f>'SWR time series'!A507</f>
        <v>9</v>
      </c>
      <c r="P511" s="63">
        <f>'SWR time series'!B507</f>
        <v>1912</v>
      </c>
      <c r="Q511" s="70">
        <f>'StockBond Returns'!M505</f>
        <v>13.98476176</v>
      </c>
      <c r="R511" s="70">
        <f ca="1">'SWR time series'!F507</f>
        <v>-0.38220308373942657</v>
      </c>
      <c r="S511" s="70">
        <f t="shared" ref="S511:T511" ca="1" si="587">IF( AND($Q511&gt;S$10,$Q511&lt;=S$11),$R511,"")</f>
        <v>-0.38220308373942657</v>
      </c>
      <c r="T511" t="str">
        <f t="shared" si="587"/>
        <v/>
      </c>
    </row>
    <row r="512" spans="1:20" ht="13" hidden="1" x14ac:dyDescent="0.15">
      <c r="A512" s="142"/>
      <c r="B512" s="144"/>
      <c r="F512" s="63"/>
      <c r="G512" s="63"/>
      <c r="H512" s="63"/>
      <c r="I512" s="63"/>
      <c r="J512" s="63"/>
      <c r="K512" s="63"/>
      <c r="L512" s="63"/>
      <c r="M512" s="63"/>
      <c r="N512" s="63"/>
      <c r="O512" s="63">
        <f>'SWR time series'!A508</f>
        <v>10</v>
      </c>
      <c r="P512" s="63">
        <f>'SWR time series'!B508</f>
        <v>1912</v>
      </c>
      <c r="Q512" s="70">
        <f>'StockBond Returns'!M506</f>
        <v>13.926285</v>
      </c>
      <c r="R512" s="70">
        <f ca="1">'SWR time series'!F508</f>
        <v>-0.31274723585230291</v>
      </c>
      <c r="S512" s="70">
        <f t="shared" ref="S512:T512" ca="1" si="588">IF( AND($Q512&gt;S$10,$Q512&lt;=S$11),$R512,"")</f>
        <v>-0.31274723585230291</v>
      </c>
      <c r="T512" t="str">
        <f t="shared" si="588"/>
        <v/>
      </c>
    </row>
    <row r="513" spans="1:20" ht="13" hidden="1" x14ac:dyDescent="0.15">
      <c r="A513" s="142"/>
      <c r="B513" s="144"/>
      <c r="F513" s="63"/>
      <c r="G513" s="63"/>
      <c r="H513" s="63"/>
      <c r="I513" s="63"/>
      <c r="J513" s="63"/>
      <c r="K513" s="63"/>
      <c r="L513" s="63"/>
      <c r="M513" s="63"/>
      <c r="N513" s="63"/>
      <c r="O513" s="63">
        <f>'SWR time series'!A509</f>
        <v>11</v>
      </c>
      <c r="P513" s="63">
        <f>'SWR time series'!B509</f>
        <v>1912</v>
      </c>
      <c r="Q513" s="70">
        <f>'StockBond Returns'!M507</f>
        <v>13.905092700000001</v>
      </c>
      <c r="R513" s="70">
        <f ca="1">'SWR time series'!F509</f>
        <v>-0.29375431719261158</v>
      </c>
      <c r="S513" s="70">
        <f t="shared" ref="S513:T513" ca="1" si="589">IF( AND($Q513&gt;S$10,$Q513&lt;=S$11),$R513,"")</f>
        <v>-0.29375431719261158</v>
      </c>
      <c r="T513" t="str">
        <f t="shared" si="589"/>
        <v/>
      </c>
    </row>
    <row r="514" spans="1:20" ht="13" hidden="1" x14ac:dyDescent="0.15">
      <c r="A514" s="142"/>
      <c r="B514" s="144"/>
      <c r="F514" s="63"/>
      <c r="G514" s="63"/>
      <c r="H514" s="63"/>
      <c r="I514" s="63"/>
      <c r="J514" s="63"/>
      <c r="K514" s="63"/>
      <c r="L514" s="63"/>
      <c r="M514" s="63"/>
      <c r="N514" s="63"/>
      <c r="O514" s="63">
        <f>'SWR time series'!A510</f>
        <v>12</v>
      </c>
      <c r="P514" s="63">
        <f>'SWR time series'!B510</f>
        <v>1912</v>
      </c>
      <c r="Q514" s="70">
        <f>'StockBond Returns'!M508</f>
        <v>13.749541020000001</v>
      </c>
      <c r="R514" s="70">
        <f ca="1">'SWR time series'!F510</f>
        <v>-0.21858270450006678</v>
      </c>
      <c r="S514" s="70">
        <f t="shared" ref="S514:T514" ca="1" si="590">IF( AND($Q514&gt;S$10,$Q514&lt;=S$11),$R514,"")</f>
        <v>-0.21858270450006678</v>
      </c>
      <c r="T514" t="str">
        <f t="shared" si="590"/>
        <v/>
      </c>
    </row>
    <row r="515" spans="1:20" ht="13" hidden="1" x14ac:dyDescent="0.15">
      <c r="A515" s="142"/>
      <c r="B515" s="144"/>
      <c r="F515" s="63"/>
      <c r="G515" s="63"/>
      <c r="H515" s="63"/>
      <c r="I515" s="63"/>
      <c r="J515" s="63"/>
      <c r="K515" s="63"/>
      <c r="L515" s="63"/>
      <c r="M515" s="63"/>
      <c r="N515" s="63"/>
      <c r="O515" s="63">
        <f>'SWR time series'!A511</f>
        <v>1</v>
      </c>
      <c r="P515" s="63">
        <f>'SWR time series'!B511</f>
        <v>1913</v>
      </c>
      <c r="Q515" s="70">
        <f>'StockBond Returns'!M509</f>
        <v>13.38899945</v>
      </c>
      <c r="R515" s="70">
        <f ca="1">'SWR time series'!F511</f>
        <v>-4.0453252417920638E-2</v>
      </c>
      <c r="S515" s="70">
        <f t="shared" ref="S515:T515" ca="1" si="591">IF( AND($Q515&gt;S$10,$Q515&lt;=S$11),$R515,"")</f>
        <v>-4.0453252417920638E-2</v>
      </c>
      <c r="T515" t="str">
        <f t="shared" si="591"/>
        <v/>
      </c>
    </row>
    <row r="516" spans="1:20" ht="13" hidden="1" x14ac:dyDescent="0.15">
      <c r="A516" s="142"/>
      <c r="B516" s="144"/>
      <c r="F516" s="63"/>
      <c r="G516" s="63"/>
      <c r="H516" s="63"/>
      <c r="I516" s="63"/>
      <c r="J516" s="63"/>
      <c r="K516" s="63"/>
      <c r="L516" s="63"/>
      <c r="M516" s="63"/>
      <c r="N516" s="63"/>
      <c r="O516" s="63">
        <f>'SWR time series'!A512</f>
        <v>2</v>
      </c>
      <c r="P516" s="63">
        <f>'SWR time series'!B512</f>
        <v>1913</v>
      </c>
      <c r="Q516" s="70">
        <f>'StockBond Returns'!M510</f>
        <v>13.148088789999999</v>
      </c>
      <c r="R516" s="70">
        <f ca="1">'SWR time series'!F512</f>
        <v>0.12210114775053427</v>
      </c>
      <c r="S516" s="70">
        <f t="shared" ref="S516:T516" ca="1" si="592">IF( AND($Q516&gt;S$10,$Q516&lt;=S$11),$R516,"")</f>
        <v>0.12210114775053427</v>
      </c>
      <c r="T516" t="str">
        <f t="shared" si="592"/>
        <v/>
      </c>
    </row>
    <row r="517" spans="1:20" ht="13" hidden="1" x14ac:dyDescent="0.15">
      <c r="A517" s="142"/>
      <c r="B517" s="144"/>
      <c r="F517" s="63"/>
      <c r="G517" s="63"/>
      <c r="H517" s="63"/>
      <c r="I517" s="63"/>
      <c r="J517" s="63"/>
      <c r="K517" s="63"/>
      <c r="L517" s="63"/>
      <c r="M517" s="63"/>
      <c r="N517" s="63"/>
      <c r="O517" s="63">
        <f>'SWR time series'!A513</f>
        <v>3</v>
      </c>
      <c r="P517" s="63">
        <f>'SWR time series'!B513</f>
        <v>1913</v>
      </c>
      <c r="Q517" s="70">
        <f>'StockBond Returns'!M511</f>
        <v>12.68296052</v>
      </c>
      <c r="R517" s="70">
        <f ca="1">'SWR time series'!F513</f>
        <v>0.3949737432784417</v>
      </c>
      <c r="S517" s="70">
        <f t="shared" ref="S517:T517" ca="1" si="593">IF( AND($Q517&gt;S$10,$Q517&lt;=S$11),$R517,"")</f>
        <v>0.3949737432784417</v>
      </c>
      <c r="T517" t="str">
        <f t="shared" si="593"/>
        <v/>
      </c>
    </row>
    <row r="518" spans="1:20" ht="13" hidden="1" x14ac:dyDescent="0.15">
      <c r="A518" s="142"/>
      <c r="B518" s="144"/>
      <c r="F518" s="63"/>
      <c r="G518" s="63"/>
      <c r="H518" s="63"/>
      <c r="I518" s="63"/>
      <c r="J518" s="63"/>
      <c r="K518" s="63"/>
      <c r="L518" s="63"/>
      <c r="M518" s="63"/>
      <c r="N518" s="63"/>
      <c r="O518" s="63">
        <f>'SWR time series'!A514</f>
        <v>4</v>
      </c>
      <c r="P518" s="63">
        <f>'SWR time series'!B514</f>
        <v>1913</v>
      </c>
      <c r="Q518" s="70">
        <f>'StockBond Returns'!M512</f>
        <v>12.44345352</v>
      </c>
      <c r="R518" s="70">
        <f ca="1">'SWR time series'!F514</f>
        <v>0.55607283717356992</v>
      </c>
      <c r="S518" s="70">
        <f t="shared" ref="S518:T518" ca="1" si="594">IF( AND($Q518&gt;S$10,$Q518&lt;=S$11),$R518,"")</f>
        <v>0.55607283717356992</v>
      </c>
      <c r="T518" t="str">
        <f t="shared" si="594"/>
        <v/>
      </c>
    </row>
    <row r="519" spans="1:20" ht="13" hidden="1" x14ac:dyDescent="0.15">
      <c r="A519" s="142"/>
      <c r="B519" s="144"/>
      <c r="F519" s="63"/>
      <c r="G519" s="63"/>
      <c r="H519" s="63"/>
      <c r="I519" s="63"/>
      <c r="J519" s="63"/>
      <c r="K519" s="63"/>
      <c r="L519" s="63"/>
      <c r="M519" s="63"/>
      <c r="N519" s="63"/>
      <c r="O519" s="63">
        <f>'SWR time series'!A515</f>
        <v>5</v>
      </c>
      <c r="P519" s="63">
        <f>'SWR time series'!B515</f>
        <v>1913</v>
      </c>
      <c r="Q519" s="70">
        <f>'StockBond Returns'!M513</f>
        <v>12.433067080000001</v>
      </c>
      <c r="R519" s="70">
        <f ca="1">'SWR time series'!F515</f>
        <v>0.57963292697313662</v>
      </c>
      <c r="S519" s="70">
        <f t="shared" ref="S519:T519" ca="1" si="595">IF( AND($Q519&gt;S$10,$Q519&lt;=S$11),$R519,"")</f>
        <v>0.57963292697313662</v>
      </c>
      <c r="T519" t="str">
        <f t="shared" si="595"/>
        <v/>
      </c>
    </row>
    <row r="520" spans="1:20" ht="13" hidden="1" x14ac:dyDescent="0.15">
      <c r="A520" s="142"/>
      <c r="B520" s="144"/>
      <c r="F520" s="63"/>
      <c r="G520" s="63"/>
      <c r="H520" s="63"/>
      <c r="I520" s="63"/>
      <c r="J520" s="63"/>
      <c r="K520" s="63"/>
      <c r="L520" s="63"/>
      <c r="M520" s="63"/>
      <c r="N520" s="63"/>
      <c r="O520" s="63">
        <f>'SWR time series'!A516</f>
        <v>6</v>
      </c>
      <c r="P520" s="63">
        <f>'SWR time series'!B516</f>
        <v>1913</v>
      </c>
      <c r="Q520" s="70">
        <f>'StockBond Returns'!M514</f>
        <v>12.22140106</v>
      </c>
      <c r="R520" s="70">
        <f ca="1">'SWR time series'!F516</f>
        <v>0.68251903195216457</v>
      </c>
      <c r="S520" s="70">
        <f t="shared" ref="S520:T520" ca="1" si="596">IF( AND($Q520&gt;S$10,$Q520&lt;=S$11),$R520,"")</f>
        <v>0.68251903195216457</v>
      </c>
      <c r="T520" t="str">
        <f t="shared" si="596"/>
        <v/>
      </c>
    </row>
    <row r="521" spans="1:20" ht="13" hidden="1" x14ac:dyDescent="0.15">
      <c r="A521" s="142"/>
      <c r="B521" s="144"/>
      <c r="F521" s="63"/>
      <c r="G521" s="63"/>
      <c r="H521" s="63"/>
      <c r="I521" s="63"/>
      <c r="J521" s="63"/>
      <c r="K521" s="63"/>
      <c r="L521" s="63"/>
      <c r="M521" s="63"/>
      <c r="N521" s="63"/>
      <c r="O521" s="63">
        <f>'SWR time series'!A517</f>
        <v>7</v>
      </c>
      <c r="P521" s="63">
        <f>'SWR time series'!B517</f>
        <v>1913</v>
      </c>
      <c r="Q521" s="70">
        <f>'StockBond Returns'!M515</f>
        <v>11.49196285</v>
      </c>
      <c r="R521" s="70">
        <f ca="1">'SWR time series'!F517</f>
        <v>1.2766642767230572</v>
      </c>
      <c r="S521" s="70">
        <f t="shared" ref="S521:T521" ca="1" si="597">IF( AND($Q521&gt;S$10,$Q521&lt;=S$11),$R521,"")</f>
        <v>1.2766642767230572</v>
      </c>
      <c r="T521" t="str">
        <f t="shared" si="597"/>
        <v/>
      </c>
    </row>
    <row r="522" spans="1:20" ht="13" hidden="1" x14ac:dyDescent="0.15">
      <c r="A522" s="142"/>
      <c r="B522" s="144"/>
      <c r="F522" s="63"/>
      <c r="G522" s="63"/>
      <c r="H522" s="63"/>
      <c r="I522" s="63"/>
      <c r="J522" s="63"/>
      <c r="K522" s="63"/>
      <c r="L522" s="63"/>
      <c r="M522" s="63"/>
      <c r="N522" s="63"/>
      <c r="O522" s="63">
        <f>'SWR time series'!A518</f>
        <v>8</v>
      </c>
      <c r="P522" s="63">
        <f>'SWR time series'!B518</f>
        <v>1913</v>
      </c>
      <c r="Q522" s="70">
        <f>'StockBond Returns'!M516</f>
        <v>11.534022800000001</v>
      </c>
      <c r="R522" s="70">
        <f ca="1">'SWR time series'!F518</f>
        <v>1.3663552782669335</v>
      </c>
      <c r="S522" s="70">
        <f t="shared" ref="S522:T522" ca="1" si="598">IF( AND($Q522&gt;S$10,$Q522&lt;=S$11),$R522,"")</f>
        <v>1.3663552782669335</v>
      </c>
      <c r="T522" t="str">
        <f t="shared" si="598"/>
        <v/>
      </c>
    </row>
    <row r="523" spans="1:20" ht="13" hidden="1" x14ac:dyDescent="0.15">
      <c r="A523" s="142"/>
      <c r="B523" s="144"/>
      <c r="F523" s="63"/>
      <c r="G523" s="63"/>
      <c r="H523" s="63"/>
      <c r="I523" s="63"/>
      <c r="J523" s="63"/>
      <c r="K523" s="63"/>
      <c r="L523" s="63"/>
      <c r="M523" s="63"/>
      <c r="N523" s="63"/>
      <c r="O523" s="63">
        <f>'SWR time series'!A519</f>
        <v>9</v>
      </c>
      <c r="P523" s="63">
        <f>'SWR time series'!B519</f>
        <v>1913</v>
      </c>
      <c r="Q523" s="70">
        <f>'StockBond Returns'!M517</f>
        <v>11.846840540000001</v>
      </c>
      <c r="R523" s="70">
        <f ca="1">'SWR time series'!F519</f>
        <v>1.1221854418017223</v>
      </c>
      <c r="S523" s="70">
        <f t="shared" ref="S523:T523" ca="1" si="599">IF( AND($Q523&gt;S$10,$Q523&lt;=S$11),$R523,"")</f>
        <v>1.1221854418017223</v>
      </c>
      <c r="T523" t="str">
        <f t="shared" si="599"/>
        <v/>
      </c>
    </row>
    <row r="524" spans="1:20" ht="13" hidden="1" x14ac:dyDescent="0.15">
      <c r="A524" s="142"/>
      <c r="B524" s="144"/>
      <c r="F524" s="63"/>
      <c r="G524" s="63"/>
      <c r="H524" s="63"/>
      <c r="I524" s="63"/>
      <c r="J524" s="63"/>
      <c r="K524" s="63"/>
      <c r="L524" s="63"/>
      <c r="M524" s="63"/>
      <c r="N524" s="63"/>
      <c r="O524" s="63">
        <f>'SWR time series'!A520</f>
        <v>10</v>
      </c>
      <c r="P524" s="63">
        <f>'SWR time series'!B520</f>
        <v>1913</v>
      </c>
      <c r="Q524" s="70">
        <f>'StockBond Returns'!M518</f>
        <v>11.843316829999999</v>
      </c>
      <c r="R524" s="70">
        <f ca="1">'SWR time series'!F520</f>
        <v>1.2022936342900881</v>
      </c>
      <c r="S524" s="70">
        <f t="shared" ref="S524:T524" ca="1" si="600">IF( AND($Q524&gt;S$10,$Q524&lt;=S$11),$R524,"")</f>
        <v>1.2022936342900881</v>
      </c>
      <c r="T524" t="str">
        <f t="shared" si="600"/>
        <v/>
      </c>
    </row>
    <row r="525" spans="1:20" ht="13" hidden="1" x14ac:dyDescent="0.15">
      <c r="A525" s="142"/>
      <c r="B525" s="144"/>
      <c r="F525" s="63"/>
      <c r="G525" s="63"/>
      <c r="H525" s="63"/>
      <c r="I525" s="63"/>
      <c r="J525" s="63"/>
      <c r="K525" s="63"/>
      <c r="L525" s="63"/>
      <c r="M525" s="63"/>
      <c r="N525" s="63"/>
      <c r="O525" s="63">
        <f>'SWR time series'!A521</f>
        <v>11</v>
      </c>
      <c r="P525" s="63">
        <f>'SWR time series'!B521</f>
        <v>1913</v>
      </c>
      <c r="Q525" s="70">
        <f>'StockBond Returns'!M519</f>
        <v>11.47149024</v>
      </c>
      <c r="R525" s="70">
        <f ca="1">'SWR time series'!F521</f>
        <v>1.5574270817446632</v>
      </c>
      <c r="S525" s="70">
        <f t="shared" ref="S525:T525" ca="1" si="601">IF( AND($Q525&gt;S$10,$Q525&lt;=S$11),$R525,"")</f>
        <v>1.5574270817446632</v>
      </c>
      <c r="T525" t="str">
        <f t="shared" si="601"/>
        <v/>
      </c>
    </row>
    <row r="526" spans="1:20" ht="13" hidden="1" x14ac:dyDescent="0.15">
      <c r="A526" s="142"/>
      <c r="B526" s="144"/>
      <c r="F526" s="63"/>
      <c r="G526" s="63"/>
      <c r="H526" s="63"/>
      <c r="I526" s="63"/>
      <c r="J526" s="63"/>
      <c r="K526" s="63"/>
      <c r="L526" s="63"/>
      <c r="M526" s="63"/>
      <c r="N526" s="63"/>
      <c r="O526" s="63">
        <f>'SWR time series'!A522</f>
        <v>12</v>
      </c>
      <c r="P526" s="63">
        <f>'SWR time series'!B522</f>
        <v>1913</v>
      </c>
      <c r="Q526" s="70">
        <f>'StockBond Returns'!M520</f>
        <v>11.07253785</v>
      </c>
      <c r="R526" s="70">
        <f ca="1">'SWR time series'!F522</f>
        <v>1.9447729924337906</v>
      </c>
      <c r="S526" s="70">
        <f t="shared" ref="S526:T526" ca="1" si="602">IF( AND($Q526&gt;S$10,$Q526&lt;=S$11),$R526,"")</f>
        <v>1.9447729924337906</v>
      </c>
      <c r="T526" t="str">
        <f t="shared" si="602"/>
        <v/>
      </c>
    </row>
    <row r="527" spans="1:20" ht="13" hidden="1" x14ac:dyDescent="0.15">
      <c r="A527" s="142"/>
      <c r="B527" s="144"/>
      <c r="F527" s="63"/>
      <c r="G527" s="63"/>
      <c r="H527" s="63"/>
      <c r="I527" s="63"/>
      <c r="J527" s="63"/>
      <c r="K527" s="63"/>
      <c r="L527" s="63"/>
      <c r="M527" s="63"/>
      <c r="N527" s="63"/>
      <c r="O527" s="63">
        <f>'SWR time series'!A523</f>
        <v>1</v>
      </c>
      <c r="P527" s="63">
        <f>'SWR time series'!B523</f>
        <v>1914</v>
      </c>
      <c r="Q527" s="70">
        <f>'StockBond Returns'!M521</f>
        <v>11.174040870000001</v>
      </c>
      <c r="R527" s="70">
        <f ca="1">'SWR time series'!F523</f>
        <v>1.8521493061538745</v>
      </c>
      <c r="S527" s="70">
        <f t="shared" ref="S527:T527" ca="1" si="603">IF( AND($Q527&gt;S$10,$Q527&lt;=S$11),$R527,"")</f>
        <v>1.8521493061538745</v>
      </c>
      <c r="T527" t="str">
        <f t="shared" si="603"/>
        <v/>
      </c>
    </row>
    <row r="528" spans="1:20" ht="13" hidden="1" x14ac:dyDescent="0.15">
      <c r="A528" s="142"/>
      <c r="B528" s="144"/>
      <c r="F528" s="63"/>
      <c r="G528" s="63"/>
      <c r="H528" s="63"/>
      <c r="I528" s="63"/>
      <c r="J528" s="63"/>
      <c r="K528" s="63"/>
      <c r="L528" s="63"/>
      <c r="M528" s="63"/>
      <c r="N528" s="63"/>
      <c r="O528" s="63">
        <f>'SWR time series'!A524</f>
        <v>2</v>
      </c>
      <c r="P528" s="63">
        <f>'SWR time series'!B524</f>
        <v>1914</v>
      </c>
      <c r="Q528" s="70">
        <f>'StockBond Returns'!M522</f>
        <v>11.63609211</v>
      </c>
      <c r="R528" s="70">
        <f ca="1">'SWR time series'!F524</f>
        <v>1.3960666225191822</v>
      </c>
      <c r="S528" s="70">
        <f t="shared" ref="S528:T528" ca="1" si="604">IF( AND($Q528&gt;S$10,$Q528&lt;=S$11),$R528,"")</f>
        <v>1.3960666225191822</v>
      </c>
      <c r="T528" t="str">
        <f t="shared" si="604"/>
        <v/>
      </c>
    </row>
    <row r="529" spans="1:20" ht="13" hidden="1" x14ac:dyDescent="0.15">
      <c r="A529" s="142"/>
      <c r="B529" s="144"/>
      <c r="F529" s="63"/>
      <c r="G529" s="63"/>
      <c r="H529" s="63"/>
      <c r="I529" s="63"/>
      <c r="J529" s="63"/>
      <c r="K529" s="63"/>
      <c r="L529" s="63"/>
      <c r="M529" s="63"/>
      <c r="N529" s="63"/>
      <c r="O529" s="63">
        <f>'SWR time series'!A525</f>
        <v>3</v>
      </c>
      <c r="P529" s="63">
        <f>'SWR time series'!B525</f>
        <v>1914</v>
      </c>
      <c r="Q529" s="70">
        <f>'StockBond Returns'!M523</f>
        <v>11.91023388</v>
      </c>
      <c r="R529" s="70">
        <f ca="1">'SWR time series'!F525</f>
        <v>1.1107342624398395</v>
      </c>
      <c r="S529" s="70">
        <f t="shared" ref="S529:T529" ca="1" si="605">IF( AND($Q529&gt;S$10,$Q529&lt;=S$11),$R529,"")</f>
        <v>1.1107342624398395</v>
      </c>
      <c r="T529" t="str">
        <f t="shared" si="605"/>
        <v/>
      </c>
    </row>
    <row r="530" spans="1:20" ht="13" hidden="1" x14ac:dyDescent="0.15">
      <c r="A530" s="142"/>
      <c r="B530" s="144"/>
      <c r="F530" s="63"/>
      <c r="G530" s="63"/>
      <c r="H530" s="63"/>
      <c r="I530" s="63"/>
      <c r="J530" s="63"/>
      <c r="K530" s="63"/>
      <c r="L530" s="63"/>
      <c r="M530" s="63"/>
      <c r="N530" s="63"/>
      <c r="O530" s="63">
        <f>'SWR time series'!A526</f>
        <v>4</v>
      </c>
      <c r="P530" s="63">
        <f>'SWR time series'!B526</f>
        <v>1914</v>
      </c>
      <c r="Q530" s="70">
        <f>'StockBond Returns'!M524</f>
        <v>11.685526019999999</v>
      </c>
      <c r="R530" s="70">
        <f ca="1">'SWR time series'!F526</f>
        <v>1.3163439773844257</v>
      </c>
      <c r="S530" s="70">
        <f t="shared" ref="S530:T530" ca="1" si="606">IF( AND($Q530&gt;S$10,$Q530&lt;=S$11),$R530,"")</f>
        <v>1.3163439773844257</v>
      </c>
      <c r="T530" t="str">
        <f t="shared" si="606"/>
        <v/>
      </c>
    </row>
    <row r="531" spans="1:20" ht="13" hidden="1" x14ac:dyDescent="0.15">
      <c r="A531" s="142"/>
      <c r="B531" s="144"/>
      <c r="F531" s="63"/>
      <c r="G531" s="63"/>
      <c r="H531" s="63"/>
      <c r="I531" s="63"/>
      <c r="J531" s="63"/>
      <c r="K531" s="63"/>
      <c r="L531" s="63"/>
      <c r="M531" s="63"/>
      <c r="N531" s="63"/>
      <c r="O531" s="63">
        <f>'SWR time series'!A527</f>
        <v>5</v>
      </c>
      <c r="P531" s="63">
        <f>'SWR time series'!B527</f>
        <v>1914</v>
      </c>
      <c r="Q531" s="70">
        <f>'StockBond Returns'!M525</f>
        <v>11.522662540000001</v>
      </c>
      <c r="R531" s="70">
        <f ca="1">'SWR time series'!F527</f>
        <v>1.4825983684411455</v>
      </c>
      <c r="S531" s="70">
        <f t="shared" ref="S531:T531" ca="1" si="607">IF( AND($Q531&gt;S$10,$Q531&lt;=S$11),$R531,"")</f>
        <v>1.4825983684411455</v>
      </c>
      <c r="T531" t="str">
        <f t="shared" si="607"/>
        <v/>
      </c>
    </row>
    <row r="532" spans="1:20" ht="13" hidden="1" x14ac:dyDescent="0.15">
      <c r="A532" s="142"/>
      <c r="B532" s="144"/>
      <c r="F532" s="63"/>
      <c r="G532" s="63"/>
      <c r="H532" s="63"/>
      <c r="I532" s="63"/>
      <c r="J532" s="63"/>
      <c r="K532" s="63"/>
      <c r="L532" s="63"/>
      <c r="M532" s="63"/>
      <c r="N532" s="63"/>
      <c r="O532" s="63">
        <f>'SWR time series'!A528</f>
        <v>6</v>
      </c>
      <c r="P532" s="63">
        <f>'SWR time series'!B528</f>
        <v>1914</v>
      </c>
      <c r="Q532" s="70">
        <f>'StockBond Returns'!M526</f>
        <v>11.479008690000001</v>
      </c>
      <c r="R532" s="70">
        <f ca="1">'SWR time series'!F528</f>
        <v>1.5738806637112805</v>
      </c>
      <c r="S532" s="70">
        <f t="shared" ref="S532:T532" ca="1" si="608">IF( AND($Q532&gt;S$10,$Q532&lt;=S$11),$R532,"")</f>
        <v>1.5738806637112805</v>
      </c>
      <c r="T532" t="str">
        <f t="shared" si="608"/>
        <v/>
      </c>
    </row>
    <row r="533" spans="1:20" ht="13" hidden="1" x14ac:dyDescent="0.15">
      <c r="A533" s="142"/>
      <c r="B533" s="144"/>
      <c r="F533" s="63"/>
      <c r="G533" s="63"/>
      <c r="H533" s="63"/>
      <c r="I533" s="63"/>
      <c r="J533" s="63"/>
      <c r="K533" s="63"/>
      <c r="L533" s="63"/>
      <c r="M533" s="63"/>
      <c r="N533" s="63"/>
      <c r="O533" s="63">
        <f>'SWR time series'!A529</f>
        <v>7</v>
      </c>
      <c r="P533" s="63">
        <f>'SWR time series'!B529</f>
        <v>1914</v>
      </c>
      <c r="Q533" s="70">
        <f>'StockBond Returns'!M527</f>
        <v>11.42871517</v>
      </c>
      <c r="R533" s="70">
        <f ca="1">'SWR time series'!F529</f>
        <v>1.6235551475588874</v>
      </c>
      <c r="S533" s="70">
        <f t="shared" ref="S533:T533" ca="1" si="609">IF( AND($Q533&gt;S$10,$Q533&lt;=S$11),$R533,"")</f>
        <v>1.6235551475588874</v>
      </c>
      <c r="T533" t="str">
        <f t="shared" si="609"/>
        <v/>
      </c>
    </row>
    <row r="534" spans="1:20" ht="13" hidden="1" x14ac:dyDescent="0.15">
      <c r="A534" s="142"/>
      <c r="B534" s="144"/>
      <c r="F534" s="63"/>
      <c r="G534" s="63"/>
      <c r="H534" s="63"/>
      <c r="I534" s="63"/>
      <c r="J534" s="63"/>
      <c r="K534" s="63"/>
      <c r="L534" s="63"/>
      <c r="M534" s="63"/>
      <c r="N534" s="63"/>
      <c r="O534" s="63">
        <f>'SWR time series'!A530</f>
        <v>8</v>
      </c>
      <c r="P534" s="63">
        <f>'SWR time series'!B530</f>
        <v>1914</v>
      </c>
      <c r="Q534" s="70">
        <f>'StockBond Returns'!M528</f>
        <v>10.694345179999999</v>
      </c>
      <c r="R534" s="70">
        <f ca="1">'SWR time series'!F530</f>
        <v>2.4735764058724872</v>
      </c>
      <c r="S534" s="70">
        <f t="shared" ref="S534:T534" ca="1" si="610">IF( AND($Q534&gt;S$10,$Q534&lt;=S$11),$R534,"")</f>
        <v>2.4735764058724872</v>
      </c>
      <c r="T534" t="str">
        <f t="shared" si="610"/>
        <v/>
      </c>
    </row>
    <row r="535" spans="1:20" ht="13" hidden="1" x14ac:dyDescent="0.15">
      <c r="A535" s="142"/>
      <c r="B535" s="144"/>
      <c r="F535" s="63"/>
      <c r="G535" s="63"/>
      <c r="H535" s="63"/>
      <c r="I535" s="63"/>
      <c r="J535" s="63"/>
      <c r="K535" s="63"/>
      <c r="L535" s="63"/>
      <c r="M535" s="63"/>
      <c r="N535" s="63"/>
      <c r="O535" s="63">
        <f>'SWR time series'!A531</f>
        <v>9</v>
      </c>
      <c r="P535" s="63">
        <f>'SWR time series'!B531</f>
        <v>1914</v>
      </c>
      <c r="Q535" s="70">
        <f>'StockBond Returns'!M529</f>
        <v>9.5767245200000009</v>
      </c>
      <c r="R535" s="70">
        <f ca="1">'SWR time series'!F531</f>
        <v>3.849954524956928</v>
      </c>
      <c r="S535" s="70">
        <f t="shared" ref="S535:T535" ca="1" si="611">IF( AND($Q535&gt;S$10,$Q535&lt;=S$11),$R535,"")</f>
        <v>3.849954524956928</v>
      </c>
      <c r="T535" t="str">
        <f t="shared" si="611"/>
        <v/>
      </c>
    </row>
    <row r="536" spans="1:20" ht="13" hidden="1" x14ac:dyDescent="0.15">
      <c r="A536" s="142"/>
      <c r="B536" s="144"/>
      <c r="F536" s="63"/>
      <c r="G536" s="63"/>
      <c r="H536" s="63"/>
      <c r="I536" s="63"/>
      <c r="J536" s="63"/>
      <c r="K536" s="63"/>
      <c r="L536" s="63"/>
      <c r="M536" s="63"/>
      <c r="N536" s="63"/>
      <c r="O536" s="63">
        <f>'SWR time series'!A532</f>
        <v>10</v>
      </c>
      <c r="P536" s="63">
        <f>'SWR time series'!B532</f>
        <v>1914</v>
      </c>
      <c r="Q536" s="70">
        <f>'StockBond Returns'!M530</f>
        <v>9.5844382899999996</v>
      </c>
      <c r="R536" s="70">
        <f ca="1">'SWR time series'!F532</f>
        <v>3.6918962320770135</v>
      </c>
      <c r="S536" s="70">
        <f t="shared" ref="S536:T536" ca="1" si="612">IF( AND($Q536&gt;S$10,$Q536&lt;=S$11),$R536,"")</f>
        <v>3.6918962320770135</v>
      </c>
      <c r="T536" t="str">
        <f t="shared" si="612"/>
        <v/>
      </c>
    </row>
    <row r="537" spans="1:20" ht="13" hidden="1" x14ac:dyDescent="0.15">
      <c r="A537" s="142"/>
      <c r="B537" s="144"/>
      <c r="F537" s="63"/>
      <c r="G537" s="63"/>
      <c r="H537" s="63"/>
      <c r="I537" s="63"/>
      <c r="J537" s="63"/>
      <c r="K537" s="63"/>
      <c r="L537" s="63"/>
      <c r="M537" s="63"/>
      <c r="N537" s="63"/>
      <c r="O537" s="63">
        <f>'SWR time series'!A533</f>
        <v>11</v>
      </c>
      <c r="P537" s="63">
        <f>'SWR time series'!B533</f>
        <v>1914</v>
      </c>
      <c r="Q537" s="70">
        <f>'StockBond Returns'!M531</f>
        <v>9.1590325200000002</v>
      </c>
      <c r="R537" s="70">
        <f ca="1">'SWR time series'!F533</f>
        <v>4.2444469437732693</v>
      </c>
      <c r="S537" s="70">
        <f t="shared" ref="S537:T537" ca="1" si="613">IF( AND($Q537&gt;S$10,$Q537&lt;=S$11),$R537,"")</f>
        <v>4.2444469437732693</v>
      </c>
      <c r="T537" t="str">
        <f t="shared" si="613"/>
        <v/>
      </c>
    </row>
    <row r="538" spans="1:20" ht="13" hidden="1" x14ac:dyDescent="0.15">
      <c r="A538" s="142"/>
      <c r="B538" s="144"/>
      <c r="F538" s="63"/>
      <c r="G538" s="63"/>
      <c r="H538" s="63"/>
      <c r="I538" s="63"/>
      <c r="J538" s="63"/>
      <c r="K538" s="63"/>
      <c r="L538" s="63"/>
      <c r="M538" s="63"/>
      <c r="N538" s="63"/>
      <c r="O538" s="63">
        <f>'SWR time series'!A534</f>
        <v>12</v>
      </c>
      <c r="P538" s="63">
        <f>'SWR time series'!B534</f>
        <v>1914</v>
      </c>
      <c r="Q538" s="70">
        <f>'StockBond Returns'!M532</f>
        <v>9.4255135600000006</v>
      </c>
      <c r="R538" s="70">
        <f ca="1">'SWR time series'!F534</f>
        <v>3.9731718341492073</v>
      </c>
      <c r="S538" s="70">
        <f t="shared" ref="S538:T538" ca="1" si="614">IF( AND($Q538&gt;S$10,$Q538&lt;=S$11),$R538,"")</f>
        <v>3.9731718341492073</v>
      </c>
      <c r="T538" t="str">
        <f t="shared" si="614"/>
        <v/>
      </c>
    </row>
    <row r="539" spans="1:20" ht="13" hidden="1" x14ac:dyDescent="0.15">
      <c r="A539" s="142"/>
      <c r="B539" s="144"/>
      <c r="F539" s="63"/>
      <c r="G539" s="63"/>
      <c r="H539" s="63"/>
      <c r="I539" s="63"/>
      <c r="J539" s="63"/>
      <c r="K539" s="63"/>
      <c r="L539" s="63"/>
      <c r="M539" s="63"/>
      <c r="N539" s="63"/>
      <c r="O539" s="63">
        <f>'SWR time series'!A535</f>
        <v>1</v>
      </c>
      <c r="P539" s="63">
        <f>'SWR time series'!B535</f>
        <v>1915</v>
      </c>
      <c r="Q539" s="70">
        <f>'StockBond Returns'!M533</f>
        <v>10.17221799</v>
      </c>
      <c r="R539" s="70">
        <f ca="1">'SWR time series'!F535</f>
        <v>3.0790342876738723</v>
      </c>
      <c r="S539" s="70">
        <f t="shared" ref="S539:T539" ca="1" si="615">IF( AND($Q539&gt;S$10,$Q539&lt;=S$11),$R539,"")</f>
        <v>3.0790342876738723</v>
      </c>
      <c r="T539" t="str">
        <f t="shared" si="615"/>
        <v/>
      </c>
    </row>
    <row r="540" spans="1:20" ht="13" hidden="1" x14ac:dyDescent="0.15">
      <c r="A540" s="142"/>
      <c r="B540" s="144"/>
      <c r="F540" s="63"/>
      <c r="G540" s="63"/>
      <c r="H540" s="63"/>
      <c r="I540" s="63"/>
      <c r="J540" s="63"/>
      <c r="K540" s="63"/>
      <c r="L540" s="63"/>
      <c r="M540" s="63"/>
      <c r="N540" s="63"/>
      <c r="O540" s="63">
        <f>'SWR time series'!A536</f>
        <v>2</v>
      </c>
      <c r="P540" s="63">
        <f>'SWR time series'!B536</f>
        <v>1915</v>
      </c>
      <c r="Q540" s="70">
        <f>'StockBond Returns'!M534</f>
        <v>10.3598342</v>
      </c>
      <c r="R540" s="70">
        <f ca="1">'SWR time series'!F536</f>
        <v>2.7123351553277981</v>
      </c>
      <c r="S540" s="70">
        <f t="shared" ref="S540:T540" ca="1" si="616">IF( AND($Q540&gt;S$10,$Q540&lt;=S$11),$R540,"")</f>
        <v>2.7123351553277981</v>
      </c>
      <c r="T540" t="str">
        <f t="shared" si="616"/>
        <v/>
      </c>
    </row>
    <row r="541" spans="1:20" ht="13" hidden="1" x14ac:dyDescent="0.15">
      <c r="A541" s="142"/>
      <c r="B541" s="144"/>
      <c r="F541" s="63"/>
      <c r="G541" s="63"/>
      <c r="H541" s="63"/>
      <c r="I541" s="63"/>
      <c r="J541" s="63"/>
      <c r="K541" s="63"/>
      <c r="L541" s="63"/>
      <c r="M541" s="63"/>
      <c r="N541" s="63"/>
      <c r="O541" s="63">
        <f>'SWR time series'!A537</f>
        <v>3</v>
      </c>
      <c r="P541" s="63">
        <f>'SWR time series'!B537</f>
        <v>1915</v>
      </c>
      <c r="Q541" s="70">
        <f>'StockBond Returns'!M535</f>
        <v>10.32978621</v>
      </c>
      <c r="R541" s="70">
        <f ca="1">'SWR time series'!F537</f>
        <v>2.7325328060256329</v>
      </c>
      <c r="S541" s="70">
        <f t="shared" ref="S541:T541" ca="1" si="617">IF( AND($Q541&gt;S$10,$Q541&lt;=S$11),$R541,"")</f>
        <v>2.7325328060256329</v>
      </c>
      <c r="T541" t="str">
        <f t="shared" si="617"/>
        <v/>
      </c>
    </row>
    <row r="542" spans="1:20" ht="13" hidden="1" x14ac:dyDescent="0.15">
      <c r="A542" s="142"/>
      <c r="B542" s="144"/>
      <c r="F542" s="63"/>
      <c r="G542" s="63"/>
      <c r="H542" s="63"/>
      <c r="I542" s="63"/>
      <c r="J542" s="63"/>
      <c r="K542" s="63"/>
      <c r="L542" s="63"/>
      <c r="M542" s="63"/>
      <c r="N542" s="63"/>
      <c r="O542" s="63">
        <f>'SWR time series'!A538</f>
        <v>4</v>
      </c>
      <c r="P542" s="63">
        <f>'SWR time series'!B538</f>
        <v>1915</v>
      </c>
      <c r="Q542" s="70">
        <f>'StockBond Returns'!M536</f>
        <v>10.70701319</v>
      </c>
      <c r="R542" s="70">
        <f ca="1">'SWR time series'!F538</f>
        <v>2.2596799577795252</v>
      </c>
      <c r="S542" s="70">
        <f t="shared" ref="S542:T542" ca="1" si="618">IF( AND($Q542&gt;S$10,$Q542&lt;=S$11),$R542,"")</f>
        <v>2.2596799577795252</v>
      </c>
      <c r="T542" t="str">
        <f t="shared" si="618"/>
        <v/>
      </c>
    </row>
    <row r="543" spans="1:20" ht="13" hidden="1" x14ac:dyDescent="0.15">
      <c r="A543" s="142"/>
      <c r="B543" s="144"/>
      <c r="F543" s="63"/>
      <c r="G543" s="63"/>
      <c r="H543" s="63"/>
      <c r="I543" s="63"/>
      <c r="J543" s="63"/>
      <c r="K543" s="63"/>
      <c r="L543" s="63"/>
      <c r="M543" s="63"/>
      <c r="N543" s="63"/>
      <c r="O543" s="63">
        <f>'SWR time series'!A539</f>
        <v>5</v>
      </c>
      <c r="P543" s="63">
        <f>'SWR time series'!B539</f>
        <v>1915</v>
      </c>
      <c r="Q543" s="70">
        <f>'StockBond Returns'!M537</f>
        <v>11.40112379</v>
      </c>
      <c r="R543" s="70">
        <f ca="1">'SWR time series'!F539</f>
        <v>1.5862567072244804</v>
      </c>
      <c r="S543" s="70">
        <f t="shared" ref="S543:T543" ca="1" si="619">IF( AND($Q543&gt;S$10,$Q543&lt;=S$11),$R543,"")</f>
        <v>1.5862567072244804</v>
      </c>
      <c r="T543" t="str">
        <f t="shared" si="619"/>
        <v/>
      </c>
    </row>
    <row r="544" spans="1:20" ht="13" hidden="1" x14ac:dyDescent="0.15">
      <c r="A544" s="142"/>
      <c r="B544" s="144"/>
      <c r="F544" s="63"/>
      <c r="G544" s="63"/>
      <c r="H544" s="63"/>
      <c r="I544" s="63"/>
      <c r="J544" s="63"/>
      <c r="K544" s="63"/>
      <c r="L544" s="63"/>
      <c r="M544" s="63"/>
      <c r="N544" s="63"/>
      <c r="O544" s="63">
        <f>'SWR time series'!A540</f>
        <v>6</v>
      </c>
      <c r="P544" s="63">
        <f>'SWR time series'!B540</f>
        <v>1915</v>
      </c>
      <c r="Q544" s="70">
        <f>'StockBond Returns'!M538</f>
        <v>11.026929880000001</v>
      </c>
      <c r="R544" s="70">
        <f ca="1">'SWR time series'!F540</f>
        <v>2.0020312590569969</v>
      </c>
      <c r="S544" s="70">
        <f t="shared" ref="S544:T544" ca="1" si="620">IF( AND($Q544&gt;S$10,$Q544&lt;=S$11),$R544,"")</f>
        <v>2.0020312590569969</v>
      </c>
      <c r="T544" t="str">
        <f t="shared" si="620"/>
        <v/>
      </c>
    </row>
    <row r="545" spans="1:20" ht="13" hidden="1" x14ac:dyDescent="0.15">
      <c r="A545" s="142"/>
      <c r="B545" s="144"/>
      <c r="F545" s="63"/>
      <c r="G545" s="63"/>
      <c r="H545" s="63"/>
      <c r="I545" s="63"/>
      <c r="J545" s="63"/>
      <c r="K545" s="63"/>
      <c r="L545" s="63"/>
      <c r="M545" s="63"/>
      <c r="N545" s="63"/>
      <c r="O545" s="63">
        <f>'SWR time series'!A541</f>
        <v>7</v>
      </c>
      <c r="P545" s="63">
        <f>'SWR time series'!B541</f>
        <v>1915</v>
      </c>
      <c r="Q545" s="70">
        <f>'StockBond Returns'!M539</f>
        <v>11.154262190000001</v>
      </c>
      <c r="R545" s="70">
        <f ca="1">'SWR time series'!F541</f>
        <v>1.9185327213890275</v>
      </c>
      <c r="S545" s="70">
        <f t="shared" ref="S545:T545" ca="1" si="621">IF( AND($Q545&gt;S$10,$Q545&lt;=S$11),$R545,"")</f>
        <v>1.9185327213890275</v>
      </c>
      <c r="T545" t="str">
        <f t="shared" si="621"/>
        <v/>
      </c>
    </row>
    <row r="546" spans="1:20" ht="13" hidden="1" x14ac:dyDescent="0.15">
      <c r="A546" s="142"/>
      <c r="B546" s="144"/>
      <c r="F546" s="63"/>
      <c r="G546" s="63"/>
      <c r="H546" s="63"/>
      <c r="I546" s="63"/>
      <c r="J546" s="63"/>
      <c r="K546" s="63"/>
      <c r="L546" s="63"/>
      <c r="M546" s="63"/>
      <c r="N546" s="63"/>
      <c r="O546" s="63">
        <f>'SWR time series'!A542</f>
        <v>8</v>
      </c>
      <c r="P546" s="63">
        <f>'SWR time series'!B542</f>
        <v>1915</v>
      </c>
      <c r="Q546" s="70">
        <f>'StockBond Returns'!M540</f>
        <v>11.11362939</v>
      </c>
      <c r="R546" s="70">
        <f ca="1">'SWR time series'!F542</f>
        <v>1.9647881890884573</v>
      </c>
      <c r="S546" s="70">
        <f t="shared" ref="S546:T546" ca="1" si="622">IF( AND($Q546&gt;S$10,$Q546&lt;=S$11),$R546,"")</f>
        <v>1.9647881890884573</v>
      </c>
      <c r="T546" t="str">
        <f t="shared" si="622"/>
        <v/>
      </c>
    </row>
    <row r="547" spans="1:20" ht="13" hidden="1" x14ac:dyDescent="0.15">
      <c r="A547" s="142"/>
      <c r="B547" s="144"/>
      <c r="F547" s="63"/>
      <c r="G547" s="63"/>
      <c r="H547" s="63"/>
      <c r="I547" s="63"/>
      <c r="J547" s="63"/>
      <c r="K547" s="63"/>
      <c r="L547" s="63"/>
      <c r="M547" s="63"/>
      <c r="N547" s="63"/>
      <c r="O547" s="63">
        <f>'SWR time series'!A543</f>
        <v>9</v>
      </c>
      <c r="P547" s="63">
        <f>'SWR time series'!B543</f>
        <v>1915</v>
      </c>
      <c r="Q547" s="70">
        <f>'StockBond Returns'!M541</f>
        <v>11.584831640000001</v>
      </c>
      <c r="R547" s="70">
        <f ca="1">'SWR time series'!F543</f>
        <v>1.5285792864128993</v>
      </c>
      <c r="S547" s="70">
        <f t="shared" ref="S547:T547" ca="1" si="623">IF( AND($Q547&gt;S$10,$Q547&lt;=S$11),$R547,"")</f>
        <v>1.5285792864128993</v>
      </c>
      <c r="T547" t="str">
        <f t="shared" si="623"/>
        <v/>
      </c>
    </row>
    <row r="548" spans="1:20" ht="13" hidden="1" x14ac:dyDescent="0.15">
      <c r="A548" s="142"/>
      <c r="B548" s="144"/>
      <c r="F548" s="63"/>
      <c r="G548" s="63"/>
      <c r="H548" s="63"/>
      <c r="I548" s="63"/>
      <c r="J548" s="63"/>
      <c r="K548" s="63"/>
      <c r="L548" s="63"/>
      <c r="M548" s="63"/>
      <c r="N548" s="63"/>
      <c r="O548" s="63">
        <f>'SWR time series'!A544</f>
        <v>10</v>
      </c>
      <c r="P548" s="63">
        <f>'SWR time series'!B544</f>
        <v>1915</v>
      </c>
      <c r="Q548" s="70">
        <f>'StockBond Returns'!M542</f>
        <v>12.01157076</v>
      </c>
      <c r="R548" s="70">
        <f ca="1">'SWR time series'!F544</f>
        <v>1.1152385958779334</v>
      </c>
      <c r="S548" s="70">
        <f t="shared" ref="S548:T548" ca="1" si="624">IF( AND($Q548&gt;S$10,$Q548&lt;=S$11),$R548,"")</f>
        <v>1.1152385958779334</v>
      </c>
      <c r="T548" t="str">
        <f t="shared" si="624"/>
        <v/>
      </c>
    </row>
    <row r="549" spans="1:20" ht="13" hidden="1" x14ac:dyDescent="0.15">
      <c r="A549" s="142"/>
      <c r="B549" s="144"/>
      <c r="F549" s="63"/>
      <c r="G549" s="63"/>
      <c r="H549" s="63"/>
      <c r="I549" s="63"/>
      <c r="J549" s="63"/>
      <c r="K549" s="63"/>
      <c r="L549" s="63"/>
      <c r="M549" s="63"/>
      <c r="N549" s="63"/>
      <c r="O549" s="63">
        <f>'SWR time series'!A545</f>
        <v>11</v>
      </c>
      <c r="P549" s="63">
        <f>'SWR time series'!B545</f>
        <v>1915</v>
      </c>
      <c r="Q549" s="70">
        <f>'StockBond Returns'!M543</f>
        <v>12.54907613</v>
      </c>
      <c r="R549" s="70">
        <f ca="1">'SWR time series'!F545</f>
        <v>0.72389901470905293</v>
      </c>
      <c r="S549" s="70">
        <f t="shared" ref="S549:T549" ca="1" si="625">IF( AND($Q549&gt;S$10,$Q549&lt;=S$11),$R549,"")</f>
        <v>0.72389901470905293</v>
      </c>
      <c r="T549" t="str">
        <f t="shared" si="625"/>
        <v/>
      </c>
    </row>
    <row r="550" spans="1:20" ht="13" hidden="1" x14ac:dyDescent="0.15">
      <c r="A550" s="142"/>
      <c r="B550" s="144"/>
      <c r="F550" s="63"/>
      <c r="G550" s="63"/>
      <c r="H550" s="63"/>
      <c r="I550" s="63"/>
      <c r="J550" s="63"/>
      <c r="K550" s="63"/>
      <c r="L550" s="63"/>
      <c r="M550" s="63"/>
      <c r="N550" s="63"/>
      <c r="O550" s="63">
        <f>'SWR time series'!A546</f>
        <v>12</v>
      </c>
      <c r="P550" s="63">
        <f>'SWR time series'!B546</f>
        <v>1915</v>
      </c>
      <c r="Q550" s="70">
        <f>'StockBond Returns'!M544</f>
        <v>12.85771445</v>
      </c>
      <c r="R550" s="70">
        <f ca="1">'SWR time series'!F546</f>
        <v>0.53088184929944582</v>
      </c>
      <c r="S550" s="70">
        <f t="shared" ref="S550:T550" ca="1" si="626">IF( AND($Q550&gt;S$10,$Q550&lt;=S$11),$R550,"")</f>
        <v>0.53088184929944582</v>
      </c>
      <c r="T550" t="str">
        <f t="shared" si="626"/>
        <v/>
      </c>
    </row>
    <row r="551" spans="1:20" ht="13" hidden="1" x14ac:dyDescent="0.15">
      <c r="A551" s="142"/>
      <c r="B551" s="144"/>
      <c r="F551" s="63"/>
      <c r="G551" s="63"/>
      <c r="H551" s="63"/>
      <c r="I551" s="63"/>
      <c r="J551" s="63"/>
      <c r="K551" s="63"/>
      <c r="L551" s="63"/>
      <c r="M551" s="63"/>
      <c r="N551" s="63"/>
      <c r="O551" s="63">
        <f>'SWR time series'!A547</f>
        <v>1</v>
      </c>
      <c r="P551" s="63">
        <f>'SWR time series'!B547</f>
        <v>1916</v>
      </c>
      <c r="Q551" s="70">
        <f>'StockBond Returns'!M545</f>
        <v>12.8784446</v>
      </c>
      <c r="R551" s="70">
        <f ca="1">'SWR time series'!F547</f>
        <v>0.50727058956904081</v>
      </c>
      <c r="S551" s="70">
        <f t="shared" ref="S551:T551" ca="1" si="627">IF( AND($Q551&gt;S$10,$Q551&lt;=S$11),$R551,"")</f>
        <v>0.50727058956904081</v>
      </c>
      <c r="T551" t="str">
        <f t="shared" si="627"/>
        <v/>
      </c>
    </row>
    <row r="552" spans="1:20" ht="13" hidden="1" x14ac:dyDescent="0.15">
      <c r="A552" s="142"/>
      <c r="B552" s="144"/>
      <c r="F552" s="63"/>
      <c r="G552" s="63"/>
      <c r="H552" s="63"/>
      <c r="I552" s="63"/>
      <c r="J552" s="63"/>
      <c r="K552" s="63"/>
      <c r="L552" s="63"/>
      <c r="M552" s="63"/>
      <c r="N552" s="63"/>
      <c r="O552" s="63">
        <f>'SWR time series'!A548</f>
        <v>2</v>
      </c>
      <c r="P552" s="63">
        <f>'SWR time series'!B548</f>
        <v>1916</v>
      </c>
      <c r="Q552" s="70">
        <f>'StockBond Returns'!M546</f>
        <v>12.543563689999999</v>
      </c>
      <c r="R552" s="70">
        <f ca="1">'SWR time series'!F548</f>
        <v>0.83041841601478161</v>
      </c>
      <c r="S552" s="70">
        <f t="shared" ref="S552:T552" ca="1" si="628">IF( AND($Q552&gt;S$10,$Q552&lt;=S$11),$R552,"")</f>
        <v>0.83041841601478161</v>
      </c>
      <c r="T552" t="str">
        <f t="shared" si="628"/>
        <v/>
      </c>
    </row>
    <row r="553" spans="1:20" ht="13" hidden="1" x14ac:dyDescent="0.15">
      <c r="A553" s="142"/>
      <c r="B553" s="144"/>
      <c r="F553" s="63"/>
      <c r="G553" s="63"/>
      <c r="H553" s="63"/>
      <c r="I553" s="63"/>
      <c r="J553" s="63"/>
      <c r="K553" s="63"/>
      <c r="L553" s="63"/>
      <c r="M553" s="63"/>
      <c r="N553" s="63"/>
      <c r="O553" s="63">
        <f>'SWR time series'!A549</f>
        <v>3</v>
      </c>
      <c r="P553" s="63">
        <f>'SWR time series'!B549</f>
        <v>1916</v>
      </c>
      <c r="Q553" s="70">
        <f>'StockBond Returns'!M547</f>
        <v>12.35465233</v>
      </c>
      <c r="R553" s="70">
        <f ca="1">'SWR time series'!F549</f>
        <v>0.9660659743911868</v>
      </c>
      <c r="S553" s="70">
        <f t="shared" ref="S553:T553" ca="1" si="629">IF( AND($Q553&gt;S$10,$Q553&lt;=S$11),$R553,"")</f>
        <v>0.9660659743911868</v>
      </c>
      <c r="T553" t="str">
        <f t="shared" si="629"/>
        <v/>
      </c>
    </row>
    <row r="554" spans="1:20" ht="13" hidden="1" x14ac:dyDescent="0.15">
      <c r="A554" s="142"/>
      <c r="B554" s="144"/>
      <c r="F554" s="63"/>
      <c r="G554" s="63"/>
      <c r="H554" s="63"/>
      <c r="I554" s="63"/>
      <c r="J554" s="63"/>
      <c r="K554" s="63"/>
      <c r="L554" s="63"/>
      <c r="M554" s="63"/>
      <c r="N554" s="63"/>
      <c r="O554" s="63">
        <f>'SWR time series'!A550</f>
        <v>4</v>
      </c>
      <c r="P554" s="63">
        <f>'SWR time series'!B550</f>
        <v>1916</v>
      </c>
      <c r="Q554" s="70">
        <f>'StockBond Returns'!M548</f>
        <v>12.1770528</v>
      </c>
      <c r="R554" s="70">
        <f ca="1">'SWR time series'!F550</f>
        <v>1.1405595312790364</v>
      </c>
      <c r="S554" s="70">
        <f t="shared" ref="S554:T554" ca="1" si="630">IF( AND($Q554&gt;S$10,$Q554&lt;=S$11),$R554,"")</f>
        <v>1.1405595312790364</v>
      </c>
      <c r="T554" t="str">
        <f t="shared" si="630"/>
        <v/>
      </c>
    </row>
    <row r="555" spans="1:20" ht="13" hidden="1" x14ac:dyDescent="0.15">
      <c r="A555" s="142"/>
      <c r="B555" s="144"/>
      <c r="F555" s="63"/>
      <c r="G555" s="63"/>
      <c r="H555" s="63"/>
      <c r="I555" s="63"/>
      <c r="J555" s="63"/>
      <c r="K555" s="63"/>
      <c r="L555" s="63"/>
      <c r="M555" s="63"/>
      <c r="N555" s="63"/>
      <c r="O555" s="63">
        <f>'SWR time series'!A551</f>
        <v>5</v>
      </c>
      <c r="P555" s="63">
        <f>'SWR time series'!B551</f>
        <v>1916</v>
      </c>
      <c r="Q555" s="70">
        <f>'StockBond Returns'!M549</f>
        <v>11.90648178</v>
      </c>
      <c r="R555" s="70">
        <f ca="1">'SWR time series'!F551</f>
        <v>1.4065564794253671</v>
      </c>
      <c r="S555" s="70">
        <f t="shared" ref="S555:T555" ca="1" si="631">IF( AND($Q555&gt;S$10,$Q555&lt;=S$11),$R555,"")</f>
        <v>1.4065564794253671</v>
      </c>
      <c r="T555" t="str">
        <f t="shared" si="631"/>
        <v/>
      </c>
    </row>
    <row r="556" spans="1:20" ht="13" hidden="1" x14ac:dyDescent="0.15">
      <c r="A556" s="142"/>
      <c r="B556" s="144"/>
      <c r="F556" s="63"/>
      <c r="G556" s="63"/>
      <c r="H556" s="63"/>
      <c r="I556" s="63"/>
      <c r="J556" s="63"/>
      <c r="K556" s="63"/>
      <c r="L556" s="63"/>
      <c r="M556" s="63"/>
      <c r="N556" s="63"/>
      <c r="O556" s="63">
        <f>'SWR time series'!A552</f>
        <v>6</v>
      </c>
      <c r="P556" s="63">
        <f>'SWR time series'!B552</f>
        <v>1916</v>
      </c>
      <c r="Q556" s="70">
        <f>'StockBond Returns'!M550</f>
        <v>12.02625667</v>
      </c>
      <c r="R556" s="70">
        <f ca="1">'SWR time series'!F552</f>
        <v>1.3080435910204358</v>
      </c>
      <c r="S556" s="70">
        <f t="shared" ref="S556:T556" ca="1" si="632">IF( AND($Q556&gt;S$10,$Q556&lt;=S$11),$R556,"")</f>
        <v>1.3080435910204358</v>
      </c>
      <c r="T556" t="str">
        <f t="shared" si="632"/>
        <v/>
      </c>
    </row>
    <row r="557" spans="1:20" ht="13" hidden="1" x14ac:dyDescent="0.15">
      <c r="A557" s="142"/>
      <c r="B557" s="144"/>
      <c r="F557" s="63"/>
      <c r="G557" s="63"/>
      <c r="H557" s="63"/>
      <c r="I557" s="63"/>
      <c r="J557" s="63"/>
      <c r="K557" s="63"/>
      <c r="L557" s="63"/>
      <c r="M557" s="63"/>
      <c r="N557" s="63"/>
      <c r="O557" s="63">
        <f>'SWR time series'!A553</f>
        <v>7</v>
      </c>
      <c r="P557" s="63">
        <f>'SWR time series'!B553</f>
        <v>1916</v>
      </c>
      <c r="Q557" s="70">
        <f>'StockBond Returns'!M551</f>
        <v>11.99596122</v>
      </c>
      <c r="R557" s="70">
        <f ca="1">'SWR time series'!F553</f>
        <v>1.3214892964605482</v>
      </c>
      <c r="S557" s="70">
        <f t="shared" ref="S557:T557" ca="1" si="633">IF( AND($Q557&gt;S$10,$Q557&lt;=S$11),$R557,"")</f>
        <v>1.3214892964605482</v>
      </c>
      <c r="T557" t="str">
        <f t="shared" si="633"/>
        <v/>
      </c>
    </row>
    <row r="558" spans="1:20" ht="13" hidden="1" x14ac:dyDescent="0.15">
      <c r="A558" s="142"/>
      <c r="B558" s="144"/>
      <c r="F558" s="63"/>
      <c r="G558" s="63"/>
      <c r="H558" s="63"/>
      <c r="I558" s="63"/>
      <c r="J558" s="63"/>
      <c r="K558" s="63"/>
      <c r="L558" s="63"/>
      <c r="M558" s="63"/>
      <c r="N558" s="63"/>
      <c r="O558" s="63">
        <f>'SWR time series'!A554</f>
        <v>8</v>
      </c>
      <c r="P558" s="63">
        <f>'SWR time series'!B554</f>
        <v>1916</v>
      </c>
      <c r="Q558" s="70">
        <f>'StockBond Returns'!M552</f>
        <v>11.79116528</v>
      </c>
      <c r="R558" s="70">
        <f ca="1">'SWR time series'!F554</f>
        <v>1.5157690207111951</v>
      </c>
      <c r="S558" s="70">
        <f t="shared" ref="S558:T558" ca="1" si="634">IF( AND($Q558&gt;S$10,$Q558&lt;=S$11),$R558,"")</f>
        <v>1.5157690207111951</v>
      </c>
      <c r="T558" t="str">
        <f t="shared" si="634"/>
        <v/>
      </c>
    </row>
    <row r="559" spans="1:20" ht="13" hidden="1" x14ac:dyDescent="0.15">
      <c r="A559" s="142"/>
      <c r="B559" s="144"/>
      <c r="F559" s="63"/>
      <c r="G559" s="63"/>
      <c r="H559" s="63"/>
      <c r="I559" s="63"/>
      <c r="J559" s="63"/>
      <c r="K559" s="63"/>
      <c r="L559" s="63"/>
      <c r="M559" s="63"/>
      <c r="N559" s="63"/>
      <c r="O559" s="63">
        <f>'SWR time series'!A555</f>
        <v>9</v>
      </c>
      <c r="P559" s="63">
        <f>'SWR time series'!B555</f>
        <v>1916</v>
      </c>
      <c r="Q559" s="70">
        <f>'StockBond Returns'!M553</f>
        <v>11.73208264</v>
      </c>
      <c r="R559" s="70">
        <f ca="1">'SWR time series'!F555</f>
        <v>1.5708447394086544</v>
      </c>
      <c r="S559" s="70">
        <f t="shared" ref="S559:T559" ca="1" si="635">IF( AND($Q559&gt;S$10,$Q559&lt;=S$11),$R559,"")</f>
        <v>1.5708447394086544</v>
      </c>
      <c r="T559" t="str">
        <f t="shared" si="635"/>
        <v/>
      </c>
    </row>
    <row r="560" spans="1:20" ht="13" hidden="1" x14ac:dyDescent="0.15">
      <c r="A560" s="142"/>
      <c r="B560" s="144"/>
      <c r="F560" s="63"/>
      <c r="G560" s="63"/>
      <c r="H560" s="63"/>
      <c r="I560" s="63"/>
      <c r="J560" s="63"/>
      <c r="K560" s="63"/>
      <c r="L560" s="63"/>
      <c r="M560" s="63"/>
      <c r="N560" s="63"/>
      <c r="O560" s="63">
        <f>'SWR time series'!A556</f>
        <v>10</v>
      </c>
      <c r="P560" s="63">
        <f>'SWR time series'!B556</f>
        <v>1916</v>
      </c>
      <c r="Q560" s="70">
        <f>'StockBond Returns'!M554</f>
        <v>11.944552420000001</v>
      </c>
      <c r="R560" s="70">
        <f ca="1">'SWR time series'!F556</f>
        <v>1.3501761997578026</v>
      </c>
      <c r="S560" s="70">
        <f t="shared" ref="S560:T560" ca="1" si="636">IF( AND($Q560&gt;S$10,$Q560&lt;=S$11),$R560,"")</f>
        <v>1.3501761997578026</v>
      </c>
      <c r="T560" t="str">
        <f t="shared" si="636"/>
        <v/>
      </c>
    </row>
    <row r="561" spans="1:20" ht="13" hidden="1" x14ac:dyDescent="0.15">
      <c r="A561" s="142"/>
      <c r="B561" s="144"/>
      <c r="F561" s="63"/>
      <c r="G561" s="63"/>
      <c r="H561" s="63"/>
      <c r="I561" s="63"/>
      <c r="J561" s="63"/>
      <c r="K561" s="63"/>
      <c r="L561" s="63"/>
      <c r="M561" s="63"/>
      <c r="N561" s="63"/>
      <c r="O561" s="63">
        <f>'SWR time series'!A557</f>
        <v>11</v>
      </c>
      <c r="P561" s="63">
        <f>'SWR time series'!B557</f>
        <v>1916</v>
      </c>
      <c r="Q561" s="70">
        <f>'StockBond Returns'!M555</f>
        <v>12.04574176</v>
      </c>
      <c r="R561" s="70">
        <f ca="1">'SWR time series'!F557</f>
        <v>1.2931341084381813</v>
      </c>
      <c r="S561" s="70">
        <f t="shared" ref="S561:T561" ca="1" si="637">IF( AND($Q561&gt;S$10,$Q561&lt;=S$11),$R561,"")</f>
        <v>1.2931341084381813</v>
      </c>
      <c r="T561" t="str">
        <f t="shared" si="637"/>
        <v/>
      </c>
    </row>
    <row r="562" spans="1:20" ht="13" hidden="1" x14ac:dyDescent="0.15">
      <c r="A562" s="142"/>
      <c r="B562" s="144"/>
      <c r="F562" s="63"/>
      <c r="G562" s="63"/>
      <c r="H562" s="63"/>
      <c r="I562" s="63"/>
      <c r="J562" s="63"/>
      <c r="K562" s="63"/>
      <c r="L562" s="63"/>
      <c r="M562" s="63"/>
      <c r="N562" s="63"/>
      <c r="O562" s="63">
        <f>'SWR time series'!A558</f>
        <v>12</v>
      </c>
      <c r="P562" s="63">
        <f>'SWR time series'!B558</f>
        <v>1916</v>
      </c>
      <c r="Q562" s="70">
        <f>'StockBond Returns'!M556</f>
        <v>12.0532304</v>
      </c>
      <c r="R562" s="70">
        <f ca="1">'SWR time series'!F558</f>
        <v>1.3462451197044221</v>
      </c>
      <c r="S562" s="70">
        <f t="shared" ref="S562:T562" ca="1" si="638">IF( AND($Q562&gt;S$10,$Q562&lt;=S$11),$R562,"")</f>
        <v>1.3462451197044221</v>
      </c>
      <c r="T562" t="str">
        <f t="shared" si="638"/>
        <v/>
      </c>
    </row>
    <row r="563" spans="1:20" ht="13" hidden="1" x14ac:dyDescent="0.15">
      <c r="A563" s="142"/>
      <c r="B563" s="144"/>
      <c r="F563" s="63"/>
      <c r="G563" s="63"/>
      <c r="H563" s="63"/>
      <c r="I563" s="63"/>
      <c r="J563" s="63"/>
      <c r="K563" s="63"/>
      <c r="L563" s="63"/>
      <c r="M563" s="63"/>
      <c r="N563" s="63"/>
      <c r="O563" s="63">
        <f>'SWR time series'!A559</f>
        <v>1</v>
      </c>
      <c r="P563" s="63">
        <f>'SWR time series'!B559</f>
        <v>1917</v>
      </c>
      <c r="Q563" s="70">
        <f>'StockBond Returns'!M557</f>
        <v>11.413559190000001</v>
      </c>
      <c r="R563" s="70">
        <f ca="1">'SWR time series'!F559</f>
        <v>1.9428826449755601</v>
      </c>
      <c r="S563" s="70">
        <f t="shared" ref="S563:T563" ca="1" si="639">IF( AND($Q563&gt;S$10,$Q563&lt;=S$11),$R563,"")</f>
        <v>1.9428826449755601</v>
      </c>
      <c r="T563" t="str">
        <f t="shared" si="639"/>
        <v/>
      </c>
    </row>
    <row r="564" spans="1:20" ht="13" hidden="1" x14ac:dyDescent="0.15">
      <c r="A564" s="142"/>
      <c r="B564" s="144"/>
      <c r="F564" s="63"/>
      <c r="G564" s="63"/>
      <c r="H564" s="63"/>
      <c r="I564" s="63"/>
      <c r="J564" s="63"/>
      <c r="K564" s="63"/>
      <c r="L564" s="63"/>
      <c r="M564" s="63"/>
      <c r="N564" s="63"/>
      <c r="O564" s="63">
        <f>'SWR time series'!A560</f>
        <v>2</v>
      </c>
      <c r="P564" s="63">
        <f>'SWR time series'!B560</f>
        <v>1917</v>
      </c>
      <c r="Q564" s="70">
        <f>'StockBond Returns'!M558</f>
        <v>10.98087516</v>
      </c>
      <c r="R564" s="70">
        <f ca="1">'SWR time series'!F560</f>
        <v>2.3136886904574361</v>
      </c>
      <c r="S564" s="70">
        <f t="shared" ref="S564:T564" ca="1" si="640">IF( AND($Q564&gt;S$10,$Q564&lt;=S$11),$R564,"")</f>
        <v>2.3136886904574361</v>
      </c>
      <c r="T564" t="str">
        <f t="shared" si="640"/>
        <v/>
      </c>
    </row>
    <row r="565" spans="1:20" ht="13" hidden="1" x14ac:dyDescent="0.15">
      <c r="A565" s="142"/>
      <c r="B565" s="144"/>
      <c r="F565" s="63"/>
      <c r="G565" s="63"/>
      <c r="H565" s="63"/>
      <c r="I565" s="63"/>
      <c r="J565" s="63"/>
      <c r="K565" s="63"/>
      <c r="L565" s="63"/>
      <c r="M565" s="63"/>
      <c r="N565" s="63"/>
      <c r="O565" s="63">
        <f>'SWR time series'!A561</f>
        <v>3</v>
      </c>
      <c r="P565" s="63">
        <f>'SWR time series'!B561</f>
        <v>1917</v>
      </c>
      <c r="Q565" s="70">
        <f>'StockBond Returns'!M559</f>
        <v>10.06318774</v>
      </c>
      <c r="R565" s="70">
        <f ca="1">'SWR time series'!F561</f>
        <v>3.44559363070735</v>
      </c>
      <c r="S565" s="70">
        <f t="shared" ref="S565:T565" ca="1" si="641">IF( AND($Q565&gt;S$10,$Q565&lt;=S$11),$R565,"")</f>
        <v>3.44559363070735</v>
      </c>
      <c r="T565" t="str">
        <f t="shared" si="641"/>
        <v/>
      </c>
    </row>
    <row r="566" spans="1:20" ht="13" hidden="1" x14ac:dyDescent="0.15">
      <c r="A566" s="142"/>
      <c r="B566" s="144"/>
      <c r="F566" s="63"/>
      <c r="G566" s="63"/>
      <c r="H566" s="63"/>
      <c r="I566" s="63"/>
      <c r="J566" s="63"/>
      <c r="K566" s="63"/>
      <c r="L566" s="63"/>
      <c r="M566" s="63"/>
      <c r="N566" s="63"/>
      <c r="O566" s="63">
        <f>'SWR time series'!A562</f>
        <v>4</v>
      </c>
      <c r="P566" s="63">
        <f>'SWR time series'!B562</f>
        <v>1917</v>
      </c>
      <c r="Q566" s="70">
        <f>'StockBond Returns'!M560</f>
        <v>10.327157079999999</v>
      </c>
      <c r="R566" s="70">
        <f ca="1">'SWR time series'!F562</f>
        <v>3.0929818879644806</v>
      </c>
      <c r="S566" s="70">
        <f t="shared" ref="S566:T566" ca="1" si="642">IF( AND($Q566&gt;S$10,$Q566&lt;=S$11),$R566,"")</f>
        <v>3.0929818879644806</v>
      </c>
      <c r="T566" t="str">
        <f t="shared" si="642"/>
        <v/>
      </c>
    </row>
    <row r="567" spans="1:20" ht="13" hidden="1" x14ac:dyDescent="0.15">
      <c r="A567" s="142"/>
      <c r="B567" s="144"/>
      <c r="F567" s="63"/>
      <c r="G567" s="63"/>
      <c r="H567" s="63"/>
      <c r="I567" s="63"/>
      <c r="J567" s="63"/>
      <c r="K567" s="63"/>
      <c r="L567" s="63"/>
      <c r="M567" s="63"/>
      <c r="N567" s="63"/>
      <c r="O567" s="63">
        <f>'SWR time series'!A563</f>
        <v>5</v>
      </c>
      <c r="P567" s="63">
        <f>'SWR time series'!B563</f>
        <v>1917</v>
      </c>
      <c r="Q567" s="70">
        <f>'StockBond Returns'!M561</f>
        <v>9.6445311999999994</v>
      </c>
      <c r="R567" s="70">
        <f ca="1">'SWR time series'!F563</f>
        <v>3.9399438186782358</v>
      </c>
      <c r="S567" s="70">
        <f t="shared" ref="S567:T567" ca="1" si="643">IF( AND($Q567&gt;S$10,$Q567&lt;=S$11),$R567,"")</f>
        <v>3.9399438186782358</v>
      </c>
      <c r="T567" t="str">
        <f t="shared" si="643"/>
        <v/>
      </c>
    </row>
    <row r="568" spans="1:20" ht="13" hidden="1" x14ac:dyDescent="0.15">
      <c r="A568" s="142"/>
      <c r="B568" s="144"/>
      <c r="F568" s="63"/>
      <c r="G568" s="63"/>
      <c r="H568" s="63"/>
      <c r="I568" s="63"/>
      <c r="J568" s="63"/>
      <c r="K568" s="63"/>
      <c r="L568" s="63"/>
      <c r="M568" s="63"/>
      <c r="N568" s="63"/>
      <c r="O568" s="63">
        <f>'SWR time series'!A564</f>
        <v>6</v>
      </c>
      <c r="P568" s="63">
        <f>'SWR time series'!B564</f>
        <v>1917</v>
      </c>
      <c r="Q568" s="70">
        <f>'StockBond Returns'!M562</f>
        <v>9.1389888100000007</v>
      </c>
      <c r="R568" s="70">
        <f ca="1">'SWR time series'!F564</f>
        <v>4.4057988943572042</v>
      </c>
      <c r="S568" s="70">
        <f t="shared" ref="S568:T568" ca="1" si="644">IF( AND($Q568&gt;S$10,$Q568&lt;=S$11),$R568,"")</f>
        <v>4.4057988943572042</v>
      </c>
      <c r="T568" t="str">
        <f t="shared" si="644"/>
        <v/>
      </c>
    </row>
    <row r="569" spans="1:20" ht="13" hidden="1" x14ac:dyDescent="0.15">
      <c r="A569" s="142"/>
      <c r="B569" s="144"/>
      <c r="F569" s="63"/>
      <c r="G569" s="63"/>
      <c r="H569" s="63"/>
      <c r="I569" s="63"/>
      <c r="J569" s="63"/>
      <c r="K569" s="63"/>
      <c r="L569" s="63"/>
      <c r="M569" s="63"/>
      <c r="N569" s="63"/>
      <c r="O569" s="63">
        <f>'SWR time series'!A565</f>
        <v>7</v>
      </c>
      <c r="P569" s="63">
        <f>'SWR time series'!B565</f>
        <v>1917</v>
      </c>
      <c r="Q569" s="70">
        <f>'StockBond Returns'!M563</f>
        <v>9.1482202600000004</v>
      </c>
      <c r="R569" s="70">
        <f ca="1">'SWR time series'!F565</f>
        <v>4.1465862602129224</v>
      </c>
      <c r="S569" s="70">
        <f t="shared" ref="S569:T569" ca="1" si="645">IF( AND($Q569&gt;S$10,$Q569&lt;=S$11),$R569,"")</f>
        <v>4.1465862602129224</v>
      </c>
      <c r="T569" t="str">
        <f t="shared" si="645"/>
        <v/>
      </c>
    </row>
    <row r="570" spans="1:20" ht="13" hidden="1" x14ac:dyDescent="0.15">
      <c r="A570" s="142"/>
      <c r="B570" s="144"/>
      <c r="F570" s="63"/>
      <c r="G570" s="63"/>
      <c r="H570" s="63"/>
      <c r="I570" s="63"/>
      <c r="J570" s="63"/>
      <c r="K570" s="63"/>
      <c r="L570" s="63"/>
      <c r="M570" s="63"/>
      <c r="N570" s="63"/>
      <c r="O570" s="63">
        <f>'SWR time series'!A566</f>
        <v>8</v>
      </c>
      <c r="P570" s="63">
        <f>'SWR time series'!B566</f>
        <v>1917</v>
      </c>
      <c r="Q570" s="70">
        <f>'StockBond Returns'!M564</f>
        <v>9.0034723799999998</v>
      </c>
      <c r="R570" s="70">
        <f ca="1">'SWR time series'!F566</f>
        <v>4.4043522289635355</v>
      </c>
      <c r="S570" s="70">
        <f t="shared" ref="S570:T570" ca="1" si="646">IF( AND($Q570&gt;S$10,$Q570&lt;=S$11),$R570,"")</f>
        <v>4.4043522289635355</v>
      </c>
      <c r="T570" t="str">
        <f t="shared" si="646"/>
        <v/>
      </c>
    </row>
    <row r="571" spans="1:20" ht="13" hidden="1" x14ac:dyDescent="0.15">
      <c r="A571" s="142"/>
      <c r="B571" s="144"/>
      <c r="F571" s="63"/>
      <c r="G571" s="63"/>
      <c r="H571" s="63"/>
      <c r="I571" s="63"/>
      <c r="J571" s="63"/>
      <c r="K571" s="63"/>
      <c r="L571" s="63"/>
      <c r="M571" s="63"/>
      <c r="N571" s="63"/>
      <c r="O571" s="63">
        <f>'SWR time series'!A567</f>
        <v>9</v>
      </c>
      <c r="P571" s="63">
        <f>'SWR time series'!B567</f>
        <v>1917</v>
      </c>
      <c r="Q571" s="70">
        <f>'StockBond Returns'!M565</f>
        <v>8.5726804699999999</v>
      </c>
      <c r="R571" s="70">
        <f ca="1">'SWR time series'!F567</f>
        <v>5.0753470497355391</v>
      </c>
      <c r="S571" s="70">
        <f t="shared" ref="S571:T571" ca="1" si="647">IF( AND($Q571&gt;S$10,$Q571&lt;=S$11),$R571,"")</f>
        <v>5.0753470497355391</v>
      </c>
      <c r="T571" t="str">
        <f t="shared" si="647"/>
        <v/>
      </c>
    </row>
    <row r="572" spans="1:20" ht="13" hidden="1" x14ac:dyDescent="0.15">
      <c r="A572" s="142"/>
      <c r="B572" s="144"/>
      <c r="F572" s="63"/>
      <c r="G572" s="63"/>
      <c r="H572" s="63"/>
      <c r="I572" s="63"/>
      <c r="J572" s="63"/>
      <c r="K572" s="63"/>
      <c r="L572" s="63"/>
      <c r="M572" s="63"/>
      <c r="N572" s="63"/>
      <c r="O572" s="63">
        <f>'SWR time series'!A568</f>
        <v>10</v>
      </c>
      <c r="P572" s="63">
        <f>'SWR time series'!B568</f>
        <v>1917</v>
      </c>
      <c r="Q572" s="70">
        <f>'StockBond Returns'!M566</f>
        <v>7.9508232599999999</v>
      </c>
      <c r="R572" s="70">
        <f ca="1">'SWR time series'!F568</f>
        <v>5.8229641202477449</v>
      </c>
      <c r="S572" s="70">
        <f t="shared" ref="S572:T572" ca="1" si="648">IF( AND($Q572&gt;S$10,$Q572&lt;=S$11),$R572,"")</f>
        <v>5.8229641202477449</v>
      </c>
      <c r="T572" t="str">
        <f t="shared" si="648"/>
        <v/>
      </c>
    </row>
    <row r="573" spans="1:20" ht="13" hidden="1" x14ac:dyDescent="0.15">
      <c r="A573" s="142"/>
      <c r="B573" s="144"/>
      <c r="F573" s="63"/>
      <c r="G573" s="63"/>
      <c r="H573" s="63"/>
      <c r="I573" s="63"/>
      <c r="J573" s="63"/>
      <c r="K573" s="63"/>
      <c r="L573" s="63"/>
      <c r="M573" s="63"/>
      <c r="N573" s="63"/>
      <c r="O573" s="63">
        <f>'SWR time series'!A569</f>
        <v>11</v>
      </c>
      <c r="P573" s="63">
        <f>'SWR time series'!B569</f>
        <v>1917</v>
      </c>
      <c r="Q573" s="70">
        <f>'StockBond Returns'!M567</f>
        <v>7.3871337099999996</v>
      </c>
      <c r="R573" s="70">
        <f ca="1">'SWR time series'!F569</f>
        <v>6.8615456394114105</v>
      </c>
      <c r="S573" s="70">
        <f t="shared" ref="S573:T573" ca="1" si="649">IF( AND($Q573&gt;S$10,$Q573&lt;=S$11),$R573,"")</f>
        <v>6.8615456394114105</v>
      </c>
      <c r="T573" t="str">
        <f t="shared" si="649"/>
        <v/>
      </c>
    </row>
    <row r="574" spans="1:20" ht="13" hidden="1" x14ac:dyDescent="0.15">
      <c r="A574" s="142"/>
      <c r="B574" s="144"/>
      <c r="F574" s="63"/>
      <c r="G574" s="63"/>
      <c r="H574" s="63"/>
      <c r="I574" s="63"/>
      <c r="J574" s="63"/>
      <c r="K574" s="63"/>
      <c r="L574" s="63"/>
      <c r="M574" s="63"/>
      <c r="N574" s="63"/>
      <c r="O574" s="63">
        <f>'SWR time series'!A570</f>
        <v>12</v>
      </c>
      <c r="P574" s="63">
        <f>'SWR time series'!B570</f>
        <v>1917</v>
      </c>
      <c r="Q574" s="70">
        <f>'StockBond Returns'!M568</f>
        <v>6.7530136000000001</v>
      </c>
      <c r="R574" s="70">
        <f ca="1">'SWR time series'!F570</f>
        <v>8.6725957512019924</v>
      </c>
      <c r="S574" s="70">
        <f t="shared" ref="S574:T574" ca="1" si="650">IF( AND($Q574&gt;S$10,$Q574&lt;=S$11),$R574,"")</f>
        <v>8.6725957512019924</v>
      </c>
      <c r="T574" t="str">
        <f t="shared" si="650"/>
        <v/>
      </c>
    </row>
    <row r="575" spans="1:20" ht="13" hidden="1" x14ac:dyDescent="0.15">
      <c r="A575" s="142"/>
      <c r="B575" s="144"/>
      <c r="F575" s="63"/>
      <c r="G575" s="63"/>
      <c r="H575" s="63"/>
      <c r="I575" s="63"/>
      <c r="J575" s="63"/>
      <c r="K575" s="63"/>
      <c r="L575" s="63"/>
      <c r="M575" s="63"/>
      <c r="N575" s="63"/>
      <c r="O575" s="63">
        <f>'SWR time series'!A571</f>
        <v>1</v>
      </c>
      <c r="P575" s="63">
        <f>'SWR time series'!B571</f>
        <v>1918</v>
      </c>
      <c r="Q575" s="70">
        <f>'StockBond Returns'!M569</f>
        <v>6.4125939000000001</v>
      </c>
      <c r="R575" s="70">
        <f ca="1">'SWR time series'!F571</f>
        <v>9.6673301928239077</v>
      </c>
      <c r="S575" s="70">
        <f t="shared" ref="S575:T575" ca="1" si="651">IF( AND($Q575&gt;S$10,$Q575&lt;=S$11),$R575,"")</f>
        <v>9.6673301928239077</v>
      </c>
      <c r="T575" t="str">
        <f t="shared" si="651"/>
        <v/>
      </c>
    </row>
    <row r="576" spans="1:20" ht="13" hidden="1" x14ac:dyDescent="0.15">
      <c r="A576" s="142"/>
      <c r="B576" s="144"/>
      <c r="F576" s="63"/>
      <c r="G576" s="63"/>
      <c r="H576" s="63"/>
      <c r="I576" s="63"/>
      <c r="J576" s="63"/>
      <c r="K576" s="63"/>
      <c r="L576" s="63"/>
      <c r="M576" s="63"/>
      <c r="N576" s="63"/>
      <c r="O576" s="63">
        <f>'SWR time series'!A572</f>
        <v>2</v>
      </c>
      <c r="P576" s="63">
        <f>'SWR time series'!B572</f>
        <v>1918</v>
      </c>
      <c r="Q576" s="70">
        <f>'StockBond Returns'!M570</f>
        <v>6.8156422499999998</v>
      </c>
      <c r="R576" s="70">
        <f ca="1">'SWR time series'!F572</f>
        <v>9.2473021338749533</v>
      </c>
      <c r="S576" s="70">
        <f t="shared" ref="S576:T576" ca="1" si="652">IF( AND($Q576&gt;S$10,$Q576&lt;=S$11),$R576,"")</f>
        <v>9.2473021338749533</v>
      </c>
      <c r="T576" t="str">
        <f t="shared" si="652"/>
        <v/>
      </c>
    </row>
    <row r="577" spans="1:20" ht="13" hidden="1" x14ac:dyDescent="0.15">
      <c r="A577" s="142"/>
      <c r="B577" s="144"/>
      <c r="F577" s="63"/>
      <c r="G577" s="63"/>
      <c r="H577" s="63"/>
      <c r="I577" s="63"/>
      <c r="J577" s="63"/>
      <c r="K577" s="63"/>
      <c r="L577" s="63"/>
      <c r="M577" s="63"/>
      <c r="N577" s="63"/>
      <c r="O577" s="63">
        <f>'SWR time series'!A573</f>
        <v>3</v>
      </c>
      <c r="P577" s="63">
        <f>'SWR time series'!B573</f>
        <v>1918</v>
      </c>
      <c r="Q577" s="70">
        <f>'StockBond Returns'!M571</f>
        <v>6.7354926300000004</v>
      </c>
      <c r="R577" s="70">
        <f ca="1">'SWR time series'!F573</f>
        <v>8.7964607939720718</v>
      </c>
      <c r="S577" s="70">
        <f t="shared" ref="S577:T577" ca="1" si="653">IF( AND($Q577&gt;S$10,$Q577&lt;=S$11),$R577,"")</f>
        <v>8.7964607939720718</v>
      </c>
      <c r="T577" t="str">
        <f t="shared" si="653"/>
        <v/>
      </c>
    </row>
    <row r="578" spans="1:20" ht="13" hidden="1" x14ac:dyDescent="0.15">
      <c r="A578" s="142"/>
      <c r="B578" s="144"/>
      <c r="F578" s="63"/>
      <c r="G578" s="63"/>
      <c r="H578" s="63"/>
      <c r="I578" s="63"/>
      <c r="J578" s="63"/>
      <c r="K578" s="63"/>
      <c r="L578" s="63"/>
      <c r="M578" s="63"/>
      <c r="N578" s="63"/>
      <c r="O578" s="63">
        <f>'SWR time series'!A574</f>
        <v>4</v>
      </c>
      <c r="P578" s="63">
        <f>'SWR time series'!B574</f>
        <v>1918</v>
      </c>
      <c r="Q578" s="70">
        <f>'StockBond Returns'!M572</f>
        <v>6.6237171000000004</v>
      </c>
      <c r="R578" s="70">
        <f ca="1">'SWR time series'!F574</f>
        <v>9.4659435684300401</v>
      </c>
      <c r="S578" s="70">
        <f t="shared" ref="S578:T578" ca="1" si="654">IF( AND($Q578&gt;S$10,$Q578&lt;=S$11),$R578,"")</f>
        <v>9.4659435684300401</v>
      </c>
      <c r="T578" t="str">
        <f t="shared" si="654"/>
        <v/>
      </c>
    </row>
    <row r="579" spans="1:20" ht="13" hidden="1" x14ac:dyDescent="0.15">
      <c r="A579" s="142"/>
      <c r="B579" s="144"/>
      <c r="F579" s="63"/>
      <c r="G579" s="63"/>
      <c r="H579" s="63"/>
      <c r="I579" s="63"/>
      <c r="J579" s="63"/>
      <c r="K579" s="63"/>
      <c r="L579" s="63"/>
      <c r="M579" s="63"/>
      <c r="N579" s="63"/>
      <c r="O579" s="63">
        <f>'SWR time series'!A575</f>
        <v>5</v>
      </c>
      <c r="P579" s="63">
        <f>'SWR time series'!B575</f>
        <v>1918</v>
      </c>
      <c r="Q579" s="70">
        <f>'StockBond Returns'!M573</f>
        <v>6.5436090599999996</v>
      </c>
      <c r="R579" s="70">
        <f ca="1">'SWR time series'!F575</f>
        <v>9.8889187679037462</v>
      </c>
      <c r="S579" s="70">
        <f t="shared" ref="S579:T579" ca="1" si="655">IF( AND($Q579&gt;S$10,$Q579&lt;=S$11),$R579,"")</f>
        <v>9.8889187679037462</v>
      </c>
      <c r="T579" t="str">
        <f t="shared" si="655"/>
        <v/>
      </c>
    </row>
    <row r="580" spans="1:20" ht="13" hidden="1" x14ac:dyDescent="0.15">
      <c r="A580" s="142"/>
      <c r="B580" s="144"/>
      <c r="F580" s="63"/>
      <c r="G580" s="63"/>
      <c r="H580" s="63"/>
      <c r="I580" s="63"/>
      <c r="J580" s="63"/>
      <c r="K580" s="63"/>
      <c r="L580" s="63"/>
      <c r="M580" s="63"/>
      <c r="N580" s="63"/>
      <c r="O580" s="63">
        <f>'SWR time series'!A576</f>
        <v>6</v>
      </c>
      <c r="P580" s="63">
        <f>'SWR time series'!B576</f>
        <v>1918</v>
      </c>
      <c r="Q580" s="70">
        <f>'StockBond Returns'!M574</f>
        <v>6.5469741800000003</v>
      </c>
      <c r="R580" s="70">
        <f ca="1">'SWR time series'!F576</f>
        <v>10.163544945241743</v>
      </c>
      <c r="S580" s="70">
        <f t="shared" ref="S580:T580" ca="1" si="656">IF( AND($Q580&gt;S$10,$Q580&lt;=S$11),$R580,"")</f>
        <v>10.163544945241743</v>
      </c>
      <c r="T580" t="str">
        <f t="shared" si="656"/>
        <v/>
      </c>
    </row>
    <row r="581" spans="1:20" ht="13" hidden="1" x14ac:dyDescent="0.15">
      <c r="A581" s="142"/>
      <c r="B581" s="144"/>
      <c r="F581" s="63"/>
      <c r="G581" s="63"/>
      <c r="H581" s="63"/>
      <c r="I581" s="63"/>
      <c r="J581" s="63"/>
      <c r="K581" s="63"/>
      <c r="L581" s="63"/>
      <c r="M581" s="63"/>
      <c r="N581" s="63"/>
      <c r="O581" s="63">
        <f>'SWR time series'!A577</f>
        <v>7</v>
      </c>
      <c r="P581" s="63">
        <f>'SWR time series'!B577</f>
        <v>1918</v>
      </c>
      <c r="Q581" s="70">
        <f>'StockBond Returns'!M575</f>
        <v>6.5552375300000003</v>
      </c>
      <c r="R581" s="70">
        <f ca="1">'SWR time series'!F577</f>
        <v>9.83330853900965</v>
      </c>
      <c r="S581" s="70">
        <f t="shared" ref="S581:T581" ca="1" si="657">IF( AND($Q581&gt;S$10,$Q581&lt;=S$11),$R581,"")</f>
        <v>9.83330853900965</v>
      </c>
      <c r="T581" t="str">
        <f t="shared" si="657"/>
        <v/>
      </c>
    </row>
    <row r="582" spans="1:20" ht="13" hidden="1" x14ac:dyDescent="0.15">
      <c r="A582" s="142"/>
      <c r="B582" s="144"/>
      <c r="F582" s="63"/>
      <c r="G582" s="63"/>
      <c r="H582" s="63"/>
      <c r="I582" s="63"/>
      <c r="J582" s="63"/>
      <c r="K582" s="63"/>
      <c r="L582" s="63"/>
      <c r="M582" s="63"/>
      <c r="N582" s="63"/>
      <c r="O582" s="63">
        <f>'SWR time series'!A578</f>
        <v>8</v>
      </c>
      <c r="P582" s="63">
        <f>'SWR time series'!B578</f>
        <v>1918</v>
      </c>
      <c r="Q582" s="70">
        <f>'StockBond Returns'!M576</f>
        <v>6.3578348699999996</v>
      </c>
      <c r="R582" s="70">
        <f ca="1">'SWR time series'!F578</f>
        <v>10.486723955642026</v>
      </c>
      <c r="S582" s="70">
        <f t="shared" ref="S582:T582" ca="1" si="658">IF( AND($Q582&gt;S$10,$Q582&lt;=S$11),$R582,"")</f>
        <v>10.486723955642026</v>
      </c>
      <c r="T582" t="str">
        <f t="shared" si="658"/>
        <v/>
      </c>
    </row>
    <row r="583" spans="1:20" ht="13" hidden="1" x14ac:dyDescent="0.15">
      <c r="A583" s="142"/>
      <c r="B583" s="144"/>
      <c r="F583" s="63"/>
      <c r="G583" s="63"/>
      <c r="H583" s="63"/>
      <c r="I583" s="63"/>
      <c r="J583" s="63"/>
      <c r="K583" s="63"/>
      <c r="L583" s="63"/>
      <c r="M583" s="63"/>
      <c r="N583" s="63"/>
      <c r="O583" s="63">
        <f>'SWR time series'!A579</f>
        <v>9</v>
      </c>
      <c r="P583" s="63">
        <f>'SWR time series'!B579</f>
        <v>1918</v>
      </c>
      <c r="Q583" s="70">
        <f>'StockBond Returns'!M577</f>
        <v>6.3784112899999998</v>
      </c>
      <c r="R583" s="70">
        <f ca="1">'SWR time series'!F579</f>
        <v>10.897093479414959</v>
      </c>
      <c r="S583" s="70">
        <f t="shared" ref="S583:T583" ca="1" si="659">IF( AND($Q583&gt;S$10,$Q583&lt;=S$11),$R583,"")</f>
        <v>10.897093479414959</v>
      </c>
      <c r="T583" t="str">
        <f t="shared" si="659"/>
        <v/>
      </c>
    </row>
    <row r="584" spans="1:20" ht="13" hidden="1" x14ac:dyDescent="0.15">
      <c r="A584" s="142"/>
      <c r="B584" s="144"/>
      <c r="F584" s="63"/>
      <c r="G584" s="63"/>
      <c r="H584" s="63"/>
      <c r="I584" s="63"/>
      <c r="J584" s="63"/>
      <c r="K584" s="63"/>
      <c r="L584" s="63"/>
      <c r="M584" s="63"/>
      <c r="N584" s="63"/>
      <c r="O584" s="63">
        <f>'SWR time series'!A580</f>
        <v>10</v>
      </c>
      <c r="P584" s="63">
        <f>'SWR time series'!B580</f>
        <v>1918</v>
      </c>
      <c r="Q584" s="70">
        <f>'StockBond Returns'!M578</f>
        <v>6.2365148799999996</v>
      </c>
      <c r="R584" s="70">
        <f ca="1">'SWR time series'!F580</f>
        <v>11.58649392597869</v>
      </c>
      <c r="S584" s="70">
        <f t="shared" ref="S584:T584" ca="1" si="660">IF( AND($Q584&gt;S$10,$Q584&lt;=S$11),$R584,"")</f>
        <v>11.58649392597869</v>
      </c>
      <c r="T584" t="str">
        <f t="shared" si="660"/>
        <v/>
      </c>
    </row>
    <row r="585" spans="1:20" ht="13" hidden="1" x14ac:dyDescent="0.15">
      <c r="A585" s="142"/>
      <c r="B585" s="144"/>
      <c r="F585" s="63"/>
      <c r="G585" s="63"/>
      <c r="H585" s="63"/>
      <c r="I585" s="63"/>
      <c r="J585" s="63"/>
      <c r="K585" s="63"/>
      <c r="L585" s="63"/>
      <c r="M585" s="63"/>
      <c r="N585" s="63"/>
      <c r="O585" s="63">
        <f>'SWR time series'!A581</f>
        <v>11</v>
      </c>
      <c r="P585" s="63">
        <f>'SWR time series'!B581</f>
        <v>1918</v>
      </c>
      <c r="Q585" s="70">
        <f>'StockBond Returns'!M579</f>
        <v>6.5249290499999999</v>
      </c>
      <c r="R585" s="70">
        <f ca="1">'SWR time series'!F581</f>
        <v>11.359113025002367</v>
      </c>
      <c r="S585" s="70">
        <f t="shared" ref="S585:T585" ca="1" si="661">IF( AND($Q585&gt;S$10,$Q585&lt;=S$11),$R585,"")</f>
        <v>11.359113025002367</v>
      </c>
      <c r="T585" t="str">
        <f t="shared" si="661"/>
        <v/>
      </c>
    </row>
    <row r="586" spans="1:20" ht="13" hidden="1" x14ac:dyDescent="0.15">
      <c r="A586" s="142"/>
      <c r="B586" s="144"/>
      <c r="F586" s="63"/>
      <c r="G586" s="63"/>
      <c r="H586" s="63"/>
      <c r="I586" s="63"/>
      <c r="J586" s="63"/>
      <c r="K586" s="63"/>
      <c r="L586" s="63"/>
      <c r="M586" s="63"/>
      <c r="N586" s="63"/>
      <c r="O586" s="63">
        <f>'SWR time series'!A582</f>
        <v>12</v>
      </c>
      <c r="P586" s="63">
        <f>'SWR time series'!B582</f>
        <v>1918</v>
      </c>
      <c r="Q586" s="70">
        <f>'StockBond Returns'!M580</f>
        <v>6.2307055900000003</v>
      </c>
      <c r="R586" s="70">
        <f ca="1">'SWR time series'!F582</f>
        <v>11.978261474243503</v>
      </c>
      <c r="S586" s="70">
        <f t="shared" ref="S586:T586" ca="1" si="662">IF( AND($Q586&gt;S$10,$Q586&lt;=S$11),$R586,"")</f>
        <v>11.978261474243503</v>
      </c>
      <c r="T586" t="str">
        <f t="shared" si="662"/>
        <v/>
      </c>
    </row>
    <row r="587" spans="1:20" ht="13" hidden="1" x14ac:dyDescent="0.15">
      <c r="A587" s="142"/>
      <c r="B587" s="144"/>
      <c r="F587" s="63"/>
      <c r="G587" s="63"/>
      <c r="H587" s="63"/>
      <c r="I587" s="63"/>
      <c r="J587" s="63"/>
      <c r="K587" s="63"/>
      <c r="L587" s="63"/>
      <c r="M587" s="63"/>
      <c r="N587" s="63"/>
      <c r="O587" s="63">
        <f>'SWR time series'!A583</f>
        <v>1</v>
      </c>
      <c r="P587" s="63">
        <f>'SWR time series'!B583</f>
        <v>1919</v>
      </c>
      <c r="Q587" s="70">
        <f>'StockBond Returns'!M581</f>
        <v>6.1482473200000003</v>
      </c>
      <c r="R587" s="70">
        <f ca="1">'SWR time series'!F583</f>
        <v>12.235069498347874</v>
      </c>
      <c r="S587" s="70">
        <f t="shared" ref="S587:T587" ca="1" si="663">IF( AND($Q587&gt;S$10,$Q587&lt;=S$11),$R587,"")</f>
        <v>12.235069498347874</v>
      </c>
      <c r="T587" t="str">
        <f t="shared" si="663"/>
        <v/>
      </c>
    </row>
    <row r="588" spans="1:20" ht="13" hidden="1" x14ac:dyDescent="0.15">
      <c r="A588" s="142"/>
      <c r="B588" s="144"/>
      <c r="F588" s="63"/>
      <c r="G588" s="63"/>
      <c r="H588" s="63"/>
      <c r="I588" s="63"/>
      <c r="J588" s="63"/>
      <c r="K588" s="63"/>
      <c r="L588" s="63"/>
      <c r="M588" s="63"/>
      <c r="N588" s="63"/>
      <c r="O588" s="63">
        <f>'SWR time series'!A584</f>
        <v>2</v>
      </c>
      <c r="P588" s="63">
        <f>'SWR time series'!B584</f>
        <v>1919</v>
      </c>
      <c r="Q588" s="70">
        <f>'StockBond Returns'!M582</f>
        <v>6.0596239000000001</v>
      </c>
      <c r="R588" s="70">
        <f ca="1">'SWR time series'!F584</f>
        <v>12.766275437549023</v>
      </c>
      <c r="S588" s="70">
        <f t="shared" ref="S588:T588" ca="1" si="664">IF( AND($Q588&gt;S$10,$Q588&lt;=S$11),$R588,"")</f>
        <v>12.766275437549023</v>
      </c>
      <c r="T588" t="str">
        <f t="shared" si="664"/>
        <v/>
      </c>
    </row>
    <row r="589" spans="1:20" ht="13" hidden="1" x14ac:dyDescent="0.15">
      <c r="A589" s="142"/>
      <c r="B589" s="144"/>
      <c r="F589" s="63"/>
      <c r="G589" s="63"/>
      <c r="H589" s="63"/>
      <c r="I589" s="63"/>
      <c r="J589" s="63"/>
      <c r="K589" s="63"/>
      <c r="L589" s="63"/>
      <c r="M589" s="63"/>
      <c r="N589" s="63"/>
      <c r="O589" s="63">
        <f>'SWR time series'!A585</f>
        <v>3</v>
      </c>
      <c r="P589" s="63">
        <f>'SWR time series'!B585</f>
        <v>1919</v>
      </c>
      <c r="Q589" s="70">
        <f>'StockBond Returns'!M583</f>
        <v>6.3161052499999997</v>
      </c>
      <c r="R589" s="70">
        <f ca="1">'SWR time series'!F585</f>
        <v>11.749420998317351</v>
      </c>
      <c r="S589" s="70">
        <f t="shared" ref="S589:T589" ca="1" si="665">IF( AND($Q589&gt;S$10,$Q589&lt;=S$11),$R589,"")</f>
        <v>11.749420998317351</v>
      </c>
      <c r="T589" t="str">
        <f t="shared" si="665"/>
        <v/>
      </c>
    </row>
    <row r="590" spans="1:20" ht="13" hidden="1" x14ac:dyDescent="0.15">
      <c r="A590" s="142"/>
      <c r="B590" s="144"/>
      <c r="F590" s="63"/>
      <c r="G590" s="63"/>
      <c r="H590" s="63"/>
      <c r="I590" s="63"/>
      <c r="J590" s="63"/>
      <c r="K590" s="63"/>
      <c r="L590" s="63"/>
      <c r="M590" s="63"/>
      <c r="N590" s="63"/>
      <c r="O590" s="63">
        <f>'SWR time series'!A586</f>
        <v>4</v>
      </c>
      <c r="P590" s="63">
        <f>'SWR time series'!B586</f>
        <v>1919</v>
      </c>
      <c r="Q590" s="70">
        <f>'StockBond Returns'!M584</f>
        <v>6.4463271200000003</v>
      </c>
      <c r="R590" s="70">
        <f ca="1">'SWR time series'!F586</f>
        <v>12.069850813698459</v>
      </c>
      <c r="S590" s="70">
        <f t="shared" ref="S590:T590" ca="1" si="666">IF( AND($Q590&gt;S$10,$Q590&lt;=S$11),$R590,"")</f>
        <v>12.069850813698459</v>
      </c>
      <c r="T590" t="str">
        <f t="shared" si="666"/>
        <v/>
      </c>
    </row>
    <row r="591" spans="1:20" ht="13" hidden="1" x14ac:dyDescent="0.15">
      <c r="A591" s="142"/>
      <c r="B591" s="144"/>
      <c r="F591" s="63"/>
      <c r="G591" s="63"/>
      <c r="H591" s="63"/>
      <c r="I591" s="63"/>
      <c r="J591" s="63"/>
      <c r="K591" s="63"/>
      <c r="L591" s="63"/>
      <c r="M591" s="63"/>
      <c r="N591" s="63"/>
      <c r="O591" s="63">
        <f>'SWR time series'!A587</f>
        <v>5</v>
      </c>
      <c r="P591" s="63">
        <f>'SWR time series'!B587</f>
        <v>1919</v>
      </c>
      <c r="Q591" s="70">
        <f>'StockBond Returns'!M585</f>
        <v>6.55432828</v>
      </c>
      <c r="R591" s="70">
        <f ca="1">'SWR time series'!F587</f>
        <v>11.587306124083824</v>
      </c>
      <c r="S591" s="70">
        <f t="shared" ref="S591:T591" ca="1" si="667">IF( AND($Q591&gt;S$10,$Q591&lt;=S$11),$R591,"")</f>
        <v>11.587306124083824</v>
      </c>
      <c r="T591" t="str">
        <f t="shared" si="667"/>
        <v/>
      </c>
    </row>
    <row r="592" spans="1:20" ht="13" hidden="1" x14ac:dyDescent="0.15">
      <c r="A592" s="142"/>
      <c r="B592" s="144"/>
      <c r="F592" s="63"/>
      <c r="G592" s="63"/>
      <c r="H592" s="63"/>
      <c r="I592" s="63"/>
      <c r="J592" s="63"/>
      <c r="K592" s="63"/>
      <c r="L592" s="63"/>
      <c r="M592" s="63"/>
      <c r="N592" s="63"/>
      <c r="O592" s="63">
        <f>'SWR time series'!A588</f>
        <v>6</v>
      </c>
      <c r="P592" s="63">
        <f>'SWR time series'!B588</f>
        <v>1919</v>
      </c>
      <c r="Q592" s="70">
        <f>'StockBond Returns'!M586</f>
        <v>7.0130884099999999</v>
      </c>
      <c r="R592" s="70">
        <f ca="1">'SWR time series'!F588</f>
        <v>10.472447796066998</v>
      </c>
      <c r="S592" s="70">
        <f t="shared" ref="S592:T592" ca="1" si="668">IF( AND($Q592&gt;S$10,$Q592&lt;=S$11),$R592,"")</f>
        <v>10.472447796066998</v>
      </c>
      <c r="T592" t="str">
        <f t="shared" si="668"/>
        <v/>
      </c>
    </row>
    <row r="593" spans="1:20" ht="13" hidden="1" x14ac:dyDescent="0.15">
      <c r="A593" s="142"/>
      <c r="B593" s="144"/>
      <c r="F593" s="63"/>
      <c r="G593" s="63"/>
      <c r="H593" s="63"/>
      <c r="I593" s="63"/>
      <c r="J593" s="63"/>
      <c r="K593" s="63"/>
      <c r="L593" s="63"/>
      <c r="M593" s="63"/>
      <c r="N593" s="63"/>
      <c r="O593" s="63">
        <f>'SWR time series'!A589</f>
        <v>7</v>
      </c>
      <c r="P593" s="63">
        <f>'SWR time series'!B589</f>
        <v>1919</v>
      </c>
      <c r="Q593" s="70">
        <f>'StockBond Returns'!M587</f>
        <v>7.1216408299999996</v>
      </c>
      <c r="R593" s="70">
        <f ca="1">'SWR time series'!F589</f>
        <v>11.145742533420115</v>
      </c>
      <c r="S593" s="70">
        <f t="shared" ref="S593:T593" ca="1" si="669">IF( AND($Q593&gt;S$10,$Q593&lt;=S$11),$R593,"")</f>
        <v>11.145742533420115</v>
      </c>
      <c r="T593" t="str">
        <f t="shared" si="669"/>
        <v/>
      </c>
    </row>
    <row r="594" spans="1:20" ht="13" hidden="1" x14ac:dyDescent="0.15">
      <c r="A594" s="142"/>
      <c r="B594" s="144"/>
      <c r="F594" s="63"/>
      <c r="G594" s="63"/>
      <c r="H594" s="63"/>
      <c r="I594" s="63"/>
      <c r="J594" s="63"/>
      <c r="K594" s="63"/>
      <c r="L594" s="63"/>
      <c r="M594" s="63"/>
      <c r="N594" s="63"/>
      <c r="O594" s="63">
        <f>'SWR time series'!A590</f>
        <v>8</v>
      </c>
      <c r="P594" s="63">
        <f>'SWR time series'!B590</f>
        <v>1919</v>
      </c>
      <c r="Q594" s="70">
        <f>'StockBond Returns'!M588</f>
        <v>6.7618242000000004</v>
      </c>
      <c r="R594" s="70">
        <f ca="1">'SWR time series'!F590</f>
        <v>10.897921432394696</v>
      </c>
      <c r="S594" s="70">
        <f t="shared" ref="S594:T594" ca="1" si="670">IF( AND($Q594&gt;S$10,$Q594&lt;=S$11),$R594,"")</f>
        <v>10.897921432394696</v>
      </c>
      <c r="T594" t="str">
        <f t="shared" si="670"/>
        <v/>
      </c>
    </row>
    <row r="595" spans="1:20" ht="13" hidden="1" x14ac:dyDescent="0.15">
      <c r="A595" s="142"/>
      <c r="B595" s="144"/>
      <c r="F595" s="63"/>
      <c r="G595" s="63"/>
      <c r="H595" s="63"/>
      <c r="I595" s="63"/>
      <c r="J595" s="63"/>
      <c r="K595" s="63"/>
      <c r="L595" s="63"/>
      <c r="M595" s="63"/>
      <c r="N595" s="63"/>
      <c r="O595" s="63">
        <f>'SWR time series'!A591</f>
        <v>9</v>
      </c>
      <c r="P595" s="63">
        <f>'SWR time series'!B591</f>
        <v>1919</v>
      </c>
      <c r="Q595" s="70">
        <f>'StockBond Returns'!M589</f>
        <v>6.6428259499999998</v>
      </c>
      <c r="R595" s="70">
        <f ca="1">'SWR time series'!F591</f>
        <v>12.779527684369222</v>
      </c>
      <c r="S595" s="70">
        <f t="shared" ref="S595:T595" ca="1" si="671">IF( AND($Q595&gt;S$10,$Q595&lt;=S$11),$R595,"")</f>
        <v>12.779527684369222</v>
      </c>
      <c r="T595" t="str">
        <f t="shared" si="671"/>
        <v/>
      </c>
    </row>
    <row r="596" spans="1:20" ht="13" hidden="1" x14ac:dyDescent="0.15">
      <c r="A596" s="142"/>
      <c r="B596" s="144"/>
      <c r="F596" s="63"/>
      <c r="G596" s="63"/>
      <c r="H596" s="63"/>
      <c r="I596" s="63"/>
      <c r="J596" s="63"/>
      <c r="K596" s="63"/>
      <c r="L596" s="63"/>
      <c r="M596" s="63"/>
      <c r="N596" s="63"/>
      <c r="O596" s="63">
        <f>'SWR time series'!A592</f>
        <v>10</v>
      </c>
      <c r="P596" s="63">
        <f>'SWR time series'!B592</f>
        <v>1919</v>
      </c>
      <c r="Q596" s="70">
        <f>'StockBond Returns'!M590</f>
        <v>6.7395860299999999</v>
      </c>
      <c r="R596" s="70">
        <f ca="1">'SWR time series'!F592</f>
        <v>12.783535076197834</v>
      </c>
      <c r="S596" s="70">
        <f t="shared" ref="S596:T596" ca="1" si="672">IF( AND($Q596&gt;S$10,$Q596&lt;=S$11),$R596,"")</f>
        <v>12.783535076197834</v>
      </c>
      <c r="T596" t="str">
        <f t="shared" si="672"/>
        <v/>
      </c>
    </row>
    <row r="597" spans="1:20" ht="13" hidden="1" x14ac:dyDescent="0.15">
      <c r="A597" s="142"/>
      <c r="B597" s="144"/>
      <c r="F597" s="63"/>
      <c r="G597" s="63"/>
      <c r="H597" s="63"/>
      <c r="I597" s="63"/>
      <c r="J597" s="63"/>
      <c r="K597" s="63"/>
      <c r="L597" s="63"/>
      <c r="M597" s="63"/>
      <c r="N597" s="63"/>
      <c r="O597" s="63">
        <f>'SWR time series'!A593</f>
        <v>11</v>
      </c>
      <c r="P597" s="63">
        <f>'SWR time series'!B593</f>
        <v>1919</v>
      </c>
      <c r="Q597" s="70">
        <f>'StockBond Returns'!M591</f>
        <v>6.9470289799999998</v>
      </c>
      <c r="R597" s="70">
        <f ca="1">'SWR time series'!F593</f>
        <v>11.816454589833588</v>
      </c>
      <c r="S597" s="70">
        <f t="shared" ref="S597:T597" ca="1" si="673">IF( AND($Q597&gt;S$10,$Q597&lt;=S$11),$R597,"")</f>
        <v>11.816454589833588</v>
      </c>
      <c r="T597" t="str">
        <f t="shared" si="673"/>
        <v/>
      </c>
    </row>
    <row r="598" spans="1:20" ht="13" hidden="1" x14ac:dyDescent="0.15">
      <c r="A598" s="142"/>
      <c r="B598" s="144"/>
      <c r="F598" s="63"/>
      <c r="G598" s="63"/>
      <c r="H598" s="63"/>
      <c r="I598" s="63"/>
      <c r="J598" s="63"/>
      <c r="K598" s="63"/>
      <c r="L598" s="63"/>
      <c r="M598" s="63"/>
      <c r="N598" s="63"/>
      <c r="O598" s="63">
        <f>'SWR time series'!A594</f>
        <v>12</v>
      </c>
      <c r="P598" s="63">
        <f>'SWR time series'!B594</f>
        <v>1919</v>
      </c>
      <c r="Q598" s="70">
        <f>'StockBond Returns'!M592</f>
        <v>6.2339564300000001</v>
      </c>
      <c r="R598" s="70">
        <f ca="1">'SWR time series'!F594</f>
        <v>13.578320721189188</v>
      </c>
      <c r="S598" s="70">
        <f t="shared" ref="S598:T598" ca="1" si="674">IF( AND($Q598&gt;S$10,$Q598&lt;=S$11),$R598,"")</f>
        <v>13.578320721189188</v>
      </c>
      <c r="T598" t="str">
        <f t="shared" si="674"/>
        <v/>
      </c>
    </row>
    <row r="599" spans="1:20" ht="13" hidden="1" x14ac:dyDescent="0.15">
      <c r="A599" s="142"/>
      <c r="B599" s="144"/>
      <c r="F599" s="63"/>
      <c r="G599" s="63"/>
      <c r="H599" s="63"/>
      <c r="I599" s="63"/>
      <c r="J599" s="63"/>
      <c r="K599" s="63"/>
      <c r="L599" s="63"/>
      <c r="M599" s="63"/>
      <c r="N599" s="63"/>
      <c r="O599" s="63">
        <f>'SWR time series'!A595</f>
        <v>1</v>
      </c>
      <c r="P599" s="63">
        <f>'SWR time series'!B595</f>
        <v>1920</v>
      </c>
      <c r="Q599" s="70">
        <f>'StockBond Returns'!M593</f>
        <v>6.23220069</v>
      </c>
      <c r="R599" s="70">
        <f ca="1">'SWR time series'!F595</f>
        <v>14.332841807173457</v>
      </c>
      <c r="S599" s="70">
        <f t="shared" ref="S599:T599" ca="1" si="675">IF( AND($Q599&gt;S$10,$Q599&lt;=S$11),$R599,"")</f>
        <v>14.332841807173457</v>
      </c>
      <c r="T599" t="str">
        <f t="shared" si="675"/>
        <v/>
      </c>
    </row>
    <row r="600" spans="1:20" ht="13" hidden="1" x14ac:dyDescent="0.15">
      <c r="A600" s="142"/>
      <c r="B600" s="144"/>
      <c r="F600" s="63"/>
      <c r="G600" s="63"/>
      <c r="H600" s="63"/>
      <c r="I600" s="63"/>
      <c r="J600" s="63"/>
      <c r="K600" s="63"/>
      <c r="L600" s="63"/>
      <c r="M600" s="63"/>
      <c r="N600" s="63"/>
      <c r="O600" s="63">
        <f>'SWR time series'!A596</f>
        <v>2</v>
      </c>
      <c r="P600" s="63">
        <f>'SWR time series'!B596</f>
        <v>1920</v>
      </c>
      <c r="Q600" s="70">
        <f>'StockBond Returns'!M594</f>
        <v>5.6261498799999998</v>
      </c>
      <c r="R600" s="70">
        <f ca="1">'SWR time series'!F596</f>
        <v>15.978603562708278</v>
      </c>
      <c r="S600" s="70">
        <f t="shared" ref="S600:T600" ca="1" si="676">IF( AND($Q600&gt;S$10,$Q600&lt;=S$11),$R600,"")</f>
        <v>15.978603562708278</v>
      </c>
      <c r="T600" t="str">
        <f t="shared" si="676"/>
        <v/>
      </c>
    </row>
    <row r="601" spans="1:20" ht="13" hidden="1" x14ac:dyDescent="0.15">
      <c r="A601" s="142"/>
      <c r="B601" s="144"/>
      <c r="F601" s="63"/>
      <c r="G601" s="63"/>
      <c r="H601" s="63"/>
      <c r="I601" s="63"/>
      <c r="J601" s="63"/>
      <c r="K601" s="63"/>
      <c r="L601" s="63"/>
      <c r="M601" s="63"/>
      <c r="N601" s="63"/>
      <c r="O601" s="63">
        <f>'SWR time series'!A597</f>
        <v>3</v>
      </c>
      <c r="P601" s="63">
        <f>'SWR time series'!B597</f>
        <v>1920</v>
      </c>
      <c r="Q601" s="70">
        <f>'StockBond Returns'!M595</f>
        <v>5.4751485400000002</v>
      </c>
      <c r="R601" s="70">
        <f ca="1">'SWR time series'!F597</f>
        <v>18.12995513821572</v>
      </c>
      <c r="S601" s="70">
        <f t="shared" ref="S601:T601" ca="1" si="677">IF( AND($Q601&gt;S$10,$Q601&lt;=S$11),$R601,"")</f>
        <v>18.12995513821572</v>
      </c>
      <c r="T601" t="str">
        <f t="shared" si="677"/>
        <v/>
      </c>
    </row>
    <row r="602" spans="1:20" ht="13" hidden="1" x14ac:dyDescent="0.15">
      <c r="A602" s="142"/>
      <c r="B602" s="144"/>
      <c r="F602" s="63"/>
      <c r="G602" s="63"/>
      <c r="H602" s="63"/>
      <c r="I602" s="63"/>
      <c r="J602" s="63"/>
      <c r="K602" s="63"/>
      <c r="L602" s="63"/>
      <c r="M602" s="63"/>
      <c r="N602" s="63"/>
      <c r="O602" s="63">
        <f>'SWR time series'!A598</f>
        <v>4</v>
      </c>
      <c r="P602" s="63">
        <f>'SWR time series'!B598</f>
        <v>1920</v>
      </c>
      <c r="Q602" s="70">
        <f>'StockBond Returns'!M596</f>
        <v>5.9644269400000001</v>
      </c>
      <c r="R602" s="70">
        <f ca="1">'SWR time series'!F598</f>
        <v>16.050683340268936</v>
      </c>
      <c r="S602" s="70">
        <f t="shared" ref="S602:T602" ca="1" si="678">IF( AND($Q602&gt;S$10,$Q602&lt;=S$11),$R602,"")</f>
        <v>16.050683340268936</v>
      </c>
      <c r="T602" t="str">
        <f t="shared" si="678"/>
        <v/>
      </c>
    </row>
    <row r="603" spans="1:20" ht="13" hidden="1" x14ac:dyDescent="0.15">
      <c r="A603" s="142"/>
      <c r="B603" s="144"/>
      <c r="F603" s="63"/>
      <c r="G603" s="63"/>
      <c r="H603" s="63"/>
      <c r="I603" s="63"/>
      <c r="J603" s="63"/>
      <c r="K603" s="63"/>
      <c r="L603" s="63"/>
      <c r="M603" s="63"/>
      <c r="N603" s="63"/>
      <c r="O603" s="63">
        <f>'SWR time series'!A599</f>
        <v>5</v>
      </c>
      <c r="P603" s="63">
        <f>'SWR time series'!B599</f>
        <v>1920</v>
      </c>
      <c r="Q603" s="70">
        <f>'StockBond Returns'!M597</f>
        <v>5.4083565800000004</v>
      </c>
      <c r="R603" s="70">
        <f ca="1">'SWR time series'!F599</f>
        <v>19.300992377771681</v>
      </c>
      <c r="S603" s="70">
        <f t="shared" ref="S603:T603" ca="1" si="679">IF( AND($Q603&gt;S$10,$Q603&lt;=S$11),$R603,"")</f>
        <v>19.300992377771681</v>
      </c>
      <c r="T603" t="str">
        <f t="shared" si="679"/>
        <v/>
      </c>
    </row>
    <row r="604" spans="1:20" ht="13" hidden="1" x14ac:dyDescent="0.15">
      <c r="A604" s="142"/>
      <c r="B604" s="144"/>
      <c r="F604" s="63"/>
      <c r="G604" s="63"/>
      <c r="H604" s="63"/>
      <c r="I604" s="63"/>
      <c r="J604" s="63"/>
      <c r="K604" s="63"/>
      <c r="L604" s="63"/>
      <c r="M604" s="63"/>
      <c r="N604" s="63"/>
      <c r="O604" s="63">
        <f>'SWR time series'!A600</f>
        <v>6</v>
      </c>
      <c r="P604" s="63">
        <f>'SWR time series'!B600</f>
        <v>1920</v>
      </c>
      <c r="Q604" s="70">
        <f>'StockBond Returns'!M598</f>
        <v>5.1351939700000004</v>
      </c>
      <c r="R604" s="70">
        <f ca="1">'SWR time series'!F600</f>
        <v>20.822382826355373</v>
      </c>
      <c r="S604" s="70">
        <f t="shared" ref="S604:T604" ca="1" si="680">IF( AND($Q604&gt;S$10,$Q604&lt;=S$11),$R604,"")</f>
        <v>20.822382826355373</v>
      </c>
      <c r="T604" t="str">
        <f t="shared" si="680"/>
        <v/>
      </c>
    </row>
    <row r="605" spans="1:20" ht="13" hidden="1" x14ac:dyDescent="0.15">
      <c r="A605" s="142"/>
      <c r="B605" s="144"/>
      <c r="F605" s="63"/>
      <c r="G605" s="63"/>
      <c r="H605" s="63"/>
      <c r="I605" s="63"/>
      <c r="J605" s="63"/>
      <c r="K605" s="63"/>
      <c r="L605" s="63"/>
      <c r="M605" s="63"/>
      <c r="N605" s="63"/>
      <c r="O605" s="63">
        <f>'SWR time series'!A601</f>
        <v>7</v>
      </c>
      <c r="P605" s="63">
        <f>'SWR time series'!B601</f>
        <v>1920</v>
      </c>
      <c r="Q605" s="70">
        <f>'StockBond Returns'!M599</f>
        <v>5.0121806099999997</v>
      </c>
      <c r="R605" s="70">
        <f ca="1">'SWR time series'!F601</f>
        <v>20.688408065990622</v>
      </c>
      <c r="S605" s="70">
        <f t="shared" ref="S605:T605" ca="1" si="681">IF( AND($Q605&gt;S$10,$Q605&lt;=S$11),$R605,"")</f>
        <v>20.688408065990622</v>
      </c>
      <c r="T605" t="str">
        <f t="shared" si="681"/>
        <v/>
      </c>
    </row>
    <row r="606" spans="1:20" ht="13" hidden="1" x14ac:dyDescent="0.15">
      <c r="A606" s="142"/>
      <c r="B606" s="144"/>
      <c r="F606" s="63"/>
      <c r="G606" s="63"/>
      <c r="H606" s="63"/>
      <c r="I606" s="63"/>
      <c r="J606" s="63"/>
      <c r="K606" s="63"/>
      <c r="L606" s="63"/>
      <c r="M606" s="63"/>
      <c r="N606" s="63"/>
      <c r="O606" s="63">
        <f>'SWR time series'!A602</f>
        <v>8</v>
      </c>
      <c r="P606" s="63">
        <f>'SWR time series'!B602</f>
        <v>1920</v>
      </c>
      <c r="Q606" s="70">
        <f>'StockBond Returns'!M600</f>
        <v>4.91173225</v>
      </c>
      <c r="R606" s="70">
        <f ca="1">'SWR time series'!F602</f>
        <v>21.387594488020678</v>
      </c>
      <c r="S606" s="70">
        <f t="shared" ref="S606:T606" ca="1" si="682">IF( AND($Q606&gt;S$10,$Q606&lt;=S$11),$R606,"")</f>
        <v>21.387594488020678</v>
      </c>
      <c r="T606" t="str">
        <f t="shared" si="682"/>
        <v/>
      </c>
    </row>
    <row r="607" spans="1:20" ht="13" hidden="1" x14ac:dyDescent="0.15">
      <c r="A607" s="142"/>
      <c r="B607" s="144"/>
      <c r="F607" s="63"/>
      <c r="G607" s="63"/>
      <c r="H607" s="63"/>
      <c r="I607" s="63"/>
      <c r="J607" s="63"/>
      <c r="K607" s="63"/>
      <c r="L607" s="63"/>
      <c r="M607" s="63"/>
      <c r="N607" s="63"/>
      <c r="O607" s="63">
        <f>'SWR time series'!A603</f>
        <v>9</v>
      </c>
      <c r="P607" s="63">
        <f>'SWR time series'!B603</f>
        <v>1920</v>
      </c>
      <c r="Q607" s="70">
        <f>'StockBond Returns'!M601</f>
        <v>5.1450294899999998</v>
      </c>
      <c r="R607" s="70">
        <f ca="1">'SWR time series'!F603</f>
        <v>20.488210821769137</v>
      </c>
      <c r="S607" s="70">
        <f t="shared" ref="S607:T607" ca="1" si="683">IF( AND($Q607&gt;S$10,$Q607&lt;=S$11),$R607,"")</f>
        <v>20.488210821769137</v>
      </c>
      <c r="T607" t="str">
        <f t="shared" si="683"/>
        <v/>
      </c>
    </row>
    <row r="608" spans="1:20" ht="13" hidden="1" x14ac:dyDescent="0.15">
      <c r="A608" s="142"/>
      <c r="B608" s="144"/>
      <c r="F608" s="63"/>
      <c r="G608" s="63"/>
      <c r="H608" s="63"/>
      <c r="I608" s="63"/>
      <c r="J608" s="63"/>
      <c r="K608" s="63"/>
      <c r="L608" s="63"/>
      <c r="M608" s="63"/>
      <c r="N608" s="63"/>
      <c r="O608" s="63">
        <f>'SWR time series'!A604</f>
        <v>10</v>
      </c>
      <c r="P608" s="63">
        <f>'SWR time series'!B604</f>
        <v>1920</v>
      </c>
      <c r="Q608" s="70">
        <f>'StockBond Returns'!M602</f>
        <v>5.3292015199999998</v>
      </c>
      <c r="R608" s="70">
        <f ca="1">'SWR time series'!F604</f>
        <v>20.396688957929332</v>
      </c>
      <c r="S608" s="70">
        <f t="shared" ref="S608:T608" ca="1" si="684">IF( AND($Q608&gt;S$10,$Q608&lt;=S$11),$R608,"")</f>
        <v>20.396688957929332</v>
      </c>
      <c r="T608" t="str">
        <f t="shared" si="684"/>
        <v/>
      </c>
    </row>
    <row r="609" spans="1:20" ht="13" hidden="1" x14ac:dyDescent="0.15">
      <c r="A609" s="142"/>
      <c r="B609" s="144"/>
      <c r="F609" s="63"/>
      <c r="G609" s="63"/>
      <c r="H609" s="63"/>
      <c r="I609" s="63"/>
      <c r="J609" s="63"/>
      <c r="K609" s="63"/>
      <c r="L609" s="63"/>
      <c r="M609" s="63"/>
      <c r="N609" s="63"/>
      <c r="O609" s="63">
        <f>'SWR time series'!A605</f>
        <v>11</v>
      </c>
      <c r="P609" s="63">
        <f>'SWR time series'!B605</f>
        <v>1920</v>
      </c>
      <c r="Q609" s="70">
        <f>'StockBond Returns'!M603</f>
        <v>5.3847241099999996</v>
      </c>
      <c r="R609" s="70">
        <f ca="1">'SWR time series'!F605</f>
        <v>20.098602797004844</v>
      </c>
      <c r="S609" s="70">
        <f t="shared" ref="S609:T609" ca="1" si="685">IF( AND($Q609&gt;S$10,$Q609&lt;=S$11),$R609,"")</f>
        <v>20.098602797004844</v>
      </c>
      <c r="T609" t="str">
        <f t="shared" si="685"/>
        <v/>
      </c>
    </row>
    <row r="610" spans="1:20" ht="13" hidden="1" x14ac:dyDescent="0.15">
      <c r="A610" s="142"/>
      <c r="B610" s="144"/>
      <c r="F610" s="63"/>
      <c r="G610" s="63"/>
      <c r="H610" s="63"/>
      <c r="I610" s="63"/>
      <c r="J610" s="63"/>
      <c r="K610" s="63"/>
      <c r="L610" s="63"/>
      <c r="M610" s="63"/>
      <c r="N610" s="63"/>
      <c r="O610" s="63">
        <f>'SWR time series'!A606</f>
        <v>12</v>
      </c>
      <c r="P610" s="63">
        <f>'SWR time series'!B606</f>
        <v>1920</v>
      </c>
      <c r="Q610" s="70">
        <f>'StockBond Returns'!M604</f>
        <v>4.9103174999999997</v>
      </c>
      <c r="R610" s="70">
        <f ca="1">'SWR time series'!F606</f>
        <v>21.945062146191731</v>
      </c>
      <c r="S610" s="70">
        <f t="shared" ref="S610:T610" ca="1" si="686">IF( AND($Q610&gt;S$10,$Q610&lt;=S$11),$R610,"")</f>
        <v>21.945062146191731</v>
      </c>
      <c r="T610" t="str">
        <f t="shared" si="686"/>
        <v/>
      </c>
    </row>
    <row r="611" spans="1:20" ht="13" hidden="1" x14ac:dyDescent="0.15">
      <c r="A611" s="142"/>
      <c r="B611" s="144"/>
      <c r="F611" s="63"/>
      <c r="G611" s="63"/>
      <c r="H611" s="63"/>
      <c r="I611" s="63"/>
      <c r="J611" s="63"/>
      <c r="K611" s="63"/>
      <c r="L611" s="63"/>
      <c r="M611" s="63"/>
      <c r="N611" s="63"/>
      <c r="O611" s="63">
        <f>'SWR time series'!A607</f>
        <v>1</v>
      </c>
      <c r="P611" s="63">
        <f>'SWR time series'!B607</f>
        <v>1921</v>
      </c>
      <c r="Q611" s="70">
        <f>'StockBond Returns'!M605</f>
        <v>4.8929226999999997</v>
      </c>
      <c r="R611" s="70">
        <f ca="1">'SWR time series'!F607</f>
        <v>22.943427853505405</v>
      </c>
      <c r="S611" s="70">
        <f t="shared" ref="S611:T611" ca="1" si="687">IF( AND($Q611&gt;S$10,$Q611&lt;=S$11),$R611,"")</f>
        <v>22.943427853505405</v>
      </c>
      <c r="T611" t="str">
        <f t="shared" si="687"/>
        <v/>
      </c>
    </row>
    <row r="612" spans="1:20" ht="13" hidden="1" x14ac:dyDescent="0.15">
      <c r="A612" s="142"/>
      <c r="B612" s="144"/>
      <c r="F612" s="63"/>
      <c r="G612" s="63"/>
      <c r="H612" s="63"/>
      <c r="I612" s="63"/>
      <c r="J612" s="63"/>
      <c r="K612" s="63"/>
      <c r="L612" s="63"/>
      <c r="M612" s="63"/>
      <c r="N612" s="63"/>
      <c r="O612" s="63">
        <f>'SWR time series'!A608</f>
        <v>2</v>
      </c>
      <c r="P612" s="63">
        <f>'SWR time series'!B608</f>
        <v>1921</v>
      </c>
      <c r="Q612" s="70">
        <f>'StockBond Returns'!M606</f>
        <v>5.0598678399999999</v>
      </c>
      <c r="R612" s="70">
        <f ca="1">'SWR time series'!F608</f>
        <v>21.058927506157914</v>
      </c>
      <c r="S612" s="70">
        <f t="shared" ref="S612:T612" ca="1" si="688">IF( AND($Q612&gt;S$10,$Q612&lt;=S$11),$R612,"")</f>
        <v>21.058927506157914</v>
      </c>
      <c r="T612" t="str">
        <f t="shared" si="688"/>
        <v/>
      </c>
    </row>
    <row r="613" spans="1:20" ht="13" hidden="1" x14ac:dyDescent="0.15">
      <c r="A613" s="142"/>
      <c r="B613" s="144"/>
      <c r="F613" s="63"/>
      <c r="G613" s="63"/>
      <c r="H613" s="63"/>
      <c r="I613" s="63"/>
      <c r="J613" s="63"/>
      <c r="K613" s="63"/>
      <c r="L613" s="63"/>
      <c r="M613" s="63"/>
      <c r="N613" s="63"/>
      <c r="O613" s="63">
        <f>'SWR time series'!A609</f>
        <v>3</v>
      </c>
      <c r="P613" s="63">
        <f>'SWR time series'!B609</f>
        <v>1921</v>
      </c>
      <c r="Q613" s="70">
        <f>'StockBond Returns'!M607</f>
        <v>5.1860961400000001</v>
      </c>
      <c r="R613" s="70">
        <f ca="1">'SWR time series'!F609</f>
        <v>19.6938660921208</v>
      </c>
      <c r="S613" s="70">
        <f t="shared" ref="S613:T613" ca="1" si="689">IF( AND($Q613&gt;S$10,$Q613&lt;=S$11),$R613,"")</f>
        <v>19.6938660921208</v>
      </c>
      <c r="T613" t="str">
        <f t="shared" si="689"/>
        <v/>
      </c>
    </row>
    <row r="614" spans="1:20" ht="13" hidden="1" x14ac:dyDescent="0.15">
      <c r="A614" s="142"/>
      <c r="B614" s="144"/>
      <c r="F614" s="63"/>
      <c r="G614" s="63"/>
      <c r="H614" s="63"/>
      <c r="I614" s="63"/>
      <c r="J614" s="63"/>
      <c r="K614" s="63"/>
      <c r="L614" s="63"/>
      <c r="M614" s="63"/>
      <c r="N614" s="63"/>
      <c r="O614" s="63">
        <f>'SWR time series'!A610</f>
        <v>4</v>
      </c>
      <c r="P614" s="63">
        <f>'SWR time series'!B610</f>
        <v>1921</v>
      </c>
      <c r="Q614" s="70">
        <f>'StockBond Returns'!M608</f>
        <v>5.1852539599999998</v>
      </c>
      <c r="R614" s="70">
        <f ca="1">'SWR time series'!F610</f>
        <v>19.796808712753489</v>
      </c>
      <c r="S614" s="70">
        <f t="shared" ref="S614:T614" ca="1" si="690">IF( AND($Q614&gt;S$10,$Q614&lt;=S$11),$R614,"")</f>
        <v>19.796808712753489</v>
      </c>
      <c r="T614" t="str">
        <f t="shared" si="690"/>
        <v/>
      </c>
    </row>
    <row r="615" spans="1:20" ht="13" hidden="1" x14ac:dyDescent="0.15">
      <c r="A615" s="142"/>
      <c r="B615" s="144"/>
      <c r="F615" s="63"/>
      <c r="G615" s="63"/>
      <c r="H615" s="63"/>
      <c r="I615" s="63"/>
      <c r="J615" s="63"/>
      <c r="K615" s="63"/>
      <c r="L615" s="63"/>
      <c r="M615" s="63"/>
      <c r="N615" s="63"/>
      <c r="O615" s="63">
        <f>'SWR time series'!A611</f>
        <v>5</v>
      </c>
      <c r="P615" s="63">
        <f>'SWR time series'!B611</f>
        <v>1921</v>
      </c>
      <c r="Q615" s="70">
        <f>'StockBond Returns'!M609</f>
        <v>5.5193948800000001</v>
      </c>
      <c r="R615" s="70">
        <f ca="1">'SWR time series'!F611</f>
        <v>19.093244208587095</v>
      </c>
      <c r="S615" s="70">
        <f t="shared" ref="S615:T615" ca="1" si="691">IF( AND($Q615&gt;S$10,$Q615&lt;=S$11),$R615,"")</f>
        <v>19.093244208587095</v>
      </c>
      <c r="T615" t="str">
        <f t="shared" si="691"/>
        <v/>
      </c>
    </row>
    <row r="616" spans="1:20" ht="13" hidden="1" x14ac:dyDescent="0.15">
      <c r="A616" s="142"/>
      <c r="B616" s="144"/>
      <c r="F616" s="63"/>
      <c r="G616" s="63"/>
      <c r="H616" s="63"/>
      <c r="I616" s="63"/>
      <c r="J616" s="63"/>
      <c r="K616" s="63"/>
      <c r="L616" s="63"/>
      <c r="M616" s="63"/>
      <c r="N616" s="63"/>
      <c r="O616" s="63">
        <f>'SWR time series'!A612</f>
        <v>6</v>
      </c>
      <c r="P616" s="63">
        <f>'SWR time series'!B612</f>
        <v>1921</v>
      </c>
      <c r="Q616" s="70">
        <f>'StockBond Returns'!M610</f>
        <v>5.4593056300000002</v>
      </c>
      <c r="R616" s="70">
        <f ca="1">'SWR time series'!F612</f>
        <v>18.0272663115508</v>
      </c>
      <c r="S616" s="70">
        <f t="shared" ref="S616:T616" ca="1" si="692">IF( AND($Q616&gt;S$10,$Q616&lt;=S$11),$R616,"")</f>
        <v>18.0272663115508</v>
      </c>
      <c r="T616" t="str">
        <f t="shared" si="692"/>
        <v/>
      </c>
    </row>
    <row r="617" spans="1:20" ht="13" hidden="1" x14ac:dyDescent="0.15">
      <c r="A617" s="142"/>
      <c r="B617" s="144"/>
      <c r="F617" s="63"/>
      <c r="G617" s="63"/>
      <c r="H617" s="63"/>
      <c r="I617" s="63"/>
      <c r="J617" s="63"/>
      <c r="K617" s="63"/>
      <c r="L617" s="63"/>
      <c r="M617" s="63"/>
      <c r="N617" s="63"/>
      <c r="O617" s="63">
        <f>'SWR time series'!A613</f>
        <v>7</v>
      </c>
      <c r="P617" s="63">
        <f>'SWR time series'!B613</f>
        <v>1921</v>
      </c>
      <c r="Q617" s="70">
        <f>'StockBond Returns'!M611</f>
        <v>5.2278173499999996</v>
      </c>
      <c r="R617" s="70">
        <f ca="1">'SWR time series'!F613</f>
        <v>19.326972705979948</v>
      </c>
      <c r="S617" s="70">
        <f t="shared" ref="S617:T617" ca="1" si="693">IF( AND($Q617&gt;S$10,$Q617&lt;=S$11),$R617,"")</f>
        <v>19.326972705979948</v>
      </c>
      <c r="T617" t="str">
        <f t="shared" si="693"/>
        <v/>
      </c>
    </row>
    <row r="618" spans="1:20" ht="13" hidden="1" x14ac:dyDescent="0.15">
      <c r="A618" s="142"/>
      <c r="B618" s="144"/>
      <c r="F618" s="63"/>
      <c r="G618" s="63"/>
      <c r="H618" s="63"/>
      <c r="I618" s="63"/>
      <c r="J618" s="63"/>
      <c r="K618" s="63"/>
      <c r="L618" s="63"/>
      <c r="M618" s="63"/>
      <c r="N618" s="63"/>
      <c r="O618" s="63">
        <f>'SWR time series'!A614</f>
        <v>8</v>
      </c>
      <c r="P618" s="63">
        <f>'SWR time series'!B614</f>
        <v>1921</v>
      </c>
      <c r="Q618" s="70">
        <f>'StockBond Returns'!M612</f>
        <v>5.2909891599999996</v>
      </c>
      <c r="R618" s="70">
        <f ca="1">'SWR time series'!F614</f>
        <v>18.605837475002268</v>
      </c>
      <c r="S618" s="70">
        <f t="shared" ref="S618:T618" ca="1" si="694">IF( AND($Q618&gt;S$10,$Q618&lt;=S$11),$R618,"")</f>
        <v>18.605837475002268</v>
      </c>
      <c r="T618" t="str">
        <f t="shared" si="694"/>
        <v/>
      </c>
    </row>
    <row r="619" spans="1:20" ht="13" hidden="1" x14ac:dyDescent="0.15">
      <c r="A619" s="142"/>
      <c r="B619" s="144"/>
      <c r="F619" s="63"/>
      <c r="G619" s="63"/>
      <c r="H619" s="63"/>
      <c r="I619" s="63"/>
      <c r="J619" s="63"/>
      <c r="K619" s="63"/>
      <c r="L619" s="63"/>
      <c r="M619" s="63"/>
      <c r="N619" s="63"/>
      <c r="O619" s="63">
        <f>'SWR time series'!A615</f>
        <v>9</v>
      </c>
      <c r="P619" s="63">
        <f>'SWR time series'!B615</f>
        <v>1921</v>
      </c>
      <c r="Q619" s="70">
        <f>'StockBond Returns'!M613</f>
        <v>5.1495318699999997</v>
      </c>
      <c r="R619" s="70">
        <f ca="1">'SWR time series'!F615</f>
        <v>17.741243054025691</v>
      </c>
      <c r="S619" s="70">
        <f t="shared" ref="S619:T619" ca="1" si="695">IF( AND($Q619&gt;S$10,$Q619&lt;=S$11),$R619,"")</f>
        <v>17.741243054025691</v>
      </c>
      <c r="T619" t="str">
        <f t="shared" si="695"/>
        <v/>
      </c>
    </row>
    <row r="620" spans="1:20" ht="13" hidden="1" x14ac:dyDescent="0.15">
      <c r="A620" s="142"/>
      <c r="B620" s="144"/>
      <c r="F620" s="63"/>
      <c r="G620" s="63"/>
      <c r="H620" s="63"/>
      <c r="I620" s="63"/>
      <c r="J620" s="63"/>
      <c r="K620" s="63"/>
      <c r="L620" s="63"/>
      <c r="M620" s="63"/>
      <c r="N620" s="63"/>
      <c r="O620" s="63">
        <f>'SWR time series'!A616</f>
        <v>10</v>
      </c>
      <c r="P620" s="63">
        <f>'SWR time series'!B616</f>
        <v>1921</v>
      </c>
      <c r="Q620" s="70">
        <f>'StockBond Returns'!M614</f>
        <v>5.4268251799999998</v>
      </c>
      <c r="R620" s="70">
        <f ca="1">'SWR time series'!F616</f>
        <v>16.756445874788831</v>
      </c>
      <c r="S620" s="70">
        <f t="shared" ref="S620:T620" ca="1" si="696">IF( AND($Q620&gt;S$10,$Q620&lt;=S$11),$R620,"")</f>
        <v>16.756445874788831</v>
      </c>
      <c r="T620" t="str">
        <f t="shared" si="696"/>
        <v/>
      </c>
    </row>
    <row r="621" spans="1:20" ht="13" hidden="1" x14ac:dyDescent="0.15">
      <c r="A621" s="142"/>
      <c r="B621" s="144"/>
      <c r="F621" s="63"/>
      <c r="G621" s="63"/>
      <c r="H621" s="63"/>
      <c r="I621" s="63"/>
      <c r="J621" s="63"/>
      <c r="K621" s="63"/>
      <c r="L621" s="63"/>
      <c r="M621" s="63"/>
      <c r="N621" s="63"/>
      <c r="O621" s="63">
        <f>'SWR time series'!A617</f>
        <v>11</v>
      </c>
      <c r="P621" s="63">
        <f>'SWR time series'!B617</f>
        <v>1921</v>
      </c>
      <c r="Q621" s="70">
        <f>'StockBond Returns'!M615</f>
        <v>5.5995560099999997</v>
      </c>
      <c r="R621" s="70">
        <f ca="1">'SWR time series'!F617</f>
        <v>16.706204618000971</v>
      </c>
      <c r="S621" s="70">
        <f t="shared" ref="S621:T621" ca="1" si="697">IF( AND($Q621&gt;S$10,$Q621&lt;=S$11),$R621,"")</f>
        <v>16.706204618000971</v>
      </c>
      <c r="T621" t="str">
        <f t="shared" si="697"/>
        <v/>
      </c>
    </row>
    <row r="622" spans="1:20" ht="13" hidden="1" x14ac:dyDescent="0.15">
      <c r="A622" s="142"/>
      <c r="B622" s="144"/>
      <c r="F622" s="63"/>
      <c r="G622" s="63"/>
      <c r="H622" s="63"/>
      <c r="I622" s="63"/>
      <c r="J622" s="63"/>
      <c r="K622" s="63"/>
      <c r="L622" s="63"/>
      <c r="M622" s="63"/>
      <c r="N622" s="63"/>
      <c r="O622" s="63">
        <f>'SWR time series'!A618</f>
        <v>12</v>
      </c>
      <c r="P622" s="63">
        <f>'SWR time series'!B618</f>
        <v>1921</v>
      </c>
      <c r="Q622" s="70">
        <f>'StockBond Returns'!M616</f>
        <v>5.9539685999999996</v>
      </c>
      <c r="R622" s="70">
        <f ca="1">'SWR time series'!F618</f>
        <v>15.185088174309087</v>
      </c>
      <c r="S622" s="70">
        <f t="shared" ref="S622:T622" ca="1" si="698">IF( AND($Q622&gt;S$10,$Q622&lt;=S$11),$R622,"")</f>
        <v>15.185088174309087</v>
      </c>
      <c r="T622" t="str">
        <f t="shared" si="698"/>
        <v/>
      </c>
    </row>
    <row r="623" spans="1:20" ht="13" hidden="1" x14ac:dyDescent="0.15">
      <c r="A623" s="142"/>
      <c r="B623" s="144"/>
      <c r="F623" s="63"/>
      <c r="G623" s="63"/>
      <c r="H623" s="63"/>
      <c r="I623" s="63"/>
      <c r="J623" s="63"/>
      <c r="K623" s="63"/>
      <c r="L623" s="63"/>
      <c r="M623" s="63"/>
      <c r="N623" s="63"/>
      <c r="O623" s="63">
        <f>'SWR time series'!A619</f>
        <v>1</v>
      </c>
      <c r="P623" s="63">
        <f>'SWR time series'!B619</f>
        <v>1922</v>
      </c>
      <c r="Q623" s="70">
        <f>'StockBond Returns'!M617</f>
        <v>6.0221537200000004</v>
      </c>
      <c r="R623" s="70">
        <f ca="1">'SWR time series'!F619</f>
        <v>14.7389948695364</v>
      </c>
      <c r="S623" s="70">
        <f t="shared" ref="S623:T623" ca="1" si="699">IF( AND($Q623&gt;S$10,$Q623&lt;=S$11),$R623,"")</f>
        <v>14.7389948695364</v>
      </c>
      <c r="T623" t="str">
        <f t="shared" si="699"/>
        <v/>
      </c>
    </row>
    <row r="624" spans="1:20" ht="13" hidden="1" x14ac:dyDescent="0.15">
      <c r="A624" s="142"/>
      <c r="B624" s="144"/>
      <c r="F624" s="63"/>
      <c r="G624" s="63"/>
      <c r="H624" s="63"/>
      <c r="I624" s="63"/>
      <c r="J624" s="63"/>
      <c r="K624" s="63"/>
      <c r="L624" s="63"/>
      <c r="M624" s="63"/>
      <c r="N624" s="63"/>
      <c r="O624" s="63">
        <f>'SWR time series'!A620</f>
        <v>2</v>
      </c>
      <c r="P624" s="63">
        <f>'SWR time series'!B620</f>
        <v>1922</v>
      </c>
      <c r="Q624" s="70">
        <f>'StockBond Returns'!M618</f>
        <v>6.26176669</v>
      </c>
      <c r="R624" s="70">
        <f ca="1">'SWR time series'!F620</f>
        <v>14.838320387677292</v>
      </c>
      <c r="S624" s="70">
        <f t="shared" ref="S624:T624" ca="1" si="700">IF( AND($Q624&gt;S$10,$Q624&lt;=S$11),$R624,"")</f>
        <v>14.838320387677292</v>
      </c>
      <c r="T624" t="str">
        <f t="shared" si="700"/>
        <v/>
      </c>
    </row>
    <row r="625" spans="1:20" ht="13" hidden="1" x14ac:dyDescent="0.15">
      <c r="A625" s="142"/>
      <c r="B625" s="144"/>
      <c r="F625" s="63"/>
      <c r="G625" s="63"/>
      <c r="H625" s="63"/>
      <c r="I625" s="63"/>
      <c r="J625" s="63"/>
      <c r="K625" s="63"/>
      <c r="L625" s="63"/>
      <c r="M625" s="63"/>
      <c r="N625" s="63"/>
      <c r="O625" s="63">
        <f>'SWR time series'!A621</f>
        <v>3</v>
      </c>
      <c r="P625" s="63">
        <f>'SWR time series'!B621</f>
        <v>1922</v>
      </c>
      <c r="Q625" s="70">
        <f>'StockBond Returns'!M619</f>
        <v>6.6029175999999996</v>
      </c>
      <c r="R625" s="70">
        <f ca="1">'SWR time series'!F621</f>
        <v>14.203257537179322</v>
      </c>
      <c r="S625" s="70">
        <f t="shared" ref="S625:T625" ca="1" si="701">IF( AND($Q625&gt;S$10,$Q625&lt;=S$11),$R625,"")</f>
        <v>14.203257537179322</v>
      </c>
      <c r="T625" t="str">
        <f t="shared" si="701"/>
        <v/>
      </c>
    </row>
    <row r="626" spans="1:20" ht="13" hidden="1" x14ac:dyDescent="0.15">
      <c r="A626" s="142"/>
      <c r="B626" s="144"/>
      <c r="F626" s="63"/>
      <c r="G626" s="63"/>
      <c r="H626" s="63"/>
      <c r="I626" s="63"/>
      <c r="J626" s="63"/>
      <c r="K626" s="63"/>
      <c r="L626" s="63"/>
      <c r="M626" s="63"/>
      <c r="N626" s="63"/>
      <c r="O626" s="63">
        <f>'SWR time series'!A622</f>
        <v>4</v>
      </c>
      <c r="P626" s="63">
        <f>'SWR time series'!B622</f>
        <v>1922</v>
      </c>
      <c r="Q626" s="70">
        <f>'StockBond Returns'!M620</f>
        <v>7.1023508499999997</v>
      </c>
      <c r="R626" s="70">
        <f ca="1">'SWR time series'!F622</f>
        <v>13.693328541523615</v>
      </c>
      <c r="S626" s="70">
        <f t="shared" ref="S626:T626" ca="1" si="702">IF( AND($Q626&gt;S$10,$Q626&lt;=S$11),$R626,"")</f>
        <v>13.693328541523615</v>
      </c>
      <c r="T626" t="str">
        <f t="shared" si="702"/>
        <v/>
      </c>
    </row>
    <row r="627" spans="1:20" ht="13" hidden="1" x14ac:dyDescent="0.15">
      <c r="A627" s="142"/>
      <c r="B627" s="144"/>
      <c r="F627" s="63"/>
      <c r="G627" s="63"/>
      <c r="H627" s="63"/>
      <c r="I627" s="63"/>
      <c r="J627" s="63"/>
      <c r="K627" s="63"/>
      <c r="L627" s="63"/>
      <c r="M627" s="63"/>
      <c r="N627" s="63"/>
      <c r="O627" s="63">
        <f>'SWR time series'!A623</f>
        <v>5</v>
      </c>
      <c r="P627" s="63">
        <f>'SWR time series'!B623</f>
        <v>1922</v>
      </c>
      <c r="Q627" s="70">
        <f>'StockBond Returns'!M621</f>
        <v>7.5144844400000004</v>
      </c>
      <c r="R627" s="70">
        <f ca="1">'SWR time series'!F623</f>
        <v>12.902116093619544</v>
      </c>
      <c r="S627" s="70">
        <f t="shared" ref="S627:T627" ca="1" si="703">IF( AND($Q627&gt;S$10,$Q627&lt;=S$11),$R627,"")</f>
        <v>12.902116093619544</v>
      </c>
      <c r="T627" t="str">
        <f t="shared" si="703"/>
        <v/>
      </c>
    </row>
    <row r="628" spans="1:20" ht="13" hidden="1" x14ac:dyDescent="0.15">
      <c r="A628" s="142"/>
      <c r="B628" s="144"/>
      <c r="F628" s="63"/>
      <c r="G628" s="63"/>
      <c r="H628" s="63"/>
      <c r="I628" s="63"/>
      <c r="J628" s="63"/>
      <c r="K628" s="63"/>
      <c r="L628" s="63"/>
      <c r="M628" s="63"/>
      <c r="N628" s="63"/>
      <c r="O628" s="63">
        <f>'SWR time series'!A624</f>
        <v>6</v>
      </c>
      <c r="P628" s="63">
        <f>'SWR time series'!B624</f>
        <v>1922</v>
      </c>
      <c r="Q628" s="70">
        <f>'StockBond Returns'!M622</f>
        <v>7.7604701299999999</v>
      </c>
      <c r="R628" s="70">
        <f ca="1">'SWR time series'!F624</f>
        <v>11.5002532036535</v>
      </c>
      <c r="S628" s="70">
        <f t="shared" ref="S628:T628" ca="1" si="704">IF( AND($Q628&gt;S$10,$Q628&lt;=S$11),$R628,"")</f>
        <v>11.5002532036535</v>
      </c>
      <c r="T628" t="str">
        <f t="shared" si="704"/>
        <v/>
      </c>
    </row>
    <row r="629" spans="1:20" ht="13" hidden="1" x14ac:dyDescent="0.15">
      <c r="A629" s="142"/>
      <c r="B629" s="144"/>
      <c r="F629" s="63"/>
      <c r="G629" s="63"/>
      <c r="H629" s="63"/>
      <c r="I629" s="63"/>
      <c r="J629" s="63"/>
      <c r="K629" s="63"/>
      <c r="L629" s="63"/>
      <c r="M629" s="63"/>
      <c r="N629" s="63"/>
      <c r="O629" s="63">
        <f>'SWR time series'!A625</f>
        <v>7</v>
      </c>
      <c r="P629" s="63">
        <f>'SWR time series'!B625</f>
        <v>1922</v>
      </c>
      <c r="Q629" s="70">
        <f>'StockBond Returns'!M623</f>
        <v>7.5342847900000001</v>
      </c>
      <c r="R629" s="70">
        <f ca="1">'SWR time series'!F625</f>
        <v>12.273752534883601</v>
      </c>
      <c r="S629" s="70">
        <f t="shared" ref="S629:T629" ca="1" si="705">IF( AND($Q629&gt;S$10,$Q629&lt;=S$11),$R629,"")</f>
        <v>12.273752534883601</v>
      </c>
      <c r="T629" t="str">
        <f t="shared" si="705"/>
        <v/>
      </c>
    </row>
    <row r="630" spans="1:20" ht="13" hidden="1" x14ac:dyDescent="0.15">
      <c r="A630" s="142"/>
      <c r="B630" s="144"/>
      <c r="F630" s="63"/>
      <c r="G630" s="63"/>
      <c r="H630" s="63"/>
      <c r="I630" s="63"/>
      <c r="J630" s="63"/>
      <c r="K630" s="63"/>
      <c r="L630" s="63"/>
      <c r="M630" s="63"/>
      <c r="N630" s="63"/>
      <c r="O630" s="63">
        <f>'SWR time series'!A626</f>
        <v>8</v>
      </c>
      <c r="P630" s="63">
        <f>'SWR time series'!B626</f>
        <v>1922</v>
      </c>
      <c r="Q630" s="70">
        <f>'StockBond Returns'!M624</f>
        <v>7.6930343299999997</v>
      </c>
      <c r="R630" s="70">
        <f ca="1">'SWR time series'!F626</f>
        <v>12.55081017017449</v>
      </c>
      <c r="S630" s="70">
        <f t="shared" ref="S630:T630" ca="1" si="706">IF( AND($Q630&gt;S$10,$Q630&lt;=S$11),$R630,"")</f>
        <v>12.55081017017449</v>
      </c>
      <c r="T630" t="str">
        <f t="shared" si="706"/>
        <v/>
      </c>
    </row>
    <row r="631" spans="1:20" ht="13" hidden="1" x14ac:dyDescent="0.15">
      <c r="A631" s="142"/>
      <c r="B631" s="144"/>
      <c r="F631" s="63"/>
      <c r="G631" s="63"/>
      <c r="H631" s="63"/>
      <c r="I631" s="63"/>
      <c r="J631" s="63"/>
      <c r="K631" s="63"/>
      <c r="L631" s="63"/>
      <c r="M631" s="63"/>
      <c r="N631" s="63"/>
      <c r="O631" s="63">
        <f>'SWR time series'!A627</f>
        <v>9</v>
      </c>
      <c r="P631" s="63">
        <f>'SWR time series'!B627</f>
        <v>1922</v>
      </c>
      <c r="Q631" s="70">
        <f>'StockBond Returns'!M625</f>
        <v>8.2172162699999998</v>
      </c>
      <c r="R631" s="70">
        <f ca="1">'SWR time series'!F627</f>
        <v>11.169496474208385</v>
      </c>
      <c r="S631" s="70">
        <f t="shared" ref="S631:T631" ca="1" si="707">IF( AND($Q631&gt;S$10,$Q631&lt;=S$11),$R631,"")</f>
        <v>11.169496474208385</v>
      </c>
      <c r="T631" t="str">
        <f t="shared" si="707"/>
        <v/>
      </c>
    </row>
    <row r="632" spans="1:20" ht="13" hidden="1" x14ac:dyDescent="0.15">
      <c r="A632" s="142"/>
      <c r="B632" s="144"/>
      <c r="F632" s="63"/>
      <c r="G632" s="63"/>
      <c r="H632" s="63"/>
      <c r="I632" s="63"/>
      <c r="J632" s="63"/>
      <c r="K632" s="63"/>
      <c r="L632" s="63"/>
      <c r="M632" s="63"/>
      <c r="N632" s="63"/>
      <c r="O632" s="63">
        <f>'SWR time series'!A628</f>
        <v>10</v>
      </c>
      <c r="P632" s="63">
        <f>'SWR time series'!B628</f>
        <v>1922</v>
      </c>
      <c r="Q632" s="70">
        <f>'StockBond Returns'!M626</f>
        <v>8.4142376500000005</v>
      </c>
      <c r="R632" s="70">
        <f ca="1">'SWR time series'!F628</f>
        <v>11.401730503844592</v>
      </c>
      <c r="S632" s="70">
        <f t="shared" ref="S632:T632" ca="1" si="708">IF( AND($Q632&gt;S$10,$Q632&lt;=S$11),$R632,"")</f>
        <v>11.401730503844592</v>
      </c>
      <c r="T632" t="str">
        <f t="shared" si="708"/>
        <v/>
      </c>
    </row>
    <row r="633" spans="1:20" ht="13" hidden="1" x14ac:dyDescent="0.15">
      <c r="A633" s="142"/>
      <c r="B633" s="144"/>
      <c r="F633" s="63"/>
      <c r="G633" s="63"/>
      <c r="H633" s="63"/>
      <c r="I633" s="63"/>
      <c r="J633" s="63"/>
      <c r="K633" s="63"/>
      <c r="L633" s="63"/>
      <c r="M633" s="63"/>
      <c r="N633" s="63"/>
      <c r="O633" s="63">
        <f>'SWR time series'!A629</f>
        <v>11</v>
      </c>
      <c r="P633" s="63">
        <f>'SWR time series'!B629</f>
        <v>1922</v>
      </c>
      <c r="Q633" s="70">
        <f>'StockBond Returns'!M627</f>
        <v>8.0668194500000006</v>
      </c>
      <c r="R633" s="70">
        <f ca="1">'SWR time series'!F629</f>
        <v>10.85311711868801</v>
      </c>
      <c r="S633" s="70">
        <f t="shared" ref="S633:T633" ca="1" si="709">IF( AND($Q633&gt;S$10,$Q633&lt;=S$11),$R633,"")</f>
        <v>10.85311711868801</v>
      </c>
      <c r="T633" t="str">
        <f t="shared" si="709"/>
        <v/>
      </c>
    </row>
    <row r="634" spans="1:20" ht="13" hidden="1" x14ac:dyDescent="0.15">
      <c r="A634" s="142"/>
      <c r="B634" s="144"/>
      <c r="F634" s="63"/>
      <c r="G634" s="63"/>
      <c r="H634" s="63"/>
      <c r="I634" s="63"/>
      <c r="J634" s="63"/>
      <c r="K634" s="63"/>
      <c r="L634" s="63"/>
      <c r="M634" s="63"/>
      <c r="N634" s="63"/>
      <c r="O634" s="63">
        <f>'SWR time series'!A630</f>
        <v>12</v>
      </c>
      <c r="P634" s="63">
        <f>'SWR time series'!B630</f>
        <v>1922</v>
      </c>
      <c r="Q634" s="70">
        <f>'StockBond Returns'!M628</f>
        <v>7.93408596</v>
      </c>
      <c r="R634" s="70">
        <f ca="1">'SWR time series'!F630</f>
        <v>11.800272295006852</v>
      </c>
      <c r="S634" s="70">
        <f t="shared" ref="S634:T634" ca="1" si="710">IF( AND($Q634&gt;S$10,$Q634&lt;=S$11),$R634,"")</f>
        <v>11.800272295006852</v>
      </c>
      <c r="T634" t="str">
        <f t="shared" si="710"/>
        <v/>
      </c>
    </row>
    <row r="635" spans="1:20" ht="13" hidden="1" x14ac:dyDescent="0.15">
      <c r="A635" s="142"/>
      <c r="B635" s="144"/>
      <c r="F635" s="63"/>
      <c r="G635" s="63"/>
      <c r="H635" s="63"/>
      <c r="I635" s="63"/>
      <c r="J635" s="63"/>
      <c r="K635" s="63"/>
      <c r="L635" s="63"/>
      <c r="M635" s="63"/>
      <c r="N635" s="63"/>
      <c r="O635" s="63">
        <f>'SWR time series'!A631</f>
        <v>1</v>
      </c>
      <c r="P635" s="63">
        <f>'SWR time series'!B631</f>
        <v>1923</v>
      </c>
      <c r="Q635" s="70">
        <f>'StockBond Returns'!M629</f>
        <v>8.1855682000000005</v>
      </c>
      <c r="R635" s="70">
        <f ca="1">'SWR time series'!F631</f>
        <v>11.839903475828617</v>
      </c>
      <c r="S635" s="70">
        <f t="shared" ref="S635:T635" ca="1" si="711">IF( AND($Q635&gt;S$10,$Q635&lt;=S$11),$R635,"")</f>
        <v>11.839903475828617</v>
      </c>
      <c r="T635" t="str">
        <f t="shared" si="711"/>
        <v/>
      </c>
    </row>
    <row r="636" spans="1:20" ht="13" hidden="1" x14ac:dyDescent="0.15">
      <c r="A636" s="142"/>
      <c r="B636" s="144"/>
      <c r="F636" s="63"/>
      <c r="G636" s="63"/>
      <c r="H636" s="63"/>
      <c r="I636" s="63"/>
      <c r="J636" s="63"/>
      <c r="K636" s="63"/>
      <c r="L636" s="63"/>
      <c r="M636" s="63"/>
      <c r="N636" s="63"/>
      <c r="O636" s="63">
        <f>'SWR time series'!A632</f>
        <v>2</v>
      </c>
      <c r="P636" s="63">
        <f>'SWR time series'!B632</f>
        <v>1923</v>
      </c>
      <c r="Q636" s="70">
        <f>'StockBond Returns'!M630</f>
        <v>8.1164529499999993</v>
      </c>
      <c r="R636" s="70">
        <f ca="1">'SWR time series'!F632</f>
        <v>11.39616478867584</v>
      </c>
      <c r="S636" s="70">
        <f t="shared" ref="S636:T636" ca="1" si="712">IF( AND($Q636&gt;S$10,$Q636&lt;=S$11),$R636,"")</f>
        <v>11.39616478867584</v>
      </c>
      <c r="T636" t="str">
        <f t="shared" si="712"/>
        <v/>
      </c>
    </row>
    <row r="637" spans="1:20" ht="13" hidden="1" x14ac:dyDescent="0.15">
      <c r="A637" s="142"/>
      <c r="B637" s="144"/>
      <c r="F637" s="63"/>
      <c r="G637" s="63"/>
      <c r="H637" s="63"/>
      <c r="I637" s="63"/>
      <c r="J637" s="63"/>
      <c r="K637" s="63"/>
      <c r="L637" s="63"/>
      <c r="M637" s="63"/>
      <c r="N637" s="63"/>
      <c r="O637" s="63">
        <f>'SWR time series'!A633</f>
        <v>3</v>
      </c>
      <c r="P637" s="63">
        <f>'SWR time series'!B633</f>
        <v>1923</v>
      </c>
      <c r="Q637" s="70">
        <f>'StockBond Returns'!M631</f>
        <v>8.6761656299999999</v>
      </c>
      <c r="R637" s="70">
        <f ca="1">'SWR time series'!F633</f>
        <v>10.080028412890806</v>
      </c>
      <c r="S637" s="70">
        <f t="shared" ref="S637:T637" ca="1" si="713">IF( AND($Q637&gt;S$10,$Q637&lt;=S$11),$R637,"")</f>
        <v>10.080028412890806</v>
      </c>
      <c r="T637" t="str">
        <f t="shared" si="713"/>
        <v/>
      </c>
    </row>
    <row r="638" spans="1:20" ht="13" hidden="1" x14ac:dyDescent="0.15">
      <c r="A638" s="142"/>
      <c r="B638" s="144"/>
      <c r="F638" s="63"/>
      <c r="G638" s="63"/>
      <c r="H638" s="63"/>
      <c r="I638" s="63"/>
      <c r="J638" s="63"/>
      <c r="K638" s="63"/>
      <c r="L638" s="63"/>
      <c r="M638" s="63"/>
      <c r="N638" s="63"/>
      <c r="O638" s="63">
        <f>'SWR time series'!A634</f>
        <v>4</v>
      </c>
      <c r="P638" s="63">
        <f>'SWR time series'!B634</f>
        <v>1923</v>
      </c>
      <c r="Q638" s="70">
        <f>'StockBond Returns'!M632</f>
        <v>8.4559542899999993</v>
      </c>
      <c r="R638" s="70">
        <f ca="1">'SWR time series'!F634</f>
        <v>10.348947519552645</v>
      </c>
      <c r="S638" s="70">
        <f t="shared" ref="S638:T638" ca="1" si="714">IF( AND($Q638&gt;S$10,$Q638&lt;=S$11),$R638,"")</f>
        <v>10.348947519552645</v>
      </c>
      <c r="T638" t="str">
        <f t="shared" si="714"/>
        <v/>
      </c>
    </row>
    <row r="639" spans="1:20" ht="13" hidden="1" x14ac:dyDescent="0.15">
      <c r="A639" s="142"/>
      <c r="B639" s="144"/>
      <c r="F639" s="63"/>
      <c r="G639" s="63"/>
      <c r="H639" s="63"/>
      <c r="I639" s="63"/>
      <c r="J639" s="63"/>
      <c r="K639" s="63"/>
      <c r="L639" s="63"/>
      <c r="M639" s="63"/>
      <c r="N639" s="63"/>
      <c r="O639" s="63">
        <f>'SWR time series'!A635</f>
        <v>5</v>
      </c>
      <c r="P639" s="63">
        <f>'SWR time series'!B635</f>
        <v>1923</v>
      </c>
      <c r="Q639" s="70">
        <f>'StockBond Returns'!M633</f>
        <v>8.0859259300000002</v>
      </c>
      <c r="R639" s="70">
        <f ca="1">'SWR time series'!F635</f>
        <v>11.625337335083309</v>
      </c>
      <c r="S639" s="70">
        <f t="shared" ref="S639:T639" ca="1" si="715">IF( AND($Q639&gt;S$10,$Q639&lt;=S$11),$R639,"")</f>
        <v>11.625337335083309</v>
      </c>
      <c r="T639" t="str">
        <f t="shared" si="715"/>
        <v/>
      </c>
    </row>
    <row r="640" spans="1:20" ht="13" hidden="1" x14ac:dyDescent="0.15">
      <c r="A640" s="142"/>
      <c r="B640" s="144"/>
      <c r="F640" s="63"/>
      <c r="G640" s="63"/>
      <c r="H640" s="63"/>
      <c r="I640" s="63"/>
      <c r="J640" s="63"/>
      <c r="K640" s="63"/>
      <c r="L640" s="63"/>
      <c r="M640" s="63"/>
      <c r="N640" s="63"/>
      <c r="O640" s="63">
        <f>'SWR time series'!A636</f>
        <v>6</v>
      </c>
      <c r="P640" s="63">
        <f>'SWR time series'!B636</f>
        <v>1923</v>
      </c>
      <c r="Q640" s="70">
        <f>'StockBond Returns'!M634</f>
        <v>7.9684774200000001</v>
      </c>
      <c r="R640" s="70">
        <f ca="1">'SWR time series'!F636</f>
        <v>12.464570839755222</v>
      </c>
      <c r="S640" s="70">
        <f t="shared" ref="S640:T640" ca="1" si="716">IF( AND($Q640&gt;S$10,$Q640&lt;=S$11),$R640,"")</f>
        <v>12.464570839755222</v>
      </c>
      <c r="T640" t="str">
        <f t="shared" si="716"/>
        <v/>
      </c>
    </row>
    <row r="641" spans="1:20" ht="13" hidden="1" x14ac:dyDescent="0.15">
      <c r="A641" s="142"/>
      <c r="B641" s="144"/>
      <c r="F641" s="63"/>
      <c r="G641" s="63"/>
      <c r="H641" s="63"/>
      <c r="I641" s="63"/>
      <c r="J641" s="63"/>
      <c r="K641" s="63"/>
      <c r="L641" s="63"/>
      <c r="M641" s="63"/>
      <c r="N641" s="63"/>
      <c r="O641" s="63">
        <f>'SWR time series'!A637</f>
        <v>7</v>
      </c>
      <c r="P641" s="63">
        <f>'SWR time series'!B637</f>
        <v>1923</v>
      </c>
      <c r="Q641" s="70">
        <f>'StockBond Returns'!M635</f>
        <v>7.2725040200000004</v>
      </c>
      <c r="R641" s="70">
        <f ca="1">'SWR time series'!F637</f>
        <v>14.152418639911692</v>
      </c>
      <c r="S641" s="70">
        <f t="shared" ref="S641:T641" ca="1" si="717">IF( AND($Q641&gt;S$10,$Q641&lt;=S$11),$R641,"")</f>
        <v>14.152418639911692</v>
      </c>
      <c r="T641" t="str">
        <f t="shared" si="717"/>
        <v/>
      </c>
    </row>
    <row r="642" spans="1:20" ht="13" hidden="1" x14ac:dyDescent="0.15">
      <c r="A642" s="142"/>
      <c r="B642" s="144"/>
      <c r="F642" s="63"/>
      <c r="G642" s="63"/>
      <c r="H642" s="63"/>
      <c r="I642" s="63"/>
      <c r="J642" s="63"/>
      <c r="K642" s="63"/>
      <c r="L642" s="63"/>
      <c r="M642" s="63"/>
      <c r="N642" s="63"/>
      <c r="O642" s="63">
        <f>'SWR time series'!A638</f>
        <v>8</v>
      </c>
      <c r="P642" s="63">
        <f>'SWR time series'!B638</f>
        <v>1923</v>
      </c>
      <c r="Q642" s="70">
        <f>'StockBond Returns'!M636</f>
        <v>7.2377093099999996</v>
      </c>
      <c r="R642" s="70">
        <f ca="1">'SWR time series'!F638</f>
        <v>13.83898485100287</v>
      </c>
      <c r="S642" s="70">
        <f t="shared" ref="S642:T642" ca="1" si="718">IF( AND($Q642&gt;S$10,$Q642&lt;=S$11),$R642,"")</f>
        <v>13.83898485100287</v>
      </c>
      <c r="T642" t="str">
        <f t="shared" si="718"/>
        <v/>
      </c>
    </row>
    <row r="643" spans="1:20" ht="13" hidden="1" x14ac:dyDescent="0.15">
      <c r="A643" s="142"/>
      <c r="B643" s="144"/>
      <c r="F643" s="63"/>
      <c r="G643" s="63"/>
      <c r="H643" s="63"/>
      <c r="I643" s="63"/>
      <c r="J643" s="63"/>
      <c r="K643" s="63"/>
      <c r="L643" s="63"/>
      <c r="M643" s="63"/>
      <c r="N643" s="63"/>
      <c r="O643" s="63">
        <f>'SWR time series'!A639</f>
        <v>9</v>
      </c>
      <c r="P643" s="63">
        <f>'SWR time series'!B639</f>
        <v>1923</v>
      </c>
      <c r="Q643" s="70">
        <f>'StockBond Returns'!M637</f>
        <v>7.6092692299999998</v>
      </c>
      <c r="R643" s="70">
        <f ca="1">'SWR time series'!F639</f>
        <v>13.909523390473485</v>
      </c>
      <c r="S643" s="70">
        <f t="shared" ref="S643:T643" ca="1" si="719">IF( AND($Q643&gt;S$10,$Q643&lt;=S$11),$R643,"")</f>
        <v>13.909523390473485</v>
      </c>
      <c r="T643" t="str">
        <f t="shared" si="719"/>
        <v/>
      </c>
    </row>
    <row r="644" spans="1:20" ht="13" hidden="1" x14ac:dyDescent="0.15">
      <c r="A644" s="142"/>
      <c r="B644" s="144"/>
      <c r="F644" s="63"/>
      <c r="G644" s="63"/>
      <c r="H644" s="63"/>
      <c r="I644" s="63"/>
      <c r="J644" s="63"/>
      <c r="K644" s="63"/>
      <c r="L644" s="63"/>
      <c r="M644" s="63"/>
      <c r="N644" s="63"/>
      <c r="O644" s="63">
        <f>'SWR time series'!A640</f>
        <v>10</v>
      </c>
      <c r="P644" s="63">
        <f>'SWR time series'!B640</f>
        <v>1923</v>
      </c>
      <c r="Q644" s="70">
        <f>'StockBond Returns'!M638</f>
        <v>7.4824343999999998</v>
      </c>
      <c r="R644" s="70">
        <f ca="1">'SWR time series'!F640</f>
        <v>14.60503544318159</v>
      </c>
      <c r="S644" s="70">
        <f t="shared" ref="S644:T644" ca="1" si="720">IF( AND($Q644&gt;S$10,$Q644&lt;=S$11),$R644,"")</f>
        <v>14.60503544318159</v>
      </c>
      <c r="T644" t="str">
        <f t="shared" si="720"/>
        <v/>
      </c>
    </row>
    <row r="645" spans="1:20" ht="13" hidden="1" x14ac:dyDescent="0.15">
      <c r="A645" s="142"/>
      <c r="B645" s="144"/>
      <c r="F645" s="63"/>
      <c r="G645" s="63"/>
      <c r="H645" s="63"/>
      <c r="I645" s="63"/>
      <c r="J645" s="63"/>
      <c r="K645" s="63"/>
      <c r="L645" s="63"/>
      <c r="M645" s="63"/>
      <c r="N645" s="63"/>
      <c r="O645" s="63">
        <f>'SWR time series'!A641</f>
        <v>11</v>
      </c>
      <c r="P645" s="63">
        <f>'SWR time series'!B641</f>
        <v>1923</v>
      </c>
      <c r="Q645" s="70">
        <f>'StockBond Returns'!M639</f>
        <v>7.3114772200000004</v>
      </c>
      <c r="R645" s="70">
        <f ca="1">'SWR time series'!F641</f>
        <v>14.798327379779156</v>
      </c>
      <c r="S645" s="70">
        <f t="shared" ref="S645:T645" ca="1" si="721">IF( AND($Q645&gt;S$10,$Q645&lt;=S$11),$R645,"")</f>
        <v>14.798327379779156</v>
      </c>
      <c r="T645" t="str">
        <f t="shared" si="721"/>
        <v/>
      </c>
    </row>
    <row r="646" spans="1:20" ht="13" hidden="1" x14ac:dyDescent="0.15">
      <c r="A646" s="142"/>
      <c r="B646" s="144"/>
      <c r="F646" s="63"/>
      <c r="G646" s="63"/>
      <c r="H646" s="63"/>
      <c r="I646" s="63"/>
      <c r="J646" s="63"/>
      <c r="K646" s="63"/>
      <c r="L646" s="63"/>
      <c r="M646" s="63"/>
      <c r="N646" s="63"/>
      <c r="O646" s="63">
        <f>'SWR time series'!A642</f>
        <v>12</v>
      </c>
      <c r="P646" s="63">
        <f>'SWR time series'!B642</f>
        <v>1923</v>
      </c>
      <c r="Q646" s="70">
        <f>'StockBond Returns'!M640</f>
        <v>7.6757195999999999</v>
      </c>
      <c r="R646" s="70">
        <f ca="1">'SWR time series'!F642</f>
        <v>14.158223125469981</v>
      </c>
      <c r="S646" s="70">
        <f t="shared" ref="S646:T646" ca="1" si="722">IF( AND($Q646&gt;S$10,$Q646&lt;=S$11),$R646,"")</f>
        <v>14.158223125469981</v>
      </c>
      <c r="T646" t="str">
        <f t="shared" si="722"/>
        <v/>
      </c>
    </row>
    <row r="647" spans="1:20" ht="13" hidden="1" x14ac:dyDescent="0.15">
      <c r="A647" s="142"/>
      <c r="B647" s="144"/>
      <c r="F647" s="63"/>
      <c r="G647" s="63"/>
      <c r="H647" s="63"/>
      <c r="I647" s="63"/>
      <c r="J647" s="63"/>
      <c r="K647" s="63"/>
      <c r="L647" s="63"/>
      <c r="M647" s="63"/>
      <c r="N647" s="63"/>
      <c r="O647" s="63">
        <f>'SWR time series'!A643</f>
        <v>1</v>
      </c>
      <c r="P647" s="63">
        <f>'SWR time series'!B643</f>
        <v>1924</v>
      </c>
      <c r="Q647" s="70">
        <f>'StockBond Returns'!M641</f>
        <v>7.9628283</v>
      </c>
      <c r="R647" s="70">
        <f ca="1">'SWR time series'!F643</f>
        <v>13.058954081674857</v>
      </c>
      <c r="S647" s="70">
        <f t="shared" ref="S647:T647" ca="1" si="723">IF( AND($Q647&gt;S$10,$Q647&lt;=S$11),$R647,"")</f>
        <v>13.058954081674857</v>
      </c>
      <c r="T647" t="str">
        <f t="shared" si="723"/>
        <v/>
      </c>
    </row>
    <row r="648" spans="1:20" ht="13" hidden="1" x14ac:dyDescent="0.15">
      <c r="A648" s="142"/>
      <c r="B648" s="144"/>
      <c r="F648" s="63"/>
      <c r="G648" s="63"/>
      <c r="H648" s="63"/>
      <c r="I648" s="63"/>
      <c r="J648" s="63"/>
      <c r="K648" s="63"/>
      <c r="L648" s="63"/>
      <c r="M648" s="63"/>
      <c r="N648" s="63"/>
      <c r="O648" s="63">
        <f>'SWR time series'!A644</f>
        <v>2</v>
      </c>
      <c r="P648" s="63">
        <f>'SWR time series'!B644</f>
        <v>1924</v>
      </c>
      <c r="Q648" s="70">
        <f>'StockBond Returns'!M642</f>
        <v>8.2707189099999994</v>
      </c>
      <c r="R648" s="70">
        <f ca="1">'SWR time series'!F644</f>
        <v>12.406848389014618</v>
      </c>
      <c r="S648" s="70">
        <f t="shared" ref="S648:T648" ca="1" si="724">IF( AND($Q648&gt;S$10,$Q648&lt;=S$11),$R648,"")</f>
        <v>12.406848389014618</v>
      </c>
      <c r="T648" t="str">
        <f t="shared" si="724"/>
        <v/>
      </c>
    </row>
    <row r="649" spans="1:20" ht="13" hidden="1" x14ac:dyDescent="0.15">
      <c r="A649" s="142"/>
      <c r="B649" s="144"/>
      <c r="F649" s="63"/>
      <c r="G649" s="63"/>
      <c r="H649" s="63"/>
      <c r="I649" s="63"/>
      <c r="J649" s="63"/>
      <c r="K649" s="63"/>
      <c r="L649" s="63"/>
      <c r="M649" s="63"/>
      <c r="N649" s="63"/>
      <c r="O649" s="63">
        <f>'SWR time series'!A645</f>
        <v>3</v>
      </c>
      <c r="P649" s="63">
        <f>'SWR time series'!B645</f>
        <v>1924</v>
      </c>
      <c r="Q649" s="70">
        <f>'StockBond Returns'!M643</f>
        <v>8.0326878100000005</v>
      </c>
      <c r="R649" s="70">
        <f ca="1">'SWR time series'!F645</f>
        <v>12.157618906263949</v>
      </c>
      <c r="S649" s="70">
        <f t="shared" ref="S649:T649" ca="1" si="725">IF( AND($Q649&gt;S$10,$Q649&lt;=S$11),$R649,"")</f>
        <v>12.157618906263949</v>
      </c>
      <c r="T649" t="str">
        <f t="shared" si="725"/>
        <v/>
      </c>
    </row>
    <row r="650" spans="1:20" ht="13" hidden="1" x14ac:dyDescent="0.15">
      <c r="A650" s="142"/>
      <c r="B650" s="144"/>
      <c r="F650" s="63"/>
      <c r="G650" s="63"/>
      <c r="H650" s="63"/>
      <c r="I650" s="63"/>
      <c r="J650" s="63"/>
      <c r="K650" s="63"/>
      <c r="L650" s="63"/>
      <c r="M650" s="63"/>
      <c r="N650" s="63"/>
      <c r="O650" s="63">
        <f>'SWR time series'!A646</f>
        <v>4</v>
      </c>
      <c r="P650" s="63">
        <f>'SWR time series'!B646</f>
        <v>1924</v>
      </c>
      <c r="Q650" s="70">
        <f>'StockBond Returns'!M644</f>
        <v>7.9218307100000001</v>
      </c>
      <c r="R650" s="70">
        <f ca="1">'SWR time series'!F646</f>
        <v>12.715190850353741</v>
      </c>
      <c r="S650" s="70">
        <f t="shared" ref="S650:T650" ca="1" si="726">IF( AND($Q650&gt;S$10,$Q650&lt;=S$11),$R650,"")</f>
        <v>12.715190850353741</v>
      </c>
      <c r="T650" t="str">
        <f t="shared" si="726"/>
        <v/>
      </c>
    </row>
    <row r="651" spans="1:20" ht="13" hidden="1" x14ac:dyDescent="0.15">
      <c r="A651" s="142"/>
      <c r="B651" s="144"/>
      <c r="F651" s="63"/>
      <c r="G651" s="63"/>
      <c r="H651" s="63"/>
      <c r="I651" s="63"/>
      <c r="J651" s="63"/>
      <c r="K651" s="63"/>
      <c r="L651" s="63"/>
      <c r="M651" s="63"/>
      <c r="N651" s="63"/>
      <c r="O651" s="63">
        <f>'SWR time series'!A647</f>
        <v>5</v>
      </c>
      <c r="P651" s="63">
        <f>'SWR time series'!B647</f>
        <v>1924</v>
      </c>
      <c r="Q651" s="70">
        <f>'StockBond Returns'!M645</f>
        <v>7.9620265999999997</v>
      </c>
      <c r="R651" s="70">
        <f ca="1">'SWR time series'!F647</f>
        <v>12.871743416005023</v>
      </c>
      <c r="S651" s="70">
        <f t="shared" ref="S651:T651" ca="1" si="727">IF( AND($Q651&gt;S$10,$Q651&lt;=S$11),$R651,"")</f>
        <v>12.871743416005023</v>
      </c>
      <c r="T651" t="str">
        <f t="shared" si="727"/>
        <v/>
      </c>
    </row>
    <row r="652" spans="1:20" ht="13" hidden="1" x14ac:dyDescent="0.15">
      <c r="A652" s="142"/>
      <c r="B652" s="144"/>
      <c r="F652" s="63"/>
      <c r="G652" s="63"/>
      <c r="H652" s="63"/>
      <c r="I652" s="63"/>
      <c r="J652" s="63"/>
      <c r="K652" s="63"/>
      <c r="L652" s="63"/>
      <c r="M652" s="63"/>
      <c r="N652" s="63"/>
      <c r="O652" s="63">
        <f>'SWR time series'!A648</f>
        <v>6</v>
      </c>
      <c r="P652" s="63">
        <f>'SWR time series'!B648</f>
        <v>1924</v>
      </c>
      <c r="Q652" s="70">
        <f>'StockBond Returns'!M646</f>
        <v>7.8892524499999999</v>
      </c>
      <c r="R652" s="70">
        <f ca="1">'SWR time series'!F648</f>
        <v>12.620405168626277</v>
      </c>
      <c r="S652" s="70">
        <f t="shared" ref="S652:T652" ca="1" si="728">IF( AND($Q652&gt;S$10,$Q652&lt;=S$11),$R652,"")</f>
        <v>12.620405168626277</v>
      </c>
      <c r="T652" t="str">
        <f t="shared" si="728"/>
        <v/>
      </c>
    </row>
    <row r="653" spans="1:20" ht="13" hidden="1" x14ac:dyDescent="0.15">
      <c r="A653" s="142"/>
      <c r="B653" s="144"/>
      <c r="F653" s="63"/>
      <c r="G653" s="63"/>
      <c r="H653" s="63"/>
      <c r="I653" s="63"/>
      <c r="J653" s="63"/>
      <c r="K653" s="63"/>
      <c r="L653" s="63"/>
      <c r="M653" s="63"/>
      <c r="N653" s="63"/>
      <c r="O653" s="63">
        <f>'SWR time series'!A649</f>
        <v>7</v>
      </c>
      <c r="P653" s="63">
        <f>'SWR time series'!B649</f>
        <v>1924</v>
      </c>
      <c r="Q653" s="70">
        <f>'StockBond Returns'!M647</f>
        <v>8.2432191600000007</v>
      </c>
      <c r="R653" s="70">
        <f ca="1">'SWR time series'!F649</f>
        <v>11.335028000591164</v>
      </c>
      <c r="S653" s="70">
        <f t="shared" ref="S653:T653" ca="1" si="729">IF( AND($Q653&gt;S$10,$Q653&lt;=S$11),$R653,"")</f>
        <v>11.335028000591164</v>
      </c>
      <c r="T653" t="str">
        <f t="shared" si="729"/>
        <v/>
      </c>
    </row>
    <row r="654" spans="1:20" ht="13" hidden="1" x14ac:dyDescent="0.15">
      <c r="A654" s="142"/>
      <c r="B654" s="144"/>
      <c r="F654" s="63"/>
      <c r="G654" s="63"/>
      <c r="H654" s="63"/>
      <c r="I654" s="63"/>
      <c r="J654" s="63"/>
      <c r="K654" s="63"/>
      <c r="L654" s="63"/>
      <c r="M654" s="63"/>
      <c r="N654" s="63"/>
      <c r="O654" s="63">
        <f>'SWR time series'!A650</f>
        <v>8</v>
      </c>
      <c r="P654" s="63">
        <f>'SWR time series'!B650</f>
        <v>1924</v>
      </c>
      <c r="Q654" s="70">
        <f>'StockBond Returns'!M648</f>
        <v>8.6336823299999992</v>
      </c>
      <c r="R654" s="70">
        <f ca="1">'SWR time series'!F650</f>
        <v>10.238358800748664</v>
      </c>
      <c r="S654" s="70">
        <f t="shared" ref="S654:T654" ca="1" si="730">IF( AND($Q654&gt;S$10,$Q654&lt;=S$11),$R654,"")</f>
        <v>10.238358800748664</v>
      </c>
      <c r="T654" t="str">
        <f t="shared" si="730"/>
        <v/>
      </c>
    </row>
    <row r="655" spans="1:20" ht="13" hidden="1" x14ac:dyDescent="0.15">
      <c r="A655" s="142"/>
      <c r="B655" s="144"/>
      <c r="F655" s="63"/>
      <c r="G655" s="63"/>
      <c r="H655" s="63"/>
      <c r="I655" s="63"/>
      <c r="J655" s="63"/>
      <c r="K655" s="63"/>
      <c r="L655" s="63"/>
      <c r="M655" s="63"/>
      <c r="N655" s="63"/>
      <c r="O655" s="63">
        <f>'SWR time series'!A651</f>
        <v>9</v>
      </c>
      <c r="P655" s="63">
        <f>'SWR time series'!B651</f>
        <v>1924</v>
      </c>
      <c r="Q655" s="70">
        <f>'StockBond Returns'!M649</f>
        <v>8.7294584299999993</v>
      </c>
      <c r="R655" s="70">
        <f ca="1">'SWR time series'!F651</f>
        <v>10.29217698273164</v>
      </c>
      <c r="S655" s="70">
        <f t="shared" ref="S655:T655" ca="1" si="731">IF( AND($Q655&gt;S$10,$Q655&lt;=S$11),$R655,"")</f>
        <v>10.29217698273164</v>
      </c>
      <c r="T655" t="str">
        <f t="shared" si="731"/>
        <v/>
      </c>
    </row>
    <row r="656" spans="1:20" ht="13" hidden="1" x14ac:dyDescent="0.15">
      <c r="A656" s="142"/>
      <c r="B656" s="144"/>
      <c r="F656" s="63"/>
      <c r="G656" s="63"/>
      <c r="H656" s="63"/>
      <c r="I656" s="63"/>
      <c r="J656" s="63"/>
      <c r="K656" s="63"/>
      <c r="L656" s="63"/>
      <c r="M656" s="63"/>
      <c r="N656" s="63"/>
      <c r="O656" s="63">
        <f>'SWR time series'!A652</f>
        <v>10</v>
      </c>
      <c r="P656" s="63">
        <f>'SWR time series'!B652</f>
        <v>1924</v>
      </c>
      <c r="Q656" s="70">
        <f>'StockBond Returns'!M650</f>
        <v>8.6116366400000004</v>
      </c>
      <c r="R656" s="70">
        <f ca="1">'SWR time series'!F652</f>
        <v>10.057149806993889</v>
      </c>
      <c r="S656" s="70">
        <f t="shared" ref="S656:T656" ca="1" si="732">IF( AND($Q656&gt;S$10,$Q656&lt;=S$11),$R656,"")</f>
        <v>10.057149806993889</v>
      </c>
      <c r="T656" t="str">
        <f t="shared" si="732"/>
        <v/>
      </c>
    </row>
    <row r="657" spans="1:20" ht="13" hidden="1" x14ac:dyDescent="0.15">
      <c r="A657" s="142"/>
      <c r="B657" s="144"/>
      <c r="F657" s="63"/>
      <c r="G657" s="63"/>
      <c r="H657" s="63"/>
      <c r="I657" s="63"/>
      <c r="J657" s="63"/>
      <c r="K657" s="63"/>
      <c r="L657" s="63"/>
      <c r="M657" s="63"/>
      <c r="N657" s="63"/>
      <c r="O657" s="63">
        <f>'SWR time series'!A653</f>
        <v>11</v>
      </c>
      <c r="P657" s="63">
        <f>'SWR time series'!B653</f>
        <v>1924</v>
      </c>
      <c r="Q657" s="70">
        <f>'StockBond Returns'!M651</f>
        <v>8.5924917500000006</v>
      </c>
      <c r="R657" s="70">
        <f ca="1">'SWR time series'!F653</f>
        <v>10.653818348432853</v>
      </c>
      <c r="S657" s="70">
        <f t="shared" ref="S657:T657" ca="1" si="733">IF( AND($Q657&gt;S$10,$Q657&lt;=S$11),$R657,"")</f>
        <v>10.653818348432853</v>
      </c>
      <c r="T657" t="str">
        <f t="shared" si="733"/>
        <v/>
      </c>
    </row>
    <row r="658" spans="1:20" ht="13" hidden="1" x14ac:dyDescent="0.15">
      <c r="A658" s="142"/>
      <c r="B658" s="144"/>
      <c r="F658" s="63"/>
      <c r="G658" s="63"/>
      <c r="H658" s="63"/>
      <c r="I658" s="63"/>
      <c r="J658" s="63"/>
      <c r="K658" s="63"/>
      <c r="L658" s="63"/>
      <c r="M658" s="63"/>
      <c r="N658" s="63"/>
      <c r="O658" s="63">
        <f>'SWR time series'!A654</f>
        <v>12</v>
      </c>
      <c r="P658" s="63">
        <f>'SWR time series'!B654</f>
        <v>1924</v>
      </c>
      <c r="Q658" s="70">
        <f>'StockBond Returns'!M652</f>
        <v>9.1768291899999994</v>
      </c>
      <c r="R658" s="70">
        <f ca="1">'SWR time series'!F654</f>
        <v>9.2684838036018018</v>
      </c>
      <c r="S658" s="70">
        <f t="shared" ref="S658:T658" ca="1" si="734">IF( AND($Q658&gt;S$10,$Q658&lt;=S$11),$R658,"")</f>
        <v>9.2684838036018018</v>
      </c>
      <c r="T658" t="str">
        <f t="shared" si="734"/>
        <v/>
      </c>
    </row>
    <row r="659" spans="1:20" ht="13" hidden="1" x14ac:dyDescent="0.15">
      <c r="A659" s="142"/>
      <c r="B659" s="144"/>
      <c r="F659" s="63"/>
      <c r="G659" s="63"/>
      <c r="H659" s="63"/>
      <c r="I659" s="63"/>
      <c r="J659" s="63"/>
      <c r="K659" s="63"/>
      <c r="L659" s="63"/>
      <c r="M659" s="63"/>
      <c r="N659" s="63"/>
      <c r="O659" s="63">
        <f>'SWR time series'!A655</f>
        <v>1</v>
      </c>
      <c r="P659" s="63">
        <f>'SWR time series'!B655</f>
        <v>1925</v>
      </c>
      <c r="Q659" s="70">
        <f>'StockBond Returns'!M653</f>
        <v>9.5629250300000006</v>
      </c>
      <c r="R659" s="70">
        <f ca="1">'SWR time series'!F655</f>
        <v>8.452502178317129</v>
      </c>
      <c r="S659" s="70">
        <f t="shared" ref="S659:T659" ca="1" si="735">IF( AND($Q659&gt;S$10,$Q659&lt;=S$11),$R659,"")</f>
        <v>8.452502178317129</v>
      </c>
      <c r="T659" t="str">
        <f t="shared" si="735"/>
        <v/>
      </c>
    </row>
    <row r="660" spans="1:20" ht="13" hidden="1" x14ac:dyDescent="0.15">
      <c r="A660" s="142"/>
      <c r="B660" s="144"/>
      <c r="F660" s="63"/>
      <c r="G660" s="63"/>
      <c r="H660" s="63"/>
      <c r="I660" s="63"/>
      <c r="J660" s="63"/>
      <c r="K660" s="63"/>
      <c r="L660" s="63"/>
      <c r="M660" s="63"/>
      <c r="N660" s="63"/>
      <c r="O660" s="63">
        <f>'SWR time series'!A656</f>
        <v>2</v>
      </c>
      <c r="P660" s="63">
        <f>'SWR time series'!B656</f>
        <v>1925</v>
      </c>
      <c r="Q660" s="70">
        <f>'StockBond Returns'!M654</f>
        <v>9.8510171300000007</v>
      </c>
      <c r="R660" s="70">
        <f ca="1">'SWR time series'!F656</f>
        <v>7.7072776389205657</v>
      </c>
      <c r="S660" s="70">
        <f t="shared" ref="S660:T660" ca="1" si="736">IF( AND($Q660&gt;S$10,$Q660&lt;=S$11),$R660,"")</f>
        <v>7.7072776389205657</v>
      </c>
      <c r="T660" t="str">
        <f t="shared" si="736"/>
        <v/>
      </c>
    </row>
    <row r="661" spans="1:20" ht="13" hidden="1" x14ac:dyDescent="0.15">
      <c r="A661" s="142"/>
      <c r="B661" s="144"/>
      <c r="F661" s="63"/>
      <c r="G661" s="63"/>
      <c r="H661" s="63"/>
      <c r="I661" s="63"/>
      <c r="J661" s="63"/>
      <c r="K661" s="63"/>
      <c r="L661" s="63"/>
      <c r="M661" s="63"/>
      <c r="N661" s="63"/>
      <c r="O661" s="63">
        <f>'SWR time series'!A657</f>
        <v>3</v>
      </c>
      <c r="P661" s="63">
        <f>'SWR time series'!B657</f>
        <v>1925</v>
      </c>
      <c r="Q661" s="70">
        <f>'StockBond Returns'!M655</f>
        <v>9.9397082999999995</v>
      </c>
      <c r="R661" s="70">
        <f ca="1">'SWR time series'!F657</f>
        <v>7.8699341160996532</v>
      </c>
      <c r="S661" s="70">
        <f t="shared" ref="S661:T661" ca="1" si="737">IF( AND($Q661&gt;S$10,$Q661&lt;=S$11),$R661,"")</f>
        <v>7.8699341160996532</v>
      </c>
      <c r="T661" t="str">
        <f t="shared" si="737"/>
        <v/>
      </c>
    </row>
    <row r="662" spans="1:20" ht="13" hidden="1" x14ac:dyDescent="0.15">
      <c r="A662" s="142"/>
      <c r="B662" s="144"/>
      <c r="F662" s="63"/>
      <c r="G662" s="63"/>
      <c r="H662" s="63"/>
      <c r="I662" s="63"/>
      <c r="J662" s="63"/>
      <c r="K662" s="63"/>
      <c r="L662" s="63"/>
      <c r="M662" s="63"/>
      <c r="N662" s="63"/>
      <c r="O662" s="63">
        <f>'SWR time series'!A658</f>
        <v>4</v>
      </c>
      <c r="P662" s="63">
        <f>'SWR time series'!B658</f>
        <v>1925</v>
      </c>
      <c r="Q662" s="70">
        <f>'StockBond Returns'!M656</f>
        <v>9.4306811600000007</v>
      </c>
      <c r="R662" s="70">
        <f ca="1">'SWR time series'!F658</f>
        <v>8.8202088593064083</v>
      </c>
      <c r="S662" s="70">
        <f t="shared" ref="S662:T662" ca="1" si="738">IF( AND($Q662&gt;S$10,$Q662&lt;=S$11),$R662,"")</f>
        <v>8.8202088593064083</v>
      </c>
      <c r="T662" t="str">
        <f t="shared" si="738"/>
        <v/>
      </c>
    </row>
    <row r="663" spans="1:20" ht="13" hidden="1" x14ac:dyDescent="0.15">
      <c r="A663" s="142"/>
      <c r="B663" s="144"/>
      <c r="F663" s="63"/>
      <c r="G663" s="63"/>
      <c r="H663" s="63"/>
      <c r="I663" s="63"/>
      <c r="J663" s="63"/>
      <c r="K663" s="63"/>
      <c r="L663" s="63"/>
      <c r="M663" s="63"/>
      <c r="N663" s="63"/>
      <c r="O663" s="63">
        <f>'SWR time series'!A659</f>
        <v>5</v>
      </c>
      <c r="P663" s="63">
        <f>'SWR time series'!B659</f>
        <v>1925</v>
      </c>
      <c r="Q663" s="70">
        <f>'StockBond Returns'!M657</f>
        <v>9.6413926799999992</v>
      </c>
      <c r="R663" s="70">
        <f ca="1">'SWR time series'!F659</f>
        <v>7.6443630001095908</v>
      </c>
      <c r="S663" s="70">
        <f t="shared" ref="S663:T663" ca="1" si="739">IF( AND($Q663&gt;S$10,$Q663&lt;=S$11),$R663,"")</f>
        <v>7.6443630001095908</v>
      </c>
      <c r="T663" t="str">
        <f t="shared" si="739"/>
        <v/>
      </c>
    </row>
    <row r="664" spans="1:20" ht="13" hidden="1" x14ac:dyDescent="0.15">
      <c r="A664" s="142"/>
      <c r="B664" s="144"/>
      <c r="F664" s="63"/>
      <c r="G664" s="63"/>
      <c r="H664" s="63"/>
      <c r="I664" s="63"/>
      <c r="J664" s="63"/>
      <c r="K664" s="63"/>
      <c r="L664" s="63"/>
      <c r="M664" s="63"/>
      <c r="N664" s="63"/>
      <c r="O664" s="63">
        <f>'SWR time series'!A660</f>
        <v>6</v>
      </c>
      <c r="P664" s="63">
        <f>'SWR time series'!B660</f>
        <v>1925</v>
      </c>
      <c r="Q664" s="70">
        <f>'StockBond Returns'!M658</f>
        <v>9.89241101</v>
      </c>
      <c r="R664" s="70">
        <f ca="1">'SWR time series'!F660</f>
        <v>6.7855964855959945</v>
      </c>
      <c r="S664" s="70">
        <f t="shared" ref="S664:T664" ca="1" si="740">IF( AND($Q664&gt;S$10,$Q664&lt;=S$11),$R664,"")</f>
        <v>6.7855964855959945</v>
      </c>
      <c r="T664" t="str">
        <f t="shared" si="740"/>
        <v/>
      </c>
    </row>
    <row r="665" spans="1:20" ht="13" hidden="1" x14ac:dyDescent="0.15">
      <c r="A665" s="142"/>
      <c r="B665" s="144"/>
      <c r="F665" s="63"/>
      <c r="G665" s="63"/>
      <c r="H665" s="63"/>
      <c r="I665" s="63"/>
      <c r="J665" s="63"/>
      <c r="K665" s="63"/>
      <c r="L665" s="63"/>
      <c r="M665" s="63"/>
      <c r="N665" s="63"/>
      <c r="O665" s="63">
        <f>'SWR time series'!A661</f>
        <v>7</v>
      </c>
      <c r="P665" s="63">
        <f>'SWR time series'!B661</f>
        <v>1925</v>
      </c>
      <c r="Q665" s="70">
        <f>'StockBond Returns'!M659</f>
        <v>9.9457810700000007</v>
      </c>
      <c r="R665" s="70">
        <f ca="1">'SWR time series'!F661</f>
        <v>6.6384799215244392</v>
      </c>
      <c r="S665" s="70">
        <f t="shared" ref="S665:T665" ca="1" si="741">IF( AND($Q665&gt;S$10,$Q665&lt;=S$11),$R665,"")</f>
        <v>6.6384799215244392</v>
      </c>
      <c r="T665" t="str">
        <f t="shared" si="741"/>
        <v/>
      </c>
    </row>
    <row r="666" spans="1:20" ht="13" hidden="1" x14ac:dyDescent="0.15">
      <c r="A666" s="142"/>
      <c r="B666" s="144"/>
      <c r="F666" s="63"/>
      <c r="G666" s="63"/>
      <c r="H666" s="63"/>
      <c r="I666" s="63"/>
      <c r="J666" s="63"/>
      <c r="K666" s="63"/>
      <c r="L666" s="63"/>
      <c r="M666" s="63"/>
      <c r="N666" s="63"/>
      <c r="O666" s="63">
        <f>'SWR time series'!A662</f>
        <v>8</v>
      </c>
      <c r="P666" s="63">
        <f>'SWR time series'!B662</f>
        <v>1925</v>
      </c>
      <c r="Q666" s="70">
        <f>'StockBond Returns'!M660</f>
        <v>10.00097736</v>
      </c>
      <c r="R666" s="70">
        <f ca="1">'SWR time series'!F662</f>
        <v>6.8049242477082279</v>
      </c>
      <c r="S666" s="70">
        <f t="shared" ref="S666:T666" ca="1" si="742">IF( AND($Q666&gt;S$10,$Q666&lt;=S$11),$R666,"")</f>
        <v>6.8049242477082279</v>
      </c>
      <c r="T666" t="str">
        <f t="shared" si="742"/>
        <v/>
      </c>
    </row>
    <row r="667" spans="1:20" ht="13" hidden="1" x14ac:dyDescent="0.15">
      <c r="A667" s="142"/>
      <c r="B667" s="144"/>
      <c r="F667" s="63"/>
      <c r="G667" s="63"/>
      <c r="H667" s="63"/>
      <c r="I667" s="63"/>
      <c r="J667" s="63"/>
      <c r="K667" s="63"/>
      <c r="L667" s="63"/>
      <c r="M667" s="63"/>
      <c r="N667" s="63"/>
      <c r="O667" s="63">
        <f>'SWR time series'!A663</f>
        <v>9</v>
      </c>
      <c r="P667" s="63">
        <f>'SWR time series'!B663</f>
        <v>1925</v>
      </c>
      <c r="Q667" s="70">
        <f>'StockBond Returns'!M661</f>
        <v>10.11882744</v>
      </c>
      <c r="R667" s="70">
        <f ca="1">'SWR time series'!F663</f>
        <v>7.0032802880937908</v>
      </c>
      <c r="S667" s="70">
        <f t="shared" ref="S667:T667" ca="1" si="743">IF( AND($Q667&gt;S$10,$Q667&lt;=S$11),$R667,"")</f>
        <v>7.0032802880937908</v>
      </c>
      <c r="T667" t="str">
        <f t="shared" si="743"/>
        <v/>
      </c>
    </row>
    <row r="668" spans="1:20" ht="13" hidden="1" x14ac:dyDescent="0.15">
      <c r="A668" s="142"/>
      <c r="B668" s="144"/>
      <c r="F668" s="63"/>
      <c r="G668" s="63"/>
      <c r="H668" s="63"/>
      <c r="I668" s="63"/>
      <c r="J668" s="63"/>
      <c r="K668" s="63"/>
      <c r="L668" s="63"/>
      <c r="M668" s="63"/>
      <c r="N668" s="63"/>
      <c r="O668" s="63">
        <f>'SWR time series'!A664</f>
        <v>10</v>
      </c>
      <c r="P668" s="63">
        <f>'SWR time series'!B664</f>
        <v>1925</v>
      </c>
      <c r="Q668" s="70">
        <f>'StockBond Returns'!M662</f>
        <v>10.524941569999999</v>
      </c>
      <c r="R668" s="70">
        <f ca="1">'SWR time series'!F664</f>
        <v>6.8897391526020435</v>
      </c>
      <c r="S668" s="70">
        <f t="shared" ref="S668:T668" ca="1" si="744">IF( AND($Q668&gt;S$10,$Q668&lt;=S$11),$R668,"")</f>
        <v>6.8897391526020435</v>
      </c>
      <c r="T668" t="str">
        <f t="shared" si="744"/>
        <v/>
      </c>
    </row>
    <row r="669" spans="1:20" ht="13" hidden="1" x14ac:dyDescent="0.15">
      <c r="A669" s="142"/>
      <c r="B669" s="144"/>
      <c r="F669" s="63"/>
      <c r="G669" s="63"/>
      <c r="H669" s="63"/>
      <c r="I669" s="63"/>
      <c r="J669" s="63"/>
      <c r="K669" s="63"/>
      <c r="L669" s="63"/>
      <c r="M669" s="63"/>
      <c r="N669" s="63"/>
      <c r="O669" s="63">
        <f>'SWR time series'!A665</f>
        <v>11</v>
      </c>
      <c r="P669" s="63">
        <f>'SWR time series'!B665</f>
        <v>1925</v>
      </c>
      <c r="Q669" s="70">
        <f>'StockBond Returns'!M663</f>
        <v>11.17824646</v>
      </c>
      <c r="R669" s="70">
        <f ca="1">'SWR time series'!F665</f>
        <v>6.1930451364707473</v>
      </c>
      <c r="S669" s="70">
        <f t="shared" ref="S669:T669" ca="1" si="745">IF( AND($Q669&gt;S$10,$Q669&lt;=S$11),$R669,"")</f>
        <v>6.1930451364707473</v>
      </c>
      <c r="T669" t="str">
        <f t="shared" si="745"/>
        <v/>
      </c>
    </row>
    <row r="670" spans="1:20" ht="13" hidden="1" x14ac:dyDescent="0.15">
      <c r="A670" s="142"/>
      <c r="B670" s="144"/>
      <c r="F670" s="63"/>
      <c r="G670" s="63"/>
      <c r="H670" s="63"/>
      <c r="I670" s="63"/>
      <c r="J670" s="63"/>
      <c r="K670" s="63"/>
      <c r="L670" s="63"/>
      <c r="M670" s="63"/>
      <c r="N670" s="63"/>
      <c r="O670" s="63">
        <f>'SWR time series'!A666</f>
        <v>12</v>
      </c>
      <c r="P670" s="63">
        <f>'SWR time series'!B666</f>
        <v>1925</v>
      </c>
      <c r="Q670" s="70">
        <f>'StockBond Returns'!M664</f>
        <v>10.812173270000001</v>
      </c>
      <c r="R670" s="70">
        <f ca="1">'SWR time series'!F666</f>
        <v>6.7537380605069153</v>
      </c>
      <c r="S670" s="70">
        <f t="shared" ref="S670:T670" ca="1" si="746">IF( AND($Q670&gt;S$10,$Q670&lt;=S$11),$R670,"")</f>
        <v>6.7537380605069153</v>
      </c>
      <c r="T670" t="str">
        <f t="shared" si="746"/>
        <v/>
      </c>
    </row>
    <row r="671" spans="1:20" ht="13" hidden="1" x14ac:dyDescent="0.15">
      <c r="A671" s="142"/>
      <c r="B671" s="144"/>
      <c r="F671" s="63"/>
      <c r="G671" s="63"/>
      <c r="H671" s="63"/>
      <c r="I671" s="63"/>
      <c r="J671" s="63"/>
      <c r="K671" s="63"/>
      <c r="L671" s="63"/>
      <c r="M671" s="63"/>
      <c r="N671" s="63"/>
      <c r="O671" s="63">
        <f>'SWR time series'!A667</f>
        <v>1</v>
      </c>
      <c r="P671" s="63">
        <f>'SWR time series'!B667</f>
        <v>1926</v>
      </c>
      <c r="Q671" s="70">
        <f>'StockBond Returns'!M665</f>
        <v>11.41576087</v>
      </c>
      <c r="R671" s="70">
        <f ca="1">'SWR time series'!F667</f>
        <v>6.3875789334138595</v>
      </c>
      <c r="S671" s="70">
        <f t="shared" ref="S671:T671" ca="1" si="747">IF( AND($Q671&gt;S$10,$Q671&lt;=S$11),$R671,"")</f>
        <v>6.3875789334138595</v>
      </c>
      <c r="T671" t="str">
        <f t="shared" si="747"/>
        <v/>
      </c>
    </row>
    <row r="672" spans="1:20" ht="13" hidden="1" x14ac:dyDescent="0.15">
      <c r="A672" s="142"/>
      <c r="B672" s="144"/>
      <c r="F672" s="63"/>
      <c r="G672" s="63"/>
      <c r="H672" s="63"/>
      <c r="I672" s="63"/>
      <c r="J672" s="63"/>
      <c r="K672" s="63"/>
      <c r="L672" s="63"/>
      <c r="M672" s="63"/>
      <c r="N672" s="63"/>
      <c r="O672" s="63">
        <f>'SWR time series'!A668</f>
        <v>2</v>
      </c>
      <c r="P672" s="63">
        <f>'SWR time series'!B668</f>
        <v>1926</v>
      </c>
      <c r="Q672" s="70">
        <f>'StockBond Returns'!M666</f>
        <v>11.538200379999999</v>
      </c>
      <c r="R672" s="70">
        <f ca="1">'SWR time series'!F668</f>
        <v>6.6341992950060167</v>
      </c>
      <c r="S672" s="70">
        <f t="shared" ref="S672:T672" ca="1" si="748">IF( AND($Q672&gt;S$10,$Q672&lt;=S$11),$R672,"")</f>
        <v>6.6341992950060167</v>
      </c>
      <c r="T672" t="str">
        <f t="shared" si="748"/>
        <v/>
      </c>
    </row>
    <row r="673" spans="1:20" ht="13" hidden="1" x14ac:dyDescent="0.15">
      <c r="A673" s="142"/>
      <c r="B673" s="144"/>
      <c r="F673" s="63"/>
      <c r="G673" s="63"/>
      <c r="H673" s="63"/>
      <c r="I673" s="63"/>
      <c r="J673" s="63"/>
      <c r="K673" s="63"/>
      <c r="L673" s="63"/>
      <c r="M673" s="63"/>
      <c r="N673" s="63"/>
      <c r="O673" s="63">
        <f>'SWR time series'!A669</f>
        <v>3</v>
      </c>
      <c r="P673" s="63">
        <f>'SWR time series'!B669</f>
        <v>1926</v>
      </c>
      <c r="Q673" s="70">
        <f>'StockBond Returns'!M667</f>
        <v>10.77816367</v>
      </c>
      <c r="R673" s="70">
        <f ca="1">'SWR time series'!F669</f>
        <v>7.217031206756042</v>
      </c>
      <c r="S673" s="70">
        <f t="shared" ref="S673:T673" ca="1" si="749">IF( AND($Q673&gt;S$10,$Q673&lt;=S$11),$R673,"")</f>
        <v>7.217031206756042</v>
      </c>
      <c r="T673" t="str">
        <f t="shared" si="749"/>
        <v/>
      </c>
    </row>
    <row r="674" spans="1:20" ht="13" hidden="1" x14ac:dyDescent="0.15">
      <c r="A674" s="142"/>
      <c r="B674" s="144"/>
      <c r="F674" s="63"/>
      <c r="G674" s="63"/>
      <c r="H674" s="63"/>
      <c r="I674" s="63"/>
      <c r="J674" s="63"/>
      <c r="K674" s="63"/>
      <c r="L674" s="63"/>
      <c r="M674" s="63"/>
      <c r="N674" s="63"/>
      <c r="O674" s="63">
        <f>'SWR time series'!A670</f>
        <v>4</v>
      </c>
      <c r="P674" s="63">
        <f>'SWR time series'!B670</f>
        <v>1926</v>
      </c>
      <c r="Q674" s="70">
        <f>'StockBond Returns'!M668</f>
        <v>10.31324665</v>
      </c>
      <c r="R674" s="70">
        <f ca="1">'SWR time series'!F670</f>
        <v>8.1601237204717023</v>
      </c>
      <c r="S674" s="70">
        <f t="shared" ref="S674:T674" ca="1" si="750">IF( AND($Q674&gt;S$10,$Q674&lt;=S$11),$R674,"")</f>
        <v>8.1601237204717023</v>
      </c>
      <c r="T674" t="str">
        <f t="shared" si="750"/>
        <v/>
      </c>
    </row>
    <row r="675" spans="1:20" ht="13" hidden="1" x14ac:dyDescent="0.15">
      <c r="A675" s="142"/>
      <c r="B675" s="144"/>
      <c r="F675" s="63"/>
      <c r="G675" s="63"/>
      <c r="H675" s="63"/>
      <c r="I675" s="63"/>
      <c r="J675" s="63"/>
      <c r="K675" s="63"/>
      <c r="L675" s="63"/>
      <c r="M675" s="63"/>
      <c r="N675" s="63"/>
      <c r="O675" s="63">
        <f>'SWR time series'!A671</f>
        <v>5</v>
      </c>
      <c r="P675" s="63">
        <f>'SWR time series'!B671</f>
        <v>1926</v>
      </c>
      <c r="Q675" s="70">
        <f>'StockBond Returns'!M669</f>
        <v>10.61291705</v>
      </c>
      <c r="R675" s="70">
        <f ca="1">'SWR time series'!F671</f>
        <v>8.1470113349790108</v>
      </c>
      <c r="S675" s="70">
        <f t="shared" ref="S675:T675" ca="1" si="751">IF( AND($Q675&gt;S$10,$Q675&lt;=S$11),$R675,"")</f>
        <v>8.1470113349790108</v>
      </c>
      <c r="T675" t="str">
        <f t="shared" si="751"/>
        <v/>
      </c>
    </row>
    <row r="676" spans="1:20" ht="13" hidden="1" x14ac:dyDescent="0.15">
      <c r="A676" s="142"/>
      <c r="B676" s="144"/>
      <c r="F676" s="63"/>
      <c r="G676" s="63"/>
      <c r="H676" s="63"/>
      <c r="I676" s="63"/>
      <c r="J676" s="63"/>
      <c r="K676" s="63"/>
      <c r="L676" s="63"/>
      <c r="M676" s="63"/>
      <c r="N676" s="63"/>
      <c r="O676" s="63">
        <f>'SWR time series'!A672</f>
        <v>6</v>
      </c>
      <c r="P676" s="63">
        <f>'SWR time series'!B672</f>
        <v>1926</v>
      </c>
      <c r="Q676" s="70">
        <f>'StockBond Returns'!M670</f>
        <v>10.84960029</v>
      </c>
      <c r="R676" s="70">
        <f ca="1">'SWR time series'!F672</f>
        <v>7.6106633286167042</v>
      </c>
      <c r="S676" s="70">
        <f t="shared" ref="S676:T676" ca="1" si="752">IF( AND($Q676&gt;S$10,$Q676&lt;=S$11),$R676,"")</f>
        <v>7.6106633286167042</v>
      </c>
      <c r="T676" t="str">
        <f t="shared" si="752"/>
        <v/>
      </c>
    </row>
    <row r="677" spans="1:20" ht="13" hidden="1" x14ac:dyDescent="0.15">
      <c r="A677" s="142"/>
      <c r="B677" s="144"/>
      <c r="F677" s="63"/>
      <c r="G677" s="63"/>
      <c r="H677" s="63"/>
      <c r="I677" s="63"/>
      <c r="J677" s="63"/>
      <c r="K677" s="63"/>
      <c r="L677" s="63"/>
      <c r="M677" s="63"/>
      <c r="N677" s="63"/>
      <c r="O677" s="63">
        <f>'SWR time series'!A673</f>
        <v>7</v>
      </c>
      <c r="P677" s="63">
        <f>'SWR time series'!B673</f>
        <v>1926</v>
      </c>
      <c r="Q677" s="70">
        <f>'StockBond Returns'!M671</f>
        <v>11.59559587</v>
      </c>
      <c r="R677" s="70">
        <f ca="1">'SWR time series'!F673</f>
        <v>6.9402097302957664</v>
      </c>
      <c r="S677" s="70">
        <f t="shared" ref="S677:T677" ca="1" si="753">IF( AND($Q677&gt;S$10,$Q677&lt;=S$11),$R677,"")</f>
        <v>6.9402097302957664</v>
      </c>
      <c r="T677" t="str">
        <f t="shared" si="753"/>
        <v/>
      </c>
    </row>
    <row r="678" spans="1:20" ht="13" hidden="1" x14ac:dyDescent="0.15">
      <c r="A678" s="142"/>
      <c r="B678" s="144"/>
      <c r="F678" s="63"/>
      <c r="G678" s="63"/>
      <c r="H678" s="63"/>
      <c r="I678" s="63"/>
      <c r="J678" s="63"/>
      <c r="K678" s="63"/>
      <c r="L678" s="63"/>
      <c r="M678" s="63"/>
      <c r="N678" s="63"/>
      <c r="O678" s="63">
        <f>'SWR time series'!A674</f>
        <v>8</v>
      </c>
      <c r="P678" s="63">
        <f>'SWR time series'!B674</f>
        <v>1926</v>
      </c>
      <c r="Q678" s="70">
        <f>'StockBond Returns'!M672</f>
        <v>11.803855820000001</v>
      </c>
      <c r="R678" s="70">
        <f ca="1">'SWR time series'!F674</f>
        <v>6.3428631213091275</v>
      </c>
      <c r="S678" s="70">
        <f t="shared" ref="S678:T678" ca="1" si="754">IF( AND($Q678&gt;S$10,$Q678&lt;=S$11),$R678,"")</f>
        <v>6.3428631213091275</v>
      </c>
      <c r="T678" t="str">
        <f t="shared" si="754"/>
        <v/>
      </c>
    </row>
    <row r="679" spans="1:20" ht="13" hidden="1" x14ac:dyDescent="0.15">
      <c r="A679" s="142"/>
      <c r="B679" s="144"/>
      <c r="F679" s="63"/>
      <c r="G679" s="63"/>
      <c r="H679" s="63"/>
      <c r="I679" s="63"/>
      <c r="J679" s="63"/>
      <c r="K679" s="63"/>
      <c r="L679" s="63"/>
      <c r="M679" s="63"/>
      <c r="N679" s="63"/>
      <c r="O679" s="63">
        <f>'SWR time series'!A675</f>
        <v>9</v>
      </c>
      <c r="P679" s="63">
        <f>'SWR time series'!B675</f>
        <v>1926</v>
      </c>
      <c r="Q679" s="70">
        <f>'StockBond Returns'!M673</f>
        <v>12.726780939999999</v>
      </c>
      <c r="R679" s="70">
        <f ca="1">'SWR time series'!F675</f>
        <v>5.9792561715773829</v>
      </c>
      <c r="S679" s="70">
        <f t="shared" ref="S679:T679" ca="1" si="755">IF( AND($Q679&gt;S$10,$Q679&lt;=S$11),$R679,"")</f>
        <v>5.9792561715773829</v>
      </c>
      <c r="T679" t="str">
        <f t="shared" si="755"/>
        <v/>
      </c>
    </row>
    <row r="680" spans="1:20" ht="13" hidden="1" x14ac:dyDescent="0.15">
      <c r="A680" s="142"/>
      <c r="B680" s="144"/>
      <c r="F680" s="63"/>
      <c r="G680" s="63"/>
      <c r="H680" s="63"/>
      <c r="I680" s="63"/>
      <c r="J680" s="63"/>
      <c r="K680" s="63"/>
      <c r="L680" s="63"/>
      <c r="M680" s="63"/>
      <c r="N680" s="63"/>
      <c r="O680" s="63">
        <f>'SWR time series'!A676</f>
        <v>10</v>
      </c>
      <c r="P680" s="63">
        <f>'SWR time series'!B676</f>
        <v>1926</v>
      </c>
      <c r="Q680" s="70">
        <f>'StockBond Returns'!M674</f>
        <v>12.88319463</v>
      </c>
      <c r="R680" s="70">
        <f ca="1">'SWR time series'!F676</f>
        <v>5.8110446478547502</v>
      </c>
      <c r="S680" s="70">
        <f t="shared" ref="S680:T680" ca="1" si="756">IF( AND($Q680&gt;S$10,$Q680&lt;=S$11),$R680,"")</f>
        <v>5.8110446478547502</v>
      </c>
      <c r="T680" t="str">
        <f t="shared" si="756"/>
        <v/>
      </c>
    </row>
    <row r="681" spans="1:20" ht="13" hidden="1" x14ac:dyDescent="0.15">
      <c r="A681" s="142"/>
      <c r="B681" s="144"/>
      <c r="F681" s="63"/>
      <c r="G681" s="63"/>
      <c r="H681" s="63"/>
      <c r="I681" s="63"/>
      <c r="J681" s="63"/>
      <c r="K681" s="63"/>
      <c r="L681" s="63"/>
      <c r="M681" s="63"/>
      <c r="N681" s="63"/>
      <c r="O681" s="63">
        <f>'SWR time series'!A677</f>
        <v>11</v>
      </c>
      <c r="P681" s="63">
        <f>'SWR time series'!B677</f>
        <v>1926</v>
      </c>
      <c r="Q681" s="70">
        <f>'StockBond Returns'!M675</f>
        <v>12.53150346</v>
      </c>
      <c r="R681" s="70">
        <f ca="1">'SWR time series'!F677</f>
        <v>6.0540814748305714</v>
      </c>
      <c r="S681" s="70">
        <f t="shared" ref="S681:T681" ca="1" si="757">IF( AND($Q681&gt;S$10,$Q681&lt;=S$11),$R681,"")</f>
        <v>6.0540814748305714</v>
      </c>
      <c r="T681" t="str">
        <f t="shared" si="757"/>
        <v/>
      </c>
    </row>
    <row r="682" spans="1:20" ht="13" hidden="1" x14ac:dyDescent="0.15">
      <c r="A682" s="142"/>
      <c r="B682" s="144"/>
      <c r="F682" s="63"/>
      <c r="G682" s="63"/>
      <c r="H682" s="63"/>
      <c r="I682" s="63"/>
      <c r="J682" s="63"/>
      <c r="K682" s="63"/>
      <c r="L682" s="63"/>
      <c r="M682" s="63"/>
      <c r="N682" s="63"/>
      <c r="O682" s="63">
        <f>'SWR time series'!A678</f>
        <v>12</v>
      </c>
      <c r="P682" s="63">
        <f>'SWR time series'!B678</f>
        <v>1926</v>
      </c>
      <c r="Q682" s="70">
        <f>'StockBond Returns'!M676</f>
        <v>12.76827928</v>
      </c>
      <c r="R682" s="70">
        <f ca="1">'SWR time series'!F678</f>
        <v>5.8662337991812361</v>
      </c>
      <c r="S682" s="70">
        <f t="shared" ref="S682:T682" ca="1" si="758">IF( AND($Q682&gt;S$10,$Q682&lt;=S$11),$R682,"")</f>
        <v>5.8662337991812361</v>
      </c>
      <c r="T682" t="str">
        <f t="shared" si="758"/>
        <v/>
      </c>
    </row>
    <row r="683" spans="1:20" ht="13" hidden="1" x14ac:dyDescent="0.15">
      <c r="A683" s="142"/>
      <c r="B683" s="144"/>
      <c r="F683" s="63"/>
      <c r="G683" s="63"/>
      <c r="H683" s="63"/>
      <c r="I683" s="63"/>
      <c r="J683" s="63"/>
      <c r="K683" s="63"/>
      <c r="L683" s="63"/>
      <c r="M683" s="63"/>
      <c r="N683" s="63"/>
      <c r="O683" s="63">
        <f>'SWR time series'!A679</f>
        <v>1</v>
      </c>
      <c r="P683" s="63">
        <f>'SWR time series'!B679</f>
        <v>1927</v>
      </c>
      <c r="Q683" s="70">
        <f>'StockBond Returns'!M677</f>
        <v>13.009052730000001</v>
      </c>
      <c r="R683" s="70">
        <f ca="1">'SWR time series'!F679</f>
        <v>6.0383963436175883</v>
      </c>
      <c r="S683" s="70">
        <f t="shared" ref="S683:T683" ca="1" si="759">IF( AND($Q683&gt;S$10,$Q683&lt;=S$11),$R683,"")</f>
        <v>6.0383963436175883</v>
      </c>
      <c r="T683" t="str">
        <f t="shared" si="759"/>
        <v/>
      </c>
    </row>
    <row r="684" spans="1:20" ht="13" hidden="1" x14ac:dyDescent="0.15">
      <c r="A684" s="142"/>
      <c r="B684" s="144"/>
      <c r="F684" s="63"/>
      <c r="G684" s="63"/>
      <c r="H684" s="63"/>
      <c r="I684" s="63"/>
      <c r="J684" s="63"/>
      <c r="K684" s="63"/>
      <c r="L684" s="63"/>
      <c r="M684" s="63"/>
      <c r="N684" s="63"/>
      <c r="O684" s="63">
        <f>'SWR time series'!A680</f>
        <v>2</v>
      </c>
      <c r="P684" s="63">
        <f>'SWR time series'!B680</f>
        <v>1927</v>
      </c>
      <c r="Q684" s="70">
        <f>'StockBond Returns'!M678</f>
        <v>13.333534330000001</v>
      </c>
      <c r="R684" s="70">
        <f ca="1">'SWR time series'!F680</f>
        <v>6.1716878546089333</v>
      </c>
      <c r="S684" s="70">
        <f t="shared" ref="S684:T684" ca="1" si="760">IF( AND($Q684&gt;S$10,$Q684&lt;=S$11),$R684,"")</f>
        <v>6.1716878546089333</v>
      </c>
      <c r="T684" t="str">
        <f t="shared" si="760"/>
        <v/>
      </c>
    </row>
    <row r="685" spans="1:20" ht="13" hidden="1" x14ac:dyDescent="0.15">
      <c r="A685" s="142"/>
      <c r="B685" s="144"/>
      <c r="F685" s="63"/>
      <c r="G685" s="63"/>
      <c r="H685" s="63"/>
      <c r="I685" s="63"/>
      <c r="J685" s="63"/>
      <c r="K685" s="63"/>
      <c r="L685" s="63"/>
      <c r="M685" s="63"/>
      <c r="N685" s="63"/>
      <c r="O685" s="63">
        <f>'SWR time series'!A681</f>
        <v>3</v>
      </c>
      <c r="P685" s="63">
        <f>'SWR time series'!B681</f>
        <v>1927</v>
      </c>
      <c r="Q685" s="70">
        <f>'StockBond Returns'!M679</f>
        <v>13.753737429999999</v>
      </c>
      <c r="R685" s="70">
        <f ca="1">'SWR time series'!F681</f>
        <v>5.6356451021393266</v>
      </c>
      <c r="S685" s="70">
        <f t="shared" ref="S685:T685" ca="1" si="761">IF( AND($Q685&gt;S$10,$Q685&lt;=S$11),$R685,"")</f>
        <v>5.6356451021393266</v>
      </c>
      <c r="T685" t="str">
        <f t="shared" si="761"/>
        <v/>
      </c>
    </row>
    <row r="686" spans="1:20" ht="13" hidden="1" x14ac:dyDescent="0.15">
      <c r="A686" s="142"/>
      <c r="B686" s="144"/>
      <c r="F686" s="63"/>
      <c r="G686" s="63"/>
      <c r="H686" s="63"/>
      <c r="I686" s="63"/>
      <c r="J686" s="63"/>
      <c r="K686" s="63"/>
      <c r="L686" s="63"/>
      <c r="M686" s="63"/>
      <c r="N686" s="63"/>
      <c r="O686" s="63">
        <f>'SWR time series'!A682</f>
        <v>4</v>
      </c>
      <c r="P686" s="63">
        <f>'SWR time series'!B682</f>
        <v>1927</v>
      </c>
      <c r="Q686" s="70">
        <f>'StockBond Returns'!M680</f>
        <v>14.14455227</v>
      </c>
      <c r="R686" s="70">
        <f ca="1">'SWR time series'!F682</f>
        <v>5.4920601372266447</v>
      </c>
      <c r="S686" s="70">
        <f t="shared" ref="S686:T686" ca="1" si="762">IF( AND($Q686&gt;S$10,$Q686&lt;=S$11),$R686,"")</f>
        <v>5.4920601372266447</v>
      </c>
      <c r="T686" t="str">
        <f t="shared" si="762"/>
        <v/>
      </c>
    </row>
    <row r="687" spans="1:20" ht="13" hidden="1" x14ac:dyDescent="0.15">
      <c r="A687" s="142"/>
      <c r="B687" s="144"/>
      <c r="F687" s="63"/>
      <c r="G687" s="63"/>
      <c r="H687" s="63"/>
      <c r="I687" s="63"/>
      <c r="J687" s="63"/>
      <c r="K687" s="63"/>
      <c r="L687" s="63"/>
      <c r="M687" s="63"/>
      <c r="N687" s="63"/>
      <c r="O687" s="63">
        <f>'SWR time series'!A683</f>
        <v>5</v>
      </c>
      <c r="P687" s="63">
        <f>'SWR time series'!B683</f>
        <v>1927</v>
      </c>
      <c r="Q687" s="70">
        <f>'StockBond Returns'!M681</f>
        <v>14.447439040000001</v>
      </c>
      <c r="R687" s="70">
        <f ca="1">'SWR time series'!F683</f>
        <v>5.3166966492972385</v>
      </c>
      <c r="S687" s="70">
        <f t="shared" ref="S687:T687" ca="1" si="763">IF( AND($Q687&gt;S$10,$Q687&lt;=S$11),$R687,"")</f>
        <v>5.3166966492972385</v>
      </c>
      <c r="T687" t="str">
        <f t="shared" si="763"/>
        <v/>
      </c>
    </row>
    <row r="688" spans="1:20" ht="13" hidden="1" x14ac:dyDescent="0.15">
      <c r="A688" s="142"/>
      <c r="B688" s="144"/>
      <c r="F688" s="63"/>
      <c r="G688" s="63"/>
      <c r="H688" s="63"/>
      <c r="I688" s="63"/>
      <c r="J688" s="63"/>
      <c r="K688" s="63"/>
      <c r="L688" s="63"/>
      <c r="M688" s="63"/>
      <c r="N688" s="63"/>
      <c r="O688" s="63">
        <f>'SWR time series'!A684</f>
        <v>6</v>
      </c>
      <c r="P688" s="63">
        <f>'SWR time series'!B684</f>
        <v>1927</v>
      </c>
      <c r="Q688" s="70">
        <f>'StockBond Returns'!M682</f>
        <v>15.20646062</v>
      </c>
      <c r="R688" s="70">
        <f ca="1">'SWR time series'!F684</f>
        <v>4.947376287128284</v>
      </c>
      <c r="S688" s="70">
        <f t="shared" ref="S688:T688" ca="1" si="764">IF( AND($Q688&gt;S$10,$Q688&lt;=S$11),$R688,"")</f>
        <v>4.947376287128284</v>
      </c>
      <c r="T688" t="str">
        <f t="shared" si="764"/>
        <v/>
      </c>
    </row>
    <row r="689" spans="1:20" ht="13" hidden="1" x14ac:dyDescent="0.15">
      <c r="A689" s="142"/>
      <c r="B689" s="144"/>
      <c r="F689" s="63"/>
      <c r="G689" s="63"/>
      <c r="H689" s="63"/>
      <c r="I689" s="63"/>
      <c r="J689" s="63"/>
      <c r="K689" s="63"/>
      <c r="L689" s="63"/>
      <c r="M689" s="63"/>
      <c r="N689" s="63"/>
      <c r="O689" s="63">
        <f>'SWR time series'!A685</f>
        <v>7</v>
      </c>
      <c r="P689" s="63">
        <f>'SWR time series'!B685</f>
        <v>1927</v>
      </c>
      <c r="Q689" s="70">
        <f>'StockBond Returns'!M683</f>
        <v>14.92739437</v>
      </c>
      <c r="R689" s="70">
        <f ca="1">'SWR time series'!F685</f>
        <v>5.1539037540650856</v>
      </c>
      <c r="S689" s="70">
        <f t="shared" ref="S689:T689" ca="1" si="765">IF( AND($Q689&gt;S$10,$Q689&lt;=S$11),$R689,"")</f>
        <v>5.1539037540650856</v>
      </c>
      <c r="T689" t="str">
        <f t="shared" si="765"/>
        <v/>
      </c>
    </row>
    <row r="690" spans="1:20" ht="13" hidden="1" x14ac:dyDescent="0.15">
      <c r="A690" s="142"/>
      <c r="B690" s="144"/>
      <c r="F690" s="63"/>
      <c r="G690" s="63"/>
      <c r="H690" s="63"/>
      <c r="I690" s="63"/>
      <c r="J690" s="63"/>
      <c r="K690" s="63"/>
      <c r="L690" s="63"/>
      <c r="M690" s="63"/>
      <c r="N690" s="63"/>
      <c r="O690" s="63">
        <f>'SWR time series'!A686</f>
        <v>8</v>
      </c>
      <c r="P690" s="63">
        <f>'SWR time series'!B686</f>
        <v>1927</v>
      </c>
      <c r="Q690" s="70">
        <f>'StockBond Returns'!M684</f>
        <v>16.6004085</v>
      </c>
      <c r="R690" s="70">
        <f ca="1">'SWR time series'!F686</f>
        <v>4.2774771350276115</v>
      </c>
      <c r="S690" s="70">
        <f t="shared" ref="S690:T690" ca="1" si="766">IF( AND($Q690&gt;S$10,$Q690&lt;=S$11),$R690,"")</f>
        <v>4.2774771350276115</v>
      </c>
      <c r="T690" t="str">
        <f t="shared" si="766"/>
        <v/>
      </c>
    </row>
    <row r="691" spans="1:20" ht="13" hidden="1" x14ac:dyDescent="0.15">
      <c r="A691" s="142"/>
      <c r="B691" s="144"/>
      <c r="F691" s="63"/>
      <c r="G691" s="63"/>
      <c r="H691" s="63"/>
      <c r="I691" s="63"/>
      <c r="J691" s="63"/>
      <c r="K691" s="63"/>
      <c r="L691" s="63"/>
      <c r="M691" s="63"/>
      <c r="N691" s="63"/>
      <c r="O691" s="63">
        <f>'SWR time series'!A687</f>
        <v>9</v>
      </c>
      <c r="P691" s="63">
        <f>'SWR time series'!B687</f>
        <v>1927</v>
      </c>
      <c r="Q691" s="70">
        <f>'StockBond Returns'!M685</f>
        <v>17.462477029999999</v>
      </c>
      <c r="R691" s="70">
        <f ca="1">'SWR time series'!F687</f>
        <v>3.829225215120351</v>
      </c>
      <c r="S691" s="70">
        <f t="shared" ref="S691:T691" ca="1" si="767">IF( AND($Q691&gt;S$10,$Q691&lt;=S$11),$R691,"")</f>
        <v>3.829225215120351</v>
      </c>
      <c r="T691" t="str">
        <f t="shared" si="767"/>
        <v/>
      </c>
    </row>
    <row r="692" spans="1:20" ht="13" hidden="1" x14ac:dyDescent="0.15">
      <c r="A692" s="142"/>
      <c r="B692" s="144"/>
      <c r="F692" s="63"/>
      <c r="G692" s="63"/>
      <c r="H692" s="63"/>
      <c r="I692" s="63"/>
      <c r="J692" s="63"/>
      <c r="K692" s="63"/>
      <c r="L692" s="63"/>
      <c r="M692" s="63"/>
      <c r="N692" s="63"/>
      <c r="O692" s="63">
        <f>'SWR time series'!A688</f>
        <v>10</v>
      </c>
      <c r="P692" s="63">
        <f>'SWR time series'!B688</f>
        <v>1927</v>
      </c>
      <c r="Q692" s="70">
        <f>'StockBond Returns'!M686</f>
        <v>18.029098260000001</v>
      </c>
      <c r="R692" s="70">
        <f ca="1">'SWR time series'!F688</f>
        <v>3.5524502182233189</v>
      </c>
      <c r="S692" s="70">
        <f t="shared" ref="S692:T692" ca="1" si="768">IF( AND($Q692&gt;S$10,$Q692&lt;=S$11),$R692,"")</f>
        <v>3.5524502182233189</v>
      </c>
      <c r="T692" t="str">
        <f t="shared" si="768"/>
        <v/>
      </c>
    </row>
    <row r="693" spans="1:20" ht="13" hidden="1" x14ac:dyDescent="0.15">
      <c r="A693" s="142"/>
      <c r="B693" s="144"/>
      <c r="F693" s="63"/>
      <c r="G693" s="63"/>
      <c r="H693" s="63"/>
      <c r="I693" s="63"/>
      <c r="J693" s="63"/>
      <c r="K693" s="63"/>
      <c r="L693" s="63"/>
      <c r="M693" s="63"/>
      <c r="N693" s="63"/>
      <c r="O693" s="63">
        <f>'SWR time series'!A689</f>
        <v>11</v>
      </c>
      <c r="P693" s="63">
        <f>'SWR time series'!B689</f>
        <v>1927</v>
      </c>
      <c r="Q693" s="70">
        <f>'StockBond Returns'!M687</f>
        <v>17.526723919999998</v>
      </c>
      <c r="R693" s="70">
        <f ca="1">'SWR time series'!F689</f>
        <v>4.0915969845484312</v>
      </c>
      <c r="S693" s="70">
        <f t="shared" ref="S693:T693" ca="1" si="769">IF( AND($Q693&gt;S$10,$Q693&lt;=S$11),$R693,"")</f>
        <v>4.0915969845484312</v>
      </c>
      <c r="T693" t="str">
        <f t="shared" si="769"/>
        <v/>
      </c>
    </row>
    <row r="694" spans="1:20" ht="13" hidden="1" x14ac:dyDescent="0.15">
      <c r="A694" s="142"/>
      <c r="B694" s="144"/>
      <c r="F694" s="63"/>
      <c r="G694" s="63"/>
      <c r="H694" s="63"/>
      <c r="I694" s="63"/>
      <c r="J694" s="63"/>
      <c r="K694" s="63"/>
      <c r="L694" s="63"/>
      <c r="M694" s="63"/>
      <c r="N694" s="63"/>
      <c r="O694" s="63">
        <f>'SWR time series'!A690</f>
        <v>12</v>
      </c>
      <c r="P694" s="63">
        <f>'SWR time series'!B690</f>
        <v>1927</v>
      </c>
      <c r="Q694" s="70">
        <f>'StockBond Returns'!M688</f>
        <v>18.418256379999999</v>
      </c>
      <c r="R694" s="70">
        <f ca="1">'SWR time series'!F690</f>
        <v>3.4729294923952754</v>
      </c>
      <c r="S694" s="70">
        <f t="shared" ref="S694:T694" ca="1" si="770">IF( AND($Q694&gt;S$10,$Q694&lt;=S$11),$R694,"")</f>
        <v>3.4729294923952754</v>
      </c>
      <c r="T694" t="str">
        <f t="shared" si="770"/>
        <v/>
      </c>
    </row>
    <row r="695" spans="1:20" ht="13" hidden="1" x14ac:dyDescent="0.15">
      <c r="A695" s="142"/>
      <c r="B695" s="144"/>
      <c r="F695" s="63"/>
      <c r="G695" s="63"/>
      <c r="H695" s="63"/>
      <c r="I695" s="63"/>
      <c r="J695" s="63"/>
      <c r="K695" s="63"/>
      <c r="L695" s="63"/>
      <c r="M695" s="63"/>
      <c r="N695" s="63"/>
      <c r="O695" s="63">
        <f>'SWR time series'!A691</f>
        <v>1</v>
      </c>
      <c r="P695" s="63">
        <f>'SWR time series'!B691</f>
        <v>1928</v>
      </c>
      <c r="Q695" s="70">
        <f>'StockBond Returns'!M689</f>
        <v>18.860216510000001</v>
      </c>
      <c r="R695" s="70">
        <f ca="1">'SWR time series'!F691</f>
        <v>3.2976499888928537</v>
      </c>
      <c r="S695" s="70">
        <f t="shared" ref="S695:T695" ca="1" si="771">IF( AND($Q695&gt;S$10,$Q695&lt;=S$11),$R695,"")</f>
        <v>3.2976499888928537</v>
      </c>
      <c r="T695" t="str">
        <f t="shared" si="771"/>
        <v/>
      </c>
    </row>
    <row r="696" spans="1:20" ht="13" hidden="1" x14ac:dyDescent="0.15">
      <c r="A696" s="142"/>
      <c r="B696" s="144"/>
      <c r="F696" s="63"/>
      <c r="G696" s="63"/>
      <c r="H696" s="63"/>
      <c r="I696" s="63"/>
      <c r="J696" s="63"/>
      <c r="K696" s="63"/>
      <c r="L696" s="63"/>
      <c r="M696" s="63"/>
      <c r="N696" s="63"/>
      <c r="O696" s="63">
        <f>'SWR time series'!A692</f>
        <v>2</v>
      </c>
      <c r="P696" s="63">
        <f>'SWR time series'!B692</f>
        <v>1928</v>
      </c>
      <c r="Q696" s="70">
        <f>'StockBond Returns'!M690</f>
        <v>18.84904045</v>
      </c>
      <c r="R696" s="70">
        <f ca="1">'SWR time series'!F692</f>
        <v>3.2969081746879478</v>
      </c>
      <c r="S696" s="70">
        <f t="shared" ref="S696:T696" ca="1" si="772">IF( AND($Q696&gt;S$10,$Q696&lt;=S$11),$R696,"")</f>
        <v>3.2969081746879478</v>
      </c>
      <c r="T696" t="str">
        <f t="shared" si="772"/>
        <v/>
      </c>
    </row>
    <row r="697" spans="1:20" ht="13" hidden="1" x14ac:dyDescent="0.15">
      <c r="A697" s="142"/>
      <c r="B697" s="144"/>
      <c r="F697" s="63"/>
      <c r="G697" s="63"/>
      <c r="H697" s="63"/>
      <c r="I697" s="63"/>
      <c r="J697" s="63"/>
      <c r="K697" s="63"/>
      <c r="L697" s="63"/>
      <c r="M697" s="63"/>
      <c r="N697" s="63"/>
      <c r="O697" s="63">
        <f>'SWR time series'!A693</f>
        <v>3</v>
      </c>
      <c r="P697" s="63">
        <f>'SWR time series'!B693</f>
        <v>1928</v>
      </c>
      <c r="Q697" s="70">
        <f>'StockBond Returns'!M691</f>
        <v>18.803484990000001</v>
      </c>
      <c r="R697" s="70">
        <f ca="1">'SWR time series'!F693</f>
        <v>3.2563632162242708</v>
      </c>
      <c r="S697" s="70">
        <f t="shared" ref="S697:T697" ca="1" si="773">IF( AND($Q697&gt;S$10,$Q697&lt;=S$11),$R697,"")</f>
        <v>3.2563632162242708</v>
      </c>
      <c r="T697" t="str">
        <f t="shared" si="773"/>
        <v/>
      </c>
    </row>
    <row r="698" spans="1:20" ht="13" hidden="1" x14ac:dyDescent="0.15">
      <c r="A698" s="142"/>
      <c r="B698" s="144"/>
      <c r="F698" s="63"/>
      <c r="G698" s="63"/>
      <c r="H698" s="63"/>
      <c r="I698" s="63"/>
      <c r="J698" s="63"/>
      <c r="K698" s="63"/>
      <c r="L698" s="63"/>
      <c r="M698" s="63"/>
      <c r="N698" s="63"/>
      <c r="O698" s="63">
        <f>'SWR time series'!A694</f>
        <v>4</v>
      </c>
      <c r="P698" s="63">
        <f>'SWR time series'!B694</f>
        <v>1928</v>
      </c>
      <c r="Q698" s="70">
        <f>'StockBond Returns'!M692</f>
        <v>20.905073009999999</v>
      </c>
      <c r="R698" s="70">
        <f ca="1">'SWR time series'!F694</f>
        <v>2.3013945079969851</v>
      </c>
      <c r="S698" t="str">
        <f t="shared" ref="S698:T698" si="774">IF( AND($Q698&gt;S$10,$Q698&lt;=S$11),$R698,"")</f>
        <v/>
      </c>
      <c r="T698" s="70">
        <f t="shared" ca="1" si="774"/>
        <v>2.3013945079969851</v>
      </c>
    </row>
    <row r="699" spans="1:20" ht="13" hidden="1" x14ac:dyDescent="0.15">
      <c r="A699" s="142"/>
      <c r="B699" s="144"/>
      <c r="F699" s="63"/>
      <c r="G699" s="63"/>
      <c r="H699" s="63"/>
      <c r="I699" s="63"/>
      <c r="J699" s="63"/>
      <c r="K699" s="63"/>
      <c r="L699" s="63"/>
      <c r="M699" s="63"/>
      <c r="N699" s="63"/>
      <c r="O699" s="63">
        <f>'SWR time series'!A695</f>
        <v>5</v>
      </c>
      <c r="P699" s="63">
        <f>'SWR time series'!B695</f>
        <v>1928</v>
      </c>
      <c r="Q699" s="70">
        <f>'StockBond Returns'!M693</f>
        <v>21.641428229999999</v>
      </c>
      <c r="R699" s="70">
        <f ca="1">'SWR time series'!F695</f>
        <v>1.9682001476130147</v>
      </c>
      <c r="S699" t="str">
        <f t="shared" ref="S699:T699" si="775">IF( AND($Q699&gt;S$10,$Q699&lt;=S$11),$R699,"")</f>
        <v/>
      </c>
      <c r="T699" s="70">
        <f t="shared" ca="1" si="775"/>
        <v>1.9682001476130147</v>
      </c>
    </row>
    <row r="700" spans="1:20" ht="13" hidden="1" x14ac:dyDescent="0.15">
      <c r="A700" s="142"/>
      <c r="B700" s="144"/>
      <c r="F700" s="63"/>
      <c r="G700" s="63"/>
      <c r="H700" s="63"/>
      <c r="I700" s="63"/>
      <c r="J700" s="63"/>
      <c r="K700" s="63"/>
      <c r="L700" s="63"/>
      <c r="M700" s="63"/>
      <c r="N700" s="63"/>
      <c r="O700" s="63">
        <f>'SWR time series'!A696</f>
        <v>6</v>
      </c>
      <c r="P700" s="63">
        <f>'SWR time series'!B696</f>
        <v>1928</v>
      </c>
      <c r="Q700" s="70">
        <f>'StockBond Returns'!M694</f>
        <v>21.832732180000001</v>
      </c>
      <c r="R700" s="70">
        <f ca="1">'SWR time series'!F696</f>
        <v>1.9270422363823254</v>
      </c>
      <c r="S700" t="str">
        <f t="shared" ref="S700:T700" si="776">IF( AND($Q700&gt;S$10,$Q700&lt;=S$11),$R700,"")</f>
        <v/>
      </c>
      <c r="T700" s="70">
        <f t="shared" ca="1" si="776"/>
        <v>1.9270422363823254</v>
      </c>
    </row>
    <row r="701" spans="1:20" ht="13" hidden="1" x14ac:dyDescent="0.15">
      <c r="A701" s="142"/>
      <c r="B701" s="144"/>
      <c r="F701" s="63"/>
      <c r="G701" s="63"/>
      <c r="H701" s="63"/>
      <c r="I701" s="63"/>
      <c r="J701" s="63"/>
      <c r="K701" s="63"/>
      <c r="L701" s="63"/>
      <c r="M701" s="63"/>
      <c r="N701" s="63"/>
      <c r="O701" s="63">
        <f>'SWR time series'!A697</f>
        <v>7</v>
      </c>
      <c r="P701" s="63">
        <f>'SWR time series'!B697</f>
        <v>1928</v>
      </c>
      <c r="Q701" s="70">
        <f>'StockBond Returns'!M695</f>
        <v>21.1003449</v>
      </c>
      <c r="R701" s="70">
        <f ca="1">'SWR time series'!F697</f>
        <v>2.1957553961115863</v>
      </c>
      <c r="S701" t="str">
        <f t="shared" ref="S701:T701" si="777">IF( AND($Q701&gt;S$10,$Q701&lt;=S$11),$R701,"")</f>
        <v/>
      </c>
      <c r="T701" s="70">
        <f t="shared" ca="1" si="777"/>
        <v>2.1957553961115863</v>
      </c>
    </row>
    <row r="702" spans="1:20" ht="13" hidden="1" x14ac:dyDescent="0.15">
      <c r="A702" s="142"/>
      <c r="B702" s="144"/>
      <c r="F702" s="63"/>
      <c r="G702" s="63"/>
      <c r="H702" s="63"/>
      <c r="I702" s="63"/>
      <c r="J702" s="63"/>
      <c r="K702" s="63"/>
      <c r="L702" s="63"/>
      <c r="M702" s="63"/>
      <c r="N702" s="63"/>
      <c r="O702" s="63">
        <f>'SWR time series'!A698</f>
        <v>8</v>
      </c>
      <c r="P702" s="63">
        <f>'SWR time series'!B698</f>
        <v>1928</v>
      </c>
      <c r="Q702" s="70">
        <f>'StockBond Returns'!M696</f>
        <v>21.37898865</v>
      </c>
      <c r="R702" s="70">
        <f ca="1">'SWR time series'!F698</f>
        <v>2.1634834407786236</v>
      </c>
      <c r="S702" t="str">
        <f t="shared" ref="S702:T702" si="778">IF( AND($Q702&gt;S$10,$Q702&lt;=S$11),$R702,"")</f>
        <v/>
      </c>
      <c r="T702" s="70">
        <f t="shared" ca="1" si="778"/>
        <v>2.1634834407786236</v>
      </c>
    </row>
    <row r="703" spans="1:20" ht="13" hidden="1" x14ac:dyDescent="0.15">
      <c r="A703" s="142"/>
      <c r="B703" s="144"/>
      <c r="F703" s="63"/>
      <c r="G703" s="63"/>
      <c r="H703" s="63"/>
      <c r="I703" s="63"/>
      <c r="J703" s="63"/>
      <c r="K703" s="63"/>
      <c r="L703" s="63"/>
      <c r="M703" s="63"/>
      <c r="N703" s="63"/>
      <c r="O703" s="63">
        <f>'SWR time series'!A699</f>
        <v>9</v>
      </c>
      <c r="P703" s="63">
        <f>'SWR time series'!B699</f>
        <v>1928</v>
      </c>
      <c r="Q703" s="70">
        <f>'StockBond Returns'!M697</f>
        <v>22.961359170000001</v>
      </c>
      <c r="R703" s="70">
        <f ca="1">'SWR time series'!F699</f>
        <v>1.527261030372939</v>
      </c>
      <c r="S703" t="str">
        <f t="shared" ref="S703:T703" si="779">IF( AND($Q703&gt;S$10,$Q703&lt;=S$11),$R703,"")</f>
        <v/>
      </c>
      <c r="T703" s="70">
        <f t="shared" ca="1" si="779"/>
        <v>1.527261030372939</v>
      </c>
    </row>
    <row r="704" spans="1:20" ht="13" hidden="1" x14ac:dyDescent="0.15">
      <c r="A704" s="142"/>
      <c r="B704" s="144"/>
      <c r="F704" s="63"/>
      <c r="G704" s="63"/>
      <c r="H704" s="63"/>
      <c r="I704" s="63"/>
      <c r="J704" s="63"/>
      <c r="K704" s="63"/>
      <c r="L704" s="63"/>
      <c r="M704" s="63"/>
      <c r="N704" s="63"/>
      <c r="O704" s="63">
        <f>'SWR time series'!A700</f>
        <v>10</v>
      </c>
      <c r="P704" s="63">
        <f>'SWR time series'!B700</f>
        <v>1928</v>
      </c>
      <c r="Q704" s="70">
        <f>'StockBond Returns'!M698</f>
        <v>23.211115360000001</v>
      </c>
      <c r="R704" s="70">
        <f ca="1">'SWR time series'!F700</f>
        <v>1.5111527546641188</v>
      </c>
      <c r="S704" t="str">
        <f t="shared" ref="S704:T704" si="780">IF( AND($Q704&gt;S$10,$Q704&lt;=S$11),$R704,"")</f>
        <v/>
      </c>
      <c r="T704" s="70">
        <f t="shared" ca="1" si="780"/>
        <v>1.5111527546641188</v>
      </c>
    </row>
    <row r="705" spans="1:20" ht="13" hidden="1" x14ac:dyDescent="0.15">
      <c r="A705" s="142"/>
      <c r="B705" s="144"/>
      <c r="F705" s="63"/>
      <c r="G705" s="63"/>
      <c r="H705" s="63"/>
      <c r="I705" s="63"/>
      <c r="J705" s="63"/>
      <c r="K705" s="63"/>
      <c r="L705" s="63"/>
      <c r="M705" s="63"/>
      <c r="N705" s="63"/>
      <c r="O705" s="63">
        <f>'SWR time series'!A701</f>
        <v>11</v>
      </c>
      <c r="P705" s="63">
        <f>'SWR time series'!B701</f>
        <v>1928</v>
      </c>
      <c r="Q705" s="70">
        <f>'StockBond Returns'!M699</f>
        <v>23.665671440000001</v>
      </c>
      <c r="R705" s="70">
        <f ca="1">'SWR time series'!F701</f>
        <v>1.3403801145413237</v>
      </c>
      <c r="S705" t="str">
        <f t="shared" ref="S705:T705" si="781">IF( AND($Q705&gt;S$10,$Q705&lt;=S$11),$R705,"")</f>
        <v/>
      </c>
      <c r="T705" s="70">
        <f t="shared" ca="1" si="781"/>
        <v>1.3403801145413237</v>
      </c>
    </row>
    <row r="706" spans="1:20" ht="13" hidden="1" x14ac:dyDescent="0.15">
      <c r="A706" s="142"/>
      <c r="B706" s="144"/>
      <c r="F706" s="63"/>
      <c r="G706" s="63"/>
      <c r="H706" s="63"/>
      <c r="I706" s="63"/>
      <c r="J706" s="63"/>
      <c r="K706" s="63"/>
      <c r="L706" s="63"/>
      <c r="M706" s="63"/>
      <c r="N706" s="63"/>
      <c r="O706" s="63">
        <f>'SWR time series'!A702</f>
        <v>12</v>
      </c>
      <c r="P706" s="63">
        <f>'SWR time series'!B702</f>
        <v>1928</v>
      </c>
      <c r="Q706" s="70">
        <f>'StockBond Returns'!M700</f>
        <v>26.451074819999999</v>
      </c>
      <c r="R706" s="70">
        <f ca="1">'SWR time series'!F702</f>
        <v>0.47185606024430804</v>
      </c>
      <c r="S706" t="str">
        <f t="shared" ref="S706:T706" si="782">IF( AND($Q706&gt;S$10,$Q706&lt;=S$11),$R706,"")</f>
        <v/>
      </c>
      <c r="T706" s="70">
        <f t="shared" ca="1" si="782"/>
        <v>0.47185606024430804</v>
      </c>
    </row>
    <row r="707" spans="1:20" ht="13" hidden="1" x14ac:dyDescent="0.15">
      <c r="A707" s="142"/>
      <c r="B707" s="144"/>
      <c r="F707" s="63"/>
      <c r="G707" s="63"/>
      <c r="H707" s="63"/>
      <c r="I707" s="63"/>
      <c r="J707" s="63"/>
      <c r="K707" s="63"/>
      <c r="L707" s="63"/>
      <c r="M707" s="63"/>
      <c r="N707" s="63"/>
      <c r="O707" s="63">
        <f>'SWR time series'!A703</f>
        <v>1</v>
      </c>
      <c r="P707" s="63">
        <f>'SWR time series'!B703</f>
        <v>1929</v>
      </c>
      <c r="Q707" s="70">
        <f>'StockBond Returns'!M701</f>
        <v>26.61312058</v>
      </c>
      <c r="R707" s="70">
        <f ca="1">'SWR time series'!F703</f>
        <v>0.42187112745327493</v>
      </c>
      <c r="S707" t="str">
        <f t="shared" ref="S707:T707" si="783">IF( AND($Q707&gt;S$10,$Q707&lt;=S$11),$R707,"")</f>
        <v/>
      </c>
      <c r="T707" s="70">
        <f t="shared" ca="1" si="783"/>
        <v>0.42187112745327493</v>
      </c>
    </row>
    <row r="708" spans="1:20" ht="13" hidden="1" x14ac:dyDescent="0.15">
      <c r="A708" s="142"/>
      <c r="B708" s="144"/>
      <c r="F708" s="63"/>
      <c r="G708" s="63"/>
      <c r="H708" s="63"/>
      <c r="I708" s="63"/>
      <c r="J708" s="63"/>
      <c r="K708" s="63"/>
      <c r="L708" s="63"/>
      <c r="M708" s="63"/>
      <c r="N708" s="63"/>
      <c r="O708" s="63">
        <f>'SWR time series'!A704</f>
        <v>2</v>
      </c>
      <c r="P708" s="63">
        <f>'SWR time series'!B704</f>
        <v>1929</v>
      </c>
      <c r="Q708" s="70">
        <f>'StockBond Returns'!M702</f>
        <v>28.041896950000002</v>
      </c>
      <c r="R708" s="70">
        <f ca="1">'SWR time series'!F704</f>
        <v>9.4995562338157313E-2</v>
      </c>
      <c r="S708" t="str">
        <f t="shared" ref="S708:T708" si="784">IF( AND($Q708&gt;S$10,$Q708&lt;=S$11),$R708,"")</f>
        <v/>
      </c>
      <c r="T708" s="70">
        <f t="shared" ca="1" si="784"/>
        <v>9.4995562338157313E-2</v>
      </c>
    </row>
    <row r="709" spans="1:20" ht="13" hidden="1" x14ac:dyDescent="0.15">
      <c r="A709" s="142"/>
      <c r="B709" s="144"/>
      <c r="F709" s="63"/>
      <c r="G709" s="63"/>
      <c r="H709" s="63"/>
      <c r="I709" s="63"/>
      <c r="J709" s="63"/>
      <c r="K709" s="63"/>
      <c r="L709" s="63"/>
      <c r="M709" s="63"/>
      <c r="N709" s="63"/>
      <c r="O709" s="63">
        <f>'SWR time series'!A705</f>
        <v>3</v>
      </c>
      <c r="P709" s="63">
        <f>'SWR time series'!B705</f>
        <v>1929</v>
      </c>
      <c r="Q709" s="70">
        <f>'StockBond Returns'!M703</f>
        <v>27.78309351</v>
      </c>
      <c r="R709" s="70">
        <f ca="1">'SWR time series'!F705</f>
        <v>0.14567211211454545</v>
      </c>
      <c r="S709" t="str">
        <f t="shared" ref="S709:T709" si="785">IF( AND($Q709&gt;S$10,$Q709&lt;=S$11),$R709,"")</f>
        <v/>
      </c>
      <c r="T709" s="70">
        <f t="shared" ca="1" si="785"/>
        <v>0.14567211211454545</v>
      </c>
    </row>
    <row r="710" spans="1:20" ht="13" hidden="1" x14ac:dyDescent="0.15">
      <c r="A710" s="142"/>
      <c r="B710" s="144"/>
      <c r="F710" s="63"/>
      <c r="G710" s="63"/>
      <c r="H710" s="63"/>
      <c r="I710" s="63"/>
      <c r="J710" s="63"/>
      <c r="K710" s="63"/>
      <c r="L710" s="63"/>
      <c r="M710" s="63"/>
      <c r="N710" s="63"/>
      <c r="O710" s="63">
        <f>'SWR time series'!A706</f>
        <v>4</v>
      </c>
      <c r="P710" s="63">
        <f>'SWR time series'!B706</f>
        <v>1929</v>
      </c>
      <c r="Q710" s="70">
        <f>'StockBond Returns'!M704</f>
        <v>27.077177389999999</v>
      </c>
      <c r="R710" s="70">
        <f ca="1">'SWR time series'!F706</f>
        <v>0.12790805283557916</v>
      </c>
      <c r="S710" t="str">
        <f t="shared" ref="S710:T710" si="786">IF( AND($Q710&gt;S$10,$Q710&lt;=S$11),$R710,"")</f>
        <v/>
      </c>
      <c r="T710" s="70">
        <f t="shared" ca="1" si="786"/>
        <v>0.12790805283557916</v>
      </c>
    </row>
    <row r="711" spans="1:20" ht="13" hidden="1" x14ac:dyDescent="0.15">
      <c r="A711" s="142"/>
      <c r="B711" s="144"/>
      <c r="F711" s="63"/>
      <c r="G711" s="63"/>
      <c r="H711" s="63"/>
      <c r="I711" s="63"/>
      <c r="J711" s="63"/>
      <c r="K711" s="63"/>
      <c r="L711" s="63"/>
      <c r="M711" s="63"/>
      <c r="N711" s="63"/>
      <c r="O711" s="63">
        <f>'SWR time series'!A707</f>
        <v>5</v>
      </c>
      <c r="P711" s="63">
        <f>'SWR time series'!B707</f>
        <v>1929</v>
      </c>
      <c r="Q711" s="70">
        <f>'StockBond Returns'!M705</f>
        <v>28.28820052</v>
      </c>
      <c r="R711" s="70">
        <f ca="1">'SWR time series'!F707</f>
        <v>-1.6643065766155374E-2</v>
      </c>
      <c r="S711" t="str">
        <f t="shared" ref="S711:T711" si="787">IF( AND($Q711&gt;S$10,$Q711&lt;=S$11),$R711,"")</f>
        <v/>
      </c>
      <c r="T711" s="70">
        <f t="shared" ca="1" si="787"/>
        <v>-1.6643065766155374E-2</v>
      </c>
    </row>
    <row r="712" spans="1:20" ht="13" hidden="1" x14ac:dyDescent="0.15">
      <c r="A712" s="142"/>
      <c r="B712" s="144"/>
      <c r="F712" s="63"/>
      <c r="G712" s="63"/>
      <c r="H712" s="63"/>
      <c r="I712" s="63"/>
      <c r="J712" s="63"/>
      <c r="K712" s="63"/>
      <c r="L712" s="63"/>
      <c r="M712" s="63"/>
      <c r="N712" s="63"/>
      <c r="O712" s="63">
        <f>'SWR time series'!A708</f>
        <v>6</v>
      </c>
      <c r="P712" s="63">
        <f>'SWR time series'!B708</f>
        <v>1929</v>
      </c>
      <c r="Q712" s="70">
        <f>'StockBond Returns'!M706</f>
        <v>26.80264661</v>
      </c>
      <c r="R712" s="70">
        <f ca="1">'SWR time series'!F708</f>
        <v>0.25872902369626249</v>
      </c>
      <c r="S712" t="str">
        <f t="shared" ref="S712:T712" si="788">IF( AND($Q712&gt;S$10,$Q712&lt;=S$11),$R712,"")</f>
        <v/>
      </c>
      <c r="T712" s="70">
        <f t="shared" ca="1" si="788"/>
        <v>0.25872902369626249</v>
      </c>
    </row>
    <row r="713" spans="1:20" ht="13" hidden="1" x14ac:dyDescent="0.15">
      <c r="A713" s="142"/>
      <c r="B713" s="144"/>
      <c r="F713" s="63"/>
      <c r="G713" s="63"/>
      <c r="H713" s="63"/>
      <c r="I713" s="63"/>
      <c r="J713" s="63"/>
      <c r="K713" s="63"/>
      <c r="L713" s="63"/>
      <c r="M713" s="63"/>
      <c r="N713" s="63"/>
      <c r="O713" s="63">
        <f>'SWR time series'!A709</f>
        <v>7</v>
      </c>
      <c r="P713" s="63">
        <f>'SWR time series'!B709</f>
        <v>1929</v>
      </c>
      <c r="Q713" s="70">
        <f>'StockBond Returns'!M707</f>
        <v>29.666078070000001</v>
      </c>
      <c r="R713" s="70">
        <f ca="1">'SWR time series'!F709</f>
        <v>-0.24973113380896272</v>
      </c>
      <c r="S713" t="str">
        <f t="shared" ref="S713:T713" si="789">IF( AND($Q713&gt;S$10,$Q713&lt;=S$11),$R713,"")</f>
        <v/>
      </c>
      <c r="T713" s="70">
        <f t="shared" ca="1" si="789"/>
        <v>-0.24973113380896272</v>
      </c>
    </row>
    <row r="714" spans="1:20" ht="13" hidden="1" x14ac:dyDescent="0.15">
      <c r="A714" s="142"/>
      <c r="B714" s="144"/>
      <c r="F714" s="63"/>
      <c r="G714" s="63"/>
      <c r="H714" s="63"/>
      <c r="I714" s="63"/>
      <c r="J714" s="63"/>
      <c r="K714" s="63"/>
      <c r="L714" s="63"/>
      <c r="M714" s="63"/>
      <c r="N714" s="63"/>
      <c r="O714" s="63">
        <f>'SWR time series'!A710</f>
        <v>8</v>
      </c>
      <c r="P714" s="63">
        <f>'SWR time series'!B710</f>
        <v>1929</v>
      </c>
      <c r="Q714" s="70">
        <f>'StockBond Returns'!M708</f>
        <v>30.35370077</v>
      </c>
      <c r="R714" s="70">
        <f ca="1">'SWR time series'!F710</f>
        <v>-0.37072104910159531</v>
      </c>
      <c r="S714" t="str">
        <f t="shared" ref="S714:T714" si="790">IF( AND($Q714&gt;S$10,$Q714&lt;=S$11),$R714,"")</f>
        <v/>
      </c>
      <c r="T714" s="70">
        <f t="shared" ca="1" si="790"/>
        <v>-0.37072104910159531</v>
      </c>
    </row>
    <row r="715" spans="1:20" ht="13" hidden="1" x14ac:dyDescent="0.15">
      <c r="A715" s="142"/>
      <c r="B715" s="144"/>
      <c r="F715" s="63"/>
      <c r="G715" s="63"/>
      <c r="H715" s="63"/>
      <c r="I715" s="63"/>
      <c r="J715" s="63"/>
      <c r="K715" s="63"/>
      <c r="L715" s="63"/>
      <c r="M715" s="63"/>
      <c r="N715" s="63"/>
      <c r="O715" s="63">
        <f>'SWR time series'!A711</f>
        <v>9</v>
      </c>
      <c r="P715" s="63">
        <f>'SWR time series'!B711</f>
        <v>1929</v>
      </c>
      <c r="Q715" s="70">
        <f>'StockBond Returns'!M709</f>
        <v>33.27918829</v>
      </c>
      <c r="R715" s="70">
        <f ca="1">'SWR time series'!F711</f>
        <v>-0.71215032959552982</v>
      </c>
      <c r="S715" t="str">
        <f t="shared" ref="S715:T715" si="791">IF( AND($Q715&gt;S$10,$Q715&lt;=S$11),$R715,"")</f>
        <v/>
      </c>
      <c r="T715" s="70">
        <f t="shared" ca="1" si="791"/>
        <v>-0.71215032959552982</v>
      </c>
    </row>
    <row r="716" spans="1:20" ht="13" hidden="1" x14ac:dyDescent="0.15">
      <c r="A716" s="142"/>
      <c r="B716" s="144"/>
      <c r="F716" s="63"/>
      <c r="G716" s="63"/>
      <c r="H716" s="63"/>
      <c r="I716" s="63"/>
      <c r="J716" s="63"/>
      <c r="K716" s="63"/>
      <c r="L716" s="63"/>
      <c r="M716" s="63"/>
      <c r="N716" s="63"/>
      <c r="O716" s="63">
        <f>'SWR time series'!A712</f>
        <v>10</v>
      </c>
      <c r="P716" s="63">
        <f>'SWR time series'!B712</f>
        <v>1929</v>
      </c>
      <c r="Q716" s="70">
        <f>'StockBond Returns'!M710</f>
        <v>31.37775924</v>
      </c>
      <c r="R716" s="70">
        <f ca="1">'SWR time series'!F712</f>
        <v>-0.46560412770652526</v>
      </c>
      <c r="S716" t="str">
        <f t="shared" ref="S716:T716" si="792">IF( AND($Q716&gt;S$10,$Q716&lt;=S$11),$R716,"")</f>
        <v/>
      </c>
      <c r="T716" s="70">
        <f t="shared" ca="1" si="792"/>
        <v>-0.46560412770652526</v>
      </c>
    </row>
    <row r="717" spans="1:20" ht="13" hidden="1" x14ac:dyDescent="0.15">
      <c r="A717" s="142"/>
      <c r="B717" s="144"/>
      <c r="F717" s="63"/>
      <c r="G717" s="63"/>
      <c r="H717" s="63"/>
      <c r="I717" s="63"/>
      <c r="J717" s="63"/>
      <c r="K717" s="63"/>
      <c r="L717" s="63"/>
      <c r="M717" s="63"/>
      <c r="N717" s="63"/>
      <c r="O717" s="63">
        <f>'SWR time series'!A713</f>
        <v>11</v>
      </c>
      <c r="P717" s="63">
        <f>'SWR time series'!B713</f>
        <v>1929</v>
      </c>
      <c r="Q717" s="70">
        <f>'StockBond Returns'!M711</f>
        <v>24.98784466</v>
      </c>
      <c r="R717" s="70">
        <f ca="1">'SWR time series'!F713</f>
        <v>0.41379034182019669</v>
      </c>
      <c r="S717" t="str">
        <f t="shared" ref="S717:T717" si="793">IF( AND($Q717&gt;S$10,$Q717&lt;=S$11),$R717,"")</f>
        <v/>
      </c>
      <c r="T717" s="70">
        <f t="shared" ca="1" si="793"/>
        <v>0.41379034182019669</v>
      </c>
    </row>
    <row r="718" spans="1:20" ht="13" hidden="1" x14ac:dyDescent="0.15">
      <c r="A718" s="142"/>
      <c r="B718" s="144"/>
      <c r="F718" s="63"/>
      <c r="G718" s="63"/>
      <c r="H718" s="63"/>
      <c r="I718" s="63"/>
      <c r="J718" s="63"/>
      <c r="K718" s="63"/>
      <c r="L718" s="63"/>
      <c r="M718" s="63"/>
      <c r="N718" s="63"/>
      <c r="O718" s="63">
        <f>'SWR time series'!A714</f>
        <v>12</v>
      </c>
      <c r="P718" s="63">
        <f>'SWR time series'!B714</f>
        <v>1929</v>
      </c>
      <c r="Q718" s="70">
        <f>'StockBond Returns'!M712</f>
        <v>21.551662010000001</v>
      </c>
      <c r="R718" s="70">
        <f ca="1">'SWR time series'!F714</f>
        <v>1.0404257390267784</v>
      </c>
      <c r="S718" t="str">
        <f t="shared" ref="S718:T718" si="794">IF( AND($Q718&gt;S$10,$Q718&lt;=S$11),$R718,"")</f>
        <v/>
      </c>
      <c r="T718" s="70">
        <f t="shared" ca="1" si="794"/>
        <v>1.0404257390267784</v>
      </c>
    </row>
    <row r="719" spans="1:20" ht="13" hidden="1" x14ac:dyDescent="0.15">
      <c r="A719" s="142"/>
      <c r="B719" s="144"/>
      <c r="F719" s="63"/>
      <c r="G719" s="63"/>
      <c r="H719" s="63"/>
      <c r="I719" s="63"/>
      <c r="J719" s="63"/>
      <c r="K719" s="63"/>
      <c r="L719" s="63"/>
      <c r="M719" s="63"/>
      <c r="N719" s="63"/>
      <c r="O719" s="63">
        <f>'SWR time series'!A715</f>
        <v>1</v>
      </c>
      <c r="P719" s="63">
        <f>'SWR time series'!B715</f>
        <v>1930</v>
      </c>
      <c r="Q719" s="70">
        <f>'StockBond Returns'!M713</f>
        <v>22.058792270000001</v>
      </c>
      <c r="R719" s="70">
        <f ca="1">'SWR time series'!F715</f>
        <v>0.86408777304331164</v>
      </c>
      <c r="S719" t="str">
        <f t="shared" ref="S719:T719" si="795">IF( AND($Q719&gt;S$10,$Q719&lt;=S$11),$R719,"")</f>
        <v/>
      </c>
      <c r="T719" s="70">
        <f t="shared" ca="1" si="795"/>
        <v>0.86408777304331164</v>
      </c>
    </row>
    <row r="720" spans="1:20" ht="13" hidden="1" x14ac:dyDescent="0.15">
      <c r="A720" s="142"/>
      <c r="B720" s="144"/>
      <c r="F720" s="63"/>
      <c r="G720" s="63"/>
      <c r="H720" s="63"/>
      <c r="I720" s="63"/>
      <c r="J720" s="63"/>
      <c r="K720" s="63"/>
      <c r="L720" s="63"/>
      <c r="M720" s="63"/>
      <c r="N720" s="63"/>
      <c r="O720" s="63">
        <f>'SWR time series'!A716</f>
        <v>2</v>
      </c>
      <c r="P720" s="63">
        <f>'SWR time series'!B716</f>
        <v>1930</v>
      </c>
      <c r="Q720" s="70">
        <f>'StockBond Returns'!M714</f>
        <v>23.426774340000001</v>
      </c>
      <c r="R720" s="70">
        <f ca="1">'SWR time series'!F716</f>
        <v>0.58914196841780875</v>
      </c>
      <c r="S720" t="str">
        <f t="shared" ref="S720:T720" si="796">IF( AND($Q720&gt;S$10,$Q720&lt;=S$11),$R720,"")</f>
        <v/>
      </c>
      <c r="T720" s="70">
        <f t="shared" ca="1" si="796"/>
        <v>0.58914196841780875</v>
      </c>
    </row>
    <row r="721" spans="1:20" ht="13" hidden="1" x14ac:dyDescent="0.15">
      <c r="A721" s="142"/>
      <c r="B721" s="144"/>
      <c r="F721" s="63"/>
      <c r="G721" s="63"/>
      <c r="H721" s="63"/>
      <c r="I721" s="63"/>
      <c r="J721" s="63"/>
      <c r="K721" s="63"/>
      <c r="L721" s="63"/>
      <c r="M721" s="63"/>
      <c r="N721" s="63"/>
      <c r="O721" s="63">
        <f>'SWR time series'!A717</f>
        <v>3</v>
      </c>
      <c r="P721" s="63">
        <f>'SWR time series'!B717</f>
        <v>1930</v>
      </c>
      <c r="Q721" s="70">
        <f>'StockBond Returns'!M715</f>
        <v>23.920119230000001</v>
      </c>
      <c r="R721" s="70">
        <f ca="1">'SWR time series'!F717</f>
        <v>0.46284315376261453</v>
      </c>
      <c r="S721" t="str">
        <f t="shared" ref="S721:T721" si="797">IF( AND($Q721&gt;S$10,$Q721&lt;=S$11),$R721,"")</f>
        <v/>
      </c>
      <c r="T721" s="70">
        <f t="shared" ca="1" si="797"/>
        <v>0.46284315376261453</v>
      </c>
    </row>
    <row r="722" spans="1:20" ht="13" hidden="1" x14ac:dyDescent="0.15">
      <c r="A722" s="142"/>
      <c r="B722" s="144"/>
      <c r="F722" s="63"/>
      <c r="G722" s="63"/>
      <c r="H722" s="63"/>
      <c r="I722" s="63"/>
      <c r="J722" s="63"/>
      <c r="K722" s="63"/>
      <c r="L722" s="63"/>
      <c r="M722" s="63"/>
      <c r="N722" s="63"/>
      <c r="O722" s="63">
        <f>'SWR time series'!A718</f>
        <v>4</v>
      </c>
      <c r="P722" s="63">
        <f>'SWR time series'!B718</f>
        <v>1930</v>
      </c>
      <c r="Q722" s="70">
        <f>'StockBond Returns'!M716</f>
        <v>25.817478699999999</v>
      </c>
      <c r="R722" s="70">
        <f ca="1">'SWR time series'!F718</f>
        <v>3.4253569124081729E-2</v>
      </c>
      <c r="S722" t="str">
        <f t="shared" ref="S722:T722" si="798">IF( AND($Q722&gt;S$10,$Q722&lt;=S$11),$R722,"")</f>
        <v/>
      </c>
      <c r="T722" s="70">
        <f t="shared" ca="1" si="798"/>
        <v>3.4253569124081729E-2</v>
      </c>
    </row>
    <row r="723" spans="1:20" ht="13" hidden="1" x14ac:dyDescent="0.15">
      <c r="A723" s="142"/>
      <c r="B723" s="144"/>
      <c r="F723" s="63"/>
      <c r="G723" s="63"/>
      <c r="H723" s="63"/>
      <c r="I723" s="63"/>
      <c r="J723" s="63"/>
      <c r="K723" s="63"/>
      <c r="L723" s="63"/>
      <c r="M723" s="63"/>
      <c r="N723" s="63"/>
      <c r="O723" s="63">
        <f>'SWR time series'!A719</f>
        <v>5</v>
      </c>
      <c r="P723" s="63">
        <f>'SWR time series'!B719</f>
        <v>1930</v>
      </c>
      <c r="Q723" s="70">
        <f>'StockBond Returns'!M717</f>
        <v>25.274191009999999</v>
      </c>
      <c r="R723" s="70">
        <f ca="1">'SWR time series'!F719</f>
        <v>0.13000069102623968</v>
      </c>
      <c r="S723" t="str">
        <f t="shared" ref="S723:T723" si="799">IF( AND($Q723&gt;S$10,$Q723&lt;=S$11),$R723,"")</f>
        <v/>
      </c>
      <c r="T723" s="70">
        <f t="shared" ca="1" si="799"/>
        <v>0.13000069102623968</v>
      </c>
    </row>
    <row r="724" spans="1:20" ht="13" hidden="1" x14ac:dyDescent="0.15">
      <c r="A724" s="142"/>
      <c r="B724" s="144"/>
      <c r="F724" s="63"/>
      <c r="G724" s="63"/>
      <c r="H724" s="63"/>
      <c r="I724" s="63"/>
      <c r="J724" s="63"/>
      <c r="K724" s="63"/>
      <c r="L724" s="63"/>
      <c r="M724" s="63"/>
      <c r="N724" s="63"/>
      <c r="O724" s="63">
        <f>'SWR time series'!A720</f>
        <v>6</v>
      </c>
      <c r="P724" s="63">
        <f>'SWR time series'!B720</f>
        <v>1930</v>
      </c>
      <c r="Q724" s="70">
        <f>'StockBond Returns'!M718</f>
        <v>24.785090579999999</v>
      </c>
      <c r="R724" s="70">
        <f ca="1">'SWR time series'!F720</f>
        <v>0.1705155088898378</v>
      </c>
      <c r="S724" t="str">
        <f t="shared" ref="S724:T724" si="800">IF( AND($Q724&gt;S$10,$Q724&lt;=S$11),$R724,"")</f>
        <v/>
      </c>
      <c r="T724" s="70">
        <f t="shared" ca="1" si="800"/>
        <v>0.1705155088898378</v>
      </c>
    </row>
    <row r="725" spans="1:20" ht="13" hidden="1" x14ac:dyDescent="0.15">
      <c r="A725" s="142"/>
      <c r="B725" s="144"/>
      <c r="F725" s="63"/>
      <c r="G725" s="63"/>
      <c r="H725" s="63"/>
      <c r="I725" s="63"/>
      <c r="J725" s="63"/>
      <c r="K725" s="63"/>
      <c r="L725" s="63"/>
      <c r="M725" s="63"/>
      <c r="N725" s="63"/>
      <c r="O725" s="63">
        <f>'SWR time series'!A721</f>
        <v>7</v>
      </c>
      <c r="P725" s="63">
        <f>'SWR time series'!B721</f>
        <v>1930</v>
      </c>
      <c r="Q725" s="70">
        <f>'StockBond Returns'!M719</f>
        <v>20.795909000000002</v>
      </c>
      <c r="R725" s="70">
        <f ca="1">'SWR time series'!F721</f>
        <v>1.1119929888462092</v>
      </c>
      <c r="S725" t="str">
        <f t="shared" ref="S725:T725" si="801">IF( AND($Q725&gt;S$10,$Q725&lt;=S$11),$R725,"")</f>
        <v/>
      </c>
      <c r="T725" s="70">
        <f t="shared" ca="1" si="801"/>
        <v>1.1119929888462092</v>
      </c>
    </row>
    <row r="726" spans="1:20" ht="13" hidden="1" x14ac:dyDescent="0.15">
      <c r="A726" s="142"/>
      <c r="B726" s="144"/>
      <c r="F726" s="63"/>
      <c r="G726" s="63"/>
      <c r="H726" s="63"/>
      <c r="I726" s="63"/>
      <c r="J726" s="63"/>
      <c r="K726" s="63"/>
      <c r="L726" s="63"/>
      <c r="M726" s="63"/>
      <c r="N726" s="63"/>
      <c r="O726" s="63">
        <f>'SWR time series'!A722</f>
        <v>8</v>
      </c>
      <c r="P726" s="63">
        <f>'SWR time series'!B722</f>
        <v>1930</v>
      </c>
      <c r="Q726" s="70">
        <f>'StockBond Returns'!M720</f>
        <v>21.701358169999999</v>
      </c>
      <c r="R726" s="70">
        <f ca="1">'SWR time series'!F722</f>
        <v>0.75755492051754025</v>
      </c>
      <c r="S726" t="str">
        <f t="shared" ref="S726:T726" si="802">IF( AND($Q726&gt;S$10,$Q726&lt;=S$11),$R726,"")</f>
        <v/>
      </c>
      <c r="T726" s="70">
        <f t="shared" ca="1" si="802"/>
        <v>0.75755492051754025</v>
      </c>
    </row>
    <row r="727" spans="1:20" ht="13" hidden="1" x14ac:dyDescent="0.15">
      <c r="A727" s="142"/>
      <c r="B727" s="144"/>
      <c r="F727" s="63"/>
      <c r="G727" s="63"/>
      <c r="H727" s="63"/>
      <c r="I727" s="63"/>
      <c r="J727" s="63"/>
      <c r="K727" s="63"/>
      <c r="L727" s="63"/>
      <c r="M727" s="63"/>
      <c r="N727" s="63"/>
      <c r="O727" s="63">
        <f>'SWR time series'!A723</f>
        <v>9</v>
      </c>
      <c r="P727" s="63">
        <f>'SWR time series'!B723</f>
        <v>1930</v>
      </c>
      <c r="Q727" s="70">
        <f>'StockBond Returns'!M721</f>
        <v>21.91062526</v>
      </c>
      <c r="R727" s="70">
        <f ca="1">'SWR time series'!F723</f>
        <v>0.6600489553402733</v>
      </c>
      <c r="S727" t="str">
        <f t="shared" ref="S727:T727" si="803">IF( AND($Q727&gt;S$10,$Q727&lt;=S$11),$R727,"")</f>
        <v/>
      </c>
      <c r="T727" s="70">
        <f t="shared" ca="1" si="803"/>
        <v>0.6600489553402733</v>
      </c>
    </row>
    <row r="728" spans="1:20" ht="13" hidden="1" x14ac:dyDescent="0.15">
      <c r="A728" s="142"/>
      <c r="B728" s="144"/>
      <c r="F728" s="63"/>
      <c r="G728" s="63"/>
      <c r="H728" s="63"/>
      <c r="I728" s="63"/>
      <c r="J728" s="63"/>
      <c r="K728" s="63"/>
      <c r="L728" s="63"/>
      <c r="M728" s="63"/>
      <c r="N728" s="63"/>
      <c r="O728" s="63">
        <f>'SWR time series'!A724</f>
        <v>10</v>
      </c>
      <c r="P728" s="63">
        <f>'SWR time series'!B724</f>
        <v>1930</v>
      </c>
      <c r="Q728" s="70">
        <f>'StockBond Returns'!M722</f>
        <v>18.851138200000001</v>
      </c>
      <c r="R728" s="70">
        <f ca="1">'SWR time series'!F724</f>
        <v>1.3994682468431625</v>
      </c>
      <c r="S728" s="70">
        <f t="shared" ref="S728:T728" ca="1" si="804">IF( AND($Q728&gt;S$10,$Q728&lt;=S$11),$R728,"")</f>
        <v>1.3994682468431625</v>
      </c>
      <c r="T728" t="str">
        <f t="shared" si="804"/>
        <v/>
      </c>
    </row>
    <row r="729" spans="1:20" ht="13" hidden="1" x14ac:dyDescent="0.15">
      <c r="A729" s="142"/>
      <c r="B729" s="144"/>
      <c r="F729" s="63"/>
      <c r="G729" s="63"/>
      <c r="H729" s="63"/>
      <c r="I729" s="63"/>
      <c r="J729" s="63"/>
      <c r="K729" s="63"/>
      <c r="L729" s="63"/>
      <c r="M729" s="63"/>
      <c r="N729" s="63"/>
      <c r="O729" s="63">
        <f>'SWR time series'!A725</f>
        <v>11</v>
      </c>
      <c r="P729" s="63">
        <f>'SWR time series'!B725</f>
        <v>1930</v>
      </c>
      <c r="Q729" s="70">
        <f>'StockBond Returns'!M723</f>
        <v>17.218236220000001</v>
      </c>
      <c r="R729" s="70">
        <f ca="1">'SWR time series'!F725</f>
        <v>1.9743806840867135</v>
      </c>
      <c r="S729" s="70">
        <f t="shared" ref="S729:T729" ca="1" si="805">IF( AND($Q729&gt;S$10,$Q729&lt;=S$11),$R729,"")</f>
        <v>1.9743806840867135</v>
      </c>
      <c r="T729" t="str">
        <f t="shared" si="805"/>
        <v/>
      </c>
    </row>
    <row r="730" spans="1:20" ht="13" hidden="1" x14ac:dyDescent="0.15">
      <c r="A730" s="142"/>
      <c r="B730" s="144"/>
      <c r="F730" s="63"/>
      <c r="G730" s="63"/>
      <c r="H730" s="63"/>
      <c r="I730" s="63"/>
      <c r="J730" s="63"/>
      <c r="K730" s="63"/>
      <c r="L730" s="63"/>
      <c r="M730" s="63"/>
      <c r="N730" s="63"/>
      <c r="O730" s="63">
        <f>'SWR time series'!A726</f>
        <v>12</v>
      </c>
      <c r="P730" s="63">
        <f>'SWR time series'!B726</f>
        <v>1930</v>
      </c>
      <c r="Q730" s="70">
        <f>'StockBond Returns'!M724</f>
        <v>17.12419319</v>
      </c>
      <c r="R730" s="70">
        <f ca="1">'SWR time series'!F726</f>
        <v>2.0699499368674248</v>
      </c>
      <c r="S730" s="70">
        <f t="shared" ref="S730:T730" ca="1" si="806">IF( AND($Q730&gt;S$10,$Q730&lt;=S$11),$R730,"")</f>
        <v>2.0699499368674248</v>
      </c>
      <c r="T730" t="str">
        <f t="shared" si="806"/>
        <v/>
      </c>
    </row>
    <row r="731" spans="1:20" ht="13" hidden="1" x14ac:dyDescent="0.15">
      <c r="A731" s="142"/>
      <c r="B731" s="144"/>
      <c r="F731" s="63"/>
      <c r="G731" s="63"/>
      <c r="H731" s="63"/>
      <c r="I731" s="63"/>
      <c r="J731" s="63"/>
      <c r="K731" s="63"/>
      <c r="L731" s="63"/>
      <c r="M731" s="63"/>
      <c r="N731" s="63"/>
      <c r="O731" s="63">
        <f>'SWR time series'!A727</f>
        <v>1</v>
      </c>
      <c r="P731" s="63">
        <f>'SWR time series'!B727</f>
        <v>1931</v>
      </c>
      <c r="Q731" s="70">
        <f>'StockBond Returns'!M725</f>
        <v>15.879028269999999</v>
      </c>
      <c r="R731" s="70">
        <f ca="1">'SWR time series'!F727</f>
        <v>2.3920707609927936</v>
      </c>
      <c r="S731" s="70">
        <f t="shared" ref="S731:T731" ca="1" si="807">IF( AND($Q731&gt;S$10,$Q731&lt;=S$11),$R731,"")</f>
        <v>2.3920707609927936</v>
      </c>
      <c r="T731" t="str">
        <f t="shared" si="807"/>
        <v/>
      </c>
    </row>
    <row r="732" spans="1:20" ht="13" hidden="1" x14ac:dyDescent="0.15">
      <c r="A732" s="142"/>
      <c r="B732" s="144"/>
      <c r="F732" s="63"/>
      <c r="G732" s="63"/>
      <c r="H732" s="63"/>
      <c r="I732" s="63"/>
      <c r="J732" s="63"/>
      <c r="K732" s="63"/>
      <c r="L732" s="63"/>
      <c r="M732" s="63"/>
      <c r="N732" s="63"/>
      <c r="O732" s="63">
        <f>'SWR time series'!A728</f>
        <v>2</v>
      </c>
      <c r="P732" s="63">
        <f>'SWR time series'!B728</f>
        <v>1931</v>
      </c>
      <c r="Q732" s="70">
        <f>'StockBond Returns'!M726</f>
        <v>16.826431419999999</v>
      </c>
      <c r="R732" s="70">
        <f ca="1">'SWR time series'!F728</f>
        <v>2.1309313844264119</v>
      </c>
      <c r="S732" s="70">
        <f t="shared" ref="S732:T732" ca="1" si="808">IF( AND($Q732&gt;S$10,$Q732&lt;=S$11),$R732,"")</f>
        <v>2.1309313844264119</v>
      </c>
      <c r="T732" t="str">
        <f t="shared" si="808"/>
        <v/>
      </c>
    </row>
    <row r="733" spans="1:20" ht="13" hidden="1" x14ac:dyDescent="0.15">
      <c r="A733" s="142"/>
      <c r="B733" s="144"/>
      <c r="F733" s="63"/>
      <c r="G733" s="63"/>
      <c r="H733" s="63"/>
      <c r="I733" s="63"/>
      <c r="J733" s="63"/>
      <c r="K733" s="63"/>
      <c r="L733" s="63"/>
      <c r="M733" s="63"/>
      <c r="N733" s="63"/>
      <c r="O733" s="63">
        <f>'SWR time series'!A729</f>
        <v>3</v>
      </c>
      <c r="P733" s="63">
        <f>'SWR time series'!B729</f>
        <v>1931</v>
      </c>
      <c r="Q733" s="70">
        <f>'StockBond Returns'!M727</f>
        <v>18.937051520000001</v>
      </c>
      <c r="R733" s="70">
        <f ca="1">'SWR time series'!F729</f>
        <v>1.3199271657547431</v>
      </c>
      <c r="S733" s="70">
        <f t="shared" ref="S733:T733" ca="1" si="809">IF( AND($Q733&gt;S$10,$Q733&lt;=S$11),$R733,"")</f>
        <v>1.3199271657547431</v>
      </c>
      <c r="T733" t="str">
        <f t="shared" si="809"/>
        <v/>
      </c>
    </row>
    <row r="734" spans="1:20" ht="13" hidden="1" x14ac:dyDescent="0.15">
      <c r="A734" s="142"/>
      <c r="B734" s="144"/>
      <c r="F734" s="63"/>
      <c r="G734" s="63"/>
      <c r="H734" s="63"/>
      <c r="I734" s="63"/>
      <c r="J734" s="63"/>
      <c r="K734" s="63"/>
      <c r="L734" s="63"/>
      <c r="M734" s="63"/>
      <c r="N734" s="63"/>
      <c r="O734" s="63">
        <f>'SWR time series'!A730</f>
        <v>4</v>
      </c>
      <c r="P734" s="63">
        <f>'SWR time series'!B730</f>
        <v>1931</v>
      </c>
      <c r="Q734" s="70">
        <f>'StockBond Returns'!M728</f>
        <v>17.686830610000001</v>
      </c>
      <c r="R734" s="70">
        <f ca="1">'SWR time series'!F730</f>
        <v>1.7450213296475523</v>
      </c>
      <c r="S734" s="70">
        <f t="shared" ref="S734:T734" ca="1" si="810">IF( AND($Q734&gt;S$10,$Q734&lt;=S$11),$R734,"")</f>
        <v>1.7450213296475523</v>
      </c>
      <c r="T734" t="str">
        <f t="shared" si="810"/>
        <v/>
      </c>
    </row>
    <row r="735" spans="1:20" ht="13" hidden="1" x14ac:dyDescent="0.15">
      <c r="A735" s="142"/>
      <c r="B735" s="144"/>
      <c r="F735" s="63"/>
      <c r="G735" s="63"/>
      <c r="H735" s="63"/>
      <c r="I735" s="63"/>
      <c r="J735" s="63"/>
      <c r="K735" s="63"/>
      <c r="L735" s="63"/>
      <c r="M735" s="63"/>
      <c r="N735" s="63"/>
      <c r="O735" s="63">
        <f>'SWR time series'!A731</f>
        <v>5</v>
      </c>
      <c r="P735" s="63">
        <f>'SWR time series'!B731</f>
        <v>1931</v>
      </c>
      <c r="Q735" s="70">
        <f>'StockBond Returns'!M729</f>
        <v>16.051252720000001</v>
      </c>
      <c r="R735" s="70">
        <f ca="1">'SWR time series'!F731</f>
        <v>2.3317023616898807</v>
      </c>
      <c r="S735" s="70">
        <f t="shared" ref="S735:T735" ca="1" si="811">IF( AND($Q735&gt;S$10,$Q735&lt;=S$11),$R735,"")</f>
        <v>2.3317023616898807</v>
      </c>
      <c r="T735" t="str">
        <f t="shared" si="811"/>
        <v/>
      </c>
    </row>
    <row r="736" spans="1:20" ht="13" hidden="1" x14ac:dyDescent="0.15">
      <c r="A736" s="142"/>
      <c r="B736" s="144"/>
      <c r="F736" s="63"/>
      <c r="G736" s="63"/>
      <c r="H736" s="63"/>
      <c r="I736" s="63"/>
      <c r="J736" s="63"/>
      <c r="K736" s="63"/>
      <c r="L736" s="63"/>
      <c r="M736" s="63"/>
      <c r="N736" s="63"/>
      <c r="O736" s="63">
        <f>'SWR time series'!A732</f>
        <v>6</v>
      </c>
      <c r="P736" s="63">
        <f>'SWR time series'!B732</f>
        <v>1931</v>
      </c>
      <c r="Q736" s="70">
        <f>'StockBond Returns'!M730</f>
        <v>13.3331336</v>
      </c>
      <c r="R736" s="70">
        <f ca="1">'SWR time series'!F732</f>
        <v>3.1646174424618829</v>
      </c>
      <c r="S736" s="70">
        <f t="shared" ref="S736:T736" ca="1" si="812">IF( AND($Q736&gt;S$10,$Q736&lt;=S$11),$R736,"")</f>
        <v>3.1646174424618829</v>
      </c>
      <c r="T736" t="str">
        <f t="shared" si="812"/>
        <v/>
      </c>
    </row>
    <row r="737" spans="1:20" ht="13" hidden="1" x14ac:dyDescent="0.15">
      <c r="A737" s="142"/>
      <c r="B737" s="144"/>
      <c r="F737" s="63"/>
      <c r="G737" s="63"/>
      <c r="H737" s="63"/>
      <c r="I737" s="63"/>
      <c r="J737" s="63"/>
      <c r="K737" s="63"/>
      <c r="L737" s="63"/>
      <c r="M737" s="63"/>
      <c r="N737" s="63"/>
      <c r="O737" s="63">
        <f>'SWR time series'!A733</f>
        <v>7</v>
      </c>
      <c r="P737" s="63">
        <f>'SWR time series'!B733</f>
        <v>1931</v>
      </c>
      <c r="Q737" s="70">
        <f>'StockBond Returns'!M731</f>
        <v>16.111853910000001</v>
      </c>
      <c r="R737" s="70">
        <f ca="1">'SWR time series'!F733</f>
        <v>2.1634165188574297</v>
      </c>
      <c r="S737" s="70">
        <f t="shared" ref="S737:T737" ca="1" si="813">IF( AND($Q737&gt;S$10,$Q737&lt;=S$11),$R737,"")</f>
        <v>2.1634165188574297</v>
      </c>
      <c r="T737" t="str">
        <f t="shared" si="813"/>
        <v/>
      </c>
    </row>
    <row r="738" spans="1:20" ht="13" hidden="1" x14ac:dyDescent="0.15">
      <c r="A738" s="142"/>
      <c r="B738" s="144"/>
      <c r="F738" s="63"/>
      <c r="G738" s="63"/>
      <c r="H738" s="63"/>
      <c r="I738" s="63"/>
      <c r="J738" s="63"/>
      <c r="K738" s="63"/>
      <c r="L738" s="63"/>
      <c r="M738" s="63"/>
      <c r="N738" s="63"/>
      <c r="O738" s="63">
        <f>'SWR time series'!A734</f>
        <v>8</v>
      </c>
      <c r="P738" s="63">
        <f>'SWR time series'!B734</f>
        <v>1931</v>
      </c>
      <c r="Q738" s="70">
        <f>'StockBond Returns'!M732</f>
        <v>14.864895000000001</v>
      </c>
      <c r="R738" s="70">
        <f ca="1">'SWR time series'!F734</f>
        <v>2.6625110131146208</v>
      </c>
      <c r="S738" s="70">
        <f t="shared" ref="S738:T738" ca="1" si="814">IF( AND($Q738&gt;S$10,$Q738&lt;=S$11),$R738,"")</f>
        <v>2.6625110131146208</v>
      </c>
      <c r="T738" t="str">
        <f t="shared" si="814"/>
        <v/>
      </c>
    </row>
    <row r="739" spans="1:20" ht="13" hidden="1" x14ac:dyDescent="0.15">
      <c r="A739" s="142"/>
      <c r="B739" s="144"/>
      <c r="F739" s="63"/>
      <c r="G739" s="63"/>
      <c r="H739" s="63"/>
      <c r="I739" s="63"/>
      <c r="J739" s="63"/>
      <c r="K739" s="63"/>
      <c r="L739" s="63"/>
      <c r="M739" s="63"/>
      <c r="N739" s="63"/>
      <c r="O739" s="63">
        <f>'SWR time series'!A735</f>
        <v>9</v>
      </c>
      <c r="P739" s="63">
        <f>'SWR time series'!B735</f>
        <v>1931</v>
      </c>
      <c r="Q739" s="70">
        <f>'StockBond Returns'!M733</f>
        <v>14.970110399999999</v>
      </c>
      <c r="R739" s="70">
        <f ca="1">'SWR time series'!F735</f>
        <v>2.6191012441646437</v>
      </c>
      <c r="S739" s="70">
        <f t="shared" ref="S739:T739" ca="1" si="815">IF( AND($Q739&gt;S$10,$Q739&lt;=S$11),$R739,"")</f>
        <v>2.6191012441646437</v>
      </c>
      <c r="T739" t="str">
        <f t="shared" si="815"/>
        <v/>
      </c>
    </row>
    <row r="740" spans="1:20" ht="13" hidden="1" x14ac:dyDescent="0.15">
      <c r="A740" s="142"/>
      <c r="B740" s="144"/>
      <c r="F740" s="63"/>
      <c r="G740" s="63"/>
      <c r="H740" s="63"/>
      <c r="I740" s="63"/>
      <c r="J740" s="63"/>
      <c r="K740" s="63"/>
      <c r="L740" s="63"/>
      <c r="M740" s="63"/>
      <c r="N740" s="63"/>
      <c r="O740" s="63">
        <f>'SWR time series'!A736</f>
        <v>10</v>
      </c>
      <c r="P740" s="63">
        <f>'SWR time series'!B736</f>
        <v>1931</v>
      </c>
      <c r="Q740" s="70">
        <f>'StockBond Returns'!M734</f>
        <v>10.521061019999999</v>
      </c>
      <c r="R740" s="70">
        <f ca="1">'SWR time series'!F736</f>
        <v>5.3007738062639751</v>
      </c>
      <c r="S740" s="70">
        <f t="shared" ref="S740:T740" ca="1" si="816">IF( AND($Q740&gt;S$10,$Q740&lt;=S$11),$R740,"")</f>
        <v>5.3007738062639751</v>
      </c>
      <c r="T740" t="str">
        <f t="shared" si="816"/>
        <v/>
      </c>
    </row>
    <row r="741" spans="1:20" ht="13" hidden="1" x14ac:dyDescent="0.15">
      <c r="A741" s="142"/>
      <c r="B741" s="144"/>
      <c r="F741" s="63"/>
      <c r="G741" s="63"/>
      <c r="H741" s="63"/>
      <c r="I741" s="63"/>
      <c r="J741" s="63"/>
      <c r="K741" s="63"/>
      <c r="L741" s="63"/>
      <c r="M741" s="63"/>
      <c r="N741" s="63"/>
      <c r="O741" s="63">
        <f>'SWR time series'!A737</f>
        <v>11</v>
      </c>
      <c r="P741" s="63">
        <f>'SWR time series'!B737</f>
        <v>1931</v>
      </c>
      <c r="Q741" s="70">
        <f>'StockBond Returns'!M735</f>
        <v>11.44931309</v>
      </c>
      <c r="R741" s="70">
        <f ca="1">'SWR time series'!F737</f>
        <v>4.4866629574052537</v>
      </c>
      <c r="S741" s="70">
        <f t="shared" ref="S741:T741" ca="1" si="817">IF( AND($Q741&gt;S$10,$Q741&lt;=S$11),$R741,"")</f>
        <v>4.4866629574052537</v>
      </c>
      <c r="T741" t="str">
        <f t="shared" si="817"/>
        <v/>
      </c>
    </row>
    <row r="742" spans="1:20" ht="13" hidden="1" x14ac:dyDescent="0.15">
      <c r="A742" s="142"/>
      <c r="B742" s="144"/>
      <c r="F742" s="63"/>
      <c r="G742" s="63"/>
      <c r="H742" s="63"/>
      <c r="I742" s="63"/>
      <c r="J742" s="63"/>
      <c r="K742" s="63"/>
      <c r="L742" s="63"/>
      <c r="M742" s="63"/>
      <c r="N742" s="63"/>
      <c r="O742" s="63">
        <f>'SWR time series'!A738</f>
        <v>12</v>
      </c>
      <c r="P742" s="63">
        <f>'SWR time series'!B738</f>
        <v>1931</v>
      </c>
      <c r="Q742" s="70">
        <f>'StockBond Returns'!M736</f>
        <v>10.43357301</v>
      </c>
      <c r="R742" s="70">
        <f ca="1">'SWR time series'!F738</f>
        <v>5.2092133359171768</v>
      </c>
      <c r="S742" s="70">
        <f t="shared" ref="S742:T742" ca="1" si="818">IF( AND($Q742&gt;S$10,$Q742&lt;=S$11),$R742,"")</f>
        <v>5.2092133359171768</v>
      </c>
      <c r="T742" t="str">
        <f t="shared" si="818"/>
        <v/>
      </c>
    </row>
    <row r="743" spans="1:20" ht="13" hidden="1" x14ac:dyDescent="0.15">
      <c r="A743" s="142"/>
      <c r="B743" s="144"/>
      <c r="F743" s="63"/>
      <c r="G743" s="63"/>
      <c r="H743" s="63"/>
      <c r="I743" s="63"/>
      <c r="J743" s="63"/>
      <c r="K743" s="63"/>
      <c r="L743" s="63"/>
      <c r="M743" s="63"/>
      <c r="N743" s="63"/>
      <c r="O743" s="63">
        <f>'SWR time series'!A739</f>
        <v>1</v>
      </c>
      <c r="P743" s="63">
        <f>'SWR time series'!B739</f>
        <v>1932</v>
      </c>
      <c r="Q743" s="70">
        <f>'StockBond Returns'!M737</f>
        <v>8.9569463700000007</v>
      </c>
      <c r="R743" s="70">
        <f ca="1">'SWR time series'!F739</f>
        <v>6.8830655687881386</v>
      </c>
      <c r="S743" s="70">
        <f t="shared" ref="S743:T743" ca="1" si="819">IF( AND($Q743&gt;S$10,$Q743&lt;=S$11),$R743,"")</f>
        <v>6.8830655687881386</v>
      </c>
      <c r="T743" t="str">
        <f t="shared" si="819"/>
        <v/>
      </c>
    </row>
    <row r="744" spans="1:20" ht="13" hidden="1" x14ac:dyDescent="0.15">
      <c r="A744" s="142"/>
      <c r="B744" s="144"/>
      <c r="F744" s="63"/>
      <c r="G744" s="63"/>
      <c r="H744" s="63"/>
      <c r="I744" s="63"/>
      <c r="J744" s="63"/>
      <c r="K744" s="63"/>
      <c r="L744" s="63"/>
      <c r="M744" s="63"/>
      <c r="N744" s="63"/>
      <c r="O744" s="63">
        <f>'SWR time series'!A740</f>
        <v>2</v>
      </c>
      <c r="P744" s="63">
        <f>'SWR time series'!B740</f>
        <v>1932</v>
      </c>
      <c r="Q744" s="70">
        <f>'StockBond Returns'!M738</f>
        <v>9.2273606200000007</v>
      </c>
      <c r="R744" s="70">
        <f ca="1">'SWR time series'!F740</f>
        <v>6.6134847698929811</v>
      </c>
      <c r="S744" s="70">
        <f t="shared" ref="S744:T744" ca="1" si="820">IF( AND($Q744&gt;S$10,$Q744&lt;=S$11),$R744,"")</f>
        <v>6.6134847698929811</v>
      </c>
      <c r="T744" t="str">
        <f t="shared" si="820"/>
        <v/>
      </c>
    </row>
    <row r="745" spans="1:20" ht="13" hidden="1" x14ac:dyDescent="0.15">
      <c r="A745" s="142"/>
      <c r="B745" s="144"/>
      <c r="F745" s="63"/>
      <c r="G745" s="63"/>
      <c r="H745" s="63"/>
      <c r="I745" s="63"/>
      <c r="J745" s="63"/>
      <c r="K745" s="63"/>
      <c r="L745" s="63"/>
      <c r="M745" s="63"/>
      <c r="N745" s="63"/>
      <c r="O745" s="63">
        <f>'SWR time series'!A741</f>
        <v>3</v>
      </c>
      <c r="P745" s="63">
        <f>'SWR time series'!B741</f>
        <v>1932</v>
      </c>
      <c r="Q745" s="70">
        <f>'StockBond Returns'!M739</f>
        <v>9.4160068799999994</v>
      </c>
      <c r="R745" s="70">
        <f ca="1">'SWR time series'!F741</f>
        <v>5.7627660107056844</v>
      </c>
      <c r="S745" s="70">
        <f t="shared" ref="S745:T745" ca="1" si="821">IF( AND($Q745&gt;S$10,$Q745&lt;=S$11),$R745,"")</f>
        <v>5.7627660107056844</v>
      </c>
      <c r="T745" t="str">
        <f t="shared" si="821"/>
        <v/>
      </c>
    </row>
    <row r="746" spans="1:20" ht="13" hidden="1" x14ac:dyDescent="0.15">
      <c r="A746" s="142"/>
      <c r="B746" s="144"/>
      <c r="F746" s="63"/>
      <c r="G746" s="63"/>
      <c r="H746" s="63"/>
      <c r="I746" s="63"/>
      <c r="J746" s="63"/>
      <c r="K746" s="63"/>
      <c r="L746" s="63"/>
      <c r="M746" s="63"/>
      <c r="N746" s="63"/>
      <c r="O746" s="63">
        <f>'SWR time series'!A742</f>
        <v>4</v>
      </c>
      <c r="P746" s="63">
        <f>'SWR time series'!B742</f>
        <v>1932</v>
      </c>
      <c r="Q746" s="70">
        <f>'StockBond Returns'!M740</f>
        <v>8.3388816000000006</v>
      </c>
      <c r="R746" s="70">
        <f ca="1">'SWR time series'!F742</f>
        <v>6.7216180746502943</v>
      </c>
      <c r="S746" s="70">
        <f t="shared" ref="S746:T746" ca="1" si="822">IF( AND($Q746&gt;S$10,$Q746&lt;=S$11),$R746,"")</f>
        <v>6.7216180746502943</v>
      </c>
      <c r="T746" t="str">
        <f t="shared" si="822"/>
        <v/>
      </c>
    </row>
    <row r="747" spans="1:20" ht="13" hidden="1" x14ac:dyDescent="0.15">
      <c r="A747" s="142"/>
      <c r="B747" s="144"/>
      <c r="F747" s="63"/>
      <c r="G747" s="63"/>
      <c r="H747" s="63"/>
      <c r="I747" s="63"/>
      <c r="J747" s="63"/>
      <c r="K747" s="63"/>
      <c r="L747" s="63"/>
      <c r="M747" s="63"/>
      <c r="N747" s="63"/>
      <c r="O747" s="63">
        <f>'SWR time series'!A743</f>
        <v>5</v>
      </c>
      <c r="P747" s="63">
        <f>'SWR time series'!B743</f>
        <v>1932</v>
      </c>
      <c r="Q747" s="70">
        <f>'StockBond Returns'!M741</f>
        <v>6.6782404800000004</v>
      </c>
      <c r="R747" s="70">
        <f ca="1">'SWR time series'!F743</f>
        <v>8.8004887696529259</v>
      </c>
      <c r="S747" s="70">
        <f t="shared" ref="S747:T747" ca="1" si="823">IF( AND($Q747&gt;S$10,$Q747&lt;=S$11),$R747,"")</f>
        <v>8.8004887696529259</v>
      </c>
      <c r="T747" t="str">
        <f t="shared" si="823"/>
        <v/>
      </c>
    </row>
    <row r="748" spans="1:20" ht="13" hidden="1" x14ac:dyDescent="0.15">
      <c r="A748" s="142"/>
      <c r="B748" s="144"/>
      <c r="F748" s="63"/>
      <c r="G748" s="63"/>
      <c r="H748" s="63"/>
      <c r="I748" s="63"/>
      <c r="J748" s="63"/>
      <c r="K748" s="63"/>
      <c r="L748" s="63"/>
      <c r="M748" s="63"/>
      <c r="N748" s="63"/>
      <c r="O748" s="63">
        <f>'SWR time series'!A744</f>
        <v>6</v>
      </c>
      <c r="P748" s="63">
        <f>'SWR time series'!B744</f>
        <v>1932</v>
      </c>
      <c r="Q748" s="70">
        <f>'StockBond Returns'!M742</f>
        <v>5.1857573400000003</v>
      </c>
      <c r="R748" s="70">
        <f ca="1">'SWR time series'!F744</f>
        <v>11.49569592303709</v>
      </c>
      <c r="S748" s="70">
        <f t="shared" ref="S748:T748" ca="1" si="824">IF( AND($Q748&gt;S$10,$Q748&lt;=S$11),$R748,"")</f>
        <v>11.49569592303709</v>
      </c>
      <c r="T748" t="str">
        <f t="shared" si="824"/>
        <v/>
      </c>
    </row>
    <row r="749" spans="1:20" ht="13" hidden="1" x14ac:dyDescent="0.15">
      <c r="A749" s="142"/>
      <c r="B749" s="144"/>
      <c r="F749" s="63"/>
      <c r="G749" s="63"/>
      <c r="H749" s="63"/>
      <c r="I749" s="63"/>
      <c r="J749" s="63"/>
      <c r="K749" s="63"/>
      <c r="L749" s="63"/>
      <c r="M749" s="63"/>
      <c r="N749" s="63"/>
      <c r="O749" s="63">
        <f>'SWR time series'!A745</f>
        <v>7</v>
      </c>
      <c r="P749" s="63">
        <f>'SWR time series'!B745</f>
        <v>1932</v>
      </c>
      <c r="Q749" s="70">
        <f>'StockBond Returns'!M743</f>
        <v>5.1721218499999999</v>
      </c>
      <c r="R749" s="70">
        <f ca="1">'SWR time series'!F745</f>
        <v>11.822113069212243</v>
      </c>
      <c r="S749" s="70">
        <f t="shared" ref="S749:T749" ca="1" si="825">IF( AND($Q749&gt;S$10,$Q749&lt;=S$11),$R749,"")</f>
        <v>11.822113069212243</v>
      </c>
      <c r="T749" t="str">
        <f t="shared" si="825"/>
        <v/>
      </c>
    </row>
    <row r="750" spans="1:20" ht="13" hidden="1" x14ac:dyDescent="0.15">
      <c r="A750" s="142"/>
      <c r="B750" s="144"/>
      <c r="F750" s="63"/>
      <c r="G750" s="63"/>
      <c r="H750" s="63"/>
      <c r="I750" s="63"/>
      <c r="J750" s="63"/>
      <c r="K750" s="63"/>
      <c r="L750" s="63"/>
      <c r="M750" s="63"/>
      <c r="N750" s="63"/>
      <c r="O750" s="63">
        <f>'SWR time series'!A746</f>
        <v>8</v>
      </c>
      <c r="P750" s="63">
        <f>'SWR time series'!B746</f>
        <v>1932</v>
      </c>
      <c r="Q750" s="70">
        <f>'StockBond Returns'!M744</f>
        <v>7.1187465300000001</v>
      </c>
      <c r="R750" s="70">
        <f ca="1">'SWR time series'!F746</f>
        <v>7.6693918310670313</v>
      </c>
      <c r="S750" s="70">
        <f t="shared" ref="S750:T750" ca="1" si="826">IF( AND($Q750&gt;S$10,$Q750&lt;=S$11),$R750,"")</f>
        <v>7.6693918310670313</v>
      </c>
      <c r="T750" t="str">
        <f t="shared" si="826"/>
        <v/>
      </c>
    </row>
    <row r="751" spans="1:20" ht="13" hidden="1" x14ac:dyDescent="0.15">
      <c r="A751" s="142"/>
      <c r="B751" s="144"/>
      <c r="F751" s="63"/>
      <c r="G751" s="63"/>
      <c r="H751" s="63"/>
      <c r="I751" s="63"/>
      <c r="J751" s="63"/>
      <c r="K751" s="63"/>
      <c r="L751" s="63"/>
      <c r="M751" s="63"/>
      <c r="N751" s="63"/>
      <c r="O751" s="63">
        <f>'SWR time series'!A747</f>
        <v>9</v>
      </c>
      <c r="P751" s="63">
        <f>'SWR time series'!B747</f>
        <v>1932</v>
      </c>
      <c r="Q751" s="70">
        <f>'StockBond Returns'!M745</f>
        <v>9.8411935699999997</v>
      </c>
      <c r="R751" s="70">
        <f ca="1">'SWR time series'!F747</f>
        <v>4.4776413704304359</v>
      </c>
      <c r="S751" s="70">
        <f t="shared" ref="S751:T751" ca="1" si="827">IF( AND($Q751&gt;S$10,$Q751&lt;=S$11),$R751,"")</f>
        <v>4.4776413704304359</v>
      </c>
      <c r="T751" t="str">
        <f t="shared" si="827"/>
        <v/>
      </c>
    </row>
    <row r="752" spans="1:20" ht="13" hidden="1" x14ac:dyDescent="0.15">
      <c r="A752" s="142"/>
      <c r="B752" s="144"/>
      <c r="F752" s="63"/>
      <c r="G752" s="63"/>
      <c r="H752" s="63"/>
      <c r="I752" s="63"/>
      <c r="J752" s="63"/>
      <c r="K752" s="63"/>
      <c r="L752" s="63"/>
      <c r="M752" s="63"/>
      <c r="N752" s="63"/>
      <c r="O752" s="63">
        <f>'SWR time series'!A748</f>
        <v>10</v>
      </c>
      <c r="P752" s="63">
        <f>'SWR time series'!B748</f>
        <v>1932</v>
      </c>
      <c r="Q752" s="70">
        <f>'StockBond Returns'!M746</f>
        <v>9.5550731899999999</v>
      </c>
      <c r="R752" s="70">
        <f ca="1">'SWR time series'!F748</f>
        <v>4.6752204587792754</v>
      </c>
      <c r="S752" s="70">
        <f t="shared" ref="S752:T752" ca="1" si="828">IF( AND($Q752&gt;S$10,$Q752&lt;=S$11),$R752,"")</f>
        <v>4.6752204587792754</v>
      </c>
      <c r="T752" t="str">
        <f t="shared" si="828"/>
        <v/>
      </c>
    </row>
    <row r="753" spans="1:20" ht="13" hidden="1" x14ac:dyDescent="0.15">
      <c r="A753" s="142"/>
      <c r="B753" s="144"/>
      <c r="F753" s="63"/>
      <c r="G753" s="63"/>
      <c r="H753" s="63"/>
      <c r="I753" s="63"/>
      <c r="J753" s="63"/>
      <c r="K753" s="63"/>
      <c r="L753" s="63"/>
      <c r="M753" s="63"/>
      <c r="N753" s="63"/>
      <c r="O753" s="63">
        <f>'SWR time series'!A749</f>
        <v>11</v>
      </c>
      <c r="P753" s="63">
        <f>'SWR time series'!B749</f>
        <v>1932</v>
      </c>
      <c r="Q753" s="70">
        <f>'StockBond Returns'!M747</f>
        <v>8.2786686799999991</v>
      </c>
      <c r="R753" s="70">
        <f ca="1">'SWR time series'!F749</f>
        <v>5.6250185755852904</v>
      </c>
      <c r="S753" s="70">
        <f t="shared" ref="S753:T753" ca="1" si="829">IF( AND($Q753&gt;S$10,$Q753&lt;=S$11),$R753,"")</f>
        <v>5.6250185755852904</v>
      </c>
      <c r="T753" t="str">
        <f t="shared" si="829"/>
        <v/>
      </c>
    </row>
    <row r="754" spans="1:20" ht="13" hidden="1" x14ac:dyDescent="0.15">
      <c r="A754" s="142"/>
      <c r="B754" s="144"/>
      <c r="F754" s="63"/>
      <c r="G754" s="63"/>
      <c r="H754" s="63"/>
      <c r="I754" s="63"/>
      <c r="J754" s="63"/>
      <c r="K754" s="63"/>
      <c r="L754" s="63"/>
      <c r="M754" s="63"/>
      <c r="N754" s="63"/>
      <c r="O754" s="63">
        <f>'SWR time series'!A750</f>
        <v>12</v>
      </c>
      <c r="P754" s="63">
        <f>'SWR time series'!B750</f>
        <v>1932</v>
      </c>
      <c r="Q754" s="70">
        <f>'StockBond Returns'!M748</f>
        <v>7.8619944200000003</v>
      </c>
      <c r="R754" s="70">
        <f ca="1">'SWR time series'!F750</f>
        <v>6.1522844156407466</v>
      </c>
      <c r="S754" s="70">
        <f t="shared" ref="S754:T754" ca="1" si="830">IF( AND($Q754&gt;S$10,$Q754&lt;=S$11),$R754,"")</f>
        <v>6.1522844156407466</v>
      </c>
      <c r="T754" t="str">
        <f t="shared" si="830"/>
        <v/>
      </c>
    </row>
    <row r="755" spans="1:20" ht="13" hidden="1" x14ac:dyDescent="0.15">
      <c r="A755" s="142"/>
      <c r="B755" s="144"/>
      <c r="F755" s="63"/>
      <c r="G755" s="63"/>
      <c r="H755" s="63"/>
      <c r="I755" s="63"/>
      <c r="J755" s="63"/>
      <c r="K755" s="63"/>
      <c r="L755" s="63"/>
      <c r="M755" s="63"/>
      <c r="N755" s="63"/>
      <c r="O755" s="63">
        <f>'SWR time series'!A751</f>
        <v>1</v>
      </c>
      <c r="P755" s="63">
        <f>'SWR time series'!B751</f>
        <v>1933</v>
      </c>
      <c r="Q755" s="70">
        <f>'StockBond Returns'!M749</f>
        <v>8.3408554499999994</v>
      </c>
      <c r="R755" s="70">
        <f ca="1">'SWR time series'!F751</f>
        <v>5.5891806080988804</v>
      </c>
      <c r="S755" s="70">
        <f t="shared" ref="S755:T755" ca="1" si="831">IF( AND($Q755&gt;S$10,$Q755&lt;=S$11),$R755,"")</f>
        <v>5.5891806080988804</v>
      </c>
      <c r="T755" t="str">
        <f t="shared" si="831"/>
        <v/>
      </c>
    </row>
    <row r="756" spans="1:20" ht="13" hidden="1" x14ac:dyDescent="0.15">
      <c r="A756" s="142"/>
      <c r="B756" s="144"/>
      <c r="F756" s="63"/>
      <c r="G756" s="63"/>
      <c r="H756" s="63"/>
      <c r="I756" s="63"/>
      <c r="J756" s="63"/>
      <c r="K756" s="63"/>
      <c r="L756" s="63"/>
      <c r="M756" s="63"/>
      <c r="N756" s="63"/>
      <c r="O756" s="63">
        <f>'SWR time series'!A752</f>
        <v>2</v>
      </c>
      <c r="P756" s="63">
        <f>'SWR time series'!B752</f>
        <v>1933</v>
      </c>
      <c r="Q756" s="70">
        <f>'StockBond Returns'!M750</f>
        <v>8.5427752300000002</v>
      </c>
      <c r="R756" s="70">
        <f ca="1">'SWR time series'!F752</f>
        <v>4.7856081021327181</v>
      </c>
      <c r="S756" s="70">
        <f t="shared" ref="S756:T756" ca="1" si="832">IF( AND($Q756&gt;S$10,$Q756&lt;=S$11),$R756,"")</f>
        <v>4.7856081021327181</v>
      </c>
      <c r="T756" t="str">
        <f t="shared" si="832"/>
        <v/>
      </c>
    </row>
    <row r="757" spans="1:20" ht="13" hidden="1" x14ac:dyDescent="0.15">
      <c r="A757" s="142"/>
      <c r="B757" s="144"/>
      <c r="F757" s="63"/>
      <c r="G757" s="63"/>
      <c r="H757" s="63"/>
      <c r="I757" s="63"/>
      <c r="J757" s="63"/>
      <c r="K757" s="63"/>
      <c r="L757" s="63"/>
      <c r="M757" s="63"/>
      <c r="N757" s="63"/>
      <c r="O757" s="63">
        <f>'SWR time series'!A753</f>
        <v>3</v>
      </c>
      <c r="P757" s="63">
        <f>'SWR time series'!B753</f>
        <v>1933</v>
      </c>
      <c r="Q757" s="70">
        <f>'StockBond Returns'!M751</f>
        <v>7.0808864099999997</v>
      </c>
      <c r="R757" s="70">
        <f ca="1">'SWR time series'!F753</f>
        <v>6.1388030003340761</v>
      </c>
      <c r="S757" s="70">
        <f t="shared" ref="S757:T757" ca="1" si="833">IF( AND($Q757&gt;S$10,$Q757&lt;=S$11),$R757,"")</f>
        <v>6.1388030003340761</v>
      </c>
      <c r="T757" t="str">
        <f t="shared" si="833"/>
        <v/>
      </c>
    </row>
    <row r="758" spans="1:20" ht="13" hidden="1" x14ac:dyDescent="0.15">
      <c r="A758" s="142"/>
      <c r="B758" s="144"/>
      <c r="F758" s="63"/>
      <c r="G758" s="63"/>
      <c r="H758" s="63"/>
      <c r="I758" s="63"/>
      <c r="J758" s="63"/>
      <c r="K758" s="63"/>
      <c r="L758" s="63"/>
      <c r="M758" s="63"/>
      <c r="N758" s="63"/>
      <c r="O758" s="63">
        <f>'SWR time series'!A754</f>
        <v>4</v>
      </c>
      <c r="P758" s="63">
        <f>'SWR time series'!B754</f>
        <v>1933</v>
      </c>
      <c r="Q758" s="70">
        <f>'StockBond Returns'!M752</f>
        <v>7.3865269199999997</v>
      </c>
      <c r="R758" s="70">
        <f ca="1">'SWR time series'!F754</f>
        <v>5.8659285891144846</v>
      </c>
      <c r="S758" s="70">
        <f t="shared" ref="S758:T758" ca="1" si="834">IF( AND($Q758&gt;S$10,$Q758&lt;=S$11),$R758,"")</f>
        <v>5.8659285891144846</v>
      </c>
      <c r="T758" t="str">
        <f t="shared" si="834"/>
        <v/>
      </c>
    </row>
    <row r="759" spans="1:20" ht="13" hidden="1" x14ac:dyDescent="0.15">
      <c r="A759" s="142"/>
      <c r="B759" s="144"/>
      <c r="F759" s="63"/>
      <c r="G759" s="63"/>
      <c r="H759" s="63"/>
      <c r="I759" s="63"/>
      <c r="J759" s="63"/>
      <c r="K759" s="63"/>
      <c r="L759" s="63"/>
      <c r="M759" s="63"/>
      <c r="N759" s="63"/>
      <c r="O759" s="63">
        <f>'SWR time series'!A755</f>
        <v>5</v>
      </c>
      <c r="P759" s="63">
        <f>'SWR time series'!B755</f>
        <v>1933</v>
      </c>
      <c r="Q759" s="70">
        <f>'StockBond Returns'!M753</f>
        <v>10.68333071</v>
      </c>
      <c r="R759" s="70">
        <f ca="1">'SWR time series'!F755</f>
        <v>3.3441290295412029</v>
      </c>
      <c r="S759" s="70">
        <f t="shared" ref="S759:T759" ca="1" si="835">IF( AND($Q759&gt;S$10,$Q759&lt;=S$11),$R759,"")</f>
        <v>3.3441290295412029</v>
      </c>
      <c r="T759" t="str">
        <f t="shared" si="835"/>
        <v/>
      </c>
    </row>
    <row r="760" spans="1:20" ht="13" hidden="1" x14ac:dyDescent="0.15">
      <c r="A760" s="142"/>
      <c r="B760" s="144"/>
      <c r="F760" s="63"/>
      <c r="G760" s="63"/>
      <c r="H760" s="63"/>
      <c r="I760" s="63"/>
      <c r="J760" s="63"/>
      <c r="K760" s="63"/>
      <c r="L760" s="63"/>
      <c r="M760" s="63"/>
      <c r="N760" s="63"/>
      <c r="O760" s="63">
        <f>'SWR time series'!A756</f>
        <v>6</v>
      </c>
      <c r="P760" s="63">
        <f>'SWR time series'!B756</f>
        <v>1933</v>
      </c>
      <c r="Q760" s="70">
        <f>'StockBond Returns'!M754</f>
        <v>12.235612789999999</v>
      </c>
      <c r="R760" s="70">
        <f ca="1">'SWR time series'!F756</f>
        <v>2.3685293789536681</v>
      </c>
      <c r="S760" s="70">
        <f t="shared" ref="S760:T760" ca="1" si="836">IF( AND($Q760&gt;S$10,$Q760&lt;=S$11),$R760,"")</f>
        <v>2.3685293789536681</v>
      </c>
      <c r="T760" t="str">
        <f t="shared" si="836"/>
        <v/>
      </c>
    </row>
    <row r="761" spans="1:20" ht="13" hidden="1" x14ac:dyDescent="0.15">
      <c r="A761" s="142"/>
      <c r="B761" s="144"/>
      <c r="F761" s="63"/>
      <c r="G761" s="63"/>
      <c r="H761" s="63"/>
      <c r="I761" s="63"/>
      <c r="J761" s="63"/>
      <c r="K761" s="63"/>
      <c r="L761" s="63"/>
      <c r="M761" s="63"/>
      <c r="N761" s="63"/>
      <c r="O761" s="63">
        <f>'SWR time series'!A757</f>
        <v>7</v>
      </c>
      <c r="P761" s="63">
        <f>'SWR time series'!B757</f>
        <v>1933</v>
      </c>
      <c r="Q761" s="70">
        <f>'StockBond Returns'!M755</f>
        <v>13.76630042</v>
      </c>
      <c r="R761" s="70">
        <f ca="1">'SWR time series'!F757</f>
        <v>1.6709530669874759</v>
      </c>
      <c r="S761" s="70">
        <f t="shared" ref="S761:T761" ca="1" si="837">IF( AND($Q761&gt;S$10,$Q761&lt;=S$11),$R761,"")</f>
        <v>1.6709530669874759</v>
      </c>
      <c r="T761" t="str">
        <f t="shared" si="837"/>
        <v/>
      </c>
    </row>
    <row r="762" spans="1:20" ht="13" hidden="1" x14ac:dyDescent="0.15">
      <c r="A762" s="142"/>
      <c r="B762" s="144"/>
      <c r="F762" s="63"/>
      <c r="G762" s="63"/>
      <c r="H762" s="63"/>
      <c r="I762" s="63"/>
      <c r="J762" s="63"/>
      <c r="K762" s="63"/>
      <c r="L762" s="63"/>
      <c r="M762" s="63"/>
      <c r="N762" s="63"/>
      <c r="O762" s="63">
        <f>'SWR time series'!A758</f>
        <v>8</v>
      </c>
      <c r="P762" s="63">
        <f>'SWR time series'!B758</f>
        <v>1933</v>
      </c>
      <c r="Q762" s="70">
        <f>'StockBond Returns'!M756</f>
        <v>12.186093319999999</v>
      </c>
      <c r="R762" s="70">
        <f ca="1">'SWR time series'!F758</f>
        <v>2.5234162874507939</v>
      </c>
      <c r="S762" s="70">
        <f t="shared" ref="S762:T762" ca="1" si="838">IF( AND($Q762&gt;S$10,$Q762&lt;=S$11),$R762,"")</f>
        <v>2.5234162874507939</v>
      </c>
      <c r="T762" t="str">
        <f t="shared" si="838"/>
        <v/>
      </c>
    </row>
    <row r="763" spans="1:20" ht="13" hidden="1" x14ac:dyDescent="0.15">
      <c r="A763" s="142"/>
      <c r="B763" s="144"/>
      <c r="F763" s="63"/>
      <c r="G763" s="63"/>
      <c r="H763" s="63"/>
      <c r="I763" s="63"/>
      <c r="J763" s="63"/>
      <c r="K763" s="63"/>
      <c r="L763" s="63"/>
      <c r="M763" s="63"/>
      <c r="N763" s="63"/>
      <c r="O763" s="63">
        <f>'SWR time series'!A759</f>
        <v>9</v>
      </c>
      <c r="P763" s="63">
        <f>'SWR time series'!B759</f>
        <v>1933</v>
      </c>
      <c r="Q763" s="70">
        <f>'StockBond Returns'!M757</f>
        <v>13.51816797</v>
      </c>
      <c r="R763" s="70">
        <f ca="1">'SWR time series'!F759</f>
        <v>1.9782922008736108</v>
      </c>
      <c r="S763" s="70">
        <f t="shared" ref="S763:T763" ca="1" si="839">IF( AND($Q763&gt;S$10,$Q763&lt;=S$11),$R763,"")</f>
        <v>1.9782922008736108</v>
      </c>
      <c r="T763" t="str">
        <f t="shared" si="839"/>
        <v/>
      </c>
    </row>
    <row r="764" spans="1:20" ht="13" hidden="1" x14ac:dyDescent="0.15">
      <c r="A764" s="142"/>
      <c r="B764" s="144"/>
      <c r="F764" s="63"/>
      <c r="G764" s="63"/>
      <c r="H764" s="63"/>
      <c r="I764" s="63"/>
      <c r="J764" s="63"/>
      <c r="K764" s="63"/>
      <c r="L764" s="63"/>
      <c r="M764" s="63"/>
      <c r="N764" s="63"/>
      <c r="O764" s="63">
        <f>'SWR time series'!A760</f>
        <v>10</v>
      </c>
      <c r="P764" s="63">
        <f>'SWR time series'!B760</f>
        <v>1933</v>
      </c>
      <c r="Q764" s="70">
        <f>'StockBond Returns'!M758</f>
        <v>12.014529680000001</v>
      </c>
      <c r="R764" s="70">
        <f ca="1">'SWR time series'!F760</f>
        <v>2.6718216742730831</v>
      </c>
      <c r="S764" s="70">
        <f t="shared" ref="S764:T764" ca="1" si="840">IF( AND($Q764&gt;S$10,$Q764&lt;=S$11),$R764,"")</f>
        <v>2.6718216742730831</v>
      </c>
      <c r="T764" t="str">
        <f t="shared" si="840"/>
        <v/>
      </c>
    </row>
    <row r="765" spans="1:20" ht="13" hidden="1" x14ac:dyDescent="0.15">
      <c r="A765" s="142"/>
      <c r="B765" s="144"/>
      <c r="F765" s="63"/>
      <c r="G765" s="63"/>
      <c r="H765" s="63"/>
      <c r="I765" s="63"/>
      <c r="J765" s="63"/>
      <c r="K765" s="63"/>
      <c r="L765" s="63"/>
      <c r="M765" s="63"/>
      <c r="N765" s="63"/>
      <c r="O765" s="63">
        <f>'SWR time series'!A761</f>
        <v>11</v>
      </c>
      <c r="P765" s="63">
        <f>'SWR time series'!B761</f>
        <v>1933</v>
      </c>
      <c r="Q765" s="70">
        <f>'StockBond Returns'!M759</f>
        <v>10.96716668</v>
      </c>
      <c r="R765" s="70">
        <f ca="1">'SWR time series'!F761</f>
        <v>3.0453356200759467</v>
      </c>
      <c r="S765" s="70">
        <f t="shared" ref="S765:T765" ca="1" si="841">IF( AND($Q765&gt;S$10,$Q765&lt;=S$11),$R765,"")</f>
        <v>3.0453356200759467</v>
      </c>
      <c r="T765" t="str">
        <f t="shared" si="841"/>
        <v/>
      </c>
    </row>
    <row r="766" spans="1:20" ht="13" hidden="1" x14ac:dyDescent="0.15">
      <c r="A766" s="142"/>
      <c r="B766" s="144"/>
      <c r="F766" s="63"/>
      <c r="G766" s="63"/>
      <c r="H766" s="63"/>
      <c r="I766" s="63"/>
      <c r="J766" s="63"/>
      <c r="K766" s="63"/>
      <c r="L766" s="63"/>
      <c r="M766" s="63"/>
      <c r="N766" s="63"/>
      <c r="O766" s="63">
        <f>'SWR time series'!A762</f>
        <v>12</v>
      </c>
      <c r="P766" s="63">
        <f>'SWR time series'!B762</f>
        <v>1933</v>
      </c>
      <c r="Q766" s="70">
        <f>'StockBond Returns'!M760</f>
        <v>12.17364255</v>
      </c>
      <c r="R766" s="70">
        <f ca="1">'SWR time series'!F762</f>
        <v>2.4823196259041689</v>
      </c>
      <c r="S766" s="70">
        <f t="shared" ref="S766:T766" ca="1" si="842">IF( AND($Q766&gt;S$10,$Q766&lt;=S$11),$R766,"")</f>
        <v>2.4823196259041689</v>
      </c>
      <c r="T766" t="str">
        <f t="shared" si="842"/>
        <v/>
      </c>
    </row>
    <row r="767" spans="1:20" ht="13" hidden="1" x14ac:dyDescent="0.15">
      <c r="A767" s="142"/>
      <c r="B767" s="144"/>
      <c r="F767" s="63"/>
      <c r="G767" s="63"/>
      <c r="H767" s="63"/>
      <c r="I767" s="63"/>
      <c r="J767" s="63"/>
      <c r="K767" s="63"/>
      <c r="L767" s="63"/>
      <c r="M767" s="63"/>
      <c r="N767" s="63"/>
      <c r="O767" s="63">
        <f>'SWR time series'!A763</f>
        <v>1</v>
      </c>
      <c r="P767" s="63">
        <f>'SWR time series'!B763</f>
        <v>1934</v>
      </c>
      <c r="Q767" s="70">
        <f>'StockBond Returns'!M761</f>
        <v>12.45832942</v>
      </c>
      <c r="R767" s="70">
        <f ca="1">'SWR time series'!F763</f>
        <v>2.401752889296513</v>
      </c>
      <c r="S767" s="70">
        <f t="shared" ref="S767:T767" ca="1" si="843">IF( AND($Q767&gt;S$10,$Q767&lt;=S$11),$R767,"")</f>
        <v>2.401752889296513</v>
      </c>
      <c r="T767" t="str">
        <f t="shared" si="843"/>
        <v/>
      </c>
    </row>
    <row r="768" spans="1:20" ht="13" hidden="1" x14ac:dyDescent="0.15">
      <c r="A768" s="142"/>
      <c r="B768" s="144"/>
      <c r="F768" s="63"/>
      <c r="G768" s="63"/>
      <c r="H768" s="63"/>
      <c r="I768" s="63"/>
      <c r="J768" s="63"/>
      <c r="K768" s="63"/>
      <c r="L768" s="63"/>
      <c r="M768" s="63"/>
      <c r="N768" s="63"/>
      <c r="O768" s="63">
        <f>'SWR time series'!A764</f>
        <v>2</v>
      </c>
      <c r="P768" s="63">
        <f>'SWR time series'!B764</f>
        <v>1934</v>
      </c>
      <c r="Q768" s="70">
        <f>'StockBond Returns'!M762</f>
        <v>13.80526766</v>
      </c>
      <c r="R768" s="70">
        <f ca="1">'SWR time series'!F764</f>
        <v>1.8590243874450945</v>
      </c>
      <c r="S768" s="70">
        <f t="shared" ref="S768:T768" ca="1" si="844">IF( AND($Q768&gt;S$10,$Q768&lt;=S$11),$R768,"")</f>
        <v>1.8590243874450945</v>
      </c>
      <c r="T768" t="str">
        <f t="shared" si="844"/>
        <v/>
      </c>
    </row>
    <row r="769" spans="1:20" ht="13" hidden="1" x14ac:dyDescent="0.15">
      <c r="A769" s="142"/>
      <c r="B769" s="144"/>
      <c r="F769" s="63"/>
      <c r="G769" s="63"/>
      <c r="H769" s="63"/>
      <c r="I769" s="63"/>
      <c r="J769" s="63"/>
      <c r="K769" s="63"/>
      <c r="L769" s="63"/>
      <c r="M769" s="63"/>
      <c r="N769" s="63"/>
      <c r="O769" s="63">
        <f>'SWR time series'!A765</f>
        <v>3</v>
      </c>
      <c r="P769" s="63">
        <f>'SWR time series'!B765</f>
        <v>1934</v>
      </c>
      <c r="Q769" s="70">
        <f>'StockBond Returns'!M763</f>
        <v>13.232668260000001</v>
      </c>
      <c r="R769" s="70">
        <f ca="1">'SWR time series'!F765</f>
        <v>2.0342416081432493</v>
      </c>
      <c r="S769" s="70">
        <f t="shared" ref="S769:T769" ca="1" si="845">IF( AND($Q769&gt;S$10,$Q769&lt;=S$11),$R769,"")</f>
        <v>2.0342416081432493</v>
      </c>
      <c r="T769" t="str">
        <f t="shared" si="845"/>
        <v/>
      </c>
    </row>
    <row r="770" spans="1:20" ht="13" hidden="1" x14ac:dyDescent="0.15">
      <c r="A770" s="142"/>
      <c r="B770" s="144"/>
      <c r="F770" s="63"/>
      <c r="G770" s="63"/>
      <c r="H770" s="63"/>
      <c r="I770" s="63"/>
      <c r="J770" s="63"/>
      <c r="K770" s="63"/>
      <c r="L770" s="63"/>
      <c r="M770" s="63"/>
      <c r="N770" s="63"/>
      <c r="O770" s="63">
        <f>'SWR time series'!A766</f>
        <v>4</v>
      </c>
      <c r="P770" s="63">
        <f>'SWR time series'!B766</f>
        <v>1934</v>
      </c>
      <c r="Q770" s="70">
        <f>'StockBond Returns'!M764</f>
        <v>13.273913439999999</v>
      </c>
      <c r="R770" s="70">
        <f ca="1">'SWR time series'!F766</f>
        <v>2.089366322113265</v>
      </c>
      <c r="S770" s="70">
        <f t="shared" ref="S770:T770" ca="1" si="846">IF( AND($Q770&gt;S$10,$Q770&lt;=S$11),$R770,"")</f>
        <v>2.089366322113265</v>
      </c>
      <c r="T770" t="str">
        <f t="shared" si="846"/>
        <v/>
      </c>
    </row>
    <row r="771" spans="1:20" ht="13" hidden="1" x14ac:dyDescent="0.15">
      <c r="A771" s="142"/>
      <c r="B771" s="144"/>
      <c r="F771" s="63"/>
      <c r="G771" s="63"/>
      <c r="H771" s="63"/>
      <c r="I771" s="63"/>
      <c r="J771" s="63"/>
      <c r="K771" s="63"/>
      <c r="L771" s="63"/>
      <c r="M771" s="63"/>
      <c r="N771" s="63"/>
      <c r="O771" s="63">
        <f>'SWR time series'!A767</f>
        <v>5</v>
      </c>
      <c r="P771" s="63">
        <f>'SWR time series'!B767</f>
        <v>1934</v>
      </c>
      <c r="Q771" s="70">
        <f>'StockBond Returns'!M765</f>
        <v>12.95636101</v>
      </c>
      <c r="R771" s="70">
        <f ca="1">'SWR time series'!F767</f>
        <v>2.2240451291757912</v>
      </c>
      <c r="S771" s="70">
        <f t="shared" ref="S771:T771" ca="1" si="847">IF( AND($Q771&gt;S$10,$Q771&lt;=S$11),$R771,"")</f>
        <v>2.2240451291757912</v>
      </c>
      <c r="T771" t="str">
        <f t="shared" si="847"/>
        <v/>
      </c>
    </row>
    <row r="772" spans="1:20" ht="13" hidden="1" x14ac:dyDescent="0.15">
      <c r="A772" s="142"/>
      <c r="B772" s="144"/>
      <c r="F772" s="63"/>
      <c r="G772" s="63"/>
      <c r="H772" s="63"/>
      <c r="I772" s="63"/>
      <c r="J772" s="63"/>
      <c r="K772" s="63"/>
      <c r="L772" s="63"/>
      <c r="M772" s="63"/>
      <c r="N772" s="63"/>
      <c r="O772" s="63">
        <f>'SWR time series'!A768</f>
        <v>6</v>
      </c>
      <c r="P772" s="63">
        <f>'SWR time series'!B768</f>
        <v>1934</v>
      </c>
      <c r="Q772" s="70">
        <f>'StockBond Returns'!M766</f>
        <v>11.93273621</v>
      </c>
      <c r="R772" s="70">
        <f ca="1">'SWR time series'!F768</f>
        <v>2.6668000357842008</v>
      </c>
      <c r="S772" s="70">
        <f t="shared" ref="S772:T772" ca="1" si="848">IF( AND($Q772&gt;S$10,$Q772&lt;=S$11),$R772,"")</f>
        <v>2.6668000357842008</v>
      </c>
      <c r="T772" t="str">
        <f t="shared" si="848"/>
        <v/>
      </c>
    </row>
    <row r="773" spans="1:20" ht="13" hidden="1" x14ac:dyDescent="0.15">
      <c r="A773" s="142"/>
      <c r="B773" s="144"/>
      <c r="F773" s="63"/>
      <c r="G773" s="63"/>
      <c r="H773" s="63"/>
      <c r="I773" s="63"/>
      <c r="J773" s="63"/>
      <c r="K773" s="63"/>
      <c r="L773" s="63"/>
      <c r="M773" s="63"/>
      <c r="N773" s="63"/>
      <c r="O773" s="63">
        <f>'SWR time series'!A769</f>
        <v>7</v>
      </c>
      <c r="P773" s="63">
        <f>'SWR time series'!B769</f>
        <v>1934</v>
      </c>
      <c r="Q773" s="70">
        <f>'StockBond Returns'!M767</f>
        <v>12.128381620000001</v>
      </c>
      <c r="R773" s="70">
        <f ca="1">'SWR time series'!F769</f>
        <v>2.663956124707858</v>
      </c>
      <c r="S773" s="70">
        <f t="shared" ref="S773:T773" ca="1" si="849">IF( AND($Q773&gt;S$10,$Q773&lt;=S$11),$R773,"")</f>
        <v>2.663956124707858</v>
      </c>
      <c r="T773" t="str">
        <f t="shared" si="849"/>
        <v/>
      </c>
    </row>
    <row r="774" spans="1:20" ht="13" hidden="1" x14ac:dyDescent="0.15">
      <c r="A774" s="142"/>
      <c r="B774" s="144"/>
      <c r="F774" s="63"/>
      <c r="G774" s="63"/>
      <c r="H774" s="63"/>
      <c r="I774" s="63"/>
      <c r="J774" s="63"/>
      <c r="K774" s="63"/>
      <c r="L774" s="63"/>
      <c r="M774" s="63"/>
      <c r="N774" s="63"/>
      <c r="O774" s="63">
        <f>'SWR time series'!A770</f>
        <v>8</v>
      </c>
      <c r="P774" s="63">
        <f>'SWR time series'!B770</f>
        <v>1934</v>
      </c>
      <c r="Q774" s="70">
        <f>'StockBond Returns'!M768</f>
        <v>10.75905498</v>
      </c>
      <c r="R774" s="70">
        <f ca="1">'SWR time series'!F770</f>
        <v>3.4221959496798053</v>
      </c>
      <c r="S774" s="70">
        <f t="shared" ref="S774:T774" ca="1" si="850">IF( AND($Q774&gt;S$10,$Q774&lt;=S$11),$R774,"")</f>
        <v>3.4221959496798053</v>
      </c>
      <c r="T774" t="str">
        <f t="shared" si="850"/>
        <v/>
      </c>
    </row>
    <row r="775" spans="1:20" ht="13" hidden="1" x14ac:dyDescent="0.15">
      <c r="A775" s="142"/>
      <c r="B775" s="144"/>
      <c r="F775" s="63"/>
      <c r="G775" s="63"/>
      <c r="H775" s="63"/>
      <c r="I775" s="63"/>
      <c r="J775" s="63"/>
      <c r="K775" s="63"/>
      <c r="L775" s="63"/>
      <c r="M775" s="63"/>
      <c r="N775" s="63"/>
      <c r="O775" s="63">
        <f>'SWR time series'!A771</f>
        <v>9</v>
      </c>
      <c r="P775" s="63">
        <f>'SWR time series'!B771</f>
        <v>1934</v>
      </c>
      <c r="Q775" s="70">
        <f>'StockBond Returns'!M769</f>
        <v>11.36923863</v>
      </c>
      <c r="R775" s="70">
        <f ca="1">'SWR time series'!F771</f>
        <v>3.208175779578271</v>
      </c>
      <c r="S775" s="70">
        <f t="shared" ref="S775:T775" ca="1" si="851">IF( AND($Q775&gt;S$10,$Q775&lt;=S$11),$R775,"")</f>
        <v>3.208175779578271</v>
      </c>
      <c r="T775" t="str">
        <f t="shared" si="851"/>
        <v/>
      </c>
    </row>
    <row r="776" spans="1:20" ht="13" hidden="1" x14ac:dyDescent="0.15">
      <c r="A776" s="142"/>
      <c r="B776" s="144"/>
      <c r="F776" s="63"/>
      <c r="G776" s="63"/>
      <c r="H776" s="63"/>
      <c r="I776" s="63"/>
      <c r="J776" s="63"/>
      <c r="K776" s="63"/>
      <c r="L776" s="63"/>
      <c r="M776" s="63"/>
      <c r="N776" s="63"/>
      <c r="O776" s="63">
        <f>'SWR time series'!A772</f>
        <v>10</v>
      </c>
      <c r="P776" s="63">
        <f>'SWR time series'!B772</f>
        <v>1934</v>
      </c>
      <c r="Q776" s="70">
        <f>'StockBond Returns'!M770</f>
        <v>10.846926979999999</v>
      </c>
      <c r="R776" s="70">
        <f ca="1">'SWR time series'!F772</f>
        <v>3.4075101067354083</v>
      </c>
      <c r="S776" s="70">
        <f t="shared" ref="S776:T776" ca="1" si="852">IF( AND($Q776&gt;S$10,$Q776&lt;=S$11),$R776,"")</f>
        <v>3.4075101067354083</v>
      </c>
      <c r="T776" t="str">
        <f t="shared" si="852"/>
        <v/>
      </c>
    </row>
    <row r="777" spans="1:20" ht="13" hidden="1" x14ac:dyDescent="0.15">
      <c r="A777" s="142"/>
      <c r="B777" s="144"/>
      <c r="F777" s="63"/>
      <c r="G777" s="63"/>
      <c r="H777" s="63"/>
      <c r="I777" s="63"/>
      <c r="J777" s="63"/>
      <c r="K777" s="63"/>
      <c r="L777" s="63"/>
      <c r="M777" s="63"/>
      <c r="N777" s="63"/>
      <c r="O777" s="63">
        <f>'SWR time series'!A773</f>
        <v>11</v>
      </c>
      <c r="P777" s="63">
        <f>'SWR time series'!B773</f>
        <v>1934</v>
      </c>
      <c r="Q777" s="70">
        <f>'StockBond Returns'!M771</f>
        <v>10.92652315</v>
      </c>
      <c r="R777" s="70">
        <f ca="1">'SWR time series'!F773</f>
        <v>3.2752696415410369</v>
      </c>
      <c r="S777" s="70">
        <f t="shared" ref="S777:T777" ca="1" si="853">IF( AND($Q777&gt;S$10,$Q777&lt;=S$11),$R777,"")</f>
        <v>3.2752696415410369</v>
      </c>
      <c r="T777" t="str">
        <f t="shared" si="853"/>
        <v/>
      </c>
    </row>
    <row r="778" spans="1:20" ht="13" hidden="1" x14ac:dyDescent="0.15">
      <c r="A778" s="142"/>
      <c r="B778" s="144"/>
      <c r="F778" s="63"/>
      <c r="G778" s="63"/>
      <c r="H778" s="63"/>
      <c r="I778" s="63"/>
      <c r="J778" s="63"/>
      <c r="K778" s="63"/>
      <c r="L778" s="63"/>
      <c r="M778" s="63"/>
      <c r="N778" s="63"/>
      <c r="O778" s="63">
        <f>'SWR time series'!A774</f>
        <v>12</v>
      </c>
      <c r="P778" s="63">
        <f>'SWR time series'!B774</f>
        <v>1934</v>
      </c>
      <c r="Q778" s="70">
        <f>'StockBond Returns'!M772</f>
        <v>11.88013011</v>
      </c>
      <c r="R778" s="70">
        <f ca="1">'SWR time series'!F774</f>
        <v>2.8773835520448108</v>
      </c>
      <c r="S778" s="70">
        <f t="shared" ref="S778:T778" ca="1" si="854">IF( AND($Q778&gt;S$10,$Q778&lt;=S$11),$R778,"")</f>
        <v>2.8773835520448108</v>
      </c>
      <c r="T778" t="str">
        <f t="shared" si="854"/>
        <v/>
      </c>
    </row>
    <row r="779" spans="1:20" ht="13" hidden="1" x14ac:dyDescent="0.15">
      <c r="A779" s="142"/>
      <c r="B779" s="144"/>
      <c r="F779" s="63"/>
      <c r="G779" s="63"/>
      <c r="H779" s="63"/>
      <c r="I779" s="63"/>
      <c r="J779" s="63"/>
      <c r="K779" s="63"/>
      <c r="L779" s="63"/>
      <c r="M779" s="63"/>
      <c r="N779" s="63"/>
      <c r="O779" s="63">
        <f>'SWR time series'!A775</f>
        <v>1</v>
      </c>
      <c r="P779" s="63">
        <f>'SWR time series'!B775</f>
        <v>1935</v>
      </c>
      <c r="Q779" s="70">
        <f>'StockBond Returns'!M773</f>
        <v>11.936228659999999</v>
      </c>
      <c r="R779" s="70">
        <f ca="1">'SWR time series'!F775</f>
        <v>2.894267226528175</v>
      </c>
      <c r="S779" s="70">
        <f t="shared" ref="S779:T779" ca="1" si="855">IF( AND($Q779&gt;S$10,$Q779&lt;=S$11),$R779,"")</f>
        <v>2.894267226528175</v>
      </c>
      <c r="T779" t="str">
        <f t="shared" si="855"/>
        <v/>
      </c>
    </row>
    <row r="780" spans="1:20" ht="13" hidden="1" x14ac:dyDescent="0.15">
      <c r="A780" s="142"/>
      <c r="B780" s="144"/>
      <c r="F780" s="63"/>
      <c r="G780" s="63"/>
      <c r="H780" s="63"/>
      <c r="I780" s="63"/>
      <c r="J780" s="63"/>
      <c r="K780" s="63"/>
      <c r="L780" s="63"/>
      <c r="M780" s="63"/>
      <c r="N780" s="63"/>
      <c r="O780" s="63">
        <f>'SWR time series'!A776</f>
        <v>2</v>
      </c>
      <c r="P780" s="63">
        <f>'SWR time series'!B776</f>
        <v>1935</v>
      </c>
      <c r="Q780" s="70">
        <f>'StockBond Returns'!M774</f>
        <v>11.304475030000001</v>
      </c>
      <c r="R780" s="70">
        <f ca="1">'SWR time series'!F776</f>
        <v>3.3770643524883841</v>
      </c>
      <c r="S780" s="70">
        <f t="shared" ref="S780:T780" ca="1" si="856">IF( AND($Q780&gt;S$10,$Q780&lt;=S$11),$R780,"")</f>
        <v>3.3770643524883841</v>
      </c>
      <c r="T780" t="str">
        <f t="shared" si="856"/>
        <v/>
      </c>
    </row>
    <row r="781" spans="1:20" ht="13" hidden="1" x14ac:dyDescent="0.15">
      <c r="A781" s="142"/>
      <c r="B781" s="144"/>
      <c r="F781" s="63"/>
      <c r="G781" s="63"/>
      <c r="H781" s="63"/>
      <c r="I781" s="63"/>
      <c r="J781" s="63"/>
      <c r="K781" s="63"/>
      <c r="L781" s="63"/>
      <c r="M781" s="63"/>
      <c r="N781" s="63"/>
      <c r="O781" s="63">
        <f>'SWR time series'!A777</f>
        <v>3</v>
      </c>
      <c r="P781" s="63">
        <f>'SWR time series'!B777</f>
        <v>1935</v>
      </c>
      <c r="Q781" s="70">
        <f>'StockBond Returns'!M775</f>
        <v>10.79209601</v>
      </c>
      <c r="R781" s="70">
        <f ca="1">'SWR time series'!F777</f>
        <v>3.5936045700573613</v>
      </c>
      <c r="S781" s="70">
        <f t="shared" ref="S781:T781" ca="1" si="857">IF( AND($Q781&gt;S$10,$Q781&lt;=S$11),$R781,"")</f>
        <v>3.5936045700573613</v>
      </c>
      <c r="T781" t="str">
        <f t="shared" si="857"/>
        <v/>
      </c>
    </row>
    <row r="782" spans="1:20" ht="13" hidden="1" x14ac:dyDescent="0.15">
      <c r="A782" s="142"/>
      <c r="B782" s="144"/>
      <c r="F782" s="63"/>
      <c r="G782" s="63"/>
      <c r="H782" s="63"/>
      <c r="I782" s="63"/>
      <c r="J782" s="63"/>
      <c r="K782" s="63"/>
      <c r="L782" s="63"/>
      <c r="M782" s="63"/>
      <c r="N782" s="63"/>
      <c r="O782" s="63">
        <f>'SWR time series'!A778</f>
        <v>4</v>
      </c>
      <c r="P782" s="63">
        <f>'SWR time series'!B778</f>
        <v>1935</v>
      </c>
      <c r="Q782" s="70">
        <f>'StockBond Returns'!M776</f>
        <v>10.55777028</v>
      </c>
      <c r="R782" s="70">
        <f ca="1">'SWR time series'!F778</f>
        <v>3.451284525367023</v>
      </c>
      <c r="S782" s="70">
        <f t="shared" ref="S782:T782" ca="1" si="858">IF( AND($Q782&gt;S$10,$Q782&lt;=S$11),$R782,"")</f>
        <v>3.451284525367023</v>
      </c>
      <c r="T782" t="str">
        <f t="shared" si="858"/>
        <v/>
      </c>
    </row>
    <row r="783" spans="1:20" ht="13" hidden="1" x14ac:dyDescent="0.15">
      <c r="A783" s="142"/>
      <c r="B783" s="144"/>
      <c r="F783" s="63"/>
      <c r="G783" s="63"/>
      <c r="H783" s="63"/>
      <c r="I783" s="63"/>
      <c r="J783" s="63"/>
      <c r="K783" s="63"/>
      <c r="L783" s="63"/>
      <c r="M783" s="63"/>
      <c r="N783" s="63"/>
      <c r="O783" s="63">
        <f>'SWR time series'!A779</f>
        <v>5</v>
      </c>
      <c r="P783" s="63">
        <f>'SWR time series'!B779</f>
        <v>1935</v>
      </c>
      <c r="Q783" s="70">
        <f>'StockBond Returns'!M777</f>
        <v>11.40159177</v>
      </c>
      <c r="R783" s="70">
        <f ca="1">'SWR time series'!F779</f>
        <v>3.0970389820448165</v>
      </c>
      <c r="S783" s="70">
        <f t="shared" ref="S783:T783" ca="1" si="859">IF( AND($Q783&gt;S$10,$Q783&lt;=S$11),$R783,"")</f>
        <v>3.0970389820448165</v>
      </c>
      <c r="T783" t="str">
        <f t="shared" si="859"/>
        <v/>
      </c>
    </row>
    <row r="784" spans="1:20" ht="13" hidden="1" x14ac:dyDescent="0.15">
      <c r="A784" s="142"/>
      <c r="B784" s="144"/>
      <c r="F784" s="63"/>
      <c r="G784" s="63"/>
      <c r="H784" s="63"/>
      <c r="I784" s="63"/>
      <c r="J784" s="63"/>
      <c r="K784" s="63"/>
      <c r="L784" s="63"/>
      <c r="M784" s="63"/>
      <c r="N784" s="63"/>
      <c r="O784" s="63">
        <f>'SWR time series'!A780</f>
        <v>6</v>
      </c>
      <c r="P784" s="63">
        <f>'SWR time series'!B780</f>
        <v>1935</v>
      </c>
      <c r="Q784" s="70">
        <f>'StockBond Returns'!M778</f>
        <v>11.78200627</v>
      </c>
      <c r="R784" s="70">
        <f ca="1">'SWR time series'!F780</f>
        <v>3.0125013241473226</v>
      </c>
      <c r="S784" s="70">
        <f t="shared" ref="S784:T784" ca="1" si="860">IF( AND($Q784&gt;S$10,$Q784&lt;=S$11),$R784,"")</f>
        <v>3.0125013241473226</v>
      </c>
      <c r="T784" t="str">
        <f t="shared" si="860"/>
        <v/>
      </c>
    </row>
    <row r="785" spans="1:20" ht="13" hidden="1" x14ac:dyDescent="0.15">
      <c r="A785" s="142"/>
      <c r="B785" s="144"/>
      <c r="F785" s="63"/>
      <c r="G785" s="63"/>
      <c r="H785" s="63"/>
      <c r="I785" s="63"/>
      <c r="J785" s="63"/>
      <c r="K785" s="63"/>
      <c r="L785" s="63"/>
      <c r="M785" s="63"/>
      <c r="N785" s="63"/>
      <c r="O785" s="63">
        <f>'SWR time series'!A781</f>
        <v>7</v>
      </c>
      <c r="P785" s="63">
        <f>'SWR time series'!B781</f>
        <v>1935</v>
      </c>
      <c r="Q785" s="70">
        <f>'StockBond Returns'!M779</f>
        <v>12.737772590000001</v>
      </c>
      <c r="R785" s="70">
        <f ca="1">'SWR time series'!F781</f>
        <v>2.6407811725439334</v>
      </c>
      <c r="S785" s="70">
        <f t="shared" ref="S785:T785" ca="1" si="861">IF( AND($Q785&gt;S$10,$Q785&lt;=S$11),$R785,"")</f>
        <v>2.6407811725439334</v>
      </c>
      <c r="T785" t="str">
        <f t="shared" si="861"/>
        <v/>
      </c>
    </row>
    <row r="786" spans="1:20" ht="13" hidden="1" x14ac:dyDescent="0.15">
      <c r="A786" s="142"/>
      <c r="B786" s="144"/>
      <c r="F786" s="63"/>
      <c r="G786" s="63"/>
      <c r="H786" s="63"/>
      <c r="I786" s="63"/>
      <c r="J786" s="63"/>
      <c r="K786" s="63"/>
      <c r="L786" s="63"/>
      <c r="M786" s="63"/>
      <c r="N786" s="63"/>
      <c r="O786" s="63">
        <f>'SWR time series'!A782</f>
        <v>8</v>
      </c>
      <c r="P786" s="63">
        <f>'SWR time series'!B782</f>
        <v>1935</v>
      </c>
      <c r="Q786" s="70">
        <f>'StockBond Returns'!M780</f>
        <v>13.739024880000001</v>
      </c>
      <c r="R786" s="70">
        <f ca="1">'SWR time series'!F782</f>
        <v>2.2639548620727323</v>
      </c>
      <c r="S786" s="70">
        <f t="shared" ref="S786:T786" ca="1" si="862">IF( AND($Q786&gt;S$10,$Q786&lt;=S$11),$R786,"")</f>
        <v>2.2639548620727323</v>
      </c>
      <c r="T786" t="str">
        <f t="shared" si="862"/>
        <v/>
      </c>
    </row>
    <row r="787" spans="1:20" ht="13" hidden="1" x14ac:dyDescent="0.15">
      <c r="A787" s="142"/>
      <c r="B787" s="144"/>
      <c r="F787" s="63"/>
      <c r="G787" s="63"/>
      <c r="H787" s="63"/>
      <c r="I787" s="63"/>
      <c r="J787" s="63"/>
      <c r="K787" s="63"/>
      <c r="L787" s="63"/>
      <c r="M787" s="63"/>
      <c r="N787" s="63"/>
      <c r="O787" s="63">
        <f>'SWR time series'!A783</f>
        <v>9</v>
      </c>
      <c r="P787" s="63">
        <f>'SWR time series'!B783</f>
        <v>1935</v>
      </c>
      <c r="Q787" s="70">
        <f>'StockBond Returns'!M781</f>
        <v>14.046006650000001</v>
      </c>
      <c r="R787" s="70">
        <f ca="1">'SWR time series'!F783</f>
        <v>2.1480926455052822</v>
      </c>
      <c r="S787" s="70">
        <f t="shared" ref="S787:T787" ca="1" si="863">IF( AND($Q787&gt;S$10,$Q787&lt;=S$11),$R787,"")</f>
        <v>2.1480926455052822</v>
      </c>
      <c r="T787" t="str">
        <f t="shared" si="863"/>
        <v/>
      </c>
    </row>
    <row r="788" spans="1:20" ht="13" hidden="1" x14ac:dyDescent="0.15">
      <c r="A788" s="142"/>
      <c r="B788" s="144"/>
      <c r="F788" s="63"/>
      <c r="G788" s="63"/>
      <c r="H788" s="63"/>
      <c r="I788" s="63"/>
      <c r="J788" s="63"/>
      <c r="K788" s="63"/>
      <c r="L788" s="63"/>
      <c r="M788" s="63"/>
      <c r="N788" s="63"/>
      <c r="O788" s="63">
        <f>'SWR time series'!A784</f>
        <v>10</v>
      </c>
      <c r="P788" s="63">
        <f>'SWR time series'!B784</f>
        <v>1935</v>
      </c>
      <c r="Q788" s="70">
        <f>'StockBond Returns'!M782</f>
        <v>14.390202950000001</v>
      </c>
      <c r="R788" s="70">
        <f ca="1">'SWR time series'!F784</f>
        <v>2.0522777054283194</v>
      </c>
      <c r="S788" s="70">
        <f t="shared" ref="S788:T788" ca="1" si="864">IF( AND($Q788&gt;S$10,$Q788&lt;=S$11),$R788,"")</f>
        <v>2.0522777054283194</v>
      </c>
      <c r="T788" t="str">
        <f t="shared" si="864"/>
        <v/>
      </c>
    </row>
    <row r="789" spans="1:20" ht="13" hidden="1" x14ac:dyDescent="0.15">
      <c r="A789" s="142"/>
      <c r="B789" s="144"/>
      <c r="F789" s="63"/>
      <c r="G789" s="63"/>
      <c r="H789" s="63"/>
      <c r="I789" s="63"/>
      <c r="J789" s="63"/>
      <c r="K789" s="63"/>
      <c r="L789" s="63"/>
      <c r="M789" s="63"/>
      <c r="N789" s="63"/>
      <c r="O789" s="63">
        <f>'SWR time series'!A785</f>
        <v>11</v>
      </c>
      <c r="P789" s="63">
        <f>'SWR time series'!B785</f>
        <v>1935</v>
      </c>
      <c r="Q789" s="70">
        <f>'StockBond Returns'!M783</f>
        <v>15.50846321</v>
      </c>
      <c r="R789" s="70">
        <f ca="1">'SWR time series'!F785</f>
        <v>1.6407763603277914</v>
      </c>
      <c r="S789" s="70">
        <f t="shared" ref="S789:T789" ca="1" si="865">IF( AND($Q789&gt;S$10,$Q789&lt;=S$11),$R789,"")</f>
        <v>1.6407763603277914</v>
      </c>
      <c r="T789" t="str">
        <f t="shared" si="865"/>
        <v/>
      </c>
    </row>
    <row r="790" spans="1:20" ht="13" hidden="1" x14ac:dyDescent="0.15">
      <c r="A790" s="142"/>
      <c r="B790" s="144"/>
      <c r="F790" s="63"/>
      <c r="G790" s="63"/>
      <c r="H790" s="63"/>
      <c r="I790" s="63"/>
      <c r="J790" s="63"/>
      <c r="K790" s="63"/>
      <c r="L790" s="63"/>
      <c r="M790" s="63"/>
      <c r="N790" s="63"/>
      <c r="O790" s="63">
        <f>'SWR time series'!A786</f>
        <v>12</v>
      </c>
      <c r="P790" s="63">
        <f>'SWR time series'!B786</f>
        <v>1935</v>
      </c>
      <c r="Q790" s="70">
        <f>'StockBond Returns'!M784</f>
        <v>16.0146941</v>
      </c>
      <c r="R790" s="70">
        <f ca="1">'SWR time series'!F786</f>
        <v>1.5950931440512806</v>
      </c>
      <c r="S790" s="70">
        <f t="shared" ref="S790:T790" ca="1" si="866">IF( AND($Q790&gt;S$10,$Q790&lt;=S$11),$R790,"")</f>
        <v>1.5950931440512806</v>
      </c>
      <c r="T790" t="str">
        <f t="shared" si="866"/>
        <v/>
      </c>
    </row>
    <row r="791" spans="1:20" ht="13" hidden="1" x14ac:dyDescent="0.15">
      <c r="A791" s="142"/>
      <c r="B791" s="144"/>
      <c r="F791" s="63"/>
      <c r="G791" s="63"/>
      <c r="H791" s="63"/>
      <c r="I791" s="63"/>
      <c r="J791" s="63"/>
      <c r="K791" s="63"/>
      <c r="L791" s="63"/>
      <c r="M791" s="63"/>
      <c r="N791" s="63"/>
      <c r="O791" s="63">
        <f>'SWR time series'!A787</f>
        <v>1</v>
      </c>
      <c r="P791" s="63">
        <f>'SWR time series'!B787</f>
        <v>1936</v>
      </c>
      <c r="Q791" s="70">
        <f>'StockBond Returns'!M785</f>
        <v>16.652766830000001</v>
      </c>
      <c r="R791" s="70">
        <f ca="1">'SWR time series'!F787</f>
        <v>1.3512447370494343</v>
      </c>
      <c r="S791" s="70">
        <f t="shared" ref="S791:T791" ca="1" si="867">IF( AND($Q791&gt;S$10,$Q791&lt;=S$11),$R791,"")</f>
        <v>1.3512447370494343</v>
      </c>
      <c r="T791" t="str">
        <f t="shared" si="867"/>
        <v/>
      </c>
    </row>
    <row r="792" spans="1:20" ht="13" hidden="1" x14ac:dyDescent="0.15">
      <c r="A792" s="142"/>
      <c r="B792" s="144"/>
      <c r="F792" s="63"/>
      <c r="G792" s="63"/>
      <c r="H792" s="63"/>
      <c r="I792" s="63"/>
      <c r="J792" s="63"/>
      <c r="K792" s="63"/>
      <c r="L792" s="63"/>
      <c r="M792" s="63"/>
      <c r="N792" s="63"/>
      <c r="O792" s="63">
        <f>'SWR time series'!A788</f>
        <v>2</v>
      </c>
      <c r="P792" s="63">
        <f>'SWR time series'!B788</f>
        <v>1936</v>
      </c>
      <c r="Q792" s="70">
        <f>'StockBond Returns'!M786</f>
        <v>17.782651470000001</v>
      </c>
      <c r="R792" s="70">
        <f ca="1">'SWR time series'!F788</f>
        <v>0.97718855140294281</v>
      </c>
      <c r="S792" s="70">
        <f t="shared" ref="S792:T792" ca="1" si="868">IF( AND($Q792&gt;S$10,$Q792&lt;=S$11),$R792,"")</f>
        <v>0.97718855140294281</v>
      </c>
      <c r="T792" t="str">
        <f t="shared" si="868"/>
        <v/>
      </c>
    </row>
    <row r="793" spans="1:20" ht="13" hidden="1" x14ac:dyDescent="0.15">
      <c r="A793" s="142"/>
      <c r="B793" s="144"/>
      <c r="F793" s="63"/>
      <c r="G793" s="63"/>
      <c r="H793" s="63"/>
      <c r="I793" s="63"/>
      <c r="J793" s="63"/>
      <c r="K793" s="63"/>
      <c r="L793" s="63"/>
      <c r="M793" s="63"/>
      <c r="N793" s="63"/>
      <c r="O793" s="63">
        <f>'SWR time series'!A789</f>
        <v>3</v>
      </c>
      <c r="P793" s="63">
        <f>'SWR time series'!B789</f>
        <v>1936</v>
      </c>
      <c r="Q793" s="70">
        <f>'StockBond Returns'!M787</f>
        <v>18.115984000000001</v>
      </c>
      <c r="R793" s="70">
        <f ca="1">'SWR time series'!F789</f>
        <v>0.89151024273721013</v>
      </c>
      <c r="S793" s="70">
        <f t="shared" ref="S793:T793" ca="1" si="869">IF( AND($Q793&gt;S$10,$Q793&lt;=S$11),$R793,"")</f>
        <v>0.89151024273721013</v>
      </c>
      <c r="T793" t="str">
        <f t="shared" si="869"/>
        <v/>
      </c>
    </row>
    <row r="794" spans="1:20" ht="13" hidden="1" x14ac:dyDescent="0.15">
      <c r="A794" s="142"/>
      <c r="B794" s="144"/>
      <c r="F794" s="63"/>
      <c r="G794" s="63"/>
      <c r="H794" s="63"/>
      <c r="I794" s="63"/>
      <c r="J794" s="63"/>
      <c r="K794" s="63"/>
      <c r="L794" s="63"/>
      <c r="M794" s="63"/>
      <c r="N794" s="63"/>
      <c r="O794" s="63">
        <f>'SWR time series'!A790</f>
        <v>4</v>
      </c>
      <c r="P794" s="63">
        <f>'SWR time series'!B790</f>
        <v>1936</v>
      </c>
      <c r="Q794" s="70">
        <f>'StockBond Returns'!M788</f>
        <v>18.741348649999999</v>
      </c>
      <c r="R794" s="70">
        <f ca="1">'SWR time series'!F790</f>
        <v>0.75398240499017266</v>
      </c>
      <c r="S794" s="70">
        <f t="shared" ref="S794:T794" ca="1" si="870">IF( AND($Q794&gt;S$10,$Q794&lt;=S$11),$R794,"")</f>
        <v>0.75398240499017266</v>
      </c>
      <c r="T794" t="str">
        <f t="shared" si="870"/>
        <v/>
      </c>
    </row>
    <row r="795" spans="1:20" ht="13" hidden="1" x14ac:dyDescent="0.15">
      <c r="A795" s="142"/>
      <c r="B795" s="144"/>
      <c r="F795" s="63"/>
      <c r="G795" s="63"/>
      <c r="H795" s="63"/>
      <c r="I795" s="63"/>
      <c r="J795" s="63"/>
      <c r="K795" s="63"/>
      <c r="L795" s="63"/>
      <c r="M795" s="63"/>
      <c r="N795" s="63"/>
      <c r="O795" s="63">
        <f>'SWR time series'!A791</f>
        <v>5</v>
      </c>
      <c r="P795" s="63">
        <f>'SWR time series'!B791</f>
        <v>1936</v>
      </c>
      <c r="Q795" s="70">
        <f>'StockBond Returns'!M789</f>
        <v>17.317213290000002</v>
      </c>
      <c r="R795" s="70">
        <f ca="1">'SWR time series'!F791</f>
        <v>1.095052206163988</v>
      </c>
      <c r="S795" s="70">
        <f t="shared" ref="S795:T795" ca="1" si="871">IF( AND($Q795&gt;S$10,$Q795&lt;=S$11),$R795,"")</f>
        <v>1.095052206163988</v>
      </c>
      <c r="T795" t="str">
        <f t="shared" si="871"/>
        <v/>
      </c>
    </row>
    <row r="796" spans="1:20" ht="13" hidden="1" x14ac:dyDescent="0.15">
      <c r="A796" s="142"/>
      <c r="B796" s="144"/>
      <c r="F796" s="63"/>
      <c r="G796" s="63"/>
      <c r="H796" s="63"/>
      <c r="I796" s="63"/>
      <c r="J796" s="63"/>
      <c r="K796" s="63"/>
      <c r="L796" s="63"/>
      <c r="M796" s="63"/>
      <c r="N796" s="63"/>
      <c r="O796" s="63">
        <f>'SWR time series'!A792</f>
        <v>6</v>
      </c>
      <c r="P796" s="63">
        <f>'SWR time series'!B792</f>
        <v>1936</v>
      </c>
      <c r="Q796" s="70">
        <f>'StockBond Returns'!M790</f>
        <v>18.119179840000001</v>
      </c>
      <c r="R796" s="70">
        <f ca="1">'SWR time series'!F792</f>
        <v>0.88766364430270617</v>
      </c>
      <c r="S796" s="70">
        <f t="shared" ref="S796:T796" ca="1" si="872">IF( AND($Q796&gt;S$10,$Q796&lt;=S$11),$R796,"")</f>
        <v>0.88766364430270617</v>
      </c>
      <c r="T796" t="str">
        <f t="shared" si="872"/>
        <v/>
      </c>
    </row>
    <row r="797" spans="1:20" ht="13" hidden="1" x14ac:dyDescent="0.15">
      <c r="A797" s="142"/>
      <c r="B797" s="144"/>
      <c r="F797" s="63"/>
      <c r="G797" s="63"/>
      <c r="H797" s="63"/>
      <c r="I797" s="63"/>
      <c r="J797" s="63"/>
      <c r="K797" s="63"/>
      <c r="L797" s="63"/>
      <c r="M797" s="63"/>
      <c r="N797" s="63"/>
      <c r="O797" s="63">
        <f>'SWR time series'!A793</f>
        <v>7</v>
      </c>
      <c r="P797" s="63">
        <f>'SWR time series'!B793</f>
        <v>1936</v>
      </c>
      <c r="Q797" s="70">
        <f>'StockBond Returns'!M791</f>
        <v>18.576179830000001</v>
      </c>
      <c r="R797" s="70">
        <f ca="1">'SWR time series'!F793</f>
        <v>0.77999404693440955</v>
      </c>
      <c r="S797" s="70">
        <f t="shared" ref="S797:T797" ca="1" si="873">IF( AND($Q797&gt;S$10,$Q797&lt;=S$11),$R797,"")</f>
        <v>0.77999404693440955</v>
      </c>
      <c r="T797" t="str">
        <f t="shared" si="873"/>
        <v/>
      </c>
    </row>
    <row r="798" spans="1:20" ht="13" hidden="1" x14ac:dyDescent="0.15">
      <c r="A798" s="142"/>
      <c r="B798" s="144"/>
      <c r="F798" s="63"/>
      <c r="G798" s="63"/>
      <c r="H798" s="63"/>
      <c r="I798" s="63"/>
      <c r="J798" s="63"/>
      <c r="K798" s="63"/>
      <c r="L798" s="63"/>
      <c r="M798" s="63"/>
      <c r="N798" s="63"/>
      <c r="O798" s="63">
        <f>'SWR time series'!A794</f>
        <v>8</v>
      </c>
      <c r="P798" s="63">
        <f>'SWR time series'!B794</f>
        <v>1936</v>
      </c>
      <c r="Q798" s="70">
        <f>'StockBond Returns'!M792</f>
        <v>19.729258959999999</v>
      </c>
      <c r="R798" s="70">
        <f ca="1">'SWR time series'!F794</f>
        <v>0.52273363638464687</v>
      </c>
      <c r="S798" s="70">
        <f t="shared" ref="S798:T798" ca="1" si="874">IF( AND($Q798&gt;S$10,$Q798&lt;=S$11),$R798,"")</f>
        <v>0.52273363638464687</v>
      </c>
      <c r="T798" t="str">
        <f t="shared" si="874"/>
        <v/>
      </c>
    </row>
    <row r="799" spans="1:20" ht="13" hidden="1" x14ac:dyDescent="0.15">
      <c r="A799" s="142"/>
      <c r="B799" s="144"/>
      <c r="F799" s="63"/>
      <c r="G799" s="63"/>
      <c r="H799" s="63"/>
      <c r="I799" s="63"/>
      <c r="J799" s="63"/>
      <c r="K799" s="63"/>
      <c r="L799" s="63"/>
      <c r="M799" s="63"/>
      <c r="N799" s="63"/>
      <c r="O799" s="63">
        <f>'SWR time series'!A795</f>
        <v>9</v>
      </c>
      <c r="P799" s="63">
        <f>'SWR time series'!B795</f>
        <v>1936</v>
      </c>
      <c r="Q799" s="70">
        <f>'StockBond Returns'!M793</f>
        <v>19.762041379999999</v>
      </c>
      <c r="R799" s="70">
        <f ca="1">'SWR time series'!F795</f>
        <v>0.49475767315493879</v>
      </c>
      <c r="S799" s="70">
        <f t="shared" ref="S799:T799" ca="1" si="875">IF( AND($Q799&gt;S$10,$Q799&lt;=S$11),$R799,"")</f>
        <v>0.49475767315493879</v>
      </c>
      <c r="T799" t="str">
        <f t="shared" si="875"/>
        <v/>
      </c>
    </row>
    <row r="800" spans="1:20" ht="13" hidden="1" x14ac:dyDescent="0.15">
      <c r="A800" s="142"/>
      <c r="B800" s="144"/>
      <c r="F800" s="63"/>
      <c r="G800" s="63"/>
      <c r="H800" s="63"/>
      <c r="I800" s="63"/>
      <c r="J800" s="63"/>
      <c r="K800" s="63"/>
      <c r="L800" s="63"/>
      <c r="M800" s="63"/>
      <c r="N800" s="63"/>
      <c r="O800" s="63">
        <f>'SWR time series'!A796</f>
        <v>10</v>
      </c>
      <c r="P800" s="63">
        <f>'SWR time series'!B796</f>
        <v>1936</v>
      </c>
      <c r="Q800" s="70">
        <f>'StockBond Returns'!M794</f>
        <v>19.80955385</v>
      </c>
      <c r="R800" s="70">
        <f ca="1">'SWR time series'!F796</f>
        <v>0.46730437522811918</v>
      </c>
      <c r="S800" s="70">
        <f t="shared" ref="S800:T800" ca="1" si="876">IF( AND($Q800&gt;S$10,$Q800&lt;=S$11),$R800,"")</f>
        <v>0.46730437522811918</v>
      </c>
      <c r="T800" t="str">
        <f t="shared" si="876"/>
        <v/>
      </c>
    </row>
    <row r="801" spans="1:20" ht="13" hidden="1" x14ac:dyDescent="0.15">
      <c r="A801" s="142"/>
      <c r="B801" s="144"/>
      <c r="F801" s="63"/>
      <c r="G801" s="63"/>
      <c r="H801" s="63"/>
      <c r="I801" s="63"/>
      <c r="J801" s="63"/>
      <c r="K801" s="63"/>
      <c r="L801" s="63"/>
      <c r="M801" s="63"/>
      <c r="N801" s="63"/>
      <c r="O801" s="63">
        <f>'SWR time series'!A797</f>
        <v>11</v>
      </c>
      <c r="P801" s="63">
        <f>'SWR time series'!B797</f>
        <v>1936</v>
      </c>
      <c r="Q801" s="70">
        <f>'StockBond Returns'!M795</f>
        <v>21.317485919999999</v>
      </c>
      <c r="R801" s="70">
        <f ca="1">'SWR time series'!F797</f>
        <v>0.21334977484517559</v>
      </c>
      <c r="S801" t="str">
        <f t="shared" ref="S801:T801" si="877">IF( AND($Q801&gt;S$10,$Q801&lt;=S$11),$R801,"")</f>
        <v/>
      </c>
      <c r="T801" s="70">
        <f t="shared" ca="1" si="877"/>
        <v>0.21334977484517559</v>
      </c>
    </row>
    <row r="802" spans="1:20" ht="13" hidden="1" x14ac:dyDescent="0.15">
      <c r="A802" s="142"/>
      <c r="B802" s="144"/>
      <c r="F802" s="63"/>
      <c r="G802" s="63"/>
      <c r="H802" s="63"/>
      <c r="I802" s="63"/>
      <c r="J802" s="63"/>
      <c r="K802" s="63"/>
      <c r="L802" s="63"/>
      <c r="M802" s="63"/>
      <c r="N802" s="63"/>
      <c r="O802" s="63">
        <f>'SWR time series'!A798</f>
        <v>12</v>
      </c>
      <c r="P802" s="63">
        <f>'SWR time series'!B798</f>
        <v>1936</v>
      </c>
      <c r="Q802" s="70">
        <f>'StockBond Returns'!M796</f>
        <v>21.400192700000002</v>
      </c>
      <c r="R802" s="70">
        <f ca="1">'SWR time series'!F798</f>
        <v>0.19658983094228777</v>
      </c>
      <c r="S802" t="str">
        <f t="shared" ref="S802:T802" si="878">IF( AND($Q802&gt;S$10,$Q802&lt;=S$11),$R802,"")</f>
        <v/>
      </c>
      <c r="T802" s="70">
        <f t="shared" ca="1" si="878"/>
        <v>0.19658983094228777</v>
      </c>
    </row>
    <row r="803" spans="1:20" ht="13" hidden="1" x14ac:dyDescent="0.15">
      <c r="A803" s="142"/>
      <c r="B803" s="144"/>
      <c r="F803" s="63"/>
      <c r="G803" s="63"/>
      <c r="H803" s="63"/>
      <c r="I803" s="63"/>
      <c r="J803" s="63"/>
      <c r="K803" s="63"/>
      <c r="L803" s="63"/>
      <c r="M803" s="63"/>
      <c r="N803" s="63"/>
      <c r="O803" s="63">
        <f>'SWR time series'!A799</f>
        <v>1</v>
      </c>
      <c r="P803" s="63">
        <f>'SWR time series'!B799</f>
        <v>1937</v>
      </c>
      <c r="Q803" s="70">
        <f>'StockBond Returns'!M797</f>
        <v>21.27277544</v>
      </c>
      <c r="R803" s="70">
        <f ca="1">'SWR time series'!F799</f>
        <v>0.21136162892289079</v>
      </c>
      <c r="S803" t="str">
        <f t="shared" ref="S803:T803" si="879">IF( AND($Q803&gt;S$10,$Q803&lt;=S$11),$R803,"")</f>
        <v/>
      </c>
      <c r="T803" s="70">
        <f t="shared" ca="1" si="879"/>
        <v>0.21136162892289079</v>
      </c>
    </row>
    <row r="804" spans="1:20" ht="13" hidden="1" x14ac:dyDescent="0.15">
      <c r="A804" s="142"/>
      <c r="B804" s="144"/>
      <c r="F804" s="63"/>
      <c r="G804" s="63"/>
      <c r="H804" s="63"/>
      <c r="I804" s="63"/>
      <c r="J804" s="63"/>
      <c r="K804" s="63"/>
      <c r="L804" s="63"/>
      <c r="M804" s="63"/>
      <c r="N804" s="63"/>
      <c r="O804" s="63">
        <f>'SWR time series'!A800</f>
        <v>2</v>
      </c>
      <c r="P804" s="63">
        <f>'SWR time series'!B800</f>
        <v>1937</v>
      </c>
      <c r="Q804" s="70">
        <f>'StockBond Returns'!M798</f>
        <v>21.980201040000001</v>
      </c>
      <c r="R804" s="70">
        <f ca="1">'SWR time series'!F800</f>
        <v>0.10175499263750609</v>
      </c>
      <c r="S804" t="str">
        <f t="shared" ref="S804:T804" si="880">IF( AND($Q804&gt;S$10,$Q804&lt;=S$11),$R804,"")</f>
        <v/>
      </c>
      <c r="T804" s="70">
        <f t="shared" ca="1" si="880"/>
        <v>0.10175499263750609</v>
      </c>
    </row>
    <row r="805" spans="1:20" ht="13" hidden="1" x14ac:dyDescent="0.15">
      <c r="A805" s="142"/>
      <c r="B805" s="144"/>
      <c r="F805" s="63"/>
      <c r="G805" s="63"/>
      <c r="H805" s="63"/>
      <c r="I805" s="63"/>
      <c r="J805" s="63"/>
      <c r="K805" s="63"/>
      <c r="L805" s="63"/>
      <c r="M805" s="63"/>
      <c r="N805" s="63"/>
      <c r="O805" s="63">
        <f>'SWR time series'!A801</f>
        <v>3</v>
      </c>
      <c r="P805" s="63">
        <f>'SWR time series'!B801</f>
        <v>1937</v>
      </c>
      <c r="Q805" s="70">
        <f>'StockBond Returns'!M799</f>
        <v>22.214251430000001</v>
      </c>
      <c r="R805" s="70">
        <f ca="1">'SWR time series'!F801</f>
        <v>4.5282539005549793E-2</v>
      </c>
      <c r="S805" t="str">
        <f t="shared" ref="S805:T805" si="881">IF( AND($Q805&gt;S$10,$Q805&lt;=S$11),$R805,"")</f>
        <v/>
      </c>
      <c r="T805" s="70">
        <f t="shared" ca="1" si="881"/>
        <v>4.5282539005549793E-2</v>
      </c>
    </row>
    <row r="806" spans="1:20" ht="13" hidden="1" x14ac:dyDescent="0.15">
      <c r="A806" s="142"/>
      <c r="B806" s="144"/>
      <c r="F806" s="63"/>
      <c r="G806" s="63"/>
      <c r="H806" s="63"/>
      <c r="I806" s="63"/>
      <c r="J806" s="63"/>
      <c r="K806" s="63"/>
      <c r="L806" s="63"/>
      <c r="M806" s="63"/>
      <c r="N806" s="63"/>
      <c r="O806" s="63">
        <f>'SWR time series'!A802</f>
        <v>4</v>
      </c>
      <c r="P806" s="63">
        <f>'SWR time series'!B802</f>
        <v>1937</v>
      </c>
      <c r="Q806" s="70">
        <f>'StockBond Returns'!M800</f>
        <v>21.837371510000001</v>
      </c>
      <c r="R806" s="70">
        <f ca="1">'SWR time series'!F802</f>
        <v>0.12736600539994658</v>
      </c>
      <c r="S806" t="str">
        <f t="shared" ref="S806:T806" si="882">IF( AND($Q806&gt;S$10,$Q806&lt;=S$11),$R806,"")</f>
        <v/>
      </c>
      <c r="T806" s="70">
        <f t="shared" ca="1" si="882"/>
        <v>0.12736600539994658</v>
      </c>
    </row>
    <row r="807" spans="1:20" ht="13" hidden="1" x14ac:dyDescent="0.15">
      <c r="A807" s="142"/>
      <c r="B807" s="144"/>
      <c r="F807" s="63"/>
      <c r="G807" s="63"/>
      <c r="H807" s="63"/>
      <c r="I807" s="63"/>
      <c r="J807" s="63"/>
      <c r="K807" s="63"/>
      <c r="L807" s="63"/>
      <c r="M807" s="63"/>
      <c r="N807" s="63"/>
      <c r="O807" s="63">
        <f>'SWR time series'!A803</f>
        <v>5</v>
      </c>
      <c r="P807" s="63">
        <f>'SWR time series'!B803</f>
        <v>1937</v>
      </c>
      <c r="Q807" s="70">
        <f>'StockBond Returns'!M801</f>
        <v>19.862658939999999</v>
      </c>
      <c r="R807" s="70">
        <f ca="1">'SWR time series'!F803</f>
        <v>0.47911454052597602</v>
      </c>
      <c r="S807" s="70">
        <f t="shared" ref="S807:T807" ca="1" si="883">IF( AND($Q807&gt;S$10,$Q807&lt;=S$11),$R807,"")</f>
        <v>0.47911454052597602</v>
      </c>
      <c r="T807" t="str">
        <f t="shared" si="883"/>
        <v/>
      </c>
    </row>
    <row r="808" spans="1:20" ht="13" hidden="1" x14ac:dyDescent="0.15">
      <c r="A808" s="142"/>
      <c r="B808" s="144"/>
      <c r="F808" s="63"/>
      <c r="G808" s="63"/>
      <c r="H808" s="63"/>
      <c r="I808" s="63"/>
      <c r="J808" s="63"/>
      <c r="K808" s="63"/>
      <c r="L808" s="63"/>
      <c r="M808" s="63"/>
      <c r="N808" s="63"/>
      <c r="O808" s="63">
        <f>'SWR time series'!A804</f>
        <v>6</v>
      </c>
      <c r="P808" s="63">
        <f>'SWR time series'!B804</f>
        <v>1937</v>
      </c>
      <c r="Q808" s="70">
        <f>'StockBond Returns'!M802</f>
        <v>19.138379990000001</v>
      </c>
      <c r="R808" s="70">
        <f ca="1">'SWR time series'!F804</f>
        <v>0.5272485815202792</v>
      </c>
      <c r="S808" s="70">
        <f t="shared" ref="S808:T808" ca="1" si="884">IF( AND($Q808&gt;S$10,$Q808&lt;=S$11),$R808,"")</f>
        <v>0.5272485815202792</v>
      </c>
      <c r="T808" t="str">
        <f t="shared" si="884"/>
        <v/>
      </c>
    </row>
    <row r="809" spans="1:20" ht="13" hidden="1" x14ac:dyDescent="0.15">
      <c r="A809" s="142"/>
      <c r="B809" s="144"/>
      <c r="F809" s="63"/>
      <c r="G809" s="63"/>
      <c r="H809" s="63"/>
      <c r="I809" s="63"/>
      <c r="J809" s="63"/>
      <c r="K809" s="63"/>
      <c r="L809" s="63"/>
      <c r="M809" s="63"/>
      <c r="N809" s="63"/>
      <c r="O809" s="63">
        <f>'SWR time series'!A805</f>
        <v>7</v>
      </c>
      <c r="P809" s="63">
        <f>'SWR time series'!B805</f>
        <v>1937</v>
      </c>
      <c r="Q809" s="70">
        <f>'StockBond Returns'!M803</f>
        <v>18.428113710000002</v>
      </c>
      <c r="R809" s="70">
        <f ca="1">'SWR time series'!F805</f>
        <v>0.7024757080395192</v>
      </c>
      <c r="S809" s="70">
        <f t="shared" ref="S809:T809" ca="1" si="885">IF( AND($Q809&gt;S$10,$Q809&lt;=S$11),$R809,"")</f>
        <v>0.7024757080395192</v>
      </c>
      <c r="T809" t="str">
        <f t="shared" si="885"/>
        <v/>
      </c>
    </row>
    <row r="810" spans="1:20" ht="13" hidden="1" x14ac:dyDescent="0.15">
      <c r="A810" s="142"/>
      <c r="B810" s="144"/>
      <c r="F810" s="63"/>
      <c r="G810" s="63"/>
      <c r="H810" s="63"/>
      <c r="I810" s="63"/>
      <c r="J810" s="63"/>
      <c r="K810" s="63"/>
      <c r="L810" s="63"/>
      <c r="M810" s="63"/>
      <c r="N810" s="63"/>
      <c r="O810" s="63">
        <f>'SWR time series'!A806</f>
        <v>8</v>
      </c>
      <c r="P810" s="63">
        <f>'SWR time series'!B806</f>
        <v>1937</v>
      </c>
      <c r="Q810" s="70">
        <f>'StockBond Returns'!M804</f>
        <v>20.12965088</v>
      </c>
      <c r="R810" s="70">
        <f ca="1">'SWR time series'!F806</f>
        <v>0.37369339623140263</v>
      </c>
      <c r="S810" t="str">
        <f t="shared" ref="S810:T810" si="886">IF( AND($Q810&gt;S$10,$Q810&lt;=S$11),$R810,"")</f>
        <v/>
      </c>
      <c r="T810" s="70">
        <f t="shared" ca="1" si="886"/>
        <v>0.37369339623140263</v>
      </c>
    </row>
    <row r="811" spans="1:20" ht="13" hidden="1" x14ac:dyDescent="0.15">
      <c r="A811" s="142"/>
      <c r="B811" s="144"/>
      <c r="F811" s="63"/>
      <c r="G811" s="63"/>
      <c r="H811" s="63"/>
      <c r="I811" s="63"/>
      <c r="J811" s="63"/>
      <c r="K811" s="63"/>
      <c r="L811" s="63"/>
      <c r="M811" s="63"/>
      <c r="N811" s="63"/>
      <c r="O811" s="63">
        <f>'SWR time series'!A807</f>
        <v>9</v>
      </c>
      <c r="P811" s="63">
        <f>'SWR time series'!B807</f>
        <v>1937</v>
      </c>
      <c r="Q811" s="70">
        <f>'StockBond Returns'!M805</f>
        <v>18.985004629999999</v>
      </c>
      <c r="R811" s="70">
        <f ca="1">'SWR time series'!F807</f>
        <v>0.63680163066982765</v>
      </c>
      <c r="S811" s="70">
        <f t="shared" ref="S811:T811" ca="1" si="887">IF( AND($Q811&gt;S$10,$Q811&lt;=S$11),$R811,"")</f>
        <v>0.63680163066982765</v>
      </c>
      <c r="T811" t="str">
        <f t="shared" si="887"/>
        <v/>
      </c>
    </row>
    <row r="812" spans="1:20" ht="13" hidden="1" x14ac:dyDescent="0.15">
      <c r="A812" s="142"/>
      <c r="B812" s="144"/>
      <c r="F812" s="63"/>
      <c r="G812" s="63"/>
      <c r="H812" s="63"/>
      <c r="I812" s="63"/>
      <c r="J812" s="63"/>
      <c r="K812" s="63"/>
      <c r="L812" s="63"/>
      <c r="M812" s="63"/>
      <c r="N812" s="63"/>
      <c r="O812" s="63">
        <f>'SWR time series'!A808</f>
        <v>10</v>
      </c>
      <c r="P812" s="63">
        <f>'SWR time series'!B808</f>
        <v>1937</v>
      </c>
      <c r="Q812" s="70">
        <f>'StockBond Returns'!M806</f>
        <v>16.139380729999999</v>
      </c>
      <c r="R812" s="70">
        <f ca="1">'SWR time series'!F808</f>
        <v>1.3253414830126991</v>
      </c>
      <c r="S812" s="70">
        <f t="shared" ref="S812:T812" ca="1" si="888">IF( AND($Q812&gt;S$10,$Q812&lt;=S$11),$R812,"")</f>
        <v>1.3253414830126991</v>
      </c>
      <c r="T812" t="str">
        <f t="shared" si="888"/>
        <v/>
      </c>
    </row>
    <row r="813" spans="1:20" ht="13" hidden="1" x14ac:dyDescent="0.15">
      <c r="A813" s="142"/>
      <c r="B813" s="144"/>
      <c r="F813" s="63"/>
      <c r="G813" s="63"/>
      <c r="H813" s="63"/>
      <c r="I813" s="63"/>
      <c r="J813" s="63"/>
      <c r="K813" s="63"/>
      <c r="L813" s="63"/>
      <c r="M813" s="63"/>
      <c r="N813" s="63"/>
      <c r="O813" s="63">
        <f>'SWR time series'!A809</f>
        <v>11</v>
      </c>
      <c r="P813" s="63">
        <f>'SWR time series'!B809</f>
        <v>1937</v>
      </c>
      <c r="Q813" s="70">
        <f>'StockBond Returns'!M807</f>
        <v>14.12553424</v>
      </c>
      <c r="R813" s="70">
        <f ca="1">'SWR time series'!F809</f>
        <v>1.9929424704280247</v>
      </c>
      <c r="S813" s="70">
        <f t="shared" ref="S813:T813" ca="1" si="889">IF( AND($Q813&gt;S$10,$Q813&lt;=S$11),$R813,"")</f>
        <v>1.9929424704280247</v>
      </c>
      <c r="T813" t="str">
        <f t="shared" si="889"/>
        <v/>
      </c>
    </row>
    <row r="814" spans="1:20" ht="13" hidden="1" x14ac:dyDescent="0.15">
      <c r="A814" s="142"/>
      <c r="B814" s="144"/>
      <c r="F814" s="63"/>
      <c r="G814" s="63"/>
      <c r="H814" s="63"/>
      <c r="I814" s="63"/>
      <c r="J814" s="63"/>
      <c r="K814" s="63"/>
      <c r="L814" s="63"/>
      <c r="M814" s="63"/>
      <c r="N814" s="63"/>
      <c r="O814" s="63">
        <f>'SWR time series'!A810</f>
        <v>12</v>
      </c>
      <c r="P814" s="63">
        <f>'SWR time series'!B810</f>
        <v>1937</v>
      </c>
      <c r="Q814" s="70">
        <f>'StockBond Returns'!M808</f>
        <v>13.050387069999999</v>
      </c>
      <c r="R814" s="70">
        <f ca="1">'SWR time series'!F810</f>
        <v>2.590632805615904</v>
      </c>
      <c r="S814" s="70">
        <f t="shared" ref="S814:T814" ca="1" si="890">IF( AND($Q814&gt;S$10,$Q814&lt;=S$11),$R814,"")</f>
        <v>2.590632805615904</v>
      </c>
      <c r="T814" t="str">
        <f t="shared" si="890"/>
        <v/>
      </c>
    </row>
    <row r="815" spans="1:20" ht="13" hidden="1" x14ac:dyDescent="0.15">
      <c r="A815" s="142"/>
      <c r="B815" s="144"/>
      <c r="F815" s="63"/>
      <c r="G815" s="63"/>
      <c r="H815" s="63"/>
      <c r="I815" s="63"/>
      <c r="J815" s="63"/>
      <c r="K815" s="63"/>
      <c r="L815" s="63"/>
      <c r="M815" s="63"/>
      <c r="N815" s="63"/>
      <c r="O815" s="63">
        <f>'SWR time series'!A811</f>
        <v>1</v>
      </c>
      <c r="P815" s="63">
        <f>'SWR time series'!B811</f>
        <v>1938</v>
      </c>
      <c r="Q815" s="70">
        <f>'StockBond Returns'!M809</f>
        <v>12.443759050000001</v>
      </c>
      <c r="R815" s="70">
        <f ca="1">'SWR time series'!F811</f>
        <v>2.9047937995315971</v>
      </c>
      <c r="S815" s="70">
        <f t="shared" ref="S815:T815" ca="1" si="891">IF( AND($Q815&gt;S$10,$Q815&lt;=S$11),$R815,"")</f>
        <v>2.9047937995315971</v>
      </c>
      <c r="T815" t="str">
        <f t="shared" si="891"/>
        <v/>
      </c>
    </row>
    <row r="816" spans="1:20" ht="13" hidden="1" x14ac:dyDescent="0.15">
      <c r="A816" s="142"/>
      <c r="B816" s="144"/>
      <c r="F816" s="63"/>
      <c r="G816" s="63"/>
      <c r="H816" s="63"/>
      <c r="I816" s="63"/>
      <c r="J816" s="63"/>
      <c r="K816" s="63"/>
      <c r="L816" s="63"/>
      <c r="M816" s="63"/>
      <c r="N816" s="63"/>
      <c r="O816" s="63">
        <f>'SWR time series'!A812</f>
        <v>2</v>
      </c>
      <c r="P816" s="63">
        <f>'SWR time series'!B812</f>
        <v>1938</v>
      </c>
      <c r="Q816" s="70">
        <f>'StockBond Returns'!M810</f>
        <v>12.77400609</v>
      </c>
      <c r="R816" s="70">
        <f ca="1">'SWR time series'!F812</f>
        <v>2.7591136662267601</v>
      </c>
      <c r="S816" s="70">
        <f t="shared" ref="S816:T816" ca="1" si="892">IF( AND($Q816&gt;S$10,$Q816&lt;=S$11),$R816,"")</f>
        <v>2.7591136662267601</v>
      </c>
      <c r="T816" t="str">
        <f t="shared" si="892"/>
        <v/>
      </c>
    </row>
    <row r="817" spans="1:20" ht="13" hidden="1" x14ac:dyDescent="0.15">
      <c r="A817" s="142"/>
      <c r="B817" s="144"/>
      <c r="F817" s="63"/>
      <c r="G817" s="63"/>
      <c r="H817" s="63"/>
      <c r="I817" s="63"/>
      <c r="J817" s="63"/>
      <c r="K817" s="63"/>
      <c r="L817" s="63"/>
      <c r="M817" s="63"/>
      <c r="N817" s="63"/>
      <c r="O817" s="63">
        <f>'SWR time series'!A813</f>
        <v>3</v>
      </c>
      <c r="P817" s="63">
        <f>'SWR time series'!B813</f>
        <v>1938</v>
      </c>
      <c r="Q817" s="70">
        <f>'StockBond Returns'!M811</f>
        <v>13.6326163</v>
      </c>
      <c r="R817" s="70">
        <f ca="1">'SWR time series'!F813</f>
        <v>2.3555062436478051</v>
      </c>
      <c r="S817" s="70">
        <f t="shared" ref="S817:T817" ca="1" si="893">IF( AND($Q817&gt;S$10,$Q817&lt;=S$11),$R817,"")</f>
        <v>2.3555062436478051</v>
      </c>
      <c r="T817" t="str">
        <f t="shared" si="893"/>
        <v/>
      </c>
    </row>
    <row r="818" spans="1:20" ht="13" hidden="1" x14ac:dyDescent="0.15">
      <c r="A818" s="142"/>
      <c r="B818" s="144"/>
      <c r="F818" s="63"/>
      <c r="G818" s="63"/>
      <c r="H818" s="63"/>
      <c r="I818" s="63"/>
      <c r="J818" s="63"/>
      <c r="K818" s="63"/>
      <c r="L818" s="63"/>
      <c r="M818" s="63"/>
      <c r="N818" s="63"/>
      <c r="O818" s="63">
        <f>'SWR time series'!A814</f>
        <v>4</v>
      </c>
      <c r="P818" s="63">
        <f>'SWR time series'!B814</f>
        <v>1938</v>
      </c>
      <c r="Q818" s="70">
        <f>'StockBond Returns'!M812</f>
        <v>10.205918860000001</v>
      </c>
      <c r="R818" s="70">
        <f ca="1">'SWR time series'!F814</f>
        <v>4.2795172953651983</v>
      </c>
      <c r="S818" s="70">
        <f t="shared" ref="S818:T818" ca="1" si="894">IF( AND($Q818&gt;S$10,$Q818&lt;=S$11),$R818,"")</f>
        <v>4.2795172953651983</v>
      </c>
      <c r="T818" t="str">
        <f t="shared" si="894"/>
        <v/>
      </c>
    </row>
    <row r="819" spans="1:20" ht="13" hidden="1" x14ac:dyDescent="0.15">
      <c r="A819" s="142"/>
      <c r="B819" s="144"/>
      <c r="F819" s="63"/>
      <c r="G819" s="63"/>
      <c r="H819" s="63"/>
      <c r="I819" s="63"/>
      <c r="J819" s="63"/>
      <c r="K819" s="63"/>
      <c r="L819" s="63"/>
      <c r="M819" s="63"/>
      <c r="N819" s="63"/>
      <c r="O819" s="63">
        <f>'SWR time series'!A815</f>
        <v>5</v>
      </c>
      <c r="P819" s="63">
        <f>'SWR time series'!B815</f>
        <v>1938</v>
      </c>
      <c r="Q819" s="70">
        <f>'StockBond Returns'!M813</f>
        <v>11.560283719999999</v>
      </c>
      <c r="R819" s="70">
        <f ca="1">'SWR time series'!F815</f>
        <v>3.5531819618417284</v>
      </c>
      <c r="S819" s="70">
        <f t="shared" ref="S819:T819" ca="1" si="895">IF( AND($Q819&gt;S$10,$Q819&lt;=S$11),$R819,"")</f>
        <v>3.5531819618417284</v>
      </c>
      <c r="T819" t="str">
        <f t="shared" si="895"/>
        <v/>
      </c>
    </row>
    <row r="820" spans="1:20" ht="13" hidden="1" x14ac:dyDescent="0.15">
      <c r="A820" s="142"/>
      <c r="B820" s="144"/>
      <c r="F820" s="63"/>
      <c r="G820" s="63"/>
      <c r="H820" s="63"/>
      <c r="I820" s="63"/>
      <c r="J820" s="63"/>
      <c r="K820" s="63"/>
      <c r="L820" s="63"/>
      <c r="M820" s="63"/>
      <c r="N820" s="63"/>
      <c r="O820" s="63">
        <f>'SWR time series'!A816</f>
        <v>6</v>
      </c>
      <c r="P820" s="63">
        <f>'SWR time series'!B816</f>
        <v>1938</v>
      </c>
      <c r="Q820" s="70">
        <f>'StockBond Returns'!M814</f>
        <v>11.13851721</v>
      </c>
      <c r="R820" s="70">
        <f ca="1">'SWR time series'!F816</f>
        <v>3.728949032419111</v>
      </c>
      <c r="S820" s="70">
        <f t="shared" ref="S820:T820" ca="1" si="896">IF( AND($Q820&gt;S$10,$Q820&lt;=S$11),$R820,"")</f>
        <v>3.728949032419111</v>
      </c>
      <c r="T820" t="str">
        <f t="shared" si="896"/>
        <v/>
      </c>
    </row>
    <row r="821" spans="1:20" ht="13" hidden="1" x14ac:dyDescent="0.15">
      <c r="A821" s="142"/>
      <c r="B821" s="144"/>
      <c r="F821" s="63"/>
      <c r="G821" s="63"/>
      <c r="H821" s="63"/>
      <c r="I821" s="63"/>
      <c r="J821" s="63"/>
      <c r="K821" s="63"/>
      <c r="L821" s="63"/>
      <c r="M821" s="63"/>
      <c r="N821" s="63"/>
      <c r="O821" s="63">
        <f>'SWR time series'!A817</f>
        <v>7</v>
      </c>
      <c r="P821" s="63">
        <f>'SWR time series'!B817</f>
        <v>1938</v>
      </c>
      <c r="Q821" s="70">
        <f>'StockBond Returns'!M815</f>
        <v>13.91590027</v>
      </c>
      <c r="R821" s="70">
        <f ca="1">'SWR time series'!F817</f>
        <v>2.2631843829677152</v>
      </c>
      <c r="S821" s="70">
        <f t="shared" ref="S821:T821" ca="1" si="897">IF( AND($Q821&gt;S$10,$Q821&lt;=S$11),$R821,"")</f>
        <v>2.2631843829677152</v>
      </c>
      <c r="T821" t="str">
        <f t="shared" si="897"/>
        <v/>
      </c>
    </row>
    <row r="822" spans="1:20" ht="13" hidden="1" x14ac:dyDescent="0.15">
      <c r="A822" s="142"/>
      <c r="B822" s="144"/>
      <c r="F822" s="63"/>
      <c r="G822" s="63"/>
      <c r="H822" s="63"/>
      <c r="I822" s="63"/>
      <c r="J822" s="63"/>
      <c r="K822" s="63"/>
      <c r="L822" s="63"/>
      <c r="M822" s="63"/>
      <c r="N822" s="63"/>
      <c r="O822" s="63">
        <f>'SWR time series'!A818</f>
        <v>8</v>
      </c>
      <c r="P822" s="63">
        <f>'SWR time series'!B818</f>
        <v>1938</v>
      </c>
      <c r="Q822" s="70">
        <f>'StockBond Returns'!M816</f>
        <v>14.787704870000001</v>
      </c>
      <c r="R822" s="70">
        <f ca="1">'SWR time series'!F818</f>
        <v>1.7707768825494083</v>
      </c>
      <c r="S822" s="70">
        <f t="shared" ref="S822:T822" ca="1" si="898">IF( AND($Q822&gt;S$10,$Q822&lt;=S$11),$R822,"")</f>
        <v>1.7707768825494083</v>
      </c>
      <c r="T822" t="str">
        <f t="shared" si="898"/>
        <v/>
      </c>
    </row>
    <row r="823" spans="1:20" ht="13" hidden="1" x14ac:dyDescent="0.15">
      <c r="A823" s="142"/>
      <c r="B823" s="144"/>
      <c r="F823" s="63"/>
      <c r="G823" s="63"/>
      <c r="H823" s="63"/>
      <c r="I823" s="63"/>
      <c r="J823" s="63"/>
      <c r="K823" s="63"/>
      <c r="L823" s="63"/>
      <c r="M823" s="63"/>
      <c r="N823" s="63"/>
      <c r="O823" s="63">
        <f>'SWR time series'!A819</f>
        <v>9</v>
      </c>
      <c r="P823" s="63">
        <f>'SWR time series'!B819</f>
        <v>1938</v>
      </c>
      <c r="Q823" s="70">
        <f>'StockBond Returns'!M817</f>
        <v>14.59232023</v>
      </c>
      <c r="R823" s="70">
        <f ca="1">'SWR time series'!F819</f>
        <v>1.9336031002987326</v>
      </c>
      <c r="S823" s="70">
        <f t="shared" ref="S823:T823" ca="1" si="899">IF( AND($Q823&gt;S$10,$Q823&lt;=S$11),$R823,"")</f>
        <v>1.9336031002987326</v>
      </c>
      <c r="T823" t="str">
        <f t="shared" si="899"/>
        <v/>
      </c>
    </row>
    <row r="824" spans="1:20" ht="13" hidden="1" x14ac:dyDescent="0.15">
      <c r="A824" s="142"/>
      <c r="B824" s="144"/>
      <c r="F824" s="63"/>
      <c r="G824" s="63"/>
      <c r="H824" s="63"/>
      <c r="I824" s="63"/>
      <c r="J824" s="63"/>
      <c r="K824" s="63"/>
      <c r="L824" s="63"/>
      <c r="M824" s="63"/>
      <c r="N824" s="63"/>
      <c r="O824" s="63">
        <f>'SWR time series'!A820</f>
        <v>10</v>
      </c>
      <c r="P824" s="63">
        <f>'SWR time series'!B820</f>
        <v>1938</v>
      </c>
      <c r="Q824" s="70">
        <f>'StockBond Returns'!M818</f>
        <v>14.880122009999999</v>
      </c>
      <c r="R824" s="70">
        <f ca="1">'SWR time series'!F820</f>
        <v>1.8737699633398304</v>
      </c>
      <c r="S824" s="70">
        <f t="shared" ref="S824:T824" ca="1" si="900">IF( AND($Q824&gt;S$10,$Q824&lt;=S$11),$R824,"")</f>
        <v>1.8737699633398304</v>
      </c>
      <c r="T824" t="str">
        <f t="shared" si="900"/>
        <v/>
      </c>
    </row>
    <row r="825" spans="1:20" ht="13" hidden="1" x14ac:dyDescent="0.15">
      <c r="A825" s="142"/>
      <c r="B825" s="144"/>
      <c r="F825" s="63"/>
      <c r="G825" s="63"/>
      <c r="H825" s="63"/>
      <c r="I825" s="63"/>
      <c r="J825" s="63"/>
      <c r="K825" s="63"/>
      <c r="L825" s="63"/>
      <c r="M825" s="63"/>
      <c r="N825" s="63"/>
      <c r="O825" s="63">
        <f>'SWR time series'!A821</f>
        <v>11</v>
      </c>
      <c r="P825" s="63">
        <f>'SWR time series'!B821</f>
        <v>1938</v>
      </c>
      <c r="Q825" s="70">
        <f>'StockBond Returns'!M819</f>
        <v>16.185603090000001</v>
      </c>
      <c r="R825" s="70">
        <f ca="1">'SWR time series'!F821</f>
        <v>1.3709352876520846</v>
      </c>
      <c r="S825" s="70">
        <f t="shared" ref="S825:T825" ca="1" si="901">IF( AND($Q825&gt;S$10,$Q825&lt;=S$11),$R825,"")</f>
        <v>1.3709352876520846</v>
      </c>
      <c r="T825" t="str">
        <f t="shared" si="901"/>
        <v/>
      </c>
    </row>
    <row r="826" spans="1:20" ht="13" hidden="1" x14ac:dyDescent="0.15">
      <c r="A826" s="142"/>
      <c r="B826" s="144"/>
      <c r="F826" s="63"/>
      <c r="G826" s="63"/>
      <c r="H826" s="63"/>
      <c r="I826" s="63"/>
      <c r="J826" s="63"/>
      <c r="K826" s="63"/>
      <c r="L826" s="63"/>
      <c r="M826" s="63"/>
      <c r="N826" s="63"/>
      <c r="O826" s="63">
        <f>'SWR time series'!A822</f>
        <v>12</v>
      </c>
      <c r="P826" s="63">
        <f>'SWR time series'!B822</f>
        <v>1938</v>
      </c>
      <c r="Q826" s="70">
        <f>'StockBond Returns'!M820</f>
        <v>15.73316739</v>
      </c>
      <c r="R826" s="70">
        <f ca="1">'SWR time series'!F822</f>
        <v>1.5844639064646557</v>
      </c>
      <c r="S826" s="70">
        <f t="shared" ref="S826:T826" ca="1" si="902">IF( AND($Q826&gt;S$10,$Q826&lt;=S$11),$R826,"")</f>
        <v>1.5844639064646557</v>
      </c>
      <c r="T826" t="str">
        <f t="shared" si="902"/>
        <v/>
      </c>
    </row>
    <row r="827" spans="1:20" ht="13" hidden="1" x14ac:dyDescent="0.15">
      <c r="A827" s="142"/>
      <c r="B827" s="144"/>
      <c r="F827" s="63"/>
      <c r="G827" s="63"/>
      <c r="H827" s="63"/>
      <c r="I827" s="63"/>
      <c r="J827" s="63"/>
      <c r="K827" s="63"/>
      <c r="L827" s="63"/>
      <c r="M827" s="63"/>
      <c r="N827" s="63"/>
      <c r="O827" s="63">
        <f>'SWR time series'!A823</f>
        <v>1</v>
      </c>
      <c r="P827" s="63">
        <f>'SWR time series'!B823</f>
        <v>1939</v>
      </c>
      <c r="Q827" s="70">
        <f>'StockBond Returns'!M821</f>
        <v>16.404126860000002</v>
      </c>
      <c r="R827" s="70">
        <f ca="1">'SWR time series'!F823</f>
        <v>1.3630870640543629</v>
      </c>
      <c r="S827" s="70">
        <f t="shared" ref="S827:T827" ca="1" si="903">IF( AND($Q827&gt;S$10,$Q827&lt;=S$11),$R827,"")</f>
        <v>1.3630870640543629</v>
      </c>
      <c r="T827" t="str">
        <f t="shared" si="903"/>
        <v/>
      </c>
    </row>
    <row r="828" spans="1:20" ht="13" hidden="1" x14ac:dyDescent="0.15">
      <c r="A828" s="142"/>
      <c r="B828" s="144"/>
      <c r="F828" s="63"/>
      <c r="G828" s="63"/>
      <c r="H828" s="63"/>
      <c r="I828" s="63"/>
      <c r="J828" s="63"/>
      <c r="K828" s="63"/>
      <c r="L828" s="63"/>
      <c r="M828" s="63"/>
      <c r="N828" s="63"/>
      <c r="O828" s="63">
        <f>'SWR time series'!A824</f>
        <v>2</v>
      </c>
      <c r="P828" s="63">
        <f>'SWR time series'!B824</f>
        <v>1939</v>
      </c>
      <c r="Q828" s="70">
        <f>'StockBond Returns'!M822</f>
        <v>15.356030519999999</v>
      </c>
      <c r="R828" s="70">
        <f ca="1">'SWR time series'!F824</f>
        <v>1.7353230677864291</v>
      </c>
      <c r="S828" s="70">
        <f t="shared" ref="S828:T828" ca="1" si="904">IF( AND($Q828&gt;S$10,$Q828&lt;=S$11),$R828,"")</f>
        <v>1.7353230677864291</v>
      </c>
      <c r="T828" t="str">
        <f t="shared" si="904"/>
        <v/>
      </c>
    </row>
    <row r="829" spans="1:20" ht="13" hidden="1" x14ac:dyDescent="0.15">
      <c r="A829" s="142"/>
      <c r="B829" s="144"/>
      <c r="F829" s="63"/>
      <c r="G829" s="63"/>
      <c r="H829" s="63"/>
      <c r="I829" s="63"/>
      <c r="J829" s="63"/>
      <c r="K829" s="63"/>
      <c r="L829" s="63"/>
      <c r="M829" s="63"/>
      <c r="N829" s="63"/>
      <c r="O829" s="63">
        <f>'SWR time series'!A825</f>
        <v>3</v>
      </c>
      <c r="P829" s="63">
        <f>'SWR time series'!B825</f>
        <v>1939</v>
      </c>
      <c r="Q829" s="70">
        <f>'StockBond Returns'!M823</f>
        <v>16.05353513</v>
      </c>
      <c r="R829" s="70">
        <f ca="1">'SWR time series'!F825</f>
        <v>1.4530768377545034</v>
      </c>
      <c r="S829" s="70">
        <f t="shared" ref="S829:T829" ca="1" si="905">IF( AND($Q829&gt;S$10,$Q829&lt;=S$11),$R829,"")</f>
        <v>1.4530768377545034</v>
      </c>
      <c r="T829" t="str">
        <f t="shared" si="905"/>
        <v/>
      </c>
    </row>
    <row r="830" spans="1:20" ht="13" hidden="1" x14ac:dyDescent="0.15">
      <c r="A830" s="142"/>
      <c r="B830" s="144"/>
      <c r="F830" s="63"/>
      <c r="G830" s="63"/>
      <c r="H830" s="63"/>
      <c r="I830" s="63"/>
      <c r="J830" s="63"/>
      <c r="K830" s="63"/>
      <c r="L830" s="63"/>
      <c r="M830" s="63"/>
      <c r="N830" s="63"/>
      <c r="O830" s="63">
        <f>'SWR time series'!A826</f>
        <v>4</v>
      </c>
      <c r="P830" s="63">
        <f>'SWR time series'!B826</f>
        <v>1939</v>
      </c>
      <c r="Q830" s="70">
        <f>'StockBond Returns'!M824</f>
        <v>13.94226205</v>
      </c>
      <c r="R830" s="70">
        <f ca="1">'SWR time series'!F826</f>
        <v>2.2399624660174462</v>
      </c>
      <c r="S830" s="70">
        <f t="shared" ref="S830:T830" ca="1" si="906">IF( AND($Q830&gt;S$10,$Q830&lt;=S$11),$R830,"")</f>
        <v>2.2399624660174462</v>
      </c>
      <c r="T830" t="str">
        <f t="shared" si="906"/>
        <v/>
      </c>
    </row>
    <row r="831" spans="1:20" ht="13" hidden="1" x14ac:dyDescent="0.15">
      <c r="A831" s="142"/>
      <c r="B831" s="144"/>
      <c r="F831" s="63"/>
      <c r="G831" s="63"/>
      <c r="H831" s="63"/>
      <c r="I831" s="63"/>
      <c r="J831" s="63"/>
      <c r="K831" s="63"/>
      <c r="L831" s="63"/>
      <c r="M831" s="63"/>
      <c r="N831" s="63"/>
      <c r="O831" s="63">
        <f>'SWR time series'!A827</f>
        <v>5</v>
      </c>
      <c r="P831" s="63">
        <f>'SWR time series'!B827</f>
        <v>1939</v>
      </c>
      <c r="Q831" s="70">
        <f>'StockBond Returns'!M825</f>
        <v>13.96711118</v>
      </c>
      <c r="R831" s="70">
        <f ca="1">'SWR time series'!F827</f>
        <v>2.204980274014976</v>
      </c>
      <c r="S831" s="70">
        <f t="shared" ref="S831:T831" ca="1" si="907">IF( AND($Q831&gt;S$10,$Q831&lt;=S$11),$R831,"")</f>
        <v>2.204980274014976</v>
      </c>
      <c r="T831" t="str">
        <f t="shared" si="907"/>
        <v/>
      </c>
    </row>
    <row r="832" spans="1:20" ht="13" hidden="1" x14ac:dyDescent="0.15">
      <c r="A832" s="142"/>
      <c r="B832" s="144"/>
      <c r="F832" s="63"/>
      <c r="G832" s="63"/>
      <c r="H832" s="63"/>
      <c r="I832" s="63"/>
      <c r="J832" s="63"/>
      <c r="K832" s="63"/>
      <c r="L832" s="63"/>
      <c r="M832" s="63"/>
      <c r="N832" s="63"/>
      <c r="O832" s="63">
        <f>'SWR time series'!A828</f>
        <v>6</v>
      </c>
      <c r="P832" s="63">
        <f>'SWR time series'!B828</f>
        <v>1939</v>
      </c>
      <c r="Q832" s="70">
        <f>'StockBond Returns'!M826</f>
        <v>14.9801185</v>
      </c>
      <c r="R832" s="70">
        <f ca="1">'SWR time series'!F828</f>
        <v>1.7450129562245014</v>
      </c>
      <c r="S832" s="70">
        <f t="shared" ref="S832:T832" ca="1" si="908">IF( AND($Q832&gt;S$10,$Q832&lt;=S$11),$R832,"")</f>
        <v>1.7450129562245014</v>
      </c>
      <c r="T832" t="str">
        <f t="shared" si="908"/>
        <v/>
      </c>
    </row>
    <row r="833" spans="1:20" ht="13" hidden="1" x14ac:dyDescent="0.15">
      <c r="A833" s="142"/>
      <c r="B833" s="144"/>
      <c r="F833" s="63"/>
      <c r="G833" s="63"/>
      <c r="H833" s="63"/>
      <c r="I833" s="63"/>
      <c r="J833" s="63"/>
      <c r="K833" s="63"/>
      <c r="L833" s="63"/>
      <c r="M833" s="63"/>
      <c r="N833" s="63"/>
      <c r="O833" s="63">
        <f>'SWR time series'!A829</f>
        <v>7</v>
      </c>
      <c r="P833" s="63">
        <f>'SWR time series'!B829</f>
        <v>1939</v>
      </c>
      <c r="Q833" s="70">
        <f>'StockBond Returns'!M827</f>
        <v>14.089412100000001</v>
      </c>
      <c r="R833" s="70">
        <f ca="1">'SWR time series'!F829</f>
        <v>2.1302964134999369</v>
      </c>
      <c r="S833" s="70">
        <f t="shared" ref="S833:T833" ca="1" si="909">IF( AND($Q833&gt;S$10,$Q833&lt;=S$11),$R833,"")</f>
        <v>2.1302964134999369</v>
      </c>
      <c r="T833" t="str">
        <f t="shared" si="909"/>
        <v/>
      </c>
    </row>
    <row r="834" spans="1:20" ht="13" hidden="1" x14ac:dyDescent="0.15">
      <c r="A834" s="142"/>
      <c r="B834" s="144"/>
      <c r="F834" s="63"/>
      <c r="G834" s="63"/>
      <c r="H834" s="63"/>
      <c r="I834" s="63"/>
      <c r="J834" s="63"/>
      <c r="K834" s="63"/>
      <c r="L834" s="63"/>
      <c r="M834" s="63"/>
      <c r="N834" s="63"/>
      <c r="O834" s="63">
        <f>'SWR time series'!A830</f>
        <v>8</v>
      </c>
      <c r="P834" s="63">
        <f>'SWR time series'!B830</f>
        <v>1939</v>
      </c>
      <c r="Q834" s="70">
        <f>'StockBond Returns'!M828</f>
        <v>15.70169518</v>
      </c>
      <c r="R834" s="70">
        <f ca="1">'SWR time series'!F830</f>
        <v>1.5585565783697994</v>
      </c>
      <c r="S834" s="70">
        <f t="shared" ref="S834:T834" ca="1" si="910">IF( AND($Q834&gt;S$10,$Q834&lt;=S$11),$R834,"")</f>
        <v>1.5585565783697994</v>
      </c>
      <c r="T834" t="str">
        <f t="shared" si="910"/>
        <v/>
      </c>
    </row>
    <row r="835" spans="1:20" ht="13" hidden="1" x14ac:dyDescent="0.15">
      <c r="A835" s="142"/>
      <c r="B835" s="144"/>
      <c r="F835" s="63"/>
      <c r="G835" s="63"/>
      <c r="H835" s="63"/>
      <c r="I835" s="63"/>
      <c r="J835" s="63"/>
      <c r="K835" s="63"/>
      <c r="L835" s="63"/>
      <c r="M835" s="63"/>
      <c r="N835" s="63"/>
      <c r="O835" s="63">
        <f>'SWR time series'!A831</f>
        <v>9</v>
      </c>
      <c r="P835" s="63">
        <f>'SWR time series'!B831</f>
        <v>1939</v>
      </c>
      <c r="Q835" s="70">
        <f>'StockBond Returns'!M829</f>
        <v>14.65350857</v>
      </c>
      <c r="R835" s="70">
        <f ca="1">'SWR time series'!F831</f>
        <v>2.118096401008585</v>
      </c>
      <c r="S835" s="70">
        <f t="shared" ref="S835:T835" ca="1" si="911">IF( AND($Q835&gt;S$10,$Q835&lt;=S$11),$R835,"")</f>
        <v>2.118096401008585</v>
      </c>
      <c r="T835" t="str">
        <f t="shared" si="911"/>
        <v/>
      </c>
    </row>
    <row r="836" spans="1:20" ht="13" hidden="1" x14ac:dyDescent="0.15">
      <c r="A836" s="142"/>
      <c r="B836" s="144"/>
      <c r="F836" s="63"/>
      <c r="G836" s="63"/>
      <c r="H836" s="63"/>
      <c r="I836" s="63"/>
      <c r="J836" s="63"/>
      <c r="K836" s="63"/>
      <c r="L836" s="63"/>
      <c r="M836" s="63"/>
      <c r="N836" s="63"/>
      <c r="O836" s="63">
        <f>'SWR time series'!A832</f>
        <v>10</v>
      </c>
      <c r="P836" s="63">
        <f>'SWR time series'!B832</f>
        <v>1939</v>
      </c>
      <c r="Q836" s="70">
        <f>'StockBond Returns'!M830</f>
        <v>16.778413619999998</v>
      </c>
      <c r="R836" s="70">
        <f ca="1">'SWR time series'!F832</f>
        <v>1.4697777377950931</v>
      </c>
      <c r="S836" s="70">
        <f t="shared" ref="S836:T836" ca="1" si="912">IF( AND($Q836&gt;S$10,$Q836&lt;=S$11),$R836,"")</f>
        <v>1.4697777377950931</v>
      </c>
      <c r="T836" t="str">
        <f t="shared" si="912"/>
        <v/>
      </c>
    </row>
    <row r="837" spans="1:20" ht="13" hidden="1" x14ac:dyDescent="0.15">
      <c r="A837" s="142"/>
      <c r="B837" s="144"/>
      <c r="F837" s="63"/>
      <c r="G837" s="63"/>
      <c r="H837" s="63"/>
      <c r="I837" s="63"/>
      <c r="J837" s="63"/>
      <c r="K837" s="63"/>
      <c r="L837" s="63"/>
      <c r="M837" s="63"/>
      <c r="N837" s="63"/>
      <c r="O837" s="63">
        <f>'SWR time series'!A833</f>
        <v>11</v>
      </c>
      <c r="P837" s="63">
        <f>'SWR time series'!B833</f>
        <v>1939</v>
      </c>
      <c r="Q837" s="70">
        <f>'StockBond Returns'!M831</f>
        <v>16.734751639999999</v>
      </c>
      <c r="R837" s="70">
        <f ca="1">'SWR time series'!F833</f>
        <v>1.4750213598065232</v>
      </c>
      <c r="S837" s="70">
        <f t="shared" ref="S837:T837" ca="1" si="913">IF( AND($Q837&gt;S$10,$Q837&lt;=S$11),$R837,"")</f>
        <v>1.4750213598065232</v>
      </c>
      <c r="T837" t="str">
        <f t="shared" si="913"/>
        <v/>
      </c>
    </row>
    <row r="838" spans="1:20" ht="13" hidden="1" x14ac:dyDescent="0.15">
      <c r="A838" s="142"/>
      <c r="B838" s="144"/>
      <c r="F838" s="63"/>
      <c r="G838" s="63"/>
      <c r="H838" s="63"/>
      <c r="I838" s="63"/>
      <c r="J838" s="63"/>
      <c r="K838" s="63"/>
      <c r="L838" s="63"/>
      <c r="M838" s="63"/>
      <c r="N838" s="63"/>
      <c r="O838" s="63">
        <f>'SWR time series'!A834</f>
        <v>12</v>
      </c>
      <c r="P838" s="63">
        <f>'SWR time series'!B834</f>
        <v>1939</v>
      </c>
      <c r="Q838" s="70">
        <f>'StockBond Returns'!M832</f>
        <v>15.98872192</v>
      </c>
      <c r="R838" s="70">
        <f ca="1">'SWR time series'!F834</f>
        <v>1.7159137386557717</v>
      </c>
      <c r="S838" s="70">
        <f t="shared" ref="S838:T838" ca="1" si="914">IF( AND($Q838&gt;S$10,$Q838&lt;=S$11),$R838,"")</f>
        <v>1.7159137386557717</v>
      </c>
      <c r="T838" t="str">
        <f t="shared" si="914"/>
        <v/>
      </c>
    </row>
    <row r="839" spans="1:20" ht="13" hidden="1" x14ac:dyDescent="0.15">
      <c r="A839" s="142"/>
      <c r="B839" s="144"/>
      <c r="F839" s="63"/>
      <c r="G839" s="63"/>
      <c r="H839" s="63"/>
      <c r="I839" s="63"/>
      <c r="J839" s="63"/>
      <c r="K839" s="63"/>
      <c r="L839" s="63"/>
      <c r="M839" s="63"/>
      <c r="N839" s="63"/>
      <c r="O839" s="63">
        <f>'SWR time series'!A835</f>
        <v>1</v>
      </c>
      <c r="P839" s="63">
        <f>'SWR time series'!B835</f>
        <v>1940</v>
      </c>
      <c r="Q839" s="70">
        <f>'StockBond Returns'!M833</f>
        <v>16.625499749999999</v>
      </c>
      <c r="R839" s="70">
        <f ca="1">'SWR time series'!F835</f>
        <v>1.5982099323694605</v>
      </c>
      <c r="S839" s="70">
        <f t="shared" ref="S839:T839" ca="1" si="915">IF( AND($Q839&gt;S$10,$Q839&lt;=S$11),$R839,"")</f>
        <v>1.5982099323694605</v>
      </c>
      <c r="T839" t="str">
        <f t="shared" si="915"/>
        <v/>
      </c>
    </row>
    <row r="840" spans="1:20" ht="13" hidden="1" x14ac:dyDescent="0.15">
      <c r="A840" s="142"/>
      <c r="B840" s="144"/>
      <c r="F840" s="63"/>
      <c r="G840" s="63"/>
      <c r="H840" s="63"/>
      <c r="I840" s="63"/>
      <c r="J840" s="63"/>
      <c r="K840" s="63"/>
      <c r="L840" s="63"/>
      <c r="M840" s="63"/>
      <c r="N840" s="63"/>
      <c r="O840" s="63">
        <f>'SWR time series'!A836</f>
        <v>2</v>
      </c>
      <c r="P840" s="63">
        <f>'SWR time series'!B836</f>
        <v>1940</v>
      </c>
      <c r="Q840" s="70">
        <f>'StockBond Returns'!M834</f>
        <v>16.049445989999999</v>
      </c>
      <c r="R840" s="70">
        <f ca="1">'SWR time series'!F836</f>
        <v>1.8522124578308761</v>
      </c>
      <c r="S840" s="70">
        <f t="shared" ref="S840:T840" ca="1" si="916">IF( AND($Q840&gt;S$10,$Q840&lt;=S$11),$R840,"")</f>
        <v>1.8522124578308761</v>
      </c>
      <c r="T840" t="str">
        <f t="shared" si="916"/>
        <v/>
      </c>
    </row>
    <row r="841" spans="1:20" ht="13" hidden="1" x14ac:dyDescent="0.15">
      <c r="A841" s="142"/>
      <c r="B841" s="144"/>
      <c r="F841" s="63"/>
      <c r="G841" s="63"/>
      <c r="H841" s="63"/>
      <c r="I841" s="63"/>
      <c r="J841" s="63"/>
      <c r="K841" s="63"/>
      <c r="L841" s="63"/>
      <c r="M841" s="63"/>
      <c r="N841" s="63"/>
      <c r="O841" s="63">
        <f>'SWR time series'!A837</f>
        <v>3</v>
      </c>
      <c r="P841" s="63">
        <f>'SWR time series'!B837</f>
        <v>1940</v>
      </c>
      <c r="Q841" s="70">
        <f>'StockBond Returns'!M835</f>
        <v>16.094698000000001</v>
      </c>
      <c r="R841" s="70">
        <f ca="1">'SWR time series'!F837</f>
        <v>1.8573893671320141</v>
      </c>
      <c r="S841" s="70">
        <f t="shared" ref="S841:T841" ca="1" si="917">IF( AND($Q841&gt;S$10,$Q841&lt;=S$11),$R841,"")</f>
        <v>1.8573893671320141</v>
      </c>
      <c r="T841" t="str">
        <f t="shared" si="917"/>
        <v/>
      </c>
    </row>
    <row r="842" spans="1:20" ht="13" hidden="1" x14ac:dyDescent="0.15">
      <c r="A842" s="142"/>
      <c r="B842" s="144"/>
      <c r="F842" s="63"/>
      <c r="G842" s="63"/>
      <c r="H842" s="63"/>
      <c r="I842" s="63"/>
      <c r="J842" s="63"/>
      <c r="K842" s="63"/>
      <c r="L842" s="63"/>
      <c r="M842" s="63"/>
      <c r="N842" s="63"/>
      <c r="O842" s="63">
        <f>'SWR time series'!A838</f>
        <v>4</v>
      </c>
      <c r="P842" s="63">
        <f>'SWR time series'!B838</f>
        <v>1940</v>
      </c>
      <c r="Q842" s="70">
        <f>'StockBond Returns'!M836</f>
        <v>16.261557790000001</v>
      </c>
      <c r="R842" s="70">
        <f ca="1">'SWR time series'!F838</f>
        <v>1.7920937215136288</v>
      </c>
      <c r="S842" s="70">
        <f t="shared" ref="S842:T842" ca="1" si="918">IF( AND($Q842&gt;S$10,$Q842&lt;=S$11),$R842,"")</f>
        <v>1.7920937215136288</v>
      </c>
      <c r="T842" t="str">
        <f t="shared" si="918"/>
        <v/>
      </c>
    </row>
    <row r="843" spans="1:20" ht="13" hidden="1" x14ac:dyDescent="0.15">
      <c r="A843" s="142"/>
      <c r="B843" s="144"/>
      <c r="F843" s="63"/>
      <c r="G843" s="63"/>
      <c r="H843" s="63"/>
      <c r="I843" s="63"/>
      <c r="J843" s="63"/>
      <c r="K843" s="63"/>
      <c r="L843" s="63"/>
      <c r="M843" s="63"/>
      <c r="N843" s="63"/>
      <c r="O843" s="63">
        <f>'SWR time series'!A839</f>
        <v>5</v>
      </c>
      <c r="P843" s="63">
        <f>'SWR time series'!B839</f>
        <v>1940</v>
      </c>
      <c r="Q843" s="70">
        <f>'StockBond Returns'!M837</f>
        <v>16.26611831</v>
      </c>
      <c r="R843" s="70">
        <f ca="1">'SWR time series'!F839</f>
        <v>1.8269103107072953</v>
      </c>
      <c r="S843" s="70">
        <f t="shared" ref="S843:T843" ca="1" si="919">IF( AND($Q843&gt;S$10,$Q843&lt;=S$11),$R843,"")</f>
        <v>1.8269103107072953</v>
      </c>
      <c r="T843" t="str">
        <f t="shared" si="919"/>
        <v/>
      </c>
    </row>
    <row r="844" spans="1:20" ht="13" hidden="1" x14ac:dyDescent="0.15">
      <c r="A844" s="142"/>
      <c r="B844" s="144"/>
      <c r="F844" s="63"/>
      <c r="G844" s="63"/>
      <c r="H844" s="63"/>
      <c r="I844" s="63"/>
      <c r="J844" s="63"/>
      <c r="K844" s="63"/>
      <c r="L844" s="63"/>
      <c r="M844" s="63"/>
      <c r="N844" s="63"/>
      <c r="O844" s="63">
        <f>'SWR time series'!A840</f>
        <v>6</v>
      </c>
      <c r="P844" s="63">
        <f>'SWR time series'!B840</f>
        <v>1940</v>
      </c>
      <c r="Q844" s="70">
        <f>'StockBond Returns'!M838</f>
        <v>12.38744062</v>
      </c>
      <c r="R844" s="70">
        <f ca="1">'SWR time series'!F840</f>
        <v>3.7507621732115917</v>
      </c>
      <c r="S844" s="70">
        <f t="shared" ref="S844:T844" ca="1" si="920">IF( AND($Q844&gt;S$10,$Q844&lt;=S$11),$R844,"")</f>
        <v>3.7507621732115917</v>
      </c>
      <c r="T844" t="str">
        <f t="shared" si="920"/>
        <v/>
      </c>
    </row>
    <row r="845" spans="1:20" ht="13" hidden="1" x14ac:dyDescent="0.15">
      <c r="A845" s="142"/>
      <c r="B845" s="144"/>
      <c r="F845" s="63"/>
      <c r="G845" s="63"/>
      <c r="H845" s="63"/>
      <c r="I845" s="63"/>
      <c r="J845" s="63"/>
      <c r="K845" s="63"/>
      <c r="L845" s="63"/>
      <c r="M845" s="63"/>
      <c r="N845" s="63"/>
      <c r="O845" s="63">
        <f>'SWR time series'!A841</f>
        <v>7</v>
      </c>
      <c r="P845" s="63">
        <f>'SWR time series'!B841</f>
        <v>1940</v>
      </c>
      <c r="Q845" s="70">
        <f>'StockBond Returns'!M839</f>
        <v>13.126540950000001</v>
      </c>
      <c r="R845" s="70">
        <f ca="1">'SWR time series'!F841</f>
        <v>3.268577301007344</v>
      </c>
      <c r="S845" s="70">
        <f t="shared" ref="S845:T845" ca="1" si="921">IF( AND($Q845&gt;S$10,$Q845&lt;=S$11),$R845,"")</f>
        <v>3.268577301007344</v>
      </c>
      <c r="T845" t="str">
        <f t="shared" si="921"/>
        <v/>
      </c>
    </row>
    <row r="846" spans="1:20" ht="13" hidden="1" x14ac:dyDescent="0.15">
      <c r="A846" s="142"/>
      <c r="B846" s="144"/>
      <c r="F846" s="63"/>
      <c r="G846" s="63"/>
      <c r="H846" s="63"/>
      <c r="I846" s="63"/>
      <c r="J846" s="63"/>
      <c r="K846" s="63"/>
      <c r="L846" s="63"/>
      <c r="M846" s="63"/>
      <c r="N846" s="63"/>
      <c r="O846" s="63">
        <f>'SWR time series'!A842</f>
        <v>8</v>
      </c>
      <c r="P846" s="63">
        <f>'SWR time series'!B842</f>
        <v>1940</v>
      </c>
      <c r="Q846" s="70">
        <f>'StockBond Returns'!M840</f>
        <v>13.77098131</v>
      </c>
      <c r="R846" s="70">
        <f ca="1">'SWR time series'!F842</f>
        <v>2.9560561514864006</v>
      </c>
      <c r="S846" s="70">
        <f t="shared" ref="S846:T846" ca="1" si="922">IF( AND($Q846&gt;S$10,$Q846&lt;=S$11),$R846,"")</f>
        <v>2.9560561514864006</v>
      </c>
      <c r="T846" t="str">
        <f t="shared" si="922"/>
        <v/>
      </c>
    </row>
    <row r="847" spans="1:20" ht="13" hidden="1" x14ac:dyDescent="0.15">
      <c r="A847" s="142"/>
      <c r="B847" s="144"/>
      <c r="F847" s="63"/>
      <c r="G847" s="63"/>
      <c r="H847" s="63"/>
      <c r="I847" s="63"/>
      <c r="J847" s="63"/>
      <c r="K847" s="63"/>
      <c r="L847" s="63"/>
      <c r="M847" s="63"/>
      <c r="N847" s="63"/>
      <c r="O847" s="63">
        <f>'SWR time series'!A843</f>
        <v>9</v>
      </c>
      <c r="P847" s="63">
        <f>'SWR time series'!B843</f>
        <v>1940</v>
      </c>
      <c r="Q847" s="70">
        <f>'StockBond Returns'!M841</f>
        <v>14.123381480000001</v>
      </c>
      <c r="R847" s="70">
        <f ca="1">'SWR time series'!F843</f>
        <v>2.761829294700572</v>
      </c>
      <c r="S847" s="70">
        <f t="shared" ref="S847:T847" ca="1" si="923">IF( AND($Q847&gt;S$10,$Q847&lt;=S$11),$R847,"")</f>
        <v>2.761829294700572</v>
      </c>
      <c r="T847" t="str">
        <f t="shared" si="923"/>
        <v/>
      </c>
    </row>
    <row r="848" spans="1:20" ht="13" hidden="1" x14ac:dyDescent="0.15">
      <c r="A848" s="142"/>
      <c r="B848" s="144"/>
      <c r="F848" s="63"/>
      <c r="G848" s="63"/>
      <c r="H848" s="63"/>
      <c r="I848" s="63"/>
      <c r="J848" s="63"/>
      <c r="K848" s="63"/>
      <c r="L848" s="63"/>
      <c r="M848" s="63"/>
      <c r="N848" s="63"/>
      <c r="O848" s="63">
        <f>'SWR time series'!A844</f>
        <v>10</v>
      </c>
      <c r="P848" s="63">
        <f>'SWR time series'!B844</f>
        <v>1940</v>
      </c>
      <c r="Q848" s="70">
        <f>'StockBond Returns'!M842</f>
        <v>14.264989030000001</v>
      </c>
      <c r="R848" s="70">
        <f ca="1">'SWR time series'!F844</f>
        <v>2.5988894273492891</v>
      </c>
      <c r="S848" s="70">
        <f t="shared" ref="S848:T848" ca="1" si="924">IF( AND($Q848&gt;S$10,$Q848&lt;=S$11),$R848,"")</f>
        <v>2.5988894273492891</v>
      </c>
      <c r="T848" t="str">
        <f t="shared" si="924"/>
        <v/>
      </c>
    </row>
    <row r="849" spans="1:20" ht="13" hidden="1" x14ac:dyDescent="0.15">
      <c r="A849" s="142"/>
      <c r="B849" s="144"/>
      <c r="F849" s="63"/>
      <c r="G849" s="63"/>
      <c r="H849" s="63"/>
      <c r="I849" s="63"/>
      <c r="J849" s="63"/>
      <c r="K849" s="63"/>
      <c r="L849" s="63"/>
      <c r="M849" s="63"/>
      <c r="N849" s="63"/>
      <c r="O849" s="63">
        <f>'SWR time series'!A845</f>
        <v>11</v>
      </c>
      <c r="P849" s="63">
        <f>'SWR time series'!B845</f>
        <v>1940</v>
      </c>
      <c r="Q849" s="70">
        <f>'StockBond Returns'!M843</f>
        <v>14.799801909999999</v>
      </c>
      <c r="R849" s="70">
        <f ca="1">'SWR time series'!F845</f>
        <v>2.4199453333684762</v>
      </c>
      <c r="S849" s="70">
        <f t="shared" ref="S849:T849" ca="1" si="925">IF( AND($Q849&gt;S$10,$Q849&lt;=S$11),$R849,"")</f>
        <v>2.4199453333684762</v>
      </c>
      <c r="T849" t="str">
        <f t="shared" si="925"/>
        <v/>
      </c>
    </row>
    <row r="850" spans="1:20" ht="13" hidden="1" x14ac:dyDescent="0.15">
      <c r="A850" s="142"/>
      <c r="B850" s="144"/>
      <c r="F850" s="63"/>
      <c r="G850" s="63"/>
      <c r="H850" s="63"/>
      <c r="I850" s="63"/>
      <c r="J850" s="63"/>
      <c r="K850" s="63"/>
      <c r="L850" s="63"/>
      <c r="M850" s="63"/>
      <c r="N850" s="63"/>
      <c r="O850" s="63">
        <f>'SWR time series'!A846</f>
        <v>12</v>
      </c>
      <c r="P850" s="63">
        <f>'SWR time series'!B846</f>
        <v>1940</v>
      </c>
      <c r="Q850" s="70">
        <f>'StockBond Returns'!M844</f>
        <v>14.152932010000001</v>
      </c>
      <c r="R850" s="70">
        <f ca="1">'SWR time series'!F846</f>
        <v>2.8068665197190974</v>
      </c>
      <c r="S850" s="70">
        <f t="shared" ref="S850:T850" ca="1" si="926">IF( AND($Q850&gt;S$10,$Q850&lt;=S$11),$R850,"")</f>
        <v>2.8068665197190974</v>
      </c>
      <c r="T850" t="str">
        <f t="shared" si="926"/>
        <v/>
      </c>
    </row>
    <row r="851" spans="1:20" ht="13" hidden="1" x14ac:dyDescent="0.15">
      <c r="A851" s="142"/>
      <c r="B851" s="144"/>
      <c r="F851" s="63"/>
      <c r="G851" s="63"/>
      <c r="H851" s="63"/>
      <c r="I851" s="63"/>
      <c r="J851" s="63"/>
      <c r="K851" s="63"/>
      <c r="L851" s="63"/>
      <c r="M851" s="63"/>
      <c r="N851" s="63"/>
      <c r="O851" s="63">
        <f>'SWR time series'!A847</f>
        <v>1</v>
      </c>
      <c r="P851" s="63">
        <f>'SWR time series'!B847</f>
        <v>1941</v>
      </c>
      <c r="Q851" s="70">
        <f>'StockBond Returns'!M845</f>
        <v>13.973543449999999</v>
      </c>
      <c r="R851" s="70">
        <f ca="1">'SWR time series'!F847</f>
        <v>2.9949129295654684</v>
      </c>
      <c r="S851" s="70">
        <f t="shared" ref="S851:T851" ca="1" si="927">IF( AND($Q851&gt;S$10,$Q851&lt;=S$11),$R851,"")</f>
        <v>2.9949129295654684</v>
      </c>
      <c r="T851" t="str">
        <f t="shared" si="927"/>
        <v/>
      </c>
    </row>
    <row r="852" spans="1:20" ht="13" hidden="1" x14ac:dyDescent="0.15">
      <c r="A852" s="142"/>
      <c r="B852" s="144"/>
      <c r="F852" s="63"/>
      <c r="G852" s="63"/>
      <c r="H852" s="63"/>
      <c r="I852" s="63"/>
      <c r="J852" s="63"/>
      <c r="K852" s="63"/>
      <c r="L852" s="63"/>
      <c r="M852" s="63"/>
      <c r="N852" s="63"/>
      <c r="O852" s="63">
        <f>'SWR time series'!A848</f>
        <v>2</v>
      </c>
      <c r="P852" s="63">
        <f>'SWR time series'!B848</f>
        <v>1941</v>
      </c>
      <c r="Q852" s="70">
        <f>'StockBond Returns'!M846</f>
        <v>13.27893242</v>
      </c>
      <c r="R852" s="70">
        <f ca="1">'SWR time series'!F848</f>
        <v>3.3430849113313323</v>
      </c>
      <c r="S852" s="70">
        <f t="shared" ref="S852:T852" ca="1" si="928">IF( AND($Q852&gt;S$10,$Q852&lt;=S$11),$R852,"")</f>
        <v>3.3430849113313323</v>
      </c>
      <c r="T852" t="str">
        <f t="shared" si="928"/>
        <v/>
      </c>
    </row>
    <row r="853" spans="1:20" ht="13" hidden="1" x14ac:dyDescent="0.15">
      <c r="A853" s="142"/>
      <c r="B853" s="144"/>
      <c r="F853" s="63"/>
      <c r="G853" s="63"/>
      <c r="H853" s="63"/>
      <c r="I853" s="63"/>
      <c r="J853" s="63"/>
      <c r="K853" s="63"/>
      <c r="L853" s="63"/>
      <c r="M853" s="63"/>
      <c r="N853" s="63"/>
      <c r="O853" s="63">
        <f>'SWR time series'!A849</f>
        <v>3</v>
      </c>
      <c r="P853" s="63">
        <f>'SWR time series'!B849</f>
        <v>1941</v>
      </c>
      <c r="Q853" s="70">
        <f>'StockBond Returns'!M847</f>
        <v>13.04817093</v>
      </c>
      <c r="R853" s="70">
        <f ca="1">'SWR time series'!F849</f>
        <v>3.7005063711898325</v>
      </c>
      <c r="S853" s="70">
        <f t="shared" ref="S853:T853" ca="1" si="929">IF( AND($Q853&gt;S$10,$Q853&lt;=S$11),$R853,"")</f>
        <v>3.7005063711898325</v>
      </c>
      <c r="T853" t="str">
        <f t="shared" si="929"/>
        <v/>
      </c>
    </row>
    <row r="854" spans="1:20" ht="13" hidden="1" x14ac:dyDescent="0.15">
      <c r="A854" s="142"/>
      <c r="B854" s="144"/>
      <c r="F854" s="63"/>
      <c r="G854" s="63"/>
      <c r="H854" s="63"/>
      <c r="I854" s="63"/>
      <c r="J854" s="63"/>
      <c r="K854" s="63"/>
      <c r="L854" s="63"/>
      <c r="M854" s="63"/>
      <c r="N854" s="63"/>
      <c r="O854" s="63">
        <f>'SWR time series'!A850</f>
        <v>4</v>
      </c>
      <c r="P854" s="63">
        <f>'SWR time series'!B850</f>
        <v>1941</v>
      </c>
      <c r="Q854" s="70">
        <f>'StockBond Returns'!M848</f>
        <v>12.97160523</v>
      </c>
      <c r="R854" s="70">
        <f ca="1">'SWR time series'!F850</f>
        <v>3.924583602687072</v>
      </c>
      <c r="S854" s="70">
        <f t="shared" ref="S854:T854" ca="1" si="930">IF( AND($Q854&gt;S$10,$Q854&lt;=S$11),$R854,"")</f>
        <v>3.924583602687072</v>
      </c>
      <c r="T854" t="str">
        <f t="shared" si="930"/>
        <v/>
      </c>
    </row>
    <row r="855" spans="1:20" ht="13" hidden="1" x14ac:dyDescent="0.15">
      <c r="A855" s="142"/>
      <c r="B855" s="144"/>
      <c r="F855" s="63"/>
      <c r="G855" s="63"/>
      <c r="H855" s="63"/>
      <c r="I855" s="63"/>
      <c r="J855" s="63"/>
      <c r="K855" s="63"/>
      <c r="L855" s="63"/>
      <c r="M855" s="63"/>
      <c r="N855" s="63"/>
      <c r="O855" s="63">
        <f>'SWR time series'!A851</f>
        <v>5</v>
      </c>
      <c r="P855" s="63">
        <f>'SWR time series'!B851</f>
        <v>1941</v>
      </c>
      <c r="Q855" s="70">
        <f>'StockBond Returns'!M849</f>
        <v>12.016648249999999</v>
      </c>
      <c r="R855" s="70">
        <f ca="1">'SWR time series'!F851</f>
        <v>4.5381545430962431</v>
      </c>
      <c r="S855" s="70">
        <f t="shared" ref="S855:T855" ca="1" si="931">IF( AND($Q855&gt;S$10,$Q855&lt;=S$11),$R855,"")</f>
        <v>4.5381545430962431</v>
      </c>
      <c r="T855" t="str">
        <f t="shared" si="931"/>
        <v/>
      </c>
    </row>
    <row r="856" spans="1:20" ht="13" hidden="1" x14ac:dyDescent="0.15">
      <c r="A856" s="142"/>
      <c r="B856" s="144"/>
      <c r="F856" s="63"/>
      <c r="G856" s="63"/>
      <c r="H856" s="63"/>
      <c r="I856" s="63"/>
      <c r="J856" s="63"/>
      <c r="K856" s="63"/>
      <c r="L856" s="63"/>
      <c r="M856" s="63"/>
      <c r="N856" s="63"/>
      <c r="O856" s="63">
        <f>'SWR time series'!A852</f>
        <v>6</v>
      </c>
      <c r="P856" s="63">
        <f>'SWR time series'!B852</f>
        <v>1941</v>
      </c>
      <c r="Q856" s="70">
        <f>'StockBond Returns'!M850</f>
        <v>11.92883336</v>
      </c>
      <c r="R856" s="70">
        <f ca="1">'SWR time series'!F852</f>
        <v>4.7117928621239935</v>
      </c>
      <c r="S856" s="70">
        <f t="shared" ref="S856:T856" ca="1" si="932">IF( AND($Q856&gt;S$10,$Q856&lt;=S$11),$R856,"")</f>
        <v>4.7117928621239935</v>
      </c>
      <c r="T856" t="str">
        <f t="shared" si="932"/>
        <v/>
      </c>
    </row>
    <row r="857" spans="1:20" ht="13" hidden="1" x14ac:dyDescent="0.15">
      <c r="A857" s="142"/>
      <c r="B857" s="144"/>
      <c r="F857" s="63"/>
      <c r="G857" s="63"/>
      <c r="H857" s="63"/>
      <c r="I857" s="63"/>
      <c r="J857" s="63"/>
      <c r="K857" s="63"/>
      <c r="L857" s="63"/>
      <c r="M857" s="63"/>
      <c r="N857" s="63"/>
      <c r="O857" s="63">
        <f>'SWR time series'!A853</f>
        <v>7</v>
      </c>
      <c r="P857" s="63">
        <f>'SWR time series'!B853</f>
        <v>1941</v>
      </c>
      <c r="Q857" s="70">
        <f>'StockBond Returns'!M851</f>
        <v>12.275106470000001</v>
      </c>
      <c r="R857" s="70">
        <f ca="1">'SWR time series'!F853</f>
        <v>4.5257553261766592</v>
      </c>
      <c r="S857" s="70">
        <f t="shared" ref="S857:T857" ca="1" si="933">IF( AND($Q857&gt;S$10,$Q857&lt;=S$11),$R857,"")</f>
        <v>4.5257553261766592</v>
      </c>
      <c r="T857" t="str">
        <f t="shared" si="933"/>
        <v/>
      </c>
    </row>
    <row r="858" spans="1:20" ht="13" hidden="1" x14ac:dyDescent="0.15">
      <c r="A858" s="142"/>
      <c r="B858" s="144"/>
      <c r="F858" s="63"/>
      <c r="G858" s="63"/>
      <c r="H858" s="63"/>
      <c r="I858" s="63"/>
      <c r="J858" s="63"/>
      <c r="K858" s="63"/>
      <c r="L858" s="63"/>
      <c r="M858" s="63"/>
      <c r="N858" s="63"/>
      <c r="O858" s="63">
        <f>'SWR time series'!A854</f>
        <v>8</v>
      </c>
      <c r="P858" s="63">
        <f>'SWR time series'!B854</f>
        <v>1941</v>
      </c>
      <c r="Q858" s="70">
        <f>'StockBond Returns'!M852</f>
        <v>12.90697947</v>
      </c>
      <c r="R858" s="70">
        <f ca="1">'SWR time series'!F854</f>
        <v>3.8360684781669665</v>
      </c>
      <c r="S858" s="70">
        <f t="shared" ref="S858:T858" ca="1" si="934">IF( AND($Q858&gt;S$10,$Q858&lt;=S$11),$R858,"")</f>
        <v>3.8360684781669665</v>
      </c>
      <c r="T858" t="str">
        <f t="shared" si="934"/>
        <v/>
      </c>
    </row>
    <row r="859" spans="1:20" ht="13" hidden="1" x14ac:dyDescent="0.15">
      <c r="A859" s="142"/>
      <c r="B859" s="144"/>
      <c r="F859" s="63"/>
      <c r="G859" s="63"/>
      <c r="H859" s="63"/>
      <c r="I859" s="63"/>
      <c r="J859" s="63"/>
      <c r="K859" s="63"/>
      <c r="L859" s="63"/>
      <c r="M859" s="63"/>
      <c r="N859" s="63"/>
      <c r="O859" s="63">
        <f>'SWR time series'!A855</f>
        <v>9</v>
      </c>
      <c r="P859" s="63">
        <f>'SWR time series'!B855</f>
        <v>1941</v>
      </c>
      <c r="Q859" s="70">
        <f>'StockBond Returns'!M853</f>
        <v>12.62186251</v>
      </c>
      <c r="R859" s="70">
        <f ca="1">'SWR time series'!F855</f>
        <v>4.3253669505899115</v>
      </c>
      <c r="S859" s="70">
        <f t="shared" ref="S859:T859" ca="1" si="935">IF( AND($Q859&gt;S$10,$Q859&lt;=S$11),$R859,"")</f>
        <v>4.3253669505899115</v>
      </c>
      <c r="T859" t="str">
        <f t="shared" si="935"/>
        <v/>
      </c>
    </row>
    <row r="860" spans="1:20" ht="13" hidden="1" x14ac:dyDescent="0.15">
      <c r="A860" s="142"/>
      <c r="B860" s="144"/>
      <c r="F860" s="63"/>
      <c r="G860" s="63"/>
      <c r="H860" s="63"/>
      <c r="I860" s="63"/>
      <c r="J860" s="63"/>
      <c r="K860" s="63"/>
      <c r="L860" s="63"/>
      <c r="M860" s="63"/>
      <c r="N860" s="63"/>
      <c r="O860" s="63">
        <f>'SWR time series'!A856</f>
        <v>10</v>
      </c>
      <c r="P860" s="63">
        <f>'SWR time series'!B856</f>
        <v>1941</v>
      </c>
      <c r="Q860" s="70">
        <f>'StockBond Returns'!M854</f>
        <v>12.233560369999999</v>
      </c>
      <c r="R860" s="70">
        <f ca="1">'SWR time series'!F856</f>
        <v>4.2624597001428546</v>
      </c>
      <c r="S860" s="70">
        <f t="shared" ref="S860:T860" ca="1" si="936">IF( AND($Q860&gt;S$10,$Q860&lt;=S$11),$R860,"")</f>
        <v>4.2624597001428546</v>
      </c>
      <c r="T860" t="str">
        <f t="shared" si="936"/>
        <v/>
      </c>
    </row>
    <row r="861" spans="1:20" ht="13" hidden="1" x14ac:dyDescent="0.15">
      <c r="A861" s="142"/>
      <c r="B861" s="144"/>
      <c r="F861" s="63"/>
      <c r="G861" s="63"/>
      <c r="H861" s="63"/>
      <c r="I861" s="63"/>
      <c r="J861" s="63"/>
      <c r="K861" s="63"/>
      <c r="L861" s="63"/>
      <c r="M861" s="63"/>
      <c r="N861" s="63"/>
      <c r="O861" s="63">
        <f>'SWR time series'!A857</f>
        <v>11</v>
      </c>
      <c r="P861" s="63">
        <f>'SWR time series'!B857</f>
        <v>1941</v>
      </c>
      <c r="Q861" s="70">
        <f>'StockBond Returns'!M855</f>
        <v>11.199504259999999</v>
      </c>
      <c r="R861" s="70">
        <f ca="1">'SWR time series'!F857</f>
        <v>5.2239721118436595</v>
      </c>
      <c r="S861" s="70">
        <f t="shared" ref="S861:T861" ca="1" si="937">IF( AND($Q861&gt;S$10,$Q861&lt;=S$11),$R861,"")</f>
        <v>5.2239721118436595</v>
      </c>
      <c r="T861" t="str">
        <f t="shared" si="937"/>
        <v/>
      </c>
    </row>
    <row r="862" spans="1:20" ht="13" hidden="1" x14ac:dyDescent="0.15">
      <c r="A862" s="142"/>
      <c r="B862" s="144"/>
      <c r="F862" s="63"/>
      <c r="G862" s="63"/>
      <c r="H862" s="63"/>
      <c r="I862" s="63"/>
      <c r="J862" s="63"/>
      <c r="K862" s="63"/>
      <c r="L862" s="63"/>
      <c r="M862" s="63"/>
      <c r="N862" s="63"/>
      <c r="O862" s="63">
        <f>'SWR time series'!A858</f>
        <v>12</v>
      </c>
      <c r="P862" s="63">
        <f>'SWR time series'!B858</f>
        <v>1941</v>
      </c>
      <c r="Q862" s="70">
        <f>'StockBond Returns'!M856</f>
        <v>10.5599799</v>
      </c>
      <c r="R862" s="70">
        <f ca="1">'SWR time series'!F858</f>
        <v>5.8228895246899137</v>
      </c>
      <c r="S862" s="70">
        <f t="shared" ref="S862:T862" ca="1" si="938">IF( AND($Q862&gt;S$10,$Q862&lt;=S$11),$R862,"")</f>
        <v>5.8228895246899137</v>
      </c>
      <c r="T862" t="str">
        <f t="shared" si="938"/>
        <v/>
      </c>
    </row>
    <row r="863" spans="1:20" ht="13" hidden="1" x14ac:dyDescent="0.15">
      <c r="A863" s="142"/>
      <c r="B863" s="144"/>
      <c r="F863" s="63"/>
      <c r="G863" s="63"/>
      <c r="H863" s="63"/>
      <c r="I863" s="63"/>
      <c r="J863" s="63"/>
      <c r="K863" s="63"/>
      <c r="L863" s="63"/>
      <c r="M863" s="63"/>
      <c r="N863" s="63"/>
      <c r="O863" s="63">
        <f>'SWR time series'!A859</f>
        <v>1</v>
      </c>
      <c r="P863" s="63">
        <f>'SWR time series'!B859</f>
        <v>1942</v>
      </c>
      <c r="Q863" s="70">
        <f>'StockBond Returns'!M857</f>
        <v>10.00622297</v>
      </c>
      <c r="R863" s="70">
        <f ca="1">'SWR time series'!F859</f>
        <v>6.2682924512783718</v>
      </c>
      <c r="S863" s="70">
        <f t="shared" ref="S863:T863" ca="1" si="939">IF( AND($Q863&gt;S$10,$Q863&lt;=S$11),$R863,"")</f>
        <v>6.2682924512783718</v>
      </c>
      <c r="T863" t="str">
        <f t="shared" si="939"/>
        <v/>
      </c>
    </row>
    <row r="864" spans="1:20" ht="13" hidden="1" x14ac:dyDescent="0.15">
      <c r="A864" s="142"/>
      <c r="B864" s="144"/>
      <c r="F864" s="63"/>
      <c r="G864" s="63"/>
      <c r="H864" s="63"/>
      <c r="I864" s="63"/>
      <c r="J864" s="63"/>
      <c r="K864" s="63"/>
      <c r="L864" s="63"/>
      <c r="M864" s="63"/>
      <c r="N864" s="63"/>
      <c r="O864" s="63">
        <f>'SWR time series'!A860</f>
        <v>2</v>
      </c>
      <c r="P864" s="63">
        <f>'SWR time series'!B860</f>
        <v>1942</v>
      </c>
      <c r="Q864" s="70">
        <f>'StockBond Returns'!M858</f>
        <v>9.9659414900000005</v>
      </c>
      <c r="R864" s="70">
        <f ca="1">'SWR time series'!F860</f>
        <v>6.8925098918402341</v>
      </c>
      <c r="S864" s="70">
        <f t="shared" ref="S864:T864" ca="1" si="940">IF( AND($Q864&gt;S$10,$Q864&lt;=S$11),$R864,"")</f>
        <v>6.8925098918402341</v>
      </c>
      <c r="T864" t="str">
        <f t="shared" si="940"/>
        <v/>
      </c>
    </row>
    <row r="865" spans="1:20" ht="13" hidden="1" x14ac:dyDescent="0.15">
      <c r="A865" s="142"/>
      <c r="B865" s="144"/>
      <c r="F865" s="63"/>
      <c r="G865" s="63"/>
      <c r="H865" s="63"/>
      <c r="I865" s="63"/>
      <c r="J865" s="63"/>
      <c r="K865" s="63"/>
      <c r="L865" s="63"/>
      <c r="M865" s="63"/>
      <c r="N865" s="63"/>
      <c r="O865" s="63">
        <f>'SWR time series'!A861</f>
        <v>3</v>
      </c>
      <c r="P865" s="63">
        <f>'SWR time series'!B861</f>
        <v>1942</v>
      </c>
      <c r="Q865" s="70">
        <f>'StockBond Returns'!M859</f>
        <v>9.5459630299999993</v>
      </c>
      <c r="R865" s="70">
        <f ca="1">'SWR time series'!F861</f>
        <v>7.5427159203111458</v>
      </c>
      <c r="S865" s="70">
        <f t="shared" ref="S865:T865" ca="1" si="941">IF( AND($Q865&gt;S$10,$Q865&lt;=S$11),$R865,"")</f>
        <v>7.5427159203111458</v>
      </c>
      <c r="T865" t="str">
        <f t="shared" si="941"/>
        <v/>
      </c>
    </row>
    <row r="866" spans="1:20" ht="13" hidden="1" x14ac:dyDescent="0.15">
      <c r="A866" s="142"/>
      <c r="B866" s="144"/>
      <c r="F866" s="63"/>
      <c r="G866" s="63"/>
      <c r="H866" s="63"/>
      <c r="I866" s="63"/>
      <c r="J866" s="63"/>
      <c r="K866" s="63"/>
      <c r="L866" s="63"/>
      <c r="M866" s="63"/>
      <c r="N866" s="63"/>
      <c r="O866" s="63">
        <f>'SWR time series'!A862</f>
        <v>4</v>
      </c>
      <c r="P866" s="63">
        <f>'SWR time series'!B862</f>
        <v>1942</v>
      </c>
      <c r="Q866" s="70">
        <f>'StockBond Returns'!M860</f>
        <v>8.8163138399999994</v>
      </c>
      <c r="R866" s="70">
        <f ca="1">'SWR time series'!F862</f>
        <v>8.5899258013133863</v>
      </c>
      <c r="S866" s="70">
        <f t="shared" ref="S866:T866" ca="1" si="942">IF( AND($Q866&gt;S$10,$Q866&lt;=S$11),$R866,"")</f>
        <v>8.5899258013133863</v>
      </c>
      <c r="T866" t="str">
        <f t="shared" si="942"/>
        <v/>
      </c>
    </row>
    <row r="867" spans="1:20" ht="13" hidden="1" x14ac:dyDescent="0.15">
      <c r="A867" s="142"/>
      <c r="B867" s="144"/>
      <c r="F867" s="63"/>
      <c r="G867" s="63"/>
      <c r="H867" s="63"/>
      <c r="I867" s="63"/>
      <c r="J867" s="63"/>
      <c r="K867" s="63"/>
      <c r="L867" s="63"/>
      <c r="M867" s="63"/>
      <c r="N867" s="63"/>
      <c r="O867" s="63">
        <f>'SWR time series'!A863</f>
        <v>5</v>
      </c>
      <c r="P867" s="63">
        <f>'SWR time series'!B863</f>
        <v>1942</v>
      </c>
      <c r="Q867" s="70">
        <f>'StockBond Returns'!M861</f>
        <v>8.3480865699999995</v>
      </c>
      <c r="R867" s="70">
        <f ca="1">'SWR time series'!F863</f>
        <v>9.1171467815225817</v>
      </c>
      <c r="S867" s="70">
        <f t="shared" ref="S867:T867" ca="1" si="943">IF( AND($Q867&gt;S$10,$Q867&lt;=S$11),$R867,"")</f>
        <v>9.1171467815225817</v>
      </c>
      <c r="T867" t="str">
        <f t="shared" si="943"/>
        <v/>
      </c>
    </row>
    <row r="868" spans="1:20" ht="13" hidden="1" x14ac:dyDescent="0.15">
      <c r="A868" s="142"/>
      <c r="B868" s="144"/>
      <c r="F868" s="63"/>
      <c r="G868" s="63"/>
      <c r="H868" s="63"/>
      <c r="I868" s="63"/>
      <c r="J868" s="63"/>
      <c r="K868" s="63"/>
      <c r="L868" s="63"/>
      <c r="M868" s="63"/>
      <c r="N868" s="63"/>
      <c r="O868" s="63">
        <f>'SWR time series'!A864</f>
        <v>6</v>
      </c>
      <c r="P868" s="63">
        <f>'SWR time series'!B864</f>
        <v>1942</v>
      </c>
      <c r="Q868" s="70">
        <f>'StockBond Returns'!M862</f>
        <v>8.7850053199999998</v>
      </c>
      <c r="R868" s="70">
        <f ca="1">'SWR time series'!F864</f>
        <v>8.4890891056039077</v>
      </c>
      <c r="S868" s="70">
        <f t="shared" ref="S868:T868" ca="1" si="944">IF( AND($Q868&gt;S$10,$Q868&lt;=S$11),$R868,"")</f>
        <v>8.4890891056039077</v>
      </c>
      <c r="T868" t="str">
        <f t="shared" si="944"/>
        <v/>
      </c>
    </row>
    <row r="869" spans="1:20" ht="13" hidden="1" x14ac:dyDescent="0.15">
      <c r="A869" s="142"/>
      <c r="B869" s="144"/>
      <c r="F869" s="63"/>
      <c r="G869" s="63"/>
      <c r="H869" s="63"/>
      <c r="I869" s="63"/>
      <c r="J869" s="63"/>
      <c r="K869" s="63"/>
      <c r="L869" s="63"/>
      <c r="M869" s="63"/>
      <c r="N869" s="63"/>
      <c r="O869" s="63">
        <f>'SWR time series'!A865</f>
        <v>7</v>
      </c>
      <c r="P869" s="63">
        <f>'SWR time series'!B865</f>
        <v>1942</v>
      </c>
      <c r="Q869" s="70">
        <f>'StockBond Returns'!M863</f>
        <v>8.8733844499999996</v>
      </c>
      <c r="R869" s="70">
        <f ca="1">'SWR time series'!F865</f>
        <v>8.5208883764533141</v>
      </c>
      <c r="S869" s="70">
        <f t="shared" ref="S869:T869" ca="1" si="945">IF( AND($Q869&gt;S$10,$Q869&lt;=S$11),$R869,"")</f>
        <v>8.5208883764533141</v>
      </c>
      <c r="T869" t="str">
        <f t="shared" si="945"/>
        <v/>
      </c>
    </row>
    <row r="870" spans="1:20" ht="13" hidden="1" x14ac:dyDescent="0.15">
      <c r="A870" s="142"/>
      <c r="B870" s="144"/>
      <c r="F870" s="63"/>
      <c r="G870" s="63"/>
      <c r="H870" s="63"/>
      <c r="I870" s="63"/>
      <c r="J870" s="63"/>
      <c r="K870" s="63"/>
      <c r="L870" s="63"/>
      <c r="M870" s="63"/>
      <c r="N870" s="63"/>
      <c r="O870" s="63">
        <f>'SWR time series'!A866</f>
        <v>8</v>
      </c>
      <c r="P870" s="63">
        <f>'SWR time series'!B866</f>
        <v>1942</v>
      </c>
      <c r="Q870" s="70">
        <f>'StockBond Returns'!M864</f>
        <v>9.0657621499999994</v>
      </c>
      <c r="R870" s="70">
        <f ca="1">'SWR time series'!F866</f>
        <v>8.4989647402782715</v>
      </c>
      <c r="S870" s="70">
        <f t="shared" ref="S870:T870" ca="1" si="946">IF( AND($Q870&gt;S$10,$Q870&lt;=S$11),$R870,"")</f>
        <v>8.4989647402782715</v>
      </c>
      <c r="T870" t="str">
        <f t="shared" si="946"/>
        <v/>
      </c>
    </row>
    <row r="871" spans="1:20" ht="13" hidden="1" x14ac:dyDescent="0.15">
      <c r="A871" s="142"/>
      <c r="B871" s="144"/>
      <c r="F871" s="63"/>
      <c r="G871" s="63"/>
      <c r="H871" s="63"/>
      <c r="I871" s="63"/>
      <c r="J871" s="63"/>
      <c r="K871" s="63"/>
      <c r="L871" s="63"/>
      <c r="M871" s="63"/>
      <c r="N871" s="63"/>
      <c r="O871" s="63">
        <f>'SWR time series'!A867</f>
        <v>9</v>
      </c>
      <c r="P871" s="63">
        <f>'SWR time series'!B867</f>
        <v>1942</v>
      </c>
      <c r="Q871" s="70">
        <f>'StockBond Returns'!M865</f>
        <v>9.0442997300000005</v>
      </c>
      <c r="R871" s="70">
        <f ca="1">'SWR time series'!F867</f>
        <v>8.6509723019654086</v>
      </c>
      <c r="S871" s="70">
        <f t="shared" ref="S871:T871" ca="1" si="947">IF( AND($Q871&gt;S$10,$Q871&lt;=S$11),$R871,"")</f>
        <v>8.6509723019654086</v>
      </c>
      <c r="T871" t="str">
        <f t="shared" si="947"/>
        <v/>
      </c>
    </row>
    <row r="872" spans="1:20" ht="13" hidden="1" x14ac:dyDescent="0.15">
      <c r="A872" s="142"/>
      <c r="B872" s="144"/>
      <c r="F872" s="63"/>
      <c r="G872" s="63"/>
      <c r="H872" s="63"/>
      <c r="I872" s="63"/>
      <c r="J872" s="63"/>
      <c r="K872" s="63"/>
      <c r="L872" s="63"/>
      <c r="M872" s="63"/>
      <c r="N872" s="63"/>
      <c r="O872" s="63">
        <f>'SWR time series'!A868</f>
        <v>10</v>
      </c>
      <c r="P872" s="63">
        <f>'SWR time series'!B868</f>
        <v>1942</v>
      </c>
      <c r="Q872" s="70">
        <f>'StockBond Returns'!M866</f>
        <v>9.2556214400000005</v>
      </c>
      <c r="R872" s="70">
        <f ca="1">'SWR time series'!F868</f>
        <v>8.0685654470474333</v>
      </c>
      <c r="S872" s="70">
        <f t="shared" ref="S872:T872" ca="1" si="948">IF( AND($Q872&gt;S$10,$Q872&lt;=S$11),$R872,"")</f>
        <v>8.0685654470474333</v>
      </c>
      <c r="T872" t="str">
        <f t="shared" si="948"/>
        <v/>
      </c>
    </row>
    <row r="873" spans="1:20" ht="13" hidden="1" x14ac:dyDescent="0.15">
      <c r="A873" s="142"/>
      <c r="B873" s="144"/>
      <c r="F873" s="63"/>
      <c r="G873" s="63"/>
      <c r="H873" s="63"/>
      <c r="I873" s="63"/>
      <c r="J873" s="63"/>
      <c r="K873" s="63"/>
      <c r="L873" s="63"/>
      <c r="M873" s="63"/>
      <c r="N873" s="63"/>
      <c r="O873" s="63">
        <f>'SWR time series'!A869</f>
        <v>11</v>
      </c>
      <c r="P873" s="63">
        <f>'SWR time series'!B869</f>
        <v>1942</v>
      </c>
      <c r="Q873" s="70">
        <f>'StockBond Returns'!M867</f>
        <v>9.7021722100000005</v>
      </c>
      <c r="R873" s="70">
        <f ca="1">'SWR time series'!F869</f>
        <v>6.3428999348634516</v>
      </c>
      <c r="S873" s="70">
        <f t="shared" ref="S873:T873" ca="1" si="949">IF( AND($Q873&gt;S$10,$Q873&lt;=S$11),$R873,"")</f>
        <v>6.3428999348634516</v>
      </c>
      <c r="T873" t="str">
        <f t="shared" si="949"/>
        <v/>
      </c>
    </row>
    <row r="874" spans="1:20" ht="13" hidden="1" x14ac:dyDescent="0.15">
      <c r="A874" s="142"/>
      <c r="B874" s="144"/>
      <c r="F874" s="63"/>
      <c r="G874" s="63"/>
      <c r="H874" s="63"/>
      <c r="I874" s="63"/>
      <c r="J874" s="63"/>
      <c r="K874" s="63"/>
      <c r="L874" s="63"/>
      <c r="M874" s="63"/>
      <c r="N874" s="63"/>
      <c r="O874" s="63">
        <f>'SWR time series'!A870</f>
        <v>12</v>
      </c>
      <c r="P874" s="63">
        <f>'SWR time series'!B870</f>
        <v>1942</v>
      </c>
      <c r="Q874" s="70">
        <f>'StockBond Returns'!M868</f>
        <v>9.4776973899999994</v>
      </c>
      <c r="R874" s="70">
        <f ca="1">'SWR time series'!F870</f>
        <v>6.1473342066060184</v>
      </c>
      <c r="S874" s="70">
        <f t="shared" ref="S874:T874" ca="1" si="950">IF( AND($Q874&gt;S$10,$Q874&lt;=S$11),$R874,"")</f>
        <v>6.1473342066060184</v>
      </c>
      <c r="T874" t="str">
        <f t="shared" si="950"/>
        <v/>
      </c>
    </row>
    <row r="875" spans="1:20" ht="13" hidden="1" x14ac:dyDescent="0.15">
      <c r="A875" s="142"/>
      <c r="B875" s="144"/>
      <c r="F875" s="63"/>
      <c r="G875" s="63"/>
      <c r="H875" s="63"/>
      <c r="I875" s="63"/>
      <c r="J875" s="63"/>
      <c r="K875" s="63"/>
      <c r="L875" s="63"/>
      <c r="M875" s="63"/>
      <c r="N875" s="63"/>
      <c r="O875" s="63">
        <f>'SWR time series'!A871</f>
        <v>1</v>
      </c>
      <c r="P875" s="63">
        <f>'SWR time series'!B871</f>
        <v>1943</v>
      </c>
      <c r="Q875" s="70">
        <f>'StockBond Returns'!M869</f>
        <v>9.8700748699999998</v>
      </c>
      <c r="R875" s="70">
        <f ca="1">'SWR time series'!F871</f>
        <v>6.0530745958770051</v>
      </c>
      <c r="S875" s="70">
        <f t="shared" ref="S875:T875" ca="1" si="951">IF( AND($Q875&gt;S$10,$Q875&lt;=S$11),$R875,"")</f>
        <v>6.0530745958770051</v>
      </c>
      <c r="T875" t="str">
        <f t="shared" si="951"/>
        <v/>
      </c>
    </row>
    <row r="876" spans="1:20" ht="13" hidden="1" x14ac:dyDescent="0.15">
      <c r="A876" s="142"/>
      <c r="B876" s="144"/>
      <c r="F876" s="63"/>
      <c r="G876" s="63"/>
      <c r="H876" s="63"/>
      <c r="I876" s="63"/>
      <c r="J876" s="63"/>
      <c r="K876" s="63"/>
      <c r="L876" s="63"/>
      <c r="M876" s="63"/>
      <c r="N876" s="63"/>
      <c r="O876" s="63">
        <f>'SWR time series'!A872</f>
        <v>2</v>
      </c>
      <c r="P876" s="63">
        <f>'SWR time series'!B872</f>
        <v>1943</v>
      </c>
      <c r="Q876" s="70">
        <f>'StockBond Returns'!M870</f>
        <v>10.583113969999999</v>
      </c>
      <c r="R876" s="70">
        <f ca="1">'SWR time series'!F872</f>
        <v>5.5025378586312153</v>
      </c>
      <c r="S876" s="70">
        <f t="shared" ref="S876:T876" ca="1" si="952">IF( AND($Q876&gt;S$10,$Q876&lt;=S$11),$R876,"")</f>
        <v>5.5025378586312153</v>
      </c>
      <c r="T876" t="str">
        <f t="shared" si="952"/>
        <v/>
      </c>
    </row>
    <row r="877" spans="1:20" ht="13" hidden="1" x14ac:dyDescent="0.15">
      <c r="A877" s="142"/>
      <c r="B877" s="144"/>
      <c r="F877" s="63"/>
      <c r="G877" s="63"/>
      <c r="H877" s="63"/>
      <c r="I877" s="63"/>
      <c r="J877" s="63"/>
      <c r="K877" s="63"/>
      <c r="L877" s="63"/>
      <c r="M877" s="63"/>
      <c r="N877" s="63"/>
      <c r="O877" s="63">
        <f>'SWR time series'!A873</f>
        <v>3</v>
      </c>
      <c r="P877" s="63">
        <f>'SWR time series'!B873</f>
        <v>1943</v>
      </c>
      <c r="Q877" s="70">
        <f>'StockBond Returns'!M871</f>
        <v>10.93939142</v>
      </c>
      <c r="R877" s="70">
        <f ca="1">'SWR time series'!F873</f>
        <v>5.2191647269011767</v>
      </c>
      <c r="S877" s="70">
        <f t="shared" ref="S877:T877" ca="1" si="953">IF( AND($Q877&gt;S$10,$Q877&lt;=S$11),$R877,"")</f>
        <v>5.2191647269011767</v>
      </c>
      <c r="T877" t="str">
        <f t="shared" si="953"/>
        <v/>
      </c>
    </row>
    <row r="878" spans="1:20" ht="13" hidden="1" x14ac:dyDescent="0.15">
      <c r="A878" s="142"/>
      <c r="B878" s="144"/>
      <c r="F878" s="63"/>
      <c r="G878" s="63"/>
      <c r="H878" s="63"/>
      <c r="I878" s="63"/>
      <c r="J878" s="63"/>
      <c r="K878" s="63"/>
      <c r="L878" s="63"/>
      <c r="M878" s="63"/>
      <c r="N878" s="63"/>
      <c r="O878" s="63">
        <f>'SWR time series'!A874</f>
        <v>4</v>
      </c>
      <c r="P878" s="63">
        <f>'SWR time series'!B874</f>
        <v>1943</v>
      </c>
      <c r="Q878" s="70">
        <f>'StockBond Returns'!M872</f>
        <v>11.350431199999999</v>
      </c>
      <c r="R878" s="70">
        <f ca="1">'SWR time series'!F874</f>
        <v>4.8248759205921541</v>
      </c>
      <c r="S878" s="70">
        <f t="shared" ref="S878:T878" ca="1" si="954">IF( AND($Q878&gt;S$10,$Q878&lt;=S$11),$R878,"")</f>
        <v>4.8248759205921541</v>
      </c>
      <c r="T878" t="str">
        <f t="shared" si="954"/>
        <v/>
      </c>
    </row>
    <row r="879" spans="1:20" ht="13" hidden="1" x14ac:dyDescent="0.15">
      <c r="A879" s="142"/>
      <c r="B879" s="144"/>
      <c r="F879" s="63"/>
      <c r="G879" s="63"/>
      <c r="H879" s="63"/>
      <c r="I879" s="63"/>
      <c r="J879" s="63"/>
      <c r="K879" s="63"/>
      <c r="L879" s="63"/>
      <c r="M879" s="63"/>
      <c r="N879" s="63"/>
      <c r="O879" s="63">
        <f>'SWR time series'!A875</f>
        <v>5</v>
      </c>
      <c r="P879" s="63">
        <f>'SWR time series'!B875</f>
        <v>1943</v>
      </c>
      <c r="Q879" s="70">
        <f>'StockBond Returns'!M873</f>
        <v>11.18397225</v>
      </c>
      <c r="R879" s="70">
        <f ca="1">'SWR time series'!F875</f>
        <v>4.9467973583546874</v>
      </c>
      <c r="S879" s="70">
        <f t="shared" ref="S879:T879" ca="1" si="955">IF( AND($Q879&gt;S$10,$Q879&lt;=S$11),$R879,"")</f>
        <v>4.9467973583546874</v>
      </c>
      <c r="T879" t="str">
        <f t="shared" si="955"/>
        <v/>
      </c>
    </row>
    <row r="880" spans="1:20" ht="13" hidden="1" x14ac:dyDescent="0.15">
      <c r="A880" s="142"/>
      <c r="B880" s="144"/>
      <c r="F880" s="63"/>
      <c r="G880" s="63"/>
      <c r="H880" s="63"/>
      <c r="I880" s="63"/>
      <c r="J880" s="63"/>
      <c r="K880" s="63"/>
      <c r="L880" s="63"/>
      <c r="M880" s="63"/>
      <c r="N880" s="63"/>
      <c r="O880" s="63">
        <f>'SWR time series'!A876</f>
        <v>6</v>
      </c>
      <c r="P880" s="63">
        <f>'SWR time series'!B876</f>
        <v>1943</v>
      </c>
      <c r="Q880" s="70">
        <f>'StockBond Returns'!M874</f>
        <v>11.63934302</v>
      </c>
      <c r="R880" s="70">
        <f ca="1">'SWR time series'!F876</f>
        <v>4.6081989724480623</v>
      </c>
      <c r="S880" s="70">
        <f t="shared" ref="S880:T880" ca="1" si="956">IF( AND($Q880&gt;S$10,$Q880&lt;=S$11),$R880,"")</f>
        <v>4.6081989724480623</v>
      </c>
      <c r="T880" t="str">
        <f t="shared" si="956"/>
        <v/>
      </c>
    </row>
    <row r="881" spans="1:20" ht="13" hidden="1" x14ac:dyDescent="0.15">
      <c r="A881" s="142"/>
      <c r="B881" s="144"/>
      <c r="F881" s="63"/>
      <c r="G881" s="63"/>
      <c r="H881" s="63"/>
      <c r="I881" s="63"/>
      <c r="J881" s="63"/>
      <c r="K881" s="63"/>
      <c r="L881" s="63"/>
      <c r="M881" s="63"/>
      <c r="N881" s="63"/>
      <c r="O881" s="63">
        <f>'SWR time series'!A877</f>
        <v>7</v>
      </c>
      <c r="P881" s="63">
        <f>'SWR time series'!B877</f>
        <v>1943</v>
      </c>
      <c r="Q881" s="70">
        <f>'StockBond Returns'!M875</f>
        <v>11.75469406</v>
      </c>
      <c r="R881" s="70">
        <f ca="1">'SWR time series'!F877</f>
        <v>4.5840412885179669</v>
      </c>
      <c r="S881" s="70">
        <f t="shared" ref="S881:T881" ca="1" si="957">IF( AND($Q881&gt;S$10,$Q881&lt;=S$11),$R881,"")</f>
        <v>4.5840412885179669</v>
      </c>
      <c r="T881" t="str">
        <f t="shared" si="957"/>
        <v/>
      </c>
    </row>
    <row r="882" spans="1:20" ht="13" hidden="1" x14ac:dyDescent="0.15">
      <c r="A882" s="142"/>
      <c r="B882" s="144"/>
      <c r="F882" s="63"/>
      <c r="G882" s="63"/>
      <c r="H882" s="63"/>
      <c r="I882" s="63"/>
      <c r="J882" s="63"/>
      <c r="K882" s="63"/>
      <c r="L882" s="63"/>
      <c r="M882" s="63"/>
      <c r="N882" s="63"/>
      <c r="O882" s="63">
        <f>'SWR time series'!A878</f>
        <v>8</v>
      </c>
      <c r="P882" s="63">
        <f>'SWR time series'!B878</f>
        <v>1943</v>
      </c>
      <c r="Q882" s="70">
        <f>'StockBond Returns'!M876</f>
        <v>11.135450349999999</v>
      </c>
      <c r="R882" s="70">
        <f ca="1">'SWR time series'!F878</f>
        <v>4.9740683957698684</v>
      </c>
      <c r="S882" s="70">
        <f t="shared" ref="S882:T882" ca="1" si="958">IF( AND($Q882&gt;S$10,$Q882&lt;=S$11),$R882,"")</f>
        <v>4.9740683957698684</v>
      </c>
      <c r="T882" t="str">
        <f t="shared" si="958"/>
        <v/>
      </c>
    </row>
    <row r="883" spans="1:20" ht="13" hidden="1" x14ac:dyDescent="0.15">
      <c r="A883" s="142"/>
      <c r="B883" s="144"/>
      <c r="F883" s="63"/>
      <c r="G883" s="63"/>
      <c r="H883" s="63"/>
      <c r="I883" s="63"/>
      <c r="J883" s="63"/>
      <c r="K883" s="63"/>
      <c r="L883" s="63"/>
      <c r="M883" s="63"/>
      <c r="N883" s="63"/>
      <c r="O883" s="63">
        <f>'SWR time series'!A879</f>
        <v>9</v>
      </c>
      <c r="P883" s="63">
        <f>'SWR time series'!B879</f>
        <v>1943</v>
      </c>
      <c r="Q883" s="70">
        <f>'StockBond Returns'!M877</f>
        <v>11.26784001</v>
      </c>
      <c r="R883" s="70">
        <f ca="1">'SWR time series'!F879</f>
        <v>4.6597703273681406</v>
      </c>
      <c r="S883" s="70">
        <f t="shared" ref="S883:T883" ca="1" si="959">IF( AND($Q883&gt;S$10,$Q883&lt;=S$11),$R883,"")</f>
        <v>4.6597703273681406</v>
      </c>
      <c r="T883" t="str">
        <f t="shared" si="959"/>
        <v/>
      </c>
    </row>
    <row r="884" spans="1:20" ht="13" hidden="1" x14ac:dyDescent="0.15">
      <c r="A884" s="142"/>
      <c r="B884" s="144"/>
      <c r="F884" s="63"/>
      <c r="G884" s="63"/>
      <c r="H884" s="63"/>
      <c r="I884" s="63"/>
      <c r="J884" s="63"/>
      <c r="K884" s="63"/>
      <c r="L884" s="63"/>
      <c r="M884" s="63"/>
      <c r="N884" s="63"/>
      <c r="O884" s="63">
        <f>'SWR time series'!A880</f>
        <v>10</v>
      </c>
      <c r="P884" s="63">
        <f>'SWR time series'!B880</f>
        <v>1943</v>
      </c>
      <c r="Q884" s="70">
        <f>'StockBond Returns'!M878</f>
        <v>11.42137497</v>
      </c>
      <c r="R884" s="70">
        <f ca="1">'SWR time series'!F880</f>
        <v>4.6556660483193433</v>
      </c>
      <c r="S884" s="70">
        <f t="shared" ref="S884:T884" ca="1" si="960">IF( AND($Q884&gt;S$10,$Q884&lt;=S$11),$R884,"")</f>
        <v>4.6556660483193433</v>
      </c>
      <c r="T884" t="str">
        <f t="shared" si="960"/>
        <v/>
      </c>
    </row>
    <row r="885" spans="1:20" ht="13" hidden="1" x14ac:dyDescent="0.15">
      <c r="A885" s="142"/>
      <c r="B885" s="144"/>
      <c r="F885" s="63"/>
      <c r="G885" s="63"/>
      <c r="H885" s="63"/>
      <c r="I885" s="63"/>
      <c r="J885" s="63"/>
      <c r="K885" s="63"/>
      <c r="L885" s="63"/>
      <c r="M885" s="63"/>
      <c r="N885" s="63"/>
      <c r="O885" s="63">
        <f>'SWR time series'!A881</f>
        <v>11</v>
      </c>
      <c r="P885" s="63">
        <f>'SWR time series'!B881</f>
        <v>1943</v>
      </c>
      <c r="Q885" s="70">
        <f>'StockBond Returns'!M879</f>
        <v>11.225003299999999</v>
      </c>
      <c r="R885" s="70">
        <f ca="1">'SWR time series'!F881</f>
        <v>4.887500398203164</v>
      </c>
      <c r="S885" s="70">
        <f t="shared" ref="S885:T885" ca="1" si="961">IF( AND($Q885&gt;S$10,$Q885&lt;=S$11),$R885,"")</f>
        <v>4.887500398203164</v>
      </c>
      <c r="T885" t="str">
        <f t="shared" si="961"/>
        <v/>
      </c>
    </row>
    <row r="886" spans="1:20" ht="13" hidden="1" x14ac:dyDescent="0.15">
      <c r="A886" s="142"/>
      <c r="B886" s="144"/>
      <c r="F886" s="63"/>
      <c r="G886" s="63"/>
      <c r="H886" s="63"/>
      <c r="I886" s="63"/>
      <c r="J886" s="63"/>
      <c r="K886" s="63"/>
      <c r="L886" s="63"/>
      <c r="M886" s="63"/>
      <c r="N886" s="63"/>
      <c r="O886" s="63">
        <f>'SWR time series'!A882</f>
        <v>12</v>
      </c>
      <c r="P886" s="63">
        <f>'SWR time series'!B882</f>
        <v>1943</v>
      </c>
      <c r="Q886" s="70">
        <f>'StockBond Returns'!M880</f>
        <v>10.34015808</v>
      </c>
      <c r="R886" s="70">
        <f ca="1">'SWR time series'!F882</f>
        <v>5.5263669186555546</v>
      </c>
      <c r="S886" s="70">
        <f t="shared" ref="S886:T886" ca="1" si="962">IF( AND($Q886&gt;S$10,$Q886&lt;=S$11),$R886,"")</f>
        <v>5.5263669186555546</v>
      </c>
      <c r="T886" t="str">
        <f t="shared" si="962"/>
        <v/>
      </c>
    </row>
    <row r="887" spans="1:20" ht="13" hidden="1" x14ac:dyDescent="0.15">
      <c r="A887" s="142"/>
      <c r="B887" s="144"/>
      <c r="F887" s="63"/>
      <c r="G887" s="63"/>
      <c r="H887" s="63"/>
      <c r="I887" s="63"/>
      <c r="J887" s="63"/>
      <c r="K887" s="63"/>
      <c r="L887" s="63"/>
      <c r="M887" s="63"/>
      <c r="N887" s="63"/>
      <c r="O887" s="63">
        <f>'SWR time series'!A883</f>
        <v>1</v>
      </c>
      <c r="P887" s="63">
        <f>'SWR time series'!B883</f>
        <v>1944</v>
      </c>
      <c r="Q887" s="70">
        <f>'StockBond Returns'!M881</f>
        <v>10.915069239999999</v>
      </c>
      <c r="R887" s="70">
        <f ca="1">'SWR time series'!F883</f>
        <v>4.9955013472208858</v>
      </c>
      <c r="S887" s="70">
        <f t="shared" ref="S887:T887" ca="1" si="963">IF( AND($Q887&gt;S$10,$Q887&lt;=S$11),$R887,"")</f>
        <v>4.9955013472208858</v>
      </c>
      <c r="T887" t="str">
        <f t="shared" si="963"/>
        <v/>
      </c>
    </row>
    <row r="888" spans="1:20" ht="13" hidden="1" x14ac:dyDescent="0.15">
      <c r="A888" s="142"/>
      <c r="B888" s="144"/>
      <c r="F888" s="63"/>
      <c r="G888" s="63"/>
      <c r="H888" s="63"/>
      <c r="I888" s="63"/>
      <c r="J888" s="63"/>
      <c r="K888" s="63"/>
      <c r="L888" s="63"/>
      <c r="M888" s="63"/>
      <c r="N888" s="63"/>
      <c r="O888" s="63">
        <f>'SWR time series'!A884</f>
        <v>2</v>
      </c>
      <c r="P888" s="63">
        <f>'SWR time series'!B884</f>
        <v>1944</v>
      </c>
      <c r="Q888" s="70">
        <f>'StockBond Returns'!M882</f>
        <v>11.052412759999999</v>
      </c>
      <c r="R888" s="70">
        <f ca="1">'SWR time series'!F884</f>
        <v>5.139734598192323</v>
      </c>
      <c r="S888" s="70">
        <f t="shared" ref="S888:T888" ca="1" si="964">IF( AND($Q888&gt;S$10,$Q888&lt;=S$11),$R888,"")</f>
        <v>5.139734598192323</v>
      </c>
      <c r="T888" t="str">
        <f t="shared" si="964"/>
        <v/>
      </c>
    </row>
    <row r="889" spans="1:20" ht="13" hidden="1" x14ac:dyDescent="0.15">
      <c r="A889" s="142"/>
      <c r="B889" s="144"/>
      <c r="F889" s="63"/>
      <c r="G889" s="63"/>
      <c r="H889" s="63"/>
      <c r="I889" s="63"/>
      <c r="J889" s="63"/>
      <c r="K889" s="63"/>
      <c r="L889" s="63"/>
      <c r="M889" s="63"/>
      <c r="N889" s="63"/>
      <c r="O889" s="63">
        <f>'SWR time series'!A885</f>
        <v>3</v>
      </c>
      <c r="P889" s="63">
        <f>'SWR time series'!B885</f>
        <v>1944</v>
      </c>
      <c r="Q889" s="70">
        <f>'StockBond Returns'!M883</f>
        <v>10.99442661</v>
      </c>
      <c r="R889" s="70">
        <f ca="1">'SWR time series'!F885</f>
        <v>5.0173838620012612</v>
      </c>
      <c r="S889" s="70">
        <f t="shared" ref="S889:T889" ca="1" si="965">IF( AND($Q889&gt;S$10,$Q889&lt;=S$11),$R889,"")</f>
        <v>5.0173838620012612</v>
      </c>
      <c r="T889" t="str">
        <f t="shared" si="965"/>
        <v/>
      </c>
    </row>
    <row r="890" spans="1:20" ht="13" hidden="1" x14ac:dyDescent="0.15">
      <c r="A890" s="142"/>
      <c r="B890" s="144"/>
      <c r="F890" s="63"/>
      <c r="G890" s="63"/>
      <c r="H890" s="63"/>
      <c r="I890" s="63"/>
      <c r="J890" s="63"/>
      <c r="K890" s="63"/>
      <c r="L890" s="63"/>
      <c r="M890" s="63"/>
      <c r="N890" s="63"/>
      <c r="O890" s="63">
        <f>'SWR time series'!A886</f>
        <v>4</v>
      </c>
      <c r="P890" s="63">
        <f>'SWR time series'!B886</f>
        <v>1944</v>
      </c>
      <c r="Q890" s="70">
        <f>'StockBond Returns'!M884</f>
        <v>11.15048035</v>
      </c>
      <c r="R890" s="70">
        <f ca="1">'SWR time series'!F886</f>
        <v>4.9237610682277539</v>
      </c>
      <c r="S890" s="70">
        <f t="shared" ref="S890:T890" ca="1" si="966">IF( AND($Q890&gt;S$10,$Q890&lt;=S$11),$R890,"")</f>
        <v>4.9237610682277539</v>
      </c>
      <c r="T890" t="str">
        <f t="shared" si="966"/>
        <v/>
      </c>
    </row>
    <row r="891" spans="1:20" ht="13" hidden="1" x14ac:dyDescent="0.15">
      <c r="A891" s="142"/>
      <c r="B891" s="144"/>
      <c r="F891" s="63"/>
      <c r="G891" s="63"/>
      <c r="H891" s="63"/>
      <c r="I891" s="63"/>
      <c r="J891" s="63"/>
      <c r="K891" s="63"/>
      <c r="L891" s="63"/>
      <c r="M891" s="63"/>
      <c r="N891" s="63"/>
      <c r="O891" s="63">
        <f>'SWR time series'!A887</f>
        <v>5</v>
      </c>
      <c r="P891" s="63">
        <f>'SWR time series'!B887</f>
        <v>1944</v>
      </c>
      <c r="Q891" s="70">
        <f>'StockBond Returns'!M885</f>
        <v>11.0026721</v>
      </c>
      <c r="R891" s="70">
        <f ca="1">'SWR time series'!F887</f>
        <v>5.2866776371424447</v>
      </c>
      <c r="S891" s="70">
        <f t="shared" ref="S891:T891" ca="1" si="967">IF( AND($Q891&gt;S$10,$Q891&lt;=S$11),$R891,"")</f>
        <v>5.2866776371424447</v>
      </c>
      <c r="T891" t="str">
        <f t="shared" si="967"/>
        <v/>
      </c>
    </row>
    <row r="892" spans="1:20" ht="13" hidden="1" x14ac:dyDescent="0.15">
      <c r="A892" s="142"/>
      <c r="B892" s="144"/>
      <c r="F892" s="63"/>
      <c r="G892" s="63"/>
      <c r="H892" s="63"/>
      <c r="I892" s="63"/>
      <c r="J892" s="63"/>
      <c r="K892" s="63"/>
      <c r="L892" s="63"/>
      <c r="M892" s="63"/>
      <c r="N892" s="63"/>
      <c r="O892" s="63">
        <f>'SWR time series'!A888</f>
        <v>6</v>
      </c>
      <c r="P892" s="63">
        <f>'SWR time series'!B888</f>
        <v>1944</v>
      </c>
      <c r="Q892" s="70">
        <f>'StockBond Returns'!M886</f>
        <v>11.33315299</v>
      </c>
      <c r="R892" s="70">
        <f ca="1">'SWR time series'!F888</f>
        <v>5.0545435871559494</v>
      </c>
      <c r="S892" s="70">
        <f t="shared" ref="S892:T892" ca="1" si="968">IF( AND($Q892&gt;S$10,$Q892&lt;=S$11),$R892,"")</f>
        <v>5.0545435871559494</v>
      </c>
      <c r="T892" t="str">
        <f t="shared" si="968"/>
        <v/>
      </c>
    </row>
    <row r="893" spans="1:20" ht="13" hidden="1" x14ac:dyDescent="0.15">
      <c r="A893" s="142"/>
      <c r="B893" s="144"/>
      <c r="F893" s="63"/>
      <c r="G893" s="63"/>
      <c r="H893" s="63"/>
      <c r="I893" s="63"/>
      <c r="J893" s="63"/>
      <c r="K893" s="63"/>
      <c r="L893" s="63"/>
      <c r="M893" s="63"/>
      <c r="N893" s="63"/>
      <c r="O893" s="63">
        <f>'SWR time series'!A889</f>
        <v>7</v>
      </c>
      <c r="P893" s="63">
        <f>'SWR time series'!B889</f>
        <v>1944</v>
      </c>
      <c r="Q893" s="70">
        <f>'StockBond Returns'!M887</f>
        <v>11.81496076</v>
      </c>
      <c r="R893" s="70">
        <f ca="1">'SWR time series'!F889</f>
        <v>4.6582311491000929</v>
      </c>
      <c r="S893" s="70">
        <f t="shared" ref="S893:T893" ca="1" si="969">IF( AND($Q893&gt;S$10,$Q893&lt;=S$11),$R893,"")</f>
        <v>4.6582311491000929</v>
      </c>
      <c r="T893" t="str">
        <f t="shared" si="969"/>
        <v/>
      </c>
    </row>
    <row r="894" spans="1:20" ht="13" hidden="1" x14ac:dyDescent="0.15">
      <c r="A894" s="142"/>
      <c r="B894" s="144"/>
      <c r="F894" s="63"/>
      <c r="G894" s="63"/>
      <c r="H894" s="63"/>
      <c r="I894" s="63"/>
      <c r="J894" s="63"/>
      <c r="K894" s="63"/>
      <c r="L894" s="63"/>
      <c r="M894" s="63"/>
      <c r="N894" s="63"/>
      <c r="O894" s="63">
        <f>'SWR time series'!A890</f>
        <v>8</v>
      </c>
      <c r="P894" s="63">
        <f>'SWR time series'!B890</f>
        <v>1944</v>
      </c>
      <c r="Q894" s="70">
        <f>'StockBond Returns'!M888</f>
        <v>11.476909770000001</v>
      </c>
      <c r="R894" s="70">
        <f ca="1">'SWR time series'!F890</f>
        <v>5.2618574736122028</v>
      </c>
      <c r="S894" s="70">
        <f t="shared" ref="S894:T894" ca="1" si="970">IF( AND($Q894&gt;S$10,$Q894&lt;=S$11),$R894,"")</f>
        <v>5.2618574736122028</v>
      </c>
      <c r="T894" t="str">
        <f t="shared" si="970"/>
        <v/>
      </c>
    </row>
    <row r="895" spans="1:20" ht="13" hidden="1" x14ac:dyDescent="0.15">
      <c r="A895" s="142"/>
      <c r="B895" s="144"/>
      <c r="F895" s="63"/>
      <c r="G895" s="63"/>
      <c r="H895" s="63"/>
      <c r="I895" s="63"/>
      <c r="J895" s="63"/>
      <c r="K895" s="63"/>
      <c r="L895" s="63"/>
      <c r="M895" s="63"/>
      <c r="N895" s="63"/>
      <c r="O895" s="63">
        <f>'SWR time series'!A891</f>
        <v>9</v>
      </c>
      <c r="P895" s="63">
        <f>'SWR time series'!B891</f>
        <v>1944</v>
      </c>
      <c r="Q895" s="70">
        <f>'StockBond Returns'!M889</f>
        <v>11.550721599999999</v>
      </c>
      <c r="R895" s="70">
        <f ca="1">'SWR time series'!F891</f>
        <v>5.2090825037041775</v>
      </c>
      <c r="S895" s="70">
        <f t="shared" ref="S895:T895" ca="1" si="971">IF( AND($Q895&gt;S$10,$Q895&lt;=S$11),$R895,"")</f>
        <v>5.2090825037041775</v>
      </c>
      <c r="T895" t="str">
        <f t="shared" si="971"/>
        <v/>
      </c>
    </row>
    <row r="896" spans="1:20" ht="13" hidden="1" x14ac:dyDescent="0.15">
      <c r="A896" s="142"/>
      <c r="B896" s="144"/>
      <c r="F896" s="63"/>
      <c r="G896" s="63"/>
      <c r="H896" s="63"/>
      <c r="I896" s="63"/>
      <c r="J896" s="63"/>
      <c r="K896" s="63"/>
      <c r="L896" s="63"/>
      <c r="M896" s="63"/>
      <c r="N896" s="63"/>
      <c r="O896" s="63">
        <f>'SWR time series'!A892</f>
        <v>10</v>
      </c>
      <c r="P896" s="63">
        <f>'SWR time series'!B892</f>
        <v>1944</v>
      </c>
      <c r="Q896" s="70">
        <f>'StockBond Returns'!M890</f>
        <v>11.490397160000001</v>
      </c>
      <c r="R896" s="70">
        <f ca="1">'SWR time series'!F892</f>
        <v>5.2399910606462452</v>
      </c>
      <c r="S896" s="70">
        <f t="shared" ref="S896:T896" ca="1" si="972">IF( AND($Q896&gt;S$10,$Q896&lt;=S$11),$R896,"")</f>
        <v>5.2399910606462452</v>
      </c>
      <c r="T896" t="str">
        <f t="shared" si="972"/>
        <v/>
      </c>
    </row>
    <row r="897" spans="1:20" ht="13" hidden="1" x14ac:dyDescent="0.15">
      <c r="A897" s="142"/>
      <c r="B897" s="144"/>
      <c r="F897" s="63"/>
      <c r="G897" s="63"/>
      <c r="H897" s="63"/>
      <c r="I897" s="63"/>
      <c r="J897" s="63"/>
      <c r="K897" s="63"/>
      <c r="L897" s="63"/>
      <c r="M897" s="63"/>
      <c r="N897" s="63"/>
      <c r="O897" s="63">
        <f>'SWR time series'!A893</f>
        <v>11</v>
      </c>
      <c r="P897" s="63">
        <f>'SWR time series'!B893</f>
        <v>1944</v>
      </c>
      <c r="Q897" s="70">
        <f>'StockBond Returns'!M891</f>
        <v>11.46646664</v>
      </c>
      <c r="R897" s="70">
        <f ca="1">'SWR time series'!F893</f>
        <v>5.1421472404880024</v>
      </c>
      <c r="S897" s="70">
        <f t="shared" ref="S897:T897" ca="1" si="973">IF( AND($Q897&gt;S$10,$Q897&lt;=S$11),$R897,"")</f>
        <v>5.1421472404880024</v>
      </c>
      <c r="T897" t="str">
        <f t="shared" si="973"/>
        <v/>
      </c>
    </row>
    <row r="898" spans="1:20" ht="13" hidden="1" x14ac:dyDescent="0.15">
      <c r="A898" s="142"/>
      <c r="B898" s="144"/>
      <c r="F898" s="63"/>
      <c r="G898" s="63"/>
      <c r="H898" s="63"/>
      <c r="I898" s="63"/>
      <c r="J898" s="63"/>
      <c r="K898" s="63"/>
      <c r="L898" s="63"/>
      <c r="M898" s="63"/>
      <c r="N898" s="63"/>
      <c r="O898" s="63">
        <f>'SWR time series'!A894</f>
        <v>12</v>
      </c>
      <c r="P898" s="63">
        <f>'SWR time series'!B894</f>
        <v>1944</v>
      </c>
      <c r="Q898" s="70">
        <f>'StockBond Returns'!M892</f>
        <v>11.487412750000001</v>
      </c>
      <c r="R898" s="70">
        <f ca="1">'SWR time series'!F894</f>
        <v>5.1892054506076732</v>
      </c>
      <c r="S898" s="70">
        <f t="shared" ref="S898:T898" ca="1" si="974">IF( AND($Q898&gt;S$10,$Q898&lt;=S$11),$R898,"")</f>
        <v>5.1892054506076732</v>
      </c>
      <c r="T898" t="str">
        <f t="shared" si="974"/>
        <v/>
      </c>
    </row>
    <row r="899" spans="1:20" ht="13" hidden="1" x14ac:dyDescent="0.15">
      <c r="A899" s="142"/>
      <c r="B899" s="144"/>
      <c r="F899" s="63"/>
      <c r="G899" s="63"/>
      <c r="H899" s="63"/>
      <c r="I899" s="63"/>
      <c r="J899" s="63"/>
      <c r="K899" s="63"/>
      <c r="L899" s="63"/>
      <c r="M899" s="63"/>
      <c r="N899" s="63"/>
      <c r="O899" s="63">
        <f>'SWR time series'!A895</f>
        <v>1</v>
      </c>
      <c r="P899" s="63">
        <f>'SWR time series'!B895</f>
        <v>1945</v>
      </c>
      <c r="Q899" s="70">
        <f>'StockBond Returns'!M893</f>
        <v>11.843026890000001</v>
      </c>
      <c r="R899" s="70">
        <f ca="1">'SWR time series'!F895</f>
        <v>5.0563731429743513</v>
      </c>
      <c r="S899" s="70">
        <f t="shared" ref="S899:T899" ca="1" si="975">IF( AND($Q899&gt;S$10,$Q899&lt;=S$11),$R899,"")</f>
        <v>5.0563731429743513</v>
      </c>
      <c r="T899" t="str">
        <f t="shared" si="975"/>
        <v/>
      </c>
    </row>
    <row r="900" spans="1:20" ht="13" hidden="1" x14ac:dyDescent="0.15">
      <c r="A900" s="142"/>
      <c r="B900" s="144"/>
      <c r="F900" s="63"/>
      <c r="G900" s="63"/>
      <c r="H900" s="63"/>
      <c r="I900" s="63"/>
      <c r="J900" s="63"/>
      <c r="K900" s="63"/>
      <c r="L900" s="63"/>
      <c r="M900" s="63"/>
      <c r="N900" s="63"/>
      <c r="O900" s="63">
        <f>'SWR time series'!A896</f>
        <v>2</v>
      </c>
      <c r="P900" s="63">
        <f>'SWR time series'!B896</f>
        <v>1945</v>
      </c>
      <c r="Q900" s="70">
        <f>'StockBond Returns'!M894</f>
        <v>11.9427311</v>
      </c>
      <c r="R900" s="70">
        <f ca="1">'SWR time series'!F896</f>
        <v>4.4980380397420561</v>
      </c>
      <c r="S900" s="70">
        <f t="shared" ref="S900:T900" ca="1" si="976">IF( AND($Q900&gt;S$10,$Q900&lt;=S$11),$R900,"")</f>
        <v>4.4980380397420561</v>
      </c>
      <c r="T900" t="str">
        <f t="shared" si="976"/>
        <v/>
      </c>
    </row>
    <row r="901" spans="1:20" ht="13" hidden="1" x14ac:dyDescent="0.15">
      <c r="A901" s="142"/>
      <c r="B901" s="144"/>
      <c r="F901" s="63"/>
      <c r="G901" s="63"/>
      <c r="H901" s="63"/>
      <c r="I901" s="63"/>
      <c r="J901" s="63"/>
      <c r="K901" s="63"/>
      <c r="L901" s="63"/>
      <c r="M901" s="63"/>
      <c r="N901" s="63"/>
      <c r="O901" s="63">
        <f>'SWR time series'!A897</f>
        <v>3</v>
      </c>
      <c r="P901" s="63">
        <f>'SWR time series'!B897</f>
        <v>1945</v>
      </c>
      <c r="Q901" s="70">
        <f>'StockBond Returns'!M895</f>
        <v>12.66047889</v>
      </c>
      <c r="R901" s="70">
        <f ca="1">'SWR time series'!F897</f>
        <v>3.966753636687784</v>
      </c>
      <c r="S901" s="70">
        <f t="shared" ref="S901:T901" ca="1" si="977">IF( AND($Q901&gt;S$10,$Q901&lt;=S$11),$R901,"")</f>
        <v>3.966753636687784</v>
      </c>
      <c r="T901" t="str">
        <f t="shared" si="977"/>
        <v/>
      </c>
    </row>
    <row r="902" spans="1:20" ht="13" hidden="1" x14ac:dyDescent="0.15">
      <c r="A902" s="142"/>
      <c r="B902" s="144"/>
      <c r="F902" s="63"/>
      <c r="G902" s="63"/>
      <c r="H902" s="63"/>
      <c r="I902" s="63"/>
      <c r="J902" s="63"/>
      <c r="K902" s="63"/>
      <c r="L902" s="63"/>
      <c r="M902" s="63"/>
      <c r="N902" s="63"/>
      <c r="O902" s="63">
        <f>'SWR time series'!A898</f>
        <v>4</v>
      </c>
      <c r="P902" s="63">
        <f>'SWR time series'!B898</f>
        <v>1945</v>
      </c>
      <c r="Q902" s="70">
        <f>'StockBond Returns'!M896</f>
        <v>12.066758979999999</v>
      </c>
      <c r="R902" s="70">
        <f ca="1">'SWR time series'!F898</f>
        <v>4.4040698875177675</v>
      </c>
      <c r="S902" s="70">
        <f t="shared" ref="S902:T902" ca="1" si="978">IF( AND($Q902&gt;S$10,$Q902&lt;=S$11),$R902,"")</f>
        <v>4.4040698875177675</v>
      </c>
      <c r="T902" t="str">
        <f t="shared" si="978"/>
        <v/>
      </c>
    </row>
    <row r="903" spans="1:20" ht="13" hidden="1" x14ac:dyDescent="0.15">
      <c r="A903" s="142"/>
      <c r="B903" s="144"/>
      <c r="F903" s="63"/>
      <c r="G903" s="63"/>
      <c r="H903" s="63"/>
      <c r="I903" s="63"/>
      <c r="J903" s="63"/>
      <c r="K903" s="63"/>
      <c r="L903" s="63"/>
      <c r="M903" s="63"/>
      <c r="N903" s="63"/>
      <c r="O903" s="63">
        <f>'SWR time series'!A899</f>
        <v>5</v>
      </c>
      <c r="P903" s="63">
        <f>'SWR time series'!B899</f>
        <v>1945</v>
      </c>
      <c r="Q903" s="70">
        <f>'StockBond Returns'!M897</f>
        <v>13.12723458</v>
      </c>
      <c r="R903" s="70">
        <f ca="1">'SWR time series'!F899</f>
        <v>3.5509504911800995</v>
      </c>
      <c r="S903" s="70">
        <f t="shared" ref="S903:T903" ca="1" si="979">IF( AND($Q903&gt;S$10,$Q903&lt;=S$11),$R903,"")</f>
        <v>3.5509504911800995</v>
      </c>
      <c r="T903" t="str">
        <f t="shared" si="979"/>
        <v/>
      </c>
    </row>
    <row r="904" spans="1:20" ht="13" hidden="1" x14ac:dyDescent="0.15">
      <c r="A904" s="142"/>
      <c r="B904" s="144"/>
      <c r="F904" s="63"/>
      <c r="G904" s="63"/>
      <c r="H904" s="63"/>
      <c r="I904" s="63"/>
      <c r="J904" s="63"/>
      <c r="K904" s="63"/>
      <c r="L904" s="63"/>
      <c r="M904" s="63"/>
      <c r="N904" s="63"/>
      <c r="O904" s="63">
        <f>'SWR time series'!A900</f>
        <v>6</v>
      </c>
      <c r="P904" s="63">
        <f>'SWR time series'!B900</f>
        <v>1945</v>
      </c>
      <c r="Q904" s="70">
        <f>'StockBond Returns'!M898</f>
        <v>13.203696020000001</v>
      </c>
      <c r="R904" s="70">
        <f ca="1">'SWR time series'!F900</f>
        <v>3.7930838051078304</v>
      </c>
      <c r="S904" s="70">
        <f t="shared" ref="S904:T904" ca="1" si="980">IF( AND($Q904&gt;S$10,$Q904&lt;=S$11),$R904,"")</f>
        <v>3.7930838051078304</v>
      </c>
      <c r="T904" t="str">
        <f t="shared" si="980"/>
        <v/>
      </c>
    </row>
    <row r="905" spans="1:20" ht="13" hidden="1" x14ac:dyDescent="0.15">
      <c r="A905" s="142"/>
      <c r="B905" s="144"/>
      <c r="F905" s="63"/>
      <c r="G905" s="63"/>
      <c r="H905" s="63"/>
      <c r="I905" s="63"/>
      <c r="J905" s="63"/>
      <c r="K905" s="63"/>
      <c r="L905" s="63"/>
      <c r="M905" s="63"/>
      <c r="N905" s="63"/>
      <c r="O905" s="63">
        <f>'SWR time series'!A901</f>
        <v>7</v>
      </c>
      <c r="P905" s="63">
        <f>'SWR time series'!B901</f>
        <v>1945</v>
      </c>
      <c r="Q905" s="70">
        <f>'StockBond Returns'!M899</f>
        <v>13.01710679</v>
      </c>
      <c r="R905" s="70">
        <f ca="1">'SWR time series'!F901</f>
        <v>3.9224971263038899</v>
      </c>
      <c r="S905" s="70">
        <f t="shared" ref="S905:T905" ca="1" si="981">IF( AND($Q905&gt;S$10,$Q905&lt;=S$11),$R905,"")</f>
        <v>3.9224971263038899</v>
      </c>
      <c r="T905" t="str">
        <f t="shared" si="981"/>
        <v/>
      </c>
    </row>
    <row r="906" spans="1:20" ht="13" hidden="1" x14ac:dyDescent="0.15">
      <c r="A906" s="142"/>
      <c r="B906" s="144"/>
      <c r="F906" s="63"/>
      <c r="G906" s="63"/>
      <c r="H906" s="63"/>
      <c r="I906" s="63"/>
      <c r="J906" s="63"/>
      <c r="K906" s="63"/>
      <c r="L906" s="63"/>
      <c r="M906" s="63"/>
      <c r="N906" s="63"/>
      <c r="O906" s="63">
        <f>'SWR time series'!A902</f>
        <v>8</v>
      </c>
      <c r="P906" s="63">
        <f>'SWR time series'!B902</f>
        <v>1945</v>
      </c>
      <c r="Q906" s="70">
        <f>'StockBond Returns'!M900</f>
        <v>12.76256001</v>
      </c>
      <c r="R906" s="70">
        <f ca="1">'SWR time series'!F902</f>
        <v>4.0894055987090905</v>
      </c>
      <c r="S906" s="70">
        <f t="shared" ref="S906:T906" ca="1" si="982">IF( AND($Q906&gt;S$10,$Q906&lt;=S$11),$R906,"")</f>
        <v>4.0894055987090905</v>
      </c>
      <c r="T906" t="str">
        <f t="shared" si="982"/>
        <v/>
      </c>
    </row>
    <row r="907" spans="1:20" ht="13" hidden="1" x14ac:dyDescent="0.15">
      <c r="A907" s="142"/>
      <c r="B907" s="144"/>
      <c r="F907" s="63"/>
      <c r="G907" s="63"/>
      <c r="H907" s="63"/>
      <c r="I907" s="63"/>
      <c r="J907" s="63"/>
      <c r="K907" s="63"/>
      <c r="L907" s="63"/>
      <c r="M907" s="63"/>
      <c r="N907" s="63"/>
      <c r="O907" s="63">
        <f>'SWR time series'!A903</f>
        <v>9</v>
      </c>
      <c r="P907" s="63">
        <f>'SWR time series'!B903</f>
        <v>1945</v>
      </c>
      <c r="Q907" s="70">
        <f>'StockBond Returns'!M901</f>
        <v>13.50758742</v>
      </c>
      <c r="R907" s="70">
        <f ca="1">'SWR time series'!F903</f>
        <v>3.3063370260845257</v>
      </c>
      <c r="S907" s="70">
        <f t="shared" ref="S907:T907" ca="1" si="983">IF( AND($Q907&gt;S$10,$Q907&lt;=S$11),$R907,"")</f>
        <v>3.3063370260845257</v>
      </c>
      <c r="T907" t="str">
        <f t="shared" si="983"/>
        <v/>
      </c>
    </row>
    <row r="908" spans="1:20" ht="13" hidden="1" x14ac:dyDescent="0.15">
      <c r="A908" s="142"/>
      <c r="B908" s="144"/>
      <c r="F908" s="63"/>
      <c r="G908" s="63"/>
      <c r="H908" s="63"/>
      <c r="I908" s="63"/>
      <c r="J908" s="63"/>
      <c r="K908" s="63"/>
      <c r="L908" s="63"/>
      <c r="M908" s="63"/>
      <c r="N908" s="63"/>
      <c r="O908" s="63">
        <f>'SWR time series'!A904</f>
        <v>10</v>
      </c>
      <c r="P908" s="63">
        <f>'SWR time series'!B904</f>
        <v>1945</v>
      </c>
      <c r="Q908" s="70">
        <f>'StockBond Returns'!M902</f>
        <v>14.22510522</v>
      </c>
      <c r="R908" s="70">
        <f ca="1">'SWR time series'!F904</f>
        <v>2.928418471052634</v>
      </c>
      <c r="S908" s="70">
        <f t="shared" ref="S908:T908" ca="1" si="984">IF( AND($Q908&gt;S$10,$Q908&lt;=S$11),$R908,"")</f>
        <v>2.928418471052634</v>
      </c>
      <c r="T908" t="str">
        <f t="shared" si="984"/>
        <v/>
      </c>
    </row>
    <row r="909" spans="1:20" ht="13" hidden="1" x14ac:dyDescent="0.15">
      <c r="A909" s="142"/>
      <c r="B909" s="144"/>
      <c r="F909" s="63"/>
      <c r="G909" s="63"/>
      <c r="H909" s="63"/>
      <c r="I909" s="63"/>
      <c r="J909" s="63"/>
      <c r="K909" s="63"/>
      <c r="L909" s="63"/>
      <c r="M909" s="63"/>
      <c r="N909" s="63"/>
      <c r="O909" s="63">
        <f>'SWR time series'!A905</f>
        <v>11</v>
      </c>
      <c r="P909" s="63">
        <f>'SWR time series'!B905</f>
        <v>1945</v>
      </c>
      <c r="Q909" s="70">
        <f>'StockBond Returns'!M903</f>
        <v>14.50534143</v>
      </c>
      <c r="R909" s="70">
        <f ca="1">'SWR time series'!F905</f>
        <v>2.6156529280764484</v>
      </c>
      <c r="S909" s="70">
        <f t="shared" ref="S909:T909" ca="1" si="985">IF( AND($Q909&gt;S$10,$Q909&lt;=S$11),$R909,"")</f>
        <v>2.6156529280764484</v>
      </c>
      <c r="T909" t="str">
        <f t="shared" si="985"/>
        <v/>
      </c>
    </row>
    <row r="910" spans="1:20" ht="13" hidden="1" x14ac:dyDescent="0.15">
      <c r="A910" s="142"/>
      <c r="B910" s="144"/>
      <c r="F910" s="63"/>
      <c r="G910" s="63"/>
      <c r="H910" s="63"/>
      <c r="I910" s="63"/>
      <c r="J910" s="63"/>
      <c r="K910" s="63"/>
      <c r="L910" s="63"/>
      <c r="M910" s="63"/>
      <c r="N910" s="63"/>
      <c r="O910" s="63">
        <f>'SWR time series'!A906</f>
        <v>12</v>
      </c>
      <c r="P910" s="63">
        <f>'SWR time series'!B906</f>
        <v>1945</v>
      </c>
      <c r="Q910" s="70">
        <f>'StockBond Returns'!M904</f>
        <v>14.97840427</v>
      </c>
      <c r="R910" s="70">
        <f ca="1">'SWR time series'!F906</f>
        <v>2.5142656721136234</v>
      </c>
      <c r="S910" s="70">
        <f t="shared" ref="S910:T910" ca="1" si="986">IF( AND($Q910&gt;S$10,$Q910&lt;=S$11),$R910,"")</f>
        <v>2.5142656721136234</v>
      </c>
      <c r="T910" t="str">
        <f t="shared" si="986"/>
        <v/>
      </c>
    </row>
    <row r="911" spans="1:20" ht="13" hidden="1" x14ac:dyDescent="0.15">
      <c r="A911" s="142"/>
      <c r="B911" s="144"/>
      <c r="F911" s="63"/>
      <c r="G911" s="63"/>
      <c r="H911" s="63"/>
      <c r="I911" s="63"/>
      <c r="J911" s="63"/>
      <c r="K911" s="63"/>
      <c r="L911" s="63"/>
      <c r="M911" s="63"/>
      <c r="N911" s="63"/>
      <c r="O911" s="63">
        <f>'SWR time series'!A907</f>
        <v>1</v>
      </c>
      <c r="P911" s="63">
        <f>'SWR time series'!B907</f>
        <v>1946</v>
      </c>
      <c r="Q911" s="70">
        <f>'StockBond Returns'!M905</f>
        <v>15.046349230000001</v>
      </c>
      <c r="R911" s="70">
        <f ca="1">'SWR time series'!F907</f>
        <v>2.5751173516214498</v>
      </c>
      <c r="S911" s="70">
        <f t="shared" ref="S911:T911" ca="1" si="987">IF( AND($Q911&gt;S$10,$Q911&lt;=S$11),$R911,"")</f>
        <v>2.5751173516214498</v>
      </c>
      <c r="T911" t="str">
        <f t="shared" si="987"/>
        <v/>
      </c>
    </row>
    <row r="912" spans="1:20" ht="13" hidden="1" x14ac:dyDescent="0.15">
      <c r="A912" s="142"/>
      <c r="B912" s="144"/>
      <c r="F912" s="63"/>
      <c r="G912" s="63"/>
      <c r="H912" s="63"/>
      <c r="I912" s="63"/>
      <c r="J912" s="63"/>
      <c r="K912" s="63"/>
      <c r="L912" s="63"/>
      <c r="M912" s="63"/>
      <c r="N912" s="63"/>
      <c r="O912" s="63">
        <f>'SWR time series'!A908</f>
        <v>2</v>
      </c>
      <c r="P912" s="63">
        <f>'SWR time series'!B908</f>
        <v>1946</v>
      </c>
      <c r="Q912" s="70">
        <f>'StockBond Returns'!M906</f>
        <v>16.100007779999999</v>
      </c>
      <c r="R912" s="70">
        <f ca="1">'SWR time series'!F908</f>
        <v>2.125760762803746</v>
      </c>
      <c r="S912" s="70">
        <f t="shared" ref="S912:T912" ca="1" si="988">IF( AND($Q912&gt;S$10,$Q912&lt;=S$11),$R912,"")</f>
        <v>2.125760762803746</v>
      </c>
      <c r="T912" t="str">
        <f t="shared" si="988"/>
        <v/>
      </c>
    </row>
    <row r="913" spans="1:20" ht="13" hidden="1" x14ac:dyDescent="0.15">
      <c r="A913" s="142"/>
      <c r="B913" s="144"/>
      <c r="F913" s="63"/>
      <c r="G913" s="63"/>
      <c r="H913" s="63"/>
      <c r="I913" s="63"/>
      <c r="J913" s="63"/>
      <c r="K913" s="63"/>
      <c r="L913" s="63"/>
      <c r="M913" s="63"/>
      <c r="N913" s="63"/>
      <c r="O913" s="63">
        <f>'SWR time series'!A909</f>
        <v>3</v>
      </c>
      <c r="P913" s="63">
        <f>'SWR time series'!B909</f>
        <v>1946</v>
      </c>
      <c r="Q913" s="70">
        <f>'StockBond Returns'!M907</f>
        <v>15.072584259999999</v>
      </c>
      <c r="R913" s="70">
        <f ca="1">'SWR time series'!F909</f>
        <v>2.7357034148335195</v>
      </c>
      <c r="S913" s="70">
        <f t="shared" ref="S913:T913" ca="1" si="989">IF( AND($Q913&gt;S$10,$Q913&lt;=S$11),$R913,"")</f>
        <v>2.7357034148335195</v>
      </c>
      <c r="T913" t="str">
        <f t="shared" si="989"/>
        <v/>
      </c>
    </row>
    <row r="914" spans="1:20" ht="13" hidden="1" x14ac:dyDescent="0.15">
      <c r="A914" s="142"/>
      <c r="B914" s="144"/>
      <c r="F914" s="63"/>
      <c r="G914" s="63"/>
      <c r="H914" s="63"/>
      <c r="I914" s="63"/>
      <c r="J914" s="63"/>
      <c r="K914" s="63"/>
      <c r="L914" s="63"/>
      <c r="M914" s="63"/>
      <c r="N914" s="63"/>
      <c r="O914" s="63">
        <f>'SWR time series'!A910</f>
        <v>4</v>
      </c>
      <c r="P914" s="63">
        <f>'SWR time series'!B910</f>
        <v>1946</v>
      </c>
      <c r="Q914" s="70">
        <f>'StockBond Returns'!M908</f>
        <v>15.59245943</v>
      </c>
      <c r="R914" s="70">
        <f ca="1">'SWR time series'!F910</f>
        <v>2.5197030228829584</v>
      </c>
      <c r="S914" s="70">
        <f t="shared" ref="S914:T914" ca="1" si="990">IF( AND($Q914&gt;S$10,$Q914&lt;=S$11),$R914,"")</f>
        <v>2.5197030228829584</v>
      </c>
      <c r="T914" t="str">
        <f t="shared" si="990"/>
        <v/>
      </c>
    </row>
    <row r="915" spans="1:20" ht="13" hidden="1" x14ac:dyDescent="0.15">
      <c r="A915" s="142"/>
      <c r="B915" s="144"/>
      <c r="F915" s="63"/>
      <c r="G915" s="63"/>
      <c r="H915" s="63"/>
      <c r="I915" s="63"/>
      <c r="J915" s="63"/>
      <c r="K915" s="63"/>
      <c r="L915" s="63"/>
      <c r="M915" s="63"/>
      <c r="N915" s="63"/>
      <c r="O915" s="63">
        <f>'SWR time series'!A911</f>
        <v>5</v>
      </c>
      <c r="P915" s="63">
        <f>'SWR time series'!B911</f>
        <v>1946</v>
      </c>
      <c r="Q915" s="70">
        <f>'StockBond Returns'!M909</f>
        <v>16.126806169999998</v>
      </c>
      <c r="R915" s="70">
        <f ca="1">'SWR time series'!F911</f>
        <v>2.3421265258723265</v>
      </c>
      <c r="S915" s="70">
        <f t="shared" ref="S915:T915" ca="1" si="991">IF( AND($Q915&gt;S$10,$Q915&lt;=S$11),$R915,"")</f>
        <v>2.3421265258723265</v>
      </c>
      <c r="T915" t="str">
        <f t="shared" si="991"/>
        <v/>
      </c>
    </row>
    <row r="916" spans="1:20" ht="13" hidden="1" x14ac:dyDescent="0.15">
      <c r="A916" s="142"/>
      <c r="B916" s="144"/>
      <c r="F916" s="63"/>
      <c r="G916" s="63"/>
      <c r="H916" s="63"/>
      <c r="I916" s="63"/>
      <c r="J916" s="63"/>
      <c r="K916" s="63"/>
      <c r="L916" s="63"/>
      <c r="M916" s="63"/>
      <c r="N916" s="63"/>
      <c r="O916" s="63">
        <f>'SWR time series'!A912</f>
        <v>6</v>
      </c>
      <c r="P916" s="63">
        <f>'SWR time series'!B912</f>
        <v>1946</v>
      </c>
      <c r="Q916" s="70">
        <f>'StockBond Returns'!M910</f>
        <v>16.424770609999999</v>
      </c>
      <c r="R916" s="70">
        <f ca="1">'SWR time series'!F912</f>
        <v>2.3028648618245029</v>
      </c>
      <c r="S916" s="70">
        <f t="shared" ref="S916:T916" ca="1" si="992">IF( AND($Q916&gt;S$10,$Q916&lt;=S$11),$R916,"")</f>
        <v>2.3028648618245029</v>
      </c>
      <c r="T916" t="str">
        <f t="shared" si="992"/>
        <v/>
      </c>
    </row>
    <row r="917" spans="1:20" ht="13" hidden="1" x14ac:dyDescent="0.15">
      <c r="A917" s="142"/>
      <c r="B917" s="144"/>
      <c r="F917" s="63"/>
      <c r="G917" s="63"/>
      <c r="H917" s="63"/>
      <c r="I917" s="63"/>
      <c r="J917" s="63"/>
      <c r="K917" s="63"/>
      <c r="L917" s="63"/>
      <c r="M917" s="63"/>
      <c r="N917" s="63"/>
      <c r="O917" s="63">
        <f>'SWR time series'!A913</f>
        <v>7</v>
      </c>
      <c r="P917" s="63">
        <f>'SWR time series'!B913</f>
        <v>1946</v>
      </c>
      <c r="Q917" s="70">
        <f>'StockBond Returns'!M911</f>
        <v>15.739229529999999</v>
      </c>
      <c r="R917" s="70">
        <f ca="1">'SWR time series'!F913</f>
        <v>2.6664332495147374</v>
      </c>
      <c r="S917" s="70">
        <f t="shared" ref="S917:T917" ca="1" si="993">IF( AND($Q917&gt;S$10,$Q917&lt;=S$11),$R917,"")</f>
        <v>2.6664332495147374</v>
      </c>
      <c r="T917" t="str">
        <f t="shared" si="993"/>
        <v/>
      </c>
    </row>
    <row r="918" spans="1:20" ht="13" hidden="1" x14ac:dyDescent="0.15">
      <c r="A918" s="142"/>
      <c r="B918" s="144"/>
      <c r="F918" s="63"/>
      <c r="G918" s="63"/>
      <c r="H918" s="63"/>
      <c r="I918" s="63"/>
      <c r="J918" s="63"/>
      <c r="K918" s="63"/>
      <c r="L918" s="63"/>
      <c r="M918" s="63"/>
      <c r="N918" s="63"/>
      <c r="O918" s="63">
        <f>'SWR time series'!A914</f>
        <v>8</v>
      </c>
      <c r="P918" s="63">
        <f>'SWR time series'!B914</f>
        <v>1946</v>
      </c>
      <c r="Q918" s="70">
        <f>'StockBond Returns'!M912</f>
        <v>14.435555239999999</v>
      </c>
      <c r="R918" s="70">
        <f ca="1">'SWR time series'!F914</f>
        <v>3.5922573332203349</v>
      </c>
      <c r="S918" s="70">
        <f t="shared" ref="S918:T918" ca="1" si="994">IF( AND($Q918&gt;S$10,$Q918&lt;=S$11),$R918,"")</f>
        <v>3.5922573332203349</v>
      </c>
      <c r="T918" t="str">
        <f t="shared" si="994"/>
        <v/>
      </c>
    </row>
    <row r="919" spans="1:20" ht="13" hidden="1" x14ac:dyDescent="0.15">
      <c r="A919" s="142"/>
      <c r="B919" s="144"/>
      <c r="F919" s="63"/>
      <c r="G919" s="63"/>
      <c r="H919" s="63"/>
      <c r="I919" s="63"/>
      <c r="J919" s="63"/>
      <c r="K919" s="63"/>
      <c r="L919" s="63"/>
      <c r="M919" s="63"/>
      <c r="N919" s="63"/>
      <c r="O919" s="63">
        <f>'SWR time series'!A915</f>
        <v>9</v>
      </c>
      <c r="P919" s="63">
        <f>'SWR time series'!B915</f>
        <v>1946</v>
      </c>
      <c r="Q919" s="70">
        <f>'StockBond Returns'!M913</f>
        <v>12.26961144</v>
      </c>
      <c r="R919" s="70">
        <f ca="1">'SWR time series'!F915</f>
        <v>4.5882232351619159</v>
      </c>
      <c r="S919" s="70">
        <f t="shared" ref="S919:T919" ca="1" si="995">IF( AND($Q919&gt;S$10,$Q919&lt;=S$11),$R919,"")</f>
        <v>4.5882232351619159</v>
      </c>
      <c r="T919" t="str">
        <f t="shared" si="995"/>
        <v/>
      </c>
    </row>
    <row r="920" spans="1:20" ht="13" hidden="1" x14ac:dyDescent="0.15">
      <c r="A920" s="142"/>
      <c r="B920" s="144"/>
      <c r="F920" s="63"/>
      <c r="G920" s="63"/>
      <c r="H920" s="63"/>
      <c r="I920" s="63"/>
      <c r="J920" s="63"/>
      <c r="K920" s="63"/>
      <c r="L920" s="63"/>
      <c r="M920" s="63"/>
      <c r="N920" s="63"/>
      <c r="O920" s="63">
        <f>'SWR time series'!A916</f>
        <v>10</v>
      </c>
      <c r="P920" s="63">
        <f>'SWR time series'!B916</f>
        <v>1946</v>
      </c>
      <c r="Q920" s="70">
        <f>'StockBond Returns'!M914</f>
        <v>11.740981659999999</v>
      </c>
      <c r="R920" s="70">
        <f ca="1">'SWR time series'!F916</f>
        <v>5.7643765584201336</v>
      </c>
      <c r="S920" s="70">
        <f t="shared" ref="S920:T920" ca="1" si="996">IF( AND($Q920&gt;S$10,$Q920&lt;=S$11),$R920,"")</f>
        <v>5.7643765584201336</v>
      </c>
      <c r="T920" t="str">
        <f t="shared" si="996"/>
        <v/>
      </c>
    </row>
    <row r="921" spans="1:20" ht="13" hidden="1" x14ac:dyDescent="0.15">
      <c r="A921" s="142"/>
      <c r="B921" s="144"/>
      <c r="F921" s="63"/>
      <c r="G921" s="63"/>
      <c r="H921" s="63"/>
      <c r="I921" s="63"/>
      <c r="J921" s="63"/>
      <c r="K921" s="63"/>
      <c r="L921" s="63"/>
      <c r="M921" s="63"/>
      <c r="N921" s="63"/>
      <c r="O921" s="63">
        <f>'SWR time series'!A917</f>
        <v>11</v>
      </c>
      <c r="P921" s="63">
        <f>'SWR time series'!B917</f>
        <v>1946</v>
      </c>
      <c r="Q921" s="70">
        <f>'StockBond Returns'!M915</f>
        <v>11.463957799999999</v>
      </c>
      <c r="R921" s="70">
        <f ca="1">'SWR time series'!F917</f>
        <v>6.1738448875093432</v>
      </c>
      <c r="S921" s="70">
        <f t="shared" ref="S921:T921" ca="1" si="997">IF( AND($Q921&gt;S$10,$Q921&lt;=S$11),$R921,"")</f>
        <v>6.1738448875093432</v>
      </c>
      <c r="T921" t="str">
        <f t="shared" si="997"/>
        <v/>
      </c>
    </row>
    <row r="922" spans="1:20" ht="13" hidden="1" x14ac:dyDescent="0.15">
      <c r="A922" s="142"/>
      <c r="B922" s="144"/>
      <c r="F922" s="63"/>
      <c r="G922" s="63"/>
      <c r="H922" s="63"/>
      <c r="I922" s="63"/>
      <c r="J922" s="63"/>
      <c r="K922" s="63"/>
      <c r="L922" s="63"/>
      <c r="M922" s="63"/>
      <c r="N922" s="63"/>
      <c r="O922" s="63">
        <f>'SWR time series'!A918</f>
        <v>12</v>
      </c>
      <c r="P922" s="63">
        <f>'SWR time series'!B918</f>
        <v>1946</v>
      </c>
      <c r="Q922" s="70">
        <f>'StockBond Returns'!M916</f>
        <v>11.09680841</v>
      </c>
      <c r="R922" s="70">
        <f ca="1">'SWR time series'!F918</f>
        <v>6.5419392829480731</v>
      </c>
      <c r="S922" s="70">
        <f t="shared" ref="S922:T922" ca="1" si="998">IF( AND($Q922&gt;S$10,$Q922&lt;=S$11),$R922,"")</f>
        <v>6.5419392829480731</v>
      </c>
      <c r="T922" t="str">
        <f t="shared" si="998"/>
        <v/>
      </c>
    </row>
    <row r="923" spans="1:20" ht="13" hidden="1" x14ac:dyDescent="0.15">
      <c r="A923" s="142"/>
      <c r="B923" s="144"/>
      <c r="F923" s="63"/>
      <c r="G923" s="63"/>
      <c r="H923" s="63"/>
      <c r="I923" s="63"/>
      <c r="J923" s="63"/>
      <c r="K923" s="63"/>
      <c r="L923" s="63"/>
      <c r="M923" s="63"/>
      <c r="N923" s="63"/>
      <c r="O923" s="63">
        <f>'SWR time series'!A919</f>
        <v>1</v>
      </c>
      <c r="P923" s="63">
        <f>'SWR time series'!B919</f>
        <v>1947</v>
      </c>
      <c r="Q923" s="70">
        <f>'StockBond Returns'!M917</f>
        <v>11.50229231</v>
      </c>
      <c r="R923" s="70">
        <f ca="1">'SWR time series'!F919</f>
        <v>6.6812566670112634</v>
      </c>
      <c r="S923" s="70">
        <f t="shared" ref="S923:T923" ca="1" si="999">IF( AND($Q923&gt;S$10,$Q923&lt;=S$11),$R923,"")</f>
        <v>6.6812566670112634</v>
      </c>
      <c r="T923" t="str">
        <f t="shared" si="999"/>
        <v/>
      </c>
    </row>
    <row r="924" spans="1:20" ht="13" hidden="1" x14ac:dyDescent="0.15">
      <c r="A924" s="142"/>
      <c r="B924" s="144"/>
      <c r="F924" s="63"/>
      <c r="G924" s="63"/>
      <c r="H924" s="63"/>
      <c r="I924" s="63"/>
      <c r="J924" s="63"/>
      <c r="K924" s="63"/>
      <c r="L924" s="63"/>
      <c r="M924" s="63"/>
      <c r="N924" s="63"/>
      <c r="O924" s="63">
        <f>'SWR time series'!A920</f>
        <v>2</v>
      </c>
      <c r="P924" s="63">
        <f>'SWR time series'!B920</f>
        <v>1947</v>
      </c>
      <c r="Q924" s="70">
        <f>'StockBond Returns'!M918</f>
        <v>11.80477891</v>
      </c>
      <c r="R924" s="70">
        <f ca="1">'SWR time series'!F920</f>
        <v>6.1738277524309275</v>
      </c>
      <c r="S924" s="70">
        <f t="shared" ref="S924:T924" ca="1" si="1000">IF( AND($Q924&gt;S$10,$Q924&lt;=S$11),$R924,"")</f>
        <v>6.1738277524309275</v>
      </c>
      <c r="T924" t="str">
        <f t="shared" si="1000"/>
        <v/>
      </c>
    </row>
    <row r="925" spans="1:20" ht="13" hidden="1" x14ac:dyDescent="0.15">
      <c r="A925" s="142"/>
      <c r="B925" s="144"/>
      <c r="F925" s="63"/>
      <c r="G925" s="63"/>
      <c r="H925" s="63"/>
      <c r="I925" s="63"/>
      <c r="J925" s="63"/>
      <c r="K925" s="63"/>
      <c r="L925" s="63"/>
      <c r="M925" s="63"/>
      <c r="N925" s="63"/>
      <c r="O925" s="63">
        <f>'SWR time series'!A921</f>
        <v>3</v>
      </c>
      <c r="P925" s="63">
        <f>'SWR time series'!B921</f>
        <v>1947</v>
      </c>
      <c r="Q925" s="70">
        <f>'StockBond Returns'!M919</f>
        <v>11.66973372</v>
      </c>
      <c r="R925" s="70">
        <f ca="1">'SWR time series'!F921</f>
        <v>6.4776382268886401</v>
      </c>
      <c r="S925" s="70">
        <f t="shared" ref="S925:T925" ca="1" si="1001">IF( AND($Q925&gt;S$10,$Q925&lt;=S$11),$R925,"")</f>
        <v>6.4776382268886401</v>
      </c>
      <c r="T925" t="str">
        <f t="shared" si="1001"/>
        <v/>
      </c>
    </row>
    <row r="926" spans="1:20" ht="13" hidden="1" x14ac:dyDescent="0.15">
      <c r="A926" s="142"/>
      <c r="B926" s="144"/>
      <c r="F926" s="63"/>
      <c r="G926" s="63"/>
      <c r="H926" s="63"/>
      <c r="I926" s="63"/>
      <c r="J926" s="63"/>
      <c r="K926" s="63"/>
      <c r="L926" s="63"/>
      <c r="M926" s="63"/>
      <c r="N926" s="63"/>
      <c r="O926" s="63">
        <f>'SWR time series'!A922</f>
        <v>4</v>
      </c>
      <c r="P926" s="63">
        <f>'SWR time series'!B922</f>
        <v>1947</v>
      </c>
      <c r="Q926" s="70">
        <f>'StockBond Returns'!M920</f>
        <v>11.300039829999999</v>
      </c>
      <c r="R926" s="70">
        <f ca="1">'SWR time series'!F922</f>
        <v>6.767275490370686</v>
      </c>
      <c r="S926" s="70">
        <f t="shared" ref="S926:T926" ca="1" si="1002">IF( AND($Q926&gt;S$10,$Q926&lt;=S$11),$R926,"")</f>
        <v>6.767275490370686</v>
      </c>
      <c r="T926" t="str">
        <f t="shared" si="1002"/>
        <v/>
      </c>
    </row>
    <row r="927" spans="1:20" ht="13" hidden="1" x14ac:dyDescent="0.15">
      <c r="A927" s="142"/>
      <c r="B927" s="144"/>
      <c r="F927" s="63"/>
      <c r="G927" s="63"/>
      <c r="H927" s="63"/>
      <c r="I927" s="63"/>
      <c r="J927" s="63"/>
      <c r="K927" s="63"/>
      <c r="L927" s="63"/>
      <c r="M927" s="63"/>
      <c r="N927" s="63"/>
      <c r="O927" s="63">
        <f>'SWR time series'!A923</f>
        <v>5</v>
      </c>
      <c r="P927" s="63">
        <f>'SWR time series'!B923</f>
        <v>1947</v>
      </c>
      <c r="Q927" s="70">
        <f>'StockBond Returns'!M921</f>
        <v>10.88917767</v>
      </c>
      <c r="R927" s="70">
        <f ca="1">'SWR time series'!F923</f>
        <v>7.3517167339000213</v>
      </c>
      <c r="S927" s="70">
        <f t="shared" ref="S927:T927" ca="1" si="1003">IF( AND($Q927&gt;S$10,$Q927&lt;=S$11),$R927,"")</f>
        <v>7.3517167339000213</v>
      </c>
      <c r="T927" t="str">
        <f t="shared" si="1003"/>
        <v/>
      </c>
    </row>
    <row r="928" spans="1:20" ht="13" hidden="1" x14ac:dyDescent="0.15">
      <c r="A928" s="142"/>
      <c r="B928" s="144"/>
      <c r="F928" s="63"/>
      <c r="G928" s="63"/>
      <c r="H928" s="63"/>
      <c r="I928" s="63"/>
      <c r="J928" s="63"/>
      <c r="K928" s="63"/>
      <c r="L928" s="63"/>
      <c r="M928" s="63"/>
      <c r="N928" s="63"/>
      <c r="O928" s="63">
        <f>'SWR time series'!A924</f>
        <v>6</v>
      </c>
      <c r="P928" s="63">
        <f>'SWR time series'!B924</f>
        <v>1947</v>
      </c>
      <c r="Q928" s="70">
        <f>'StockBond Returns'!M922</f>
        <v>10.69976664</v>
      </c>
      <c r="R928" s="70">
        <f ca="1">'SWR time series'!F924</f>
        <v>7.4939839647801687</v>
      </c>
      <c r="S928" s="70">
        <f t="shared" ref="S928:T928" ca="1" si="1004">IF( AND($Q928&gt;S$10,$Q928&lt;=S$11),$R928,"")</f>
        <v>7.4939839647801687</v>
      </c>
      <c r="T928" t="str">
        <f t="shared" si="1004"/>
        <v/>
      </c>
    </row>
    <row r="929" spans="1:20" ht="13" hidden="1" x14ac:dyDescent="0.15">
      <c r="A929" s="142"/>
      <c r="B929" s="144"/>
      <c r="F929" s="63"/>
      <c r="G929" s="63"/>
      <c r="H929" s="63"/>
      <c r="I929" s="63"/>
      <c r="J929" s="63"/>
      <c r="K929" s="63"/>
      <c r="L929" s="63"/>
      <c r="M929" s="63"/>
      <c r="N929" s="63"/>
      <c r="O929" s="63">
        <f>'SWR time series'!A925</f>
        <v>7</v>
      </c>
      <c r="P929" s="63">
        <f>'SWR time series'!B925</f>
        <v>1947</v>
      </c>
      <c r="Q929" s="70">
        <f>'StockBond Returns'!M923</f>
        <v>11.362098870000001</v>
      </c>
      <c r="R929" s="70">
        <f ca="1">'SWR time series'!F925</f>
        <v>6.9019669117590574</v>
      </c>
      <c r="S929" s="70">
        <f t="shared" ref="S929:T929" ca="1" si="1005">IF( AND($Q929&gt;S$10,$Q929&lt;=S$11),$R929,"")</f>
        <v>6.9019669117590574</v>
      </c>
      <c r="T929" t="str">
        <f t="shared" si="1005"/>
        <v/>
      </c>
    </row>
    <row r="930" spans="1:20" ht="13" hidden="1" x14ac:dyDescent="0.15">
      <c r="A930" s="142"/>
      <c r="B930" s="144"/>
      <c r="F930" s="63"/>
      <c r="G930" s="63"/>
      <c r="H930" s="63"/>
      <c r="I930" s="63"/>
      <c r="J930" s="63"/>
      <c r="K930" s="63"/>
      <c r="L930" s="63"/>
      <c r="M930" s="63"/>
      <c r="N930" s="63"/>
      <c r="O930" s="63">
        <f>'SWR time series'!A926</f>
        <v>8</v>
      </c>
      <c r="P930" s="63">
        <f>'SWR time series'!B926</f>
        <v>1947</v>
      </c>
      <c r="Q930" s="70">
        <f>'StockBond Returns'!M924</f>
        <v>11.69518568</v>
      </c>
      <c r="R930" s="70">
        <f ca="1">'SWR time series'!F926</f>
        <v>6.8413921389042045</v>
      </c>
      <c r="S930" s="70">
        <f t="shared" ref="S930:T930" ca="1" si="1006">IF( AND($Q930&gt;S$10,$Q930&lt;=S$11),$R930,"")</f>
        <v>6.8413921389042045</v>
      </c>
      <c r="T930" t="str">
        <f t="shared" si="1006"/>
        <v/>
      </c>
    </row>
    <row r="931" spans="1:20" ht="13" hidden="1" x14ac:dyDescent="0.15">
      <c r="A931" s="142"/>
      <c r="B931" s="144"/>
      <c r="F931" s="63"/>
      <c r="G931" s="63"/>
      <c r="H931" s="63"/>
      <c r="I931" s="63"/>
      <c r="J931" s="63"/>
      <c r="K931" s="63"/>
      <c r="L931" s="63"/>
      <c r="M931" s="63"/>
      <c r="N931" s="63"/>
      <c r="O931" s="63">
        <f>'SWR time series'!A927</f>
        <v>9</v>
      </c>
      <c r="P931" s="63">
        <f>'SWR time series'!B927</f>
        <v>1947</v>
      </c>
      <c r="Q931" s="70">
        <f>'StockBond Returns'!M925</f>
        <v>11.27719162</v>
      </c>
      <c r="R931" s="70">
        <f ca="1">'SWR time series'!F927</f>
        <v>7.1515956003245655</v>
      </c>
      <c r="S931" s="70">
        <f t="shared" ref="S931:T931" ca="1" si="1007">IF( AND($Q931&gt;S$10,$Q931&lt;=S$11),$R931,"")</f>
        <v>7.1515956003245655</v>
      </c>
      <c r="T931" t="str">
        <f t="shared" si="1007"/>
        <v/>
      </c>
    </row>
    <row r="932" spans="1:20" ht="13" hidden="1" x14ac:dyDescent="0.15">
      <c r="A932" s="142"/>
      <c r="B932" s="144"/>
      <c r="F932" s="63"/>
      <c r="G932" s="63"/>
      <c r="H932" s="63"/>
      <c r="I932" s="63"/>
      <c r="J932" s="63"/>
      <c r="K932" s="63"/>
      <c r="L932" s="63"/>
      <c r="M932" s="63"/>
      <c r="N932" s="63"/>
      <c r="O932" s="63">
        <f>'SWR time series'!A928</f>
        <v>10</v>
      </c>
      <c r="P932" s="63">
        <f>'SWR time series'!B928</f>
        <v>1947</v>
      </c>
      <c r="Q932" s="70">
        <f>'StockBond Returns'!M926</f>
        <v>10.85672449</v>
      </c>
      <c r="R932" s="70">
        <f ca="1">'SWR time series'!F928</f>
        <v>7.7185934144398249</v>
      </c>
      <c r="S932" s="70">
        <f t="shared" ref="S932:T932" ca="1" si="1008">IF( AND($Q932&gt;S$10,$Q932&lt;=S$11),$R932,"")</f>
        <v>7.7185934144398249</v>
      </c>
      <c r="T932" t="str">
        <f t="shared" si="1008"/>
        <v/>
      </c>
    </row>
    <row r="933" spans="1:20" ht="13" hidden="1" x14ac:dyDescent="0.15">
      <c r="A933" s="142"/>
      <c r="B933" s="144"/>
      <c r="F933" s="63"/>
      <c r="G933" s="63"/>
      <c r="H933" s="63"/>
      <c r="I933" s="63"/>
      <c r="J933" s="63"/>
      <c r="K933" s="63"/>
      <c r="L933" s="63"/>
      <c r="M933" s="63"/>
      <c r="N933" s="63"/>
      <c r="O933" s="63">
        <f>'SWR time series'!A929</f>
        <v>11</v>
      </c>
      <c r="P933" s="63">
        <f>'SWR time series'!B929</f>
        <v>1947</v>
      </c>
      <c r="Q933" s="70">
        <f>'StockBond Returns'!M927</f>
        <v>11.116953820000001</v>
      </c>
      <c r="R933" s="70">
        <f ca="1">'SWR time series'!F929</f>
        <v>7.5276447898940848</v>
      </c>
      <c r="S933" s="70">
        <f t="shared" ref="S933:T933" ca="1" si="1009">IF( AND($Q933&gt;S$10,$Q933&lt;=S$11),$R933,"")</f>
        <v>7.5276447898940848</v>
      </c>
      <c r="T933" t="str">
        <f t="shared" si="1009"/>
        <v/>
      </c>
    </row>
    <row r="934" spans="1:20" ht="13" hidden="1" x14ac:dyDescent="0.15">
      <c r="A934" s="142"/>
      <c r="B934" s="144"/>
      <c r="F934" s="63"/>
      <c r="G934" s="63"/>
      <c r="H934" s="63"/>
      <c r="I934" s="63"/>
      <c r="J934" s="63"/>
      <c r="K934" s="63"/>
      <c r="L934" s="63"/>
      <c r="M934" s="63"/>
      <c r="N934" s="63"/>
      <c r="O934" s="63">
        <f>'SWR time series'!A930</f>
        <v>12</v>
      </c>
      <c r="P934" s="63">
        <f>'SWR time series'!B930</f>
        <v>1947</v>
      </c>
      <c r="Q934" s="70">
        <f>'StockBond Returns'!M928</f>
        <v>10.82662479</v>
      </c>
      <c r="R934" s="70">
        <f ca="1">'SWR time series'!F930</f>
        <v>8.0976565998931012</v>
      </c>
      <c r="S934" s="70">
        <f t="shared" ref="S934:T934" ca="1" si="1010">IF( AND($Q934&gt;S$10,$Q934&lt;=S$11),$R934,"")</f>
        <v>8.0976565998931012</v>
      </c>
      <c r="T934" t="str">
        <f t="shared" si="1010"/>
        <v/>
      </c>
    </row>
    <row r="935" spans="1:20" ht="13" hidden="1" x14ac:dyDescent="0.15">
      <c r="A935" s="142"/>
      <c r="B935" s="144"/>
      <c r="F935" s="63"/>
      <c r="G935" s="63"/>
      <c r="H935" s="63"/>
      <c r="I935" s="63"/>
      <c r="J935" s="63"/>
      <c r="K935" s="63"/>
      <c r="L935" s="63"/>
      <c r="M935" s="63"/>
      <c r="N935" s="63"/>
      <c r="O935" s="63">
        <f>'SWR time series'!A931</f>
        <v>1</v>
      </c>
      <c r="P935" s="63">
        <f>'SWR time series'!B931</f>
        <v>1948</v>
      </c>
      <c r="Q935" s="70">
        <f>'StockBond Returns'!M929</f>
        <v>10.874419680000001</v>
      </c>
      <c r="R935" s="70">
        <f ca="1">'SWR time series'!F931</f>
        <v>8.2243026681726406</v>
      </c>
      <c r="S935" s="70">
        <f t="shared" ref="S935:T935" ca="1" si="1011">IF( AND($Q935&gt;S$10,$Q935&lt;=S$11),$R935,"")</f>
        <v>8.2243026681726406</v>
      </c>
      <c r="T935" t="str">
        <f t="shared" si="1011"/>
        <v/>
      </c>
    </row>
    <row r="936" spans="1:20" ht="13" hidden="1" x14ac:dyDescent="0.15">
      <c r="A936" s="142"/>
      <c r="B936" s="144"/>
      <c r="F936" s="63"/>
      <c r="G936" s="63"/>
      <c r="H936" s="63"/>
      <c r="I936" s="63"/>
      <c r="J936" s="63"/>
      <c r="K936" s="63"/>
      <c r="L936" s="63"/>
      <c r="M936" s="63"/>
      <c r="N936" s="63"/>
      <c r="O936" s="63">
        <f>'SWR time series'!A932</f>
        <v>2</v>
      </c>
      <c r="P936" s="63">
        <f>'SWR time series'!B932</f>
        <v>1948</v>
      </c>
      <c r="Q936" s="70">
        <f>'StockBond Returns'!M930</f>
        <v>10.3263906</v>
      </c>
      <c r="R936" s="70">
        <f ca="1">'SWR time series'!F932</f>
        <v>9.0562282360459374</v>
      </c>
      <c r="S936" s="70">
        <f t="shared" ref="S936:T936" ca="1" si="1012">IF( AND($Q936&gt;S$10,$Q936&lt;=S$11),$R936,"")</f>
        <v>9.0562282360459374</v>
      </c>
      <c r="T936" t="str">
        <f t="shared" si="1012"/>
        <v/>
      </c>
    </row>
    <row r="937" spans="1:20" ht="13" hidden="1" x14ac:dyDescent="0.15">
      <c r="A937" s="142"/>
      <c r="B937" s="144"/>
      <c r="F937" s="63"/>
      <c r="G937" s="63"/>
      <c r="H937" s="63"/>
      <c r="I937" s="63"/>
      <c r="J937" s="63"/>
      <c r="K937" s="63"/>
      <c r="L937" s="63"/>
      <c r="M937" s="63"/>
      <c r="N937" s="63"/>
      <c r="O937" s="63">
        <f>'SWR time series'!A933</f>
        <v>3</v>
      </c>
      <c r="P937" s="63">
        <f>'SWR time series'!B933</f>
        <v>1948</v>
      </c>
      <c r="Q937" s="70">
        <f>'StockBond Returns'!M931</f>
        <v>9.9860026299999998</v>
      </c>
      <c r="R937" s="70">
        <f ca="1">'SWR time series'!F933</f>
        <v>9.7113963066147537</v>
      </c>
      <c r="S937" s="70">
        <f t="shared" ref="S937:T937" ca="1" si="1013">IF( AND($Q937&gt;S$10,$Q937&lt;=S$11),$R937,"")</f>
        <v>9.7113963066147537</v>
      </c>
      <c r="T937" t="str">
        <f t="shared" si="1013"/>
        <v/>
      </c>
    </row>
    <row r="938" spans="1:20" ht="13" hidden="1" x14ac:dyDescent="0.15">
      <c r="A938" s="142"/>
      <c r="B938" s="144"/>
      <c r="F938" s="63"/>
      <c r="G938" s="63"/>
      <c r="H938" s="63"/>
      <c r="I938" s="63"/>
      <c r="J938" s="63"/>
      <c r="K938" s="63"/>
      <c r="L938" s="63"/>
      <c r="M938" s="63"/>
      <c r="N938" s="63"/>
      <c r="O938" s="63">
        <f>'SWR time series'!A934</f>
        <v>4</v>
      </c>
      <c r="P938" s="63">
        <f>'SWR time series'!B934</f>
        <v>1948</v>
      </c>
      <c r="Q938" s="70">
        <f>'StockBond Returns'!M932</f>
        <v>10.739183369999999</v>
      </c>
      <c r="R938" s="70">
        <f ca="1">'SWR time series'!F934</f>
        <v>8.7645333099578426</v>
      </c>
      <c r="S938" s="70">
        <f t="shared" ref="S938:T938" ca="1" si="1014">IF( AND($Q938&gt;S$10,$Q938&lt;=S$11),$R938,"")</f>
        <v>8.7645333099578426</v>
      </c>
      <c r="T938" t="str">
        <f t="shared" si="1014"/>
        <v/>
      </c>
    </row>
    <row r="939" spans="1:20" ht="13" hidden="1" x14ac:dyDescent="0.15">
      <c r="A939" s="142"/>
      <c r="B939" s="144"/>
      <c r="F939" s="63"/>
      <c r="G939" s="63"/>
      <c r="H939" s="63"/>
      <c r="I939" s="63"/>
      <c r="J939" s="63"/>
      <c r="K939" s="63"/>
      <c r="L939" s="63"/>
      <c r="M939" s="63"/>
      <c r="N939" s="63"/>
      <c r="O939" s="63">
        <f>'SWR time series'!A935</f>
        <v>5</v>
      </c>
      <c r="P939" s="63">
        <f>'SWR time series'!B935</f>
        <v>1948</v>
      </c>
      <c r="Q939" s="70">
        <f>'StockBond Returns'!M933</f>
        <v>10.834501850000001</v>
      </c>
      <c r="R939" s="70">
        <f ca="1">'SWR time series'!F935</f>
        <v>8.4842049363835024</v>
      </c>
      <c r="S939" s="70">
        <f t="shared" ref="S939:T939" ca="1" si="1015">IF( AND($Q939&gt;S$10,$Q939&lt;=S$11),$R939,"")</f>
        <v>8.4842049363835024</v>
      </c>
      <c r="T939" t="str">
        <f t="shared" si="1015"/>
        <v/>
      </c>
    </row>
    <row r="940" spans="1:20" ht="13" hidden="1" x14ac:dyDescent="0.15">
      <c r="A940" s="142"/>
      <c r="B940" s="144"/>
      <c r="F940" s="63"/>
      <c r="G940" s="63"/>
      <c r="H940" s="63"/>
      <c r="I940" s="63"/>
      <c r="J940" s="63"/>
      <c r="K940" s="63"/>
      <c r="L940" s="63"/>
      <c r="M940" s="63"/>
      <c r="N940" s="63"/>
      <c r="O940" s="63">
        <f>'SWR time series'!A936</f>
        <v>6</v>
      </c>
      <c r="P940" s="63">
        <f>'SWR time series'!B936</f>
        <v>1948</v>
      </c>
      <c r="Q940" s="70">
        <f>'StockBond Returns'!M934</f>
        <v>11.650303729999999</v>
      </c>
      <c r="R940" s="70">
        <f ca="1">'SWR time series'!F936</f>
        <v>7.8659840672857655</v>
      </c>
      <c r="S940" s="70">
        <f t="shared" ref="S940:T940" ca="1" si="1016">IF( AND($Q940&gt;S$10,$Q940&lt;=S$11),$R940,"")</f>
        <v>7.8659840672857655</v>
      </c>
      <c r="T940" t="str">
        <f t="shared" si="1016"/>
        <v/>
      </c>
    </row>
    <row r="941" spans="1:20" ht="13" hidden="1" x14ac:dyDescent="0.15">
      <c r="A941" s="142"/>
      <c r="B941" s="144"/>
      <c r="F941" s="63"/>
      <c r="G941" s="63"/>
      <c r="H941" s="63"/>
      <c r="I941" s="63"/>
      <c r="J941" s="63"/>
      <c r="K941" s="63"/>
      <c r="L941" s="63"/>
      <c r="M941" s="63"/>
      <c r="N941" s="63"/>
      <c r="O941" s="63">
        <f>'SWR time series'!A937</f>
        <v>7</v>
      </c>
      <c r="P941" s="63">
        <f>'SWR time series'!B937</f>
        <v>1948</v>
      </c>
      <c r="Q941" s="70">
        <f>'StockBond Returns'!M935</f>
        <v>11.536100129999999</v>
      </c>
      <c r="R941" s="70">
        <f ca="1">'SWR time series'!F937</f>
        <v>7.9493278886214949</v>
      </c>
      <c r="S941" s="70">
        <f t="shared" ref="S941:T941" ca="1" si="1017">IF( AND($Q941&gt;S$10,$Q941&lt;=S$11),$R941,"")</f>
        <v>7.9493278886214949</v>
      </c>
      <c r="T941" t="str">
        <f t="shared" si="1017"/>
        <v/>
      </c>
    </row>
    <row r="942" spans="1:20" ht="13" hidden="1" x14ac:dyDescent="0.15">
      <c r="A942" s="142"/>
      <c r="B942" s="144"/>
      <c r="F942" s="63"/>
      <c r="G942" s="63"/>
      <c r="H942" s="63"/>
      <c r="I942" s="63"/>
      <c r="J942" s="63"/>
      <c r="K942" s="63"/>
      <c r="L942" s="63"/>
      <c r="M942" s="63"/>
      <c r="N942" s="63"/>
      <c r="O942" s="63">
        <f>'SWR time series'!A938</f>
        <v>8</v>
      </c>
      <c r="P942" s="63">
        <f>'SWR time series'!B938</f>
        <v>1948</v>
      </c>
      <c r="Q942" s="70">
        <f>'StockBond Returns'!M936</f>
        <v>10.75243704</v>
      </c>
      <c r="R942" s="70">
        <f ca="1">'SWR time series'!F938</f>
        <v>8.8311945219354424</v>
      </c>
      <c r="S942" s="70">
        <f t="shared" ref="S942:T942" ca="1" si="1018">IF( AND($Q942&gt;S$10,$Q942&lt;=S$11),$R942,"")</f>
        <v>8.8311945219354424</v>
      </c>
      <c r="T942" t="str">
        <f t="shared" si="1018"/>
        <v/>
      </c>
    </row>
    <row r="943" spans="1:20" ht="13" hidden="1" x14ac:dyDescent="0.15">
      <c r="A943" s="142"/>
      <c r="B943" s="144"/>
      <c r="F943" s="63"/>
      <c r="G943" s="63"/>
      <c r="H943" s="63"/>
      <c r="I943" s="63"/>
      <c r="J943" s="63"/>
      <c r="K943" s="63"/>
      <c r="L943" s="63"/>
      <c r="M943" s="63"/>
      <c r="N943" s="63"/>
      <c r="O943" s="63">
        <f>'SWR time series'!A939</f>
        <v>9</v>
      </c>
      <c r="P943" s="63">
        <f>'SWR time series'!B939</f>
        <v>1948</v>
      </c>
      <c r="Q943" s="70">
        <f>'StockBond Returns'!M937</f>
        <v>10.743604469999999</v>
      </c>
      <c r="R943" s="70">
        <f ca="1">'SWR time series'!F939</f>
        <v>8.9673331037260962</v>
      </c>
      <c r="S943" s="70">
        <f t="shared" ref="S943:T943" ca="1" si="1019">IF( AND($Q943&gt;S$10,$Q943&lt;=S$11),$R943,"")</f>
        <v>8.9673331037260962</v>
      </c>
      <c r="T943" t="str">
        <f t="shared" si="1019"/>
        <v/>
      </c>
    </row>
    <row r="944" spans="1:20" ht="13" hidden="1" x14ac:dyDescent="0.15">
      <c r="A944" s="142"/>
      <c r="B944" s="144"/>
      <c r="F944" s="63"/>
      <c r="G944" s="63"/>
      <c r="H944" s="63"/>
      <c r="I944" s="63"/>
      <c r="J944" s="63"/>
      <c r="K944" s="63"/>
      <c r="L944" s="63"/>
      <c r="M944" s="63"/>
      <c r="N944" s="63"/>
      <c r="O944" s="63">
        <f>'SWR time series'!A940</f>
        <v>10</v>
      </c>
      <c r="P944" s="63">
        <f>'SWR time series'!B940</f>
        <v>1948</v>
      </c>
      <c r="Q944" s="70">
        <f>'StockBond Returns'!M938</f>
        <v>10.3730232</v>
      </c>
      <c r="R944" s="70">
        <f ca="1">'SWR time series'!F940</f>
        <v>9.219870930134725</v>
      </c>
      <c r="S944" s="70">
        <f t="shared" ref="S944:T944" ca="1" si="1020">IF( AND($Q944&gt;S$10,$Q944&lt;=S$11),$R944,"")</f>
        <v>9.219870930134725</v>
      </c>
      <c r="T944" t="str">
        <f t="shared" si="1020"/>
        <v/>
      </c>
    </row>
    <row r="945" spans="1:20" ht="13" hidden="1" x14ac:dyDescent="0.15">
      <c r="A945" s="142"/>
      <c r="B945" s="144"/>
      <c r="F945" s="63"/>
      <c r="G945" s="63"/>
      <c r="H945" s="63"/>
      <c r="I945" s="63"/>
      <c r="J945" s="63"/>
      <c r="K945" s="63"/>
      <c r="L945" s="63"/>
      <c r="M945" s="63"/>
      <c r="N945" s="63"/>
      <c r="O945" s="63">
        <f>'SWR time series'!A941</f>
        <v>11</v>
      </c>
      <c r="P945" s="63">
        <f>'SWR time series'!B941</f>
        <v>1948</v>
      </c>
      <c r="Q945" s="70">
        <f>'StockBond Returns'!M939</f>
        <v>11.16655398</v>
      </c>
      <c r="R945" s="70">
        <f ca="1">'SWR time series'!F941</f>
        <v>8.4802958149496366</v>
      </c>
      <c r="S945" s="70">
        <f t="shared" ref="S945:T945" ca="1" si="1021">IF( AND($Q945&gt;S$10,$Q945&lt;=S$11),$R945,"")</f>
        <v>8.4802958149496366</v>
      </c>
      <c r="T945" t="str">
        <f t="shared" si="1021"/>
        <v/>
      </c>
    </row>
    <row r="946" spans="1:20" ht="13" hidden="1" x14ac:dyDescent="0.15">
      <c r="A946" s="142"/>
      <c r="B946" s="144"/>
      <c r="F946" s="63"/>
      <c r="G946" s="63"/>
      <c r="H946" s="63"/>
      <c r="I946" s="63"/>
      <c r="J946" s="63"/>
      <c r="K946" s="63"/>
      <c r="L946" s="63"/>
      <c r="M946" s="63"/>
      <c r="N946" s="63"/>
      <c r="O946" s="63">
        <f>'SWR time series'!A942</f>
        <v>12</v>
      </c>
      <c r="P946" s="63">
        <f>'SWR time series'!B942</f>
        <v>1948</v>
      </c>
      <c r="Q946" s="70">
        <f>'StockBond Returns'!M940</f>
        <v>9.8848886599999997</v>
      </c>
      <c r="R946" s="70">
        <f ca="1">'SWR time series'!F942</f>
        <v>9.6490594833281538</v>
      </c>
      <c r="S946" s="70">
        <f t="shared" ref="S946:T946" ca="1" si="1022">IF( AND($Q946&gt;S$10,$Q946&lt;=S$11),$R946,"")</f>
        <v>9.6490594833281538</v>
      </c>
      <c r="T946" t="str">
        <f t="shared" si="1022"/>
        <v/>
      </c>
    </row>
    <row r="947" spans="1:20" ht="13" hidden="1" x14ac:dyDescent="0.15">
      <c r="A947" s="142"/>
      <c r="B947" s="144"/>
      <c r="F947" s="63"/>
      <c r="G947" s="63"/>
      <c r="H947" s="63"/>
      <c r="I947" s="63"/>
      <c r="J947" s="63"/>
      <c r="K947" s="63"/>
      <c r="L947" s="63"/>
      <c r="M947" s="63"/>
      <c r="N947" s="63"/>
      <c r="O947" s="63">
        <f>'SWR time series'!A943</f>
        <v>1</v>
      </c>
      <c r="P947" s="63">
        <f>'SWR time series'!B943</f>
        <v>1949</v>
      </c>
      <c r="Q947" s="70">
        <f>'StockBond Returns'!M941</f>
        <v>10.16734458</v>
      </c>
      <c r="R947" s="70">
        <f ca="1">'SWR time series'!F943</f>
        <v>9.2399738621702863</v>
      </c>
      <c r="S947" s="70">
        <f t="shared" ref="S947:T947" ca="1" si="1023">IF( AND($Q947&gt;S$10,$Q947&lt;=S$11),$R947,"")</f>
        <v>9.2399738621702863</v>
      </c>
      <c r="T947" t="str">
        <f t="shared" si="1023"/>
        <v/>
      </c>
    </row>
    <row r="948" spans="1:20" ht="13" hidden="1" x14ac:dyDescent="0.15">
      <c r="A948" s="142"/>
      <c r="B948" s="144"/>
      <c r="F948" s="63"/>
      <c r="G948" s="63"/>
      <c r="H948" s="63"/>
      <c r="I948" s="63"/>
      <c r="J948" s="63"/>
      <c r="K948" s="63"/>
      <c r="L948" s="63"/>
      <c r="M948" s="63"/>
      <c r="N948" s="63"/>
      <c r="O948" s="63">
        <f>'SWR time series'!A944</f>
        <v>2</v>
      </c>
      <c r="P948" s="63">
        <f>'SWR time series'!B944</f>
        <v>1949</v>
      </c>
      <c r="Q948" s="70">
        <f>'StockBond Returns'!M942</f>
        <v>10.159347179999999</v>
      </c>
      <c r="R948" s="70">
        <f ca="1">'SWR time series'!F944</f>
        <v>9.430230165360431</v>
      </c>
      <c r="S948" s="70">
        <f t="shared" ref="S948:T948" ca="1" si="1024">IF( AND($Q948&gt;S$10,$Q948&lt;=S$11),$R948,"")</f>
        <v>9.430230165360431</v>
      </c>
      <c r="T948" t="str">
        <f t="shared" si="1024"/>
        <v/>
      </c>
    </row>
    <row r="949" spans="1:20" ht="13" hidden="1" x14ac:dyDescent="0.15">
      <c r="A949" s="142"/>
      <c r="B949" s="144"/>
      <c r="F949" s="63"/>
      <c r="G949" s="63"/>
      <c r="H949" s="63"/>
      <c r="I949" s="63"/>
      <c r="J949" s="63"/>
      <c r="K949" s="63"/>
      <c r="L949" s="63"/>
      <c r="M949" s="63"/>
      <c r="N949" s="63"/>
      <c r="O949" s="63">
        <f>'SWR time series'!A945</f>
        <v>3</v>
      </c>
      <c r="P949" s="63">
        <f>'SWR time series'!B945</f>
        <v>1949</v>
      </c>
      <c r="Q949" s="70">
        <f>'StockBond Returns'!M943</f>
        <v>9.7737251300000008</v>
      </c>
      <c r="R949" s="70">
        <f ca="1">'SWR time series'!F945</f>
        <v>9.5921576369168928</v>
      </c>
      <c r="S949" s="70">
        <f t="shared" ref="S949:T949" ca="1" si="1025">IF( AND($Q949&gt;S$10,$Q949&lt;=S$11),$R949,"")</f>
        <v>9.5921576369168928</v>
      </c>
      <c r="T949" t="str">
        <f t="shared" si="1025"/>
        <v/>
      </c>
    </row>
    <row r="950" spans="1:20" ht="13" hidden="1" x14ac:dyDescent="0.15">
      <c r="A950" s="142"/>
      <c r="B950" s="144"/>
      <c r="F950" s="63"/>
      <c r="G950" s="63"/>
      <c r="H950" s="63"/>
      <c r="I950" s="63"/>
      <c r="J950" s="63"/>
      <c r="K950" s="63"/>
      <c r="L950" s="63"/>
      <c r="M950" s="63"/>
      <c r="N950" s="63"/>
      <c r="O950" s="63">
        <f>'SWR time series'!A946</f>
        <v>4</v>
      </c>
      <c r="P950" s="63">
        <f>'SWR time series'!B946</f>
        <v>1949</v>
      </c>
      <c r="Q950" s="70">
        <f>'StockBond Returns'!M944</f>
        <v>10.0029357</v>
      </c>
      <c r="R950" s="70">
        <f ca="1">'SWR time series'!F946</f>
        <v>8.7839141185195651</v>
      </c>
      <c r="S950" s="70">
        <f t="shared" ref="S950:T950" ca="1" si="1026">IF( AND($Q950&gt;S$10,$Q950&lt;=S$11),$R950,"")</f>
        <v>8.7839141185195651</v>
      </c>
      <c r="T950" t="str">
        <f t="shared" si="1026"/>
        <v/>
      </c>
    </row>
    <row r="951" spans="1:20" ht="13" hidden="1" x14ac:dyDescent="0.15">
      <c r="A951" s="142"/>
      <c r="B951" s="144"/>
      <c r="F951" s="63"/>
      <c r="G951" s="63"/>
      <c r="H951" s="63"/>
      <c r="I951" s="63"/>
      <c r="J951" s="63"/>
      <c r="K951" s="63"/>
      <c r="L951" s="63"/>
      <c r="M951" s="63"/>
      <c r="N951" s="63"/>
      <c r="O951" s="63">
        <f>'SWR time series'!A947</f>
        <v>5</v>
      </c>
      <c r="P951" s="63">
        <f>'SWR time series'!B947</f>
        <v>1949</v>
      </c>
      <c r="Q951" s="70">
        <f>'StockBond Returns'!M945</f>
        <v>9.6904029000000005</v>
      </c>
      <c r="R951" s="70">
        <f ca="1">'SWR time series'!F947</f>
        <v>9.09689336465979</v>
      </c>
      <c r="S951" s="70">
        <f t="shared" ref="S951:T951" ca="1" si="1027">IF( AND($Q951&gt;S$10,$Q951&lt;=S$11),$R951,"")</f>
        <v>9.09689336465979</v>
      </c>
      <c r="T951" t="str">
        <f t="shared" si="1027"/>
        <v/>
      </c>
    </row>
    <row r="952" spans="1:20" ht="13" hidden="1" x14ac:dyDescent="0.15">
      <c r="A952" s="142"/>
      <c r="B952" s="144"/>
      <c r="F952" s="63"/>
      <c r="G952" s="63"/>
      <c r="H952" s="63"/>
      <c r="I952" s="63"/>
      <c r="J952" s="63"/>
      <c r="K952" s="63"/>
      <c r="L952" s="63"/>
      <c r="M952" s="63"/>
      <c r="N952" s="63"/>
      <c r="O952" s="63">
        <f>'SWR time series'!A948</f>
        <v>6</v>
      </c>
      <c r="P952" s="63">
        <f>'SWR time series'!B948</f>
        <v>1949</v>
      </c>
      <c r="Q952" s="70">
        <f>'StockBond Returns'!M946</f>
        <v>9.3079477100000005</v>
      </c>
      <c r="R952" s="70">
        <f ca="1">'SWR time series'!F948</f>
        <v>9.614201102675235</v>
      </c>
      <c r="S952" s="70">
        <f t="shared" ref="S952:T952" ca="1" si="1028">IF( AND($Q952&gt;S$10,$Q952&lt;=S$11),$R952,"")</f>
        <v>9.614201102675235</v>
      </c>
      <c r="T952" t="str">
        <f t="shared" si="1028"/>
        <v/>
      </c>
    </row>
    <row r="953" spans="1:20" ht="13" hidden="1" x14ac:dyDescent="0.15">
      <c r="A953" s="142"/>
      <c r="B953" s="144"/>
      <c r="F953" s="63"/>
      <c r="G953" s="63"/>
      <c r="H953" s="63"/>
      <c r="I953" s="63"/>
      <c r="J953" s="63"/>
      <c r="K953" s="63"/>
      <c r="L953" s="63"/>
      <c r="M953" s="63"/>
      <c r="N953" s="63"/>
      <c r="O953" s="63">
        <f>'SWR time series'!A949</f>
        <v>7</v>
      </c>
      <c r="P953" s="63">
        <f>'SWR time series'!B949</f>
        <v>1949</v>
      </c>
      <c r="Q953" s="70">
        <f>'StockBond Returns'!M947</f>
        <v>9.1885785900000005</v>
      </c>
      <c r="R953" s="70">
        <f ca="1">'SWR time series'!F949</f>
        <v>9.3874907192741901</v>
      </c>
      <c r="S953" s="70">
        <f t="shared" ref="S953:T953" ca="1" si="1029">IF( AND($Q953&gt;S$10,$Q953&lt;=S$11),$R953,"")</f>
        <v>9.3874907192741901</v>
      </c>
      <c r="T953" t="str">
        <f t="shared" si="1029"/>
        <v/>
      </c>
    </row>
    <row r="954" spans="1:20" ht="13" hidden="1" x14ac:dyDescent="0.15">
      <c r="A954" s="142"/>
      <c r="B954" s="144"/>
      <c r="F954" s="63"/>
      <c r="G954" s="63"/>
      <c r="H954" s="63"/>
      <c r="I954" s="63"/>
      <c r="J954" s="63"/>
      <c r="K954" s="63"/>
      <c r="L954" s="63"/>
      <c r="M954" s="63"/>
      <c r="N954" s="63"/>
      <c r="O954" s="63">
        <f>'SWR time series'!A950</f>
        <v>8</v>
      </c>
      <c r="P954" s="63">
        <f>'SWR time series'!B950</f>
        <v>1949</v>
      </c>
      <c r="Q954" s="70">
        <f>'StockBond Returns'!M948</f>
        <v>9.8431467300000008</v>
      </c>
      <c r="R954" s="70">
        <f ca="1">'SWR time series'!F950</f>
        <v>8.702933758107946</v>
      </c>
      <c r="S954" s="70">
        <f t="shared" ref="S954:T954" ca="1" si="1030">IF( AND($Q954&gt;S$10,$Q954&lt;=S$11),$R954,"")</f>
        <v>8.702933758107946</v>
      </c>
      <c r="T954" t="str">
        <f t="shared" si="1030"/>
        <v/>
      </c>
    </row>
    <row r="955" spans="1:20" ht="13" hidden="1" x14ac:dyDescent="0.15">
      <c r="A955" s="142"/>
      <c r="B955" s="144"/>
      <c r="F955" s="63"/>
      <c r="G955" s="63"/>
      <c r="H955" s="63"/>
      <c r="I955" s="63"/>
      <c r="J955" s="63"/>
      <c r="K955" s="63"/>
      <c r="L955" s="63"/>
      <c r="M955" s="63"/>
      <c r="N955" s="63"/>
      <c r="O955" s="63">
        <f>'SWR time series'!A951</f>
        <v>9</v>
      </c>
      <c r="P955" s="63">
        <f>'SWR time series'!B951</f>
        <v>1949</v>
      </c>
      <c r="Q955" s="70">
        <f>'StockBond Returns'!M949</f>
        <v>9.8105644400000003</v>
      </c>
      <c r="R955" s="70">
        <f ca="1">'SWR time series'!F951</f>
        <v>8.707125715379771</v>
      </c>
      <c r="S955" s="70">
        <f t="shared" ref="S955:T955" ca="1" si="1031">IF( AND($Q955&gt;S$10,$Q955&lt;=S$11),$R955,"")</f>
        <v>8.707125715379771</v>
      </c>
      <c r="T955" t="str">
        <f t="shared" si="1031"/>
        <v/>
      </c>
    </row>
    <row r="956" spans="1:20" ht="13" hidden="1" x14ac:dyDescent="0.15">
      <c r="A956" s="142"/>
      <c r="B956" s="144"/>
      <c r="F956" s="63"/>
      <c r="G956" s="63"/>
      <c r="H956" s="63"/>
      <c r="I956" s="63"/>
      <c r="J956" s="63"/>
      <c r="K956" s="63"/>
      <c r="L956" s="63"/>
      <c r="M956" s="63"/>
      <c r="N956" s="63"/>
      <c r="O956" s="63">
        <f>'SWR time series'!A952</f>
        <v>10</v>
      </c>
      <c r="P956" s="63">
        <f>'SWR time series'!B952</f>
        <v>1949</v>
      </c>
      <c r="Q956" s="70">
        <f>'StockBond Returns'!M950</f>
        <v>9.9410299999999996</v>
      </c>
      <c r="R956" s="70">
        <f ca="1">'SWR time series'!F952</f>
        <v>8.2448301993242978</v>
      </c>
      <c r="S956" s="70">
        <f t="shared" ref="S956:T956" ca="1" si="1032">IF( AND($Q956&gt;S$10,$Q956&lt;=S$11),$R956,"")</f>
        <v>8.2448301993242978</v>
      </c>
      <c r="T956" t="str">
        <f t="shared" si="1032"/>
        <v/>
      </c>
    </row>
    <row r="957" spans="1:20" ht="13" hidden="1" x14ac:dyDescent="0.15">
      <c r="A957" s="142"/>
      <c r="B957" s="144"/>
      <c r="F957" s="63"/>
      <c r="G957" s="63"/>
      <c r="H957" s="63"/>
      <c r="I957" s="63"/>
      <c r="J957" s="63"/>
      <c r="K957" s="63"/>
      <c r="L957" s="63"/>
      <c r="M957" s="63"/>
      <c r="N957" s="63"/>
      <c r="O957" s="63">
        <f>'SWR time series'!A953</f>
        <v>11</v>
      </c>
      <c r="P957" s="63">
        <f>'SWR time series'!B953</f>
        <v>1949</v>
      </c>
      <c r="Q957" s="70">
        <f>'StockBond Returns'!M951</f>
        <v>10.26585321</v>
      </c>
      <c r="R957" s="70">
        <f ca="1">'SWR time series'!F953</f>
        <v>7.9345793900333161</v>
      </c>
      <c r="S957" s="70">
        <f t="shared" ref="S957:T957" ca="1" si="1033">IF( AND($Q957&gt;S$10,$Q957&lt;=S$11),$R957,"")</f>
        <v>7.9345793900333161</v>
      </c>
      <c r="T957" t="str">
        <f t="shared" si="1033"/>
        <v/>
      </c>
    </row>
    <row r="958" spans="1:20" ht="13" hidden="1" x14ac:dyDescent="0.15">
      <c r="A958" s="142"/>
      <c r="B958" s="144"/>
      <c r="F958" s="63"/>
      <c r="G958" s="63"/>
      <c r="H958" s="63"/>
      <c r="I958" s="63"/>
      <c r="J958" s="63"/>
      <c r="K958" s="63"/>
      <c r="L958" s="63"/>
      <c r="M958" s="63"/>
      <c r="N958" s="63"/>
      <c r="O958" s="63">
        <f>'SWR time series'!A954</f>
        <v>12</v>
      </c>
      <c r="P958" s="63">
        <f>'SWR time series'!B954</f>
        <v>1949</v>
      </c>
      <c r="Q958" s="70">
        <f>'StockBond Returns'!M952</f>
        <v>10.18282275</v>
      </c>
      <c r="R958" s="70">
        <f ca="1">'SWR time series'!F954</f>
        <v>7.6746692278834718</v>
      </c>
      <c r="S958" s="70">
        <f t="shared" ref="S958:T958" ca="1" si="1034">IF( AND($Q958&gt;S$10,$Q958&lt;=S$11),$R958,"")</f>
        <v>7.6746692278834718</v>
      </c>
      <c r="T958" t="str">
        <f t="shared" si="1034"/>
        <v/>
      </c>
    </row>
    <row r="959" spans="1:20" ht="13" hidden="1" x14ac:dyDescent="0.15">
      <c r="A959" s="142"/>
      <c r="B959" s="144"/>
      <c r="F959" s="63"/>
      <c r="G959" s="63"/>
      <c r="H959" s="63"/>
      <c r="I959" s="63"/>
      <c r="J959" s="63"/>
      <c r="K959" s="63"/>
      <c r="L959" s="63"/>
      <c r="M959" s="63"/>
      <c r="N959" s="63"/>
      <c r="O959" s="63">
        <f>'SWR time series'!A955</f>
        <v>1</v>
      </c>
      <c r="P959" s="63">
        <f>'SWR time series'!B955</f>
        <v>1950</v>
      </c>
      <c r="Q959" s="70">
        <f>'StockBond Returns'!M953</f>
        <v>10.66938246</v>
      </c>
      <c r="R959" s="70">
        <f ca="1">'SWR time series'!F955</f>
        <v>7.1912952111065964</v>
      </c>
      <c r="S959" s="70">
        <f t="shared" ref="S959:T959" ca="1" si="1035">IF( AND($Q959&gt;S$10,$Q959&lt;=S$11),$R959,"")</f>
        <v>7.1912952111065964</v>
      </c>
      <c r="T959" t="str">
        <f t="shared" si="1035"/>
        <v/>
      </c>
    </row>
    <row r="960" spans="1:20" ht="13" hidden="1" x14ac:dyDescent="0.15">
      <c r="A960" s="142"/>
      <c r="B960" s="144"/>
      <c r="F960" s="63"/>
      <c r="G960" s="63"/>
      <c r="H960" s="63"/>
      <c r="I960" s="63"/>
      <c r="J960" s="63"/>
      <c r="K960" s="63"/>
      <c r="L960" s="63"/>
      <c r="M960" s="63"/>
      <c r="N960" s="63"/>
      <c r="O960" s="63">
        <f>'SWR time series'!A956</f>
        <v>2</v>
      </c>
      <c r="P960" s="63">
        <f>'SWR time series'!B956</f>
        <v>1950</v>
      </c>
      <c r="Q960" s="70">
        <f>'StockBond Returns'!M954</f>
        <v>10.853954549999999</v>
      </c>
      <c r="R960" s="70">
        <f ca="1">'SWR time series'!F956</f>
        <v>7.0989980867824451</v>
      </c>
      <c r="S960" s="70">
        <f t="shared" ref="S960:T960" ca="1" si="1036">IF( AND($Q960&gt;S$10,$Q960&lt;=S$11),$R960,"")</f>
        <v>7.0989980867824451</v>
      </c>
      <c r="T960" t="str">
        <f t="shared" si="1036"/>
        <v/>
      </c>
    </row>
    <row r="961" spans="1:20" ht="13" hidden="1" x14ac:dyDescent="0.15">
      <c r="A961" s="142"/>
      <c r="B961" s="144"/>
      <c r="F961" s="63"/>
      <c r="G961" s="63"/>
      <c r="H961" s="63"/>
      <c r="I961" s="63"/>
      <c r="J961" s="63"/>
      <c r="K961" s="63"/>
      <c r="L961" s="63"/>
      <c r="M961" s="63"/>
      <c r="N961" s="63"/>
      <c r="O961" s="63">
        <f>'SWR time series'!A957</f>
        <v>3</v>
      </c>
      <c r="P961" s="63">
        <f>'SWR time series'!B957</f>
        <v>1950</v>
      </c>
      <c r="Q961" s="70">
        <f>'StockBond Returns'!M955</f>
        <v>10.917904310000001</v>
      </c>
      <c r="R961" s="70">
        <f ca="1">'SWR time series'!F957</f>
        <v>7.271334212911702</v>
      </c>
      <c r="S961" s="70">
        <f t="shared" ref="S961:T961" ca="1" si="1037">IF( AND($Q961&gt;S$10,$Q961&lt;=S$11),$R961,"")</f>
        <v>7.271334212911702</v>
      </c>
      <c r="T961" t="str">
        <f t="shared" si="1037"/>
        <v/>
      </c>
    </row>
    <row r="962" spans="1:20" ht="13" hidden="1" x14ac:dyDescent="0.15">
      <c r="A962" s="142"/>
      <c r="B962" s="144"/>
      <c r="F962" s="63"/>
      <c r="G962" s="63"/>
      <c r="H962" s="63"/>
      <c r="I962" s="63"/>
      <c r="J962" s="63"/>
      <c r="K962" s="63"/>
      <c r="L962" s="63"/>
      <c r="M962" s="63"/>
      <c r="N962" s="63"/>
      <c r="O962" s="63">
        <f>'SWR time series'!A958</f>
        <v>4</v>
      </c>
      <c r="P962" s="63">
        <f>'SWR time series'!B958</f>
        <v>1950</v>
      </c>
      <c r="Q962" s="70">
        <f>'StockBond Returns'!M956</f>
        <v>10.87321414</v>
      </c>
      <c r="R962" s="70">
        <f ca="1">'SWR time series'!F958</f>
        <v>7.3958868536483395</v>
      </c>
      <c r="S962" s="70">
        <f t="shared" ref="S962:T962" ca="1" si="1038">IF( AND($Q962&gt;S$10,$Q962&lt;=S$11),$R962,"")</f>
        <v>7.3958868536483395</v>
      </c>
      <c r="T962" t="str">
        <f t="shared" si="1038"/>
        <v/>
      </c>
    </row>
    <row r="963" spans="1:20" ht="13" hidden="1" x14ac:dyDescent="0.15">
      <c r="A963" s="142"/>
      <c r="B963" s="144"/>
      <c r="F963" s="63"/>
      <c r="G963" s="63"/>
      <c r="H963" s="63"/>
      <c r="I963" s="63"/>
      <c r="J963" s="63"/>
      <c r="K963" s="63"/>
      <c r="L963" s="63"/>
      <c r="M963" s="63"/>
      <c r="N963" s="63"/>
      <c r="O963" s="63">
        <f>'SWR time series'!A959</f>
        <v>5</v>
      </c>
      <c r="P963" s="63">
        <f>'SWR time series'!B959</f>
        <v>1950</v>
      </c>
      <c r="Q963" s="70">
        <f>'StockBond Returns'!M957</f>
        <v>11.416118470000001</v>
      </c>
      <c r="R963" s="70">
        <f ca="1">'SWR time series'!F959</f>
        <v>7.045081420659594</v>
      </c>
      <c r="S963" s="70">
        <f t="shared" ref="S963:T963" ca="1" si="1039">IF( AND($Q963&gt;S$10,$Q963&lt;=S$11),$R963,"")</f>
        <v>7.045081420659594</v>
      </c>
      <c r="T963" t="str">
        <f t="shared" si="1039"/>
        <v/>
      </c>
    </row>
    <row r="964" spans="1:20" ht="13" hidden="1" x14ac:dyDescent="0.15">
      <c r="A964" s="142"/>
      <c r="B964" s="144"/>
      <c r="F964" s="63"/>
      <c r="G964" s="63"/>
      <c r="H964" s="63"/>
      <c r="I964" s="63"/>
      <c r="J964" s="63"/>
      <c r="K964" s="63"/>
      <c r="L964" s="63"/>
      <c r="M964" s="63"/>
      <c r="N964" s="63"/>
      <c r="O964" s="63">
        <f>'SWR time series'!A960</f>
        <v>6</v>
      </c>
      <c r="P964" s="63">
        <f>'SWR time series'!B960</f>
        <v>1950</v>
      </c>
      <c r="Q964" s="70">
        <f>'StockBond Returns'!M958</f>
        <v>11.67287308</v>
      </c>
      <c r="R964" s="70">
        <f ca="1">'SWR time series'!F960</f>
        <v>6.9477751233636855</v>
      </c>
      <c r="S964" s="70">
        <f t="shared" ref="S964:T964" ca="1" si="1040">IF( AND($Q964&gt;S$10,$Q964&lt;=S$11),$R964,"")</f>
        <v>6.9477751233636855</v>
      </c>
      <c r="T964" t="str">
        <f t="shared" si="1040"/>
        <v/>
      </c>
    </row>
    <row r="965" spans="1:20" ht="13" hidden="1" x14ac:dyDescent="0.15">
      <c r="A965" s="142"/>
      <c r="B965" s="144"/>
      <c r="F965" s="63"/>
      <c r="G965" s="63"/>
      <c r="H965" s="63"/>
      <c r="I965" s="63"/>
      <c r="J965" s="63"/>
      <c r="K965" s="63"/>
      <c r="L965" s="63"/>
      <c r="M965" s="63"/>
      <c r="N965" s="63"/>
      <c r="O965" s="63">
        <f>'SWR time series'!A961</f>
        <v>7</v>
      </c>
      <c r="P965" s="63">
        <f>'SWR time series'!B961</f>
        <v>1950</v>
      </c>
      <c r="Q965" s="70">
        <f>'StockBond Returns'!M959</f>
        <v>10.906749810000001</v>
      </c>
      <c r="R965" s="70">
        <f ca="1">'SWR time series'!F961</f>
        <v>7.8421326087377263</v>
      </c>
      <c r="S965" s="70">
        <f t="shared" ref="S965:T965" ca="1" si="1041">IF( AND($Q965&gt;S$10,$Q965&lt;=S$11),$R965,"")</f>
        <v>7.8421326087377263</v>
      </c>
      <c r="T965" t="str">
        <f t="shared" si="1041"/>
        <v/>
      </c>
    </row>
    <row r="966" spans="1:20" ht="13" hidden="1" x14ac:dyDescent="0.15">
      <c r="A966" s="142"/>
      <c r="B966" s="144"/>
      <c r="F966" s="63"/>
      <c r="G966" s="63"/>
      <c r="H966" s="63"/>
      <c r="I966" s="63"/>
      <c r="J966" s="63"/>
      <c r="K966" s="63"/>
      <c r="L966" s="63"/>
      <c r="M966" s="63"/>
      <c r="N966" s="63"/>
      <c r="O966" s="63">
        <f>'SWR time series'!A962</f>
        <v>8</v>
      </c>
      <c r="P966" s="63">
        <f>'SWR time series'!B962</f>
        <v>1950</v>
      </c>
      <c r="Q966" s="70">
        <f>'StockBond Returns'!M960</f>
        <v>10.81870325</v>
      </c>
      <c r="R966" s="70">
        <f ca="1">'SWR time series'!F962</f>
        <v>7.9987748691360796</v>
      </c>
      <c r="S966" s="70">
        <f t="shared" ref="S966:T966" ca="1" si="1042">IF( AND($Q966&gt;S$10,$Q966&lt;=S$11),$R966,"")</f>
        <v>7.9987748691360796</v>
      </c>
      <c r="T966" t="str">
        <f t="shared" si="1042"/>
        <v/>
      </c>
    </row>
    <row r="967" spans="1:20" ht="13" hidden="1" x14ac:dyDescent="0.15">
      <c r="A967" s="142"/>
      <c r="B967" s="144"/>
      <c r="F967" s="63"/>
      <c r="G967" s="63"/>
      <c r="H967" s="63"/>
      <c r="I967" s="63"/>
      <c r="J967" s="63"/>
      <c r="K967" s="63"/>
      <c r="L967" s="63"/>
      <c r="M967" s="63"/>
      <c r="N967" s="63"/>
      <c r="O967" s="63">
        <f>'SWR time series'!A963</f>
        <v>9</v>
      </c>
      <c r="P967" s="63">
        <f>'SWR time series'!B963</f>
        <v>1950</v>
      </c>
      <c r="Q967" s="70">
        <f>'StockBond Returns'!M961</f>
        <v>11.03462111</v>
      </c>
      <c r="R967" s="70">
        <f ca="1">'SWR time series'!F963</f>
        <v>7.6940430819550194</v>
      </c>
      <c r="S967" s="70">
        <f t="shared" ref="S967:T967" ca="1" si="1043">IF( AND($Q967&gt;S$10,$Q967&lt;=S$11),$R967,"")</f>
        <v>7.6940430819550194</v>
      </c>
      <c r="T967" t="str">
        <f t="shared" si="1043"/>
        <v/>
      </c>
    </row>
    <row r="968" spans="1:20" ht="13" hidden="1" x14ac:dyDescent="0.15">
      <c r="A968" s="142"/>
      <c r="B968" s="144"/>
      <c r="F968" s="63"/>
      <c r="G968" s="63"/>
      <c r="H968" s="63"/>
      <c r="I968" s="63"/>
      <c r="J968" s="63"/>
      <c r="K968" s="63"/>
      <c r="L968" s="63"/>
      <c r="M968" s="63"/>
      <c r="N968" s="63"/>
      <c r="O968" s="63">
        <f>'SWR time series'!A964</f>
        <v>10</v>
      </c>
      <c r="P968" s="63">
        <f>'SWR time series'!B964</f>
        <v>1950</v>
      </c>
      <c r="Q968" s="70">
        <f>'StockBond Returns'!M962</f>
        <v>11.69985486</v>
      </c>
      <c r="R968" s="70">
        <f ca="1">'SWR time series'!F964</f>
        <v>7.3383540318995486</v>
      </c>
      <c r="S968" s="70">
        <f t="shared" ref="S968:T968" ca="1" si="1044">IF( AND($Q968&gt;S$10,$Q968&lt;=S$11),$R968,"")</f>
        <v>7.3383540318995486</v>
      </c>
      <c r="T968" t="str">
        <f t="shared" si="1044"/>
        <v/>
      </c>
    </row>
    <row r="969" spans="1:20" ht="13" hidden="1" x14ac:dyDescent="0.15">
      <c r="A969" s="142"/>
      <c r="B969" s="144"/>
      <c r="F969" s="63"/>
      <c r="G969" s="63"/>
      <c r="H969" s="63"/>
      <c r="I969" s="63"/>
      <c r="J969" s="63"/>
      <c r="K969" s="63"/>
      <c r="L969" s="63"/>
      <c r="M969" s="63"/>
      <c r="N969" s="63"/>
      <c r="O969" s="63">
        <f>'SWR time series'!A965</f>
        <v>11</v>
      </c>
      <c r="P969" s="63">
        <f>'SWR time series'!B965</f>
        <v>1950</v>
      </c>
      <c r="Q969" s="70">
        <f>'StockBond Returns'!M963</f>
        <v>11.46288536</v>
      </c>
      <c r="R969" s="70">
        <f ca="1">'SWR time series'!F965</f>
        <v>7.3880603084445706</v>
      </c>
      <c r="S969" s="70">
        <f t="shared" ref="S969:T969" ca="1" si="1045">IF( AND($Q969&gt;S$10,$Q969&lt;=S$11),$R969,"")</f>
        <v>7.3880603084445706</v>
      </c>
      <c r="T969" t="str">
        <f t="shared" si="1045"/>
        <v/>
      </c>
    </row>
    <row r="970" spans="1:20" ht="13" hidden="1" x14ac:dyDescent="0.15">
      <c r="A970" s="142"/>
      <c r="B970" s="144"/>
      <c r="F970" s="63"/>
      <c r="G970" s="63"/>
      <c r="H970" s="63"/>
      <c r="I970" s="63"/>
      <c r="J970" s="63"/>
      <c r="K970" s="63"/>
      <c r="L970" s="63"/>
      <c r="M970" s="63"/>
      <c r="N970" s="63"/>
      <c r="O970" s="63">
        <f>'SWR time series'!A966</f>
        <v>12</v>
      </c>
      <c r="P970" s="63">
        <f>'SWR time series'!B966</f>
        <v>1950</v>
      </c>
      <c r="Q970" s="70">
        <f>'StockBond Returns'!M964</f>
        <v>11.355915420000001</v>
      </c>
      <c r="R970" s="70">
        <f ca="1">'SWR time series'!F966</f>
        <v>7.7210399293120222</v>
      </c>
      <c r="S970" s="70">
        <f t="shared" ref="S970:T970" ca="1" si="1046">IF( AND($Q970&gt;S$10,$Q970&lt;=S$11),$R970,"")</f>
        <v>7.7210399293120222</v>
      </c>
      <c r="T970" t="str">
        <f t="shared" si="1046"/>
        <v/>
      </c>
    </row>
    <row r="971" spans="1:20" ht="13" hidden="1" x14ac:dyDescent="0.15">
      <c r="A971" s="142"/>
      <c r="B971" s="144"/>
      <c r="F971" s="63"/>
      <c r="G971" s="63"/>
      <c r="H971" s="63"/>
      <c r="I971" s="63"/>
      <c r="J971" s="63"/>
      <c r="K971" s="63"/>
      <c r="L971" s="63"/>
      <c r="M971" s="63"/>
      <c r="N971" s="63"/>
      <c r="O971" s="63">
        <f>'SWR time series'!A967</f>
        <v>1</v>
      </c>
      <c r="P971" s="63">
        <f>'SWR time series'!B967</f>
        <v>1951</v>
      </c>
      <c r="Q971" s="70">
        <f>'StockBond Returns'!M965</f>
        <v>11.890604980000001</v>
      </c>
      <c r="R971" s="70">
        <f ca="1">'SWR time series'!F967</f>
        <v>7.5528614013609321</v>
      </c>
      <c r="S971" s="70">
        <f t="shared" ref="S971:T971" ca="1" si="1047">IF( AND($Q971&gt;S$10,$Q971&lt;=S$11),$R971,"")</f>
        <v>7.5528614013609321</v>
      </c>
      <c r="T971" t="str">
        <f t="shared" si="1047"/>
        <v/>
      </c>
    </row>
    <row r="972" spans="1:20" ht="13" hidden="1" x14ac:dyDescent="0.15">
      <c r="A972" s="142"/>
      <c r="B972" s="144"/>
      <c r="F972" s="63"/>
      <c r="G972" s="63"/>
      <c r="H972" s="63"/>
      <c r="I972" s="63"/>
      <c r="J972" s="63"/>
      <c r="K972" s="63"/>
      <c r="L972" s="63"/>
      <c r="M972" s="63"/>
      <c r="N972" s="63"/>
      <c r="O972" s="63">
        <f>'SWR time series'!A968</f>
        <v>2</v>
      </c>
      <c r="P972" s="63">
        <f>'SWR time series'!B968</f>
        <v>1951</v>
      </c>
      <c r="Q972" s="70">
        <f>'StockBond Returns'!M966</f>
        <v>12.14814513</v>
      </c>
      <c r="R972" s="70">
        <f ca="1">'SWR time series'!F968</f>
        <v>7.1683522215135582</v>
      </c>
      <c r="S972" s="70">
        <f t="shared" ref="S972:T972" ca="1" si="1048">IF( AND($Q972&gt;S$10,$Q972&lt;=S$11),$R972,"")</f>
        <v>7.1683522215135582</v>
      </c>
      <c r="T972" t="str">
        <f t="shared" si="1048"/>
        <v/>
      </c>
    </row>
    <row r="973" spans="1:20" ht="13" hidden="1" x14ac:dyDescent="0.15">
      <c r="A973" s="142"/>
      <c r="B973" s="144"/>
      <c r="F973" s="63"/>
      <c r="G973" s="63"/>
      <c r="H973" s="63"/>
      <c r="I973" s="63"/>
      <c r="J973" s="63"/>
      <c r="K973" s="63"/>
      <c r="L973" s="63"/>
      <c r="M973" s="63"/>
      <c r="N973" s="63"/>
      <c r="O973" s="63">
        <f>'SWR time series'!A969</f>
        <v>3</v>
      </c>
      <c r="P973" s="63">
        <f>'SWR time series'!B969</f>
        <v>1951</v>
      </c>
      <c r="Q973" s="70">
        <f>'StockBond Returns'!M967</f>
        <v>12.03113003</v>
      </c>
      <c r="R973" s="70">
        <f ca="1">'SWR time series'!F969</f>
        <v>7.3516529056006128</v>
      </c>
      <c r="S973" s="70">
        <f t="shared" ref="S973:T973" ca="1" si="1049">IF( AND($Q973&gt;S$10,$Q973&lt;=S$11),$R973,"")</f>
        <v>7.3516529056006128</v>
      </c>
      <c r="T973" t="str">
        <f t="shared" si="1049"/>
        <v/>
      </c>
    </row>
    <row r="974" spans="1:20" ht="13" hidden="1" x14ac:dyDescent="0.15">
      <c r="A974" s="142"/>
      <c r="B974" s="144"/>
      <c r="F974" s="63"/>
      <c r="G974" s="63"/>
      <c r="H974" s="63"/>
      <c r="I974" s="63"/>
      <c r="J974" s="63"/>
      <c r="K974" s="63"/>
      <c r="L974" s="63"/>
      <c r="M974" s="63"/>
      <c r="N974" s="63"/>
      <c r="O974" s="63">
        <f>'SWR time series'!A970</f>
        <v>4</v>
      </c>
      <c r="P974" s="63">
        <f>'SWR time series'!B970</f>
        <v>1951</v>
      </c>
      <c r="Q974" s="70">
        <f>'StockBond Returns'!M968</f>
        <v>11.71570998</v>
      </c>
      <c r="R974" s="70">
        <f ca="1">'SWR time series'!F970</f>
        <v>7.7126508897905595</v>
      </c>
      <c r="S974" s="70">
        <f t="shared" ref="S974:T974" ca="1" si="1050">IF( AND($Q974&gt;S$10,$Q974&lt;=S$11),$R974,"")</f>
        <v>7.7126508897905595</v>
      </c>
      <c r="T974" t="str">
        <f t="shared" si="1050"/>
        <v/>
      </c>
    </row>
    <row r="975" spans="1:20" ht="13" hidden="1" x14ac:dyDescent="0.15">
      <c r="A975" s="142"/>
      <c r="B975" s="144"/>
      <c r="F975" s="63"/>
      <c r="G975" s="63"/>
      <c r="H975" s="63"/>
      <c r="I975" s="63"/>
      <c r="J975" s="63"/>
      <c r="K975" s="63"/>
      <c r="L975" s="63"/>
      <c r="M975" s="63"/>
      <c r="N975" s="63"/>
      <c r="O975" s="63">
        <f>'SWR time series'!A971</f>
        <v>5</v>
      </c>
      <c r="P975" s="63">
        <f>'SWR time series'!B971</f>
        <v>1951</v>
      </c>
      <c r="Q975" s="70">
        <f>'StockBond Returns'!M969</f>
        <v>12.22915648</v>
      </c>
      <c r="R975" s="70">
        <f ca="1">'SWR time series'!F971</f>
        <v>7.1106998347883277</v>
      </c>
      <c r="S975" s="70">
        <f t="shared" ref="S975:T975" ca="1" si="1051">IF( AND($Q975&gt;S$10,$Q975&lt;=S$11),$R975,"")</f>
        <v>7.1106998347883277</v>
      </c>
      <c r="T975" t="str">
        <f t="shared" si="1051"/>
        <v/>
      </c>
    </row>
    <row r="976" spans="1:20" ht="13" hidden="1" x14ac:dyDescent="0.15">
      <c r="A976" s="142"/>
      <c r="B976" s="144"/>
      <c r="F976" s="63"/>
      <c r="G976" s="63"/>
      <c r="H976" s="63"/>
      <c r="I976" s="63"/>
      <c r="J976" s="63"/>
      <c r="K976" s="63"/>
      <c r="L976" s="63"/>
      <c r="M976" s="63"/>
      <c r="N976" s="63"/>
      <c r="O976" s="63">
        <f>'SWR time series'!A972</f>
        <v>6</v>
      </c>
      <c r="P976" s="63">
        <f>'SWR time series'!B972</f>
        <v>1951</v>
      </c>
      <c r="Q976" s="70">
        <f>'StockBond Returns'!M970</f>
        <v>11.64207017</v>
      </c>
      <c r="R976" s="70">
        <f ca="1">'SWR time series'!F972</f>
        <v>7.7745682714216553</v>
      </c>
      <c r="S976" s="70">
        <f t="shared" ref="S976:T976" ca="1" si="1052">IF( AND($Q976&gt;S$10,$Q976&lt;=S$11),$R976,"")</f>
        <v>7.7745682714216553</v>
      </c>
      <c r="T976" t="str">
        <f t="shared" si="1052"/>
        <v/>
      </c>
    </row>
    <row r="977" spans="1:20" ht="13" hidden="1" x14ac:dyDescent="0.15">
      <c r="A977" s="142"/>
      <c r="B977" s="144"/>
      <c r="F977" s="63"/>
      <c r="G977" s="63"/>
      <c r="H977" s="63"/>
      <c r="I977" s="63"/>
      <c r="J977" s="63"/>
      <c r="K977" s="63"/>
      <c r="L977" s="63"/>
      <c r="M977" s="63"/>
      <c r="N977" s="63"/>
      <c r="O977" s="63">
        <f>'SWR time series'!A973</f>
        <v>7</v>
      </c>
      <c r="P977" s="63">
        <f>'SWR time series'!B973</f>
        <v>1951</v>
      </c>
      <c r="Q977" s="70">
        <f>'StockBond Returns'!M971</f>
        <v>11.373110369999999</v>
      </c>
      <c r="R977" s="70">
        <f ca="1">'SWR time series'!F973</f>
        <v>8.1082703271562071</v>
      </c>
      <c r="S977" s="70">
        <f t="shared" ref="S977:T977" ca="1" si="1053">IF( AND($Q977&gt;S$10,$Q977&lt;=S$11),$R977,"")</f>
        <v>8.1082703271562071</v>
      </c>
      <c r="T977" t="str">
        <f t="shared" si="1053"/>
        <v/>
      </c>
    </row>
    <row r="978" spans="1:20" ht="13" hidden="1" x14ac:dyDescent="0.15">
      <c r="A978" s="142"/>
      <c r="B978" s="144"/>
      <c r="F978" s="63"/>
      <c r="G978" s="63"/>
      <c r="H978" s="63"/>
      <c r="I978" s="63"/>
      <c r="J978" s="63"/>
      <c r="K978" s="63"/>
      <c r="L978" s="63"/>
      <c r="M978" s="63"/>
      <c r="N978" s="63"/>
      <c r="O978" s="63">
        <f>'SWR time series'!A974</f>
        <v>8</v>
      </c>
      <c r="P978" s="63">
        <f>'SWR time series'!B974</f>
        <v>1951</v>
      </c>
      <c r="Q978" s="70">
        <f>'StockBond Returns'!M972</f>
        <v>12.030618240000001</v>
      </c>
      <c r="R978" s="70">
        <f ca="1">'SWR time series'!F974</f>
        <v>6.9199347211987448</v>
      </c>
      <c r="S978" s="70">
        <f t="shared" ref="S978:T978" ca="1" si="1054">IF( AND($Q978&gt;S$10,$Q978&lt;=S$11),$R978,"")</f>
        <v>6.9199347211987448</v>
      </c>
      <c r="T978" t="str">
        <f t="shared" si="1054"/>
        <v/>
      </c>
    </row>
    <row r="979" spans="1:20" ht="13" hidden="1" x14ac:dyDescent="0.15">
      <c r="A979" s="142"/>
      <c r="B979" s="144"/>
      <c r="F979" s="63"/>
      <c r="G979" s="63"/>
      <c r="H979" s="63"/>
      <c r="I979" s="63"/>
      <c r="J979" s="63"/>
      <c r="K979" s="63"/>
      <c r="L979" s="63"/>
      <c r="M979" s="63"/>
      <c r="N979" s="63"/>
      <c r="O979" s="63">
        <f>'SWR time series'!A975</f>
        <v>9</v>
      </c>
      <c r="P979" s="63">
        <f>'SWR time series'!B975</f>
        <v>1951</v>
      </c>
      <c r="Q979" s="70">
        <f>'StockBond Returns'!M973</f>
        <v>12.465823759999999</v>
      </c>
      <c r="R979" s="70">
        <f ca="1">'SWR time series'!F975</f>
        <v>6.4549601530282299</v>
      </c>
      <c r="S979" s="70">
        <f t="shared" ref="S979:T979" ca="1" si="1055">IF( AND($Q979&gt;S$10,$Q979&lt;=S$11),$R979,"")</f>
        <v>6.4549601530282299</v>
      </c>
      <c r="T979" t="str">
        <f t="shared" si="1055"/>
        <v/>
      </c>
    </row>
    <row r="980" spans="1:20" ht="13" hidden="1" x14ac:dyDescent="0.15">
      <c r="A980" s="142"/>
      <c r="B980" s="144"/>
      <c r="F980" s="63"/>
      <c r="G980" s="63"/>
      <c r="H980" s="63"/>
      <c r="I980" s="63"/>
      <c r="J980" s="63"/>
      <c r="K980" s="63"/>
      <c r="L980" s="63"/>
      <c r="M980" s="63"/>
      <c r="N980" s="63"/>
      <c r="O980" s="63">
        <f>'SWR time series'!A976</f>
        <v>10</v>
      </c>
      <c r="P980" s="63">
        <f>'SWR time series'!B976</f>
        <v>1951</v>
      </c>
      <c r="Q980" s="70">
        <f>'StockBond Returns'!M974</f>
        <v>12.43965292</v>
      </c>
      <c r="R980" s="70">
        <f ca="1">'SWR time series'!F976</f>
        <v>6.8942850330089538</v>
      </c>
      <c r="S980" s="70">
        <f t="shared" ref="S980:T980" ca="1" si="1056">IF( AND($Q980&gt;S$10,$Q980&lt;=S$11),$R980,"")</f>
        <v>6.8942850330089538</v>
      </c>
      <c r="T980" t="str">
        <f t="shared" si="1056"/>
        <v/>
      </c>
    </row>
    <row r="981" spans="1:20" ht="13" hidden="1" x14ac:dyDescent="0.15">
      <c r="A981" s="142"/>
      <c r="B981" s="144"/>
      <c r="F981" s="63"/>
      <c r="G981" s="63"/>
      <c r="H981" s="63"/>
      <c r="I981" s="63"/>
      <c r="J981" s="63"/>
      <c r="K981" s="63"/>
      <c r="L981" s="63"/>
      <c r="M981" s="63"/>
      <c r="N981" s="63"/>
      <c r="O981" s="63">
        <f>'SWR time series'!A977</f>
        <v>11</v>
      </c>
      <c r="P981" s="63">
        <f>'SWR time series'!B977</f>
        <v>1951</v>
      </c>
      <c r="Q981" s="70">
        <f>'StockBond Returns'!M975</f>
        <v>12.088140599999999</v>
      </c>
      <c r="R981" s="70">
        <f ca="1">'SWR time series'!F977</f>
        <v>7.2994372496766662</v>
      </c>
      <c r="S981" s="70">
        <f t="shared" ref="S981:T981" ca="1" si="1057">IF( AND($Q981&gt;S$10,$Q981&lt;=S$11),$R981,"")</f>
        <v>7.2994372496766662</v>
      </c>
      <c r="T981" t="str">
        <f t="shared" si="1057"/>
        <v/>
      </c>
    </row>
    <row r="982" spans="1:20" ht="13" hidden="1" x14ac:dyDescent="0.15">
      <c r="A982" s="142"/>
      <c r="B982" s="144"/>
      <c r="F982" s="63"/>
      <c r="G982" s="63"/>
      <c r="H982" s="63"/>
      <c r="I982" s="63"/>
      <c r="J982" s="63"/>
      <c r="K982" s="63"/>
      <c r="L982" s="63"/>
      <c r="M982" s="63"/>
      <c r="N982" s="63"/>
      <c r="O982" s="63">
        <f>'SWR time series'!A978</f>
        <v>12</v>
      </c>
      <c r="P982" s="63">
        <f>'SWR time series'!B978</f>
        <v>1951</v>
      </c>
      <c r="Q982" s="70">
        <f>'StockBond Returns'!M976</f>
        <v>11.94075123</v>
      </c>
      <c r="R982" s="70">
        <f ca="1">'SWR time series'!F978</f>
        <v>7.853134377742947</v>
      </c>
      <c r="S982" s="70">
        <f t="shared" ref="S982:T982" ca="1" si="1058">IF( AND($Q982&gt;S$10,$Q982&lt;=S$11),$R982,"")</f>
        <v>7.853134377742947</v>
      </c>
      <c r="T982" t="str">
        <f t="shared" si="1058"/>
        <v/>
      </c>
    </row>
    <row r="983" spans="1:20" ht="13" hidden="1" x14ac:dyDescent="0.15">
      <c r="A983" s="142"/>
      <c r="B983" s="144"/>
      <c r="F983" s="63"/>
      <c r="G983" s="63"/>
      <c r="H983" s="63"/>
      <c r="I983" s="63"/>
      <c r="J983" s="63"/>
      <c r="K983" s="63"/>
      <c r="L983" s="63"/>
      <c r="M983" s="63"/>
      <c r="N983" s="63"/>
      <c r="O983" s="63">
        <f>'SWR time series'!A979</f>
        <v>1</v>
      </c>
      <c r="P983" s="63">
        <f>'SWR time series'!B979</f>
        <v>1952</v>
      </c>
      <c r="Q983" s="70">
        <f>'StockBond Returns'!M977</f>
        <v>12.33387078</v>
      </c>
      <c r="R983" s="70">
        <f ca="1">'SWR time series'!F979</f>
        <v>7.2707090147332298</v>
      </c>
      <c r="S983" s="70">
        <f t="shared" ref="S983:T983" ca="1" si="1059">IF( AND($Q983&gt;S$10,$Q983&lt;=S$11),$R983,"")</f>
        <v>7.2707090147332298</v>
      </c>
      <c r="T983" t="str">
        <f t="shared" si="1059"/>
        <v/>
      </c>
    </row>
    <row r="984" spans="1:20" ht="13" hidden="1" x14ac:dyDescent="0.15">
      <c r="A984" s="142"/>
      <c r="B984" s="144"/>
      <c r="F984" s="63"/>
      <c r="G984" s="63"/>
      <c r="H984" s="63"/>
      <c r="I984" s="63"/>
      <c r="J984" s="63"/>
      <c r="K984" s="63"/>
      <c r="L984" s="63"/>
      <c r="M984" s="63"/>
      <c r="N984" s="63"/>
      <c r="O984" s="63">
        <f>'SWR time series'!A980</f>
        <v>2</v>
      </c>
      <c r="P984" s="63">
        <f>'SWR time series'!B980</f>
        <v>1952</v>
      </c>
      <c r="Q984" s="70">
        <f>'StockBond Returns'!M978</f>
        <v>12.50479172</v>
      </c>
      <c r="R984" s="70">
        <f ca="1">'SWR time series'!F980</f>
        <v>7.366013222327819</v>
      </c>
      <c r="S984" s="70">
        <f t="shared" ref="S984:T984" ca="1" si="1060">IF( AND($Q984&gt;S$10,$Q984&lt;=S$11),$R984,"")</f>
        <v>7.366013222327819</v>
      </c>
      <c r="T984" t="str">
        <f t="shared" si="1060"/>
        <v/>
      </c>
    </row>
    <row r="985" spans="1:20" ht="13" hidden="1" x14ac:dyDescent="0.15">
      <c r="A985" s="142"/>
      <c r="B985" s="144"/>
      <c r="F985" s="63"/>
      <c r="G985" s="63"/>
      <c r="H985" s="63"/>
      <c r="I985" s="63"/>
      <c r="J985" s="63"/>
      <c r="K985" s="63"/>
      <c r="L985" s="63"/>
      <c r="M985" s="63"/>
      <c r="N985" s="63"/>
      <c r="O985" s="63">
        <f>'SWR time series'!A981</f>
        <v>3</v>
      </c>
      <c r="P985" s="63">
        <f>'SWR time series'!B981</f>
        <v>1952</v>
      </c>
      <c r="Q985" s="70">
        <f>'StockBond Returns'!M979</f>
        <v>12.111631020000001</v>
      </c>
      <c r="R985" s="70">
        <f ca="1">'SWR time series'!F981</f>
        <v>7.8694634929069167</v>
      </c>
      <c r="S985" s="70">
        <f t="shared" ref="S985:T985" ca="1" si="1061">IF( AND($Q985&gt;S$10,$Q985&lt;=S$11),$R985,"")</f>
        <v>7.8694634929069167</v>
      </c>
      <c r="T985" t="str">
        <f t="shared" si="1061"/>
        <v/>
      </c>
    </row>
    <row r="986" spans="1:20" ht="13" hidden="1" x14ac:dyDescent="0.15">
      <c r="A986" s="142"/>
      <c r="B986" s="144"/>
      <c r="F986" s="63"/>
      <c r="G986" s="63"/>
      <c r="H986" s="63"/>
      <c r="I986" s="63"/>
      <c r="J986" s="63"/>
      <c r="K986" s="63"/>
      <c r="L986" s="63"/>
      <c r="M986" s="63"/>
      <c r="N986" s="63"/>
      <c r="O986" s="63">
        <f>'SWR time series'!A982</f>
        <v>4</v>
      </c>
      <c r="P986" s="63">
        <f>'SWR time series'!B982</f>
        <v>1952</v>
      </c>
      <c r="Q986" s="70">
        <f>'StockBond Returns'!M980</f>
        <v>12.65465311</v>
      </c>
      <c r="R986" s="70">
        <f ca="1">'SWR time series'!F982</f>
        <v>6.9700011174505061</v>
      </c>
      <c r="S986" s="70">
        <f t="shared" ref="S986:T986" ca="1" si="1062">IF( AND($Q986&gt;S$10,$Q986&lt;=S$11),$R986,"")</f>
        <v>6.9700011174505061</v>
      </c>
      <c r="T986" t="str">
        <f t="shared" si="1062"/>
        <v/>
      </c>
    </row>
    <row r="987" spans="1:20" ht="13" hidden="1" x14ac:dyDescent="0.15">
      <c r="A987" s="142"/>
      <c r="B987" s="144"/>
      <c r="F987" s="63"/>
      <c r="G987" s="63"/>
      <c r="H987" s="63"/>
      <c r="I987" s="63"/>
      <c r="J987" s="63"/>
      <c r="K987" s="63"/>
      <c r="L987" s="63"/>
      <c r="M987" s="63"/>
      <c r="N987" s="63"/>
      <c r="O987" s="63">
        <f>'SWR time series'!A983</f>
        <v>5</v>
      </c>
      <c r="P987" s="63">
        <f>'SWR time series'!B983</f>
        <v>1952</v>
      </c>
      <c r="Q987" s="70">
        <f>'StockBond Returns'!M981</f>
        <v>12.0302601</v>
      </c>
      <c r="R987" s="70">
        <f ca="1">'SWR time series'!F983</f>
        <v>7.85207065155668</v>
      </c>
      <c r="S987" s="70">
        <f t="shared" ref="S987:T987" ca="1" si="1063">IF( AND($Q987&gt;S$10,$Q987&lt;=S$11),$R987,"")</f>
        <v>7.85207065155668</v>
      </c>
      <c r="T987" t="str">
        <f t="shared" si="1063"/>
        <v/>
      </c>
    </row>
    <row r="988" spans="1:20" ht="13" hidden="1" x14ac:dyDescent="0.15">
      <c r="A988" s="142"/>
      <c r="B988" s="144"/>
      <c r="F988" s="63"/>
      <c r="G988" s="63"/>
      <c r="H988" s="63"/>
      <c r="I988" s="63"/>
      <c r="J988" s="63"/>
      <c r="K988" s="63"/>
      <c r="L988" s="63"/>
      <c r="M988" s="63"/>
      <c r="N988" s="63"/>
      <c r="O988" s="63">
        <f>'SWR time series'!A984</f>
        <v>6</v>
      </c>
      <c r="P988" s="63">
        <f>'SWR time series'!B984</f>
        <v>1952</v>
      </c>
      <c r="Q988" s="70">
        <f>'StockBond Returns'!M982</f>
        <v>12.24006734</v>
      </c>
      <c r="R988" s="70">
        <f ca="1">'SWR time series'!F984</f>
        <v>7.8878622355723138</v>
      </c>
      <c r="S988" s="70">
        <f t="shared" ref="S988:T988" ca="1" si="1064">IF( AND($Q988&gt;S$10,$Q988&lt;=S$11),$R988,"")</f>
        <v>7.8878622355723138</v>
      </c>
      <c r="T988" t="str">
        <f t="shared" si="1064"/>
        <v/>
      </c>
    </row>
    <row r="989" spans="1:20" ht="13" hidden="1" x14ac:dyDescent="0.15">
      <c r="A989" s="142"/>
      <c r="B989" s="144"/>
      <c r="F989" s="63"/>
      <c r="G989" s="63"/>
      <c r="H989" s="63"/>
      <c r="I989" s="63"/>
      <c r="J989" s="63"/>
      <c r="K989" s="63"/>
      <c r="L989" s="63"/>
      <c r="M989" s="63"/>
      <c r="N989" s="63"/>
      <c r="O989" s="63">
        <f>'SWR time series'!A985</f>
        <v>7</v>
      </c>
      <c r="P989" s="63">
        <f>'SWR time series'!B985</f>
        <v>1952</v>
      </c>
      <c r="Q989" s="70">
        <f>'StockBond Returns'!M983</f>
        <v>12.74401658</v>
      </c>
      <c r="R989" s="70">
        <f ca="1">'SWR time series'!F985</f>
        <v>7.5826539011637379</v>
      </c>
      <c r="S989" s="70">
        <f t="shared" ref="S989:T989" ca="1" si="1065">IF( AND($Q989&gt;S$10,$Q989&lt;=S$11),$R989,"")</f>
        <v>7.5826539011637379</v>
      </c>
      <c r="T989" t="str">
        <f t="shared" si="1065"/>
        <v/>
      </c>
    </row>
    <row r="990" spans="1:20" ht="13" hidden="1" x14ac:dyDescent="0.15">
      <c r="A990" s="142"/>
      <c r="B990" s="144"/>
      <c r="F990" s="63"/>
      <c r="G990" s="63"/>
      <c r="H990" s="63"/>
      <c r="I990" s="63"/>
      <c r="J990" s="63"/>
      <c r="K990" s="63"/>
      <c r="L990" s="63"/>
      <c r="M990" s="63"/>
      <c r="N990" s="63"/>
      <c r="O990" s="63">
        <f>'SWR time series'!A986</f>
        <v>8</v>
      </c>
      <c r="P990" s="63">
        <f>'SWR time series'!B986</f>
        <v>1952</v>
      </c>
      <c r="Q990" s="70">
        <f>'StockBond Returns'!M984</f>
        <v>12.83379115</v>
      </c>
      <c r="R990" s="70">
        <f ca="1">'SWR time series'!F986</f>
        <v>7.9388254587297968</v>
      </c>
      <c r="S990" s="70">
        <f t="shared" ref="S990:T990" ca="1" si="1066">IF( AND($Q990&gt;S$10,$Q990&lt;=S$11),$R990,"")</f>
        <v>7.9388254587297968</v>
      </c>
      <c r="T990" t="str">
        <f t="shared" si="1066"/>
        <v/>
      </c>
    </row>
    <row r="991" spans="1:20" ht="13" hidden="1" x14ac:dyDescent="0.15">
      <c r="A991" s="142"/>
      <c r="B991" s="144"/>
      <c r="F991" s="63"/>
      <c r="G991" s="63"/>
      <c r="H991" s="63"/>
      <c r="I991" s="63"/>
      <c r="J991" s="63"/>
      <c r="K991" s="63"/>
      <c r="L991" s="63"/>
      <c r="M991" s="63"/>
      <c r="N991" s="63"/>
      <c r="O991" s="63">
        <f>'SWR time series'!A987</f>
        <v>9</v>
      </c>
      <c r="P991" s="63">
        <f>'SWR time series'!B987</f>
        <v>1952</v>
      </c>
      <c r="Q991" s="70">
        <f>'StockBond Returns'!M985</f>
        <v>12.665286979999999</v>
      </c>
      <c r="R991" s="70">
        <f ca="1">'SWR time series'!F987</f>
        <v>7.9526456971065542</v>
      </c>
      <c r="S991" s="70">
        <f t="shared" ref="S991:T991" ca="1" si="1067">IF( AND($Q991&gt;S$10,$Q991&lt;=S$11),$R991,"")</f>
        <v>7.9526456971065542</v>
      </c>
      <c r="T991" t="str">
        <f t="shared" si="1067"/>
        <v/>
      </c>
    </row>
    <row r="992" spans="1:20" ht="13" hidden="1" x14ac:dyDescent="0.15">
      <c r="A992" s="142"/>
      <c r="B992" s="144"/>
      <c r="F992" s="63"/>
      <c r="G992" s="63"/>
      <c r="H992" s="63"/>
      <c r="I992" s="63"/>
      <c r="J992" s="63"/>
      <c r="K992" s="63"/>
      <c r="L992" s="63"/>
      <c r="M992" s="63"/>
      <c r="N992" s="63"/>
      <c r="O992" s="63">
        <f>'SWR time series'!A988</f>
        <v>10</v>
      </c>
      <c r="P992" s="63">
        <f>'SWR time series'!B988</f>
        <v>1952</v>
      </c>
      <c r="Q992" s="70">
        <f>'StockBond Returns'!M986</f>
        <v>12.31926333</v>
      </c>
      <c r="R992" s="70">
        <f ca="1">'SWR time series'!F988</f>
        <v>8.3647410496516734</v>
      </c>
      <c r="S992" s="70">
        <f t="shared" ref="S992:T992" ca="1" si="1068">IF( AND($Q992&gt;S$10,$Q992&lt;=S$11),$R992,"")</f>
        <v>8.3647410496516734</v>
      </c>
      <c r="T992" t="str">
        <f t="shared" si="1068"/>
        <v/>
      </c>
    </row>
    <row r="993" spans="1:20" ht="13" hidden="1" x14ac:dyDescent="0.15">
      <c r="A993" s="142"/>
      <c r="B993" s="144"/>
      <c r="F993" s="63"/>
      <c r="G993" s="63"/>
      <c r="H993" s="63"/>
      <c r="I993" s="63"/>
      <c r="J993" s="63"/>
      <c r="K993" s="63"/>
      <c r="L993" s="63"/>
      <c r="M993" s="63"/>
      <c r="N993" s="63"/>
      <c r="O993" s="63">
        <f>'SWR time series'!A989</f>
        <v>11</v>
      </c>
      <c r="P993" s="63">
        <f>'SWR time series'!B989</f>
        <v>1952</v>
      </c>
      <c r="Q993" s="70">
        <f>'StockBond Returns'!M987</f>
        <v>12.26319644</v>
      </c>
      <c r="R993" s="70">
        <f ca="1">'SWR time series'!F989</f>
        <v>8.1557193317067753</v>
      </c>
      <c r="S993" s="70">
        <f t="shared" ref="S993:T993" ca="1" si="1069">IF( AND($Q993&gt;S$10,$Q993&lt;=S$11),$R993,"")</f>
        <v>8.1557193317067753</v>
      </c>
      <c r="T993" t="str">
        <f t="shared" si="1069"/>
        <v/>
      </c>
    </row>
    <row r="994" spans="1:20" ht="13" hidden="1" x14ac:dyDescent="0.15">
      <c r="A994" s="142"/>
      <c r="B994" s="144"/>
      <c r="F994" s="63"/>
      <c r="G994" s="63"/>
      <c r="H994" s="63"/>
      <c r="I994" s="63"/>
      <c r="J994" s="63"/>
      <c r="K994" s="63"/>
      <c r="L994" s="63"/>
      <c r="M994" s="63"/>
      <c r="N994" s="63"/>
      <c r="O994" s="63">
        <f>'SWR time series'!A990</f>
        <v>12</v>
      </c>
      <c r="P994" s="63">
        <f>'SWR time series'!B990</f>
        <v>1952</v>
      </c>
      <c r="Q994" s="70">
        <f>'StockBond Returns'!M988</f>
        <v>12.798886299999999</v>
      </c>
      <c r="R994" s="70">
        <f ca="1">'SWR time series'!F990</f>
        <v>7.8721914989994488</v>
      </c>
      <c r="S994" s="70">
        <f t="shared" ref="S994:T994" ca="1" si="1070">IF( AND($Q994&gt;S$10,$Q994&lt;=S$11),$R994,"")</f>
        <v>7.8721914989994488</v>
      </c>
      <c r="T994" t="str">
        <f t="shared" si="1070"/>
        <v/>
      </c>
    </row>
    <row r="995" spans="1:20" ht="13" hidden="1" x14ac:dyDescent="0.15">
      <c r="A995" s="142"/>
      <c r="B995" s="144"/>
      <c r="F995" s="63"/>
      <c r="G995" s="63"/>
      <c r="H995" s="63"/>
      <c r="I995" s="63"/>
      <c r="J995" s="63"/>
      <c r="K995" s="63"/>
      <c r="L995" s="63"/>
      <c r="M995" s="63"/>
      <c r="N995" s="63"/>
      <c r="O995" s="63">
        <f>'SWR time series'!A991</f>
        <v>1</v>
      </c>
      <c r="P995" s="63">
        <f>'SWR time series'!B991</f>
        <v>1953</v>
      </c>
      <c r="Q995" s="70">
        <f>'StockBond Returns'!M989</f>
        <v>13.201186760000001</v>
      </c>
      <c r="R995" s="70">
        <f ca="1">'SWR time series'!F991</f>
        <v>7.3877305716807964</v>
      </c>
      <c r="S995" s="70">
        <f t="shared" ref="S995:T995" ca="1" si="1071">IF( AND($Q995&gt;S$10,$Q995&lt;=S$11),$R995,"")</f>
        <v>7.3877305716807964</v>
      </c>
      <c r="T995" t="str">
        <f t="shared" si="1071"/>
        <v/>
      </c>
    </row>
    <row r="996" spans="1:20" ht="13" hidden="1" x14ac:dyDescent="0.15">
      <c r="A996" s="142"/>
      <c r="B996" s="144"/>
      <c r="F996" s="63"/>
      <c r="G996" s="63"/>
      <c r="H996" s="63"/>
      <c r="I996" s="63"/>
      <c r="J996" s="63"/>
      <c r="K996" s="63"/>
      <c r="L996" s="63"/>
      <c r="M996" s="63"/>
      <c r="N996" s="63"/>
      <c r="O996" s="63">
        <f>'SWR time series'!A992</f>
        <v>2</v>
      </c>
      <c r="P996" s="63">
        <f>'SWR time series'!B992</f>
        <v>1953</v>
      </c>
      <c r="Q996" s="70">
        <f>'StockBond Returns'!M990</f>
        <v>13.174774790000001</v>
      </c>
      <c r="R996" s="70">
        <f ca="1">'SWR time series'!F992</f>
        <v>7.7613476253368407</v>
      </c>
      <c r="S996" s="70">
        <f t="shared" ref="S996:T996" ca="1" si="1072">IF( AND($Q996&gt;S$10,$Q996&lt;=S$11),$R996,"")</f>
        <v>7.7613476253368407</v>
      </c>
      <c r="T996" t="str">
        <f t="shared" si="1072"/>
        <v/>
      </c>
    </row>
    <row r="997" spans="1:20" ht="13" hidden="1" x14ac:dyDescent="0.15">
      <c r="A997" s="142"/>
      <c r="B997" s="144"/>
      <c r="F997" s="63"/>
      <c r="G997" s="63"/>
      <c r="H997" s="63"/>
      <c r="I997" s="63"/>
      <c r="J997" s="63"/>
      <c r="K997" s="63"/>
      <c r="L997" s="63"/>
      <c r="M997" s="63"/>
      <c r="N997" s="63"/>
      <c r="O997" s="63">
        <f>'SWR time series'!A993</f>
        <v>3</v>
      </c>
      <c r="P997" s="63">
        <f>'SWR time series'!B993</f>
        <v>1953</v>
      </c>
      <c r="Q997" s="70">
        <f>'StockBond Returns'!M991</f>
        <v>12.89415563</v>
      </c>
      <c r="R997" s="70">
        <f ca="1">'SWR time series'!F993</f>
        <v>8.2734816900954051</v>
      </c>
      <c r="S997" s="70">
        <f t="shared" ref="S997:T997" ca="1" si="1073">IF( AND($Q997&gt;S$10,$Q997&lt;=S$11),$R997,"")</f>
        <v>8.2734816900954051</v>
      </c>
      <c r="T997" t="str">
        <f t="shared" si="1073"/>
        <v/>
      </c>
    </row>
    <row r="998" spans="1:20" ht="13" hidden="1" x14ac:dyDescent="0.15">
      <c r="A998" s="142"/>
      <c r="B998" s="144"/>
      <c r="F998" s="63"/>
      <c r="G998" s="63"/>
      <c r="H998" s="63"/>
      <c r="I998" s="63"/>
      <c r="J998" s="63"/>
      <c r="K998" s="63"/>
      <c r="L998" s="63"/>
      <c r="M998" s="63"/>
      <c r="N998" s="63"/>
      <c r="O998" s="63">
        <f>'SWR time series'!A994</f>
        <v>4</v>
      </c>
      <c r="P998" s="63">
        <f>'SWR time series'!B994</f>
        <v>1953</v>
      </c>
      <c r="Q998" s="70">
        <f>'StockBond Returns'!M992</f>
        <v>12.489133560000001</v>
      </c>
      <c r="R998" s="70">
        <f ca="1">'SWR time series'!F994</f>
        <v>9.0162417421966747</v>
      </c>
      <c r="S998" s="70">
        <f t="shared" ref="S998:T998" ca="1" si="1074">IF( AND($Q998&gt;S$10,$Q998&lt;=S$11),$R998,"")</f>
        <v>9.0162417421966747</v>
      </c>
      <c r="T998" t="str">
        <f t="shared" si="1074"/>
        <v/>
      </c>
    </row>
    <row r="999" spans="1:20" ht="13" hidden="1" x14ac:dyDescent="0.15">
      <c r="A999" s="142"/>
      <c r="B999" s="144"/>
      <c r="F999" s="63"/>
      <c r="G999" s="63"/>
      <c r="H999" s="63"/>
      <c r="I999" s="63"/>
      <c r="J999" s="63"/>
      <c r="K999" s="63"/>
      <c r="L999" s="63"/>
      <c r="M999" s="63"/>
      <c r="N999" s="63"/>
      <c r="O999" s="63">
        <f>'SWR time series'!A995</f>
        <v>5</v>
      </c>
      <c r="P999" s="63">
        <f>'SWR time series'!B995</f>
        <v>1953</v>
      </c>
      <c r="Q999" s="70">
        <f>'StockBond Returns'!M993</f>
        <v>12.12452015</v>
      </c>
      <c r="R999" s="70">
        <f ca="1">'SWR time series'!F995</f>
        <v>9.5785318494272946</v>
      </c>
      <c r="S999" s="70">
        <f t="shared" ref="S999:T999" ca="1" si="1075">IF( AND($Q999&gt;S$10,$Q999&lt;=S$11),$R999,"")</f>
        <v>9.5785318494272946</v>
      </c>
      <c r="T999" t="str">
        <f t="shared" si="1075"/>
        <v/>
      </c>
    </row>
    <row r="1000" spans="1:20" ht="13" hidden="1" x14ac:dyDescent="0.15">
      <c r="A1000" s="142"/>
      <c r="B1000" s="144"/>
      <c r="F1000" s="63"/>
      <c r="G1000" s="63"/>
      <c r="H1000" s="63"/>
      <c r="I1000" s="63"/>
      <c r="J1000" s="63"/>
      <c r="K1000" s="63"/>
      <c r="L1000" s="63"/>
      <c r="M1000" s="63"/>
      <c r="N1000" s="63"/>
      <c r="O1000" s="63">
        <f>'SWR time series'!A996</f>
        <v>6</v>
      </c>
      <c r="P1000" s="63">
        <f>'SWR time series'!B996</f>
        <v>1953</v>
      </c>
      <c r="Q1000" s="70">
        <f>'StockBond Returns'!M994</f>
        <v>11.80469383</v>
      </c>
      <c r="R1000" s="70">
        <f ca="1">'SWR time series'!F996</f>
        <v>9.5452105204063873</v>
      </c>
      <c r="S1000" s="70">
        <f t="shared" ref="S1000:T1000" ca="1" si="1076">IF( AND($Q1000&gt;S$10,$Q1000&lt;=S$11),$R1000,"")</f>
        <v>9.5452105204063873</v>
      </c>
      <c r="T1000" t="str">
        <f t="shared" si="1076"/>
        <v/>
      </c>
    </row>
    <row r="1001" spans="1:20" ht="13" hidden="1" x14ac:dyDescent="0.15">
      <c r="A1001" s="142"/>
      <c r="B1001" s="144"/>
      <c r="F1001" s="63"/>
      <c r="G1001" s="63"/>
      <c r="H1001" s="63"/>
      <c r="I1001" s="63"/>
      <c r="J1001" s="63"/>
      <c r="K1001" s="63"/>
      <c r="L1001" s="63"/>
      <c r="M1001" s="63"/>
      <c r="N1001" s="63"/>
      <c r="O1001" s="63">
        <f>'SWR time series'!A997</f>
        <v>7</v>
      </c>
      <c r="P1001" s="63">
        <f>'SWR time series'!B997</f>
        <v>1953</v>
      </c>
      <c r="Q1001" s="70">
        <f>'StockBond Returns'!M995</f>
        <v>11.716626570000001</v>
      </c>
      <c r="R1001" s="70">
        <f ca="1">'SWR time series'!F997</f>
        <v>10.184189512313305</v>
      </c>
      <c r="S1001" s="70">
        <f t="shared" ref="S1001:T1001" ca="1" si="1077">IF( AND($Q1001&gt;S$10,$Q1001&lt;=S$11),$R1001,"")</f>
        <v>10.184189512313305</v>
      </c>
      <c r="T1001" t="str">
        <f t="shared" si="1077"/>
        <v/>
      </c>
    </row>
    <row r="1002" spans="1:20" ht="13" hidden="1" x14ac:dyDescent="0.15">
      <c r="A1002" s="142"/>
      <c r="B1002" s="144"/>
      <c r="F1002" s="63"/>
      <c r="G1002" s="63"/>
      <c r="H1002" s="63"/>
      <c r="I1002" s="63"/>
      <c r="J1002" s="63"/>
      <c r="K1002" s="63"/>
      <c r="L1002" s="63"/>
      <c r="M1002" s="63"/>
      <c r="N1002" s="63"/>
      <c r="O1002" s="63">
        <f>'SWR time series'!A998</f>
        <v>8</v>
      </c>
      <c r="P1002" s="63">
        <f>'SWR time series'!B998</f>
        <v>1953</v>
      </c>
      <c r="Q1002" s="70">
        <f>'StockBond Returns'!M996</f>
        <v>11.97272502</v>
      </c>
      <c r="R1002" s="70">
        <f ca="1">'SWR time series'!F998</f>
        <v>9.5901928784292068</v>
      </c>
      <c r="S1002" s="70">
        <f t="shared" ref="S1002:T1002" ca="1" si="1078">IF( AND($Q1002&gt;S$10,$Q1002&lt;=S$11),$R1002,"")</f>
        <v>9.5901928784292068</v>
      </c>
      <c r="T1002" t="str">
        <f t="shared" si="1078"/>
        <v/>
      </c>
    </row>
    <row r="1003" spans="1:20" ht="13" hidden="1" x14ac:dyDescent="0.15">
      <c r="A1003" s="142"/>
      <c r="B1003" s="144"/>
      <c r="F1003" s="63"/>
      <c r="G1003" s="63"/>
      <c r="H1003" s="63"/>
      <c r="I1003" s="63"/>
      <c r="J1003" s="63"/>
      <c r="K1003" s="63"/>
      <c r="L1003" s="63"/>
      <c r="M1003" s="63"/>
      <c r="N1003" s="63"/>
      <c r="O1003" s="63">
        <f>'SWR time series'!A999</f>
        <v>9</v>
      </c>
      <c r="P1003" s="63">
        <f>'SWR time series'!B999</f>
        <v>1953</v>
      </c>
      <c r="Q1003" s="70">
        <f>'StockBond Returns'!M997</f>
        <v>11.20113067</v>
      </c>
      <c r="R1003" s="70">
        <f ca="1">'SWR time series'!F999</f>
        <v>9.4807220502746574</v>
      </c>
      <c r="S1003" s="70">
        <f t="shared" ref="S1003:T1003" ca="1" si="1079">IF( AND($Q1003&gt;S$10,$Q1003&lt;=S$11),$R1003,"")</f>
        <v>9.4807220502746574</v>
      </c>
      <c r="T1003" t="str">
        <f t="shared" si="1079"/>
        <v/>
      </c>
    </row>
    <row r="1004" spans="1:20" ht="13" hidden="1" x14ac:dyDescent="0.15">
      <c r="A1004" s="142"/>
      <c r="B1004" s="144"/>
      <c r="F1004" s="63"/>
      <c r="G1004" s="63"/>
      <c r="H1004" s="63"/>
      <c r="I1004" s="63"/>
      <c r="J1004" s="63"/>
      <c r="K1004" s="63"/>
      <c r="L1004" s="63"/>
      <c r="M1004" s="63"/>
      <c r="N1004" s="63"/>
      <c r="O1004" s="63">
        <f>'SWR time series'!A1000</f>
        <v>10</v>
      </c>
      <c r="P1004" s="63">
        <f>'SWR time series'!B1000</f>
        <v>1953</v>
      </c>
      <c r="Q1004" s="70">
        <f>'StockBond Returns'!M998</f>
        <v>11.17764536</v>
      </c>
      <c r="R1004" s="70">
        <f ca="1">'SWR time series'!F1000</f>
        <v>10.025728588812687</v>
      </c>
      <c r="S1004" s="70">
        <f t="shared" ref="S1004:T1004" ca="1" si="1080">IF( AND($Q1004&gt;S$10,$Q1004&lt;=S$11),$R1004,"")</f>
        <v>10.025728588812687</v>
      </c>
      <c r="T1004" t="str">
        <f t="shared" si="1080"/>
        <v/>
      </c>
    </row>
    <row r="1005" spans="1:20" ht="13" hidden="1" x14ac:dyDescent="0.15">
      <c r="A1005" s="142"/>
      <c r="B1005" s="144"/>
      <c r="F1005" s="63"/>
      <c r="G1005" s="63"/>
      <c r="H1005" s="63"/>
      <c r="I1005" s="63"/>
      <c r="J1005" s="63"/>
      <c r="K1005" s="63"/>
      <c r="L1005" s="63"/>
      <c r="M1005" s="63"/>
      <c r="N1005" s="63"/>
      <c r="O1005" s="63">
        <f>'SWR time series'!A1001</f>
        <v>11</v>
      </c>
      <c r="P1005" s="63">
        <f>'SWR time series'!B1001</f>
        <v>1953</v>
      </c>
      <c r="Q1005" s="70">
        <f>'StockBond Returns'!M999</f>
        <v>11.7198628</v>
      </c>
      <c r="R1005" s="70">
        <f ca="1">'SWR time series'!F1001</f>
        <v>9.8088088012045507</v>
      </c>
      <c r="S1005" s="70">
        <f t="shared" ref="S1005:T1005" ca="1" si="1081">IF( AND($Q1005&gt;S$10,$Q1005&lt;=S$11),$R1005,"")</f>
        <v>9.8088088012045507</v>
      </c>
      <c r="T1005" t="str">
        <f t="shared" si="1081"/>
        <v/>
      </c>
    </row>
    <row r="1006" spans="1:20" ht="13" hidden="1" x14ac:dyDescent="0.15">
      <c r="A1006" s="142"/>
      <c r="B1006" s="144"/>
      <c r="F1006" s="63"/>
      <c r="G1006" s="63"/>
      <c r="H1006" s="63"/>
      <c r="I1006" s="63"/>
      <c r="J1006" s="63"/>
      <c r="K1006" s="63"/>
      <c r="L1006" s="63"/>
      <c r="M1006" s="63"/>
      <c r="N1006" s="63"/>
      <c r="O1006" s="63">
        <f>'SWR time series'!A1002</f>
        <v>12</v>
      </c>
      <c r="P1006" s="63">
        <f>'SWR time series'!B1002</f>
        <v>1953</v>
      </c>
      <c r="Q1006" s="70">
        <f>'StockBond Returns'!M1000</f>
        <v>11.767639989999999</v>
      </c>
      <c r="R1006" s="70">
        <f ca="1">'SWR time series'!F1002</f>
        <v>9.9119882297169415</v>
      </c>
      <c r="S1006" s="70">
        <f t="shared" ref="S1006:T1006" ca="1" si="1082">IF( AND($Q1006&gt;S$10,$Q1006&lt;=S$11),$R1006,"")</f>
        <v>9.9119882297169415</v>
      </c>
      <c r="T1006" t="str">
        <f t="shared" si="1082"/>
        <v/>
      </c>
    </row>
    <row r="1007" spans="1:20" ht="13" hidden="1" x14ac:dyDescent="0.15">
      <c r="A1007" s="142"/>
      <c r="B1007" s="144"/>
      <c r="F1007" s="63"/>
      <c r="G1007" s="63"/>
      <c r="H1007" s="63"/>
      <c r="I1007" s="63"/>
      <c r="J1007" s="63"/>
      <c r="K1007" s="63"/>
      <c r="L1007" s="63"/>
      <c r="M1007" s="63"/>
      <c r="N1007" s="63"/>
      <c r="O1007" s="63">
        <f>'SWR time series'!A1003</f>
        <v>1</v>
      </c>
      <c r="P1007" s="63">
        <f>'SWR time series'!B1003</f>
        <v>1954</v>
      </c>
      <c r="Q1007" s="70">
        <f>'StockBond Returns'!M1001</f>
        <v>11.74498124</v>
      </c>
      <c r="R1007" s="70">
        <f ca="1">'SWR time series'!F1003</f>
        <v>10.256147961684244</v>
      </c>
      <c r="S1007" s="70">
        <f t="shared" ref="S1007:T1007" ca="1" si="1083">IF( AND($Q1007&gt;S$10,$Q1007&lt;=S$11),$R1007,"")</f>
        <v>10.256147961684244</v>
      </c>
      <c r="T1007" t="str">
        <f t="shared" si="1083"/>
        <v/>
      </c>
    </row>
    <row r="1008" spans="1:20" ht="13" hidden="1" x14ac:dyDescent="0.15">
      <c r="A1008" s="142"/>
      <c r="B1008" s="144"/>
      <c r="F1008" s="63"/>
      <c r="G1008" s="63"/>
      <c r="H1008" s="63"/>
      <c r="I1008" s="63"/>
      <c r="J1008" s="63"/>
      <c r="K1008" s="63"/>
      <c r="L1008" s="63"/>
      <c r="M1008" s="63"/>
      <c r="N1008" s="63"/>
      <c r="O1008" s="63">
        <f>'SWR time series'!A1004</f>
        <v>2</v>
      </c>
      <c r="P1008" s="63">
        <f>'SWR time series'!B1004</f>
        <v>1954</v>
      </c>
      <c r="Q1008" s="70">
        <f>'StockBond Returns'!M1002</f>
        <v>12.25250934</v>
      </c>
      <c r="R1008" s="70">
        <f ca="1">'SWR time series'!F1004</f>
        <v>9.6717502189904092</v>
      </c>
      <c r="S1008" s="70">
        <f t="shared" ref="S1008:T1008" ca="1" si="1084">IF( AND($Q1008&gt;S$10,$Q1008&lt;=S$11),$R1008,"")</f>
        <v>9.6717502189904092</v>
      </c>
      <c r="T1008" t="str">
        <f t="shared" si="1084"/>
        <v/>
      </c>
    </row>
    <row r="1009" spans="1:20" ht="13" hidden="1" x14ac:dyDescent="0.15">
      <c r="A1009" s="142"/>
      <c r="B1009" s="144"/>
      <c r="F1009" s="63"/>
      <c r="G1009" s="63"/>
      <c r="H1009" s="63"/>
      <c r="I1009" s="63"/>
      <c r="J1009" s="63"/>
      <c r="K1009" s="63"/>
      <c r="L1009" s="63"/>
      <c r="M1009" s="63"/>
      <c r="N1009" s="63"/>
      <c r="O1009" s="63">
        <f>'SWR time series'!A1005</f>
        <v>3</v>
      </c>
      <c r="P1009" s="63">
        <f>'SWR time series'!B1005</f>
        <v>1954</v>
      </c>
      <c r="Q1009" s="70">
        <f>'StockBond Returns'!M1003</f>
        <v>12.323025660000001</v>
      </c>
      <c r="R1009" s="70">
        <f ca="1">'SWR time series'!F1005</f>
        <v>9.3646436768301342</v>
      </c>
      <c r="S1009" s="70">
        <f t="shared" ref="S1009:T1009" ca="1" si="1085">IF( AND($Q1009&gt;S$10,$Q1009&lt;=S$11),$R1009,"")</f>
        <v>9.3646436768301342</v>
      </c>
      <c r="T1009" t="str">
        <f t="shared" si="1085"/>
        <v/>
      </c>
    </row>
    <row r="1010" spans="1:20" ht="13" hidden="1" x14ac:dyDescent="0.15">
      <c r="A1010" s="142"/>
      <c r="B1010" s="144"/>
      <c r="F1010" s="63"/>
      <c r="G1010" s="63"/>
      <c r="H1010" s="63"/>
      <c r="I1010" s="63"/>
      <c r="J1010" s="63"/>
      <c r="K1010" s="63"/>
      <c r="L1010" s="63"/>
      <c r="M1010" s="63"/>
      <c r="N1010" s="63"/>
      <c r="O1010" s="63">
        <f>'SWR time series'!A1006</f>
        <v>4</v>
      </c>
      <c r="P1010" s="63">
        <f>'SWR time series'!B1006</f>
        <v>1954</v>
      </c>
      <c r="Q1010" s="70">
        <f>'StockBond Returns'!M1004</f>
        <v>12.593061219999999</v>
      </c>
      <c r="R1010" s="70">
        <f ca="1">'SWR time series'!F1006</f>
        <v>9.0720214053954713</v>
      </c>
      <c r="S1010" s="70">
        <f t="shared" ref="S1010:T1010" ca="1" si="1086">IF( AND($Q1010&gt;S$10,$Q1010&lt;=S$11),$R1010,"")</f>
        <v>9.0720214053954713</v>
      </c>
      <c r="T1010" t="str">
        <f t="shared" si="1086"/>
        <v/>
      </c>
    </row>
    <row r="1011" spans="1:20" ht="13" hidden="1" x14ac:dyDescent="0.15">
      <c r="A1011" s="142"/>
      <c r="B1011" s="144"/>
      <c r="F1011" s="63"/>
      <c r="G1011" s="63"/>
      <c r="H1011" s="63"/>
      <c r="I1011" s="63"/>
      <c r="J1011" s="63"/>
      <c r="K1011" s="63"/>
      <c r="L1011" s="63"/>
      <c r="M1011" s="63"/>
      <c r="N1011" s="63"/>
      <c r="O1011" s="63">
        <f>'SWR time series'!A1007</f>
        <v>5</v>
      </c>
      <c r="P1011" s="63">
        <f>'SWR time series'!B1007</f>
        <v>1954</v>
      </c>
      <c r="Q1011" s="70">
        <f>'StockBond Returns'!M1005</f>
        <v>13.2021844</v>
      </c>
      <c r="R1011" s="70">
        <f ca="1">'SWR time series'!F1007</f>
        <v>8.4046162934856063</v>
      </c>
      <c r="S1011" s="70">
        <f t="shared" ref="S1011:T1011" ca="1" si="1087">IF( AND($Q1011&gt;S$10,$Q1011&lt;=S$11),$R1011,"")</f>
        <v>8.4046162934856063</v>
      </c>
      <c r="T1011" t="str">
        <f t="shared" si="1087"/>
        <v/>
      </c>
    </row>
    <row r="1012" spans="1:20" ht="13" hidden="1" x14ac:dyDescent="0.15">
      <c r="A1012" s="142"/>
      <c r="B1012" s="144"/>
      <c r="F1012" s="63"/>
      <c r="G1012" s="63"/>
      <c r="H1012" s="63"/>
      <c r="I1012" s="63"/>
      <c r="J1012" s="63"/>
      <c r="K1012" s="63"/>
      <c r="L1012" s="63"/>
      <c r="M1012" s="63"/>
      <c r="N1012" s="63"/>
      <c r="O1012" s="63">
        <f>'SWR time series'!A1008</f>
        <v>6</v>
      </c>
      <c r="P1012" s="63">
        <f>'SWR time series'!B1008</f>
        <v>1954</v>
      </c>
      <c r="Q1012" s="70">
        <f>'StockBond Returns'!M1006</f>
        <v>13.52518319</v>
      </c>
      <c r="R1012" s="70">
        <f ca="1">'SWR time series'!F1008</f>
        <v>7.7467364454592715</v>
      </c>
      <c r="S1012" s="70">
        <f t="shared" ref="S1012:T1012" ca="1" si="1088">IF( AND($Q1012&gt;S$10,$Q1012&lt;=S$11),$R1012,"")</f>
        <v>7.7467364454592715</v>
      </c>
      <c r="T1012" t="str">
        <f t="shared" si="1088"/>
        <v/>
      </c>
    </row>
    <row r="1013" spans="1:20" ht="13" hidden="1" x14ac:dyDescent="0.15">
      <c r="A1013" s="142"/>
      <c r="B1013" s="144"/>
      <c r="F1013" s="63"/>
      <c r="G1013" s="63"/>
      <c r="H1013" s="63"/>
      <c r="I1013" s="63"/>
      <c r="J1013" s="63"/>
      <c r="K1013" s="63"/>
      <c r="L1013" s="63"/>
      <c r="M1013" s="63"/>
      <c r="N1013" s="63"/>
      <c r="O1013" s="63">
        <f>'SWR time series'!A1009</f>
        <v>7</v>
      </c>
      <c r="P1013" s="63">
        <f>'SWR time series'!B1009</f>
        <v>1954</v>
      </c>
      <c r="Q1013" s="70">
        <f>'StockBond Returns'!M1007</f>
        <v>13.473199149999999</v>
      </c>
      <c r="R1013" s="70">
        <f ca="1">'SWR time series'!F1009</f>
        <v>8.0706069944102037</v>
      </c>
      <c r="S1013" s="70">
        <f t="shared" ref="S1013:T1013" ca="1" si="1089">IF( AND($Q1013&gt;S$10,$Q1013&lt;=S$11),$R1013,"")</f>
        <v>8.0706069944102037</v>
      </c>
      <c r="T1013" t="str">
        <f t="shared" si="1089"/>
        <v/>
      </c>
    </row>
    <row r="1014" spans="1:20" ht="13" hidden="1" x14ac:dyDescent="0.15">
      <c r="A1014" s="142"/>
      <c r="B1014" s="144"/>
      <c r="F1014" s="63"/>
      <c r="G1014" s="63"/>
      <c r="H1014" s="63"/>
      <c r="I1014" s="63"/>
      <c r="J1014" s="63"/>
      <c r="K1014" s="63"/>
      <c r="L1014" s="63"/>
      <c r="M1014" s="63"/>
      <c r="N1014" s="63"/>
      <c r="O1014" s="63">
        <f>'SWR time series'!A1010</f>
        <v>8</v>
      </c>
      <c r="P1014" s="63">
        <f>'SWR time series'!B1010</f>
        <v>1954</v>
      </c>
      <c r="Q1014" s="70">
        <f>'StockBond Returns'!M1008</f>
        <v>14.22784489</v>
      </c>
      <c r="R1014" s="70">
        <f ca="1">'SWR time series'!F1010</f>
        <v>6.9239488907922411</v>
      </c>
      <c r="S1014" s="70">
        <f t="shared" ref="S1014:T1014" ca="1" si="1090">IF( AND($Q1014&gt;S$10,$Q1014&lt;=S$11),$R1014,"")</f>
        <v>6.9239488907922411</v>
      </c>
      <c r="T1014" t="str">
        <f t="shared" si="1090"/>
        <v/>
      </c>
    </row>
    <row r="1015" spans="1:20" ht="13" hidden="1" x14ac:dyDescent="0.15">
      <c r="A1015" s="142"/>
      <c r="B1015" s="144"/>
      <c r="F1015" s="63"/>
      <c r="G1015" s="63"/>
      <c r="H1015" s="63"/>
      <c r="I1015" s="63"/>
      <c r="J1015" s="63"/>
      <c r="K1015" s="63"/>
      <c r="L1015" s="63"/>
      <c r="M1015" s="63"/>
      <c r="N1015" s="63"/>
      <c r="O1015" s="63">
        <f>'SWR time series'!A1011</f>
        <v>9</v>
      </c>
      <c r="P1015" s="63">
        <f>'SWR time series'!B1011</f>
        <v>1954</v>
      </c>
      <c r="Q1015" s="70">
        <f>'StockBond Returns'!M1009</f>
        <v>13.630856209999999</v>
      </c>
      <c r="R1015" s="70">
        <f ca="1">'SWR time series'!F1011</f>
        <v>7.3864988723399954</v>
      </c>
      <c r="S1015" s="70">
        <f t="shared" ref="S1015:T1015" ca="1" si="1091">IF( AND($Q1015&gt;S$10,$Q1015&lt;=S$11),$R1015,"")</f>
        <v>7.3864988723399954</v>
      </c>
      <c r="T1015" t="str">
        <f t="shared" si="1091"/>
        <v/>
      </c>
    </row>
    <row r="1016" spans="1:20" ht="13" hidden="1" x14ac:dyDescent="0.15">
      <c r="A1016" s="142"/>
      <c r="B1016" s="144"/>
      <c r="F1016" s="63"/>
      <c r="G1016" s="63"/>
      <c r="H1016" s="63"/>
      <c r="I1016" s="63"/>
      <c r="J1016" s="63"/>
      <c r="K1016" s="63"/>
      <c r="L1016" s="63"/>
      <c r="M1016" s="63"/>
      <c r="N1016" s="63"/>
      <c r="O1016" s="63">
        <f>'SWR time series'!A1012</f>
        <v>10</v>
      </c>
      <c r="P1016" s="63">
        <f>'SWR time series'!B1012</f>
        <v>1954</v>
      </c>
      <c r="Q1016" s="70">
        <f>'StockBond Returns'!M1010</f>
        <v>14.749051809999999</v>
      </c>
      <c r="R1016" s="70">
        <f ca="1">'SWR time series'!F1012</f>
        <v>6.1417099135696844</v>
      </c>
      <c r="S1016" s="70">
        <f t="shared" ref="S1016:T1016" ca="1" si="1092">IF( AND($Q1016&gt;S$10,$Q1016&lt;=S$11),$R1016,"")</f>
        <v>6.1417099135696844</v>
      </c>
      <c r="T1016" t="str">
        <f t="shared" si="1092"/>
        <v/>
      </c>
    </row>
    <row r="1017" spans="1:20" ht="13" hidden="1" x14ac:dyDescent="0.15">
      <c r="A1017" s="142"/>
      <c r="B1017" s="144"/>
      <c r="F1017" s="63"/>
      <c r="G1017" s="63"/>
      <c r="H1017" s="63"/>
      <c r="I1017" s="63"/>
      <c r="J1017" s="63"/>
      <c r="K1017" s="63"/>
      <c r="L1017" s="63"/>
      <c r="M1017" s="63"/>
      <c r="N1017" s="63"/>
      <c r="O1017" s="63">
        <f>'SWR time series'!A1013</f>
        <v>11</v>
      </c>
      <c r="P1017" s="63">
        <f>'SWR time series'!B1013</f>
        <v>1954</v>
      </c>
      <c r="Q1017" s="70">
        <f>'StockBond Returns'!M1011</f>
        <v>14.44205666</v>
      </c>
      <c r="R1017" s="70">
        <f ca="1">'SWR time series'!F1013</f>
        <v>6.6059083335821924</v>
      </c>
      <c r="S1017" s="70">
        <f t="shared" ref="S1017:T1017" ca="1" si="1093">IF( AND($Q1017&gt;S$10,$Q1017&lt;=S$11),$R1017,"")</f>
        <v>6.6059083335821924</v>
      </c>
      <c r="T1017" t="str">
        <f t="shared" si="1093"/>
        <v/>
      </c>
    </row>
    <row r="1018" spans="1:20" ht="13" hidden="1" x14ac:dyDescent="0.15">
      <c r="A1018" s="142"/>
      <c r="B1018" s="144"/>
      <c r="F1018" s="63"/>
      <c r="G1018" s="63"/>
      <c r="H1018" s="63"/>
      <c r="I1018" s="63"/>
      <c r="J1018" s="63"/>
      <c r="K1018" s="63"/>
      <c r="L1018" s="63"/>
      <c r="M1018" s="63"/>
      <c r="N1018" s="63"/>
      <c r="O1018" s="63">
        <f>'SWR time series'!A1014</f>
        <v>12</v>
      </c>
      <c r="P1018" s="63">
        <f>'SWR time series'!B1014</f>
        <v>1954</v>
      </c>
      <c r="Q1018" s="70">
        <f>'StockBond Returns'!M1012</f>
        <v>15.47896987</v>
      </c>
      <c r="R1018" s="70">
        <f ca="1">'SWR time series'!F1014</f>
        <v>5.6718699162167194</v>
      </c>
      <c r="S1018" s="70">
        <f t="shared" ref="S1018:T1018" ca="1" si="1094">IF( AND($Q1018&gt;S$10,$Q1018&lt;=S$11),$R1018,"")</f>
        <v>5.6718699162167194</v>
      </c>
      <c r="T1018" t="str">
        <f t="shared" si="1094"/>
        <v/>
      </c>
    </row>
    <row r="1019" spans="1:20" ht="13" hidden="1" x14ac:dyDescent="0.15">
      <c r="A1019" s="142"/>
      <c r="B1019" s="144"/>
      <c r="F1019" s="63"/>
      <c r="G1019" s="63"/>
      <c r="H1019" s="63"/>
      <c r="I1019" s="63"/>
      <c r="J1019" s="63"/>
      <c r="K1019" s="63"/>
      <c r="L1019" s="63"/>
      <c r="M1019" s="63"/>
      <c r="N1019" s="63"/>
      <c r="O1019" s="63">
        <f>'SWR time series'!A1015</f>
        <v>1</v>
      </c>
      <c r="P1019" s="63">
        <f>'SWR time series'!B1015</f>
        <v>1955</v>
      </c>
      <c r="Q1019" s="70">
        <f>'StockBond Returns'!M1013</f>
        <v>16.245080089999998</v>
      </c>
      <c r="R1019" s="70">
        <f ca="1">'SWR time series'!F1015</f>
        <v>5.2065757442419578</v>
      </c>
      <c r="S1019" s="70">
        <f t="shared" ref="S1019:T1019" ca="1" si="1095">IF( AND($Q1019&gt;S$10,$Q1019&lt;=S$11),$R1019,"")</f>
        <v>5.2065757442419578</v>
      </c>
      <c r="T1019" t="str">
        <f t="shared" si="1095"/>
        <v/>
      </c>
    </row>
    <row r="1020" spans="1:20" ht="13" hidden="1" x14ac:dyDescent="0.15">
      <c r="A1020" s="142"/>
      <c r="B1020" s="144"/>
      <c r="F1020" s="63"/>
      <c r="G1020" s="63"/>
      <c r="H1020" s="63"/>
      <c r="I1020" s="63"/>
      <c r="J1020" s="63"/>
      <c r="K1020" s="63"/>
      <c r="L1020" s="63"/>
      <c r="M1020" s="63"/>
      <c r="N1020" s="63"/>
      <c r="O1020" s="63">
        <f>'SWR time series'!A1016</f>
        <v>2</v>
      </c>
      <c r="P1020" s="63">
        <f>'SWR time series'!B1016</f>
        <v>1955</v>
      </c>
      <c r="Q1020" s="70">
        <f>'StockBond Returns'!M1014</f>
        <v>16.453435679999998</v>
      </c>
      <c r="R1020" s="70">
        <f ca="1">'SWR time series'!F1016</f>
        <v>4.7825940929290542</v>
      </c>
      <c r="S1020" s="70">
        <f t="shared" ref="S1020:T1020" ca="1" si="1096">IF( AND($Q1020&gt;S$10,$Q1020&lt;=S$11),$R1020,"")</f>
        <v>4.7825940929290542</v>
      </c>
      <c r="T1020" t="str">
        <f t="shared" si="1096"/>
        <v/>
      </c>
    </row>
    <row r="1021" spans="1:20" ht="13" hidden="1" x14ac:dyDescent="0.15">
      <c r="A1021" s="142"/>
      <c r="B1021" s="144"/>
      <c r="F1021" s="63"/>
      <c r="G1021" s="63"/>
      <c r="H1021" s="63"/>
      <c r="I1021" s="63"/>
      <c r="J1021" s="63"/>
      <c r="K1021" s="63"/>
      <c r="L1021" s="63"/>
      <c r="M1021" s="63"/>
      <c r="N1021" s="63"/>
      <c r="O1021" s="63">
        <f>'SWR time series'!A1017</f>
        <v>3</v>
      </c>
      <c r="P1021" s="63">
        <f>'SWR time series'!B1017</f>
        <v>1955</v>
      </c>
      <c r="Q1021" s="70">
        <f>'StockBond Returns'!M1015</f>
        <v>16.424324250000002</v>
      </c>
      <c r="R1021" s="70">
        <f ca="1">'SWR time series'!F1017</f>
        <v>4.7248708545902041</v>
      </c>
      <c r="S1021" s="70">
        <f t="shared" ref="S1021:T1021" ca="1" si="1097">IF( AND($Q1021&gt;S$10,$Q1021&lt;=S$11),$R1021,"")</f>
        <v>4.7248708545902041</v>
      </c>
      <c r="T1021" t="str">
        <f t="shared" si="1097"/>
        <v/>
      </c>
    </row>
    <row r="1022" spans="1:20" ht="13" hidden="1" x14ac:dyDescent="0.15">
      <c r="A1022" s="142"/>
      <c r="B1022" s="144"/>
      <c r="F1022" s="63"/>
      <c r="G1022" s="63"/>
      <c r="H1022" s="63"/>
      <c r="I1022" s="63"/>
      <c r="J1022" s="63"/>
      <c r="K1022" s="63"/>
      <c r="L1022" s="63"/>
      <c r="M1022" s="63"/>
      <c r="N1022" s="63"/>
      <c r="O1022" s="63">
        <f>'SWR time series'!A1018</f>
        <v>4</v>
      </c>
      <c r="P1022" s="63">
        <f>'SWR time series'!B1018</f>
        <v>1955</v>
      </c>
      <c r="Q1022" s="70">
        <f>'StockBond Returns'!M1016</f>
        <v>16.254832059999998</v>
      </c>
      <c r="R1022" s="70">
        <f ca="1">'SWR time series'!F1018</f>
        <v>5.1118182256185616</v>
      </c>
      <c r="S1022" s="70">
        <f t="shared" ref="S1022:T1022" ca="1" si="1098">IF( AND($Q1022&gt;S$10,$Q1022&lt;=S$11),$R1022,"")</f>
        <v>5.1118182256185616</v>
      </c>
      <c r="T1022" t="str">
        <f t="shared" si="1098"/>
        <v/>
      </c>
    </row>
    <row r="1023" spans="1:20" ht="13" hidden="1" x14ac:dyDescent="0.15">
      <c r="A1023" s="142"/>
      <c r="B1023" s="144"/>
      <c r="F1023" s="63"/>
      <c r="G1023" s="63"/>
      <c r="H1023" s="63"/>
      <c r="I1023" s="63"/>
      <c r="J1023" s="63"/>
      <c r="K1023" s="63"/>
      <c r="L1023" s="63"/>
      <c r="M1023" s="63"/>
      <c r="N1023" s="63"/>
      <c r="O1023" s="63">
        <f>'SWR time series'!A1019</f>
        <v>5</v>
      </c>
      <c r="P1023" s="63">
        <f>'SWR time series'!B1019</f>
        <v>1955</v>
      </c>
      <c r="Q1023" s="70">
        <f>'StockBond Returns'!M1017</f>
        <v>16.808992119999999</v>
      </c>
      <c r="R1023" s="70">
        <f ca="1">'SWR time series'!F1019</f>
        <v>4.5748855761616571</v>
      </c>
      <c r="S1023" s="70">
        <f t="shared" ref="S1023:T1023" ca="1" si="1099">IF( AND($Q1023&gt;S$10,$Q1023&lt;=S$11),$R1023,"")</f>
        <v>4.5748855761616571</v>
      </c>
      <c r="T1023" t="str">
        <f t="shared" si="1099"/>
        <v/>
      </c>
    </row>
    <row r="1024" spans="1:20" ht="13" hidden="1" x14ac:dyDescent="0.15">
      <c r="A1024" s="142"/>
      <c r="B1024" s="144"/>
      <c r="F1024" s="63"/>
      <c r="G1024" s="63"/>
      <c r="H1024" s="63"/>
      <c r="I1024" s="63"/>
      <c r="J1024" s="63"/>
      <c r="K1024" s="63"/>
      <c r="L1024" s="63"/>
      <c r="M1024" s="63"/>
      <c r="N1024" s="63"/>
      <c r="O1024" s="63">
        <f>'SWR time series'!A1020</f>
        <v>6</v>
      </c>
      <c r="P1024" s="63">
        <f>'SWR time series'!B1020</f>
        <v>1955</v>
      </c>
      <c r="Q1024" s="70">
        <f>'StockBond Returns'!M1018</f>
        <v>16.654243940000001</v>
      </c>
      <c r="R1024" s="70">
        <f ca="1">'SWR time series'!F1020</f>
        <v>4.467339153571924</v>
      </c>
      <c r="S1024" s="70">
        <f t="shared" ref="S1024:T1024" ca="1" si="1100">IF( AND($Q1024&gt;S$10,$Q1024&lt;=S$11),$R1024,"")</f>
        <v>4.467339153571924</v>
      </c>
      <c r="T1024" t="str">
        <f t="shared" si="1100"/>
        <v/>
      </c>
    </row>
    <row r="1025" spans="1:20" ht="13" hidden="1" x14ac:dyDescent="0.15">
      <c r="A1025" s="142"/>
      <c r="B1025" s="144"/>
      <c r="F1025" s="63"/>
      <c r="G1025" s="63"/>
      <c r="H1025" s="63"/>
      <c r="I1025" s="63"/>
      <c r="J1025" s="63"/>
      <c r="K1025" s="63"/>
      <c r="L1025" s="63"/>
      <c r="M1025" s="63"/>
      <c r="N1025" s="63"/>
      <c r="O1025" s="63">
        <f>'SWR time series'!A1021</f>
        <v>7</v>
      </c>
      <c r="P1025" s="63">
        <f>'SWR time series'!B1021</f>
        <v>1955</v>
      </c>
      <c r="Q1025" s="70">
        <f>'StockBond Returns'!M1019</f>
        <v>17.915909330000002</v>
      </c>
      <c r="R1025" s="70">
        <f ca="1">'SWR time series'!F1021</f>
        <v>3.5462098282662318</v>
      </c>
      <c r="S1025" s="70">
        <f t="shared" ref="S1025:T1025" ca="1" si="1101">IF( AND($Q1025&gt;S$10,$Q1025&lt;=S$11),$R1025,"")</f>
        <v>3.5462098282662318</v>
      </c>
      <c r="T1025" t="str">
        <f t="shared" si="1101"/>
        <v/>
      </c>
    </row>
    <row r="1026" spans="1:20" ht="13" hidden="1" x14ac:dyDescent="0.15">
      <c r="A1026" s="142"/>
      <c r="B1026" s="144"/>
      <c r="F1026" s="63"/>
      <c r="G1026" s="63"/>
      <c r="H1026" s="63"/>
      <c r="I1026" s="63"/>
      <c r="J1026" s="63"/>
      <c r="K1026" s="63"/>
      <c r="L1026" s="63"/>
      <c r="M1026" s="63"/>
      <c r="N1026" s="63"/>
      <c r="O1026" s="63">
        <f>'SWR time series'!A1022</f>
        <v>8</v>
      </c>
      <c r="P1026" s="63">
        <f>'SWR time series'!B1022</f>
        <v>1955</v>
      </c>
      <c r="Q1026" s="70">
        <f>'StockBond Returns'!M1020</f>
        <v>18.557779100000001</v>
      </c>
      <c r="R1026" s="70">
        <f ca="1">'SWR time series'!F1022</f>
        <v>2.8685344739032708</v>
      </c>
      <c r="S1026" s="70">
        <f t="shared" ref="S1026:T1026" ca="1" si="1102">IF( AND($Q1026&gt;S$10,$Q1026&lt;=S$11),$R1026,"")</f>
        <v>2.8685344739032708</v>
      </c>
      <c r="T1026" t="str">
        <f t="shared" si="1102"/>
        <v/>
      </c>
    </row>
    <row r="1027" spans="1:20" ht="13" hidden="1" x14ac:dyDescent="0.15">
      <c r="A1027" s="142"/>
      <c r="B1027" s="144"/>
      <c r="F1027" s="63"/>
      <c r="G1027" s="63"/>
      <c r="H1027" s="63"/>
      <c r="I1027" s="63"/>
      <c r="J1027" s="63"/>
      <c r="K1027" s="63"/>
      <c r="L1027" s="63"/>
      <c r="M1027" s="63"/>
      <c r="N1027" s="63"/>
      <c r="O1027" s="63">
        <f>'SWR time series'!A1023</f>
        <v>9</v>
      </c>
      <c r="P1027" s="63">
        <f>'SWR time series'!B1023</f>
        <v>1955</v>
      </c>
      <c r="Q1027" s="70">
        <f>'StockBond Returns'!M1021</f>
        <v>18.544427450000001</v>
      </c>
      <c r="R1027" s="70">
        <f ca="1">'SWR time series'!F1023</f>
        <v>3.1108617398453724</v>
      </c>
      <c r="S1027" s="70">
        <f t="shared" ref="S1027:T1027" ca="1" si="1103">IF( AND($Q1027&gt;S$10,$Q1027&lt;=S$11),$R1027,"")</f>
        <v>3.1108617398453724</v>
      </c>
      <c r="T1027" t="str">
        <f t="shared" si="1103"/>
        <v/>
      </c>
    </row>
    <row r="1028" spans="1:20" ht="13" hidden="1" x14ac:dyDescent="0.15">
      <c r="A1028" s="142"/>
      <c r="B1028" s="144"/>
      <c r="F1028" s="63"/>
      <c r="G1028" s="63"/>
      <c r="H1028" s="63"/>
      <c r="I1028" s="63"/>
      <c r="J1028" s="63"/>
      <c r="K1028" s="63"/>
      <c r="L1028" s="63"/>
      <c r="M1028" s="63"/>
      <c r="N1028" s="63"/>
      <c r="O1028" s="63">
        <f>'SWR time series'!A1024</f>
        <v>10</v>
      </c>
      <c r="P1028" s="63">
        <f>'SWR time series'!B1024</f>
        <v>1955</v>
      </c>
      <c r="Q1028" s="70">
        <f>'StockBond Returns'!M1022</f>
        <v>18.5592188</v>
      </c>
      <c r="R1028" s="70">
        <f ca="1">'SWR time series'!F1024</f>
        <v>2.9214650738834926</v>
      </c>
      <c r="S1028" s="70">
        <f t="shared" ref="S1028:T1028" ca="1" si="1104">IF( AND($Q1028&gt;S$10,$Q1028&lt;=S$11),$R1028,"")</f>
        <v>2.9214650738834926</v>
      </c>
      <c r="T1028" t="str">
        <f t="shared" si="1104"/>
        <v/>
      </c>
    </row>
    <row r="1029" spans="1:20" ht="13" hidden="1" x14ac:dyDescent="0.15">
      <c r="A1029" s="142"/>
      <c r="B1029" s="144"/>
      <c r="F1029" s="63"/>
      <c r="G1029" s="63"/>
      <c r="H1029" s="63"/>
      <c r="I1029" s="63"/>
      <c r="J1029" s="63"/>
      <c r="K1029" s="63"/>
      <c r="L1029" s="63"/>
      <c r="M1029" s="63"/>
      <c r="N1029" s="63"/>
      <c r="O1029" s="63">
        <f>'SWR time series'!A1025</f>
        <v>11</v>
      </c>
      <c r="P1029" s="63">
        <f>'SWR time series'!B1025</f>
        <v>1955</v>
      </c>
      <c r="Q1029" s="70">
        <f>'StockBond Returns'!M1023</f>
        <v>17.869396200000001</v>
      </c>
      <c r="R1029" s="70">
        <f ca="1">'SWR time series'!F1025</f>
        <v>3.2187522369246171</v>
      </c>
      <c r="S1029" s="70">
        <f t="shared" ref="S1029:T1029" ca="1" si="1105">IF( AND($Q1029&gt;S$10,$Q1029&lt;=S$11),$R1029,"")</f>
        <v>3.2187522369246171</v>
      </c>
      <c r="T1029" t="str">
        <f t="shared" si="1105"/>
        <v/>
      </c>
    </row>
    <row r="1030" spans="1:20" ht="13" hidden="1" x14ac:dyDescent="0.15">
      <c r="A1030" s="142"/>
      <c r="B1030" s="144"/>
      <c r="F1030" s="63"/>
      <c r="G1030" s="63"/>
      <c r="H1030" s="63"/>
      <c r="I1030" s="63"/>
      <c r="J1030" s="63"/>
      <c r="K1030" s="63"/>
      <c r="L1030" s="63"/>
      <c r="M1030" s="63"/>
      <c r="N1030" s="63"/>
      <c r="O1030" s="63">
        <f>'SWR time series'!A1026</f>
        <v>12</v>
      </c>
      <c r="P1030" s="63">
        <f>'SWR time series'!B1026</f>
        <v>1955</v>
      </c>
      <c r="Q1030" s="70">
        <f>'StockBond Returns'!M1024</f>
        <v>19.070218090000001</v>
      </c>
      <c r="R1030" s="70">
        <f ca="1">'SWR time series'!F1026</f>
        <v>2.3161987959310455</v>
      </c>
      <c r="S1030" s="70">
        <f t="shared" ref="S1030:T1030" ca="1" si="1106">IF( AND($Q1030&gt;S$10,$Q1030&lt;=S$11),$R1030,"")</f>
        <v>2.3161987959310455</v>
      </c>
      <c r="T1030" t="str">
        <f t="shared" si="1106"/>
        <v/>
      </c>
    </row>
    <row r="1031" spans="1:20" ht="13" hidden="1" x14ac:dyDescent="0.15">
      <c r="A1031" s="142"/>
      <c r="B1031" s="144"/>
      <c r="F1031" s="63"/>
      <c r="G1031" s="63"/>
      <c r="H1031" s="63"/>
      <c r="I1031" s="63"/>
      <c r="J1031" s="63"/>
      <c r="K1031" s="63"/>
      <c r="L1031" s="63"/>
      <c r="M1031" s="63"/>
      <c r="N1031" s="63"/>
      <c r="O1031" s="63">
        <f>'SWR time series'!A1027</f>
        <v>1</v>
      </c>
      <c r="P1031" s="63">
        <f>'SWR time series'!B1027</f>
        <v>1956</v>
      </c>
      <c r="Q1031" s="70">
        <f>'StockBond Returns'!M1025</f>
        <v>18.85469221</v>
      </c>
      <c r="R1031" s="70">
        <f ca="1">'SWR time series'!F1027</f>
        <v>2.3139202639947207</v>
      </c>
      <c r="S1031" s="70">
        <f t="shared" ref="S1031:T1031" ca="1" si="1107">IF( AND($Q1031&gt;S$10,$Q1031&lt;=S$11),$R1031,"")</f>
        <v>2.3139202639947207</v>
      </c>
      <c r="T1031" t="str">
        <f t="shared" si="1107"/>
        <v/>
      </c>
    </row>
    <row r="1032" spans="1:20" ht="13" hidden="1" x14ac:dyDescent="0.15">
      <c r="A1032" s="142"/>
      <c r="B1032" s="144"/>
      <c r="F1032" s="63"/>
      <c r="G1032" s="63"/>
      <c r="H1032" s="63"/>
      <c r="I1032" s="63"/>
      <c r="J1032" s="63"/>
      <c r="K1032" s="63"/>
      <c r="L1032" s="63"/>
      <c r="M1032" s="63"/>
      <c r="N1032" s="63"/>
      <c r="O1032" s="63">
        <f>'SWR time series'!A1028</f>
        <v>2</v>
      </c>
      <c r="P1032" s="63">
        <f>'SWR time series'!B1028</f>
        <v>1956</v>
      </c>
      <c r="Q1032" s="70">
        <f>'StockBond Returns'!M1026</f>
        <v>18.155857109999999</v>
      </c>
      <c r="R1032" s="70">
        <f ca="1">'SWR time series'!F1028</f>
        <v>2.7811401175728072</v>
      </c>
      <c r="S1032" s="70">
        <f t="shared" ref="S1032:T1032" ca="1" si="1108">IF( AND($Q1032&gt;S$10,$Q1032&lt;=S$11),$R1032,"")</f>
        <v>2.7811401175728072</v>
      </c>
      <c r="T1032" t="str">
        <f t="shared" si="1108"/>
        <v/>
      </c>
    </row>
    <row r="1033" spans="1:20" ht="13" hidden="1" x14ac:dyDescent="0.15">
      <c r="A1033" s="142"/>
      <c r="B1033" s="144"/>
      <c r="F1033" s="63"/>
      <c r="G1033" s="63"/>
      <c r="H1033" s="63"/>
      <c r="I1033" s="63"/>
      <c r="J1033" s="63"/>
      <c r="K1033" s="63"/>
      <c r="L1033" s="63"/>
      <c r="M1033" s="63"/>
      <c r="N1033" s="63"/>
      <c r="O1033" s="63">
        <f>'SWR time series'!A1029</f>
        <v>3</v>
      </c>
      <c r="P1033" s="63">
        <f>'SWR time series'!B1029</f>
        <v>1956</v>
      </c>
      <c r="Q1033" s="70">
        <f>'StockBond Returns'!M1027</f>
        <v>18.640237150000001</v>
      </c>
      <c r="R1033" s="70">
        <f ca="1">'SWR time series'!F1029</f>
        <v>2.2668493968028383</v>
      </c>
      <c r="S1033" s="70">
        <f t="shared" ref="S1033:T1033" ca="1" si="1109">IF( AND($Q1033&gt;S$10,$Q1033&lt;=S$11),$R1033,"")</f>
        <v>2.2668493968028383</v>
      </c>
      <c r="T1033" t="str">
        <f t="shared" si="1109"/>
        <v/>
      </c>
    </row>
    <row r="1034" spans="1:20" ht="13" hidden="1" x14ac:dyDescent="0.15">
      <c r="A1034" s="142"/>
      <c r="B1034" s="144"/>
      <c r="F1034" s="63"/>
      <c r="G1034" s="63"/>
      <c r="H1034" s="63"/>
      <c r="I1034" s="63"/>
      <c r="J1034" s="63"/>
      <c r="K1034" s="63"/>
      <c r="L1034" s="63"/>
      <c r="M1034" s="63"/>
      <c r="N1034" s="63"/>
      <c r="O1034" s="63">
        <f>'SWR time series'!A1030</f>
        <v>4</v>
      </c>
      <c r="P1034" s="63">
        <f>'SWR time series'!B1030</f>
        <v>1956</v>
      </c>
      <c r="Q1034" s="70">
        <f>'StockBond Returns'!M1028</f>
        <v>19.864770100000001</v>
      </c>
      <c r="R1034" s="70">
        <f ca="1">'SWR time series'!F1030</f>
        <v>1.5712969957997363</v>
      </c>
      <c r="S1034" s="70">
        <f t="shared" ref="S1034:T1034" ca="1" si="1110">IF( AND($Q1034&gt;S$10,$Q1034&lt;=S$11),$R1034,"")</f>
        <v>1.5712969957997363</v>
      </c>
      <c r="T1034" t="str">
        <f t="shared" si="1110"/>
        <v/>
      </c>
    </row>
    <row r="1035" spans="1:20" ht="13" hidden="1" x14ac:dyDescent="0.15">
      <c r="A1035" s="142"/>
      <c r="B1035" s="144"/>
      <c r="F1035" s="63"/>
      <c r="G1035" s="63"/>
      <c r="H1035" s="63"/>
      <c r="I1035" s="63"/>
      <c r="J1035" s="63"/>
      <c r="K1035" s="63"/>
      <c r="L1035" s="63"/>
      <c r="M1035" s="63"/>
      <c r="N1035" s="63"/>
      <c r="O1035" s="63">
        <f>'SWR time series'!A1031</f>
        <v>5</v>
      </c>
      <c r="P1035" s="63">
        <f>'SWR time series'!B1031</f>
        <v>1956</v>
      </c>
      <c r="Q1035" s="70">
        <f>'StockBond Returns'!M1029</f>
        <v>19.503627890000001</v>
      </c>
      <c r="R1035" s="70">
        <f ca="1">'SWR time series'!F1031</f>
        <v>1.7559143528411276</v>
      </c>
      <c r="S1035" s="70">
        <f t="shared" ref="S1035:T1035" ca="1" si="1111">IF( AND($Q1035&gt;S$10,$Q1035&lt;=S$11),$R1035,"")</f>
        <v>1.7559143528411276</v>
      </c>
      <c r="T1035" t="str">
        <f t="shared" si="1111"/>
        <v/>
      </c>
    </row>
    <row r="1036" spans="1:20" ht="13" hidden="1" x14ac:dyDescent="0.15">
      <c r="A1036" s="142"/>
      <c r="B1036" s="144"/>
      <c r="F1036" s="63"/>
      <c r="G1036" s="63"/>
      <c r="H1036" s="63"/>
      <c r="I1036" s="63"/>
      <c r="J1036" s="63"/>
      <c r="K1036" s="63"/>
      <c r="L1036" s="63"/>
      <c r="M1036" s="63"/>
      <c r="N1036" s="63"/>
      <c r="O1036" s="63">
        <f>'SWR time series'!A1032</f>
        <v>6</v>
      </c>
      <c r="P1036" s="63">
        <f>'SWR time series'!B1032</f>
        <v>1956</v>
      </c>
      <c r="Q1036" s="70">
        <f>'StockBond Returns'!M1030</f>
        <v>18.010565060000001</v>
      </c>
      <c r="R1036" s="70">
        <f ca="1">'SWR time series'!F1032</f>
        <v>2.4248923182709827</v>
      </c>
      <c r="S1036" s="70">
        <f t="shared" ref="S1036:T1036" ca="1" si="1112">IF( AND($Q1036&gt;S$10,$Q1036&lt;=S$11),$R1036,"")</f>
        <v>2.4248923182709827</v>
      </c>
      <c r="T1036" t="str">
        <f t="shared" si="1112"/>
        <v/>
      </c>
    </row>
    <row r="1037" spans="1:20" ht="13" hidden="1" x14ac:dyDescent="0.15">
      <c r="A1037" s="142"/>
      <c r="B1037" s="144"/>
      <c r="F1037" s="63"/>
      <c r="G1037" s="63"/>
      <c r="H1037" s="63"/>
      <c r="I1037" s="63"/>
      <c r="J1037" s="63"/>
      <c r="K1037" s="63"/>
      <c r="L1037" s="63"/>
      <c r="M1037" s="63"/>
      <c r="N1037" s="63"/>
      <c r="O1037" s="63">
        <f>'SWR time series'!A1033</f>
        <v>7</v>
      </c>
      <c r="P1037" s="63">
        <f>'SWR time series'!B1033</f>
        <v>1956</v>
      </c>
      <c r="Q1037" s="70">
        <f>'StockBond Returns'!M1031</f>
        <v>18.41717375</v>
      </c>
      <c r="R1037" s="70">
        <f ca="1">'SWR time series'!F1033</f>
        <v>2.0720573694756972</v>
      </c>
      <c r="S1037" s="70">
        <f t="shared" ref="S1037:T1037" ca="1" si="1113">IF( AND($Q1037&gt;S$10,$Q1037&lt;=S$11),$R1037,"")</f>
        <v>2.0720573694756972</v>
      </c>
      <c r="T1037" t="str">
        <f t="shared" si="1113"/>
        <v/>
      </c>
    </row>
    <row r="1038" spans="1:20" ht="13" hidden="1" x14ac:dyDescent="0.15">
      <c r="A1038" s="142"/>
      <c r="B1038" s="144"/>
      <c r="F1038" s="63"/>
      <c r="G1038" s="63"/>
      <c r="H1038" s="63"/>
      <c r="I1038" s="63"/>
      <c r="J1038" s="63"/>
      <c r="K1038" s="63"/>
      <c r="L1038" s="63"/>
      <c r="M1038" s="63"/>
      <c r="N1038" s="63"/>
      <c r="O1038" s="63">
        <f>'SWR time series'!A1034</f>
        <v>8</v>
      </c>
      <c r="P1038" s="63">
        <f>'SWR time series'!B1034</f>
        <v>1956</v>
      </c>
      <c r="Q1038" s="70">
        <f>'StockBond Returns'!M1032</f>
        <v>19.092604210000001</v>
      </c>
      <c r="R1038" s="70">
        <f ca="1">'SWR time series'!F1034</f>
        <v>1.6809477884461703</v>
      </c>
      <c r="S1038" s="70">
        <f t="shared" ref="S1038:T1038" ca="1" si="1114">IF( AND($Q1038&gt;S$10,$Q1038&lt;=S$11),$R1038,"")</f>
        <v>1.6809477884461703</v>
      </c>
      <c r="T1038" t="str">
        <f t="shared" si="1114"/>
        <v/>
      </c>
    </row>
    <row r="1039" spans="1:20" ht="13" hidden="1" x14ac:dyDescent="0.15">
      <c r="A1039" s="142"/>
      <c r="B1039" s="144"/>
      <c r="F1039" s="63"/>
      <c r="G1039" s="63"/>
      <c r="H1039" s="63"/>
      <c r="I1039" s="63"/>
      <c r="J1039" s="63"/>
      <c r="K1039" s="63"/>
      <c r="L1039" s="63"/>
      <c r="M1039" s="63"/>
      <c r="N1039" s="63"/>
      <c r="O1039" s="63">
        <f>'SWR time series'!A1035</f>
        <v>9</v>
      </c>
      <c r="P1039" s="63">
        <f>'SWR time series'!B1035</f>
        <v>1956</v>
      </c>
      <c r="Q1039" s="70">
        <f>'StockBond Returns'!M1033</f>
        <v>18.293590890000001</v>
      </c>
      <c r="R1039" s="70">
        <f ca="1">'SWR time series'!F1035</f>
        <v>2.0088565366573192</v>
      </c>
      <c r="S1039" s="70">
        <f t="shared" ref="S1039:T1039" ca="1" si="1115">IF( AND($Q1039&gt;S$10,$Q1039&lt;=S$11),$R1039,"")</f>
        <v>2.0088565366573192</v>
      </c>
      <c r="T1039" t="str">
        <f t="shared" si="1115"/>
        <v/>
      </c>
    </row>
    <row r="1040" spans="1:20" ht="13" hidden="1" x14ac:dyDescent="0.15">
      <c r="A1040" s="142"/>
      <c r="B1040" s="144"/>
      <c r="F1040" s="63"/>
      <c r="G1040" s="63"/>
      <c r="H1040" s="63"/>
      <c r="I1040" s="63"/>
      <c r="J1040" s="63"/>
      <c r="K1040" s="63"/>
      <c r="L1040" s="63"/>
      <c r="M1040" s="63"/>
      <c r="N1040" s="63"/>
      <c r="O1040" s="63">
        <f>'SWR time series'!A1036</f>
        <v>10</v>
      </c>
      <c r="P1040" s="63">
        <f>'SWR time series'!B1036</f>
        <v>1956</v>
      </c>
      <c r="Q1040" s="70">
        <f>'StockBond Returns'!M1034</f>
        <v>17.021730219999998</v>
      </c>
      <c r="R1040" s="70">
        <f ca="1">'SWR time series'!F1036</f>
        <v>2.3130215594318759</v>
      </c>
      <c r="S1040" s="70">
        <f t="shared" ref="S1040:T1040" ca="1" si="1116">IF( AND($Q1040&gt;S$10,$Q1040&lt;=S$11),$R1040,"")</f>
        <v>2.3130215594318759</v>
      </c>
      <c r="T1040" t="str">
        <f t="shared" si="1116"/>
        <v/>
      </c>
    </row>
    <row r="1041" spans="1:20" ht="13" hidden="1" x14ac:dyDescent="0.15">
      <c r="A1041" s="142"/>
      <c r="B1041" s="144"/>
      <c r="F1041" s="63"/>
      <c r="G1041" s="63"/>
      <c r="H1041" s="63"/>
      <c r="I1041" s="63"/>
      <c r="J1041" s="63"/>
      <c r="K1041" s="63"/>
      <c r="L1041" s="63"/>
      <c r="M1041" s="63"/>
      <c r="N1041" s="63"/>
      <c r="O1041" s="63">
        <f>'SWR time series'!A1037</f>
        <v>11</v>
      </c>
      <c r="P1041" s="63">
        <f>'SWR time series'!B1037</f>
        <v>1956</v>
      </c>
      <c r="Q1041" s="70">
        <f>'StockBond Returns'!M1035</f>
        <v>17.170326029999998</v>
      </c>
      <c r="R1041" s="70">
        <f ca="1">'SWR time series'!F1037</f>
        <v>2.3817818759631226</v>
      </c>
      <c r="S1041" s="70">
        <f t="shared" ref="S1041:T1041" ca="1" si="1117">IF( AND($Q1041&gt;S$10,$Q1041&lt;=S$11),$R1041,"")</f>
        <v>2.3817818759631226</v>
      </c>
      <c r="T1041" t="str">
        <f t="shared" si="1117"/>
        <v/>
      </c>
    </row>
    <row r="1042" spans="1:20" ht="13" hidden="1" x14ac:dyDescent="0.15">
      <c r="A1042" s="142"/>
      <c r="B1042" s="144"/>
      <c r="F1042" s="63"/>
      <c r="G1042" s="63"/>
      <c r="H1042" s="63"/>
      <c r="I1042" s="63"/>
      <c r="J1042" s="63"/>
      <c r="K1042" s="63"/>
      <c r="L1042" s="63"/>
      <c r="M1042" s="63"/>
      <c r="N1042" s="63"/>
      <c r="O1042" s="63">
        <f>'SWR time series'!A1038</f>
        <v>12</v>
      </c>
      <c r="P1042" s="63">
        <f>'SWR time series'!B1038</f>
        <v>1956</v>
      </c>
      <c r="Q1042" s="70">
        <f>'StockBond Returns'!M1036</f>
        <v>16.865929090000002</v>
      </c>
      <c r="R1042" s="70">
        <f ca="1">'SWR time series'!F1038</f>
        <v>2.6390313365978244</v>
      </c>
      <c r="S1042" s="70">
        <f t="shared" ref="S1042:T1042" ca="1" si="1118">IF( AND($Q1042&gt;S$10,$Q1042&lt;=S$11),$R1042,"")</f>
        <v>2.6390313365978244</v>
      </c>
      <c r="T1042" t="str">
        <f t="shared" si="1118"/>
        <v/>
      </c>
    </row>
    <row r="1043" spans="1:20" ht="13" hidden="1" x14ac:dyDescent="0.15">
      <c r="A1043" s="142"/>
      <c r="B1043" s="144"/>
      <c r="F1043" s="63"/>
      <c r="G1043" s="63"/>
      <c r="H1043" s="63"/>
      <c r="I1043" s="63"/>
      <c r="J1043" s="63"/>
      <c r="K1043" s="63"/>
      <c r="L1043" s="63"/>
      <c r="M1043" s="63"/>
      <c r="N1043" s="63"/>
      <c r="O1043" s="63">
        <f>'SWR time series'!A1039</f>
        <v>1</v>
      </c>
      <c r="P1043" s="63">
        <f>'SWR time series'!B1039</f>
        <v>1957</v>
      </c>
      <c r="Q1043" s="70">
        <f>'StockBond Returns'!M1037</f>
        <v>17.28269564</v>
      </c>
      <c r="R1043" s="70">
        <f ca="1">'SWR time series'!F1039</f>
        <v>2.4019029448968183</v>
      </c>
      <c r="S1043" s="70">
        <f t="shared" ref="S1043:T1043" ca="1" si="1119">IF( AND($Q1043&gt;S$10,$Q1043&lt;=S$11),$R1043,"")</f>
        <v>2.4019029448968183</v>
      </c>
      <c r="T1043" t="str">
        <f t="shared" si="1119"/>
        <v/>
      </c>
    </row>
    <row r="1044" spans="1:20" ht="13" hidden="1" x14ac:dyDescent="0.15">
      <c r="A1044" s="142"/>
      <c r="B1044" s="144"/>
      <c r="F1044" s="63"/>
      <c r="G1044" s="63"/>
      <c r="H1044" s="63"/>
      <c r="I1044" s="63"/>
      <c r="J1044" s="63"/>
      <c r="K1044" s="63"/>
      <c r="L1044" s="63"/>
      <c r="M1044" s="63"/>
      <c r="N1044" s="63"/>
      <c r="O1044" s="63">
        <f>'SWR time series'!A1040</f>
        <v>2</v>
      </c>
      <c r="P1044" s="63">
        <f>'SWR time series'!B1040</f>
        <v>1957</v>
      </c>
      <c r="Q1044" s="70">
        <f>'StockBond Returns'!M1038</f>
        <v>16.456507269999999</v>
      </c>
      <c r="R1044" s="70">
        <f ca="1">'SWR time series'!F1040</f>
        <v>2.7875499198711591</v>
      </c>
      <c r="S1044" s="70">
        <f t="shared" ref="S1044:T1044" ca="1" si="1120">IF( AND($Q1044&gt;S$10,$Q1044&lt;=S$11),$R1044,"")</f>
        <v>2.7875499198711591</v>
      </c>
      <c r="T1044" t="str">
        <f t="shared" si="1120"/>
        <v/>
      </c>
    </row>
    <row r="1045" spans="1:20" ht="13" hidden="1" x14ac:dyDescent="0.15">
      <c r="A1045" s="142"/>
      <c r="B1045" s="144"/>
      <c r="F1045" s="63"/>
      <c r="G1045" s="63"/>
      <c r="H1045" s="63"/>
      <c r="I1045" s="63"/>
      <c r="J1045" s="63"/>
      <c r="K1045" s="63"/>
      <c r="L1045" s="63"/>
      <c r="M1045" s="63"/>
      <c r="N1045" s="63"/>
      <c r="O1045" s="63">
        <f>'SWR time series'!A1041</f>
        <v>3</v>
      </c>
      <c r="P1045" s="63">
        <f>'SWR time series'!B1041</f>
        <v>1957</v>
      </c>
      <c r="Q1045" s="70">
        <f>'StockBond Returns'!M1039</f>
        <v>15.767193369999999</v>
      </c>
      <c r="R1045" s="70">
        <f ca="1">'SWR time series'!F1041</f>
        <v>3.1064835489238529</v>
      </c>
      <c r="S1045" s="70">
        <f t="shared" ref="S1045:T1045" ca="1" si="1121">IF( AND($Q1045&gt;S$10,$Q1045&lt;=S$11),$R1045,"")</f>
        <v>3.1064835489238529</v>
      </c>
      <c r="T1045" t="str">
        <f t="shared" si="1121"/>
        <v/>
      </c>
    </row>
    <row r="1046" spans="1:20" ht="13" hidden="1" x14ac:dyDescent="0.15">
      <c r="A1046" s="142"/>
      <c r="B1046" s="144"/>
      <c r="F1046" s="63"/>
      <c r="G1046" s="63"/>
      <c r="H1046" s="63"/>
      <c r="I1046" s="63"/>
      <c r="J1046" s="63"/>
      <c r="K1046" s="63"/>
      <c r="L1046" s="63"/>
      <c r="M1046" s="63"/>
      <c r="N1046" s="63"/>
      <c r="O1046" s="63">
        <f>'SWR time series'!A1042</f>
        <v>4</v>
      </c>
      <c r="P1046" s="63">
        <f>'SWR time series'!B1042</f>
        <v>1957</v>
      </c>
      <c r="Q1046" s="70">
        <f>'StockBond Returns'!M1040</f>
        <v>15.940141069999999</v>
      </c>
      <c r="R1046" s="70">
        <f ca="1">'SWR time series'!F1042</f>
        <v>3.0194936245894972</v>
      </c>
      <c r="S1046" s="70">
        <f t="shared" ref="S1046:T1046" ca="1" si="1122">IF( AND($Q1046&gt;S$10,$Q1046&lt;=S$11),$R1046,"")</f>
        <v>3.0194936245894972</v>
      </c>
      <c r="T1046" t="str">
        <f t="shared" si="1122"/>
        <v/>
      </c>
    </row>
    <row r="1047" spans="1:20" ht="13" hidden="1" x14ac:dyDescent="0.15">
      <c r="A1047" s="142"/>
      <c r="B1047" s="144"/>
      <c r="F1047" s="63"/>
      <c r="G1047" s="63"/>
      <c r="H1047" s="63"/>
      <c r="I1047" s="63"/>
      <c r="J1047" s="63"/>
      <c r="K1047" s="63"/>
      <c r="L1047" s="63"/>
      <c r="M1047" s="63"/>
      <c r="N1047" s="63"/>
      <c r="O1047" s="63">
        <f>'SWR time series'!A1043</f>
        <v>5</v>
      </c>
      <c r="P1047" s="63">
        <f>'SWR time series'!B1043</f>
        <v>1957</v>
      </c>
      <c r="Q1047" s="70">
        <f>'StockBond Returns'!M1041</f>
        <v>16.370660099999998</v>
      </c>
      <c r="R1047" s="70">
        <f ca="1">'SWR time series'!F1043</f>
        <v>2.6073678413418673</v>
      </c>
      <c r="S1047" s="70">
        <f t="shared" ref="S1047:T1047" ca="1" si="1123">IF( AND($Q1047&gt;S$10,$Q1047&lt;=S$11),$R1047,"")</f>
        <v>2.6073678413418673</v>
      </c>
      <c r="T1047" t="str">
        <f t="shared" si="1123"/>
        <v/>
      </c>
    </row>
    <row r="1048" spans="1:20" ht="13" hidden="1" x14ac:dyDescent="0.15">
      <c r="A1048" s="142"/>
      <c r="B1048" s="144"/>
      <c r="F1048" s="63"/>
      <c r="G1048" s="63"/>
      <c r="H1048" s="63"/>
      <c r="I1048" s="63"/>
      <c r="J1048" s="63"/>
      <c r="K1048" s="63"/>
      <c r="L1048" s="63"/>
      <c r="M1048" s="63"/>
      <c r="N1048" s="63"/>
      <c r="O1048" s="63">
        <f>'SWR time series'!A1044</f>
        <v>6</v>
      </c>
      <c r="P1048" s="63">
        <f>'SWR time series'!B1044</f>
        <v>1957</v>
      </c>
      <c r="Q1048" s="70">
        <f>'StockBond Returns'!M1042</f>
        <v>16.828738659999999</v>
      </c>
      <c r="R1048" s="70">
        <f ca="1">'SWR time series'!F1044</f>
        <v>2.3350715445471035</v>
      </c>
      <c r="S1048" s="70">
        <f t="shared" ref="S1048:T1048" ca="1" si="1124">IF( AND($Q1048&gt;S$10,$Q1048&lt;=S$11),$R1048,"")</f>
        <v>2.3350715445471035</v>
      </c>
      <c r="T1048" t="str">
        <f t="shared" si="1124"/>
        <v/>
      </c>
    </row>
    <row r="1049" spans="1:20" ht="13" hidden="1" x14ac:dyDescent="0.15">
      <c r="A1049" s="142"/>
      <c r="B1049" s="144"/>
      <c r="F1049" s="63"/>
      <c r="G1049" s="63"/>
      <c r="H1049" s="63"/>
      <c r="I1049" s="63"/>
      <c r="J1049" s="63"/>
      <c r="K1049" s="63"/>
      <c r="L1049" s="63"/>
      <c r="M1049" s="63"/>
      <c r="N1049" s="63"/>
      <c r="O1049" s="63">
        <f>'SWR time series'!A1045</f>
        <v>7</v>
      </c>
      <c r="P1049" s="63">
        <f>'SWR time series'!B1045</f>
        <v>1957</v>
      </c>
      <c r="Q1049" s="70">
        <f>'StockBond Returns'!M1043</f>
        <v>16.687698260000001</v>
      </c>
      <c r="R1049" s="70">
        <f ca="1">'SWR time series'!F1045</f>
        <v>2.2721426311457478</v>
      </c>
      <c r="S1049" s="70">
        <f t="shared" ref="S1049:T1049" ca="1" si="1125">IF( AND($Q1049&gt;S$10,$Q1049&lt;=S$11),$R1049,"")</f>
        <v>2.2721426311457478</v>
      </c>
      <c r="T1049" t="str">
        <f t="shared" si="1125"/>
        <v/>
      </c>
    </row>
    <row r="1050" spans="1:20" ht="13" hidden="1" x14ac:dyDescent="0.15">
      <c r="A1050" s="142"/>
      <c r="B1050" s="144"/>
      <c r="F1050" s="63"/>
      <c r="G1050" s="63"/>
      <c r="H1050" s="63"/>
      <c r="I1050" s="63"/>
      <c r="J1050" s="63"/>
      <c r="K1050" s="63"/>
      <c r="L1050" s="63"/>
      <c r="M1050" s="63"/>
      <c r="N1050" s="63"/>
      <c r="O1050" s="63">
        <f>'SWR time series'!A1046</f>
        <v>8</v>
      </c>
      <c r="P1050" s="63">
        <f>'SWR time series'!B1046</f>
        <v>1957</v>
      </c>
      <c r="Q1050" s="70">
        <f>'StockBond Returns'!M1044</f>
        <v>16.660238199999998</v>
      </c>
      <c r="R1050" s="70">
        <f ca="1">'SWR time series'!F1046</f>
        <v>2.1428881968349618</v>
      </c>
      <c r="S1050" s="70">
        <f t="shared" ref="S1050:T1050" ca="1" si="1126">IF( AND($Q1050&gt;S$10,$Q1050&lt;=S$11),$R1050,"")</f>
        <v>2.1428881968349618</v>
      </c>
      <c r="T1050" t="str">
        <f t="shared" si="1126"/>
        <v/>
      </c>
    </row>
    <row r="1051" spans="1:20" ht="13" hidden="1" x14ac:dyDescent="0.15">
      <c r="A1051" s="142"/>
      <c r="B1051" s="144"/>
      <c r="F1051" s="63"/>
      <c r="G1051" s="63"/>
      <c r="H1051" s="63"/>
      <c r="I1051" s="63"/>
      <c r="J1051" s="63"/>
      <c r="K1051" s="63"/>
      <c r="L1051" s="63"/>
      <c r="M1051" s="63"/>
      <c r="N1051" s="63"/>
      <c r="O1051" s="63">
        <f>'SWR time series'!A1047</f>
        <v>9</v>
      </c>
      <c r="P1051" s="63">
        <f>'SWR time series'!B1047</f>
        <v>1957</v>
      </c>
      <c r="Q1051" s="70">
        <f>'StockBond Returns'!M1045</f>
        <v>15.73047028</v>
      </c>
      <c r="R1051" s="70">
        <f ca="1">'SWR time series'!F1047</f>
        <v>2.5755089946036396</v>
      </c>
      <c r="S1051" s="70">
        <f t="shared" ref="S1051:T1051" ca="1" si="1127">IF( AND($Q1051&gt;S$10,$Q1051&lt;=S$11),$R1051,"")</f>
        <v>2.5755089946036396</v>
      </c>
      <c r="T1051" t="str">
        <f t="shared" si="1127"/>
        <v/>
      </c>
    </row>
    <row r="1052" spans="1:20" ht="13" hidden="1" x14ac:dyDescent="0.15">
      <c r="A1052" s="142"/>
      <c r="B1052" s="144"/>
      <c r="F1052" s="63"/>
      <c r="G1052" s="63"/>
      <c r="H1052" s="63"/>
      <c r="I1052" s="63"/>
      <c r="J1052" s="63"/>
      <c r="K1052" s="63"/>
      <c r="L1052" s="63"/>
      <c r="M1052" s="63"/>
      <c r="N1052" s="63"/>
      <c r="O1052" s="63">
        <f>'SWR time series'!A1048</f>
        <v>10</v>
      </c>
      <c r="P1052" s="63">
        <f>'SWR time series'!B1048</f>
        <v>1957</v>
      </c>
      <c r="Q1052" s="70">
        <f>'StockBond Returns'!M1046</f>
        <v>14.61963583</v>
      </c>
      <c r="R1052" s="70">
        <f ca="1">'SWR time series'!F1048</f>
        <v>2.9665556401391182</v>
      </c>
      <c r="S1052" s="70">
        <f t="shared" ref="S1052:T1052" ca="1" si="1128">IF( AND($Q1052&gt;S$10,$Q1052&lt;=S$11),$R1052,"")</f>
        <v>2.9665556401391182</v>
      </c>
      <c r="T1052" t="str">
        <f t="shared" si="1128"/>
        <v/>
      </c>
    </row>
    <row r="1053" spans="1:20" ht="13" hidden="1" x14ac:dyDescent="0.15">
      <c r="A1053" s="142"/>
      <c r="B1053" s="144"/>
      <c r="F1053" s="63"/>
      <c r="G1053" s="63"/>
      <c r="H1053" s="63"/>
      <c r="I1053" s="63"/>
      <c r="J1053" s="63"/>
      <c r="K1053" s="63"/>
      <c r="L1053" s="63"/>
      <c r="M1053" s="63"/>
      <c r="N1053" s="63"/>
      <c r="O1053" s="63">
        <f>'SWR time series'!A1049</f>
        <v>11</v>
      </c>
      <c r="P1053" s="63">
        <f>'SWR time series'!B1049</f>
        <v>1957</v>
      </c>
      <c r="Q1053" s="70">
        <f>'StockBond Returns'!M1047</f>
        <v>14.087693460000001</v>
      </c>
      <c r="R1053" s="70">
        <f ca="1">'SWR time series'!F1049</f>
        <v>3.4225596320234573</v>
      </c>
      <c r="S1053" s="70">
        <f t="shared" ref="S1053:T1053" ca="1" si="1129">IF( AND($Q1053&gt;S$10,$Q1053&lt;=S$11),$R1053,"")</f>
        <v>3.4225596320234573</v>
      </c>
      <c r="T1053" t="str">
        <f t="shared" si="1129"/>
        <v/>
      </c>
    </row>
    <row r="1054" spans="1:20" ht="13" hidden="1" x14ac:dyDescent="0.15">
      <c r="A1054" s="142"/>
      <c r="B1054" s="144"/>
      <c r="F1054" s="63"/>
      <c r="G1054" s="63"/>
      <c r="H1054" s="63"/>
      <c r="I1054" s="63"/>
      <c r="J1054" s="63"/>
      <c r="K1054" s="63"/>
      <c r="L1054" s="63"/>
      <c r="M1054" s="63"/>
      <c r="N1054" s="63"/>
      <c r="O1054" s="63">
        <f>'SWR time series'!A1050</f>
        <v>12</v>
      </c>
      <c r="P1054" s="63">
        <f>'SWR time series'!B1050</f>
        <v>1957</v>
      </c>
      <c r="Q1054" s="70">
        <f>'StockBond Returns'!M1048</f>
        <v>14.08007383</v>
      </c>
      <c r="R1054" s="70">
        <f ca="1">'SWR time series'!F1050</f>
        <v>3.39494140664379</v>
      </c>
      <c r="S1054" s="70">
        <f t="shared" ref="S1054:T1054" ca="1" si="1130">IF( AND($Q1054&gt;S$10,$Q1054&lt;=S$11),$R1054,"")</f>
        <v>3.39494140664379</v>
      </c>
      <c r="T1054" t="str">
        <f t="shared" si="1130"/>
        <v/>
      </c>
    </row>
    <row r="1055" spans="1:20" ht="13" hidden="1" x14ac:dyDescent="0.15">
      <c r="A1055" s="142"/>
      <c r="B1055" s="144"/>
      <c r="F1055" s="63"/>
      <c r="G1055" s="63"/>
      <c r="H1055" s="63"/>
      <c r="I1055" s="63"/>
      <c r="J1055" s="63"/>
      <c r="K1055" s="63"/>
      <c r="L1055" s="63"/>
      <c r="M1055" s="63"/>
      <c r="N1055" s="63"/>
      <c r="O1055" s="63">
        <f>'SWR time series'!A1051</f>
        <v>1</v>
      </c>
      <c r="P1055" s="63">
        <f>'SWR time series'!B1051</f>
        <v>1958</v>
      </c>
      <c r="Q1055" s="70">
        <f>'StockBond Returns'!M1049</f>
        <v>13.557974460000001</v>
      </c>
      <c r="R1055" s="70">
        <f ca="1">'SWR time series'!F1051</f>
        <v>3.5611286603715815</v>
      </c>
      <c r="S1055" s="70">
        <f t="shared" ref="S1055:T1055" ca="1" si="1131">IF( AND($Q1055&gt;S$10,$Q1055&lt;=S$11),$R1055,"")</f>
        <v>3.5611286603715815</v>
      </c>
      <c r="T1055" t="str">
        <f t="shared" si="1131"/>
        <v/>
      </c>
    </row>
    <row r="1056" spans="1:20" ht="13" hidden="1" x14ac:dyDescent="0.15">
      <c r="A1056" s="142"/>
      <c r="B1056" s="144"/>
      <c r="F1056" s="63"/>
      <c r="G1056" s="63"/>
      <c r="H1056" s="63"/>
      <c r="I1056" s="63"/>
      <c r="J1056" s="63"/>
      <c r="K1056" s="63"/>
      <c r="L1056" s="63"/>
      <c r="M1056" s="63"/>
      <c r="N1056" s="63"/>
      <c r="O1056" s="63">
        <f>'SWR time series'!A1052</f>
        <v>2</v>
      </c>
      <c r="P1056" s="63">
        <f>'SWR time series'!B1052</f>
        <v>1958</v>
      </c>
      <c r="Q1056" s="70">
        <f>'StockBond Returns'!M1050</f>
        <v>13.98291818</v>
      </c>
      <c r="R1056" s="70">
        <f ca="1">'SWR time series'!F1052</f>
        <v>3.1751078738367564</v>
      </c>
      <c r="S1056" s="70">
        <f t="shared" ref="S1056:T1056" ca="1" si="1132">IF( AND($Q1056&gt;S$10,$Q1056&lt;=S$11),$R1056,"")</f>
        <v>3.1751078738367564</v>
      </c>
      <c r="T1056" t="str">
        <f t="shared" si="1132"/>
        <v/>
      </c>
    </row>
    <row r="1057" spans="1:20" ht="13" hidden="1" x14ac:dyDescent="0.15">
      <c r="A1057" s="142"/>
      <c r="B1057" s="144"/>
      <c r="F1057" s="63"/>
      <c r="G1057" s="63"/>
      <c r="H1057" s="63"/>
      <c r="I1057" s="63"/>
      <c r="J1057" s="63"/>
      <c r="K1057" s="63"/>
      <c r="L1057" s="63"/>
      <c r="M1057" s="63"/>
      <c r="N1057" s="63"/>
      <c r="O1057" s="63">
        <f>'SWR time series'!A1053</f>
        <v>3</v>
      </c>
      <c r="P1057" s="63">
        <f>'SWR time series'!B1053</f>
        <v>1958</v>
      </c>
      <c r="Q1057" s="70">
        <f>'StockBond Returns'!M1051</f>
        <v>13.644584999999999</v>
      </c>
      <c r="R1057" s="70">
        <f ca="1">'SWR time series'!F1053</f>
        <v>3.3130917400823554</v>
      </c>
      <c r="S1057" s="70">
        <f t="shared" ref="S1057:T1057" ca="1" si="1133">IF( AND($Q1057&gt;S$10,$Q1057&lt;=S$11),$R1057,"")</f>
        <v>3.3130917400823554</v>
      </c>
      <c r="T1057" t="str">
        <f t="shared" si="1133"/>
        <v/>
      </c>
    </row>
    <row r="1058" spans="1:20" ht="13" hidden="1" x14ac:dyDescent="0.15">
      <c r="A1058" s="142"/>
      <c r="B1058" s="144"/>
      <c r="F1058" s="63"/>
      <c r="G1058" s="63"/>
      <c r="H1058" s="63"/>
      <c r="I1058" s="63"/>
      <c r="J1058" s="63"/>
      <c r="K1058" s="63"/>
      <c r="L1058" s="63"/>
      <c r="M1058" s="63"/>
      <c r="N1058" s="63"/>
      <c r="O1058" s="63">
        <f>'SWR time series'!A1054</f>
        <v>4</v>
      </c>
      <c r="P1058" s="63">
        <f>'SWR time series'!B1054</f>
        <v>1958</v>
      </c>
      <c r="Q1058" s="70">
        <f>'StockBond Returns'!M1052</f>
        <v>13.922282969999999</v>
      </c>
      <c r="R1058" s="70">
        <f ca="1">'SWR time series'!F1054</f>
        <v>3.1239815149553234</v>
      </c>
      <c r="S1058" s="70">
        <f t="shared" ref="S1058:T1058" ca="1" si="1134">IF( AND($Q1058&gt;S$10,$Q1058&lt;=S$11),$R1058,"")</f>
        <v>3.1239815149553234</v>
      </c>
      <c r="T1058" t="str">
        <f t="shared" si="1134"/>
        <v/>
      </c>
    </row>
    <row r="1059" spans="1:20" ht="13" hidden="1" x14ac:dyDescent="0.15">
      <c r="A1059" s="142"/>
      <c r="B1059" s="144"/>
      <c r="F1059" s="63"/>
      <c r="G1059" s="63"/>
      <c r="H1059" s="63"/>
      <c r="I1059" s="63"/>
      <c r="J1059" s="63"/>
      <c r="K1059" s="63"/>
      <c r="L1059" s="63"/>
      <c r="M1059" s="63"/>
      <c r="N1059" s="63"/>
      <c r="O1059" s="63">
        <f>'SWR time series'!A1055</f>
        <v>5</v>
      </c>
      <c r="P1059" s="63">
        <f>'SWR time series'!B1055</f>
        <v>1958</v>
      </c>
      <c r="Q1059" s="70">
        <f>'StockBond Returns'!M1053</f>
        <v>14.274976779999999</v>
      </c>
      <c r="R1059" s="70">
        <f ca="1">'SWR time series'!F1055</f>
        <v>3.0718638830191214</v>
      </c>
      <c r="S1059" s="70">
        <f t="shared" ref="S1059:T1059" ca="1" si="1135">IF( AND($Q1059&gt;S$10,$Q1059&lt;=S$11),$R1059,"")</f>
        <v>3.0718638830191214</v>
      </c>
      <c r="T1059" t="str">
        <f t="shared" si="1135"/>
        <v/>
      </c>
    </row>
    <row r="1060" spans="1:20" ht="13" hidden="1" x14ac:dyDescent="0.15">
      <c r="A1060" s="142"/>
      <c r="B1060" s="144"/>
      <c r="F1060" s="63"/>
      <c r="G1060" s="63"/>
      <c r="H1060" s="63"/>
      <c r="I1060" s="63"/>
      <c r="J1060" s="63"/>
      <c r="K1060" s="63"/>
      <c r="L1060" s="63"/>
      <c r="M1060" s="63"/>
      <c r="N1060" s="63"/>
      <c r="O1060" s="63">
        <f>'SWR time series'!A1056</f>
        <v>6</v>
      </c>
      <c r="P1060" s="63">
        <f>'SWR time series'!B1056</f>
        <v>1958</v>
      </c>
      <c r="Q1060" s="70">
        <f>'StockBond Returns'!M1054</f>
        <v>14.523768520000001</v>
      </c>
      <c r="R1060" s="70">
        <f ca="1">'SWR time series'!F1056</f>
        <v>3.1280245255971142</v>
      </c>
      <c r="S1060" s="70">
        <f t="shared" ref="S1060:T1060" ca="1" si="1136">IF( AND($Q1060&gt;S$10,$Q1060&lt;=S$11),$R1060,"")</f>
        <v>3.1280245255971142</v>
      </c>
      <c r="T1060" t="str">
        <f t="shared" si="1136"/>
        <v/>
      </c>
    </row>
    <row r="1061" spans="1:20" ht="13" hidden="1" x14ac:dyDescent="0.15">
      <c r="A1061" s="142"/>
      <c r="B1061" s="144"/>
      <c r="F1061" s="63"/>
      <c r="G1061" s="63"/>
      <c r="H1061" s="63"/>
      <c r="I1061" s="63"/>
      <c r="J1061" s="63"/>
      <c r="K1061" s="63"/>
      <c r="L1061" s="63"/>
      <c r="M1061" s="63"/>
      <c r="N1061" s="63"/>
      <c r="O1061" s="63">
        <f>'SWR time series'!A1057</f>
        <v>7</v>
      </c>
      <c r="P1061" s="63">
        <f>'SWR time series'!B1057</f>
        <v>1958</v>
      </c>
      <c r="Q1061" s="70">
        <f>'StockBond Returns'!M1055</f>
        <v>14.7958108</v>
      </c>
      <c r="R1061" s="70">
        <f ca="1">'SWR time series'!F1057</f>
        <v>2.9069012725827559</v>
      </c>
      <c r="S1061" s="70">
        <f t="shared" ref="S1061:T1061" ca="1" si="1137">IF( AND($Q1061&gt;S$10,$Q1061&lt;=S$11),$R1061,"")</f>
        <v>2.9069012725827559</v>
      </c>
      <c r="T1061" t="str">
        <f t="shared" si="1137"/>
        <v/>
      </c>
    </row>
    <row r="1062" spans="1:20" ht="13" hidden="1" x14ac:dyDescent="0.15">
      <c r="A1062" s="142"/>
      <c r="B1062" s="144"/>
      <c r="F1062" s="63"/>
      <c r="G1062" s="63"/>
      <c r="H1062" s="63"/>
      <c r="I1062" s="63"/>
      <c r="J1062" s="63"/>
      <c r="K1062" s="63"/>
      <c r="L1062" s="63"/>
      <c r="M1062" s="63"/>
      <c r="N1062" s="63"/>
      <c r="O1062" s="63">
        <f>'SWR time series'!A1058</f>
        <v>8</v>
      </c>
      <c r="P1062" s="63">
        <f>'SWR time series'!B1058</f>
        <v>1958</v>
      </c>
      <c r="Q1062" s="70">
        <f>'StockBond Returns'!M1056</f>
        <v>15.351074390000001</v>
      </c>
      <c r="R1062" s="70">
        <f ca="1">'SWR time series'!F1058</f>
        <v>2.5795955333958975</v>
      </c>
      <c r="S1062" s="70">
        <f t="shared" ref="S1062:T1062" ca="1" si="1138">IF( AND($Q1062&gt;S$10,$Q1062&lt;=S$11),$R1062,"")</f>
        <v>2.5795955333958975</v>
      </c>
      <c r="T1062" t="str">
        <f t="shared" si="1138"/>
        <v/>
      </c>
    </row>
    <row r="1063" spans="1:20" ht="13" hidden="1" x14ac:dyDescent="0.15">
      <c r="A1063" s="142"/>
      <c r="B1063" s="144"/>
      <c r="F1063" s="63"/>
      <c r="G1063" s="63"/>
      <c r="H1063" s="63"/>
      <c r="I1063" s="63"/>
      <c r="J1063" s="63"/>
      <c r="K1063" s="63"/>
      <c r="L1063" s="63"/>
      <c r="M1063" s="63"/>
      <c r="N1063" s="63"/>
      <c r="O1063" s="63">
        <f>'SWR time series'!A1059</f>
        <v>9</v>
      </c>
      <c r="P1063" s="63">
        <f>'SWR time series'!B1059</f>
        <v>1958</v>
      </c>
      <c r="Q1063" s="70">
        <f>'StockBond Returns'!M1057</f>
        <v>15.642331459999999</v>
      </c>
      <c r="R1063" s="70">
        <f ca="1">'SWR time series'!F1059</f>
        <v>2.6274603897177684</v>
      </c>
      <c r="S1063" s="70">
        <f t="shared" ref="S1063:T1063" ca="1" si="1139">IF( AND($Q1063&gt;S$10,$Q1063&lt;=S$11),$R1063,"")</f>
        <v>2.6274603897177684</v>
      </c>
      <c r="T1063" t="str">
        <f t="shared" si="1139"/>
        <v/>
      </c>
    </row>
    <row r="1064" spans="1:20" ht="13" hidden="1" x14ac:dyDescent="0.15">
      <c r="A1064" s="142"/>
      <c r="B1064" s="144"/>
      <c r="F1064" s="63"/>
      <c r="G1064" s="63"/>
      <c r="H1064" s="63"/>
      <c r="I1064" s="63"/>
      <c r="J1064" s="63"/>
      <c r="K1064" s="63"/>
      <c r="L1064" s="63"/>
      <c r="M1064" s="63"/>
      <c r="N1064" s="63"/>
      <c r="O1064" s="63">
        <f>'SWR time series'!A1060</f>
        <v>10</v>
      </c>
      <c r="P1064" s="63">
        <f>'SWR time series'!B1060</f>
        <v>1958</v>
      </c>
      <c r="Q1064" s="70">
        <f>'StockBond Returns'!M1058</f>
        <v>16.289870799999999</v>
      </c>
      <c r="R1064" s="70">
        <f ca="1">'SWR time series'!F1060</f>
        <v>2.2406697038345733</v>
      </c>
      <c r="S1064" s="70">
        <f t="shared" ref="S1064:T1064" ca="1" si="1140">IF( AND($Q1064&gt;S$10,$Q1064&lt;=S$11),$R1064,"")</f>
        <v>2.2406697038345733</v>
      </c>
      <c r="T1064" t="str">
        <f t="shared" si="1140"/>
        <v/>
      </c>
    </row>
    <row r="1065" spans="1:20" ht="13" hidden="1" x14ac:dyDescent="0.15">
      <c r="A1065" s="142"/>
      <c r="B1065" s="144"/>
      <c r="F1065" s="63"/>
      <c r="G1065" s="63"/>
      <c r="H1065" s="63"/>
      <c r="I1065" s="63"/>
      <c r="J1065" s="63"/>
      <c r="K1065" s="63"/>
      <c r="L1065" s="63"/>
      <c r="M1065" s="63"/>
      <c r="N1065" s="63"/>
      <c r="O1065" s="63">
        <f>'SWR time series'!A1061</f>
        <v>11</v>
      </c>
      <c r="P1065" s="63">
        <f>'SWR time series'!B1061</f>
        <v>1958</v>
      </c>
      <c r="Q1065" s="70">
        <f>'StockBond Returns'!M1059</f>
        <v>16.68331117</v>
      </c>
      <c r="R1065" s="70">
        <f ca="1">'SWR time series'!F1061</f>
        <v>2.1294299326523038</v>
      </c>
      <c r="S1065" s="70">
        <f t="shared" ref="S1065:T1065" ca="1" si="1141">IF( AND($Q1065&gt;S$10,$Q1065&lt;=S$11),$R1065,"")</f>
        <v>2.1294299326523038</v>
      </c>
      <c r="T1065" t="str">
        <f t="shared" si="1141"/>
        <v/>
      </c>
    </row>
    <row r="1066" spans="1:20" ht="13" hidden="1" x14ac:dyDescent="0.15">
      <c r="A1066" s="142"/>
      <c r="B1066" s="144"/>
      <c r="F1066" s="63"/>
      <c r="G1066" s="63"/>
      <c r="H1066" s="63"/>
      <c r="I1066" s="63"/>
      <c r="J1066" s="63"/>
      <c r="K1066" s="63"/>
      <c r="L1066" s="63"/>
      <c r="M1066" s="63"/>
      <c r="N1066" s="63"/>
      <c r="O1066" s="63">
        <f>'SWR time series'!A1062</f>
        <v>12</v>
      </c>
      <c r="P1066" s="63">
        <f>'SWR time series'!B1062</f>
        <v>1958</v>
      </c>
      <c r="Q1066" s="70">
        <f>'StockBond Returns'!M1060</f>
        <v>17.05036716</v>
      </c>
      <c r="R1066" s="70">
        <f ca="1">'SWR time series'!F1062</f>
        <v>1.9908563622810327</v>
      </c>
      <c r="S1066" s="70">
        <f t="shared" ref="S1066:T1066" ca="1" si="1142">IF( AND($Q1066&gt;S$10,$Q1066&lt;=S$11),$R1066,"")</f>
        <v>1.9908563622810327</v>
      </c>
      <c r="T1066" t="str">
        <f t="shared" si="1142"/>
        <v/>
      </c>
    </row>
    <row r="1067" spans="1:20" ht="13" hidden="1" x14ac:dyDescent="0.15">
      <c r="A1067" s="142"/>
      <c r="B1067" s="144"/>
      <c r="F1067" s="63"/>
      <c r="G1067" s="63"/>
      <c r="H1067" s="63"/>
      <c r="I1067" s="63"/>
      <c r="J1067" s="63"/>
      <c r="K1067" s="63"/>
      <c r="L1067" s="63"/>
      <c r="M1067" s="63"/>
      <c r="N1067" s="63"/>
      <c r="O1067" s="63">
        <f>'SWR time series'!A1063</f>
        <v>1</v>
      </c>
      <c r="P1067" s="63">
        <f>'SWR time series'!B1063</f>
        <v>1959</v>
      </c>
      <c r="Q1067" s="70">
        <f>'StockBond Returns'!M1061</f>
        <v>17.916524769999999</v>
      </c>
      <c r="R1067" s="70">
        <f ca="1">'SWR time series'!F1063</f>
        <v>1.666772770646503</v>
      </c>
      <c r="S1067" s="70">
        <f t="shared" ref="S1067:T1067" ca="1" si="1143">IF( AND($Q1067&gt;S$10,$Q1067&lt;=S$11),$R1067,"")</f>
        <v>1.666772770646503</v>
      </c>
      <c r="T1067" t="str">
        <f t="shared" si="1143"/>
        <v/>
      </c>
    </row>
    <row r="1068" spans="1:20" ht="13" hidden="1" x14ac:dyDescent="0.15">
      <c r="A1068" s="142"/>
      <c r="B1068" s="144"/>
      <c r="F1068" s="63"/>
      <c r="G1068" s="63"/>
      <c r="H1068" s="63"/>
      <c r="I1068" s="63"/>
      <c r="J1068" s="63"/>
      <c r="K1068" s="63"/>
      <c r="L1068" s="63"/>
      <c r="M1068" s="63"/>
      <c r="N1068" s="63"/>
      <c r="O1068" s="63">
        <f>'SWR time series'!A1064</f>
        <v>2</v>
      </c>
      <c r="P1068" s="63">
        <f>'SWR time series'!B1064</f>
        <v>1959</v>
      </c>
      <c r="Q1068" s="70">
        <f>'StockBond Returns'!M1062</f>
        <v>17.847798189999999</v>
      </c>
      <c r="R1068" s="70">
        <f ca="1">'SWR time series'!F1064</f>
        <v>1.6767604082138003</v>
      </c>
      <c r="S1068" s="70">
        <f t="shared" ref="S1068:T1068" ca="1" si="1144">IF( AND($Q1068&gt;S$10,$Q1068&lt;=S$11),$R1068,"")</f>
        <v>1.6767604082138003</v>
      </c>
      <c r="T1068" t="str">
        <f t="shared" si="1144"/>
        <v/>
      </c>
    </row>
    <row r="1069" spans="1:20" ht="13" hidden="1" x14ac:dyDescent="0.15">
      <c r="A1069" s="142"/>
      <c r="B1069" s="144"/>
      <c r="F1069" s="63"/>
      <c r="G1069" s="63"/>
      <c r="H1069" s="63"/>
      <c r="I1069" s="63"/>
      <c r="J1069" s="63"/>
      <c r="K1069" s="63"/>
      <c r="L1069" s="63"/>
      <c r="M1069" s="63"/>
      <c r="N1069" s="63"/>
      <c r="O1069" s="63">
        <f>'SWR time series'!A1065</f>
        <v>3</v>
      </c>
      <c r="P1069" s="63">
        <f>'SWR time series'!B1065</f>
        <v>1959</v>
      </c>
      <c r="Q1069" s="70">
        <f>'StockBond Returns'!M1063</f>
        <v>18.07044921</v>
      </c>
      <c r="R1069" s="70">
        <f ca="1">'SWR time series'!F1065</f>
        <v>1.6935713068090248</v>
      </c>
      <c r="S1069" s="70">
        <f t="shared" ref="S1069:T1069" ca="1" si="1145">IF( AND($Q1069&gt;S$10,$Q1069&lt;=S$11),$R1069,"")</f>
        <v>1.6935713068090248</v>
      </c>
      <c r="T1069" t="str">
        <f t="shared" si="1145"/>
        <v/>
      </c>
    </row>
    <row r="1070" spans="1:20" ht="13" hidden="1" x14ac:dyDescent="0.15">
      <c r="A1070" s="142"/>
      <c r="B1070" s="144"/>
      <c r="F1070" s="63"/>
      <c r="G1070" s="63"/>
      <c r="H1070" s="63"/>
      <c r="I1070" s="63"/>
      <c r="J1070" s="63"/>
      <c r="K1070" s="63"/>
      <c r="L1070" s="63"/>
      <c r="M1070" s="63"/>
      <c r="N1070" s="63"/>
      <c r="O1070" s="63">
        <f>'SWR time series'!A1066</f>
        <v>4</v>
      </c>
      <c r="P1070" s="63">
        <f>'SWR time series'!B1066</f>
        <v>1959</v>
      </c>
      <c r="Q1070" s="70">
        <f>'StockBond Returns'!M1064</f>
        <v>17.967527329999999</v>
      </c>
      <c r="R1070" s="70">
        <f ca="1">'SWR time series'!F1066</f>
        <v>1.6644133994265271</v>
      </c>
      <c r="S1070" s="70">
        <f t="shared" ref="S1070:T1070" ca="1" si="1146">IF( AND($Q1070&gt;S$10,$Q1070&lt;=S$11),$R1070,"")</f>
        <v>1.6644133994265271</v>
      </c>
      <c r="T1070" t="str">
        <f t="shared" si="1146"/>
        <v/>
      </c>
    </row>
    <row r="1071" spans="1:20" ht="13" hidden="1" x14ac:dyDescent="0.15">
      <c r="A1071" s="142"/>
      <c r="B1071" s="144"/>
      <c r="F1071" s="63"/>
      <c r="G1071" s="63"/>
      <c r="H1071" s="63"/>
      <c r="I1071" s="63"/>
      <c r="J1071" s="63"/>
      <c r="K1071" s="63"/>
      <c r="L1071" s="63"/>
      <c r="M1071" s="63"/>
      <c r="N1071" s="63"/>
      <c r="O1071" s="63">
        <f>'SWR time series'!A1067</f>
        <v>5</v>
      </c>
      <c r="P1071" s="63">
        <f>'SWR time series'!B1067</f>
        <v>1959</v>
      </c>
      <c r="Q1071" s="70">
        <f>'StockBond Returns'!M1065</f>
        <v>18.58891538</v>
      </c>
      <c r="R1071" s="70">
        <f ca="1">'SWR time series'!F1067</f>
        <v>1.3506517282180699</v>
      </c>
      <c r="S1071" s="70">
        <f t="shared" ref="S1071:T1071" ca="1" si="1147">IF( AND($Q1071&gt;S$10,$Q1071&lt;=S$11),$R1071,"")</f>
        <v>1.3506517282180699</v>
      </c>
      <c r="T1071" t="str">
        <f t="shared" si="1147"/>
        <v/>
      </c>
    </row>
    <row r="1072" spans="1:20" ht="13" hidden="1" x14ac:dyDescent="0.15">
      <c r="A1072" s="142"/>
      <c r="B1072" s="144"/>
      <c r="F1072" s="63"/>
      <c r="G1072" s="63"/>
      <c r="H1072" s="63"/>
      <c r="I1072" s="63"/>
      <c r="J1072" s="63"/>
      <c r="K1072" s="63"/>
      <c r="L1072" s="63"/>
      <c r="M1072" s="63"/>
      <c r="N1072" s="63"/>
      <c r="O1072" s="63">
        <f>'SWR time series'!A1068</f>
        <v>6</v>
      </c>
      <c r="P1072" s="63">
        <f>'SWR time series'!B1068</f>
        <v>1959</v>
      </c>
      <c r="Q1072" s="70">
        <f>'StockBond Returns'!M1066</f>
        <v>18.90880362</v>
      </c>
      <c r="R1072" s="70">
        <f ca="1">'SWR time series'!F1068</f>
        <v>1.271012109620866</v>
      </c>
      <c r="S1072" s="70">
        <f t="shared" ref="S1072:T1072" ca="1" si="1148">IF( AND($Q1072&gt;S$10,$Q1072&lt;=S$11),$R1072,"")</f>
        <v>1.271012109620866</v>
      </c>
      <c r="T1072" t="str">
        <f t="shared" si="1148"/>
        <v/>
      </c>
    </row>
    <row r="1073" spans="1:20" ht="13" hidden="1" x14ac:dyDescent="0.15">
      <c r="A1073" s="142"/>
      <c r="B1073" s="144"/>
      <c r="F1073" s="63"/>
      <c r="G1073" s="63"/>
      <c r="H1073" s="63"/>
      <c r="I1073" s="63"/>
      <c r="J1073" s="63"/>
      <c r="K1073" s="63"/>
      <c r="L1073" s="63"/>
      <c r="M1073" s="63"/>
      <c r="N1073" s="63"/>
      <c r="O1073" s="63">
        <f>'SWR time series'!A1069</f>
        <v>7</v>
      </c>
      <c r="P1073" s="63">
        <f>'SWR time series'!B1069</f>
        <v>1959</v>
      </c>
      <c r="Q1073" s="70">
        <f>'StockBond Returns'!M1067</f>
        <v>18.7728705</v>
      </c>
      <c r="R1073" s="70">
        <f ca="1">'SWR time series'!F1069</f>
        <v>1.3479259533142613</v>
      </c>
      <c r="S1073" s="70">
        <f t="shared" ref="S1073:T1073" ca="1" si="1149">IF( AND($Q1073&gt;S$10,$Q1073&lt;=S$11),$R1073,"")</f>
        <v>1.3479259533142613</v>
      </c>
      <c r="T1073" t="str">
        <f t="shared" si="1149"/>
        <v/>
      </c>
    </row>
    <row r="1074" spans="1:20" ht="13" hidden="1" x14ac:dyDescent="0.15">
      <c r="A1074" s="142"/>
      <c r="B1074" s="144"/>
      <c r="F1074" s="63"/>
      <c r="G1074" s="63"/>
      <c r="H1074" s="63"/>
      <c r="I1074" s="63"/>
      <c r="J1074" s="63"/>
      <c r="K1074" s="63"/>
      <c r="L1074" s="63"/>
      <c r="M1074" s="63"/>
      <c r="N1074" s="63"/>
      <c r="O1074" s="63">
        <f>'SWR time series'!A1070</f>
        <v>8</v>
      </c>
      <c r="P1074" s="63">
        <f>'SWR time series'!B1070</f>
        <v>1959</v>
      </c>
      <c r="Q1074" s="70">
        <f>'StockBond Returns'!M1068</f>
        <v>19.336595429999999</v>
      </c>
      <c r="R1074" s="70">
        <f ca="1">'SWR time series'!F1070</f>
        <v>1.0903254305009966</v>
      </c>
      <c r="S1074" s="70">
        <f t="shared" ref="S1074:T1074" ca="1" si="1150">IF( AND($Q1074&gt;S$10,$Q1074&lt;=S$11),$R1074,"")</f>
        <v>1.0903254305009966</v>
      </c>
      <c r="T1074" t="str">
        <f t="shared" si="1150"/>
        <v/>
      </c>
    </row>
    <row r="1075" spans="1:20" ht="13" hidden="1" x14ac:dyDescent="0.15">
      <c r="A1075" s="142"/>
      <c r="B1075" s="144"/>
      <c r="F1075" s="63"/>
      <c r="G1075" s="63"/>
      <c r="H1075" s="63"/>
      <c r="I1075" s="63"/>
      <c r="J1075" s="63"/>
      <c r="K1075" s="63"/>
      <c r="L1075" s="63"/>
      <c r="M1075" s="63"/>
      <c r="N1075" s="63"/>
      <c r="O1075" s="63">
        <f>'SWR time series'!A1071</f>
        <v>9</v>
      </c>
      <c r="P1075" s="63">
        <f>'SWR time series'!B1071</f>
        <v>1959</v>
      </c>
      <c r="Q1075" s="70">
        <f>'StockBond Returns'!M1069</f>
        <v>19.022638000000001</v>
      </c>
      <c r="R1075" s="70">
        <f ca="1">'SWR time series'!F1071</f>
        <v>1.2318739963164589</v>
      </c>
      <c r="S1075" s="70">
        <f t="shared" ref="S1075:T1075" ca="1" si="1151">IF( AND($Q1075&gt;S$10,$Q1075&lt;=S$11),$R1075,"")</f>
        <v>1.2318739963164589</v>
      </c>
      <c r="T1075" t="str">
        <f t="shared" si="1151"/>
        <v/>
      </c>
    </row>
    <row r="1076" spans="1:20" ht="13" hidden="1" x14ac:dyDescent="0.15">
      <c r="A1076" s="142"/>
      <c r="B1076" s="144"/>
      <c r="F1076" s="63"/>
      <c r="G1076" s="63"/>
      <c r="H1076" s="63"/>
      <c r="I1076" s="63"/>
      <c r="J1076" s="63"/>
      <c r="K1076" s="63"/>
      <c r="L1076" s="63"/>
      <c r="M1076" s="63"/>
      <c r="N1076" s="63"/>
      <c r="O1076" s="63">
        <f>'SWR time series'!A1072</f>
        <v>10</v>
      </c>
      <c r="P1076" s="63">
        <f>'SWR time series'!B1072</f>
        <v>1959</v>
      </c>
      <c r="Q1076" s="70">
        <f>'StockBond Returns'!M1070</f>
        <v>18.069286009999999</v>
      </c>
      <c r="R1076" s="70">
        <f ca="1">'SWR time series'!F1072</f>
        <v>1.668060993246808</v>
      </c>
      <c r="S1076" s="70">
        <f t="shared" ref="S1076:T1076" ca="1" si="1152">IF( AND($Q1076&gt;S$10,$Q1076&lt;=S$11),$R1076,"")</f>
        <v>1.668060993246808</v>
      </c>
      <c r="T1076" t="str">
        <f t="shared" si="1152"/>
        <v/>
      </c>
    </row>
    <row r="1077" spans="1:20" ht="13" hidden="1" x14ac:dyDescent="0.15">
      <c r="A1077" s="142"/>
      <c r="B1077" s="144"/>
      <c r="F1077" s="63"/>
      <c r="G1077" s="63"/>
      <c r="H1077" s="63"/>
      <c r="I1077" s="63"/>
      <c r="J1077" s="63"/>
      <c r="K1077" s="63"/>
      <c r="L1077" s="63"/>
      <c r="M1077" s="63"/>
      <c r="N1077" s="63"/>
      <c r="O1077" s="63">
        <f>'SWR time series'!A1073</f>
        <v>11</v>
      </c>
      <c r="P1077" s="63">
        <f>'SWR time series'!B1073</f>
        <v>1959</v>
      </c>
      <c r="Q1077" s="70">
        <f>'StockBond Returns'!M1071</f>
        <v>18.151594100000001</v>
      </c>
      <c r="R1077" s="70">
        <f ca="1">'SWR time series'!F1073</f>
        <v>1.6101987618132494</v>
      </c>
      <c r="S1077" s="70">
        <f t="shared" ref="S1077:T1077" ca="1" si="1153">IF( AND($Q1077&gt;S$10,$Q1077&lt;=S$11),$R1077,"")</f>
        <v>1.6101987618132494</v>
      </c>
      <c r="T1077" t="str">
        <f t="shared" si="1153"/>
        <v/>
      </c>
    </row>
    <row r="1078" spans="1:20" ht="13" hidden="1" x14ac:dyDescent="0.15">
      <c r="A1078" s="142"/>
      <c r="B1078" s="144"/>
      <c r="F1078" s="63"/>
      <c r="G1078" s="63"/>
      <c r="H1078" s="63"/>
      <c r="I1078" s="63"/>
      <c r="J1078" s="63"/>
      <c r="K1078" s="63"/>
      <c r="L1078" s="63"/>
      <c r="M1078" s="63"/>
      <c r="N1078" s="63"/>
      <c r="O1078" s="63">
        <f>'SWR time series'!A1074</f>
        <v>12</v>
      </c>
      <c r="P1078" s="63">
        <f>'SWR time series'!B1074</f>
        <v>1959</v>
      </c>
      <c r="Q1078" s="70">
        <f>'StockBond Returns'!M1072</f>
        <v>18.40335262</v>
      </c>
      <c r="R1078" s="70">
        <f ca="1">'SWR time series'!F1074</f>
        <v>1.5473090759590971</v>
      </c>
      <c r="S1078" s="70">
        <f t="shared" ref="S1078:T1078" ca="1" si="1154">IF( AND($Q1078&gt;S$10,$Q1078&lt;=S$11),$R1078,"")</f>
        <v>1.5473090759590971</v>
      </c>
      <c r="T1078" t="str">
        <f t="shared" si="1154"/>
        <v/>
      </c>
    </row>
    <row r="1079" spans="1:20" ht="13" hidden="1" x14ac:dyDescent="0.15">
      <c r="A1079" s="142"/>
      <c r="B1079" s="144"/>
      <c r="F1079" s="63"/>
      <c r="G1079" s="63"/>
      <c r="H1079" s="63"/>
      <c r="I1079" s="63"/>
      <c r="J1079" s="63"/>
      <c r="K1079" s="63"/>
      <c r="L1079" s="63"/>
      <c r="M1079" s="63"/>
      <c r="N1079" s="63"/>
      <c r="O1079" s="63">
        <f>'SWR time series'!A1075</f>
        <v>1</v>
      </c>
      <c r="P1079" s="63">
        <f>'SWR time series'!B1075</f>
        <v>1960</v>
      </c>
      <c r="Q1079" s="70">
        <f>'StockBond Returns'!M1073</f>
        <v>18.886471700000001</v>
      </c>
      <c r="R1079" s="70">
        <f ca="1">'SWR time series'!F1075</f>
        <v>1.4206034970754153</v>
      </c>
      <c r="S1079" s="70">
        <f t="shared" ref="S1079:T1079" ca="1" si="1155">IF( AND($Q1079&gt;S$10,$Q1079&lt;=S$11),$R1079,"")</f>
        <v>1.4206034970754153</v>
      </c>
      <c r="T1079" t="str">
        <f t="shared" si="1155"/>
        <v/>
      </c>
    </row>
    <row r="1080" spans="1:20" ht="13" hidden="1" x14ac:dyDescent="0.15">
      <c r="A1080" s="142"/>
      <c r="B1080" s="144"/>
      <c r="F1080" s="63"/>
      <c r="G1080" s="63"/>
      <c r="H1080" s="63"/>
      <c r="I1080" s="63"/>
      <c r="J1080" s="63"/>
      <c r="K1080" s="63"/>
      <c r="L1080" s="63"/>
      <c r="M1080" s="63"/>
      <c r="N1080" s="63"/>
      <c r="O1080" s="63">
        <f>'SWR time series'!A1076</f>
        <v>2</v>
      </c>
      <c r="P1080" s="63">
        <f>'SWR time series'!B1076</f>
        <v>1960</v>
      </c>
      <c r="Q1080" s="70">
        <f>'StockBond Returns'!M1074</f>
        <v>17.684136280000001</v>
      </c>
      <c r="R1080" s="70">
        <f ca="1">'SWR time series'!F1076</f>
        <v>1.9615938660248808</v>
      </c>
      <c r="S1080" s="70">
        <f t="shared" ref="S1080:T1080" ca="1" si="1156">IF( AND($Q1080&gt;S$10,$Q1080&lt;=S$11),$R1080,"")</f>
        <v>1.9615938660248808</v>
      </c>
      <c r="T1080" t="str">
        <f t="shared" si="1156"/>
        <v/>
      </c>
    </row>
    <row r="1081" spans="1:20" ht="13" hidden="1" x14ac:dyDescent="0.15">
      <c r="A1081" s="142"/>
      <c r="B1081" s="144"/>
      <c r="F1081" s="63"/>
      <c r="G1081" s="63"/>
      <c r="H1081" s="63"/>
      <c r="I1081" s="63"/>
      <c r="J1081" s="63"/>
      <c r="K1081" s="63"/>
      <c r="L1081" s="63"/>
      <c r="M1081" s="63"/>
      <c r="N1081" s="63"/>
      <c r="O1081" s="63">
        <f>'SWR time series'!A1077</f>
        <v>3</v>
      </c>
      <c r="P1081" s="63">
        <f>'SWR time series'!B1077</f>
        <v>1960</v>
      </c>
      <c r="Q1081" s="70">
        <f>'StockBond Returns'!M1075</f>
        <v>17.65222013</v>
      </c>
      <c r="R1081" s="70">
        <f ca="1">'SWR time series'!F1077</f>
        <v>1.8812002294583881</v>
      </c>
      <c r="S1081" s="70">
        <f t="shared" ref="S1081:T1081" ca="1" si="1157">IF( AND($Q1081&gt;S$10,$Q1081&lt;=S$11),$R1081,"")</f>
        <v>1.8812002294583881</v>
      </c>
      <c r="T1081" t="str">
        <f t="shared" si="1157"/>
        <v/>
      </c>
    </row>
    <row r="1082" spans="1:20" ht="13" hidden="1" x14ac:dyDescent="0.15">
      <c r="A1082" s="142"/>
      <c r="B1082" s="144"/>
      <c r="F1082" s="63"/>
      <c r="G1082" s="63"/>
      <c r="H1082" s="63"/>
      <c r="I1082" s="63"/>
      <c r="J1082" s="63"/>
      <c r="K1082" s="63"/>
      <c r="L1082" s="63"/>
      <c r="M1082" s="63"/>
      <c r="N1082" s="63"/>
      <c r="O1082" s="63">
        <f>'SWR time series'!A1078</f>
        <v>4</v>
      </c>
      <c r="P1082" s="63">
        <f>'SWR time series'!B1078</f>
        <v>1960</v>
      </c>
      <c r="Q1082" s="70">
        <f>'StockBond Returns'!M1076</f>
        <v>17.386557369999998</v>
      </c>
      <c r="R1082" s="70">
        <f ca="1">'SWR time series'!F1078</f>
        <v>1.9169392755104795</v>
      </c>
      <c r="S1082" s="70">
        <f t="shared" ref="S1082:T1082" ca="1" si="1158">IF( AND($Q1082&gt;S$10,$Q1082&lt;=S$11),$R1082,"")</f>
        <v>1.9169392755104795</v>
      </c>
      <c r="T1082" t="str">
        <f t="shared" si="1158"/>
        <v/>
      </c>
    </row>
    <row r="1083" spans="1:20" ht="13" hidden="1" x14ac:dyDescent="0.15">
      <c r="A1083" s="142"/>
      <c r="B1083" s="144"/>
      <c r="F1083" s="63"/>
      <c r="G1083" s="63"/>
      <c r="H1083" s="63"/>
      <c r="I1083" s="63"/>
      <c r="J1083" s="63"/>
      <c r="K1083" s="63"/>
      <c r="L1083" s="63"/>
      <c r="M1083" s="63"/>
      <c r="N1083" s="63"/>
      <c r="O1083" s="63">
        <f>'SWR time series'!A1079</f>
        <v>5</v>
      </c>
      <c r="P1083" s="63">
        <f>'SWR time series'!B1079</f>
        <v>1960</v>
      </c>
      <c r="Q1083" s="70">
        <f>'StockBond Returns'!M1077</f>
        <v>16.929360930000001</v>
      </c>
      <c r="R1083" s="70">
        <f ca="1">'SWR time series'!F1079</f>
        <v>2.0999355588828692</v>
      </c>
      <c r="S1083" s="70">
        <f t="shared" ref="S1083:T1083" ca="1" si="1159">IF( AND($Q1083&gt;S$10,$Q1083&lt;=S$11),$R1083,"")</f>
        <v>2.0999355588828692</v>
      </c>
      <c r="T1083" t="str">
        <f t="shared" si="1159"/>
        <v/>
      </c>
    </row>
    <row r="1084" spans="1:20" ht="13" hidden="1" x14ac:dyDescent="0.15">
      <c r="A1084" s="142"/>
      <c r="B1084" s="144"/>
      <c r="F1084" s="63"/>
      <c r="G1084" s="63"/>
      <c r="H1084" s="63"/>
      <c r="I1084" s="63"/>
      <c r="J1084" s="63"/>
      <c r="K1084" s="63"/>
      <c r="L1084" s="63"/>
      <c r="M1084" s="63"/>
      <c r="N1084" s="63"/>
      <c r="O1084" s="63">
        <f>'SWR time series'!A1080</f>
        <v>6</v>
      </c>
      <c r="P1084" s="63">
        <f>'SWR time series'!B1080</f>
        <v>1960</v>
      </c>
      <c r="Q1084" s="70">
        <f>'StockBond Returns'!M1078</f>
        <v>17.446794700000002</v>
      </c>
      <c r="R1084" s="70">
        <f ca="1">'SWR time series'!F1080</f>
        <v>1.9532710334922569</v>
      </c>
      <c r="S1084" s="70">
        <f t="shared" ref="S1084:T1084" ca="1" si="1160">IF( AND($Q1084&gt;S$10,$Q1084&lt;=S$11),$R1084,"")</f>
        <v>1.9532710334922569</v>
      </c>
      <c r="T1084" t="str">
        <f t="shared" si="1160"/>
        <v/>
      </c>
    </row>
    <row r="1085" spans="1:20" ht="13" hidden="1" x14ac:dyDescent="0.15">
      <c r="A1085" s="142"/>
      <c r="B1085" s="144"/>
      <c r="F1085" s="63"/>
      <c r="G1085" s="63"/>
      <c r="H1085" s="63"/>
      <c r="I1085" s="63"/>
      <c r="J1085" s="63"/>
      <c r="K1085" s="63"/>
      <c r="L1085" s="63"/>
      <c r="M1085" s="63"/>
      <c r="N1085" s="63"/>
      <c r="O1085" s="63">
        <f>'SWR time series'!A1081</f>
        <v>7</v>
      </c>
      <c r="P1085" s="63">
        <f>'SWR time series'!B1081</f>
        <v>1960</v>
      </c>
      <c r="Q1085" s="70">
        <f>'StockBond Returns'!M1079</f>
        <v>17.71753176</v>
      </c>
      <c r="R1085" s="70">
        <f ca="1">'SWR time series'!F1081</f>
        <v>1.7859330482102997</v>
      </c>
      <c r="S1085" s="70">
        <f t="shared" ref="S1085:T1085" ca="1" si="1161">IF( AND($Q1085&gt;S$10,$Q1085&lt;=S$11),$R1085,"")</f>
        <v>1.7859330482102997</v>
      </c>
      <c r="T1085" t="str">
        <f t="shared" si="1161"/>
        <v/>
      </c>
    </row>
    <row r="1086" spans="1:20" ht="13" hidden="1" x14ac:dyDescent="0.15">
      <c r="A1086" s="142"/>
      <c r="B1086" s="144"/>
      <c r="F1086" s="63"/>
      <c r="G1086" s="63"/>
      <c r="H1086" s="63"/>
      <c r="I1086" s="63"/>
      <c r="J1086" s="63"/>
      <c r="K1086" s="63"/>
      <c r="L1086" s="63"/>
      <c r="M1086" s="63"/>
      <c r="N1086" s="63"/>
      <c r="O1086" s="63">
        <f>'SWR time series'!A1082</f>
        <v>8</v>
      </c>
      <c r="P1086" s="63">
        <f>'SWR time series'!B1082</f>
        <v>1960</v>
      </c>
      <c r="Q1086" s="70">
        <f>'StockBond Returns'!M1080</f>
        <v>17.280337809999999</v>
      </c>
      <c r="R1086" s="70">
        <f ca="1">'SWR time series'!F1082</f>
        <v>1.9558233351234211</v>
      </c>
      <c r="S1086" s="70">
        <f t="shared" ref="S1086:T1086" ca="1" si="1162">IF( AND($Q1086&gt;S$10,$Q1086&lt;=S$11),$R1086,"")</f>
        <v>1.9558233351234211</v>
      </c>
      <c r="T1086" t="str">
        <f t="shared" si="1162"/>
        <v/>
      </c>
    </row>
    <row r="1087" spans="1:20" ht="13" hidden="1" x14ac:dyDescent="0.15">
      <c r="A1087" s="142"/>
      <c r="B1087" s="144"/>
      <c r="F1087" s="63"/>
      <c r="G1087" s="63"/>
      <c r="H1087" s="63"/>
      <c r="I1087" s="63"/>
      <c r="J1087" s="63"/>
      <c r="K1087" s="63"/>
      <c r="L1087" s="63"/>
      <c r="M1087" s="63"/>
      <c r="N1087" s="63"/>
      <c r="O1087" s="63">
        <f>'SWR time series'!A1083</f>
        <v>9</v>
      </c>
      <c r="P1087" s="63">
        <f>'SWR time series'!B1083</f>
        <v>1960</v>
      </c>
      <c r="Q1087" s="70">
        <f>'StockBond Returns'!M1081</f>
        <v>17.72212279</v>
      </c>
      <c r="R1087" s="70">
        <f ca="1">'SWR time series'!F1083</f>
        <v>1.7371726494396658</v>
      </c>
      <c r="S1087" s="70">
        <f t="shared" ref="S1087:T1087" ca="1" si="1163">IF( AND($Q1087&gt;S$10,$Q1087&lt;=S$11),$R1087,"")</f>
        <v>1.7371726494396658</v>
      </c>
      <c r="T1087" t="str">
        <f t="shared" si="1163"/>
        <v/>
      </c>
    </row>
    <row r="1088" spans="1:20" ht="13" hidden="1" x14ac:dyDescent="0.15">
      <c r="A1088" s="142"/>
      <c r="B1088" s="144"/>
      <c r="F1088" s="63"/>
      <c r="G1088" s="63"/>
      <c r="H1088" s="63"/>
      <c r="I1088" s="63"/>
      <c r="J1088" s="63"/>
      <c r="K1088" s="63"/>
      <c r="L1088" s="63"/>
      <c r="M1088" s="63"/>
      <c r="N1088" s="63"/>
      <c r="O1088" s="63">
        <f>'SWR time series'!A1084</f>
        <v>10</v>
      </c>
      <c r="P1088" s="63">
        <f>'SWR time series'!B1084</f>
        <v>1960</v>
      </c>
      <c r="Q1088" s="70">
        <f>'StockBond Returns'!M1082</f>
        <v>16.650681769999998</v>
      </c>
      <c r="R1088" s="70">
        <f ca="1">'SWR time series'!F1084</f>
        <v>2.231583225395287</v>
      </c>
      <c r="S1088" s="70">
        <f t="shared" ref="S1088:T1088" ca="1" si="1164">IF( AND($Q1088&gt;S$10,$Q1088&lt;=S$11),$R1088,"")</f>
        <v>2.231583225395287</v>
      </c>
      <c r="T1088" t="str">
        <f t="shared" si="1164"/>
        <v/>
      </c>
    </row>
    <row r="1089" spans="1:20" ht="13" hidden="1" x14ac:dyDescent="0.15">
      <c r="A1089" s="142"/>
      <c r="B1089" s="144"/>
      <c r="F1089" s="63"/>
      <c r="G1089" s="63"/>
      <c r="H1089" s="63"/>
      <c r="I1089" s="63"/>
      <c r="J1089" s="63"/>
      <c r="K1089" s="63"/>
      <c r="L1089" s="63"/>
      <c r="M1089" s="63"/>
      <c r="N1089" s="63"/>
      <c r="O1089" s="63">
        <f>'SWR time series'!A1085</f>
        <v>11</v>
      </c>
      <c r="P1089" s="63">
        <f>'SWR time series'!B1085</f>
        <v>1960</v>
      </c>
      <c r="Q1089" s="70">
        <f>'StockBond Returns'!M1083</f>
        <v>16.500028499999999</v>
      </c>
      <c r="R1089" s="70">
        <f ca="1">'SWR time series'!F1085</f>
        <v>2.2832890897488873</v>
      </c>
      <c r="S1089" s="70">
        <f t="shared" ref="S1089:T1089" ca="1" si="1165">IF( AND($Q1089&gt;S$10,$Q1089&lt;=S$11),$R1089,"")</f>
        <v>2.2832890897488873</v>
      </c>
      <c r="T1089" t="str">
        <f t="shared" si="1165"/>
        <v/>
      </c>
    </row>
    <row r="1090" spans="1:20" ht="13" hidden="1" x14ac:dyDescent="0.15">
      <c r="A1090" s="142"/>
      <c r="B1090" s="144"/>
      <c r="F1090" s="63"/>
      <c r="G1090" s="63"/>
      <c r="H1090" s="63"/>
      <c r="I1090" s="63"/>
      <c r="J1090" s="63"/>
      <c r="K1090" s="63"/>
      <c r="L1090" s="63"/>
      <c r="M1090" s="63"/>
      <c r="N1090" s="63"/>
      <c r="O1090" s="63">
        <f>'SWR time series'!A1086</f>
        <v>12</v>
      </c>
      <c r="P1090" s="63">
        <f>'SWR time series'!B1086</f>
        <v>1960</v>
      </c>
      <c r="Q1090" s="70">
        <f>'StockBond Returns'!M1084</f>
        <v>17.16772585</v>
      </c>
      <c r="R1090" s="70">
        <f ca="1">'SWR time series'!F1086</f>
        <v>2.0559857791717739</v>
      </c>
      <c r="S1090" s="70">
        <f t="shared" ref="S1090:T1090" ca="1" si="1166">IF( AND($Q1090&gt;S$10,$Q1090&lt;=S$11),$R1090,"")</f>
        <v>2.0559857791717739</v>
      </c>
      <c r="T1090" t="str">
        <f t="shared" si="1166"/>
        <v/>
      </c>
    </row>
    <row r="1091" spans="1:20" ht="13" hidden="1" x14ac:dyDescent="0.15">
      <c r="A1091" s="142"/>
      <c r="B1091" s="144"/>
      <c r="F1091" s="63"/>
      <c r="G1091" s="63"/>
      <c r="H1091" s="63"/>
      <c r="I1091" s="63"/>
      <c r="J1091" s="63"/>
      <c r="K1091" s="63"/>
      <c r="L1091" s="63"/>
      <c r="M1091" s="63"/>
      <c r="N1091" s="63"/>
      <c r="O1091" s="63">
        <f>'SWR time series'!A1087</f>
        <v>1</v>
      </c>
      <c r="P1091" s="63">
        <f>'SWR time series'!B1087</f>
        <v>1961</v>
      </c>
      <c r="Q1091" s="70">
        <f>'StockBond Returns'!M1085</f>
        <v>17.800168469999999</v>
      </c>
      <c r="R1091" s="70">
        <f ca="1">'SWR time series'!F1087</f>
        <v>1.7125169148533228</v>
      </c>
      <c r="S1091" s="70">
        <f t="shared" ref="S1091:T1091" ca="1" si="1167">IF( AND($Q1091&gt;S$10,$Q1091&lt;=S$11),$R1091,"")</f>
        <v>1.7125169148533228</v>
      </c>
      <c r="T1091" t="str">
        <f t="shared" si="1167"/>
        <v/>
      </c>
    </row>
    <row r="1092" spans="1:20" ht="13" hidden="1" x14ac:dyDescent="0.15">
      <c r="A1092" s="142"/>
      <c r="B1092" s="144"/>
      <c r="F1092" s="63"/>
      <c r="G1092" s="63"/>
      <c r="H1092" s="63"/>
      <c r="I1092" s="63"/>
      <c r="J1092" s="63"/>
      <c r="K1092" s="63"/>
      <c r="L1092" s="63"/>
      <c r="M1092" s="63"/>
      <c r="N1092" s="63"/>
      <c r="O1092" s="63">
        <f>'SWR time series'!A1088</f>
        <v>2</v>
      </c>
      <c r="P1092" s="63">
        <f>'SWR time series'!B1088</f>
        <v>1961</v>
      </c>
      <c r="Q1092" s="70">
        <f>'StockBond Returns'!M1086</f>
        <v>19.107541220000002</v>
      </c>
      <c r="R1092" s="70">
        <f ca="1">'SWR time series'!F1088</f>
        <v>1.2579496267497152</v>
      </c>
      <c r="S1092" s="70">
        <f t="shared" ref="S1092:T1092" ca="1" si="1168">IF( AND($Q1092&gt;S$10,$Q1092&lt;=S$11),$R1092,"")</f>
        <v>1.2579496267497152</v>
      </c>
      <c r="T1092" t="str">
        <f t="shared" si="1168"/>
        <v/>
      </c>
    </row>
    <row r="1093" spans="1:20" ht="13" hidden="1" x14ac:dyDescent="0.15">
      <c r="A1093" s="142"/>
      <c r="B1093" s="144"/>
      <c r="F1093" s="63"/>
      <c r="G1093" s="63"/>
      <c r="H1093" s="63"/>
      <c r="I1093" s="63"/>
      <c r="J1093" s="63"/>
      <c r="K1093" s="63"/>
      <c r="L1093" s="63"/>
      <c r="M1093" s="63"/>
      <c r="N1093" s="63"/>
      <c r="O1093" s="63">
        <f>'SWR time series'!A1089</f>
        <v>3</v>
      </c>
      <c r="P1093" s="63">
        <f>'SWR time series'!B1089</f>
        <v>1961</v>
      </c>
      <c r="Q1093" s="70">
        <f>'StockBond Returns'!M1087</f>
        <v>19.626924240000001</v>
      </c>
      <c r="R1093" s="70">
        <f ca="1">'SWR time series'!F1089</f>
        <v>1.0487833082638574</v>
      </c>
      <c r="S1093" s="70">
        <f t="shared" ref="S1093:T1093" ca="1" si="1169">IF( AND($Q1093&gt;S$10,$Q1093&lt;=S$11),$R1093,"")</f>
        <v>1.0487833082638574</v>
      </c>
      <c r="T1093" t="str">
        <f t="shared" si="1169"/>
        <v/>
      </c>
    </row>
    <row r="1094" spans="1:20" ht="13" hidden="1" x14ac:dyDescent="0.15">
      <c r="A1094" s="142"/>
      <c r="B1094" s="144"/>
      <c r="F1094" s="63"/>
      <c r="G1094" s="63"/>
      <c r="H1094" s="63"/>
      <c r="I1094" s="63"/>
      <c r="J1094" s="63"/>
      <c r="K1094" s="63"/>
      <c r="L1094" s="63"/>
      <c r="M1094" s="63"/>
      <c r="N1094" s="63"/>
      <c r="O1094" s="63">
        <f>'SWR time series'!A1090</f>
        <v>4</v>
      </c>
      <c r="P1094" s="63">
        <f>'SWR time series'!B1090</f>
        <v>1961</v>
      </c>
      <c r="Q1094" s="70">
        <f>'StockBond Returns'!M1088</f>
        <v>20.30226416</v>
      </c>
      <c r="R1094" s="70">
        <f ca="1">'SWR time series'!F1090</f>
        <v>0.86221731664387846</v>
      </c>
      <c r="S1094" t="str">
        <f t="shared" ref="S1094:T1094" si="1170">IF( AND($Q1094&gt;S$10,$Q1094&lt;=S$11),$R1094,"")</f>
        <v/>
      </c>
      <c r="T1094" s="70">
        <f t="shared" ca="1" si="1170"/>
        <v>0.86221731664387846</v>
      </c>
    </row>
    <row r="1095" spans="1:20" ht="13" hidden="1" x14ac:dyDescent="0.15">
      <c r="A1095" s="142"/>
      <c r="B1095" s="144"/>
      <c r="F1095" s="63"/>
      <c r="G1095" s="63"/>
      <c r="H1095" s="63"/>
      <c r="I1095" s="63"/>
      <c r="J1095" s="63"/>
      <c r="K1095" s="63"/>
      <c r="L1095" s="63"/>
      <c r="M1095" s="63"/>
      <c r="N1095" s="63"/>
      <c r="O1095" s="63">
        <f>'SWR time series'!A1091</f>
        <v>5</v>
      </c>
      <c r="P1095" s="63">
        <f>'SWR time series'!B1091</f>
        <v>1961</v>
      </c>
      <c r="Q1095" s="70">
        <f>'StockBond Returns'!M1089</f>
        <v>20.178488179999999</v>
      </c>
      <c r="R1095" s="70">
        <f ca="1">'SWR time series'!F1091</f>
        <v>0.83890862466380689</v>
      </c>
      <c r="S1095" t="str">
        <f t="shared" ref="S1095:T1095" si="1171">IF( AND($Q1095&gt;S$10,$Q1095&lt;=S$11),$R1095,"")</f>
        <v/>
      </c>
      <c r="T1095" s="70">
        <f t="shared" ca="1" si="1171"/>
        <v>0.83890862466380689</v>
      </c>
    </row>
    <row r="1096" spans="1:20" ht="13" hidden="1" x14ac:dyDescent="0.15">
      <c r="A1096" s="142"/>
      <c r="B1096" s="144"/>
      <c r="F1096" s="63"/>
      <c r="G1096" s="63"/>
      <c r="H1096" s="63"/>
      <c r="I1096" s="63"/>
      <c r="J1096" s="63"/>
      <c r="K1096" s="63"/>
      <c r="L1096" s="63"/>
      <c r="M1096" s="63"/>
      <c r="N1096" s="63"/>
      <c r="O1096" s="63">
        <f>'SWR time series'!A1092</f>
        <v>6</v>
      </c>
      <c r="P1096" s="63">
        <f>'SWR time series'!B1092</f>
        <v>1961</v>
      </c>
      <c r="Q1096" s="70">
        <f>'StockBond Returns'!M1090</f>
        <v>20.61719205</v>
      </c>
      <c r="R1096" s="70">
        <f ca="1">'SWR time series'!F1092</f>
        <v>0.68810296864053555</v>
      </c>
      <c r="S1096" t="str">
        <f t="shared" ref="S1096:T1096" si="1172">IF( AND($Q1096&gt;S$10,$Q1096&lt;=S$11),$R1096,"")</f>
        <v/>
      </c>
      <c r="T1096" s="70">
        <f t="shared" ca="1" si="1172"/>
        <v>0.68810296864053555</v>
      </c>
    </row>
    <row r="1097" spans="1:20" ht="13" hidden="1" x14ac:dyDescent="0.15">
      <c r="A1097" s="142"/>
      <c r="B1097" s="144"/>
      <c r="F1097" s="63"/>
      <c r="G1097" s="63"/>
      <c r="H1097" s="63"/>
      <c r="I1097" s="63"/>
      <c r="J1097" s="63"/>
      <c r="K1097" s="63"/>
      <c r="L1097" s="63"/>
      <c r="M1097" s="63"/>
      <c r="N1097" s="63"/>
      <c r="O1097" s="63">
        <f>'SWR time series'!A1093</f>
        <v>7</v>
      </c>
      <c r="P1097" s="63">
        <f>'SWR time series'!B1093</f>
        <v>1961</v>
      </c>
      <c r="Q1097" s="70">
        <f>'StockBond Returns'!M1091</f>
        <v>20.0318592</v>
      </c>
      <c r="R1097" s="70">
        <f ca="1">'SWR time series'!F1093</f>
        <v>0.92788656521447521</v>
      </c>
      <c r="S1097" t="str">
        <f t="shared" ref="S1097:T1097" si="1173">IF( AND($Q1097&gt;S$10,$Q1097&lt;=S$11),$R1097,"")</f>
        <v/>
      </c>
      <c r="T1097" s="70">
        <f t="shared" ca="1" si="1173"/>
        <v>0.92788656521447521</v>
      </c>
    </row>
    <row r="1098" spans="1:20" ht="13" hidden="1" x14ac:dyDescent="0.15">
      <c r="A1098" s="142"/>
      <c r="B1098" s="144"/>
      <c r="F1098" s="63"/>
      <c r="G1098" s="63"/>
      <c r="H1098" s="63"/>
      <c r="I1098" s="63"/>
      <c r="J1098" s="63"/>
      <c r="K1098" s="63"/>
      <c r="L1098" s="63"/>
      <c r="M1098" s="63"/>
      <c r="N1098" s="63"/>
      <c r="O1098" s="63">
        <f>'SWR time series'!A1094</f>
        <v>8</v>
      </c>
      <c r="P1098" s="63">
        <f>'SWR time series'!B1094</f>
        <v>1961</v>
      </c>
      <c r="Q1098" s="70">
        <f>'StockBond Returns'!M1092</f>
        <v>20.553024690000001</v>
      </c>
      <c r="R1098" s="70">
        <f ca="1">'SWR time series'!F1094</f>
        <v>0.73518151452451086</v>
      </c>
      <c r="S1098" t="str">
        <f t="shared" ref="S1098:T1098" si="1174">IF( AND($Q1098&gt;S$10,$Q1098&lt;=S$11),$R1098,"")</f>
        <v/>
      </c>
      <c r="T1098" s="70">
        <f t="shared" ca="1" si="1174"/>
        <v>0.73518151452451086</v>
      </c>
    </row>
    <row r="1099" spans="1:20" ht="13" hidden="1" x14ac:dyDescent="0.15">
      <c r="A1099" s="142"/>
      <c r="B1099" s="144"/>
      <c r="F1099" s="63"/>
      <c r="G1099" s="63"/>
      <c r="H1099" s="63"/>
      <c r="I1099" s="63"/>
      <c r="J1099" s="63"/>
      <c r="K1099" s="63"/>
      <c r="L1099" s="63"/>
      <c r="M1099" s="63"/>
      <c r="N1099" s="63"/>
      <c r="O1099" s="63">
        <f>'SWR time series'!A1095</f>
        <v>9</v>
      </c>
      <c r="P1099" s="63">
        <f>'SWR time series'!B1095</f>
        <v>1961</v>
      </c>
      <c r="Q1099" s="70">
        <f>'StockBond Returns'!M1093</f>
        <v>21.028186080000001</v>
      </c>
      <c r="R1099" s="70">
        <f ca="1">'SWR time series'!F1095</f>
        <v>0.63636729684028026</v>
      </c>
      <c r="S1099" t="str">
        <f t="shared" ref="S1099:T1099" si="1175">IF( AND($Q1099&gt;S$10,$Q1099&lt;=S$11),$R1099,"")</f>
        <v/>
      </c>
      <c r="T1099" s="70">
        <f t="shared" ca="1" si="1175"/>
        <v>0.63636729684028026</v>
      </c>
    </row>
    <row r="1100" spans="1:20" ht="13" hidden="1" x14ac:dyDescent="0.15">
      <c r="A1100" s="142"/>
      <c r="B1100" s="144"/>
      <c r="F1100" s="63"/>
      <c r="G1100" s="63"/>
      <c r="H1100" s="63"/>
      <c r="I1100" s="63"/>
      <c r="J1100" s="63"/>
      <c r="K1100" s="63"/>
      <c r="L1100" s="63"/>
      <c r="M1100" s="63"/>
      <c r="N1100" s="63"/>
      <c r="O1100" s="63">
        <f>'SWR time series'!A1096</f>
        <v>10</v>
      </c>
      <c r="P1100" s="63">
        <f>'SWR time series'!B1096</f>
        <v>1961</v>
      </c>
      <c r="Q1100" s="70">
        <f>'StockBond Returns'!M1094</f>
        <v>20.554401989999999</v>
      </c>
      <c r="R1100" s="70">
        <f ca="1">'SWR time series'!F1096</f>
        <v>0.80709061161960527</v>
      </c>
      <c r="S1100" t="str">
        <f t="shared" ref="S1100:T1100" si="1176">IF( AND($Q1100&gt;S$10,$Q1100&lt;=S$11),$R1100,"")</f>
        <v/>
      </c>
      <c r="T1100" s="70">
        <f t="shared" ca="1" si="1176"/>
        <v>0.80709061161960527</v>
      </c>
    </row>
    <row r="1101" spans="1:20" ht="13" hidden="1" x14ac:dyDescent="0.15">
      <c r="A1101" s="142"/>
      <c r="B1101" s="144"/>
      <c r="F1101" s="63"/>
      <c r="G1101" s="63"/>
      <c r="H1101" s="63"/>
      <c r="I1101" s="63"/>
      <c r="J1101" s="63"/>
      <c r="K1101" s="63"/>
      <c r="L1101" s="63"/>
      <c r="M1101" s="63"/>
      <c r="N1101" s="63"/>
      <c r="O1101" s="63">
        <f>'SWR time series'!A1097</f>
        <v>11</v>
      </c>
      <c r="P1101" s="63">
        <f>'SWR time series'!B1097</f>
        <v>1961</v>
      </c>
      <c r="Q1101" s="70">
        <f>'StockBond Returns'!M1095</f>
        <v>21.114969519999999</v>
      </c>
      <c r="R1101" s="70">
        <f ca="1">'SWR time series'!F1097</f>
        <v>0.61506365647949224</v>
      </c>
      <c r="S1101" t="str">
        <f t="shared" ref="S1101:T1101" si="1177">IF( AND($Q1101&gt;S$10,$Q1101&lt;=S$11),$R1101,"")</f>
        <v/>
      </c>
      <c r="T1101" s="70">
        <f t="shared" ca="1" si="1177"/>
        <v>0.61506365647949224</v>
      </c>
    </row>
    <row r="1102" spans="1:20" ht="13" hidden="1" x14ac:dyDescent="0.15">
      <c r="A1102" s="142"/>
      <c r="B1102" s="144"/>
      <c r="F1102" s="63"/>
      <c r="G1102" s="63"/>
      <c r="H1102" s="63"/>
      <c r="I1102" s="63"/>
      <c r="J1102" s="63"/>
      <c r="K1102" s="63"/>
      <c r="L1102" s="63"/>
      <c r="M1102" s="63"/>
      <c r="N1102" s="63"/>
      <c r="O1102" s="63">
        <f>'SWR time series'!A1098</f>
        <v>12</v>
      </c>
      <c r="P1102" s="63">
        <f>'SWR time series'!B1098</f>
        <v>1961</v>
      </c>
      <c r="Q1102" s="70">
        <f>'StockBond Returns'!M1096</f>
        <v>21.931760619999999</v>
      </c>
      <c r="R1102" s="70">
        <f ca="1">'SWR time series'!F1098</f>
        <v>0.34271805203955275</v>
      </c>
      <c r="S1102" t="str">
        <f t="shared" ref="S1102:T1102" si="1178">IF( AND($Q1102&gt;S$10,$Q1102&lt;=S$11),$R1102,"")</f>
        <v/>
      </c>
      <c r="T1102" s="70">
        <f t="shared" ca="1" si="1178"/>
        <v>0.34271805203955275</v>
      </c>
    </row>
    <row r="1103" spans="1:20" ht="13" hidden="1" x14ac:dyDescent="0.15">
      <c r="A1103" s="142"/>
      <c r="B1103" s="144"/>
      <c r="F1103" s="63"/>
      <c r="G1103" s="63"/>
      <c r="H1103" s="63"/>
      <c r="I1103" s="63"/>
      <c r="J1103" s="63"/>
      <c r="K1103" s="63"/>
      <c r="L1103" s="63"/>
      <c r="M1103" s="63"/>
      <c r="N1103" s="63"/>
      <c r="O1103" s="63">
        <f>'SWR time series'!A1099</f>
        <v>1</v>
      </c>
      <c r="P1103" s="63">
        <f>'SWR time series'!B1099</f>
        <v>1962</v>
      </c>
      <c r="Q1103" s="70">
        <f>'StockBond Returns'!M1097</f>
        <v>21.801832099999999</v>
      </c>
      <c r="R1103" s="70">
        <f ca="1">'SWR time series'!F1099</f>
        <v>0.35440030996860195</v>
      </c>
      <c r="S1103" t="str">
        <f t="shared" ref="S1103:T1103" si="1179">IF( AND($Q1103&gt;S$10,$Q1103&lt;=S$11),$R1103,"")</f>
        <v/>
      </c>
      <c r="T1103" s="70">
        <f t="shared" ca="1" si="1179"/>
        <v>0.35440030996860195</v>
      </c>
    </row>
    <row r="1104" spans="1:20" ht="13" hidden="1" x14ac:dyDescent="0.15">
      <c r="A1104" s="142"/>
      <c r="B1104" s="144"/>
      <c r="F1104" s="63"/>
      <c r="G1104" s="63"/>
      <c r="H1104" s="63"/>
      <c r="I1104" s="63"/>
      <c r="J1104" s="63"/>
      <c r="K1104" s="63"/>
      <c r="L1104" s="63"/>
      <c r="M1104" s="63"/>
      <c r="N1104" s="63"/>
      <c r="O1104" s="63">
        <f>'SWR time series'!A1100</f>
        <v>2</v>
      </c>
      <c r="P1104" s="63">
        <f>'SWR time series'!B1100</f>
        <v>1962</v>
      </c>
      <c r="Q1104" s="70">
        <f>'StockBond Returns'!M1098</f>
        <v>21.127343239999998</v>
      </c>
      <c r="R1104" s="70">
        <f ca="1">'SWR time series'!F1100</f>
        <v>0.67619478723281823</v>
      </c>
      <c r="S1104" t="str">
        <f t="shared" ref="S1104:T1104" si="1180">IF( AND($Q1104&gt;S$10,$Q1104&lt;=S$11),$R1104,"")</f>
        <v/>
      </c>
      <c r="T1104" s="70">
        <f t="shared" ca="1" si="1180"/>
        <v>0.67619478723281823</v>
      </c>
    </row>
    <row r="1105" spans="1:20" ht="13" hidden="1" x14ac:dyDescent="0.15">
      <c r="A1105" s="142"/>
      <c r="B1105" s="144"/>
      <c r="F1105" s="63"/>
      <c r="G1105" s="63"/>
      <c r="H1105" s="63"/>
      <c r="I1105" s="63"/>
      <c r="J1105" s="63"/>
      <c r="K1105" s="63"/>
      <c r="L1105" s="63"/>
      <c r="M1105" s="63"/>
      <c r="N1105" s="63"/>
      <c r="O1105" s="63">
        <f>'SWR time series'!A1101</f>
        <v>3</v>
      </c>
      <c r="P1105" s="63">
        <f>'SWR time series'!B1101</f>
        <v>1962</v>
      </c>
      <c r="Q1105" s="70">
        <f>'StockBond Returns'!M1099</f>
        <v>21.37225969</v>
      </c>
      <c r="R1105" s="70">
        <f ca="1">'SWR time series'!F1101</f>
        <v>0.55860583421486965</v>
      </c>
      <c r="S1105" t="str">
        <f t="shared" ref="S1105:T1105" si="1181">IF( AND($Q1105&gt;S$10,$Q1105&lt;=S$11),$R1105,"")</f>
        <v/>
      </c>
      <c r="T1105" s="70">
        <f t="shared" ca="1" si="1181"/>
        <v>0.55860583421486965</v>
      </c>
    </row>
    <row r="1106" spans="1:20" ht="13" hidden="1" x14ac:dyDescent="0.15">
      <c r="A1106" s="142"/>
      <c r="B1106" s="144"/>
      <c r="F1106" s="63"/>
      <c r="G1106" s="63"/>
      <c r="H1106" s="63"/>
      <c r="I1106" s="63"/>
      <c r="J1106" s="63"/>
      <c r="K1106" s="63"/>
      <c r="L1106" s="63"/>
      <c r="M1106" s="63"/>
      <c r="N1106" s="63"/>
      <c r="O1106" s="63">
        <f>'SWR time series'!A1102</f>
        <v>4</v>
      </c>
      <c r="P1106" s="63">
        <f>'SWR time series'!B1102</f>
        <v>1962</v>
      </c>
      <c r="Q1106" s="70">
        <f>'StockBond Returns'!M1100</f>
        <v>21.16249694</v>
      </c>
      <c r="R1106" s="70">
        <f ca="1">'SWR time series'!F1102</f>
        <v>0.60770491527417647</v>
      </c>
      <c r="S1106" t="str">
        <f t="shared" ref="S1106:T1106" si="1182">IF( AND($Q1106&gt;S$10,$Q1106&lt;=S$11),$R1106,"")</f>
        <v/>
      </c>
      <c r="T1106" s="70">
        <f t="shared" ca="1" si="1182"/>
        <v>0.60770491527417647</v>
      </c>
    </row>
    <row r="1107" spans="1:20" ht="13" hidden="1" x14ac:dyDescent="0.15">
      <c r="A1107" s="142"/>
      <c r="B1107" s="144"/>
      <c r="F1107" s="63"/>
      <c r="G1107" s="63"/>
      <c r="H1107" s="63"/>
      <c r="I1107" s="63"/>
      <c r="J1107" s="63"/>
      <c r="K1107" s="63"/>
      <c r="L1107" s="63"/>
      <c r="M1107" s="63"/>
      <c r="N1107" s="63"/>
      <c r="O1107" s="63">
        <f>'SWR time series'!A1103</f>
        <v>5</v>
      </c>
      <c r="P1107" s="63">
        <f>'SWR time series'!B1103</f>
        <v>1962</v>
      </c>
      <c r="Q1107" s="70">
        <f>'StockBond Returns'!M1101</f>
        <v>19.805288319999999</v>
      </c>
      <c r="R1107" s="70">
        <f ca="1">'SWR time series'!F1103</f>
        <v>1.1535608893056217</v>
      </c>
      <c r="S1107" s="70">
        <f t="shared" ref="S1107:T1107" ca="1" si="1183">IF( AND($Q1107&gt;S$10,$Q1107&lt;=S$11),$R1107,"")</f>
        <v>1.1535608893056217</v>
      </c>
      <c r="T1107" t="str">
        <f t="shared" si="1183"/>
        <v/>
      </c>
    </row>
    <row r="1108" spans="1:20" ht="13" hidden="1" x14ac:dyDescent="0.15">
      <c r="A1108" s="142"/>
      <c r="B1108" s="144"/>
      <c r="F1108" s="63"/>
      <c r="G1108" s="63"/>
      <c r="H1108" s="63"/>
      <c r="I1108" s="63"/>
      <c r="J1108" s="63"/>
      <c r="K1108" s="63"/>
      <c r="L1108" s="63"/>
      <c r="M1108" s="63"/>
      <c r="N1108" s="63"/>
      <c r="O1108" s="63">
        <f>'SWR time series'!A1104</f>
        <v>6</v>
      </c>
      <c r="P1108" s="63">
        <f>'SWR time series'!B1104</f>
        <v>1962</v>
      </c>
      <c r="Q1108" s="70">
        <f>'StockBond Returns'!M1102</f>
        <v>18.071106270000001</v>
      </c>
      <c r="R1108" s="70">
        <f ca="1">'SWR time series'!F1104</f>
        <v>1.961895699676159</v>
      </c>
      <c r="S1108" s="70">
        <f t="shared" ref="S1108:T1108" ca="1" si="1184">IF( AND($Q1108&gt;S$10,$Q1108&lt;=S$11),$R1108,"")</f>
        <v>1.961895699676159</v>
      </c>
      <c r="T1108" t="str">
        <f t="shared" si="1184"/>
        <v/>
      </c>
    </row>
    <row r="1109" spans="1:20" ht="13" hidden="1" x14ac:dyDescent="0.15">
      <c r="A1109" s="142"/>
      <c r="B1109" s="144"/>
      <c r="F1109" s="63"/>
      <c r="G1109" s="63"/>
      <c r="H1109" s="63"/>
      <c r="I1109" s="63"/>
      <c r="J1109" s="63"/>
      <c r="K1109" s="63"/>
      <c r="L1109" s="63"/>
      <c r="M1109" s="63"/>
      <c r="N1109" s="63"/>
      <c r="O1109" s="63">
        <f>'SWR time series'!A1105</f>
        <v>7</v>
      </c>
      <c r="P1109" s="63">
        <f>'SWR time series'!B1105</f>
        <v>1962</v>
      </c>
      <c r="Q1109" s="70">
        <f>'StockBond Returns'!M1103</f>
        <v>16.89714416</v>
      </c>
      <c r="R1109" s="70">
        <f ca="1">'SWR time series'!F1105</f>
        <v>2.7237558212160593</v>
      </c>
      <c r="S1109" s="70">
        <f t="shared" ref="S1109:T1109" ca="1" si="1185">IF( AND($Q1109&gt;S$10,$Q1109&lt;=S$11),$R1109,"")</f>
        <v>2.7237558212160593</v>
      </c>
      <c r="T1109" t="str">
        <f t="shared" si="1185"/>
        <v/>
      </c>
    </row>
    <row r="1110" spans="1:20" ht="13" hidden="1" x14ac:dyDescent="0.15">
      <c r="A1110" s="142"/>
      <c r="B1110" s="144"/>
      <c r="F1110" s="63"/>
      <c r="G1110" s="63"/>
      <c r="H1110" s="63"/>
      <c r="I1110" s="63"/>
      <c r="J1110" s="63"/>
      <c r="K1110" s="63"/>
      <c r="L1110" s="63"/>
      <c r="M1110" s="63"/>
      <c r="N1110" s="63"/>
      <c r="O1110" s="63">
        <f>'SWR time series'!A1106</f>
        <v>8</v>
      </c>
      <c r="P1110" s="63">
        <f>'SWR time series'!B1106</f>
        <v>1962</v>
      </c>
      <c r="Q1110" s="70">
        <f>'StockBond Returns'!M1104</f>
        <v>17.520438710000001</v>
      </c>
      <c r="R1110" s="70">
        <f ca="1">'SWR time series'!F1106</f>
        <v>2.1118342401930299</v>
      </c>
      <c r="S1110" s="70">
        <f t="shared" ref="S1110:T1110" ca="1" si="1186">IF( AND($Q1110&gt;S$10,$Q1110&lt;=S$11),$R1110,"")</f>
        <v>2.1118342401930299</v>
      </c>
      <c r="T1110" t="str">
        <f t="shared" si="1186"/>
        <v/>
      </c>
    </row>
    <row r="1111" spans="1:20" ht="13" hidden="1" x14ac:dyDescent="0.15">
      <c r="A1111" s="142"/>
      <c r="B1111" s="144"/>
      <c r="F1111" s="63"/>
      <c r="G1111" s="63"/>
      <c r="H1111" s="63"/>
      <c r="I1111" s="63"/>
      <c r="J1111" s="63"/>
      <c r="K1111" s="63"/>
      <c r="L1111" s="63"/>
      <c r="M1111" s="63"/>
      <c r="N1111" s="63"/>
      <c r="O1111" s="63">
        <f>'SWR time series'!A1107</f>
        <v>9</v>
      </c>
      <c r="P1111" s="63">
        <f>'SWR time series'!B1107</f>
        <v>1962</v>
      </c>
      <c r="Q1111" s="70">
        <f>'StockBond Returns'!M1105</f>
        <v>17.751419120000001</v>
      </c>
      <c r="R1111" s="70">
        <f ca="1">'SWR time series'!F1107</f>
        <v>2.0222874469095888</v>
      </c>
      <c r="S1111" s="70">
        <f t="shared" ref="S1111:T1111" ca="1" si="1187">IF( AND($Q1111&gt;S$10,$Q1111&lt;=S$11),$R1111,"")</f>
        <v>2.0222874469095888</v>
      </c>
      <c r="T1111" t="str">
        <f t="shared" si="1187"/>
        <v/>
      </c>
    </row>
    <row r="1112" spans="1:20" ht="13" hidden="1" x14ac:dyDescent="0.15">
      <c r="A1112" s="142"/>
      <c r="B1112" s="144"/>
      <c r="F1112" s="63"/>
      <c r="G1112" s="63"/>
      <c r="H1112" s="63"/>
      <c r="I1112" s="63"/>
      <c r="J1112" s="63"/>
      <c r="K1112" s="63"/>
      <c r="L1112" s="63"/>
      <c r="M1112" s="63"/>
      <c r="N1112" s="63"/>
      <c r="O1112" s="63">
        <f>'SWR time series'!A1108</f>
        <v>10</v>
      </c>
      <c r="P1112" s="63">
        <f>'SWR time series'!B1108</f>
        <v>1962</v>
      </c>
      <c r="Q1112" s="70">
        <f>'StockBond Returns'!M1106</f>
        <v>16.571859979999999</v>
      </c>
      <c r="R1112" s="70">
        <f ca="1">'SWR time series'!F1108</f>
        <v>2.6092837324672491</v>
      </c>
      <c r="S1112" s="70">
        <f t="shared" ref="S1112:T1112" ca="1" si="1188">IF( AND($Q1112&gt;S$10,$Q1112&lt;=S$11),$R1112,"")</f>
        <v>2.6092837324672491</v>
      </c>
      <c r="T1112" t="str">
        <f t="shared" si="1188"/>
        <v/>
      </c>
    </row>
    <row r="1113" spans="1:20" ht="13" hidden="1" x14ac:dyDescent="0.15">
      <c r="A1113" s="142"/>
      <c r="B1113" s="144"/>
      <c r="F1113" s="63"/>
      <c r="G1113" s="63"/>
      <c r="H1113" s="63"/>
      <c r="I1113" s="63"/>
      <c r="J1113" s="63"/>
      <c r="K1113" s="63"/>
      <c r="L1113" s="63"/>
      <c r="M1113" s="63"/>
      <c r="N1113" s="63"/>
      <c r="O1113" s="63">
        <f>'SWR time series'!A1109</f>
        <v>11</v>
      </c>
      <c r="P1113" s="63">
        <f>'SWR time series'!B1109</f>
        <v>1962</v>
      </c>
      <c r="Q1113" s="70">
        <f>'StockBond Returns'!M1107</f>
        <v>16.8441282</v>
      </c>
      <c r="R1113" s="70">
        <f ca="1">'SWR time series'!F1109</f>
        <v>2.5597420355774236</v>
      </c>
      <c r="S1113" s="70">
        <f t="shared" ref="S1113:T1113" ca="1" si="1189">IF( AND($Q1113&gt;S$10,$Q1113&lt;=S$11),$R1113,"")</f>
        <v>2.5597420355774236</v>
      </c>
      <c r="T1113" t="str">
        <f t="shared" si="1189"/>
        <v/>
      </c>
    </row>
    <row r="1114" spans="1:20" ht="13" hidden="1" x14ac:dyDescent="0.15">
      <c r="A1114" s="142"/>
      <c r="B1114" s="144"/>
      <c r="F1114" s="63"/>
      <c r="G1114" s="63"/>
      <c r="H1114" s="63"/>
      <c r="I1114" s="63"/>
      <c r="J1114" s="63"/>
      <c r="K1114" s="63"/>
      <c r="L1114" s="63"/>
      <c r="M1114" s="63"/>
      <c r="N1114" s="63"/>
      <c r="O1114" s="63">
        <f>'SWR time series'!A1110</f>
        <v>12</v>
      </c>
      <c r="P1114" s="63">
        <f>'SWR time series'!B1110</f>
        <v>1962</v>
      </c>
      <c r="Q1114" s="70">
        <f>'StockBond Returns'!M1108</f>
        <v>18.51455867</v>
      </c>
      <c r="R1114" s="70">
        <f ca="1">'SWR time series'!F1110</f>
        <v>1.630556396586087</v>
      </c>
      <c r="S1114" s="70">
        <f t="shared" ref="S1114:T1114" ca="1" si="1190">IF( AND($Q1114&gt;S$10,$Q1114&lt;=S$11),$R1114,"")</f>
        <v>1.630556396586087</v>
      </c>
      <c r="T1114" t="str">
        <f t="shared" si="1190"/>
        <v/>
      </c>
    </row>
    <row r="1115" spans="1:20" ht="13" hidden="1" x14ac:dyDescent="0.15">
      <c r="A1115" s="142"/>
      <c r="B1115" s="144"/>
      <c r="F1115" s="63"/>
      <c r="G1115" s="63"/>
      <c r="H1115" s="63"/>
      <c r="I1115" s="63"/>
      <c r="J1115" s="63"/>
      <c r="K1115" s="63"/>
      <c r="L1115" s="63"/>
      <c r="M1115" s="63"/>
      <c r="N1115" s="63"/>
      <c r="O1115" s="63">
        <f>'SWR time series'!A1111</f>
        <v>1</v>
      </c>
      <c r="P1115" s="63">
        <f>'SWR time series'!B1111</f>
        <v>1963</v>
      </c>
      <c r="Q1115" s="70">
        <f>'StockBond Returns'!M1109</f>
        <v>18.722322139999999</v>
      </c>
      <c r="R1115" s="70">
        <f ca="1">'SWR time series'!F1111</f>
        <v>1.5000105307041842</v>
      </c>
      <c r="S1115" s="70">
        <f t="shared" ref="S1115:T1115" ca="1" si="1191">IF( AND($Q1115&gt;S$10,$Q1115&lt;=S$11),$R1115,"")</f>
        <v>1.5000105307041842</v>
      </c>
      <c r="T1115" t="str">
        <f t="shared" si="1191"/>
        <v/>
      </c>
    </row>
    <row r="1116" spans="1:20" ht="13" hidden="1" x14ac:dyDescent="0.15">
      <c r="A1116" s="142"/>
      <c r="B1116" s="144"/>
      <c r="F1116" s="63"/>
      <c r="G1116" s="63"/>
      <c r="H1116" s="63"/>
      <c r="I1116" s="63"/>
      <c r="J1116" s="63"/>
      <c r="K1116" s="63"/>
      <c r="L1116" s="63"/>
      <c r="M1116" s="63"/>
      <c r="N1116" s="63"/>
      <c r="O1116" s="63">
        <f>'SWR time series'!A1112</f>
        <v>2</v>
      </c>
      <c r="P1116" s="63">
        <f>'SWR time series'!B1112</f>
        <v>1963</v>
      </c>
      <c r="Q1116" s="70">
        <f>'StockBond Returns'!M1110</f>
        <v>19.59669748</v>
      </c>
      <c r="R1116" s="70">
        <f ca="1">'SWR time series'!F1112</f>
        <v>1.0972225357716017</v>
      </c>
      <c r="S1116" s="70">
        <f t="shared" ref="S1116:T1116" ca="1" si="1192">IF( AND($Q1116&gt;S$10,$Q1116&lt;=S$11),$R1116,"")</f>
        <v>1.0972225357716017</v>
      </c>
      <c r="T1116" t="str">
        <f t="shared" si="1192"/>
        <v/>
      </c>
    </row>
    <row r="1117" spans="1:20" ht="13" hidden="1" x14ac:dyDescent="0.15">
      <c r="A1117" s="142"/>
      <c r="B1117" s="144"/>
      <c r="F1117" s="63"/>
      <c r="G1117" s="63"/>
      <c r="H1117" s="63"/>
      <c r="I1117" s="63"/>
      <c r="J1117" s="63"/>
      <c r="K1117" s="63"/>
      <c r="L1117" s="63"/>
      <c r="M1117" s="63"/>
      <c r="N1117" s="63"/>
      <c r="O1117" s="63">
        <f>'SWR time series'!A1113</f>
        <v>3</v>
      </c>
      <c r="P1117" s="63">
        <f>'SWR time series'!B1113</f>
        <v>1963</v>
      </c>
      <c r="Q1117" s="70">
        <f>'StockBond Returns'!M1111</f>
        <v>18.987777749999999</v>
      </c>
      <c r="R1117" s="70">
        <f ca="1">'SWR time series'!F1113</f>
        <v>1.323997062503949</v>
      </c>
      <c r="S1117" s="70">
        <f t="shared" ref="S1117:T1117" ca="1" si="1193">IF( AND($Q1117&gt;S$10,$Q1117&lt;=S$11),$R1117,"")</f>
        <v>1.323997062503949</v>
      </c>
      <c r="T1117" t="str">
        <f t="shared" si="1193"/>
        <v/>
      </c>
    </row>
    <row r="1118" spans="1:20" ht="13" hidden="1" x14ac:dyDescent="0.15">
      <c r="A1118" s="142"/>
      <c r="B1118" s="144"/>
      <c r="F1118" s="63"/>
      <c r="G1118" s="63"/>
      <c r="H1118" s="63"/>
      <c r="I1118" s="63"/>
      <c r="J1118" s="63"/>
      <c r="K1118" s="63"/>
      <c r="L1118" s="63"/>
      <c r="M1118" s="63"/>
      <c r="N1118" s="63"/>
      <c r="O1118" s="63">
        <f>'SWR time series'!A1114</f>
        <v>4</v>
      </c>
      <c r="P1118" s="63">
        <f>'SWR time series'!B1114</f>
        <v>1963</v>
      </c>
      <c r="Q1118" s="70">
        <f>'StockBond Returns'!M1112</f>
        <v>19.634644720000001</v>
      </c>
      <c r="R1118" s="70">
        <f ca="1">'SWR time series'!F1114</f>
        <v>1.0669051269578294</v>
      </c>
      <c r="S1118" s="70">
        <f t="shared" ref="S1118:T1118" ca="1" si="1194">IF( AND($Q1118&gt;S$10,$Q1118&lt;=S$11),$R1118,"")</f>
        <v>1.0669051269578294</v>
      </c>
      <c r="T1118" t="str">
        <f t="shared" si="1194"/>
        <v/>
      </c>
    </row>
    <row r="1119" spans="1:20" ht="13" hidden="1" x14ac:dyDescent="0.15">
      <c r="A1119" s="142"/>
      <c r="B1119" s="144"/>
      <c r="F1119" s="63"/>
      <c r="G1119" s="63"/>
      <c r="H1119" s="63"/>
      <c r="I1119" s="63"/>
      <c r="J1119" s="63"/>
      <c r="K1119" s="63"/>
      <c r="L1119" s="63"/>
      <c r="M1119" s="63"/>
      <c r="N1119" s="63"/>
      <c r="O1119" s="63">
        <f>'SWR time series'!A1115</f>
        <v>5</v>
      </c>
      <c r="P1119" s="63">
        <f>'SWR time series'!B1115</f>
        <v>1963</v>
      </c>
      <c r="Q1119" s="70">
        <f>'StockBond Returns'!M1113</f>
        <v>20.45484862</v>
      </c>
      <c r="R1119" s="70">
        <f ca="1">'SWR time series'!F1115</f>
        <v>0.73263178279430186</v>
      </c>
      <c r="S1119" t="str">
        <f t="shared" ref="S1119:T1119" si="1195">IF( AND($Q1119&gt;S$10,$Q1119&lt;=S$11),$R1119,"")</f>
        <v/>
      </c>
      <c r="T1119" s="70">
        <f t="shared" ca="1" si="1195"/>
        <v>0.73263178279430186</v>
      </c>
    </row>
    <row r="1120" spans="1:20" ht="13" hidden="1" x14ac:dyDescent="0.15">
      <c r="A1120" s="142"/>
      <c r="B1120" s="144"/>
      <c r="F1120" s="63"/>
      <c r="G1120" s="63"/>
      <c r="H1120" s="63"/>
      <c r="I1120" s="63"/>
      <c r="J1120" s="63"/>
      <c r="K1120" s="63"/>
      <c r="L1120" s="63"/>
      <c r="M1120" s="63"/>
      <c r="N1120" s="63"/>
      <c r="O1120" s="63">
        <f>'SWR time series'!A1116</f>
        <v>6</v>
      </c>
      <c r="P1120" s="63">
        <f>'SWR time series'!B1116</f>
        <v>1963</v>
      </c>
      <c r="Q1120" s="70">
        <f>'StockBond Returns'!M1114</f>
        <v>20.700557159999999</v>
      </c>
      <c r="R1120" s="70">
        <f ca="1">'SWR time series'!F1116</f>
        <v>0.63938095319309163</v>
      </c>
      <c r="S1120" t="str">
        <f t="shared" ref="S1120:T1120" si="1196">IF( AND($Q1120&gt;S$10,$Q1120&lt;=S$11),$R1120,"")</f>
        <v/>
      </c>
      <c r="T1120" s="70">
        <f t="shared" ca="1" si="1196"/>
        <v>0.63938095319309163</v>
      </c>
    </row>
    <row r="1121" spans="1:20" ht="13" hidden="1" x14ac:dyDescent="0.15">
      <c r="A1121" s="142"/>
      <c r="B1121" s="144"/>
      <c r="F1121" s="63"/>
      <c r="G1121" s="63"/>
      <c r="H1121" s="63"/>
      <c r="I1121" s="63"/>
      <c r="J1121" s="63"/>
      <c r="K1121" s="63"/>
      <c r="L1121" s="63"/>
      <c r="M1121" s="63"/>
      <c r="N1121" s="63"/>
      <c r="O1121" s="63">
        <f>'SWR time series'!A1117</f>
        <v>7</v>
      </c>
      <c r="P1121" s="63">
        <f>'SWR time series'!B1117</f>
        <v>1963</v>
      </c>
      <c r="Q1121" s="70">
        <f>'StockBond Returns'!M1115</f>
        <v>20.020718420000001</v>
      </c>
      <c r="R1121" s="70">
        <f ca="1">'SWR time series'!F1117</f>
        <v>0.77807349202564602</v>
      </c>
      <c r="S1121" t="str">
        <f t="shared" ref="S1121:T1121" si="1197">IF( AND($Q1121&gt;S$10,$Q1121&lt;=S$11),$R1121,"")</f>
        <v/>
      </c>
      <c r="T1121" s="70">
        <f t="shared" ca="1" si="1197"/>
        <v>0.77807349202564602</v>
      </c>
    </row>
    <row r="1122" spans="1:20" ht="13" hidden="1" x14ac:dyDescent="0.15">
      <c r="A1122" s="142"/>
      <c r="B1122" s="144"/>
      <c r="F1122" s="63"/>
      <c r="G1122" s="63"/>
      <c r="H1122" s="63"/>
      <c r="I1122" s="63"/>
      <c r="J1122" s="63"/>
      <c r="K1122" s="63"/>
      <c r="L1122" s="63"/>
      <c r="M1122" s="63"/>
      <c r="N1122" s="63"/>
      <c r="O1122" s="63">
        <f>'SWR time series'!A1118</f>
        <v>8</v>
      </c>
      <c r="P1122" s="63">
        <f>'SWR time series'!B1118</f>
        <v>1963</v>
      </c>
      <c r="Q1122" s="70">
        <f>'StockBond Returns'!M1116</f>
        <v>19.98657884</v>
      </c>
      <c r="R1122" s="70">
        <f ca="1">'SWR time series'!F1118</f>
        <v>0.81753145097041191</v>
      </c>
      <c r="S1122" s="70">
        <f t="shared" ref="S1122:T1122" ca="1" si="1198">IF( AND($Q1122&gt;S$10,$Q1122&lt;=S$11),$R1122,"")</f>
        <v>0.81753145097041191</v>
      </c>
      <c r="T1122" t="str">
        <f t="shared" si="1198"/>
        <v/>
      </c>
    </row>
    <row r="1123" spans="1:20" ht="13" hidden="1" x14ac:dyDescent="0.15">
      <c r="A1123" s="142"/>
      <c r="B1123" s="144"/>
      <c r="F1123" s="63"/>
      <c r="G1123" s="63"/>
      <c r="H1123" s="63"/>
      <c r="I1123" s="63"/>
      <c r="J1123" s="63"/>
      <c r="K1123" s="63"/>
      <c r="L1123" s="63"/>
      <c r="M1123" s="63"/>
      <c r="N1123" s="63"/>
      <c r="O1123" s="63">
        <f>'SWR time series'!A1119</f>
        <v>9</v>
      </c>
      <c r="P1123" s="63">
        <f>'SWR time series'!B1119</f>
        <v>1963</v>
      </c>
      <c r="Q1123" s="70">
        <f>'StockBond Returns'!M1117</f>
        <v>20.95719738</v>
      </c>
      <c r="R1123" s="70">
        <f ca="1">'SWR time series'!F1119</f>
        <v>0.52700344608581595</v>
      </c>
      <c r="S1123" t="str">
        <f t="shared" ref="S1123:T1123" si="1199">IF( AND($Q1123&gt;S$10,$Q1123&lt;=S$11),$R1123,"")</f>
        <v/>
      </c>
      <c r="T1123" s="70">
        <f t="shared" ca="1" si="1199"/>
        <v>0.52700344608581595</v>
      </c>
    </row>
    <row r="1124" spans="1:20" ht="13" hidden="1" x14ac:dyDescent="0.15">
      <c r="A1124" s="142"/>
      <c r="B1124" s="144"/>
      <c r="F1124" s="63"/>
      <c r="G1124" s="63"/>
      <c r="H1124" s="63"/>
      <c r="I1124" s="63"/>
      <c r="J1124" s="63"/>
      <c r="K1124" s="63"/>
      <c r="L1124" s="63"/>
      <c r="M1124" s="63"/>
      <c r="N1124" s="63"/>
      <c r="O1124" s="63">
        <f>'SWR time series'!A1120</f>
        <v>10</v>
      </c>
      <c r="P1124" s="63">
        <f>'SWR time series'!B1120</f>
        <v>1963</v>
      </c>
      <c r="Q1124" s="70">
        <f>'StockBond Returns'!M1118</f>
        <v>20.629482750000001</v>
      </c>
      <c r="R1124" s="70">
        <f ca="1">'SWR time series'!F1120</f>
        <v>0.56575928041018475</v>
      </c>
      <c r="S1124" t="str">
        <f t="shared" ref="S1124:T1124" si="1200">IF( AND($Q1124&gt;S$10,$Q1124&lt;=S$11),$R1124,"")</f>
        <v/>
      </c>
      <c r="T1124" s="70">
        <f t="shared" ca="1" si="1200"/>
        <v>0.56575928041018475</v>
      </c>
    </row>
    <row r="1125" spans="1:20" ht="13" hidden="1" x14ac:dyDescent="0.15">
      <c r="A1125" s="142"/>
      <c r="B1125" s="144"/>
      <c r="F1125" s="63"/>
      <c r="G1125" s="63"/>
      <c r="H1125" s="63"/>
      <c r="I1125" s="63"/>
      <c r="J1125" s="63"/>
      <c r="K1125" s="63"/>
      <c r="L1125" s="63"/>
      <c r="M1125" s="63"/>
      <c r="N1125" s="63"/>
      <c r="O1125" s="63">
        <f>'SWR time series'!A1121</f>
        <v>11</v>
      </c>
      <c r="P1125" s="63">
        <f>'SWR time series'!B1121</f>
        <v>1963</v>
      </c>
      <c r="Q1125" s="70">
        <f>'StockBond Returns'!M1119</f>
        <v>21.171688530000001</v>
      </c>
      <c r="R1125" s="70">
        <f ca="1">'SWR time series'!F1121</f>
        <v>0.3404781302755433</v>
      </c>
      <c r="S1125" t="str">
        <f t="shared" ref="S1125:T1125" si="1201">IF( AND($Q1125&gt;S$10,$Q1125&lt;=S$11),$R1125,"")</f>
        <v/>
      </c>
      <c r="T1125" s="70">
        <f t="shared" ca="1" si="1201"/>
        <v>0.3404781302755433</v>
      </c>
    </row>
    <row r="1126" spans="1:20" ht="13" hidden="1" x14ac:dyDescent="0.15">
      <c r="A1126" s="142"/>
      <c r="B1126" s="144"/>
      <c r="F1126" s="63"/>
      <c r="G1126" s="63"/>
      <c r="H1126" s="63"/>
      <c r="I1126" s="63"/>
      <c r="J1126" s="63"/>
      <c r="K1126" s="63"/>
      <c r="L1126" s="63"/>
      <c r="M1126" s="63"/>
      <c r="N1126" s="63"/>
      <c r="O1126" s="63">
        <f>'SWR time series'!A1122</f>
        <v>12</v>
      </c>
      <c r="P1126" s="63">
        <f>'SWR time series'!B1122</f>
        <v>1963</v>
      </c>
      <c r="Q1126" s="70">
        <f>'StockBond Returns'!M1120</f>
        <v>21.01713874</v>
      </c>
      <c r="R1126" s="70">
        <f ca="1">'SWR time series'!F1122</f>
        <v>0.36771322313809218</v>
      </c>
      <c r="S1126" t="str">
        <f t="shared" ref="S1126:T1126" si="1202">IF( AND($Q1126&gt;S$10,$Q1126&lt;=S$11),$R1126,"")</f>
        <v/>
      </c>
      <c r="T1126" s="70">
        <f t="shared" ca="1" si="1202"/>
        <v>0.36771322313809218</v>
      </c>
    </row>
    <row r="1127" spans="1:20" ht="13" hidden="1" x14ac:dyDescent="0.15">
      <c r="A1127" s="142"/>
      <c r="B1127" s="144"/>
      <c r="F1127" s="63"/>
      <c r="G1127" s="63"/>
      <c r="H1127" s="63"/>
      <c r="I1127" s="63"/>
      <c r="J1127" s="63"/>
      <c r="K1127" s="63"/>
      <c r="L1127" s="63"/>
      <c r="M1127" s="63"/>
      <c r="N1127" s="63"/>
      <c r="O1127" s="63">
        <f>'SWR time series'!A1123</f>
        <v>1</v>
      </c>
      <c r="P1127" s="63">
        <f>'SWR time series'!B1123</f>
        <v>1964</v>
      </c>
      <c r="Q1127" s="70">
        <f>'StockBond Returns'!M1121</f>
        <v>21.279705069999999</v>
      </c>
      <c r="R1127" s="70">
        <f ca="1">'SWR time series'!F1123</f>
        <v>0.30839677041557412</v>
      </c>
      <c r="S1127" t="str">
        <f t="shared" ref="S1127:T1127" si="1203">IF( AND($Q1127&gt;S$10,$Q1127&lt;=S$11),$R1127,"")</f>
        <v/>
      </c>
      <c r="T1127" s="70">
        <f t="shared" ca="1" si="1203"/>
        <v>0.30839677041557412</v>
      </c>
    </row>
    <row r="1128" spans="1:20" ht="13" hidden="1" x14ac:dyDescent="0.15">
      <c r="A1128" s="142"/>
      <c r="B1128" s="144"/>
      <c r="F1128" s="63"/>
      <c r="G1128" s="63"/>
      <c r="H1128" s="63"/>
      <c r="I1128" s="63"/>
      <c r="J1128" s="63"/>
      <c r="K1128" s="63"/>
      <c r="L1128" s="63"/>
      <c r="M1128" s="63"/>
      <c r="N1128" s="63"/>
      <c r="O1128" s="63">
        <f>'SWR time series'!A1124</f>
        <v>2</v>
      </c>
      <c r="P1128" s="63">
        <f>'SWR time series'!B1124</f>
        <v>1964</v>
      </c>
      <c r="Q1128" s="70">
        <f>'StockBond Returns'!M1122</f>
        <v>21.794123419999998</v>
      </c>
      <c r="R1128" s="70">
        <f ca="1">'SWR time series'!F1124</f>
        <v>0.17002316612441515</v>
      </c>
      <c r="S1128" t="str">
        <f t="shared" ref="S1128:T1128" si="1204">IF( AND($Q1128&gt;S$10,$Q1128&lt;=S$11),$R1128,"")</f>
        <v/>
      </c>
      <c r="T1128" s="70">
        <f t="shared" ca="1" si="1204"/>
        <v>0.17002316612441515</v>
      </c>
    </row>
    <row r="1129" spans="1:20" ht="13" hidden="1" x14ac:dyDescent="0.15">
      <c r="A1129" s="142"/>
      <c r="B1129" s="144"/>
      <c r="F1129" s="63"/>
      <c r="G1129" s="63"/>
      <c r="H1129" s="63"/>
      <c r="I1129" s="63"/>
      <c r="J1129" s="63"/>
      <c r="K1129" s="63"/>
      <c r="L1129" s="63"/>
      <c r="M1129" s="63"/>
      <c r="N1129" s="63"/>
      <c r="O1129" s="63">
        <f>'SWR time series'!A1125</f>
        <v>3</v>
      </c>
      <c r="P1129" s="63">
        <f>'SWR time series'!B1125</f>
        <v>1964</v>
      </c>
      <c r="Q1129" s="70">
        <f>'StockBond Returns'!M1123</f>
        <v>21.996295960000001</v>
      </c>
      <c r="R1129" s="70">
        <f ca="1">'SWR time series'!F1125</f>
        <v>0.10736614458631788</v>
      </c>
      <c r="S1129" t="str">
        <f t="shared" ref="S1129:T1129" si="1205">IF( AND($Q1129&gt;S$10,$Q1129&lt;=S$11),$R1129,"")</f>
        <v/>
      </c>
      <c r="T1129" s="70">
        <f t="shared" ca="1" si="1205"/>
        <v>0.10736614458631788</v>
      </c>
    </row>
    <row r="1130" spans="1:20" ht="13" hidden="1" x14ac:dyDescent="0.15">
      <c r="A1130" s="142"/>
      <c r="B1130" s="144"/>
      <c r="F1130" s="63"/>
      <c r="G1130" s="63"/>
      <c r="H1130" s="63"/>
      <c r="I1130" s="63"/>
      <c r="J1130" s="63"/>
      <c r="K1130" s="63"/>
      <c r="L1130" s="63"/>
      <c r="M1130" s="63"/>
      <c r="N1130" s="63"/>
      <c r="O1130" s="63">
        <f>'SWR time series'!A1126</f>
        <v>4</v>
      </c>
      <c r="P1130" s="63">
        <f>'SWR time series'!B1126</f>
        <v>1964</v>
      </c>
      <c r="Q1130" s="70">
        <f>'StockBond Returns'!M1124</f>
        <v>22.217881429999998</v>
      </c>
      <c r="R1130" s="70">
        <f ca="1">'SWR time series'!F1126</f>
        <v>6.0957477271304406E-2</v>
      </c>
      <c r="S1130" t="str">
        <f t="shared" ref="S1130:T1130" si="1206">IF( AND($Q1130&gt;S$10,$Q1130&lt;=S$11),$R1130,"")</f>
        <v/>
      </c>
      <c r="T1130" s="70">
        <f t="shared" ca="1" si="1206"/>
        <v>6.0957477271304406E-2</v>
      </c>
    </row>
    <row r="1131" spans="1:20" ht="13" hidden="1" x14ac:dyDescent="0.15">
      <c r="A1131" s="142"/>
      <c r="B1131" s="144"/>
      <c r="F1131" s="63"/>
      <c r="G1131" s="63"/>
      <c r="H1131" s="63"/>
      <c r="I1131" s="63"/>
      <c r="J1131" s="63"/>
      <c r="K1131" s="63"/>
      <c r="L1131" s="63"/>
      <c r="M1131" s="63"/>
      <c r="N1131" s="63"/>
      <c r="O1131" s="63">
        <f>'SWR time series'!A1127</f>
        <v>5</v>
      </c>
      <c r="P1131" s="63">
        <f>'SWR time series'!B1127</f>
        <v>1964</v>
      </c>
      <c r="Q1131" s="70">
        <f>'StockBond Returns'!M1125</f>
        <v>22.28755804</v>
      </c>
      <c r="R1131" s="70">
        <f ca="1">'SWR time series'!F1127</f>
        <v>3.7551683136278768E-2</v>
      </c>
      <c r="S1131" t="str">
        <f t="shared" ref="S1131:T1131" si="1207">IF( AND($Q1131&gt;S$10,$Q1131&lt;=S$11),$R1131,"")</f>
        <v/>
      </c>
      <c r="T1131" s="70">
        <f t="shared" ca="1" si="1207"/>
        <v>3.7551683136278768E-2</v>
      </c>
    </row>
    <row r="1132" spans="1:20" ht="13" hidden="1" x14ac:dyDescent="0.15">
      <c r="A1132" s="142"/>
      <c r="B1132" s="144"/>
      <c r="F1132" s="63"/>
      <c r="G1132" s="63"/>
      <c r="H1132" s="63"/>
      <c r="I1132" s="63"/>
      <c r="J1132" s="63"/>
      <c r="K1132" s="63"/>
      <c r="L1132" s="63"/>
      <c r="M1132" s="63"/>
      <c r="N1132" s="63"/>
      <c r="O1132" s="63">
        <f>'SWR time series'!A1128</f>
        <v>6</v>
      </c>
      <c r="P1132" s="63">
        <f>'SWR time series'!B1128</f>
        <v>1964</v>
      </c>
      <c r="Q1132" s="70">
        <f>'StockBond Returns'!M1126</f>
        <v>22.403736840000001</v>
      </c>
      <c r="R1132" s="70">
        <f ca="1">'SWR time series'!F1128</f>
        <v>-1.3954319235520707E-2</v>
      </c>
      <c r="S1132" t="str">
        <f t="shared" ref="S1132:T1132" si="1208">IF( AND($Q1132&gt;S$10,$Q1132&lt;=S$11),$R1132,"")</f>
        <v/>
      </c>
      <c r="T1132" s="70">
        <f t="shared" ca="1" si="1208"/>
        <v>-1.3954319235520707E-2</v>
      </c>
    </row>
    <row r="1133" spans="1:20" ht="13" hidden="1" x14ac:dyDescent="0.15">
      <c r="A1133" s="142"/>
      <c r="B1133" s="144"/>
      <c r="F1133" s="63"/>
      <c r="G1133" s="63"/>
      <c r="H1133" s="63"/>
      <c r="I1133" s="63"/>
      <c r="J1133" s="63"/>
      <c r="K1133" s="63"/>
      <c r="L1133" s="63"/>
      <c r="M1133" s="63"/>
      <c r="N1133" s="63"/>
      <c r="O1133" s="63">
        <f>'SWR time series'!A1129</f>
        <v>7</v>
      </c>
      <c r="P1133" s="63">
        <f>'SWR time series'!B1129</f>
        <v>1964</v>
      </c>
      <c r="Q1133" s="70">
        <f>'StockBond Returns'!M1127</f>
        <v>22.70327181</v>
      </c>
      <c r="R1133" s="70">
        <f ca="1">'SWR time series'!F1129</f>
        <v>-9.0524692466539491E-2</v>
      </c>
      <c r="S1133" t="str">
        <f t="shared" ref="S1133:T1133" si="1209">IF( AND($Q1133&gt;S$10,$Q1133&lt;=S$11),$R1133,"")</f>
        <v/>
      </c>
      <c r="T1133" s="70">
        <f t="shared" ca="1" si="1209"/>
        <v>-9.0524692466539491E-2</v>
      </c>
    </row>
    <row r="1134" spans="1:20" ht="13" hidden="1" x14ac:dyDescent="0.15">
      <c r="A1134" s="142"/>
      <c r="B1134" s="144"/>
      <c r="F1134" s="63"/>
      <c r="G1134" s="63"/>
      <c r="H1134" s="63"/>
      <c r="I1134" s="63"/>
      <c r="J1134" s="63"/>
      <c r="K1134" s="63"/>
      <c r="L1134" s="63"/>
      <c r="M1134" s="63"/>
      <c r="N1134" s="63"/>
      <c r="O1134" s="63">
        <f>'SWR time series'!A1130</f>
        <v>8</v>
      </c>
      <c r="P1134" s="63">
        <f>'SWR time series'!B1130</f>
        <v>1964</v>
      </c>
      <c r="Q1134" s="70">
        <f>'StockBond Returns'!M1128</f>
        <v>22.973304330000001</v>
      </c>
      <c r="R1134" s="70">
        <f ca="1">'SWR time series'!F1130</f>
        <v>-0.18106993259925552</v>
      </c>
      <c r="S1134" t="str">
        <f t="shared" ref="S1134:T1134" si="1210">IF( AND($Q1134&gt;S$10,$Q1134&lt;=S$11),$R1134,"")</f>
        <v/>
      </c>
      <c r="T1134" s="70">
        <f t="shared" ca="1" si="1210"/>
        <v>-0.18106993259925552</v>
      </c>
    </row>
    <row r="1135" spans="1:20" ht="13" hidden="1" x14ac:dyDescent="0.15">
      <c r="A1135" s="142"/>
      <c r="B1135" s="144"/>
      <c r="F1135" s="63"/>
      <c r="G1135" s="63"/>
      <c r="H1135" s="63"/>
      <c r="I1135" s="63"/>
      <c r="J1135" s="63"/>
      <c r="K1135" s="63"/>
      <c r="L1135" s="63"/>
      <c r="M1135" s="63"/>
      <c r="N1135" s="63"/>
      <c r="O1135" s="63">
        <f>'SWR time series'!A1131</f>
        <v>9</v>
      </c>
      <c r="P1135" s="63">
        <f>'SWR time series'!B1131</f>
        <v>1964</v>
      </c>
      <c r="Q1135" s="70">
        <f>'StockBond Returns'!M1129</f>
        <v>22.603449130000001</v>
      </c>
      <c r="R1135" s="70">
        <f ca="1">'SWR time series'!F1131</f>
        <v>-8.7019211838252453E-2</v>
      </c>
      <c r="S1135" t="str">
        <f t="shared" ref="S1135:T1135" si="1211">IF( AND($Q1135&gt;S$10,$Q1135&lt;=S$11),$R1135,"")</f>
        <v/>
      </c>
      <c r="T1135" s="70">
        <f t="shared" ca="1" si="1211"/>
        <v>-8.7019211838252453E-2</v>
      </c>
    </row>
    <row r="1136" spans="1:20" ht="13" hidden="1" x14ac:dyDescent="0.15">
      <c r="A1136" s="142"/>
      <c r="B1136" s="144"/>
      <c r="F1136" s="63"/>
      <c r="G1136" s="63"/>
      <c r="H1136" s="63"/>
      <c r="I1136" s="63"/>
      <c r="J1136" s="63"/>
      <c r="K1136" s="63"/>
      <c r="L1136" s="63"/>
      <c r="M1136" s="63"/>
      <c r="N1136" s="63"/>
      <c r="O1136" s="63">
        <f>'SWR time series'!A1132</f>
        <v>10</v>
      </c>
      <c r="P1136" s="63">
        <f>'SWR time series'!B1132</f>
        <v>1964</v>
      </c>
      <c r="Q1136" s="70">
        <f>'StockBond Returns'!M1130</f>
        <v>23.10355169</v>
      </c>
      <c r="R1136" s="70">
        <f ca="1">'SWR time series'!F1132</f>
        <v>-0.23873390000011074</v>
      </c>
      <c r="S1136" t="str">
        <f t="shared" ref="S1136:T1136" si="1212">IF( AND($Q1136&gt;S$10,$Q1136&lt;=S$11),$R1136,"")</f>
        <v/>
      </c>
      <c r="T1136" s="70">
        <f t="shared" ca="1" si="1212"/>
        <v>-0.23873390000011074</v>
      </c>
    </row>
    <row r="1137" spans="1:20" ht="13" hidden="1" x14ac:dyDescent="0.15">
      <c r="A1137" s="142"/>
      <c r="B1137" s="144"/>
      <c r="F1137" s="63"/>
      <c r="G1137" s="63"/>
      <c r="H1137" s="63"/>
      <c r="I1137" s="63"/>
      <c r="J1137" s="63"/>
      <c r="K1137" s="63"/>
      <c r="L1137" s="63"/>
      <c r="M1137" s="63"/>
      <c r="N1137" s="63"/>
      <c r="O1137" s="63">
        <f>'SWR time series'!A1133</f>
        <v>11</v>
      </c>
      <c r="P1137" s="63">
        <f>'SWR time series'!B1133</f>
        <v>1964</v>
      </c>
      <c r="Q1137" s="70">
        <f>'StockBond Returns'!M1131</f>
        <v>23.302431769999998</v>
      </c>
      <c r="R1137" s="70">
        <f ca="1">'SWR time series'!F1133</f>
        <v>-0.26945665904011928</v>
      </c>
      <c r="S1137" t="str">
        <f t="shared" ref="S1137:T1137" si="1213">IF( AND($Q1137&gt;S$10,$Q1137&lt;=S$11),$R1137,"")</f>
        <v/>
      </c>
      <c r="T1137" s="70">
        <f t="shared" ca="1" si="1213"/>
        <v>-0.26945665904011928</v>
      </c>
    </row>
    <row r="1138" spans="1:20" ht="13" hidden="1" x14ac:dyDescent="0.15">
      <c r="A1138" s="142"/>
      <c r="B1138" s="144"/>
      <c r="F1138" s="63"/>
      <c r="G1138" s="63"/>
      <c r="H1138" s="63"/>
      <c r="I1138" s="63"/>
      <c r="J1138" s="63"/>
      <c r="K1138" s="63"/>
      <c r="L1138" s="63"/>
      <c r="M1138" s="63"/>
      <c r="N1138" s="63"/>
      <c r="O1138" s="63">
        <f>'SWR time series'!A1134</f>
        <v>12</v>
      </c>
      <c r="P1138" s="63">
        <f>'SWR time series'!B1134</f>
        <v>1964</v>
      </c>
      <c r="Q1138" s="70">
        <f>'StockBond Returns'!M1132</f>
        <v>22.947754809999999</v>
      </c>
      <c r="R1138" s="70">
        <f ca="1">'SWR time series'!F1134</f>
        <v>-0.22398453125819628</v>
      </c>
      <c r="S1138" t="str">
        <f t="shared" ref="S1138:T1138" si="1214">IF( AND($Q1138&gt;S$10,$Q1138&lt;=S$11),$R1138,"")</f>
        <v/>
      </c>
      <c r="T1138" s="70">
        <f t="shared" ca="1" si="1214"/>
        <v>-0.22398453125819628</v>
      </c>
    </row>
    <row r="1139" spans="1:20" ht="13" hidden="1" x14ac:dyDescent="0.15">
      <c r="A1139" s="142"/>
      <c r="B1139" s="144"/>
      <c r="F1139" s="63"/>
      <c r="G1139" s="63"/>
      <c r="H1139" s="63"/>
      <c r="I1139" s="63"/>
      <c r="J1139" s="63"/>
      <c r="K1139" s="63"/>
      <c r="L1139" s="63"/>
      <c r="M1139" s="63"/>
      <c r="N1139" s="63"/>
      <c r="O1139" s="63">
        <f>'SWR time series'!A1135</f>
        <v>1</v>
      </c>
      <c r="P1139" s="63">
        <f>'SWR time series'!B1135</f>
        <v>1965</v>
      </c>
      <c r="Q1139" s="70">
        <f>'StockBond Returns'!M1133</f>
        <v>22.967073119999998</v>
      </c>
      <c r="R1139" s="70">
        <f ca="1">'SWR time series'!F1135</f>
        <v>-0.23243110777093445</v>
      </c>
      <c r="S1139" t="str">
        <f t="shared" ref="S1139:T1139" si="1215">IF( AND($Q1139&gt;S$10,$Q1139&lt;=S$11),$R1139,"")</f>
        <v/>
      </c>
      <c r="T1139" s="70">
        <f t="shared" ca="1" si="1215"/>
        <v>-0.23243110777093445</v>
      </c>
    </row>
    <row r="1140" spans="1:20" ht="13" hidden="1" x14ac:dyDescent="0.15">
      <c r="A1140" s="142"/>
      <c r="B1140" s="144"/>
      <c r="F1140" s="63"/>
      <c r="G1140" s="63"/>
      <c r="H1140" s="63"/>
      <c r="I1140" s="63"/>
      <c r="J1140" s="63"/>
      <c r="K1140" s="63"/>
      <c r="L1140" s="63"/>
      <c r="M1140" s="63"/>
      <c r="N1140" s="63"/>
      <c r="O1140" s="63">
        <f>'SWR time series'!A1136</f>
        <v>2</v>
      </c>
      <c r="P1140" s="63">
        <f>'SWR time series'!B1136</f>
        <v>1965</v>
      </c>
      <c r="Q1140" s="70">
        <f>'StockBond Returns'!M1134</f>
        <v>23.66382218</v>
      </c>
      <c r="R1140" s="70">
        <f ca="1">'SWR time series'!F1136</f>
        <v>-0.40051439815441192</v>
      </c>
      <c r="S1140" t="str">
        <f t="shared" ref="S1140:T1140" si="1216">IF( AND($Q1140&gt;S$10,$Q1140&lt;=S$11),$R1140,"")</f>
        <v/>
      </c>
      <c r="T1140" s="70">
        <f t="shared" ca="1" si="1216"/>
        <v>-0.40051439815441192</v>
      </c>
    </row>
    <row r="1141" spans="1:20" ht="13" hidden="1" x14ac:dyDescent="0.15">
      <c r="A1141" s="142"/>
      <c r="B1141" s="144"/>
      <c r="F1141" s="63"/>
      <c r="G1141" s="63"/>
      <c r="H1141" s="63"/>
      <c r="I1141" s="63"/>
      <c r="J1141" s="63"/>
      <c r="K1141" s="63"/>
      <c r="L1141" s="63"/>
      <c r="M1141" s="63"/>
      <c r="N1141" s="63"/>
      <c r="O1141" s="63">
        <f>'SWR time series'!A1137</f>
        <v>3</v>
      </c>
      <c r="P1141" s="63">
        <f>'SWR time series'!B1137</f>
        <v>1965</v>
      </c>
      <c r="Q1141" s="70">
        <f>'StockBond Returns'!M1135</f>
        <v>23.506777599999999</v>
      </c>
      <c r="R1141" s="70">
        <f ca="1">'SWR time series'!F1137</f>
        <v>-0.39534788078283523</v>
      </c>
      <c r="S1141" t="str">
        <f t="shared" ref="S1141:T1141" si="1217">IF( AND($Q1141&gt;S$10,$Q1141&lt;=S$11),$R1141,"")</f>
        <v/>
      </c>
      <c r="T1141" s="70">
        <f t="shared" ca="1" si="1217"/>
        <v>-0.39534788078283523</v>
      </c>
    </row>
    <row r="1142" spans="1:20" ht="13" hidden="1" x14ac:dyDescent="0.15">
      <c r="A1142" s="142"/>
      <c r="B1142" s="144"/>
      <c r="F1142" s="63"/>
      <c r="G1142" s="63"/>
      <c r="H1142" s="63"/>
      <c r="I1142" s="63"/>
      <c r="J1142" s="63"/>
      <c r="K1142" s="63"/>
      <c r="L1142" s="63"/>
      <c r="M1142" s="63"/>
      <c r="N1142" s="63"/>
      <c r="O1142" s="63">
        <f>'SWR time series'!A1138</f>
        <v>4</v>
      </c>
      <c r="P1142" s="63">
        <f>'SWR time series'!B1138</f>
        <v>1965</v>
      </c>
      <c r="Q1142" s="70">
        <f>'StockBond Returns'!M1136</f>
        <v>23.0740987</v>
      </c>
      <c r="R1142" s="70">
        <f ca="1">'SWR time series'!F1138</f>
        <v>-0.31810593039155677</v>
      </c>
      <c r="S1142" t="str">
        <f t="shared" ref="S1142:T1142" si="1218">IF( AND($Q1142&gt;S$10,$Q1142&lt;=S$11),$R1142,"")</f>
        <v/>
      </c>
      <c r="T1142" s="70">
        <f t="shared" ca="1" si="1218"/>
        <v>-0.31810593039155677</v>
      </c>
    </row>
    <row r="1143" spans="1:20" ht="13" hidden="1" x14ac:dyDescent="0.15">
      <c r="A1143" s="142"/>
      <c r="B1143" s="144"/>
      <c r="F1143" s="63"/>
      <c r="G1143" s="63"/>
      <c r="H1143" s="63"/>
      <c r="I1143" s="63"/>
      <c r="J1143" s="63"/>
      <c r="K1143" s="63"/>
      <c r="L1143" s="63"/>
      <c r="M1143" s="63"/>
      <c r="N1143" s="63"/>
      <c r="O1143" s="63">
        <f>'SWR time series'!A1139</f>
        <v>5</v>
      </c>
      <c r="P1143" s="63">
        <f>'SWR time series'!B1139</f>
        <v>1965</v>
      </c>
      <c r="Q1143" s="70">
        <f>'StockBond Returns'!M1137</f>
        <v>23.724058029999998</v>
      </c>
      <c r="R1143" s="70">
        <f ca="1">'SWR time series'!F1139</f>
        <v>-0.49602058572780372</v>
      </c>
      <c r="S1143" t="str">
        <f t="shared" ref="S1143:T1143" si="1219">IF( AND($Q1143&gt;S$10,$Q1143&lt;=S$11),$R1143,"")</f>
        <v/>
      </c>
      <c r="T1143" s="70">
        <f t="shared" ca="1" si="1219"/>
        <v>-0.49602058572780372</v>
      </c>
    </row>
    <row r="1144" spans="1:20" ht="13" hidden="1" x14ac:dyDescent="0.15">
      <c r="A1144" s="142"/>
      <c r="B1144" s="144"/>
      <c r="F1144" s="63"/>
      <c r="G1144" s="63"/>
      <c r="H1144" s="63"/>
      <c r="I1144" s="63"/>
      <c r="J1144" s="63"/>
      <c r="K1144" s="63"/>
      <c r="L1144" s="63"/>
      <c r="M1144" s="63"/>
      <c r="N1144" s="63"/>
      <c r="O1144" s="63">
        <f>'SWR time series'!A1140</f>
        <v>6</v>
      </c>
      <c r="P1144" s="63">
        <f>'SWR time series'!B1140</f>
        <v>1965</v>
      </c>
      <c r="Q1144" s="70">
        <f>'StockBond Returns'!M1138</f>
        <v>23.294541500000001</v>
      </c>
      <c r="R1144" s="70">
        <f ca="1">'SWR time series'!F1140</f>
        <v>-0.39591269865024525</v>
      </c>
      <c r="S1144" t="str">
        <f t="shared" ref="S1144:T1144" si="1220">IF( AND($Q1144&gt;S$10,$Q1144&lt;=S$11),$R1144,"")</f>
        <v/>
      </c>
      <c r="T1144" s="70">
        <f t="shared" ca="1" si="1220"/>
        <v>-0.39591269865024525</v>
      </c>
    </row>
    <row r="1145" spans="1:20" ht="13" hidden="1" x14ac:dyDescent="0.15">
      <c r="A1145" s="142"/>
      <c r="B1145" s="144"/>
      <c r="F1145" s="63"/>
      <c r="G1145" s="63"/>
      <c r="H1145" s="63"/>
      <c r="I1145" s="63"/>
      <c r="J1145" s="63"/>
      <c r="K1145" s="63"/>
      <c r="L1145" s="63"/>
      <c r="M1145" s="63"/>
      <c r="N1145" s="63"/>
      <c r="O1145" s="63">
        <f>'SWR time series'!A1141</f>
        <v>7</v>
      </c>
      <c r="P1145" s="63">
        <f>'SWR time series'!B1141</f>
        <v>1965</v>
      </c>
      <c r="Q1145" s="70">
        <f>'StockBond Returns'!M1139</f>
        <v>22.143168530000001</v>
      </c>
      <c r="R1145" s="70">
        <f ca="1">'SWR time series'!F1141</f>
        <v>-9.6127583080916068E-2</v>
      </c>
      <c r="S1145" t="str">
        <f t="shared" ref="S1145:T1145" si="1221">IF( AND($Q1145&gt;S$10,$Q1145&lt;=S$11),$R1145,"")</f>
        <v/>
      </c>
      <c r="T1145" s="70">
        <f t="shared" ca="1" si="1221"/>
        <v>-9.6127583080916068E-2</v>
      </c>
    </row>
    <row r="1146" spans="1:20" ht="13" hidden="1" x14ac:dyDescent="0.15">
      <c r="A1146" s="142"/>
      <c r="B1146" s="144"/>
      <c r="F1146" s="63"/>
      <c r="G1146" s="63"/>
      <c r="H1146" s="63"/>
      <c r="I1146" s="63"/>
      <c r="J1146" s="63"/>
      <c r="K1146" s="63"/>
      <c r="L1146" s="63"/>
      <c r="M1146" s="63"/>
      <c r="N1146" s="63"/>
      <c r="O1146" s="63">
        <f>'SWR time series'!A1142</f>
        <v>8</v>
      </c>
      <c r="P1146" s="63">
        <f>'SWR time series'!B1142</f>
        <v>1965</v>
      </c>
      <c r="Q1146" s="70">
        <f>'StockBond Returns'!M1140</f>
        <v>22.434728230000001</v>
      </c>
      <c r="R1146" s="70">
        <f ca="1">'SWR time series'!F1142</f>
        <v>-0.18227149838706058</v>
      </c>
      <c r="S1146" t="str">
        <f t="shared" ref="S1146:T1146" si="1222">IF( AND($Q1146&gt;S$10,$Q1146&lt;=S$11),$R1146,"")</f>
        <v/>
      </c>
      <c r="T1146" s="70">
        <f t="shared" ca="1" si="1222"/>
        <v>-0.18227149838706058</v>
      </c>
    </row>
    <row r="1147" spans="1:20" ht="13" hidden="1" x14ac:dyDescent="0.15">
      <c r="A1147" s="142"/>
      <c r="B1147" s="144"/>
      <c r="F1147" s="63"/>
      <c r="G1147" s="63"/>
      <c r="H1147" s="63"/>
      <c r="I1147" s="63"/>
      <c r="J1147" s="63"/>
      <c r="K1147" s="63"/>
      <c r="L1147" s="63"/>
      <c r="M1147" s="63"/>
      <c r="N1147" s="63"/>
      <c r="O1147" s="63">
        <f>'SWR time series'!A1143</f>
        <v>9</v>
      </c>
      <c r="P1147" s="63">
        <f>'SWR time series'!B1143</f>
        <v>1965</v>
      </c>
      <c r="Q1147" s="70">
        <f>'StockBond Returns'!M1141</f>
        <v>22.844175809999999</v>
      </c>
      <c r="R1147" s="70">
        <f ca="1">'SWR time series'!F1143</f>
        <v>-0.29539508313743834</v>
      </c>
      <c r="S1147" t="str">
        <f t="shared" ref="S1147:T1147" si="1223">IF( AND($Q1147&gt;S$10,$Q1147&lt;=S$11),$R1147,"")</f>
        <v/>
      </c>
      <c r="T1147" s="70">
        <f t="shared" ca="1" si="1223"/>
        <v>-0.29539508313743834</v>
      </c>
    </row>
    <row r="1148" spans="1:20" ht="13" hidden="1" x14ac:dyDescent="0.15">
      <c r="A1148" s="142"/>
      <c r="B1148" s="144"/>
      <c r="F1148" s="63"/>
      <c r="G1148" s="63"/>
      <c r="H1148" s="63"/>
      <c r="I1148" s="63"/>
      <c r="J1148" s="63"/>
      <c r="K1148" s="63"/>
      <c r="L1148" s="63"/>
      <c r="M1148" s="63"/>
      <c r="N1148" s="63"/>
      <c r="O1148" s="63">
        <f>'SWR time series'!A1144</f>
        <v>10</v>
      </c>
      <c r="P1148" s="63">
        <f>'SWR time series'!B1144</f>
        <v>1965</v>
      </c>
      <c r="Q1148" s="70">
        <f>'StockBond Returns'!M1142</f>
        <v>23.52582512</v>
      </c>
      <c r="R1148" s="70">
        <f ca="1">'SWR time series'!F1144</f>
        <v>-0.46638371811541379</v>
      </c>
      <c r="S1148" t="str">
        <f t="shared" ref="S1148:T1148" si="1224">IF( AND($Q1148&gt;S$10,$Q1148&lt;=S$11),$R1148,"")</f>
        <v/>
      </c>
      <c r="T1148" s="70">
        <f t="shared" ca="1" si="1224"/>
        <v>-0.46638371811541379</v>
      </c>
    </row>
    <row r="1149" spans="1:20" ht="13" hidden="1" x14ac:dyDescent="0.15">
      <c r="A1149" s="142"/>
      <c r="B1149" s="144"/>
      <c r="F1149" s="63"/>
      <c r="G1149" s="63"/>
      <c r="H1149" s="63"/>
      <c r="I1149" s="63"/>
      <c r="J1149" s="63"/>
      <c r="K1149" s="63"/>
      <c r="L1149" s="63"/>
      <c r="M1149" s="63"/>
      <c r="N1149" s="63"/>
      <c r="O1149" s="63">
        <f>'SWR time series'!A1145</f>
        <v>11</v>
      </c>
      <c r="P1149" s="63">
        <f>'SWR time series'!B1145</f>
        <v>1965</v>
      </c>
      <c r="Q1149" s="70">
        <f>'StockBond Returns'!M1143</f>
        <v>23.99427738</v>
      </c>
      <c r="R1149" s="70">
        <f ca="1">'SWR time series'!F1145</f>
        <v>-0.61555416067990176</v>
      </c>
      <c r="S1149" t="str">
        <f t="shared" ref="S1149:T1149" si="1225">IF( AND($Q1149&gt;S$10,$Q1149&lt;=S$11),$R1149,"")</f>
        <v/>
      </c>
      <c r="T1149" s="70">
        <f t="shared" ca="1" si="1225"/>
        <v>-0.61555416067990176</v>
      </c>
    </row>
    <row r="1150" spans="1:20" ht="13" hidden="1" x14ac:dyDescent="0.15">
      <c r="A1150" s="142"/>
      <c r="B1150" s="144"/>
      <c r="F1150" s="63"/>
      <c r="G1150" s="63"/>
      <c r="H1150" s="63"/>
      <c r="I1150" s="63"/>
      <c r="J1150" s="63"/>
      <c r="K1150" s="63"/>
      <c r="L1150" s="63"/>
      <c r="M1150" s="63"/>
      <c r="N1150" s="63"/>
      <c r="O1150" s="63">
        <f>'SWR time series'!A1146</f>
        <v>12</v>
      </c>
      <c r="P1150" s="63">
        <f>'SWR time series'!B1146</f>
        <v>1965</v>
      </c>
      <c r="Q1150" s="70">
        <f>'StockBond Returns'!M1144</f>
        <v>23.785257690000002</v>
      </c>
      <c r="R1150" s="70">
        <f ca="1">'SWR time series'!F1146</f>
        <v>-0.52830029489847785</v>
      </c>
      <c r="S1150" t="str">
        <f t="shared" ref="S1150:T1150" si="1226">IF( AND($Q1150&gt;S$10,$Q1150&lt;=S$11),$R1150,"")</f>
        <v/>
      </c>
      <c r="T1150" s="70">
        <f t="shared" ca="1" si="1226"/>
        <v>-0.52830029489847785</v>
      </c>
    </row>
    <row r="1151" spans="1:20" ht="13" hidden="1" x14ac:dyDescent="0.15">
      <c r="A1151" s="142"/>
      <c r="B1151" s="144"/>
      <c r="F1151" s="63"/>
      <c r="G1151" s="63"/>
      <c r="H1151" s="63"/>
      <c r="I1151" s="63"/>
      <c r="J1151" s="63"/>
      <c r="K1151" s="63"/>
      <c r="L1151" s="63"/>
      <c r="M1151" s="63"/>
      <c r="N1151" s="63"/>
      <c r="O1151" s="63">
        <f>'SWR time series'!A1147</f>
        <v>1</v>
      </c>
      <c r="P1151" s="63">
        <f>'SWR time series'!B1147</f>
        <v>1966</v>
      </c>
      <c r="Q1151" s="70">
        <f>'StockBond Returns'!M1145</f>
        <v>23.87492348</v>
      </c>
      <c r="R1151" s="70">
        <f ca="1">'SWR time series'!F1147</f>
        <v>-0.55247533520876591</v>
      </c>
      <c r="S1151" t="str">
        <f t="shared" ref="S1151:T1151" si="1227">IF( AND($Q1151&gt;S$10,$Q1151&lt;=S$11),$R1151,"")</f>
        <v/>
      </c>
      <c r="T1151" s="70">
        <f t="shared" ca="1" si="1227"/>
        <v>-0.55247533520876591</v>
      </c>
    </row>
    <row r="1152" spans="1:20" ht="13" hidden="1" x14ac:dyDescent="0.15">
      <c r="A1152" s="142"/>
      <c r="B1152" s="144"/>
      <c r="F1152" s="63"/>
      <c r="G1152" s="63"/>
      <c r="H1152" s="63"/>
      <c r="I1152" s="63"/>
      <c r="J1152" s="63"/>
      <c r="K1152" s="63"/>
      <c r="L1152" s="63"/>
      <c r="M1152" s="63"/>
      <c r="N1152" s="63"/>
      <c r="O1152" s="63">
        <f>'SWR time series'!A1148</f>
        <v>2</v>
      </c>
      <c r="P1152" s="63">
        <f>'SWR time series'!B1148</f>
        <v>1966</v>
      </c>
      <c r="Q1152" s="70">
        <f>'StockBond Returns'!M1146</f>
        <v>23.945048620000001</v>
      </c>
      <c r="R1152" s="70">
        <f ca="1">'SWR time series'!F1148</f>
        <v>-0.57612458388652144</v>
      </c>
      <c r="S1152" t="str">
        <f t="shared" ref="S1152:T1152" si="1228">IF( AND($Q1152&gt;S$10,$Q1152&lt;=S$11),$R1152,"")</f>
        <v/>
      </c>
      <c r="T1152" s="70">
        <f t="shared" ca="1" si="1228"/>
        <v>-0.57612458388652144</v>
      </c>
    </row>
    <row r="1153" spans="1:20" ht="13" hidden="1" x14ac:dyDescent="0.15">
      <c r="A1153" s="142"/>
      <c r="B1153" s="144"/>
      <c r="F1153" s="63"/>
      <c r="G1153" s="63"/>
      <c r="H1153" s="63"/>
      <c r="I1153" s="63"/>
      <c r="J1153" s="63"/>
      <c r="K1153" s="63"/>
      <c r="L1153" s="63"/>
      <c r="M1153" s="63"/>
      <c r="N1153" s="63"/>
      <c r="O1153" s="63">
        <f>'SWR time series'!A1149</f>
        <v>3</v>
      </c>
      <c r="P1153" s="63">
        <f>'SWR time series'!B1149</f>
        <v>1966</v>
      </c>
      <c r="Q1153" s="70">
        <f>'StockBond Returns'!M1147</f>
        <v>23.324160930000001</v>
      </c>
      <c r="R1153" s="70">
        <f ca="1">'SWR time series'!F1149</f>
        <v>-0.38597195089587366</v>
      </c>
      <c r="S1153" t="str">
        <f t="shared" ref="S1153:T1153" si="1229">IF( AND($Q1153&gt;S$10,$Q1153&lt;=S$11),$R1153,"")</f>
        <v/>
      </c>
      <c r="T1153" s="70">
        <f t="shared" ca="1" si="1229"/>
        <v>-0.38597195089587366</v>
      </c>
    </row>
    <row r="1154" spans="1:20" ht="13" hidden="1" x14ac:dyDescent="0.15">
      <c r="A1154" s="142"/>
      <c r="B1154" s="144"/>
      <c r="F1154" s="63"/>
      <c r="G1154" s="63"/>
      <c r="H1154" s="63"/>
      <c r="I1154" s="63"/>
      <c r="J1154" s="63"/>
      <c r="K1154" s="63"/>
      <c r="L1154" s="63"/>
      <c r="M1154" s="63"/>
      <c r="N1154" s="63"/>
      <c r="O1154" s="63">
        <f>'SWR time series'!A1150</f>
        <v>4</v>
      </c>
      <c r="P1154" s="63">
        <f>'SWR time series'!B1150</f>
        <v>1966</v>
      </c>
      <c r="Q1154" s="70">
        <f>'StockBond Returns'!M1148</f>
        <v>22.70015274</v>
      </c>
      <c r="R1154" s="70">
        <f ca="1">'SWR time series'!F1150</f>
        <v>-0.26113804731622103</v>
      </c>
      <c r="S1154" t="str">
        <f t="shared" ref="S1154:T1154" si="1230">IF( AND($Q1154&gt;S$10,$Q1154&lt;=S$11),$R1154,"")</f>
        <v/>
      </c>
      <c r="T1154" s="70">
        <f t="shared" ca="1" si="1230"/>
        <v>-0.26113804731622103</v>
      </c>
    </row>
    <row r="1155" spans="1:20" ht="13" hidden="1" x14ac:dyDescent="0.15">
      <c r="A1155" s="142"/>
      <c r="B1155" s="144"/>
      <c r="F1155" s="63"/>
      <c r="G1155" s="63"/>
      <c r="H1155" s="63"/>
      <c r="I1155" s="63"/>
      <c r="J1155" s="63"/>
      <c r="K1155" s="63"/>
      <c r="L1155" s="63"/>
      <c r="M1155" s="63"/>
      <c r="N1155" s="63"/>
      <c r="O1155" s="63">
        <f>'SWR time series'!A1151</f>
        <v>5</v>
      </c>
      <c r="P1155" s="63">
        <f>'SWR time series'!B1151</f>
        <v>1966</v>
      </c>
      <c r="Q1155" s="70">
        <f>'StockBond Returns'!M1149</f>
        <v>22.93706341</v>
      </c>
      <c r="R1155" s="70">
        <f ca="1">'SWR time series'!F1151</f>
        <v>-0.35742610755560733</v>
      </c>
      <c r="S1155" t="str">
        <f t="shared" ref="S1155:T1155" si="1231">IF( AND($Q1155&gt;S$10,$Q1155&lt;=S$11),$R1155,"")</f>
        <v/>
      </c>
      <c r="T1155" s="70">
        <f t="shared" ca="1" si="1231"/>
        <v>-0.35742610755560733</v>
      </c>
    </row>
    <row r="1156" spans="1:20" ht="13" hidden="1" x14ac:dyDescent="0.15">
      <c r="A1156" s="142"/>
      <c r="B1156" s="144"/>
      <c r="F1156" s="63"/>
      <c r="G1156" s="63"/>
      <c r="H1156" s="63"/>
      <c r="I1156" s="63"/>
      <c r="J1156" s="63"/>
      <c r="K1156" s="63"/>
      <c r="L1156" s="63"/>
      <c r="M1156" s="63"/>
      <c r="N1156" s="63"/>
      <c r="O1156" s="63">
        <f>'SWR time series'!A1152</f>
        <v>6</v>
      </c>
      <c r="P1156" s="63">
        <f>'SWR time series'!B1152</f>
        <v>1966</v>
      </c>
      <c r="Q1156" s="70">
        <f>'StockBond Returns'!M1150</f>
        <v>21.688500680000001</v>
      </c>
      <c r="R1156" s="70">
        <f ca="1">'SWR time series'!F1152</f>
        <v>1.9158001197048691E-2</v>
      </c>
      <c r="S1156" t="str">
        <f t="shared" ref="S1156:T1156" si="1232">IF( AND($Q1156&gt;S$10,$Q1156&lt;=S$11),$R1156,"")</f>
        <v/>
      </c>
      <c r="T1156" s="70">
        <f t="shared" ca="1" si="1232"/>
        <v>1.9158001197048691E-2</v>
      </c>
    </row>
    <row r="1157" spans="1:20" ht="13" hidden="1" x14ac:dyDescent="0.15">
      <c r="A1157" s="142"/>
      <c r="B1157" s="144"/>
      <c r="F1157" s="63"/>
      <c r="G1157" s="63"/>
      <c r="H1157" s="63"/>
      <c r="I1157" s="63"/>
      <c r="J1157" s="63"/>
      <c r="K1157" s="63"/>
      <c r="L1157" s="63"/>
      <c r="M1157" s="63"/>
      <c r="N1157" s="63"/>
      <c r="O1157" s="63">
        <f>'SWR time series'!A1153</f>
        <v>7</v>
      </c>
      <c r="P1157" s="63">
        <f>'SWR time series'!B1153</f>
        <v>1966</v>
      </c>
      <c r="Q1157" s="70">
        <f>'StockBond Returns'!M1151</f>
        <v>21.224635970000001</v>
      </c>
      <c r="R1157" s="70">
        <f ca="1">'SWR time series'!F1153</f>
        <v>0.15573122319726984</v>
      </c>
      <c r="S1157" t="str">
        <f t="shared" ref="S1157:T1157" si="1233">IF( AND($Q1157&gt;S$10,$Q1157&lt;=S$11),$R1157,"")</f>
        <v/>
      </c>
      <c r="T1157" s="70">
        <f t="shared" ca="1" si="1233"/>
        <v>0.15573122319726984</v>
      </c>
    </row>
    <row r="1158" spans="1:20" ht="13" hidden="1" x14ac:dyDescent="0.15">
      <c r="A1158" s="142"/>
      <c r="B1158" s="144"/>
      <c r="F1158" s="63"/>
      <c r="G1158" s="63"/>
      <c r="H1158" s="63"/>
      <c r="I1158" s="63"/>
      <c r="J1158" s="63"/>
      <c r="K1158" s="63"/>
      <c r="L1158" s="63"/>
      <c r="M1158" s="63"/>
      <c r="N1158" s="63"/>
      <c r="O1158" s="63">
        <f>'SWR time series'!A1154</f>
        <v>8</v>
      </c>
      <c r="P1158" s="63">
        <f>'SWR time series'!B1154</f>
        <v>1966</v>
      </c>
      <c r="Q1158" s="70">
        <f>'StockBond Returns'!M1152</f>
        <v>20.502421859999998</v>
      </c>
      <c r="R1158" s="70">
        <f ca="1">'SWR time series'!F1154</f>
        <v>0.27134067605515</v>
      </c>
      <c r="S1158" t="str">
        <f t="shared" ref="S1158:T1158" si="1234">IF( AND($Q1158&gt;S$10,$Q1158&lt;=S$11),$R1158,"")</f>
        <v/>
      </c>
      <c r="T1158" s="70">
        <f t="shared" ca="1" si="1234"/>
        <v>0.27134067605515</v>
      </c>
    </row>
    <row r="1159" spans="1:20" ht="13" hidden="1" x14ac:dyDescent="0.15">
      <c r="A1159" s="142"/>
      <c r="B1159" s="144"/>
      <c r="F1159" s="63"/>
      <c r="G1159" s="63"/>
      <c r="H1159" s="63"/>
      <c r="I1159" s="63"/>
      <c r="J1159" s="63"/>
      <c r="K1159" s="63"/>
      <c r="L1159" s="63"/>
      <c r="M1159" s="63"/>
      <c r="N1159" s="63"/>
      <c r="O1159" s="63">
        <f>'SWR time series'!A1155</f>
        <v>9</v>
      </c>
      <c r="P1159" s="63">
        <f>'SWR time series'!B1155</f>
        <v>1966</v>
      </c>
      <c r="Q1159" s="70">
        <f>'StockBond Returns'!M1153</f>
        <v>19.037346410000001</v>
      </c>
      <c r="R1159" s="70">
        <f ca="1">'SWR time series'!F1155</f>
        <v>0.89027723275482451</v>
      </c>
      <c r="S1159" s="70">
        <f t="shared" ref="S1159:T1159" ca="1" si="1235">IF( AND($Q1159&gt;S$10,$Q1159&lt;=S$11),$R1159,"")</f>
        <v>0.89027723275482451</v>
      </c>
      <c r="T1159" t="str">
        <f t="shared" si="1235"/>
        <v/>
      </c>
    </row>
    <row r="1160" spans="1:20" ht="13" hidden="1" x14ac:dyDescent="0.15">
      <c r="A1160" s="142"/>
      <c r="B1160" s="144"/>
      <c r="F1160" s="63"/>
      <c r="G1160" s="63"/>
      <c r="H1160" s="63"/>
      <c r="I1160" s="63"/>
      <c r="J1160" s="63"/>
      <c r="K1160" s="63"/>
      <c r="L1160" s="63"/>
      <c r="M1160" s="63"/>
      <c r="N1160" s="63"/>
      <c r="O1160" s="63">
        <f>'SWR time series'!A1156</f>
        <v>10</v>
      </c>
      <c r="P1160" s="63">
        <f>'SWR time series'!B1156</f>
        <v>1966</v>
      </c>
      <c r="Q1160" s="70">
        <f>'StockBond Returns'!M1154</f>
        <v>18.85384827</v>
      </c>
      <c r="R1160" s="70">
        <f ca="1">'SWR time series'!F1156</f>
        <v>0.86440946487499115</v>
      </c>
      <c r="S1160" s="70">
        <f t="shared" ref="S1160:T1160" ca="1" si="1236">IF( AND($Q1160&gt;S$10,$Q1160&lt;=S$11),$R1160,"")</f>
        <v>0.86440946487499115</v>
      </c>
      <c r="T1160" t="str">
        <f t="shared" si="1236"/>
        <v/>
      </c>
    </row>
    <row r="1161" spans="1:20" ht="13" hidden="1" x14ac:dyDescent="0.15">
      <c r="A1161" s="142"/>
      <c r="B1161" s="144"/>
      <c r="F1161" s="63"/>
      <c r="G1161" s="63"/>
      <c r="H1161" s="63"/>
      <c r="I1161" s="63"/>
      <c r="J1161" s="63"/>
      <c r="K1161" s="63"/>
      <c r="L1161" s="63"/>
      <c r="M1161" s="63"/>
      <c r="N1161" s="63"/>
      <c r="O1161" s="63">
        <f>'SWR time series'!A1157</f>
        <v>11</v>
      </c>
      <c r="P1161" s="63">
        <f>'SWR time series'!B1157</f>
        <v>1966</v>
      </c>
      <c r="Q1161" s="70">
        <f>'StockBond Returns'!M1155</f>
        <v>19.574715820000002</v>
      </c>
      <c r="R1161" s="70">
        <f ca="1">'SWR time series'!F1157</f>
        <v>0.63622919073969086</v>
      </c>
      <c r="S1161" s="70">
        <f t="shared" ref="S1161:T1161" ca="1" si="1237">IF( AND($Q1161&gt;S$10,$Q1161&lt;=S$11),$R1161,"")</f>
        <v>0.63622919073969086</v>
      </c>
      <c r="T1161" t="str">
        <f t="shared" si="1237"/>
        <v/>
      </c>
    </row>
    <row r="1162" spans="1:20" ht="13" hidden="1" x14ac:dyDescent="0.15">
      <c r="A1162" s="142"/>
      <c r="B1162" s="144"/>
      <c r="F1162" s="63"/>
      <c r="G1162" s="63"/>
      <c r="H1162" s="63"/>
      <c r="I1162" s="63"/>
      <c r="J1162" s="63"/>
      <c r="K1162" s="63"/>
      <c r="L1162" s="63"/>
      <c r="M1162" s="63"/>
      <c r="N1162" s="63"/>
      <c r="O1162" s="63">
        <f>'SWR time series'!A1158</f>
        <v>12</v>
      </c>
      <c r="P1162" s="63">
        <f>'SWR time series'!B1158</f>
        <v>1966</v>
      </c>
      <c r="Q1162" s="70">
        <f>'StockBond Returns'!M1156</f>
        <v>19.579826650000001</v>
      </c>
      <c r="R1162" s="70">
        <f ca="1">'SWR time series'!F1158</f>
        <v>0.64023431295846223</v>
      </c>
      <c r="S1162" s="70">
        <f t="shared" ref="S1162:T1162" ca="1" si="1238">IF( AND($Q1162&gt;S$10,$Q1162&lt;=S$11),$R1162,"")</f>
        <v>0.64023431295846223</v>
      </c>
      <c r="T1162" t="str">
        <f t="shared" si="1238"/>
        <v/>
      </c>
    </row>
    <row r="1163" spans="1:20" ht="13" hidden="1" x14ac:dyDescent="0.15">
      <c r="A1163" s="142"/>
      <c r="B1163" s="144"/>
      <c r="F1163" s="63"/>
      <c r="G1163" s="63"/>
      <c r="H1163" s="63"/>
      <c r="I1163" s="63"/>
      <c r="J1163" s="63"/>
      <c r="K1163" s="63"/>
      <c r="L1163" s="63"/>
      <c r="M1163" s="63"/>
      <c r="N1163" s="63"/>
      <c r="O1163" s="63">
        <f>'SWR time series'!A1159</f>
        <v>1</v>
      </c>
      <c r="P1163" s="63">
        <f>'SWR time series'!B1159</f>
        <v>1967</v>
      </c>
      <c r="Q1163" s="70">
        <f>'StockBond Returns'!M1157</f>
        <v>19.505935820000001</v>
      </c>
      <c r="R1163" s="70">
        <f ca="1">'SWR time series'!F1159</f>
        <v>0.6049433330089542</v>
      </c>
      <c r="S1163" s="70">
        <f t="shared" ref="S1163:T1163" ca="1" si="1239">IF( AND($Q1163&gt;S$10,$Q1163&lt;=S$11),$R1163,"")</f>
        <v>0.6049433330089542</v>
      </c>
      <c r="T1163" t="str">
        <f t="shared" si="1239"/>
        <v/>
      </c>
    </row>
    <row r="1164" spans="1:20" ht="13" hidden="1" x14ac:dyDescent="0.15">
      <c r="A1164" s="142"/>
      <c r="B1164" s="144"/>
      <c r="F1164" s="63"/>
      <c r="G1164" s="63"/>
      <c r="H1164" s="63"/>
      <c r="I1164" s="63"/>
      <c r="J1164" s="63"/>
      <c r="K1164" s="63"/>
      <c r="L1164" s="63"/>
      <c r="M1164" s="63"/>
      <c r="N1164" s="63"/>
      <c r="O1164" s="63">
        <f>'SWR time series'!A1160</f>
        <v>2</v>
      </c>
      <c r="P1164" s="63">
        <f>'SWR time series'!B1160</f>
        <v>1967</v>
      </c>
      <c r="Q1164" s="70">
        <f>'StockBond Returns'!M1158</f>
        <v>20.95484299</v>
      </c>
      <c r="R1164" s="70">
        <f ca="1">'SWR time series'!F1160</f>
        <v>8.9219757625279783E-2</v>
      </c>
      <c r="S1164" t="str">
        <f t="shared" ref="S1164:T1164" si="1240">IF( AND($Q1164&gt;S$10,$Q1164&lt;=S$11),$R1164,"")</f>
        <v/>
      </c>
      <c r="T1164" s="70">
        <f t="shared" ca="1" si="1240"/>
        <v>8.9219757625279783E-2</v>
      </c>
    </row>
    <row r="1165" spans="1:20" ht="13" hidden="1" x14ac:dyDescent="0.15">
      <c r="A1165" s="142"/>
      <c r="B1165" s="144"/>
      <c r="F1165" s="63"/>
      <c r="G1165" s="63"/>
      <c r="H1165" s="63"/>
      <c r="I1165" s="63"/>
      <c r="J1165" s="63"/>
      <c r="K1165" s="63"/>
      <c r="L1165" s="63"/>
      <c r="M1165" s="63"/>
      <c r="N1165" s="63"/>
      <c r="O1165" s="63">
        <f>'SWR time series'!A1161</f>
        <v>3</v>
      </c>
      <c r="P1165" s="63">
        <f>'SWR time series'!B1161</f>
        <v>1967</v>
      </c>
      <c r="Q1165" s="70">
        <f>'StockBond Returns'!M1159</f>
        <v>20.934525839999999</v>
      </c>
      <c r="R1165" s="70">
        <f ca="1">'SWR time series'!F1161</f>
        <v>0.134777669950358</v>
      </c>
      <c r="S1165" t="str">
        <f t="shared" ref="S1165:T1165" si="1241">IF( AND($Q1165&gt;S$10,$Q1165&lt;=S$11),$R1165,"")</f>
        <v/>
      </c>
      <c r="T1165" s="70">
        <f t="shared" ca="1" si="1241"/>
        <v>0.134777669950358</v>
      </c>
    </row>
    <row r="1166" spans="1:20" ht="13" hidden="1" x14ac:dyDescent="0.15">
      <c r="A1166" s="142"/>
      <c r="B1166" s="144"/>
      <c r="F1166" s="63"/>
      <c r="G1166" s="63"/>
      <c r="H1166" s="63"/>
      <c r="I1166" s="63"/>
      <c r="J1166" s="63"/>
      <c r="K1166" s="63"/>
      <c r="L1166" s="63"/>
      <c r="M1166" s="63"/>
      <c r="N1166" s="63"/>
      <c r="O1166" s="63">
        <f>'SWR time series'!A1162</f>
        <v>4</v>
      </c>
      <c r="P1166" s="63">
        <f>'SWR time series'!B1162</f>
        <v>1967</v>
      </c>
      <c r="Q1166" s="70">
        <f>'StockBond Returns'!M1160</f>
        <v>21.630951169999999</v>
      </c>
      <c r="R1166" s="70">
        <f ca="1">'SWR time series'!F1162</f>
        <v>-0.15180935439256693</v>
      </c>
      <c r="S1166" t="str">
        <f t="shared" ref="S1166:T1166" si="1242">IF( AND($Q1166&gt;S$10,$Q1166&lt;=S$11),$R1166,"")</f>
        <v/>
      </c>
      <c r="T1166" s="70">
        <f t="shared" ca="1" si="1242"/>
        <v>-0.15180935439256693</v>
      </c>
    </row>
    <row r="1167" spans="1:20" ht="13" hidden="1" x14ac:dyDescent="0.15">
      <c r="A1167" s="142"/>
      <c r="B1167" s="144"/>
      <c r="F1167" s="63"/>
      <c r="G1167" s="63"/>
      <c r="H1167" s="63"/>
      <c r="I1167" s="63"/>
      <c r="J1167" s="63"/>
      <c r="K1167" s="63"/>
      <c r="L1167" s="63"/>
      <c r="M1167" s="63"/>
      <c r="N1167" s="63"/>
      <c r="O1167" s="63">
        <f>'SWR time series'!A1163</f>
        <v>5</v>
      </c>
      <c r="P1167" s="63">
        <f>'SWR time series'!B1163</f>
        <v>1967</v>
      </c>
      <c r="Q1167" s="70">
        <f>'StockBond Returns'!M1161</f>
        <v>22.37265434</v>
      </c>
      <c r="R1167" s="70">
        <f ca="1">'SWR time series'!F1163</f>
        <v>-0.354988598294387</v>
      </c>
      <c r="S1167" t="str">
        <f t="shared" ref="S1167:T1167" si="1243">IF( AND($Q1167&gt;S$10,$Q1167&lt;=S$11),$R1167,"")</f>
        <v/>
      </c>
      <c r="T1167" s="70">
        <f t="shared" ca="1" si="1243"/>
        <v>-0.354988598294387</v>
      </c>
    </row>
    <row r="1168" spans="1:20" ht="13" hidden="1" x14ac:dyDescent="0.15">
      <c r="A1168" s="142"/>
      <c r="B1168" s="144"/>
      <c r="F1168" s="63"/>
      <c r="G1168" s="63"/>
      <c r="H1168" s="63"/>
      <c r="I1168" s="63"/>
      <c r="J1168" s="63"/>
      <c r="K1168" s="63"/>
      <c r="L1168" s="63"/>
      <c r="M1168" s="63"/>
      <c r="N1168" s="63"/>
      <c r="O1168" s="63">
        <f>'SWR time series'!A1164</f>
        <v>6</v>
      </c>
      <c r="P1168" s="63">
        <f>'SWR time series'!B1164</f>
        <v>1967</v>
      </c>
      <c r="Q1168" s="70">
        <f>'StockBond Returns'!M1162</f>
        <v>21.116431209999998</v>
      </c>
      <c r="R1168" s="70">
        <f ca="1">'SWR time series'!F1164</f>
        <v>-9.1955766245277459E-4</v>
      </c>
      <c r="S1168" t="str">
        <f t="shared" ref="S1168:T1168" si="1244">IF( AND($Q1168&gt;S$10,$Q1168&lt;=S$11),$R1168,"")</f>
        <v/>
      </c>
      <c r="T1168" s="70">
        <f t="shared" ca="1" si="1244"/>
        <v>-9.1955766245277459E-4</v>
      </c>
    </row>
    <row r="1169" spans="1:20" ht="13" hidden="1" x14ac:dyDescent="0.15">
      <c r="A1169" s="142"/>
      <c r="B1169" s="144"/>
      <c r="F1169" s="63"/>
      <c r="G1169" s="63"/>
      <c r="H1169" s="63"/>
      <c r="I1169" s="63"/>
      <c r="J1169" s="63"/>
      <c r="K1169" s="63"/>
      <c r="L1169" s="63"/>
      <c r="M1169" s="63"/>
      <c r="N1169" s="63"/>
      <c r="O1169" s="63">
        <f>'SWR time series'!A1165</f>
        <v>7</v>
      </c>
      <c r="P1169" s="63">
        <f>'SWR time series'!B1165</f>
        <v>1967</v>
      </c>
      <c r="Q1169" s="70">
        <f>'StockBond Returns'!M1163</f>
        <v>21.365876929999999</v>
      </c>
      <c r="R1169" s="70">
        <f ca="1">'SWR time series'!F1165</f>
        <v>-6.7718826189331338E-3</v>
      </c>
      <c r="S1169" t="str">
        <f t="shared" ref="S1169:T1169" si="1245">IF( AND($Q1169&gt;S$10,$Q1169&lt;=S$11),$R1169,"")</f>
        <v/>
      </c>
      <c r="T1169" s="70">
        <f t="shared" ca="1" si="1245"/>
        <v>-6.7718826189331338E-3</v>
      </c>
    </row>
    <row r="1170" spans="1:20" ht="13" hidden="1" x14ac:dyDescent="0.15">
      <c r="A1170" s="142"/>
      <c r="B1170" s="144"/>
      <c r="F1170" s="63"/>
      <c r="G1170" s="63"/>
      <c r="H1170" s="63"/>
      <c r="I1170" s="63"/>
      <c r="J1170" s="63"/>
      <c r="K1170" s="63"/>
      <c r="L1170" s="63"/>
      <c r="M1170" s="63"/>
      <c r="N1170" s="63"/>
      <c r="O1170" s="63">
        <f>'SWR time series'!A1166</f>
        <v>8</v>
      </c>
      <c r="P1170" s="63">
        <f>'SWR time series'!B1166</f>
        <v>1967</v>
      </c>
      <c r="Q1170" s="70">
        <f>'StockBond Returns'!M1164</f>
        <v>22.212101860000001</v>
      </c>
      <c r="R1170" s="70">
        <f ca="1">'SWR time series'!F1166</f>
        <v>-0.27824800627896629</v>
      </c>
      <c r="S1170" t="str">
        <f t="shared" ref="S1170:T1170" si="1246">IF( AND($Q1170&gt;S$10,$Q1170&lt;=S$11),$R1170,"")</f>
        <v/>
      </c>
      <c r="T1170" s="70">
        <f t="shared" ca="1" si="1246"/>
        <v>-0.27824800627896629</v>
      </c>
    </row>
    <row r="1171" spans="1:20" ht="13" hidden="1" x14ac:dyDescent="0.15">
      <c r="A1171" s="142"/>
      <c r="B1171" s="144"/>
      <c r="F1171" s="63"/>
      <c r="G1171" s="63"/>
      <c r="H1171" s="63"/>
      <c r="I1171" s="63"/>
      <c r="J1171" s="63"/>
      <c r="K1171" s="63"/>
      <c r="L1171" s="63"/>
      <c r="M1171" s="63"/>
      <c r="N1171" s="63"/>
      <c r="O1171" s="63">
        <f>'SWR time series'!A1167</f>
        <v>9</v>
      </c>
      <c r="P1171" s="63">
        <f>'SWR time series'!B1167</f>
        <v>1967</v>
      </c>
      <c r="Q1171" s="70">
        <f>'StockBond Returns'!M1165</f>
        <v>21.832446999999998</v>
      </c>
      <c r="R1171" s="70">
        <f ca="1">'SWR time series'!F1167</f>
        <v>-0.38850222681599078</v>
      </c>
      <c r="S1171" t="str">
        <f t="shared" ref="S1171:T1171" si="1247">IF( AND($Q1171&gt;S$10,$Q1171&lt;=S$11),$R1171,"")</f>
        <v/>
      </c>
      <c r="T1171" s="70">
        <f t="shared" ca="1" si="1247"/>
        <v>-0.38850222681599078</v>
      </c>
    </row>
    <row r="1172" spans="1:20" ht="13" hidden="1" x14ac:dyDescent="0.15">
      <c r="A1172" s="142"/>
      <c r="B1172" s="144"/>
      <c r="F1172" s="63"/>
      <c r="G1172" s="63"/>
      <c r="H1172" s="63"/>
      <c r="I1172" s="63"/>
      <c r="J1172" s="63"/>
      <c r="K1172" s="63"/>
      <c r="L1172" s="63"/>
      <c r="M1172" s="63"/>
      <c r="N1172" s="63"/>
      <c r="O1172" s="63">
        <f>'SWR time series'!A1168</f>
        <v>10</v>
      </c>
      <c r="P1172" s="63">
        <f>'SWR time series'!B1168</f>
        <v>1967</v>
      </c>
      <c r="Q1172" s="70">
        <f>'StockBond Returns'!M1166</f>
        <v>22.33741878</v>
      </c>
      <c r="R1172" s="70">
        <f ca="1">'SWR time series'!F1168</f>
        <v>-0.34620780658260841</v>
      </c>
      <c r="S1172" t="str">
        <f t="shared" ref="S1172:T1172" si="1248">IF( AND($Q1172&gt;S$10,$Q1172&lt;=S$11),$R1172,"")</f>
        <v/>
      </c>
      <c r="T1172" s="70">
        <f t="shared" ca="1" si="1248"/>
        <v>-0.34620780658260841</v>
      </c>
    </row>
    <row r="1173" spans="1:20" ht="13" hidden="1" x14ac:dyDescent="0.15">
      <c r="A1173" s="142"/>
      <c r="B1173" s="144"/>
      <c r="F1173" s="63"/>
      <c r="G1173" s="63"/>
      <c r="H1173" s="63"/>
      <c r="I1173" s="63"/>
      <c r="J1173" s="63"/>
      <c r="K1173" s="63"/>
      <c r="L1173" s="63"/>
      <c r="M1173" s="63"/>
      <c r="N1173" s="63"/>
      <c r="O1173" s="63">
        <f>'SWR time series'!A1169</f>
        <v>11</v>
      </c>
      <c r="P1173" s="63">
        <f>'SWR time series'!B1169</f>
        <v>1967</v>
      </c>
      <c r="Q1173" s="70">
        <f>'StockBond Returns'!M1167</f>
        <v>21.662177549999999</v>
      </c>
      <c r="R1173" s="70">
        <f ca="1">'SWR time series'!F1169</f>
        <v>-7.6679263875988113E-2</v>
      </c>
      <c r="S1173" t="str">
        <f t="shared" ref="S1173:T1173" si="1249">IF( AND($Q1173&gt;S$10,$Q1173&lt;=S$11),$R1173,"")</f>
        <v/>
      </c>
      <c r="T1173" s="70">
        <f t="shared" ca="1" si="1249"/>
        <v>-7.6679263875988113E-2</v>
      </c>
    </row>
    <row r="1174" spans="1:20" ht="13" hidden="1" x14ac:dyDescent="0.15">
      <c r="A1174" s="142"/>
      <c r="B1174" s="144"/>
      <c r="F1174" s="63"/>
      <c r="G1174" s="63"/>
      <c r="H1174" s="63"/>
      <c r="I1174" s="63"/>
      <c r="J1174" s="63"/>
      <c r="K1174" s="63"/>
      <c r="L1174" s="63"/>
      <c r="M1174" s="63"/>
      <c r="N1174" s="63"/>
      <c r="O1174" s="63">
        <f>'SWR time series'!A1170</f>
        <v>12</v>
      </c>
      <c r="P1174" s="63">
        <f>'SWR time series'!B1170</f>
        <v>1967</v>
      </c>
      <c r="Q1174" s="70">
        <f>'StockBond Returns'!M1168</f>
        <v>21.570598740000001</v>
      </c>
      <c r="R1174" s="70">
        <f ca="1">'SWR time series'!F1170</f>
        <v>-1.7393565105583875E-2</v>
      </c>
      <c r="S1174" t="str">
        <f t="shared" ref="S1174:T1174" si="1250">IF( AND($Q1174&gt;S$10,$Q1174&lt;=S$11),$R1174,"")</f>
        <v/>
      </c>
      <c r="T1174" s="70">
        <f t="shared" ca="1" si="1250"/>
        <v>-1.7393565105583875E-2</v>
      </c>
    </row>
    <row r="1175" spans="1:20" ht="13" hidden="1" x14ac:dyDescent="0.15">
      <c r="A1175" s="142"/>
      <c r="B1175" s="144"/>
      <c r="F1175" s="63"/>
      <c r="G1175" s="63"/>
      <c r="H1175" s="63"/>
      <c r="I1175" s="63"/>
      <c r="J1175" s="63"/>
      <c r="K1175" s="63"/>
      <c r="L1175" s="63"/>
      <c r="M1175" s="63"/>
      <c r="N1175" s="63"/>
      <c r="O1175" s="63">
        <f>'SWR time series'!A1171</f>
        <v>1</v>
      </c>
      <c r="P1175" s="63">
        <f>'SWR time series'!B1171</f>
        <v>1968</v>
      </c>
      <c r="Q1175" s="70">
        <f>'StockBond Returns'!M1169</f>
        <v>21.93647498</v>
      </c>
      <c r="R1175" s="70">
        <f ca="1">'SWR time series'!F1171</f>
        <v>-0.16733702428248165</v>
      </c>
      <c r="S1175" t="str">
        <f t="shared" ref="S1175:T1175" si="1251">IF( AND($Q1175&gt;S$10,$Q1175&lt;=S$11),$R1175,"")</f>
        <v/>
      </c>
      <c r="T1175" s="70">
        <f t="shared" ca="1" si="1251"/>
        <v>-0.16733702428248165</v>
      </c>
    </row>
    <row r="1176" spans="1:20" ht="13" hidden="1" x14ac:dyDescent="0.15">
      <c r="A1176" s="142"/>
      <c r="B1176" s="144"/>
      <c r="F1176" s="63"/>
      <c r="G1176" s="63"/>
      <c r="H1176" s="63"/>
      <c r="I1176" s="63"/>
      <c r="J1176" s="63"/>
      <c r="K1176" s="63"/>
      <c r="L1176" s="63"/>
      <c r="M1176" s="63"/>
      <c r="N1176" s="63"/>
      <c r="O1176" s="63">
        <f>'SWR time series'!A1172</f>
        <v>2</v>
      </c>
      <c r="P1176" s="63">
        <f>'SWR time series'!B1172</f>
        <v>1968</v>
      </c>
      <c r="Q1176" s="70">
        <f>'StockBond Returns'!M1170</f>
        <v>20.877778530000001</v>
      </c>
      <c r="R1176" s="70">
        <f ca="1">'SWR time series'!F1172</f>
        <v>6.4756068125294775E-2</v>
      </c>
      <c r="S1176" t="str">
        <f t="shared" ref="S1176:T1176" si="1252">IF( AND($Q1176&gt;S$10,$Q1176&lt;=S$11),$R1176,"")</f>
        <v/>
      </c>
      <c r="T1176" s="70">
        <f t="shared" ca="1" si="1252"/>
        <v>6.4756068125294775E-2</v>
      </c>
    </row>
    <row r="1177" spans="1:20" ht="13" hidden="1" x14ac:dyDescent="0.15">
      <c r="A1177" s="142"/>
      <c r="B1177" s="144"/>
      <c r="F1177" s="63"/>
      <c r="G1177" s="63"/>
      <c r="H1177" s="63"/>
      <c r="I1177" s="63"/>
      <c r="J1177" s="63"/>
      <c r="K1177" s="63"/>
      <c r="L1177" s="63"/>
      <c r="M1177" s="63"/>
      <c r="N1177" s="63"/>
      <c r="O1177" s="63">
        <f>'SWR time series'!A1173</f>
        <v>3</v>
      </c>
      <c r="P1177" s="63">
        <f>'SWR time series'!B1173</f>
        <v>1968</v>
      </c>
      <c r="Q1177" s="70">
        <f>'StockBond Returns'!M1171</f>
        <v>20.112146760000002</v>
      </c>
      <c r="R1177" s="70">
        <f ca="1">'SWR time series'!F1173</f>
        <v>0.31809794374765232</v>
      </c>
      <c r="S1177" t="str">
        <f t="shared" ref="S1177:T1177" si="1253">IF( AND($Q1177&gt;S$10,$Q1177&lt;=S$11),$R1177,"")</f>
        <v/>
      </c>
      <c r="T1177" s="70">
        <f t="shared" ca="1" si="1253"/>
        <v>0.31809794374765232</v>
      </c>
    </row>
    <row r="1178" spans="1:20" ht="13" hidden="1" x14ac:dyDescent="0.15">
      <c r="A1178" s="142"/>
      <c r="B1178" s="144"/>
      <c r="F1178" s="63"/>
      <c r="G1178" s="63"/>
      <c r="H1178" s="63"/>
      <c r="I1178" s="63"/>
      <c r="J1178" s="63"/>
      <c r="K1178" s="63"/>
      <c r="L1178" s="63"/>
      <c r="M1178" s="63"/>
      <c r="N1178" s="63"/>
      <c r="O1178" s="63">
        <f>'SWR time series'!A1174</f>
        <v>4</v>
      </c>
      <c r="P1178" s="63">
        <f>'SWR time series'!B1174</f>
        <v>1968</v>
      </c>
      <c r="Q1178" s="70">
        <f>'StockBond Returns'!M1172</f>
        <v>20.69325516</v>
      </c>
      <c r="R1178" s="70">
        <f ca="1">'SWR time series'!F1174</f>
        <v>0.31674578861839997</v>
      </c>
      <c r="S1178" t="str">
        <f t="shared" ref="S1178:T1178" si="1254">IF( AND($Q1178&gt;S$10,$Q1178&lt;=S$11),$R1178,"")</f>
        <v/>
      </c>
      <c r="T1178" s="70">
        <f t="shared" ca="1" si="1254"/>
        <v>0.31674578861839997</v>
      </c>
    </row>
    <row r="1179" spans="1:20" ht="13" hidden="1" x14ac:dyDescent="0.15">
      <c r="A1179" s="142"/>
      <c r="B1179" s="144"/>
      <c r="F1179" s="63"/>
      <c r="G1179" s="63"/>
      <c r="H1179" s="63"/>
      <c r="I1179" s="63"/>
      <c r="J1179" s="63"/>
      <c r="K1179" s="63"/>
      <c r="L1179" s="63"/>
      <c r="M1179" s="63"/>
      <c r="N1179" s="63"/>
      <c r="O1179" s="63">
        <f>'SWR time series'!A1175</f>
        <v>5</v>
      </c>
      <c r="P1179" s="63">
        <f>'SWR time series'!B1175</f>
        <v>1968</v>
      </c>
      <c r="Q1179" s="70">
        <f>'StockBond Returns'!M1173</f>
        <v>21.67545853</v>
      </c>
      <c r="R1179" s="70">
        <f ca="1">'SWR time series'!F1175</f>
        <v>-0.26300935339164511</v>
      </c>
      <c r="S1179" t="str">
        <f t="shared" ref="S1179:T1179" si="1255">IF( AND($Q1179&gt;S$10,$Q1179&lt;=S$11),$R1179,"")</f>
        <v/>
      </c>
      <c r="T1179" s="70">
        <f t="shared" ca="1" si="1255"/>
        <v>-0.26300935339164511</v>
      </c>
    </row>
    <row r="1180" spans="1:20" ht="13" hidden="1" x14ac:dyDescent="0.15">
      <c r="A1180" s="142"/>
      <c r="B1180" s="144"/>
      <c r="F1180" s="63"/>
      <c r="G1180" s="63"/>
      <c r="H1180" s="63"/>
      <c r="I1180" s="63"/>
      <c r="J1180" s="63"/>
      <c r="K1180" s="63"/>
      <c r="L1180" s="63"/>
      <c r="M1180" s="63"/>
      <c r="N1180" s="63"/>
      <c r="O1180" s="63">
        <f>'SWR time series'!A1176</f>
        <v>6</v>
      </c>
      <c r="P1180" s="63">
        <f>'SWR time series'!B1176</f>
        <v>1968</v>
      </c>
      <c r="Q1180" s="70">
        <f>'StockBond Returns'!M1174</f>
        <v>21.809245059999999</v>
      </c>
      <c r="R1180" s="70">
        <f ca="1">'SWR time series'!F1176</f>
        <v>-0.34081171182451442</v>
      </c>
      <c r="S1180" t="str">
        <f t="shared" ref="S1180:T1180" si="1256">IF( AND($Q1180&gt;S$10,$Q1180&lt;=S$11),$R1180,"")</f>
        <v/>
      </c>
      <c r="T1180" s="70">
        <f t="shared" ca="1" si="1256"/>
        <v>-0.34081171182451442</v>
      </c>
    </row>
    <row r="1181" spans="1:20" ht="13" hidden="1" x14ac:dyDescent="0.15">
      <c r="A1181" s="142"/>
      <c r="B1181" s="144"/>
      <c r="F1181" s="63"/>
      <c r="G1181" s="63"/>
      <c r="H1181" s="63"/>
      <c r="I1181" s="63"/>
      <c r="J1181" s="63"/>
      <c r="K1181" s="63"/>
      <c r="L1181" s="63"/>
      <c r="M1181" s="63"/>
      <c r="N1181" s="63"/>
      <c r="O1181" s="63">
        <f>'SWR time series'!A1177</f>
        <v>7</v>
      </c>
      <c r="P1181" s="63">
        <f>'SWR time series'!B1177</f>
        <v>1968</v>
      </c>
      <c r="Q1181" s="70">
        <f>'StockBond Returns'!M1175</f>
        <v>21.76377681</v>
      </c>
      <c r="R1181" s="70">
        <f ca="1">'SWR time series'!F1177</f>
        <v>-0.35992914040090795</v>
      </c>
      <c r="S1181" t="str">
        <f t="shared" ref="S1181:T1181" si="1257">IF( AND($Q1181&gt;S$10,$Q1181&lt;=S$11),$R1181,"")</f>
        <v/>
      </c>
      <c r="T1181" s="70">
        <f t="shared" ca="1" si="1257"/>
        <v>-0.35992914040090795</v>
      </c>
    </row>
    <row r="1182" spans="1:20" ht="13" hidden="1" x14ac:dyDescent="0.15">
      <c r="A1182" s="142"/>
      <c r="B1182" s="144"/>
      <c r="F1182" s="63"/>
      <c r="G1182" s="63"/>
      <c r="H1182" s="63"/>
      <c r="I1182" s="63"/>
      <c r="J1182" s="63"/>
      <c r="K1182" s="63"/>
      <c r="L1182" s="63"/>
      <c r="M1182" s="63"/>
      <c r="N1182" s="63"/>
      <c r="O1182" s="63">
        <f>'SWR time series'!A1178</f>
        <v>8</v>
      </c>
      <c r="P1182" s="63">
        <f>'SWR time series'!B1178</f>
        <v>1968</v>
      </c>
      <c r="Q1182" s="70">
        <f>'StockBond Returns'!M1176</f>
        <v>21.098545560000002</v>
      </c>
      <c r="R1182" s="70">
        <f ca="1">'SWR time series'!F1178</f>
        <v>-0.19880473813535282</v>
      </c>
      <c r="S1182" t="str">
        <f t="shared" ref="S1182:T1182" si="1258">IF( AND($Q1182&gt;S$10,$Q1182&lt;=S$11),$R1182,"")</f>
        <v/>
      </c>
      <c r="T1182" s="70">
        <f t="shared" ca="1" si="1258"/>
        <v>-0.19880473813535282</v>
      </c>
    </row>
    <row r="1183" spans="1:20" ht="13" hidden="1" x14ac:dyDescent="0.15">
      <c r="A1183" s="142"/>
      <c r="B1183" s="144"/>
      <c r="F1183" s="63"/>
      <c r="G1183" s="63"/>
      <c r="H1183" s="63"/>
      <c r="I1183" s="63"/>
      <c r="J1183" s="63"/>
      <c r="K1183" s="63"/>
      <c r="L1183" s="63"/>
      <c r="M1183" s="63"/>
      <c r="N1183" s="63"/>
      <c r="O1183" s="63">
        <f>'SWR time series'!A1179</f>
        <v>9</v>
      </c>
      <c r="P1183" s="63">
        <f>'SWR time series'!B1179</f>
        <v>1968</v>
      </c>
      <c r="Q1183" s="70">
        <f>'StockBond Returns'!M1177</f>
        <v>21.398460889999999</v>
      </c>
      <c r="R1183" s="70">
        <f ca="1">'SWR time series'!F1179</f>
        <v>-0.52617550857156736</v>
      </c>
      <c r="S1183" t="str">
        <f t="shared" ref="S1183:T1183" si="1259">IF( AND($Q1183&gt;S$10,$Q1183&lt;=S$11),$R1183,"")</f>
        <v/>
      </c>
      <c r="T1183" s="70">
        <f t="shared" ca="1" si="1259"/>
        <v>-0.52617550857156736</v>
      </c>
    </row>
    <row r="1184" spans="1:20" ht="13" hidden="1" x14ac:dyDescent="0.15">
      <c r="A1184" s="142"/>
      <c r="B1184" s="144"/>
      <c r="F1184" s="63"/>
      <c r="G1184" s="63"/>
      <c r="H1184" s="63"/>
      <c r="I1184" s="63"/>
      <c r="J1184" s="63"/>
      <c r="K1184" s="63"/>
      <c r="L1184" s="63"/>
      <c r="M1184" s="63"/>
      <c r="N1184" s="63"/>
      <c r="O1184" s="63">
        <f>'SWR time series'!A1180</f>
        <v>10</v>
      </c>
      <c r="P1184" s="63">
        <f>'SWR time series'!B1180</f>
        <v>1968</v>
      </c>
      <c r="Q1184" s="70">
        <f>'StockBond Returns'!M1178</f>
        <v>21.973483699999999</v>
      </c>
      <c r="R1184" s="70">
        <f ca="1">'SWR time series'!F1180</f>
        <v>-0.48263292398106294</v>
      </c>
      <c r="S1184" t="str">
        <f t="shared" ref="S1184:T1184" si="1260">IF( AND($Q1184&gt;S$10,$Q1184&lt;=S$11),$R1184,"")</f>
        <v/>
      </c>
      <c r="T1184" s="70">
        <f t="shared" ca="1" si="1260"/>
        <v>-0.48263292398106294</v>
      </c>
    </row>
    <row r="1185" spans="1:20" ht="13" hidden="1" x14ac:dyDescent="0.15">
      <c r="A1185" s="142"/>
      <c r="B1185" s="144"/>
      <c r="F1185" s="63"/>
      <c r="G1185" s="63"/>
      <c r="H1185" s="63"/>
      <c r="I1185" s="63"/>
      <c r="J1185" s="63"/>
      <c r="K1185" s="63"/>
      <c r="L1185" s="63"/>
      <c r="M1185" s="63"/>
      <c r="N1185" s="63"/>
      <c r="O1185" s="63">
        <f>'SWR time series'!A1181</f>
        <v>11</v>
      </c>
      <c r="P1185" s="63">
        <f>'SWR time series'!B1181</f>
        <v>1968</v>
      </c>
      <c r="Q1185" s="70">
        <f>'StockBond Returns'!M1179</f>
        <v>21.921930660000001</v>
      </c>
      <c r="R1185" s="70">
        <f ca="1">'SWR time series'!F1181</f>
        <v>-0.47171282749177834</v>
      </c>
      <c r="S1185" t="str">
        <f t="shared" ref="S1185:T1185" si="1261">IF( AND($Q1185&gt;S$10,$Q1185&lt;=S$11),$R1185,"")</f>
        <v/>
      </c>
      <c r="T1185" s="70">
        <f t="shared" ca="1" si="1261"/>
        <v>-0.47171282749177834</v>
      </c>
    </row>
    <row r="1186" spans="1:20" ht="13" hidden="1" x14ac:dyDescent="0.15">
      <c r="A1186" s="142"/>
      <c r="B1186" s="144"/>
      <c r="F1186" s="63"/>
      <c r="G1186" s="63"/>
      <c r="H1186" s="63"/>
      <c r="I1186" s="63"/>
      <c r="J1186" s="63"/>
      <c r="K1186" s="63"/>
      <c r="L1186" s="63"/>
      <c r="M1186" s="63"/>
      <c r="N1186" s="63"/>
      <c r="O1186" s="63">
        <f>'SWR time series'!A1182</f>
        <v>12</v>
      </c>
      <c r="P1186" s="63">
        <f>'SWR time series'!B1182</f>
        <v>1968</v>
      </c>
      <c r="Q1186" s="70">
        <f>'StockBond Returns'!M1180</f>
        <v>22.768317079999999</v>
      </c>
      <c r="R1186" s="70">
        <f ca="1">'SWR time series'!F1182</f>
        <v>-0.76770687695706563</v>
      </c>
      <c r="S1186" t="str">
        <f t="shared" ref="S1186:T1186" si="1262">IF( AND($Q1186&gt;S$10,$Q1186&lt;=S$11),$R1186,"")</f>
        <v/>
      </c>
      <c r="T1186" s="70">
        <f t="shared" ca="1" si="1262"/>
        <v>-0.76770687695706563</v>
      </c>
    </row>
    <row r="1187" spans="1:20" ht="13" hidden="1" x14ac:dyDescent="0.15">
      <c r="A1187" s="142"/>
      <c r="B1187" s="144"/>
      <c r="F1187" s="63"/>
      <c r="G1187" s="63"/>
      <c r="H1187" s="63"/>
      <c r="I1187" s="63"/>
      <c r="J1187" s="63"/>
      <c r="K1187" s="63"/>
      <c r="L1187" s="63"/>
      <c r="M1187" s="63"/>
      <c r="N1187" s="63"/>
      <c r="O1187" s="63">
        <f>'SWR time series'!A1183</f>
        <v>1</v>
      </c>
      <c r="P1187" s="63">
        <f>'SWR time series'!B1183</f>
        <v>1969</v>
      </c>
      <c r="Q1187" s="70">
        <f>'StockBond Returns'!M1181</f>
        <v>21.72563276</v>
      </c>
      <c r="R1187" s="70">
        <f ca="1">'SWR time series'!F1183</f>
        <v>-0.38680601972643913</v>
      </c>
      <c r="S1187" t="str">
        <f t="shared" ref="S1187:T1187" si="1263">IF( AND($Q1187&gt;S$10,$Q1187&lt;=S$11),$R1187,"")</f>
        <v/>
      </c>
      <c r="T1187" s="70">
        <f t="shared" ca="1" si="1263"/>
        <v>-0.38680601972643913</v>
      </c>
    </row>
    <row r="1188" spans="1:20" ht="13" hidden="1" x14ac:dyDescent="0.15">
      <c r="A1188" s="142"/>
      <c r="B1188" s="144"/>
      <c r="F1188" s="63"/>
      <c r="G1188" s="63"/>
      <c r="H1188" s="63"/>
      <c r="I1188" s="63"/>
      <c r="J1188" s="63"/>
      <c r="K1188" s="63"/>
      <c r="L1188" s="63"/>
      <c r="M1188" s="63"/>
      <c r="N1188" s="63"/>
      <c r="O1188" s="63">
        <f>'SWR time series'!A1184</f>
        <v>2</v>
      </c>
      <c r="P1188" s="63">
        <f>'SWR time series'!B1184</f>
        <v>1969</v>
      </c>
      <c r="Q1188" s="70">
        <f>'StockBond Returns'!M1182</f>
        <v>21.404839819999999</v>
      </c>
      <c r="R1188" s="70">
        <f ca="1">'SWR time series'!F1184</f>
        <v>-0.29436323392304331</v>
      </c>
      <c r="S1188" t="str">
        <f t="shared" ref="S1188:T1188" si="1264">IF( AND($Q1188&gt;S$10,$Q1188&lt;=S$11),$R1188,"")</f>
        <v/>
      </c>
      <c r="T1188" s="70">
        <f t="shared" ca="1" si="1264"/>
        <v>-0.29436323392304331</v>
      </c>
    </row>
    <row r="1189" spans="1:20" ht="13" hidden="1" x14ac:dyDescent="0.15">
      <c r="A1189" s="142"/>
      <c r="B1189" s="144"/>
      <c r="F1189" s="63"/>
      <c r="G1189" s="63"/>
      <c r="H1189" s="63"/>
      <c r="I1189" s="63"/>
      <c r="J1189" s="63"/>
      <c r="K1189" s="63"/>
      <c r="L1189" s="63"/>
      <c r="M1189" s="63"/>
      <c r="N1189" s="63"/>
      <c r="O1189" s="63">
        <f>'SWR time series'!A1185</f>
        <v>3</v>
      </c>
      <c r="P1189" s="63">
        <f>'SWR time series'!B1185</f>
        <v>1969</v>
      </c>
      <c r="Q1189" s="70">
        <f>'StockBond Returns'!M1183</f>
        <v>20.201950499999999</v>
      </c>
      <c r="R1189" s="70">
        <f ca="1">'SWR time series'!F1185</f>
        <v>9.8666904398706734E-2</v>
      </c>
      <c r="S1189" t="str">
        <f t="shared" ref="S1189:T1189" si="1265">IF( AND($Q1189&gt;S$10,$Q1189&lt;=S$11),$R1189,"")</f>
        <v/>
      </c>
      <c r="T1189" s="70">
        <f t="shared" ca="1" si="1265"/>
        <v>9.8666904398706734E-2</v>
      </c>
    </row>
    <row r="1190" spans="1:20" ht="13" hidden="1" x14ac:dyDescent="0.15">
      <c r="A1190" s="142"/>
      <c r="B1190" s="144"/>
      <c r="F1190" s="63"/>
      <c r="G1190" s="63"/>
      <c r="H1190" s="63"/>
      <c r="I1190" s="63"/>
      <c r="J1190" s="63"/>
      <c r="K1190" s="63"/>
      <c r="L1190" s="63"/>
      <c r="M1190" s="63"/>
      <c r="N1190" s="63"/>
      <c r="O1190" s="63">
        <f>'SWR time series'!A1186</f>
        <v>4</v>
      </c>
      <c r="P1190" s="63">
        <f>'SWR time series'!B1186</f>
        <v>1969</v>
      </c>
      <c r="Q1190" s="70">
        <f>'StockBond Returns'!M1184</f>
        <v>20.633595270000001</v>
      </c>
      <c r="R1190" s="70">
        <f ca="1">'SWR time series'!F1186</f>
        <v>-7.3900353272254193E-2</v>
      </c>
      <c r="S1190" t="str">
        <f t="shared" ref="S1190:T1190" si="1266">IF( AND($Q1190&gt;S$10,$Q1190&lt;=S$11),$R1190,"")</f>
        <v/>
      </c>
      <c r="T1190" s="70">
        <f t="shared" ca="1" si="1266"/>
        <v>-7.3900353272254193E-2</v>
      </c>
    </row>
    <row r="1191" spans="1:20" ht="13" hidden="1" x14ac:dyDescent="0.15">
      <c r="A1191" s="142"/>
      <c r="B1191" s="144"/>
      <c r="F1191" s="63"/>
      <c r="G1191" s="63"/>
      <c r="H1191" s="63"/>
      <c r="I1191" s="63"/>
      <c r="J1191" s="63"/>
      <c r="K1191" s="63"/>
      <c r="L1191" s="63"/>
      <c r="M1191" s="63"/>
      <c r="N1191" s="63"/>
      <c r="O1191" s="63">
        <f>'SWR time series'!A1187</f>
        <v>5</v>
      </c>
      <c r="P1191" s="63">
        <f>'SWR time series'!B1187</f>
        <v>1969</v>
      </c>
      <c r="Q1191" s="70">
        <f>'StockBond Returns'!M1185</f>
        <v>20.9105861</v>
      </c>
      <c r="R1191" s="70">
        <f ca="1">'SWR time series'!F1187</f>
        <v>-0.19933265109421328</v>
      </c>
      <c r="S1191" t="str">
        <f t="shared" ref="S1191:T1191" si="1267">IF( AND($Q1191&gt;S$10,$Q1191&lt;=S$11),$R1191,"")</f>
        <v/>
      </c>
      <c r="T1191" s="70">
        <f t="shared" ca="1" si="1267"/>
        <v>-0.19933265109421328</v>
      </c>
    </row>
    <row r="1192" spans="1:20" ht="13" hidden="1" x14ac:dyDescent="0.15">
      <c r="A1192" s="142"/>
      <c r="B1192" s="144"/>
      <c r="F1192" s="63"/>
      <c r="G1192" s="63"/>
      <c r="H1192" s="63"/>
      <c r="I1192" s="63"/>
      <c r="J1192" s="63"/>
      <c r="K1192" s="63"/>
      <c r="L1192" s="63"/>
      <c r="M1192" s="63"/>
      <c r="N1192" s="63"/>
      <c r="O1192" s="63">
        <f>'SWR time series'!A1188</f>
        <v>6</v>
      </c>
      <c r="P1192" s="63">
        <f>'SWR time series'!B1188</f>
        <v>1969</v>
      </c>
      <c r="Q1192" s="70">
        <f>'StockBond Returns'!M1186</f>
        <v>20.639428930000001</v>
      </c>
      <c r="R1192" s="70">
        <f ca="1">'SWR time series'!F1188</f>
        <v>-9.7283900104850218E-2</v>
      </c>
      <c r="S1192" t="str">
        <f t="shared" ref="S1192:T1192" si="1268">IF( AND($Q1192&gt;S$10,$Q1192&lt;=S$11),$R1192,"")</f>
        <v/>
      </c>
      <c r="T1192" s="70">
        <f t="shared" ca="1" si="1268"/>
        <v>-9.7283900104850218E-2</v>
      </c>
    </row>
    <row r="1193" spans="1:20" ht="13" hidden="1" x14ac:dyDescent="0.15">
      <c r="A1193" s="142"/>
      <c r="B1193" s="144"/>
      <c r="F1193" s="63"/>
      <c r="G1193" s="63"/>
      <c r="H1193" s="63"/>
      <c r="I1193" s="63"/>
      <c r="J1193" s="63"/>
      <c r="K1193" s="63"/>
      <c r="L1193" s="63"/>
      <c r="M1193" s="63"/>
      <c r="N1193" s="63"/>
      <c r="O1193" s="63">
        <f>'SWR time series'!A1189</f>
        <v>7</v>
      </c>
      <c r="P1193" s="63">
        <f>'SWR time series'!B1189</f>
        <v>1969</v>
      </c>
      <c r="Q1193" s="70">
        <f>'StockBond Returns'!M1187</f>
        <v>19.42899542</v>
      </c>
      <c r="R1193" s="70">
        <f ca="1">'SWR time series'!F1189</f>
        <v>0.46915344227293154</v>
      </c>
      <c r="S1193" s="70">
        <f t="shared" ref="S1193:T1193" ca="1" si="1269">IF( AND($Q1193&gt;S$10,$Q1193&lt;=S$11),$R1193,"")</f>
        <v>0.46915344227293154</v>
      </c>
      <c r="T1193" t="str">
        <f t="shared" si="1269"/>
        <v/>
      </c>
    </row>
    <row r="1194" spans="1:20" ht="13" hidden="1" x14ac:dyDescent="0.15">
      <c r="A1194" s="142"/>
      <c r="B1194" s="144"/>
      <c r="F1194" s="63"/>
      <c r="G1194" s="63"/>
      <c r="H1194" s="63"/>
      <c r="I1194" s="63"/>
      <c r="J1194" s="63"/>
      <c r="K1194" s="63"/>
      <c r="L1194" s="63"/>
      <c r="M1194" s="63"/>
      <c r="N1194" s="63"/>
      <c r="O1194" s="63">
        <f>'SWR time series'!A1190</f>
        <v>8</v>
      </c>
      <c r="P1194" s="63">
        <f>'SWR time series'!B1190</f>
        <v>1969</v>
      </c>
      <c r="Q1194" s="70">
        <f>'StockBond Returns'!M1188</f>
        <v>18.113623319999999</v>
      </c>
      <c r="R1194" s="70">
        <f ca="1">'SWR time series'!F1190</f>
        <v>1.0205731854736175</v>
      </c>
      <c r="S1194" s="70">
        <f t="shared" ref="S1194:T1194" ca="1" si="1270">IF( AND($Q1194&gt;S$10,$Q1194&lt;=S$11),$R1194,"")</f>
        <v>1.0205731854736175</v>
      </c>
      <c r="T1194" t="str">
        <f t="shared" si="1270"/>
        <v/>
      </c>
    </row>
    <row r="1195" spans="1:20" ht="13" hidden="1" x14ac:dyDescent="0.15">
      <c r="A1195" s="142"/>
      <c r="B1195" s="144"/>
      <c r="F1195" s="63"/>
      <c r="G1195" s="63"/>
      <c r="H1195" s="63"/>
      <c r="I1195" s="63"/>
      <c r="J1195" s="63"/>
      <c r="K1195" s="63"/>
      <c r="L1195" s="63"/>
      <c r="M1195" s="63"/>
      <c r="N1195" s="63"/>
      <c r="O1195" s="63">
        <f>'SWR time series'!A1191</f>
        <v>9</v>
      </c>
      <c r="P1195" s="63">
        <f>'SWR time series'!B1191</f>
        <v>1969</v>
      </c>
      <c r="Q1195" s="70">
        <f>'StockBond Returns'!M1189</f>
        <v>18.69564578</v>
      </c>
      <c r="R1195" s="70">
        <f ca="1">'SWR time series'!F1191</f>
        <v>0.77611229595833642</v>
      </c>
      <c r="S1195" s="70">
        <f t="shared" ref="S1195:T1195" ca="1" si="1271">IF( AND($Q1195&gt;S$10,$Q1195&lt;=S$11),$R1195,"")</f>
        <v>0.77611229595833642</v>
      </c>
      <c r="T1195" t="str">
        <f t="shared" si="1271"/>
        <v/>
      </c>
    </row>
    <row r="1196" spans="1:20" ht="13" hidden="1" x14ac:dyDescent="0.15">
      <c r="A1196" s="142"/>
      <c r="B1196" s="144"/>
      <c r="F1196" s="63"/>
      <c r="G1196" s="63"/>
      <c r="H1196" s="63"/>
      <c r="I1196" s="63"/>
      <c r="J1196" s="63"/>
      <c r="K1196" s="63"/>
      <c r="L1196" s="63"/>
      <c r="M1196" s="63"/>
      <c r="N1196" s="63"/>
      <c r="O1196" s="63">
        <f>'SWR time series'!A1192</f>
        <v>10</v>
      </c>
      <c r="P1196" s="63">
        <f>'SWR time series'!B1192</f>
        <v>1969</v>
      </c>
      <c r="Q1196" s="70">
        <f>'StockBond Returns'!M1190</f>
        <v>18.12745821</v>
      </c>
      <c r="R1196" s="70">
        <f ca="1">'SWR time series'!F1192</f>
        <v>1.1578080286213055</v>
      </c>
      <c r="S1196" s="70">
        <f t="shared" ref="S1196:T1196" ca="1" si="1272">IF( AND($Q1196&gt;S$10,$Q1196&lt;=S$11),$R1196,"")</f>
        <v>1.1578080286213055</v>
      </c>
      <c r="T1196" t="str">
        <f t="shared" si="1272"/>
        <v/>
      </c>
    </row>
    <row r="1197" spans="1:20" ht="13" hidden="1" x14ac:dyDescent="0.15">
      <c r="A1197" s="142"/>
      <c r="B1197" s="144"/>
      <c r="F1197" s="63"/>
      <c r="G1197" s="63"/>
      <c r="H1197" s="63"/>
      <c r="I1197" s="63"/>
      <c r="J1197" s="63"/>
      <c r="K1197" s="63"/>
      <c r="L1197" s="63"/>
      <c r="M1197" s="63"/>
      <c r="N1197" s="63"/>
      <c r="O1197" s="63">
        <f>'SWR time series'!A1193</f>
        <v>11</v>
      </c>
      <c r="P1197" s="63">
        <f>'SWR time series'!B1193</f>
        <v>1969</v>
      </c>
      <c r="Q1197" s="70">
        <f>'StockBond Returns'!M1191</f>
        <v>18.75768485</v>
      </c>
      <c r="R1197" s="70">
        <f ca="1">'SWR time series'!F1193</f>
        <v>0.78871733118710452</v>
      </c>
      <c r="S1197" s="70">
        <f t="shared" ref="S1197:T1197" ca="1" si="1273">IF( AND($Q1197&gt;S$10,$Q1197&lt;=S$11),$R1197,"")</f>
        <v>0.78871733118710452</v>
      </c>
      <c r="T1197" t="str">
        <f t="shared" si="1273"/>
        <v/>
      </c>
    </row>
    <row r="1198" spans="1:20" ht="13" hidden="1" x14ac:dyDescent="0.15">
      <c r="A1198" s="142"/>
      <c r="B1198" s="144"/>
      <c r="F1198" s="63"/>
      <c r="G1198" s="63"/>
      <c r="H1198" s="63"/>
      <c r="I1198" s="63"/>
      <c r="J1198" s="63"/>
      <c r="K1198" s="63"/>
      <c r="L1198" s="63"/>
      <c r="M1198" s="63"/>
      <c r="N1198" s="63"/>
      <c r="O1198" s="63">
        <f>'SWR time series'!A1194</f>
        <v>12</v>
      </c>
      <c r="P1198" s="63">
        <f>'SWR time series'!B1194</f>
        <v>1969</v>
      </c>
      <c r="Q1198" s="70">
        <f>'StockBond Returns'!M1192</f>
        <v>17.864754130000001</v>
      </c>
      <c r="R1198" s="70">
        <f ca="1">'SWR time series'!F1194</f>
        <v>1.3081015044994047</v>
      </c>
      <c r="S1198" s="70">
        <f t="shared" ref="S1198:T1198" ca="1" si="1274">IF( AND($Q1198&gt;S$10,$Q1198&lt;=S$11),$R1198,"")</f>
        <v>1.3081015044994047</v>
      </c>
      <c r="T1198" t="str">
        <f t="shared" si="1274"/>
        <v/>
      </c>
    </row>
    <row r="1199" spans="1:20" ht="13" hidden="1" x14ac:dyDescent="0.15">
      <c r="A1199" s="142"/>
      <c r="B1199" s="144"/>
      <c r="F1199" s="63"/>
      <c r="G1199" s="63"/>
      <c r="H1199" s="63"/>
      <c r="I1199" s="63"/>
      <c r="J1199" s="63"/>
      <c r="K1199" s="63"/>
      <c r="L1199" s="63"/>
      <c r="M1199" s="63"/>
      <c r="N1199" s="63"/>
      <c r="O1199" s="63">
        <f>'SWR time series'!A1195</f>
        <v>1</v>
      </c>
      <c r="P1199" s="63">
        <f>'SWR time series'!B1195</f>
        <v>1970</v>
      </c>
      <c r="Q1199" s="70">
        <f>'StockBond Returns'!M1193</f>
        <v>17.507597059999998</v>
      </c>
      <c r="R1199" s="70">
        <f ca="1">'SWR time series'!F1195</f>
        <v>1.6581550530208595</v>
      </c>
      <c r="S1199" s="70">
        <f t="shared" ref="S1199:T1199" ca="1" si="1275">IF( AND($Q1199&gt;S$10,$Q1199&lt;=S$11),$R1199,"")</f>
        <v>1.6581550530208595</v>
      </c>
      <c r="T1199" t="str">
        <f t="shared" si="1275"/>
        <v/>
      </c>
    </row>
    <row r="1200" spans="1:20" ht="13" hidden="1" x14ac:dyDescent="0.15">
      <c r="A1200" s="142"/>
      <c r="B1200" s="144"/>
      <c r="F1200" s="63"/>
      <c r="G1200" s="63"/>
      <c r="H1200" s="63"/>
      <c r="I1200" s="63"/>
      <c r="J1200" s="63"/>
      <c r="K1200" s="63"/>
      <c r="L1200" s="63"/>
      <c r="M1200" s="63"/>
      <c r="N1200" s="63"/>
      <c r="O1200" s="63">
        <f>'SWR time series'!A1196</f>
        <v>2</v>
      </c>
      <c r="P1200" s="63">
        <f>'SWR time series'!B1196</f>
        <v>1970</v>
      </c>
      <c r="Q1200" s="70">
        <f>'StockBond Returns'!M1194</f>
        <v>16.22759301</v>
      </c>
      <c r="R1200" s="70">
        <f ca="1">'SWR time series'!F1196</f>
        <v>2.4488249519663263</v>
      </c>
      <c r="S1200" s="70">
        <f t="shared" ref="S1200:T1200" ca="1" si="1276">IF( AND($Q1200&gt;S$10,$Q1200&lt;=S$11),$R1200,"")</f>
        <v>2.4488249519663263</v>
      </c>
      <c r="T1200" t="str">
        <f t="shared" si="1276"/>
        <v/>
      </c>
    </row>
    <row r="1201" spans="1:20" ht="13" hidden="1" x14ac:dyDescent="0.15">
      <c r="A1201" s="142"/>
      <c r="B1201" s="144"/>
      <c r="F1201" s="63"/>
      <c r="G1201" s="63"/>
      <c r="H1201" s="63"/>
      <c r="I1201" s="63"/>
      <c r="J1201" s="63"/>
      <c r="K1201" s="63"/>
      <c r="L1201" s="63"/>
      <c r="M1201" s="63"/>
      <c r="N1201" s="63"/>
      <c r="O1201" s="63">
        <f>'SWR time series'!A1197</f>
        <v>3</v>
      </c>
      <c r="P1201" s="63">
        <f>'SWR time series'!B1197</f>
        <v>1970</v>
      </c>
      <c r="Q1201" s="70">
        <f>'StockBond Returns'!M1195</f>
        <v>16.851592019999998</v>
      </c>
      <c r="R1201" s="70">
        <f ca="1">'SWR time series'!F1197</f>
        <v>1.9180519431289795</v>
      </c>
      <c r="S1201" s="70">
        <f t="shared" ref="S1201:T1201" ca="1" si="1277">IF( AND($Q1201&gt;S$10,$Q1201&lt;=S$11),$R1201,"")</f>
        <v>1.9180519431289795</v>
      </c>
      <c r="T1201" t="str">
        <f t="shared" si="1277"/>
        <v/>
      </c>
    </row>
    <row r="1202" spans="1:20" ht="13" hidden="1" x14ac:dyDescent="0.15">
      <c r="A1202" s="142"/>
      <c r="B1202" s="144"/>
      <c r="F1202" s="63"/>
      <c r="G1202" s="63"/>
      <c r="H1202" s="63"/>
      <c r="I1202" s="63"/>
      <c r="J1202" s="63"/>
      <c r="K1202" s="63"/>
      <c r="L1202" s="63"/>
      <c r="M1202" s="63"/>
      <c r="N1202" s="63"/>
      <c r="O1202" s="63">
        <f>'SWR time series'!A1198</f>
        <v>4</v>
      </c>
      <c r="P1202" s="63">
        <f>'SWR time series'!B1198</f>
        <v>1970</v>
      </c>
      <c r="Q1202" s="70">
        <f>'StockBond Returns'!M1196</f>
        <v>16.714443849999999</v>
      </c>
      <c r="R1202" s="70">
        <f ca="1">'SWR time series'!F1198</f>
        <v>1.9684100543302954</v>
      </c>
      <c r="S1202" s="70">
        <f t="shared" ref="S1202:T1202" ca="1" si="1278">IF( AND($Q1202&gt;S$10,$Q1202&lt;=S$11),$R1202,"")</f>
        <v>1.9684100543302954</v>
      </c>
      <c r="T1202" t="str">
        <f t="shared" si="1278"/>
        <v/>
      </c>
    </row>
    <row r="1203" spans="1:20" ht="13" hidden="1" x14ac:dyDescent="0.15">
      <c r="A1203" s="142"/>
      <c r="B1203" s="144"/>
      <c r="F1203" s="63"/>
      <c r="G1203" s="63"/>
      <c r="H1203" s="63"/>
      <c r="I1203" s="63"/>
      <c r="J1203" s="63"/>
      <c r="K1203" s="63"/>
      <c r="L1203" s="63"/>
      <c r="M1203" s="63"/>
      <c r="N1203" s="63"/>
      <c r="O1203" s="63">
        <f>'SWR time series'!A1199</f>
        <v>5</v>
      </c>
      <c r="P1203" s="63">
        <f>'SWR time series'!B1199</f>
        <v>1970</v>
      </c>
      <c r="Q1203" s="70">
        <f>'StockBond Returns'!M1197</f>
        <v>15.054944600000001</v>
      </c>
      <c r="R1203" s="70">
        <f ca="1">'SWR time series'!F1199</f>
        <v>3.1320257685293775</v>
      </c>
      <c r="S1203" s="70">
        <f t="shared" ref="S1203:T1203" ca="1" si="1279">IF( AND($Q1203&gt;S$10,$Q1203&lt;=S$11),$R1203,"")</f>
        <v>3.1320257685293775</v>
      </c>
      <c r="T1203" t="str">
        <f t="shared" si="1279"/>
        <v/>
      </c>
    </row>
    <row r="1204" spans="1:20" ht="13" hidden="1" x14ac:dyDescent="0.15">
      <c r="A1204" s="142"/>
      <c r="B1204" s="144"/>
      <c r="F1204" s="63"/>
      <c r="G1204" s="63"/>
      <c r="H1204" s="63"/>
      <c r="I1204" s="63"/>
      <c r="J1204" s="63"/>
      <c r="K1204" s="63"/>
      <c r="L1204" s="63"/>
      <c r="M1204" s="63"/>
      <c r="N1204" s="63"/>
      <c r="O1204" s="63">
        <f>'SWR time series'!A1200</f>
        <v>6</v>
      </c>
      <c r="P1204" s="63">
        <f>'SWR time series'!B1200</f>
        <v>1970</v>
      </c>
      <c r="Q1204" s="70">
        <f>'StockBond Returns'!M1198</f>
        <v>14.31109386</v>
      </c>
      <c r="R1204" s="70">
        <f ca="1">'SWR time series'!F1200</f>
        <v>3.8858931081179335</v>
      </c>
      <c r="S1204" s="70">
        <f t="shared" ref="S1204:T1204" ca="1" si="1280">IF( AND($Q1204&gt;S$10,$Q1204&lt;=S$11),$R1204,"")</f>
        <v>3.8858931081179335</v>
      </c>
      <c r="T1204" t="str">
        <f t="shared" si="1280"/>
        <v/>
      </c>
    </row>
    <row r="1205" spans="1:20" ht="13" hidden="1" x14ac:dyDescent="0.15">
      <c r="A1205" s="142"/>
      <c r="B1205" s="144"/>
      <c r="F1205" s="63"/>
      <c r="G1205" s="63"/>
      <c r="H1205" s="63"/>
      <c r="I1205" s="63"/>
      <c r="J1205" s="63"/>
      <c r="K1205" s="63"/>
      <c r="L1205" s="63"/>
      <c r="M1205" s="63"/>
      <c r="N1205" s="63"/>
      <c r="O1205" s="63">
        <f>'SWR time series'!A1201</f>
        <v>7</v>
      </c>
      <c r="P1205" s="63">
        <f>'SWR time series'!B1201</f>
        <v>1970</v>
      </c>
      <c r="Q1205" s="70">
        <f>'StockBond Returns'!M1199</f>
        <v>13.275745300000001</v>
      </c>
      <c r="R1205" s="70">
        <f ca="1">'SWR time series'!F1201</f>
        <v>4.3706209542327823</v>
      </c>
      <c r="S1205" s="70">
        <f t="shared" ref="S1205:T1205" ca="1" si="1281">IF( AND($Q1205&gt;S$10,$Q1205&lt;=S$11),$R1205,"")</f>
        <v>4.3706209542327823</v>
      </c>
      <c r="T1205" t="str">
        <f t="shared" si="1281"/>
        <v/>
      </c>
    </row>
    <row r="1206" spans="1:20" ht="13" hidden="1" x14ac:dyDescent="0.15">
      <c r="A1206" s="142"/>
      <c r="B1206" s="144"/>
      <c r="F1206" s="63"/>
      <c r="G1206" s="63"/>
      <c r="H1206" s="63"/>
      <c r="I1206" s="63"/>
      <c r="J1206" s="63"/>
      <c r="K1206" s="63"/>
      <c r="L1206" s="63"/>
      <c r="M1206" s="63"/>
      <c r="N1206" s="63"/>
      <c r="O1206" s="63">
        <f>'SWR time series'!A1202</f>
        <v>8</v>
      </c>
      <c r="P1206" s="63">
        <f>'SWR time series'!B1202</f>
        <v>1970</v>
      </c>
      <c r="Q1206" s="70">
        <f>'StockBond Returns'!M1200</f>
        <v>14.148881469999999</v>
      </c>
      <c r="R1206" s="70">
        <f ca="1">'SWR time series'!F1202</f>
        <v>3.6087265860388769</v>
      </c>
      <c r="S1206" s="70">
        <f t="shared" ref="S1206:T1206" ca="1" si="1282">IF( AND($Q1206&gt;S$10,$Q1206&lt;=S$11),$R1206,"")</f>
        <v>3.6087265860388769</v>
      </c>
      <c r="T1206" t="str">
        <f t="shared" si="1282"/>
        <v/>
      </c>
    </row>
    <row r="1207" spans="1:20" ht="13" hidden="1" x14ac:dyDescent="0.15">
      <c r="A1207" s="142"/>
      <c r="B1207" s="144"/>
      <c r="F1207" s="63"/>
      <c r="G1207" s="63"/>
      <c r="H1207" s="63"/>
      <c r="I1207" s="63"/>
      <c r="J1207" s="63"/>
      <c r="K1207" s="63"/>
      <c r="L1207" s="63"/>
      <c r="M1207" s="63"/>
      <c r="N1207" s="63"/>
      <c r="O1207" s="63">
        <f>'SWR time series'!A1203</f>
        <v>9</v>
      </c>
      <c r="P1207" s="63">
        <f>'SWR time series'!B1203</f>
        <v>1970</v>
      </c>
      <c r="Q1207" s="70">
        <f>'StockBond Returns'!M1201</f>
        <v>14.75191498</v>
      </c>
      <c r="R1207" s="70">
        <f ca="1">'SWR time series'!F1203</f>
        <v>3.0501146605907046</v>
      </c>
      <c r="S1207" s="70">
        <f t="shared" ref="S1207:T1207" ca="1" si="1283">IF( AND($Q1207&gt;S$10,$Q1207&lt;=S$11),$R1207,"")</f>
        <v>3.0501146605907046</v>
      </c>
      <c r="T1207" t="str">
        <f t="shared" si="1283"/>
        <v/>
      </c>
    </row>
    <row r="1208" spans="1:20" ht="13" hidden="1" x14ac:dyDescent="0.15">
      <c r="A1208" s="142"/>
      <c r="B1208" s="144"/>
      <c r="F1208" s="63"/>
      <c r="G1208" s="63"/>
      <c r="H1208" s="63"/>
      <c r="I1208" s="63"/>
      <c r="J1208" s="63"/>
      <c r="K1208" s="63"/>
      <c r="L1208" s="63"/>
      <c r="M1208" s="63"/>
      <c r="N1208" s="63"/>
      <c r="O1208" s="63">
        <f>'SWR time series'!A1204</f>
        <v>10</v>
      </c>
      <c r="P1208" s="63">
        <f>'SWR time series'!B1204</f>
        <v>1970</v>
      </c>
      <c r="Q1208" s="70">
        <f>'StockBond Returns'!M1202</f>
        <v>15.15180836</v>
      </c>
      <c r="R1208" s="70">
        <f ca="1">'SWR time series'!F1204</f>
        <v>2.6978511090831567</v>
      </c>
      <c r="S1208" s="70">
        <f t="shared" ref="S1208:T1208" ca="1" si="1284">IF( AND($Q1208&gt;S$10,$Q1208&lt;=S$11),$R1208,"")</f>
        <v>2.6978511090831567</v>
      </c>
      <c r="T1208" t="str">
        <f t="shared" si="1284"/>
        <v/>
      </c>
    </row>
    <row r="1209" spans="1:20" ht="13" hidden="1" x14ac:dyDescent="0.15">
      <c r="A1209" s="142"/>
      <c r="B1209" s="144"/>
      <c r="F1209" s="63"/>
      <c r="G1209" s="63"/>
      <c r="H1209" s="63"/>
      <c r="I1209" s="63"/>
      <c r="J1209" s="63"/>
      <c r="K1209" s="63"/>
      <c r="L1209" s="63"/>
      <c r="M1209" s="63"/>
      <c r="N1209" s="63"/>
      <c r="O1209" s="63">
        <f>'SWR time series'!A1205</f>
        <v>11</v>
      </c>
      <c r="P1209" s="63">
        <f>'SWR time series'!B1205</f>
        <v>1970</v>
      </c>
      <c r="Q1209" s="70">
        <f>'StockBond Returns'!M1203</f>
        <v>14.910633199999999</v>
      </c>
      <c r="R1209" s="70">
        <f ca="1">'SWR time series'!F1205</f>
        <v>3.0417833400191352</v>
      </c>
      <c r="S1209" s="70">
        <f t="shared" ref="S1209:T1209" ca="1" si="1285">IF( AND($Q1209&gt;S$10,$Q1209&lt;=S$11),$R1209,"")</f>
        <v>3.0417833400191352</v>
      </c>
      <c r="T1209" t="str">
        <f t="shared" si="1285"/>
        <v/>
      </c>
    </row>
    <row r="1210" spans="1:20" ht="13" hidden="1" x14ac:dyDescent="0.15">
      <c r="A1210" s="142"/>
      <c r="B1210" s="144"/>
      <c r="F1210" s="63"/>
      <c r="G1210" s="63"/>
      <c r="H1210" s="63"/>
      <c r="I1210" s="63"/>
      <c r="J1210" s="63"/>
      <c r="K1210" s="63"/>
      <c r="L1210" s="63"/>
      <c r="M1210" s="63"/>
      <c r="N1210" s="63"/>
      <c r="O1210" s="63">
        <f>'SWR time series'!A1206</f>
        <v>12</v>
      </c>
      <c r="P1210" s="63">
        <f>'SWR time series'!B1206</f>
        <v>1970</v>
      </c>
      <c r="Q1210" s="70">
        <f>'StockBond Returns'!M1204</f>
        <v>15.468752240000001</v>
      </c>
      <c r="R1210" s="70">
        <f ca="1">'SWR time series'!F1206</f>
        <v>2.463609835427869</v>
      </c>
      <c r="S1210" s="70">
        <f t="shared" ref="S1210:T1210" ca="1" si="1286">IF( AND($Q1210&gt;S$10,$Q1210&lt;=S$11),$R1210,"")</f>
        <v>2.463609835427869</v>
      </c>
      <c r="T1210" t="str">
        <f t="shared" si="1286"/>
        <v/>
      </c>
    </row>
    <row r="1211" spans="1:20" ht="13" hidden="1" x14ac:dyDescent="0.15">
      <c r="A1211" s="142"/>
      <c r="B1211" s="144"/>
      <c r="F1211" s="63"/>
      <c r="G1211" s="63"/>
      <c r="H1211" s="63"/>
      <c r="I1211" s="63"/>
      <c r="J1211" s="63"/>
      <c r="K1211" s="63"/>
      <c r="L1211" s="63"/>
      <c r="M1211" s="63"/>
      <c r="N1211" s="63"/>
      <c r="O1211" s="63">
        <f>'SWR time series'!A1207</f>
        <v>1</v>
      </c>
      <c r="P1211" s="63">
        <f>'SWR time series'!B1207</f>
        <v>1971</v>
      </c>
      <c r="Q1211" s="70">
        <f>'StockBond Returns'!M1205</f>
        <v>16.24402465</v>
      </c>
      <c r="R1211" s="70">
        <f ca="1">'SWR time series'!F1207</f>
        <v>1.976456177381694</v>
      </c>
      <c r="S1211" s="70">
        <f t="shared" ref="S1211:T1211" ca="1" si="1287">IF( AND($Q1211&gt;S$10,$Q1211&lt;=S$11),$R1211,"")</f>
        <v>1.976456177381694</v>
      </c>
      <c r="T1211" t="str">
        <f t="shared" si="1287"/>
        <v/>
      </c>
    </row>
    <row r="1212" spans="1:20" ht="13" hidden="1" x14ac:dyDescent="0.15">
      <c r="A1212" s="142"/>
      <c r="B1212" s="144"/>
      <c r="F1212" s="63"/>
      <c r="G1212" s="63"/>
      <c r="H1212" s="63"/>
      <c r="I1212" s="63"/>
      <c r="J1212" s="63"/>
      <c r="K1212" s="63"/>
      <c r="L1212" s="63"/>
      <c r="M1212" s="63"/>
      <c r="N1212" s="63"/>
      <c r="O1212" s="63">
        <f>'SWR time series'!A1208</f>
        <v>2</v>
      </c>
      <c r="P1212" s="63">
        <f>'SWR time series'!B1208</f>
        <v>1971</v>
      </c>
      <c r="Q1212" s="70">
        <f>'StockBond Returns'!M1206</f>
        <v>16.977710689999999</v>
      </c>
      <c r="R1212" s="70">
        <f ca="1">'SWR time series'!F1208</f>
        <v>1.5179911099404144</v>
      </c>
      <c r="S1212" s="70">
        <f t="shared" ref="S1212:T1212" ca="1" si="1288">IF( AND($Q1212&gt;S$10,$Q1212&lt;=S$11),$R1212,"")</f>
        <v>1.5179911099404144</v>
      </c>
      <c r="T1212" t="str">
        <f t="shared" si="1288"/>
        <v/>
      </c>
    </row>
    <row r="1213" spans="1:20" ht="13" hidden="1" x14ac:dyDescent="0.15">
      <c r="A1213" s="142"/>
      <c r="B1213" s="144"/>
      <c r="F1213" s="63"/>
      <c r="G1213" s="63"/>
      <c r="H1213" s="63"/>
      <c r="I1213" s="63"/>
      <c r="J1213" s="63"/>
      <c r="K1213" s="63"/>
      <c r="L1213" s="63"/>
      <c r="M1213" s="63"/>
      <c r="N1213" s="63"/>
      <c r="O1213" s="63">
        <f>'SWR time series'!A1209</f>
        <v>3</v>
      </c>
      <c r="P1213" s="63">
        <f>'SWR time series'!B1209</f>
        <v>1971</v>
      </c>
      <c r="Q1213" s="70">
        <f>'StockBond Returns'!M1207</f>
        <v>17.015239149999999</v>
      </c>
      <c r="R1213" s="70">
        <f ca="1">'SWR time series'!F1209</f>
        <v>1.4500284592907224</v>
      </c>
      <c r="S1213" s="70">
        <f t="shared" ref="S1213:T1213" ca="1" si="1289">IF( AND($Q1213&gt;S$10,$Q1213&lt;=S$11),$R1213,"")</f>
        <v>1.4500284592907224</v>
      </c>
      <c r="T1213" t="str">
        <f t="shared" si="1289"/>
        <v/>
      </c>
    </row>
    <row r="1214" spans="1:20" ht="13" hidden="1" x14ac:dyDescent="0.15">
      <c r="A1214" s="142"/>
      <c r="B1214" s="144"/>
      <c r="F1214" s="63"/>
      <c r="G1214" s="63"/>
      <c r="H1214" s="63"/>
      <c r="I1214" s="63"/>
      <c r="J1214" s="63"/>
      <c r="K1214" s="63"/>
      <c r="L1214" s="63"/>
      <c r="M1214" s="63"/>
      <c r="N1214" s="63"/>
      <c r="O1214" s="63">
        <f>'SWR time series'!A1210</f>
        <v>4</v>
      </c>
      <c r="P1214" s="63">
        <f>'SWR time series'!B1210</f>
        <v>1971</v>
      </c>
      <c r="Q1214" s="70">
        <f>'StockBond Returns'!M1208</f>
        <v>17.526959439999999</v>
      </c>
      <c r="R1214" s="70">
        <f ca="1">'SWR time series'!F1210</f>
        <v>1.1202850325310614</v>
      </c>
      <c r="S1214" s="70">
        <f t="shared" ref="S1214:T1214" ca="1" si="1290">IF( AND($Q1214&gt;S$10,$Q1214&lt;=S$11),$R1214,"")</f>
        <v>1.1202850325310614</v>
      </c>
      <c r="T1214" t="str">
        <f t="shared" si="1290"/>
        <v/>
      </c>
    </row>
    <row r="1215" spans="1:20" ht="13" hidden="1" x14ac:dyDescent="0.15">
      <c r="A1215" s="142"/>
      <c r="B1215" s="144"/>
      <c r="F1215" s="63"/>
      <c r="G1215" s="63"/>
      <c r="H1215" s="63"/>
      <c r="I1215" s="63"/>
      <c r="J1215" s="63"/>
      <c r="K1215" s="63"/>
      <c r="L1215" s="63"/>
      <c r="M1215" s="63"/>
      <c r="N1215" s="63"/>
      <c r="O1215" s="63">
        <f>'SWR time series'!A1211</f>
        <v>5</v>
      </c>
      <c r="P1215" s="63">
        <f>'SWR time series'!B1211</f>
        <v>1971</v>
      </c>
      <c r="Q1215" s="70">
        <f>'StockBond Returns'!M1209</f>
        <v>18.08942991</v>
      </c>
      <c r="R1215" s="70">
        <f ca="1">'SWR time series'!F1211</f>
        <v>0.92127243769821732</v>
      </c>
      <c r="S1215" s="70">
        <f t="shared" ref="S1215:T1215" ca="1" si="1291">IF( AND($Q1215&gt;S$10,$Q1215&lt;=S$11),$R1215,"")</f>
        <v>0.92127243769821732</v>
      </c>
      <c r="T1215" t="str">
        <f t="shared" si="1291"/>
        <v/>
      </c>
    </row>
    <row r="1216" spans="1:20" ht="13" hidden="1" x14ac:dyDescent="0.15">
      <c r="A1216" s="142"/>
      <c r="B1216" s="144"/>
      <c r="F1216" s="63"/>
      <c r="G1216" s="63"/>
      <c r="H1216" s="63"/>
      <c r="I1216" s="63"/>
      <c r="J1216" s="63"/>
      <c r="K1216" s="63"/>
      <c r="L1216" s="63"/>
      <c r="M1216" s="63"/>
      <c r="N1216" s="63"/>
      <c r="O1216" s="63">
        <f>'SWR time series'!A1212</f>
        <v>6</v>
      </c>
      <c r="P1216" s="63">
        <f>'SWR time series'!B1212</f>
        <v>1971</v>
      </c>
      <c r="Q1216" s="70">
        <f>'StockBond Returns'!M1210</f>
        <v>17.322127550000001</v>
      </c>
      <c r="R1216" s="70">
        <f ca="1">'SWR time series'!F1212</f>
        <v>1.3966802372673506</v>
      </c>
      <c r="S1216" s="70">
        <f t="shared" ref="S1216:T1216" ca="1" si="1292">IF( AND($Q1216&gt;S$10,$Q1216&lt;=S$11),$R1216,"")</f>
        <v>1.3966802372673506</v>
      </c>
      <c r="T1216" t="str">
        <f t="shared" si="1292"/>
        <v/>
      </c>
    </row>
    <row r="1217" spans="1:20" ht="13" hidden="1" x14ac:dyDescent="0.15">
      <c r="A1217" s="142"/>
      <c r="B1217" s="144"/>
      <c r="F1217" s="63"/>
      <c r="G1217" s="63"/>
      <c r="H1217" s="63"/>
      <c r="I1217" s="63"/>
      <c r="J1217" s="63"/>
      <c r="K1217" s="63"/>
      <c r="L1217" s="63"/>
      <c r="M1217" s="63"/>
      <c r="N1217" s="63"/>
      <c r="O1217" s="63">
        <f>'SWR time series'!A1213</f>
        <v>7</v>
      </c>
      <c r="P1217" s="63">
        <f>'SWR time series'!B1213</f>
        <v>1971</v>
      </c>
      <c r="Q1217" s="70">
        <f>'StockBond Returns'!M1211</f>
        <v>17.079740650000002</v>
      </c>
      <c r="R1217" s="70">
        <f ca="1">'SWR time series'!F1213</f>
        <v>1.530211614344644</v>
      </c>
      <c r="S1217" s="70">
        <f t="shared" ref="S1217:T1217" ca="1" si="1293">IF( AND($Q1217&gt;S$10,$Q1217&lt;=S$11),$R1217,"")</f>
        <v>1.530211614344644</v>
      </c>
      <c r="T1217" t="str">
        <f t="shared" si="1293"/>
        <v/>
      </c>
    </row>
    <row r="1218" spans="1:20" ht="13" hidden="1" x14ac:dyDescent="0.15">
      <c r="A1218" s="142"/>
      <c r="B1218" s="144"/>
      <c r="F1218" s="63"/>
      <c r="G1218" s="63"/>
      <c r="H1218" s="63"/>
      <c r="I1218" s="63"/>
      <c r="J1218" s="63"/>
      <c r="K1218" s="63"/>
      <c r="L1218" s="63"/>
      <c r="M1218" s="63"/>
      <c r="N1218" s="63"/>
      <c r="O1218" s="63">
        <f>'SWR time series'!A1214</f>
        <v>8</v>
      </c>
      <c r="P1218" s="63">
        <f>'SWR time series'!B1214</f>
        <v>1971</v>
      </c>
      <c r="Q1218" s="70">
        <f>'StockBond Returns'!M1212</f>
        <v>16.37079026</v>
      </c>
      <c r="R1218" s="70">
        <f ca="1">'SWR time series'!F1214</f>
        <v>1.9977731888539267</v>
      </c>
      <c r="S1218" s="70">
        <f t="shared" ref="S1218:T1218" ca="1" si="1294">IF( AND($Q1218&gt;S$10,$Q1218&lt;=S$11),$R1218,"")</f>
        <v>1.9977731888539267</v>
      </c>
      <c r="T1218" t="str">
        <f t="shared" si="1294"/>
        <v/>
      </c>
    </row>
    <row r="1219" spans="1:20" ht="13" hidden="1" x14ac:dyDescent="0.15">
      <c r="A1219" s="142"/>
      <c r="B1219" s="144"/>
      <c r="F1219" s="63"/>
      <c r="G1219" s="63"/>
      <c r="H1219" s="63"/>
      <c r="I1219" s="63"/>
      <c r="J1219" s="63"/>
      <c r="K1219" s="63"/>
      <c r="L1219" s="63"/>
      <c r="M1219" s="63"/>
      <c r="N1219" s="63"/>
      <c r="O1219" s="63">
        <f>'SWR time series'!A1215</f>
        <v>9</v>
      </c>
      <c r="P1219" s="63">
        <f>'SWR time series'!B1215</f>
        <v>1971</v>
      </c>
      <c r="Q1219" s="70">
        <f>'StockBond Returns'!M1213</f>
        <v>16.8235405</v>
      </c>
      <c r="R1219" s="70">
        <f ca="1">'SWR time series'!F1215</f>
        <v>1.6007844939221503</v>
      </c>
      <c r="S1219" s="70">
        <f t="shared" ref="S1219:T1219" ca="1" si="1295">IF( AND($Q1219&gt;S$10,$Q1219&lt;=S$11),$R1219,"")</f>
        <v>1.6007844939221503</v>
      </c>
      <c r="T1219" t="str">
        <f t="shared" si="1295"/>
        <v/>
      </c>
    </row>
    <row r="1220" spans="1:20" ht="13" hidden="1" x14ac:dyDescent="0.15">
      <c r="A1220" s="142"/>
      <c r="B1220" s="144"/>
      <c r="F1220" s="63"/>
      <c r="G1220" s="63"/>
      <c r="H1220" s="63"/>
      <c r="I1220" s="63"/>
      <c r="J1220" s="63"/>
      <c r="K1220" s="63"/>
      <c r="L1220" s="63"/>
      <c r="M1220" s="63"/>
      <c r="N1220" s="63"/>
      <c r="O1220" s="63">
        <f>'SWR time series'!A1216</f>
        <v>10</v>
      </c>
      <c r="P1220" s="63">
        <f>'SWR time series'!B1216</f>
        <v>1971</v>
      </c>
      <c r="Q1220" s="70">
        <f>'StockBond Returns'!M1214</f>
        <v>16.677031979999999</v>
      </c>
      <c r="R1220" s="70">
        <f ca="1">'SWR time series'!F1216</f>
        <v>1.6222988762209223</v>
      </c>
      <c r="S1220" s="70">
        <f t="shared" ref="S1220:T1220" ca="1" si="1296">IF( AND($Q1220&gt;S$10,$Q1220&lt;=S$11),$R1220,"")</f>
        <v>1.6222988762209223</v>
      </c>
      <c r="T1220" t="str">
        <f t="shared" si="1296"/>
        <v/>
      </c>
    </row>
    <row r="1221" spans="1:20" ht="13" hidden="1" x14ac:dyDescent="0.15">
      <c r="A1221" s="142"/>
      <c r="B1221" s="144"/>
      <c r="F1221" s="63"/>
      <c r="G1221" s="63"/>
      <c r="H1221" s="63"/>
      <c r="I1221" s="63"/>
      <c r="J1221" s="63"/>
      <c r="K1221" s="63"/>
      <c r="L1221" s="63"/>
      <c r="M1221" s="63"/>
      <c r="N1221" s="63"/>
      <c r="O1221" s="63">
        <f>'SWR time series'!A1217</f>
        <v>11</v>
      </c>
      <c r="P1221" s="63">
        <f>'SWR time series'!B1217</f>
        <v>1971</v>
      </c>
      <c r="Q1221" s="70">
        <f>'StockBond Returns'!M1215</f>
        <v>15.67065947</v>
      </c>
      <c r="R1221" s="70">
        <f ca="1">'SWR time series'!F1217</f>
        <v>1.9888670859810968</v>
      </c>
      <c r="S1221" s="70">
        <f t="shared" ref="S1221:T1221" ca="1" si="1297">IF( AND($Q1221&gt;S$10,$Q1221&lt;=S$11),$R1221,"")</f>
        <v>1.9888670859810968</v>
      </c>
      <c r="T1221" t="str">
        <f t="shared" si="1297"/>
        <v/>
      </c>
    </row>
    <row r="1222" spans="1:20" ht="13" hidden="1" x14ac:dyDescent="0.15">
      <c r="A1222" s="142"/>
      <c r="B1222" s="144"/>
      <c r="F1222" s="63"/>
      <c r="G1222" s="63"/>
      <c r="H1222" s="63"/>
      <c r="I1222" s="63"/>
      <c r="J1222" s="63"/>
      <c r="K1222" s="63"/>
      <c r="L1222" s="63"/>
      <c r="M1222" s="63"/>
      <c r="N1222" s="63"/>
      <c r="O1222" s="63">
        <f>'SWR time series'!A1218</f>
        <v>12</v>
      </c>
      <c r="P1222" s="63">
        <f>'SWR time series'!B1218</f>
        <v>1971</v>
      </c>
      <c r="Q1222" s="70">
        <f>'StockBond Returns'!M1216</f>
        <v>15.842666550000001</v>
      </c>
      <c r="R1222" s="70">
        <f ca="1">'SWR time series'!F1218</f>
        <v>2.0682960920909998</v>
      </c>
      <c r="S1222" s="70">
        <f t="shared" ref="S1222:T1222" ca="1" si="1298">IF( AND($Q1222&gt;S$10,$Q1222&lt;=S$11),$R1222,"")</f>
        <v>2.0682960920909998</v>
      </c>
      <c r="T1222" t="str">
        <f t="shared" si="1298"/>
        <v/>
      </c>
    </row>
    <row r="1223" spans="1:20" ht="13" hidden="1" x14ac:dyDescent="0.15">
      <c r="A1223" s="142"/>
      <c r="B1223" s="144"/>
      <c r="F1223" s="63"/>
      <c r="G1223" s="63"/>
      <c r="H1223" s="63"/>
      <c r="I1223" s="63"/>
      <c r="J1223" s="63"/>
      <c r="K1223" s="63"/>
      <c r="L1223" s="63"/>
      <c r="M1223" s="63"/>
      <c r="N1223" s="63"/>
      <c r="O1223" s="63">
        <f>'SWR time series'!A1219</f>
        <v>1</v>
      </c>
      <c r="P1223" s="63">
        <f>'SWR time series'!B1219</f>
        <v>1972</v>
      </c>
      <c r="Q1223" s="70">
        <f>'StockBond Returns'!M1217</f>
        <v>17.0924388</v>
      </c>
      <c r="R1223" s="70">
        <f ca="1">'SWR time series'!F1219</f>
        <v>1.3351768625880762</v>
      </c>
      <c r="S1223" s="70">
        <f t="shared" ref="S1223:T1223" ca="1" si="1299">IF( AND($Q1223&gt;S$10,$Q1223&lt;=S$11),$R1223,"")</f>
        <v>1.3351768625880762</v>
      </c>
      <c r="T1223" t="str">
        <f t="shared" si="1299"/>
        <v/>
      </c>
    </row>
    <row r="1224" spans="1:20" ht="13" hidden="1" x14ac:dyDescent="0.15">
      <c r="A1224" s="142"/>
      <c r="B1224" s="144"/>
      <c r="F1224" s="63"/>
      <c r="G1224" s="63"/>
      <c r="H1224" s="63"/>
      <c r="I1224" s="63"/>
      <c r="J1224" s="63"/>
      <c r="K1224" s="63"/>
      <c r="L1224" s="63"/>
      <c r="M1224" s="63"/>
      <c r="N1224" s="63"/>
      <c r="O1224" s="63">
        <f>'SWR time series'!A1220</f>
        <v>2</v>
      </c>
      <c r="P1224" s="63">
        <f>'SWR time series'!B1220</f>
        <v>1972</v>
      </c>
      <c r="Q1224" s="70">
        <f>'StockBond Returns'!M1218</f>
        <v>17.369950500000002</v>
      </c>
      <c r="R1224" s="70">
        <f ca="1">'SWR time series'!F1220</f>
        <v>1.2101790179291854</v>
      </c>
      <c r="S1224" s="70">
        <f t="shared" ref="S1224:T1224" ca="1" si="1300">IF( AND($Q1224&gt;S$10,$Q1224&lt;=S$11),$R1224,"")</f>
        <v>1.2101790179291854</v>
      </c>
      <c r="T1224" t="str">
        <f t="shared" si="1300"/>
        <v/>
      </c>
    </row>
    <row r="1225" spans="1:20" ht="13" hidden="1" x14ac:dyDescent="0.15">
      <c r="A1225" s="142"/>
      <c r="B1225" s="144"/>
      <c r="F1225" s="63"/>
      <c r="G1225" s="63"/>
      <c r="H1225" s="63"/>
      <c r="I1225" s="63"/>
      <c r="J1225" s="63"/>
      <c r="K1225" s="63"/>
      <c r="L1225" s="63"/>
      <c r="M1225" s="63"/>
      <c r="N1225" s="63"/>
      <c r="O1225" s="63">
        <f>'SWR time series'!A1221</f>
        <v>3</v>
      </c>
      <c r="P1225" s="63">
        <f>'SWR time series'!B1221</f>
        <v>1972</v>
      </c>
      <c r="Q1225" s="70">
        <f>'StockBond Returns'!M1219</f>
        <v>17.628496519999999</v>
      </c>
      <c r="R1225" s="70">
        <f ca="1">'SWR time series'!F1221</f>
        <v>1.086943361191798</v>
      </c>
      <c r="S1225" s="70">
        <f t="shared" ref="S1225:T1225" ca="1" si="1301">IF( AND($Q1225&gt;S$10,$Q1225&lt;=S$11),$R1225,"")</f>
        <v>1.086943361191798</v>
      </c>
      <c r="T1225" t="str">
        <f t="shared" si="1301"/>
        <v/>
      </c>
    </row>
    <row r="1226" spans="1:20" ht="13" hidden="1" x14ac:dyDescent="0.15">
      <c r="A1226" s="142"/>
      <c r="B1226" s="144"/>
      <c r="F1226" s="63"/>
      <c r="G1226" s="63"/>
      <c r="H1226" s="63"/>
      <c r="I1226" s="63"/>
      <c r="J1226" s="63"/>
      <c r="K1226" s="63"/>
      <c r="L1226" s="63"/>
      <c r="M1226" s="63"/>
      <c r="N1226" s="63"/>
      <c r="O1226" s="63">
        <f>'SWR time series'!A1222</f>
        <v>4</v>
      </c>
      <c r="P1226" s="63">
        <f>'SWR time series'!B1222</f>
        <v>1972</v>
      </c>
      <c r="Q1226" s="70">
        <f>'StockBond Returns'!M1220</f>
        <v>17.769272059999999</v>
      </c>
      <c r="R1226" s="70">
        <f ca="1">'SWR time series'!F1222</f>
        <v>1.0202602653646462</v>
      </c>
      <c r="S1226" s="70">
        <f t="shared" ref="S1226:T1226" ca="1" si="1302">IF( AND($Q1226&gt;S$10,$Q1226&lt;=S$11),$R1226,"")</f>
        <v>1.0202602653646462</v>
      </c>
      <c r="T1226" t="str">
        <f t="shared" si="1302"/>
        <v/>
      </c>
    </row>
    <row r="1227" spans="1:20" ht="13" hidden="1" x14ac:dyDescent="0.15">
      <c r="A1227" s="142"/>
      <c r="B1227" s="144"/>
      <c r="F1227" s="63"/>
      <c r="G1227" s="63"/>
      <c r="H1227" s="63"/>
      <c r="I1227" s="63"/>
      <c r="J1227" s="63"/>
      <c r="K1227" s="63"/>
      <c r="L1227" s="63"/>
      <c r="M1227" s="63"/>
      <c r="N1227" s="63"/>
      <c r="O1227" s="63">
        <f>'SWR time series'!A1223</f>
        <v>5</v>
      </c>
      <c r="P1227" s="63">
        <f>'SWR time series'!B1223</f>
        <v>1972</v>
      </c>
      <c r="Q1227" s="70">
        <f>'StockBond Returns'!M1221</f>
        <v>17.567726100000002</v>
      </c>
      <c r="R1227" s="70">
        <f ca="1">'SWR time series'!F1223</f>
        <v>1.0127260871675237</v>
      </c>
      <c r="S1227" s="70">
        <f t="shared" ref="S1227:T1227" ca="1" si="1303">IF( AND($Q1227&gt;S$10,$Q1227&lt;=S$11),$R1227,"")</f>
        <v>1.0127260871675237</v>
      </c>
      <c r="T1227" t="str">
        <f t="shared" si="1303"/>
        <v/>
      </c>
    </row>
    <row r="1228" spans="1:20" ht="13" hidden="1" x14ac:dyDescent="0.15">
      <c r="A1228" s="142"/>
      <c r="B1228" s="144"/>
      <c r="F1228" s="63"/>
      <c r="G1228" s="63"/>
      <c r="H1228" s="63"/>
      <c r="I1228" s="63"/>
      <c r="J1228" s="63"/>
      <c r="K1228" s="63"/>
      <c r="L1228" s="63"/>
      <c r="M1228" s="63"/>
      <c r="N1228" s="63"/>
      <c r="O1228" s="63">
        <f>'SWR time series'!A1224</f>
        <v>6</v>
      </c>
      <c r="P1228" s="63">
        <f>'SWR time series'!B1224</f>
        <v>1972</v>
      </c>
      <c r="Q1228" s="70">
        <f>'StockBond Returns'!M1222</f>
        <v>17.933243839999999</v>
      </c>
      <c r="R1228" s="70">
        <f ca="1">'SWR time series'!F1224</f>
        <v>0.78239492113920228</v>
      </c>
      <c r="S1228" s="70">
        <f t="shared" ref="S1228:T1228" ca="1" si="1304">IF( AND($Q1228&gt;S$10,$Q1228&lt;=S$11),$R1228,"")</f>
        <v>0.78239492113920228</v>
      </c>
      <c r="T1228" t="str">
        <f t="shared" si="1304"/>
        <v/>
      </c>
    </row>
    <row r="1229" spans="1:20" ht="13" hidden="1" x14ac:dyDescent="0.15">
      <c r="A1229" s="142"/>
      <c r="B1229" s="144"/>
      <c r="F1229" s="63"/>
      <c r="G1229" s="63"/>
      <c r="H1229" s="63"/>
      <c r="I1229" s="63"/>
      <c r="J1229" s="63"/>
      <c r="K1229" s="63"/>
      <c r="L1229" s="63"/>
      <c r="M1229" s="63"/>
      <c r="N1229" s="63"/>
      <c r="O1229" s="63">
        <f>'SWR time series'!A1225</f>
        <v>7</v>
      </c>
      <c r="P1229" s="63">
        <f>'SWR time series'!B1225</f>
        <v>1972</v>
      </c>
      <c r="Q1229" s="70">
        <f>'StockBond Returns'!M1223</f>
        <v>17.50038382</v>
      </c>
      <c r="R1229" s="70">
        <f ca="1">'SWR time series'!F1225</f>
        <v>0.97095169287845629</v>
      </c>
      <c r="S1229" s="70">
        <f t="shared" ref="S1229:T1229" ca="1" si="1305">IF( AND($Q1229&gt;S$10,$Q1229&lt;=S$11),$R1229,"")</f>
        <v>0.97095169287845629</v>
      </c>
      <c r="T1229" t="str">
        <f t="shared" si="1305"/>
        <v/>
      </c>
    </row>
    <row r="1230" spans="1:20" ht="13" hidden="1" x14ac:dyDescent="0.15">
      <c r="A1230" s="142"/>
      <c r="B1230" s="144"/>
      <c r="F1230" s="63"/>
      <c r="G1230" s="63"/>
      <c r="H1230" s="63"/>
      <c r="I1230" s="63"/>
      <c r="J1230" s="63"/>
      <c r="K1230" s="63"/>
      <c r="L1230" s="63"/>
      <c r="M1230" s="63"/>
      <c r="N1230" s="63"/>
      <c r="O1230" s="63">
        <f>'SWR time series'!A1226</f>
        <v>8</v>
      </c>
      <c r="P1230" s="63">
        <f>'SWR time series'!B1226</f>
        <v>1972</v>
      </c>
      <c r="Q1230" s="70">
        <f>'StockBond Returns'!M1224</f>
        <v>17.42952726</v>
      </c>
      <c r="R1230" s="70">
        <f ca="1">'SWR time series'!F1226</f>
        <v>0.94677010292457631</v>
      </c>
      <c r="S1230" s="70">
        <f t="shared" ref="S1230:T1230" ca="1" si="1306">IF( AND($Q1230&gt;S$10,$Q1230&lt;=S$11),$R1230,"")</f>
        <v>0.94677010292457631</v>
      </c>
      <c r="T1230" t="str">
        <f t="shared" si="1306"/>
        <v/>
      </c>
    </row>
    <row r="1231" spans="1:20" ht="13" hidden="1" x14ac:dyDescent="0.15">
      <c r="A1231" s="142"/>
      <c r="B1231" s="144"/>
      <c r="F1231" s="63"/>
      <c r="G1231" s="63"/>
      <c r="H1231" s="63"/>
      <c r="I1231" s="63"/>
      <c r="J1231" s="63"/>
      <c r="K1231" s="63"/>
      <c r="L1231" s="63"/>
      <c r="M1231" s="63"/>
      <c r="N1231" s="63"/>
      <c r="O1231" s="63">
        <f>'SWR time series'!A1227</f>
        <v>9</v>
      </c>
      <c r="P1231" s="63">
        <f>'SWR time series'!B1227</f>
        <v>1972</v>
      </c>
      <c r="Q1231" s="70">
        <f>'StockBond Returns'!M1225</f>
        <v>17.95795339</v>
      </c>
      <c r="R1231" s="70">
        <f ca="1">'SWR time series'!F1227</f>
        <v>0.74079274216704327</v>
      </c>
      <c r="S1231" s="70">
        <f t="shared" ref="S1231:T1231" ca="1" si="1307">IF( AND($Q1231&gt;S$10,$Q1231&lt;=S$11),$R1231,"")</f>
        <v>0.74079274216704327</v>
      </c>
      <c r="T1231" t="str">
        <f t="shared" si="1307"/>
        <v/>
      </c>
    </row>
    <row r="1232" spans="1:20" ht="13" hidden="1" x14ac:dyDescent="0.15">
      <c r="A1232" s="142"/>
      <c r="B1232" s="144"/>
      <c r="F1232" s="63"/>
      <c r="G1232" s="63"/>
      <c r="H1232" s="63"/>
      <c r="I1232" s="63"/>
      <c r="J1232" s="63"/>
      <c r="K1232" s="63"/>
      <c r="L1232" s="63"/>
      <c r="M1232" s="63"/>
      <c r="N1232" s="63"/>
      <c r="O1232" s="63">
        <f>'SWR time series'!A1228</f>
        <v>10</v>
      </c>
      <c r="P1232" s="63">
        <f>'SWR time series'!B1228</f>
        <v>1972</v>
      </c>
      <c r="Q1232" s="70">
        <f>'StockBond Returns'!M1226</f>
        <v>17.736217709999998</v>
      </c>
      <c r="R1232" s="70">
        <f ca="1">'SWR time series'!F1228</f>
        <v>0.89984975748854801</v>
      </c>
      <c r="S1232" s="70">
        <f t="shared" ref="S1232:T1232" ca="1" si="1308">IF( AND($Q1232&gt;S$10,$Q1232&lt;=S$11),$R1232,"")</f>
        <v>0.89984975748854801</v>
      </c>
      <c r="T1232" t="str">
        <f t="shared" si="1308"/>
        <v/>
      </c>
    </row>
    <row r="1233" spans="1:20" ht="13" hidden="1" x14ac:dyDescent="0.15">
      <c r="A1233" s="142"/>
      <c r="B1233" s="144"/>
      <c r="F1233" s="63"/>
      <c r="G1233" s="63"/>
      <c r="H1233" s="63"/>
      <c r="I1233" s="63"/>
      <c r="J1233" s="63"/>
      <c r="K1233" s="63"/>
      <c r="L1233" s="63"/>
      <c r="M1233" s="63"/>
      <c r="N1233" s="63"/>
      <c r="O1233" s="63">
        <f>'SWR time series'!A1229</f>
        <v>11</v>
      </c>
      <c r="P1233" s="63">
        <f>'SWR time series'!B1229</f>
        <v>1972</v>
      </c>
      <c r="Q1233" s="70">
        <f>'StockBond Returns'!M1227</f>
        <v>17.849932979999998</v>
      </c>
      <c r="R1233" s="70">
        <f ca="1">'SWR time series'!F1229</f>
        <v>0.83333972494622444</v>
      </c>
      <c r="S1233" s="70">
        <f t="shared" ref="S1233:T1233" ca="1" si="1309">IF( AND($Q1233&gt;S$10,$Q1233&lt;=S$11),$R1233,"")</f>
        <v>0.83333972494622444</v>
      </c>
      <c r="T1233" t="str">
        <f t="shared" si="1309"/>
        <v/>
      </c>
    </row>
    <row r="1234" spans="1:20" ht="13" hidden="1" x14ac:dyDescent="0.15">
      <c r="A1234" s="142"/>
      <c r="B1234" s="144"/>
      <c r="F1234" s="63"/>
      <c r="G1234" s="63"/>
      <c r="H1234" s="63"/>
      <c r="I1234" s="63"/>
      <c r="J1234" s="63"/>
      <c r="K1234" s="63"/>
      <c r="L1234" s="63"/>
      <c r="M1234" s="63"/>
      <c r="N1234" s="63"/>
      <c r="O1234" s="63">
        <f>'SWR time series'!A1230</f>
        <v>12</v>
      </c>
      <c r="P1234" s="63">
        <f>'SWR time series'!B1230</f>
        <v>1972</v>
      </c>
      <c r="Q1234" s="70">
        <f>'StockBond Returns'!M1228</f>
        <v>18.620909000000001</v>
      </c>
      <c r="R1234" s="70">
        <f ca="1">'SWR time series'!F1230</f>
        <v>0.46228850643256258</v>
      </c>
      <c r="S1234" s="70">
        <f t="shared" ref="S1234:T1234" ca="1" si="1310">IF( AND($Q1234&gt;S$10,$Q1234&lt;=S$11),$R1234,"")</f>
        <v>0.46228850643256258</v>
      </c>
      <c r="T1234" t="str">
        <f t="shared" si="1310"/>
        <v/>
      </c>
    </row>
    <row r="1235" spans="1:20" ht="13" hidden="1" x14ac:dyDescent="0.15">
      <c r="A1235" s="142"/>
      <c r="B1235" s="144"/>
      <c r="F1235" s="63"/>
      <c r="G1235" s="63"/>
      <c r="H1235" s="63"/>
      <c r="I1235" s="63"/>
      <c r="J1235" s="63"/>
      <c r="K1235" s="63"/>
      <c r="L1235" s="63"/>
      <c r="M1235" s="63"/>
      <c r="N1235" s="63"/>
      <c r="O1235" s="63">
        <f>'SWR time series'!A1231</f>
        <v>1</v>
      </c>
      <c r="P1235" s="63">
        <f>'SWR time series'!B1231</f>
        <v>1973</v>
      </c>
      <c r="Q1235" s="70">
        <f>'StockBond Returns'!M1229</f>
        <v>18.8996186</v>
      </c>
      <c r="R1235" s="70">
        <f ca="1">'SWR time series'!F1231</f>
        <v>0.41921489552419189</v>
      </c>
      <c r="S1235" s="70">
        <f t="shared" ref="S1235:T1235" ca="1" si="1311">IF( AND($Q1235&gt;S$10,$Q1235&lt;=S$11),$R1235,"")</f>
        <v>0.41921489552419189</v>
      </c>
      <c r="T1235" t="str">
        <f t="shared" si="1311"/>
        <v/>
      </c>
    </row>
    <row r="1236" spans="1:20" ht="13" hidden="1" x14ac:dyDescent="0.15">
      <c r="A1236" s="142"/>
      <c r="B1236" s="144"/>
      <c r="F1236" s="63"/>
      <c r="G1236" s="63"/>
      <c r="H1236" s="63"/>
      <c r="I1236" s="63"/>
      <c r="J1236" s="63"/>
      <c r="K1236" s="63"/>
      <c r="L1236" s="63"/>
      <c r="M1236" s="63"/>
      <c r="N1236" s="63"/>
      <c r="O1236" s="63">
        <f>'SWR time series'!A1232</f>
        <v>2</v>
      </c>
      <c r="P1236" s="63">
        <f>'SWR time series'!B1232</f>
        <v>1973</v>
      </c>
      <c r="Q1236" s="70">
        <f>'StockBond Returns'!M1230</f>
        <v>18.337963770000002</v>
      </c>
      <c r="R1236" s="70">
        <f ca="1">'SWR time series'!F1232</f>
        <v>0.67573572789360092</v>
      </c>
      <c r="S1236" s="70">
        <f t="shared" ref="S1236:T1236" ca="1" si="1312">IF( AND($Q1236&gt;S$10,$Q1236&lt;=S$11),$R1236,"")</f>
        <v>0.67573572789360092</v>
      </c>
      <c r="T1236" t="str">
        <f t="shared" si="1312"/>
        <v/>
      </c>
    </row>
    <row r="1237" spans="1:20" ht="13" hidden="1" x14ac:dyDescent="0.15">
      <c r="A1237" s="142"/>
      <c r="B1237" s="144"/>
      <c r="F1237" s="63"/>
      <c r="G1237" s="63"/>
      <c r="H1237" s="63"/>
      <c r="I1237" s="63"/>
      <c r="J1237" s="63"/>
      <c r="K1237" s="63"/>
      <c r="L1237" s="63"/>
      <c r="M1237" s="63"/>
      <c r="N1237" s="63"/>
      <c r="O1237" s="63">
        <f>'SWR time series'!A1233</f>
        <v>3</v>
      </c>
      <c r="P1237" s="63">
        <f>'SWR time series'!B1233</f>
        <v>1973</v>
      </c>
      <c r="Q1237" s="70">
        <f>'StockBond Returns'!M1231</f>
        <v>17.49512146</v>
      </c>
      <c r="R1237" s="70">
        <f ca="1">'SWR time series'!F1233</f>
        <v>0.93556130883959199</v>
      </c>
      <c r="S1237" s="70">
        <f t="shared" ref="S1237:T1237" ca="1" si="1313">IF( AND($Q1237&gt;S$10,$Q1237&lt;=S$11),$R1237,"")</f>
        <v>0.93556130883959199</v>
      </c>
      <c r="T1237" t="str">
        <f t="shared" si="1313"/>
        <v/>
      </c>
    </row>
    <row r="1238" spans="1:20" ht="13" hidden="1" x14ac:dyDescent="0.15">
      <c r="A1238" s="142"/>
      <c r="B1238" s="144"/>
      <c r="F1238" s="63"/>
      <c r="G1238" s="63"/>
      <c r="H1238" s="63"/>
      <c r="I1238" s="63"/>
      <c r="J1238" s="63"/>
      <c r="K1238" s="63"/>
      <c r="L1238" s="63"/>
      <c r="M1238" s="63"/>
      <c r="N1238" s="63"/>
      <c r="O1238" s="63">
        <f>'SWR time series'!A1234</f>
        <v>4</v>
      </c>
      <c r="P1238" s="63">
        <f>'SWR time series'!B1234</f>
        <v>1973</v>
      </c>
      <c r="Q1238" s="70">
        <f>'StockBond Returns'!M1232</f>
        <v>17.068236760000001</v>
      </c>
      <c r="R1238" s="70">
        <f ca="1">'SWR time series'!F1234</f>
        <v>1.0321052162125444</v>
      </c>
      <c r="S1238" s="70">
        <f t="shared" ref="S1238:T1238" ca="1" si="1314">IF( AND($Q1238&gt;S$10,$Q1238&lt;=S$11),$R1238,"")</f>
        <v>1.0321052162125444</v>
      </c>
      <c r="T1238" t="str">
        <f t="shared" si="1314"/>
        <v/>
      </c>
    </row>
    <row r="1239" spans="1:20" ht="13" hidden="1" x14ac:dyDescent="0.15">
      <c r="A1239" s="142"/>
      <c r="B1239" s="144"/>
      <c r="F1239" s="63"/>
      <c r="G1239" s="63"/>
      <c r="H1239" s="63"/>
      <c r="I1239" s="63"/>
      <c r="J1239" s="63"/>
      <c r="K1239" s="63"/>
      <c r="L1239" s="63"/>
      <c r="M1239" s="63"/>
      <c r="N1239" s="63"/>
      <c r="O1239" s="63">
        <f>'SWR time series'!A1235</f>
        <v>5</v>
      </c>
      <c r="P1239" s="63">
        <f>'SWR time series'!B1235</f>
        <v>1973</v>
      </c>
      <c r="Q1239" s="70">
        <f>'StockBond Returns'!M1233</f>
        <v>16.42444347</v>
      </c>
      <c r="R1239" s="70">
        <f ca="1">'SWR time series'!F1235</f>
        <v>1.5078926528315861</v>
      </c>
      <c r="S1239" s="70">
        <f t="shared" ref="S1239:T1239" ca="1" si="1315">IF( AND($Q1239&gt;S$10,$Q1239&lt;=S$11),$R1239,"")</f>
        <v>1.5078926528315861</v>
      </c>
      <c r="T1239" t="str">
        <f t="shared" si="1315"/>
        <v/>
      </c>
    </row>
    <row r="1240" spans="1:20" ht="13" hidden="1" x14ac:dyDescent="0.15">
      <c r="A1240" s="142"/>
      <c r="B1240" s="144"/>
      <c r="F1240" s="63"/>
      <c r="G1240" s="63"/>
      <c r="H1240" s="63"/>
      <c r="I1240" s="63"/>
      <c r="J1240" s="63"/>
      <c r="K1240" s="63"/>
      <c r="L1240" s="63"/>
      <c r="M1240" s="63"/>
      <c r="N1240" s="63"/>
      <c r="O1240" s="63">
        <f>'SWR time series'!A1236</f>
        <v>6</v>
      </c>
      <c r="P1240" s="63">
        <f>'SWR time series'!B1236</f>
        <v>1973</v>
      </c>
      <c r="Q1240" s="70">
        <f>'StockBond Returns'!M1234</f>
        <v>15.97192027</v>
      </c>
      <c r="R1240" s="70">
        <f ca="1">'SWR time series'!F1236</f>
        <v>1.6526169112084421</v>
      </c>
      <c r="S1240" s="70">
        <f t="shared" ref="S1240:T1240" ca="1" si="1316">IF( AND($Q1240&gt;S$10,$Q1240&lt;=S$11),$R1240,"")</f>
        <v>1.6526169112084421</v>
      </c>
      <c r="T1240" t="str">
        <f t="shared" si="1316"/>
        <v/>
      </c>
    </row>
    <row r="1241" spans="1:20" ht="13" hidden="1" x14ac:dyDescent="0.15">
      <c r="A1241" s="142"/>
      <c r="B1241" s="144"/>
      <c r="F1241" s="63"/>
      <c r="G1241" s="63"/>
      <c r="H1241" s="63"/>
      <c r="I1241" s="63"/>
      <c r="J1241" s="63"/>
      <c r="K1241" s="63"/>
      <c r="L1241" s="63"/>
      <c r="M1241" s="63"/>
      <c r="N1241" s="63"/>
      <c r="O1241" s="63">
        <f>'SWR time series'!A1237</f>
        <v>7</v>
      </c>
      <c r="P1241" s="63">
        <f>'SWR time series'!B1237</f>
        <v>1973</v>
      </c>
      <c r="Q1241" s="70">
        <f>'StockBond Returns'!M1235</f>
        <v>15.521721769999999</v>
      </c>
      <c r="R1241" s="70">
        <f ca="1">'SWR time series'!F1237</f>
        <v>1.7612244208790315</v>
      </c>
      <c r="S1241" s="70">
        <f t="shared" ref="S1241:T1241" ca="1" si="1317">IF( AND($Q1241&gt;S$10,$Q1241&lt;=S$11),$R1241,"")</f>
        <v>1.7612244208790315</v>
      </c>
      <c r="T1241" t="str">
        <f t="shared" si="1317"/>
        <v/>
      </c>
    </row>
    <row r="1242" spans="1:20" ht="13" hidden="1" x14ac:dyDescent="0.15">
      <c r="A1242" s="142"/>
      <c r="B1242" s="144"/>
      <c r="F1242" s="63"/>
      <c r="G1242" s="63"/>
      <c r="H1242" s="63"/>
      <c r="I1242" s="63"/>
      <c r="J1242" s="63"/>
      <c r="K1242" s="63"/>
      <c r="L1242" s="63"/>
      <c r="M1242" s="63"/>
      <c r="N1242" s="63"/>
      <c r="O1242" s="63">
        <f>'SWR time series'!A1238</f>
        <v>8</v>
      </c>
      <c r="P1242" s="63">
        <f>'SWR time series'!B1238</f>
        <v>1973</v>
      </c>
      <c r="Q1242" s="70">
        <f>'StockBond Returns'!M1236</f>
        <v>16.252965029999999</v>
      </c>
      <c r="R1242" s="70">
        <f ca="1">'SWR time series'!F1238</f>
        <v>1.5588072939528406</v>
      </c>
      <c r="S1242" s="70">
        <f t="shared" ref="S1242:T1242" ca="1" si="1318">IF( AND($Q1242&gt;S$10,$Q1242&lt;=S$11),$R1242,"")</f>
        <v>1.5588072939528406</v>
      </c>
      <c r="T1242" t="str">
        <f t="shared" si="1318"/>
        <v/>
      </c>
    </row>
    <row r="1243" spans="1:20" ht="13" hidden="1" x14ac:dyDescent="0.15">
      <c r="A1243" s="142"/>
      <c r="B1243" s="144"/>
      <c r="F1243" s="63"/>
      <c r="G1243" s="63"/>
      <c r="H1243" s="63"/>
      <c r="I1243" s="63"/>
      <c r="J1243" s="63"/>
      <c r="K1243" s="63"/>
      <c r="L1243" s="63"/>
      <c r="M1243" s="63"/>
      <c r="N1243" s="63"/>
      <c r="O1243" s="63">
        <f>'SWR time series'!A1239</f>
        <v>9</v>
      </c>
      <c r="P1243" s="63">
        <f>'SWR time series'!B1239</f>
        <v>1973</v>
      </c>
      <c r="Q1243" s="70">
        <f>'StockBond Returns'!M1237</f>
        <v>15.344737370000001</v>
      </c>
      <c r="R1243" s="70">
        <f ca="1">'SWR time series'!F1239</f>
        <v>2.273524536302844</v>
      </c>
      <c r="S1243" s="70">
        <f t="shared" ref="S1243:T1243" ca="1" si="1319">IF( AND($Q1243&gt;S$10,$Q1243&lt;=S$11),$R1243,"")</f>
        <v>2.273524536302844</v>
      </c>
      <c r="T1243" t="str">
        <f t="shared" si="1319"/>
        <v/>
      </c>
    </row>
    <row r="1244" spans="1:20" ht="13" hidden="1" x14ac:dyDescent="0.15">
      <c r="A1244" s="142"/>
      <c r="B1244" s="144"/>
      <c r="F1244" s="63"/>
      <c r="G1244" s="63"/>
      <c r="H1244" s="63"/>
      <c r="I1244" s="63"/>
      <c r="J1244" s="63"/>
      <c r="K1244" s="63"/>
      <c r="L1244" s="63"/>
      <c r="M1244" s="63"/>
      <c r="N1244" s="63"/>
      <c r="O1244" s="63">
        <f>'SWR time series'!A1240</f>
        <v>10</v>
      </c>
      <c r="P1244" s="63">
        <f>'SWR time series'!B1240</f>
        <v>1973</v>
      </c>
      <c r="Q1244" s="70">
        <f>'StockBond Returns'!M1238</f>
        <v>15.85779492</v>
      </c>
      <c r="R1244" s="70">
        <f ca="1">'SWR time series'!F1240</f>
        <v>1.8740598831819195</v>
      </c>
      <c r="S1244" s="70">
        <f t="shared" ref="S1244:T1244" ca="1" si="1320">IF( AND($Q1244&gt;S$10,$Q1244&lt;=S$11),$R1244,"")</f>
        <v>1.8740598831819195</v>
      </c>
      <c r="T1244" t="str">
        <f t="shared" si="1320"/>
        <v/>
      </c>
    </row>
    <row r="1245" spans="1:20" ht="13" hidden="1" x14ac:dyDescent="0.15">
      <c r="A1245" s="142"/>
      <c r="B1245" s="144"/>
      <c r="F1245" s="63"/>
      <c r="G1245" s="63"/>
      <c r="H1245" s="63"/>
      <c r="I1245" s="63"/>
      <c r="J1245" s="63"/>
      <c r="K1245" s="63"/>
      <c r="L1245" s="63"/>
      <c r="M1245" s="63"/>
      <c r="N1245" s="63"/>
      <c r="O1245" s="63">
        <f>'SWR time series'!A1241</f>
        <v>11</v>
      </c>
      <c r="P1245" s="63">
        <f>'SWR time series'!B1241</f>
        <v>1973</v>
      </c>
      <c r="Q1245" s="70">
        <f>'StockBond Returns'!M1239</f>
        <v>15.694669230000001</v>
      </c>
      <c r="R1245" s="70">
        <f ca="1">'SWR time series'!F1241</f>
        <v>1.887442207749066</v>
      </c>
      <c r="S1245" s="70">
        <f t="shared" ref="S1245:T1245" ca="1" si="1321">IF( AND($Q1245&gt;S$10,$Q1245&lt;=S$11),$R1245,"")</f>
        <v>1.887442207749066</v>
      </c>
      <c r="T1245" t="str">
        <f t="shared" si="1321"/>
        <v/>
      </c>
    </row>
    <row r="1246" spans="1:20" ht="13" hidden="1" x14ac:dyDescent="0.15">
      <c r="A1246" s="142"/>
      <c r="B1246" s="144"/>
      <c r="F1246" s="63"/>
      <c r="G1246" s="63"/>
      <c r="H1246" s="63"/>
      <c r="I1246" s="63"/>
      <c r="J1246" s="63"/>
      <c r="K1246" s="63"/>
      <c r="L1246" s="63"/>
      <c r="M1246" s="63"/>
      <c r="N1246" s="63"/>
      <c r="O1246" s="63">
        <f>'SWR time series'!A1242</f>
        <v>12</v>
      </c>
      <c r="P1246" s="63">
        <f>'SWR time series'!B1242</f>
        <v>1973</v>
      </c>
      <c r="Q1246" s="70">
        <f>'StockBond Returns'!M1240</f>
        <v>13.784226090000001</v>
      </c>
      <c r="R1246" s="70">
        <f ca="1">'SWR time series'!F1242</f>
        <v>3.2449596229813995</v>
      </c>
      <c r="S1246" s="70">
        <f t="shared" ref="S1246:T1246" ca="1" si="1322">IF( AND($Q1246&gt;S$10,$Q1246&lt;=S$11),$R1246,"")</f>
        <v>3.2449596229813995</v>
      </c>
      <c r="T1246" t="str">
        <f t="shared" si="1322"/>
        <v/>
      </c>
    </row>
    <row r="1247" spans="1:20" ht="13" hidden="1" x14ac:dyDescent="0.15">
      <c r="A1247" s="142"/>
      <c r="B1247" s="144"/>
      <c r="F1247" s="63"/>
      <c r="G1247" s="63"/>
      <c r="H1247" s="63"/>
      <c r="I1247" s="63"/>
      <c r="J1247" s="63"/>
      <c r="K1247" s="63"/>
      <c r="L1247" s="63"/>
      <c r="M1247" s="63"/>
      <c r="N1247" s="63"/>
      <c r="O1247" s="63">
        <f>'SWR time series'!A1243</f>
        <v>1</v>
      </c>
      <c r="P1247" s="63">
        <f>'SWR time series'!B1243</f>
        <v>1974</v>
      </c>
      <c r="Q1247" s="70">
        <f>'StockBond Returns'!M1241</f>
        <v>13.88768001</v>
      </c>
      <c r="R1247" s="70">
        <f ca="1">'SWR time series'!F1243</f>
        <v>2.9588510755720012</v>
      </c>
      <c r="S1247" s="70">
        <f t="shared" ref="S1247:T1247" ca="1" si="1323">IF( AND($Q1247&gt;S$10,$Q1247&lt;=S$11),$R1247,"")</f>
        <v>2.9588510755720012</v>
      </c>
      <c r="T1247" t="str">
        <f t="shared" si="1323"/>
        <v/>
      </c>
    </row>
    <row r="1248" spans="1:20" ht="13" hidden="1" x14ac:dyDescent="0.15">
      <c r="A1248" s="142"/>
      <c r="B1248" s="144"/>
      <c r="F1248" s="63"/>
      <c r="G1248" s="63"/>
      <c r="H1248" s="63"/>
      <c r="I1248" s="63"/>
      <c r="J1248" s="63"/>
      <c r="K1248" s="63"/>
      <c r="L1248" s="63"/>
      <c r="M1248" s="63"/>
      <c r="N1248" s="63"/>
      <c r="O1248" s="63">
        <f>'SWR time series'!A1244</f>
        <v>2</v>
      </c>
      <c r="P1248" s="63">
        <f>'SWR time series'!B1244</f>
        <v>1974</v>
      </c>
      <c r="Q1248" s="70">
        <f>'StockBond Returns'!M1242</f>
        <v>13.5954824</v>
      </c>
      <c r="R1248" s="70">
        <f ca="1">'SWR time series'!F1244</f>
        <v>3.294797011964766</v>
      </c>
      <c r="S1248" s="70">
        <f t="shared" ref="S1248:T1248" ca="1" si="1324">IF( AND($Q1248&gt;S$10,$Q1248&lt;=S$11),$R1248,"")</f>
        <v>3.294797011964766</v>
      </c>
      <c r="T1248" t="str">
        <f t="shared" si="1324"/>
        <v/>
      </c>
    </row>
    <row r="1249" spans="1:20" ht="13" hidden="1" x14ac:dyDescent="0.15">
      <c r="A1249" s="142"/>
      <c r="B1249" s="144"/>
      <c r="F1249" s="63"/>
      <c r="G1249" s="63"/>
      <c r="H1249" s="63"/>
      <c r="I1249" s="63"/>
      <c r="J1249" s="63"/>
      <c r="K1249" s="63"/>
      <c r="L1249" s="63"/>
      <c r="M1249" s="63"/>
      <c r="N1249" s="63"/>
      <c r="O1249" s="63">
        <f>'SWR time series'!A1245</f>
        <v>3</v>
      </c>
      <c r="P1249" s="63">
        <f>'SWR time series'!B1245</f>
        <v>1974</v>
      </c>
      <c r="Q1249" s="70">
        <f>'StockBond Returns'!M1243</f>
        <v>13.341395970000001</v>
      </c>
      <c r="R1249" s="70">
        <f ca="1">'SWR time series'!F1245</f>
        <v>3.3612592054417156</v>
      </c>
      <c r="S1249" s="70">
        <f t="shared" ref="S1249:T1249" ca="1" si="1325">IF( AND($Q1249&gt;S$10,$Q1249&lt;=S$11),$R1249,"")</f>
        <v>3.3612592054417156</v>
      </c>
      <c r="T1249" t="str">
        <f t="shared" si="1325"/>
        <v/>
      </c>
    </row>
    <row r="1250" spans="1:20" ht="13" hidden="1" x14ac:dyDescent="0.15">
      <c r="A1250" s="142"/>
      <c r="B1250" s="144"/>
      <c r="F1250" s="63"/>
      <c r="G1250" s="63"/>
      <c r="H1250" s="63"/>
      <c r="I1250" s="63"/>
      <c r="J1250" s="63"/>
      <c r="K1250" s="63"/>
      <c r="L1250" s="63"/>
      <c r="M1250" s="63"/>
      <c r="N1250" s="63"/>
      <c r="O1250" s="63">
        <f>'SWR time series'!A1246</f>
        <v>4</v>
      </c>
      <c r="P1250" s="63">
        <f>'SWR time series'!B1246</f>
        <v>1974</v>
      </c>
      <c r="Q1250" s="70">
        <f>'StockBond Returns'!M1244</f>
        <v>12.73800765</v>
      </c>
      <c r="R1250" s="70">
        <f ca="1">'SWR time series'!F1246</f>
        <v>3.9106452739168613</v>
      </c>
      <c r="S1250" s="70">
        <f t="shared" ref="S1250:T1250" ca="1" si="1326">IF( AND($Q1250&gt;S$10,$Q1250&lt;=S$11),$R1250,"")</f>
        <v>3.9106452739168613</v>
      </c>
      <c r="T1250" t="str">
        <f t="shared" si="1326"/>
        <v/>
      </c>
    </row>
    <row r="1251" spans="1:20" ht="13" hidden="1" x14ac:dyDescent="0.15">
      <c r="A1251" s="142"/>
      <c r="B1251" s="144"/>
      <c r="F1251" s="63"/>
      <c r="G1251" s="63"/>
      <c r="H1251" s="63"/>
      <c r="I1251" s="63"/>
      <c r="J1251" s="63"/>
      <c r="K1251" s="63"/>
      <c r="L1251" s="63"/>
      <c r="M1251" s="63"/>
      <c r="N1251" s="63"/>
      <c r="O1251" s="63">
        <f>'SWR time series'!A1247</f>
        <v>5</v>
      </c>
      <c r="P1251" s="63">
        <f>'SWR time series'!B1247</f>
        <v>1974</v>
      </c>
      <c r="Q1251" s="70">
        <f>'StockBond Returns'!M1245</f>
        <v>12.25857259</v>
      </c>
      <c r="R1251" s="70">
        <f ca="1">'SWR time series'!F1247</f>
        <v>4.6732547219393901</v>
      </c>
      <c r="S1251" s="70">
        <f t="shared" ref="S1251:T1251" ca="1" si="1327">IF( AND($Q1251&gt;S$10,$Q1251&lt;=S$11),$R1251,"")</f>
        <v>4.6732547219393901</v>
      </c>
      <c r="T1251" t="str">
        <f t="shared" si="1327"/>
        <v/>
      </c>
    </row>
    <row r="1252" spans="1:20" ht="13" hidden="1" x14ac:dyDescent="0.15">
      <c r="A1252" s="142"/>
      <c r="B1252" s="144"/>
      <c r="F1252" s="63"/>
      <c r="G1252" s="63"/>
      <c r="H1252" s="63"/>
      <c r="I1252" s="63"/>
      <c r="J1252" s="63"/>
      <c r="K1252" s="63"/>
      <c r="L1252" s="63"/>
      <c r="M1252" s="63"/>
      <c r="N1252" s="63"/>
      <c r="O1252" s="63">
        <f>'SWR time series'!A1248</f>
        <v>6</v>
      </c>
      <c r="P1252" s="63">
        <f>'SWR time series'!B1248</f>
        <v>1974</v>
      </c>
      <c r="Q1252" s="70">
        <f>'StockBond Returns'!M1246</f>
        <v>11.67571916</v>
      </c>
      <c r="R1252" s="70">
        <f ca="1">'SWR time series'!F1248</f>
        <v>5.0724978985193268</v>
      </c>
      <c r="S1252" s="70">
        <f t="shared" ref="S1252:T1252" ca="1" si="1328">IF( AND($Q1252&gt;S$10,$Q1252&lt;=S$11),$R1252,"")</f>
        <v>5.0724978985193268</v>
      </c>
      <c r="T1252" t="str">
        <f t="shared" si="1328"/>
        <v/>
      </c>
    </row>
    <row r="1253" spans="1:20" ht="13" hidden="1" x14ac:dyDescent="0.15">
      <c r="A1253" s="142"/>
      <c r="B1253" s="144"/>
      <c r="F1253" s="63"/>
      <c r="G1253" s="63"/>
      <c r="H1253" s="63"/>
      <c r="I1253" s="63"/>
      <c r="J1253" s="63"/>
      <c r="K1253" s="63"/>
      <c r="L1253" s="63"/>
      <c r="M1253" s="63"/>
      <c r="N1253" s="63"/>
      <c r="O1253" s="63">
        <f>'SWR time series'!A1249</f>
        <v>7</v>
      </c>
      <c r="P1253" s="63">
        <f>'SWR time series'!B1249</f>
        <v>1974</v>
      </c>
      <c r="Q1253" s="70">
        <f>'StockBond Returns'!M1247</f>
        <v>11.389338110000001</v>
      </c>
      <c r="R1253" s="70">
        <f ca="1">'SWR time series'!F1249</f>
        <v>5.7899379699085447</v>
      </c>
      <c r="S1253" s="70">
        <f t="shared" ref="S1253:T1253" ca="1" si="1329">IF( AND($Q1253&gt;S$10,$Q1253&lt;=S$11),$R1253,"")</f>
        <v>5.7899379699085447</v>
      </c>
      <c r="T1253" t="str">
        <f t="shared" si="1329"/>
        <v/>
      </c>
    </row>
    <row r="1254" spans="1:20" ht="13" hidden="1" x14ac:dyDescent="0.15">
      <c r="A1254" s="142"/>
      <c r="B1254" s="144"/>
      <c r="F1254" s="63"/>
      <c r="G1254" s="63"/>
      <c r="H1254" s="63"/>
      <c r="I1254" s="63"/>
      <c r="J1254" s="63"/>
      <c r="K1254" s="63"/>
      <c r="L1254" s="63"/>
      <c r="M1254" s="63"/>
      <c r="N1254" s="63"/>
      <c r="O1254" s="63">
        <f>'SWR time series'!A1250</f>
        <v>8</v>
      </c>
      <c r="P1254" s="63">
        <f>'SWR time series'!B1250</f>
        <v>1974</v>
      </c>
      <c r="Q1254" s="70">
        <f>'StockBond Returns'!M1248</f>
        <v>10.394141810000001</v>
      </c>
      <c r="R1254" s="70">
        <f ca="1">'SWR time series'!F1250</f>
        <v>7.0799644221047817</v>
      </c>
      <c r="S1254" s="70">
        <f t="shared" ref="S1254:T1254" ca="1" si="1330">IF( AND($Q1254&gt;S$10,$Q1254&lt;=S$11),$R1254,"")</f>
        <v>7.0799644221047817</v>
      </c>
      <c r="T1254" t="str">
        <f t="shared" si="1330"/>
        <v/>
      </c>
    </row>
    <row r="1255" spans="1:20" ht="13" hidden="1" x14ac:dyDescent="0.15">
      <c r="A1255" s="142"/>
      <c r="B1255" s="144"/>
      <c r="F1255" s="63"/>
      <c r="G1255" s="63"/>
      <c r="H1255" s="63"/>
      <c r="I1255" s="63"/>
      <c r="J1255" s="63"/>
      <c r="K1255" s="63"/>
      <c r="L1255" s="63"/>
      <c r="M1255" s="63"/>
      <c r="N1255" s="63"/>
      <c r="O1255" s="63">
        <f>'SWR time series'!A1251</f>
        <v>9</v>
      </c>
      <c r="P1255" s="63">
        <f>'SWR time series'!B1251</f>
        <v>1974</v>
      </c>
      <c r="Q1255" s="70">
        <f>'StockBond Returns'!M1249</f>
        <v>9.1122225799999992</v>
      </c>
      <c r="R1255" s="70">
        <f ca="1">'SWR time series'!F1251</f>
        <v>8.7442420947909643</v>
      </c>
      <c r="S1255" s="70">
        <f t="shared" ref="S1255:T1255" ca="1" si="1331">IF( AND($Q1255&gt;S$10,$Q1255&lt;=S$11),$R1255,"")</f>
        <v>8.7442420947909643</v>
      </c>
      <c r="T1255" t="str">
        <f t="shared" si="1331"/>
        <v/>
      </c>
    </row>
    <row r="1256" spans="1:20" ht="13" hidden="1" x14ac:dyDescent="0.15">
      <c r="A1256" s="142"/>
      <c r="B1256" s="144"/>
      <c r="F1256" s="63"/>
      <c r="G1256" s="63"/>
      <c r="H1256" s="63"/>
      <c r="I1256" s="63"/>
      <c r="J1256" s="63"/>
      <c r="K1256" s="63"/>
      <c r="L1256" s="63"/>
      <c r="M1256" s="63"/>
      <c r="N1256" s="63"/>
      <c r="O1256" s="63">
        <f>'SWR time series'!A1252</f>
        <v>10</v>
      </c>
      <c r="P1256" s="63">
        <f>'SWR time series'!B1252</f>
        <v>1974</v>
      </c>
      <c r="Q1256" s="70">
        <f>'StockBond Returns'!M1250</f>
        <v>8.0967993200000006</v>
      </c>
      <c r="R1256" s="70">
        <f ca="1">'SWR time series'!F1252</f>
        <v>11.166733185810937</v>
      </c>
      <c r="S1256" s="70">
        <f t="shared" ref="S1256:T1256" ca="1" si="1332">IF( AND($Q1256&gt;S$10,$Q1256&lt;=S$11),$R1256,"")</f>
        <v>11.166733185810937</v>
      </c>
      <c r="T1256" t="str">
        <f t="shared" si="1332"/>
        <v/>
      </c>
    </row>
    <row r="1257" spans="1:20" ht="13" hidden="1" x14ac:dyDescent="0.15">
      <c r="A1257" s="142"/>
      <c r="B1257" s="144"/>
      <c r="F1257" s="63"/>
      <c r="G1257" s="63"/>
      <c r="H1257" s="63"/>
      <c r="I1257" s="63"/>
      <c r="J1257" s="63"/>
      <c r="K1257" s="63"/>
      <c r="L1257" s="63"/>
      <c r="M1257" s="63"/>
      <c r="N1257" s="63"/>
      <c r="O1257" s="63">
        <f>'SWR time series'!A1253</f>
        <v>11</v>
      </c>
      <c r="P1257" s="63">
        <f>'SWR time series'!B1253</f>
        <v>1974</v>
      </c>
      <c r="Q1257" s="70">
        <f>'StockBond Returns'!M1251</f>
        <v>9.3066576199999993</v>
      </c>
      <c r="R1257" s="70">
        <f ca="1">'SWR time series'!F1253</f>
        <v>8.7411298218905493</v>
      </c>
      <c r="S1257" s="70">
        <f t="shared" ref="S1257:T1257" ca="1" si="1333">IF( AND($Q1257&gt;S$10,$Q1257&lt;=S$11),$R1257,"")</f>
        <v>8.7411298218905493</v>
      </c>
      <c r="T1257" t="str">
        <f t="shared" si="1333"/>
        <v/>
      </c>
    </row>
    <row r="1258" spans="1:20" ht="13" hidden="1" x14ac:dyDescent="0.15">
      <c r="A1258" s="142"/>
      <c r="B1258" s="144"/>
      <c r="F1258" s="63"/>
      <c r="G1258" s="63"/>
      <c r="H1258" s="63"/>
      <c r="I1258" s="63"/>
      <c r="J1258" s="63"/>
      <c r="K1258" s="63"/>
      <c r="L1258" s="63"/>
      <c r="M1258" s="63"/>
      <c r="N1258" s="63"/>
      <c r="O1258" s="63">
        <f>'SWR time series'!A1254</f>
        <v>12</v>
      </c>
      <c r="P1258" s="63">
        <f>'SWR time series'!B1254</f>
        <v>1974</v>
      </c>
      <c r="Q1258" s="70">
        <f>'StockBond Returns'!M1252</f>
        <v>8.4961713900000007</v>
      </c>
      <c r="R1258" s="70">
        <f ca="1">'SWR time series'!F1254</f>
        <v>9.850497689737546</v>
      </c>
      <c r="S1258" s="70">
        <f t="shared" ref="S1258:T1258" ca="1" si="1334">IF( AND($Q1258&gt;S$10,$Q1258&lt;=S$11),$R1258,"")</f>
        <v>9.850497689737546</v>
      </c>
      <c r="T1258" t="str">
        <f t="shared" si="1334"/>
        <v/>
      </c>
    </row>
    <row r="1259" spans="1:20" ht="13" hidden="1" x14ac:dyDescent="0.15">
      <c r="A1259" s="142"/>
      <c r="B1259" s="144"/>
      <c r="F1259" s="63"/>
      <c r="G1259" s="63"/>
      <c r="H1259" s="63"/>
      <c r="I1259" s="63"/>
      <c r="J1259" s="63"/>
      <c r="K1259" s="63"/>
      <c r="L1259" s="63"/>
      <c r="M1259" s="63"/>
      <c r="N1259" s="63"/>
      <c r="O1259" s="63">
        <f>'SWR time series'!A1255</f>
        <v>1</v>
      </c>
      <c r="P1259" s="63">
        <f>'SWR time series'!B1255</f>
        <v>1975</v>
      </c>
      <c r="Q1259" s="70">
        <f>'StockBond Returns'!M1253</f>
        <v>8.4732064600000001</v>
      </c>
      <c r="R1259" s="70">
        <f ca="1">'SWR time series'!F1255</f>
        <v>10.451512595848754</v>
      </c>
      <c r="S1259" s="70">
        <f t="shared" ref="S1259:T1259" ca="1" si="1335">IF( AND($Q1259&gt;S$10,$Q1259&lt;=S$11),$R1259,"")</f>
        <v>10.451512595848754</v>
      </c>
      <c r="T1259" t="str">
        <f t="shared" si="1335"/>
        <v/>
      </c>
    </row>
    <row r="1260" spans="1:20" ht="13" hidden="1" x14ac:dyDescent="0.15">
      <c r="A1260" s="142"/>
      <c r="B1260" s="144"/>
      <c r="F1260" s="63"/>
      <c r="G1260" s="63"/>
      <c r="H1260" s="63"/>
      <c r="I1260" s="63"/>
      <c r="J1260" s="63"/>
      <c r="K1260" s="63"/>
      <c r="L1260" s="63"/>
      <c r="M1260" s="63"/>
      <c r="N1260" s="63"/>
      <c r="O1260" s="63">
        <f>'SWR time series'!A1256</f>
        <v>2</v>
      </c>
      <c r="P1260" s="63">
        <f>'SWR time series'!B1256</f>
        <v>1975</v>
      </c>
      <c r="Q1260" s="70">
        <f>'StockBond Returns'!M1254</f>
        <v>9.4644188800000002</v>
      </c>
      <c r="R1260" s="70">
        <f ca="1">'SWR time series'!F1256</f>
        <v>8.8054344949729959</v>
      </c>
      <c r="S1260" s="70">
        <f t="shared" ref="S1260:T1260" ca="1" si="1336">IF( AND($Q1260&gt;S$10,$Q1260&lt;=S$11),$R1260,"")</f>
        <v>8.8054344949729959</v>
      </c>
      <c r="T1260" t="str">
        <f t="shared" si="1336"/>
        <v/>
      </c>
    </row>
    <row r="1261" spans="1:20" ht="13" hidden="1" x14ac:dyDescent="0.15">
      <c r="A1261" s="142"/>
      <c r="B1261" s="144"/>
      <c r="F1261" s="63"/>
      <c r="G1261" s="63"/>
      <c r="H1261" s="63"/>
      <c r="I1261" s="63"/>
      <c r="J1261" s="63"/>
      <c r="K1261" s="63"/>
      <c r="L1261" s="63"/>
      <c r="M1261" s="63"/>
      <c r="N1261" s="63"/>
      <c r="O1261" s="63">
        <f>'SWR time series'!A1257</f>
        <v>3</v>
      </c>
      <c r="P1261" s="63">
        <f>'SWR time series'!B1257</f>
        <v>1975</v>
      </c>
      <c r="Q1261" s="70">
        <f>'StockBond Returns'!M1255</f>
        <v>9.94384157</v>
      </c>
      <c r="R1261" s="70">
        <f ca="1">'SWR time series'!F1257</f>
        <v>7.5021420287572855</v>
      </c>
      <c r="S1261" s="70">
        <f t="shared" ref="S1261:T1261" ca="1" si="1337">IF( AND($Q1261&gt;S$10,$Q1261&lt;=S$11),$R1261,"")</f>
        <v>7.5021420287572855</v>
      </c>
      <c r="T1261" t="str">
        <f t="shared" si="1337"/>
        <v/>
      </c>
    </row>
    <row r="1262" spans="1:20" ht="13" hidden="1" x14ac:dyDescent="0.15">
      <c r="A1262" s="142"/>
      <c r="B1262" s="144"/>
      <c r="F1262" s="63"/>
      <c r="G1262" s="63"/>
      <c r="H1262" s="63"/>
      <c r="I1262" s="63"/>
      <c r="J1262" s="63"/>
      <c r="K1262" s="63"/>
      <c r="L1262" s="63"/>
      <c r="M1262" s="63"/>
      <c r="N1262" s="63"/>
      <c r="O1262" s="63">
        <f>'SWR time series'!A1258</f>
        <v>4</v>
      </c>
      <c r="P1262" s="63">
        <f>'SWR time series'!B1258</f>
        <v>1975</v>
      </c>
      <c r="Q1262" s="70">
        <f>'StockBond Returns'!M1256</f>
        <v>10.112844340000001</v>
      </c>
      <c r="R1262" s="70">
        <f ca="1">'SWR time series'!F1258</f>
        <v>6.7964676217401347</v>
      </c>
      <c r="S1262" s="70">
        <f t="shared" ref="S1262:T1262" ca="1" si="1338">IF( AND($Q1262&gt;S$10,$Q1262&lt;=S$11),$R1262,"")</f>
        <v>6.7964676217401347</v>
      </c>
      <c r="T1262" t="str">
        <f t="shared" si="1338"/>
        <v/>
      </c>
    </row>
    <row r="1263" spans="1:20" ht="13" hidden="1" x14ac:dyDescent="0.15">
      <c r="A1263" s="142"/>
      <c r="B1263" s="144"/>
      <c r="F1263" s="63"/>
      <c r="G1263" s="63"/>
      <c r="H1263" s="63"/>
      <c r="I1263" s="63"/>
      <c r="J1263" s="63"/>
      <c r="K1263" s="63"/>
      <c r="L1263" s="63"/>
      <c r="M1263" s="63"/>
      <c r="N1263" s="63"/>
      <c r="O1263" s="63">
        <f>'SWR time series'!A1259</f>
        <v>5</v>
      </c>
      <c r="P1263" s="63">
        <f>'SWR time series'!B1259</f>
        <v>1975</v>
      </c>
      <c r="Q1263" s="70">
        <f>'StockBond Returns'!M1257</f>
        <v>10.544706639999999</v>
      </c>
      <c r="R1263" s="70">
        <f ca="1">'SWR time series'!F1259</f>
        <v>7.0468113469651055</v>
      </c>
      <c r="S1263" s="70">
        <f t="shared" ref="S1263:T1263" ca="1" si="1339">IF( AND($Q1263&gt;S$10,$Q1263&lt;=S$11),$R1263,"")</f>
        <v>7.0468113469651055</v>
      </c>
      <c r="T1263" t="str">
        <f t="shared" si="1339"/>
        <v/>
      </c>
    </row>
    <row r="1264" spans="1:20" ht="13" hidden="1" x14ac:dyDescent="0.15">
      <c r="A1264" s="142"/>
      <c r="B1264" s="144"/>
      <c r="F1264" s="63"/>
      <c r="G1264" s="63"/>
      <c r="H1264" s="63"/>
      <c r="I1264" s="63"/>
      <c r="J1264" s="63"/>
      <c r="K1264" s="63"/>
      <c r="L1264" s="63"/>
      <c r="M1264" s="63"/>
      <c r="N1264" s="63"/>
      <c r="O1264" s="63">
        <f>'SWR time series'!A1260</f>
        <v>6</v>
      </c>
      <c r="P1264" s="63">
        <f>'SWR time series'!B1260</f>
        <v>1975</v>
      </c>
      <c r="Q1264" s="70">
        <f>'StockBond Returns'!M1258</f>
        <v>11.1159081</v>
      </c>
      <c r="R1264" s="70">
        <f ca="1">'SWR time series'!F1260</f>
        <v>6.6359463837732537</v>
      </c>
      <c r="S1264" s="70">
        <f t="shared" ref="S1264:T1264" ca="1" si="1340">IF( AND($Q1264&gt;S$10,$Q1264&lt;=S$11),$R1264,"")</f>
        <v>6.6359463837732537</v>
      </c>
      <c r="T1264" t="str">
        <f t="shared" si="1340"/>
        <v/>
      </c>
    </row>
    <row r="1265" spans="1:20" ht="13" hidden="1" x14ac:dyDescent="0.15">
      <c r="A1265" s="142"/>
      <c r="B1265" s="144"/>
      <c r="F1265" s="63"/>
      <c r="G1265" s="63"/>
      <c r="H1265" s="63"/>
      <c r="I1265" s="63"/>
      <c r="J1265" s="63"/>
      <c r="K1265" s="63"/>
      <c r="L1265" s="63"/>
      <c r="M1265" s="63"/>
      <c r="N1265" s="63"/>
      <c r="O1265" s="63">
        <f>'SWR time series'!A1261</f>
        <v>7</v>
      </c>
      <c r="P1265" s="63">
        <f>'SWR time series'!B1261</f>
        <v>1975</v>
      </c>
      <c r="Q1265" s="70">
        <f>'StockBond Returns'!M1259</f>
        <v>11.34384032</v>
      </c>
      <c r="R1265" s="70">
        <f ca="1">'SWR time series'!F1261</f>
        <v>6.212795410765823</v>
      </c>
      <c r="S1265" s="70">
        <f t="shared" ref="S1265:T1265" ca="1" si="1341">IF( AND($Q1265&gt;S$10,$Q1265&lt;=S$11),$R1265,"")</f>
        <v>6.212795410765823</v>
      </c>
      <c r="T1265" t="str">
        <f t="shared" si="1341"/>
        <v/>
      </c>
    </row>
    <row r="1266" spans="1:20" ht="13" hidden="1" x14ac:dyDescent="0.15">
      <c r="A1266" s="142"/>
      <c r="B1266" s="144"/>
      <c r="F1266" s="63"/>
      <c r="G1266" s="63"/>
      <c r="H1266" s="63"/>
      <c r="I1266" s="63"/>
      <c r="J1266" s="63"/>
      <c r="K1266" s="63"/>
      <c r="L1266" s="63"/>
      <c r="M1266" s="63"/>
      <c r="N1266" s="63"/>
      <c r="O1266" s="63">
        <f>'SWR time series'!A1262</f>
        <v>8</v>
      </c>
      <c r="P1266" s="63">
        <f>'SWR time series'!B1262</f>
        <v>1975</v>
      </c>
      <c r="Q1266" s="70">
        <f>'StockBond Returns'!M1260</f>
        <v>10.46189399</v>
      </c>
      <c r="R1266" s="70">
        <f ca="1">'SWR time series'!F1262</f>
        <v>7.7673216184550249</v>
      </c>
      <c r="S1266" s="70">
        <f t="shared" ref="S1266:T1266" ca="1" si="1342">IF( AND($Q1266&gt;S$10,$Q1266&lt;=S$11),$R1266,"")</f>
        <v>7.7673216184550249</v>
      </c>
      <c r="T1266" t="str">
        <f t="shared" si="1342"/>
        <v/>
      </c>
    </row>
    <row r="1267" spans="1:20" ht="13" hidden="1" x14ac:dyDescent="0.15">
      <c r="A1267" s="142"/>
      <c r="B1267" s="144"/>
      <c r="F1267" s="63"/>
      <c r="G1267" s="63"/>
      <c r="H1267" s="63"/>
      <c r="I1267" s="63"/>
      <c r="J1267" s="63"/>
      <c r="K1267" s="63"/>
      <c r="L1267" s="63"/>
      <c r="M1267" s="63"/>
      <c r="N1267" s="63"/>
      <c r="O1267" s="63">
        <f>'SWR time series'!A1263</f>
        <v>9</v>
      </c>
      <c r="P1267" s="63">
        <f>'SWR time series'!B1263</f>
        <v>1975</v>
      </c>
      <c r="Q1267" s="70">
        <f>'StockBond Returns'!M1261</f>
        <v>10.06269402</v>
      </c>
      <c r="R1267" s="70">
        <f ca="1">'SWR time series'!F1263</f>
        <v>8.587121308781466</v>
      </c>
      <c r="S1267" s="70">
        <f t="shared" ref="S1267:T1267" ca="1" si="1343">IF( AND($Q1267&gt;S$10,$Q1267&lt;=S$11),$R1267,"")</f>
        <v>8.587121308781466</v>
      </c>
      <c r="T1267" t="str">
        <f t="shared" si="1343"/>
        <v/>
      </c>
    </row>
    <row r="1268" spans="1:20" ht="13" hidden="1" x14ac:dyDescent="0.15">
      <c r="A1268" s="142"/>
      <c r="B1268" s="144"/>
      <c r="F1268" s="63"/>
      <c r="G1268" s="63"/>
      <c r="H1268" s="63"/>
      <c r="I1268" s="63"/>
      <c r="J1268" s="63"/>
      <c r="K1268" s="63"/>
      <c r="L1268" s="63"/>
      <c r="M1268" s="63"/>
      <c r="N1268" s="63"/>
      <c r="O1268" s="63">
        <f>'SWR time series'!A1264</f>
        <v>10</v>
      </c>
      <c r="P1268" s="63">
        <f>'SWR time series'!B1264</f>
        <v>1975</v>
      </c>
      <c r="Q1268" s="70">
        <f>'StockBond Returns'!M1262</f>
        <v>9.8251871099999999</v>
      </c>
      <c r="R1268" s="70">
        <f ca="1">'SWR time series'!F1264</f>
        <v>9.262379308978236</v>
      </c>
      <c r="S1268" s="70">
        <f t="shared" ref="S1268:T1268" ca="1" si="1344">IF( AND($Q1268&gt;S$10,$Q1268&lt;=S$11),$R1268,"")</f>
        <v>9.262379308978236</v>
      </c>
      <c r="T1268" t="str">
        <f t="shared" si="1344"/>
        <v/>
      </c>
    </row>
    <row r="1269" spans="1:20" ht="13" hidden="1" x14ac:dyDescent="0.15">
      <c r="A1269" s="142"/>
      <c r="B1269" s="144"/>
      <c r="F1269" s="63"/>
      <c r="G1269" s="63"/>
      <c r="H1269" s="63"/>
      <c r="I1269" s="63"/>
      <c r="J1269" s="63"/>
      <c r="K1269" s="63"/>
      <c r="L1269" s="63"/>
      <c r="M1269" s="63"/>
      <c r="N1269" s="63"/>
      <c r="O1269" s="63">
        <f>'SWR time series'!A1265</f>
        <v>11</v>
      </c>
      <c r="P1269" s="63">
        <f>'SWR time series'!B1265</f>
        <v>1975</v>
      </c>
      <c r="Q1269" s="70">
        <f>'StockBond Returns'!M1263</f>
        <v>10.382403569999999</v>
      </c>
      <c r="R1269" s="70">
        <f ca="1">'SWR time series'!F1265</f>
        <v>7.9915998989838535</v>
      </c>
      <c r="S1269" s="70">
        <f t="shared" ref="S1269:T1269" ca="1" si="1345">IF( AND($Q1269&gt;S$10,$Q1269&lt;=S$11),$R1269,"")</f>
        <v>7.9915998989838535</v>
      </c>
      <c r="T1269" t="str">
        <f t="shared" si="1345"/>
        <v/>
      </c>
    </row>
    <row r="1270" spans="1:20" ht="13" hidden="1" x14ac:dyDescent="0.15">
      <c r="A1270" s="142"/>
      <c r="B1270" s="144"/>
      <c r="F1270" s="63"/>
      <c r="G1270" s="63"/>
      <c r="H1270" s="63"/>
      <c r="I1270" s="63"/>
      <c r="J1270" s="63"/>
      <c r="K1270" s="63"/>
      <c r="L1270" s="63"/>
      <c r="M1270" s="63"/>
      <c r="N1270" s="63"/>
      <c r="O1270" s="63">
        <f>'SWR time series'!A1266</f>
        <v>12</v>
      </c>
      <c r="P1270" s="63">
        <f>'SWR time series'!B1266</f>
        <v>1975</v>
      </c>
      <c r="Q1270" s="70">
        <f>'StockBond Returns'!M1264</f>
        <v>10.50537778</v>
      </c>
      <c r="R1270" s="70">
        <f ca="1">'SWR time series'!F1266</f>
        <v>8.4639268347359184</v>
      </c>
      <c r="S1270" s="70">
        <f t="shared" ref="S1270:T1270" ca="1" si="1346">IF( AND($Q1270&gt;S$10,$Q1270&lt;=S$11),$R1270,"")</f>
        <v>8.4639268347359184</v>
      </c>
      <c r="T1270" t="str">
        <f t="shared" si="1346"/>
        <v/>
      </c>
    </row>
    <row r="1271" spans="1:20" ht="13" hidden="1" x14ac:dyDescent="0.15">
      <c r="A1271" s="142"/>
      <c r="B1271" s="144"/>
      <c r="F1271" s="63"/>
      <c r="G1271" s="63"/>
      <c r="H1271" s="63"/>
      <c r="I1271" s="63"/>
      <c r="J1271" s="63"/>
      <c r="K1271" s="63"/>
      <c r="L1271" s="63"/>
      <c r="M1271" s="63"/>
      <c r="N1271" s="63"/>
      <c r="O1271" s="63">
        <f>'SWR time series'!A1267</f>
        <v>1</v>
      </c>
      <c r="P1271" s="63">
        <f>'SWR time series'!B1267</f>
        <v>1976</v>
      </c>
      <c r="Q1271" s="70">
        <f>'StockBond Returns'!M1265</f>
        <v>10.422556119999999</v>
      </c>
      <c r="R1271" s="70">
        <f ca="1">'SWR time series'!F1267</f>
        <v>8.878110556989844</v>
      </c>
      <c r="S1271" s="70">
        <f t="shared" ref="S1271:T1271" ca="1" si="1347">IF( AND($Q1271&gt;S$10,$Q1271&lt;=S$11),$R1271,"")</f>
        <v>8.878110556989844</v>
      </c>
      <c r="T1271" t="str">
        <f t="shared" si="1347"/>
        <v/>
      </c>
    </row>
    <row r="1272" spans="1:20" ht="13" hidden="1" x14ac:dyDescent="0.15">
      <c r="A1272" s="142"/>
      <c r="B1272" s="144"/>
      <c r="F1272" s="63"/>
      <c r="G1272" s="63"/>
      <c r="H1272" s="63"/>
      <c r="I1272" s="63"/>
      <c r="J1272" s="63"/>
      <c r="K1272" s="63"/>
      <c r="L1272" s="63"/>
      <c r="M1272" s="63"/>
      <c r="N1272" s="63"/>
      <c r="O1272" s="63">
        <f>'SWR time series'!A1268</f>
        <v>2</v>
      </c>
      <c r="P1272" s="63">
        <f>'SWR time series'!B1268</f>
        <v>1976</v>
      </c>
      <c r="Q1272" s="70">
        <f>'StockBond Returns'!M1266</f>
        <v>11.64811203</v>
      </c>
      <c r="R1272" s="70">
        <f ca="1">'SWR time series'!F1268</f>
        <v>7.1346551184857958</v>
      </c>
      <c r="S1272" s="70">
        <f t="shared" ref="S1272:T1272" ca="1" si="1348">IF( AND($Q1272&gt;S$10,$Q1272&lt;=S$11),$R1272,"")</f>
        <v>7.1346551184857958</v>
      </c>
      <c r="T1272" t="str">
        <f t="shared" si="1348"/>
        <v/>
      </c>
    </row>
    <row r="1273" spans="1:20" ht="13" hidden="1" x14ac:dyDescent="0.15">
      <c r="A1273" s="142"/>
      <c r="B1273" s="144"/>
      <c r="F1273" s="63"/>
      <c r="G1273" s="63"/>
      <c r="H1273" s="63"/>
      <c r="I1273" s="63"/>
      <c r="J1273" s="63"/>
      <c r="K1273" s="63"/>
      <c r="L1273" s="63"/>
      <c r="M1273" s="63"/>
      <c r="N1273" s="63"/>
      <c r="O1273" s="63">
        <f>'SWR time series'!A1269</f>
        <v>3</v>
      </c>
      <c r="P1273" s="63">
        <f>'SWR time series'!B1269</f>
        <v>1976</v>
      </c>
      <c r="Q1273" s="70">
        <f>'StockBond Returns'!M1267</f>
        <v>11.51929445</v>
      </c>
      <c r="R1273" s="70">
        <f ca="1">'SWR time series'!F1269</f>
        <v>7.3711895181070641</v>
      </c>
      <c r="S1273" s="70">
        <f t="shared" ref="S1273:T1273" ca="1" si="1349">IF( AND($Q1273&gt;S$10,$Q1273&lt;=S$11),$R1273,"")</f>
        <v>7.3711895181070641</v>
      </c>
      <c r="T1273" t="str">
        <f t="shared" si="1349"/>
        <v/>
      </c>
    </row>
    <row r="1274" spans="1:20" ht="13" hidden="1" x14ac:dyDescent="0.15">
      <c r="A1274" s="142"/>
      <c r="B1274" s="144"/>
      <c r="F1274" s="63"/>
      <c r="G1274" s="63"/>
      <c r="H1274" s="63"/>
      <c r="I1274" s="63"/>
      <c r="J1274" s="63"/>
      <c r="K1274" s="63"/>
      <c r="L1274" s="63"/>
      <c r="M1274" s="63"/>
      <c r="N1274" s="63"/>
      <c r="O1274" s="63">
        <f>'SWR time series'!A1270</f>
        <v>4</v>
      </c>
      <c r="P1274" s="63">
        <f>'SWR time series'!B1270</f>
        <v>1976</v>
      </c>
      <c r="Q1274" s="70">
        <f>'StockBond Returns'!M1268</f>
        <v>11.8238912</v>
      </c>
      <c r="R1274" s="70">
        <f ca="1">'SWR time series'!F1270</f>
        <v>7.0554691030093473</v>
      </c>
      <c r="S1274" s="70">
        <f t="shared" ref="S1274:T1274" ca="1" si="1350">IF( AND($Q1274&gt;S$10,$Q1274&lt;=S$11),$R1274,"")</f>
        <v>7.0554691030093473</v>
      </c>
      <c r="T1274" t="str">
        <f t="shared" si="1350"/>
        <v/>
      </c>
    </row>
    <row r="1275" spans="1:20" ht="13" hidden="1" x14ac:dyDescent="0.15">
      <c r="A1275" s="142"/>
      <c r="B1275" s="144"/>
      <c r="F1275" s="63"/>
      <c r="G1275" s="63"/>
      <c r="H1275" s="63"/>
      <c r="I1275" s="63"/>
      <c r="J1275" s="63"/>
      <c r="K1275" s="63"/>
      <c r="L1275" s="63"/>
      <c r="M1275" s="63"/>
      <c r="N1275" s="63"/>
      <c r="O1275" s="63">
        <f>'SWR time series'!A1271</f>
        <v>5</v>
      </c>
      <c r="P1275" s="63">
        <f>'SWR time series'!B1271</f>
        <v>1976</v>
      </c>
      <c r="Q1275" s="70">
        <f>'StockBond Returns'!M1269</f>
        <v>11.659338979999999</v>
      </c>
      <c r="R1275" s="70">
        <f ca="1">'SWR time series'!F1271</f>
        <v>7.5380545204521834</v>
      </c>
      <c r="S1275" s="70">
        <f t="shared" ref="S1275:T1275" ca="1" si="1351">IF( AND($Q1275&gt;S$10,$Q1275&lt;=S$11),$R1275,"")</f>
        <v>7.5380545204521834</v>
      </c>
      <c r="T1275" t="str">
        <f t="shared" si="1351"/>
        <v/>
      </c>
    </row>
    <row r="1276" spans="1:20" ht="13" hidden="1" x14ac:dyDescent="0.15">
      <c r="A1276" s="142"/>
      <c r="B1276" s="144"/>
      <c r="F1276" s="63"/>
      <c r="G1276" s="63"/>
      <c r="H1276" s="63"/>
      <c r="I1276" s="63"/>
      <c r="J1276" s="63"/>
      <c r="K1276" s="63"/>
      <c r="L1276" s="63"/>
      <c r="M1276" s="63"/>
      <c r="N1276" s="63"/>
      <c r="O1276" s="63">
        <f>'SWR time series'!A1272</f>
        <v>6</v>
      </c>
      <c r="P1276" s="63">
        <f>'SWR time series'!B1272</f>
        <v>1976</v>
      </c>
      <c r="Q1276" s="70">
        <f>'StockBond Returns'!M1270</f>
        <v>11.3782169</v>
      </c>
      <c r="R1276" s="70">
        <f ca="1">'SWR time series'!F1272</f>
        <v>8.022363754498496</v>
      </c>
      <c r="S1276" s="70">
        <f t="shared" ref="S1276:T1276" ca="1" si="1352">IF( AND($Q1276&gt;S$10,$Q1276&lt;=S$11),$R1276,"")</f>
        <v>8.022363754498496</v>
      </c>
      <c r="T1276" t="str">
        <f t="shared" si="1352"/>
        <v/>
      </c>
    </row>
    <row r="1277" spans="1:20" ht="13" hidden="1" x14ac:dyDescent="0.15">
      <c r="A1277" s="142"/>
      <c r="B1277" s="144"/>
      <c r="F1277" s="63"/>
      <c r="G1277" s="63"/>
      <c r="H1277" s="63"/>
      <c r="I1277" s="63"/>
      <c r="J1277" s="63"/>
      <c r="K1277" s="63"/>
      <c r="L1277" s="63"/>
      <c r="M1277" s="63"/>
      <c r="N1277" s="63"/>
      <c r="O1277" s="63">
        <f>'SWR time series'!A1273</f>
        <v>7</v>
      </c>
      <c r="P1277" s="63">
        <f>'SWR time series'!B1273</f>
        <v>1976</v>
      </c>
      <c r="Q1277" s="70">
        <f>'StockBond Returns'!M1271</f>
        <v>11.825066850000001</v>
      </c>
      <c r="R1277" s="70">
        <f ca="1">'SWR time series'!F1273</f>
        <v>7.5025232224570022</v>
      </c>
      <c r="S1277" s="70">
        <f t="shared" ref="S1277:T1277" ca="1" si="1353">IF( AND($Q1277&gt;S$10,$Q1277&lt;=S$11),$R1277,"")</f>
        <v>7.5025232224570022</v>
      </c>
      <c r="T1277" t="str">
        <f t="shared" si="1353"/>
        <v/>
      </c>
    </row>
    <row r="1278" spans="1:20" ht="13" hidden="1" x14ac:dyDescent="0.15">
      <c r="A1278" s="142"/>
      <c r="B1278" s="144"/>
      <c r="F1278" s="63"/>
      <c r="G1278" s="63"/>
      <c r="H1278" s="63"/>
      <c r="I1278" s="63"/>
      <c r="J1278" s="63"/>
      <c r="K1278" s="63"/>
      <c r="L1278" s="63"/>
      <c r="M1278" s="63"/>
      <c r="N1278" s="63"/>
      <c r="O1278" s="63">
        <f>'SWR time series'!A1274</f>
        <v>8</v>
      </c>
      <c r="P1278" s="63">
        <f>'SWR time series'!B1274</f>
        <v>1976</v>
      </c>
      <c r="Q1278" s="70">
        <f>'StockBond Returns'!M1272</f>
        <v>11.64352633</v>
      </c>
      <c r="R1278" s="70">
        <f ca="1">'SWR time series'!F1274</f>
        <v>7.9919052770050296</v>
      </c>
      <c r="S1278" s="70">
        <f t="shared" ref="S1278:T1278" ca="1" si="1354">IF( AND($Q1278&gt;S$10,$Q1278&lt;=S$11),$R1278,"")</f>
        <v>7.9919052770050296</v>
      </c>
      <c r="T1278" t="str">
        <f t="shared" si="1354"/>
        <v/>
      </c>
    </row>
    <row r="1279" spans="1:20" ht="13" hidden="1" x14ac:dyDescent="0.15">
      <c r="A1279" s="142"/>
      <c r="B1279" s="144"/>
      <c r="F1279" s="63"/>
      <c r="G1279" s="63"/>
      <c r="H1279" s="63"/>
      <c r="I1279" s="63"/>
      <c r="J1279" s="63"/>
      <c r="K1279" s="63"/>
      <c r="L1279" s="63"/>
      <c r="M1279" s="63"/>
      <c r="N1279" s="63"/>
      <c r="O1279" s="63">
        <f>'SWR time series'!A1275</f>
        <v>9</v>
      </c>
      <c r="P1279" s="63">
        <f>'SWR time series'!B1275</f>
        <v>1976</v>
      </c>
      <c r="Q1279" s="70">
        <f>'StockBond Returns'!M1273</f>
        <v>11.554198830000001</v>
      </c>
      <c r="R1279" s="70">
        <f ca="1">'SWR time series'!F1275</f>
        <v>7.9366376486413781</v>
      </c>
      <c r="S1279" s="70">
        <f t="shared" ref="S1279:T1279" ca="1" si="1355">IF( AND($Q1279&gt;S$10,$Q1279&lt;=S$11),$R1279,"")</f>
        <v>7.9366376486413781</v>
      </c>
      <c r="T1279" t="str">
        <f t="shared" si="1355"/>
        <v/>
      </c>
    </row>
    <row r="1280" spans="1:20" ht="13" hidden="1" x14ac:dyDescent="0.15">
      <c r="A1280" s="142"/>
      <c r="B1280" s="144"/>
      <c r="F1280" s="63"/>
      <c r="G1280" s="63"/>
      <c r="H1280" s="63"/>
      <c r="I1280" s="63"/>
      <c r="J1280" s="63"/>
      <c r="K1280" s="63"/>
      <c r="L1280" s="63"/>
      <c r="M1280" s="63"/>
      <c r="N1280" s="63"/>
      <c r="O1280" s="63">
        <f>'SWR time series'!A1276</f>
        <v>10</v>
      </c>
      <c r="P1280" s="63">
        <f>'SWR time series'!B1276</f>
        <v>1976</v>
      </c>
      <c r="Q1280" s="70">
        <f>'StockBond Returns'!M1274</f>
        <v>11.776895619999999</v>
      </c>
      <c r="R1280" s="70">
        <f ca="1">'SWR time series'!F1276</f>
        <v>7.5795080683593667</v>
      </c>
      <c r="S1280" s="70">
        <f t="shared" ref="S1280:T1280" ca="1" si="1356">IF( AND($Q1280&gt;S$10,$Q1280&lt;=S$11),$R1280,"")</f>
        <v>7.5795080683593667</v>
      </c>
      <c r="T1280" t="str">
        <f t="shared" si="1356"/>
        <v/>
      </c>
    </row>
    <row r="1281" spans="1:20" ht="13" hidden="1" x14ac:dyDescent="0.15">
      <c r="A1281" s="142"/>
      <c r="B1281" s="144"/>
      <c r="F1281" s="63"/>
      <c r="G1281" s="63"/>
      <c r="H1281" s="63"/>
      <c r="I1281" s="63"/>
      <c r="J1281" s="63"/>
      <c r="K1281" s="63"/>
      <c r="L1281" s="63"/>
      <c r="M1281" s="63"/>
      <c r="N1281" s="63"/>
      <c r="O1281" s="63">
        <f>'SWR time series'!A1277</f>
        <v>11</v>
      </c>
      <c r="P1281" s="63">
        <f>'SWR time series'!B1277</f>
        <v>1976</v>
      </c>
      <c r="Q1281" s="70">
        <f>'StockBond Returns'!M1275</f>
        <v>11.4793059</v>
      </c>
      <c r="R1281" s="70">
        <f ca="1">'SWR time series'!F1277</f>
        <v>7.9682469070063657</v>
      </c>
      <c r="S1281" s="70">
        <f t="shared" ref="S1281:T1281" ca="1" si="1357">IF( AND($Q1281&gt;S$10,$Q1281&lt;=S$11),$R1281,"")</f>
        <v>7.9682469070063657</v>
      </c>
      <c r="T1281" t="str">
        <f t="shared" si="1357"/>
        <v/>
      </c>
    </row>
    <row r="1282" spans="1:20" ht="13" hidden="1" x14ac:dyDescent="0.15">
      <c r="A1282" s="142"/>
      <c r="B1282" s="144"/>
      <c r="F1282" s="63"/>
      <c r="G1282" s="63"/>
      <c r="H1282" s="63"/>
      <c r="I1282" s="63"/>
      <c r="J1282" s="63"/>
      <c r="K1282" s="63"/>
      <c r="L1282" s="63"/>
      <c r="M1282" s="63"/>
      <c r="N1282" s="63"/>
      <c r="O1282" s="63">
        <f>'SWR time series'!A1278</f>
        <v>12</v>
      </c>
      <c r="P1282" s="63">
        <f>'SWR time series'!B1278</f>
        <v>1976</v>
      </c>
      <c r="Q1282" s="70">
        <f>'StockBond Returns'!M1276</f>
        <v>11.348895089999999</v>
      </c>
      <c r="R1282" s="70">
        <f ca="1">'SWR time series'!F1278</f>
        <v>7.9855323770388278</v>
      </c>
      <c r="S1282" s="70">
        <f t="shared" ref="S1282:T1282" ca="1" si="1358">IF( AND($Q1282&gt;S$10,$Q1282&lt;=S$11),$R1282,"")</f>
        <v>7.9855323770388278</v>
      </c>
      <c r="T1282" t="str">
        <f t="shared" si="1358"/>
        <v/>
      </c>
    </row>
    <row r="1283" spans="1:20" ht="13" hidden="1" x14ac:dyDescent="0.15">
      <c r="A1283" s="142"/>
      <c r="B1283" s="144"/>
      <c r="F1283" s="63"/>
      <c r="G1283" s="63"/>
      <c r="H1283" s="63"/>
      <c r="I1283" s="63"/>
      <c r="J1283" s="63"/>
      <c r="K1283" s="63"/>
      <c r="L1283" s="63"/>
      <c r="M1283" s="63"/>
      <c r="N1283" s="63"/>
      <c r="O1283" s="63">
        <f>'SWR time series'!A1279</f>
        <v>1</v>
      </c>
      <c r="P1283" s="63">
        <f>'SWR time series'!B1279</f>
        <v>1977</v>
      </c>
      <c r="Q1283" s="70">
        <f>'StockBond Returns'!M1277</f>
        <v>11.90331415</v>
      </c>
      <c r="R1283" s="70">
        <f ca="1">'SWR time series'!F1279</f>
        <v>7.1878052003474799</v>
      </c>
      <c r="S1283" s="70">
        <f t="shared" ref="S1283:T1283" ca="1" si="1359">IF( AND($Q1283&gt;S$10,$Q1283&lt;=S$11),$R1283,"")</f>
        <v>7.1878052003474799</v>
      </c>
      <c r="T1283" t="str">
        <f t="shared" si="1359"/>
        <v/>
      </c>
    </row>
    <row r="1284" spans="1:20" ht="13" hidden="1" x14ac:dyDescent="0.15">
      <c r="A1284" s="142"/>
      <c r="B1284" s="144"/>
      <c r="F1284" s="63"/>
      <c r="G1284" s="63"/>
      <c r="H1284" s="63"/>
      <c r="I1284" s="63"/>
      <c r="J1284" s="63"/>
      <c r="K1284" s="63"/>
      <c r="L1284" s="63"/>
      <c r="M1284" s="63"/>
      <c r="N1284" s="63"/>
      <c r="O1284" s="63">
        <f>'SWR time series'!A1280</f>
        <v>2</v>
      </c>
      <c r="P1284" s="63">
        <f>'SWR time series'!B1280</f>
        <v>1977</v>
      </c>
      <c r="Q1284" s="70">
        <f>'StockBond Returns'!M1278</f>
        <v>11.24292097</v>
      </c>
      <c r="R1284" s="70">
        <f ca="1">'SWR time series'!F1280</f>
        <v>8.3436222155306528</v>
      </c>
      <c r="S1284" s="70">
        <f t="shared" ref="S1284:T1284" ca="1" si="1360">IF( AND($Q1284&gt;S$10,$Q1284&lt;=S$11),$R1284,"")</f>
        <v>8.3436222155306528</v>
      </c>
      <c r="T1284" t="str">
        <f t="shared" si="1360"/>
        <v/>
      </c>
    </row>
    <row r="1285" spans="1:20" ht="13" hidden="1" x14ac:dyDescent="0.15">
      <c r="A1285" s="142"/>
      <c r="B1285" s="144"/>
      <c r="F1285" s="63"/>
      <c r="G1285" s="63"/>
      <c r="H1285" s="63"/>
      <c r="I1285" s="63"/>
      <c r="J1285" s="63"/>
      <c r="K1285" s="63"/>
      <c r="L1285" s="63"/>
      <c r="M1285" s="63"/>
      <c r="N1285" s="63"/>
      <c r="O1285" s="63">
        <f>'SWR time series'!A1281</f>
        <v>3</v>
      </c>
      <c r="P1285" s="63">
        <f>'SWR time series'!B1281</f>
        <v>1977</v>
      </c>
      <c r="Q1285" s="70">
        <f>'StockBond Returns'!M1279</f>
        <v>10.8861536</v>
      </c>
      <c r="R1285" s="70">
        <f ca="1">'SWR time series'!F1281</f>
        <v>8.8750941144157931</v>
      </c>
      <c r="S1285" s="70">
        <f t="shared" ref="S1285:T1285" ca="1" si="1361">IF( AND($Q1285&gt;S$10,$Q1285&lt;=S$11),$R1285,"")</f>
        <v>8.8750941144157931</v>
      </c>
      <c r="T1285" t="str">
        <f t="shared" si="1361"/>
        <v/>
      </c>
    </row>
    <row r="1286" spans="1:20" ht="13" hidden="1" x14ac:dyDescent="0.15">
      <c r="A1286" s="142"/>
      <c r="B1286" s="144"/>
      <c r="F1286" s="63"/>
      <c r="G1286" s="63"/>
      <c r="H1286" s="63"/>
      <c r="I1286" s="63"/>
      <c r="J1286" s="63"/>
      <c r="K1286" s="63"/>
      <c r="L1286" s="63"/>
      <c r="M1286" s="63"/>
      <c r="N1286" s="63"/>
      <c r="O1286" s="63">
        <f>'SWR time series'!A1282</f>
        <v>4</v>
      </c>
      <c r="P1286" s="63">
        <f>'SWR time series'!B1282</f>
        <v>1977</v>
      </c>
      <c r="Q1286" s="70">
        <f>'StockBond Returns'!M1280</f>
        <v>10.6596359</v>
      </c>
      <c r="R1286" s="70">
        <f ca="1">'SWR time series'!F1282</f>
        <v>9.1684982057642177</v>
      </c>
      <c r="S1286" s="70">
        <f t="shared" ref="S1286:T1286" ca="1" si="1362">IF( AND($Q1286&gt;S$10,$Q1286&lt;=S$11),$R1286,"")</f>
        <v>9.1684982057642177</v>
      </c>
      <c r="T1286" t="str">
        <f t="shared" si="1362"/>
        <v/>
      </c>
    </row>
    <row r="1287" spans="1:20" ht="13" hidden="1" x14ac:dyDescent="0.15">
      <c r="A1287" s="142"/>
      <c r="B1287" s="144"/>
      <c r="F1287" s="63"/>
      <c r="G1287" s="63"/>
      <c r="H1287" s="63"/>
      <c r="I1287" s="63"/>
      <c r="J1287" s="63"/>
      <c r="K1287" s="63"/>
      <c r="L1287" s="63"/>
      <c r="M1287" s="63"/>
      <c r="N1287" s="63"/>
      <c r="O1287" s="63">
        <f>'SWR time series'!A1283</f>
        <v>5</v>
      </c>
      <c r="P1287" s="63">
        <f>'SWR time series'!B1283</f>
        <v>1977</v>
      </c>
      <c r="Q1287" s="70">
        <f>'StockBond Returns'!M1281</f>
        <v>10.62315175</v>
      </c>
      <c r="R1287" s="70">
        <f ca="1">'SWR time series'!F1283</f>
        <v>9.3595354574346565</v>
      </c>
      <c r="S1287" s="70">
        <f t="shared" ref="S1287:T1287" ca="1" si="1363">IF( AND($Q1287&gt;S$10,$Q1287&lt;=S$11),$R1287,"")</f>
        <v>9.3595354574346565</v>
      </c>
      <c r="T1287" t="str">
        <f t="shared" si="1363"/>
        <v/>
      </c>
    </row>
    <row r="1288" spans="1:20" ht="13" hidden="1" x14ac:dyDescent="0.15">
      <c r="A1288" s="142"/>
      <c r="B1288" s="144"/>
      <c r="F1288" s="63"/>
      <c r="G1288" s="63"/>
      <c r="H1288" s="63"/>
      <c r="I1288" s="63"/>
      <c r="J1288" s="63"/>
      <c r="K1288" s="63"/>
      <c r="L1288" s="63"/>
      <c r="M1288" s="63"/>
      <c r="N1288" s="63"/>
      <c r="O1288" s="63">
        <f>'SWR time series'!A1284</f>
        <v>6</v>
      </c>
      <c r="P1288" s="63">
        <f>'SWR time series'!B1284</f>
        <v>1977</v>
      </c>
      <c r="Q1288" s="70">
        <f>'StockBond Returns'!M1282</f>
        <v>10.266510139999999</v>
      </c>
      <c r="R1288" s="70">
        <f ca="1">'SWR time series'!F1284</f>
        <v>9.8611178337072136</v>
      </c>
      <c r="S1288" s="70">
        <f t="shared" ref="S1288:T1288" ca="1" si="1364">IF( AND($Q1288&gt;S$10,$Q1288&lt;=S$11),$R1288,"")</f>
        <v>9.8611178337072136</v>
      </c>
      <c r="T1288" t="str">
        <f t="shared" si="1364"/>
        <v/>
      </c>
    </row>
    <row r="1289" spans="1:20" ht="13" hidden="1" x14ac:dyDescent="0.15">
      <c r="A1289" s="142"/>
      <c r="B1289" s="144"/>
      <c r="F1289" s="63"/>
      <c r="G1289" s="63"/>
      <c r="H1289" s="63"/>
      <c r="I1289" s="63"/>
      <c r="J1289" s="63"/>
      <c r="K1289" s="63"/>
      <c r="L1289" s="63"/>
      <c r="M1289" s="63"/>
      <c r="N1289" s="63"/>
      <c r="O1289" s="63">
        <f>'SWR time series'!A1285</f>
        <v>7</v>
      </c>
      <c r="P1289" s="63">
        <f>'SWR time series'!B1285</f>
        <v>1977</v>
      </c>
      <c r="Q1289" s="70">
        <f>'StockBond Returns'!M1283</f>
        <v>10.65622729</v>
      </c>
      <c r="R1289" s="70">
        <f ca="1">'SWR time series'!F1285</f>
        <v>9.1556986693295244</v>
      </c>
      <c r="S1289" s="70">
        <f t="shared" ref="S1289:T1289" ca="1" si="1365">IF( AND($Q1289&gt;S$10,$Q1289&lt;=S$11),$R1289,"")</f>
        <v>9.1556986693295244</v>
      </c>
      <c r="T1289" t="str">
        <f t="shared" si="1365"/>
        <v/>
      </c>
    </row>
    <row r="1290" spans="1:20" ht="13" hidden="1" x14ac:dyDescent="0.15">
      <c r="A1290" s="142"/>
      <c r="B1290" s="144"/>
      <c r="F1290" s="63"/>
      <c r="G1290" s="63"/>
      <c r="H1290" s="63"/>
      <c r="I1290" s="63"/>
      <c r="J1290" s="63"/>
      <c r="K1290" s="63"/>
      <c r="L1290" s="63"/>
      <c r="M1290" s="63"/>
      <c r="N1290" s="63"/>
      <c r="O1290" s="63">
        <f>'SWR time series'!A1286</f>
        <v>8</v>
      </c>
      <c r="P1290" s="63">
        <f>'SWR time series'!B1286</f>
        <v>1977</v>
      </c>
      <c r="Q1290" s="70">
        <f>'StockBond Returns'!M1284</f>
        <v>10.453789179999999</v>
      </c>
      <c r="R1290" s="70">
        <f ca="1">'SWR time series'!F1286</f>
        <v>9.6139948325779887</v>
      </c>
      <c r="S1290" s="70">
        <f t="shared" ref="S1290:T1290" ca="1" si="1366">IF( AND($Q1290&gt;S$10,$Q1290&lt;=S$11),$R1290,"")</f>
        <v>9.6139948325779887</v>
      </c>
      <c r="T1290" t="str">
        <f t="shared" si="1366"/>
        <v/>
      </c>
    </row>
    <row r="1291" spans="1:20" ht="13" hidden="1" x14ac:dyDescent="0.15">
      <c r="A1291" s="142"/>
      <c r="B1291" s="144"/>
      <c r="F1291" s="63"/>
      <c r="G1291" s="63"/>
      <c r="H1291" s="63"/>
      <c r="I1291" s="63"/>
      <c r="J1291" s="63"/>
      <c r="K1291" s="63"/>
      <c r="L1291" s="63"/>
      <c r="M1291" s="63"/>
      <c r="N1291" s="63"/>
      <c r="O1291" s="63">
        <f>'SWR time series'!A1287</f>
        <v>9</v>
      </c>
      <c r="P1291" s="63">
        <f>'SWR time series'!B1287</f>
        <v>1977</v>
      </c>
      <c r="Q1291" s="70">
        <f>'StockBond Returns'!M1285</f>
        <v>10.165439190000001</v>
      </c>
      <c r="R1291" s="70">
        <f ca="1">'SWR time series'!F1287</f>
        <v>10.046946230912329</v>
      </c>
      <c r="S1291" s="70">
        <f t="shared" ref="S1291:T1291" ca="1" si="1367">IF( AND($Q1291&gt;S$10,$Q1291&lt;=S$11),$R1291,"")</f>
        <v>10.046946230912329</v>
      </c>
      <c r="T1291" t="str">
        <f t="shared" si="1367"/>
        <v/>
      </c>
    </row>
    <row r="1292" spans="1:20" ht="13" hidden="1" x14ac:dyDescent="0.15">
      <c r="A1292" s="142"/>
      <c r="B1292" s="144"/>
      <c r="F1292" s="63"/>
      <c r="G1292" s="63"/>
      <c r="H1292" s="63"/>
      <c r="I1292" s="63"/>
      <c r="J1292" s="63"/>
      <c r="K1292" s="63"/>
      <c r="L1292" s="63"/>
      <c r="M1292" s="63"/>
      <c r="N1292" s="63"/>
      <c r="O1292" s="63">
        <f>'SWR time series'!A1288</f>
        <v>10</v>
      </c>
      <c r="P1292" s="63">
        <f>'SWR time series'!B1288</f>
        <v>1977</v>
      </c>
      <c r="Q1292" s="70">
        <f>'StockBond Returns'!M1286</f>
        <v>10.099129319999999</v>
      </c>
      <c r="R1292" s="70">
        <f ca="1">'SWR time series'!F1288</f>
        <v>10.151550862236522</v>
      </c>
      <c r="S1292" s="70">
        <f t="shared" ref="S1292:T1292" ca="1" si="1368">IF( AND($Q1292&gt;S$10,$Q1292&lt;=S$11),$R1292,"")</f>
        <v>10.151550862236522</v>
      </c>
      <c r="T1292" t="str">
        <f t="shared" si="1368"/>
        <v/>
      </c>
    </row>
    <row r="1293" spans="1:20" ht="13" hidden="1" x14ac:dyDescent="0.15">
      <c r="A1293" s="142"/>
      <c r="B1293" s="144"/>
      <c r="F1293" s="63"/>
      <c r="G1293" s="63"/>
      <c r="H1293" s="63"/>
      <c r="I1293" s="63"/>
      <c r="J1293" s="63"/>
      <c r="K1293" s="63"/>
      <c r="L1293" s="63"/>
      <c r="M1293" s="63"/>
      <c r="N1293" s="63"/>
      <c r="O1293" s="63">
        <f>'SWR time series'!A1289</f>
        <v>11</v>
      </c>
      <c r="P1293" s="63">
        <f>'SWR time series'!B1289</f>
        <v>1977</v>
      </c>
      <c r="Q1293" s="70">
        <f>'StockBond Returns'!M1287</f>
        <v>9.6208018600000003</v>
      </c>
      <c r="R1293" s="70">
        <f ca="1">'SWR time series'!F1289</f>
        <v>11.081976367515349</v>
      </c>
      <c r="S1293" s="70">
        <f t="shared" ref="S1293:T1293" ca="1" si="1369">IF( AND($Q1293&gt;S$10,$Q1293&lt;=S$11),$R1293,"")</f>
        <v>11.081976367515349</v>
      </c>
      <c r="T1293" t="str">
        <f t="shared" si="1369"/>
        <v/>
      </c>
    </row>
    <row r="1294" spans="1:20" ht="13" hidden="1" x14ac:dyDescent="0.15">
      <c r="A1294" s="142"/>
      <c r="B1294" s="144"/>
      <c r="F1294" s="63"/>
      <c r="G1294" s="63"/>
      <c r="H1294" s="63"/>
      <c r="I1294" s="63"/>
      <c r="J1294" s="63"/>
      <c r="K1294" s="63"/>
      <c r="L1294" s="63"/>
      <c r="M1294" s="63"/>
      <c r="N1294" s="63"/>
      <c r="O1294" s="63">
        <f>'SWR time series'!A1290</f>
        <v>12</v>
      </c>
      <c r="P1294" s="63">
        <f>'SWR time series'!B1290</f>
        <v>1977</v>
      </c>
      <c r="Q1294" s="70">
        <f>'StockBond Returns'!M1288</f>
        <v>9.8232735200000008</v>
      </c>
      <c r="R1294" s="70">
        <f ca="1">'SWR time series'!F1290</f>
        <v>10.737572533588326</v>
      </c>
      <c r="S1294" s="70">
        <f t="shared" ref="S1294:T1294" ca="1" si="1370">IF( AND($Q1294&gt;S$10,$Q1294&lt;=S$11),$R1294,"")</f>
        <v>10.737572533588326</v>
      </c>
      <c r="T1294" t="str">
        <f t="shared" si="1370"/>
        <v/>
      </c>
    </row>
    <row r="1295" spans="1:20" ht="13" hidden="1" x14ac:dyDescent="0.15">
      <c r="A1295" s="142"/>
      <c r="B1295" s="144"/>
      <c r="F1295" s="63"/>
      <c r="G1295" s="63"/>
      <c r="H1295" s="63"/>
      <c r="I1295" s="63"/>
      <c r="J1295" s="63"/>
      <c r="K1295" s="63"/>
      <c r="L1295" s="63"/>
      <c r="M1295" s="63"/>
      <c r="N1295" s="63"/>
      <c r="O1295" s="63">
        <f>'SWR time series'!A1291</f>
        <v>1</v>
      </c>
      <c r="P1295" s="63">
        <f>'SWR time series'!B1291</f>
        <v>1978</v>
      </c>
      <c r="Q1295" s="70">
        <f>'StockBond Returns'!M1289</f>
        <v>9.6782665800000007</v>
      </c>
      <c r="R1295" s="70">
        <f ca="1">'SWR time series'!F1291</f>
        <v>10.836055187333779</v>
      </c>
      <c r="S1295" s="70">
        <f t="shared" ref="S1295:T1295" ca="1" si="1371">IF( AND($Q1295&gt;S$10,$Q1295&lt;=S$11),$R1295,"")</f>
        <v>10.836055187333779</v>
      </c>
      <c r="T1295" t="str">
        <f t="shared" si="1371"/>
        <v/>
      </c>
    </row>
    <row r="1296" spans="1:20" ht="13" hidden="1" x14ac:dyDescent="0.15">
      <c r="A1296" s="142"/>
      <c r="B1296" s="144"/>
      <c r="F1296" s="63"/>
      <c r="G1296" s="63"/>
      <c r="H1296" s="63"/>
      <c r="I1296" s="63"/>
      <c r="J1296" s="63"/>
      <c r="K1296" s="63"/>
      <c r="L1296" s="63"/>
      <c r="M1296" s="63"/>
      <c r="N1296" s="63"/>
      <c r="O1296" s="63">
        <f>'SWR time series'!A1292</f>
        <v>2</v>
      </c>
      <c r="P1296" s="63">
        <f>'SWR time series'!B1292</f>
        <v>1978</v>
      </c>
      <c r="Q1296" s="70">
        <f>'StockBond Returns'!M1290</f>
        <v>9.1390637899999998</v>
      </c>
      <c r="R1296" s="70">
        <f ca="1">'SWR time series'!F1292</f>
        <v>12.144046355768333</v>
      </c>
      <c r="S1296" s="70">
        <f t="shared" ref="S1296:T1296" ca="1" si="1372">IF( AND($Q1296&gt;S$10,$Q1296&lt;=S$11),$R1296,"")</f>
        <v>12.144046355768333</v>
      </c>
      <c r="T1296" t="str">
        <f t="shared" si="1372"/>
        <v/>
      </c>
    </row>
    <row r="1297" spans="1:20" ht="13" hidden="1" x14ac:dyDescent="0.15">
      <c r="A1297" s="142"/>
      <c r="B1297" s="144"/>
      <c r="F1297" s="63"/>
      <c r="G1297" s="63"/>
      <c r="H1297" s="63"/>
      <c r="I1297" s="63"/>
      <c r="J1297" s="63"/>
      <c r="K1297" s="63"/>
      <c r="L1297" s="63"/>
      <c r="M1297" s="63"/>
      <c r="N1297" s="63"/>
      <c r="O1297" s="63">
        <f>'SWR time series'!A1293</f>
        <v>3</v>
      </c>
      <c r="P1297" s="63">
        <f>'SWR time series'!B1293</f>
        <v>1978</v>
      </c>
      <c r="Q1297" s="70">
        <f>'StockBond Returns'!M1291</f>
        <v>8.8480528300000003</v>
      </c>
      <c r="R1297" s="70">
        <f ca="1">'SWR time series'!F1293</f>
        <v>12.726805408496167</v>
      </c>
      <c r="S1297" s="70">
        <f t="shared" ref="S1297:T1297" ca="1" si="1373">IF( AND($Q1297&gt;S$10,$Q1297&lt;=S$11),$R1297,"")</f>
        <v>12.726805408496167</v>
      </c>
      <c r="T1297" t="str">
        <f t="shared" si="1373"/>
        <v/>
      </c>
    </row>
    <row r="1298" spans="1:20" ht="13" hidden="1" x14ac:dyDescent="0.15">
      <c r="A1298" s="142"/>
      <c r="B1298" s="144"/>
      <c r="F1298" s="63"/>
      <c r="G1298" s="63"/>
      <c r="H1298" s="63"/>
      <c r="I1298" s="63"/>
      <c r="J1298" s="63"/>
      <c r="K1298" s="63"/>
      <c r="L1298" s="63"/>
      <c r="M1298" s="63"/>
      <c r="N1298" s="63"/>
      <c r="O1298" s="63">
        <f>'SWR time series'!A1294</f>
        <v>4</v>
      </c>
      <c r="P1298" s="63">
        <f>'SWR time series'!B1294</f>
        <v>1978</v>
      </c>
      <c r="Q1298" s="70">
        <f>'StockBond Returns'!M1292</f>
        <v>8.9897205000000007</v>
      </c>
      <c r="R1298" s="70">
        <f ca="1">'SWR time series'!F1294</f>
        <v>12.452405741613594</v>
      </c>
      <c r="S1298" s="70">
        <f t="shared" ref="S1298:T1298" ca="1" si="1374">IF( AND($Q1298&gt;S$10,$Q1298&lt;=S$11),$R1298,"")</f>
        <v>12.452405741613594</v>
      </c>
      <c r="T1298" t="str">
        <f t="shared" si="1374"/>
        <v/>
      </c>
    </row>
    <row r="1299" spans="1:20" ht="13" hidden="1" x14ac:dyDescent="0.15">
      <c r="A1299" s="142"/>
      <c r="B1299" s="144"/>
      <c r="F1299" s="63"/>
      <c r="G1299" s="63"/>
      <c r="H1299" s="63"/>
      <c r="I1299" s="63"/>
      <c r="J1299" s="63"/>
      <c r="K1299" s="63"/>
      <c r="L1299" s="63"/>
      <c r="M1299" s="63"/>
      <c r="N1299" s="63"/>
      <c r="O1299" s="63">
        <f>'SWR time series'!A1295</f>
        <v>5</v>
      </c>
      <c r="P1299" s="63">
        <f>'SWR time series'!B1295</f>
        <v>1978</v>
      </c>
      <c r="Q1299" s="70">
        <f>'StockBond Returns'!M1293</f>
        <v>9.7581387199999998</v>
      </c>
      <c r="R1299" s="70">
        <f ca="1">'SWR time series'!F1295</f>
        <v>11.19163213375016</v>
      </c>
      <c r="S1299" s="70">
        <f t="shared" ref="S1299:T1299" ca="1" si="1375">IF( AND($Q1299&gt;S$10,$Q1299&lt;=S$11),$R1299,"")</f>
        <v>11.19163213375016</v>
      </c>
      <c r="T1299" t="str">
        <f t="shared" si="1375"/>
        <v/>
      </c>
    </row>
    <row r="1300" spans="1:20" ht="13" hidden="1" x14ac:dyDescent="0.15">
      <c r="A1300" s="142"/>
      <c r="B1300" s="144"/>
      <c r="F1300" s="63"/>
      <c r="G1300" s="63"/>
      <c r="H1300" s="63"/>
      <c r="I1300" s="63"/>
      <c r="J1300" s="63"/>
      <c r="K1300" s="63"/>
      <c r="L1300" s="63"/>
      <c r="M1300" s="63"/>
      <c r="N1300" s="63"/>
      <c r="O1300" s="63">
        <f>'SWR time series'!A1296</f>
        <v>6</v>
      </c>
      <c r="P1300" s="63">
        <f>'SWR time series'!B1296</f>
        <v>1978</v>
      </c>
      <c r="Q1300" s="70">
        <f>'StockBond Returns'!M1294</f>
        <v>9.6180958800000003</v>
      </c>
      <c r="R1300" s="70">
        <f ca="1">'SWR time series'!F1296</f>
        <v>11.291869366914577</v>
      </c>
      <c r="S1300" s="70">
        <f t="shared" ref="S1300:T1300" ca="1" si="1376">IF( AND($Q1300&gt;S$10,$Q1300&lt;=S$11),$R1300,"")</f>
        <v>11.291869366914577</v>
      </c>
      <c r="T1300" t="str">
        <f t="shared" si="1376"/>
        <v/>
      </c>
    </row>
    <row r="1301" spans="1:20" ht="13" hidden="1" x14ac:dyDescent="0.15">
      <c r="A1301" s="142"/>
      <c r="B1301" s="144"/>
      <c r="F1301" s="63"/>
      <c r="G1301" s="63"/>
      <c r="H1301" s="63"/>
      <c r="I1301" s="63"/>
      <c r="J1301" s="63"/>
      <c r="K1301" s="63"/>
      <c r="L1301" s="63"/>
      <c r="M1301" s="63"/>
      <c r="N1301" s="63"/>
      <c r="O1301" s="63">
        <f>'SWR time series'!A1297</f>
        <v>7</v>
      </c>
      <c r="P1301" s="63">
        <f>'SWR time series'!B1297</f>
        <v>1978</v>
      </c>
      <c r="Q1301" s="70">
        <f>'StockBond Returns'!M1295</f>
        <v>9.3413970200000005</v>
      </c>
      <c r="R1301" s="70">
        <f ca="1">'SWR time series'!F1297</f>
        <v>11.884251056772255</v>
      </c>
      <c r="S1301" s="70">
        <f t="shared" ref="S1301:T1301" ca="1" si="1377">IF( AND($Q1301&gt;S$10,$Q1301&lt;=S$11),$R1301,"")</f>
        <v>11.884251056772255</v>
      </c>
      <c r="T1301" t="str">
        <f t="shared" si="1377"/>
        <v/>
      </c>
    </row>
    <row r="1302" spans="1:20" ht="13" hidden="1" x14ac:dyDescent="0.15">
      <c r="A1302" s="142"/>
      <c r="B1302" s="144"/>
      <c r="F1302" s="63"/>
      <c r="G1302" s="63"/>
      <c r="H1302" s="63"/>
      <c r="I1302" s="63"/>
      <c r="J1302" s="63"/>
      <c r="K1302" s="63"/>
      <c r="L1302" s="63"/>
      <c r="M1302" s="63"/>
      <c r="N1302" s="63"/>
      <c r="O1302" s="63">
        <f>'SWR time series'!A1298</f>
        <v>8</v>
      </c>
      <c r="P1302" s="63">
        <f>'SWR time series'!B1298</f>
        <v>1978</v>
      </c>
      <c r="Q1302" s="70">
        <f>'StockBond Returns'!M1296</f>
        <v>9.7639856100000006</v>
      </c>
      <c r="R1302" s="70">
        <f ca="1">'SWR time series'!F1298</f>
        <v>10.979246256377097</v>
      </c>
      <c r="S1302" s="70">
        <f t="shared" ref="S1302:T1302" ca="1" si="1378">IF( AND($Q1302&gt;S$10,$Q1302&lt;=S$11),$R1302,"")</f>
        <v>10.979246256377097</v>
      </c>
      <c r="T1302" t="str">
        <f t="shared" si="1378"/>
        <v/>
      </c>
    </row>
    <row r="1303" spans="1:20" ht="13" hidden="1" x14ac:dyDescent="0.15">
      <c r="A1303" s="142"/>
      <c r="B1303" s="144"/>
      <c r="F1303" s="63"/>
      <c r="G1303" s="63"/>
      <c r="H1303" s="63"/>
      <c r="I1303" s="63"/>
      <c r="J1303" s="63"/>
      <c r="K1303" s="63"/>
      <c r="L1303" s="63"/>
      <c r="M1303" s="63"/>
      <c r="N1303" s="63"/>
      <c r="O1303" s="63">
        <f>'SWR time series'!A1299</f>
        <v>9</v>
      </c>
      <c r="P1303" s="63">
        <f>'SWR time series'!B1299</f>
        <v>1978</v>
      </c>
      <c r="Q1303" s="70">
        <f>'StockBond Returns'!M1297</f>
        <v>9.96511982</v>
      </c>
      <c r="R1303" s="70">
        <f ca="1">'SWR time series'!F1299</f>
        <v>10.562385849939332</v>
      </c>
      <c r="S1303" s="70">
        <f t="shared" ref="S1303:T1303" ca="1" si="1379">IF( AND($Q1303&gt;S$10,$Q1303&lt;=S$11),$R1303,"")</f>
        <v>10.562385849939332</v>
      </c>
      <c r="T1303" t="str">
        <f t="shared" si="1379"/>
        <v/>
      </c>
    </row>
    <row r="1304" spans="1:20" ht="13" hidden="1" x14ac:dyDescent="0.15">
      <c r="A1304" s="142"/>
      <c r="B1304" s="144"/>
      <c r="F1304" s="63"/>
      <c r="G1304" s="63"/>
      <c r="H1304" s="63"/>
      <c r="I1304" s="63"/>
      <c r="J1304" s="63"/>
      <c r="K1304" s="63"/>
      <c r="L1304" s="63"/>
      <c r="M1304" s="63"/>
      <c r="N1304" s="63"/>
      <c r="O1304" s="63">
        <f>'SWR time series'!A1300</f>
        <v>10</v>
      </c>
      <c r="P1304" s="63">
        <f>'SWR time series'!B1300</f>
        <v>1978</v>
      </c>
      <c r="Q1304" s="70">
        <f>'StockBond Returns'!M1298</f>
        <v>9.8519416199999998</v>
      </c>
      <c r="R1304" s="70">
        <f ca="1">'SWR time series'!F1300</f>
        <v>10.900978414248774</v>
      </c>
      <c r="S1304" s="70">
        <f t="shared" ref="S1304:T1304" ca="1" si="1380">IF( AND($Q1304&gt;S$10,$Q1304&lt;=S$11),$R1304,"")</f>
        <v>10.900978414248774</v>
      </c>
      <c r="T1304" t="str">
        <f t="shared" si="1380"/>
        <v/>
      </c>
    </row>
    <row r="1305" spans="1:20" ht="13" hidden="1" x14ac:dyDescent="0.15">
      <c r="A1305" s="142"/>
      <c r="B1305" s="144"/>
      <c r="F1305" s="63"/>
      <c r="G1305" s="63"/>
      <c r="H1305" s="63"/>
      <c r="I1305" s="63"/>
      <c r="J1305" s="63"/>
      <c r="K1305" s="63"/>
      <c r="L1305" s="63"/>
      <c r="M1305" s="63"/>
      <c r="N1305" s="63"/>
      <c r="O1305" s="63">
        <f>'SWR time series'!A1301</f>
        <v>11</v>
      </c>
      <c r="P1305" s="63">
        <f>'SWR time series'!B1301</f>
        <v>1978</v>
      </c>
      <c r="Q1305" s="70">
        <f>'StockBond Returns'!M1299</f>
        <v>8.8275906400000004</v>
      </c>
      <c r="R1305" s="70">
        <f ca="1">'SWR time series'!F1301</f>
        <v>12.859624078097255</v>
      </c>
      <c r="S1305" s="70">
        <f t="shared" ref="S1305:T1305" ca="1" si="1381">IF( AND($Q1305&gt;S$10,$Q1305&lt;=S$11),$R1305,"")</f>
        <v>12.859624078097255</v>
      </c>
      <c r="T1305" t="str">
        <f t="shared" si="1381"/>
        <v/>
      </c>
    </row>
    <row r="1306" spans="1:20" ht="13" hidden="1" x14ac:dyDescent="0.15">
      <c r="A1306" s="142"/>
      <c r="B1306" s="144"/>
      <c r="F1306" s="63"/>
      <c r="G1306" s="63"/>
      <c r="H1306" s="63"/>
      <c r="I1306" s="63"/>
      <c r="J1306" s="63"/>
      <c r="K1306" s="63"/>
      <c r="L1306" s="63"/>
      <c r="M1306" s="63"/>
      <c r="N1306" s="63"/>
      <c r="O1306" s="63">
        <f>'SWR time series'!A1302</f>
        <v>12</v>
      </c>
      <c r="P1306" s="63">
        <f>'SWR time series'!B1302</f>
        <v>1978</v>
      </c>
      <c r="Q1306" s="70">
        <f>'StockBond Returns'!M1300</f>
        <v>8.9274761900000001</v>
      </c>
      <c r="R1306" s="70">
        <f ca="1">'SWR time series'!F1302</f>
        <v>12.912364076999905</v>
      </c>
      <c r="S1306" s="70">
        <f t="shared" ref="S1306:T1306" ca="1" si="1382">IF( AND($Q1306&gt;S$10,$Q1306&lt;=S$11),$R1306,"")</f>
        <v>12.912364076999905</v>
      </c>
      <c r="T1306" t="str">
        <f t="shared" si="1382"/>
        <v/>
      </c>
    </row>
    <row r="1307" spans="1:20" ht="13" hidden="1" x14ac:dyDescent="0.15">
      <c r="A1307" s="142"/>
      <c r="B1307" s="144"/>
      <c r="F1307" s="63"/>
      <c r="G1307" s="63"/>
      <c r="H1307" s="63"/>
      <c r="I1307" s="63"/>
      <c r="J1307" s="63"/>
      <c r="K1307" s="63"/>
      <c r="L1307" s="63"/>
      <c r="M1307" s="63"/>
      <c r="N1307" s="63"/>
      <c r="O1307" s="63">
        <f>'SWR time series'!A1303</f>
        <v>1</v>
      </c>
      <c r="P1307" s="63">
        <f>'SWR time series'!B1303</f>
        <v>1979</v>
      </c>
      <c r="Q1307" s="70">
        <f>'StockBond Returns'!M1301</f>
        <v>9.0700773300000002</v>
      </c>
      <c r="R1307" s="70">
        <f ca="1">'SWR time series'!F1303</f>
        <v>12.636323585083099</v>
      </c>
      <c r="S1307" s="70">
        <f t="shared" ref="S1307:T1307" ca="1" si="1383">IF( AND($Q1307&gt;S$10,$Q1307&lt;=S$11),$R1307,"")</f>
        <v>12.636323585083099</v>
      </c>
      <c r="T1307" t="str">
        <f t="shared" si="1383"/>
        <v/>
      </c>
    </row>
    <row r="1308" spans="1:20" ht="13" hidden="1" x14ac:dyDescent="0.15">
      <c r="A1308" s="142"/>
      <c r="B1308" s="144"/>
      <c r="F1308" s="63"/>
      <c r="G1308" s="63"/>
      <c r="H1308" s="63"/>
      <c r="I1308" s="63"/>
      <c r="J1308" s="63"/>
      <c r="K1308" s="63"/>
      <c r="L1308" s="63"/>
      <c r="M1308" s="63"/>
      <c r="N1308" s="63"/>
      <c r="O1308" s="63">
        <f>'SWR time series'!A1304</f>
        <v>2</v>
      </c>
      <c r="P1308" s="63">
        <f>'SWR time series'!B1304</f>
        <v>1979</v>
      </c>
      <c r="Q1308" s="70">
        <f>'StockBond Returns'!M1302</f>
        <v>9.2780629599999997</v>
      </c>
      <c r="R1308" s="70">
        <f ca="1">'SWR time series'!F1304</f>
        <v>11.972834849266325</v>
      </c>
      <c r="S1308" s="70">
        <f t="shared" ref="S1308:T1308" ca="1" si="1384">IF( AND($Q1308&gt;S$10,$Q1308&lt;=S$11),$R1308,"")</f>
        <v>11.972834849266325</v>
      </c>
      <c r="T1308" t="str">
        <f t="shared" si="1384"/>
        <v/>
      </c>
    </row>
    <row r="1309" spans="1:20" ht="13" hidden="1" x14ac:dyDescent="0.15">
      <c r="A1309" s="142"/>
      <c r="B1309" s="144"/>
      <c r="F1309" s="63"/>
      <c r="G1309" s="63"/>
      <c r="H1309" s="63"/>
      <c r="I1309" s="63"/>
      <c r="J1309" s="63"/>
      <c r="K1309" s="63"/>
      <c r="L1309" s="63"/>
      <c r="M1309" s="63"/>
      <c r="N1309" s="63"/>
      <c r="O1309" s="63">
        <f>'SWR time series'!A1305</f>
        <v>3</v>
      </c>
      <c r="P1309" s="63">
        <f>'SWR time series'!B1305</f>
        <v>1979</v>
      </c>
      <c r="Q1309" s="70">
        <f>'StockBond Returns'!M1303</f>
        <v>8.8250037999999993</v>
      </c>
      <c r="R1309" s="70">
        <f ca="1">'SWR time series'!F1305</f>
        <v>12.858153659738838</v>
      </c>
      <c r="S1309" s="70">
        <f t="shared" ref="S1309:T1309" ca="1" si="1385">IF( AND($Q1309&gt;S$10,$Q1309&lt;=S$11),$R1309,"")</f>
        <v>12.858153659738838</v>
      </c>
      <c r="T1309" t="str">
        <f t="shared" si="1385"/>
        <v/>
      </c>
    </row>
    <row r="1310" spans="1:20" ht="13" hidden="1" x14ac:dyDescent="0.15">
      <c r="A1310" s="142"/>
      <c r="B1310" s="144"/>
      <c r="F1310" s="63"/>
      <c r="G1310" s="63"/>
      <c r="H1310" s="63"/>
      <c r="I1310" s="63"/>
      <c r="J1310" s="63"/>
      <c r="K1310" s="63"/>
      <c r="L1310" s="63"/>
      <c r="M1310" s="63"/>
      <c r="N1310" s="63"/>
      <c r="O1310" s="63">
        <f>'SWR time series'!A1306</f>
        <v>4</v>
      </c>
      <c r="P1310" s="63">
        <f>'SWR time series'!B1306</f>
        <v>1979</v>
      </c>
      <c r="Q1310" s="70">
        <f>'StockBond Returns'!M1304</f>
        <v>9.1432788200000008</v>
      </c>
      <c r="R1310" s="70">
        <f ca="1">'SWR time series'!F1306</f>
        <v>12.093385867408273</v>
      </c>
      <c r="S1310" s="70">
        <f t="shared" ref="S1310:T1310" ca="1" si="1386">IF( AND($Q1310&gt;S$10,$Q1310&lt;=S$11),$R1310,"")</f>
        <v>12.093385867408273</v>
      </c>
      <c r="T1310" t="str">
        <f t="shared" si="1386"/>
        <v/>
      </c>
    </row>
    <row r="1311" spans="1:20" ht="13" hidden="1" x14ac:dyDescent="0.15">
      <c r="A1311" s="142"/>
      <c r="B1311" s="144"/>
      <c r="F1311" s="63"/>
      <c r="G1311" s="63"/>
      <c r="H1311" s="63"/>
      <c r="I1311" s="63"/>
      <c r="J1311" s="63"/>
      <c r="K1311" s="63"/>
      <c r="L1311" s="63"/>
      <c r="M1311" s="63"/>
      <c r="N1311" s="63"/>
      <c r="O1311" s="63">
        <f>'SWR time series'!A1307</f>
        <v>5</v>
      </c>
      <c r="P1311" s="63">
        <f>'SWR time series'!B1307</f>
        <v>1979</v>
      </c>
      <c r="Q1311" s="70">
        <f>'StockBond Returns'!M1305</f>
        <v>9.1026498399999998</v>
      </c>
      <c r="R1311" s="70">
        <f ca="1">'SWR time series'!F1307</f>
        <v>12.326500427309819</v>
      </c>
      <c r="S1311" s="70">
        <f t="shared" ref="S1311:T1311" ca="1" si="1387">IF( AND($Q1311&gt;S$10,$Q1311&lt;=S$11),$R1311,"")</f>
        <v>12.326500427309819</v>
      </c>
      <c r="T1311" t="str">
        <f t="shared" si="1387"/>
        <v/>
      </c>
    </row>
    <row r="1312" spans="1:20" ht="13" hidden="1" x14ac:dyDescent="0.15">
      <c r="A1312" s="142"/>
      <c r="B1312" s="144"/>
      <c r="F1312" s="63"/>
      <c r="G1312" s="63"/>
      <c r="H1312" s="63"/>
      <c r="I1312" s="63"/>
      <c r="J1312" s="63"/>
      <c r="K1312" s="63"/>
      <c r="L1312" s="63"/>
      <c r="M1312" s="63"/>
      <c r="N1312" s="63"/>
      <c r="O1312" s="63">
        <f>'SWR time series'!A1308</f>
        <v>6</v>
      </c>
      <c r="P1312" s="63">
        <f>'SWR time series'!B1308</f>
        <v>1979</v>
      </c>
      <c r="Q1312" s="70">
        <f>'StockBond Returns'!M1306</f>
        <v>8.7370650399999992</v>
      </c>
      <c r="R1312" s="70">
        <f ca="1">'SWR time series'!F1308</f>
        <v>12.794928545835562</v>
      </c>
      <c r="S1312" s="70">
        <f t="shared" ref="S1312:T1312" ca="1" si="1388">IF( AND($Q1312&gt;S$10,$Q1312&lt;=S$11),$R1312,"")</f>
        <v>12.794928545835562</v>
      </c>
      <c r="T1312" t="str">
        <f t="shared" si="1388"/>
        <v/>
      </c>
    </row>
    <row r="1313" spans="1:20" ht="13" hidden="1" x14ac:dyDescent="0.15">
      <c r="A1313" s="142"/>
      <c r="B1313" s="144"/>
      <c r="F1313" s="63"/>
      <c r="G1313" s="63"/>
      <c r="H1313" s="63"/>
      <c r="I1313" s="63"/>
      <c r="J1313" s="63"/>
      <c r="K1313" s="63"/>
      <c r="L1313" s="63"/>
      <c r="M1313" s="63"/>
      <c r="N1313" s="63"/>
      <c r="O1313" s="63">
        <f>'SWR time series'!A1309</f>
        <v>7</v>
      </c>
      <c r="P1313" s="63">
        <f>'SWR time series'!B1309</f>
        <v>1979</v>
      </c>
      <c r="Q1313" s="70">
        <f>'StockBond Returns'!M1307</f>
        <v>8.8791849799999998</v>
      </c>
      <c r="R1313" s="70">
        <f ca="1">'SWR time series'!F1309</f>
        <v>12.248958346179549</v>
      </c>
      <c r="S1313" s="70">
        <f t="shared" ref="S1313:T1313" ca="1" si="1389">IF( AND($Q1313&gt;S$10,$Q1313&lt;=S$11),$R1313,"")</f>
        <v>12.248958346179549</v>
      </c>
      <c r="T1313" t="str">
        <f t="shared" si="1389"/>
        <v/>
      </c>
    </row>
    <row r="1314" spans="1:20" ht="13" hidden="1" x14ac:dyDescent="0.15">
      <c r="A1314" s="142"/>
      <c r="B1314" s="144"/>
      <c r="F1314" s="63"/>
      <c r="G1314" s="63"/>
      <c r="H1314" s="63"/>
      <c r="I1314" s="63"/>
      <c r="J1314" s="63"/>
      <c r="K1314" s="63"/>
      <c r="L1314" s="63"/>
      <c r="M1314" s="63"/>
      <c r="N1314" s="63"/>
      <c r="O1314" s="63">
        <f>'SWR time series'!A1310</f>
        <v>8</v>
      </c>
      <c r="P1314" s="63">
        <f>'SWR time series'!B1310</f>
        <v>1979</v>
      </c>
      <c r="Q1314" s="70">
        <f>'StockBond Returns'!M1308</f>
        <v>8.9229072299999999</v>
      </c>
      <c r="R1314" s="70">
        <f ca="1">'SWR time series'!F1310</f>
        <v>12.301001823470161</v>
      </c>
      <c r="S1314" s="70">
        <f t="shared" ref="S1314:T1314" ca="1" si="1390">IF( AND($Q1314&gt;S$10,$Q1314&lt;=S$11),$R1314,"")</f>
        <v>12.301001823470161</v>
      </c>
      <c r="T1314" t="str">
        <f t="shared" si="1390"/>
        <v/>
      </c>
    </row>
    <row r="1315" spans="1:20" ht="13" hidden="1" x14ac:dyDescent="0.15">
      <c r="A1315" s="142"/>
      <c r="B1315" s="144"/>
      <c r="F1315" s="63"/>
      <c r="G1315" s="63"/>
      <c r="H1315" s="63"/>
      <c r="I1315" s="63"/>
      <c r="J1315" s="63"/>
      <c r="K1315" s="63"/>
      <c r="L1315" s="63"/>
      <c r="M1315" s="63"/>
      <c r="N1315" s="63"/>
      <c r="O1315" s="63">
        <f>'SWR time series'!A1311</f>
        <v>9</v>
      </c>
      <c r="P1315" s="63">
        <f>'SWR time series'!B1311</f>
        <v>1979</v>
      </c>
      <c r="Q1315" s="70">
        <f>'StockBond Returns'!M1309</f>
        <v>9.2903330099999994</v>
      </c>
      <c r="R1315" s="70">
        <f ca="1">'SWR time series'!F1311</f>
        <v>11.537144021987343</v>
      </c>
      <c r="S1315" s="70">
        <f t="shared" ref="S1315:T1315" ca="1" si="1391">IF( AND($Q1315&gt;S$10,$Q1315&lt;=S$11),$R1315,"")</f>
        <v>11.537144021987343</v>
      </c>
      <c r="T1315" t="str">
        <f t="shared" si="1391"/>
        <v/>
      </c>
    </row>
    <row r="1316" spans="1:20" ht="13" hidden="1" x14ac:dyDescent="0.15">
      <c r="A1316" s="142"/>
      <c r="B1316" s="144"/>
      <c r="F1316" s="63"/>
      <c r="G1316" s="63"/>
      <c r="H1316" s="63"/>
      <c r="I1316" s="63"/>
      <c r="J1316" s="63"/>
      <c r="K1316" s="63"/>
      <c r="L1316" s="63"/>
      <c r="M1316" s="63"/>
      <c r="N1316" s="63"/>
      <c r="O1316" s="63">
        <f>'SWR time series'!A1312</f>
        <v>10</v>
      </c>
      <c r="P1316" s="63">
        <f>'SWR time series'!B1312</f>
        <v>1979</v>
      </c>
      <c r="Q1316" s="70">
        <f>'StockBond Returns'!M1310</f>
        <v>9.1094025399999996</v>
      </c>
      <c r="R1316" s="70">
        <f ca="1">'SWR time series'!F1312</f>
        <v>11.494380703476487</v>
      </c>
      <c r="S1316" s="70">
        <f t="shared" ref="S1316:T1316" ca="1" si="1392">IF( AND($Q1316&gt;S$10,$Q1316&lt;=S$11),$R1316,"")</f>
        <v>11.494380703476487</v>
      </c>
      <c r="T1316" t="str">
        <f t="shared" si="1392"/>
        <v/>
      </c>
    </row>
    <row r="1317" spans="1:20" ht="13" hidden="1" x14ac:dyDescent="0.15">
      <c r="A1317" s="142"/>
      <c r="B1317" s="144"/>
      <c r="F1317" s="63"/>
      <c r="G1317" s="63"/>
      <c r="H1317" s="63"/>
      <c r="I1317" s="63"/>
      <c r="J1317" s="63"/>
      <c r="K1317" s="63"/>
      <c r="L1317" s="63"/>
      <c r="M1317" s="63"/>
      <c r="N1317" s="63"/>
      <c r="O1317" s="63">
        <f>'SWR time series'!A1313</f>
        <v>11</v>
      </c>
      <c r="P1317" s="63">
        <f>'SWR time series'!B1313</f>
        <v>1979</v>
      </c>
      <c r="Q1317" s="70">
        <f>'StockBond Returns'!M1311</f>
        <v>8.45918934</v>
      </c>
      <c r="R1317" s="70">
        <f ca="1">'SWR time series'!F1313</f>
        <v>13.466556663262459</v>
      </c>
      <c r="S1317" s="70">
        <f t="shared" ref="S1317:T1317" ca="1" si="1393">IF( AND($Q1317&gt;S$10,$Q1317&lt;=S$11),$R1317,"")</f>
        <v>13.466556663262459</v>
      </c>
      <c r="T1317" t="str">
        <f t="shared" si="1393"/>
        <v/>
      </c>
    </row>
    <row r="1318" spans="1:20" ht="13" hidden="1" x14ac:dyDescent="0.15">
      <c r="A1318" s="142"/>
      <c r="B1318" s="144"/>
      <c r="F1318" s="63"/>
      <c r="G1318" s="63"/>
      <c r="H1318" s="63"/>
      <c r="I1318" s="63"/>
      <c r="J1318" s="63"/>
      <c r="K1318" s="63"/>
      <c r="L1318" s="63"/>
      <c r="M1318" s="63"/>
      <c r="N1318" s="63"/>
      <c r="O1318" s="63">
        <f>'SWR time series'!A1314</f>
        <v>12</v>
      </c>
      <c r="P1318" s="63">
        <f>'SWR time series'!B1314</f>
        <v>1979</v>
      </c>
      <c r="Q1318" s="70">
        <f>'StockBond Returns'!M1312</f>
        <v>8.7208692499999998</v>
      </c>
      <c r="R1318" s="70">
        <f ca="1">'SWR time series'!F1314</f>
        <v>12.676227400555042</v>
      </c>
      <c r="S1318" s="70">
        <f t="shared" ref="S1318:T1318" ca="1" si="1394">IF( AND($Q1318&gt;S$10,$Q1318&lt;=S$11),$R1318,"")</f>
        <v>12.676227400555042</v>
      </c>
      <c r="T1318" t="str">
        <f t="shared" si="1394"/>
        <v/>
      </c>
    </row>
    <row r="1319" spans="1:20" ht="13" hidden="1" x14ac:dyDescent="0.15">
      <c r="A1319" s="142"/>
      <c r="B1319" s="144"/>
      <c r="F1319" s="63"/>
      <c r="G1319" s="63"/>
      <c r="H1319" s="63"/>
      <c r="I1319" s="63"/>
      <c r="J1319" s="63"/>
      <c r="K1319" s="63"/>
      <c r="L1319" s="63"/>
      <c r="M1319" s="63"/>
      <c r="N1319" s="63"/>
      <c r="O1319" s="63">
        <f>'SWR time series'!A1315</f>
        <v>1</v>
      </c>
      <c r="P1319" s="63">
        <f>'SWR time series'!B1315</f>
        <v>1980</v>
      </c>
      <c r="Q1319" s="70">
        <f>'StockBond Returns'!M1313</f>
        <v>8.7565618099999991</v>
      </c>
      <c r="R1319" s="70">
        <f ca="1">'SWR time series'!F1315</f>
        <v>12.296866479653405</v>
      </c>
      <c r="S1319" s="70">
        <f t="shared" ref="S1319:T1319" ca="1" si="1395">IF( AND($Q1319&gt;S$10,$Q1319&lt;=S$11),$R1319,"")</f>
        <v>12.296866479653405</v>
      </c>
      <c r="T1319" t="str">
        <f t="shared" si="1395"/>
        <v/>
      </c>
    </row>
    <row r="1320" spans="1:20" ht="13" hidden="1" x14ac:dyDescent="0.15">
      <c r="A1320" s="142"/>
      <c r="B1320" s="144"/>
      <c r="F1320" s="63"/>
      <c r="G1320" s="63"/>
      <c r="H1320" s="63"/>
      <c r="I1320" s="63"/>
      <c r="J1320" s="63"/>
      <c r="K1320" s="63"/>
      <c r="L1320" s="63"/>
      <c r="M1320" s="63"/>
      <c r="N1320" s="63"/>
      <c r="O1320" s="63">
        <f>'SWR time series'!A1316</f>
        <v>2</v>
      </c>
      <c r="P1320" s="63">
        <f>'SWR time series'!B1316</f>
        <v>1980</v>
      </c>
      <c r="Q1320" s="70">
        <f>'StockBond Returns'!M1314</f>
        <v>9.1111149299999994</v>
      </c>
      <c r="R1320" s="70">
        <f ca="1">'SWR time series'!F1316</f>
        <v>11.501850535821953</v>
      </c>
      <c r="S1320" s="70">
        <f t="shared" ref="S1320:T1320" ca="1" si="1396">IF( AND($Q1320&gt;S$10,$Q1320&lt;=S$11),$R1320,"")</f>
        <v>11.501850535821953</v>
      </c>
      <c r="T1320" t="str">
        <f t="shared" si="1396"/>
        <v/>
      </c>
    </row>
    <row r="1321" spans="1:20" ht="13" hidden="1" x14ac:dyDescent="0.15">
      <c r="A1321" s="142"/>
      <c r="B1321" s="144"/>
      <c r="F1321" s="63"/>
      <c r="G1321" s="63"/>
      <c r="H1321" s="63"/>
      <c r="I1321" s="63"/>
      <c r="J1321" s="63"/>
      <c r="K1321" s="63"/>
      <c r="L1321" s="63"/>
      <c r="M1321" s="63"/>
      <c r="N1321" s="63"/>
      <c r="O1321" s="63">
        <f>'SWR time series'!A1317</f>
        <v>3</v>
      </c>
      <c r="P1321" s="63">
        <f>'SWR time series'!B1317</f>
        <v>1980</v>
      </c>
      <c r="Q1321" s="70">
        <f>'StockBond Returns'!M1315</f>
        <v>8.9256873599999995</v>
      </c>
      <c r="R1321" s="70">
        <f ca="1">'SWR time series'!F1317</f>
        <v>12.309453755423021</v>
      </c>
      <c r="S1321" s="70">
        <f t="shared" ref="S1321:T1321" ca="1" si="1397">IF( AND($Q1321&gt;S$10,$Q1321&lt;=S$11),$R1321,"")</f>
        <v>12.309453755423021</v>
      </c>
      <c r="T1321" t="str">
        <f t="shared" si="1397"/>
        <v/>
      </c>
    </row>
    <row r="1322" spans="1:20" ht="13" hidden="1" x14ac:dyDescent="0.15">
      <c r="A1322" s="142"/>
      <c r="B1322" s="144"/>
      <c r="F1322" s="63"/>
      <c r="G1322" s="63"/>
      <c r="H1322" s="63"/>
      <c r="I1322" s="63"/>
      <c r="J1322" s="63"/>
      <c r="K1322" s="63"/>
      <c r="L1322" s="63"/>
      <c r="M1322" s="63"/>
      <c r="N1322" s="63"/>
      <c r="O1322" s="63">
        <f>'SWR time series'!A1318</f>
        <v>4</v>
      </c>
      <c r="P1322" s="63">
        <f>'SWR time series'!B1318</f>
        <v>1980</v>
      </c>
      <c r="Q1322" s="70">
        <f>'StockBond Returns'!M1316</f>
        <v>7.8797010099999998</v>
      </c>
      <c r="R1322" s="70">
        <f ca="1">'SWR time series'!F1318</f>
        <v>14.864742487372428</v>
      </c>
      <c r="S1322" s="70">
        <f t="shared" ref="S1322:T1322" ca="1" si="1398">IF( AND($Q1322&gt;S$10,$Q1322&lt;=S$11),$R1322,"")</f>
        <v>14.864742487372428</v>
      </c>
      <c r="T1322" t="str">
        <f t="shared" si="1398"/>
        <v/>
      </c>
    </row>
    <row r="1323" spans="1:20" ht="13" hidden="1" x14ac:dyDescent="0.15">
      <c r="A1323" s="142"/>
      <c r="B1323" s="144"/>
      <c r="F1323" s="63"/>
      <c r="G1323" s="63"/>
      <c r="H1323" s="63"/>
      <c r="I1323" s="63"/>
      <c r="J1323" s="63"/>
      <c r="K1323" s="63"/>
      <c r="L1323" s="63"/>
      <c r="M1323" s="63"/>
      <c r="N1323" s="63"/>
      <c r="O1323" s="63">
        <f>'SWR time series'!A1319</f>
        <v>5</v>
      </c>
      <c r="P1323" s="63">
        <f>'SWR time series'!B1319</f>
        <v>1980</v>
      </c>
      <c r="Q1323" s="70">
        <f>'StockBond Returns'!M1317</f>
        <v>8.0945763599999996</v>
      </c>
      <c r="R1323" s="70">
        <f ca="1">'SWR time series'!F1319</f>
        <v>13.665039031503301</v>
      </c>
      <c r="S1323" s="70">
        <f t="shared" ref="S1323:T1323" ca="1" si="1399">IF( AND($Q1323&gt;S$10,$Q1323&lt;=S$11),$R1323,"")</f>
        <v>13.665039031503301</v>
      </c>
      <c r="T1323" t="str">
        <f t="shared" si="1399"/>
        <v/>
      </c>
    </row>
    <row r="1324" spans="1:20" ht="13" hidden="1" x14ac:dyDescent="0.15">
      <c r="A1324" s="142"/>
      <c r="B1324" s="144"/>
      <c r="F1324" s="63"/>
      <c r="G1324" s="63"/>
      <c r="H1324" s="63"/>
      <c r="I1324" s="63"/>
      <c r="J1324" s="63"/>
      <c r="K1324" s="63"/>
      <c r="L1324" s="63"/>
      <c r="M1324" s="63"/>
      <c r="N1324" s="63"/>
      <c r="O1324" s="63">
        <f>'SWR time series'!A1320</f>
        <v>6</v>
      </c>
      <c r="P1324" s="63">
        <f>'SWR time series'!B1320</f>
        <v>1980</v>
      </c>
      <c r="Q1324" s="70">
        <f>'StockBond Returns'!M1318</f>
        <v>8.3344851500000008</v>
      </c>
      <c r="R1324" s="70">
        <f ca="1">'SWR time series'!F1320</f>
        <v>12.838174822637585</v>
      </c>
      <c r="S1324" s="70">
        <f t="shared" ref="S1324:T1324" ca="1" si="1400">IF( AND($Q1324&gt;S$10,$Q1324&lt;=S$11),$R1324,"")</f>
        <v>12.838174822637585</v>
      </c>
      <c r="T1324" t="str">
        <f t="shared" si="1400"/>
        <v/>
      </c>
    </row>
    <row r="1325" spans="1:20" ht="13" hidden="1" x14ac:dyDescent="0.15">
      <c r="A1325" s="142"/>
      <c r="B1325" s="144"/>
      <c r="F1325" s="63"/>
      <c r="G1325" s="63"/>
      <c r="H1325" s="63"/>
      <c r="I1325" s="63"/>
      <c r="J1325" s="63"/>
      <c r="K1325" s="63"/>
      <c r="L1325" s="63"/>
      <c r="M1325" s="63"/>
      <c r="N1325" s="63"/>
      <c r="O1325" s="63">
        <f>'SWR time series'!A1321</f>
        <v>7</v>
      </c>
      <c r="P1325" s="63">
        <f>'SWR time series'!B1321</f>
        <v>1980</v>
      </c>
      <c r="Q1325" s="70">
        <f>'StockBond Returns'!M1319</f>
        <v>8.4853384500000004</v>
      </c>
      <c r="R1325" s="70">
        <f ca="1">'SWR time series'!F1321</f>
        <v>12.220427857787243</v>
      </c>
      <c r="S1325" s="70">
        <f t="shared" ref="S1325:T1325" ca="1" si="1401">IF( AND($Q1325&gt;S$10,$Q1325&lt;=S$11),$R1325,"")</f>
        <v>12.220427857787243</v>
      </c>
      <c r="T1325" t="str">
        <f t="shared" si="1401"/>
        <v/>
      </c>
    </row>
    <row r="1326" spans="1:20" ht="13" hidden="1" x14ac:dyDescent="0.15">
      <c r="A1326" s="142"/>
      <c r="B1326" s="144"/>
      <c r="F1326" s="63"/>
      <c r="G1326" s="63"/>
      <c r="H1326" s="63"/>
      <c r="I1326" s="63"/>
      <c r="J1326" s="63"/>
      <c r="K1326" s="63"/>
      <c r="L1326" s="63"/>
      <c r="M1326" s="63"/>
      <c r="N1326" s="63"/>
      <c r="O1326" s="63">
        <f>'SWR time series'!A1322</f>
        <v>8</v>
      </c>
      <c r="P1326" s="63">
        <f>'SWR time series'!B1322</f>
        <v>1980</v>
      </c>
      <c r="Q1326" s="70">
        <f>'StockBond Returns'!M1320</f>
        <v>9.0194900600000008</v>
      </c>
      <c r="R1326" s="70">
        <f ca="1">'SWR time series'!F1322</f>
        <v>11.36067314508391</v>
      </c>
      <c r="S1326" s="70">
        <f t="shared" ref="S1326:T1326" ca="1" si="1402">IF( AND($Q1326&gt;S$10,$Q1326&lt;=S$11),$R1326,"")</f>
        <v>11.36067314508391</v>
      </c>
      <c r="T1326" t="str">
        <f t="shared" si="1402"/>
        <v/>
      </c>
    </row>
    <row r="1327" spans="1:20" ht="13" hidden="1" x14ac:dyDescent="0.15">
      <c r="A1327" s="142"/>
      <c r="B1327" s="144"/>
      <c r="F1327" s="63"/>
      <c r="G1327" s="63"/>
      <c r="H1327" s="63"/>
      <c r="I1327" s="63"/>
      <c r="J1327" s="63"/>
      <c r="K1327" s="63"/>
      <c r="L1327" s="63"/>
      <c r="M1327" s="63"/>
      <c r="N1327" s="63"/>
      <c r="O1327" s="63">
        <f>'SWR time series'!A1323</f>
        <v>9</v>
      </c>
      <c r="P1327" s="63">
        <f>'SWR time series'!B1323</f>
        <v>1980</v>
      </c>
      <c r="Q1327" s="70">
        <f>'StockBond Returns'!M1321</f>
        <v>9.0886338500000008</v>
      </c>
      <c r="R1327" s="70">
        <f ca="1">'SWR time series'!F1323</f>
        <v>11.566457008003116</v>
      </c>
      <c r="S1327" s="70">
        <f t="shared" ref="S1327:T1327" ca="1" si="1403">IF( AND($Q1327&gt;S$10,$Q1327&lt;=S$11),$R1327,"")</f>
        <v>11.566457008003116</v>
      </c>
      <c r="T1327" t="str">
        <f t="shared" si="1403"/>
        <v/>
      </c>
    </row>
    <row r="1328" spans="1:20" ht="13" hidden="1" x14ac:dyDescent="0.15">
      <c r="A1328" s="142"/>
      <c r="B1328" s="144"/>
      <c r="F1328" s="63"/>
      <c r="G1328" s="63"/>
      <c r="H1328" s="63"/>
      <c r="I1328" s="63"/>
      <c r="J1328" s="63"/>
      <c r="K1328" s="63"/>
      <c r="L1328" s="63"/>
      <c r="M1328" s="63"/>
      <c r="N1328" s="63"/>
      <c r="O1328" s="63">
        <f>'SWR time series'!A1324</f>
        <v>10</v>
      </c>
      <c r="P1328" s="63">
        <f>'SWR time series'!B1324</f>
        <v>1980</v>
      </c>
      <c r="Q1328" s="70">
        <f>'StockBond Returns'!M1322</f>
        <v>9.1204363199999996</v>
      </c>
      <c r="R1328" s="70">
        <f ca="1">'SWR time series'!F1324</f>
        <v>11.310990227040016</v>
      </c>
      <c r="S1328" s="70">
        <f t="shared" ref="S1328:T1328" ca="1" si="1404">IF( AND($Q1328&gt;S$10,$Q1328&lt;=S$11),$R1328,"")</f>
        <v>11.310990227040016</v>
      </c>
      <c r="T1328" t="str">
        <f t="shared" si="1404"/>
        <v/>
      </c>
    </row>
    <row r="1329" spans="1:20" ht="13" hidden="1" x14ac:dyDescent="0.15">
      <c r="A1329" s="142"/>
      <c r="B1329" s="144"/>
      <c r="F1329" s="63"/>
      <c r="G1329" s="63"/>
      <c r="H1329" s="63"/>
      <c r="I1329" s="63"/>
      <c r="J1329" s="63"/>
      <c r="K1329" s="63"/>
      <c r="L1329" s="63"/>
      <c r="M1329" s="63"/>
      <c r="N1329" s="63"/>
      <c r="O1329" s="63">
        <f>'SWR time series'!A1325</f>
        <v>11</v>
      </c>
      <c r="P1329" s="63">
        <f>'SWR time series'!B1325</f>
        <v>1980</v>
      </c>
      <c r="Q1329" s="70">
        <f>'StockBond Returns'!M1323</f>
        <v>9.1616282499999997</v>
      </c>
      <c r="R1329" s="70">
        <f ca="1">'SWR time series'!F1325</f>
        <v>11.424714301319474</v>
      </c>
      <c r="S1329" s="70">
        <f t="shared" ref="S1329:T1329" ca="1" si="1405">IF( AND($Q1329&gt;S$10,$Q1329&lt;=S$11),$R1329,"")</f>
        <v>11.424714301319474</v>
      </c>
      <c r="T1329" t="str">
        <f t="shared" si="1405"/>
        <v/>
      </c>
    </row>
    <row r="1330" spans="1:20" ht="13" hidden="1" x14ac:dyDescent="0.15">
      <c r="A1330" s="142"/>
      <c r="B1330" s="144"/>
      <c r="F1330" s="63"/>
      <c r="G1330" s="63"/>
      <c r="H1330" s="63"/>
      <c r="I1330" s="63"/>
      <c r="J1330" s="63"/>
      <c r="K1330" s="63"/>
      <c r="L1330" s="63"/>
      <c r="M1330" s="63"/>
      <c r="N1330" s="63"/>
      <c r="O1330" s="63">
        <f>'SWR time series'!A1326</f>
        <v>12</v>
      </c>
      <c r="P1330" s="63">
        <f>'SWR time series'!B1326</f>
        <v>1980</v>
      </c>
      <c r="Q1330" s="70">
        <f>'StockBond Returns'!M1324</f>
        <v>9.7614689099999996</v>
      </c>
      <c r="R1330" s="70">
        <f ca="1">'SWR time series'!F1326</f>
        <v>10.092884649248729</v>
      </c>
      <c r="S1330" s="70">
        <f t="shared" ref="S1330:T1330" ca="1" si="1406">IF( AND($Q1330&gt;S$10,$Q1330&lt;=S$11),$R1330,"")</f>
        <v>10.092884649248729</v>
      </c>
      <c r="T1330" t="str">
        <f t="shared" si="1406"/>
        <v/>
      </c>
    </row>
    <row r="1331" spans="1:20" ht="13" hidden="1" x14ac:dyDescent="0.15">
      <c r="A1331" s="142"/>
      <c r="B1331" s="144"/>
      <c r="F1331" s="63"/>
      <c r="G1331" s="63"/>
      <c r="H1331" s="63"/>
      <c r="I1331" s="63"/>
      <c r="J1331" s="63"/>
      <c r="K1331" s="63"/>
      <c r="L1331" s="63"/>
      <c r="M1331" s="63"/>
      <c r="N1331" s="63"/>
      <c r="O1331" s="63">
        <f>'SWR time series'!A1327</f>
        <v>1</v>
      </c>
      <c r="P1331" s="63">
        <f>'SWR time series'!B1327</f>
        <v>1981</v>
      </c>
      <c r="Q1331" s="70">
        <f>'StockBond Returns'!M1325</f>
        <v>9.5488622299999992</v>
      </c>
      <c r="R1331" s="70">
        <f ca="1">'SWR time series'!F1327</f>
        <v>10.788669197290341</v>
      </c>
      <c r="S1331" s="70">
        <f t="shared" ref="S1331:T1331" ca="1" si="1407">IF( AND($Q1331&gt;S$10,$Q1331&lt;=S$11),$R1331,"")</f>
        <v>10.788669197290341</v>
      </c>
      <c r="T1331" t="str">
        <f t="shared" si="1407"/>
        <v/>
      </c>
    </row>
    <row r="1332" spans="1:20" ht="13" hidden="1" x14ac:dyDescent="0.15">
      <c r="A1332" s="142"/>
      <c r="B1332" s="144"/>
      <c r="F1332" s="63"/>
      <c r="G1332" s="63"/>
      <c r="H1332" s="63"/>
      <c r="I1332" s="63"/>
      <c r="J1332" s="63"/>
      <c r="K1332" s="63"/>
      <c r="L1332" s="63"/>
      <c r="M1332" s="63"/>
      <c r="N1332" s="63"/>
      <c r="O1332" s="63">
        <f>'SWR time series'!A1328</f>
        <v>2</v>
      </c>
      <c r="P1332" s="63">
        <f>'SWR time series'!B1328</f>
        <v>1981</v>
      </c>
      <c r="Q1332" s="70">
        <f>'StockBond Returns'!M1326</f>
        <v>8.8354212699999994</v>
      </c>
      <c r="R1332" s="70">
        <f ca="1">'SWR time series'!F1328</f>
        <v>11.95540801927009</v>
      </c>
      <c r="S1332" s="70">
        <f t="shared" ref="S1332:T1332" ca="1" si="1408">IF( AND($Q1332&gt;S$10,$Q1332&lt;=S$11),$R1332,"")</f>
        <v>11.95540801927009</v>
      </c>
      <c r="T1332" t="str">
        <f t="shared" si="1408"/>
        <v/>
      </c>
    </row>
    <row r="1333" spans="1:20" ht="13" hidden="1" x14ac:dyDescent="0.15">
      <c r="A1333" s="142"/>
      <c r="B1333" s="144"/>
      <c r="F1333" s="63"/>
      <c r="G1333" s="63"/>
      <c r="H1333" s="63"/>
      <c r="I1333" s="63"/>
      <c r="J1333" s="63"/>
      <c r="K1333" s="63"/>
      <c r="L1333" s="63"/>
      <c r="M1333" s="63"/>
      <c r="N1333" s="63"/>
      <c r="O1333" s="63">
        <f>'SWR time series'!A1329</f>
        <v>3</v>
      </c>
      <c r="P1333" s="63">
        <f>'SWR time series'!B1329</f>
        <v>1981</v>
      </c>
      <c r="Q1333" s="70">
        <f>'StockBond Returns'!M1327</f>
        <v>9.0781543100000004</v>
      </c>
      <c r="R1333" s="70">
        <f ca="1">'SWR time series'!F1329</f>
        <v>12.116261898779884</v>
      </c>
      <c r="S1333" s="70">
        <f t="shared" ref="S1333:T1333" ca="1" si="1409">IF( AND($Q1333&gt;S$10,$Q1333&lt;=S$11),$R1333,"")</f>
        <v>12.116261898779884</v>
      </c>
      <c r="T1333" t="str">
        <f t="shared" si="1409"/>
        <v/>
      </c>
    </row>
    <row r="1334" spans="1:20" ht="13" hidden="1" x14ac:dyDescent="0.15">
      <c r="A1334" s="142"/>
      <c r="B1334" s="144"/>
      <c r="F1334" s="63"/>
      <c r="G1334" s="63"/>
      <c r="H1334" s="63"/>
      <c r="I1334" s="63"/>
      <c r="J1334" s="63"/>
      <c r="K1334" s="63"/>
      <c r="L1334" s="63"/>
      <c r="M1334" s="63"/>
      <c r="N1334" s="63"/>
      <c r="O1334" s="63">
        <f>'SWR time series'!A1330</f>
        <v>4</v>
      </c>
      <c r="P1334" s="63">
        <f>'SWR time series'!B1330</f>
        <v>1981</v>
      </c>
      <c r="Q1334" s="70">
        <f>'StockBond Returns'!M1328</f>
        <v>9.2719908100000001</v>
      </c>
      <c r="R1334" s="70">
        <f ca="1">'SWR time series'!F1330</f>
        <v>11.500893401907808</v>
      </c>
      <c r="S1334" s="70">
        <f t="shared" ref="S1334:T1334" ca="1" si="1410">IF( AND($Q1334&gt;S$10,$Q1334&lt;=S$11),$R1334,"")</f>
        <v>11.500893401907808</v>
      </c>
      <c r="T1334" t="str">
        <f t="shared" si="1410"/>
        <v/>
      </c>
    </row>
    <row r="1335" spans="1:20" ht="13" hidden="1" x14ac:dyDescent="0.15">
      <c r="A1335" s="142"/>
      <c r="B1335" s="144"/>
      <c r="F1335" s="63"/>
      <c r="G1335" s="63"/>
      <c r="H1335" s="63"/>
      <c r="I1335" s="63"/>
      <c r="J1335" s="63"/>
      <c r="K1335" s="63"/>
      <c r="L1335" s="63"/>
      <c r="M1335" s="63"/>
      <c r="N1335" s="63"/>
      <c r="O1335" s="63">
        <f>'SWR time series'!A1331</f>
        <v>5</v>
      </c>
      <c r="P1335" s="63">
        <f>'SWR time series'!B1331</f>
        <v>1981</v>
      </c>
      <c r="Q1335" s="70">
        <f>'StockBond Returns'!M1329</f>
        <v>8.9780757999999992</v>
      </c>
      <c r="R1335" s="70">
        <f ca="1">'SWR time series'!F1331</f>
        <v>12.296449273591481</v>
      </c>
      <c r="S1335" s="70">
        <f t="shared" ref="S1335:T1335" ca="1" si="1411">IF( AND($Q1335&gt;S$10,$Q1335&lt;=S$11),$R1335,"")</f>
        <v>12.296449273591481</v>
      </c>
      <c r="T1335" t="str">
        <f t="shared" si="1411"/>
        <v/>
      </c>
    </row>
    <row r="1336" spans="1:20" ht="13" hidden="1" x14ac:dyDescent="0.15">
      <c r="A1336" s="142"/>
      <c r="B1336" s="144"/>
      <c r="F1336" s="63"/>
      <c r="G1336" s="63"/>
      <c r="H1336" s="63"/>
      <c r="I1336" s="63"/>
      <c r="J1336" s="63"/>
      <c r="K1336" s="63"/>
      <c r="L1336" s="63"/>
      <c r="M1336" s="63"/>
      <c r="N1336" s="63"/>
      <c r="O1336" s="63">
        <f>'SWR time series'!A1332</f>
        <v>6</v>
      </c>
      <c r="P1336" s="63">
        <f>'SWR time series'!B1332</f>
        <v>1981</v>
      </c>
      <c r="Q1336" s="70">
        <f>'StockBond Returns'!M1330</f>
        <v>8.8660242700000005</v>
      </c>
      <c r="R1336" s="70">
        <f ca="1">'SWR time series'!F1332</f>
        <v>12.283736925771041</v>
      </c>
      <c r="S1336" s="70">
        <f t="shared" ref="S1336:T1336" ca="1" si="1412">IF( AND($Q1336&gt;S$10,$Q1336&lt;=S$11),$R1336,"")</f>
        <v>12.283736925771041</v>
      </c>
      <c r="T1336" t="str">
        <f t="shared" si="1412"/>
        <v/>
      </c>
    </row>
    <row r="1337" spans="1:20" ht="13" hidden="1" x14ac:dyDescent="0.15">
      <c r="A1337" s="142"/>
      <c r="B1337" s="144"/>
      <c r="F1337" s="63"/>
      <c r="G1337" s="63"/>
      <c r="H1337" s="63"/>
      <c r="I1337" s="63"/>
      <c r="J1337" s="63"/>
      <c r="K1337" s="63"/>
      <c r="L1337" s="63"/>
      <c r="M1337" s="63"/>
      <c r="N1337" s="63"/>
      <c r="O1337" s="63">
        <f>'SWR time series'!A1333</f>
        <v>7</v>
      </c>
      <c r="P1337" s="63">
        <f>'SWR time series'!B1333</f>
        <v>1981</v>
      </c>
      <c r="Q1337" s="70">
        <f>'StockBond Returns'!M1331</f>
        <v>8.6931244099999994</v>
      </c>
      <c r="R1337" s="70">
        <f ca="1">'SWR time series'!F1333</f>
        <v>12.851419543449285</v>
      </c>
      <c r="S1337" s="70">
        <f t="shared" ref="S1337:T1337" ca="1" si="1413">IF( AND($Q1337&gt;S$10,$Q1337&lt;=S$11),$R1337,"")</f>
        <v>12.851419543449285</v>
      </c>
      <c r="T1337" t="str">
        <f t="shared" si="1413"/>
        <v/>
      </c>
    </row>
    <row r="1338" spans="1:20" ht="13" hidden="1" x14ac:dyDescent="0.15">
      <c r="A1338" s="142"/>
      <c r="B1338" s="144"/>
      <c r="F1338" s="63"/>
      <c r="G1338" s="63"/>
      <c r="H1338" s="63"/>
      <c r="I1338" s="63"/>
      <c r="J1338" s="63"/>
      <c r="K1338" s="63"/>
      <c r="L1338" s="63"/>
      <c r="M1338" s="63"/>
      <c r="N1338" s="63"/>
      <c r="O1338" s="63">
        <f>'SWR time series'!A1334</f>
        <v>8</v>
      </c>
      <c r="P1338" s="63">
        <f>'SWR time series'!B1334</f>
        <v>1981</v>
      </c>
      <c r="Q1338" s="70">
        <f>'StockBond Returns'!M1332</f>
        <v>8.5643781899999993</v>
      </c>
      <c r="R1338" s="70">
        <f ca="1">'SWR time series'!F1334</f>
        <v>13.342911682086104</v>
      </c>
      <c r="S1338" s="70">
        <f t="shared" ref="S1338:T1338" ca="1" si="1414">IF( AND($Q1338&gt;S$10,$Q1338&lt;=S$11),$R1338,"")</f>
        <v>13.342911682086104</v>
      </c>
      <c r="T1338" t="str">
        <f t="shared" si="1414"/>
        <v/>
      </c>
    </row>
    <row r="1339" spans="1:20" ht="13" hidden="1" x14ac:dyDescent="0.15">
      <c r="A1339" s="142"/>
      <c r="B1339" s="144"/>
      <c r="F1339" s="63"/>
      <c r="G1339" s="63"/>
      <c r="H1339" s="63"/>
      <c r="I1339" s="63"/>
      <c r="J1339" s="63"/>
      <c r="K1339" s="63"/>
      <c r="L1339" s="63"/>
      <c r="M1339" s="63"/>
      <c r="N1339" s="63"/>
      <c r="O1339" s="63">
        <f>'SWR time series'!A1335</f>
        <v>9</v>
      </c>
      <c r="P1339" s="63">
        <f>'SWR time series'!B1335</f>
        <v>1981</v>
      </c>
      <c r="Q1339" s="70">
        <f>'StockBond Returns'!M1333</f>
        <v>7.9584276100000002</v>
      </c>
      <c r="R1339" s="70">
        <f ca="1">'SWR time series'!F1335</f>
        <v>14.761835641876431</v>
      </c>
      <c r="S1339" s="70">
        <f t="shared" ref="S1339:T1339" ca="1" si="1415">IF( AND($Q1339&gt;S$10,$Q1339&lt;=S$11),$R1339,"")</f>
        <v>14.761835641876431</v>
      </c>
      <c r="T1339" t="str">
        <f t="shared" si="1415"/>
        <v/>
      </c>
    </row>
    <row r="1340" spans="1:20" ht="13" hidden="1" x14ac:dyDescent="0.15">
      <c r="A1340" s="142"/>
      <c r="B1340" s="144"/>
      <c r="F1340" s="63"/>
      <c r="G1340" s="63"/>
      <c r="H1340" s="63"/>
      <c r="I1340" s="63"/>
      <c r="J1340" s="63"/>
      <c r="K1340" s="63"/>
      <c r="L1340" s="63"/>
      <c r="M1340" s="63"/>
      <c r="N1340" s="63"/>
      <c r="O1340" s="63">
        <f>'SWR time series'!A1336</f>
        <v>10</v>
      </c>
      <c r="P1340" s="63">
        <f>'SWR time series'!B1336</f>
        <v>1981</v>
      </c>
      <c r="Q1340" s="70">
        <f>'StockBond Returns'!M1334</f>
        <v>7.4453045099999997</v>
      </c>
      <c r="R1340" s="70">
        <f ca="1">'SWR time series'!F1336</f>
        <v>16.113010045144293</v>
      </c>
      <c r="S1340" s="70">
        <f t="shared" ref="S1340:T1340" ca="1" si="1416">IF( AND($Q1340&gt;S$10,$Q1340&lt;=S$11),$R1340,"")</f>
        <v>16.113010045144293</v>
      </c>
      <c r="T1340" t="str">
        <f t="shared" si="1416"/>
        <v/>
      </c>
    </row>
    <row r="1341" spans="1:20" ht="13" hidden="1" x14ac:dyDescent="0.15">
      <c r="A1341" s="142"/>
      <c r="B1341" s="144"/>
      <c r="F1341" s="63"/>
      <c r="G1341" s="63"/>
      <c r="H1341" s="63"/>
      <c r="I1341" s="63"/>
      <c r="J1341" s="63"/>
      <c r="K1341" s="63"/>
      <c r="L1341" s="63"/>
      <c r="M1341" s="63"/>
      <c r="N1341" s="63"/>
      <c r="O1341" s="63">
        <f>'SWR time series'!A1337</f>
        <v>11</v>
      </c>
      <c r="P1341" s="63">
        <f>'SWR time series'!B1337</f>
        <v>1981</v>
      </c>
      <c r="Q1341" s="70">
        <f>'StockBond Returns'!M1335</f>
        <v>7.9300784699999998</v>
      </c>
      <c r="R1341" s="70">
        <f ca="1">'SWR time series'!F1337</f>
        <v>14.869856743961529</v>
      </c>
      <c r="S1341" s="70">
        <f t="shared" ref="S1341:T1341" ca="1" si="1417">IF( AND($Q1341&gt;S$10,$Q1341&lt;=S$11),$R1341,"")</f>
        <v>14.869856743961529</v>
      </c>
      <c r="T1341" t="str">
        <f t="shared" si="1417"/>
        <v/>
      </c>
    </row>
    <row r="1342" spans="1:20" ht="13" hidden="1" x14ac:dyDescent="0.15">
      <c r="A1342" s="142"/>
      <c r="B1342" s="144"/>
      <c r="F1342" s="63"/>
      <c r="G1342" s="63"/>
      <c r="H1342" s="63"/>
      <c r="I1342" s="63"/>
      <c r="J1342" s="63"/>
      <c r="K1342" s="63"/>
      <c r="L1342" s="63"/>
      <c r="M1342" s="63"/>
      <c r="N1342" s="63"/>
      <c r="O1342" s="63">
        <f>'SWR time series'!A1338</f>
        <v>12</v>
      </c>
      <c r="P1342" s="63">
        <f>'SWR time series'!B1338</f>
        <v>1981</v>
      </c>
      <c r="Q1342" s="70">
        <f>'StockBond Returns'!M1336</f>
        <v>8.0300129099999999</v>
      </c>
      <c r="R1342" s="70">
        <f ca="1">'SWR time series'!F1338</f>
        <v>13.892870234403969</v>
      </c>
      <c r="S1342" s="70">
        <f t="shared" ref="S1342:T1342" ca="1" si="1418">IF( AND($Q1342&gt;S$10,$Q1342&lt;=S$11),$R1342,"")</f>
        <v>13.892870234403969</v>
      </c>
      <c r="T1342" t="str">
        <f t="shared" si="1418"/>
        <v/>
      </c>
    </row>
    <row r="1343" spans="1:20" ht="13" hidden="1" x14ac:dyDescent="0.15">
      <c r="A1343" s="142"/>
      <c r="B1343" s="144"/>
      <c r="F1343" s="63"/>
      <c r="G1343" s="63"/>
      <c r="H1343" s="63"/>
      <c r="I1343" s="63"/>
      <c r="J1343" s="63"/>
      <c r="K1343" s="63"/>
      <c r="L1343" s="63"/>
      <c r="M1343" s="63"/>
      <c r="N1343" s="63"/>
      <c r="O1343" s="63">
        <f>'SWR time series'!A1339</f>
        <v>1</v>
      </c>
      <c r="P1343" s="63">
        <f>'SWR time series'!B1339</f>
        <v>1982</v>
      </c>
      <c r="Q1343" s="70">
        <f>'StockBond Returns'!M1337</f>
        <v>7.7534773000000001</v>
      </c>
      <c r="R1343" s="70">
        <f ca="1">'SWR time series'!F1339</f>
        <v>14.741046804272047</v>
      </c>
      <c r="S1343" s="70">
        <f t="shared" ref="S1343:T1343" ca="1" si="1419">IF( AND($Q1343&gt;S$10,$Q1343&lt;=S$11),$R1343,"")</f>
        <v>14.741046804272047</v>
      </c>
      <c r="T1343" t="str">
        <f t="shared" si="1419"/>
        <v/>
      </c>
    </row>
    <row r="1344" spans="1:20" ht="13" hidden="1" x14ac:dyDescent="0.15">
      <c r="A1344" s="142"/>
      <c r="B1344" s="144"/>
      <c r="F1344" s="63"/>
      <c r="G1344" s="63"/>
      <c r="H1344" s="63"/>
      <c r="I1344" s="63"/>
      <c r="J1344" s="63"/>
      <c r="K1344" s="63"/>
      <c r="L1344" s="63"/>
      <c r="M1344" s="63"/>
      <c r="N1344" s="63"/>
      <c r="O1344" s="63">
        <f>'SWR time series'!A1340</f>
        <v>2</v>
      </c>
      <c r="P1344" s="63">
        <f>'SWR time series'!B1340</f>
        <v>1982</v>
      </c>
      <c r="Q1344" s="70">
        <f>'StockBond Returns'!M1338</f>
        <v>7.4188948999999997</v>
      </c>
      <c r="R1344" s="70">
        <f ca="1">'SWR time series'!F1340</f>
        <v>15.166619574391939</v>
      </c>
      <c r="S1344" s="70">
        <f t="shared" ref="S1344:T1344" ca="1" si="1420">IF( AND($Q1344&gt;S$10,$Q1344&lt;=S$11),$R1344,"")</f>
        <v>15.166619574391939</v>
      </c>
      <c r="T1344" t="str">
        <f t="shared" si="1420"/>
        <v/>
      </c>
    </row>
    <row r="1345" spans="1:20" ht="13" hidden="1" x14ac:dyDescent="0.15">
      <c r="A1345" s="142"/>
      <c r="B1345" s="144"/>
      <c r="F1345" s="63"/>
      <c r="G1345" s="63"/>
      <c r="H1345" s="63"/>
      <c r="I1345" s="63"/>
      <c r="J1345" s="63"/>
      <c r="K1345" s="63"/>
      <c r="L1345" s="63"/>
      <c r="M1345" s="63"/>
      <c r="N1345" s="63"/>
      <c r="O1345" s="63">
        <f>'SWR time series'!A1341</f>
        <v>3</v>
      </c>
      <c r="P1345" s="63">
        <f>'SWR time series'!B1341</f>
        <v>1982</v>
      </c>
      <c r="Q1345" s="70">
        <f>'StockBond Returns'!M1339</f>
        <v>7.1071826700000003</v>
      </c>
      <c r="R1345" s="70">
        <f ca="1">'SWR time series'!F1341</f>
        <v>16.423970009083327</v>
      </c>
      <c r="S1345" s="70">
        <f t="shared" ref="S1345:T1345" ca="1" si="1421">IF( AND($Q1345&gt;S$10,$Q1345&lt;=S$11),$R1345,"")</f>
        <v>16.423970009083327</v>
      </c>
      <c r="T1345" t="str">
        <f t="shared" si="1421"/>
        <v/>
      </c>
    </row>
    <row r="1346" spans="1:20" ht="13" hidden="1" x14ac:dyDescent="0.15">
      <c r="A1346" s="142"/>
      <c r="B1346" s="144"/>
      <c r="F1346" s="63"/>
      <c r="G1346" s="63"/>
      <c r="H1346" s="63"/>
      <c r="I1346" s="63"/>
      <c r="J1346" s="63"/>
      <c r="K1346" s="63"/>
      <c r="L1346" s="63"/>
      <c r="M1346" s="63"/>
      <c r="N1346" s="63"/>
      <c r="O1346" s="63">
        <f>'SWR time series'!A1342</f>
        <v>4</v>
      </c>
      <c r="P1346" s="63">
        <f>'SWR time series'!B1342</f>
        <v>1982</v>
      </c>
      <c r="Q1346" s="70">
        <f>'StockBond Returns'!M1340</f>
        <v>7.0234425800000002</v>
      </c>
      <c r="R1346" s="70">
        <f ca="1">'SWR time series'!F1342</f>
        <v>16.750207743711698</v>
      </c>
      <c r="S1346" s="70">
        <f t="shared" ref="S1346:T1346" ca="1" si="1422">IF( AND($Q1346&gt;S$10,$Q1346&lt;=S$11),$R1346,"")</f>
        <v>16.750207743711698</v>
      </c>
      <c r="T1346" t="str">
        <f t="shared" si="1422"/>
        <v/>
      </c>
    </row>
    <row r="1347" spans="1:20" ht="13" hidden="1" x14ac:dyDescent="0.15">
      <c r="A1347" s="142"/>
      <c r="B1347" s="144"/>
      <c r="F1347" s="63"/>
      <c r="G1347" s="63"/>
      <c r="H1347" s="63"/>
      <c r="I1347" s="63"/>
      <c r="J1347" s="63"/>
      <c r="K1347" s="63"/>
      <c r="L1347" s="63"/>
      <c r="M1347" s="63"/>
      <c r="N1347" s="63"/>
      <c r="O1347" s="63">
        <f>'SWR time series'!A1343</f>
        <v>5</v>
      </c>
      <c r="P1347" s="63">
        <f>'SWR time series'!B1343</f>
        <v>1982</v>
      </c>
      <c r="Q1347" s="70">
        <f>'StockBond Returns'!M1341</f>
        <v>7.2678109800000001</v>
      </c>
      <c r="R1347" s="70">
        <f ca="1">'SWR time series'!F1343</f>
        <v>15.768217142299035</v>
      </c>
      <c r="S1347" s="70">
        <f t="shared" ref="S1347:T1347" ca="1" si="1423">IF( AND($Q1347&gt;S$10,$Q1347&lt;=S$11),$R1347,"")</f>
        <v>15.768217142299035</v>
      </c>
      <c r="T1347" t="str">
        <f t="shared" si="1423"/>
        <v/>
      </c>
    </row>
    <row r="1348" spans="1:20" ht="13" hidden="1" x14ac:dyDescent="0.15">
      <c r="A1348" s="142"/>
      <c r="B1348" s="144"/>
      <c r="F1348" s="63"/>
      <c r="G1348" s="63"/>
      <c r="H1348" s="63"/>
      <c r="I1348" s="63"/>
      <c r="J1348" s="63"/>
      <c r="K1348" s="63"/>
      <c r="L1348" s="63"/>
      <c r="M1348" s="63"/>
      <c r="N1348" s="63"/>
      <c r="O1348" s="63">
        <f>'SWR time series'!A1344</f>
        <v>6</v>
      </c>
      <c r="P1348" s="63">
        <f>'SWR time series'!B1344</f>
        <v>1982</v>
      </c>
      <c r="Q1348" s="70">
        <f>'StockBond Returns'!M1342</f>
        <v>6.9009532800000004</v>
      </c>
      <c r="R1348" s="70">
        <f ca="1">'SWR time series'!F1344</f>
        <v>16.781593000078331</v>
      </c>
      <c r="S1348" s="70">
        <f t="shared" ref="S1348:T1348" ca="1" si="1424">IF( AND($Q1348&gt;S$10,$Q1348&lt;=S$11),$R1348,"")</f>
        <v>16.781593000078331</v>
      </c>
      <c r="T1348" t="str">
        <f t="shared" si="1424"/>
        <v/>
      </c>
    </row>
    <row r="1349" spans="1:20" ht="13" hidden="1" x14ac:dyDescent="0.15">
      <c r="A1349" s="142"/>
      <c r="B1349" s="144"/>
      <c r="F1349" s="63"/>
      <c r="G1349" s="63"/>
      <c r="H1349" s="63"/>
      <c r="I1349" s="63"/>
      <c r="J1349" s="63"/>
      <c r="K1349" s="63"/>
      <c r="L1349" s="63"/>
      <c r="M1349" s="63"/>
      <c r="N1349" s="63"/>
      <c r="O1349" s="63">
        <f>'SWR time series'!A1345</f>
        <v>7</v>
      </c>
      <c r="P1349" s="63">
        <f>'SWR time series'!B1345</f>
        <v>1982</v>
      </c>
      <c r="Q1349" s="70">
        <f>'StockBond Returns'!M1343</f>
        <v>6.6866436299999998</v>
      </c>
      <c r="R1349" s="70">
        <f ca="1">'SWR time series'!F1345</f>
        <v>17.676374007895479</v>
      </c>
      <c r="S1349" s="70">
        <f t="shared" ref="S1349:T1349" ca="1" si="1425">IF( AND($Q1349&gt;S$10,$Q1349&lt;=S$11),$R1349,"")</f>
        <v>17.676374007895479</v>
      </c>
      <c r="T1349" t="str">
        <f t="shared" si="1425"/>
        <v/>
      </c>
    </row>
    <row r="1350" spans="1:20" ht="13" hidden="1" x14ac:dyDescent="0.15">
      <c r="A1350" s="142"/>
      <c r="B1350" s="144"/>
      <c r="F1350" s="63"/>
      <c r="G1350" s="63"/>
      <c r="H1350" s="63"/>
      <c r="I1350" s="63"/>
      <c r="J1350" s="63"/>
      <c r="K1350" s="63"/>
      <c r="L1350" s="63"/>
      <c r="M1350" s="63"/>
      <c r="N1350" s="63"/>
      <c r="O1350" s="63">
        <f>'SWR time series'!A1346</f>
        <v>8</v>
      </c>
      <c r="P1350" s="63">
        <f>'SWR time series'!B1346</f>
        <v>1982</v>
      </c>
      <c r="Q1350" s="70">
        <f>'StockBond Returns'!M1344</f>
        <v>6.6131665000000002</v>
      </c>
      <c r="R1350" s="70">
        <f ca="1">'SWR time series'!F1346</f>
        <v>17.853378818460058</v>
      </c>
      <c r="S1350" s="70">
        <f t="shared" ref="S1350:T1350" ca="1" si="1426">IF( AND($Q1350&gt;S$10,$Q1350&lt;=S$11),$R1350,"")</f>
        <v>17.853378818460058</v>
      </c>
      <c r="T1350" t="str">
        <f t="shared" si="1426"/>
        <v/>
      </c>
    </row>
    <row r="1351" spans="1:20" ht="13" hidden="1" x14ac:dyDescent="0.15">
      <c r="A1351" s="142"/>
      <c r="B1351" s="144"/>
      <c r="F1351" s="63"/>
      <c r="G1351" s="63"/>
      <c r="H1351" s="63"/>
      <c r="I1351" s="63"/>
      <c r="J1351" s="63"/>
      <c r="K1351" s="63"/>
      <c r="L1351" s="63"/>
      <c r="M1351" s="63"/>
      <c r="N1351" s="63"/>
      <c r="O1351" s="63">
        <f>'SWR time series'!A1347</f>
        <v>9</v>
      </c>
      <c r="P1351" s="63">
        <f>'SWR time series'!B1347</f>
        <v>1982</v>
      </c>
      <c r="Q1351" s="70">
        <f>'StockBond Returns'!M1345</f>
        <v>7.2375155299999996</v>
      </c>
      <c r="R1351" s="70">
        <f ca="1">'SWR time series'!F1347</f>
        <v>15.221568982644282</v>
      </c>
      <c r="S1351" s="70">
        <f t="shared" ref="S1351:T1351" ca="1" si="1427">IF( AND($Q1351&gt;S$10,$Q1351&lt;=S$11),$R1351,"")</f>
        <v>15.221568982644282</v>
      </c>
      <c r="T1351" t="str">
        <f t="shared" si="1427"/>
        <v/>
      </c>
    </row>
    <row r="1352" spans="1:20" ht="13" hidden="1" x14ac:dyDescent="0.15">
      <c r="A1352" s="142"/>
      <c r="B1352" s="144"/>
      <c r="F1352" s="63"/>
      <c r="G1352" s="63"/>
      <c r="H1352" s="63"/>
      <c r="I1352" s="63"/>
      <c r="J1352" s="63"/>
      <c r="K1352" s="63"/>
      <c r="L1352" s="63"/>
      <c r="M1352" s="63"/>
      <c r="N1352" s="63"/>
      <c r="O1352" s="63">
        <f>'SWR time series'!A1348</f>
        <v>10</v>
      </c>
      <c r="P1352" s="63">
        <f>'SWR time series'!B1348</f>
        <v>1982</v>
      </c>
      <c r="Q1352" s="70">
        <f>'StockBond Returns'!M1346</f>
        <v>7.2791511099999999</v>
      </c>
      <c r="R1352" s="70">
        <f ca="1">'SWR time series'!F1348</f>
        <v>14.770202358498526</v>
      </c>
      <c r="S1352" s="70">
        <f t="shared" ref="S1352:T1352" ca="1" si="1428">IF( AND($Q1352&gt;S$10,$Q1352&lt;=S$11),$R1352,"")</f>
        <v>14.770202358498526</v>
      </c>
      <c r="T1352" t="str">
        <f t="shared" si="1428"/>
        <v/>
      </c>
    </row>
    <row r="1353" spans="1:20" ht="13" hidden="1" x14ac:dyDescent="0.15">
      <c r="A1353" s="142"/>
      <c r="B1353" s="144"/>
      <c r="F1353" s="63"/>
      <c r="G1353" s="63"/>
      <c r="H1353" s="63"/>
      <c r="I1353" s="63"/>
      <c r="J1353" s="63"/>
      <c r="K1353" s="63"/>
      <c r="L1353" s="63"/>
      <c r="M1353" s="63"/>
      <c r="N1353" s="63"/>
      <c r="O1353" s="63">
        <f>'SWR time series'!A1349</f>
        <v>11</v>
      </c>
      <c r="P1353" s="63">
        <f>'SWR time series'!B1349</f>
        <v>1982</v>
      </c>
      <c r="Q1353" s="70">
        <f>'StockBond Returns'!M1347</f>
        <v>8.16683089</v>
      </c>
      <c r="R1353" s="70">
        <f ca="1">'SWR time series'!F1349</f>
        <v>12.672476863910875</v>
      </c>
      <c r="S1353" s="70">
        <f t="shared" ref="S1353:T1353" ca="1" si="1429">IF( AND($Q1353&gt;S$10,$Q1353&lt;=S$11),$R1353,"")</f>
        <v>12.672476863910875</v>
      </c>
      <c r="T1353" t="str">
        <f t="shared" si="1429"/>
        <v/>
      </c>
    </row>
    <row r="1354" spans="1:20" ht="13" hidden="1" x14ac:dyDescent="0.15">
      <c r="A1354" s="142"/>
      <c r="B1354" s="144"/>
      <c r="F1354" s="63"/>
      <c r="G1354" s="63"/>
      <c r="H1354" s="63"/>
      <c r="I1354" s="63"/>
      <c r="J1354" s="63"/>
      <c r="K1354" s="63"/>
      <c r="L1354" s="63"/>
      <c r="M1354" s="63"/>
      <c r="N1354" s="63"/>
      <c r="O1354" s="63">
        <f>'SWR time series'!A1350</f>
        <v>12</v>
      </c>
      <c r="P1354" s="63">
        <f>'SWR time series'!B1350</f>
        <v>1982</v>
      </c>
      <c r="Q1354" s="70">
        <f>'StockBond Returns'!M1348</f>
        <v>8.3740728099999995</v>
      </c>
      <c r="R1354" s="70">
        <f ca="1">'SWR time series'!F1350</f>
        <v>12.043724473911903</v>
      </c>
      <c r="S1354" s="70">
        <f t="shared" ref="S1354:T1354" ca="1" si="1430">IF( AND($Q1354&gt;S$10,$Q1354&lt;=S$11),$R1354,"")</f>
        <v>12.043724473911903</v>
      </c>
      <c r="T1354" t="str">
        <f t="shared" si="1430"/>
        <v/>
      </c>
    </row>
    <row r="1355" spans="1:20" ht="13" hidden="1" x14ac:dyDescent="0.15">
      <c r="A1355" s="142"/>
      <c r="B1355" s="144"/>
      <c r="F1355" s="63"/>
      <c r="G1355" s="63"/>
      <c r="H1355" s="63"/>
      <c r="I1355" s="63"/>
      <c r="J1355" s="63"/>
      <c r="K1355" s="63"/>
      <c r="L1355" s="63"/>
      <c r="M1355" s="63"/>
      <c r="N1355" s="63"/>
      <c r="O1355" s="63">
        <f>'SWR time series'!A1351</f>
        <v>1</v>
      </c>
      <c r="P1355" s="63">
        <f>'SWR time series'!B1351</f>
        <v>1983</v>
      </c>
      <c r="Q1355" s="70">
        <f>'StockBond Returns'!M1349</f>
        <v>8.5430611800000005</v>
      </c>
      <c r="R1355" s="70">
        <f ca="1">'SWR time series'!F1351</f>
        <v>11.558762384779799</v>
      </c>
      <c r="S1355" s="70">
        <f t="shared" ref="S1355:T1355" ca="1" si="1431">IF( AND($Q1355&gt;S$10,$Q1355&lt;=S$11),$R1355,"")</f>
        <v>11.558762384779799</v>
      </c>
      <c r="T1355" t="str">
        <f t="shared" si="1431"/>
        <v/>
      </c>
    </row>
    <row r="1356" spans="1:20" ht="13" hidden="1" x14ac:dyDescent="0.15">
      <c r="A1356" s="142"/>
      <c r="B1356" s="144"/>
      <c r="F1356" s="63"/>
      <c r="G1356" s="63"/>
      <c r="H1356" s="63"/>
      <c r="I1356" s="63"/>
      <c r="J1356" s="63"/>
      <c r="K1356" s="63"/>
      <c r="L1356" s="63"/>
      <c r="M1356" s="63"/>
      <c r="N1356" s="63"/>
      <c r="O1356" s="63">
        <f>'SWR time series'!A1352</f>
        <v>2</v>
      </c>
      <c r="P1356" s="63">
        <f>'SWR time series'!B1352</f>
        <v>1983</v>
      </c>
      <c r="Q1356" s="70">
        <f>'StockBond Returns'!M1350</f>
        <v>8.8174677900000002</v>
      </c>
      <c r="R1356" s="70">
        <f ca="1">'SWR time series'!F1352</f>
        <v>11.049733752118826</v>
      </c>
      <c r="S1356" s="70">
        <f t="shared" ref="S1356:T1356" ca="1" si="1432">IF( AND($Q1356&gt;S$10,$Q1356&lt;=S$11),$R1356,"")</f>
        <v>11.049733752118826</v>
      </c>
      <c r="T1356" t="str">
        <f t="shared" si="1432"/>
        <v/>
      </c>
    </row>
    <row r="1357" spans="1:20" ht="13" hidden="1" x14ac:dyDescent="0.15">
      <c r="A1357" s="142"/>
      <c r="B1357" s="144"/>
      <c r="F1357" s="63"/>
      <c r="G1357" s="63"/>
      <c r="H1357" s="63"/>
      <c r="I1357" s="63"/>
      <c r="J1357" s="63"/>
      <c r="K1357" s="63"/>
      <c r="L1357" s="63"/>
      <c r="M1357" s="63"/>
      <c r="N1357" s="63"/>
      <c r="O1357" s="63">
        <f>'SWR time series'!A1353</f>
        <v>3</v>
      </c>
      <c r="P1357" s="63">
        <f>'SWR time series'!B1353</f>
        <v>1983</v>
      </c>
      <c r="Q1357" s="70">
        <f>'StockBond Returns'!M1351</f>
        <v>8.9869731500000007</v>
      </c>
      <c r="R1357" s="70">
        <f ca="1">'SWR time series'!F1353</f>
        <v>10.796734216801909</v>
      </c>
      <c r="S1357" s="70">
        <f t="shared" ref="S1357:T1357" ca="1" si="1433">IF( AND($Q1357&gt;S$10,$Q1357&lt;=S$11),$R1357,"")</f>
        <v>10.796734216801909</v>
      </c>
      <c r="T1357" t="str">
        <f t="shared" si="1433"/>
        <v/>
      </c>
    </row>
    <row r="1358" spans="1:20" ht="13" hidden="1" x14ac:dyDescent="0.15">
      <c r="A1358" s="142"/>
      <c r="B1358" s="144"/>
      <c r="F1358" s="63"/>
      <c r="G1358" s="63"/>
      <c r="H1358" s="63"/>
      <c r="I1358" s="63"/>
      <c r="J1358" s="63"/>
      <c r="K1358" s="63"/>
      <c r="L1358" s="63"/>
      <c r="M1358" s="63"/>
      <c r="N1358" s="63"/>
      <c r="O1358" s="63">
        <f>'SWR time series'!A1354</f>
        <v>4</v>
      </c>
      <c r="P1358" s="63">
        <f>'SWR time series'!B1354</f>
        <v>1983</v>
      </c>
      <c r="Q1358" s="70">
        <f>'StockBond Returns'!M1352</f>
        <v>9.2972589299999999</v>
      </c>
      <c r="R1358" s="70">
        <f ca="1">'SWR time series'!F1354</f>
        <v>10.40318424140643</v>
      </c>
      <c r="S1358" s="70">
        <f t="shared" ref="S1358:T1358" ca="1" si="1434">IF( AND($Q1358&gt;S$10,$Q1358&lt;=S$11),$R1358,"")</f>
        <v>10.40318424140643</v>
      </c>
      <c r="T1358" t="str">
        <f t="shared" si="1434"/>
        <v/>
      </c>
    </row>
    <row r="1359" spans="1:20" ht="13" hidden="1" x14ac:dyDescent="0.15">
      <c r="A1359" s="142"/>
      <c r="B1359" s="144"/>
      <c r="F1359" s="63"/>
      <c r="G1359" s="63"/>
      <c r="H1359" s="63"/>
      <c r="I1359" s="63"/>
      <c r="J1359" s="63"/>
      <c r="K1359" s="63"/>
      <c r="L1359" s="63"/>
      <c r="M1359" s="63"/>
      <c r="N1359" s="63"/>
      <c r="O1359" s="63">
        <f>'SWR time series'!A1355</f>
        <v>5</v>
      </c>
      <c r="P1359" s="63">
        <f>'SWR time series'!B1355</f>
        <v>1983</v>
      </c>
      <c r="Q1359" s="70">
        <f>'StockBond Returns'!M1353</f>
        <v>9.7981270899999995</v>
      </c>
      <c r="R1359" s="70">
        <f ca="1">'SWR time series'!F1355</f>
        <v>9.3861615873311646</v>
      </c>
      <c r="S1359" s="70">
        <f t="shared" ref="S1359:T1359" ca="1" si="1435">IF( AND($Q1359&gt;S$10,$Q1359&lt;=S$11),$R1359,"")</f>
        <v>9.3861615873311646</v>
      </c>
      <c r="T1359" t="str">
        <f t="shared" si="1435"/>
        <v/>
      </c>
    </row>
    <row r="1360" spans="1:20" ht="13" hidden="1" x14ac:dyDescent="0.15">
      <c r="A1360" s="142"/>
      <c r="B1360" s="144"/>
      <c r="F1360" s="63"/>
      <c r="G1360" s="63"/>
      <c r="H1360" s="63"/>
      <c r="I1360" s="63"/>
      <c r="J1360" s="63"/>
      <c r="K1360" s="63"/>
      <c r="L1360" s="63"/>
      <c r="M1360" s="63"/>
      <c r="N1360" s="63"/>
      <c r="O1360" s="63">
        <f>'SWR time series'!A1356</f>
        <v>6</v>
      </c>
      <c r="P1360" s="63">
        <f>'SWR time series'!B1356</f>
        <v>1983</v>
      </c>
      <c r="Q1360" s="70">
        <f>'StockBond Returns'!M1354</f>
        <v>9.7715599700000002</v>
      </c>
      <c r="R1360" s="70">
        <f ca="1">'SWR time series'!F1356</f>
        <v>9.7025674247648084</v>
      </c>
      <c r="S1360" s="70">
        <f t="shared" ref="S1360:T1360" ca="1" si="1436">IF( AND($Q1360&gt;S$10,$Q1360&lt;=S$11),$R1360,"")</f>
        <v>9.7025674247648084</v>
      </c>
      <c r="T1360" t="str">
        <f t="shared" si="1436"/>
        <v/>
      </c>
    </row>
    <row r="1361" spans="1:20" ht="13" hidden="1" x14ac:dyDescent="0.15">
      <c r="A1361" s="142"/>
      <c r="B1361" s="144"/>
      <c r="F1361" s="63"/>
      <c r="G1361" s="63"/>
      <c r="H1361" s="63"/>
      <c r="I1361" s="63"/>
      <c r="J1361" s="63"/>
      <c r="K1361" s="63"/>
      <c r="L1361" s="63"/>
      <c r="M1361" s="63"/>
      <c r="N1361" s="63"/>
      <c r="O1361" s="63">
        <f>'SWR time series'!A1357</f>
        <v>7</v>
      </c>
      <c r="P1361" s="63">
        <f>'SWR time series'!B1357</f>
        <v>1983</v>
      </c>
      <c r="Q1361" s="70">
        <f>'StockBond Returns'!M1355</f>
        <v>10.102883540000001</v>
      </c>
      <c r="R1361" s="70">
        <f ca="1">'SWR time series'!F1357</f>
        <v>9.3168883281986403</v>
      </c>
      <c r="S1361" s="70">
        <f t="shared" ref="S1361:T1361" ca="1" si="1437">IF( AND($Q1361&gt;S$10,$Q1361&lt;=S$11),$R1361,"")</f>
        <v>9.3168883281986403</v>
      </c>
      <c r="T1361" t="str">
        <f t="shared" si="1437"/>
        <v/>
      </c>
    </row>
    <row r="1362" spans="1:20" ht="13" hidden="1" x14ac:dyDescent="0.15">
      <c r="A1362" s="142"/>
      <c r="B1362" s="144"/>
      <c r="F1362" s="63"/>
      <c r="G1362" s="63"/>
      <c r="H1362" s="63"/>
      <c r="I1362" s="63"/>
      <c r="J1362" s="63"/>
      <c r="K1362" s="63"/>
      <c r="L1362" s="63"/>
      <c r="M1362" s="63"/>
      <c r="N1362" s="63"/>
      <c r="O1362" s="63">
        <f>'SWR time series'!A1358</f>
        <v>8</v>
      </c>
      <c r="P1362" s="63">
        <f>'SWR time series'!B1358</f>
        <v>1983</v>
      </c>
      <c r="Q1362" s="70">
        <f>'StockBond Returns'!M1356</f>
        <v>9.7170400600000004</v>
      </c>
      <c r="R1362" s="70">
        <f ca="1">'SWR time series'!F1358</f>
        <v>9.9834009015096115</v>
      </c>
      <c r="S1362" s="70">
        <f t="shared" ref="S1362:T1362" ca="1" si="1438">IF( AND($Q1362&gt;S$10,$Q1362&lt;=S$11),$R1362,"")</f>
        <v>9.9834009015096115</v>
      </c>
      <c r="T1362" t="str">
        <f t="shared" si="1438"/>
        <v/>
      </c>
    </row>
    <row r="1363" spans="1:20" ht="13" hidden="1" x14ac:dyDescent="0.15">
      <c r="A1363" s="142"/>
      <c r="B1363" s="144"/>
      <c r="F1363" s="63"/>
      <c r="G1363" s="63"/>
      <c r="H1363" s="63"/>
      <c r="I1363" s="63"/>
      <c r="J1363" s="63"/>
      <c r="K1363" s="63"/>
      <c r="L1363" s="63"/>
      <c r="M1363" s="63"/>
      <c r="N1363" s="63"/>
      <c r="O1363" s="63">
        <f>'SWR time series'!A1359</f>
        <v>9</v>
      </c>
      <c r="P1363" s="63">
        <f>'SWR time series'!B1359</f>
        <v>1983</v>
      </c>
      <c r="Q1363" s="70">
        <f>'StockBond Returns'!M1357</f>
        <v>9.8478605899999998</v>
      </c>
      <c r="R1363" s="70">
        <f ca="1">'SWR time series'!F1359</f>
        <v>9.9189321255228542</v>
      </c>
      <c r="S1363" s="70">
        <f t="shared" ref="S1363:T1363" ca="1" si="1439">IF( AND($Q1363&gt;S$10,$Q1363&lt;=S$11),$R1363,"")</f>
        <v>9.9189321255228542</v>
      </c>
      <c r="T1363" t="str">
        <f t="shared" si="1439"/>
        <v/>
      </c>
    </row>
    <row r="1364" spans="1:20" ht="13" hidden="1" x14ac:dyDescent="0.15">
      <c r="A1364" s="142"/>
      <c r="B1364" s="144"/>
      <c r="F1364" s="63"/>
      <c r="G1364" s="63"/>
      <c r="H1364" s="63"/>
      <c r="I1364" s="63"/>
      <c r="J1364" s="63"/>
      <c r="K1364" s="63"/>
      <c r="L1364" s="63"/>
      <c r="M1364" s="63"/>
      <c r="N1364" s="63"/>
      <c r="O1364" s="63">
        <f>'SWR time series'!A1360</f>
        <v>10</v>
      </c>
      <c r="P1364" s="63">
        <f>'SWR time series'!B1360</f>
        <v>1983</v>
      </c>
      <c r="Q1364" s="70">
        <f>'StockBond Returns'!M1358</f>
        <v>9.9167254899999993</v>
      </c>
      <c r="R1364" s="70">
        <f ca="1">'SWR time series'!F1360</f>
        <v>9.7164492182606264</v>
      </c>
      <c r="S1364" s="70">
        <f t="shared" ref="S1364:T1364" ca="1" si="1440">IF( AND($Q1364&gt;S$10,$Q1364&lt;=S$11),$R1364,"")</f>
        <v>9.7164492182606264</v>
      </c>
      <c r="T1364" t="str">
        <f t="shared" si="1440"/>
        <v/>
      </c>
    </row>
    <row r="1365" spans="1:20" ht="13" hidden="1" x14ac:dyDescent="0.15">
      <c r="A1365" s="142"/>
      <c r="B1365" s="144"/>
      <c r="F1365" s="63"/>
      <c r="G1365" s="63"/>
      <c r="H1365" s="63"/>
      <c r="I1365" s="63"/>
      <c r="J1365" s="63"/>
      <c r="K1365" s="63"/>
      <c r="L1365" s="63"/>
      <c r="M1365" s="63"/>
      <c r="N1365" s="63"/>
      <c r="O1365" s="63">
        <f>'SWR time series'!A1361</f>
        <v>11</v>
      </c>
      <c r="P1365" s="63">
        <f>'SWR time series'!B1361</f>
        <v>1983</v>
      </c>
      <c r="Q1365" s="70">
        <f>'StockBond Returns'!M1359</f>
        <v>9.7558421499999994</v>
      </c>
      <c r="R1365" s="70">
        <f ca="1">'SWR time series'!F1361</f>
        <v>10.085054492837992</v>
      </c>
      <c r="S1365" s="70">
        <f t="shared" ref="S1365:T1365" ca="1" si="1441">IF( AND($Q1365&gt;S$10,$Q1365&lt;=S$11),$R1365,"")</f>
        <v>10.085054492837992</v>
      </c>
      <c r="T1365" t="str">
        <f t="shared" si="1441"/>
        <v/>
      </c>
    </row>
    <row r="1366" spans="1:20" ht="13" hidden="1" x14ac:dyDescent="0.15">
      <c r="A1366" s="142"/>
      <c r="B1366" s="144"/>
      <c r="F1366" s="63"/>
      <c r="G1366" s="63"/>
      <c r="H1366" s="63"/>
      <c r="I1366" s="63"/>
      <c r="J1366" s="63"/>
      <c r="K1366" s="63"/>
      <c r="L1366" s="63"/>
      <c r="M1366" s="63"/>
      <c r="N1366" s="63"/>
      <c r="O1366" s="63">
        <f>'SWR time series'!A1362</f>
        <v>12</v>
      </c>
      <c r="P1366" s="63">
        <f>'SWR time series'!B1362</f>
        <v>1983</v>
      </c>
      <c r="Q1366" s="70">
        <f>'StockBond Returns'!M1360</f>
        <v>9.9251573000000004</v>
      </c>
      <c r="R1366" s="70">
        <f ca="1">'SWR time series'!F1362</f>
        <v>9.80005414388304</v>
      </c>
      <c r="S1366" s="70">
        <f t="shared" ref="S1366:T1366" ca="1" si="1442">IF( AND($Q1366&gt;S$10,$Q1366&lt;=S$11),$R1366,"")</f>
        <v>9.80005414388304</v>
      </c>
      <c r="T1366" t="str">
        <f t="shared" si="1442"/>
        <v/>
      </c>
    </row>
    <row r="1367" spans="1:20" ht="13" hidden="1" x14ac:dyDescent="0.15">
      <c r="A1367" s="142"/>
      <c r="B1367" s="144"/>
      <c r="F1367" s="63"/>
      <c r="G1367" s="63"/>
      <c r="H1367" s="63"/>
      <c r="I1367" s="63"/>
      <c r="J1367" s="63"/>
      <c r="K1367" s="63"/>
      <c r="L1367" s="63"/>
      <c r="M1367" s="63"/>
      <c r="N1367" s="63"/>
      <c r="O1367" s="63">
        <f>'SWR time series'!A1363</f>
        <v>1</v>
      </c>
      <c r="P1367" s="63">
        <f>'SWR time series'!B1363</f>
        <v>1984</v>
      </c>
      <c r="Q1367" s="70">
        <f>'StockBond Returns'!M1361</f>
        <v>9.7935181799999995</v>
      </c>
      <c r="R1367" s="70">
        <f ca="1">'SWR time series'!F1363</f>
        <v>10.04489966231575</v>
      </c>
      <c r="S1367" s="70">
        <f t="shared" ref="S1367:T1367" ca="1" si="1443">IF( AND($Q1367&gt;S$10,$Q1367&lt;=S$11),$R1367,"")</f>
        <v>10.04489966231575</v>
      </c>
      <c r="T1367" t="str">
        <f t="shared" si="1443"/>
        <v/>
      </c>
    </row>
    <row r="1368" spans="1:20" ht="13" hidden="1" x14ac:dyDescent="0.15">
      <c r="A1368" s="142"/>
      <c r="B1368" s="144"/>
      <c r="F1368" s="63"/>
      <c r="G1368" s="63"/>
      <c r="H1368" s="63"/>
      <c r="I1368" s="63"/>
      <c r="J1368" s="63"/>
      <c r="K1368" s="63"/>
      <c r="L1368" s="63"/>
      <c r="M1368" s="63"/>
      <c r="N1368" s="63"/>
      <c r="O1368" s="63">
        <f>'SWR time series'!A1364</f>
        <v>2</v>
      </c>
      <c r="P1368" s="63">
        <f>'SWR time series'!B1364</f>
        <v>1984</v>
      </c>
      <c r="Q1368" s="70">
        <f>'StockBond Returns'!M1362</f>
        <v>9.7171322500000006</v>
      </c>
      <c r="R1368" s="70">
        <f ca="1">'SWR time series'!F1364</f>
        <v>10.263639174285991</v>
      </c>
      <c r="S1368" s="70">
        <f t="shared" ref="S1368:T1368" ca="1" si="1444">IF( AND($Q1368&gt;S$10,$Q1368&lt;=S$11),$R1368,"")</f>
        <v>10.263639174285991</v>
      </c>
      <c r="T1368" t="str">
        <f t="shared" si="1444"/>
        <v/>
      </c>
    </row>
    <row r="1369" spans="1:20" ht="13" hidden="1" x14ac:dyDescent="0.15">
      <c r="A1369" s="142"/>
      <c r="B1369" s="144"/>
      <c r="F1369" s="63"/>
      <c r="G1369" s="63"/>
      <c r="H1369" s="63"/>
      <c r="I1369" s="63"/>
      <c r="J1369" s="63"/>
      <c r="K1369" s="63"/>
      <c r="L1369" s="63"/>
      <c r="M1369" s="63"/>
      <c r="N1369" s="63"/>
      <c r="O1369" s="63">
        <f>'SWR time series'!A1365</f>
        <v>3</v>
      </c>
      <c r="P1369" s="63">
        <f>'SWR time series'!B1365</f>
        <v>1984</v>
      </c>
      <c r="Q1369" s="70">
        <f>'StockBond Returns'!M1363</f>
        <v>9.3103027699999998</v>
      </c>
      <c r="R1369" s="70">
        <f ca="1">'SWR time series'!F1365</f>
        <v>10.899800616236369</v>
      </c>
      <c r="S1369" s="70">
        <f t="shared" ref="S1369:T1369" ca="1" si="1445">IF( AND($Q1369&gt;S$10,$Q1369&lt;=S$11),$R1369,"")</f>
        <v>10.899800616236369</v>
      </c>
      <c r="T1369" t="str">
        <f t="shared" si="1445"/>
        <v/>
      </c>
    </row>
    <row r="1370" spans="1:20" ht="13" hidden="1" x14ac:dyDescent="0.15">
      <c r="A1370" s="142"/>
      <c r="B1370" s="144"/>
      <c r="F1370" s="63"/>
      <c r="G1370" s="63"/>
      <c r="H1370" s="63"/>
      <c r="I1370" s="63"/>
      <c r="J1370" s="63"/>
      <c r="K1370" s="63"/>
      <c r="L1370" s="63"/>
      <c r="M1370" s="63"/>
      <c r="N1370" s="63"/>
      <c r="O1370" s="63">
        <f>'SWR time series'!A1366</f>
        <v>4</v>
      </c>
      <c r="P1370" s="63">
        <f>'SWR time series'!B1366</f>
        <v>1984</v>
      </c>
      <c r="Q1370" s="70">
        <f>'StockBond Returns'!M1364</f>
        <v>9.3611149999999999</v>
      </c>
      <c r="R1370" s="70">
        <f ca="1">'SWR time series'!F1366</f>
        <v>10.85544029155227</v>
      </c>
      <c r="S1370" s="70">
        <f t="shared" ref="S1370:T1370" ca="1" si="1446">IF( AND($Q1370&gt;S$10,$Q1370&lt;=S$11),$R1370,"")</f>
        <v>10.85544029155227</v>
      </c>
      <c r="T1370" t="str">
        <f t="shared" si="1446"/>
        <v/>
      </c>
    </row>
    <row r="1371" spans="1:20" ht="13" hidden="1" x14ac:dyDescent="0.15">
      <c r="A1371" s="142"/>
      <c r="B1371" s="144"/>
      <c r="F1371" s="63"/>
      <c r="G1371" s="63"/>
      <c r="H1371" s="63"/>
      <c r="I1371" s="63"/>
      <c r="J1371" s="63"/>
      <c r="K1371" s="63"/>
      <c r="L1371" s="63"/>
      <c r="M1371" s="63"/>
      <c r="N1371" s="63"/>
      <c r="O1371" s="63">
        <f>'SWR time series'!A1367</f>
        <v>5</v>
      </c>
      <c r="P1371" s="63">
        <f>'SWR time series'!B1367</f>
        <v>1984</v>
      </c>
      <c r="Q1371" s="70">
        <f>'StockBond Returns'!M1365</f>
        <v>9.4503060100000003</v>
      </c>
      <c r="R1371" s="70">
        <f ca="1">'SWR time series'!F1367</f>
        <v>10.909697213510546</v>
      </c>
      <c r="S1371" s="70">
        <f t="shared" ref="S1371:T1371" ca="1" si="1447">IF( AND($Q1371&gt;S$10,$Q1371&lt;=S$11),$R1371,"")</f>
        <v>10.909697213510546</v>
      </c>
      <c r="T1371" t="str">
        <f t="shared" si="1447"/>
        <v/>
      </c>
    </row>
    <row r="1372" spans="1:20" ht="13" hidden="1" x14ac:dyDescent="0.15">
      <c r="A1372" s="142"/>
      <c r="B1372" s="144"/>
      <c r="F1372" s="63"/>
      <c r="G1372" s="63"/>
      <c r="H1372" s="63"/>
      <c r="I1372" s="63"/>
      <c r="J1372" s="63"/>
      <c r="K1372" s="63"/>
      <c r="L1372" s="63"/>
      <c r="M1372" s="63"/>
      <c r="N1372" s="63"/>
      <c r="O1372" s="63">
        <f>'SWR time series'!A1368</f>
        <v>6</v>
      </c>
      <c r="P1372" s="63">
        <f>'SWR time series'!B1368</f>
        <v>1984</v>
      </c>
      <c r="Q1372" s="70">
        <f>'StockBond Returns'!M1366</f>
        <v>8.8751742</v>
      </c>
      <c r="R1372" s="70">
        <f ca="1">'SWR time series'!F1368</f>
        <v>12.018341126437491</v>
      </c>
      <c r="S1372" s="70">
        <f t="shared" ref="S1372:T1372" ca="1" si="1448">IF( AND($Q1372&gt;S$10,$Q1372&lt;=S$11),$R1372,"")</f>
        <v>12.018341126437491</v>
      </c>
      <c r="T1372" t="str">
        <f t="shared" si="1448"/>
        <v/>
      </c>
    </row>
    <row r="1373" spans="1:20" ht="13" hidden="1" x14ac:dyDescent="0.15">
      <c r="A1373" s="142"/>
      <c r="B1373" s="144"/>
      <c r="F1373" s="63"/>
      <c r="G1373" s="63"/>
      <c r="H1373" s="63"/>
      <c r="I1373" s="63"/>
      <c r="J1373" s="63"/>
      <c r="K1373" s="63"/>
      <c r="L1373" s="63"/>
      <c r="M1373" s="63"/>
      <c r="N1373" s="63"/>
      <c r="O1373" s="63">
        <f>'SWR time series'!A1369</f>
        <v>7</v>
      </c>
      <c r="P1373" s="63">
        <f>'SWR time series'!B1369</f>
        <v>1984</v>
      </c>
      <c r="Q1373" s="70">
        <f>'StockBond Returns'!M1367</f>
        <v>9.0160706800000003</v>
      </c>
      <c r="R1373" s="70">
        <f ca="1">'SWR time series'!F1369</f>
        <v>11.762625838081318</v>
      </c>
      <c r="S1373" s="70">
        <f t="shared" ref="S1373:T1373" ca="1" si="1449">IF( AND($Q1373&gt;S$10,$Q1373&lt;=S$11),$R1373,"")</f>
        <v>11.762625838081318</v>
      </c>
      <c r="T1373" t="str">
        <f t="shared" si="1449"/>
        <v/>
      </c>
    </row>
    <row r="1374" spans="1:20" ht="13" hidden="1" x14ac:dyDescent="0.15">
      <c r="A1374" s="142"/>
      <c r="B1374" s="144"/>
      <c r="F1374" s="63"/>
      <c r="G1374" s="63"/>
      <c r="H1374" s="63"/>
      <c r="I1374" s="63"/>
      <c r="J1374" s="63"/>
      <c r="K1374" s="63"/>
      <c r="L1374" s="63"/>
      <c r="M1374" s="63"/>
      <c r="N1374" s="63"/>
      <c r="O1374" s="63">
        <f>'SWR time series'!A1370</f>
        <v>8</v>
      </c>
      <c r="P1374" s="63">
        <f>'SWR time series'!B1370</f>
        <v>1984</v>
      </c>
      <c r="Q1374" s="70">
        <f>'StockBond Returns'!M1368</f>
        <v>8.8424779099999995</v>
      </c>
      <c r="R1374" s="70">
        <f ca="1">'SWR time series'!F1370</f>
        <v>11.921410031977075</v>
      </c>
      <c r="S1374" s="70">
        <f t="shared" ref="S1374:T1374" ca="1" si="1450">IF( AND($Q1374&gt;S$10,$Q1374&lt;=S$11),$R1374,"")</f>
        <v>11.921410031977075</v>
      </c>
      <c r="T1374" t="str">
        <f t="shared" si="1450"/>
        <v/>
      </c>
    </row>
    <row r="1375" spans="1:20" ht="13" hidden="1" x14ac:dyDescent="0.15">
      <c r="A1375" s="142"/>
      <c r="B1375" s="144"/>
      <c r="F1375" s="63"/>
      <c r="G1375" s="63"/>
      <c r="H1375" s="63"/>
      <c r="I1375" s="63"/>
      <c r="J1375" s="63"/>
      <c r="K1375" s="63"/>
      <c r="L1375" s="63"/>
      <c r="M1375" s="63"/>
      <c r="N1375" s="63"/>
      <c r="O1375" s="63">
        <f>'SWR time series'!A1371</f>
        <v>9</v>
      </c>
      <c r="P1375" s="63">
        <f>'SWR time series'!B1371</f>
        <v>1984</v>
      </c>
      <c r="Q1375" s="70">
        <f>'StockBond Returns'!M1369</f>
        <v>9.7565217999999998</v>
      </c>
      <c r="R1375" s="70">
        <f ca="1">'SWR time series'!F1371</f>
        <v>10.442557113921143</v>
      </c>
      <c r="S1375" s="70">
        <f t="shared" ref="S1375:T1375" ca="1" si="1451">IF( AND($Q1375&gt;S$10,$Q1375&lt;=S$11),$R1375,"")</f>
        <v>10.442557113921143</v>
      </c>
      <c r="T1375" t="str">
        <f t="shared" si="1451"/>
        <v/>
      </c>
    </row>
    <row r="1376" spans="1:20" ht="13" hidden="1" x14ac:dyDescent="0.15">
      <c r="A1376" s="142"/>
      <c r="B1376" s="144"/>
      <c r="F1376" s="63"/>
      <c r="G1376" s="63"/>
      <c r="H1376" s="63"/>
      <c r="I1376" s="63"/>
      <c r="J1376" s="63"/>
      <c r="K1376" s="63"/>
      <c r="L1376" s="63"/>
      <c r="M1376" s="63"/>
      <c r="N1376" s="63"/>
      <c r="O1376" s="63">
        <f>'SWR time series'!A1372</f>
        <v>10</v>
      </c>
      <c r="P1376" s="63">
        <f>'SWR time series'!B1372</f>
        <v>1984</v>
      </c>
      <c r="Q1376" s="70">
        <f>'StockBond Returns'!M1370</f>
        <v>9.6010242399999992</v>
      </c>
      <c r="R1376" s="70">
        <f ca="1">'SWR time series'!F1372</f>
        <v>10.454862277598568</v>
      </c>
      <c r="S1376" s="70">
        <f t="shared" ref="S1376:T1376" ca="1" si="1452">IF( AND($Q1376&gt;S$10,$Q1376&lt;=S$11),$R1376,"")</f>
        <v>10.454862277598568</v>
      </c>
      <c r="T1376" t="str">
        <f t="shared" si="1452"/>
        <v/>
      </c>
    </row>
    <row r="1377" spans="1:20" ht="13" hidden="1" x14ac:dyDescent="0.15">
      <c r="A1377" s="142"/>
      <c r="B1377" s="144"/>
      <c r="F1377" s="63"/>
      <c r="G1377" s="63"/>
      <c r="H1377" s="63"/>
      <c r="I1377" s="63"/>
      <c r="J1377" s="63"/>
      <c r="K1377" s="63"/>
      <c r="L1377" s="63"/>
      <c r="M1377" s="63"/>
      <c r="N1377" s="63"/>
      <c r="O1377" s="63">
        <f>'SWR time series'!A1373</f>
        <v>11</v>
      </c>
      <c r="P1377" s="63">
        <f>'SWR time series'!B1373</f>
        <v>1984</v>
      </c>
      <c r="Q1377" s="70">
        <f>'StockBond Returns'!M1371</f>
        <v>9.6701777500000006</v>
      </c>
      <c r="R1377" s="70">
        <f ca="1">'SWR time series'!F1373</f>
        <v>10.376935127140753</v>
      </c>
      <c r="S1377" s="70">
        <f t="shared" ref="S1377:T1377" ca="1" si="1453">IF( AND($Q1377&gt;S$10,$Q1377&lt;=S$11),$R1377,"")</f>
        <v>10.376935127140753</v>
      </c>
      <c r="T1377" t="str">
        <f t="shared" si="1453"/>
        <v/>
      </c>
    </row>
    <row r="1378" spans="1:20" ht="13" hidden="1" x14ac:dyDescent="0.15">
      <c r="A1378" s="142"/>
      <c r="B1378" s="144"/>
      <c r="F1378" s="63"/>
      <c r="G1378" s="63"/>
      <c r="H1378" s="63"/>
      <c r="I1378" s="63"/>
      <c r="J1378" s="63"/>
      <c r="K1378" s="63"/>
      <c r="L1378" s="63"/>
      <c r="M1378" s="63"/>
      <c r="N1378" s="63"/>
      <c r="O1378" s="63">
        <f>'SWR time series'!A1374</f>
        <v>12</v>
      </c>
      <c r="P1378" s="63">
        <f>'SWR time series'!B1374</f>
        <v>1984</v>
      </c>
      <c r="Q1378" s="70">
        <f>'StockBond Returns'!M1372</f>
        <v>9.5334514699999993</v>
      </c>
      <c r="R1378" s="70">
        <f ca="1">'SWR time series'!F1374</f>
        <v>10.560751390111843</v>
      </c>
      <c r="S1378" s="70">
        <f t="shared" ref="S1378:T1378" ca="1" si="1454">IF( AND($Q1378&gt;S$10,$Q1378&lt;=S$11),$R1378,"")</f>
        <v>10.560751390111843</v>
      </c>
      <c r="T1378" t="str">
        <f t="shared" si="1454"/>
        <v/>
      </c>
    </row>
    <row r="1379" spans="1:20" ht="13" hidden="1" x14ac:dyDescent="0.15">
      <c r="A1379" s="142"/>
      <c r="B1379" s="144"/>
      <c r="F1379" s="63"/>
      <c r="G1379" s="63"/>
      <c r="H1379" s="63"/>
      <c r="I1379" s="63"/>
      <c r="J1379" s="63"/>
      <c r="K1379" s="63"/>
      <c r="L1379" s="63"/>
      <c r="M1379" s="63"/>
      <c r="N1379" s="63"/>
      <c r="O1379" s="63">
        <f>'SWR time series'!A1375</f>
        <v>1</v>
      </c>
      <c r="P1379" s="63">
        <f>'SWR time series'!B1375</f>
        <v>1985</v>
      </c>
      <c r="Q1379" s="70">
        <f>'StockBond Returns'!M1373</f>
        <v>9.75487517</v>
      </c>
      <c r="R1379" s="70">
        <f ca="1">'SWR time series'!F1375</f>
        <v>10.313034889186357</v>
      </c>
      <c r="S1379" s="70">
        <f t="shared" ref="S1379:T1379" ca="1" si="1455">IF( AND($Q1379&gt;S$10,$Q1379&lt;=S$11),$R1379,"")</f>
        <v>10.313034889186357</v>
      </c>
      <c r="T1379" t="str">
        <f t="shared" si="1455"/>
        <v/>
      </c>
    </row>
    <row r="1380" spans="1:20" ht="13" hidden="1" x14ac:dyDescent="0.15">
      <c r="A1380" s="142"/>
      <c r="B1380" s="144"/>
      <c r="F1380" s="63"/>
      <c r="G1380" s="63"/>
      <c r="H1380" s="63"/>
      <c r="I1380" s="63"/>
      <c r="J1380" s="63"/>
      <c r="K1380" s="63"/>
      <c r="L1380" s="63"/>
      <c r="M1380" s="63"/>
      <c r="N1380" s="63"/>
      <c r="O1380" s="63">
        <f>'SWR time series'!A1376</f>
        <v>2</v>
      </c>
      <c r="P1380" s="63">
        <f>'SWR time series'!B1376</f>
        <v>1985</v>
      </c>
      <c r="Q1380" s="70">
        <f>'StockBond Returns'!M1374</f>
        <v>10.46480957</v>
      </c>
      <c r="R1380" s="70">
        <f ca="1">'SWR time series'!F1376</f>
        <v>9.3182683767550216</v>
      </c>
      <c r="S1380" s="70">
        <f t="shared" ref="S1380:T1380" ca="1" si="1456">IF( AND($Q1380&gt;S$10,$Q1380&lt;=S$11),$R1380,"")</f>
        <v>9.3182683767550216</v>
      </c>
      <c r="T1380" t="str">
        <f t="shared" si="1456"/>
        <v/>
      </c>
    </row>
    <row r="1381" spans="1:20" ht="13" hidden="1" x14ac:dyDescent="0.15">
      <c r="A1381" s="142"/>
      <c r="B1381" s="144"/>
      <c r="F1381" s="63"/>
      <c r="G1381" s="63"/>
      <c r="H1381" s="63"/>
      <c r="I1381" s="63"/>
      <c r="J1381" s="63"/>
      <c r="K1381" s="63"/>
      <c r="L1381" s="63"/>
      <c r="M1381" s="63"/>
      <c r="N1381" s="63"/>
      <c r="O1381" s="63">
        <f>'SWR time series'!A1377</f>
        <v>3</v>
      </c>
      <c r="P1381" s="63">
        <f>'SWR time series'!B1377</f>
        <v>1985</v>
      </c>
      <c r="Q1381" s="70">
        <f>'StockBond Returns'!M1375</f>
        <v>10.51117941</v>
      </c>
      <c r="R1381" s="70">
        <f ca="1">'SWR time series'!F1377</f>
        <v>9.4659796664556097</v>
      </c>
      <c r="S1381" s="70">
        <f t="shared" ref="S1381:T1381" ca="1" si="1457">IF( AND($Q1381&gt;S$10,$Q1381&lt;=S$11),$R1381,"")</f>
        <v>9.4659796664556097</v>
      </c>
      <c r="T1381" t="str">
        <f t="shared" si="1457"/>
        <v/>
      </c>
    </row>
    <row r="1382" spans="1:20" ht="13" hidden="1" x14ac:dyDescent="0.15">
      <c r="A1382" s="142"/>
      <c r="B1382" s="144"/>
      <c r="F1382" s="63"/>
      <c r="G1382" s="63"/>
      <c r="H1382" s="63"/>
      <c r="I1382" s="63"/>
      <c r="J1382" s="63"/>
      <c r="K1382" s="63"/>
      <c r="L1382" s="63"/>
      <c r="M1382" s="63"/>
      <c r="N1382" s="63"/>
      <c r="O1382" s="63">
        <f>'SWR time series'!A1378</f>
        <v>4</v>
      </c>
      <c r="P1382" s="63">
        <f>'SWR time series'!B1378</f>
        <v>1985</v>
      </c>
      <c r="Q1382" s="70">
        <f>'StockBond Returns'!M1376</f>
        <v>10.481343839999999</v>
      </c>
      <c r="R1382" s="70">
        <f ca="1">'SWR time series'!F1378</f>
        <v>9.3923203595163329</v>
      </c>
      <c r="S1382" s="70">
        <f t="shared" ref="S1382:T1382" ca="1" si="1458">IF( AND($Q1382&gt;S$10,$Q1382&lt;=S$11),$R1382,"")</f>
        <v>9.3923203595163329</v>
      </c>
      <c r="T1382" t="str">
        <f t="shared" si="1458"/>
        <v/>
      </c>
    </row>
    <row r="1383" spans="1:20" ht="13" hidden="1" x14ac:dyDescent="0.15">
      <c r="A1383" s="142"/>
      <c r="B1383" s="144"/>
      <c r="F1383" s="63"/>
      <c r="G1383" s="63"/>
      <c r="H1383" s="63"/>
      <c r="I1383" s="63"/>
      <c r="J1383" s="63"/>
      <c r="K1383" s="63"/>
      <c r="L1383" s="63"/>
      <c r="M1383" s="63"/>
      <c r="N1383" s="63"/>
      <c r="O1383" s="63">
        <f>'SWR time series'!A1379</f>
        <v>5</v>
      </c>
      <c r="P1383" s="63">
        <f>'SWR time series'!B1379</f>
        <v>1985</v>
      </c>
      <c r="Q1383" s="70">
        <f>'StockBond Returns'!M1377</f>
        <v>10.352789919999999</v>
      </c>
      <c r="R1383" s="70">
        <f ca="1">'SWR time series'!F1379</f>
        <v>9.4231547052373656</v>
      </c>
      <c r="S1383" s="70">
        <f t="shared" ref="S1383:T1383" ca="1" si="1459">IF( AND($Q1383&gt;S$10,$Q1383&lt;=S$11),$R1383,"")</f>
        <v>9.4231547052373656</v>
      </c>
      <c r="T1383" t="str">
        <f t="shared" si="1459"/>
        <v/>
      </c>
    </row>
    <row r="1384" spans="1:20" ht="13" hidden="1" x14ac:dyDescent="0.15">
      <c r="A1384" s="142"/>
      <c r="B1384" s="144"/>
      <c r="F1384" s="63"/>
      <c r="G1384" s="63"/>
      <c r="H1384" s="63"/>
      <c r="I1384" s="63"/>
      <c r="J1384" s="63"/>
      <c r="K1384" s="63"/>
      <c r="L1384" s="63"/>
      <c r="M1384" s="63"/>
      <c r="N1384" s="63"/>
      <c r="O1384" s="63">
        <f>'SWR time series'!A1380</f>
        <v>6</v>
      </c>
      <c r="P1384" s="63">
        <f>'SWR time series'!B1380</f>
        <v>1985</v>
      </c>
      <c r="Q1384" s="70">
        <f>'StockBond Returns'!M1378</f>
        <v>10.87490122</v>
      </c>
      <c r="R1384" s="70">
        <f ca="1">'SWR time series'!F1380</f>
        <v>8.5915637751832925</v>
      </c>
      <c r="S1384" s="70">
        <f t="shared" ref="S1384:T1384" ca="1" si="1460">IF( AND($Q1384&gt;S$10,$Q1384&lt;=S$11),$R1384,"")</f>
        <v>8.5915637751832925</v>
      </c>
      <c r="T1384" t="str">
        <f t="shared" si="1460"/>
        <v/>
      </c>
    </row>
    <row r="1385" spans="1:20" ht="13" hidden="1" x14ac:dyDescent="0.15">
      <c r="A1385" s="142"/>
      <c r="B1385" s="144"/>
      <c r="F1385" s="63"/>
      <c r="G1385" s="63"/>
      <c r="H1385" s="63"/>
      <c r="I1385" s="63"/>
      <c r="J1385" s="63"/>
      <c r="K1385" s="63"/>
      <c r="L1385" s="63"/>
      <c r="M1385" s="63"/>
      <c r="N1385" s="63"/>
      <c r="O1385" s="63">
        <f>'SWR time series'!A1381</f>
        <v>7</v>
      </c>
      <c r="P1385" s="63">
        <f>'SWR time series'!B1381</f>
        <v>1985</v>
      </c>
      <c r="Q1385" s="70">
        <f>'StockBond Returns'!M1379</f>
        <v>11.012058720000001</v>
      </c>
      <c r="R1385" s="70">
        <f ca="1">'SWR time series'!F1381</f>
        <v>8.4614236611393991</v>
      </c>
      <c r="S1385" s="70">
        <f t="shared" ref="S1385:T1385" ca="1" si="1461">IF( AND($Q1385&gt;S$10,$Q1385&lt;=S$11),$R1385,"")</f>
        <v>8.4614236611393991</v>
      </c>
      <c r="T1385" t="str">
        <f t="shared" si="1461"/>
        <v/>
      </c>
    </row>
    <row r="1386" spans="1:20" ht="13" hidden="1" x14ac:dyDescent="0.15">
      <c r="A1386" s="142"/>
      <c r="B1386" s="144"/>
      <c r="F1386" s="63"/>
      <c r="G1386" s="63"/>
      <c r="H1386" s="63"/>
      <c r="I1386" s="63"/>
      <c r="J1386" s="63"/>
      <c r="K1386" s="63"/>
      <c r="L1386" s="63"/>
      <c r="M1386" s="63"/>
      <c r="N1386" s="63"/>
      <c r="O1386" s="63">
        <f>'SWR time series'!A1382</f>
        <v>8</v>
      </c>
      <c r="P1386" s="63">
        <f>'SWR time series'!B1382</f>
        <v>1985</v>
      </c>
      <c r="Q1386" s="70">
        <f>'StockBond Returns'!M1380</f>
        <v>10.907298239999999</v>
      </c>
      <c r="R1386" s="70">
        <f ca="1">'SWR time series'!F1382</f>
        <v>8.5624491075664224</v>
      </c>
      <c r="S1386" s="70">
        <f t="shared" ref="S1386:T1386" ca="1" si="1462">IF( AND($Q1386&gt;S$10,$Q1386&lt;=S$11),$R1386,"")</f>
        <v>8.5624491075664224</v>
      </c>
      <c r="T1386" t="str">
        <f t="shared" si="1462"/>
        <v/>
      </c>
    </row>
    <row r="1387" spans="1:20" ht="13" hidden="1" x14ac:dyDescent="0.15">
      <c r="A1387" s="142"/>
      <c r="B1387" s="144"/>
      <c r="F1387" s="63"/>
      <c r="G1387" s="63"/>
      <c r="H1387" s="63"/>
      <c r="I1387" s="63"/>
      <c r="J1387" s="63"/>
      <c r="K1387" s="63"/>
      <c r="L1387" s="63"/>
      <c r="M1387" s="63"/>
      <c r="N1387" s="63"/>
      <c r="O1387" s="63">
        <f>'SWR time series'!A1383</f>
        <v>9</v>
      </c>
      <c r="P1387" s="63">
        <f>'SWR time series'!B1383</f>
        <v>1985</v>
      </c>
      <c r="Q1387" s="70">
        <f>'StockBond Returns'!M1381</f>
        <v>10.716557999999999</v>
      </c>
      <c r="R1387" s="70">
        <f ca="1">'SWR time series'!F1383</f>
        <v>8.6417344191245107</v>
      </c>
      <c r="S1387" s="70">
        <f t="shared" ref="S1387:T1387" ca="1" si="1463">IF( AND($Q1387&gt;S$10,$Q1387&lt;=S$11),$R1387,"")</f>
        <v>8.6417344191245107</v>
      </c>
      <c r="T1387" t="str">
        <f t="shared" si="1463"/>
        <v/>
      </c>
    </row>
    <row r="1388" spans="1:20" ht="13" hidden="1" x14ac:dyDescent="0.15">
      <c r="A1388" s="142"/>
      <c r="B1388" s="144"/>
      <c r="F1388" s="63"/>
      <c r="G1388" s="63"/>
      <c r="H1388" s="63"/>
      <c r="I1388" s="63"/>
      <c r="J1388" s="63"/>
      <c r="K1388" s="63"/>
      <c r="L1388" s="63"/>
      <c r="M1388" s="63"/>
      <c r="N1388" s="63"/>
      <c r="O1388" s="63">
        <f>'SWR time series'!A1384</f>
        <v>10</v>
      </c>
      <c r="P1388" s="63">
        <f>'SWR time series'!B1384</f>
        <v>1985</v>
      </c>
      <c r="Q1388" s="70">
        <f>'StockBond Returns'!M1382</f>
        <v>10.356341159999999</v>
      </c>
      <c r="R1388" s="70">
        <f ca="1">'SWR time series'!F1384</f>
        <v>9.1043274824989808</v>
      </c>
      <c r="S1388" s="70">
        <f t="shared" ref="S1388:T1388" ca="1" si="1464">IF( AND($Q1388&gt;S$10,$Q1388&lt;=S$11),$R1388,"")</f>
        <v>9.1043274824989808</v>
      </c>
      <c r="T1388" t="str">
        <f t="shared" si="1464"/>
        <v/>
      </c>
    </row>
    <row r="1389" spans="1:20" ht="13" hidden="1" x14ac:dyDescent="0.15">
      <c r="A1389" s="142"/>
      <c r="B1389" s="144"/>
      <c r="F1389" s="63"/>
      <c r="G1389" s="63"/>
      <c r="H1389" s="63"/>
      <c r="I1389" s="63"/>
      <c r="J1389" s="63"/>
      <c r="K1389" s="63"/>
      <c r="L1389" s="63"/>
      <c r="M1389" s="63"/>
      <c r="N1389" s="63"/>
      <c r="O1389" s="63">
        <f>'SWR time series'!A1385</f>
        <v>11</v>
      </c>
      <c r="P1389" s="63">
        <f>'SWR time series'!B1385</f>
        <v>1985</v>
      </c>
      <c r="Q1389" s="70">
        <f>'StockBond Returns'!M1383</f>
        <v>10.757673329999999</v>
      </c>
      <c r="R1389" s="70">
        <f ca="1">'SWR time series'!F1385</f>
        <v>8.5887507791870537</v>
      </c>
      <c r="S1389" s="70">
        <f t="shared" ref="S1389:T1389" ca="1" si="1465">IF( AND($Q1389&gt;S$10,$Q1389&lt;=S$11),$R1389,"")</f>
        <v>8.5887507791870537</v>
      </c>
      <c r="T1389" t="str">
        <f t="shared" si="1465"/>
        <v/>
      </c>
    </row>
    <row r="1390" spans="1:20" ht="13" hidden="1" x14ac:dyDescent="0.15">
      <c r="A1390" s="142"/>
      <c r="B1390" s="144"/>
      <c r="F1390" s="63"/>
      <c r="G1390" s="63"/>
      <c r="H1390" s="63"/>
      <c r="I1390" s="63"/>
      <c r="J1390" s="63"/>
      <c r="K1390" s="63"/>
      <c r="L1390" s="63"/>
      <c r="M1390" s="63"/>
      <c r="N1390" s="63"/>
      <c r="O1390" s="63">
        <f>'SWR time series'!A1386</f>
        <v>12</v>
      </c>
      <c r="P1390" s="63">
        <f>'SWR time series'!B1386</f>
        <v>1985</v>
      </c>
      <c r="Q1390" s="70">
        <f>'StockBond Returns'!M1384</f>
        <v>11.33193897</v>
      </c>
      <c r="R1390" s="70">
        <f ca="1">'SWR time series'!F1386</f>
        <v>7.8366613791297572</v>
      </c>
      <c r="S1390" s="70">
        <f t="shared" ref="S1390:T1390" ca="1" si="1466">IF( AND($Q1390&gt;S$10,$Q1390&lt;=S$11),$R1390,"")</f>
        <v>7.8366613791297572</v>
      </c>
      <c r="T1390" t="str">
        <f t="shared" si="1466"/>
        <v/>
      </c>
    </row>
    <row r="1391" spans="1:20" ht="13" hidden="1" x14ac:dyDescent="0.15">
      <c r="A1391" s="142"/>
      <c r="B1391" s="144"/>
      <c r="F1391" s="63"/>
      <c r="G1391" s="63"/>
      <c r="H1391" s="63"/>
      <c r="I1391" s="63"/>
      <c r="J1391" s="63"/>
      <c r="K1391" s="63"/>
      <c r="L1391" s="63"/>
      <c r="M1391" s="63"/>
      <c r="N1391" s="63"/>
      <c r="O1391" s="63">
        <f>'SWR time series'!A1387</f>
        <v>1</v>
      </c>
      <c r="P1391" s="63">
        <f>'SWR time series'!B1387</f>
        <v>1986</v>
      </c>
      <c r="Q1391" s="70">
        <f>'StockBond Returns'!M1385</f>
        <v>11.914970459999999</v>
      </c>
      <c r="R1391" s="70">
        <f ca="1">'SWR time series'!F1387</f>
        <v>7.3030936975144014</v>
      </c>
      <c r="S1391" s="70">
        <f t="shared" ref="S1391:T1391" ca="1" si="1467">IF( AND($Q1391&gt;S$10,$Q1391&lt;=S$11),$R1391,"")</f>
        <v>7.3030936975144014</v>
      </c>
      <c r="T1391" t="str">
        <f t="shared" si="1467"/>
        <v/>
      </c>
    </row>
    <row r="1392" spans="1:20" ht="13" hidden="1" x14ac:dyDescent="0.15">
      <c r="A1392" s="142"/>
      <c r="B1392" s="144"/>
      <c r="F1392" s="63"/>
      <c r="G1392" s="63"/>
      <c r="H1392" s="63"/>
      <c r="I1392" s="63"/>
      <c r="J1392" s="63"/>
      <c r="K1392" s="63"/>
      <c r="L1392" s="63"/>
      <c r="M1392" s="63"/>
      <c r="N1392" s="63"/>
      <c r="O1392" s="63">
        <f>'SWR time series'!A1388</f>
        <v>2</v>
      </c>
      <c r="P1392" s="63">
        <f>'SWR time series'!B1388</f>
        <v>1986</v>
      </c>
      <c r="Q1392" s="70">
        <f>'StockBond Returns'!M1386</f>
        <v>11.9164472</v>
      </c>
      <c r="R1392" s="70">
        <f ca="1">'SWR time series'!F1388</f>
        <v>7.2751438478484847</v>
      </c>
      <c r="S1392" s="70">
        <f t="shared" ref="S1392:T1392" ca="1" si="1468">IF( AND($Q1392&gt;S$10,$Q1392&lt;=S$11),$R1392,"")</f>
        <v>7.2751438478484847</v>
      </c>
      <c r="T1392" t="str">
        <f t="shared" si="1468"/>
        <v/>
      </c>
    </row>
    <row r="1393" spans="1:20" ht="13" hidden="1" x14ac:dyDescent="0.15">
      <c r="A1393" s="142"/>
      <c r="B1393" s="144"/>
      <c r="F1393" s="63"/>
      <c r="G1393" s="63"/>
      <c r="H1393" s="63"/>
      <c r="I1393" s="63"/>
      <c r="J1393" s="63"/>
      <c r="K1393" s="63"/>
      <c r="L1393" s="63"/>
      <c r="M1393" s="63"/>
      <c r="N1393" s="63"/>
      <c r="O1393" s="63">
        <f>'SWR time series'!A1389</f>
        <v>3</v>
      </c>
      <c r="P1393" s="63">
        <f>'SWR time series'!B1389</f>
        <v>1986</v>
      </c>
      <c r="Q1393" s="70">
        <f>'StockBond Returns'!M1387</f>
        <v>12.812828980000001</v>
      </c>
      <c r="R1393" s="70">
        <f ca="1">'SWR time series'!F1389</f>
        <v>6.3850483334950869</v>
      </c>
      <c r="S1393" s="70">
        <f t="shared" ref="S1393:T1393" ca="1" si="1469">IF( AND($Q1393&gt;S$10,$Q1393&lt;=S$11),$R1393,"")</f>
        <v>6.3850483334950869</v>
      </c>
      <c r="T1393" t="str">
        <f t="shared" si="1469"/>
        <v/>
      </c>
    </row>
    <row r="1394" spans="1:20" ht="13" hidden="1" x14ac:dyDescent="0.15">
      <c r="A1394" s="142"/>
      <c r="B1394" s="144"/>
      <c r="F1394" s="63"/>
      <c r="G1394" s="63"/>
      <c r="H1394" s="63"/>
      <c r="I1394" s="63"/>
      <c r="J1394" s="63"/>
      <c r="K1394" s="63"/>
      <c r="L1394" s="63"/>
      <c r="M1394" s="63"/>
      <c r="N1394" s="63"/>
      <c r="O1394" s="63">
        <f>'SWR time series'!A1390</f>
        <v>4</v>
      </c>
      <c r="P1394" s="63">
        <f>'SWR time series'!B1390</f>
        <v>1986</v>
      </c>
      <c r="Q1394" s="70">
        <f>'StockBond Returns'!M1388</f>
        <v>13.563743390000001</v>
      </c>
      <c r="R1394" s="70">
        <f ca="1">'SWR time series'!F1390</f>
        <v>5.6695434761323478</v>
      </c>
      <c r="S1394" s="70">
        <f t="shared" ref="S1394:T1394" ca="1" si="1470">IF( AND($Q1394&gt;S$10,$Q1394&lt;=S$11),$R1394,"")</f>
        <v>5.6695434761323478</v>
      </c>
      <c r="T1394" t="str">
        <f t="shared" si="1470"/>
        <v/>
      </c>
    </row>
    <row r="1395" spans="1:20" ht="13" hidden="1" x14ac:dyDescent="0.15">
      <c r="A1395" s="142"/>
      <c r="B1395" s="144"/>
      <c r="F1395" s="63"/>
      <c r="G1395" s="63"/>
      <c r="H1395" s="63"/>
      <c r="I1395" s="63"/>
      <c r="J1395" s="63"/>
      <c r="K1395" s="63"/>
      <c r="L1395" s="63"/>
      <c r="M1395" s="63"/>
      <c r="N1395" s="63"/>
      <c r="O1395" s="63">
        <f>'SWR time series'!A1391</f>
        <v>5</v>
      </c>
      <c r="P1395" s="63">
        <f>'SWR time series'!B1391</f>
        <v>1986</v>
      </c>
      <c r="Q1395" s="70">
        <f>'StockBond Returns'!M1389</f>
        <v>13.411284800000001</v>
      </c>
      <c r="R1395" s="70">
        <f ca="1">'SWR time series'!F1391</f>
        <v>5.7540177220035407</v>
      </c>
      <c r="S1395" s="70">
        <f t="shared" ref="S1395:T1395" ca="1" si="1471">IF( AND($Q1395&gt;S$10,$Q1395&lt;=S$11),$R1395,"")</f>
        <v>5.7540177220035407</v>
      </c>
      <c r="T1395" t="str">
        <f t="shared" si="1471"/>
        <v/>
      </c>
    </row>
    <row r="1396" spans="1:20" ht="13" hidden="1" x14ac:dyDescent="0.15">
      <c r="A1396" s="142"/>
      <c r="B1396" s="144"/>
      <c r="F1396" s="63"/>
      <c r="G1396" s="63"/>
      <c r="H1396" s="63"/>
      <c r="I1396" s="63"/>
      <c r="J1396" s="63"/>
      <c r="K1396" s="63"/>
      <c r="L1396" s="63"/>
      <c r="M1396" s="63"/>
      <c r="N1396" s="63"/>
      <c r="O1396" s="63">
        <f>'SWR time series'!A1392</f>
        <v>6</v>
      </c>
      <c r="P1396" s="63">
        <f>'SWR time series'!B1392</f>
        <v>1986</v>
      </c>
      <c r="Q1396" s="70">
        <f>'StockBond Returns'!M1390</f>
        <v>13.931881430000001</v>
      </c>
      <c r="R1396" s="70">
        <f ca="1">'SWR time series'!F1392</f>
        <v>5.4334167567735117</v>
      </c>
      <c r="S1396" s="70">
        <f t="shared" ref="S1396:T1396" ca="1" si="1472">IF( AND($Q1396&gt;S$10,$Q1396&lt;=S$11),$R1396,"")</f>
        <v>5.4334167567735117</v>
      </c>
      <c r="T1396" t="str">
        <f t="shared" si="1472"/>
        <v/>
      </c>
    </row>
    <row r="1397" spans="1:20" ht="13" hidden="1" x14ac:dyDescent="0.15">
      <c r="A1397" s="142"/>
      <c r="B1397" s="144"/>
      <c r="F1397" s="63"/>
      <c r="G1397" s="63"/>
      <c r="H1397" s="63"/>
      <c r="I1397" s="63"/>
      <c r="J1397" s="63"/>
      <c r="K1397" s="63"/>
      <c r="L1397" s="63"/>
      <c r="M1397" s="63"/>
      <c r="N1397" s="63"/>
      <c r="O1397" s="63">
        <f>'SWR time series'!A1393</f>
        <v>7</v>
      </c>
      <c r="P1397" s="63">
        <f>'SWR time series'!B1393</f>
        <v>1986</v>
      </c>
      <c r="Q1397" s="70">
        <f>'StockBond Returns'!M1391</f>
        <v>14.202358970000001</v>
      </c>
      <c r="R1397" s="70">
        <f ca="1">'SWR time series'!F1393</f>
        <v>5.2298531836573092</v>
      </c>
      <c r="S1397" s="70">
        <f t="shared" ref="S1397:T1397" ca="1" si="1473">IF( AND($Q1397&gt;S$10,$Q1397&lt;=S$11),$R1397,"")</f>
        <v>5.2298531836573092</v>
      </c>
      <c r="T1397" t="str">
        <f t="shared" si="1473"/>
        <v/>
      </c>
    </row>
    <row r="1398" spans="1:20" ht="13" hidden="1" x14ac:dyDescent="0.15">
      <c r="A1398" s="142"/>
      <c r="B1398" s="144"/>
      <c r="F1398" s="63"/>
      <c r="G1398" s="63"/>
      <c r="H1398" s="63"/>
      <c r="I1398" s="63"/>
      <c r="J1398" s="63"/>
      <c r="K1398" s="63"/>
      <c r="L1398" s="63"/>
      <c r="M1398" s="63"/>
      <c r="N1398" s="63"/>
      <c r="O1398" s="63">
        <f>'SWR time series'!A1394</f>
        <v>8</v>
      </c>
      <c r="P1398" s="63">
        <f>'SWR time series'!B1394</f>
        <v>1986</v>
      </c>
      <c r="Q1398" s="70">
        <f>'StockBond Returns'!M1392</f>
        <v>13.388648399999999</v>
      </c>
      <c r="R1398" s="70">
        <f ca="1">'SWR time series'!F1394</f>
        <v>5.7651878302844608</v>
      </c>
      <c r="S1398" s="70">
        <f t="shared" ref="S1398:T1398" ca="1" si="1474">IF( AND($Q1398&gt;S$10,$Q1398&lt;=S$11),$R1398,"")</f>
        <v>5.7651878302844608</v>
      </c>
      <c r="T1398" t="str">
        <f t="shared" si="1474"/>
        <v/>
      </c>
    </row>
    <row r="1399" spans="1:20" ht="13" hidden="1" x14ac:dyDescent="0.15">
      <c r="A1399" s="142"/>
      <c r="B1399" s="144"/>
      <c r="F1399" s="63"/>
      <c r="G1399" s="63"/>
      <c r="H1399" s="63"/>
      <c r="I1399" s="63"/>
      <c r="J1399" s="63"/>
      <c r="K1399" s="63"/>
      <c r="L1399" s="63"/>
      <c r="M1399" s="63"/>
      <c r="N1399" s="63"/>
      <c r="O1399" s="63">
        <f>'SWR time series'!A1395</f>
        <v>9</v>
      </c>
      <c r="P1399" s="63">
        <f>'SWR time series'!B1395</f>
        <v>1986</v>
      </c>
      <c r="Q1399" s="70">
        <f>'StockBond Returns'!M1393</f>
        <v>14.08719649</v>
      </c>
      <c r="R1399" s="70">
        <f ca="1">'SWR time series'!F1395</f>
        <v>5.0377146988807286</v>
      </c>
      <c r="S1399" s="70">
        <f t="shared" ref="S1399:T1399" ca="1" si="1475">IF( AND($Q1399&gt;S$10,$Q1399&lt;=S$11),$R1399,"")</f>
        <v>5.0377146988807286</v>
      </c>
      <c r="T1399" t="str">
        <f t="shared" si="1475"/>
        <v/>
      </c>
    </row>
    <row r="1400" spans="1:20" ht="13" hidden="1" x14ac:dyDescent="0.15">
      <c r="A1400" s="142"/>
      <c r="B1400" s="144"/>
      <c r="F1400" s="63"/>
      <c r="G1400" s="63"/>
      <c r="H1400" s="63"/>
      <c r="I1400" s="63"/>
      <c r="J1400" s="63"/>
      <c r="K1400" s="63"/>
      <c r="L1400" s="63"/>
      <c r="M1400" s="63"/>
      <c r="N1400" s="63"/>
      <c r="O1400" s="63">
        <f>'SWR time series'!A1396</f>
        <v>10</v>
      </c>
      <c r="P1400" s="63">
        <f>'SWR time series'!B1396</f>
        <v>1986</v>
      </c>
      <c r="Q1400" s="70">
        <f>'StockBond Returns'!M1394</f>
        <v>13.072845770000001</v>
      </c>
      <c r="R1400" s="70">
        <f ca="1">'SWR time series'!F1396</f>
        <v>5.910907195685084</v>
      </c>
      <c r="S1400" s="70">
        <f t="shared" ref="S1400:T1400" ca="1" si="1476">IF( AND($Q1400&gt;S$10,$Q1400&lt;=S$11),$R1400,"")</f>
        <v>5.910907195685084</v>
      </c>
      <c r="T1400" t="str">
        <f t="shared" si="1476"/>
        <v/>
      </c>
    </row>
    <row r="1401" spans="1:20" ht="13" hidden="1" x14ac:dyDescent="0.15">
      <c r="A1401" s="142"/>
      <c r="B1401" s="144"/>
      <c r="F1401" s="63"/>
      <c r="G1401" s="63"/>
      <c r="H1401" s="63"/>
      <c r="I1401" s="63"/>
      <c r="J1401" s="63"/>
      <c r="K1401" s="63"/>
      <c r="L1401" s="63"/>
      <c r="M1401" s="63"/>
      <c r="N1401" s="63"/>
      <c r="O1401" s="63">
        <f>'SWR time series'!A1397</f>
        <v>11</v>
      </c>
      <c r="P1401" s="63">
        <f>'SWR time series'!B1397</f>
        <v>1986</v>
      </c>
      <c r="Q1401" s="70">
        <f>'StockBond Returns'!M1395</f>
        <v>13.79804416</v>
      </c>
      <c r="R1401" s="70">
        <f ca="1">'SWR time series'!F1397</f>
        <v>5.4443799403786706</v>
      </c>
      <c r="S1401" s="70">
        <f t="shared" ref="S1401:T1401" ca="1" si="1477">IF( AND($Q1401&gt;S$10,$Q1401&lt;=S$11),$R1401,"")</f>
        <v>5.4443799403786706</v>
      </c>
      <c r="T1401" t="str">
        <f t="shared" si="1477"/>
        <v/>
      </c>
    </row>
    <row r="1402" spans="1:20" ht="13" hidden="1" x14ac:dyDescent="0.15">
      <c r="A1402" s="142"/>
      <c r="B1402" s="144"/>
      <c r="F1402" s="63"/>
      <c r="G1402" s="63"/>
      <c r="H1402" s="63"/>
      <c r="I1402" s="63"/>
      <c r="J1402" s="63"/>
      <c r="K1402" s="63"/>
      <c r="L1402" s="63"/>
      <c r="M1402" s="63"/>
      <c r="N1402" s="63"/>
      <c r="O1402" s="63">
        <f>'SWR time series'!A1398</f>
        <v>12</v>
      </c>
      <c r="P1402" s="63">
        <f>'SWR time series'!B1398</f>
        <v>1986</v>
      </c>
      <c r="Q1402" s="70">
        <f>'StockBond Returns'!M1396</f>
        <v>14.09656084</v>
      </c>
      <c r="R1402" s="70">
        <f ca="1">'SWR time series'!F1398</f>
        <v>5.2592101141339036</v>
      </c>
      <c r="S1402" s="70">
        <f t="shared" ref="S1402:T1402" ca="1" si="1478">IF( AND($Q1402&gt;S$10,$Q1402&lt;=S$11),$R1402,"")</f>
        <v>5.2592101141339036</v>
      </c>
      <c r="T1402" t="str">
        <f t="shared" si="1478"/>
        <v/>
      </c>
    </row>
    <row r="1403" spans="1:20" ht="13" hidden="1" x14ac:dyDescent="0.15">
      <c r="A1403" s="142"/>
      <c r="B1403" s="144"/>
      <c r="F1403" s="63"/>
      <c r="G1403" s="63"/>
      <c r="H1403" s="63"/>
      <c r="I1403" s="63"/>
      <c r="J1403" s="63"/>
      <c r="K1403" s="63"/>
      <c r="L1403" s="63"/>
      <c r="M1403" s="63"/>
      <c r="N1403" s="63"/>
      <c r="O1403" s="63">
        <f>'SWR time series'!A1399</f>
        <v>1</v>
      </c>
      <c r="P1403" s="63">
        <f>'SWR time series'!B1399</f>
        <v>1987</v>
      </c>
      <c r="Q1403" s="70">
        <f>'StockBond Returns'!M1397</f>
        <v>13.72082988</v>
      </c>
      <c r="R1403" s="70">
        <f ca="1">'SWR time series'!F1399</f>
        <v>5.5689383581001755</v>
      </c>
      <c r="S1403" s="70">
        <f t="shared" ref="S1403:T1403" ca="1" si="1479">IF( AND($Q1403&gt;S$10,$Q1403&lt;=S$11),$R1403,"")</f>
        <v>5.5689383581001755</v>
      </c>
      <c r="T1403" t="str">
        <f t="shared" si="1479"/>
        <v/>
      </c>
    </row>
    <row r="1404" spans="1:20" ht="13" hidden="1" x14ac:dyDescent="0.15">
      <c r="A1404" s="142"/>
      <c r="B1404" s="144"/>
      <c r="F1404" s="63"/>
      <c r="G1404" s="63"/>
      <c r="H1404" s="63"/>
      <c r="I1404" s="63"/>
      <c r="J1404" s="63"/>
      <c r="K1404" s="63"/>
      <c r="L1404" s="63"/>
      <c r="M1404" s="63"/>
      <c r="N1404" s="63"/>
      <c r="O1404" s="63">
        <f>'SWR time series'!A1400</f>
        <v>2</v>
      </c>
      <c r="P1404" s="63">
        <f>'SWR time series'!B1400</f>
        <v>1987</v>
      </c>
      <c r="Q1404" s="70">
        <f>'StockBond Returns'!M1398</f>
        <v>15.59638726</v>
      </c>
      <c r="R1404" s="70">
        <f ca="1">'SWR time series'!F1400</f>
        <v>4.5111828964525609</v>
      </c>
      <c r="S1404" s="70">
        <f t="shared" ref="S1404:T1404" ca="1" si="1480">IF( AND($Q1404&gt;S$10,$Q1404&lt;=S$11),$R1404,"")</f>
        <v>4.5111828964525609</v>
      </c>
      <c r="T1404" t="str">
        <f t="shared" si="1480"/>
        <v/>
      </c>
    </row>
    <row r="1405" spans="1:20" ht="13" hidden="1" x14ac:dyDescent="0.15">
      <c r="A1405" s="142"/>
      <c r="B1405" s="144"/>
      <c r="F1405" s="63"/>
      <c r="G1405" s="63"/>
      <c r="H1405" s="63"/>
      <c r="I1405" s="63"/>
      <c r="J1405" s="63"/>
      <c r="K1405" s="63"/>
      <c r="L1405" s="63"/>
      <c r="M1405" s="63"/>
      <c r="N1405" s="63"/>
      <c r="O1405" s="63">
        <f>'SWR time series'!A1401</f>
        <v>3</v>
      </c>
      <c r="P1405" s="63">
        <f>'SWR time series'!B1401</f>
        <v>1987</v>
      </c>
      <c r="Q1405" s="70">
        <f>'StockBond Returns'!M1399</f>
        <v>15.94060532</v>
      </c>
      <c r="R1405" s="70">
        <f ca="1">'SWR time series'!F1401</f>
        <v>4.2566145859915157</v>
      </c>
      <c r="S1405" s="70">
        <f t="shared" ref="S1405:T1405" ca="1" si="1481">IF( AND($Q1405&gt;S$10,$Q1405&lt;=S$11),$R1405,"")</f>
        <v>4.2566145859915157</v>
      </c>
      <c r="T1405" t="str">
        <f t="shared" si="1481"/>
        <v/>
      </c>
    </row>
    <row r="1406" spans="1:20" ht="13" hidden="1" x14ac:dyDescent="0.15">
      <c r="A1406" s="142"/>
      <c r="B1406" s="144"/>
      <c r="F1406" s="63"/>
      <c r="G1406" s="63"/>
      <c r="H1406" s="63"/>
      <c r="I1406" s="63"/>
      <c r="J1406" s="63"/>
      <c r="K1406" s="63"/>
      <c r="L1406" s="63"/>
      <c r="M1406" s="63"/>
      <c r="N1406" s="63"/>
      <c r="O1406" s="63">
        <f>'SWR time series'!A1402</f>
        <v>4</v>
      </c>
      <c r="P1406" s="63">
        <f>'SWR time series'!B1402</f>
        <v>1987</v>
      </c>
      <c r="Q1406" s="70">
        <f>'StockBond Returns'!M1400</f>
        <v>16.388398080000002</v>
      </c>
      <c r="R1406" s="70">
        <f ca="1">'SWR time series'!F1402</f>
        <v>4.1138437472879126</v>
      </c>
      <c r="S1406" s="70">
        <f t="shared" ref="S1406:T1406" ca="1" si="1482">IF( AND($Q1406&gt;S$10,$Q1406&lt;=S$11),$R1406,"")</f>
        <v>4.1138437472879126</v>
      </c>
      <c r="T1406" t="str">
        <f t="shared" si="1482"/>
        <v/>
      </c>
    </row>
    <row r="1407" spans="1:20" ht="13" hidden="1" x14ac:dyDescent="0.15">
      <c r="A1407" s="142"/>
      <c r="B1407" s="144"/>
      <c r="F1407" s="63"/>
      <c r="G1407" s="63"/>
      <c r="H1407" s="63"/>
      <c r="I1407" s="63"/>
      <c r="J1407" s="63"/>
      <c r="K1407" s="63"/>
      <c r="L1407" s="63"/>
      <c r="M1407" s="63"/>
      <c r="N1407" s="63"/>
      <c r="O1407" s="63">
        <f>'SWR time series'!A1403</f>
        <v>5</v>
      </c>
      <c r="P1407" s="63">
        <f>'SWR time series'!B1403</f>
        <v>1987</v>
      </c>
      <c r="Q1407" s="70">
        <f>'StockBond Returns'!M1401</f>
        <v>16.14390831</v>
      </c>
      <c r="R1407" s="70">
        <f ca="1">'SWR time series'!F1403</f>
        <v>4.3047851991314605</v>
      </c>
      <c r="S1407" s="70">
        <f t="shared" ref="S1407:T1407" ca="1" si="1483">IF( AND($Q1407&gt;S$10,$Q1407&lt;=S$11),$R1407,"")</f>
        <v>4.3047851991314605</v>
      </c>
      <c r="T1407" t="str">
        <f t="shared" si="1483"/>
        <v/>
      </c>
    </row>
    <row r="1408" spans="1:20" ht="13" hidden="1" x14ac:dyDescent="0.15">
      <c r="A1408" s="142"/>
      <c r="B1408" s="144"/>
      <c r="F1408" s="63"/>
      <c r="G1408" s="63"/>
      <c r="H1408" s="63"/>
      <c r="I1408" s="63"/>
      <c r="J1408" s="63"/>
      <c r="K1408" s="63"/>
      <c r="L1408" s="63"/>
      <c r="M1408" s="63"/>
      <c r="N1408" s="63"/>
      <c r="O1408" s="63">
        <f>'SWR time series'!A1404</f>
        <v>6</v>
      </c>
      <c r="P1408" s="63">
        <f>'SWR time series'!B1404</f>
        <v>1987</v>
      </c>
      <c r="Q1408" s="70">
        <f>'StockBond Returns'!M1402</f>
        <v>16.201118000000001</v>
      </c>
      <c r="R1408" s="70">
        <f ca="1">'SWR time series'!F1404</f>
        <v>4.3255537899153467</v>
      </c>
      <c r="S1408" s="70">
        <f t="shared" ref="S1408:T1408" ca="1" si="1484">IF( AND($Q1408&gt;S$10,$Q1408&lt;=S$11),$R1408,"")</f>
        <v>4.3255537899153467</v>
      </c>
      <c r="T1408" t="str">
        <f t="shared" si="1484"/>
        <v/>
      </c>
    </row>
    <row r="1409" spans="1:20" ht="13" hidden="1" x14ac:dyDescent="0.15">
      <c r="A1409" s="142"/>
      <c r="B1409" s="144"/>
      <c r="F1409" s="63"/>
      <c r="G1409" s="63"/>
      <c r="H1409" s="63"/>
      <c r="I1409" s="63"/>
      <c r="J1409" s="63"/>
      <c r="K1409" s="63"/>
      <c r="L1409" s="63"/>
      <c r="M1409" s="63"/>
      <c r="N1409" s="63"/>
      <c r="O1409" s="63">
        <f>'SWR time series'!A1405</f>
        <v>7</v>
      </c>
      <c r="P1409" s="63">
        <f>'SWR time series'!B1405</f>
        <v>1987</v>
      </c>
      <c r="Q1409" s="70">
        <f>'StockBond Returns'!M1403</f>
        <v>16.970348449999999</v>
      </c>
      <c r="R1409" s="70">
        <f ca="1">'SWR time series'!F1405</f>
        <v>3.9896387465432888</v>
      </c>
      <c r="S1409" s="70">
        <f t="shared" ref="S1409:T1409" ca="1" si="1485">IF( AND($Q1409&gt;S$10,$Q1409&lt;=S$11),$R1409,"")</f>
        <v>3.9896387465432888</v>
      </c>
      <c r="T1409" t="str">
        <f t="shared" si="1485"/>
        <v/>
      </c>
    </row>
    <row r="1410" spans="1:20" ht="13" hidden="1" x14ac:dyDescent="0.15">
      <c r="A1410" s="142"/>
      <c r="B1410" s="144"/>
      <c r="F1410" s="63"/>
      <c r="G1410" s="63"/>
      <c r="H1410" s="63"/>
      <c r="I1410" s="63"/>
      <c r="J1410" s="63"/>
      <c r="K1410" s="63"/>
      <c r="L1410" s="63"/>
      <c r="M1410" s="63"/>
      <c r="N1410" s="63"/>
      <c r="O1410" s="63">
        <f>'SWR time series'!A1406</f>
        <v>8</v>
      </c>
      <c r="P1410" s="63">
        <f>'SWR time series'!B1406</f>
        <v>1987</v>
      </c>
      <c r="Q1410" s="70">
        <f>'StockBond Returns'!M1404</f>
        <v>17.783719309999999</v>
      </c>
      <c r="R1410" s="70">
        <f ca="1">'SWR time series'!F1406</f>
        <v>3.6712313255771738</v>
      </c>
      <c r="S1410" s="70">
        <f t="shared" ref="S1410:T1410" ca="1" si="1486">IF( AND($Q1410&gt;S$10,$Q1410&lt;=S$11),$R1410,"")</f>
        <v>3.6712313255771738</v>
      </c>
      <c r="T1410" t="str">
        <f t="shared" si="1486"/>
        <v/>
      </c>
    </row>
    <row r="1411" spans="1:20" ht="13" hidden="1" x14ac:dyDescent="0.15">
      <c r="A1411" s="142"/>
      <c r="B1411" s="144"/>
      <c r="F1411" s="63"/>
      <c r="G1411" s="63"/>
      <c r="H1411" s="63"/>
      <c r="I1411" s="63"/>
      <c r="J1411" s="63"/>
      <c r="K1411" s="63"/>
      <c r="L1411" s="63"/>
      <c r="M1411" s="63"/>
      <c r="N1411" s="63"/>
      <c r="O1411" s="63">
        <f>'SWR time series'!A1407</f>
        <v>9</v>
      </c>
      <c r="P1411" s="63">
        <f>'SWR time series'!B1407</f>
        <v>1987</v>
      </c>
      <c r="Q1411" s="70">
        <f>'StockBond Returns'!M1405</f>
        <v>18.349162140000001</v>
      </c>
      <c r="R1411" s="70">
        <f ca="1">'SWR time series'!F1407</f>
        <v>3.5087409450895315</v>
      </c>
      <c r="S1411" s="70">
        <f t="shared" ref="S1411:T1411" ca="1" si="1487">IF( AND($Q1411&gt;S$10,$Q1411&lt;=S$11),$R1411,"")</f>
        <v>3.5087409450895315</v>
      </c>
      <c r="T1411" t="str">
        <f t="shared" si="1487"/>
        <v/>
      </c>
    </row>
    <row r="1412" spans="1:20" ht="13" hidden="1" x14ac:dyDescent="0.15">
      <c r="A1412" s="142"/>
      <c r="B1412" s="144"/>
      <c r="F1412" s="63"/>
      <c r="G1412" s="63"/>
      <c r="H1412" s="63"/>
      <c r="I1412" s="63"/>
      <c r="J1412" s="63"/>
      <c r="K1412" s="63"/>
      <c r="L1412" s="63"/>
      <c r="M1412" s="63"/>
      <c r="N1412" s="63"/>
      <c r="O1412" s="63">
        <f>'SWR time series'!A1408</f>
        <v>10</v>
      </c>
      <c r="P1412" s="63">
        <f>'SWR time series'!B1408</f>
        <v>1987</v>
      </c>
      <c r="Q1412" s="70">
        <f>'StockBond Returns'!M1406</f>
        <v>17.849215340000001</v>
      </c>
      <c r="R1412" s="70">
        <f ca="1">'SWR time series'!F1408</f>
        <v>3.800945390994543</v>
      </c>
      <c r="S1412" s="70">
        <f t="shared" ref="S1412:T1412" ca="1" si="1488">IF( AND($Q1412&gt;S$10,$Q1412&lt;=S$11),$R1412,"")</f>
        <v>3.800945390994543</v>
      </c>
      <c r="T1412" t="str">
        <f t="shared" si="1488"/>
        <v/>
      </c>
    </row>
    <row r="1413" spans="1:20" ht="13" hidden="1" x14ac:dyDescent="0.15">
      <c r="A1413" s="142"/>
      <c r="B1413" s="144"/>
      <c r="F1413" s="63"/>
      <c r="G1413" s="63"/>
      <c r="H1413" s="63"/>
      <c r="I1413" s="63"/>
      <c r="J1413" s="63"/>
      <c r="K1413" s="63"/>
      <c r="L1413" s="63"/>
      <c r="M1413" s="63"/>
      <c r="N1413" s="63"/>
      <c r="O1413" s="63">
        <f>'SWR time series'!A1409</f>
        <v>11</v>
      </c>
      <c r="P1413" s="63">
        <f>'SWR time series'!B1409</f>
        <v>1987</v>
      </c>
      <c r="Q1413" s="70">
        <f>'StockBond Returns'!M1407</f>
        <v>14.17491688</v>
      </c>
      <c r="R1413" s="70">
        <f ca="1">'SWR time series'!F1409</f>
        <v>5.6321455458124658</v>
      </c>
      <c r="S1413" s="70">
        <f t="shared" ref="S1413:T1413" ca="1" si="1489">IF( AND($Q1413&gt;S$10,$Q1413&lt;=S$11),$R1413,"")</f>
        <v>5.6321455458124658</v>
      </c>
      <c r="T1413" t="str">
        <f t="shared" si="1489"/>
        <v/>
      </c>
    </row>
    <row r="1414" spans="1:20" ht="13" hidden="1" x14ac:dyDescent="0.15">
      <c r="A1414" s="142"/>
      <c r="B1414" s="144"/>
      <c r="F1414" s="63"/>
      <c r="G1414" s="63"/>
      <c r="H1414" s="63"/>
      <c r="I1414" s="63"/>
      <c r="J1414" s="63"/>
      <c r="K1414" s="63"/>
      <c r="L1414" s="63"/>
      <c r="M1414" s="63"/>
      <c r="N1414" s="63"/>
      <c r="O1414" s="63">
        <f>'SWR time series'!A1410</f>
        <v>12</v>
      </c>
      <c r="P1414" s="63">
        <f>'SWR time series'!B1410</f>
        <v>1987</v>
      </c>
      <c r="Q1414" s="70">
        <f>'StockBond Returns'!M1408</f>
        <v>12.775432029999999</v>
      </c>
      <c r="R1414" s="70">
        <f ca="1">'SWR time series'!F1410</f>
        <v>6.4591904328908756</v>
      </c>
      <c r="S1414" s="70">
        <f t="shared" ref="S1414:T1414" ca="1" si="1490">IF( AND($Q1414&gt;S$10,$Q1414&lt;=S$11),$R1414,"")</f>
        <v>6.4591904328908756</v>
      </c>
      <c r="T1414" t="str">
        <f t="shared" si="1490"/>
        <v/>
      </c>
    </row>
    <row r="1415" spans="1:20" ht="13" hidden="1" x14ac:dyDescent="0.15">
      <c r="A1415" s="142"/>
      <c r="B1415" s="144"/>
      <c r="F1415" s="63"/>
      <c r="G1415" s="63"/>
      <c r="H1415" s="63"/>
      <c r="I1415" s="63"/>
      <c r="J1415" s="63"/>
      <c r="K1415" s="63"/>
      <c r="L1415" s="63"/>
      <c r="M1415" s="63"/>
      <c r="N1415" s="63"/>
      <c r="O1415" s="63">
        <f>'SWR time series'!A1411</f>
        <v>1</v>
      </c>
      <c r="P1415" s="63">
        <f>'SWR time series'!B1411</f>
        <v>1988</v>
      </c>
      <c r="Q1415" s="70">
        <f>'StockBond Returns'!M1409</f>
        <v>13.726809810000001</v>
      </c>
      <c r="R1415" s="70">
        <f ca="1">'SWR time series'!F1411</f>
        <v>5.8023870643058189</v>
      </c>
      <c r="S1415" s="70">
        <f t="shared" ref="S1415:T1415" ca="1" si="1491">IF( AND($Q1415&gt;S$10,$Q1415&lt;=S$11),$R1415,"")</f>
        <v>5.8023870643058189</v>
      </c>
      <c r="T1415" t="str">
        <f t="shared" si="1491"/>
        <v/>
      </c>
    </row>
    <row r="1416" spans="1:20" ht="13" hidden="1" x14ac:dyDescent="0.15">
      <c r="A1416" s="142"/>
      <c r="B1416" s="144"/>
      <c r="F1416" s="63"/>
      <c r="G1416" s="63"/>
      <c r="H1416" s="63"/>
      <c r="I1416" s="63"/>
      <c r="J1416" s="63"/>
      <c r="K1416" s="63"/>
      <c r="L1416" s="63"/>
      <c r="M1416" s="63"/>
      <c r="N1416" s="63"/>
      <c r="O1416" s="63">
        <f>'SWR time series'!A1412</f>
        <v>2</v>
      </c>
      <c r="P1416" s="63">
        <f>'SWR time series'!B1412</f>
        <v>1988</v>
      </c>
      <c r="Q1416" s="70">
        <f>'StockBond Returns'!M1410</f>
        <v>14.150226699999999</v>
      </c>
      <c r="R1416" s="70">
        <f ca="1">'SWR time series'!F1412</f>
        <v>5.5028617244327931</v>
      </c>
      <c r="S1416" s="70">
        <f t="shared" ref="S1416:T1416" ca="1" si="1492">IF( AND($Q1416&gt;S$10,$Q1416&lt;=S$11),$R1416,"")</f>
        <v>5.5028617244327931</v>
      </c>
      <c r="T1416" t="str">
        <f t="shared" si="1492"/>
        <v/>
      </c>
    </row>
    <row r="1417" spans="1:20" ht="13" hidden="1" x14ac:dyDescent="0.15">
      <c r="A1417" s="142"/>
      <c r="B1417" s="144"/>
      <c r="F1417" s="63"/>
      <c r="G1417" s="63"/>
      <c r="H1417" s="63"/>
      <c r="I1417" s="63"/>
      <c r="J1417" s="63"/>
      <c r="K1417" s="63"/>
      <c r="L1417" s="63"/>
      <c r="M1417" s="63"/>
      <c r="N1417" s="63"/>
      <c r="O1417" s="63">
        <f>'SWR time series'!A1413</f>
        <v>3</v>
      </c>
      <c r="P1417" s="63">
        <f>'SWR time series'!B1413</f>
        <v>1988</v>
      </c>
      <c r="Q1417" s="70">
        <f>'StockBond Returns'!M1411</f>
        <v>14.8367413</v>
      </c>
      <c r="R1417" s="70">
        <f ca="1">'SWR time series'!F1413</f>
        <v>5.1177155930644318</v>
      </c>
      <c r="S1417" s="70">
        <f t="shared" ref="S1417:T1417" ca="1" si="1493">IF( AND($Q1417&gt;S$10,$Q1417&lt;=S$11),$R1417,"")</f>
        <v>5.1177155930644318</v>
      </c>
      <c r="T1417" t="str">
        <f t="shared" si="1493"/>
        <v/>
      </c>
    </row>
    <row r="1418" spans="1:20" ht="13" hidden="1" x14ac:dyDescent="0.15">
      <c r="A1418" s="142"/>
      <c r="B1418" s="144"/>
      <c r="F1418" s="63"/>
      <c r="G1418" s="63"/>
      <c r="H1418" s="63"/>
      <c r="I1418" s="63"/>
      <c r="J1418" s="63"/>
      <c r="K1418" s="63"/>
      <c r="L1418" s="63"/>
      <c r="M1418" s="63"/>
      <c r="N1418" s="63"/>
      <c r="O1418" s="63">
        <f>'SWR time series'!A1414</f>
        <v>4</v>
      </c>
      <c r="P1418" s="63">
        <f>'SWR time series'!B1414</f>
        <v>1988</v>
      </c>
      <c r="Q1418" s="70">
        <f>'StockBond Returns'!M1412</f>
        <v>14.29297569</v>
      </c>
      <c r="R1418" s="70">
        <f ca="1">'SWR time series'!F1414</f>
        <v>5.4474935361229067</v>
      </c>
      <c r="S1418" s="70">
        <f t="shared" ref="S1418:T1418" ca="1" si="1494">IF( AND($Q1418&gt;S$10,$Q1418&lt;=S$11),$R1418,"")</f>
        <v>5.4474935361229067</v>
      </c>
      <c r="T1418" t="str">
        <f t="shared" si="1494"/>
        <v/>
      </c>
    </row>
    <row r="1419" spans="1:20" ht="13" hidden="1" x14ac:dyDescent="0.15">
      <c r="A1419" s="142"/>
      <c r="B1419" s="144"/>
      <c r="F1419" s="63"/>
      <c r="G1419" s="63"/>
      <c r="H1419" s="63"/>
      <c r="I1419" s="63"/>
      <c r="J1419" s="63"/>
      <c r="K1419" s="63"/>
      <c r="L1419" s="63"/>
      <c r="M1419" s="63"/>
      <c r="N1419" s="63"/>
      <c r="O1419" s="63">
        <f>'SWR time series'!A1415</f>
        <v>5</v>
      </c>
      <c r="P1419" s="63">
        <f>'SWR time series'!B1415</f>
        <v>1988</v>
      </c>
      <c r="Q1419" s="70">
        <f>'StockBond Returns'!M1413</f>
        <v>14.376154769999999</v>
      </c>
      <c r="R1419" s="70">
        <f ca="1">'SWR time series'!F1415</f>
        <v>5.4852243037964641</v>
      </c>
      <c r="S1419" s="70">
        <f t="shared" ref="S1419:T1419" ca="1" si="1495">IF( AND($Q1419&gt;S$10,$Q1419&lt;=S$11),$R1419,"")</f>
        <v>5.4852243037964641</v>
      </c>
      <c r="T1419" t="str">
        <f t="shared" si="1495"/>
        <v/>
      </c>
    </row>
    <row r="1420" spans="1:20" ht="13" hidden="1" x14ac:dyDescent="0.15">
      <c r="A1420" s="142"/>
      <c r="B1420" s="144"/>
      <c r="F1420" s="63"/>
      <c r="G1420" s="63"/>
      <c r="H1420" s="63"/>
      <c r="I1420" s="63"/>
      <c r="J1420" s="63"/>
      <c r="K1420" s="63"/>
      <c r="L1420" s="63"/>
      <c r="M1420" s="63"/>
      <c r="N1420" s="63"/>
      <c r="O1420" s="63">
        <f>'SWR time series'!A1416</f>
        <v>6</v>
      </c>
      <c r="P1420" s="63">
        <f>'SWR time series'!B1416</f>
        <v>1988</v>
      </c>
      <c r="Q1420" s="70">
        <f>'StockBond Returns'!M1414</f>
        <v>14.36392283</v>
      </c>
      <c r="R1420" s="70">
        <f ca="1">'SWR time series'!F1416</f>
        <v>5.5117080788046584</v>
      </c>
      <c r="S1420" s="70">
        <f t="shared" ref="S1420:T1420" ca="1" si="1496">IF( AND($Q1420&gt;S$10,$Q1420&lt;=S$11),$R1420,"")</f>
        <v>5.5117080788046584</v>
      </c>
      <c r="T1420" t="str">
        <f t="shared" si="1496"/>
        <v/>
      </c>
    </row>
    <row r="1421" spans="1:20" ht="13" hidden="1" x14ac:dyDescent="0.15">
      <c r="A1421" s="142"/>
      <c r="B1421" s="144"/>
      <c r="F1421" s="63"/>
      <c r="G1421" s="63"/>
      <c r="H1421" s="63"/>
      <c r="I1421" s="63"/>
      <c r="J1421" s="63"/>
      <c r="K1421" s="63"/>
      <c r="L1421" s="63"/>
      <c r="M1421" s="63"/>
      <c r="N1421" s="63"/>
      <c r="O1421" s="63">
        <f>'SWR time series'!A1417</f>
        <v>7</v>
      </c>
      <c r="P1421" s="63">
        <f>'SWR time series'!B1417</f>
        <v>1988</v>
      </c>
      <c r="Q1421" s="70">
        <f>'StockBond Returns'!M1415</f>
        <v>14.919206409999999</v>
      </c>
      <c r="R1421" s="70">
        <f ca="1">'SWR time series'!F1417</f>
        <v>5.1612796218519268</v>
      </c>
      <c r="S1421" s="70">
        <f t="shared" ref="S1421:T1421" ca="1" si="1497">IF( AND($Q1421&gt;S$10,$Q1421&lt;=S$11),$R1421,"")</f>
        <v>5.1612796218519268</v>
      </c>
      <c r="T1421" t="str">
        <f t="shared" si="1497"/>
        <v/>
      </c>
    </row>
    <row r="1422" spans="1:20" ht="13" hidden="1" x14ac:dyDescent="0.15">
      <c r="A1422" s="142"/>
      <c r="B1422" s="144"/>
      <c r="F1422" s="63"/>
      <c r="G1422" s="63"/>
      <c r="H1422" s="63"/>
      <c r="I1422" s="63"/>
      <c r="J1422" s="63"/>
      <c r="K1422" s="63"/>
      <c r="L1422" s="63"/>
      <c r="M1422" s="63"/>
      <c r="N1422" s="63"/>
      <c r="O1422" s="63">
        <f>'SWR time series'!A1418</f>
        <v>8</v>
      </c>
      <c r="P1422" s="63">
        <f>'SWR time series'!B1418</f>
        <v>1988</v>
      </c>
      <c r="Q1422" s="70">
        <f>'StockBond Returns'!M1416</f>
        <v>14.777144639999999</v>
      </c>
      <c r="R1422" s="70">
        <f ca="1">'SWR time series'!F1418</f>
        <v>5.2986853657360014</v>
      </c>
      <c r="S1422" s="70">
        <f t="shared" ref="S1422:T1422" ca="1" si="1498">IF( AND($Q1422&gt;S$10,$Q1422&lt;=S$11),$R1422,"")</f>
        <v>5.2986853657360014</v>
      </c>
      <c r="T1422" t="str">
        <f t="shared" si="1498"/>
        <v/>
      </c>
    </row>
    <row r="1423" spans="1:20" ht="13" hidden="1" x14ac:dyDescent="0.15">
      <c r="A1423" s="142"/>
      <c r="B1423" s="144"/>
      <c r="F1423" s="63"/>
      <c r="G1423" s="63"/>
      <c r="H1423" s="63"/>
      <c r="I1423" s="63"/>
      <c r="J1423" s="63"/>
      <c r="K1423" s="63"/>
      <c r="L1423" s="63"/>
      <c r="M1423" s="63"/>
      <c r="N1423" s="63"/>
      <c r="O1423" s="63">
        <f>'SWR time series'!A1419</f>
        <v>9</v>
      </c>
      <c r="P1423" s="63">
        <f>'SWR time series'!B1419</f>
        <v>1988</v>
      </c>
      <c r="Q1423" s="70">
        <f>'StockBond Returns'!M1417</f>
        <v>14.12718377</v>
      </c>
      <c r="R1423" s="70">
        <f ca="1">'SWR time series'!F1419</f>
        <v>5.6947809826675595</v>
      </c>
      <c r="S1423" s="70">
        <f t="shared" ref="S1423:T1423" ca="1" si="1499">IF( AND($Q1423&gt;S$10,$Q1423&lt;=S$11),$R1423,"")</f>
        <v>5.6947809826675595</v>
      </c>
      <c r="T1423" t="str">
        <f t="shared" si="1499"/>
        <v/>
      </c>
    </row>
    <row r="1424" spans="1:20" ht="13" hidden="1" x14ac:dyDescent="0.15">
      <c r="A1424" s="142"/>
      <c r="B1424" s="144"/>
      <c r="F1424" s="63"/>
      <c r="G1424" s="63"/>
      <c r="H1424" s="63"/>
      <c r="I1424" s="63"/>
      <c r="J1424" s="63"/>
      <c r="K1424" s="63"/>
      <c r="L1424" s="63"/>
      <c r="M1424" s="63"/>
      <c r="N1424" s="63"/>
      <c r="O1424" s="63">
        <f>'SWR time series'!A1420</f>
        <v>10</v>
      </c>
      <c r="P1424" s="63">
        <f>'SWR time series'!B1420</f>
        <v>1988</v>
      </c>
      <c r="Q1424" s="70">
        <f>'StockBond Returns'!M1418</f>
        <v>14.579072310000001</v>
      </c>
      <c r="R1424" s="70">
        <f ca="1">'SWR time series'!F1420</f>
        <v>5.3859599742286122</v>
      </c>
      <c r="S1424" s="70">
        <f t="shared" ref="S1424:T1424" ca="1" si="1500">IF( AND($Q1424&gt;S$10,$Q1424&lt;=S$11),$R1424,"")</f>
        <v>5.3859599742286122</v>
      </c>
      <c r="T1424" t="str">
        <f t="shared" si="1500"/>
        <v/>
      </c>
    </row>
    <row r="1425" spans="1:20" ht="13" hidden="1" x14ac:dyDescent="0.15">
      <c r="A1425" s="142"/>
      <c r="B1425" s="144"/>
      <c r="F1425" s="63"/>
      <c r="G1425" s="63"/>
      <c r="H1425" s="63"/>
      <c r="I1425" s="63"/>
      <c r="J1425" s="63"/>
      <c r="K1425" s="63"/>
      <c r="L1425" s="63"/>
      <c r="M1425" s="63"/>
      <c r="N1425" s="63"/>
      <c r="O1425" s="63">
        <f>'SWR time series'!A1421</f>
        <v>11</v>
      </c>
      <c r="P1425" s="63">
        <f>'SWR time series'!B1421</f>
        <v>1988</v>
      </c>
      <c r="Q1425" s="70">
        <f>'StockBond Returns'!M1419</f>
        <v>14.89527848</v>
      </c>
      <c r="R1425" s="70">
        <f ca="1">'SWR time series'!F1421</f>
        <v>5.1581697843695471</v>
      </c>
      <c r="S1425" s="70">
        <f t="shared" ref="S1425:T1425" ca="1" si="1501">IF( AND($Q1425&gt;S$10,$Q1425&lt;=S$11),$R1425,"")</f>
        <v>5.1581697843695471</v>
      </c>
      <c r="T1425" t="str">
        <f t="shared" si="1501"/>
        <v/>
      </c>
    </row>
    <row r="1426" spans="1:20" ht="13" hidden="1" x14ac:dyDescent="0.15">
      <c r="A1426" s="142"/>
      <c r="B1426" s="144"/>
      <c r="F1426" s="63"/>
      <c r="G1426" s="63"/>
      <c r="H1426" s="63"/>
      <c r="I1426" s="63"/>
      <c r="J1426" s="63"/>
      <c r="K1426" s="63"/>
      <c r="L1426" s="63"/>
      <c r="M1426" s="63"/>
      <c r="N1426" s="63"/>
      <c r="O1426" s="63">
        <f>'SWR time series'!A1422</f>
        <v>12</v>
      </c>
      <c r="P1426" s="63">
        <f>'SWR time series'!B1422</f>
        <v>1988</v>
      </c>
      <c r="Q1426" s="70">
        <f>'StockBond Returns'!M1420</f>
        <v>14.589452939999999</v>
      </c>
      <c r="R1426" s="70">
        <f ca="1">'SWR time series'!F1422</f>
        <v>5.3787038403494432</v>
      </c>
      <c r="S1426" s="70">
        <f t="shared" ref="S1426:T1426" ca="1" si="1502">IF( AND($Q1426&gt;S$10,$Q1426&lt;=S$11),$R1426,"")</f>
        <v>5.3787038403494432</v>
      </c>
      <c r="T1426" t="str">
        <f t="shared" si="1502"/>
        <v/>
      </c>
    </row>
    <row r="1427" spans="1:20" ht="13" hidden="1" x14ac:dyDescent="0.15">
      <c r="A1427" s="142"/>
      <c r="B1427" s="144"/>
      <c r="F1427" s="63"/>
      <c r="G1427" s="63"/>
      <c r="H1427" s="63"/>
      <c r="I1427" s="63"/>
      <c r="J1427" s="63"/>
      <c r="K1427" s="63"/>
      <c r="L1427" s="63"/>
      <c r="M1427" s="63"/>
      <c r="N1427" s="63"/>
      <c r="O1427" s="63">
        <f>'SWR time series'!A1423</f>
        <v>1</v>
      </c>
      <c r="P1427" s="63">
        <f>'SWR time series'!B1423</f>
        <v>1989</v>
      </c>
      <c r="Q1427" s="70">
        <f>'StockBond Returns'!M1421</f>
        <v>14.63881194</v>
      </c>
      <c r="R1427" s="70">
        <f ca="1">'SWR time series'!F1423</f>
        <v>5.3866102557220481</v>
      </c>
      <c r="S1427" s="70">
        <f t="shared" ref="S1427:T1427" ca="1" si="1503">IF( AND($Q1427&gt;S$10,$Q1427&lt;=S$11),$R1427,"")</f>
        <v>5.3866102557220481</v>
      </c>
      <c r="T1427" t="str">
        <f t="shared" si="1503"/>
        <v/>
      </c>
    </row>
    <row r="1428" spans="1:20" ht="13" hidden="1" x14ac:dyDescent="0.15">
      <c r="A1428" s="142"/>
      <c r="B1428" s="144"/>
      <c r="F1428" s="63"/>
      <c r="G1428" s="63"/>
      <c r="H1428" s="63"/>
      <c r="I1428" s="63"/>
      <c r="J1428" s="63"/>
      <c r="K1428" s="63"/>
      <c r="L1428" s="63"/>
      <c r="M1428" s="63"/>
      <c r="N1428" s="63"/>
      <c r="O1428" s="63">
        <f>'SWR time series'!A1424</f>
        <v>2</v>
      </c>
      <c r="P1428" s="63">
        <f>'SWR time series'!B1424</f>
        <v>1989</v>
      </c>
      <c r="Q1428" s="70">
        <f>'StockBond Returns'!M1422</f>
        <v>15.726169970000001</v>
      </c>
      <c r="R1428" s="70">
        <f ca="1">'SWR time series'!F1424</f>
        <v>4.8006333550050053</v>
      </c>
      <c r="S1428" s="70">
        <f t="shared" ref="S1428:T1428" ca="1" si="1504">IF( AND($Q1428&gt;S$10,$Q1428&lt;=S$11),$R1428,"")</f>
        <v>4.8006333550050053</v>
      </c>
      <c r="T1428" t="str">
        <f t="shared" si="1504"/>
        <v/>
      </c>
    </row>
    <row r="1429" spans="1:20" ht="13" hidden="1" x14ac:dyDescent="0.15">
      <c r="A1429" s="142"/>
      <c r="B1429" s="144"/>
      <c r="F1429" s="63"/>
      <c r="G1429" s="63"/>
      <c r="H1429" s="63"/>
      <c r="I1429" s="63"/>
      <c r="J1429" s="63"/>
      <c r="K1429" s="63"/>
      <c r="L1429" s="63"/>
      <c r="M1429" s="63"/>
      <c r="N1429" s="63"/>
      <c r="O1429" s="63">
        <f>'SWR time series'!A1425</f>
        <v>3</v>
      </c>
      <c r="P1429" s="63">
        <f>'SWR time series'!B1425</f>
        <v>1989</v>
      </c>
      <c r="Q1429" s="70">
        <f>'StockBond Returns'!M1423</f>
        <v>15.196649949999999</v>
      </c>
      <c r="R1429" s="70">
        <f ca="1">'SWR time series'!F1425</f>
        <v>5.1075893431896056</v>
      </c>
      <c r="S1429" s="70">
        <f t="shared" ref="S1429:T1429" ca="1" si="1505">IF( AND($Q1429&gt;S$10,$Q1429&lt;=S$11),$R1429,"")</f>
        <v>5.1075893431896056</v>
      </c>
      <c r="T1429" t="str">
        <f t="shared" si="1505"/>
        <v/>
      </c>
    </row>
    <row r="1430" spans="1:20" ht="13" hidden="1" x14ac:dyDescent="0.15">
      <c r="A1430" s="142"/>
      <c r="B1430" s="144"/>
      <c r="F1430" s="63"/>
      <c r="G1430" s="63"/>
      <c r="H1430" s="63"/>
      <c r="I1430" s="63"/>
      <c r="J1430" s="63"/>
      <c r="K1430" s="63"/>
      <c r="L1430" s="63"/>
      <c r="M1430" s="63"/>
      <c r="N1430" s="63"/>
      <c r="O1430" s="63">
        <f>'SWR time series'!A1426</f>
        <v>4</v>
      </c>
      <c r="P1430" s="63">
        <f>'SWR time series'!B1426</f>
        <v>1989</v>
      </c>
      <c r="Q1430" s="70">
        <f>'StockBond Returns'!M1424</f>
        <v>15.412391599999999</v>
      </c>
      <c r="R1430" s="70">
        <f ca="1">'SWR time series'!F1426</f>
        <v>4.9942170478698129</v>
      </c>
      <c r="S1430" s="70">
        <f t="shared" ref="S1430:T1430" ca="1" si="1506">IF( AND($Q1430&gt;S$10,$Q1430&lt;=S$11),$R1430,"")</f>
        <v>4.9942170478698129</v>
      </c>
      <c r="T1430" t="str">
        <f t="shared" si="1506"/>
        <v/>
      </c>
    </row>
    <row r="1431" spans="1:20" ht="13" hidden="1" x14ac:dyDescent="0.15">
      <c r="A1431" s="142"/>
      <c r="B1431" s="144"/>
      <c r="F1431" s="63"/>
      <c r="G1431" s="63"/>
      <c r="H1431" s="63"/>
      <c r="I1431" s="63"/>
      <c r="J1431" s="63"/>
      <c r="K1431" s="63"/>
      <c r="L1431" s="63"/>
      <c r="M1431" s="63"/>
      <c r="N1431" s="63"/>
      <c r="O1431" s="63">
        <f>'SWR time series'!A1427</f>
        <v>5</v>
      </c>
      <c r="P1431" s="63">
        <f>'SWR time series'!B1427</f>
        <v>1989</v>
      </c>
      <c r="Q1431" s="70">
        <f>'StockBond Returns'!M1425</f>
        <v>16.04064138</v>
      </c>
      <c r="R1431" s="70">
        <f ca="1">'SWR time series'!F1427</f>
        <v>4.6631491817773352</v>
      </c>
      <c r="S1431" s="70">
        <f t="shared" ref="S1431:T1431" ca="1" si="1507">IF( AND($Q1431&gt;S$10,$Q1431&lt;=S$11),$R1431,"")</f>
        <v>4.6631491817773352</v>
      </c>
      <c r="T1431" t="str">
        <f t="shared" si="1507"/>
        <v/>
      </c>
    </row>
    <row r="1432" spans="1:20" ht="13" hidden="1" x14ac:dyDescent="0.15">
      <c r="A1432" s="142"/>
      <c r="B1432" s="144"/>
      <c r="F1432" s="63"/>
      <c r="G1432" s="63"/>
      <c r="H1432" s="63"/>
      <c r="I1432" s="63"/>
      <c r="J1432" s="63"/>
      <c r="K1432" s="63"/>
      <c r="L1432" s="63"/>
      <c r="M1432" s="63"/>
      <c r="N1432" s="63"/>
      <c r="O1432" s="63">
        <f>'SWR time series'!A1428</f>
        <v>6</v>
      </c>
      <c r="P1432" s="63">
        <f>'SWR time series'!B1428</f>
        <v>1989</v>
      </c>
      <c r="Q1432" s="70">
        <f>'StockBond Returns'!M1426</f>
        <v>16.527715950000001</v>
      </c>
      <c r="R1432" s="70">
        <f ca="1">'SWR time series'!F1428</f>
        <v>4.3835538327351289</v>
      </c>
      <c r="S1432" s="70">
        <f t="shared" ref="S1432:T1432" ca="1" si="1508">IF( AND($Q1432&gt;S$10,$Q1432&lt;=S$11),$R1432,"")</f>
        <v>4.3835538327351289</v>
      </c>
      <c r="T1432" t="str">
        <f t="shared" si="1508"/>
        <v/>
      </c>
    </row>
    <row r="1433" spans="1:20" ht="13" hidden="1" x14ac:dyDescent="0.15">
      <c r="A1433" s="142"/>
      <c r="B1433" s="144"/>
      <c r="F1433" s="63"/>
      <c r="G1433" s="63"/>
      <c r="H1433" s="63"/>
      <c r="I1433" s="63"/>
      <c r="J1433" s="63"/>
      <c r="K1433" s="63"/>
      <c r="L1433" s="63"/>
      <c r="M1433" s="63"/>
      <c r="N1433" s="63"/>
      <c r="O1433" s="63">
        <f>'SWR time series'!A1429</f>
        <v>7</v>
      </c>
      <c r="P1433" s="63">
        <f>'SWR time series'!B1429</f>
        <v>1989</v>
      </c>
      <c r="Q1433" s="70">
        <f>'StockBond Returns'!M1427</f>
        <v>16.347830429999998</v>
      </c>
      <c r="R1433" s="70">
        <f ca="1">'SWR time series'!F1429</f>
        <v>4.3973886999168359</v>
      </c>
      <c r="S1433" s="70">
        <f t="shared" ref="S1433:T1433" ca="1" si="1509">IF( AND($Q1433&gt;S$10,$Q1433&lt;=S$11),$R1433,"")</f>
        <v>4.3973886999168359</v>
      </c>
      <c r="T1433" t="str">
        <f t="shared" si="1509"/>
        <v/>
      </c>
    </row>
    <row r="1434" spans="1:20" ht="13" hidden="1" x14ac:dyDescent="0.15">
      <c r="A1434" s="142"/>
      <c r="B1434" s="144"/>
      <c r="F1434" s="63"/>
      <c r="G1434" s="63"/>
      <c r="H1434" s="63"/>
      <c r="I1434" s="63"/>
      <c r="J1434" s="63"/>
      <c r="K1434" s="63"/>
      <c r="L1434" s="63"/>
      <c r="M1434" s="63"/>
      <c r="N1434" s="63"/>
      <c r="O1434" s="63">
        <f>'SWR time series'!A1430</f>
        <v>8</v>
      </c>
      <c r="P1434" s="63">
        <f>'SWR time series'!B1430</f>
        <v>1989</v>
      </c>
      <c r="Q1434" s="70">
        <f>'StockBond Returns'!M1428</f>
        <v>17.74028358</v>
      </c>
      <c r="R1434" s="70">
        <f ca="1">'SWR time series'!F1430</f>
        <v>3.7826074322196463</v>
      </c>
      <c r="S1434" s="70">
        <f t="shared" ref="S1434:T1434" ca="1" si="1510">IF( AND($Q1434&gt;S$10,$Q1434&lt;=S$11),$R1434,"")</f>
        <v>3.7826074322196463</v>
      </c>
      <c r="T1434" t="str">
        <f t="shared" si="1510"/>
        <v/>
      </c>
    </row>
    <row r="1435" spans="1:20" ht="13" hidden="1" x14ac:dyDescent="0.15">
      <c r="A1435" s="142"/>
      <c r="B1435" s="144"/>
      <c r="F1435" s="63"/>
      <c r="G1435" s="63"/>
      <c r="H1435" s="63"/>
      <c r="I1435" s="63"/>
      <c r="J1435" s="63"/>
      <c r="K1435" s="63"/>
      <c r="L1435" s="63"/>
      <c r="M1435" s="63"/>
      <c r="N1435" s="63"/>
      <c r="O1435" s="63">
        <f>'SWR time series'!A1431</f>
        <v>9</v>
      </c>
      <c r="P1435" s="63">
        <f>'SWR time series'!B1431</f>
        <v>1989</v>
      </c>
      <c r="Q1435" s="70">
        <f>'StockBond Returns'!M1429</f>
        <v>17.982408159999999</v>
      </c>
      <c r="R1435" s="70">
        <f ca="1">'SWR time series'!F1431</f>
        <v>3.7279046523933879</v>
      </c>
      <c r="S1435" s="70">
        <f t="shared" ref="S1435:T1435" ca="1" si="1511">IF( AND($Q1435&gt;S$10,$Q1435&lt;=S$11),$R1435,"")</f>
        <v>3.7279046523933879</v>
      </c>
      <c r="T1435" t="str">
        <f t="shared" si="1511"/>
        <v/>
      </c>
    </row>
    <row r="1436" spans="1:20" ht="13" hidden="1" x14ac:dyDescent="0.15">
      <c r="A1436" s="142"/>
      <c r="B1436" s="144"/>
      <c r="F1436" s="63"/>
      <c r="G1436" s="63"/>
      <c r="H1436" s="63"/>
      <c r="I1436" s="63"/>
      <c r="J1436" s="63"/>
      <c r="K1436" s="63"/>
      <c r="L1436" s="63"/>
      <c r="M1436" s="63"/>
      <c r="N1436" s="63"/>
      <c r="O1436" s="63">
        <f>'SWR time series'!A1432</f>
        <v>10</v>
      </c>
      <c r="P1436" s="63">
        <f>'SWR time series'!B1432</f>
        <v>1989</v>
      </c>
      <c r="Q1436" s="70">
        <f>'StockBond Returns'!M1430</f>
        <v>17.896310419999999</v>
      </c>
      <c r="R1436" s="70">
        <f ca="1">'SWR time series'!F1432</f>
        <v>3.7530071276050965</v>
      </c>
      <c r="S1436" s="70">
        <f t="shared" ref="S1436:T1436" ca="1" si="1512">IF( AND($Q1436&gt;S$10,$Q1436&lt;=S$11),$R1436,"")</f>
        <v>3.7530071276050965</v>
      </c>
      <c r="T1436" t="str">
        <f t="shared" si="1512"/>
        <v/>
      </c>
    </row>
    <row r="1437" spans="1:20" ht="13" hidden="1" x14ac:dyDescent="0.15">
      <c r="A1437" s="142"/>
      <c r="B1437" s="144"/>
      <c r="F1437" s="63"/>
      <c r="G1437" s="63"/>
      <c r="H1437" s="63"/>
      <c r="I1437" s="63"/>
      <c r="J1437" s="63"/>
      <c r="K1437" s="63"/>
      <c r="L1437" s="63"/>
      <c r="M1437" s="63"/>
      <c r="N1437" s="63"/>
      <c r="O1437" s="63">
        <f>'SWR time series'!A1433</f>
        <v>11</v>
      </c>
      <c r="P1437" s="63">
        <f>'SWR time series'!B1433</f>
        <v>1989</v>
      </c>
      <c r="Q1437" s="70">
        <f>'StockBond Returns'!M1431</f>
        <v>17.28336505</v>
      </c>
      <c r="R1437" s="70">
        <f ca="1">'SWR time series'!F1433</f>
        <v>3.9527023049492733</v>
      </c>
      <c r="S1437" s="70">
        <f t="shared" ref="S1437:T1437" ca="1" si="1513">IF( AND($Q1437&gt;S$10,$Q1437&lt;=S$11),$R1437,"")</f>
        <v>3.9527023049492733</v>
      </c>
      <c r="T1437" t="str">
        <f t="shared" si="1513"/>
        <v/>
      </c>
    </row>
    <row r="1438" spans="1:20" ht="13" hidden="1" x14ac:dyDescent="0.15">
      <c r="A1438" s="142"/>
      <c r="B1438" s="144"/>
      <c r="F1438" s="63"/>
      <c r="G1438" s="63"/>
      <c r="H1438" s="63"/>
      <c r="I1438" s="63"/>
      <c r="J1438" s="63"/>
      <c r="K1438" s="63"/>
      <c r="L1438" s="63"/>
      <c r="M1438" s="63"/>
      <c r="N1438" s="63"/>
      <c r="O1438" s="63">
        <f>'SWR time series'!A1434</f>
        <v>12</v>
      </c>
      <c r="P1438" s="63">
        <f>'SWR time series'!B1434</f>
        <v>1989</v>
      </c>
      <c r="Q1438" s="70">
        <f>'StockBond Returns'!M1432</f>
        <v>17.535824049999999</v>
      </c>
      <c r="R1438" s="70">
        <f ca="1">'SWR time series'!F1434</f>
        <v>3.8171592993635066</v>
      </c>
      <c r="S1438" s="70">
        <f t="shared" ref="S1438:T1438" ca="1" si="1514">IF( AND($Q1438&gt;S$10,$Q1438&lt;=S$11),$R1438,"")</f>
        <v>3.8171592993635066</v>
      </c>
      <c r="T1438" t="str">
        <f t="shared" si="1514"/>
        <v/>
      </c>
    </row>
    <row r="1439" spans="1:20" ht="13" hidden="1" x14ac:dyDescent="0.15">
      <c r="A1439" s="142"/>
      <c r="B1439" s="144"/>
      <c r="F1439" s="63"/>
      <c r="G1439" s="63"/>
      <c r="H1439" s="63"/>
      <c r="I1439" s="63"/>
      <c r="J1439" s="63"/>
      <c r="K1439" s="63"/>
      <c r="L1439" s="63"/>
      <c r="M1439" s="63"/>
      <c r="N1439" s="63"/>
      <c r="O1439" s="63">
        <f>'SWR time series'!A1435</f>
        <v>1</v>
      </c>
      <c r="P1439" s="63">
        <f>'SWR time series'!B1435</f>
        <v>1990</v>
      </c>
      <c r="Q1439" s="70">
        <f>'StockBond Returns'!M1433</f>
        <v>18.211718529999999</v>
      </c>
      <c r="R1439" s="70">
        <f ca="1">'SWR time series'!F1435</f>
        <v>3.5943562377905245</v>
      </c>
      <c r="S1439" s="70">
        <f t="shared" ref="S1439:T1439" ca="1" si="1515">IF( AND($Q1439&gt;S$10,$Q1439&lt;=S$11),$R1439,"")</f>
        <v>3.5943562377905245</v>
      </c>
      <c r="T1439" t="str">
        <f t="shared" si="1515"/>
        <v/>
      </c>
    </row>
    <row r="1440" spans="1:20" ht="13" hidden="1" x14ac:dyDescent="0.15">
      <c r="A1440" s="142"/>
      <c r="B1440" s="144"/>
      <c r="F1440" s="63"/>
      <c r="G1440" s="63"/>
      <c r="H1440" s="63"/>
      <c r="I1440" s="63"/>
      <c r="J1440" s="63"/>
      <c r="K1440" s="63"/>
      <c r="L1440" s="63"/>
      <c r="M1440" s="63"/>
      <c r="N1440" s="63"/>
      <c r="O1440" s="63">
        <f>'SWR time series'!A1436</f>
        <v>2</v>
      </c>
      <c r="P1440" s="63">
        <f>'SWR time series'!B1436</f>
        <v>1990</v>
      </c>
      <c r="Q1440" s="70">
        <f>'StockBond Returns'!M1434</f>
        <v>16.50273099</v>
      </c>
      <c r="R1440" s="70">
        <f ca="1">'SWR time series'!F1436</f>
        <v>4.3465922883106725</v>
      </c>
      <c r="S1440" s="70">
        <f t="shared" ref="S1440:T1440" ca="1" si="1516">IF( AND($Q1440&gt;S$10,$Q1440&lt;=S$11),$R1440,"")</f>
        <v>4.3465922883106725</v>
      </c>
      <c r="T1440" t="str">
        <f t="shared" si="1516"/>
        <v/>
      </c>
    </row>
    <row r="1441" spans="1:20" ht="13" hidden="1" x14ac:dyDescent="0.15">
      <c r="A1441" s="142"/>
      <c r="B1441" s="144"/>
      <c r="F1441" s="63"/>
      <c r="G1441" s="63"/>
      <c r="H1441" s="63"/>
      <c r="I1441" s="63"/>
      <c r="J1441" s="63"/>
      <c r="K1441" s="63"/>
      <c r="L1441" s="63"/>
      <c r="M1441" s="63"/>
      <c r="N1441" s="63"/>
      <c r="O1441" s="63">
        <f>'SWR time series'!A1437</f>
        <v>3</v>
      </c>
      <c r="P1441" s="63">
        <f>'SWR time series'!B1437</f>
        <v>1990</v>
      </c>
      <c r="Q1441" s="70">
        <f>'StockBond Returns'!M1435</f>
        <v>16.580030740000002</v>
      </c>
      <c r="R1441" s="70">
        <f ca="1">'SWR time series'!F1437</f>
        <v>4.3272466828867859</v>
      </c>
      <c r="S1441" s="70">
        <f t="shared" ref="S1441:T1441" ca="1" si="1517">IF( AND($Q1441&gt;S$10,$Q1441&lt;=S$11),$R1441,"")</f>
        <v>4.3272466828867859</v>
      </c>
      <c r="T1441" t="str">
        <f t="shared" si="1517"/>
        <v/>
      </c>
    </row>
    <row r="1442" spans="1:20" ht="13" hidden="1" x14ac:dyDescent="0.15">
      <c r="A1442" s="142"/>
      <c r="B1442" s="144"/>
      <c r="F1442" s="63"/>
      <c r="G1442" s="63"/>
      <c r="H1442" s="63"/>
      <c r="I1442" s="63"/>
      <c r="J1442" s="63"/>
      <c r="K1442" s="63"/>
      <c r="L1442" s="63"/>
      <c r="M1442" s="63"/>
      <c r="N1442" s="63"/>
      <c r="O1442" s="63">
        <f>'SWR time series'!A1438</f>
        <v>4</v>
      </c>
      <c r="P1442" s="63">
        <f>'SWR time series'!B1438</f>
        <v>1990</v>
      </c>
      <c r="Q1442" s="70">
        <f>'StockBond Returns'!M1436</f>
        <v>16.845684949999999</v>
      </c>
      <c r="R1442" s="70">
        <f ca="1">'SWR time series'!F1438</f>
        <v>4.2841197815599532</v>
      </c>
      <c r="S1442" s="70">
        <f t="shared" ref="S1442:T1442" ca="1" si="1518">IF( AND($Q1442&gt;S$10,$Q1442&lt;=S$11),$R1442,"")</f>
        <v>4.2841197815599532</v>
      </c>
      <c r="T1442" t="str">
        <f t="shared" si="1518"/>
        <v/>
      </c>
    </row>
    <row r="1443" spans="1:20" ht="13" hidden="1" x14ac:dyDescent="0.15">
      <c r="A1443" s="142"/>
      <c r="B1443" s="144"/>
      <c r="F1443" s="63"/>
      <c r="G1443" s="63"/>
      <c r="H1443" s="63"/>
      <c r="I1443" s="63"/>
      <c r="J1443" s="63"/>
      <c r="K1443" s="63"/>
      <c r="L1443" s="63"/>
      <c r="M1443" s="63"/>
      <c r="N1443" s="63"/>
      <c r="O1443" s="63">
        <f>'SWR time series'!A1439</f>
        <v>5</v>
      </c>
      <c r="P1443" s="63">
        <f>'SWR time series'!B1439</f>
        <v>1990</v>
      </c>
      <c r="Q1443" s="70">
        <f>'StockBond Returns'!M1437</f>
        <v>16.44698893</v>
      </c>
      <c r="R1443" s="70">
        <f ca="1">'SWR time series'!F1439</f>
        <v>4.5317609103873755</v>
      </c>
      <c r="S1443" s="70">
        <f t="shared" ref="S1443:T1443" ca="1" si="1519">IF( AND($Q1443&gt;S$10,$Q1443&lt;=S$11),$R1443,"")</f>
        <v>4.5317609103873755</v>
      </c>
      <c r="T1443" t="str">
        <f t="shared" si="1519"/>
        <v/>
      </c>
    </row>
    <row r="1444" spans="1:20" ht="13" hidden="1" x14ac:dyDescent="0.15">
      <c r="A1444" s="142"/>
      <c r="B1444" s="144"/>
      <c r="F1444" s="63"/>
      <c r="G1444" s="63"/>
      <c r="H1444" s="63"/>
      <c r="I1444" s="63"/>
      <c r="J1444" s="63"/>
      <c r="K1444" s="63"/>
      <c r="L1444" s="63"/>
      <c r="M1444" s="63"/>
      <c r="N1444" s="63"/>
      <c r="O1444" s="63">
        <f>'SWR time series'!A1440</f>
        <v>6</v>
      </c>
      <c r="P1444" s="63">
        <f>'SWR time series'!B1440</f>
        <v>1990</v>
      </c>
      <c r="Q1444" s="70">
        <f>'StockBond Returns'!M1438</f>
        <v>17.937649</v>
      </c>
      <c r="R1444" s="70">
        <f ca="1">'SWR time series'!F1440</f>
        <v>3.8512372935615611</v>
      </c>
      <c r="S1444" s="70">
        <f t="shared" ref="S1444:T1444" ca="1" si="1520">IF( AND($Q1444&gt;S$10,$Q1444&lt;=S$11),$R1444,"")</f>
        <v>3.8512372935615611</v>
      </c>
      <c r="T1444" t="str">
        <f t="shared" si="1520"/>
        <v/>
      </c>
    </row>
    <row r="1445" spans="1:20" ht="13" hidden="1" x14ac:dyDescent="0.15">
      <c r="A1445" s="142"/>
      <c r="B1445" s="144"/>
      <c r="F1445" s="63"/>
      <c r="G1445" s="63"/>
      <c r="H1445" s="63"/>
      <c r="I1445" s="63"/>
      <c r="J1445" s="63"/>
      <c r="K1445" s="63"/>
      <c r="L1445" s="63"/>
      <c r="M1445" s="63"/>
      <c r="N1445" s="63"/>
      <c r="O1445" s="63">
        <f>'SWR time series'!A1441</f>
        <v>7</v>
      </c>
      <c r="P1445" s="63">
        <f>'SWR time series'!B1441</f>
        <v>1990</v>
      </c>
      <c r="Q1445" s="70">
        <f>'StockBond Returns'!M1439</f>
        <v>17.775060230000001</v>
      </c>
      <c r="R1445" s="70">
        <f ca="1">'SWR time series'!F1441</f>
        <v>3.9326414202394995</v>
      </c>
      <c r="S1445" s="70">
        <f t="shared" ref="S1445:T1445" ca="1" si="1521">IF( AND($Q1445&gt;S$10,$Q1445&lt;=S$11),$R1445,"")</f>
        <v>3.9326414202394995</v>
      </c>
      <c r="T1445" t="str">
        <f t="shared" si="1521"/>
        <v/>
      </c>
    </row>
    <row r="1446" spans="1:20" ht="13" hidden="1" x14ac:dyDescent="0.15">
      <c r="A1446" s="142"/>
      <c r="B1446" s="144"/>
      <c r="F1446" s="63"/>
      <c r="G1446" s="63"/>
      <c r="H1446" s="63"/>
      <c r="I1446" s="63"/>
      <c r="J1446" s="63"/>
      <c r="K1446" s="63"/>
      <c r="L1446" s="63"/>
      <c r="M1446" s="63"/>
      <c r="N1446" s="63"/>
      <c r="O1446" s="63">
        <f>'SWR time series'!A1442</f>
        <v>8</v>
      </c>
      <c r="P1446" s="63">
        <f>'SWR time series'!B1442</f>
        <v>1990</v>
      </c>
      <c r="Q1446" s="70">
        <f>'StockBond Returns'!M1440</f>
        <v>17.555912450000001</v>
      </c>
      <c r="R1446" s="70">
        <f ca="1">'SWR time series'!F1442</f>
        <v>4.0080663941343166</v>
      </c>
      <c r="S1446" s="70">
        <f t="shared" ref="S1446:T1446" ca="1" si="1522">IF( AND($Q1446&gt;S$10,$Q1446&lt;=S$11),$R1446,"")</f>
        <v>4.0080663941343166</v>
      </c>
      <c r="T1446" t="str">
        <f t="shared" si="1522"/>
        <v/>
      </c>
    </row>
    <row r="1447" spans="1:20" ht="13" hidden="1" x14ac:dyDescent="0.15">
      <c r="A1447" s="142"/>
      <c r="B1447" s="144"/>
      <c r="F1447" s="63"/>
      <c r="G1447" s="63"/>
      <c r="H1447" s="63"/>
      <c r="I1447" s="63"/>
      <c r="J1447" s="63"/>
      <c r="K1447" s="63"/>
      <c r="L1447" s="63"/>
      <c r="M1447" s="63"/>
      <c r="N1447" s="63"/>
      <c r="O1447" s="63">
        <f>'SWR time series'!A1443</f>
        <v>9</v>
      </c>
      <c r="P1447" s="63">
        <f>'SWR time series'!B1443</f>
        <v>1990</v>
      </c>
      <c r="Q1447" s="70">
        <f>'StockBond Returns'!M1441</f>
        <v>15.76797599</v>
      </c>
      <c r="R1447" s="70">
        <f ca="1">'SWR time series'!F1443</f>
        <v>4.8214163713583176</v>
      </c>
      <c r="S1447" s="70">
        <f t="shared" ref="S1447:T1447" ca="1" si="1523">IF( AND($Q1447&gt;S$10,$Q1447&lt;=S$11),$R1447,"")</f>
        <v>4.8214163713583176</v>
      </c>
      <c r="T1447" t="str">
        <f t="shared" si="1523"/>
        <v/>
      </c>
    </row>
    <row r="1448" spans="1:20" ht="13" hidden="1" x14ac:dyDescent="0.15">
      <c r="A1448" s="142"/>
      <c r="B1448" s="144"/>
      <c r="F1448" s="63"/>
      <c r="G1448" s="63"/>
      <c r="H1448" s="63"/>
      <c r="I1448" s="63"/>
      <c r="J1448" s="63"/>
      <c r="K1448" s="63"/>
      <c r="L1448" s="63"/>
      <c r="M1448" s="63"/>
      <c r="N1448" s="63"/>
      <c r="O1448" s="63">
        <f>'SWR time series'!A1444</f>
        <v>10</v>
      </c>
      <c r="P1448" s="63">
        <f>'SWR time series'!B1444</f>
        <v>1990</v>
      </c>
      <c r="Q1448" s="70">
        <f>'StockBond Returns'!M1442</f>
        <v>15.278484629999999</v>
      </c>
      <c r="R1448" s="70">
        <f ca="1">'SWR time series'!F1444</f>
        <v>5.0346821026579684</v>
      </c>
      <c r="S1448" s="70">
        <f t="shared" ref="S1448:T1448" ca="1" si="1524">IF( AND($Q1448&gt;S$10,$Q1448&lt;=S$11),$R1448,"")</f>
        <v>5.0346821026579684</v>
      </c>
      <c r="T1448" t="str">
        <f t="shared" si="1524"/>
        <v/>
      </c>
    </row>
    <row r="1449" spans="1:20" ht="13" hidden="1" x14ac:dyDescent="0.15">
      <c r="A1449" s="142"/>
      <c r="B1449" s="144"/>
      <c r="F1449" s="63"/>
      <c r="G1449" s="63"/>
      <c r="H1449" s="63"/>
      <c r="I1449" s="63"/>
      <c r="J1449" s="63"/>
      <c r="K1449" s="63"/>
      <c r="L1449" s="63"/>
      <c r="M1449" s="63"/>
      <c r="N1449" s="63"/>
      <c r="O1449" s="63">
        <f>'SWR time series'!A1445</f>
        <v>11</v>
      </c>
      <c r="P1449" s="63">
        <f>'SWR time series'!B1445</f>
        <v>1990</v>
      </c>
      <c r="Q1449" s="70">
        <f>'StockBond Returns'!M1443</f>
        <v>14.66761195</v>
      </c>
      <c r="R1449" s="70">
        <f ca="1">'SWR time series'!F1445</f>
        <v>5.3882419348087351</v>
      </c>
      <c r="S1449" s="70">
        <f t="shared" ref="S1449:T1449" ca="1" si="1525">IF( AND($Q1449&gt;S$10,$Q1449&lt;=S$11),$R1449,"")</f>
        <v>5.3882419348087351</v>
      </c>
      <c r="T1449" t="str">
        <f t="shared" si="1525"/>
        <v/>
      </c>
    </row>
    <row r="1450" spans="1:20" ht="13" hidden="1" x14ac:dyDescent="0.15">
      <c r="A1450" s="142"/>
      <c r="B1450" s="144"/>
      <c r="F1450" s="63"/>
      <c r="G1450" s="63"/>
      <c r="H1450" s="63"/>
      <c r="I1450" s="63"/>
      <c r="J1450" s="63"/>
      <c r="K1450" s="63"/>
      <c r="L1450" s="63"/>
      <c r="M1450" s="63"/>
      <c r="N1450" s="63"/>
      <c r="O1450" s="63">
        <f>'SWR time series'!A1446</f>
        <v>12</v>
      </c>
      <c r="P1450" s="63">
        <f>'SWR time series'!B1446</f>
        <v>1990</v>
      </c>
      <c r="Q1450" s="70">
        <f>'StockBond Returns'!M1444</f>
        <v>15.521427640000001</v>
      </c>
      <c r="R1450" s="70">
        <f ca="1">'SWR time series'!F1446</f>
        <v>4.8854037382262767</v>
      </c>
      <c r="S1450" s="70">
        <f t="shared" ref="S1450:T1450" ca="1" si="1526">IF( AND($Q1450&gt;S$10,$Q1450&lt;=S$11),$R1450,"")</f>
        <v>4.8854037382262767</v>
      </c>
      <c r="T1450" t="str">
        <f t="shared" si="1526"/>
        <v/>
      </c>
    </row>
    <row r="1451" spans="1:20" ht="13" hidden="1" x14ac:dyDescent="0.15">
      <c r="A1451" s="142"/>
      <c r="B1451" s="144"/>
      <c r="F1451" s="63"/>
      <c r="G1451" s="63"/>
      <c r="H1451" s="63"/>
      <c r="I1451" s="63"/>
      <c r="J1451" s="63"/>
      <c r="K1451" s="63"/>
      <c r="L1451" s="63"/>
      <c r="M1451" s="63"/>
      <c r="N1451" s="63"/>
      <c r="O1451" s="63">
        <f>'SWR time series'!A1447</f>
        <v>1</v>
      </c>
      <c r="P1451" s="63">
        <f>'SWR time series'!B1447</f>
        <v>1991</v>
      </c>
      <c r="Q1451" s="70">
        <f>'StockBond Returns'!M1445</f>
        <v>15.9171715</v>
      </c>
      <c r="R1451" s="70">
        <f ca="1">'SWR time series'!F1447</f>
        <v>4.7037437057612248</v>
      </c>
      <c r="S1451" s="70">
        <f t="shared" ref="S1451:T1451" ca="1" si="1527">IF( AND($Q1451&gt;S$10,$Q1451&lt;=S$11),$R1451,"")</f>
        <v>4.7037437057612248</v>
      </c>
      <c r="T1451" t="str">
        <f t="shared" si="1527"/>
        <v/>
      </c>
    </row>
    <row r="1452" spans="1:20" ht="13" hidden="1" x14ac:dyDescent="0.15">
      <c r="A1452" s="142"/>
      <c r="B1452" s="144"/>
      <c r="F1452" s="63"/>
      <c r="G1452" s="63"/>
      <c r="H1452" s="63"/>
      <c r="I1452" s="63"/>
      <c r="J1452" s="63"/>
      <c r="K1452" s="63"/>
      <c r="L1452" s="63"/>
      <c r="M1452" s="63"/>
      <c r="N1452" s="63"/>
      <c r="O1452" s="63">
        <f>'SWR time series'!A1448</f>
        <v>2</v>
      </c>
      <c r="P1452" s="63">
        <f>'SWR time series'!B1448</f>
        <v>1991</v>
      </c>
      <c r="Q1452" s="70">
        <f>'StockBond Returns'!M1446</f>
        <v>16.490328330000001</v>
      </c>
      <c r="R1452" s="70">
        <f ca="1">'SWR time series'!F1448</f>
        <v>4.4660520045669365</v>
      </c>
      <c r="S1452" s="70">
        <f t="shared" ref="S1452:T1452" ca="1" si="1528">IF( AND($Q1452&gt;S$10,$Q1452&lt;=S$11),$R1452,"")</f>
        <v>4.4660520045669365</v>
      </c>
      <c r="T1452" t="str">
        <f t="shared" si="1528"/>
        <v/>
      </c>
    </row>
    <row r="1453" spans="1:20" ht="13" hidden="1" x14ac:dyDescent="0.15">
      <c r="A1453" s="142"/>
      <c r="B1453" s="144"/>
      <c r="F1453" s="63"/>
      <c r="G1453" s="63"/>
      <c r="H1453" s="63"/>
      <c r="I1453" s="63"/>
      <c r="J1453" s="63"/>
      <c r="K1453" s="63"/>
      <c r="L1453" s="63"/>
      <c r="M1453" s="63"/>
      <c r="N1453" s="63"/>
      <c r="O1453" s="63">
        <f>'SWR time series'!A1449</f>
        <v>3</v>
      </c>
      <c r="P1453" s="63">
        <f>'SWR time series'!B1449</f>
        <v>1991</v>
      </c>
      <c r="Q1453" s="70">
        <f>'StockBond Returns'!M1447</f>
        <v>17.585095750000001</v>
      </c>
      <c r="R1453" s="70">
        <f ca="1">'SWR time series'!F1449</f>
        <v>4.0125282524194041</v>
      </c>
      <c r="S1453" s="70">
        <f t="shared" ref="S1453:T1453" ca="1" si="1529">IF( AND($Q1453&gt;S$10,$Q1453&lt;=S$11),$R1453,"")</f>
        <v>4.0125282524194041</v>
      </c>
      <c r="T1453" t="str">
        <f t="shared" si="1529"/>
        <v/>
      </c>
    </row>
    <row r="1454" spans="1:20" ht="13" hidden="1" x14ac:dyDescent="0.15">
      <c r="A1454" s="142"/>
      <c r="B1454" s="144"/>
      <c r="F1454" s="63"/>
      <c r="G1454" s="63"/>
      <c r="H1454" s="63"/>
      <c r="I1454" s="63"/>
      <c r="J1454" s="63"/>
      <c r="K1454" s="63"/>
      <c r="L1454" s="63"/>
      <c r="M1454" s="63"/>
      <c r="N1454" s="63"/>
      <c r="O1454" s="63">
        <f>'SWR time series'!A1450</f>
        <v>4</v>
      </c>
      <c r="P1454" s="63">
        <f>'SWR time series'!B1450</f>
        <v>1991</v>
      </c>
      <c r="Q1454" s="70">
        <f>'StockBond Returns'!M1448</f>
        <v>17.771713859999998</v>
      </c>
      <c r="R1454" s="70">
        <f ca="1">'SWR time series'!F1450</f>
        <v>3.9500423511174461</v>
      </c>
      <c r="S1454" s="70">
        <f t="shared" ref="S1454:T1454" ca="1" si="1530">IF( AND($Q1454&gt;S$10,$Q1454&lt;=S$11),$R1454,"")</f>
        <v>3.9500423511174461</v>
      </c>
      <c r="T1454" t="str">
        <f t="shared" si="1530"/>
        <v/>
      </c>
    </row>
    <row r="1455" spans="1:20" ht="13" hidden="1" x14ac:dyDescent="0.15">
      <c r="A1455" s="142"/>
      <c r="B1455" s="144"/>
      <c r="F1455" s="63"/>
      <c r="G1455" s="63"/>
      <c r="H1455" s="63"/>
      <c r="I1455" s="63"/>
      <c r="J1455" s="63"/>
      <c r="K1455" s="63"/>
      <c r="L1455" s="63"/>
      <c r="M1455" s="63"/>
      <c r="N1455" s="63"/>
      <c r="O1455" s="63">
        <f>'SWR time series'!A1451</f>
        <v>5</v>
      </c>
      <c r="P1455" s="63">
        <f>'SWR time series'!B1451</f>
        <v>1991</v>
      </c>
      <c r="Q1455" s="70">
        <f>'StockBond Returns'!M1449</f>
        <v>17.948296150000001</v>
      </c>
      <c r="R1455" s="70">
        <f ca="1">'SWR time series'!F1451</f>
        <v>3.8977063909159479</v>
      </c>
      <c r="S1455" s="70">
        <f t="shared" ref="S1455:T1455" ca="1" si="1531">IF( AND($Q1455&gt;S$10,$Q1455&lt;=S$11),$R1455,"")</f>
        <v>3.8977063909159479</v>
      </c>
      <c r="T1455" t="str">
        <f t="shared" si="1531"/>
        <v/>
      </c>
    </row>
    <row r="1456" spans="1:20" ht="13" hidden="1" x14ac:dyDescent="0.15">
      <c r="A1456" s="142"/>
      <c r="B1456" s="144"/>
      <c r="F1456" s="63"/>
      <c r="G1456" s="63"/>
      <c r="H1456" s="63"/>
      <c r="I1456" s="63"/>
      <c r="J1456" s="63"/>
      <c r="K1456" s="63"/>
      <c r="L1456" s="63"/>
      <c r="M1456" s="63"/>
      <c r="N1456" s="63"/>
      <c r="O1456" s="63">
        <f>'SWR time series'!A1452</f>
        <v>6</v>
      </c>
      <c r="P1456" s="63">
        <f>'SWR time series'!B1452</f>
        <v>1991</v>
      </c>
      <c r="Q1456" s="70">
        <f>'StockBond Returns'!M1450</f>
        <v>18.60036517</v>
      </c>
      <c r="R1456" s="70">
        <f ca="1">'SWR time series'!F1452</f>
        <v>3.6622319196132338</v>
      </c>
      <c r="S1456" s="70">
        <f t="shared" ref="S1456:T1456" ca="1" si="1532">IF( AND($Q1456&gt;S$10,$Q1456&lt;=S$11),$R1456,"")</f>
        <v>3.6622319196132338</v>
      </c>
      <c r="T1456" t="str">
        <f t="shared" si="1532"/>
        <v/>
      </c>
    </row>
    <row r="1457" spans="1:20" ht="13" hidden="1" x14ac:dyDescent="0.15">
      <c r="A1457" s="142"/>
      <c r="B1457" s="144"/>
      <c r="F1457" s="63"/>
      <c r="G1457" s="63"/>
      <c r="H1457" s="63"/>
      <c r="I1457" s="63"/>
      <c r="J1457" s="63"/>
      <c r="K1457" s="63"/>
      <c r="L1457" s="63"/>
      <c r="M1457" s="63"/>
      <c r="N1457" s="63"/>
      <c r="O1457" s="63">
        <f>'SWR time series'!A1453</f>
        <v>7</v>
      </c>
      <c r="P1457" s="63">
        <f>'SWR time series'!B1453</f>
        <v>1991</v>
      </c>
      <c r="Q1457" s="70">
        <f>'StockBond Returns'!M1451</f>
        <v>17.997606609999998</v>
      </c>
      <c r="R1457" s="70">
        <f ca="1">'SWR time series'!F1453</f>
        <v>3.9038395142875535</v>
      </c>
      <c r="S1457" s="70">
        <f t="shared" ref="S1457:T1457" ca="1" si="1533">IF( AND($Q1457&gt;S$10,$Q1457&lt;=S$11),$R1457,"")</f>
        <v>3.9038395142875535</v>
      </c>
      <c r="T1457" t="str">
        <f t="shared" si="1533"/>
        <v/>
      </c>
    </row>
    <row r="1458" spans="1:20" ht="13" hidden="1" x14ac:dyDescent="0.15">
      <c r="A1458" s="142"/>
      <c r="B1458" s="144"/>
      <c r="F1458" s="63"/>
      <c r="G1458" s="63"/>
      <c r="H1458" s="63"/>
      <c r="I1458" s="63"/>
      <c r="J1458" s="63"/>
      <c r="K1458" s="63"/>
      <c r="L1458" s="63"/>
      <c r="M1458" s="63"/>
      <c r="N1458" s="63"/>
      <c r="O1458" s="63">
        <f>'SWR time series'!A1454</f>
        <v>8</v>
      </c>
      <c r="P1458" s="63">
        <f>'SWR time series'!B1454</f>
        <v>1991</v>
      </c>
      <c r="Q1458" s="70">
        <f>'StockBond Returns'!M1452</f>
        <v>18.464350140000001</v>
      </c>
      <c r="R1458" s="70">
        <f ca="1">'SWR time series'!F1454</f>
        <v>3.7502584772068541</v>
      </c>
      <c r="S1458" s="70">
        <f t="shared" ref="S1458:T1458" ca="1" si="1534">IF( AND($Q1458&gt;S$10,$Q1458&lt;=S$11),$R1458,"")</f>
        <v>3.7502584772068541</v>
      </c>
      <c r="T1458" t="str">
        <f t="shared" si="1534"/>
        <v/>
      </c>
    </row>
    <row r="1459" spans="1:20" ht="13" hidden="1" x14ac:dyDescent="0.15">
      <c r="A1459" s="142"/>
      <c r="B1459" s="144"/>
      <c r="F1459" s="63"/>
      <c r="G1459" s="63"/>
      <c r="H1459" s="63"/>
      <c r="I1459" s="63"/>
      <c r="J1459" s="63"/>
      <c r="K1459" s="63"/>
      <c r="L1459" s="63"/>
      <c r="M1459" s="63"/>
      <c r="N1459" s="63"/>
      <c r="O1459" s="63">
        <f>'SWR time series'!A1455</f>
        <v>9</v>
      </c>
      <c r="P1459" s="63">
        <f>'SWR time series'!B1455</f>
        <v>1991</v>
      </c>
      <c r="Q1459" s="70">
        <f>'StockBond Returns'!M1453</f>
        <v>18.642994739999999</v>
      </c>
      <c r="R1459" s="70">
        <f ca="1">'SWR time series'!F1455</f>
        <v>3.6668247694536964</v>
      </c>
      <c r="S1459" s="70">
        <f t="shared" ref="S1459:T1459" ca="1" si="1535">IF( AND($Q1459&gt;S$10,$Q1459&lt;=S$11),$R1459,"")</f>
        <v>3.6668247694536964</v>
      </c>
      <c r="T1459" t="str">
        <f t="shared" si="1535"/>
        <v/>
      </c>
    </row>
    <row r="1460" spans="1:20" ht="13" hidden="1" x14ac:dyDescent="0.15">
      <c r="A1460" s="142"/>
      <c r="B1460" s="144"/>
      <c r="F1460" s="63"/>
      <c r="G1460" s="63"/>
      <c r="H1460" s="63"/>
      <c r="I1460" s="63"/>
      <c r="J1460" s="63"/>
      <c r="K1460" s="63"/>
      <c r="L1460" s="63"/>
      <c r="M1460" s="63"/>
      <c r="N1460" s="63"/>
      <c r="O1460" s="63">
        <f>'SWR time series'!A1456</f>
        <v>10</v>
      </c>
      <c r="P1460" s="63">
        <f>'SWR time series'!B1456</f>
        <v>1991</v>
      </c>
      <c r="Q1460" s="70">
        <f>'StockBond Returns'!M1454</f>
        <v>18.388573409999999</v>
      </c>
      <c r="R1460" s="70">
        <f ca="1">'SWR time series'!F1456</f>
        <v>3.7159925439614545</v>
      </c>
      <c r="S1460" s="70">
        <f t="shared" ref="S1460:T1460" ca="1" si="1536">IF( AND($Q1460&gt;S$10,$Q1460&lt;=S$11),$R1460,"")</f>
        <v>3.7159925439614545</v>
      </c>
      <c r="T1460" t="str">
        <f t="shared" si="1536"/>
        <v/>
      </c>
    </row>
    <row r="1461" spans="1:20" ht="13" hidden="1" x14ac:dyDescent="0.15">
      <c r="A1461" s="142"/>
      <c r="B1461" s="144"/>
      <c r="F1461" s="63"/>
      <c r="G1461" s="63"/>
      <c r="H1461" s="63"/>
      <c r="I1461" s="63"/>
      <c r="J1461" s="63"/>
      <c r="K1461" s="63"/>
      <c r="L1461" s="63"/>
      <c r="M1461" s="63"/>
      <c r="N1461" s="63"/>
      <c r="O1461" s="63">
        <f>'SWR time series'!A1457</f>
        <v>11</v>
      </c>
      <c r="P1461" s="63">
        <f>'SWR time series'!B1457</f>
        <v>1991</v>
      </c>
      <c r="Q1461" s="70">
        <f>'StockBond Returns'!M1455</f>
        <v>18.613365460000001</v>
      </c>
      <c r="R1461" s="70">
        <f ca="1">'SWR time series'!F1457</f>
        <v>3.6498582261474652</v>
      </c>
      <c r="S1461" s="70">
        <f t="shared" ref="S1461:T1461" ca="1" si="1537">IF( AND($Q1461&gt;S$10,$Q1461&lt;=S$11),$R1461,"")</f>
        <v>3.6498582261474652</v>
      </c>
      <c r="T1461" t="str">
        <f t="shared" si="1537"/>
        <v/>
      </c>
    </row>
    <row r="1462" spans="1:20" ht="13" hidden="1" x14ac:dyDescent="0.15">
      <c r="A1462" s="142"/>
      <c r="B1462" s="144"/>
      <c r="F1462" s="63"/>
      <c r="G1462" s="63"/>
      <c r="H1462" s="63"/>
      <c r="I1462" s="63"/>
      <c r="J1462" s="63"/>
      <c r="K1462" s="63"/>
      <c r="L1462" s="63"/>
      <c r="M1462" s="63"/>
      <c r="N1462" s="63"/>
      <c r="O1462" s="63">
        <f>'SWR time series'!A1458</f>
        <v>12</v>
      </c>
      <c r="P1462" s="63">
        <f>'SWR time series'!B1458</f>
        <v>1991</v>
      </c>
      <c r="Q1462" s="70">
        <f>'StockBond Returns'!M1456</f>
        <v>18.07466397</v>
      </c>
      <c r="R1462" s="70">
        <f ca="1">'SWR time series'!F1458</f>
        <v>3.8350223742746987</v>
      </c>
      <c r="S1462" s="70">
        <f t="shared" ref="S1462:T1462" ca="1" si="1538">IF( AND($Q1462&gt;S$10,$Q1462&lt;=S$11),$R1462,"")</f>
        <v>3.8350223742746987</v>
      </c>
      <c r="T1462" t="str">
        <f t="shared" si="1538"/>
        <v/>
      </c>
    </row>
    <row r="1463" spans="1:20" ht="13" hidden="1" x14ac:dyDescent="0.15">
      <c r="A1463" s="142"/>
      <c r="B1463" s="144"/>
      <c r="F1463" s="63"/>
      <c r="G1463" s="63"/>
      <c r="H1463" s="63"/>
      <c r="I1463" s="63"/>
      <c r="J1463" s="63"/>
      <c r="K1463" s="63"/>
      <c r="L1463" s="63"/>
      <c r="M1463" s="63"/>
      <c r="N1463" s="63"/>
      <c r="O1463" s="63">
        <f>'SWR time series'!A1459</f>
        <v>1</v>
      </c>
      <c r="P1463" s="63">
        <f>'SWR time series'!B1459</f>
        <v>1992</v>
      </c>
      <c r="Q1463" s="70">
        <f>'StockBond Returns'!M1457</f>
        <v>19.798277429999999</v>
      </c>
      <c r="R1463" s="70">
        <f ca="1">'SWR time series'!F1459</f>
        <v>3.2401137597721892</v>
      </c>
      <c r="S1463" s="70">
        <f t="shared" ref="S1463:T1463" ca="1" si="1539">IF( AND($Q1463&gt;S$10,$Q1463&lt;=S$11),$R1463,"")</f>
        <v>3.2401137597721892</v>
      </c>
      <c r="T1463" t="str">
        <f t="shared" si="1539"/>
        <v/>
      </c>
    </row>
    <row r="1464" spans="1:20" ht="13" hidden="1" x14ac:dyDescent="0.15">
      <c r="A1464" s="142"/>
      <c r="B1464" s="144"/>
      <c r="F1464" s="63"/>
      <c r="G1464" s="63"/>
      <c r="H1464" s="63"/>
      <c r="I1464" s="63"/>
      <c r="J1464" s="63"/>
      <c r="K1464" s="63"/>
      <c r="L1464" s="63"/>
      <c r="M1464" s="63"/>
      <c r="N1464" s="63"/>
      <c r="O1464" s="63">
        <f>'SWR time series'!A1460</f>
        <v>2</v>
      </c>
      <c r="P1464" s="63">
        <f>'SWR time series'!B1460</f>
        <v>1992</v>
      </c>
      <c r="Q1464" s="70">
        <f>'StockBond Returns'!M1458</f>
        <v>19.426155600000001</v>
      </c>
      <c r="R1464" s="70">
        <f ca="1">'SWR time series'!F1460</f>
        <v>3.4399687618405386</v>
      </c>
      <c r="S1464" s="70">
        <f t="shared" ref="S1464:T1464" ca="1" si="1540">IF( AND($Q1464&gt;S$10,$Q1464&lt;=S$11),$R1464,"")</f>
        <v>3.4399687618405386</v>
      </c>
      <c r="T1464" t="str">
        <f t="shared" si="1540"/>
        <v/>
      </c>
    </row>
    <row r="1465" spans="1:20" ht="13" hidden="1" x14ac:dyDescent="0.15">
      <c r="A1465" s="142"/>
      <c r="B1465" s="144"/>
      <c r="F1465" s="63"/>
      <c r="G1465" s="63"/>
      <c r="H1465" s="63"/>
      <c r="I1465" s="63"/>
      <c r="J1465" s="63"/>
      <c r="K1465" s="63"/>
      <c r="L1465" s="63"/>
      <c r="M1465" s="63"/>
      <c r="N1465" s="63"/>
      <c r="O1465" s="63">
        <f>'SWR time series'!A1461</f>
        <v>3</v>
      </c>
      <c r="P1465" s="63">
        <f>'SWR time series'!B1461</f>
        <v>1992</v>
      </c>
      <c r="Q1465" s="70">
        <f>'StockBond Returns'!M1459</f>
        <v>19.589628350000002</v>
      </c>
      <c r="R1465" s="70">
        <f ca="1">'SWR time series'!F1461</f>
        <v>3.3901091988985774</v>
      </c>
      <c r="S1465" s="70">
        <f t="shared" ref="S1465:T1465" ca="1" si="1541">IF( AND($Q1465&gt;S$10,$Q1465&lt;=S$11),$R1465,"")</f>
        <v>3.3901091988985774</v>
      </c>
      <c r="T1465" t="str">
        <f t="shared" si="1541"/>
        <v/>
      </c>
    </row>
    <row r="1466" spans="1:20" ht="13" hidden="1" x14ac:dyDescent="0.15">
      <c r="A1466" s="142"/>
      <c r="B1466" s="144"/>
      <c r="F1466" s="63"/>
      <c r="G1466" s="63"/>
      <c r="H1466" s="63"/>
      <c r="I1466" s="63"/>
      <c r="J1466" s="63"/>
      <c r="K1466" s="63"/>
      <c r="L1466" s="63"/>
      <c r="M1466" s="63"/>
      <c r="N1466" s="63"/>
      <c r="O1466" s="63">
        <f>'SWR time series'!A1462</f>
        <v>4</v>
      </c>
      <c r="P1466" s="63">
        <f>'SWR time series'!B1462</f>
        <v>1992</v>
      </c>
      <c r="Q1466" s="70">
        <f>'StockBond Returns'!M1460</f>
        <v>19.109831809999999</v>
      </c>
      <c r="R1466" s="70">
        <f ca="1">'SWR time series'!F1462</f>
        <v>3.5987442469333821</v>
      </c>
      <c r="S1466" s="70">
        <f t="shared" ref="S1466:T1466" ca="1" si="1542">IF( AND($Q1466&gt;S$10,$Q1466&lt;=S$11),$R1466,"")</f>
        <v>3.5987442469333821</v>
      </c>
      <c r="T1466" t="str">
        <f t="shared" si="1542"/>
        <v/>
      </c>
    </row>
    <row r="1467" spans="1:20" ht="13" hidden="1" x14ac:dyDescent="0.15">
      <c r="A1467" s="142"/>
      <c r="B1467" s="144"/>
      <c r="F1467" s="63"/>
      <c r="G1467" s="63"/>
      <c r="H1467" s="63"/>
      <c r="I1467" s="63"/>
      <c r="J1467" s="63"/>
      <c r="K1467" s="63"/>
      <c r="L1467" s="63"/>
      <c r="M1467" s="63"/>
      <c r="N1467" s="63"/>
      <c r="O1467" s="63">
        <f>'SWR time series'!A1463</f>
        <v>5</v>
      </c>
      <c r="P1467" s="63">
        <f>'SWR time series'!B1463</f>
        <v>1992</v>
      </c>
      <c r="Q1467" s="70">
        <f>'StockBond Returns'!M1461</f>
        <v>19.658440349999999</v>
      </c>
      <c r="R1467" s="70">
        <f ca="1">'SWR time series'!F1463</f>
        <v>3.466227591552375</v>
      </c>
      <c r="S1467" s="70">
        <f t="shared" ref="S1467:T1467" ca="1" si="1543">IF( AND($Q1467&gt;S$10,$Q1467&lt;=S$11),$R1467,"")</f>
        <v>3.466227591552375</v>
      </c>
      <c r="T1467" t="str">
        <f t="shared" si="1543"/>
        <v/>
      </c>
    </row>
    <row r="1468" spans="1:20" ht="13" hidden="1" x14ac:dyDescent="0.15">
      <c r="A1468" s="142"/>
      <c r="B1468" s="144"/>
      <c r="F1468" s="63"/>
      <c r="G1468" s="63"/>
      <c r="H1468" s="63"/>
      <c r="I1468" s="63"/>
      <c r="J1468" s="63"/>
      <c r="K1468" s="63"/>
      <c r="L1468" s="63"/>
      <c r="M1468" s="63"/>
      <c r="N1468" s="63"/>
      <c r="O1468" s="63">
        <f>'SWR time series'!A1464</f>
        <v>6</v>
      </c>
      <c r="P1468" s="63">
        <f>'SWR time series'!B1464</f>
        <v>1992</v>
      </c>
      <c r="Q1468" s="70">
        <f>'StockBond Returns'!M1462</f>
        <v>19.78030751</v>
      </c>
      <c r="R1468" s="70">
        <f ca="1">'SWR time series'!F1464</f>
        <v>3.4041492453186581</v>
      </c>
      <c r="S1468" s="70">
        <f t="shared" ref="S1468:T1468" ca="1" si="1544">IF( AND($Q1468&gt;S$10,$Q1468&lt;=S$11),$R1468,"")</f>
        <v>3.4041492453186581</v>
      </c>
      <c r="T1468" t="str">
        <f t="shared" si="1544"/>
        <v/>
      </c>
    </row>
    <row r="1469" spans="1:20" ht="13" hidden="1" x14ac:dyDescent="0.15">
      <c r="A1469" s="142"/>
      <c r="B1469" s="144"/>
      <c r="F1469" s="63"/>
      <c r="G1469" s="63"/>
      <c r="H1469" s="63"/>
      <c r="I1469" s="63"/>
      <c r="J1469" s="63"/>
      <c r="K1469" s="63"/>
      <c r="L1469" s="63"/>
      <c r="M1469" s="63"/>
      <c r="N1469" s="63"/>
      <c r="O1469" s="63">
        <f>'SWR time series'!A1465</f>
        <v>7</v>
      </c>
      <c r="P1469" s="63">
        <f>'SWR time series'!B1465</f>
        <v>1992</v>
      </c>
      <c r="Q1469" s="70">
        <f>'StockBond Returns'!M1463</f>
        <v>19.309215630000001</v>
      </c>
      <c r="R1469" s="70">
        <f ca="1">'SWR time series'!F1465</f>
        <v>3.5331001239200708</v>
      </c>
      <c r="S1469" s="70">
        <f t="shared" ref="S1469:T1469" ca="1" si="1545">IF( AND($Q1469&gt;S$10,$Q1469&lt;=S$11),$R1469,"")</f>
        <v>3.5331001239200708</v>
      </c>
      <c r="T1469" t="str">
        <f t="shared" si="1545"/>
        <v/>
      </c>
    </row>
    <row r="1470" spans="1:20" ht="13" hidden="1" x14ac:dyDescent="0.15">
      <c r="A1470" s="142"/>
      <c r="B1470" s="144"/>
      <c r="F1470" s="63"/>
      <c r="G1470" s="63"/>
      <c r="H1470" s="63"/>
      <c r="I1470" s="63"/>
      <c r="J1470" s="63"/>
      <c r="K1470" s="63"/>
      <c r="L1470" s="63"/>
      <c r="M1470" s="63"/>
      <c r="N1470" s="63"/>
      <c r="O1470" s="63">
        <f>'SWR time series'!A1466</f>
        <v>8</v>
      </c>
      <c r="P1470" s="63">
        <f>'SWR time series'!B1466</f>
        <v>1992</v>
      </c>
      <c r="Q1470" s="70">
        <f>'StockBond Returns'!M1464</f>
        <v>20.053763190000002</v>
      </c>
      <c r="R1470" s="70">
        <f ca="1">'SWR time series'!F1466</f>
        <v>3.2664181299213615</v>
      </c>
      <c r="S1470" t="str">
        <f t="shared" ref="S1470:T1470" si="1546">IF( AND($Q1470&gt;S$10,$Q1470&lt;=S$11),$R1470,"")</f>
        <v/>
      </c>
      <c r="T1470" s="70">
        <f t="shared" ca="1" si="1546"/>
        <v>3.2664181299213615</v>
      </c>
    </row>
    <row r="1471" spans="1:20" ht="13" hidden="1" x14ac:dyDescent="0.15">
      <c r="A1471" s="142"/>
      <c r="B1471" s="144"/>
      <c r="F1471" s="63"/>
      <c r="G1471" s="63"/>
      <c r="H1471" s="63"/>
      <c r="I1471" s="63"/>
      <c r="J1471" s="63"/>
      <c r="K1471" s="63"/>
      <c r="L1471" s="63"/>
      <c r="M1471" s="63"/>
      <c r="N1471" s="63"/>
      <c r="O1471" s="63">
        <f>'SWR time series'!A1467</f>
        <v>9</v>
      </c>
      <c r="P1471" s="63">
        <f>'SWR time series'!B1467</f>
        <v>1992</v>
      </c>
      <c r="Q1471" s="70">
        <f>'StockBond Returns'!M1465</f>
        <v>19.538096299999999</v>
      </c>
      <c r="R1471" s="70">
        <f ca="1">'SWR time series'!F1467</f>
        <v>3.4282350003071969</v>
      </c>
      <c r="S1471" s="70">
        <f t="shared" ref="S1471:T1471" ca="1" si="1547">IF( AND($Q1471&gt;S$10,$Q1471&lt;=S$11),$R1471,"")</f>
        <v>3.4282350003071969</v>
      </c>
      <c r="T1471" t="str">
        <f t="shared" si="1547"/>
        <v/>
      </c>
    </row>
    <row r="1472" spans="1:20" ht="13" hidden="1" x14ac:dyDescent="0.15">
      <c r="A1472" s="142"/>
      <c r="B1472" s="144"/>
      <c r="F1472" s="63"/>
      <c r="G1472" s="63"/>
      <c r="H1472" s="63"/>
      <c r="I1472" s="63"/>
      <c r="J1472" s="63"/>
      <c r="K1472" s="63"/>
      <c r="L1472" s="63"/>
      <c r="M1472" s="63"/>
      <c r="N1472" s="63"/>
      <c r="O1472" s="63">
        <f>'SWR time series'!A1468</f>
        <v>10</v>
      </c>
      <c r="P1472" s="63">
        <f>'SWR time series'!B1468</f>
        <v>1992</v>
      </c>
      <c r="Q1472" s="70">
        <f>'StockBond Returns'!M1466</f>
        <v>19.67674109</v>
      </c>
      <c r="R1472" s="70">
        <f ca="1">'SWR time series'!F1468</f>
        <v>3.3523491783802566</v>
      </c>
      <c r="S1472" s="70">
        <f t="shared" ref="S1472:T1472" ca="1" si="1548">IF( AND($Q1472&gt;S$10,$Q1472&lt;=S$11),$R1472,"")</f>
        <v>3.3523491783802566</v>
      </c>
      <c r="T1472" t="str">
        <f t="shared" si="1548"/>
        <v/>
      </c>
    </row>
    <row r="1473" spans="1:20" ht="13" hidden="1" x14ac:dyDescent="0.15">
      <c r="A1473" s="142"/>
      <c r="B1473" s="144"/>
      <c r="F1473" s="63"/>
      <c r="G1473" s="63"/>
      <c r="H1473" s="63"/>
      <c r="I1473" s="63"/>
      <c r="J1473" s="63"/>
      <c r="K1473" s="63"/>
      <c r="L1473" s="63"/>
      <c r="M1473" s="63"/>
      <c r="N1473" s="63"/>
      <c r="O1473" s="63">
        <f>'SWR time series'!A1469</f>
        <v>11</v>
      </c>
      <c r="P1473" s="63">
        <f>'SWR time series'!B1469</f>
        <v>1992</v>
      </c>
      <c r="Q1473" s="70">
        <f>'StockBond Returns'!M1467</f>
        <v>19.851592960000001</v>
      </c>
      <c r="R1473" s="70">
        <f ca="1">'SWR time series'!F1469</f>
        <v>3.3798287964541762</v>
      </c>
      <c r="S1473" s="70">
        <f t="shared" ref="S1473:T1473" ca="1" si="1549">IF( AND($Q1473&gt;S$10,$Q1473&lt;=S$11),$R1473,"")</f>
        <v>3.3798287964541762</v>
      </c>
      <c r="T1473" t="str">
        <f t="shared" si="1549"/>
        <v/>
      </c>
    </row>
    <row r="1474" spans="1:20" ht="13" hidden="1" x14ac:dyDescent="0.15">
      <c r="A1474" s="142"/>
      <c r="B1474" s="144"/>
      <c r="F1474" s="63"/>
      <c r="G1474" s="63"/>
      <c r="H1474" s="63"/>
      <c r="I1474" s="63"/>
      <c r="J1474" s="63"/>
      <c r="K1474" s="63"/>
      <c r="L1474" s="63"/>
      <c r="M1474" s="63"/>
      <c r="N1474" s="63"/>
      <c r="O1474" s="63">
        <f>'SWR time series'!A1470</f>
        <v>12</v>
      </c>
      <c r="P1474" s="63">
        <f>'SWR time series'!B1470</f>
        <v>1992</v>
      </c>
      <c r="Q1474" s="70">
        <f>'StockBond Returns'!M1468</f>
        <v>20.23282455</v>
      </c>
      <c r="R1474" s="70">
        <f ca="1">'SWR time series'!F1470</f>
        <v>3.2999825553280351</v>
      </c>
      <c r="S1474" t="str">
        <f t="shared" ref="S1474:T1474" si="1550">IF( AND($Q1474&gt;S$10,$Q1474&lt;=S$11),$R1474,"")</f>
        <v/>
      </c>
      <c r="T1474" s="70">
        <f t="shared" ca="1" si="1550"/>
        <v>3.2999825553280351</v>
      </c>
    </row>
    <row r="1475" spans="1:20" ht="13" hidden="1" x14ac:dyDescent="0.15">
      <c r="A1475" s="142"/>
      <c r="B1475" s="144"/>
      <c r="F1475" s="63"/>
      <c r="G1475" s="63"/>
      <c r="H1475" s="63"/>
      <c r="I1475" s="63"/>
      <c r="J1475" s="63"/>
      <c r="K1475" s="63"/>
      <c r="L1475" s="63"/>
      <c r="M1475" s="63"/>
      <c r="N1475" s="63"/>
      <c r="O1475" s="63">
        <f>'SWR time series'!A1471</f>
        <v>1</v>
      </c>
      <c r="P1475" s="63">
        <f>'SWR time series'!B1471</f>
        <v>1993</v>
      </c>
      <c r="Q1475" s="70">
        <f>'StockBond Returns'!M1469</f>
        <v>20.451892470000001</v>
      </c>
      <c r="R1475" s="70">
        <f ca="1">'SWR time series'!F1471</f>
        <v>3.227501703161475</v>
      </c>
      <c r="S1475" t="str">
        <f t="shared" ref="S1475:T1475" si="1551">IF( AND($Q1475&gt;S$10,$Q1475&lt;=S$11),$R1475,"")</f>
        <v/>
      </c>
      <c r="T1475" s="70">
        <f t="shared" ca="1" si="1551"/>
        <v>3.227501703161475</v>
      </c>
    </row>
    <row r="1476" spans="1:20" ht="13" hidden="1" x14ac:dyDescent="0.15">
      <c r="A1476" s="142"/>
      <c r="B1476" s="144"/>
      <c r="F1476" s="63"/>
      <c r="G1476" s="63"/>
      <c r="H1476" s="63"/>
      <c r="I1476" s="63"/>
      <c r="J1476" s="63"/>
      <c r="K1476" s="63"/>
      <c r="L1476" s="63"/>
      <c r="M1476" s="63"/>
      <c r="N1476" s="63"/>
      <c r="O1476" s="63">
        <f>'SWR time series'!A1472</f>
        <v>2</v>
      </c>
      <c r="P1476" s="63">
        <f>'SWR time series'!B1472</f>
        <v>1993</v>
      </c>
      <c r="Q1476" s="70">
        <f>'StockBond Returns'!M1470</f>
        <v>20.663823149999999</v>
      </c>
      <c r="R1476" s="70">
        <f ca="1">'SWR time series'!F1472</f>
        <v>3.1396138514922978</v>
      </c>
      <c r="S1476" t="str">
        <f t="shared" ref="S1476:T1476" si="1552">IF( AND($Q1476&gt;S$10,$Q1476&lt;=S$11),$R1476,"")</f>
        <v/>
      </c>
      <c r="T1476" s="70">
        <f t="shared" ca="1" si="1552"/>
        <v>3.1396138514922978</v>
      </c>
    </row>
    <row r="1477" spans="1:20" ht="13" hidden="1" x14ac:dyDescent="0.15">
      <c r="A1477" s="142"/>
      <c r="B1477" s="144"/>
      <c r="F1477" s="63"/>
      <c r="G1477" s="63"/>
      <c r="H1477" s="63"/>
      <c r="I1477" s="63"/>
      <c r="J1477" s="63"/>
      <c r="K1477" s="63"/>
      <c r="L1477" s="63"/>
      <c r="M1477" s="63"/>
      <c r="N1477" s="63"/>
      <c r="O1477" s="63">
        <f>'SWR time series'!A1473</f>
        <v>3</v>
      </c>
      <c r="P1477" s="63">
        <f>'SWR time series'!B1473</f>
        <v>1993</v>
      </c>
      <c r="Q1477" s="70">
        <f>'StockBond Returns'!M1471</f>
        <v>20.55975621</v>
      </c>
      <c r="R1477" s="70">
        <f ca="1">'SWR time series'!F1473</f>
        <v>3.1203582151255915</v>
      </c>
      <c r="S1477" t="str">
        <f t="shared" ref="S1477:T1477" si="1553">IF( AND($Q1477&gt;S$10,$Q1477&lt;=S$11),$R1477,"")</f>
        <v/>
      </c>
      <c r="T1477" s="70">
        <f t="shared" ca="1" si="1553"/>
        <v>3.1203582151255915</v>
      </c>
    </row>
    <row r="1478" spans="1:20" ht="13" hidden="1" x14ac:dyDescent="0.15">
      <c r="A1478" s="142"/>
      <c r="B1478" s="144"/>
      <c r="F1478" s="63"/>
      <c r="G1478" s="63"/>
      <c r="H1478" s="63"/>
      <c r="I1478" s="63"/>
      <c r="J1478" s="63"/>
      <c r="K1478" s="63"/>
      <c r="L1478" s="63"/>
      <c r="M1478" s="63"/>
      <c r="N1478" s="63"/>
      <c r="O1478" s="63">
        <f>'SWR time series'!A1474</f>
        <v>4</v>
      </c>
      <c r="P1478" s="63">
        <f>'SWR time series'!B1474</f>
        <v>1993</v>
      </c>
      <c r="Q1478" s="70">
        <f>'StockBond Returns'!M1472</f>
        <v>20.925156059999999</v>
      </c>
      <c r="R1478" s="70">
        <f ca="1">'SWR time series'!F1474</f>
        <v>3.0027248185457545</v>
      </c>
      <c r="S1478" t="str">
        <f t="shared" ref="S1478:T1478" si="1554">IF( AND($Q1478&gt;S$10,$Q1478&lt;=S$11),$R1478,"")</f>
        <v/>
      </c>
      <c r="T1478" s="70">
        <f t="shared" ca="1" si="1554"/>
        <v>3.0027248185457545</v>
      </c>
    </row>
    <row r="1479" spans="1:20" ht="13" hidden="1" x14ac:dyDescent="0.15">
      <c r="A1479" s="142"/>
      <c r="B1479" s="144"/>
      <c r="F1479" s="63"/>
      <c r="G1479" s="63"/>
      <c r="H1479" s="63"/>
      <c r="I1479" s="63"/>
      <c r="J1479" s="63"/>
      <c r="K1479" s="63"/>
      <c r="L1479" s="63"/>
      <c r="M1479" s="63"/>
      <c r="N1479" s="63"/>
      <c r="O1479" s="63">
        <f>'SWR time series'!A1475</f>
        <v>5</v>
      </c>
      <c r="P1479" s="63">
        <f>'SWR time series'!B1475</f>
        <v>1993</v>
      </c>
      <c r="Q1479" s="70">
        <f>'StockBond Returns'!M1473</f>
        <v>20.323928380000002</v>
      </c>
      <c r="R1479" s="70">
        <f ca="1">'SWR time series'!F1475</f>
        <v>3.1632441520820711</v>
      </c>
      <c r="S1479" t="str">
        <f t="shared" ref="S1479:T1479" si="1555">IF( AND($Q1479&gt;S$10,$Q1479&lt;=S$11),$R1479,"")</f>
        <v/>
      </c>
      <c r="T1479" s="70">
        <f t="shared" ca="1" si="1555"/>
        <v>3.1632441520820711</v>
      </c>
    </row>
    <row r="1480" spans="1:20" ht="13" hidden="1" x14ac:dyDescent="0.15">
      <c r="A1480" s="142"/>
      <c r="B1480" s="144"/>
      <c r="F1480" s="63"/>
      <c r="G1480" s="63"/>
      <c r="H1480" s="63"/>
      <c r="I1480" s="63"/>
      <c r="J1480" s="63"/>
      <c r="K1480" s="63"/>
      <c r="L1480" s="63"/>
      <c r="M1480" s="63"/>
      <c r="N1480" s="63"/>
      <c r="O1480" s="63">
        <f>'SWR time series'!A1476</f>
        <v>6</v>
      </c>
      <c r="P1480" s="63">
        <f>'SWR time series'!B1476</f>
        <v>1993</v>
      </c>
      <c r="Q1480" s="70">
        <f>'StockBond Returns'!M1474</f>
        <v>20.912981389999999</v>
      </c>
      <c r="R1480" s="70">
        <f ca="1">'SWR time series'!F1476</f>
        <v>2.9880945063008477</v>
      </c>
      <c r="S1480" t="str">
        <f t="shared" ref="S1480:T1480" si="1556">IF( AND($Q1480&gt;S$10,$Q1480&lt;=S$11),$R1480,"")</f>
        <v/>
      </c>
      <c r="T1480" s="70">
        <f t="shared" ca="1" si="1556"/>
        <v>2.9880945063008477</v>
      </c>
    </row>
    <row r="1481" spans="1:20" ht="13" hidden="1" x14ac:dyDescent="0.15">
      <c r="A1481" s="142"/>
      <c r="B1481" s="144"/>
      <c r="F1481" s="63"/>
      <c r="G1481" s="63"/>
      <c r="H1481" s="63"/>
      <c r="I1481" s="63"/>
      <c r="J1481" s="63"/>
      <c r="K1481" s="63"/>
      <c r="L1481" s="63"/>
      <c r="M1481" s="63"/>
      <c r="N1481" s="63"/>
      <c r="O1481" s="63">
        <f>'SWR time series'!A1477</f>
        <v>7</v>
      </c>
      <c r="P1481" s="63">
        <f>'SWR time series'!B1477</f>
        <v>1993</v>
      </c>
      <c r="Q1481" s="70">
        <f>'StockBond Returns'!M1475</f>
        <v>20.721963769999999</v>
      </c>
      <c r="R1481" s="70">
        <f ca="1">'SWR time series'!F1477</f>
        <v>2.9983746934047586</v>
      </c>
      <c r="S1481" t="str">
        <f t="shared" ref="S1481:T1481" si="1557">IF( AND($Q1481&gt;S$10,$Q1481&lt;=S$11),$R1481,"")</f>
        <v/>
      </c>
      <c r="T1481" s="70">
        <f t="shared" ca="1" si="1557"/>
        <v>2.9983746934047586</v>
      </c>
    </row>
    <row r="1482" spans="1:20" ht="13" hidden="1" x14ac:dyDescent="0.15">
      <c r="A1482" s="142"/>
      <c r="B1482" s="144"/>
      <c r="F1482" s="63"/>
      <c r="G1482" s="63"/>
      <c r="H1482" s="63"/>
      <c r="I1482" s="63"/>
      <c r="J1482" s="63"/>
      <c r="K1482" s="63"/>
      <c r="L1482" s="63"/>
      <c r="M1482" s="63"/>
      <c r="N1482" s="63"/>
      <c r="O1482" s="63">
        <f>'SWR time series'!A1478</f>
        <v>8</v>
      </c>
      <c r="P1482" s="63">
        <f>'SWR time series'!B1478</f>
        <v>1993</v>
      </c>
      <c r="Q1482" s="70">
        <f>'StockBond Returns'!M1476</f>
        <v>20.696087720000001</v>
      </c>
      <c r="R1482" s="70">
        <f ca="1">'SWR time series'!F1478</f>
        <v>2.9981302637717651</v>
      </c>
      <c r="S1482" t="str">
        <f t="shared" ref="S1482:T1482" si="1558">IF( AND($Q1482&gt;S$10,$Q1482&lt;=S$11),$R1482,"")</f>
        <v/>
      </c>
      <c r="T1482" s="70">
        <f t="shared" ca="1" si="1558"/>
        <v>2.9981302637717651</v>
      </c>
    </row>
    <row r="1483" spans="1:20" ht="13" hidden="1" x14ac:dyDescent="0.15">
      <c r="A1483" s="142"/>
      <c r="B1483" s="144"/>
      <c r="F1483" s="63"/>
      <c r="G1483" s="63"/>
      <c r="H1483" s="63"/>
      <c r="I1483" s="63"/>
      <c r="J1483" s="63"/>
      <c r="K1483" s="63"/>
      <c r="L1483" s="63"/>
      <c r="M1483" s="63"/>
      <c r="N1483" s="63"/>
      <c r="O1483" s="63">
        <f>'SWR time series'!A1479</f>
        <v>9</v>
      </c>
      <c r="P1483" s="63">
        <f>'SWR time series'!B1479</f>
        <v>1993</v>
      </c>
      <c r="Q1483" s="70">
        <f>'StockBond Returns'!M1477</f>
        <v>21.24439302</v>
      </c>
      <c r="R1483" s="70">
        <f ca="1">'SWR time series'!F1479</f>
        <v>2.8394348762652779</v>
      </c>
      <c r="S1483" t="str">
        <f t="shared" ref="S1483:T1483" si="1559">IF( AND($Q1483&gt;S$10,$Q1483&lt;=S$11),$R1483,"")</f>
        <v/>
      </c>
      <c r="T1483" s="70">
        <f t="shared" ca="1" si="1559"/>
        <v>2.8394348762652779</v>
      </c>
    </row>
    <row r="1484" spans="1:20" ht="13" hidden="1" x14ac:dyDescent="0.15">
      <c r="A1484" s="142"/>
      <c r="B1484" s="144"/>
      <c r="F1484" s="63"/>
      <c r="G1484" s="63"/>
      <c r="H1484" s="63"/>
      <c r="I1484" s="63"/>
      <c r="J1484" s="63"/>
      <c r="K1484" s="63"/>
      <c r="L1484" s="63"/>
      <c r="M1484" s="63"/>
      <c r="N1484" s="63"/>
      <c r="O1484" s="63">
        <f>'SWR time series'!A1480</f>
        <v>10</v>
      </c>
      <c r="P1484" s="63">
        <f>'SWR time series'!B1480</f>
        <v>1993</v>
      </c>
      <c r="Q1484" s="70">
        <f>'StockBond Returns'!M1478</f>
        <v>20.979329799999999</v>
      </c>
      <c r="R1484" s="70">
        <f ca="1">'SWR time series'!F1480</f>
        <v>2.9169793050657233</v>
      </c>
      <c r="S1484" t="str">
        <f t="shared" ref="S1484:T1484" si="1560">IF( AND($Q1484&gt;S$10,$Q1484&lt;=S$11),$R1484,"")</f>
        <v/>
      </c>
      <c r="T1484" s="70">
        <f t="shared" ca="1" si="1560"/>
        <v>2.9169793050657233</v>
      </c>
    </row>
    <row r="1485" spans="1:20" ht="13" hidden="1" x14ac:dyDescent="0.15">
      <c r="A1485" s="142"/>
      <c r="B1485" s="144"/>
      <c r="F1485" s="63"/>
      <c r="G1485" s="63"/>
      <c r="H1485" s="63"/>
      <c r="I1485" s="63"/>
      <c r="J1485" s="63"/>
      <c r="K1485" s="63"/>
      <c r="L1485" s="63"/>
      <c r="M1485" s="63"/>
      <c r="N1485" s="63"/>
      <c r="O1485" s="63">
        <f>'SWR time series'!A1481</f>
        <v>11</v>
      </c>
      <c r="P1485" s="63">
        <f>'SWR time series'!B1481</f>
        <v>1993</v>
      </c>
      <c r="Q1485" s="70">
        <f>'StockBond Returns'!M1479</f>
        <v>21.345797619999999</v>
      </c>
      <c r="R1485" s="70">
        <f ca="1">'SWR time series'!F1481</f>
        <v>2.8221378928262508</v>
      </c>
      <c r="S1485" t="str">
        <f t="shared" ref="S1485:T1485" si="1561">IF( AND($Q1485&gt;S$10,$Q1485&lt;=S$11),$R1485,"")</f>
        <v/>
      </c>
      <c r="T1485" s="70">
        <f t="shared" ca="1" si="1561"/>
        <v>2.8221378928262508</v>
      </c>
    </row>
    <row r="1486" spans="1:20" ht="13" hidden="1" x14ac:dyDescent="0.15">
      <c r="A1486" s="142"/>
      <c r="B1486" s="144"/>
      <c r="F1486" s="63"/>
      <c r="G1486" s="63"/>
      <c r="H1486" s="63"/>
      <c r="I1486" s="63"/>
      <c r="J1486" s="63"/>
      <c r="K1486" s="63"/>
      <c r="L1486" s="63"/>
      <c r="M1486" s="63"/>
      <c r="N1486" s="63"/>
      <c r="O1486" s="63">
        <f>'SWR time series'!A1482</f>
        <v>12</v>
      </c>
      <c r="P1486" s="63">
        <f>'SWR time series'!B1482</f>
        <v>1993</v>
      </c>
      <c r="Q1486" s="70">
        <f>'StockBond Returns'!M1480</f>
        <v>20.98790726</v>
      </c>
      <c r="R1486" s="70">
        <f ca="1">'SWR time series'!F1482</f>
        <v>2.9634670381995214</v>
      </c>
      <c r="S1486" t="str">
        <f t="shared" ref="S1486:T1486" si="1562">IF( AND($Q1486&gt;S$10,$Q1486&lt;=S$11),$R1486,"")</f>
        <v/>
      </c>
      <c r="T1486" s="70">
        <f t="shared" ca="1" si="1562"/>
        <v>2.9634670381995214</v>
      </c>
    </row>
    <row r="1487" spans="1:20" ht="13" hidden="1" x14ac:dyDescent="0.15">
      <c r="A1487" s="142"/>
      <c r="B1487" s="144"/>
      <c r="F1487" s="63"/>
      <c r="G1487" s="63"/>
      <c r="H1487" s="63"/>
      <c r="I1487" s="63"/>
      <c r="J1487" s="63"/>
      <c r="K1487" s="63"/>
      <c r="L1487" s="63"/>
      <c r="M1487" s="63"/>
      <c r="N1487" s="63"/>
      <c r="O1487" s="63">
        <f>'SWR time series'!A1483</f>
        <v>1</v>
      </c>
      <c r="P1487" s="63">
        <f>'SWR time series'!B1483</f>
        <v>1994</v>
      </c>
      <c r="Q1487" s="70">
        <f>'StockBond Returns'!M1481</f>
        <v>21.187443460000001</v>
      </c>
      <c r="R1487" s="70">
        <f ca="1">'SWR time series'!F1483</f>
        <v>2.9085966753879857</v>
      </c>
      <c r="S1487" t="str">
        <f t="shared" ref="S1487:T1487" si="1563">IF( AND($Q1487&gt;S$10,$Q1487&lt;=S$11),$R1487,"")</f>
        <v/>
      </c>
      <c r="T1487" s="70">
        <f t="shared" ca="1" si="1563"/>
        <v>2.9085966753879857</v>
      </c>
    </row>
    <row r="1488" spans="1:20" ht="13" hidden="1" x14ac:dyDescent="0.15">
      <c r="A1488" s="142"/>
      <c r="B1488" s="144"/>
      <c r="F1488" s="63"/>
      <c r="G1488" s="63"/>
      <c r="H1488" s="63"/>
      <c r="I1488" s="63"/>
      <c r="J1488" s="63"/>
      <c r="K1488" s="63"/>
      <c r="L1488" s="63"/>
      <c r="M1488" s="63"/>
      <c r="N1488" s="63"/>
      <c r="O1488" s="63">
        <f>'SWR time series'!A1484</f>
        <v>2</v>
      </c>
      <c r="P1488" s="63">
        <f>'SWR time series'!B1484</f>
        <v>1994</v>
      </c>
      <c r="Q1488" s="70">
        <f>'StockBond Returns'!M1482</f>
        <v>21.802197169999999</v>
      </c>
      <c r="R1488" s="70">
        <f ca="1">'SWR time series'!F1484</f>
        <v>2.7431427601137068</v>
      </c>
      <c r="S1488" t="str">
        <f t="shared" ref="S1488:T1488" si="1564">IF( AND($Q1488&gt;S$10,$Q1488&lt;=S$11),$R1488,"")</f>
        <v/>
      </c>
      <c r="T1488" s="70">
        <f t="shared" ca="1" si="1564"/>
        <v>2.7431427601137068</v>
      </c>
    </row>
    <row r="1489" spans="1:20" ht="13" hidden="1" x14ac:dyDescent="0.15">
      <c r="A1489" s="142"/>
      <c r="B1489" s="144"/>
      <c r="F1489" s="63"/>
      <c r="G1489" s="63"/>
      <c r="H1489" s="63"/>
      <c r="I1489" s="63"/>
      <c r="J1489" s="63"/>
      <c r="K1489" s="63"/>
      <c r="L1489" s="63"/>
      <c r="M1489" s="63"/>
      <c r="N1489" s="63"/>
      <c r="O1489" s="63">
        <f>'SWR time series'!A1485</f>
        <v>3</v>
      </c>
      <c r="P1489" s="63">
        <f>'SWR time series'!B1485</f>
        <v>1994</v>
      </c>
      <c r="Q1489" s="70">
        <f>'StockBond Returns'!M1483</f>
        <v>21.063637780000001</v>
      </c>
      <c r="R1489" s="70">
        <f ca="1">'SWR time series'!F1485</f>
        <v>2.9652954091112873</v>
      </c>
      <c r="S1489" t="str">
        <f t="shared" ref="S1489:T1489" si="1565">IF( AND($Q1489&gt;S$10,$Q1489&lt;=S$11),$R1489,"")</f>
        <v/>
      </c>
      <c r="T1489" s="70">
        <f t="shared" ca="1" si="1565"/>
        <v>2.9652954091112873</v>
      </c>
    </row>
    <row r="1490" spans="1:20" ht="13" hidden="1" x14ac:dyDescent="0.15">
      <c r="A1490" s="142"/>
      <c r="B1490" s="144"/>
      <c r="F1490" s="63"/>
      <c r="G1490" s="63"/>
      <c r="H1490" s="63"/>
      <c r="I1490" s="63"/>
      <c r="J1490" s="63"/>
      <c r="K1490" s="63"/>
      <c r="L1490" s="63"/>
      <c r="M1490" s="63"/>
      <c r="N1490" s="63"/>
      <c r="O1490" s="63">
        <f>'SWR time series'!A1486</f>
        <v>4</v>
      </c>
      <c r="P1490" s="63">
        <f>'SWR time series'!B1486</f>
        <v>1994</v>
      </c>
      <c r="Q1490" s="70">
        <f>'StockBond Returns'!M1484</f>
        <v>20.023056789999998</v>
      </c>
      <c r="R1490" s="70">
        <f ca="1">'SWR time series'!F1486</f>
        <v>3.2993421586795382</v>
      </c>
      <c r="S1490" t="str">
        <f t="shared" ref="S1490:T1490" si="1566">IF( AND($Q1490&gt;S$10,$Q1490&lt;=S$11),$R1490,"")</f>
        <v/>
      </c>
      <c r="T1490" s="70">
        <f t="shared" ca="1" si="1566"/>
        <v>3.2993421586795382</v>
      </c>
    </row>
    <row r="1491" spans="1:20" ht="13" hidden="1" x14ac:dyDescent="0.15">
      <c r="A1491" s="142"/>
      <c r="B1491" s="144"/>
      <c r="F1491" s="63"/>
      <c r="G1491" s="63"/>
      <c r="H1491" s="63"/>
      <c r="I1491" s="63"/>
      <c r="J1491" s="63"/>
      <c r="K1491" s="63"/>
      <c r="L1491" s="63"/>
      <c r="M1491" s="63"/>
      <c r="N1491" s="63"/>
      <c r="O1491" s="63">
        <f>'SWR time series'!A1487</f>
        <v>5</v>
      </c>
      <c r="P1491" s="63">
        <f>'SWR time series'!B1487</f>
        <v>1994</v>
      </c>
      <c r="Q1491" s="70">
        <f>'StockBond Returns'!M1485</f>
        <v>20.31489255</v>
      </c>
      <c r="R1491" s="70">
        <f ca="1">'SWR time series'!F1487</f>
        <v>3.2620494287498225</v>
      </c>
      <c r="S1491" t="str">
        <f t="shared" ref="S1491:T1491" si="1567">IF( AND($Q1491&gt;S$10,$Q1491&lt;=S$11),$R1491,"")</f>
        <v/>
      </c>
      <c r="T1491" s="70">
        <f t="shared" ca="1" si="1567"/>
        <v>3.2620494287498225</v>
      </c>
    </row>
    <row r="1492" spans="1:20" ht="13" hidden="1" x14ac:dyDescent="0.15">
      <c r="A1492" s="142"/>
      <c r="B1492" s="144"/>
      <c r="F1492" s="63"/>
      <c r="G1492" s="63"/>
      <c r="H1492" s="63"/>
      <c r="I1492" s="63"/>
      <c r="J1492" s="63"/>
      <c r="K1492" s="63"/>
      <c r="L1492" s="63"/>
      <c r="M1492" s="63"/>
      <c r="N1492" s="63"/>
      <c r="O1492" s="63">
        <f>'SWR time series'!A1488</f>
        <v>6</v>
      </c>
      <c r="P1492" s="63">
        <f>'SWR time series'!B1488</f>
        <v>1994</v>
      </c>
      <c r="Q1492" s="70">
        <f>'StockBond Returns'!M1486</f>
        <v>20.44732488</v>
      </c>
      <c r="R1492" s="70">
        <f ca="1">'SWR time series'!F1488</f>
        <v>3.2297218931564222</v>
      </c>
      <c r="S1492" t="str">
        <f t="shared" ref="S1492:T1492" si="1568">IF( AND($Q1492&gt;S$10,$Q1492&lt;=S$11),$R1492,"")</f>
        <v/>
      </c>
      <c r="T1492" s="70">
        <f t="shared" ca="1" si="1568"/>
        <v>3.2297218931564222</v>
      </c>
    </row>
    <row r="1493" spans="1:20" ht="13" hidden="1" x14ac:dyDescent="0.15">
      <c r="A1493" s="142"/>
      <c r="B1493" s="144"/>
      <c r="F1493" s="63"/>
      <c r="G1493" s="63"/>
      <c r="H1493" s="63"/>
      <c r="I1493" s="63"/>
      <c r="J1493" s="63"/>
      <c r="K1493" s="63"/>
      <c r="L1493" s="63"/>
      <c r="M1493" s="63"/>
      <c r="N1493" s="63"/>
      <c r="O1493" s="63">
        <f>'SWR time series'!A1489</f>
        <v>7</v>
      </c>
      <c r="P1493" s="63">
        <f>'SWR time series'!B1489</f>
        <v>1994</v>
      </c>
      <c r="Q1493" s="70">
        <f>'StockBond Returns'!M1487</f>
        <v>19.81966358</v>
      </c>
      <c r="R1493" s="70">
        <f ca="1">'SWR time series'!F1489</f>
        <v>3.4194689259307136</v>
      </c>
      <c r="S1493" s="70">
        <f t="shared" ref="S1493:T1493" ca="1" si="1569">IF( AND($Q1493&gt;S$10,$Q1493&lt;=S$11),$R1493,"")</f>
        <v>3.4194689259307136</v>
      </c>
      <c r="T1493" t="str">
        <f t="shared" si="1569"/>
        <v/>
      </c>
    </row>
    <row r="1494" spans="1:20" ht="13" hidden="1" x14ac:dyDescent="0.15">
      <c r="A1494" s="142"/>
      <c r="B1494" s="144"/>
      <c r="F1494" s="63"/>
      <c r="G1494" s="63"/>
      <c r="H1494" s="63"/>
      <c r="I1494" s="63"/>
      <c r="J1494" s="63"/>
      <c r="K1494" s="63"/>
      <c r="L1494" s="63"/>
      <c r="M1494" s="63"/>
      <c r="N1494" s="63"/>
      <c r="O1494" s="63">
        <f>'SWR time series'!A1490</f>
        <v>8</v>
      </c>
      <c r="P1494" s="63">
        <f>'SWR time series'!B1490</f>
        <v>1994</v>
      </c>
      <c r="Q1494" s="70">
        <f>'StockBond Returns'!M1488</f>
        <v>20.495184909999999</v>
      </c>
      <c r="R1494" s="70">
        <f ca="1">'SWR time series'!F1490</f>
        <v>3.2207744168100527</v>
      </c>
      <c r="S1494" t="str">
        <f t="shared" ref="S1494:T1494" si="1570">IF( AND($Q1494&gt;S$10,$Q1494&lt;=S$11),$R1494,"")</f>
        <v/>
      </c>
      <c r="T1494" s="70">
        <f t="shared" ca="1" si="1570"/>
        <v>3.2207744168100527</v>
      </c>
    </row>
    <row r="1495" spans="1:20" ht="13" hidden="1" x14ac:dyDescent="0.15">
      <c r="A1495" s="142"/>
      <c r="B1495" s="144"/>
      <c r="F1495" s="63"/>
      <c r="G1495" s="63"/>
      <c r="H1495" s="63"/>
      <c r="I1495" s="63"/>
      <c r="J1495" s="63"/>
      <c r="K1495" s="63"/>
      <c r="L1495" s="63"/>
      <c r="M1495" s="63"/>
      <c r="N1495" s="63"/>
      <c r="O1495" s="63">
        <f>'SWR time series'!A1491</f>
        <v>9</v>
      </c>
      <c r="P1495" s="63">
        <f>'SWR time series'!B1491</f>
        <v>1994</v>
      </c>
      <c r="Q1495" s="70">
        <f>'StockBond Returns'!M1489</f>
        <v>21.033190560000001</v>
      </c>
      <c r="R1495" s="70">
        <f ca="1">'SWR time series'!F1491</f>
        <v>3.0835325259592672</v>
      </c>
      <c r="S1495" t="str">
        <f t="shared" ref="S1495:T1495" si="1571">IF( AND($Q1495&gt;S$10,$Q1495&lt;=S$11),$R1495,"")</f>
        <v/>
      </c>
      <c r="T1495" s="70">
        <f t="shared" ca="1" si="1571"/>
        <v>3.0835325259592672</v>
      </c>
    </row>
    <row r="1496" spans="1:20" ht="13" hidden="1" x14ac:dyDescent="0.15">
      <c r="A1496" s="142"/>
      <c r="B1496" s="144"/>
      <c r="F1496" s="63"/>
      <c r="G1496" s="63"/>
      <c r="H1496" s="63"/>
      <c r="I1496" s="63"/>
      <c r="J1496" s="63"/>
      <c r="K1496" s="63"/>
      <c r="L1496" s="63"/>
      <c r="M1496" s="63"/>
      <c r="N1496" s="63"/>
      <c r="O1496" s="63">
        <f>'SWR time series'!A1492</f>
        <v>10</v>
      </c>
      <c r="P1496" s="63">
        <f>'SWR time series'!B1492</f>
        <v>1994</v>
      </c>
      <c r="Q1496" s="70">
        <f>'StockBond Returns'!M1490</f>
        <v>20.38829385</v>
      </c>
      <c r="R1496" s="70">
        <f ca="1">'SWR time series'!F1492</f>
        <v>3.2800316995337768</v>
      </c>
      <c r="S1496" t="str">
        <f t="shared" ref="S1496:T1496" si="1572">IF( AND($Q1496&gt;S$10,$Q1496&lt;=S$11),$R1496,"")</f>
        <v/>
      </c>
      <c r="T1496" s="70">
        <f t="shared" ca="1" si="1572"/>
        <v>3.2800316995337768</v>
      </c>
    </row>
    <row r="1497" spans="1:20" ht="13" hidden="1" x14ac:dyDescent="0.15">
      <c r="A1497" s="142"/>
      <c r="B1497" s="144"/>
      <c r="F1497" s="63"/>
      <c r="G1497" s="63"/>
      <c r="H1497" s="63"/>
      <c r="I1497" s="63"/>
      <c r="J1497" s="63"/>
      <c r="K1497" s="63"/>
      <c r="L1497" s="63"/>
      <c r="M1497" s="63"/>
      <c r="N1497" s="63"/>
      <c r="O1497" s="63">
        <f>'SWR time series'!A1493</f>
        <v>11</v>
      </c>
      <c r="P1497" s="63">
        <f>'SWR time series'!B1493</f>
        <v>1994</v>
      </c>
      <c r="Q1497" s="70">
        <f>'StockBond Returns'!M1491</f>
        <v>20.771300530000001</v>
      </c>
      <c r="R1497" s="70">
        <f ca="1">'SWR time series'!F1493</f>
        <v>3.2023351794819561</v>
      </c>
      <c r="S1497" t="str">
        <f t="shared" ref="S1497:T1497" si="1573">IF( AND($Q1497&gt;S$10,$Q1497&lt;=S$11),$R1497,"")</f>
        <v/>
      </c>
      <c r="T1497" s="70">
        <f t="shared" ca="1" si="1573"/>
        <v>3.2023351794819561</v>
      </c>
    </row>
    <row r="1498" spans="1:20" ht="13" hidden="1" x14ac:dyDescent="0.15">
      <c r="A1498" s="142"/>
      <c r="B1498" s="144"/>
      <c r="F1498" s="63"/>
      <c r="G1498" s="63"/>
      <c r="H1498" s="63"/>
      <c r="I1498" s="63"/>
      <c r="J1498" s="63"/>
      <c r="K1498" s="63"/>
      <c r="L1498" s="63"/>
      <c r="M1498" s="63"/>
      <c r="N1498" s="63"/>
      <c r="O1498" s="63">
        <f>'SWR time series'!A1494</f>
        <v>12</v>
      </c>
      <c r="P1498" s="63">
        <f>'SWR time series'!B1494</f>
        <v>1994</v>
      </c>
      <c r="Q1498" s="70">
        <f>'StockBond Returns'!M1492</f>
        <v>19.888583359999998</v>
      </c>
      <c r="R1498" s="70">
        <f ca="1">'SWR time series'!F1494</f>
        <v>3.4507680310771272</v>
      </c>
      <c r="S1498" s="70">
        <f t="shared" ref="S1498:T1498" ca="1" si="1574">IF( AND($Q1498&gt;S$10,$Q1498&lt;=S$11),$R1498,"")</f>
        <v>3.4507680310771272</v>
      </c>
      <c r="T1498" t="str">
        <f t="shared" si="1574"/>
        <v/>
      </c>
    </row>
    <row r="1499" spans="1:20" ht="13" hidden="1" x14ac:dyDescent="0.15">
      <c r="A1499" s="142"/>
      <c r="B1499" s="144"/>
      <c r="F1499" s="63"/>
      <c r="G1499" s="63"/>
      <c r="H1499" s="63"/>
      <c r="I1499" s="63"/>
      <c r="J1499" s="63"/>
      <c r="K1499" s="63"/>
      <c r="L1499" s="63"/>
      <c r="M1499" s="63"/>
      <c r="N1499" s="63"/>
      <c r="O1499" s="63">
        <f>'SWR time series'!A1495</f>
        <v>1</v>
      </c>
      <c r="P1499" s="63">
        <f>'SWR time series'!B1495</f>
        <v>1995</v>
      </c>
      <c r="Q1499" s="70">
        <f>'StockBond Returns'!M1493</f>
        <v>20.0829576</v>
      </c>
      <c r="R1499" s="70">
        <f ca="1">'SWR time series'!F1495</f>
        <v>3.391045563926697</v>
      </c>
      <c r="S1499" t="str">
        <f t="shared" ref="S1499:T1499" si="1575">IF( AND($Q1499&gt;S$10,$Q1499&lt;=S$11),$R1499,"")</f>
        <v/>
      </c>
      <c r="T1499" s="70">
        <f t="shared" ca="1" si="1575"/>
        <v>3.391045563926697</v>
      </c>
    </row>
    <row r="1500" spans="1:20" ht="13" hidden="1" x14ac:dyDescent="0.15">
      <c r="A1500" s="142"/>
      <c r="B1500" s="144"/>
      <c r="F1500" s="63"/>
      <c r="G1500" s="63"/>
      <c r="H1500" s="63"/>
      <c r="I1500" s="63"/>
      <c r="J1500" s="63"/>
      <c r="K1500" s="63"/>
      <c r="L1500" s="63"/>
      <c r="M1500" s="63"/>
      <c r="N1500" s="63"/>
      <c r="O1500" s="63">
        <f>'SWR time series'!A1496</f>
        <v>2</v>
      </c>
      <c r="P1500" s="63">
        <f>'SWR time series'!B1496</f>
        <v>1995</v>
      </c>
      <c r="Q1500" s="70">
        <f>'StockBond Returns'!M1494</f>
        <v>20.443800450000001</v>
      </c>
      <c r="R1500" s="70">
        <f ca="1">'SWR time series'!F1496</f>
        <v>3.2619780965995799</v>
      </c>
      <c r="S1500" t="str">
        <f t="shared" ref="S1500:T1500" si="1576">IF( AND($Q1500&gt;S$10,$Q1500&lt;=S$11),$R1500,"")</f>
        <v/>
      </c>
      <c r="T1500" s="70">
        <f t="shared" ca="1" si="1576"/>
        <v>3.2619780965995799</v>
      </c>
    </row>
    <row r="1501" spans="1:20" ht="13" hidden="1" x14ac:dyDescent="0.15">
      <c r="A1501" s="142"/>
      <c r="B1501" s="144"/>
      <c r="F1501" s="63"/>
      <c r="G1501" s="63"/>
      <c r="H1501" s="63"/>
      <c r="I1501" s="63"/>
      <c r="J1501" s="63"/>
      <c r="K1501" s="63"/>
      <c r="L1501" s="63"/>
      <c r="M1501" s="63"/>
      <c r="N1501" s="63"/>
      <c r="O1501" s="63">
        <f>'SWR time series'!A1497</f>
        <v>3</v>
      </c>
      <c r="P1501" s="63">
        <f>'SWR time series'!B1497</f>
        <v>1995</v>
      </c>
      <c r="Q1501" s="70">
        <f>'StockBond Returns'!M1495</f>
        <v>21.03868993</v>
      </c>
      <c r="R1501" s="70">
        <f ca="1">'SWR time series'!F1497</f>
        <v>3.0507151446181284</v>
      </c>
      <c r="S1501" t="str">
        <f t="shared" ref="S1501:T1501" si="1577">IF( AND($Q1501&gt;S$10,$Q1501&lt;=S$11),$R1501,"")</f>
        <v/>
      </c>
      <c r="T1501" s="70">
        <f t="shared" ca="1" si="1577"/>
        <v>3.0507151446181284</v>
      </c>
    </row>
    <row r="1502" spans="1:20" ht="13" hidden="1" x14ac:dyDescent="0.15">
      <c r="A1502" s="142"/>
      <c r="B1502" s="144"/>
      <c r="F1502" s="63"/>
      <c r="G1502" s="63"/>
      <c r="H1502" s="63"/>
      <c r="I1502" s="63"/>
      <c r="J1502" s="63"/>
      <c r="K1502" s="63"/>
      <c r="L1502" s="63"/>
      <c r="M1502" s="63"/>
      <c r="N1502" s="63"/>
      <c r="O1502" s="63">
        <f>'SWR time series'!A1498</f>
        <v>4</v>
      </c>
      <c r="P1502" s="63">
        <f>'SWR time series'!B1498</f>
        <v>1995</v>
      </c>
      <c r="Q1502" s="70">
        <f>'StockBond Returns'!M1496</f>
        <v>21.477009219999999</v>
      </c>
      <c r="R1502" s="70">
        <f ca="1">'SWR time series'!F1498</f>
        <v>2.9138157902947928</v>
      </c>
      <c r="S1502" t="str">
        <f t="shared" ref="S1502:T1502" si="1578">IF( AND($Q1502&gt;S$10,$Q1502&lt;=S$11),$R1502,"")</f>
        <v/>
      </c>
      <c r="T1502" s="70">
        <f t="shared" ca="1" si="1578"/>
        <v>2.9138157902947928</v>
      </c>
    </row>
    <row r="1503" spans="1:20" ht="13" hidden="1" x14ac:dyDescent="0.15">
      <c r="A1503" s="142"/>
      <c r="B1503" s="144"/>
      <c r="F1503" s="63"/>
      <c r="G1503" s="63"/>
      <c r="H1503" s="63"/>
      <c r="I1503" s="63"/>
      <c r="J1503" s="63"/>
      <c r="K1503" s="63"/>
      <c r="L1503" s="63"/>
      <c r="M1503" s="63"/>
      <c r="N1503" s="63"/>
      <c r="O1503" s="63">
        <f>'SWR time series'!A1499</f>
        <v>5</v>
      </c>
      <c r="P1503" s="63">
        <f>'SWR time series'!B1499</f>
        <v>1995</v>
      </c>
      <c r="Q1503" s="70">
        <f>'StockBond Returns'!M1497</f>
        <v>21.913321440000001</v>
      </c>
      <c r="R1503" s="70">
        <f ca="1">'SWR time series'!F1499</f>
        <v>2.7930696849387489</v>
      </c>
      <c r="S1503" t="str">
        <f t="shared" ref="S1503:T1503" si="1579">IF( AND($Q1503&gt;S$10,$Q1503&lt;=S$11),$R1503,"")</f>
        <v/>
      </c>
      <c r="T1503" s="70">
        <f t="shared" ca="1" si="1579"/>
        <v>2.7930696849387489</v>
      </c>
    </row>
    <row r="1504" spans="1:20" ht="13" hidden="1" x14ac:dyDescent="0.15">
      <c r="A1504" s="142"/>
      <c r="B1504" s="144"/>
      <c r="F1504" s="63"/>
      <c r="G1504" s="63"/>
      <c r="H1504" s="63"/>
      <c r="I1504" s="63"/>
      <c r="J1504" s="63"/>
      <c r="K1504" s="63"/>
      <c r="L1504" s="63"/>
      <c r="M1504" s="63"/>
      <c r="N1504" s="63"/>
      <c r="O1504" s="63">
        <f>'SWR time series'!A1500</f>
        <v>6</v>
      </c>
      <c r="P1504" s="63">
        <f>'SWR time series'!B1500</f>
        <v>1995</v>
      </c>
      <c r="Q1504" s="70">
        <f>'StockBond Returns'!M1498</f>
        <v>22.601784240000001</v>
      </c>
      <c r="R1504" s="70">
        <f ca="1">'SWR time series'!F1500</f>
        <v>2.5522829025560889</v>
      </c>
      <c r="S1504" t="str">
        <f t="shared" ref="S1504:T1504" si="1580">IF( AND($Q1504&gt;S$10,$Q1504&lt;=S$11),$R1504,"")</f>
        <v/>
      </c>
      <c r="T1504" s="70">
        <f t="shared" ca="1" si="1580"/>
        <v>2.5522829025560889</v>
      </c>
    </row>
    <row r="1505" spans="1:20" ht="13" hidden="1" x14ac:dyDescent="0.15">
      <c r="A1505" s="142"/>
      <c r="B1505" s="144"/>
      <c r="F1505" s="63"/>
      <c r="G1505" s="63"/>
      <c r="H1505" s="63"/>
      <c r="I1505" s="63"/>
      <c r="J1505" s="63"/>
      <c r="K1505" s="63"/>
      <c r="L1505" s="63"/>
      <c r="M1505" s="63"/>
      <c r="N1505" s="63"/>
      <c r="O1505" s="63">
        <f>'SWR time series'!A1501</f>
        <v>7</v>
      </c>
      <c r="P1505" s="63">
        <f>'SWR time series'!B1501</f>
        <v>1995</v>
      </c>
      <c r="Q1505" s="70">
        <f>'StockBond Returns'!M1499</f>
        <v>22.945814120000001</v>
      </c>
      <c r="R1505" s="70">
        <f ca="1">'SWR time series'!F1501</f>
        <v>2.4556669717833417</v>
      </c>
      <c r="S1505" t="str">
        <f t="shared" ref="S1505:T1505" si="1581">IF( AND($Q1505&gt;S$10,$Q1505&lt;=S$11),$R1505,"")</f>
        <v/>
      </c>
      <c r="T1505" s="70">
        <f t="shared" ca="1" si="1581"/>
        <v>2.4556669717833417</v>
      </c>
    </row>
    <row r="1506" spans="1:20" ht="13" hidden="1" x14ac:dyDescent="0.15">
      <c r="A1506" s="142"/>
      <c r="B1506" s="144"/>
      <c r="F1506" s="63"/>
      <c r="G1506" s="63"/>
      <c r="H1506" s="63"/>
      <c r="I1506" s="63"/>
      <c r="J1506" s="63"/>
      <c r="K1506" s="63"/>
      <c r="L1506" s="63"/>
      <c r="M1506" s="63"/>
      <c r="N1506" s="63"/>
      <c r="O1506" s="63">
        <f>'SWR time series'!A1502</f>
        <v>8</v>
      </c>
      <c r="P1506" s="63">
        <f>'SWR time series'!B1502</f>
        <v>1995</v>
      </c>
      <c r="Q1506" s="70">
        <f>'StockBond Returns'!M1500</f>
        <v>23.573113939999999</v>
      </c>
      <c r="R1506" s="70">
        <f ca="1">'SWR time series'!F1502</f>
        <v>2.3467842356805497</v>
      </c>
      <c r="S1506" t="str">
        <f t="shared" ref="S1506:T1506" si="1582">IF( AND($Q1506&gt;S$10,$Q1506&lt;=S$11),$R1506,"")</f>
        <v/>
      </c>
      <c r="T1506" s="70">
        <f t="shared" ca="1" si="1582"/>
        <v>2.3467842356805497</v>
      </c>
    </row>
    <row r="1507" spans="1:20" ht="13" hidden="1" x14ac:dyDescent="0.15">
      <c r="A1507" s="142"/>
      <c r="B1507" s="144"/>
      <c r="F1507" s="63"/>
      <c r="G1507" s="63"/>
      <c r="H1507" s="63"/>
      <c r="I1507" s="63"/>
      <c r="J1507" s="63"/>
      <c r="K1507" s="63"/>
      <c r="L1507" s="63"/>
      <c r="M1507" s="63"/>
      <c r="N1507" s="63"/>
      <c r="O1507" s="63">
        <f>'SWR time series'!A1503</f>
        <v>9</v>
      </c>
      <c r="P1507" s="63">
        <f>'SWR time series'!B1503</f>
        <v>1995</v>
      </c>
      <c r="Q1507" s="70">
        <f>'StockBond Returns'!M1501</f>
        <v>23.39942658</v>
      </c>
      <c r="R1507" s="70">
        <f ca="1">'SWR time series'!F1503</f>
        <v>2.3441085643873376</v>
      </c>
      <c r="S1507" t="str">
        <f t="shared" ref="S1507:T1507" si="1583">IF( AND($Q1507&gt;S$10,$Q1507&lt;=S$11),$R1507,"")</f>
        <v/>
      </c>
      <c r="T1507" s="70">
        <f t="shared" ca="1" si="1583"/>
        <v>2.3441085643873376</v>
      </c>
    </row>
    <row r="1508" spans="1:20" ht="13" hidden="1" x14ac:dyDescent="0.15">
      <c r="A1508" s="142"/>
      <c r="B1508" s="144"/>
      <c r="F1508" s="63"/>
      <c r="G1508" s="63"/>
      <c r="H1508" s="63"/>
      <c r="I1508" s="63"/>
      <c r="J1508" s="63"/>
      <c r="K1508" s="63"/>
      <c r="L1508" s="63"/>
      <c r="M1508" s="63"/>
      <c r="N1508" s="63"/>
      <c r="O1508" s="63">
        <f>'SWR time series'!A1504</f>
        <v>10</v>
      </c>
      <c r="P1508" s="63">
        <f>'SWR time series'!B1504</f>
        <v>1995</v>
      </c>
      <c r="Q1508" s="70">
        <f>'StockBond Returns'!M1502</f>
        <v>24.068060259999999</v>
      </c>
      <c r="R1508" s="70">
        <f ca="1">'SWR time series'!F1504</f>
        <v>2.1840187271512841</v>
      </c>
      <c r="S1508" t="str">
        <f t="shared" ref="S1508:T1508" si="1584">IF( AND($Q1508&gt;S$10,$Q1508&lt;=S$11),$R1508,"")</f>
        <v/>
      </c>
      <c r="T1508" s="70">
        <f t="shared" ca="1" si="1584"/>
        <v>2.1840187271512841</v>
      </c>
    </row>
    <row r="1509" spans="1:20" ht="13" hidden="1" x14ac:dyDescent="0.15">
      <c r="A1509" s="142"/>
      <c r="B1509" s="144"/>
      <c r="F1509" s="63"/>
      <c r="G1509" s="63"/>
      <c r="H1509" s="63"/>
      <c r="I1509" s="63"/>
      <c r="J1509" s="63"/>
      <c r="K1509" s="63"/>
      <c r="L1509" s="63"/>
      <c r="M1509" s="63"/>
      <c r="N1509" s="63"/>
      <c r="O1509" s="63">
        <f>'SWR time series'!A1505</f>
        <v>11</v>
      </c>
      <c r="P1509" s="63">
        <f>'SWR time series'!B1505</f>
        <v>1995</v>
      </c>
      <c r="Q1509" s="70">
        <f>'StockBond Returns'!M1503</f>
        <v>23.86847689</v>
      </c>
      <c r="R1509" s="70">
        <f ca="1">'SWR time series'!F1505</f>
        <v>2.1944848716589895</v>
      </c>
      <c r="S1509" t="str">
        <f t="shared" ref="S1509:T1509" si="1585">IF( AND($Q1509&gt;S$10,$Q1509&lt;=S$11),$R1509,"")</f>
        <v/>
      </c>
      <c r="T1509" s="70">
        <f t="shared" ca="1" si="1585"/>
        <v>2.1944848716589895</v>
      </c>
    </row>
    <row r="1510" spans="1:20" ht="13" hidden="1" x14ac:dyDescent="0.15">
      <c r="A1510" s="142"/>
      <c r="B1510" s="144"/>
      <c r="F1510" s="63"/>
      <c r="G1510" s="63"/>
      <c r="H1510" s="63"/>
      <c r="I1510" s="63"/>
      <c r="J1510" s="63"/>
      <c r="K1510" s="63"/>
      <c r="L1510" s="63"/>
      <c r="M1510" s="63"/>
      <c r="N1510" s="63"/>
      <c r="O1510" s="63">
        <f>'SWR time series'!A1506</f>
        <v>12</v>
      </c>
      <c r="P1510" s="63">
        <f>'SWR time series'!B1506</f>
        <v>1995</v>
      </c>
      <c r="Q1510" s="70">
        <f>'StockBond Returns'!M1504</f>
        <v>24.749884420000001</v>
      </c>
      <c r="R1510" s="70">
        <f ca="1">'SWR time series'!F1506</f>
        <v>1.9962318180003473</v>
      </c>
      <c r="S1510" t="str">
        <f t="shared" ref="S1510:T1510" si="1586">IF( AND($Q1510&gt;S$10,$Q1510&lt;=S$11),$R1510,"")</f>
        <v/>
      </c>
      <c r="T1510" s="70">
        <f t="shared" ca="1" si="1586"/>
        <v>1.9962318180003473</v>
      </c>
    </row>
    <row r="1511" spans="1:20" ht="13" hidden="1" x14ac:dyDescent="0.15">
      <c r="A1511" s="142"/>
      <c r="B1511" s="144"/>
      <c r="F1511" s="63"/>
      <c r="G1511" s="63"/>
      <c r="H1511" s="63"/>
      <c r="I1511" s="63"/>
      <c r="J1511" s="63"/>
      <c r="K1511" s="63"/>
      <c r="L1511" s="63"/>
      <c r="M1511" s="63"/>
      <c r="N1511" s="63"/>
      <c r="O1511" s="63">
        <f>'SWR time series'!A1507</f>
        <v>1</v>
      </c>
      <c r="P1511" s="63">
        <f>'SWR time series'!B1507</f>
        <v>1996</v>
      </c>
      <c r="Q1511" s="70">
        <f>'StockBond Returns'!M1505</f>
        <v>25.27823682</v>
      </c>
      <c r="R1511" s="70">
        <f ca="1">'SWR time series'!F1507</f>
        <v>1.885101497924075</v>
      </c>
      <c r="S1511" t="str">
        <f t="shared" ref="S1511:T1511" si="1587">IF( AND($Q1511&gt;S$10,$Q1511&lt;=S$11),$R1511,"")</f>
        <v/>
      </c>
      <c r="T1511" s="70">
        <f t="shared" ca="1" si="1587"/>
        <v>1.885101497924075</v>
      </c>
    </row>
    <row r="1512" spans="1:20" ht="13" hidden="1" x14ac:dyDescent="0.15">
      <c r="A1512" s="142"/>
      <c r="B1512" s="144"/>
      <c r="F1512" s="63"/>
      <c r="G1512" s="63"/>
      <c r="H1512" s="63"/>
      <c r="I1512" s="63"/>
      <c r="J1512" s="63"/>
      <c r="K1512" s="63"/>
      <c r="L1512" s="63"/>
      <c r="M1512" s="63"/>
      <c r="N1512" s="63"/>
      <c r="O1512" s="63">
        <f>'SWR time series'!A1508</f>
        <v>2</v>
      </c>
      <c r="P1512" s="63">
        <f>'SWR time series'!B1508</f>
        <v>1996</v>
      </c>
      <c r="Q1512" s="70">
        <f>'StockBond Returns'!M1506</f>
        <v>25.632992269999999</v>
      </c>
      <c r="R1512" s="70">
        <f ca="1">'SWR time series'!F1508</f>
        <v>1.8065470310589564</v>
      </c>
      <c r="S1512" t="str">
        <f t="shared" ref="S1512:T1512" si="1588">IF( AND($Q1512&gt;S$10,$Q1512&lt;=S$11),$R1512,"")</f>
        <v/>
      </c>
      <c r="T1512" s="70">
        <f t="shared" ca="1" si="1588"/>
        <v>1.8065470310589564</v>
      </c>
    </row>
    <row r="1513" spans="1:20" ht="13" hidden="1" x14ac:dyDescent="0.15">
      <c r="A1513" s="142"/>
      <c r="B1513" s="144"/>
      <c r="F1513" s="63"/>
      <c r="G1513" s="63"/>
      <c r="H1513" s="63"/>
      <c r="I1513" s="63"/>
      <c r="J1513" s="63"/>
      <c r="K1513" s="63"/>
      <c r="L1513" s="63"/>
      <c r="M1513" s="63"/>
      <c r="N1513" s="63"/>
      <c r="O1513" s="63">
        <f>'SWR time series'!A1509</f>
        <v>3</v>
      </c>
      <c r="P1513" s="63">
        <f>'SWR time series'!B1509</f>
        <v>1996</v>
      </c>
      <c r="Q1513" s="70">
        <f>'StockBond Returns'!M1507</f>
        <v>25.61174317</v>
      </c>
      <c r="R1513" s="70">
        <f ca="1">'SWR time series'!F1509</f>
        <v>1.8335926337140509</v>
      </c>
      <c r="S1513" t="str">
        <f t="shared" ref="S1513:T1513" si="1589">IF( AND($Q1513&gt;S$10,$Q1513&lt;=S$11),$R1513,"")</f>
        <v/>
      </c>
      <c r="T1513" s="70">
        <f t="shared" ca="1" si="1589"/>
        <v>1.8335926337140509</v>
      </c>
    </row>
    <row r="1514" spans="1:20" ht="13" hidden="1" x14ac:dyDescent="0.15">
      <c r="A1514" s="142"/>
      <c r="B1514" s="144"/>
      <c r="F1514" s="63"/>
      <c r="G1514" s="63"/>
      <c r="H1514" s="63"/>
      <c r="I1514" s="63"/>
      <c r="J1514" s="63"/>
      <c r="K1514" s="63"/>
      <c r="L1514" s="63"/>
      <c r="M1514" s="63"/>
      <c r="N1514" s="63"/>
      <c r="O1514" s="63">
        <f>'SWR time series'!A1510</f>
        <v>4</v>
      </c>
      <c r="P1514" s="63">
        <f>'SWR time series'!B1510</f>
        <v>1996</v>
      </c>
      <c r="Q1514" s="70">
        <f>'StockBond Returns'!M1508</f>
        <v>25.893727720000001</v>
      </c>
      <c r="R1514" s="70">
        <f ca="1">'SWR time series'!F1510</f>
        <v>1.7879452983426831</v>
      </c>
      <c r="S1514" t="str">
        <f t="shared" ref="S1514:T1514" si="1590">IF( AND($Q1514&gt;S$10,$Q1514&lt;=S$11),$R1514,"")</f>
        <v/>
      </c>
      <c r="T1514" s="70">
        <f t="shared" ca="1" si="1590"/>
        <v>1.7879452983426831</v>
      </c>
    </row>
    <row r="1515" spans="1:20" ht="13" hidden="1" x14ac:dyDescent="0.15">
      <c r="A1515" s="142"/>
      <c r="B1515" s="144"/>
      <c r="F1515" s="63"/>
      <c r="G1515" s="63"/>
      <c r="H1515" s="63"/>
      <c r="I1515" s="63"/>
      <c r="J1515" s="63"/>
      <c r="K1515" s="63"/>
      <c r="L1515" s="63"/>
      <c r="M1515" s="63"/>
      <c r="N1515" s="63"/>
      <c r="O1515" s="63">
        <f>'SWR time series'!A1511</f>
        <v>5</v>
      </c>
      <c r="P1515" s="63">
        <f>'SWR time series'!B1511</f>
        <v>1996</v>
      </c>
      <c r="Q1515" s="70">
        <f>'StockBond Returns'!M1509</f>
        <v>25.699200260000001</v>
      </c>
      <c r="R1515" s="70">
        <f ca="1">'SWR time series'!F1511</f>
        <v>1.8405645350030153</v>
      </c>
      <c r="S1515" t="str">
        <f t="shared" ref="S1515:T1515" si="1591">IF( AND($Q1515&gt;S$10,$Q1515&lt;=S$11),$R1515,"")</f>
        <v/>
      </c>
      <c r="T1515" s="70">
        <f t="shared" ca="1" si="1591"/>
        <v>1.8405645350030153</v>
      </c>
    </row>
    <row r="1516" spans="1:20" ht="13" hidden="1" x14ac:dyDescent="0.15">
      <c r="A1516" s="142"/>
      <c r="B1516" s="144"/>
      <c r="F1516" s="63"/>
      <c r="G1516" s="63"/>
      <c r="H1516" s="63"/>
      <c r="I1516" s="63"/>
      <c r="J1516" s="63"/>
      <c r="K1516" s="63"/>
      <c r="L1516" s="63"/>
      <c r="M1516" s="63"/>
      <c r="N1516" s="63"/>
      <c r="O1516" s="63">
        <f>'SWR time series'!A1512</f>
        <v>6</v>
      </c>
      <c r="P1516" s="63">
        <f>'SWR time series'!B1512</f>
        <v>1996</v>
      </c>
      <c r="Q1516" s="70">
        <f>'StockBond Returns'!M1510</f>
        <v>26.122064949999999</v>
      </c>
      <c r="R1516" s="70">
        <f ca="1">'SWR time series'!F1512</f>
        <v>1.7698890067663284</v>
      </c>
      <c r="S1516" t="str">
        <f t="shared" ref="S1516:T1516" si="1592">IF( AND($Q1516&gt;S$10,$Q1516&lt;=S$11),$R1516,"")</f>
        <v/>
      </c>
      <c r="T1516" s="70">
        <f t="shared" ca="1" si="1592"/>
        <v>1.7698890067663284</v>
      </c>
    </row>
    <row r="1517" spans="1:20" ht="13" hidden="1" x14ac:dyDescent="0.15">
      <c r="A1517" s="142"/>
      <c r="B1517" s="144"/>
      <c r="F1517" s="63"/>
      <c r="G1517" s="63"/>
      <c r="H1517" s="63"/>
      <c r="I1517" s="63"/>
      <c r="J1517" s="63"/>
      <c r="K1517" s="63"/>
      <c r="L1517" s="63"/>
      <c r="M1517" s="63"/>
      <c r="N1517" s="63"/>
      <c r="O1517" s="63">
        <f>'SWR time series'!A1513</f>
        <v>7</v>
      </c>
      <c r="P1517" s="63">
        <f>'SWR time series'!B1513</f>
        <v>1996</v>
      </c>
      <c r="Q1517" s="70">
        <f>'StockBond Returns'!M1511</f>
        <v>26.253336310000002</v>
      </c>
      <c r="R1517" s="70">
        <f ca="1">'SWR time series'!F1513</f>
        <v>1.7382205819915244</v>
      </c>
      <c r="S1517" t="str">
        <f t="shared" ref="S1517:T1517" si="1593">IF( AND($Q1517&gt;S$10,$Q1517&lt;=S$11),$R1517,"")</f>
        <v/>
      </c>
      <c r="T1517" s="70">
        <f t="shared" ca="1" si="1593"/>
        <v>1.7382205819915244</v>
      </c>
    </row>
    <row r="1518" spans="1:20" ht="13" hidden="1" x14ac:dyDescent="0.15">
      <c r="A1518" s="142"/>
      <c r="B1518" s="144"/>
      <c r="F1518" s="63"/>
      <c r="G1518" s="63"/>
      <c r="H1518" s="63"/>
      <c r="I1518" s="63"/>
      <c r="J1518" s="63"/>
      <c r="K1518" s="63"/>
      <c r="L1518" s="63"/>
      <c r="M1518" s="63"/>
      <c r="N1518" s="63"/>
      <c r="O1518" s="63">
        <f>'SWR time series'!A1514</f>
        <v>8</v>
      </c>
      <c r="P1518" s="63">
        <f>'SWR time series'!B1514</f>
        <v>1996</v>
      </c>
      <c r="Q1518" s="70">
        <f>'StockBond Returns'!M1512</f>
        <v>24.699396539999999</v>
      </c>
      <c r="R1518" s="70">
        <f ca="1">'SWR time series'!F1514</f>
        <v>1.9779970763567594</v>
      </c>
      <c r="S1518" t="str">
        <f t="shared" ref="S1518:T1518" si="1594">IF( AND($Q1518&gt;S$10,$Q1518&lt;=S$11),$R1518,"")</f>
        <v/>
      </c>
      <c r="T1518" s="70">
        <f t="shared" ca="1" si="1594"/>
        <v>1.9779970763567594</v>
      </c>
    </row>
    <row r="1519" spans="1:20" ht="13" hidden="1" x14ac:dyDescent="0.15">
      <c r="A1519" s="142"/>
      <c r="B1519" s="144"/>
      <c r="F1519" s="63"/>
      <c r="G1519" s="63"/>
      <c r="H1519" s="63"/>
      <c r="I1519" s="63"/>
      <c r="J1519" s="63"/>
      <c r="K1519" s="63"/>
      <c r="L1519" s="63"/>
      <c r="M1519" s="63"/>
      <c r="N1519" s="63"/>
      <c r="O1519" s="63">
        <f>'SWR time series'!A1515</f>
        <v>9</v>
      </c>
      <c r="P1519" s="63">
        <f>'SWR time series'!B1515</f>
        <v>1996</v>
      </c>
      <c r="Q1519" s="70">
        <f>'StockBond Returns'!M1513</f>
        <v>25.10727812</v>
      </c>
      <c r="R1519" s="70">
        <f ca="1">'SWR time series'!F1515</f>
        <v>1.9008507585737093</v>
      </c>
      <c r="S1519" t="str">
        <f t="shared" ref="S1519:T1519" si="1595">IF( AND($Q1519&gt;S$10,$Q1519&lt;=S$11),$R1519,"")</f>
        <v/>
      </c>
      <c r="T1519" s="70">
        <f t="shared" ca="1" si="1595"/>
        <v>1.9008507585737093</v>
      </c>
    </row>
    <row r="1520" spans="1:20" ht="13" hidden="1" x14ac:dyDescent="0.15">
      <c r="A1520" s="142"/>
      <c r="B1520" s="144"/>
      <c r="F1520" s="63"/>
      <c r="G1520" s="63"/>
      <c r="H1520" s="63"/>
      <c r="I1520" s="63"/>
      <c r="J1520" s="63"/>
      <c r="K1520" s="63"/>
      <c r="L1520" s="63"/>
      <c r="M1520" s="63"/>
      <c r="N1520" s="63"/>
      <c r="O1520" s="63">
        <f>'SWR time series'!A1516</f>
        <v>10</v>
      </c>
      <c r="P1520" s="63">
        <f>'SWR time series'!B1516</f>
        <v>1996</v>
      </c>
      <c r="Q1520" s="70">
        <f>'StockBond Returns'!M1514</f>
        <v>26.153094169999999</v>
      </c>
      <c r="R1520" s="70">
        <f ca="1">'SWR time series'!F1516</f>
        <v>1.7072523522689669</v>
      </c>
      <c r="S1520" t="str">
        <f t="shared" ref="S1520:T1520" si="1596">IF( AND($Q1520&gt;S$10,$Q1520&lt;=S$11),$R1520,"")</f>
        <v/>
      </c>
      <c r="T1520" s="70">
        <f t="shared" ca="1" si="1596"/>
        <v>1.7072523522689669</v>
      </c>
    </row>
    <row r="1521" spans="1:20" ht="13" hidden="1" x14ac:dyDescent="0.15">
      <c r="A1521" s="142"/>
      <c r="B1521" s="144"/>
      <c r="F1521" s="63"/>
      <c r="G1521" s="63"/>
      <c r="H1521" s="63"/>
      <c r="I1521" s="63"/>
      <c r="J1521" s="63"/>
      <c r="K1521" s="63"/>
      <c r="L1521" s="63"/>
      <c r="M1521" s="63"/>
      <c r="N1521" s="63"/>
      <c r="O1521" s="63">
        <f>'SWR time series'!A1517</f>
        <v>11</v>
      </c>
      <c r="P1521" s="63">
        <f>'SWR time series'!B1517</f>
        <v>1996</v>
      </c>
      <c r="Q1521" s="70">
        <f>'StockBond Returns'!M1515</f>
        <v>26.627313430000001</v>
      </c>
      <c r="R1521" s="70">
        <f ca="1">'SWR time series'!F1517</f>
        <v>1.5984169412331077</v>
      </c>
      <c r="S1521" t="str">
        <f t="shared" ref="S1521:T1521" si="1597">IF( AND($Q1521&gt;S$10,$Q1521&lt;=S$11),$R1521,"")</f>
        <v/>
      </c>
      <c r="T1521" s="70">
        <f t="shared" ca="1" si="1597"/>
        <v>1.5984169412331077</v>
      </c>
    </row>
    <row r="1522" spans="1:20" ht="13" hidden="1" x14ac:dyDescent="0.15">
      <c r="A1522" s="142"/>
      <c r="B1522" s="144"/>
      <c r="F1522" s="63"/>
      <c r="G1522" s="63"/>
      <c r="H1522" s="63"/>
      <c r="I1522" s="63"/>
      <c r="J1522" s="63"/>
      <c r="K1522" s="63"/>
      <c r="L1522" s="63"/>
      <c r="M1522" s="63"/>
      <c r="N1522" s="63"/>
      <c r="O1522" s="63">
        <f>'SWR time series'!A1518</f>
        <v>12</v>
      </c>
      <c r="P1522" s="63">
        <f>'SWR time series'!B1518</f>
        <v>1996</v>
      </c>
      <c r="Q1522" s="70">
        <f>'StockBond Returns'!M1516</f>
        <v>28.36892989</v>
      </c>
      <c r="R1522" s="70">
        <f ca="1">'SWR time series'!F1518</f>
        <v>1.3296215296373397</v>
      </c>
      <c r="S1522" t="str">
        <f t="shared" ref="S1522:T1522" si="1598">IF( AND($Q1522&gt;S$10,$Q1522&lt;=S$11),$R1522,"")</f>
        <v/>
      </c>
      <c r="T1522" s="70">
        <f t="shared" ca="1" si="1598"/>
        <v>1.3296215296373397</v>
      </c>
    </row>
    <row r="1523" spans="1:20" ht="13" hidden="1" x14ac:dyDescent="0.15">
      <c r="A1523" s="142"/>
      <c r="B1523" s="144"/>
      <c r="F1523" s="63"/>
      <c r="G1523" s="63"/>
      <c r="H1523" s="63"/>
      <c r="I1523" s="63"/>
      <c r="J1523" s="63"/>
      <c r="K1523" s="63"/>
      <c r="L1523" s="63"/>
      <c r="M1523" s="63"/>
      <c r="N1523" s="63"/>
      <c r="O1523" s="63">
        <f>'SWR time series'!A1519</f>
        <v>1</v>
      </c>
      <c r="P1523" s="63">
        <f>'SWR time series'!B1519</f>
        <v>1997</v>
      </c>
      <c r="Q1523" s="70">
        <f>'StockBond Returns'!M1517</f>
        <v>27.630320730000001</v>
      </c>
      <c r="R1523" s="70">
        <f ca="1">'SWR time series'!F1519</f>
        <v>1.4512522212455115</v>
      </c>
      <c r="S1523" t="str">
        <f t="shared" ref="S1523:T1523" si="1599">IF( AND($Q1523&gt;S$10,$Q1523&lt;=S$11),$R1523,"")</f>
        <v/>
      </c>
      <c r="T1523" s="70">
        <f t="shared" ca="1" si="1599"/>
        <v>1.4512522212455115</v>
      </c>
    </row>
    <row r="1524" spans="1:20" ht="13" hidden="1" x14ac:dyDescent="0.15">
      <c r="A1524" s="142"/>
      <c r="B1524" s="144"/>
      <c r="F1524" s="63"/>
      <c r="G1524" s="63"/>
      <c r="H1524" s="63"/>
      <c r="I1524" s="63"/>
      <c r="J1524" s="63"/>
      <c r="K1524" s="63"/>
      <c r="L1524" s="63"/>
      <c r="M1524" s="63"/>
      <c r="N1524" s="63"/>
      <c r="O1524" s="63">
        <f>'SWR time series'!A1520</f>
        <v>2</v>
      </c>
      <c r="P1524" s="63">
        <f>'SWR time series'!B1520</f>
        <v>1997</v>
      </c>
      <c r="Q1524" s="70">
        <f>'StockBond Returns'!M1518</f>
        <v>29.070200700000001</v>
      </c>
      <c r="R1524" s="70">
        <f ca="1">'SWR time series'!F1520</f>
        <v>1.2661595328491697</v>
      </c>
      <c r="S1524" t="str">
        <f t="shared" ref="S1524:T1524" si="1600">IF( AND($Q1524&gt;S$10,$Q1524&lt;=S$11),$R1524,"")</f>
        <v/>
      </c>
      <c r="T1524" s="70">
        <f t="shared" ca="1" si="1600"/>
        <v>1.2661595328491697</v>
      </c>
    </row>
    <row r="1525" spans="1:20" ht="13" hidden="1" x14ac:dyDescent="0.15">
      <c r="A1525" s="142"/>
      <c r="B1525" s="144"/>
      <c r="F1525" s="63"/>
      <c r="G1525" s="63"/>
      <c r="H1525" s="63"/>
      <c r="I1525" s="63"/>
      <c r="J1525" s="63"/>
      <c r="K1525" s="63"/>
      <c r="L1525" s="63"/>
      <c r="M1525" s="63"/>
      <c r="N1525" s="63"/>
      <c r="O1525" s="63">
        <f>'SWR time series'!A1521</f>
        <v>3</v>
      </c>
      <c r="P1525" s="63">
        <f>'SWR time series'!B1521</f>
        <v>1997</v>
      </c>
      <c r="Q1525" s="70">
        <f>'StockBond Returns'!M1519</f>
        <v>28.98815038</v>
      </c>
      <c r="R1525" s="70">
        <f ca="1">'SWR time series'!F1521</f>
        <v>1.246073758750609</v>
      </c>
      <c r="S1525" t="str">
        <f t="shared" ref="S1525:T1525" si="1601">IF( AND($Q1525&gt;S$10,$Q1525&lt;=S$11),$R1525,"")</f>
        <v/>
      </c>
      <c r="T1525" s="70">
        <f t="shared" ca="1" si="1601"/>
        <v>1.246073758750609</v>
      </c>
    </row>
    <row r="1526" spans="1:20" ht="13" hidden="1" x14ac:dyDescent="0.15">
      <c r="A1526" s="142"/>
      <c r="B1526" s="144"/>
      <c r="F1526" s="63"/>
      <c r="G1526" s="63"/>
      <c r="H1526" s="63"/>
      <c r="I1526" s="63"/>
      <c r="J1526" s="63"/>
      <c r="K1526" s="63"/>
      <c r="L1526" s="63"/>
      <c r="M1526" s="63"/>
      <c r="N1526" s="63"/>
      <c r="O1526" s="63">
        <f>'SWR time series'!A1522</f>
        <v>4</v>
      </c>
      <c r="P1526" s="63">
        <f>'SWR time series'!B1522</f>
        <v>1997</v>
      </c>
      <c r="Q1526" s="70">
        <f>'StockBond Returns'!M1520</f>
        <v>27.528425380000002</v>
      </c>
      <c r="R1526" s="70">
        <f ca="1">'SWR time series'!F1522</f>
        <v>1.4432448885355469</v>
      </c>
      <c r="S1526" t="str">
        <f t="shared" ref="S1526:T1526" si="1602">IF( AND($Q1526&gt;S$10,$Q1526&lt;=S$11),$R1526,"")</f>
        <v/>
      </c>
      <c r="T1526" s="70">
        <f t="shared" ca="1" si="1602"/>
        <v>1.4432448885355469</v>
      </c>
    </row>
    <row r="1527" spans="1:20" ht="13" hidden="1" x14ac:dyDescent="0.15">
      <c r="A1527" s="142"/>
      <c r="B1527" s="144"/>
      <c r="F1527" s="63"/>
      <c r="G1527" s="63"/>
      <c r="H1527" s="63"/>
      <c r="I1527" s="63"/>
      <c r="J1527" s="63"/>
      <c r="K1527" s="63"/>
      <c r="L1527" s="63"/>
      <c r="M1527" s="63"/>
      <c r="N1527" s="63"/>
      <c r="O1527" s="63">
        <f>'SWR time series'!A1523</f>
        <v>5</v>
      </c>
      <c r="P1527" s="63">
        <f>'SWR time series'!B1523</f>
        <v>1997</v>
      </c>
      <c r="Q1527" s="70">
        <f>'StockBond Returns'!M1521</f>
        <v>28.936018199999999</v>
      </c>
      <c r="R1527" s="70">
        <f ca="1">'SWR time series'!F1523</f>
        <v>1.2337403387105512</v>
      </c>
      <c r="S1527" t="str">
        <f t="shared" ref="S1527:T1527" si="1603">IF( AND($Q1527&gt;S$10,$Q1527&lt;=S$11),$R1527,"")</f>
        <v/>
      </c>
      <c r="T1527" s="70">
        <f t="shared" ca="1" si="1603"/>
        <v>1.2337403387105512</v>
      </c>
    </row>
    <row r="1528" spans="1:20" ht="13" hidden="1" x14ac:dyDescent="0.15">
      <c r="A1528" s="142"/>
      <c r="B1528" s="144"/>
      <c r="F1528" s="63"/>
      <c r="G1528" s="63"/>
      <c r="H1528" s="63"/>
      <c r="I1528" s="63"/>
      <c r="J1528" s="63"/>
      <c r="K1528" s="63"/>
      <c r="L1528" s="63"/>
      <c r="M1528" s="63"/>
      <c r="N1528" s="63"/>
      <c r="O1528" s="63">
        <f>'SWR time series'!A1524</f>
        <v>6</v>
      </c>
      <c r="P1528" s="63">
        <f>'SWR time series'!B1524</f>
        <v>1997</v>
      </c>
      <c r="Q1528" s="70">
        <f>'StockBond Returns'!M1522</f>
        <v>30.40508067</v>
      </c>
      <c r="R1528" s="70">
        <f ca="1">'SWR time series'!F1524</f>
        <v>1.0351924906289303</v>
      </c>
      <c r="S1528" t="str">
        <f t="shared" ref="S1528:T1528" si="1604">IF( AND($Q1528&gt;S$10,$Q1528&lt;=S$11),$R1528,"")</f>
        <v/>
      </c>
      <c r="T1528" s="70">
        <f t="shared" ca="1" si="1604"/>
        <v>1.0351924906289303</v>
      </c>
    </row>
    <row r="1529" spans="1:20" ht="13" hidden="1" x14ac:dyDescent="0.15">
      <c r="A1529" s="142"/>
      <c r="B1529" s="144"/>
      <c r="F1529" s="63"/>
      <c r="G1529" s="63"/>
      <c r="H1529" s="63"/>
      <c r="I1529" s="63"/>
      <c r="J1529" s="63"/>
      <c r="K1529" s="63"/>
      <c r="L1529" s="63"/>
      <c r="M1529" s="63"/>
      <c r="N1529" s="63"/>
      <c r="O1529" s="63">
        <f>'SWR time series'!A1525</f>
        <v>7</v>
      </c>
      <c r="P1529" s="63">
        <f>'SWR time series'!B1525</f>
        <v>1997</v>
      </c>
      <c r="Q1529" s="70">
        <f>'StockBond Returns'!M1523</f>
        <v>31.572233010000001</v>
      </c>
      <c r="R1529" s="70">
        <f ca="1">'SWR time series'!F1525</f>
        <v>0.89269734273223555</v>
      </c>
      <c r="S1529" t="str">
        <f t="shared" ref="S1529:T1529" si="1605">IF( AND($Q1529&gt;S$10,$Q1529&lt;=S$11),$R1529,"")</f>
        <v/>
      </c>
      <c r="T1529" s="70">
        <f t="shared" ca="1" si="1605"/>
        <v>0.89269734273223555</v>
      </c>
    </row>
    <row r="1530" spans="1:20" ht="13" hidden="1" x14ac:dyDescent="0.15">
      <c r="A1530" s="142"/>
      <c r="B1530" s="144"/>
      <c r="F1530" s="63"/>
      <c r="G1530" s="63"/>
      <c r="H1530" s="63"/>
      <c r="I1530" s="63"/>
      <c r="J1530" s="63"/>
      <c r="K1530" s="63"/>
      <c r="L1530" s="63"/>
      <c r="M1530" s="63"/>
      <c r="N1530" s="63"/>
      <c r="O1530" s="63">
        <f>'SWR time series'!A1526</f>
        <v>8</v>
      </c>
      <c r="P1530" s="63">
        <f>'SWR time series'!B1526</f>
        <v>1997</v>
      </c>
      <c r="Q1530" s="70">
        <f>'StockBond Returns'!M1524</f>
        <v>33.7935941</v>
      </c>
      <c r="R1530" s="70">
        <f ca="1">'SWR time series'!F1526</f>
        <v>0.63410369217528384</v>
      </c>
      <c r="S1530" t="str">
        <f t="shared" ref="S1530:T1530" si="1606">IF( AND($Q1530&gt;S$10,$Q1530&lt;=S$11),$R1530,"")</f>
        <v/>
      </c>
      <c r="T1530" s="70">
        <f t="shared" ca="1" si="1606"/>
        <v>0.63410369217528384</v>
      </c>
    </row>
    <row r="1531" spans="1:20" ht="13" hidden="1" x14ac:dyDescent="0.15">
      <c r="A1531" s="142"/>
      <c r="B1531" s="144"/>
      <c r="F1531" s="63"/>
      <c r="G1531" s="63"/>
      <c r="H1531" s="63"/>
      <c r="I1531" s="63"/>
      <c r="J1531" s="63"/>
      <c r="K1531" s="63"/>
      <c r="L1531" s="63"/>
      <c r="M1531" s="63"/>
      <c r="N1531" s="63"/>
      <c r="O1531" s="63">
        <f>'SWR time series'!A1527</f>
        <v>9</v>
      </c>
      <c r="P1531" s="63">
        <f>'SWR time series'!B1527</f>
        <v>1997</v>
      </c>
      <c r="Q1531" s="70">
        <f>'StockBond Returns'!M1525</f>
        <v>32.598232209999999</v>
      </c>
      <c r="R1531" s="70">
        <f ca="1">'SWR time series'!F1527</f>
        <v>0.75486194263724471</v>
      </c>
      <c r="S1531" t="str">
        <f t="shared" ref="S1531:T1531" si="1607">IF( AND($Q1531&gt;S$10,$Q1531&lt;=S$11),$R1531,"")</f>
        <v/>
      </c>
      <c r="T1531" s="70">
        <f t="shared" ca="1" si="1607"/>
        <v>0.75486194263724471</v>
      </c>
    </row>
    <row r="1532" spans="1:20" ht="13" hidden="1" x14ac:dyDescent="0.15">
      <c r="A1532" s="142"/>
      <c r="B1532" s="144"/>
      <c r="F1532" s="63"/>
      <c r="G1532" s="63"/>
      <c r="H1532" s="63"/>
      <c r="I1532" s="63"/>
      <c r="J1532" s="63"/>
      <c r="K1532" s="63"/>
      <c r="L1532" s="63"/>
      <c r="M1532" s="63"/>
      <c r="N1532" s="63"/>
      <c r="O1532" s="63">
        <f>'SWR time series'!A1528</f>
        <v>10</v>
      </c>
      <c r="P1532" s="63">
        <f>'SWR time series'!B1528</f>
        <v>1997</v>
      </c>
      <c r="Q1532" s="70">
        <f>'StockBond Returns'!M1526</f>
        <v>33.024267539999997</v>
      </c>
      <c r="R1532" s="70">
        <f ca="1">'SWR time series'!F1528</f>
        <v>0.68535976606758542</v>
      </c>
      <c r="S1532" t="str">
        <f t="shared" ref="S1532:T1532" si="1608">IF( AND($Q1532&gt;S$10,$Q1532&lt;=S$11),$R1532,"")</f>
        <v/>
      </c>
      <c r="T1532" s="70">
        <f t="shared" ca="1" si="1608"/>
        <v>0.68535976606758542</v>
      </c>
    </row>
    <row r="1533" spans="1:20" ht="13" hidden="1" x14ac:dyDescent="0.15">
      <c r="A1533" s="142"/>
      <c r="B1533" s="144"/>
      <c r="F1533" s="63"/>
      <c r="G1533" s="63"/>
      <c r="H1533" s="63"/>
      <c r="I1533" s="63"/>
      <c r="J1533" s="63"/>
      <c r="K1533" s="63"/>
      <c r="L1533" s="63"/>
      <c r="M1533" s="63"/>
      <c r="N1533" s="63"/>
      <c r="O1533" s="63">
        <f>'SWR time series'!A1529</f>
        <v>11</v>
      </c>
      <c r="P1533" s="63">
        <f>'SWR time series'!B1529</f>
        <v>1997</v>
      </c>
      <c r="Q1533" s="70">
        <f>'StockBond Returns'!M1527</f>
        <v>31.637546010000001</v>
      </c>
      <c r="R1533" s="70">
        <f ca="1">'SWR time series'!F1529</f>
        <v>0.80001629710375699</v>
      </c>
      <c r="S1533" t="str">
        <f t="shared" ref="S1533:T1533" si="1609">IF( AND($Q1533&gt;S$10,$Q1533&lt;=S$11),$R1533,"")</f>
        <v/>
      </c>
      <c r="T1533" s="70">
        <f t="shared" ca="1" si="1609"/>
        <v>0.80001629710375699</v>
      </c>
    </row>
    <row r="1534" spans="1:20" ht="13" hidden="1" x14ac:dyDescent="0.15">
      <c r="A1534" s="142"/>
      <c r="B1534" s="144"/>
      <c r="F1534" s="63"/>
      <c r="G1534" s="63"/>
      <c r="H1534" s="63"/>
      <c r="I1534" s="63"/>
      <c r="J1534" s="63"/>
      <c r="K1534" s="63"/>
      <c r="L1534" s="63"/>
      <c r="M1534" s="63"/>
      <c r="N1534" s="63"/>
      <c r="O1534" s="63">
        <f>'SWR time series'!A1530</f>
        <v>12</v>
      </c>
      <c r="P1534" s="63">
        <f>'SWR time series'!B1530</f>
        <v>1997</v>
      </c>
      <c r="Q1534" s="70">
        <f>'StockBond Returns'!M1528</f>
        <v>33.571282009999997</v>
      </c>
      <c r="R1534" s="70">
        <f ca="1">'SWR time series'!F1530</f>
        <v>0.6167797144409497</v>
      </c>
      <c r="S1534" t="str">
        <f t="shared" ref="S1534:T1534" si="1610">IF( AND($Q1534&gt;S$10,$Q1534&lt;=S$11),$R1534,"")</f>
        <v/>
      </c>
      <c r="T1534" s="70">
        <f t="shared" ca="1" si="1610"/>
        <v>0.6167797144409497</v>
      </c>
    </row>
    <row r="1535" spans="1:20" ht="13" hidden="1" x14ac:dyDescent="0.15">
      <c r="A1535" s="142"/>
      <c r="B1535" s="144"/>
      <c r="F1535" s="63"/>
      <c r="G1535" s="63"/>
      <c r="H1535" s="63"/>
      <c r="I1535" s="63"/>
      <c r="J1535" s="63"/>
      <c r="K1535" s="63"/>
      <c r="L1535" s="63"/>
      <c r="M1535" s="63"/>
      <c r="N1535" s="63"/>
      <c r="O1535" s="63">
        <f>'SWR time series'!A1531</f>
        <v>1</v>
      </c>
      <c r="P1535" s="63">
        <f>'SWR time series'!B1531</f>
        <v>1998</v>
      </c>
      <c r="Q1535" s="70">
        <f>'StockBond Returns'!M1529</f>
        <v>33.307427089999997</v>
      </c>
      <c r="R1535" s="70">
        <f ca="1">'SWR time series'!F1531</f>
        <v>0.63365214068477282</v>
      </c>
      <c r="S1535" t="str">
        <f t="shared" ref="S1535:T1535" si="1611">IF( AND($Q1535&gt;S$10,$Q1535&lt;=S$11),$R1535,"")</f>
        <v/>
      </c>
      <c r="T1535" s="70">
        <f t="shared" ca="1" si="1611"/>
        <v>0.63365214068477282</v>
      </c>
    </row>
    <row r="1536" spans="1:20" ht="13" hidden="1" x14ac:dyDescent="0.15">
      <c r="A1536" s="142"/>
      <c r="B1536" s="144"/>
      <c r="F1536" s="63"/>
      <c r="G1536" s="63"/>
      <c r="H1536" s="63"/>
      <c r="I1536" s="63"/>
      <c r="J1536" s="63"/>
      <c r="K1536" s="63"/>
      <c r="L1536" s="63"/>
      <c r="M1536" s="63"/>
      <c r="N1536" s="63"/>
      <c r="O1536" s="63">
        <f>'SWR time series'!A1532</f>
        <v>2</v>
      </c>
      <c r="P1536" s="63">
        <f>'SWR time series'!B1532</f>
        <v>1998</v>
      </c>
      <c r="Q1536" s="70">
        <f>'StockBond Returns'!M1530</f>
        <v>34.153069019999997</v>
      </c>
      <c r="R1536" s="70">
        <f ca="1">'SWR time series'!F1532</f>
        <v>0.52675737748843865</v>
      </c>
      <c r="S1536" t="str">
        <f t="shared" ref="S1536:T1536" si="1612">IF( AND($Q1536&gt;S$10,$Q1536&lt;=S$11),$R1536,"")</f>
        <v/>
      </c>
      <c r="T1536" s="70">
        <f t="shared" ca="1" si="1612"/>
        <v>0.52675737748843865</v>
      </c>
    </row>
    <row r="1537" spans="1:20" ht="13" hidden="1" x14ac:dyDescent="0.15">
      <c r="A1537" s="142"/>
      <c r="B1537" s="144"/>
      <c r="F1537" s="63"/>
      <c r="G1537" s="63"/>
      <c r="H1537" s="63"/>
      <c r="I1537" s="63"/>
      <c r="J1537" s="63"/>
      <c r="K1537" s="63"/>
      <c r="L1537" s="63"/>
      <c r="M1537" s="63"/>
      <c r="N1537" s="63"/>
      <c r="O1537" s="63">
        <f>'SWR time series'!A1533</f>
        <v>3</v>
      </c>
      <c r="P1537" s="63">
        <f>'SWR time series'!B1533</f>
        <v>1998</v>
      </c>
      <c r="Q1537" s="70">
        <f>'StockBond Returns'!M1531</f>
        <v>35.522036270000001</v>
      </c>
      <c r="R1537" s="70">
        <f ca="1">'SWR time series'!F1533</f>
        <v>0.40419616557347782</v>
      </c>
      <c r="S1537" t="str">
        <f t="shared" ref="S1537:T1537" si="1613">IF( AND($Q1537&gt;S$10,$Q1537&lt;=S$11),$R1537,"")</f>
        <v/>
      </c>
      <c r="T1537" s="70">
        <f t="shared" ca="1" si="1613"/>
        <v>0.40419616557347782</v>
      </c>
    </row>
    <row r="1538" spans="1:20" ht="13" hidden="1" x14ac:dyDescent="0.15">
      <c r="A1538" s="142"/>
      <c r="B1538" s="144"/>
      <c r="F1538" s="63"/>
      <c r="G1538" s="63"/>
      <c r="H1538" s="63"/>
      <c r="I1538" s="63"/>
      <c r="J1538" s="63"/>
      <c r="K1538" s="63"/>
      <c r="L1538" s="63"/>
      <c r="M1538" s="63"/>
      <c r="N1538" s="63"/>
      <c r="O1538" s="63">
        <f>'SWR time series'!A1534</f>
        <v>4</v>
      </c>
      <c r="P1538" s="63">
        <f>'SWR time series'!B1534</f>
        <v>1998</v>
      </c>
      <c r="Q1538" s="70">
        <f>'StockBond Returns'!M1532</f>
        <v>37.136911240000003</v>
      </c>
      <c r="R1538" s="70">
        <f ca="1">'SWR time series'!F1534</f>
        <v>0.26561004522093201</v>
      </c>
      <c r="S1538" t="str">
        <f t="shared" ref="S1538:T1538" si="1614">IF( AND($Q1538&gt;S$10,$Q1538&lt;=S$11),$R1538,"")</f>
        <v/>
      </c>
      <c r="T1538" s="70">
        <f t="shared" ca="1" si="1614"/>
        <v>0.26561004522093201</v>
      </c>
    </row>
    <row r="1539" spans="1:20" ht="13" hidden="1" x14ac:dyDescent="0.15">
      <c r="A1539" s="142"/>
      <c r="B1539" s="144"/>
      <c r="F1539" s="63"/>
      <c r="G1539" s="63"/>
      <c r="H1539" s="63"/>
      <c r="I1539" s="63"/>
      <c r="J1539" s="63"/>
      <c r="K1539" s="63"/>
      <c r="L1539" s="63"/>
      <c r="M1539" s="63"/>
      <c r="N1539" s="63"/>
      <c r="O1539" s="63">
        <f>'SWR time series'!A1535</f>
        <v>5</v>
      </c>
      <c r="P1539" s="63">
        <f>'SWR time series'!B1535</f>
        <v>1998</v>
      </c>
      <c r="Q1539" s="70">
        <f>'StockBond Returns'!M1533</f>
        <v>37.261851669999999</v>
      </c>
      <c r="R1539" s="70">
        <f ca="1">'SWR time series'!F1535</f>
        <v>0.24230646077285067</v>
      </c>
      <c r="S1539" t="str">
        <f t="shared" ref="S1539:T1539" si="1615">IF( AND($Q1539&gt;S$10,$Q1539&lt;=S$11),$R1539,"")</f>
        <v/>
      </c>
      <c r="T1539" s="70">
        <f t="shared" ca="1" si="1615"/>
        <v>0.24230646077285067</v>
      </c>
    </row>
    <row r="1540" spans="1:20" ht="13" hidden="1" x14ac:dyDescent="0.15">
      <c r="A1540" s="142"/>
      <c r="B1540" s="144"/>
      <c r="F1540" s="63"/>
      <c r="G1540" s="63"/>
      <c r="H1540" s="63"/>
      <c r="I1540" s="63"/>
      <c r="J1540" s="63"/>
      <c r="K1540" s="63"/>
      <c r="L1540" s="63"/>
      <c r="M1540" s="63"/>
      <c r="N1540" s="63"/>
      <c r="O1540" s="63">
        <f>'SWR time series'!A1536</f>
        <v>6</v>
      </c>
      <c r="P1540" s="63">
        <f>'SWR time series'!B1536</f>
        <v>1998</v>
      </c>
      <c r="Q1540" s="70">
        <f>'StockBond Returns'!M1534</f>
        <v>36.375119410000003</v>
      </c>
      <c r="R1540" s="70">
        <f ca="1">'SWR time series'!F1536</f>
        <v>0.30807988096318661</v>
      </c>
      <c r="S1540" t="str">
        <f t="shared" ref="S1540:T1540" si="1616">IF( AND($Q1540&gt;S$10,$Q1540&lt;=S$11),$R1540,"")</f>
        <v/>
      </c>
      <c r="T1540" s="70">
        <f t="shared" ca="1" si="1616"/>
        <v>0.30807988096318661</v>
      </c>
    </row>
    <row r="1541" spans="1:20" ht="13" hidden="1" x14ac:dyDescent="0.15">
      <c r="A1541" s="142"/>
      <c r="B1541" s="144"/>
      <c r="F1541" s="63"/>
      <c r="G1541" s="63"/>
      <c r="H1541" s="63"/>
      <c r="I1541" s="63"/>
      <c r="J1541" s="63"/>
      <c r="K1541" s="63"/>
      <c r="L1541" s="63"/>
      <c r="M1541" s="63"/>
      <c r="N1541" s="63"/>
      <c r="O1541" s="63">
        <f>'SWR time series'!A1537</f>
        <v>7</v>
      </c>
      <c r="P1541" s="63">
        <f>'SWR time series'!B1537</f>
        <v>1998</v>
      </c>
      <c r="Q1541" s="70">
        <f>'StockBond Returns'!M1535</f>
        <v>37.647319459999999</v>
      </c>
      <c r="R1541" s="70">
        <f ca="1">'SWR time series'!F1537</f>
        <v>0.20147813792503078</v>
      </c>
      <c r="S1541" t="str">
        <f t="shared" ref="S1541:T1541" si="1617">IF( AND($Q1541&gt;S$10,$Q1541&lt;=S$11),$R1541,"")</f>
        <v/>
      </c>
      <c r="T1541" s="70">
        <f t="shared" ca="1" si="1617"/>
        <v>0.20147813792503078</v>
      </c>
    </row>
    <row r="1542" spans="1:20" ht="13" hidden="1" x14ac:dyDescent="0.15">
      <c r="A1542" s="142"/>
      <c r="B1542" s="144"/>
      <c r="F1542" s="63"/>
      <c r="G1542" s="63"/>
      <c r="H1542" s="63"/>
      <c r="I1542" s="63"/>
      <c r="J1542" s="63"/>
      <c r="K1542" s="63"/>
      <c r="L1542" s="63"/>
      <c r="M1542" s="63"/>
      <c r="N1542" s="63"/>
      <c r="O1542" s="63">
        <f>'SWR time series'!A1538</f>
        <v>8</v>
      </c>
      <c r="P1542" s="63">
        <f>'SWR time series'!B1538</f>
        <v>1998</v>
      </c>
      <c r="Q1542" s="70">
        <f>'StockBond Returns'!M1536</f>
        <v>37.071742950000001</v>
      </c>
      <c r="R1542" s="70">
        <f ca="1">'SWR time series'!F1538</f>
        <v>0.25174870992624676</v>
      </c>
      <c r="S1542" t="str">
        <f t="shared" ref="S1542:T1542" si="1618">IF( AND($Q1542&gt;S$10,$Q1542&lt;=S$11),$R1542,"")</f>
        <v/>
      </c>
      <c r="T1542" s="70">
        <f t="shared" ca="1" si="1618"/>
        <v>0.25174870992624676</v>
      </c>
    </row>
    <row r="1543" spans="1:20" ht="13" hidden="1" x14ac:dyDescent="0.15">
      <c r="A1543" s="142"/>
      <c r="B1543" s="144"/>
      <c r="F1543" s="63"/>
      <c r="G1543" s="63"/>
      <c r="H1543" s="63"/>
      <c r="I1543" s="63"/>
      <c r="J1543" s="63"/>
      <c r="K1543" s="63"/>
      <c r="L1543" s="63"/>
      <c r="M1543" s="63"/>
      <c r="N1543" s="63"/>
      <c r="O1543" s="63">
        <f>'SWR time series'!A1539</f>
        <v>9</v>
      </c>
      <c r="P1543" s="63">
        <f>'SWR time series'!B1539</f>
        <v>1998</v>
      </c>
      <c r="Q1543" s="70">
        <f>'StockBond Returns'!M1537</f>
        <v>31.55544596</v>
      </c>
      <c r="R1543" s="70">
        <f ca="1">'SWR time series'!F1539</f>
        <v>0.68309746787828685</v>
      </c>
      <c r="S1543" t="str">
        <f t="shared" ref="S1543:T1543" si="1619">IF( AND($Q1543&gt;S$10,$Q1543&lt;=S$11),$R1543,"")</f>
        <v/>
      </c>
      <c r="T1543" s="70">
        <f t="shared" ca="1" si="1619"/>
        <v>0.68309746787828685</v>
      </c>
    </row>
    <row r="1544" spans="1:20" ht="13" hidden="1" x14ac:dyDescent="0.15">
      <c r="A1544" s="142"/>
      <c r="B1544" s="144"/>
      <c r="F1544" s="63"/>
      <c r="G1544" s="63"/>
      <c r="H1544" s="63"/>
      <c r="I1544" s="63"/>
      <c r="J1544" s="63"/>
      <c r="K1544" s="63"/>
      <c r="L1544" s="63"/>
      <c r="M1544" s="63"/>
      <c r="N1544" s="63"/>
      <c r="O1544" s="63">
        <f>'SWR time series'!A1540</f>
        <v>10</v>
      </c>
      <c r="P1544" s="63">
        <f>'SWR time series'!B1540</f>
        <v>1998</v>
      </c>
      <c r="Q1544" s="70">
        <f>'StockBond Returns'!M1538</f>
        <v>33.414410240000002</v>
      </c>
      <c r="R1544" s="70">
        <f ca="1">'SWR time series'!F1540</f>
        <v>0.45938936532150532</v>
      </c>
      <c r="S1544" t="str">
        <f t="shared" ref="S1544:T1544" si="1620">IF( AND($Q1544&gt;S$10,$Q1544&lt;=S$11),$R1544,"")</f>
        <v/>
      </c>
      <c r="T1544" s="70">
        <f t="shared" ca="1" si="1620"/>
        <v>0.45938936532150532</v>
      </c>
    </row>
    <row r="1545" spans="1:20" ht="13" hidden="1" x14ac:dyDescent="0.15">
      <c r="A1545" s="142"/>
      <c r="B1545" s="144"/>
      <c r="F1545" s="63"/>
      <c r="G1545" s="63"/>
      <c r="H1545" s="63"/>
      <c r="I1545" s="63"/>
      <c r="J1545" s="63"/>
      <c r="K1545" s="63"/>
      <c r="L1545" s="63"/>
      <c r="M1545" s="63"/>
      <c r="N1545" s="63"/>
      <c r="O1545" s="63">
        <f>'SWR time series'!A1541</f>
        <v>11</v>
      </c>
      <c r="P1545" s="63">
        <f>'SWR time series'!B1541</f>
        <v>1998</v>
      </c>
      <c r="Q1545" s="70">
        <f>'StockBond Returns'!M1539</f>
        <v>36.361522520000001</v>
      </c>
      <c r="R1545" s="70">
        <f ca="1">'SWR time series'!F1541</f>
        <v>0.23478417608055313</v>
      </c>
      <c r="S1545" t="str">
        <f t="shared" ref="S1545:T1545" si="1621">IF( AND($Q1545&gt;S$10,$Q1545&lt;=S$11),$R1545,"")</f>
        <v/>
      </c>
      <c r="T1545" s="70">
        <f t="shared" ca="1" si="1621"/>
        <v>0.23478417608055313</v>
      </c>
    </row>
    <row r="1546" spans="1:20" ht="13" hidden="1" x14ac:dyDescent="0.15">
      <c r="A1546" s="142"/>
      <c r="B1546" s="144"/>
      <c r="F1546" s="63"/>
      <c r="G1546" s="63"/>
      <c r="H1546" s="63"/>
      <c r="I1546" s="63"/>
      <c r="J1546" s="63"/>
      <c r="K1546" s="63"/>
      <c r="L1546" s="63"/>
      <c r="M1546" s="63"/>
      <c r="N1546" s="63"/>
      <c r="O1546" s="63">
        <f>'SWR time series'!A1542</f>
        <v>12</v>
      </c>
      <c r="P1546" s="63">
        <f>'SWR time series'!B1542</f>
        <v>1998</v>
      </c>
      <c r="Q1546" s="70">
        <f>'StockBond Returns'!M1540</f>
        <v>37.996334840000003</v>
      </c>
      <c r="R1546" s="70">
        <f ca="1">'SWR time series'!F1542</f>
        <v>0.12379326694357751</v>
      </c>
      <c r="S1546" t="str">
        <f t="shared" ref="S1546:T1546" si="1622">IF( AND($Q1546&gt;S$10,$Q1546&lt;=S$11),$R1546,"")</f>
        <v/>
      </c>
      <c r="T1546" s="70">
        <f t="shared" ca="1" si="1622"/>
        <v>0.12379326694357751</v>
      </c>
    </row>
    <row r="1547" spans="1:20" ht="13" hidden="1" x14ac:dyDescent="0.15">
      <c r="A1547" s="142"/>
      <c r="B1547" s="144"/>
      <c r="F1547" s="63"/>
      <c r="G1547" s="63"/>
      <c r="H1547" s="63"/>
      <c r="I1547" s="63"/>
      <c r="J1547" s="63"/>
      <c r="K1547" s="63"/>
      <c r="L1547" s="63"/>
      <c r="M1547" s="63"/>
      <c r="N1547" s="63"/>
      <c r="O1547" s="63">
        <f>'SWR time series'!A1543</f>
        <v>1</v>
      </c>
      <c r="P1547" s="63">
        <f>'SWR time series'!B1543</f>
        <v>1999</v>
      </c>
      <c r="Q1547" s="70">
        <f>'StockBond Returns'!M1541</f>
        <v>40.09835416</v>
      </c>
      <c r="R1547" s="70">
        <f ca="1">'SWR time series'!F1543</f>
        <v>-7.333118304922781E-3</v>
      </c>
      <c r="S1547" t="str">
        <f t="shared" ref="S1547:T1547" si="1623">IF( AND($Q1547&gt;S$10,$Q1547&lt;=S$11),$R1547,"")</f>
        <v/>
      </c>
      <c r="T1547" s="70">
        <f t="shared" ca="1" si="1623"/>
        <v>-7.333118304922781E-3</v>
      </c>
    </row>
    <row r="1548" spans="1:20" ht="13" hidden="1" x14ac:dyDescent="0.15">
      <c r="A1548" s="142"/>
      <c r="B1548" s="144"/>
      <c r="F1548" s="63"/>
      <c r="G1548" s="63"/>
      <c r="H1548" s="63"/>
      <c r="I1548" s="63"/>
      <c r="J1548" s="63"/>
      <c r="K1548" s="63"/>
      <c r="L1548" s="63"/>
      <c r="M1548" s="63"/>
      <c r="N1548" s="63"/>
      <c r="O1548" s="63">
        <f>'SWR time series'!A1544</f>
        <v>2</v>
      </c>
      <c r="P1548" s="63">
        <f>'SWR time series'!B1544</f>
        <v>1999</v>
      </c>
      <c r="Q1548" s="70">
        <f>'StockBond Returns'!M1542</f>
        <v>41.364276150000002</v>
      </c>
      <c r="R1548" s="70">
        <f ca="1">'SWR time series'!F1544</f>
        <v>-8.2690432116216517E-2</v>
      </c>
      <c r="S1548" t="str">
        <f t="shared" ref="S1548:T1548" si="1624">IF( AND($Q1548&gt;S$10,$Q1548&lt;=S$11),$R1548,"")</f>
        <v/>
      </c>
      <c r="T1548" s="70">
        <f t="shared" ca="1" si="1624"/>
        <v>-8.2690432116216517E-2</v>
      </c>
    </row>
    <row r="1549" spans="1:20" ht="13" hidden="1" x14ac:dyDescent="0.15">
      <c r="A1549" s="142"/>
      <c r="B1549" s="144"/>
      <c r="F1549" s="63"/>
      <c r="G1549" s="63"/>
      <c r="H1549" s="63"/>
      <c r="I1549" s="63"/>
      <c r="J1549" s="63"/>
      <c r="K1549" s="63"/>
      <c r="L1549" s="63"/>
      <c r="M1549" s="63"/>
      <c r="N1549" s="63"/>
      <c r="O1549" s="63">
        <f>'SWR time series'!A1545</f>
        <v>3</v>
      </c>
      <c r="P1549" s="63">
        <f>'SWR time series'!B1545</f>
        <v>1999</v>
      </c>
      <c r="Q1549" s="70">
        <f>'StockBond Returns'!M1543</f>
        <v>40.062459560000001</v>
      </c>
      <c r="R1549" s="70">
        <f ca="1">'SWR time series'!F1545</f>
        <v>2.1612230612711336E-2</v>
      </c>
      <c r="S1549" t="str">
        <f t="shared" ref="S1549:T1549" si="1625">IF( AND($Q1549&gt;S$10,$Q1549&lt;=S$11),$R1549,"")</f>
        <v/>
      </c>
      <c r="T1549" s="70">
        <f t="shared" ca="1" si="1625"/>
        <v>2.1612230612711336E-2</v>
      </c>
    </row>
    <row r="1550" spans="1:20" ht="13" hidden="1" x14ac:dyDescent="0.15">
      <c r="A1550" s="142"/>
      <c r="B1550" s="144"/>
      <c r="F1550" s="63"/>
      <c r="G1550" s="63"/>
      <c r="H1550" s="63"/>
      <c r="I1550" s="63"/>
      <c r="J1550" s="63"/>
      <c r="K1550" s="63"/>
      <c r="L1550" s="63"/>
      <c r="M1550" s="63"/>
      <c r="N1550" s="63"/>
      <c r="O1550" s="63">
        <f>'SWR time series'!A1546</f>
        <v>4</v>
      </c>
      <c r="P1550" s="63">
        <f>'SWR time series'!B1546</f>
        <v>1999</v>
      </c>
      <c r="Q1550" s="70">
        <f>'StockBond Returns'!M1544</f>
        <v>41.508084070000002</v>
      </c>
      <c r="R1550" s="70">
        <f ca="1">'SWR time series'!F1546</f>
        <v>-7.0547368771400443E-2</v>
      </c>
      <c r="S1550" t="str">
        <f t="shared" ref="S1550:T1550" si="1626">IF( AND($Q1550&gt;S$10,$Q1550&lt;=S$11),$R1550,"")</f>
        <v/>
      </c>
      <c r="T1550" s="70">
        <f t="shared" ca="1" si="1626"/>
        <v>-7.0547368771400443E-2</v>
      </c>
    </row>
    <row r="1551" spans="1:20" ht="13" hidden="1" x14ac:dyDescent="0.15">
      <c r="A1551" s="142"/>
      <c r="B1551" s="144"/>
      <c r="F1551" s="63"/>
      <c r="G1551" s="63"/>
      <c r="H1551" s="63"/>
      <c r="I1551" s="63"/>
      <c r="J1551" s="63"/>
      <c r="K1551" s="63"/>
      <c r="L1551" s="63"/>
      <c r="M1551" s="63"/>
      <c r="N1551" s="63"/>
      <c r="O1551" s="63">
        <f>'SWR time series'!A1547</f>
        <v>5</v>
      </c>
      <c r="P1551" s="63">
        <f>'SWR time series'!B1547</f>
        <v>1999</v>
      </c>
      <c r="Q1551" s="70">
        <f>'StockBond Returns'!M1545</f>
        <v>42.717950260000002</v>
      </c>
      <c r="R1551" s="70">
        <f ca="1">'SWR time series'!F1547</f>
        <v>-0.13414926388168791</v>
      </c>
      <c r="S1551" t="str">
        <f t="shared" ref="S1551:T1551" si="1627">IF( AND($Q1551&gt;S$10,$Q1551&lt;=S$11),$R1551,"")</f>
        <v/>
      </c>
      <c r="T1551" s="70">
        <f t="shared" ca="1" si="1627"/>
        <v>-0.13414926388168791</v>
      </c>
    </row>
    <row r="1552" spans="1:20" ht="13" hidden="1" x14ac:dyDescent="0.15">
      <c r="A1552" s="142"/>
      <c r="B1552" s="144"/>
      <c r="F1552" s="63"/>
      <c r="G1552" s="63"/>
      <c r="H1552" s="63"/>
      <c r="I1552" s="63"/>
      <c r="J1552" s="63"/>
      <c r="K1552" s="63"/>
      <c r="L1552" s="63"/>
      <c r="M1552" s="63"/>
      <c r="N1552" s="63"/>
      <c r="O1552" s="63">
        <f>'SWR time series'!A1548</f>
        <v>6</v>
      </c>
      <c r="P1552" s="63">
        <f>'SWR time series'!B1548</f>
        <v>1999</v>
      </c>
      <c r="Q1552" s="70">
        <f>'StockBond Returns'!M1546</f>
        <v>41.348731219999998</v>
      </c>
      <c r="R1552" s="70">
        <f ca="1">'SWR time series'!F1548</f>
        <v>-3.4631037648150897E-2</v>
      </c>
      <c r="S1552" t="str">
        <f t="shared" ref="S1552:T1552" si="1628">IF( AND($Q1552&gt;S$10,$Q1552&lt;=S$11),$R1552,"")</f>
        <v/>
      </c>
      <c r="T1552" s="70">
        <f t="shared" ca="1" si="1628"/>
        <v>-3.4631037648150897E-2</v>
      </c>
    </row>
    <row r="1553" spans="1:20" ht="13" hidden="1" x14ac:dyDescent="0.15">
      <c r="A1553" s="142"/>
      <c r="B1553" s="144"/>
      <c r="F1553" s="63"/>
      <c r="G1553" s="63"/>
      <c r="H1553" s="63"/>
      <c r="I1553" s="63"/>
      <c r="J1553" s="63"/>
      <c r="K1553" s="63"/>
      <c r="L1553" s="63"/>
      <c r="M1553" s="63"/>
      <c r="N1553" s="63"/>
      <c r="O1553" s="63">
        <f>'SWR time series'!A1549</f>
        <v>7</v>
      </c>
      <c r="P1553" s="63">
        <f>'SWR time series'!B1549</f>
        <v>1999</v>
      </c>
      <c r="Q1553" s="70">
        <f>'StockBond Returns'!M1547</f>
        <v>43.780451120000002</v>
      </c>
      <c r="R1553" s="70">
        <f ca="1">'SWR time series'!F1549</f>
        <v>-0.16054628015157668</v>
      </c>
      <c r="S1553" t="str">
        <f t="shared" ref="S1553:T1553" si="1629">IF( AND($Q1553&gt;S$10,$Q1553&lt;=S$11),$R1553,"")</f>
        <v/>
      </c>
      <c r="T1553" s="70">
        <f t="shared" ca="1" si="1629"/>
        <v>-0.16054628015157668</v>
      </c>
    </row>
    <row r="1554" spans="1:20" ht="13" hidden="1" x14ac:dyDescent="0.15">
      <c r="A1554" s="142"/>
      <c r="B1554" s="144"/>
      <c r="F1554" s="63"/>
      <c r="G1554" s="63"/>
      <c r="H1554" s="63"/>
      <c r="I1554" s="63"/>
      <c r="J1554" s="63"/>
      <c r="K1554" s="63"/>
      <c r="L1554" s="63"/>
      <c r="M1554" s="63"/>
      <c r="N1554" s="63"/>
      <c r="O1554" s="63">
        <f>'SWR time series'!A1550</f>
        <v>8</v>
      </c>
      <c r="P1554" s="63">
        <f>'SWR time series'!B1550</f>
        <v>1999</v>
      </c>
      <c r="Q1554" s="70">
        <f>'StockBond Returns'!M1548</f>
        <v>42.14789622</v>
      </c>
      <c r="R1554" s="70">
        <f ca="1">'SWR time series'!F1550</f>
        <v>-5.9005060810778165E-2</v>
      </c>
      <c r="S1554" t="str">
        <f t="shared" ref="S1554:T1554" si="1630">IF( AND($Q1554&gt;S$10,$Q1554&lt;=S$11),$R1554,"")</f>
        <v/>
      </c>
      <c r="T1554" s="70">
        <f t="shared" ca="1" si="1630"/>
        <v>-5.9005060810778165E-2</v>
      </c>
    </row>
    <row r="1555" spans="1:20" ht="13" hidden="1" x14ac:dyDescent="0.15">
      <c r="A1555" s="142"/>
      <c r="B1555" s="144"/>
      <c r="F1555" s="63"/>
      <c r="G1555" s="63"/>
      <c r="H1555" s="63"/>
      <c r="I1555" s="63"/>
      <c r="J1555" s="63"/>
      <c r="K1555" s="63"/>
      <c r="L1555" s="63"/>
      <c r="M1555" s="63"/>
      <c r="N1555" s="63"/>
      <c r="O1555" s="63">
        <f>'SWR time series'!A1551</f>
        <v>9</v>
      </c>
      <c r="P1555" s="63">
        <f>'SWR time series'!B1551</f>
        <v>1999</v>
      </c>
      <c r="Q1555" s="70">
        <f>'StockBond Returns'!M1549</f>
        <v>41.707080009999999</v>
      </c>
      <c r="R1555" s="70">
        <f ca="1">'SWR time series'!F1551</f>
        <v>-3.1988245754291267E-2</v>
      </c>
      <c r="S1555" t="str">
        <f t="shared" ref="S1555:T1555" si="1631">IF( AND($Q1555&gt;S$10,$Q1555&lt;=S$11),$R1555,"")</f>
        <v/>
      </c>
      <c r="T1555" s="70">
        <f t="shared" ca="1" si="1631"/>
        <v>-3.1988245754291267E-2</v>
      </c>
    </row>
    <row r="1556" spans="1:20" ht="13" hidden="1" x14ac:dyDescent="0.15">
      <c r="A1556" s="142"/>
      <c r="B1556" s="144"/>
      <c r="F1556" s="63"/>
      <c r="G1556" s="63"/>
      <c r="H1556" s="63"/>
      <c r="I1556" s="63"/>
      <c r="J1556" s="63"/>
      <c r="K1556" s="63"/>
      <c r="L1556" s="63"/>
      <c r="M1556" s="63"/>
      <c r="N1556" s="63"/>
      <c r="O1556" s="63">
        <f>'SWR time series'!A1552</f>
        <v>10</v>
      </c>
      <c r="P1556" s="63">
        <f>'SWR time series'!B1552</f>
        <v>1999</v>
      </c>
      <c r="Q1556" s="70">
        <f>'StockBond Returns'!M1550</f>
        <v>40.211812029999997</v>
      </c>
      <c r="R1556" s="70">
        <f ca="1">'SWR time series'!F1552</f>
        <v>1.7672154081758595E-2</v>
      </c>
      <c r="S1556" t="str">
        <f t="shared" ref="S1556:T1556" si="1632">IF( AND($Q1556&gt;S$10,$Q1556&lt;=S$11),$R1556,"")</f>
        <v/>
      </c>
      <c r="T1556" s="70">
        <f t="shared" ca="1" si="1632"/>
        <v>1.7672154081758595E-2</v>
      </c>
    </row>
    <row r="1557" spans="1:20" ht="13" hidden="1" x14ac:dyDescent="0.15">
      <c r="A1557" s="142"/>
      <c r="B1557" s="144"/>
      <c r="F1557" s="63"/>
      <c r="G1557" s="63"/>
      <c r="H1557" s="63"/>
      <c r="I1557" s="63"/>
      <c r="J1557" s="63"/>
      <c r="K1557" s="63"/>
      <c r="L1557" s="63"/>
      <c r="M1557" s="63"/>
      <c r="N1557" s="63"/>
      <c r="O1557" s="63">
        <f>'SWR time series'!A1553</f>
        <v>11</v>
      </c>
      <c r="P1557" s="63">
        <f>'SWR time series'!B1553</f>
        <v>1999</v>
      </c>
      <c r="Q1557" s="70">
        <f>'StockBond Returns'!M1551</f>
        <v>42.240775990000003</v>
      </c>
      <c r="R1557" s="70">
        <f ca="1">'SWR time series'!F1553</f>
        <v>-9.7072264065067859E-2</v>
      </c>
      <c r="S1557" t="str">
        <f t="shared" ref="S1557:T1557" si="1633">IF( AND($Q1557&gt;S$10,$Q1557&lt;=S$11),$R1557,"")</f>
        <v/>
      </c>
      <c r="T1557" s="70">
        <f t="shared" ca="1" si="1633"/>
        <v>-9.7072264065067859E-2</v>
      </c>
    </row>
    <row r="1558" spans="1:20" ht="13" hidden="1" x14ac:dyDescent="0.15">
      <c r="A1558" s="142"/>
      <c r="B1558" s="144"/>
      <c r="F1558" s="63"/>
      <c r="G1558" s="63"/>
      <c r="H1558" s="63"/>
      <c r="I1558" s="63"/>
      <c r="J1558" s="63"/>
      <c r="K1558" s="63"/>
      <c r="L1558" s="63"/>
      <c r="M1558" s="63"/>
      <c r="N1558" s="63"/>
      <c r="O1558" s="63">
        <f>'SWR time series'!A1554</f>
        <v>12</v>
      </c>
      <c r="P1558" s="63">
        <f>'SWR time series'!B1554</f>
        <v>1999</v>
      </c>
      <c r="Q1558" s="70">
        <f>'StockBond Returns'!M1552</f>
        <v>43.143369559999996</v>
      </c>
      <c r="R1558" s="70">
        <f ca="1">'SWR time series'!F1554</f>
        <v>-0.13913180928584712</v>
      </c>
      <c r="S1558" t="str">
        <f t="shared" ref="S1558:T1558" si="1634">IF( AND($Q1558&gt;S$10,$Q1558&lt;=S$11),$R1558,"")</f>
        <v/>
      </c>
      <c r="T1558" s="70">
        <f t="shared" ca="1" si="1634"/>
        <v>-0.13913180928584712</v>
      </c>
    </row>
    <row r="1559" spans="1:20" ht="13" hidden="1" x14ac:dyDescent="0.15">
      <c r="A1559" s="142"/>
      <c r="B1559" s="144"/>
      <c r="F1559" s="63"/>
      <c r="G1559" s="63"/>
      <c r="H1559" s="63"/>
      <c r="I1559" s="63"/>
      <c r="J1559" s="63"/>
      <c r="K1559" s="63"/>
      <c r="L1559" s="63"/>
      <c r="M1559" s="63"/>
      <c r="N1559" s="63"/>
      <c r="O1559" s="63">
        <f>'SWR time series'!A1555</f>
        <v>1</v>
      </c>
      <c r="P1559" s="63">
        <f>'SWR time series'!B1555</f>
        <v>2000</v>
      </c>
      <c r="Q1559" s="70">
        <f>'StockBond Returns'!M1553</f>
        <v>45.453021669999998</v>
      </c>
      <c r="R1559" s="70">
        <f ca="1">'SWR time series'!F1555</f>
        <v>-0.24729623575102933</v>
      </c>
      <c r="S1559" t="str">
        <f t="shared" ref="S1559:T1559" si="1635">IF( AND($Q1559&gt;S$10,$Q1559&lt;=S$11),$R1559,"")</f>
        <v/>
      </c>
      <c r="T1559" s="70">
        <f t="shared" ca="1" si="1635"/>
        <v>-0.24729623575102933</v>
      </c>
    </row>
    <row r="1560" spans="1:20" ht="13" hidden="1" x14ac:dyDescent="0.15">
      <c r="A1560" s="142"/>
      <c r="B1560" s="144"/>
      <c r="F1560" s="63"/>
      <c r="G1560" s="63"/>
      <c r="H1560" s="63"/>
      <c r="I1560" s="63"/>
      <c r="J1560" s="63"/>
      <c r="K1560" s="63"/>
      <c r="L1560" s="63"/>
      <c r="M1560" s="63"/>
      <c r="N1560" s="63"/>
      <c r="O1560" s="63">
        <f>'SWR time series'!A1556</f>
        <v>2</v>
      </c>
      <c r="P1560" s="63">
        <f>'SWR time series'!B1556</f>
        <v>2000</v>
      </c>
      <c r="Q1560" s="70">
        <f>'StockBond Returns'!M1554</f>
        <v>42.816735049999998</v>
      </c>
      <c r="R1560" s="70">
        <f ca="1">'SWR time series'!F1556</f>
        <v>-0.1027094693398376</v>
      </c>
      <c r="S1560" t="str">
        <f t="shared" ref="S1560:T1560" si="1636">IF( AND($Q1560&gt;S$10,$Q1560&lt;=S$11),$R1560,"")</f>
        <v/>
      </c>
      <c r="T1560" s="70">
        <f t="shared" ca="1" si="1636"/>
        <v>-0.1027094693398376</v>
      </c>
    </row>
    <row r="1561" spans="1:20" ht="13" hidden="1" x14ac:dyDescent="0.15">
      <c r="A1561" s="142"/>
      <c r="B1561" s="144"/>
      <c r="F1561" s="63"/>
      <c r="G1561" s="63"/>
      <c r="H1561" s="63"/>
      <c r="I1561" s="63"/>
      <c r="J1561" s="63"/>
      <c r="K1561" s="63"/>
      <c r="L1561" s="63"/>
      <c r="M1561" s="63"/>
      <c r="N1561" s="63"/>
      <c r="O1561" s="63">
        <f>'SWR time series'!A1557</f>
        <v>3</v>
      </c>
      <c r="P1561" s="63">
        <f>'SWR time series'!B1557</f>
        <v>2000</v>
      </c>
      <c r="Q1561" s="70">
        <f>'StockBond Returns'!M1555</f>
        <v>41.503737999999998</v>
      </c>
      <c r="R1561" s="70">
        <f ca="1">'SWR time series'!F1557</f>
        <v>-5.9489256873865415E-2</v>
      </c>
      <c r="S1561" t="str">
        <f t="shared" ref="S1561:T1561" si="1637">IF( AND($Q1561&gt;S$10,$Q1561&lt;=S$11),$R1561,"")</f>
        <v/>
      </c>
      <c r="T1561" s="70">
        <f t="shared" ca="1" si="1637"/>
        <v>-5.9489256873865415E-2</v>
      </c>
    </row>
    <row r="1562" spans="1:20" ht="13" hidden="1" x14ac:dyDescent="0.15">
      <c r="A1562" s="142"/>
      <c r="B1562" s="144"/>
      <c r="F1562" s="63"/>
      <c r="G1562" s="63"/>
      <c r="H1562" s="63"/>
      <c r="I1562" s="63"/>
      <c r="J1562" s="63"/>
      <c r="K1562" s="63"/>
      <c r="L1562" s="63"/>
      <c r="M1562" s="63"/>
      <c r="N1562" s="63"/>
      <c r="O1562" s="63">
        <f>'SWR time series'!A1558</f>
        <v>4</v>
      </c>
      <c r="P1562" s="63">
        <f>'SWR time series'!B1558</f>
        <v>2000</v>
      </c>
      <c r="Q1562" s="70">
        <f>'StockBond Returns'!M1556</f>
        <v>44.910068019999997</v>
      </c>
      <c r="R1562" s="70">
        <f ca="1">'SWR time series'!F1558</f>
        <v>-0.26137680880507563</v>
      </c>
      <c r="S1562" t="str">
        <f t="shared" ref="S1562:T1562" si="1638">IF( AND($Q1562&gt;S$10,$Q1562&lt;=S$11),$R1562,"")</f>
        <v/>
      </c>
      <c r="T1562" s="70">
        <f t="shared" ca="1" si="1638"/>
        <v>-0.26137680880507563</v>
      </c>
    </row>
    <row r="1563" spans="1:20" ht="13" hidden="1" x14ac:dyDescent="0.15">
      <c r="A1563" s="142"/>
      <c r="B1563" s="144"/>
      <c r="F1563" s="63"/>
      <c r="G1563" s="63"/>
      <c r="H1563" s="63"/>
      <c r="I1563" s="63"/>
      <c r="J1563" s="63"/>
      <c r="K1563" s="63"/>
      <c r="L1563" s="63"/>
      <c r="M1563" s="63"/>
      <c r="N1563" s="63"/>
      <c r="O1563" s="63">
        <f>'SWR time series'!A1559</f>
        <v>5</v>
      </c>
      <c r="P1563" s="63">
        <f>'SWR time series'!B1559</f>
        <v>2000</v>
      </c>
      <c r="Q1563" s="70">
        <f>'StockBond Returns'!M1557</f>
        <v>43.73380221</v>
      </c>
      <c r="R1563" s="70">
        <f ca="1">'SWR time series'!F1559</f>
        <v>-0.20677341880760647</v>
      </c>
      <c r="S1563" t="str">
        <f t="shared" ref="S1563:T1563" si="1639">IF( AND($Q1563&gt;S$10,$Q1563&lt;=S$11),$R1563,"")</f>
        <v/>
      </c>
      <c r="T1563" s="70">
        <f t="shared" ca="1" si="1639"/>
        <v>-0.20677341880760647</v>
      </c>
    </row>
    <row r="1564" spans="1:20" ht="13" hidden="1" x14ac:dyDescent="0.15">
      <c r="A1564" s="142"/>
      <c r="B1564" s="144"/>
      <c r="F1564" s="63"/>
      <c r="G1564" s="63"/>
      <c r="H1564" s="63"/>
      <c r="I1564" s="63"/>
      <c r="J1564" s="63"/>
      <c r="K1564" s="63"/>
      <c r="L1564" s="63"/>
      <c r="M1564" s="63"/>
      <c r="N1564" s="63"/>
      <c r="O1564" s="63">
        <f>'SWR time series'!A1560</f>
        <v>6</v>
      </c>
      <c r="P1564" s="63">
        <f>'SWR time series'!B1560</f>
        <v>2000</v>
      </c>
      <c r="Q1564" s="70">
        <f>'StockBond Returns'!M1558</f>
        <v>42.02877118</v>
      </c>
      <c r="R1564" s="70">
        <f ca="1">'SWR time series'!F1560</f>
        <v>-0.12146053524840461</v>
      </c>
      <c r="S1564" t="str">
        <f t="shared" ref="S1564:T1564" si="1640">IF( AND($Q1564&gt;S$10,$Q1564&lt;=S$11),$R1564,"")</f>
        <v/>
      </c>
      <c r="T1564" s="70">
        <f t="shared" ca="1" si="1640"/>
        <v>-0.12146053524840461</v>
      </c>
    </row>
    <row r="1565" spans="1:20" ht="13" hidden="1" x14ac:dyDescent="0.15">
      <c r="A1565" s="142"/>
      <c r="B1565" s="144"/>
      <c r="F1565" s="63"/>
      <c r="G1565" s="63"/>
      <c r="H1565" s="63"/>
      <c r="I1565" s="63"/>
      <c r="J1565" s="63"/>
      <c r="K1565" s="63"/>
      <c r="L1565" s="63"/>
      <c r="M1565" s="63"/>
      <c r="N1565" s="63"/>
      <c r="O1565" s="63">
        <f>'SWR time series'!A1561</f>
        <v>7</v>
      </c>
      <c r="P1565" s="63">
        <f>'SWR time series'!B1561</f>
        <v>2000</v>
      </c>
      <c r="Q1565" s="70">
        <f>'StockBond Returns'!M1559</f>
        <v>42.566592679999999</v>
      </c>
      <c r="R1565" s="70">
        <f ca="1">'SWR time series'!F1561</f>
        <v>-0.1763955857800128</v>
      </c>
      <c r="S1565" t="str">
        <f t="shared" ref="S1565:T1565" si="1641">IF( AND($Q1565&gt;S$10,$Q1565&lt;=S$11),$R1565,"")</f>
        <v/>
      </c>
      <c r="T1565" s="70">
        <f t="shared" ca="1" si="1641"/>
        <v>-0.1763955857800128</v>
      </c>
    </row>
    <row r="1566" spans="1:20" ht="13" hidden="1" x14ac:dyDescent="0.15">
      <c r="A1566" s="142"/>
      <c r="B1566" s="144"/>
      <c r="F1566" s="63"/>
      <c r="G1566" s="63"/>
      <c r="H1566" s="63"/>
      <c r="I1566" s="63"/>
      <c r="J1566" s="63"/>
      <c r="K1566" s="63"/>
      <c r="L1566" s="63"/>
      <c r="M1566" s="63"/>
      <c r="N1566" s="63"/>
      <c r="O1566" s="63">
        <f>'SWR time series'!A1562</f>
        <v>8</v>
      </c>
      <c r="P1566" s="63">
        <f>'SWR time series'!B1562</f>
        <v>2000</v>
      </c>
      <c r="Q1566" s="70">
        <f>'StockBond Returns'!M1560</f>
        <v>41.533987160000002</v>
      </c>
      <c r="R1566" s="70">
        <f ca="1">'SWR time series'!F1562</f>
        <v>-0.12125481052600628</v>
      </c>
      <c r="S1566" t="str">
        <f t="shared" ref="S1566:T1566" si="1642">IF( AND($Q1566&gt;S$10,$Q1566&lt;=S$11),$R1566,"")</f>
        <v/>
      </c>
      <c r="T1566" s="70">
        <f t="shared" ca="1" si="1642"/>
        <v>-0.12125481052600628</v>
      </c>
    </row>
    <row r="1567" spans="1:20" ht="13" hidden="1" x14ac:dyDescent="0.15">
      <c r="A1567" s="142"/>
      <c r="B1567" s="144"/>
      <c r="F1567" s="63"/>
      <c r="G1567" s="63"/>
      <c r="H1567" s="63"/>
      <c r="I1567" s="63"/>
      <c r="J1567" s="63"/>
      <c r="K1567" s="63"/>
      <c r="L1567" s="63"/>
      <c r="M1567" s="63"/>
      <c r="N1567" s="63"/>
      <c r="O1567" s="63">
        <f>'SWR time series'!A1563</f>
        <v>9</v>
      </c>
      <c r="P1567" s="63">
        <f>'SWR time series'!B1563</f>
        <v>2000</v>
      </c>
      <c r="Q1567" s="70">
        <f>'StockBond Returns'!M1561</f>
        <v>43.799420009999999</v>
      </c>
      <c r="R1567" s="70">
        <f ca="1">'SWR time series'!F1563</f>
        <v>-0.26517807543437444</v>
      </c>
      <c r="S1567" t="str">
        <f t="shared" ref="S1567:T1567" si="1643">IF( AND($Q1567&gt;S$10,$Q1567&lt;=S$11),$R1567,"")</f>
        <v/>
      </c>
      <c r="T1567" s="70">
        <f t="shared" ca="1" si="1643"/>
        <v>-0.26517807543437444</v>
      </c>
    </row>
    <row r="1568" spans="1:20" ht="13" hidden="1" x14ac:dyDescent="0.15">
      <c r="A1568" s="142"/>
      <c r="B1568" s="144"/>
      <c r="F1568" s="63"/>
      <c r="G1568" s="63"/>
      <c r="H1568" s="63"/>
      <c r="I1568" s="63"/>
      <c r="J1568" s="63"/>
      <c r="K1568" s="63"/>
      <c r="L1568" s="63"/>
      <c r="M1568" s="63"/>
      <c r="N1568" s="63"/>
      <c r="O1568" s="63">
        <f>'SWR time series'!A1564</f>
        <v>10</v>
      </c>
      <c r="P1568" s="63">
        <f>'SWR time series'!B1564</f>
        <v>2000</v>
      </c>
      <c r="Q1568" s="70">
        <f>'StockBond Returns'!M1562</f>
        <v>40.989868139999999</v>
      </c>
      <c r="R1568" s="70">
        <f ca="1">'SWR time series'!F1564</f>
        <v>-0.12153629505652663</v>
      </c>
      <c r="S1568" t="str">
        <f t="shared" ref="S1568:T1568" si="1644">IF( AND($Q1568&gt;S$10,$Q1568&lt;=S$11),$R1568,"")</f>
        <v/>
      </c>
      <c r="T1568" s="70">
        <f t="shared" ca="1" si="1644"/>
        <v>-0.12153629505652663</v>
      </c>
    </row>
    <row r="1569" spans="1:20" ht="13" hidden="1" x14ac:dyDescent="0.15">
      <c r="A1569" s="142"/>
      <c r="B1569" s="144"/>
      <c r="F1569" s="63"/>
      <c r="G1569" s="63"/>
      <c r="H1569" s="63"/>
      <c r="I1569" s="63"/>
      <c r="J1569" s="63"/>
      <c r="K1569" s="63"/>
      <c r="L1569" s="63"/>
      <c r="M1569" s="63"/>
      <c r="N1569" s="63"/>
      <c r="O1569" s="63">
        <f>'SWR time series'!A1565</f>
        <v>11</v>
      </c>
      <c r="P1569" s="63">
        <f>'SWR time series'!B1565</f>
        <v>2000</v>
      </c>
      <c r="Q1569" s="70">
        <f>'StockBond Returns'!M1563</f>
        <v>40.481568629999998</v>
      </c>
      <c r="R1569" s="70">
        <f ca="1">'SWR time series'!F1565</f>
        <v>-9.8588741972675642E-2</v>
      </c>
      <c r="S1569" t="str">
        <f t="shared" ref="S1569:T1569" si="1645">IF( AND($Q1569&gt;S$10,$Q1569&lt;=S$11),$R1569,"")</f>
        <v/>
      </c>
      <c r="T1569" s="70">
        <f t="shared" ca="1" si="1645"/>
        <v>-9.8588741972675642E-2</v>
      </c>
    </row>
    <row r="1570" spans="1:20" ht="13" hidden="1" x14ac:dyDescent="0.15">
      <c r="A1570" s="142"/>
      <c r="B1570" s="144"/>
      <c r="F1570" s="63"/>
      <c r="G1570" s="63"/>
      <c r="H1570" s="63"/>
      <c r="I1570" s="63"/>
      <c r="J1570" s="63"/>
      <c r="K1570" s="63"/>
      <c r="L1570" s="63"/>
      <c r="M1570" s="63"/>
      <c r="N1570" s="63"/>
      <c r="O1570" s="63">
        <f>'SWR time series'!A1566</f>
        <v>12</v>
      </c>
      <c r="P1570" s="63">
        <f>'SWR time series'!B1566</f>
        <v>2000</v>
      </c>
      <c r="Q1570" s="70">
        <f>'StockBond Returns'!M1564</f>
        <v>37.006602289999996</v>
      </c>
      <c r="R1570" s="70">
        <f ca="1">'SWR time series'!F1566</f>
        <v>8.6371957486512496E-2</v>
      </c>
      <c r="S1570" t="str">
        <f t="shared" ref="S1570:T1570" si="1646">IF( AND($Q1570&gt;S$10,$Q1570&lt;=S$11),$R1570,"")</f>
        <v/>
      </c>
      <c r="T1570" s="70">
        <f t="shared" ca="1" si="1646"/>
        <v>8.6371957486512496E-2</v>
      </c>
    </row>
    <row r="1571" spans="1:20" ht="13" hidden="1" x14ac:dyDescent="0.15">
      <c r="A1571" s="142"/>
      <c r="B1571" s="144"/>
      <c r="F1571" s="63"/>
      <c r="G1571" s="63"/>
      <c r="H1571" s="63"/>
      <c r="I1571" s="63"/>
      <c r="J1571" s="63"/>
      <c r="K1571" s="63"/>
      <c r="L1571" s="63"/>
      <c r="M1571" s="63"/>
      <c r="N1571" s="63"/>
      <c r="O1571" s="63">
        <f>'SWR time series'!A1567</f>
        <v>1</v>
      </c>
      <c r="P1571" s="63">
        <f>'SWR time series'!B1567</f>
        <v>2001</v>
      </c>
      <c r="Q1571" s="70">
        <f>'StockBond Returns'!M1565</f>
        <v>35.939464440000002</v>
      </c>
      <c r="R1571" s="70">
        <f ca="1">'SWR time series'!F1567</f>
        <v>0.13438076622288175</v>
      </c>
      <c r="S1571" t="str">
        <f t="shared" ref="S1571:T1571" si="1647">IF( AND($Q1571&gt;S$10,$Q1571&lt;=S$11),$R1571,"")</f>
        <v/>
      </c>
      <c r="T1571" s="70">
        <f t="shared" ca="1" si="1647"/>
        <v>0.13438076622288175</v>
      </c>
    </row>
    <row r="1572" spans="1:20" ht="13" hidden="1" x14ac:dyDescent="0.15">
      <c r="A1572" s="142"/>
      <c r="B1572" s="144"/>
      <c r="F1572" s="63"/>
      <c r="G1572" s="63"/>
      <c r="H1572" s="63"/>
      <c r="I1572" s="63"/>
      <c r="J1572" s="63"/>
      <c r="K1572" s="63"/>
      <c r="L1572" s="63"/>
      <c r="M1572" s="63"/>
      <c r="N1572" s="63"/>
      <c r="O1572" s="63">
        <f>'SWR time series'!A1568</f>
        <v>2</v>
      </c>
      <c r="P1572" s="63">
        <f>'SWR time series'!B1568</f>
        <v>2001</v>
      </c>
      <c r="Q1572" s="70">
        <f>'StockBond Returns'!M1566</f>
        <v>37.819982680000003</v>
      </c>
      <c r="R1572" s="70">
        <f ca="1">'SWR time series'!F1568</f>
        <v>1.0702303367259969E-2</v>
      </c>
      <c r="S1572" t="str">
        <f t="shared" ref="S1572:T1572" si="1648">IF( AND($Q1572&gt;S$10,$Q1572&lt;=S$11),$R1572,"")</f>
        <v/>
      </c>
      <c r="T1572" s="70">
        <f t="shared" ca="1" si="1648"/>
        <v>1.0702303367259969E-2</v>
      </c>
    </row>
    <row r="1573" spans="1:20" ht="13" hidden="1" x14ac:dyDescent="0.15">
      <c r="A1573" s="142"/>
      <c r="B1573" s="144"/>
      <c r="F1573" s="63"/>
      <c r="G1573" s="63"/>
      <c r="H1573" s="63"/>
      <c r="I1573" s="63"/>
      <c r="J1573" s="63"/>
      <c r="K1573" s="63"/>
      <c r="L1573" s="63"/>
      <c r="M1573" s="63"/>
      <c r="N1573" s="63"/>
      <c r="O1573" s="63">
        <f>'SWR time series'!A1569</f>
        <v>3</v>
      </c>
      <c r="P1573" s="63">
        <f>'SWR time series'!B1569</f>
        <v>2001</v>
      </c>
      <c r="Q1573" s="70">
        <f>'StockBond Returns'!M1567</f>
        <v>34.028587420000001</v>
      </c>
      <c r="R1573" s="70">
        <f ca="1">'SWR time series'!F1569</f>
        <v>0.23968767247445788</v>
      </c>
      <c r="S1573" t="str">
        <f t="shared" ref="S1573:T1573" si="1649">IF( AND($Q1573&gt;S$10,$Q1573&lt;=S$11),$R1573,"")</f>
        <v/>
      </c>
      <c r="T1573" s="70">
        <f t="shared" ca="1" si="1649"/>
        <v>0.23968767247445788</v>
      </c>
    </row>
    <row r="1574" spans="1:20" ht="13" hidden="1" x14ac:dyDescent="0.15">
      <c r="A1574" s="142"/>
      <c r="B1574" s="144"/>
      <c r="F1574" s="63"/>
      <c r="G1574" s="63"/>
      <c r="H1574" s="63"/>
      <c r="I1574" s="63"/>
      <c r="J1574" s="63"/>
      <c r="K1574" s="63"/>
      <c r="L1574" s="63"/>
      <c r="M1574" s="63"/>
      <c r="N1574" s="63"/>
      <c r="O1574" s="63">
        <f>'SWR time series'!A1570</f>
        <v>4</v>
      </c>
      <c r="P1574" s="63">
        <f>'SWR time series'!B1570</f>
        <v>2001</v>
      </c>
      <c r="Q1574" s="70">
        <f>'StockBond Returns'!M1568</f>
        <v>31.235997059999999</v>
      </c>
      <c r="R1574" s="70">
        <f ca="1">'SWR time series'!F1570</f>
        <v>0.45283700897180035</v>
      </c>
      <c r="S1574" t="str">
        <f t="shared" ref="S1574:T1574" si="1650">IF( AND($Q1574&gt;S$10,$Q1574&lt;=S$11),$R1574,"")</f>
        <v/>
      </c>
      <c r="T1574" s="70">
        <f t="shared" ca="1" si="1650"/>
        <v>0.45283700897180035</v>
      </c>
    </row>
    <row r="1575" spans="1:20" ht="13" hidden="1" x14ac:dyDescent="0.15">
      <c r="A1575" s="142"/>
      <c r="B1575" s="144"/>
      <c r="F1575" s="63"/>
      <c r="G1575" s="63"/>
      <c r="H1575" s="63"/>
      <c r="I1575" s="63"/>
      <c r="J1575" s="63"/>
      <c r="K1575" s="63"/>
      <c r="L1575" s="63"/>
      <c r="M1575" s="63"/>
      <c r="N1575" s="63"/>
      <c r="O1575" s="63">
        <f>'SWR time series'!A1571</f>
        <v>5</v>
      </c>
      <c r="P1575" s="63">
        <f>'SWR time series'!B1571</f>
        <v>2001</v>
      </c>
      <c r="Q1575" s="70">
        <f>'StockBond Returns'!M1569</f>
        <v>33.786057409999998</v>
      </c>
      <c r="R1575" s="70">
        <f ca="1">'SWR time series'!F1571</f>
        <v>0.25261453320144867</v>
      </c>
      <c r="S1575" t="str">
        <f t="shared" ref="S1575:T1575" si="1651">IF( AND($Q1575&gt;S$10,$Q1575&lt;=S$11),$R1575,"")</f>
        <v/>
      </c>
      <c r="T1575" s="70">
        <f t="shared" ca="1" si="1651"/>
        <v>0.25261453320144867</v>
      </c>
    </row>
    <row r="1576" spans="1:20" ht="13" hidden="1" x14ac:dyDescent="0.15">
      <c r="A1576" s="142"/>
      <c r="B1576" s="144"/>
      <c r="F1576" s="63"/>
      <c r="G1576" s="63"/>
      <c r="H1576" s="63"/>
      <c r="I1576" s="63"/>
      <c r="J1576" s="63"/>
      <c r="K1576" s="63"/>
      <c r="L1576" s="63"/>
      <c r="M1576" s="63"/>
      <c r="N1576" s="63"/>
      <c r="O1576" s="63">
        <f>'SWR time series'!A1572</f>
        <v>6</v>
      </c>
      <c r="P1576" s="63">
        <f>'SWR time series'!B1572</f>
        <v>2001</v>
      </c>
      <c r="Q1576" s="70">
        <f>'StockBond Returns'!M1570</f>
        <v>33.684371509999998</v>
      </c>
      <c r="R1576" s="70">
        <f ca="1">'SWR time series'!F1572</f>
        <v>0.2603620182641122</v>
      </c>
      <c r="S1576" t="str">
        <f t="shared" ref="S1576:T1576" si="1652">IF( AND($Q1576&gt;S$10,$Q1576&lt;=S$11),$R1576,"")</f>
        <v/>
      </c>
      <c r="T1576" s="70">
        <f t="shared" ca="1" si="1652"/>
        <v>0.2603620182641122</v>
      </c>
    </row>
    <row r="1577" spans="1:20" ht="13" hidden="1" x14ac:dyDescent="0.15">
      <c r="A1577" s="142"/>
      <c r="B1577" s="144"/>
      <c r="F1577" s="63"/>
      <c r="G1577" s="63"/>
      <c r="H1577" s="63"/>
      <c r="I1577" s="63"/>
      <c r="J1577" s="63"/>
      <c r="K1577" s="63"/>
      <c r="L1577" s="63"/>
      <c r="M1577" s="63"/>
      <c r="N1577" s="63"/>
      <c r="O1577" s="63">
        <f>'SWR time series'!A1573</f>
        <v>7</v>
      </c>
      <c r="P1577" s="63">
        <f>'SWR time series'!B1573</f>
        <v>2001</v>
      </c>
      <c r="Q1577" s="70">
        <f>'StockBond Returns'!M1571</f>
        <v>33.015409480000002</v>
      </c>
      <c r="R1577" s="70">
        <f ca="1">'SWR time series'!F1573</f>
        <v>0.3071853575536454</v>
      </c>
      <c r="S1577" t="str">
        <f t="shared" ref="S1577:T1577" si="1653">IF( AND($Q1577&gt;S$10,$Q1577&lt;=S$11),$R1577,"")</f>
        <v/>
      </c>
      <c r="T1577" s="70">
        <f t="shared" ca="1" si="1653"/>
        <v>0.3071853575536454</v>
      </c>
    </row>
    <row r="1578" spans="1:20" ht="13" hidden="1" x14ac:dyDescent="0.15">
      <c r="A1578" s="142"/>
      <c r="B1578" s="144"/>
      <c r="F1578" s="63"/>
      <c r="G1578" s="63"/>
      <c r="H1578" s="63"/>
      <c r="I1578" s="63"/>
      <c r="J1578" s="63"/>
      <c r="K1578" s="63"/>
      <c r="L1578" s="63"/>
      <c r="M1578" s="63"/>
      <c r="N1578" s="63"/>
      <c r="O1578" s="63">
        <f>'SWR time series'!A1574</f>
        <v>8</v>
      </c>
      <c r="P1578" s="63">
        <f>'SWR time series'!B1574</f>
        <v>2001</v>
      </c>
      <c r="Q1578" s="70">
        <f>'StockBond Returns'!M1572</f>
        <v>32.344088460000002</v>
      </c>
      <c r="R1578" s="70">
        <f ca="1">'SWR time series'!F1574</f>
        <v>0.34120778419491415</v>
      </c>
      <c r="S1578" t="str">
        <f t="shared" ref="S1578:T1578" si="1654">IF( AND($Q1578&gt;S$10,$Q1578&lt;=S$11),$R1578,"")</f>
        <v/>
      </c>
      <c r="T1578" s="70">
        <f t="shared" ca="1" si="1654"/>
        <v>0.34120778419491415</v>
      </c>
    </row>
    <row r="1579" spans="1:20" ht="13" hidden="1" x14ac:dyDescent="0.15">
      <c r="A1579" s="142"/>
      <c r="B1579" s="144"/>
      <c r="F1579" s="63"/>
      <c r="G1579" s="63"/>
      <c r="H1579" s="63"/>
      <c r="I1579" s="63"/>
      <c r="J1579" s="63"/>
      <c r="K1579" s="63"/>
      <c r="L1579" s="63"/>
      <c r="M1579" s="63"/>
      <c r="N1579" s="63"/>
      <c r="O1579" s="63">
        <f>'SWR time series'!A1575</f>
        <v>9</v>
      </c>
      <c r="P1579" s="63">
        <f>'SWR time series'!B1575</f>
        <v>2001</v>
      </c>
      <c r="Q1579" s="70">
        <f>'StockBond Returns'!M1573</f>
        <v>30.20730391</v>
      </c>
      <c r="R1579" s="70">
        <f ca="1">'SWR time series'!F1575</f>
        <v>0.49578400607719253</v>
      </c>
      <c r="S1579" t="str">
        <f t="shared" ref="S1579:T1579" si="1655">IF( AND($Q1579&gt;S$10,$Q1579&lt;=S$11),$R1579,"")</f>
        <v/>
      </c>
      <c r="T1579" s="70">
        <f t="shared" ca="1" si="1655"/>
        <v>0.49578400607719253</v>
      </c>
    </row>
    <row r="1580" spans="1:20" ht="13" hidden="1" x14ac:dyDescent="0.15">
      <c r="A1580" s="142"/>
      <c r="B1580" s="144"/>
      <c r="F1580" s="63"/>
      <c r="G1580" s="63"/>
      <c r="H1580" s="63"/>
      <c r="I1580" s="63"/>
      <c r="J1580" s="63"/>
      <c r="K1580" s="63"/>
      <c r="L1580" s="63"/>
      <c r="M1580" s="63"/>
      <c r="N1580" s="63"/>
      <c r="O1580" s="63">
        <f>'SWR time series'!A1576</f>
        <v>10</v>
      </c>
      <c r="P1580" s="63">
        <f>'SWR time series'!B1576</f>
        <v>2001</v>
      </c>
      <c r="Q1580" s="70">
        <f>'StockBond Returns'!M1574</f>
        <v>27.506098340000001</v>
      </c>
      <c r="R1580" s="70">
        <f ca="1">'SWR time series'!F1576</f>
        <v>0.72649176871637522</v>
      </c>
      <c r="S1580" t="str">
        <f t="shared" ref="S1580:T1580" si="1656">IF( AND($Q1580&gt;S$10,$Q1580&lt;=S$11),$R1580,"")</f>
        <v/>
      </c>
      <c r="T1580" s="70">
        <f t="shared" ca="1" si="1656"/>
        <v>0.72649176871637522</v>
      </c>
    </row>
    <row r="1581" spans="1:20" ht="13" hidden="1" x14ac:dyDescent="0.15">
      <c r="A1581" s="142"/>
      <c r="B1581" s="144"/>
      <c r="F1581" s="63"/>
      <c r="G1581" s="63"/>
      <c r="H1581" s="63"/>
      <c r="I1581" s="63"/>
      <c r="J1581" s="63"/>
      <c r="K1581" s="63"/>
      <c r="L1581" s="63"/>
      <c r="M1581" s="63"/>
      <c r="N1581" s="63"/>
      <c r="O1581" s="63">
        <f>'SWR time series'!A1577</f>
        <v>11</v>
      </c>
      <c r="P1581" s="63">
        <f>'SWR time series'!B1577</f>
        <v>2001</v>
      </c>
      <c r="Q1581" s="70">
        <f>'StockBond Returns'!M1575</f>
        <v>28.131162719999999</v>
      </c>
      <c r="R1581" s="70">
        <f ca="1">'SWR time series'!F1577</f>
        <v>0.65137957690374426</v>
      </c>
      <c r="S1581" t="str">
        <f t="shared" ref="S1581:T1581" si="1657">IF( AND($Q1581&gt;S$10,$Q1581&lt;=S$11),$R1581,"")</f>
        <v/>
      </c>
      <c r="T1581" s="70">
        <f t="shared" ca="1" si="1657"/>
        <v>0.65137957690374426</v>
      </c>
    </row>
    <row r="1582" spans="1:20" ht="13" hidden="1" x14ac:dyDescent="0.15">
      <c r="A1582" s="142"/>
      <c r="B1582" s="144"/>
      <c r="F1582" s="63"/>
      <c r="G1582" s="63"/>
      <c r="H1582" s="63"/>
      <c r="I1582" s="63"/>
      <c r="J1582" s="63"/>
      <c r="K1582" s="63"/>
      <c r="L1582" s="63"/>
      <c r="M1582" s="63"/>
      <c r="N1582" s="63"/>
      <c r="O1582" s="63">
        <f>'SWR time series'!A1578</f>
        <v>12</v>
      </c>
      <c r="P1582" s="63">
        <f>'SWR time series'!B1578</f>
        <v>2001</v>
      </c>
      <c r="Q1582" s="70">
        <f>'StockBond Returns'!M1576</f>
        <v>30.26460196</v>
      </c>
      <c r="R1582" s="70">
        <f ca="1">'SWR time series'!F1578</f>
        <v>0.48210522208615147</v>
      </c>
      <c r="S1582" t="str">
        <f t="shared" ref="S1582:T1582" si="1658">IF( AND($Q1582&gt;S$10,$Q1582&lt;=S$11),$R1582,"")</f>
        <v/>
      </c>
      <c r="T1582" s="70">
        <f t="shared" ca="1" si="1658"/>
        <v>0.48210522208615147</v>
      </c>
    </row>
    <row r="1583" spans="1:20" ht="13" hidden="1" x14ac:dyDescent="0.15">
      <c r="A1583" s="142"/>
      <c r="B1583" s="144"/>
      <c r="F1583" s="63"/>
      <c r="G1583" s="63"/>
      <c r="H1583" s="63"/>
      <c r="I1583" s="63"/>
      <c r="J1583" s="63"/>
      <c r="K1583" s="63"/>
      <c r="L1583" s="63"/>
      <c r="M1583" s="63"/>
      <c r="N1583" s="63"/>
      <c r="O1583" s="63">
        <f>'SWR time series'!A1579</f>
        <v>1</v>
      </c>
      <c r="P1583" s="63">
        <f>'SWR time series'!B1579</f>
        <v>2002</v>
      </c>
      <c r="Q1583" s="70">
        <f>'StockBond Returns'!M1577</f>
        <v>30.58386655</v>
      </c>
      <c r="R1583" s="70">
        <f ca="1">'SWR time series'!F1579</f>
        <v>0.47726645465076656</v>
      </c>
      <c r="S1583" t="str">
        <f t="shared" ref="S1583:T1583" si="1659">IF( AND($Q1583&gt;S$10,$Q1583&lt;=S$11),$R1583,"")</f>
        <v/>
      </c>
      <c r="T1583" s="70">
        <f t="shared" ca="1" si="1659"/>
        <v>0.47726645465076656</v>
      </c>
    </row>
    <row r="1584" spans="1:20" ht="13" hidden="1" x14ac:dyDescent="0.15">
      <c r="A1584" s="142"/>
      <c r="B1584" s="144"/>
      <c r="F1584" s="63"/>
      <c r="G1584" s="63"/>
      <c r="H1584" s="63"/>
      <c r="I1584" s="63"/>
      <c r="J1584" s="63"/>
      <c r="K1584" s="63"/>
      <c r="L1584" s="63"/>
      <c r="M1584" s="63"/>
      <c r="N1584" s="63"/>
      <c r="O1584" s="63">
        <f>'SWR time series'!A1580</f>
        <v>2</v>
      </c>
      <c r="P1584" s="63">
        <f>'SWR time series'!B1580</f>
        <v>2002</v>
      </c>
      <c r="Q1584" s="70">
        <f>'StockBond Returns'!M1578</f>
        <v>30.0113983</v>
      </c>
      <c r="R1584" s="70">
        <f ca="1">'SWR time series'!F1580</f>
        <v>0.5246350167316356</v>
      </c>
      <c r="S1584" t="str">
        <f t="shared" ref="S1584:T1584" si="1660">IF( AND($Q1584&gt;S$10,$Q1584&lt;=S$11),$R1584,"")</f>
        <v/>
      </c>
      <c r="T1584" s="70">
        <f t="shared" ca="1" si="1660"/>
        <v>0.5246350167316356</v>
      </c>
    </row>
    <row r="1585" spans="1:20" ht="13" hidden="1" x14ac:dyDescent="0.15">
      <c r="A1585" s="142"/>
      <c r="B1585" s="144"/>
      <c r="F1585" s="63"/>
      <c r="G1585" s="63"/>
      <c r="H1585" s="63"/>
      <c r="I1585" s="63"/>
      <c r="J1585" s="63"/>
      <c r="K1585" s="63"/>
      <c r="L1585" s="63"/>
      <c r="M1585" s="63"/>
      <c r="N1585" s="63"/>
      <c r="O1585" s="63">
        <f>'SWR time series'!A1581</f>
        <v>3</v>
      </c>
      <c r="P1585" s="63">
        <f>'SWR time series'!B1581</f>
        <v>2002</v>
      </c>
      <c r="Q1585" s="70">
        <f>'StockBond Returns'!M1579</f>
        <v>29.245842400000001</v>
      </c>
      <c r="R1585" s="70">
        <f ca="1">'SWR time series'!F1581</f>
        <v>0.5681312655357611</v>
      </c>
      <c r="S1585" t="str">
        <f t="shared" ref="S1585:T1585" si="1661">IF( AND($Q1585&gt;S$10,$Q1585&lt;=S$11),$R1585,"")</f>
        <v/>
      </c>
      <c r="T1585" s="70">
        <f t="shared" ca="1" si="1661"/>
        <v>0.5681312655357611</v>
      </c>
    </row>
    <row r="1586" spans="1:20" ht="13" hidden="1" x14ac:dyDescent="0.15">
      <c r="A1586" s="142"/>
      <c r="B1586" s="144"/>
      <c r="F1586" s="63"/>
      <c r="G1586" s="63"/>
      <c r="H1586" s="63"/>
      <c r="I1586" s="63"/>
      <c r="J1586" s="63"/>
      <c r="K1586" s="63"/>
      <c r="L1586" s="63"/>
      <c r="M1586" s="63"/>
      <c r="N1586" s="63"/>
      <c r="O1586" s="63">
        <f>'SWR time series'!A1582</f>
        <v>4</v>
      </c>
      <c r="P1586" s="63">
        <f>'SWR time series'!B1582</f>
        <v>2002</v>
      </c>
      <c r="Q1586" s="70">
        <f>'StockBond Returns'!M1580</f>
        <v>30.10178582</v>
      </c>
      <c r="R1586" s="70">
        <f ca="1">'SWR time series'!F1582</f>
        <v>0.51149849393114488</v>
      </c>
      <c r="S1586" t="str">
        <f t="shared" ref="S1586:T1586" si="1662">IF( AND($Q1586&gt;S$10,$Q1586&lt;=S$11),$R1586,"")</f>
        <v/>
      </c>
      <c r="T1586" s="70">
        <f t="shared" ca="1" si="1662"/>
        <v>0.51149849393114488</v>
      </c>
    </row>
    <row r="1587" spans="1:20" ht="13" hidden="1" x14ac:dyDescent="0.15">
      <c r="A1587" s="142"/>
      <c r="B1587" s="144"/>
      <c r="F1587" s="63"/>
      <c r="G1587" s="63"/>
      <c r="H1587" s="63"/>
      <c r="I1587" s="63"/>
      <c r="J1587" s="63"/>
      <c r="K1587" s="63"/>
      <c r="L1587" s="63"/>
      <c r="M1587" s="63"/>
      <c r="N1587" s="63"/>
      <c r="O1587" s="63">
        <f>'SWR time series'!A1583</f>
        <v>5</v>
      </c>
      <c r="P1587" s="63">
        <f>'SWR time series'!B1583</f>
        <v>2002</v>
      </c>
      <c r="Q1587" s="70">
        <f>'StockBond Returns'!M1581</f>
        <v>28.092609960000001</v>
      </c>
      <c r="R1587" s="70">
        <f ca="1">'SWR time series'!F1583</f>
        <v>0.67698454467045943</v>
      </c>
      <c r="S1587" t="str">
        <f t="shared" ref="S1587:T1587" si="1663">IF( AND($Q1587&gt;S$10,$Q1587&lt;=S$11),$R1587,"")</f>
        <v/>
      </c>
      <c r="T1587" s="70">
        <f t="shared" ca="1" si="1663"/>
        <v>0.67698454467045943</v>
      </c>
    </row>
    <row r="1588" spans="1:20" ht="13" hidden="1" x14ac:dyDescent="0.15">
      <c r="A1588" s="142"/>
      <c r="B1588" s="144"/>
      <c r="F1588" s="63"/>
      <c r="G1588" s="63"/>
      <c r="H1588" s="63"/>
      <c r="I1588" s="63"/>
      <c r="J1588" s="63"/>
      <c r="K1588" s="63"/>
      <c r="L1588" s="63"/>
      <c r="M1588" s="63"/>
      <c r="N1588" s="63"/>
      <c r="O1588" s="63">
        <f>'SWR time series'!A1584</f>
        <v>6</v>
      </c>
      <c r="P1588" s="63">
        <f>'SWR time series'!B1584</f>
        <v>2002</v>
      </c>
      <c r="Q1588" s="70">
        <f>'StockBond Returns'!M1582</f>
        <v>27.812488900000002</v>
      </c>
      <c r="R1588" s="70">
        <f ca="1">'SWR time series'!F1584</f>
        <v>0.69512151238974429</v>
      </c>
      <c r="S1588" t="str">
        <f t="shared" ref="S1588:T1588" si="1664">IF( AND($Q1588&gt;S$10,$Q1588&lt;=S$11),$R1588,"")</f>
        <v/>
      </c>
      <c r="T1588" s="70">
        <f t="shared" ca="1" si="1664"/>
        <v>0.69512151238974429</v>
      </c>
    </row>
    <row r="1589" spans="1:20" ht="13" hidden="1" x14ac:dyDescent="0.15">
      <c r="A1589" s="142"/>
      <c r="B1589" s="144"/>
      <c r="F1589" s="63"/>
      <c r="G1589" s="63"/>
      <c r="H1589" s="63"/>
      <c r="I1589" s="63"/>
      <c r="J1589" s="63"/>
      <c r="K1589" s="63"/>
      <c r="L1589" s="63"/>
      <c r="M1589" s="63"/>
      <c r="N1589" s="63"/>
      <c r="O1589" s="63">
        <f>'SWR time series'!A1585</f>
        <v>7</v>
      </c>
      <c r="P1589" s="63">
        <f>'SWR time series'!B1585</f>
        <v>2002</v>
      </c>
      <c r="Q1589" s="70">
        <f>'StockBond Returns'!M1583</f>
        <v>25.207016629999998</v>
      </c>
      <c r="R1589" s="70">
        <f ca="1">'SWR time series'!F1585</f>
        <v>0.96528157263640368</v>
      </c>
      <c r="S1589" t="str">
        <f t="shared" ref="S1589:T1589" si="1665">IF( AND($Q1589&gt;S$10,$Q1589&lt;=S$11),$R1589,"")</f>
        <v/>
      </c>
      <c r="T1589" s="70">
        <f t="shared" ca="1" si="1665"/>
        <v>0.96528157263640368</v>
      </c>
    </row>
    <row r="1590" spans="1:20" ht="13" hidden="1" x14ac:dyDescent="0.15">
      <c r="A1590" s="142"/>
      <c r="B1590" s="144"/>
      <c r="F1590" s="63"/>
      <c r="G1590" s="63"/>
      <c r="H1590" s="63"/>
      <c r="I1590" s="63"/>
      <c r="J1590" s="63"/>
      <c r="K1590" s="63"/>
      <c r="L1590" s="63"/>
      <c r="M1590" s="63"/>
      <c r="N1590" s="63"/>
      <c r="O1590" s="63">
        <f>'SWR time series'!A1586</f>
        <v>8</v>
      </c>
      <c r="P1590" s="63">
        <f>'SWR time series'!B1586</f>
        <v>2002</v>
      </c>
      <c r="Q1590" s="70">
        <f>'StockBond Returns'!M1584</f>
        <v>23.671631909999999</v>
      </c>
      <c r="R1590" s="70">
        <f ca="1">'SWR time series'!F1586</f>
        <v>1.1460932636907013</v>
      </c>
      <c r="S1590" t="str">
        <f t="shared" ref="S1590:T1590" si="1666">IF( AND($Q1590&gt;S$10,$Q1590&lt;=S$11),$R1590,"")</f>
        <v/>
      </c>
      <c r="T1590" s="70">
        <f t="shared" ca="1" si="1666"/>
        <v>1.1460932636907013</v>
      </c>
    </row>
    <row r="1591" spans="1:20" ht="13" hidden="1" x14ac:dyDescent="0.15">
      <c r="A1591" s="142"/>
      <c r="B1591" s="144"/>
      <c r="F1591" s="63"/>
      <c r="G1591" s="63"/>
      <c r="H1591" s="63"/>
      <c r="I1591" s="63"/>
      <c r="J1591" s="63"/>
      <c r="K1591" s="63"/>
      <c r="L1591" s="63"/>
      <c r="M1591" s="63"/>
      <c r="N1591" s="63"/>
      <c r="O1591" s="63">
        <f>'SWR time series'!A1587</f>
        <v>9</v>
      </c>
      <c r="P1591" s="63">
        <f>'SWR time series'!B1587</f>
        <v>2002</v>
      </c>
      <c r="Q1591" s="70">
        <f>'StockBond Returns'!M1585</f>
        <v>22.696139670000001</v>
      </c>
      <c r="R1591" s="70">
        <f ca="1">'SWR time series'!F1587</f>
        <v>1.2471063850816031</v>
      </c>
      <c r="S1591" t="str">
        <f t="shared" ref="S1591:T1591" si="1667">IF( AND($Q1591&gt;S$10,$Q1591&lt;=S$11),$R1591,"")</f>
        <v/>
      </c>
      <c r="T1591" s="70">
        <f t="shared" ca="1" si="1667"/>
        <v>1.2471063850816031</v>
      </c>
    </row>
    <row r="1592" spans="1:20" ht="13" hidden="1" x14ac:dyDescent="0.15">
      <c r="A1592" s="142"/>
      <c r="B1592" s="144"/>
      <c r="F1592" s="63"/>
      <c r="G1592" s="63"/>
      <c r="H1592" s="63"/>
      <c r="I1592" s="63"/>
      <c r="J1592" s="63"/>
      <c r="K1592" s="63"/>
      <c r="L1592" s="63"/>
      <c r="M1592" s="63"/>
      <c r="N1592" s="63"/>
      <c r="O1592" s="63">
        <f>'SWR time series'!A1588</f>
        <v>10</v>
      </c>
      <c r="P1592" s="63">
        <f>'SWR time series'!B1588</f>
        <v>2002</v>
      </c>
      <c r="Q1592" s="70">
        <f>'StockBond Returns'!M1586</f>
        <v>21.011243480000001</v>
      </c>
      <c r="R1592" s="70">
        <f ca="1">'SWR time series'!F1588</f>
        <v>1.4509912918936441</v>
      </c>
      <c r="S1592" t="str">
        <f t="shared" ref="S1592:T1592" si="1668">IF( AND($Q1592&gt;S$10,$Q1592&lt;=S$11),$R1592,"")</f>
        <v/>
      </c>
      <c r="T1592" s="70">
        <f t="shared" ca="1" si="1668"/>
        <v>1.4509912918936441</v>
      </c>
    </row>
    <row r="1593" spans="1:20" ht="13" hidden="1" x14ac:dyDescent="0.15">
      <c r="A1593" s="142"/>
      <c r="B1593" s="144"/>
      <c r="F1593" s="63"/>
      <c r="G1593" s="63"/>
      <c r="H1593" s="63"/>
      <c r="I1593" s="63"/>
      <c r="J1593" s="63"/>
      <c r="K1593" s="63"/>
      <c r="L1593" s="63"/>
      <c r="M1593" s="63"/>
      <c r="N1593" s="63"/>
      <c r="O1593" s="63">
        <f>'SWR time series'!A1589</f>
        <v>11</v>
      </c>
      <c r="P1593" s="63">
        <f>'SWR time series'!B1589</f>
        <v>2002</v>
      </c>
      <c r="Q1593" s="70">
        <f>'StockBond Returns'!M1587</f>
        <v>22.75599231</v>
      </c>
      <c r="R1593" s="70">
        <f ca="1">'SWR time series'!F1589</f>
        <v>1.2176364694904782</v>
      </c>
      <c r="S1593" t="str">
        <f t="shared" ref="S1593:T1593" si="1669">IF( AND($Q1593&gt;S$10,$Q1593&lt;=S$11),$R1593,"")</f>
        <v/>
      </c>
      <c r="T1593" s="70">
        <f t="shared" ca="1" si="1669"/>
        <v>1.2176364694904782</v>
      </c>
    </row>
    <row r="1594" spans="1:20" ht="13" hidden="1" x14ac:dyDescent="0.15">
      <c r="A1594" s="142"/>
      <c r="B1594" s="144"/>
      <c r="F1594" s="63"/>
      <c r="G1594" s="63"/>
      <c r="H1594" s="63"/>
      <c r="I1594" s="63"/>
      <c r="J1594" s="63"/>
      <c r="K1594" s="63"/>
      <c r="L1594" s="63"/>
      <c r="M1594" s="63"/>
      <c r="N1594" s="63"/>
      <c r="O1594" s="63">
        <f>'SWR time series'!A1590</f>
        <v>12</v>
      </c>
      <c r="P1594" s="63">
        <f>'SWR time series'!B1590</f>
        <v>2002</v>
      </c>
      <c r="Q1594" s="70">
        <f>'StockBond Returns'!M1588</f>
        <v>23.97962149</v>
      </c>
      <c r="R1594" s="70">
        <f ca="1">'SWR time series'!F1590</f>
        <v>1.0779720368203565</v>
      </c>
      <c r="S1594" t="str">
        <f t="shared" ref="S1594:T1594" si="1670">IF( AND($Q1594&gt;S$10,$Q1594&lt;=S$11),$R1594,"")</f>
        <v/>
      </c>
      <c r="T1594" s="70">
        <f t="shared" ca="1" si="1670"/>
        <v>1.0779720368203565</v>
      </c>
    </row>
    <row r="1595" spans="1:20" ht="13" hidden="1" x14ac:dyDescent="0.15">
      <c r="A1595" s="142"/>
      <c r="B1595" s="144"/>
      <c r="F1595" s="63"/>
      <c r="G1595" s="63"/>
      <c r="H1595" s="63"/>
      <c r="I1595" s="63"/>
      <c r="J1595" s="63"/>
      <c r="K1595" s="63"/>
      <c r="L1595" s="63"/>
      <c r="M1595" s="63"/>
      <c r="N1595" s="63"/>
      <c r="O1595" s="63">
        <f>'SWR time series'!A1591</f>
        <v>1</v>
      </c>
      <c r="P1595" s="63">
        <f>'SWR time series'!B1591</f>
        <v>2003</v>
      </c>
      <c r="Q1595" s="70">
        <f>'StockBond Returns'!M1589</f>
        <v>22.60405166</v>
      </c>
      <c r="R1595" s="70">
        <f ca="1">'SWR time series'!F1591</f>
        <v>1.2279011166624736</v>
      </c>
      <c r="S1595" t="str">
        <f t="shared" ref="S1595:T1595" si="1671">IF( AND($Q1595&gt;S$10,$Q1595&lt;=S$11),$R1595,"")</f>
        <v/>
      </c>
      <c r="T1595" s="70">
        <f t="shared" ca="1" si="1671"/>
        <v>1.2279011166624736</v>
      </c>
    </row>
    <row r="1596" spans="1:20" ht="13" hidden="1" x14ac:dyDescent="0.15">
      <c r="A1596" s="142"/>
      <c r="B1596" s="144"/>
      <c r="F1596" s="63"/>
      <c r="G1596" s="63"/>
      <c r="H1596" s="63"/>
      <c r="I1596" s="63"/>
      <c r="J1596" s="63"/>
      <c r="K1596" s="63"/>
      <c r="L1596" s="63"/>
      <c r="M1596" s="63"/>
      <c r="N1596" s="63"/>
      <c r="O1596" s="63">
        <f>'SWR time series'!A1592</f>
        <v>2</v>
      </c>
      <c r="P1596" s="63">
        <f>'SWR time series'!B1592</f>
        <v>2003</v>
      </c>
      <c r="Q1596" s="70">
        <f>'StockBond Returns'!M1590</f>
        <v>21.872339790000002</v>
      </c>
      <c r="R1596" s="70">
        <f ca="1">'SWR time series'!F1592</f>
        <v>1.3320941400040724</v>
      </c>
      <c r="S1596" t="str">
        <f t="shared" ref="S1596:T1596" si="1672">IF( AND($Q1596&gt;S$10,$Q1596&lt;=S$11),$R1596,"")</f>
        <v/>
      </c>
      <c r="T1596" s="70">
        <f t="shared" ca="1" si="1672"/>
        <v>1.3320941400040724</v>
      </c>
    </row>
    <row r="1597" spans="1:20" ht="13" hidden="1" x14ac:dyDescent="0.15">
      <c r="A1597" s="142"/>
      <c r="B1597" s="144"/>
      <c r="F1597" s="63"/>
      <c r="G1597" s="63"/>
      <c r="H1597" s="63"/>
      <c r="I1597" s="63"/>
      <c r="J1597" s="63"/>
      <c r="K1597" s="63"/>
      <c r="L1597" s="63"/>
      <c r="M1597" s="63"/>
      <c r="N1597" s="63"/>
      <c r="O1597" s="63">
        <f>'SWR time series'!A1593</f>
        <v>3</v>
      </c>
      <c r="P1597" s="63">
        <f>'SWR time series'!B1593</f>
        <v>2003</v>
      </c>
      <c r="Q1597" s="70">
        <f>'StockBond Returns'!M1591</f>
        <v>21.318521440000001</v>
      </c>
      <c r="R1597" s="70">
        <f ca="1">'SWR time series'!F1593</f>
        <v>1.4048093926535459</v>
      </c>
      <c r="S1597" t="str">
        <f t="shared" ref="S1597:T1597" si="1673">IF( AND($Q1597&gt;S$10,$Q1597&lt;=S$11),$R1597,"")</f>
        <v/>
      </c>
      <c r="T1597" s="70">
        <f t="shared" ca="1" si="1673"/>
        <v>1.4048093926535459</v>
      </c>
    </row>
    <row r="1598" spans="1:20" ht="13" hidden="1" x14ac:dyDescent="0.15">
      <c r="A1598" s="142"/>
      <c r="B1598" s="144"/>
      <c r="F1598" s="63"/>
      <c r="G1598" s="63"/>
      <c r="H1598" s="63"/>
      <c r="I1598" s="63"/>
      <c r="J1598" s="63"/>
      <c r="K1598" s="63"/>
      <c r="L1598" s="63"/>
      <c r="M1598" s="63"/>
      <c r="N1598" s="63"/>
      <c r="O1598" s="63">
        <f>'SWR time series'!A1594</f>
        <v>4</v>
      </c>
      <c r="P1598" s="63">
        <f>'SWR time series'!B1594</f>
        <v>2003</v>
      </c>
      <c r="Q1598" s="70">
        <f>'StockBond Returns'!M1592</f>
        <v>21.348732600000002</v>
      </c>
      <c r="R1598" s="70">
        <f ca="1">'SWR time series'!F1594</f>
        <v>1.4050786825523871</v>
      </c>
      <c r="S1598" t="str">
        <f t="shared" ref="S1598:T1598" si="1674">IF( AND($Q1598&gt;S$10,$Q1598&lt;=S$11),$R1598,"")</f>
        <v/>
      </c>
      <c r="T1598" s="70">
        <f t="shared" ca="1" si="1674"/>
        <v>1.4050786825523871</v>
      </c>
    </row>
    <row r="1599" spans="1:20" ht="13" hidden="1" x14ac:dyDescent="0.15">
      <c r="A1599" s="142"/>
      <c r="B1599" s="144"/>
      <c r="F1599" s="63"/>
      <c r="G1599" s="63"/>
      <c r="H1599" s="63"/>
      <c r="I1599" s="63"/>
      <c r="J1599" s="63"/>
      <c r="K1599" s="63"/>
      <c r="L1599" s="63"/>
      <c r="M1599" s="63"/>
      <c r="N1599" s="63"/>
      <c r="O1599" s="63">
        <f>'SWR time series'!A1595</f>
        <v>5</v>
      </c>
      <c r="P1599" s="63">
        <f>'SWR time series'!B1595</f>
        <v>2003</v>
      </c>
      <c r="Q1599" s="70">
        <f>'StockBond Returns'!M1593</f>
        <v>23.10554291</v>
      </c>
      <c r="R1599" s="70">
        <f ca="1">'SWR time series'!F1595</f>
        <v>1.1509647472785325</v>
      </c>
      <c r="S1599" t="str">
        <f t="shared" ref="S1599:T1599" si="1675">IF( AND($Q1599&gt;S$10,$Q1599&lt;=S$11),$R1599,"")</f>
        <v/>
      </c>
      <c r="T1599" s="70">
        <f t="shared" ca="1" si="1675"/>
        <v>1.1509647472785325</v>
      </c>
    </row>
    <row r="1600" spans="1:20" ht="13" hidden="1" x14ac:dyDescent="0.15">
      <c r="A1600" s="142"/>
      <c r="B1600" s="144"/>
      <c r="F1600" s="63"/>
      <c r="G1600" s="63"/>
      <c r="H1600" s="63"/>
      <c r="I1600" s="63"/>
      <c r="J1600" s="63"/>
      <c r="K1600" s="63"/>
      <c r="L1600" s="63"/>
      <c r="M1600" s="63"/>
      <c r="N1600" s="63"/>
      <c r="O1600" s="63">
        <f>'SWR time series'!A1596</f>
        <v>6</v>
      </c>
      <c r="P1600" s="63">
        <f>'SWR time series'!B1596</f>
        <v>2003</v>
      </c>
      <c r="Q1600" s="70">
        <f>'StockBond Returns'!M1594</f>
        <v>24.373450569999999</v>
      </c>
      <c r="R1600" s="70">
        <f ca="1">'SWR time series'!F1596</f>
        <v>0.94016354034311123</v>
      </c>
      <c r="S1600" t="str">
        <f t="shared" ref="S1600:T1600" si="1676">IF( AND($Q1600&gt;S$10,$Q1600&lt;=S$11),$R1600,"")</f>
        <v/>
      </c>
      <c r="T1600" s="70">
        <f t="shared" ca="1" si="1676"/>
        <v>0.94016354034311123</v>
      </c>
    </row>
    <row r="1601" spans="1:20" ht="13" hidden="1" x14ac:dyDescent="0.15">
      <c r="A1601" s="142"/>
      <c r="B1601" s="144"/>
      <c r="F1601" s="63"/>
      <c r="G1601" s="63"/>
      <c r="H1601" s="63"/>
      <c r="I1601" s="63"/>
      <c r="J1601" s="63"/>
      <c r="K1601" s="63"/>
      <c r="L1601" s="63"/>
      <c r="M1601" s="63"/>
      <c r="N1601" s="63"/>
      <c r="O1601" s="63">
        <f>'SWR time series'!A1597</f>
        <v>7</v>
      </c>
      <c r="P1601" s="63">
        <f>'SWR time series'!B1597</f>
        <v>2003</v>
      </c>
      <c r="Q1601" s="70">
        <f>'StockBond Returns'!M1595</f>
        <v>24.492916569999998</v>
      </c>
      <c r="R1601" s="70">
        <f ca="1">'SWR time series'!F1597</f>
        <v>0.94689044327499294</v>
      </c>
      <c r="S1601" t="str">
        <f t="shared" ref="S1601:T1601" si="1677">IF( AND($Q1601&gt;S$10,$Q1601&lt;=S$11),$R1601,"")</f>
        <v/>
      </c>
      <c r="T1601" s="70">
        <f t="shared" ca="1" si="1677"/>
        <v>0.94689044327499294</v>
      </c>
    </row>
    <row r="1602" spans="1:20" ht="13" hidden="1" x14ac:dyDescent="0.15">
      <c r="A1602" s="142"/>
      <c r="B1602" s="144"/>
      <c r="F1602" s="63"/>
      <c r="G1602" s="63"/>
      <c r="H1602" s="63"/>
      <c r="I1602" s="63"/>
      <c r="J1602" s="63"/>
      <c r="K1602" s="63"/>
      <c r="L1602" s="63"/>
      <c r="M1602" s="63"/>
      <c r="N1602" s="63"/>
      <c r="O1602" s="63">
        <f>'SWR time series'!A1598</f>
        <v>8</v>
      </c>
      <c r="P1602" s="63">
        <f>'SWR time series'!B1598</f>
        <v>2003</v>
      </c>
      <c r="Q1602" s="70">
        <f>'StockBond Returns'!M1596</f>
        <v>24.811458160000001</v>
      </c>
      <c r="R1602" s="70">
        <f ca="1">'SWR time series'!F1598</f>
        <v>0.96702566995730566</v>
      </c>
      <c r="S1602" t="str">
        <f t="shared" ref="S1602:T1602" si="1678">IF( AND($Q1602&gt;S$10,$Q1602&lt;=S$11),$R1602,"")</f>
        <v/>
      </c>
      <c r="T1602" s="70">
        <f t="shared" ca="1" si="1678"/>
        <v>0.96702566995730566</v>
      </c>
    </row>
    <row r="1603" spans="1:20" ht="13" hidden="1" x14ac:dyDescent="0.15">
      <c r="A1603" s="142"/>
      <c r="B1603" s="144"/>
      <c r="F1603" s="63"/>
      <c r="G1603" s="63"/>
      <c r="H1603" s="63"/>
      <c r="I1603" s="63"/>
      <c r="J1603" s="63"/>
      <c r="K1603" s="63"/>
      <c r="L1603" s="63"/>
      <c r="M1603" s="63"/>
      <c r="N1603" s="63"/>
      <c r="O1603" s="63">
        <f>'SWR time series'!A1599</f>
        <v>9</v>
      </c>
      <c r="P1603" s="63">
        <f>'SWR time series'!B1599</f>
        <v>2003</v>
      </c>
      <c r="Q1603" s="70">
        <f>'StockBond Returns'!M1597</f>
        <v>25.450602320000002</v>
      </c>
      <c r="R1603" s="70">
        <f ca="1">'SWR time series'!F1599</f>
        <v>0.88563111444680143</v>
      </c>
      <c r="S1603" t="str">
        <f t="shared" ref="S1603:T1603" si="1679">IF( AND($Q1603&gt;S$10,$Q1603&lt;=S$11),$R1603,"")</f>
        <v/>
      </c>
      <c r="T1603" s="70">
        <f t="shared" ca="1" si="1679"/>
        <v>0.88563111444680143</v>
      </c>
    </row>
    <row r="1604" spans="1:20" ht="13" hidden="1" x14ac:dyDescent="0.15">
      <c r="A1604" s="142"/>
      <c r="B1604" s="144"/>
      <c r="F1604" s="63"/>
      <c r="G1604" s="63"/>
      <c r="H1604" s="63"/>
      <c r="I1604" s="63"/>
      <c r="J1604" s="63"/>
      <c r="K1604" s="63"/>
      <c r="L1604" s="63"/>
      <c r="M1604" s="63"/>
      <c r="N1604" s="63"/>
      <c r="O1604" s="63">
        <f>'SWR time series'!A1600</f>
        <v>10</v>
      </c>
      <c r="P1604" s="63">
        <f>'SWR time series'!B1600</f>
        <v>2003</v>
      </c>
      <c r="Q1604" s="70">
        <f>'StockBond Returns'!M1598</f>
        <v>24.6625154</v>
      </c>
      <c r="R1604" s="70">
        <f ca="1">'SWR time series'!F1600</f>
        <v>0.93534861079209275</v>
      </c>
      <c r="S1604" t="str">
        <f t="shared" ref="S1604:T1604" si="1680">IF( AND($Q1604&gt;S$10,$Q1604&lt;=S$11),$R1604,"")</f>
        <v/>
      </c>
      <c r="T1604" s="70">
        <f t="shared" ca="1" si="1680"/>
        <v>0.93534861079209275</v>
      </c>
    </row>
    <row r="1605" spans="1:20" ht="13" hidden="1" x14ac:dyDescent="0.15">
      <c r="A1605" s="142"/>
      <c r="B1605" s="144"/>
      <c r="F1605" s="63"/>
      <c r="G1605" s="63"/>
      <c r="H1605" s="63"/>
      <c r="I1605" s="63"/>
      <c r="J1605" s="63"/>
      <c r="K1605" s="63"/>
      <c r="L1605" s="63"/>
      <c r="M1605" s="63"/>
      <c r="N1605" s="63"/>
      <c r="O1605" s="63">
        <f>'SWR time series'!A1601</f>
        <v>11</v>
      </c>
      <c r="P1605" s="63">
        <f>'SWR time series'!B1601</f>
        <v>2003</v>
      </c>
      <c r="Q1605" s="70">
        <f>'StockBond Returns'!M1599</f>
        <v>25.97896338</v>
      </c>
      <c r="R1605" s="70">
        <f ca="1">'SWR time series'!F1601</f>
        <v>0.80521978570964414</v>
      </c>
      <c r="S1605" t="str">
        <f t="shared" ref="S1605:T1605" si="1681">IF( AND($Q1605&gt;S$10,$Q1605&lt;=S$11),$R1605,"")</f>
        <v/>
      </c>
      <c r="T1605" s="70">
        <f t="shared" ca="1" si="1681"/>
        <v>0.80521978570964414</v>
      </c>
    </row>
    <row r="1606" spans="1:20" ht="13" hidden="1" x14ac:dyDescent="0.15">
      <c r="A1606" s="142"/>
      <c r="B1606" s="144"/>
      <c r="F1606" s="63"/>
      <c r="G1606" s="63"/>
      <c r="H1606" s="63"/>
      <c r="I1606" s="63"/>
      <c r="J1606" s="63"/>
      <c r="K1606" s="63"/>
      <c r="L1606" s="63"/>
      <c r="M1606" s="63"/>
      <c r="N1606" s="63"/>
      <c r="O1606" s="63">
        <f>'SWR time series'!A1602</f>
        <v>12</v>
      </c>
      <c r="P1606" s="63">
        <f>'SWR time series'!B1602</f>
        <v>2003</v>
      </c>
      <c r="Q1606" s="70">
        <f>'StockBond Returns'!M1600</f>
        <v>26.446507010000001</v>
      </c>
      <c r="R1606" s="70">
        <f ca="1">'SWR time series'!F1602</f>
        <v>0.75357857561254127</v>
      </c>
      <c r="S1606" t="str">
        <f t="shared" ref="S1606:T1606" si="1682">IF( AND($Q1606&gt;S$10,$Q1606&lt;=S$11),$R1606,"")</f>
        <v/>
      </c>
      <c r="T1606" s="70">
        <f t="shared" ca="1" si="1682"/>
        <v>0.75357857561254127</v>
      </c>
    </row>
    <row r="1607" spans="1:20" ht="13" hidden="1" x14ac:dyDescent="0.15">
      <c r="A1607" s="142"/>
      <c r="B1607" s="144"/>
      <c r="F1607" s="63"/>
      <c r="G1607" s="63"/>
      <c r="H1607" s="63"/>
      <c r="I1607" s="63"/>
      <c r="J1607" s="63"/>
      <c r="K1607" s="63"/>
      <c r="L1607" s="63"/>
      <c r="M1607" s="63"/>
      <c r="N1607" s="63"/>
      <c r="O1607" s="63">
        <f>'SWR time series'!A1603</f>
        <v>1</v>
      </c>
      <c r="P1607" s="63">
        <f>'SWR time series'!B1603</f>
        <v>2004</v>
      </c>
      <c r="Q1607" s="70">
        <f>'StockBond Returns'!M1601</f>
        <v>27.406147090000001</v>
      </c>
      <c r="R1607" s="70">
        <f ca="1">'SWR time series'!F1603</f>
        <v>0.65132136598486579</v>
      </c>
      <c r="S1607" t="str">
        <f t="shared" ref="S1607:T1607" si="1683">IF( AND($Q1607&gt;S$10,$Q1607&lt;=S$11),$R1607,"")</f>
        <v/>
      </c>
      <c r="T1607" s="70">
        <f t="shared" ca="1" si="1683"/>
        <v>0.65132136598486579</v>
      </c>
    </row>
    <row r="1608" spans="1:20" ht="13" hidden="1" x14ac:dyDescent="0.15">
      <c r="A1608" s="142"/>
      <c r="B1608" s="144"/>
      <c r="F1608" s="63"/>
      <c r="G1608" s="63"/>
      <c r="H1608" s="63"/>
      <c r="I1608" s="63"/>
      <c r="J1608" s="63"/>
      <c r="K1608" s="63"/>
      <c r="L1608" s="63"/>
      <c r="M1608" s="63"/>
      <c r="N1608" s="63"/>
      <c r="O1608" s="63">
        <f>'SWR time series'!A1604</f>
        <v>2</v>
      </c>
      <c r="P1608" s="63">
        <f>'SWR time series'!B1604</f>
        <v>2004</v>
      </c>
      <c r="Q1608" s="70">
        <f>'StockBond Returns'!M1602</f>
        <v>27.72545697</v>
      </c>
      <c r="R1608" s="70">
        <f ca="1">'SWR time series'!F1604</f>
        <v>0.61587318002818847</v>
      </c>
      <c r="S1608" t="str">
        <f t="shared" ref="S1608:T1608" si="1684">IF( AND($Q1608&gt;S$10,$Q1608&lt;=S$11),$R1608,"")</f>
        <v/>
      </c>
      <c r="T1608" s="70">
        <f t="shared" ca="1" si="1684"/>
        <v>0.61587318002818847</v>
      </c>
    </row>
    <row r="1609" spans="1:20" ht="13" hidden="1" x14ac:dyDescent="0.15">
      <c r="A1609" s="142"/>
      <c r="B1609" s="144"/>
      <c r="F1609" s="63"/>
      <c r="G1609" s="63"/>
      <c r="H1609" s="63"/>
      <c r="I1609" s="63"/>
      <c r="J1609" s="63"/>
      <c r="K1609" s="63"/>
      <c r="L1609" s="63"/>
      <c r="M1609" s="63"/>
      <c r="N1609" s="63"/>
      <c r="O1609" s="63">
        <f>'SWR time series'!A1605</f>
        <v>3</v>
      </c>
      <c r="P1609" s="63">
        <f>'SWR time series'!B1605</f>
        <v>2004</v>
      </c>
      <c r="Q1609" s="70">
        <f>'StockBond Returns'!M1603</f>
        <v>27.955820549999999</v>
      </c>
      <c r="R1609" s="70">
        <f ca="1">'SWR time series'!F1605</f>
        <v>0.57300910830610174</v>
      </c>
      <c r="S1609" t="str">
        <f t="shared" ref="S1609:T1609" si="1685">IF( AND($Q1609&gt;S$10,$Q1609&lt;=S$11),$R1609,"")</f>
        <v/>
      </c>
      <c r="T1609" s="70">
        <f t="shared" ca="1" si="1685"/>
        <v>0.57300910830610174</v>
      </c>
    </row>
    <row r="1610" spans="1:20" ht="13" hidden="1" x14ac:dyDescent="0.15">
      <c r="A1610" s="142"/>
      <c r="B1610" s="144"/>
      <c r="F1610" s="63"/>
      <c r="G1610" s="63"/>
      <c r="H1610" s="63"/>
      <c r="I1610" s="63"/>
      <c r="J1610" s="63"/>
      <c r="K1610" s="63"/>
      <c r="L1610" s="63"/>
      <c r="M1610" s="63"/>
      <c r="N1610" s="63"/>
      <c r="O1610" s="63">
        <f>'SWR time series'!A1606</f>
        <v>4</v>
      </c>
      <c r="P1610" s="63">
        <f>'SWR time series'!B1606</f>
        <v>2004</v>
      </c>
      <c r="Q1610" s="70">
        <f>'StockBond Returns'!M1604</f>
        <v>26.93987383</v>
      </c>
      <c r="R1610" s="70">
        <f ca="1">'SWR time series'!F1606</f>
        <v>0.62828631502176391</v>
      </c>
      <c r="S1610" t="str">
        <f t="shared" ref="S1610:T1610" si="1686">IF( AND($Q1610&gt;S$10,$Q1610&lt;=S$11),$R1610,"")</f>
        <v/>
      </c>
      <c r="T1610" s="70">
        <f t="shared" ca="1" si="1686"/>
        <v>0.62828631502176391</v>
      </c>
    </row>
    <row r="1611" spans="1:20" ht="13" hidden="1" x14ac:dyDescent="0.15">
      <c r="A1611" s="142"/>
      <c r="B1611" s="144"/>
      <c r="F1611" s="63"/>
      <c r="G1611" s="63"/>
      <c r="H1611" s="63"/>
      <c r="I1611" s="63"/>
      <c r="J1611" s="63"/>
      <c r="K1611" s="63"/>
      <c r="L1611" s="63"/>
      <c r="M1611" s="63"/>
      <c r="N1611" s="63"/>
      <c r="O1611" s="63">
        <f>'SWR time series'!A1607</f>
        <v>5</v>
      </c>
      <c r="P1611" s="63">
        <f>'SWR time series'!B1607</f>
        <v>2004</v>
      </c>
      <c r="Q1611" s="70">
        <f>'StockBond Returns'!M1605</f>
        <v>26.282037020000001</v>
      </c>
      <c r="R1611" s="70">
        <f ca="1">'SWR time series'!F1607</f>
        <v>0.73321439560120938</v>
      </c>
      <c r="S1611" t="str">
        <f t="shared" ref="S1611:T1611" si="1687">IF( AND($Q1611&gt;S$10,$Q1611&lt;=S$11),$R1611,"")</f>
        <v/>
      </c>
      <c r="T1611" s="70">
        <f t="shared" ca="1" si="1687"/>
        <v>0.73321439560120938</v>
      </c>
    </row>
    <row r="1612" spans="1:20" ht="13" hidden="1" x14ac:dyDescent="0.15">
      <c r="A1612" s="142"/>
      <c r="B1612" s="144"/>
      <c r="F1612" s="63"/>
      <c r="G1612" s="63"/>
      <c r="H1612" s="63"/>
      <c r="I1612" s="63"/>
      <c r="J1612" s="63"/>
      <c r="K1612" s="63"/>
      <c r="L1612" s="63"/>
      <c r="M1612" s="63"/>
      <c r="N1612" s="63"/>
      <c r="O1612" s="63">
        <f>'SWR time series'!A1608</f>
        <v>6</v>
      </c>
      <c r="P1612" s="63">
        <f>'SWR time series'!B1608</f>
        <v>2004</v>
      </c>
      <c r="Q1612" s="70">
        <f>'StockBond Returns'!M1606</f>
        <v>26.335475240000001</v>
      </c>
      <c r="R1612" s="70">
        <f ca="1">'SWR time series'!F1608</f>
        <v>0.72120992286443997</v>
      </c>
      <c r="S1612" t="str">
        <f t="shared" ref="S1612:T1612" si="1688">IF( AND($Q1612&gt;S$10,$Q1612&lt;=S$11),$R1612,"")</f>
        <v/>
      </c>
      <c r="T1612" s="70">
        <f t="shared" ca="1" si="1688"/>
        <v>0.72120992286443997</v>
      </c>
    </row>
    <row r="1613" spans="1:20" ht="13" hidden="1" x14ac:dyDescent="0.15">
      <c r="A1613" s="142"/>
      <c r="B1613" s="144"/>
      <c r="F1613" s="63"/>
      <c r="G1613" s="63"/>
      <c r="H1613" s="63"/>
      <c r="I1613" s="63"/>
      <c r="J1613" s="63"/>
      <c r="K1613" s="63"/>
      <c r="L1613" s="63"/>
      <c r="M1613" s="63"/>
      <c r="N1613" s="63"/>
      <c r="O1613" s="63">
        <f>'SWR time series'!A1609</f>
        <v>7</v>
      </c>
      <c r="P1613" s="63">
        <f>'SWR time series'!B1609</f>
        <v>2004</v>
      </c>
      <c r="Q1613" s="70">
        <f>'StockBond Returns'!M1607</f>
        <v>26.589606270000001</v>
      </c>
      <c r="R1613" s="70">
        <f ca="1">'SWR time series'!F1609</f>
        <v>0.68862285035798765</v>
      </c>
      <c r="S1613" t="str">
        <f t="shared" ref="S1613:T1613" si="1689">IF( AND($Q1613&gt;S$10,$Q1613&lt;=S$11),$R1613,"")</f>
        <v/>
      </c>
      <c r="T1613" s="70">
        <f t="shared" ca="1" si="1689"/>
        <v>0.68862285035798765</v>
      </c>
    </row>
    <row r="1614" spans="1:20" ht="13" hidden="1" x14ac:dyDescent="0.15">
      <c r="A1614" s="142"/>
      <c r="B1614" s="144"/>
      <c r="F1614" s="63"/>
      <c r="G1614" s="63"/>
      <c r="H1614" s="63"/>
      <c r="I1614" s="63"/>
      <c r="J1614" s="63"/>
      <c r="K1614" s="63"/>
      <c r="L1614" s="63"/>
      <c r="M1614" s="63"/>
      <c r="N1614" s="63"/>
      <c r="O1614" s="63">
        <f>'SWR time series'!A1610</f>
        <v>8</v>
      </c>
      <c r="P1614" s="63">
        <f>'SWR time series'!B1610</f>
        <v>2004</v>
      </c>
      <c r="Q1614" s="70">
        <f>'StockBond Returns'!M1608</f>
        <v>25.713780620000001</v>
      </c>
      <c r="R1614" s="70">
        <f ca="1">'SWR time series'!F1610</f>
        <v>0.76918197230823493</v>
      </c>
      <c r="S1614" t="str">
        <f t="shared" ref="S1614:T1614" si="1690">IF( AND($Q1614&gt;S$10,$Q1614&lt;=S$11),$R1614,"")</f>
        <v/>
      </c>
      <c r="T1614" s="70">
        <f t="shared" ca="1" si="1690"/>
        <v>0.76918197230823493</v>
      </c>
    </row>
    <row r="1615" spans="1:20" ht="13" hidden="1" x14ac:dyDescent="0.15">
      <c r="A1615" s="142"/>
      <c r="B1615" s="144"/>
      <c r="F1615" s="63"/>
      <c r="G1615" s="63"/>
      <c r="H1615" s="63"/>
      <c r="I1615" s="63"/>
      <c r="J1615" s="63"/>
      <c r="K1615" s="63"/>
      <c r="L1615" s="63"/>
      <c r="M1615" s="63"/>
      <c r="N1615" s="63"/>
      <c r="O1615" s="63">
        <f>'SWR time series'!A1611</f>
        <v>9</v>
      </c>
      <c r="P1615" s="63">
        <f>'SWR time series'!B1611</f>
        <v>2004</v>
      </c>
      <c r="Q1615" s="70">
        <f>'StockBond Returns'!M1609</f>
        <v>25.528172510000001</v>
      </c>
      <c r="R1615" s="70">
        <f ca="1">'SWR time series'!F1611</f>
        <v>0.74847479478777945</v>
      </c>
      <c r="S1615" t="str">
        <f t="shared" ref="S1615:T1615" si="1691">IF( AND($Q1615&gt;S$10,$Q1615&lt;=S$11),$R1615,"")</f>
        <v/>
      </c>
      <c r="T1615" s="70">
        <f t="shared" ca="1" si="1691"/>
        <v>0.74847479478777945</v>
      </c>
    </row>
    <row r="1616" spans="1:20" ht="13" hidden="1" x14ac:dyDescent="0.15">
      <c r="A1616" s="142"/>
      <c r="B1616" s="144"/>
      <c r="F1616" s="63"/>
      <c r="G1616" s="63"/>
      <c r="H1616" s="63"/>
      <c r="I1616" s="63"/>
      <c r="J1616" s="63"/>
      <c r="K1616" s="63"/>
      <c r="L1616" s="63"/>
      <c r="M1616" s="63"/>
      <c r="N1616" s="63"/>
      <c r="O1616" s="63">
        <f>'SWR time series'!A1612</f>
        <v>10</v>
      </c>
      <c r="P1616" s="63">
        <f>'SWR time series'!B1612</f>
        <v>2004</v>
      </c>
      <c r="Q1616" s="70">
        <f>'StockBond Returns'!M1610</f>
        <v>25.597670870000002</v>
      </c>
      <c r="R1616" s="70">
        <f ca="1">'SWR time series'!F1612</f>
        <v>0.73614156130848007</v>
      </c>
      <c r="S1616" t="str">
        <f t="shared" ref="S1616:T1616" si="1692">IF( AND($Q1616&gt;S$10,$Q1616&lt;=S$11),$R1616,"")</f>
        <v/>
      </c>
      <c r="T1616" s="70">
        <f t="shared" ca="1" si="1692"/>
        <v>0.73614156130848007</v>
      </c>
    </row>
    <row r="1617" spans="1:20" ht="13" hidden="1" x14ac:dyDescent="0.15">
      <c r="A1617" s="142"/>
      <c r="B1617" s="144"/>
      <c r="F1617" s="63"/>
      <c r="G1617" s="63"/>
      <c r="H1617" s="63"/>
      <c r="I1617" s="63"/>
      <c r="J1617" s="63"/>
      <c r="K1617" s="63"/>
      <c r="L1617" s="63"/>
      <c r="M1617" s="63"/>
      <c r="N1617" s="63"/>
      <c r="O1617" s="63">
        <f>'SWR time series'!A1613</f>
        <v>11</v>
      </c>
      <c r="P1617" s="63">
        <f>'SWR time series'!B1613</f>
        <v>2004</v>
      </c>
      <c r="Q1617" s="70">
        <f>'StockBond Returns'!M1611</f>
        <v>25.71417267</v>
      </c>
      <c r="R1617" s="70">
        <f ca="1">'SWR time series'!F1613</f>
        <v>0.70947822495300628</v>
      </c>
      <c r="S1617" t="str">
        <f t="shared" ref="S1617:T1617" si="1693">IF( AND($Q1617&gt;S$10,$Q1617&lt;=S$11),$R1617,"")</f>
        <v/>
      </c>
      <c r="T1617" s="70">
        <f t="shared" ca="1" si="1693"/>
        <v>0.70947822495300628</v>
      </c>
    </row>
    <row r="1618" spans="1:20" ht="13" hidden="1" x14ac:dyDescent="0.15">
      <c r="A1618" s="142"/>
      <c r="B1618" s="144"/>
      <c r="F1618" s="63"/>
      <c r="G1618" s="63"/>
      <c r="H1618" s="63"/>
      <c r="I1618" s="63"/>
      <c r="J1618" s="63"/>
      <c r="K1618" s="63"/>
      <c r="L1618" s="63"/>
      <c r="M1618" s="63"/>
      <c r="N1618" s="63"/>
      <c r="O1618" s="63">
        <f>'SWR time series'!A1614</f>
        <v>12</v>
      </c>
      <c r="P1618" s="63">
        <f>'SWR time series'!B1614</f>
        <v>2004</v>
      </c>
      <c r="Q1618" s="70">
        <f>'StockBond Returns'!M1612</f>
        <v>26.575793879999999</v>
      </c>
      <c r="R1618" s="70">
        <f ca="1">'SWR time series'!F1614</f>
        <v>0.63683068261411213</v>
      </c>
      <c r="S1618" t="str">
        <f t="shared" ref="S1618:T1618" si="1694">IF( AND($Q1618&gt;S$10,$Q1618&lt;=S$11),$R1618,"")</f>
        <v/>
      </c>
      <c r="T1618" s="70">
        <f t="shared" ca="1" si="1694"/>
        <v>0.63683068261411213</v>
      </c>
    </row>
    <row r="1619" spans="1:20" ht="13" hidden="1" x14ac:dyDescent="0.15">
      <c r="A1619" s="142"/>
      <c r="B1619" s="144"/>
      <c r="F1619" s="63"/>
      <c r="G1619" s="63"/>
      <c r="H1619" s="63"/>
      <c r="I1619" s="63"/>
      <c r="J1619" s="63"/>
      <c r="K1619" s="63"/>
      <c r="L1619" s="63"/>
      <c r="M1619" s="63"/>
      <c r="N1619" s="63"/>
      <c r="O1619" s="63">
        <f>'SWR time series'!A1615</f>
        <v>1</v>
      </c>
      <c r="P1619" s="63">
        <f>'SWR time series'!B1615</f>
        <v>2005</v>
      </c>
      <c r="Q1619" s="70">
        <f>'StockBond Returns'!M1613</f>
        <v>27.43250686</v>
      </c>
      <c r="R1619" s="70">
        <f ca="1">'SWR time series'!F1615</f>
        <v>0.55747899385545319</v>
      </c>
      <c r="S1619" t="str">
        <f t="shared" ref="S1619:T1619" si="1695">IF( AND($Q1619&gt;S$10,$Q1619&lt;=S$11),$R1619,"")</f>
        <v/>
      </c>
      <c r="T1619" s="70">
        <f t="shared" ca="1" si="1695"/>
        <v>0.55747899385545319</v>
      </c>
    </row>
    <row r="1620" spans="1:20" ht="13" hidden="1" x14ac:dyDescent="0.15">
      <c r="A1620" s="142"/>
      <c r="B1620" s="144"/>
      <c r="F1620" s="63"/>
      <c r="G1620" s="63"/>
      <c r="H1620" s="63"/>
      <c r="I1620" s="63"/>
      <c r="J1620" s="63"/>
      <c r="K1620" s="63"/>
      <c r="L1620" s="63"/>
      <c r="M1620" s="63"/>
      <c r="N1620" s="63"/>
      <c r="O1620" s="63">
        <f>'SWR time series'!A1616</f>
        <v>2</v>
      </c>
      <c r="P1620" s="63">
        <f>'SWR time series'!B1616</f>
        <v>2005</v>
      </c>
      <c r="Q1620" s="70">
        <f>'StockBond Returns'!M1614</f>
        <v>26.584100039999999</v>
      </c>
      <c r="R1620" s="70">
        <f ca="1">'SWR time series'!F1616</f>
        <v>0.62210933425333437</v>
      </c>
      <c r="S1620" t="str">
        <f t="shared" ref="S1620:T1620" si="1696">IF( AND($Q1620&gt;S$10,$Q1620&lt;=S$11),$R1620,"")</f>
        <v/>
      </c>
      <c r="T1620" s="70">
        <f t="shared" ca="1" si="1696"/>
        <v>0.62210933425333437</v>
      </c>
    </row>
    <row r="1621" spans="1:20" ht="13" hidden="1" x14ac:dyDescent="0.15">
      <c r="A1621" s="142"/>
      <c r="B1621" s="144"/>
      <c r="F1621" s="63"/>
      <c r="G1621" s="63"/>
      <c r="H1621" s="63"/>
      <c r="I1621" s="63"/>
      <c r="J1621" s="63"/>
      <c r="K1621" s="63"/>
      <c r="L1621" s="63"/>
      <c r="M1621" s="63"/>
      <c r="N1621" s="63"/>
      <c r="O1621" s="63">
        <f>'SWR time series'!A1617</f>
        <v>3</v>
      </c>
      <c r="P1621" s="63">
        <f>'SWR time series'!B1617</f>
        <v>2005</v>
      </c>
      <c r="Q1621" s="70">
        <f>'StockBond Returns'!M1615</f>
        <v>26.833371339999999</v>
      </c>
      <c r="R1621" s="70">
        <f ca="1">'SWR time series'!F1617</f>
        <v>0.59624933270550207</v>
      </c>
      <c r="S1621" t="str">
        <f t="shared" ref="S1621:T1621" si="1697">IF( AND($Q1621&gt;S$10,$Q1621&lt;=S$11),$R1621,"")</f>
        <v/>
      </c>
      <c r="T1621" s="70">
        <f t="shared" ca="1" si="1697"/>
        <v>0.59624933270550207</v>
      </c>
    </row>
    <row r="1622" spans="1:20" ht="13" hidden="1" x14ac:dyDescent="0.15">
      <c r="A1622" s="142"/>
      <c r="B1622" s="144"/>
      <c r="F1622" s="63"/>
      <c r="G1622" s="63"/>
      <c r="H1622" s="63"/>
      <c r="I1622" s="63"/>
      <c r="J1622" s="63"/>
      <c r="K1622" s="63"/>
      <c r="L1622" s="63"/>
      <c r="M1622" s="63"/>
      <c r="N1622" s="63"/>
      <c r="O1622" s="63">
        <f>'SWR time series'!A1618</f>
        <v>4</v>
      </c>
      <c r="P1622" s="63">
        <f>'SWR time series'!B1618</f>
        <v>2005</v>
      </c>
      <c r="Q1622" s="70">
        <f>'StockBond Returns'!M1616</f>
        <v>26.023707259999998</v>
      </c>
      <c r="R1622" s="70">
        <f ca="1">'SWR time series'!F1618</f>
        <v>0.66941183889429245</v>
      </c>
      <c r="S1622" t="str">
        <f t="shared" ref="S1622:T1622" si="1698">IF( AND($Q1622&gt;S$10,$Q1622&lt;=S$11),$R1622,"")</f>
        <v/>
      </c>
      <c r="T1622" s="70">
        <f t="shared" ca="1" si="1698"/>
        <v>0.66941183889429245</v>
      </c>
    </row>
    <row r="1623" spans="1:20" ht="13" hidden="1" x14ac:dyDescent="0.15">
      <c r="A1623" s="142"/>
      <c r="B1623" s="144"/>
      <c r="F1623" s="63"/>
      <c r="G1623" s="63"/>
      <c r="H1623" s="63"/>
      <c r="I1623" s="63"/>
      <c r="J1623" s="63"/>
      <c r="K1623" s="63"/>
      <c r="L1623" s="63"/>
      <c r="M1623" s="63"/>
      <c r="N1623" s="63"/>
      <c r="O1623" s="63">
        <f>'SWR time series'!A1619</f>
        <v>5</v>
      </c>
      <c r="P1623" s="63">
        <f>'SWR time series'!B1619</f>
        <v>2005</v>
      </c>
      <c r="Q1623" s="70">
        <f>'StockBond Returns'!M1617</f>
        <v>25.359389100000001</v>
      </c>
      <c r="R1623" s="70">
        <f ca="1">'SWR time series'!F1619</f>
        <v>0.70381151404015441</v>
      </c>
      <c r="S1623" t="str">
        <f t="shared" ref="S1623:T1623" si="1699">IF( AND($Q1623&gt;S$10,$Q1623&lt;=S$11),$R1623,"")</f>
        <v/>
      </c>
      <c r="T1623" s="70">
        <f t="shared" ca="1" si="1699"/>
        <v>0.70381151404015441</v>
      </c>
    </row>
    <row r="1624" spans="1:20" ht="13" hidden="1" x14ac:dyDescent="0.15">
      <c r="A1624" s="142"/>
      <c r="B1624" s="144"/>
      <c r="F1624" s="63"/>
      <c r="G1624" s="63"/>
      <c r="H1624" s="63"/>
      <c r="I1624" s="63"/>
      <c r="J1624" s="63"/>
      <c r="K1624" s="63"/>
      <c r="L1624" s="63"/>
      <c r="M1624" s="63"/>
      <c r="N1624" s="63"/>
      <c r="O1624" s="63">
        <f>'SWR time series'!A1620</f>
        <v>6</v>
      </c>
      <c r="P1624" s="63">
        <f>'SWR time series'!B1620</f>
        <v>2005</v>
      </c>
      <c r="Q1624" s="70">
        <f>'StockBond Returns'!M1618</f>
        <v>25.938019199999999</v>
      </c>
      <c r="R1624" s="70">
        <f ca="1">'SWR time series'!F1620</f>
        <v>0.63526982648661878</v>
      </c>
      <c r="S1624" t="str">
        <f t="shared" ref="S1624:T1624" si="1700">IF( AND($Q1624&gt;S$10,$Q1624&lt;=S$11),$R1624,"")</f>
        <v/>
      </c>
      <c r="T1624" s="70">
        <f t="shared" ca="1" si="1700"/>
        <v>0.63526982648661878</v>
      </c>
    </row>
    <row r="1625" spans="1:20" ht="13" hidden="1" x14ac:dyDescent="0.15">
      <c r="A1625" s="142"/>
      <c r="B1625" s="144"/>
      <c r="F1625" s="63"/>
      <c r="G1625" s="63"/>
      <c r="H1625" s="63"/>
      <c r="I1625" s="63"/>
      <c r="J1625" s="63"/>
      <c r="K1625" s="63"/>
      <c r="L1625" s="63"/>
      <c r="M1625" s="63"/>
      <c r="N1625" s="63"/>
      <c r="O1625" s="63">
        <f>'SWR time series'!A1621</f>
        <v>7</v>
      </c>
      <c r="P1625" s="63">
        <f>'SWR time series'!B1621</f>
        <v>2005</v>
      </c>
      <c r="Q1625" s="70">
        <f>'StockBond Returns'!M1619</f>
        <v>25.831616440000001</v>
      </c>
      <c r="R1625" s="70">
        <f ca="1">'SWR time series'!F1621</f>
        <v>0.62801957689573529</v>
      </c>
      <c r="S1625" t="str">
        <f t="shared" ref="S1625:T1625" si="1701">IF( AND($Q1625&gt;S$10,$Q1625&lt;=S$11),$R1625,"")</f>
        <v/>
      </c>
      <c r="T1625" s="70">
        <f t="shared" ca="1" si="1701"/>
        <v>0.62801957689573529</v>
      </c>
    </row>
    <row r="1626" spans="1:20" ht="13" hidden="1" x14ac:dyDescent="0.15">
      <c r="A1626" s="142"/>
      <c r="B1626" s="144"/>
      <c r="F1626" s="63"/>
      <c r="G1626" s="63"/>
      <c r="H1626" s="63"/>
      <c r="I1626" s="63"/>
      <c r="J1626" s="63"/>
      <c r="K1626" s="63"/>
      <c r="L1626" s="63"/>
      <c r="M1626" s="63"/>
      <c r="N1626" s="63"/>
      <c r="O1626" s="63">
        <f>'SWR time series'!A1622</f>
        <v>8</v>
      </c>
      <c r="P1626" s="63">
        <f>'SWR time series'!B1622</f>
        <v>2005</v>
      </c>
      <c r="Q1626" s="70">
        <f>'StockBond Returns'!M1620</f>
        <v>26.569840249999999</v>
      </c>
      <c r="R1626" s="70">
        <f ca="1">'SWR time series'!F1622</f>
        <v>0.58238378950868874</v>
      </c>
      <c r="S1626" t="str">
        <f t="shared" ref="S1626:T1626" si="1702">IF( AND($Q1626&gt;S$10,$Q1626&lt;=S$11),$R1626,"")</f>
        <v/>
      </c>
      <c r="T1626" s="70">
        <f t="shared" ca="1" si="1702"/>
        <v>0.58238378950868874</v>
      </c>
    </row>
    <row r="1627" spans="1:20" ht="13" hidden="1" x14ac:dyDescent="0.15">
      <c r="A1627" s="142"/>
      <c r="B1627" s="144"/>
      <c r="F1627" s="63"/>
      <c r="G1627" s="63"/>
      <c r="H1627" s="63"/>
      <c r="I1627" s="63"/>
      <c r="J1627" s="63"/>
      <c r="K1627" s="63"/>
      <c r="L1627" s="63"/>
      <c r="M1627" s="63"/>
      <c r="N1627" s="63"/>
      <c r="O1627" s="63">
        <f>'SWR time series'!A1623</f>
        <v>9</v>
      </c>
      <c r="P1627" s="63">
        <f>'SWR time series'!B1623</f>
        <v>2005</v>
      </c>
      <c r="Q1627" s="70">
        <f>'StockBond Returns'!M1621</f>
        <v>26.020371130000001</v>
      </c>
      <c r="R1627" s="70">
        <f ca="1">'SWR time series'!F1623</f>
        <v>0.61622309340182779</v>
      </c>
      <c r="S1627" t="str">
        <f t="shared" ref="S1627:T1627" si="1703">IF( AND($Q1627&gt;S$10,$Q1627&lt;=S$11),$R1627,"")</f>
        <v/>
      </c>
      <c r="T1627" s="70">
        <f t="shared" ca="1" si="1703"/>
        <v>0.61622309340182779</v>
      </c>
    </row>
    <row r="1628" spans="1:20" ht="13" hidden="1" x14ac:dyDescent="0.15">
      <c r="A1628" s="142"/>
      <c r="B1628" s="144"/>
      <c r="F1628" s="63"/>
      <c r="G1628" s="63"/>
      <c r="H1628" s="63"/>
      <c r="I1628" s="63"/>
      <c r="J1628" s="63"/>
      <c r="K1628" s="63"/>
      <c r="L1628" s="63"/>
      <c r="M1628" s="63"/>
      <c r="N1628" s="63"/>
      <c r="O1628" s="63">
        <f>'SWR time series'!A1624</f>
        <v>10</v>
      </c>
      <c r="P1628" s="63">
        <f>'SWR time series'!B1624</f>
        <v>2005</v>
      </c>
      <c r="Q1628" s="70">
        <f>'StockBond Returns'!M1622</f>
        <v>25.790781620000001</v>
      </c>
      <c r="R1628" s="70">
        <f ca="1">'SWR time series'!F1624</f>
        <v>0.64827946414122506</v>
      </c>
      <c r="S1628" t="str">
        <f t="shared" ref="S1628:T1628" si="1704">IF( AND($Q1628&gt;S$10,$Q1628&lt;=S$11),$R1628,"")</f>
        <v/>
      </c>
      <c r="T1628" s="70">
        <f t="shared" ca="1" si="1704"/>
        <v>0.64827946414122506</v>
      </c>
    </row>
    <row r="1629" spans="1:20" ht="13" hidden="1" x14ac:dyDescent="0.15">
      <c r="A1629" s="142"/>
      <c r="B1629" s="144"/>
      <c r="F1629" s="63"/>
      <c r="G1629" s="63"/>
      <c r="H1629" s="63"/>
      <c r="I1629" s="63"/>
      <c r="J1629" s="63"/>
      <c r="K1629" s="63"/>
      <c r="L1629" s="63"/>
      <c r="M1629" s="63"/>
      <c r="N1629" s="63"/>
      <c r="O1629" s="63">
        <f>'SWR time series'!A1625</f>
        <v>11</v>
      </c>
      <c r="P1629" s="63">
        <f>'SWR time series'!B1625</f>
        <v>2005</v>
      </c>
      <c r="Q1629" s="70">
        <f>'StockBond Returns'!M1623</f>
        <v>25.190636430000001</v>
      </c>
      <c r="R1629" s="70">
        <f ca="1">'SWR time series'!F1625</f>
        <v>0.71322464127191898</v>
      </c>
      <c r="S1629" t="str">
        <f t="shared" ref="S1629:T1629" si="1705">IF( AND($Q1629&gt;S$10,$Q1629&lt;=S$11),$R1629,"")</f>
        <v/>
      </c>
      <c r="T1629" s="70">
        <f t="shared" ca="1" si="1705"/>
        <v>0.71322464127191898</v>
      </c>
    </row>
    <row r="1630" spans="1:20" ht="13" hidden="1" x14ac:dyDescent="0.15">
      <c r="A1630" s="142"/>
      <c r="B1630" s="144"/>
      <c r="F1630" s="63"/>
      <c r="G1630" s="63"/>
      <c r="H1630" s="63"/>
      <c r="I1630" s="63"/>
      <c r="J1630" s="63"/>
      <c r="K1630" s="63"/>
      <c r="L1630" s="63"/>
      <c r="M1630" s="63"/>
      <c r="N1630" s="63"/>
      <c r="O1630" s="63">
        <f>'SWR time series'!A1626</f>
        <v>12</v>
      </c>
      <c r="P1630" s="63">
        <f>'SWR time series'!B1626</f>
        <v>2005</v>
      </c>
      <c r="Q1630" s="70">
        <f>'StockBond Returns'!M1624</f>
        <v>26.185574729999999</v>
      </c>
      <c r="R1630" s="70">
        <f ca="1">'SWR time series'!F1626</f>
        <v>0.59870243638395237</v>
      </c>
      <c r="S1630" t="str">
        <f t="shared" ref="S1630:T1630" si="1706">IF( AND($Q1630&gt;S$10,$Q1630&lt;=S$11),$R1630,"")</f>
        <v/>
      </c>
      <c r="T1630" s="70">
        <f t="shared" ca="1" si="1706"/>
        <v>0.59870243638395237</v>
      </c>
    </row>
    <row r="1631" spans="1:20" ht="13" hidden="1" x14ac:dyDescent="0.15">
      <c r="A1631" s="142"/>
      <c r="B1631" s="144"/>
      <c r="F1631" s="63"/>
      <c r="G1631" s="63"/>
      <c r="H1631" s="63"/>
      <c r="I1631" s="63"/>
      <c r="J1631" s="63"/>
      <c r="K1631" s="63"/>
      <c r="L1631" s="63"/>
      <c r="M1631" s="63"/>
      <c r="N1631" s="63"/>
      <c r="O1631" s="63">
        <f>'SWR time series'!A1627</f>
        <v>1</v>
      </c>
      <c r="P1631" s="63">
        <f>'SWR time series'!B1627</f>
        <v>2006</v>
      </c>
      <c r="Q1631" s="70">
        <f>'StockBond Returns'!M1625</f>
        <v>26.584814940000001</v>
      </c>
      <c r="R1631" s="70">
        <f ca="1">'SWR time series'!F1627</f>
        <v>0.55253049201071613</v>
      </c>
      <c r="S1631" t="str">
        <f t="shared" ref="S1631:T1631" si="1707">IF( AND($Q1631&gt;S$10,$Q1631&lt;=S$11),$R1631,"")</f>
        <v/>
      </c>
      <c r="T1631" s="70">
        <f t="shared" ca="1" si="1707"/>
        <v>0.55253049201071613</v>
      </c>
    </row>
    <row r="1632" spans="1:20" ht="13" hidden="1" x14ac:dyDescent="0.15">
      <c r="A1632" s="142"/>
      <c r="B1632" s="144"/>
      <c r="F1632" s="63"/>
      <c r="G1632" s="63"/>
      <c r="H1632" s="63"/>
      <c r="I1632" s="63"/>
      <c r="J1632" s="63"/>
      <c r="K1632" s="63"/>
      <c r="L1632" s="63"/>
      <c r="M1632" s="63"/>
      <c r="N1632" s="63"/>
      <c r="O1632" s="63">
        <f>'SWR time series'!A1628</f>
        <v>2</v>
      </c>
      <c r="P1632" s="63">
        <f>'SWR time series'!B1628</f>
        <v>2006</v>
      </c>
      <c r="Q1632" s="70">
        <f>'StockBond Returns'!M1626</f>
        <v>26.496646559999999</v>
      </c>
      <c r="R1632" s="70">
        <f ca="1">'SWR time series'!F1628</f>
        <v>0.54300335895255625</v>
      </c>
      <c r="S1632" t="str">
        <f t="shared" ref="S1632:T1632" si="1708">IF( AND($Q1632&gt;S$10,$Q1632&lt;=S$11),$R1632,"")</f>
        <v/>
      </c>
      <c r="T1632" s="70">
        <f t="shared" ca="1" si="1708"/>
        <v>0.54300335895255625</v>
      </c>
    </row>
    <row r="1633" spans="1:20" ht="13" hidden="1" x14ac:dyDescent="0.15">
      <c r="A1633" s="142"/>
      <c r="B1633" s="144"/>
      <c r="F1633" s="63"/>
      <c r="G1633" s="63"/>
      <c r="H1633" s="63"/>
      <c r="I1633" s="63"/>
      <c r="J1633" s="63"/>
      <c r="K1633" s="63"/>
      <c r="L1633" s="63"/>
      <c r="M1633" s="63"/>
      <c r="N1633" s="63"/>
      <c r="O1633" s="63">
        <f>'SWR time series'!A1629</f>
        <v>3</v>
      </c>
      <c r="P1633" s="63">
        <f>'SWR time series'!B1629</f>
        <v>2006</v>
      </c>
      <c r="Q1633" s="70">
        <f>'StockBond Returns'!M1627</f>
        <v>26.332075710000002</v>
      </c>
      <c r="R1633" s="70">
        <f ca="1">'SWR time series'!F1629</f>
        <v>0.54782241905570483</v>
      </c>
      <c r="S1633" t="str">
        <f t="shared" ref="S1633:T1633" si="1709">IF( AND($Q1633&gt;S$10,$Q1633&lt;=S$11),$R1633,"")</f>
        <v/>
      </c>
      <c r="T1633" s="70">
        <f t="shared" ca="1" si="1709"/>
        <v>0.54782241905570483</v>
      </c>
    </row>
    <row r="1634" spans="1:20" ht="13" hidden="1" x14ac:dyDescent="0.15">
      <c r="A1634" s="142"/>
      <c r="B1634" s="144"/>
      <c r="F1634" s="63"/>
      <c r="G1634" s="63"/>
      <c r="H1634" s="63"/>
      <c r="I1634" s="63"/>
      <c r="J1634" s="63"/>
      <c r="K1634" s="63"/>
      <c r="L1634" s="63"/>
      <c r="M1634" s="63"/>
      <c r="N1634" s="63"/>
      <c r="O1634" s="63">
        <f>'SWR time series'!A1630</f>
        <v>4</v>
      </c>
      <c r="P1634" s="63">
        <f>'SWR time series'!B1630</f>
        <v>2006</v>
      </c>
      <c r="Q1634" s="70">
        <f>'StockBond Returns'!M1628</f>
        <v>26.350019469999999</v>
      </c>
      <c r="R1634" s="70">
        <f ca="1">'SWR time series'!F1630</f>
        <v>0.53589430212900213</v>
      </c>
      <c r="S1634" t="str">
        <f t="shared" ref="S1634:T1634" si="1710">IF( AND($Q1634&gt;S$10,$Q1634&lt;=S$11),$R1634,"")</f>
        <v/>
      </c>
      <c r="T1634" s="70">
        <f t="shared" ca="1" si="1710"/>
        <v>0.53589430212900213</v>
      </c>
    </row>
    <row r="1635" spans="1:20" ht="13" hidden="1" x14ac:dyDescent="0.15">
      <c r="A1635" s="142"/>
      <c r="B1635" s="144"/>
      <c r="F1635" s="63"/>
      <c r="G1635" s="63"/>
      <c r="H1635" s="63"/>
      <c r="I1635" s="63"/>
      <c r="J1635" s="63"/>
      <c r="K1635" s="63"/>
      <c r="L1635" s="63"/>
      <c r="M1635" s="63"/>
      <c r="N1635" s="63"/>
      <c r="O1635" s="63">
        <f>'SWR time series'!A1631</f>
        <v>5</v>
      </c>
      <c r="P1635" s="63">
        <f>'SWR time series'!B1631</f>
        <v>2006</v>
      </c>
      <c r="Q1635" s="70">
        <f>'StockBond Returns'!M1629</f>
        <v>26.207919860000001</v>
      </c>
      <c r="R1635" s="70">
        <f ca="1">'SWR time series'!F1631</f>
        <v>0.53058793885997035</v>
      </c>
      <c r="S1635" t="str">
        <f t="shared" ref="S1635:T1635" si="1711">IF( AND($Q1635&gt;S$10,$Q1635&lt;=S$11),$R1635,"")</f>
        <v/>
      </c>
      <c r="T1635" s="70">
        <f t="shared" ca="1" si="1711"/>
        <v>0.53058793885997035</v>
      </c>
    </row>
    <row r="1636" spans="1:20" ht="13" hidden="1" x14ac:dyDescent="0.15">
      <c r="A1636" s="142"/>
      <c r="B1636" s="144"/>
      <c r="F1636" s="63"/>
      <c r="G1636" s="63"/>
      <c r="H1636" s="63"/>
      <c r="I1636" s="63"/>
      <c r="J1636" s="63"/>
      <c r="K1636" s="63"/>
      <c r="L1636" s="63"/>
      <c r="M1636" s="63"/>
      <c r="N1636" s="63"/>
      <c r="O1636" s="63">
        <f>'SWR time series'!A1632</f>
        <v>6</v>
      </c>
      <c r="P1636" s="63">
        <f>'SWR time series'!B1632</f>
        <v>2006</v>
      </c>
      <c r="Q1636" s="70">
        <f>'StockBond Returns'!M1630</f>
        <v>25.254550160000001</v>
      </c>
      <c r="R1636" s="70">
        <f ca="1">'SWR time series'!F1632</f>
        <v>0.60239789182136594</v>
      </c>
      <c r="S1636" t="str">
        <f t="shared" ref="S1636:T1636" si="1712">IF( AND($Q1636&gt;S$10,$Q1636&lt;=S$11),$R1636,"")</f>
        <v/>
      </c>
      <c r="T1636" s="70">
        <f t="shared" ca="1" si="1712"/>
        <v>0.60239789182136594</v>
      </c>
    </row>
    <row r="1637" spans="1:20" ht="13" hidden="1" x14ac:dyDescent="0.15">
      <c r="A1637" s="142"/>
      <c r="B1637" s="144"/>
      <c r="F1637" s="63"/>
      <c r="G1637" s="63"/>
      <c r="H1637" s="63"/>
      <c r="I1637" s="63"/>
      <c r="J1637" s="63"/>
      <c r="K1637" s="63"/>
      <c r="L1637" s="63"/>
      <c r="M1637" s="63"/>
      <c r="N1637" s="63"/>
      <c r="O1637" s="63">
        <f>'SWR time series'!A1633</f>
        <v>7</v>
      </c>
      <c r="P1637" s="63">
        <f>'SWR time series'!B1633</f>
        <v>2006</v>
      </c>
      <c r="Q1637" s="70">
        <f>'StockBond Returns'!M1631</f>
        <v>25.085917599999998</v>
      </c>
      <c r="R1637" s="70">
        <f ca="1">'SWR time series'!F1633</f>
        <v>0.62648596420769076</v>
      </c>
      <c r="S1637" t="str">
        <f t="shared" ref="S1637:T1637" si="1713">IF( AND($Q1637&gt;S$10,$Q1637&lt;=S$11),$R1637,"")</f>
        <v/>
      </c>
      <c r="T1637" s="70">
        <f t="shared" ca="1" si="1713"/>
        <v>0.62648596420769076</v>
      </c>
    </row>
    <row r="1638" spans="1:20" ht="13" hidden="1" x14ac:dyDescent="0.15">
      <c r="A1638" s="142"/>
      <c r="B1638" s="144"/>
      <c r="F1638" s="63"/>
      <c r="G1638" s="63"/>
      <c r="H1638" s="63"/>
      <c r="I1638" s="63"/>
      <c r="J1638" s="63"/>
      <c r="K1638" s="63"/>
      <c r="L1638" s="63"/>
      <c r="M1638" s="63"/>
      <c r="N1638" s="63"/>
      <c r="O1638" s="63">
        <f>'SWR time series'!A1634</f>
        <v>8</v>
      </c>
      <c r="P1638" s="63">
        <f>'SWR time series'!B1634</f>
        <v>2006</v>
      </c>
      <c r="Q1638" s="70">
        <f>'StockBond Returns'!M1632</f>
        <v>25.018567730000001</v>
      </c>
      <c r="R1638" s="70">
        <f ca="1">'SWR time series'!F1634</f>
        <v>0.61602171325228028</v>
      </c>
      <c r="S1638" t="str">
        <f t="shared" ref="S1638:T1638" si="1714">IF( AND($Q1638&gt;S$10,$Q1638&lt;=S$11),$R1638,"")</f>
        <v/>
      </c>
      <c r="T1638" s="70">
        <f t="shared" ca="1" si="1714"/>
        <v>0.61602171325228028</v>
      </c>
    </row>
    <row r="1639" spans="1:20" ht="13" hidden="1" x14ac:dyDescent="0.15">
      <c r="A1639" s="142"/>
      <c r="B1639" s="144"/>
      <c r="F1639" s="63"/>
      <c r="G1639" s="63"/>
      <c r="H1639" s="63"/>
      <c r="I1639" s="63"/>
      <c r="J1639" s="63"/>
      <c r="K1639" s="63"/>
      <c r="L1639" s="63"/>
      <c r="M1639" s="63"/>
      <c r="N1639" s="63"/>
      <c r="O1639" s="63">
        <f>'SWR time series'!A1635</f>
        <v>9</v>
      </c>
      <c r="P1639" s="63">
        <f>'SWR time series'!B1635</f>
        <v>2006</v>
      </c>
      <c r="Q1639" s="70">
        <f>'StockBond Returns'!M1633</f>
        <v>25.375834560000001</v>
      </c>
      <c r="R1639" s="70">
        <f ca="1">'SWR time series'!F1635</f>
        <v>0.57000013669302696</v>
      </c>
      <c r="S1639" t="str">
        <f t="shared" ref="S1639:T1639" si="1715">IF( AND($Q1639&gt;S$10,$Q1639&lt;=S$11),$R1639,"")</f>
        <v/>
      </c>
      <c r="T1639" s="70">
        <f t="shared" ca="1" si="1715"/>
        <v>0.57000013669302696</v>
      </c>
    </row>
    <row r="1640" spans="1:20" ht="13" hidden="1" x14ac:dyDescent="0.15">
      <c r="A1640" s="142"/>
      <c r="B1640" s="144"/>
      <c r="F1640" s="63"/>
      <c r="G1640" s="63"/>
      <c r="H1640" s="63"/>
      <c r="I1640" s="63"/>
      <c r="J1640" s="63"/>
      <c r="K1640" s="63"/>
      <c r="L1640" s="63"/>
      <c r="M1640" s="63"/>
      <c r="N1640" s="63"/>
      <c r="O1640" s="63">
        <f>'SWR time series'!A1636</f>
        <v>10</v>
      </c>
      <c r="P1640" s="63">
        <f>'SWR time series'!B1636</f>
        <v>2006</v>
      </c>
      <c r="Q1640" s="70">
        <f>'StockBond Returns'!M1634</f>
        <v>25.908430939999999</v>
      </c>
      <c r="R1640" s="70">
        <f ca="1">'SWR time series'!F1636</f>
        <v>0.50800012022138974</v>
      </c>
      <c r="S1640" t="str">
        <f t="shared" ref="S1640:T1640" si="1716">IF( AND($Q1640&gt;S$10,$Q1640&lt;=S$11),$R1640,"")</f>
        <v/>
      </c>
      <c r="T1640" s="70">
        <f t="shared" ca="1" si="1716"/>
        <v>0.50800012022138974</v>
      </c>
    </row>
    <row r="1641" spans="1:20" ht="13" hidden="1" x14ac:dyDescent="0.15">
      <c r="A1641" s="142"/>
      <c r="B1641" s="144"/>
      <c r="F1641" s="63"/>
      <c r="G1641" s="63"/>
      <c r="H1641" s="63"/>
      <c r="I1641" s="63"/>
      <c r="J1641" s="63"/>
      <c r="K1641" s="63"/>
      <c r="L1641" s="63"/>
      <c r="M1641" s="63"/>
      <c r="N1641" s="63"/>
      <c r="O1641" s="63">
        <f>'SWR time series'!A1637</f>
        <v>11</v>
      </c>
      <c r="P1641" s="63">
        <f>'SWR time series'!B1637</f>
        <v>2006</v>
      </c>
      <c r="Q1641" s="70">
        <f>'StockBond Returns'!M1635</f>
        <v>26.821447119999998</v>
      </c>
      <c r="R1641" s="70">
        <f ca="1">'SWR time series'!F1637</f>
        <v>0.41740345824193037</v>
      </c>
      <c r="S1641" t="str">
        <f t="shared" ref="S1641:T1641" si="1717">IF( AND($Q1641&gt;S$10,$Q1641&lt;=S$11),$R1641,"")</f>
        <v/>
      </c>
      <c r="T1641" s="70">
        <f t="shared" ca="1" si="1717"/>
        <v>0.41740345824193037</v>
      </c>
    </row>
    <row r="1642" spans="1:20" ht="13" hidden="1" x14ac:dyDescent="0.15">
      <c r="A1642" s="142"/>
      <c r="B1642" s="144"/>
      <c r="F1642" s="63"/>
      <c r="G1642" s="63"/>
      <c r="H1642" s="63"/>
      <c r="I1642" s="63"/>
      <c r="J1642" s="63"/>
      <c r="K1642" s="63"/>
      <c r="L1642" s="63"/>
      <c r="M1642" s="63"/>
      <c r="N1642" s="63"/>
      <c r="O1642" s="63">
        <f>'SWR time series'!A1638</f>
        <v>12</v>
      </c>
      <c r="P1642" s="63">
        <f>'SWR time series'!B1638</f>
        <v>2006</v>
      </c>
      <c r="Q1642" s="70">
        <f>'StockBond Returns'!M1636</f>
        <v>27.160526149999999</v>
      </c>
      <c r="R1642" s="70">
        <f ca="1">'SWR time series'!F1638</f>
        <v>0.36555437685990677</v>
      </c>
      <c r="S1642" t="str">
        <f t="shared" ref="S1642:T1642" si="1718">IF( AND($Q1642&gt;S$10,$Q1642&lt;=S$11),$R1642,"")</f>
        <v/>
      </c>
      <c r="T1642" s="70">
        <f t="shared" ca="1" si="1718"/>
        <v>0.36555437685990677</v>
      </c>
    </row>
    <row r="1643" spans="1:20" ht="13" hidden="1" x14ac:dyDescent="0.15">
      <c r="A1643" s="142"/>
      <c r="B1643" s="144"/>
      <c r="F1643" s="63"/>
      <c r="G1643" s="63"/>
      <c r="H1643" s="63"/>
      <c r="I1643" s="63"/>
      <c r="J1643" s="63"/>
      <c r="K1643" s="63"/>
      <c r="L1643" s="63"/>
      <c r="M1643" s="63"/>
      <c r="N1643" s="63"/>
      <c r="O1643" s="63">
        <f>'SWR time series'!A1639</f>
        <v>1</v>
      </c>
      <c r="P1643" s="63">
        <f>'SWR time series'!B1639</f>
        <v>2007</v>
      </c>
      <c r="Q1643" s="70">
        <f>'StockBond Returns'!M1637</f>
        <v>27.286734750000001</v>
      </c>
      <c r="R1643" s="70">
        <f ca="1">'SWR time series'!F1639</f>
        <v>0.36959355288257445</v>
      </c>
      <c r="S1643" t="str">
        <f t="shared" ref="S1643:T1643" si="1719">IF( AND($Q1643&gt;S$10,$Q1643&lt;=S$11),$R1643,"")</f>
        <v/>
      </c>
      <c r="T1643" s="70">
        <f t="shared" ca="1" si="1719"/>
        <v>0.36959355288257445</v>
      </c>
    </row>
    <row r="1644" spans="1:20" ht="13" hidden="1" x14ac:dyDescent="0.15">
      <c r="A1644" s="142"/>
      <c r="B1644" s="144"/>
      <c r="F1644" s="63"/>
      <c r="G1644" s="63"/>
      <c r="H1644" s="63"/>
      <c r="I1644" s="63"/>
      <c r="J1644" s="63"/>
      <c r="K1644" s="63"/>
      <c r="L1644" s="63"/>
      <c r="M1644" s="63"/>
      <c r="N1644" s="63"/>
      <c r="O1644" s="63">
        <f>'SWR time series'!A1640</f>
        <v>2</v>
      </c>
      <c r="P1644" s="63">
        <f>'SWR time series'!B1640</f>
        <v>2007</v>
      </c>
      <c r="Q1644" s="70">
        <f>'StockBond Returns'!M1638</f>
        <v>27.476524770000001</v>
      </c>
      <c r="R1644" s="70">
        <f ca="1">'SWR time series'!F1640</f>
        <v>0.34697719701763896</v>
      </c>
      <c r="S1644" t="str">
        <f t="shared" ref="S1644:T1644" si="1720">IF( AND($Q1644&gt;S$10,$Q1644&lt;=S$11),$R1644,"")</f>
        <v/>
      </c>
      <c r="T1644" s="70">
        <f t="shared" ca="1" si="1720"/>
        <v>0.34697719701763896</v>
      </c>
    </row>
    <row r="1645" spans="1:20" ht="13" hidden="1" x14ac:dyDescent="0.15">
      <c r="A1645" s="142"/>
      <c r="B1645" s="144"/>
      <c r="F1645" s="63"/>
      <c r="G1645" s="63"/>
      <c r="H1645" s="63"/>
      <c r="I1645" s="63"/>
      <c r="J1645" s="63"/>
      <c r="K1645" s="63"/>
      <c r="L1645" s="63"/>
      <c r="M1645" s="63"/>
      <c r="N1645" s="63"/>
      <c r="O1645" s="63">
        <f>'SWR time series'!A1641</f>
        <v>3</v>
      </c>
      <c r="P1645" s="63">
        <f>'SWR time series'!B1641</f>
        <v>2007</v>
      </c>
      <c r="Q1645" s="70">
        <f>'StockBond Returns'!M1639</f>
        <v>26.597135089999998</v>
      </c>
      <c r="R1645" s="70">
        <f ca="1">'SWR time series'!F1641</f>
        <v>0.38514805374478955</v>
      </c>
      <c r="S1645" t="str">
        <f t="shared" ref="S1645:T1645" si="1721">IF( AND($Q1645&gt;S$10,$Q1645&lt;=S$11),$R1645,"")</f>
        <v/>
      </c>
      <c r="T1645" s="70">
        <f t="shared" ca="1" si="1721"/>
        <v>0.38514805374478955</v>
      </c>
    </row>
    <row r="1646" spans="1:20" ht="13" hidden="1" x14ac:dyDescent="0.15">
      <c r="A1646" s="142"/>
      <c r="B1646" s="144"/>
      <c r="F1646" s="63"/>
      <c r="G1646" s="63"/>
      <c r="H1646" s="63"/>
      <c r="I1646" s="63"/>
      <c r="J1646" s="63"/>
      <c r="K1646" s="63"/>
      <c r="L1646" s="63"/>
      <c r="M1646" s="63"/>
      <c r="N1646" s="63"/>
      <c r="O1646" s="63">
        <f>'SWR time series'!A1642</f>
        <v>4</v>
      </c>
      <c r="P1646" s="63">
        <f>'SWR time series'!B1642</f>
        <v>2007</v>
      </c>
      <c r="Q1646" s="70">
        <f>'StockBond Returns'!M1640</f>
        <v>26.555695289999999</v>
      </c>
      <c r="R1646" s="70">
        <f ca="1">'SWR time series'!F1642</f>
        <v>0.38158257139271301</v>
      </c>
      <c r="S1646" t="str">
        <f t="shared" ref="S1646:T1646" si="1722">IF( AND($Q1646&gt;S$10,$Q1646&lt;=S$11),$R1646,"")</f>
        <v/>
      </c>
      <c r="T1646" s="70">
        <f t="shared" ca="1" si="1722"/>
        <v>0.38158257139271301</v>
      </c>
    </row>
    <row r="1647" spans="1:20" ht="13" hidden="1" x14ac:dyDescent="0.15">
      <c r="A1647" s="142"/>
      <c r="B1647" s="144"/>
      <c r="F1647" s="63"/>
      <c r="G1647" s="63"/>
      <c r="H1647" s="63"/>
      <c r="I1647" s="63"/>
      <c r="J1647" s="63"/>
      <c r="K1647" s="63"/>
      <c r="L1647" s="63"/>
      <c r="M1647" s="63"/>
      <c r="N1647" s="63"/>
      <c r="O1647" s="63">
        <f>'SWR time series'!A1643</f>
        <v>5</v>
      </c>
      <c r="P1647" s="63">
        <f>'SWR time series'!B1643</f>
        <v>2007</v>
      </c>
      <c r="Q1647" s="70">
        <f>'StockBond Returns'!M1641</f>
        <v>27.321479910000001</v>
      </c>
      <c r="R1647" s="70">
        <f ca="1">'SWR time series'!F1643</f>
        <v>0.30262282750401281</v>
      </c>
      <c r="S1647" t="str">
        <f t="shared" ref="S1647:T1647" si="1723">IF( AND($Q1647&gt;S$10,$Q1647&lt;=S$11),$R1647,"")</f>
        <v/>
      </c>
      <c r="T1647" s="70">
        <f t="shared" ca="1" si="1723"/>
        <v>0.30262282750401281</v>
      </c>
    </row>
    <row r="1648" spans="1:20" ht="13" hidden="1" x14ac:dyDescent="0.15">
      <c r="A1648" s="142"/>
      <c r="B1648" s="144"/>
      <c r="F1648" s="63"/>
      <c r="G1648" s="63"/>
      <c r="H1648" s="63"/>
      <c r="I1648" s="63"/>
      <c r="J1648" s="63"/>
      <c r="K1648" s="63"/>
      <c r="L1648" s="63"/>
      <c r="M1648" s="63"/>
      <c r="N1648" s="63"/>
      <c r="O1648" s="63">
        <f>'SWR time series'!A1644</f>
        <v>6</v>
      </c>
      <c r="P1648" s="63">
        <f>'SWR time series'!B1644</f>
        <v>2007</v>
      </c>
      <c r="Q1648" s="70">
        <f>'StockBond Returns'!M1642</f>
        <v>27.903616110000002</v>
      </c>
      <c r="R1648" s="70">
        <f ca="1">'SWR time series'!F1644</f>
        <v>0.26199412552177481</v>
      </c>
      <c r="S1648" t="str">
        <f t="shared" ref="S1648:T1648" si="1724">IF( AND($Q1648&gt;S$10,$Q1648&lt;=S$11),$R1648,"")</f>
        <v/>
      </c>
      <c r="T1648" s="70">
        <f t="shared" ca="1" si="1724"/>
        <v>0.26199412552177481</v>
      </c>
    </row>
    <row r="1649" spans="1:20" ht="13" hidden="1" x14ac:dyDescent="0.15">
      <c r="A1649" s="142"/>
      <c r="B1649" s="144"/>
      <c r="F1649" s="63"/>
      <c r="G1649" s="63"/>
      <c r="H1649" s="63"/>
      <c r="I1649" s="63"/>
      <c r="J1649" s="63"/>
      <c r="K1649" s="63"/>
      <c r="L1649" s="63"/>
      <c r="M1649" s="63"/>
      <c r="N1649" s="63"/>
      <c r="O1649" s="63">
        <f>'SWR time series'!A1645</f>
        <v>7</v>
      </c>
      <c r="P1649" s="63">
        <f>'SWR time series'!B1645</f>
        <v>2007</v>
      </c>
      <c r="Q1649" s="70">
        <f>'StockBond Returns'!M1643</f>
        <v>27.513148080000001</v>
      </c>
      <c r="R1649" s="70">
        <f ca="1">'SWR time series'!F1645</f>
        <v>0.29246611852991444</v>
      </c>
      <c r="S1649" t="str">
        <f t="shared" ref="S1649:T1649" si="1725">IF( AND($Q1649&gt;S$10,$Q1649&lt;=S$11),$R1649,"")</f>
        <v/>
      </c>
      <c r="T1649" s="70">
        <f t="shared" ca="1" si="1725"/>
        <v>0.29246611852991444</v>
      </c>
    </row>
    <row r="1650" spans="1:20" ht="13" hidden="1" x14ac:dyDescent="0.15">
      <c r="A1650" s="142"/>
      <c r="B1650" s="144"/>
      <c r="F1650" s="63"/>
      <c r="G1650" s="63"/>
      <c r="H1650" s="63"/>
      <c r="I1650" s="63"/>
      <c r="J1650" s="63"/>
      <c r="K1650" s="63"/>
      <c r="L1650" s="63"/>
      <c r="M1650" s="63"/>
      <c r="N1650" s="63"/>
      <c r="O1650" s="63">
        <f>'SWR time series'!A1646</f>
        <v>8</v>
      </c>
      <c r="P1650" s="63">
        <f>'SWR time series'!B1646</f>
        <v>2007</v>
      </c>
      <c r="Q1650" s="70">
        <f>'StockBond Returns'!M1644</f>
        <v>26.2305627</v>
      </c>
      <c r="R1650" s="70">
        <f ca="1">'SWR time series'!F1646</f>
        <v>0.37445562724635018</v>
      </c>
      <c r="S1650" t="str">
        <f t="shared" ref="S1650:T1650" si="1726">IF( AND($Q1650&gt;S$10,$Q1650&lt;=S$11),$R1650,"")</f>
        <v/>
      </c>
      <c r="T1650" s="70">
        <f t="shared" ca="1" si="1726"/>
        <v>0.37445562724635018</v>
      </c>
    </row>
    <row r="1651" spans="1:20" ht="13" hidden="1" x14ac:dyDescent="0.15">
      <c r="A1651" s="142"/>
      <c r="B1651" s="144"/>
      <c r="F1651" s="63"/>
      <c r="G1651" s="63"/>
      <c r="H1651" s="63"/>
      <c r="I1651" s="63"/>
      <c r="J1651" s="63"/>
      <c r="K1651" s="63"/>
      <c r="L1651" s="63"/>
      <c r="M1651" s="63"/>
      <c r="N1651" s="63"/>
      <c r="O1651" s="63">
        <f>'SWR time series'!A1647</f>
        <v>9</v>
      </c>
      <c r="P1651" s="63">
        <f>'SWR time series'!B1647</f>
        <v>2007</v>
      </c>
      <c r="Q1651" s="70">
        <f>'StockBond Returns'!M1645</f>
        <v>26.49680708</v>
      </c>
      <c r="R1651" s="70">
        <f ca="1">'SWR time series'!F1647</f>
        <v>0.33633445783345461</v>
      </c>
      <c r="S1651" t="str">
        <f t="shared" ref="S1651:T1651" si="1727">IF( AND($Q1651&gt;S$10,$Q1651&lt;=S$11),$R1651,"")</f>
        <v/>
      </c>
      <c r="T1651" s="70">
        <f t="shared" ca="1" si="1727"/>
        <v>0.33633445783345461</v>
      </c>
    </row>
    <row r="1652" spans="1:20" ht="13" hidden="1" x14ac:dyDescent="0.15">
      <c r="A1652" s="142"/>
      <c r="B1652" s="144"/>
      <c r="F1652" s="63"/>
      <c r="G1652" s="63"/>
      <c r="H1652" s="63"/>
      <c r="I1652" s="63"/>
      <c r="J1652" s="63"/>
      <c r="K1652" s="63"/>
      <c r="L1652" s="63"/>
      <c r="M1652" s="63"/>
      <c r="N1652" s="63"/>
      <c r="O1652" s="63">
        <f>'SWR time series'!A1648</f>
        <v>10</v>
      </c>
      <c r="P1652" s="63">
        <f>'SWR time series'!B1648</f>
        <v>2007</v>
      </c>
      <c r="Q1652" s="70">
        <f>'StockBond Returns'!M1646</f>
        <v>27.616886770000001</v>
      </c>
      <c r="R1652" s="70">
        <f ca="1">'SWR time series'!F1648</f>
        <v>0.2358647431738512</v>
      </c>
      <c r="S1652" t="str">
        <f t="shared" ref="S1652:T1652" si="1728">IF( AND($Q1652&gt;S$10,$Q1652&lt;=S$11),$R1652,"")</f>
        <v/>
      </c>
      <c r="T1652" s="70">
        <f t="shared" ca="1" si="1728"/>
        <v>0.2358647431738512</v>
      </c>
    </row>
    <row r="1653" spans="1:20" ht="13" hidden="1" x14ac:dyDescent="0.15">
      <c r="A1653" s="142"/>
      <c r="B1653" s="144"/>
      <c r="F1653" s="63"/>
      <c r="G1653" s="63"/>
      <c r="H1653" s="63"/>
      <c r="I1653" s="63"/>
      <c r="J1653" s="63"/>
      <c r="K1653" s="63"/>
      <c r="L1653" s="63"/>
      <c r="M1653" s="63"/>
      <c r="N1653" s="63"/>
      <c r="O1653" s="63">
        <f>'SWR time series'!A1649</f>
        <v>11</v>
      </c>
      <c r="P1653" s="63">
        <f>'SWR time series'!B1649</f>
        <v>2007</v>
      </c>
      <c r="Q1653" s="70">
        <f>'StockBond Returns'!M1647</f>
        <v>27.493125630000002</v>
      </c>
      <c r="R1653" s="70">
        <f ca="1">'SWR time series'!F1649</f>
        <v>0.22966019800911797</v>
      </c>
      <c r="S1653" t="str">
        <f t="shared" ref="S1653:T1653" si="1729">IF( AND($Q1653&gt;S$10,$Q1653&lt;=S$11),$R1653,"")</f>
        <v/>
      </c>
      <c r="T1653" s="70">
        <f t="shared" ca="1" si="1729"/>
        <v>0.22966019800911797</v>
      </c>
    </row>
    <row r="1654" spans="1:20" ht="13" hidden="1" x14ac:dyDescent="0.15">
      <c r="A1654" s="142"/>
      <c r="B1654" s="144"/>
      <c r="F1654" s="63"/>
      <c r="G1654" s="63"/>
      <c r="H1654" s="63"/>
      <c r="I1654" s="63"/>
      <c r="J1654" s="63"/>
      <c r="K1654" s="63"/>
      <c r="L1654" s="63"/>
      <c r="M1654" s="63"/>
      <c r="N1654" s="63"/>
      <c r="O1654" s="63">
        <f>'SWR time series'!A1650</f>
        <v>12</v>
      </c>
      <c r="P1654" s="63">
        <f>'SWR time series'!B1650</f>
        <v>2007</v>
      </c>
      <c r="Q1654" s="70">
        <f>'StockBond Returns'!M1648</f>
        <v>26.041130809999999</v>
      </c>
      <c r="R1654" s="70">
        <f ca="1">'SWR time series'!F1650</f>
        <v>0.31665770798859016</v>
      </c>
      <c r="S1654" t="str">
        <f t="shared" ref="S1654:T1654" si="1730">IF( AND($Q1654&gt;S$10,$Q1654&lt;=S$11),$R1654,"")</f>
        <v/>
      </c>
      <c r="T1654" s="70">
        <f t="shared" ca="1" si="1730"/>
        <v>0.31665770798859016</v>
      </c>
    </row>
    <row r="1655" spans="1:20" ht="13" hidden="1" x14ac:dyDescent="0.15">
      <c r="A1655" s="142"/>
      <c r="B1655" s="144"/>
      <c r="F1655" s="63"/>
      <c r="G1655" s="63"/>
      <c r="H1655" s="63"/>
      <c r="I1655" s="63"/>
      <c r="J1655" s="63"/>
      <c r="K1655" s="63"/>
      <c r="L1655" s="63"/>
      <c r="M1655" s="63"/>
      <c r="N1655" s="63"/>
      <c r="O1655" s="63">
        <f>'SWR time series'!A1651</f>
        <v>1</v>
      </c>
      <c r="P1655" s="63">
        <f>'SWR time series'!B1651</f>
        <v>2008</v>
      </c>
      <c r="Q1655" s="70">
        <f>'StockBond Returns'!M1649</f>
        <v>25.764952350000002</v>
      </c>
      <c r="R1655" s="70">
        <f ca="1">'SWR time series'!F1651</f>
        <v>0.33941274008105449</v>
      </c>
      <c r="S1655" t="str">
        <f t="shared" ref="S1655:T1655" si="1731">IF( AND($Q1655&gt;S$10,$Q1655&lt;=S$11),$R1655,"")</f>
        <v/>
      </c>
      <c r="T1655" s="70">
        <f t="shared" ca="1" si="1731"/>
        <v>0.33941274008105449</v>
      </c>
    </row>
    <row r="1656" spans="1:20" ht="13" hidden="1" x14ac:dyDescent="0.15">
      <c r="A1656" s="142"/>
      <c r="B1656" s="144"/>
      <c r="F1656" s="63"/>
      <c r="G1656" s="63"/>
      <c r="H1656" s="63"/>
      <c r="I1656" s="63"/>
      <c r="J1656" s="63"/>
      <c r="K1656" s="63"/>
      <c r="L1656" s="63"/>
      <c r="M1656" s="63"/>
      <c r="N1656" s="63"/>
      <c r="O1656" s="63">
        <f>'SWR time series'!A1652</f>
        <v>2</v>
      </c>
      <c r="P1656" s="63">
        <f>'SWR time series'!B1652</f>
        <v>2008</v>
      </c>
      <c r="Q1656" s="70">
        <f>'StockBond Returns'!M1650</f>
        <v>24.018658899999998</v>
      </c>
      <c r="R1656" s="70">
        <f ca="1">'SWR time series'!F1652</f>
        <v>0.45144189986698402</v>
      </c>
      <c r="S1656" t="str">
        <f t="shared" ref="S1656:T1656" si="1732">IF( AND($Q1656&gt;S$10,$Q1656&lt;=S$11),$R1656,"")</f>
        <v/>
      </c>
      <c r="T1656" s="70">
        <f t="shared" ca="1" si="1732"/>
        <v>0.45144189986698402</v>
      </c>
    </row>
    <row r="1657" spans="1:20" ht="13" hidden="1" x14ac:dyDescent="0.15">
      <c r="A1657" s="142"/>
      <c r="B1657" s="144"/>
      <c r="F1657" s="63"/>
      <c r="G1657" s="63"/>
      <c r="H1657" s="63"/>
      <c r="I1657" s="63"/>
      <c r="J1657" s="63"/>
      <c r="K1657" s="63"/>
      <c r="L1657" s="63"/>
      <c r="M1657" s="63"/>
      <c r="N1657" s="63"/>
      <c r="O1657" s="63">
        <f>'SWR time series'!A1653</f>
        <v>3</v>
      </c>
      <c r="P1657" s="63">
        <f>'SWR time series'!B1653</f>
        <v>2008</v>
      </c>
      <c r="Q1657" s="70">
        <f>'StockBond Returns'!M1651</f>
        <v>23.07490928</v>
      </c>
      <c r="R1657" s="70">
        <f ca="1">'SWR time series'!F1653</f>
        <v>0.52162753640207393</v>
      </c>
      <c r="S1657" t="str">
        <f t="shared" ref="S1657:T1657" si="1733">IF( AND($Q1657&gt;S$10,$Q1657&lt;=S$11),$R1657,"")</f>
        <v/>
      </c>
      <c r="T1657" s="70">
        <f t="shared" ca="1" si="1733"/>
        <v>0.52162753640207393</v>
      </c>
    </row>
    <row r="1658" spans="1:20" ht="13" hidden="1" x14ac:dyDescent="0.15">
      <c r="A1658" s="142"/>
      <c r="B1658" s="144"/>
      <c r="F1658" s="63"/>
      <c r="G1658" s="63"/>
      <c r="H1658" s="63"/>
      <c r="I1658" s="63"/>
      <c r="J1658" s="63"/>
      <c r="K1658" s="63"/>
      <c r="L1658" s="63"/>
      <c r="M1658" s="63"/>
      <c r="N1658" s="63"/>
      <c r="O1658" s="63">
        <f>'SWR time series'!A1654</f>
        <v>4</v>
      </c>
      <c r="P1658" s="63">
        <f>'SWR time series'!B1654</f>
        <v>2008</v>
      </c>
      <c r="Q1658" s="70">
        <f>'StockBond Returns'!M1652</f>
        <v>22.705687959999999</v>
      </c>
      <c r="R1658" s="70">
        <f ca="1">'SWR time series'!F1654</f>
        <v>0.54794401739576104</v>
      </c>
      <c r="S1658" t="str">
        <f t="shared" ref="S1658:T1658" si="1734">IF( AND($Q1658&gt;S$10,$Q1658&lt;=S$11),$R1658,"")</f>
        <v/>
      </c>
      <c r="T1658" s="70">
        <f t="shared" ca="1" si="1734"/>
        <v>0.54794401739576104</v>
      </c>
    </row>
    <row r="1659" spans="1:20" ht="13" hidden="1" x14ac:dyDescent="0.15">
      <c r="A1659" s="142"/>
      <c r="B1659" s="144"/>
      <c r="F1659" s="63"/>
      <c r="G1659" s="63"/>
      <c r="H1659" s="63"/>
      <c r="I1659" s="63"/>
      <c r="J1659" s="63"/>
      <c r="K1659" s="63"/>
      <c r="L1659" s="63"/>
      <c r="M1659" s="63"/>
      <c r="N1659" s="63"/>
      <c r="O1659" s="63">
        <f>'SWR time series'!A1655</f>
        <v>5</v>
      </c>
      <c r="P1659" s="63">
        <f>'SWR time series'!B1655</f>
        <v>2008</v>
      </c>
      <c r="Q1659" s="70">
        <f>'StockBond Returns'!M1653</f>
        <v>23.613721099999999</v>
      </c>
      <c r="R1659" s="70">
        <f ca="1">'SWR time series'!F1655</f>
        <v>0.47910597017602363</v>
      </c>
      <c r="S1659" t="str">
        <f t="shared" ref="S1659:T1659" si="1735">IF( AND($Q1659&gt;S$10,$Q1659&lt;=S$11),$R1659,"")</f>
        <v/>
      </c>
      <c r="T1659" s="70">
        <f t="shared" ca="1" si="1735"/>
        <v>0.47910597017602363</v>
      </c>
    </row>
    <row r="1660" spans="1:20" ht="13" hidden="1" x14ac:dyDescent="0.15">
      <c r="A1660" s="142"/>
      <c r="B1660" s="144"/>
      <c r="F1660" s="63"/>
      <c r="G1660" s="63"/>
      <c r="H1660" s="63"/>
      <c r="I1660" s="63"/>
      <c r="J1660" s="63"/>
      <c r="K1660" s="63"/>
      <c r="L1660" s="63"/>
      <c r="M1660" s="63"/>
      <c r="N1660" s="63"/>
      <c r="O1660" s="63">
        <f>'SWR time series'!A1656</f>
        <v>6</v>
      </c>
      <c r="P1660" s="63">
        <f>'SWR time series'!B1656</f>
        <v>2008</v>
      </c>
      <c r="Q1660" s="70">
        <f>'StockBond Returns'!M1654</f>
        <v>23.400062070000001</v>
      </c>
      <c r="R1660" s="70">
        <f ca="1">'SWR time series'!F1656</f>
        <v>0.50764258841445731</v>
      </c>
      <c r="S1660" t="str">
        <f t="shared" ref="S1660:T1660" si="1736">IF( AND($Q1660&gt;S$10,$Q1660&lt;=S$11),$R1660,"")</f>
        <v/>
      </c>
      <c r="T1660" s="70">
        <f t="shared" ca="1" si="1736"/>
        <v>0.50764258841445731</v>
      </c>
    </row>
    <row r="1661" spans="1:20" ht="13" hidden="1" x14ac:dyDescent="0.15">
      <c r="A1661" s="142"/>
      <c r="B1661" s="144"/>
      <c r="F1661" s="63"/>
      <c r="G1661" s="63"/>
      <c r="H1661" s="63"/>
      <c r="I1661" s="63"/>
      <c r="J1661" s="63"/>
      <c r="K1661" s="63"/>
      <c r="L1661" s="63"/>
      <c r="M1661" s="63"/>
      <c r="N1661" s="63"/>
      <c r="O1661" s="63">
        <f>'SWR time series'!A1657</f>
        <v>7</v>
      </c>
      <c r="P1661" s="63">
        <f>'SWR time series'!B1657</f>
        <v>2008</v>
      </c>
      <c r="Q1661" s="70">
        <f>'StockBond Returns'!M1655</f>
        <v>21.393118650000002</v>
      </c>
      <c r="R1661" s="70">
        <f ca="1">'SWR time series'!F1657</f>
        <v>0.70552097727599072</v>
      </c>
      <c r="S1661" t="str">
        <f t="shared" ref="S1661:T1661" si="1737">IF( AND($Q1661&gt;S$10,$Q1661&lt;=S$11),$R1661,"")</f>
        <v/>
      </c>
      <c r="T1661" s="70">
        <f t="shared" ca="1" si="1737"/>
        <v>0.70552097727599072</v>
      </c>
    </row>
    <row r="1662" spans="1:20" ht="13" hidden="1" x14ac:dyDescent="0.15">
      <c r="A1662" s="142"/>
      <c r="B1662" s="144"/>
      <c r="F1662" s="63"/>
      <c r="G1662" s="63"/>
      <c r="H1662" s="63"/>
      <c r="I1662" s="63"/>
      <c r="J1662" s="63"/>
      <c r="K1662" s="63"/>
      <c r="L1662" s="63"/>
      <c r="M1662" s="63"/>
      <c r="N1662" s="63"/>
      <c r="O1662" s="63">
        <f>'SWR time series'!A1658</f>
        <v>8</v>
      </c>
      <c r="P1662" s="63">
        <f>'SWR time series'!B1658</f>
        <v>2008</v>
      </c>
      <c r="Q1662" s="70">
        <f>'StockBond Returns'!M1656</f>
        <v>21.074320449999998</v>
      </c>
      <c r="R1662" s="70">
        <f ca="1">'SWR time series'!F1658</f>
        <v>0.75667288742302974</v>
      </c>
      <c r="S1662" t="str">
        <f t="shared" ref="S1662:T1662" si="1738">IF( AND($Q1662&gt;S$10,$Q1662&lt;=S$11),$R1662,"")</f>
        <v/>
      </c>
      <c r="T1662" s="70">
        <f t="shared" ca="1" si="1738"/>
        <v>0.75667288742302974</v>
      </c>
    </row>
    <row r="1663" spans="1:20" ht="13" hidden="1" x14ac:dyDescent="0.15">
      <c r="A1663" s="142"/>
      <c r="B1663" s="144"/>
      <c r="F1663" s="63"/>
      <c r="G1663" s="63"/>
      <c r="H1663" s="63"/>
      <c r="I1663" s="63"/>
      <c r="J1663" s="63"/>
      <c r="K1663" s="63"/>
      <c r="L1663" s="63"/>
      <c r="M1663" s="63"/>
      <c r="N1663" s="63"/>
      <c r="O1663" s="63">
        <f>'SWR time series'!A1659</f>
        <v>9</v>
      </c>
      <c r="P1663" s="63">
        <f>'SWR time series'!B1659</f>
        <v>2008</v>
      </c>
      <c r="Q1663" s="70">
        <f>'StockBond Returns'!M1657</f>
        <v>21.336651119999999</v>
      </c>
      <c r="R1663" s="70">
        <f ca="1">'SWR time series'!F1659</f>
        <v>0.73754621930744868</v>
      </c>
      <c r="S1663" t="str">
        <f t="shared" ref="S1663:T1663" si="1739">IF( AND($Q1663&gt;S$10,$Q1663&lt;=S$11),$R1663,"")</f>
        <v/>
      </c>
      <c r="T1663" s="70">
        <f t="shared" ca="1" si="1739"/>
        <v>0.73754621930744868</v>
      </c>
    </row>
    <row r="1664" spans="1:20" ht="13" hidden="1" x14ac:dyDescent="0.15">
      <c r="A1664" s="142"/>
      <c r="B1664" s="144"/>
      <c r="F1664" s="63"/>
      <c r="G1664" s="63"/>
      <c r="H1664" s="63"/>
      <c r="I1664" s="63"/>
      <c r="J1664" s="63"/>
      <c r="K1664" s="63"/>
      <c r="L1664" s="63"/>
      <c r="M1664" s="63"/>
      <c r="N1664" s="63"/>
      <c r="O1664" s="63">
        <f>'SWR time series'!A1660</f>
        <v>10</v>
      </c>
      <c r="P1664" s="63">
        <f>'SWR time series'!B1660</f>
        <v>2008</v>
      </c>
      <c r="Q1664" s="70">
        <f>'StockBond Returns'!M1658</f>
        <v>19.516231860000001</v>
      </c>
      <c r="R1664" s="70">
        <f ca="1">'SWR time series'!F1660</f>
        <v>0.94956701827013701</v>
      </c>
      <c r="S1664" s="70">
        <f t="shared" ref="S1664:T1664" ca="1" si="1740">IF( AND($Q1664&gt;S$10,$Q1664&lt;=S$11),$R1664,"")</f>
        <v>0.94956701827013701</v>
      </c>
      <c r="T1664" t="str">
        <f t="shared" si="1740"/>
        <v/>
      </c>
    </row>
    <row r="1665" spans="1:20" ht="13" hidden="1" x14ac:dyDescent="0.15">
      <c r="A1665" s="142"/>
      <c r="B1665" s="144"/>
      <c r="F1665" s="63"/>
      <c r="G1665" s="63"/>
      <c r="H1665" s="63"/>
      <c r="I1665" s="63"/>
      <c r="J1665" s="63"/>
      <c r="K1665" s="63"/>
      <c r="L1665" s="63"/>
      <c r="M1665" s="63"/>
      <c r="N1665" s="63"/>
      <c r="O1665" s="63">
        <f>'SWR time series'!A1661</f>
        <v>11</v>
      </c>
      <c r="P1665" s="63">
        <f>'SWR time series'!B1661</f>
        <v>2008</v>
      </c>
      <c r="Q1665" s="70">
        <f>'StockBond Returns'!M1659</f>
        <v>16.386510789999999</v>
      </c>
      <c r="R1665" s="70">
        <f ca="1">'SWR time series'!F1661</f>
        <v>1.4588804536193622</v>
      </c>
      <c r="S1665" s="70">
        <f t="shared" ref="S1665:T1665" ca="1" si="1741">IF( AND($Q1665&gt;S$10,$Q1665&lt;=S$11),$R1665,"")</f>
        <v>1.4588804536193622</v>
      </c>
      <c r="T1665" t="str">
        <f t="shared" si="1741"/>
        <v/>
      </c>
    </row>
    <row r="1666" spans="1:20" ht="13" hidden="1" x14ac:dyDescent="0.15">
      <c r="A1666" s="142"/>
      <c r="B1666" s="144"/>
      <c r="F1666" s="63"/>
      <c r="G1666" s="63"/>
      <c r="H1666" s="63"/>
      <c r="I1666" s="63"/>
      <c r="J1666" s="63"/>
      <c r="K1666" s="63"/>
      <c r="L1666" s="63"/>
      <c r="M1666" s="63"/>
      <c r="N1666" s="63"/>
      <c r="O1666" s="63">
        <f>'SWR time series'!A1662</f>
        <v>12</v>
      </c>
      <c r="P1666" s="63">
        <f>'SWR time series'!B1662</f>
        <v>2008</v>
      </c>
      <c r="Q1666" s="70">
        <f>'StockBond Returns'!M1660</f>
        <v>14.10478189</v>
      </c>
      <c r="R1666" s="70">
        <f ca="1">'SWR time series'!F1662</f>
        <v>1.7797725761052274</v>
      </c>
      <c r="S1666" s="70">
        <f t="shared" ref="S1666:T1666" ca="1" si="1742">IF( AND($Q1666&gt;S$10,$Q1666&lt;=S$11),$R1666,"")</f>
        <v>1.7797725761052274</v>
      </c>
      <c r="T1666" t="str">
        <f t="shared" si="1742"/>
        <v/>
      </c>
    </row>
    <row r="1667" spans="1:20" ht="13" hidden="1" x14ac:dyDescent="0.15">
      <c r="A1667" s="142"/>
      <c r="B1667" s="144"/>
      <c r="F1667" s="63"/>
      <c r="G1667" s="63"/>
      <c r="H1667" s="63"/>
      <c r="I1667" s="63"/>
      <c r="J1667" s="63"/>
      <c r="K1667" s="63"/>
      <c r="L1667" s="63"/>
      <c r="M1667" s="63"/>
      <c r="N1667" s="63"/>
      <c r="O1667" s="63">
        <f>'SWR time series'!A1663</f>
        <v>1</v>
      </c>
      <c r="P1667" s="63">
        <f>'SWR time series'!B1663</f>
        <v>2009</v>
      </c>
      <c r="Q1667" s="70">
        <f>'StockBond Returns'!M1661</f>
        <v>15.82620554</v>
      </c>
      <c r="R1667" s="70">
        <f ca="1">'SWR time series'!F1663</f>
        <v>1.3885283634732049</v>
      </c>
      <c r="S1667" s="70">
        <f t="shared" ref="S1667:T1667" ca="1" si="1743">IF( AND($Q1667&gt;S$10,$Q1667&lt;=S$11),$R1667,"")</f>
        <v>1.3885283634732049</v>
      </c>
      <c r="T1667" t="str">
        <f t="shared" si="1743"/>
        <v/>
      </c>
    </row>
    <row r="1668" spans="1:20" ht="13" hidden="1" x14ac:dyDescent="0.15">
      <c r="A1668" s="142"/>
      <c r="B1668" s="144"/>
      <c r="F1668" s="63"/>
      <c r="G1668" s="63"/>
      <c r="H1668" s="63"/>
      <c r="I1668" s="63"/>
      <c r="J1668" s="63"/>
      <c r="K1668" s="63"/>
      <c r="L1668" s="63"/>
      <c r="M1668" s="63"/>
      <c r="N1668" s="63"/>
      <c r="O1668" s="63">
        <f>'SWR time series'!A1664</f>
        <v>2</v>
      </c>
      <c r="P1668" s="63">
        <f>'SWR time series'!B1664</f>
        <v>2009</v>
      </c>
      <c r="Q1668" s="70">
        <f>'StockBond Returns'!M1662</f>
        <v>14.47094976</v>
      </c>
      <c r="R1668" s="70">
        <f ca="1">'SWR time series'!F1664</f>
        <v>1.6925720269289828</v>
      </c>
      <c r="S1668" s="70">
        <f t="shared" ref="S1668:T1668" ca="1" si="1744">IF( AND($Q1668&gt;S$10,$Q1668&lt;=S$11),$R1668,"")</f>
        <v>1.6925720269289828</v>
      </c>
      <c r="T1668" t="str">
        <f t="shared" si="1744"/>
        <v/>
      </c>
    </row>
    <row r="1669" spans="1:20" ht="13" hidden="1" x14ac:dyDescent="0.15">
      <c r="A1669" s="142"/>
      <c r="B1669" s="144"/>
      <c r="F1669" s="63"/>
      <c r="G1669" s="63"/>
      <c r="H1669" s="63"/>
      <c r="I1669" s="63"/>
      <c r="J1669" s="63"/>
      <c r="K1669" s="63"/>
      <c r="L1669" s="63"/>
      <c r="M1669" s="63"/>
      <c r="N1669" s="63"/>
      <c r="O1669" s="63">
        <f>'SWR time series'!A1665</f>
        <v>3</v>
      </c>
      <c r="P1669" s="63">
        <f>'SWR time series'!B1665</f>
        <v>2009</v>
      </c>
      <c r="Q1669" s="70">
        <f>'StockBond Returns'!M1663</f>
        <v>12.291031690000001</v>
      </c>
      <c r="R1669" s="70">
        <f ca="1">'SWR time series'!F1665</f>
        <v>2.2291883091527334</v>
      </c>
      <c r="S1669" s="70">
        <f t="shared" ref="S1669:T1669" ca="1" si="1745">IF( AND($Q1669&gt;S$10,$Q1669&lt;=S$11),$R1669,"")</f>
        <v>2.2291883091527334</v>
      </c>
      <c r="T1669" t="str">
        <f t="shared" si="1745"/>
        <v/>
      </c>
    </row>
    <row r="1670" spans="1:20" ht="13" hidden="1" x14ac:dyDescent="0.15">
      <c r="A1670" s="142"/>
      <c r="B1670" s="144"/>
      <c r="F1670" s="63"/>
      <c r="G1670" s="63"/>
      <c r="H1670" s="63"/>
      <c r="I1670" s="63"/>
      <c r="J1670" s="63"/>
      <c r="K1670" s="63"/>
      <c r="L1670" s="63"/>
      <c r="M1670" s="63"/>
      <c r="N1670" s="63"/>
      <c r="O1670" s="63">
        <f>'SWR time series'!A1666</f>
        <v>4</v>
      </c>
      <c r="P1670" s="63">
        <f>'SWR time series'!B1666</f>
        <v>2009</v>
      </c>
      <c r="Q1670" s="70">
        <f>'StockBond Returns'!M1664</f>
        <v>14.04059371</v>
      </c>
      <c r="R1670" s="70">
        <f ca="1">'SWR time series'!F1666</f>
        <v>1.7824370224399257</v>
      </c>
      <c r="S1670" s="70">
        <f t="shared" ref="S1670:T1670" ca="1" si="1746">IF( AND($Q1670&gt;S$10,$Q1670&lt;=S$11),$R1670,"")</f>
        <v>1.7824370224399257</v>
      </c>
      <c r="T1670" t="str">
        <f t="shared" si="1746"/>
        <v/>
      </c>
    </row>
    <row r="1671" spans="1:20" ht="13" hidden="1" x14ac:dyDescent="0.15">
      <c r="A1671" s="142"/>
      <c r="B1671" s="144"/>
      <c r="F1671" s="63"/>
      <c r="G1671" s="63"/>
      <c r="H1671" s="63"/>
      <c r="I1671" s="63"/>
      <c r="J1671" s="63"/>
      <c r="K1671" s="63"/>
      <c r="L1671" s="63"/>
      <c r="M1671" s="63"/>
      <c r="N1671" s="63"/>
      <c r="O1671" s="63">
        <f>'SWR time series'!A1667</f>
        <v>5</v>
      </c>
      <c r="P1671" s="63">
        <f>'SWR time series'!B1667</f>
        <v>2009</v>
      </c>
      <c r="Q1671" s="70">
        <f>'StockBond Returns'!M1665</f>
        <v>15.417464900000001</v>
      </c>
      <c r="R1671" s="70">
        <f ca="1">'SWR time series'!F1667</f>
        <v>1.5506960067190554</v>
      </c>
      <c r="S1671" s="70">
        <f t="shared" ref="S1671:T1671" ca="1" si="1747">IF( AND($Q1671&gt;S$10,$Q1671&lt;=S$11),$R1671,"")</f>
        <v>1.5506960067190554</v>
      </c>
      <c r="T1671" t="str">
        <f t="shared" si="1747"/>
        <v/>
      </c>
    </row>
    <row r="1672" spans="1:20" ht="13" hidden="1" x14ac:dyDescent="0.15">
      <c r="A1672" s="142"/>
      <c r="B1672" s="144"/>
      <c r="F1672" s="63"/>
      <c r="G1672" s="63"/>
      <c r="H1672" s="63"/>
      <c r="I1672" s="63"/>
      <c r="J1672" s="63"/>
      <c r="K1672" s="63"/>
      <c r="L1672" s="63"/>
      <c r="M1672" s="63"/>
      <c r="N1672" s="63"/>
      <c r="O1672" s="63">
        <f>'SWR time series'!A1668</f>
        <v>6</v>
      </c>
      <c r="P1672" s="63">
        <f>'SWR time series'!B1668</f>
        <v>2009</v>
      </c>
      <c r="Q1672" s="70">
        <f>'StockBond Returns'!M1666</f>
        <v>16.713560300000001</v>
      </c>
      <c r="R1672" s="70">
        <f ca="1">'SWR time series'!F1668</f>
        <v>1.3366104784432986</v>
      </c>
      <c r="S1672" s="70">
        <f t="shared" ref="S1672:T1672" ca="1" si="1748">IF( AND($Q1672&gt;S$10,$Q1672&lt;=S$11),$R1672,"")</f>
        <v>1.3366104784432986</v>
      </c>
      <c r="T1672" t="str">
        <f t="shared" si="1748"/>
        <v/>
      </c>
    </row>
    <row r="1673" spans="1:20" ht="13" hidden="1" x14ac:dyDescent="0.15">
      <c r="A1673" s="142"/>
      <c r="B1673" s="144"/>
      <c r="F1673" s="63"/>
      <c r="G1673" s="63"/>
      <c r="H1673" s="63"/>
      <c r="I1673" s="63"/>
      <c r="J1673" s="63"/>
      <c r="K1673" s="63"/>
      <c r="L1673" s="63"/>
      <c r="M1673" s="63"/>
      <c r="N1673" s="63"/>
      <c r="O1673" s="63">
        <f>'SWR time series'!A1669</f>
        <v>7</v>
      </c>
      <c r="P1673" s="63">
        <f>'SWR time series'!B1669</f>
        <v>2009</v>
      </c>
      <c r="Q1673" s="70">
        <f>'StockBond Returns'!M1667</f>
        <v>16.263882590000001</v>
      </c>
      <c r="R1673" s="70">
        <f ca="1">'SWR time series'!F1669</f>
        <v>1.4494464501056434</v>
      </c>
      <c r="S1673" s="70">
        <f t="shared" ref="S1673:T1673" ca="1" si="1749">IF( AND($Q1673&gt;S$10,$Q1673&lt;=S$11),$R1673,"")</f>
        <v>1.4494464501056434</v>
      </c>
      <c r="T1673" t="str">
        <f t="shared" si="1749"/>
        <v/>
      </c>
    </row>
    <row r="1674" spans="1:20" ht="13" hidden="1" x14ac:dyDescent="0.15">
      <c r="A1674" s="142"/>
      <c r="B1674" s="144"/>
      <c r="F1674" s="63"/>
      <c r="G1674" s="63"/>
      <c r="H1674" s="63"/>
      <c r="I1674" s="63"/>
      <c r="J1674" s="63"/>
      <c r="K1674" s="63"/>
      <c r="L1674" s="63"/>
      <c r="M1674" s="63"/>
      <c r="N1674" s="63"/>
      <c r="O1674" s="63">
        <f>'SWR time series'!A1670</f>
        <v>8</v>
      </c>
      <c r="P1674" s="63">
        <f>'SWR time series'!B1670</f>
        <v>2009</v>
      </c>
      <c r="Q1674" s="70">
        <f>'StockBond Returns'!M1668</f>
        <v>17.616212699999998</v>
      </c>
      <c r="R1674" s="70">
        <f ca="1">'SWR time series'!F1670</f>
        <v>1.2535732167797096</v>
      </c>
      <c r="S1674" s="70">
        <f t="shared" ref="S1674:T1674" ca="1" si="1750">IF( AND($Q1674&gt;S$10,$Q1674&lt;=S$11),$R1674,"")</f>
        <v>1.2535732167797096</v>
      </c>
      <c r="T1674" t="str">
        <f t="shared" si="1750"/>
        <v/>
      </c>
    </row>
    <row r="1675" spans="1:20" ht="13" hidden="1" x14ac:dyDescent="0.15">
      <c r="A1675" s="142"/>
      <c r="B1675" s="144"/>
      <c r="F1675" s="63"/>
      <c r="G1675" s="63"/>
      <c r="H1675" s="63"/>
      <c r="I1675" s="63"/>
      <c r="J1675" s="63"/>
      <c r="K1675" s="63"/>
      <c r="L1675" s="63"/>
      <c r="M1675" s="63"/>
      <c r="N1675" s="63"/>
      <c r="O1675" s="63">
        <f>'SWR time series'!A1671</f>
        <v>9</v>
      </c>
      <c r="P1675" s="63">
        <f>'SWR time series'!B1671</f>
        <v>2009</v>
      </c>
      <c r="Q1675" s="70">
        <f>'StockBond Returns'!M1669</f>
        <v>18.28921545</v>
      </c>
      <c r="R1675" s="70">
        <f ca="1">'SWR time series'!F1671</f>
        <v>1.1686429818205655</v>
      </c>
      <c r="S1675" s="70">
        <f t="shared" ref="S1675:T1675" ca="1" si="1751">IF( AND($Q1675&gt;S$10,$Q1675&lt;=S$11),$R1675,"")</f>
        <v>1.1686429818205655</v>
      </c>
      <c r="T1675" t="str">
        <f t="shared" si="1751"/>
        <v/>
      </c>
    </row>
    <row r="1676" spans="1:20" ht="13" hidden="1" x14ac:dyDescent="0.15">
      <c r="A1676" s="142"/>
      <c r="B1676" s="144"/>
      <c r="F1676" s="63"/>
      <c r="G1676" s="63"/>
      <c r="H1676" s="63"/>
      <c r="I1676" s="63"/>
      <c r="J1676" s="63"/>
      <c r="K1676" s="63"/>
      <c r="L1676" s="63"/>
      <c r="M1676" s="63"/>
      <c r="N1676" s="63"/>
      <c r="O1676" s="63">
        <f>'SWR time series'!A1672</f>
        <v>10</v>
      </c>
      <c r="P1676" s="63">
        <f>'SWR time series'!B1672</f>
        <v>2009</v>
      </c>
      <c r="Q1676" s="70">
        <f>'StockBond Returns'!M1670</f>
        <v>19.057802160000001</v>
      </c>
      <c r="R1676" s="70">
        <f ca="1">'SWR time series'!F1672</f>
        <v>1.0735752673884513</v>
      </c>
      <c r="S1676" s="70">
        <f t="shared" ref="S1676:T1676" ca="1" si="1752">IF( AND($Q1676&gt;S$10,$Q1676&lt;=S$11),$R1676,"")</f>
        <v>1.0735752673884513</v>
      </c>
      <c r="T1676" t="str">
        <f t="shared" si="1752"/>
        <v/>
      </c>
    </row>
    <row r="1677" spans="1:20" ht="13" hidden="1" x14ac:dyDescent="0.15">
      <c r="A1677" s="142"/>
      <c r="B1677" s="144"/>
      <c r="F1677" s="63"/>
      <c r="G1677" s="63"/>
      <c r="H1677" s="63"/>
      <c r="I1677" s="63"/>
      <c r="J1677" s="63"/>
      <c r="K1677" s="63"/>
      <c r="L1677" s="63"/>
      <c r="M1677" s="63"/>
      <c r="N1677" s="63"/>
      <c r="O1677" s="63">
        <f>'SWR time series'!A1673</f>
        <v>11</v>
      </c>
      <c r="P1677" s="63">
        <f>'SWR time series'!B1673</f>
        <v>2009</v>
      </c>
      <c r="Q1677" s="70">
        <f>'StockBond Returns'!M1671</f>
        <v>18.90871611</v>
      </c>
      <c r="R1677" s="70">
        <f ca="1">'SWR time series'!F1673</f>
        <v>1.1193335336421297</v>
      </c>
      <c r="S1677" s="70">
        <f t="shared" ref="S1677:T1677" ca="1" si="1753">IF( AND($Q1677&gt;S$10,$Q1677&lt;=S$11),$R1677,"")</f>
        <v>1.1193335336421297</v>
      </c>
      <c r="T1677" t="str">
        <f t="shared" si="1753"/>
        <v/>
      </c>
    </row>
    <row r="1678" spans="1:20" ht="13" hidden="1" x14ac:dyDescent="0.15">
      <c r="A1678" s="142"/>
      <c r="B1678" s="144"/>
      <c r="F1678" s="63"/>
      <c r="G1678" s="63"/>
      <c r="H1678" s="63"/>
      <c r="I1678" s="63"/>
      <c r="J1678" s="63"/>
      <c r="K1678" s="63"/>
      <c r="L1678" s="63"/>
      <c r="M1678" s="63"/>
      <c r="N1678" s="63"/>
      <c r="O1678" s="63">
        <f>'SWR time series'!A1674</f>
        <v>12</v>
      </c>
      <c r="P1678" s="63">
        <f>'SWR time series'!B1674</f>
        <v>2009</v>
      </c>
      <c r="Q1678" s="70">
        <f>'StockBond Returns'!M1672</f>
        <v>19.950421779999999</v>
      </c>
      <c r="R1678" s="70">
        <f ca="1">'SWR time series'!F1674</f>
        <v>0.97651075898224304</v>
      </c>
      <c r="S1678" s="70">
        <f t="shared" ref="S1678:T1678" ca="1" si="1754">IF( AND($Q1678&gt;S$10,$Q1678&lt;=S$11),$R1678,"")</f>
        <v>0.97651075898224304</v>
      </c>
      <c r="T1678" t="str">
        <f t="shared" si="1754"/>
        <v/>
      </c>
    </row>
    <row r="1679" spans="1:20" ht="13" hidden="1" x14ac:dyDescent="0.15">
      <c r="A1679" s="142"/>
      <c r="B1679" s="144"/>
      <c r="F1679" s="63"/>
      <c r="G1679" s="63"/>
      <c r="H1679" s="63"/>
      <c r="I1679" s="63"/>
      <c r="J1679" s="63"/>
      <c r="K1679" s="63"/>
      <c r="L1679" s="63"/>
      <c r="M1679" s="63"/>
      <c r="N1679" s="63"/>
      <c r="O1679" s="63">
        <f>'SWR time series'!A1675</f>
        <v>1</v>
      </c>
      <c r="P1679" s="63">
        <f>'SWR time series'!B1675</f>
        <v>2010</v>
      </c>
      <c r="Q1679" s="70">
        <f>'StockBond Returns'!M1673</f>
        <v>20.408762800000002</v>
      </c>
      <c r="R1679" s="70">
        <f ca="1">'SWR time series'!F1675</f>
        <v>0.97959900431499047</v>
      </c>
      <c r="S1679" t="str">
        <f t="shared" ref="S1679:T1679" si="1755">IF( AND($Q1679&gt;S$10,$Q1679&lt;=S$11),$R1679,"")</f>
        <v/>
      </c>
      <c r="T1679" s="70">
        <f t="shared" ca="1" si="1755"/>
        <v>0.97959900431499047</v>
      </c>
    </row>
    <row r="1680" spans="1:20" ht="13" hidden="1" x14ac:dyDescent="0.15">
      <c r="A1680" s="142"/>
      <c r="B1680" s="144"/>
      <c r="F1680" s="63"/>
      <c r="G1680" s="63"/>
      <c r="H1680" s="63"/>
      <c r="I1680" s="63"/>
      <c r="J1680" s="63"/>
      <c r="K1680" s="63"/>
      <c r="L1680" s="63"/>
      <c r="M1680" s="63"/>
      <c r="N1680" s="63"/>
      <c r="O1680" s="63">
        <f>'SWR time series'!A1676</f>
        <v>2</v>
      </c>
      <c r="P1680" s="63">
        <f>'SWR time series'!B1676</f>
        <v>2010</v>
      </c>
      <c r="Q1680" s="70">
        <f>'StockBond Returns'!M1674</f>
        <v>19.899552870000001</v>
      </c>
      <c r="R1680" s="70">
        <f ca="1">'SWR time series'!F1676</f>
        <v>1.033435406869176</v>
      </c>
      <c r="S1680" s="70">
        <f t="shared" ref="S1680:T1680" ca="1" si="1756">IF( AND($Q1680&gt;S$10,$Q1680&lt;=S$11),$R1680,"")</f>
        <v>1.033435406869176</v>
      </c>
      <c r="T1680" t="str">
        <f t="shared" si="1756"/>
        <v/>
      </c>
    </row>
    <row r="1681" spans="1:20" ht="13" hidden="1" x14ac:dyDescent="0.15">
      <c r="A1681" s="142"/>
      <c r="B1681" s="144"/>
      <c r="F1681" s="63"/>
      <c r="G1681" s="63"/>
      <c r="H1681" s="63"/>
      <c r="I1681" s="63"/>
      <c r="J1681" s="63"/>
      <c r="K1681" s="63"/>
      <c r="L1681" s="63"/>
      <c r="M1681" s="63"/>
      <c r="N1681" s="63"/>
      <c r="O1681" s="63">
        <f>'SWR time series'!A1677</f>
        <v>3</v>
      </c>
      <c r="P1681" s="63">
        <f>'SWR time series'!B1677</f>
        <v>2010</v>
      </c>
      <c r="Q1681" s="70">
        <f>'StockBond Returns'!M1675</f>
        <v>20.406134000000002</v>
      </c>
      <c r="R1681" s="70">
        <f ca="1">'SWR time series'!F1677</f>
        <v>0.96580623992786441</v>
      </c>
      <c r="S1681" t="str">
        <f t="shared" ref="S1681:T1681" si="1757">IF( AND($Q1681&gt;S$10,$Q1681&lt;=S$11),$R1681,"")</f>
        <v/>
      </c>
      <c r="T1681" s="70">
        <f t="shared" ca="1" si="1757"/>
        <v>0.96580623992786441</v>
      </c>
    </row>
    <row r="1682" spans="1:20" ht="13" hidden="1" x14ac:dyDescent="0.15">
      <c r="A1682" s="142"/>
      <c r="B1682" s="144"/>
      <c r="F1682" s="63"/>
      <c r="G1682" s="63"/>
      <c r="H1682" s="63"/>
      <c r="I1682" s="63"/>
      <c r="J1682" s="63"/>
      <c r="K1682" s="63"/>
      <c r="L1682" s="63"/>
      <c r="M1682" s="63"/>
      <c r="N1682" s="63"/>
      <c r="O1682" s="63">
        <f>'SWR time series'!A1678</f>
        <v>4</v>
      </c>
      <c r="P1682" s="63">
        <f>'SWR time series'!B1678</f>
        <v>2010</v>
      </c>
      <c r="Q1682" s="70">
        <f>'StockBond Returns'!M1676</f>
        <v>21.321479790000001</v>
      </c>
      <c r="R1682" s="70">
        <f ca="1">'SWR time series'!F1678</f>
        <v>0.86840283307487587</v>
      </c>
      <c r="S1682" t="str">
        <f t="shared" ref="S1682:T1682" si="1758">IF( AND($Q1682&gt;S$10,$Q1682&lt;=S$11),$R1682,"")</f>
        <v/>
      </c>
      <c r="T1682" s="70">
        <f t="shared" ca="1" si="1758"/>
        <v>0.86840283307487587</v>
      </c>
    </row>
    <row r="1683" spans="1:20" ht="13" hidden="1" x14ac:dyDescent="0.15">
      <c r="A1683" s="142"/>
      <c r="B1683" s="144"/>
      <c r="F1683" s="63"/>
      <c r="G1683" s="63"/>
      <c r="H1683" s="63"/>
      <c r="I1683" s="63"/>
      <c r="J1683" s="63"/>
      <c r="K1683" s="63"/>
      <c r="L1683" s="63"/>
      <c r="M1683" s="63"/>
      <c r="N1683" s="63"/>
      <c r="O1683" s="63">
        <f>'SWR time series'!A1679</f>
        <v>5</v>
      </c>
      <c r="P1683" s="63">
        <f>'SWR time series'!B1679</f>
        <v>2010</v>
      </c>
      <c r="Q1683" s="70">
        <f>'StockBond Returns'!M1677</f>
        <v>21.611258660000001</v>
      </c>
      <c r="R1683" s="70">
        <f ca="1">'SWR time series'!F1679</f>
        <v>0.82145011392849598</v>
      </c>
      <c r="S1683" t="str">
        <f t="shared" ref="S1683:T1683" si="1759">IF( AND($Q1683&gt;S$10,$Q1683&lt;=S$11),$R1683,"")</f>
        <v/>
      </c>
      <c r="T1683" s="70">
        <f t="shared" ca="1" si="1759"/>
        <v>0.82145011392849598</v>
      </c>
    </row>
    <row r="1684" spans="1:20" ht="13" hidden="1" x14ac:dyDescent="0.15">
      <c r="A1684" s="142"/>
      <c r="B1684" s="144"/>
      <c r="F1684" s="63"/>
      <c r="G1684" s="63"/>
      <c r="H1684" s="63"/>
      <c r="I1684" s="63"/>
      <c r="J1684" s="63"/>
      <c r="K1684" s="63"/>
      <c r="L1684" s="63"/>
      <c r="M1684" s="63"/>
      <c r="N1684" s="63"/>
      <c r="O1684" s="63">
        <f>'SWR time series'!A1680</f>
        <v>6</v>
      </c>
      <c r="P1684" s="63">
        <f>'SWR time series'!B1680</f>
        <v>2010</v>
      </c>
      <c r="Q1684" s="70">
        <f>'StockBond Returns'!M1678</f>
        <v>19.490706530000001</v>
      </c>
      <c r="R1684" s="70">
        <f ca="1">'SWR time series'!F1680</f>
        <v>1.0332642774392871</v>
      </c>
      <c r="S1684" s="70">
        <f t="shared" ref="S1684:T1684" ca="1" si="1760">IF( AND($Q1684&gt;S$10,$Q1684&lt;=S$11),$R1684,"")</f>
        <v>1.0332642774392871</v>
      </c>
      <c r="T1684" t="str">
        <f t="shared" si="1760"/>
        <v/>
      </c>
    </row>
    <row r="1685" spans="1:20" ht="13" hidden="1" x14ac:dyDescent="0.15">
      <c r="A1685" s="142"/>
      <c r="B1685" s="144"/>
      <c r="F1685" s="63"/>
      <c r="G1685" s="63"/>
      <c r="H1685" s="63"/>
      <c r="I1685" s="63"/>
      <c r="J1685" s="63"/>
      <c r="K1685" s="63"/>
      <c r="L1685" s="63"/>
      <c r="M1685" s="63"/>
      <c r="N1685" s="63"/>
      <c r="O1685" s="63">
        <f>'SWR time series'!A1681</f>
        <v>7</v>
      </c>
      <c r="P1685" s="63">
        <f>'SWR time series'!B1681</f>
        <v>2010</v>
      </c>
      <c r="Q1685" s="70">
        <f>'StockBond Returns'!M1679</f>
        <v>18.782600330000001</v>
      </c>
      <c r="R1685" s="70">
        <f ca="1">'SWR time series'!F1681</f>
        <v>1.1048341873713352</v>
      </c>
      <c r="S1685" s="70">
        <f t="shared" ref="S1685:T1685" ca="1" si="1761">IF( AND($Q1685&gt;S$10,$Q1685&lt;=S$11),$R1685,"")</f>
        <v>1.1048341873713352</v>
      </c>
      <c r="T1685" t="str">
        <f t="shared" si="1761"/>
        <v/>
      </c>
    </row>
    <row r="1686" spans="1:20" ht="13" hidden="1" x14ac:dyDescent="0.15">
      <c r="A1686" s="142"/>
      <c r="B1686" s="144"/>
      <c r="F1686" s="63"/>
      <c r="G1686" s="63"/>
      <c r="H1686" s="63"/>
      <c r="I1686" s="63"/>
      <c r="J1686" s="63"/>
      <c r="K1686" s="63"/>
      <c r="L1686" s="63"/>
      <c r="M1686" s="63"/>
      <c r="N1686" s="63"/>
      <c r="O1686" s="63">
        <f>'SWR time series'!A1682</f>
        <v>8</v>
      </c>
      <c r="P1686" s="63">
        <f>'SWR time series'!B1682</f>
        <v>2010</v>
      </c>
      <c r="Q1686" s="70">
        <f>'StockBond Returns'!M1680</f>
        <v>20.507647779999999</v>
      </c>
      <c r="R1686" s="70">
        <f ca="1">'SWR time series'!F1682</f>
        <v>0.90545146050688086</v>
      </c>
      <c r="S1686" t="str">
        <f t="shared" ref="S1686:T1686" si="1762">IF( AND($Q1686&gt;S$10,$Q1686&lt;=S$11),$R1686,"")</f>
        <v/>
      </c>
      <c r="T1686" s="70">
        <f t="shared" ca="1" si="1762"/>
        <v>0.90545146050688086</v>
      </c>
    </row>
    <row r="1687" spans="1:20" ht="13" hidden="1" x14ac:dyDescent="0.15">
      <c r="A1687" s="142"/>
      <c r="B1687" s="144"/>
      <c r="F1687" s="63"/>
      <c r="G1687" s="63"/>
      <c r="H1687" s="63"/>
      <c r="I1687" s="63"/>
      <c r="J1687" s="63"/>
      <c r="K1687" s="63"/>
      <c r="L1687" s="63"/>
      <c r="M1687" s="63"/>
      <c r="N1687" s="63"/>
      <c r="O1687" s="63">
        <f>'SWR time series'!A1683</f>
        <v>9</v>
      </c>
      <c r="P1687" s="63">
        <f>'SWR time series'!B1683</f>
        <v>2010</v>
      </c>
      <c r="Q1687" s="70">
        <f>'StockBond Returns'!M1681</f>
        <v>19.080244310000001</v>
      </c>
      <c r="R1687" s="70">
        <f ca="1">'SWR time series'!F1683</f>
        <v>1.0411886506024066</v>
      </c>
      <c r="S1687" s="70">
        <f t="shared" ref="S1687:T1687" ca="1" si="1763">IF( AND($Q1687&gt;S$10,$Q1687&lt;=S$11),$R1687,"")</f>
        <v>1.0411886506024066</v>
      </c>
      <c r="T1687" t="str">
        <f t="shared" si="1763"/>
        <v/>
      </c>
    </row>
    <row r="1688" spans="1:20" ht="13" hidden="1" x14ac:dyDescent="0.15">
      <c r="A1688" s="142"/>
      <c r="B1688" s="144"/>
      <c r="F1688" s="63"/>
      <c r="G1688" s="63"/>
      <c r="H1688" s="63"/>
      <c r="I1688" s="63"/>
      <c r="J1688" s="63"/>
      <c r="K1688" s="63"/>
      <c r="L1688" s="63"/>
      <c r="M1688" s="63"/>
      <c r="N1688" s="63"/>
      <c r="O1688" s="63">
        <f>'SWR time series'!A1684</f>
        <v>10</v>
      </c>
      <c r="P1688" s="63">
        <f>'SWR time series'!B1684</f>
        <v>2010</v>
      </c>
      <c r="Q1688" s="70">
        <f>'StockBond Returns'!M1682</f>
        <v>20.728689790000001</v>
      </c>
      <c r="R1688" s="70">
        <f ca="1">'SWR time series'!F1684</f>
        <v>0.84224841750789459</v>
      </c>
      <c r="S1688" t="str">
        <f t="shared" ref="S1688:T1688" si="1764">IF( AND($Q1688&gt;S$10,$Q1688&lt;=S$11),$R1688,"")</f>
        <v/>
      </c>
      <c r="T1688" s="70">
        <f t="shared" ca="1" si="1764"/>
        <v>0.84224841750789459</v>
      </c>
    </row>
    <row r="1689" spans="1:20" ht="13" hidden="1" x14ac:dyDescent="0.15">
      <c r="A1689" s="142"/>
      <c r="B1689" s="144"/>
      <c r="F1689" s="63"/>
      <c r="G1689" s="63"/>
      <c r="H1689" s="63"/>
      <c r="I1689" s="63"/>
      <c r="J1689" s="63"/>
      <c r="K1689" s="63"/>
      <c r="L1689" s="63"/>
      <c r="M1689" s="63"/>
      <c r="N1689" s="63"/>
      <c r="O1689" s="63">
        <f>'SWR time series'!A1685</f>
        <v>11</v>
      </c>
      <c r="P1689" s="63">
        <f>'SWR time series'!B1685</f>
        <v>2010</v>
      </c>
      <c r="Q1689" s="70">
        <f>'StockBond Returns'!M1683</f>
        <v>21.472184899999998</v>
      </c>
      <c r="R1689" s="70">
        <f ca="1">'SWR time series'!F1685</f>
        <v>0.7735053799656546</v>
      </c>
      <c r="S1689" t="str">
        <f t="shared" ref="S1689:T1689" si="1765">IF( AND($Q1689&gt;S$10,$Q1689&lt;=S$11),$R1689,"")</f>
        <v/>
      </c>
      <c r="T1689" s="70">
        <f t="shared" ca="1" si="1765"/>
        <v>0.7735053799656546</v>
      </c>
    </row>
    <row r="1690" spans="1:20" ht="13" hidden="1" x14ac:dyDescent="0.15">
      <c r="A1690" s="142"/>
      <c r="B1690" s="144"/>
      <c r="F1690" s="63"/>
      <c r="G1690" s="63"/>
      <c r="H1690" s="63"/>
      <c r="I1690" s="63"/>
      <c r="J1690" s="63"/>
      <c r="K1690" s="63"/>
      <c r="L1690" s="63"/>
      <c r="M1690" s="63"/>
      <c r="N1690" s="63"/>
      <c r="O1690" s="63">
        <f>'SWR time series'!A1686</f>
        <v>12</v>
      </c>
      <c r="P1690" s="63">
        <f>'SWR time series'!B1686</f>
        <v>2010</v>
      </c>
      <c r="Q1690" s="70">
        <f>'StockBond Returns'!M1684</f>
        <v>21.36875736</v>
      </c>
      <c r="R1690" s="70">
        <f ca="1">'SWR time series'!F1686</f>
        <v>0.7928149904228512</v>
      </c>
      <c r="S1690" t="str">
        <f t="shared" ref="S1690:T1690" si="1766">IF( AND($Q1690&gt;S$10,$Q1690&lt;=S$11),$R1690,"")</f>
        <v/>
      </c>
      <c r="T1690" s="70">
        <f t="shared" ca="1" si="1766"/>
        <v>0.7928149904228512</v>
      </c>
    </row>
    <row r="1691" spans="1:20" ht="13" hidden="1" x14ac:dyDescent="0.15">
      <c r="A1691" s="142"/>
      <c r="B1691" s="144"/>
      <c r="F1691" s="63"/>
      <c r="G1691" s="63"/>
      <c r="H1691" s="63"/>
      <c r="I1691" s="63"/>
      <c r="J1691" s="63"/>
      <c r="K1691" s="63"/>
      <c r="L1691" s="63"/>
      <c r="M1691" s="63"/>
      <c r="N1691" s="63"/>
      <c r="O1691" s="63">
        <f>'SWR time series'!A1687</f>
        <v>1</v>
      </c>
      <c r="P1691" s="63">
        <f>'SWR time series'!B1687</f>
        <v>2011</v>
      </c>
      <c r="Q1691" s="70">
        <f>'StockBond Returns'!M1685</f>
        <v>22.686993510000001</v>
      </c>
      <c r="R1691" s="70">
        <f ca="1">'SWR time series'!F1687</f>
        <v>0.68873420474556735</v>
      </c>
      <c r="S1691" t="str">
        <f t="shared" ref="S1691:T1691" si="1767">IF( AND($Q1691&gt;S$10,$Q1691&lt;=S$11),$R1691,"")</f>
        <v/>
      </c>
      <c r="T1691" s="70">
        <f t="shared" ca="1" si="1767"/>
        <v>0.68873420474556735</v>
      </c>
    </row>
    <row r="1692" spans="1:20" ht="13" hidden="1" x14ac:dyDescent="0.15">
      <c r="A1692" s="142"/>
      <c r="B1692" s="144"/>
      <c r="F1692" s="63"/>
      <c r="G1692" s="63"/>
      <c r="H1692" s="63"/>
      <c r="I1692" s="63"/>
      <c r="J1692" s="63"/>
      <c r="K1692" s="63"/>
      <c r="L1692" s="63"/>
      <c r="M1692" s="63"/>
      <c r="N1692" s="63"/>
      <c r="O1692" s="63">
        <f>'SWR time series'!A1688</f>
        <v>2</v>
      </c>
      <c r="P1692" s="63">
        <f>'SWR time series'!B1688</f>
        <v>2011</v>
      </c>
      <c r="Q1692" s="70">
        <f>'StockBond Returns'!M1686</f>
        <v>23.041002370000001</v>
      </c>
      <c r="R1692" s="70">
        <f ca="1">'SWR time series'!F1688</f>
        <v>0.66463817241266332</v>
      </c>
      <c r="S1692" t="str">
        <f t="shared" ref="S1692:T1692" si="1768">IF( AND($Q1692&gt;S$10,$Q1692&lt;=S$11),$R1692,"")</f>
        <v/>
      </c>
      <c r="T1692" s="70">
        <f t="shared" ca="1" si="1768"/>
        <v>0.66463817241266332</v>
      </c>
    </row>
    <row r="1693" spans="1:20" ht="13" hidden="1" x14ac:dyDescent="0.15">
      <c r="A1693" s="142"/>
      <c r="B1693" s="144"/>
      <c r="F1693" s="63"/>
      <c r="G1693" s="63"/>
      <c r="H1693" s="63"/>
      <c r="I1693" s="63"/>
      <c r="J1693" s="63"/>
      <c r="K1693" s="63"/>
      <c r="L1693" s="63"/>
      <c r="M1693" s="63"/>
      <c r="N1693" s="63"/>
      <c r="O1693" s="63">
        <f>'SWR time series'!A1689</f>
        <v>3</v>
      </c>
      <c r="P1693" s="63">
        <f>'SWR time series'!B1689</f>
        <v>2011</v>
      </c>
      <c r="Q1693" s="70">
        <f>'StockBond Returns'!M1687</f>
        <v>23.598288159999999</v>
      </c>
      <c r="R1693" s="70">
        <f ca="1">'SWR time series'!F1689</f>
        <v>0.59651430644150594</v>
      </c>
      <c r="S1693" t="str">
        <f t="shared" ref="S1693:T1693" si="1769">IF( AND($Q1693&gt;S$10,$Q1693&lt;=S$11),$R1693,"")</f>
        <v/>
      </c>
      <c r="T1693" s="70">
        <f t="shared" ca="1" si="1769"/>
        <v>0.59651430644150594</v>
      </c>
    </row>
    <row r="1694" spans="1:20" ht="13" hidden="1" x14ac:dyDescent="0.15">
      <c r="A1694" s="142"/>
      <c r="B1694" s="144"/>
      <c r="F1694" s="63"/>
      <c r="G1694" s="63"/>
      <c r="H1694" s="63"/>
      <c r="I1694" s="63"/>
      <c r="J1694" s="63"/>
      <c r="K1694" s="63"/>
      <c r="L1694" s="63"/>
      <c r="M1694" s="63"/>
      <c r="N1694" s="63"/>
      <c r="O1694" s="63">
        <f>'SWR time series'!A1690</f>
        <v>4</v>
      </c>
      <c r="P1694" s="63">
        <f>'SWR time series'!B1690</f>
        <v>2011</v>
      </c>
      <c r="Q1694" s="70">
        <f>'StockBond Returns'!M1688</f>
        <v>23.273944010000001</v>
      </c>
      <c r="R1694" s="70">
        <f ca="1">'SWR time series'!F1690</f>
        <v>0.61423527519196774</v>
      </c>
      <c r="S1694" t="str">
        <f t="shared" ref="S1694:T1694" si="1770">IF( AND($Q1694&gt;S$10,$Q1694&lt;=S$11),$R1694,"")</f>
        <v/>
      </c>
      <c r="T1694" s="70">
        <f t="shared" ca="1" si="1770"/>
        <v>0.61423527519196774</v>
      </c>
    </row>
    <row r="1695" spans="1:20" ht="13" hidden="1" x14ac:dyDescent="0.15">
      <c r="A1695" s="142"/>
      <c r="B1695" s="144"/>
      <c r="F1695" s="63"/>
      <c r="G1695" s="63"/>
      <c r="H1695" s="63"/>
      <c r="I1695" s="63"/>
      <c r="J1695" s="63"/>
      <c r="K1695" s="63"/>
      <c r="L1695" s="63"/>
      <c r="M1695" s="63"/>
      <c r="N1695" s="63"/>
      <c r="O1695" s="63">
        <f>'SWR time series'!A1691</f>
        <v>5</v>
      </c>
      <c r="P1695" s="63">
        <f>'SWR time series'!B1691</f>
        <v>2011</v>
      </c>
      <c r="Q1695" s="70">
        <f>'StockBond Returns'!M1689</f>
        <v>23.660340250000001</v>
      </c>
      <c r="R1695" s="70">
        <f ca="1">'SWR time series'!F1691</f>
        <v>0.55901858509527225</v>
      </c>
      <c r="S1695" t="str">
        <f t="shared" ref="S1695:T1695" si="1771">IF( AND($Q1695&gt;S$10,$Q1695&lt;=S$11),$R1695,"")</f>
        <v/>
      </c>
      <c r="T1695" s="70">
        <f t="shared" ca="1" si="1771"/>
        <v>0.55901858509527225</v>
      </c>
    </row>
    <row r="1696" spans="1:20" ht="13" hidden="1" x14ac:dyDescent="0.15">
      <c r="A1696" s="142"/>
      <c r="B1696" s="144"/>
      <c r="F1696" s="63"/>
      <c r="G1696" s="63"/>
      <c r="H1696" s="63"/>
      <c r="I1696" s="63"/>
      <c r="J1696" s="63"/>
      <c r="K1696" s="63"/>
      <c r="L1696" s="63"/>
      <c r="M1696" s="63"/>
      <c r="N1696" s="63"/>
      <c r="O1696" s="63">
        <f>'SWR time series'!A1692</f>
        <v>6</v>
      </c>
      <c r="P1696" s="63">
        <f>'SWR time series'!B1692</f>
        <v>2011</v>
      </c>
      <c r="Q1696" s="70">
        <f>'StockBond Returns'!M1690</f>
        <v>23.17820832</v>
      </c>
      <c r="R1696" s="70">
        <f ca="1">'SWR time series'!F1692</f>
        <v>0.57412042116418815</v>
      </c>
      <c r="S1696" t="str">
        <f t="shared" ref="S1696:T1696" si="1772">IF( AND($Q1696&gt;S$10,$Q1696&lt;=S$11),$R1696,"")</f>
        <v/>
      </c>
      <c r="T1696" s="70">
        <f t="shared" ca="1" si="1772"/>
        <v>0.57412042116418815</v>
      </c>
    </row>
    <row r="1697" spans="1:20" ht="13" hidden="1" x14ac:dyDescent="0.15">
      <c r="A1697" s="142"/>
      <c r="B1697" s="144"/>
      <c r="F1697" s="63"/>
      <c r="G1697" s="63"/>
      <c r="H1697" s="63"/>
      <c r="I1697" s="63"/>
      <c r="J1697" s="63"/>
      <c r="K1697" s="63"/>
      <c r="L1697" s="63"/>
      <c r="M1697" s="63"/>
      <c r="N1697" s="63"/>
      <c r="O1697" s="63">
        <f>'SWR time series'!A1693</f>
        <v>7</v>
      </c>
      <c r="P1697" s="63">
        <f>'SWR time series'!B1693</f>
        <v>2011</v>
      </c>
      <c r="Q1697" s="70">
        <f>'StockBond Returns'!M1691</f>
        <v>22.673400579999999</v>
      </c>
      <c r="R1697" s="70">
        <f ca="1">'SWR time series'!F1693</f>
        <v>0.62815584128198099</v>
      </c>
      <c r="S1697" t="str">
        <f t="shared" ref="S1697:T1697" si="1773">IF( AND($Q1697&gt;S$10,$Q1697&lt;=S$11),$R1697,"")</f>
        <v/>
      </c>
      <c r="T1697" s="70">
        <f t="shared" ca="1" si="1773"/>
        <v>0.62815584128198099</v>
      </c>
    </row>
    <row r="1698" spans="1:20" ht="13" hidden="1" x14ac:dyDescent="0.15">
      <c r="A1698" s="142"/>
      <c r="B1698" s="144"/>
      <c r="F1698" s="63"/>
      <c r="G1698" s="63"/>
      <c r="H1698" s="63"/>
      <c r="I1698" s="63"/>
      <c r="J1698" s="63"/>
      <c r="K1698" s="63"/>
      <c r="L1698" s="63"/>
      <c r="M1698" s="63"/>
      <c r="N1698" s="63"/>
      <c r="O1698" s="63">
        <f>'SWR time series'!A1694</f>
        <v>8</v>
      </c>
      <c r="P1698" s="63">
        <f>'SWR time series'!B1694</f>
        <v>2011</v>
      </c>
      <c r="Q1698" s="70">
        <f>'StockBond Returns'!M1692</f>
        <v>21.958343169999999</v>
      </c>
      <c r="R1698" s="70">
        <f ca="1">'SWR time series'!F1694</f>
        <v>0.66199730190138029</v>
      </c>
      <c r="S1698" t="str">
        <f t="shared" ref="S1698:T1698" si="1774">IF( AND($Q1698&gt;S$10,$Q1698&lt;=S$11),$R1698,"")</f>
        <v/>
      </c>
      <c r="T1698" s="70">
        <f t="shared" ca="1" si="1774"/>
        <v>0.66199730190138029</v>
      </c>
    </row>
    <row r="1699" spans="1:20" ht="13" hidden="1" x14ac:dyDescent="0.15">
      <c r="A1699" s="142"/>
      <c r="B1699" s="144"/>
      <c r="F1699" s="63"/>
      <c r="G1699" s="63"/>
      <c r="H1699" s="63"/>
      <c r="I1699" s="63"/>
      <c r="J1699" s="63"/>
      <c r="K1699" s="63"/>
      <c r="L1699" s="63"/>
      <c r="M1699" s="63"/>
      <c r="N1699" s="63"/>
      <c r="O1699" s="63">
        <f>'SWR time series'!A1695</f>
        <v>9</v>
      </c>
      <c r="P1699" s="63">
        <f>'SWR time series'!B1695</f>
        <v>2011</v>
      </c>
      <c r="Q1699" s="70">
        <f>'StockBond Returns'!M1693</f>
        <v>20.617867889999999</v>
      </c>
      <c r="R1699" s="70">
        <f ca="1">'SWR time series'!F1695</f>
        <v>0.73129503618394853</v>
      </c>
      <c r="S1699" t="str">
        <f t="shared" ref="S1699:T1699" si="1775">IF( AND($Q1699&gt;S$10,$Q1699&lt;=S$11),$R1699,"")</f>
        <v/>
      </c>
      <c r="T1699" s="70">
        <f t="shared" ca="1" si="1775"/>
        <v>0.73129503618394853</v>
      </c>
    </row>
    <row r="1700" spans="1:20" ht="13" hidden="1" x14ac:dyDescent="0.15">
      <c r="A1700" s="142"/>
      <c r="B1700" s="144"/>
      <c r="F1700" s="63"/>
      <c r="G1700" s="63"/>
      <c r="H1700" s="63"/>
      <c r="I1700" s="63"/>
      <c r="J1700" s="63"/>
      <c r="K1700" s="63"/>
      <c r="L1700" s="63"/>
      <c r="M1700" s="63"/>
      <c r="N1700" s="63"/>
      <c r="O1700" s="63">
        <f>'SWR time series'!A1696</f>
        <v>10</v>
      </c>
      <c r="P1700" s="63">
        <f>'SWR time series'!B1696</f>
        <v>2011</v>
      </c>
      <c r="Q1700" s="70">
        <f>'StockBond Returns'!M1694</f>
        <v>18.985621009999999</v>
      </c>
      <c r="R1700" s="70">
        <f ca="1">'SWR time series'!F1696</f>
        <v>0.9072680707829397</v>
      </c>
      <c r="S1700" s="70">
        <f t="shared" ref="S1700:T1700" ca="1" si="1776">IF( AND($Q1700&gt;S$10,$Q1700&lt;=S$11),$R1700,"")</f>
        <v>0.9072680707829397</v>
      </c>
      <c r="T1700" t="str">
        <f t="shared" si="1776"/>
        <v/>
      </c>
    </row>
    <row r="1701" spans="1:20" ht="13" hidden="1" x14ac:dyDescent="0.15">
      <c r="A1701" s="142"/>
      <c r="B1701" s="144"/>
      <c r="F1701" s="63"/>
      <c r="G1701" s="63"/>
      <c r="H1701" s="63"/>
      <c r="I1701" s="63"/>
      <c r="J1701" s="63"/>
      <c r="K1701" s="63"/>
      <c r="L1701" s="63"/>
      <c r="M1701" s="63"/>
      <c r="N1701" s="63"/>
      <c r="O1701" s="63">
        <f>'SWR time series'!A1697</f>
        <v>11</v>
      </c>
      <c r="P1701" s="63">
        <f>'SWR time series'!B1697</f>
        <v>2011</v>
      </c>
      <c r="Q1701" s="70">
        <f>'StockBond Returns'!M1695</f>
        <v>20.92517951</v>
      </c>
      <c r="R1701" s="70">
        <f ca="1">'SWR time series'!F1697</f>
        <v>0.68189729250744202</v>
      </c>
      <c r="S1701" t="str">
        <f t="shared" ref="S1701:T1701" si="1777">IF( AND($Q1701&gt;S$10,$Q1701&lt;=S$11),$R1701,"")</f>
        <v/>
      </c>
      <c r="T1701" s="70">
        <f t="shared" ca="1" si="1777"/>
        <v>0.68189729250744202</v>
      </c>
    </row>
    <row r="1702" spans="1:20" ht="13" hidden="1" x14ac:dyDescent="0.15">
      <c r="A1702" s="142"/>
      <c r="B1702" s="144"/>
      <c r="F1702" s="63"/>
      <c r="G1702" s="63"/>
      <c r="H1702" s="63"/>
      <c r="I1702" s="63"/>
      <c r="J1702" s="63"/>
      <c r="K1702" s="63"/>
      <c r="L1702" s="63"/>
      <c r="M1702" s="63"/>
      <c r="N1702" s="63"/>
      <c r="O1702" s="63">
        <f>'SWR time series'!A1698</f>
        <v>12</v>
      </c>
      <c r="P1702" s="63">
        <f>'SWR time series'!B1698</f>
        <v>2011</v>
      </c>
      <c r="Q1702" s="70">
        <f>'StockBond Returns'!M1696</f>
        <v>20.68598763</v>
      </c>
      <c r="R1702" s="70">
        <f ca="1">'SWR time series'!F1698</f>
        <v>0.7029496410278564</v>
      </c>
      <c r="S1702" t="str">
        <f t="shared" ref="S1702:T1702" si="1778">IF( AND($Q1702&gt;S$10,$Q1702&lt;=S$11),$R1702,"")</f>
        <v/>
      </c>
      <c r="T1702" s="70">
        <f t="shared" ca="1" si="1778"/>
        <v>0.7029496410278564</v>
      </c>
    </row>
    <row r="1703" spans="1:20" ht="13" hidden="1" x14ac:dyDescent="0.15">
      <c r="A1703" s="142"/>
      <c r="B1703" s="144"/>
      <c r="F1703" s="63"/>
      <c r="G1703" s="63"/>
      <c r="H1703" s="63"/>
      <c r="I1703" s="63"/>
      <c r="J1703" s="63"/>
      <c r="K1703" s="63"/>
      <c r="L1703" s="63"/>
      <c r="M1703" s="63"/>
      <c r="N1703" s="63"/>
      <c r="O1703" s="63">
        <f>'SWR time series'!A1699</f>
        <v>1</v>
      </c>
      <c r="P1703" s="63">
        <f>'SWR time series'!B1699</f>
        <v>2012</v>
      </c>
      <c r="Q1703" s="70">
        <f>'StockBond Returns'!M1697</f>
        <v>21.080524180000001</v>
      </c>
      <c r="R1703" s="70">
        <f ca="1">'SWR time series'!F1699</f>
        <v>0.65500556169926449</v>
      </c>
      <c r="S1703" t="str">
        <f t="shared" ref="S1703:T1703" si="1779">IF( AND($Q1703&gt;S$10,$Q1703&lt;=S$11),$R1703,"")</f>
        <v/>
      </c>
      <c r="T1703" s="70">
        <f t="shared" ca="1" si="1779"/>
        <v>0.65500556169926449</v>
      </c>
    </row>
    <row r="1704" spans="1:20" ht="13" hidden="1" x14ac:dyDescent="0.15">
      <c r="A1704" s="142"/>
      <c r="B1704" s="144"/>
      <c r="F1704" s="63"/>
      <c r="G1704" s="63"/>
      <c r="H1704" s="63"/>
      <c r="I1704" s="63"/>
      <c r="J1704" s="63"/>
      <c r="K1704" s="63"/>
      <c r="L1704" s="63"/>
      <c r="M1704" s="63"/>
      <c r="N1704" s="63"/>
      <c r="O1704" s="63">
        <f>'SWR time series'!A1700</f>
        <v>2</v>
      </c>
      <c r="P1704" s="63">
        <f>'SWR time series'!B1700</f>
        <v>2012</v>
      </c>
      <c r="Q1704" s="70">
        <f>'StockBond Returns'!M1698</f>
        <v>21.40596038</v>
      </c>
      <c r="R1704" s="70">
        <f ca="1">'SWR time series'!F1700</f>
        <v>0.59242555000663266</v>
      </c>
      <c r="S1704" t="str">
        <f t="shared" ref="S1704:T1704" si="1780">IF( AND($Q1704&gt;S$10,$Q1704&lt;=S$11),$R1704,"")</f>
        <v/>
      </c>
      <c r="T1704" s="70">
        <f t="shared" ca="1" si="1780"/>
        <v>0.59242555000663266</v>
      </c>
    </row>
    <row r="1705" spans="1:20" ht="13" hidden="1" x14ac:dyDescent="0.15">
      <c r="A1705" s="142"/>
      <c r="B1705" s="144"/>
      <c r="F1705" s="63"/>
      <c r="G1705" s="63"/>
      <c r="H1705" s="63"/>
      <c r="I1705" s="63"/>
      <c r="J1705" s="63"/>
      <c r="K1705" s="63"/>
      <c r="L1705" s="63"/>
      <c r="M1705" s="63"/>
      <c r="N1705" s="63"/>
      <c r="O1705" s="63">
        <f>'SWR time series'!A1701</f>
        <v>3</v>
      </c>
      <c r="P1705" s="63">
        <f>'SWR time series'!B1701</f>
        <v>2012</v>
      </c>
      <c r="Q1705" s="70">
        <f>'StockBond Returns'!M1699</f>
        <v>22.0100129</v>
      </c>
      <c r="R1705" s="70">
        <f ca="1">'SWR time series'!F1701</f>
        <v>0.52133365505939366</v>
      </c>
      <c r="S1705" t="str">
        <f t="shared" ref="S1705:T1705" si="1781">IF( AND($Q1705&gt;S$10,$Q1705&lt;=S$11),$R1705,"")</f>
        <v/>
      </c>
      <c r="T1705" s="70">
        <f t="shared" ca="1" si="1781"/>
        <v>0.52133365505939366</v>
      </c>
    </row>
    <row r="1706" spans="1:20" ht="13" hidden="1" x14ac:dyDescent="0.15">
      <c r="A1706" s="142"/>
      <c r="B1706" s="144"/>
      <c r="F1706" s="63"/>
      <c r="G1706" s="63"/>
      <c r="H1706" s="63"/>
      <c r="I1706" s="63"/>
      <c r="J1706" s="63"/>
      <c r="K1706" s="63"/>
      <c r="L1706" s="63"/>
      <c r="M1706" s="63"/>
      <c r="N1706" s="63"/>
      <c r="O1706" s="63">
        <f>'SWR time series'!A1702</f>
        <v>4</v>
      </c>
      <c r="P1706" s="63">
        <f>'SWR time series'!B1702</f>
        <v>2012</v>
      </c>
      <c r="Q1706" s="70">
        <f>'StockBond Returns'!M1700</f>
        <v>22.527013799999999</v>
      </c>
      <c r="R1706" s="70">
        <f ca="1">'SWR time series'!F1702</f>
        <v>0.47349971486706233</v>
      </c>
      <c r="S1706" t="str">
        <f t="shared" ref="S1706:T1706" si="1782">IF( AND($Q1706&gt;S$10,$Q1706&lt;=S$11),$R1706,"")</f>
        <v/>
      </c>
      <c r="T1706" s="70">
        <f t="shared" ca="1" si="1782"/>
        <v>0.47349971486706233</v>
      </c>
    </row>
    <row r="1707" spans="1:20" ht="13" hidden="1" x14ac:dyDescent="0.15">
      <c r="A1707" s="142"/>
      <c r="B1707" s="144"/>
      <c r="F1707" s="63"/>
      <c r="G1707" s="63"/>
      <c r="H1707" s="63"/>
      <c r="I1707" s="63"/>
      <c r="J1707" s="63"/>
      <c r="K1707" s="63"/>
      <c r="L1707" s="63"/>
      <c r="M1707" s="63"/>
      <c r="N1707" s="63"/>
      <c r="O1707" s="63">
        <f>'SWR time series'!A1703</f>
        <v>5</v>
      </c>
      <c r="P1707" s="63">
        <f>'SWR time series'!B1703</f>
        <v>2012</v>
      </c>
      <c r="Q1707" s="70">
        <f>'StockBond Returns'!M1701</f>
        <v>21.959584719999999</v>
      </c>
      <c r="R1707" s="70">
        <f ca="1">'SWR time series'!F1703</f>
        <v>0.49698138922817714</v>
      </c>
      <c r="S1707" t="str">
        <f t="shared" ref="S1707:T1707" si="1783">IF( AND($Q1707&gt;S$10,$Q1707&lt;=S$11),$R1707,"")</f>
        <v/>
      </c>
      <c r="T1707" s="70">
        <f t="shared" ca="1" si="1783"/>
        <v>0.49698138922817714</v>
      </c>
    </row>
    <row r="1708" spans="1:20" ht="13" hidden="1" x14ac:dyDescent="0.15">
      <c r="A1708" s="142"/>
      <c r="B1708" s="144"/>
      <c r="F1708" s="63"/>
      <c r="G1708" s="63"/>
      <c r="H1708" s="63"/>
      <c r="I1708" s="63"/>
      <c r="J1708" s="63"/>
      <c r="K1708" s="63"/>
      <c r="L1708" s="63"/>
      <c r="M1708" s="63"/>
      <c r="N1708" s="63"/>
      <c r="O1708" s="63">
        <f>'SWR time series'!A1704</f>
        <v>6</v>
      </c>
      <c r="P1708" s="63">
        <f>'SWR time series'!B1704</f>
        <v>2012</v>
      </c>
      <c r="Q1708" s="70">
        <f>'StockBond Returns'!M1702</f>
        <v>20.458396149999999</v>
      </c>
      <c r="R1708" s="70">
        <f ca="1">'SWR time series'!F1704</f>
        <v>0.60599784014654068</v>
      </c>
      <c r="S1708" t="str">
        <f t="shared" ref="S1708:T1708" si="1784">IF( AND($Q1708&gt;S$10,$Q1708&lt;=S$11),$R1708,"")</f>
        <v/>
      </c>
      <c r="T1708" s="70">
        <f t="shared" ca="1" si="1784"/>
        <v>0.60599784014654068</v>
      </c>
    </row>
    <row r="1709" spans="1:20" ht="13" hidden="1" x14ac:dyDescent="0.15">
      <c r="A1709" s="142"/>
      <c r="B1709" s="144"/>
      <c r="F1709" s="63"/>
      <c r="G1709" s="63"/>
      <c r="H1709" s="63"/>
      <c r="I1709" s="63"/>
      <c r="J1709" s="63"/>
      <c r="K1709" s="63"/>
      <c r="L1709" s="63"/>
      <c r="M1709" s="63"/>
      <c r="N1709" s="63"/>
      <c r="O1709" s="63">
        <f>'SWR time series'!A1705</f>
        <v>7</v>
      </c>
      <c r="P1709" s="63">
        <f>'SWR time series'!B1705</f>
        <v>2012</v>
      </c>
      <c r="Q1709" s="70">
        <f>'StockBond Returns'!M1703</f>
        <v>21.200034989999999</v>
      </c>
      <c r="R1709" s="70">
        <f ca="1">'SWR time series'!F1705</f>
        <v>0.52670803667019683</v>
      </c>
      <c r="S1709" t="str">
        <f t="shared" ref="S1709:T1709" si="1785">IF( AND($Q1709&gt;S$10,$Q1709&lt;=S$11),$R1709,"")</f>
        <v/>
      </c>
      <c r="T1709" s="70">
        <f t="shared" ca="1" si="1785"/>
        <v>0.52670803667019683</v>
      </c>
    </row>
    <row r="1710" spans="1:20" ht="13" hidden="1" x14ac:dyDescent="0.15">
      <c r="A1710" s="142"/>
      <c r="B1710" s="144"/>
      <c r="F1710" s="63"/>
      <c r="G1710" s="63"/>
      <c r="H1710" s="63"/>
      <c r="I1710" s="63"/>
      <c r="J1710" s="63"/>
      <c r="K1710" s="63"/>
      <c r="L1710" s="63"/>
      <c r="M1710" s="63"/>
      <c r="N1710" s="63"/>
      <c r="O1710" s="63">
        <f>'SWR time series'!A1706</f>
        <v>8</v>
      </c>
      <c r="P1710" s="63">
        <f>'SWR time series'!B1706</f>
        <v>2012</v>
      </c>
      <c r="Q1710" s="70">
        <f>'StockBond Returns'!M1704</f>
        <v>21.30110123</v>
      </c>
      <c r="R1710" s="70">
        <f ca="1">'SWR time series'!F1706</f>
        <v>0.49850198237941745</v>
      </c>
      <c r="S1710" t="str">
        <f t="shared" ref="S1710:T1710" si="1786">IF( AND($Q1710&gt;S$10,$Q1710&lt;=S$11),$R1710,"")</f>
        <v/>
      </c>
      <c r="T1710" s="70">
        <f t="shared" ca="1" si="1786"/>
        <v>0.49850198237941745</v>
      </c>
    </row>
    <row r="1711" spans="1:20" ht="13" hidden="1" x14ac:dyDescent="0.15">
      <c r="A1711" s="142"/>
      <c r="B1711" s="144"/>
      <c r="F1711" s="63"/>
      <c r="G1711" s="63"/>
      <c r="H1711" s="63"/>
      <c r="I1711" s="63"/>
      <c r="J1711" s="63"/>
      <c r="K1711" s="63"/>
      <c r="L1711" s="63"/>
      <c r="M1711" s="63"/>
      <c r="N1711" s="63"/>
      <c r="O1711" s="63">
        <f>'SWR time series'!A1707</f>
        <v>9</v>
      </c>
      <c r="P1711" s="63">
        <f>'SWR time series'!B1707</f>
        <v>2012</v>
      </c>
      <c r="Q1711" s="70">
        <f>'StockBond Returns'!M1705</f>
        <v>21.45817838</v>
      </c>
      <c r="R1711" s="70">
        <f ca="1">'SWR time series'!F1707</f>
        <v>0.47517133910059739</v>
      </c>
      <c r="S1711" t="str">
        <f t="shared" ref="S1711:T1711" si="1787">IF( AND($Q1711&gt;S$10,$Q1711&lt;=S$11),$R1711,"")</f>
        <v/>
      </c>
      <c r="T1711" s="70">
        <f t="shared" ca="1" si="1787"/>
        <v>0.47517133910059739</v>
      </c>
    </row>
    <row r="1712" spans="1:20" ht="13" hidden="1" x14ac:dyDescent="0.15">
      <c r="A1712" s="142"/>
      <c r="B1712" s="144"/>
      <c r="F1712" s="63"/>
      <c r="G1712" s="63"/>
      <c r="H1712" s="63"/>
      <c r="I1712" s="63"/>
      <c r="J1712" s="63"/>
      <c r="K1712" s="63"/>
      <c r="L1712" s="63"/>
      <c r="M1712" s="63"/>
      <c r="N1712" s="63"/>
      <c r="O1712" s="63">
        <f>'SWR time series'!A1708</f>
        <v>10</v>
      </c>
      <c r="P1712" s="63">
        <f>'SWR time series'!B1708</f>
        <v>2012</v>
      </c>
      <c r="Q1712" s="70">
        <f>'StockBond Returns'!M1706</f>
        <v>21.799838439999998</v>
      </c>
      <c r="R1712" s="70">
        <f ca="1">'SWR time series'!F1708</f>
        <v>0.43262681722279561</v>
      </c>
      <c r="S1712" t="str">
        <f t="shared" ref="S1712:T1712" si="1788">IF( AND($Q1712&gt;S$10,$Q1712&lt;=S$11),$R1712,"")</f>
        <v/>
      </c>
      <c r="T1712" s="70">
        <f t="shared" ca="1" si="1788"/>
        <v>0.43262681722279561</v>
      </c>
    </row>
    <row r="1713" spans="1:20" ht="13" hidden="1" x14ac:dyDescent="0.15">
      <c r="A1713" s="142"/>
      <c r="B1713" s="144"/>
      <c r="F1713" s="63"/>
      <c r="G1713" s="63"/>
      <c r="H1713" s="63"/>
      <c r="I1713" s="63"/>
      <c r="J1713" s="63"/>
      <c r="K1713" s="63"/>
      <c r="L1713" s="63"/>
      <c r="M1713" s="63"/>
      <c r="N1713" s="63"/>
      <c r="O1713" s="63">
        <f>'SWR time series'!A1709</f>
        <v>11</v>
      </c>
      <c r="P1713" s="63">
        <f>'SWR time series'!B1709</f>
        <v>2012</v>
      </c>
      <c r="Q1713" s="70">
        <f>'StockBond Returns'!M1707</f>
        <v>21.192034589999999</v>
      </c>
      <c r="R1713" s="70">
        <f ca="1">'SWR time series'!F1709</f>
        <v>0.49185330591755649</v>
      </c>
      <c r="S1713" t="str">
        <f t="shared" ref="S1713:T1713" si="1789">IF( AND($Q1713&gt;S$10,$Q1713&lt;=S$11),$R1713,"")</f>
        <v/>
      </c>
      <c r="T1713" s="70">
        <f t="shared" ca="1" si="1789"/>
        <v>0.49185330591755649</v>
      </c>
    </row>
    <row r="1714" spans="1:20" ht="13" hidden="1" x14ac:dyDescent="0.15">
      <c r="A1714" s="142"/>
      <c r="B1714" s="144"/>
      <c r="F1714" s="63"/>
      <c r="G1714" s="63"/>
      <c r="H1714" s="63"/>
      <c r="I1714" s="63"/>
      <c r="J1714" s="63"/>
      <c r="K1714" s="63"/>
      <c r="L1714" s="63"/>
      <c r="M1714" s="63"/>
      <c r="N1714" s="63"/>
      <c r="O1714" s="63">
        <f>'SWR time series'!A1710</f>
        <v>12</v>
      </c>
      <c r="P1714" s="63">
        <f>'SWR time series'!B1710</f>
        <v>2012</v>
      </c>
      <c r="Q1714" s="70">
        <f>'StockBond Returns'!M1708</f>
        <v>21.222909229999999</v>
      </c>
      <c r="R1714" s="70">
        <f ca="1">'SWR time series'!F1710</f>
        <v>0.47579267743427156</v>
      </c>
      <c r="S1714" t="str">
        <f t="shared" ref="S1714:T1714" si="1790">IF( AND($Q1714&gt;S$10,$Q1714&lt;=S$11),$R1714,"")</f>
        <v/>
      </c>
      <c r="T1714" s="70">
        <f t="shared" ca="1" si="1790"/>
        <v>0.47579267743427156</v>
      </c>
    </row>
    <row r="1715" spans="1:20" ht="13" hidden="1" x14ac:dyDescent="0.15">
      <c r="A1715" s="142"/>
      <c r="B1715" s="144"/>
      <c r="F1715" s="63"/>
      <c r="G1715" s="63"/>
      <c r="H1715" s="63"/>
      <c r="I1715" s="63"/>
      <c r="J1715" s="63"/>
      <c r="K1715" s="63"/>
      <c r="L1715" s="63"/>
      <c r="M1715" s="63"/>
      <c r="N1715" s="63"/>
      <c r="O1715" s="63">
        <f>'SWR time series'!A1711</f>
        <v>1</v>
      </c>
      <c r="P1715" s="63">
        <f>'SWR time series'!B1711</f>
        <v>2013</v>
      </c>
      <c r="Q1715" s="70">
        <f>'StockBond Returns'!M1709</f>
        <v>21.29649766</v>
      </c>
      <c r="R1715" s="70">
        <f ca="1">'SWR time series'!F1711</f>
        <v>0.47464990915081806</v>
      </c>
      <c r="S1715" t="str">
        <f t="shared" ref="S1715:T1715" si="1791">IF( AND($Q1715&gt;S$10,$Q1715&lt;=S$11),$R1715,"")</f>
        <v/>
      </c>
      <c r="T1715" s="70">
        <f t="shared" ca="1" si="1791"/>
        <v>0.47464990915081806</v>
      </c>
    </row>
    <row r="1716" spans="1:20" ht="13" hidden="1" x14ac:dyDescent="0.15">
      <c r="A1716" s="142"/>
      <c r="B1716" s="144"/>
      <c r="F1716" s="63"/>
      <c r="G1716" s="63"/>
      <c r="H1716" s="63"/>
      <c r="I1716" s="63"/>
      <c r="J1716" s="63"/>
      <c r="K1716" s="63"/>
      <c r="L1716" s="63"/>
      <c r="M1716" s="63"/>
      <c r="N1716" s="63"/>
      <c r="O1716" s="63">
        <f>'SWR time series'!A1712</f>
        <v>2</v>
      </c>
      <c r="P1716" s="63">
        <f>'SWR time series'!B1712</f>
        <v>2013</v>
      </c>
      <c r="Q1716" s="70">
        <f>'StockBond Returns'!M1710</f>
        <v>22.162470429999999</v>
      </c>
      <c r="R1716" s="70">
        <f ca="1">'SWR time series'!F1712</f>
        <v>0.39883160262107742</v>
      </c>
      <c r="S1716" t="str">
        <f t="shared" ref="S1716:T1716" si="1792">IF( AND($Q1716&gt;S$10,$Q1716&lt;=S$11),$R1716,"")</f>
        <v/>
      </c>
      <c r="T1716" s="70">
        <f t="shared" ca="1" si="1792"/>
        <v>0.39883160262107742</v>
      </c>
    </row>
    <row r="1717" spans="1:20" ht="13" hidden="1" x14ac:dyDescent="0.15">
      <c r="A1717" s="142"/>
      <c r="B1717" s="144"/>
      <c r="F1717" s="63"/>
      <c r="G1717" s="63"/>
      <c r="H1717" s="63"/>
      <c r="I1717" s="63"/>
      <c r="J1717" s="63"/>
      <c r="K1717" s="63"/>
      <c r="L1717" s="63"/>
      <c r="M1717" s="63"/>
      <c r="N1717" s="63"/>
      <c r="O1717" s="63">
        <f>'SWR time series'!A1713</f>
        <v>3</v>
      </c>
      <c r="P1717" s="63">
        <f>'SWR time series'!B1713</f>
        <v>2013</v>
      </c>
      <c r="Q1717" s="70">
        <f>'StockBond Returns'!M1711</f>
        <v>22.087284019999998</v>
      </c>
      <c r="R1717" s="70">
        <f ca="1">'SWR time series'!F1713</f>
        <v>0.39180279050118072</v>
      </c>
      <c r="S1717" t="str">
        <f t="shared" ref="S1717:T1717" si="1793">IF( AND($Q1717&gt;S$10,$Q1717&lt;=S$11),$R1717,"")</f>
        <v/>
      </c>
      <c r="T1717" s="70">
        <f t="shared" ca="1" si="1793"/>
        <v>0.39180279050118072</v>
      </c>
    </row>
    <row r="1718" spans="1:20" ht="13" hidden="1" x14ac:dyDescent="0.15">
      <c r="A1718" s="142"/>
      <c r="B1718" s="144"/>
      <c r="F1718" s="63"/>
      <c r="G1718" s="63"/>
      <c r="H1718" s="63"/>
      <c r="I1718" s="63"/>
      <c r="J1718" s="63"/>
      <c r="K1718" s="63"/>
      <c r="L1718" s="63"/>
      <c r="M1718" s="63"/>
      <c r="N1718" s="63"/>
      <c r="O1718" s="63">
        <f>'SWR time series'!A1714</f>
        <v>4</v>
      </c>
      <c r="P1718" s="63">
        <f>'SWR time series'!B1714</f>
        <v>2013</v>
      </c>
      <c r="Q1718" s="70">
        <f>'StockBond Returns'!M1712</f>
        <v>22.583141139999999</v>
      </c>
      <c r="R1718" s="70">
        <f ca="1">'SWR time series'!F1714</f>
        <v>0.32902164800461753</v>
      </c>
      <c r="S1718" t="str">
        <f t="shared" ref="S1718:T1718" si="1794">IF( AND($Q1718&gt;S$10,$Q1718&lt;=S$11),$R1718,"")</f>
        <v/>
      </c>
      <c r="T1718" s="70">
        <f t="shared" ca="1" si="1794"/>
        <v>0.32902164800461753</v>
      </c>
    </row>
    <row r="1719" spans="1:20" ht="13" hidden="1" x14ac:dyDescent="0.15">
      <c r="A1719" s="142"/>
      <c r="B1719" s="144"/>
      <c r="F1719" s="63"/>
      <c r="G1719" s="63"/>
      <c r="H1719" s="63"/>
      <c r="I1719" s="63"/>
      <c r="J1719" s="63"/>
      <c r="K1719" s="63"/>
      <c r="L1719" s="63"/>
      <c r="M1719" s="63"/>
      <c r="N1719" s="63"/>
      <c r="O1719" s="63">
        <f>'SWR time series'!A1715</f>
        <v>5</v>
      </c>
      <c r="P1719" s="63">
        <f>'SWR time series'!B1715</f>
        <v>2013</v>
      </c>
      <c r="Q1719" s="70">
        <f>'StockBond Returns'!M1713</f>
        <v>22.982199779999998</v>
      </c>
      <c r="R1719" s="70">
        <f ca="1">'SWR time series'!F1715</f>
        <v>0.28890106697634721</v>
      </c>
      <c r="S1719" t="str">
        <f t="shared" ref="S1719:T1719" si="1795">IF( AND($Q1719&gt;S$10,$Q1719&lt;=S$11),$R1719,"")</f>
        <v/>
      </c>
      <c r="T1719" s="70">
        <f t="shared" ca="1" si="1795"/>
        <v>0.28890106697634721</v>
      </c>
    </row>
    <row r="1720" spans="1:20" ht="13" hidden="1" x14ac:dyDescent="0.15">
      <c r="A1720" s="142"/>
      <c r="B1720" s="144"/>
      <c r="F1720" s="63"/>
      <c r="G1720" s="63"/>
      <c r="H1720" s="63"/>
      <c r="I1720" s="63"/>
      <c r="J1720" s="63"/>
      <c r="K1720" s="63"/>
      <c r="L1720" s="63"/>
      <c r="M1720" s="63"/>
      <c r="N1720" s="63"/>
      <c r="O1720" s="63">
        <f>'SWR time series'!A1716</f>
        <v>6</v>
      </c>
      <c r="P1720" s="63">
        <f>'SWR time series'!B1716</f>
        <v>2013</v>
      </c>
      <c r="Q1720" s="70">
        <f>'StockBond Returns'!M1714</f>
        <v>23.28192194</v>
      </c>
      <c r="R1720" s="70">
        <f ca="1">'SWR time series'!F1716</f>
        <v>0.27678862647111258</v>
      </c>
      <c r="S1720" t="str">
        <f t="shared" ref="S1720:T1720" si="1796">IF( AND($Q1720&gt;S$10,$Q1720&lt;=S$11),$R1720,"")</f>
        <v/>
      </c>
      <c r="T1720" s="70">
        <f t="shared" ca="1" si="1796"/>
        <v>0.27678862647111258</v>
      </c>
    </row>
    <row r="1721" spans="1:20" ht="13" hidden="1" x14ac:dyDescent="0.15">
      <c r="A1721" s="142"/>
      <c r="B1721" s="144"/>
      <c r="F1721" s="63"/>
      <c r="G1721" s="63"/>
      <c r="H1721" s="63"/>
      <c r="I1721" s="63"/>
      <c r="J1721" s="63"/>
      <c r="K1721" s="63"/>
      <c r="L1721" s="63"/>
      <c r="M1721" s="63"/>
      <c r="N1721" s="63"/>
      <c r="O1721" s="63">
        <f>'SWR time series'!A1717</f>
        <v>7</v>
      </c>
      <c r="P1721" s="63">
        <f>'SWR time series'!B1717</f>
        <v>2013</v>
      </c>
      <c r="Q1721" s="70">
        <f>'StockBond Returns'!M1715</f>
        <v>22.871375220000001</v>
      </c>
      <c r="R1721" s="70">
        <f ca="1">'SWR time series'!F1717</f>
        <v>0.33209276168998203</v>
      </c>
      <c r="S1721" t="str">
        <f t="shared" ref="S1721:T1721" si="1797">IF( AND($Q1721&gt;S$10,$Q1721&lt;=S$11),$R1721,"")</f>
        <v/>
      </c>
      <c r="T1721" s="70">
        <f t="shared" ca="1" si="1797"/>
        <v>0.33209276168998203</v>
      </c>
    </row>
    <row r="1722" spans="1:20" ht="13" hidden="1" x14ac:dyDescent="0.15">
      <c r="A1722" s="142"/>
      <c r="B1722" s="144"/>
      <c r="F1722" s="63"/>
      <c r="G1722" s="63"/>
      <c r="H1722" s="63"/>
      <c r="I1722" s="63"/>
      <c r="J1722" s="63"/>
      <c r="K1722" s="63"/>
      <c r="L1722" s="63"/>
      <c r="M1722" s="63"/>
      <c r="N1722" s="63"/>
      <c r="O1722" s="63">
        <f>'SWR time series'!A1718</f>
        <v>8</v>
      </c>
      <c r="P1722" s="63">
        <f>'SWR time series'!B1718</f>
        <v>2013</v>
      </c>
      <c r="Q1722" s="70">
        <f>'StockBond Returns'!M1716</f>
        <v>23.732498079999999</v>
      </c>
      <c r="R1722" s="70">
        <f ca="1">'SWR time series'!F1718</f>
        <v>0.25462220449972772</v>
      </c>
      <c r="S1722" t="str">
        <f t="shared" ref="S1722:T1722" si="1798">IF( AND($Q1722&gt;S$10,$Q1722&lt;=S$11),$R1722,"")</f>
        <v/>
      </c>
      <c r="T1722" s="70">
        <f t="shared" ca="1" si="1798"/>
        <v>0.25462220449972772</v>
      </c>
    </row>
    <row r="1723" spans="1:20" ht="13" hidden="1" x14ac:dyDescent="0.15">
      <c r="A1723" s="142"/>
      <c r="B1723" s="144"/>
      <c r="F1723" s="63"/>
      <c r="G1723" s="63"/>
      <c r="H1723" s="63"/>
      <c r="I1723" s="63"/>
      <c r="J1723" s="63"/>
      <c r="K1723" s="63"/>
      <c r="L1723" s="63"/>
      <c r="M1723" s="63"/>
      <c r="N1723" s="63"/>
      <c r="O1723" s="63">
        <f>'SWR time series'!A1719</f>
        <v>9</v>
      </c>
      <c r="P1723" s="63">
        <f>'SWR time series'!B1719</f>
        <v>2013</v>
      </c>
      <c r="Q1723" s="70">
        <f>'StockBond Returns'!M1717</f>
        <v>22.837516109999999</v>
      </c>
      <c r="R1723" s="70">
        <f ca="1">'SWR time series'!F1719</f>
        <v>0.31598751304717609</v>
      </c>
      <c r="S1723" t="str">
        <f t="shared" ref="S1723:T1723" si="1799">IF( AND($Q1723&gt;S$10,$Q1723&lt;=S$11),$R1723,"")</f>
        <v/>
      </c>
      <c r="T1723" s="70">
        <f t="shared" ca="1" si="1799"/>
        <v>0.31598751304717609</v>
      </c>
    </row>
    <row r="1724" spans="1:20" ht="13" hidden="1" x14ac:dyDescent="0.15">
      <c r="A1724" s="142"/>
      <c r="B1724" s="144"/>
      <c r="F1724" s="63"/>
      <c r="G1724" s="63"/>
      <c r="H1724" s="63"/>
      <c r="I1724" s="63"/>
      <c r="J1724" s="63"/>
      <c r="K1724" s="63"/>
      <c r="L1724" s="63"/>
      <c r="M1724" s="63"/>
      <c r="N1724" s="63"/>
      <c r="O1724" s="63">
        <f>'SWR time series'!A1720</f>
        <v>10</v>
      </c>
      <c r="P1724" s="63">
        <f>'SWR time series'!B1720</f>
        <v>2013</v>
      </c>
      <c r="Q1724" s="70">
        <f>'StockBond Returns'!M1718</f>
        <v>23.364200400000001</v>
      </c>
      <c r="R1724" s="70">
        <f ca="1">'SWR time series'!F1720</f>
        <v>0.26414585544994562</v>
      </c>
      <c r="S1724" t="str">
        <f t="shared" ref="S1724:T1724" si="1800">IF( AND($Q1724&gt;S$10,$Q1724&lt;=S$11),$R1724,"")</f>
        <v/>
      </c>
      <c r="T1724" s="70">
        <f t="shared" ca="1" si="1800"/>
        <v>0.26414585544994562</v>
      </c>
    </row>
    <row r="1725" spans="1:20" ht="13" hidden="1" x14ac:dyDescent="0.15">
      <c r="A1725" s="142"/>
      <c r="B1725" s="144"/>
      <c r="F1725" s="63"/>
      <c r="G1725" s="63"/>
      <c r="H1725" s="63"/>
      <c r="I1725" s="63"/>
      <c r="J1725" s="63"/>
      <c r="K1725" s="63"/>
      <c r="L1725" s="63"/>
      <c r="M1725" s="63"/>
      <c r="N1725" s="63"/>
      <c r="O1725" s="63">
        <f>'SWR time series'!A1721</f>
        <v>11</v>
      </c>
      <c r="P1725" s="63">
        <f>'SWR time series'!B1721</f>
        <v>2013</v>
      </c>
      <c r="Q1725" s="70">
        <f>'StockBond Returns'!M1719</f>
        <v>24.340662949999999</v>
      </c>
      <c r="R1725" s="70">
        <f ca="1">'SWR time series'!F1721</f>
        <v>0.19073294812186692</v>
      </c>
      <c r="S1725" t="str">
        <f t="shared" ref="S1725:T1725" si="1801">IF( AND($Q1725&gt;S$10,$Q1725&lt;=S$11),$R1725,"")</f>
        <v/>
      </c>
      <c r="T1725" s="70">
        <f t="shared" ca="1" si="1801"/>
        <v>0.19073294812186692</v>
      </c>
    </row>
    <row r="1726" spans="1:20" ht="13" hidden="1" x14ac:dyDescent="0.15">
      <c r="A1726" s="142"/>
      <c r="B1726" s="144"/>
      <c r="F1726" s="63"/>
      <c r="G1726" s="63"/>
      <c r="H1726" s="63"/>
      <c r="I1726" s="63"/>
      <c r="J1726" s="63"/>
      <c r="K1726" s="63"/>
      <c r="L1726" s="63"/>
      <c r="M1726" s="63"/>
      <c r="N1726" s="63"/>
      <c r="O1726" s="63">
        <f>'SWR time series'!A1722</f>
        <v>12</v>
      </c>
      <c r="P1726" s="63">
        <f>'SWR time series'!B1722</f>
        <v>2013</v>
      </c>
      <c r="Q1726" s="70">
        <f>'StockBond Returns'!M1720</f>
        <v>24.94976801</v>
      </c>
      <c r="R1726" s="70">
        <f ca="1">'SWR time series'!F1722</f>
        <v>0.16040533206048169</v>
      </c>
      <c r="S1726" t="str">
        <f t="shared" ref="S1726:T1726" si="1802">IF( AND($Q1726&gt;S$10,$Q1726&lt;=S$11),$R1726,"")</f>
        <v/>
      </c>
      <c r="T1726" s="70">
        <f t="shared" ca="1" si="1802"/>
        <v>0.16040533206048169</v>
      </c>
    </row>
    <row r="1727" spans="1:20" ht="13" hidden="1" x14ac:dyDescent="0.15">
      <c r="A1727" s="142"/>
      <c r="B1727" s="144"/>
      <c r="F1727" s="63"/>
      <c r="G1727" s="63"/>
      <c r="H1727" s="63"/>
      <c r="I1727" s="63"/>
      <c r="J1727" s="63"/>
      <c r="K1727" s="63"/>
      <c r="L1727" s="63"/>
      <c r="M1727" s="63"/>
      <c r="N1727" s="63"/>
      <c r="O1727" s="63">
        <f>'SWR time series'!A1723</f>
        <v>1</v>
      </c>
      <c r="P1727" s="63">
        <f>'SWR time series'!B1723</f>
        <v>2014</v>
      </c>
      <c r="Q1727" s="70">
        <f>'StockBond Returns'!M1721</f>
        <v>25.41995416</v>
      </c>
      <c r="R1727" s="70">
        <f ca="1">'SWR time series'!F1723</f>
        <v>0.14212601797698676</v>
      </c>
      <c r="S1727" t="str">
        <f t="shared" ref="S1727:T1727" si="1803">IF( AND($Q1727&gt;S$10,$Q1727&lt;=S$11),$R1727,"")</f>
        <v/>
      </c>
      <c r="T1727" s="70">
        <f t="shared" ca="1" si="1803"/>
        <v>0.14212601797698676</v>
      </c>
    </row>
    <row r="1728" spans="1:20" ht="13" hidden="1" x14ac:dyDescent="0.15">
      <c r="A1728" s="142"/>
      <c r="B1728" s="144"/>
      <c r="F1728" s="63"/>
      <c r="G1728" s="63"/>
      <c r="H1728" s="63"/>
      <c r="I1728" s="63"/>
      <c r="J1728" s="63"/>
      <c r="K1728" s="63"/>
      <c r="L1728" s="63"/>
      <c r="M1728" s="63"/>
      <c r="N1728" s="63"/>
      <c r="O1728" s="63">
        <f>'SWR time series'!A1724</f>
        <v>2</v>
      </c>
      <c r="P1728" s="63">
        <f>'SWR time series'!B1724</f>
        <v>2014</v>
      </c>
      <c r="Q1728" s="70">
        <f>'StockBond Returns'!M1722</f>
        <v>24.31708914</v>
      </c>
      <c r="R1728" s="70">
        <f ca="1">'SWR time series'!F1724</f>
        <v>0.19030261272717142</v>
      </c>
      <c r="S1728" t="str">
        <f t="shared" ref="S1728:T1728" si="1804">IF( AND($Q1728&gt;S$10,$Q1728&lt;=S$11),$R1728,"")</f>
        <v/>
      </c>
      <c r="T1728" s="70">
        <f t="shared" ca="1" si="1804"/>
        <v>0.19030261272717142</v>
      </c>
    </row>
    <row r="1729" spans="1:20" ht="13" hidden="1" x14ac:dyDescent="0.15">
      <c r="A1729" s="142"/>
      <c r="B1729" s="144"/>
      <c r="F1729" s="63"/>
      <c r="G1729" s="63"/>
      <c r="H1729" s="63"/>
      <c r="I1729" s="63"/>
      <c r="J1729" s="63"/>
      <c r="K1729" s="63"/>
      <c r="L1729" s="63"/>
      <c r="M1729" s="63"/>
      <c r="N1729" s="63"/>
      <c r="O1729" s="63">
        <f>'SWR time series'!A1725</f>
        <v>3</v>
      </c>
      <c r="P1729" s="63">
        <f>'SWR time series'!B1725</f>
        <v>2014</v>
      </c>
      <c r="Q1729" s="70">
        <f>'StockBond Returns'!M1723</f>
        <v>25.16488708</v>
      </c>
      <c r="R1729" s="70">
        <f ca="1">'SWR time series'!F1725</f>
        <v>0.11611980538719191</v>
      </c>
      <c r="S1729" t="str">
        <f t="shared" ref="S1729:T1729" si="1805">IF( AND($Q1729&gt;S$10,$Q1729&lt;=S$11),$R1729,"")</f>
        <v/>
      </c>
      <c r="T1729" s="70">
        <f t="shared" ca="1" si="1805"/>
        <v>0.11611980538719191</v>
      </c>
    </row>
    <row r="1730" spans="1:20" ht="13" hidden="1" x14ac:dyDescent="0.15">
      <c r="A1730" s="142"/>
      <c r="B1730" s="144"/>
      <c r="F1730" s="63"/>
      <c r="G1730" s="63"/>
      <c r="H1730" s="63"/>
      <c r="I1730" s="63"/>
      <c r="J1730" s="63"/>
      <c r="K1730" s="63"/>
      <c r="L1730" s="63"/>
      <c r="M1730" s="63"/>
      <c r="N1730" s="63"/>
      <c r="O1730" s="63">
        <f>'SWR time series'!A1726</f>
        <v>4</v>
      </c>
      <c r="P1730" s="63">
        <f>'SWR time series'!B1726</f>
        <v>2014</v>
      </c>
      <c r="Q1730" s="70">
        <f>'StockBond Returns'!M1724</f>
        <v>25.07415555</v>
      </c>
      <c r="R1730" s="70">
        <f ca="1">'SWR time series'!F1726</f>
        <v>0.11592734228829515</v>
      </c>
      <c r="S1730" t="str">
        <f t="shared" ref="S1730:T1730" si="1806">IF( AND($Q1730&gt;S$10,$Q1730&lt;=S$11),$R1730,"")</f>
        <v/>
      </c>
      <c r="T1730" s="70">
        <f t="shared" ca="1" si="1806"/>
        <v>0.11592734228829515</v>
      </c>
    </row>
    <row r="1731" spans="1:20" ht="13" hidden="1" x14ac:dyDescent="0.15">
      <c r="A1731" s="142"/>
      <c r="B1731" s="144"/>
      <c r="F1731" s="63"/>
      <c r="G1731" s="63"/>
      <c r="H1731" s="63"/>
      <c r="I1731" s="63"/>
      <c r="J1731" s="63"/>
      <c r="K1731" s="63"/>
      <c r="L1731" s="63"/>
      <c r="M1731" s="63"/>
      <c r="N1731" s="63"/>
      <c r="O1731" s="63">
        <f>'SWR time series'!A1727</f>
        <v>5</v>
      </c>
      <c r="P1731" s="63">
        <f>'SWR time series'!B1727</f>
        <v>2014</v>
      </c>
      <c r="Q1731" s="70">
        <f>'StockBond Returns'!M1725</f>
        <v>25.04810428</v>
      </c>
      <c r="R1731" s="70">
        <f ca="1">'SWR time series'!F1727</f>
        <v>0.10895642290317098</v>
      </c>
      <c r="S1731" t="str">
        <f t="shared" ref="S1731:T1731" si="1807">IF( AND($Q1731&gt;S$10,$Q1731&lt;=S$11),$R1731,"")</f>
        <v/>
      </c>
      <c r="T1731" s="70">
        <f t="shared" ca="1" si="1807"/>
        <v>0.10895642290317098</v>
      </c>
    </row>
    <row r="1732" spans="1:20" ht="13" hidden="1" x14ac:dyDescent="0.15">
      <c r="A1732" s="142"/>
      <c r="B1732" s="144"/>
      <c r="F1732" s="63"/>
      <c r="G1732" s="63"/>
      <c r="H1732" s="63"/>
      <c r="I1732" s="63"/>
      <c r="J1732" s="63"/>
      <c r="K1732" s="63"/>
      <c r="L1732" s="63"/>
      <c r="M1732" s="63"/>
      <c r="N1732" s="63"/>
      <c r="O1732" s="63">
        <f>'SWR time series'!A1728</f>
        <v>6</v>
      </c>
      <c r="P1732" s="63">
        <f>'SWR time series'!B1728</f>
        <v>2014</v>
      </c>
      <c r="Q1732" s="70">
        <f>'StockBond Returns'!M1726</f>
        <v>25.38940388</v>
      </c>
      <c r="R1732" s="70">
        <f ca="1">'SWR time series'!F1728</f>
        <v>7.6004441879543139E-2</v>
      </c>
      <c r="S1732" t="str">
        <f t="shared" ref="S1732:T1732" si="1808">IF( AND($Q1732&gt;S$10,$Q1732&lt;=S$11),$R1732,"")</f>
        <v/>
      </c>
      <c r="T1732" s="70">
        <f t="shared" ca="1" si="1808"/>
        <v>7.6004441879543139E-2</v>
      </c>
    </row>
    <row r="1733" spans="1:20" ht="13" hidden="1" x14ac:dyDescent="0.15">
      <c r="A1733" s="142"/>
      <c r="B1733" s="144"/>
      <c r="F1733" s="63"/>
      <c r="G1733" s="63"/>
      <c r="H1733" s="63"/>
      <c r="I1733" s="63"/>
      <c r="J1733" s="63"/>
      <c r="K1733" s="63"/>
      <c r="L1733" s="63"/>
      <c r="M1733" s="63"/>
      <c r="N1733" s="63"/>
      <c r="O1733" s="63">
        <f>'SWR time series'!A1729</f>
        <v>7</v>
      </c>
      <c r="P1733" s="63">
        <f>'SWR time series'!B1729</f>
        <v>2014</v>
      </c>
      <c r="Q1733" s="70">
        <f>'StockBond Returns'!M1727</f>
        <v>25.730486670000001</v>
      </c>
      <c r="R1733" s="70">
        <f ca="1">'SWR time series'!F1729</f>
        <v>4.7099649706546565E-2</v>
      </c>
      <c r="S1733" t="str">
        <f t="shared" ref="S1733:T1733" si="1809">IF( AND($Q1733&gt;S$10,$Q1733&lt;=S$11),$R1733,"")</f>
        <v/>
      </c>
      <c r="T1733" s="70">
        <f t="shared" ca="1" si="1809"/>
        <v>4.7099649706546565E-2</v>
      </c>
    </row>
    <row r="1734" spans="1:20" ht="13" hidden="1" x14ac:dyDescent="0.15">
      <c r="A1734" s="142"/>
      <c r="B1734" s="144"/>
      <c r="F1734" s="63"/>
      <c r="G1734" s="63"/>
      <c r="H1734" s="63"/>
      <c r="I1734" s="63"/>
      <c r="J1734" s="63"/>
      <c r="K1734" s="63"/>
      <c r="L1734" s="63"/>
      <c r="M1734" s="63"/>
      <c r="N1734" s="63"/>
      <c r="O1734" s="63">
        <f>'SWR time series'!A1730</f>
        <v>8</v>
      </c>
      <c r="P1734" s="63">
        <f>'SWR time series'!B1730</f>
        <v>2014</v>
      </c>
      <c r="Q1734" s="70">
        <f>'StockBond Returns'!M1728</f>
        <v>25.262359480000001</v>
      </c>
      <c r="R1734" s="70">
        <f ca="1">'SWR time series'!F1730</f>
        <v>7.6294365164317313E-2</v>
      </c>
      <c r="S1734" t="str">
        <f t="shared" ref="S1734:T1734" si="1810">IF( AND($Q1734&gt;S$10,$Q1734&lt;=S$11),$R1734,"")</f>
        <v/>
      </c>
      <c r="T1734" s="70">
        <f t="shared" ca="1" si="1810"/>
        <v>7.6294365164317313E-2</v>
      </c>
    </row>
    <row r="1735" spans="1:20" ht="13" hidden="1" x14ac:dyDescent="0.15">
      <c r="A1735" s="142"/>
      <c r="B1735" s="144"/>
      <c r="F1735" s="63"/>
      <c r="G1735" s="63"/>
      <c r="H1735" s="63"/>
      <c r="I1735" s="63"/>
      <c r="J1735" s="63"/>
      <c r="K1735" s="63"/>
      <c r="L1735" s="63"/>
      <c r="M1735" s="63"/>
      <c r="N1735" s="63"/>
      <c r="O1735" s="63">
        <f>'SWR time series'!A1731</f>
        <v>9</v>
      </c>
      <c r="P1735" s="63">
        <f>'SWR time series'!B1731</f>
        <v>2014</v>
      </c>
      <c r="Q1735" s="70">
        <f>'StockBond Returns'!M1729</f>
        <v>26.164037350000001</v>
      </c>
      <c r="R1735" s="70">
        <f ca="1">'SWR time series'!F1731</f>
        <v>1.3344902183036744E-2</v>
      </c>
      <c r="S1735" t="str">
        <f t="shared" ref="S1735:T1735" si="1811">IF( AND($Q1735&gt;S$10,$Q1735&lt;=S$11),$R1735,"")</f>
        <v/>
      </c>
      <c r="T1735" s="70">
        <f t="shared" ca="1" si="1811"/>
        <v>1.3344902183036744E-2</v>
      </c>
    </row>
    <row r="1736" spans="1:20" ht="13" hidden="1" x14ac:dyDescent="0.15">
      <c r="A1736" s="142"/>
      <c r="B1736" s="144"/>
      <c r="F1736" s="63"/>
      <c r="G1736" s="63"/>
      <c r="H1736" s="63"/>
      <c r="I1736" s="63"/>
      <c r="J1736" s="63"/>
      <c r="K1736" s="63"/>
      <c r="L1736" s="63"/>
      <c r="M1736" s="63"/>
      <c r="N1736" s="63"/>
      <c r="O1736" s="63">
        <f>'SWR time series'!A1732</f>
        <v>10</v>
      </c>
      <c r="P1736" s="63">
        <f>'SWR time series'!B1732</f>
        <v>2014</v>
      </c>
      <c r="Q1736" s="70">
        <f>'StockBond Returns'!M1730</f>
        <v>25.64614916</v>
      </c>
      <c r="R1736" s="70">
        <f ca="1">'SWR time series'!F1732</f>
        <v>4.8105248958294045E-2</v>
      </c>
      <c r="S1736" t="str">
        <f t="shared" ref="S1736:T1736" si="1812">IF( AND($Q1736&gt;S$10,$Q1736&lt;=S$11),$R1736,"")</f>
        <v/>
      </c>
      <c r="T1736" s="70">
        <f t="shared" ca="1" si="1812"/>
        <v>4.8105248958294045E-2</v>
      </c>
    </row>
    <row r="1737" spans="1:20" ht="13" hidden="1" x14ac:dyDescent="0.15">
      <c r="A1737" s="142"/>
      <c r="B1737" s="144"/>
      <c r="F1737" s="63"/>
      <c r="G1737" s="63"/>
      <c r="H1737" s="63"/>
      <c r="I1737" s="63"/>
      <c r="J1737" s="63"/>
      <c r="K1737" s="63"/>
      <c r="L1737" s="63"/>
      <c r="M1737" s="63"/>
      <c r="N1737" s="63"/>
      <c r="O1737" s="63">
        <f>'SWR time series'!A1733</f>
        <v>11</v>
      </c>
      <c r="P1737" s="63">
        <f>'SWR time series'!B1733</f>
        <v>2014</v>
      </c>
      <c r="Q1737" s="70">
        <f>'StockBond Returns'!M1731</f>
        <v>26.211980870000001</v>
      </c>
      <c r="R1737" s="70">
        <f ca="1">'SWR time series'!F1733</f>
        <v>1.1954895734265003E-2</v>
      </c>
      <c r="S1737" t="str">
        <f t="shared" ref="S1737:T1737" si="1813">IF( AND($Q1737&gt;S$10,$Q1737&lt;=S$11),$R1737,"")</f>
        <v/>
      </c>
      <c r="T1737" s="70">
        <f t="shared" ca="1" si="1813"/>
        <v>1.1954895734265003E-2</v>
      </c>
    </row>
    <row r="1738" spans="1:20" ht="13" hidden="1" x14ac:dyDescent="0.15">
      <c r="A1738" s="142"/>
      <c r="B1738" s="144"/>
      <c r="F1738" s="63"/>
      <c r="G1738" s="63"/>
      <c r="H1738" s="63"/>
      <c r="I1738" s="63"/>
      <c r="J1738" s="63"/>
      <c r="K1738" s="63"/>
      <c r="L1738" s="63"/>
      <c r="M1738" s="63"/>
      <c r="N1738" s="63"/>
      <c r="O1738" s="63">
        <f>'SWR time series'!A1734</f>
        <v>12</v>
      </c>
      <c r="P1738" s="63">
        <f>'SWR time series'!B1734</f>
        <v>2014</v>
      </c>
      <c r="Q1738" s="70">
        <f>'StockBond Returns'!M1732</f>
        <v>26.905995319999999</v>
      </c>
      <c r="R1738" s="70">
        <f ca="1">'SWR time series'!F1734</f>
        <v>-3.3165922554077243E-2</v>
      </c>
      <c r="S1738" t="str">
        <f t="shared" ref="S1738:T1738" si="1814">IF( AND($Q1738&gt;S$10,$Q1738&lt;=S$11),$R1738,"")</f>
        <v/>
      </c>
      <c r="T1738" s="70">
        <f t="shared" ca="1" si="1814"/>
        <v>-3.3165922554077243E-2</v>
      </c>
    </row>
    <row r="1739" spans="1:20" ht="13" hidden="1" x14ac:dyDescent="0.15">
      <c r="A1739" s="142"/>
      <c r="B1739" s="144"/>
      <c r="F1739" s="63"/>
      <c r="G1739" s="63"/>
      <c r="H1739" s="63"/>
      <c r="I1739" s="63"/>
      <c r="J1739" s="63"/>
      <c r="K1739" s="63"/>
      <c r="L1739" s="63"/>
      <c r="M1739" s="63"/>
      <c r="N1739" s="63"/>
      <c r="O1739" s="63">
        <f>'SWR time series'!A1735</f>
        <v>1</v>
      </c>
      <c r="P1739" s="63">
        <f>'SWR time series'!B1735</f>
        <v>2015</v>
      </c>
      <c r="Q1739" s="70">
        <f>'StockBond Returns'!M1733</f>
        <v>26.85447512</v>
      </c>
      <c r="R1739" s="70">
        <f ca="1">'SWR time series'!F1735</f>
        <v>-3.4046543465821699E-2</v>
      </c>
      <c r="S1739" t="str">
        <f t="shared" ref="S1739:T1739" si="1815">IF( AND($Q1739&gt;S$10,$Q1739&lt;=S$11),$R1739,"")</f>
        <v/>
      </c>
      <c r="T1739" s="70">
        <f t="shared" ca="1" si="1815"/>
        <v>-3.4046543465821699E-2</v>
      </c>
    </row>
    <row r="1740" spans="1:20" ht="13" hidden="1" x14ac:dyDescent="0.15">
      <c r="A1740" s="142"/>
      <c r="B1740" s="144"/>
      <c r="F1740" s="63"/>
      <c r="G1740" s="63"/>
      <c r="H1740" s="63"/>
      <c r="I1740" s="63"/>
      <c r="J1740" s="63"/>
      <c r="K1740" s="63"/>
      <c r="L1740" s="63"/>
      <c r="M1740" s="63"/>
      <c r="N1740" s="63"/>
      <c r="O1740" s="63">
        <f>'SWR time series'!A1736</f>
        <v>2</v>
      </c>
      <c r="P1740" s="63">
        <f>'SWR time series'!B1736</f>
        <v>2015</v>
      </c>
      <c r="Q1740" s="70">
        <f>'StockBond Returns'!M1734</f>
        <v>26.058764230000001</v>
      </c>
      <c r="R1740" s="70">
        <f ca="1">'SWR time series'!F1736</f>
        <v>-2.1728464833366212E-2</v>
      </c>
      <c r="S1740" t="str">
        <f t="shared" ref="S1740:T1740" si="1816">IF( AND($Q1740&gt;S$10,$Q1740&lt;=S$11),$R1740,"")</f>
        <v/>
      </c>
      <c r="T1740" s="70">
        <f t="shared" ca="1" si="1816"/>
        <v>-2.1728464833366212E-2</v>
      </c>
    </row>
    <row r="1741" spans="1:20" ht="13" hidden="1" x14ac:dyDescent="0.15">
      <c r="A1741" s="142"/>
      <c r="B1741" s="144"/>
      <c r="F1741" s="63"/>
      <c r="G1741" s="63"/>
      <c r="H1741" s="63"/>
      <c r="I1741" s="63"/>
      <c r="J1741" s="63"/>
      <c r="K1741" s="63"/>
      <c r="L1741" s="63"/>
      <c r="M1741" s="63"/>
      <c r="N1741" s="63"/>
      <c r="O1741" s="63">
        <f>'SWR time series'!A1737</f>
        <v>3</v>
      </c>
      <c r="P1741" s="63">
        <f>'SWR time series'!B1737</f>
        <v>2015</v>
      </c>
      <c r="Q1741" s="70">
        <f>'StockBond Returns'!M1735</f>
        <v>27.284630960000001</v>
      </c>
      <c r="R1741" s="70">
        <f ca="1">'SWR time series'!F1737</f>
        <v>-8.1247388250668351E-2</v>
      </c>
      <c r="S1741" t="str">
        <f t="shared" ref="S1741:T1741" si="1817">IF( AND($Q1741&gt;S$10,$Q1741&lt;=S$11),$R1741,"")</f>
        <v/>
      </c>
      <c r="T1741" s="70">
        <f t="shared" ca="1" si="1817"/>
        <v>-8.1247388250668351E-2</v>
      </c>
    </row>
    <row r="1742" spans="1:20" ht="13" hidden="1" x14ac:dyDescent="0.15">
      <c r="A1742" s="142"/>
      <c r="B1742" s="144"/>
      <c r="F1742" s="63"/>
      <c r="G1742" s="63"/>
      <c r="H1742" s="63"/>
      <c r="I1742" s="63"/>
      <c r="J1742" s="63"/>
      <c r="K1742" s="63"/>
      <c r="L1742" s="63"/>
      <c r="M1742" s="63"/>
      <c r="N1742" s="63"/>
      <c r="O1742" s="63">
        <f>'SWR time series'!A1738</f>
        <v>4</v>
      </c>
      <c r="P1742" s="63">
        <f>'SWR time series'!B1738</f>
        <v>2015</v>
      </c>
      <c r="Q1742" s="70">
        <f>'StockBond Returns'!M1736</f>
        <v>26.57311618</v>
      </c>
      <c r="R1742" s="70">
        <f ca="1">'SWR time series'!F1738</f>
        <v>-5.0985698289096826E-2</v>
      </c>
      <c r="S1742" t="str">
        <f t="shared" ref="S1742:T1742" si="1818">IF( AND($Q1742&gt;S$10,$Q1742&lt;=S$11),$R1742,"")</f>
        <v/>
      </c>
      <c r="T1742" s="70">
        <f t="shared" ca="1" si="1818"/>
        <v>-5.0985698289096826E-2</v>
      </c>
    </row>
    <row r="1743" spans="1:20" ht="13" hidden="1" x14ac:dyDescent="0.15">
      <c r="A1743" s="142"/>
      <c r="B1743" s="144"/>
      <c r="F1743" s="63"/>
      <c r="G1743" s="63"/>
      <c r="H1743" s="63"/>
      <c r="I1743" s="63"/>
      <c r="J1743" s="63"/>
      <c r="K1743" s="63"/>
      <c r="L1743" s="63"/>
      <c r="M1743" s="63"/>
      <c r="N1743" s="63"/>
      <c r="O1743" s="63">
        <f>'SWR time series'!A1739</f>
        <v>5</v>
      </c>
      <c r="P1743" s="63">
        <f>'SWR time series'!B1739</f>
        <v>2015</v>
      </c>
      <c r="Q1743" s="70">
        <f>'StockBond Returns'!M1737</f>
        <v>26.671793610000002</v>
      </c>
      <c r="R1743" s="70">
        <f ca="1">'SWR time series'!F1739</f>
        <v>-5.992353866930844E-2</v>
      </c>
      <c r="S1743" t="str">
        <f t="shared" ref="S1743:T1743" si="1819">IF( AND($Q1743&gt;S$10,$Q1743&lt;=S$11),$R1743,"")</f>
        <v/>
      </c>
      <c r="T1743" s="70">
        <f t="shared" ca="1" si="1819"/>
        <v>-5.992353866930844E-2</v>
      </c>
    </row>
    <row r="1744" spans="1:20" ht="13" hidden="1" x14ac:dyDescent="0.15">
      <c r="A1744" s="142"/>
      <c r="B1744" s="144"/>
      <c r="F1744" s="63"/>
      <c r="G1744" s="63"/>
      <c r="H1744" s="63"/>
      <c r="I1744" s="63"/>
      <c r="J1744" s="63"/>
      <c r="K1744" s="63"/>
      <c r="L1744" s="63"/>
      <c r="M1744" s="63"/>
      <c r="N1744" s="63"/>
      <c r="O1744" s="63">
        <f>'SWR time series'!A1740</f>
        <v>6</v>
      </c>
      <c r="P1744" s="63">
        <f>'SWR time series'!B1740</f>
        <v>2015</v>
      </c>
      <c r="Q1744" s="70">
        <f>'StockBond Returns'!M1738</f>
        <v>26.748359829999998</v>
      </c>
      <c r="R1744" s="70">
        <f ca="1">'SWR time series'!F1740</f>
        <v>-6.5833856596098306E-2</v>
      </c>
      <c r="S1744" t="str">
        <f t="shared" ref="S1744:T1744" si="1820">IF( AND($Q1744&gt;S$10,$Q1744&lt;=S$11),$R1744,"")</f>
        <v/>
      </c>
      <c r="T1744" s="70">
        <f t="shared" ca="1" si="1820"/>
        <v>-6.5833856596098306E-2</v>
      </c>
    </row>
    <row r="1745" spans="1:20" ht="13" hidden="1" x14ac:dyDescent="0.15">
      <c r="A1745" s="142"/>
      <c r="B1745" s="144"/>
      <c r="F1745" s="63"/>
      <c r="G1745" s="63"/>
      <c r="H1745" s="63"/>
      <c r="I1745" s="63"/>
      <c r="J1745" s="63"/>
      <c r="K1745" s="63"/>
      <c r="L1745" s="63"/>
      <c r="M1745" s="63"/>
      <c r="N1745" s="63"/>
      <c r="O1745" s="63">
        <f>'SWR time series'!A1741</f>
        <v>7</v>
      </c>
      <c r="P1745" s="63">
        <f>'SWR time series'!B1741</f>
        <v>2015</v>
      </c>
      <c r="Q1745" s="70">
        <f>'StockBond Returns'!M1739</f>
        <v>26.03925448</v>
      </c>
      <c r="R1745" s="70">
        <f ca="1">'SWR time series'!F1741</f>
        <v>-2.2001971970630363E-2</v>
      </c>
      <c r="S1745" t="str">
        <f t="shared" ref="S1745:T1745" si="1821">IF( AND($Q1745&gt;S$10,$Q1745&lt;=S$11),$R1745,"")</f>
        <v/>
      </c>
      <c r="T1745" s="70">
        <f t="shared" ca="1" si="1821"/>
        <v>-2.2001971970630363E-2</v>
      </c>
    </row>
    <row r="1746" spans="1:20" ht="13" hidden="1" x14ac:dyDescent="0.15">
      <c r="A1746" s="142"/>
      <c r="B1746" s="144"/>
      <c r="F1746" s="63"/>
      <c r="G1746" s="63"/>
      <c r="H1746" s="63"/>
      <c r="I1746" s="63"/>
      <c r="J1746" s="63"/>
      <c r="K1746" s="63"/>
      <c r="L1746" s="63"/>
      <c r="M1746" s="63"/>
      <c r="N1746" s="63"/>
      <c r="O1746" s="63">
        <f>'SWR time series'!A1742</f>
        <v>8</v>
      </c>
      <c r="P1746" s="63">
        <f>'SWR time series'!B1742</f>
        <v>2015</v>
      </c>
      <c r="Q1746" s="70">
        <f>'StockBond Returns'!M1740</f>
        <v>26.503333049999998</v>
      </c>
      <c r="R1746" s="70">
        <f ca="1">'SWR time series'!F1742</f>
        <v>-4.3740099115000985E-2</v>
      </c>
      <c r="S1746" t="str">
        <f t="shared" ref="S1746:T1746" si="1822">IF( AND($Q1746&gt;S$10,$Q1746&lt;=S$11),$R1746,"")</f>
        <v/>
      </c>
      <c r="T1746" s="70">
        <f t="shared" ca="1" si="1822"/>
        <v>-4.3740099115000985E-2</v>
      </c>
    </row>
    <row r="1747" spans="1:20" ht="13" hidden="1" x14ac:dyDescent="0.15">
      <c r="A1747" s="142"/>
      <c r="B1747" s="144"/>
      <c r="F1747" s="63"/>
      <c r="G1747" s="63"/>
      <c r="H1747" s="63"/>
      <c r="I1747" s="63"/>
      <c r="J1747" s="63"/>
      <c r="K1747" s="63"/>
      <c r="L1747" s="63"/>
      <c r="M1747" s="63"/>
      <c r="N1747" s="63"/>
      <c r="O1747" s="63">
        <f>'SWR time series'!A1743</f>
        <v>9</v>
      </c>
      <c r="P1747" s="63">
        <f>'SWR time series'!B1743</f>
        <v>2015</v>
      </c>
      <c r="Q1747" s="70">
        <f>'StockBond Returns'!M1741</f>
        <v>24.84105323</v>
      </c>
      <c r="R1747" s="70">
        <f ca="1">'SWR time series'!F1743</f>
        <v>4.3920380250958679E-2</v>
      </c>
      <c r="S1747" t="str">
        <f t="shared" ref="S1747:T1747" si="1823">IF( AND($Q1747&gt;S$10,$Q1747&lt;=S$11),$R1747,"")</f>
        <v/>
      </c>
      <c r="T1747" s="70">
        <f t="shared" ca="1" si="1823"/>
        <v>4.3920380250958679E-2</v>
      </c>
    </row>
    <row r="1748" spans="1:20" ht="13" hidden="1" x14ac:dyDescent="0.15">
      <c r="A1748" s="142"/>
      <c r="B1748" s="144"/>
      <c r="F1748" s="63"/>
      <c r="G1748" s="63"/>
      <c r="H1748" s="63"/>
      <c r="I1748" s="63"/>
      <c r="J1748" s="63"/>
      <c r="K1748" s="63"/>
      <c r="L1748" s="63"/>
      <c r="M1748" s="63"/>
      <c r="N1748" s="63"/>
      <c r="O1748" s="63">
        <f>'SWR time series'!A1744</f>
        <v>10</v>
      </c>
      <c r="P1748" s="63">
        <f>'SWR time series'!B1744</f>
        <v>2015</v>
      </c>
      <c r="Q1748" s="70">
        <f>'StockBond Returns'!M1742</f>
        <v>24.189599449999999</v>
      </c>
      <c r="R1748" s="70">
        <f ca="1">'SWR time series'!F1744</f>
        <v>7.395396492968076E-2</v>
      </c>
      <c r="S1748" t="str">
        <f t="shared" ref="S1748:T1748" si="1824">IF( AND($Q1748&gt;S$10,$Q1748&lt;=S$11),$R1748,"")</f>
        <v/>
      </c>
      <c r="T1748" s="70">
        <f t="shared" ca="1" si="1824"/>
        <v>7.395396492968076E-2</v>
      </c>
    </row>
    <row r="1749" spans="1:20" ht="13" hidden="1" x14ac:dyDescent="0.15">
      <c r="A1749" s="142"/>
      <c r="B1749" s="144"/>
      <c r="F1749" s="63"/>
      <c r="G1749" s="63"/>
      <c r="H1749" s="63"/>
      <c r="I1749" s="63"/>
      <c r="J1749" s="63"/>
      <c r="K1749" s="63"/>
      <c r="L1749" s="63"/>
      <c r="M1749" s="63"/>
      <c r="N1749" s="63"/>
      <c r="O1749" s="63">
        <f>'SWR time series'!A1745</f>
        <v>11</v>
      </c>
      <c r="P1749" s="63">
        <f>'SWR time series'!B1745</f>
        <v>2015</v>
      </c>
      <c r="Q1749" s="70">
        <f>'StockBond Returns'!M1743</f>
        <v>26.17820085</v>
      </c>
      <c r="R1749" s="70">
        <f ca="1">'SWR time series'!F1745</f>
        <v>-3.9262990014263144E-2</v>
      </c>
      <c r="S1749" t="str">
        <f t="shared" ref="S1749:T1749" si="1825">IF( AND($Q1749&gt;S$10,$Q1749&lt;=S$11),$R1749,"")</f>
        <v/>
      </c>
      <c r="T1749" s="70">
        <f t="shared" ca="1" si="1825"/>
        <v>-3.9262990014263144E-2</v>
      </c>
    </row>
    <row r="1750" spans="1:20" ht="13" hidden="1" x14ac:dyDescent="0.15">
      <c r="A1750" s="142"/>
      <c r="B1750" s="144"/>
      <c r="F1750" s="63"/>
      <c r="G1750" s="63"/>
      <c r="H1750" s="63"/>
      <c r="I1750" s="63"/>
      <c r="J1750" s="63"/>
      <c r="K1750" s="63"/>
      <c r="L1750" s="63"/>
      <c r="M1750" s="63"/>
      <c r="N1750" s="63"/>
      <c r="O1750" s="63">
        <f>'SWR time series'!A1746</f>
        <v>12</v>
      </c>
      <c r="P1750" s="63">
        <f>'SWR time series'!B1746</f>
        <v>2015</v>
      </c>
      <c r="Q1750" s="70">
        <f>'StockBond Returns'!M1744</f>
        <v>26.223204880000001</v>
      </c>
      <c r="R1750" s="70">
        <f ca="1">'SWR time series'!F1746</f>
        <v>-2.9415828143781297E-2</v>
      </c>
      <c r="S1750" t="str">
        <f t="shared" ref="S1750:T1750" si="1826">IF( AND($Q1750&gt;S$10,$Q1750&lt;=S$11),$R1750,"")</f>
        <v/>
      </c>
      <c r="T1750" s="70">
        <f t="shared" ca="1" si="1826"/>
        <v>-2.9415828143781297E-2</v>
      </c>
    </row>
    <row r="1751" spans="1:20" ht="13" hidden="1" x14ac:dyDescent="0.15">
      <c r="A1751" s="142"/>
      <c r="B1751" s="144"/>
      <c r="F1751" s="63"/>
      <c r="G1751" s="63"/>
      <c r="H1751" s="63"/>
      <c r="I1751" s="63"/>
      <c r="J1751" s="63"/>
      <c r="K1751" s="63"/>
      <c r="L1751" s="63"/>
      <c r="M1751" s="63"/>
      <c r="N1751" s="63"/>
      <c r="O1751" s="63"/>
      <c r="P1751" s="63"/>
    </row>
  </sheetData>
  <mergeCells count="8">
    <mergeCell ref="A37:A43"/>
    <mergeCell ref="A46:A53"/>
    <mergeCell ref="B56:E56"/>
    <mergeCell ref="A1:P1"/>
    <mergeCell ref="A2:P2"/>
    <mergeCell ref="A3:P3"/>
    <mergeCell ref="A5:B5"/>
    <mergeCell ref="A11:E11"/>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W1746"/>
  <sheetViews>
    <sheetView topLeftCell="B1" workbookViewId="0">
      <pane ySplit="7" topLeftCell="A1507" activePane="bottomLeft" state="frozen"/>
      <selection pane="bottomLeft" activeCell="E1547" sqref="E1547"/>
    </sheetView>
  </sheetViews>
  <sheetFormatPr baseColWidth="10" defaultColWidth="14.5" defaultRowHeight="15.75" customHeight="1" x14ac:dyDescent="0.15"/>
  <sheetData>
    <row r="1" spans="1:23" ht="15.75" customHeight="1" x14ac:dyDescent="0.25">
      <c r="A1" s="276" t="str">
        <f>'Parameters &amp; Main Results'!A1</f>
        <v>https://earlyretirementnow.com/2017/01/25/the-ultimate-guide-to-safe-withdrawal-rates-part-7-toolbox</v>
      </c>
      <c r="B1" s="275"/>
      <c r="C1" s="275"/>
      <c r="D1" s="275"/>
      <c r="E1" s="275"/>
      <c r="F1" s="275"/>
      <c r="G1" s="275"/>
      <c r="H1" s="275"/>
      <c r="I1" s="275"/>
      <c r="J1" s="275"/>
      <c r="K1" s="1"/>
      <c r="L1" s="1"/>
      <c r="M1" s="1"/>
      <c r="N1" s="1"/>
      <c r="O1" s="1"/>
      <c r="P1" s="1"/>
      <c r="Q1" s="1"/>
      <c r="R1" s="1"/>
      <c r="S1" s="1"/>
      <c r="T1" s="1"/>
      <c r="U1" s="1"/>
      <c r="V1" s="1"/>
      <c r="W1" s="1"/>
    </row>
    <row r="2" spans="1:23" ht="15.75" customHeight="1" x14ac:dyDescent="0.25">
      <c r="A2" s="276" t="str">
        <f>'Parameters &amp; Main Results'!A2</f>
        <v>https://earlyretirementnow.com/2018/08/29/google-sheet-updates-swr-series-part-28</v>
      </c>
      <c r="B2" s="275"/>
      <c r="C2" s="275"/>
      <c r="D2" s="275"/>
      <c r="E2" s="275"/>
      <c r="F2" s="275"/>
      <c r="G2" s="275"/>
      <c r="H2" s="275"/>
      <c r="I2" s="275"/>
      <c r="J2" s="275"/>
      <c r="K2" s="2"/>
      <c r="L2" s="2"/>
      <c r="M2" s="2"/>
      <c r="N2" s="2"/>
      <c r="O2" s="2"/>
      <c r="P2" s="2"/>
      <c r="Q2" s="2"/>
      <c r="R2" s="2"/>
      <c r="S2" s="2"/>
      <c r="T2" s="2"/>
      <c r="U2" s="2"/>
      <c r="V2" s="2"/>
      <c r="W2" s="2"/>
    </row>
    <row r="3" spans="1:23" ht="15.75" customHeight="1" x14ac:dyDescent="0.25">
      <c r="A3" s="277" t="s">
        <v>89</v>
      </c>
      <c r="B3" s="275"/>
      <c r="C3" s="275"/>
      <c r="D3" s="275"/>
      <c r="E3" s="275"/>
      <c r="F3" s="275"/>
      <c r="G3" s="275"/>
      <c r="H3" s="275"/>
      <c r="I3" s="275"/>
      <c r="J3" s="275"/>
      <c r="K3" s="275"/>
      <c r="L3" s="275"/>
      <c r="M3" s="275"/>
      <c r="N3" s="275"/>
      <c r="O3" s="275"/>
      <c r="P3" s="275"/>
      <c r="Q3" s="275"/>
      <c r="R3" s="275"/>
      <c r="S3" s="275"/>
      <c r="T3" s="2"/>
      <c r="U3" s="2"/>
      <c r="V3" s="2"/>
      <c r="W3" s="2"/>
    </row>
    <row r="4" spans="1:23" ht="15.75" customHeight="1" x14ac:dyDescent="0.15">
      <c r="A4" s="296" t="s">
        <v>108</v>
      </c>
      <c r="B4" s="275"/>
      <c r="C4" s="275"/>
      <c r="D4" s="275"/>
      <c r="F4" s="64"/>
      <c r="G4" s="64" t="s">
        <v>109</v>
      </c>
      <c r="H4">
        <f t="shared" ref="H4:J4" si="0">SUM(H8:H1746)</f>
        <v>1324</v>
      </c>
      <c r="I4">
        <f t="shared" si="0"/>
        <v>415</v>
      </c>
      <c r="J4">
        <f t="shared" si="0"/>
        <v>129</v>
      </c>
      <c r="N4">
        <f t="shared" ref="N4:R4" si="1">SUM(N8:N1746)</f>
        <v>370</v>
      </c>
      <c r="O4">
        <f t="shared" si="1"/>
        <v>580</v>
      </c>
      <c r="P4">
        <f t="shared" si="1"/>
        <v>290</v>
      </c>
      <c r="Q4">
        <f t="shared" si="1"/>
        <v>212</v>
      </c>
      <c r="R4">
        <f t="shared" si="1"/>
        <v>287</v>
      </c>
    </row>
    <row r="5" spans="1:23" ht="15.75" customHeight="1" x14ac:dyDescent="0.15">
      <c r="A5" s="275"/>
      <c r="B5" s="275"/>
      <c r="C5" s="275"/>
      <c r="D5" s="275"/>
      <c r="F5" s="70">
        <f ca="1">MAX(F8:F1746)</f>
        <v>22.943427853505405</v>
      </c>
    </row>
    <row r="6" spans="1:23" ht="26" customHeight="1" x14ac:dyDescent="0.15">
      <c r="A6" s="134" t="s">
        <v>57</v>
      </c>
      <c r="B6" s="134" t="s">
        <v>110</v>
      </c>
      <c r="C6" s="134" t="s">
        <v>111</v>
      </c>
      <c r="D6" s="134"/>
      <c r="E6" s="5"/>
      <c r="H6" s="295" t="s">
        <v>112</v>
      </c>
      <c r="I6" s="275"/>
      <c r="J6" s="275"/>
      <c r="K6" s="295" t="s">
        <v>113</v>
      </c>
      <c r="L6" s="275"/>
      <c r="M6" s="275"/>
      <c r="N6" s="295" t="s">
        <v>114</v>
      </c>
      <c r="O6" s="275"/>
      <c r="P6" s="275"/>
      <c r="Q6" s="134"/>
      <c r="R6" s="134"/>
      <c r="S6" s="295" t="s">
        <v>114</v>
      </c>
      <c r="T6" s="275"/>
      <c r="U6" s="275"/>
      <c r="V6" s="275"/>
      <c r="W6" s="134"/>
    </row>
    <row r="7" spans="1:23" ht="31" customHeight="1" x14ac:dyDescent="0.15">
      <c r="A7" s="64">
        <v>1</v>
      </c>
      <c r="B7" s="64">
        <v>1871</v>
      </c>
      <c r="C7" s="64" t="s">
        <v>115</v>
      </c>
      <c r="D7" s="63" t="s">
        <v>108</v>
      </c>
      <c r="E7" s="63" t="s">
        <v>43</v>
      </c>
      <c r="F7" s="63" t="str">
        <f>"Final Value with " &amp; ROUND('Distribution of Final Value'!B6*100,3) &amp;"% WR"</f>
        <v>Final Value with 4% WR</v>
      </c>
      <c r="G7" s="63" t="s">
        <v>116</v>
      </c>
      <c r="H7" s="63" t="s">
        <v>117</v>
      </c>
      <c r="I7" s="63" t="s">
        <v>14</v>
      </c>
      <c r="J7" s="63" t="s">
        <v>118</v>
      </c>
      <c r="K7" s="63" t="s">
        <v>117</v>
      </c>
      <c r="L7" s="63" t="s">
        <v>14</v>
      </c>
      <c r="M7" s="63" t="s">
        <v>118</v>
      </c>
      <c r="N7" s="63" t="s">
        <v>119</v>
      </c>
      <c r="O7" s="63" t="s">
        <v>120</v>
      </c>
      <c r="P7" s="63" t="s">
        <v>121</v>
      </c>
      <c r="Q7" s="63" t="s">
        <v>122</v>
      </c>
      <c r="R7" s="63" t="s">
        <v>123</v>
      </c>
      <c r="S7" s="63" t="str">
        <f t="shared" ref="S7:W7" si="2">N7</f>
        <v>S&amp;P500 High</v>
      </c>
      <c r="T7" s="63" t="str">
        <f t="shared" si="2"/>
        <v>Drdwn 0-10%</v>
      </c>
      <c r="U7" s="63" t="str">
        <f t="shared" si="2"/>
        <v>Drdwn 10-20%</v>
      </c>
      <c r="V7" s="63" t="str">
        <f t="shared" si="2"/>
        <v>Drdwn 20-30%</v>
      </c>
      <c r="W7" s="63" t="str">
        <f t="shared" si="2"/>
        <v>Drdwn&gt;30%</v>
      </c>
    </row>
    <row r="8" spans="1:23" ht="15.75" customHeight="1" x14ac:dyDescent="0.15">
      <c r="A8">
        <f t="shared" ref="A8:A18" si="3">A7+1</f>
        <v>2</v>
      </c>
      <c r="B8" s="64">
        <v>1871</v>
      </c>
      <c r="C8" s="64" t="s">
        <v>115</v>
      </c>
      <c r="D8" s="146">
        <f>1871+1/12</f>
        <v>1871.0833333333333</v>
      </c>
      <c r="E8" s="147">
        <f ca="1">('StockBond Returns'!AA7+'StockBond Returns'!AC7-'Parameters &amp; Main Results'!$B$39)/'StockBond Returns'!AB7*12</f>
        <v>7.066927259832001E-2</v>
      </c>
      <c r="F8" s="70">
        <f ca="1">'StockBond Returns'!AA7+'StockBond Returns'!AC7-'StockBond Returns'!AB7*'Distribution of Final Value'!$B$7</f>
        <v>5.4582056125156786</v>
      </c>
      <c r="G8" s="17">
        <f>1/'StockBond Returns'!M6</f>
        <v>9.0112415238009405E-2</v>
      </c>
      <c r="H8">
        <f t="shared" ref="H8:H1746" si="4">IF(G8&gt;=1/20,1,0)</f>
        <v>1</v>
      </c>
      <c r="I8" s="64">
        <f t="shared" ref="I8:I1746" si="5">IF(G8&lt;1/20,1,0)</f>
        <v>0</v>
      </c>
      <c r="J8">
        <f t="shared" ref="J8:J1746" si="6">I8*N8</f>
        <v>0</v>
      </c>
      <c r="K8" s="17">
        <f t="shared" ref="K8:M8" ca="1" si="7">IF(H8=1,$E8,"")</f>
        <v>7.066927259832001E-2</v>
      </c>
      <c r="L8" t="str">
        <f t="shared" si="7"/>
        <v/>
      </c>
      <c r="M8" t="str">
        <f t="shared" si="7"/>
        <v/>
      </c>
      <c r="N8" s="148">
        <f>IF('StockBond Returns'!AD6=0,1,0)</f>
        <v>1</v>
      </c>
      <c r="O8">
        <f>IF( AND('StockBond Returns'!$AD6&lt;0,'StockBond Returns'!$AD6&gt;=-0.1),1,0)</f>
        <v>0</v>
      </c>
      <c r="P8">
        <f>IF( AND('StockBond Returns'!$AD6&lt;-0.1,'StockBond Returns'!$AD6&gt;=-0.2),1,0)</f>
        <v>0</v>
      </c>
      <c r="Q8">
        <f>IF( AND('StockBond Returns'!$AD6&lt;-0.2,'StockBond Returns'!$AD6&gt;=-0.3),1,0)</f>
        <v>0</v>
      </c>
      <c r="R8">
        <f>IF('StockBond Returns'!AD6&lt;-0.3,1,0)</f>
        <v>0</v>
      </c>
      <c r="S8" s="17">
        <f t="shared" ref="S8:W8" ca="1" si="8">IF(N8=1,$E8,"")</f>
        <v>7.066927259832001E-2</v>
      </c>
      <c r="T8" t="str">
        <f t="shared" si="8"/>
        <v/>
      </c>
      <c r="U8" t="str">
        <f t="shared" si="8"/>
        <v/>
      </c>
      <c r="V8" t="str">
        <f t="shared" si="8"/>
        <v/>
      </c>
      <c r="W8" t="str">
        <f t="shared" si="8"/>
        <v/>
      </c>
    </row>
    <row r="9" spans="1:23" ht="15.75" customHeight="1" x14ac:dyDescent="0.15">
      <c r="A9">
        <f t="shared" si="3"/>
        <v>3</v>
      </c>
      <c r="B9" s="64">
        <v>1871</v>
      </c>
      <c r="C9" s="64" t="s">
        <v>115</v>
      </c>
      <c r="D9" s="146">
        <f t="shared" ref="D9:D1746" si="9">D8+1/12</f>
        <v>1871.1666666666665</v>
      </c>
      <c r="E9" s="147">
        <f ca="1">('StockBond Returns'!AA8+'StockBond Returns'!AC8-'Parameters &amp; Main Results'!$B$39)/'StockBond Returns'!AB8*12</f>
        <v>7.1890834310883514E-2</v>
      </c>
      <c r="F9" s="70">
        <f ca="1">'StockBond Returns'!AA8+'StockBond Returns'!AC8-'StockBond Returns'!AB8*'Distribution of Final Value'!$B$7</f>
        <v>5.6163360511707339</v>
      </c>
      <c r="G9" s="17">
        <f>1/'StockBond Returns'!M7</f>
        <v>9.1580653757966299E-2</v>
      </c>
      <c r="H9">
        <f t="shared" si="4"/>
        <v>1</v>
      </c>
      <c r="I9" s="64">
        <f t="shared" si="5"/>
        <v>0</v>
      </c>
      <c r="J9">
        <f t="shared" si="6"/>
        <v>0</v>
      </c>
      <c r="K9" s="17">
        <f t="shared" ref="K9:M9" ca="1" si="10">IF(H9=1,$E9,"")</f>
        <v>7.1890834310883514E-2</v>
      </c>
      <c r="L9" t="str">
        <f t="shared" si="10"/>
        <v/>
      </c>
      <c r="M9" t="str">
        <f t="shared" si="10"/>
        <v/>
      </c>
      <c r="N9" s="148">
        <f>IF('StockBond Returns'!AD7=0,1,0)</f>
        <v>0</v>
      </c>
      <c r="O9">
        <f>IF( AND('StockBond Returns'!$AD7&lt;0,'StockBond Returns'!$AD7&gt;=-0.1),1,0)</f>
        <v>1</v>
      </c>
      <c r="P9">
        <f>IF( AND('StockBond Returns'!$AD7&lt;-0.1,'StockBond Returns'!$AD7&gt;=-0.2),1,0)</f>
        <v>0</v>
      </c>
      <c r="Q9">
        <f>IF( AND('StockBond Returns'!$AD7&lt;-0.2,'StockBond Returns'!$AD7&gt;=-0.3),1,0)</f>
        <v>0</v>
      </c>
      <c r="R9">
        <f>IF('StockBond Returns'!AD7&lt;-0.3,1,0)</f>
        <v>0</v>
      </c>
      <c r="S9" t="str">
        <f t="shared" ref="S9:W9" si="11">IF(N9=1,$E9,"")</f>
        <v/>
      </c>
      <c r="T9" s="17">
        <f t="shared" ca="1" si="11"/>
        <v>7.1890834310883514E-2</v>
      </c>
      <c r="U9" t="str">
        <f t="shared" si="11"/>
        <v/>
      </c>
      <c r="V9" t="str">
        <f t="shared" si="11"/>
        <v/>
      </c>
      <c r="W9" t="str">
        <f t="shared" si="11"/>
        <v/>
      </c>
    </row>
    <row r="10" spans="1:23" ht="15.75" customHeight="1" x14ac:dyDescent="0.15">
      <c r="A10">
        <f t="shared" si="3"/>
        <v>4</v>
      </c>
      <c r="B10" s="64">
        <v>1871</v>
      </c>
      <c r="C10" s="64" t="s">
        <v>115</v>
      </c>
      <c r="D10" s="146">
        <f t="shared" si="9"/>
        <v>1871.2499999999998</v>
      </c>
      <c r="E10" s="147">
        <f ca="1">('StockBond Returns'!AA9+'StockBond Returns'!AC9-'Parameters &amp; Main Results'!$B$39)/'StockBond Returns'!AB9*12</f>
        <v>7.1621508397446576E-2</v>
      </c>
      <c r="F10" s="70">
        <f ca="1">'StockBond Returns'!AA9+'StockBond Returns'!AC9-'StockBond Returns'!AB9*'Distribution of Final Value'!$B$7</f>
        <v>5.4975802336092912</v>
      </c>
      <c r="G10" s="17">
        <f>1/'StockBond Returns'!M8</f>
        <v>8.9339798366150192E-2</v>
      </c>
      <c r="H10">
        <f t="shared" si="4"/>
        <v>1</v>
      </c>
      <c r="I10" s="64">
        <f t="shared" si="5"/>
        <v>0</v>
      </c>
      <c r="J10">
        <f t="shared" si="6"/>
        <v>0</v>
      </c>
      <c r="K10" s="17">
        <f t="shared" ref="K10:M10" ca="1" si="12">IF(H10=1,$E10,"")</f>
        <v>7.1621508397446576E-2</v>
      </c>
      <c r="L10" t="str">
        <f t="shared" si="12"/>
        <v/>
      </c>
      <c r="M10" t="str">
        <f t="shared" si="12"/>
        <v/>
      </c>
      <c r="N10" s="148">
        <f>IF('StockBond Returns'!AD8=0,1,0)</f>
        <v>1</v>
      </c>
      <c r="O10">
        <f>IF( AND('StockBond Returns'!$AD8&lt;0,'StockBond Returns'!$AD8&gt;=-0.1),1,0)</f>
        <v>0</v>
      </c>
      <c r="P10">
        <f>IF( AND('StockBond Returns'!$AD8&lt;-0.1,'StockBond Returns'!$AD8&gt;=-0.2),1,0)</f>
        <v>0</v>
      </c>
      <c r="Q10">
        <f>IF( AND('StockBond Returns'!$AD8&lt;-0.2,'StockBond Returns'!$AD8&gt;=-0.3),1,0)</f>
        <v>0</v>
      </c>
      <c r="R10">
        <f>IF('StockBond Returns'!AD8&lt;-0.3,1,0)</f>
        <v>0</v>
      </c>
      <c r="S10" s="17">
        <f t="shared" ref="S10:W10" ca="1" si="13">IF(N10=1,$E10,"")</f>
        <v>7.1621508397446576E-2</v>
      </c>
      <c r="T10" t="str">
        <f t="shared" si="13"/>
        <v/>
      </c>
      <c r="U10" t="str">
        <f t="shared" si="13"/>
        <v/>
      </c>
      <c r="V10" t="str">
        <f t="shared" si="13"/>
        <v/>
      </c>
      <c r="W10" t="str">
        <f t="shared" si="13"/>
        <v/>
      </c>
    </row>
    <row r="11" spans="1:23" ht="15.75" customHeight="1" x14ac:dyDescent="0.15">
      <c r="A11">
        <f t="shared" si="3"/>
        <v>5</v>
      </c>
      <c r="B11" s="64">
        <v>1871</v>
      </c>
      <c r="C11" s="64" t="s">
        <v>115</v>
      </c>
      <c r="D11" s="146">
        <f t="shared" si="9"/>
        <v>1871.333333333333</v>
      </c>
      <c r="E11" s="147">
        <f ca="1">('StockBond Returns'!AA10+'StockBond Returns'!AC10-'Parameters &amp; Main Results'!$B$39)/'StockBond Returns'!AB10*12</f>
        <v>6.7454024781999314E-2</v>
      </c>
      <c r="F11" s="70">
        <f ca="1">'StockBond Returns'!AA10+'StockBond Returns'!AC10-'StockBond Returns'!AB10*'Distribution of Final Value'!$B$7</f>
        <v>4.6792148366401989</v>
      </c>
      <c r="G11" s="17">
        <f>1/'StockBond Returns'!M9</f>
        <v>8.2780103416719625E-2</v>
      </c>
      <c r="H11">
        <f t="shared" si="4"/>
        <v>1</v>
      </c>
      <c r="I11" s="64">
        <f t="shared" si="5"/>
        <v>0</v>
      </c>
      <c r="J11">
        <f t="shared" si="6"/>
        <v>0</v>
      </c>
      <c r="K11" s="17">
        <f t="shared" ref="K11:M11" ca="1" si="14">IF(H11=1,$E11,"")</f>
        <v>6.7454024781999314E-2</v>
      </c>
      <c r="L11" t="str">
        <f t="shared" si="14"/>
        <v/>
      </c>
      <c r="M11" t="str">
        <f t="shared" si="14"/>
        <v/>
      </c>
      <c r="N11" s="148">
        <f>IF('StockBond Returns'!AD9=0,1,0)</f>
        <v>1</v>
      </c>
      <c r="O11">
        <f>IF( AND('StockBond Returns'!$AD9&lt;0,'StockBond Returns'!$AD9&gt;=-0.1),1,0)</f>
        <v>0</v>
      </c>
      <c r="P11">
        <f>IF( AND('StockBond Returns'!$AD9&lt;-0.1,'StockBond Returns'!$AD9&gt;=-0.2),1,0)</f>
        <v>0</v>
      </c>
      <c r="Q11">
        <f>IF( AND('StockBond Returns'!$AD9&lt;-0.2,'StockBond Returns'!$AD9&gt;=-0.3),1,0)</f>
        <v>0</v>
      </c>
      <c r="R11">
        <f>IF('StockBond Returns'!AD9&lt;-0.3,1,0)</f>
        <v>0</v>
      </c>
      <c r="S11" s="17">
        <f t="shared" ref="S11:W11" ca="1" si="15">IF(N11=1,$E11,"")</f>
        <v>6.7454024781999314E-2</v>
      </c>
      <c r="T11" t="str">
        <f t="shared" si="15"/>
        <v/>
      </c>
      <c r="U11" t="str">
        <f t="shared" si="15"/>
        <v/>
      </c>
      <c r="V11" t="str">
        <f t="shared" si="15"/>
        <v/>
      </c>
      <c r="W11" t="str">
        <f t="shared" si="15"/>
        <v/>
      </c>
    </row>
    <row r="12" spans="1:23" ht="15.75" customHeight="1" x14ac:dyDescent="0.15">
      <c r="A12">
        <f t="shared" si="3"/>
        <v>6</v>
      </c>
      <c r="B12" s="64">
        <v>1871</v>
      </c>
      <c r="C12" s="64" t="s">
        <v>115</v>
      </c>
      <c r="D12" s="146">
        <f t="shared" si="9"/>
        <v>1871.4166666666663</v>
      </c>
      <c r="E12" s="147">
        <f ca="1">('StockBond Returns'!AA11+'StockBond Returns'!AC11-'Parameters &amp; Main Results'!$B$39)/'StockBond Returns'!AB11*12</f>
        <v>6.4701968658064657E-2</v>
      </c>
      <c r="F12" s="70">
        <f ca="1">'StockBond Returns'!AA11+'StockBond Returns'!AC11-'StockBond Returns'!AB11*'Distribution of Final Value'!$B$7</f>
        <v>4.2357073039416733</v>
      </c>
      <c r="G12" s="17">
        <f>1/'StockBond Returns'!M10</f>
        <v>7.9379144026415105E-2</v>
      </c>
      <c r="H12">
        <f t="shared" si="4"/>
        <v>1</v>
      </c>
      <c r="I12" s="64">
        <f t="shared" si="5"/>
        <v>0</v>
      </c>
      <c r="J12">
        <f t="shared" si="6"/>
        <v>0</v>
      </c>
      <c r="K12" s="17">
        <f t="shared" ref="K12:M12" ca="1" si="16">IF(H12=1,$E12,"")</f>
        <v>6.4701968658064657E-2</v>
      </c>
      <c r="L12" t="str">
        <f t="shared" si="16"/>
        <v/>
      </c>
      <c r="M12" t="str">
        <f t="shared" si="16"/>
        <v/>
      </c>
      <c r="N12" s="148">
        <f>IF('StockBond Returns'!AD10=0,1,0)</f>
        <v>1</v>
      </c>
      <c r="O12">
        <f>IF( AND('StockBond Returns'!$AD10&lt;0,'StockBond Returns'!$AD10&gt;=-0.1),1,0)</f>
        <v>0</v>
      </c>
      <c r="P12">
        <f>IF( AND('StockBond Returns'!$AD10&lt;-0.1,'StockBond Returns'!$AD10&gt;=-0.2),1,0)</f>
        <v>0</v>
      </c>
      <c r="Q12">
        <f>IF( AND('StockBond Returns'!$AD10&lt;-0.2,'StockBond Returns'!$AD10&gt;=-0.3),1,0)</f>
        <v>0</v>
      </c>
      <c r="R12">
        <f>IF('StockBond Returns'!AD10&lt;-0.3,1,0)</f>
        <v>0</v>
      </c>
      <c r="S12" s="17">
        <f t="shared" ref="S12:W12" ca="1" si="17">IF(N12=1,$E12,"")</f>
        <v>6.4701968658064657E-2</v>
      </c>
      <c r="T12" t="str">
        <f t="shared" si="17"/>
        <v/>
      </c>
      <c r="U12" t="str">
        <f t="shared" si="17"/>
        <v/>
      </c>
      <c r="V12" t="str">
        <f t="shared" si="17"/>
        <v/>
      </c>
      <c r="W12" t="str">
        <f t="shared" si="17"/>
        <v/>
      </c>
    </row>
    <row r="13" spans="1:23" ht="15.75" customHeight="1" x14ac:dyDescent="0.15">
      <c r="A13">
        <f t="shared" si="3"/>
        <v>7</v>
      </c>
      <c r="B13" s="64">
        <v>1871</v>
      </c>
      <c r="C13" s="64" t="s">
        <v>115</v>
      </c>
      <c r="D13" s="146">
        <f t="shared" si="9"/>
        <v>1871.4999999999995</v>
      </c>
      <c r="E13" s="147">
        <f ca="1">('StockBond Returns'!AA12+'StockBond Returns'!AC12-'Parameters &amp; Main Results'!$B$39)/'StockBond Returns'!AB12*12</f>
        <v>6.4037674774505463E-2</v>
      </c>
      <c r="F13" s="70">
        <f ca="1">'StockBond Returns'!AA12+'StockBond Returns'!AC12-'StockBond Returns'!AB12*'Distribution of Final Value'!$B$7</f>
        <v>4.1026466073392216</v>
      </c>
      <c r="G13" s="17">
        <f>1/'StockBond Returns'!M11</f>
        <v>7.932715984942619E-2</v>
      </c>
      <c r="H13">
        <f t="shared" si="4"/>
        <v>1</v>
      </c>
      <c r="I13" s="64">
        <f t="shared" si="5"/>
        <v>0</v>
      </c>
      <c r="J13">
        <f t="shared" si="6"/>
        <v>0</v>
      </c>
      <c r="K13" s="17">
        <f t="shared" ref="K13:M13" ca="1" si="18">IF(H13=1,$E13,"")</f>
        <v>6.4037674774505463E-2</v>
      </c>
      <c r="L13" t="str">
        <f t="shared" si="18"/>
        <v/>
      </c>
      <c r="M13" t="str">
        <f t="shared" si="18"/>
        <v/>
      </c>
      <c r="N13" s="148">
        <f>IF('StockBond Returns'!AD11=0,1,0)</f>
        <v>1</v>
      </c>
      <c r="O13">
        <f>IF( AND('StockBond Returns'!$AD11&lt;0,'StockBond Returns'!$AD11&gt;=-0.1),1,0)</f>
        <v>0</v>
      </c>
      <c r="P13">
        <f>IF( AND('StockBond Returns'!$AD11&lt;-0.1,'StockBond Returns'!$AD11&gt;=-0.2),1,0)</f>
        <v>0</v>
      </c>
      <c r="Q13">
        <f>IF( AND('StockBond Returns'!$AD11&lt;-0.2,'StockBond Returns'!$AD11&gt;=-0.3),1,0)</f>
        <v>0</v>
      </c>
      <c r="R13">
        <f>IF('StockBond Returns'!AD11&lt;-0.3,1,0)</f>
        <v>0</v>
      </c>
      <c r="S13" s="17">
        <f t="shared" ref="S13:W13" ca="1" si="19">IF(N13=1,$E13,"")</f>
        <v>6.4037674774505463E-2</v>
      </c>
      <c r="T13" t="str">
        <f t="shared" si="19"/>
        <v/>
      </c>
      <c r="U13" t="str">
        <f t="shared" si="19"/>
        <v/>
      </c>
      <c r="V13" t="str">
        <f t="shared" si="19"/>
        <v/>
      </c>
      <c r="W13" t="str">
        <f t="shared" si="19"/>
        <v/>
      </c>
    </row>
    <row r="14" spans="1:23" ht="15.75" customHeight="1" x14ac:dyDescent="0.15">
      <c r="A14">
        <f t="shared" si="3"/>
        <v>8</v>
      </c>
      <c r="B14" s="64">
        <v>1871</v>
      </c>
      <c r="C14" s="64" t="s">
        <v>115</v>
      </c>
      <c r="D14" s="146">
        <f t="shared" si="9"/>
        <v>1871.5833333333328</v>
      </c>
      <c r="E14" s="147">
        <f ca="1">('StockBond Returns'!AA13+'StockBond Returns'!AC13-'Parameters &amp; Main Results'!$B$39)/'StockBond Returns'!AB13*12</f>
        <v>6.5186597741156552E-2</v>
      </c>
      <c r="F14" s="70">
        <f ca="1">'StockBond Returns'!AA13+'StockBond Returns'!AC13-'StockBond Returns'!AB13*'Distribution of Final Value'!$B$7</f>
        <v>4.2452061413734521</v>
      </c>
      <c r="G14" s="17">
        <f>1/'StockBond Returns'!M12</f>
        <v>8.1392386457197652E-2</v>
      </c>
      <c r="H14">
        <f t="shared" si="4"/>
        <v>1</v>
      </c>
      <c r="I14" s="64">
        <f t="shared" si="5"/>
        <v>0</v>
      </c>
      <c r="J14">
        <f t="shared" si="6"/>
        <v>0</v>
      </c>
      <c r="K14" s="17">
        <f t="shared" ref="K14:M14" ca="1" si="20">IF(H14=1,$E14,"")</f>
        <v>6.5186597741156552E-2</v>
      </c>
      <c r="L14" t="str">
        <f t="shared" si="20"/>
        <v/>
      </c>
      <c r="M14" t="str">
        <f t="shared" si="20"/>
        <v/>
      </c>
      <c r="N14" s="148">
        <f>IF('StockBond Returns'!AD12=0,1,0)</f>
        <v>0</v>
      </c>
      <c r="O14">
        <f>IF( AND('StockBond Returns'!$AD12&lt;0,'StockBond Returns'!$AD12&gt;=-0.1),1,0)</f>
        <v>1</v>
      </c>
      <c r="P14">
        <f>IF( AND('StockBond Returns'!$AD12&lt;-0.1,'StockBond Returns'!$AD12&gt;=-0.2),1,0)</f>
        <v>0</v>
      </c>
      <c r="Q14">
        <f>IF( AND('StockBond Returns'!$AD12&lt;-0.2,'StockBond Returns'!$AD12&gt;=-0.3),1,0)</f>
        <v>0</v>
      </c>
      <c r="R14">
        <f>IF('StockBond Returns'!AD12&lt;-0.3,1,0)</f>
        <v>0</v>
      </c>
      <c r="S14" t="str">
        <f t="shared" ref="S14:W14" si="21">IF(N14=1,$E14,"")</f>
        <v/>
      </c>
      <c r="T14" s="17">
        <f t="shared" ca="1" si="21"/>
        <v>6.5186597741156552E-2</v>
      </c>
      <c r="U14" t="str">
        <f t="shared" si="21"/>
        <v/>
      </c>
      <c r="V14" t="str">
        <f t="shared" si="21"/>
        <v/>
      </c>
      <c r="W14" t="str">
        <f t="shared" si="21"/>
        <v/>
      </c>
    </row>
    <row r="15" spans="1:23" ht="15.75" customHeight="1" x14ac:dyDescent="0.15">
      <c r="A15">
        <f t="shared" si="3"/>
        <v>9</v>
      </c>
      <c r="B15" s="64">
        <v>1871</v>
      </c>
      <c r="C15" s="64" t="s">
        <v>115</v>
      </c>
      <c r="D15" s="146">
        <f t="shared" si="9"/>
        <v>1871.6666666666661</v>
      </c>
      <c r="E15" s="147">
        <f ca="1">('StockBond Returns'!AA14+'StockBond Returns'!AC14-'Parameters &amp; Main Results'!$B$39)/'StockBond Returns'!AB14*12</f>
        <v>6.3668940920268424E-2</v>
      </c>
      <c r="F15" s="70">
        <f ca="1">'StockBond Returns'!AA14+'StockBond Returns'!AC14-'StockBond Returns'!AB14*'Distribution of Final Value'!$B$7</f>
        <v>3.9735741104928772</v>
      </c>
      <c r="G15" s="17">
        <f>1/'StockBond Returns'!M13</f>
        <v>7.9702483318407721E-2</v>
      </c>
      <c r="H15">
        <f t="shared" si="4"/>
        <v>1</v>
      </c>
      <c r="I15" s="64">
        <f t="shared" si="5"/>
        <v>0</v>
      </c>
      <c r="J15">
        <f t="shared" si="6"/>
        <v>0</v>
      </c>
      <c r="K15" s="17">
        <f t="shared" ref="K15:M15" ca="1" si="22">IF(H15=1,$E15,"")</f>
        <v>6.3668940920268424E-2</v>
      </c>
      <c r="L15" t="str">
        <f t="shared" si="22"/>
        <v/>
      </c>
      <c r="M15" t="str">
        <f t="shared" si="22"/>
        <v/>
      </c>
      <c r="N15" s="148">
        <f>IF('StockBond Returns'!AD13=0,1,0)</f>
        <v>1</v>
      </c>
      <c r="O15">
        <f>IF( AND('StockBond Returns'!$AD13&lt;0,'StockBond Returns'!$AD13&gt;=-0.1),1,0)</f>
        <v>0</v>
      </c>
      <c r="P15">
        <f>IF( AND('StockBond Returns'!$AD13&lt;-0.1,'StockBond Returns'!$AD13&gt;=-0.2),1,0)</f>
        <v>0</v>
      </c>
      <c r="Q15">
        <f>IF( AND('StockBond Returns'!$AD13&lt;-0.2,'StockBond Returns'!$AD13&gt;=-0.3),1,0)</f>
        <v>0</v>
      </c>
      <c r="R15">
        <f>IF('StockBond Returns'!AD13&lt;-0.3,1,0)</f>
        <v>0</v>
      </c>
      <c r="S15" s="17">
        <f t="shared" ref="S15:W15" ca="1" si="23">IF(N15=1,$E15,"")</f>
        <v>6.3668940920268424E-2</v>
      </c>
      <c r="T15" t="str">
        <f t="shared" si="23"/>
        <v/>
      </c>
      <c r="U15" t="str">
        <f t="shared" si="23"/>
        <v/>
      </c>
      <c r="V15" t="str">
        <f t="shared" si="23"/>
        <v/>
      </c>
      <c r="W15" t="str">
        <f t="shared" si="23"/>
        <v/>
      </c>
    </row>
    <row r="16" spans="1:23" ht="15.75" customHeight="1" x14ac:dyDescent="0.15">
      <c r="A16">
        <f t="shared" si="3"/>
        <v>10</v>
      </c>
      <c r="B16" s="64">
        <v>1871</v>
      </c>
      <c r="C16" s="64" t="s">
        <v>115</v>
      </c>
      <c r="D16" s="146">
        <f t="shared" si="9"/>
        <v>1871.7499999999993</v>
      </c>
      <c r="E16" s="147">
        <f ca="1">('StockBond Returns'!AA15+'StockBond Returns'!AC15-'Parameters &amp; Main Results'!$B$39)/'StockBond Returns'!AB15*12</f>
        <v>6.4634072628190459E-2</v>
      </c>
      <c r="F16" s="70">
        <f ca="1">'StockBond Returns'!AA15+'StockBond Returns'!AC15-'StockBond Returns'!AB15*'Distribution of Final Value'!$B$7</f>
        <v>4.1839485690383178</v>
      </c>
      <c r="G16" s="17">
        <f>1/'StockBond Returns'!M14</f>
        <v>8.1264984135522939E-2</v>
      </c>
      <c r="H16">
        <f t="shared" si="4"/>
        <v>1</v>
      </c>
      <c r="I16" s="64">
        <f t="shared" si="5"/>
        <v>0</v>
      </c>
      <c r="J16">
        <f t="shared" si="6"/>
        <v>0</v>
      </c>
      <c r="K16" s="17">
        <f t="shared" ref="K16:M16" ca="1" si="24">IF(H16=1,$E16,"")</f>
        <v>6.4634072628190459E-2</v>
      </c>
      <c r="L16" t="str">
        <f t="shared" si="24"/>
        <v/>
      </c>
      <c r="M16" t="str">
        <f t="shared" si="24"/>
        <v/>
      </c>
      <c r="N16" s="148">
        <f>IF('StockBond Returns'!AD14=0,1,0)</f>
        <v>0</v>
      </c>
      <c r="O16">
        <f>IF( AND('StockBond Returns'!$AD14&lt;0,'StockBond Returns'!$AD14&gt;=-0.1),1,0)</f>
        <v>1</v>
      </c>
      <c r="P16">
        <f>IF( AND('StockBond Returns'!$AD14&lt;-0.1,'StockBond Returns'!$AD14&gt;=-0.2),1,0)</f>
        <v>0</v>
      </c>
      <c r="Q16">
        <f>IF( AND('StockBond Returns'!$AD14&lt;-0.2,'StockBond Returns'!$AD14&gt;=-0.3),1,0)</f>
        <v>0</v>
      </c>
      <c r="R16">
        <f>IF('StockBond Returns'!AD14&lt;-0.3,1,0)</f>
        <v>0</v>
      </c>
      <c r="S16" t="str">
        <f t="shared" ref="S16:W16" si="25">IF(N16=1,$E16,"")</f>
        <v/>
      </c>
      <c r="T16" s="17">
        <f t="shared" ca="1" si="25"/>
        <v>6.4634072628190459E-2</v>
      </c>
      <c r="U16" t="str">
        <f t="shared" si="25"/>
        <v/>
      </c>
      <c r="V16" t="str">
        <f t="shared" si="25"/>
        <v/>
      </c>
      <c r="W16" t="str">
        <f t="shared" si="25"/>
        <v/>
      </c>
    </row>
    <row r="17" spans="1:23" ht="15.75" customHeight="1" x14ac:dyDescent="0.15">
      <c r="A17">
        <f t="shared" si="3"/>
        <v>11</v>
      </c>
      <c r="B17" s="64">
        <v>1871</v>
      </c>
      <c r="C17" s="64" t="s">
        <v>115</v>
      </c>
      <c r="D17" s="146">
        <f t="shared" si="9"/>
        <v>1871.8333333333326</v>
      </c>
      <c r="E17" s="147">
        <f ca="1">('StockBond Returns'!AA16+'StockBond Returns'!AC16-'Parameters &amp; Main Results'!$B$39)/'StockBond Returns'!AB16*12</f>
        <v>6.8430618166036516E-2</v>
      </c>
      <c r="F17" s="70">
        <f ca="1">'StockBond Returns'!AA16+'StockBond Returns'!AC16-'StockBond Returns'!AB16*'Distribution of Final Value'!$B$7</f>
        <v>4.8487968654727203</v>
      </c>
      <c r="G17" s="17">
        <f>1/'StockBond Returns'!M15</f>
        <v>8.7178920775803539E-2</v>
      </c>
      <c r="H17">
        <f t="shared" si="4"/>
        <v>1</v>
      </c>
      <c r="I17" s="64">
        <f t="shared" si="5"/>
        <v>0</v>
      </c>
      <c r="J17">
        <f t="shared" si="6"/>
        <v>0</v>
      </c>
      <c r="K17" s="17">
        <f t="shared" ref="K17:M17" ca="1" si="26">IF(H17=1,$E17,"")</f>
        <v>6.8430618166036516E-2</v>
      </c>
      <c r="L17" t="str">
        <f t="shared" si="26"/>
        <v/>
      </c>
      <c r="M17" t="str">
        <f t="shared" si="26"/>
        <v/>
      </c>
      <c r="N17" s="148">
        <f>IF('StockBond Returns'!AD15=0,1,0)</f>
        <v>0</v>
      </c>
      <c r="O17">
        <f>IF( AND('StockBond Returns'!$AD15&lt;0,'StockBond Returns'!$AD15&gt;=-0.1),1,0)</f>
        <v>1</v>
      </c>
      <c r="P17">
        <f>IF( AND('StockBond Returns'!$AD15&lt;-0.1,'StockBond Returns'!$AD15&gt;=-0.2),1,0)</f>
        <v>0</v>
      </c>
      <c r="Q17">
        <f>IF( AND('StockBond Returns'!$AD15&lt;-0.2,'StockBond Returns'!$AD15&gt;=-0.3),1,0)</f>
        <v>0</v>
      </c>
      <c r="R17">
        <f>IF('StockBond Returns'!AD15&lt;-0.3,1,0)</f>
        <v>0</v>
      </c>
      <c r="S17" t="str">
        <f t="shared" ref="S17:W17" si="27">IF(N17=1,$E17,"")</f>
        <v/>
      </c>
      <c r="T17" s="17">
        <f t="shared" ca="1" si="27"/>
        <v>6.8430618166036516E-2</v>
      </c>
      <c r="U17" t="str">
        <f t="shared" si="27"/>
        <v/>
      </c>
      <c r="V17" t="str">
        <f t="shared" si="27"/>
        <v/>
      </c>
      <c r="W17" t="str">
        <f t="shared" si="27"/>
        <v/>
      </c>
    </row>
    <row r="18" spans="1:23" ht="15.75" customHeight="1" x14ac:dyDescent="0.15">
      <c r="A18">
        <f t="shared" si="3"/>
        <v>12</v>
      </c>
      <c r="B18" s="64">
        <v>1871</v>
      </c>
      <c r="C18" s="64" t="s">
        <v>115</v>
      </c>
      <c r="D18" s="146">
        <f t="shared" si="9"/>
        <v>1871.9166666666658</v>
      </c>
      <c r="E18" s="147">
        <f ca="1">('StockBond Returns'!AA17+'StockBond Returns'!AC17-'Parameters &amp; Main Results'!$B$39)/'StockBond Returns'!AB17*12</f>
        <v>6.7930895902485466E-2</v>
      </c>
      <c r="F18" s="70">
        <f ca="1">'StockBond Returns'!AA17+'StockBond Returns'!AC17-'StockBond Returns'!AB17*'Distribution of Final Value'!$B$7</f>
        <v>4.7498288297437377</v>
      </c>
      <c r="G18" s="17">
        <f>1/'StockBond Returns'!M16</f>
        <v>8.6243137181875998E-2</v>
      </c>
      <c r="H18">
        <f t="shared" si="4"/>
        <v>1</v>
      </c>
      <c r="I18" s="64">
        <f t="shared" si="5"/>
        <v>0</v>
      </c>
      <c r="J18">
        <f t="shared" si="6"/>
        <v>0</v>
      </c>
      <c r="K18" s="17">
        <f t="shared" ref="K18:M18" ca="1" si="28">IF(H18=1,$E18,"")</f>
        <v>6.7930895902485466E-2</v>
      </c>
      <c r="L18" t="str">
        <f t="shared" si="28"/>
        <v/>
      </c>
      <c r="M18" t="str">
        <f t="shared" si="28"/>
        <v/>
      </c>
      <c r="N18" s="148">
        <f>IF('StockBond Returns'!AD16=0,1,0)</f>
        <v>0</v>
      </c>
      <c r="O18">
        <f>IF( AND('StockBond Returns'!$AD16&lt;0,'StockBond Returns'!$AD16&gt;=-0.1),1,0)</f>
        <v>1</v>
      </c>
      <c r="P18">
        <f>IF( AND('StockBond Returns'!$AD16&lt;-0.1,'StockBond Returns'!$AD16&gt;=-0.2),1,0)</f>
        <v>0</v>
      </c>
      <c r="Q18">
        <f>IF( AND('StockBond Returns'!$AD16&lt;-0.2,'StockBond Returns'!$AD16&gt;=-0.3),1,0)</f>
        <v>0</v>
      </c>
      <c r="R18">
        <f>IF('StockBond Returns'!AD16&lt;-0.3,1,0)</f>
        <v>0</v>
      </c>
      <c r="S18" t="str">
        <f t="shared" ref="S18:W18" si="29">IF(N18=1,$E18,"")</f>
        <v/>
      </c>
      <c r="T18" s="17">
        <f t="shared" ca="1" si="29"/>
        <v>6.7930895902485466E-2</v>
      </c>
      <c r="U18" t="str">
        <f t="shared" si="29"/>
        <v/>
      </c>
      <c r="V18" t="str">
        <f t="shared" si="29"/>
        <v/>
      </c>
      <c r="W18" t="str">
        <f t="shared" si="29"/>
        <v/>
      </c>
    </row>
    <row r="19" spans="1:23" ht="15.75" customHeight="1" x14ac:dyDescent="0.15">
      <c r="A19">
        <f t="shared" ref="A19:A1746" si="30">A7</f>
        <v>1</v>
      </c>
      <c r="B19">
        <f t="shared" ref="B19:B1746" si="31">B7+1</f>
        <v>1872</v>
      </c>
      <c r="C19" s="64" t="s">
        <v>115</v>
      </c>
      <c r="D19" s="146">
        <f t="shared" si="9"/>
        <v>1871.9999999999991</v>
      </c>
      <c r="E19" s="147">
        <f ca="1">('StockBond Returns'!AA18+'StockBond Returns'!AC18-'Parameters &amp; Main Results'!$B$39)/'StockBond Returns'!AB18*12</f>
        <v>6.8288766369564102E-2</v>
      </c>
      <c r="F19" s="70">
        <f ca="1">'StockBond Returns'!AA18+'StockBond Returns'!AC18-'StockBond Returns'!AB18*'Distribution of Final Value'!$B$7</f>
        <v>4.6249484645998837</v>
      </c>
      <c r="G19" s="17">
        <f>1/'StockBond Returns'!M17</f>
        <v>8.6155344461559674E-2</v>
      </c>
      <c r="H19">
        <f t="shared" si="4"/>
        <v>1</v>
      </c>
      <c r="I19" s="64">
        <f t="shared" si="5"/>
        <v>0</v>
      </c>
      <c r="J19">
        <f t="shared" si="6"/>
        <v>0</v>
      </c>
      <c r="K19" s="17">
        <f t="shared" ref="K19:M19" ca="1" si="32">IF(H19=1,$E19,"")</f>
        <v>6.8288766369564102E-2</v>
      </c>
      <c r="L19" t="str">
        <f t="shared" si="32"/>
        <v/>
      </c>
      <c r="M19" t="str">
        <f t="shared" si="32"/>
        <v/>
      </c>
      <c r="N19" s="148">
        <f>IF('StockBond Returns'!AD17=0,1,0)</f>
        <v>0</v>
      </c>
      <c r="O19">
        <f>IF( AND('StockBond Returns'!$AD17&lt;0,'StockBond Returns'!$AD17&gt;=-0.1),1,0)</f>
        <v>1</v>
      </c>
      <c r="P19">
        <f>IF( AND('StockBond Returns'!$AD17&lt;-0.1,'StockBond Returns'!$AD17&gt;=-0.2),1,0)</f>
        <v>0</v>
      </c>
      <c r="Q19">
        <f>IF( AND('StockBond Returns'!$AD17&lt;-0.2,'StockBond Returns'!$AD17&gt;=-0.3),1,0)</f>
        <v>0</v>
      </c>
      <c r="R19">
        <f>IF('StockBond Returns'!AD17&lt;-0.3,1,0)</f>
        <v>0</v>
      </c>
      <c r="S19" t="str">
        <f t="shared" ref="S19:W19" si="33">IF(N19=1,$E19,"")</f>
        <v/>
      </c>
      <c r="T19" s="17">
        <f t="shared" ca="1" si="33"/>
        <v>6.8288766369564102E-2</v>
      </c>
      <c r="U19" t="str">
        <f t="shared" si="33"/>
        <v/>
      </c>
      <c r="V19" t="str">
        <f t="shared" si="33"/>
        <v/>
      </c>
      <c r="W19" t="str">
        <f t="shared" si="33"/>
        <v/>
      </c>
    </row>
    <row r="20" spans="1:23" ht="15.75" customHeight="1" x14ac:dyDescent="0.15">
      <c r="A20">
        <f t="shared" si="30"/>
        <v>2</v>
      </c>
      <c r="B20">
        <f t="shared" si="31"/>
        <v>1872</v>
      </c>
      <c r="C20" s="64" t="s">
        <v>115</v>
      </c>
      <c r="D20" s="146">
        <f t="shared" si="9"/>
        <v>1872.0833333333323</v>
      </c>
      <c r="E20" s="147">
        <f ca="1">('StockBond Returns'!AA19+'StockBond Returns'!AC19-'Parameters &amp; Main Results'!$B$39)/'StockBond Returns'!AB19*12</f>
        <v>6.7471708586734E-2</v>
      </c>
      <c r="F20" s="70">
        <f ca="1">'StockBond Returns'!AA19+'StockBond Returns'!AC19-'StockBond Returns'!AB19*'Distribution of Final Value'!$B$7</f>
        <v>4.364167997317578</v>
      </c>
      <c r="G20" s="17">
        <f>1/'StockBond Returns'!M18</f>
        <v>8.4014288676377488E-2</v>
      </c>
      <c r="H20">
        <f t="shared" si="4"/>
        <v>1</v>
      </c>
      <c r="I20" s="64">
        <f t="shared" si="5"/>
        <v>0</v>
      </c>
      <c r="J20">
        <f t="shared" si="6"/>
        <v>0</v>
      </c>
      <c r="K20" s="17">
        <f t="shared" ref="K20:M20" ca="1" si="34">IF(H20=1,$E20,"")</f>
        <v>6.7471708586734E-2</v>
      </c>
      <c r="L20" t="str">
        <f t="shared" si="34"/>
        <v/>
      </c>
      <c r="M20" t="str">
        <f t="shared" si="34"/>
        <v/>
      </c>
      <c r="N20" s="148">
        <f>IF('StockBond Returns'!AD18=0,1,0)</f>
        <v>0</v>
      </c>
      <c r="O20">
        <f>IF( AND('StockBond Returns'!$AD18&lt;0,'StockBond Returns'!$AD18&gt;=-0.1),1,0)</f>
        <v>1</v>
      </c>
      <c r="P20">
        <f>IF( AND('StockBond Returns'!$AD18&lt;-0.1,'StockBond Returns'!$AD18&gt;=-0.2),1,0)</f>
        <v>0</v>
      </c>
      <c r="Q20">
        <f>IF( AND('StockBond Returns'!$AD18&lt;-0.2,'StockBond Returns'!$AD18&gt;=-0.3),1,0)</f>
        <v>0</v>
      </c>
      <c r="R20">
        <f>IF('StockBond Returns'!AD18&lt;-0.3,1,0)</f>
        <v>0</v>
      </c>
      <c r="S20" t="str">
        <f t="shared" ref="S20:W20" si="35">IF(N20=1,$E20,"")</f>
        <v/>
      </c>
      <c r="T20" s="17">
        <f t="shared" ca="1" si="35"/>
        <v>6.7471708586734E-2</v>
      </c>
      <c r="U20" t="str">
        <f t="shared" si="35"/>
        <v/>
      </c>
      <c r="V20" t="str">
        <f t="shared" si="35"/>
        <v/>
      </c>
      <c r="W20" t="str">
        <f t="shared" si="35"/>
        <v/>
      </c>
    </row>
    <row r="21" spans="1:23" ht="15.75" customHeight="1" x14ac:dyDescent="0.15">
      <c r="A21">
        <f t="shared" si="30"/>
        <v>3</v>
      </c>
      <c r="B21">
        <f t="shared" si="31"/>
        <v>1872</v>
      </c>
      <c r="C21" s="64" t="s">
        <v>115</v>
      </c>
      <c r="D21" s="146">
        <f t="shared" si="9"/>
        <v>1872.1666666666656</v>
      </c>
      <c r="E21" s="147">
        <f ca="1">('StockBond Returns'!AA20+'StockBond Returns'!AC20-'Parameters &amp; Main Results'!$B$39)/'StockBond Returns'!AB20*12</f>
        <v>6.7342959427305144E-2</v>
      </c>
      <c r="F21" s="70">
        <f ca="1">'StockBond Returns'!AA20+'StockBond Returns'!AC20-'StockBond Returns'!AB20*'Distribution of Final Value'!$B$7</f>
        <v>4.0614641945469012</v>
      </c>
      <c r="G21" s="17">
        <f>1/'StockBond Returns'!M19</f>
        <v>8.3492489778740867E-2</v>
      </c>
      <c r="H21">
        <f t="shared" si="4"/>
        <v>1</v>
      </c>
      <c r="I21" s="64">
        <f t="shared" si="5"/>
        <v>0</v>
      </c>
      <c r="J21">
        <f t="shared" si="6"/>
        <v>0</v>
      </c>
      <c r="K21" s="17">
        <f t="shared" ref="K21:M21" ca="1" si="36">IF(H21=1,$E21,"")</f>
        <v>6.7342959427305144E-2</v>
      </c>
      <c r="L21" t="str">
        <f t="shared" si="36"/>
        <v/>
      </c>
      <c r="M21" t="str">
        <f t="shared" si="36"/>
        <v/>
      </c>
      <c r="N21" s="148">
        <f>IF('StockBond Returns'!AD19=0,1,0)</f>
        <v>0</v>
      </c>
      <c r="O21">
        <f>IF( AND('StockBond Returns'!$AD19&lt;0,'StockBond Returns'!$AD19&gt;=-0.1),1,0)</f>
        <v>1</v>
      </c>
      <c r="P21">
        <f>IF( AND('StockBond Returns'!$AD19&lt;-0.1,'StockBond Returns'!$AD19&gt;=-0.2),1,0)</f>
        <v>0</v>
      </c>
      <c r="Q21">
        <f>IF( AND('StockBond Returns'!$AD19&lt;-0.2,'StockBond Returns'!$AD19&gt;=-0.3),1,0)</f>
        <v>0</v>
      </c>
      <c r="R21">
        <f>IF('StockBond Returns'!AD19&lt;-0.3,1,0)</f>
        <v>0</v>
      </c>
      <c r="S21" t="str">
        <f t="shared" ref="S21:W21" si="37">IF(N21=1,$E21,"")</f>
        <v/>
      </c>
      <c r="T21" s="17">
        <f t="shared" ca="1" si="37"/>
        <v>6.7342959427305144E-2</v>
      </c>
      <c r="U21" t="str">
        <f t="shared" si="37"/>
        <v/>
      </c>
      <c r="V21" t="str">
        <f t="shared" si="37"/>
        <v/>
      </c>
      <c r="W21" t="str">
        <f t="shared" si="37"/>
        <v/>
      </c>
    </row>
    <row r="22" spans="1:23" ht="15.75" customHeight="1" x14ac:dyDescent="0.15">
      <c r="A22">
        <f t="shared" si="30"/>
        <v>4</v>
      </c>
      <c r="B22">
        <f t="shared" si="31"/>
        <v>1872</v>
      </c>
      <c r="C22" s="64" t="s">
        <v>115</v>
      </c>
      <c r="D22" s="146">
        <f t="shared" si="9"/>
        <v>1872.2499999999989</v>
      </c>
      <c r="E22" s="147">
        <f ca="1">('StockBond Returns'!AA21+'StockBond Returns'!AC21-'Parameters &amp; Main Results'!$B$39)/'StockBond Returns'!AB21*12</f>
        <v>6.6836625401651917E-2</v>
      </c>
      <c r="F22" s="70">
        <f ca="1">'StockBond Returns'!AA21+'StockBond Returns'!AC21-'StockBond Returns'!AB21*'Distribution of Final Value'!$B$7</f>
        <v>4.0598686835393885</v>
      </c>
      <c r="G22" s="17">
        <f>1/'StockBond Returns'!M20</f>
        <v>8.2193732574024569E-2</v>
      </c>
      <c r="H22">
        <f t="shared" si="4"/>
        <v>1</v>
      </c>
      <c r="I22" s="64">
        <f t="shared" si="5"/>
        <v>0</v>
      </c>
      <c r="J22">
        <f t="shared" si="6"/>
        <v>0</v>
      </c>
      <c r="K22" s="17">
        <f t="shared" ref="K22:M22" ca="1" si="38">IF(H22=1,$E22,"")</f>
        <v>6.6836625401651917E-2</v>
      </c>
      <c r="L22" t="str">
        <f t="shared" si="38"/>
        <v/>
      </c>
      <c r="M22" t="str">
        <f t="shared" si="38"/>
        <v/>
      </c>
      <c r="N22" s="148">
        <f>IF('StockBond Returns'!AD20=0,1,0)</f>
        <v>1</v>
      </c>
      <c r="O22">
        <f>IF( AND('StockBond Returns'!$AD20&lt;0,'StockBond Returns'!$AD20&gt;=-0.1),1,0)</f>
        <v>0</v>
      </c>
      <c r="P22">
        <f>IF( AND('StockBond Returns'!$AD20&lt;-0.1,'StockBond Returns'!$AD20&gt;=-0.2),1,0)</f>
        <v>0</v>
      </c>
      <c r="Q22">
        <f>IF( AND('StockBond Returns'!$AD20&lt;-0.2,'StockBond Returns'!$AD20&gt;=-0.3),1,0)</f>
        <v>0</v>
      </c>
      <c r="R22">
        <f>IF('StockBond Returns'!AD20&lt;-0.3,1,0)</f>
        <v>0</v>
      </c>
      <c r="S22" s="17">
        <f t="shared" ref="S22:W22" ca="1" si="39">IF(N22=1,$E22,"")</f>
        <v>6.6836625401651917E-2</v>
      </c>
      <c r="T22" t="str">
        <f t="shared" si="39"/>
        <v/>
      </c>
      <c r="U22" t="str">
        <f t="shared" si="39"/>
        <v/>
      </c>
      <c r="V22" t="str">
        <f t="shared" si="39"/>
        <v/>
      </c>
      <c r="W22" t="str">
        <f t="shared" si="39"/>
        <v/>
      </c>
    </row>
    <row r="23" spans="1:23" ht="15.75" customHeight="1" x14ac:dyDescent="0.15">
      <c r="A23">
        <f t="shared" si="30"/>
        <v>5</v>
      </c>
      <c r="B23">
        <f t="shared" si="31"/>
        <v>1872</v>
      </c>
      <c r="C23" s="64" t="s">
        <v>115</v>
      </c>
      <c r="D23" s="146">
        <f t="shared" si="9"/>
        <v>1872.3333333333321</v>
      </c>
      <c r="E23" s="147">
        <f ca="1">('StockBond Returns'!AA22+'StockBond Returns'!AC22-'Parameters &amp; Main Results'!$B$39)/'StockBond Returns'!AB22*12</f>
        <v>6.664059349267433E-2</v>
      </c>
      <c r="F23" s="70">
        <f ca="1">'StockBond Returns'!AA22+'StockBond Returns'!AC22-'StockBond Returns'!AB22*'Distribution of Final Value'!$B$7</f>
        <v>3.7911627924676283</v>
      </c>
      <c r="G23" s="17">
        <f>1/'StockBond Returns'!M21</f>
        <v>8.1518654911999444E-2</v>
      </c>
      <c r="H23">
        <f t="shared" si="4"/>
        <v>1</v>
      </c>
      <c r="I23" s="64">
        <f t="shared" si="5"/>
        <v>0</v>
      </c>
      <c r="J23">
        <f t="shared" si="6"/>
        <v>0</v>
      </c>
      <c r="K23" s="17">
        <f t="shared" ref="K23:M23" ca="1" si="40">IF(H23=1,$E23,"")</f>
        <v>6.664059349267433E-2</v>
      </c>
      <c r="L23" t="str">
        <f t="shared" si="40"/>
        <v/>
      </c>
      <c r="M23" t="str">
        <f t="shared" si="40"/>
        <v/>
      </c>
      <c r="N23" s="148">
        <f>IF('StockBond Returns'!AD21=0,1,0)</f>
        <v>1</v>
      </c>
      <c r="O23">
        <f>IF( AND('StockBond Returns'!$AD21&lt;0,'StockBond Returns'!$AD21&gt;=-0.1),1,0)</f>
        <v>0</v>
      </c>
      <c r="P23">
        <f>IF( AND('StockBond Returns'!$AD21&lt;-0.1,'StockBond Returns'!$AD21&gt;=-0.2),1,0)</f>
        <v>0</v>
      </c>
      <c r="Q23">
        <f>IF( AND('StockBond Returns'!$AD21&lt;-0.2,'StockBond Returns'!$AD21&gt;=-0.3),1,0)</f>
        <v>0</v>
      </c>
      <c r="R23">
        <f>IF('StockBond Returns'!AD21&lt;-0.3,1,0)</f>
        <v>0</v>
      </c>
      <c r="S23" s="17">
        <f t="shared" ref="S23:W23" ca="1" si="41">IF(N23=1,$E23,"")</f>
        <v>6.664059349267433E-2</v>
      </c>
      <c r="T23" t="str">
        <f t="shared" si="41"/>
        <v/>
      </c>
      <c r="U23" t="str">
        <f t="shared" si="41"/>
        <v/>
      </c>
      <c r="V23" t="str">
        <f t="shared" si="41"/>
        <v/>
      </c>
      <c r="W23" t="str">
        <f t="shared" si="41"/>
        <v/>
      </c>
    </row>
    <row r="24" spans="1:23" ht="15.75" customHeight="1" x14ac:dyDescent="0.15">
      <c r="A24">
        <f t="shared" si="30"/>
        <v>6</v>
      </c>
      <c r="B24">
        <f t="shared" si="31"/>
        <v>1872</v>
      </c>
      <c r="C24" s="64" t="s">
        <v>115</v>
      </c>
      <c r="D24" s="146">
        <f t="shared" si="9"/>
        <v>1872.4166666666654</v>
      </c>
      <c r="E24" s="147">
        <f ca="1">('StockBond Returns'!AA23+'StockBond Returns'!AC23-'Parameters &amp; Main Results'!$B$39)/'StockBond Returns'!AB23*12</f>
        <v>6.643513431969178E-2</v>
      </c>
      <c r="F24" s="70">
        <f ca="1">'StockBond Returns'!AA23+'StockBond Returns'!AC23-'StockBond Returns'!AB23*'Distribution of Final Value'!$B$7</f>
        <v>3.5943240147345179</v>
      </c>
      <c r="G24" s="17">
        <f>1/'StockBond Returns'!M22</f>
        <v>8.1365879780714925E-2</v>
      </c>
      <c r="H24">
        <f t="shared" si="4"/>
        <v>1</v>
      </c>
      <c r="I24" s="64">
        <f t="shared" si="5"/>
        <v>0</v>
      </c>
      <c r="J24">
        <f t="shared" si="6"/>
        <v>0</v>
      </c>
      <c r="K24" s="17">
        <f t="shared" ref="K24:M24" ca="1" si="42">IF(H24=1,$E24,"")</f>
        <v>6.643513431969178E-2</v>
      </c>
      <c r="L24" t="str">
        <f t="shared" si="42"/>
        <v/>
      </c>
      <c r="M24" t="str">
        <f t="shared" si="42"/>
        <v/>
      </c>
      <c r="N24" s="148">
        <f>IF('StockBond Returns'!AD22=0,1,0)</f>
        <v>1</v>
      </c>
      <c r="O24">
        <f>IF( AND('StockBond Returns'!$AD22&lt;0,'StockBond Returns'!$AD22&gt;=-0.1),1,0)</f>
        <v>0</v>
      </c>
      <c r="P24">
        <f>IF( AND('StockBond Returns'!$AD22&lt;-0.1,'StockBond Returns'!$AD22&gt;=-0.2),1,0)</f>
        <v>0</v>
      </c>
      <c r="Q24">
        <f>IF( AND('StockBond Returns'!$AD22&lt;-0.2,'StockBond Returns'!$AD22&gt;=-0.3),1,0)</f>
        <v>0</v>
      </c>
      <c r="R24">
        <f>IF('StockBond Returns'!AD22&lt;-0.3,1,0)</f>
        <v>0</v>
      </c>
      <c r="S24" s="17">
        <f t="shared" ref="S24:W24" ca="1" si="43">IF(N24=1,$E24,"")</f>
        <v>6.643513431969178E-2</v>
      </c>
      <c r="T24" t="str">
        <f t="shared" si="43"/>
        <v/>
      </c>
      <c r="U24" t="str">
        <f t="shared" si="43"/>
        <v/>
      </c>
      <c r="V24" t="str">
        <f t="shared" si="43"/>
        <v/>
      </c>
      <c r="W24" t="str">
        <f t="shared" si="43"/>
        <v/>
      </c>
    </row>
    <row r="25" spans="1:23" ht="15.75" customHeight="1" x14ac:dyDescent="0.15">
      <c r="A25">
        <f t="shared" si="30"/>
        <v>7</v>
      </c>
      <c r="B25">
        <f t="shared" si="31"/>
        <v>1872</v>
      </c>
      <c r="C25" s="64" t="s">
        <v>115</v>
      </c>
      <c r="D25" s="146">
        <f t="shared" si="9"/>
        <v>1872.4999999999986</v>
      </c>
      <c r="E25" s="147">
        <f ca="1">('StockBond Returns'!AA24+'StockBond Returns'!AC24-'Parameters &amp; Main Results'!$B$39)/'StockBond Returns'!AB24*12</f>
        <v>6.6341707704579506E-2</v>
      </c>
      <c r="F25" s="70">
        <f ca="1">'StockBond Returns'!AA24+'StockBond Returns'!AC24-'StockBond Returns'!AB24*'Distribution of Final Value'!$B$7</f>
        <v>3.5747274399393429</v>
      </c>
      <c r="G25" s="17">
        <f>1/'StockBond Returns'!M23</f>
        <v>8.1452808120055203E-2</v>
      </c>
      <c r="H25">
        <f t="shared" si="4"/>
        <v>1</v>
      </c>
      <c r="I25" s="64">
        <f t="shared" si="5"/>
        <v>0</v>
      </c>
      <c r="J25">
        <f t="shared" si="6"/>
        <v>0</v>
      </c>
      <c r="K25" s="17">
        <f t="shared" ref="K25:M25" ca="1" si="44">IF(H25=1,$E25,"")</f>
        <v>6.6341707704579506E-2</v>
      </c>
      <c r="L25" t="str">
        <f t="shared" si="44"/>
        <v/>
      </c>
      <c r="M25" t="str">
        <f t="shared" si="44"/>
        <v/>
      </c>
      <c r="N25" s="148">
        <f>IF('StockBond Returns'!AD23=0,1,0)</f>
        <v>1</v>
      </c>
      <c r="O25">
        <f>IF( AND('StockBond Returns'!$AD23&lt;0,'StockBond Returns'!$AD23&gt;=-0.1),1,0)</f>
        <v>0</v>
      </c>
      <c r="P25">
        <f>IF( AND('StockBond Returns'!$AD23&lt;-0.1,'StockBond Returns'!$AD23&gt;=-0.2),1,0)</f>
        <v>0</v>
      </c>
      <c r="Q25">
        <f>IF( AND('StockBond Returns'!$AD23&lt;-0.2,'StockBond Returns'!$AD23&gt;=-0.3),1,0)</f>
        <v>0</v>
      </c>
      <c r="R25">
        <f>IF('StockBond Returns'!AD23&lt;-0.3,1,0)</f>
        <v>0</v>
      </c>
      <c r="S25" s="17">
        <f t="shared" ref="S25:W25" ca="1" si="45">IF(N25=1,$E25,"")</f>
        <v>6.6341707704579506E-2</v>
      </c>
      <c r="T25" t="str">
        <f t="shared" si="45"/>
        <v/>
      </c>
      <c r="U25" t="str">
        <f t="shared" si="45"/>
        <v/>
      </c>
      <c r="V25" t="str">
        <f t="shared" si="45"/>
        <v/>
      </c>
      <c r="W25" t="str">
        <f t="shared" si="45"/>
        <v/>
      </c>
    </row>
    <row r="26" spans="1:23" ht="15.75" customHeight="1" x14ac:dyDescent="0.15">
      <c r="A26">
        <f t="shared" si="30"/>
        <v>8</v>
      </c>
      <c r="B26">
        <f t="shared" si="31"/>
        <v>1872</v>
      </c>
      <c r="C26" s="64" t="s">
        <v>115</v>
      </c>
      <c r="D26" s="146">
        <f t="shared" si="9"/>
        <v>1872.5833333333319</v>
      </c>
      <c r="E26" s="147">
        <f ca="1">('StockBond Returns'!AA25+'StockBond Returns'!AC25-'Parameters &amp; Main Results'!$B$39)/'StockBond Returns'!AB25*12</f>
        <v>6.608011955958551E-2</v>
      </c>
      <c r="F26" s="70">
        <f ca="1">'StockBond Returns'!AA25+'StockBond Returns'!AC25-'StockBond Returns'!AB25*'Distribution of Final Value'!$B$7</f>
        <v>3.5217530724066837</v>
      </c>
      <c r="G26" s="17">
        <f>1/'StockBond Returns'!M24</f>
        <v>8.0815554369326886E-2</v>
      </c>
      <c r="H26">
        <f t="shared" si="4"/>
        <v>1</v>
      </c>
      <c r="I26" s="64">
        <f t="shared" si="5"/>
        <v>0</v>
      </c>
      <c r="J26">
        <f t="shared" si="6"/>
        <v>0</v>
      </c>
      <c r="K26" s="17">
        <f t="shared" ref="K26:M26" ca="1" si="46">IF(H26=1,$E26,"")</f>
        <v>6.608011955958551E-2</v>
      </c>
      <c r="L26" t="str">
        <f t="shared" si="46"/>
        <v/>
      </c>
      <c r="M26" t="str">
        <f t="shared" si="46"/>
        <v/>
      </c>
      <c r="N26" s="148">
        <f>IF('StockBond Returns'!AD24=0,1,0)</f>
        <v>1</v>
      </c>
      <c r="O26">
        <f>IF( AND('StockBond Returns'!$AD24&lt;0,'StockBond Returns'!$AD24&gt;=-0.1),1,0)</f>
        <v>0</v>
      </c>
      <c r="P26">
        <f>IF( AND('StockBond Returns'!$AD24&lt;-0.1,'StockBond Returns'!$AD24&gt;=-0.2),1,0)</f>
        <v>0</v>
      </c>
      <c r="Q26">
        <f>IF( AND('StockBond Returns'!$AD24&lt;-0.2,'StockBond Returns'!$AD24&gt;=-0.3),1,0)</f>
        <v>0</v>
      </c>
      <c r="R26">
        <f>IF('StockBond Returns'!AD24&lt;-0.3,1,0)</f>
        <v>0</v>
      </c>
      <c r="S26" s="17">
        <f t="shared" ref="S26:W26" ca="1" si="47">IF(N26=1,$E26,"")</f>
        <v>6.608011955958551E-2</v>
      </c>
      <c r="T26" t="str">
        <f t="shared" si="47"/>
        <v/>
      </c>
      <c r="U26" t="str">
        <f t="shared" si="47"/>
        <v/>
      </c>
      <c r="V26" t="str">
        <f t="shared" si="47"/>
        <v/>
      </c>
      <c r="W26" t="str">
        <f t="shared" si="47"/>
        <v/>
      </c>
    </row>
    <row r="27" spans="1:23" ht="15.75" customHeight="1" x14ac:dyDescent="0.15">
      <c r="A27">
        <f t="shared" si="30"/>
        <v>9</v>
      </c>
      <c r="B27">
        <f t="shared" si="31"/>
        <v>1872</v>
      </c>
      <c r="C27" s="64" t="s">
        <v>115</v>
      </c>
      <c r="D27" s="146">
        <f t="shared" si="9"/>
        <v>1872.6666666666652</v>
      </c>
      <c r="E27" s="147">
        <f ca="1">('StockBond Returns'!AA26+'StockBond Returns'!AC26-'Parameters &amp; Main Results'!$B$39)/'StockBond Returns'!AB26*12</f>
        <v>6.7226188446680046E-2</v>
      </c>
      <c r="F27" s="70">
        <f ca="1">'StockBond Returns'!AA26+'StockBond Returns'!AC26-'StockBond Returns'!AB26*'Distribution of Final Value'!$B$7</f>
        <v>3.5400704373988203</v>
      </c>
      <c r="G27" s="17">
        <f>1/'StockBond Returns'!M25</f>
        <v>8.2476308404115281E-2</v>
      </c>
      <c r="H27">
        <f t="shared" si="4"/>
        <v>1</v>
      </c>
      <c r="I27" s="64">
        <f t="shared" si="5"/>
        <v>0</v>
      </c>
      <c r="J27">
        <f t="shared" si="6"/>
        <v>0</v>
      </c>
      <c r="K27" s="17">
        <f t="shared" ref="K27:M27" ca="1" si="48">IF(H27=1,$E27,"")</f>
        <v>6.7226188446680046E-2</v>
      </c>
      <c r="L27" t="str">
        <f t="shared" si="48"/>
        <v/>
      </c>
      <c r="M27" t="str">
        <f t="shared" si="48"/>
        <v/>
      </c>
      <c r="N27" s="148">
        <f>IF('StockBond Returns'!AD25=0,1,0)</f>
        <v>0</v>
      </c>
      <c r="O27">
        <f>IF( AND('StockBond Returns'!$AD25&lt;0,'StockBond Returns'!$AD25&gt;=-0.1),1,0)</f>
        <v>1</v>
      </c>
      <c r="P27">
        <f>IF( AND('StockBond Returns'!$AD25&lt;-0.1,'StockBond Returns'!$AD25&gt;=-0.2),1,0)</f>
        <v>0</v>
      </c>
      <c r="Q27">
        <f>IF( AND('StockBond Returns'!$AD25&lt;-0.2,'StockBond Returns'!$AD25&gt;=-0.3),1,0)</f>
        <v>0</v>
      </c>
      <c r="R27">
        <f>IF('StockBond Returns'!AD25&lt;-0.3,1,0)</f>
        <v>0</v>
      </c>
      <c r="S27" t="str">
        <f t="shared" ref="S27:W27" si="49">IF(N27=1,$E27,"")</f>
        <v/>
      </c>
      <c r="T27" s="17">
        <f t="shared" ca="1" si="49"/>
        <v>6.7226188446680046E-2</v>
      </c>
      <c r="U27" t="str">
        <f t="shared" si="49"/>
        <v/>
      </c>
      <c r="V27" t="str">
        <f t="shared" si="49"/>
        <v/>
      </c>
      <c r="W27" t="str">
        <f t="shared" si="49"/>
        <v/>
      </c>
    </row>
    <row r="28" spans="1:23" ht="15.75" customHeight="1" x14ac:dyDescent="0.15">
      <c r="A28">
        <f t="shared" si="30"/>
        <v>10</v>
      </c>
      <c r="B28">
        <f t="shared" si="31"/>
        <v>1872</v>
      </c>
      <c r="C28" s="64" t="s">
        <v>115</v>
      </c>
      <c r="D28" s="146">
        <f t="shared" si="9"/>
        <v>1872.7499999999984</v>
      </c>
      <c r="E28" s="147">
        <f ca="1">('StockBond Returns'!AA27+'StockBond Returns'!AC27-'Parameters &amp; Main Results'!$B$39)/'StockBond Returns'!AB27*12</f>
        <v>6.868416268379382E-2</v>
      </c>
      <c r="F28" s="70">
        <f ca="1">'StockBond Returns'!AA27+'StockBond Returns'!AC27-'StockBond Returns'!AB27*'Distribution of Final Value'!$B$7</f>
        <v>3.523274626626546</v>
      </c>
      <c r="G28" s="17">
        <f>1/'StockBond Returns'!M26</f>
        <v>8.437953692948906E-2</v>
      </c>
      <c r="H28">
        <f t="shared" si="4"/>
        <v>1</v>
      </c>
      <c r="I28" s="64">
        <f t="shared" si="5"/>
        <v>0</v>
      </c>
      <c r="J28">
        <f t="shared" si="6"/>
        <v>0</v>
      </c>
      <c r="K28" s="17">
        <f t="shared" ref="K28:M28" ca="1" si="50">IF(H28=1,$E28,"")</f>
        <v>6.868416268379382E-2</v>
      </c>
      <c r="L28" t="str">
        <f t="shared" si="50"/>
        <v/>
      </c>
      <c r="M28" t="str">
        <f t="shared" si="50"/>
        <v/>
      </c>
      <c r="N28" s="148">
        <f>IF('StockBond Returns'!AD26=0,1,0)</f>
        <v>0</v>
      </c>
      <c r="O28">
        <f>IF( AND('StockBond Returns'!$AD26&lt;0,'StockBond Returns'!$AD26&gt;=-0.1),1,0)</f>
        <v>1</v>
      </c>
      <c r="P28">
        <f>IF( AND('StockBond Returns'!$AD26&lt;-0.1,'StockBond Returns'!$AD26&gt;=-0.2),1,0)</f>
        <v>0</v>
      </c>
      <c r="Q28">
        <f>IF( AND('StockBond Returns'!$AD26&lt;-0.2,'StockBond Returns'!$AD26&gt;=-0.3),1,0)</f>
        <v>0</v>
      </c>
      <c r="R28">
        <f>IF('StockBond Returns'!AD26&lt;-0.3,1,0)</f>
        <v>0</v>
      </c>
      <c r="S28" t="str">
        <f t="shared" ref="S28:W28" si="51">IF(N28=1,$E28,"")</f>
        <v/>
      </c>
      <c r="T28" s="17">
        <f t="shared" ca="1" si="51"/>
        <v>6.868416268379382E-2</v>
      </c>
      <c r="U28" t="str">
        <f t="shared" si="51"/>
        <v/>
      </c>
      <c r="V28" t="str">
        <f t="shared" si="51"/>
        <v/>
      </c>
      <c r="W28" t="str">
        <f t="shared" si="51"/>
        <v/>
      </c>
    </row>
    <row r="29" spans="1:23" ht="15.75" customHeight="1" x14ac:dyDescent="0.15">
      <c r="A29">
        <f t="shared" si="30"/>
        <v>11</v>
      </c>
      <c r="B29">
        <f t="shared" si="31"/>
        <v>1872</v>
      </c>
      <c r="C29" s="64" t="s">
        <v>115</v>
      </c>
      <c r="D29" s="146">
        <f t="shared" si="9"/>
        <v>1872.8333333333317</v>
      </c>
      <c r="E29" s="147">
        <f ca="1">('StockBond Returns'!AA28+'StockBond Returns'!AC28-'Parameters &amp; Main Results'!$B$39)/'StockBond Returns'!AB28*12</f>
        <v>6.6915586729435539E-2</v>
      </c>
      <c r="F29" s="70">
        <f ca="1">'StockBond Returns'!AA28+'StockBond Returns'!AC28-'StockBond Returns'!AB28*'Distribution of Final Value'!$B$7</f>
        <v>3.1234289232004144</v>
      </c>
      <c r="G29" s="17">
        <f>1/'StockBond Returns'!M27</f>
        <v>8.2361966255388205E-2</v>
      </c>
      <c r="H29">
        <f t="shared" si="4"/>
        <v>1</v>
      </c>
      <c r="I29" s="64">
        <f t="shared" si="5"/>
        <v>0</v>
      </c>
      <c r="J29">
        <f t="shared" si="6"/>
        <v>0</v>
      </c>
      <c r="K29" s="17">
        <f t="shared" ref="K29:M29" ca="1" si="52">IF(H29=1,$E29,"")</f>
        <v>6.6915586729435539E-2</v>
      </c>
      <c r="L29" t="str">
        <f t="shared" si="52"/>
        <v/>
      </c>
      <c r="M29" t="str">
        <f t="shared" si="52"/>
        <v/>
      </c>
      <c r="N29" s="148">
        <f>IF('StockBond Returns'!AD27=0,1,0)</f>
        <v>0</v>
      </c>
      <c r="O29">
        <f>IF( AND('StockBond Returns'!$AD27&lt;0,'StockBond Returns'!$AD27&gt;=-0.1),1,0)</f>
        <v>1</v>
      </c>
      <c r="P29">
        <f>IF( AND('StockBond Returns'!$AD27&lt;-0.1,'StockBond Returns'!$AD27&gt;=-0.2),1,0)</f>
        <v>0</v>
      </c>
      <c r="Q29">
        <f>IF( AND('StockBond Returns'!$AD27&lt;-0.2,'StockBond Returns'!$AD27&gt;=-0.3),1,0)</f>
        <v>0</v>
      </c>
      <c r="R29">
        <f>IF('StockBond Returns'!AD27&lt;-0.3,1,0)</f>
        <v>0</v>
      </c>
      <c r="S29" t="str">
        <f t="shared" ref="S29:W29" si="53">IF(N29=1,$E29,"")</f>
        <v/>
      </c>
      <c r="T29" s="17">
        <f t="shared" ca="1" si="53"/>
        <v>6.6915586729435539E-2</v>
      </c>
      <c r="U29" t="str">
        <f t="shared" si="53"/>
        <v/>
      </c>
      <c r="V29" t="str">
        <f t="shared" si="53"/>
        <v/>
      </c>
      <c r="W29" t="str">
        <f t="shared" si="53"/>
        <v/>
      </c>
    </row>
    <row r="30" spans="1:23" ht="15.75" customHeight="1" x14ac:dyDescent="0.15">
      <c r="A30">
        <f t="shared" si="30"/>
        <v>12</v>
      </c>
      <c r="B30">
        <f t="shared" si="31"/>
        <v>1872</v>
      </c>
      <c r="C30" s="64" t="s">
        <v>115</v>
      </c>
      <c r="D30" s="146">
        <f t="shared" si="9"/>
        <v>1872.9166666666649</v>
      </c>
      <c r="E30" s="147">
        <f ca="1">('StockBond Returns'!AA29+'StockBond Returns'!AC29-'Parameters &amp; Main Results'!$B$39)/'StockBond Returns'!AB29*12</f>
        <v>6.9001232912942356E-2</v>
      </c>
      <c r="F30" s="70">
        <f ca="1">'StockBond Returns'!AA29+'StockBond Returns'!AC29-'StockBond Returns'!AB29*'Distribution of Final Value'!$B$7</f>
        <v>3.1591691958579515</v>
      </c>
      <c r="G30" s="17">
        <f>1/'StockBond Returns'!M28</f>
        <v>8.5178021972226139E-2</v>
      </c>
      <c r="H30">
        <f t="shared" si="4"/>
        <v>1</v>
      </c>
      <c r="I30" s="64">
        <f t="shared" si="5"/>
        <v>0</v>
      </c>
      <c r="J30">
        <f t="shared" si="6"/>
        <v>0</v>
      </c>
      <c r="K30" s="17">
        <f t="shared" ref="K30:M30" ca="1" si="54">IF(H30=1,$E30,"")</f>
        <v>6.9001232912942356E-2</v>
      </c>
      <c r="L30" t="str">
        <f t="shared" si="54"/>
        <v/>
      </c>
      <c r="M30" t="str">
        <f t="shared" si="54"/>
        <v/>
      </c>
      <c r="N30" s="148">
        <f>IF('StockBond Returns'!AD28=0,1,0)</f>
        <v>0</v>
      </c>
      <c r="O30">
        <f>IF( AND('StockBond Returns'!$AD28&lt;0,'StockBond Returns'!$AD28&gt;=-0.1),1,0)</f>
        <v>1</v>
      </c>
      <c r="P30">
        <f>IF( AND('StockBond Returns'!$AD28&lt;-0.1,'StockBond Returns'!$AD28&gt;=-0.2),1,0)</f>
        <v>0</v>
      </c>
      <c r="Q30">
        <f>IF( AND('StockBond Returns'!$AD28&lt;-0.2,'StockBond Returns'!$AD28&gt;=-0.3),1,0)</f>
        <v>0</v>
      </c>
      <c r="R30">
        <f>IF('StockBond Returns'!AD28&lt;-0.3,1,0)</f>
        <v>0</v>
      </c>
      <c r="S30" t="str">
        <f t="shared" ref="S30:W30" si="55">IF(N30=1,$E30,"")</f>
        <v/>
      </c>
      <c r="T30" s="17">
        <f t="shared" ca="1" si="55"/>
        <v>6.9001232912942356E-2</v>
      </c>
      <c r="U30" t="str">
        <f t="shared" si="55"/>
        <v/>
      </c>
      <c r="V30" t="str">
        <f t="shared" si="55"/>
        <v/>
      </c>
      <c r="W30" t="str">
        <f t="shared" si="55"/>
        <v/>
      </c>
    </row>
    <row r="31" spans="1:23" ht="15.75" customHeight="1" x14ac:dyDescent="0.15">
      <c r="A31">
        <f t="shared" si="30"/>
        <v>1</v>
      </c>
      <c r="B31">
        <f t="shared" si="31"/>
        <v>1873</v>
      </c>
      <c r="C31" s="64" t="s">
        <v>115</v>
      </c>
      <c r="D31" s="146">
        <f t="shared" si="9"/>
        <v>1872.9999999999982</v>
      </c>
      <c r="E31" s="147">
        <f ca="1">('StockBond Returns'!AA30+'StockBond Returns'!AC30-'Parameters &amp; Main Results'!$B$39)/'StockBond Returns'!AB30*12</f>
        <v>6.679901867316429E-2</v>
      </c>
      <c r="F31" s="70">
        <f ca="1">'StockBond Returns'!AA30+'StockBond Returns'!AC30-'StockBond Returns'!AB30*'Distribution of Final Value'!$B$7</f>
        <v>2.8001189631396377</v>
      </c>
      <c r="G31" s="17">
        <f>1/'StockBond Returns'!M29</f>
        <v>8.213323649846653E-2</v>
      </c>
      <c r="H31">
        <f t="shared" si="4"/>
        <v>1</v>
      </c>
      <c r="I31" s="64">
        <f t="shared" si="5"/>
        <v>0</v>
      </c>
      <c r="J31">
        <f t="shared" si="6"/>
        <v>0</v>
      </c>
      <c r="K31" s="17">
        <f t="shared" ref="K31:M31" ca="1" si="56">IF(H31=1,$E31,"")</f>
        <v>6.679901867316429E-2</v>
      </c>
      <c r="L31" t="str">
        <f t="shared" si="56"/>
        <v/>
      </c>
      <c r="M31" t="str">
        <f t="shared" si="56"/>
        <v/>
      </c>
      <c r="N31" s="148">
        <f>IF('StockBond Returns'!AD29=0,1,0)</f>
        <v>1</v>
      </c>
      <c r="O31">
        <f>IF( AND('StockBond Returns'!$AD29&lt;0,'StockBond Returns'!$AD29&gt;=-0.1),1,0)</f>
        <v>0</v>
      </c>
      <c r="P31">
        <f>IF( AND('StockBond Returns'!$AD29&lt;-0.1,'StockBond Returns'!$AD29&gt;=-0.2),1,0)</f>
        <v>0</v>
      </c>
      <c r="Q31">
        <f>IF( AND('StockBond Returns'!$AD29&lt;-0.2,'StockBond Returns'!$AD29&gt;=-0.3),1,0)</f>
        <v>0</v>
      </c>
      <c r="R31">
        <f>IF('StockBond Returns'!AD29&lt;-0.3,1,0)</f>
        <v>0</v>
      </c>
      <c r="S31" s="17">
        <f t="shared" ref="S31:W31" ca="1" si="57">IF(N31=1,$E31,"")</f>
        <v>6.679901867316429E-2</v>
      </c>
      <c r="T31" t="str">
        <f t="shared" si="57"/>
        <v/>
      </c>
      <c r="U31" t="str">
        <f t="shared" si="57"/>
        <v/>
      </c>
      <c r="V31" t="str">
        <f t="shared" si="57"/>
        <v/>
      </c>
      <c r="W31" t="str">
        <f t="shared" si="57"/>
        <v/>
      </c>
    </row>
    <row r="32" spans="1:23" ht="15.75" customHeight="1" x14ac:dyDescent="0.15">
      <c r="A32">
        <f t="shared" si="30"/>
        <v>2</v>
      </c>
      <c r="B32">
        <f t="shared" si="31"/>
        <v>1873</v>
      </c>
      <c r="C32" s="64" t="s">
        <v>115</v>
      </c>
      <c r="D32" s="146">
        <f t="shared" si="9"/>
        <v>1873.0833333333314</v>
      </c>
      <c r="E32" s="147">
        <f ca="1">('StockBond Returns'!AA31+'StockBond Returns'!AC31-'Parameters &amp; Main Results'!$B$39)/'StockBond Returns'!AB31*12</f>
        <v>6.6729254664603915E-2</v>
      </c>
      <c r="F32" s="70">
        <f ca="1">'StockBond Returns'!AA31+'StockBond Returns'!AC31-'StockBond Returns'!AB31*'Distribution of Final Value'!$B$7</f>
        <v>2.8856084589058106</v>
      </c>
      <c r="G32" s="17">
        <f>1/'StockBond Returns'!M30</f>
        <v>8.1642441623417231E-2</v>
      </c>
      <c r="H32">
        <f t="shared" si="4"/>
        <v>1</v>
      </c>
      <c r="I32" s="64">
        <f t="shared" si="5"/>
        <v>0</v>
      </c>
      <c r="J32">
        <f t="shared" si="6"/>
        <v>0</v>
      </c>
      <c r="K32" s="17">
        <f t="shared" ref="K32:M32" ca="1" si="58">IF(H32=1,$E32,"")</f>
        <v>6.6729254664603915E-2</v>
      </c>
      <c r="L32" t="str">
        <f t="shared" si="58"/>
        <v/>
      </c>
      <c r="M32" t="str">
        <f t="shared" si="58"/>
        <v/>
      </c>
      <c r="N32" s="148">
        <f>IF('StockBond Returns'!AD30=0,1,0)</f>
        <v>1</v>
      </c>
      <c r="O32">
        <f>IF( AND('StockBond Returns'!$AD30&lt;0,'StockBond Returns'!$AD30&gt;=-0.1),1,0)</f>
        <v>0</v>
      </c>
      <c r="P32">
        <f>IF( AND('StockBond Returns'!$AD30&lt;-0.1,'StockBond Returns'!$AD30&gt;=-0.2),1,0)</f>
        <v>0</v>
      </c>
      <c r="Q32">
        <f>IF( AND('StockBond Returns'!$AD30&lt;-0.2,'StockBond Returns'!$AD30&gt;=-0.3),1,0)</f>
        <v>0</v>
      </c>
      <c r="R32">
        <f>IF('StockBond Returns'!AD30&lt;-0.3,1,0)</f>
        <v>0</v>
      </c>
      <c r="S32" s="17">
        <f t="shared" ref="S32:W32" ca="1" si="59">IF(N32=1,$E32,"")</f>
        <v>6.6729254664603915E-2</v>
      </c>
      <c r="T32" t="str">
        <f t="shared" si="59"/>
        <v/>
      </c>
      <c r="U32" t="str">
        <f t="shared" si="59"/>
        <v/>
      </c>
      <c r="V32" t="str">
        <f t="shared" si="59"/>
        <v/>
      </c>
      <c r="W32" t="str">
        <f t="shared" si="59"/>
        <v/>
      </c>
    </row>
    <row r="33" spans="1:23" ht="15.75" customHeight="1" x14ac:dyDescent="0.15">
      <c r="A33">
        <f t="shared" si="30"/>
        <v>3</v>
      </c>
      <c r="B33">
        <f t="shared" si="31"/>
        <v>1873</v>
      </c>
      <c r="C33" s="64" t="s">
        <v>115</v>
      </c>
      <c r="D33" s="146">
        <f t="shared" si="9"/>
        <v>1873.1666666666647</v>
      </c>
      <c r="E33" s="147">
        <f ca="1">('StockBond Returns'!AA32+'StockBond Returns'!AC32-'Parameters &amp; Main Results'!$B$39)/'StockBond Returns'!AB32*12</f>
        <v>6.7694815529386637E-2</v>
      </c>
      <c r="F33" s="70">
        <f ca="1">'StockBond Returns'!AA32+'StockBond Returns'!AC32-'StockBond Returns'!AB32*'Distribution of Final Value'!$B$7</f>
        <v>3.0200781522108908</v>
      </c>
      <c r="G33" s="17">
        <f>1/'StockBond Returns'!M31</f>
        <v>8.2760563336919821E-2</v>
      </c>
      <c r="H33">
        <f t="shared" si="4"/>
        <v>1</v>
      </c>
      <c r="I33" s="64">
        <f t="shared" si="5"/>
        <v>0</v>
      </c>
      <c r="J33">
        <f t="shared" si="6"/>
        <v>0</v>
      </c>
      <c r="K33" s="17">
        <f t="shared" ref="K33:M33" ca="1" si="60">IF(H33=1,$E33,"")</f>
        <v>6.7694815529386637E-2</v>
      </c>
      <c r="L33" t="str">
        <f t="shared" si="60"/>
        <v/>
      </c>
      <c r="M33" t="str">
        <f t="shared" si="60"/>
        <v/>
      </c>
      <c r="N33" s="148">
        <f>IF('StockBond Returns'!AD31=0,1,0)</f>
        <v>0</v>
      </c>
      <c r="O33">
        <f>IF( AND('StockBond Returns'!$AD31&lt;0,'StockBond Returns'!$AD31&gt;=-0.1),1,0)</f>
        <v>1</v>
      </c>
      <c r="P33">
        <f>IF( AND('StockBond Returns'!$AD31&lt;-0.1,'StockBond Returns'!$AD31&gt;=-0.2),1,0)</f>
        <v>0</v>
      </c>
      <c r="Q33">
        <f>IF( AND('StockBond Returns'!$AD31&lt;-0.2,'StockBond Returns'!$AD31&gt;=-0.3),1,0)</f>
        <v>0</v>
      </c>
      <c r="R33">
        <f>IF('StockBond Returns'!AD31&lt;-0.3,1,0)</f>
        <v>0</v>
      </c>
      <c r="S33" t="str">
        <f t="shared" ref="S33:W33" si="61">IF(N33=1,$E33,"")</f>
        <v/>
      </c>
      <c r="T33" s="17">
        <f t="shared" ca="1" si="61"/>
        <v>6.7694815529386637E-2</v>
      </c>
      <c r="U33" t="str">
        <f t="shared" si="61"/>
        <v/>
      </c>
      <c r="V33" t="str">
        <f t="shared" si="61"/>
        <v/>
      </c>
      <c r="W33" t="str">
        <f t="shared" si="61"/>
        <v/>
      </c>
    </row>
    <row r="34" spans="1:23" ht="15.75" customHeight="1" x14ac:dyDescent="0.15">
      <c r="A34">
        <f t="shared" si="30"/>
        <v>4</v>
      </c>
      <c r="B34">
        <f t="shared" si="31"/>
        <v>1873</v>
      </c>
      <c r="C34" s="64" t="s">
        <v>115</v>
      </c>
      <c r="D34" s="146">
        <f t="shared" si="9"/>
        <v>1873.249999999998</v>
      </c>
      <c r="E34" s="147">
        <f ca="1">('StockBond Returns'!AA33+'StockBond Returns'!AC33-'Parameters &amp; Main Results'!$B$39)/'StockBond Returns'!AB33*12</f>
        <v>6.8072834307677674E-2</v>
      </c>
      <c r="F34" s="70">
        <f ca="1">'StockBond Returns'!AA33+'StockBond Returns'!AC33-'StockBond Returns'!AB33*'Distribution of Final Value'!$B$7</f>
        <v>2.9987081741913171</v>
      </c>
      <c r="G34" s="17">
        <f>1/'StockBond Returns'!M32</f>
        <v>8.3625243622808959E-2</v>
      </c>
      <c r="H34">
        <f t="shared" si="4"/>
        <v>1</v>
      </c>
      <c r="I34" s="64">
        <f t="shared" si="5"/>
        <v>0</v>
      </c>
      <c r="J34">
        <f t="shared" si="6"/>
        <v>0</v>
      </c>
      <c r="K34" s="17">
        <f t="shared" ref="K34:M34" ca="1" si="62">IF(H34=1,$E34,"")</f>
        <v>6.8072834307677674E-2</v>
      </c>
      <c r="L34" t="str">
        <f t="shared" si="62"/>
        <v/>
      </c>
      <c r="M34" t="str">
        <f t="shared" si="62"/>
        <v/>
      </c>
      <c r="N34" s="148">
        <f>IF('StockBond Returns'!AD32=0,1,0)</f>
        <v>0</v>
      </c>
      <c r="O34">
        <f>IF( AND('StockBond Returns'!$AD32&lt;0,'StockBond Returns'!$AD32&gt;=-0.1),1,0)</f>
        <v>1</v>
      </c>
      <c r="P34">
        <f>IF( AND('StockBond Returns'!$AD32&lt;-0.1,'StockBond Returns'!$AD32&gt;=-0.2),1,0)</f>
        <v>0</v>
      </c>
      <c r="Q34">
        <f>IF( AND('StockBond Returns'!$AD32&lt;-0.2,'StockBond Returns'!$AD32&gt;=-0.3),1,0)</f>
        <v>0</v>
      </c>
      <c r="R34">
        <f>IF('StockBond Returns'!AD32&lt;-0.3,1,0)</f>
        <v>0</v>
      </c>
      <c r="S34" t="str">
        <f t="shared" ref="S34:W34" si="63">IF(N34=1,$E34,"")</f>
        <v/>
      </c>
      <c r="T34" s="17">
        <f t="shared" ca="1" si="63"/>
        <v>6.8072834307677674E-2</v>
      </c>
      <c r="U34" t="str">
        <f t="shared" si="63"/>
        <v/>
      </c>
      <c r="V34" t="str">
        <f t="shared" si="63"/>
        <v/>
      </c>
      <c r="W34" t="str">
        <f t="shared" si="63"/>
        <v/>
      </c>
    </row>
    <row r="35" spans="1:23" ht="15.75" customHeight="1" x14ac:dyDescent="0.15">
      <c r="A35">
        <f t="shared" si="30"/>
        <v>5</v>
      </c>
      <c r="B35">
        <f t="shared" si="31"/>
        <v>1873</v>
      </c>
      <c r="C35" s="64" t="s">
        <v>115</v>
      </c>
      <c r="D35" s="146">
        <f t="shared" si="9"/>
        <v>1873.3333333333312</v>
      </c>
      <c r="E35" s="147">
        <f ca="1">('StockBond Returns'!AA34+'StockBond Returns'!AC34-'Parameters &amp; Main Results'!$B$39)/'StockBond Returns'!AB34*12</f>
        <v>6.8711125160816788E-2</v>
      </c>
      <c r="F35" s="70">
        <f ca="1">'StockBond Returns'!AA34+'StockBond Returns'!AC34-'StockBond Returns'!AB34*'Distribution of Final Value'!$B$7</f>
        <v>3.0559392719680751</v>
      </c>
      <c r="G35" s="17">
        <f>1/'StockBond Returns'!M33</f>
        <v>8.4938650901944329E-2</v>
      </c>
      <c r="H35">
        <f t="shared" si="4"/>
        <v>1</v>
      </c>
      <c r="I35" s="64">
        <f t="shared" si="5"/>
        <v>0</v>
      </c>
      <c r="J35">
        <f t="shared" si="6"/>
        <v>0</v>
      </c>
      <c r="K35" s="17">
        <f t="shared" ref="K35:M35" ca="1" si="64">IF(H35=1,$E35,"")</f>
        <v>6.8711125160816788E-2</v>
      </c>
      <c r="L35" t="str">
        <f t="shared" si="64"/>
        <v/>
      </c>
      <c r="M35" t="str">
        <f t="shared" si="64"/>
        <v/>
      </c>
      <c r="N35" s="148">
        <f>IF('StockBond Returns'!AD33=0,1,0)</f>
        <v>0</v>
      </c>
      <c r="O35">
        <f>IF( AND('StockBond Returns'!$AD33&lt;0,'StockBond Returns'!$AD33&gt;=-0.1),1,0)</f>
        <v>1</v>
      </c>
      <c r="P35">
        <f>IF( AND('StockBond Returns'!$AD33&lt;-0.1,'StockBond Returns'!$AD33&gt;=-0.2),1,0)</f>
        <v>0</v>
      </c>
      <c r="Q35">
        <f>IF( AND('StockBond Returns'!$AD33&lt;-0.2,'StockBond Returns'!$AD33&gt;=-0.3),1,0)</f>
        <v>0</v>
      </c>
      <c r="R35">
        <f>IF('StockBond Returns'!AD33&lt;-0.3,1,0)</f>
        <v>0</v>
      </c>
      <c r="S35" t="str">
        <f t="shared" ref="S35:W35" si="65">IF(N35=1,$E35,"")</f>
        <v/>
      </c>
      <c r="T35" s="17">
        <f t="shared" ca="1" si="65"/>
        <v>6.8711125160816788E-2</v>
      </c>
      <c r="U35" t="str">
        <f t="shared" si="65"/>
        <v/>
      </c>
      <c r="V35" t="str">
        <f t="shared" si="65"/>
        <v/>
      </c>
      <c r="W35" t="str">
        <f t="shared" si="65"/>
        <v/>
      </c>
    </row>
    <row r="36" spans="1:23" ht="15.75" customHeight="1" x14ac:dyDescent="0.15">
      <c r="A36">
        <f t="shared" si="30"/>
        <v>6</v>
      </c>
      <c r="B36">
        <f t="shared" si="31"/>
        <v>1873</v>
      </c>
      <c r="C36" s="64" t="s">
        <v>115</v>
      </c>
      <c r="D36" s="146">
        <f t="shared" si="9"/>
        <v>1873.4166666666645</v>
      </c>
      <c r="E36" s="147">
        <f ca="1">('StockBond Returns'!AA35+'StockBond Returns'!AC35-'Parameters &amp; Main Results'!$B$39)/'StockBond Returns'!AB35*12</f>
        <v>6.6905318400084499E-2</v>
      </c>
      <c r="F36" s="70">
        <f ca="1">'StockBond Returns'!AA35+'StockBond Returns'!AC35-'StockBond Returns'!AB35*'Distribution of Final Value'!$B$7</f>
        <v>2.8401061137653834</v>
      </c>
      <c r="G36" s="17">
        <f>1/'StockBond Returns'!M34</f>
        <v>8.2986351629762478E-2</v>
      </c>
      <c r="H36">
        <f t="shared" si="4"/>
        <v>1</v>
      </c>
      <c r="I36" s="64">
        <f t="shared" si="5"/>
        <v>0</v>
      </c>
      <c r="J36">
        <f t="shared" si="6"/>
        <v>0</v>
      </c>
      <c r="K36" s="17">
        <f t="shared" ref="K36:M36" ca="1" si="66">IF(H36=1,$E36,"")</f>
        <v>6.6905318400084499E-2</v>
      </c>
      <c r="L36" t="str">
        <f t="shared" si="66"/>
        <v/>
      </c>
      <c r="M36" t="str">
        <f t="shared" si="66"/>
        <v/>
      </c>
      <c r="N36" s="148">
        <f>IF('StockBond Returns'!AD34=0,1,0)</f>
        <v>1</v>
      </c>
      <c r="O36">
        <f>IF( AND('StockBond Returns'!$AD34&lt;0,'StockBond Returns'!$AD34&gt;=-0.1),1,0)</f>
        <v>0</v>
      </c>
      <c r="P36">
        <f>IF( AND('StockBond Returns'!$AD34&lt;-0.1,'StockBond Returns'!$AD34&gt;=-0.2),1,0)</f>
        <v>0</v>
      </c>
      <c r="Q36">
        <f>IF( AND('StockBond Returns'!$AD34&lt;-0.2,'StockBond Returns'!$AD34&gt;=-0.3),1,0)</f>
        <v>0</v>
      </c>
      <c r="R36">
        <f>IF('StockBond Returns'!AD34&lt;-0.3,1,0)</f>
        <v>0</v>
      </c>
      <c r="S36" s="17">
        <f t="shared" ref="S36:W36" ca="1" si="67">IF(N36=1,$E36,"")</f>
        <v>6.6905318400084499E-2</v>
      </c>
      <c r="T36" t="str">
        <f t="shared" si="67"/>
        <v/>
      </c>
      <c r="U36" t="str">
        <f t="shared" si="67"/>
        <v/>
      </c>
      <c r="V36" t="str">
        <f t="shared" si="67"/>
        <v/>
      </c>
      <c r="W36" t="str">
        <f t="shared" si="67"/>
        <v/>
      </c>
    </row>
    <row r="37" spans="1:23" ht="15.75" customHeight="1" x14ac:dyDescent="0.15">
      <c r="A37">
        <f t="shared" si="30"/>
        <v>7</v>
      </c>
      <c r="B37">
        <f t="shared" si="31"/>
        <v>1873</v>
      </c>
      <c r="C37" s="64" t="s">
        <v>115</v>
      </c>
      <c r="D37" s="146">
        <f t="shared" si="9"/>
        <v>1873.4999999999977</v>
      </c>
      <c r="E37" s="147">
        <f ca="1">('StockBond Returns'!AA36+'StockBond Returns'!AC36-'Parameters &amp; Main Results'!$B$39)/'StockBond Returns'!AB36*12</f>
        <v>6.5367486387402099E-2</v>
      </c>
      <c r="F37" s="70">
        <f ca="1">'StockBond Returns'!AA36+'StockBond Returns'!AC36-'StockBond Returns'!AB36*'Distribution of Final Value'!$B$7</f>
        <v>2.6923624856731934</v>
      </c>
      <c r="G37" s="17">
        <f>1/'StockBond Returns'!M35</f>
        <v>8.1708594896946748E-2</v>
      </c>
      <c r="H37">
        <f t="shared" si="4"/>
        <v>1</v>
      </c>
      <c r="I37" s="64">
        <f t="shared" si="5"/>
        <v>0</v>
      </c>
      <c r="J37">
        <f t="shared" si="6"/>
        <v>0</v>
      </c>
      <c r="K37" s="17">
        <f t="shared" ref="K37:M37" ca="1" si="68">IF(H37=1,$E37,"")</f>
        <v>6.5367486387402099E-2</v>
      </c>
      <c r="L37" t="str">
        <f t="shared" si="68"/>
        <v/>
      </c>
      <c r="M37" t="str">
        <f t="shared" si="68"/>
        <v/>
      </c>
      <c r="N37" s="148">
        <f>IF('StockBond Returns'!AD35=0,1,0)</f>
        <v>1</v>
      </c>
      <c r="O37">
        <f>IF( AND('StockBond Returns'!$AD35&lt;0,'StockBond Returns'!$AD35&gt;=-0.1),1,0)</f>
        <v>0</v>
      </c>
      <c r="P37">
        <f>IF( AND('StockBond Returns'!$AD35&lt;-0.1,'StockBond Returns'!$AD35&gt;=-0.2),1,0)</f>
        <v>0</v>
      </c>
      <c r="Q37">
        <f>IF( AND('StockBond Returns'!$AD35&lt;-0.2,'StockBond Returns'!$AD35&gt;=-0.3),1,0)</f>
        <v>0</v>
      </c>
      <c r="R37">
        <f>IF('StockBond Returns'!AD35&lt;-0.3,1,0)</f>
        <v>0</v>
      </c>
      <c r="S37" s="17">
        <f t="shared" ref="S37:W37" ca="1" si="69">IF(N37=1,$E37,"")</f>
        <v>6.5367486387402099E-2</v>
      </c>
      <c r="T37" t="str">
        <f t="shared" si="69"/>
        <v/>
      </c>
      <c r="U37" t="str">
        <f t="shared" si="69"/>
        <v/>
      </c>
      <c r="V37" t="str">
        <f t="shared" si="69"/>
        <v/>
      </c>
      <c r="W37" t="str">
        <f t="shared" si="69"/>
        <v/>
      </c>
    </row>
    <row r="38" spans="1:23" ht="15.75" customHeight="1" x14ac:dyDescent="0.15">
      <c r="A38">
        <f t="shared" si="30"/>
        <v>8</v>
      </c>
      <c r="B38">
        <f t="shared" si="31"/>
        <v>1873</v>
      </c>
      <c r="C38" s="64" t="s">
        <v>115</v>
      </c>
      <c r="D38" s="146">
        <f t="shared" si="9"/>
        <v>1873.583333333331</v>
      </c>
      <c r="E38" s="147">
        <f ca="1">('StockBond Returns'!AA37+'StockBond Returns'!AC37-'Parameters &amp; Main Results'!$B$39)/'StockBond Returns'!AB37*12</f>
        <v>6.5782661024180553E-2</v>
      </c>
      <c r="F38" s="70">
        <f ca="1">'StockBond Returns'!AA37+'StockBond Returns'!AC37-'StockBond Returns'!AB37*'Distribution of Final Value'!$B$7</f>
        <v>2.6538938160976047</v>
      </c>
      <c r="G38" s="17">
        <f>1/'StockBond Returns'!M36</f>
        <v>8.2164311356705017E-2</v>
      </c>
      <c r="H38">
        <f t="shared" si="4"/>
        <v>1</v>
      </c>
      <c r="I38" s="64">
        <f t="shared" si="5"/>
        <v>0</v>
      </c>
      <c r="J38">
        <f t="shared" si="6"/>
        <v>0</v>
      </c>
      <c r="K38" s="17">
        <f t="shared" ref="K38:M38" ca="1" si="70">IF(H38=1,$E38,"")</f>
        <v>6.5782661024180553E-2</v>
      </c>
      <c r="L38" t="str">
        <f t="shared" si="70"/>
        <v/>
      </c>
      <c r="M38" t="str">
        <f t="shared" si="70"/>
        <v/>
      </c>
      <c r="N38" s="148">
        <f>IF('StockBond Returns'!AD36=0,1,0)</f>
        <v>1</v>
      </c>
      <c r="O38">
        <f>IF( AND('StockBond Returns'!$AD36&lt;0,'StockBond Returns'!$AD36&gt;=-0.1),1,0)</f>
        <v>0</v>
      </c>
      <c r="P38">
        <f>IF( AND('StockBond Returns'!$AD36&lt;-0.1,'StockBond Returns'!$AD36&gt;=-0.2),1,0)</f>
        <v>0</v>
      </c>
      <c r="Q38">
        <f>IF( AND('StockBond Returns'!$AD36&lt;-0.2,'StockBond Returns'!$AD36&gt;=-0.3),1,0)</f>
        <v>0</v>
      </c>
      <c r="R38">
        <f>IF('StockBond Returns'!AD36&lt;-0.3,1,0)</f>
        <v>0</v>
      </c>
      <c r="S38" s="17">
        <f t="shared" ref="S38:W38" ca="1" si="71">IF(N38=1,$E38,"")</f>
        <v>6.5782661024180553E-2</v>
      </c>
      <c r="T38" t="str">
        <f t="shared" si="71"/>
        <v/>
      </c>
      <c r="U38" t="str">
        <f t="shared" si="71"/>
        <v/>
      </c>
      <c r="V38" t="str">
        <f t="shared" si="71"/>
        <v/>
      </c>
      <c r="W38" t="str">
        <f t="shared" si="71"/>
        <v/>
      </c>
    </row>
    <row r="39" spans="1:23" ht="15.75" customHeight="1" x14ac:dyDescent="0.15">
      <c r="A39">
        <f t="shared" si="30"/>
        <v>9</v>
      </c>
      <c r="B39">
        <f t="shared" si="31"/>
        <v>1873</v>
      </c>
      <c r="C39" s="64" t="s">
        <v>115</v>
      </c>
      <c r="D39" s="146">
        <f t="shared" si="9"/>
        <v>1873.6666666666642</v>
      </c>
      <c r="E39" s="147">
        <f ca="1">('StockBond Returns'!AA38+'StockBond Returns'!AC38-'Parameters &amp; Main Results'!$B$39)/'StockBond Returns'!AB38*12</f>
        <v>6.5773538461584208E-2</v>
      </c>
      <c r="F39" s="70">
        <f ca="1">'StockBond Returns'!AA38+'StockBond Returns'!AC38-'StockBond Returns'!AB38*'Distribution of Final Value'!$B$7</f>
        <v>2.6464044183491087</v>
      </c>
      <c r="G39" s="17">
        <f>1/'StockBond Returns'!M37</f>
        <v>8.2416271274330516E-2</v>
      </c>
      <c r="H39">
        <f t="shared" si="4"/>
        <v>1</v>
      </c>
      <c r="I39" s="64">
        <f t="shared" si="5"/>
        <v>0</v>
      </c>
      <c r="J39">
        <f t="shared" si="6"/>
        <v>0</v>
      </c>
      <c r="K39" s="17">
        <f t="shared" ref="K39:M39" ca="1" si="72">IF(H39=1,$E39,"")</f>
        <v>6.5773538461584208E-2</v>
      </c>
      <c r="L39" t="str">
        <f t="shared" si="72"/>
        <v/>
      </c>
      <c r="M39" t="str">
        <f t="shared" si="72"/>
        <v/>
      </c>
      <c r="N39" s="148">
        <f>IF('StockBond Returns'!AD37=0,1,0)</f>
        <v>1</v>
      </c>
      <c r="O39">
        <f>IF( AND('StockBond Returns'!$AD37&lt;0,'StockBond Returns'!$AD37&gt;=-0.1),1,0)</f>
        <v>0</v>
      </c>
      <c r="P39">
        <f>IF( AND('StockBond Returns'!$AD37&lt;-0.1,'StockBond Returns'!$AD37&gt;=-0.2),1,0)</f>
        <v>0</v>
      </c>
      <c r="Q39">
        <f>IF( AND('StockBond Returns'!$AD37&lt;-0.2,'StockBond Returns'!$AD37&gt;=-0.3),1,0)</f>
        <v>0</v>
      </c>
      <c r="R39">
        <f>IF('StockBond Returns'!AD37&lt;-0.3,1,0)</f>
        <v>0</v>
      </c>
      <c r="S39" s="17">
        <f t="shared" ref="S39:W39" ca="1" si="73">IF(N39=1,$E39,"")</f>
        <v>6.5773538461584208E-2</v>
      </c>
      <c r="T39" t="str">
        <f t="shared" si="73"/>
        <v/>
      </c>
      <c r="U39" t="str">
        <f t="shared" si="73"/>
        <v/>
      </c>
      <c r="V39" t="str">
        <f t="shared" si="73"/>
        <v/>
      </c>
      <c r="W39" t="str">
        <f t="shared" si="73"/>
        <v/>
      </c>
    </row>
    <row r="40" spans="1:23" ht="15.75" customHeight="1" x14ac:dyDescent="0.15">
      <c r="A40">
        <f t="shared" si="30"/>
        <v>10</v>
      </c>
      <c r="B40">
        <f t="shared" si="31"/>
        <v>1873</v>
      </c>
      <c r="C40" s="64" t="s">
        <v>115</v>
      </c>
      <c r="D40" s="146">
        <f t="shared" si="9"/>
        <v>1873.7499999999975</v>
      </c>
      <c r="E40" s="147">
        <f ca="1">('StockBond Returns'!AA39+'StockBond Returns'!AC39-'Parameters &amp; Main Results'!$B$39)/'StockBond Returns'!AB39*12</f>
        <v>7.0111308153749746E-2</v>
      </c>
      <c r="F40" s="70">
        <f ca="1">'StockBond Returns'!AA39+'StockBond Returns'!AC39-'StockBond Returns'!AB39*'Distribution of Final Value'!$B$7</f>
        <v>2.9945278852086328</v>
      </c>
      <c r="G40" s="17">
        <f>1/'StockBond Returns'!M38</f>
        <v>8.9614114329109942E-2</v>
      </c>
      <c r="H40">
        <f t="shared" si="4"/>
        <v>1</v>
      </c>
      <c r="I40" s="64">
        <f t="shared" si="5"/>
        <v>0</v>
      </c>
      <c r="J40">
        <f t="shared" si="6"/>
        <v>0</v>
      </c>
      <c r="K40" s="17">
        <f t="shared" ref="K40:M40" ca="1" si="74">IF(H40=1,$E40,"")</f>
        <v>7.0111308153749746E-2</v>
      </c>
      <c r="L40" t="str">
        <f t="shared" si="74"/>
        <v/>
      </c>
      <c r="M40" t="str">
        <f t="shared" si="74"/>
        <v/>
      </c>
      <c r="N40" s="148">
        <f>IF('StockBond Returns'!AD38=0,1,0)</f>
        <v>0</v>
      </c>
      <c r="O40">
        <f>IF( AND('StockBond Returns'!$AD38&lt;0,'StockBond Returns'!$AD38&gt;=-0.1),1,0)</f>
        <v>1</v>
      </c>
      <c r="P40">
        <f>IF( AND('StockBond Returns'!$AD38&lt;-0.1,'StockBond Returns'!$AD38&gt;=-0.2),1,0)</f>
        <v>0</v>
      </c>
      <c r="Q40">
        <f>IF( AND('StockBond Returns'!$AD38&lt;-0.2,'StockBond Returns'!$AD38&gt;=-0.3),1,0)</f>
        <v>0</v>
      </c>
      <c r="R40">
        <f>IF('StockBond Returns'!AD38&lt;-0.3,1,0)</f>
        <v>0</v>
      </c>
      <c r="S40" t="str">
        <f t="shared" ref="S40:W40" si="75">IF(N40=1,$E40,"")</f>
        <v/>
      </c>
      <c r="T40" s="17">
        <f t="shared" ca="1" si="75"/>
        <v>7.0111308153749746E-2</v>
      </c>
      <c r="U40" t="str">
        <f t="shared" si="75"/>
        <v/>
      </c>
      <c r="V40" t="str">
        <f t="shared" si="75"/>
        <v/>
      </c>
      <c r="W40" t="str">
        <f t="shared" si="75"/>
        <v/>
      </c>
    </row>
    <row r="41" spans="1:23" ht="15.75" customHeight="1" x14ac:dyDescent="0.15">
      <c r="A41">
        <f t="shared" si="30"/>
        <v>11</v>
      </c>
      <c r="B41">
        <f t="shared" si="31"/>
        <v>1873</v>
      </c>
      <c r="C41" s="64" t="s">
        <v>115</v>
      </c>
      <c r="D41" s="146">
        <f t="shared" si="9"/>
        <v>1873.8333333333308</v>
      </c>
      <c r="E41" s="147">
        <f ca="1">('StockBond Returns'!AA40+'StockBond Returns'!AC40-'Parameters &amp; Main Results'!$B$39)/'StockBond Returns'!AB40*12</f>
        <v>7.3570511737577074E-2</v>
      </c>
      <c r="F41" s="70">
        <f ca="1">'StockBond Returns'!AA40+'StockBond Returns'!AC40-'StockBond Returns'!AB40*'Distribution of Final Value'!$B$7</f>
        <v>3.4006287896165439</v>
      </c>
      <c r="G41" s="17">
        <f>1/'StockBond Returns'!M39</f>
        <v>9.6183812960649526E-2</v>
      </c>
      <c r="H41">
        <f t="shared" si="4"/>
        <v>1</v>
      </c>
      <c r="I41" s="64">
        <f t="shared" si="5"/>
        <v>0</v>
      </c>
      <c r="J41">
        <f t="shared" si="6"/>
        <v>0</v>
      </c>
      <c r="K41" s="17">
        <f t="shared" ref="K41:M41" ca="1" si="76">IF(H41=1,$E41,"")</f>
        <v>7.3570511737577074E-2</v>
      </c>
      <c r="L41" t="str">
        <f t="shared" si="76"/>
        <v/>
      </c>
      <c r="M41" t="str">
        <f t="shared" si="76"/>
        <v/>
      </c>
      <c r="N41" s="148">
        <f>IF('StockBond Returns'!AD39=0,1,0)</f>
        <v>0</v>
      </c>
      <c r="O41">
        <f>IF( AND('StockBond Returns'!$AD39&lt;0,'StockBond Returns'!$AD39&gt;=-0.1),1,0)</f>
        <v>0</v>
      </c>
      <c r="P41">
        <f>IF( AND('StockBond Returns'!$AD39&lt;-0.1,'StockBond Returns'!$AD39&gt;=-0.2),1,0)</f>
        <v>1</v>
      </c>
      <c r="Q41">
        <f>IF( AND('StockBond Returns'!$AD39&lt;-0.2,'StockBond Returns'!$AD39&gt;=-0.3),1,0)</f>
        <v>0</v>
      </c>
      <c r="R41">
        <f>IF('StockBond Returns'!AD39&lt;-0.3,1,0)</f>
        <v>0</v>
      </c>
      <c r="S41" t="str">
        <f t="shared" ref="S41:W41" si="77">IF(N41=1,$E41,"")</f>
        <v/>
      </c>
      <c r="T41" t="str">
        <f t="shared" si="77"/>
        <v/>
      </c>
      <c r="U41" s="17">
        <f t="shared" ca="1" si="77"/>
        <v>7.3570511737577074E-2</v>
      </c>
      <c r="V41" t="str">
        <f t="shared" si="77"/>
        <v/>
      </c>
      <c r="W41" t="str">
        <f t="shared" si="77"/>
        <v/>
      </c>
    </row>
    <row r="42" spans="1:23" ht="15.75" customHeight="1" x14ac:dyDescent="0.15">
      <c r="A42">
        <f t="shared" si="30"/>
        <v>12</v>
      </c>
      <c r="B42">
        <f t="shared" si="31"/>
        <v>1873</v>
      </c>
      <c r="C42" s="64" t="s">
        <v>115</v>
      </c>
      <c r="D42" s="146">
        <f t="shared" si="9"/>
        <v>1873.916666666664</v>
      </c>
      <c r="E42" s="147">
        <f ca="1">('StockBond Returns'!AA41+'StockBond Returns'!AC41-'Parameters &amp; Main Results'!$B$39)/'StockBond Returns'!AB41*12</f>
        <v>7.3269836279649642E-2</v>
      </c>
      <c r="F42" s="70">
        <f ca="1">'StockBond Returns'!AA41+'StockBond Returns'!AC41-'StockBond Returns'!AB41*'Distribution of Final Value'!$B$7</f>
        <v>3.2735524605546154</v>
      </c>
      <c r="G42" s="17">
        <f>1/'StockBond Returns'!M40</f>
        <v>9.7008902582656958E-2</v>
      </c>
      <c r="H42">
        <f t="shared" si="4"/>
        <v>1</v>
      </c>
      <c r="I42" s="64">
        <f t="shared" si="5"/>
        <v>0</v>
      </c>
      <c r="J42">
        <f t="shared" si="6"/>
        <v>0</v>
      </c>
      <c r="K42" s="17">
        <f t="shared" ref="K42:M42" ca="1" si="78">IF(H42=1,$E42,"")</f>
        <v>7.3269836279649642E-2</v>
      </c>
      <c r="L42" t="str">
        <f t="shared" si="78"/>
        <v/>
      </c>
      <c r="M42" t="str">
        <f t="shared" si="78"/>
        <v/>
      </c>
      <c r="N42" s="148">
        <f>IF('StockBond Returns'!AD40=0,1,0)</f>
        <v>0</v>
      </c>
      <c r="O42">
        <f>IF( AND('StockBond Returns'!$AD40&lt;0,'StockBond Returns'!$AD40&gt;=-0.1),1,0)</f>
        <v>0</v>
      </c>
      <c r="P42">
        <f>IF( AND('StockBond Returns'!$AD40&lt;-0.1,'StockBond Returns'!$AD40&gt;=-0.2),1,0)</f>
        <v>1</v>
      </c>
      <c r="Q42">
        <f>IF( AND('StockBond Returns'!$AD40&lt;-0.2,'StockBond Returns'!$AD40&gt;=-0.3),1,0)</f>
        <v>0</v>
      </c>
      <c r="R42">
        <f>IF('StockBond Returns'!AD40&lt;-0.3,1,0)</f>
        <v>0</v>
      </c>
      <c r="S42" t="str">
        <f t="shared" ref="S42:W42" si="79">IF(N42=1,$E42,"")</f>
        <v/>
      </c>
      <c r="T42" t="str">
        <f t="shared" si="79"/>
        <v/>
      </c>
      <c r="U42" s="17">
        <f t="shared" ca="1" si="79"/>
        <v>7.3269836279649642E-2</v>
      </c>
      <c r="V42" t="str">
        <f t="shared" si="79"/>
        <v/>
      </c>
      <c r="W42" t="str">
        <f t="shared" si="79"/>
        <v/>
      </c>
    </row>
    <row r="43" spans="1:23" ht="15.75" customHeight="1" x14ac:dyDescent="0.15">
      <c r="A43">
        <f t="shared" si="30"/>
        <v>1</v>
      </c>
      <c r="B43">
        <f t="shared" si="31"/>
        <v>1874</v>
      </c>
      <c r="C43" s="64" t="s">
        <v>115</v>
      </c>
      <c r="D43" s="146">
        <f t="shared" si="9"/>
        <v>1873.9999999999973</v>
      </c>
      <c r="E43" s="147">
        <f ca="1">('StockBond Returns'!AA42+'StockBond Returns'!AC42-'Parameters &amp; Main Results'!$B$39)/'StockBond Returns'!AB42*12</f>
        <v>6.9401162175479009E-2</v>
      </c>
      <c r="F43" s="70">
        <f ca="1">'StockBond Returns'!AA42+'StockBond Returns'!AC42-'StockBond Returns'!AB42*'Distribution of Final Value'!$B$7</f>
        <v>2.8805197278022665</v>
      </c>
      <c r="G43" s="17">
        <f>1/'StockBond Returns'!M41</f>
        <v>9.1120783624815918E-2</v>
      </c>
      <c r="H43">
        <f t="shared" si="4"/>
        <v>1</v>
      </c>
      <c r="I43" s="64">
        <f t="shared" si="5"/>
        <v>0</v>
      </c>
      <c r="J43">
        <f t="shared" si="6"/>
        <v>0</v>
      </c>
      <c r="K43" s="17">
        <f t="shared" ref="K43:M43" ca="1" si="80">IF(H43=1,$E43,"")</f>
        <v>6.9401162175479009E-2</v>
      </c>
      <c r="L43" t="str">
        <f t="shared" si="80"/>
        <v/>
      </c>
      <c r="M43" t="str">
        <f t="shared" si="80"/>
        <v/>
      </c>
      <c r="N43" s="148">
        <f>IF('StockBond Returns'!AD41=0,1,0)</f>
        <v>0</v>
      </c>
      <c r="O43">
        <f>IF( AND('StockBond Returns'!$AD41&lt;0,'StockBond Returns'!$AD41&gt;=-0.1),1,0)</f>
        <v>1</v>
      </c>
      <c r="P43">
        <f>IF( AND('StockBond Returns'!$AD41&lt;-0.1,'StockBond Returns'!$AD41&gt;=-0.2),1,0)</f>
        <v>0</v>
      </c>
      <c r="Q43">
        <f>IF( AND('StockBond Returns'!$AD41&lt;-0.2,'StockBond Returns'!$AD41&gt;=-0.3),1,0)</f>
        <v>0</v>
      </c>
      <c r="R43">
        <f>IF('StockBond Returns'!AD41&lt;-0.3,1,0)</f>
        <v>0</v>
      </c>
      <c r="S43" t="str">
        <f t="shared" ref="S43:W43" si="81">IF(N43=1,$E43,"")</f>
        <v/>
      </c>
      <c r="T43" s="17">
        <f t="shared" ca="1" si="81"/>
        <v>6.9401162175479009E-2</v>
      </c>
      <c r="U43" t="str">
        <f t="shared" si="81"/>
        <v/>
      </c>
      <c r="V43" t="str">
        <f t="shared" si="81"/>
        <v/>
      </c>
      <c r="W43" t="str">
        <f t="shared" si="81"/>
        <v/>
      </c>
    </row>
    <row r="44" spans="1:23" ht="15.75" customHeight="1" x14ac:dyDescent="0.15">
      <c r="A44">
        <f t="shared" si="30"/>
        <v>2</v>
      </c>
      <c r="B44">
        <f t="shared" si="31"/>
        <v>1874</v>
      </c>
      <c r="C44" s="64" t="s">
        <v>115</v>
      </c>
      <c r="D44" s="146">
        <f t="shared" si="9"/>
        <v>1874.0833333333305</v>
      </c>
      <c r="E44" s="147">
        <f ca="1">('StockBond Returns'!AA43+'StockBond Returns'!AC43-'Parameters &amp; Main Results'!$B$39)/'StockBond Returns'!AB43*12</f>
        <v>6.7960010769475387E-2</v>
      </c>
      <c r="F44" s="70">
        <f ca="1">'StockBond Returns'!AA43+'StockBond Returns'!AC43-'StockBond Returns'!AB43*'Distribution of Final Value'!$B$7</f>
        <v>2.7061004890354865</v>
      </c>
      <c r="G44" s="17">
        <f>1/'StockBond Returns'!M42</f>
        <v>8.8198973002338463E-2</v>
      </c>
      <c r="H44">
        <f t="shared" si="4"/>
        <v>1</v>
      </c>
      <c r="I44" s="64">
        <f t="shared" si="5"/>
        <v>0</v>
      </c>
      <c r="J44">
        <f t="shared" si="6"/>
        <v>0</v>
      </c>
      <c r="K44" s="17">
        <f t="shared" ref="K44:M44" ca="1" si="82">IF(H44=1,$E44,"")</f>
        <v>6.7960010769475387E-2</v>
      </c>
      <c r="L44" t="str">
        <f t="shared" si="82"/>
        <v/>
      </c>
      <c r="M44" t="str">
        <f t="shared" si="82"/>
        <v/>
      </c>
      <c r="N44" s="148">
        <f>IF('StockBond Returns'!AD42=0,1,0)</f>
        <v>0</v>
      </c>
      <c r="O44">
        <f>IF( AND('StockBond Returns'!$AD42&lt;0,'StockBond Returns'!$AD42&gt;=-0.1),1,0)</f>
        <v>1</v>
      </c>
      <c r="P44">
        <f>IF( AND('StockBond Returns'!$AD42&lt;-0.1,'StockBond Returns'!$AD42&gt;=-0.2),1,0)</f>
        <v>0</v>
      </c>
      <c r="Q44">
        <f>IF( AND('StockBond Returns'!$AD42&lt;-0.2,'StockBond Returns'!$AD42&gt;=-0.3),1,0)</f>
        <v>0</v>
      </c>
      <c r="R44">
        <f>IF('StockBond Returns'!AD42&lt;-0.3,1,0)</f>
        <v>0</v>
      </c>
      <c r="S44" t="str">
        <f t="shared" ref="S44:W44" si="83">IF(N44=1,$E44,"")</f>
        <v/>
      </c>
      <c r="T44" s="17">
        <f t="shared" ca="1" si="83"/>
        <v>6.7960010769475387E-2</v>
      </c>
      <c r="U44" t="str">
        <f t="shared" si="83"/>
        <v/>
      </c>
      <c r="V44" t="str">
        <f t="shared" si="83"/>
        <v/>
      </c>
      <c r="W44" t="str">
        <f t="shared" si="83"/>
        <v/>
      </c>
    </row>
    <row r="45" spans="1:23" ht="15.75" customHeight="1" x14ac:dyDescent="0.15">
      <c r="A45">
        <f t="shared" si="30"/>
        <v>3</v>
      </c>
      <c r="B45">
        <f t="shared" si="31"/>
        <v>1874</v>
      </c>
      <c r="C45" s="64" t="s">
        <v>115</v>
      </c>
      <c r="D45" s="146">
        <f t="shared" si="9"/>
        <v>1874.1666666666638</v>
      </c>
      <c r="E45" s="147">
        <f ca="1">('StockBond Returns'!AA44+'StockBond Returns'!AC44-'Parameters &amp; Main Results'!$B$39)/'StockBond Returns'!AB44*12</f>
        <v>6.8287951113890591E-2</v>
      </c>
      <c r="F45" s="70">
        <f ca="1">'StockBond Returns'!AA44+'StockBond Returns'!AC44-'StockBond Returns'!AB44*'Distribution of Final Value'!$B$7</f>
        <v>2.8560569621447662</v>
      </c>
      <c r="G45" s="17">
        <f>1/'StockBond Returns'!M43</f>
        <v>8.5959588444470408E-2</v>
      </c>
      <c r="H45">
        <f t="shared" si="4"/>
        <v>1</v>
      </c>
      <c r="I45" s="64">
        <f t="shared" si="5"/>
        <v>0</v>
      </c>
      <c r="J45">
        <f t="shared" si="6"/>
        <v>0</v>
      </c>
      <c r="K45" s="17">
        <f t="shared" ref="K45:M45" ca="1" si="84">IF(H45=1,$E45,"")</f>
        <v>6.8287951113890591E-2</v>
      </c>
      <c r="L45" t="str">
        <f t="shared" si="84"/>
        <v/>
      </c>
      <c r="M45" t="str">
        <f t="shared" si="84"/>
        <v/>
      </c>
      <c r="N45" s="148">
        <f>IF('StockBond Returns'!AD43=0,1,0)</f>
        <v>1</v>
      </c>
      <c r="O45">
        <f>IF( AND('StockBond Returns'!$AD43&lt;0,'StockBond Returns'!$AD43&gt;=-0.1),1,0)</f>
        <v>0</v>
      </c>
      <c r="P45">
        <f>IF( AND('StockBond Returns'!$AD43&lt;-0.1,'StockBond Returns'!$AD43&gt;=-0.2),1,0)</f>
        <v>0</v>
      </c>
      <c r="Q45">
        <f>IF( AND('StockBond Returns'!$AD43&lt;-0.2,'StockBond Returns'!$AD43&gt;=-0.3),1,0)</f>
        <v>0</v>
      </c>
      <c r="R45">
        <f>IF('StockBond Returns'!AD43&lt;-0.3,1,0)</f>
        <v>0</v>
      </c>
      <c r="S45" s="17">
        <f t="shared" ref="S45:W45" ca="1" si="85">IF(N45=1,$E45,"")</f>
        <v>6.8287951113890591E-2</v>
      </c>
      <c r="T45" t="str">
        <f t="shared" si="85"/>
        <v/>
      </c>
      <c r="U45" t="str">
        <f t="shared" si="85"/>
        <v/>
      </c>
      <c r="V45" t="str">
        <f t="shared" si="85"/>
        <v/>
      </c>
      <c r="W45" t="str">
        <f t="shared" si="85"/>
        <v/>
      </c>
    </row>
    <row r="46" spans="1:23" ht="15.75" customHeight="1" x14ac:dyDescent="0.15">
      <c r="A46">
        <f t="shared" si="30"/>
        <v>4</v>
      </c>
      <c r="B46">
        <f t="shared" si="31"/>
        <v>1874</v>
      </c>
      <c r="C46" s="64" t="s">
        <v>115</v>
      </c>
      <c r="D46" s="146">
        <f t="shared" si="9"/>
        <v>1874.249999999997</v>
      </c>
      <c r="E46" s="147">
        <f ca="1">('StockBond Returns'!AA45+'StockBond Returns'!AC45-'Parameters &amp; Main Results'!$B$39)/'StockBond Returns'!AB45*12</f>
        <v>6.8621815712307091E-2</v>
      </c>
      <c r="F46" s="70">
        <f ca="1">'StockBond Returns'!AA45+'StockBond Returns'!AC45-'StockBond Returns'!AB45*'Distribution of Final Value'!$B$7</f>
        <v>2.8652180105562159</v>
      </c>
      <c r="G46" s="17">
        <f>1/'StockBond Returns'!M44</f>
        <v>8.734989355358537E-2</v>
      </c>
      <c r="H46">
        <f t="shared" si="4"/>
        <v>1</v>
      </c>
      <c r="I46" s="64">
        <f t="shared" si="5"/>
        <v>0</v>
      </c>
      <c r="J46">
        <f t="shared" si="6"/>
        <v>0</v>
      </c>
      <c r="K46" s="17">
        <f t="shared" ref="K46:M46" ca="1" si="86">IF(H46=1,$E46,"")</f>
        <v>6.8621815712307091E-2</v>
      </c>
      <c r="L46" t="str">
        <f t="shared" si="86"/>
        <v/>
      </c>
      <c r="M46" t="str">
        <f t="shared" si="86"/>
        <v/>
      </c>
      <c r="N46" s="148">
        <f>IF('StockBond Returns'!AD44=0,1,0)</f>
        <v>0</v>
      </c>
      <c r="O46">
        <f>IF( AND('StockBond Returns'!$AD44&lt;0,'StockBond Returns'!$AD44&gt;=-0.1),1,0)</f>
        <v>1</v>
      </c>
      <c r="P46">
        <f>IF( AND('StockBond Returns'!$AD44&lt;-0.1,'StockBond Returns'!$AD44&gt;=-0.2),1,0)</f>
        <v>0</v>
      </c>
      <c r="Q46">
        <f>IF( AND('StockBond Returns'!$AD44&lt;-0.2,'StockBond Returns'!$AD44&gt;=-0.3),1,0)</f>
        <v>0</v>
      </c>
      <c r="R46">
        <f>IF('StockBond Returns'!AD44&lt;-0.3,1,0)</f>
        <v>0</v>
      </c>
      <c r="S46" t="str">
        <f t="shared" ref="S46:W46" si="87">IF(N46=1,$E46,"")</f>
        <v/>
      </c>
      <c r="T46" s="17">
        <f t="shared" ca="1" si="87"/>
        <v>6.8621815712307091E-2</v>
      </c>
      <c r="U46" t="str">
        <f t="shared" si="87"/>
        <v/>
      </c>
      <c r="V46" t="str">
        <f t="shared" si="87"/>
        <v/>
      </c>
      <c r="W46" t="str">
        <f t="shared" si="87"/>
        <v/>
      </c>
    </row>
    <row r="47" spans="1:23" ht="15.75" customHeight="1" x14ac:dyDescent="0.15">
      <c r="A47">
        <f t="shared" si="30"/>
        <v>5</v>
      </c>
      <c r="B47">
        <f t="shared" si="31"/>
        <v>1874</v>
      </c>
      <c r="C47" s="64" t="s">
        <v>115</v>
      </c>
      <c r="D47" s="146">
        <f t="shared" si="9"/>
        <v>1874.3333333333303</v>
      </c>
      <c r="E47" s="147">
        <f ca="1">('StockBond Returns'!AA46+'StockBond Returns'!AC46-'Parameters &amp; Main Results'!$B$39)/'StockBond Returns'!AB46*12</f>
        <v>6.8958750542500294E-2</v>
      </c>
      <c r="F47" s="70">
        <f ca="1">'StockBond Returns'!AA46+'StockBond Returns'!AC46-'StockBond Returns'!AB46*'Distribution of Final Value'!$B$7</f>
        <v>2.9581431261215556</v>
      </c>
      <c r="G47" s="17">
        <f>1/'StockBond Returns'!M45</f>
        <v>8.8817227991399544E-2</v>
      </c>
      <c r="H47">
        <f t="shared" si="4"/>
        <v>1</v>
      </c>
      <c r="I47" s="64">
        <f t="shared" si="5"/>
        <v>0</v>
      </c>
      <c r="J47">
        <f t="shared" si="6"/>
        <v>0</v>
      </c>
      <c r="K47" s="17">
        <f t="shared" ref="K47:M47" ca="1" si="88">IF(H47=1,$E47,"")</f>
        <v>6.8958750542500294E-2</v>
      </c>
      <c r="L47" t="str">
        <f t="shared" si="88"/>
        <v/>
      </c>
      <c r="M47" t="str">
        <f t="shared" si="88"/>
        <v/>
      </c>
      <c r="N47" s="148">
        <f>IF('StockBond Returns'!AD45=0,1,0)</f>
        <v>0</v>
      </c>
      <c r="O47">
        <f>IF( AND('StockBond Returns'!$AD45&lt;0,'StockBond Returns'!$AD45&gt;=-0.1),1,0)</f>
        <v>1</v>
      </c>
      <c r="P47">
        <f>IF( AND('StockBond Returns'!$AD45&lt;-0.1,'StockBond Returns'!$AD45&gt;=-0.2),1,0)</f>
        <v>0</v>
      </c>
      <c r="Q47">
        <f>IF( AND('StockBond Returns'!$AD45&lt;-0.2,'StockBond Returns'!$AD45&gt;=-0.3),1,0)</f>
        <v>0</v>
      </c>
      <c r="R47">
        <f>IF('StockBond Returns'!AD45&lt;-0.3,1,0)</f>
        <v>0</v>
      </c>
      <c r="S47" t="str">
        <f t="shared" ref="S47:W47" si="89">IF(N47=1,$E47,"")</f>
        <v/>
      </c>
      <c r="T47" s="17">
        <f t="shared" ca="1" si="89"/>
        <v>6.8958750542500294E-2</v>
      </c>
      <c r="U47" t="str">
        <f t="shared" si="89"/>
        <v/>
      </c>
      <c r="V47" t="str">
        <f t="shared" si="89"/>
        <v/>
      </c>
      <c r="W47" t="str">
        <f t="shared" si="89"/>
        <v/>
      </c>
    </row>
    <row r="48" spans="1:23" ht="15.75" customHeight="1" x14ac:dyDescent="0.15">
      <c r="A48">
        <f t="shared" si="30"/>
        <v>6</v>
      </c>
      <c r="B48">
        <f t="shared" si="31"/>
        <v>1874</v>
      </c>
      <c r="C48" s="64" t="s">
        <v>115</v>
      </c>
      <c r="D48" s="146">
        <f t="shared" si="9"/>
        <v>1874.4166666666636</v>
      </c>
      <c r="E48" s="147">
        <f ca="1">('StockBond Returns'!AA47+'StockBond Returns'!AC47-'Parameters &amp; Main Results'!$B$39)/'StockBond Returns'!AB47*12</f>
        <v>6.9300455192415594E-2</v>
      </c>
      <c r="F48" s="70">
        <f ca="1">'StockBond Returns'!AA47+'StockBond Returns'!AC47-'StockBond Returns'!AB47*'Distribution of Final Value'!$B$7</f>
        <v>3.1386670198899518</v>
      </c>
      <c r="G48" s="17">
        <f>1/'StockBond Returns'!M46</f>
        <v>9.0604015328590262E-2</v>
      </c>
      <c r="H48">
        <f t="shared" si="4"/>
        <v>1</v>
      </c>
      <c r="I48" s="64">
        <f t="shared" si="5"/>
        <v>0</v>
      </c>
      <c r="J48">
        <f t="shared" si="6"/>
        <v>0</v>
      </c>
      <c r="K48" s="17">
        <f t="shared" ref="K48:M48" ca="1" si="90">IF(H48=1,$E48,"")</f>
        <v>6.9300455192415594E-2</v>
      </c>
      <c r="L48" t="str">
        <f t="shared" si="90"/>
        <v/>
      </c>
      <c r="M48" t="str">
        <f t="shared" si="90"/>
        <v/>
      </c>
      <c r="N48" s="148">
        <f>IF('StockBond Returns'!AD46=0,1,0)</f>
        <v>0</v>
      </c>
      <c r="O48">
        <f>IF( AND('StockBond Returns'!$AD46&lt;0,'StockBond Returns'!$AD46&gt;=-0.1),1,0)</f>
        <v>1</v>
      </c>
      <c r="P48">
        <f>IF( AND('StockBond Returns'!$AD46&lt;-0.1,'StockBond Returns'!$AD46&gt;=-0.2),1,0)</f>
        <v>0</v>
      </c>
      <c r="Q48">
        <f>IF( AND('StockBond Returns'!$AD46&lt;-0.2,'StockBond Returns'!$AD46&gt;=-0.3),1,0)</f>
        <v>0</v>
      </c>
      <c r="R48">
        <f>IF('StockBond Returns'!AD46&lt;-0.3,1,0)</f>
        <v>0</v>
      </c>
      <c r="S48" t="str">
        <f t="shared" ref="S48:W48" si="91">IF(N48=1,$E48,"")</f>
        <v/>
      </c>
      <c r="T48" s="17">
        <f t="shared" ca="1" si="91"/>
        <v>6.9300455192415594E-2</v>
      </c>
      <c r="U48" t="str">
        <f t="shared" si="91"/>
        <v/>
      </c>
      <c r="V48" t="str">
        <f t="shared" si="91"/>
        <v/>
      </c>
      <c r="W48" t="str">
        <f t="shared" si="91"/>
        <v/>
      </c>
    </row>
    <row r="49" spans="1:23" ht="15.75" customHeight="1" x14ac:dyDescent="0.15">
      <c r="A49">
        <f t="shared" si="30"/>
        <v>7</v>
      </c>
      <c r="B49">
        <f t="shared" si="31"/>
        <v>1874</v>
      </c>
      <c r="C49" s="64" t="s">
        <v>115</v>
      </c>
      <c r="D49" s="146">
        <f t="shared" si="9"/>
        <v>1874.4999999999968</v>
      </c>
      <c r="E49" s="147">
        <f ca="1">('StockBond Returns'!AA48+'StockBond Returns'!AC48-'Parameters &amp; Main Results'!$B$39)/'StockBond Returns'!AB48*12</f>
        <v>6.9648495322995274E-2</v>
      </c>
      <c r="F49" s="70">
        <f ca="1">'StockBond Returns'!AA48+'StockBond Returns'!AC48-'StockBond Returns'!AB48*'Distribution of Final Value'!$B$7</f>
        <v>3.1049286470675481</v>
      </c>
      <c r="G49" s="17">
        <f>1/'StockBond Returns'!M47</f>
        <v>8.9241779123608853E-2</v>
      </c>
      <c r="H49">
        <f t="shared" si="4"/>
        <v>1</v>
      </c>
      <c r="I49" s="64">
        <f t="shared" si="5"/>
        <v>0</v>
      </c>
      <c r="J49">
        <f t="shared" si="6"/>
        <v>0</v>
      </c>
      <c r="K49" s="17">
        <f t="shared" ref="K49:M49" ca="1" si="92">IF(H49=1,$E49,"")</f>
        <v>6.9648495322995274E-2</v>
      </c>
      <c r="L49" t="str">
        <f t="shared" si="92"/>
        <v/>
      </c>
      <c r="M49" t="str">
        <f t="shared" si="92"/>
        <v/>
      </c>
      <c r="N49" s="148">
        <f>IF('StockBond Returns'!AD47=0,1,0)</f>
        <v>0</v>
      </c>
      <c r="O49">
        <f>IF( AND('StockBond Returns'!$AD47&lt;0,'StockBond Returns'!$AD47&gt;=-0.1),1,0)</f>
        <v>1</v>
      </c>
      <c r="P49">
        <f>IF( AND('StockBond Returns'!$AD47&lt;-0.1,'StockBond Returns'!$AD47&gt;=-0.2),1,0)</f>
        <v>0</v>
      </c>
      <c r="Q49">
        <f>IF( AND('StockBond Returns'!$AD47&lt;-0.2,'StockBond Returns'!$AD47&gt;=-0.3),1,0)</f>
        <v>0</v>
      </c>
      <c r="R49">
        <f>IF('StockBond Returns'!AD47&lt;-0.3,1,0)</f>
        <v>0</v>
      </c>
      <c r="S49" t="str">
        <f t="shared" ref="S49:W49" si="93">IF(N49=1,$E49,"")</f>
        <v/>
      </c>
      <c r="T49" s="17">
        <f t="shared" ca="1" si="93"/>
        <v>6.9648495322995274E-2</v>
      </c>
      <c r="U49" t="str">
        <f t="shared" si="93"/>
        <v/>
      </c>
      <c r="V49" t="str">
        <f t="shared" si="93"/>
        <v/>
      </c>
      <c r="W49" t="str">
        <f t="shared" si="93"/>
        <v/>
      </c>
    </row>
    <row r="50" spans="1:23" ht="15.75" customHeight="1" x14ac:dyDescent="0.15">
      <c r="A50">
        <f t="shared" si="30"/>
        <v>8</v>
      </c>
      <c r="B50">
        <f t="shared" si="31"/>
        <v>1874</v>
      </c>
      <c r="C50" s="64" t="s">
        <v>115</v>
      </c>
      <c r="D50" s="146">
        <f t="shared" si="9"/>
        <v>1874.5833333333301</v>
      </c>
      <c r="E50" s="147">
        <f ca="1">('StockBond Returns'!AA49+'StockBond Returns'!AC49-'Parameters &amp; Main Results'!$B$39)/'StockBond Returns'!AB49*12</f>
        <v>6.9999071944257474E-2</v>
      </c>
      <c r="F50" s="70">
        <f ca="1">'StockBond Returns'!AA49+'StockBond Returns'!AC49-'StockBond Returns'!AB49*'Distribution of Final Value'!$B$7</f>
        <v>3.187875121520289</v>
      </c>
      <c r="G50" s="17">
        <f>1/'StockBond Returns'!M48</f>
        <v>9.0293067196901514E-2</v>
      </c>
      <c r="H50">
        <f t="shared" si="4"/>
        <v>1</v>
      </c>
      <c r="I50" s="64">
        <f t="shared" si="5"/>
        <v>0</v>
      </c>
      <c r="J50">
        <f t="shared" si="6"/>
        <v>0</v>
      </c>
      <c r="K50" s="17">
        <f t="shared" ref="K50:M50" ca="1" si="94">IF(H50=1,$E50,"")</f>
        <v>6.9999071944257474E-2</v>
      </c>
      <c r="L50" t="str">
        <f t="shared" si="94"/>
        <v/>
      </c>
      <c r="M50" t="str">
        <f t="shared" si="94"/>
        <v/>
      </c>
      <c r="N50" s="148">
        <f>IF('StockBond Returns'!AD48=0,1,0)</f>
        <v>0</v>
      </c>
      <c r="O50">
        <f>IF( AND('StockBond Returns'!$AD48&lt;0,'StockBond Returns'!$AD48&gt;=-0.1),1,0)</f>
        <v>1</v>
      </c>
      <c r="P50">
        <f>IF( AND('StockBond Returns'!$AD48&lt;-0.1,'StockBond Returns'!$AD48&gt;=-0.2),1,0)</f>
        <v>0</v>
      </c>
      <c r="Q50">
        <f>IF( AND('StockBond Returns'!$AD48&lt;-0.2,'StockBond Returns'!$AD48&gt;=-0.3),1,0)</f>
        <v>0</v>
      </c>
      <c r="R50">
        <f>IF('StockBond Returns'!AD48&lt;-0.3,1,0)</f>
        <v>0</v>
      </c>
      <c r="S50" t="str">
        <f t="shared" ref="S50:W50" si="95">IF(N50=1,$E50,"")</f>
        <v/>
      </c>
      <c r="T50" s="17">
        <f t="shared" ca="1" si="95"/>
        <v>6.9999071944257474E-2</v>
      </c>
      <c r="U50" t="str">
        <f t="shared" si="95"/>
        <v/>
      </c>
      <c r="V50" t="str">
        <f t="shared" si="95"/>
        <v/>
      </c>
      <c r="W50" t="str">
        <f t="shared" si="95"/>
        <v/>
      </c>
    </row>
    <row r="51" spans="1:23" ht="15.75" customHeight="1" x14ac:dyDescent="0.15">
      <c r="A51">
        <f t="shared" si="30"/>
        <v>9</v>
      </c>
      <c r="B51">
        <f t="shared" si="31"/>
        <v>1874</v>
      </c>
      <c r="C51" s="64" t="s">
        <v>115</v>
      </c>
      <c r="D51" s="146">
        <f t="shared" si="9"/>
        <v>1874.6666666666633</v>
      </c>
      <c r="E51" s="147">
        <f ca="1">('StockBond Returns'!AA50+'StockBond Returns'!AC50-'Parameters &amp; Main Results'!$B$39)/'StockBond Returns'!AB50*12</f>
        <v>7.0354294917616897E-2</v>
      </c>
      <c r="F51" s="70">
        <f ca="1">'StockBond Returns'!AA50+'StockBond Returns'!AC50-'StockBond Returns'!AB50*'Distribution of Final Value'!$B$7</f>
        <v>2.9797438953406687</v>
      </c>
      <c r="G51" s="17">
        <f>1/'StockBond Returns'!M49</f>
        <v>8.9615957731493626E-2</v>
      </c>
      <c r="H51">
        <f t="shared" si="4"/>
        <v>1</v>
      </c>
      <c r="I51" s="64">
        <f t="shared" si="5"/>
        <v>0</v>
      </c>
      <c r="J51">
        <f t="shared" si="6"/>
        <v>0</v>
      </c>
      <c r="K51" s="17">
        <f t="shared" ref="K51:M51" ca="1" si="96">IF(H51=1,$E51,"")</f>
        <v>7.0354294917616897E-2</v>
      </c>
      <c r="L51" t="str">
        <f t="shared" si="96"/>
        <v/>
      </c>
      <c r="M51" t="str">
        <f t="shared" si="96"/>
        <v/>
      </c>
      <c r="N51" s="148">
        <f>IF('StockBond Returns'!AD49=0,1,0)</f>
        <v>1</v>
      </c>
      <c r="O51">
        <f>IF( AND('StockBond Returns'!$AD49&lt;0,'StockBond Returns'!$AD49&gt;=-0.1),1,0)</f>
        <v>0</v>
      </c>
      <c r="P51">
        <f>IF( AND('StockBond Returns'!$AD49&lt;-0.1,'StockBond Returns'!$AD49&gt;=-0.2),1,0)</f>
        <v>0</v>
      </c>
      <c r="Q51">
        <f>IF( AND('StockBond Returns'!$AD49&lt;-0.2,'StockBond Returns'!$AD49&gt;=-0.3),1,0)</f>
        <v>0</v>
      </c>
      <c r="R51">
        <f>IF('StockBond Returns'!AD49&lt;-0.3,1,0)</f>
        <v>0</v>
      </c>
      <c r="S51" s="17">
        <f t="shared" ref="S51:W51" ca="1" si="97">IF(N51=1,$E51,"")</f>
        <v>7.0354294917616897E-2</v>
      </c>
      <c r="T51" t="str">
        <f t="shared" si="97"/>
        <v/>
      </c>
      <c r="U51" t="str">
        <f t="shared" si="97"/>
        <v/>
      </c>
      <c r="V51" t="str">
        <f t="shared" si="97"/>
        <v/>
      </c>
      <c r="W51" t="str">
        <f t="shared" si="97"/>
        <v/>
      </c>
    </row>
    <row r="52" spans="1:23" ht="15.75" customHeight="1" x14ac:dyDescent="0.15">
      <c r="A52">
        <f t="shared" si="30"/>
        <v>10</v>
      </c>
      <c r="B52">
        <f t="shared" si="31"/>
        <v>1874</v>
      </c>
      <c r="C52" s="64" t="s">
        <v>115</v>
      </c>
      <c r="D52" s="146">
        <f t="shared" si="9"/>
        <v>1874.7499999999966</v>
      </c>
      <c r="E52" s="147">
        <f ca="1">('StockBond Returns'!AA51+'StockBond Returns'!AC51-'Parameters &amp; Main Results'!$B$39)/'StockBond Returns'!AB51*12</f>
        <v>7.0708825518407487E-2</v>
      </c>
      <c r="F52" s="70">
        <f ca="1">'StockBond Returns'!AA51+'StockBond Returns'!AC51-'StockBond Returns'!AB51*'Distribution of Final Value'!$B$7</f>
        <v>3.0420714571520699</v>
      </c>
      <c r="G52" s="17">
        <f>1/'StockBond Returns'!M50</f>
        <v>8.8440867735380457E-2</v>
      </c>
      <c r="H52">
        <f t="shared" si="4"/>
        <v>1</v>
      </c>
      <c r="I52" s="64">
        <f t="shared" si="5"/>
        <v>0</v>
      </c>
      <c r="J52">
        <f t="shared" si="6"/>
        <v>0</v>
      </c>
      <c r="K52" s="17">
        <f t="shared" ref="K52:M52" ca="1" si="98">IF(H52=1,$E52,"")</f>
        <v>7.0708825518407487E-2</v>
      </c>
      <c r="L52" t="str">
        <f t="shared" si="98"/>
        <v/>
      </c>
      <c r="M52" t="str">
        <f t="shared" si="98"/>
        <v/>
      </c>
      <c r="N52" s="148">
        <f>IF('StockBond Returns'!AD50=0,1,0)</f>
        <v>1</v>
      </c>
      <c r="O52">
        <f>IF( AND('StockBond Returns'!$AD50&lt;0,'StockBond Returns'!$AD50&gt;=-0.1),1,0)</f>
        <v>0</v>
      </c>
      <c r="P52">
        <f>IF( AND('StockBond Returns'!$AD50&lt;-0.1,'StockBond Returns'!$AD50&gt;=-0.2),1,0)</f>
        <v>0</v>
      </c>
      <c r="Q52">
        <f>IF( AND('StockBond Returns'!$AD50&lt;-0.2,'StockBond Returns'!$AD50&gt;=-0.3),1,0)</f>
        <v>0</v>
      </c>
      <c r="R52">
        <f>IF('StockBond Returns'!AD50&lt;-0.3,1,0)</f>
        <v>0</v>
      </c>
      <c r="S52" s="17">
        <f t="shared" ref="S52:W52" ca="1" si="99">IF(N52=1,$E52,"")</f>
        <v>7.0708825518407487E-2</v>
      </c>
      <c r="T52" t="str">
        <f t="shared" si="99"/>
        <v/>
      </c>
      <c r="U52" t="str">
        <f t="shared" si="99"/>
        <v/>
      </c>
      <c r="V52" t="str">
        <f t="shared" si="99"/>
        <v/>
      </c>
      <c r="W52" t="str">
        <f t="shared" si="99"/>
        <v/>
      </c>
    </row>
    <row r="53" spans="1:23" ht="13" x14ac:dyDescent="0.15">
      <c r="A53">
        <f t="shared" si="30"/>
        <v>11</v>
      </c>
      <c r="B53">
        <f t="shared" si="31"/>
        <v>1874</v>
      </c>
      <c r="C53" s="64" t="s">
        <v>115</v>
      </c>
      <c r="D53" s="146">
        <f t="shared" si="9"/>
        <v>1874.8333333333298</v>
      </c>
      <c r="E53" s="147">
        <f ca="1">('StockBond Returns'!AA52+'StockBond Returns'!AC52-'Parameters &amp; Main Results'!$B$39)/'StockBond Returns'!AB52*12</f>
        <v>7.1067801519741847E-2</v>
      </c>
      <c r="F53" s="70">
        <f ca="1">'StockBond Returns'!AA52+'StockBond Returns'!AC52-'StockBond Returns'!AB52*'Distribution of Final Value'!$B$7</f>
        <v>3.196931162376961</v>
      </c>
      <c r="G53" s="17">
        <f>1/'StockBond Returns'!M51</f>
        <v>8.7528970108763052E-2</v>
      </c>
      <c r="H53">
        <f t="shared" si="4"/>
        <v>1</v>
      </c>
      <c r="I53" s="64">
        <f t="shared" si="5"/>
        <v>0</v>
      </c>
      <c r="J53">
        <f t="shared" si="6"/>
        <v>0</v>
      </c>
      <c r="K53" s="17">
        <f t="shared" ref="K53:M53" ca="1" si="100">IF(H53=1,$E53,"")</f>
        <v>7.1067801519741847E-2</v>
      </c>
      <c r="L53" t="str">
        <f t="shared" si="100"/>
        <v/>
      </c>
      <c r="M53" t="str">
        <f t="shared" si="100"/>
        <v/>
      </c>
      <c r="N53" s="148">
        <f>IF('StockBond Returns'!AD51=0,1,0)</f>
        <v>1</v>
      </c>
      <c r="O53">
        <f>IF( AND('StockBond Returns'!$AD51&lt;0,'StockBond Returns'!$AD51&gt;=-0.1),1,0)</f>
        <v>0</v>
      </c>
      <c r="P53">
        <f>IF( AND('StockBond Returns'!$AD51&lt;-0.1,'StockBond Returns'!$AD51&gt;=-0.2),1,0)</f>
        <v>0</v>
      </c>
      <c r="Q53">
        <f>IF( AND('StockBond Returns'!$AD51&lt;-0.2,'StockBond Returns'!$AD51&gt;=-0.3),1,0)</f>
        <v>0</v>
      </c>
      <c r="R53">
        <f>IF('StockBond Returns'!AD51&lt;-0.3,1,0)</f>
        <v>0</v>
      </c>
      <c r="S53" s="17">
        <f t="shared" ref="S53:W53" ca="1" si="101">IF(N53=1,$E53,"")</f>
        <v>7.1067801519741847E-2</v>
      </c>
      <c r="T53" t="str">
        <f t="shared" si="101"/>
        <v/>
      </c>
      <c r="U53" t="str">
        <f t="shared" si="101"/>
        <v/>
      </c>
      <c r="V53" t="str">
        <f t="shared" si="101"/>
        <v/>
      </c>
      <c r="W53" t="str">
        <f t="shared" si="101"/>
        <v/>
      </c>
    </row>
    <row r="54" spans="1:23" ht="13" x14ac:dyDescent="0.15">
      <c r="A54">
        <f t="shared" si="30"/>
        <v>12</v>
      </c>
      <c r="B54">
        <f t="shared" si="31"/>
        <v>1874</v>
      </c>
      <c r="C54" s="64" t="s">
        <v>115</v>
      </c>
      <c r="D54" s="146">
        <f t="shared" si="9"/>
        <v>1874.9166666666631</v>
      </c>
      <c r="E54" s="147">
        <f ca="1">('StockBond Returns'!AA53+'StockBond Returns'!AC53-'Parameters &amp; Main Results'!$B$39)/'StockBond Returns'!AB53*12</f>
        <v>7.1433001512883829E-2</v>
      </c>
      <c r="F54" s="70">
        <f ca="1">'StockBond Returns'!AA53+'StockBond Returns'!AC53-'StockBond Returns'!AB53*'Distribution of Final Value'!$B$7</f>
        <v>3.0167089002317207</v>
      </c>
      <c r="G54" s="17">
        <f>1/'StockBond Returns'!M52</f>
        <v>8.66348103769152E-2</v>
      </c>
      <c r="H54">
        <f t="shared" si="4"/>
        <v>1</v>
      </c>
      <c r="I54" s="64">
        <f t="shared" si="5"/>
        <v>0</v>
      </c>
      <c r="J54">
        <f t="shared" si="6"/>
        <v>0</v>
      </c>
      <c r="K54" s="17">
        <f t="shared" ref="K54:M54" ca="1" si="102">IF(H54=1,$E54,"")</f>
        <v>7.1433001512883829E-2</v>
      </c>
      <c r="L54" t="str">
        <f t="shared" si="102"/>
        <v/>
      </c>
      <c r="M54" t="str">
        <f t="shared" si="102"/>
        <v/>
      </c>
      <c r="N54" s="148">
        <f>IF('StockBond Returns'!AD52=0,1,0)</f>
        <v>1</v>
      </c>
      <c r="O54">
        <f>IF( AND('StockBond Returns'!$AD52&lt;0,'StockBond Returns'!$AD52&gt;=-0.1),1,0)</f>
        <v>0</v>
      </c>
      <c r="P54">
        <f>IF( AND('StockBond Returns'!$AD52&lt;-0.1,'StockBond Returns'!$AD52&gt;=-0.2),1,0)</f>
        <v>0</v>
      </c>
      <c r="Q54">
        <f>IF( AND('StockBond Returns'!$AD52&lt;-0.2,'StockBond Returns'!$AD52&gt;=-0.3),1,0)</f>
        <v>0</v>
      </c>
      <c r="R54">
        <f>IF('StockBond Returns'!AD52&lt;-0.3,1,0)</f>
        <v>0</v>
      </c>
      <c r="S54" s="17">
        <f t="shared" ref="S54:W54" ca="1" si="103">IF(N54=1,$E54,"")</f>
        <v>7.1433001512883829E-2</v>
      </c>
      <c r="T54" t="str">
        <f t="shared" si="103"/>
        <v/>
      </c>
      <c r="U54" t="str">
        <f t="shared" si="103"/>
        <v/>
      </c>
      <c r="V54" t="str">
        <f t="shared" si="103"/>
        <v/>
      </c>
      <c r="W54" t="str">
        <f t="shared" si="103"/>
        <v/>
      </c>
    </row>
    <row r="55" spans="1:23" ht="13" x14ac:dyDescent="0.15">
      <c r="A55">
        <f t="shared" si="30"/>
        <v>1</v>
      </c>
      <c r="B55">
        <f t="shared" si="31"/>
        <v>1875</v>
      </c>
      <c r="C55" s="64" t="s">
        <v>115</v>
      </c>
      <c r="D55" s="146">
        <f t="shared" si="9"/>
        <v>1874.9999999999964</v>
      </c>
      <c r="E55" s="147">
        <f ca="1">('StockBond Returns'!AA54+'StockBond Returns'!AC54-'Parameters &amp; Main Results'!$B$39)/'StockBond Returns'!AB54*12</f>
        <v>7.1798054941159067E-2</v>
      </c>
      <c r="F55" s="70">
        <f ca="1">'StockBond Returns'!AA54+'StockBond Returns'!AC54-'StockBond Returns'!AB54*'Distribution of Final Value'!$B$7</f>
        <v>2.9711338824400975</v>
      </c>
      <c r="G55" s="17">
        <f>1/'StockBond Returns'!M53</f>
        <v>8.717508164591492E-2</v>
      </c>
      <c r="H55">
        <f t="shared" si="4"/>
        <v>1</v>
      </c>
      <c r="I55" s="64">
        <f t="shared" si="5"/>
        <v>0</v>
      </c>
      <c r="J55">
        <f t="shared" si="6"/>
        <v>0</v>
      </c>
      <c r="K55" s="17">
        <f t="shared" ref="K55:M55" ca="1" si="104">IF(H55=1,$E55,"")</f>
        <v>7.1798054941159067E-2</v>
      </c>
      <c r="L55" t="str">
        <f t="shared" si="104"/>
        <v/>
      </c>
      <c r="M55" t="str">
        <f t="shared" si="104"/>
        <v/>
      </c>
      <c r="N55" s="148">
        <f>IF('StockBond Returns'!AD53=0,1,0)</f>
        <v>1</v>
      </c>
      <c r="O55">
        <f>IF( AND('StockBond Returns'!$AD53&lt;0,'StockBond Returns'!$AD53&gt;=-0.1),1,0)</f>
        <v>0</v>
      </c>
      <c r="P55">
        <f>IF( AND('StockBond Returns'!$AD53&lt;-0.1,'StockBond Returns'!$AD53&gt;=-0.2),1,0)</f>
        <v>0</v>
      </c>
      <c r="Q55">
        <f>IF( AND('StockBond Returns'!$AD53&lt;-0.2,'StockBond Returns'!$AD53&gt;=-0.3),1,0)</f>
        <v>0</v>
      </c>
      <c r="R55">
        <f>IF('StockBond Returns'!AD53&lt;-0.3,1,0)</f>
        <v>0</v>
      </c>
      <c r="S55" s="17">
        <f t="shared" ref="S55:W55" ca="1" si="105">IF(N55=1,$E55,"")</f>
        <v>7.1798054941159067E-2</v>
      </c>
      <c r="T55" t="str">
        <f t="shared" si="105"/>
        <v/>
      </c>
      <c r="U55" t="str">
        <f t="shared" si="105"/>
        <v/>
      </c>
      <c r="V55" t="str">
        <f t="shared" si="105"/>
        <v/>
      </c>
      <c r="W55" t="str">
        <f t="shared" si="105"/>
        <v/>
      </c>
    </row>
    <row r="56" spans="1:23" ht="13" x14ac:dyDescent="0.15">
      <c r="A56">
        <f t="shared" si="30"/>
        <v>2</v>
      </c>
      <c r="B56">
        <f t="shared" si="31"/>
        <v>1875</v>
      </c>
      <c r="C56" s="64" t="s">
        <v>115</v>
      </c>
      <c r="D56" s="146">
        <f t="shared" si="9"/>
        <v>1875.0833333333296</v>
      </c>
      <c r="E56" s="147">
        <f ca="1">('StockBond Returns'!AA55+'StockBond Returns'!AC55-'Parameters &amp; Main Results'!$B$39)/'StockBond Returns'!AB55*12</f>
        <v>7.2165471759592523E-2</v>
      </c>
      <c r="F56" s="70">
        <f ca="1">'StockBond Returns'!AA55+'StockBond Returns'!AC55-'StockBond Returns'!AB55*'Distribution of Final Value'!$B$7</f>
        <v>2.8756195795057335</v>
      </c>
      <c r="G56" s="17">
        <f>1/'StockBond Returns'!M54</f>
        <v>8.7464790971862591E-2</v>
      </c>
      <c r="H56">
        <f t="shared" si="4"/>
        <v>1</v>
      </c>
      <c r="I56" s="64">
        <f t="shared" si="5"/>
        <v>0</v>
      </c>
      <c r="J56">
        <f t="shared" si="6"/>
        <v>0</v>
      </c>
      <c r="K56" s="17">
        <f t="shared" ref="K56:M56" ca="1" si="106">IF(H56=1,$E56,"")</f>
        <v>7.2165471759592523E-2</v>
      </c>
      <c r="L56" t="str">
        <f t="shared" si="106"/>
        <v/>
      </c>
      <c r="M56" t="str">
        <f t="shared" si="106"/>
        <v/>
      </c>
      <c r="N56" s="148">
        <f>IF('StockBond Returns'!AD54=0,1,0)</f>
        <v>1</v>
      </c>
      <c r="O56">
        <f>IF( AND('StockBond Returns'!$AD54&lt;0,'StockBond Returns'!$AD54&gt;=-0.1),1,0)</f>
        <v>0</v>
      </c>
      <c r="P56">
        <f>IF( AND('StockBond Returns'!$AD54&lt;-0.1,'StockBond Returns'!$AD54&gt;=-0.2),1,0)</f>
        <v>0</v>
      </c>
      <c r="Q56">
        <f>IF( AND('StockBond Returns'!$AD54&lt;-0.2,'StockBond Returns'!$AD54&gt;=-0.3),1,0)</f>
        <v>0</v>
      </c>
      <c r="R56">
        <f>IF('StockBond Returns'!AD54&lt;-0.3,1,0)</f>
        <v>0</v>
      </c>
      <c r="S56" s="17">
        <f t="shared" ref="S56:W56" ca="1" si="107">IF(N56=1,$E56,"")</f>
        <v>7.2165471759592523E-2</v>
      </c>
      <c r="T56" t="str">
        <f t="shared" si="107"/>
        <v/>
      </c>
      <c r="U56" t="str">
        <f t="shared" si="107"/>
        <v/>
      </c>
      <c r="V56" t="str">
        <f t="shared" si="107"/>
        <v/>
      </c>
      <c r="W56" t="str">
        <f t="shared" si="107"/>
        <v/>
      </c>
    </row>
    <row r="57" spans="1:23" ht="13" x14ac:dyDescent="0.15">
      <c r="A57">
        <f t="shared" si="30"/>
        <v>3</v>
      </c>
      <c r="B57">
        <f t="shared" si="31"/>
        <v>1875</v>
      </c>
      <c r="C57" s="64" t="s">
        <v>115</v>
      </c>
      <c r="D57" s="146">
        <f t="shared" si="9"/>
        <v>1875.1666666666629</v>
      </c>
      <c r="E57" s="147">
        <f ca="1">('StockBond Returns'!AA56+'StockBond Returns'!AC56-'Parameters &amp; Main Results'!$B$39)/'StockBond Returns'!AB56*12</f>
        <v>7.2534065048190904E-2</v>
      </c>
      <c r="F57" s="70">
        <f ca="1">'StockBond Returns'!AA56+'StockBond Returns'!AC56-'StockBond Returns'!AB56*'Distribution of Final Value'!$B$7</f>
        <v>2.7121512504360648</v>
      </c>
      <c r="G57" s="17">
        <f>1/'StockBond Returns'!M55</f>
        <v>8.7945086222782853E-2</v>
      </c>
      <c r="H57">
        <f t="shared" si="4"/>
        <v>1</v>
      </c>
      <c r="I57" s="64">
        <f t="shared" si="5"/>
        <v>0</v>
      </c>
      <c r="J57">
        <f t="shared" si="6"/>
        <v>0</v>
      </c>
      <c r="K57" s="17">
        <f t="shared" ref="K57:M57" ca="1" si="108">IF(H57=1,$E57,"")</f>
        <v>7.2534065048190904E-2</v>
      </c>
      <c r="L57" t="str">
        <f t="shared" si="108"/>
        <v/>
      </c>
      <c r="M57" t="str">
        <f t="shared" si="108"/>
        <v/>
      </c>
      <c r="N57" s="148">
        <f>IF('StockBond Returns'!AD55=0,1,0)</f>
        <v>1</v>
      </c>
      <c r="O57">
        <f>IF( AND('StockBond Returns'!$AD55&lt;0,'StockBond Returns'!$AD55&gt;=-0.1),1,0)</f>
        <v>0</v>
      </c>
      <c r="P57">
        <f>IF( AND('StockBond Returns'!$AD55&lt;-0.1,'StockBond Returns'!$AD55&gt;=-0.2),1,0)</f>
        <v>0</v>
      </c>
      <c r="Q57">
        <f>IF( AND('StockBond Returns'!$AD55&lt;-0.2,'StockBond Returns'!$AD55&gt;=-0.3),1,0)</f>
        <v>0</v>
      </c>
      <c r="R57">
        <f>IF('StockBond Returns'!AD55&lt;-0.3,1,0)</f>
        <v>0</v>
      </c>
      <c r="S57" s="17">
        <f t="shared" ref="S57:W57" ca="1" si="109">IF(N57=1,$E57,"")</f>
        <v>7.2534065048190904E-2</v>
      </c>
      <c r="T57" t="str">
        <f t="shared" si="109"/>
        <v/>
      </c>
      <c r="U57" t="str">
        <f t="shared" si="109"/>
        <v/>
      </c>
      <c r="V57" t="str">
        <f t="shared" si="109"/>
        <v/>
      </c>
      <c r="W57" t="str">
        <f t="shared" si="109"/>
        <v/>
      </c>
    </row>
    <row r="58" spans="1:23" ht="13" x14ac:dyDescent="0.15">
      <c r="A58">
        <f t="shared" si="30"/>
        <v>4</v>
      </c>
      <c r="B58">
        <f t="shared" si="31"/>
        <v>1875</v>
      </c>
      <c r="C58" s="64" t="s">
        <v>115</v>
      </c>
      <c r="D58" s="146">
        <f t="shared" si="9"/>
        <v>1875.2499999999961</v>
      </c>
      <c r="E58" s="147">
        <f ca="1">('StockBond Returns'!AA57+'StockBond Returns'!AC57-'Parameters &amp; Main Results'!$B$39)/'StockBond Returns'!AB57*12</f>
        <v>7.2901845120702052E-2</v>
      </c>
      <c r="F58" s="70">
        <f ca="1">'StockBond Returns'!AA57+'StockBond Returns'!AC57-'StockBond Returns'!AB57*'Distribution of Final Value'!$B$7</f>
        <v>2.9116199537605114</v>
      </c>
      <c r="G58" s="17">
        <f>1/'StockBond Returns'!M56</f>
        <v>8.7184974118887607E-2</v>
      </c>
      <c r="H58">
        <f t="shared" si="4"/>
        <v>1</v>
      </c>
      <c r="I58" s="64">
        <f t="shared" si="5"/>
        <v>0</v>
      </c>
      <c r="J58">
        <f t="shared" si="6"/>
        <v>0</v>
      </c>
      <c r="K58" s="17">
        <f t="shared" ref="K58:M58" ca="1" si="110">IF(H58=1,$E58,"")</f>
        <v>7.2901845120702052E-2</v>
      </c>
      <c r="L58" t="str">
        <f t="shared" si="110"/>
        <v/>
      </c>
      <c r="M58" t="str">
        <f t="shared" si="110"/>
        <v/>
      </c>
      <c r="N58" s="148">
        <f>IF('StockBond Returns'!AD56=0,1,0)</f>
        <v>1</v>
      </c>
      <c r="O58">
        <f>IF( AND('StockBond Returns'!$AD56&lt;0,'StockBond Returns'!$AD56&gt;=-0.1),1,0)</f>
        <v>0</v>
      </c>
      <c r="P58">
        <f>IF( AND('StockBond Returns'!$AD56&lt;-0.1,'StockBond Returns'!$AD56&gt;=-0.2),1,0)</f>
        <v>0</v>
      </c>
      <c r="Q58">
        <f>IF( AND('StockBond Returns'!$AD56&lt;-0.2,'StockBond Returns'!$AD56&gt;=-0.3),1,0)</f>
        <v>0</v>
      </c>
      <c r="R58">
        <f>IF('StockBond Returns'!AD56&lt;-0.3,1,0)</f>
        <v>0</v>
      </c>
      <c r="S58" s="17">
        <f t="shared" ref="S58:W58" ca="1" si="111">IF(N58=1,$E58,"")</f>
        <v>7.2901845120702052E-2</v>
      </c>
      <c r="T58" t="str">
        <f t="shared" si="111"/>
        <v/>
      </c>
      <c r="U58" t="str">
        <f t="shared" si="111"/>
        <v/>
      </c>
      <c r="V58" t="str">
        <f t="shared" si="111"/>
        <v/>
      </c>
      <c r="W58" t="str">
        <f t="shared" si="111"/>
        <v/>
      </c>
    </row>
    <row r="59" spans="1:23" ht="13" x14ac:dyDescent="0.15">
      <c r="A59">
        <f t="shared" si="30"/>
        <v>5</v>
      </c>
      <c r="B59">
        <f t="shared" si="31"/>
        <v>1875</v>
      </c>
      <c r="C59" s="64" t="s">
        <v>115</v>
      </c>
      <c r="D59" s="146">
        <f t="shared" si="9"/>
        <v>1875.3333333333294</v>
      </c>
      <c r="E59" s="147">
        <f ca="1">('StockBond Returns'!AA58+'StockBond Returns'!AC58-'Parameters &amp; Main Results'!$B$39)/'StockBond Returns'!AB58*12</f>
        <v>7.2607753230023692E-2</v>
      </c>
      <c r="F59" s="70">
        <f ca="1">'StockBond Returns'!AA58+'StockBond Returns'!AC58-'StockBond Returns'!AB58*'Distribution of Final Value'!$B$7</f>
        <v>2.6375561717923826</v>
      </c>
      <c r="G59" s="17">
        <f>1/'StockBond Returns'!M57</f>
        <v>8.6878010911676615E-2</v>
      </c>
      <c r="H59">
        <f t="shared" si="4"/>
        <v>1</v>
      </c>
      <c r="I59" s="64">
        <f t="shared" si="5"/>
        <v>0</v>
      </c>
      <c r="J59">
        <f t="shared" si="6"/>
        <v>0</v>
      </c>
      <c r="K59" s="17">
        <f t="shared" ref="K59:M59" ca="1" si="112">IF(H59=1,$E59,"")</f>
        <v>7.2607753230023692E-2</v>
      </c>
      <c r="L59" t="str">
        <f t="shared" si="112"/>
        <v/>
      </c>
      <c r="M59" t="str">
        <f t="shared" si="112"/>
        <v/>
      </c>
      <c r="N59" s="148">
        <f>IF('StockBond Returns'!AD57=0,1,0)</f>
        <v>1</v>
      </c>
      <c r="O59">
        <f>IF( AND('StockBond Returns'!$AD57&lt;0,'StockBond Returns'!$AD57&gt;=-0.1),1,0)</f>
        <v>0</v>
      </c>
      <c r="P59">
        <f>IF( AND('StockBond Returns'!$AD57&lt;-0.1,'StockBond Returns'!$AD57&gt;=-0.2),1,0)</f>
        <v>0</v>
      </c>
      <c r="Q59">
        <f>IF( AND('StockBond Returns'!$AD57&lt;-0.2,'StockBond Returns'!$AD57&gt;=-0.3),1,0)</f>
        <v>0</v>
      </c>
      <c r="R59">
        <f>IF('StockBond Returns'!AD57&lt;-0.3,1,0)</f>
        <v>0</v>
      </c>
      <c r="S59" s="17">
        <f t="shared" ref="S59:W59" ca="1" si="113">IF(N59=1,$E59,"")</f>
        <v>7.2607753230023692E-2</v>
      </c>
      <c r="T59" t="str">
        <f t="shared" si="113"/>
        <v/>
      </c>
      <c r="U59" t="str">
        <f t="shared" si="113"/>
        <v/>
      </c>
      <c r="V59" t="str">
        <f t="shared" si="113"/>
        <v/>
      </c>
      <c r="W59" t="str">
        <f t="shared" si="113"/>
        <v/>
      </c>
    </row>
    <row r="60" spans="1:23" ht="13" x14ac:dyDescent="0.15">
      <c r="A60">
        <f t="shared" si="30"/>
        <v>6</v>
      </c>
      <c r="B60">
        <f t="shared" si="31"/>
        <v>1875</v>
      </c>
      <c r="C60" s="64" t="s">
        <v>115</v>
      </c>
      <c r="D60" s="146">
        <f t="shared" si="9"/>
        <v>1875.4166666666626</v>
      </c>
      <c r="E60" s="147">
        <f ca="1">('StockBond Returns'!AA59+'StockBond Returns'!AC59-'Parameters &amp; Main Results'!$B$39)/'StockBond Returns'!AB59*12</f>
        <v>7.2691297611669856E-2</v>
      </c>
      <c r="F60" s="70">
        <f ca="1">'StockBond Returns'!AA59+'StockBond Returns'!AC59-'StockBond Returns'!AB59*'Distribution of Final Value'!$B$7</f>
        <v>2.5149410583280032</v>
      </c>
      <c r="G60" s="17">
        <f>1/'StockBond Returns'!M58</f>
        <v>8.8132913973779065E-2</v>
      </c>
      <c r="H60">
        <f t="shared" si="4"/>
        <v>1</v>
      </c>
      <c r="I60" s="64">
        <f t="shared" si="5"/>
        <v>0</v>
      </c>
      <c r="J60">
        <f t="shared" si="6"/>
        <v>0</v>
      </c>
      <c r="K60" s="17">
        <f t="shared" ref="K60:M60" ca="1" si="114">IF(H60=1,$E60,"")</f>
        <v>7.2691297611669856E-2</v>
      </c>
      <c r="L60" t="str">
        <f t="shared" si="114"/>
        <v/>
      </c>
      <c r="M60" t="str">
        <f t="shared" si="114"/>
        <v/>
      </c>
      <c r="N60" s="148">
        <f>IF('StockBond Returns'!AD58=0,1,0)</f>
        <v>0</v>
      </c>
      <c r="O60">
        <f>IF( AND('StockBond Returns'!$AD58&lt;0,'StockBond Returns'!$AD58&gt;=-0.1),1,0)</f>
        <v>1</v>
      </c>
      <c r="P60">
        <f>IF( AND('StockBond Returns'!$AD58&lt;-0.1,'StockBond Returns'!$AD58&gt;=-0.2),1,0)</f>
        <v>0</v>
      </c>
      <c r="Q60">
        <f>IF( AND('StockBond Returns'!$AD58&lt;-0.2,'StockBond Returns'!$AD58&gt;=-0.3),1,0)</f>
        <v>0</v>
      </c>
      <c r="R60">
        <f>IF('StockBond Returns'!AD58&lt;-0.3,1,0)</f>
        <v>0</v>
      </c>
      <c r="S60" t="str">
        <f t="shared" ref="S60:W60" si="115">IF(N60=1,$E60,"")</f>
        <v/>
      </c>
      <c r="T60" s="17">
        <f t="shared" ca="1" si="115"/>
        <v>7.2691297611669856E-2</v>
      </c>
      <c r="U60" t="str">
        <f t="shared" si="115"/>
        <v/>
      </c>
      <c r="V60" t="str">
        <f t="shared" si="115"/>
        <v/>
      </c>
      <c r="W60" t="str">
        <f t="shared" si="115"/>
        <v/>
      </c>
    </row>
    <row r="61" spans="1:23" ht="13" x14ac:dyDescent="0.15">
      <c r="A61">
        <f t="shared" si="30"/>
        <v>7</v>
      </c>
      <c r="B61">
        <f t="shared" si="31"/>
        <v>1875</v>
      </c>
      <c r="C61" s="64" t="s">
        <v>115</v>
      </c>
      <c r="D61" s="146">
        <f t="shared" si="9"/>
        <v>1875.4999999999959</v>
      </c>
      <c r="E61" s="147">
        <f ca="1">('StockBond Returns'!AA60+'StockBond Returns'!AC60-'Parameters &amp; Main Results'!$B$39)/'StockBond Returns'!AB60*12</f>
        <v>7.2524464479330975E-2</v>
      </c>
      <c r="F61" s="70">
        <f ca="1">'StockBond Returns'!AA60+'StockBond Returns'!AC60-'StockBond Returns'!AB60*'Distribution of Final Value'!$B$7</f>
        <v>2.4506122670225574</v>
      </c>
      <c r="G61" s="17">
        <f>1/'StockBond Returns'!M59</f>
        <v>8.8720808696914052E-2</v>
      </c>
      <c r="H61">
        <f t="shared" si="4"/>
        <v>1</v>
      </c>
      <c r="I61" s="64">
        <f t="shared" si="5"/>
        <v>0</v>
      </c>
      <c r="J61">
        <f t="shared" si="6"/>
        <v>0</v>
      </c>
      <c r="K61" s="17">
        <f t="shared" ref="K61:M61" ca="1" si="116">IF(H61=1,$E61,"")</f>
        <v>7.2524464479330975E-2</v>
      </c>
      <c r="L61" t="str">
        <f t="shared" si="116"/>
        <v/>
      </c>
      <c r="M61" t="str">
        <f t="shared" si="116"/>
        <v/>
      </c>
      <c r="N61" s="148">
        <f>IF('StockBond Returns'!AD59=0,1,0)</f>
        <v>0</v>
      </c>
      <c r="O61">
        <f>IF( AND('StockBond Returns'!$AD59&lt;0,'StockBond Returns'!$AD59&gt;=-0.1),1,0)</f>
        <v>1</v>
      </c>
      <c r="P61">
        <f>IF( AND('StockBond Returns'!$AD59&lt;-0.1,'StockBond Returns'!$AD59&gt;=-0.2),1,0)</f>
        <v>0</v>
      </c>
      <c r="Q61">
        <f>IF( AND('StockBond Returns'!$AD59&lt;-0.2,'StockBond Returns'!$AD59&gt;=-0.3),1,0)</f>
        <v>0</v>
      </c>
      <c r="R61">
        <f>IF('StockBond Returns'!AD59&lt;-0.3,1,0)</f>
        <v>0</v>
      </c>
      <c r="S61" t="str">
        <f t="shared" ref="S61:W61" si="117">IF(N61=1,$E61,"")</f>
        <v/>
      </c>
      <c r="T61" s="17">
        <f t="shared" ca="1" si="117"/>
        <v>7.2524464479330975E-2</v>
      </c>
      <c r="U61" t="str">
        <f t="shared" si="117"/>
        <v/>
      </c>
      <c r="V61" t="str">
        <f t="shared" si="117"/>
        <v/>
      </c>
      <c r="W61" t="str">
        <f t="shared" si="117"/>
        <v/>
      </c>
    </row>
    <row r="62" spans="1:23" ht="13" x14ac:dyDescent="0.15">
      <c r="A62">
        <f t="shared" si="30"/>
        <v>8</v>
      </c>
      <c r="B62">
        <f t="shared" si="31"/>
        <v>1875</v>
      </c>
      <c r="C62" s="64" t="s">
        <v>115</v>
      </c>
      <c r="D62" s="146">
        <f t="shared" si="9"/>
        <v>1875.5833333333292</v>
      </c>
      <c r="E62" s="147">
        <f ca="1">('StockBond Returns'!AA61+'StockBond Returns'!AC61-'Parameters &amp; Main Results'!$B$39)/'StockBond Returns'!AB61*12</f>
        <v>7.2965673230044048E-2</v>
      </c>
      <c r="F62" s="70">
        <f ca="1">'StockBond Returns'!AA61+'StockBond Returns'!AC61-'StockBond Returns'!AB61*'Distribution of Final Value'!$B$7</f>
        <v>2.4496411937744913</v>
      </c>
      <c r="G62" s="17">
        <f>1/'StockBond Returns'!M60</f>
        <v>8.8561661029923591E-2</v>
      </c>
      <c r="H62">
        <f t="shared" si="4"/>
        <v>1</v>
      </c>
      <c r="I62" s="64">
        <f t="shared" si="5"/>
        <v>0</v>
      </c>
      <c r="J62">
        <f t="shared" si="6"/>
        <v>0</v>
      </c>
      <c r="K62" s="17">
        <f t="shared" ref="K62:M62" ca="1" si="118">IF(H62=1,$E62,"")</f>
        <v>7.2965673230044048E-2</v>
      </c>
      <c r="L62" t="str">
        <f t="shared" si="118"/>
        <v/>
      </c>
      <c r="M62" t="str">
        <f t="shared" si="118"/>
        <v/>
      </c>
      <c r="N62" s="148">
        <f>IF('StockBond Returns'!AD60=0,1,0)</f>
        <v>1</v>
      </c>
      <c r="O62">
        <f>IF( AND('StockBond Returns'!$AD60&lt;0,'StockBond Returns'!$AD60&gt;=-0.1),1,0)</f>
        <v>0</v>
      </c>
      <c r="P62">
        <f>IF( AND('StockBond Returns'!$AD60&lt;-0.1,'StockBond Returns'!$AD60&gt;=-0.2),1,0)</f>
        <v>0</v>
      </c>
      <c r="Q62">
        <f>IF( AND('StockBond Returns'!$AD60&lt;-0.2,'StockBond Returns'!$AD60&gt;=-0.3),1,0)</f>
        <v>0</v>
      </c>
      <c r="R62">
        <f>IF('StockBond Returns'!AD60&lt;-0.3,1,0)</f>
        <v>0</v>
      </c>
      <c r="S62" s="17">
        <f t="shared" ref="S62:W62" ca="1" si="119">IF(N62=1,$E62,"")</f>
        <v>7.2965673230044048E-2</v>
      </c>
      <c r="T62" t="str">
        <f t="shared" si="119"/>
        <v/>
      </c>
      <c r="U62" t="str">
        <f t="shared" si="119"/>
        <v/>
      </c>
      <c r="V62" t="str">
        <f t="shared" si="119"/>
        <v/>
      </c>
      <c r="W62" t="str">
        <f t="shared" si="119"/>
        <v/>
      </c>
    </row>
    <row r="63" spans="1:23" ht="13" x14ac:dyDescent="0.15">
      <c r="A63">
        <f t="shared" si="30"/>
        <v>9</v>
      </c>
      <c r="B63">
        <f t="shared" si="31"/>
        <v>1875</v>
      </c>
      <c r="C63" s="64" t="s">
        <v>115</v>
      </c>
      <c r="D63" s="146">
        <f t="shared" si="9"/>
        <v>1875.6666666666624</v>
      </c>
      <c r="E63" s="147">
        <f ca="1">('StockBond Returns'!AA62+'StockBond Returns'!AC62-'Parameters &amp; Main Results'!$B$39)/'StockBond Returns'!AB62*12</f>
        <v>7.3319285598514305E-2</v>
      </c>
      <c r="F63" s="70">
        <f ca="1">'StockBond Returns'!AA62+'StockBond Returns'!AC62-'StockBond Returns'!AB62*'Distribution of Final Value'!$B$7</f>
        <v>2.5668982199346009</v>
      </c>
      <c r="G63" s="17">
        <f>1/'StockBond Returns'!M61</f>
        <v>8.8868206610912825E-2</v>
      </c>
      <c r="H63">
        <f t="shared" si="4"/>
        <v>1</v>
      </c>
      <c r="I63" s="64">
        <f t="shared" si="5"/>
        <v>0</v>
      </c>
      <c r="J63">
        <f t="shared" si="6"/>
        <v>0</v>
      </c>
      <c r="K63" s="17">
        <f t="shared" ref="K63:M63" ca="1" si="120">IF(H63=1,$E63,"")</f>
        <v>7.3319285598514305E-2</v>
      </c>
      <c r="L63" t="str">
        <f t="shared" si="120"/>
        <v/>
      </c>
      <c r="M63" t="str">
        <f t="shared" si="120"/>
        <v/>
      </c>
      <c r="N63" s="148">
        <f>IF('StockBond Returns'!AD61=0,1,0)</f>
        <v>1</v>
      </c>
      <c r="O63">
        <f>IF( AND('StockBond Returns'!$AD61&lt;0,'StockBond Returns'!$AD61&gt;=-0.1),1,0)</f>
        <v>0</v>
      </c>
      <c r="P63">
        <f>IF( AND('StockBond Returns'!$AD61&lt;-0.1,'StockBond Returns'!$AD61&gt;=-0.2),1,0)</f>
        <v>0</v>
      </c>
      <c r="Q63">
        <f>IF( AND('StockBond Returns'!$AD61&lt;-0.2,'StockBond Returns'!$AD61&gt;=-0.3),1,0)</f>
        <v>0</v>
      </c>
      <c r="R63">
        <f>IF('StockBond Returns'!AD61&lt;-0.3,1,0)</f>
        <v>0</v>
      </c>
      <c r="S63" s="17">
        <f t="shared" ref="S63:W63" ca="1" si="121">IF(N63=1,$E63,"")</f>
        <v>7.3319285598514305E-2</v>
      </c>
      <c r="T63" t="str">
        <f t="shared" si="121"/>
        <v/>
      </c>
      <c r="U63" t="str">
        <f t="shared" si="121"/>
        <v/>
      </c>
      <c r="V63" t="str">
        <f t="shared" si="121"/>
        <v/>
      </c>
      <c r="W63" t="str">
        <f t="shared" si="121"/>
        <v/>
      </c>
    </row>
    <row r="64" spans="1:23" ht="13" x14ac:dyDescent="0.15">
      <c r="A64">
        <f t="shared" si="30"/>
        <v>10</v>
      </c>
      <c r="B64">
        <f t="shared" si="31"/>
        <v>1875</v>
      </c>
      <c r="C64" s="64" t="s">
        <v>115</v>
      </c>
      <c r="D64" s="146">
        <f t="shared" si="9"/>
        <v>1875.7499999999957</v>
      </c>
      <c r="E64" s="147">
        <f ca="1">('StockBond Returns'!AA63+'StockBond Returns'!AC63-'Parameters &amp; Main Results'!$B$39)/'StockBond Returns'!AB63*12</f>
        <v>7.3377958991374267E-2</v>
      </c>
      <c r="F64" s="70">
        <f ca="1">'StockBond Returns'!AA63+'StockBond Returns'!AC63-'StockBond Returns'!AB63*'Distribution of Final Value'!$B$7</f>
        <v>2.6088706583188142</v>
      </c>
      <c r="G64" s="17">
        <f>1/'StockBond Returns'!M62</f>
        <v>8.9125201627832232E-2</v>
      </c>
      <c r="H64">
        <f t="shared" si="4"/>
        <v>1</v>
      </c>
      <c r="I64" s="64">
        <f t="shared" si="5"/>
        <v>0</v>
      </c>
      <c r="J64">
        <f t="shared" si="6"/>
        <v>0</v>
      </c>
      <c r="K64" s="17">
        <f t="shared" ref="K64:M64" ca="1" si="122">IF(H64=1,$E64,"")</f>
        <v>7.3377958991374267E-2</v>
      </c>
      <c r="L64" t="str">
        <f t="shared" si="122"/>
        <v/>
      </c>
      <c r="M64" t="str">
        <f t="shared" si="122"/>
        <v/>
      </c>
      <c r="N64" s="148">
        <f>IF('StockBond Returns'!AD62=0,1,0)</f>
        <v>1</v>
      </c>
      <c r="O64">
        <f>IF( AND('StockBond Returns'!$AD62&lt;0,'StockBond Returns'!$AD62&gt;=-0.1),1,0)</f>
        <v>0</v>
      </c>
      <c r="P64">
        <f>IF( AND('StockBond Returns'!$AD62&lt;-0.1,'StockBond Returns'!$AD62&gt;=-0.2),1,0)</f>
        <v>0</v>
      </c>
      <c r="Q64">
        <f>IF( AND('StockBond Returns'!$AD62&lt;-0.2,'StockBond Returns'!$AD62&gt;=-0.3),1,0)</f>
        <v>0</v>
      </c>
      <c r="R64">
        <f>IF('StockBond Returns'!AD62&lt;-0.3,1,0)</f>
        <v>0</v>
      </c>
      <c r="S64" s="17">
        <f t="shared" ref="S64:W64" ca="1" si="123">IF(N64=1,$E64,"")</f>
        <v>7.3377958991374267E-2</v>
      </c>
      <c r="T64" t="str">
        <f t="shared" si="123"/>
        <v/>
      </c>
      <c r="U64" t="str">
        <f t="shared" si="123"/>
        <v/>
      </c>
      <c r="V64" t="str">
        <f t="shared" si="123"/>
        <v/>
      </c>
      <c r="W64" t="str">
        <f t="shared" si="123"/>
        <v/>
      </c>
    </row>
    <row r="65" spans="1:23" ht="13" x14ac:dyDescent="0.15">
      <c r="A65">
        <f t="shared" si="30"/>
        <v>11</v>
      </c>
      <c r="B65">
        <f t="shared" si="31"/>
        <v>1875</v>
      </c>
      <c r="C65" s="64" t="s">
        <v>115</v>
      </c>
      <c r="D65" s="146">
        <f t="shared" si="9"/>
        <v>1875.8333333333289</v>
      </c>
      <c r="E65" s="147">
        <f ca="1">('StockBond Returns'!AA64+'StockBond Returns'!AC64-'Parameters &amp; Main Results'!$B$39)/'StockBond Returns'!AB64*12</f>
        <v>7.4155601059245388E-2</v>
      </c>
      <c r="F65" s="70">
        <f ca="1">'StockBond Returns'!AA64+'StockBond Returns'!AC64-'StockBond Returns'!AB64*'Distribution of Final Value'!$B$7</f>
        <v>2.7215546817711669</v>
      </c>
      <c r="G65" s="17">
        <f>1/'StockBond Returns'!M63</f>
        <v>9.0395491584156676E-2</v>
      </c>
      <c r="H65">
        <f t="shared" si="4"/>
        <v>1</v>
      </c>
      <c r="I65" s="64">
        <f t="shared" si="5"/>
        <v>0</v>
      </c>
      <c r="J65">
        <f t="shared" si="6"/>
        <v>0</v>
      </c>
      <c r="K65" s="17">
        <f t="shared" ref="K65:M65" ca="1" si="124">IF(H65=1,$E65,"")</f>
        <v>7.4155601059245388E-2</v>
      </c>
      <c r="L65" t="str">
        <f t="shared" si="124"/>
        <v/>
      </c>
      <c r="M65" t="str">
        <f t="shared" si="124"/>
        <v/>
      </c>
      <c r="N65" s="148">
        <f>IF('StockBond Returns'!AD63=0,1,0)</f>
        <v>0</v>
      </c>
      <c r="O65">
        <f>IF( AND('StockBond Returns'!$AD63&lt;0,'StockBond Returns'!$AD63&gt;=-0.1),1,0)</f>
        <v>1</v>
      </c>
      <c r="P65">
        <f>IF( AND('StockBond Returns'!$AD63&lt;-0.1,'StockBond Returns'!$AD63&gt;=-0.2),1,0)</f>
        <v>0</v>
      </c>
      <c r="Q65">
        <f>IF( AND('StockBond Returns'!$AD63&lt;-0.2,'StockBond Returns'!$AD63&gt;=-0.3),1,0)</f>
        <v>0</v>
      </c>
      <c r="R65">
        <f>IF('StockBond Returns'!AD63&lt;-0.3,1,0)</f>
        <v>0</v>
      </c>
      <c r="S65" t="str">
        <f t="shared" ref="S65:W65" si="125">IF(N65=1,$E65,"")</f>
        <v/>
      </c>
      <c r="T65" s="17">
        <f t="shared" ca="1" si="125"/>
        <v>7.4155601059245388E-2</v>
      </c>
      <c r="U65" t="str">
        <f t="shared" si="125"/>
        <v/>
      </c>
      <c r="V65" t="str">
        <f t="shared" si="125"/>
        <v/>
      </c>
      <c r="W65" t="str">
        <f t="shared" si="125"/>
        <v/>
      </c>
    </row>
    <row r="66" spans="1:23" ht="13" x14ac:dyDescent="0.15">
      <c r="A66">
        <f t="shared" si="30"/>
        <v>12</v>
      </c>
      <c r="B66">
        <f t="shared" si="31"/>
        <v>1875</v>
      </c>
      <c r="C66" s="64" t="s">
        <v>115</v>
      </c>
      <c r="D66" s="146">
        <f t="shared" si="9"/>
        <v>1875.9166666666622</v>
      </c>
      <c r="E66" s="147">
        <f ca="1">('StockBond Returns'!AA65+'StockBond Returns'!AC65-'Parameters &amp; Main Results'!$B$39)/'StockBond Returns'!AB65*12</f>
        <v>7.2701034286558497E-2</v>
      </c>
      <c r="F66" s="70">
        <f ca="1">'StockBond Returns'!AA65+'StockBond Returns'!AC65-'StockBond Returns'!AB65*'Distribution of Final Value'!$B$7</f>
        <v>2.4546986210688395</v>
      </c>
      <c r="G66" s="17">
        <f>1/'StockBond Returns'!M64</f>
        <v>8.8299691108342876E-2</v>
      </c>
      <c r="H66">
        <f t="shared" si="4"/>
        <v>1</v>
      </c>
      <c r="I66" s="64">
        <f t="shared" si="5"/>
        <v>0</v>
      </c>
      <c r="J66">
        <f t="shared" si="6"/>
        <v>0</v>
      </c>
      <c r="K66" s="17">
        <f t="shared" ref="K66:M66" ca="1" si="126">IF(H66=1,$E66,"")</f>
        <v>7.2701034286558497E-2</v>
      </c>
      <c r="L66" t="str">
        <f t="shared" si="126"/>
        <v/>
      </c>
      <c r="M66" t="str">
        <f t="shared" si="126"/>
        <v/>
      </c>
      <c r="N66" s="148">
        <f>IF('StockBond Returns'!AD64=0,1,0)</f>
        <v>1</v>
      </c>
      <c r="O66">
        <f>IF( AND('StockBond Returns'!$AD64&lt;0,'StockBond Returns'!$AD64&gt;=-0.1),1,0)</f>
        <v>0</v>
      </c>
      <c r="P66">
        <f>IF( AND('StockBond Returns'!$AD64&lt;-0.1,'StockBond Returns'!$AD64&gt;=-0.2),1,0)</f>
        <v>0</v>
      </c>
      <c r="Q66">
        <f>IF( AND('StockBond Returns'!$AD64&lt;-0.2,'StockBond Returns'!$AD64&gt;=-0.3),1,0)</f>
        <v>0</v>
      </c>
      <c r="R66">
        <f>IF('StockBond Returns'!AD64&lt;-0.3,1,0)</f>
        <v>0</v>
      </c>
      <c r="S66" s="17">
        <f t="shared" ref="S66:W66" ca="1" si="127">IF(N66=1,$E66,"")</f>
        <v>7.2701034286558497E-2</v>
      </c>
      <c r="T66" t="str">
        <f t="shared" si="127"/>
        <v/>
      </c>
      <c r="U66" t="str">
        <f t="shared" si="127"/>
        <v/>
      </c>
      <c r="V66" t="str">
        <f t="shared" si="127"/>
        <v/>
      </c>
      <c r="W66" t="str">
        <f t="shared" si="127"/>
        <v/>
      </c>
    </row>
    <row r="67" spans="1:23" ht="13" x14ac:dyDescent="0.15">
      <c r="A67">
        <f t="shared" si="30"/>
        <v>1</v>
      </c>
      <c r="B67">
        <f t="shared" si="31"/>
        <v>1876</v>
      </c>
      <c r="C67" s="64" t="s">
        <v>115</v>
      </c>
      <c r="D67" s="146">
        <f t="shared" si="9"/>
        <v>1875.9999999999955</v>
      </c>
      <c r="E67" s="147">
        <f ca="1">('StockBond Returns'!AA66+'StockBond Returns'!AC66-'Parameters &amp; Main Results'!$B$39)/'StockBond Returns'!AB66*12</f>
        <v>7.1992363212048952E-2</v>
      </c>
      <c r="F67" s="70">
        <f ca="1">'StockBond Returns'!AA66+'StockBond Returns'!AC66-'StockBond Returns'!AB66*'Distribution of Final Value'!$B$7</f>
        <v>2.3371852207870307</v>
      </c>
      <c r="G67" s="17">
        <f>1/'StockBond Returns'!M65</f>
        <v>8.7472623299459165E-2</v>
      </c>
      <c r="H67">
        <f t="shared" si="4"/>
        <v>1</v>
      </c>
      <c r="I67" s="64">
        <f t="shared" si="5"/>
        <v>0</v>
      </c>
      <c r="J67">
        <f t="shared" si="6"/>
        <v>0</v>
      </c>
      <c r="K67" s="17">
        <f t="shared" ref="K67:M67" ca="1" si="128">IF(H67=1,$E67,"")</f>
        <v>7.1992363212048952E-2</v>
      </c>
      <c r="L67" t="str">
        <f t="shared" si="128"/>
        <v/>
      </c>
      <c r="M67" t="str">
        <f t="shared" si="128"/>
        <v/>
      </c>
      <c r="N67" s="148">
        <f>IF('StockBond Returns'!AD65=0,1,0)</f>
        <v>1</v>
      </c>
      <c r="O67">
        <f>IF( AND('StockBond Returns'!$AD65&lt;0,'StockBond Returns'!$AD65&gt;=-0.1),1,0)</f>
        <v>0</v>
      </c>
      <c r="P67">
        <f>IF( AND('StockBond Returns'!$AD65&lt;-0.1,'StockBond Returns'!$AD65&gt;=-0.2),1,0)</f>
        <v>0</v>
      </c>
      <c r="Q67">
        <f>IF( AND('StockBond Returns'!$AD65&lt;-0.2,'StockBond Returns'!$AD65&gt;=-0.3),1,0)</f>
        <v>0</v>
      </c>
      <c r="R67">
        <f>IF('StockBond Returns'!AD65&lt;-0.3,1,0)</f>
        <v>0</v>
      </c>
      <c r="S67" s="17">
        <f t="shared" ref="S67:W67" ca="1" si="129">IF(N67=1,$E67,"")</f>
        <v>7.1992363212048952E-2</v>
      </c>
      <c r="T67" t="str">
        <f t="shared" si="129"/>
        <v/>
      </c>
      <c r="U67" t="str">
        <f t="shared" si="129"/>
        <v/>
      </c>
      <c r="V67" t="str">
        <f t="shared" si="129"/>
        <v/>
      </c>
      <c r="W67" t="str">
        <f t="shared" si="129"/>
        <v/>
      </c>
    </row>
    <row r="68" spans="1:23" ht="13" x14ac:dyDescent="0.15">
      <c r="A68">
        <f t="shared" si="30"/>
        <v>2</v>
      </c>
      <c r="B68">
        <f t="shared" si="31"/>
        <v>1876</v>
      </c>
      <c r="C68" s="64" t="s">
        <v>115</v>
      </c>
      <c r="D68" s="146">
        <f t="shared" si="9"/>
        <v>1876.0833333333287</v>
      </c>
      <c r="E68" s="147">
        <f ca="1">('StockBond Returns'!AA67+'StockBond Returns'!AC67-'Parameters &amp; Main Results'!$B$39)/'StockBond Returns'!AB67*12</f>
        <v>7.0563415384030881E-2</v>
      </c>
      <c r="F68" s="70">
        <f ca="1">'StockBond Returns'!AA67+'StockBond Returns'!AC67-'StockBond Returns'!AB67*'Distribution of Final Value'!$B$7</f>
        <v>2.3572733033245377</v>
      </c>
      <c r="G68" s="17">
        <f>1/'StockBond Returns'!M66</f>
        <v>8.469846292702117E-2</v>
      </c>
      <c r="H68">
        <f t="shared" si="4"/>
        <v>1</v>
      </c>
      <c r="I68" s="64">
        <f t="shared" si="5"/>
        <v>0</v>
      </c>
      <c r="J68">
        <f t="shared" si="6"/>
        <v>0</v>
      </c>
      <c r="K68" s="17">
        <f t="shared" ref="K68:M68" ca="1" si="130">IF(H68=1,$E68,"")</f>
        <v>7.0563415384030881E-2</v>
      </c>
      <c r="L68" t="str">
        <f t="shared" si="130"/>
        <v/>
      </c>
      <c r="M68" t="str">
        <f t="shared" si="130"/>
        <v/>
      </c>
      <c r="N68" s="148">
        <f>IF('StockBond Returns'!AD66=0,1,0)</f>
        <v>1</v>
      </c>
      <c r="O68">
        <f>IF( AND('StockBond Returns'!$AD66&lt;0,'StockBond Returns'!$AD66&gt;=-0.1),1,0)</f>
        <v>0</v>
      </c>
      <c r="P68">
        <f>IF( AND('StockBond Returns'!$AD66&lt;-0.1,'StockBond Returns'!$AD66&gt;=-0.2),1,0)</f>
        <v>0</v>
      </c>
      <c r="Q68">
        <f>IF( AND('StockBond Returns'!$AD66&lt;-0.2,'StockBond Returns'!$AD66&gt;=-0.3),1,0)</f>
        <v>0</v>
      </c>
      <c r="R68">
        <f>IF('StockBond Returns'!AD66&lt;-0.3,1,0)</f>
        <v>0</v>
      </c>
      <c r="S68" s="17">
        <f t="shared" ref="S68:W68" ca="1" si="131">IF(N68=1,$E68,"")</f>
        <v>7.0563415384030881E-2</v>
      </c>
      <c r="T68" t="str">
        <f t="shared" si="131"/>
        <v/>
      </c>
      <c r="U68" t="str">
        <f t="shared" si="131"/>
        <v/>
      </c>
      <c r="V68" t="str">
        <f t="shared" si="131"/>
        <v/>
      </c>
      <c r="W68" t="str">
        <f t="shared" si="131"/>
        <v/>
      </c>
    </row>
    <row r="69" spans="1:23" ht="13" x14ac:dyDescent="0.15">
      <c r="A69">
        <f t="shared" si="30"/>
        <v>3</v>
      </c>
      <c r="B69">
        <f t="shared" si="31"/>
        <v>1876</v>
      </c>
      <c r="C69" s="64" t="s">
        <v>115</v>
      </c>
      <c r="D69" s="146">
        <f t="shared" si="9"/>
        <v>1876.166666666662</v>
      </c>
      <c r="E69" s="147">
        <f ca="1">('StockBond Returns'!AA68+'StockBond Returns'!AC68-'Parameters &amp; Main Results'!$B$39)/'StockBond Returns'!AB68*12</f>
        <v>6.9688305547024293E-2</v>
      </c>
      <c r="F69" s="70">
        <f ca="1">'StockBond Returns'!AA68+'StockBond Returns'!AC68-'StockBond Returns'!AB68*'Distribution of Final Value'!$B$7</f>
        <v>2.3485309202743432</v>
      </c>
      <c r="G69" s="17">
        <f>1/'StockBond Returns'!M67</f>
        <v>8.3444723486103128E-2</v>
      </c>
      <c r="H69">
        <f t="shared" si="4"/>
        <v>1</v>
      </c>
      <c r="I69" s="64">
        <f t="shared" si="5"/>
        <v>0</v>
      </c>
      <c r="J69">
        <f t="shared" si="6"/>
        <v>0</v>
      </c>
      <c r="K69" s="17">
        <f t="shared" ref="K69:M69" ca="1" si="132">IF(H69=1,$E69,"")</f>
        <v>6.9688305547024293E-2</v>
      </c>
      <c r="L69" t="str">
        <f t="shared" si="132"/>
        <v/>
      </c>
      <c r="M69" t="str">
        <f t="shared" si="132"/>
        <v/>
      </c>
      <c r="N69" s="148">
        <f>IF('StockBond Returns'!AD67=0,1,0)</f>
        <v>1</v>
      </c>
      <c r="O69">
        <f>IF( AND('StockBond Returns'!$AD67&lt;0,'StockBond Returns'!$AD67&gt;=-0.1),1,0)</f>
        <v>0</v>
      </c>
      <c r="P69">
        <f>IF( AND('StockBond Returns'!$AD67&lt;-0.1,'StockBond Returns'!$AD67&gt;=-0.2),1,0)</f>
        <v>0</v>
      </c>
      <c r="Q69">
        <f>IF( AND('StockBond Returns'!$AD67&lt;-0.2,'StockBond Returns'!$AD67&gt;=-0.3),1,0)</f>
        <v>0</v>
      </c>
      <c r="R69">
        <f>IF('StockBond Returns'!AD67&lt;-0.3,1,0)</f>
        <v>0</v>
      </c>
      <c r="S69" s="17">
        <f t="shared" ref="S69:W69" ca="1" si="133">IF(N69=1,$E69,"")</f>
        <v>6.9688305547024293E-2</v>
      </c>
      <c r="T69" t="str">
        <f t="shared" si="133"/>
        <v/>
      </c>
      <c r="U69" t="str">
        <f t="shared" si="133"/>
        <v/>
      </c>
      <c r="V69" t="str">
        <f t="shared" si="133"/>
        <v/>
      </c>
      <c r="W69" t="str">
        <f t="shared" si="133"/>
        <v/>
      </c>
    </row>
    <row r="70" spans="1:23" ht="13" x14ac:dyDescent="0.15">
      <c r="A70">
        <f t="shared" si="30"/>
        <v>4</v>
      </c>
      <c r="B70">
        <f t="shared" si="31"/>
        <v>1876</v>
      </c>
      <c r="C70" s="64" t="s">
        <v>115</v>
      </c>
      <c r="D70" s="146">
        <f t="shared" si="9"/>
        <v>1876.2499999999952</v>
      </c>
      <c r="E70" s="147">
        <f ca="1">('StockBond Returns'!AA69+'StockBond Returns'!AC69-'Parameters &amp; Main Results'!$B$39)/'StockBond Returns'!AB69*12</f>
        <v>6.9882131554016833E-2</v>
      </c>
      <c r="F70" s="70">
        <f ca="1">'StockBond Returns'!AA69+'StockBond Returns'!AC69-'StockBond Returns'!AB69*'Distribution of Final Value'!$B$7</f>
        <v>2.3361156339257012</v>
      </c>
      <c r="G70" s="17">
        <f>1/'StockBond Returns'!M68</f>
        <v>8.3565146601524698E-2</v>
      </c>
      <c r="H70">
        <f t="shared" si="4"/>
        <v>1</v>
      </c>
      <c r="I70" s="64">
        <f t="shared" si="5"/>
        <v>0</v>
      </c>
      <c r="J70">
        <f t="shared" si="6"/>
        <v>0</v>
      </c>
      <c r="K70" s="17">
        <f t="shared" ref="K70:M70" ca="1" si="134">IF(H70=1,$E70,"")</f>
        <v>6.9882131554016833E-2</v>
      </c>
      <c r="L70" t="str">
        <f t="shared" si="134"/>
        <v/>
      </c>
      <c r="M70" t="str">
        <f t="shared" si="134"/>
        <v/>
      </c>
      <c r="N70" s="148">
        <f>IF('StockBond Returns'!AD68=0,1,0)</f>
        <v>1</v>
      </c>
      <c r="O70">
        <f>IF( AND('StockBond Returns'!$AD68&lt;0,'StockBond Returns'!$AD68&gt;=-0.1),1,0)</f>
        <v>0</v>
      </c>
      <c r="P70">
        <f>IF( AND('StockBond Returns'!$AD68&lt;-0.1,'StockBond Returns'!$AD68&gt;=-0.2),1,0)</f>
        <v>0</v>
      </c>
      <c r="Q70">
        <f>IF( AND('StockBond Returns'!$AD68&lt;-0.2,'StockBond Returns'!$AD68&gt;=-0.3),1,0)</f>
        <v>0</v>
      </c>
      <c r="R70">
        <f>IF('StockBond Returns'!AD68&lt;-0.3,1,0)</f>
        <v>0</v>
      </c>
      <c r="S70" s="17">
        <f t="shared" ref="S70:W70" ca="1" si="135">IF(N70=1,$E70,"")</f>
        <v>6.9882131554016833E-2</v>
      </c>
      <c r="T70" t="str">
        <f t="shared" si="135"/>
        <v/>
      </c>
      <c r="U70" t="str">
        <f t="shared" si="135"/>
        <v/>
      </c>
      <c r="V70" t="str">
        <f t="shared" si="135"/>
        <v/>
      </c>
      <c r="W70" t="str">
        <f t="shared" si="135"/>
        <v/>
      </c>
    </row>
    <row r="71" spans="1:23" ht="13" x14ac:dyDescent="0.15">
      <c r="A71">
        <f t="shared" si="30"/>
        <v>5</v>
      </c>
      <c r="B71">
        <f t="shared" si="31"/>
        <v>1876</v>
      </c>
      <c r="C71" s="64" t="s">
        <v>115</v>
      </c>
      <c r="D71" s="146">
        <f t="shared" si="9"/>
        <v>1876.3333333333285</v>
      </c>
      <c r="E71" s="147">
        <f ca="1">('StockBond Returns'!AA70+'StockBond Returns'!AC70-'Parameters &amp; Main Results'!$B$39)/'StockBond Returns'!AB70*12</f>
        <v>7.1386009700604866E-2</v>
      </c>
      <c r="F71" s="70">
        <f ca="1">'StockBond Returns'!AA70+'StockBond Returns'!AC70-'StockBond Returns'!AB70*'Distribution of Final Value'!$B$7</f>
        <v>2.5239208001483422</v>
      </c>
      <c r="G71" s="17">
        <f>1/'StockBond Returns'!M69</f>
        <v>8.6019137093761869E-2</v>
      </c>
      <c r="H71">
        <f t="shared" si="4"/>
        <v>1</v>
      </c>
      <c r="I71" s="64">
        <f t="shared" si="5"/>
        <v>0</v>
      </c>
      <c r="J71">
        <f t="shared" si="6"/>
        <v>0</v>
      </c>
      <c r="K71" s="17">
        <f t="shared" ref="K71:M71" ca="1" si="136">IF(H71=1,$E71,"")</f>
        <v>7.1386009700604866E-2</v>
      </c>
      <c r="L71" t="str">
        <f t="shared" si="136"/>
        <v/>
      </c>
      <c r="M71" t="str">
        <f t="shared" si="136"/>
        <v/>
      </c>
      <c r="N71" s="148">
        <f>IF('StockBond Returns'!AD69=0,1,0)</f>
        <v>0</v>
      </c>
      <c r="O71">
        <f>IF( AND('StockBond Returns'!$AD69&lt;0,'StockBond Returns'!$AD69&gt;=-0.1),1,0)</f>
        <v>1</v>
      </c>
      <c r="P71">
        <f>IF( AND('StockBond Returns'!$AD69&lt;-0.1,'StockBond Returns'!$AD69&gt;=-0.2),1,0)</f>
        <v>0</v>
      </c>
      <c r="Q71">
        <f>IF( AND('StockBond Returns'!$AD69&lt;-0.2,'StockBond Returns'!$AD69&gt;=-0.3),1,0)</f>
        <v>0</v>
      </c>
      <c r="R71">
        <f>IF('StockBond Returns'!AD69&lt;-0.3,1,0)</f>
        <v>0</v>
      </c>
      <c r="S71" t="str">
        <f t="shared" ref="S71:W71" si="137">IF(N71=1,$E71,"")</f>
        <v/>
      </c>
      <c r="T71" s="17">
        <f t="shared" ca="1" si="137"/>
        <v>7.1386009700604866E-2</v>
      </c>
      <c r="U71" t="str">
        <f t="shared" si="137"/>
        <v/>
      </c>
      <c r="V71" t="str">
        <f t="shared" si="137"/>
        <v/>
      </c>
      <c r="W71" t="str">
        <f t="shared" si="137"/>
        <v/>
      </c>
    </row>
    <row r="72" spans="1:23" ht="13" x14ac:dyDescent="0.15">
      <c r="A72">
        <f t="shared" si="30"/>
        <v>6</v>
      </c>
      <c r="B72">
        <f t="shared" si="31"/>
        <v>1876</v>
      </c>
      <c r="C72" s="64" t="s">
        <v>115</v>
      </c>
      <c r="D72" s="146">
        <f t="shared" si="9"/>
        <v>1876.4166666666617</v>
      </c>
      <c r="E72" s="147">
        <f ca="1">('StockBond Returns'!AA71+'StockBond Returns'!AC71-'Parameters &amp; Main Results'!$B$39)/'StockBond Returns'!AB71*12</f>
        <v>7.0851099404899059E-2</v>
      </c>
      <c r="F72" s="70">
        <f ca="1">'StockBond Returns'!AA71+'StockBond Returns'!AC71-'StockBond Returns'!AB71*'Distribution of Final Value'!$B$7</f>
        <v>2.5009706866658941</v>
      </c>
      <c r="G72" s="17">
        <f>1/'StockBond Returns'!M70</f>
        <v>8.6041490982848301E-2</v>
      </c>
      <c r="H72">
        <f t="shared" si="4"/>
        <v>1</v>
      </c>
      <c r="I72" s="64">
        <f t="shared" si="5"/>
        <v>0</v>
      </c>
      <c r="J72">
        <f t="shared" si="6"/>
        <v>0</v>
      </c>
      <c r="K72" s="17">
        <f t="shared" ref="K72:M72" ca="1" si="138">IF(H72=1,$E72,"")</f>
        <v>7.0851099404899059E-2</v>
      </c>
      <c r="L72" t="str">
        <f t="shared" si="138"/>
        <v/>
      </c>
      <c r="M72" t="str">
        <f t="shared" si="138"/>
        <v/>
      </c>
      <c r="N72" s="148">
        <f>IF('StockBond Returns'!AD70=0,1,0)</f>
        <v>0</v>
      </c>
      <c r="O72">
        <f>IF( AND('StockBond Returns'!$AD70&lt;0,'StockBond Returns'!$AD70&gt;=-0.1),1,0)</f>
        <v>1</v>
      </c>
      <c r="P72">
        <f>IF( AND('StockBond Returns'!$AD70&lt;-0.1,'StockBond Returns'!$AD70&gt;=-0.2),1,0)</f>
        <v>0</v>
      </c>
      <c r="Q72">
        <f>IF( AND('StockBond Returns'!$AD70&lt;-0.2,'StockBond Returns'!$AD70&gt;=-0.3),1,0)</f>
        <v>0</v>
      </c>
      <c r="R72">
        <f>IF('StockBond Returns'!AD70&lt;-0.3,1,0)</f>
        <v>0</v>
      </c>
      <c r="S72" t="str">
        <f t="shared" ref="S72:W72" si="139">IF(N72=1,$E72,"")</f>
        <v/>
      </c>
      <c r="T72" s="17">
        <f t="shared" ca="1" si="139"/>
        <v>7.0851099404899059E-2</v>
      </c>
      <c r="U72" t="str">
        <f t="shared" si="139"/>
        <v/>
      </c>
      <c r="V72" t="str">
        <f t="shared" si="139"/>
        <v/>
      </c>
      <c r="W72" t="str">
        <f t="shared" si="139"/>
        <v/>
      </c>
    </row>
    <row r="73" spans="1:23" ht="13" x14ac:dyDescent="0.15">
      <c r="A73">
        <f t="shared" si="30"/>
        <v>7</v>
      </c>
      <c r="B73">
        <f t="shared" si="31"/>
        <v>1876</v>
      </c>
      <c r="C73" s="64" t="s">
        <v>115</v>
      </c>
      <c r="D73" s="146">
        <f t="shared" si="9"/>
        <v>1876.499999999995</v>
      </c>
      <c r="E73" s="147">
        <f ca="1">('StockBond Returns'!AA72+'StockBond Returns'!AC72-'Parameters &amp; Main Results'!$B$39)/'StockBond Returns'!AB72*12</f>
        <v>6.9084524076587911E-2</v>
      </c>
      <c r="F73" s="70">
        <f ca="1">'StockBond Returns'!AA72+'StockBond Returns'!AC72-'StockBond Returns'!AB72*'Distribution of Final Value'!$B$7</f>
        <v>2.2399367739035099</v>
      </c>
      <c r="G73" s="17">
        <f>1/'StockBond Returns'!M71</f>
        <v>8.40545235973892E-2</v>
      </c>
      <c r="H73">
        <f t="shared" si="4"/>
        <v>1</v>
      </c>
      <c r="I73" s="64">
        <f t="shared" si="5"/>
        <v>0</v>
      </c>
      <c r="J73">
        <f t="shared" si="6"/>
        <v>0</v>
      </c>
      <c r="K73" s="17">
        <f t="shared" ref="K73:M73" ca="1" si="140">IF(H73=1,$E73,"")</f>
        <v>6.9084524076587911E-2</v>
      </c>
      <c r="L73" t="str">
        <f t="shared" si="140"/>
        <v/>
      </c>
      <c r="M73" t="str">
        <f t="shared" si="140"/>
        <v/>
      </c>
      <c r="N73" s="148">
        <f>IF('StockBond Returns'!AD71=0,1,0)</f>
        <v>1</v>
      </c>
      <c r="O73">
        <f>IF( AND('StockBond Returns'!$AD71&lt;0,'StockBond Returns'!$AD71&gt;=-0.1),1,0)</f>
        <v>0</v>
      </c>
      <c r="P73">
        <f>IF( AND('StockBond Returns'!$AD71&lt;-0.1,'StockBond Returns'!$AD71&gt;=-0.2),1,0)</f>
        <v>0</v>
      </c>
      <c r="Q73">
        <f>IF( AND('StockBond Returns'!$AD71&lt;-0.2,'StockBond Returns'!$AD71&gt;=-0.3),1,0)</f>
        <v>0</v>
      </c>
      <c r="R73">
        <f>IF('StockBond Returns'!AD71&lt;-0.3,1,0)</f>
        <v>0</v>
      </c>
      <c r="S73" s="17">
        <f t="shared" ref="S73:W73" ca="1" si="141">IF(N73=1,$E73,"")</f>
        <v>6.9084524076587911E-2</v>
      </c>
      <c r="T73" t="str">
        <f t="shared" si="141"/>
        <v/>
      </c>
      <c r="U73" t="str">
        <f t="shared" si="141"/>
        <v/>
      </c>
      <c r="V73" t="str">
        <f t="shared" si="141"/>
        <v/>
      </c>
      <c r="W73" t="str">
        <f t="shared" si="141"/>
        <v/>
      </c>
    </row>
    <row r="74" spans="1:23" ht="13" x14ac:dyDescent="0.15">
      <c r="A74">
        <f t="shared" si="30"/>
        <v>8</v>
      </c>
      <c r="B74">
        <f t="shared" si="31"/>
        <v>1876</v>
      </c>
      <c r="C74" s="64" t="s">
        <v>115</v>
      </c>
      <c r="D74" s="146">
        <f t="shared" si="9"/>
        <v>1876.5833333333283</v>
      </c>
      <c r="E74" s="147">
        <f ca="1">('StockBond Returns'!AA73+'StockBond Returns'!AC73-'Parameters &amp; Main Results'!$B$39)/'StockBond Returns'!AB73*12</f>
        <v>6.9993363985972321E-2</v>
      </c>
      <c r="F74" s="70">
        <f ca="1">'StockBond Returns'!AA73+'StockBond Returns'!AC73-'StockBond Returns'!AB73*'Distribution of Final Value'!$B$7</f>
        <v>2.3454711229948133</v>
      </c>
      <c r="G74" s="17">
        <f>1/'StockBond Returns'!M72</f>
        <v>8.4967306972106832E-2</v>
      </c>
      <c r="H74">
        <f t="shared" si="4"/>
        <v>1</v>
      </c>
      <c r="I74" s="64">
        <f t="shared" si="5"/>
        <v>0</v>
      </c>
      <c r="J74">
        <f t="shared" si="6"/>
        <v>0</v>
      </c>
      <c r="K74" s="17">
        <f t="shared" ref="K74:M74" ca="1" si="142">IF(H74=1,$E74,"")</f>
        <v>6.9993363985972321E-2</v>
      </c>
      <c r="L74" t="str">
        <f t="shared" si="142"/>
        <v/>
      </c>
      <c r="M74" t="str">
        <f t="shared" si="142"/>
        <v/>
      </c>
      <c r="N74" s="148">
        <f>IF('StockBond Returns'!AD72=0,1,0)</f>
        <v>0</v>
      </c>
      <c r="O74">
        <f>IF( AND('StockBond Returns'!$AD72&lt;0,'StockBond Returns'!$AD72&gt;=-0.1),1,0)</f>
        <v>1</v>
      </c>
      <c r="P74">
        <f>IF( AND('StockBond Returns'!$AD72&lt;-0.1,'StockBond Returns'!$AD72&gt;=-0.2),1,0)</f>
        <v>0</v>
      </c>
      <c r="Q74">
        <f>IF( AND('StockBond Returns'!$AD72&lt;-0.2,'StockBond Returns'!$AD72&gt;=-0.3),1,0)</f>
        <v>0</v>
      </c>
      <c r="R74">
        <f>IF('StockBond Returns'!AD72&lt;-0.3,1,0)</f>
        <v>0</v>
      </c>
      <c r="S74" t="str">
        <f t="shared" ref="S74:W74" si="143">IF(N74=1,$E74,"")</f>
        <v/>
      </c>
      <c r="T74" s="17">
        <f t="shared" ca="1" si="143"/>
        <v>6.9993363985972321E-2</v>
      </c>
      <c r="U74" t="str">
        <f t="shared" si="143"/>
        <v/>
      </c>
      <c r="V74" t="str">
        <f t="shared" si="143"/>
        <v/>
      </c>
      <c r="W74" t="str">
        <f t="shared" si="143"/>
        <v/>
      </c>
    </row>
    <row r="75" spans="1:23" ht="13" x14ac:dyDescent="0.15">
      <c r="A75">
        <f t="shared" si="30"/>
        <v>9</v>
      </c>
      <c r="B75">
        <f t="shared" si="31"/>
        <v>1876</v>
      </c>
      <c r="C75" s="64" t="s">
        <v>115</v>
      </c>
      <c r="D75" s="146">
        <f t="shared" si="9"/>
        <v>1876.6666666666615</v>
      </c>
      <c r="E75" s="147">
        <f ca="1">('StockBond Returns'!AA74+'StockBond Returns'!AC74-'Parameters &amp; Main Results'!$B$39)/'StockBond Returns'!AB74*12</f>
        <v>7.3269116377945143E-2</v>
      </c>
      <c r="F75" s="70">
        <f ca="1">'StockBond Returns'!AA74+'StockBond Returns'!AC74-'StockBond Returns'!AB74*'Distribution of Final Value'!$B$7</f>
        <v>2.5652496459197667</v>
      </c>
      <c r="G75" s="17">
        <f>1/'StockBond Returns'!M73</f>
        <v>8.9434010248028592E-2</v>
      </c>
      <c r="H75">
        <f t="shared" si="4"/>
        <v>1</v>
      </c>
      <c r="I75" s="64">
        <f t="shared" si="5"/>
        <v>0</v>
      </c>
      <c r="J75">
        <f t="shared" si="6"/>
        <v>0</v>
      </c>
      <c r="K75" s="17">
        <f t="shared" ref="K75:M75" ca="1" si="144">IF(H75=1,$E75,"")</f>
        <v>7.3269116377945143E-2</v>
      </c>
      <c r="L75" t="str">
        <f t="shared" si="144"/>
        <v/>
      </c>
      <c r="M75" t="str">
        <f t="shared" si="144"/>
        <v/>
      </c>
      <c r="N75" s="148">
        <f>IF('StockBond Returns'!AD73=0,1,0)</f>
        <v>0</v>
      </c>
      <c r="O75">
        <f>IF( AND('StockBond Returns'!$AD73&lt;0,'StockBond Returns'!$AD73&gt;=-0.1),1,0)</f>
        <v>1</v>
      </c>
      <c r="P75">
        <f>IF( AND('StockBond Returns'!$AD73&lt;-0.1,'StockBond Returns'!$AD73&gt;=-0.2),1,0)</f>
        <v>0</v>
      </c>
      <c r="Q75">
        <f>IF( AND('StockBond Returns'!$AD73&lt;-0.2,'StockBond Returns'!$AD73&gt;=-0.3),1,0)</f>
        <v>0</v>
      </c>
      <c r="R75">
        <f>IF('StockBond Returns'!AD73&lt;-0.3,1,0)</f>
        <v>0</v>
      </c>
      <c r="S75" t="str">
        <f t="shared" ref="S75:W75" si="145">IF(N75=1,$E75,"")</f>
        <v/>
      </c>
      <c r="T75" s="17">
        <f t="shared" ca="1" si="145"/>
        <v>7.3269116377945143E-2</v>
      </c>
      <c r="U75" t="str">
        <f t="shared" si="145"/>
        <v/>
      </c>
      <c r="V75" t="str">
        <f t="shared" si="145"/>
        <v/>
      </c>
      <c r="W75" t="str">
        <f t="shared" si="145"/>
        <v/>
      </c>
    </row>
    <row r="76" spans="1:23" ht="13" x14ac:dyDescent="0.15">
      <c r="A76">
        <f t="shared" si="30"/>
        <v>10</v>
      </c>
      <c r="B76">
        <f t="shared" si="31"/>
        <v>1876</v>
      </c>
      <c r="C76" s="64" t="s">
        <v>115</v>
      </c>
      <c r="D76" s="146">
        <f t="shared" si="9"/>
        <v>1876.7499999999948</v>
      </c>
      <c r="E76" s="147">
        <f ca="1">('StockBond Returns'!AA75+'StockBond Returns'!AC75-'Parameters &amp; Main Results'!$B$39)/'StockBond Returns'!AB75*12</f>
        <v>7.7732044948475548E-2</v>
      </c>
      <c r="F76" s="70">
        <f ca="1">'StockBond Returns'!AA75+'StockBond Returns'!AC75-'StockBond Returns'!AB75*'Distribution of Final Value'!$B$7</f>
        <v>3.0071312758894924</v>
      </c>
      <c r="G76" s="17">
        <f>1/'StockBond Returns'!M74</f>
        <v>9.5864087730978528E-2</v>
      </c>
      <c r="H76">
        <f t="shared" si="4"/>
        <v>1</v>
      </c>
      <c r="I76" s="64">
        <f t="shared" si="5"/>
        <v>0</v>
      </c>
      <c r="J76">
        <f t="shared" si="6"/>
        <v>0</v>
      </c>
      <c r="K76" s="17">
        <f t="shared" ref="K76:M76" ca="1" si="146">IF(H76=1,$E76,"")</f>
        <v>7.7732044948475548E-2</v>
      </c>
      <c r="L76" t="str">
        <f t="shared" si="146"/>
        <v/>
      </c>
      <c r="M76" t="str">
        <f t="shared" si="146"/>
        <v/>
      </c>
      <c r="N76" s="148">
        <f>IF('StockBond Returns'!AD74=0,1,0)</f>
        <v>0</v>
      </c>
      <c r="O76">
        <f>IF( AND('StockBond Returns'!$AD74&lt;0,'StockBond Returns'!$AD74&gt;=-0.1),1,0)</f>
        <v>0</v>
      </c>
      <c r="P76">
        <f>IF( AND('StockBond Returns'!$AD74&lt;-0.1,'StockBond Returns'!$AD74&gt;=-0.2),1,0)</f>
        <v>1</v>
      </c>
      <c r="Q76">
        <f>IF( AND('StockBond Returns'!$AD74&lt;-0.2,'StockBond Returns'!$AD74&gt;=-0.3),1,0)</f>
        <v>0</v>
      </c>
      <c r="R76">
        <f>IF('StockBond Returns'!AD74&lt;-0.3,1,0)</f>
        <v>0</v>
      </c>
      <c r="S76" t="str">
        <f t="shared" ref="S76:W76" si="147">IF(N76=1,$E76,"")</f>
        <v/>
      </c>
      <c r="T76" t="str">
        <f t="shared" si="147"/>
        <v/>
      </c>
      <c r="U76" s="17">
        <f t="shared" ca="1" si="147"/>
        <v>7.7732044948475548E-2</v>
      </c>
      <c r="V76" t="str">
        <f t="shared" si="147"/>
        <v/>
      </c>
      <c r="W76" t="str">
        <f t="shared" si="147"/>
        <v/>
      </c>
    </row>
    <row r="77" spans="1:23" ht="13" x14ac:dyDescent="0.15">
      <c r="A77">
        <f t="shared" si="30"/>
        <v>11</v>
      </c>
      <c r="B77">
        <f t="shared" si="31"/>
        <v>1876</v>
      </c>
      <c r="C77" s="64" t="s">
        <v>115</v>
      </c>
      <c r="D77" s="146">
        <f t="shared" si="9"/>
        <v>1876.833333333328</v>
      </c>
      <c r="E77" s="147">
        <f ca="1">('StockBond Returns'!AA76+'StockBond Returns'!AC76-'Parameters &amp; Main Results'!$B$39)/'StockBond Returns'!AB76*12</f>
        <v>7.9737847869519624E-2</v>
      </c>
      <c r="F77" s="70">
        <f ca="1">'StockBond Returns'!AA76+'StockBond Returns'!AC76-'StockBond Returns'!AB76*'Distribution of Final Value'!$B$7</f>
        <v>3.2341548412718955</v>
      </c>
      <c r="G77" s="17">
        <f>1/'StockBond Returns'!M75</f>
        <v>9.8084395378170319E-2</v>
      </c>
      <c r="H77">
        <f t="shared" si="4"/>
        <v>1</v>
      </c>
      <c r="I77" s="64">
        <f t="shared" si="5"/>
        <v>0</v>
      </c>
      <c r="J77">
        <f t="shared" si="6"/>
        <v>0</v>
      </c>
      <c r="K77" s="17">
        <f t="shared" ref="K77:M77" ca="1" si="148">IF(H77=1,$E77,"")</f>
        <v>7.9737847869519624E-2</v>
      </c>
      <c r="L77" t="str">
        <f t="shared" si="148"/>
        <v/>
      </c>
      <c r="M77" t="str">
        <f t="shared" si="148"/>
        <v/>
      </c>
      <c r="N77" s="148">
        <f>IF('StockBond Returns'!AD75=0,1,0)</f>
        <v>0</v>
      </c>
      <c r="O77">
        <f>IF( AND('StockBond Returns'!$AD75&lt;0,'StockBond Returns'!$AD75&gt;=-0.1),1,0)</f>
        <v>0</v>
      </c>
      <c r="P77">
        <f>IF( AND('StockBond Returns'!$AD75&lt;-0.1,'StockBond Returns'!$AD75&gt;=-0.2),1,0)</f>
        <v>1</v>
      </c>
      <c r="Q77">
        <f>IF( AND('StockBond Returns'!$AD75&lt;-0.2,'StockBond Returns'!$AD75&gt;=-0.3),1,0)</f>
        <v>0</v>
      </c>
      <c r="R77">
        <f>IF('StockBond Returns'!AD75&lt;-0.3,1,0)</f>
        <v>0</v>
      </c>
      <c r="S77" t="str">
        <f t="shared" ref="S77:W77" si="149">IF(N77=1,$E77,"")</f>
        <v/>
      </c>
      <c r="T77" t="str">
        <f t="shared" si="149"/>
        <v/>
      </c>
      <c r="U77" s="17">
        <f t="shared" ca="1" si="149"/>
        <v>7.9737847869519624E-2</v>
      </c>
      <c r="V77" t="str">
        <f t="shared" si="149"/>
        <v/>
      </c>
      <c r="W77" t="str">
        <f t="shared" si="149"/>
        <v/>
      </c>
    </row>
    <row r="78" spans="1:23" ht="13" x14ac:dyDescent="0.15">
      <c r="A78">
        <f t="shared" si="30"/>
        <v>12</v>
      </c>
      <c r="B78">
        <f t="shared" si="31"/>
        <v>1876</v>
      </c>
      <c r="C78" s="64" t="s">
        <v>115</v>
      </c>
      <c r="D78" s="146">
        <f t="shared" si="9"/>
        <v>1876.9166666666613</v>
      </c>
      <c r="E78" s="147">
        <f ca="1">('StockBond Returns'!AA77+'StockBond Returns'!AC77-'Parameters &amp; Main Results'!$B$39)/'StockBond Returns'!AB77*12</f>
        <v>8.1498785023763592E-2</v>
      </c>
      <c r="F78" s="70">
        <f ca="1">'StockBond Returns'!AA77+'StockBond Returns'!AC77-'StockBond Returns'!AB77*'Distribution of Final Value'!$B$7</f>
        <v>3.5670590107773714</v>
      </c>
      <c r="G78" s="17">
        <f>1/'StockBond Returns'!M76</f>
        <v>0.10041505790991116</v>
      </c>
      <c r="H78">
        <f t="shared" si="4"/>
        <v>1</v>
      </c>
      <c r="I78" s="64">
        <f t="shared" si="5"/>
        <v>0</v>
      </c>
      <c r="J78">
        <f t="shared" si="6"/>
        <v>0</v>
      </c>
      <c r="K78" s="17">
        <f t="shared" ref="K78:M78" ca="1" si="150">IF(H78=1,$E78,"")</f>
        <v>8.1498785023763592E-2</v>
      </c>
      <c r="L78" t="str">
        <f t="shared" si="150"/>
        <v/>
      </c>
      <c r="M78" t="str">
        <f t="shared" si="150"/>
        <v/>
      </c>
      <c r="N78" s="148">
        <f>IF('StockBond Returns'!AD76=0,1,0)</f>
        <v>0</v>
      </c>
      <c r="O78">
        <f>IF( AND('StockBond Returns'!$AD76&lt;0,'StockBond Returns'!$AD76&gt;=-0.1),1,0)</f>
        <v>0</v>
      </c>
      <c r="P78">
        <f>IF( AND('StockBond Returns'!$AD76&lt;-0.1,'StockBond Returns'!$AD76&gt;=-0.2),1,0)</f>
        <v>1</v>
      </c>
      <c r="Q78">
        <f>IF( AND('StockBond Returns'!$AD76&lt;-0.2,'StockBond Returns'!$AD76&gt;=-0.3),1,0)</f>
        <v>0</v>
      </c>
      <c r="R78">
        <f>IF('StockBond Returns'!AD76&lt;-0.3,1,0)</f>
        <v>0</v>
      </c>
      <c r="S78" t="str">
        <f t="shared" ref="S78:W78" si="151">IF(N78=1,$E78,"")</f>
        <v/>
      </c>
      <c r="T78" t="str">
        <f t="shared" si="151"/>
        <v/>
      </c>
      <c r="U78" s="17">
        <f t="shared" ca="1" si="151"/>
        <v>8.1498785023763592E-2</v>
      </c>
      <c r="V78" t="str">
        <f t="shared" si="151"/>
        <v/>
      </c>
      <c r="W78" t="str">
        <f t="shared" si="151"/>
        <v/>
      </c>
    </row>
    <row r="79" spans="1:23" ht="13" x14ac:dyDescent="0.15">
      <c r="A79">
        <f t="shared" si="30"/>
        <v>1</v>
      </c>
      <c r="B79">
        <f t="shared" si="31"/>
        <v>1877</v>
      </c>
      <c r="C79" s="64" t="s">
        <v>115</v>
      </c>
      <c r="D79" s="146">
        <f t="shared" si="9"/>
        <v>1876.9999999999945</v>
      </c>
      <c r="E79" s="147">
        <f ca="1">('StockBond Returns'!AA78+'StockBond Returns'!AC78-'Parameters &amp; Main Results'!$B$39)/'StockBond Returns'!AB78*12</f>
        <v>8.3486706082818149E-2</v>
      </c>
      <c r="F79" s="70">
        <f ca="1">'StockBond Returns'!AA78+'StockBond Returns'!AC78-'StockBond Returns'!AB78*'Distribution of Final Value'!$B$7</f>
        <v>3.8098480779159209</v>
      </c>
      <c r="G79" s="17">
        <f>1/'StockBond Returns'!M77</f>
        <v>0.10263367019212605</v>
      </c>
      <c r="H79">
        <f t="shared" si="4"/>
        <v>1</v>
      </c>
      <c r="I79" s="64">
        <f t="shared" si="5"/>
        <v>0</v>
      </c>
      <c r="J79">
        <f t="shared" si="6"/>
        <v>0</v>
      </c>
      <c r="K79" s="17">
        <f t="shared" ref="K79:M79" ca="1" si="152">IF(H79=1,$E79,"")</f>
        <v>8.3486706082818149E-2</v>
      </c>
      <c r="L79" t="str">
        <f t="shared" si="152"/>
        <v/>
      </c>
      <c r="M79" t="str">
        <f t="shared" si="152"/>
        <v/>
      </c>
      <c r="N79" s="148">
        <f>IF('StockBond Returns'!AD77=0,1,0)</f>
        <v>0</v>
      </c>
      <c r="O79">
        <f>IF( AND('StockBond Returns'!$AD77&lt;0,'StockBond Returns'!$AD77&gt;=-0.1),1,0)</f>
        <v>0</v>
      </c>
      <c r="P79">
        <f>IF( AND('StockBond Returns'!$AD77&lt;-0.1,'StockBond Returns'!$AD77&gt;=-0.2),1,0)</f>
        <v>1</v>
      </c>
      <c r="Q79">
        <f>IF( AND('StockBond Returns'!$AD77&lt;-0.2,'StockBond Returns'!$AD77&gt;=-0.3),1,0)</f>
        <v>0</v>
      </c>
      <c r="R79">
        <f>IF('StockBond Returns'!AD77&lt;-0.3,1,0)</f>
        <v>0</v>
      </c>
      <c r="S79" t="str">
        <f t="shared" ref="S79:W79" si="153">IF(N79=1,$E79,"")</f>
        <v/>
      </c>
      <c r="T79" t="str">
        <f t="shared" si="153"/>
        <v/>
      </c>
      <c r="U79" s="17">
        <f t="shared" ca="1" si="153"/>
        <v>8.3486706082818149E-2</v>
      </c>
      <c r="V79" t="str">
        <f t="shared" si="153"/>
        <v/>
      </c>
      <c r="W79" t="str">
        <f t="shared" si="153"/>
        <v/>
      </c>
    </row>
    <row r="80" spans="1:23" ht="13" x14ac:dyDescent="0.15">
      <c r="A80">
        <f t="shared" si="30"/>
        <v>2</v>
      </c>
      <c r="B80">
        <f t="shared" si="31"/>
        <v>1877</v>
      </c>
      <c r="C80" s="64" t="s">
        <v>115</v>
      </c>
      <c r="D80" s="146">
        <f t="shared" si="9"/>
        <v>1877.0833333333278</v>
      </c>
      <c r="E80" s="147">
        <f ca="1">('StockBond Returns'!AA79+'StockBond Returns'!AC79-'Parameters &amp; Main Results'!$B$39)/'StockBond Returns'!AB79*12</f>
        <v>8.6138095145978144E-2</v>
      </c>
      <c r="F80" s="70">
        <f ca="1">'StockBond Returns'!AA79+'StockBond Returns'!AC79-'StockBond Returns'!AB79*'Distribution of Final Value'!$B$7</f>
        <v>4.1582142375978908</v>
      </c>
      <c r="G80" s="17">
        <f>1/'StockBond Returns'!M78</f>
        <v>0.1048332389886599</v>
      </c>
      <c r="H80">
        <f t="shared" si="4"/>
        <v>1</v>
      </c>
      <c r="I80" s="64">
        <f t="shared" si="5"/>
        <v>0</v>
      </c>
      <c r="J80">
        <f t="shared" si="6"/>
        <v>0</v>
      </c>
      <c r="K80" s="17">
        <f t="shared" ref="K80:M80" ca="1" si="154">IF(H80=1,$E80,"")</f>
        <v>8.6138095145978144E-2</v>
      </c>
      <c r="L80" t="str">
        <f t="shared" si="154"/>
        <v/>
      </c>
      <c r="M80" t="str">
        <f t="shared" si="154"/>
        <v/>
      </c>
      <c r="N80" s="148">
        <f>IF('StockBond Returns'!AD78=0,1,0)</f>
        <v>0</v>
      </c>
      <c r="O80">
        <f>IF( AND('StockBond Returns'!$AD78&lt;0,'StockBond Returns'!$AD78&gt;=-0.1),1,0)</f>
        <v>0</v>
      </c>
      <c r="P80">
        <f>IF( AND('StockBond Returns'!$AD78&lt;-0.1,'StockBond Returns'!$AD78&gt;=-0.2),1,0)</f>
        <v>1</v>
      </c>
      <c r="Q80">
        <f>IF( AND('StockBond Returns'!$AD78&lt;-0.2,'StockBond Returns'!$AD78&gt;=-0.3),1,0)</f>
        <v>0</v>
      </c>
      <c r="R80">
        <f>IF('StockBond Returns'!AD78&lt;-0.3,1,0)</f>
        <v>0</v>
      </c>
      <c r="S80" t="str">
        <f t="shared" ref="S80:W80" si="155">IF(N80=1,$E80,"")</f>
        <v/>
      </c>
      <c r="T80" t="str">
        <f t="shared" si="155"/>
        <v/>
      </c>
      <c r="U80" s="17">
        <f t="shared" ca="1" si="155"/>
        <v>8.6138095145978144E-2</v>
      </c>
      <c r="V80" t="str">
        <f t="shared" si="155"/>
        <v/>
      </c>
      <c r="W80" t="str">
        <f t="shared" si="155"/>
        <v/>
      </c>
    </row>
    <row r="81" spans="1:23" ht="13" x14ac:dyDescent="0.15">
      <c r="A81">
        <f t="shared" si="30"/>
        <v>3</v>
      </c>
      <c r="B81">
        <f t="shared" si="31"/>
        <v>1877</v>
      </c>
      <c r="C81" s="64" t="s">
        <v>115</v>
      </c>
      <c r="D81" s="146">
        <f t="shared" si="9"/>
        <v>1877.1666666666611</v>
      </c>
      <c r="E81" s="147">
        <f ca="1">('StockBond Returns'!AA80+'StockBond Returns'!AC80-'Parameters &amp; Main Results'!$B$39)/'StockBond Returns'!AB80*12</f>
        <v>8.8017327010558769E-2</v>
      </c>
      <c r="F81" s="70">
        <f ca="1">'StockBond Returns'!AA80+'StockBond Returns'!AC80-'StockBond Returns'!AB80*'Distribution of Final Value'!$B$7</f>
        <v>4.4148528168183159</v>
      </c>
      <c r="G81" s="17">
        <f>1/'StockBond Returns'!M79</f>
        <v>0.10818515734325412</v>
      </c>
      <c r="H81">
        <f t="shared" si="4"/>
        <v>1</v>
      </c>
      <c r="I81" s="64">
        <f t="shared" si="5"/>
        <v>0</v>
      </c>
      <c r="J81">
        <f t="shared" si="6"/>
        <v>0</v>
      </c>
      <c r="K81" s="17">
        <f t="shared" ref="K81:M81" ca="1" si="156">IF(H81=1,$E81,"")</f>
        <v>8.8017327010558769E-2</v>
      </c>
      <c r="L81" t="str">
        <f t="shared" si="156"/>
        <v/>
      </c>
      <c r="M81" t="str">
        <f t="shared" si="156"/>
        <v/>
      </c>
      <c r="N81" s="148">
        <f>IF('StockBond Returns'!AD79=0,1,0)</f>
        <v>0</v>
      </c>
      <c r="O81">
        <f>IF( AND('StockBond Returns'!$AD79&lt;0,'StockBond Returns'!$AD79&gt;=-0.1),1,0)</f>
        <v>0</v>
      </c>
      <c r="P81">
        <f>IF( AND('StockBond Returns'!$AD79&lt;-0.1,'StockBond Returns'!$AD79&gt;=-0.2),1,0)</f>
        <v>0</v>
      </c>
      <c r="Q81">
        <f>IF( AND('StockBond Returns'!$AD79&lt;-0.2,'StockBond Returns'!$AD79&gt;=-0.3),1,0)</f>
        <v>1</v>
      </c>
      <c r="R81">
        <f>IF('StockBond Returns'!AD79&lt;-0.3,1,0)</f>
        <v>0</v>
      </c>
      <c r="S81" t="str">
        <f t="shared" ref="S81:W81" si="157">IF(N81=1,$E81,"")</f>
        <v/>
      </c>
      <c r="T81" t="str">
        <f t="shared" si="157"/>
        <v/>
      </c>
      <c r="U81" t="str">
        <f t="shared" si="157"/>
        <v/>
      </c>
      <c r="V81" s="17">
        <f t="shared" ca="1" si="157"/>
        <v>8.8017327010558769E-2</v>
      </c>
      <c r="W81" t="str">
        <f t="shared" si="157"/>
        <v/>
      </c>
    </row>
    <row r="82" spans="1:23" ht="13" x14ac:dyDescent="0.15">
      <c r="A82">
        <f t="shared" si="30"/>
        <v>4</v>
      </c>
      <c r="B82">
        <f t="shared" si="31"/>
        <v>1877</v>
      </c>
      <c r="C82" s="64" t="s">
        <v>115</v>
      </c>
      <c r="D82" s="146">
        <f t="shared" si="9"/>
        <v>1877.2499999999943</v>
      </c>
      <c r="E82" s="147">
        <f ca="1">('StockBond Returns'!AA81+'StockBond Returns'!AC81-'Parameters &amp; Main Results'!$B$39)/'StockBond Returns'!AB81*12</f>
        <v>8.7771516542380051E-2</v>
      </c>
      <c r="F82" s="70">
        <f ca="1">'StockBond Returns'!AA81+'StockBond Returns'!AC81-'StockBond Returns'!AB81*'Distribution of Final Value'!$B$7</f>
        <v>4.5502175823461215</v>
      </c>
      <c r="G82" s="17">
        <f>1/'StockBond Returns'!M80</f>
        <v>0.10871056572740329</v>
      </c>
      <c r="H82">
        <f t="shared" si="4"/>
        <v>1</v>
      </c>
      <c r="I82" s="64">
        <f t="shared" si="5"/>
        <v>0</v>
      </c>
      <c r="J82">
        <f t="shared" si="6"/>
        <v>0</v>
      </c>
      <c r="K82" s="17">
        <f t="shared" ref="K82:M82" ca="1" si="158">IF(H82=1,$E82,"")</f>
        <v>8.7771516542380051E-2</v>
      </c>
      <c r="L82" t="str">
        <f t="shared" si="158"/>
        <v/>
      </c>
      <c r="M82" t="str">
        <f t="shared" si="158"/>
        <v/>
      </c>
      <c r="N82" s="148">
        <f>IF('StockBond Returns'!AD80=0,1,0)</f>
        <v>0</v>
      </c>
      <c r="O82">
        <f>IF( AND('StockBond Returns'!$AD80&lt;0,'StockBond Returns'!$AD80&gt;=-0.1),1,0)</f>
        <v>0</v>
      </c>
      <c r="P82">
        <f>IF( AND('StockBond Returns'!$AD80&lt;-0.1,'StockBond Returns'!$AD80&gt;=-0.2),1,0)</f>
        <v>0</v>
      </c>
      <c r="Q82">
        <f>IF( AND('StockBond Returns'!$AD80&lt;-0.2,'StockBond Returns'!$AD80&gt;=-0.3),1,0)</f>
        <v>1</v>
      </c>
      <c r="R82">
        <f>IF('StockBond Returns'!AD80&lt;-0.3,1,0)</f>
        <v>0</v>
      </c>
      <c r="S82" t="str">
        <f t="shared" ref="S82:W82" si="159">IF(N82=1,$E82,"")</f>
        <v/>
      </c>
      <c r="T82" t="str">
        <f t="shared" si="159"/>
        <v/>
      </c>
      <c r="U82" t="str">
        <f t="shared" si="159"/>
        <v/>
      </c>
      <c r="V82" s="17">
        <f t="shared" ca="1" si="159"/>
        <v>8.7771516542380051E-2</v>
      </c>
      <c r="W82" t="str">
        <f t="shared" si="159"/>
        <v/>
      </c>
    </row>
    <row r="83" spans="1:23" ht="13" x14ac:dyDescent="0.15">
      <c r="A83">
        <f t="shared" si="30"/>
        <v>5</v>
      </c>
      <c r="B83">
        <f t="shared" si="31"/>
        <v>1877</v>
      </c>
      <c r="C83" s="64" t="s">
        <v>115</v>
      </c>
      <c r="D83" s="146">
        <f t="shared" si="9"/>
        <v>1877.3333333333276</v>
      </c>
      <c r="E83" s="147">
        <f ca="1">('StockBond Returns'!AA82+'StockBond Returns'!AC82-'Parameters &amp; Main Results'!$B$39)/'StockBond Returns'!AB82*12</f>
        <v>9.5260590871465031E-2</v>
      </c>
      <c r="F83" s="70">
        <f ca="1">'StockBond Returns'!AA82+'StockBond Returns'!AC82-'StockBond Returns'!AB82*'Distribution of Final Value'!$B$7</f>
        <v>5.4864647559061801</v>
      </c>
      <c r="G83" s="17">
        <f>1/'StockBond Returns'!M81</f>
        <v>0.11996805250761722</v>
      </c>
      <c r="H83">
        <f t="shared" si="4"/>
        <v>1</v>
      </c>
      <c r="I83" s="64">
        <f t="shared" si="5"/>
        <v>0</v>
      </c>
      <c r="J83">
        <f t="shared" si="6"/>
        <v>0</v>
      </c>
      <c r="K83" s="17">
        <f t="shared" ref="K83:M83" ca="1" si="160">IF(H83=1,$E83,"")</f>
        <v>9.5260590871465031E-2</v>
      </c>
      <c r="L83" t="str">
        <f t="shared" si="160"/>
        <v/>
      </c>
      <c r="M83" t="str">
        <f t="shared" si="160"/>
        <v/>
      </c>
      <c r="N83" s="148">
        <f>IF('StockBond Returns'!AD81=0,1,0)</f>
        <v>0</v>
      </c>
      <c r="O83">
        <f>IF( AND('StockBond Returns'!$AD81&lt;0,'StockBond Returns'!$AD81&gt;=-0.1),1,0)</f>
        <v>0</v>
      </c>
      <c r="P83">
        <f>IF( AND('StockBond Returns'!$AD81&lt;-0.1,'StockBond Returns'!$AD81&gt;=-0.2),1,0)</f>
        <v>0</v>
      </c>
      <c r="Q83">
        <f>IF( AND('StockBond Returns'!$AD81&lt;-0.2,'StockBond Returns'!$AD81&gt;=-0.3),1,0)</f>
        <v>1</v>
      </c>
      <c r="R83">
        <f>IF('StockBond Returns'!AD81&lt;-0.3,1,0)</f>
        <v>0</v>
      </c>
      <c r="S83" t="str">
        <f t="shared" ref="S83:W83" si="161">IF(N83=1,$E83,"")</f>
        <v/>
      </c>
      <c r="T83" t="str">
        <f t="shared" si="161"/>
        <v/>
      </c>
      <c r="U83" t="str">
        <f t="shared" si="161"/>
        <v/>
      </c>
      <c r="V83" s="17">
        <f t="shared" ca="1" si="161"/>
        <v>9.5260590871465031E-2</v>
      </c>
      <c r="W83" t="str">
        <f t="shared" si="161"/>
        <v/>
      </c>
    </row>
    <row r="84" spans="1:23" ht="13" x14ac:dyDescent="0.15">
      <c r="A84">
        <f t="shared" si="30"/>
        <v>6</v>
      </c>
      <c r="B84">
        <f t="shared" si="31"/>
        <v>1877</v>
      </c>
      <c r="C84" s="64" t="s">
        <v>115</v>
      </c>
      <c r="D84" s="146">
        <f t="shared" si="9"/>
        <v>1877.4166666666608</v>
      </c>
      <c r="E84" s="147">
        <f ca="1">('StockBond Returns'!AA83+'StockBond Returns'!AC83-'Parameters &amp; Main Results'!$B$39)/'StockBond Returns'!AB83*12</f>
        <v>9.693155202052145E-2</v>
      </c>
      <c r="F84" s="70">
        <f ca="1">'StockBond Returns'!AA83+'StockBond Returns'!AC83-'StockBond Returns'!AB83*'Distribution of Final Value'!$B$7</f>
        <v>5.852109675351449</v>
      </c>
      <c r="G84" s="17">
        <f>1/'StockBond Returns'!M82</f>
        <v>0.12184590586686588</v>
      </c>
      <c r="H84">
        <f t="shared" si="4"/>
        <v>1</v>
      </c>
      <c r="I84" s="64">
        <f t="shared" si="5"/>
        <v>0</v>
      </c>
      <c r="J84">
        <f t="shared" si="6"/>
        <v>0</v>
      </c>
      <c r="K84" s="17">
        <f t="shared" ref="K84:M84" ca="1" si="162">IF(H84=1,$E84,"")</f>
        <v>9.693155202052145E-2</v>
      </c>
      <c r="L84" t="str">
        <f t="shared" si="162"/>
        <v/>
      </c>
      <c r="M84" t="str">
        <f t="shared" si="162"/>
        <v/>
      </c>
      <c r="N84" s="148">
        <f>IF('StockBond Returns'!AD82=0,1,0)</f>
        <v>0</v>
      </c>
      <c r="O84">
        <f>IF( AND('StockBond Returns'!$AD82&lt;0,'StockBond Returns'!$AD82&gt;=-0.1),1,0)</f>
        <v>0</v>
      </c>
      <c r="P84">
        <f>IF( AND('StockBond Returns'!$AD82&lt;-0.1,'StockBond Returns'!$AD82&gt;=-0.2),1,0)</f>
        <v>0</v>
      </c>
      <c r="Q84">
        <f>IF( AND('StockBond Returns'!$AD82&lt;-0.2,'StockBond Returns'!$AD82&gt;=-0.3),1,0)</f>
        <v>1</v>
      </c>
      <c r="R84">
        <f>IF('StockBond Returns'!AD82&lt;-0.3,1,0)</f>
        <v>0</v>
      </c>
      <c r="S84" t="str">
        <f t="shared" ref="S84:W84" si="163">IF(N84=1,$E84,"")</f>
        <v/>
      </c>
      <c r="T84" t="str">
        <f t="shared" si="163"/>
        <v/>
      </c>
      <c r="U84" t="str">
        <f t="shared" si="163"/>
        <v/>
      </c>
      <c r="V84" s="17">
        <f t="shared" ca="1" si="163"/>
        <v>9.693155202052145E-2</v>
      </c>
      <c r="W84" t="str">
        <f t="shared" si="163"/>
        <v/>
      </c>
    </row>
    <row r="85" spans="1:23" ht="13" x14ac:dyDescent="0.15">
      <c r="A85">
        <f t="shared" si="30"/>
        <v>7</v>
      </c>
      <c r="B85">
        <f t="shared" si="31"/>
        <v>1877</v>
      </c>
      <c r="C85" s="64" t="s">
        <v>115</v>
      </c>
      <c r="D85" s="146">
        <f t="shared" si="9"/>
        <v>1877.4999999999941</v>
      </c>
      <c r="E85" s="147">
        <f ca="1">('StockBond Returns'!AA84+'StockBond Returns'!AC84-'Parameters &amp; Main Results'!$B$39)/'StockBond Returns'!AB84*12</f>
        <v>9.7446958495594871E-2</v>
      </c>
      <c r="F85" s="70">
        <f ca="1">'StockBond Returns'!AA84+'StockBond Returns'!AC84-'StockBond Returns'!AB84*'Distribution of Final Value'!$B$7</f>
        <v>5.7028459555822799</v>
      </c>
      <c r="G85" s="17">
        <f>1/'StockBond Returns'!M83</f>
        <v>0.12391185871926735</v>
      </c>
      <c r="H85">
        <f t="shared" si="4"/>
        <v>1</v>
      </c>
      <c r="I85" s="64">
        <f t="shared" si="5"/>
        <v>0</v>
      </c>
      <c r="J85">
        <f t="shared" si="6"/>
        <v>0</v>
      </c>
      <c r="K85" s="17">
        <f t="shared" ref="K85:M85" ca="1" si="164">IF(H85=1,$E85,"")</f>
        <v>9.7446958495594871E-2</v>
      </c>
      <c r="L85" t="str">
        <f t="shared" si="164"/>
        <v/>
      </c>
      <c r="M85" t="str">
        <f t="shared" si="164"/>
        <v/>
      </c>
      <c r="N85" s="148">
        <f>IF('StockBond Returns'!AD83=0,1,0)</f>
        <v>0</v>
      </c>
      <c r="O85">
        <f>IF( AND('StockBond Returns'!$AD83&lt;0,'StockBond Returns'!$AD83&gt;=-0.1),1,0)</f>
        <v>0</v>
      </c>
      <c r="P85">
        <f>IF( AND('StockBond Returns'!$AD83&lt;-0.1,'StockBond Returns'!$AD83&gt;=-0.2),1,0)</f>
        <v>0</v>
      </c>
      <c r="Q85">
        <f>IF( AND('StockBond Returns'!$AD83&lt;-0.2,'StockBond Returns'!$AD83&gt;=-0.3),1,0)</f>
        <v>1</v>
      </c>
      <c r="R85">
        <f>IF('StockBond Returns'!AD83&lt;-0.3,1,0)</f>
        <v>0</v>
      </c>
      <c r="S85" t="str">
        <f t="shared" ref="S85:W85" si="165">IF(N85=1,$E85,"")</f>
        <v/>
      </c>
      <c r="T85" t="str">
        <f t="shared" si="165"/>
        <v/>
      </c>
      <c r="U85" t="str">
        <f t="shared" si="165"/>
        <v/>
      </c>
      <c r="V85" s="17">
        <f t="shared" ca="1" si="165"/>
        <v>9.7446958495594871E-2</v>
      </c>
      <c r="W85" t="str">
        <f t="shared" si="165"/>
        <v/>
      </c>
    </row>
    <row r="86" spans="1:23" ht="13" x14ac:dyDescent="0.15">
      <c r="A86">
        <f t="shared" si="30"/>
        <v>8</v>
      </c>
      <c r="B86">
        <f t="shared" si="31"/>
        <v>1877</v>
      </c>
      <c r="C86" s="64" t="s">
        <v>115</v>
      </c>
      <c r="D86" s="146">
        <f t="shared" si="9"/>
        <v>1877.5833333333273</v>
      </c>
      <c r="E86" s="147">
        <f ca="1">('StockBond Returns'!AA85+'StockBond Returns'!AC85-'Parameters &amp; Main Results'!$B$39)/'StockBond Returns'!AB85*12</f>
        <v>9.5685821819378958E-2</v>
      </c>
      <c r="F86" s="70">
        <f ca="1">'StockBond Returns'!AA85+'StockBond Returns'!AC85-'StockBond Returns'!AB85*'Distribution of Final Value'!$B$7</f>
        <v>5.5383467378196283</v>
      </c>
      <c r="G86" s="17">
        <f>1/'StockBond Returns'!M84</f>
        <v>0.11994299176769357</v>
      </c>
      <c r="H86">
        <f t="shared" si="4"/>
        <v>1</v>
      </c>
      <c r="I86" s="64">
        <f t="shared" si="5"/>
        <v>0</v>
      </c>
      <c r="J86">
        <f t="shared" si="6"/>
        <v>0</v>
      </c>
      <c r="K86" s="17">
        <f t="shared" ref="K86:M86" ca="1" si="166">IF(H86=1,$E86,"")</f>
        <v>9.5685821819378958E-2</v>
      </c>
      <c r="L86" t="str">
        <f t="shared" si="166"/>
        <v/>
      </c>
      <c r="M86" t="str">
        <f t="shared" si="166"/>
        <v/>
      </c>
      <c r="N86" s="148">
        <f>IF('StockBond Returns'!AD84=0,1,0)</f>
        <v>0</v>
      </c>
      <c r="O86">
        <f>IF( AND('StockBond Returns'!$AD84&lt;0,'StockBond Returns'!$AD84&gt;=-0.1),1,0)</f>
        <v>0</v>
      </c>
      <c r="P86">
        <f>IF( AND('StockBond Returns'!$AD84&lt;-0.1,'StockBond Returns'!$AD84&gt;=-0.2),1,0)</f>
        <v>0</v>
      </c>
      <c r="Q86">
        <f>IF( AND('StockBond Returns'!$AD84&lt;-0.2,'StockBond Returns'!$AD84&gt;=-0.3),1,0)</f>
        <v>1</v>
      </c>
      <c r="R86">
        <f>IF('StockBond Returns'!AD84&lt;-0.3,1,0)</f>
        <v>0</v>
      </c>
      <c r="S86" t="str">
        <f t="shared" ref="S86:W86" si="167">IF(N86=1,$E86,"")</f>
        <v/>
      </c>
      <c r="T86" t="str">
        <f t="shared" si="167"/>
        <v/>
      </c>
      <c r="U86" t="str">
        <f t="shared" si="167"/>
        <v/>
      </c>
      <c r="V86" s="17">
        <f t="shared" ca="1" si="167"/>
        <v>9.5685821819378958E-2</v>
      </c>
      <c r="W86" t="str">
        <f t="shared" si="167"/>
        <v/>
      </c>
    </row>
    <row r="87" spans="1:23" ht="13" x14ac:dyDescent="0.15">
      <c r="A87">
        <f t="shared" si="30"/>
        <v>9</v>
      </c>
      <c r="B87">
        <f t="shared" si="31"/>
        <v>1877</v>
      </c>
      <c r="C87" s="64" t="s">
        <v>115</v>
      </c>
      <c r="D87" s="146">
        <f t="shared" si="9"/>
        <v>1877.6666666666606</v>
      </c>
      <c r="E87" s="147">
        <f ca="1">('StockBond Returns'!AA86+'StockBond Returns'!AC86-'Parameters &amp; Main Results'!$B$39)/'StockBond Returns'!AB86*12</f>
        <v>8.7959763650661493E-2</v>
      </c>
      <c r="F87" s="70">
        <f ca="1">'StockBond Returns'!AA86+'StockBond Returns'!AC86-'StockBond Returns'!AB86*'Distribution of Final Value'!$B$7</f>
        <v>5.069675781800667</v>
      </c>
      <c r="G87" s="17">
        <f>1/'StockBond Returns'!M85</f>
        <v>0.10772127135686503</v>
      </c>
      <c r="H87">
        <f t="shared" si="4"/>
        <v>1</v>
      </c>
      <c r="I87" s="64">
        <f t="shared" si="5"/>
        <v>0</v>
      </c>
      <c r="J87">
        <f t="shared" si="6"/>
        <v>0</v>
      </c>
      <c r="K87" s="17">
        <f t="shared" ref="K87:M87" ca="1" si="168">IF(H87=1,$E87,"")</f>
        <v>8.7959763650661493E-2</v>
      </c>
      <c r="L87" t="str">
        <f t="shared" si="168"/>
        <v/>
      </c>
      <c r="M87" t="str">
        <f t="shared" si="168"/>
        <v/>
      </c>
      <c r="N87" s="148">
        <f>IF('StockBond Returns'!AD85=0,1,0)</f>
        <v>0</v>
      </c>
      <c r="O87">
        <f>IF( AND('StockBond Returns'!$AD85&lt;0,'StockBond Returns'!$AD85&gt;=-0.1),1,0)</f>
        <v>0</v>
      </c>
      <c r="P87">
        <f>IF( AND('StockBond Returns'!$AD85&lt;-0.1,'StockBond Returns'!$AD85&gt;=-0.2),1,0)</f>
        <v>1</v>
      </c>
      <c r="Q87">
        <f>IF( AND('StockBond Returns'!$AD85&lt;-0.2,'StockBond Returns'!$AD85&gt;=-0.3),1,0)</f>
        <v>0</v>
      </c>
      <c r="R87">
        <f>IF('StockBond Returns'!AD85&lt;-0.3,1,0)</f>
        <v>0</v>
      </c>
      <c r="S87" t="str">
        <f t="shared" ref="S87:W87" si="169">IF(N87=1,$E87,"")</f>
        <v/>
      </c>
      <c r="T87" t="str">
        <f t="shared" si="169"/>
        <v/>
      </c>
      <c r="U87" s="17">
        <f t="shared" ca="1" si="169"/>
        <v>8.7959763650661493E-2</v>
      </c>
      <c r="V87" t="str">
        <f t="shared" si="169"/>
        <v/>
      </c>
      <c r="W87" t="str">
        <f t="shared" si="169"/>
        <v/>
      </c>
    </row>
    <row r="88" spans="1:23" ht="13" x14ac:dyDescent="0.15">
      <c r="A88">
        <f t="shared" si="30"/>
        <v>10</v>
      </c>
      <c r="B88">
        <f t="shared" si="31"/>
        <v>1877</v>
      </c>
      <c r="C88" s="64" t="s">
        <v>115</v>
      </c>
      <c r="D88" s="146">
        <f t="shared" si="9"/>
        <v>1877.7499999999939</v>
      </c>
      <c r="E88" s="147">
        <f ca="1">('StockBond Returns'!AA87+'StockBond Returns'!AC87-'Parameters &amp; Main Results'!$B$39)/'StockBond Returns'!AB87*12</f>
        <v>8.3918629504704342E-2</v>
      </c>
      <c r="F88" s="70">
        <f ca="1">'StockBond Returns'!AA87+'StockBond Returns'!AC87-'StockBond Returns'!AB87*'Distribution of Final Value'!$B$7</f>
        <v>4.5753950992121855</v>
      </c>
      <c r="G88" s="17">
        <f>1/'StockBond Returns'!M86</f>
        <v>0.10038768398437337</v>
      </c>
      <c r="H88">
        <f t="shared" si="4"/>
        <v>1</v>
      </c>
      <c r="I88" s="64">
        <f t="shared" si="5"/>
        <v>0</v>
      </c>
      <c r="J88">
        <f t="shared" si="6"/>
        <v>0</v>
      </c>
      <c r="K88" s="17">
        <f t="shared" ref="K88:M88" ca="1" si="170">IF(H88=1,$E88,"")</f>
        <v>8.3918629504704342E-2</v>
      </c>
      <c r="L88" t="str">
        <f t="shared" si="170"/>
        <v/>
      </c>
      <c r="M88" t="str">
        <f t="shared" si="170"/>
        <v/>
      </c>
      <c r="N88" s="148">
        <f>IF('StockBond Returns'!AD86=0,1,0)</f>
        <v>0</v>
      </c>
      <c r="O88">
        <f>IF( AND('StockBond Returns'!$AD86&lt;0,'StockBond Returns'!$AD86&gt;=-0.1),1,0)</f>
        <v>0</v>
      </c>
      <c r="P88">
        <f>IF( AND('StockBond Returns'!$AD86&lt;-0.1,'StockBond Returns'!$AD86&gt;=-0.2),1,0)</f>
        <v>1</v>
      </c>
      <c r="Q88">
        <f>IF( AND('StockBond Returns'!$AD86&lt;-0.2,'StockBond Returns'!$AD86&gt;=-0.3),1,0)</f>
        <v>0</v>
      </c>
      <c r="R88">
        <f>IF('StockBond Returns'!AD86&lt;-0.3,1,0)</f>
        <v>0</v>
      </c>
      <c r="S88" t="str">
        <f t="shared" ref="S88:W88" si="171">IF(N88=1,$E88,"")</f>
        <v/>
      </c>
      <c r="T88" t="str">
        <f t="shared" si="171"/>
        <v/>
      </c>
      <c r="U88" s="17">
        <f t="shared" ca="1" si="171"/>
        <v>8.3918629504704342E-2</v>
      </c>
      <c r="V88" t="str">
        <f t="shared" si="171"/>
        <v/>
      </c>
      <c r="W88" t="str">
        <f t="shared" si="171"/>
        <v/>
      </c>
    </row>
    <row r="89" spans="1:23" ht="13" x14ac:dyDescent="0.15">
      <c r="A89">
        <f t="shared" si="30"/>
        <v>11</v>
      </c>
      <c r="B89">
        <f t="shared" si="31"/>
        <v>1877</v>
      </c>
      <c r="C89" s="64" t="s">
        <v>115</v>
      </c>
      <c r="D89" s="146">
        <f t="shared" si="9"/>
        <v>1877.8333333333271</v>
      </c>
      <c r="E89" s="147">
        <f ca="1">('StockBond Returns'!AA88+'StockBond Returns'!AC88-'Parameters &amp; Main Results'!$B$39)/'StockBond Returns'!AB88*12</f>
        <v>8.2764835249679675E-2</v>
      </c>
      <c r="F89" s="70">
        <f ca="1">'StockBond Returns'!AA88+'StockBond Returns'!AC88-'StockBond Returns'!AB88*'Distribution of Final Value'!$B$7</f>
        <v>4.48901680341916</v>
      </c>
      <c r="G89" s="17">
        <f>1/'StockBond Returns'!M87</f>
        <v>9.8013151106655511E-2</v>
      </c>
      <c r="H89">
        <f t="shared" si="4"/>
        <v>1</v>
      </c>
      <c r="I89" s="64">
        <f t="shared" si="5"/>
        <v>0</v>
      </c>
      <c r="J89">
        <f t="shared" si="6"/>
        <v>0</v>
      </c>
      <c r="K89" s="17">
        <f t="shared" ref="K89:M89" ca="1" si="172">IF(H89=1,$E89,"")</f>
        <v>8.2764835249679675E-2</v>
      </c>
      <c r="L89" t="str">
        <f t="shared" si="172"/>
        <v/>
      </c>
      <c r="M89" t="str">
        <f t="shared" si="172"/>
        <v/>
      </c>
      <c r="N89" s="148">
        <f>IF('StockBond Returns'!AD87=0,1,0)</f>
        <v>0</v>
      </c>
      <c r="O89">
        <f>IF( AND('StockBond Returns'!$AD87&lt;0,'StockBond Returns'!$AD87&gt;=-0.1),1,0)</f>
        <v>1</v>
      </c>
      <c r="P89">
        <f>IF( AND('StockBond Returns'!$AD87&lt;-0.1,'StockBond Returns'!$AD87&gt;=-0.2),1,0)</f>
        <v>0</v>
      </c>
      <c r="Q89">
        <f>IF( AND('StockBond Returns'!$AD87&lt;-0.2,'StockBond Returns'!$AD87&gt;=-0.3),1,0)</f>
        <v>0</v>
      </c>
      <c r="R89">
        <f>IF('StockBond Returns'!AD87&lt;-0.3,1,0)</f>
        <v>0</v>
      </c>
      <c r="S89" t="str">
        <f t="shared" ref="S89:W89" si="173">IF(N89=1,$E89,"")</f>
        <v/>
      </c>
      <c r="T89" s="17">
        <f t="shared" ca="1" si="173"/>
        <v>8.2764835249679675E-2</v>
      </c>
      <c r="U89" t="str">
        <f t="shared" si="173"/>
        <v/>
      </c>
      <c r="V89" t="str">
        <f t="shared" si="173"/>
        <v/>
      </c>
      <c r="W89" t="str">
        <f t="shared" si="173"/>
        <v/>
      </c>
    </row>
    <row r="90" spans="1:23" ht="13" x14ac:dyDescent="0.15">
      <c r="A90">
        <f t="shared" si="30"/>
        <v>12</v>
      </c>
      <c r="B90">
        <f t="shared" si="31"/>
        <v>1877</v>
      </c>
      <c r="C90" s="64" t="s">
        <v>115</v>
      </c>
      <c r="D90" s="146">
        <f t="shared" si="9"/>
        <v>1877.9166666666604</v>
      </c>
      <c r="E90" s="147">
        <f ca="1">('StockBond Returns'!AA89+'StockBond Returns'!AC89-'Parameters &amp; Main Results'!$B$39)/'StockBond Returns'!AB89*12</f>
        <v>8.2189716993901679E-2</v>
      </c>
      <c r="F90" s="70">
        <f ca="1">'StockBond Returns'!AA89+'StockBond Returns'!AC89-'StockBond Returns'!AB89*'Distribution of Final Value'!$B$7</f>
        <v>4.2300360061066593</v>
      </c>
      <c r="G90" s="17">
        <f>1/'StockBond Returns'!M88</f>
        <v>9.7456920237998498E-2</v>
      </c>
      <c r="H90">
        <f t="shared" si="4"/>
        <v>1</v>
      </c>
      <c r="I90" s="64">
        <f t="shared" si="5"/>
        <v>0</v>
      </c>
      <c r="J90">
        <f t="shared" si="6"/>
        <v>0</v>
      </c>
      <c r="K90" s="17">
        <f t="shared" ref="K90:M90" ca="1" si="174">IF(H90=1,$E90,"")</f>
        <v>8.2189716993901679E-2</v>
      </c>
      <c r="L90" t="str">
        <f t="shared" si="174"/>
        <v/>
      </c>
      <c r="M90" t="str">
        <f t="shared" si="174"/>
        <v/>
      </c>
      <c r="N90" s="148">
        <f>IF('StockBond Returns'!AD88=0,1,0)</f>
        <v>0</v>
      </c>
      <c r="O90">
        <f>IF( AND('StockBond Returns'!$AD88&lt;0,'StockBond Returns'!$AD88&gt;=-0.1),1,0)</f>
        <v>1</v>
      </c>
      <c r="P90">
        <f>IF( AND('StockBond Returns'!$AD88&lt;-0.1,'StockBond Returns'!$AD88&gt;=-0.2),1,0)</f>
        <v>0</v>
      </c>
      <c r="Q90">
        <f>IF( AND('StockBond Returns'!$AD88&lt;-0.2,'StockBond Returns'!$AD88&gt;=-0.3),1,0)</f>
        <v>0</v>
      </c>
      <c r="R90">
        <f>IF('StockBond Returns'!AD88&lt;-0.3,1,0)</f>
        <v>0</v>
      </c>
      <c r="S90" t="str">
        <f t="shared" ref="S90:W90" si="175">IF(N90=1,$E90,"")</f>
        <v/>
      </c>
      <c r="T90" s="17">
        <f t="shared" ca="1" si="175"/>
        <v>8.2189716993901679E-2</v>
      </c>
      <c r="U90" t="str">
        <f t="shared" si="175"/>
        <v/>
      </c>
      <c r="V90" t="str">
        <f t="shared" si="175"/>
        <v/>
      </c>
      <c r="W90" t="str">
        <f t="shared" si="175"/>
        <v/>
      </c>
    </row>
    <row r="91" spans="1:23" ht="13" x14ac:dyDescent="0.15">
      <c r="A91">
        <f t="shared" si="30"/>
        <v>1</v>
      </c>
      <c r="B91">
        <f t="shared" si="31"/>
        <v>1878</v>
      </c>
      <c r="C91" s="64" t="s">
        <v>115</v>
      </c>
      <c r="D91" s="146">
        <f t="shared" si="9"/>
        <v>1877.9999999999936</v>
      </c>
      <c r="E91" s="147">
        <f ca="1">('StockBond Returns'!AA90+'StockBond Returns'!AC90-'Parameters &amp; Main Results'!$B$39)/'StockBond Returns'!AB90*12</f>
        <v>8.2690240678517712E-2</v>
      </c>
      <c r="F91" s="70">
        <f ca="1">'StockBond Returns'!AA90+'StockBond Returns'!AC90-'StockBond Returns'!AB90*'Distribution of Final Value'!$B$7</f>
        <v>4.3037982510652402</v>
      </c>
      <c r="G91" s="17">
        <f>1/'StockBond Returns'!M89</f>
        <v>9.7758068465113521E-2</v>
      </c>
      <c r="H91">
        <f t="shared" si="4"/>
        <v>1</v>
      </c>
      <c r="I91" s="64">
        <f t="shared" si="5"/>
        <v>0</v>
      </c>
      <c r="J91">
        <f t="shared" si="6"/>
        <v>0</v>
      </c>
      <c r="K91" s="17">
        <f t="shared" ref="K91:M91" ca="1" si="176">IF(H91=1,$E91,"")</f>
        <v>8.2690240678517712E-2</v>
      </c>
      <c r="L91" t="str">
        <f t="shared" si="176"/>
        <v/>
      </c>
      <c r="M91" t="str">
        <f t="shared" si="176"/>
        <v/>
      </c>
      <c r="N91" s="148">
        <f>IF('StockBond Returns'!AD89=0,1,0)</f>
        <v>0</v>
      </c>
      <c r="O91">
        <f>IF( AND('StockBond Returns'!$AD89&lt;0,'StockBond Returns'!$AD89&gt;=-0.1),1,0)</f>
        <v>1</v>
      </c>
      <c r="P91">
        <f>IF( AND('StockBond Returns'!$AD89&lt;-0.1,'StockBond Returns'!$AD89&gt;=-0.2),1,0)</f>
        <v>0</v>
      </c>
      <c r="Q91">
        <f>IF( AND('StockBond Returns'!$AD89&lt;-0.2,'StockBond Returns'!$AD89&gt;=-0.3),1,0)</f>
        <v>0</v>
      </c>
      <c r="R91">
        <f>IF('StockBond Returns'!AD89&lt;-0.3,1,0)</f>
        <v>0</v>
      </c>
      <c r="S91" t="str">
        <f t="shared" ref="S91:W91" si="177">IF(N91=1,$E91,"")</f>
        <v/>
      </c>
      <c r="T91" s="17">
        <f t="shared" ca="1" si="177"/>
        <v>8.2690240678517712E-2</v>
      </c>
      <c r="U91" t="str">
        <f t="shared" si="177"/>
        <v/>
      </c>
      <c r="V91" t="str">
        <f t="shared" si="177"/>
        <v/>
      </c>
      <c r="W91" t="str">
        <f t="shared" si="177"/>
        <v/>
      </c>
    </row>
    <row r="92" spans="1:23" ht="13" x14ac:dyDescent="0.15">
      <c r="A92">
        <f t="shared" si="30"/>
        <v>2</v>
      </c>
      <c r="B92">
        <f t="shared" si="31"/>
        <v>1878</v>
      </c>
      <c r="C92" s="64" t="s">
        <v>115</v>
      </c>
      <c r="D92" s="146">
        <f t="shared" si="9"/>
        <v>1878.0833333333269</v>
      </c>
      <c r="E92" s="147">
        <f ca="1">('StockBond Returns'!AA91+'StockBond Returns'!AC91-'Parameters &amp; Main Results'!$B$39)/'StockBond Returns'!AB91*12</f>
        <v>8.0507091471959363E-2</v>
      </c>
      <c r="F92" s="70">
        <f ca="1">'StockBond Returns'!AA91+'StockBond Returns'!AC91-'StockBond Returns'!AB91*'Distribution of Final Value'!$B$7</f>
        <v>4.1027488807761747</v>
      </c>
      <c r="G92" s="17">
        <f>1/'StockBond Returns'!M90</f>
        <v>9.4763332476650697E-2</v>
      </c>
      <c r="H92">
        <f t="shared" si="4"/>
        <v>1</v>
      </c>
      <c r="I92" s="64">
        <f t="shared" si="5"/>
        <v>0</v>
      </c>
      <c r="J92">
        <f t="shared" si="6"/>
        <v>0</v>
      </c>
      <c r="K92" s="17">
        <f t="shared" ref="K92:M92" ca="1" si="178">IF(H92=1,$E92,"")</f>
        <v>8.0507091471959363E-2</v>
      </c>
      <c r="L92" t="str">
        <f t="shared" si="178"/>
        <v/>
      </c>
      <c r="M92" t="str">
        <f t="shared" si="178"/>
        <v/>
      </c>
      <c r="N92" s="148">
        <f>IF('StockBond Returns'!AD90=0,1,0)</f>
        <v>0</v>
      </c>
      <c r="O92">
        <f>IF( AND('StockBond Returns'!$AD90&lt;0,'StockBond Returns'!$AD90&gt;=-0.1),1,0)</f>
        <v>1</v>
      </c>
      <c r="P92">
        <f>IF( AND('StockBond Returns'!$AD90&lt;-0.1,'StockBond Returns'!$AD90&gt;=-0.2),1,0)</f>
        <v>0</v>
      </c>
      <c r="Q92">
        <f>IF( AND('StockBond Returns'!$AD90&lt;-0.2,'StockBond Returns'!$AD90&gt;=-0.3),1,0)</f>
        <v>0</v>
      </c>
      <c r="R92">
        <f>IF('StockBond Returns'!AD90&lt;-0.3,1,0)</f>
        <v>0</v>
      </c>
      <c r="S92" t="str">
        <f t="shared" ref="S92:W92" si="179">IF(N92=1,$E92,"")</f>
        <v/>
      </c>
      <c r="T92" s="17">
        <f t="shared" ca="1" si="179"/>
        <v>8.0507091471959363E-2</v>
      </c>
      <c r="U92" t="str">
        <f t="shared" si="179"/>
        <v/>
      </c>
      <c r="V92" t="str">
        <f t="shared" si="179"/>
        <v/>
      </c>
      <c r="W92" t="str">
        <f t="shared" si="179"/>
        <v/>
      </c>
    </row>
    <row r="93" spans="1:23" ht="13" x14ac:dyDescent="0.15">
      <c r="A93">
        <f t="shared" si="30"/>
        <v>3</v>
      </c>
      <c r="B93">
        <f t="shared" si="31"/>
        <v>1878</v>
      </c>
      <c r="C93" s="64" t="s">
        <v>115</v>
      </c>
      <c r="D93" s="146">
        <f t="shared" si="9"/>
        <v>1878.1666666666601</v>
      </c>
      <c r="E93" s="147">
        <f ca="1">('StockBond Returns'!AA92+'StockBond Returns'!AC92-'Parameters &amp; Main Results'!$B$39)/'StockBond Returns'!AB92*12</f>
        <v>8.1009075311641227E-2</v>
      </c>
      <c r="F93" s="70">
        <f ca="1">'StockBond Returns'!AA92+'StockBond Returns'!AC92-'StockBond Returns'!AB92*'Distribution of Final Value'!$B$7</f>
        <v>4.3461799408397903</v>
      </c>
      <c r="G93" s="17">
        <f>1/'StockBond Returns'!M91</f>
        <v>9.5595043031845725E-2</v>
      </c>
      <c r="H93">
        <f t="shared" si="4"/>
        <v>1</v>
      </c>
      <c r="I93" s="64">
        <f t="shared" si="5"/>
        <v>0</v>
      </c>
      <c r="J93">
        <f t="shared" si="6"/>
        <v>0</v>
      </c>
      <c r="K93" s="17">
        <f t="shared" ref="K93:M93" ca="1" si="180">IF(H93=1,$E93,"")</f>
        <v>8.1009075311641227E-2</v>
      </c>
      <c r="L93" t="str">
        <f t="shared" si="180"/>
        <v/>
      </c>
      <c r="M93" t="str">
        <f t="shared" si="180"/>
        <v/>
      </c>
      <c r="N93" s="148">
        <f>IF('StockBond Returns'!AD91=0,1,0)</f>
        <v>0</v>
      </c>
      <c r="O93">
        <f>IF( AND('StockBond Returns'!$AD91&lt;0,'StockBond Returns'!$AD91&gt;=-0.1),1,0)</f>
        <v>1</v>
      </c>
      <c r="P93">
        <f>IF( AND('StockBond Returns'!$AD91&lt;-0.1,'StockBond Returns'!$AD91&gt;=-0.2),1,0)</f>
        <v>0</v>
      </c>
      <c r="Q93">
        <f>IF( AND('StockBond Returns'!$AD91&lt;-0.2,'StockBond Returns'!$AD91&gt;=-0.3),1,0)</f>
        <v>0</v>
      </c>
      <c r="R93">
        <f>IF('StockBond Returns'!AD91&lt;-0.3,1,0)</f>
        <v>0</v>
      </c>
      <c r="S93" t="str">
        <f t="shared" ref="S93:W93" si="181">IF(N93=1,$E93,"")</f>
        <v/>
      </c>
      <c r="T93" s="17">
        <f t="shared" ca="1" si="181"/>
        <v>8.1009075311641227E-2</v>
      </c>
      <c r="U93" t="str">
        <f t="shared" si="181"/>
        <v/>
      </c>
      <c r="V93" t="str">
        <f t="shared" si="181"/>
        <v/>
      </c>
      <c r="W93" t="str">
        <f t="shared" si="181"/>
        <v/>
      </c>
    </row>
    <row r="94" spans="1:23" ht="13" x14ac:dyDescent="0.15">
      <c r="A94">
        <f t="shared" si="30"/>
        <v>4</v>
      </c>
      <c r="B94">
        <f t="shared" si="31"/>
        <v>1878</v>
      </c>
      <c r="C94" s="64" t="s">
        <v>115</v>
      </c>
      <c r="D94" s="146">
        <f t="shared" si="9"/>
        <v>1878.2499999999934</v>
      </c>
      <c r="E94" s="147">
        <f ca="1">('StockBond Returns'!AA93+'StockBond Returns'!AC93-'Parameters &amp; Main Results'!$B$39)/'StockBond Returns'!AB93*12</f>
        <v>7.8680404324797074E-2</v>
      </c>
      <c r="F94" s="70">
        <f ca="1">'StockBond Returns'!AA93+'StockBond Returns'!AC93-'StockBond Returns'!AB93*'Distribution of Final Value'!$B$7</f>
        <v>4.0445918795839315</v>
      </c>
      <c r="G94" s="17">
        <f>1/'StockBond Returns'!M92</f>
        <v>9.2154933964013683E-2</v>
      </c>
      <c r="H94">
        <f t="shared" si="4"/>
        <v>1</v>
      </c>
      <c r="I94" s="64">
        <f t="shared" si="5"/>
        <v>0</v>
      </c>
      <c r="J94">
        <f t="shared" si="6"/>
        <v>0</v>
      </c>
      <c r="K94" s="17">
        <f t="shared" ref="K94:M94" ca="1" si="182">IF(H94=1,$E94,"")</f>
        <v>7.8680404324797074E-2</v>
      </c>
      <c r="L94" t="str">
        <f t="shared" si="182"/>
        <v/>
      </c>
      <c r="M94" t="str">
        <f t="shared" si="182"/>
        <v/>
      </c>
      <c r="N94" s="148">
        <f>IF('StockBond Returns'!AD92=0,1,0)</f>
        <v>0</v>
      </c>
      <c r="O94">
        <f>IF( AND('StockBond Returns'!$AD92&lt;0,'StockBond Returns'!$AD92&gt;=-0.1),1,0)</f>
        <v>1</v>
      </c>
      <c r="P94">
        <f>IF( AND('StockBond Returns'!$AD92&lt;-0.1,'StockBond Returns'!$AD92&gt;=-0.2),1,0)</f>
        <v>0</v>
      </c>
      <c r="Q94">
        <f>IF( AND('StockBond Returns'!$AD92&lt;-0.2,'StockBond Returns'!$AD92&gt;=-0.3),1,0)</f>
        <v>0</v>
      </c>
      <c r="R94">
        <f>IF('StockBond Returns'!AD92&lt;-0.3,1,0)</f>
        <v>0</v>
      </c>
      <c r="S94" t="str">
        <f t="shared" ref="S94:W94" si="183">IF(N94=1,$E94,"")</f>
        <v/>
      </c>
      <c r="T94" s="17">
        <f t="shared" ca="1" si="183"/>
        <v>7.8680404324797074E-2</v>
      </c>
      <c r="U94" t="str">
        <f t="shared" si="183"/>
        <v/>
      </c>
      <c r="V94" t="str">
        <f t="shared" si="183"/>
        <v/>
      </c>
      <c r="W94" t="str">
        <f t="shared" si="183"/>
        <v/>
      </c>
    </row>
    <row r="95" spans="1:23" ht="13" x14ac:dyDescent="0.15">
      <c r="A95">
        <f t="shared" si="30"/>
        <v>5</v>
      </c>
      <c r="B95">
        <f t="shared" si="31"/>
        <v>1878</v>
      </c>
      <c r="C95" s="64" t="s">
        <v>115</v>
      </c>
      <c r="D95" s="146">
        <f t="shared" si="9"/>
        <v>1878.3333333333267</v>
      </c>
      <c r="E95" s="147">
        <f ca="1">('StockBond Returns'!AA94+'StockBond Returns'!AC94-'Parameters &amp; Main Results'!$B$39)/'StockBond Returns'!AB94*12</f>
        <v>7.6364788724350902E-2</v>
      </c>
      <c r="F95" s="70">
        <f ca="1">'StockBond Returns'!AA94+'StockBond Returns'!AC94-'StockBond Returns'!AB94*'Distribution of Final Value'!$B$7</f>
        <v>3.6967681488923647</v>
      </c>
      <c r="G95" s="17">
        <f>1/'StockBond Returns'!M93</f>
        <v>8.8467594721696324E-2</v>
      </c>
      <c r="H95">
        <f t="shared" si="4"/>
        <v>1</v>
      </c>
      <c r="I95" s="64">
        <f t="shared" si="5"/>
        <v>0</v>
      </c>
      <c r="J95">
        <f t="shared" si="6"/>
        <v>0</v>
      </c>
      <c r="K95" s="17">
        <f t="shared" ref="K95:M95" ca="1" si="184">IF(H95=1,$E95,"")</f>
        <v>7.6364788724350902E-2</v>
      </c>
      <c r="L95" t="str">
        <f t="shared" si="184"/>
        <v/>
      </c>
      <c r="M95" t="str">
        <f t="shared" si="184"/>
        <v/>
      </c>
      <c r="N95" s="148">
        <f>IF('StockBond Returns'!AD93=0,1,0)</f>
        <v>1</v>
      </c>
      <c r="O95">
        <f>IF( AND('StockBond Returns'!$AD93&lt;0,'StockBond Returns'!$AD93&gt;=-0.1),1,0)</f>
        <v>0</v>
      </c>
      <c r="P95">
        <f>IF( AND('StockBond Returns'!$AD93&lt;-0.1,'StockBond Returns'!$AD93&gt;=-0.2),1,0)</f>
        <v>0</v>
      </c>
      <c r="Q95">
        <f>IF( AND('StockBond Returns'!$AD93&lt;-0.2,'StockBond Returns'!$AD93&gt;=-0.3),1,0)</f>
        <v>0</v>
      </c>
      <c r="R95">
        <f>IF('StockBond Returns'!AD93&lt;-0.3,1,0)</f>
        <v>0</v>
      </c>
      <c r="S95" s="17">
        <f t="shared" ref="S95:W95" ca="1" si="185">IF(N95=1,$E95,"")</f>
        <v>7.6364788724350902E-2</v>
      </c>
      <c r="T95" t="str">
        <f t="shared" si="185"/>
        <v/>
      </c>
      <c r="U95" t="str">
        <f t="shared" si="185"/>
        <v/>
      </c>
      <c r="V95" t="str">
        <f t="shared" si="185"/>
        <v/>
      </c>
      <c r="W95" t="str">
        <f t="shared" si="185"/>
        <v/>
      </c>
    </row>
    <row r="96" spans="1:23" ht="13" x14ac:dyDescent="0.15">
      <c r="A96">
        <f t="shared" si="30"/>
        <v>6</v>
      </c>
      <c r="B96">
        <f t="shared" si="31"/>
        <v>1878</v>
      </c>
      <c r="C96" s="64" t="s">
        <v>115</v>
      </c>
      <c r="D96" s="146">
        <f t="shared" si="9"/>
        <v>1878.4166666666599</v>
      </c>
      <c r="E96" s="147">
        <f ca="1">('StockBond Returns'!AA95+'StockBond Returns'!AC95-'Parameters &amp; Main Results'!$B$39)/'StockBond Returns'!AB95*12</f>
        <v>7.3561298227189764E-2</v>
      </c>
      <c r="F96" s="70">
        <f ca="1">'StockBond Returns'!AA95+'StockBond Returns'!AC95-'StockBond Returns'!AB95*'Distribution of Final Value'!$B$7</f>
        <v>3.3045561622428363</v>
      </c>
      <c r="G96" s="17">
        <f>1/'StockBond Returns'!M94</f>
        <v>8.5322003008182504E-2</v>
      </c>
      <c r="H96">
        <f t="shared" si="4"/>
        <v>1</v>
      </c>
      <c r="I96" s="64">
        <f t="shared" si="5"/>
        <v>0</v>
      </c>
      <c r="J96">
        <f t="shared" si="6"/>
        <v>0</v>
      </c>
      <c r="K96" s="17">
        <f t="shared" ref="K96:M96" ca="1" si="186">IF(H96=1,$E96,"")</f>
        <v>7.3561298227189764E-2</v>
      </c>
      <c r="L96" t="str">
        <f t="shared" si="186"/>
        <v/>
      </c>
      <c r="M96" t="str">
        <f t="shared" si="186"/>
        <v/>
      </c>
      <c r="N96" s="148">
        <f>IF('StockBond Returns'!AD94=0,1,0)</f>
        <v>1</v>
      </c>
      <c r="O96">
        <f>IF( AND('StockBond Returns'!$AD94&lt;0,'StockBond Returns'!$AD94&gt;=-0.1),1,0)</f>
        <v>0</v>
      </c>
      <c r="P96">
        <f>IF( AND('StockBond Returns'!$AD94&lt;-0.1,'StockBond Returns'!$AD94&gt;=-0.2),1,0)</f>
        <v>0</v>
      </c>
      <c r="Q96">
        <f>IF( AND('StockBond Returns'!$AD94&lt;-0.2,'StockBond Returns'!$AD94&gt;=-0.3),1,0)</f>
        <v>0</v>
      </c>
      <c r="R96">
        <f>IF('StockBond Returns'!AD94&lt;-0.3,1,0)</f>
        <v>0</v>
      </c>
      <c r="S96" s="17">
        <f t="shared" ref="S96:W96" ca="1" si="187">IF(N96=1,$E96,"")</f>
        <v>7.3561298227189764E-2</v>
      </c>
      <c r="T96" t="str">
        <f t="shared" si="187"/>
        <v/>
      </c>
      <c r="U96" t="str">
        <f t="shared" si="187"/>
        <v/>
      </c>
      <c r="V96" t="str">
        <f t="shared" si="187"/>
        <v/>
      </c>
      <c r="W96" t="str">
        <f t="shared" si="187"/>
        <v/>
      </c>
    </row>
    <row r="97" spans="1:23" ht="13" x14ac:dyDescent="0.15">
      <c r="A97">
        <f t="shared" si="30"/>
        <v>7</v>
      </c>
      <c r="B97">
        <f t="shared" si="31"/>
        <v>1878</v>
      </c>
      <c r="C97" s="64" t="s">
        <v>115</v>
      </c>
      <c r="D97" s="146">
        <f t="shared" si="9"/>
        <v>1878.4999999999932</v>
      </c>
      <c r="E97" s="147">
        <f ca="1">('StockBond Returns'!AA96+'StockBond Returns'!AC96-'Parameters &amp; Main Results'!$B$39)/'StockBond Returns'!AB96*12</f>
        <v>7.103662814261591E-2</v>
      </c>
      <c r="F97" s="70">
        <f ca="1">'StockBond Returns'!AA96+'StockBond Returns'!AC96-'StockBond Returns'!AB96*'Distribution of Final Value'!$B$7</f>
        <v>2.8604178295669587</v>
      </c>
      <c r="G97" s="17">
        <f>1/'StockBond Returns'!M95</f>
        <v>8.1666734756306772E-2</v>
      </c>
      <c r="H97">
        <f t="shared" si="4"/>
        <v>1</v>
      </c>
      <c r="I97" s="64">
        <f t="shared" si="5"/>
        <v>0</v>
      </c>
      <c r="J97">
        <f t="shared" si="6"/>
        <v>0</v>
      </c>
      <c r="K97" s="17">
        <f t="shared" ref="K97:M97" ca="1" si="188">IF(H97=1,$E97,"")</f>
        <v>7.103662814261591E-2</v>
      </c>
      <c r="L97" t="str">
        <f t="shared" si="188"/>
        <v/>
      </c>
      <c r="M97" t="str">
        <f t="shared" si="188"/>
        <v/>
      </c>
      <c r="N97" s="148">
        <f>IF('StockBond Returns'!AD95=0,1,0)</f>
        <v>1</v>
      </c>
      <c r="O97">
        <f>IF( AND('StockBond Returns'!$AD95&lt;0,'StockBond Returns'!$AD95&gt;=-0.1),1,0)</f>
        <v>0</v>
      </c>
      <c r="P97">
        <f>IF( AND('StockBond Returns'!$AD95&lt;-0.1,'StockBond Returns'!$AD95&gt;=-0.2),1,0)</f>
        <v>0</v>
      </c>
      <c r="Q97">
        <f>IF( AND('StockBond Returns'!$AD95&lt;-0.2,'StockBond Returns'!$AD95&gt;=-0.3),1,0)</f>
        <v>0</v>
      </c>
      <c r="R97">
        <f>IF('StockBond Returns'!AD95&lt;-0.3,1,0)</f>
        <v>0</v>
      </c>
      <c r="S97" s="17">
        <f t="shared" ref="S97:W97" ca="1" si="189">IF(N97=1,$E97,"")</f>
        <v>7.103662814261591E-2</v>
      </c>
      <c r="T97" t="str">
        <f t="shared" si="189"/>
        <v/>
      </c>
      <c r="U97" t="str">
        <f t="shared" si="189"/>
        <v/>
      </c>
      <c r="V97" t="str">
        <f t="shared" si="189"/>
        <v/>
      </c>
      <c r="W97" t="str">
        <f t="shared" si="189"/>
        <v/>
      </c>
    </row>
    <row r="98" spans="1:23" ht="13" x14ac:dyDescent="0.15">
      <c r="A98">
        <f t="shared" si="30"/>
        <v>8</v>
      </c>
      <c r="B98">
        <f t="shared" si="31"/>
        <v>1878</v>
      </c>
      <c r="C98" s="64" t="s">
        <v>115</v>
      </c>
      <c r="D98" s="146">
        <f t="shared" si="9"/>
        <v>1878.5833333333264</v>
      </c>
      <c r="E98" s="147">
        <f ca="1">('StockBond Returns'!AA97+'StockBond Returns'!AC97-'Parameters &amp; Main Results'!$B$39)/'StockBond Returns'!AB97*12</f>
        <v>7.1123871039890235E-2</v>
      </c>
      <c r="F98" s="70">
        <f ca="1">'StockBond Returns'!AA97+'StockBond Returns'!AC97-'StockBond Returns'!AB97*'Distribution of Final Value'!$B$7</f>
        <v>2.8739655584227815</v>
      </c>
      <c r="G98" s="17">
        <f>1/'StockBond Returns'!M96</f>
        <v>8.1204030479549563E-2</v>
      </c>
      <c r="H98">
        <f t="shared" si="4"/>
        <v>1</v>
      </c>
      <c r="I98" s="64">
        <f t="shared" si="5"/>
        <v>0</v>
      </c>
      <c r="J98">
        <f t="shared" si="6"/>
        <v>0</v>
      </c>
      <c r="K98" s="17">
        <f t="shared" ref="K98:M98" ca="1" si="190">IF(H98=1,$E98,"")</f>
        <v>7.1123871039890235E-2</v>
      </c>
      <c r="L98" t="str">
        <f t="shared" si="190"/>
        <v/>
      </c>
      <c r="M98" t="str">
        <f t="shared" si="190"/>
        <v/>
      </c>
      <c r="N98" s="148">
        <f>IF('StockBond Returns'!AD96=0,1,0)</f>
        <v>1</v>
      </c>
      <c r="O98">
        <f>IF( AND('StockBond Returns'!$AD96&lt;0,'StockBond Returns'!$AD96&gt;=-0.1),1,0)</f>
        <v>0</v>
      </c>
      <c r="P98">
        <f>IF( AND('StockBond Returns'!$AD96&lt;-0.1,'StockBond Returns'!$AD96&gt;=-0.2),1,0)</f>
        <v>0</v>
      </c>
      <c r="Q98">
        <f>IF( AND('StockBond Returns'!$AD96&lt;-0.2,'StockBond Returns'!$AD96&gt;=-0.3),1,0)</f>
        <v>0</v>
      </c>
      <c r="R98">
        <f>IF('StockBond Returns'!AD96&lt;-0.3,1,0)</f>
        <v>0</v>
      </c>
      <c r="S98" s="17">
        <f t="shared" ref="S98:W98" ca="1" si="191">IF(N98=1,$E98,"")</f>
        <v>7.1123871039890235E-2</v>
      </c>
      <c r="T98" t="str">
        <f t="shared" si="191"/>
        <v/>
      </c>
      <c r="U98" t="str">
        <f t="shared" si="191"/>
        <v/>
      </c>
      <c r="V98" t="str">
        <f t="shared" si="191"/>
        <v/>
      </c>
      <c r="W98" t="str">
        <f t="shared" si="191"/>
        <v/>
      </c>
    </row>
    <row r="99" spans="1:23" ht="13" x14ac:dyDescent="0.15">
      <c r="A99">
        <f t="shared" si="30"/>
        <v>9</v>
      </c>
      <c r="B99">
        <f t="shared" si="31"/>
        <v>1878</v>
      </c>
      <c r="C99" s="64" t="s">
        <v>115</v>
      </c>
      <c r="D99" s="146">
        <f t="shared" si="9"/>
        <v>1878.6666666666597</v>
      </c>
      <c r="E99" s="147">
        <f ca="1">('StockBond Returns'!AA98+'StockBond Returns'!AC98-'Parameters &amp; Main Results'!$B$39)/'StockBond Returns'!AB98*12</f>
        <v>7.2603329859209254E-2</v>
      </c>
      <c r="F99" s="70">
        <f ca="1">'StockBond Returns'!AA98+'StockBond Returns'!AC98-'StockBond Returns'!AB98*'Distribution of Final Value'!$B$7</f>
        <v>3.0618033454900755</v>
      </c>
      <c r="G99" s="17">
        <f>1/'StockBond Returns'!M97</f>
        <v>8.30804266143019E-2</v>
      </c>
      <c r="H99">
        <f t="shared" si="4"/>
        <v>1</v>
      </c>
      <c r="I99" s="64">
        <f t="shared" si="5"/>
        <v>0</v>
      </c>
      <c r="J99">
        <f t="shared" si="6"/>
        <v>0</v>
      </c>
      <c r="K99" s="17">
        <f t="shared" ref="K99:M99" ca="1" si="192">IF(H99=1,$E99,"")</f>
        <v>7.2603329859209254E-2</v>
      </c>
      <c r="L99" t="str">
        <f t="shared" si="192"/>
        <v/>
      </c>
      <c r="M99" t="str">
        <f t="shared" si="192"/>
        <v/>
      </c>
      <c r="N99" s="148">
        <f>IF('StockBond Returns'!AD97=0,1,0)</f>
        <v>0</v>
      </c>
      <c r="O99">
        <f>IF( AND('StockBond Returns'!$AD97&lt;0,'StockBond Returns'!$AD97&gt;=-0.1),1,0)</f>
        <v>1</v>
      </c>
      <c r="P99">
        <f>IF( AND('StockBond Returns'!$AD97&lt;-0.1,'StockBond Returns'!$AD97&gt;=-0.2),1,0)</f>
        <v>0</v>
      </c>
      <c r="Q99">
        <f>IF( AND('StockBond Returns'!$AD97&lt;-0.2,'StockBond Returns'!$AD97&gt;=-0.3),1,0)</f>
        <v>0</v>
      </c>
      <c r="R99">
        <f>IF('StockBond Returns'!AD97&lt;-0.3,1,0)</f>
        <v>0</v>
      </c>
      <c r="S99" t="str">
        <f t="shared" ref="S99:W99" si="193">IF(N99=1,$E99,"")</f>
        <v/>
      </c>
      <c r="T99" s="17">
        <f t="shared" ca="1" si="193"/>
        <v>7.2603329859209254E-2</v>
      </c>
      <c r="U99" t="str">
        <f t="shared" si="193"/>
        <v/>
      </c>
      <c r="V99" t="str">
        <f t="shared" si="193"/>
        <v/>
      </c>
      <c r="W99" t="str">
        <f t="shared" si="193"/>
        <v/>
      </c>
    </row>
    <row r="100" spans="1:23" ht="13" x14ac:dyDescent="0.15">
      <c r="A100">
        <f t="shared" si="30"/>
        <v>10</v>
      </c>
      <c r="B100">
        <f t="shared" si="31"/>
        <v>1878</v>
      </c>
      <c r="C100" s="64" t="s">
        <v>115</v>
      </c>
      <c r="D100" s="146">
        <f t="shared" si="9"/>
        <v>1878.749999999993</v>
      </c>
      <c r="E100" s="147">
        <f ca="1">('StockBond Returns'!AA99+'StockBond Returns'!AC99-'Parameters &amp; Main Results'!$B$39)/'StockBond Returns'!AB99*12</f>
        <v>7.1555374503197017E-2</v>
      </c>
      <c r="F100" s="70">
        <f ca="1">'StockBond Returns'!AA99+'StockBond Returns'!AC99-'StockBond Returns'!AB99*'Distribution of Final Value'!$B$7</f>
        <v>2.874836575130554</v>
      </c>
      <c r="G100" s="17">
        <f>1/'StockBond Returns'!M98</f>
        <v>8.1382580071268668E-2</v>
      </c>
      <c r="H100">
        <f t="shared" si="4"/>
        <v>1</v>
      </c>
      <c r="I100" s="64">
        <f t="shared" si="5"/>
        <v>0</v>
      </c>
      <c r="J100">
        <f t="shared" si="6"/>
        <v>0</v>
      </c>
      <c r="K100" s="17">
        <f t="shared" ref="K100:M100" ca="1" si="194">IF(H100=1,$E100,"")</f>
        <v>7.1555374503197017E-2</v>
      </c>
      <c r="L100" t="str">
        <f t="shared" si="194"/>
        <v/>
      </c>
      <c r="M100" t="str">
        <f t="shared" si="194"/>
        <v/>
      </c>
      <c r="N100" s="148">
        <f>IF('StockBond Returns'!AD98=0,1,0)</f>
        <v>1</v>
      </c>
      <c r="O100">
        <f>IF( AND('StockBond Returns'!$AD98&lt;0,'StockBond Returns'!$AD98&gt;=-0.1),1,0)</f>
        <v>0</v>
      </c>
      <c r="P100">
        <f>IF( AND('StockBond Returns'!$AD98&lt;-0.1,'StockBond Returns'!$AD98&gt;=-0.2),1,0)</f>
        <v>0</v>
      </c>
      <c r="Q100">
        <f>IF( AND('StockBond Returns'!$AD98&lt;-0.2,'StockBond Returns'!$AD98&gt;=-0.3),1,0)</f>
        <v>0</v>
      </c>
      <c r="R100">
        <f>IF('StockBond Returns'!AD98&lt;-0.3,1,0)</f>
        <v>0</v>
      </c>
      <c r="S100" s="17">
        <f t="shared" ref="S100:W100" ca="1" si="195">IF(N100=1,$E100,"")</f>
        <v>7.1555374503197017E-2</v>
      </c>
      <c r="T100" t="str">
        <f t="shared" si="195"/>
        <v/>
      </c>
      <c r="U100" t="str">
        <f t="shared" si="195"/>
        <v/>
      </c>
      <c r="V100" t="str">
        <f t="shared" si="195"/>
        <v/>
      </c>
      <c r="W100" t="str">
        <f t="shared" si="195"/>
        <v/>
      </c>
    </row>
    <row r="101" spans="1:23" ht="13" x14ac:dyDescent="0.15">
      <c r="A101">
        <f t="shared" si="30"/>
        <v>11</v>
      </c>
      <c r="B101">
        <f t="shared" si="31"/>
        <v>1878</v>
      </c>
      <c r="C101" s="64" t="s">
        <v>115</v>
      </c>
      <c r="D101" s="146">
        <f t="shared" si="9"/>
        <v>1878.8333333333262</v>
      </c>
      <c r="E101" s="147">
        <f ca="1">('StockBond Returns'!AA100+'StockBond Returns'!AC100-'Parameters &amp; Main Results'!$B$39)/'StockBond Returns'!AB100*12</f>
        <v>7.1544815596680911E-2</v>
      </c>
      <c r="F101" s="70">
        <f ca="1">'StockBond Returns'!AA100+'StockBond Returns'!AC100-'StockBond Returns'!AB100*'Distribution of Final Value'!$B$7</f>
        <v>2.8477296889951402</v>
      </c>
      <c r="G101" s="17">
        <f>1/'StockBond Returns'!M99</f>
        <v>8.1404903737785514E-2</v>
      </c>
      <c r="H101">
        <f t="shared" si="4"/>
        <v>1</v>
      </c>
      <c r="I101" s="64">
        <f t="shared" si="5"/>
        <v>0</v>
      </c>
      <c r="J101">
        <f t="shared" si="6"/>
        <v>0</v>
      </c>
      <c r="K101" s="17">
        <f t="shared" ref="K101:M101" ca="1" si="196">IF(H101=1,$E101,"")</f>
        <v>7.1544815596680911E-2</v>
      </c>
      <c r="L101" t="str">
        <f t="shared" si="196"/>
        <v/>
      </c>
      <c r="M101" t="str">
        <f t="shared" si="196"/>
        <v/>
      </c>
      <c r="N101" s="148">
        <f>IF('StockBond Returns'!AD99=0,1,0)</f>
        <v>1</v>
      </c>
      <c r="O101">
        <f>IF( AND('StockBond Returns'!$AD99&lt;0,'StockBond Returns'!$AD99&gt;=-0.1),1,0)</f>
        <v>0</v>
      </c>
      <c r="P101">
        <f>IF( AND('StockBond Returns'!$AD99&lt;-0.1,'StockBond Returns'!$AD99&gt;=-0.2),1,0)</f>
        <v>0</v>
      </c>
      <c r="Q101">
        <f>IF( AND('StockBond Returns'!$AD99&lt;-0.2,'StockBond Returns'!$AD99&gt;=-0.3),1,0)</f>
        <v>0</v>
      </c>
      <c r="R101">
        <f>IF('StockBond Returns'!AD99&lt;-0.3,1,0)</f>
        <v>0</v>
      </c>
      <c r="S101" s="17">
        <f t="shared" ref="S101:W101" ca="1" si="197">IF(N101=1,$E101,"")</f>
        <v>7.1544815596680911E-2</v>
      </c>
      <c r="T101" t="str">
        <f t="shared" si="197"/>
        <v/>
      </c>
      <c r="U101" t="str">
        <f t="shared" si="197"/>
        <v/>
      </c>
      <c r="V101" t="str">
        <f t="shared" si="197"/>
        <v/>
      </c>
      <c r="W101" t="str">
        <f t="shared" si="197"/>
        <v/>
      </c>
    </row>
    <row r="102" spans="1:23" ht="13" x14ac:dyDescent="0.15">
      <c r="A102">
        <f t="shared" si="30"/>
        <v>12</v>
      </c>
      <c r="B102">
        <f t="shared" si="31"/>
        <v>1878</v>
      </c>
      <c r="C102" s="64" t="s">
        <v>115</v>
      </c>
      <c r="D102" s="146">
        <f t="shared" si="9"/>
        <v>1878.9166666666595</v>
      </c>
      <c r="E102" s="147">
        <f ca="1">('StockBond Returns'!AA101+'StockBond Returns'!AC101-'Parameters &amp; Main Results'!$B$39)/'StockBond Returns'!AB101*12</f>
        <v>7.0993616019270539E-2</v>
      </c>
      <c r="F102" s="70">
        <f ca="1">'StockBond Returns'!AA101+'StockBond Returns'!AC101-'StockBond Returns'!AB101*'Distribution of Final Value'!$B$7</f>
        <v>2.9145654406056063</v>
      </c>
      <c r="G102" s="17">
        <f>1/'StockBond Returns'!M100</f>
        <v>8.0854002287869098E-2</v>
      </c>
      <c r="H102">
        <f t="shared" si="4"/>
        <v>1</v>
      </c>
      <c r="I102" s="64">
        <f t="shared" si="5"/>
        <v>0</v>
      </c>
      <c r="J102">
        <f t="shared" si="6"/>
        <v>0</v>
      </c>
      <c r="K102" s="17">
        <f t="shared" ref="K102:M102" ca="1" si="198">IF(H102=1,$E102,"")</f>
        <v>7.0993616019270539E-2</v>
      </c>
      <c r="L102" t="str">
        <f t="shared" si="198"/>
        <v/>
      </c>
      <c r="M102" t="str">
        <f t="shared" si="198"/>
        <v/>
      </c>
      <c r="N102" s="148">
        <f>IF('StockBond Returns'!AD100=0,1,0)</f>
        <v>1</v>
      </c>
      <c r="O102">
        <f>IF( AND('StockBond Returns'!$AD100&lt;0,'StockBond Returns'!$AD100&gt;=-0.1),1,0)</f>
        <v>0</v>
      </c>
      <c r="P102">
        <f>IF( AND('StockBond Returns'!$AD100&lt;-0.1,'StockBond Returns'!$AD100&gt;=-0.2),1,0)</f>
        <v>0</v>
      </c>
      <c r="Q102">
        <f>IF( AND('StockBond Returns'!$AD100&lt;-0.2,'StockBond Returns'!$AD100&gt;=-0.3),1,0)</f>
        <v>0</v>
      </c>
      <c r="R102">
        <f>IF('StockBond Returns'!AD100&lt;-0.3,1,0)</f>
        <v>0</v>
      </c>
      <c r="S102" s="17">
        <f t="shared" ref="S102:W102" ca="1" si="199">IF(N102=1,$E102,"")</f>
        <v>7.0993616019270539E-2</v>
      </c>
      <c r="T102" t="str">
        <f t="shared" si="199"/>
        <v/>
      </c>
      <c r="U102" t="str">
        <f t="shared" si="199"/>
        <v/>
      </c>
      <c r="V102" t="str">
        <f t="shared" si="199"/>
        <v/>
      </c>
      <c r="W102" t="str">
        <f t="shared" si="199"/>
        <v/>
      </c>
    </row>
    <row r="103" spans="1:23" ht="13" x14ac:dyDescent="0.15">
      <c r="A103">
        <f t="shared" si="30"/>
        <v>1</v>
      </c>
      <c r="B103">
        <f t="shared" si="31"/>
        <v>1879</v>
      </c>
      <c r="C103" s="64" t="s">
        <v>115</v>
      </c>
      <c r="D103" s="146">
        <f t="shared" si="9"/>
        <v>1878.9999999999927</v>
      </c>
      <c r="E103" s="147">
        <f ca="1">('StockBond Returns'!AA102+'StockBond Returns'!AC102-'Parameters &amp; Main Results'!$B$39)/'StockBond Returns'!AB102*12</f>
        <v>6.9815784738842396E-2</v>
      </c>
      <c r="F103" s="70">
        <f ca="1">'StockBond Returns'!AA102+'StockBond Returns'!AC102-'StockBond Returns'!AB102*'Distribution of Final Value'!$B$7</f>
        <v>2.8641554855117093</v>
      </c>
      <c r="G103" s="17">
        <f>1/'StockBond Returns'!M101</f>
        <v>7.9673036391013113E-2</v>
      </c>
      <c r="H103">
        <f t="shared" si="4"/>
        <v>1</v>
      </c>
      <c r="I103" s="64">
        <f t="shared" si="5"/>
        <v>0</v>
      </c>
      <c r="J103">
        <f t="shared" si="6"/>
        <v>0</v>
      </c>
      <c r="K103" s="17">
        <f t="shared" ref="K103:M103" ca="1" si="200">IF(H103=1,$E103,"")</f>
        <v>6.9815784738842396E-2</v>
      </c>
      <c r="L103" t="str">
        <f t="shared" si="200"/>
        <v/>
      </c>
      <c r="M103" t="str">
        <f t="shared" si="200"/>
        <v/>
      </c>
      <c r="N103" s="148">
        <f>IF('StockBond Returns'!AD101=0,1,0)</f>
        <v>1</v>
      </c>
      <c r="O103">
        <f>IF( AND('StockBond Returns'!$AD101&lt;0,'StockBond Returns'!$AD101&gt;=-0.1),1,0)</f>
        <v>0</v>
      </c>
      <c r="P103">
        <f>IF( AND('StockBond Returns'!$AD101&lt;-0.1,'StockBond Returns'!$AD101&gt;=-0.2),1,0)</f>
        <v>0</v>
      </c>
      <c r="Q103">
        <f>IF( AND('StockBond Returns'!$AD101&lt;-0.2,'StockBond Returns'!$AD101&gt;=-0.3),1,0)</f>
        <v>0</v>
      </c>
      <c r="R103">
        <f>IF('StockBond Returns'!AD101&lt;-0.3,1,0)</f>
        <v>0</v>
      </c>
      <c r="S103" s="17">
        <f t="shared" ref="S103:W103" ca="1" si="201">IF(N103=1,$E103,"")</f>
        <v>6.9815784738842396E-2</v>
      </c>
      <c r="T103" t="str">
        <f t="shared" si="201"/>
        <v/>
      </c>
      <c r="U103" t="str">
        <f t="shared" si="201"/>
        <v/>
      </c>
      <c r="V103" t="str">
        <f t="shared" si="201"/>
        <v/>
      </c>
      <c r="W103" t="str">
        <f t="shared" si="201"/>
        <v/>
      </c>
    </row>
    <row r="104" spans="1:23" ht="13" x14ac:dyDescent="0.15">
      <c r="A104">
        <f t="shared" si="30"/>
        <v>2</v>
      </c>
      <c r="B104">
        <f t="shared" si="31"/>
        <v>1879</v>
      </c>
      <c r="C104" s="64" t="s">
        <v>115</v>
      </c>
      <c r="D104" s="146">
        <f t="shared" si="9"/>
        <v>1879.083333333326</v>
      </c>
      <c r="E104" s="147">
        <f ca="1">('StockBond Returns'!AA103+'StockBond Returns'!AC103-'Parameters &amp; Main Results'!$B$39)/'StockBond Returns'!AB103*12</f>
        <v>6.8772336785105664E-2</v>
      </c>
      <c r="F104" s="70">
        <f ca="1">'StockBond Returns'!AA103+'StockBond Returns'!AC103-'StockBond Returns'!AB103*'Distribution of Final Value'!$B$7</f>
        <v>2.8257786294901606</v>
      </c>
      <c r="G104" s="17">
        <f>1/'StockBond Returns'!M102</f>
        <v>7.7625353194871877E-2</v>
      </c>
      <c r="H104">
        <f t="shared" si="4"/>
        <v>1</v>
      </c>
      <c r="I104" s="64">
        <f t="shared" si="5"/>
        <v>0</v>
      </c>
      <c r="J104">
        <f t="shared" si="6"/>
        <v>0</v>
      </c>
      <c r="K104" s="17">
        <f t="shared" ref="K104:M104" ca="1" si="202">IF(H104=1,$E104,"")</f>
        <v>6.8772336785105664E-2</v>
      </c>
      <c r="L104" t="str">
        <f t="shared" si="202"/>
        <v/>
      </c>
      <c r="M104" t="str">
        <f t="shared" si="202"/>
        <v/>
      </c>
      <c r="N104" s="148">
        <f>IF('StockBond Returns'!AD102=0,1,0)</f>
        <v>1</v>
      </c>
      <c r="O104">
        <f>IF( AND('StockBond Returns'!$AD102&lt;0,'StockBond Returns'!$AD102&gt;=-0.1),1,0)</f>
        <v>0</v>
      </c>
      <c r="P104">
        <f>IF( AND('StockBond Returns'!$AD102&lt;-0.1,'StockBond Returns'!$AD102&gt;=-0.2),1,0)</f>
        <v>0</v>
      </c>
      <c r="Q104">
        <f>IF( AND('StockBond Returns'!$AD102&lt;-0.2,'StockBond Returns'!$AD102&gt;=-0.3),1,0)</f>
        <v>0</v>
      </c>
      <c r="R104">
        <f>IF('StockBond Returns'!AD102&lt;-0.3,1,0)</f>
        <v>0</v>
      </c>
      <c r="S104" s="17">
        <f t="shared" ref="S104:W104" ca="1" si="203">IF(N104=1,$E104,"")</f>
        <v>6.8772336785105664E-2</v>
      </c>
      <c r="T104" t="str">
        <f t="shared" si="203"/>
        <v/>
      </c>
      <c r="U104" t="str">
        <f t="shared" si="203"/>
        <v/>
      </c>
      <c r="V104" t="str">
        <f t="shared" si="203"/>
        <v/>
      </c>
      <c r="W104" t="str">
        <f t="shared" si="203"/>
        <v/>
      </c>
    </row>
    <row r="105" spans="1:23" ht="13" x14ac:dyDescent="0.15">
      <c r="A105">
        <f t="shared" si="30"/>
        <v>3</v>
      </c>
      <c r="B105">
        <f t="shared" si="31"/>
        <v>1879</v>
      </c>
      <c r="C105" s="64" t="s">
        <v>115</v>
      </c>
      <c r="D105" s="146">
        <f t="shared" si="9"/>
        <v>1879.1666666666592</v>
      </c>
      <c r="E105" s="147">
        <f ca="1">('StockBond Returns'!AA104+'StockBond Returns'!AC104-'Parameters &amp; Main Results'!$B$39)/'StockBond Returns'!AB104*12</f>
        <v>6.7842024608648716E-2</v>
      </c>
      <c r="F105" s="70">
        <f ca="1">'StockBond Returns'!AA104+'StockBond Returns'!AC104-'StockBond Returns'!AB104*'Distribution of Final Value'!$B$7</f>
        <v>2.7062521936915922</v>
      </c>
      <c r="G105" s="17">
        <f>1/'StockBond Returns'!M103</f>
        <v>7.5990228708292876E-2</v>
      </c>
      <c r="H105">
        <f t="shared" si="4"/>
        <v>1</v>
      </c>
      <c r="I105" s="64">
        <f t="shared" si="5"/>
        <v>0</v>
      </c>
      <c r="J105">
        <f t="shared" si="6"/>
        <v>0</v>
      </c>
      <c r="K105" s="17">
        <f t="shared" ref="K105:M105" ca="1" si="204">IF(H105=1,$E105,"")</f>
        <v>6.7842024608648716E-2</v>
      </c>
      <c r="L105" t="str">
        <f t="shared" si="204"/>
        <v/>
      </c>
      <c r="M105" t="str">
        <f t="shared" si="204"/>
        <v/>
      </c>
      <c r="N105" s="148">
        <f>IF('StockBond Returns'!AD103=0,1,0)</f>
        <v>1</v>
      </c>
      <c r="O105">
        <f>IF( AND('StockBond Returns'!$AD103&lt;0,'StockBond Returns'!$AD103&gt;=-0.1),1,0)</f>
        <v>0</v>
      </c>
      <c r="P105">
        <f>IF( AND('StockBond Returns'!$AD103&lt;-0.1,'StockBond Returns'!$AD103&gt;=-0.2),1,0)</f>
        <v>0</v>
      </c>
      <c r="Q105">
        <f>IF( AND('StockBond Returns'!$AD103&lt;-0.2,'StockBond Returns'!$AD103&gt;=-0.3),1,0)</f>
        <v>0</v>
      </c>
      <c r="R105">
        <f>IF('StockBond Returns'!AD103&lt;-0.3,1,0)</f>
        <v>0</v>
      </c>
      <c r="S105" s="17">
        <f t="shared" ref="S105:W105" ca="1" si="205">IF(N105=1,$E105,"")</f>
        <v>6.7842024608648716E-2</v>
      </c>
      <c r="T105" t="str">
        <f t="shared" si="205"/>
        <v/>
      </c>
      <c r="U105" t="str">
        <f t="shared" si="205"/>
        <v/>
      </c>
      <c r="V105" t="str">
        <f t="shared" si="205"/>
        <v/>
      </c>
      <c r="W105" t="str">
        <f t="shared" si="205"/>
        <v/>
      </c>
    </row>
    <row r="106" spans="1:23" ht="13" x14ac:dyDescent="0.15">
      <c r="A106">
        <f t="shared" si="30"/>
        <v>4</v>
      </c>
      <c r="B106">
        <f t="shared" si="31"/>
        <v>1879</v>
      </c>
      <c r="C106" s="64" t="s">
        <v>115</v>
      </c>
      <c r="D106" s="146">
        <f t="shared" si="9"/>
        <v>1879.2499999999925</v>
      </c>
      <c r="E106" s="147">
        <f ca="1">('StockBond Returns'!AA105+'StockBond Returns'!AC105-'Parameters &amp; Main Results'!$B$39)/'StockBond Returns'!AB105*12</f>
        <v>6.789677790132069E-2</v>
      </c>
      <c r="F106" s="70">
        <f ca="1">'StockBond Returns'!AA105+'StockBond Returns'!AC105-'StockBond Returns'!AB105*'Distribution of Final Value'!$B$7</f>
        <v>2.6715075922018836</v>
      </c>
      <c r="G106" s="17">
        <f>1/'StockBond Returns'!M104</f>
        <v>7.6258669975922844E-2</v>
      </c>
      <c r="H106">
        <f t="shared" si="4"/>
        <v>1</v>
      </c>
      <c r="I106" s="64">
        <f t="shared" si="5"/>
        <v>0</v>
      </c>
      <c r="J106">
        <f t="shared" si="6"/>
        <v>0</v>
      </c>
      <c r="K106" s="17">
        <f t="shared" ref="K106:M106" ca="1" si="206">IF(H106=1,$E106,"")</f>
        <v>6.789677790132069E-2</v>
      </c>
      <c r="L106" t="str">
        <f t="shared" si="206"/>
        <v/>
      </c>
      <c r="M106" t="str">
        <f t="shared" si="206"/>
        <v/>
      </c>
      <c r="N106" s="148">
        <f>IF('StockBond Returns'!AD104=0,1,0)</f>
        <v>1</v>
      </c>
      <c r="O106">
        <f>IF( AND('StockBond Returns'!$AD104&lt;0,'StockBond Returns'!$AD104&gt;=-0.1),1,0)</f>
        <v>0</v>
      </c>
      <c r="P106">
        <f>IF( AND('StockBond Returns'!$AD104&lt;-0.1,'StockBond Returns'!$AD104&gt;=-0.2),1,0)</f>
        <v>0</v>
      </c>
      <c r="Q106">
        <f>IF( AND('StockBond Returns'!$AD104&lt;-0.2,'StockBond Returns'!$AD104&gt;=-0.3),1,0)</f>
        <v>0</v>
      </c>
      <c r="R106">
        <f>IF('StockBond Returns'!AD104&lt;-0.3,1,0)</f>
        <v>0</v>
      </c>
      <c r="S106" s="17">
        <f t="shared" ref="S106:W106" ca="1" si="207">IF(N106=1,$E106,"")</f>
        <v>6.789677790132069E-2</v>
      </c>
      <c r="T106" t="str">
        <f t="shared" si="207"/>
        <v/>
      </c>
      <c r="U106" t="str">
        <f t="shared" si="207"/>
        <v/>
      </c>
      <c r="V106" t="str">
        <f t="shared" si="207"/>
        <v/>
      </c>
      <c r="W106" t="str">
        <f t="shared" si="207"/>
        <v/>
      </c>
    </row>
    <row r="107" spans="1:23" ht="13" x14ac:dyDescent="0.15">
      <c r="A107">
        <f t="shared" si="30"/>
        <v>5</v>
      </c>
      <c r="B107">
        <f t="shared" si="31"/>
        <v>1879</v>
      </c>
      <c r="C107" s="64" t="s">
        <v>115</v>
      </c>
      <c r="D107" s="146">
        <f t="shared" si="9"/>
        <v>1879.3333333333258</v>
      </c>
      <c r="E107" s="147">
        <f ca="1">('StockBond Returns'!AA106+'StockBond Returns'!AC106-'Parameters &amp; Main Results'!$B$39)/'StockBond Returns'!AB106*12</f>
        <v>6.560142486944992E-2</v>
      </c>
      <c r="F107" s="70">
        <f ca="1">'StockBond Returns'!AA106+'StockBond Returns'!AC106-'StockBond Returns'!AB106*'Distribution of Final Value'!$B$7</f>
        <v>2.4518666013046699</v>
      </c>
      <c r="G107" s="17">
        <f>1/'StockBond Returns'!M105</f>
        <v>7.3272148724900052E-2</v>
      </c>
      <c r="H107">
        <f t="shared" si="4"/>
        <v>1</v>
      </c>
      <c r="I107" s="64">
        <f t="shared" si="5"/>
        <v>0</v>
      </c>
      <c r="J107">
        <f t="shared" si="6"/>
        <v>0</v>
      </c>
      <c r="K107" s="17">
        <f t="shared" ref="K107:M107" ca="1" si="208">IF(H107=1,$E107,"")</f>
        <v>6.560142486944992E-2</v>
      </c>
      <c r="L107" t="str">
        <f t="shared" si="208"/>
        <v/>
      </c>
      <c r="M107" t="str">
        <f t="shared" si="208"/>
        <v/>
      </c>
      <c r="N107" s="148">
        <f>IF('StockBond Returns'!AD105=0,1,0)</f>
        <v>1</v>
      </c>
      <c r="O107">
        <f>IF( AND('StockBond Returns'!$AD105&lt;0,'StockBond Returns'!$AD105&gt;=-0.1),1,0)</f>
        <v>0</v>
      </c>
      <c r="P107">
        <f>IF( AND('StockBond Returns'!$AD105&lt;-0.1,'StockBond Returns'!$AD105&gt;=-0.2),1,0)</f>
        <v>0</v>
      </c>
      <c r="Q107">
        <f>IF( AND('StockBond Returns'!$AD105&lt;-0.2,'StockBond Returns'!$AD105&gt;=-0.3),1,0)</f>
        <v>0</v>
      </c>
      <c r="R107">
        <f>IF('StockBond Returns'!AD105&lt;-0.3,1,0)</f>
        <v>0</v>
      </c>
      <c r="S107" s="17">
        <f t="shared" ref="S107:W107" ca="1" si="209">IF(N107=1,$E107,"")</f>
        <v>6.560142486944992E-2</v>
      </c>
      <c r="T107" t="str">
        <f t="shared" si="209"/>
        <v/>
      </c>
      <c r="U107" t="str">
        <f t="shared" si="209"/>
        <v/>
      </c>
      <c r="V107" t="str">
        <f t="shared" si="209"/>
        <v/>
      </c>
      <c r="W107" t="str">
        <f t="shared" si="209"/>
        <v/>
      </c>
    </row>
    <row r="108" spans="1:23" ht="13" x14ac:dyDescent="0.15">
      <c r="A108">
        <f t="shared" si="30"/>
        <v>6</v>
      </c>
      <c r="B108">
        <f t="shared" si="31"/>
        <v>1879</v>
      </c>
      <c r="C108" s="64" t="s">
        <v>115</v>
      </c>
      <c r="D108" s="146">
        <f t="shared" si="9"/>
        <v>1879.416666666659</v>
      </c>
      <c r="E108" s="147">
        <f ca="1">('StockBond Returns'!AA107+'StockBond Returns'!AC107-'Parameters &amp; Main Results'!$B$39)/'StockBond Returns'!AB107*12</f>
        <v>6.3192304303011801E-2</v>
      </c>
      <c r="F108" s="70">
        <f ca="1">'StockBond Returns'!AA107+'StockBond Returns'!AC107-'StockBond Returns'!AB107*'Distribution of Final Value'!$B$7</f>
        <v>2.2328463274314037</v>
      </c>
      <c r="G108" s="17">
        <f>1/'StockBond Returns'!M106</f>
        <v>7.018096511355737E-2</v>
      </c>
      <c r="H108">
        <f t="shared" si="4"/>
        <v>1</v>
      </c>
      <c r="I108" s="64">
        <f t="shared" si="5"/>
        <v>0</v>
      </c>
      <c r="J108">
        <f t="shared" si="6"/>
        <v>0</v>
      </c>
      <c r="K108" s="17">
        <f t="shared" ref="K108:M108" ca="1" si="210">IF(H108=1,$E108,"")</f>
        <v>6.3192304303011801E-2</v>
      </c>
      <c r="L108" t="str">
        <f t="shared" si="210"/>
        <v/>
      </c>
      <c r="M108" t="str">
        <f t="shared" si="210"/>
        <v/>
      </c>
      <c r="N108" s="148">
        <f>IF('StockBond Returns'!AD106=0,1,0)</f>
        <v>1</v>
      </c>
      <c r="O108">
        <f>IF( AND('StockBond Returns'!$AD106&lt;0,'StockBond Returns'!$AD106&gt;=-0.1),1,0)</f>
        <v>0</v>
      </c>
      <c r="P108">
        <f>IF( AND('StockBond Returns'!$AD106&lt;-0.1,'StockBond Returns'!$AD106&gt;=-0.2),1,0)</f>
        <v>0</v>
      </c>
      <c r="Q108">
        <f>IF( AND('StockBond Returns'!$AD106&lt;-0.2,'StockBond Returns'!$AD106&gt;=-0.3),1,0)</f>
        <v>0</v>
      </c>
      <c r="R108">
        <f>IF('StockBond Returns'!AD106&lt;-0.3,1,0)</f>
        <v>0</v>
      </c>
      <c r="S108" s="17">
        <f t="shared" ref="S108:W108" ca="1" si="211">IF(N108=1,$E108,"")</f>
        <v>6.3192304303011801E-2</v>
      </c>
      <c r="T108" t="str">
        <f t="shared" si="211"/>
        <v/>
      </c>
      <c r="U108" t="str">
        <f t="shared" si="211"/>
        <v/>
      </c>
      <c r="V108" t="str">
        <f t="shared" si="211"/>
        <v/>
      </c>
      <c r="W108" t="str">
        <f t="shared" si="211"/>
        <v/>
      </c>
    </row>
    <row r="109" spans="1:23" ht="13" x14ac:dyDescent="0.15">
      <c r="A109">
        <f t="shared" si="30"/>
        <v>7</v>
      </c>
      <c r="B109">
        <f t="shared" si="31"/>
        <v>1879</v>
      </c>
      <c r="C109" s="64" t="s">
        <v>115</v>
      </c>
      <c r="D109" s="146">
        <f t="shared" si="9"/>
        <v>1879.4999999999923</v>
      </c>
      <c r="E109" s="147">
        <f ca="1">('StockBond Returns'!AA108+'StockBond Returns'!AC108-'Parameters &amp; Main Results'!$B$39)/'StockBond Returns'!AB108*12</f>
        <v>6.214457559139358E-2</v>
      </c>
      <c r="F109" s="70">
        <f ca="1">'StockBond Returns'!AA108+'StockBond Returns'!AC108-'StockBond Returns'!AB108*'Distribution of Final Value'!$B$7</f>
        <v>2.1951258777608165</v>
      </c>
      <c r="G109" s="17">
        <f>1/'StockBond Returns'!M107</f>
        <v>6.886865566198945E-2</v>
      </c>
      <c r="H109">
        <f t="shared" si="4"/>
        <v>1</v>
      </c>
      <c r="I109" s="64">
        <f t="shared" si="5"/>
        <v>0</v>
      </c>
      <c r="J109">
        <f t="shared" si="6"/>
        <v>0</v>
      </c>
      <c r="K109" s="17">
        <f t="shared" ref="K109:M109" ca="1" si="212">IF(H109=1,$E109,"")</f>
        <v>6.214457559139358E-2</v>
      </c>
      <c r="L109" t="str">
        <f t="shared" si="212"/>
        <v/>
      </c>
      <c r="M109" t="str">
        <f t="shared" si="212"/>
        <v/>
      </c>
      <c r="N109" s="148">
        <f>IF('StockBond Returns'!AD107=0,1,0)</f>
        <v>1</v>
      </c>
      <c r="O109">
        <f>IF( AND('StockBond Returns'!$AD107&lt;0,'StockBond Returns'!$AD107&gt;=-0.1),1,0)</f>
        <v>0</v>
      </c>
      <c r="P109">
        <f>IF( AND('StockBond Returns'!$AD107&lt;-0.1,'StockBond Returns'!$AD107&gt;=-0.2),1,0)</f>
        <v>0</v>
      </c>
      <c r="Q109">
        <f>IF( AND('StockBond Returns'!$AD107&lt;-0.2,'StockBond Returns'!$AD107&gt;=-0.3),1,0)</f>
        <v>0</v>
      </c>
      <c r="R109">
        <f>IF('StockBond Returns'!AD107&lt;-0.3,1,0)</f>
        <v>0</v>
      </c>
      <c r="S109" s="17">
        <f t="shared" ref="S109:W109" ca="1" si="213">IF(N109=1,$E109,"")</f>
        <v>6.214457559139358E-2</v>
      </c>
      <c r="T109" t="str">
        <f t="shared" si="213"/>
        <v/>
      </c>
      <c r="U109" t="str">
        <f t="shared" si="213"/>
        <v/>
      </c>
      <c r="V109" t="str">
        <f t="shared" si="213"/>
        <v/>
      </c>
      <c r="W109" t="str">
        <f t="shared" si="213"/>
        <v/>
      </c>
    </row>
    <row r="110" spans="1:23" ht="13" x14ac:dyDescent="0.15">
      <c r="A110">
        <f t="shared" si="30"/>
        <v>8</v>
      </c>
      <c r="B110">
        <f t="shared" si="31"/>
        <v>1879</v>
      </c>
      <c r="C110" s="64" t="s">
        <v>115</v>
      </c>
      <c r="D110" s="146">
        <f t="shared" si="9"/>
        <v>1879.5833333333255</v>
      </c>
      <c r="E110" s="147">
        <f ca="1">('StockBond Returns'!AA109+'StockBond Returns'!AC109-'Parameters &amp; Main Results'!$B$39)/'StockBond Returns'!AB109*12</f>
        <v>6.2293749151364777E-2</v>
      </c>
      <c r="F110" s="70">
        <f ca="1">'StockBond Returns'!AA109+'StockBond Returns'!AC109-'StockBond Returns'!AB109*'Distribution of Final Value'!$B$7</f>
        <v>2.2705608692129742</v>
      </c>
      <c r="G110" s="17">
        <f>1/'StockBond Returns'!M108</f>
        <v>6.8780504562157563E-2</v>
      </c>
      <c r="H110">
        <f t="shared" si="4"/>
        <v>1</v>
      </c>
      <c r="I110" s="64">
        <f t="shared" si="5"/>
        <v>0</v>
      </c>
      <c r="J110">
        <f t="shared" si="6"/>
        <v>0</v>
      </c>
      <c r="K110" s="17">
        <f t="shared" ref="K110:M110" ca="1" si="214">IF(H110=1,$E110,"")</f>
        <v>6.2293749151364777E-2</v>
      </c>
      <c r="L110" t="str">
        <f t="shared" si="214"/>
        <v/>
      </c>
      <c r="M110" t="str">
        <f t="shared" si="214"/>
        <v/>
      </c>
      <c r="N110" s="148">
        <f>IF('StockBond Returns'!AD108=0,1,0)</f>
        <v>1</v>
      </c>
      <c r="O110">
        <f>IF( AND('StockBond Returns'!$AD108&lt;0,'StockBond Returns'!$AD108&gt;=-0.1),1,0)</f>
        <v>0</v>
      </c>
      <c r="P110">
        <f>IF( AND('StockBond Returns'!$AD108&lt;-0.1,'StockBond Returns'!$AD108&gt;=-0.2),1,0)</f>
        <v>0</v>
      </c>
      <c r="Q110">
        <f>IF( AND('StockBond Returns'!$AD108&lt;-0.2,'StockBond Returns'!$AD108&gt;=-0.3),1,0)</f>
        <v>0</v>
      </c>
      <c r="R110">
        <f>IF('StockBond Returns'!AD108&lt;-0.3,1,0)</f>
        <v>0</v>
      </c>
      <c r="S110" s="17">
        <f t="shared" ref="S110:W110" ca="1" si="215">IF(N110=1,$E110,"")</f>
        <v>6.2293749151364777E-2</v>
      </c>
      <c r="T110" t="str">
        <f t="shared" si="215"/>
        <v/>
      </c>
      <c r="U110" t="str">
        <f t="shared" si="215"/>
        <v/>
      </c>
      <c r="V110" t="str">
        <f t="shared" si="215"/>
        <v/>
      </c>
      <c r="W110" t="str">
        <f t="shared" si="215"/>
        <v/>
      </c>
    </row>
    <row r="111" spans="1:23" ht="13" x14ac:dyDescent="0.15">
      <c r="A111">
        <f t="shared" si="30"/>
        <v>9</v>
      </c>
      <c r="B111">
        <f t="shared" si="31"/>
        <v>1879</v>
      </c>
      <c r="C111" s="64" t="s">
        <v>115</v>
      </c>
      <c r="D111" s="146">
        <f t="shared" si="9"/>
        <v>1879.6666666666588</v>
      </c>
      <c r="E111" s="147">
        <f ca="1">('StockBond Returns'!AA110+'StockBond Returns'!AC110-'Parameters &amp; Main Results'!$B$39)/'StockBond Returns'!AB110*12</f>
        <v>6.1946149354625821E-2</v>
      </c>
      <c r="F111" s="70">
        <f ca="1">'StockBond Returns'!AA110+'StockBond Returns'!AC110-'StockBond Returns'!AB110*'Distribution of Final Value'!$B$7</f>
        <v>2.257322927711841</v>
      </c>
      <c r="G111" s="17">
        <f>1/'StockBond Returns'!M109</f>
        <v>6.8324879656536899E-2</v>
      </c>
      <c r="H111">
        <f t="shared" si="4"/>
        <v>1</v>
      </c>
      <c r="I111" s="64">
        <f t="shared" si="5"/>
        <v>0</v>
      </c>
      <c r="J111">
        <f t="shared" si="6"/>
        <v>0</v>
      </c>
      <c r="K111" s="17">
        <f t="shared" ref="K111:M111" ca="1" si="216">IF(H111=1,$E111,"")</f>
        <v>6.1946149354625821E-2</v>
      </c>
      <c r="L111" t="str">
        <f t="shared" si="216"/>
        <v/>
      </c>
      <c r="M111" t="str">
        <f t="shared" si="216"/>
        <v/>
      </c>
      <c r="N111" s="148">
        <f>IF('StockBond Returns'!AD109=0,1,0)</f>
        <v>1</v>
      </c>
      <c r="O111">
        <f>IF( AND('StockBond Returns'!$AD109&lt;0,'StockBond Returns'!$AD109&gt;=-0.1),1,0)</f>
        <v>0</v>
      </c>
      <c r="P111">
        <f>IF( AND('StockBond Returns'!$AD109&lt;-0.1,'StockBond Returns'!$AD109&gt;=-0.2),1,0)</f>
        <v>0</v>
      </c>
      <c r="Q111">
        <f>IF( AND('StockBond Returns'!$AD109&lt;-0.2,'StockBond Returns'!$AD109&gt;=-0.3),1,0)</f>
        <v>0</v>
      </c>
      <c r="R111">
        <f>IF('StockBond Returns'!AD109&lt;-0.3,1,0)</f>
        <v>0</v>
      </c>
      <c r="S111" s="17">
        <f t="shared" ref="S111:W111" ca="1" si="217">IF(N111=1,$E111,"")</f>
        <v>6.1946149354625821E-2</v>
      </c>
      <c r="T111" t="str">
        <f t="shared" si="217"/>
        <v/>
      </c>
      <c r="U111" t="str">
        <f t="shared" si="217"/>
        <v/>
      </c>
      <c r="V111" t="str">
        <f t="shared" si="217"/>
        <v/>
      </c>
      <c r="W111" t="str">
        <f t="shared" si="217"/>
        <v/>
      </c>
    </row>
    <row r="112" spans="1:23" ht="13" x14ac:dyDescent="0.15">
      <c r="A112">
        <f t="shared" si="30"/>
        <v>10</v>
      </c>
      <c r="B112">
        <f t="shared" si="31"/>
        <v>1879</v>
      </c>
      <c r="C112" s="64" t="s">
        <v>115</v>
      </c>
      <c r="D112" s="146">
        <f t="shared" si="9"/>
        <v>1879.749999999992</v>
      </c>
      <c r="E112" s="147">
        <f ca="1">('StockBond Returns'!AA111+'StockBond Returns'!AC111-'Parameters &amp; Main Results'!$B$39)/'StockBond Returns'!AB111*12</f>
        <v>6.2366847854738262E-2</v>
      </c>
      <c r="F112" s="70">
        <f ca="1">'StockBond Returns'!AA111+'StockBond Returns'!AC111-'StockBond Returns'!AB111*'Distribution of Final Value'!$B$7</f>
        <v>2.2882842699957369</v>
      </c>
      <c r="G112" s="17">
        <f>1/'StockBond Returns'!M110</f>
        <v>6.839639821749055E-2</v>
      </c>
      <c r="H112">
        <f t="shared" si="4"/>
        <v>1</v>
      </c>
      <c r="I112" s="64">
        <f t="shared" si="5"/>
        <v>0</v>
      </c>
      <c r="J112">
        <f t="shared" si="6"/>
        <v>0</v>
      </c>
      <c r="K112" s="17">
        <f t="shared" ref="K112:M112" ca="1" si="218">IF(H112=1,$E112,"")</f>
        <v>6.2366847854738262E-2</v>
      </c>
      <c r="L112" t="str">
        <f t="shared" si="218"/>
        <v/>
      </c>
      <c r="M112" t="str">
        <f t="shared" si="218"/>
        <v/>
      </c>
      <c r="N112" s="148">
        <f>IF('StockBond Returns'!AD110=0,1,0)</f>
        <v>1</v>
      </c>
      <c r="O112">
        <f>IF( AND('StockBond Returns'!$AD110&lt;0,'StockBond Returns'!$AD110&gt;=-0.1),1,0)</f>
        <v>0</v>
      </c>
      <c r="P112">
        <f>IF( AND('StockBond Returns'!$AD110&lt;-0.1,'StockBond Returns'!$AD110&gt;=-0.2),1,0)</f>
        <v>0</v>
      </c>
      <c r="Q112">
        <f>IF( AND('StockBond Returns'!$AD110&lt;-0.2,'StockBond Returns'!$AD110&gt;=-0.3),1,0)</f>
        <v>0</v>
      </c>
      <c r="R112">
        <f>IF('StockBond Returns'!AD110&lt;-0.3,1,0)</f>
        <v>0</v>
      </c>
      <c r="S112" s="17">
        <f t="shared" ref="S112:W112" ca="1" si="219">IF(N112=1,$E112,"")</f>
        <v>6.2366847854738262E-2</v>
      </c>
      <c r="T112" t="str">
        <f t="shared" si="219"/>
        <v/>
      </c>
      <c r="U112" t="str">
        <f t="shared" si="219"/>
        <v/>
      </c>
      <c r="V112" t="str">
        <f t="shared" si="219"/>
        <v/>
      </c>
      <c r="W112" t="str">
        <f t="shared" si="219"/>
        <v/>
      </c>
    </row>
    <row r="113" spans="1:23" ht="13" x14ac:dyDescent="0.15">
      <c r="A113">
        <f t="shared" si="30"/>
        <v>11</v>
      </c>
      <c r="B113">
        <f t="shared" si="31"/>
        <v>1879</v>
      </c>
      <c r="C113" s="64" t="s">
        <v>115</v>
      </c>
      <c r="D113" s="146">
        <f t="shared" si="9"/>
        <v>1879.8333333333253</v>
      </c>
      <c r="E113" s="147">
        <f ca="1">('StockBond Returns'!AA112+'StockBond Returns'!AC112-'Parameters &amp; Main Results'!$B$39)/'StockBond Returns'!AB112*12</f>
        <v>6.0967973595017454E-2</v>
      </c>
      <c r="F113" s="70">
        <f ca="1">'StockBond Returns'!AA112+'StockBond Returns'!AC112-'StockBond Returns'!AB112*'Distribution of Final Value'!$B$7</f>
        <v>2.1196517334882223</v>
      </c>
      <c r="G113" s="17">
        <f>1/'StockBond Returns'!M111</f>
        <v>6.5307531940124453E-2</v>
      </c>
      <c r="H113">
        <f t="shared" si="4"/>
        <v>1</v>
      </c>
      <c r="I113" s="64">
        <f t="shared" si="5"/>
        <v>0</v>
      </c>
      <c r="J113">
        <f t="shared" si="6"/>
        <v>0</v>
      </c>
      <c r="K113" s="17">
        <f t="shared" ref="K113:M113" ca="1" si="220">IF(H113=1,$E113,"")</f>
        <v>6.0967973595017454E-2</v>
      </c>
      <c r="L113" t="str">
        <f t="shared" si="220"/>
        <v/>
      </c>
      <c r="M113" t="str">
        <f t="shared" si="220"/>
        <v/>
      </c>
      <c r="N113" s="148">
        <f>IF('StockBond Returns'!AD111=0,1,0)</f>
        <v>1</v>
      </c>
      <c r="O113">
        <f>IF( AND('StockBond Returns'!$AD111&lt;0,'StockBond Returns'!$AD111&gt;=-0.1),1,0)</f>
        <v>0</v>
      </c>
      <c r="P113">
        <f>IF( AND('StockBond Returns'!$AD111&lt;-0.1,'StockBond Returns'!$AD111&gt;=-0.2),1,0)</f>
        <v>0</v>
      </c>
      <c r="Q113">
        <f>IF( AND('StockBond Returns'!$AD111&lt;-0.2,'StockBond Returns'!$AD111&gt;=-0.3),1,0)</f>
        <v>0</v>
      </c>
      <c r="R113">
        <f>IF('StockBond Returns'!AD111&lt;-0.3,1,0)</f>
        <v>0</v>
      </c>
      <c r="S113" s="17">
        <f t="shared" ref="S113:W113" ca="1" si="221">IF(N113=1,$E113,"")</f>
        <v>6.0967973595017454E-2</v>
      </c>
      <c r="T113" t="str">
        <f t="shared" si="221"/>
        <v/>
      </c>
      <c r="U113" t="str">
        <f t="shared" si="221"/>
        <v/>
      </c>
      <c r="V113" t="str">
        <f t="shared" si="221"/>
        <v/>
      </c>
      <c r="W113" t="str">
        <f t="shared" si="221"/>
        <v/>
      </c>
    </row>
    <row r="114" spans="1:23" ht="13" x14ac:dyDescent="0.15">
      <c r="A114">
        <f t="shared" si="30"/>
        <v>12</v>
      </c>
      <c r="B114">
        <f t="shared" si="31"/>
        <v>1879</v>
      </c>
      <c r="C114" s="64" t="s">
        <v>115</v>
      </c>
      <c r="D114" s="146">
        <f t="shared" si="9"/>
        <v>1879.9166666666586</v>
      </c>
      <c r="E114" s="147">
        <f ca="1">('StockBond Returns'!AA113+'StockBond Returns'!AC113-'Parameters &amp; Main Results'!$B$39)/'StockBond Returns'!AB113*12</f>
        <v>6.1718141626233333E-2</v>
      </c>
      <c r="F114" s="70">
        <f ca="1">'StockBond Returns'!AA113+'StockBond Returns'!AC113-'StockBond Returns'!AB113*'Distribution of Final Value'!$B$7</f>
        <v>2.3073878740890796</v>
      </c>
      <c r="G114" s="17">
        <f>1/'StockBond Returns'!M112</f>
        <v>6.5441254868730384E-2</v>
      </c>
      <c r="H114">
        <f t="shared" si="4"/>
        <v>1</v>
      </c>
      <c r="I114" s="64">
        <f t="shared" si="5"/>
        <v>0</v>
      </c>
      <c r="J114">
        <f t="shared" si="6"/>
        <v>0</v>
      </c>
      <c r="K114" s="17">
        <f t="shared" ref="K114:M114" ca="1" si="222">IF(H114=1,$E114,"")</f>
        <v>6.1718141626233333E-2</v>
      </c>
      <c r="L114" t="str">
        <f t="shared" si="222"/>
        <v/>
      </c>
      <c r="M114" t="str">
        <f t="shared" si="222"/>
        <v/>
      </c>
      <c r="N114" s="148">
        <f>IF('StockBond Returns'!AD112=0,1,0)</f>
        <v>1</v>
      </c>
      <c r="O114">
        <f>IF( AND('StockBond Returns'!$AD112&lt;0,'StockBond Returns'!$AD112&gt;=-0.1),1,0)</f>
        <v>0</v>
      </c>
      <c r="P114">
        <f>IF( AND('StockBond Returns'!$AD112&lt;-0.1,'StockBond Returns'!$AD112&gt;=-0.2),1,0)</f>
        <v>0</v>
      </c>
      <c r="Q114">
        <f>IF( AND('StockBond Returns'!$AD112&lt;-0.2,'StockBond Returns'!$AD112&gt;=-0.3),1,0)</f>
        <v>0</v>
      </c>
      <c r="R114">
        <f>IF('StockBond Returns'!AD112&lt;-0.3,1,0)</f>
        <v>0</v>
      </c>
      <c r="S114" s="17">
        <f t="shared" ref="S114:W114" ca="1" si="223">IF(N114=1,$E114,"")</f>
        <v>6.1718141626233333E-2</v>
      </c>
      <c r="T114" t="str">
        <f t="shared" si="223"/>
        <v/>
      </c>
      <c r="U114" t="str">
        <f t="shared" si="223"/>
        <v/>
      </c>
      <c r="V114" t="str">
        <f t="shared" si="223"/>
        <v/>
      </c>
      <c r="W114" t="str">
        <f t="shared" si="223"/>
        <v/>
      </c>
    </row>
    <row r="115" spans="1:23" ht="13" x14ac:dyDescent="0.15">
      <c r="A115">
        <f t="shared" si="30"/>
        <v>1</v>
      </c>
      <c r="B115">
        <f t="shared" si="31"/>
        <v>1880</v>
      </c>
      <c r="C115" s="64" t="s">
        <v>115</v>
      </c>
      <c r="D115" s="146">
        <f t="shared" si="9"/>
        <v>1879.9999999999918</v>
      </c>
      <c r="E115" s="147">
        <f ca="1">('StockBond Returns'!AA114+'StockBond Returns'!AC114-'Parameters &amp; Main Results'!$B$39)/'StockBond Returns'!AB114*12</f>
        <v>6.3694124573471039E-2</v>
      </c>
      <c r="F115" s="70">
        <f ca="1">'StockBond Returns'!AA114+'StockBond Returns'!AC114-'StockBond Returns'!AB114*'Distribution of Final Value'!$B$7</f>
        <v>2.5976337491801065</v>
      </c>
      <c r="G115" s="17">
        <f>1/'StockBond Returns'!M113</f>
        <v>6.7694016926660133E-2</v>
      </c>
      <c r="H115">
        <f t="shared" si="4"/>
        <v>1</v>
      </c>
      <c r="I115" s="64">
        <f t="shared" si="5"/>
        <v>0</v>
      </c>
      <c r="J115">
        <f t="shared" si="6"/>
        <v>0</v>
      </c>
      <c r="K115" s="17">
        <f t="shared" ref="K115:M115" ca="1" si="224">IF(H115=1,$E115,"")</f>
        <v>6.3694124573471039E-2</v>
      </c>
      <c r="L115" t="str">
        <f t="shared" si="224"/>
        <v/>
      </c>
      <c r="M115" t="str">
        <f t="shared" si="224"/>
        <v/>
      </c>
      <c r="N115" s="148">
        <f>IF('StockBond Returns'!AD113=0,1,0)</f>
        <v>0</v>
      </c>
      <c r="O115">
        <f>IF( AND('StockBond Returns'!$AD113&lt;0,'StockBond Returns'!$AD113&gt;=-0.1),1,0)</f>
        <v>1</v>
      </c>
      <c r="P115">
        <f>IF( AND('StockBond Returns'!$AD113&lt;-0.1,'StockBond Returns'!$AD113&gt;=-0.2),1,0)</f>
        <v>0</v>
      </c>
      <c r="Q115">
        <f>IF( AND('StockBond Returns'!$AD113&lt;-0.2,'StockBond Returns'!$AD113&gt;=-0.3),1,0)</f>
        <v>0</v>
      </c>
      <c r="R115">
        <f>IF('StockBond Returns'!AD113&lt;-0.3,1,0)</f>
        <v>0</v>
      </c>
      <c r="S115" t="str">
        <f t="shared" ref="S115:W115" si="225">IF(N115=1,$E115,"")</f>
        <v/>
      </c>
      <c r="T115" s="17">
        <f t="shared" ca="1" si="225"/>
        <v>6.3694124573471039E-2</v>
      </c>
      <c r="U115" t="str">
        <f t="shared" si="225"/>
        <v/>
      </c>
      <c r="V115" t="str">
        <f t="shared" si="225"/>
        <v/>
      </c>
      <c r="W115" t="str">
        <f t="shared" si="225"/>
        <v/>
      </c>
    </row>
    <row r="116" spans="1:23" ht="13" x14ac:dyDescent="0.15">
      <c r="A116">
        <f t="shared" si="30"/>
        <v>2</v>
      </c>
      <c r="B116">
        <f t="shared" si="31"/>
        <v>1880</v>
      </c>
      <c r="C116" s="64" t="s">
        <v>115</v>
      </c>
      <c r="D116" s="146">
        <f t="shared" si="9"/>
        <v>1880.0833333333251</v>
      </c>
      <c r="E116" s="147">
        <f ca="1">('StockBond Returns'!AA115+'StockBond Returns'!AC115-'Parameters &amp; Main Results'!$B$39)/'StockBond Returns'!AB115*12</f>
        <v>6.3811706987067396E-2</v>
      </c>
      <c r="F116" s="70">
        <f ca="1">'StockBond Returns'!AA115+'StockBond Returns'!AC115-'StockBond Returns'!AB115*'Distribution of Final Value'!$B$7</f>
        <v>2.6482530508484485</v>
      </c>
      <c r="G116" s="17">
        <f>1/'StockBond Returns'!M114</f>
        <v>6.7229385904341257E-2</v>
      </c>
      <c r="H116">
        <f t="shared" si="4"/>
        <v>1</v>
      </c>
      <c r="I116" s="64">
        <f t="shared" si="5"/>
        <v>0</v>
      </c>
      <c r="J116">
        <f t="shared" si="6"/>
        <v>0</v>
      </c>
      <c r="K116" s="17">
        <f t="shared" ref="K116:M116" ca="1" si="226">IF(H116=1,$E116,"")</f>
        <v>6.3811706987067396E-2</v>
      </c>
      <c r="L116" t="str">
        <f t="shared" si="226"/>
        <v/>
      </c>
      <c r="M116" t="str">
        <f t="shared" si="226"/>
        <v/>
      </c>
      <c r="N116" s="148">
        <f>IF('StockBond Returns'!AD114=0,1,0)</f>
        <v>0</v>
      </c>
      <c r="O116">
        <f>IF( AND('StockBond Returns'!$AD114&lt;0,'StockBond Returns'!$AD114&gt;=-0.1),1,0)</f>
        <v>1</v>
      </c>
      <c r="P116">
        <f>IF( AND('StockBond Returns'!$AD114&lt;-0.1,'StockBond Returns'!$AD114&gt;=-0.2),1,0)</f>
        <v>0</v>
      </c>
      <c r="Q116">
        <f>IF( AND('StockBond Returns'!$AD114&lt;-0.2,'StockBond Returns'!$AD114&gt;=-0.3),1,0)</f>
        <v>0</v>
      </c>
      <c r="R116">
        <f>IF('StockBond Returns'!AD114&lt;-0.3,1,0)</f>
        <v>0</v>
      </c>
      <c r="S116" t="str">
        <f t="shared" ref="S116:W116" si="227">IF(N116=1,$E116,"")</f>
        <v/>
      </c>
      <c r="T116" s="17">
        <f t="shared" ca="1" si="227"/>
        <v>6.3811706987067396E-2</v>
      </c>
      <c r="U116" t="str">
        <f t="shared" si="227"/>
        <v/>
      </c>
      <c r="V116" t="str">
        <f t="shared" si="227"/>
        <v/>
      </c>
      <c r="W116" t="str">
        <f t="shared" si="227"/>
        <v/>
      </c>
    </row>
    <row r="117" spans="1:23" ht="13" x14ac:dyDescent="0.15">
      <c r="A117">
        <f t="shared" si="30"/>
        <v>3</v>
      </c>
      <c r="B117">
        <f t="shared" si="31"/>
        <v>1880</v>
      </c>
      <c r="C117" s="64" t="s">
        <v>115</v>
      </c>
      <c r="D117" s="146">
        <f t="shared" si="9"/>
        <v>1880.1666666666583</v>
      </c>
      <c r="E117" s="147">
        <f ca="1">('StockBond Returns'!AA116+'StockBond Returns'!AC116-'Parameters &amp; Main Results'!$B$39)/'StockBond Returns'!AB116*12</f>
        <v>6.2712648069230909E-2</v>
      </c>
      <c r="F117" s="70">
        <f ca="1">'StockBond Returns'!AA116+'StockBond Returns'!AC116-'StockBond Returns'!AB116*'Distribution of Final Value'!$B$7</f>
        <v>2.555847758598615</v>
      </c>
      <c r="G117" s="17">
        <f>1/'StockBond Returns'!M115</f>
        <v>6.6025775198904305E-2</v>
      </c>
      <c r="H117">
        <f t="shared" si="4"/>
        <v>1</v>
      </c>
      <c r="I117" s="64">
        <f t="shared" si="5"/>
        <v>0</v>
      </c>
      <c r="J117">
        <f t="shared" si="6"/>
        <v>0</v>
      </c>
      <c r="K117" s="17">
        <f t="shared" ref="K117:M117" ca="1" si="228">IF(H117=1,$E117,"")</f>
        <v>6.2712648069230909E-2</v>
      </c>
      <c r="L117" t="str">
        <f t="shared" si="228"/>
        <v/>
      </c>
      <c r="M117" t="str">
        <f t="shared" si="228"/>
        <v/>
      </c>
      <c r="N117" s="148">
        <f>IF('StockBond Returns'!AD115=0,1,0)</f>
        <v>1</v>
      </c>
      <c r="O117">
        <f>IF( AND('StockBond Returns'!$AD115&lt;0,'StockBond Returns'!$AD115&gt;=-0.1),1,0)</f>
        <v>0</v>
      </c>
      <c r="P117">
        <f>IF( AND('StockBond Returns'!$AD115&lt;-0.1,'StockBond Returns'!$AD115&gt;=-0.2),1,0)</f>
        <v>0</v>
      </c>
      <c r="Q117">
        <f>IF( AND('StockBond Returns'!$AD115&lt;-0.2,'StockBond Returns'!$AD115&gt;=-0.3),1,0)</f>
        <v>0</v>
      </c>
      <c r="R117">
        <f>IF('StockBond Returns'!AD115&lt;-0.3,1,0)</f>
        <v>0</v>
      </c>
      <c r="S117" s="17">
        <f t="shared" ref="S117:W117" ca="1" si="229">IF(N117=1,$E117,"")</f>
        <v>6.2712648069230909E-2</v>
      </c>
      <c r="T117" t="str">
        <f t="shared" si="229"/>
        <v/>
      </c>
      <c r="U117" t="str">
        <f t="shared" si="229"/>
        <v/>
      </c>
      <c r="V117" t="str">
        <f t="shared" si="229"/>
        <v/>
      </c>
      <c r="W117" t="str">
        <f t="shared" si="229"/>
        <v/>
      </c>
    </row>
    <row r="118" spans="1:23" ht="13" x14ac:dyDescent="0.15">
      <c r="A118">
        <f t="shared" si="30"/>
        <v>4</v>
      </c>
      <c r="B118">
        <f t="shared" si="31"/>
        <v>1880</v>
      </c>
      <c r="C118" s="64" t="s">
        <v>115</v>
      </c>
      <c r="D118" s="146">
        <f t="shared" si="9"/>
        <v>1880.2499999999916</v>
      </c>
      <c r="E118" s="147">
        <f ca="1">('StockBond Returns'!AA117+'StockBond Returns'!AC117-'Parameters &amp; Main Results'!$B$39)/'StockBond Returns'!AB117*12</f>
        <v>6.2520287142049408E-2</v>
      </c>
      <c r="F118" s="70">
        <f ca="1">'StockBond Returns'!AA117+'StockBond Returns'!AC117-'StockBond Returns'!AB117*'Distribution of Final Value'!$B$7</f>
        <v>2.392284885786216</v>
      </c>
      <c r="G118" s="17">
        <f>1/'StockBond Returns'!M116</f>
        <v>6.5653511007596005E-2</v>
      </c>
      <c r="H118">
        <f t="shared" si="4"/>
        <v>1</v>
      </c>
      <c r="I118" s="64">
        <f t="shared" si="5"/>
        <v>0</v>
      </c>
      <c r="J118">
        <f t="shared" si="6"/>
        <v>0</v>
      </c>
      <c r="K118" s="17">
        <f t="shared" ref="K118:M118" ca="1" si="230">IF(H118=1,$E118,"")</f>
        <v>6.2520287142049408E-2</v>
      </c>
      <c r="L118" t="str">
        <f t="shared" si="230"/>
        <v/>
      </c>
      <c r="M118" t="str">
        <f t="shared" si="230"/>
        <v/>
      </c>
      <c r="N118" s="148">
        <f>IF('StockBond Returns'!AD116=0,1,0)</f>
        <v>1</v>
      </c>
      <c r="O118">
        <f>IF( AND('StockBond Returns'!$AD116&lt;0,'StockBond Returns'!$AD116&gt;=-0.1),1,0)</f>
        <v>0</v>
      </c>
      <c r="P118">
        <f>IF( AND('StockBond Returns'!$AD116&lt;-0.1,'StockBond Returns'!$AD116&gt;=-0.2),1,0)</f>
        <v>0</v>
      </c>
      <c r="Q118">
        <f>IF( AND('StockBond Returns'!$AD116&lt;-0.2,'StockBond Returns'!$AD116&gt;=-0.3),1,0)</f>
        <v>0</v>
      </c>
      <c r="R118">
        <f>IF('StockBond Returns'!AD116&lt;-0.3,1,0)</f>
        <v>0</v>
      </c>
      <c r="S118" s="17">
        <f t="shared" ref="S118:W118" ca="1" si="231">IF(N118=1,$E118,"")</f>
        <v>6.2520287142049408E-2</v>
      </c>
      <c r="T118" t="str">
        <f t="shared" si="231"/>
        <v/>
      </c>
      <c r="U118" t="str">
        <f t="shared" si="231"/>
        <v/>
      </c>
      <c r="V118" t="str">
        <f t="shared" si="231"/>
        <v/>
      </c>
      <c r="W118" t="str">
        <f t="shared" si="231"/>
        <v/>
      </c>
    </row>
    <row r="119" spans="1:23" ht="13" x14ac:dyDescent="0.15">
      <c r="A119">
        <f t="shared" si="30"/>
        <v>5</v>
      </c>
      <c r="B119">
        <f t="shared" si="31"/>
        <v>1880</v>
      </c>
      <c r="C119" s="64" t="s">
        <v>115</v>
      </c>
      <c r="D119" s="146">
        <f t="shared" si="9"/>
        <v>1880.3333333333248</v>
      </c>
      <c r="E119" s="147">
        <f ca="1">('StockBond Returns'!AA118+'StockBond Returns'!AC118-'Parameters &amp; Main Results'!$B$39)/'StockBond Returns'!AB118*12</f>
        <v>6.1189860976949617E-2</v>
      </c>
      <c r="F119" s="70">
        <f ca="1">'StockBond Returns'!AA118+'StockBond Returns'!AC118-'StockBond Returns'!AB118*'Distribution of Final Value'!$B$7</f>
        <v>2.3160703652861336</v>
      </c>
      <c r="G119" s="17">
        <f>1/'StockBond Returns'!M117</f>
        <v>6.4639344509058436E-2</v>
      </c>
      <c r="H119">
        <f t="shared" si="4"/>
        <v>1</v>
      </c>
      <c r="I119" s="64">
        <f t="shared" si="5"/>
        <v>0</v>
      </c>
      <c r="J119">
        <f t="shared" si="6"/>
        <v>0</v>
      </c>
      <c r="K119" s="17">
        <f t="shared" ref="K119:M119" ca="1" si="232">IF(H119=1,$E119,"")</f>
        <v>6.1189860976949617E-2</v>
      </c>
      <c r="L119" t="str">
        <f t="shared" si="232"/>
        <v/>
      </c>
      <c r="M119" t="str">
        <f t="shared" si="232"/>
        <v/>
      </c>
      <c r="N119" s="148">
        <f>IF('StockBond Returns'!AD117=0,1,0)</f>
        <v>1</v>
      </c>
      <c r="O119">
        <f>IF( AND('StockBond Returns'!$AD117&lt;0,'StockBond Returns'!$AD117&gt;=-0.1),1,0)</f>
        <v>0</v>
      </c>
      <c r="P119">
        <f>IF( AND('StockBond Returns'!$AD117&lt;-0.1,'StockBond Returns'!$AD117&gt;=-0.2),1,0)</f>
        <v>0</v>
      </c>
      <c r="Q119">
        <f>IF( AND('StockBond Returns'!$AD117&lt;-0.2,'StockBond Returns'!$AD117&gt;=-0.3),1,0)</f>
        <v>0</v>
      </c>
      <c r="R119">
        <f>IF('StockBond Returns'!AD117&lt;-0.3,1,0)</f>
        <v>0</v>
      </c>
      <c r="S119" s="17">
        <f t="shared" ref="S119:W119" ca="1" si="233">IF(N119=1,$E119,"")</f>
        <v>6.1189860976949617E-2</v>
      </c>
      <c r="T119" t="str">
        <f t="shared" si="233"/>
        <v/>
      </c>
      <c r="U119" t="str">
        <f t="shared" si="233"/>
        <v/>
      </c>
      <c r="V119" t="str">
        <f t="shared" si="233"/>
        <v/>
      </c>
      <c r="W119" t="str">
        <f t="shared" si="233"/>
        <v/>
      </c>
    </row>
    <row r="120" spans="1:23" ht="13" x14ac:dyDescent="0.15">
      <c r="A120">
        <f t="shared" si="30"/>
        <v>6</v>
      </c>
      <c r="B120">
        <f t="shared" si="31"/>
        <v>1880</v>
      </c>
      <c r="C120" s="64" t="s">
        <v>115</v>
      </c>
      <c r="D120" s="146">
        <f t="shared" si="9"/>
        <v>1880.4166666666581</v>
      </c>
      <c r="E120" s="147">
        <f ca="1">('StockBond Returns'!AA119+'StockBond Returns'!AC119-'Parameters &amp; Main Results'!$B$39)/'StockBond Returns'!AB119*12</f>
        <v>6.3064785342329815E-2</v>
      </c>
      <c r="F120" s="70">
        <f ca="1">'StockBond Returns'!AA119+'StockBond Returns'!AC119-'StockBond Returns'!AB119*'Distribution of Final Value'!$B$7</f>
        <v>2.6044652559558958</v>
      </c>
      <c r="G120" s="17">
        <f>1/'StockBond Returns'!M118</f>
        <v>6.8277569170648311E-2</v>
      </c>
      <c r="H120">
        <f t="shared" si="4"/>
        <v>1</v>
      </c>
      <c r="I120" s="64">
        <f t="shared" si="5"/>
        <v>0</v>
      </c>
      <c r="J120">
        <f t="shared" si="6"/>
        <v>0</v>
      </c>
      <c r="K120" s="17">
        <f t="shared" ref="K120:M120" ca="1" si="234">IF(H120=1,$E120,"")</f>
        <v>6.3064785342329815E-2</v>
      </c>
      <c r="L120" t="str">
        <f t="shared" si="234"/>
        <v/>
      </c>
      <c r="M120" t="str">
        <f t="shared" si="234"/>
        <v/>
      </c>
      <c r="N120" s="148">
        <f>IF('StockBond Returns'!AD118=0,1,0)</f>
        <v>0</v>
      </c>
      <c r="O120">
        <f>IF( AND('StockBond Returns'!$AD118&lt;0,'StockBond Returns'!$AD118&gt;=-0.1),1,0)</f>
        <v>1</v>
      </c>
      <c r="P120">
        <f>IF( AND('StockBond Returns'!$AD118&lt;-0.1,'StockBond Returns'!$AD118&gt;=-0.2),1,0)</f>
        <v>0</v>
      </c>
      <c r="Q120">
        <f>IF( AND('StockBond Returns'!$AD118&lt;-0.2,'StockBond Returns'!$AD118&gt;=-0.3),1,0)</f>
        <v>0</v>
      </c>
      <c r="R120">
        <f>IF('StockBond Returns'!AD118&lt;-0.3,1,0)</f>
        <v>0</v>
      </c>
      <c r="S120" t="str">
        <f t="shared" ref="S120:W120" si="235">IF(N120=1,$E120,"")</f>
        <v/>
      </c>
      <c r="T120" s="17">
        <f t="shared" ca="1" si="235"/>
        <v>6.3064785342329815E-2</v>
      </c>
      <c r="U120" t="str">
        <f t="shared" si="235"/>
        <v/>
      </c>
      <c r="V120" t="str">
        <f t="shared" si="235"/>
        <v/>
      </c>
      <c r="W120" t="str">
        <f t="shared" si="235"/>
        <v/>
      </c>
    </row>
    <row r="121" spans="1:23" ht="13" x14ac:dyDescent="0.15">
      <c r="A121">
        <f t="shared" si="30"/>
        <v>7</v>
      </c>
      <c r="B121">
        <f t="shared" si="31"/>
        <v>1880</v>
      </c>
      <c r="C121" s="64" t="s">
        <v>115</v>
      </c>
      <c r="D121" s="146">
        <f t="shared" si="9"/>
        <v>1880.4999999999914</v>
      </c>
      <c r="E121" s="147">
        <f ca="1">('StockBond Returns'!AA120+'StockBond Returns'!AC120-'Parameters &amp; Main Results'!$B$39)/'StockBond Returns'!AB120*12</f>
        <v>6.1575555667987905E-2</v>
      </c>
      <c r="F121" s="70">
        <f ca="1">'StockBond Returns'!AA120+'StockBond Returns'!AC120-'StockBond Returns'!AB120*'Distribution of Final Value'!$B$7</f>
        <v>2.4175775652836649</v>
      </c>
      <c r="G121" s="17">
        <f>1/'StockBond Returns'!M119</f>
        <v>6.6905410371911556E-2</v>
      </c>
      <c r="H121">
        <f t="shared" si="4"/>
        <v>1</v>
      </c>
      <c r="I121" s="64">
        <f t="shared" si="5"/>
        <v>0</v>
      </c>
      <c r="J121">
        <f t="shared" si="6"/>
        <v>0</v>
      </c>
      <c r="K121" s="17">
        <f t="shared" ref="K121:M121" ca="1" si="236">IF(H121=1,$E121,"")</f>
        <v>6.1575555667987905E-2</v>
      </c>
      <c r="L121" t="str">
        <f t="shared" si="236"/>
        <v/>
      </c>
      <c r="M121" t="str">
        <f t="shared" si="236"/>
        <v/>
      </c>
      <c r="N121" s="148">
        <f>IF('StockBond Returns'!AD119=0,1,0)</f>
        <v>0</v>
      </c>
      <c r="O121">
        <f>IF( AND('StockBond Returns'!$AD119&lt;0,'StockBond Returns'!$AD119&gt;=-0.1),1,0)</f>
        <v>1</v>
      </c>
      <c r="P121">
        <f>IF( AND('StockBond Returns'!$AD119&lt;-0.1,'StockBond Returns'!$AD119&gt;=-0.2),1,0)</f>
        <v>0</v>
      </c>
      <c r="Q121">
        <f>IF( AND('StockBond Returns'!$AD119&lt;-0.2,'StockBond Returns'!$AD119&gt;=-0.3),1,0)</f>
        <v>0</v>
      </c>
      <c r="R121">
        <f>IF('StockBond Returns'!AD119&lt;-0.3,1,0)</f>
        <v>0</v>
      </c>
      <c r="S121" t="str">
        <f t="shared" ref="S121:W121" si="237">IF(N121=1,$E121,"")</f>
        <v/>
      </c>
      <c r="T121" s="17">
        <f t="shared" ca="1" si="237"/>
        <v>6.1575555667987905E-2</v>
      </c>
      <c r="U121" t="str">
        <f t="shared" si="237"/>
        <v/>
      </c>
      <c r="V121" t="str">
        <f t="shared" si="237"/>
        <v/>
      </c>
      <c r="W121" t="str">
        <f t="shared" si="237"/>
        <v/>
      </c>
    </row>
    <row r="122" spans="1:23" ht="13" x14ac:dyDescent="0.15">
      <c r="A122">
        <f t="shared" si="30"/>
        <v>8</v>
      </c>
      <c r="B122">
        <f t="shared" si="31"/>
        <v>1880</v>
      </c>
      <c r="C122" s="64" t="s">
        <v>115</v>
      </c>
      <c r="D122" s="146">
        <f t="shared" si="9"/>
        <v>1880.5833333333246</v>
      </c>
      <c r="E122" s="147">
        <f ca="1">('StockBond Returns'!AA121+'StockBond Returns'!AC121-'Parameters &amp; Main Results'!$B$39)/'StockBond Returns'!AB121*12</f>
        <v>5.9590799515662769E-2</v>
      </c>
      <c r="F122" s="70">
        <f ca="1">'StockBond Returns'!AA121+'StockBond Returns'!AC121-'StockBond Returns'!AB121*'Distribution of Final Value'!$B$7</f>
        <v>2.2272429799822131</v>
      </c>
      <c r="G122" s="17">
        <f>1/'StockBond Returns'!M120</f>
        <v>6.411805872467076E-2</v>
      </c>
      <c r="H122">
        <f t="shared" si="4"/>
        <v>1</v>
      </c>
      <c r="I122" s="64">
        <f t="shared" si="5"/>
        <v>0</v>
      </c>
      <c r="J122">
        <f t="shared" si="6"/>
        <v>0</v>
      </c>
      <c r="K122" s="17">
        <f t="shared" ref="K122:M122" ca="1" si="238">IF(H122=1,$E122,"")</f>
        <v>5.9590799515662769E-2</v>
      </c>
      <c r="L122" t="str">
        <f t="shared" si="238"/>
        <v/>
      </c>
      <c r="M122" t="str">
        <f t="shared" si="238"/>
        <v/>
      </c>
      <c r="N122" s="148">
        <f>IF('StockBond Returns'!AD120=0,1,0)</f>
        <v>1</v>
      </c>
      <c r="O122">
        <f>IF( AND('StockBond Returns'!$AD120&lt;0,'StockBond Returns'!$AD120&gt;=-0.1),1,0)</f>
        <v>0</v>
      </c>
      <c r="P122">
        <f>IF( AND('StockBond Returns'!$AD120&lt;-0.1,'StockBond Returns'!$AD120&gt;=-0.2),1,0)</f>
        <v>0</v>
      </c>
      <c r="Q122">
        <f>IF( AND('StockBond Returns'!$AD120&lt;-0.2,'StockBond Returns'!$AD120&gt;=-0.3),1,0)</f>
        <v>0</v>
      </c>
      <c r="R122">
        <f>IF('StockBond Returns'!AD120&lt;-0.3,1,0)</f>
        <v>0</v>
      </c>
      <c r="S122" s="17">
        <f t="shared" ref="S122:W122" ca="1" si="239">IF(N122=1,$E122,"")</f>
        <v>5.9590799515662769E-2</v>
      </c>
      <c r="T122" t="str">
        <f t="shared" si="239"/>
        <v/>
      </c>
      <c r="U122" t="str">
        <f t="shared" si="239"/>
        <v/>
      </c>
      <c r="V122" t="str">
        <f t="shared" si="239"/>
        <v/>
      </c>
      <c r="W122" t="str">
        <f t="shared" si="239"/>
        <v/>
      </c>
    </row>
    <row r="123" spans="1:23" ht="13" x14ac:dyDescent="0.15">
      <c r="A123">
        <f t="shared" si="30"/>
        <v>9</v>
      </c>
      <c r="B123">
        <f t="shared" si="31"/>
        <v>1880</v>
      </c>
      <c r="C123" s="64" t="s">
        <v>115</v>
      </c>
      <c r="D123" s="146">
        <f t="shared" si="9"/>
        <v>1880.6666666666579</v>
      </c>
      <c r="E123" s="147">
        <f ca="1">('StockBond Returns'!AA122+'StockBond Returns'!AC122-'Parameters &amp; Main Results'!$B$39)/'StockBond Returns'!AB122*12</f>
        <v>5.7881022548585417E-2</v>
      </c>
      <c r="F123" s="70">
        <f ca="1">'StockBond Returns'!AA122+'StockBond Returns'!AC122-'StockBond Returns'!AB122*'Distribution of Final Value'!$B$7</f>
        <v>2.0345736703253534</v>
      </c>
      <c r="G123" s="17">
        <f>1/'StockBond Returns'!M121</f>
        <v>6.20229288186731E-2</v>
      </c>
      <c r="H123">
        <f t="shared" si="4"/>
        <v>1</v>
      </c>
      <c r="I123" s="64">
        <f t="shared" si="5"/>
        <v>0</v>
      </c>
      <c r="J123">
        <f t="shared" si="6"/>
        <v>0</v>
      </c>
      <c r="K123" s="17">
        <f t="shared" ref="K123:M123" ca="1" si="240">IF(H123=1,$E123,"")</f>
        <v>5.7881022548585417E-2</v>
      </c>
      <c r="L123" t="str">
        <f t="shared" si="240"/>
        <v/>
      </c>
      <c r="M123" t="str">
        <f t="shared" si="240"/>
        <v/>
      </c>
      <c r="N123" s="148">
        <f>IF('StockBond Returns'!AD121=0,1,0)</f>
        <v>1</v>
      </c>
      <c r="O123">
        <f>IF( AND('StockBond Returns'!$AD121&lt;0,'StockBond Returns'!$AD121&gt;=-0.1),1,0)</f>
        <v>0</v>
      </c>
      <c r="P123">
        <f>IF( AND('StockBond Returns'!$AD121&lt;-0.1,'StockBond Returns'!$AD121&gt;=-0.2),1,0)</f>
        <v>0</v>
      </c>
      <c r="Q123">
        <f>IF( AND('StockBond Returns'!$AD121&lt;-0.2,'StockBond Returns'!$AD121&gt;=-0.3),1,0)</f>
        <v>0</v>
      </c>
      <c r="R123">
        <f>IF('StockBond Returns'!AD121&lt;-0.3,1,0)</f>
        <v>0</v>
      </c>
      <c r="S123" s="17">
        <f t="shared" ref="S123:W123" ca="1" si="241">IF(N123=1,$E123,"")</f>
        <v>5.7881022548585417E-2</v>
      </c>
      <c r="T123" t="str">
        <f t="shared" si="241"/>
        <v/>
      </c>
      <c r="U123" t="str">
        <f t="shared" si="241"/>
        <v/>
      </c>
      <c r="V123" t="str">
        <f t="shared" si="241"/>
        <v/>
      </c>
      <c r="W123" t="str">
        <f t="shared" si="241"/>
        <v/>
      </c>
    </row>
    <row r="124" spans="1:23" ht="13" x14ac:dyDescent="0.15">
      <c r="A124">
        <f t="shared" si="30"/>
        <v>10</v>
      </c>
      <c r="B124">
        <f t="shared" si="31"/>
        <v>1880</v>
      </c>
      <c r="C124" s="64" t="s">
        <v>115</v>
      </c>
      <c r="D124" s="146">
        <f t="shared" si="9"/>
        <v>1880.7499999999911</v>
      </c>
      <c r="E124" s="147">
        <f ca="1">('StockBond Returns'!AA123+'StockBond Returns'!AC123-'Parameters &amp; Main Results'!$B$39)/'StockBond Returns'!AB123*12</f>
        <v>5.8667708043245226E-2</v>
      </c>
      <c r="F124" s="70">
        <f ca="1">'StockBond Returns'!AA123+'StockBond Returns'!AC123-'StockBond Returns'!AB123*'Distribution of Final Value'!$B$7</f>
        <v>2.1648921933212062</v>
      </c>
      <c r="G124" s="17">
        <f>1/'StockBond Returns'!M122</f>
        <v>6.3032285153474324E-2</v>
      </c>
      <c r="H124">
        <f t="shared" si="4"/>
        <v>1</v>
      </c>
      <c r="I124" s="64">
        <f t="shared" si="5"/>
        <v>0</v>
      </c>
      <c r="J124">
        <f t="shared" si="6"/>
        <v>0</v>
      </c>
      <c r="K124" s="17">
        <f t="shared" ref="K124:M124" ca="1" si="242">IF(H124=1,$E124,"")</f>
        <v>5.8667708043245226E-2</v>
      </c>
      <c r="L124" t="str">
        <f t="shared" si="242"/>
        <v/>
      </c>
      <c r="M124" t="str">
        <f t="shared" si="242"/>
        <v/>
      </c>
      <c r="N124" s="148">
        <f>IF('StockBond Returns'!AD122=0,1,0)</f>
        <v>0</v>
      </c>
      <c r="O124">
        <f>IF( AND('StockBond Returns'!$AD122&lt;0,'StockBond Returns'!$AD122&gt;=-0.1),1,0)</f>
        <v>1</v>
      </c>
      <c r="P124">
        <f>IF( AND('StockBond Returns'!$AD122&lt;-0.1,'StockBond Returns'!$AD122&gt;=-0.2),1,0)</f>
        <v>0</v>
      </c>
      <c r="Q124">
        <f>IF( AND('StockBond Returns'!$AD122&lt;-0.2,'StockBond Returns'!$AD122&gt;=-0.3),1,0)</f>
        <v>0</v>
      </c>
      <c r="R124">
        <f>IF('StockBond Returns'!AD122&lt;-0.3,1,0)</f>
        <v>0</v>
      </c>
      <c r="S124" t="str">
        <f t="shared" ref="S124:W124" si="243">IF(N124=1,$E124,"")</f>
        <v/>
      </c>
      <c r="T124" s="17">
        <f t="shared" ca="1" si="243"/>
        <v>5.8667708043245226E-2</v>
      </c>
      <c r="U124" t="str">
        <f t="shared" si="243"/>
        <v/>
      </c>
      <c r="V124" t="str">
        <f t="shared" si="243"/>
        <v/>
      </c>
      <c r="W124" t="str">
        <f t="shared" si="243"/>
        <v/>
      </c>
    </row>
    <row r="125" spans="1:23" ht="13" x14ac:dyDescent="0.15">
      <c r="A125">
        <f t="shared" si="30"/>
        <v>11</v>
      </c>
      <c r="B125">
        <f t="shared" si="31"/>
        <v>1880</v>
      </c>
      <c r="C125" s="64" t="s">
        <v>115</v>
      </c>
      <c r="D125" s="146">
        <f t="shared" si="9"/>
        <v>1880.8333333333244</v>
      </c>
      <c r="E125" s="147">
        <f ca="1">('StockBond Returns'!AA124+'StockBond Returns'!AC124-'Parameters &amp; Main Results'!$B$39)/'StockBond Returns'!AB124*12</f>
        <v>5.7575158878993893E-2</v>
      </c>
      <c r="F125" s="70">
        <f ca="1">'StockBond Returns'!AA124+'StockBond Returns'!AC124-'StockBond Returns'!AB124*'Distribution of Final Value'!$B$7</f>
        <v>2.125356911810151</v>
      </c>
      <c r="G125" s="17">
        <f>1/'StockBond Returns'!M123</f>
        <v>6.1486640181898977E-2</v>
      </c>
      <c r="H125">
        <f t="shared" si="4"/>
        <v>1</v>
      </c>
      <c r="I125" s="64">
        <f t="shared" si="5"/>
        <v>0</v>
      </c>
      <c r="J125">
        <f t="shared" si="6"/>
        <v>0</v>
      </c>
      <c r="K125" s="17">
        <f t="shared" ref="K125:M125" ca="1" si="244">IF(H125=1,$E125,"")</f>
        <v>5.7575158878993893E-2</v>
      </c>
      <c r="L125" t="str">
        <f t="shared" si="244"/>
        <v/>
      </c>
      <c r="M125" t="str">
        <f t="shared" si="244"/>
        <v/>
      </c>
      <c r="N125" s="148">
        <f>IF('StockBond Returns'!AD123=0,1,0)</f>
        <v>1</v>
      </c>
      <c r="O125">
        <f>IF( AND('StockBond Returns'!$AD123&lt;0,'StockBond Returns'!$AD123&gt;=-0.1),1,0)</f>
        <v>0</v>
      </c>
      <c r="P125">
        <f>IF( AND('StockBond Returns'!$AD123&lt;-0.1,'StockBond Returns'!$AD123&gt;=-0.2),1,0)</f>
        <v>0</v>
      </c>
      <c r="Q125">
        <f>IF( AND('StockBond Returns'!$AD123&lt;-0.2,'StockBond Returns'!$AD123&gt;=-0.3),1,0)</f>
        <v>0</v>
      </c>
      <c r="R125">
        <f>IF('StockBond Returns'!AD123&lt;-0.3,1,0)</f>
        <v>0</v>
      </c>
      <c r="S125" s="17">
        <f t="shared" ref="S125:W125" ca="1" si="245">IF(N125=1,$E125,"")</f>
        <v>5.7575158878993893E-2</v>
      </c>
      <c r="T125" t="str">
        <f t="shared" si="245"/>
        <v/>
      </c>
      <c r="U125" t="str">
        <f t="shared" si="245"/>
        <v/>
      </c>
      <c r="V125" t="str">
        <f t="shared" si="245"/>
        <v/>
      </c>
      <c r="W125" t="str">
        <f t="shared" si="245"/>
        <v/>
      </c>
    </row>
    <row r="126" spans="1:23" ht="13" x14ac:dyDescent="0.15">
      <c r="A126">
        <f t="shared" si="30"/>
        <v>12</v>
      </c>
      <c r="B126">
        <f t="shared" si="31"/>
        <v>1880</v>
      </c>
      <c r="C126" s="64" t="s">
        <v>115</v>
      </c>
      <c r="D126" s="146">
        <f t="shared" si="9"/>
        <v>1880.9166666666576</v>
      </c>
      <c r="E126" s="147">
        <f ca="1">('StockBond Returns'!AA125+'StockBond Returns'!AC125-'Parameters &amp; Main Results'!$B$39)/'StockBond Returns'!AB125*12</f>
        <v>5.5687188082211826E-2</v>
      </c>
      <c r="F126" s="70">
        <f ca="1">'StockBond Returns'!AA125+'StockBond Returns'!AC125-'StockBond Returns'!AB125*'Distribution of Final Value'!$B$7</f>
        <v>1.8613171083405309</v>
      </c>
      <c r="G126" s="17">
        <f>1/'StockBond Returns'!M124</f>
        <v>5.9172248107707305E-2</v>
      </c>
      <c r="H126">
        <f t="shared" si="4"/>
        <v>1</v>
      </c>
      <c r="I126" s="64">
        <f t="shared" si="5"/>
        <v>0</v>
      </c>
      <c r="J126">
        <f t="shared" si="6"/>
        <v>0</v>
      </c>
      <c r="K126" s="17">
        <f t="shared" ref="K126:M126" ca="1" si="246">IF(H126=1,$E126,"")</f>
        <v>5.5687188082211826E-2</v>
      </c>
      <c r="L126" t="str">
        <f t="shared" si="246"/>
        <v/>
      </c>
      <c r="M126" t="str">
        <f t="shared" si="246"/>
        <v/>
      </c>
      <c r="N126" s="148">
        <f>IF('StockBond Returns'!AD124=0,1,0)</f>
        <v>1</v>
      </c>
      <c r="O126">
        <f>IF( AND('StockBond Returns'!$AD124&lt;0,'StockBond Returns'!$AD124&gt;=-0.1),1,0)</f>
        <v>0</v>
      </c>
      <c r="P126">
        <f>IF( AND('StockBond Returns'!$AD124&lt;-0.1,'StockBond Returns'!$AD124&gt;=-0.2),1,0)</f>
        <v>0</v>
      </c>
      <c r="Q126">
        <f>IF( AND('StockBond Returns'!$AD124&lt;-0.2,'StockBond Returns'!$AD124&gt;=-0.3),1,0)</f>
        <v>0</v>
      </c>
      <c r="R126">
        <f>IF('StockBond Returns'!AD124&lt;-0.3,1,0)</f>
        <v>0</v>
      </c>
      <c r="S126" s="17">
        <f t="shared" ref="S126:W126" ca="1" si="247">IF(N126=1,$E126,"")</f>
        <v>5.5687188082211826E-2</v>
      </c>
      <c r="T126" t="str">
        <f t="shared" si="247"/>
        <v/>
      </c>
      <c r="U126" t="str">
        <f t="shared" si="247"/>
        <v/>
      </c>
      <c r="V126" t="str">
        <f t="shared" si="247"/>
        <v/>
      </c>
      <c r="W126" t="str">
        <f t="shared" si="247"/>
        <v/>
      </c>
    </row>
    <row r="127" spans="1:23" ht="13" x14ac:dyDescent="0.15">
      <c r="A127">
        <f t="shared" si="30"/>
        <v>1</v>
      </c>
      <c r="B127">
        <f t="shared" si="31"/>
        <v>1881</v>
      </c>
      <c r="C127" s="64" t="s">
        <v>115</v>
      </c>
      <c r="D127" s="146">
        <f t="shared" si="9"/>
        <v>1880.9999999999909</v>
      </c>
      <c r="E127" s="147">
        <f ca="1">('StockBond Returns'!AA126+'StockBond Returns'!AC126-'Parameters &amp; Main Results'!$B$39)/'StockBond Returns'!AB126*12</f>
        <v>5.4538929409058877E-2</v>
      </c>
      <c r="F127" s="70">
        <f ca="1">'StockBond Returns'!AA126+'StockBond Returns'!AC126-'StockBond Returns'!AB126*'Distribution of Final Value'!$B$7</f>
        <v>1.7961841268660708</v>
      </c>
      <c r="G127" s="17">
        <f>1/'StockBond Returns'!M125</f>
        <v>5.769644993126221E-2</v>
      </c>
      <c r="H127">
        <f t="shared" si="4"/>
        <v>1</v>
      </c>
      <c r="I127" s="64">
        <f t="shared" si="5"/>
        <v>0</v>
      </c>
      <c r="J127">
        <f t="shared" si="6"/>
        <v>0</v>
      </c>
      <c r="K127" s="17">
        <f t="shared" ref="K127:M127" ca="1" si="248">IF(H127=1,$E127,"")</f>
        <v>5.4538929409058877E-2</v>
      </c>
      <c r="L127" t="str">
        <f t="shared" si="248"/>
        <v/>
      </c>
      <c r="M127" t="str">
        <f t="shared" si="248"/>
        <v/>
      </c>
      <c r="N127" s="148">
        <f>IF('StockBond Returns'!AD125=0,1,0)</f>
        <v>1</v>
      </c>
      <c r="O127">
        <f>IF( AND('StockBond Returns'!$AD125&lt;0,'StockBond Returns'!$AD125&gt;=-0.1),1,0)</f>
        <v>0</v>
      </c>
      <c r="P127">
        <f>IF( AND('StockBond Returns'!$AD125&lt;-0.1,'StockBond Returns'!$AD125&gt;=-0.2),1,0)</f>
        <v>0</v>
      </c>
      <c r="Q127">
        <f>IF( AND('StockBond Returns'!$AD125&lt;-0.2,'StockBond Returns'!$AD125&gt;=-0.3),1,0)</f>
        <v>0</v>
      </c>
      <c r="R127">
        <f>IF('StockBond Returns'!AD125&lt;-0.3,1,0)</f>
        <v>0</v>
      </c>
      <c r="S127" s="17">
        <f t="shared" ref="S127:W127" ca="1" si="249">IF(N127=1,$E127,"")</f>
        <v>5.4538929409058877E-2</v>
      </c>
      <c r="T127" t="str">
        <f t="shared" si="249"/>
        <v/>
      </c>
      <c r="U127" t="str">
        <f t="shared" si="249"/>
        <v/>
      </c>
      <c r="V127" t="str">
        <f t="shared" si="249"/>
        <v/>
      </c>
      <c r="W127" t="str">
        <f t="shared" si="249"/>
        <v/>
      </c>
    </row>
    <row r="128" spans="1:23" ht="13" x14ac:dyDescent="0.15">
      <c r="A128">
        <f t="shared" si="30"/>
        <v>2</v>
      </c>
      <c r="B128">
        <f t="shared" si="31"/>
        <v>1881</v>
      </c>
      <c r="C128" s="64" t="s">
        <v>115</v>
      </c>
      <c r="D128" s="146">
        <f t="shared" si="9"/>
        <v>1881.0833333333242</v>
      </c>
      <c r="E128" s="147">
        <f ca="1">('StockBond Returns'!AA127+'StockBond Returns'!AC127-'Parameters &amp; Main Results'!$B$39)/'StockBond Returns'!AB127*12</f>
        <v>5.1667039570830776E-2</v>
      </c>
      <c r="F128" s="70">
        <f ca="1">'StockBond Returns'!AA127+'StockBond Returns'!AC127-'StockBond Returns'!AB127*'Distribution of Final Value'!$B$7</f>
        <v>1.4398425420462999</v>
      </c>
      <c r="G128" s="17">
        <f>1/'StockBond Returns'!M126</f>
        <v>5.4111910743017938E-2</v>
      </c>
      <c r="H128">
        <f t="shared" si="4"/>
        <v>1</v>
      </c>
      <c r="I128" s="64">
        <f t="shared" si="5"/>
        <v>0</v>
      </c>
      <c r="J128">
        <f t="shared" si="6"/>
        <v>0</v>
      </c>
      <c r="K128" s="17">
        <f t="shared" ref="K128:M128" ca="1" si="250">IF(H128=1,$E128,"")</f>
        <v>5.1667039570830776E-2</v>
      </c>
      <c r="L128" t="str">
        <f t="shared" si="250"/>
        <v/>
      </c>
      <c r="M128" t="str">
        <f t="shared" si="250"/>
        <v/>
      </c>
      <c r="N128" s="148">
        <f>IF('StockBond Returns'!AD126=0,1,0)</f>
        <v>1</v>
      </c>
      <c r="O128">
        <f>IF( AND('StockBond Returns'!$AD126&lt;0,'StockBond Returns'!$AD126&gt;=-0.1),1,0)</f>
        <v>0</v>
      </c>
      <c r="P128">
        <f>IF( AND('StockBond Returns'!$AD126&lt;-0.1,'StockBond Returns'!$AD126&gt;=-0.2),1,0)</f>
        <v>0</v>
      </c>
      <c r="Q128">
        <f>IF( AND('StockBond Returns'!$AD126&lt;-0.2,'StockBond Returns'!$AD126&gt;=-0.3),1,0)</f>
        <v>0</v>
      </c>
      <c r="R128">
        <f>IF('StockBond Returns'!AD126&lt;-0.3,1,0)</f>
        <v>0</v>
      </c>
      <c r="S128" s="17">
        <f t="shared" ref="S128:W128" ca="1" si="251">IF(N128=1,$E128,"")</f>
        <v>5.1667039570830776E-2</v>
      </c>
      <c r="T128" t="str">
        <f t="shared" si="251"/>
        <v/>
      </c>
      <c r="U128" t="str">
        <f t="shared" si="251"/>
        <v/>
      </c>
      <c r="V128" t="str">
        <f t="shared" si="251"/>
        <v/>
      </c>
      <c r="W128" t="str">
        <f t="shared" si="251"/>
        <v/>
      </c>
    </row>
    <row r="129" spans="1:23" ht="13" x14ac:dyDescent="0.15">
      <c r="A129">
        <f t="shared" si="30"/>
        <v>3</v>
      </c>
      <c r="B129">
        <f t="shared" si="31"/>
        <v>1881</v>
      </c>
      <c r="C129" s="64" t="s">
        <v>115</v>
      </c>
      <c r="D129" s="146">
        <f t="shared" si="9"/>
        <v>1881.1666666666574</v>
      </c>
      <c r="E129" s="147">
        <f ca="1">('StockBond Returns'!AA128+'StockBond Returns'!AC128-'Parameters &amp; Main Results'!$B$39)/'StockBond Returns'!AB128*12</f>
        <v>5.2329885951998306E-2</v>
      </c>
      <c r="F129" s="70">
        <f ca="1">'StockBond Returns'!AA128+'StockBond Returns'!AC128-'StockBond Returns'!AB128*'Distribution of Final Value'!$B$7</f>
        <v>1.4727492019120083</v>
      </c>
      <c r="G129" s="17">
        <f>1/'StockBond Returns'!M127</f>
        <v>5.5128867614634369E-2</v>
      </c>
      <c r="H129">
        <f t="shared" si="4"/>
        <v>1</v>
      </c>
      <c r="I129" s="64">
        <f t="shared" si="5"/>
        <v>0</v>
      </c>
      <c r="J129">
        <f t="shared" si="6"/>
        <v>0</v>
      </c>
      <c r="K129" s="17">
        <f t="shared" ref="K129:M129" ca="1" si="252">IF(H129=1,$E129,"")</f>
        <v>5.2329885951998306E-2</v>
      </c>
      <c r="L129" t="str">
        <f t="shared" si="252"/>
        <v/>
      </c>
      <c r="M129" t="str">
        <f t="shared" si="252"/>
        <v/>
      </c>
      <c r="N129" s="148">
        <f>IF('StockBond Returns'!AD127=0,1,0)</f>
        <v>0</v>
      </c>
      <c r="O129">
        <f>IF( AND('StockBond Returns'!$AD127&lt;0,'StockBond Returns'!$AD127&gt;=-0.1),1,0)</f>
        <v>1</v>
      </c>
      <c r="P129">
        <f>IF( AND('StockBond Returns'!$AD127&lt;-0.1,'StockBond Returns'!$AD127&gt;=-0.2),1,0)</f>
        <v>0</v>
      </c>
      <c r="Q129">
        <f>IF( AND('StockBond Returns'!$AD127&lt;-0.2,'StockBond Returns'!$AD127&gt;=-0.3),1,0)</f>
        <v>0</v>
      </c>
      <c r="R129">
        <f>IF('StockBond Returns'!AD127&lt;-0.3,1,0)</f>
        <v>0</v>
      </c>
      <c r="S129" t="str">
        <f t="shared" ref="S129:W129" si="253">IF(N129=1,$E129,"")</f>
        <v/>
      </c>
      <c r="T129" s="17">
        <f t="shared" ca="1" si="253"/>
        <v>5.2329885951998306E-2</v>
      </c>
      <c r="U129" t="str">
        <f t="shared" si="253"/>
        <v/>
      </c>
      <c r="V129" t="str">
        <f t="shared" si="253"/>
        <v/>
      </c>
      <c r="W129" t="str">
        <f t="shared" si="253"/>
        <v/>
      </c>
    </row>
    <row r="130" spans="1:23" ht="13" x14ac:dyDescent="0.15">
      <c r="A130">
        <f t="shared" si="30"/>
        <v>4</v>
      </c>
      <c r="B130">
        <f t="shared" si="31"/>
        <v>1881</v>
      </c>
      <c r="C130" s="64" t="s">
        <v>115</v>
      </c>
      <c r="D130" s="146">
        <f t="shared" si="9"/>
        <v>1881.2499999999907</v>
      </c>
      <c r="E130" s="147">
        <f ca="1">('StockBond Returns'!AA129+'StockBond Returns'!AC129-'Parameters &amp; Main Results'!$B$39)/'StockBond Returns'!AB129*12</f>
        <v>5.1850264534280099E-2</v>
      </c>
      <c r="F130" s="70">
        <f ca="1">'StockBond Returns'!AA129+'StockBond Returns'!AC129-'StockBond Returns'!AB129*'Distribution of Final Value'!$B$7</f>
        <v>1.3602939669164842</v>
      </c>
      <c r="G130" s="17">
        <f>1/'StockBond Returns'!M128</f>
        <v>5.4717519775469771E-2</v>
      </c>
      <c r="H130">
        <f t="shared" si="4"/>
        <v>1</v>
      </c>
      <c r="I130" s="64">
        <f t="shared" si="5"/>
        <v>0</v>
      </c>
      <c r="J130">
        <f t="shared" si="6"/>
        <v>0</v>
      </c>
      <c r="K130" s="17">
        <f t="shared" ref="K130:M130" ca="1" si="254">IF(H130=1,$E130,"")</f>
        <v>5.1850264534280099E-2</v>
      </c>
      <c r="L130" t="str">
        <f t="shared" si="254"/>
        <v/>
      </c>
      <c r="M130" t="str">
        <f t="shared" si="254"/>
        <v/>
      </c>
      <c r="N130" s="148">
        <f>IF('StockBond Returns'!AD128=0,1,0)</f>
        <v>1</v>
      </c>
      <c r="O130">
        <f>IF( AND('StockBond Returns'!$AD128&lt;0,'StockBond Returns'!$AD128&gt;=-0.1),1,0)</f>
        <v>0</v>
      </c>
      <c r="P130">
        <f>IF( AND('StockBond Returns'!$AD128&lt;-0.1,'StockBond Returns'!$AD128&gt;=-0.2),1,0)</f>
        <v>0</v>
      </c>
      <c r="Q130">
        <f>IF( AND('StockBond Returns'!$AD128&lt;-0.2,'StockBond Returns'!$AD128&gt;=-0.3),1,0)</f>
        <v>0</v>
      </c>
      <c r="R130">
        <f>IF('StockBond Returns'!AD128&lt;-0.3,1,0)</f>
        <v>0</v>
      </c>
      <c r="S130" s="17">
        <f t="shared" ref="S130:W130" ca="1" si="255">IF(N130=1,$E130,"")</f>
        <v>5.1850264534280099E-2</v>
      </c>
      <c r="T130" t="str">
        <f t="shared" si="255"/>
        <v/>
      </c>
      <c r="U130" t="str">
        <f t="shared" si="255"/>
        <v/>
      </c>
      <c r="V130" t="str">
        <f t="shared" si="255"/>
        <v/>
      </c>
      <c r="W130" t="str">
        <f t="shared" si="255"/>
        <v/>
      </c>
    </row>
    <row r="131" spans="1:23" ht="13" x14ac:dyDescent="0.15">
      <c r="A131">
        <f t="shared" si="30"/>
        <v>5</v>
      </c>
      <c r="B131">
        <f t="shared" si="31"/>
        <v>1881</v>
      </c>
      <c r="C131" s="64" t="s">
        <v>115</v>
      </c>
      <c r="D131" s="146">
        <f t="shared" si="9"/>
        <v>1881.3333333333239</v>
      </c>
      <c r="E131" s="147">
        <f ca="1">('StockBond Returns'!AA130+'StockBond Returns'!AC130-'Parameters &amp; Main Results'!$B$39)/'StockBond Returns'!AB130*12</f>
        <v>5.2375518946861446E-2</v>
      </c>
      <c r="F131" s="70">
        <f ca="1">'StockBond Returns'!AA130+'StockBond Returns'!AC130-'StockBond Returns'!AB130*'Distribution of Final Value'!$B$7</f>
        <v>1.4344611311989892</v>
      </c>
      <c r="G131" s="17">
        <f>1/'StockBond Returns'!M129</f>
        <v>5.5625905483704399E-2</v>
      </c>
      <c r="H131">
        <f t="shared" si="4"/>
        <v>1</v>
      </c>
      <c r="I131" s="64">
        <f t="shared" si="5"/>
        <v>0</v>
      </c>
      <c r="J131">
        <f t="shared" si="6"/>
        <v>0</v>
      </c>
      <c r="K131" s="17">
        <f t="shared" ref="K131:M131" ca="1" si="256">IF(H131=1,$E131,"")</f>
        <v>5.2375518946861446E-2</v>
      </c>
      <c r="L131" t="str">
        <f t="shared" si="256"/>
        <v/>
      </c>
      <c r="M131" t="str">
        <f t="shared" si="256"/>
        <v/>
      </c>
      <c r="N131" s="148">
        <f>IF('StockBond Returns'!AD129=0,1,0)</f>
        <v>0</v>
      </c>
      <c r="O131">
        <f>IF( AND('StockBond Returns'!$AD129&lt;0,'StockBond Returns'!$AD129&gt;=-0.1),1,0)</f>
        <v>1</v>
      </c>
      <c r="P131">
        <f>IF( AND('StockBond Returns'!$AD129&lt;-0.1,'StockBond Returns'!$AD129&gt;=-0.2),1,0)</f>
        <v>0</v>
      </c>
      <c r="Q131">
        <f>IF( AND('StockBond Returns'!$AD129&lt;-0.2,'StockBond Returns'!$AD129&gt;=-0.3),1,0)</f>
        <v>0</v>
      </c>
      <c r="R131">
        <f>IF('StockBond Returns'!AD129&lt;-0.3,1,0)</f>
        <v>0</v>
      </c>
      <c r="S131" t="str">
        <f t="shared" ref="S131:W131" si="257">IF(N131=1,$E131,"")</f>
        <v/>
      </c>
      <c r="T131" s="17">
        <f t="shared" ca="1" si="257"/>
        <v>5.2375518946861446E-2</v>
      </c>
      <c r="U131" t="str">
        <f t="shared" si="257"/>
        <v/>
      </c>
      <c r="V131" t="str">
        <f t="shared" si="257"/>
        <v/>
      </c>
      <c r="W131" t="str">
        <f t="shared" si="257"/>
        <v/>
      </c>
    </row>
    <row r="132" spans="1:23" ht="13" x14ac:dyDescent="0.15">
      <c r="A132">
        <f t="shared" si="30"/>
        <v>6</v>
      </c>
      <c r="B132">
        <f t="shared" si="31"/>
        <v>1881</v>
      </c>
      <c r="C132" s="64" t="s">
        <v>115</v>
      </c>
      <c r="D132" s="146">
        <f t="shared" si="9"/>
        <v>1881.4166666666572</v>
      </c>
      <c r="E132" s="147">
        <f ca="1">('StockBond Returns'!AA131+'StockBond Returns'!AC131-'Parameters &amp; Main Results'!$B$39)/'StockBond Returns'!AB131*12</f>
        <v>5.004157906634131E-2</v>
      </c>
      <c r="F132" s="70">
        <f ca="1">'StockBond Returns'!AA131+'StockBond Returns'!AC131-'StockBond Returns'!AB131*'Distribution of Final Value'!$B$7</f>
        <v>1.1802578110530524</v>
      </c>
      <c r="G132" s="17">
        <f>1/'StockBond Returns'!M130</f>
        <v>5.2970512752640614E-2</v>
      </c>
      <c r="H132">
        <f t="shared" si="4"/>
        <v>1</v>
      </c>
      <c r="I132" s="64">
        <f t="shared" si="5"/>
        <v>0</v>
      </c>
      <c r="J132">
        <f t="shared" si="6"/>
        <v>0</v>
      </c>
      <c r="K132" s="17">
        <f t="shared" ref="K132:M132" ca="1" si="258">IF(H132=1,$E132,"")</f>
        <v>5.004157906634131E-2</v>
      </c>
      <c r="L132" t="str">
        <f t="shared" si="258"/>
        <v/>
      </c>
      <c r="M132" t="str">
        <f t="shared" si="258"/>
        <v/>
      </c>
      <c r="N132" s="148">
        <f>IF('StockBond Returns'!AD130=0,1,0)</f>
        <v>1</v>
      </c>
      <c r="O132">
        <f>IF( AND('StockBond Returns'!$AD130&lt;0,'StockBond Returns'!$AD130&gt;=-0.1),1,0)</f>
        <v>0</v>
      </c>
      <c r="P132">
        <f>IF( AND('StockBond Returns'!$AD130&lt;-0.1,'StockBond Returns'!$AD130&gt;=-0.2),1,0)</f>
        <v>0</v>
      </c>
      <c r="Q132">
        <f>IF( AND('StockBond Returns'!$AD130&lt;-0.2,'StockBond Returns'!$AD130&gt;=-0.3),1,0)</f>
        <v>0</v>
      </c>
      <c r="R132">
        <f>IF('StockBond Returns'!AD130&lt;-0.3,1,0)</f>
        <v>0</v>
      </c>
      <c r="S132" s="17">
        <f t="shared" ref="S132:W132" ca="1" si="259">IF(N132=1,$E132,"")</f>
        <v>5.004157906634131E-2</v>
      </c>
      <c r="T132" t="str">
        <f t="shared" si="259"/>
        <v/>
      </c>
      <c r="U132" t="str">
        <f t="shared" si="259"/>
        <v/>
      </c>
      <c r="V132" t="str">
        <f t="shared" si="259"/>
        <v/>
      </c>
      <c r="W132" t="str">
        <f t="shared" si="259"/>
        <v/>
      </c>
    </row>
    <row r="133" spans="1:23" ht="13" x14ac:dyDescent="0.15">
      <c r="A133">
        <f t="shared" si="30"/>
        <v>7</v>
      </c>
      <c r="B133">
        <f t="shared" si="31"/>
        <v>1881</v>
      </c>
      <c r="C133" s="64" t="s">
        <v>115</v>
      </c>
      <c r="D133" s="146">
        <f t="shared" si="9"/>
        <v>1881.4999999999905</v>
      </c>
      <c r="E133" s="147">
        <f ca="1">('StockBond Returns'!AA132+'StockBond Returns'!AC132-'Parameters &amp; Main Results'!$B$39)/'StockBond Returns'!AB132*12</f>
        <v>4.9567178902790429E-2</v>
      </c>
      <c r="F133" s="70">
        <f ca="1">'StockBond Returns'!AA132+'StockBond Returns'!AC132-'StockBond Returns'!AB132*'Distribution of Final Value'!$B$7</f>
        <v>1.1677673641532298</v>
      </c>
      <c r="G133" s="17">
        <f>1/'StockBond Returns'!M131</f>
        <v>5.2571342785811818E-2</v>
      </c>
      <c r="H133">
        <f t="shared" si="4"/>
        <v>1</v>
      </c>
      <c r="I133" s="64">
        <f t="shared" si="5"/>
        <v>0</v>
      </c>
      <c r="J133">
        <f t="shared" si="6"/>
        <v>0</v>
      </c>
      <c r="K133" s="17">
        <f t="shared" ref="K133:M133" ca="1" si="260">IF(H133=1,$E133,"")</f>
        <v>4.9567178902790429E-2</v>
      </c>
      <c r="L133" t="str">
        <f t="shared" si="260"/>
        <v/>
      </c>
      <c r="M133" t="str">
        <f t="shared" si="260"/>
        <v/>
      </c>
      <c r="N133" s="148">
        <f>IF('StockBond Returns'!AD131=0,1,0)</f>
        <v>1</v>
      </c>
      <c r="O133">
        <f>IF( AND('StockBond Returns'!$AD131&lt;0,'StockBond Returns'!$AD131&gt;=-0.1),1,0)</f>
        <v>0</v>
      </c>
      <c r="P133">
        <f>IF( AND('StockBond Returns'!$AD131&lt;-0.1,'StockBond Returns'!$AD131&gt;=-0.2),1,0)</f>
        <v>0</v>
      </c>
      <c r="Q133">
        <f>IF( AND('StockBond Returns'!$AD131&lt;-0.2,'StockBond Returns'!$AD131&gt;=-0.3),1,0)</f>
        <v>0</v>
      </c>
      <c r="R133">
        <f>IF('StockBond Returns'!AD131&lt;-0.3,1,0)</f>
        <v>0</v>
      </c>
      <c r="S133" s="17">
        <f t="shared" ref="S133:W133" ca="1" si="261">IF(N133=1,$E133,"")</f>
        <v>4.9567178902790429E-2</v>
      </c>
      <c r="T133" t="str">
        <f t="shared" si="261"/>
        <v/>
      </c>
      <c r="U133" t="str">
        <f t="shared" si="261"/>
        <v/>
      </c>
      <c r="V133" t="str">
        <f t="shared" si="261"/>
        <v/>
      </c>
      <c r="W133" t="str">
        <f t="shared" si="261"/>
        <v/>
      </c>
    </row>
    <row r="134" spans="1:23" ht="13" x14ac:dyDescent="0.15">
      <c r="A134">
        <f t="shared" si="30"/>
        <v>8</v>
      </c>
      <c r="B134">
        <f t="shared" si="31"/>
        <v>1881</v>
      </c>
      <c r="C134" s="64" t="s">
        <v>115</v>
      </c>
      <c r="D134" s="146">
        <f t="shared" si="9"/>
        <v>1881.5833333333237</v>
      </c>
      <c r="E134" s="147">
        <f ca="1">('StockBond Returns'!AA133+'StockBond Returns'!AC133-'Parameters &amp; Main Results'!$B$39)/'StockBond Returns'!AB133*12</f>
        <v>5.1522501647039989E-2</v>
      </c>
      <c r="F134" s="70">
        <f ca="1">'StockBond Returns'!AA133+'StockBond Returns'!AC133-'StockBond Returns'!AB133*'Distribution of Final Value'!$B$7</f>
        <v>1.4425755219629162</v>
      </c>
      <c r="G134" s="17">
        <f>1/'StockBond Returns'!M132</f>
        <v>5.516569200951784E-2</v>
      </c>
      <c r="H134">
        <f t="shared" si="4"/>
        <v>1</v>
      </c>
      <c r="I134" s="64">
        <f t="shared" si="5"/>
        <v>0</v>
      </c>
      <c r="J134">
        <f t="shared" si="6"/>
        <v>0</v>
      </c>
      <c r="K134" s="17">
        <f t="shared" ref="K134:M134" ca="1" si="262">IF(H134=1,$E134,"")</f>
        <v>5.1522501647039989E-2</v>
      </c>
      <c r="L134" t="str">
        <f t="shared" si="262"/>
        <v/>
      </c>
      <c r="M134" t="str">
        <f t="shared" si="262"/>
        <v/>
      </c>
      <c r="N134" s="148">
        <f>IF('StockBond Returns'!AD132=0,1,0)</f>
        <v>0</v>
      </c>
      <c r="O134">
        <f>IF( AND('StockBond Returns'!$AD132&lt;0,'StockBond Returns'!$AD132&gt;=-0.1),1,0)</f>
        <v>1</v>
      </c>
      <c r="P134">
        <f>IF( AND('StockBond Returns'!$AD132&lt;-0.1,'StockBond Returns'!$AD132&gt;=-0.2),1,0)</f>
        <v>0</v>
      </c>
      <c r="Q134">
        <f>IF( AND('StockBond Returns'!$AD132&lt;-0.2,'StockBond Returns'!$AD132&gt;=-0.3),1,0)</f>
        <v>0</v>
      </c>
      <c r="R134">
        <f>IF('StockBond Returns'!AD132&lt;-0.3,1,0)</f>
        <v>0</v>
      </c>
      <c r="S134" t="str">
        <f t="shared" ref="S134:W134" si="263">IF(N134=1,$E134,"")</f>
        <v/>
      </c>
      <c r="T134" s="17">
        <f t="shared" ca="1" si="263"/>
        <v>5.1522501647039989E-2</v>
      </c>
      <c r="U134" t="str">
        <f t="shared" si="263"/>
        <v/>
      </c>
      <c r="V134" t="str">
        <f t="shared" si="263"/>
        <v/>
      </c>
      <c r="W134" t="str">
        <f t="shared" si="263"/>
        <v/>
      </c>
    </row>
    <row r="135" spans="1:23" ht="13" x14ac:dyDescent="0.15">
      <c r="A135">
        <f t="shared" si="30"/>
        <v>9</v>
      </c>
      <c r="B135">
        <f t="shared" si="31"/>
        <v>1881</v>
      </c>
      <c r="C135" s="64" t="s">
        <v>115</v>
      </c>
      <c r="D135" s="146">
        <f t="shared" si="9"/>
        <v>1881.666666666657</v>
      </c>
      <c r="E135" s="147">
        <f ca="1">('StockBond Returns'!AA134+'StockBond Returns'!AC134-'Parameters &amp; Main Results'!$B$39)/'StockBond Returns'!AB134*12</f>
        <v>5.3583351899143192E-2</v>
      </c>
      <c r="F135" s="70">
        <f ca="1">'StockBond Returns'!AA134+'StockBond Returns'!AC134-'StockBond Returns'!AB134*'Distribution of Final Value'!$B$7</f>
        <v>1.7660413372661274</v>
      </c>
      <c r="G135" s="17">
        <f>1/'StockBond Returns'!M133</f>
        <v>5.7806579638888002E-2</v>
      </c>
      <c r="H135">
        <f t="shared" si="4"/>
        <v>1</v>
      </c>
      <c r="I135" s="64">
        <f t="shared" si="5"/>
        <v>0</v>
      </c>
      <c r="J135">
        <f t="shared" si="6"/>
        <v>0</v>
      </c>
      <c r="K135" s="17">
        <f t="shared" ref="K135:M135" ca="1" si="264">IF(H135=1,$E135,"")</f>
        <v>5.3583351899143192E-2</v>
      </c>
      <c r="L135" t="str">
        <f t="shared" si="264"/>
        <v/>
      </c>
      <c r="M135" t="str">
        <f t="shared" si="264"/>
        <v/>
      </c>
      <c r="N135" s="148">
        <f>IF('StockBond Returns'!AD133=0,1,0)</f>
        <v>0</v>
      </c>
      <c r="O135">
        <f>IF( AND('StockBond Returns'!$AD133&lt;0,'StockBond Returns'!$AD133&gt;=-0.1),1,0)</f>
        <v>1</v>
      </c>
      <c r="P135">
        <f>IF( AND('StockBond Returns'!$AD133&lt;-0.1,'StockBond Returns'!$AD133&gt;=-0.2),1,0)</f>
        <v>0</v>
      </c>
      <c r="Q135">
        <f>IF( AND('StockBond Returns'!$AD133&lt;-0.2,'StockBond Returns'!$AD133&gt;=-0.3),1,0)</f>
        <v>0</v>
      </c>
      <c r="R135">
        <f>IF('StockBond Returns'!AD133&lt;-0.3,1,0)</f>
        <v>0</v>
      </c>
      <c r="S135" t="str">
        <f t="shared" ref="S135:W135" si="265">IF(N135=1,$E135,"")</f>
        <v/>
      </c>
      <c r="T135" s="17">
        <f t="shared" ca="1" si="265"/>
        <v>5.3583351899143192E-2</v>
      </c>
      <c r="U135" t="str">
        <f t="shared" si="265"/>
        <v/>
      </c>
      <c r="V135" t="str">
        <f t="shared" si="265"/>
        <v/>
      </c>
      <c r="W135" t="str">
        <f t="shared" si="265"/>
        <v/>
      </c>
    </row>
    <row r="136" spans="1:23" ht="13" x14ac:dyDescent="0.15">
      <c r="A136">
        <f t="shared" si="30"/>
        <v>10</v>
      </c>
      <c r="B136">
        <f t="shared" si="31"/>
        <v>1881</v>
      </c>
      <c r="C136" s="64" t="s">
        <v>115</v>
      </c>
      <c r="D136" s="146">
        <f t="shared" si="9"/>
        <v>1881.7499999999902</v>
      </c>
      <c r="E136" s="147">
        <f ca="1">('StockBond Returns'!AA135+'StockBond Returns'!AC135-'Parameters &amp; Main Results'!$B$39)/'StockBond Returns'!AB135*12</f>
        <v>5.5267450825474879E-2</v>
      </c>
      <c r="F136" s="70">
        <f ca="1">'StockBond Returns'!AA135+'StockBond Returns'!AC135-'StockBond Returns'!AB135*'Distribution of Final Value'!$B$7</f>
        <v>2.0072676072535049</v>
      </c>
      <c r="G136" s="17">
        <f>1/'StockBond Returns'!M134</f>
        <v>5.9750208255467105E-2</v>
      </c>
      <c r="H136">
        <f t="shared" si="4"/>
        <v>1</v>
      </c>
      <c r="I136" s="64">
        <f t="shared" si="5"/>
        <v>0</v>
      </c>
      <c r="J136">
        <f t="shared" si="6"/>
        <v>0</v>
      </c>
      <c r="K136" s="17">
        <f t="shared" ref="K136:M136" ca="1" si="266">IF(H136=1,$E136,"")</f>
        <v>5.5267450825474879E-2</v>
      </c>
      <c r="L136" t="str">
        <f t="shared" si="266"/>
        <v/>
      </c>
      <c r="M136" t="str">
        <f t="shared" si="266"/>
        <v/>
      </c>
      <c r="N136" s="148">
        <f>IF('StockBond Returns'!AD134=0,1,0)</f>
        <v>0</v>
      </c>
      <c r="O136">
        <f>IF( AND('StockBond Returns'!$AD134&lt;0,'StockBond Returns'!$AD134&gt;=-0.1),1,0)</f>
        <v>0</v>
      </c>
      <c r="P136">
        <f>IF( AND('StockBond Returns'!$AD134&lt;-0.1,'StockBond Returns'!$AD134&gt;=-0.2),1,0)</f>
        <v>1</v>
      </c>
      <c r="Q136">
        <f>IF( AND('StockBond Returns'!$AD134&lt;-0.2,'StockBond Returns'!$AD134&gt;=-0.3),1,0)</f>
        <v>0</v>
      </c>
      <c r="R136">
        <f>IF('StockBond Returns'!AD134&lt;-0.3,1,0)</f>
        <v>0</v>
      </c>
      <c r="S136" t="str">
        <f t="shared" ref="S136:W136" si="267">IF(N136=1,$E136,"")</f>
        <v/>
      </c>
      <c r="T136" t="str">
        <f t="shared" si="267"/>
        <v/>
      </c>
      <c r="U136" s="17">
        <f t="shared" ca="1" si="267"/>
        <v>5.5267450825474879E-2</v>
      </c>
      <c r="V136" t="str">
        <f t="shared" si="267"/>
        <v/>
      </c>
      <c r="W136" t="str">
        <f t="shared" si="267"/>
        <v/>
      </c>
    </row>
    <row r="137" spans="1:23" ht="13" x14ac:dyDescent="0.15">
      <c r="A137">
        <f t="shared" si="30"/>
        <v>11</v>
      </c>
      <c r="B137">
        <f t="shared" si="31"/>
        <v>1881</v>
      </c>
      <c r="C137" s="64" t="s">
        <v>115</v>
      </c>
      <c r="D137" s="146">
        <f t="shared" si="9"/>
        <v>1881.8333333333235</v>
      </c>
      <c r="E137" s="147">
        <f ca="1">('StockBond Returns'!AA136+'StockBond Returns'!AC136-'Parameters &amp; Main Results'!$B$39)/'StockBond Returns'!AB136*12</f>
        <v>5.6568827152442727E-2</v>
      </c>
      <c r="F137" s="70">
        <f ca="1">'StockBond Returns'!AA136+'StockBond Returns'!AC136-'StockBond Returns'!AB136*'Distribution of Final Value'!$B$7</f>
        <v>2.1153465339889932</v>
      </c>
      <c r="G137" s="17">
        <f>1/'StockBond Returns'!M135</f>
        <v>6.1445134131256164E-2</v>
      </c>
      <c r="H137">
        <f t="shared" si="4"/>
        <v>1</v>
      </c>
      <c r="I137" s="64">
        <f t="shared" si="5"/>
        <v>0</v>
      </c>
      <c r="J137">
        <f t="shared" si="6"/>
        <v>0</v>
      </c>
      <c r="K137" s="17">
        <f t="shared" ref="K137:M137" ca="1" si="268">IF(H137=1,$E137,"")</f>
        <v>5.6568827152442727E-2</v>
      </c>
      <c r="L137" t="str">
        <f t="shared" si="268"/>
        <v/>
      </c>
      <c r="M137" t="str">
        <f t="shared" si="268"/>
        <v/>
      </c>
      <c r="N137" s="148">
        <f>IF('StockBond Returns'!AD135=0,1,0)</f>
        <v>0</v>
      </c>
      <c r="O137">
        <f>IF( AND('StockBond Returns'!$AD135&lt;0,'StockBond Returns'!$AD135&gt;=-0.1),1,0)</f>
        <v>0</v>
      </c>
      <c r="P137">
        <f>IF( AND('StockBond Returns'!$AD135&lt;-0.1,'StockBond Returns'!$AD135&gt;=-0.2),1,0)</f>
        <v>1</v>
      </c>
      <c r="Q137">
        <f>IF( AND('StockBond Returns'!$AD135&lt;-0.2,'StockBond Returns'!$AD135&gt;=-0.3),1,0)</f>
        <v>0</v>
      </c>
      <c r="R137">
        <f>IF('StockBond Returns'!AD135&lt;-0.3,1,0)</f>
        <v>0</v>
      </c>
      <c r="S137" t="str">
        <f t="shared" ref="S137:W137" si="269">IF(N137=1,$E137,"")</f>
        <v/>
      </c>
      <c r="T137" t="str">
        <f t="shared" si="269"/>
        <v/>
      </c>
      <c r="U137" s="17">
        <f t="shared" ca="1" si="269"/>
        <v>5.6568827152442727E-2</v>
      </c>
      <c r="V137" t="str">
        <f t="shared" si="269"/>
        <v/>
      </c>
      <c r="W137" t="str">
        <f t="shared" si="269"/>
        <v/>
      </c>
    </row>
    <row r="138" spans="1:23" ht="13" x14ac:dyDescent="0.15">
      <c r="A138">
        <f t="shared" si="30"/>
        <v>12</v>
      </c>
      <c r="B138">
        <f t="shared" si="31"/>
        <v>1881</v>
      </c>
      <c r="C138" s="64" t="s">
        <v>115</v>
      </c>
      <c r="D138" s="146">
        <f t="shared" si="9"/>
        <v>1881.9166666666567</v>
      </c>
      <c r="E138" s="147">
        <f ca="1">('StockBond Returns'!AA137+'StockBond Returns'!AC137-'Parameters &amp; Main Results'!$B$39)/'StockBond Returns'!AB137*12</f>
        <v>5.5755822332306249E-2</v>
      </c>
      <c r="F138" s="70">
        <f ca="1">'StockBond Returns'!AA137+'StockBond Returns'!AC137-'StockBond Returns'!AB137*'Distribution of Final Value'!$B$7</f>
        <v>2.0350565826671732</v>
      </c>
      <c r="G138" s="17">
        <f>1/'StockBond Returns'!M136</f>
        <v>6.0664030381405408E-2</v>
      </c>
      <c r="H138">
        <f t="shared" si="4"/>
        <v>1</v>
      </c>
      <c r="I138" s="64">
        <f t="shared" si="5"/>
        <v>0</v>
      </c>
      <c r="J138">
        <f t="shared" si="6"/>
        <v>0</v>
      </c>
      <c r="K138" s="17">
        <f t="shared" ref="K138:M138" ca="1" si="270">IF(H138=1,$E138,"")</f>
        <v>5.5755822332306249E-2</v>
      </c>
      <c r="L138" t="str">
        <f t="shared" si="270"/>
        <v/>
      </c>
      <c r="M138" t="str">
        <f t="shared" si="270"/>
        <v/>
      </c>
      <c r="N138" s="148">
        <f>IF('StockBond Returns'!AD136=0,1,0)</f>
        <v>0</v>
      </c>
      <c r="O138">
        <f>IF( AND('StockBond Returns'!$AD136&lt;0,'StockBond Returns'!$AD136&gt;=-0.1),1,0)</f>
        <v>0</v>
      </c>
      <c r="P138">
        <f>IF( AND('StockBond Returns'!$AD136&lt;-0.1,'StockBond Returns'!$AD136&gt;=-0.2),1,0)</f>
        <v>1</v>
      </c>
      <c r="Q138">
        <f>IF( AND('StockBond Returns'!$AD136&lt;-0.2,'StockBond Returns'!$AD136&gt;=-0.3),1,0)</f>
        <v>0</v>
      </c>
      <c r="R138">
        <f>IF('StockBond Returns'!AD136&lt;-0.3,1,0)</f>
        <v>0</v>
      </c>
      <c r="S138" t="str">
        <f t="shared" ref="S138:W138" si="271">IF(N138=1,$E138,"")</f>
        <v/>
      </c>
      <c r="T138" t="str">
        <f t="shared" si="271"/>
        <v/>
      </c>
      <c r="U138" s="17">
        <f t="shared" ca="1" si="271"/>
        <v>5.5755822332306249E-2</v>
      </c>
      <c r="V138" t="str">
        <f t="shared" si="271"/>
        <v/>
      </c>
      <c r="W138" t="str">
        <f t="shared" si="271"/>
        <v/>
      </c>
    </row>
    <row r="139" spans="1:23" ht="13" x14ac:dyDescent="0.15">
      <c r="A139">
        <f t="shared" si="30"/>
        <v>1</v>
      </c>
      <c r="B139">
        <f t="shared" si="31"/>
        <v>1882</v>
      </c>
      <c r="C139" s="64" t="s">
        <v>115</v>
      </c>
      <c r="D139" s="146">
        <f t="shared" si="9"/>
        <v>1881.99999999999</v>
      </c>
      <c r="E139" s="147">
        <f ca="1">('StockBond Returns'!AA138+'StockBond Returns'!AC138-'Parameters &amp; Main Results'!$B$39)/'StockBond Returns'!AB138*12</f>
        <v>5.6838624577665912E-2</v>
      </c>
      <c r="F139" s="70">
        <f ca="1">'StockBond Returns'!AA138+'StockBond Returns'!AC138-'StockBond Returns'!AB138*'Distribution of Final Value'!$B$7</f>
        <v>2.2036522970447985</v>
      </c>
      <c r="G139" s="17">
        <f>1/'StockBond Returns'!M137</f>
        <v>6.2577194131579819E-2</v>
      </c>
      <c r="H139">
        <f t="shared" si="4"/>
        <v>1</v>
      </c>
      <c r="I139" s="64">
        <f t="shared" si="5"/>
        <v>0</v>
      </c>
      <c r="J139">
        <f t="shared" si="6"/>
        <v>0</v>
      </c>
      <c r="K139" s="17">
        <f t="shared" ref="K139:M139" ca="1" si="272">IF(H139=1,$E139,"")</f>
        <v>5.6838624577665912E-2</v>
      </c>
      <c r="L139" t="str">
        <f t="shared" si="272"/>
        <v/>
      </c>
      <c r="M139" t="str">
        <f t="shared" si="272"/>
        <v/>
      </c>
      <c r="N139" s="148">
        <f>IF('StockBond Returns'!AD137=0,1,0)</f>
        <v>0</v>
      </c>
      <c r="O139">
        <f>IF( AND('StockBond Returns'!$AD137&lt;0,'StockBond Returns'!$AD137&gt;=-0.1),1,0)</f>
        <v>0</v>
      </c>
      <c r="P139">
        <f>IF( AND('StockBond Returns'!$AD137&lt;-0.1,'StockBond Returns'!$AD137&gt;=-0.2),1,0)</f>
        <v>1</v>
      </c>
      <c r="Q139">
        <f>IF( AND('StockBond Returns'!$AD137&lt;-0.2,'StockBond Returns'!$AD137&gt;=-0.3),1,0)</f>
        <v>0</v>
      </c>
      <c r="R139">
        <f>IF('StockBond Returns'!AD137&lt;-0.3,1,0)</f>
        <v>0</v>
      </c>
      <c r="S139" t="str">
        <f t="shared" ref="S139:W139" si="273">IF(N139=1,$E139,"")</f>
        <v/>
      </c>
      <c r="T139" t="str">
        <f t="shared" si="273"/>
        <v/>
      </c>
      <c r="U139" s="17">
        <f t="shared" ca="1" si="273"/>
        <v>5.6838624577665912E-2</v>
      </c>
      <c r="V139" t="str">
        <f t="shared" si="273"/>
        <v/>
      </c>
      <c r="W139" t="str">
        <f t="shared" si="273"/>
        <v/>
      </c>
    </row>
    <row r="140" spans="1:23" ht="13" x14ac:dyDescent="0.15">
      <c r="A140">
        <f t="shared" si="30"/>
        <v>2</v>
      </c>
      <c r="B140">
        <f t="shared" si="31"/>
        <v>1882</v>
      </c>
      <c r="C140" s="64" t="s">
        <v>115</v>
      </c>
      <c r="D140" s="146">
        <f t="shared" si="9"/>
        <v>1882.0833333333233</v>
      </c>
      <c r="E140" s="147">
        <f ca="1">('StockBond Returns'!AA139+'StockBond Returns'!AC139-'Parameters &amp; Main Results'!$B$39)/'StockBond Returns'!AB139*12</f>
        <v>5.7607754691793134E-2</v>
      </c>
      <c r="F140" s="70">
        <f ca="1">'StockBond Returns'!AA139+'StockBond Returns'!AC139-'StockBond Returns'!AB139*'Distribution of Final Value'!$B$7</f>
        <v>2.2954406997749128</v>
      </c>
      <c r="G140" s="17">
        <f>1/'StockBond Returns'!M138</f>
        <v>6.3795623971581852E-2</v>
      </c>
      <c r="H140">
        <f t="shared" si="4"/>
        <v>1</v>
      </c>
      <c r="I140" s="64">
        <f t="shared" si="5"/>
        <v>0</v>
      </c>
      <c r="J140">
        <f t="shared" si="6"/>
        <v>0</v>
      </c>
      <c r="K140" s="17">
        <f t="shared" ref="K140:M140" ca="1" si="274">IF(H140=1,$E140,"")</f>
        <v>5.7607754691793134E-2</v>
      </c>
      <c r="L140" t="str">
        <f t="shared" si="274"/>
        <v/>
      </c>
      <c r="M140" t="str">
        <f t="shared" si="274"/>
        <v/>
      </c>
      <c r="N140" s="148">
        <f>IF('StockBond Returns'!AD138=0,1,0)</f>
        <v>0</v>
      </c>
      <c r="O140">
        <f>IF( AND('StockBond Returns'!$AD138&lt;0,'StockBond Returns'!$AD138&gt;=-0.1),1,0)</f>
        <v>0</v>
      </c>
      <c r="P140">
        <f>IF( AND('StockBond Returns'!$AD138&lt;-0.1,'StockBond Returns'!$AD138&gt;=-0.2),1,0)</f>
        <v>1</v>
      </c>
      <c r="Q140">
        <f>IF( AND('StockBond Returns'!$AD138&lt;-0.2,'StockBond Returns'!$AD138&gt;=-0.3),1,0)</f>
        <v>0</v>
      </c>
      <c r="R140">
        <f>IF('StockBond Returns'!AD138&lt;-0.3,1,0)</f>
        <v>0</v>
      </c>
      <c r="S140" t="str">
        <f t="shared" ref="S140:W140" si="275">IF(N140=1,$E140,"")</f>
        <v/>
      </c>
      <c r="T140" t="str">
        <f t="shared" si="275"/>
        <v/>
      </c>
      <c r="U140" s="17">
        <f t="shared" ca="1" si="275"/>
        <v>5.7607754691793134E-2</v>
      </c>
      <c r="V140" t="str">
        <f t="shared" si="275"/>
        <v/>
      </c>
      <c r="W140" t="str">
        <f t="shared" si="275"/>
        <v/>
      </c>
    </row>
    <row r="141" spans="1:23" ht="13" x14ac:dyDescent="0.15">
      <c r="A141">
        <f t="shared" si="30"/>
        <v>3</v>
      </c>
      <c r="B141">
        <f t="shared" si="31"/>
        <v>1882</v>
      </c>
      <c r="C141" s="64" t="s">
        <v>115</v>
      </c>
      <c r="D141" s="146">
        <f t="shared" si="9"/>
        <v>1882.1666666666565</v>
      </c>
      <c r="E141" s="147">
        <f ca="1">('StockBond Returns'!AA140+'StockBond Returns'!AC140-'Parameters &amp; Main Results'!$B$39)/'StockBond Returns'!AB140*12</f>
        <v>5.9094371665107601E-2</v>
      </c>
      <c r="F141" s="70">
        <f ca="1">'StockBond Returns'!AA140+'StockBond Returns'!AC140-'StockBond Returns'!AB140*'Distribution of Final Value'!$B$7</f>
        <v>2.5931357876748677</v>
      </c>
      <c r="G141" s="17">
        <f>1/'StockBond Returns'!M139</f>
        <v>6.5941947214147825E-2</v>
      </c>
      <c r="H141">
        <f t="shared" si="4"/>
        <v>1</v>
      </c>
      <c r="I141" s="64">
        <f t="shared" si="5"/>
        <v>0</v>
      </c>
      <c r="J141">
        <f t="shared" si="6"/>
        <v>0</v>
      </c>
      <c r="K141" s="17">
        <f t="shared" ref="K141:M141" ca="1" si="276">IF(H141=1,$E141,"")</f>
        <v>5.9094371665107601E-2</v>
      </c>
      <c r="L141" t="str">
        <f t="shared" si="276"/>
        <v/>
      </c>
      <c r="M141" t="str">
        <f t="shared" si="276"/>
        <v/>
      </c>
      <c r="N141" s="148">
        <f>IF('StockBond Returns'!AD139=0,1,0)</f>
        <v>0</v>
      </c>
      <c r="O141">
        <f>IF( AND('StockBond Returns'!$AD139&lt;0,'StockBond Returns'!$AD139&gt;=-0.1),1,0)</f>
        <v>0</v>
      </c>
      <c r="P141">
        <f>IF( AND('StockBond Returns'!$AD139&lt;-0.1,'StockBond Returns'!$AD139&gt;=-0.2),1,0)</f>
        <v>1</v>
      </c>
      <c r="Q141">
        <f>IF( AND('StockBond Returns'!$AD139&lt;-0.2,'StockBond Returns'!$AD139&gt;=-0.3),1,0)</f>
        <v>0</v>
      </c>
      <c r="R141">
        <f>IF('StockBond Returns'!AD139&lt;-0.3,1,0)</f>
        <v>0</v>
      </c>
      <c r="S141" t="str">
        <f t="shared" ref="S141:W141" si="277">IF(N141=1,$E141,"")</f>
        <v/>
      </c>
      <c r="T141" t="str">
        <f t="shared" si="277"/>
        <v/>
      </c>
      <c r="U141" s="17">
        <f t="shared" ca="1" si="277"/>
        <v>5.9094371665107601E-2</v>
      </c>
      <c r="V141" t="str">
        <f t="shared" si="277"/>
        <v/>
      </c>
      <c r="W141" t="str">
        <f t="shared" si="277"/>
        <v/>
      </c>
    </row>
    <row r="142" spans="1:23" ht="13" x14ac:dyDescent="0.15">
      <c r="A142">
        <f t="shared" si="30"/>
        <v>4</v>
      </c>
      <c r="B142">
        <f t="shared" si="31"/>
        <v>1882</v>
      </c>
      <c r="C142" s="64" t="s">
        <v>115</v>
      </c>
      <c r="D142" s="146">
        <f t="shared" si="9"/>
        <v>1882.2499999999898</v>
      </c>
      <c r="E142" s="147">
        <f ca="1">('StockBond Returns'!AA141+'StockBond Returns'!AC141-'Parameters &amp; Main Results'!$B$39)/'StockBond Returns'!AB141*12</f>
        <v>5.9146747960790141E-2</v>
      </c>
      <c r="F142" s="70">
        <f ca="1">'StockBond Returns'!AA141+'StockBond Returns'!AC141-'StockBond Returns'!AB141*'Distribution of Final Value'!$B$7</f>
        <v>2.6309913699254075</v>
      </c>
      <c r="G142" s="17">
        <f>1/'StockBond Returns'!M140</f>
        <v>6.6241089174990969E-2</v>
      </c>
      <c r="H142">
        <f t="shared" si="4"/>
        <v>1</v>
      </c>
      <c r="I142" s="64">
        <f t="shared" si="5"/>
        <v>0</v>
      </c>
      <c r="J142">
        <f t="shared" si="6"/>
        <v>0</v>
      </c>
      <c r="K142" s="17">
        <f t="shared" ref="K142:M142" ca="1" si="278">IF(H142=1,$E142,"")</f>
        <v>5.9146747960790141E-2</v>
      </c>
      <c r="L142" t="str">
        <f t="shared" si="278"/>
        <v/>
      </c>
      <c r="M142" t="str">
        <f t="shared" si="278"/>
        <v/>
      </c>
      <c r="N142" s="148">
        <f>IF('StockBond Returns'!AD140=0,1,0)</f>
        <v>0</v>
      </c>
      <c r="O142">
        <f>IF( AND('StockBond Returns'!$AD140&lt;0,'StockBond Returns'!$AD140&gt;=-0.1),1,0)</f>
        <v>0</v>
      </c>
      <c r="P142">
        <f>IF( AND('StockBond Returns'!$AD140&lt;-0.1,'StockBond Returns'!$AD140&gt;=-0.2),1,0)</f>
        <v>1</v>
      </c>
      <c r="Q142">
        <f>IF( AND('StockBond Returns'!$AD140&lt;-0.2,'StockBond Returns'!$AD140&gt;=-0.3),1,0)</f>
        <v>0</v>
      </c>
      <c r="R142">
        <f>IF('StockBond Returns'!AD140&lt;-0.3,1,0)</f>
        <v>0</v>
      </c>
      <c r="S142" t="str">
        <f t="shared" ref="S142:W142" si="279">IF(N142=1,$E142,"")</f>
        <v/>
      </c>
      <c r="T142" t="str">
        <f t="shared" si="279"/>
        <v/>
      </c>
      <c r="U142" s="17">
        <f t="shared" ca="1" si="279"/>
        <v>5.9146747960790141E-2</v>
      </c>
      <c r="V142" t="str">
        <f t="shared" si="279"/>
        <v/>
      </c>
      <c r="W142" t="str">
        <f t="shared" si="279"/>
        <v/>
      </c>
    </row>
    <row r="143" spans="1:23" ht="13" x14ac:dyDescent="0.15">
      <c r="A143">
        <f t="shared" si="30"/>
        <v>5</v>
      </c>
      <c r="B143">
        <f t="shared" si="31"/>
        <v>1882</v>
      </c>
      <c r="C143" s="64" t="s">
        <v>115</v>
      </c>
      <c r="D143" s="146">
        <f t="shared" si="9"/>
        <v>1882.333333333323</v>
      </c>
      <c r="E143" s="147">
        <f ca="1">('StockBond Returns'!AA142+'StockBond Returns'!AC142-'Parameters &amp; Main Results'!$B$39)/'StockBond Returns'!AB142*12</f>
        <v>5.9616756440377811E-2</v>
      </c>
      <c r="F143" s="70">
        <f ca="1">'StockBond Returns'!AA142+'StockBond Returns'!AC142-'StockBond Returns'!AB142*'Distribution of Final Value'!$B$7</f>
        <v>2.7292066109014419</v>
      </c>
      <c r="G143" s="17">
        <f>1/'StockBond Returns'!M141</f>
        <v>6.7016750555330948E-2</v>
      </c>
      <c r="H143">
        <f t="shared" si="4"/>
        <v>1</v>
      </c>
      <c r="I143" s="64">
        <f t="shared" si="5"/>
        <v>0</v>
      </c>
      <c r="J143">
        <f t="shared" si="6"/>
        <v>0</v>
      </c>
      <c r="K143" s="17">
        <f t="shared" ref="K143:M143" ca="1" si="280">IF(H143=1,$E143,"")</f>
        <v>5.9616756440377811E-2</v>
      </c>
      <c r="L143" t="str">
        <f t="shared" si="280"/>
        <v/>
      </c>
      <c r="M143" t="str">
        <f t="shared" si="280"/>
        <v/>
      </c>
      <c r="N143" s="148">
        <f>IF('StockBond Returns'!AD141=0,1,0)</f>
        <v>0</v>
      </c>
      <c r="O143">
        <f>IF( AND('StockBond Returns'!$AD141&lt;0,'StockBond Returns'!$AD141&gt;=-0.1),1,0)</f>
        <v>0</v>
      </c>
      <c r="P143">
        <f>IF( AND('StockBond Returns'!$AD141&lt;-0.1,'StockBond Returns'!$AD141&gt;=-0.2),1,0)</f>
        <v>1</v>
      </c>
      <c r="Q143">
        <f>IF( AND('StockBond Returns'!$AD141&lt;-0.2,'StockBond Returns'!$AD141&gt;=-0.3),1,0)</f>
        <v>0</v>
      </c>
      <c r="R143">
        <f>IF('StockBond Returns'!AD141&lt;-0.3,1,0)</f>
        <v>0</v>
      </c>
      <c r="S143" t="str">
        <f t="shared" ref="S143:W143" si="281">IF(N143=1,$E143,"")</f>
        <v/>
      </c>
      <c r="T143" t="str">
        <f t="shared" si="281"/>
        <v/>
      </c>
      <c r="U143" s="17">
        <f t="shared" ca="1" si="281"/>
        <v>5.9616756440377811E-2</v>
      </c>
      <c r="V143" t="str">
        <f t="shared" si="281"/>
        <v/>
      </c>
      <c r="W143" t="str">
        <f t="shared" si="281"/>
        <v/>
      </c>
    </row>
    <row r="144" spans="1:23" ht="13" x14ac:dyDescent="0.15">
      <c r="A144">
        <f t="shared" si="30"/>
        <v>6</v>
      </c>
      <c r="B144">
        <f t="shared" si="31"/>
        <v>1882</v>
      </c>
      <c r="C144" s="64" t="s">
        <v>115</v>
      </c>
      <c r="D144" s="146">
        <f t="shared" si="9"/>
        <v>1882.4166666666563</v>
      </c>
      <c r="E144" s="147">
        <f ca="1">('StockBond Returns'!AA143+'StockBond Returns'!AC143-'Parameters &amp; Main Results'!$B$39)/'StockBond Returns'!AB143*12</f>
        <v>6.0693038445906705E-2</v>
      </c>
      <c r="F144" s="70">
        <f ca="1">'StockBond Returns'!AA143+'StockBond Returns'!AC143-'StockBond Returns'!AB143*'Distribution of Final Value'!$B$7</f>
        <v>2.9737755985176948</v>
      </c>
      <c r="G144" s="17">
        <f>1/'StockBond Returns'!M142</f>
        <v>6.8681507555464455E-2</v>
      </c>
      <c r="H144">
        <f t="shared" si="4"/>
        <v>1</v>
      </c>
      <c r="I144" s="64">
        <f t="shared" si="5"/>
        <v>0</v>
      </c>
      <c r="J144">
        <f t="shared" si="6"/>
        <v>0</v>
      </c>
      <c r="K144" s="17">
        <f t="shared" ref="K144:M144" ca="1" si="282">IF(H144=1,$E144,"")</f>
        <v>6.0693038445906705E-2</v>
      </c>
      <c r="L144" t="str">
        <f t="shared" si="282"/>
        <v/>
      </c>
      <c r="M144" t="str">
        <f t="shared" si="282"/>
        <v/>
      </c>
      <c r="N144" s="148">
        <f>IF('StockBond Returns'!AD142=0,1,0)</f>
        <v>0</v>
      </c>
      <c r="O144">
        <f>IF( AND('StockBond Returns'!$AD142&lt;0,'StockBond Returns'!$AD142&gt;=-0.1),1,0)</f>
        <v>0</v>
      </c>
      <c r="P144">
        <f>IF( AND('StockBond Returns'!$AD142&lt;-0.1,'StockBond Returns'!$AD142&gt;=-0.2),1,0)</f>
        <v>1</v>
      </c>
      <c r="Q144">
        <f>IF( AND('StockBond Returns'!$AD142&lt;-0.2,'StockBond Returns'!$AD142&gt;=-0.3),1,0)</f>
        <v>0</v>
      </c>
      <c r="R144">
        <f>IF('StockBond Returns'!AD142&lt;-0.3,1,0)</f>
        <v>0</v>
      </c>
      <c r="S144" t="str">
        <f t="shared" ref="S144:W144" si="283">IF(N144=1,$E144,"")</f>
        <v/>
      </c>
      <c r="T144" t="str">
        <f t="shared" si="283"/>
        <v/>
      </c>
      <c r="U144" s="17">
        <f t="shared" ca="1" si="283"/>
        <v>6.0693038445906705E-2</v>
      </c>
      <c r="V144" t="str">
        <f t="shared" si="283"/>
        <v/>
      </c>
      <c r="W144" t="str">
        <f t="shared" si="283"/>
        <v/>
      </c>
    </row>
    <row r="145" spans="1:23" ht="13" x14ac:dyDescent="0.15">
      <c r="A145">
        <f t="shared" si="30"/>
        <v>7</v>
      </c>
      <c r="B145">
        <f t="shared" si="31"/>
        <v>1882</v>
      </c>
      <c r="C145" s="64" t="s">
        <v>115</v>
      </c>
      <c r="D145" s="146">
        <f t="shared" si="9"/>
        <v>1882.4999999999895</v>
      </c>
      <c r="E145" s="147">
        <f ca="1">('StockBond Returns'!AA144+'StockBond Returns'!AC144-'Parameters &amp; Main Results'!$B$39)/'StockBond Returns'!AB144*12</f>
        <v>6.1555449769769031E-2</v>
      </c>
      <c r="F145" s="70">
        <f ca="1">'StockBond Returns'!AA144+'StockBond Returns'!AC144-'StockBond Returns'!AB144*'Distribution of Final Value'!$B$7</f>
        <v>3.036210013993089</v>
      </c>
      <c r="G145" s="17">
        <f>1/'StockBond Returns'!M143</f>
        <v>6.9768059324015266E-2</v>
      </c>
      <c r="H145">
        <f t="shared" si="4"/>
        <v>1</v>
      </c>
      <c r="I145" s="64">
        <f t="shared" si="5"/>
        <v>0</v>
      </c>
      <c r="J145">
        <f t="shared" si="6"/>
        <v>0</v>
      </c>
      <c r="K145" s="17">
        <f t="shared" ref="K145:M145" ca="1" si="284">IF(H145=1,$E145,"")</f>
        <v>6.1555449769769031E-2</v>
      </c>
      <c r="L145" t="str">
        <f t="shared" si="284"/>
        <v/>
      </c>
      <c r="M145" t="str">
        <f t="shared" si="284"/>
        <v/>
      </c>
      <c r="N145" s="148">
        <f>IF('StockBond Returns'!AD143=0,1,0)</f>
        <v>0</v>
      </c>
      <c r="O145">
        <f>IF( AND('StockBond Returns'!$AD143&lt;0,'StockBond Returns'!$AD143&gt;=-0.1),1,0)</f>
        <v>0</v>
      </c>
      <c r="P145">
        <f>IF( AND('StockBond Returns'!$AD143&lt;-0.1,'StockBond Returns'!$AD143&gt;=-0.2),1,0)</f>
        <v>1</v>
      </c>
      <c r="Q145">
        <f>IF( AND('StockBond Returns'!$AD143&lt;-0.2,'StockBond Returns'!$AD143&gt;=-0.3),1,0)</f>
        <v>0</v>
      </c>
      <c r="R145">
        <f>IF('StockBond Returns'!AD143&lt;-0.3,1,0)</f>
        <v>0</v>
      </c>
      <c r="S145" t="str">
        <f t="shared" ref="S145:W145" si="285">IF(N145=1,$E145,"")</f>
        <v/>
      </c>
      <c r="T145" t="str">
        <f t="shared" si="285"/>
        <v/>
      </c>
      <c r="U145" s="17">
        <f t="shared" ca="1" si="285"/>
        <v>6.1555449769769031E-2</v>
      </c>
      <c r="V145" t="str">
        <f t="shared" si="285"/>
        <v/>
      </c>
      <c r="W145" t="str">
        <f t="shared" si="285"/>
        <v/>
      </c>
    </row>
    <row r="146" spans="1:23" ht="13" x14ac:dyDescent="0.15">
      <c r="A146">
        <f t="shared" si="30"/>
        <v>8</v>
      </c>
      <c r="B146">
        <f t="shared" si="31"/>
        <v>1882</v>
      </c>
      <c r="C146" s="64" t="s">
        <v>115</v>
      </c>
      <c r="D146" s="146">
        <f t="shared" si="9"/>
        <v>1882.5833333333228</v>
      </c>
      <c r="E146" s="147">
        <f ca="1">('StockBond Returns'!AA145+'StockBond Returns'!AC145-'Parameters &amp; Main Results'!$B$39)/'StockBond Returns'!AB145*12</f>
        <v>5.8627368021418852E-2</v>
      </c>
      <c r="F146" s="70">
        <f ca="1">'StockBond Returns'!AA145+'StockBond Returns'!AC145-'StockBond Returns'!AB145*'Distribution of Final Value'!$B$7</f>
        <v>2.7954508627848744</v>
      </c>
      <c r="G146" s="17">
        <f>1/'StockBond Returns'!M144</f>
        <v>6.5553204925425532E-2</v>
      </c>
      <c r="H146">
        <f t="shared" si="4"/>
        <v>1</v>
      </c>
      <c r="I146" s="64">
        <f t="shared" si="5"/>
        <v>0</v>
      </c>
      <c r="J146">
        <f t="shared" si="6"/>
        <v>0</v>
      </c>
      <c r="K146" s="17">
        <f t="shared" ref="K146:M146" ca="1" si="286">IF(H146=1,$E146,"")</f>
        <v>5.8627368021418852E-2</v>
      </c>
      <c r="L146" t="str">
        <f t="shared" si="286"/>
        <v/>
      </c>
      <c r="M146" t="str">
        <f t="shared" si="286"/>
        <v/>
      </c>
      <c r="N146" s="148">
        <f>IF('StockBond Returns'!AD144=0,1,0)</f>
        <v>0</v>
      </c>
      <c r="O146">
        <f>IF( AND('StockBond Returns'!$AD144&lt;0,'StockBond Returns'!$AD144&gt;=-0.1),1,0)</f>
        <v>0</v>
      </c>
      <c r="P146">
        <f>IF( AND('StockBond Returns'!$AD144&lt;-0.1,'StockBond Returns'!$AD144&gt;=-0.2),1,0)</f>
        <v>1</v>
      </c>
      <c r="Q146">
        <f>IF( AND('StockBond Returns'!$AD144&lt;-0.2,'StockBond Returns'!$AD144&gt;=-0.3),1,0)</f>
        <v>0</v>
      </c>
      <c r="R146">
        <f>IF('StockBond Returns'!AD144&lt;-0.3,1,0)</f>
        <v>0</v>
      </c>
      <c r="S146" t="str">
        <f t="shared" ref="S146:W146" si="287">IF(N146=1,$E146,"")</f>
        <v/>
      </c>
      <c r="T146" t="str">
        <f t="shared" si="287"/>
        <v/>
      </c>
      <c r="U146" s="17">
        <f t="shared" ca="1" si="287"/>
        <v>5.8627368021418852E-2</v>
      </c>
      <c r="V146" t="str">
        <f t="shared" si="287"/>
        <v/>
      </c>
      <c r="W146" t="str">
        <f t="shared" si="287"/>
        <v/>
      </c>
    </row>
    <row r="147" spans="1:23" ht="13" x14ac:dyDescent="0.15">
      <c r="A147">
        <f t="shared" si="30"/>
        <v>9</v>
      </c>
      <c r="B147">
        <f t="shared" si="31"/>
        <v>1882</v>
      </c>
      <c r="C147" s="64" t="s">
        <v>115</v>
      </c>
      <c r="D147" s="146">
        <f t="shared" si="9"/>
        <v>1882.6666666666561</v>
      </c>
      <c r="E147" s="147">
        <f ca="1">('StockBond Returns'!AA146+'StockBond Returns'!AC146-'Parameters &amp; Main Results'!$B$39)/'StockBond Returns'!AB146*12</f>
        <v>5.7916659976159975E-2</v>
      </c>
      <c r="F147" s="70">
        <f ca="1">'StockBond Returns'!AA146+'StockBond Returns'!AC146-'StockBond Returns'!AB146*'Distribution of Final Value'!$B$7</f>
        <v>2.7937089167158184</v>
      </c>
      <c r="G147" s="17">
        <f>1/'StockBond Returns'!M145</f>
        <v>6.4413583977951147E-2</v>
      </c>
      <c r="H147">
        <f t="shared" si="4"/>
        <v>1</v>
      </c>
      <c r="I147" s="64">
        <f t="shared" si="5"/>
        <v>0</v>
      </c>
      <c r="J147">
        <f t="shared" si="6"/>
        <v>0</v>
      </c>
      <c r="K147" s="17">
        <f t="shared" ref="K147:M147" ca="1" si="288">IF(H147=1,$E147,"")</f>
        <v>5.7916659976159975E-2</v>
      </c>
      <c r="L147" t="str">
        <f t="shared" si="288"/>
        <v/>
      </c>
      <c r="M147" t="str">
        <f t="shared" si="288"/>
        <v/>
      </c>
      <c r="N147" s="148">
        <f>IF('StockBond Returns'!AD145=0,1,0)</f>
        <v>0</v>
      </c>
      <c r="O147">
        <f>IF( AND('StockBond Returns'!$AD145&lt;0,'StockBond Returns'!$AD145&gt;=-0.1),1,0)</f>
        <v>0</v>
      </c>
      <c r="P147">
        <f>IF( AND('StockBond Returns'!$AD145&lt;-0.1,'StockBond Returns'!$AD145&gt;=-0.2),1,0)</f>
        <v>1</v>
      </c>
      <c r="Q147">
        <f>IF( AND('StockBond Returns'!$AD145&lt;-0.2,'StockBond Returns'!$AD145&gt;=-0.3),1,0)</f>
        <v>0</v>
      </c>
      <c r="R147">
        <f>IF('StockBond Returns'!AD145&lt;-0.3,1,0)</f>
        <v>0</v>
      </c>
      <c r="S147" t="str">
        <f t="shared" ref="S147:W147" si="289">IF(N147=1,$E147,"")</f>
        <v/>
      </c>
      <c r="T147" t="str">
        <f t="shared" si="289"/>
        <v/>
      </c>
      <c r="U147" s="17">
        <f t="shared" ca="1" si="289"/>
        <v>5.7916659976159975E-2</v>
      </c>
      <c r="V147" t="str">
        <f t="shared" si="289"/>
        <v/>
      </c>
      <c r="W147" t="str">
        <f t="shared" si="289"/>
        <v/>
      </c>
    </row>
    <row r="148" spans="1:23" ht="13" x14ac:dyDescent="0.15">
      <c r="A148">
        <f t="shared" si="30"/>
        <v>10</v>
      </c>
      <c r="B148">
        <f t="shared" si="31"/>
        <v>1882</v>
      </c>
      <c r="C148" s="64" t="s">
        <v>115</v>
      </c>
      <c r="D148" s="146">
        <f t="shared" si="9"/>
        <v>1882.7499999999893</v>
      </c>
      <c r="E148" s="147">
        <f ca="1">('StockBond Returns'!AA147+'StockBond Returns'!AC147-'Parameters &amp; Main Results'!$B$39)/'StockBond Returns'!AB147*12</f>
        <v>5.597481282783013E-2</v>
      </c>
      <c r="F148" s="70">
        <f ca="1">'StockBond Returns'!AA147+'StockBond Returns'!AC147-'StockBond Returns'!AB147*'Distribution of Final Value'!$B$7</f>
        <v>2.5344768230417829</v>
      </c>
      <c r="G148" s="17">
        <f>1/'StockBond Returns'!M146</f>
        <v>6.2165846452975196E-2</v>
      </c>
      <c r="H148">
        <f t="shared" si="4"/>
        <v>1</v>
      </c>
      <c r="I148" s="64">
        <f t="shared" si="5"/>
        <v>0</v>
      </c>
      <c r="J148">
        <f t="shared" si="6"/>
        <v>0</v>
      </c>
      <c r="K148" s="17">
        <f t="shared" ref="K148:M148" ca="1" si="290">IF(H148=1,$E148,"")</f>
        <v>5.597481282783013E-2</v>
      </c>
      <c r="L148" t="str">
        <f t="shared" si="290"/>
        <v/>
      </c>
      <c r="M148" t="str">
        <f t="shared" si="290"/>
        <v/>
      </c>
      <c r="N148" s="148">
        <f>IF('StockBond Returns'!AD146=0,1,0)</f>
        <v>0</v>
      </c>
      <c r="O148">
        <f>IF( AND('StockBond Returns'!$AD146&lt;0,'StockBond Returns'!$AD146&gt;=-0.1),1,0)</f>
        <v>1</v>
      </c>
      <c r="P148">
        <f>IF( AND('StockBond Returns'!$AD146&lt;-0.1,'StockBond Returns'!$AD146&gt;=-0.2),1,0)</f>
        <v>0</v>
      </c>
      <c r="Q148">
        <f>IF( AND('StockBond Returns'!$AD146&lt;-0.2,'StockBond Returns'!$AD146&gt;=-0.3),1,0)</f>
        <v>0</v>
      </c>
      <c r="R148">
        <f>IF('StockBond Returns'!AD146&lt;-0.3,1,0)</f>
        <v>0</v>
      </c>
      <c r="S148" t="str">
        <f t="shared" ref="S148:W148" si="291">IF(N148=1,$E148,"")</f>
        <v/>
      </c>
      <c r="T148" s="17">
        <f t="shared" ca="1" si="291"/>
        <v>5.597481282783013E-2</v>
      </c>
      <c r="U148" t="str">
        <f t="shared" si="291"/>
        <v/>
      </c>
      <c r="V148" t="str">
        <f t="shared" si="291"/>
        <v/>
      </c>
      <c r="W148" t="str">
        <f t="shared" si="291"/>
        <v/>
      </c>
    </row>
    <row r="149" spans="1:23" ht="13" x14ac:dyDescent="0.15">
      <c r="A149">
        <f t="shared" si="30"/>
        <v>11</v>
      </c>
      <c r="B149">
        <f t="shared" si="31"/>
        <v>1882</v>
      </c>
      <c r="C149" s="64" t="s">
        <v>115</v>
      </c>
      <c r="D149" s="146">
        <f t="shared" si="9"/>
        <v>1882.8333333333226</v>
      </c>
      <c r="E149" s="147">
        <f ca="1">('StockBond Returns'!AA148+'StockBond Returns'!AC148-'Parameters &amp; Main Results'!$B$39)/'StockBond Returns'!AB148*12</f>
        <v>5.6669051705040427E-2</v>
      </c>
      <c r="F149" s="70">
        <f ca="1">'StockBond Returns'!AA148+'StockBond Returns'!AC148-'StockBond Returns'!AB148*'Distribution of Final Value'!$B$7</f>
        <v>2.5426025458235211</v>
      </c>
      <c r="G149" s="17">
        <f>1/'StockBond Returns'!M147</f>
        <v>6.336309790356956E-2</v>
      </c>
      <c r="H149">
        <f t="shared" si="4"/>
        <v>1</v>
      </c>
      <c r="I149" s="64">
        <f t="shared" si="5"/>
        <v>0</v>
      </c>
      <c r="J149">
        <f t="shared" si="6"/>
        <v>0</v>
      </c>
      <c r="K149" s="17">
        <f t="shared" ref="K149:M149" ca="1" si="292">IF(H149=1,$E149,"")</f>
        <v>5.6669051705040427E-2</v>
      </c>
      <c r="L149" t="str">
        <f t="shared" si="292"/>
        <v/>
      </c>
      <c r="M149" t="str">
        <f t="shared" si="292"/>
        <v/>
      </c>
      <c r="N149" s="148">
        <f>IF('StockBond Returns'!AD147=0,1,0)</f>
        <v>0</v>
      </c>
      <c r="O149">
        <f>IF( AND('StockBond Returns'!$AD147&lt;0,'StockBond Returns'!$AD147&gt;=-0.1),1,0)</f>
        <v>1</v>
      </c>
      <c r="P149">
        <f>IF( AND('StockBond Returns'!$AD147&lt;-0.1,'StockBond Returns'!$AD147&gt;=-0.2),1,0)</f>
        <v>0</v>
      </c>
      <c r="Q149">
        <f>IF( AND('StockBond Returns'!$AD147&lt;-0.2,'StockBond Returns'!$AD147&gt;=-0.3),1,0)</f>
        <v>0</v>
      </c>
      <c r="R149">
        <f>IF('StockBond Returns'!AD147&lt;-0.3,1,0)</f>
        <v>0</v>
      </c>
      <c r="S149" t="str">
        <f t="shared" ref="S149:W149" si="293">IF(N149=1,$E149,"")</f>
        <v/>
      </c>
      <c r="T149" s="17">
        <f t="shared" ca="1" si="293"/>
        <v>5.6669051705040427E-2</v>
      </c>
      <c r="U149" t="str">
        <f t="shared" si="293"/>
        <v/>
      </c>
      <c r="V149" t="str">
        <f t="shared" si="293"/>
        <v/>
      </c>
      <c r="W149" t="str">
        <f t="shared" si="293"/>
        <v/>
      </c>
    </row>
    <row r="150" spans="1:23" ht="13" x14ac:dyDescent="0.15">
      <c r="A150">
        <f t="shared" si="30"/>
        <v>12</v>
      </c>
      <c r="B150">
        <f t="shared" si="31"/>
        <v>1882</v>
      </c>
      <c r="C150" s="64" t="s">
        <v>115</v>
      </c>
      <c r="D150" s="146">
        <f t="shared" si="9"/>
        <v>1882.9166666666558</v>
      </c>
      <c r="E150" s="147">
        <f ca="1">('StockBond Returns'!AA149+'StockBond Returns'!AC149-'Parameters &amp; Main Results'!$B$39)/'StockBond Returns'!AB149*12</f>
        <v>5.8001859083779583E-2</v>
      </c>
      <c r="F150" s="70">
        <f ca="1">'StockBond Returns'!AA149+'StockBond Returns'!AC149-'StockBond Returns'!AB149*'Distribution of Final Value'!$B$7</f>
        <v>2.9019950434813149</v>
      </c>
      <c r="G150" s="17">
        <f>1/'StockBond Returns'!M148</f>
        <v>6.5718281502216286E-2</v>
      </c>
      <c r="H150">
        <f t="shared" si="4"/>
        <v>1</v>
      </c>
      <c r="I150" s="64">
        <f t="shared" si="5"/>
        <v>0</v>
      </c>
      <c r="J150">
        <f t="shared" si="6"/>
        <v>0</v>
      </c>
      <c r="K150" s="17">
        <f t="shared" ref="K150:M150" ca="1" si="294">IF(H150=1,$E150,"")</f>
        <v>5.8001859083779583E-2</v>
      </c>
      <c r="L150" t="str">
        <f t="shared" si="294"/>
        <v/>
      </c>
      <c r="M150" t="str">
        <f t="shared" si="294"/>
        <v/>
      </c>
      <c r="N150" s="148">
        <f>IF('StockBond Returns'!AD148=0,1,0)</f>
        <v>0</v>
      </c>
      <c r="O150">
        <f>IF( AND('StockBond Returns'!$AD148&lt;0,'StockBond Returns'!$AD148&gt;=-0.1),1,0)</f>
        <v>0</v>
      </c>
      <c r="P150">
        <f>IF( AND('StockBond Returns'!$AD148&lt;-0.1,'StockBond Returns'!$AD148&gt;=-0.2),1,0)</f>
        <v>1</v>
      </c>
      <c r="Q150">
        <f>IF( AND('StockBond Returns'!$AD148&lt;-0.2,'StockBond Returns'!$AD148&gt;=-0.3),1,0)</f>
        <v>0</v>
      </c>
      <c r="R150">
        <f>IF('StockBond Returns'!AD148&lt;-0.3,1,0)</f>
        <v>0</v>
      </c>
      <c r="S150" t="str">
        <f t="shared" ref="S150:W150" si="295">IF(N150=1,$E150,"")</f>
        <v/>
      </c>
      <c r="T150" t="str">
        <f t="shared" si="295"/>
        <v/>
      </c>
      <c r="U150" s="17">
        <f t="shared" ca="1" si="295"/>
        <v>5.8001859083779583E-2</v>
      </c>
      <c r="V150" t="str">
        <f t="shared" si="295"/>
        <v/>
      </c>
      <c r="W150" t="str">
        <f t="shared" si="295"/>
        <v/>
      </c>
    </row>
    <row r="151" spans="1:23" ht="13" x14ac:dyDescent="0.15">
      <c r="A151">
        <f t="shared" si="30"/>
        <v>1</v>
      </c>
      <c r="B151">
        <f t="shared" si="31"/>
        <v>1883</v>
      </c>
      <c r="C151" s="64" t="s">
        <v>115</v>
      </c>
      <c r="D151" s="146">
        <f t="shared" si="9"/>
        <v>1882.9999999999891</v>
      </c>
      <c r="E151" s="147">
        <f ca="1">('StockBond Returns'!AA150+'StockBond Returns'!AC150-'Parameters &amp; Main Results'!$B$39)/'StockBond Returns'!AB150*12</f>
        <v>5.7170773006398057E-2</v>
      </c>
      <c r="F151" s="70">
        <f ca="1">'StockBond Returns'!AA150+'StockBond Returns'!AC150-'StockBond Returns'!AB150*'Distribution of Final Value'!$B$7</f>
        <v>2.8070300297690354</v>
      </c>
      <c r="G151" s="17">
        <f>1/'StockBond Returns'!M149</f>
        <v>6.4966012212139462E-2</v>
      </c>
      <c r="H151">
        <f t="shared" si="4"/>
        <v>1</v>
      </c>
      <c r="I151" s="64">
        <f t="shared" si="5"/>
        <v>0</v>
      </c>
      <c r="J151">
        <f t="shared" si="6"/>
        <v>0</v>
      </c>
      <c r="K151" s="17">
        <f t="shared" ref="K151:M151" ca="1" si="296">IF(H151=1,$E151,"")</f>
        <v>5.7170773006398057E-2</v>
      </c>
      <c r="L151" t="str">
        <f t="shared" si="296"/>
        <v/>
      </c>
      <c r="M151" t="str">
        <f t="shared" si="296"/>
        <v/>
      </c>
      <c r="N151" s="148">
        <f>IF('StockBond Returns'!AD149=0,1,0)</f>
        <v>0</v>
      </c>
      <c r="O151">
        <f>IF( AND('StockBond Returns'!$AD149&lt;0,'StockBond Returns'!$AD149&gt;=-0.1),1,0)</f>
        <v>1</v>
      </c>
      <c r="P151">
        <f>IF( AND('StockBond Returns'!$AD149&lt;-0.1,'StockBond Returns'!$AD149&gt;=-0.2),1,0)</f>
        <v>0</v>
      </c>
      <c r="Q151">
        <f>IF( AND('StockBond Returns'!$AD149&lt;-0.2,'StockBond Returns'!$AD149&gt;=-0.3),1,0)</f>
        <v>0</v>
      </c>
      <c r="R151">
        <f>IF('StockBond Returns'!AD149&lt;-0.3,1,0)</f>
        <v>0</v>
      </c>
      <c r="S151" t="str">
        <f t="shared" ref="S151:W151" si="297">IF(N151=1,$E151,"")</f>
        <v/>
      </c>
      <c r="T151" s="17">
        <f t="shared" ca="1" si="297"/>
        <v>5.7170773006398057E-2</v>
      </c>
      <c r="U151" t="str">
        <f t="shared" si="297"/>
        <v/>
      </c>
      <c r="V151" t="str">
        <f t="shared" si="297"/>
        <v/>
      </c>
      <c r="W151" t="str">
        <f t="shared" si="297"/>
        <v/>
      </c>
    </row>
    <row r="152" spans="1:23" ht="13" x14ac:dyDescent="0.15">
      <c r="A152">
        <f t="shared" si="30"/>
        <v>2</v>
      </c>
      <c r="B152">
        <f t="shared" si="31"/>
        <v>1883</v>
      </c>
      <c r="C152" s="64" t="s">
        <v>115</v>
      </c>
      <c r="D152" s="146">
        <f t="shared" si="9"/>
        <v>1883.0833333333223</v>
      </c>
      <c r="E152" s="147">
        <f ca="1">('StockBond Returns'!AA151+'StockBond Returns'!AC151-'Parameters &amp; Main Results'!$B$39)/'StockBond Returns'!AB151*12</f>
        <v>5.7487902645729408E-2</v>
      </c>
      <c r="F152" s="70">
        <f ca="1">'StockBond Returns'!AA151+'StockBond Returns'!AC151-'StockBond Returns'!AB151*'Distribution of Final Value'!$B$7</f>
        <v>2.8441213110922172</v>
      </c>
      <c r="G152" s="17">
        <f>1/'StockBond Returns'!M150</f>
        <v>6.5384364250816646E-2</v>
      </c>
      <c r="H152">
        <f t="shared" si="4"/>
        <v>1</v>
      </c>
      <c r="I152" s="64">
        <f t="shared" si="5"/>
        <v>0</v>
      </c>
      <c r="J152">
        <f t="shared" si="6"/>
        <v>0</v>
      </c>
      <c r="K152" s="17">
        <f t="shared" ref="K152:M152" ca="1" si="298">IF(H152=1,$E152,"")</f>
        <v>5.7487902645729408E-2</v>
      </c>
      <c r="L152" t="str">
        <f t="shared" si="298"/>
        <v/>
      </c>
      <c r="M152" t="str">
        <f t="shared" si="298"/>
        <v/>
      </c>
      <c r="N152" s="148">
        <f>IF('StockBond Returns'!AD150=0,1,0)</f>
        <v>0</v>
      </c>
      <c r="O152">
        <f>IF( AND('StockBond Returns'!$AD150&lt;0,'StockBond Returns'!$AD150&gt;=-0.1),1,0)</f>
        <v>1</v>
      </c>
      <c r="P152">
        <f>IF( AND('StockBond Returns'!$AD150&lt;-0.1,'StockBond Returns'!$AD150&gt;=-0.2),1,0)</f>
        <v>0</v>
      </c>
      <c r="Q152">
        <f>IF( AND('StockBond Returns'!$AD150&lt;-0.2,'StockBond Returns'!$AD150&gt;=-0.3),1,0)</f>
        <v>0</v>
      </c>
      <c r="R152">
        <f>IF('StockBond Returns'!AD150&lt;-0.3,1,0)</f>
        <v>0</v>
      </c>
      <c r="S152" t="str">
        <f t="shared" ref="S152:W152" si="299">IF(N152=1,$E152,"")</f>
        <v/>
      </c>
      <c r="T152" s="17">
        <f t="shared" ca="1" si="299"/>
        <v>5.7487902645729408E-2</v>
      </c>
      <c r="U152" t="str">
        <f t="shared" si="299"/>
        <v/>
      </c>
      <c r="V152" t="str">
        <f t="shared" si="299"/>
        <v/>
      </c>
      <c r="W152" t="str">
        <f t="shared" si="299"/>
        <v/>
      </c>
    </row>
    <row r="153" spans="1:23" ht="13" x14ac:dyDescent="0.15">
      <c r="A153">
        <f t="shared" si="30"/>
        <v>3</v>
      </c>
      <c r="B153">
        <f t="shared" si="31"/>
        <v>1883</v>
      </c>
      <c r="C153" s="64" t="s">
        <v>115</v>
      </c>
      <c r="D153" s="146">
        <f t="shared" si="9"/>
        <v>1883.1666666666556</v>
      </c>
      <c r="E153" s="147">
        <f ca="1">('StockBond Returns'!AA152+'StockBond Returns'!AC152-'Parameters &amp; Main Results'!$B$39)/'StockBond Returns'!AB152*12</f>
        <v>5.9092356801798876E-2</v>
      </c>
      <c r="F153" s="70">
        <f ca="1">'StockBond Returns'!AA152+'StockBond Returns'!AC152-'StockBond Returns'!AB152*'Distribution of Final Value'!$B$7</f>
        <v>3.0957714370000593</v>
      </c>
      <c r="G153" s="17">
        <f>1/'StockBond Returns'!M151</f>
        <v>6.7734313291341802E-2</v>
      </c>
      <c r="H153">
        <f t="shared" si="4"/>
        <v>1</v>
      </c>
      <c r="I153" s="64">
        <f t="shared" si="5"/>
        <v>0</v>
      </c>
      <c r="J153">
        <f t="shared" si="6"/>
        <v>0</v>
      </c>
      <c r="K153" s="17">
        <f t="shared" ref="K153:M153" ca="1" si="300">IF(H153=1,$E153,"")</f>
        <v>5.9092356801798876E-2</v>
      </c>
      <c r="L153" t="str">
        <f t="shared" si="300"/>
        <v/>
      </c>
      <c r="M153" t="str">
        <f t="shared" si="300"/>
        <v/>
      </c>
      <c r="N153" s="148">
        <f>IF('StockBond Returns'!AD151=0,1,0)</f>
        <v>0</v>
      </c>
      <c r="O153">
        <f>IF( AND('StockBond Returns'!$AD151&lt;0,'StockBond Returns'!$AD151&gt;=-0.1),1,0)</f>
        <v>0</v>
      </c>
      <c r="P153">
        <f>IF( AND('StockBond Returns'!$AD151&lt;-0.1,'StockBond Returns'!$AD151&gt;=-0.2),1,0)</f>
        <v>1</v>
      </c>
      <c r="Q153">
        <f>IF( AND('StockBond Returns'!$AD151&lt;-0.2,'StockBond Returns'!$AD151&gt;=-0.3),1,0)</f>
        <v>0</v>
      </c>
      <c r="R153">
        <f>IF('StockBond Returns'!AD151&lt;-0.3,1,0)</f>
        <v>0</v>
      </c>
      <c r="S153" t="str">
        <f t="shared" ref="S153:W153" si="301">IF(N153=1,$E153,"")</f>
        <v/>
      </c>
      <c r="T153" t="str">
        <f t="shared" si="301"/>
        <v/>
      </c>
      <c r="U153" s="17">
        <f t="shared" ca="1" si="301"/>
        <v>5.9092356801798876E-2</v>
      </c>
      <c r="V153" t="str">
        <f t="shared" si="301"/>
        <v/>
      </c>
      <c r="W153" t="str">
        <f t="shared" si="301"/>
        <v/>
      </c>
    </row>
    <row r="154" spans="1:23" ht="13" x14ac:dyDescent="0.15">
      <c r="A154">
        <f t="shared" si="30"/>
        <v>4</v>
      </c>
      <c r="B154">
        <f t="shared" si="31"/>
        <v>1883</v>
      </c>
      <c r="C154" s="64" t="s">
        <v>115</v>
      </c>
      <c r="D154" s="146">
        <f t="shared" si="9"/>
        <v>1883.2499999999889</v>
      </c>
      <c r="E154" s="147">
        <f ca="1">('StockBond Returns'!AA153+'StockBond Returns'!AC153-'Parameters &amp; Main Results'!$B$39)/'StockBond Returns'!AB153*12</f>
        <v>5.7948021914735651E-2</v>
      </c>
      <c r="F154" s="70">
        <f ca="1">'StockBond Returns'!AA153+'StockBond Returns'!AC153-'StockBond Returns'!AB153*'Distribution of Final Value'!$B$7</f>
        <v>3.1434764652457368</v>
      </c>
      <c r="G154" s="17">
        <f>1/'StockBond Returns'!M152</f>
        <v>6.6360014253679808E-2</v>
      </c>
      <c r="H154">
        <f t="shared" si="4"/>
        <v>1</v>
      </c>
      <c r="I154" s="64">
        <f t="shared" si="5"/>
        <v>0</v>
      </c>
      <c r="J154">
        <f t="shared" si="6"/>
        <v>0</v>
      </c>
      <c r="K154" s="17">
        <f t="shared" ref="K154:M154" ca="1" si="302">IF(H154=1,$E154,"")</f>
        <v>5.7948021914735651E-2</v>
      </c>
      <c r="L154" t="str">
        <f t="shared" si="302"/>
        <v/>
      </c>
      <c r="M154" t="str">
        <f t="shared" si="302"/>
        <v/>
      </c>
      <c r="N154" s="148">
        <f>IF('StockBond Returns'!AD152=0,1,0)</f>
        <v>0</v>
      </c>
      <c r="O154">
        <f>IF( AND('StockBond Returns'!$AD152&lt;0,'StockBond Returns'!$AD152&gt;=-0.1),1,0)</f>
        <v>1</v>
      </c>
      <c r="P154">
        <f>IF( AND('StockBond Returns'!$AD152&lt;-0.1,'StockBond Returns'!$AD152&gt;=-0.2),1,0)</f>
        <v>0</v>
      </c>
      <c r="Q154">
        <f>IF( AND('StockBond Returns'!$AD152&lt;-0.2,'StockBond Returns'!$AD152&gt;=-0.3),1,0)</f>
        <v>0</v>
      </c>
      <c r="R154">
        <f>IF('StockBond Returns'!AD152&lt;-0.3,1,0)</f>
        <v>0</v>
      </c>
      <c r="S154" t="str">
        <f t="shared" ref="S154:W154" si="303">IF(N154=1,$E154,"")</f>
        <v/>
      </c>
      <c r="T154" s="17">
        <f t="shared" ca="1" si="303"/>
        <v>5.7948021914735651E-2</v>
      </c>
      <c r="U154" t="str">
        <f t="shared" si="303"/>
        <v/>
      </c>
      <c r="V154" t="str">
        <f t="shared" si="303"/>
        <v/>
      </c>
      <c r="W154" t="str">
        <f t="shared" si="303"/>
        <v/>
      </c>
    </row>
    <row r="155" spans="1:23" ht="13" x14ac:dyDescent="0.15">
      <c r="A155">
        <f t="shared" si="30"/>
        <v>5</v>
      </c>
      <c r="B155">
        <f t="shared" si="31"/>
        <v>1883</v>
      </c>
      <c r="C155" s="64" t="s">
        <v>115</v>
      </c>
      <c r="D155" s="146">
        <f t="shared" si="9"/>
        <v>1883.3333333333221</v>
      </c>
      <c r="E155" s="147">
        <f ca="1">('StockBond Returns'!AA154+'StockBond Returns'!AC154-'Parameters &amp; Main Results'!$B$39)/'StockBond Returns'!AB154*12</f>
        <v>5.6499475457363155E-2</v>
      </c>
      <c r="F155" s="70">
        <f ca="1">'StockBond Returns'!AA154+'StockBond Returns'!AC154-'StockBond Returns'!AB154*'Distribution of Final Value'!$B$7</f>
        <v>2.9543312929316956</v>
      </c>
      <c r="G155" s="17">
        <f>1/'StockBond Returns'!M153</f>
        <v>6.4466756397429159E-2</v>
      </c>
      <c r="H155">
        <f t="shared" si="4"/>
        <v>1</v>
      </c>
      <c r="I155" s="64">
        <f t="shared" si="5"/>
        <v>0</v>
      </c>
      <c r="J155">
        <f t="shared" si="6"/>
        <v>0</v>
      </c>
      <c r="K155" s="17">
        <f t="shared" ref="K155:M155" ca="1" si="304">IF(H155=1,$E155,"")</f>
        <v>5.6499475457363155E-2</v>
      </c>
      <c r="L155" t="str">
        <f t="shared" si="304"/>
        <v/>
      </c>
      <c r="M155" t="str">
        <f t="shared" si="304"/>
        <v/>
      </c>
      <c r="N155" s="148">
        <f>IF('StockBond Returns'!AD153=0,1,0)</f>
        <v>0</v>
      </c>
      <c r="O155">
        <f>IF( AND('StockBond Returns'!$AD153&lt;0,'StockBond Returns'!$AD153&gt;=-0.1),1,0)</f>
        <v>1</v>
      </c>
      <c r="P155">
        <f>IF( AND('StockBond Returns'!$AD153&lt;-0.1,'StockBond Returns'!$AD153&gt;=-0.2),1,0)</f>
        <v>0</v>
      </c>
      <c r="Q155">
        <f>IF( AND('StockBond Returns'!$AD153&lt;-0.2,'StockBond Returns'!$AD153&gt;=-0.3),1,0)</f>
        <v>0</v>
      </c>
      <c r="R155">
        <f>IF('StockBond Returns'!AD153&lt;-0.3,1,0)</f>
        <v>0</v>
      </c>
      <c r="S155" t="str">
        <f t="shared" ref="S155:W155" si="305">IF(N155=1,$E155,"")</f>
        <v/>
      </c>
      <c r="T155" s="17">
        <f t="shared" ca="1" si="305"/>
        <v>5.6499475457363155E-2</v>
      </c>
      <c r="U155" t="str">
        <f t="shared" si="305"/>
        <v/>
      </c>
      <c r="V155" t="str">
        <f t="shared" si="305"/>
        <v/>
      </c>
      <c r="W155" t="str">
        <f t="shared" si="305"/>
        <v/>
      </c>
    </row>
    <row r="156" spans="1:23" ht="13" x14ac:dyDescent="0.15">
      <c r="A156">
        <f t="shared" si="30"/>
        <v>6</v>
      </c>
      <c r="B156">
        <f t="shared" si="31"/>
        <v>1883</v>
      </c>
      <c r="C156" s="64" t="s">
        <v>115</v>
      </c>
      <c r="D156" s="146">
        <f t="shared" si="9"/>
        <v>1883.4166666666554</v>
      </c>
      <c r="E156" s="147">
        <f ca="1">('StockBond Returns'!AA155+'StockBond Returns'!AC155-'Parameters &amp; Main Results'!$B$39)/'StockBond Returns'!AB155*12</f>
        <v>5.6818324992330638E-2</v>
      </c>
      <c r="F156" s="70">
        <f ca="1">'StockBond Returns'!AA155+'StockBond Returns'!AC155-'StockBond Returns'!AB155*'Distribution of Final Value'!$B$7</f>
        <v>3.0160678241843293</v>
      </c>
      <c r="G156" s="17">
        <f>1/'StockBond Returns'!M154</f>
        <v>6.5214968596618794E-2</v>
      </c>
      <c r="H156">
        <f t="shared" si="4"/>
        <v>1</v>
      </c>
      <c r="I156" s="64">
        <f t="shared" si="5"/>
        <v>0</v>
      </c>
      <c r="J156">
        <f t="shared" si="6"/>
        <v>0</v>
      </c>
      <c r="K156" s="17">
        <f t="shared" ref="K156:M156" ca="1" si="306">IF(H156=1,$E156,"")</f>
        <v>5.6818324992330638E-2</v>
      </c>
      <c r="L156" t="str">
        <f t="shared" si="306"/>
        <v/>
      </c>
      <c r="M156" t="str">
        <f t="shared" si="306"/>
        <v/>
      </c>
      <c r="N156" s="148">
        <f>IF('StockBond Returns'!AD154=0,1,0)</f>
        <v>0</v>
      </c>
      <c r="O156">
        <f>IF( AND('StockBond Returns'!$AD154&lt;0,'StockBond Returns'!$AD154&gt;=-0.1),1,0)</f>
        <v>1</v>
      </c>
      <c r="P156">
        <f>IF( AND('StockBond Returns'!$AD154&lt;-0.1,'StockBond Returns'!$AD154&gt;=-0.2),1,0)</f>
        <v>0</v>
      </c>
      <c r="Q156">
        <f>IF( AND('StockBond Returns'!$AD154&lt;-0.2,'StockBond Returns'!$AD154&gt;=-0.3),1,0)</f>
        <v>0</v>
      </c>
      <c r="R156">
        <f>IF('StockBond Returns'!AD154&lt;-0.3,1,0)</f>
        <v>0</v>
      </c>
      <c r="S156" t="str">
        <f t="shared" ref="S156:W156" si="307">IF(N156=1,$E156,"")</f>
        <v/>
      </c>
      <c r="T156" s="17">
        <f t="shared" ca="1" si="307"/>
        <v>5.6818324992330638E-2</v>
      </c>
      <c r="U156" t="str">
        <f t="shared" si="307"/>
        <v/>
      </c>
      <c r="V156" t="str">
        <f t="shared" si="307"/>
        <v/>
      </c>
      <c r="W156" t="str">
        <f t="shared" si="307"/>
        <v/>
      </c>
    </row>
    <row r="157" spans="1:23" ht="13" x14ac:dyDescent="0.15">
      <c r="A157">
        <f t="shared" si="30"/>
        <v>7</v>
      </c>
      <c r="B157">
        <f t="shared" si="31"/>
        <v>1883</v>
      </c>
      <c r="C157" s="64" t="s">
        <v>115</v>
      </c>
      <c r="D157" s="146">
        <f t="shared" si="9"/>
        <v>1883.4999999999886</v>
      </c>
      <c r="E157" s="147">
        <f ca="1">('StockBond Returns'!AA156+'StockBond Returns'!AC156-'Parameters &amp; Main Results'!$B$39)/'StockBond Returns'!AB156*12</f>
        <v>5.4714309607562198E-2</v>
      </c>
      <c r="F157" s="70">
        <f ca="1">'StockBond Returns'!AA156+'StockBond Returns'!AC156-'StockBond Returns'!AB156*'Distribution of Final Value'!$B$7</f>
        <v>2.5679327963830003</v>
      </c>
      <c r="G157" s="17">
        <f>1/'StockBond Returns'!M155</f>
        <v>6.2755679936420672E-2</v>
      </c>
      <c r="H157">
        <f t="shared" si="4"/>
        <v>1</v>
      </c>
      <c r="I157" s="64">
        <f t="shared" si="5"/>
        <v>0</v>
      </c>
      <c r="J157">
        <f t="shared" si="6"/>
        <v>0</v>
      </c>
      <c r="K157" s="17">
        <f t="shared" ref="K157:M157" ca="1" si="308">IF(H157=1,$E157,"")</f>
        <v>5.4714309607562198E-2</v>
      </c>
      <c r="L157" t="str">
        <f t="shared" si="308"/>
        <v/>
      </c>
      <c r="M157" t="str">
        <f t="shared" si="308"/>
        <v/>
      </c>
      <c r="N157" s="148">
        <f>IF('StockBond Returns'!AD155=0,1,0)</f>
        <v>0</v>
      </c>
      <c r="O157">
        <f>IF( AND('StockBond Returns'!$AD155&lt;0,'StockBond Returns'!$AD155&gt;=-0.1),1,0)</f>
        <v>1</v>
      </c>
      <c r="P157">
        <f>IF( AND('StockBond Returns'!$AD155&lt;-0.1,'StockBond Returns'!$AD155&gt;=-0.2),1,0)</f>
        <v>0</v>
      </c>
      <c r="Q157">
        <f>IF( AND('StockBond Returns'!$AD155&lt;-0.2,'StockBond Returns'!$AD155&gt;=-0.3),1,0)</f>
        <v>0</v>
      </c>
      <c r="R157">
        <f>IF('StockBond Returns'!AD155&lt;-0.3,1,0)</f>
        <v>0</v>
      </c>
      <c r="S157" t="str">
        <f t="shared" ref="S157:W157" si="309">IF(N157=1,$E157,"")</f>
        <v/>
      </c>
      <c r="T157" s="17">
        <f t="shared" ca="1" si="309"/>
        <v>5.4714309607562198E-2</v>
      </c>
      <c r="U157" t="str">
        <f t="shared" si="309"/>
        <v/>
      </c>
      <c r="V157" t="str">
        <f t="shared" si="309"/>
        <v/>
      </c>
      <c r="W157" t="str">
        <f t="shared" si="309"/>
        <v/>
      </c>
    </row>
    <row r="158" spans="1:23" ht="13" x14ac:dyDescent="0.15">
      <c r="A158">
        <f t="shared" si="30"/>
        <v>8</v>
      </c>
      <c r="B158">
        <f t="shared" si="31"/>
        <v>1883</v>
      </c>
      <c r="C158" s="64" t="s">
        <v>115</v>
      </c>
      <c r="D158" s="146">
        <f t="shared" si="9"/>
        <v>1883.5833333333219</v>
      </c>
      <c r="E158" s="147">
        <f ca="1">('StockBond Returns'!AA157+'StockBond Returns'!AC157-'Parameters &amp; Main Results'!$B$39)/'StockBond Returns'!AB157*12</f>
        <v>5.4394220422487233E-2</v>
      </c>
      <c r="F158" s="70">
        <f ca="1">'StockBond Returns'!AA157+'StockBond Returns'!AC157-'StockBond Returns'!AB157*'Distribution of Final Value'!$B$7</f>
        <v>2.5274927303174826</v>
      </c>
      <c r="G158" s="17">
        <f>1/'StockBond Returns'!M156</f>
        <v>6.2677737493103583E-2</v>
      </c>
      <c r="H158">
        <f t="shared" si="4"/>
        <v>1</v>
      </c>
      <c r="I158" s="64">
        <f t="shared" si="5"/>
        <v>0</v>
      </c>
      <c r="J158">
        <f t="shared" si="6"/>
        <v>0</v>
      </c>
      <c r="K158" s="17">
        <f t="shared" ref="K158:M158" ca="1" si="310">IF(H158=1,$E158,"")</f>
        <v>5.4394220422487233E-2</v>
      </c>
      <c r="L158" t="str">
        <f t="shared" si="310"/>
        <v/>
      </c>
      <c r="M158" t="str">
        <f t="shared" si="310"/>
        <v/>
      </c>
      <c r="N158" s="148">
        <f>IF('StockBond Returns'!AD156=0,1,0)</f>
        <v>0</v>
      </c>
      <c r="O158">
        <f>IF( AND('StockBond Returns'!$AD156&lt;0,'StockBond Returns'!$AD156&gt;=-0.1),1,0)</f>
        <v>1</v>
      </c>
      <c r="P158">
        <f>IF( AND('StockBond Returns'!$AD156&lt;-0.1,'StockBond Returns'!$AD156&gt;=-0.2),1,0)</f>
        <v>0</v>
      </c>
      <c r="Q158">
        <f>IF( AND('StockBond Returns'!$AD156&lt;-0.2,'StockBond Returns'!$AD156&gt;=-0.3),1,0)</f>
        <v>0</v>
      </c>
      <c r="R158">
        <f>IF('StockBond Returns'!AD156&lt;-0.3,1,0)</f>
        <v>0</v>
      </c>
      <c r="S158" t="str">
        <f t="shared" ref="S158:W158" si="311">IF(N158=1,$E158,"")</f>
        <v/>
      </c>
      <c r="T158" s="17">
        <f t="shared" ca="1" si="311"/>
        <v>5.4394220422487233E-2</v>
      </c>
      <c r="U158" t="str">
        <f t="shared" si="311"/>
        <v/>
      </c>
      <c r="V158" t="str">
        <f t="shared" si="311"/>
        <v/>
      </c>
      <c r="W158" t="str">
        <f t="shared" si="311"/>
        <v/>
      </c>
    </row>
    <row r="159" spans="1:23" ht="13" x14ac:dyDescent="0.15">
      <c r="A159">
        <f t="shared" si="30"/>
        <v>9</v>
      </c>
      <c r="B159">
        <f t="shared" si="31"/>
        <v>1883</v>
      </c>
      <c r="C159" s="64" t="s">
        <v>115</v>
      </c>
      <c r="D159" s="146">
        <f t="shared" si="9"/>
        <v>1883.6666666666551</v>
      </c>
      <c r="E159" s="147">
        <f ca="1">('StockBond Returns'!AA158+'StockBond Returns'!AC158-'Parameters &amp; Main Results'!$B$39)/'StockBond Returns'!AB158*12</f>
        <v>5.6277988633808562E-2</v>
      </c>
      <c r="F159" s="70">
        <f ca="1">'StockBond Returns'!AA158+'StockBond Returns'!AC158-'StockBond Returns'!AB158*'Distribution of Final Value'!$B$7</f>
        <v>3.0109969056908596</v>
      </c>
      <c r="G159" s="17">
        <f>1/'StockBond Returns'!M157</f>
        <v>6.5791252255491067E-2</v>
      </c>
      <c r="H159">
        <f t="shared" si="4"/>
        <v>1</v>
      </c>
      <c r="I159" s="64">
        <f t="shared" si="5"/>
        <v>0</v>
      </c>
      <c r="J159">
        <f t="shared" si="6"/>
        <v>0</v>
      </c>
      <c r="K159" s="17">
        <f t="shared" ref="K159:M159" ca="1" si="312">IF(H159=1,$E159,"")</f>
        <v>5.6277988633808562E-2</v>
      </c>
      <c r="L159" t="str">
        <f t="shared" si="312"/>
        <v/>
      </c>
      <c r="M159" t="str">
        <f t="shared" si="312"/>
        <v/>
      </c>
      <c r="N159" s="148">
        <f>IF('StockBond Returns'!AD157=0,1,0)</f>
        <v>0</v>
      </c>
      <c r="O159">
        <f>IF( AND('StockBond Returns'!$AD157&lt;0,'StockBond Returns'!$AD157&gt;=-0.1),1,0)</f>
        <v>1</v>
      </c>
      <c r="P159">
        <f>IF( AND('StockBond Returns'!$AD157&lt;-0.1,'StockBond Returns'!$AD157&gt;=-0.2),1,0)</f>
        <v>0</v>
      </c>
      <c r="Q159">
        <f>IF( AND('StockBond Returns'!$AD157&lt;-0.2,'StockBond Returns'!$AD157&gt;=-0.3),1,0)</f>
        <v>0</v>
      </c>
      <c r="R159">
        <f>IF('StockBond Returns'!AD157&lt;-0.3,1,0)</f>
        <v>0</v>
      </c>
      <c r="S159" t="str">
        <f t="shared" ref="S159:W159" si="313">IF(N159=1,$E159,"")</f>
        <v/>
      </c>
      <c r="T159" s="17">
        <f t="shared" ca="1" si="313"/>
        <v>5.6277988633808562E-2</v>
      </c>
      <c r="U159" t="str">
        <f t="shared" si="313"/>
        <v/>
      </c>
      <c r="V159" t="str">
        <f t="shared" si="313"/>
        <v/>
      </c>
      <c r="W159" t="str">
        <f t="shared" si="313"/>
        <v/>
      </c>
    </row>
    <row r="160" spans="1:23" ht="13" x14ac:dyDescent="0.15">
      <c r="A160">
        <f t="shared" si="30"/>
        <v>10</v>
      </c>
      <c r="B160">
        <f t="shared" si="31"/>
        <v>1883</v>
      </c>
      <c r="C160" s="64" t="s">
        <v>115</v>
      </c>
      <c r="D160" s="146">
        <f t="shared" si="9"/>
        <v>1883.7499999999884</v>
      </c>
      <c r="E160" s="147">
        <f ca="1">('StockBond Returns'!AA159+'StockBond Returns'!AC159-'Parameters &amp; Main Results'!$B$39)/'StockBond Returns'!AB159*12</f>
        <v>5.5113870526364676E-2</v>
      </c>
      <c r="F160" s="70">
        <f ca="1">'StockBond Returns'!AA159+'StockBond Returns'!AC159-'StockBond Returns'!AB159*'Distribution of Final Value'!$B$7</f>
        <v>2.810020985372967</v>
      </c>
      <c r="G160" s="17">
        <f>1/'StockBond Returns'!M158</f>
        <v>6.4502069994625072E-2</v>
      </c>
      <c r="H160">
        <f t="shared" si="4"/>
        <v>1</v>
      </c>
      <c r="I160" s="64">
        <f t="shared" si="5"/>
        <v>0</v>
      </c>
      <c r="J160">
        <f t="shared" si="6"/>
        <v>0</v>
      </c>
      <c r="K160" s="17">
        <f t="shared" ref="K160:M160" ca="1" si="314">IF(H160=1,$E160,"")</f>
        <v>5.5113870526364676E-2</v>
      </c>
      <c r="L160" t="str">
        <f t="shared" si="314"/>
        <v/>
      </c>
      <c r="M160" t="str">
        <f t="shared" si="314"/>
        <v/>
      </c>
      <c r="N160" s="148">
        <f>IF('StockBond Returns'!AD158=0,1,0)</f>
        <v>0</v>
      </c>
      <c r="O160">
        <f>IF( AND('StockBond Returns'!$AD158&lt;0,'StockBond Returns'!$AD158&gt;=-0.1),1,0)</f>
        <v>1</v>
      </c>
      <c r="P160">
        <f>IF( AND('StockBond Returns'!$AD158&lt;-0.1,'StockBond Returns'!$AD158&gt;=-0.2),1,0)</f>
        <v>0</v>
      </c>
      <c r="Q160">
        <f>IF( AND('StockBond Returns'!$AD158&lt;-0.2,'StockBond Returns'!$AD158&gt;=-0.3),1,0)</f>
        <v>0</v>
      </c>
      <c r="R160">
        <f>IF('StockBond Returns'!AD158&lt;-0.3,1,0)</f>
        <v>0</v>
      </c>
      <c r="S160" t="str">
        <f t="shared" ref="S160:W160" si="315">IF(N160=1,$E160,"")</f>
        <v/>
      </c>
      <c r="T160" s="17">
        <f t="shared" ca="1" si="315"/>
        <v>5.5113870526364676E-2</v>
      </c>
      <c r="U160" t="str">
        <f t="shared" si="315"/>
        <v/>
      </c>
      <c r="V160" t="str">
        <f t="shared" si="315"/>
        <v/>
      </c>
      <c r="W160" t="str">
        <f t="shared" si="315"/>
        <v/>
      </c>
    </row>
    <row r="161" spans="1:23" ht="13" x14ac:dyDescent="0.15">
      <c r="A161">
        <f t="shared" si="30"/>
        <v>11</v>
      </c>
      <c r="B161">
        <f t="shared" si="31"/>
        <v>1883</v>
      </c>
      <c r="C161" s="64" t="s">
        <v>115</v>
      </c>
      <c r="D161" s="146">
        <f t="shared" si="9"/>
        <v>1883.8333333333217</v>
      </c>
      <c r="E161" s="147">
        <f ca="1">('StockBond Returns'!AA160+'StockBond Returns'!AC160-'Parameters &amp; Main Results'!$B$39)/'StockBond Returns'!AB160*12</f>
        <v>5.6187290421634201E-2</v>
      </c>
      <c r="F161" s="70">
        <f ca="1">'StockBond Returns'!AA160+'StockBond Returns'!AC160-'StockBond Returns'!AB160*'Distribution of Final Value'!$B$7</f>
        <v>3.055528059188128</v>
      </c>
      <c r="G161" s="17">
        <f>1/'StockBond Returns'!M159</f>
        <v>6.6405627429085068E-2</v>
      </c>
      <c r="H161">
        <f t="shared" si="4"/>
        <v>1</v>
      </c>
      <c r="I161" s="64">
        <f t="shared" si="5"/>
        <v>0</v>
      </c>
      <c r="J161">
        <f t="shared" si="6"/>
        <v>0</v>
      </c>
      <c r="K161" s="17">
        <f t="shared" ref="K161:M161" ca="1" si="316">IF(H161=1,$E161,"")</f>
        <v>5.6187290421634201E-2</v>
      </c>
      <c r="L161" t="str">
        <f t="shared" si="316"/>
        <v/>
      </c>
      <c r="M161" t="str">
        <f t="shared" si="316"/>
        <v/>
      </c>
      <c r="N161" s="148">
        <f>IF('StockBond Returns'!AD159=0,1,0)</f>
        <v>0</v>
      </c>
      <c r="O161">
        <f>IF( AND('StockBond Returns'!$AD159&lt;0,'StockBond Returns'!$AD159&gt;=-0.1),1,0)</f>
        <v>1</v>
      </c>
      <c r="P161">
        <f>IF( AND('StockBond Returns'!$AD159&lt;-0.1,'StockBond Returns'!$AD159&gt;=-0.2),1,0)</f>
        <v>0</v>
      </c>
      <c r="Q161">
        <f>IF( AND('StockBond Returns'!$AD159&lt;-0.2,'StockBond Returns'!$AD159&gt;=-0.3),1,0)</f>
        <v>0</v>
      </c>
      <c r="R161">
        <f>IF('StockBond Returns'!AD159&lt;-0.3,1,0)</f>
        <v>0</v>
      </c>
      <c r="S161" t="str">
        <f t="shared" ref="S161:W161" si="317">IF(N161=1,$E161,"")</f>
        <v/>
      </c>
      <c r="T161" s="17">
        <f t="shared" ca="1" si="317"/>
        <v>5.6187290421634201E-2</v>
      </c>
      <c r="U161" t="str">
        <f t="shared" si="317"/>
        <v/>
      </c>
      <c r="V161" t="str">
        <f t="shared" si="317"/>
        <v/>
      </c>
      <c r="W161" t="str">
        <f t="shared" si="317"/>
        <v/>
      </c>
    </row>
    <row r="162" spans="1:23" ht="13" x14ac:dyDescent="0.15">
      <c r="A162">
        <f t="shared" si="30"/>
        <v>12</v>
      </c>
      <c r="B162">
        <f t="shared" si="31"/>
        <v>1883</v>
      </c>
      <c r="C162" s="64" t="s">
        <v>115</v>
      </c>
      <c r="D162" s="146">
        <f t="shared" si="9"/>
        <v>1883.9166666666549</v>
      </c>
      <c r="E162" s="147">
        <f ca="1">('StockBond Returns'!AA161+'StockBond Returns'!AC161-'Parameters &amp; Main Results'!$B$39)/'StockBond Returns'!AB161*12</f>
        <v>5.491869108434945E-2</v>
      </c>
      <c r="F162" s="70">
        <f ca="1">'StockBond Returns'!AA161+'StockBond Returns'!AC161-'StockBond Returns'!AB161*'Distribution of Final Value'!$B$7</f>
        <v>3.0688146423577969</v>
      </c>
      <c r="G162" s="17">
        <f>1/'StockBond Returns'!M160</f>
        <v>6.4918265774071324E-2</v>
      </c>
      <c r="H162">
        <f t="shared" si="4"/>
        <v>1</v>
      </c>
      <c r="I162" s="64">
        <f t="shared" si="5"/>
        <v>0</v>
      </c>
      <c r="J162">
        <f t="shared" si="6"/>
        <v>0</v>
      </c>
      <c r="K162" s="17">
        <f t="shared" ref="K162:M162" ca="1" si="318">IF(H162=1,$E162,"")</f>
        <v>5.491869108434945E-2</v>
      </c>
      <c r="L162" t="str">
        <f t="shared" si="318"/>
        <v/>
      </c>
      <c r="M162" t="str">
        <f t="shared" si="318"/>
        <v/>
      </c>
      <c r="N162" s="148">
        <f>IF('StockBond Returns'!AD160=0,1,0)</f>
        <v>0</v>
      </c>
      <c r="O162">
        <f>IF( AND('StockBond Returns'!$AD160&lt;0,'StockBond Returns'!$AD160&gt;=-0.1),1,0)</f>
        <v>1</v>
      </c>
      <c r="P162">
        <f>IF( AND('StockBond Returns'!$AD160&lt;-0.1,'StockBond Returns'!$AD160&gt;=-0.2),1,0)</f>
        <v>0</v>
      </c>
      <c r="Q162">
        <f>IF( AND('StockBond Returns'!$AD160&lt;-0.2,'StockBond Returns'!$AD160&gt;=-0.3),1,0)</f>
        <v>0</v>
      </c>
      <c r="R162">
        <f>IF('StockBond Returns'!AD160&lt;-0.3,1,0)</f>
        <v>0</v>
      </c>
      <c r="S162" t="str">
        <f t="shared" ref="S162:W162" si="319">IF(N162=1,$E162,"")</f>
        <v/>
      </c>
      <c r="T162" s="17">
        <f t="shared" ca="1" si="319"/>
        <v>5.491869108434945E-2</v>
      </c>
      <c r="U162" t="str">
        <f t="shared" si="319"/>
        <v/>
      </c>
      <c r="V162" t="str">
        <f t="shared" si="319"/>
        <v/>
      </c>
      <c r="W162" t="str">
        <f t="shared" si="319"/>
        <v/>
      </c>
    </row>
    <row r="163" spans="1:23" ht="13" x14ac:dyDescent="0.15">
      <c r="A163">
        <f t="shared" si="30"/>
        <v>1</v>
      </c>
      <c r="B163">
        <f t="shared" si="31"/>
        <v>1884</v>
      </c>
      <c r="C163" s="64" t="s">
        <v>115</v>
      </c>
      <c r="D163" s="146">
        <f t="shared" si="9"/>
        <v>1883.9999999999882</v>
      </c>
      <c r="E163" s="147">
        <f ca="1">('StockBond Returns'!AA162+'StockBond Returns'!AC162-'Parameters &amp; Main Results'!$B$39)/'StockBond Returns'!AB162*12</f>
        <v>5.6185096446556754E-2</v>
      </c>
      <c r="F163" s="70">
        <f ca="1">'StockBond Returns'!AA162+'StockBond Returns'!AC162-'StockBond Returns'!AB162*'Distribution of Final Value'!$B$7</f>
        <v>3.3471672538846651</v>
      </c>
      <c r="G163" s="17">
        <f>1/'StockBond Returns'!M161</f>
        <v>6.7047427982116548E-2</v>
      </c>
      <c r="H163">
        <f t="shared" si="4"/>
        <v>1</v>
      </c>
      <c r="I163" s="64">
        <f t="shared" si="5"/>
        <v>0</v>
      </c>
      <c r="J163">
        <f t="shared" si="6"/>
        <v>0</v>
      </c>
      <c r="K163" s="17">
        <f t="shared" ref="K163:M163" ca="1" si="320">IF(H163=1,$E163,"")</f>
        <v>5.6185096446556754E-2</v>
      </c>
      <c r="L163" t="str">
        <f t="shared" si="320"/>
        <v/>
      </c>
      <c r="M163" t="str">
        <f t="shared" si="320"/>
        <v/>
      </c>
      <c r="N163" s="148">
        <f>IF('StockBond Returns'!AD161=0,1,0)</f>
        <v>0</v>
      </c>
      <c r="O163">
        <f>IF( AND('StockBond Returns'!$AD161&lt;0,'StockBond Returns'!$AD161&gt;=-0.1),1,0)</f>
        <v>1</v>
      </c>
      <c r="P163">
        <f>IF( AND('StockBond Returns'!$AD161&lt;-0.1,'StockBond Returns'!$AD161&gt;=-0.2),1,0)</f>
        <v>0</v>
      </c>
      <c r="Q163">
        <f>IF( AND('StockBond Returns'!$AD161&lt;-0.2,'StockBond Returns'!$AD161&gt;=-0.3),1,0)</f>
        <v>0</v>
      </c>
      <c r="R163">
        <f>IF('StockBond Returns'!AD161&lt;-0.3,1,0)</f>
        <v>0</v>
      </c>
      <c r="S163" t="str">
        <f t="shared" ref="S163:W163" si="321">IF(N163=1,$E163,"")</f>
        <v/>
      </c>
      <c r="T163" s="17">
        <f t="shared" ca="1" si="321"/>
        <v>5.6185096446556754E-2</v>
      </c>
      <c r="U163" t="str">
        <f t="shared" si="321"/>
        <v/>
      </c>
      <c r="V163" t="str">
        <f t="shared" si="321"/>
        <v/>
      </c>
      <c r="W163" t="str">
        <f t="shared" si="321"/>
        <v/>
      </c>
    </row>
    <row r="164" spans="1:23" ht="13" x14ac:dyDescent="0.15">
      <c r="A164">
        <f t="shared" si="30"/>
        <v>2</v>
      </c>
      <c r="B164">
        <f t="shared" si="31"/>
        <v>1884</v>
      </c>
      <c r="C164" s="64" t="s">
        <v>115</v>
      </c>
      <c r="D164" s="146">
        <f t="shared" si="9"/>
        <v>1884.0833333333214</v>
      </c>
      <c r="E164" s="147">
        <f ca="1">('StockBond Returns'!AA163+'StockBond Returns'!AC163-'Parameters &amp; Main Results'!$B$39)/'StockBond Returns'!AB163*12</f>
        <v>5.7519497888896542E-2</v>
      </c>
      <c r="F164" s="70">
        <f ca="1">'StockBond Returns'!AA163+'StockBond Returns'!AC163-'StockBond Returns'!AB163*'Distribution of Final Value'!$B$7</f>
        <v>3.7674166863103444</v>
      </c>
      <c r="G164" s="17">
        <f>1/'StockBond Returns'!M162</f>
        <v>6.9219706228493411E-2</v>
      </c>
      <c r="H164">
        <f t="shared" si="4"/>
        <v>1</v>
      </c>
      <c r="I164" s="64">
        <f t="shared" si="5"/>
        <v>0</v>
      </c>
      <c r="J164">
        <f t="shared" si="6"/>
        <v>0</v>
      </c>
      <c r="K164" s="17">
        <f t="shared" ref="K164:M164" ca="1" si="322">IF(H164=1,$E164,"")</f>
        <v>5.7519497888896542E-2</v>
      </c>
      <c r="L164" t="str">
        <f t="shared" si="322"/>
        <v/>
      </c>
      <c r="M164" t="str">
        <f t="shared" si="322"/>
        <v/>
      </c>
      <c r="N164" s="148">
        <f>IF('StockBond Returns'!AD162=0,1,0)</f>
        <v>0</v>
      </c>
      <c r="O164">
        <f>IF( AND('StockBond Returns'!$AD162&lt;0,'StockBond Returns'!$AD162&gt;=-0.1),1,0)</f>
        <v>1</v>
      </c>
      <c r="P164">
        <f>IF( AND('StockBond Returns'!$AD162&lt;-0.1,'StockBond Returns'!$AD162&gt;=-0.2),1,0)</f>
        <v>0</v>
      </c>
      <c r="Q164">
        <f>IF( AND('StockBond Returns'!$AD162&lt;-0.2,'StockBond Returns'!$AD162&gt;=-0.3),1,0)</f>
        <v>0</v>
      </c>
      <c r="R164">
        <f>IF('StockBond Returns'!AD162&lt;-0.3,1,0)</f>
        <v>0</v>
      </c>
      <c r="S164" t="str">
        <f t="shared" ref="S164:W164" si="323">IF(N164=1,$E164,"")</f>
        <v/>
      </c>
      <c r="T164" s="17">
        <f t="shared" ca="1" si="323"/>
        <v>5.7519497888896542E-2</v>
      </c>
      <c r="U164" t="str">
        <f t="shared" si="323"/>
        <v/>
      </c>
      <c r="V164" t="str">
        <f t="shared" si="323"/>
        <v/>
      </c>
      <c r="W164" t="str">
        <f t="shared" si="323"/>
        <v/>
      </c>
    </row>
    <row r="165" spans="1:23" ht="13" x14ac:dyDescent="0.15">
      <c r="A165">
        <f t="shared" si="30"/>
        <v>3</v>
      </c>
      <c r="B165">
        <f t="shared" si="31"/>
        <v>1884</v>
      </c>
      <c r="C165" s="64" t="s">
        <v>115</v>
      </c>
      <c r="D165" s="146">
        <f t="shared" si="9"/>
        <v>1884.1666666666547</v>
      </c>
      <c r="E165" s="147">
        <f ca="1">('StockBond Returns'!AA164+'StockBond Returns'!AC164-'Parameters &amp; Main Results'!$B$39)/'StockBond Returns'!AB164*12</f>
        <v>5.6415764568379094E-2</v>
      </c>
      <c r="F165" s="70">
        <f ca="1">'StockBond Returns'!AA164+'StockBond Returns'!AC164-'StockBond Returns'!AB164*'Distribution of Final Value'!$B$7</f>
        <v>3.5023292010466438</v>
      </c>
      <c r="G165" s="17">
        <f>1/'StockBond Returns'!M163</f>
        <v>6.7517523579090744E-2</v>
      </c>
      <c r="H165">
        <f t="shared" si="4"/>
        <v>1</v>
      </c>
      <c r="I165" s="64">
        <f t="shared" si="5"/>
        <v>0</v>
      </c>
      <c r="J165">
        <f t="shared" si="6"/>
        <v>0</v>
      </c>
      <c r="K165" s="17">
        <f t="shared" ref="K165:M165" ca="1" si="324">IF(H165=1,$E165,"")</f>
        <v>5.6415764568379094E-2</v>
      </c>
      <c r="L165" t="str">
        <f t="shared" si="324"/>
        <v/>
      </c>
      <c r="M165" t="str">
        <f t="shared" si="324"/>
        <v/>
      </c>
      <c r="N165" s="148">
        <f>IF('StockBond Returns'!AD163=0,1,0)</f>
        <v>0</v>
      </c>
      <c r="O165">
        <f>IF( AND('StockBond Returns'!$AD163&lt;0,'StockBond Returns'!$AD163&gt;=-0.1),1,0)</f>
        <v>1</v>
      </c>
      <c r="P165">
        <f>IF( AND('StockBond Returns'!$AD163&lt;-0.1,'StockBond Returns'!$AD163&gt;=-0.2),1,0)</f>
        <v>0</v>
      </c>
      <c r="Q165">
        <f>IF( AND('StockBond Returns'!$AD163&lt;-0.2,'StockBond Returns'!$AD163&gt;=-0.3),1,0)</f>
        <v>0</v>
      </c>
      <c r="R165">
        <f>IF('StockBond Returns'!AD163&lt;-0.3,1,0)</f>
        <v>0</v>
      </c>
      <c r="S165" t="str">
        <f t="shared" ref="S165:W165" si="325">IF(N165=1,$E165,"")</f>
        <v/>
      </c>
      <c r="T165" s="17">
        <f t="shared" ca="1" si="325"/>
        <v>5.6415764568379094E-2</v>
      </c>
      <c r="U165" t="str">
        <f t="shared" si="325"/>
        <v/>
      </c>
      <c r="V165" t="str">
        <f t="shared" si="325"/>
        <v/>
      </c>
      <c r="W165" t="str">
        <f t="shared" si="325"/>
        <v/>
      </c>
    </row>
    <row r="166" spans="1:23" ht="13" x14ac:dyDescent="0.15">
      <c r="A166">
        <f t="shared" si="30"/>
        <v>4</v>
      </c>
      <c r="B166">
        <f t="shared" si="31"/>
        <v>1884</v>
      </c>
      <c r="C166" s="64" t="s">
        <v>115</v>
      </c>
      <c r="D166" s="146">
        <f t="shared" si="9"/>
        <v>1884.2499999999879</v>
      </c>
      <c r="E166" s="147">
        <f ca="1">('StockBond Returns'!AA165+'StockBond Returns'!AC165-'Parameters &amp; Main Results'!$B$39)/'StockBond Returns'!AB165*12</f>
        <v>5.6568293829485014E-2</v>
      </c>
      <c r="F166" s="70">
        <f ca="1">'StockBond Returns'!AA165+'StockBond Returns'!AC165-'StockBond Returns'!AB165*'Distribution of Final Value'!$B$7</f>
        <v>3.5361717735831224</v>
      </c>
      <c r="G166" s="17">
        <f>1/'StockBond Returns'!M164</f>
        <v>6.7900628085359141E-2</v>
      </c>
      <c r="H166">
        <f t="shared" si="4"/>
        <v>1</v>
      </c>
      <c r="I166" s="64">
        <f t="shared" si="5"/>
        <v>0</v>
      </c>
      <c r="J166">
        <f t="shared" si="6"/>
        <v>0</v>
      </c>
      <c r="K166" s="17">
        <f t="shared" ref="K166:M166" ca="1" si="326">IF(H166=1,$E166,"")</f>
        <v>5.6568293829485014E-2</v>
      </c>
      <c r="L166" t="str">
        <f t="shared" si="326"/>
        <v/>
      </c>
      <c r="M166" t="str">
        <f t="shared" si="326"/>
        <v/>
      </c>
      <c r="N166" s="148">
        <f>IF('StockBond Returns'!AD164=0,1,0)</f>
        <v>0</v>
      </c>
      <c r="O166">
        <f>IF( AND('StockBond Returns'!$AD164&lt;0,'StockBond Returns'!$AD164&gt;=-0.1),1,0)</f>
        <v>1</v>
      </c>
      <c r="P166">
        <f>IF( AND('StockBond Returns'!$AD164&lt;-0.1,'StockBond Returns'!$AD164&gt;=-0.2),1,0)</f>
        <v>0</v>
      </c>
      <c r="Q166">
        <f>IF( AND('StockBond Returns'!$AD164&lt;-0.2,'StockBond Returns'!$AD164&gt;=-0.3),1,0)</f>
        <v>0</v>
      </c>
      <c r="R166">
        <f>IF('StockBond Returns'!AD164&lt;-0.3,1,0)</f>
        <v>0</v>
      </c>
      <c r="S166" t="str">
        <f t="shared" ref="S166:W166" si="327">IF(N166=1,$E166,"")</f>
        <v/>
      </c>
      <c r="T166" s="17">
        <f t="shared" ca="1" si="327"/>
        <v>5.6568293829485014E-2</v>
      </c>
      <c r="U166" t="str">
        <f t="shared" si="327"/>
        <v/>
      </c>
      <c r="V166" t="str">
        <f t="shared" si="327"/>
        <v/>
      </c>
      <c r="W166" t="str">
        <f t="shared" si="327"/>
        <v/>
      </c>
    </row>
    <row r="167" spans="1:23" ht="13" x14ac:dyDescent="0.15">
      <c r="A167">
        <f t="shared" si="30"/>
        <v>5</v>
      </c>
      <c r="B167">
        <f t="shared" si="31"/>
        <v>1884</v>
      </c>
      <c r="C167" s="64" t="s">
        <v>115</v>
      </c>
      <c r="D167" s="146">
        <f t="shared" si="9"/>
        <v>1884.3333333333212</v>
      </c>
      <c r="E167" s="147">
        <f ca="1">('StockBond Returns'!AA166+'StockBond Returns'!AC166-'Parameters &amp; Main Results'!$B$39)/'StockBond Returns'!AB166*12</f>
        <v>5.7173952112523782E-2</v>
      </c>
      <c r="F167" s="70">
        <f ca="1">'StockBond Returns'!AA166+'StockBond Returns'!AC166-'StockBond Returns'!AB166*'Distribution of Final Value'!$B$7</f>
        <v>3.7312568855407466</v>
      </c>
      <c r="G167" s="17">
        <f>1/'StockBond Returns'!M165</f>
        <v>6.9320301989070923E-2</v>
      </c>
      <c r="H167">
        <f t="shared" si="4"/>
        <v>1</v>
      </c>
      <c r="I167" s="64">
        <f t="shared" si="5"/>
        <v>0</v>
      </c>
      <c r="J167">
        <f t="shared" si="6"/>
        <v>0</v>
      </c>
      <c r="K167" s="17">
        <f t="shared" ref="K167:M167" ca="1" si="328">IF(H167=1,$E167,"")</f>
        <v>5.7173952112523782E-2</v>
      </c>
      <c r="L167" t="str">
        <f t="shared" si="328"/>
        <v/>
      </c>
      <c r="M167" t="str">
        <f t="shared" si="328"/>
        <v/>
      </c>
      <c r="N167" s="148">
        <f>IF('StockBond Returns'!AD165=0,1,0)</f>
        <v>0</v>
      </c>
      <c r="O167">
        <f>IF( AND('StockBond Returns'!$AD165&lt;0,'StockBond Returns'!$AD165&gt;=-0.1),1,0)</f>
        <v>1</v>
      </c>
      <c r="P167">
        <f>IF( AND('StockBond Returns'!$AD165&lt;-0.1,'StockBond Returns'!$AD165&gt;=-0.2),1,0)</f>
        <v>0</v>
      </c>
      <c r="Q167">
        <f>IF( AND('StockBond Returns'!$AD165&lt;-0.2,'StockBond Returns'!$AD165&gt;=-0.3),1,0)</f>
        <v>0</v>
      </c>
      <c r="R167">
        <f>IF('StockBond Returns'!AD165&lt;-0.3,1,0)</f>
        <v>0</v>
      </c>
      <c r="S167" t="str">
        <f t="shared" ref="S167:W167" si="329">IF(N167=1,$E167,"")</f>
        <v/>
      </c>
      <c r="T167" s="17">
        <f t="shared" ca="1" si="329"/>
        <v>5.7173952112523782E-2</v>
      </c>
      <c r="U167" t="str">
        <f t="shared" si="329"/>
        <v/>
      </c>
      <c r="V167" t="str">
        <f t="shared" si="329"/>
        <v/>
      </c>
      <c r="W167" t="str">
        <f t="shared" si="329"/>
        <v/>
      </c>
    </row>
    <row r="168" spans="1:23" ht="13" x14ac:dyDescent="0.15">
      <c r="A168">
        <f t="shared" si="30"/>
        <v>6</v>
      </c>
      <c r="B168">
        <f t="shared" si="31"/>
        <v>1884</v>
      </c>
      <c r="C168" s="64" t="s">
        <v>115</v>
      </c>
      <c r="D168" s="146">
        <f t="shared" si="9"/>
        <v>1884.4166666666545</v>
      </c>
      <c r="E168" s="147">
        <f ca="1">('StockBond Returns'!AA167+'StockBond Returns'!AC167-'Parameters &amp; Main Results'!$B$39)/'StockBond Returns'!AB167*12</f>
        <v>6.0078168432209714E-2</v>
      </c>
      <c r="F168" s="70">
        <f ca="1">'StockBond Returns'!AA167+'StockBond Returns'!AC167-'StockBond Returns'!AB167*'Distribution of Final Value'!$B$7</f>
        <v>4.1898439440871282</v>
      </c>
      <c r="G168" s="17">
        <f>1/'StockBond Returns'!M166</f>
        <v>7.4261548563611113E-2</v>
      </c>
      <c r="H168">
        <f t="shared" si="4"/>
        <v>1</v>
      </c>
      <c r="I168" s="64">
        <f t="shared" si="5"/>
        <v>0</v>
      </c>
      <c r="J168">
        <f t="shared" si="6"/>
        <v>0</v>
      </c>
      <c r="K168" s="17">
        <f t="shared" ref="K168:M168" ca="1" si="330">IF(H168=1,$E168,"")</f>
        <v>6.0078168432209714E-2</v>
      </c>
      <c r="L168" t="str">
        <f t="shared" si="330"/>
        <v/>
      </c>
      <c r="M168" t="str">
        <f t="shared" si="330"/>
        <v/>
      </c>
      <c r="N168" s="148">
        <f>IF('StockBond Returns'!AD166=0,1,0)</f>
        <v>0</v>
      </c>
      <c r="O168">
        <f>IF( AND('StockBond Returns'!$AD166&lt;0,'StockBond Returns'!$AD166&gt;=-0.1),1,0)</f>
        <v>0</v>
      </c>
      <c r="P168">
        <f>IF( AND('StockBond Returns'!$AD166&lt;-0.1,'StockBond Returns'!$AD166&gt;=-0.2),1,0)</f>
        <v>1</v>
      </c>
      <c r="Q168">
        <f>IF( AND('StockBond Returns'!$AD166&lt;-0.2,'StockBond Returns'!$AD166&gt;=-0.3),1,0)</f>
        <v>0</v>
      </c>
      <c r="R168">
        <f>IF('StockBond Returns'!AD166&lt;-0.3,1,0)</f>
        <v>0</v>
      </c>
      <c r="S168" t="str">
        <f t="shared" ref="S168:W168" si="331">IF(N168=1,$E168,"")</f>
        <v/>
      </c>
      <c r="T168" t="str">
        <f t="shared" si="331"/>
        <v/>
      </c>
      <c r="U168" s="17">
        <f t="shared" ca="1" si="331"/>
        <v>6.0078168432209714E-2</v>
      </c>
      <c r="V168" t="str">
        <f t="shared" si="331"/>
        <v/>
      </c>
      <c r="W168" t="str">
        <f t="shared" si="331"/>
        <v/>
      </c>
    </row>
    <row r="169" spans="1:23" ht="13" x14ac:dyDescent="0.15">
      <c r="A169">
        <f t="shared" si="30"/>
        <v>7</v>
      </c>
      <c r="B169">
        <f t="shared" si="31"/>
        <v>1884</v>
      </c>
      <c r="C169" s="64" t="s">
        <v>115</v>
      </c>
      <c r="D169" s="146">
        <f t="shared" si="9"/>
        <v>1884.4999999999877</v>
      </c>
      <c r="E169" s="147">
        <f ca="1">('StockBond Returns'!AA168+'StockBond Returns'!AC168-'Parameters &amp; Main Results'!$B$39)/'StockBond Returns'!AB168*12</f>
        <v>6.204835078674846E-2</v>
      </c>
      <c r="F169" s="70">
        <f ca="1">'StockBond Returns'!AA168+'StockBond Returns'!AC168-'StockBond Returns'!AB168*'Distribution of Final Value'!$B$7</f>
        <v>4.9457776926723014</v>
      </c>
      <c r="G169" s="17">
        <f>1/'StockBond Returns'!M167</f>
        <v>7.7412122828387803E-2</v>
      </c>
      <c r="H169">
        <f t="shared" si="4"/>
        <v>1</v>
      </c>
      <c r="I169" s="64">
        <f t="shared" si="5"/>
        <v>0</v>
      </c>
      <c r="J169">
        <f t="shared" si="6"/>
        <v>0</v>
      </c>
      <c r="K169" s="17">
        <f t="shared" ref="K169:M169" ca="1" si="332">IF(H169=1,$E169,"")</f>
        <v>6.204835078674846E-2</v>
      </c>
      <c r="L169" t="str">
        <f t="shared" si="332"/>
        <v/>
      </c>
      <c r="M169" t="str">
        <f t="shared" si="332"/>
        <v/>
      </c>
      <c r="N169" s="148">
        <f>IF('StockBond Returns'!AD167=0,1,0)</f>
        <v>0</v>
      </c>
      <c r="O169">
        <f>IF( AND('StockBond Returns'!$AD167&lt;0,'StockBond Returns'!$AD167&gt;=-0.1),1,0)</f>
        <v>0</v>
      </c>
      <c r="P169">
        <f>IF( AND('StockBond Returns'!$AD167&lt;-0.1,'StockBond Returns'!$AD167&gt;=-0.2),1,0)</f>
        <v>1</v>
      </c>
      <c r="Q169">
        <f>IF( AND('StockBond Returns'!$AD167&lt;-0.2,'StockBond Returns'!$AD167&gt;=-0.3),1,0)</f>
        <v>0</v>
      </c>
      <c r="R169">
        <f>IF('StockBond Returns'!AD167&lt;-0.3,1,0)</f>
        <v>0</v>
      </c>
      <c r="S169" t="str">
        <f t="shared" ref="S169:W169" si="333">IF(N169=1,$E169,"")</f>
        <v/>
      </c>
      <c r="T169" t="str">
        <f t="shared" si="333"/>
        <v/>
      </c>
      <c r="U169" s="17">
        <f t="shared" ca="1" si="333"/>
        <v>6.204835078674846E-2</v>
      </c>
      <c r="V169" t="str">
        <f t="shared" si="333"/>
        <v/>
      </c>
      <c r="W169" t="str">
        <f t="shared" si="333"/>
        <v/>
      </c>
    </row>
    <row r="170" spans="1:23" ht="13" x14ac:dyDescent="0.15">
      <c r="A170">
        <f t="shared" si="30"/>
        <v>8</v>
      </c>
      <c r="B170">
        <f t="shared" si="31"/>
        <v>1884</v>
      </c>
      <c r="C170" s="64" t="s">
        <v>115</v>
      </c>
      <c r="D170" s="146">
        <f t="shared" si="9"/>
        <v>1884.583333333321</v>
      </c>
      <c r="E170" s="147">
        <f ca="1">('StockBond Returns'!AA169+'StockBond Returns'!AC169-'Parameters &amp; Main Results'!$B$39)/'StockBond Returns'!AB169*12</f>
        <v>6.1386266532669403E-2</v>
      </c>
      <c r="F170" s="70">
        <f ca="1">'StockBond Returns'!AA169+'StockBond Returns'!AC169-'StockBond Returns'!AB169*'Distribution of Final Value'!$B$7</f>
        <v>4.8965697707645202</v>
      </c>
      <c r="G170" s="17">
        <f>1/'StockBond Returns'!M168</f>
        <v>7.6598738713678532E-2</v>
      </c>
      <c r="H170">
        <f t="shared" si="4"/>
        <v>1</v>
      </c>
      <c r="I170" s="64">
        <f t="shared" si="5"/>
        <v>0</v>
      </c>
      <c r="J170">
        <f t="shared" si="6"/>
        <v>0</v>
      </c>
      <c r="K170" s="17">
        <f t="shared" ref="K170:M170" ca="1" si="334">IF(H170=1,$E170,"")</f>
        <v>6.1386266532669403E-2</v>
      </c>
      <c r="L170" t="str">
        <f t="shared" si="334"/>
        <v/>
      </c>
      <c r="M170" t="str">
        <f t="shared" si="334"/>
        <v/>
      </c>
      <c r="N170" s="148">
        <f>IF('StockBond Returns'!AD168=0,1,0)</f>
        <v>0</v>
      </c>
      <c r="O170">
        <f>IF( AND('StockBond Returns'!$AD168&lt;0,'StockBond Returns'!$AD168&gt;=-0.1),1,0)</f>
        <v>0</v>
      </c>
      <c r="P170">
        <f>IF( AND('StockBond Returns'!$AD168&lt;-0.1,'StockBond Returns'!$AD168&gt;=-0.2),1,0)</f>
        <v>1</v>
      </c>
      <c r="Q170">
        <f>IF( AND('StockBond Returns'!$AD168&lt;-0.2,'StockBond Returns'!$AD168&gt;=-0.3),1,0)</f>
        <v>0</v>
      </c>
      <c r="R170">
        <f>IF('StockBond Returns'!AD168&lt;-0.3,1,0)</f>
        <v>0</v>
      </c>
      <c r="S170" t="str">
        <f t="shared" ref="S170:W170" si="335">IF(N170=1,$E170,"")</f>
        <v/>
      </c>
      <c r="T170" t="str">
        <f t="shared" si="335"/>
        <v/>
      </c>
      <c r="U170" s="17">
        <f t="shared" ca="1" si="335"/>
        <v>6.1386266532669403E-2</v>
      </c>
      <c r="V170" t="str">
        <f t="shared" si="335"/>
        <v/>
      </c>
      <c r="W170" t="str">
        <f t="shared" si="335"/>
        <v/>
      </c>
    </row>
    <row r="171" spans="1:23" ht="13" x14ac:dyDescent="0.15">
      <c r="A171">
        <f t="shared" si="30"/>
        <v>9</v>
      </c>
      <c r="B171">
        <f t="shared" si="31"/>
        <v>1884</v>
      </c>
      <c r="C171" s="64" t="s">
        <v>115</v>
      </c>
      <c r="D171" s="146">
        <f t="shared" si="9"/>
        <v>1884.6666666666542</v>
      </c>
      <c r="E171" s="147">
        <f ca="1">('StockBond Returns'!AA170+'StockBond Returns'!AC170-'Parameters &amp; Main Results'!$B$39)/'StockBond Returns'!AB170*12</f>
        <v>5.8538737193120999E-2</v>
      </c>
      <c r="F171" s="70">
        <f ca="1">'StockBond Returns'!AA170+'StockBond Returns'!AC170-'StockBond Returns'!AB170*'Distribution of Final Value'!$B$7</f>
        <v>4.5408628410197007</v>
      </c>
      <c r="G171" s="17">
        <f>1/'StockBond Returns'!M169</f>
        <v>7.2002178584317858E-2</v>
      </c>
      <c r="H171">
        <f t="shared" si="4"/>
        <v>1</v>
      </c>
      <c r="I171" s="64">
        <f t="shared" si="5"/>
        <v>0</v>
      </c>
      <c r="J171">
        <f t="shared" si="6"/>
        <v>0</v>
      </c>
      <c r="K171" s="17">
        <f t="shared" ref="K171:M171" ca="1" si="336">IF(H171=1,$E171,"")</f>
        <v>5.8538737193120999E-2</v>
      </c>
      <c r="L171" t="str">
        <f t="shared" si="336"/>
        <v/>
      </c>
      <c r="M171" t="str">
        <f t="shared" si="336"/>
        <v/>
      </c>
      <c r="N171" s="148">
        <f>IF('StockBond Returns'!AD169=0,1,0)</f>
        <v>0</v>
      </c>
      <c r="O171">
        <f>IF( AND('StockBond Returns'!$AD169&lt;0,'StockBond Returns'!$AD169&gt;=-0.1),1,0)</f>
        <v>1</v>
      </c>
      <c r="P171">
        <f>IF( AND('StockBond Returns'!$AD169&lt;-0.1,'StockBond Returns'!$AD169&gt;=-0.2),1,0)</f>
        <v>0</v>
      </c>
      <c r="Q171">
        <f>IF( AND('StockBond Returns'!$AD169&lt;-0.2,'StockBond Returns'!$AD169&gt;=-0.3),1,0)</f>
        <v>0</v>
      </c>
      <c r="R171">
        <f>IF('StockBond Returns'!AD169&lt;-0.3,1,0)</f>
        <v>0</v>
      </c>
      <c r="S171" t="str">
        <f t="shared" ref="S171:W171" si="337">IF(N171=1,$E171,"")</f>
        <v/>
      </c>
      <c r="T171" s="17">
        <f t="shared" ca="1" si="337"/>
        <v>5.8538737193120999E-2</v>
      </c>
      <c r="U171" t="str">
        <f t="shared" si="337"/>
        <v/>
      </c>
      <c r="V171" t="str">
        <f t="shared" si="337"/>
        <v/>
      </c>
      <c r="W171" t="str">
        <f t="shared" si="337"/>
        <v/>
      </c>
    </row>
    <row r="172" spans="1:23" ht="13" x14ac:dyDescent="0.15">
      <c r="A172">
        <f t="shared" si="30"/>
        <v>10</v>
      </c>
      <c r="B172">
        <f t="shared" si="31"/>
        <v>1884</v>
      </c>
      <c r="C172" s="64" t="s">
        <v>115</v>
      </c>
      <c r="D172" s="146">
        <f t="shared" si="9"/>
        <v>1884.7499999999875</v>
      </c>
      <c r="E172" s="147">
        <f ca="1">('StockBond Returns'!AA171+'StockBond Returns'!AC171-'Parameters &amp; Main Results'!$B$39)/'StockBond Returns'!AB171*12</f>
        <v>5.9365957311666787E-2</v>
      </c>
      <c r="F172" s="70">
        <f ca="1">'StockBond Returns'!AA171+'StockBond Returns'!AC171-'StockBond Returns'!AB171*'Distribution of Final Value'!$B$7</f>
        <v>4.5604939269002269</v>
      </c>
      <c r="G172" s="17">
        <f>1/'StockBond Returns'!M170</f>
        <v>7.3727076876789019E-2</v>
      </c>
      <c r="H172">
        <f t="shared" si="4"/>
        <v>1</v>
      </c>
      <c r="I172" s="64">
        <f t="shared" si="5"/>
        <v>0</v>
      </c>
      <c r="J172">
        <f t="shared" si="6"/>
        <v>0</v>
      </c>
      <c r="K172" s="17">
        <f t="shared" ref="K172:M172" ca="1" si="338">IF(H172=1,$E172,"")</f>
        <v>5.9365957311666787E-2</v>
      </c>
      <c r="L172" t="str">
        <f t="shared" si="338"/>
        <v/>
      </c>
      <c r="M172" t="str">
        <f t="shared" si="338"/>
        <v/>
      </c>
      <c r="N172" s="148">
        <f>IF('StockBond Returns'!AD170=0,1,0)</f>
        <v>0</v>
      </c>
      <c r="O172">
        <f>IF( AND('StockBond Returns'!$AD170&lt;0,'StockBond Returns'!$AD170&gt;=-0.1),1,0)</f>
        <v>1</v>
      </c>
      <c r="P172">
        <f>IF( AND('StockBond Returns'!$AD170&lt;-0.1,'StockBond Returns'!$AD170&gt;=-0.2),1,0)</f>
        <v>0</v>
      </c>
      <c r="Q172">
        <f>IF( AND('StockBond Returns'!$AD170&lt;-0.2,'StockBond Returns'!$AD170&gt;=-0.3),1,0)</f>
        <v>0</v>
      </c>
      <c r="R172">
        <f>IF('StockBond Returns'!AD170&lt;-0.3,1,0)</f>
        <v>0</v>
      </c>
      <c r="S172" t="str">
        <f t="shared" ref="S172:W172" si="339">IF(N172=1,$E172,"")</f>
        <v/>
      </c>
      <c r="T172" s="17">
        <f t="shared" ca="1" si="339"/>
        <v>5.9365957311666787E-2</v>
      </c>
      <c r="U172" t="str">
        <f t="shared" si="339"/>
        <v/>
      </c>
      <c r="V172" t="str">
        <f t="shared" si="339"/>
        <v/>
      </c>
      <c r="W172" t="str">
        <f t="shared" si="339"/>
        <v/>
      </c>
    </row>
    <row r="173" spans="1:23" ht="13" x14ac:dyDescent="0.15">
      <c r="A173">
        <f t="shared" si="30"/>
        <v>11</v>
      </c>
      <c r="B173">
        <f t="shared" si="31"/>
        <v>1884</v>
      </c>
      <c r="C173" s="64" t="s">
        <v>115</v>
      </c>
      <c r="D173" s="146">
        <f t="shared" si="9"/>
        <v>1884.8333333333208</v>
      </c>
      <c r="E173" s="147">
        <f ca="1">('StockBond Returns'!AA172+'StockBond Returns'!AC172-'Parameters &amp; Main Results'!$B$39)/'StockBond Returns'!AB172*12</f>
        <v>6.0168208503660989E-2</v>
      </c>
      <c r="F173" s="70">
        <f ca="1">'StockBond Returns'!AA172+'StockBond Returns'!AC172-'StockBond Returns'!AB172*'Distribution of Final Value'!$B$7</f>
        <v>4.0385922696929359</v>
      </c>
      <c r="G173" s="17">
        <f>1/'StockBond Returns'!M171</f>
        <v>7.5358160948588632E-2</v>
      </c>
      <c r="H173">
        <f t="shared" si="4"/>
        <v>1</v>
      </c>
      <c r="I173" s="64">
        <f t="shared" si="5"/>
        <v>0</v>
      </c>
      <c r="J173">
        <f t="shared" si="6"/>
        <v>0</v>
      </c>
      <c r="K173" s="17">
        <f t="shared" ref="K173:M173" ca="1" si="340">IF(H173=1,$E173,"")</f>
        <v>6.0168208503660989E-2</v>
      </c>
      <c r="L173" t="str">
        <f t="shared" si="340"/>
        <v/>
      </c>
      <c r="M173" t="str">
        <f t="shared" si="340"/>
        <v/>
      </c>
      <c r="N173" s="148">
        <f>IF('StockBond Returns'!AD171=0,1,0)</f>
        <v>0</v>
      </c>
      <c r="O173">
        <f>IF( AND('StockBond Returns'!$AD171&lt;0,'StockBond Returns'!$AD171&gt;=-0.1),1,0)</f>
        <v>1</v>
      </c>
      <c r="P173">
        <f>IF( AND('StockBond Returns'!$AD171&lt;-0.1,'StockBond Returns'!$AD171&gt;=-0.2),1,0)</f>
        <v>0</v>
      </c>
      <c r="Q173">
        <f>IF( AND('StockBond Returns'!$AD171&lt;-0.2,'StockBond Returns'!$AD171&gt;=-0.3),1,0)</f>
        <v>0</v>
      </c>
      <c r="R173">
        <f>IF('StockBond Returns'!AD171&lt;-0.3,1,0)</f>
        <v>0</v>
      </c>
      <c r="S173" t="str">
        <f t="shared" ref="S173:W173" si="341">IF(N173=1,$E173,"")</f>
        <v/>
      </c>
      <c r="T173" s="17">
        <f t="shared" ca="1" si="341"/>
        <v>6.0168208503660989E-2</v>
      </c>
      <c r="U173" t="str">
        <f t="shared" si="341"/>
        <v/>
      </c>
      <c r="V173" t="str">
        <f t="shared" si="341"/>
        <v/>
      </c>
      <c r="W173" t="str">
        <f t="shared" si="341"/>
        <v/>
      </c>
    </row>
    <row r="174" spans="1:23" ht="13" x14ac:dyDescent="0.15">
      <c r="A174">
        <f t="shared" si="30"/>
        <v>12</v>
      </c>
      <c r="B174">
        <f t="shared" si="31"/>
        <v>1884</v>
      </c>
      <c r="C174" s="64" t="s">
        <v>115</v>
      </c>
      <c r="D174" s="146">
        <f t="shared" si="9"/>
        <v>1884.916666666654</v>
      </c>
      <c r="E174" s="147">
        <f ca="1">('StockBond Returns'!AA173+'StockBond Returns'!AC173-'Parameters &amp; Main Results'!$B$39)/'StockBond Returns'!AB173*12</f>
        <v>5.9585772860745005E-2</v>
      </c>
      <c r="F174" s="70">
        <f ca="1">'StockBond Returns'!AA173+'StockBond Returns'!AC173-'StockBond Returns'!AB173*'Distribution of Final Value'!$B$7</f>
        <v>3.540842634597972</v>
      </c>
      <c r="G174" s="17">
        <f>1/'StockBond Returns'!M172</f>
        <v>7.5130076043943256E-2</v>
      </c>
      <c r="H174">
        <f t="shared" si="4"/>
        <v>1</v>
      </c>
      <c r="I174" s="64">
        <f t="shared" si="5"/>
        <v>0</v>
      </c>
      <c r="J174">
        <f t="shared" si="6"/>
        <v>0</v>
      </c>
      <c r="K174" s="17">
        <f t="shared" ref="K174:M174" ca="1" si="342">IF(H174=1,$E174,"")</f>
        <v>5.9585772860745005E-2</v>
      </c>
      <c r="L174" t="str">
        <f t="shared" si="342"/>
        <v/>
      </c>
      <c r="M174" t="str">
        <f t="shared" si="342"/>
        <v/>
      </c>
      <c r="N174" s="148">
        <f>IF('StockBond Returns'!AD172=0,1,0)</f>
        <v>0</v>
      </c>
      <c r="O174">
        <f>IF( AND('StockBond Returns'!$AD172&lt;0,'StockBond Returns'!$AD172&gt;=-0.1),1,0)</f>
        <v>1</v>
      </c>
      <c r="P174">
        <f>IF( AND('StockBond Returns'!$AD172&lt;-0.1,'StockBond Returns'!$AD172&gt;=-0.2),1,0)</f>
        <v>0</v>
      </c>
      <c r="Q174">
        <f>IF( AND('StockBond Returns'!$AD172&lt;-0.2,'StockBond Returns'!$AD172&gt;=-0.3),1,0)</f>
        <v>0</v>
      </c>
      <c r="R174">
        <f>IF('StockBond Returns'!AD172&lt;-0.3,1,0)</f>
        <v>0</v>
      </c>
      <c r="S174" t="str">
        <f t="shared" ref="S174:W174" si="343">IF(N174=1,$E174,"")</f>
        <v/>
      </c>
      <c r="T174" s="17">
        <f t="shared" ca="1" si="343"/>
        <v>5.9585772860745005E-2</v>
      </c>
      <c r="U174" t="str">
        <f t="shared" si="343"/>
        <v/>
      </c>
      <c r="V174" t="str">
        <f t="shared" si="343"/>
        <v/>
      </c>
      <c r="W174" t="str">
        <f t="shared" si="343"/>
        <v/>
      </c>
    </row>
    <row r="175" spans="1:23" ht="13" x14ac:dyDescent="0.15">
      <c r="A175">
        <f t="shared" si="30"/>
        <v>1</v>
      </c>
      <c r="B175">
        <f t="shared" si="31"/>
        <v>1885</v>
      </c>
      <c r="C175" s="64" t="s">
        <v>115</v>
      </c>
      <c r="D175" s="146">
        <f t="shared" si="9"/>
        <v>1884.9999999999873</v>
      </c>
      <c r="E175" s="147">
        <f ca="1">('StockBond Returns'!AA174+'StockBond Returns'!AC174-'Parameters &amp; Main Results'!$B$39)/'StockBond Returns'!AB174*12</f>
        <v>5.8952050595603336E-2</v>
      </c>
      <c r="F175" s="70">
        <f ca="1">'StockBond Returns'!AA174+'StockBond Returns'!AC174-'StockBond Returns'!AB174*'Distribution of Final Value'!$B$7</f>
        <v>3.5066223164370154</v>
      </c>
      <c r="G175" s="17">
        <f>1/'StockBond Returns'!M173</f>
        <v>7.4456032140137574E-2</v>
      </c>
      <c r="H175">
        <f t="shared" si="4"/>
        <v>1</v>
      </c>
      <c r="I175" s="64">
        <f t="shared" si="5"/>
        <v>0</v>
      </c>
      <c r="J175">
        <f t="shared" si="6"/>
        <v>0</v>
      </c>
      <c r="K175" s="17">
        <f t="shared" ref="K175:M175" ca="1" si="344">IF(H175=1,$E175,"")</f>
        <v>5.8952050595603336E-2</v>
      </c>
      <c r="L175" t="str">
        <f t="shared" si="344"/>
        <v/>
      </c>
      <c r="M175" t="str">
        <f t="shared" si="344"/>
        <v/>
      </c>
      <c r="N175" s="148">
        <f>IF('StockBond Returns'!AD173=0,1,0)</f>
        <v>0</v>
      </c>
      <c r="O175">
        <f>IF( AND('StockBond Returns'!$AD173&lt;0,'StockBond Returns'!$AD173&gt;=-0.1),1,0)</f>
        <v>1</v>
      </c>
      <c r="P175">
        <f>IF( AND('StockBond Returns'!$AD173&lt;-0.1,'StockBond Returns'!$AD173&gt;=-0.2),1,0)</f>
        <v>0</v>
      </c>
      <c r="Q175">
        <f>IF( AND('StockBond Returns'!$AD173&lt;-0.2,'StockBond Returns'!$AD173&gt;=-0.3),1,0)</f>
        <v>0</v>
      </c>
      <c r="R175">
        <f>IF('StockBond Returns'!AD173&lt;-0.3,1,0)</f>
        <v>0</v>
      </c>
      <c r="S175" t="str">
        <f t="shared" ref="S175:W175" si="345">IF(N175=1,$E175,"")</f>
        <v/>
      </c>
      <c r="T175" s="17">
        <f t="shared" ca="1" si="345"/>
        <v>5.8952050595603336E-2</v>
      </c>
      <c r="U175" t="str">
        <f t="shared" si="345"/>
        <v/>
      </c>
      <c r="V175" t="str">
        <f t="shared" si="345"/>
        <v/>
      </c>
      <c r="W175" t="str">
        <f t="shared" si="345"/>
        <v/>
      </c>
    </row>
    <row r="176" spans="1:23" ht="13" x14ac:dyDescent="0.15">
      <c r="A176">
        <f t="shared" si="30"/>
        <v>2</v>
      </c>
      <c r="B176">
        <f t="shared" si="31"/>
        <v>1885</v>
      </c>
      <c r="C176" s="64" t="s">
        <v>115</v>
      </c>
      <c r="D176" s="146">
        <f t="shared" si="9"/>
        <v>1885.0833333333205</v>
      </c>
      <c r="E176" s="147">
        <f ca="1">('StockBond Returns'!AA175+'StockBond Returns'!AC175-'Parameters &amp; Main Results'!$B$39)/'StockBond Returns'!AB175*12</f>
        <v>6.0110220699250913E-2</v>
      </c>
      <c r="F176" s="70">
        <f ca="1">'StockBond Returns'!AA175+'StockBond Returns'!AC175-'StockBond Returns'!AB175*'Distribution of Final Value'!$B$7</f>
        <v>3.9094215415031481</v>
      </c>
      <c r="G176" s="17">
        <f>1/'StockBond Returns'!M174</f>
        <v>7.616252132456347E-2</v>
      </c>
      <c r="H176">
        <f t="shared" si="4"/>
        <v>1</v>
      </c>
      <c r="I176" s="64">
        <f t="shared" si="5"/>
        <v>0</v>
      </c>
      <c r="J176">
        <f t="shared" si="6"/>
        <v>0</v>
      </c>
      <c r="K176" s="17">
        <f t="shared" ref="K176:M176" ca="1" si="346">IF(H176=1,$E176,"")</f>
        <v>6.0110220699250913E-2</v>
      </c>
      <c r="L176" t="str">
        <f t="shared" si="346"/>
        <v/>
      </c>
      <c r="M176" t="str">
        <f t="shared" si="346"/>
        <v/>
      </c>
      <c r="N176" s="148">
        <f>IF('StockBond Returns'!AD174=0,1,0)</f>
        <v>0</v>
      </c>
      <c r="O176">
        <f>IF( AND('StockBond Returns'!$AD174&lt;0,'StockBond Returns'!$AD174&gt;=-0.1),1,0)</f>
        <v>1</v>
      </c>
      <c r="P176">
        <f>IF( AND('StockBond Returns'!$AD174&lt;-0.1,'StockBond Returns'!$AD174&gt;=-0.2),1,0)</f>
        <v>0</v>
      </c>
      <c r="Q176">
        <f>IF( AND('StockBond Returns'!$AD174&lt;-0.2,'StockBond Returns'!$AD174&gt;=-0.3),1,0)</f>
        <v>0</v>
      </c>
      <c r="R176">
        <f>IF('StockBond Returns'!AD174&lt;-0.3,1,0)</f>
        <v>0</v>
      </c>
      <c r="S176" t="str">
        <f t="shared" ref="S176:W176" si="347">IF(N176=1,$E176,"")</f>
        <v/>
      </c>
      <c r="T176" s="17">
        <f t="shared" ca="1" si="347"/>
        <v>6.0110220699250913E-2</v>
      </c>
      <c r="U176" t="str">
        <f t="shared" si="347"/>
        <v/>
      </c>
      <c r="V176" t="str">
        <f t="shared" si="347"/>
        <v/>
      </c>
      <c r="W176" t="str">
        <f t="shared" si="347"/>
        <v/>
      </c>
    </row>
    <row r="177" spans="1:23" ht="13" x14ac:dyDescent="0.15">
      <c r="A177">
        <f t="shared" si="30"/>
        <v>3</v>
      </c>
      <c r="B177">
        <f t="shared" si="31"/>
        <v>1885</v>
      </c>
      <c r="C177" s="64" t="s">
        <v>115</v>
      </c>
      <c r="D177" s="146">
        <f t="shared" si="9"/>
        <v>1885.1666666666538</v>
      </c>
      <c r="E177" s="147">
        <f ca="1">('StockBond Returns'!AA176+'StockBond Returns'!AC176-'Parameters &amp; Main Results'!$B$39)/'StockBond Returns'!AB176*12</f>
        <v>5.942100307946932E-2</v>
      </c>
      <c r="F177" s="70">
        <f ca="1">'StockBond Returns'!AA176+'StockBond Returns'!AC176-'StockBond Returns'!AB176*'Distribution of Final Value'!$B$7</f>
        <v>3.8542974595085147</v>
      </c>
      <c r="G177" s="17">
        <f>1/'StockBond Returns'!M175</f>
        <v>7.4711514988976394E-2</v>
      </c>
      <c r="H177">
        <f t="shared" si="4"/>
        <v>1</v>
      </c>
      <c r="I177" s="64">
        <f t="shared" si="5"/>
        <v>0</v>
      </c>
      <c r="J177">
        <f t="shared" si="6"/>
        <v>0</v>
      </c>
      <c r="K177" s="17">
        <f t="shared" ref="K177:M177" ca="1" si="348">IF(H177=1,$E177,"")</f>
        <v>5.942100307946932E-2</v>
      </c>
      <c r="L177" t="str">
        <f t="shared" si="348"/>
        <v/>
      </c>
      <c r="M177" t="str">
        <f t="shared" si="348"/>
        <v/>
      </c>
      <c r="N177" s="148">
        <f>IF('StockBond Returns'!AD175=0,1,0)</f>
        <v>0</v>
      </c>
      <c r="O177">
        <f>IF( AND('StockBond Returns'!$AD175&lt;0,'StockBond Returns'!$AD175&gt;=-0.1),1,0)</f>
        <v>1</v>
      </c>
      <c r="P177">
        <f>IF( AND('StockBond Returns'!$AD175&lt;-0.1,'StockBond Returns'!$AD175&gt;=-0.2),1,0)</f>
        <v>0</v>
      </c>
      <c r="Q177">
        <f>IF( AND('StockBond Returns'!$AD175&lt;-0.2,'StockBond Returns'!$AD175&gt;=-0.3),1,0)</f>
        <v>0</v>
      </c>
      <c r="R177">
        <f>IF('StockBond Returns'!AD175&lt;-0.3,1,0)</f>
        <v>0</v>
      </c>
      <c r="S177" t="str">
        <f t="shared" ref="S177:W177" si="349">IF(N177=1,$E177,"")</f>
        <v/>
      </c>
      <c r="T177" s="17">
        <f t="shared" ca="1" si="349"/>
        <v>5.942100307946932E-2</v>
      </c>
      <c r="U177" t="str">
        <f t="shared" si="349"/>
        <v/>
      </c>
      <c r="V177" t="str">
        <f t="shared" si="349"/>
        <v/>
      </c>
      <c r="W177" t="str">
        <f t="shared" si="349"/>
        <v/>
      </c>
    </row>
    <row r="178" spans="1:23" ht="13" x14ac:dyDescent="0.15">
      <c r="A178">
        <f t="shared" si="30"/>
        <v>4</v>
      </c>
      <c r="B178">
        <f t="shared" si="31"/>
        <v>1885</v>
      </c>
      <c r="C178" s="64" t="s">
        <v>115</v>
      </c>
      <c r="D178" s="146">
        <f t="shared" si="9"/>
        <v>1885.249999999987</v>
      </c>
      <c r="E178" s="147">
        <f ca="1">('StockBond Returns'!AA177+'StockBond Returns'!AC177-'Parameters &amp; Main Results'!$B$39)/'StockBond Returns'!AB177*12</f>
        <v>5.7967839264686426E-2</v>
      </c>
      <c r="F178" s="70">
        <f ca="1">'StockBond Returns'!AA177+'StockBond Returns'!AC177-'StockBond Returns'!AB177*'Distribution of Final Value'!$B$7</f>
        <v>3.8019712637513958</v>
      </c>
      <c r="G178" s="17">
        <f>1/'StockBond Returns'!M176</f>
        <v>7.2810970446974363E-2</v>
      </c>
      <c r="H178">
        <f t="shared" si="4"/>
        <v>1</v>
      </c>
      <c r="I178" s="64">
        <f t="shared" si="5"/>
        <v>0</v>
      </c>
      <c r="J178">
        <f t="shared" si="6"/>
        <v>0</v>
      </c>
      <c r="K178" s="17">
        <f t="shared" ref="K178:M178" ca="1" si="350">IF(H178=1,$E178,"")</f>
        <v>5.7967839264686426E-2</v>
      </c>
      <c r="L178" t="str">
        <f t="shared" si="350"/>
        <v/>
      </c>
      <c r="M178" t="str">
        <f t="shared" si="350"/>
        <v/>
      </c>
      <c r="N178" s="148">
        <f>IF('StockBond Returns'!AD176=0,1,0)</f>
        <v>0</v>
      </c>
      <c r="O178">
        <f>IF( AND('StockBond Returns'!$AD176&lt;0,'StockBond Returns'!$AD176&gt;=-0.1),1,0)</f>
        <v>1</v>
      </c>
      <c r="P178">
        <f>IF( AND('StockBond Returns'!$AD176&lt;-0.1,'StockBond Returns'!$AD176&gt;=-0.2),1,0)</f>
        <v>0</v>
      </c>
      <c r="Q178">
        <f>IF( AND('StockBond Returns'!$AD176&lt;-0.2,'StockBond Returns'!$AD176&gt;=-0.3),1,0)</f>
        <v>0</v>
      </c>
      <c r="R178">
        <f>IF('StockBond Returns'!AD176&lt;-0.3,1,0)</f>
        <v>0</v>
      </c>
      <c r="S178" t="str">
        <f t="shared" ref="S178:W178" si="351">IF(N178=1,$E178,"")</f>
        <v/>
      </c>
      <c r="T178" s="17">
        <f t="shared" ca="1" si="351"/>
        <v>5.7967839264686426E-2</v>
      </c>
      <c r="U178" t="str">
        <f t="shared" si="351"/>
        <v/>
      </c>
      <c r="V178" t="str">
        <f t="shared" si="351"/>
        <v/>
      </c>
      <c r="W178" t="str">
        <f t="shared" si="351"/>
        <v/>
      </c>
    </row>
    <row r="179" spans="1:23" ht="13" x14ac:dyDescent="0.15">
      <c r="A179">
        <f t="shared" si="30"/>
        <v>5</v>
      </c>
      <c r="B179">
        <f t="shared" si="31"/>
        <v>1885</v>
      </c>
      <c r="C179" s="64" t="s">
        <v>115</v>
      </c>
      <c r="D179" s="146">
        <f t="shared" si="9"/>
        <v>1885.3333333333203</v>
      </c>
      <c r="E179" s="147">
        <f ca="1">('StockBond Returns'!AA178+'StockBond Returns'!AC178-'Parameters &amp; Main Results'!$B$39)/'StockBond Returns'!AB178*12</f>
        <v>5.8832987730220165E-2</v>
      </c>
      <c r="F179" s="70">
        <f ca="1">'StockBond Returns'!AA178+'StockBond Returns'!AC178-'StockBond Returns'!AB178*'Distribution of Final Value'!$B$7</f>
        <v>3.921525517194322</v>
      </c>
      <c r="G179" s="17">
        <f>1/'StockBond Returns'!M177</f>
        <v>7.3808644302203602E-2</v>
      </c>
      <c r="H179">
        <f t="shared" si="4"/>
        <v>1</v>
      </c>
      <c r="I179" s="64">
        <f t="shared" si="5"/>
        <v>0</v>
      </c>
      <c r="J179">
        <f t="shared" si="6"/>
        <v>0</v>
      </c>
      <c r="K179" s="17">
        <f t="shared" ref="K179:M179" ca="1" si="352">IF(H179=1,$E179,"")</f>
        <v>5.8832987730220165E-2</v>
      </c>
      <c r="L179" t="str">
        <f t="shared" si="352"/>
        <v/>
      </c>
      <c r="M179" t="str">
        <f t="shared" si="352"/>
        <v/>
      </c>
      <c r="N179" s="148">
        <f>IF('StockBond Returns'!AD177=0,1,0)</f>
        <v>0</v>
      </c>
      <c r="O179">
        <f>IF( AND('StockBond Returns'!$AD177&lt;0,'StockBond Returns'!$AD177&gt;=-0.1),1,0)</f>
        <v>1</v>
      </c>
      <c r="P179">
        <f>IF( AND('StockBond Returns'!$AD177&lt;-0.1,'StockBond Returns'!$AD177&gt;=-0.2),1,0)</f>
        <v>0</v>
      </c>
      <c r="Q179">
        <f>IF( AND('StockBond Returns'!$AD177&lt;-0.2,'StockBond Returns'!$AD177&gt;=-0.3),1,0)</f>
        <v>0</v>
      </c>
      <c r="R179">
        <f>IF('StockBond Returns'!AD177&lt;-0.3,1,0)</f>
        <v>0</v>
      </c>
      <c r="S179" t="str">
        <f t="shared" ref="S179:W179" si="353">IF(N179=1,$E179,"")</f>
        <v/>
      </c>
      <c r="T179" s="17">
        <f t="shared" ca="1" si="353"/>
        <v>5.8832987730220165E-2</v>
      </c>
      <c r="U179" t="str">
        <f t="shared" si="353"/>
        <v/>
      </c>
      <c r="V179" t="str">
        <f t="shared" si="353"/>
        <v/>
      </c>
      <c r="W179" t="str">
        <f t="shared" si="353"/>
        <v/>
      </c>
    </row>
    <row r="180" spans="1:23" ht="13" x14ac:dyDescent="0.15">
      <c r="A180">
        <f t="shared" si="30"/>
        <v>6</v>
      </c>
      <c r="B180">
        <f t="shared" si="31"/>
        <v>1885</v>
      </c>
      <c r="C180" s="64" t="s">
        <v>115</v>
      </c>
      <c r="D180" s="146">
        <f t="shared" si="9"/>
        <v>1885.4166666666536</v>
      </c>
      <c r="E180" s="147">
        <f ca="1">('StockBond Returns'!AA179+'StockBond Returns'!AC179-'Parameters &amp; Main Results'!$B$39)/'StockBond Returns'!AB179*12</f>
        <v>5.7997846105283628E-2</v>
      </c>
      <c r="F180" s="70">
        <f ca="1">'StockBond Returns'!AA179+'StockBond Returns'!AC179-'StockBond Returns'!AB179*'Distribution of Final Value'!$B$7</f>
        <v>3.7220803061392882</v>
      </c>
      <c r="G180" s="17">
        <f>1/'StockBond Returns'!M178</f>
        <v>7.2932162403673464E-2</v>
      </c>
      <c r="H180">
        <f t="shared" si="4"/>
        <v>1</v>
      </c>
      <c r="I180" s="64">
        <f t="shared" si="5"/>
        <v>0</v>
      </c>
      <c r="J180">
        <f t="shared" si="6"/>
        <v>0</v>
      </c>
      <c r="K180" s="17">
        <f t="shared" ref="K180:M180" ca="1" si="354">IF(H180=1,$E180,"")</f>
        <v>5.7997846105283628E-2</v>
      </c>
      <c r="L180" t="str">
        <f t="shared" si="354"/>
        <v/>
      </c>
      <c r="M180" t="str">
        <f t="shared" si="354"/>
        <v/>
      </c>
      <c r="N180" s="148">
        <f>IF('StockBond Returns'!AD178=0,1,0)</f>
        <v>0</v>
      </c>
      <c r="O180">
        <f>IF( AND('StockBond Returns'!$AD178&lt;0,'StockBond Returns'!$AD178&gt;=-0.1),1,0)</f>
        <v>1</v>
      </c>
      <c r="P180">
        <f>IF( AND('StockBond Returns'!$AD178&lt;-0.1,'StockBond Returns'!$AD178&gt;=-0.2),1,0)</f>
        <v>0</v>
      </c>
      <c r="Q180">
        <f>IF( AND('StockBond Returns'!$AD178&lt;-0.2,'StockBond Returns'!$AD178&gt;=-0.3),1,0)</f>
        <v>0</v>
      </c>
      <c r="R180">
        <f>IF('StockBond Returns'!AD178&lt;-0.3,1,0)</f>
        <v>0</v>
      </c>
      <c r="S180" t="str">
        <f t="shared" ref="S180:W180" si="355">IF(N180=1,$E180,"")</f>
        <v/>
      </c>
      <c r="T180" s="17">
        <f t="shared" ca="1" si="355"/>
        <v>5.7997846105283628E-2</v>
      </c>
      <c r="U180" t="str">
        <f t="shared" si="355"/>
        <v/>
      </c>
      <c r="V180" t="str">
        <f t="shared" si="355"/>
        <v/>
      </c>
      <c r="W180" t="str">
        <f t="shared" si="355"/>
        <v/>
      </c>
    </row>
    <row r="181" spans="1:23" ht="13" x14ac:dyDescent="0.15">
      <c r="A181">
        <f t="shared" si="30"/>
        <v>7</v>
      </c>
      <c r="B181">
        <f t="shared" si="31"/>
        <v>1885</v>
      </c>
      <c r="C181" s="64" t="s">
        <v>115</v>
      </c>
      <c r="D181" s="146">
        <f t="shared" si="9"/>
        <v>1885.4999999999868</v>
      </c>
      <c r="E181" s="147">
        <f ca="1">('StockBond Returns'!AA180+'StockBond Returns'!AC180-'Parameters &amp; Main Results'!$B$39)/'StockBond Returns'!AB180*12</f>
        <v>5.6785789404775501E-2</v>
      </c>
      <c r="F181" s="70">
        <f ca="1">'StockBond Returns'!AA180+'StockBond Returns'!AC180-'StockBond Returns'!AB180*'Distribution of Final Value'!$B$7</f>
        <v>3.0607282693847013</v>
      </c>
      <c r="G181" s="17">
        <f>1/'StockBond Returns'!M179</f>
        <v>7.1536978719416361E-2</v>
      </c>
      <c r="H181">
        <f t="shared" si="4"/>
        <v>1</v>
      </c>
      <c r="I181" s="64">
        <f t="shared" si="5"/>
        <v>0</v>
      </c>
      <c r="J181">
        <f t="shared" si="6"/>
        <v>0</v>
      </c>
      <c r="K181" s="17">
        <f t="shared" ref="K181:M181" ca="1" si="356">IF(H181=1,$E181,"")</f>
        <v>5.6785789404775501E-2</v>
      </c>
      <c r="L181" t="str">
        <f t="shared" si="356"/>
        <v/>
      </c>
      <c r="M181" t="str">
        <f t="shared" si="356"/>
        <v/>
      </c>
      <c r="N181" s="148">
        <f>IF('StockBond Returns'!AD179=0,1,0)</f>
        <v>0</v>
      </c>
      <c r="O181">
        <f>IF( AND('StockBond Returns'!$AD179&lt;0,'StockBond Returns'!$AD179&gt;=-0.1),1,0)</f>
        <v>1</v>
      </c>
      <c r="P181">
        <f>IF( AND('StockBond Returns'!$AD179&lt;-0.1,'StockBond Returns'!$AD179&gt;=-0.2),1,0)</f>
        <v>0</v>
      </c>
      <c r="Q181">
        <f>IF( AND('StockBond Returns'!$AD179&lt;-0.2,'StockBond Returns'!$AD179&gt;=-0.3),1,0)</f>
        <v>0</v>
      </c>
      <c r="R181">
        <f>IF('StockBond Returns'!AD179&lt;-0.3,1,0)</f>
        <v>0</v>
      </c>
      <c r="S181" t="str">
        <f t="shared" ref="S181:W181" si="357">IF(N181=1,$E181,"")</f>
        <v/>
      </c>
      <c r="T181" s="17">
        <f t="shared" ca="1" si="357"/>
        <v>5.6785789404775501E-2</v>
      </c>
      <c r="U181" t="str">
        <f t="shared" si="357"/>
        <v/>
      </c>
      <c r="V181" t="str">
        <f t="shared" si="357"/>
        <v/>
      </c>
      <c r="W181" t="str">
        <f t="shared" si="357"/>
        <v/>
      </c>
    </row>
    <row r="182" spans="1:23" ht="13" x14ac:dyDescent="0.15">
      <c r="A182">
        <f t="shared" si="30"/>
        <v>8</v>
      </c>
      <c r="B182">
        <f t="shared" si="31"/>
        <v>1885</v>
      </c>
      <c r="C182" s="64" t="s">
        <v>115</v>
      </c>
      <c r="D182" s="146">
        <f t="shared" si="9"/>
        <v>1885.5833333333201</v>
      </c>
      <c r="E182" s="147">
        <f ca="1">('StockBond Returns'!AA181+'StockBond Returns'!AC181-'Parameters &amp; Main Results'!$B$39)/'StockBond Returns'!AB181*12</f>
        <v>5.5943596364102732E-2</v>
      </c>
      <c r="F182" s="70">
        <f ca="1">'StockBond Returns'!AA181+'StockBond Returns'!AC181-'StockBond Returns'!AB181*'Distribution of Final Value'!$B$7</f>
        <v>3.0192607002178038</v>
      </c>
      <c r="G182" s="17">
        <f>1/'StockBond Returns'!M180</f>
        <v>6.9799945357531576E-2</v>
      </c>
      <c r="H182">
        <f t="shared" si="4"/>
        <v>1</v>
      </c>
      <c r="I182" s="64">
        <f t="shared" si="5"/>
        <v>0</v>
      </c>
      <c r="J182">
        <f t="shared" si="6"/>
        <v>0</v>
      </c>
      <c r="K182" s="17">
        <f t="shared" ref="K182:M182" ca="1" si="358">IF(H182=1,$E182,"")</f>
        <v>5.5943596364102732E-2</v>
      </c>
      <c r="L182" t="str">
        <f t="shared" si="358"/>
        <v/>
      </c>
      <c r="M182" t="str">
        <f t="shared" si="358"/>
        <v/>
      </c>
      <c r="N182" s="148">
        <f>IF('StockBond Returns'!AD180=0,1,0)</f>
        <v>1</v>
      </c>
      <c r="O182">
        <f>IF( AND('StockBond Returns'!$AD180&lt;0,'StockBond Returns'!$AD180&gt;=-0.1),1,0)</f>
        <v>0</v>
      </c>
      <c r="P182">
        <f>IF( AND('StockBond Returns'!$AD180&lt;-0.1,'StockBond Returns'!$AD180&gt;=-0.2),1,0)</f>
        <v>0</v>
      </c>
      <c r="Q182">
        <f>IF( AND('StockBond Returns'!$AD180&lt;-0.2,'StockBond Returns'!$AD180&gt;=-0.3),1,0)</f>
        <v>0</v>
      </c>
      <c r="R182">
        <f>IF('StockBond Returns'!AD180&lt;-0.3,1,0)</f>
        <v>0</v>
      </c>
      <c r="S182" s="17">
        <f t="shared" ref="S182:W182" ca="1" si="359">IF(N182=1,$E182,"")</f>
        <v>5.5943596364102732E-2</v>
      </c>
      <c r="T182" t="str">
        <f t="shared" si="359"/>
        <v/>
      </c>
      <c r="U182" t="str">
        <f t="shared" si="359"/>
        <v/>
      </c>
      <c r="V182" t="str">
        <f t="shared" si="359"/>
        <v/>
      </c>
      <c r="W182" t="str">
        <f t="shared" si="359"/>
        <v/>
      </c>
    </row>
    <row r="183" spans="1:23" ht="13" x14ac:dyDescent="0.15">
      <c r="A183">
        <f t="shared" si="30"/>
        <v>9</v>
      </c>
      <c r="B183">
        <f t="shared" si="31"/>
        <v>1885</v>
      </c>
      <c r="C183" s="64" t="s">
        <v>115</v>
      </c>
      <c r="D183" s="146">
        <f t="shared" si="9"/>
        <v>1885.6666666666533</v>
      </c>
      <c r="E183" s="147">
        <f ca="1">('StockBond Returns'!AA182+'StockBond Returns'!AC182-'Parameters &amp; Main Results'!$B$39)/'StockBond Returns'!AB182*12</f>
        <v>5.370248386044911E-2</v>
      </c>
      <c r="F183" s="70">
        <f ca="1">'StockBond Returns'!AA182+'StockBond Returns'!AC182-'StockBond Returns'!AB182*'Distribution of Final Value'!$B$7</f>
        <v>2.6226165351998718</v>
      </c>
      <c r="G183" s="17">
        <f>1/'StockBond Returns'!M181</f>
        <v>6.6092058782700067E-2</v>
      </c>
      <c r="H183">
        <f t="shared" si="4"/>
        <v>1</v>
      </c>
      <c r="I183" s="64">
        <f t="shared" si="5"/>
        <v>0</v>
      </c>
      <c r="J183">
        <f t="shared" si="6"/>
        <v>0</v>
      </c>
      <c r="K183" s="17">
        <f t="shared" ref="K183:M183" ca="1" si="360">IF(H183=1,$E183,"")</f>
        <v>5.370248386044911E-2</v>
      </c>
      <c r="L183" t="str">
        <f t="shared" si="360"/>
        <v/>
      </c>
      <c r="M183" t="str">
        <f t="shared" si="360"/>
        <v/>
      </c>
      <c r="N183" s="148">
        <f>IF('StockBond Returns'!AD181=0,1,0)</f>
        <v>1</v>
      </c>
      <c r="O183">
        <f>IF( AND('StockBond Returns'!$AD181&lt;0,'StockBond Returns'!$AD181&gt;=-0.1),1,0)</f>
        <v>0</v>
      </c>
      <c r="P183">
        <f>IF( AND('StockBond Returns'!$AD181&lt;-0.1,'StockBond Returns'!$AD181&gt;=-0.2),1,0)</f>
        <v>0</v>
      </c>
      <c r="Q183">
        <f>IF( AND('StockBond Returns'!$AD181&lt;-0.2,'StockBond Returns'!$AD181&gt;=-0.3),1,0)</f>
        <v>0</v>
      </c>
      <c r="R183">
        <f>IF('StockBond Returns'!AD181&lt;-0.3,1,0)</f>
        <v>0</v>
      </c>
      <c r="S183" s="17">
        <f t="shared" ref="S183:W183" ca="1" si="361">IF(N183=1,$E183,"")</f>
        <v>5.370248386044911E-2</v>
      </c>
      <c r="T183" t="str">
        <f t="shared" si="361"/>
        <v/>
      </c>
      <c r="U183" t="str">
        <f t="shared" si="361"/>
        <v/>
      </c>
      <c r="V183" t="str">
        <f t="shared" si="361"/>
        <v/>
      </c>
      <c r="W183" t="str">
        <f t="shared" si="361"/>
        <v/>
      </c>
    </row>
    <row r="184" spans="1:23" ht="13" x14ac:dyDescent="0.15">
      <c r="A184">
        <f t="shared" si="30"/>
        <v>10</v>
      </c>
      <c r="B184">
        <f t="shared" si="31"/>
        <v>1885</v>
      </c>
      <c r="C184" s="64" t="s">
        <v>115</v>
      </c>
      <c r="D184" s="146">
        <f t="shared" si="9"/>
        <v>1885.7499999999866</v>
      </c>
      <c r="E184" s="147">
        <f ca="1">('StockBond Returns'!AA183+'StockBond Returns'!AC183-'Parameters &amp; Main Results'!$B$39)/'StockBond Returns'!AB183*12</f>
        <v>5.357438483023283E-2</v>
      </c>
      <c r="F184" s="70">
        <f ca="1">'StockBond Returns'!AA183+'StockBond Returns'!AC183-'StockBond Returns'!AB183*'Distribution of Final Value'!$B$7</f>
        <v>2.3288610418164852</v>
      </c>
      <c r="G184" s="17">
        <f>1/'StockBond Returns'!M182</f>
        <v>6.6153820069903779E-2</v>
      </c>
      <c r="H184">
        <f t="shared" si="4"/>
        <v>1</v>
      </c>
      <c r="I184" s="64">
        <f t="shared" si="5"/>
        <v>0</v>
      </c>
      <c r="J184">
        <f t="shared" si="6"/>
        <v>0</v>
      </c>
      <c r="K184" s="17">
        <f t="shared" ref="K184:M184" ca="1" si="362">IF(H184=1,$E184,"")</f>
        <v>5.357438483023283E-2</v>
      </c>
      <c r="L184" t="str">
        <f t="shared" si="362"/>
        <v/>
      </c>
      <c r="M184" t="str">
        <f t="shared" si="362"/>
        <v/>
      </c>
      <c r="N184" s="148">
        <f>IF('StockBond Returns'!AD182=0,1,0)</f>
        <v>1</v>
      </c>
      <c r="O184">
        <f>IF( AND('StockBond Returns'!$AD182&lt;0,'StockBond Returns'!$AD182&gt;=-0.1),1,0)</f>
        <v>0</v>
      </c>
      <c r="P184">
        <f>IF( AND('StockBond Returns'!$AD182&lt;-0.1,'StockBond Returns'!$AD182&gt;=-0.2),1,0)</f>
        <v>0</v>
      </c>
      <c r="Q184">
        <f>IF( AND('StockBond Returns'!$AD182&lt;-0.2,'StockBond Returns'!$AD182&gt;=-0.3),1,0)</f>
        <v>0</v>
      </c>
      <c r="R184">
        <f>IF('StockBond Returns'!AD182&lt;-0.3,1,0)</f>
        <v>0</v>
      </c>
      <c r="S184" s="17">
        <f t="shared" ref="S184:W184" ca="1" si="363">IF(N184=1,$E184,"")</f>
        <v>5.357438483023283E-2</v>
      </c>
      <c r="T184" t="str">
        <f t="shared" si="363"/>
        <v/>
      </c>
      <c r="U184" t="str">
        <f t="shared" si="363"/>
        <v/>
      </c>
      <c r="V184" t="str">
        <f t="shared" si="363"/>
        <v/>
      </c>
      <c r="W184" t="str">
        <f t="shared" si="363"/>
        <v/>
      </c>
    </row>
    <row r="185" spans="1:23" ht="13" x14ac:dyDescent="0.15">
      <c r="A185">
        <f t="shared" si="30"/>
        <v>11</v>
      </c>
      <c r="B185">
        <f t="shared" si="31"/>
        <v>1885</v>
      </c>
      <c r="C185" s="64" t="s">
        <v>115</v>
      </c>
      <c r="D185" s="146">
        <f t="shared" si="9"/>
        <v>1885.8333333333198</v>
      </c>
      <c r="E185" s="147">
        <f ca="1">('StockBond Returns'!AA184+'StockBond Returns'!AC184-'Parameters &amp; Main Results'!$B$39)/'StockBond Returns'!AB184*12</f>
        <v>5.1359119420970004E-2</v>
      </c>
      <c r="F185" s="70">
        <f ca="1">'StockBond Returns'!AA184+'StockBond Returns'!AC184-'StockBond Returns'!AB184*'Distribution of Final Value'!$B$7</f>
        <v>1.8303251166590604</v>
      </c>
      <c r="G185" s="17">
        <f>1/'StockBond Returns'!M183</f>
        <v>6.2535082337529066E-2</v>
      </c>
      <c r="H185">
        <f t="shared" si="4"/>
        <v>1</v>
      </c>
      <c r="I185" s="64">
        <f t="shared" si="5"/>
        <v>0</v>
      </c>
      <c r="J185">
        <f t="shared" si="6"/>
        <v>0</v>
      </c>
      <c r="K185" s="17">
        <f t="shared" ref="K185:M185" ca="1" si="364">IF(H185=1,$E185,"")</f>
        <v>5.1359119420970004E-2</v>
      </c>
      <c r="L185" t="str">
        <f t="shared" si="364"/>
        <v/>
      </c>
      <c r="M185" t="str">
        <f t="shared" si="364"/>
        <v/>
      </c>
      <c r="N185" s="148">
        <f>IF('StockBond Returns'!AD183=0,1,0)</f>
        <v>1</v>
      </c>
      <c r="O185">
        <f>IF( AND('StockBond Returns'!$AD183&lt;0,'StockBond Returns'!$AD183&gt;=-0.1),1,0)</f>
        <v>0</v>
      </c>
      <c r="P185">
        <f>IF( AND('StockBond Returns'!$AD183&lt;-0.1,'StockBond Returns'!$AD183&gt;=-0.2),1,0)</f>
        <v>0</v>
      </c>
      <c r="Q185">
        <f>IF( AND('StockBond Returns'!$AD183&lt;-0.2,'StockBond Returns'!$AD183&gt;=-0.3),1,0)</f>
        <v>0</v>
      </c>
      <c r="R185">
        <f>IF('StockBond Returns'!AD183&lt;-0.3,1,0)</f>
        <v>0</v>
      </c>
      <c r="S185" s="17">
        <f t="shared" ref="S185:W185" ca="1" si="365">IF(N185=1,$E185,"")</f>
        <v>5.1359119420970004E-2</v>
      </c>
      <c r="T185" t="str">
        <f t="shared" si="365"/>
        <v/>
      </c>
      <c r="U185" t="str">
        <f t="shared" si="365"/>
        <v/>
      </c>
      <c r="V185" t="str">
        <f t="shared" si="365"/>
        <v/>
      </c>
      <c r="W185" t="str">
        <f t="shared" si="365"/>
        <v/>
      </c>
    </row>
    <row r="186" spans="1:23" ht="13" x14ac:dyDescent="0.15">
      <c r="A186">
        <f t="shared" si="30"/>
        <v>12</v>
      </c>
      <c r="B186">
        <f t="shared" si="31"/>
        <v>1885</v>
      </c>
      <c r="C186" s="64" t="s">
        <v>115</v>
      </c>
      <c r="D186" s="146">
        <f t="shared" si="9"/>
        <v>1885.9166666666531</v>
      </c>
      <c r="E186" s="147">
        <f ca="1">('StockBond Returns'!AA185+'StockBond Returns'!AC185-'Parameters &amp; Main Results'!$B$39)/'StockBond Returns'!AB185*12</f>
        <v>4.9596680207890487E-2</v>
      </c>
      <c r="F186" s="70">
        <f ca="1">'StockBond Returns'!AA185+'StockBond Returns'!AC185-'StockBond Returns'!AB185*'Distribution of Final Value'!$B$7</f>
        <v>1.5312822097720238</v>
      </c>
      <c r="G186" s="17">
        <f>1/'StockBond Returns'!M184</f>
        <v>5.9438774926430397E-2</v>
      </c>
      <c r="H186">
        <f t="shared" si="4"/>
        <v>1</v>
      </c>
      <c r="I186" s="64">
        <f t="shared" si="5"/>
        <v>0</v>
      </c>
      <c r="J186">
        <f t="shared" si="6"/>
        <v>0</v>
      </c>
      <c r="K186" s="17">
        <f t="shared" ref="K186:M186" ca="1" si="366">IF(H186=1,$E186,"")</f>
        <v>4.9596680207890487E-2</v>
      </c>
      <c r="L186" t="str">
        <f t="shared" si="366"/>
        <v/>
      </c>
      <c r="M186" t="str">
        <f t="shared" si="366"/>
        <v/>
      </c>
      <c r="N186" s="148">
        <f>IF('StockBond Returns'!AD184=0,1,0)</f>
        <v>1</v>
      </c>
      <c r="O186">
        <f>IF( AND('StockBond Returns'!$AD184&lt;0,'StockBond Returns'!$AD184&gt;=-0.1),1,0)</f>
        <v>0</v>
      </c>
      <c r="P186">
        <f>IF( AND('StockBond Returns'!$AD184&lt;-0.1,'StockBond Returns'!$AD184&gt;=-0.2),1,0)</f>
        <v>0</v>
      </c>
      <c r="Q186">
        <f>IF( AND('StockBond Returns'!$AD184&lt;-0.2,'StockBond Returns'!$AD184&gt;=-0.3),1,0)</f>
        <v>0</v>
      </c>
      <c r="R186">
        <f>IF('StockBond Returns'!AD184&lt;-0.3,1,0)</f>
        <v>0</v>
      </c>
      <c r="S186" s="17">
        <f t="shared" ref="S186:W186" ca="1" si="367">IF(N186=1,$E186,"")</f>
        <v>4.9596680207890487E-2</v>
      </c>
      <c r="T186" t="str">
        <f t="shared" si="367"/>
        <v/>
      </c>
      <c r="U186" t="str">
        <f t="shared" si="367"/>
        <v/>
      </c>
      <c r="V186" t="str">
        <f t="shared" si="367"/>
        <v/>
      </c>
      <c r="W186" t="str">
        <f t="shared" si="367"/>
        <v/>
      </c>
    </row>
    <row r="187" spans="1:23" ht="13" x14ac:dyDescent="0.15">
      <c r="A187">
        <f t="shared" si="30"/>
        <v>1</v>
      </c>
      <c r="B187">
        <f t="shared" si="31"/>
        <v>1886</v>
      </c>
      <c r="C187" s="64" t="s">
        <v>115</v>
      </c>
      <c r="D187" s="146">
        <f t="shared" si="9"/>
        <v>1885.9999999999864</v>
      </c>
      <c r="E187" s="147">
        <f ca="1">('StockBond Returns'!AA186+'StockBond Returns'!AC186-'Parameters &amp; Main Results'!$B$39)/'StockBond Returns'!AB186*12</f>
        <v>5.1032660112496922E-2</v>
      </c>
      <c r="F187" s="70">
        <f ca="1">'StockBond Returns'!AA186+'StockBond Returns'!AC186-'StockBond Returns'!AB186*'Distribution of Final Value'!$B$7</f>
        <v>1.69273691149467</v>
      </c>
      <c r="G187" s="17">
        <f>1/'StockBond Returns'!M185</f>
        <v>6.1332851363431889E-2</v>
      </c>
      <c r="H187">
        <f t="shared" si="4"/>
        <v>1</v>
      </c>
      <c r="I187" s="64">
        <f t="shared" si="5"/>
        <v>0</v>
      </c>
      <c r="J187">
        <f t="shared" si="6"/>
        <v>0</v>
      </c>
      <c r="K187" s="17">
        <f t="shared" ref="K187:M187" ca="1" si="368">IF(H187=1,$E187,"")</f>
        <v>5.1032660112496922E-2</v>
      </c>
      <c r="L187" t="str">
        <f t="shared" si="368"/>
        <v/>
      </c>
      <c r="M187" t="str">
        <f t="shared" si="368"/>
        <v/>
      </c>
      <c r="N187" s="148">
        <f>IF('StockBond Returns'!AD185=0,1,0)</f>
        <v>0</v>
      </c>
      <c r="O187">
        <f>IF( AND('StockBond Returns'!$AD185&lt;0,'StockBond Returns'!$AD185&gt;=-0.1),1,0)</f>
        <v>1</v>
      </c>
      <c r="P187">
        <f>IF( AND('StockBond Returns'!$AD185&lt;-0.1,'StockBond Returns'!$AD185&gt;=-0.2),1,0)</f>
        <v>0</v>
      </c>
      <c r="Q187">
        <f>IF( AND('StockBond Returns'!$AD185&lt;-0.2,'StockBond Returns'!$AD185&gt;=-0.3),1,0)</f>
        <v>0</v>
      </c>
      <c r="R187">
        <f>IF('StockBond Returns'!AD185&lt;-0.3,1,0)</f>
        <v>0</v>
      </c>
      <c r="S187" t="str">
        <f t="shared" ref="S187:W187" si="369">IF(N187=1,$E187,"")</f>
        <v/>
      </c>
      <c r="T187" s="17">
        <f t="shared" ca="1" si="369"/>
        <v>5.1032660112496922E-2</v>
      </c>
      <c r="U187" t="str">
        <f t="shared" si="369"/>
        <v/>
      </c>
      <c r="V187" t="str">
        <f t="shared" si="369"/>
        <v/>
      </c>
      <c r="W187" t="str">
        <f t="shared" si="369"/>
        <v/>
      </c>
    </row>
    <row r="188" spans="1:23" ht="13" x14ac:dyDescent="0.15">
      <c r="A188">
        <f t="shared" si="30"/>
        <v>2</v>
      </c>
      <c r="B188">
        <f t="shared" si="31"/>
        <v>1886</v>
      </c>
      <c r="C188" s="64" t="s">
        <v>115</v>
      </c>
      <c r="D188" s="146">
        <f t="shared" si="9"/>
        <v>1886.0833333333196</v>
      </c>
      <c r="E188" s="147">
        <f ca="1">('StockBond Returns'!AA187+'StockBond Returns'!AC187-'Parameters &amp; Main Results'!$B$39)/'StockBond Returns'!AB187*12</f>
        <v>4.9915431944881572E-2</v>
      </c>
      <c r="F188" s="70">
        <f ca="1">'StockBond Returns'!AA187+'StockBond Returns'!AC187-'StockBond Returns'!AB187*'Distribution of Final Value'!$B$7</f>
        <v>1.5981358572562216</v>
      </c>
      <c r="G188" s="17">
        <f>1/'StockBond Returns'!M186</f>
        <v>5.9907799009768059E-2</v>
      </c>
      <c r="H188">
        <f t="shared" si="4"/>
        <v>1</v>
      </c>
      <c r="I188" s="64">
        <f t="shared" si="5"/>
        <v>0</v>
      </c>
      <c r="J188">
        <f t="shared" si="6"/>
        <v>0</v>
      </c>
      <c r="K188" s="17">
        <f t="shared" ref="K188:M188" ca="1" si="370">IF(H188=1,$E188,"")</f>
        <v>4.9915431944881572E-2</v>
      </c>
      <c r="L188" t="str">
        <f t="shared" si="370"/>
        <v/>
      </c>
      <c r="M188" t="str">
        <f t="shared" si="370"/>
        <v/>
      </c>
      <c r="N188" s="148">
        <f>IF('StockBond Returns'!AD186=0,1,0)</f>
        <v>0</v>
      </c>
      <c r="O188">
        <f>IF( AND('StockBond Returns'!$AD186&lt;0,'StockBond Returns'!$AD186&gt;=-0.1),1,0)</f>
        <v>1</v>
      </c>
      <c r="P188">
        <f>IF( AND('StockBond Returns'!$AD186&lt;-0.1,'StockBond Returns'!$AD186&gt;=-0.2),1,0)</f>
        <v>0</v>
      </c>
      <c r="Q188">
        <f>IF( AND('StockBond Returns'!$AD186&lt;-0.2,'StockBond Returns'!$AD186&gt;=-0.3),1,0)</f>
        <v>0</v>
      </c>
      <c r="R188">
        <f>IF('StockBond Returns'!AD186&lt;-0.3,1,0)</f>
        <v>0</v>
      </c>
      <c r="S188" t="str">
        <f t="shared" ref="S188:W188" si="371">IF(N188=1,$E188,"")</f>
        <v/>
      </c>
      <c r="T188" s="17">
        <f t="shared" ca="1" si="371"/>
        <v>4.9915431944881572E-2</v>
      </c>
      <c r="U188" t="str">
        <f t="shared" si="371"/>
        <v/>
      </c>
      <c r="V188" t="str">
        <f t="shared" si="371"/>
        <v/>
      </c>
      <c r="W188" t="str">
        <f t="shared" si="371"/>
        <v/>
      </c>
    </row>
    <row r="189" spans="1:23" ht="13" x14ac:dyDescent="0.15">
      <c r="A189">
        <f t="shared" si="30"/>
        <v>3</v>
      </c>
      <c r="B189">
        <f t="shared" si="31"/>
        <v>1886</v>
      </c>
      <c r="C189" s="64" t="s">
        <v>115</v>
      </c>
      <c r="D189" s="146">
        <f t="shared" si="9"/>
        <v>1886.1666666666529</v>
      </c>
      <c r="E189" s="147">
        <f ca="1">('StockBond Returns'!AA188+'StockBond Returns'!AC188-'Parameters &amp; Main Results'!$B$39)/'StockBond Returns'!AB188*12</f>
        <v>4.9057639477596407E-2</v>
      </c>
      <c r="F189" s="70">
        <f ca="1">'StockBond Returns'!AA188+'StockBond Returns'!AC188-'StockBond Returns'!AB188*'Distribution of Final Value'!$B$7</f>
        <v>1.6026832233571566</v>
      </c>
      <c r="G189" s="17">
        <f>1/'StockBond Returns'!M187</f>
        <v>5.8800534044795967E-2</v>
      </c>
      <c r="H189">
        <f t="shared" si="4"/>
        <v>1</v>
      </c>
      <c r="I189" s="64">
        <f t="shared" si="5"/>
        <v>0</v>
      </c>
      <c r="J189">
        <f t="shared" si="6"/>
        <v>0</v>
      </c>
      <c r="K189" s="17">
        <f t="shared" ref="K189:M189" ca="1" si="372">IF(H189=1,$E189,"")</f>
        <v>4.9057639477596407E-2</v>
      </c>
      <c r="L189" t="str">
        <f t="shared" si="372"/>
        <v/>
      </c>
      <c r="M189" t="str">
        <f t="shared" si="372"/>
        <v/>
      </c>
      <c r="N189" s="148">
        <f>IF('StockBond Returns'!AD187=0,1,0)</f>
        <v>1</v>
      </c>
      <c r="O189">
        <f>IF( AND('StockBond Returns'!$AD187&lt;0,'StockBond Returns'!$AD187&gt;=-0.1),1,0)</f>
        <v>0</v>
      </c>
      <c r="P189">
        <f>IF( AND('StockBond Returns'!$AD187&lt;-0.1,'StockBond Returns'!$AD187&gt;=-0.2),1,0)</f>
        <v>0</v>
      </c>
      <c r="Q189">
        <f>IF( AND('StockBond Returns'!$AD187&lt;-0.2,'StockBond Returns'!$AD187&gt;=-0.3),1,0)</f>
        <v>0</v>
      </c>
      <c r="R189">
        <f>IF('StockBond Returns'!AD187&lt;-0.3,1,0)</f>
        <v>0</v>
      </c>
      <c r="S189" s="17">
        <f t="shared" ref="S189:W189" ca="1" si="373">IF(N189=1,$E189,"")</f>
        <v>4.9057639477596407E-2</v>
      </c>
      <c r="T189" t="str">
        <f t="shared" si="373"/>
        <v/>
      </c>
      <c r="U189" t="str">
        <f t="shared" si="373"/>
        <v/>
      </c>
      <c r="V189" t="str">
        <f t="shared" si="373"/>
        <v/>
      </c>
      <c r="W189" t="str">
        <f t="shared" si="373"/>
        <v/>
      </c>
    </row>
    <row r="190" spans="1:23" ht="13" x14ac:dyDescent="0.15">
      <c r="A190">
        <f t="shared" si="30"/>
        <v>4</v>
      </c>
      <c r="B190">
        <f t="shared" si="31"/>
        <v>1886</v>
      </c>
      <c r="C190" s="64" t="s">
        <v>115</v>
      </c>
      <c r="D190" s="146">
        <f t="shared" si="9"/>
        <v>1886.2499999999861</v>
      </c>
      <c r="E190" s="147">
        <f ca="1">('StockBond Returns'!AA189+'StockBond Returns'!AC189-'Parameters &amp; Main Results'!$B$39)/'StockBond Returns'!AB189*12</f>
        <v>4.9198206760413074E-2</v>
      </c>
      <c r="F190" s="70">
        <f ca="1">'StockBond Returns'!AA189+'StockBond Returns'!AC189-'StockBond Returns'!AB189*'Distribution of Final Value'!$B$7</f>
        <v>1.5531625788331329</v>
      </c>
      <c r="G190" s="17">
        <f>1/'StockBond Returns'!M188</f>
        <v>5.9370907878727862E-2</v>
      </c>
      <c r="H190">
        <f t="shared" si="4"/>
        <v>1</v>
      </c>
      <c r="I190" s="64">
        <f t="shared" si="5"/>
        <v>0</v>
      </c>
      <c r="J190">
        <f t="shared" si="6"/>
        <v>0</v>
      </c>
      <c r="K190" s="17">
        <f t="shared" ref="K190:M190" ca="1" si="374">IF(H190=1,$E190,"")</f>
        <v>4.9198206760413074E-2</v>
      </c>
      <c r="L190" t="str">
        <f t="shared" si="374"/>
        <v/>
      </c>
      <c r="M190" t="str">
        <f t="shared" si="374"/>
        <v/>
      </c>
      <c r="N190" s="148">
        <f>IF('StockBond Returns'!AD188=0,1,0)</f>
        <v>0</v>
      </c>
      <c r="O190">
        <f>IF( AND('StockBond Returns'!$AD188&lt;0,'StockBond Returns'!$AD188&gt;=-0.1),1,0)</f>
        <v>1</v>
      </c>
      <c r="P190">
        <f>IF( AND('StockBond Returns'!$AD188&lt;-0.1,'StockBond Returns'!$AD188&gt;=-0.2),1,0)</f>
        <v>0</v>
      </c>
      <c r="Q190">
        <f>IF( AND('StockBond Returns'!$AD188&lt;-0.2,'StockBond Returns'!$AD188&gt;=-0.3),1,0)</f>
        <v>0</v>
      </c>
      <c r="R190">
        <f>IF('StockBond Returns'!AD188&lt;-0.3,1,0)</f>
        <v>0</v>
      </c>
      <c r="S190" t="str">
        <f t="shared" ref="S190:W190" si="375">IF(N190=1,$E190,"")</f>
        <v/>
      </c>
      <c r="T190" s="17">
        <f t="shared" ca="1" si="375"/>
        <v>4.9198206760413074E-2</v>
      </c>
      <c r="U190" t="str">
        <f t="shared" si="375"/>
        <v/>
      </c>
      <c r="V190" t="str">
        <f t="shared" si="375"/>
        <v/>
      </c>
      <c r="W190" t="str">
        <f t="shared" si="375"/>
        <v/>
      </c>
    </row>
    <row r="191" spans="1:23" ht="13" x14ac:dyDescent="0.15">
      <c r="A191">
        <f t="shared" si="30"/>
        <v>5</v>
      </c>
      <c r="B191">
        <f t="shared" si="31"/>
        <v>1886</v>
      </c>
      <c r="C191" s="64" t="s">
        <v>115</v>
      </c>
      <c r="D191" s="146">
        <f t="shared" si="9"/>
        <v>1886.3333333333194</v>
      </c>
      <c r="E191" s="147">
        <f ca="1">('StockBond Returns'!AA190+'StockBond Returns'!AC190-'Parameters &amp; Main Results'!$B$39)/'StockBond Returns'!AB190*12</f>
        <v>4.9163439836573314E-2</v>
      </c>
      <c r="F191" s="70">
        <f ca="1">'StockBond Returns'!AA190+'StockBond Returns'!AC190-'StockBond Returns'!AB190*'Distribution of Final Value'!$B$7</f>
        <v>1.4456796639143379</v>
      </c>
      <c r="G191" s="17">
        <f>1/'StockBond Returns'!M189</f>
        <v>5.9517729752288112E-2</v>
      </c>
      <c r="H191">
        <f t="shared" si="4"/>
        <v>1</v>
      </c>
      <c r="I191" s="64">
        <f t="shared" si="5"/>
        <v>0</v>
      </c>
      <c r="J191">
        <f t="shared" si="6"/>
        <v>0</v>
      </c>
      <c r="K191" s="17">
        <f t="shared" ref="K191:M191" ca="1" si="376">IF(H191=1,$E191,"")</f>
        <v>4.9163439836573314E-2</v>
      </c>
      <c r="L191" t="str">
        <f t="shared" si="376"/>
        <v/>
      </c>
      <c r="M191" t="str">
        <f t="shared" si="376"/>
        <v/>
      </c>
      <c r="N191" s="148">
        <f>IF('StockBond Returns'!AD189=0,1,0)</f>
        <v>0</v>
      </c>
      <c r="O191">
        <f>IF( AND('StockBond Returns'!$AD189&lt;0,'StockBond Returns'!$AD189&gt;=-0.1),1,0)</f>
        <v>1</v>
      </c>
      <c r="P191">
        <f>IF( AND('StockBond Returns'!$AD189&lt;-0.1,'StockBond Returns'!$AD189&gt;=-0.2),1,0)</f>
        <v>0</v>
      </c>
      <c r="Q191">
        <f>IF( AND('StockBond Returns'!$AD189&lt;-0.2,'StockBond Returns'!$AD189&gt;=-0.3),1,0)</f>
        <v>0</v>
      </c>
      <c r="R191">
        <f>IF('StockBond Returns'!AD189&lt;-0.3,1,0)</f>
        <v>0</v>
      </c>
      <c r="S191" t="str">
        <f t="shared" ref="S191:W191" si="377">IF(N191=1,$E191,"")</f>
        <v/>
      </c>
      <c r="T191" s="17">
        <f t="shared" ca="1" si="377"/>
        <v>4.9163439836573314E-2</v>
      </c>
      <c r="U191" t="str">
        <f t="shared" si="377"/>
        <v/>
      </c>
      <c r="V191" t="str">
        <f t="shared" si="377"/>
        <v/>
      </c>
      <c r="W191" t="str">
        <f t="shared" si="377"/>
        <v/>
      </c>
    </row>
    <row r="192" spans="1:23" ht="13" x14ac:dyDescent="0.15">
      <c r="A192">
        <f t="shared" si="30"/>
        <v>6</v>
      </c>
      <c r="B192">
        <f t="shared" si="31"/>
        <v>1886</v>
      </c>
      <c r="C192" s="64" t="s">
        <v>115</v>
      </c>
      <c r="D192" s="146">
        <f t="shared" si="9"/>
        <v>1886.4166666666526</v>
      </c>
      <c r="E192" s="147">
        <f ca="1">('StockBond Returns'!AA191+'StockBond Returns'!AC191-'Parameters &amp; Main Results'!$B$39)/'StockBond Returns'!AB191*12</f>
        <v>4.8712600529819031E-2</v>
      </c>
      <c r="F192" s="70">
        <f ca="1">'StockBond Returns'!AA191+'StockBond Returns'!AC191-'StockBond Returns'!AB191*'Distribution of Final Value'!$B$7</f>
        <v>1.2524167646200484</v>
      </c>
      <c r="G192" s="17">
        <f>1/'StockBond Returns'!M190</f>
        <v>5.9300741595149337E-2</v>
      </c>
      <c r="H192">
        <f t="shared" si="4"/>
        <v>1</v>
      </c>
      <c r="I192" s="64">
        <f t="shared" si="5"/>
        <v>0</v>
      </c>
      <c r="J192">
        <f t="shared" si="6"/>
        <v>0</v>
      </c>
      <c r="K192" s="17">
        <f t="shared" ref="K192:M192" ca="1" si="378">IF(H192=1,$E192,"")</f>
        <v>4.8712600529819031E-2</v>
      </c>
      <c r="L192" t="str">
        <f t="shared" si="378"/>
        <v/>
      </c>
      <c r="M192" t="str">
        <f t="shared" si="378"/>
        <v/>
      </c>
      <c r="N192" s="148">
        <f>IF('StockBond Returns'!AD190=0,1,0)</f>
        <v>1</v>
      </c>
      <c r="O192">
        <f>IF( AND('StockBond Returns'!$AD190&lt;0,'StockBond Returns'!$AD190&gt;=-0.1),1,0)</f>
        <v>0</v>
      </c>
      <c r="P192">
        <f>IF( AND('StockBond Returns'!$AD190&lt;-0.1,'StockBond Returns'!$AD190&gt;=-0.2),1,0)</f>
        <v>0</v>
      </c>
      <c r="Q192">
        <f>IF( AND('StockBond Returns'!$AD190&lt;-0.2,'StockBond Returns'!$AD190&gt;=-0.3),1,0)</f>
        <v>0</v>
      </c>
      <c r="R192">
        <f>IF('StockBond Returns'!AD190&lt;-0.3,1,0)</f>
        <v>0</v>
      </c>
      <c r="S192" s="17">
        <f t="shared" ref="S192:W192" ca="1" si="379">IF(N192=1,$E192,"")</f>
        <v>4.8712600529819031E-2</v>
      </c>
      <c r="T192" t="str">
        <f t="shared" si="379"/>
        <v/>
      </c>
      <c r="U192" t="str">
        <f t="shared" si="379"/>
        <v/>
      </c>
      <c r="V192" t="str">
        <f t="shared" si="379"/>
        <v/>
      </c>
      <c r="W192" t="str">
        <f t="shared" si="379"/>
        <v/>
      </c>
    </row>
    <row r="193" spans="1:23" ht="13" x14ac:dyDescent="0.15">
      <c r="A193">
        <f t="shared" si="30"/>
        <v>7</v>
      </c>
      <c r="B193">
        <f t="shared" si="31"/>
        <v>1886</v>
      </c>
      <c r="C193" s="64" t="s">
        <v>115</v>
      </c>
      <c r="D193" s="146">
        <f t="shared" si="9"/>
        <v>1886.4999999999859</v>
      </c>
      <c r="E193" s="147">
        <f ca="1">('StockBond Returns'!AA192+'StockBond Returns'!AC192-'Parameters &amp; Main Results'!$B$39)/'StockBond Returns'!AB192*12</f>
        <v>4.648520317387636E-2</v>
      </c>
      <c r="F193" s="70">
        <f ca="1">'StockBond Returns'!AA192+'StockBond Returns'!AC192-'StockBond Returns'!AB192*'Distribution of Final Value'!$B$7</f>
        <v>1.0443605307732193</v>
      </c>
      <c r="G193" s="17">
        <f>1/'StockBond Returns'!M191</f>
        <v>5.6080550324900814E-2</v>
      </c>
      <c r="H193">
        <f t="shared" si="4"/>
        <v>1</v>
      </c>
      <c r="I193" s="64">
        <f t="shared" si="5"/>
        <v>0</v>
      </c>
      <c r="J193">
        <f t="shared" si="6"/>
        <v>0</v>
      </c>
      <c r="K193" s="17">
        <f t="shared" ref="K193:M193" ca="1" si="380">IF(H193=1,$E193,"")</f>
        <v>4.648520317387636E-2</v>
      </c>
      <c r="L193" t="str">
        <f t="shared" si="380"/>
        <v/>
      </c>
      <c r="M193" t="str">
        <f t="shared" si="380"/>
        <v/>
      </c>
      <c r="N193" s="148">
        <f>IF('StockBond Returns'!AD191=0,1,0)</f>
        <v>1</v>
      </c>
      <c r="O193">
        <f>IF( AND('StockBond Returns'!$AD191&lt;0,'StockBond Returns'!$AD191&gt;=-0.1),1,0)</f>
        <v>0</v>
      </c>
      <c r="P193">
        <f>IF( AND('StockBond Returns'!$AD191&lt;-0.1,'StockBond Returns'!$AD191&gt;=-0.2),1,0)</f>
        <v>0</v>
      </c>
      <c r="Q193">
        <f>IF( AND('StockBond Returns'!$AD191&lt;-0.2,'StockBond Returns'!$AD191&gt;=-0.3),1,0)</f>
        <v>0</v>
      </c>
      <c r="R193">
        <f>IF('StockBond Returns'!AD191&lt;-0.3,1,0)</f>
        <v>0</v>
      </c>
      <c r="S193" s="17">
        <f t="shared" ref="S193:W193" ca="1" si="381">IF(N193=1,$E193,"")</f>
        <v>4.648520317387636E-2</v>
      </c>
      <c r="T193" t="str">
        <f t="shared" si="381"/>
        <v/>
      </c>
      <c r="U193" t="str">
        <f t="shared" si="381"/>
        <v/>
      </c>
      <c r="V193" t="str">
        <f t="shared" si="381"/>
        <v/>
      </c>
      <c r="W193" t="str">
        <f t="shared" si="381"/>
        <v/>
      </c>
    </row>
    <row r="194" spans="1:23" ht="13" x14ac:dyDescent="0.15">
      <c r="A194">
        <f t="shared" si="30"/>
        <v>8</v>
      </c>
      <c r="B194">
        <f t="shared" si="31"/>
        <v>1886</v>
      </c>
      <c r="C194" s="64" t="s">
        <v>115</v>
      </c>
      <c r="D194" s="146">
        <f t="shared" si="9"/>
        <v>1886.5833333333192</v>
      </c>
      <c r="E194" s="147">
        <f ca="1">('StockBond Returns'!AA193+'StockBond Returns'!AC193-'Parameters &amp; Main Results'!$B$39)/'StockBond Returns'!AB193*12</f>
        <v>4.6585223437685494E-2</v>
      </c>
      <c r="F194" s="70">
        <f ca="1">'StockBond Returns'!AA193+'StockBond Returns'!AC193-'StockBond Returns'!AB193*'Distribution of Final Value'!$B$7</f>
        <v>1.0010873505437541</v>
      </c>
      <c r="G194" s="17">
        <f>1/'StockBond Returns'!M192</f>
        <v>5.6035452384495206E-2</v>
      </c>
      <c r="H194">
        <f t="shared" si="4"/>
        <v>1</v>
      </c>
      <c r="I194" s="64">
        <f t="shared" si="5"/>
        <v>0</v>
      </c>
      <c r="J194">
        <f t="shared" si="6"/>
        <v>0</v>
      </c>
      <c r="K194" s="17">
        <f t="shared" ref="K194:M194" ca="1" si="382">IF(H194=1,$E194,"")</f>
        <v>4.6585223437685494E-2</v>
      </c>
      <c r="L194" t="str">
        <f t="shared" si="382"/>
        <v/>
      </c>
      <c r="M194" t="str">
        <f t="shared" si="382"/>
        <v/>
      </c>
      <c r="N194" s="148">
        <f>IF('StockBond Returns'!AD192=0,1,0)</f>
        <v>1</v>
      </c>
      <c r="O194">
        <f>IF( AND('StockBond Returns'!$AD192&lt;0,'StockBond Returns'!$AD192&gt;=-0.1),1,0)</f>
        <v>0</v>
      </c>
      <c r="P194">
        <f>IF( AND('StockBond Returns'!$AD192&lt;-0.1,'StockBond Returns'!$AD192&gt;=-0.2),1,0)</f>
        <v>0</v>
      </c>
      <c r="Q194">
        <f>IF( AND('StockBond Returns'!$AD192&lt;-0.2,'StockBond Returns'!$AD192&gt;=-0.3),1,0)</f>
        <v>0</v>
      </c>
      <c r="R194">
        <f>IF('StockBond Returns'!AD192&lt;-0.3,1,0)</f>
        <v>0</v>
      </c>
      <c r="S194" s="17">
        <f t="shared" ref="S194:W194" ca="1" si="383">IF(N194=1,$E194,"")</f>
        <v>4.6585223437685494E-2</v>
      </c>
      <c r="T194" t="str">
        <f t="shared" si="383"/>
        <v/>
      </c>
      <c r="U194" t="str">
        <f t="shared" si="383"/>
        <v/>
      </c>
      <c r="V194" t="str">
        <f t="shared" si="383"/>
        <v/>
      </c>
      <c r="W194" t="str">
        <f t="shared" si="383"/>
        <v/>
      </c>
    </row>
    <row r="195" spans="1:23" ht="13" x14ac:dyDescent="0.15">
      <c r="A195">
        <f t="shared" si="30"/>
        <v>9</v>
      </c>
      <c r="B195">
        <f t="shared" si="31"/>
        <v>1886</v>
      </c>
      <c r="C195" s="64" t="s">
        <v>115</v>
      </c>
      <c r="D195" s="146">
        <f t="shared" si="9"/>
        <v>1886.6666666666524</v>
      </c>
      <c r="E195" s="147">
        <f ca="1">('StockBond Returns'!AA194+'StockBond Returns'!AC194-'Parameters &amp; Main Results'!$B$39)/'StockBond Returns'!AB194*12</f>
        <v>4.6942564870637908E-2</v>
      </c>
      <c r="F195" s="70">
        <f ca="1">'StockBond Returns'!AA194+'StockBond Returns'!AC194-'StockBond Returns'!AB194*'Distribution of Final Value'!$B$7</f>
        <v>1.0635317668085857</v>
      </c>
      <c r="G195" s="17">
        <f>1/'StockBond Returns'!M193</f>
        <v>5.6420950118869911E-2</v>
      </c>
      <c r="H195">
        <f t="shared" si="4"/>
        <v>1</v>
      </c>
      <c r="I195" s="64">
        <f t="shared" si="5"/>
        <v>0</v>
      </c>
      <c r="J195">
        <f t="shared" si="6"/>
        <v>0</v>
      </c>
      <c r="K195" s="17">
        <f t="shared" ref="K195:M195" ca="1" si="384">IF(H195=1,$E195,"")</f>
        <v>4.6942564870637908E-2</v>
      </c>
      <c r="L195" t="str">
        <f t="shared" si="384"/>
        <v/>
      </c>
      <c r="M195" t="str">
        <f t="shared" si="384"/>
        <v/>
      </c>
      <c r="N195" s="148">
        <f>IF('StockBond Returns'!AD193=0,1,0)</f>
        <v>0</v>
      </c>
      <c r="O195">
        <f>IF( AND('StockBond Returns'!$AD193&lt;0,'StockBond Returns'!$AD193&gt;=-0.1),1,0)</f>
        <v>1</v>
      </c>
      <c r="P195">
        <f>IF( AND('StockBond Returns'!$AD193&lt;-0.1,'StockBond Returns'!$AD193&gt;=-0.2),1,0)</f>
        <v>0</v>
      </c>
      <c r="Q195">
        <f>IF( AND('StockBond Returns'!$AD193&lt;-0.2,'StockBond Returns'!$AD193&gt;=-0.3),1,0)</f>
        <v>0</v>
      </c>
      <c r="R195">
        <f>IF('StockBond Returns'!AD193&lt;-0.3,1,0)</f>
        <v>0</v>
      </c>
      <c r="S195" t="str">
        <f t="shared" ref="S195:W195" si="385">IF(N195=1,$E195,"")</f>
        <v/>
      </c>
      <c r="T195" s="17">
        <f t="shared" ca="1" si="385"/>
        <v>4.6942564870637908E-2</v>
      </c>
      <c r="U195" t="str">
        <f t="shared" si="385"/>
        <v/>
      </c>
      <c r="V195" t="str">
        <f t="shared" si="385"/>
        <v/>
      </c>
      <c r="W195" t="str">
        <f t="shared" si="385"/>
        <v/>
      </c>
    </row>
    <row r="196" spans="1:23" ht="13" x14ac:dyDescent="0.15">
      <c r="A196">
        <f t="shared" si="30"/>
        <v>10</v>
      </c>
      <c r="B196">
        <f t="shared" si="31"/>
        <v>1886</v>
      </c>
      <c r="C196" s="64" t="s">
        <v>115</v>
      </c>
      <c r="D196" s="146">
        <f t="shared" si="9"/>
        <v>1886.7499999999857</v>
      </c>
      <c r="E196" s="147">
        <f ca="1">('StockBond Returns'!AA195+'StockBond Returns'!AC195-'Parameters &amp; Main Results'!$B$39)/'StockBond Returns'!AB195*12</f>
        <v>4.5985300673054563E-2</v>
      </c>
      <c r="F196" s="70">
        <f ca="1">'StockBond Returns'!AA195+'StockBond Returns'!AC195-'StockBond Returns'!AB195*'Distribution of Final Value'!$B$7</f>
        <v>0.71486816105898399</v>
      </c>
      <c r="G196" s="17">
        <f>1/'StockBond Returns'!M194</f>
        <v>5.5105090027243758E-2</v>
      </c>
      <c r="H196">
        <f t="shared" si="4"/>
        <v>1</v>
      </c>
      <c r="I196" s="64">
        <f t="shared" si="5"/>
        <v>0</v>
      </c>
      <c r="J196">
        <f t="shared" si="6"/>
        <v>0</v>
      </c>
      <c r="K196" s="17">
        <f t="shared" ref="K196:M196" ca="1" si="386">IF(H196=1,$E196,"")</f>
        <v>4.5985300673054563E-2</v>
      </c>
      <c r="L196" t="str">
        <f t="shared" si="386"/>
        <v/>
      </c>
      <c r="M196" t="str">
        <f t="shared" si="386"/>
        <v/>
      </c>
      <c r="N196" s="148">
        <f>IF('StockBond Returns'!AD194=0,1,0)</f>
        <v>1</v>
      </c>
      <c r="O196">
        <f>IF( AND('StockBond Returns'!$AD194&lt;0,'StockBond Returns'!$AD194&gt;=-0.1),1,0)</f>
        <v>0</v>
      </c>
      <c r="P196">
        <f>IF( AND('StockBond Returns'!$AD194&lt;-0.1,'StockBond Returns'!$AD194&gt;=-0.2),1,0)</f>
        <v>0</v>
      </c>
      <c r="Q196">
        <f>IF( AND('StockBond Returns'!$AD194&lt;-0.2,'StockBond Returns'!$AD194&gt;=-0.3),1,0)</f>
        <v>0</v>
      </c>
      <c r="R196">
        <f>IF('StockBond Returns'!AD194&lt;-0.3,1,0)</f>
        <v>0</v>
      </c>
      <c r="S196" s="17">
        <f t="shared" ref="S196:W196" ca="1" si="387">IF(N196=1,$E196,"")</f>
        <v>4.5985300673054563E-2</v>
      </c>
      <c r="T196" t="str">
        <f t="shared" si="387"/>
        <v/>
      </c>
      <c r="U196" t="str">
        <f t="shared" si="387"/>
        <v/>
      </c>
      <c r="V196" t="str">
        <f t="shared" si="387"/>
        <v/>
      </c>
      <c r="W196" t="str">
        <f t="shared" si="387"/>
        <v/>
      </c>
    </row>
    <row r="197" spans="1:23" ht="13" x14ac:dyDescent="0.15">
      <c r="A197">
        <f t="shared" si="30"/>
        <v>11</v>
      </c>
      <c r="B197">
        <f t="shared" si="31"/>
        <v>1886</v>
      </c>
      <c r="C197" s="64" t="s">
        <v>115</v>
      </c>
      <c r="D197" s="146">
        <f t="shared" si="9"/>
        <v>1886.8333333333189</v>
      </c>
      <c r="E197" s="147">
        <f ca="1">('StockBond Returns'!AA196+'StockBond Returns'!AC196-'Parameters &amp; Main Results'!$B$39)/'StockBond Returns'!AB196*12</f>
        <v>4.5080577919911408E-2</v>
      </c>
      <c r="F197" s="70">
        <f ca="1">'StockBond Returns'!AA196+'StockBond Returns'!AC196-'StockBond Returns'!AB196*'Distribution of Final Value'!$B$7</f>
        <v>0.6469397392708105</v>
      </c>
      <c r="G197" s="17">
        <f>1/'StockBond Returns'!M195</f>
        <v>5.3872398249092318E-2</v>
      </c>
      <c r="H197">
        <f t="shared" si="4"/>
        <v>1</v>
      </c>
      <c r="I197" s="64">
        <f t="shared" si="5"/>
        <v>0</v>
      </c>
      <c r="J197">
        <f t="shared" si="6"/>
        <v>0</v>
      </c>
      <c r="K197" s="17">
        <f t="shared" ref="K197:M197" ca="1" si="388">IF(H197=1,$E197,"")</f>
        <v>4.5080577919911408E-2</v>
      </c>
      <c r="L197" t="str">
        <f t="shared" si="388"/>
        <v/>
      </c>
      <c r="M197" t="str">
        <f t="shared" si="388"/>
        <v/>
      </c>
      <c r="N197" s="148">
        <f>IF('StockBond Returns'!AD195=0,1,0)</f>
        <v>1</v>
      </c>
      <c r="O197">
        <f>IF( AND('StockBond Returns'!$AD195&lt;0,'StockBond Returns'!$AD195&gt;=-0.1),1,0)</f>
        <v>0</v>
      </c>
      <c r="P197">
        <f>IF( AND('StockBond Returns'!$AD195&lt;-0.1,'StockBond Returns'!$AD195&gt;=-0.2),1,0)</f>
        <v>0</v>
      </c>
      <c r="Q197">
        <f>IF( AND('StockBond Returns'!$AD195&lt;-0.2,'StockBond Returns'!$AD195&gt;=-0.3),1,0)</f>
        <v>0</v>
      </c>
      <c r="R197">
        <f>IF('StockBond Returns'!AD195&lt;-0.3,1,0)</f>
        <v>0</v>
      </c>
      <c r="S197" s="17">
        <f t="shared" ref="S197:W197" ca="1" si="389">IF(N197=1,$E197,"")</f>
        <v>4.5080577919911408E-2</v>
      </c>
      <c r="T197" t="str">
        <f t="shared" si="389"/>
        <v/>
      </c>
      <c r="U197" t="str">
        <f t="shared" si="389"/>
        <v/>
      </c>
      <c r="V197" t="str">
        <f t="shared" si="389"/>
        <v/>
      </c>
      <c r="W197" t="str">
        <f t="shared" si="389"/>
        <v/>
      </c>
    </row>
    <row r="198" spans="1:23" ht="13" x14ac:dyDescent="0.15">
      <c r="A198">
        <f t="shared" si="30"/>
        <v>12</v>
      </c>
      <c r="B198">
        <f t="shared" si="31"/>
        <v>1886</v>
      </c>
      <c r="C198" s="64" t="s">
        <v>115</v>
      </c>
      <c r="D198" s="146">
        <f t="shared" si="9"/>
        <v>1886.9166666666522</v>
      </c>
      <c r="E198" s="147">
        <f ca="1">('StockBond Returns'!AA197+'StockBond Returns'!AC197-'Parameters &amp; Main Results'!$B$39)/'StockBond Returns'!AB197*12</f>
        <v>4.4295390642229364E-2</v>
      </c>
      <c r="F198" s="70">
        <f ca="1">'StockBond Returns'!AA197+'StockBond Returns'!AC197-'StockBond Returns'!AB197*'Distribution of Final Value'!$B$7</f>
        <v>0.51442142662083867</v>
      </c>
      <c r="G198" s="17">
        <f>1/'StockBond Returns'!M196</f>
        <v>5.2719502230178079E-2</v>
      </c>
      <c r="H198">
        <f t="shared" si="4"/>
        <v>1</v>
      </c>
      <c r="I198" s="64">
        <f t="shared" si="5"/>
        <v>0</v>
      </c>
      <c r="J198">
        <f t="shared" si="6"/>
        <v>0</v>
      </c>
      <c r="K198" s="17">
        <f t="shared" ref="K198:M198" ca="1" si="390">IF(H198=1,$E198,"")</f>
        <v>4.4295390642229364E-2</v>
      </c>
      <c r="L198" t="str">
        <f t="shared" si="390"/>
        <v/>
      </c>
      <c r="M198" t="str">
        <f t="shared" si="390"/>
        <v/>
      </c>
      <c r="N198" s="148">
        <f>IF('StockBond Returns'!AD196=0,1,0)</f>
        <v>1</v>
      </c>
      <c r="O198">
        <f>IF( AND('StockBond Returns'!$AD196&lt;0,'StockBond Returns'!$AD196&gt;=-0.1),1,0)</f>
        <v>0</v>
      </c>
      <c r="P198">
        <f>IF( AND('StockBond Returns'!$AD196&lt;-0.1,'StockBond Returns'!$AD196&gt;=-0.2),1,0)</f>
        <v>0</v>
      </c>
      <c r="Q198">
        <f>IF( AND('StockBond Returns'!$AD196&lt;-0.2,'StockBond Returns'!$AD196&gt;=-0.3),1,0)</f>
        <v>0</v>
      </c>
      <c r="R198">
        <f>IF('StockBond Returns'!AD196&lt;-0.3,1,0)</f>
        <v>0</v>
      </c>
      <c r="S198" s="17">
        <f t="shared" ref="S198:W198" ca="1" si="391">IF(N198=1,$E198,"")</f>
        <v>4.4295390642229364E-2</v>
      </c>
      <c r="T198" t="str">
        <f t="shared" si="391"/>
        <v/>
      </c>
      <c r="U198" t="str">
        <f t="shared" si="391"/>
        <v/>
      </c>
      <c r="V198" t="str">
        <f t="shared" si="391"/>
        <v/>
      </c>
      <c r="W198" t="str">
        <f t="shared" si="391"/>
        <v/>
      </c>
    </row>
    <row r="199" spans="1:23" ht="13" x14ac:dyDescent="0.15">
      <c r="A199">
        <f t="shared" si="30"/>
        <v>1</v>
      </c>
      <c r="B199">
        <f t="shared" si="31"/>
        <v>1887</v>
      </c>
      <c r="C199" s="64" t="s">
        <v>115</v>
      </c>
      <c r="D199" s="146">
        <f t="shared" si="9"/>
        <v>1886.9999999999854</v>
      </c>
      <c r="E199" s="147">
        <f ca="1">('StockBond Returns'!AA198+'StockBond Returns'!AC198-'Parameters &amp; Main Results'!$B$39)/'StockBond Returns'!AB198*12</f>
        <v>4.5690550182147065E-2</v>
      </c>
      <c r="F199" s="70">
        <f ca="1">'StockBond Returns'!AA198+'StockBond Returns'!AC198-'StockBond Returns'!AB198*'Distribution of Final Value'!$B$7</f>
        <v>0.6098545405833633</v>
      </c>
      <c r="G199" s="17">
        <f>1/'StockBond Returns'!M197</f>
        <v>5.496300078760441E-2</v>
      </c>
      <c r="H199">
        <f t="shared" si="4"/>
        <v>1</v>
      </c>
      <c r="I199" s="64">
        <f t="shared" si="5"/>
        <v>0</v>
      </c>
      <c r="J199">
        <f t="shared" si="6"/>
        <v>0</v>
      </c>
      <c r="K199" s="17">
        <f t="shared" ref="K199:M199" ca="1" si="392">IF(H199=1,$E199,"")</f>
        <v>4.5690550182147065E-2</v>
      </c>
      <c r="L199" t="str">
        <f t="shared" si="392"/>
        <v/>
      </c>
      <c r="M199" t="str">
        <f t="shared" si="392"/>
        <v/>
      </c>
      <c r="N199" s="148">
        <f>IF('StockBond Returns'!AD197=0,1,0)</f>
        <v>0</v>
      </c>
      <c r="O199">
        <f>IF( AND('StockBond Returns'!$AD197&lt;0,'StockBond Returns'!$AD197&gt;=-0.1),1,0)</f>
        <v>1</v>
      </c>
      <c r="P199">
        <f>IF( AND('StockBond Returns'!$AD197&lt;-0.1,'StockBond Returns'!$AD197&gt;=-0.2),1,0)</f>
        <v>0</v>
      </c>
      <c r="Q199">
        <f>IF( AND('StockBond Returns'!$AD197&lt;-0.2,'StockBond Returns'!$AD197&gt;=-0.3),1,0)</f>
        <v>0</v>
      </c>
      <c r="R199">
        <f>IF('StockBond Returns'!AD197&lt;-0.3,1,0)</f>
        <v>0</v>
      </c>
      <c r="S199" t="str">
        <f t="shared" ref="S199:W199" si="393">IF(N199=1,$E199,"")</f>
        <v/>
      </c>
      <c r="T199" s="17">
        <f t="shared" ca="1" si="393"/>
        <v>4.5690550182147065E-2</v>
      </c>
      <c r="U199" t="str">
        <f t="shared" si="393"/>
        <v/>
      </c>
      <c r="V199" t="str">
        <f t="shared" si="393"/>
        <v/>
      </c>
      <c r="W199" t="str">
        <f t="shared" si="393"/>
        <v/>
      </c>
    </row>
    <row r="200" spans="1:23" ht="13" x14ac:dyDescent="0.15">
      <c r="A200">
        <f t="shared" si="30"/>
        <v>2</v>
      </c>
      <c r="B200">
        <f t="shared" si="31"/>
        <v>1887</v>
      </c>
      <c r="C200" s="64" t="s">
        <v>115</v>
      </c>
      <c r="D200" s="146">
        <f t="shared" si="9"/>
        <v>1887.0833333333187</v>
      </c>
      <c r="E200" s="147">
        <f ca="1">('StockBond Returns'!AA199+'StockBond Returns'!AC199-'Parameters &amp; Main Results'!$B$39)/'StockBond Returns'!AB199*12</f>
        <v>4.7280130875216174E-2</v>
      </c>
      <c r="F200" s="70">
        <f ca="1">'StockBond Returns'!AA199+'StockBond Returns'!AC199-'StockBond Returns'!AB199*'Distribution of Final Value'!$B$7</f>
        <v>0.77657233690329619</v>
      </c>
      <c r="G200" s="17">
        <f>1/'StockBond Returns'!M198</f>
        <v>5.7102976098047549E-2</v>
      </c>
      <c r="H200">
        <f t="shared" si="4"/>
        <v>1</v>
      </c>
      <c r="I200" s="64">
        <f t="shared" si="5"/>
        <v>0</v>
      </c>
      <c r="J200">
        <f t="shared" si="6"/>
        <v>0</v>
      </c>
      <c r="K200" s="17">
        <f t="shared" ref="K200:M200" ca="1" si="394">IF(H200=1,$E200,"")</f>
        <v>4.7280130875216174E-2</v>
      </c>
      <c r="L200" t="str">
        <f t="shared" si="394"/>
        <v/>
      </c>
      <c r="M200" t="str">
        <f t="shared" si="394"/>
        <v/>
      </c>
      <c r="N200" s="148">
        <f>IF('StockBond Returns'!AD198=0,1,0)</f>
        <v>0</v>
      </c>
      <c r="O200">
        <f>IF( AND('StockBond Returns'!$AD198&lt;0,'StockBond Returns'!$AD198&gt;=-0.1),1,0)</f>
        <v>1</v>
      </c>
      <c r="P200">
        <f>IF( AND('StockBond Returns'!$AD198&lt;-0.1,'StockBond Returns'!$AD198&gt;=-0.2),1,0)</f>
        <v>0</v>
      </c>
      <c r="Q200">
        <f>IF( AND('StockBond Returns'!$AD198&lt;-0.2,'StockBond Returns'!$AD198&gt;=-0.3),1,0)</f>
        <v>0</v>
      </c>
      <c r="R200">
        <f>IF('StockBond Returns'!AD198&lt;-0.3,1,0)</f>
        <v>0</v>
      </c>
      <c r="S200" t="str">
        <f t="shared" ref="S200:W200" si="395">IF(N200=1,$E200,"")</f>
        <v/>
      </c>
      <c r="T200" s="17">
        <f t="shared" ca="1" si="395"/>
        <v>4.7280130875216174E-2</v>
      </c>
      <c r="U200" t="str">
        <f t="shared" si="395"/>
        <v/>
      </c>
      <c r="V200" t="str">
        <f t="shared" si="395"/>
        <v/>
      </c>
      <c r="W200" t="str">
        <f t="shared" si="395"/>
        <v/>
      </c>
    </row>
    <row r="201" spans="1:23" ht="13" x14ac:dyDescent="0.15">
      <c r="A201">
        <f t="shared" si="30"/>
        <v>3</v>
      </c>
      <c r="B201">
        <f t="shared" si="31"/>
        <v>1887</v>
      </c>
      <c r="C201" s="64" t="s">
        <v>115</v>
      </c>
      <c r="D201" s="146">
        <f t="shared" si="9"/>
        <v>1887.166666666652</v>
      </c>
      <c r="E201" s="147">
        <f ca="1">('StockBond Returns'!AA200+'StockBond Returns'!AC200-'Parameters &amp; Main Results'!$B$39)/'StockBond Returns'!AB200*12</f>
        <v>4.8051100975039653E-2</v>
      </c>
      <c r="F201" s="70">
        <f ca="1">'StockBond Returns'!AA200+'StockBond Returns'!AC200-'StockBond Returns'!AB200*'Distribution of Final Value'!$B$7</f>
        <v>0.90976533978366891</v>
      </c>
      <c r="G201" s="17">
        <f>1/'StockBond Returns'!M199</f>
        <v>5.8392910549430223E-2</v>
      </c>
      <c r="H201">
        <f t="shared" si="4"/>
        <v>1</v>
      </c>
      <c r="I201" s="64">
        <f t="shared" si="5"/>
        <v>0</v>
      </c>
      <c r="J201">
        <f t="shared" si="6"/>
        <v>0</v>
      </c>
      <c r="K201" s="17">
        <f t="shared" ref="K201:M201" ca="1" si="396">IF(H201=1,$E201,"")</f>
        <v>4.8051100975039653E-2</v>
      </c>
      <c r="L201" t="str">
        <f t="shared" si="396"/>
        <v/>
      </c>
      <c r="M201" t="str">
        <f t="shared" si="396"/>
        <v/>
      </c>
      <c r="N201" s="148">
        <f>IF('StockBond Returns'!AD199=0,1,0)</f>
        <v>0</v>
      </c>
      <c r="O201">
        <f>IF( AND('StockBond Returns'!$AD199&lt;0,'StockBond Returns'!$AD199&gt;=-0.1),1,0)</f>
        <v>1</v>
      </c>
      <c r="P201">
        <f>IF( AND('StockBond Returns'!$AD199&lt;-0.1,'StockBond Returns'!$AD199&gt;=-0.2),1,0)</f>
        <v>0</v>
      </c>
      <c r="Q201">
        <f>IF( AND('StockBond Returns'!$AD199&lt;-0.2,'StockBond Returns'!$AD199&gt;=-0.3),1,0)</f>
        <v>0</v>
      </c>
      <c r="R201">
        <f>IF('StockBond Returns'!AD199&lt;-0.3,1,0)</f>
        <v>0</v>
      </c>
      <c r="S201" t="str">
        <f t="shared" ref="S201:W201" si="397">IF(N201=1,$E201,"")</f>
        <v/>
      </c>
      <c r="T201" s="17">
        <f t="shared" ca="1" si="397"/>
        <v>4.8051100975039653E-2</v>
      </c>
      <c r="U201" t="str">
        <f t="shared" si="397"/>
        <v/>
      </c>
      <c r="V201" t="str">
        <f t="shared" si="397"/>
        <v/>
      </c>
      <c r="W201" t="str">
        <f t="shared" si="397"/>
        <v/>
      </c>
    </row>
    <row r="202" spans="1:23" ht="13" x14ac:dyDescent="0.15">
      <c r="A202">
        <f t="shared" si="30"/>
        <v>4</v>
      </c>
      <c r="B202">
        <f t="shared" si="31"/>
        <v>1887</v>
      </c>
      <c r="C202" s="64" t="s">
        <v>115</v>
      </c>
      <c r="D202" s="146">
        <f t="shared" si="9"/>
        <v>1887.2499999999852</v>
      </c>
      <c r="E202" s="147">
        <f ca="1">('StockBond Returns'!AA201+'StockBond Returns'!AC201-'Parameters &amp; Main Results'!$B$39)/'StockBond Returns'!AB201*12</f>
        <v>4.7219852834577594E-2</v>
      </c>
      <c r="F202" s="70">
        <f ca="1">'StockBond Returns'!AA201+'StockBond Returns'!AC201-'StockBond Returns'!AB201*'Distribution of Final Value'!$B$7</f>
        <v>0.75252749606199565</v>
      </c>
      <c r="G202" s="17">
        <f>1/'StockBond Returns'!M200</f>
        <v>5.7230456663372432E-2</v>
      </c>
      <c r="H202">
        <f t="shared" si="4"/>
        <v>1</v>
      </c>
      <c r="I202" s="64">
        <f t="shared" si="5"/>
        <v>0</v>
      </c>
      <c r="J202">
        <f t="shared" si="6"/>
        <v>0</v>
      </c>
      <c r="K202" s="17">
        <f t="shared" ref="K202:M202" ca="1" si="398">IF(H202=1,$E202,"")</f>
        <v>4.7219852834577594E-2</v>
      </c>
      <c r="L202" t="str">
        <f t="shared" si="398"/>
        <v/>
      </c>
      <c r="M202" t="str">
        <f t="shared" si="398"/>
        <v/>
      </c>
      <c r="N202" s="148">
        <f>IF('StockBond Returns'!AD200=0,1,0)</f>
        <v>0</v>
      </c>
      <c r="O202">
        <f>IF( AND('StockBond Returns'!$AD200&lt;0,'StockBond Returns'!$AD200&gt;=-0.1),1,0)</f>
        <v>1</v>
      </c>
      <c r="P202">
        <f>IF( AND('StockBond Returns'!$AD200&lt;-0.1,'StockBond Returns'!$AD200&gt;=-0.2),1,0)</f>
        <v>0</v>
      </c>
      <c r="Q202">
        <f>IF( AND('StockBond Returns'!$AD200&lt;-0.2,'StockBond Returns'!$AD200&gt;=-0.3),1,0)</f>
        <v>0</v>
      </c>
      <c r="R202">
        <f>IF('StockBond Returns'!AD200&lt;-0.3,1,0)</f>
        <v>0</v>
      </c>
      <c r="S202" t="str">
        <f t="shared" ref="S202:W202" si="399">IF(N202=1,$E202,"")</f>
        <v/>
      </c>
      <c r="T202" s="17">
        <f t="shared" ca="1" si="399"/>
        <v>4.7219852834577594E-2</v>
      </c>
      <c r="U202" t="str">
        <f t="shared" si="399"/>
        <v/>
      </c>
      <c r="V202" t="str">
        <f t="shared" si="399"/>
        <v/>
      </c>
      <c r="W202" t="str">
        <f t="shared" si="399"/>
        <v/>
      </c>
    </row>
    <row r="203" spans="1:23" ht="13" x14ac:dyDescent="0.15">
      <c r="A203">
        <f t="shared" si="30"/>
        <v>5</v>
      </c>
      <c r="B203">
        <f t="shared" si="31"/>
        <v>1887</v>
      </c>
      <c r="C203" s="64" t="s">
        <v>115</v>
      </c>
      <c r="D203" s="146">
        <f t="shared" si="9"/>
        <v>1887.3333333333185</v>
      </c>
      <c r="E203" s="147">
        <f ca="1">('StockBond Returns'!AA202+'StockBond Returns'!AC202-'Parameters &amp; Main Results'!$B$39)/'StockBond Returns'!AB202*12</f>
        <v>4.6422307542251552E-2</v>
      </c>
      <c r="F203" s="70">
        <f ca="1">'StockBond Returns'!AA202+'StockBond Returns'!AC202-'StockBond Returns'!AB202*'Distribution of Final Value'!$B$7</f>
        <v>0.57564024316038154</v>
      </c>
      <c r="G203" s="17">
        <f>1/'StockBond Returns'!M201</f>
        <v>5.6107328615603219E-2</v>
      </c>
      <c r="H203">
        <f t="shared" si="4"/>
        <v>1</v>
      </c>
      <c r="I203" s="64">
        <f t="shared" si="5"/>
        <v>0</v>
      </c>
      <c r="J203">
        <f t="shared" si="6"/>
        <v>0</v>
      </c>
      <c r="K203" s="17">
        <f t="shared" ref="K203:M203" ca="1" si="400">IF(H203=1,$E203,"")</f>
        <v>4.6422307542251552E-2</v>
      </c>
      <c r="L203" t="str">
        <f t="shared" si="400"/>
        <v/>
      </c>
      <c r="M203" t="str">
        <f t="shared" si="400"/>
        <v/>
      </c>
      <c r="N203" s="148">
        <f>IF('StockBond Returns'!AD201=0,1,0)</f>
        <v>0</v>
      </c>
      <c r="O203">
        <f>IF( AND('StockBond Returns'!$AD201&lt;0,'StockBond Returns'!$AD201&gt;=-0.1),1,0)</f>
        <v>1</v>
      </c>
      <c r="P203">
        <f>IF( AND('StockBond Returns'!$AD201&lt;-0.1,'StockBond Returns'!$AD201&gt;=-0.2),1,0)</f>
        <v>0</v>
      </c>
      <c r="Q203">
        <f>IF( AND('StockBond Returns'!$AD201&lt;-0.2,'StockBond Returns'!$AD201&gt;=-0.3),1,0)</f>
        <v>0</v>
      </c>
      <c r="R203">
        <f>IF('StockBond Returns'!AD201&lt;-0.3,1,0)</f>
        <v>0</v>
      </c>
      <c r="S203" t="str">
        <f t="shared" ref="S203:W203" si="401">IF(N203=1,$E203,"")</f>
        <v/>
      </c>
      <c r="T203" s="17">
        <f t="shared" ca="1" si="401"/>
        <v>4.6422307542251552E-2</v>
      </c>
      <c r="U203" t="str">
        <f t="shared" si="401"/>
        <v/>
      </c>
      <c r="V203" t="str">
        <f t="shared" si="401"/>
        <v/>
      </c>
      <c r="W203" t="str">
        <f t="shared" si="401"/>
        <v/>
      </c>
    </row>
    <row r="204" spans="1:23" ht="13" x14ac:dyDescent="0.15">
      <c r="A204">
        <f t="shared" si="30"/>
        <v>6</v>
      </c>
      <c r="B204">
        <f t="shared" si="31"/>
        <v>1887</v>
      </c>
      <c r="C204" s="64" t="s">
        <v>115</v>
      </c>
      <c r="D204" s="146">
        <f t="shared" si="9"/>
        <v>1887.4166666666517</v>
      </c>
      <c r="E204" s="147">
        <f ca="1">('StockBond Returns'!AA203+'StockBond Returns'!AC203-'Parameters &amp; Main Results'!$B$39)/'StockBond Returns'!AB203*12</f>
        <v>4.5831233164926252E-2</v>
      </c>
      <c r="F204" s="70">
        <f ca="1">'StockBond Returns'!AA203+'StockBond Returns'!AC203-'StockBond Returns'!AB203*'Distribution of Final Value'!$B$7</f>
        <v>0.43815203198620534</v>
      </c>
      <c r="G204" s="17">
        <f>1/'StockBond Returns'!M202</f>
        <v>5.5323671213119319E-2</v>
      </c>
      <c r="H204">
        <f t="shared" si="4"/>
        <v>1</v>
      </c>
      <c r="I204" s="64">
        <f t="shared" si="5"/>
        <v>0</v>
      </c>
      <c r="J204">
        <f t="shared" si="6"/>
        <v>0</v>
      </c>
      <c r="K204" s="17">
        <f t="shared" ref="K204:M204" ca="1" si="402">IF(H204=1,$E204,"")</f>
        <v>4.5831233164926252E-2</v>
      </c>
      <c r="L204" t="str">
        <f t="shared" si="402"/>
        <v/>
      </c>
      <c r="M204" t="str">
        <f t="shared" si="402"/>
        <v/>
      </c>
      <c r="N204" s="148">
        <f>IF('StockBond Returns'!AD202=0,1,0)</f>
        <v>0</v>
      </c>
      <c r="O204">
        <f>IF( AND('StockBond Returns'!$AD202&lt;0,'StockBond Returns'!$AD202&gt;=-0.1),1,0)</f>
        <v>1</v>
      </c>
      <c r="P204">
        <f>IF( AND('StockBond Returns'!$AD202&lt;-0.1,'StockBond Returns'!$AD202&gt;=-0.2),1,0)</f>
        <v>0</v>
      </c>
      <c r="Q204">
        <f>IF( AND('StockBond Returns'!$AD202&lt;-0.2,'StockBond Returns'!$AD202&gt;=-0.3),1,0)</f>
        <v>0</v>
      </c>
      <c r="R204">
        <f>IF('StockBond Returns'!AD202&lt;-0.3,1,0)</f>
        <v>0</v>
      </c>
      <c r="S204" t="str">
        <f t="shared" ref="S204:W204" si="403">IF(N204=1,$E204,"")</f>
        <v/>
      </c>
      <c r="T204" s="17">
        <f t="shared" ca="1" si="403"/>
        <v>4.5831233164926252E-2</v>
      </c>
      <c r="U204" t="str">
        <f t="shared" si="403"/>
        <v/>
      </c>
      <c r="V204" t="str">
        <f t="shared" si="403"/>
        <v/>
      </c>
      <c r="W204" t="str">
        <f t="shared" si="403"/>
        <v/>
      </c>
    </row>
    <row r="205" spans="1:23" ht="13" x14ac:dyDescent="0.15">
      <c r="A205">
        <f t="shared" si="30"/>
        <v>7</v>
      </c>
      <c r="B205">
        <f t="shared" si="31"/>
        <v>1887</v>
      </c>
      <c r="C205" s="64" t="s">
        <v>115</v>
      </c>
      <c r="D205" s="146">
        <f t="shared" si="9"/>
        <v>1887.499999999985</v>
      </c>
      <c r="E205" s="147">
        <f ca="1">('StockBond Returns'!AA204+'StockBond Returns'!AC204-'Parameters &amp; Main Results'!$B$39)/'StockBond Returns'!AB204*12</f>
        <v>4.6282932046320585E-2</v>
      </c>
      <c r="F205" s="70">
        <f ca="1">'StockBond Returns'!AA204+'StockBond Returns'!AC204-'StockBond Returns'!AB204*'Distribution of Final Value'!$B$7</f>
        <v>0.47437522873279292</v>
      </c>
      <c r="G205" s="17">
        <f>1/'StockBond Returns'!M203</f>
        <v>5.6472621802446318E-2</v>
      </c>
      <c r="H205">
        <f t="shared" si="4"/>
        <v>1</v>
      </c>
      <c r="I205" s="64">
        <f t="shared" si="5"/>
        <v>0</v>
      </c>
      <c r="J205">
        <f t="shared" si="6"/>
        <v>0</v>
      </c>
      <c r="K205" s="17">
        <f t="shared" ref="K205:M205" ca="1" si="404">IF(H205=1,$E205,"")</f>
        <v>4.6282932046320585E-2</v>
      </c>
      <c r="L205" t="str">
        <f t="shared" si="404"/>
        <v/>
      </c>
      <c r="M205" t="str">
        <f t="shared" si="404"/>
        <v/>
      </c>
      <c r="N205" s="148">
        <f>IF('StockBond Returns'!AD203=0,1,0)</f>
        <v>0</v>
      </c>
      <c r="O205">
        <f>IF( AND('StockBond Returns'!$AD203&lt;0,'StockBond Returns'!$AD203&gt;=-0.1),1,0)</f>
        <v>1</v>
      </c>
      <c r="P205">
        <f>IF( AND('StockBond Returns'!$AD203&lt;-0.1,'StockBond Returns'!$AD203&gt;=-0.2),1,0)</f>
        <v>0</v>
      </c>
      <c r="Q205">
        <f>IF( AND('StockBond Returns'!$AD203&lt;-0.2,'StockBond Returns'!$AD203&gt;=-0.3),1,0)</f>
        <v>0</v>
      </c>
      <c r="R205">
        <f>IF('StockBond Returns'!AD203&lt;-0.3,1,0)</f>
        <v>0</v>
      </c>
      <c r="S205" t="str">
        <f t="shared" ref="S205:W205" si="405">IF(N205=1,$E205,"")</f>
        <v/>
      </c>
      <c r="T205" s="17">
        <f t="shared" ca="1" si="405"/>
        <v>4.6282932046320585E-2</v>
      </c>
      <c r="U205" t="str">
        <f t="shared" si="405"/>
        <v/>
      </c>
      <c r="V205" t="str">
        <f t="shared" si="405"/>
        <v/>
      </c>
      <c r="W205" t="str">
        <f t="shared" si="405"/>
        <v/>
      </c>
    </row>
    <row r="206" spans="1:23" ht="13" x14ac:dyDescent="0.15">
      <c r="A206">
        <f t="shared" si="30"/>
        <v>8</v>
      </c>
      <c r="B206">
        <f t="shared" si="31"/>
        <v>1887</v>
      </c>
      <c r="C206" s="64" t="s">
        <v>115</v>
      </c>
      <c r="D206" s="146">
        <f t="shared" si="9"/>
        <v>1887.5833333333183</v>
      </c>
      <c r="E206" s="147">
        <f ca="1">('StockBond Returns'!AA205+'StockBond Returns'!AC205-'Parameters &amp; Main Results'!$B$39)/'StockBond Returns'!AB205*12</f>
        <v>4.6686405370004722E-2</v>
      </c>
      <c r="F206" s="70">
        <f ca="1">'StockBond Returns'!AA205+'StockBond Returns'!AC205-'StockBond Returns'!AB205*'Distribution of Final Value'!$B$7</f>
        <v>0.65065628811878051</v>
      </c>
      <c r="G206" s="17">
        <f>1/'StockBond Returns'!M204</f>
        <v>5.736753943855126E-2</v>
      </c>
      <c r="H206">
        <f t="shared" si="4"/>
        <v>1</v>
      </c>
      <c r="I206" s="64">
        <f t="shared" si="5"/>
        <v>0</v>
      </c>
      <c r="J206">
        <f t="shared" si="6"/>
        <v>0</v>
      </c>
      <c r="K206" s="17">
        <f t="shared" ref="K206:M206" ca="1" si="406">IF(H206=1,$E206,"")</f>
        <v>4.6686405370004722E-2</v>
      </c>
      <c r="L206" t="str">
        <f t="shared" si="406"/>
        <v/>
      </c>
      <c r="M206" t="str">
        <f t="shared" si="406"/>
        <v/>
      </c>
      <c r="N206" s="148">
        <f>IF('StockBond Returns'!AD204=0,1,0)</f>
        <v>0</v>
      </c>
      <c r="O206">
        <f>IF( AND('StockBond Returns'!$AD204&lt;0,'StockBond Returns'!$AD204&gt;=-0.1),1,0)</f>
        <v>1</v>
      </c>
      <c r="P206">
        <f>IF( AND('StockBond Returns'!$AD204&lt;-0.1,'StockBond Returns'!$AD204&gt;=-0.2),1,0)</f>
        <v>0</v>
      </c>
      <c r="Q206">
        <f>IF( AND('StockBond Returns'!$AD204&lt;-0.2,'StockBond Returns'!$AD204&gt;=-0.3),1,0)</f>
        <v>0</v>
      </c>
      <c r="R206">
        <f>IF('StockBond Returns'!AD204&lt;-0.3,1,0)</f>
        <v>0</v>
      </c>
      <c r="S206" t="str">
        <f t="shared" ref="S206:W206" si="407">IF(N206=1,$E206,"")</f>
        <v/>
      </c>
      <c r="T206" s="17">
        <f t="shared" ca="1" si="407"/>
        <v>4.6686405370004722E-2</v>
      </c>
      <c r="U206" t="str">
        <f t="shared" si="407"/>
        <v/>
      </c>
      <c r="V206" t="str">
        <f t="shared" si="407"/>
        <v/>
      </c>
      <c r="W206" t="str">
        <f t="shared" si="407"/>
        <v/>
      </c>
    </row>
    <row r="207" spans="1:23" ht="13" x14ac:dyDescent="0.15">
      <c r="A207">
        <f t="shared" si="30"/>
        <v>9</v>
      </c>
      <c r="B207">
        <f t="shared" si="31"/>
        <v>1887</v>
      </c>
      <c r="C207" s="64" t="s">
        <v>115</v>
      </c>
      <c r="D207" s="146">
        <f t="shared" si="9"/>
        <v>1887.6666666666515</v>
      </c>
      <c r="E207" s="147">
        <f ca="1">('StockBond Returns'!AA206+'StockBond Returns'!AC206-'Parameters &amp; Main Results'!$B$39)/'StockBond Returns'!AB206*12</f>
        <v>4.8207079633360302E-2</v>
      </c>
      <c r="F207" s="70">
        <f ca="1">'StockBond Returns'!AA206+'StockBond Returns'!AC206-'StockBond Returns'!AB206*'Distribution of Final Value'!$B$7</f>
        <v>1.0344661805099982</v>
      </c>
      <c r="G207" s="17">
        <f>1/'StockBond Returns'!M205</f>
        <v>5.9737693187077563E-2</v>
      </c>
      <c r="H207">
        <f t="shared" si="4"/>
        <v>1</v>
      </c>
      <c r="I207" s="64">
        <f t="shared" si="5"/>
        <v>0</v>
      </c>
      <c r="J207">
        <f t="shared" si="6"/>
        <v>0</v>
      </c>
      <c r="K207" s="17">
        <f t="shared" ref="K207:M207" ca="1" si="408">IF(H207=1,$E207,"")</f>
        <v>4.8207079633360302E-2</v>
      </c>
      <c r="L207" t="str">
        <f t="shared" si="408"/>
        <v/>
      </c>
      <c r="M207" t="str">
        <f t="shared" si="408"/>
        <v/>
      </c>
      <c r="N207" s="148">
        <f>IF('StockBond Returns'!AD205=0,1,0)</f>
        <v>0</v>
      </c>
      <c r="O207">
        <f>IF( AND('StockBond Returns'!$AD205&lt;0,'StockBond Returns'!$AD205&gt;=-0.1),1,0)</f>
        <v>1</v>
      </c>
      <c r="P207">
        <f>IF( AND('StockBond Returns'!$AD205&lt;-0.1,'StockBond Returns'!$AD205&gt;=-0.2),1,0)</f>
        <v>0</v>
      </c>
      <c r="Q207">
        <f>IF( AND('StockBond Returns'!$AD205&lt;-0.2,'StockBond Returns'!$AD205&gt;=-0.3),1,0)</f>
        <v>0</v>
      </c>
      <c r="R207">
        <f>IF('StockBond Returns'!AD205&lt;-0.3,1,0)</f>
        <v>0</v>
      </c>
      <c r="S207" t="str">
        <f t="shared" ref="S207:W207" si="409">IF(N207=1,$E207,"")</f>
        <v/>
      </c>
      <c r="T207" s="17">
        <f t="shared" ca="1" si="409"/>
        <v>4.8207079633360302E-2</v>
      </c>
      <c r="U207" t="str">
        <f t="shared" si="409"/>
        <v/>
      </c>
      <c r="V207" t="str">
        <f t="shared" si="409"/>
        <v/>
      </c>
      <c r="W207" t="str">
        <f t="shared" si="409"/>
        <v/>
      </c>
    </row>
    <row r="208" spans="1:23" ht="13" x14ac:dyDescent="0.15">
      <c r="A208">
        <f t="shared" si="30"/>
        <v>10</v>
      </c>
      <c r="B208">
        <f t="shared" si="31"/>
        <v>1887</v>
      </c>
      <c r="C208" s="64" t="s">
        <v>115</v>
      </c>
      <c r="D208" s="146">
        <f t="shared" si="9"/>
        <v>1887.7499999999848</v>
      </c>
      <c r="E208" s="147">
        <f ca="1">('StockBond Returns'!AA207+'StockBond Returns'!AC207-'Parameters &amp; Main Results'!$B$39)/'StockBond Returns'!AB207*12</f>
        <v>4.8248555121890045E-2</v>
      </c>
      <c r="F208" s="70">
        <f ca="1">'StockBond Returns'!AA207+'StockBond Returns'!AC207-'StockBond Returns'!AB207*'Distribution of Final Value'!$B$7</f>
        <v>1.0199185311456587</v>
      </c>
      <c r="G208" s="17">
        <f>1/'StockBond Returns'!M206</f>
        <v>5.9964154615661021E-2</v>
      </c>
      <c r="H208">
        <f t="shared" si="4"/>
        <v>1</v>
      </c>
      <c r="I208" s="64">
        <f t="shared" si="5"/>
        <v>0</v>
      </c>
      <c r="J208">
        <f t="shared" si="6"/>
        <v>0</v>
      </c>
      <c r="K208" s="17">
        <f t="shared" ref="K208:M208" ca="1" si="410">IF(H208=1,$E208,"")</f>
        <v>4.8248555121890045E-2</v>
      </c>
      <c r="L208" t="str">
        <f t="shared" si="410"/>
        <v/>
      </c>
      <c r="M208" t="str">
        <f t="shared" si="410"/>
        <v/>
      </c>
      <c r="N208" s="148">
        <f>IF('StockBond Returns'!AD206=0,1,0)</f>
        <v>0</v>
      </c>
      <c r="O208">
        <f>IF( AND('StockBond Returns'!$AD206&lt;0,'StockBond Returns'!$AD206&gt;=-0.1),1,0)</f>
        <v>1</v>
      </c>
      <c r="P208">
        <f>IF( AND('StockBond Returns'!$AD206&lt;-0.1,'StockBond Returns'!$AD206&gt;=-0.2),1,0)</f>
        <v>0</v>
      </c>
      <c r="Q208">
        <f>IF( AND('StockBond Returns'!$AD206&lt;-0.2,'StockBond Returns'!$AD206&gt;=-0.3),1,0)</f>
        <v>0</v>
      </c>
      <c r="R208">
        <f>IF('StockBond Returns'!AD206&lt;-0.3,1,0)</f>
        <v>0</v>
      </c>
      <c r="S208" t="str">
        <f t="shared" ref="S208:W208" si="411">IF(N208=1,$E208,"")</f>
        <v/>
      </c>
      <c r="T208" s="17">
        <f t="shared" ca="1" si="411"/>
        <v>4.8248555121890045E-2</v>
      </c>
      <c r="U208" t="str">
        <f t="shared" si="411"/>
        <v/>
      </c>
      <c r="V208" t="str">
        <f t="shared" si="411"/>
        <v/>
      </c>
      <c r="W208" t="str">
        <f t="shared" si="411"/>
        <v/>
      </c>
    </row>
    <row r="209" spans="1:23" ht="13" x14ac:dyDescent="0.15">
      <c r="A209">
        <f t="shared" si="30"/>
        <v>11</v>
      </c>
      <c r="B209">
        <f t="shared" si="31"/>
        <v>1887</v>
      </c>
      <c r="C209" s="64" t="s">
        <v>115</v>
      </c>
      <c r="D209" s="146">
        <f t="shared" si="9"/>
        <v>1887.833333333318</v>
      </c>
      <c r="E209" s="147">
        <f ca="1">('StockBond Returns'!AA208+'StockBond Returns'!AC208-'Parameters &amp; Main Results'!$B$39)/'StockBond Returns'!AB208*12</f>
        <v>5.0050927220832889E-2</v>
      </c>
      <c r="F209" s="70">
        <f ca="1">'StockBond Returns'!AA208+'StockBond Returns'!AC208-'StockBond Returns'!AB208*'Distribution of Final Value'!$B$7</f>
        <v>1.1209245728744586</v>
      </c>
      <c r="G209" s="17">
        <f>1/'StockBond Returns'!M207</f>
        <v>6.2969648061018665E-2</v>
      </c>
      <c r="H209">
        <f t="shared" si="4"/>
        <v>1</v>
      </c>
      <c r="I209" s="64">
        <f t="shared" si="5"/>
        <v>0</v>
      </c>
      <c r="J209">
        <f t="shared" si="6"/>
        <v>0</v>
      </c>
      <c r="K209" s="17">
        <f t="shared" ref="K209:M209" ca="1" si="412">IF(H209=1,$E209,"")</f>
        <v>5.0050927220832889E-2</v>
      </c>
      <c r="L209" t="str">
        <f t="shared" si="412"/>
        <v/>
      </c>
      <c r="M209" t="str">
        <f t="shared" si="412"/>
        <v/>
      </c>
      <c r="N209" s="148">
        <f>IF('StockBond Returns'!AD207=0,1,0)</f>
        <v>0</v>
      </c>
      <c r="O209">
        <f>IF( AND('StockBond Returns'!$AD207&lt;0,'StockBond Returns'!$AD207&gt;=-0.1),1,0)</f>
        <v>0</v>
      </c>
      <c r="P209">
        <f>IF( AND('StockBond Returns'!$AD207&lt;-0.1,'StockBond Returns'!$AD207&gt;=-0.2),1,0)</f>
        <v>1</v>
      </c>
      <c r="Q209">
        <f>IF( AND('StockBond Returns'!$AD207&lt;-0.2,'StockBond Returns'!$AD207&gt;=-0.3),1,0)</f>
        <v>0</v>
      </c>
      <c r="R209">
        <f>IF('StockBond Returns'!AD207&lt;-0.3,1,0)</f>
        <v>0</v>
      </c>
      <c r="S209" t="str">
        <f t="shared" ref="S209:W209" si="413">IF(N209=1,$E209,"")</f>
        <v/>
      </c>
      <c r="T209" t="str">
        <f t="shared" si="413"/>
        <v/>
      </c>
      <c r="U209" s="17">
        <f t="shared" ca="1" si="413"/>
        <v>5.0050927220832889E-2</v>
      </c>
      <c r="V209" t="str">
        <f t="shared" si="413"/>
        <v/>
      </c>
      <c r="W209" t="str">
        <f t="shared" si="413"/>
        <v/>
      </c>
    </row>
    <row r="210" spans="1:23" ht="13" x14ac:dyDescent="0.15">
      <c r="A210">
        <f t="shared" si="30"/>
        <v>12</v>
      </c>
      <c r="B210">
        <f t="shared" si="31"/>
        <v>1887</v>
      </c>
      <c r="C210" s="64" t="s">
        <v>115</v>
      </c>
      <c r="D210" s="146">
        <f t="shared" si="9"/>
        <v>1887.9166666666513</v>
      </c>
      <c r="E210" s="147">
        <f ca="1">('StockBond Returns'!AA209+'StockBond Returns'!AC209-'Parameters &amp; Main Results'!$B$39)/'StockBond Returns'!AB209*12</f>
        <v>4.9831238690821726E-2</v>
      </c>
      <c r="F210" s="70">
        <f ca="1">'StockBond Returns'!AA209+'StockBond Returns'!AC209-'StockBond Returns'!AB209*'Distribution of Final Value'!$B$7</f>
        <v>1.0571899082836227</v>
      </c>
      <c r="G210" s="17">
        <f>1/'StockBond Returns'!M208</f>
        <v>6.2693125389097049E-2</v>
      </c>
      <c r="H210">
        <f t="shared" si="4"/>
        <v>1</v>
      </c>
      <c r="I210" s="64">
        <f t="shared" si="5"/>
        <v>0</v>
      </c>
      <c r="J210">
        <f t="shared" si="6"/>
        <v>0</v>
      </c>
      <c r="K210" s="17">
        <f t="shared" ref="K210:M210" ca="1" si="414">IF(H210=1,$E210,"")</f>
        <v>4.9831238690821726E-2</v>
      </c>
      <c r="L210" t="str">
        <f t="shared" si="414"/>
        <v/>
      </c>
      <c r="M210" t="str">
        <f t="shared" si="414"/>
        <v/>
      </c>
      <c r="N210" s="148">
        <f>IF('StockBond Returns'!AD208=0,1,0)</f>
        <v>0</v>
      </c>
      <c r="O210">
        <f>IF( AND('StockBond Returns'!$AD208&lt;0,'StockBond Returns'!$AD208&gt;=-0.1),1,0)</f>
        <v>1</v>
      </c>
      <c r="P210">
        <f>IF( AND('StockBond Returns'!$AD208&lt;-0.1,'StockBond Returns'!$AD208&gt;=-0.2),1,0)</f>
        <v>0</v>
      </c>
      <c r="Q210">
        <f>IF( AND('StockBond Returns'!$AD208&lt;-0.2,'StockBond Returns'!$AD208&gt;=-0.3),1,0)</f>
        <v>0</v>
      </c>
      <c r="R210">
        <f>IF('StockBond Returns'!AD208&lt;-0.3,1,0)</f>
        <v>0</v>
      </c>
      <c r="S210" t="str">
        <f t="shared" ref="S210:W210" si="415">IF(N210=1,$E210,"")</f>
        <v/>
      </c>
      <c r="T210" s="17">
        <f t="shared" ca="1" si="415"/>
        <v>4.9831238690821726E-2</v>
      </c>
      <c r="U210" t="str">
        <f t="shared" si="415"/>
        <v/>
      </c>
      <c r="V210" t="str">
        <f t="shared" si="415"/>
        <v/>
      </c>
      <c r="W210" t="str">
        <f t="shared" si="415"/>
        <v/>
      </c>
    </row>
    <row r="211" spans="1:23" ht="13" x14ac:dyDescent="0.15">
      <c r="A211">
        <f t="shared" si="30"/>
        <v>1</v>
      </c>
      <c r="B211">
        <f t="shared" si="31"/>
        <v>1888</v>
      </c>
      <c r="C211" s="64" t="s">
        <v>115</v>
      </c>
      <c r="D211" s="146">
        <f t="shared" si="9"/>
        <v>1887.9999999999845</v>
      </c>
      <c r="E211" s="147">
        <f ca="1">('StockBond Returns'!AA210+'StockBond Returns'!AC210-'Parameters &amp; Main Results'!$B$39)/'StockBond Returns'!AB210*12</f>
        <v>5.1311646604224298E-2</v>
      </c>
      <c r="F211" s="70">
        <f ca="1">'StockBond Returns'!AA210+'StockBond Returns'!AC210-'StockBond Returns'!AB210*'Distribution of Final Value'!$B$7</f>
        <v>1.2766029887209713</v>
      </c>
      <c r="G211" s="17">
        <f>1/'StockBond Returns'!M209</f>
        <v>6.4701829753834553E-2</v>
      </c>
      <c r="H211">
        <f t="shared" si="4"/>
        <v>1</v>
      </c>
      <c r="I211" s="64">
        <f t="shared" si="5"/>
        <v>0</v>
      </c>
      <c r="J211">
        <f t="shared" si="6"/>
        <v>0</v>
      </c>
      <c r="K211" s="17">
        <f t="shared" ref="K211:M211" ca="1" si="416">IF(H211=1,$E211,"")</f>
        <v>5.1311646604224298E-2</v>
      </c>
      <c r="L211" t="str">
        <f t="shared" si="416"/>
        <v/>
      </c>
      <c r="M211" t="str">
        <f t="shared" si="416"/>
        <v/>
      </c>
      <c r="N211" s="148">
        <f>IF('StockBond Returns'!AD209=0,1,0)</f>
        <v>0</v>
      </c>
      <c r="O211">
        <f>IF( AND('StockBond Returns'!$AD209&lt;0,'StockBond Returns'!$AD209&gt;=-0.1),1,0)</f>
        <v>0</v>
      </c>
      <c r="P211">
        <f>IF( AND('StockBond Returns'!$AD209&lt;-0.1,'StockBond Returns'!$AD209&gt;=-0.2),1,0)</f>
        <v>1</v>
      </c>
      <c r="Q211">
        <f>IF( AND('StockBond Returns'!$AD209&lt;-0.2,'StockBond Returns'!$AD209&gt;=-0.3),1,0)</f>
        <v>0</v>
      </c>
      <c r="R211">
        <f>IF('StockBond Returns'!AD209&lt;-0.3,1,0)</f>
        <v>0</v>
      </c>
      <c r="S211" t="str">
        <f t="shared" ref="S211:W211" si="417">IF(N211=1,$E211,"")</f>
        <v/>
      </c>
      <c r="T211" t="str">
        <f t="shared" si="417"/>
        <v/>
      </c>
      <c r="U211" s="17">
        <f t="shared" ca="1" si="417"/>
        <v>5.1311646604224298E-2</v>
      </c>
      <c r="V211" t="str">
        <f t="shared" si="417"/>
        <v/>
      </c>
      <c r="W211" t="str">
        <f t="shared" si="417"/>
        <v/>
      </c>
    </row>
    <row r="212" spans="1:23" ht="13" x14ac:dyDescent="0.15">
      <c r="A212">
        <f t="shared" si="30"/>
        <v>2</v>
      </c>
      <c r="B212">
        <f t="shared" si="31"/>
        <v>1888</v>
      </c>
      <c r="C212" s="64" t="s">
        <v>115</v>
      </c>
      <c r="D212" s="146">
        <f t="shared" si="9"/>
        <v>1888.0833333333178</v>
      </c>
      <c r="E212" s="147">
        <f ca="1">('StockBond Returns'!AA211+'StockBond Returns'!AC211-'Parameters &amp; Main Results'!$B$39)/'StockBond Returns'!AB211*12</f>
        <v>5.159858036920531E-2</v>
      </c>
      <c r="F212" s="70">
        <f ca="1">'StockBond Returns'!AA211+'StockBond Returns'!AC211-'StockBond Returns'!AB211*'Distribution of Final Value'!$B$7</f>
        <v>1.3774687529179301</v>
      </c>
      <c r="G212" s="17">
        <f>1/'StockBond Returns'!M210</f>
        <v>6.5109836181952804E-2</v>
      </c>
      <c r="H212">
        <f t="shared" si="4"/>
        <v>1</v>
      </c>
      <c r="I212" s="64">
        <f t="shared" si="5"/>
        <v>0</v>
      </c>
      <c r="J212">
        <f t="shared" si="6"/>
        <v>0</v>
      </c>
      <c r="K212" s="17">
        <f t="shared" ref="K212:M212" ca="1" si="418">IF(H212=1,$E212,"")</f>
        <v>5.159858036920531E-2</v>
      </c>
      <c r="L212" t="str">
        <f t="shared" si="418"/>
        <v/>
      </c>
      <c r="M212" t="str">
        <f t="shared" si="418"/>
        <v/>
      </c>
      <c r="N212" s="148">
        <f>IF('StockBond Returns'!AD210=0,1,0)</f>
        <v>0</v>
      </c>
      <c r="O212">
        <f>IF( AND('StockBond Returns'!$AD210&lt;0,'StockBond Returns'!$AD210&gt;=-0.1),1,0)</f>
        <v>0</v>
      </c>
      <c r="P212">
        <f>IF( AND('StockBond Returns'!$AD210&lt;-0.1,'StockBond Returns'!$AD210&gt;=-0.2),1,0)</f>
        <v>1</v>
      </c>
      <c r="Q212">
        <f>IF( AND('StockBond Returns'!$AD210&lt;-0.2,'StockBond Returns'!$AD210&gt;=-0.3),1,0)</f>
        <v>0</v>
      </c>
      <c r="R212">
        <f>IF('StockBond Returns'!AD210&lt;-0.3,1,0)</f>
        <v>0</v>
      </c>
      <c r="S212" t="str">
        <f t="shared" ref="S212:W212" si="419">IF(N212=1,$E212,"")</f>
        <v/>
      </c>
      <c r="T212" t="str">
        <f t="shared" si="419"/>
        <v/>
      </c>
      <c r="U212" s="17">
        <f t="shared" ca="1" si="419"/>
        <v>5.159858036920531E-2</v>
      </c>
      <c r="V212" t="str">
        <f t="shared" si="419"/>
        <v/>
      </c>
      <c r="W212" t="str">
        <f t="shared" si="419"/>
        <v/>
      </c>
    </row>
    <row r="213" spans="1:23" ht="13" x14ac:dyDescent="0.15">
      <c r="A213">
        <f t="shared" si="30"/>
        <v>3</v>
      </c>
      <c r="B213">
        <f t="shared" si="31"/>
        <v>1888</v>
      </c>
      <c r="C213" s="64" t="s">
        <v>115</v>
      </c>
      <c r="D213" s="146">
        <f t="shared" si="9"/>
        <v>1888.1666666666511</v>
      </c>
      <c r="E213" s="147">
        <f ca="1">('StockBond Returns'!AA212+'StockBond Returns'!AC212-'Parameters &amp; Main Results'!$B$39)/'StockBond Returns'!AB212*12</f>
        <v>5.1135168610521378E-2</v>
      </c>
      <c r="F213" s="70">
        <f ca="1">'StockBond Returns'!AA212+'StockBond Returns'!AC212-'StockBond Returns'!AB212*'Distribution of Final Value'!$B$7</f>
        <v>1.155443907522848</v>
      </c>
      <c r="G213" s="17">
        <f>1/'StockBond Returns'!M211</f>
        <v>6.4858505281575954E-2</v>
      </c>
      <c r="H213">
        <f t="shared" si="4"/>
        <v>1</v>
      </c>
      <c r="I213" s="64">
        <f t="shared" si="5"/>
        <v>0</v>
      </c>
      <c r="J213">
        <f t="shared" si="6"/>
        <v>0</v>
      </c>
      <c r="K213" s="17">
        <f t="shared" ref="K213:M213" ca="1" si="420">IF(H213=1,$E213,"")</f>
        <v>5.1135168610521378E-2</v>
      </c>
      <c r="L213" t="str">
        <f t="shared" si="420"/>
        <v/>
      </c>
      <c r="M213" t="str">
        <f t="shared" si="420"/>
        <v/>
      </c>
      <c r="N213" s="148">
        <f>IF('StockBond Returns'!AD211=0,1,0)</f>
        <v>0</v>
      </c>
      <c r="O213">
        <f>IF( AND('StockBond Returns'!$AD211&lt;0,'StockBond Returns'!$AD211&gt;=-0.1),1,0)</f>
        <v>0</v>
      </c>
      <c r="P213">
        <f>IF( AND('StockBond Returns'!$AD211&lt;-0.1,'StockBond Returns'!$AD211&gt;=-0.2),1,0)</f>
        <v>1</v>
      </c>
      <c r="Q213">
        <f>IF( AND('StockBond Returns'!$AD211&lt;-0.2,'StockBond Returns'!$AD211&gt;=-0.3),1,0)</f>
        <v>0</v>
      </c>
      <c r="R213">
        <f>IF('StockBond Returns'!AD211&lt;-0.3,1,0)</f>
        <v>0</v>
      </c>
      <c r="S213" t="str">
        <f t="shared" ref="S213:W213" si="421">IF(N213=1,$E213,"")</f>
        <v/>
      </c>
      <c r="T213" t="str">
        <f t="shared" si="421"/>
        <v/>
      </c>
      <c r="U213" s="17">
        <f t="shared" ca="1" si="421"/>
        <v>5.1135168610521378E-2</v>
      </c>
      <c r="V213" t="str">
        <f t="shared" si="421"/>
        <v/>
      </c>
      <c r="W213" t="str">
        <f t="shared" si="421"/>
        <v/>
      </c>
    </row>
    <row r="214" spans="1:23" ht="13" x14ac:dyDescent="0.15">
      <c r="A214">
        <f t="shared" si="30"/>
        <v>4</v>
      </c>
      <c r="B214">
        <f t="shared" si="31"/>
        <v>1888</v>
      </c>
      <c r="C214" s="64" t="s">
        <v>115</v>
      </c>
      <c r="D214" s="146">
        <f t="shared" si="9"/>
        <v>1888.2499999999843</v>
      </c>
      <c r="E214" s="147">
        <f ca="1">('StockBond Returns'!AA213+'StockBond Returns'!AC213-'Parameters &amp; Main Results'!$B$39)/'StockBond Returns'!AB213*12</f>
        <v>5.2778564640998241E-2</v>
      </c>
      <c r="F214" s="70">
        <f ca="1">'StockBond Returns'!AA213+'StockBond Returns'!AC213-'StockBond Returns'!AB213*'Distribution of Final Value'!$B$7</f>
        <v>1.3686607764549912</v>
      </c>
      <c r="G214" s="17">
        <f>1/'StockBond Returns'!M212</f>
        <v>6.7526630141183791E-2</v>
      </c>
      <c r="H214">
        <f t="shared" si="4"/>
        <v>1</v>
      </c>
      <c r="I214" s="64">
        <f t="shared" si="5"/>
        <v>0</v>
      </c>
      <c r="J214">
        <f t="shared" si="6"/>
        <v>0</v>
      </c>
      <c r="K214" s="17">
        <f t="shared" ref="K214:M214" ca="1" si="422">IF(H214=1,$E214,"")</f>
        <v>5.2778564640998241E-2</v>
      </c>
      <c r="L214" t="str">
        <f t="shared" si="422"/>
        <v/>
      </c>
      <c r="M214" t="str">
        <f t="shared" si="422"/>
        <v/>
      </c>
      <c r="N214" s="148">
        <f>IF('StockBond Returns'!AD212=0,1,0)</f>
        <v>0</v>
      </c>
      <c r="O214">
        <f>IF( AND('StockBond Returns'!$AD212&lt;0,'StockBond Returns'!$AD212&gt;=-0.1),1,0)</f>
        <v>0</v>
      </c>
      <c r="P214">
        <f>IF( AND('StockBond Returns'!$AD212&lt;-0.1,'StockBond Returns'!$AD212&gt;=-0.2),1,0)</f>
        <v>1</v>
      </c>
      <c r="Q214">
        <f>IF( AND('StockBond Returns'!$AD212&lt;-0.2,'StockBond Returns'!$AD212&gt;=-0.3),1,0)</f>
        <v>0</v>
      </c>
      <c r="R214">
        <f>IF('StockBond Returns'!AD212&lt;-0.3,1,0)</f>
        <v>0</v>
      </c>
      <c r="S214" t="str">
        <f t="shared" ref="S214:W214" si="423">IF(N214=1,$E214,"")</f>
        <v/>
      </c>
      <c r="T214" t="str">
        <f t="shared" si="423"/>
        <v/>
      </c>
      <c r="U214" s="17">
        <f t="shared" ca="1" si="423"/>
        <v>5.2778564640998241E-2</v>
      </c>
      <c r="V214" t="str">
        <f t="shared" si="423"/>
        <v/>
      </c>
      <c r="W214" t="str">
        <f t="shared" si="423"/>
        <v/>
      </c>
    </row>
    <row r="215" spans="1:23" ht="13" x14ac:dyDescent="0.15">
      <c r="A215">
        <f t="shared" si="30"/>
        <v>5</v>
      </c>
      <c r="B215">
        <f t="shared" si="31"/>
        <v>1888</v>
      </c>
      <c r="C215" s="64" t="s">
        <v>115</v>
      </c>
      <c r="D215" s="146">
        <f t="shared" si="9"/>
        <v>1888.3333333333176</v>
      </c>
      <c r="E215" s="147">
        <f ca="1">('StockBond Returns'!AA214+'StockBond Returns'!AC214-'Parameters &amp; Main Results'!$B$39)/'StockBond Returns'!AB214*12</f>
        <v>5.2045278349980864E-2</v>
      </c>
      <c r="F215" s="70">
        <f ca="1">'StockBond Returns'!AA214+'StockBond Returns'!AC214-'StockBond Returns'!AB214*'Distribution of Final Value'!$B$7</f>
        <v>1.6996592313348637</v>
      </c>
      <c r="G215" s="17">
        <f>1/'StockBond Returns'!M213</f>
        <v>6.6577414405233182E-2</v>
      </c>
      <c r="H215">
        <f t="shared" si="4"/>
        <v>1</v>
      </c>
      <c r="I215" s="64">
        <f t="shared" si="5"/>
        <v>0</v>
      </c>
      <c r="J215">
        <f t="shared" si="6"/>
        <v>0</v>
      </c>
      <c r="K215" s="17">
        <f t="shared" ref="K215:M215" ca="1" si="424">IF(H215=1,$E215,"")</f>
        <v>5.2045278349980864E-2</v>
      </c>
      <c r="L215" t="str">
        <f t="shared" si="424"/>
        <v/>
      </c>
      <c r="M215" t="str">
        <f t="shared" si="424"/>
        <v/>
      </c>
      <c r="N215" s="148">
        <f>IF('StockBond Returns'!AD213=0,1,0)</f>
        <v>0</v>
      </c>
      <c r="O215">
        <f>IF( AND('StockBond Returns'!$AD213&lt;0,'StockBond Returns'!$AD213&gt;=-0.1),1,0)</f>
        <v>0</v>
      </c>
      <c r="P215">
        <f>IF( AND('StockBond Returns'!$AD213&lt;-0.1,'StockBond Returns'!$AD213&gt;=-0.2),1,0)</f>
        <v>1</v>
      </c>
      <c r="Q215">
        <f>IF( AND('StockBond Returns'!$AD213&lt;-0.2,'StockBond Returns'!$AD213&gt;=-0.3),1,0)</f>
        <v>0</v>
      </c>
      <c r="R215">
        <f>IF('StockBond Returns'!AD213&lt;-0.3,1,0)</f>
        <v>0</v>
      </c>
      <c r="S215" t="str">
        <f t="shared" ref="S215:W215" si="425">IF(N215=1,$E215,"")</f>
        <v/>
      </c>
      <c r="T215" t="str">
        <f t="shared" si="425"/>
        <v/>
      </c>
      <c r="U215" s="17">
        <f t="shared" ca="1" si="425"/>
        <v>5.2045278349980864E-2</v>
      </c>
      <c r="V215" t="str">
        <f t="shared" si="425"/>
        <v/>
      </c>
      <c r="W215" t="str">
        <f t="shared" si="425"/>
        <v/>
      </c>
    </row>
    <row r="216" spans="1:23" ht="13" x14ac:dyDescent="0.15">
      <c r="A216">
        <f t="shared" si="30"/>
        <v>6</v>
      </c>
      <c r="B216">
        <f t="shared" si="31"/>
        <v>1888</v>
      </c>
      <c r="C216" s="64" t="s">
        <v>115</v>
      </c>
      <c r="D216" s="146">
        <f t="shared" si="9"/>
        <v>1888.4166666666508</v>
      </c>
      <c r="E216" s="147">
        <f ca="1">('StockBond Returns'!AA215+'StockBond Returns'!AC215-'Parameters &amp; Main Results'!$B$39)/'StockBond Returns'!AB215*12</f>
        <v>5.0805203227129156E-2</v>
      </c>
      <c r="F216" s="70">
        <f ca="1">'StockBond Returns'!AA215+'StockBond Returns'!AC215-'StockBond Returns'!AB215*'Distribution of Final Value'!$B$7</f>
        <v>1.7103173869425632</v>
      </c>
      <c r="G216" s="17">
        <f>1/'StockBond Returns'!M214</f>
        <v>6.4986053836880081E-2</v>
      </c>
      <c r="H216">
        <f t="shared" si="4"/>
        <v>1</v>
      </c>
      <c r="I216" s="64">
        <f t="shared" si="5"/>
        <v>0</v>
      </c>
      <c r="J216">
        <f t="shared" si="6"/>
        <v>0</v>
      </c>
      <c r="K216" s="17">
        <f t="shared" ref="K216:M216" ca="1" si="426">IF(H216=1,$E216,"")</f>
        <v>5.0805203227129156E-2</v>
      </c>
      <c r="L216" t="str">
        <f t="shared" si="426"/>
        <v/>
      </c>
      <c r="M216" t="str">
        <f t="shared" si="426"/>
        <v/>
      </c>
      <c r="N216" s="148">
        <f>IF('StockBond Returns'!AD214=0,1,0)</f>
        <v>0</v>
      </c>
      <c r="O216">
        <f>IF( AND('StockBond Returns'!$AD214&lt;0,'StockBond Returns'!$AD214&gt;=-0.1),1,0)</f>
        <v>1</v>
      </c>
      <c r="P216">
        <f>IF( AND('StockBond Returns'!$AD214&lt;-0.1,'StockBond Returns'!$AD214&gt;=-0.2),1,0)</f>
        <v>0</v>
      </c>
      <c r="Q216">
        <f>IF( AND('StockBond Returns'!$AD214&lt;-0.2,'StockBond Returns'!$AD214&gt;=-0.3),1,0)</f>
        <v>0</v>
      </c>
      <c r="R216">
        <f>IF('StockBond Returns'!AD214&lt;-0.3,1,0)</f>
        <v>0</v>
      </c>
      <c r="S216" t="str">
        <f t="shared" ref="S216:W216" si="427">IF(N216=1,$E216,"")</f>
        <v/>
      </c>
      <c r="T216" s="17">
        <f t="shared" ca="1" si="427"/>
        <v>5.0805203227129156E-2</v>
      </c>
      <c r="U216" t="str">
        <f t="shared" si="427"/>
        <v/>
      </c>
      <c r="V216" t="str">
        <f t="shared" si="427"/>
        <v/>
      </c>
      <c r="W216" t="str">
        <f t="shared" si="427"/>
        <v/>
      </c>
    </row>
    <row r="217" spans="1:23" ht="13" x14ac:dyDescent="0.15">
      <c r="A217">
        <f t="shared" si="30"/>
        <v>7</v>
      </c>
      <c r="B217">
        <f t="shared" si="31"/>
        <v>1888</v>
      </c>
      <c r="C217" s="64" t="s">
        <v>115</v>
      </c>
      <c r="D217" s="146">
        <f t="shared" si="9"/>
        <v>1888.4999999999841</v>
      </c>
      <c r="E217" s="147">
        <f ca="1">('StockBond Returns'!AA216+'StockBond Returns'!AC216-'Parameters &amp; Main Results'!$B$39)/'StockBond Returns'!AB216*12</f>
        <v>5.134168713774364E-2</v>
      </c>
      <c r="F217" s="70">
        <f ca="1">'StockBond Returns'!AA216+'StockBond Returns'!AC216-'StockBond Returns'!AB216*'Distribution of Final Value'!$B$7</f>
        <v>1.9576775771174955</v>
      </c>
      <c r="G217" s="17">
        <f>1/'StockBond Returns'!M215</f>
        <v>6.6323426046510148E-2</v>
      </c>
      <c r="H217">
        <f t="shared" si="4"/>
        <v>1</v>
      </c>
      <c r="I217" s="64">
        <f t="shared" si="5"/>
        <v>0</v>
      </c>
      <c r="J217">
        <f t="shared" si="6"/>
        <v>0</v>
      </c>
      <c r="K217" s="17">
        <f t="shared" ref="K217:M217" ca="1" si="428">IF(H217=1,$E217,"")</f>
        <v>5.134168713774364E-2</v>
      </c>
      <c r="L217" t="str">
        <f t="shared" si="428"/>
        <v/>
      </c>
      <c r="M217" t="str">
        <f t="shared" si="428"/>
        <v/>
      </c>
      <c r="N217" s="148">
        <f>IF('StockBond Returns'!AD215=0,1,0)</f>
        <v>0</v>
      </c>
      <c r="O217">
        <f>IF( AND('StockBond Returns'!$AD215&lt;0,'StockBond Returns'!$AD215&gt;=-0.1),1,0)</f>
        <v>0</v>
      </c>
      <c r="P217">
        <f>IF( AND('StockBond Returns'!$AD215&lt;-0.1,'StockBond Returns'!$AD215&gt;=-0.2),1,0)</f>
        <v>1</v>
      </c>
      <c r="Q217">
        <f>IF( AND('StockBond Returns'!$AD215&lt;-0.2,'StockBond Returns'!$AD215&gt;=-0.3),1,0)</f>
        <v>0</v>
      </c>
      <c r="R217">
        <f>IF('StockBond Returns'!AD215&lt;-0.3,1,0)</f>
        <v>0</v>
      </c>
      <c r="S217" t="str">
        <f t="shared" ref="S217:W217" si="429">IF(N217=1,$E217,"")</f>
        <v/>
      </c>
      <c r="T217" t="str">
        <f t="shared" si="429"/>
        <v/>
      </c>
      <c r="U217" s="17">
        <f t="shared" ca="1" si="429"/>
        <v>5.134168713774364E-2</v>
      </c>
      <c r="V217" t="str">
        <f t="shared" si="429"/>
        <v/>
      </c>
      <c r="W217" t="str">
        <f t="shared" si="429"/>
        <v/>
      </c>
    </row>
    <row r="218" spans="1:23" ht="13" x14ac:dyDescent="0.15">
      <c r="A218">
        <f t="shared" si="30"/>
        <v>8</v>
      </c>
      <c r="B218">
        <f t="shared" si="31"/>
        <v>1888</v>
      </c>
      <c r="C218" s="64" t="s">
        <v>115</v>
      </c>
      <c r="D218" s="146">
        <f t="shared" si="9"/>
        <v>1888.5833333333173</v>
      </c>
      <c r="E218" s="147">
        <f ca="1">('StockBond Returns'!AA217+'StockBond Returns'!AC217-'Parameters &amp; Main Results'!$B$39)/'StockBond Returns'!AB217*12</f>
        <v>5.10172743379253E-2</v>
      </c>
      <c r="F218" s="70">
        <f ca="1">'StockBond Returns'!AA217+'StockBond Returns'!AC217-'StockBond Returns'!AB217*'Distribution of Final Value'!$B$7</f>
        <v>1.7186158864636898</v>
      </c>
      <c r="G218" s="17">
        <f>1/'StockBond Returns'!M216</f>
        <v>6.5446557319064819E-2</v>
      </c>
      <c r="H218">
        <f t="shared" si="4"/>
        <v>1</v>
      </c>
      <c r="I218" s="64">
        <f t="shared" si="5"/>
        <v>0</v>
      </c>
      <c r="J218">
        <f t="shared" si="6"/>
        <v>0</v>
      </c>
      <c r="K218" s="17">
        <f t="shared" ref="K218:M218" ca="1" si="430">IF(H218=1,$E218,"")</f>
        <v>5.10172743379253E-2</v>
      </c>
      <c r="L218" t="str">
        <f t="shared" si="430"/>
        <v/>
      </c>
      <c r="M218" t="str">
        <f t="shared" si="430"/>
        <v/>
      </c>
      <c r="N218" s="148">
        <f>IF('StockBond Returns'!AD216=0,1,0)</f>
        <v>0</v>
      </c>
      <c r="O218">
        <f>IF( AND('StockBond Returns'!$AD216&lt;0,'StockBond Returns'!$AD216&gt;=-0.1),1,0)</f>
        <v>1</v>
      </c>
      <c r="P218">
        <f>IF( AND('StockBond Returns'!$AD216&lt;-0.1,'StockBond Returns'!$AD216&gt;=-0.2),1,0)</f>
        <v>0</v>
      </c>
      <c r="Q218">
        <f>IF( AND('StockBond Returns'!$AD216&lt;-0.2,'StockBond Returns'!$AD216&gt;=-0.3),1,0)</f>
        <v>0</v>
      </c>
      <c r="R218">
        <f>IF('StockBond Returns'!AD216&lt;-0.3,1,0)</f>
        <v>0</v>
      </c>
      <c r="S218" t="str">
        <f t="shared" ref="S218:W218" si="431">IF(N218=1,$E218,"")</f>
        <v/>
      </c>
      <c r="T218" s="17">
        <f t="shared" ca="1" si="431"/>
        <v>5.10172743379253E-2</v>
      </c>
      <c r="U218" t="str">
        <f t="shared" si="431"/>
        <v/>
      </c>
      <c r="V218" t="str">
        <f t="shared" si="431"/>
        <v/>
      </c>
      <c r="W218" t="str">
        <f t="shared" si="431"/>
        <v/>
      </c>
    </row>
    <row r="219" spans="1:23" ht="13" x14ac:dyDescent="0.15">
      <c r="A219">
        <f t="shared" si="30"/>
        <v>9</v>
      </c>
      <c r="B219">
        <f t="shared" si="31"/>
        <v>1888</v>
      </c>
      <c r="C219" s="64" t="s">
        <v>115</v>
      </c>
      <c r="D219" s="146">
        <f t="shared" si="9"/>
        <v>1888.6666666666506</v>
      </c>
      <c r="E219" s="147">
        <f ca="1">('StockBond Returns'!AA218+'StockBond Returns'!AC218-'Parameters &amp; Main Results'!$B$39)/'StockBond Returns'!AB218*12</f>
        <v>5.0201657115699357E-2</v>
      </c>
      <c r="F219" s="70">
        <f ca="1">'StockBond Returns'!AA218+'StockBond Returns'!AC218-'StockBond Returns'!AB218*'Distribution of Final Value'!$B$7</f>
        <v>1.7134034096501169</v>
      </c>
      <c r="G219" s="17">
        <f>1/'StockBond Returns'!M217</f>
        <v>6.4090601879309372E-2</v>
      </c>
      <c r="H219">
        <f t="shared" si="4"/>
        <v>1</v>
      </c>
      <c r="I219" s="64">
        <f t="shared" si="5"/>
        <v>0</v>
      </c>
      <c r="J219">
        <f t="shared" si="6"/>
        <v>0</v>
      </c>
      <c r="K219" s="17">
        <f t="shared" ref="K219:M219" ca="1" si="432">IF(H219=1,$E219,"")</f>
        <v>5.0201657115699357E-2</v>
      </c>
      <c r="L219" t="str">
        <f t="shared" si="432"/>
        <v/>
      </c>
      <c r="M219" t="str">
        <f t="shared" si="432"/>
        <v/>
      </c>
      <c r="N219" s="148">
        <f>IF('StockBond Returns'!AD217=0,1,0)</f>
        <v>0</v>
      </c>
      <c r="O219">
        <f>IF( AND('StockBond Returns'!$AD217&lt;0,'StockBond Returns'!$AD217&gt;=-0.1),1,0)</f>
        <v>1</v>
      </c>
      <c r="P219">
        <f>IF( AND('StockBond Returns'!$AD217&lt;-0.1,'StockBond Returns'!$AD217&gt;=-0.2),1,0)</f>
        <v>0</v>
      </c>
      <c r="Q219">
        <f>IF( AND('StockBond Returns'!$AD217&lt;-0.2,'StockBond Returns'!$AD217&gt;=-0.3),1,0)</f>
        <v>0</v>
      </c>
      <c r="R219">
        <f>IF('StockBond Returns'!AD217&lt;-0.3,1,0)</f>
        <v>0</v>
      </c>
      <c r="S219" t="str">
        <f t="shared" ref="S219:W219" si="433">IF(N219=1,$E219,"")</f>
        <v/>
      </c>
      <c r="T219" s="17">
        <f t="shared" ca="1" si="433"/>
        <v>5.0201657115699357E-2</v>
      </c>
      <c r="U219" t="str">
        <f t="shared" si="433"/>
        <v/>
      </c>
      <c r="V219" t="str">
        <f t="shared" si="433"/>
        <v/>
      </c>
      <c r="W219" t="str">
        <f t="shared" si="433"/>
        <v/>
      </c>
    </row>
    <row r="220" spans="1:23" ht="13" x14ac:dyDescent="0.15">
      <c r="A220">
        <f t="shared" si="30"/>
        <v>10</v>
      </c>
      <c r="B220">
        <f t="shared" si="31"/>
        <v>1888</v>
      </c>
      <c r="C220" s="64" t="s">
        <v>115</v>
      </c>
      <c r="D220" s="146">
        <f t="shared" si="9"/>
        <v>1888.7499999999839</v>
      </c>
      <c r="E220" s="147">
        <f ca="1">('StockBond Returns'!AA219+'StockBond Returns'!AC219-'Parameters &amp; Main Results'!$B$39)/'StockBond Returns'!AB219*12</f>
        <v>4.9244716880188916E-2</v>
      </c>
      <c r="F220" s="70">
        <f ca="1">'StockBond Returns'!AA219+'StockBond Returns'!AC219-'StockBond Returns'!AB219*'Distribution of Final Value'!$B$7</f>
        <v>1.4192054649440449</v>
      </c>
      <c r="G220" s="17">
        <f>1/'StockBond Returns'!M218</f>
        <v>6.254757986581945E-2</v>
      </c>
      <c r="H220">
        <f t="shared" si="4"/>
        <v>1</v>
      </c>
      <c r="I220" s="64">
        <f t="shared" si="5"/>
        <v>0</v>
      </c>
      <c r="J220">
        <f t="shared" si="6"/>
        <v>0</v>
      </c>
      <c r="K220" s="17">
        <f t="shared" ref="K220:M220" ca="1" si="434">IF(H220=1,$E220,"")</f>
        <v>4.9244716880188916E-2</v>
      </c>
      <c r="L220" t="str">
        <f t="shared" si="434"/>
        <v/>
      </c>
      <c r="M220" t="str">
        <f t="shared" si="434"/>
        <v/>
      </c>
      <c r="N220" s="148">
        <f>IF('StockBond Returns'!AD218=0,1,0)</f>
        <v>0</v>
      </c>
      <c r="O220">
        <f>IF( AND('StockBond Returns'!$AD218&lt;0,'StockBond Returns'!$AD218&gt;=-0.1),1,0)</f>
        <v>1</v>
      </c>
      <c r="P220">
        <f>IF( AND('StockBond Returns'!$AD218&lt;-0.1,'StockBond Returns'!$AD218&gt;=-0.2),1,0)</f>
        <v>0</v>
      </c>
      <c r="Q220">
        <f>IF( AND('StockBond Returns'!$AD218&lt;-0.2,'StockBond Returns'!$AD218&gt;=-0.3),1,0)</f>
        <v>0</v>
      </c>
      <c r="R220">
        <f>IF('StockBond Returns'!AD218&lt;-0.3,1,0)</f>
        <v>0</v>
      </c>
      <c r="S220" t="str">
        <f t="shared" ref="S220:W220" si="435">IF(N220=1,$E220,"")</f>
        <v/>
      </c>
      <c r="T220" s="17">
        <f t="shared" ca="1" si="435"/>
        <v>4.9244716880188916E-2</v>
      </c>
      <c r="U220" t="str">
        <f t="shared" si="435"/>
        <v/>
      </c>
      <c r="V220" t="str">
        <f t="shared" si="435"/>
        <v/>
      </c>
      <c r="W220" t="str">
        <f t="shared" si="435"/>
        <v/>
      </c>
    </row>
    <row r="221" spans="1:23" ht="13" x14ac:dyDescent="0.15">
      <c r="A221">
        <f t="shared" si="30"/>
        <v>11</v>
      </c>
      <c r="B221">
        <f t="shared" si="31"/>
        <v>1888</v>
      </c>
      <c r="C221" s="64" t="s">
        <v>115</v>
      </c>
      <c r="D221" s="146">
        <f t="shared" si="9"/>
        <v>1888.8333333333171</v>
      </c>
      <c r="E221" s="147">
        <f ca="1">('StockBond Returns'!AA220+'StockBond Returns'!AC220-'Parameters &amp; Main Results'!$B$39)/'StockBond Returns'!AB220*12</f>
        <v>5.0156852573276803E-2</v>
      </c>
      <c r="F221" s="70">
        <f ca="1">'StockBond Returns'!AA220+'StockBond Returns'!AC220-'StockBond Returns'!AB220*'Distribution of Final Value'!$B$7</f>
        <v>1.4521951725101259</v>
      </c>
      <c r="G221" s="17">
        <f>1/'StockBond Returns'!M219</f>
        <v>6.3629657596843733E-2</v>
      </c>
      <c r="H221">
        <f t="shared" si="4"/>
        <v>1</v>
      </c>
      <c r="I221" s="64">
        <f t="shared" si="5"/>
        <v>0</v>
      </c>
      <c r="J221">
        <f t="shared" si="6"/>
        <v>0</v>
      </c>
      <c r="K221" s="17">
        <f t="shared" ref="K221:M221" ca="1" si="436">IF(H221=1,$E221,"")</f>
        <v>5.0156852573276803E-2</v>
      </c>
      <c r="L221" t="str">
        <f t="shared" si="436"/>
        <v/>
      </c>
      <c r="M221" t="str">
        <f t="shared" si="436"/>
        <v/>
      </c>
      <c r="N221" s="148">
        <f>IF('StockBond Returns'!AD219=0,1,0)</f>
        <v>0</v>
      </c>
      <c r="O221">
        <f>IF( AND('StockBond Returns'!$AD219&lt;0,'StockBond Returns'!$AD219&gt;=-0.1),1,0)</f>
        <v>1</v>
      </c>
      <c r="P221">
        <f>IF( AND('StockBond Returns'!$AD219&lt;-0.1,'StockBond Returns'!$AD219&gt;=-0.2),1,0)</f>
        <v>0</v>
      </c>
      <c r="Q221">
        <f>IF( AND('StockBond Returns'!$AD219&lt;-0.2,'StockBond Returns'!$AD219&gt;=-0.3),1,0)</f>
        <v>0</v>
      </c>
      <c r="R221">
        <f>IF('StockBond Returns'!AD219&lt;-0.3,1,0)</f>
        <v>0</v>
      </c>
      <c r="S221" t="str">
        <f t="shared" ref="S221:W221" si="437">IF(N221=1,$E221,"")</f>
        <v/>
      </c>
      <c r="T221" s="17">
        <f t="shared" ca="1" si="437"/>
        <v>5.0156852573276803E-2</v>
      </c>
      <c r="U221" t="str">
        <f t="shared" si="437"/>
        <v/>
      </c>
      <c r="V221" t="str">
        <f t="shared" si="437"/>
        <v/>
      </c>
      <c r="W221" t="str">
        <f t="shared" si="437"/>
        <v/>
      </c>
    </row>
    <row r="222" spans="1:23" ht="13" x14ac:dyDescent="0.15">
      <c r="A222">
        <f t="shared" si="30"/>
        <v>12</v>
      </c>
      <c r="B222">
        <f t="shared" si="31"/>
        <v>1888</v>
      </c>
      <c r="C222" s="64" t="s">
        <v>115</v>
      </c>
      <c r="D222" s="146">
        <f t="shared" si="9"/>
        <v>1888.9166666666504</v>
      </c>
      <c r="E222" s="147">
        <f ca="1">('StockBond Returns'!AA221+'StockBond Returns'!AC221-'Parameters &amp; Main Results'!$B$39)/'StockBond Returns'!AB221*12</f>
        <v>5.1583342937776569E-2</v>
      </c>
      <c r="F222" s="70">
        <f ca="1">'StockBond Returns'!AA221+'StockBond Returns'!AC221-'StockBond Returns'!AB221*'Distribution of Final Value'!$B$7</f>
        <v>1.7771453622898816</v>
      </c>
      <c r="G222" s="17">
        <f>1/'StockBond Returns'!M220</f>
        <v>6.5686842228301526E-2</v>
      </c>
      <c r="H222">
        <f t="shared" si="4"/>
        <v>1</v>
      </c>
      <c r="I222" s="64">
        <f t="shared" si="5"/>
        <v>0</v>
      </c>
      <c r="J222">
        <f t="shared" si="6"/>
        <v>0</v>
      </c>
      <c r="K222" s="17">
        <f t="shared" ref="K222:M222" ca="1" si="438">IF(H222=1,$E222,"")</f>
        <v>5.1583342937776569E-2</v>
      </c>
      <c r="L222" t="str">
        <f t="shared" si="438"/>
        <v/>
      </c>
      <c r="M222" t="str">
        <f t="shared" si="438"/>
        <v/>
      </c>
      <c r="N222" s="148">
        <f>IF('StockBond Returns'!AD220=0,1,0)</f>
        <v>0</v>
      </c>
      <c r="O222">
        <f>IF( AND('StockBond Returns'!$AD220&lt;0,'StockBond Returns'!$AD220&gt;=-0.1),1,0)</f>
        <v>1</v>
      </c>
      <c r="P222">
        <f>IF( AND('StockBond Returns'!$AD220&lt;-0.1,'StockBond Returns'!$AD220&gt;=-0.2),1,0)</f>
        <v>0</v>
      </c>
      <c r="Q222">
        <f>IF( AND('StockBond Returns'!$AD220&lt;-0.2,'StockBond Returns'!$AD220&gt;=-0.3),1,0)</f>
        <v>0</v>
      </c>
      <c r="R222">
        <f>IF('StockBond Returns'!AD220&lt;-0.3,1,0)</f>
        <v>0</v>
      </c>
      <c r="S222" t="str">
        <f t="shared" ref="S222:W222" si="439">IF(N222=1,$E222,"")</f>
        <v/>
      </c>
      <c r="T222" s="17">
        <f t="shared" ca="1" si="439"/>
        <v>5.1583342937776569E-2</v>
      </c>
      <c r="U222" t="str">
        <f t="shared" si="439"/>
        <v/>
      </c>
      <c r="V222" t="str">
        <f t="shared" si="439"/>
        <v/>
      </c>
      <c r="W222" t="str">
        <f t="shared" si="439"/>
        <v/>
      </c>
    </row>
    <row r="223" spans="1:23" ht="13" x14ac:dyDescent="0.15">
      <c r="A223">
        <f t="shared" si="30"/>
        <v>1</v>
      </c>
      <c r="B223">
        <f t="shared" si="31"/>
        <v>1889</v>
      </c>
      <c r="C223" s="64" t="s">
        <v>115</v>
      </c>
      <c r="D223" s="146">
        <f t="shared" si="9"/>
        <v>1888.9999999999836</v>
      </c>
      <c r="E223" s="147">
        <f ca="1">('StockBond Returns'!AA222+'StockBond Returns'!AC222-'Parameters &amp; Main Results'!$B$39)/'StockBond Returns'!AB222*12</f>
        <v>5.23401081176222E-2</v>
      </c>
      <c r="F223" s="70">
        <f ca="1">'StockBond Returns'!AA222+'StockBond Returns'!AC222-'StockBond Returns'!AB222*'Distribution of Final Value'!$B$7</f>
        <v>1.9200037013766265</v>
      </c>
      <c r="G223" s="17">
        <f>1/'StockBond Returns'!M221</f>
        <v>6.6904184102705475E-2</v>
      </c>
      <c r="H223">
        <f t="shared" si="4"/>
        <v>1</v>
      </c>
      <c r="I223" s="64">
        <f t="shared" si="5"/>
        <v>0</v>
      </c>
      <c r="J223">
        <f t="shared" si="6"/>
        <v>0</v>
      </c>
      <c r="K223" s="17">
        <f t="shared" ref="K223:M223" ca="1" si="440">IF(H223=1,$E223,"")</f>
        <v>5.23401081176222E-2</v>
      </c>
      <c r="L223" t="str">
        <f t="shared" si="440"/>
        <v/>
      </c>
      <c r="M223" t="str">
        <f t="shared" si="440"/>
        <v/>
      </c>
      <c r="N223" s="148">
        <f>IF('StockBond Returns'!AD221=0,1,0)</f>
        <v>0</v>
      </c>
      <c r="O223">
        <f>IF( AND('StockBond Returns'!$AD221&lt;0,'StockBond Returns'!$AD221&gt;=-0.1),1,0)</f>
        <v>1</v>
      </c>
      <c r="P223">
        <f>IF( AND('StockBond Returns'!$AD221&lt;-0.1,'StockBond Returns'!$AD221&gt;=-0.2),1,0)</f>
        <v>0</v>
      </c>
      <c r="Q223">
        <f>IF( AND('StockBond Returns'!$AD221&lt;-0.2,'StockBond Returns'!$AD221&gt;=-0.3),1,0)</f>
        <v>0</v>
      </c>
      <c r="R223">
        <f>IF('StockBond Returns'!AD221&lt;-0.3,1,0)</f>
        <v>0</v>
      </c>
      <c r="S223" t="str">
        <f t="shared" ref="S223:W223" si="441">IF(N223=1,$E223,"")</f>
        <v/>
      </c>
      <c r="T223" s="17">
        <f t="shared" ca="1" si="441"/>
        <v>5.23401081176222E-2</v>
      </c>
      <c r="U223" t="str">
        <f t="shared" si="441"/>
        <v/>
      </c>
      <c r="V223" t="str">
        <f t="shared" si="441"/>
        <v/>
      </c>
      <c r="W223" t="str">
        <f t="shared" si="441"/>
        <v/>
      </c>
    </row>
    <row r="224" spans="1:23" ht="13" x14ac:dyDescent="0.15">
      <c r="A224">
        <f t="shared" si="30"/>
        <v>2</v>
      </c>
      <c r="B224">
        <f t="shared" si="31"/>
        <v>1889</v>
      </c>
      <c r="C224" s="64" t="s">
        <v>115</v>
      </c>
      <c r="D224" s="146">
        <f t="shared" si="9"/>
        <v>1889.0833333333169</v>
      </c>
      <c r="E224" s="147">
        <f ca="1">('StockBond Returns'!AA223+'StockBond Returns'!AC223-'Parameters &amp; Main Results'!$B$39)/'StockBond Returns'!AB223*12</f>
        <v>4.9925223951481884E-2</v>
      </c>
      <c r="F224" s="70">
        <f ca="1">'StockBond Returns'!AA223+'StockBond Returns'!AC223-'StockBond Returns'!AB223*'Distribution of Final Value'!$B$7</f>
        <v>1.672895650196514</v>
      </c>
      <c r="G224" s="17">
        <f>1/'StockBond Returns'!M222</f>
        <v>6.3281983098537845E-2</v>
      </c>
      <c r="H224">
        <f t="shared" si="4"/>
        <v>1</v>
      </c>
      <c r="I224" s="64">
        <f t="shared" si="5"/>
        <v>0</v>
      </c>
      <c r="J224">
        <f t="shared" si="6"/>
        <v>0</v>
      </c>
      <c r="K224" s="17">
        <f t="shared" ref="K224:M224" ca="1" si="442">IF(H224=1,$E224,"")</f>
        <v>4.9925223951481884E-2</v>
      </c>
      <c r="L224" t="str">
        <f t="shared" si="442"/>
        <v/>
      </c>
      <c r="M224" t="str">
        <f t="shared" si="442"/>
        <v/>
      </c>
      <c r="N224" s="148">
        <f>IF('StockBond Returns'!AD222=0,1,0)</f>
        <v>0</v>
      </c>
      <c r="O224">
        <f>IF( AND('StockBond Returns'!$AD222&lt;0,'StockBond Returns'!$AD222&gt;=-0.1),1,0)</f>
        <v>1</v>
      </c>
      <c r="P224">
        <f>IF( AND('StockBond Returns'!$AD222&lt;-0.1,'StockBond Returns'!$AD222&gt;=-0.2),1,0)</f>
        <v>0</v>
      </c>
      <c r="Q224">
        <f>IF( AND('StockBond Returns'!$AD222&lt;-0.2,'StockBond Returns'!$AD222&gt;=-0.3),1,0)</f>
        <v>0</v>
      </c>
      <c r="R224">
        <f>IF('StockBond Returns'!AD222&lt;-0.3,1,0)</f>
        <v>0</v>
      </c>
      <c r="S224" t="str">
        <f t="shared" ref="S224:W224" si="443">IF(N224=1,$E224,"")</f>
        <v/>
      </c>
      <c r="T224" s="17">
        <f t="shared" ca="1" si="443"/>
        <v>4.9925223951481884E-2</v>
      </c>
      <c r="U224" t="str">
        <f t="shared" si="443"/>
        <v/>
      </c>
      <c r="V224" t="str">
        <f t="shared" si="443"/>
        <v/>
      </c>
      <c r="W224" t="str">
        <f t="shared" si="443"/>
        <v/>
      </c>
    </row>
    <row r="225" spans="1:23" ht="13" x14ac:dyDescent="0.15">
      <c r="A225">
        <f t="shared" si="30"/>
        <v>3</v>
      </c>
      <c r="B225">
        <f t="shared" si="31"/>
        <v>1889</v>
      </c>
      <c r="C225" s="64" t="s">
        <v>115</v>
      </c>
      <c r="D225" s="146">
        <f t="shared" si="9"/>
        <v>1889.1666666666501</v>
      </c>
      <c r="E225" s="147">
        <f ca="1">('StockBond Returns'!AA224+'StockBond Returns'!AC224-'Parameters &amp; Main Results'!$B$39)/'StockBond Returns'!AB224*12</f>
        <v>4.8854943194235535E-2</v>
      </c>
      <c r="F225" s="70">
        <f ca="1">'StockBond Returns'!AA224+'StockBond Returns'!AC224-'StockBond Returns'!AB224*'Distribution of Final Value'!$B$7</f>
        <v>1.4433973227762253</v>
      </c>
      <c r="G225" s="17">
        <f>1/'StockBond Returns'!M223</f>
        <v>6.175614549067325E-2</v>
      </c>
      <c r="H225">
        <f t="shared" si="4"/>
        <v>1</v>
      </c>
      <c r="I225" s="64">
        <f t="shared" si="5"/>
        <v>0</v>
      </c>
      <c r="J225">
        <f t="shared" si="6"/>
        <v>0</v>
      </c>
      <c r="K225" s="17">
        <f t="shared" ref="K225:M225" ca="1" si="444">IF(H225=1,$E225,"")</f>
        <v>4.8854943194235535E-2</v>
      </c>
      <c r="L225" t="str">
        <f t="shared" si="444"/>
        <v/>
      </c>
      <c r="M225" t="str">
        <f t="shared" si="444"/>
        <v/>
      </c>
      <c r="N225" s="148">
        <f>IF('StockBond Returns'!AD223=0,1,0)</f>
        <v>0</v>
      </c>
      <c r="O225">
        <f>IF( AND('StockBond Returns'!$AD223&lt;0,'StockBond Returns'!$AD223&gt;=-0.1),1,0)</f>
        <v>1</v>
      </c>
      <c r="P225">
        <f>IF( AND('StockBond Returns'!$AD223&lt;-0.1,'StockBond Returns'!$AD223&gt;=-0.2),1,0)</f>
        <v>0</v>
      </c>
      <c r="Q225">
        <f>IF( AND('StockBond Returns'!$AD223&lt;-0.2,'StockBond Returns'!$AD223&gt;=-0.3),1,0)</f>
        <v>0</v>
      </c>
      <c r="R225">
        <f>IF('StockBond Returns'!AD223&lt;-0.3,1,0)</f>
        <v>0</v>
      </c>
      <c r="S225" t="str">
        <f t="shared" ref="S225:W225" si="445">IF(N225=1,$E225,"")</f>
        <v/>
      </c>
      <c r="T225" s="17">
        <f t="shared" ca="1" si="445"/>
        <v>4.8854943194235535E-2</v>
      </c>
      <c r="U225" t="str">
        <f t="shared" si="445"/>
        <v/>
      </c>
      <c r="V225" t="str">
        <f t="shared" si="445"/>
        <v/>
      </c>
      <c r="W225" t="str">
        <f t="shared" si="445"/>
        <v/>
      </c>
    </row>
    <row r="226" spans="1:23" ht="13" x14ac:dyDescent="0.15">
      <c r="A226">
        <f t="shared" si="30"/>
        <v>4</v>
      </c>
      <c r="B226">
        <f t="shared" si="31"/>
        <v>1889</v>
      </c>
      <c r="C226" s="64" t="s">
        <v>115</v>
      </c>
      <c r="D226" s="146">
        <f t="shared" si="9"/>
        <v>1889.2499999999834</v>
      </c>
      <c r="E226" s="147">
        <f ca="1">('StockBond Returns'!AA225+'StockBond Returns'!AC225-'Parameters &amp; Main Results'!$B$39)/'StockBond Returns'!AB225*12</f>
        <v>4.8965377268035098E-2</v>
      </c>
      <c r="F226" s="70">
        <f ca="1">'StockBond Returns'!AA225+'StockBond Returns'!AC225-'StockBond Returns'!AB225*'Distribution of Final Value'!$B$7</f>
        <v>1.4632494413246411</v>
      </c>
      <c r="G226" s="17">
        <f>1/'StockBond Returns'!M224</f>
        <v>6.2246945314569598E-2</v>
      </c>
      <c r="H226">
        <f t="shared" si="4"/>
        <v>1</v>
      </c>
      <c r="I226" s="64">
        <f t="shared" si="5"/>
        <v>0</v>
      </c>
      <c r="J226">
        <f t="shared" si="6"/>
        <v>0</v>
      </c>
      <c r="K226" s="17">
        <f t="shared" ref="K226:M226" ca="1" si="446">IF(H226=1,$E226,"")</f>
        <v>4.8965377268035098E-2</v>
      </c>
      <c r="L226" t="str">
        <f t="shared" si="446"/>
        <v/>
      </c>
      <c r="M226" t="str">
        <f t="shared" si="446"/>
        <v/>
      </c>
      <c r="N226" s="148">
        <f>IF('StockBond Returns'!AD224=0,1,0)</f>
        <v>0</v>
      </c>
      <c r="O226">
        <f>IF( AND('StockBond Returns'!$AD224&lt;0,'StockBond Returns'!$AD224&gt;=-0.1),1,0)</f>
        <v>1</v>
      </c>
      <c r="P226">
        <f>IF( AND('StockBond Returns'!$AD224&lt;-0.1,'StockBond Returns'!$AD224&gt;=-0.2),1,0)</f>
        <v>0</v>
      </c>
      <c r="Q226">
        <f>IF( AND('StockBond Returns'!$AD224&lt;-0.2,'StockBond Returns'!$AD224&gt;=-0.3),1,0)</f>
        <v>0</v>
      </c>
      <c r="R226">
        <f>IF('StockBond Returns'!AD224&lt;-0.3,1,0)</f>
        <v>0</v>
      </c>
      <c r="S226" t="str">
        <f t="shared" ref="S226:W226" si="447">IF(N226=1,$E226,"")</f>
        <v/>
      </c>
      <c r="T226" s="17">
        <f t="shared" ca="1" si="447"/>
        <v>4.8965377268035098E-2</v>
      </c>
      <c r="U226" t="str">
        <f t="shared" si="447"/>
        <v/>
      </c>
      <c r="V226" t="str">
        <f t="shared" si="447"/>
        <v/>
      </c>
      <c r="W226" t="str">
        <f t="shared" si="447"/>
        <v/>
      </c>
    </row>
    <row r="227" spans="1:23" ht="13" x14ac:dyDescent="0.15">
      <c r="A227">
        <f t="shared" si="30"/>
        <v>5</v>
      </c>
      <c r="B227">
        <f t="shared" si="31"/>
        <v>1889</v>
      </c>
      <c r="C227" s="64" t="s">
        <v>115</v>
      </c>
      <c r="D227" s="146">
        <f t="shared" si="9"/>
        <v>1889.3333333333167</v>
      </c>
      <c r="E227" s="147">
        <f ca="1">('StockBond Returns'!AA226+'StockBond Returns'!AC226-'Parameters &amp; Main Results'!$B$39)/'StockBond Returns'!AB226*12</f>
        <v>4.9135272530163837E-2</v>
      </c>
      <c r="F227" s="70">
        <f ca="1">'StockBond Returns'!AA226+'StockBond Returns'!AC226-'StockBond Returns'!AB226*'Distribution of Final Value'!$B$7</f>
        <v>1.4609099966695718</v>
      </c>
      <c r="G227" s="17">
        <f>1/'StockBond Returns'!M225</f>
        <v>6.2304890172575102E-2</v>
      </c>
      <c r="H227">
        <f t="shared" si="4"/>
        <v>1</v>
      </c>
      <c r="I227" s="64">
        <f t="shared" si="5"/>
        <v>0</v>
      </c>
      <c r="J227">
        <f t="shared" si="6"/>
        <v>0</v>
      </c>
      <c r="K227" s="17">
        <f t="shared" ref="K227:M227" ca="1" si="448">IF(H227=1,$E227,"")</f>
        <v>4.9135272530163837E-2</v>
      </c>
      <c r="L227" t="str">
        <f t="shared" si="448"/>
        <v/>
      </c>
      <c r="M227" t="str">
        <f t="shared" si="448"/>
        <v/>
      </c>
      <c r="N227" s="148">
        <f>IF('StockBond Returns'!AD225=0,1,0)</f>
        <v>0</v>
      </c>
      <c r="O227">
        <f>IF( AND('StockBond Returns'!$AD225&lt;0,'StockBond Returns'!$AD225&gt;=-0.1),1,0)</f>
        <v>1</v>
      </c>
      <c r="P227">
        <f>IF( AND('StockBond Returns'!$AD225&lt;-0.1,'StockBond Returns'!$AD225&gt;=-0.2),1,0)</f>
        <v>0</v>
      </c>
      <c r="Q227">
        <f>IF( AND('StockBond Returns'!$AD225&lt;-0.2,'StockBond Returns'!$AD225&gt;=-0.3),1,0)</f>
        <v>0</v>
      </c>
      <c r="R227">
        <f>IF('StockBond Returns'!AD225&lt;-0.3,1,0)</f>
        <v>0</v>
      </c>
      <c r="S227" t="str">
        <f t="shared" ref="S227:W227" si="449">IF(N227=1,$E227,"")</f>
        <v/>
      </c>
      <c r="T227" s="17">
        <f t="shared" ca="1" si="449"/>
        <v>4.9135272530163837E-2</v>
      </c>
      <c r="U227" t="str">
        <f t="shared" si="449"/>
        <v/>
      </c>
      <c r="V227" t="str">
        <f t="shared" si="449"/>
        <v/>
      </c>
      <c r="W227" t="str">
        <f t="shared" si="449"/>
        <v/>
      </c>
    </row>
    <row r="228" spans="1:23" ht="13" x14ac:dyDescent="0.15">
      <c r="A228">
        <f t="shared" si="30"/>
        <v>6</v>
      </c>
      <c r="B228">
        <f t="shared" si="31"/>
        <v>1889</v>
      </c>
      <c r="C228" s="64" t="s">
        <v>115</v>
      </c>
      <c r="D228" s="146">
        <f t="shared" si="9"/>
        <v>1889.4166666666499</v>
      </c>
      <c r="E228" s="147">
        <f ca="1">('StockBond Returns'!AA227+'StockBond Returns'!AC227-'Parameters &amp; Main Results'!$B$39)/'StockBond Returns'!AB227*12</f>
        <v>4.6991884967331699E-2</v>
      </c>
      <c r="F228" s="70">
        <f ca="1">'StockBond Returns'!AA227+'StockBond Returns'!AC227-'StockBond Returns'!AB227*'Distribution of Final Value'!$B$7</f>
        <v>1.0500029078236537</v>
      </c>
      <c r="G228" s="17">
        <f>1/'StockBond Returns'!M226</f>
        <v>5.9117653369111393E-2</v>
      </c>
      <c r="H228">
        <f t="shared" si="4"/>
        <v>1</v>
      </c>
      <c r="I228" s="64">
        <f t="shared" si="5"/>
        <v>0</v>
      </c>
      <c r="J228">
        <f t="shared" si="6"/>
        <v>0</v>
      </c>
      <c r="K228" s="17">
        <f t="shared" ref="K228:M228" ca="1" si="450">IF(H228=1,$E228,"")</f>
        <v>4.6991884967331699E-2</v>
      </c>
      <c r="L228" t="str">
        <f t="shared" si="450"/>
        <v/>
      </c>
      <c r="M228" t="str">
        <f t="shared" si="450"/>
        <v/>
      </c>
      <c r="N228" s="148">
        <f>IF('StockBond Returns'!AD226=0,1,0)</f>
        <v>1</v>
      </c>
      <c r="O228">
        <f>IF( AND('StockBond Returns'!$AD226&lt;0,'StockBond Returns'!$AD226&gt;=-0.1),1,0)</f>
        <v>0</v>
      </c>
      <c r="P228">
        <f>IF( AND('StockBond Returns'!$AD226&lt;-0.1,'StockBond Returns'!$AD226&gt;=-0.2),1,0)</f>
        <v>0</v>
      </c>
      <c r="Q228">
        <f>IF( AND('StockBond Returns'!$AD226&lt;-0.2,'StockBond Returns'!$AD226&gt;=-0.3),1,0)</f>
        <v>0</v>
      </c>
      <c r="R228">
        <f>IF('StockBond Returns'!AD226&lt;-0.3,1,0)</f>
        <v>0</v>
      </c>
      <c r="S228" s="17">
        <f t="shared" ref="S228:W228" ca="1" si="451">IF(N228=1,$E228,"")</f>
        <v>4.6991884967331699E-2</v>
      </c>
      <c r="T228" t="str">
        <f t="shared" si="451"/>
        <v/>
      </c>
      <c r="U228" t="str">
        <f t="shared" si="451"/>
        <v/>
      </c>
      <c r="V228" t="str">
        <f t="shared" si="451"/>
        <v/>
      </c>
      <c r="W228" t="str">
        <f t="shared" si="451"/>
        <v/>
      </c>
    </row>
    <row r="229" spans="1:23" ht="13" x14ac:dyDescent="0.15">
      <c r="A229">
        <f t="shared" si="30"/>
        <v>7</v>
      </c>
      <c r="B229">
        <f t="shared" si="31"/>
        <v>1889</v>
      </c>
      <c r="C229" s="64" t="s">
        <v>115</v>
      </c>
      <c r="D229" s="146">
        <f t="shared" si="9"/>
        <v>1889.4999999999832</v>
      </c>
      <c r="E229" s="147">
        <f ca="1">('StockBond Returns'!AA228+'StockBond Returns'!AC228-'Parameters &amp; Main Results'!$B$39)/'StockBond Returns'!AB228*12</f>
        <v>4.6412381327670574E-2</v>
      </c>
      <c r="F229" s="70">
        <f ca="1">'StockBond Returns'!AA228+'StockBond Returns'!AC228-'StockBond Returns'!AB228*'Distribution of Final Value'!$B$7</f>
        <v>0.97103968341612124</v>
      </c>
      <c r="G229" s="17">
        <f>1/'StockBond Returns'!M227</f>
        <v>5.8074360122733287E-2</v>
      </c>
      <c r="H229">
        <f t="shared" si="4"/>
        <v>1</v>
      </c>
      <c r="I229" s="64">
        <f t="shared" si="5"/>
        <v>0</v>
      </c>
      <c r="J229">
        <f t="shared" si="6"/>
        <v>0</v>
      </c>
      <c r="K229" s="17">
        <f t="shared" ref="K229:M229" ca="1" si="452">IF(H229=1,$E229,"")</f>
        <v>4.6412381327670574E-2</v>
      </c>
      <c r="L229" t="str">
        <f t="shared" si="452"/>
        <v/>
      </c>
      <c r="M229" t="str">
        <f t="shared" si="452"/>
        <v/>
      </c>
      <c r="N229" s="148">
        <f>IF('StockBond Returns'!AD227=0,1,0)</f>
        <v>1</v>
      </c>
      <c r="O229">
        <f>IF( AND('StockBond Returns'!$AD227&lt;0,'StockBond Returns'!$AD227&gt;=-0.1),1,0)</f>
        <v>0</v>
      </c>
      <c r="P229">
        <f>IF( AND('StockBond Returns'!$AD227&lt;-0.1,'StockBond Returns'!$AD227&gt;=-0.2),1,0)</f>
        <v>0</v>
      </c>
      <c r="Q229">
        <f>IF( AND('StockBond Returns'!$AD227&lt;-0.2,'StockBond Returns'!$AD227&gt;=-0.3),1,0)</f>
        <v>0</v>
      </c>
      <c r="R229">
        <f>IF('StockBond Returns'!AD227&lt;-0.3,1,0)</f>
        <v>0</v>
      </c>
      <c r="S229" s="17">
        <f t="shared" ref="S229:W229" ca="1" si="453">IF(N229=1,$E229,"")</f>
        <v>4.6412381327670574E-2</v>
      </c>
      <c r="T229" t="str">
        <f t="shared" si="453"/>
        <v/>
      </c>
      <c r="U229" t="str">
        <f t="shared" si="453"/>
        <v/>
      </c>
      <c r="V229" t="str">
        <f t="shared" si="453"/>
        <v/>
      </c>
      <c r="W229" t="str">
        <f t="shared" si="453"/>
        <v/>
      </c>
    </row>
    <row r="230" spans="1:23" ht="13" x14ac:dyDescent="0.15">
      <c r="A230">
        <f t="shared" si="30"/>
        <v>8</v>
      </c>
      <c r="B230">
        <f t="shared" si="31"/>
        <v>1889</v>
      </c>
      <c r="C230" s="64" t="s">
        <v>115</v>
      </c>
      <c r="D230" s="146">
        <f t="shared" si="9"/>
        <v>1889.5833333333164</v>
      </c>
      <c r="E230" s="147">
        <f ca="1">('StockBond Returns'!AA229+'StockBond Returns'!AC229-'Parameters &amp; Main Results'!$B$39)/'StockBond Returns'!AB229*12</f>
        <v>4.7228855904275356E-2</v>
      </c>
      <c r="F230" s="70">
        <f ca="1">'StockBond Returns'!AA229+'StockBond Returns'!AC229-'StockBond Returns'!AB229*'Distribution of Final Value'!$B$7</f>
        <v>0.99988169358112522</v>
      </c>
      <c r="G230" s="17">
        <f>1/'StockBond Returns'!M228</f>
        <v>5.9209384817280511E-2</v>
      </c>
      <c r="H230">
        <f t="shared" si="4"/>
        <v>1</v>
      </c>
      <c r="I230" s="64">
        <f t="shared" si="5"/>
        <v>0</v>
      </c>
      <c r="J230">
        <f t="shared" si="6"/>
        <v>0</v>
      </c>
      <c r="K230" s="17">
        <f t="shared" ref="K230:M230" ca="1" si="454">IF(H230=1,$E230,"")</f>
        <v>4.7228855904275356E-2</v>
      </c>
      <c r="L230" t="str">
        <f t="shared" si="454"/>
        <v/>
      </c>
      <c r="M230" t="str">
        <f t="shared" si="454"/>
        <v/>
      </c>
      <c r="N230" s="148">
        <f>IF('StockBond Returns'!AD228=0,1,0)</f>
        <v>0</v>
      </c>
      <c r="O230">
        <f>IF( AND('StockBond Returns'!$AD228&lt;0,'StockBond Returns'!$AD228&gt;=-0.1),1,0)</f>
        <v>1</v>
      </c>
      <c r="P230">
        <f>IF( AND('StockBond Returns'!$AD228&lt;-0.1,'StockBond Returns'!$AD228&gt;=-0.2),1,0)</f>
        <v>0</v>
      </c>
      <c r="Q230">
        <f>IF( AND('StockBond Returns'!$AD228&lt;-0.2,'StockBond Returns'!$AD228&gt;=-0.3),1,0)</f>
        <v>0</v>
      </c>
      <c r="R230">
        <f>IF('StockBond Returns'!AD228&lt;-0.3,1,0)</f>
        <v>0</v>
      </c>
      <c r="S230" t="str">
        <f t="shared" ref="S230:W230" si="455">IF(N230=1,$E230,"")</f>
        <v/>
      </c>
      <c r="T230" s="17">
        <f t="shared" ca="1" si="455"/>
        <v>4.7228855904275356E-2</v>
      </c>
      <c r="U230" t="str">
        <f t="shared" si="455"/>
        <v/>
      </c>
      <c r="V230" t="str">
        <f t="shared" si="455"/>
        <v/>
      </c>
      <c r="W230" t="str">
        <f t="shared" si="455"/>
        <v/>
      </c>
    </row>
    <row r="231" spans="1:23" ht="13" x14ac:dyDescent="0.15">
      <c r="A231">
        <f t="shared" si="30"/>
        <v>9</v>
      </c>
      <c r="B231">
        <f t="shared" si="31"/>
        <v>1889</v>
      </c>
      <c r="C231" s="64" t="s">
        <v>115</v>
      </c>
      <c r="D231" s="146">
        <f t="shared" si="9"/>
        <v>1889.6666666666497</v>
      </c>
      <c r="E231" s="147">
        <f ca="1">('StockBond Returns'!AA230+'StockBond Returns'!AC230-'Parameters &amp; Main Results'!$B$39)/'StockBond Returns'!AB230*12</f>
        <v>4.679941672668117E-2</v>
      </c>
      <c r="F231" s="70">
        <f ca="1">'StockBond Returns'!AA230+'StockBond Returns'!AC230-'StockBond Returns'!AB230*'Distribution of Final Value'!$B$7</f>
        <v>0.97634533479765384</v>
      </c>
      <c r="G231" s="17">
        <f>1/'StockBond Returns'!M229</f>
        <v>5.8370798698577281E-2</v>
      </c>
      <c r="H231">
        <f t="shared" si="4"/>
        <v>1</v>
      </c>
      <c r="I231" s="64">
        <f t="shared" si="5"/>
        <v>0</v>
      </c>
      <c r="J231">
        <f t="shared" si="6"/>
        <v>0</v>
      </c>
      <c r="K231" s="17">
        <f t="shared" ref="K231:M231" ca="1" si="456">IF(H231=1,$E231,"")</f>
        <v>4.679941672668117E-2</v>
      </c>
      <c r="L231" t="str">
        <f t="shared" si="456"/>
        <v/>
      </c>
      <c r="M231" t="str">
        <f t="shared" si="456"/>
        <v/>
      </c>
      <c r="N231" s="148">
        <f>IF('StockBond Returns'!AD229=0,1,0)</f>
        <v>0</v>
      </c>
      <c r="O231">
        <f>IF( AND('StockBond Returns'!$AD229&lt;0,'StockBond Returns'!$AD229&gt;=-0.1),1,0)</f>
        <v>1</v>
      </c>
      <c r="P231">
        <f>IF( AND('StockBond Returns'!$AD229&lt;-0.1,'StockBond Returns'!$AD229&gt;=-0.2),1,0)</f>
        <v>0</v>
      </c>
      <c r="Q231">
        <f>IF( AND('StockBond Returns'!$AD229&lt;-0.2,'StockBond Returns'!$AD229&gt;=-0.3),1,0)</f>
        <v>0</v>
      </c>
      <c r="R231">
        <f>IF('StockBond Returns'!AD229&lt;-0.3,1,0)</f>
        <v>0</v>
      </c>
      <c r="S231" t="str">
        <f t="shared" ref="S231:W231" si="457">IF(N231=1,$E231,"")</f>
        <v/>
      </c>
      <c r="T231" s="17">
        <f t="shared" ca="1" si="457"/>
        <v>4.679941672668117E-2</v>
      </c>
      <c r="U231" t="str">
        <f t="shared" si="457"/>
        <v/>
      </c>
      <c r="V231" t="str">
        <f t="shared" si="457"/>
        <v/>
      </c>
      <c r="W231" t="str">
        <f t="shared" si="457"/>
        <v/>
      </c>
    </row>
    <row r="232" spans="1:23" ht="13" x14ac:dyDescent="0.15">
      <c r="A232">
        <f t="shared" si="30"/>
        <v>10</v>
      </c>
      <c r="B232">
        <f t="shared" si="31"/>
        <v>1889</v>
      </c>
      <c r="C232" s="64" t="s">
        <v>115</v>
      </c>
      <c r="D232" s="146">
        <f t="shared" si="9"/>
        <v>1889.7499999999829</v>
      </c>
      <c r="E232" s="147">
        <f ca="1">('StockBond Returns'!AA231+'StockBond Returns'!AC231-'Parameters &amp; Main Results'!$B$39)/'StockBond Returns'!AB231*12</f>
        <v>4.6558062499200442E-2</v>
      </c>
      <c r="F232" s="70">
        <f ca="1">'StockBond Returns'!AA231+'StockBond Returns'!AC231-'StockBond Returns'!AB231*'Distribution of Final Value'!$B$7</f>
        <v>0.92198041394108809</v>
      </c>
      <c r="G232" s="17">
        <f>1/'StockBond Returns'!M230</f>
        <v>5.7634269882784105E-2</v>
      </c>
      <c r="H232">
        <f t="shared" si="4"/>
        <v>1</v>
      </c>
      <c r="I232" s="64">
        <f t="shared" si="5"/>
        <v>0</v>
      </c>
      <c r="J232">
        <f t="shared" si="6"/>
        <v>0</v>
      </c>
      <c r="K232" s="17">
        <f t="shared" ref="K232:M232" ca="1" si="458">IF(H232=1,$E232,"")</f>
        <v>4.6558062499200442E-2</v>
      </c>
      <c r="L232" t="str">
        <f t="shared" si="458"/>
        <v/>
      </c>
      <c r="M232" t="str">
        <f t="shared" si="458"/>
        <v/>
      </c>
      <c r="N232" s="148">
        <f>IF('StockBond Returns'!AD230=0,1,0)</f>
        <v>1</v>
      </c>
      <c r="O232">
        <f>IF( AND('StockBond Returns'!$AD230&lt;0,'StockBond Returns'!$AD230&gt;=-0.1),1,0)</f>
        <v>0</v>
      </c>
      <c r="P232">
        <f>IF( AND('StockBond Returns'!$AD230&lt;-0.1,'StockBond Returns'!$AD230&gt;=-0.2),1,0)</f>
        <v>0</v>
      </c>
      <c r="Q232">
        <f>IF( AND('StockBond Returns'!$AD230&lt;-0.2,'StockBond Returns'!$AD230&gt;=-0.3),1,0)</f>
        <v>0</v>
      </c>
      <c r="R232">
        <f>IF('StockBond Returns'!AD230&lt;-0.3,1,0)</f>
        <v>0</v>
      </c>
      <c r="S232" s="17">
        <f t="shared" ref="S232:W232" ca="1" si="459">IF(N232=1,$E232,"")</f>
        <v>4.6558062499200442E-2</v>
      </c>
      <c r="T232" t="str">
        <f t="shared" si="459"/>
        <v/>
      </c>
      <c r="U232" t="str">
        <f t="shared" si="459"/>
        <v/>
      </c>
      <c r="V232" t="str">
        <f t="shared" si="459"/>
        <v/>
      </c>
      <c r="W232" t="str">
        <f t="shared" si="459"/>
        <v/>
      </c>
    </row>
    <row r="233" spans="1:23" ht="13" x14ac:dyDescent="0.15">
      <c r="A233">
        <f t="shared" si="30"/>
        <v>11</v>
      </c>
      <c r="B233">
        <f t="shared" si="31"/>
        <v>1889</v>
      </c>
      <c r="C233" s="64" t="s">
        <v>115</v>
      </c>
      <c r="D233" s="146">
        <f t="shared" si="9"/>
        <v>1889.8333333333162</v>
      </c>
      <c r="E233" s="147">
        <f ca="1">('StockBond Returns'!AA232+'StockBond Returns'!AC232-'Parameters &amp; Main Results'!$B$39)/'StockBond Returns'!AB232*12</f>
        <v>4.7288031784866763E-2</v>
      </c>
      <c r="F233" s="70">
        <f ca="1">'StockBond Returns'!AA232+'StockBond Returns'!AC232-'StockBond Returns'!AB232*'Distribution of Final Value'!$B$7</f>
        <v>1.0093951896300064</v>
      </c>
      <c r="G233" s="17">
        <f>1/'StockBond Returns'!M231</f>
        <v>5.8639971124739974E-2</v>
      </c>
      <c r="H233">
        <f t="shared" si="4"/>
        <v>1</v>
      </c>
      <c r="I233" s="64">
        <f t="shared" si="5"/>
        <v>0</v>
      </c>
      <c r="J233">
        <f t="shared" si="6"/>
        <v>0</v>
      </c>
      <c r="K233" s="17">
        <f t="shared" ref="K233:M233" ca="1" si="460">IF(H233=1,$E233,"")</f>
        <v>4.7288031784866763E-2</v>
      </c>
      <c r="L233" t="str">
        <f t="shared" si="460"/>
        <v/>
      </c>
      <c r="M233" t="str">
        <f t="shared" si="460"/>
        <v/>
      </c>
      <c r="N233" s="148">
        <f>IF('StockBond Returns'!AD231=0,1,0)</f>
        <v>0</v>
      </c>
      <c r="O233">
        <f>IF( AND('StockBond Returns'!$AD231&lt;0,'StockBond Returns'!$AD231&gt;=-0.1),1,0)</f>
        <v>1</v>
      </c>
      <c r="P233">
        <f>IF( AND('StockBond Returns'!$AD231&lt;-0.1,'StockBond Returns'!$AD231&gt;=-0.2),1,0)</f>
        <v>0</v>
      </c>
      <c r="Q233">
        <f>IF( AND('StockBond Returns'!$AD231&lt;-0.2,'StockBond Returns'!$AD231&gt;=-0.3),1,0)</f>
        <v>0</v>
      </c>
      <c r="R233">
        <f>IF('StockBond Returns'!AD231&lt;-0.3,1,0)</f>
        <v>0</v>
      </c>
      <c r="S233" t="str">
        <f t="shared" ref="S233:W233" si="461">IF(N233=1,$E233,"")</f>
        <v/>
      </c>
      <c r="T233" s="17">
        <f t="shared" ca="1" si="461"/>
        <v>4.7288031784866763E-2</v>
      </c>
      <c r="U233" t="str">
        <f t="shared" si="461"/>
        <v/>
      </c>
      <c r="V233" t="str">
        <f t="shared" si="461"/>
        <v/>
      </c>
      <c r="W233" t="str">
        <f t="shared" si="461"/>
        <v/>
      </c>
    </row>
    <row r="234" spans="1:23" ht="13" x14ac:dyDescent="0.15">
      <c r="A234">
        <f t="shared" si="30"/>
        <v>12</v>
      </c>
      <c r="B234">
        <f t="shared" si="31"/>
        <v>1889</v>
      </c>
      <c r="C234" s="64" t="s">
        <v>115</v>
      </c>
      <c r="D234" s="146">
        <f t="shared" si="9"/>
        <v>1889.9166666666495</v>
      </c>
      <c r="E234" s="147">
        <f ca="1">('StockBond Returns'!AA233+'StockBond Returns'!AC233-'Parameters &amp; Main Results'!$B$39)/'StockBond Returns'!AB233*12</f>
        <v>4.7645990221078474E-2</v>
      </c>
      <c r="F234" s="70">
        <f ca="1">'StockBond Returns'!AA233+'StockBond Returns'!AC233-'StockBond Returns'!AB233*'Distribution of Final Value'!$B$7</f>
        <v>1.1256931473780316</v>
      </c>
      <c r="G234" s="17">
        <f>1/'StockBond Returns'!M232</f>
        <v>5.9150523351675185E-2</v>
      </c>
      <c r="H234">
        <f t="shared" si="4"/>
        <v>1</v>
      </c>
      <c r="I234" s="64">
        <f t="shared" si="5"/>
        <v>0</v>
      </c>
      <c r="J234">
        <f t="shared" si="6"/>
        <v>0</v>
      </c>
      <c r="K234" s="17">
        <f t="shared" ref="K234:M234" ca="1" si="462">IF(H234=1,$E234,"")</f>
        <v>4.7645990221078474E-2</v>
      </c>
      <c r="L234" t="str">
        <f t="shared" si="462"/>
        <v/>
      </c>
      <c r="M234" t="str">
        <f t="shared" si="462"/>
        <v/>
      </c>
      <c r="N234" s="148">
        <f>IF('StockBond Returns'!AD232=0,1,0)</f>
        <v>0</v>
      </c>
      <c r="O234">
        <f>IF( AND('StockBond Returns'!$AD232&lt;0,'StockBond Returns'!$AD232&gt;=-0.1),1,0)</f>
        <v>1</v>
      </c>
      <c r="P234">
        <f>IF( AND('StockBond Returns'!$AD232&lt;-0.1,'StockBond Returns'!$AD232&gt;=-0.2),1,0)</f>
        <v>0</v>
      </c>
      <c r="Q234">
        <f>IF( AND('StockBond Returns'!$AD232&lt;-0.2,'StockBond Returns'!$AD232&gt;=-0.3),1,0)</f>
        <v>0</v>
      </c>
      <c r="R234">
        <f>IF('StockBond Returns'!AD232&lt;-0.3,1,0)</f>
        <v>0</v>
      </c>
      <c r="S234" t="str">
        <f t="shared" ref="S234:W234" si="463">IF(N234=1,$E234,"")</f>
        <v/>
      </c>
      <c r="T234" s="17">
        <f t="shared" ca="1" si="463"/>
        <v>4.7645990221078474E-2</v>
      </c>
      <c r="U234" t="str">
        <f t="shared" si="463"/>
        <v/>
      </c>
      <c r="V234" t="str">
        <f t="shared" si="463"/>
        <v/>
      </c>
      <c r="W234" t="str">
        <f t="shared" si="463"/>
        <v/>
      </c>
    </row>
    <row r="235" spans="1:23" ht="13" x14ac:dyDescent="0.15">
      <c r="A235">
        <f t="shared" si="30"/>
        <v>1</v>
      </c>
      <c r="B235">
        <f t="shared" si="31"/>
        <v>1890</v>
      </c>
      <c r="C235" s="64" t="s">
        <v>115</v>
      </c>
      <c r="D235" s="146">
        <f t="shared" si="9"/>
        <v>1889.9999999999827</v>
      </c>
      <c r="E235" s="147">
        <f ca="1">('StockBond Returns'!AA234+'StockBond Returns'!AC234-'Parameters &amp; Main Results'!$B$39)/'StockBond Returns'!AB234*12</f>
        <v>4.8448002899787061E-2</v>
      </c>
      <c r="F235" s="70">
        <f ca="1">'StockBond Returns'!AA234+'StockBond Returns'!AC234-'StockBond Returns'!AB234*'Distribution of Final Value'!$B$7</f>
        <v>1.2488812028720231</v>
      </c>
      <c r="G235" s="17">
        <f>1/'StockBond Returns'!M233</f>
        <v>6.0203470584627626E-2</v>
      </c>
      <c r="H235">
        <f t="shared" si="4"/>
        <v>1</v>
      </c>
      <c r="I235" s="64">
        <f t="shared" si="5"/>
        <v>0</v>
      </c>
      <c r="J235">
        <f t="shared" si="6"/>
        <v>0</v>
      </c>
      <c r="K235" s="17">
        <f t="shared" ref="K235:M235" ca="1" si="464">IF(H235=1,$E235,"")</f>
        <v>4.8448002899787061E-2</v>
      </c>
      <c r="L235" t="str">
        <f t="shared" si="464"/>
        <v/>
      </c>
      <c r="M235" t="str">
        <f t="shared" si="464"/>
        <v/>
      </c>
      <c r="N235" s="148">
        <f>IF('StockBond Returns'!AD233=0,1,0)</f>
        <v>0</v>
      </c>
      <c r="O235">
        <f>IF( AND('StockBond Returns'!$AD233&lt;0,'StockBond Returns'!$AD233&gt;=-0.1),1,0)</f>
        <v>1</v>
      </c>
      <c r="P235">
        <f>IF( AND('StockBond Returns'!$AD233&lt;-0.1,'StockBond Returns'!$AD233&gt;=-0.2),1,0)</f>
        <v>0</v>
      </c>
      <c r="Q235">
        <f>IF( AND('StockBond Returns'!$AD233&lt;-0.2,'StockBond Returns'!$AD233&gt;=-0.3),1,0)</f>
        <v>0</v>
      </c>
      <c r="R235">
        <f>IF('StockBond Returns'!AD233&lt;-0.3,1,0)</f>
        <v>0</v>
      </c>
      <c r="S235" t="str">
        <f t="shared" ref="S235:W235" si="465">IF(N235=1,$E235,"")</f>
        <v/>
      </c>
      <c r="T235" s="17">
        <f t="shared" ca="1" si="465"/>
        <v>4.8448002899787061E-2</v>
      </c>
      <c r="U235" t="str">
        <f t="shared" si="465"/>
        <v/>
      </c>
      <c r="V235" t="str">
        <f t="shared" si="465"/>
        <v/>
      </c>
      <c r="W235" t="str">
        <f t="shared" si="465"/>
        <v/>
      </c>
    </row>
    <row r="236" spans="1:23" ht="13" x14ac:dyDescent="0.15">
      <c r="A236">
        <f t="shared" si="30"/>
        <v>2</v>
      </c>
      <c r="B236">
        <f t="shared" si="31"/>
        <v>1890</v>
      </c>
      <c r="C236" s="64" t="s">
        <v>115</v>
      </c>
      <c r="D236" s="146">
        <f t="shared" si="9"/>
        <v>1890.083333333316</v>
      </c>
      <c r="E236" s="147">
        <f ca="1">('StockBond Returns'!AA235+'StockBond Returns'!AC235-'Parameters &amp; Main Results'!$B$39)/'StockBond Returns'!AB235*12</f>
        <v>4.7013557406123313E-2</v>
      </c>
      <c r="F236" s="70">
        <f ca="1">'StockBond Returns'!AA235+'StockBond Returns'!AC235-'StockBond Returns'!AB235*'Distribution of Final Value'!$B$7</f>
        <v>0.99239695323311405</v>
      </c>
      <c r="G236" s="17">
        <f>1/'StockBond Returns'!M234</f>
        <v>5.8071766550188371E-2</v>
      </c>
      <c r="H236">
        <f t="shared" si="4"/>
        <v>1</v>
      </c>
      <c r="I236" s="64">
        <f t="shared" si="5"/>
        <v>0</v>
      </c>
      <c r="J236">
        <f t="shared" si="6"/>
        <v>0</v>
      </c>
      <c r="K236" s="17">
        <f t="shared" ref="K236:M236" ca="1" si="466">IF(H236=1,$E236,"")</f>
        <v>4.7013557406123313E-2</v>
      </c>
      <c r="L236" t="str">
        <f t="shared" si="466"/>
        <v/>
      </c>
      <c r="M236" t="str">
        <f t="shared" si="466"/>
        <v/>
      </c>
      <c r="N236" s="148">
        <f>IF('StockBond Returns'!AD234=0,1,0)</f>
        <v>1</v>
      </c>
      <c r="O236">
        <f>IF( AND('StockBond Returns'!$AD234&lt;0,'StockBond Returns'!$AD234&gt;=-0.1),1,0)</f>
        <v>0</v>
      </c>
      <c r="P236">
        <f>IF( AND('StockBond Returns'!$AD234&lt;-0.1,'StockBond Returns'!$AD234&gt;=-0.2),1,0)</f>
        <v>0</v>
      </c>
      <c r="Q236">
        <f>IF( AND('StockBond Returns'!$AD234&lt;-0.2,'StockBond Returns'!$AD234&gt;=-0.3),1,0)</f>
        <v>0</v>
      </c>
      <c r="R236">
        <f>IF('StockBond Returns'!AD234&lt;-0.3,1,0)</f>
        <v>0</v>
      </c>
      <c r="S236" s="17">
        <f t="shared" ref="S236:W236" ca="1" si="467">IF(N236=1,$E236,"")</f>
        <v>4.7013557406123313E-2</v>
      </c>
      <c r="T236" t="str">
        <f t="shared" si="467"/>
        <v/>
      </c>
      <c r="U236" t="str">
        <f t="shared" si="467"/>
        <v/>
      </c>
      <c r="V236" t="str">
        <f t="shared" si="467"/>
        <v/>
      </c>
      <c r="W236" t="str">
        <f t="shared" si="467"/>
        <v/>
      </c>
    </row>
    <row r="237" spans="1:23" ht="13" x14ac:dyDescent="0.15">
      <c r="A237">
        <f t="shared" si="30"/>
        <v>3</v>
      </c>
      <c r="B237">
        <f t="shared" si="31"/>
        <v>1890</v>
      </c>
      <c r="C237" s="64" t="s">
        <v>115</v>
      </c>
      <c r="D237" s="146">
        <f t="shared" si="9"/>
        <v>1890.1666666666492</v>
      </c>
      <c r="E237" s="147">
        <f ca="1">('StockBond Returns'!AA236+'StockBond Returns'!AC236-'Parameters &amp; Main Results'!$B$39)/'StockBond Returns'!AB236*12</f>
        <v>4.7607575405059763E-2</v>
      </c>
      <c r="F237" s="70">
        <f ca="1">'StockBond Returns'!AA236+'StockBond Returns'!AC236-'StockBond Returns'!AB236*'Distribution of Final Value'!$B$7</f>
        <v>1.0372892476127031</v>
      </c>
      <c r="G237" s="17">
        <f>1/'StockBond Returns'!M235</f>
        <v>5.8730890138561892E-2</v>
      </c>
      <c r="H237">
        <f t="shared" si="4"/>
        <v>1</v>
      </c>
      <c r="I237" s="64">
        <f t="shared" si="5"/>
        <v>0</v>
      </c>
      <c r="J237">
        <f t="shared" si="6"/>
        <v>0</v>
      </c>
      <c r="K237" s="17">
        <f t="shared" ref="K237:M237" ca="1" si="468">IF(H237=1,$E237,"")</f>
        <v>4.7607575405059763E-2</v>
      </c>
      <c r="L237" t="str">
        <f t="shared" si="468"/>
        <v/>
      </c>
      <c r="M237" t="str">
        <f t="shared" si="468"/>
        <v/>
      </c>
      <c r="N237" s="148">
        <f>IF('StockBond Returns'!AD235=0,1,0)</f>
        <v>0</v>
      </c>
      <c r="O237">
        <f>IF( AND('StockBond Returns'!$AD235&lt;0,'StockBond Returns'!$AD235&gt;=-0.1),1,0)</f>
        <v>1</v>
      </c>
      <c r="P237">
        <f>IF( AND('StockBond Returns'!$AD235&lt;-0.1,'StockBond Returns'!$AD235&gt;=-0.2),1,0)</f>
        <v>0</v>
      </c>
      <c r="Q237">
        <f>IF( AND('StockBond Returns'!$AD235&lt;-0.2,'StockBond Returns'!$AD235&gt;=-0.3),1,0)</f>
        <v>0</v>
      </c>
      <c r="R237">
        <f>IF('StockBond Returns'!AD235&lt;-0.3,1,0)</f>
        <v>0</v>
      </c>
      <c r="S237" t="str">
        <f t="shared" ref="S237:W237" si="469">IF(N237=1,$E237,"")</f>
        <v/>
      </c>
      <c r="T237" s="17">
        <f t="shared" ca="1" si="469"/>
        <v>4.7607575405059763E-2</v>
      </c>
      <c r="U237" t="str">
        <f t="shared" si="469"/>
        <v/>
      </c>
      <c r="V237" t="str">
        <f t="shared" si="469"/>
        <v/>
      </c>
      <c r="W237" t="str">
        <f t="shared" si="469"/>
        <v/>
      </c>
    </row>
    <row r="238" spans="1:23" ht="13" x14ac:dyDescent="0.15">
      <c r="A238">
        <f t="shared" si="30"/>
        <v>4</v>
      </c>
      <c r="B238">
        <f t="shared" si="31"/>
        <v>1890</v>
      </c>
      <c r="C238" s="64" t="s">
        <v>115</v>
      </c>
      <c r="D238" s="146">
        <f t="shared" si="9"/>
        <v>1890.2499999999825</v>
      </c>
      <c r="E238" s="147">
        <f ca="1">('StockBond Returns'!AA237+'StockBond Returns'!AC237-'Parameters &amp; Main Results'!$B$39)/'StockBond Returns'!AB237*12</f>
        <v>4.7965776522044923E-2</v>
      </c>
      <c r="F238" s="70">
        <f ca="1">'StockBond Returns'!AA237+'StockBond Returns'!AC237-'StockBond Returns'!AB237*'Distribution of Final Value'!$B$7</f>
        <v>1.0601056451680311</v>
      </c>
      <c r="G238" s="17">
        <f>1/'StockBond Returns'!M236</f>
        <v>5.9167668444815448E-2</v>
      </c>
      <c r="H238">
        <f t="shared" si="4"/>
        <v>1</v>
      </c>
      <c r="I238" s="64">
        <f t="shared" si="5"/>
        <v>0</v>
      </c>
      <c r="J238">
        <f t="shared" si="6"/>
        <v>0</v>
      </c>
      <c r="K238" s="17">
        <f t="shared" ref="K238:M238" ca="1" si="470">IF(H238=1,$E238,"")</f>
        <v>4.7965776522044923E-2</v>
      </c>
      <c r="L238" t="str">
        <f t="shared" si="470"/>
        <v/>
      </c>
      <c r="M238" t="str">
        <f t="shared" si="470"/>
        <v/>
      </c>
      <c r="N238" s="148">
        <f>IF('StockBond Returns'!AD236=0,1,0)</f>
        <v>0</v>
      </c>
      <c r="O238">
        <f>IF( AND('StockBond Returns'!$AD236&lt;0,'StockBond Returns'!$AD236&gt;=-0.1),1,0)</f>
        <v>1</v>
      </c>
      <c r="P238">
        <f>IF( AND('StockBond Returns'!$AD236&lt;-0.1,'StockBond Returns'!$AD236&gt;=-0.2),1,0)</f>
        <v>0</v>
      </c>
      <c r="Q238">
        <f>IF( AND('StockBond Returns'!$AD236&lt;-0.2,'StockBond Returns'!$AD236&gt;=-0.3),1,0)</f>
        <v>0</v>
      </c>
      <c r="R238">
        <f>IF('StockBond Returns'!AD236&lt;-0.3,1,0)</f>
        <v>0</v>
      </c>
      <c r="S238" t="str">
        <f t="shared" ref="S238:W238" si="471">IF(N238=1,$E238,"")</f>
        <v/>
      </c>
      <c r="T238" s="17">
        <f t="shared" ca="1" si="471"/>
        <v>4.7965776522044923E-2</v>
      </c>
      <c r="U238" t="str">
        <f t="shared" si="471"/>
        <v/>
      </c>
      <c r="V238" t="str">
        <f t="shared" si="471"/>
        <v/>
      </c>
      <c r="W238" t="str">
        <f t="shared" si="471"/>
        <v/>
      </c>
    </row>
    <row r="239" spans="1:23" ht="13" x14ac:dyDescent="0.15">
      <c r="A239">
        <f t="shared" si="30"/>
        <v>5</v>
      </c>
      <c r="B239">
        <f t="shared" si="31"/>
        <v>1890</v>
      </c>
      <c r="C239" s="64" t="s">
        <v>115</v>
      </c>
      <c r="D239" s="146">
        <f t="shared" si="9"/>
        <v>1890.3333333333157</v>
      </c>
      <c r="E239" s="147">
        <f ca="1">('StockBond Returns'!AA238+'StockBond Returns'!AC238-'Parameters &amp; Main Results'!$B$39)/'StockBond Returns'!AB238*12</f>
        <v>4.7291472449853308E-2</v>
      </c>
      <c r="F239" s="70">
        <f ca="1">'StockBond Returns'!AA238+'StockBond Returns'!AC238-'StockBond Returns'!AB238*'Distribution of Final Value'!$B$7</f>
        <v>1.0335917058728672</v>
      </c>
      <c r="G239" s="17">
        <f>1/'StockBond Returns'!M237</f>
        <v>5.7944630236754793E-2</v>
      </c>
      <c r="H239">
        <f t="shared" si="4"/>
        <v>1</v>
      </c>
      <c r="I239" s="64">
        <f t="shared" si="5"/>
        <v>0</v>
      </c>
      <c r="J239">
        <f t="shared" si="6"/>
        <v>0</v>
      </c>
      <c r="K239" s="17">
        <f t="shared" ref="K239:M239" ca="1" si="472">IF(H239=1,$E239,"")</f>
        <v>4.7291472449853308E-2</v>
      </c>
      <c r="L239" t="str">
        <f t="shared" si="472"/>
        <v/>
      </c>
      <c r="M239" t="str">
        <f t="shared" si="472"/>
        <v/>
      </c>
      <c r="N239" s="148">
        <f>IF('StockBond Returns'!AD237=0,1,0)</f>
        <v>1</v>
      </c>
      <c r="O239">
        <f>IF( AND('StockBond Returns'!$AD237&lt;0,'StockBond Returns'!$AD237&gt;=-0.1),1,0)</f>
        <v>0</v>
      </c>
      <c r="P239">
        <f>IF( AND('StockBond Returns'!$AD237&lt;-0.1,'StockBond Returns'!$AD237&gt;=-0.2),1,0)</f>
        <v>0</v>
      </c>
      <c r="Q239">
        <f>IF( AND('StockBond Returns'!$AD237&lt;-0.2,'StockBond Returns'!$AD237&gt;=-0.3),1,0)</f>
        <v>0</v>
      </c>
      <c r="R239">
        <f>IF('StockBond Returns'!AD237&lt;-0.3,1,0)</f>
        <v>0</v>
      </c>
      <c r="S239" s="17">
        <f t="shared" ref="S239:W239" ca="1" si="473">IF(N239=1,$E239,"")</f>
        <v>4.7291472449853308E-2</v>
      </c>
      <c r="T239" t="str">
        <f t="shared" si="473"/>
        <v/>
      </c>
      <c r="U239" t="str">
        <f t="shared" si="473"/>
        <v/>
      </c>
      <c r="V239" t="str">
        <f t="shared" si="473"/>
        <v/>
      </c>
      <c r="W239" t="str">
        <f t="shared" si="473"/>
        <v/>
      </c>
    </row>
    <row r="240" spans="1:23" ht="13" x14ac:dyDescent="0.15">
      <c r="A240">
        <f t="shared" si="30"/>
        <v>6</v>
      </c>
      <c r="B240">
        <f t="shared" si="31"/>
        <v>1890</v>
      </c>
      <c r="C240" s="64" t="s">
        <v>115</v>
      </c>
      <c r="D240" s="146">
        <f t="shared" si="9"/>
        <v>1890.416666666649</v>
      </c>
      <c r="E240" s="147">
        <f ca="1">('StockBond Returns'!AA239+'StockBond Returns'!AC239-'Parameters &amp; Main Results'!$B$39)/'StockBond Returns'!AB239*12</f>
        <v>4.6422956024747941E-2</v>
      </c>
      <c r="F240" s="70">
        <f ca="1">'StockBond Returns'!AA239+'StockBond Returns'!AC239-'StockBond Returns'!AB239*'Distribution of Final Value'!$B$7</f>
        <v>0.9324201360396458</v>
      </c>
      <c r="G240" s="17">
        <f>1/'StockBond Returns'!M238</f>
        <v>5.6222635596401782E-2</v>
      </c>
      <c r="H240">
        <f t="shared" si="4"/>
        <v>1</v>
      </c>
      <c r="I240" s="64">
        <f t="shared" si="5"/>
        <v>0</v>
      </c>
      <c r="J240">
        <f t="shared" si="6"/>
        <v>0</v>
      </c>
      <c r="K240" s="17">
        <f t="shared" ref="K240:M240" ca="1" si="474">IF(H240=1,$E240,"")</f>
        <v>4.6422956024747941E-2</v>
      </c>
      <c r="L240" t="str">
        <f t="shared" si="474"/>
        <v/>
      </c>
      <c r="M240" t="str">
        <f t="shared" si="474"/>
        <v/>
      </c>
      <c r="N240" s="148">
        <f>IF('StockBond Returns'!AD238=0,1,0)</f>
        <v>1</v>
      </c>
      <c r="O240">
        <f>IF( AND('StockBond Returns'!$AD238&lt;0,'StockBond Returns'!$AD238&gt;=-0.1),1,0)</f>
        <v>0</v>
      </c>
      <c r="P240">
        <f>IF( AND('StockBond Returns'!$AD238&lt;-0.1,'StockBond Returns'!$AD238&gt;=-0.2),1,0)</f>
        <v>0</v>
      </c>
      <c r="Q240">
        <f>IF( AND('StockBond Returns'!$AD238&lt;-0.2,'StockBond Returns'!$AD238&gt;=-0.3),1,0)</f>
        <v>0</v>
      </c>
      <c r="R240">
        <f>IF('StockBond Returns'!AD238&lt;-0.3,1,0)</f>
        <v>0</v>
      </c>
      <c r="S240" s="17">
        <f t="shared" ref="S240:W240" ca="1" si="475">IF(N240=1,$E240,"")</f>
        <v>4.6422956024747941E-2</v>
      </c>
      <c r="T240" t="str">
        <f t="shared" si="475"/>
        <v/>
      </c>
      <c r="U240" t="str">
        <f t="shared" si="475"/>
        <v/>
      </c>
      <c r="V240" t="str">
        <f t="shared" si="475"/>
        <v/>
      </c>
      <c r="W240" t="str">
        <f t="shared" si="475"/>
        <v/>
      </c>
    </row>
    <row r="241" spans="1:23" ht="13" x14ac:dyDescent="0.15">
      <c r="A241">
        <f t="shared" si="30"/>
        <v>7</v>
      </c>
      <c r="B241">
        <f t="shared" si="31"/>
        <v>1890</v>
      </c>
      <c r="C241" s="64" t="s">
        <v>115</v>
      </c>
      <c r="D241" s="146">
        <f t="shared" si="9"/>
        <v>1890.4999999999823</v>
      </c>
      <c r="E241" s="147">
        <f ca="1">('StockBond Returns'!AA240+'StockBond Returns'!AC240-'Parameters &amp; Main Results'!$B$39)/'StockBond Returns'!AB240*12</f>
        <v>4.6678622405076427E-2</v>
      </c>
      <c r="F241" s="70">
        <f ca="1">'StockBond Returns'!AA240+'StockBond Returns'!AC240-'StockBond Returns'!AB240*'Distribution of Final Value'!$B$7</f>
        <v>1.0256052190626468</v>
      </c>
      <c r="G241" s="17">
        <f>1/'StockBond Returns'!M239</f>
        <v>5.6547138403674417E-2</v>
      </c>
      <c r="H241">
        <f t="shared" si="4"/>
        <v>1</v>
      </c>
      <c r="I241" s="64">
        <f t="shared" si="5"/>
        <v>0</v>
      </c>
      <c r="J241">
        <f t="shared" si="6"/>
        <v>0</v>
      </c>
      <c r="K241" s="17">
        <f t="shared" ref="K241:M241" ca="1" si="476">IF(H241=1,$E241,"")</f>
        <v>4.6678622405076427E-2</v>
      </c>
      <c r="L241" t="str">
        <f t="shared" si="476"/>
        <v/>
      </c>
      <c r="M241" t="str">
        <f t="shared" si="476"/>
        <v/>
      </c>
      <c r="N241" s="148">
        <f>IF('StockBond Returns'!AD239=0,1,0)</f>
        <v>0</v>
      </c>
      <c r="O241">
        <f>IF( AND('StockBond Returns'!$AD239&lt;0,'StockBond Returns'!$AD239&gt;=-0.1),1,0)</f>
        <v>1</v>
      </c>
      <c r="P241">
        <f>IF( AND('StockBond Returns'!$AD239&lt;-0.1,'StockBond Returns'!$AD239&gt;=-0.2),1,0)</f>
        <v>0</v>
      </c>
      <c r="Q241">
        <f>IF( AND('StockBond Returns'!$AD239&lt;-0.2,'StockBond Returns'!$AD239&gt;=-0.3),1,0)</f>
        <v>0</v>
      </c>
      <c r="R241">
        <f>IF('StockBond Returns'!AD239&lt;-0.3,1,0)</f>
        <v>0</v>
      </c>
      <c r="S241" t="str">
        <f t="shared" ref="S241:W241" si="477">IF(N241=1,$E241,"")</f>
        <v/>
      </c>
      <c r="T241" s="17">
        <f t="shared" ca="1" si="477"/>
        <v>4.6678622405076427E-2</v>
      </c>
      <c r="U241" t="str">
        <f t="shared" si="477"/>
        <v/>
      </c>
      <c r="V241" t="str">
        <f t="shared" si="477"/>
        <v/>
      </c>
      <c r="W241" t="str">
        <f t="shared" si="477"/>
        <v/>
      </c>
    </row>
    <row r="242" spans="1:23" ht="13" x14ac:dyDescent="0.15">
      <c r="A242">
        <f t="shared" si="30"/>
        <v>8</v>
      </c>
      <c r="B242">
        <f t="shared" si="31"/>
        <v>1890</v>
      </c>
      <c r="C242" s="64" t="s">
        <v>115</v>
      </c>
      <c r="D242" s="146">
        <f t="shared" si="9"/>
        <v>1890.5833333333155</v>
      </c>
      <c r="E242" s="147">
        <f ca="1">('StockBond Returns'!AA241+'StockBond Returns'!AC241-'Parameters &amp; Main Results'!$B$39)/'StockBond Returns'!AB241*12</f>
        <v>4.6924330178199115E-2</v>
      </c>
      <c r="F242" s="70">
        <f ca="1">'StockBond Returns'!AA241+'StockBond Returns'!AC241-'StockBond Returns'!AB241*'Distribution of Final Value'!$B$7</f>
        <v>1.1297072057682973</v>
      </c>
      <c r="G242" s="17">
        <f>1/'StockBond Returns'!M240</f>
        <v>5.6852760442347765E-2</v>
      </c>
      <c r="H242">
        <f t="shared" si="4"/>
        <v>1</v>
      </c>
      <c r="I242" s="64">
        <f t="shared" si="5"/>
        <v>0</v>
      </c>
      <c r="J242">
        <f t="shared" si="6"/>
        <v>0</v>
      </c>
      <c r="K242" s="17">
        <f t="shared" ref="K242:M242" ca="1" si="478">IF(H242=1,$E242,"")</f>
        <v>4.6924330178199115E-2</v>
      </c>
      <c r="L242" t="str">
        <f t="shared" si="478"/>
        <v/>
      </c>
      <c r="M242" t="str">
        <f t="shared" si="478"/>
        <v/>
      </c>
      <c r="N242" s="148">
        <f>IF('StockBond Returns'!AD240=0,1,0)</f>
        <v>0</v>
      </c>
      <c r="O242">
        <f>IF( AND('StockBond Returns'!$AD240&lt;0,'StockBond Returns'!$AD240&gt;=-0.1),1,0)</f>
        <v>1</v>
      </c>
      <c r="P242">
        <f>IF( AND('StockBond Returns'!$AD240&lt;-0.1,'StockBond Returns'!$AD240&gt;=-0.2),1,0)</f>
        <v>0</v>
      </c>
      <c r="Q242">
        <f>IF( AND('StockBond Returns'!$AD240&lt;-0.2,'StockBond Returns'!$AD240&gt;=-0.3),1,0)</f>
        <v>0</v>
      </c>
      <c r="R242">
        <f>IF('StockBond Returns'!AD240&lt;-0.3,1,0)</f>
        <v>0</v>
      </c>
      <c r="S242" t="str">
        <f t="shared" ref="S242:W242" si="479">IF(N242=1,$E242,"")</f>
        <v/>
      </c>
      <c r="T242" s="17">
        <f t="shared" ca="1" si="479"/>
        <v>4.6924330178199115E-2</v>
      </c>
      <c r="U242" t="str">
        <f t="shared" si="479"/>
        <v/>
      </c>
      <c r="V242" t="str">
        <f t="shared" si="479"/>
        <v/>
      </c>
      <c r="W242" t="str">
        <f t="shared" si="479"/>
        <v/>
      </c>
    </row>
    <row r="243" spans="1:23" ht="13" x14ac:dyDescent="0.15">
      <c r="A243">
        <f t="shared" si="30"/>
        <v>9</v>
      </c>
      <c r="B243">
        <f t="shared" si="31"/>
        <v>1890</v>
      </c>
      <c r="C243" s="64" t="s">
        <v>115</v>
      </c>
      <c r="D243" s="146">
        <f t="shared" si="9"/>
        <v>1890.6666666666488</v>
      </c>
      <c r="E243" s="147">
        <f ca="1">('StockBond Returns'!AA242+'StockBond Returns'!AC242-'Parameters &amp; Main Results'!$B$39)/'StockBond Returns'!AB242*12</f>
        <v>4.9465968604143692E-2</v>
      </c>
      <c r="F243" s="70">
        <f ca="1">'StockBond Returns'!AA242+'StockBond Returns'!AC242-'StockBond Returns'!AB242*'Distribution of Final Value'!$B$7</f>
        <v>1.5645780462601939</v>
      </c>
      <c r="G243" s="17">
        <f>1/'StockBond Returns'!M241</f>
        <v>6.0252611011801051E-2</v>
      </c>
      <c r="H243">
        <f t="shared" si="4"/>
        <v>1</v>
      </c>
      <c r="I243" s="64">
        <f t="shared" si="5"/>
        <v>0</v>
      </c>
      <c r="J243">
        <f t="shared" si="6"/>
        <v>0</v>
      </c>
      <c r="K243" s="17">
        <f t="shared" ref="K243:M243" ca="1" si="480">IF(H243=1,$E243,"")</f>
        <v>4.9465968604143692E-2</v>
      </c>
      <c r="L243" t="str">
        <f t="shared" si="480"/>
        <v/>
      </c>
      <c r="M243" t="str">
        <f t="shared" si="480"/>
        <v/>
      </c>
      <c r="N243" s="148">
        <f>IF('StockBond Returns'!AD241=0,1,0)</f>
        <v>0</v>
      </c>
      <c r="O243">
        <f>IF( AND('StockBond Returns'!$AD241&lt;0,'StockBond Returns'!$AD241&gt;=-0.1),1,0)</f>
        <v>1</v>
      </c>
      <c r="P243">
        <f>IF( AND('StockBond Returns'!$AD241&lt;-0.1,'StockBond Returns'!$AD241&gt;=-0.2),1,0)</f>
        <v>0</v>
      </c>
      <c r="Q243">
        <f>IF( AND('StockBond Returns'!$AD241&lt;-0.2,'StockBond Returns'!$AD241&gt;=-0.3),1,0)</f>
        <v>0</v>
      </c>
      <c r="R243">
        <f>IF('StockBond Returns'!AD241&lt;-0.3,1,0)</f>
        <v>0</v>
      </c>
      <c r="S243" t="str">
        <f t="shared" ref="S243:W243" si="481">IF(N243=1,$E243,"")</f>
        <v/>
      </c>
      <c r="T243" s="17">
        <f t="shared" ca="1" si="481"/>
        <v>4.9465968604143692E-2</v>
      </c>
      <c r="U243" t="str">
        <f t="shared" si="481"/>
        <v/>
      </c>
      <c r="V243" t="str">
        <f t="shared" si="481"/>
        <v/>
      </c>
      <c r="W243" t="str">
        <f t="shared" si="481"/>
        <v/>
      </c>
    </row>
    <row r="244" spans="1:23" ht="13" x14ac:dyDescent="0.15">
      <c r="A244">
        <f t="shared" si="30"/>
        <v>10</v>
      </c>
      <c r="B244">
        <f t="shared" si="31"/>
        <v>1890</v>
      </c>
      <c r="C244" s="64" t="s">
        <v>115</v>
      </c>
      <c r="D244" s="146">
        <f t="shared" si="9"/>
        <v>1890.749999999982</v>
      </c>
      <c r="E244" s="147">
        <f ca="1">('StockBond Returns'!AA243+'StockBond Returns'!AC243-'Parameters &amp; Main Results'!$B$39)/'StockBond Returns'!AB243*12</f>
        <v>5.0607900716468937E-2</v>
      </c>
      <c r="F244" s="70">
        <f ca="1">'StockBond Returns'!AA243+'StockBond Returns'!AC243-'StockBond Returns'!AB243*'Distribution of Final Value'!$B$7</f>
        <v>1.7816927072806186</v>
      </c>
      <c r="G244" s="17">
        <f>1/'StockBond Returns'!M242</f>
        <v>6.1844058721675879E-2</v>
      </c>
      <c r="H244">
        <f t="shared" si="4"/>
        <v>1</v>
      </c>
      <c r="I244" s="64">
        <f t="shared" si="5"/>
        <v>0</v>
      </c>
      <c r="J244">
        <f t="shared" si="6"/>
        <v>0</v>
      </c>
      <c r="K244" s="17">
        <f t="shared" ref="K244:M244" ca="1" si="482">IF(H244=1,$E244,"")</f>
        <v>5.0607900716468937E-2</v>
      </c>
      <c r="L244" t="str">
        <f t="shared" si="482"/>
        <v/>
      </c>
      <c r="M244" t="str">
        <f t="shared" si="482"/>
        <v/>
      </c>
      <c r="N244" s="148">
        <f>IF('StockBond Returns'!AD242=0,1,0)</f>
        <v>0</v>
      </c>
      <c r="O244">
        <f>IF( AND('StockBond Returns'!$AD242&lt;0,'StockBond Returns'!$AD242&gt;=-0.1),1,0)</f>
        <v>1</v>
      </c>
      <c r="P244">
        <f>IF( AND('StockBond Returns'!$AD242&lt;-0.1,'StockBond Returns'!$AD242&gt;=-0.2),1,0)</f>
        <v>0</v>
      </c>
      <c r="Q244">
        <f>IF( AND('StockBond Returns'!$AD242&lt;-0.2,'StockBond Returns'!$AD242&gt;=-0.3),1,0)</f>
        <v>0</v>
      </c>
      <c r="R244">
        <f>IF('StockBond Returns'!AD242&lt;-0.3,1,0)</f>
        <v>0</v>
      </c>
      <c r="S244" t="str">
        <f t="shared" ref="S244:W244" si="483">IF(N244=1,$E244,"")</f>
        <v/>
      </c>
      <c r="T244" s="17">
        <f t="shared" ca="1" si="483"/>
        <v>5.0607900716468937E-2</v>
      </c>
      <c r="U244" t="str">
        <f t="shared" si="483"/>
        <v/>
      </c>
      <c r="V244" t="str">
        <f t="shared" si="483"/>
        <v/>
      </c>
      <c r="W244" t="str">
        <f t="shared" si="483"/>
        <v/>
      </c>
    </row>
    <row r="245" spans="1:23" ht="13" x14ac:dyDescent="0.15">
      <c r="A245">
        <f t="shared" si="30"/>
        <v>11</v>
      </c>
      <c r="B245">
        <f t="shared" si="31"/>
        <v>1890</v>
      </c>
      <c r="C245" s="64" t="s">
        <v>115</v>
      </c>
      <c r="D245" s="146">
        <f t="shared" si="9"/>
        <v>1890.8333333333153</v>
      </c>
      <c r="E245" s="147">
        <f ca="1">('StockBond Returns'!AA244+'StockBond Returns'!AC244-'Parameters &amp; Main Results'!$B$39)/'StockBond Returns'!AB244*12</f>
        <v>5.258159790446286E-2</v>
      </c>
      <c r="F245" s="70">
        <f ca="1">'StockBond Returns'!AA244+'StockBond Returns'!AC244-'StockBond Returns'!AB244*'Distribution of Final Value'!$B$7</f>
        <v>2.2331668931969917</v>
      </c>
      <c r="G245" s="17">
        <f>1/'StockBond Returns'!M243</f>
        <v>6.4587595581794069E-2</v>
      </c>
      <c r="H245">
        <f t="shared" si="4"/>
        <v>1</v>
      </c>
      <c r="I245" s="64">
        <f t="shared" si="5"/>
        <v>0</v>
      </c>
      <c r="J245">
        <f t="shared" si="6"/>
        <v>0</v>
      </c>
      <c r="K245" s="17">
        <f t="shared" ref="K245:M245" ca="1" si="484">IF(H245=1,$E245,"")</f>
        <v>5.258159790446286E-2</v>
      </c>
      <c r="L245" t="str">
        <f t="shared" si="484"/>
        <v/>
      </c>
      <c r="M245" t="str">
        <f t="shared" si="484"/>
        <v/>
      </c>
      <c r="N245" s="148">
        <f>IF('StockBond Returns'!AD243=0,1,0)</f>
        <v>0</v>
      </c>
      <c r="O245">
        <f>IF( AND('StockBond Returns'!$AD243&lt;0,'StockBond Returns'!$AD243&gt;=-0.1),1,0)</f>
        <v>0</v>
      </c>
      <c r="P245">
        <f>IF( AND('StockBond Returns'!$AD243&lt;-0.1,'StockBond Returns'!$AD243&gt;=-0.2),1,0)</f>
        <v>1</v>
      </c>
      <c r="Q245">
        <f>IF( AND('StockBond Returns'!$AD243&lt;-0.2,'StockBond Returns'!$AD243&gt;=-0.3),1,0)</f>
        <v>0</v>
      </c>
      <c r="R245">
        <f>IF('StockBond Returns'!AD243&lt;-0.3,1,0)</f>
        <v>0</v>
      </c>
      <c r="S245" t="str">
        <f t="shared" ref="S245:W245" si="485">IF(N245=1,$E245,"")</f>
        <v/>
      </c>
      <c r="T245" t="str">
        <f t="shared" si="485"/>
        <v/>
      </c>
      <c r="U245" s="17">
        <f t="shared" ca="1" si="485"/>
        <v>5.258159790446286E-2</v>
      </c>
      <c r="V245" t="str">
        <f t="shared" si="485"/>
        <v/>
      </c>
      <c r="W245" t="str">
        <f t="shared" si="485"/>
        <v/>
      </c>
    </row>
    <row r="246" spans="1:23" ht="13" x14ac:dyDescent="0.15">
      <c r="A246">
        <f t="shared" si="30"/>
        <v>12</v>
      </c>
      <c r="B246">
        <f t="shared" si="31"/>
        <v>1890</v>
      </c>
      <c r="C246" s="64" t="s">
        <v>115</v>
      </c>
      <c r="D246" s="146">
        <f t="shared" si="9"/>
        <v>1890.9166666666486</v>
      </c>
      <c r="E246" s="147">
        <f ca="1">('StockBond Returns'!AA245+'StockBond Returns'!AC245-'Parameters &amp; Main Results'!$B$39)/'StockBond Returns'!AB245*12</f>
        <v>5.4350877133324024E-2</v>
      </c>
      <c r="F246" s="70">
        <f ca="1">'StockBond Returns'!AA245+'StockBond Returns'!AC245-'StockBond Returns'!AB245*'Distribution of Final Value'!$B$7</f>
        <v>2.5979536431276333</v>
      </c>
      <c r="G246" s="17">
        <f>1/'StockBond Returns'!M244</f>
        <v>6.7819399832777294E-2</v>
      </c>
      <c r="H246">
        <f t="shared" si="4"/>
        <v>1</v>
      </c>
      <c r="I246" s="64">
        <f t="shared" si="5"/>
        <v>0</v>
      </c>
      <c r="J246">
        <f t="shared" si="6"/>
        <v>0</v>
      </c>
      <c r="K246" s="17">
        <f t="shared" ref="K246:M246" ca="1" si="486">IF(H246=1,$E246,"")</f>
        <v>5.4350877133324024E-2</v>
      </c>
      <c r="L246" t="str">
        <f t="shared" si="486"/>
        <v/>
      </c>
      <c r="M246" t="str">
        <f t="shared" si="486"/>
        <v/>
      </c>
      <c r="N246" s="148">
        <f>IF('StockBond Returns'!AD244=0,1,0)</f>
        <v>0</v>
      </c>
      <c r="O246">
        <f>IF( AND('StockBond Returns'!$AD244&lt;0,'StockBond Returns'!$AD244&gt;=-0.1),1,0)</f>
        <v>0</v>
      </c>
      <c r="P246">
        <f>IF( AND('StockBond Returns'!$AD244&lt;-0.1,'StockBond Returns'!$AD244&gt;=-0.2),1,0)</f>
        <v>1</v>
      </c>
      <c r="Q246">
        <f>IF( AND('StockBond Returns'!$AD244&lt;-0.2,'StockBond Returns'!$AD244&gt;=-0.3),1,0)</f>
        <v>0</v>
      </c>
      <c r="R246">
        <f>IF('StockBond Returns'!AD244&lt;-0.3,1,0)</f>
        <v>0</v>
      </c>
      <c r="S246" t="str">
        <f t="shared" ref="S246:W246" si="487">IF(N246=1,$E246,"")</f>
        <v/>
      </c>
      <c r="T246" t="str">
        <f t="shared" si="487"/>
        <v/>
      </c>
      <c r="U246" s="17">
        <f t="shared" ca="1" si="487"/>
        <v>5.4350877133324024E-2</v>
      </c>
      <c r="V246" t="str">
        <f t="shared" si="487"/>
        <v/>
      </c>
      <c r="W246" t="str">
        <f t="shared" si="487"/>
        <v/>
      </c>
    </row>
    <row r="247" spans="1:23" ht="13" x14ac:dyDescent="0.15">
      <c r="A247">
        <f t="shared" si="30"/>
        <v>1</v>
      </c>
      <c r="B247">
        <f t="shared" si="31"/>
        <v>1891</v>
      </c>
      <c r="C247" s="64" t="s">
        <v>115</v>
      </c>
      <c r="D247" s="146">
        <f t="shared" si="9"/>
        <v>1890.9999999999818</v>
      </c>
      <c r="E247" s="147">
        <f ca="1">('StockBond Returns'!AA246+'StockBond Returns'!AC246-'Parameters &amp; Main Results'!$B$39)/'StockBond Returns'!AB246*12</f>
        <v>5.5452628122772359E-2</v>
      </c>
      <c r="F247" s="70">
        <f ca="1">'StockBond Returns'!AA246+'StockBond Returns'!AC246-'StockBond Returns'!AB246*'Distribution of Final Value'!$B$7</f>
        <v>2.8737773492003731</v>
      </c>
      <c r="G247" s="17">
        <f>1/'StockBond Returns'!M245</f>
        <v>6.9237735042230575E-2</v>
      </c>
      <c r="H247">
        <f t="shared" si="4"/>
        <v>1</v>
      </c>
      <c r="I247" s="64">
        <f t="shared" si="5"/>
        <v>0</v>
      </c>
      <c r="J247">
        <f t="shared" si="6"/>
        <v>0</v>
      </c>
      <c r="K247" s="17">
        <f t="shared" ref="K247:M247" ca="1" si="488">IF(H247=1,$E247,"")</f>
        <v>5.5452628122772359E-2</v>
      </c>
      <c r="L247" t="str">
        <f t="shared" si="488"/>
        <v/>
      </c>
      <c r="M247" t="str">
        <f t="shared" si="488"/>
        <v/>
      </c>
      <c r="N247" s="148">
        <f>IF('StockBond Returns'!AD245=0,1,0)</f>
        <v>0</v>
      </c>
      <c r="O247">
        <f>IF( AND('StockBond Returns'!$AD245&lt;0,'StockBond Returns'!$AD245&gt;=-0.1),1,0)</f>
        <v>0</v>
      </c>
      <c r="P247">
        <f>IF( AND('StockBond Returns'!$AD245&lt;-0.1,'StockBond Returns'!$AD245&gt;=-0.2),1,0)</f>
        <v>1</v>
      </c>
      <c r="Q247">
        <f>IF( AND('StockBond Returns'!$AD245&lt;-0.2,'StockBond Returns'!$AD245&gt;=-0.3),1,0)</f>
        <v>0</v>
      </c>
      <c r="R247">
        <f>IF('StockBond Returns'!AD245&lt;-0.3,1,0)</f>
        <v>0</v>
      </c>
      <c r="S247" t="str">
        <f t="shared" ref="S247:W247" si="489">IF(N247=1,$E247,"")</f>
        <v/>
      </c>
      <c r="T247" t="str">
        <f t="shared" si="489"/>
        <v/>
      </c>
      <c r="U247" s="17">
        <f t="shared" ca="1" si="489"/>
        <v>5.5452628122772359E-2</v>
      </c>
      <c r="V247" t="str">
        <f t="shared" si="489"/>
        <v/>
      </c>
      <c r="W247" t="str">
        <f t="shared" si="489"/>
        <v/>
      </c>
    </row>
    <row r="248" spans="1:23" ht="13" x14ac:dyDescent="0.15">
      <c r="A248">
        <f t="shared" si="30"/>
        <v>2</v>
      </c>
      <c r="B248">
        <f t="shared" si="31"/>
        <v>1891</v>
      </c>
      <c r="C248" s="64" t="s">
        <v>115</v>
      </c>
      <c r="D248" s="146">
        <f t="shared" si="9"/>
        <v>1891.0833333333151</v>
      </c>
      <c r="E248" s="147">
        <f ca="1">('StockBond Returns'!AA247+'StockBond Returns'!AC247-'Parameters &amp; Main Results'!$B$39)/'StockBond Returns'!AB247*12</f>
        <v>5.2916505871512878E-2</v>
      </c>
      <c r="F248" s="70">
        <f ca="1">'StockBond Returns'!AA247+'StockBond Returns'!AC247-'StockBond Returns'!AB247*'Distribution of Final Value'!$B$7</f>
        <v>2.5172026951172066</v>
      </c>
      <c r="G248" s="17">
        <f>1/'StockBond Returns'!M246</f>
        <v>6.4813098089881588E-2</v>
      </c>
      <c r="H248">
        <f t="shared" si="4"/>
        <v>1</v>
      </c>
      <c r="I248" s="64">
        <f t="shared" si="5"/>
        <v>0</v>
      </c>
      <c r="J248">
        <f t="shared" si="6"/>
        <v>0</v>
      </c>
      <c r="K248" s="17">
        <f t="shared" ref="K248:M248" ca="1" si="490">IF(H248=1,$E248,"")</f>
        <v>5.2916505871512878E-2</v>
      </c>
      <c r="L248" t="str">
        <f t="shared" si="490"/>
        <v/>
      </c>
      <c r="M248" t="str">
        <f t="shared" si="490"/>
        <v/>
      </c>
      <c r="N248" s="148">
        <f>IF('StockBond Returns'!AD246=0,1,0)</f>
        <v>0</v>
      </c>
      <c r="O248">
        <f>IF( AND('StockBond Returns'!$AD246&lt;0,'StockBond Returns'!$AD246&gt;=-0.1),1,0)</f>
        <v>0</v>
      </c>
      <c r="P248">
        <f>IF( AND('StockBond Returns'!$AD246&lt;-0.1,'StockBond Returns'!$AD246&gt;=-0.2),1,0)</f>
        <v>1</v>
      </c>
      <c r="Q248">
        <f>IF( AND('StockBond Returns'!$AD246&lt;-0.2,'StockBond Returns'!$AD246&gt;=-0.3),1,0)</f>
        <v>0</v>
      </c>
      <c r="R248">
        <f>IF('StockBond Returns'!AD246&lt;-0.3,1,0)</f>
        <v>0</v>
      </c>
      <c r="S248" t="str">
        <f t="shared" ref="S248:W248" si="491">IF(N248=1,$E248,"")</f>
        <v/>
      </c>
      <c r="T248" t="str">
        <f t="shared" si="491"/>
        <v/>
      </c>
      <c r="U248" s="17">
        <f t="shared" ca="1" si="491"/>
        <v>5.2916505871512878E-2</v>
      </c>
      <c r="V248" t="str">
        <f t="shared" si="491"/>
        <v/>
      </c>
      <c r="W248" t="str">
        <f t="shared" si="491"/>
        <v/>
      </c>
    </row>
    <row r="249" spans="1:23" ht="13" x14ac:dyDescent="0.15">
      <c r="A249">
        <f t="shared" si="30"/>
        <v>3</v>
      </c>
      <c r="B249">
        <f t="shared" si="31"/>
        <v>1891</v>
      </c>
      <c r="C249" s="64" t="s">
        <v>115</v>
      </c>
      <c r="D249" s="146">
        <f t="shared" si="9"/>
        <v>1891.1666666666483</v>
      </c>
      <c r="E249" s="147">
        <f ca="1">('StockBond Returns'!AA248+'StockBond Returns'!AC248-'Parameters &amp; Main Results'!$B$39)/'StockBond Returns'!AB248*12</f>
        <v>5.3105161029996031E-2</v>
      </c>
      <c r="F249" s="70">
        <f ca="1">'StockBond Returns'!AA248+'StockBond Returns'!AC248-'StockBond Returns'!AB248*'Distribution of Final Value'!$B$7</f>
        <v>2.5849372802214079</v>
      </c>
      <c r="G249" s="17">
        <f>1/'StockBond Returns'!M247</f>
        <v>6.4613999106348338E-2</v>
      </c>
      <c r="H249">
        <f t="shared" si="4"/>
        <v>1</v>
      </c>
      <c r="I249" s="64">
        <f t="shared" si="5"/>
        <v>0</v>
      </c>
      <c r="J249">
        <f t="shared" si="6"/>
        <v>0</v>
      </c>
      <c r="K249" s="17">
        <f t="shared" ref="K249:M249" ca="1" si="492">IF(H249=1,$E249,"")</f>
        <v>5.3105161029996031E-2</v>
      </c>
      <c r="L249" t="str">
        <f t="shared" si="492"/>
        <v/>
      </c>
      <c r="M249" t="str">
        <f t="shared" si="492"/>
        <v/>
      </c>
      <c r="N249" s="148">
        <f>IF('StockBond Returns'!AD247=0,1,0)</f>
        <v>0</v>
      </c>
      <c r="O249">
        <f>IF( AND('StockBond Returns'!$AD247&lt;0,'StockBond Returns'!$AD247&gt;=-0.1),1,0)</f>
        <v>0</v>
      </c>
      <c r="P249">
        <f>IF( AND('StockBond Returns'!$AD247&lt;-0.1,'StockBond Returns'!$AD247&gt;=-0.2),1,0)</f>
        <v>1</v>
      </c>
      <c r="Q249">
        <f>IF( AND('StockBond Returns'!$AD247&lt;-0.2,'StockBond Returns'!$AD247&gt;=-0.3),1,0)</f>
        <v>0</v>
      </c>
      <c r="R249">
        <f>IF('StockBond Returns'!AD247&lt;-0.3,1,0)</f>
        <v>0</v>
      </c>
      <c r="S249" t="str">
        <f t="shared" ref="S249:W249" si="493">IF(N249=1,$E249,"")</f>
        <v/>
      </c>
      <c r="T249" t="str">
        <f t="shared" si="493"/>
        <v/>
      </c>
      <c r="U249" s="17">
        <f t="shared" ca="1" si="493"/>
        <v>5.3105161029996031E-2</v>
      </c>
      <c r="V249" t="str">
        <f t="shared" si="493"/>
        <v/>
      </c>
      <c r="W249" t="str">
        <f t="shared" si="493"/>
        <v/>
      </c>
    </row>
    <row r="250" spans="1:23" ht="13" x14ac:dyDescent="0.15">
      <c r="A250">
        <f t="shared" si="30"/>
        <v>4</v>
      </c>
      <c r="B250">
        <f t="shared" si="31"/>
        <v>1891</v>
      </c>
      <c r="C250" s="64" t="s">
        <v>115</v>
      </c>
      <c r="D250" s="146">
        <f t="shared" si="9"/>
        <v>1891.2499999999816</v>
      </c>
      <c r="E250" s="147">
        <f ca="1">('StockBond Returns'!AA249+'StockBond Returns'!AC249-'Parameters &amp; Main Results'!$B$39)/'StockBond Returns'!AB249*12</f>
        <v>5.4495815442548737E-2</v>
      </c>
      <c r="F250" s="70">
        <f ca="1">'StockBond Returns'!AA249+'StockBond Returns'!AC249-'StockBond Returns'!AB249*'Distribution of Final Value'!$B$7</f>
        <v>2.9323520126736895</v>
      </c>
      <c r="G250" s="17">
        <f>1/'StockBond Returns'!M248</f>
        <v>6.6438016424030424E-2</v>
      </c>
      <c r="H250">
        <f t="shared" si="4"/>
        <v>1</v>
      </c>
      <c r="I250" s="64">
        <f t="shared" si="5"/>
        <v>0</v>
      </c>
      <c r="J250">
        <f t="shared" si="6"/>
        <v>0</v>
      </c>
      <c r="K250" s="17">
        <f t="shared" ref="K250:M250" ca="1" si="494">IF(H250=1,$E250,"")</f>
        <v>5.4495815442548737E-2</v>
      </c>
      <c r="L250" t="str">
        <f t="shared" si="494"/>
        <v/>
      </c>
      <c r="M250" t="str">
        <f t="shared" si="494"/>
        <v/>
      </c>
      <c r="N250" s="148">
        <f>IF('StockBond Returns'!AD248=0,1,0)</f>
        <v>0</v>
      </c>
      <c r="O250">
        <f>IF( AND('StockBond Returns'!$AD248&lt;0,'StockBond Returns'!$AD248&gt;=-0.1),1,0)</f>
        <v>0</v>
      </c>
      <c r="P250">
        <f>IF( AND('StockBond Returns'!$AD248&lt;-0.1,'StockBond Returns'!$AD248&gt;=-0.2),1,0)</f>
        <v>1</v>
      </c>
      <c r="Q250">
        <f>IF( AND('StockBond Returns'!$AD248&lt;-0.2,'StockBond Returns'!$AD248&gt;=-0.3),1,0)</f>
        <v>0</v>
      </c>
      <c r="R250">
        <f>IF('StockBond Returns'!AD248&lt;-0.3,1,0)</f>
        <v>0</v>
      </c>
      <c r="S250" t="str">
        <f t="shared" ref="S250:W250" si="495">IF(N250=1,$E250,"")</f>
        <v/>
      </c>
      <c r="T250" t="str">
        <f t="shared" si="495"/>
        <v/>
      </c>
      <c r="U250" s="17">
        <f t="shared" ca="1" si="495"/>
        <v>5.4495815442548737E-2</v>
      </c>
      <c r="V250" t="str">
        <f t="shared" si="495"/>
        <v/>
      </c>
      <c r="W250" t="str">
        <f t="shared" si="495"/>
        <v/>
      </c>
    </row>
    <row r="251" spans="1:23" ht="13" x14ac:dyDescent="0.15">
      <c r="A251">
        <f t="shared" si="30"/>
        <v>5</v>
      </c>
      <c r="B251">
        <f t="shared" si="31"/>
        <v>1891</v>
      </c>
      <c r="C251" s="64" t="s">
        <v>115</v>
      </c>
      <c r="D251" s="146">
        <f t="shared" si="9"/>
        <v>1891.3333333333148</v>
      </c>
      <c r="E251" s="147">
        <f ca="1">('StockBond Returns'!AA250+'StockBond Returns'!AC250-'Parameters &amp; Main Results'!$B$39)/'StockBond Returns'!AB250*12</f>
        <v>5.3814528359525805E-2</v>
      </c>
      <c r="F251" s="70">
        <f ca="1">'StockBond Returns'!AA250+'StockBond Returns'!AC250-'StockBond Returns'!AB250*'Distribution of Final Value'!$B$7</f>
        <v>2.6294317300721488</v>
      </c>
      <c r="G251" s="17">
        <f>1/'StockBond Returns'!M249</f>
        <v>6.4897369129641391E-2</v>
      </c>
      <c r="H251">
        <f t="shared" si="4"/>
        <v>1</v>
      </c>
      <c r="I251" s="64">
        <f t="shared" si="5"/>
        <v>0</v>
      </c>
      <c r="J251">
        <f t="shared" si="6"/>
        <v>0</v>
      </c>
      <c r="K251" s="17">
        <f t="shared" ref="K251:M251" ca="1" si="496">IF(H251=1,$E251,"")</f>
        <v>5.3814528359525805E-2</v>
      </c>
      <c r="L251" t="str">
        <f t="shared" si="496"/>
        <v/>
      </c>
      <c r="M251" t="str">
        <f t="shared" si="496"/>
        <v/>
      </c>
      <c r="N251" s="148">
        <f>IF('StockBond Returns'!AD249=0,1,0)</f>
        <v>0</v>
      </c>
      <c r="O251">
        <f>IF( AND('StockBond Returns'!$AD249&lt;0,'StockBond Returns'!$AD249&gt;=-0.1),1,0)</f>
        <v>0</v>
      </c>
      <c r="P251">
        <f>IF( AND('StockBond Returns'!$AD249&lt;-0.1,'StockBond Returns'!$AD249&gt;=-0.2),1,0)</f>
        <v>1</v>
      </c>
      <c r="Q251">
        <f>IF( AND('StockBond Returns'!$AD249&lt;-0.2,'StockBond Returns'!$AD249&gt;=-0.3),1,0)</f>
        <v>0</v>
      </c>
      <c r="R251">
        <f>IF('StockBond Returns'!AD249&lt;-0.3,1,0)</f>
        <v>0</v>
      </c>
      <c r="S251" t="str">
        <f t="shared" ref="S251:W251" si="497">IF(N251=1,$E251,"")</f>
        <v/>
      </c>
      <c r="T251" t="str">
        <f t="shared" si="497"/>
        <v/>
      </c>
      <c r="U251" s="17">
        <f t="shared" ca="1" si="497"/>
        <v>5.3814528359525805E-2</v>
      </c>
      <c r="V251" t="str">
        <f t="shared" si="497"/>
        <v/>
      </c>
      <c r="W251" t="str">
        <f t="shared" si="497"/>
        <v/>
      </c>
    </row>
    <row r="252" spans="1:23" ht="13" x14ac:dyDescent="0.15">
      <c r="A252">
        <f t="shared" si="30"/>
        <v>6</v>
      </c>
      <c r="B252">
        <f t="shared" si="31"/>
        <v>1891</v>
      </c>
      <c r="C252" s="64" t="s">
        <v>115</v>
      </c>
      <c r="D252" s="146">
        <f t="shared" si="9"/>
        <v>1891.4166666666481</v>
      </c>
      <c r="E252" s="147">
        <f ca="1">('StockBond Returns'!AA251+'StockBond Returns'!AC251-'Parameters &amp; Main Results'!$B$39)/'StockBond Returns'!AB251*12</f>
        <v>5.3390730137197071E-2</v>
      </c>
      <c r="F252" s="70">
        <f ca="1">'StockBond Returns'!AA251+'StockBond Returns'!AC251-'StockBond Returns'!AB251*'Distribution of Final Value'!$B$7</f>
        <v>2.6337873090652213</v>
      </c>
      <c r="G252" s="17">
        <f>1/'StockBond Returns'!M250</f>
        <v>6.4240536178804333E-2</v>
      </c>
      <c r="H252">
        <f t="shared" si="4"/>
        <v>1</v>
      </c>
      <c r="I252" s="64">
        <f t="shared" si="5"/>
        <v>0</v>
      </c>
      <c r="J252">
        <f t="shared" si="6"/>
        <v>0</v>
      </c>
      <c r="K252" s="17">
        <f t="shared" ref="K252:M252" ca="1" si="498">IF(H252=1,$E252,"")</f>
        <v>5.3390730137197071E-2</v>
      </c>
      <c r="L252" t="str">
        <f t="shared" si="498"/>
        <v/>
      </c>
      <c r="M252" t="str">
        <f t="shared" si="498"/>
        <v/>
      </c>
      <c r="N252" s="148">
        <f>IF('StockBond Returns'!AD250=0,1,0)</f>
        <v>0</v>
      </c>
      <c r="O252">
        <f>IF( AND('StockBond Returns'!$AD250&lt;0,'StockBond Returns'!$AD250&gt;=-0.1),1,0)</f>
        <v>0</v>
      </c>
      <c r="P252">
        <f>IF( AND('StockBond Returns'!$AD250&lt;-0.1,'StockBond Returns'!$AD250&gt;=-0.2),1,0)</f>
        <v>1</v>
      </c>
      <c r="Q252">
        <f>IF( AND('StockBond Returns'!$AD250&lt;-0.2,'StockBond Returns'!$AD250&gt;=-0.3),1,0)</f>
        <v>0</v>
      </c>
      <c r="R252">
        <f>IF('StockBond Returns'!AD250&lt;-0.3,1,0)</f>
        <v>0</v>
      </c>
      <c r="S252" t="str">
        <f t="shared" ref="S252:W252" si="499">IF(N252=1,$E252,"")</f>
        <v/>
      </c>
      <c r="T252" t="str">
        <f t="shared" si="499"/>
        <v/>
      </c>
      <c r="U252" s="17">
        <f t="shared" ca="1" si="499"/>
        <v>5.3390730137197071E-2</v>
      </c>
      <c r="V252" t="str">
        <f t="shared" si="499"/>
        <v/>
      </c>
      <c r="W252" t="str">
        <f t="shared" si="499"/>
        <v/>
      </c>
    </row>
    <row r="253" spans="1:23" ht="13" x14ac:dyDescent="0.15">
      <c r="A253">
        <f t="shared" si="30"/>
        <v>7</v>
      </c>
      <c r="B253">
        <f t="shared" si="31"/>
        <v>1891</v>
      </c>
      <c r="C253" s="64" t="s">
        <v>115</v>
      </c>
      <c r="D253" s="146">
        <f t="shared" si="9"/>
        <v>1891.4999999999814</v>
      </c>
      <c r="E253" s="147">
        <f ca="1">('StockBond Returns'!AA252+'StockBond Returns'!AC252-'Parameters &amp; Main Results'!$B$39)/'StockBond Returns'!AB252*12</f>
        <v>5.2962845297245945E-2</v>
      </c>
      <c r="F253" s="70">
        <f ca="1">'StockBond Returns'!AA252+'StockBond Returns'!AC252-'StockBond Returns'!AB252*'Distribution of Final Value'!$B$7</f>
        <v>2.5850279950195274</v>
      </c>
      <c r="G253" s="17">
        <f>1/'StockBond Returns'!M251</f>
        <v>6.3864254636388409E-2</v>
      </c>
      <c r="H253">
        <f t="shared" si="4"/>
        <v>1</v>
      </c>
      <c r="I253" s="64">
        <f t="shared" si="5"/>
        <v>0</v>
      </c>
      <c r="J253">
        <f t="shared" si="6"/>
        <v>0</v>
      </c>
      <c r="K253" s="17">
        <f t="shared" ref="K253:M253" ca="1" si="500">IF(H253=1,$E253,"")</f>
        <v>5.2962845297245945E-2</v>
      </c>
      <c r="L253" t="str">
        <f t="shared" si="500"/>
        <v/>
      </c>
      <c r="M253" t="str">
        <f t="shared" si="500"/>
        <v/>
      </c>
      <c r="N253" s="148">
        <f>IF('StockBond Returns'!AD251=0,1,0)</f>
        <v>0</v>
      </c>
      <c r="O253">
        <f>IF( AND('StockBond Returns'!$AD251&lt;0,'StockBond Returns'!$AD251&gt;=-0.1),1,0)</f>
        <v>0</v>
      </c>
      <c r="P253">
        <f>IF( AND('StockBond Returns'!$AD251&lt;-0.1,'StockBond Returns'!$AD251&gt;=-0.2),1,0)</f>
        <v>1</v>
      </c>
      <c r="Q253">
        <f>IF( AND('StockBond Returns'!$AD251&lt;-0.2,'StockBond Returns'!$AD251&gt;=-0.3),1,0)</f>
        <v>0</v>
      </c>
      <c r="R253">
        <f>IF('StockBond Returns'!AD251&lt;-0.3,1,0)</f>
        <v>0</v>
      </c>
      <c r="S253" t="str">
        <f t="shared" ref="S253:W253" si="501">IF(N253=1,$E253,"")</f>
        <v/>
      </c>
      <c r="T253" t="str">
        <f t="shared" si="501"/>
        <v/>
      </c>
      <c r="U253" s="17">
        <f t="shared" ca="1" si="501"/>
        <v>5.2962845297245945E-2</v>
      </c>
      <c r="V253" t="str">
        <f t="shared" si="501"/>
        <v/>
      </c>
      <c r="W253" t="str">
        <f t="shared" si="501"/>
        <v/>
      </c>
    </row>
    <row r="254" spans="1:23" ht="13" x14ac:dyDescent="0.15">
      <c r="A254">
        <f t="shared" si="30"/>
        <v>8</v>
      </c>
      <c r="B254">
        <f t="shared" si="31"/>
        <v>1891</v>
      </c>
      <c r="C254" s="64" t="s">
        <v>115</v>
      </c>
      <c r="D254" s="146">
        <f t="shared" si="9"/>
        <v>1891.5833333333146</v>
      </c>
      <c r="E254" s="147">
        <f ca="1">('StockBond Returns'!AA253+'StockBond Returns'!AC253-'Parameters &amp; Main Results'!$B$39)/'StockBond Returns'!AB253*12</f>
        <v>5.3443815966094502E-2</v>
      </c>
      <c r="F254" s="70">
        <f ca="1">'StockBond Returns'!AA253+'StockBond Returns'!AC253-'StockBond Returns'!AB253*'Distribution of Final Value'!$B$7</f>
        <v>2.7960670241109646</v>
      </c>
      <c r="G254" s="17">
        <f>1/'StockBond Returns'!M252</f>
        <v>6.402901594207501E-2</v>
      </c>
      <c r="H254">
        <f t="shared" si="4"/>
        <v>1</v>
      </c>
      <c r="I254" s="64">
        <f t="shared" si="5"/>
        <v>0</v>
      </c>
      <c r="J254">
        <f t="shared" si="6"/>
        <v>0</v>
      </c>
      <c r="K254" s="17">
        <f t="shared" ref="K254:M254" ca="1" si="502">IF(H254=1,$E254,"")</f>
        <v>5.3443815966094502E-2</v>
      </c>
      <c r="L254" t="str">
        <f t="shared" si="502"/>
        <v/>
      </c>
      <c r="M254" t="str">
        <f t="shared" si="502"/>
        <v/>
      </c>
      <c r="N254" s="148">
        <f>IF('StockBond Returns'!AD252=0,1,0)</f>
        <v>0</v>
      </c>
      <c r="O254">
        <f>IF( AND('StockBond Returns'!$AD252&lt;0,'StockBond Returns'!$AD252&gt;=-0.1),1,0)</f>
        <v>0</v>
      </c>
      <c r="P254">
        <f>IF( AND('StockBond Returns'!$AD252&lt;-0.1,'StockBond Returns'!$AD252&gt;=-0.2),1,0)</f>
        <v>1</v>
      </c>
      <c r="Q254">
        <f>IF( AND('StockBond Returns'!$AD252&lt;-0.2,'StockBond Returns'!$AD252&gt;=-0.3),1,0)</f>
        <v>0</v>
      </c>
      <c r="R254">
        <f>IF('StockBond Returns'!AD252&lt;-0.3,1,0)</f>
        <v>0</v>
      </c>
      <c r="S254" t="str">
        <f t="shared" ref="S254:W254" si="503">IF(N254=1,$E254,"")</f>
        <v/>
      </c>
      <c r="T254" t="str">
        <f t="shared" si="503"/>
        <v/>
      </c>
      <c r="U254" s="17">
        <f t="shared" ca="1" si="503"/>
        <v>5.3443815966094502E-2</v>
      </c>
      <c r="V254" t="str">
        <f t="shared" si="503"/>
        <v/>
      </c>
      <c r="W254" t="str">
        <f t="shared" si="503"/>
        <v/>
      </c>
    </row>
    <row r="255" spans="1:23" ht="13" x14ac:dyDescent="0.15">
      <c r="A255">
        <f t="shared" si="30"/>
        <v>9</v>
      </c>
      <c r="B255">
        <f t="shared" si="31"/>
        <v>1891</v>
      </c>
      <c r="C255" s="64" t="s">
        <v>115</v>
      </c>
      <c r="D255" s="146">
        <f t="shared" si="9"/>
        <v>1891.6666666666479</v>
      </c>
      <c r="E255" s="147">
        <f ca="1">('StockBond Returns'!AA254+'StockBond Returns'!AC254-'Parameters &amp; Main Results'!$B$39)/'StockBond Returns'!AB254*12</f>
        <v>5.2202167536829186E-2</v>
      </c>
      <c r="F255" s="70">
        <f ca="1">'StockBond Returns'!AA254+'StockBond Returns'!AC254-'StockBond Returns'!AB254*'Distribution of Final Value'!$B$7</f>
        <v>2.5344903664391474</v>
      </c>
      <c r="G255" s="17">
        <f>1/'StockBond Returns'!M253</f>
        <v>6.1865880486275796E-2</v>
      </c>
      <c r="H255">
        <f t="shared" si="4"/>
        <v>1</v>
      </c>
      <c r="I255" s="64">
        <f t="shared" si="5"/>
        <v>0</v>
      </c>
      <c r="J255">
        <f t="shared" si="6"/>
        <v>0</v>
      </c>
      <c r="K255" s="17">
        <f t="shared" ref="K255:M255" ca="1" si="504">IF(H255=1,$E255,"")</f>
        <v>5.2202167536829186E-2</v>
      </c>
      <c r="L255" t="str">
        <f t="shared" si="504"/>
        <v/>
      </c>
      <c r="M255" t="str">
        <f t="shared" si="504"/>
        <v/>
      </c>
      <c r="N255" s="148">
        <f>IF('StockBond Returns'!AD253=0,1,0)</f>
        <v>0</v>
      </c>
      <c r="O255">
        <f>IF( AND('StockBond Returns'!$AD253&lt;0,'StockBond Returns'!$AD253&gt;=-0.1),1,0)</f>
        <v>1</v>
      </c>
      <c r="P255">
        <f>IF( AND('StockBond Returns'!$AD253&lt;-0.1,'StockBond Returns'!$AD253&gt;=-0.2),1,0)</f>
        <v>0</v>
      </c>
      <c r="Q255">
        <f>IF( AND('StockBond Returns'!$AD253&lt;-0.2,'StockBond Returns'!$AD253&gt;=-0.3),1,0)</f>
        <v>0</v>
      </c>
      <c r="R255">
        <f>IF('StockBond Returns'!AD253&lt;-0.3,1,0)</f>
        <v>0</v>
      </c>
      <c r="S255" t="str">
        <f t="shared" ref="S255:W255" si="505">IF(N255=1,$E255,"")</f>
        <v/>
      </c>
      <c r="T255" s="17">
        <f t="shared" ca="1" si="505"/>
        <v>5.2202167536829186E-2</v>
      </c>
      <c r="U255" t="str">
        <f t="shared" si="505"/>
        <v/>
      </c>
      <c r="V255" t="str">
        <f t="shared" si="505"/>
        <v/>
      </c>
      <c r="W255" t="str">
        <f t="shared" si="505"/>
        <v/>
      </c>
    </row>
    <row r="256" spans="1:23" ht="13" x14ac:dyDescent="0.15">
      <c r="A256">
        <f t="shared" si="30"/>
        <v>10</v>
      </c>
      <c r="B256">
        <f t="shared" si="31"/>
        <v>1891</v>
      </c>
      <c r="C256" s="64" t="s">
        <v>115</v>
      </c>
      <c r="D256" s="146">
        <f t="shared" si="9"/>
        <v>1891.7499999999811</v>
      </c>
      <c r="E256" s="147">
        <f ca="1">('StockBond Returns'!AA255+'StockBond Returns'!AC255-'Parameters &amp; Main Results'!$B$39)/'StockBond Returns'!AB255*12</f>
        <v>4.8568094318321098E-2</v>
      </c>
      <c r="F256" s="70">
        <f ca="1">'StockBond Returns'!AA255+'StockBond Returns'!AC255-'StockBond Returns'!AB255*'Distribution of Final Value'!$B$7</f>
        <v>1.7787413847456719</v>
      </c>
      <c r="G256" s="17">
        <f>1/'StockBond Returns'!M254</f>
        <v>5.6461252355260678E-2</v>
      </c>
      <c r="H256">
        <f t="shared" si="4"/>
        <v>1</v>
      </c>
      <c r="I256" s="64">
        <f t="shared" si="5"/>
        <v>0</v>
      </c>
      <c r="J256">
        <f t="shared" si="6"/>
        <v>0</v>
      </c>
      <c r="K256" s="17">
        <f t="shared" ref="K256:M256" ca="1" si="506">IF(H256=1,$E256,"")</f>
        <v>4.8568094318321098E-2</v>
      </c>
      <c r="L256" t="str">
        <f t="shared" si="506"/>
        <v/>
      </c>
      <c r="M256" t="str">
        <f t="shared" si="506"/>
        <v/>
      </c>
      <c r="N256" s="148">
        <f>IF('StockBond Returns'!AD254=0,1,0)</f>
        <v>1</v>
      </c>
      <c r="O256">
        <f>IF( AND('StockBond Returns'!$AD254&lt;0,'StockBond Returns'!$AD254&gt;=-0.1),1,0)</f>
        <v>0</v>
      </c>
      <c r="P256">
        <f>IF( AND('StockBond Returns'!$AD254&lt;-0.1,'StockBond Returns'!$AD254&gt;=-0.2),1,0)</f>
        <v>0</v>
      </c>
      <c r="Q256">
        <f>IF( AND('StockBond Returns'!$AD254&lt;-0.2,'StockBond Returns'!$AD254&gt;=-0.3),1,0)</f>
        <v>0</v>
      </c>
      <c r="R256">
        <f>IF('StockBond Returns'!AD254&lt;-0.3,1,0)</f>
        <v>0</v>
      </c>
      <c r="S256" s="17">
        <f t="shared" ref="S256:W256" ca="1" si="507">IF(N256=1,$E256,"")</f>
        <v>4.8568094318321098E-2</v>
      </c>
      <c r="T256" t="str">
        <f t="shared" si="507"/>
        <v/>
      </c>
      <c r="U256" t="str">
        <f t="shared" si="507"/>
        <v/>
      </c>
      <c r="V256" t="str">
        <f t="shared" si="507"/>
        <v/>
      </c>
      <c r="W256" t="str">
        <f t="shared" si="507"/>
        <v/>
      </c>
    </row>
    <row r="257" spans="1:23" ht="13" x14ac:dyDescent="0.15">
      <c r="A257">
        <f t="shared" si="30"/>
        <v>11</v>
      </c>
      <c r="B257">
        <f t="shared" si="31"/>
        <v>1891</v>
      </c>
      <c r="C257" s="64" t="s">
        <v>115</v>
      </c>
      <c r="D257" s="146">
        <f t="shared" si="9"/>
        <v>1891.8333333333144</v>
      </c>
      <c r="E257" s="147">
        <f ca="1">('StockBond Returns'!AA256+'StockBond Returns'!AC256-'Parameters &amp; Main Results'!$B$39)/'StockBond Returns'!AB256*12</f>
        <v>4.8703894504480497E-2</v>
      </c>
      <c r="F257" s="70">
        <f ca="1">'StockBond Returns'!AA256+'StockBond Returns'!AC256-'StockBond Returns'!AB256*'Distribution of Final Value'!$B$7</f>
        <v>1.9077878620545743</v>
      </c>
      <c r="G257" s="17">
        <f>1/'StockBond Returns'!M255</f>
        <v>5.6444338807484611E-2</v>
      </c>
      <c r="H257">
        <f t="shared" si="4"/>
        <v>1</v>
      </c>
      <c r="I257" s="64">
        <f t="shared" si="5"/>
        <v>0</v>
      </c>
      <c r="J257">
        <f t="shared" si="6"/>
        <v>0</v>
      </c>
      <c r="K257" s="17">
        <f t="shared" ref="K257:M257" ca="1" si="508">IF(H257=1,$E257,"")</f>
        <v>4.8703894504480497E-2</v>
      </c>
      <c r="L257" t="str">
        <f t="shared" si="508"/>
        <v/>
      </c>
      <c r="M257" t="str">
        <f t="shared" si="508"/>
        <v/>
      </c>
      <c r="N257" s="148">
        <f>IF('StockBond Returns'!AD255=0,1,0)</f>
        <v>1</v>
      </c>
      <c r="O257">
        <f>IF( AND('StockBond Returns'!$AD255&lt;0,'StockBond Returns'!$AD255&gt;=-0.1),1,0)</f>
        <v>0</v>
      </c>
      <c r="P257">
        <f>IF( AND('StockBond Returns'!$AD255&lt;-0.1,'StockBond Returns'!$AD255&gt;=-0.2),1,0)</f>
        <v>0</v>
      </c>
      <c r="Q257">
        <f>IF( AND('StockBond Returns'!$AD255&lt;-0.2,'StockBond Returns'!$AD255&gt;=-0.3),1,0)</f>
        <v>0</v>
      </c>
      <c r="R257">
        <f>IF('StockBond Returns'!AD255&lt;-0.3,1,0)</f>
        <v>0</v>
      </c>
      <c r="S257" s="17">
        <f t="shared" ref="S257:W257" ca="1" si="509">IF(N257=1,$E257,"")</f>
        <v>4.8703894504480497E-2</v>
      </c>
      <c r="T257" t="str">
        <f t="shared" si="509"/>
        <v/>
      </c>
      <c r="U257" t="str">
        <f t="shared" si="509"/>
        <v/>
      </c>
      <c r="V257" t="str">
        <f t="shared" si="509"/>
        <v/>
      </c>
      <c r="W257" t="str">
        <f t="shared" si="509"/>
        <v/>
      </c>
    </row>
    <row r="258" spans="1:23" ht="13" x14ac:dyDescent="0.15">
      <c r="A258">
        <f t="shared" si="30"/>
        <v>12</v>
      </c>
      <c r="B258">
        <f t="shared" si="31"/>
        <v>1891</v>
      </c>
      <c r="C258" s="64" t="s">
        <v>115</v>
      </c>
      <c r="D258" s="146">
        <f t="shared" si="9"/>
        <v>1891.9166666666476</v>
      </c>
      <c r="E258" s="147">
        <f ca="1">('StockBond Returns'!AA257+'StockBond Returns'!AC257-'Parameters &amp; Main Results'!$B$39)/'StockBond Returns'!AB257*12</f>
        <v>4.8663074301029549E-2</v>
      </c>
      <c r="F258" s="70">
        <f ca="1">'StockBond Returns'!AA257+'StockBond Returns'!AC257-'StockBond Returns'!AB257*'Distribution of Final Value'!$B$7</f>
        <v>1.9066566342078879</v>
      </c>
      <c r="G258" s="17">
        <f>1/'StockBond Returns'!M256</f>
        <v>5.6587526014283067E-2</v>
      </c>
      <c r="H258">
        <f t="shared" si="4"/>
        <v>1</v>
      </c>
      <c r="I258" s="64">
        <f t="shared" si="5"/>
        <v>0</v>
      </c>
      <c r="J258">
        <f t="shared" si="6"/>
        <v>0</v>
      </c>
      <c r="K258" s="17">
        <f t="shared" ref="K258:M258" ca="1" si="510">IF(H258=1,$E258,"")</f>
        <v>4.8663074301029549E-2</v>
      </c>
      <c r="L258" t="str">
        <f t="shared" si="510"/>
        <v/>
      </c>
      <c r="M258" t="str">
        <f t="shared" si="510"/>
        <v/>
      </c>
      <c r="N258" s="148">
        <f>IF('StockBond Returns'!AD256=0,1,0)</f>
        <v>1</v>
      </c>
      <c r="O258">
        <f>IF( AND('StockBond Returns'!$AD256&lt;0,'StockBond Returns'!$AD256&gt;=-0.1),1,0)</f>
        <v>0</v>
      </c>
      <c r="P258">
        <f>IF( AND('StockBond Returns'!$AD256&lt;-0.1,'StockBond Returns'!$AD256&gt;=-0.2),1,0)</f>
        <v>0</v>
      </c>
      <c r="Q258">
        <f>IF( AND('StockBond Returns'!$AD256&lt;-0.2,'StockBond Returns'!$AD256&gt;=-0.3),1,0)</f>
        <v>0</v>
      </c>
      <c r="R258">
        <f>IF('StockBond Returns'!AD256&lt;-0.3,1,0)</f>
        <v>0</v>
      </c>
      <c r="S258" s="17">
        <f t="shared" ref="S258:W258" ca="1" si="511">IF(N258=1,$E258,"")</f>
        <v>4.8663074301029549E-2</v>
      </c>
      <c r="T258" t="str">
        <f t="shared" si="511"/>
        <v/>
      </c>
      <c r="U258" t="str">
        <f t="shared" si="511"/>
        <v/>
      </c>
      <c r="V258" t="str">
        <f t="shared" si="511"/>
        <v/>
      </c>
      <c r="W258" t="str">
        <f t="shared" si="511"/>
        <v/>
      </c>
    </row>
    <row r="259" spans="1:23" ht="13" x14ac:dyDescent="0.15">
      <c r="A259">
        <f t="shared" si="30"/>
        <v>1</v>
      </c>
      <c r="B259">
        <f t="shared" si="31"/>
        <v>1892</v>
      </c>
      <c r="C259" s="64" t="s">
        <v>115</v>
      </c>
      <c r="D259" s="146">
        <f t="shared" si="9"/>
        <v>1891.9999999999809</v>
      </c>
      <c r="E259" s="147">
        <f ca="1">('StockBond Returns'!AA258+'StockBond Returns'!AC258-'Parameters &amp; Main Results'!$B$39)/'StockBond Returns'!AB258*12</f>
        <v>4.7531705915833944E-2</v>
      </c>
      <c r="F259" s="70">
        <f ca="1">'StockBond Returns'!AA258+'StockBond Returns'!AC258-'StockBond Returns'!AB258*'Distribution of Final Value'!$B$7</f>
        <v>1.6489722649237919</v>
      </c>
      <c r="G259" s="17">
        <f>1/'StockBond Returns'!M257</f>
        <v>5.4926033033724647E-2</v>
      </c>
      <c r="H259">
        <f t="shared" si="4"/>
        <v>1</v>
      </c>
      <c r="I259" s="64">
        <f t="shared" si="5"/>
        <v>0</v>
      </c>
      <c r="J259">
        <f t="shared" si="6"/>
        <v>0</v>
      </c>
      <c r="K259" s="17">
        <f t="shared" ref="K259:M259" ca="1" si="512">IF(H259=1,$E259,"")</f>
        <v>4.7531705915833944E-2</v>
      </c>
      <c r="L259" t="str">
        <f t="shared" si="512"/>
        <v/>
      </c>
      <c r="M259" t="str">
        <f t="shared" si="512"/>
        <v/>
      </c>
      <c r="N259" s="148">
        <f>IF('StockBond Returns'!AD257=0,1,0)</f>
        <v>1</v>
      </c>
      <c r="O259">
        <f>IF( AND('StockBond Returns'!$AD257&lt;0,'StockBond Returns'!$AD257&gt;=-0.1),1,0)</f>
        <v>0</v>
      </c>
      <c r="P259">
        <f>IF( AND('StockBond Returns'!$AD257&lt;-0.1,'StockBond Returns'!$AD257&gt;=-0.2),1,0)</f>
        <v>0</v>
      </c>
      <c r="Q259">
        <f>IF( AND('StockBond Returns'!$AD257&lt;-0.2,'StockBond Returns'!$AD257&gt;=-0.3),1,0)</f>
        <v>0</v>
      </c>
      <c r="R259">
        <f>IF('StockBond Returns'!AD257&lt;-0.3,1,0)</f>
        <v>0</v>
      </c>
      <c r="S259" s="17">
        <f t="shared" ref="S259:W259" ca="1" si="513">IF(N259=1,$E259,"")</f>
        <v>4.7531705915833944E-2</v>
      </c>
      <c r="T259" t="str">
        <f t="shared" si="513"/>
        <v/>
      </c>
      <c r="U259" t="str">
        <f t="shared" si="513"/>
        <v/>
      </c>
      <c r="V259" t="str">
        <f t="shared" si="513"/>
        <v/>
      </c>
      <c r="W259" t="str">
        <f t="shared" si="513"/>
        <v/>
      </c>
    </row>
    <row r="260" spans="1:23" ht="13" x14ac:dyDescent="0.15">
      <c r="A260">
        <f t="shared" si="30"/>
        <v>2</v>
      </c>
      <c r="B260">
        <f t="shared" si="31"/>
        <v>1892</v>
      </c>
      <c r="C260" s="64" t="s">
        <v>115</v>
      </c>
      <c r="D260" s="146">
        <f t="shared" si="9"/>
        <v>1892.0833333333142</v>
      </c>
      <c r="E260" s="147">
        <f ca="1">('StockBond Returns'!AA259+'StockBond Returns'!AC259-'Parameters &amp; Main Results'!$B$39)/'StockBond Returns'!AB259*12</f>
        <v>4.5780137377654843E-2</v>
      </c>
      <c r="F260" s="70">
        <f ca="1">'StockBond Returns'!AA259+'StockBond Returns'!AC259-'StockBond Returns'!AB259*'Distribution of Final Value'!$B$7</f>
        <v>1.2927810747299606</v>
      </c>
      <c r="G260" s="17">
        <f>1/'StockBond Returns'!M258</f>
        <v>5.2586220840966834E-2</v>
      </c>
      <c r="H260">
        <f t="shared" si="4"/>
        <v>1</v>
      </c>
      <c r="I260" s="64">
        <f t="shared" si="5"/>
        <v>0</v>
      </c>
      <c r="J260">
        <f t="shared" si="6"/>
        <v>0</v>
      </c>
      <c r="K260" s="17">
        <f t="shared" ref="K260:M260" ca="1" si="514">IF(H260=1,$E260,"")</f>
        <v>4.5780137377654843E-2</v>
      </c>
      <c r="L260" t="str">
        <f t="shared" si="514"/>
        <v/>
      </c>
      <c r="M260" t="str">
        <f t="shared" si="514"/>
        <v/>
      </c>
      <c r="N260" s="148">
        <f>IF('StockBond Returns'!AD258=0,1,0)</f>
        <v>1</v>
      </c>
      <c r="O260">
        <f>IF( AND('StockBond Returns'!$AD258&lt;0,'StockBond Returns'!$AD258&gt;=-0.1),1,0)</f>
        <v>0</v>
      </c>
      <c r="P260">
        <f>IF( AND('StockBond Returns'!$AD258&lt;-0.1,'StockBond Returns'!$AD258&gt;=-0.2),1,0)</f>
        <v>0</v>
      </c>
      <c r="Q260">
        <f>IF( AND('StockBond Returns'!$AD258&lt;-0.2,'StockBond Returns'!$AD258&gt;=-0.3),1,0)</f>
        <v>0</v>
      </c>
      <c r="R260">
        <f>IF('StockBond Returns'!AD258&lt;-0.3,1,0)</f>
        <v>0</v>
      </c>
      <c r="S260" s="17">
        <f t="shared" ref="S260:W260" ca="1" si="515">IF(N260=1,$E260,"")</f>
        <v>4.5780137377654843E-2</v>
      </c>
      <c r="T260" t="str">
        <f t="shared" si="515"/>
        <v/>
      </c>
      <c r="U260" t="str">
        <f t="shared" si="515"/>
        <v/>
      </c>
      <c r="V260" t="str">
        <f t="shared" si="515"/>
        <v/>
      </c>
      <c r="W260" t="str">
        <f t="shared" si="515"/>
        <v/>
      </c>
    </row>
    <row r="261" spans="1:23" ht="13" x14ac:dyDescent="0.15">
      <c r="A261">
        <f t="shared" si="30"/>
        <v>3</v>
      </c>
      <c r="B261">
        <f t="shared" si="31"/>
        <v>1892</v>
      </c>
      <c r="C261" s="64" t="s">
        <v>115</v>
      </c>
      <c r="D261" s="146">
        <f t="shared" si="9"/>
        <v>1892.1666666666474</v>
      </c>
      <c r="E261" s="147">
        <f ca="1">('StockBond Returns'!AA260+'StockBond Returns'!AC260-'Parameters &amp; Main Results'!$B$39)/'StockBond Returns'!AB260*12</f>
        <v>4.573446487127774E-2</v>
      </c>
      <c r="F261" s="70">
        <f ca="1">'StockBond Returns'!AA260+'StockBond Returns'!AC260-'StockBond Returns'!AB260*'Distribution of Final Value'!$B$7</f>
        <v>1.2964292508771056</v>
      </c>
      <c r="G261" s="17">
        <f>1/'StockBond Returns'!M259</f>
        <v>5.253087162630405E-2</v>
      </c>
      <c r="H261">
        <f t="shared" si="4"/>
        <v>1</v>
      </c>
      <c r="I261" s="64">
        <f t="shared" si="5"/>
        <v>0</v>
      </c>
      <c r="J261">
        <f t="shared" si="6"/>
        <v>0</v>
      </c>
      <c r="K261" s="17">
        <f t="shared" ref="K261:M261" ca="1" si="516">IF(H261=1,$E261,"")</f>
        <v>4.573446487127774E-2</v>
      </c>
      <c r="L261" t="str">
        <f t="shared" si="516"/>
        <v/>
      </c>
      <c r="M261" t="str">
        <f t="shared" si="516"/>
        <v/>
      </c>
      <c r="N261" s="148">
        <f>IF('StockBond Returns'!AD259=0,1,0)</f>
        <v>1</v>
      </c>
      <c r="O261">
        <f>IF( AND('StockBond Returns'!$AD259&lt;0,'StockBond Returns'!$AD259&gt;=-0.1),1,0)</f>
        <v>0</v>
      </c>
      <c r="P261">
        <f>IF( AND('StockBond Returns'!$AD259&lt;-0.1,'StockBond Returns'!$AD259&gt;=-0.2),1,0)</f>
        <v>0</v>
      </c>
      <c r="Q261">
        <f>IF( AND('StockBond Returns'!$AD259&lt;-0.2,'StockBond Returns'!$AD259&gt;=-0.3),1,0)</f>
        <v>0</v>
      </c>
      <c r="R261">
        <f>IF('StockBond Returns'!AD259&lt;-0.3,1,0)</f>
        <v>0</v>
      </c>
      <c r="S261" s="17">
        <f t="shared" ref="S261:W261" ca="1" si="517">IF(N261=1,$E261,"")</f>
        <v>4.573446487127774E-2</v>
      </c>
      <c r="T261" t="str">
        <f t="shared" si="517"/>
        <v/>
      </c>
      <c r="U261" t="str">
        <f t="shared" si="517"/>
        <v/>
      </c>
      <c r="V261" t="str">
        <f t="shared" si="517"/>
        <v/>
      </c>
      <c r="W261" t="str">
        <f t="shared" si="517"/>
        <v/>
      </c>
    </row>
    <row r="262" spans="1:23" ht="13" x14ac:dyDescent="0.15">
      <c r="A262">
        <f t="shared" si="30"/>
        <v>4</v>
      </c>
      <c r="B262">
        <f t="shared" si="31"/>
        <v>1892</v>
      </c>
      <c r="C262" s="64" t="s">
        <v>115</v>
      </c>
      <c r="D262" s="146">
        <f t="shared" si="9"/>
        <v>1892.2499999999807</v>
      </c>
      <c r="E262" s="147">
        <f ca="1">('StockBond Returns'!AA261+'StockBond Returns'!AC261-'Parameters &amp; Main Results'!$B$39)/'StockBond Returns'!AB261*12</f>
        <v>4.4168898817485466E-2</v>
      </c>
      <c r="F262" s="70">
        <f ca="1">'StockBond Returns'!AA261+'StockBond Returns'!AC261-'StockBond Returns'!AB261*'Distribution of Final Value'!$B$7</f>
        <v>0.92439624546328503</v>
      </c>
      <c r="G262" s="17">
        <f>1/'StockBond Returns'!M260</f>
        <v>5.0663553607461984E-2</v>
      </c>
      <c r="H262">
        <f t="shared" si="4"/>
        <v>1</v>
      </c>
      <c r="I262" s="64">
        <f t="shared" si="5"/>
        <v>0</v>
      </c>
      <c r="J262">
        <f t="shared" si="6"/>
        <v>0</v>
      </c>
      <c r="K262" s="17">
        <f t="shared" ref="K262:M262" ca="1" si="518">IF(H262=1,$E262,"")</f>
        <v>4.4168898817485466E-2</v>
      </c>
      <c r="L262" t="str">
        <f t="shared" si="518"/>
        <v/>
      </c>
      <c r="M262" t="str">
        <f t="shared" si="518"/>
        <v/>
      </c>
      <c r="N262" s="148">
        <f>IF('StockBond Returns'!AD260=0,1,0)</f>
        <v>1</v>
      </c>
      <c r="O262">
        <f>IF( AND('StockBond Returns'!$AD260&lt;0,'StockBond Returns'!$AD260&gt;=-0.1),1,0)</f>
        <v>0</v>
      </c>
      <c r="P262">
        <f>IF( AND('StockBond Returns'!$AD260&lt;-0.1,'StockBond Returns'!$AD260&gt;=-0.2),1,0)</f>
        <v>0</v>
      </c>
      <c r="Q262">
        <f>IF( AND('StockBond Returns'!$AD260&lt;-0.2,'StockBond Returns'!$AD260&gt;=-0.3),1,0)</f>
        <v>0</v>
      </c>
      <c r="R262">
        <f>IF('StockBond Returns'!AD260&lt;-0.3,1,0)</f>
        <v>0</v>
      </c>
      <c r="S262" s="17">
        <f t="shared" ref="S262:W262" ca="1" si="519">IF(N262=1,$E262,"")</f>
        <v>4.4168898817485466E-2</v>
      </c>
      <c r="T262" t="str">
        <f t="shared" si="519"/>
        <v/>
      </c>
      <c r="U262" t="str">
        <f t="shared" si="519"/>
        <v/>
      </c>
      <c r="V262" t="str">
        <f t="shared" si="519"/>
        <v/>
      </c>
      <c r="W262" t="str">
        <f t="shared" si="519"/>
        <v/>
      </c>
    </row>
    <row r="263" spans="1:23" ht="13" x14ac:dyDescent="0.15">
      <c r="A263">
        <f t="shared" si="30"/>
        <v>5</v>
      </c>
      <c r="B263">
        <f t="shared" si="31"/>
        <v>1892</v>
      </c>
      <c r="C263" s="64" t="s">
        <v>115</v>
      </c>
      <c r="D263" s="146">
        <f t="shared" si="9"/>
        <v>1892.3333333333139</v>
      </c>
      <c r="E263" s="147">
        <f ca="1">('StockBond Returns'!AA262+'StockBond Returns'!AC262-'Parameters &amp; Main Results'!$B$39)/'StockBond Returns'!AB262*12</f>
        <v>4.375387315652092E-2</v>
      </c>
      <c r="F263" s="70">
        <f ca="1">'StockBond Returns'!AA262+'StockBond Returns'!AC262-'StockBond Returns'!AB262*'Distribution of Final Value'!$B$7</f>
        <v>0.77433405253468202</v>
      </c>
      <c r="G263" s="17">
        <f>1/'StockBond Returns'!M261</f>
        <v>5.0142240398744257E-2</v>
      </c>
      <c r="H263">
        <f t="shared" si="4"/>
        <v>1</v>
      </c>
      <c r="I263" s="64">
        <f t="shared" si="5"/>
        <v>0</v>
      </c>
      <c r="J263">
        <f t="shared" si="6"/>
        <v>0</v>
      </c>
      <c r="K263" s="17">
        <f t="shared" ref="K263:M263" ca="1" si="520">IF(H263=1,$E263,"")</f>
        <v>4.375387315652092E-2</v>
      </c>
      <c r="L263" t="str">
        <f t="shared" si="520"/>
        <v/>
      </c>
      <c r="M263" t="str">
        <f t="shared" si="520"/>
        <v/>
      </c>
      <c r="N263" s="148">
        <f>IF('StockBond Returns'!AD261=0,1,0)</f>
        <v>1</v>
      </c>
      <c r="O263">
        <f>IF( AND('StockBond Returns'!$AD261&lt;0,'StockBond Returns'!$AD261&gt;=-0.1),1,0)</f>
        <v>0</v>
      </c>
      <c r="P263">
        <f>IF( AND('StockBond Returns'!$AD261&lt;-0.1,'StockBond Returns'!$AD261&gt;=-0.2),1,0)</f>
        <v>0</v>
      </c>
      <c r="Q263">
        <f>IF( AND('StockBond Returns'!$AD261&lt;-0.2,'StockBond Returns'!$AD261&gt;=-0.3),1,0)</f>
        <v>0</v>
      </c>
      <c r="R263">
        <f>IF('StockBond Returns'!AD261&lt;-0.3,1,0)</f>
        <v>0</v>
      </c>
      <c r="S263" s="17">
        <f t="shared" ref="S263:W263" ca="1" si="521">IF(N263=1,$E263,"")</f>
        <v>4.375387315652092E-2</v>
      </c>
      <c r="T263" t="str">
        <f t="shared" si="521"/>
        <v/>
      </c>
      <c r="U263" t="str">
        <f t="shared" si="521"/>
        <v/>
      </c>
      <c r="V263" t="str">
        <f t="shared" si="521"/>
        <v/>
      </c>
      <c r="W263" t="str">
        <f t="shared" si="521"/>
        <v/>
      </c>
    </row>
    <row r="264" spans="1:23" ht="13" x14ac:dyDescent="0.15">
      <c r="A264">
        <f t="shared" si="30"/>
        <v>6</v>
      </c>
      <c r="B264">
        <f t="shared" si="31"/>
        <v>1892</v>
      </c>
      <c r="C264" s="64" t="s">
        <v>115</v>
      </c>
      <c r="D264" s="146">
        <f t="shared" si="9"/>
        <v>1892.4166666666472</v>
      </c>
      <c r="E264" s="147">
        <f ca="1">('StockBond Returns'!AA263+'StockBond Returns'!AC263-'Parameters &amp; Main Results'!$B$39)/'StockBond Returns'!AB263*12</f>
        <v>4.3689344986979822E-2</v>
      </c>
      <c r="F264" s="70">
        <f ca="1">'StockBond Returns'!AA263+'StockBond Returns'!AC263-'StockBond Returns'!AB263*'Distribution of Final Value'!$B$7</f>
        <v>0.75047708508416555</v>
      </c>
      <c r="G264" s="17">
        <f>1/'StockBond Returns'!M262</f>
        <v>5.0222321132739986E-2</v>
      </c>
      <c r="H264">
        <f t="shared" si="4"/>
        <v>1</v>
      </c>
      <c r="I264" s="64">
        <f t="shared" si="5"/>
        <v>0</v>
      </c>
      <c r="J264">
        <f t="shared" si="6"/>
        <v>0</v>
      </c>
      <c r="K264" s="17">
        <f t="shared" ref="K264:M264" ca="1" si="522">IF(H264=1,$E264,"")</f>
        <v>4.3689344986979822E-2</v>
      </c>
      <c r="L264" t="str">
        <f t="shared" si="522"/>
        <v/>
      </c>
      <c r="M264" t="str">
        <f t="shared" si="522"/>
        <v/>
      </c>
      <c r="N264" s="148">
        <f>IF('StockBond Returns'!AD262=0,1,0)</f>
        <v>1</v>
      </c>
      <c r="O264">
        <f>IF( AND('StockBond Returns'!$AD262&lt;0,'StockBond Returns'!$AD262&gt;=-0.1),1,0)</f>
        <v>0</v>
      </c>
      <c r="P264">
        <f>IF( AND('StockBond Returns'!$AD262&lt;-0.1,'StockBond Returns'!$AD262&gt;=-0.2),1,0)</f>
        <v>0</v>
      </c>
      <c r="Q264">
        <f>IF( AND('StockBond Returns'!$AD262&lt;-0.2,'StockBond Returns'!$AD262&gt;=-0.3),1,0)</f>
        <v>0</v>
      </c>
      <c r="R264">
        <f>IF('StockBond Returns'!AD262&lt;-0.3,1,0)</f>
        <v>0</v>
      </c>
      <c r="S264" s="17">
        <f t="shared" ref="S264:W264" ca="1" si="523">IF(N264=1,$E264,"")</f>
        <v>4.3689344986979822E-2</v>
      </c>
      <c r="T264" t="str">
        <f t="shared" si="523"/>
        <v/>
      </c>
      <c r="U264" t="str">
        <f t="shared" si="523"/>
        <v/>
      </c>
      <c r="V264" t="str">
        <f t="shared" si="523"/>
        <v/>
      </c>
      <c r="W264" t="str">
        <f t="shared" si="523"/>
        <v/>
      </c>
    </row>
    <row r="265" spans="1:23" ht="13" x14ac:dyDescent="0.15">
      <c r="A265">
        <f t="shared" si="30"/>
        <v>7</v>
      </c>
      <c r="B265">
        <f t="shared" si="31"/>
        <v>1892</v>
      </c>
      <c r="C265" s="64" t="s">
        <v>115</v>
      </c>
      <c r="D265" s="146">
        <f t="shared" si="9"/>
        <v>1892.4999999999804</v>
      </c>
      <c r="E265" s="147">
        <f ca="1">('StockBond Returns'!AA264+'StockBond Returns'!AC264-'Parameters &amp; Main Results'!$B$39)/'StockBond Returns'!AB264*12</f>
        <v>4.3819099281429463E-2</v>
      </c>
      <c r="F265" s="70">
        <f ca="1">'StockBond Returns'!AA264+'StockBond Returns'!AC264-'StockBond Returns'!AB264*'Distribution of Final Value'!$B$7</f>
        <v>0.74632322084594449</v>
      </c>
      <c r="G265" s="17">
        <f>1/'StockBond Returns'!M263</f>
        <v>5.058352036252764E-2</v>
      </c>
      <c r="H265">
        <f t="shared" si="4"/>
        <v>1</v>
      </c>
      <c r="I265" s="64">
        <f t="shared" si="5"/>
        <v>0</v>
      </c>
      <c r="J265">
        <f t="shared" si="6"/>
        <v>0</v>
      </c>
      <c r="K265" s="17">
        <f t="shared" ref="K265:M265" ca="1" si="524">IF(H265=1,$E265,"")</f>
        <v>4.3819099281429463E-2</v>
      </c>
      <c r="L265" t="str">
        <f t="shared" si="524"/>
        <v/>
      </c>
      <c r="M265" t="str">
        <f t="shared" si="524"/>
        <v/>
      </c>
      <c r="N265" s="148">
        <f>IF('StockBond Returns'!AD263=0,1,0)</f>
        <v>0</v>
      </c>
      <c r="O265">
        <f>IF( AND('StockBond Returns'!$AD263&lt;0,'StockBond Returns'!$AD263&gt;=-0.1),1,0)</f>
        <v>1</v>
      </c>
      <c r="P265">
        <f>IF( AND('StockBond Returns'!$AD263&lt;-0.1,'StockBond Returns'!$AD263&gt;=-0.2),1,0)</f>
        <v>0</v>
      </c>
      <c r="Q265">
        <f>IF( AND('StockBond Returns'!$AD263&lt;-0.2,'StockBond Returns'!$AD263&gt;=-0.3),1,0)</f>
        <v>0</v>
      </c>
      <c r="R265">
        <f>IF('StockBond Returns'!AD263&lt;-0.3,1,0)</f>
        <v>0</v>
      </c>
      <c r="S265" t="str">
        <f t="shared" ref="S265:W265" si="525">IF(N265=1,$E265,"")</f>
        <v/>
      </c>
      <c r="T265" s="17">
        <f t="shared" ca="1" si="525"/>
        <v>4.3819099281429463E-2</v>
      </c>
      <c r="U265" t="str">
        <f t="shared" si="525"/>
        <v/>
      </c>
      <c r="V265" t="str">
        <f t="shared" si="525"/>
        <v/>
      </c>
      <c r="W265" t="str">
        <f t="shared" si="525"/>
        <v/>
      </c>
    </row>
    <row r="266" spans="1:23" ht="13" x14ac:dyDescent="0.15">
      <c r="A266">
        <f t="shared" si="30"/>
        <v>8</v>
      </c>
      <c r="B266">
        <f t="shared" si="31"/>
        <v>1892</v>
      </c>
      <c r="C266" s="64" t="s">
        <v>115</v>
      </c>
      <c r="D266" s="146">
        <f t="shared" si="9"/>
        <v>1892.5833333333137</v>
      </c>
      <c r="E266" s="147">
        <f ca="1">('StockBond Returns'!AA265+'StockBond Returns'!AC265-'Parameters &amp; Main Results'!$B$39)/'StockBond Returns'!AB265*12</f>
        <v>4.5104751770819192E-2</v>
      </c>
      <c r="F266" s="70">
        <f ca="1">'StockBond Returns'!AA265+'StockBond Returns'!AC265-'StockBond Returns'!AB265*'Distribution of Final Value'!$B$7</f>
        <v>1.0682362603585975</v>
      </c>
      <c r="G266" s="17">
        <f>1/'StockBond Returns'!M264</f>
        <v>5.2051109277768098E-2</v>
      </c>
      <c r="H266">
        <f t="shared" si="4"/>
        <v>1</v>
      </c>
      <c r="I266" s="64">
        <f t="shared" si="5"/>
        <v>0</v>
      </c>
      <c r="J266">
        <f t="shared" si="6"/>
        <v>0</v>
      </c>
      <c r="K266" s="17">
        <f t="shared" ref="K266:M266" ca="1" si="526">IF(H266=1,$E266,"")</f>
        <v>4.5104751770819192E-2</v>
      </c>
      <c r="L266" t="str">
        <f t="shared" si="526"/>
        <v/>
      </c>
      <c r="M266" t="str">
        <f t="shared" si="526"/>
        <v/>
      </c>
      <c r="N266" s="148">
        <f>IF('StockBond Returns'!AD264=0,1,0)</f>
        <v>0</v>
      </c>
      <c r="O266">
        <f>IF( AND('StockBond Returns'!$AD264&lt;0,'StockBond Returns'!$AD264&gt;=-0.1),1,0)</f>
        <v>1</v>
      </c>
      <c r="P266">
        <f>IF( AND('StockBond Returns'!$AD264&lt;-0.1,'StockBond Returns'!$AD264&gt;=-0.2),1,0)</f>
        <v>0</v>
      </c>
      <c r="Q266">
        <f>IF( AND('StockBond Returns'!$AD264&lt;-0.2,'StockBond Returns'!$AD264&gt;=-0.3),1,0)</f>
        <v>0</v>
      </c>
      <c r="R266">
        <f>IF('StockBond Returns'!AD264&lt;-0.3,1,0)</f>
        <v>0</v>
      </c>
      <c r="S266" t="str">
        <f t="shared" ref="S266:W266" si="527">IF(N266=1,$E266,"")</f>
        <v/>
      </c>
      <c r="T266" s="17">
        <f t="shared" ca="1" si="527"/>
        <v>4.5104751770819192E-2</v>
      </c>
      <c r="U266" t="str">
        <f t="shared" si="527"/>
        <v/>
      </c>
      <c r="V266" t="str">
        <f t="shared" si="527"/>
        <v/>
      </c>
      <c r="W266" t="str">
        <f t="shared" si="527"/>
        <v/>
      </c>
    </row>
    <row r="267" spans="1:23" ht="13" x14ac:dyDescent="0.15">
      <c r="A267">
        <f t="shared" si="30"/>
        <v>9</v>
      </c>
      <c r="B267">
        <f t="shared" si="31"/>
        <v>1892</v>
      </c>
      <c r="C267" s="64" t="s">
        <v>115</v>
      </c>
      <c r="D267" s="146">
        <f t="shared" si="9"/>
        <v>1892.666666666647</v>
      </c>
      <c r="E267" s="147">
        <f ca="1">('StockBond Returns'!AA266+'StockBond Returns'!AC266-'Parameters &amp; Main Results'!$B$39)/'StockBond Returns'!AB266*12</f>
        <v>4.5260383170488049E-2</v>
      </c>
      <c r="F267" s="70">
        <f ca="1">'StockBond Returns'!AA266+'StockBond Returns'!AC266-'StockBond Returns'!AB266*'Distribution of Final Value'!$B$7</f>
        <v>1.0537752642285874</v>
      </c>
      <c r="G267" s="17">
        <f>1/'StockBond Returns'!M265</f>
        <v>5.2071661145039784E-2</v>
      </c>
      <c r="H267">
        <f t="shared" si="4"/>
        <v>1</v>
      </c>
      <c r="I267" s="64">
        <f t="shared" si="5"/>
        <v>0</v>
      </c>
      <c r="J267">
        <f t="shared" si="6"/>
        <v>0</v>
      </c>
      <c r="K267" s="17">
        <f t="shared" ref="K267:M267" ca="1" si="528">IF(H267=1,$E267,"")</f>
        <v>4.5260383170488049E-2</v>
      </c>
      <c r="L267" t="str">
        <f t="shared" si="528"/>
        <v/>
      </c>
      <c r="M267" t="str">
        <f t="shared" si="528"/>
        <v/>
      </c>
      <c r="N267" s="148">
        <f>IF('StockBond Returns'!AD265=0,1,0)</f>
        <v>0</v>
      </c>
      <c r="O267">
        <f>IF( AND('StockBond Returns'!$AD265&lt;0,'StockBond Returns'!$AD265&gt;=-0.1),1,0)</f>
        <v>1</v>
      </c>
      <c r="P267">
        <f>IF( AND('StockBond Returns'!$AD265&lt;-0.1,'StockBond Returns'!$AD265&gt;=-0.2),1,0)</f>
        <v>0</v>
      </c>
      <c r="Q267">
        <f>IF( AND('StockBond Returns'!$AD265&lt;-0.2,'StockBond Returns'!$AD265&gt;=-0.3),1,0)</f>
        <v>0</v>
      </c>
      <c r="R267">
        <f>IF('StockBond Returns'!AD265&lt;-0.3,1,0)</f>
        <v>0</v>
      </c>
      <c r="S267" t="str">
        <f t="shared" ref="S267:W267" si="529">IF(N267=1,$E267,"")</f>
        <v/>
      </c>
      <c r="T267" s="17">
        <f t="shared" ca="1" si="529"/>
        <v>4.5260383170488049E-2</v>
      </c>
      <c r="U267" t="str">
        <f t="shared" si="529"/>
        <v/>
      </c>
      <c r="V267" t="str">
        <f t="shared" si="529"/>
        <v/>
      </c>
      <c r="W267" t="str">
        <f t="shared" si="529"/>
        <v/>
      </c>
    </row>
    <row r="268" spans="1:23" ht="13" x14ac:dyDescent="0.15">
      <c r="A268">
        <f t="shared" si="30"/>
        <v>10</v>
      </c>
      <c r="B268">
        <f t="shared" si="31"/>
        <v>1892</v>
      </c>
      <c r="C268" s="64" t="s">
        <v>115</v>
      </c>
      <c r="D268" s="146">
        <f t="shared" si="9"/>
        <v>1892.7499999999802</v>
      </c>
      <c r="E268" s="147">
        <f ca="1">('StockBond Returns'!AA267+'StockBond Returns'!AC267-'Parameters &amp; Main Results'!$B$39)/'StockBond Returns'!AB267*12</f>
        <v>4.6233573750943079E-2</v>
      </c>
      <c r="F268" s="70">
        <f ca="1">'StockBond Returns'!AA267+'StockBond Returns'!AC267-'StockBond Returns'!AB267*'Distribution of Final Value'!$B$7</f>
        <v>1.1089714341110843</v>
      </c>
      <c r="G268" s="17">
        <f>1/'StockBond Returns'!M266</f>
        <v>5.3492321613997119E-2</v>
      </c>
      <c r="H268">
        <f t="shared" si="4"/>
        <v>1</v>
      </c>
      <c r="I268" s="64">
        <f t="shared" si="5"/>
        <v>0</v>
      </c>
      <c r="J268">
        <f t="shared" si="6"/>
        <v>0</v>
      </c>
      <c r="K268" s="17">
        <f t="shared" ref="K268:M268" ca="1" si="530">IF(H268=1,$E268,"")</f>
        <v>4.6233573750943079E-2</v>
      </c>
      <c r="L268" t="str">
        <f t="shared" si="530"/>
        <v/>
      </c>
      <c r="M268" t="str">
        <f t="shared" si="530"/>
        <v/>
      </c>
      <c r="N268" s="148">
        <f>IF('StockBond Returns'!AD266=0,1,0)</f>
        <v>0</v>
      </c>
      <c r="O268">
        <f>IF( AND('StockBond Returns'!$AD266&lt;0,'StockBond Returns'!$AD266&gt;=-0.1),1,0)</f>
        <v>1</v>
      </c>
      <c r="P268">
        <f>IF( AND('StockBond Returns'!$AD266&lt;-0.1,'StockBond Returns'!$AD266&gt;=-0.2),1,0)</f>
        <v>0</v>
      </c>
      <c r="Q268">
        <f>IF( AND('StockBond Returns'!$AD266&lt;-0.2,'StockBond Returns'!$AD266&gt;=-0.3),1,0)</f>
        <v>0</v>
      </c>
      <c r="R268">
        <f>IF('StockBond Returns'!AD266&lt;-0.3,1,0)</f>
        <v>0</v>
      </c>
      <c r="S268" t="str">
        <f t="shared" ref="S268:W268" si="531">IF(N268=1,$E268,"")</f>
        <v/>
      </c>
      <c r="T268" s="17">
        <f t="shared" ca="1" si="531"/>
        <v>4.6233573750943079E-2</v>
      </c>
      <c r="U268" t="str">
        <f t="shared" si="531"/>
        <v/>
      </c>
      <c r="V268" t="str">
        <f t="shared" si="531"/>
        <v/>
      </c>
      <c r="W268" t="str">
        <f t="shared" si="531"/>
        <v/>
      </c>
    </row>
    <row r="269" spans="1:23" ht="13" x14ac:dyDescent="0.15">
      <c r="A269">
        <f t="shared" si="30"/>
        <v>11</v>
      </c>
      <c r="B269">
        <f t="shared" si="31"/>
        <v>1892</v>
      </c>
      <c r="C269" s="64" t="s">
        <v>115</v>
      </c>
      <c r="D269" s="146">
        <f t="shared" si="9"/>
        <v>1892.8333333333135</v>
      </c>
      <c r="E269" s="147">
        <f ca="1">('StockBond Returns'!AA268+'StockBond Returns'!AC268-'Parameters &amp; Main Results'!$B$39)/'StockBond Returns'!AB268*12</f>
        <v>4.5579964482276171E-2</v>
      </c>
      <c r="F269" s="70">
        <f ca="1">'StockBond Returns'!AA268+'StockBond Returns'!AC268-'StockBond Returns'!AB268*'Distribution of Final Value'!$B$7</f>
        <v>0.91798959192415985</v>
      </c>
      <c r="G269" s="17">
        <f>1/'StockBond Returns'!M267</f>
        <v>5.2520415562620132E-2</v>
      </c>
      <c r="H269">
        <f t="shared" si="4"/>
        <v>1</v>
      </c>
      <c r="I269" s="64">
        <f t="shared" si="5"/>
        <v>0</v>
      </c>
      <c r="J269">
        <f t="shared" si="6"/>
        <v>0</v>
      </c>
      <c r="K269" s="17">
        <f t="shared" ref="K269:M269" ca="1" si="532">IF(H269=1,$E269,"")</f>
        <v>4.5579964482276171E-2</v>
      </c>
      <c r="L269" t="str">
        <f t="shared" si="532"/>
        <v/>
      </c>
      <c r="M269" t="str">
        <f t="shared" si="532"/>
        <v/>
      </c>
      <c r="N269" s="148">
        <f>IF('StockBond Returns'!AD267=0,1,0)</f>
        <v>0</v>
      </c>
      <c r="O269">
        <f>IF( AND('StockBond Returns'!$AD267&lt;0,'StockBond Returns'!$AD267&gt;=-0.1),1,0)</f>
        <v>1</v>
      </c>
      <c r="P269">
        <f>IF( AND('StockBond Returns'!$AD267&lt;-0.1,'StockBond Returns'!$AD267&gt;=-0.2),1,0)</f>
        <v>0</v>
      </c>
      <c r="Q269">
        <f>IF( AND('StockBond Returns'!$AD267&lt;-0.2,'StockBond Returns'!$AD267&gt;=-0.3),1,0)</f>
        <v>0</v>
      </c>
      <c r="R269">
        <f>IF('StockBond Returns'!AD267&lt;-0.3,1,0)</f>
        <v>0</v>
      </c>
      <c r="S269" t="str">
        <f t="shared" ref="S269:W269" si="533">IF(N269=1,$E269,"")</f>
        <v/>
      </c>
      <c r="T269" s="17">
        <f t="shared" ca="1" si="533"/>
        <v>4.5579964482276171E-2</v>
      </c>
      <c r="U269" t="str">
        <f t="shared" si="533"/>
        <v/>
      </c>
      <c r="V269" t="str">
        <f t="shared" si="533"/>
        <v/>
      </c>
      <c r="W269" t="str">
        <f t="shared" si="533"/>
        <v/>
      </c>
    </row>
    <row r="270" spans="1:23" ht="13" x14ac:dyDescent="0.15">
      <c r="A270">
        <f t="shared" si="30"/>
        <v>12</v>
      </c>
      <c r="B270">
        <f t="shared" si="31"/>
        <v>1892</v>
      </c>
      <c r="C270" s="64" t="s">
        <v>115</v>
      </c>
      <c r="D270" s="146">
        <f t="shared" si="9"/>
        <v>1892.9166666666467</v>
      </c>
      <c r="E270" s="147">
        <f ca="1">('StockBond Returns'!AA269+'StockBond Returns'!AC269-'Parameters &amp; Main Results'!$B$39)/'StockBond Returns'!AB269*12</f>
        <v>4.6895496335583195E-2</v>
      </c>
      <c r="F270" s="70">
        <f ca="1">'StockBond Returns'!AA269+'StockBond Returns'!AC269-'StockBond Returns'!AB269*'Distribution of Final Value'!$B$7</f>
        <v>1.0577935628143047</v>
      </c>
      <c r="G270" s="17">
        <f>1/'StockBond Returns'!M268</f>
        <v>5.4161461531310941E-2</v>
      </c>
      <c r="H270">
        <f t="shared" si="4"/>
        <v>1</v>
      </c>
      <c r="I270" s="64">
        <f t="shared" si="5"/>
        <v>0</v>
      </c>
      <c r="J270">
        <f t="shared" si="6"/>
        <v>0</v>
      </c>
      <c r="K270" s="17">
        <f t="shared" ref="K270:M270" ca="1" si="534">IF(H270=1,$E270,"")</f>
        <v>4.6895496335583195E-2</v>
      </c>
      <c r="L270" t="str">
        <f t="shared" si="534"/>
        <v/>
      </c>
      <c r="M270" t="str">
        <f t="shared" si="534"/>
        <v/>
      </c>
      <c r="N270" s="148">
        <f>IF('StockBond Returns'!AD268=0,1,0)</f>
        <v>0</v>
      </c>
      <c r="O270">
        <f>IF( AND('StockBond Returns'!$AD268&lt;0,'StockBond Returns'!$AD268&gt;=-0.1),1,0)</f>
        <v>1</v>
      </c>
      <c r="P270">
        <f>IF( AND('StockBond Returns'!$AD268&lt;-0.1,'StockBond Returns'!$AD268&gt;=-0.2),1,0)</f>
        <v>0</v>
      </c>
      <c r="Q270">
        <f>IF( AND('StockBond Returns'!$AD268&lt;-0.2,'StockBond Returns'!$AD268&gt;=-0.3),1,0)</f>
        <v>0</v>
      </c>
      <c r="R270">
        <f>IF('StockBond Returns'!AD268&lt;-0.3,1,0)</f>
        <v>0</v>
      </c>
      <c r="S270" t="str">
        <f t="shared" ref="S270:W270" si="535">IF(N270=1,$E270,"")</f>
        <v/>
      </c>
      <c r="T270" s="17">
        <f t="shared" ca="1" si="535"/>
        <v>4.6895496335583195E-2</v>
      </c>
      <c r="U270" t="str">
        <f t="shared" si="535"/>
        <v/>
      </c>
      <c r="V270" t="str">
        <f t="shared" si="535"/>
        <v/>
      </c>
      <c r="W270" t="str">
        <f t="shared" si="535"/>
        <v/>
      </c>
    </row>
    <row r="271" spans="1:23" ht="13" x14ac:dyDescent="0.15">
      <c r="A271">
        <f t="shared" si="30"/>
        <v>1</v>
      </c>
      <c r="B271">
        <f t="shared" si="31"/>
        <v>1893</v>
      </c>
      <c r="C271" s="64" t="s">
        <v>115</v>
      </c>
      <c r="D271" s="146">
        <f t="shared" si="9"/>
        <v>1892.99999999998</v>
      </c>
      <c r="E271" s="147">
        <f ca="1">('StockBond Returns'!AA270+'StockBond Returns'!AC270-'Parameters &amp; Main Results'!$B$39)/'StockBond Returns'!AB270*12</f>
        <v>4.793132489746392E-2</v>
      </c>
      <c r="F271" s="70">
        <f ca="1">'StockBond Returns'!AA270+'StockBond Returns'!AC270-'StockBond Returns'!AB270*'Distribution of Final Value'!$B$7</f>
        <v>1.1805010647412661</v>
      </c>
      <c r="G271" s="17">
        <f>1/'StockBond Returns'!M269</f>
        <v>5.5515432547729358E-2</v>
      </c>
      <c r="H271">
        <f t="shared" si="4"/>
        <v>1</v>
      </c>
      <c r="I271" s="64">
        <f t="shared" si="5"/>
        <v>0</v>
      </c>
      <c r="J271">
        <f t="shared" si="6"/>
        <v>0</v>
      </c>
      <c r="K271" s="17">
        <f t="shared" ref="K271:M271" ca="1" si="536">IF(H271=1,$E271,"")</f>
        <v>4.793132489746392E-2</v>
      </c>
      <c r="L271" t="str">
        <f t="shared" si="536"/>
        <v/>
      </c>
      <c r="M271" t="str">
        <f t="shared" si="536"/>
        <v/>
      </c>
      <c r="N271" s="148">
        <f>IF('StockBond Returns'!AD269=0,1,0)</f>
        <v>0</v>
      </c>
      <c r="O271">
        <f>IF( AND('StockBond Returns'!$AD269&lt;0,'StockBond Returns'!$AD269&gt;=-0.1),1,0)</f>
        <v>1</v>
      </c>
      <c r="P271">
        <f>IF( AND('StockBond Returns'!$AD269&lt;-0.1,'StockBond Returns'!$AD269&gt;=-0.2),1,0)</f>
        <v>0</v>
      </c>
      <c r="Q271">
        <f>IF( AND('StockBond Returns'!$AD269&lt;-0.2,'StockBond Returns'!$AD269&gt;=-0.3),1,0)</f>
        <v>0</v>
      </c>
      <c r="R271">
        <f>IF('StockBond Returns'!AD269&lt;-0.3,1,0)</f>
        <v>0</v>
      </c>
      <c r="S271" t="str">
        <f t="shared" ref="S271:W271" si="537">IF(N271=1,$E271,"")</f>
        <v/>
      </c>
      <c r="T271" s="17">
        <f t="shared" ca="1" si="537"/>
        <v>4.793132489746392E-2</v>
      </c>
      <c r="U271" t="str">
        <f t="shared" si="537"/>
        <v/>
      </c>
      <c r="V271" t="str">
        <f t="shared" si="537"/>
        <v/>
      </c>
      <c r="W271" t="str">
        <f t="shared" si="537"/>
        <v/>
      </c>
    </row>
    <row r="272" spans="1:23" ht="13" x14ac:dyDescent="0.15">
      <c r="A272">
        <f t="shared" si="30"/>
        <v>2</v>
      </c>
      <c r="B272">
        <f t="shared" si="31"/>
        <v>1893</v>
      </c>
      <c r="C272" s="64" t="s">
        <v>115</v>
      </c>
      <c r="D272" s="146">
        <f t="shared" si="9"/>
        <v>1893.0833333333132</v>
      </c>
      <c r="E272" s="147">
        <f ca="1">('StockBond Returns'!AA271+'StockBond Returns'!AC271-'Parameters &amp; Main Results'!$B$39)/'StockBond Returns'!AB271*12</f>
        <v>4.9145193072048066E-2</v>
      </c>
      <c r="F272" s="70">
        <f ca="1">'StockBond Returns'!AA271+'StockBond Returns'!AC271-'StockBond Returns'!AB271*'Distribution of Final Value'!$B$7</f>
        <v>1.3977967825551216</v>
      </c>
      <c r="G272" s="17">
        <f>1/'StockBond Returns'!M270</f>
        <v>5.663590523909371E-2</v>
      </c>
      <c r="H272">
        <f t="shared" si="4"/>
        <v>1</v>
      </c>
      <c r="I272" s="64">
        <f t="shared" si="5"/>
        <v>0</v>
      </c>
      <c r="J272">
        <f t="shared" si="6"/>
        <v>0</v>
      </c>
      <c r="K272" s="17">
        <f t="shared" ref="K272:M272" ca="1" si="538">IF(H272=1,$E272,"")</f>
        <v>4.9145193072048066E-2</v>
      </c>
      <c r="L272" t="str">
        <f t="shared" si="538"/>
        <v/>
      </c>
      <c r="M272" t="str">
        <f t="shared" si="538"/>
        <v/>
      </c>
      <c r="N272" s="148">
        <f>IF('StockBond Returns'!AD270=0,1,0)</f>
        <v>0</v>
      </c>
      <c r="O272">
        <f>IF( AND('StockBond Returns'!$AD270&lt;0,'StockBond Returns'!$AD270&gt;=-0.1),1,0)</f>
        <v>1</v>
      </c>
      <c r="P272">
        <f>IF( AND('StockBond Returns'!$AD270&lt;-0.1,'StockBond Returns'!$AD270&gt;=-0.2),1,0)</f>
        <v>0</v>
      </c>
      <c r="Q272">
        <f>IF( AND('StockBond Returns'!$AD270&lt;-0.2,'StockBond Returns'!$AD270&gt;=-0.3),1,0)</f>
        <v>0</v>
      </c>
      <c r="R272">
        <f>IF('StockBond Returns'!AD270&lt;-0.3,1,0)</f>
        <v>0</v>
      </c>
      <c r="S272" t="str">
        <f t="shared" ref="S272:W272" si="539">IF(N272=1,$E272,"")</f>
        <v/>
      </c>
      <c r="T272" s="17">
        <f t="shared" ca="1" si="539"/>
        <v>4.9145193072048066E-2</v>
      </c>
      <c r="U272" t="str">
        <f t="shared" si="539"/>
        <v/>
      </c>
      <c r="V272" t="str">
        <f t="shared" si="539"/>
        <v/>
      </c>
      <c r="W272" t="str">
        <f t="shared" si="539"/>
        <v/>
      </c>
    </row>
    <row r="273" spans="1:23" ht="13" x14ac:dyDescent="0.15">
      <c r="A273">
        <f t="shared" si="30"/>
        <v>3</v>
      </c>
      <c r="B273">
        <f t="shared" si="31"/>
        <v>1893</v>
      </c>
      <c r="C273" s="64" t="s">
        <v>115</v>
      </c>
      <c r="D273" s="146">
        <f t="shared" si="9"/>
        <v>1893.1666666666465</v>
      </c>
      <c r="E273" s="147">
        <f ca="1">('StockBond Returns'!AA272+'StockBond Returns'!AC272-'Parameters &amp; Main Results'!$B$39)/'StockBond Returns'!AB272*12</f>
        <v>5.0485438409357694E-2</v>
      </c>
      <c r="F273" s="70">
        <f ca="1">'StockBond Returns'!AA272+'StockBond Returns'!AC272-'StockBond Returns'!AB272*'Distribution of Final Value'!$B$7</f>
        <v>1.6912698122298639</v>
      </c>
      <c r="G273" s="17">
        <f>1/'StockBond Returns'!M271</f>
        <v>5.8393499586575484E-2</v>
      </c>
      <c r="H273">
        <f t="shared" si="4"/>
        <v>1</v>
      </c>
      <c r="I273" s="64">
        <f t="shared" si="5"/>
        <v>0</v>
      </c>
      <c r="J273">
        <f t="shared" si="6"/>
        <v>0</v>
      </c>
      <c r="K273" s="17">
        <f t="shared" ref="K273:M273" ca="1" si="540">IF(H273=1,$E273,"")</f>
        <v>5.0485438409357694E-2</v>
      </c>
      <c r="L273" t="str">
        <f t="shared" si="540"/>
        <v/>
      </c>
      <c r="M273" t="str">
        <f t="shared" si="540"/>
        <v/>
      </c>
      <c r="N273" s="148">
        <f>IF('StockBond Returns'!AD271=0,1,0)</f>
        <v>0</v>
      </c>
      <c r="O273">
        <f>IF( AND('StockBond Returns'!$AD271&lt;0,'StockBond Returns'!$AD271&gt;=-0.1),1,0)</f>
        <v>0</v>
      </c>
      <c r="P273">
        <f>IF( AND('StockBond Returns'!$AD271&lt;-0.1,'StockBond Returns'!$AD271&gt;=-0.2),1,0)</f>
        <v>1</v>
      </c>
      <c r="Q273">
        <f>IF( AND('StockBond Returns'!$AD271&lt;-0.2,'StockBond Returns'!$AD271&gt;=-0.3),1,0)</f>
        <v>0</v>
      </c>
      <c r="R273">
        <f>IF('StockBond Returns'!AD271&lt;-0.3,1,0)</f>
        <v>0</v>
      </c>
      <c r="S273" t="str">
        <f t="shared" ref="S273:W273" si="541">IF(N273=1,$E273,"")</f>
        <v/>
      </c>
      <c r="T273" t="str">
        <f t="shared" si="541"/>
        <v/>
      </c>
      <c r="U273" s="17">
        <f t="shared" ca="1" si="541"/>
        <v>5.0485438409357694E-2</v>
      </c>
      <c r="V273" t="str">
        <f t="shared" si="541"/>
        <v/>
      </c>
      <c r="W273" t="str">
        <f t="shared" si="541"/>
        <v/>
      </c>
    </row>
    <row r="274" spans="1:23" ht="13" x14ac:dyDescent="0.15">
      <c r="A274">
        <f t="shared" si="30"/>
        <v>4</v>
      </c>
      <c r="B274">
        <f t="shared" si="31"/>
        <v>1893</v>
      </c>
      <c r="C274" s="64" t="s">
        <v>115</v>
      </c>
      <c r="D274" s="146">
        <f t="shared" si="9"/>
        <v>1893.2499999999798</v>
      </c>
      <c r="E274" s="147">
        <f ca="1">('StockBond Returns'!AA273+'StockBond Returns'!AC273-'Parameters &amp; Main Results'!$B$39)/'StockBond Returns'!AB273*12</f>
        <v>5.0621768444297111E-2</v>
      </c>
      <c r="F274" s="70">
        <f ca="1">'StockBond Returns'!AA273+'StockBond Returns'!AC273-'StockBond Returns'!AB273*'Distribution of Final Value'!$B$7</f>
        <v>1.3932418657520778</v>
      </c>
      <c r="G274" s="17">
        <f>1/'StockBond Returns'!M272</f>
        <v>5.9173036588334123E-2</v>
      </c>
      <c r="H274">
        <f t="shared" si="4"/>
        <v>1</v>
      </c>
      <c r="I274" s="64">
        <f t="shared" si="5"/>
        <v>0</v>
      </c>
      <c r="J274">
        <f t="shared" si="6"/>
        <v>0</v>
      </c>
      <c r="K274" s="17">
        <f t="shared" ref="K274:M274" ca="1" si="542">IF(H274=1,$E274,"")</f>
        <v>5.0621768444297111E-2</v>
      </c>
      <c r="L274" t="str">
        <f t="shared" si="542"/>
        <v/>
      </c>
      <c r="M274" t="str">
        <f t="shared" si="542"/>
        <v/>
      </c>
      <c r="N274" s="148">
        <f>IF('StockBond Returns'!AD272=0,1,0)</f>
        <v>0</v>
      </c>
      <c r="O274">
        <f>IF( AND('StockBond Returns'!$AD272&lt;0,'StockBond Returns'!$AD272&gt;=-0.1),1,0)</f>
        <v>0</v>
      </c>
      <c r="P274">
        <f>IF( AND('StockBond Returns'!$AD272&lt;-0.1,'StockBond Returns'!$AD272&gt;=-0.2),1,0)</f>
        <v>1</v>
      </c>
      <c r="Q274">
        <f>IF( AND('StockBond Returns'!$AD272&lt;-0.2,'StockBond Returns'!$AD272&gt;=-0.3),1,0)</f>
        <v>0</v>
      </c>
      <c r="R274">
        <f>IF('StockBond Returns'!AD272&lt;-0.3,1,0)</f>
        <v>0</v>
      </c>
      <c r="S274" t="str">
        <f t="shared" ref="S274:W274" si="543">IF(N274=1,$E274,"")</f>
        <v/>
      </c>
      <c r="T274" t="str">
        <f t="shared" si="543"/>
        <v/>
      </c>
      <c r="U274" s="17">
        <f t="shared" ca="1" si="543"/>
        <v>5.0621768444297111E-2</v>
      </c>
      <c r="V274" t="str">
        <f t="shared" si="543"/>
        <v/>
      </c>
      <c r="W274" t="str">
        <f t="shared" si="543"/>
        <v/>
      </c>
    </row>
    <row r="275" spans="1:23" ht="13" x14ac:dyDescent="0.15">
      <c r="A275">
        <f t="shared" si="30"/>
        <v>5</v>
      </c>
      <c r="B275">
        <f t="shared" si="31"/>
        <v>1893</v>
      </c>
      <c r="C275" s="64" t="s">
        <v>115</v>
      </c>
      <c r="D275" s="146">
        <f t="shared" si="9"/>
        <v>1893.333333333313</v>
      </c>
      <c r="E275" s="147">
        <f ca="1">('StockBond Returns'!AA274+'StockBond Returns'!AC274-'Parameters &amp; Main Results'!$B$39)/'StockBond Returns'!AB274*12</f>
        <v>5.0044238507695363E-2</v>
      </c>
      <c r="F275" s="70">
        <f ca="1">'StockBond Returns'!AA274+'StockBond Returns'!AC274-'StockBond Returns'!AB274*'Distribution of Final Value'!$B$7</f>
        <v>1.4507725886178005</v>
      </c>
      <c r="G275" s="17">
        <f>1/'StockBond Returns'!M273</f>
        <v>5.8470841618617479E-2</v>
      </c>
      <c r="H275">
        <f t="shared" si="4"/>
        <v>1</v>
      </c>
      <c r="I275" s="64">
        <f t="shared" si="5"/>
        <v>0</v>
      </c>
      <c r="J275">
        <f t="shared" si="6"/>
        <v>0</v>
      </c>
      <c r="K275" s="17">
        <f t="shared" ref="K275:M275" ca="1" si="544">IF(H275=1,$E275,"")</f>
        <v>5.0044238507695363E-2</v>
      </c>
      <c r="L275" t="str">
        <f t="shared" si="544"/>
        <v/>
      </c>
      <c r="M275" t="str">
        <f t="shared" si="544"/>
        <v/>
      </c>
      <c r="N275" s="148">
        <f>IF('StockBond Returns'!AD273=0,1,0)</f>
        <v>0</v>
      </c>
      <c r="O275">
        <f>IF( AND('StockBond Returns'!$AD273&lt;0,'StockBond Returns'!$AD273&gt;=-0.1),1,0)</f>
        <v>1</v>
      </c>
      <c r="P275">
        <f>IF( AND('StockBond Returns'!$AD273&lt;-0.1,'StockBond Returns'!$AD273&gt;=-0.2),1,0)</f>
        <v>0</v>
      </c>
      <c r="Q275">
        <f>IF( AND('StockBond Returns'!$AD273&lt;-0.2,'StockBond Returns'!$AD273&gt;=-0.3),1,0)</f>
        <v>0</v>
      </c>
      <c r="R275">
        <f>IF('StockBond Returns'!AD273&lt;-0.3,1,0)</f>
        <v>0</v>
      </c>
      <c r="S275" t="str">
        <f t="shared" ref="S275:W275" si="545">IF(N275=1,$E275,"")</f>
        <v/>
      </c>
      <c r="T275" s="17">
        <f t="shared" ca="1" si="545"/>
        <v>5.0044238507695363E-2</v>
      </c>
      <c r="U275" t="str">
        <f t="shared" si="545"/>
        <v/>
      </c>
      <c r="V275" t="str">
        <f t="shared" si="545"/>
        <v/>
      </c>
      <c r="W275" t="str">
        <f t="shared" si="545"/>
        <v/>
      </c>
    </row>
    <row r="276" spans="1:23" ht="13" x14ac:dyDescent="0.15">
      <c r="A276">
        <f t="shared" si="30"/>
        <v>6</v>
      </c>
      <c r="B276">
        <f t="shared" si="31"/>
        <v>1893</v>
      </c>
      <c r="C276" s="64" t="s">
        <v>115</v>
      </c>
      <c r="D276" s="146">
        <f t="shared" si="9"/>
        <v>1893.4166666666463</v>
      </c>
      <c r="E276" s="147">
        <f ca="1">('StockBond Returns'!AA275+'StockBond Returns'!AC275-'Parameters &amp; Main Results'!$B$39)/'StockBond Returns'!AB275*12</f>
        <v>5.2995376369109518E-2</v>
      </c>
      <c r="F276" s="70">
        <f ca="1">'StockBond Returns'!AA275+'StockBond Returns'!AC275-'StockBond Returns'!AB275*'Distribution of Final Value'!$B$7</f>
        <v>1.8321937624502285</v>
      </c>
      <c r="G276" s="17">
        <f>1/'StockBond Returns'!M274</f>
        <v>6.3367391428439085E-2</v>
      </c>
      <c r="H276">
        <f t="shared" si="4"/>
        <v>1</v>
      </c>
      <c r="I276" s="64">
        <f t="shared" si="5"/>
        <v>0</v>
      </c>
      <c r="J276">
        <f t="shared" si="6"/>
        <v>0</v>
      </c>
      <c r="K276" s="17">
        <f t="shared" ref="K276:M276" ca="1" si="546">IF(H276=1,$E276,"")</f>
        <v>5.2995376369109518E-2</v>
      </c>
      <c r="L276" t="str">
        <f t="shared" si="546"/>
        <v/>
      </c>
      <c r="M276" t="str">
        <f t="shared" si="546"/>
        <v/>
      </c>
      <c r="N276" s="148">
        <f>IF('StockBond Returns'!AD274=0,1,0)</f>
        <v>0</v>
      </c>
      <c r="O276">
        <f>IF( AND('StockBond Returns'!$AD274&lt;0,'StockBond Returns'!$AD274&gt;=-0.1),1,0)</f>
        <v>0</v>
      </c>
      <c r="P276">
        <f>IF( AND('StockBond Returns'!$AD274&lt;-0.1,'StockBond Returns'!$AD274&gt;=-0.2),1,0)</f>
        <v>1</v>
      </c>
      <c r="Q276">
        <f>IF( AND('StockBond Returns'!$AD274&lt;-0.2,'StockBond Returns'!$AD274&gt;=-0.3),1,0)</f>
        <v>0</v>
      </c>
      <c r="R276">
        <f>IF('StockBond Returns'!AD274&lt;-0.3,1,0)</f>
        <v>0</v>
      </c>
      <c r="S276" t="str">
        <f t="shared" ref="S276:W276" si="547">IF(N276=1,$E276,"")</f>
        <v/>
      </c>
      <c r="T276" t="str">
        <f t="shared" si="547"/>
        <v/>
      </c>
      <c r="U276" s="17">
        <f t="shared" ca="1" si="547"/>
        <v>5.2995376369109518E-2</v>
      </c>
      <c r="V276" t="str">
        <f t="shared" si="547"/>
        <v/>
      </c>
      <c r="W276" t="str">
        <f t="shared" si="547"/>
        <v/>
      </c>
    </row>
    <row r="277" spans="1:23" ht="13" x14ac:dyDescent="0.15">
      <c r="A277">
        <f t="shared" si="30"/>
        <v>7</v>
      </c>
      <c r="B277">
        <f t="shared" si="31"/>
        <v>1893</v>
      </c>
      <c r="C277" s="64" t="s">
        <v>115</v>
      </c>
      <c r="D277" s="146">
        <f t="shared" si="9"/>
        <v>1893.4999999999795</v>
      </c>
      <c r="E277" s="147">
        <f ca="1">('StockBond Returns'!AA276+'StockBond Returns'!AC276-'Parameters &amp; Main Results'!$B$39)/'StockBond Returns'!AB276*12</f>
        <v>5.37671069409415E-2</v>
      </c>
      <c r="F277" s="70">
        <f ca="1">'StockBond Returns'!AA276+'StockBond Returns'!AC276-'StockBond Returns'!AB276*'Distribution of Final Value'!$B$7</f>
        <v>2.3018806900758131</v>
      </c>
      <c r="G277" s="17">
        <f>1/'StockBond Returns'!M275</f>
        <v>6.4865549873121486E-2</v>
      </c>
      <c r="H277">
        <f t="shared" si="4"/>
        <v>1</v>
      </c>
      <c r="I277" s="64">
        <f t="shared" si="5"/>
        <v>0</v>
      </c>
      <c r="J277">
        <f t="shared" si="6"/>
        <v>0</v>
      </c>
      <c r="K277" s="17">
        <f t="shared" ref="K277:M277" ca="1" si="548">IF(H277=1,$E277,"")</f>
        <v>5.37671069409415E-2</v>
      </c>
      <c r="L277" t="str">
        <f t="shared" si="548"/>
        <v/>
      </c>
      <c r="M277" t="str">
        <f t="shared" si="548"/>
        <v/>
      </c>
      <c r="N277" s="148">
        <f>IF('StockBond Returns'!AD275=0,1,0)</f>
        <v>0</v>
      </c>
      <c r="O277">
        <f>IF( AND('StockBond Returns'!$AD275&lt;0,'StockBond Returns'!$AD275&gt;=-0.1),1,0)</f>
        <v>0</v>
      </c>
      <c r="P277">
        <f>IF( AND('StockBond Returns'!$AD275&lt;-0.1,'StockBond Returns'!$AD275&gt;=-0.2),1,0)</f>
        <v>1</v>
      </c>
      <c r="Q277">
        <f>IF( AND('StockBond Returns'!$AD275&lt;-0.2,'StockBond Returns'!$AD275&gt;=-0.3),1,0)</f>
        <v>0</v>
      </c>
      <c r="R277">
        <f>IF('StockBond Returns'!AD275&lt;-0.3,1,0)</f>
        <v>0</v>
      </c>
      <c r="S277" t="str">
        <f t="shared" ref="S277:W277" si="549">IF(N277=1,$E277,"")</f>
        <v/>
      </c>
      <c r="T277" t="str">
        <f t="shared" si="549"/>
        <v/>
      </c>
      <c r="U277" s="17">
        <f t="shared" ca="1" si="549"/>
        <v>5.37671069409415E-2</v>
      </c>
      <c r="V277" t="str">
        <f t="shared" si="549"/>
        <v/>
      </c>
      <c r="W277" t="str">
        <f t="shared" si="549"/>
        <v/>
      </c>
    </row>
    <row r="278" spans="1:23" ht="13" x14ac:dyDescent="0.15">
      <c r="A278">
        <f t="shared" si="30"/>
        <v>8</v>
      </c>
      <c r="B278">
        <f t="shared" si="31"/>
        <v>1893</v>
      </c>
      <c r="C278" s="64" t="s">
        <v>115</v>
      </c>
      <c r="D278" s="146">
        <f t="shared" si="9"/>
        <v>1893.5833333333128</v>
      </c>
      <c r="E278" s="147">
        <f ca="1">('StockBond Returns'!AA277+'StockBond Returns'!AC277-'Parameters &amp; Main Results'!$B$39)/'StockBond Returns'!AB277*12</f>
        <v>5.6466064017135047E-2</v>
      </c>
      <c r="F278" s="70">
        <f ca="1">'StockBond Returns'!AA277+'StockBond Returns'!AC277-'StockBond Returns'!AB277*'Distribution of Final Value'!$B$7</f>
        <v>2.9013382100991967</v>
      </c>
      <c r="G278" s="17">
        <f>1/'StockBond Returns'!M276</f>
        <v>6.9687119287507635E-2</v>
      </c>
      <c r="H278">
        <f t="shared" si="4"/>
        <v>1</v>
      </c>
      <c r="I278" s="64">
        <f t="shared" si="5"/>
        <v>0</v>
      </c>
      <c r="J278">
        <f t="shared" si="6"/>
        <v>0</v>
      </c>
      <c r="K278" s="17">
        <f t="shared" ref="K278:M278" ca="1" si="550">IF(H278=1,$E278,"")</f>
        <v>5.6466064017135047E-2</v>
      </c>
      <c r="L278" t="str">
        <f t="shared" si="550"/>
        <v/>
      </c>
      <c r="M278" t="str">
        <f t="shared" si="550"/>
        <v/>
      </c>
      <c r="N278" s="148">
        <f>IF('StockBond Returns'!AD276=0,1,0)</f>
        <v>0</v>
      </c>
      <c r="O278">
        <f>IF( AND('StockBond Returns'!$AD276&lt;0,'StockBond Returns'!$AD276&gt;=-0.1),1,0)</f>
        <v>0</v>
      </c>
      <c r="P278">
        <f>IF( AND('StockBond Returns'!$AD276&lt;-0.1,'StockBond Returns'!$AD276&gt;=-0.2),1,0)</f>
        <v>0</v>
      </c>
      <c r="Q278">
        <f>IF( AND('StockBond Returns'!$AD276&lt;-0.2,'StockBond Returns'!$AD276&gt;=-0.3),1,0)</f>
        <v>1</v>
      </c>
      <c r="R278">
        <f>IF('StockBond Returns'!AD276&lt;-0.3,1,0)</f>
        <v>0</v>
      </c>
      <c r="S278" t="str">
        <f t="shared" ref="S278:W278" si="551">IF(N278=1,$E278,"")</f>
        <v/>
      </c>
      <c r="T278" t="str">
        <f t="shared" si="551"/>
        <v/>
      </c>
      <c r="U278" t="str">
        <f t="shared" si="551"/>
        <v/>
      </c>
      <c r="V278" s="17">
        <f t="shared" ca="1" si="551"/>
        <v>5.6466064017135047E-2</v>
      </c>
      <c r="W278" t="str">
        <f t="shared" si="551"/>
        <v/>
      </c>
    </row>
    <row r="279" spans="1:23" ht="13" x14ac:dyDescent="0.15">
      <c r="A279">
        <f t="shared" si="30"/>
        <v>9</v>
      </c>
      <c r="B279">
        <f t="shared" si="31"/>
        <v>1893</v>
      </c>
      <c r="C279" s="64" t="s">
        <v>115</v>
      </c>
      <c r="D279" s="146">
        <f t="shared" si="9"/>
        <v>1893.6666666666461</v>
      </c>
      <c r="E279" s="147">
        <f ca="1">('StockBond Returns'!AA278+'StockBond Returns'!AC278-'Parameters &amp; Main Results'!$B$39)/'StockBond Returns'!AB278*12</f>
        <v>5.5175183969834424E-2</v>
      </c>
      <c r="F279" s="70">
        <f ca="1">'StockBond Returns'!AA278+'StockBond Returns'!AC278-'StockBond Returns'!AB278*'Distribution of Final Value'!$B$7</f>
        <v>2.6185718681592531</v>
      </c>
      <c r="G279" s="17">
        <f>1/'StockBond Returns'!M277</f>
        <v>6.8549227051460271E-2</v>
      </c>
      <c r="H279">
        <f t="shared" si="4"/>
        <v>1</v>
      </c>
      <c r="I279" s="64">
        <f t="shared" si="5"/>
        <v>0</v>
      </c>
      <c r="J279">
        <f t="shared" si="6"/>
        <v>0</v>
      </c>
      <c r="K279" s="17">
        <f t="shared" ref="K279:M279" ca="1" si="552">IF(H279=1,$E279,"")</f>
        <v>5.5175183969834424E-2</v>
      </c>
      <c r="L279" t="str">
        <f t="shared" si="552"/>
        <v/>
      </c>
      <c r="M279" t="str">
        <f t="shared" si="552"/>
        <v/>
      </c>
      <c r="N279" s="148">
        <f>IF('StockBond Returns'!AD277=0,1,0)</f>
        <v>0</v>
      </c>
      <c r="O279">
        <f>IF( AND('StockBond Returns'!$AD277&lt;0,'StockBond Returns'!$AD277&gt;=-0.1),1,0)</f>
        <v>0</v>
      </c>
      <c r="P279">
        <f>IF( AND('StockBond Returns'!$AD277&lt;-0.1,'StockBond Returns'!$AD277&gt;=-0.2),1,0)</f>
        <v>0</v>
      </c>
      <c r="Q279">
        <f>IF( AND('StockBond Returns'!$AD277&lt;-0.2,'StockBond Returns'!$AD277&gt;=-0.3),1,0)</f>
        <v>1</v>
      </c>
      <c r="R279">
        <f>IF('StockBond Returns'!AD277&lt;-0.3,1,0)</f>
        <v>0</v>
      </c>
      <c r="S279" t="str">
        <f t="shared" ref="S279:W279" si="553">IF(N279=1,$E279,"")</f>
        <v/>
      </c>
      <c r="T279" t="str">
        <f t="shared" si="553"/>
        <v/>
      </c>
      <c r="U279" t="str">
        <f t="shared" si="553"/>
        <v/>
      </c>
      <c r="V279" s="17">
        <f t="shared" ca="1" si="553"/>
        <v>5.5175183969834424E-2</v>
      </c>
      <c r="W279" t="str">
        <f t="shared" si="553"/>
        <v/>
      </c>
    </row>
    <row r="280" spans="1:23" ht="13" x14ac:dyDescent="0.15">
      <c r="A280">
        <f t="shared" si="30"/>
        <v>10</v>
      </c>
      <c r="B280">
        <f t="shared" si="31"/>
        <v>1893</v>
      </c>
      <c r="C280" s="64" t="s">
        <v>115</v>
      </c>
      <c r="D280" s="146">
        <f t="shared" si="9"/>
        <v>1893.7499999999793</v>
      </c>
      <c r="E280" s="147">
        <f ca="1">('StockBond Returns'!AA279+'StockBond Returns'!AC279-'Parameters &amp; Main Results'!$B$39)/'StockBond Returns'!AB279*12</f>
        <v>5.4408661913162487E-2</v>
      </c>
      <c r="F280" s="70">
        <f ca="1">'StockBond Returns'!AA279+'StockBond Returns'!AC279-'StockBond Returns'!AB279*'Distribution of Final Value'!$B$7</f>
        <v>2.5111312373752668</v>
      </c>
      <c r="G280" s="17">
        <f>1/'StockBond Returns'!M278</f>
        <v>6.6613069435728978E-2</v>
      </c>
      <c r="H280">
        <f t="shared" si="4"/>
        <v>1</v>
      </c>
      <c r="I280" s="64">
        <f t="shared" si="5"/>
        <v>0</v>
      </c>
      <c r="J280">
        <f t="shared" si="6"/>
        <v>0</v>
      </c>
      <c r="K280" s="17">
        <f t="shared" ref="K280:M280" ca="1" si="554">IF(H280=1,$E280,"")</f>
        <v>5.4408661913162487E-2</v>
      </c>
      <c r="L280" t="str">
        <f t="shared" si="554"/>
        <v/>
      </c>
      <c r="M280" t="str">
        <f t="shared" si="554"/>
        <v/>
      </c>
      <c r="N280" s="148">
        <f>IF('StockBond Returns'!AD278=0,1,0)</f>
        <v>0</v>
      </c>
      <c r="O280">
        <f>IF( AND('StockBond Returns'!$AD278&lt;0,'StockBond Returns'!$AD278&gt;=-0.1),1,0)</f>
        <v>0</v>
      </c>
      <c r="P280">
        <f>IF( AND('StockBond Returns'!$AD278&lt;-0.1,'StockBond Returns'!$AD278&gt;=-0.2),1,0)</f>
        <v>1</v>
      </c>
      <c r="Q280">
        <f>IF( AND('StockBond Returns'!$AD278&lt;-0.2,'StockBond Returns'!$AD278&gt;=-0.3),1,0)</f>
        <v>0</v>
      </c>
      <c r="R280">
        <f>IF('StockBond Returns'!AD278&lt;-0.3,1,0)</f>
        <v>0</v>
      </c>
      <c r="S280" t="str">
        <f t="shared" ref="S280:W280" si="555">IF(N280=1,$E280,"")</f>
        <v/>
      </c>
      <c r="T280" t="str">
        <f t="shared" si="555"/>
        <v/>
      </c>
      <c r="U280" s="17">
        <f t="shared" ca="1" si="555"/>
        <v>5.4408661913162487E-2</v>
      </c>
      <c r="V280" t="str">
        <f t="shared" si="555"/>
        <v/>
      </c>
      <c r="W280" t="str">
        <f t="shared" si="555"/>
        <v/>
      </c>
    </row>
    <row r="281" spans="1:23" ht="13" x14ac:dyDescent="0.15">
      <c r="A281">
        <f t="shared" si="30"/>
        <v>11</v>
      </c>
      <c r="B281">
        <f t="shared" si="31"/>
        <v>1893</v>
      </c>
      <c r="C281" s="64" t="s">
        <v>115</v>
      </c>
      <c r="D281" s="146">
        <f t="shared" si="9"/>
        <v>1893.8333333333126</v>
      </c>
      <c r="E281" s="147">
        <f ca="1">('StockBond Returns'!AA280+'StockBond Returns'!AC280-'Parameters &amp; Main Results'!$B$39)/'StockBond Returns'!AB280*12</f>
        <v>5.3996262343777829E-2</v>
      </c>
      <c r="F281" s="70">
        <f ca="1">'StockBond Returns'!AA280+'StockBond Returns'!AC280-'StockBond Returns'!AB280*'Distribution of Final Value'!$B$7</f>
        <v>2.5965717782155542</v>
      </c>
      <c r="G281" s="17">
        <f>1/'StockBond Returns'!M279</f>
        <v>6.5480191140475791E-2</v>
      </c>
      <c r="H281">
        <f t="shared" si="4"/>
        <v>1</v>
      </c>
      <c r="I281" s="64">
        <f t="shared" si="5"/>
        <v>0</v>
      </c>
      <c r="J281">
        <f t="shared" si="6"/>
        <v>0</v>
      </c>
      <c r="K281" s="17">
        <f t="shared" ref="K281:M281" ca="1" si="556">IF(H281=1,$E281,"")</f>
        <v>5.3996262343777829E-2</v>
      </c>
      <c r="L281" t="str">
        <f t="shared" si="556"/>
        <v/>
      </c>
      <c r="M281" t="str">
        <f t="shared" si="556"/>
        <v/>
      </c>
      <c r="N281" s="148">
        <f>IF('StockBond Returns'!AD279=0,1,0)</f>
        <v>0</v>
      </c>
      <c r="O281">
        <f>IF( AND('StockBond Returns'!$AD279&lt;0,'StockBond Returns'!$AD279&gt;=-0.1),1,0)</f>
        <v>0</v>
      </c>
      <c r="P281">
        <f>IF( AND('StockBond Returns'!$AD279&lt;-0.1,'StockBond Returns'!$AD279&gt;=-0.2),1,0)</f>
        <v>1</v>
      </c>
      <c r="Q281">
        <f>IF( AND('StockBond Returns'!$AD279&lt;-0.2,'StockBond Returns'!$AD279&gt;=-0.3),1,0)</f>
        <v>0</v>
      </c>
      <c r="R281">
        <f>IF('StockBond Returns'!AD279&lt;-0.3,1,0)</f>
        <v>0</v>
      </c>
      <c r="S281" t="str">
        <f t="shared" ref="S281:W281" si="557">IF(N281=1,$E281,"")</f>
        <v/>
      </c>
      <c r="T281" t="str">
        <f t="shared" si="557"/>
        <v/>
      </c>
      <c r="U281" s="17">
        <f t="shared" ca="1" si="557"/>
        <v>5.3996262343777829E-2</v>
      </c>
      <c r="V281" t="str">
        <f t="shared" si="557"/>
        <v/>
      </c>
      <c r="W281" t="str">
        <f t="shared" si="557"/>
        <v/>
      </c>
    </row>
    <row r="282" spans="1:23" ht="13" x14ac:dyDescent="0.15">
      <c r="A282">
        <f t="shared" si="30"/>
        <v>12</v>
      </c>
      <c r="B282">
        <f t="shared" si="31"/>
        <v>1893</v>
      </c>
      <c r="C282" s="64" t="s">
        <v>115</v>
      </c>
      <c r="D282" s="146">
        <f t="shared" si="9"/>
        <v>1893.9166666666458</v>
      </c>
      <c r="E282" s="147">
        <f ca="1">('StockBond Returns'!AA281+'StockBond Returns'!AC281-'Parameters &amp; Main Results'!$B$39)/'StockBond Returns'!AB281*12</f>
        <v>5.1843442853871879E-2</v>
      </c>
      <c r="F282" s="70">
        <f ca="1">'StockBond Returns'!AA281+'StockBond Returns'!AC281-'StockBond Returns'!AB281*'Distribution of Final Value'!$B$7</f>
        <v>2.1394754240796363</v>
      </c>
      <c r="G282" s="17">
        <f>1/'StockBond Returns'!M280</f>
        <v>6.2725768072952881E-2</v>
      </c>
      <c r="H282">
        <f t="shared" si="4"/>
        <v>1</v>
      </c>
      <c r="I282" s="64">
        <f t="shared" si="5"/>
        <v>0</v>
      </c>
      <c r="J282">
        <f t="shared" si="6"/>
        <v>0</v>
      </c>
      <c r="K282" s="17">
        <f t="shared" ref="K282:M282" ca="1" si="558">IF(H282=1,$E282,"")</f>
        <v>5.1843442853871879E-2</v>
      </c>
      <c r="L282" t="str">
        <f t="shared" si="558"/>
        <v/>
      </c>
      <c r="M282" t="str">
        <f t="shared" si="558"/>
        <v/>
      </c>
      <c r="N282" s="148">
        <f>IF('StockBond Returns'!AD280=0,1,0)</f>
        <v>0</v>
      </c>
      <c r="O282">
        <f>IF( AND('StockBond Returns'!$AD280&lt;0,'StockBond Returns'!$AD280&gt;=-0.1),1,0)</f>
        <v>0</v>
      </c>
      <c r="P282">
        <f>IF( AND('StockBond Returns'!$AD280&lt;-0.1,'StockBond Returns'!$AD280&gt;=-0.2),1,0)</f>
        <v>1</v>
      </c>
      <c r="Q282">
        <f>IF( AND('StockBond Returns'!$AD280&lt;-0.2,'StockBond Returns'!$AD280&gt;=-0.3),1,0)</f>
        <v>0</v>
      </c>
      <c r="R282">
        <f>IF('StockBond Returns'!AD280&lt;-0.3,1,0)</f>
        <v>0</v>
      </c>
      <c r="S282" t="str">
        <f t="shared" ref="S282:W282" si="559">IF(N282=1,$E282,"")</f>
        <v/>
      </c>
      <c r="T282" t="str">
        <f t="shared" si="559"/>
        <v/>
      </c>
      <c r="U282" s="17">
        <f t="shared" ca="1" si="559"/>
        <v>5.1843442853871879E-2</v>
      </c>
      <c r="V282" t="str">
        <f t="shared" si="559"/>
        <v/>
      </c>
      <c r="W282" t="str">
        <f t="shared" si="559"/>
        <v/>
      </c>
    </row>
    <row r="283" spans="1:23" ht="13" x14ac:dyDescent="0.15">
      <c r="A283">
        <f t="shared" si="30"/>
        <v>1</v>
      </c>
      <c r="B283">
        <f t="shared" si="31"/>
        <v>1894</v>
      </c>
      <c r="C283" s="64" t="s">
        <v>115</v>
      </c>
      <c r="D283" s="146">
        <f t="shared" si="9"/>
        <v>1893.9999999999791</v>
      </c>
      <c r="E283" s="147">
        <f ca="1">('StockBond Returns'!AA282+'StockBond Returns'!AC282-'Parameters &amp; Main Results'!$B$39)/'StockBond Returns'!AB282*12</f>
        <v>5.2415820955079656E-2</v>
      </c>
      <c r="F283" s="70">
        <f ca="1">'StockBond Returns'!AA282+'StockBond Returns'!AC282-'StockBond Returns'!AB282*'Distribution of Final Value'!$B$7</f>
        <v>2.3048087967754496</v>
      </c>
      <c r="G283" s="17">
        <f>1/'StockBond Returns'!M281</f>
        <v>6.4050443710921973E-2</v>
      </c>
      <c r="H283">
        <f t="shared" si="4"/>
        <v>1</v>
      </c>
      <c r="I283" s="64">
        <f t="shared" si="5"/>
        <v>0</v>
      </c>
      <c r="J283">
        <f t="shared" si="6"/>
        <v>0</v>
      </c>
      <c r="K283" s="17">
        <f t="shared" ref="K283:M283" ca="1" si="560">IF(H283=1,$E283,"")</f>
        <v>5.2415820955079656E-2</v>
      </c>
      <c r="L283" t="str">
        <f t="shared" si="560"/>
        <v/>
      </c>
      <c r="M283" t="str">
        <f t="shared" si="560"/>
        <v/>
      </c>
      <c r="N283" s="148">
        <f>IF('StockBond Returns'!AD281=0,1,0)</f>
        <v>0</v>
      </c>
      <c r="O283">
        <f>IF( AND('StockBond Returns'!$AD281&lt;0,'StockBond Returns'!$AD281&gt;=-0.1),1,0)</f>
        <v>0</v>
      </c>
      <c r="P283">
        <f>IF( AND('StockBond Returns'!$AD281&lt;-0.1,'StockBond Returns'!$AD281&gt;=-0.2),1,0)</f>
        <v>1</v>
      </c>
      <c r="Q283">
        <f>IF( AND('StockBond Returns'!$AD281&lt;-0.2,'StockBond Returns'!$AD281&gt;=-0.3),1,0)</f>
        <v>0</v>
      </c>
      <c r="R283">
        <f>IF('StockBond Returns'!AD281&lt;-0.3,1,0)</f>
        <v>0</v>
      </c>
      <c r="S283" t="str">
        <f t="shared" ref="S283:W283" si="561">IF(N283=1,$E283,"")</f>
        <v/>
      </c>
      <c r="T283" t="str">
        <f t="shared" si="561"/>
        <v/>
      </c>
      <c r="U283" s="17">
        <f t="shared" ca="1" si="561"/>
        <v>5.2415820955079656E-2</v>
      </c>
      <c r="V283" t="str">
        <f t="shared" si="561"/>
        <v/>
      </c>
      <c r="W283" t="str">
        <f t="shared" si="561"/>
        <v/>
      </c>
    </row>
    <row r="284" spans="1:23" ht="13" x14ac:dyDescent="0.15">
      <c r="A284">
        <f t="shared" si="30"/>
        <v>2</v>
      </c>
      <c r="B284">
        <f t="shared" si="31"/>
        <v>1894</v>
      </c>
      <c r="C284" s="64" t="s">
        <v>115</v>
      </c>
      <c r="D284" s="146">
        <f t="shared" si="9"/>
        <v>1894.0833333333123</v>
      </c>
      <c r="E284" s="147">
        <f ca="1">('StockBond Returns'!AA283+'StockBond Returns'!AC283-'Parameters &amp; Main Results'!$B$39)/'StockBond Returns'!AB283*12</f>
        <v>5.1936655400665707E-2</v>
      </c>
      <c r="F284" s="70">
        <f ca="1">'StockBond Returns'!AA283+'StockBond Returns'!AC283-'StockBond Returns'!AB283*'Distribution of Final Value'!$B$7</f>
        <v>2.0998100398372479</v>
      </c>
      <c r="G284" s="17">
        <f>1/'StockBond Returns'!M282</f>
        <v>6.3532928880378536E-2</v>
      </c>
      <c r="H284">
        <f t="shared" si="4"/>
        <v>1</v>
      </c>
      <c r="I284" s="64">
        <f t="shared" si="5"/>
        <v>0</v>
      </c>
      <c r="J284">
        <f t="shared" si="6"/>
        <v>0</v>
      </c>
      <c r="K284" s="17">
        <f t="shared" ref="K284:M284" ca="1" si="562">IF(H284=1,$E284,"")</f>
        <v>5.1936655400665707E-2</v>
      </c>
      <c r="L284" t="str">
        <f t="shared" si="562"/>
        <v/>
      </c>
      <c r="M284" t="str">
        <f t="shared" si="562"/>
        <v/>
      </c>
      <c r="N284" s="148">
        <f>IF('StockBond Returns'!AD282=0,1,0)</f>
        <v>0</v>
      </c>
      <c r="O284">
        <f>IF( AND('StockBond Returns'!$AD282&lt;0,'StockBond Returns'!$AD282&gt;=-0.1),1,0)</f>
        <v>0</v>
      </c>
      <c r="P284">
        <f>IF( AND('StockBond Returns'!$AD282&lt;-0.1,'StockBond Returns'!$AD282&gt;=-0.2),1,0)</f>
        <v>1</v>
      </c>
      <c r="Q284">
        <f>IF( AND('StockBond Returns'!$AD282&lt;-0.2,'StockBond Returns'!$AD282&gt;=-0.3),1,0)</f>
        <v>0</v>
      </c>
      <c r="R284">
        <f>IF('StockBond Returns'!AD282&lt;-0.3,1,0)</f>
        <v>0</v>
      </c>
      <c r="S284" t="str">
        <f t="shared" ref="S284:W284" si="563">IF(N284=1,$E284,"")</f>
        <v/>
      </c>
      <c r="T284" t="str">
        <f t="shared" si="563"/>
        <v/>
      </c>
      <c r="U284" s="17">
        <f t="shared" ca="1" si="563"/>
        <v>5.1936655400665707E-2</v>
      </c>
      <c r="V284" t="str">
        <f t="shared" si="563"/>
        <v/>
      </c>
      <c r="W284" t="str">
        <f t="shared" si="563"/>
        <v/>
      </c>
    </row>
    <row r="285" spans="1:23" ht="13" x14ac:dyDescent="0.15">
      <c r="A285">
        <f t="shared" si="30"/>
        <v>3</v>
      </c>
      <c r="B285">
        <f t="shared" si="31"/>
        <v>1894</v>
      </c>
      <c r="C285" s="64" t="s">
        <v>115</v>
      </c>
      <c r="D285" s="146">
        <f t="shared" si="9"/>
        <v>1894.1666666666456</v>
      </c>
      <c r="E285" s="147">
        <f ca="1">('StockBond Returns'!AA284+'StockBond Returns'!AC284-'Parameters &amp; Main Results'!$B$39)/'StockBond Returns'!AB284*12</f>
        <v>5.0622000719389194E-2</v>
      </c>
      <c r="F285" s="70">
        <f ca="1">'StockBond Returns'!AA284+'StockBond Returns'!AC284-'StockBond Returns'!AB284*'Distribution of Final Value'!$B$7</f>
        <v>1.9280731499872505</v>
      </c>
      <c r="G285" s="17">
        <f>1/'StockBond Returns'!M283</f>
        <v>6.1717969296618692E-2</v>
      </c>
      <c r="H285">
        <f t="shared" si="4"/>
        <v>1</v>
      </c>
      <c r="I285" s="64">
        <f t="shared" si="5"/>
        <v>0</v>
      </c>
      <c r="J285">
        <f t="shared" si="6"/>
        <v>0</v>
      </c>
      <c r="K285" s="17">
        <f t="shared" ref="K285:M285" ca="1" si="564">IF(H285=1,$E285,"")</f>
        <v>5.0622000719389194E-2</v>
      </c>
      <c r="L285" t="str">
        <f t="shared" si="564"/>
        <v/>
      </c>
      <c r="M285" t="str">
        <f t="shared" si="564"/>
        <v/>
      </c>
      <c r="N285" s="148">
        <f>IF('StockBond Returns'!AD283=0,1,0)</f>
        <v>0</v>
      </c>
      <c r="O285">
        <f>IF( AND('StockBond Returns'!$AD283&lt;0,'StockBond Returns'!$AD283&gt;=-0.1),1,0)</f>
        <v>0</v>
      </c>
      <c r="P285">
        <f>IF( AND('StockBond Returns'!$AD283&lt;-0.1,'StockBond Returns'!$AD283&gt;=-0.2),1,0)</f>
        <v>1</v>
      </c>
      <c r="Q285">
        <f>IF( AND('StockBond Returns'!$AD283&lt;-0.2,'StockBond Returns'!$AD283&gt;=-0.3),1,0)</f>
        <v>0</v>
      </c>
      <c r="R285">
        <f>IF('StockBond Returns'!AD283&lt;-0.3,1,0)</f>
        <v>0</v>
      </c>
      <c r="S285" t="str">
        <f t="shared" ref="S285:W285" si="565">IF(N285=1,$E285,"")</f>
        <v/>
      </c>
      <c r="T285" t="str">
        <f t="shared" si="565"/>
        <v/>
      </c>
      <c r="U285" s="17">
        <f t="shared" ca="1" si="565"/>
        <v>5.0622000719389194E-2</v>
      </c>
      <c r="V285" t="str">
        <f t="shared" si="565"/>
        <v/>
      </c>
      <c r="W285" t="str">
        <f t="shared" si="565"/>
        <v/>
      </c>
    </row>
    <row r="286" spans="1:23" ht="13" x14ac:dyDescent="0.15">
      <c r="A286">
        <f t="shared" si="30"/>
        <v>4</v>
      </c>
      <c r="B286">
        <f t="shared" si="31"/>
        <v>1894</v>
      </c>
      <c r="C286" s="64" t="s">
        <v>115</v>
      </c>
      <c r="D286" s="146">
        <f t="shared" si="9"/>
        <v>1894.2499999999789</v>
      </c>
      <c r="E286" s="147">
        <f ca="1">('StockBond Returns'!AA285+'StockBond Returns'!AC285-'Parameters &amp; Main Results'!$B$39)/'StockBond Returns'!AB285*12</f>
        <v>4.8115878142144616E-2</v>
      </c>
      <c r="F286" s="70">
        <f ca="1">'StockBond Returns'!AA285+'StockBond Returns'!AC285-'StockBond Returns'!AB285*'Distribution of Final Value'!$B$7</f>
        <v>1.3247909812360534</v>
      </c>
      <c r="G286" s="17">
        <f>1/'StockBond Returns'!M284</f>
        <v>5.81814048949688E-2</v>
      </c>
      <c r="H286">
        <f t="shared" si="4"/>
        <v>1</v>
      </c>
      <c r="I286" s="64">
        <f t="shared" si="5"/>
        <v>0</v>
      </c>
      <c r="J286">
        <f t="shared" si="6"/>
        <v>0</v>
      </c>
      <c r="K286" s="17">
        <f t="shared" ref="K286:M286" ca="1" si="566">IF(H286=1,$E286,"")</f>
        <v>4.8115878142144616E-2</v>
      </c>
      <c r="L286" t="str">
        <f t="shared" si="566"/>
        <v/>
      </c>
      <c r="M286" t="str">
        <f t="shared" si="566"/>
        <v/>
      </c>
      <c r="N286" s="148">
        <f>IF('StockBond Returns'!AD284=0,1,0)</f>
        <v>0</v>
      </c>
      <c r="O286">
        <f>IF( AND('StockBond Returns'!$AD284&lt;0,'StockBond Returns'!$AD284&gt;=-0.1),1,0)</f>
        <v>1</v>
      </c>
      <c r="P286">
        <f>IF( AND('StockBond Returns'!$AD284&lt;-0.1,'StockBond Returns'!$AD284&gt;=-0.2),1,0)</f>
        <v>0</v>
      </c>
      <c r="Q286">
        <f>IF( AND('StockBond Returns'!$AD284&lt;-0.2,'StockBond Returns'!$AD284&gt;=-0.3),1,0)</f>
        <v>0</v>
      </c>
      <c r="R286">
        <f>IF('StockBond Returns'!AD284&lt;-0.3,1,0)</f>
        <v>0</v>
      </c>
      <c r="S286" t="str">
        <f t="shared" ref="S286:W286" si="567">IF(N286=1,$E286,"")</f>
        <v/>
      </c>
      <c r="T286" s="17">
        <f t="shared" ca="1" si="567"/>
        <v>4.8115878142144616E-2</v>
      </c>
      <c r="U286" t="str">
        <f t="shared" si="567"/>
        <v/>
      </c>
      <c r="V286" t="str">
        <f t="shared" si="567"/>
        <v/>
      </c>
      <c r="W286" t="str">
        <f t="shared" si="567"/>
        <v/>
      </c>
    </row>
    <row r="287" spans="1:23" ht="13" x14ac:dyDescent="0.15">
      <c r="A287">
        <f t="shared" si="30"/>
        <v>5</v>
      </c>
      <c r="B287">
        <f t="shared" si="31"/>
        <v>1894</v>
      </c>
      <c r="C287" s="64" t="s">
        <v>115</v>
      </c>
      <c r="D287" s="146">
        <f t="shared" si="9"/>
        <v>1894.3333333333121</v>
      </c>
      <c r="E287" s="147">
        <f ca="1">('StockBond Returns'!AA286+'StockBond Returns'!AC286-'Parameters &amp; Main Results'!$B$39)/'StockBond Returns'!AB286*12</f>
        <v>4.7641500305894841E-2</v>
      </c>
      <c r="F287" s="70">
        <f ca="1">'StockBond Returns'!AA286+'StockBond Returns'!AC286-'StockBond Returns'!AB286*'Distribution of Final Value'!$B$7</f>
        <v>1.2523609645093314</v>
      </c>
      <c r="G287" s="17">
        <f>1/'StockBond Returns'!M285</f>
        <v>5.7356389803633452E-2</v>
      </c>
      <c r="H287">
        <f t="shared" si="4"/>
        <v>1</v>
      </c>
      <c r="I287" s="64">
        <f t="shared" si="5"/>
        <v>0</v>
      </c>
      <c r="J287">
        <f t="shared" si="6"/>
        <v>0</v>
      </c>
      <c r="K287" s="17">
        <f t="shared" ref="K287:M287" ca="1" si="568">IF(H287=1,$E287,"")</f>
        <v>4.7641500305894841E-2</v>
      </c>
      <c r="L287" t="str">
        <f t="shared" si="568"/>
        <v/>
      </c>
      <c r="M287" t="str">
        <f t="shared" si="568"/>
        <v/>
      </c>
      <c r="N287" s="148">
        <f>IF('StockBond Returns'!AD285=0,1,0)</f>
        <v>0</v>
      </c>
      <c r="O287">
        <f>IF( AND('StockBond Returns'!$AD285&lt;0,'StockBond Returns'!$AD285&gt;=-0.1),1,0)</f>
        <v>1</v>
      </c>
      <c r="P287">
        <f>IF( AND('StockBond Returns'!$AD285&lt;-0.1,'StockBond Returns'!$AD285&gt;=-0.2),1,0)</f>
        <v>0</v>
      </c>
      <c r="Q287">
        <f>IF( AND('StockBond Returns'!$AD285&lt;-0.2,'StockBond Returns'!$AD285&gt;=-0.3),1,0)</f>
        <v>0</v>
      </c>
      <c r="R287">
        <f>IF('StockBond Returns'!AD285&lt;-0.3,1,0)</f>
        <v>0</v>
      </c>
      <c r="S287" t="str">
        <f t="shared" ref="S287:W287" si="569">IF(N287=1,$E287,"")</f>
        <v/>
      </c>
      <c r="T287" s="17">
        <f t="shared" ca="1" si="569"/>
        <v>4.7641500305894841E-2</v>
      </c>
      <c r="U287" t="str">
        <f t="shared" si="569"/>
        <v/>
      </c>
      <c r="V287" t="str">
        <f t="shared" si="569"/>
        <v/>
      </c>
      <c r="W287" t="str">
        <f t="shared" si="569"/>
        <v/>
      </c>
    </row>
    <row r="288" spans="1:23" ht="13" x14ac:dyDescent="0.15">
      <c r="A288">
        <f t="shared" si="30"/>
        <v>6</v>
      </c>
      <c r="B288">
        <f t="shared" si="31"/>
        <v>1894</v>
      </c>
      <c r="C288" s="64" t="s">
        <v>115</v>
      </c>
      <c r="D288" s="146">
        <f t="shared" si="9"/>
        <v>1894.4166666666454</v>
      </c>
      <c r="E288" s="147">
        <f ca="1">('StockBond Returns'!AA287+'StockBond Returns'!AC287-'Parameters &amp; Main Results'!$B$39)/'StockBond Returns'!AB287*12</f>
        <v>4.9058288034525638E-2</v>
      </c>
      <c r="F288" s="70">
        <f ca="1">'StockBond Returns'!AA287+'StockBond Returns'!AC287-'StockBond Returns'!AB287*'Distribution of Final Value'!$B$7</f>
        <v>1.5571655418709902</v>
      </c>
      <c r="G288" s="17">
        <f>1/'StockBond Returns'!M286</f>
        <v>5.949281688250415E-2</v>
      </c>
      <c r="H288">
        <f t="shared" si="4"/>
        <v>1</v>
      </c>
      <c r="I288" s="64">
        <f t="shared" si="5"/>
        <v>0</v>
      </c>
      <c r="J288">
        <f t="shared" si="6"/>
        <v>0</v>
      </c>
      <c r="K288" s="17">
        <f t="shared" ref="K288:M288" ca="1" si="570">IF(H288=1,$E288,"")</f>
        <v>4.9058288034525638E-2</v>
      </c>
      <c r="L288" t="str">
        <f t="shared" si="570"/>
        <v/>
      </c>
      <c r="M288" t="str">
        <f t="shared" si="570"/>
        <v/>
      </c>
      <c r="N288" s="148">
        <f>IF('StockBond Returns'!AD286=0,1,0)</f>
        <v>0</v>
      </c>
      <c r="O288">
        <f>IF( AND('StockBond Returns'!$AD286&lt;0,'StockBond Returns'!$AD286&gt;=-0.1),1,0)</f>
        <v>1</v>
      </c>
      <c r="P288">
        <f>IF( AND('StockBond Returns'!$AD286&lt;-0.1,'StockBond Returns'!$AD286&gt;=-0.2),1,0)</f>
        <v>0</v>
      </c>
      <c r="Q288">
        <f>IF( AND('StockBond Returns'!$AD286&lt;-0.2,'StockBond Returns'!$AD286&gt;=-0.3),1,0)</f>
        <v>0</v>
      </c>
      <c r="R288">
        <f>IF('StockBond Returns'!AD286&lt;-0.3,1,0)</f>
        <v>0</v>
      </c>
      <c r="S288" t="str">
        <f t="shared" ref="S288:W288" si="571">IF(N288=1,$E288,"")</f>
        <v/>
      </c>
      <c r="T288" s="17">
        <f t="shared" ca="1" si="571"/>
        <v>4.9058288034525638E-2</v>
      </c>
      <c r="U288" t="str">
        <f t="shared" si="571"/>
        <v/>
      </c>
      <c r="V288" t="str">
        <f t="shared" si="571"/>
        <v/>
      </c>
      <c r="W288" t="str">
        <f t="shared" si="571"/>
        <v/>
      </c>
    </row>
    <row r="289" spans="1:23" ht="13" x14ac:dyDescent="0.15">
      <c r="A289">
        <f t="shared" si="30"/>
        <v>7</v>
      </c>
      <c r="B289">
        <f t="shared" si="31"/>
        <v>1894</v>
      </c>
      <c r="C289" s="64" t="s">
        <v>115</v>
      </c>
      <c r="D289" s="146">
        <f t="shared" si="9"/>
        <v>1894.4999999999786</v>
      </c>
      <c r="E289" s="147">
        <f ca="1">('StockBond Returns'!AA288+'StockBond Returns'!AC288-'Parameters &amp; Main Results'!$B$39)/'StockBond Returns'!AB288*12</f>
        <v>4.9532438009313194E-2</v>
      </c>
      <c r="F289" s="70">
        <f ca="1">'StockBond Returns'!AA288+'StockBond Returns'!AC288-'StockBond Returns'!AB288*'Distribution of Final Value'!$B$7</f>
        <v>1.5586338872473506</v>
      </c>
      <c r="G289" s="17">
        <f>1/'StockBond Returns'!M287</f>
        <v>6.0218038557935262E-2</v>
      </c>
      <c r="H289">
        <f t="shared" si="4"/>
        <v>1</v>
      </c>
      <c r="I289" s="64">
        <f t="shared" si="5"/>
        <v>0</v>
      </c>
      <c r="J289">
        <f t="shared" si="6"/>
        <v>0</v>
      </c>
      <c r="K289" s="17">
        <f t="shared" ref="K289:M289" ca="1" si="572">IF(H289=1,$E289,"")</f>
        <v>4.9532438009313194E-2</v>
      </c>
      <c r="L289" t="str">
        <f t="shared" si="572"/>
        <v/>
      </c>
      <c r="M289" t="str">
        <f t="shared" si="572"/>
        <v/>
      </c>
      <c r="N289" s="148">
        <f>IF('StockBond Returns'!AD287=0,1,0)</f>
        <v>0</v>
      </c>
      <c r="O289">
        <f>IF( AND('StockBond Returns'!$AD287&lt;0,'StockBond Returns'!$AD287&gt;=-0.1),1,0)</f>
        <v>1</v>
      </c>
      <c r="P289">
        <f>IF( AND('StockBond Returns'!$AD287&lt;-0.1,'StockBond Returns'!$AD287&gt;=-0.2),1,0)</f>
        <v>0</v>
      </c>
      <c r="Q289">
        <f>IF( AND('StockBond Returns'!$AD287&lt;-0.2,'StockBond Returns'!$AD287&gt;=-0.3),1,0)</f>
        <v>0</v>
      </c>
      <c r="R289">
        <f>IF('StockBond Returns'!AD287&lt;-0.3,1,0)</f>
        <v>0</v>
      </c>
      <c r="S289" t="str">
        <f t="shared" ref="S289:W289" si="573">IF(N289=1,$E289,"")</f>
        <v/>
      </c>
      <c r="T289" s="17">
        <f t="shared" ca="1" si="573"/>
        <v>4.9532438009313194E-2</v>
      </c>
      <c r="U289" t="str">
        <f t="shared" si="573"/>
        <v/>
      </c>
      <c r="V289" t="str">
        <f t="shared" si="573"/>
        <v/>
      </c>
      <c r="W289" t="str">
        <f t="shared" si="573"/>
        <v/>
      </c>
    </row>
    <row r="290" spans="1:23" ht="13" x14ac:dyDescent="0.15">
      <c r="A290">
        <f t="shared" si="30"/>
        <v>8</v>
      </c>
      <c r="B290">
        <f t="shared" si="31"/>
        <v>1894</v>
      </c>
      <c r="C290" s="64" t="s">
        <v>115</v>
      </c>
      <c r="D290" s="146">
        <f t="shared" si="9"/>
        <v>1894.5833333333119</v>
      </c>
      <c r="E290" s="147">
        <f ca="1">('StockBond Returns'!AA289+'StockBond Returns'!AC289-'Parameters &amp; Main Results'!$B$39)/'StockBond Returns'!AB289*12</f>
        <v>5.03476735066632E-2</v>
      </c>
      <c r="F290" s="70">
        <f ca="1">'StockBond Returns'!AA289+'StockBond Returns'!AC289-'StockBond Returns'!AB289*'Distribution of Final Value'!$B$7</f>
        <v>1.8302516111308593</v>
      </c>
      <c r="G290" s="17">
        <f>1/'StockBond Returns'!M288</f>
        <v>6.1388561211925749E-2</v>
      </c>
      <c r="H290">
        <f t="shared" si="4"/>
        <v>1</v>
      </c>
      <c r="I290" s="64">
        <f t="shared" si="5"/>
        <v>0</v>
      </c>
      <c r="J290">
        <f t="shared" si="6"/>
        <v>0</v>
      </c>
      <c r="K290" s="17">
        <f t="shared" ref="K290:M290" ca="1" si="574">IF(H290=1,$E290,"")</f>
        <v>5.03476735066632E-2</v>
      </c>
      <c r="L290" t="str">
        <f t="shared" si="574"/>
        <v/>
      </c>
      <c r="M290" t="str">
        <f t="shared" si="574"/>
        <v/>
      </c>
      <c r="N290" s="148">
        <f>IF('StockBond Returns'!AD288=0,1,0)</f>
        <v>0</v>
      </c>
      <c r="O290">
        <f>IF( AND('StockBond Returns'!$AD288&lt;0,'StockBond Returns'!$AD288&gt;=-0.1),1,0)</f>
        <v>1</v>
      </c>
      <c r="P290">
        <f>IF( AND('StockBond Returns'!$AD288&lt;-0.1,'StockBond Returns'!$AD288&gt;=-0.2),1,0)</f>
        <v>0</v>
      </c>
      <c r="Q290">
        <f>IF( AND('StockBond Returns'!$AD288&lt;-0.2,'StockBond Returns'!$AD288&gt;=-0.3),1,0)</f>
        <v>0</v>
      </c>
      <c r="R290">
        <f>IF('StockBond Returns'!AD288&lt;-0.3,1,0)</f>
        <v>0</v>
      </c>
      <c r="S290" t="str">
        <f t="shared" ref="S290:W290" si="575">IF(N290=1,$E290,"")</f>
        <v/>
      </c>
      <c r="T290" s="17">
        <f t="shared" ca="1" si="575"/>
        <v>5.03476735066632E-2</v>
      </c>
      <c r="U290" t="str">
        <f t="shared" si="575"/>
        <v/>
      </c>
      <c r="V290" t="str">
        <f t="shared" si="575"/>
        <v/>
      </c>
      <c r="W290" t="str">
        <f t="shared" si="575"/>
        <v/>
      </c>
    </row>
    <row r="291" spans="1:23" ht="13" x14ac:dyDescent="0.15">
      <c r="A291">
        <f t="shared" si="30"/>
        <v>9</v>
      </c>
      <c r="B291">
        <f t="shared" si="31"/>
        <v>1894</v>
      </c>
      <c r="C291" s="64" t="s">
        <v>115</v>
      </c>
      <c r="D291" s="146">
        <f t="shared" si="9"/>
        <v>1894.6666666666451</v>
      </c>
      <c r="E291" s="147">
        <f ca="1">('StockBond Returns'!AA290+'StockBond Returns'!AC290-'Parameters &amp; Main Results'!$B$39)/'StockBond Returns'!AB290*12</f>
        <v>5.0390105276652872E-2</v>
      </c>
      <c r="F291" s="70">
        <f ca="1">'StockBond Returns'!AA290+'StockBond Returns'!AC290-'StockBond Returns'!AB290*'Distribution of Final Value'!$B$7</f>
        <v>1.7349950538294445</v>
      </c>
      <c r="G291" s="17">
        <f>1/'StockBond Returns'!M289</f>
        <v>6.0761547306582883E-2</v>
      </c>
      <c r="H291">
        <f t="shared" si="4"/>
        <v>1</v>
      </c>
      <c r="I291" s="64">
        <f t="shared" si="5"/>
        <v>0</v>
      </c>
      <c r="J291">
        <f t="shared" si="6"/>
        <v>0</v>
      </c>
      <c r="K291" s="17">
        <f t="shared" ref="K291:M291" ca="1" si="576">IF(H291=1,$E291,"")</f>
        <v>5.0390105276652872E-2</v>
      </c>
      <c r="L291" t="str">
        <f t="shared" si="576"/>
        <v/>
      </c>
      <c r="M291" t="str">
        <f t="shared" si="576"/>
        <v/>
      </c>
      <c r="N291" s="148">
        <f>IF('StockBond Returns'!AD289=0,1,0)</f>
        <v>0</v>
      </c>
      <c r="O291">
        <f>IF( AND('StockBond Returns'!$AD289&lt;0,'StockBond Returns'!$AD289&gt;=-0.1),1,0)</f>
        <v>1</v>
      </c>
      <c r="P291">
        <f>IF( AND('StockBond Returns'!$AD289&lt;-0.1,'StockBond Returns'!$AD289&gt;=-0.2),1,0)</f>
        <v>0</v>
      </c>
      <c r="Q291">
        <f>IF( AND('StockBond Returns'!$AD289&lt;-0.2,'StockBond Returns'!$AD289&gt;=-0.3),1,0)</f>
        <v>0</v>
      </c>
      <c r="R291">
        <f>IF('StockBond Returns'!AD289&lt;-0.3,1,0)</f>
        <v>0</v>
      </c>
      <c r="S291" t="str">
        <f t="shared" ref="S291:W291" si="577">IF(N291=1,$E291,"")</f>
        <v/>
      </c>
      <c r="T291" s="17">
        <f t="shared" ca="1" si="577"/>
        <v>5.0390105276652872E-2</v>
      </c>
      <c r="U291" t="str">
        <f t="shared" si="577"/>
        <v/>
      </c>
      <c r="V291" t="str">
        <f t="shared" si="577"/>
        <v/>
      </c>
      <c r="W291" t="str">
        <f t="shared" si="577"/>
        <v/>
      </c>
    </row>
    <row r="292" spans="1:23" ht="13" x14ac:dyDescent="0.15">
      <c r="A292">
        <f t="shared" si="30"/>
        <v>10</v>
      </c>
      <c r="B292">
        <f t="shared" si="31"/>
        <v>1894</v>
      </c>
      <c r="C292" s="64" t="s">
        <v>115</v>
      </c>
      <c r="D292" s="146">
        <f t="shared" si="9"/>
        <v>1894.7499999999784</v>
      </c>
      <c r="E292" s="147">
        <f ca="1">('StockBond Returns'!AA291+'StockBond Returns'!AC291-'Parameters &amp; Main Results'!$B$39)/'StockBond Returns'!AB291*12</f>
        <v>5.0474352700002209E-2</v>
      </c>
      <c r="F292" s="70">
        <f ca="1">'StockBond Returns'!AA291+'StockBond Returns'!AC291-'StockBond Returns'!AB291*'Distribution of Final Value'!$B$7</f>
        <v>1.908016979763266</v>
      </c>
      <c r="G292" s="17">
        <f>1/'StockBond Returns'!M290</f>
        <v>6.0524204590540129E-2</v>
      </c>
      <c r="H292">
        <f t="shared" si="4"/>
        <v>1</v>
      </c>
      <c r="I292" s="64">
        <f t="shared" si="5"/>
        <v>0</v>
      </c>
      <c r="J292">
        <f t="shared" si="6"/>
        <v>0</v>
      </c>
      <c r="K292" s="17">
        <f t="shared" ref="K292:M292" ca="1" si="578">IF(H292=1,$E292,"")</f>
        <v>5.0474352700002209E-2</v>
      </c>
      <c r="L292" t="str">
        <f t="shared" si="578"/>
        <v/>
      </c>
      <c r="M292" t="str">
        <f t="shared" si="578"/>
        <v/>
      </c>
      <c r="N292" s="148">
        <f>IF('StockBond Returns'!AD290=0,1,0)</f>
        <v>0</v>
      </c>
      <c r="O292">
        <f>IF( AND('StockBond Returns'!$AD290&lt;0,'StockBond Returns'!$AD290&gt;=-0.1),1,0)</f>
        <v>1</v>
      </c>
      <c r="P292">
        <f>IF( AND('StockBond Returns'!$AD290&lt;-0.1,'StockBond Returns'!$AD290&gt;=-0.2),1,0)</f>
        <v>0</v>
      </c>
      <c r="Q292">
        <f>IF( AND('StockBond Returns'!$AD290&lt;-0.2,'StockBond Returns'!$AD290&gt;=-0.3),1,0)</f>
        <v>0</v>
      </c>
      <c r="R292">
        <f>IF('StockBond Returns'!AD290&lt;-0.3,1,0)</f>
        <v>0</v>
      </c>
      <c r="S292" t="str">
        <f t="shared" ref="S292:W292" si="579">IF(N292=1,$E292,"")</f>
        <v/>
      </c>
      <c r="T292" s="17">
        <f t="shared" ca="1" si="579"/>
        <v>5.0474352700002209E-2</v>
      </c>
      <c r="U292" t="str">
        <f t="shared" si="579"/>
        <v/>
      </c>
      <c r="V292" t="str">
        <f t="shared" si="579"/>
        <v/>
      </c>
      <c r="W292" t="str">
        <f t="shared" si="579"/>
        <v/>
      </c>
    </row>
    <row r="293" spans="1:23" ht="13" x14ac:dyDescent="0.15">
      <c r="A293">
        <f t="shared" si="30"/>
        <v>11</v>
      </c>
      <c r="B293">
        <f t="shared" si="31"/>
        <v>1894</v>
      </c>
      <c r="C293" s="64" t="s">
        <v>115</v>
      </c>
      <c r="D293" s="146">
        <f t="shared" si="9"/>
        <v>1894.8333333333117</v>
      </c>
      <c r="E293" s="147">
        <f ca="1">('StockBond Returns'!AA292+'StockBond Returns'!AC292-'Parameters &amp; Main Results'!$B$39)/'StockBond Returns'!AB292*12</f>
        <v>5.0302173116305499E-2</v>
      </c>
      <c r="F293" s="70">
        <f ca="1">'StockBond Returns'!AA292+'StockBond Returns'!AC292-'StockBond Returns'!AB292*'Distribution of Final Value'!$B$7</f>
        <v>1.8764920562484253</v>
      </c>
      <c r="G293" s="17">
        <f>1/'StockBond Returns'!M291</f>
        <v>6.0595395045318509E-2</v>
      </c>
      <c r="H293">
        <f t="shared" si="4"/>
        <v>1</v>
      </c>
      <c r="I293" s="64">
        <f t="shared" si="5"/>
        <v>0</v>
      </c>
      <c r="J293">
        <f t="shared" si="6"/>
        <v>0</v>
      </c>
      <c r="K293" s="17">
        <f t="shared" ref="K293:M293" ca="1" si="580">IF(H293=1,$E293,"")</f>
        <v>5.0302173116305499E-2</v>
      </c>
      <c r="L293" t="str">
        <f t="shared" si="580"/>
        <v/>
      </c>
      <c r="M293" t="str">
        <f t="shared" si="580"/>
        <v/>
      </c>
      <c r="N293" s="148">
        <f>IF('StockBond Returns'!AD291=0,1,0)</f>
        <v>0</v>
      </c>
      <c r="O293">
        <f>IF( AND('StockBond Returns'!$AD291&lt;0,'StockBond Returns'!$AD291&gt;=-0.1),1,0)</f>
        <v>1</v>
      </c>
      <c r="P293">
        <f>IF( AND('StockBond Returns'!$AD291&lt;-0.1,'StockBond Returns'!$AD291&gt;=-0.2),1,0)</f>
        <v>0</v>
      </c>
      <c r="Q293">
        <f>IF( AND('StockBond Returns'!$AD291&lt;-0.2,'StockBond Returns'!$AD291&gt;=-0.3),1,0)</f>
        <v>0</v>
      </c>
      <c r="R293">
        <f>IF('StockBond Returns'!AD291&lt;-0.3,1,0)</f>
        <v>0</v>
      </c>
      <c r="S293" t="str">
        <f t="shared" ref="S293:W293" si="581">IF(N293=1,$E293,"")</f>
        <v/>
      </c>
      <c r="T293" s="17">
        <f t="shared" ca="1" si="581"/>
        <v>5.0302173116305499E-2</v>
      </c>
      <c r="U293" t="str">
        <f t="shared" si="581"/>
        <v/>
      </c>
      <c r="V293" t="str">
        <f t="shared" si="581"/>
        <v/>
      </c>
      <c r="W293" t="str">
        <f t="shared" si="581"/>
        <v/>
      </c>
    </row>
    <row r="294" spans="1:23" ht="13" x14ac:dyDescent="0.15">
      <c r="A294">
        <f t="shared" si="30"/>
        <v>12</v>
      </c>
      <c r="B294">
        <f t="shared" si="31"/>
        <v>1894</v>
      </c>
      <c r="C294" s="64" t="s">
        <v>115</v>
      </c>
      <c r="D294" s="146">
        <f t="shared" si="9"/>
        <v>1894.9166666666449</v>
      </c>
      <c r="E294" s="147">
        <f ca="1">('StockBond Returns'!AA293+'StockBond Returns'!AC293-'Parameters &amp; Main Results'!$B$39)/'StockBond Returns'!AB293*12</f>
        <v>5.0256089959158645E-2</v>
      </c>
      <c r="F294" s="70">
        <f ca="1">'StockBond Returns'!AA293+'StockBond Returns'!AC293-'StockBond Returns'!AB293*'Distribution of Final Value'!$B$7</f>
        <v>1.8025492376304806</v>
      </c>
      <c r="G294" s="17">
        <f>1/'StockBond Returns'!M292</f>
        <v>6.0449315713594999E-2</v>
      </c>
      <c r="H294">
        <f t="shared" si="4"/>
        <v>1</v>
      </c>
      <c r="I294" s="64">
        <f t="shared" si="5"/>
        <v>0</v>
      </c>
      <c r="J294">
        <f t="shared" si="6"/>
        <v>0</v>
      </c>
      <c r="K294" s="17">
        <f t="shared" ref="K294:M294" ca="1" si="582">IF(H294=1,$E294,"")</f>
        <v>5.0256089959158645E-2</v>
      </c>
      <c r="L294" t="str">
        <f t="shared" si="582"/>
        <v/>
      </c>
      <c r="M294" t="str">
        <f t="shared" si="582"/>
        <v/>
      </c>
      <c r="N294" s="148">
        <f>IF('StockBond Returns'!AD292=0,1,0)</f>
        <v>0</v>
      </c>
      <c r="O294">
        <f>IF( AND('StockBond Returns'!$AD292&lt;0,'StockBond Returns'!$AD292&gt;=-0.1),1,0)</f>
        <v>1</v>
      </c>
      <c r="P294">
        <f>IF( AND('StockBond Returns'!$AD292&lt;-0.1,'StockBond Returns'!$AD292&gt;=-0.2),1,0)</f>
        <v>0</v>
      </c>
      <c r="Q294">
        <f>IF( AND('StockBond Returns'!$AD292&lt;-0.2,'StockBond Returns'!$AD292&gt;=-0.3),1,0)</f>
        <v>0</v>
      </c>
      <c r="R294">
        <f>IF('StockBond Returns'!AD292&lt;-0.3,1,0)</f>
        <v>0</v>
      </c>
      <c r="S294" t="str">
        <f t="shared" ref="S294:W294" si="583">IF(N294=1,$E294,"")</f>
        <v/>
      </c>
      <c r="T294" s="17">
        <f t="shared" ca="1" si="583"/>
        <v>5.0256089959158645E-2</v>
      </c>
      <c r="U294" t="str">
        <f t="shared" si="583"/>
        <v/>
      </c>
      <c r="V294" t="str">
        <f t="shared" si="583"/>
        <v/>
      </c>
      <c r="W294" t="str">
        <f t="shared" si="583"/>
        <v/>
      </c>
    </row>
    <row r="295" spans="1:23" ht="13" x14ac:dyDescent="0.15">
      <c r="A295">
        <f t="shared" si="30"/>
        <v>1</v>
      </c>
      <c r="B295">
        <f t="shared" si="31"/>
        <v>1895</v>
      </c>
      <c r="C295" s="64" t="s">
        <v>115</v>
      </c>
      <c r="D295" s="146">
        <f t="shared" si="9"/>
        <v>1894.9999999999782</v>
      </c>
      <c r="E295" s="147">
        <f ca="1">('StockBond Returns'!AA294+'StockBond Returns'!AC294-'Parameters &amp; Main Results'!$B$39)/'StockBond Returns'!AB294*12</f>
        <v>4.9899468804426535E-2</v>
      </c>
      <c r="F295" s="70">
        <f ca="1">'StockBond Returns'!AA294+'StockBond Returns'!AC294-'StockBond Returns'!AB294*'Distribution of Final Value'!$B$7</f>
        <v>1.77343964894024</v>
      </c>
      <c r="G295" s="17">
        <f>1/'StockBond Returns'!M293</f>
        <v>5.9979128474869144E-2</v>
      </c>
      <c r="H295">
        <f t="shared" si="4"/>
        <v>1</v>
      </c>
      <c r="I295" s="64">
        <f t="shared" si="5"/>
        <v>0</v>
      </c>
      <c r="J295">
        <f t="shared" si="6"/>
        <v>0</v>
      </c>
      <c r="K295" s="17">
        <f t="shared" ref="K295:M295" ca="1" si="584">IF(H295=1,$E295,"")</f>
        <v>4.9899468804426535E-2</v>
      </c>
      <c r="L295" t="str">
        <f t="shared" si="584"/>
        <v/>
      </c>
      <c r="M295" t="str">
        <f t="shared" si="584"/>
        <v/>
      </c>
      <c r="N295" s="148">
        <f>IF('StockBond Returns'!AD293=0,1,0)</f>
        <v>0</v>
      </c>
      <c r="O295">
        <f>IF( AND('StockBond Returns'!$AD293&lt;0,'StockBond Returns'!$AD293&gt;=-0.1),1,0)</f>
        <v>1</v>
      </c>
      <c r="P295">
        <f>IF( AND('StockBond Returns'!$AD293&lt;-0.1,'StockBond Returns'!$AD293&gt;=-0.2),1,0)</f>
        <v>0</v>
      </c>
      <c r="Q295">
        <f>IF( AND('StockBond Returns'!$AD293&lt;-0.2,'StockBond Returns'!$AD293&gt;=-0.3),1,0)</f>
        <v>0</v>
      </c>
      <c r="R295">
        <f>IF('StockBond Returns'!AD293&lt;-0.3,1,0)</f>
        <v>0</v>
      </c>
      <c r="S295" t="str">
        <f t="shared" ref="S295:W295" si="585">IF(N295=1,$E295,"")</f>
        <v/>
      </c>
      <c r="T295" s="17">
        <f t="shared" ca="1" si="585"/>
        <v>4.9899468804426535E-2</v>
      </c>
      <c r="U295" t="str">
        <f t="shared" si="585"/>
        <v/>
      </c>
      <c r="V295" t="str">
        <f t="shared" si="585"/>
        <v/>
      </c>
      <c r="W295" t="str">
        <f t="shared" si="585"/>
        <v/>
      </c>
    </row>
    <row r="296" spans="1:23" ht="13" x14ac:dyDescent="0.15">
      <c r="A296">
        <f t="shared" si="30"/>
        <v>2</v>
      </c>
      <c r="B296">
        <f t="shared" si="31"/>
        <v>1895</v>
      </c>
      <c r="C296" s="64" t="s">
        <v>115</v>
      </c>
      <c r="D296" s="146">
        <f t="shared" si="9"/>
        <v>1895.0833333333114</v>
      </c>
      <c r="E296" s="147">
        <f ca="1">('StockBond Returns'!AA295+'StockBond Returns'!AC295-'Parameters &amp; Main Results'!$B$39)/'StockBond Returns'!AB295*12</f>
        <v>5.0552808517904779E-2</v>
      </c>
      <c r="F296" s="70">
        <f ca="1">'StockBond Returns'!AA295+'StockBond Returns'!AC295-'StockBond Returns'!AB295*'Distribution of Final Value'!$B$7</f>
        <v>1.8517961260051337</v>
      </c>
      <c r="G296" s="17">
        <f>1/'StockBond Returns'!M294</f>
        <v>6.0516408517647217E-2</v>
      </c>
      <c r="H296">
        <f t="shared" si="4"/>
        <v>1</v>
      </c>
      <c r="I296" s="64">
        <f t="shared" si="5"/>
        <v>0</v>
      </c>
      <c r="J296">
        <f t="shared" si="6"/>
        <v>0</v>
      </c>
      <c r="K296" s="17">
        <f t="shared" ref="K296:M296" ca="1" si="586">IF(H296=1,$E296,"")</f>
        <v>5.0552808517904779E-2</v>
      </c>
      <c r="L296" t="str">
        <f t="shared" si="586"/>
        <v/>
      </c>
      <c r="M296" t="str">
        <f t="shared" si="586"/>
        <v/>
      </c>
      <c r="N296" s="148">
        <f>IF('StockBond Returns'!AD294=0,1,0)</f>
        <v>0</v>
      </c>
      <c r="O296">
        <f>IF( AND('StockBond Returns'!$AD294&lt;0,'StockBond Returns'!$AD294&gt;=-0.1),1,0)</f>
        <v>1</v>
      </c>
      <c r="P296">
        <f>IF( AND('StockBond Returns'!$AD294&lt;-0.1,'StockBond Returns'!$AD294&gt;=-0.2),1,0)</f>
        <v>0</v>
      </c>
      <c r="Q296">
        <f>IF( AND('StockBond Returns'!$AD294&lt;-0.2,'StockBond Returns'!$AD294&gt;=-0.3),1,0)</f>
        <v>0</v>
      </c>
      <c r="R296">
        <f>IF('StockBond Returns'!AD294&lt;-0.3,1,0)</f>
        <v>0</v>
      </c>
      <c r="S296" t="str">
        <f t="shared" ref="S296:W296" si="587">IF(N296=1,$E296,"")</f>
        <v/>
      </c>
      <c r="T296" s="17">
        <f t="shared" ca="1" si="587"/>
        <v>5.0552808517904779E-2</v>
      </c>
      <c r="U296" t="str">
        <f t="shared" si="587"/>
        <v/>
      </c>
      <c r="V296" t="str">
        <f t="shared" si="587"/>
        <v/>
      </c>
      <c r="W296" t="str">
        <f t="shared" si="587"/>
        <v/>
      </c>
    </row>
    <row r="297" spans="1:23" ht="13" x14ac:dyDescent="0.15">
      <c r="A297">
        <f t="shared" si="30"/>
        <v>3</v>
      </c>
      <c r="B297">
        <f t="shared" si="31"/>
        <v>1895</v>
      </c>
      <c r="C297" s="64" t="s">
        <v>115</v>
      </c>
      <c r="D297" s="146">
        <f t="shared" si="9"/>
        <v>1895.1666666666447</v>
      </c>
      <c r="E297" s="147">
        <f ca="1">('StockBond Returns'!AA296+'StockBond Returns'!AC296-'Parameters &amp; Main Results'!$B$39)/'StockBond Returns'!AB296*12</f>
        <v>5.0596335977714235E-2</v>
      </c>
      <c r="F297" s="70">
        <f ca="1">'StockBond Returns'!AA296+'StockBond Returns'!AC296-'StockBond Returns'!AB296*'Distribution of Final Value'!$B$7</f>
        <v>1.8542169348456738</v>
      </c>
      <c r="G297" s="17">
        <f>1/'StockBond Returns'!M295</f>
        <v>6.1232346193352119E-2</v>
      </c>
      <c r="H297">
        <f t="shared" si="4"/>
        <v>1</v>
      </c>
      <c r="I297" s="64">
        <f t="shared" si="5"/>
        <v>0</v>
      </c>
      <c r="J297">
        <f t="shared" si="6"/>
        <v>0</v>
      </c>
      <c r="K297" s="17">
        <f t="shared" ref="K297:M297" ca="1" si="588">IF(H297=1,$E297,"")</f>
        <v>5.0596335977714235E-2</v>
      </c>
      <c r="L297" t="str">
        <f t="shared" si="588"/>
        <v/>
      </c>
      <c r="M297" t="str">
        <f t="shared" si="588"/>
        <v/>
      </c>
      <c r="N297" s="148">
        <f>IF('StockBond Returns'!AD295=0,1,0)</f>
        <v>0</v>
      </c>
      <c r="O297">
        <f>IF( AND('StockBond Returns'!$AD295&lt;0,'StockBond Returns'!$AD295&gt;=-0.1),1,0)</f>
        <v>1</v>
      </c>
      <c r="P297">
        <f>IF( AND('StockBond Returns'!$AD295&lt;-0.1,'StockBond Returns'!$AD295&gt;=-0.2),1,0)</f>
        <v>0</v>
      </c>
      <c r="Q297">
        <f>IF( AND('StockBond Returns'!$AD295&lt;-0.2,'StockBond Returns'!$AD295&gt;=-0.3),1,0)</f>
        <v>0</v>
      </c>
      <c r="R297">
        <f>IF('StockBond Returns'!AD295&lt;-0.3,1,0)</f>
        <v>0</v>
      </c>
      <c r="S297" t="str">
        <f t="shared" ref="S297:W297" si="589">IF(N297=1,$E297,"")</f>
        <v/>
      </c>
      <c r="T297" s="17">
        <f t="shared" ca="1" si="589"/>
        <v>5.0596335977714235E-2</v>
      </c>
      <c r="U297" t="str">
        <f t="shared" si="589"/>
        <v/>
      </c>
      <c r="V297" t="str">
        <f t="shared" si="589"/>
        <v/>
      </c>
      <c r="W297" t="str">
        <f t="shared" si="589"/>
        <v/>
      </c>
    </row>
    <row r="298" spans="1:23" ht="13" x14ac:dyDescent="0.15">
      <c r="A298">
        <f t="shared" si="30"/>
        <v>4</v>
      </c>
      <c r="B298">
        <f t="shared" si="31"/>
        <v>1895</v>
      </c>
      <c r="C298" s="64" t="s">
        <v>115</v>
      </c>
      <c r="D298" s="146">
        <f t="shared" si="9"/>
        <v>1895.2499999999779</v>
      </c>
      <c r="E298" s="147">
        <f ca="1">('StockBond Returns'!AA297+'StockBond Returns'!AC297-'Parameters &amp; Main Results'!$B$39)/'StockBond Returns'!AB297*12</f>
        <v>5.0534538170548961E-2</v>
      </c>
      <c r="F298" s="70">
        <f ca="1">'StockBond Returns'!AA297+'StockBond Returns'!AC297-'StockBond Returns'!AB297*'Distribution of Final Value'!$B$7</f>
        <v>1.8606316032042782</v>
      </c>
      <c r="G298" s="17">
        <f>1/'StockBond Returns'!M296</f>
        <v>6.1107417598864039E-2</v>
      </c>
      <c r="H298">
        <f t="shared" si="4"/>
        <v>1</v>
      </c>
      <c r="I298" s="64">
        <f t="shared" si="5"/>
        <v>0</v>
      </c>
      <c r="J298">
        <f t="shared" si="6"/>
        <v>0</v>
      </c>
      <c r="K298" s="17">
        <f t="shared" ref="K298:M298" ca="1" si="590">IF(H298=1,$E298,"")</f>
        <v>5.0534538170548961E-2</v>
      </c>
      <c r="L298" t="str">
        <f t="shared" si="590"/>
        <v/>
      </c>
      <c r="M298" t="str">
        <f t="shared" si="590"/>
        <v/>
      </c>
      <c r="N298" s="148">
        <f>IF('StockBond Returns'!AD296=0,1,0)</f>
        <v>0</v>
      </c>
      <c r="O298">
        <f>IF( AND('StockBond Returns'!$AD296&lt;0,'StockBond Returns'!$AD296&gt;=-0.1),1,0)</f>
        <v>1</v>
      </c>
      <c r="P298">
        <f>IF( AND('StockBond Returns'!$AD296&lt;-0.1,'StockBond Returns'!$AD296&gt;=-0.2),1,0)</f>
        <v>0</v>
      </c>
      <c r="Q298">
        <f>IF( AND('StockBond Returns'!$AD296&lt;-0.2,'StockBond Returns'!$AD296&gt;=-0.3),1,0)</f>
        <v>0</v>
      </c>
      <c r="R298">
        <f>IF('StockBond Returns'!AD296&lt;-0.3,1,0)</f>
        <v>0</v>
      </c>
      <c r="S298" t="str">
        <f t="shared" ref="S298:W298" si="591">IF(N298=1,$E298,"")</f>
        <v/>
      </c>
      <c r="T298" s="17">
        <f t="shared" ca="1" si="591"/>
        <v>5.0534538170548961E-2</v>
      </c>
      <c r="U298" t="str">
        <f t="shared" si="591"/>
        <v/>
      </c>
      <c r="V298" t="str">
        <f t="shared" si="591"/>
        <v/>
      </c>
      <c r="W298" t="str">
        <f t="shared" si="591"/>
        <v/>
      </c>
    </row>
    <row r="299" spans="1:23" ht="13" x14ac:dyDescent="0.15">
      <c r="A299">
        <f t="shared" si="30"/>
        <v>5</v>
      </c>
      <c r="B299">
        <f t="shared" si="31"/>
        <v>1895</v>
      </c>
      <c r="C299" s="64" t="s">
        <v>115</v>
      </c>
      <c r="D299" s="146">
        <f t="shared" si="9"/>
        <v>1895.3333333333112</v>
      </c>
      <c r="E299" s="147">
        <f ca="1">('StockBond Returns'!AA298+'StockBond Returns'!AC298-'Parameters &amp; Main Results'!$B$39)/'StockBond Returns'!AB298*12</f>
        <v>5.1012330849968562E-2</v>
      </c>
      <c r="F299" s="70">
        <f ca="1">'StockBond Returns'!AA298+'StockBond Returns'!AC298-'StockBond Returns'!AB298*'Distribution of Final Value'!$B$7</f>
        <v>1.9353025923712002</v>
      </c>
      <c r="G299" s="17">
        <f>1/'StockBond Returns'!M297</f>
        <v>6.1021957346625723E-2</v>
      </c>
      <c r="H299">
        <f t="shared" si="4"/>
        <v>1</v>
      </c>
      <c r="I299" s="64">
        <f t="shared" si="5"/>
        <v>0</v>
      </c>
      <c r="J299">
        <f t="shared" si="6"/>
        <v>0</v>
      </c>
      <c r="K299" s="17">
        <f t="shared" ref="K299:M299" ca="1" si="592">IF(H299=1,$E299,"")</f>
        <v>5.1012330849968562E-2</v>
      </c>
      <c r="L299" t="str">
        <f t="shared" si="592"/>
        <v/>
      </c>
      <c r="M299" t="str">
        <f t="shared" si="592"/>
        <v/>
      </c>
      <c r="N299" s="148">
        <f>IF('StockBond Returns'!AD297=0,1,0)</f>
        <v>0</v>
      </c>
      <c r="O299">
        <f>IF( AND('StockBond Returns'!$AD297&lt;0,'StockBond Returns'!$AD297&gt;=-0.1),1,0)</f>
        <v>1</v>
      </c>
      <c r="P299">
        <f>IF( AND('StockBond Returns'!$AD297&lt;-0.1,'StockBond Returns'!$AD297&gt;=-0.2),1,0)</f>
        <v>0</v>
      </c>
      <c r="Q299">
        <f>IF( AND('StockBond Returns'!$AD297&lt;-0.2,'StockBond Returns'!$AD297&gt;=-0.3),1,0)</f>
        <v>0</v>
      </c>
      <c r="R299">
        <f>IF('StockBond Returns'!AD297&lt;-0.3,1,0)</f>
        <v>0</v>
      </c>
      <c r="S299" t="str">
        <f t="shared" ref="S299:W299" si="593">IF(N299=1,$E299,"")</f>
        <v/>
      </c>
      <c r="T299" s="17">
        <f t="shared" ca="1" si="593"/>
        <v>5.1012330849968562E-2</v>
      </c>
      <c r="U299" t="str">
        <f t="shared" si="593"/>
        <v/>
      </c>
      <c r="V299" t="str">
        <f t="shared" si="593"/>
        <v/>
      </c>
      <c r="W299" t="str">
        <f t="shared" si="593"/>
        <v/>
      </c>
    </row>
    <row r="300" spans="1:23" ht="13" x14ac:dyDescent="0.15">
      <c r="A300">
        <f t="shared" si="30"/>
        <v>6</v>
      </c>
      <c r="B300">
        <f t="shared" si="31"/>
        <v>1895</v>
      </c>
      <c r="C300" s="64" t="s">
        <v>115</v>
      </c>
      <c r="D300" s="146">
        <f t="shared" si="9"/>
        <v>1895.4166666666445</v>
      </c>
      <c r="E300" s="147">
        <f ca="1">('StockBond Returns'!AA299+'StockBond Returns'!AC299-'Parameters &amp; Main Results'!$B$39)/'StockBond Returns'!AB299*12</f>
        <v>4.9630303912611848E-2</v>
      </c>
      <c r="F300" s="70">
        <f ca="1">'StockBond Returns'!AA299+'StockBond Returns'!AC299-'StockBond Returns'!AB299*'Distribution of Final Value'!$B$7</f>
        <v>1.3835961113419204</v>
      </c>
      <c r="G300" s="17">
        <f>1/'StockBond Returns'!M298</f>
        <v>5.8546742625952143E-2</v>
      </c>
      <c r="H300">
        <f t="shared" si="4"/>
        <v>1</v>
      </c>
      <c r="I300" s="64">
        <f t="shared" si="5"/>
        <v>0</v>
      </c>
      <c r="J300">
        <f t="shared" si="6"/>
        <v>0</v>
      </c>
      <c r="K300" s="17">
        <f t="shared" ref="K300:M300" ca="1" si="594">IF(H300=1,$E300,"")</f>
        <v>4.9630303912611848E-2</v>
      </c>
      <c r="L300" t="str">
        <f t="shared" si="594"/>
        <v/>
      </c>
      <c r="M300" t="str">
        <f t="shared" si="594"/>
        <v/>
      </c>
      <c r="N300" s="148">
        <f>IF('StockBond Returns'!AD298=0,1,0)</f>
        <v>0</v>
      </c>
      <c r="O300">
        <f>IF( AND('StockBond Returns'!$AD298&lt;0,'StockBond Returns'!$AD298&gt;=-0.1),1,0)</f>
        <v>1</v>
      </c>
      <c r="P300">
        <f>IF( AND('StockBond Returns'!$AD298&lt;-0.1,'StockBond Returns'!$AD298&gt;=-0.2),1,0)</f>
        <v>0</v>
      </c>
      <c r="Q300">
        <f>IF( AND('StockBond Returns'!$AD298&lt;-0.2,'StockBond Returns'!$AD298&gt;=-0.3),1,0)</f>
        <v>0</v>
      </c>
      <c r="R300">
        <f>IF('StockBond Returns'!AD298&lt;-0.3,1,0)</f>
        <v>0</v>
      </c>
      <c r="S300" t="str">
        <f t="shared" ref="S300:W300" si="595">IF(N300=1,$E300,"")</f>
        <v/>
      </c>
      <c r="T300" s="17">
        <f t="shared" ca="1" si="595"/>
        <v>4.9630303912611848E-2</v>
      </c>
      <c r="U300" t="str">
        <f t="shared" si="595"/>
        <v/>
      </c>
      <c r="V300" t="str">
        <f t="shared" si="595"/>
        <v/>
      </c>
      <c r="W300" t="str">
        <f t="shared" si="595"/>
        <v/>
      </c>
    </row>
    <row r="301" spans="1:23" ht="13" x14ac:dyDescent="0.15">
      <c r="A301">
        <f t="shared" si="30"/>
        <v>7</v>
      </c>
      <c r="B301">
        <f t="shared" si="31"/>
        <v>1895</v>
      </c>
      <c r="C301" s="64" t="s">
        <v>115</v>
      </c>
      <c r="D301" s="146">
        <f t="shared" si="9"/>
        <v>1895.4999999999777</v>
      </c>
      <c r="E301" s="147">
        <f ca="1">('StockBond Returns'!AA300+'StockBond Returns'!AC300-'Parameters &amp; Main Results'!$B$39)/'StockBond Returns'!AB300*12</f>
        <v>4.9482886572962806E-2</v>
      </c>
      <c r="F301" s="70">
        <f ca="1">'StockBond Returns'!AA300+'StockBond Returns'!AC300-'StockBond Returns'!AB300*'Distribution of Final Value'!$B$7</f>
        <v>1.4362071637181302</v>
      </c>
      <c r="G301" s="17">
        <f>1/'StockBond Returns'!M299</f>
        <v>5.8114486391311539E-2</v>
      </c>
      <c r="H301">
        <f t="shared" si="4"/>
        <v>1</v>
      </c>
      <c r="I301" s="64">
        <f t="shared" si="5"/>
        <v>0</v>
      </c>
      <c r="J301">
        <f t="shared" si="6"/>
        <v>0</v>
      </c>
      <c r="K301" s="17">
        <f t="shared" ref="K301:M301" ca="1" si="596">IF(H301=1,$E301,"")</f>
        <v>4.9482886572962806E-2</v>
      </c>
      <c r="L301" t="str">
        <f t="shared" si="596"/>
        <v/>
      </c>
      <c r="M301" t="str">
        <f t="shared" si="596"/>
        <v/>
      </c>
      <c r="N301" s="148">
        <f>IF('StockBond Returns'!AD299=0,1,0)</f>
        <v>0</v>
      </c>
      <c r="O301">
        <f>IF( AND('StockBond Returns'!$AD299&lt;0,'StockBond Returns'!$AD299&gt;=-0.1),1,0)</f>
        <v>1</v>
      </c>
      <c r="P301">
        <f>IF( AND('StockBond Returns'!$AD299&lt;-0.1,'StockBond Returns'!$AD299&gt;=-0.2),1,0)</f>
        <v>0</v>
      </c>
      <c r="Q301">
        <f>IF( AND('StockBond Returns'!$AD299&lt;-0.2,'StockBond Returns'!$AD299&gt;=-0.3),1,0)</f>
        <v>0</v>
      </c>
      <c r="R301">
        <f>IF('StockBond Returns'!AD299&lt;-0.3,1,0)</f>
        <v>0</v>
      </c>
      <c r="S301" t="str">
        <f t="shared" ref="S301:W301" si="597">IF(N301=1,$E301,"")</f>
        <v/>
      </c>
      <c r="T301" s="17">
        <f t="shared" ca="1" si="597"/>
        <v>4.9482886572962806E-2</v>
      </c>
      <c r="U301" t="str">
        <f t="shared" si="597"/>
        <v/>
      </c>
      <c r="V301" t="str">
        <f t="shared" si="597"/>
        <v/>
      </c>
      <c r="W301" t="str">
        <f t="shared" si="597"/>
        <v/>
      </c>
    </row>
    <row r="302" spans="1:23" ht="13" x14ac:dyDescent="0.15">
      <c r="A302">
        <f t="shared" si="30"/>
        <v>8</v>
      </c>
      <c r="B302">
        <f t="shared" si="31"/>
        <v>1895</v>
      </c>
      <c r="C302" s="64" t="s">
        <v>115</v>
      </c>
      <c r="D302" s="146">
        <f t="shared" si="9"/>
        <v>1895.583333333311</v>
      </c>
      <c r="E302" s="147">
        <f ca="1">('StockBond Returns'!AA301+'StockBond Returns'!AC301-'Parameters &amp; Main Results'!$B$39)/'StockBond Returns'!AB301*12</f>
        <v>4.8700431659743859E-2</v>
      </c>
      <c r="F302" s="70">
        <f ca="1">'StockBond Returns'!AA301+'StockBond Returns'!AC301-'StockBond Returns'!AB301*'Distribution of Final Value'!$B$7</f>
        <v>1.3600173644008295</v>
      </c>
      <c r="G302" s="17">
        <f>1/'StockBond Returns'!M300</f>
        <v>5.6992999262085994E-2</v>
      </c>
      <c r="H302">
        <f t="shared" si="4"/>
        <v>1</v>
      </c>
      <c r="I302" s="64">
        <f t="shared" si="5"/>
        <v>0</v>
      </c>
      <c r="J302">
        <f t="shared" si="6"/>
        <v>0</v>
      </c>
      <c r="K302" s="17">
        <f t="shared" ref="K302:M302" ca="1" si="598">IF(H302=1,$E302,"")</f>
        <v>4.8700431659743859E-2</v>
      </c>
      <c r="L302" t="str">
        <f t="shared" si="598"/>
        <v/>
      </c>
      <c r="M302" t="str">
        <f t="shared" si="598"/>
        <v/>
      </c>
      <c r="N302" s="148">
        <f>IF('StockBond Returns'!AD300=0,1,0)</f>
        <v>0</v>
      </c>
      <c r="O302">
        <f>IF( AND('StockBond Returns'!$AD300&lt;0,'StockBond Returns'!$AD300&gt;=-0.1),1,0)</f>
        <v>1</v>
      </c>
      <c r="P302">
        <f>IF( AND('StockBond Returns'!$AD300&lt;-0.1,'StockBond Returns'!$AD300&gt;=-0.2),1,0)</f>
        <v>0</v>
      </c>
      <c r="Q302">
        <f>IF( AND('StockBond Returns'!$AD300&lt;-0.2,'StockBond Returns'!$AD300&gt;=-0.3),1,0)</f>
        <v>0</v>
      </c>
      <c r="R302">
        <f>IF('StockBond Returns'!AD300&lt;-0.3,1,0)</f>
        <v>0</v>
      </c>
      <c r="S302" t="str">
        <f t="shared" ref="S302:W302" si="599">IF(N302=1,$E302,"")</f>
        <v/>
      </c>
      <c r="T302" s="17">
        <f t="shared" ca="1" si="599"/>
        <v>4.8700431659743859E-2</v>
      </c>
      <c r="U302" t="str">
        <f t="shared" si="599"/>
        <v/>
      </c>
      <c r="V302" t="str">
        <f t="shared" si="599"/>
        <v/>
      </c>
      <c r="W302" t="str">
        <f t="shared" si="599"/>
        <v/>
      </c>
    </row>
    <row r="303" spans="1:23" ht="13" x14ac:dyDescent="0.15">
      <c r="A303">
        <f t="shared" si="30"/>
        <v>9</v>
      </c>
      <c r="B303">
        <f t="shared" si="31"/>
        <v>1895</v>
      </c>
      <c r="C303" s="64" t="s">
        <v>115</v>
      </c>
      <c r="D303" s="146">
        <f t="shared" si="9"/>
        <v>1895.6666666666442</v>
      </c>
      <c r="E303" s="147">
        <f ca="1">('StockBond Returns'!AA302+'StockBond Returns'!AC302-'Parameters &amp; Main Results'!$B$39)/'StockBond Returns'!AB302*12</f>
        <v>4.7667968765209533E-2</v>
      </c>
      <c r="F303" s="70">
        <f ca="1">'StockBond Returns'!AA302+'StockBond Returns'!AC302-'StockBond Returns'!AB302*'Distribution of Final Value'!$B$7</f>
        <v>1.2230996652170392</v>
      </c>
      <c r="G303" s="17">
        <f>1/'StockBond Returns'!M301</f>
        <v>5.5327873517913927E-2</v>
      </c>
      <c r="H303">
        <f t="shared" si="4"/>
        <v>1</v>
      </c>
      <c r="I303" s="64">
        <f t="shared" si="5"/>
        <v>0</v>
      </c>
      <c r="J303">
        <f t="shared" si="6"/>
        <v>0</v>
      </c>
      <c r="K303" s="17">
        <f t="shared" ref="K303:M303" ca="1" si="600">IF(H303=1,$E303,"")</f>
        <v>4.7667968765209533E-2</v>
      </c>
      <c r="L303" t="str">
        <f t="shared" si="600"/>
        <v/>
      </c>
      <c r="M303" t="str">
        <f t="shared" si="600"/>
        <v/>
      </c>
      <c r="N303" s="148">
        <f>IF('StockBond Returns'!AD301=0,1,0)</f>
        <v>1</v>
      </c>
      <c r="O303">
        <f>IF( AND('StockBond Returns'!$AD301&lt;0,'StockBond Returns'!$AD301&gt;=-0.1),1,0)</f>
        <v>0</v>
      </c>
      <c r="P303">
        <f>IF( AND('StockBond Returns'!$AD301&lt;-0.1,'StockBond Returns'!$AD301&gt;=-0.2),1,0)</f>
        <v>0</v>
      </c>
      <c r="Q303">
        <f>IF( AND('StockBond Returns'!$AD301&lt;-0.2,'StockBond Returns'!$AD301&gt;=-0.3),1,0)</f>
        <v>0</v>
      </c>
      <c r="R303">
        <f>IF('StockBond Returns'!AD301&lt;-0.3,1,0)</f>
        <v>0</v>
      </c>
      <c r="S303" s="17">
        <f t="shared" ref="S303:W303" ca="1" si="601">IF(N303=1,$E303,"")</f>
        <v>4.7667968765209533E-2</v>
      </c>
      <c r="T303" t="str">
        <f t="shared" si="601"/>
        <v/>
      </c>
      <c r="U303" t="str">
        <f t="shared" si="601"/>
        <v/>
      </c>
      <c r="V303" t="str">
        <f t="shared" si="601"/>
        <v/>
      </c>
      <c r="W303" t="str">
        <f t="shared" si="601"/>
        <v/>
      </c>
    </row>
    <row r="304" spans="1:23" ht="13" x14ac:dyDescent="0.15">
      <c r="A304">
        <f t="shared" si="30"/>
        <v>10</v>
      </c>
      <c r="B304">
        <f t="shared" si="31"/>
        <v>1895</v>
      </c>
      <c r="C304" s="64" t="s">
        <v>115</v>
      </c>
      <c r="D304" s="146">
        <f t="shared" si="9"/>
        <v>1895.7499999999775</v>
      </c>
      <c r="E304" s="147">
        <f ca="1">('StockBond Returns'!AA303+'StockBond Returns'!AC303-'Parameters &amp; Main Results'!$B$39)/'StockBond Returns'!AB303*12</f>
        <v>4.7446728492441144E-2</v>
      </c>
      <c r="F304" s="70">
        <f ca="1">'StockBond Returns'!AA303+'StockBond Returns'!AC303-'StockBond Returns'!AB303*'Distribution of Final Value'!$B$7</f>
        <v>1.2000025058383974</v>
      </c>
      <c r="G304" s="17">
        <f>1/'StockBond Returns'!M302</f>
        <v>5.494404074447868E-2</v>
      </c>
      <c r="H304">
        <f t="shared" si="4"/>
        <v>1</v>
      </c>
      <c r="I304" s="64">
        <f t="shared" si="5"/>
        <v>0</v>
      </c>
      <c r="J304">
        <f t="shared" si="6"/>
        <v>0</v>
      </c>
      <c r="K304" s="17">
        <f t="shared" ref="K304:M304" ca="1" si="602">IF(H304=1,$E304,"")</f>
        <v>4.7446728492441144E-2</v>
      </c>
      <c r="L304" t="str">
        <f t="shared" si="602"/>
        <v/>
      </c>
      <c r="M304" t="str">
        <f t="shared" si="602"/>
        <v/>
      </c>
      <c r="N304" s="148">
        <f>IF('StockBond Returns'!AD302=0,1,0)</f>
        <v>1</v>
      </c>
      <c r="O304">
        <f>IF( AND('StockBond Returns'!$AD302&lt;0,'StockBond Returns'!$AD302&gt;=-0.1),1,0)</f>
        <v>0</v>
      </c>
      <c r="P304">
        <f>IF( AND('StockBond Returns'!$AD302&lt;-0.1,'StockBond Returns'!$AD302&gt;=-0.2),1,0)</f>
        <v>0</v>
      </c>
      <c r="Q304">
        <f>IF( AND('StockBond Returns'!$AD302&lt;-0.2,'StockBond Returns'!$AD302&gt;=-0.3),1,0)</f>
        <v>0</v>
      </c>
      <c r="R304">
        <f>IF('StockBond Returns'!AD302&lt;-0.3,1,0)</f>
        <v>0</v>
      </c>
      <c r="S304" s="17">
        <f t="shared" ref="S304:W304" ca="1" si="603">IF(N304=1,$E304,"")</f>
        <v>4.7446728492441144E-2</v>
      </c>
      <c r="T304" t="str">
        <f t="shared" si="603"/>
        <v/>
      </c>
      <c r="U304" t="str">
        <f t="shared" si="603"/>
        <v/>
      </c>
      <c r="V304" t="str">
        <f t="shared" si="603"/>
        <v/>
      </c>
      <c r="W304" t="str">
        <f t="shared" si="603"/>
        <v/>
      </c>
    </row>
    <row r="305" spans="1:23" ht="13" x14ac:dyDescent="0.15">
      <c r="A305">
        <f t="shared" si="30"/>
        <v>11</v>
      </c>
      <c r="B305">
        <f t="shared" si="31"/>
        <v>1895</v>
      </c>
      <c r="C305" s="64" t="s">
        <v>115</v>
      </c>
      <c r="D305" s="146">
        <f t="shared" si="9"/>
        <v>1895.8333333333107</v>
      </c>
      <c r="E305" s="147">
        <f ca="1">('StockBond Returns'!AA304+'StockBond Returns'!AC304-'Parameters &amp; Main Results'!$B$39)/'StockBond Returns'!AB304*12</f>
        <v>4.8371772584252695E-2</v>
      </c>
      <c r="F305" s="70">
        <f ca="1">'StockBond Returns'!AA304+'StockBond Returns'!AC304-'StockBond Returns'!AB304*'Distribution of Final Value'!$B$7</f>
        <v>1.3908421591897184</v>
      </c>
      <c r="G305" s="17">
        <f>1/'StockBond Returns'!M303</f>
        <v>5.5726739989466596E-2</v>
      </c>
      <c r="H305">
        <f t="shared" si="4"/>
        <v>1</v>
      </c>
      <c r="I305" s="64">
        <f t="shared" si="5"/>
        <v>0</v>
      </c>
      <c r="J305">
        <f t="shared" si="6"/>
        <v>0</v>
      </c>
      <c r="K305" s="17">
        <f t="shared" ref="K305:M305" ca="1" si="604">IF(H305=1,$E305,"")</f>
        <v>4.8371772584252695E-2</v>
      </c>
      <c r="L305" t="str">
        <f t="shared" si="604"/>
        <v/>
      </c>
      <c r="M305" t="str">
        <f t="shared" si="604"/>
        <v/>
      </c>
      <c r="N305" s="148">
        <f>IF('StockBond Returns'!AD303=0,1,0)</f>
        <v>0</v>
      </c>
      <c r="O305">
        <f>IF( AND('StockBond Returns'!$AD303&lt;0,'StockBond Returns'!$AD303&gt;=-0.1),1,0)</f>
        <v>1</v>
      </c>
      <c r="P305">
        <f>IF( AND('StockBond Returns'!$AD303&lt;-0.1,'StockBond Returns'!$AD303&gt;=-0.2),1,0)</f>
        <v>0</v>
      </c>
      <c r="Q305">
        <f>IF( AND('StockBond Returns'!$AD303&lt;-0.2,'StockBond Returns'!$AD303&gt;=-0.3),1,0)</f>
        <v>0</v>
      </c>
      <c r="R305">
        <f>IF('StockBond Returns'!AD303&lt;-0.3,1,0)</f>
        <v>0</v>
      </c>
      <c r="S305" t="str">
        <f t="shared" ref="S305:W305" si="605">IF(N305=1,$E305,"")</f>
        <v/>
      </c>
      <c r="T305" s="17">
        <f t="shared" ca="1" si="605"/>
        <v>4.8371772584252695E-2</v>
      </c>
      <c r="U305" t="str">
        <f t="shared" si="605"/>
        <v/>
      </c>
      <c r="V305" t="str">
        <f t="shared" si="605"/>
        <v/>
      </c>
      <c r="W305" t="str">
        <f t="shared" si="605"/>
        <v/>
      </c>
    </row>
    <row r="306" spans="1:23" ht="13" x14ac:dyDescent="0.15">
      <c r="A306">
        <f t="shared" si="30"/>
        <v>12</v>
      </c>
      <c r="B306">
        <f t="shared" si="31"/>
        <v>1895</v>
      </c>
      <c r="C306" s="64" t="s">
        <v>115</v>
      </c>
      <c r="D306" s="146">
        <f t="shared" si="9"/>
        <v>1895.916666666644</v>
      </c>
      <c r="E306" s="147">
        <f ca="1">('StockBond Returns'!AA305+'StockBond Returns'!AC305-'Parameters &amp; Main Results'!$B$39)/'StockBond Returns'!AB305*12</f>
        <v>4.9380973319539473E-2</v>
      </c>
      <c r="F306" s="70">
        <f ca="1">'StockBond Returns'!AA305+'StockBond Returns'!AC305-'StockBond Returns'!AB305*'Distribution of Final Value'!$B$7</f>
        <v>1.5147699619042312</v>
      </c>
      <c r="G306" s="17">
        <f>1/'StockBond Returns'!M304</f>
        <v>5.7660154427535942E-2</v>
      </c>
      <c r="H306">
        <f t="shared" si="4"/>
        <v>1</v>
      </c>
      <c r="I306" s="64">
        <f t="shared" si="5"/>
        <v>0</v>
      </c>
      <c r="J306">
        <f t="shared" si="6"/>
        <v>0</v>
      </c>
      <c r="K306" s="17">
        <f t="shared" ref="K306:M306" ca="1" si="606">IF(H306=1,$E306,"")</f>
        <v>4.9380973319539473E-2</v>
      </c>
      <c r="L306" t="str">
        <f t="shared" si="606"/>
        <v/>
      </c>
      <c r="M306" t="str">
        <f t="shared" si="606"/>
        <v/>
      </c>
      <c r="N306" s="148">
        <f>IF('StockBond Returns'!AD304=0,1,0)</f>
        <v>0</v>
      </c>
      <c r="O306">
        <f>IF( AND('StockBond Returns'!$AD304&lt;0,'StockBond Returns'!$AD304&gt;=-0.1),1,0)</f>
        <v>1</v>
      </c>
      <c r="P306">
        <f>IF( AND('StockBond Returns'!$AD304&lt;-0.1,'StockBond Returns'!$AD304&gt;=-0.2),1,0)</f>
        <v>0</v>
      </c>
      <c r="Q306">
        <f>IF( AND('StockBond Returns'!$AD304&lt;-0.2,'StockBond Returns'!$AD304&gt;=-0.3),1,0)</f>
        <v>0</v>
      </c>
      <c r="R306">
        <f>IF('StockBond Returns'!AD304&lt;-0.3,1,0)</f>
        <v>0</v>
      </c>
      <c r="S306" t="str">
        <f t="shared" ref="S306:W306" si="607">IF(N306=1,$E306,"")</f>
        <v/>
      </c>
      <c r="T306" s="17">
        <f t="shared" ca="1" si="607"/>
        <v>4.9380973319539473E-2</v>
      </c>
      <c r="U306" t="str">
        <f t="shared" si="607"/>
        <v/>
      </c>
      <c r="V306" t="str">
        <f t="shared" si="607"/>
        <v/>
      </c>
      <c r="W306" t="str">
        <f t="shared" si="607"/>
        <v/>
      </c>
    </row>
    <row r="307" spans="1:23" ht="13" x14ac:dyDescent="0.15">
      <c r="A307">
        <f t="shared" si="30"/>
        <v>1</v>
      </c>
      <c r="B307">
        <f t="shared" si="31"/>
        <v>1896</v>
      </c>
      <c r="C307" s="64" t="s">
        <v>115</v>
      </c>
      <c r="D307" s="146">
        <f t="shared" si="9"/>
        <v>1895.9999999999773</v>
      </c>
      <c r="E307" s="147">
        <f ca="1">('StockBond Returns'!AA306+'StockBond Returns'!AC306-'Parameters &amp; Main Results'!$B$39)/'StockBond Returns'!AB306*12</f>
        <v>5.102168498209099E-2</v>
      </c>
      <c r="F307" s="70">
        <f ca="1">'StockBond Returns'!AA306+'StockBond Returns'!AC306-'StockBond Returns'!AB306*'Distribution of Final Value'!$B$7</f>
        <v>1.765001551956014</v>
      </c>
      <c r="G307" s="17">
        <f>1/'StockBond Returns'!M305</f>
        <v>6.0428747425744417E-2</v>
      </c>
      <c r="H307">
        <f t="shared" si="4"/>
        <v>1</v>
      </c>
      <c r="I307" s="64">
        <f t="shared" si="5"/>
        <v>0</v>
      </c>
      <c r="J307">
        <f t="shared" si="6"/>
        <v>0</v>
      </c>
      <c r="K307" s="17">
        <f t="shared" ref="K307:M307" ca="1" si="608">IF(H307=1,$E307,"")</f>
        <v>5.102168498209099E-2</v>
      </c>
      <c r="L307" t="str">
        <f t="shared" si="608"/>
        <v/>
      </c>
      <c r="M307" t="str">
        <f t="shared" si="608"/>
        <v/>
      </c>
      <c r="N307" s="148">
        <f>IF('StockBond Returns'!AD305=0,1,0)</f>
        <v>0</v>
      </c>
      <c r="O307">
        <f>IF( AND('StockBond Returns'!$AD305&lt;0,'StockBond Returns'!$AD305&gt;=-0.1),1,0)</f>
        <v>1</v>
      </c>
      <c r="P307">
        <f>IF( AND('StockBond Returns'!$AD305&lt;-0.1,'StockBond Returns'!$AD305&gt;=-0.2),1,0)</f>
        <v>0</v>
      </c>
      <c r="Q307">
        <f>IF( AND('StockBond Returns'!$AD305&lt;-0.2,'StockBond Returns'!$AD305&gt;=-0.3),1,0)</f>
        <v>0</v>
      </c>
      <c r="R307">
        <f>IF('StockBond Returns'!AD305&lt;-0.3,1,0)</f>
        <v>0</v>
      </c>
      <c r="S307" t="str">
        <f t="shared" ref="S307:W307" si="609">IF(N307=1,$E307,"")</f>
        <v/>
      </c>
      <c r="T307" s="17">
        <f t="shared" ca="1" si="609"/>
        <v>5.102168498209099E-2</v>
      </c>
      <c r="U307" t="str">
        <f t="shared" si="609"/>
        <v/>
      </c>
      <c r="V307" t="str">
        <f t="shared" si="609"/>
        <v/>
      </c>
      <c r="W307" t="str">
        <f t="shared" si="609"/>
        <v/>
      </c>
    </row>
    <row r="308" spans="1:23" ht="13" x14ac:dyDescent="0.15">
      <c r="A308">
        <f t="shared" si="30"/>
        <v>2</v>
      </c>
      <c r="B308">
        <f t="shared" si="31"/>
        <v>1896</v>
      </c>
      <c r="C308" s="64" t="s">
        <v>115</v>
      </c>
      <c r="D308" s="146">
        <f t="shared" si="9"/>
        <v>1896.0833333333105</v>
      </c>
      <c r="E308" s="147">
        <f ca="1">('StockBond Returns'!AA307+'StockBond Returns'!AC307-'Parameters &amp; Main Results'!$B$39)/'StockBond Returns'!AB307*12</f>
        <v>5.1143864689096562E-2</v>
      </c>
      <c r="F308" s="70">
        <f ca="1">'StockBond Returns'!AA307+'StockBond Returns'!AC307-'StockBond Returns'!AB307*'Distribution of Final Value'!$B$7</f>
        <v>1.7246242648867049</v>
      </c>
      <c r="G308" s="17">
        <f>1/'StockBond Returns'!M306</f>
        <v>6.0327367072759472E-2</v>
      </c>
      <c r="H308">
        <f t="shared" si="4"/>
        <v>1</v>
      </c>
      <c r="I308" s="64">
        <f t="shared" si="5"/>
        <v>0</v>
      </c>
      <c r="J308">
        <f t="shared" si="6"/>
        <v>0</v>
      </c>
      <c r="K308" s="17">
        <f t="shared" ref="K308:M308" ca="1" si="610">IF(H308=1,$E308,"")</f>
        <v>5.1143864689096562E-2</v>
      </c>
      <c r="L308" t="str">
        <f t="shared" si="610"/>
        <v/>
      </c>
      <c r="M308" t="str">
        <f t="shared" si="610"/>
        <v/>
      </c>
      <c r="N308" s="148">
        <f>IF('StockBond Returns'!AD306=0,1,0)</f>
        <v>0</v>
      </c>
      <c r="O308">
        <f>IF( AND('StockBond Returns'!$AD306&lt;0,'StockBond Returns'!$AD306&gt;=-0.1),1,0)</f>
        <v>1</v>
      </c>
      <c r="P308">
        <f>IF( AND('StockBond Returns'!$AD306&lt;-0.1,'StockBond Returns'!$AD306&gt;=-0.2),1,0)</f>
        <v>0</v>
      </c>
      <c r="Q308">
        <f>IF( AND('StockBond Returns'!$AD306&lt;-0.2,'StockBond Returns'!$AD306&gt;=-0.3),1,0)</f>
        <v>0</v>
      </c>
      <c r="R308">
        <f>IF('StockBond Returns'!AD306&lt;-0.3,1,0)</f>
        <v>0</v>
      </c>
      <c r="S308" t="str">
        <f t="shared" ref="S308:W308" si="611">IF(N308=1,$E308,"")</f>
        <v/>
      </c>
      <c r="T308" s="17">
        <f t="shared" ca="1" si="611"/>
        <v>5.1143864689096562E-2</v>
      </c>
      <c r="U308" t="str">
        <f t="shared" si="611"/>
        <v/>
      </c>
      <c r="V308" t="str">
        <f t="shared" si="611"/>
        <v/>
      </c>
      <c r="W308" t="str">
        <f t="shared" si="611"/>
        <v/>
      </c>
    </row>
    <row r="309" spans="1:23" ht="13" x14ac:dyDescent="0.15">
      <c r="A309">
        <f t="shared" si="30"/>
        <v>3</v>
      </c>
      <c r="B309">
        <f t="shared" si="31"/>
        <v>1896</v>
      </c>
      <c r="C309" s="64" t="s">
        <v>115</v>
      </c>
      <c r="D309" s="146">
        <f t="shared" si="9"/>
        <v>1896.1666666666438</v>
      </c>
      <c r="E309" s="147">
        <f ca="1">('StockBond Returns'!AA308+'StockBond Returns'!AC308-'Parameters &amp; Main Results'!$B$39)/'StockBond Returns'!AB308*12</f>
        <v>4.8963742647222655E-2</v>
      </c>
      <c r="F309" s="70">
        <f ca="1">'StockBond Returns'!AA308+'StockBond Returns'!AC308-'StockBond Returns'!AB308*'Distribution of Final Value'!$B$7</f>
        <v>1.3705596862919913</v>
      </c>
      <c r="G309" s="17">
        <f>1/'StockBond Returns'!M307</f>
        <v>5.7092604721546425E-2</v>
      </c>
      <c r="H309">
        <f t="shared" si="4"/>
        <v>1</v>
      </c>
      <c r="I309" s="64">
        <f t="shared" si="5"/>
        <v>0</v>
      </c>
      <c r="J309">
        <f t="shared" si="6"/>
        <v>0</v>
      </c>
      <c r="K309" s="17">
        <f t="shared" ref="K309:M309" ca="1" si="612">IF(H309=1,$E309,"")</f>
        <v>4.8963742647222655E-2</v>
      </c>
      <c r="L309" t="str">
        <f t="shared" si="612"/>
        <v/>
      </c>
      <c r="M309" t="str">
        <f t="shared" si="612"/>
        <v/>
      </c>
      <c r="N309" s="148">
        <f>IF('StockBond Returns'!AD307=0,1,0)</f>
        <v>0</v>
      </c>
      <c r="O309">
        <f>IF( AND('StockBond Returns'!$AD307&lt;0,'StockBond Returns'!$AD307&gt;=-0.1),1,0)</f>
        <v>1</v>
      </c>
      <c r="P309">
        <f>IF( AND('StockBond Returns'!$AD307&lt;-0.1,'StockBond Returns'!$AD307&gt;=-0.2),1,0)</f>
        <v>0</v>
      </c>
      <c r="Q309">
        <f>IF( AND('StockBond Returns'!$AD307&lt;-0.2,'StockBond Returns'!$AD307&gt;=-0.3),1,0)</f>
        <v>0</v>
      </c>
      <c r="R309">
        <f>IF('StockBond Returns'!AD307&lt;-0.3,1,0)</f>
        <v>0</v>
      </c>
      <c r="S309" t="str">
        <f t="shared" ref="S309:W309" si="613">IF(N309=1,$E309,"")</f>
        <v/>
      </c>
      <c r="T309" s="17">
        <f t="shared" ca="1" si="613"/>
        <v>4.8963742647222655E-2</v>
      </c>
      <c r="U309" t="str">
        <f t="shared" si="613"/>
        <v/>
      </c>
      <c r="V309" t="str">
        <f t="shared" si="613"/>
        <v/>
      </c>
      <c r="W309" t="str">
        <f t="shared" si="613"/>
        <v/>
      </c>
    </row>
    <row r="310" spans="1:23" ht="13" x14ac:dyDescent="0.15">
      <c r="A310">
        <f t="shared" si="30"/>
        <v>4</v>
      </c>
      <c r="B310">
        <f t="shared" si="31"/>
        <v>1896</v>
      </c>
      <c r="C310" s="64" t="s">
        <v>115</v>
      </c>
      <c r="D310" s="146">
        <f t="shared" si="9"/>
        <v>1896.249999999977</v>
      </c>
      <c r="E310" s="147">
        <f ca="1">('StockBond Returns'!AA309+'StockBond Returns'!AC309-'Parameters &amp; Main Results'!$B$39)/'StockBond Returns'!AB309*12</f>
        <v>4.9460126994426111E-2</v>
      </c>
      <c r="F310" s="70">
        <f ca="1">'StockBond Returns'!AA309+'StockBond Returns'!AC309-'StockBond Returns'!AB309*'Distribution of Final Value'!$B$7</f>
        <v>1.4454934525419114</v>
      </c>
      <c r="G310" s="17">
        <f>1/'StockBond Returns'!M308</f>
        <v>5.8030347714286244E-2</v>
      </c>
      <c r="H310">
        <f t="shared" si="4"/>
        <v>1</v>
      </c>
      <c r="I310" s="64">
        <f t="shared" si="5"/>
        <v>0</v>
      </c>
      <c r="J310">
        <f t="shared" si="6"/>
        <v>0</v>
      </c>
      <c r="K310" s="17">
        <f t="shared" ref="K310:M310" ca="1" si="614">IF(H310=1,$E310,"")</f>
        <v>4.9460126994426111E-2</v>
      </c>
      <c r="L310" t="str">
        <f t="shared" si="614"/>
        <v/>
      </c>
      <c r="M310" t="str">
        <f t="shared" si="614"/>
        <v/>
      </c>
      <c r="N310" s="148">
        <f>IF('StockBond Returns'!AD308=0,1,0)</f>
        <v>0</v>
      </c>
      <c r="O310">
        <f>IF( AND('StockBond Returns'!$AD308&lt;0,'StockBond Returns'!$AD308&gt;=-0.1),1,0)</f>
        <v>1</v>
      </c>
      <c r="P310">
        <f>IF( AND('StockBond Returns'!$AD308&lt;-0.1,'StockBond Returns'!$AD308&gt;=-0.2),1,0)</f>
        <v>0</v>
      </c>
      <c r="Q310">
        <f>IF( AND('StockBond Returns'!$AD308&lt;-0.2,'StockBond Returns'!$AD308&gt;=-0.3),1,0)</f>
        <v>0</v>
      </c>
      <c r="R310">
        <f>IF('StockBond Returns'!AD308&lt;-0.3,1,0)</f>
        <v>0</v>
      </c>
      <c r="S310" t="str">
        <f t="shared" ref="S310:W310" si="615">IF(N310=1,$E310,"")</f>
        <v/>
      </c>
      <c r="T310" s="17">
        <f t="shared" ca="1" si="615"/>
        <v>4.9460126994426111E-2</v>
      </c>
      <c r="U310" t="str">
        <f t="shared" si="615"/>
        <v/>
      </c>
      <c r="V310" t="str">
        <f t="shared" si="615"/>
        <v/>
      </c>
      <c r="W310" t="str">
        <f t="shared" si="615"/>
        <v/>
      </c>
    </row>
    <row r="311" spans="1:23" ht="13" x14ac:dyDescent="0.15">
      <c r="A311">
        <f t="shared" si="30"/>
        <v>5</v>
      </c>
      <c r="B311">
        <f t="shared" si="31"/>
        <v>1896</v>
      </c>
      <c r="C311" s="64" t="s">
        <v>115</v>
      </c>
      <c r="D311" s="146">
        <f t="shared" si="9"/>
        <v>1896.3333333333103</v>
      </c>
      <c r="E311" s="147">
        <f ca="1">('StockBond Returns'!AA310+'StockBond Returns'!AC310-'Parameters &amp; Main Results'!$B$39)/'StockBond Returns'!AB310*12</f>
        <v>4.835108954211699E-2</v>
      </c>
      <c r="F311" s="70">
        <f ca="1">'StockBond Returns'!AA310+'StockBond Returns'!AC310-'StockBond Returns'!AB310*'Distribution of Final Value'!$B$7</f>
        <v>1.209200570589843</v>
      </c>
      <c r="G311" s="17">
        <f>1/'StockBond Returns'!M309</f>
        <v>5.66774562671108E-2</v>
      </c>
      <c r="H311">
        <f t="shared" si="4"/>
        <v>1</v>
      </c>
      <c r="I311" s="64">
        <f t="shared" si="5"/>
        <v>0</v>
      </c>
      <c r="J311">
        <f t="shared" si="6"/>
        <v>0</v>
      </c>
      <c r="K311" s="17">
        <f t="shared" ref="K311:M311" ca="1" si="616">IF(H311=1,$E311,"")</f>
        <v>4.835108954211699E-2</v>
      </c>
      <c r="L311" t="str">
        <f t="shared" si="616"/>
        <v/>
      </c>
      <c r="M311" t="str">
        <f t="shared" si="616"/>
        <v/>
      </c>
      <c r="N311" s="148">
        <f>IF('StockBond Returns'!AD309=0,1,0)</f>
        <v>0</v>
      </c>
      <c r="O311">
        <f>IF( AND('StockBond Returns'!$AD309&lt;0,'StockBond Returns'!$AD309&gt;=-0.1),1,0)</f>
        <v>1</v>
      </c>
      <c r="P311">
        <f>IF( AND('StockBond Returns'!$AD309&lt;-0.1,'StockBond Returns'!$AD309&gt;=-0.2),1,0)</f>
        <v>0</v>
      </c>
      <c r="Q311">
        <f>IF( AND('StockBond Returns'!$AD309&lt;-0.2,'StockBond Returns'!$AD309&gt;=-0.3),1,0)</f>
        <v>0</v>
      </c>
      <c r="R311">
        <f>IF('StockBond Returns'!AD309&lt;-0.3,1,0)</f>
        <v>0</v>
      </c>
      <c r="S311" t="str">
        <f t="shared" ref="S311:W311" si="617">IF(N311=1,$E311,"")</f>
        <v/>
      </c>
      <c r="T311" s="17">
        <f t="shared" ca="1" si="617"/>
        <v>4.835108954211699E-2</v>
      </c>
      <c r="U311" t="str">
        <f t="shared" si="617"/>
        <v/>
      </c>
      <c r="V311" t="str">
        <f t="shared" si="617"/>
        <v/>
      </c>
      <c r="W311" t="str">
        <f t="shared" si="617"/>
        <v/>
      </c>
    </row>
    <row r="312" spans="1:23" ht="13" x14ac:dyDescent="0.15">
      <c r="A312">
        <f t="shared" si="30"/>
        <v>6</v>
      </c>
      <c r="B312">
        <f t="shared" si="31"/>
        <v>1896</v>
      </c>
      <c r="C312" s="64" t="s">
        <v>115</v>
      </c>
      <c r="D312" s="146">
        <f t="shared" si="9"/>
        <v>1896.4166666666436</v>
      </c>
      <c r="E312" s="147">
        <f ca="1">('StockBond Returns'!AA311+'StockBond Returns'!AC311-'Parameters &amp; Main Results'!$B$39)/'StockBond Returns'!AB311*12</f>
        <v>4.7886899330894794E-2</v>
      </c>
      <c r="F312" s="70">
        <f ca="1">'StockBond Returns'!AA311+'StockBond Returns'!AC311-'StockBond Returns'!AB311*'Distribution of Final Value'!$B$7</f>
        <v>1.137790167968185</v>
      </c>
      <c r="G312" s="17">
        <f>1/'StockBond Returns'!M310</f>
        <v>5.6090701702525392E-2</v>
      </c>
      <c r="H312">
        <f t="shared" si="4"/>
        <v>1</v>
      </c>
      <c r="I312" s="64">
        <f t="shared" si="5"/>
        <v>0</v>
      </c>
      <c r="J312">
        <f t="shared" si="6"/>
        <v>0</v>
      </c>
      <c r="K312" s="17">
        <f t="shared" ref="K312:M312" ca="1" si="618">IF(H312=1,$E312,"")</f>
        <v>4.7886899330894794E-2</v>
      </c>
      <c r="L312" t="str">
        <f t="shared" si="618"/>
        <v/>
      </c>
      <c r="M312" t="str">
        <f t="shared" si="618"/>
        <v/>
      </c>
      <c r="N312" s="148">
        <f>IF('StockBond Returns'!AD310=0,1,0)</f>
        <v>1</v>
      </c>
      <c r="O312">
        <f>IF( AND('StockBond Returns'!$AD310&lt;0,'StockBond Returns'!$AD310&gt;=-0.1),1,0)</f>
        <v>0</v>
      </c>
      <c r="P312">
        <f>IF( AND('StockBond Returns'!$AD310&lt;-0.1,'StockBond Returns'!$AD310&gt;=-0.2),1,0)</f>
        <v>0</v>
      </c>
      <c r="Q312">
        <f>IF( AND('StockBond Returns'!$AD310&lt;-0.2,'StockBond Returns'!$AD310&gt;=-0.3),1,0)</f>
        <v>0</v>
      </c>
      <c r="R312">
        <f>IF('StockBond Returns'!AD310&lt;-0.3,1,0)</f>
        <v>0</v>
      </c>
      <c r="S312" s="17">
        <f t="shared" ref="S312:W312" ca="1" si="619">IF(N312=1,$E312,"")</f>
        <v>4.7886899330894794E-2</v>
      </c>
      <c r="T312" t="str">
        <f t="shared" si="619"/>
        <v/>
      </c>
      <c r="U312" t="str">
        <f t="shared" si="619"/>
        <v/>
      </c>
      <c r="V312" t="str">
        <f t="shared" si="619"/>
        <v/>
      </c>
      <c r="W312" t="str">
        <f t="shared" si="619"/>
        <v/>
      </c>
    </row>
    <row r="313" spans="1:23" ht="13" x14ac:dyDescent="0.15">
      <c r="A313">
        <f t="shared" si="30"/>
        <v>7</v>
      </c>
      <c r="B313">
        <f t="shared" si="31"/>
        <v>1896</v>
      </c>
      <c r="C313" s="64" t="s">
        <v>115</v>
      </c>
      <c r="D313" s="146">
        <f t="shared" si="9"/>
        <v>1896.4999999999768</v>
      </c>
      <c r="E313" s="147">
        <f ca="1">('StockBond Returns'!AA312+'StockBond Returns'!AC312-'Parameters &amp; Main Results'!$B$39)/'StockBond Returns'!AB312*12</f>
        <v>4.7826363689132886E-2</v>
      </c>
      <c r="F313" s="70">
        <f ca="1">'StockBond Returns'!AA312+'StockBond Returns'!AC312-'StockBond Returns'!AB312*'Distribution of Final Value'!$B$7</f>
        <v>1.154206083731828</v>
      </c>
      <c r="G313" s="17">
        <f>1/'StockBond Returns'!M311</f>
        <v>5.6250630154715639E-2</v>
      </c>
      <c r="H313">
        <f t="shared" si="4"/>
        <v>1</v>
      </c>
      <c r="I313" s="64">
        <f t="shared" si="5"/>
        <v>0</v>
      </c>
      <c r="J313">
        <f t="shared" si="6"/>
        <v>0</v>
      </c>
      <c r="K313" s="17">
        <f t="shared" ref="K313:M313" ca="1" si="620">IF(H313=1,$E313,"")</f>
        <v>4.7826363689132886E-2</v>
      </c>
      <c r="L313" t="str">
        <f t="shared" si="620"/>
        <v/>
      </c>
      <c r="M313" t="str">
        <f t="shared" si="620"/>
        <v/>
      </c>
      <c r="N313" s="148">
        <f>IF('StockBond Returns'!AD311=0,1,0)</f>
        <v>1</v>
      </c>
      <c r="O313">
        <f>IF( AND('StockBond Returns'!$AD311&lt;0,'StockBond Returns'!$AD311&gt;=-0.1),1,0)</f>
        <v>0</v>
      </c>
      <c r="P313">
        <f>IF( AND('StockBond Returns'!$AD311&lt;-0.1,'StockBond Returns'!$AD311&gt;=-0.2),1,0)</f>
        <v>0</v>
      </c>
      <c r="Q313">
        <f>IF( AND('StockBond Returns'!$AD311&lt;-0.2,'StockBond Returns'!$AD311&gt;=-0.3),1,0)</f>
        <v>0</v>
      </c>
      <c r="R313">
        <f>IF('StockBond Returns'!AD311&lt;-0.3,1,0)</f>
        <v>0</v>
      </c>
      <c r="S313" s="17">
        <f t="shared" ref="S313:W313" ca="1" si="621">IF(N313=1,$E313,"")</f>
        <v>4.7826363689132886E-2</v>
      </c>
      <c r="T313" t="str">
        <f t="shared" si="621"/>
        <v/>
      </c>
      <c r="U313" t="str">
        <f t="shared" si="621"/>
        <v/>
      </c>
      <c r="V313" t="str">
        <f t="shared" si="621"/>
        <v/>
      </c>
      <c r="W313" t="str">
        <f t="shared" si="621"/>
        <v/>
      </c>
    </row>
    <row r="314" spans="1:23" ht="13" x14ac:dyDescent="0.15">
      <c r="A314">
        <f t="shared" si="30"/>
        <v>8</v>
      </c>
      <c r="B314">
        <f t="shared" si="31"/>
        <v>1896</v>
      </c>
      <c r="C314" s="64" t="s">
        <v>115</v>
      </c>
      <c r="D314" s="146">
        <f t="shared" si="9"/>
        <v>1896.5833333333101</v>
      </c>
      <c r="E314" s="147">
        <f ca="1">('StockBond Returns'!AA313+'StockBond Returns'!AC313-'Parameters &amp; Main Results'!$B$39)/'StockBond Returns'!AB313*12</f>
        <v>5.0511449976032838E-2</v>
      </c>
      <c r="F314" s="70">
        <f ca="1">'StockBond Returns'!AA313+'StockBond Returns'!AC313-'StockBond Returns'!AB313*'Distribution of Final Value'!$B$7</f>
        <v>1.6192363948358128</v>
      </c>
      <c r="G314" s="17">
        <f>1/'StockBond Returns'!M312</f>
        <v>6.0106628798849378E-2</v>
      </c>
      <c r="H314">
        <f t="shared" si="4"/>
        <v>1</v>
      </c>
      <c r="I314" s="64">
        <f t="shared" si="5"/>
        <v>0</v>
      </c>
      <c r="J314">
        <f t="shared" si="6"/>
        <v>0</v>
      </c>
      <c r="K314" s="17">
        <f t="shared" ref="K314:M314" ca="1" si="622">IF(H314=1,$E314,"")</f>
        <v>5.0511449976032838E-2</v>
      </c>
      <c r="L314" t="str">
        <f t="shared" si="622"/>
        <v/>
      </c>
      <c r="M314" t="str">
        <f t="shared" si="622"/>
        <v/>
      </c>
      <c r="N314" s="148">
        <f>IF('StockBond Returns'!AD312=0,1,0)</f>
        <v>0</v>
      </c>
      <c r="O314">
        <f>IF( AND('StockBond Returns'!$AD312&lt;0,'StockBond Returns'!$AD312&gt;=-0.1),1,0)</f>
        <v>1</v>
      </c>
      <c r="P314">
        <f>IF( AND('StockBond Returns'!$AD312&lt;-0.1,'StockBond Returns'!$AD312&gt;=-0.2),1,0)</f>
        <v>0</v>
      </c>
      <c r="Q314">
        <f>IF( AND('StockBond Returns'!$AD312&lt;-0.2,'StockBond Returns'!$AD312&gt;=-0.3),1,0)</f>
        <v>0</v>
      </c>
      <c r="R314">
        <f>IF('StockBond Returns'!AD312&lt;-0.3,1,0)</f>
        <v>0</v>
      </c>
      <c r="S314" t="str">
        <f t="shared" ref="S314:W314" si="623">IF(N314=1,$E314,"")</f>
        <v/>
      </c>
      <c r="T314" s="17">
        <f t="shared" ca="1" si="623"/>
        <v>5.0511449976032838E-2</v>
      </c>
      <c r="U314" t="str">
        <f t="shared" si="623"/>
        <v/>
      </c>
      <c r="V314" t="str">
        <f t="shared" si="623"/>
        <v/>
      </c>
      <c r="W314" t="str">
        <f t="shared" si="623"/>
        <v/>
      </c>
    </row>
    <row r="315" spans="1:23" ht="13" x14ac:dyDescent="0.15">
      <c r="A315">
        <f t="shared" si="30"/>
        <v>9</v>
      </c>
      <c r="B315">
        <f t="shared" si="31"/>
        <v>1896</v>
      </c>
      <c r="C315" s="64" t="s">
        <v>115</v>
      </c>
      <c r="D315" s="146">
        <f t="shared" si="9"/>
        <v>1896.6666666666433</v>
      </c>
      <c r="E315" s="147">
        <f ca="1">('StockBond Returns'!AA314+'StockBond Returns'!AC314-'Parameters &amp; Main Results'!$B$39)/'StockBond Returns'!AB314*12</f>
        <v>5.3007311481376732E-2</v>
      </c>
      <c r="F315" s="70">
        <f ca="1">'StockBond Returns'!AA314+'StockBond Returns'!AC314-'StockBond Returns'!AB314*'Distribution of Final Value'!$B$7</f>
        <v>1.963385001267091</v>
      </c>
      <c r="G315" s="17">
        <f>1/'StockBond Returns'!M313</f>
        <v>6.3680596265366735E-2</v>
      </c>
      <c r="H315">
        <f t="shared" si="4"/>
        <v>1</v>
      </c>
      <c r="I315" s="64">
        <f t="shared" si="5"/>
        <v>0</v>
      </c>
      <c r="J315">
        <f t="shared" si="6"/>
        <v>0</v>
      </c>
      <c r="K315" s="17">
        <f t="shared" ref="K315:M315" ca="1" si="624">IF(H315=1,$E315,"")</f>
        <v>5.3007311481376732E-2</v>
      </c>
      <c r="L315" t="str">
        <f t="shared" si="624"/>
        <v/>
      </c>
      <c r="M315" t="str">
        <f t="shared" si="624"/>
        <v/>
      </c>
      <c r="N315" s="148">
        <f>IF('StockBond Returns'!AD313=0,1,0)</f>
        <v>0</v>
      </c>
      <c r="O315">
        <f>IF( AND('StockBond Returns'!$AD313&lt;0,'StockBond Returns'!$AD313&gt;=-0.1),1,0)</f>
        <v>0</v>
      </c>
      <c r="P315">
        <f>IF( AND('StockBond Returns'!$AD313&lt;-0.1,'StockBond Returns'!$AD313&gt;=-0.2),1,0)</f>
        <v>1</v>
      </c>
      <c r="Q315">
        <f>IF( AND('StockBond Returns'!$AD313&lt;-0.2,'StockBond Returns'!$AD313&gt;=-0.3),1,0)</f>
        <v>0</v>
      </c>
      <c r="R315">
        <f>IF('StockBond Returns'!AD313&lt;-0.3,1,0)</f>
        <v>0</v>
      </c>
      <c r="S315" t="str">
        <f t="shared" ref="S315:W315" si="625">IF(N315=1,$E315,"")</f>
        <v/>
      </c>
      <c r="T315" t="str">
        <f t="shared" si="625"/>
        <v/>
      </c>
      <c r="U315" s="17">
        <f t="shared" ca="1" si="625"/>
        <v>5.3007311481376732E-2</v>
      </c>
      <c r="V315" t="str">
        <f t="shared" si="625"/>
        <v/>
      </c>
      <c r="W315" t="str">
        <f t="shared" si="625"/>
        <v/>
      </c>
    </row>
    <row r="316" spans="1:23" ht="13" x14ac:dyDescent="0.15">
      <c r="A316">
        <f t="shared" si="30"/>
        <v>10</v>
      </c>
      <c r="B316">
        <f t="shared" si="31"/>
        <v>1896</v>
      </c>
      <c r="C316" s="64" t="s">
        <v>115</v>
      </c>
      <c r="D316" s="146">
        <f t="shared" si="9"/>
        <v>1896.7499999999766</v>
      </c>
      <c r="E316" s="147">
        <f ca="1">('StockBond Returns'!AA315+'StockBond Returns'!AC315-'Parameters &amp; Main Results'!$B$39)/'StockBond Returns'!AB315*12</f>
        <v>5.0759089906565295E-2</v>
      </c>
      <c r="F316" s="70">
        <f ca="1">'StockBond Returns'!AA315+'StockBond Returns'!AC315-'StockBond Returns'!AB315*'Distribution of Final Value'!$B$7</f>
        <v>1.5915333632591917</v>
      </c>
      <c r="G316" s="17">
        <f>1/'StockBond Returns'!M314</f>
        <v>6.0443632301235221E-2</v>
      </c>
      <c r="H316">
        <f t="shared" si="4"/>
        <v>1</v>
      </c>
      <c r="I316" s="64">
        <f t="shared" si="5"/>
        <v>0</v>
      </c>
      <c r="J316">
        <f t="shared" si="6"/>
        <v>0</v>
      </c>
      <c r="K316" s="17">
        <f t="shared" ref="K316:M316" ca="1" si="626">IF(H316=1,$E316,"")</f>
        <v>5.0759089906565295E-2</v>
      </c>
      <c r="L316" t="str">
        <f t="shared" si="626"/>
        <v/>
      </c>
      <c r="M316" t="str">
        <f t="shared" si="626"/>
        <v/>
      </c>
      <c r="N316" s="148">
        <f>IF('StockBond Returns'!AD314=0,1,0)</f>
        <v>0</v>
      </c>
      <c r="O316">
        <f>IF( AND('StockBond Returns'!$AD314&lt;0,'StockBond Returns'!$AD314&gt;=-0.1),1,0)</f>
        <v>1</v>
      </c>
      <c r="P316">
        <f>IF( AND('StockBond Returns'!$AD314&lt;-0.1,'StockBond Returns'!$AD314&gt;=-0.2),1,0)</f>
        <v>0</v>
      </c>
      <c r="Q316">
        <f>IF( AND('StockBond Returns'!$AD314&lt;-0.2,'StockBond Returns'!$AD314&gt;=-0.3),1,0)</f>
        <v>0</v>
      </c>
      <c r="R316">
        <f>IF('StockBond Returns'!AD314&lt;-0.3,1,0)</f>
        <v>0</v>
      </c>
      <c r="S316" t="str">
        <f t="shared" ref="S316:W316" si="627">IF(N316=1,$E316,"")</f>
        <v/>
      </c>
      <c r="T316" s="17">
        <f t="shared" ca="1" si="627"/>
        <v>5.0759089906565295E-2</v>
      </c>
      <c r="U316" t="str">
        <f t="shared" si="627"/>
        <v/>
      </c>
      <c r="V316" t="str">
        <f t="shared" si="627"/>
        <v/>
      </c>
      <c r="W316" t="str">
        <f t="shared" si="627"/>
        <v/>
      </c>
    </row>
    <row r="317" spans="1:23" ht="13" x14ac:dyDescent="0.15">
      <c r="A317">
        <f t="shared" si="30"/>
        <v>11</v>
      </c>
      <c r="B317">
        <f t="shared" si="31"/>
        <v>1896</v>
      </c>
      <c r="C317" s="64" t="s">
        <v>115</v>
      </c>
      <c r="D317" s="146">
        <f t="shared" si="9"/>
        <v>1896.8333333333098</v>
      </c>
      <c r="E317" s="147">
        <f ca="1">('StockBond Returns'!AA316+'StockBond Returns'!AC316-'Parameters &amp; Main Results'!$B$39)/'StockBond Returns'!AB316*12</f>
        <v>5.1351430224076025E-2</v>
      </c>
      <c r="F317" s="70">
        <f ca="1">'StockBond Returns'!AA316+'StockBond Returns'!AC316-'StockBond Returns'!AB316*'Distribution of Final Value'!$B$7</f>
        <v>1.576162565590006</v>
      </c>
      <c r="G317" s="17">
        <f>1/'StockBond Returns'!M315</f>
        <v>6.0831443685643832E-2</v>
      </c>
      <c r="H317">
        <f t="shared" si="4"/>
        <v>1</v>
      </c>
      <c r="I317" s="64">
        <f t="shared" si="5"/>
        <v>0</v>
      </c>
      <c r="J317">
        <f t="shared" si="6"/>
        <v>0</v>
      </c>
      <c r="K317" s="17">
        <f t="shared" ref="K317:M317" ca="1" si="628">IF(H317=1,$E317,"")</f>
        <v>5.1351430224076025E-2</v>
      </c>
      <c r="L317" t="str">
        <f t="shared" si="628"/>
        <v/>
      </c>
      <c r="M317" t="str">
        <f t="shared" si="628"/>
        <v/>
      </c>
      <c r="N317" s="148">
        <f>IF('StockBond Returns'!AD315=0,1,0)</f>
        <v>0</v>
      </c>
      <c r="O317">
        <f>IF( AND('StockBond Returns'!$AD315&lt;0,'StockBond Returns'!$AD315&gt;=-0.1),1,0)</f>
        <v>1</v>
      </c>
      <c r="P317">
        <f>IF( AND('StockBond Returns'!$AD315&lt;-0.1,'StockBond Returns'!$AD315&gt;=-0.2),1,0)</f>
        <v>0</v>
      </c>
      <c r="Q317">
        <f>IF( AND('StockBond Returns'!$AD315&lt;-0.2,'StockBond Returns'!$AD315&gt;=-0.3),1,0)</f>
        <v>0</v>
      </c>
      <c r="R317">
        <f>IF('StockBond Returns'!AD315&lt;-0.3,1,0)</f>
        <v>0</v>
      </c>
      <c r="S317" t="str">
        <f t="shared" ref="S317:W317" si="629">IF(N317=1,$E317,"")</f>
        <v/>
      </c>
      <c r="T317" s="17">
        <f t="shared" ca="1" si="629"/>
        <v>5.1351430224076025E-2</v>
      </c>
      <c r="U317" t="str">
        <f t="shared" si="629"/>
        <v/>
      </c>
      <c r="V317" t="str">
        <f t="shared" si="629"/>
        <v/>
      </c>
      <c r="W317" t="str">
        <f t="shared" si="629"/>
        <v/>
      </c>
    </row>
    <row r="318" spans="1:23" ht="13" x14ac:dyDescent="0.15">
      <c r="A318">
        <f t="shared" si="30"/>
        <v>12</v>
      </c>
      <c r="B318">
        <f t="shared" si="31"/>
        <v>1896</v>
      </c>
      <c r="C318" s="64" t="s">
        <v>115</v>
      </c>
      <c r="D318" s="146">
        <f t="shared" si="9"/>
        <v>1896.9166666666431</v>
      </c>
      <c r="E318" s="147">
        <f ca="1">('StockBond Returns'!AA317+'StockBond Returns'!AC317-'Parameters &amp; Main Results'!$B$39)/'StockBond Returns'!AB317*12</f>
        <v>5.0103712944956261E-2</v>
      </c>
      <c r="F318" s="70">
        <f ca="1">'StockBond Returns'!AA317+'StockBond Returns'!AC317-'StockBond Returns'!AB317*'Distribution of Final Value'!$B$7</f>
        <v>1.3503925186766361</v>
      </c>
      <c r="G318" s="17">
        <f>1/'StockBond Returns'!M316</f>
        <v>5.8515718694820189E-2</v>
      </c>
      <c r="H318">
        <f t="shared" si="4"/>
        <v>1</v>
      </c>
      <c r="I318" s="64">
        <f t="shared" si="5"/>
        <v>0</v>
      </c>
      <c r="J318">
        <f t="shared" si="6"/>
        <v>0</v>
      </c>
      <c r="K318" s="17">
        <f t="shared" ref="K318:M318" ca="1" si="630">IF(H318=1,$E318,"")</f>
        <v>5.0103712944956261E-2</v>
      </c>
      <c r="L318" t="str">
        <f t="shared" si="630"/>
        <v/>
      </c>
      <c r="M318" t="str">
        <f t="shared" si="630"/>
        <v/>
      </c>
      <c r="N318" s="148">
        <f>IF('StockBond Returns'!AD316=0,1,0)</f>
        <v>0</v>
      </c>
      <c r="O318">
        <f>IF( AND('StockBond Returns'!$AD316&lt;0,'StockBond Returns'!$AD316&gt;=-0.1),1,0)</f>
        <v>1</v>
      </c>
      <c r="P318">
        <f>IF( AND('StockBond Returns'!$AD316&lt;-0.1,'StockBond Returns'!$AD316&gt;=-0.2),1,0)</f>
        <v>0</v>
      </c>
      <c r="Q318">
        <f>IF( AND('StockBond Returns'!$AD316&lt;-0.2,'StockBond Returns'!$AD316&gt;=-0.3),1,0)</f>
        <v>0</v>
      </c>
      <c r="R318">
        <f>IF('StockBond Returns'!AD316&lt;-0.3,1,0)</f>
        <v>0</v>
      </c>
      <c r="S318" t="str">
        <f t="shared" ref="S318:W318" si="631">IF(N318=1,$E318,"")</f>
        <v/>
      </c>
      <c r="T318" s="17">
        <f t="shared" ca="1" si="631"/>
        <v>5.0103712944956261E-2</v>
      </c>
      <c r="U318" t="str">
        <f t="shared" si="631"/>
        <v/>
      </c>
      <c r="V318" t="str">
        <f t="shared" si="631"/>
        <v/>
      </c>
      <c r="W318" t="str">
        <f t="shared" si="631"/>
        <v/>
      </c>
    </row>
    <row r="319" spans="1:23" ht="13" x14ac:dyDescent="0.15">
      <c r="A319">
        <f t="shared" si="30"/>
        <v>1</v>
      </c>
      <c r="B319">
        <f t="shared" si="31"/>
        <v>1897</v>
      </c>
      <c r="C319" s="64" t="s">
        <v>115</v>
      </c>
      <c r="D319" s="146">
        <f t="shared" si="9"/>
        <v>1896.9999999999764</v>
      </c>
      <c r="E319" s="147">
        <f ca="1">('StockBond Returns'!AA318+'StockBond Returns'!AC318-'Parameters &amp; Main Results'!$B$39)/'StockBond Returns'!AB318*12</f>
        <v>5.1521242114093098E-2</v>
      </c>
      <c r="F319" s="70">
        <f ca="1">'StockBond Returns'!AA318+'StockBond Returns'!AC318-'StockBond Returns'!AB318*'Distribution of Final Value'!$B$7</f>
        <v>1.4749952944869564</v>
      </c>
      <c r="G319" s="17">
        <f>1/'StockBond Returns'!M317</f>
        <v>6.0600903359001292E-2</v>
      </c>
      <c r="H319">
        <f t="shared" si="4"/>
        <v>1</v>
      </c>
      <c r="I319" s="64">
        <f t="shared" si="5"/>
        <v>0</v>
      </c>
      <c r="J319">
        <f t="shared" si="6"/>
        <v>0</v>
      </c>
      <c r="K319" s="17">
        <f t="shared" ref="K319:M319" ca="1" si="632">IF(H319=1,$E319,"")</f>
        <v>5.1521242114093098E-2</v>
      </c>
      <c r="L319" t="str">
        <f t="shared" si="632"/>
        <v/>
      </c>
      <c r="M319" t="str">
        <f t="shared" si="632"/>
        <v/>
      </c>
      <c r="N319" s="148">
        <f>IF('StockBond Returns'!AD317=0,1,0)</f>
        <v>0</v>
      </c>
      <c r="O319">
        <f>IF( AND('StockBond Returns'!$AD317&lt;0,'StockBond Returns'!$AD317&gt;=-0.1),1,0)</f>
        <v>1</v>
      </c>
      <c r="P319">
        <f>IF( AND('StockBond Returns'!$AD317&lt;-0.1,'StockBond Returns'!$AD317&gt;=-0.2),1,0)</f>
        <v>0</v>
      </c>
      <c r="Q319">
        <f>IF( AND('StockBond Returns'!$AD317&lt;-0.2,'StockBond Returns'!$AD317&gt;=-0.3),1,0)</f>
        <v>0</v>
      </c>
      <c r="R319">
        <f>IF('StockBond Returns'!AD317&lt;-0.3,1,0)</f>
        <v>0</v>
      </c>
      <c r="S319" t="str">
        <f t="shared" ref="S319:W319" si="633">IF(N319=1,$E319,"")</f>
        <v/>
      </c>
      <c r="T319" s="17">
        <f t="shared" ca="1" si="633"/>
        <v>5.1521242114093098E-2</v>
      </c>
      <c r="U319" t="str">
        <f t="shared" si="633"/>
        <v/>
      </c>
      <c r="V319" t="str">
        <f t="shared" si="633"/>
        <v/>
      </c>
      <c r="W319" t="str">
        <f t="shared" si="633"/>
        <v/>
      </c>
    </row>
    <row r="320" spans="1:23" ht="13" x14ac:dyDescent="0.15">
      <c r="A320">
        <f t="shared" si="30"/>
        <v>2</v>
      </c>
      <c r="B320">
        <f t="shared" si="31"/>
        <v>1897</v>
      </c>
      <c r="C320" s="64" t="s">
        <v>115</v>
      </c>
      <c r="D320" s="146">
        <f t="shared" si="9"/>
        <v>1897.0833333333096</v>
      </c>
      <c r="E320" s="147">
        <f ca="1">('StockBond Returns'!AA319+'StockBond Returns'!AC319-'Parameters &amp; Main Results'!$B$39)/'StockBond Returns'!AB319*12</f>
        <v>4.9883516264883368E-2</v>
      </c>
      <c r="F320" s="70">
        <f ca="1">'StockBond Returns'!AA319+'StockBond Returns'!AC319-'StockBond Returns'!AB319*'Distribution of Final Value'!$B$7</f>
        <v>1.2643016185637279</v>
      </c>
      <c r="G320" s="17">
        <f>1/'StockBond Returns'!M318</f>
        <v>5.8731903220573776E-2</v>
      </c>
      <c r="H320">
        <f t="shared" si="4"/>
        <v>1</v>
      </c>
      <c r="I320" s="64">
        <f t="shared" si="5"/>
        <v>0</v>
      </c>
      <c r="J320">
        <f t="shared" si="6"/>
        <v>0</v>
      </c>
      <c r="K320" s="17">
        <f t="shared" ref="K320:M320" ca="1" si="634">IF(H320=1,$E320,"")</f>
        <v>4.9883516264883368E-2</v>
      </c>
      <c r="L320" t="str">
        <f t="shared" si="634"/>
        <v/>
      </c>
      <c r="M320" t="str">
        <f t="shared" si="634"/>
        <v/>
      </c>
      <c r="N320" s="148">
        <f>IF('StockBond Returns'!AD318=0,1,0)</f>
        <v>0</v>
      </c>
      <c r="O320">
        <f>IF( AND('StockBond Returns'!$AD318&lt;0,'StockBond Returns'!$AD318&gt;=-0.1),1,0)</f>
        <v>1</v>
      </c>
      <c r="P320">
        <f>IF( AND('StockBond Returns'!$AD318&lt;-0.1,'StockBond Returns'!$AD318&gt;=-0.2),1,0)</f>
        <v>0</v>
      </c>
      <c r="Q320">
        <f>IF( AND('StockBond Returns'!$AD318&lt;-0.2,'StockBond Returns'!$AD318&gt;=-0.3),1,0)</f>
        <v>0</v>
      </c>
      <c r="R320">
        <f>IF('StockBond Returns'!AD318&lt;-0.3,1,0)</f>
        <v>0</v>
      </c>
      <c r="S320" t="str">
        <f t="shared" ref="S320:W320" si="635">IF(N320=1,$E320,"")</f>
        <v/>
      </c>
      <c r="T320" s="17">
        <f t="shared" ca="1" si="635"/>
        <v>4.9883516264883368E-2</v>
      </c>
      <c r="U320" t="str">
        <f t="shared" si="635"/>
        <v/>
      </c>
      <c r="V320" t="str">
        <f t="shared" si="635"/>
        <v/>
      </c>
      <c r="W320" t="str">
        <f t="shared" si="635"/>
        <v/>
      </c>
    </row>
    <row r="321" spans="1:23" ht="13" x14ac:dyDescent="0.15">
      <c r="A321">
        <f t="shared" si="30"/>
        <v>3</v>
      </c>
      <c r="B321">
        <f t="shared" si="31"/>
        <v>1897</v>
      </c>
      <c r="C321" s="64" t="s">
        <v>115</v>
      </c>
      <c r="D321" s="146">
        <f t="shared" si="9"/>
        <v>1897.1666666666429</v>
      </c>
      <c r="E321" s="147">
        <f ca="1">('StockBond Returns'!AA320+'StockBond Returns'!AC320-'Parameters &amp; Main Results'!$B$39)/'StockBond Returns'!AB320*12</f>
        <v>5.0216078006190365E-2</v>
      </c>
      <c r="F321" s="70">
        <f ca="1">'StockBond Returns'!AA320+'StockBond Returns'!AC320-'StockBond Returns'!AB320*'Distribution of Final Value'!$B$7</f>
        <v>1.2682370818993052</v>
      </c>
      <c r="G321" s="17">
        <f>1/'StockBond Returns'!M319</f>
        <v>5.9192522084617519E-2</v>
      </c>
      <c r="H321">
        <f t="shared" si="4"/>
        <v>1</v>
      </c>
      <c r="I321" s="64">
        <f t="shared" si="5"/>
        <v>0</v>
      </c>
      <c r="J321">
        <f t="shared" si="6"/>
        <v>0</v>
      </c>
      <c r="K321" s="17">
        <f t="shared" ref="K321:M321" ca="1" si="636">IF(H321=1,$E321,"")</f>
        <v>5.0216078006190365E-2</v>
      </c>
      <c r="L321" t="str">
        <f t="shared" si="636"/>
        <v/>
      </c>
      <c r="M321" t="str">
        <f t="shared" si="636"/>
        <v/>
      </c>
      <c r="N321" s="148">
        <f>IF('StockBond Returns'!AD319=0,1,0)</f>
        <v>0</v>
      </c>
      <c r="O321">
        <f>IF( AND('StockBond Returns'!$AD319&lt;0,'StockBond Returns'!$AD319&gt;=-0.1),1,0)</f>
        <v>1</v>
      </c>
      <c r="P321">
        <f>IF( AND('StockBond Returns'!$AD319&lt;-0.1,'StockBond Returns'!$AD319&gt;=-0.2),1,0)</f>
        <v>0</v>
      </c>
      <c r="Q321">
        <f>IF( AND('StockBond Returns'!$AD319&lt;-0.2,'StockBond Returns'!$AD319&gt;=-0.3),1,0)</f>
        <v>0</v>
      </c>
      <c r="R321">
        <f>IF('StockBond Returns'!AD319&lt;-0.3,1,0)</f>
        <v>0</v>
      </c>
      <c r="S321" t="str">
        <f t="shared" ref="S321:W321" si="637">IF(N321=1,$E321,"")</f>
        <v/>
      </c>
      <c r="T321" s="17">
        <f t="shared" ca="1" si="637"/>
        <v>5.0216078006190365E-2</v>
      </c>
      <c r="U321" t="str">
        <f t="shared" si="637"/>
        <v/>
      </c>
      <c r="V321" t="str">
        <f t="shared" si="637"/>
        <v/>
      </c>
      <c r="W321" t="str">
        <f t="shared" si="637"/>
        <v/>
      </c>
    </row>
    <row r="322" spans="1:23" ht="13" x14ac:dyDescent="0.15">
      <c r="A322">
        <f t="shared" si="30"/>
        <v>4</v>
      </c>
      <c r="B322">
        <f t="shared" si="31"/>
        <v>1897</v>
      </c>
      <c r="C322" s="64" t="s">
        <v>115</v>
      </c>
      <c r="D322" s="146">
        <f t="shared" si="9"/>
        <v>1897.2499999999761</v>
      </c>
      <c r="E322" s="147">
        <f ca="1">('StockBond Returns'!AA321+'StockBond Returns'!AC321-'Parameters &amp; Main Results'!$B$39)/'StockBond Returns'!AB321*12</f>
        <v>5.0088894168077151E-2</v>
      </c>
      <c r="F322" s="70">
        <f ca="1">'StockBond Returns'!AA321+'StockBond Returns'!AC321-'StockBond Returns'!AB321*'Distribution of Final Value'!$B$7</f>
        <v>1.1844825673929007</v>
      </c>
      <c r="G322" s="17">
        <f>1/'StockBond Returns'!M320</f>
        <v>5.8969111243596099E-2</v>
      </c>
      <c r="H322">
        <f t="shared" si="4"/>
        <v>1</v>
      </c>
      <c r="I322" s="64">
        <f t="shared" si="5"/>
        <v>0</v>
      </c>
      <c r="J322">
        <f t="shared" si="6"/>
        <v>0</v>
      </c>
      <c r="K322" s="17">
        <f t="shared" ref="K322:M322" ca="1" si="638">IF(H322=1,$E322,"")</f>
        <v>5.0088894168077151E-2</v>
      </c>
      <c r="L322" t="str">
        <f t="shared" si="638"/>
        <v/>
      </c>
      <c r="M322" t="str">
        <f t="shared" si="638"/>
        <v/>
      </c>
      <c r="N322" s="148">
        <f>IF('StockBond Returns'!AD320=0,1,0)</f>
        <v>0</v>
      </c>
      <c r="O322">
        <f>IF( AND('StockBond Returns'!$AD320&lt;0,'StockBond Returns'!$AD320&gt;=-0.1),1,0)</f>
        <v>1</v>
      </c>
      <c r="P322">
        <f>IF( AND('StockBond Returns'!$AD320&lt;-0.1,'StockBond Returns'!$AD320&gt;=-0.2),1,0)</f>
        <v>0</v>
      </c>
      <c r="Q322">
        <f>IF( AND('StockBond Returns'!$AD320&lt;-0.2,'StockBond Returns'!$AD320&gt;=-0.3),1,0)</f>
        <v>0</v>
      </c>
      <c r="R322">
        <f>IF('StockBond Returns'!AD320&lt;-0.3,1,0)</f>
        <v>0</v>
      </c>
      <c r="S322" t="str">
        <f t="shared" ref="S322:W322" si="639">IF(N322=1,$E322,"")</f>
        <v/>
      </c>
      <c r="T322" s="17">
        <f t="shared" ca="1" si="639"/>
        <v>5.0088894168077151E-2</v>
      </c>
      <c r="U322" t="str">
        <f t="shared" si="639"/>
        <v/>
      </c>
      <c r="V322" t="str">
        <f t="shared" si="639"/>
        <v/>
      </c>
      <c r="W322" t="str">
        <f t="shared" si="639"/>
        <v/>
      </c>
    </row>
    <row r="323" spans="1:23" ht="13" x14ac:dyDescent="0.15">
      <c r="A323">
        <f t="shared" si="30"/>
        <v>5</v>
      </c>
      <c r="B323">
        <f t="shared" si="31"/>
        <v>1897</v>
      </c>
      <c r="C323" s="64" t="s">
        <v>115</v>
      </c>
      <c r="D323" s="146">
        <f t="shared" si="9"/>
        <v>1897.3333333333094</v>
      </c>
      <c r="E323" s="147">
        <f ca="1">('StockBond Returns'!AA322+'StockBond Returns'!AC322-'Parameters &amp; Main Results'!$B$39)/'StockBond Returns'!AB322*12</f>
        <v>5.0490558190294937E-2</v>
      </c>
      <c r="F323" s="70">
        <f ca="1">'StockBond Returns'!AA322+'StockBond Returns'!AC322-'StockBond Returns'!AB322*'Distribution of Final Value'!$B$7</f>
        <v>1.1851202235722731</v>
      </c>
      <c r="G323" s="17">
        <f>1/'StockBond Returns'!M321</f>
        <v>5.9891509776160312E-2</v>
      </c>
      <c r="H323">
        <f t="shared" si="4"/>
        <v>1</v>
      </c>
      <c r="I323" s="64">
        <f t="shared" si="5"/>
        <v>0</v>
      </c>
      <c r="J323">
        <f t="shared" si="6"/>
        <v>0</v>
      </c>
      <c r="K323" s="17">
        <f t="shared" ref="K323:M323" ca="1" si="640">IF(H323=1,$E323,"")</f>
        <v>5.0490558190294937E-2</v>
      </c>
      <c r="L323" t="str">
        <f t="shared" si="640"/>
        <v/>
      </c>
      <c r="M323" t="str">
        <f t="shared" si="640"/>
        <v/>
      </c>
      <c r="N323" s="148">
        <f>IF('StockBond Returns'!AD321=0,1,0)</f>
        <v>0</v>
      </c>
      <c r="O323">
        <f>IF( AND('StockBond Returns'!$AD321&lt;0,'StockBond Returns'!$AD321&gt;=-0.1),1,0)</f>
        <v>1</v>
      </c>
      <c r="P323">
        <f>IF( AND('StockBond Returns'!$AD321&lt;-0.1,'StockBond Returns'!$AD321&gt;=-0.2),1,0)</f>
        <v>0</v>
      </c>
      <c r="Q323">
        <f>IF( AND('StockBond Returns'!$AD321&lt;-0.2,'StockBond Returns'!$AD321&gt;=-0.3),1,0)</f>
        <v>0</v>
      </c>
      <c r="R323">
        <f>IF('StockBond Returns'!AD321&lt;-0.3,1,0)</f>
        <v>0</v>
      </c>
      <c r="S323" t="str">
        <f t="shared" ref="S323:W323" si="641">IF(N323=1,$E323,"")</f>
        <v/>
      </c>
      <c r="T323" s="17">
        <f t="shared" ca="1" si="641"/>
        <v>5.0490558190294937E-2</v>
      </c>
      <c r="U323" t="str">
        <f t="shared" si="641"/>
        <v/>
      </c>
      <c r="V323" t="str">
        <f t="shared" si="641"/>
        <v/>
      </c>
      <c r="W323" t="str">
        <f t="shared" si="641"/>
        <v/>
      </c>
    </row>
    <row r="324" spans="1:23" ht="13" x14ac:dyDescent="0.15">
      <c r="A324">
        <f t="shared" si="30"/>
        <v>6</v>
      </c>
      <c r="B324">
        <f t="shared" si="31"/>
        <v>1897</v>
      </c>
      <c r="C324" s="64" t="s">
        <v>115</v>
      </c>
      <c r="D324" s="146">
        <f t="shared" si="9"/>
        <v>1897.4166666666426</v>
      </c>
      <c r="E324" s="147">
        <f ca="1">('StockBond Returns'!AA323+'StockBond Returns'!AC323-'Parameters &amp; Main Results'!$B$39)/'StockBond Returns'!AB323*12</f>
        <v>4.966840052082952E-2</v>
      </c>
      <c r="F324" s="70">
        <f ca="1">'StockBond Returns'!AA323+'StockBond Returns'!AC323-'StockBond Returns'!AB323*'Distribution of Final Value'!$B$7</f>
        <v>1.1333765005658627</v>
      </c>
      <c r="G324" s="17">
        <f>1/'StockBond Returns'!M322</f>
        <v>5.8658749634445277E-2</v>
      </c>
      <c r="H324">
        <f t="shared" si="4"/>
        <v>1</v>
      </c>
      <c r="I324" s="64">
        <f t="shared" si="5"/>
        <v>0</v>
      </c>
      <c r="J324">
        <f t="shared" si="6"/>
        <v>0</v>
      </c>
      <c r="K324" s="17">
        <f t="shared" ref="K324:M324" ca="1" si="642">IF(H324=1,$E324,"")</f>
        <v>4.966840052082952E-2</v>
      </c>
      <c r="L324" t="str">
        <f t="shared" si="642"/>
        <v/>
      </c>
      <c r="M324" t="str">
        <f t="shared" si="642"/>
        <v/>
      </c>
      <c r="N324" s="148">
        <f>IF('StockBond Returns'!AD322=0,1,0)</f>
        <v>0</v>
      </c>
      <c r="O324">
        <f>IF( AND('StockBond Returns'!$AD322&lt;0,'StockBond Returns'!$AD322&gt;=-0.1),1,0)</f>
        <v>1</v>
      </c>
      <c r="P324">
        <f>IF( AND('StockBond Returns'!$AD322&lt;-0.1,'StockBond Returns'!$AD322&gt;=-0.2),1,0)</f>
        <v>0</v>
      </c>
      <c r="Q324">
        <f>IF( AND('StockBond Returns'!$AD322&lt;-0.2,'StockBond Returns'!$AD322&gt;=-0.3),1,0)</f>
        <v>0</v>
      </c>
      <c r="R324">
        <f>IF('StockBond Returns'!AD322&lt;-0.3,1,0)</f>
        <v>0</v>
      </c>
      <c r="S324" t="str">
        <f t="shared" ref="S324:W324" si="643">IF(N324=1,$E324,"")</f>
        <v/>
      </c>
      <c r="T324" s="17">
        <f t="shared" ca="1" si="643"/>
        <v>4.966840052082952E-2</v>
      </c>
      <c r="U324" t="str">
        <f t="shared" si="643"/>
        <v/>
      </c>
      <c r="V324" t="str">
        <f t="shared" si="643"/>
        <v/>
      </c>
      <c r="W324" t="str">
        <f t="shared" si="643"/>
        <v/>
      </c>
    </row>
    <row r="325" spans="1:23" ht="13" x14ac:dyDescent="0.15">
      <c r="A325">
        <f t="shared" si="30"/>
        <v>7</v>
      </c>
      <c r="B325">
        <f t="shared" si="31"/>
        <v>1897</v>
      </c>
      <c r="C325" s="64" t="s">
        <v>115</v>
      </c>
      <c r="D325" s="146">
        <f t="shared" si="9"/>
        <v>1897.4999999999759</v>
      </c>
      <c r="E325" s="147">
        <f ca="1">('StockBond Returns'!AA324+'StockBond Returns'!AC324-'Parameters &amp; Main Results'!$B$39)/'StockBond Returns'!AB324*12</f>
        <v>4.7887169560713566E-2</v>
      </c>
      <c r="F325" s="70">
        <f ca="1">'StockBond Returns'!AA324+'StockBond Returns'!AC324-'StockBond Returns'!AB324*'Distribution of Final Value'!$B$7</f>
        <v>0.93889991145213525</v>
      </c>
      <c r="G325" s="17">
        <f>1/'StockBond Returns'!M323</f>
        <v>5.6020848288658998E-2</v>
      </c>
      <c r="H325">
        <f t="shared" si="4"/>
        <v>1</v>
      </c>
      <c r="I325" s="64">
        <f t="shared" si="5"/>
        <v>0</v>
      </c>
      <c r="J325">
        <f t="shared" si="6"/>
        <v>0</v>
      </c>
      <c r="K325" s="17">
        <f t="shared" ref="K325:M325" ca="1" si="644">IF(H325=1,$E325,"")</f>
        <v>4.7887169560713566E-2</v>
      </c>
      <c r="L325" t="str">
        <f t="shared" si="644"/>
        <v/>
      </c>
      <c r="M325" t="str">
        <f t="shared" si="644"/>
        <v/>
      </c>
      <c r="N325" s="148">
        <f>IF('StockBond Returns'!AD323=0,1,0)</f>
        <v>1</v>
      </c>
      <c r="O325">
        <f>IF( AND('StockBond Returns'!$AD323&lt;0,'StockBond Returns'!$AD323&gt;=-0.1),1,0)</f>
        <v>0</v>
      </c>
      <c r="P325">
        <f>IF( AND('StockBond Returns'!$AD323&lt;-0.1,'StockBond Returns'!$AD323&gt;=-0.2),1,0)</f>
        <v>0</v>
      </c>
      <c r="Q325">
        <f>IF( AND('StockBond Returns'!$AD323&lt;-0.2,'StockBond Returns'!$AD323&gt;=-0.3),1,0)</f>
        <v>0</v>
      </c>
      <c r="R325">
        <f>IF('StockBond Returns'!AD323&lt;-0.3,1,0)</f>
        <v>0</v>
      </c>
      <c r="S325" s="17">
        <f t="shared" ref="S325:W325" ca="1" si="645">IF(N325=1,$E325,"")</f>
        <v>4.7887169560713566E-2</v>
      </c>
      <c r="T325" t="str">
        <f t="shared" si="645"/>
        <v/>
      </c>
      <c r="U325" t="str">
        <f t="shared" si="645"/>
        <v/>
      </c>
      <c r="V325" t="str">
        <f t="shared" si="645"/>
        <v/>
      </c>
      <c r="W325" t="str">
        <f t="shared" si="645"/>
        <v/>
      </c>
    </row>
    <row r="326" spans="1:23" ht="13" x14ac:dyDescent="0.15">
      <c r="A326">
        <f t="shared" si="30"/>
        <v>8</v>
      </c>
      <c r="B326">
        <f t="shared" si="31"/>
        <v>1897</v>
      </c>
      <c r="C326" s="64" t="s">
        <v>115</v>
      </c>
      <c r="D326" s="146">
        <f t="shared" si="9"/>
        <v>1897.5833333333092</v>
      </c>
      <c r="E326" s="147">
        <f ca="1">('StockBond Returns'!AA325+'StockBond Returns'!AC325-'Parameters &amp; Main Results'!$B$39)/'StockBond Returns'!AB325*12</f>
        <v>4.6270629612463046E-2</v>
      </c>
      <c r="F326" s="70">
        <f ca="1">'StockBond Returns'!AA325+'StockBond Returns'!AC325-'StockBond Returns'!AB325*'Distribution of Final Value'!$B$7</f>
        <v>0.76012604742520917</v>
      </c>
      <c r="G326" s="17">
        <f>1/'StockBond Returns'!M324</f>
        <v>5.361362318219097E-2</v>
      </c>
      <c r="H326">
        <f t="shared" si="4"/>
        <v>1</v>
      </c>
      <c r="I326" s="64">
        <f t="shared" si="5"/>
        <v>0</v>
      </c>
      <c r="J326">
        <f t="shared" si="6"/>
        <v>0</v>
      </c>
      <c r="K326" s="17">
        <f t="shared" ref="K326:M326" ca="1" si="646">IF(H326=1,$E326,"")</f>
        <v>4.6270629612463046E-2</v>
      </c>
      <c r="L326" t="str">
        <f t="shared" si="646"/>
        <v/>
      </c>
      <c r="M326" t="str">
        <f t="shared" si="646"/>
        <v/>
      </c>
      <c r="N326" s="148">
        <f>IF('StockBond Returns'!AD324=0,1,0)</f>
        <v>1</v>
      </c>
      <c r="O326">
        <f>IF( AND('StockBond Returns'!$AD324&lt;0,'StockBond Returns'!$AD324&gt;=-0.1),1,0)</f>
        <v>0</v>
      </c>
      <c r="P326">
        <f>IF( AND('StockBond Returns'!$AD324&lt;-0.1,'StockBond Returns'!$AD324&gt;=-0.2),1,0)</f>
        <v>0</v>
      </c>
      <c r="Q326">
        <f>IF( AND('StockBond Returns'!$AD324&lt;-0.2,'StockBond Returns'!$AD324&gt;=-0.3),1,0)</f>
        <v>0</v>
      </c>
      <c r="R326">
        <f>IF('StockBond Returns'!AD324&lt;-0.3,1,0)</f>
        <v>0</v>
      </c>
      <c r="S326" s="17">
        <f t="shared" ref="S326:W326" ca="1" si="647">IF(N326=1,$E326,"")</f>
        <v>4.6270629612463046E-2</v>
      </c>
      <c r="T326" t="str">
        <f t="shared" si="647"/>
        <v/>
      </c>
      <c r="U326" t="str">
        <f t="shared" si="647"/>
        <v/>
      </c>
      <c r="V326" t="str">
        <f t="shared" si="647"/>
        <v/>
      </c>
      <c r="W326" t="str">
        <f t="shared" si="647"/>
        <v/>
      </c>
    </row>
    <row r="327" spans="1:23" ht="13" x14ac:dyDescent="0.15">
      <c r="A327">
        <f t="shared" si="30"/>
        <v>9</v>
      </c>
      <c r="B327">
        <f t="shared" si="31"/>
        <v>1897</v>
      </c>
      <c r="C327" s="64" t="s">
        <v>115</v>
      </c>
      <c r="D327" s="146">
        <f t="shared" si="9"/>
        <v>1897.6666666666424</v>
      </c>
      <c r="E327" s="147">
        <f ca="1">('StockBond Returns'!AA326+'StockBond Returns'!AC326-'Parameters &amp; Main Results'!$B$39)/'StockBond Returns'!AB326*12</f>
        <v>4.6177767839153533E-2</v>
      </c>
      <c r="F327" s="70">
        <f ca="1">'StockBond Returns'!AA326+'StockBond Returns'!AC326-'StockBond Returns'!AB326*'Distribution of Final Value'!$B$7</f>
        <v>0.74946159957527225</v>
      </c>
      <c r="G327" s="17">
        <f>1/'StockBond Returns'!M325</f>
        <v>5.2613867430409286E-2</v>
      </c>
      <c r="H327">
        <f t="shared" si="4"/>
        <v>1</v>
      </c>
      <c r="I327" s="64">
        <f t="shared" si="5"/>
        <v>0</v>
      </c>
      <c r="J327">
        <f t="shared" si="6"/>
        <v>0</v>
      </c>
      <c r="K327" s="17">
        <f t="shared" ref="K327:M327" ca="1" si="648">IF(H327=1,$E327,"")</f>
        <v>4.6177767839153533E-2</v>
      </c>
      <c r="L327" t="str">
        <f t="shared" si="648"/>
        <v/>
      </c>
      <c r="M327" t="str">
        <f t="shared" si="648"/>
        <v/>
      </c>
      <c r="N327" s="148">
        <f>IF('StockBond Returns'!AD325=0,1,0)</f>
        <v>1</v>
      </c>
      <c r="O327">
        <f>IF( AND('StockBond Returns'!$AD325&lt;0,'StockBond Returns'!$AD325&gt;=-0.1),1,0)</f>
        <v>0</v>
      </c>
      <c r="P327">
        <f>IF( AND('StockBond Returns'!$AD325&lt;-0.1,'StockBond Returns'!$AD325&gt;=-0.2),1,0)</f>
        <v>0</v>
      </c>
      <c r="Q327">
        <f>IF( AND('StockBond Returns'!$AD325&lt;-0.2,'StockBond Returns'!$AD325&gt;=-0.3),1,0)</f>
        <v>0</v>
      </c>
      <c r="R327">
        <f>IF('StockBond Returns'!AD325&lt;-0.3,1,0)</f>
        <v>0</v>
      </c>
      <c r="S327" s="17">
        <f t="shared" ref="S327:W327" ca="1" si="649">IF(N327=1,$E327,"")</f>
        <v>4.6177767839153533E-2</v>
      </c>
      <c r="T327" t="str">
        <f t="shared" si="649"/>
        <v/>
      </c>
      <c r="U327" t="str">
        <f t="shared" si="649"/>
        <v/>
      </c>
      <c r="V327" t="str">
        <f t="shared" si="649"/>
        <v/>
      </c>
      <c r="W327" t="str">
        <f t="shared" si="649"/>
        <v/>
      </c>
    </row>
    <row r="328" spans="1:23" ht="13" x14ac:dyDescent="0.15">
      <c r="A328">
        <f t="shared" si="30"/>
        <v>10</v>
      </c>
      <c r="B328">
        <f t="shared" si="31"/>
        <v>1897</v>
      </c>
      <c r="C328" s="64" t="s">
        <v>115</v>
      </c>
      <c r="D328" s="146">
        <f t="shared" si="9"/>
        <v>1897.7499999999757</v>
      </c>
      <c r="E328" s="147">
        <f ca="1">('StockBond Returns'!AA327+'StockBond Returns'!AC327-'Parameters &amp; Main Results'!$B$39)/'StockBond Returns'!AB327*12</f>
        <v>4.5869697279797624E-2</v>
      </c>
      <c r="F328" s="70">
        <f ca="1">'StockBond Returns'!AA327+'StockBond Returns'!AC327-'StockBond Returns'!AB327*'Distribution of Final Value'!$B$7</f>
        <v>0.72732893872152626</v>
      </c>
      <c r="G328" s="17">
        <f>1/'StockBond Returns'!M326</f>
        <v>5.1619909439589801E-2</v>
      </c>
      <c r="H328">
        <f t="shared" si="4"/>
        <v>1</v>
      </c>
      <c r="I328" s="64">
        <f t="shared" si="5"/>
        <v>0</v>
      </c>
      <c r="J328">
        <f t="shared" si="6"/>
        <v>0</v>
      </c>
      <c r="K328" s="17">
        <f t="shared" ref="K328:M328" ca="1" si="650">IF(H328=1,$E328,"")</f>
        <v>4.5869697279797624E-2</v>
      </c>
      <c r="L328" t="str">
        <f t="shared" si="650"/>
        <v/>
      </c>
      <c r="M328" t="str">
        <f t="shared" si="650"/>
        <v/>
      </c>
      <c r="N328" s="148">
        <f>IF('StockBond Returns'!AD326=0,1,0)</f>
        <v>1</v>
      </c>
      <c r="O328">
        <f>IF( AND('StockBond Returns'!$AD326&lt;0,'StockBond Returns'!$AD326&gt;=-0.1),1,0)</f>
        <v>0</v>
      </c>
      <c r="P328">
        <f>IF( AND('StockBond Returns'!$AD326&lt;-0.1,'StockBond Returns'!$AD326&gt;=-0.2),1,0)</f>
        <v>0</v>
      </c>
      <c r="Q328">
        <f>IF( AND('StockBond Returns'!$AD326&lt;-0.2,'StockBond Returns'!$AD326&gt;=-0.3),1,0)</f>
        <v>0</v>
      </c>
      <c r="R328">
        <f>IF('StockBond Returns'!AD326&lt;-0.3,1,0)</f>
        <v>0</v>
      </c>
      <c r="S328" s="17">
        <f t="shared" ref="S328:W328" ca="1" si="651">IF(N328=1,$E328,"")</f>
        <v>4.5869697279797624E-2</v>
      </c>
      <c r="T328" t="str">
        <f t="shared" si="651"/>
        <v/>
      </c>
      <c r="U328" t="str">
        <f t="shared" si="651"/>
        <v/>
      </c>
      <c r="V328" t="str">
        <f t="shared" si="651"/>
        <v/>
      </c>
      <c r="W328" t="str">
        <f t="shared" si="651"/>
        <v/>
      </c>
    </row>
    <row r="329" spans="1:23" ht="13" x14ac:dyDescent="0.15">
      <c r="A329">
        <f t="shared" si="30"/>
        <v>11</v>
      </c>
      <c r="B329">
        <f t="shared" si="31"/>
        <v>1897</v>
      </c>
      <c r="C329" s="64" t="s">
        <v>115</v>
      </c>
      <c r="D329" s="146">
        <f t="shared" si="9"/>
        <v>1897.8333333333089</v>
      </c>
      <c r="E329" s="147">
        <f ca="1">('StockBond Returns'!AA328+'StockBond Returns'!AC328-'Parameters &amp; Main Results'!$B$39)/'StockBond Returns'!AB328*12</f>
        <v>4.6241689965961855E-2</v>
      </c>
      <c r="F329" s="70">
        <f ca="1">'StockBond Returns'!AA328+'StockBond Returns'!AC328-'StockBond Returns'!AB328*'Distribution of Final Value'!$B$7</f>
        <v>0.80209733202912847</v>
      </c>
      <c r="G329" s="17">
        <f>1/'StockBond Returns'!M327</f>
        <v>5.2554044527156292E-2</v>
      </c>
      <c r="H329">
        <f t="shared" si="4"/>
        <v>1</v>
      </c>
      <c r="I329" s="64">
        <f t="shared" si="5"/>
        <v>0</v>
      </c>
      <c r="J329">
        <f t="shared" si="6"/>
        <v>0</v>
      </c>
      <c r="K329" s="17">
        <f t="shared" ref="K329:M329" ca="1" si="652">IF(H329=1,$E329,"")</f>
        <v>4.6241689965961855E-2</v>
      </c>
      <c r="L329" t="str">
        <f t="shared" si="652"/>
        <v/>
      </c>
      <c r="M329" t="str">
        <f t="shared" si="652"/>
        <v/>
      </c>
      <c r="N329" s="148">
        <f>IF('StockBond Returns'!AD327=0,1,0)</f>
        <v>0</v>
      </c>
      <c r="O329">
        <f>IF( AND('StockBond Returns'!$AD327&lt;0,'StockBond Returns'!$AD327&gt;=-0.1),1,0)</f>
        <v>1</v>
      </c>
      <c r="P329">
        <f>IF( AND('StockBond Returns'!$AD327&lt;-0.1,'StockBond Returns'!$AD327&gt;=-0.2),1,0)</f>
        <v>0</v>
      </c>
      <c r="Q329">
        <f>IF( AND('StockBond Returns'!$AD327&lt;-0.2,'StockBond Returns'!$AD327&gt;=-0.3),1,0)</f>
        <v>0</v>
      </c>
      <c r="R329">
        <f>IF('StockBond Returns'!AD327&lt;-0.3,1,0)</f>
        <v>0</v>
      </c>
      <c r="S329" t="str">
        <f t="shared" ref="S329:W329" si="653">IF(N329=1,$E329,"")</f>
        <v/>
      </c>
      <c r="T329" s="17">
        <f t="shared" ca="1" si="653"/>
        <v>4.6241689965961855E-2</v>
      </c>
      <c r="U329" t="str">
        <f t="shared" si="653"/>
        <v/>
      </c>
      <c r="V329" t="str">
        <f t="shared" si="653"/>
        <v/>
      </c>
      <c r="W329" t="str">
        <f t="shared" si="653"/>
        <v/>
      </c>
    </row>
    <row r="330" spans="1:23" ht="13" x14ac:dyDescent="0.15">
      <c r="A330">
        <f t="shared" si="30"/>
        <v>12</v>
      </c>
      <c r="B330">
        <f t="shared" si="31"/>
        <v>1897</v>
      </c>
      <c r="C330" s="64" t="s">
        <v>115</v>
      </c>
      <c r="D330" s="146">
        <f t="shared" si="9"/>
        <v>1897.9166666666422</v>
      </c>
      <c r="E330" s="147">
        <f ca="1">('StockBond Returns'!AA329+'StockBond Returns'!AC329-'Parameters &amp; Main Results'!$B$39)/'StockBond Returns'!AB329*12</f>
        <v>4.7447969499932498E-2</v>
      </c>
      <c r="F330" s="70">
        <f ca="1">'StockBond Returns'!AA329+'StockBond Returns'!AC329-'StockBond Returns'!AB329*'Distribution of Final Value'!$B$7</f>
        <v>0.94221801530001859</v>
      </c>
      <c r="G330" s="17">
        <f>1/'StockBond Returns'!M328</f>
        <v>5.447083514646317E-2</v>
      </c>
      <c r="H330">
        <f t="shared" si="4"/>
        <v>1</v>
      </c>
      <c r="I330" s="64">
        <f t="shared" si="5"/>
        <v>0</v>
      </c>
      <c r="J330">
        <f t="shared" si="6"/>
        <v>0</v>
      </c>
      <c r="K330" s="17">
        <f t="shared" ref="K330:M330" ca="1" si="654">IF(H330=1,$E330,"")</f>
        <v>4.7447969499932498E-2</v>
      </c>
      <c r="L330" t="str">
        <f t="shared" si="654"/>
        <v/>
      </c>
      <c r="M330" t="str">
        <f t="shared" si="654"/>
        <v/>
      </c>
      <c r="N330" s="148">
        <f>IF('StockBond Returns'!AD328=0,1,0)</f>
        <v>0</v>
      </c>
      <c r="O330">
        <f>IF( AND('StockBond Returns'!$AD328&lt;0,'StockBond Returns'!$AD328&gt;=-0.1),1,0)</f>
        <v>1</v>
      </c>
      <c r="P330">
        <f>IF( AND('StockBond Returns'!$AD328&lt;-0.1,'StockBond Returns'!$AD328&gt;=-0.2),1,0)</f>
        <v>0</v>
      </c>
      <c r="Q330">
        <f>IF( AND('StockBond Returns'!$AD328&lt;-0.2,'StockBond Returns'!$AD328&gt;=-0.3),1,0)</f>
        <v>0</v>
      </c>
      <c r="R330">
        <f>IF('StockBond Returns'!AD328&lt;-0.3,1,0)</f>
        <v>0</v>
      </c>
      <c r="S330" t="str">
        <f t="shared" ref="S330:W330" si="655">IF(N330=1,$E330,"")</f>
        <v/>
      </c>
      <c r="T330" s="17">
        <f t="shared" ca="1" si="655"/>
        <v>4.7447969499932498E-2</v>
      </c>
      <c r="U330" t="str">
        <f t="shared" si="655"/>
        <v/>
      </c>
      <c r="V330" t="str">
        <f t="shared" si="655"/>
        <v/>
      </c>
      <c r="W330" t="str">
        <f t="shared" si="655"/>
        <v/>
      </c>
    </row>
    <row r="331" spans="1:23" ht="13" x14ac:dyDescent="0.15">
      <c r="A331">
        <f t="shared" si="30"/>
        <v>1</v>
      </c>
      <c r="B331">
        <f t="shared" si="31"/>
        <v>1898</v>
      </c>
      <c r="C331" s="64" t="s">
        <v>115</v>
      </c>
      <c r="D331" s="146">
        <f t="shared" si="9"/>
        <v>1897.9999999999754</v>
      </c>
      <c r="E331" s="147">
        <f ca="1">('StockBond Returns'!AA330+'StockBond Returns'!AC330-'Parameters &amp; Main Results'!$B$39)/'StockBond Returns'!AB330*12</f>
        <v>4.6651471539308521E-2</v>
      </c>
      <c r="F331" s="70">
        <f ca="1">'StockBond Returns'!AA330+'StockBond Returns'!AC330-'StockBond Returns'!AB330*'Distribution of Final Value'!$B$7</f>
        <v>0.87004836935321617</v>
      </c>
      <c r="G331" s="17">
        <f>1/'StockBond Returns'!M329</f>
        <v>5.3336867334600774E-2</v>
      </c>
      <c r="H331">
        <f t="shared" si="4"/>
        <v>1</v>
      </c>
      <c r="I331" s="64">
        <f t="shared" si="5"/>
        <v>0</v>
      </c>
      <c r="J331">
        <f t="shared" si="6"/>
        <v>0</v>
      </c>
      <c r="K331" s="17">
        <f t="shared" ref="K331:M331" ca="1" si="656">IF(H331=1,$E331,"")</f>
        <v>4.6651471539308521E-2</v>
      </c>
      <c r="L331" t="str">
        <f t="shared" si="656"/>
        <v/>
      </c>
      <c r="M331" t="str">
        <f t="shared" si="656"/>
        <v/>
      </c>
      <c r="N331" s="148">
        <f>IF('StockBond Returns'!AD329=0,1,0)</f>
        <v>0</v>
      </c>
      <c r="O331">
        <f>IF( AND('StockBond Returns'!$AD329&lt;0,'StockBond Returns'!$AD329&gt;=-0.1),1,0)</f>
        <v>1</v>
      </c>
      <c r="P331">
        <f>IF( AND('StockBond Returns'!$AD329&lt;-0.1,'StockBond Returns'!$AD329&gt;=-0.2),1,0)</f>
        <v>0</v>
      </c>
      <c r="Q331">
        <f>IF( AND('StockBond Returns'!$AD329&lt;-0.2,'StockBond Returns'!$AD329&gt;=-0.3),1,0)</f>
        <v>0</v>
      </c>
      <c r="R331">
        <f>IF('StockBond Returns'!AD329&lt;-0.3,1,0)</f>
        <v>0</v>
      </c>
      <c r="S331" t="str">
        <f t="shared" ref="S331:W331" si="657">IF(N331=1,$E331,"")</f>
        <v/>
      </c>
      <c r="T331" s="17">
        <f t="shared" ca="1" si="657"/>
        <v>4.6651471539308521E-2</v>
      </c>
      <c r="U331" t="str">
        <f t="shared" si="657"/>
        <v/>
      </c>
      <c r="V331" t="str">
        <f t="shared" si="657"/>
        <v/>
      </c>
      <c r="W331" t="str">
        <f t="shared" si="657"/>
        <v/>
      </c>
    </row>
    <row r="332" spans="1:23" ht="13" x14ac:dyDescent="0.15">
      <c r="A332">
        <f t="shared" si="30"/>
        <v>2</v>
      </c>
      <c r="B332">
        <f t="shared" si="31"/>
        <v>1898</v>
      </c>
      <c r="C332" s="64" t="s">
        <v>115</v>
      </c>
      <c r="D332" s="146">
        <f t="shared" si="9"/>
        <v>1898.0833333333087</v>
      </c>
      <c r="E332" s="147">
        <f ca="1">('StockBond Returns'!AA331+'StockBond Returns'!AC331-'Parameters &amp; Main Results'!$B$39)/'StockBond Returns'!AB331*12</f>
        <v>4.5737895649091365E-2</v>
      </c>
      <c r="F332" s="70">
        <f ca="1">'StockBond Returns'!AA331+'StockBond Returns'!AC331-'StockBond Returns'!AB331*'Distribution of Final Value'!$B$7</f>
        <v>0.79295633207340988</v>
      </c>
      <c r="G332" s="17">
        <f>1/'StockBond Returns'!M330</f>
        <v>5.1950750634369838E-2</v>
      </c>
      <c r="H332">
        <f t="shared" si="4"/>
        <v>1</v>
      </c>
      <c r="I332" s="64">
        <f t="shared" si="5"/>
        <v>0</v>
      </c>
      <c r="J332">
        <f t="shared" si="6"/>
        <v>0</v>
      </c>
      <c r="K332" s="17">
        <f t="shared" ref="K332:M332" ca="1" si="658">IF(H332=1,$E332,"")</f>
        <v>4.5737895649091365E-2</v>
      </c>
      <c r="L332" t="str">
        <f t="shared" si="658"/>
        <v/>
      </c>
      <c r="M332" t="str">
        <f t="shared" si="658"/>
        <v/>
      </c>
      <c r="N332" s="148">
        <f>IF('StockBond Returns'!AD330=0,1,0)</f>
        <v>1</v>
      </c>
      <c r="O332">
        <f>IF( AND('StockBond Returns'!$AD330&lt;0,'StockBond Returns'!$AD330&gt;=-0.1),1,0)</f>
        <v>0</v>
      </c>
      <c r="P332">
        <f>IF( AND('StockBond Returns'!$AD330&lt;-0.1,'StockBond Returns'!$AD330&gt;=-0.2),1,0)</f>
        <v>0</v>
      </c>
      <c r="Q332">
        <f>IF( AND('StockBond Returns'!$AD330&lt;-0.2,'StockBond Returns'!$AD330&gt;=-0.3),1,0)</f>
        <v>0</v>
      </c>
      <c r="R332">
        <f>IF('StockBond Returns'!AD330&lt;-0.3,1,0)</f>
        <v>0</v>
      </c>
      <c r="S332" s="17">
        <f t="shared" ref="S332:W332" ca="1" si="659">IF(N332=1,$E332,"")</f>
        <v>4.5737895649091365E-2</v>
      </c>
      <c r="T332" t="str">
        <f t="shared" si="659"/>
        <v/>
      </c>
      <c r="U332" t="str">
        <f t="shared" si="659"/>
        <v/>
      </c>
      <c r="V332" t="str">
        <f t="shared" si="659"/>
        <v/>
      </c>
      <c r="W332" t="str">
        <f t="shared" si="659"/>
        <v/>
      </c>
    </row>
    <row r="333" spans="1:23" ht="13" x14ac:dyDescent="0.15">
      <c r="A333">
        <f t="shared" si="30"/>
        <v>3</v>
      </c>
      <c r="B333">
        <f t="shared" si="31"/>
        <v>1898</v>
      </c>
      <c r="C333" s="64" t="s">
        <v>115</v>
      </c>
      <c r="D333" s="146">
        <f t="shared" si="9"/>
        <v>1898.166666666642</v>
      </c>
      <c r="E333" s="147">
        <f ca="1">('StockBond Returns'!AA332+'StockBond Returns'!AC332-'Parameters &amp; Main Results'!$B$39)/'StockBond Returns'!AB332*12</f>
        <v>4.6699900346035932E-2</v>
      </c>
      <c r="F333" s="70">
        <f ca="1">'StockBond Returns'!AA332+'StockBond Returns'!AC332-'StockBond Returns'!AB332*'Distribution of Final Value'!$B$7</f>
        <v>0.96133395497297602</v>
      </c>
      <c r="G333" s="17">
        <f>1/'StockBond Returns'!M331</f>
        <v>5.2859341811048129E-2</v>
      </c>
      <c r="H333">
        <f t="shared" si="4"/>
        <v>1</v>
      </c>
      <c r="I333" s="64">
        <f t="shared" si="5"/>
        <v>0</v>
      </c>
      <c r="J333">
        <f t="shared" si="6"/>
        <v>0</v>
      </c>
      <c r="K333" s="17">
        <f t="shared" ref="K333:M333" ca="1" si="660">IF(H333=1,$E333,"")</f>
        <v>4.6699900346035932E-2</v>
      </c>
      <c r="L333" t="str">
        <f t="shared" si="660"/>
        <v/>
      </c>
      <c r="M333" t="str">
        <f t="shared" si="660"/>
        <v/>
      </c>
      <c r="N333" s="148">
        <f>IF('StockBond Returns'!AD331=0,1,0)</f>
        <v>0</v>
      </c>
      <c r="O333">
        <f>IF( AND('StockBond Returns'!$AD331&lt;0,'StockBond Returns'!$AD331&gt;=-0.1),1,0)</f>
        <v>1</v>
      </c>
      <c r="P333">
        <f>IF( AND('StockBond Returns'!$AD331&lt;-0.1,'StockBond Returns'!$AD331&gt;=-0.2),1,0)</f>
        <v>0</v>
      </c>
      <c r="Q333">
        <f>IF( AND('StockBond Returns'!$AD331&lt;-0.2,'StockBond Returns'!$AD331&gt;=-0.3),1,0)</f>
        <v>0</v>
      </c>
      <c r="R333">
        <f>IF('StockBond Returns'!AD331&lt;-0.3,1,0)</f>
        <v>0</v>
      </c>
      <c r="S333" t="str">
        <f t="shared" ref="S333:W333" si="661">IF(N333=1,$E333,"")</f>
        <v/>
      </c>
      <c r="T333" s="17">
        <f t="shared" ca="1" si="661"/>
        <v>4.6699900346035932E-2</v>
      </c>
      <c r="U333" t="str">
        <f t="shared" si="661"/>
        <v/>
      </c>
      <c r="V333" t="str">
        <f t="shared" si="661"/>
        <v/>
      </c>
      <c r="W333" t="str">
        <f t="shared" si="661"/>
        <v/>
      </c>
    </row>
    <row r="334" spans="1:23" ht="13" x14ac:dyDescent="0.15">
      <c r="A334">
        <f t="shared" si="30"/>
        <v>4</v>
      </c>
      <c r="B334">
        <f t="shared" si="31"/>
        <v>1898</v>
      </c>
      <c r="C334" s="64" t="s">
        <v>115</v>
      </c>
      <c r="D334" s="146">
        <f t="shared" si="9"/>
        <v>1898.2499999999752</v>
      </c>
      <c r="E334" s="147">
        <f ca="1">('StockBond Returns'!AA333+'StockBond Returns'!AC333-'Parameters &amp; Main Results'!$B$39)/'StockBond Returns'!AB333*12</f>
        <v>4.870076830859589E-2</v>
      </c>
      <c r="F334" s="70">
        <f ca="1">'StockBond Returns'!AA333+'StockBond Returns'!AC333-'StockBond Returns'!AB333*'Distribution of Final Value'!$B$7</f>
        <v>1.2749691933415068</v>
      </c>
      <c r="G334" s="17">
        <f>1/'StockBond Returns'!M332</f>
        <v>5.542569033024318E-2</v>
      </c>
      <c r="H334">
        <f t="shared" si="4"/>
        <v>1</v>
      </c>
      <c r="I334" s="64">
        <f t="shared" si="5"/>
        <v>0</v>
      </c>
      <c r="J334">
        <f t="shared" si="6"/>
        <v>0</v>
      </c>
      <c r="K334" s="17">
        <f t="shared" ref="K334:M334" ca="1" si="662">IF(H334=1,$E334,"")</f>
        <v>4.870076830859589E-2</v>
      </c>
      <c r="L334" t="str">
        <f t="shared" si="662"/>
        <v/>
      </c>
      <c r="M334" t="str">
        <f t="shared" si="662"/>
        <v/>
      </c>
      <c r="N334" s="148">
        <f>IF('StockBond Returns'!AD332=0,1,0)</f>
        <v>0</v>
      </c>
      <c r="O334">
        <f>IF( AND('StockBond Returns'!$AD332&lt;0,'StockBond Returns'!$AD332&gt;=-0.1),1,0)</f>
        <v>1</v>
      </c>
      <c r="P334">
        <f>IF( AND('StockBond Returns'!$AD332&lt;-0.1,'StockBond Returns'!$AD332&gt;=-0.2),1,0)</f>
        <v>0</v>
      </c>
      <c r="Q334">
        <f>IF( AND('StockBond Returns'!$AD332&lt;-0.2,'StockBond Returns'!$AD332&gt;=-0.3),1,0)</f>
        <v>0</v>
      </c>
      <c r="R334">
        <f>IF('StockBond Returns'!AD332&lt;-0.3,1,0)</f>
        <v>0</v>
      </c>
      <c r="S334" t="str">
        <f t="shared" ref="S334:W334" si="663">IF(N334=1,$E334,"")</f>
        <v/>
      </c>
      <c r="T334" s="17">
        <f t="shared" ca="1" si="663"/>
        <v>4.870076830859589E-2</v>
      </c>
      <c r="U334" t="str">
        <f t="shared" si="663"/>
        <v/>
      </c>
      <c r="V334" t="str">
        <f t="shared" si="663"/>
        <v/>
      </c>
      <c r="W334" t="str">
        <f t="shared" si="663"/>
        <v/>
      </c>
    </row>
    <row r="335" spans="1:23" ht="13" x14ac:dyDescent="0.15">
      <c r="A335">
        <f t="shared" si="30"/>
        <v>5</v>
      </c>
      <c r="B335">
        <f t="shared" si="31"/>
        <v>1898</v>
      </c>
      <c r="C335" s="64" t="s">
        <v>115</v>
      </c>
      <c r="D335" s="146">
        <f t="shared" si="9"/>
        <v>1898.3333333333085</v>
      </c>
      <c r="E335" s="147">
        <f ca="1">('StockBond Returns'!AA334+'StockBond Returns'!AC334-'Parameters &amp; Main Results'!$B$39)/'StockBond Returns'!AB334*12</f>
        <v>4.9527254178957682E-2</v>
      </c>
      <c r="F335" s="70">
        <f ca="1">'StockBond Returns'!AA334+'StockBond Returns'!AC334-'StockBond Returns'!AB334*'Distribution of Final Value'!$B$7</f>
        <v>1.3814010348740116</v>
      </c>
      <c r="G335" s="17">
        <f>1/'StockBond Returns'!M333</f>
        <v>5.6480934702626912E-2</v>
      </c>
      <c r="H335">
        <f t="shared" si="4"/>
        <v>1</v>
      </c>
      <c r="I335" s="64">
        <f t="shared" si="5"/>
        <v>0</v>
      </c>
      <c r="J335">
        <f t="shared" si="6"/>
        <v>0</v>
      </c>
      <c r="K335" s="17">
        <f t="shared" ref="K335:M335" ca="1" si="664">IF(H335=1,$E335,"")</f>
        <v>4.9527254178957682E-2</v>
      </c>
      <c r="L335" t="str">
        <f t="shared" si="664"/>
        <v/>
      </c>
      <c r="M335" t="str">
        <f t="shared" si="664"/>
        <v/>
      </c>
      <c r="N335" s="148">
        <f>IF('StockBond Returns'!AD333=0,1,0)</f>
        <v>0</v>
      </c>
      <c r="O335">
        <f>IF( AND('StockBond Returns'!$AD333&lt;0,'StockBond Returns'!$AD333&gt;=-0.1),1,0)</f>
        <v>1</v>
      </c>
      <c r="P335">
        <f>IF( AND('StockBond Returns'!$AD333&lt;-0.1,'StockBond Returns'!$AD333&gt;=-0.2),1,0)</f>
        <v>0</v>
      </c>
      <c r="Q335">
        <f>IF( AND('StockBond Returns'!$AD333&lt;-0.2,'StockBond Returns'!$AD333&gt;=-0.3),1,0)</f>
        <v>0</v>
      </c>
      <c r="R335">
        <f>IF('StockBond Returns'!AD333&lt;-0.3,1,0)</f>
        <v>0</v>
      </c>
      <c r="S335" t="str">
        <f t="shared" ref="S335:W335" si="665">IF(N335=1,$E335,"")</f>
        <v/>
      </c>
      <c r="T335" s="17">
        <f t="shared" ca="1" si="665"/>
        <v>4.9527254178957682E-2</v>
      </c>
      <c r="U335" t="str">
        <f t="shared" si="665"/>
        <v/>
      </c>
      <c r="V335" t="str">
        <f t="shared" si="665"/>
        <v/>
      </c>
      <c r="W335" t="str">
        <f t="shared" si="665"/>
        <v/>
      </c>
    </row>
    <row r="336" spans="1:23" ht="13" x14ac:dyDescent="0.15">
      <c r="A336">
        <f t="shared" si="30"/>
        <v>6</v>
      </c>
      <c r="B336">
        <f t="shared" si="31"/>
        <v>1898</v>
      </c>
      <c r="C336" s="64" t="s">
        <v>115</v>
      </c>
      <c r="D336" s="146">
        <f t="shared" si="9"/>
        <v>1898.4166666666417</v>
      </c>
      <c r="E336" s="147">
        <f ca="1">('StockBond Returns'!AA335+'StockBond Returns'!AC335-'Parameters &amp; Main Results'!$B$39)/'StockBond Returns'!AB335*12</f>
        <v>5.0438289001194923E-2</v>
      </c>
      <c r="F336" s="70">
        <f ca="1">'StockBond Returns'!AA335+'StockBond Returns'!AC335-'StockBond Returns'!AB335*'Distribution of Final Value'!$B$7</f>
        <v>1.5565303272741957</v>
      </c>
      <c r="G336" s="17">
        <f>1/'StockBond Returns'!M334</f>
        <v>5.6832275996591512E-2</v>
      </c>
      <c r="H336">
        <f t="shared" si="4"/>
        <v>1</v>
      </c>
      <c r="I336" s="64">
        <f t="shared" si="5"/>
        <v>0</v>
      </c>
      <c r="J336">
        <f t="shared" si="6"/>
        <v>0</v>
      </c>
      <c r="K336" s="17">
        <f t="shared" ref="K336:M336" ca="1" si="666">IF(H336=1,$E336,"")</f>
        <v>5.0438289001194923E-2</v>
      </c>
      <c r="L336" t="str">
        <f t="shared" si="666"/>
        <v/>
      </c>
      <c r="M336" t="str">
        <f t="shared" si="666"/>
        <v/>
      </c>
      <c r="N336" s="148">
        <f>IF('StockBond Returns'!AD334=0,1,0)</f>
        <v>0</v>
      </c>
      <c r="O336">
        <f>IF( AND('StockBond Returns'!$AD334&lt;0,'StockBond Returns'!$AD334&gt;=-0.1),1,0)</f>
        <v>1</v>
      </c>
      <c r="P336">
        <f>IF( AND('StockBond Returns'!$AD334&lt;-0.1,'StockBond Returns'!$AD334&gt;=-0.2),1,0)</f>
        <v>0</v>
      </c>
      <c r="Q336">
        <f>IF( AND('StockBond Returns'!$AD334&lt;-0.2,'StockBond Returns'!$AD334&gt;=-0.3),1,0)</f>
        <v>0</v>
      </c>
      <c r="R336">
        <f>IF('StockBond Returns'!AD334&lt;-0.3,1,0)</f>
        <v>0</v>
      </c>
      <c r="S336" t="str">
        <f t="shared" ref="S336:W336" si="667">IF(N336=1,$E336,"")</f>
        <v/>
      </c>
      <c r="T336" s="17">
        <f t="shared" ca="1" si="667"/>
        <v>5.0438289001194923E-2</v>
      </c>
      <c r="U336" t="str">
        <f t="shared" si="667"/>
        <v/>
      </c>
      <c r="V336" t="str">
        <f t="shared" si="667"/>
        <v/>
      </c>
      <c r="W336" t="str">
        <f t="shared" si="667"/>
        <v/>
      </c>
    </row>
    <row r="337" spans="1:23" ht="13" x14ac:dyDescent="0.15">
      <c r="A337">
        <f t="shared" si="30"/>
        <v>7</v>
      </c>
      <c r="B337">
        <f t="shared" si="31"/>
        <v>1898</v>
      </c>
      <c r="C337" s="64" t="s">
        <v>115</v>
      </c>
      <c r="D337" s="146">
        <f t="shared" si="9"/>
        <v>1898.499999999975</v>
      </c>
      <c r="E337" s="147">
        <f ca="1">('StockBond Returns'!AA336+'StockBond Returns'!AC336-'Parameters &amp; Main Results'!$B$39)/'StockBond Returns'!AB336*12</f>
        <v>4.5689025098779243E-2</v>
      </c>
      <c r="F337" s="70">
        <f ca="1">'StockBond Returns'!AA336+'StockBond Returns'!AC336-'StockBond Returns'!AB336*'Distribution of Final Value'!$B$7</f>
        <v>0.86078173525354718</v>
      </c>
      <c r="G337" s="17">
        <f>1/'StockBond Returns'!M335</f>
        <v>5.1164458354409768E-2</v>
      </c>
      <c r="H337">
        <f t="shared" si="4"/>
        <v>1</v>
      </c>
      <c r="I337" s="64">
        <f t="shared" si="5"/>
        <v>0</v>
      </c>
      <c r="J337">
        <f t="shared" si="6"/>
        <v>0</v>
      </c>
      <c r="K337" s="17">
        <f t="shared" ref="K337:M337" ca="1" si="668">IF(H337=1,$E337,"")</f>
        <v>4.5689025098779243E-2</v>
      </c>
      <c r="L337" t="str">
        <f t="shared" si="668"/>
        <v/>
      </c>
      <c r="M337" t="str">
        <f t="shared" si="668"/>
        <v/>
      </c>
      <c r="N337" s="148">
        <f>IF('StockBond Returns'!AD335=0,1,0)</f>
        <v>1</v>
      </c>
      <c r="O337">
        <f>IF( AND('StockBond Returns'!$AD335&lt;0,'StockBond Returns'!$AD335&gt;=-0.1),1,0)</f>
        <v>0</v>
      </c>
      <c r="P337">
        <f>IF( AND('StockBond Returns'!$AD335&lt;-0.1,'StockBond Returns'!$AD335&gt;=-0.2),1,0)</f>
        <v>0</v>
      </c>
      <c r="Q337">
        <f>IF( AND('StockBond Returns'!$AD335&lt;-0.2,'StockBond Returns'!$AD335&gt;=-0.3),1,0)</f>
        <v>0</v>
      </c>
      <c r="R337">
        <f>IF('StockBond Returns'!AD335&lt;-0.3,1,0)</f>
        <v>0</v>
      </c>
      <c r="S337" s="17">
        <f t="shared" ref="S337:W337" ca="1" si="669">IF(N337=1,$E337,"")</f>
        <v>4.5689025098779243E-2</v>
      </c>
      <c r="T337" t="str">
        <f t="shared" si="669"/>
        <v/>
      </c>
      <c r="U337" t="str">
        <f t="shared" si="669"/>
        <v/>
      </c>
      <c r="V337" t="str">
        <f t="shared" si="669"/>
        <v/>
      </c>
      <c r="W337" t="str">
        <f t="shared" si="669"/>
        <v/>
      </c>
    </row>
    <row r="338" spans="1:23" ht="13" x14ac:dyDescent="0.15">
      <c r="A338">
        <f t="shared" si="30"/>
        <v>8</v>
      </c>
      <c r="B338">
        <f t="shared" si="31"/>
        <v>1898</v>
      </c>
      <c r="C338" s="64" t="s">
        <v>115</v>
      </c>
      <c r="D338" s="146">
        <f t="shared" si="9"/>
        <v>1898.5833333333082</v>
      </c>
      <c r="E338" s="147">
        <f ca="1">('StockBond Returns'!AA337+'StockBond Returns'!AC337-'Parameters &amp; Main Results'!$B$39)/'StockBond Returns'!AB337*12</f>
        <v>4.4702572753429273E-2</v>
      </c>
      <c r="F338" s="70">
        <f ca="1">'StockBond Returns'!AA337+'StockBond Returns'!AC337-'StockBond Returns'!AB337*'Distribution of Final Value'!$B$7</f>
        <v>0.68638481205867041</v>
      </c>
      <c r="G338" s="17">
        <f>1/'StockBond Returns'!M336</f>
        <v>5.0355147275282904E-2</v>
      </c>
      <c r="H338">
        <f t="shared" si="4"/>
        <v>1</v>
      </c>
      <c r="I338" s="64">
        <f t="shared" si="5"/>
        <v>0</v>
      </c>
      <c r="J338">
        <f t="shared" si="6"/>
        <v>0</v>
      </c>
      <c r="K338" s="17">
        <f t="shared" ref="K338:M338" ca="1" si="670">IF(H338=1,$E338,"")</f>
        <v>4.4702572753429273E-2</v>
      </c>
      <c r="L338" t="str">
        <f t="shared" si="670"/>
        <v/>
      </c>
      <c r="M338" t="str">
        <f t="shared" si="670"/>
        <v/>
      </c>
      <c r="N338" s="148">
        <f>IF('StockBond Returns'!AD336=0,1,0)</f>
        <v>1</v>
      </c>
      <c r="O338">
        <f>IF( AND('StockBond Returns'!$AD336&lt;0,'StockBond Returns'!$AD336&gt;=-0.1),1,0)</f>
        <v>0</v>
      </c>
      <c r="P338">
        <f>IF( AND('StockBond Returns'!$AD336&lt;-0.1,'StockBond Returns'!$AD336&gt;=-0.2),1,0)</f>
        <v>0</v>
      </c>
      <c r="Q338">
        <f>IF( AND('StockBond Returns'!$AD336&lt;-0.2,'StockBond Returns'!$AD336&gt;=-0.3),1,0)</f>
        <v>0</v>
      </c>
      <c r="R338">
        <f>IF('StockBond Returns'!AD336&lt;-0.3,1,0)</f>
        <v>0</v>
      </c>
      <c r="S338" s="17">
        <f t="shared" ref="S338:W338" ca="1" si="671">IF(N338=1,$E338,"")</f>
        <v>4.4702572753429273E-2</v>
      </c>
      <c r="T338" t="str">
        <f t="shared" si="671"/>
        <v/>
      </c>
      <c r="U338" t="str">
        <f t="shared" si="671"/>
        <v/>
      </c>
      <c r="V338" t="str">
        <f t="shared" si="671"/>
        <v/>
      </c>
      <c r="W338" t="str">
        <f t="shared" si="671"/>
        <v/>
      </c>
    </row>
    <row r="339" spans="1:23" ht="13" x14ac:dyDescent="0.15">
      <c r="A339">
        <f t="shared" si="30"/>
        <v>9</v>
      </c>
      <c r="B339">
        <f t="shared" si="31"/>
        <v>1898</v>
      </c>
      <c r="C339" s="64" t="s">
        <v>115</v>
      </c>
      <c r="D339" s="146">
        <f t="shared" si="9"/>
        <v>1898.6666666666415</v>
      </c>
      <c r="E339" s="147">
        <f ca="1">('StockBond Returns'!AA338+'StockBond Returns'!AC338-'Parameters &amp; Main Results'!$B$39)/'StockBond Returns'!AB338*12</f>
        <v>4.3473358264784823E-2</v>
      </c>
      <c r="F339" s="70">
        <f ca="1">'StockBond Returns'!AA338+'StockBond Returns'!AC338-'StockBond Returns'!AB338*'Distribution of Final Value'!$B$7</f>
        <v>0.51380846971166516</v>
      </c>
      <c r="G339" s="17">
        <f>1/'StockBond Returns'!M337</f>
        <v>4.8673844172083848E-2</v>
      </c>
      <c r="H339">
        <f t="shared" si="4"/>
        <v>0</v>
      </c>
      <c r="I339" s="64">
        <f t="shared" si="5"/>
        <v>1</v>
      </c>
      <c r="J339">
        <f t="shared" si="6"/>
        <v>1</v>
      </c>
      <c r="K339" t="str">
        <f t="shared" ref="K339:M339" si="672">IF(H339=1,$E339,"")</f>
        <v/>
      </c>
      <c r="L339" s="17">
        <f t="shared" ca="1" si="672"/>
        <v>4.3473358264784823E-2</v>
      </c>
      <c r="M339" s="17">
        <f t="shared" ca="1" si="672"/>
        <v>4.3473358264784823E-2</v>
      </c>
      <c r="N339" s="148">
        <f>IF('StockBond Returns'!AD337=0,1,0)</f>
        <v>1</v>
      </c>
      <c r="O339">
        <f>IF( AND('StockBond Returns'!$AD337&lt;0,'StockBond Returns'!$AD337&gt;=-0.1),1,0)</f>
        <v>0</v>
      </c>
      <c r="P339">
        <f>IF( AND('StockBond Returns'!$AD337&lt;-0.1,'StockBond Returns'!$AD337&gt;=-0.2),1,0)</f>
        <v>0</v>
      </c>
      <c r="Q339">
        <f>IF( AND('StockBond Returns'!$AD337&lt;-0.2,'StockBond Returns'!$AD337&gt;=-0.3),1,0)</f>
        <v>0</v>
      </c>
      <c r="R339">
        <f>IF('StockBond Returns'!AD337&lt;-0.3,1,0)</f>
        <v>0</v>
      </c>
      <c r="S339" s="17">
        <f t="shared" ref="S339:W339" ca="1" si="673">IF(N339=1,$E339,"")</f>
        <v>4.3473358264784823E-2</v>
      </c>
      <c r="T339" t="str">
        <f t="shared" si="673"/>
        <v/>
      </c>
      <c r="U339" t="str">
        <f t="shared" si="673"/>
        <v/>
      </c>
      <c r="V339" t="str">
        <f t="shared" si="673"/>
        <v/>
      </c>
      <c r="W339" t="str">
        <f t="shared" si="673"/>
        <v/>
      </c>
    </row>
    <row r="340" spans="1:23" ht="13" x14ac:dyDescent="0.15">
      <c r="A340">
        <f t="shared" si="30"/>
        <v>10</v>
      </c>
      <c r="B340">
        <f t="shared" si="31"/>
        <v>1898</v>
      </c>
      <c r="C340" s="64" t="s">
        <v>115</v>
      </c>
      <c r="D340" s="146">
        <f t="shared" si="9"/>
        <v>1898.7499999999748</v>
      </c>
      <c r="E340" s="147">
        <f ca="1">('StockBond Returns'!AA339+'StockBond Returns'!AC339-'Parameters &amp; Main Results'!$B$39)/'StockBond Returns'!AB339*12</f>
        <v>4.3547419114230927E-2</v>
      </c>
      <c r="F340" s="70">
        <f ca="1">'StockBond Returns'!AA339+'StockBond Returns'!AC339-'StockBond Returns'!AB339*'Distribution of Final Value'!$B$7</f>
        <v>0.53121981170703769</v>
      </c>
      <c r="G340" s="17">
        <f>1/'StockBond Returns'!M338</f>
        <v>4.8917138762630194E-2</v>
      </c>
      <c r="H340">
        <f t="shared" si="4"/>
        <v>0</v>
      </c>
      <c r="I340" s="64">
        <f t="shared" si="5"/>
        <v>1</v>
      </c>
      <c r="J340">
        <f t="shared" si="6"/>
        <v>1</v>
      </c>
      <c r="K340" t="str">
        <f t="shared" ref="K340:M340" si="674">IF(H340=1,$E340,"")</f>
        <v/>
      </c>
      <c r="L340" s="17">
        <f t="shared" ca="1" si="674"/>
        <v>4.3547419114230927E-2</v>
      </c>
      <c r="M340" s="17">
        <f t="shared" ca="1" si="674"/>
        <v>4.3547419114230927E-2</v>
      </c>
      <c r="N340" s="148">
        <f>IF('StockBond Returns'!AD338=0,1,0)</f>
        <v>1</v>
      </c>
      <c r="O340">
        <f>IF( AND('StockBond Returns'!$AD338&lt;0,'StockBond Returns'!$AD338&gt;=-0.1),1,0)</f>
        <v>0</v>
      </c>
      <c r="P340">
        <f>IF( AND('StockBond Returns'!$AD338&lt;-0.1,'StockBond Returns'!$AD338&gt;=-0.2),1,0)</f>
        <v>0</v>
      </c>
      <c r="Q340">
        <f>IF( AND('StockBond Returns'!$AD338&lt;-0.2,'StockBond Returns'!$AD338&gt;=-0.3),1,0)</f>
        <v>0</v>
      </c>
      <c r="R340">
        <f>IF('StockBond Returns'!AD338&lt;-0.3,1,0)</f>
        <v>0</v>
      </c>
      <c r="S340" s="17">
        <f t="shared" ref="S340:W340" ca="1" si="675">IF(N340=1,$E340,"")</f>
        <v>4.3547419114230927E-2</v>
      </c>
      <c r="T340" t="str">
        <f t="shared" si="675"/>
        <v/>
      </c>
      <c r="U340" t="str">
        <f t="shared" si="675"/>
        <v/>
      </c>
      <c r="V340" t="str">
        <f t="shared" si="675"/>
        <v/>
      </c>
      <c r="W340" t="str">
        <f t="shared" si="675"/>
        <v/>
      </c>
    </row>
    <row r="341" spans="1:23" ht="13" x14ac:dyDescent="0.15">
      <c r="A341">
        <f t="shared" si="30"/>
        <v>11</v>
      </c>
      <c r="B341">
        <f t="shared" si="31"/>
        <v>1898</v>
      </c>
      <c r="C341" s="64" t="s">
        <v>115</v>
      </c>
      <c r="D341" s="146">
        <f t="shared" si="9"/>
        <v>1898.833333333308</v>
      </c>
      <c r="E341" s="147">
        <f ca="1">('StockBond Returns'!AA340+'StockBond Returns'!AC340-'Parameters &amp; Main Results'!$B$39)/'StockBond Returns'!AB340*12</f>
        <v>4.4234386645646023E-2</v>
      </c>
      <c r="F341" s="70">
        <f ca="1">'StockBond Returns'!AA340+'StockBond Returns'!AC340-'StockBond Returns'!AB340*'Distribution of Final Value'!$B$7</f>
        <v>0.62782490120156353</v>
      </c>
      <c r="G341" s="17">
        <f>1/'StockBond Returns'!M339</f>
        <v>5.0132349829675321E-2</v>
      </c>
      <c r="H341">
        <f t="shared" si="4"/>
        <v>1</v>
      </c>
      <c r="I341" s="64">
        <f t="shared" si="5"/>
        <v>0</v>
      </c>
      <c r="J341">
        <f t="shared" si="6"/>
        <v>0</v>
      </c>
      <c r="K341" s="17">
        <f t="shared" ref="K341:M341" ca="1" si="676">IF(H341=1,$E341,"")</f>
        <v>4.4234386645646023E-2</v>
      </c>
      <c r="L341" t="str">
        <f t="shared" si="676"/>
        <v/>
      </c>
      <c r="M341" t="str">
        <f t="shared" si="676"/>
        <v/>
      </c>
      <c r="N341" s="148">
        <f>IF('StockBond Returns'!AD339=0,1,0)</f>
        <v>0</v>
      </c>
      <c r="O341">
        <f>IF( AND('StockBond Returns'!$AD339&lt;0,'StockBond Returns'!$AD339&gt;=-0.1),1,0)</f>
        <v>1</v>
      </c>
      <c r="P341">
        <f>IF( AND('StockBond Returns'!$AD339&lt;-0.1,'StockBond Returns'!$AD339&gt;=-0.2),1,0)</f>
        <v>0</v>
      </c>
      <c r="Q341">
        <f>IF( AND('StockBond Returns'!$AD339&lt;-0.2,'StockBond Returns'!$AD339&gt;=-0.3),1,0)</f>
        <v>0</v>
      </c>
      <c r="R341">
        <f>IF('StockBond Returns'!AD339&lt;-0.3,1,0)</f>
        <v>0</v>
      </c>
      <c r="S341" t="str">
        <f t="shared" ref="S341:W341" si="677">IF(N341=1,$E341,"")</f>
        <v/>
      </c>
      <c r="T341" s="17">
        <f t="shared" ca="1" si="677"/>
        <v>4.4234386645646023E-2</v>
      </c>
      <c r="U341" t="str">
        <f t="shared" si="677"/>
        <v/>
      </c>
      <c r="V341" t="str">
        <f t="shared" si="677"/>
        <v/>
      </c>
      <c r="W341" t="str">
        <f t="shared" si="677"/>
        <v/>
      </c>
    </row>
    <row r="342" spans="1:23" ht="13" x14ac:dyDescent="0.15">
      <c r="A342">
        <f t="shared" si="30"/>
        <v>12</v>
      </c>
      <c r="B342">
        <f t="shared" si="31"/>
        <v>1898</v>
      </c>
      <c r="C342" s="64" t="s">
        <v>115</v>
      </c>
      <c r="D342" s="146">
        <f t="shared" si="9"/>
        <v>1898.9166666666413</v>
      </c>
      <c r="E342" s="147">
        <f ca="1">('StockBond Returns'!AA341+'StockBond Returns'!AC341-'Parameters &amp; Main Results'!$B$39)/'StockBond Returns'!AB341*12</f>
        <v>4.3210596646720729E-2</v>
      </c>
      <c r="F342" s="70">
        <f ca="1">'StockBond Returns'!AA341+'StockBond Returns'!AC341-'StockBond Returns'!AB341*'Distribution of Final Value'!$B$7</f>
        <v>0.4490794601489867</v>
      </c>
      <c r="G342" s="17">
        <f>1/'StockBond Returns'!M340</f>
        <v>4.8715336816435743E-2</v>
      </c>
      <c r="H342">
        <f t="shared" si="4"/>
        <v>0</v>
      </c>
      <c r="I342" s="64">
        <f t="shared" si="5"/>
        <v>1</v>
      </c>
      <c r="J342">
        <f t="shared" si="6"/>
        <v>1</v>
      </c>
      <c r="K342" t="str">
        <f t="shared" ref="K342:M342" si="678">IF(H342=1,$E342,"")</f>
        <v/>
      </c>
      <c r="L342" s="17">
        <f t="shared" ca="1" si="678"/>
        <v>4.3210596646720729E-2</v>
      </c>
      <c r="M342" s="17">
        <f t="shared" ca="1" si="678"/>
        <v>4.3210596646720729E-2</v>
      </c>
      <c r="N342" s="148">
        <f>IF('StockBond Returns'!AD340=0,1,0)</f>
        <v>1</v>
      </c>
      <c r="O342">
        <f>IF( AND('StockBond Returns'!$AD340&lt;0,'StockBond Returns'!$AD340&gt;=-0.1),1,0)</f>
        <v>0</v>
      </c>
      <c r="P342">
        <f>IF( AND('StockBond Returns'!$AD340&lt;-0.1,'StockBond Returns'!$AD340&gt;=-0.2),1,0)</f>
        <v>0</v>
      </c>
      <c r="Q342">
        <f>IF( AND('StockBond Returns'!$AD340&lt;-0.2,'StockBond Returns'!$AD340&gt;=-0.3),1,0)</f>
        <v>0</v>
      </c>
      <c r="R342">
        <f>IF('StockBond Returns'!AD340&lt;-0.3,1,0)</f>
        <v>0</v>
      </c>
      <c r="S342" s="17">
        <f t="shared" ref="S342:W342" ca="1" si="679">IF(N342=1,$E342,"")</f>
        <v>4.3210596646720729E-2</v>
      </c>
      <c r="T342" t="str">
        <f t="shared" si="679"/>
        <v/>
      </c>
      <c r="U342" t="str">
        <f t="shared" si="679"/>
        <v/>
      </c>
      <c r="V342" t="str">
        <f t="shared" si="679"/>
        <v/>
      </c>
      <c r="W342" t="str">
        <f t="shared" si="679"/>
        <v/>
      </c>
    </row>
    <row r="343" spans="1:23" ht="13" x14ac:dyDescent="0.15">
      <c r="A343">
        <f t="shared" si="30"/>
        <v>1</v>
      </c>
      <c r="B343">
        <f t="shared" si="31"/>
        <v>1899</v>
      </c>
      <c r="C343" s="64" t="s">
        <v>115</v>
      </c>
      <c r="D343" s="146">
        <f t="shared" si="9"/>
        <v>1898.9999999999745</v>
      </c>
      <c r="E343" s="147">
        <f ca="1">('StockBond Returns'!AA342+'StockBond Returns'!AC342-'Parameters &amp; Main Results'!$B$39)/'StockBond Returns'!AB342*12</f>
        <v>4.1819856745991396E-2</v>
      </c>
      <c r="F343" s="70">
        <f ca="1">'StockBond Returns'!AA342+'StockBond Returns'!AC342-'StockBond Returns'!AB342*'Distribution of Final Value'!$B$7</f>
        <v>0.26592465875277416</v>
      </c>
      <c r="G343" s="17">
        <f>1/'StockBond Returns'!M341</f>
        <v>4.6721042506580678E-2</v>
      </c>
      <c r="H343">
        <f t="shared" si="4"/>
        <v>0</v>
      </c>
      <c r="I343" s="64">
        <f t="shared" si="5"/>
        <v>1</v>
      </c>
      <c r="J343">
        <f t="shared" si="6"/>
        <v>1</v>
      </c>
      <c r="K343" t="str">
        <f t="shared" ref="K343:M343" si="680">IF(H343=1,$E343,"")</f>
        <v/>
      </c>
      <c r="L343" s="17">
        <f t="shared" ca="1" si="680"/>
        <v>4.1819856745991396E-2</v>
      </c>
      <c r="M343" s="17">
        <f t="shared" ca="1" si="680"/>
        <v>4.1819856745991396E-2</v>
      </c>
      <c r="N343" s="148">
        <f>IF('StockBond Returns'!AD341=0,1,0)</f>
        <v>1</v>
      </c>
      <c r="O343">
        <f>IF( AND('StockBond Returns'!$AD341&lt;0,'StockBond Returns'!$AD341&gt;=-0.1),1,0)</f>
        <v>0</v>
      </c>
      <c r="P343">
        <f>IF( AND('StockBond Returns'!$AD341&lt;-0.1,'StockBond Returns'!$AD341&gt;=-0.2),1,0)</f>
        <v>0</v>
      </c>
      <c r="Q343">
        <f>IF( AND('StockBond Returns'!$AD341&lt;-0.2,'StockBond Returns'!$AD341&gt;=-0.3),1,0)</f>
        <v>0</v>
      </c>
      <c r="R343">
        <f>IF('StockBond Returns'!AD341&lt;-0.3,1,0)</f>
        <v>0</v>
      </c>
      <c r="S343" s="17">
        <f t="shared" ref="S343:W343" ca="1" si="681">IF(N343=1,$E343,"")</f>
        <v>4.1819856745991396E-2</v>
      </c>
      <c r="T343" t="str">
        <f t="shared" si="681"/>
        <v/>
      </c>
      <c r="U343" t="str">
        <f t="shared" si="681"/>
        <v/>
      </c>
      <c r="V343" t="str">
        <f t="shared" si="681"/>
        <v/>
      </c>
      <c r="W343" t="str">
        <f t="shared" si="681"/>
        <v/>
      </c>
    </row>
    <row r="344" spans="1:23" ht="13" x14ac:dyDescent="0.15">
      <c r="A344">
        <f t="shared" si="30"/>
        <v>2</v>
      </c>
      <c r="B344">
        <f t="shared" si="31"/>
        <v>1899</v>
      </c>
      <c r="C344" s="64" t="s">
        <v>115</v>
      </c>
      <c r="D344" s="146">
        <f t="shared" si="9"/>
        <v>1899.0833333333078</v>
      </c>
      <c r="E344" s="147">
        <f ca="1">('StockBond Returns'!AA343+'StockBond Returns'!AC343-'Parameters &amp; Main Results'!$B$39)/'StockBond Returns'!AB343*12</f>
        <v>3.9524879921176939E-2</v>
      </c>
      <c r="F344" s="70">
        <f ca="1">'StockBond Returns'!AA343+'StockBond Returns'!AC343-'StockBond Returns'!AB343*'Distribution of Final Value'!$B$7</f>
        <v>-7.0252494598784132E-2</v>
      </c>
      <c r="G344" s="17">
        <f>1/'StockBond Returns'!M342</f>
        <v>4.3605651139244597E-2</v>
      </c>
      <c r="H344">
        <f t="shared" si="4"/>
        <v>0</v>
      </c>
      <c r="I344" s="64">
        <f t="shared" si="5"/>
        <v>1</v>
      </c>
      <c r="J344">
        <f t="shared" si="6"/>
        <v>1</v>
      </c>
      <c r="K344" t="str">
        <f t="shared" ref="K344:M344" si="682">IF(H344=1,$E344,"")</f>
        <v/>
      </c>
      <c r="L344" s="17">
        <f t="shared" ca="1" si="682"/>
        <v>3.9524879921176939E-2</v>
      </c>
      <c r="M344" s="17">
        <f t="shared" ca="1" si="682"/>
        <v>3.9524879921176939E-2</v>
      </c>
      <c r="N344" s="148">
        <f>IF('StockBond Returns'!AD342=0,1,0)</f>
        <v>1</v>
      </c>
      <c r="O344">
        <f>IF( AND('StockBond Returns'!$AD342&lt;0,'StockBond Returns'!$AD342&gt;=-0.1),1,0)</f>
        <v>0</v>
      </c>
      <c r="P344">
        <f>IF( AND('StockBond Returns'!$AD342&lt;-0.1,'StockBond Returns'!$AD342&gt;=-0.2),1,0)</f>
        <v>0</v>
      </c>
      <c r="Q344">
        <f>IF( AND('StockBond Returns'!$AD342&lt;-0.2,'StockBond Returns'!$AD342&gt;=-0.3),1,0)</f>
        <v>0</v>
      </c>
      <c r="R344">
        <f>IF('StockBond Returns'!AD342&lt;-0.3,1,0)</f>
        <v>0</v>
      </c>
      <c r="S344" s="17">
        <f t="shared" ref="S344:W344" ca="1" si="683">IF(N344=1,$E344,"")</f>
        <v>3.9524879921176939E-2</v>
      </c>
      <c r="T344" t="str">
        <f t="shared" si="683"/>
        <v/>
      </c>
      <c r="U344" t="str">
        <f t="shared" si="683"/>
        <v/>
      </c>
      <c r="V344" t="str">
        <f t="shared" si="683"/>
        <v/>
      </c>
      <c r="W344" t="str">
        <f t="shared" si="683"/>
        <v/>
      </c>
    </row>
    <row r="345" spans="1:23" ht="13" x14ac:dyDescent="0.15">
      <c r="A345">
        <f t="shared" si="30"/>
        <v>3</v>
      </c>
      <c r="B345">
        <f t="shared" si="31"/>
        <v>1899</v>
      </c>
      <c r="C345" s="64" t="s">
        <v>115</v>
      </c>
      <c r="D345" s="146">
        <f t="shared" si="9"/>
        <v>1899.166666666641</v>
      </c>
      <c r="E345" s="147">
        <f ca="1">('StockBond Returns'!AA344+'StockBond Returns'!AC344-'Parameters &amp; Main Results'!$B$39)/'StockBond Returns'!AB344*12</f>
        <v>3.9581145870733352E-2</v>
      </c>
      <c r="F345" s="70">
        <f ca="1">'StockBond Returns'!AA344+'StockBond Returns'!AC344-'StockBond Returns'!AB344*'Distribution of Final Value'!$B$7</f>
        <v>-6.1912185202201542E-2</v>
      </c>
      <c r="G345" s="17">
        <f>1/'StockBond Returns'!M343</f>
        <v>4.338749131379712E-2</v>
      </c>
      <c r="H345">
        <f t="shared" si="4"/>
        <v>0</v>
      </c>
      <c r="I345" s="64">
        <f t="shared" si="5"/>
        <v>1</v>
      </c>
      <c r="J345">
        <f t="shared" si="6"/>
        <v>1</v>
      </c>
      <c r="K345" t="str">
        <f t="shared" ref="K345:M345" si="684">IF(H345=1,$E345,"")</f>
        <v/>
      </c>
      <c r="L345" s="17">
        <f t="shared" ca="1" si="684"/>
        <v>3.9581145870733352E-2</v>
      </c>
      <c r="M345" s="17">
        <f t="shared" ca="1" si="684"/>
        <v>3.9581145870733352E-2</v>
      </c>
      <c r="N345" s="148">
        <f>IF('StockBond Returns'!AD343=0,1,0)</f>
        <v>1</v>
      </c>
      <c r="O345">
        <f>IF( AND('StockBond Returns'!$AD343&lt;0,'StockBond Returns'!$AD343&gt;=-0.1),1,0)</f>
        <v>0</v>
      </c>
      <c r="P345">
        <f>IF( AND('StockBond Returns'!$AD343&lt;-0.1,'StockBond Returns'!$AD343&gt;=-0.2),1,0)</f>
        <v>0</v>
      </c>
      <c r="Q345">
        <f>IF( AND('StockBond Returns'!$AD343&lt;-0.2,'StockBond Returns'!$AD343&gt;=-0.3),1,0)</f>
        <v>0</v>
      </c>
      <c r="R345">
        <f>IF('StockBond Returns'!AD343&lt;-0.3,1,0)</f>
        <v>0</v>
      </c>
      <c r="S345" s="17">
        <f t="shared" ref="S345:W345" ca="1" si="685">IF(N345=1,$E345,"")</f>
        <v>3.9581145870733352E-2</v>
      </c>
      <c r="T345" t="str">
        <f t="shared" si="685"/>
        <v/>
      </c>
      <c r="U345" t="str">
        <f t="shared" si="685"/>
        <v/>
      </c>
      <c r="V345" t="str">
        <f t="shared" si="685"/>
        <v/>
      </c>
      <c r="W345" t="str">
        <f t="shared" si="685"/>
        <v/>
      </c>
    </row>
    <row r="346" spans="1:23" ht="13" x14ac:dyDescent="0.15">
      <c r="A346">
        <f t="shared" si="30"/>
        <v>4</v>
      </c>
      <c r="B346">
        <f t="shared" si="31"/>
        <v>1899</v>
      </c>
      <c r="C346" s="64" t="s">
        <v>115</v>
      </c>
      <c r="D346" s="146">
        <f t="shared" si="9"/>
        <v>1899.2499999999743</v>
      </c>
      <c r="E346" s="147">
        <f ca="1">('StockBond Returns'!AA345+'StockBond Returns'!AC345-'Parameters &amp; Main Results'!$B$39)/'StockBond Returns'!AB345*12</f>
        <v>3.9153182393969428E-2</v>
      </c>
      <c r="F346" s="70">
        <f ca="1">'StockBond Returns'!AA345+'StockBond Returns'!AC345-'StockBond Returns'!AB345*'Distribution of Final Value'!$B$7</f>
        <v>-0.12686012938117042</v>
      </c>
      <c r="G346" s="17">
        <f>1/'StockBond Returns'!M344</f>
        <v>4.2955912768096308E-2</v>
      </c>
      <c r="H346">
        <f t="shared" si="4"/>
        <v>0</v>
      </c>
      <c r="I346" s="64">
        <f t="shared" si="5"/>
        <v>1</v>
      </c>
      <c r="J346">
        <f t="shared" si="6"/>
        <v>1</v>
      </c>
      <c r="K346" t="str">
        <f t="shared" ref="K346:M346" si="686">IF(H346=1,$E346,"")</f>
        <v/>
      </c>
      <c r="L346" s="17">
        <f t="shared" ca="1" si="686"/>
        <v>3.9153182393969428E-2</v>
      </c>
      <c r="M346" s="17">
        <f t="shared" ca="1" si="686"/>
        <v>3.9153182393969428E-2</v>
      </c>
      <c r="N346" s="148">
        <f>IF('StockBond Returns'!AD344=0,1,0)</f>
        <v>1</v>
      </c>
      <c r="O346">
        <f>IF( AND('StockBond Returns'!$AD344&lt;0,'StockBond Returns'!$AD344&gt;=-0.1),1,0)</f>
        <v>0</v>
      </c>
      <c r="P346">
        <f>IF( AND('StockBond Returns'!$AD344&lt;-0.1,'StockBond Returns'!$AD344&gt;=-0.2),1,0)</f>
        <v>0</v>
      </c>
      <c r="Q346">
        <f>IF( AND('StockBond Returns'!$AD344&lt;-0.2,'StockBond Returns'!$AD344&gt;=-0.3),1,0)</f>
        <v>0</v>
      </c>
      <c r="R346">
        <f>IF('StockBond Returns'!AD344&lt;-0.3,1,0)</f>
        <v>0</v>
      </c>
      <c r="S346" s="17">
        <f t="shared" ref="S346:W346" ca="1" si="687">IF(N346=1,$E346,"")</f>
        <v>3.9153182393969428E-2</v>
      </c>
      <c r="T346" t="str">
        <f t="shared" si="687"/>
        <v/>
      </c>
      <c r="U346" t="str">
        <f t="shared" si="687"/>
        <v/>
      </c>
      <c r="V346" t="str">
        <f t="shared" si="687"/>
        <v/>
      </c>
      <c r="W346" t="str">
        <f t="shared" si="687"/>
        <v/>
      </c>
    </row>
    <row r="347" spans="1:23" ht="13" x14ac:dyDescent="0.15">
      <c r="A347">
        <f t="shared" si="30"/>
        <v>5</v>
      </c>
      <c r="B347">
        <f t="shared" si="31"/>
        <v>1899</v>
      </c>
      <c r="C347" s="64" t="s">
        <v>115</v>
      </c>
      <c r="D347" s="146">
        <f t="shared" si="9"/>
        <v>1899.3333333333076</v>
      </c>
      <c r="E347" s="147">
        <f ca="1">('StockBond Returns'!AA346+'StockBond Returns'!AC346-'Parameters &amp; Main Results'!$B$39)/'StockBond Returns'!AB346*12</f>
        <v>3.9278252193237488E-2</v>
      </c>
      <c r="F347" s="70">
        <f ca="1">'StockBond Returns'!AA346+'StockBond Returns'!AC346-'StockBond Returns'!AB346*'Distribution of Final Value'!$B$7</f>
        <v>-0.10657625761897371</v>
      </c>
      <c r="G347" s="17">
        <f>1/'StockBond Returns'!M345</f>
        <v>4.319202631587539E-2</v>
      </c>
      <c r="H347">
        <f t="shared" si="4"/>
        <v>0</v>
      </c>
      <c r="I347" s="64">
        <f t="shared" si="5"/>
        <v>1</v>
      </c>
      <c r="J347">
        <f t="shared" si="6"/>
        <v>1</v>
      </c>
      <c r="K347" t="str">
        <f t="shared" ref="K347:M347" si="688">IF(H347=1,$E347,"")</f>
        <v/>
      </c>
      <c r="L347" s="17">
        <f t="shared" ca="1" si="688"/>
        <v>3.9278252193237488E-2</v>
      </c>
      <c r="M347" s="17">
        <f t="shared" ca="1" si="688"/>
        <v>3.9278252193237488E-2</v>
      </c>
      <c r="N347" s="148">
        <f>IF('StockBond Returns'!AD345=0,1,0)</f>
        <v>1</v>
      </c>
      <c r="O347">
        <f>IF( AND('StockBond Returns'!$AD345&lt;0,'StockBond Returns'!$AD345&gt;=-0.1),1,0)</f>
        <v>0</v>
      </c>
      <c r="P347">
        <f>IF( AND('StockBond Returns'!$AD345&lt;-0.1,'StockBond Returns'!$AD345&gt;=-0.2),1,0)</f>
        <v>0</v>
      </c>
      <c r="Q347">
        <f>IF( AND('StockBond Returns'!$AD345&lt;-0.2,'StockBond Returns'!$AD345&gt;=-0.3),1,0)</f>
        <v>0</v>
      </c>
      <c r="R347">
        <f>IF('StockBond Returns'!AD345&lt;-0.3,1,0)</f>
        <v>0</v>
      </c>
      <c r="S347" s="17">
        <f t="shared" ref="S347:W347" ca="1" si="689">IF(N347=1,$E347,"")</f>
        <v>3.9278252193237488E-2</v>
      </c>
      <c r="T347" t="str">
        <f t="shared" si="689"/>
        <v/>
      </c>
      <c r="U347" t="str">
        <f t="shared" si="689"/>
        <v/>
      </c>
      <c r="V347" t="str">
        <f t="shared" si="689"/>
        <v/>
      </c>
      <c r="W347" t="str">
        <f t="shared" si="689"/>
        <v/>
      </c>
    </row>
    <row r="348" spans="1:23" ht="13" x14ac:dyDescent="0.15">
      <c r="A348">
        <f t="shared" si="30"/>
        <v>6</v>
      </c>
      <c r="B348">
        <f t="shared" si="31"/>
        <v>1899</v>
      </c>
      <c r="C348" s="64" t="s">
        <v>115</v>
      </c>
      <c r="D348" s="146">
        <f t="shared" si="9"/>
        <v>1899.4166666666408</v>
      </c>
      <c r="E348" s="147">
        <f ca="1">('StockBond Returns'!AA347+'StockBond Returns'!AC347-'Parameters &amp; Main Results'!$B$39)/'StockBond Returns'!AB347*12</f>
        <v>4.0576208262535586E-2</v>
      </c>
      <c r="F348" s="70">
        <f ca="1">'StockBond Returns'!AA347+'StockBond Returns'!AC347-'StockBond Returns'!AB347*'Distribution of Final Value'!$B$7</f>
        <v>8.7735764090461466E-2</v>
      </c>
      <c r="G348" s="17">
        <f>1/'StockBond Returns'!M346</f>
        <v>4.5266751480142205E-2</v>
      </c>
      <c r="H348">
        <f t="shared" si="4"/>
        <v>0</v>
      </c>
      <c r="I348" s="64">
        <f t="shared" si="5"/>
        <v>1</v>
      </c>
      <c r="J348">
        <f t="shared" si="6"/>
        <v>0</v>
      </c>
      <c r="K348" t="str">
        <f t="shared" ref="K348:M348" si="690">IF(H348=1,$E348,"")</f>
        <v/>
      </c>
      <c r="L348" s="17">
        <f t="shared" ca="1" si="690"/>
        <v>4.0576208262535586E-2</v>
      </c>
      <c r="M348" t="str">
        <f t="shared" si="690"/>
        <v/>
      </c>
      <c r="N348" s="148">
        <f>IF('StockBond Returns'!AD346=0,1,0)</f>
        <v>0</v>
      </c>
      <c r="O348">
        <f>IF( AND('StockBond Returns'!$AD346&lt;0,'StockBond Returns'!$AD346&gt;=-0.1),1,0)</f>
        <v>1</v>
      </c>
      <c r="P348">
        <f>IF( AND('StockBond Returns'!$AD346&lt;-0.1,'StockBond Returns'!$AD346&gt;=-0.2),1,0)</f>
        <v>0</v>
      </c>
      <c r="Q348">
        <f>IF( AND('StockBond Returns'!$AD346&lt;-0.2,'StockBond Returns'!$AD346&gt;=-0.3),1,0)</f>
        <v>0</v>
      </c>
      <c r="R348">
        <f>IF('StockBond Returns'!AD346&lt;-0.3,1,0)</f>
        <v>0</v>
      </c>
      <c r="S348" t="str">
        <f t="shared" ref="S348:W348" si="691">IF(N348=1,$E348,"")</f>
        <v/>
      </c>
      <c r="T348" s="17">
        <f t="shared" ca="1" si="691"/>
        <v>4.0576208262535586E-2</v>
      </c>
      <c r="U348" t="str">
        <f t="shared" si="691"/>
        <v/>
      </c>
      <c r="V348" t="str">
        <f t="shared" si="691"/>
        <v/>
      </c>
      <c r="W348" t="str">
        <f t="shared" si="691"/>
        <v/>
      </c>
    </row>
    <row r="349" spans="1:23" ht="13" x14ac:dyDescent="0.15">
      <c r="A349">
        <f t="shared" si="30"/>
        <v>7</v>
      </c>
      <c r="B349">
        <f t="shared" si="31"/>
        <v>1899</v>
      </c>
      <c r="C349" s="64" t="s">
        <v>115</v>
      </c>
      <c r="D349" s="146">
        <f t="shared" si="9"/>
        <v>1899.4999999999741</v>
      </c>
      <c r="E349" s="147">
        <f ca="1">('StockBond Returns'!AA348+'StockBond Returns'!AC348-'Parameters &amp; Main Results'!$B$39)/'StockBond Returns'!AB348*12</f>
        <v>4.1781785763525731E-2</v>
      </c>
      <c r="F349" s="70">
        <f ca="1">'StockBond Returns'!AA348+'StockBond Returns'!AC348-'StockBond Returns'!AB348*'Distribution of Final Value'!$B$7</f>
        <v>0.28017863606355498</v>
      </c>
      <c r="G349" s="17">
        <f>1/'StockBond Returns'!M347</f>
        <v>4.7142922220967387E-2</v>
      </c>
      <c r="H349">
        <f t="shared" si="4"/>
        <v>0</v>
      </c>
      <c r="I349" s="64">
        <f t="shared" si="5"/>
        <v>1</v>
      </c>
      <c r="J349">
        <f t="shared" si="6"/>
        <v>0</v>
      </c>
      <c r="K349" t="str">
        <f t="shared" ref="K349:M349" si="692">IF(H349=1,$E349,"")</f>
        <v/>
      </c>
      <c r="L349" s="17">
        <f t="shared" ca="1" si="692"/>
        <v>4.1781785763525731E-2</v>
      </c>
      <c r="M349" t="str">
        <f t="shared" si="692"/>
        <v/>
      </c>
      <c r="N349" s="148">
        <f>IF('StockBond Returns'!AD347=0,1,0)</f>
        <v>0</v>
      </c>
      <c r="O349">
        <f>IF( AND('StockBond Returns'!$AD347&lt;0,'StockBond Returns'!$AD347&gt;=-0.1),1,0)</f>
        <v>1</v>
      </c>
      <c r="P349">
        <f>IF( AND('StockBond Returns'!$AD347&lt;-0.1,'StockBond Returns'!$AD347&gt;=-0.2),1,0)</f>
        <v>0</v>
      </c>
      <c r="Q349">
        <f>IF( AND('StockBond Returns'!$AD347&lt;-0.2,'StockBond Returns'!$AD347&gt;=-0.3),1,0)</f>
        <v>0</v>
      </c>
      <c r="R349">
        <f>IF('StockBond Returns'!AD347&lt;-0.3,1,0)</f>
        <v>0</v>
      </c>
      <c r="S349" t="str">
        <f t="shared" ref="S349:W349" si="693">IF(N349=1,$E349,"")</f>
        <v/>
      </c>
      <c r="T349" s="17">
        <f t="shared" ca="1" si="693"/>
        <v>4.1781785763525731E-2</v>
      </c>
      <c r="U349" t="str">
        <f t="shared" si="693"/>
        <v/>
      </c>
      <c r="V349" t="str">
        <f t="shared" si="693"/>
        <v/>
      </c>
      <c r="W349" t="str">
        <f t="shared" si="693"/>
        <v/>
      </c>
    </row>
    <row r="350" spans="1:23" ht="13" x14ac:dyDescent="0.15">
      <c r="A350">
        <f t="shared" si="30"/>
        <v>8</v>
      </c>
      <c r="B350">
        <f t="shared" si="31"/>
        <v>1899</v>
      </c>
      <c r="C350" s="64" t="s">
        <v>115</v>
      </c>
      <c r="D350" s="146">
        <f t="shared" si="9"/>
        <v>1899.5833333333073</v>
      </c>
      <c r="E350" s="147">
        <f ca="1">('StockBond Returns'!AA349+'StockBond Returns'!AC349-'Parameters &amp; Main Results'!$B$39)/'StockBond Returns'!AB349*12</f>
        <v>4.1334943382129521E-2</v>
      </c>
      <c r="F350" s="70">
        <f ca="1">'StockBond Returns'!AA349+'StockBond Returns'!AC349-'StockBond Returns'!AB349*'Distribution of Final Value'!$B$7</f>
        <v>0.20557167275727917</v>
      </c>
      <c r="G350" s="17">
        <f>1/'StockBond Returns'!M348</f>
        <v>4.6379122473637659E-2</v>
      </c>
      <c r="H350">
        <f t="shared" si="4"/>
        <v>0</v>
      </c>
      <c r="I350" s="64">
        <f t="shared" si="5"/>
        <v>1</v>
      </c>
      <c r="J350">
        <f t="shared" si="6"/>
        <v>0</v>
      </c>
      <c r="K350" t="str">
        <f t="shared" ref="K350:M350" si="694">IF(H350=1,$E350,"")</f>
        <v/>
      </c>
      <c r="L350" s="17">
        <f t="shared" ca="1" si="694"/>
        <v>4.1334943382129521E-2</v>
      </c>
      <c r="M350" t="str">
        <f t="shared" si="694"/>
        <v/>
      </c>
      <c r="N350" s="148">
        <f>IF('StockBond Returns'!AD348=0,1,0)</f>
        <v>0</v>
      </c>
      <c r="O350">
        <f>IF( AND('StockBond Returns'!$AD348&lt;0,'StockBond Returns'!$AD348&gt;=-0.1),1,0)</f>
        <v>1</v>
      </c>
      <c r="P350">
        <f>IF( AND('StockBond Returns'!$AD348&lt;-0.1,'StockBond Returns'!$AD348&gt;=-0.2),1,0)</f>
        <v>0</v>
      </c>
      <c r="Q350">
        <f>IF( AND('StockBond Returns'!$AD348&lt;-0.2,'StockBond Returns'!$AD348&gt;=-0.3),1,0)</f>
        <v>0</v>
      </c>
      <c r="R350">
        <f>IF('StockBond Returns'!AD348&lt;-0.3,1,0)</f>
        <v>0</v>
      </c>
      <c r="S350" t="str">
        <f t="shared" ref="S350:W350" si="695">IF(N350=1,$E350,"")</f>
        <v/>
      </c>
      <c r="T350" s="17">
        <f t="shared" ca="1" si="695"/>
        <v>4.1334943382129521E-2</v>
      </c>
      <c r="U350" t="str">
        <f t="shared" si="695"/>
        <v/>
      </c>
      <c r="V350" t="str">
        <f t="shared" si="695"/>
        <v/>
      </c>
      <c r="W350" t="str">
        <f t="shared" si="695"/>
        <v/>
      </c>
    </row>
    <row r="351" spans="1:23" ht="13" x14ac:dyDescent="0.15">
      <c r="A351">
        <f t="shared" si="30"/>
        <v>9</v>
      </c>
      <c r="B351">
        <f t="shared" si="31"/>
        <v>1899</v>
      </c>
      <c r="C351" s="64" t="s">
        <v>115</v>
      </c>
      <c r="D351" s="146">
        <f t="shared" si="9"/>
        <v>1899.6666666666406</v>
      </c>
      <c r="E351" s="147">
        <f ca="1">('StockBond Returns'!AA350+'StockBond Returns'!AC350-'Parameters &amp; Main Results'!$B$39)/'StockBond Returns'!AB350*12</f>
        <v>4.1095208922131324E-2</v>
      </c>
      <c r="F351" s="70">
        <f ca="1">'StockBond Returns'!AA350+'StockBond Returns'!AC350-'StockBond Returns'!AB350*'Distribution of Final Value'!$B$7</f>
        <v>0.16992741482030205</v>
      </c>
      <c r="G351" s="17">
        <f>1/'StockBond Returns'!M349</f>
        <v>4.6027297914954156E-2</v>
      </c>
      <c r="H351">
        <f t="shared" si="4"/>
        <v>0</v>
      </c>
      <c r="I351" s="64">
        <f t="shared" si="5"/>
        <v>1</v>
      </c>
      <c r="J351">
        <f t="shared" si="6"/>
        <v>0</v>
      </c>
      <c r="K351" t="str">
        <f t="shared" ref="K351:M351" si="696">IF(H351=1,$E351,"")</f>
        <v/>
      </c>
      <c r="L351" s="17">
        <f t="shared" ca="1" si="696"/>
        <v>4.1095208922131324E-2</v>
      </c>
      <c r="M351" t="str">
        <f t="shared" si="696"/>
        <v/>
      </c>
      <c r="N351" s="148">
        <f>IF('StockBond Returns'!AD349=0,1,0)</f>
        <v>0</v>
      </c>
      <c r="O351">
        <f>IF( AND('StockBond Returns'!$AD349&lt;0,'StockBond Returns'!$AD349&gt;=-0.1),1,0)</f>
        <v>1</v>
      </c>
      <c r="P351">
        <f>IF( AND('StockBond Returns'!$AD349&lt;-0.1,'StockBond Returns'!$AD349&gt;=-0.2),1,0)</f>
        <v>0</v>
      </c>
      <c r="Q351">
        <f>IF( AND('StockBond Returns'!$AD349&lt;-0.2,'StockBond Returns'!$AD349&gt;=-0.3),1,0)</f>
        <v>0</v>
      </c>
      <c r="R351">
        <f>IF('StockBond Returns'!AD349&lt;-0.3,1,0)</f>
        <v>0</v>
      </c>
      <c r="S351" t="str">
        <f t="shared" ref="S351:W351" si="697">IF(N351=1,$E351,"")</f>
        <v/>
      </c>
      <c r="T351" s="17">
        <f t="shared" ca="1" si="697"/>
        <v>4.1095208922131324E-2</v>
      </c>
      <c r="U351" t="str">
        <f t="shared" si="697"/>
        <v/>
      </c>
      <c r="V351" t="str">
        <f t="shared" si="697"/>
        <v/>
      </c>
      <c r="W351" t="str">
        <f t="shared" si="697"/>
        <v/>
      </c>
    </row>
    <row r="352" spans="1:23" ht="13" x14ac:dyDescent="0.15">
      <c r="A352">
        <f t="shared" si="30"/>
        <v>10</v>
      </c>
      <c r="B352">
        <f t="shared" si="31"/>
        <v>1899</v>
      </c>
      <c r="C352" s="64" t="s">
        <v>115</v>
      </c>
      <c r="D352" s="146">
        <f t="shared" si="9"/>
        <v>1899.7499999999739</v>
      </c>
      <c r="E352" s="147">
        <f ca="1">('StockBond Returns'!AA351+'StockBond Returns'!AC351-'Parameters &amp; Main Results'!$B$39)/'StockBond Returns'!AB351*12</f>
        <v>4.3073137793435176E-2</v>
      </c>
      <c r="F352" s="70">
        <f ca="1">'StockBond Returns'!AA351+'StockBond Returns'!AC351-'StockBond Returns'!AB351*'Distribution of Final Value'!$B$7</f>
        <v>0.47586733781188695</v>
      </c>
      <c r="G352" s="17">
        <f>1/'StockBond Returns'!M350</f>
        <v>4.8564575600577066E-2</v>
      </c>
      <c r="H352">
        <f t="shared" si="4"/>
        <v>0</v>
      </c>
      <c r="I352" s="64">
        <f t="shared" si="5"/>
        <v>1</v>
      </c>
      <c r="J352">
        <f t="shared" si="6"/>
        <v>0</v>
      </c>
      <c r="K352" t="str">
        <f t="shared" ref="K352:M352" si="698">IF(H352=1,$E352,"")</f>
        <v/>
      </c>
      <c r="L352" s="17">
        <f t="shared" ca="1" si="698"/>
        <v>4.3073137793435176E-2</v>
      </c>
      <c r="M352" t="str">
        <f t="shared" si="698"/>
        <v/>
      </c>
      <c r="N352" s="148">
        <f>IF('StockBond Returns'!AD350=0,1,0)</f>
        <v>0</v>
      </c>
      <c r="O352">
        <f>IF( AND('StockBond Returns'!$AD350&lt;0,'StockBond Returns'!$AD350&gt;=-0.1),1,0)</f>
        <v>1</v>
      </c>
      <c r="P352">
        <f>IF( AND('StockBond Returns'!$AD350&lt;-0.1,'StockBond Returns'!$AD350&gt;=-0.2),1,0)</f>
        <v>0</v>
      </c>
      <c r="Q352">
        <f>IF( AND('StockBond Returns'!$AD350&lt;-0.2,'StockBond Returns'!$AD350&gt;=-0.3),1,0)</f>
        <v>0</v>
      </c>
      <c r="R352">
        <f>IF('StockBond Returns'!AD350&lt;-0.3,1,0)</f>
        <v>0</v>
      </c>
      <c r="S352" t="str">
        <f t="shared" ref="S352:W352" si="699">IF(N352=1,$E352,"")</f>
        <v/>
      </c>
      <c r="T352" s="17">
        <f t="shared" ca="1" si="699"/>
        <v>4.3073137793435176E-2</v>
      </c>
      <c r="U352" t="str">
        <f t="shared" si="699"/>
        <v/>
      </c>
      <c r="V352" t="str">
        <f t="shared" si="699"/>
        <v/>
      </c>
      <c r="W352" t="str">
        <f t="shared" si="699"/>
        <v/>
      </c>
    </row>
    <row r="353" spans="1:23" ht="13" x14ac:dyDescent="0.15">
      <c r="A353">
        <f t="shared" si="30"/>
        <v>11</v>
      </c>
      <c r="B353">
        <f t="shared" si="31"/>
        <v>1899</v>
      </c>
      <c r="C353" s="64" t="s">
        <v>115</v>
      </c>
      <c r="D353" s="146">
        <f t="shared" si="9"/>
        <v>1899.8333333333071</v>
      </c>
      <c r="E353" s="147">
        <f ca="1">('StockBond Returns'!AA352+'StockBond Returns'!AC352-'Parameters &amp; Main Results'!$B$39)/'StockBond Returns'!AB352*12</f>
        <v>4.3791399762523907E-2</v>
      </c>
      <c r="F353" s="70">
        <f ca="1">'StockBond Returns'!AA352+'StockBond Returns'!AC352-'StockBond Returns'!AB352*'Distribution of Final Value'!$B$7</f>
        <v>0.58720348950740586</v>
      </c>
      <c r="G353" s="17">
        <f>1/'StockBond Returns'!M351</f>
        <v>4.9618647302133473E-2</v>
      </c>
      <c r="H353">
        <f t="shared" si="4"/>
        <v>0</v>
      </c>
      <c r="I353" s="64">
        <f t="shared" si="5"/>
        <v>1</v>
      </c>
      <c r="J353">
        <f t="shared" si="6"/>
        <v>0</v>
      </c>
      <c r="K353" t="str">
        <f t="shared" ref="K353:M353" si="700">IF(H353=1,$E353,"")</f>
        <v/>
      </c>
      <c r="L353" s="17">
        <f t="shared" ca="1" si="700"/>
        <v>4.3791399762523907E-2</v>
      </c>
      <c r="M353" t="str">
        <f t="shared" si="700"/>
        <v/>
      </c>
      <c r="N353" s="148">
        <f>IF('StockBond Returns'!AD351=0,1,0)</f>
        <v>0</v>
      </c>
      <c r="O353">
        <f>IF( AND('StockBond Returns'!$AD351&lt;0,'StockBond Returns'!$AD351&gt;=-0.1),1,0)</f>
        <v>1</v>
      </c>
      <c r="P353">
        <f>IF( AND('StockBond Returns'!$AD351&lt;-0.1,'StockBond Returns'!$AD351&gt;=-0.2),1,0)</f>
        <v>0</v>
      </c>
      <c r="Q353">
        <f>IF( AND('StockBond Returns'!$AD351&lt;-0.2,'StockBond Returns'!$AD351&gt;=-0.3),1,0)</f>
        <v>0</v>
      </c>
      <c r="R353">
        <f>IF('StockBond Returns'!AD351&lt;-0.3,1,0)</f>
        <v>0</v>
      </c>
      <c r="S353" t="str">
        <f t="shared" ref="S353:W353" si="701">IF(N353=1,$E353,"")</f>
        <v/>
      </c>
      <c r="T353" s="17">
        <f t="shared" ca="1" si="701"/>
        <v>4.3791399762523907E-2</v>
      </c>
      <c r="U353" t="str">
        <f t="shared" si="701"/>
        <v/>
      </c>
      <c r="V353" t="str">
        <f t="shared" si="701"/>
        <v/>
      </c>
      <c r="W353" t="str">
        <f t="shared" si="701"/>
        <v/>
      </c>
    </row>
    <row r="354" spans="1:23" ht="13" x14ac:dyDescent="0.15">
      <c r="A354">
        <f t="shared" si="30"/>
        <v>12</v>
      </c>
      <c r="B354">
        <f t="shared" si="31"/>
        <v>1899</v>
      </c>
      <c r="C354" s="64" t="s">
        <v>115</v>
      </c>
      <c r="D354" s="146">
        <f t="shared" si="9"/>
        <v>1899.9166666666404</v>
      </c>
      <c r="E354" s="147">
        <f ca="1">('StockBond Returns'!AA353+'StockBond Returns'!AC353-'Parameters &amp; Main Results'!$B$39)/'StockBond Returns'!AB353*12</f>
        <v>4.3693966952005246E-2</v>
      </c>
      <c r="F354" s="70">
        <f ca="1">'StockBond Returns'!AA353+'StockBond Returns'!AC353-'StockBond Returns'!AB353*'Distribution of Final Value'!$B$7</f>
        <v>0.57396743508992554</v>
      </c>
      <c r="G354" s="17">
        <f>1/'StockBond Returns'!M352</f>
        <v>4.951363371570125E-2</v>
      </c>
      <c r="H354">
        <f t="shared" si="4"/>
        <v>0</v>
      </c>
      <c r="I354" s="64">
        <f t="shared" si="5"/>
        <v>1</v>
      </c>
      <c r="J354">
        <f t="shared" si="6"/>
        <v>0</v>
      </c>
      <c r="K354" t="str">
        <f t="shared" ref="K354:M354" si="702">IF(H354=1,$E354,"")</f>
        <v/>
      </c>
      <c r="L354" s="17">
        <f t="shared" ca="1" si="702"/>
        <v>4.3693966952005246E-2</v>
      </c>
      <c r="M354" t="str">
        <f t="shared" si="702"/>
        <v/>
      </c>
      <c r="N354" s="148">
        <f>IF('StockBond Returns'!AD352=0,1,0)</f>
        <v>0</v>
      </c>
      <c r="O354">
        <f>IF( AND('StockBond Returns'!$AD352&lt;0,'StockBond Returns'!$AD352&gt;=-0.1),1,0)</f>
        <v>1</v>
      </c>
      <c r="P354">
        <f>IF( AND('StockBond Returns'!$AD352&lt;-0.1,'StockBond Returns'!$AD352&gt;=-0.2),1,0)</f>
        <v>0</v>
      </c>
      <c r="Q354">
        <f>IF( AND('StockBond Returns'!$AD352&lt;-0.2,'StockBond Returns'!$AD352&gt;=-0.3),1,0)</f>
        <v>0</v>
      </c>
      <c r="R354">
        <f>IF('StockBond Returns'!AD352&lt;-0.3,1,0)</f>
        <v>0</v>
      </c>
      <c r="S354" t="str">
        <f t="shared" ref="S354:W354" si="703">IF(N354=1,$E354,"")</f>
        <v/>
      </c>
      <c r="T354" s="17">
        <f t="shared" ca="1" si="703"/>
        <v>4.3693966952005246E-2</v>
      </c>
      <c r="U354" t="str">
        <f t="shared" si="703"/>
        <v/>
      </c>
      <c r="V354" t="str">
        <f t="shared" si="703"/>
        <v/>
      </c>
      <c r="W354" t="str">
        <f t="shared" si="703"/>
        <v/>
      </c>
    </row>
    <row r="355" spans="1:23" ht="13" x14ac:dyDescent="0.15">
      <c r="A355">
        <f t="shared" si="30"/>
        <v>1</v>
      </c>
      <c r="B355">
        <f t="shared" si="31"/>
        <v>1900</v>
      </c>
      <c r="C355" s="149">
        <v>32</v>
      </c>
      <c r="D355" s="146">
        <f t="shared" si="9"/>
        <v>1899.9999999999736</v>
      </c>
      <c r="E355" s="147">
        <f ca="1">('StockBond Returns'!AA354+'StockBond Returns'!AC354-'Parameters &amp; Main Results'!$B$39)/'StockBond Returns'!AB354*12</f>
        <v>4.6402863971890751E-2</v>
      </c>
      <c r="F355" s="70">
        <f ca="1">'StockBond Returns'!AA354+'StockBond Returns'!AC354-'StockBond Returns'!AB354*'Distribution of Final Value'!$B$7</f>
        <v>1.0153581682477348</v>
      </c>
      <c r="G355" s="17">
        <f>1/'StockBond Returns'!M353</f>
        <v>5.4017119075127705E-2</v>
      </c>
      <c r="H355">
        <f t="shared" si="4"/>
        <v>1</v>
      </c>
      <c r="I355" s="64">
        <f t="shared" si="5"/>
        <v>0</v>
      </c>
      <c r="J355">
        <f t="shared" si="6"/>
        <v>0</v>
      </c>
      <c r="K355" s="17">
        <f t="shared" ref="K355:M355" ca="1" si="704">IF(H355=1,$E355,"")</f>
        <v>4.6402863971890751E-2</v>
      </c>
      <c r="L355" t="str">
        <f t="shared" si="704"/>
        <v/>
      </c>
      <c r="M355" t="str">
        <f t="shared" si="704"/>
        <v/>
      </c>
      <c r="N355" s="148">
        <f>IF('StockBond Returns'!AD353=0,1,0)</f>
        <v>0</v>
      </c>
      <c r="O355">
        <f>IF( AND('StockBond Returns'!$AD353&lt;0,'StockBond Returns'!$AD353&gt;=-0.1),1,0)</f>
        <v>0</v>
      </c>
      <c r="P355">
        <f>IF( AND('StockBond Returns'!$AD353&lt;-0.1,'StockBond Returns'!$AD353&gt;=-0.2),1,0)</f>
        <v>1</v>
      </c>
      <c r="Q355">
        <f>IF( AND('StockBond Returns'!$AD353&lt;-0.2,'StockBond Returns'!$AD353&gt;=-0.3),1,0)</f>
        <v>0</v>
      </c>
      <c r="R355">
        <f>IF('StockBond Returns'!AD353&lt;-0.3,1,0)</f>
        <v>0</v>
      </c>
      <c r="S355" t="str">
        <f t="shared" ref="S355:W355" si="705">IF(N355=1,$E355,"")</f>
        <v/>
      </c>
      <c r="T355" t="str">
        <f t="shared" si="705"/>
        <v/>
      </c>
      <c r="U355" s="17">
        <f t="shared" ca="1" si="705"/>
        <v>4.6402863971890751E-2</v>
      </c>
      <c r="V355" t="str">
        <f t="shared" si="705"/>
        <v/>
      </c>
      <c r="W355" t="str">
        <f t="shared" si="705"/>
        <v/>
      </c>
    </row>
    <row r="356" spans="1:23" ht="13" x14ac:dyDescent="0.15">
      <c r="A356">
        <f t="shared" si="30"/>
        <v>2</v>
      </c>
      <c r="B356">
        <f t="shared" si="31"/>
        <v>1900</v>
      </c>
      <c r="C356" s="149">
        <f t="shared" ref="C356:C1746" si="706">EOMONTH(C355,1)</f>
        <v>91</v>
      </c>
      <c r="D356" s="146">
        <f t="shared" si="9"/>
        <v>1900.0833333333069</v>
      </c>
      <c r="E356" s="147">
        <f ca="1">('StockBond Returns'!AA355+'StockBond Returns'!AC355-'Parameters &amp; Main Results'!$B$39)/'StockBond Returns'!AB355*12</f>
        <v>4.5971586018914025E-2</v>
      </c>
      <c r="F356" s="70">
        <f ca="1">'StockBond Returns'!AA355+'StockBond Returns'!AC355-'StockBond Returns'!AB355*'Distribution of Final Value'!$B$7</f>
        <v>0.96079315804943288</v>
      </c>
      <c r="G356" s="17">
        <f>1/'StockBond Returns'!M354</f>
        <v>5.3549601294944169E-2</v>
      </c>
      <c r="H356">
        <f t="shared" si="4"/>
        <v>1</v>
      </c>
      <c r="I356" s="64">
        <f t="shared" si="5"/>
        <v>0</v>
      </c>
      <c r="J356">
        <f t="shared" si="6"/>
        <v>0</v>
      </c>
      <c r="K356" s="17">
        <f t="shared" ref="K356:M356" ca="1" si="707">IF(H356=1,$E356,"")</f>
        <v>4.5971586018914025E-2</v>
      </c>
      <c r="L356" t="str">
        <f t="shared" si="707"/>
        <v/>
      </c>
      <c r="M356" t="str">
        <f t="shared" si="707"/>
        <v/>
      </c>
      <c r="N356" s="148">
        <f>IF('StockBond Returns'!AD354=0,1,0)</f>
        <v>0</v>
      </c>
      <c r="O356">
        <f>IF( AND('StockBond Returns'!$AD354&lt;0,'StockBond Returns'!$AD354&gt;=-0.1),1,0)</f>
        <v>0</v>
      </c>
      <c r="P356">
        <f>IF( AND('StockBond Returns'!$AD354&lt;-0.1,'StockBond Returns'!$AD354&gt;=-0.2),1,0)</f>
        <v>1</v>
      </c>
      <c r="Q356">
        <f>IF( AND('StockBond Returns'!$AD354&lt;-0.2,'StockBond Returns'!$AD354&gt;=-0.3),1,0)</f>
        <v>0</v>
      </c>
      <c r="R356">
        <f>IF('StockBond Returns'!AD354&lt;-0.3,1,0)</f>
        <v>0</v>
      </c>
      <c r="S356" t="str">
        <f t="shared" ref="S356:W356" si="708">IF(N356=1,$E356,"")</f>
        <v/>
      </c>
      <c r="T356" t="str">
        <f t="shared" si="708"/>
        <v/>
      </c>
      <c r="U356" s="17">
        <f t="shared" ca="1" si="708"/>
        <v>4.5971586018914025E-2</v>
      </c>
      <c r="V356" t="str">
        <f t="shared" si="708"/>
        <v/>
      </c>
      <c r="W356" t="str">
        <f t="shared" si="708"/>
        <v/>
      </c>
    </row>
    <row r="357" spans="1:23" ht="13" x14ac:dyDescent="0.15">
      <c r="A357">
        <f t="shared" si="30"/>
        <v>3</v>
      </c>
      <c r="B357">
        <f t="shared" si="31"/>
        <v>1900</v>
      </c>
      <c r="C357" s="149">
        <f t="shared" si="706"/>
        <v>121</v>
      </c>
      <c r="D357" s="146">
        <f t="shared" si="9"/>
        <v>1900.1666666666401</v>
      </c>
      <c r="E357" s="147">
        <f ca="1">('StockBond Returns'!AA356+'StockBond Returns'!AC356-'Parameters &amp; Main Results'!$B$39)/'StockBond Returns'!AB356*12</f>
        <v>4.5896972874136736E-2</v>
      </c>
      <c r="F357" s="70">
        <f ca="1">'StockBond Returns'!AA356+'StockBond Returns'!AC356-'StockBond Returns'!AB356*'Distribution of Final Value'!$B$7</f>
        <v>0.99349081304406628</v>
      </c>
      <c r="G357" s="17">
        <f>1/'StockBond Returns'!M355</f>
        <v>5.346507864390674E-2</v>
      </c>
      <c r="H357">
        <f t="shared" si="4"/>
        <v>1</v>
      </c>
      <c r="I357" s="64">
        <f t="shared" si="5"/>
        <v>0</v>
      </c>
      <c r="J357">
        <f t="shared" si="6"/>
        <v>0</v>
      </c>
      <c r="K357" s="17">
        <f t="shared" ref="K357:M357" ca="1" si="709">IF(H357=1,$E357,"")</f>
        <v>4.5896972874136736E-2</v>
      </c>
      <c r="L357" t="str">
        <f t="shared" si="709"/>
        <v/>
      </c>
      <c r="M357" t="str">
        <f t="shared" si="709"/>
        <v/>
      </c>
      <c r="N357" s="148">
        <f>IF('StockBond Returns'!AD355=0,1,0)</f>
        <v>0</v>
      </c>
      <c r="O357">
        <f>IF( AND('StockBond Returns'!$AD355&lt;0,'StockBond Returns'!$AD355&gt;=-0.1),1,0)</f>
        <v>0</v>
      </c>
      <c r="P357">
        <f>IF( AND('StockBond Returns'!$AD355&lt;-0.1,'StockBond Returns'!$AD355&gt;=-0.2),1,0)</f>
        <v>1</v>
      </c>
      <c r="Q357">
        <f>IF( AND('StockBond Returns'!$AD355&lt;-0.2,'StockBond Returns'!$AD355&gt;=-0.3),1,0)</f>
        <v>0</v>
      </c>
      <c r="R357">
        <f>IF('StockBond Returns'!AD355&lt;-0.3,1,0)</f>
        <v>0</v>
      </c>
      <c r="S357" t="str">
        <f t="shared" ref="S357:W357" si="710">IF(N357=1,$E357,"")</f>
        <v/>
      </c>
      <c r="T357" t="str">
        <f t="shared" si="710"/>
        <v/>
      </c>
      <c r="U357" s="17">
        <f t="shared" ca="1" si="710"/>
        <v>4.5896972874136736E-2</v>
      </c>
      <c r="V357" t="str">
        <f t="shared" si="710"/>
        <v/>
      </c>
      <c r="W357" t="str">
        <f t="shared" si="710"/>
        <v/>
      </c>
    </row>
    <row r="358" spans="1:23" ht="13" x14ac:dyDescent="0.15">
      <c r="A358">
        <f t="shared" si="30"/>
        <v>4</v>
      </c>
      <c r="B358">
        <f t="shared" si="31"/>
        <v>1900</v>
      </c>
      <c r="C358" s="149">
        <f t="shared" si="706"/>
        <v>152</v>
      </c>
      <c r="D358" s="146">
        <f t="shared" si="9"/>
        <v>1900.2499999999734</v>
      </c>
      <c r="E358" s="147">
        <f ca="1">('StockBond Returns'!AA357+'StockBond Returns'!AC357-'Parameters &amp; Main Results'!$B$39)/'StockBond Returns'!AB357*12</f>
        <v>4.5562093184703154E-2</v>
      </c>
      <c r="F358" s="70">
        <f ca="1">'StockBond Returns'!AA357+'StockBond Returns'!AC357-'StockBond Returns'!AB357*'Distribution of Final Value'!$B$7</f>
        <v>0.90537429140906767</v>
      </c>
      <c r="G358" s="17">
        <f>1/'StockBond Returns'!M356</f>
        <v>5.3260066173011829E-2</v>
      </c>
      <c r="H358">
        <f t="shared" si="4"/>
        <v>1</v>
      </c>
      <c r="I358" s="64">
        <f t="shared" si="5"/>
        <v>0</v>
      </c>
      <c r="J358">
        <f t="shared" si="6"/>
        <v>0</v>
      </c>
      <c r="K358" s="17">
        <f t="shared" ref="K358:M358" ca="1" si="711">IF(H358=1,$E358,"")</f>
        <v>4.5562093184703154E-2</v>
      </c>
      <c r="L358" t="str">
        <f t="shared" si="711"/>
        <v/>
      </c>
      <c r="M358" t="str">
        <f t="shared" si="711"/>
        <v/>
      </c>
      <c r="N358" s="148">
        <f>IF('StockBond Returns'!AD356=0,1,0)</f>
        <v>0</v>
      </c>
      <c r="O358">
        <f>IF( AND('StockBond Returns'!$AD356&lt;0,'StockBond Returns'!$AD356&gt;=-0.1),1,0)</f>
        <v>0</v>
      </c>
      <c r="P358">
        <f>IF( AND('StockBond Returns'!$AD356&lt;-0.1,'StockBond Returns'!$AD356&gt;=-0.2),1,0)</f>
        <v>1</v>
      </c>
      <c r="Q358">
        <f>IF( AND('StockBond Returns'!$AD356&lt;-0.2,'StockBond Returns'!$AD356&gt;=-0.3),1,0)</f>
        <v>0</v>
      </c>
      <c r="R358">
        <f>IF('StockBond Returns'!AD356&lt;-0.3,1,0)</f>
        <v>0</v>
      </c>
      <c r="S358" t="str">
        <f t="shared" ref="S358:W358" si="712">IF(N358=1,$E358,"")</f>
        <v/>
      </c>
      <c r="T358" t="str">
        <f t="shared" si="712"/>
        <v/>
      </c>
      <c r="U358" s="17">
        <f t="shared" ca="1" si="712"/>
        <v>4.5562093184703154E-2</v>
      </c>
      <c r="V358" t="str">
        <f t="shared" si="712"/>
        <v/>
      </c>
      <c r="W358" t="str">
        <f t="shared" si="712"/>
        <v/>
      </c>
    </row>
    <row r="359" spans="1:23" ht="13" x14ac:dyDescent="0.15">
      <c r="A359">
        <f t="shared" si="30"/>
        <v>5</v>
      </c>
      <c r="B359">
        <f t="shared" si="31"/>
        <v>1900</v>
      </c>
      <c r="C359" s="149">
        <f t="shared" si="706"/>
        <v>182</v>
      </c>
      <c r="D359" s="146">
        <f t="shared" si="9"/>
        <v>1900.3333333333067</v>
      </c>
      <c r="E359" s="147">
        <f ca="1">('StockBond Returns'!AA358+'StockBond Returns'!AC358-'Parameters &amp; Main Results'!$B$39)/'StockBond Returns'!AB358*12</f>
        <v>4.5298107577305131E-2</v>
      </c>
      <c r="F359" s="70">
        <f ca="1">'StockBond Returns'!AA358+'StockBond Returns'!AC358-'StockBond Returns'!AB358*'Distribution of Final Value'!$B$7</f>
        <v>0.92093790296489875</v>
      </c>
      <c r="G359" s="17">
        <f>1/'StockBond Returns'!M357</f>
        <v>5.2808342282538667E-2</v>
      </c>
      <c r="H359">
        <f t="shared" si="4"/>
        <v>1</v>
      </c>
      <c r="I359" s="64">
        <f t="shared" si="5"/>
        <v>0</v>
      </c>
      <c r="J359">
        <f t="shared" si="6"/>
        <v>0</v>
      </c>
      <c r="K359" s="17">
        <f t="shared" ref="K359:M359" ca="1" si="713">IF(H359=1,$E359,"")</f>
        <v>4.5298107577305131E-2</v>
      </c>
      <c r="L359" t="str">
        <f t="shared" si="713"/>
        <v/>
      </c>
      <c r="M359" t="str">
        <f t="shared" si="713"/>
        <v/>
      </c>
      <c r="N359" s="148">
        <f>IF('StockBond Returns'!AD357=0,1,0)</f>
        <v>0</v>
      </c>
      <c r="O359">
        <f>IF( AND('StockBond Returns'!$AD357&lt;0,'StockBond Returns'!$AD357&gt;=-0.1),1,0)</f>
        <v>0</v>
      </c>
      <c r="P359">
        <f>IF( AND('StockBond Returns'!$AD357&lt;-0.1,'StockBond Returns'!$AD357&gt;=-0.2),1,0)</f>
        <v>1</v>
      </c>
      <c r="Q359">
        <f>IF( AND('StockBond Returns'!$AD357&lt;-0.2,'StockBond Returns'!$AD357&gt;=-0.3),1,0)</f>
        <v>0</v>
      </c>
      <c r="R359">
        <f>IF('StockBond Returns'!AD357&lt;-0.3,1,0)</f>
        <v>0</v>
      </c>
      <c r="S359" t="str">
        <f t="shared" ref="S359:W359" si="714">IF(N359=1,$E359,"")</f>
        <v/>
      </c>
      <c r="T359" t="str">
        <f t="shared" si="714"/>
        <v/>
      </c>
      <c r="U359" s="17">
        <f t="shared" ca="1" si="714"/>
        <v>4.5298107577305131E-2</v>
      </c>
      <c r="V359" t="str">
        <f t="shared" si="714"/>
        <v/>
      </c>
      <c r="W359" t="str">
        <f t="shared" si="714"/>
        <v/>
      </c>
    </row>
    <row r="360" spans="1:23" ht="13" x14ac:dyDescent="0.15">
      <c r="A360">
        <f t="shared" si="30"/>
        <v>6</v>
      </c>
      <c r="B360">
        <f t="shared" si="31"/>
        <v>1900</v>
      </c>
      <c r="C360" s="149">
        <f t="shared" si="706"/>
        <v>213</v>
      </c>
      <c r="D360" s="146">
        <f t="shared" si="9"/>
        <v>1900.4166666666399</v>
      </c>
      <c r="E360" s="147">
        <f ca="1">('StockBond Returns'!AA359+'StockBond Returns'!AC359-'Parameters &amp; Main Results'!$B$39)/'StockBond Returns'!AB359*12</f>
        <v>4.5787116967920823E-2</v>
      </c>
      <c r="F360" s="70">
        <f ca="1">'StockBond Returns'!AA359+'StockBond Returns'!AC359-'StockBond Returns'!AB359*'Distribution of Final Value'!$B$7</f>
        <v>1.008564040767185</v>
      </c>
      <c r="G360" s="17">
        <f>1/'StockBond Returns'!M358</f>
        <v>5.4338384733545603E-2</v>
      </c>
      <c r="H360">
        <f t="shared" si="4"/>
        <v>1</v>
      </c>
      <c r="I360" s="64">
        <f t="shared" si="5"/>
        <v>0</v>
      </c>
      <c r="J360">
        <f t="shared" si="6"/>
        <v>0</v>
      </c>
      <c r="K360" s="17">
        <f t="shared" ref="K360:M360" ca="1" si="715">IF(H360=1,$E360,"")</f>
        <v>4.5787116967920823E-2</v>
      </c>
      <c r="L360" t="str">
        <f t="shared" si="715"/>
        <v/>
      </c>
      <c r="M360" t="str">
        <f t="shared" si="715"/>
        <v/>
      </c>
      <c r="N360" s="148">
        <f>IF('StockBond Returns'!AD358=0,1,0)</f>
        <v>0</v>
      </c>
      <c r="O360">
        <f>IF( AND('StockBond Returns'!$AD358&lt;0,'StockBond Returns'!$AD358&gt;=-0.1),1,0)</f>
        <v>0</v>
      </c>
      <c r="P360">
        <f>IF( AND('StockBond Returns'!$AD358&lt;-0.1,'StockBond Returns'!$AD358&gt;=-0.2),1,0)</f>
        <v>1</v>
      </c>
      <c r="Q360">
        <f>IF( AND('StockBond Returns'!$AD358&lt;-0.2,'StockBond Returns'!$AD358&gt;=-0.3),1,0)</f>
        <v>0</v>
      </c>
      <c r="R360">
        <f>IF('StockBond Returns'!AD358&lt;-0.3,1,0)</f>
        <v>0</v>
      </c>
      <c r="S360" t="str">
        <f t="shared" ref="S360:W360" si="716">IF(N360=1,$E360,"")</f>
        <v/>
      </c>
      <c r="T360" t="str">
        <f t="shared" si="716"/>
        <v/>
      </c>
      <c r="U360" s="17">
        <f t="shared" ca="1" si="716"/>
        <v>4.5787116967920823E-2</v>
      </c>
      <c r="V360" t="str">
        <f t="shared" si="716"/>
        <v/>
      </c>
      <c r="W360" t="str">
        <f t="shared" si="716"/>
        <v/>
      </c>
    </row>
    <row r="361" spans="1:23" ht="13" x14ac:dyDescent="0.15">
      <c r="A361">
        <f t="shared" si="30"/>
        <v>7</v>
      </c>
      <c r="B361">
        <f t="shared" si="31"/>
        <v>1900</v>
      </c>
      <c r="C361" s="149">
        <f t="shared" si="706"/>
        <v>244</v>
      </c>
      <c r="D361" s="146">
        <f t="shared" si="9"/>
        <v>1900.4999999999732</v>
      </c>
      <c r="E361" s="147">
        <f ca="1">('StockBond Returns'!AA360+'StockBond Returns'!AC360-'Parameters &amp; Main Results'!$B$39)/'StockBond Returns'!AB360*12</f>
        <v>4.628576862967234E-2</v>
      </c>
      <c r="F361" s="70">
        <f ca="1">'StockBond Returns'!AA360+'StockBond Returns'!AC360-'StockBond Returns'!AB360*'Distribution of Final Value'!$B$7</f>
        <v>1.0812066795070967</v>
      </c>
      <c r="G361" s="17">
        <f>1/'StockBond Returns'!M359</f>
        <v>5.5578059791252424E-2</v>
      </c>
      <c r="H361">
        <f t="shared" si="4"/>
        <v>1</v>
      </c>
      <c r="I361" s="64">
        <f t="shared" si="5"/>
        <v>0</v>
      </c>
      <c r="J361">
        <f t="shared" si="6"/>
        <v>0</v>
      </c>
      <c r="K361" s="17">
        <f t="shared" ref="K361:M361" ca="1" si="717">IF(H361=1,$E361,"")</f>
        <v>4.628576862967234E-2</v>
      </c>
      <c r="L361" t="str">
        <f t="shared" si="717"/>
        <v/>
      </c>
      <c r="M361" t="str">
        <f t="shared" si="717"/>
        <v/>
      </c>
      <c r="N361" s="148">
        <f>IF('StockBond Returns'!AD359=0,1,0)</f>
        <v>0</v>
      </c>
      <c r="O361">
        <f>IF( AND('StockBond Returns'!$AD359&lt;0,'StockBond Returns'!$AD359&gt;=-0.1),1,0)</f>
        <v>0</v>
      </c>
      <c r="P361">
        <f>IF( AND('StockBond Returns'!$AD359&lt;-0.1,'StockBond Returns'!$AD359&gt;=-0.2),1,0)</f>
        <v>1</v>
      </c>
      <c r="Q361">
        <f>IF( AND('StockBond Returns'!$AD359&lt;-0.2,'StockBond Returns'!$AD359&gt;=-0.3),1,0)</f>
        <v>0</v>
      </c>
      <c r="R361">
        <f>IF('StockBond Returns'!AD359&lt;-0.3,1,0)</f>
        <v>0</v>
      </c>
      <c r="S361" t="str">
        <f t="shared" ref="S361:W361" si="718">IF(N361=1,$E361,"")</f>
        <v/>
      </c>
      <c r="T361" t="str">
        <f t="shared" si="718"/>
        <v/>
      </c>
      <c r="U361" s="17">
        <f t="shared" ca="1" si="718"/>
        <v>4.628576862967234E-2</v>
      </c>
      <c r="V361" t="str">
        <f t="shared" si="718"/>
        <v/>
      </c>
      <c r="W361" t="str">
        <f t="shared" si="718"/>
        <v/>
      </c>
    </row>
    <row r="362" spans="1:23" ht="13" x14ac:dyDescent="0.15">
      <c r="A362">
        <f t="shared" si="30"/>
        <v>8</v>
      </c>
      <c r="B362">
        <f t="shared" si="31"/>
        <v>1900</v>
      </c>
      <c r="C362" s="149">
        <f t="shared" si="706"/>
        <v>274</v>
      </c>
      <c r="D362" s="146">
        <f t="shared" si="9"/>
        <v>1900.5833333333064</v>
      </c>
      <c r="E362" s="147">
        <f ca="1">('StockBond Returns'!AA361+'StockBond Returns'!AC361-'Parameters &amp; Main Results'!$B$39)/'StockBond Returns'!AB361*12</f>
        <v>4.6918331008354894E-2</v>
      </c>
      <c r="F362" s="70">
        <f ca="1">'StockBond Returns'!AA361+'StockBond Returns'!AC361-'StockBond Returns'!AB361*'Distribution of Final Value'!$B$7</f>
        <v>1.171074980057246</v>
      </c>
      <c r="G362" s="17">
        <f>1/'StockBond Returns'!M360</f>
        <v>5.6530564999305213E-2</v>
      </c>
      <c r="H362">
        <f t="shared" si="4"/>
        <v>1</v>
      </c>
      <c r="I362" s="64">
        <f t="shared" si="5"/>
        <v>0</v>
      </c>
      <c r="J362">
        <f t="shared" si="6"/>
        <v>0</v>
      </c>
      <c r="K362" s="17">
        <f t="shared" ref="K362:M362" ca="1" si="719">IF(H362=1,$E362,"")</f>
        <v>4.6918331008354894E-2</v>
      </c>
      <c r="L362" t="str">
        <f t="shared" si="719"/>
        <v/>
      </c>
      <c r="M362" t="str">
        <f t="shared" si="719"/>
        <v/>
      </c>
      <c r="N362" s="148">
        <f>IF('StockBond Returns'!AD360=0,1,0)</f>
        <v>0</v>
      </c>
      <c r="O362">
        <f>IF( AND('StockBond Returns'!$AD360&lt;0,'StockBond Returns'!$AD360&gt;=-0.1),1,0)</f>
        <v>0</v>
      </c>
      <c r="P362">
        <f>IF( AND('StockBond Returns'!$AD360&lt;-0.1,'StockBond Returns'!$AD360&gt;=-0.2),1,0)</f>
        <v>1</v>
      </c>
      <c r="Q362">
        <f>IF( AND('StockBond Returns'!$AD360&lt;-0.2,'StockBond Returns'!$AD360&gt;=-0.3),1,0)</f>
        <v>0</v>
      </c>
      <c r="R362">
        <f>IF('StockBond Returns'!AD360&lt;-0.3,1,0)</f>
        <v>0</v>
      </c>
      <c r="S362" t="str">
        <f t="shared" ref="S362:W362" si="720">IF(N362=1,$E362,"")</f>
        <v/>
      </c>
      <c r="T362" t="str">
        <f t="shared" si="720"/>
        <v/>
      </c>
      <c r="U362" s="17">
        <f t="shared" ca="1" si="720"/>
        <v>4.6918331008354894E-2</v>
      </c>
      <c r="V362" t="str">
        <f t="shared" si="720"/>
        <v/>
      </c>
      <c r="W362" t="str">
        <f t="shared" si="720"/>
        <v/>
      </c>
    </row>
    <row r="363" spans="1:23" ht="13" x14ac:dyDescent="0.15">
      <c r="A363">
        <f t="shared" si="30"/>
        <v>9</v>
      </c>
      <c r="B363">
        <f t="shared" si="31"/>
        <v>1900</v>
      </c>
      <c r="C363" s="149">
        <f t="shared" si="706"/>
        <v>305</v>
      </c>
      <c r="D363" s="146">
        <f t="shared" si="9"/>
        <v>1900.6666666666397</v>
      </c>
      <c r="E363" s="147">
        <f ca="1">('StockBond Returns'!AA362+'StockBond Returns'!AC362-'Parameters &amp; Main Results'!$B$39)/'StockBond Returns'!AB362*12</f>
        <v>4.5973658019811153E-2</v>
      </c>
      <c r="F363" s="70">
        <f ca="1">'StockBond Returns'!AA362+'StockBond Returns'!AC362-'StockBond Returns'!AB362*'Distribution of Final Value'!$B$7</f>
        <v>1.0549804399881371</v>
      </c>
      <c r="G363" s="17">
        <f>1/'StockBond Returns'!M361</f>
        <v>5.5341523229061752E-2</v>
      </c>
      <c r="H363">
        <f t="shared" si="4"/>
        <v>1</v>
      </c>
      <c r="I363" s="64">
        <f t="shared" si="5"/>
        <v>0</v>
      </c>
      <c r="J363">
        <f t="shared" si="6"/>
        <v>0</v>
      </c>
      <c r="K363" s="17">
        <f t="shared" ref="K363:M363" ca="1" si="721">IF(H363=1,$E363,"")</f>
        <v>4.5973658019811153E-2</v>
      </c>
      <c r="L363" t="str">
        <f t="shared" si="721"/>
        <v/>
      </c>
      <c r="M363" t="str">
        <f t="shared" si="721"/>
        <v/>
      </c>
      <c r="N363" s="148">
        <f>IF('StockBond Returns'!AD361=0,1,0)</f>
        <v>0</v>
      </c>
      <c r="O363">
        <f>IF( AND('StockBond Returns'!$AD361&lt;0,'StockBond Returns'!$AD361&gt;=-0.1),1,0)</f>
        <v>0</v>
      </c>
      <c r="P363">
        <f>IF( AND('StockBond Returns'!$AD361&lt;-0.1,'StockBond Returns'!$AD361&gt;=-0.2),1,0)</f>
        <v>1</v>
      </c>
      <c r="Q363">
        <f>IF( AND('StockBond Returns'!$AD361&lt;-0.2,'StockBond Returns'!$AD361&gt;=-0.3),1,0)</f>
        <v>0</v>
      </c>
      <c r="R363">
        <f>IF('StockBond Returns'!AD361&lt;-0.3,1,0)</f>
        <v>0</v>
      </c>
      <c r="S363" t="str">
        <f t="shared" ref="S363:W363" si="722">IF(N363=1,$E363,"")</f>
        <v/>
      </c>
      <c r="T363" t="str">
        <f t="shared" si="722"/>
        <v/>
      </c>
      <c r="U363" s="17">
        <f t="shared" ca="1" si="722"/>
        <v>4.5973658019811153E-2</v>
      </c>
      <c r="V363" t="str">
        <f t="shared" si="722"/>
        <v/>
      </c>
      <c r="W363" t="str">
        <f t="shared" si="722"/>
        <v/>
      </c>
    </row>
    <row r="364" spans="1:23" ht="13" x14ac:dyDescent="0.15">
      <c r="A364">
        <f t="shared" si="30"/>
        <v>10</v>
      </c>
      <c r="B364">
        <f t="shared" si="31"/>
        <v>1900</v>
      </c>
      <c r="C364" s="149">
        <f t="shared" si="706"/>
        <v>335</v>
      </c>
      <c r="D364" s="146">
        <f t="shared" si="9"/>
        <v>1900.7499999999729</v>
      </c>
      <c r="E364" s="147">
        <f ca="1">('StockBond Returns'!AA363+'StockBond Returns'!AC363-'Parameters &amp; Main Results'!$B$39)/'StockBond Returns'!AB363*12</f>
        <v>4.660238672778895E-2</v>
      </c>
      <c r="F364" s="70">
        <f ca="1">'StockBond Returns'!AA363+'StockBond Returns'!AC363-'StockBond Returns'!AB363*'Distribution of Final Value'!$B$7</f>
        <v>1.2026203640953144</v>
      </c>
      <c r="G364" s="17">
        <f>1/'StockBond Returns'!M362</f>
        <v>5.7663894418239686E-2</v>
      </c>
      <c r="H364">
        <f t="shared" si="4"/>
        <v>1</v>
      </c>
      <c r="I364" s="64">
        <f t="shared" si="5"/>
        <v>0</v>
      </c>
      <c r="J364">
        <f t="shared" si="6"/>
        <v>0</v>
      </c>
      <c r="K364" s="17">
        <f t="shared" ref="K364:M364" ca="1" si="723">IF(H364=1,$E364,"")</f>
        <v>4.660238672778895E-2</v>
      </c>
      <c r="L364" t="str">
        <f t="shared" si="723"/>
        <v/>
      </c>
      <c r="M364" t="str">
        <f t="shared" si="723"/>
        <v/>
      </c>
      <c r="N364" s="148">
        <f>IF('StockBond Returns'!AD362=0,1,0)</f>
        <v>0</v>
      </c>
      <c r="O364">
        <f>IF( AND('StockBond Returns'!$AD362&lt;0,'StockBond Returns'!$AD362&gt;=-0.1),1,0)</f>
        <v>0</v>
      </c>
      <c r="P364">
        <f>IF( AND('StockBond Returns'!$AD362&lt;-0.1,'StockBond Returns'!$AD362&gt;=-0.2),1,0)</f>
        <v>1</v>
      </c>
      <c r="Q364">
        <f>IF( AND('StockBond Returns'!$AD362&lt;-0.2,'StockBond Returns'!$AD362&gt;=-0.3),1,0)</f>
        <v>0</v>
      </c>
      <c r="R364">
        <f>IF('StockBond Returns'!AD362&lt;-0.3,1,0)</f>
        <v>0</v>
      </c>
      <c r="S364" t="str">
        <f t="shared" ref="S364:W364" si="724">IF(N364=1,$E364,"")</f>
        <v/>
      </c>
      <c r="T364" t="str">
        <f t="shared" si="724"/>
        <v/>
      </c>
      <c r="U364" s="17">
        <f t="shared" ca="1" si="724"/>
        <v>4.660238672778895E-2</v>
      </c>
      <c r="V364" t="str">
        <f t="shared" si="724"/>
        <v/>
      </c>
      <c r="W364" t="str">
        <f t="shared" si="724"/>
        <v/>
      </c>
    </row>
    <row r="365" spans="1:23" ht="13" x14ac:dyDescent="0.15">
      <c r="A365">
        <f t="shared" si="30"/>
        <v>11</v>
      </c>
      <c r="B365">
        <f t="shared" si="31"/>
        <v>1900</v>
      </c>
      <c r="C365" s="149">
        <f t="shared" si="706"/>
        <v>366</v>
      </c>
      <c r="D365" s="146">
        <f t="shared" si="9"/>
        <v>1900.8333333333062</v>
      </c>
      <c r="E365" s="147">
        <f ca="1">('StockBond Returns'!AA364+'StockBond Returns'!AC364-'Parameters &amp; Main Results'!$B$39)/'StockBond Returns'!AB364*12</f>
        <v>4.6873796598765935E-2</v>
      </c>
      <c r="F365" s="70">
        <f ca="1">'StockBond Returns'!AA364+'StockBond Returns'!AC364-'StockBond Returns'!AB364*'Distribution of Final Value'!$B$7</f>
        <v>1.2809681562023849</v>
      </c>
      <c r="G365" s="17">
        <f>1/'StockBond Returns'!M363</f>
        <v>5.7241413642560426E-2</v>
      </c>
      <c r="H365">
        <f t="shared" si="4"/>
        <v>1</v>
      </c>
      <c r="I365" s="64">
        <f t="shared" si="5"/>
        <v>0</v>
      </c>
      <c r="J365">
        <f t="shared" si="6"/>
        <v>0</v>
      </c>
      <c r="K365" s="17">
        <f t="shared" ref="K365:M365" ca="1" si="725">IF(H365=1,$E365,"")</f>
        <v>4.6873796598765935E-2</v>
      </c>
      <c r="L365" t="str">
        <f t="shared" si="725"/>
        <v/>
      </c>
      <c r="M365" t="str">
        <f t="shared" si="725"/>
        <v/>
      </c>
      <c r="N365" s="148">
        <f>IF('StockBond Returns'!AD363=0,1,0)</f>
        <v>0</v>
      </c>
      <c r="O365">
        <f>IF( AND('StockBond Returns'!$AD363&lt;0,'StockBond Returns'!$AD363&gt;=-0.1),1,0)</f>
        <v>0</v>
      </c>
      <c r="P365">
        <f>IF( AND('StockBond Returns'!$AD363&lt;-0.1,'StockBond Returns'!$AD363&gt;=-0.2),1,0)</f>
        <v>1</v>
      </c>
      <c r="Q365">
        <f>IF( AND('StockBond Returns'!$AD363&lt;-0.2,'StockBond Returns'!$AD363&gt;=-0.3),1,0)</f>
        <v>0</v>
      </c>
      <c r="R365">
        <f>IF('StockBond Returns'!AD363&lt;-0.3,1,0)</f>
        <v>0</v>
      </c>
      <c r="S365" t="str">
        <f t="shared" ref="S365:W365" si="726">IF(N365=1,$E365,"")</f>
        <v/>
      </c>
      <c r="T365" t="str">
        <f t="shared" si="726"/>
        <v/>
      </c>
      <c r="U365" s="17">
        <f t="shared" ca="1" si="726"/>
        <v>4.6873796598765935E-2</v>
      </c>
      <c r="V365" t="str">
        <f t="shared" si="726"/>
        <v/>
      </c>
      <c r="W365" t="str">
        <f t="shared" si="726"/>
        <v/>
      </c>
    </row>
    <row r="366" spans="1:23" ht="13" x14ac:dyDescent="0.15">
      <c r="A366">
        <f t="shared" si="30"/>
        <v>12</v>
      </c>
      <c r="B366">
        <f t="shared" si="31"/>
        <v>1900</v>
      </c>
      <c r="C366" s="149">
        <f t="shared" si="706"/>
        <v>397</v>
      </c>
      <c r="D366" s="146">
        <f t="shared" si="9"/>
        <v>1900.9166666666395</v>
      </c>
      <c r="E366" s="147">
        <f ca="1">('StockBond Returns'!AA365+'StockBond Returns'!AC365-'Parameters &amp; Main Results'!$B$39)/'StockBond Returns'!AB365*12</f>
        <v>4.5488589414046175E-2</v>
      </c>
      <c r="F366" s="70">
        <f ca="1">'StockBond Returns'!AA365+'StockBond Returns'!AC365-'StockBond Returns'!AB365*'Distribution of Final Value'!$B$7</f>
        <v>1.0477566177347954</v>
      </c>
      <c r="G366" s="17">
        <f>1/'StockBond Returns'!M364</f>
        <v>5.552142422269319E-2</v>
      </c>
      <c r="H366">
        <f t="shared" si="4"/>
        <v>1</v>
      </c>
      <c r="I366" s="64">
        <f t="shared" si="5"/>
        <v>0</v>
      </c>
      <c r="J366">
        <f t="shared" si="6"/>
        <v>0</v>
      </c>
      <c r="K366" s="17">
        <f t="shared" ref="K366:M366" ca="1" si="727">IF(H366=1,$E366,"")</f>
        <v>4.5488589414046175E-2</v>
      </c>
      <c r="L366" t="str">
        <f t="shared" si="727"/>
        <v/>
      </c>
      <c r="M366" t="str">
        <f t="shared" si="727"/>
        <v/>
      </c>
      <c r="N366" s="148">
        <f>IF('StockBond Returns'!AD364=0,1,0)</f>
        <v>0</v>
      </c>
      <c r="O366">
        <f>IF( AND('StockBond Returns'!$AD364&lt;0,'StockBond Returns'!$AD364&gt;=-0.1),1,0)</f>
        <v>0</v>
      </c>
      <c r="P366">
        <f>IF( AND('StockBond Returns'!$AD364&lt;-0.1,'StockBond Returns'!$AD364&gt;=-0.2),1,0)</f>
        <v>1</v>
      </c>
      <c r="Q366">
        <f>IF( AND('StockBond Returns'!$AD364&lt;-0.2,'StockBond Returns'!$AD364&gt;=-0.3),1,0)</f>
        <v>0</v>
      </c>
      <c r="R366">
        <f>IF('StockBond Returns'!AD364&lt;-0.3,1,0)</f>
        <v>0</v>
      </c>
      <c r="S366" t="str">
        <f t="shared" ref="S366:W366" si="728">IF(N366=1,$E366,"")</f>
        <v/>
      </c>
      <c r="T366" t="str">
        <f t="shared" si="728"/>
        <v/>
      </c>
      <c r="U366" s="17">
        <f t="shared" ca="1" si="728"/>
        <v>4.5488589414046175E-2</v>
      </c>
      <c r="V366" t="str">
        <f t="shared" si="728"/>
        <v/>
      </c>
      <c r="W366" t="str">
        <f t="shared" si="728"/>
        <v/>
      </c>
    </row>
    <row r="367" spans="1:23" ht="13" x14ac:dyDescent="0.15">
      <c r="A367">
        <f t="shared" si="30"/>
        <v>1</v>
      </c>
      <c r="B367">
        <f t="shared" si="31"/>
        <v>1901</v>
      </c>
      <c r="C367" s="149">
        <f t="shared" si="706"/>
        <v>425</v>
      </c>
      <c r="D367" s="146">
        <f t="shared" si="9"/>
        <v>1900.9999999999727</v>
      </c>
      <c r="E367" s="147">
        <f ca="1">('StockBond Returns'!AA366+'StockBond Returns'!AC366-'Parameters &amp; Main Results'!$B$39)/'StockBond Returns'!AB366*12</f>
        <v>4.236662559541074E-2</v>
      </c>
      <c r="F367" s="70">
        <f ca="1">'StockBond Returns'!AA366+'StockBond Returns'!AC366-'StockBond Returns'!AB366*'Distribution of Final Value'!$B$7</f>
        <v>0.45132448759925392</v>
      </c>
      <c r="G367" s="17">
        <f>1/'StockBond Returns'!M365</f>
        <v>5.1107914116873029E-2</v>
      </c>
      <c r="H367">
        <f t="shared" si="4"/>
        <v>1</v>
      </c>
      <c r="I367" s="64">
        <f t="shared" si="5"/>
        <v>0</v>
      </c>
      <c r="J367">
        <f t="shared" si="6"/>
        <v>0</v>
      </c>
      <c r="K367" s="17">
        <f t="shared" ref="K367:M367" ca="1" si="729">IF(H367=1,$E367,"")</f>
        <v>4.236662559541074E-2</v>
      </c>
      <c r="L367" t="str">
        <f t="shared" si="729"/>
        <v/>
      </c>
      <c r="M367" t="str">
        <f t="shared" si="729"/>
        <v/>
      </c>
      <c r="N367" s="148">
        <f>IF('StockBond Returns'!AD365=0,1,0)</f>
        <v>0</v>
      </c>
      <c r="O367">
        <f>IF( AND('StockBond Returns'!$AD365&lt;0,'StockBond Returns'!$AD365&gt;=-0.1),1,0)</f>
        <v>1</v>
      </c>
      <c r="P367">
        <f>IF( AND('StockBond Returns'!$AD365&lt;-0.1,'StockBond Returns'!$AD365&gt;=-0.2),1,0)</f>
        <v>0</v>
      </c>
      <c r="Q367">
        <f>IF( AND('StockBond Returns'!$AD365&lt;-0.2,'StockBond Returns'!$AD365&gt;=-0.3),1,0)</f>
        <v>0</v>
      </c>
      <c r="R367">
        <f>IF('StockBond Returns'!AD365&lt;-0.3,1,0)</f>
        <v>0</v>
      </c>
      <c r="S367" t="str">
        <f t="shared" ref="S367:W367" si="730">IF(N367=1,$E367,"")</f>
        <v/>
      </c>
      <c r="T367" s="17">
        <f t="shared" ca="1" si="730"/>
        <v>4.236662559541074E-2</v>
      </c>
      <c r="U367" t="str">
        <f t="shared" si="730"/>
        <v/>
      </c>
      <c r="V367" t="str">
        <f t="shared" si="730"/>
        <v/>
      </c>
      <c r="W367" t="str">
        <f t="shared" si="730"/>
        <v/>
      </c>
    </row>
    <row r="368" spans="1:23" ht="13" x14ac:dyDescent="0.15">
      <c r="A368">
        <f t="shared" si="30"/>
        <v>2</v>
      </c>
      <c r="B368">
        <f t="shared" si="31"/>
        <v>1901</v>
      </c>
      <c r="C368" s="149">
        <f t="shared" si="706"/>
        <v>456</v>
      </c>
      <c r="D368" s="146">
        <f t="shared" si="9"/>
        <v>1901.083333333306</v>
      </c>
      <c r="E368" s="147">
        <f ca="1">('StockBond Returns'!AA367+'StockBond Returns'!AC367-'Parameters &amp; Main Results'!$B$39)/'StockBond Returns'!AB367*12</f>
        <v>4.0047633481820055E-2</v>
      </c>
      <c r="F368" s="70">
        <f ca="1">'StockBond Returns'!AA367+'StockBond Returns'!AC367-'StockBond Returns'!AB367*'Distribution of Final Value'!$B$7</f>
        <v>9.5754273848509541E-3</v>
      </c>
      <c r="G368" s="17">
        <f>1/'StockBond Returns'!M366</f>
        <v>4.7667664482923727E-2</v>
      </c>
      <c r="H368">
        <f t="shared" si="4"/>
        <v>0</v>
      </c>
      <c r="I368" s="64">
        <f t="shared" si="5"/>
        <v>1</v>
      </c>
      <c r="J368">
        <f t="shared" si="6"/>
        <v>1</v>
      </c>
      <c r="K368" t="str">
        <f t="shared" ref="K368:M368" si="731">IF(H368=1,$E368,"")</f>
        <v/>
      </c>
      <c r="L368" s="17">
        <f t="shared" ca="1" si="731"/>
        <v>4.0047633481820055E-2</v>
      </c>
      <c r="M368" s="17">
        <f t="shared" ca="1" si="731"/>
        <v>4.0047633481820055E-2</v>
      </c>
      <c r="N368" s="148">
        <f>IF('StockBond Returns'!AD366=0,1,0)</f>
        <v>1</v>
      </c>
      <c r="O368">
        <f>IF( AND('StockBond Returns'!$AD366&lt;0,'StockBond Returns'!$AD366&gt;=-0.1),1,0)</f>
        <v>0</v>
      </c>
      <c r="P368">
        <f>IF( AND('StockBond Returns'!$AD366&lt;-0.1,'StockBond Returns'!$AD366&gt;=-0.2),1,0)</f>
        <v>0</v>
      </c>
      <c r="Q368">
        <f>IF( AND('StockBond Returns'!$AD366&lt;-0.2,'StockBond Returns'!$AD366&gt;=-0.3),1,0)</f>
        <v>0</v>
      </c>
      <c r="R368">
        <f>IF('StockBond Returns'!AD366&lt;-0.3,1,0)</f>
        <v>0</v>
      </c>
      <c r="S368" s="17">
        <f t="shared" ref="S368:W368" ca="1" si="732">IF(N368=1,$E368,"")</f>
        <v>4.0047633481820055E-2</v>
      </c>
      <c r="T368" t="str">
        <f t="shared" si="732"/>
        <v/>
      </c>
      <c r="U368" t="str">
        <f t="shared" si="732"/>
        <v/>
      </c>
      <c r="V368" t="str">
        <f t="shared" si="732"/>
        <v/>
      </c>
      <c r="W368" t="str">
        <f t="shared" si="732"/>
        <v/>
      </c>
    </row>
    <row r="369" spans="1:23" ht="13" x14ac:dyDescent="0.15">
      <c r="A369">
        <f t="shared" si="30"/>
        <v>3</v>
      </c>
      <c r="B369">
        <f t="shared" si="31"/>
        <v>1901</v>
      </c>
      <c r="C369" s="149">
        <f t="shared" si="706"/>
        <v>486</v>
      </c>
      <c r="D369" s="146">
        <f t="shared" si="9"/>
        <v>1901.1666666666392</v>
      </c>
      <c r="E369" s="147">
        <f ca="1">('StockBond Returns'!AA368+'StockBond Returns'!AC368-'Parameters &amp; Main Results'!$B$39)/'StockBond Returns'!AB368*12</f>
        <v>3.8822216529996893E-2</v>
      </c>
      <c r="F369" s="70">
        <f ca="1">'StockBond Returns'!AA368+'StockBond Returns'!AC368-'StockBond Returns'!AB368*'Distribution of Final Value'!$B$7</f>
        <v>-0.22568987078735603</v>
      </c>
      <c r="G369" s="17">
        <f>1/'StockBond Returns'!M367</f>
        <v>4.6127270069125884E-2</v>
      </c>
      <c r="H369">
        <f t="shared" si="4"/>
        <v>0</v>
      </c>
      <c r="I369" s="64">
        <f t="shared" si="5"/>
        <v>1</v>
      </c>
      <c r="J369">
        <f t="shared" si="6"/>
        <v>1</v>
      </c>
      <c r="K369" t="str">
        <f t="shared" ref="K369:M369" si="733">IF(H369=1,$E369,"")</f>
        <v/>
      </c>
      <c r="L369" s="17">
        <f t="shared" ca="1" si="733"/>
        <v>3.8822216529996893E-2</v>
      </c>
      <c r="M369" s="17">
        <f t="shared" ca="1" si="733"/>
        <v>3.8822216529996893E-2</v>
      </c>
      <c r="N369" s="148">
        <f>IF('StockBond Returns'!AD367=0,1,0)</f>
        <v>1</v>
      </c>
      <c r="O369">
        <f>IF( AND('StockBond Returns'!$AD367&lt;0,'StockBond Returns'!$AD367&gt;=-0.1),1,0)</f>
        <v>0</v>
      </c>
      <c r="P369">
        <f>IF( AND('StockBond Returns'!$AD367&lt;-0.1,'StockBond Returns'!$AD367&gt;=-0.2),1,0)</f>
        <v>0</v>
      </c>
      <c r="Q369">
        <f>IF( AND('StockBond Returns'!$AD367&lt;-0.2,'StockBond Returns'!$AD367&gt;=-0.3),1,0)</f>
        <v>0</v>
      </c>
      <c r="R369">
        <f>IF('StockBond Returns'!AD367&lt;-0.3,1,0)</f>
        <v>0</v>
      </c>
      <c r="S369" s="17">
        <f t="shared" ref="S369:W369" ca="1" si="734">IF(N369=1,$E369,"")</f>
        <v>3.8822216529996893E-2</v>
      </c>
      <c r="T369" t="str">
        <f t="shared" si="734"/>
        <v/>
      </c>
      <c r="U369" t="str">
        <f t="shared" si="734"/>
        <v/>
      </c>
      <c r="V369" t="str">
        <f t="shared" si="734"/>
        <v/>
      </c>
      <c r="W369" t="str">
        <f t="shared" si="734"/>
        <v/>
      </c>
    </row>
    <row r="370" spans="1:23" ht="13" x14ac:dyDescent="0.15">
      <c r="A370">
        <f t="shared" si="30"/>
        <v>4</v>
      </c>
      <c r="B370">
        <f t="shared" si="31"/>
        <v>1901</v>
      </c>
      <c r="C370" s="149">
        <f t="shared" si="706"/>
        <v>517</v>
      </c>
      <c r="D370" s="146">
        <f t="shared" si="9"/>
        <v>1901.2499999999725</v>
      </c>
      <c r="E370" s="147">
        <f ca="1">('StockBond Returns'!AA369+'StockBond Returns'!AC369-'Parameters &amp; Main Results'!$B$39)/'StockBond Returns'!AB369*12</f>
        <v>3.7843795684184195E-2</v>
      </c>
      <c r="F370" s="70">
        <f ca="1">'StockBond Returns'!AA369+'StockBond Returns'!AC369-'StockBond Returns'!AB369*'Distribution of Final Value'!$B$7</f>
        <v>-0.42290681734689439</v>
      </c>
      <c r="G370" s="17">
        <f>1/'StockBond Returns'!M368</f>
        <v>4.4747566548463506E-2</v>
      </c>
      <c r="H370">
        <f t="shared" si="4"/>
        <v>0</v>
      </c>
      <c r="I370" s="64">
        <f t="shared" si="5"/>
        <v>1</v>
      </c>
      <c r="J370">
        <f t="shared" si="6"/>
        <v>1</v>
      </c>
      <c r="K370" t="str">
        <f t="shared" ref="K370:M370" si="735">IF(H370=1,$E370,"")</f>
        <v/>
      </c>
      <c r="L370" s="17">
        <f t="shared" ca="1" si="735"/>
        <v>3.7843795684184195E-2</v>
      </c>
      <c r="M370" s="17">
        <f t="shared" ca="1" si="735"/>
        <v>3.7843795684184195E-2</v>
      </c>
      <c r="N370" s="148">
        <f>IF('StockBond Returns'!AD368=0,1,0)</f>
        <v>1</v>
      </c>
      <c r="O370">
        <f>IF( AND('StockBond Returns'!$AD368&lt;0,'StockBond Returns'!$AD368&gt;=-0.1),1,0)</f>
        <v>0</v>
      </c>
      <c r="P370">
        <f>IF( AND('StockBond Returns'!$AD368&lt;-0.1,'StockBond Returns'!$AD368&gt;=-0.2),1,0)</f>
        <v>0</v>
      </c>
      <c r="Q370">
        <f>IF( AND('StockBond Returns'!$AD368&lt;-0.2,'StockBond Returns'!$AD368&gt;=-0.3),1,0)</f>
        <v>0</v>
      </c>
      <c r="R370">
        <f>IF('StockBond Returns'!AD368&lt;-0.3,1,0)</f>
        <v>0</v>
      </c>
      <c r="S370" s="17">
        <f t="shared" ref="S370:W370" ca="1" si="736">IF(N370=1,$E370,"")</f>
        <v>3.7843795684184195E-2</v>
      </c>
      <c r="T370" t="str">
        <f t="shared" si="736"/>
        <v/>
      </c>
      <c r="U370" t="str">
        <f t="shared" si="736"/>
        <v/>
      </c>
      <c r="V370" t="str">
        <f t="shared" si="736"/>
        <v/>
      </c>
      <c r="W370" t="str">
        <f t="shared" si="736"/>
        <v/>
      </c>
    </row>
    <row r="371" spans="1:23" ht="13" x14ac:dyDescent="0.15">
      <c r="A371">
        <f t="shared" si="30"/>
        <v>5</v>
      </c>
      <c r="B371">
        <f t="shared" si="31"/>
        <v>1901</v>
      </c>
      <c r="C371" s="149">
        <f t="shared" si="706"/>
        <v>547</v>
      </c>
      <c r="D371" s="146">
        <f t="shared" si="9"/>
        <v>1901.3333333333057</v>
      </c>
      <c r="E371" s="147">
        <f ca="1">('StockBond Returns'!AA370+'StockBond Returns'!AC370-'Parameters &amp; Main Results'!$B$39)/'StockBond Returns'!AB370*12</f>
        <v>3.5122795664320028E-2</v>
      </c>
      <c r="F371" s="70">
        <f ca="1">'StockBond Returns'!AA370+'StockBond Returns'!AC370-'StockBond Returns'!AB370*'Distribution of Final Value'!$B$7</f>
        <v>-0.97545399606498506</v>
      </c>
      <c r="G371" s="17">
        <f>1/'StockBond Returns'!M369</f>
        <v>4.0967291853882329E-2</v>
      </c>
      <c r="H371">
        <f t="shared" si="4"/>
        <v>0</v>
      </c>
      <c r="I371" s="64">
        <f t="shared" si="5"/>
        <v>1</v>
      </c>
      <c r="J371">
        <f t="shared" si="6"/>
        <v>1</v>
      </c>
      <c r="K371" t="str">
        <f t="shared" ref="K371:M371" si="737">IF(H371=1,$E371,"")</f>
        <v/>
      </c>
      <c r="L371" s="17">
        <f t="shared" ca="1" si="737"/>
        <v>3.5122795664320028E-2</v>
      </c>
      <c r="M371" s="17">
        <f t="shared" ca="1" si="737"/>
        <v>3.5122795664320028E-2</v>
      </c>
      <c r="N371" s="148">
        <f>IF('StockBond Returns'!AD369=0,1,0)</f>
        <v>1</v>
      </c>
      <c r="O371">
        <f>IF( AND('StockBond Returns'!$AD369&lt;0,'StockBond Returns'!$AD369&gt;=-0.1),1,0)</f>
        <v>0</v>
      </c>
      <c r="P371">
        <f>IF( AND('StockBond Returns'!$AD369&lt;-0.1,'StockBond Returns'!$AD369&gt;=-0.2),1,0)</f>
        <v>0</v>
      </c>
      <c r="Q371">
        <f>IF( AND('StockBond Returns'!$AD369&lt;-0.2,'StockBond Returns'!$AD369&gt;=-0.3),1,0)</f>
        <v>0</v>
      </c>
      <c r="R371">
        <f>IF('StockBond Returns'!AD369&lt;-0.3,1,0)</f>
        <v>0</v>
      </c>
      <c r="S371" s="17">
        <f t="shared" ref="S371:W371" ca="1" si="738">IF(N371=1,$E371,"")</f>
        <v>3.5122795664320028E-2</v>
      </c>
      <c r="T371" t="str">
        <f t="shared" si="738"/>
        <v/>
      </c>
      <c r="U371" t="str">
        <f t="shared" si="738"/>
        <v/>
      </c>
      <c r="V371" t="str">
        <f t="shared" si="738"/>
        <v/>
      </c>
      <c r="W371" t="str">
        <f t="shared" si="738"/>
        <v/>
      </c>
    </row>
    <row r="372" spans="1:23" ht="13" x14ac:dyDescent="0.15">
      <c r="A372">
        <f t="shared" si="30"/>
        <v>6</v>
      </c>
      <c r="B372">
        <f t="shared" si="31"/>
        <v>1901</v>
      </c>
      <c r="C372" s="149">
        <f t="shared" si="706"/>
        <v>578</v>
      </c>
      <c r="D372" s="146">
        <f t="shared" si="9"/>
        <v>1901.416666666639</v>
      </c>
      <c r="E372" s="147">
        <f ca="1">('StockBond Returns'!AA371+'StockBond Returns'!AC371-'Parameters &amp; Main Results'!$B$39)/'StockBond Returns'!AB371*12</f>
        <v>3.6535585217953359E-2</v>
      </c>
      <c r="F372" s="70">
        <f ca="1">'StockBond Returns'!AA371+'StockBond Returns'!AC371-'StockBond Returns'!AB371*'Distribution of Final Value'!$B$7</f>
        <v>-0.70056365863570313</v>
      </c>
      <c r="G372" s="17">
        <f>1/'StockBond Returns'!M370</f>
        <v>4.3357589760048637E-2</v>
      </c>
      <c r="H372">
        <f t="shared" si="4"/>
        <v>0</v>
      </c>
      <c r="I372" s="64">
        <f t="shared" si="5"/>
        <v>1</v>
      </c>
      <c r="J372">
        <f t="shared" si="6"/>
        <v>0</v>
      </c>
      <c r="K372" t="str">
        <f t="shared" ref="K372:M372" si="739">IF(H372=1,$E372,"")</f>
        <v/>
      </c>
      <c r="L372" s="17">
        <f t="shared" ca="1" si="739"/>
        <v>3.6535585217953359E-2</v>
      </c>
      <c r="M372" t="str">
        <f t="shared" si="739"/>
        <v/>
      </c>
      <c r="N372" s="148">
        <f>IF('StockBond Returns'!AD370=0,1,0)</f>
        <v>0</v>
      </c>
      <c r="O372">
        <f>IF( AND('StockBond Returns'!$AD370&lt;0,'StockBond Returns'!$AD370&gt;=-0.1),1,0)</f>
        <v>1</v>
      </c>
      <c r="P372">
        <f>IF( AND('StockBond Returns'!$AD370&lt;-0.1,'StockBond Returns'!$AD370&gt;=-0.2),1,0)</f>
        <v>0</v>
      </c>
      <c r="Q372">
        <f>IF( AND('StockBond Returns'!$AD370&lt;-0.2,'StockBond Returns'!$AD370&gt;=-0.3),1,0)</f>
        <v>0</v>
      </c>
      <c r="R372">
        <f>IF('StockBond Returns'!AD370&lt;-0.3,1,0)</f>
        <v>0</v>
      </c>
      <c r="S372" t="str">
        <f t="shared" ref="S372:W372" si="740">IF(N372=1,$E372,"")</f>
        <v/>
      </c>
      <c r="T372" s="17">
        <f t="shared" ca="1" si="740"/>
        <v>3.6535585217953359E-2</v>
      </c>
      <c r="U372" t="str">
        <f t="shared" si="740"/>
        <v/>
      </c>
      <c r="V372" t="str">
        <f t="shared" si="740"/>
        <v/>
      </c>
      <c r="W372" t="str">
        <f t="shared" si="740"/>
        <v/>
      </c>
    </row>
    <row r="373" spans="1:23" ht="13" x14ac:dyDescent="0.15">
      <c r="A373">
        <f t="shared" si="30"/>
        <v>7</v>
      </c>
      <c r="B373">
        <f t="shared" si="31"/>
        <v>1901</v>
      </c>
      <c r="C373" s="149">
        <f t="shared" si="706"/>
        <v>609</v>
      </c>
      <c r="D373" s="146">
        <f t="shared" si="9"/>
        <v>1901.4999999999723</v>
      </c>
      <c r="E373" s="147">
        <f ca="1">('StockBond Returns'!AA372+'StockBond Returns'!AC372-'Parameters &amp; Main Results'!$B$39)/'StockBond Returns'!AB372*12</f>
        <v>3.3984041331502471E-2</v>
      </c>
      <c r="F373" s="70">
        <f ca="1">'StockBond Returns'!AA372+'StockBond Returns'!AC372-'StockBond Returns'!AB372*'Distribution of Final Value'!$B$7</f>
        <v>-1.1687500012422927</v>
      </c>
      <c r="G373" s="17">
        <f>1/'StockBond Returns'!M371</f>
        <v>3.9622059109272634E-2</v>
      </c>
      <c r="H373">
        <f t="shared" si="4"/>
        <v>0</v>
      </c>
      <c r="I373" s="64">
        <f t="shared" si="5"/>
        <v>1</v>
      </c>
      <c r="J373">
        <f t="shared" si="6"/>
        <v>1</v>
      </c>
      <c r="K373" t="str">
        <f t="shared" ref="K373:M373" si="741">IF(H373=1,$E373,"")</f>
        <v/>
      </c>
      <c r="L373" s="17">
        <f t="shared" ca="1" si="741"/>
        <v>3.3984041331502471E-2</v>
      </c>
      <c r="M373" s="17">
        <f t="shared" ca="1" si="741"/>
        <v>3.3984041331502471E-2</v>
      </c>
      <c r="N373" s="148">
        <f>IF('StockBond Returns'!AD371=0,1,0)</f>
        <v>1</v>
      </c>
      <c r="O373">
        <f>IF( AND('StockBond Returns'!$AD371&lt;0,'StockBond Returns'!$AD371&gt;=-0.1),1,0)</f>
        <v>0</v>
      </c>
      <c r="P373">
        <f>IF( AND('StockBond Returns'!$AD371&lt;-0.1,'StockBond Returns'!$AD371&gt;=-0.2),1,0)</f>
        <v>0</v>
      </c>
      <c r="Q373">
        <f>IF( AND('StockBond Returns'!$AD371&lt;-0.2,'StockBond Returns'!$AD371&gt;=-0.3),1,0)</f>
        <v>0</v>
      </c>
      <c r="R373">
        <f>IF('StockBond Returns'!AD371&lt;-0.3,1,0)</f>
        <v>0</v>
      </c>
      <c r="S373" s="17">
        <f t="shared" ref="S373:W373" ca="1" si="742">IF(N373=1,$E373,"")</f>
        <v>3.3984041331502471E-2</v>
      </c>
      <c r="T373" t="str">
        <f t="shared" si="742"/>
        <v/>
      </c>
      <c r="U373" t="str">
        <f t="shared" si="742"/>
        <v/>
      </c>
      <c r="V373" t="str">
        <f t="shared" si="742"/>
        <v/>
      </c>
      <c r="W373" t="str">
        <f t="shared" si="742"/>
        <v/>
      </c>
    </row>
    <row r="374" spans="1:23" ht="13" x14ac:dyDescent="0.15">
      <c r="A374">
        <f t="shared" si="30"/>
        <v>8</v>
      </c>
      <c r="B374">
        <f t="shared" si="31"/>
        <v>1901</v>
      </c>
      <c r="C374" s="149">
        <f t="shared" si="706"/>
        <v>639</v>
      </c>
      <c r="D374" s="146">
        <f t="shared" si="9"/>
        <v>1901.5833333333055</v>
      </c>
      <c r="E374" s="147">
        <f ca="1">('StockBond Returns'!AA373+'StockBond Returns'!AC373-'Parameters &amp; Main Results'!$B$39)/'StockBond Returns'!AB373*12</f>
        <v>3.6255505699242366E-2</v>
      </c>
      <c r="F374" s="70">
        <f ca="1">'StockBond Returns'!AA373+'StockBond Returns'!AC373-'StockBond Returns'!AB373*'Distribution of Final Value'!$B$7</f>
        <v>-0.67355381412929827</v>
      </c>
      <c r="G374" s="17">
        <f>1/'StockBond Returns'!M372</f>
        <v>4.3206158719928202E-2</v>
      </c>
      <c r="H374">
        <f t="shared" si="4"/>
        <v>0</v>
      </c>
      <c r="I374" s="64">
        <f t="shared" si="5"/>
        <v>1</v>
      </c>
      <c r="J374">
        <f t="shared" si="6"/>
        <v>0</v>
      </c>
      <c r="K374" t="str">
        <f t="shared" ref="K374:M374" si="743">IF(H374=1,$E374,"")</f>
        <v/>
      </c>
      <c r="L374" s="17">
        <f t="shared" ca="1" si="743"/>
        <v>3.6255505699242366E-2</v>
      </c>
      <c r="M374" t="str">
        <f t="shared" si="743"/>
        <v/>
      </c>
      <c r="N374" s="148">
        <f>IF('StockBond Returns'!AD372=0,1,0)</f>
        <v>0</v>
      </c>
      <c r="O374">
        <f>IF( AND('StockBond Returns'!$AD372&lt;0,'StockBond Returns'!$AD372&gt;=-0.1),1,0)</f>
        <v>1</v>
      </c>
      <c r="P374">
        <f>IF( AND('StockBond Returns'!$AD372&lt;-0.1,'StockBond Returns'!$AD372&gt;=-0.2),1,0)</f>
        <v>0</v>
      </c>
      <c r="Q374">
        <f>IF( AND('StockBond Returns'!$AD372&lt;-0.2,'StockBond Returns'!$AD372&gt;=-0.3),1,0)</f>
        <v>0</v>
      </c>
      <c r="R374">
        <f>IF('StockBond Returns'!AD372&lt;-0.3,1,0)</f>
        <v>0</v>
      </c>
      <c r="S374" t="str">
        <f t="shared" ref="S374:W374" si="744">IF(N374=1,$E374,"")</f>
        <v/>
      </c>
      <c r="T374" s="17">
        <f t="shared" ca="1" si="744"/>
        <v>3.6255505699242366E-2</v>
      </c>
      <c r="U374" t="str">
        <f t="shared" si="744"/>
        <v/>
      </c>
      <c r="V374" t="str">
        <f t="shared" si="744"/>
        <v/>
      </c>
      <c r="W374" t="str">
        <f t="shared" si="744"/>
        <v/>
      </c>
    </row>
    <row r="375" spans="1:23" ht="13" x14ac:dyDescent="0.15">
      <c r="A375">
        <f t="shared" si="30"/>
        <v>9</v>
      </c>
      <c r="B375">
        <f t="shared" si="31"/>
        <v>1901</v>
      </c>
      <c r="C375" s="149">
        <f t="shared" si="706"/>
        <v>670</v>
      </c>
      <c r="D375" s="146">
        <f t="shared" si="9"/>
        <v>1901.6666666666388</v>
      </c>
      <c r="E375" s="147">
        <f ca="1">('StockBond Returns'!AA374+'StockBond Returns'!AC374-'Parameters &amp; Main Results'!$B$39)/'StockBond Returns'!AB374*12</f>
        <v>3.6399785868352401E-2</v>
      </c>
      <c r="F375" s="70">
        <f ca="1">'StockBond Returns'!AA374+'StockBond Returns'!AC374-'StockBond Returns'!AB374*'Distribution of Final Value'!$B$7</f>
        <v>-0.59951696987702974</v>
      </c>
      <c r="G375" s="17">
        <f>1/'StockBond Returns'!M373</f>
        <v>4.3549519471379486E-2</v>
      </c>
      <c r="H375">
        <f t="shared" si="4"/>
        <v>0</v>
      </c>
      <c r="I375" s="64">
        <f t="shared" si="5"/>
        <v>1</v>
      </c>
      <c r="J375">
        <f t="shared" si="6"/>
        <v>0</v>
      </c>
      <c r="K375" t="str">
        <f t="shared" ref="K375:M375" si="745">IF(H375=1,$E375,"")</f>
        <v/>
      </c>
      <c r="L375" s="17">
        <f t="shared" ca="1" si="745"/>
        <v>3.6399785868352401E-2</v>
      </c>
      <c r="M375" t="str">
        <f t="shared" si="745"/>
        <v/>
      </c>
      <c r="N375" s="148">
        <f>IF('StockBond Returns'!AD373=0,1,0)</f>
        <v>0</v>
      </c>
      <c r="O375">
        <f>IF( AND('StockBond Returns'!$AD373&lt;0,'StockBond Returns'!$AD373&gt;=-0.1),1,0)</f>
        <v>1</v>
      </c>
      <c r="P375">
        <f>IF( AND('StockBond Returns'!$AD373&lt;-0.1,'StockBond Returns'!$AD373&gt;=-0.2),1,0)</f>
        <v>0</v>
      </c>
      <c r="Q375">
        <f>IF( AND('StockBond Returns'!$AD373&lt;-0.2,'StockBond Returns'!$AD373&gt;=-0.3),1,0)</f>
        <v>0</v>
      </c>
      <c r="R375">
        <f>IF('StockBond Returns'!AD373&lt;-0.3,1,0)</f>
        <v>0</v>
      </c>
      <c r="S375" t="str">
        <f t="shared" ref="S375:W375" si="746">IF(N375=1,$E375,"")</f>
        <v/>
      </c>
      <c r="T375" s="17">
        <f t="shared" ca="1" si="746"/>
        <v>3.6399785868352401E-2</v>
      </c>
      <c r="U375" t="str">
        <f t="shared" si="746"/>
        <v/>
      </c>
      <c r="V375" t="str">
        <f t="shared" si="746"/>
        <v/>
      </c>
      <c r="W375" t="str">
        <f t="shared" si="746"/>
        <v/>
      </c>
    </row>
    <row r="376" spans="1:23" ht="13" x14ac:dyDescent="0.15">
      <c r="A376">
        <f t="shared" si="30"/>
        <v>10</v>
      </c>
      <c r="B376">
        <f t="shared" si="31"/>
        <v>1901</v>
      </c>
      <c r="C376" s="149">
        <f t="shared" si="706"/>
        <v>700</v>
      </c>
      <c r="D376" s="146">
        <f t="shared" si="9"/>
        <v>1901.749999999972</v>
      </c>
      <c r="E376" s="147">
        <f ca="1">('StockBond Returns'!AA375+'StockBond Returns'!AC375-'Parameters &amp; Main Results'!$B$39)/'StockBond Returns'!AB375*12</f>
        <v>3.6932593636197858E-2</v>
      </c>
      <c r="F376" s="70">
        <f ca="1">'StockBond Returns'!AA375+'StockBond Returns'!AC375-'StockBond Returns'!AB375*'Distribution of Final Value'!$B$7</f>
        <v>-0.46713459791942125</v>
      </c>
      <c r="G376" s="17">
        <f>1/'StockBond Returns'!M374</f>
        <v>4.4266457243592017E-2</v>
      </c>
      <c r="H376">
        <f t="shared" si="4"/>
        <v>0</v>
      </c>
      <c r="I376" s="64">
        <f t="shared" si="5"/>
        <v>1</v>
      </c>
      <c r="J376">
        <f t="shared" si="6"/>
        <v>0</v>
      </c>
      <c r="K376" t="str">
        <f t="shared" ref="K376:M376" si="747">IF(H376=1,$E376,"")</f>
        <v/>
      </c>
      <c r="L376" s="17">
        <f t="shared" ca="1" si="747"/>
        <v>3.6932593636197858E-2</v>
      </c>
      <c r="M376" t="str">
        <f t="shared" si="747"/>
        <v/>
      </c>
      <c r="N376" s="148">
        <f>IF('StockBond Returns'!AD374=0,1,0)</f>
        <v>0</v>
      </c>
      <c r="O376">
        <f>IF( AND('StockBond Returns'!$AD374&lt;0,'StockBond Returns'!$AD374&gt;=-0.1),1,0)</f>
        <v>1</v>
      </c>
      <c r="P376">
        <f>IF( AND('StockBond Returns'!$AD374&lt;-0.1,'StockBond Returns'!$AD374&gt;=-0.2),1,0)</f>
        <v>0</v>
      </c>
      <c r="Q376">
        <f>IF( AND('StockBond Returns'!$AD374&lt;-0.2,'StockBond Returns'!$AD374&gt;=-0.3),1,0)</f>
        <v>0</v>
      </c>
      <c r="R376">
        <f>IF('StockBond Returns'!AD374&lt;-0.3,1,0)</f>
        <v>0</v>
      </c>
      <c r="S376" t="str">
        <f t="shared" ref="S376:W376" si="748">IF(N376=1,$E376,"")</f>
        <v/>
      </c>
      <c r="T376" s="17">
        <f t="shared" ca="1" si="748"/>
        <v>3.6932593636197858E-2</v>
      </c>
      <c r="U376" t="str">
        <f t="shared" si="748"/>
        <v/>
      </c>
      <c r="V376" t="str">
        <f t="shared" si="748"/>
        <v/>
      </c>
      <c r="W376" t="str">
        <f t="shared" si="748"/>
        <v/>
      </c>
    </row>
    <row r="377" spans="1:23" ht="13" x14ac:dyDescent="0.15">
      <c r="A377">
        <f t="shared" si="30"/>
        <v>11</v>
      </c>
      <c r="B377">
        <f t="shared" si="31"/>
        <v>1901</v>
      </c>
      <c r="C377" s="149">
        <f t="shared" si="706"/>
        <v>731</v>
      </c>
      <c r="D377" s="146">
        <f t="shared" si="9"/>
        <v>1901.8333333333053</v>
      </c>
      <c r="E377" s="147">
        <f ca="1">('StockBond Returns'!AA376+'StockBond Returns'!AC376-'Parameters &amp; Main Results'!$B$39)/'StockBond Returns'!AB376*12</f>
        <v>3.7166925839001969E-2</v>
      </c>
      <c r="F377" s="70">
        <f ca="1">'StockBond Returns'!AA376+'StockBond Returns'!AC376-'StockBond Returns'!AB376*'Distribution of Final Value'!$B$7</f>
        <v>-0.42119838009056298</v>
      </c>
      <c r="G377" s="17">
        <f>1/'StockBond Returns'!M375</f>
        <v>4.4937959870421609E-2</v>
      </c>
      <c r="H377">
        <f t="shared" si="4"/>
        <v>0</v>
      </c>
      <c r="I377" s="64">
        <f t="shared" si="5"/>
        <v>1</v>
      </c>
      <c r="J377">
        <f t="shared" si="6"/>
        <v>0</v>
      </c>
      <c r="K377" t="str">
        <f t="shared" ref="K377:M377" si="749">IF(H377=1,$E377,"")</f>
        <v/>
      </c>
      <c r="L377" s="17">
        <f t="shared" ca="1" si="749"/>
        <v>3.7166925839001969E-2</v>
      </c>
      <c r="M377" t="str">
        <f t="shared" si="749"/>
        <v/>
      </c>
      <c r="N377" s="148">
        <f>IF('StockBond Returns'!AD375=0,1,0)</f>
        <v>0</v>
      </c>
      <c r="O377">
        <f>IF( AND('StockBond Returns'!$AD375&lt;0,'StockBond Returns'!$AD375&gt;=-0.1),1,0)</f>
        <v>1</v>
      </c>
      <c r="P377">
        <f>IF( AND('StockBond Returns'!$AD375&lt;-0.1,'StockBond Returns'!$AD375&gt;=-0.2),1,0)</f>
        <v>0</v>
      </c>
      <c r="Q377">
        <f>IF( AND('StockBond Returns'!$AD375&lt;-0.2,'StockBond Returns'!$AD375&gt;=-0.3),1,0)</f>
        <v>0</v>
      </c>
      <c r="R377">
        <f>IF('StockBond Returns'!AD375&lt;-0.3,1,0)</f>
        <v>0</v>
      </c>
      <c r="S377" t="str">
        <f t="shared" ref="S377:W377" si="750">IF(N377=1,$E377,"")</f>
        <v/>
      </c>
      <c r="T377" s="17">
        <f t="shared" ca="1" si="750"/>
        <v>3.7166925839001969E-2</v>
      </c>
      <c r="U377" t="str">
        <f t="shared" si="750"/>
        <v/>
      </c>
      <c r="V377" t="str">
        <f t="shared" si="750"/>
        <v/>
      </c>
      <c r="W377" t="str">
        <f t="shared" si="750"/>
        <v/>
      </c>
    </row>
    <row r="378" spans="1:23" ht="13" x14ac:dyDescent="0.15">
      <c r="A378">
        <f t="shared" si="30"/>
        <v>12</v>
      </c>
      <c r="B378">
        <f t="shared" si="31"/>
        <v>1901</v>
      </c>
      <c r="C378" s="149">
        <f t="shared" si="706"/>
        <v>762</v>
      </c>
      <c r="D378" s="146">
        <f t="shared" si="9"/>
        <v>1901.9166666666385</v>
      </c>
      <c r="E378" s="147">
        <f ca="1">('StockBond Returns'!AA377+'StockBond Returns'!AC377-'Parameters &amp; Main Results'!$B$39)/'StockBond Returns'!AB377*12</f>
        <v>3.7021460382478444E-2</v>
      </c>
      <c r="F378" s="70">
        <f ca="1">'StockBond Returns'!AA377+'StockBond Returns'!AC377-'StockBond Returns'!AB377*'Distribution of Final Value'!$B$7</f>
        <v>-0.42827592902597367</v>
      </c>
      <c r="G378" s="17">
        <f>1/'StockBond Returns'!M376</f>
        <v>4.4692588062045353E-2</v>
      </c>
      <c r="H378">
        <f t="shared" si="4"/>
        <v>0</v>
      </c>
      <c r="I378" s="64">
        <f t="shared" si="5"/>
        <v>1</v>
      </c>
      <c r="J378">
        <f t="shared" si="6"/>
        <v>0</v>
      </c>
      <c r="K378" t="str">
        <f t="shared" ref="K378:M378" si="751">IF(H378=1,$E378,"")</f>
        <v/>
      </c>
      <c r="L378" s="17">
        <f t="shared" ca="1" si="751"/>
        <v>3.7021460382478444E-2</v>
      </c>
      <c r="M378" t="str">
        <f t="shared" si="751"/>
        <v/>
      </c>
      <c r="N378" s="148">
        <f>IF('StockBond Returns'!AD376=0,1,0)</f>
        <v>0</v>
      </c>
      <c r="O378">
        <f>IF( AND('StockBond Returns'!$AD376&lt;0,'StockBond Returns'!$AD376&gt;=-0.1),1,0)</f>
        <v>1</v>
      </c>
      <c r="P378">
        <f>IF( AND('StockBond Returns'!$AD376&lt;-0.1,'StockBond Returns'!$AD376&gt;=-0.2),1,0)</f>
        <v>0</v>
      </c>
      <c r="Q378">
        <f>IF( AND('StockBond Returns'!$AD376&lt;-0.2,'StockBond Returns'!$AD376&gt;=-0.3),1,0)</f>
        <v>0</v>
      </c>
      <c r="R378">
        <f>IF('StockBond Returns'!AD376&lt;-0.3,1,0)</f>
        <v>0</v>
      </c>
      <c r="S378" t="str">
        <f t="shared" ref="S378:W378" si="752">IF(N378=1,$E378,"")</f>
        <v/>
      </c>
      <c r="T378" s="17">
        <f t="shared" ca="1" si="752"/>
        <v>3.7021460382478444E-2</v>
      </c>
      <c r="U378" t="str">
        <f t="shared" si="752"/>
        <v/>
      </c>
      <c r="V378" t="str">
        <f t="shared" si="752"/>
        <v/>
      </c>
      <c r="W378" t="str">
        <f t="shared" si="752"/>
        <v/>
      </c>
    </row>
    <row r="379" spans="1:23" ht="13" x14ac:dyDescent="0.15">
      <c r="A379">
        <f t="shared" si="30"/>
        <v>1</v>
      </c>
      <c r="B379">
        <f t="shared" si="31"/>
        <v>1902</v>
      </c>
      <c r="C379" s="149">
        <f t="shared" si="706"/>
        <v>790</v>
      </c>
      <c r="D379" s="146">
        <f t="shared" si="9"/>
        <v>1901.9999999999718</v>
      </c>
      <c r="E379" s="147">
        <f ca="1">('StockBond Returns'!AA378+'StockBond Returns'!AC378-'Parameters &amp; Main Results'!$B$39)/'StockBond Returns'!AB378*12</f>
        <v>3.7908905001113262E-2</v>
      </c>
      <c r="F379" s="70">
        <f ca="1">'StockBond Returns'!AA378+'StockBond Returns'!AC378-'StockBond Returns'!AB378*'Distribution of Final Value'!$B$7</f>
        <v>-0.30815713825589697</v>
      </c>
      <c r="G379" s="17">
        <f>1/'StockBond Returns'!M377</f>
        <v>4.6125003536288706E-2</v>
      </c>
      <c r="H379">
        <f t="shared" si="4"/>
        <v>0</v>
      </c>
      <c r="I379" s="64">
        <f t="shared" si="5"/>
        <v>1</v>
      </c>
      <c r="J379">
        <f t="shared" si="6"/>
        <v>0</v>
      </c>
      <c r="K379" t="str">
        <f t="shared" ref="K379:M379" si="753">IF(H379=1,$E379,"")</f>
        <v/>
      </c>
      <c r="L379" s="17">
        <f t="shared" ca="1" si="753"/>
        <v>3.7908905001113262E-2</v>
      </c>
      <c r="M379" t="str">
        <f t="shared" si="753"/>
        <v/>
      </c>
      <c r="N379" s="148">
        <f>IF('StockBond Returns'!AD377=0,1,0)</f>
        <v>0</v>
      </c>
      <c r="O379">
        <f>IF( AND('StockBond Returns'!$AD377&lt;0,'StockBond Returns'!$AD377&gt;=-0.1),1,0)</f>
        <v>0</v>
      </c>
      <c r="P379">
        <f>IF( AND('StockBond Returns'!$AD377&lt;-0.1,'StockBond Returns'!$AD377&gt;=-0.2),1,0)</f>
        <v>1</v>
      </c>
      <c r="Q379">
        <f>IF( AND('StockBond Returns'!$AD377&lt;-0.2,'StockBond Returns'!$AD377&gt;=-0.3),1,0)</f>
        <v>0</v>
      </c>
      <c r="R379">
        <f>IF('StockBond Returns'!AD377&lt;-0.3,1,0)</f>
        <v>0</v>
      </c>
      <c r="S379" t="str">
        <f t="shared" ref="S379:W379" si="754">IF(N379=1,$E379,"")</f>
        <v/>
      </c>
      <c r="T379" t="str">
        <f t="shared" si="754"/>
        <v/>
      </c>
      <c r="U379" s="17">
        <f t="shared" ca="1" si="754"/>
        <v>3.7908905001113262E-2</v>
      </c>
      <c r="V379" t="str">
        <f t="shared" si="754"/>
        <v/>
      </c>
      <c r="W379" t="str">
        <f t="shared" si="754"/>
        <v/>
      </c>
    </row>
    <row r="380" spans="1:23" ht="13" x14ac:dyDescent="0.15">
      <c r="A380">
        <f t="shared" si="30"/>
        <v>2</v>
      </c>
      <c r="B380">
        <f t="shared" si="31"/>
        <v>1902</v>
      </c>
      <c r="C380" s="149">
        <f t="shared" si="706"/>
        <v>821</v>
      </c>
      <c r="D380" s="146">
        <f t="shared" si="9"/>
        <v>1902.0833333333051</v>
      </c>
      <c r="E380" s="147">
        <f ca="1">('StockBond Returns'!AA379+'StockBond Returns'!AC379-'Parameters &amp; Main Results'!$B$39)/'StockBond Returns'!AB379*12</f>
        <v>3.6849445289663094E-2</v>
      </c>
      <c r="F380" s="70">
        <f ca="1">'StockBond Returns'!AA379+'StockBond Returns'!AC379-'StockBond Returns'!AB379*'Distribution of Final Value'!$B$7</f>
        <v>-0.47621911986142962</v>
      </c>
      <c r="G380" s="17">
        <f>1/'StockBond Returns'!M378</f>
        <v>4.4762174716185883E-2</v>
      </c>
      <c r="H380">
        <f t="shared" si="4"/>
        <v>0</v>
      </c>
      <c r="I380" s="64">
        <f t="shared" si="5"/>
        <v>1</v>
      </c>
      <c r="J380">
        <f t="shared" si="6"/>
        <v>0</v>
      </c>
      <c r="K380" t="str">
        <f t="shared" ref="K380:M380" si="755">IF(H380=1,$E380,"")</f>
        <v/>
      </c>
      <c r="L380" s="17">
        <f t="shared" ca="1" si="755"/>
        <v>3.6849445289663094E-2</v>
      </c>
      <c r="M380" t="str">
        <f t="shared" si="755"/>
        <v/>
      </c>
      <c r="N380" s="148">
        <f>IF('StockBond Returns'!AD378=0,1,0)</f>
        <v>0</v>
      </c>
      <c r="O380">
        <f>IF( AND('StockBond Returns'!$AD378&lt;0,'StockBond Returns'!$AD378&gt;=-0.1),1,0)</f>
        <v>1</v>
      </c>
      <c r="P380">
        <f>IF( AND('StockBond Returns'!$AD378&lt;-0.1,'StockBond Returns'!$AD378&gt;=-0.2),1,0)</f>
        <v>0</v>
      </c>
      <c r="Q380">
        <f>IF( AND('StockBond Returns'!$AD378&lt;-0.2,'StockBond Returns'!$AD378&gt;=-0.3),1,0)</f>
        <v>0</v>
      </c>
      <c r="R380">
        <f>IF('StockBond Returns'!AD378&lt;-0.3,1,0)</f>
        <v>0</v>
      </c>
      <c r="S380" t="str">
        <f t="shared" ref="S380:W380" si="756">IF(N380=1,$E380,"")</f>
        <v/>
      </c>
      <c r="T380" s="17">
        <f t="shared" ca="1" si="756"/>
        <v>3.6849445289663094E-2</v>
      </c>
      <c r="U380" t="str">
        <f t="shared" si="756"/>
        <v/>
      </c>
      <c r="V380" t="str">
        <f t="shared" si="756"/>
        <v/>
      </c>
      <c r="W380" t="str">
        <f t="shared" si="756"/>
        <v/>
      </c>
    </row>
    <row r="381" spans="1:23" ht="13" x14ac:dyDescent="0.15">
      <c r="A381">
        <f t="shared" si="30"/>
        <v>3</v>
      </c>
      <c r="B381">
        <f t="shared" si="31"/>
        <v>1902</v>
      </c>
      <c r="C381" s="149">
        <f t="shared" si="706"/>
        <v>851</v>
      </c>
      <c r="D381" s="146">
        <f t="shared" si="9"/>
        <v>1902.1666666666383</v>
      </c>
      <c r="E381" s="147">
        <f ca="1">('StockBond Returns'!AA380+'StockBond Returns'!AC380-'Parameters &amp; Main Results'!$B$39)/'StockBond Returns'!AB380*12</f>
        <v>3.6608212030080065E-2</v>
      </c>
      <c r="F381" s="70">
        <f ca="1">'StockBond Returns'!AA380+'StockBond Returns'!AC380-'StockBond Returns'!AB380*'Distribution of Final Value'!$B$7</f>
        <v>-0.504378596974286</v>
      </c>
      <c r="G381" s="17">
        <f>1/'StockBond Returns'!M379</f>
        <v>4.4523681855862106E-2</v>
      </c>
      <c r="H381">
        <f t="shared" si="4"/>
        <v>0</v>
      </c>
      <c r="I381" s="64">
        <f t="shared" si="5"/>
        <v>1</v>
      </c>
      <c r="J381">
        <f t="shared" si="6"/>
        <v>0</v>
      </c>
      <c r="K381" t="str">
        <f t="shared" ref="K381:M381" si="757">IF(H381=1,$E381,"")</f>
        <v/>
      </c>
      <c r="L381" s="17">
        <f t="shared" ca="1" si="757"/>
        <v>3.6608212030080065E-2</v>
      </c>
      <c r="M381" t="str">
        <f t="shared" si="757"/>
        <v/>
      </c>
      <c r="N381" s="148">
        <f>IF('StockBond Returns'!AD379=0,1,0)</f>
        <v>0</v>
      </c>
      <c r="O381">
        <f>IF( AND('StockBond Returns'!$AD379&lt;0,'StockBond Returns'!$AD379&gt;=-0.1),1,0)</f>
        <v>1</v>
      </c>
      <c r="P381">
        <f>IF( AND('StockBond Returns'!$AD379&lt;-0.1,'StockBond Returns'!$AD379&gt;=-0.2),1,0)</f>
        <v>0</v>
      </c>
      <c r="Q381">
        <f>IF( AND('StockBond Returns'!$AD379&lt;-0.2,'StockBond Returns'!$AD379&gt;=-0.3),1,0)</f>
        <v>0</v>
      </c>
      <c r="R381">
        <f>IF('StockBond Returns'!AD379&lt;-0.3,1,0)</f>
        <v>0</v>
      </c>
      <c r="S381" t="str">
        <f t="shared" ref="S381:W381" si="758">IF(N381=1,$E381,"")</f>
        <v/>
      </c>
      <c r="T381" s="17">
        <f t="shared" ca="1" si="758"/>
        <v>3.6608212030080065E-2</v>
      </c>
      <c r="U381" t="str">
        <f t="shared" si="758"/>
        <v/>
      </c>
      <c r="V381" t="str">
        <f t="shared" si="758"/>
        <v/>
      </c>
      <c r="W381" t="str">
        <f t="shared" si="758"/>
        <v/>
      </c>
    </row>
    <row r="382" spans="1:23" ht="13" x14ac:dyDescent="0.15">
      <c r="A382">
        <f t="shared" si="30"/>
        <v>4</v>
      </c>
      <c r="B382">
        <f t="shared" si="31"/>
        <v>1902</v>
      </c>
      <c r="C382" s="149">
        <f t="shared" si="706"/>
        <v>882</v>
      </c>
      <c r="D382" s="146">
        <f t="shared" si="9"/>
        <v>1902.2499999999716</v>
      </c>
      <c r="E382" s="147">
        <f ca="1">('StockBond Returns'!AA381+'StockBond Returns'!AC381-'Parameters &amp; Main Results'!$B$39)/'StockBond Returns'!AB381*12</f>
        <v>3.6566477258859025E-2</v>
      </c>
      <c r="F382" s="70">
        <f ca="1">'StockBond Returns'!AA381+'StockBond Returns'!AC381-'StockBond Returns'!AB381*'Distribution of Final Value'!$B$7</f>
        <v>-0.49593102741866613</v>
      </c>
      <c r="G382" s="17">
        <f>1/'StockBond Returns'!M380</f>
        <v>4.4621637382960794E-2</v>
      </c>
      <c r="H382">
        <f t="shared" si="4"/>
        <v>0</v>
      </c>
      <c r="I382" s="64">
        <f t="shared" si="5"/>
        <v>1</v>
      </c>
      <c r="J382">
        <f t="shared" si="6"/>
        <v>0</v>
      </c>
      <c r="K382" t="str">
        <f t="shared" ref="K382:M382" si="759">IF(H382=1,$E382,"")</f>
        <v/>
      </c>
      <c r="L382" s="17">
        <f t="shared" ca="1" si="759"/>
        <v>3.6566477258859025E-2</v>
      </c>
      <c r="M382" t="str">
        <f t="shared" si="759"/>
        <v/>
      </c>
      <c r="N382" s="148">
        <f>IF('StockBond Returns'!AD380=0,1,0)</f>
        <v>0</v>
      </c>
      <c r="O382">
        <f>IF( AND('StockBond Returns'!$AD380&lt;0,'StockBond Returns'!$AD380&gt;=-0.1),1,0)</f>
        <v>1</v>
      </c>
      <c r="P382">
        <f>IF( AND('StockBond Returns'!$AD380&lt;-0.1,'StockBond Returns'!$AD380&gt;=-0.2),1,0)</f>
        <v>0</v>
      </c>
      <c r="Q382">
        <f>IF( AND('StockBond Returns'!$AD380&lt;-0.2,'StockBond Returns'!$AD380&gt;=-0.3),1,0)</f>
        <v>0</v>
      </c>
      <c r="R382">
        <f>IF('StockBond Returns'!AD380&lt;-0.3,1,0)</f>
        <v>0</v>
      </c>
      <c r="S382" t="str">
        <f t="shared" ref="S382:W382" si="760">IF(N382=1,$E382,"")</f>
        <v/>
      </c>
      <c r="T382" s="17">
        <f t="shared" ca="1" si="760"/>
        <v>3.6566477258859025E-2</v>
      </c>
      <c r="U382" t="str">
        <f t="shared" si="760"/>
        <v/>
      </c>
      <c r="V382" t="str">
        <f t="shared" si="760"/>
        <v/>
      </c>
      <c r="W382" t="str">
        <f t="shared" si="760"/>
        <v/>
      </c>
    </row>
    <row r="383" spans="1:23" ht="13" x14ac:dyDescent="0.15">
      <c r="A383">
        <f t="shared" si="30"/>
        <v>5</v>
      </c>
      <c r="B383">
        <f t="shared" si="31"/>
        <v>1902</v>
      </c>
      <c r="C383" s="149">
        <f t="shared" si="706"/>
        <v>912</v>
      </c>
      <c r="D383" s="146">
        <f t="shared" si="9"/>
        <v>1902.3333333333048</v>
      </c>
      <c r="E383" s="147">
        <f ca="1">('StockBond Returns'!AA382+'StockBond Returns'!AC382-'Parameters &amp; Main Results'!$B$39)/'StockBond Returns'!AB382*12</f>
        <v>3.6082886747127632E-2</v>
      </c>
      <c r="F383" s="70">
        <f ca="1">'StockBond Returns'!AA382+'StockBond Returns'!AC382-'StockBond Returns'!AB382*'Distribution of Final Value'!$B$7</f>
        <v>-0.54957908051223114</v>
      </c>
      <c r="G383" s="17">
        <f>1/'StockBond Returns'!M381</f>
        <v>4.3815240646862451E-2</v>
      </c>
      <c r="H383">
        <f t="shared" si="4"/>
        <v>0</v>
      </c>
      <c r="I383" s="64">
        <f t="shared" si="5"/>
        <v>1</v>
      </c>
      <c r="J383">
        <f t="shared" si="6"/>
        <v>0</v>
      </c>
      <c r="K383" t="str">
        <f t="shared" ref="K383:M383" si="761">IF(H383=1,$E383,"")</f>
        <v/>
      </c>
      <c r="L383" s="17">
        <f t="shared" ca="1" si="761"/>
        <v>3.6082886747127632E-2</v>
      </c>
      <c r="M383" t="str">
        <f t="shared" si="761"/>
        <v/>
      </c>
      <c r="N383" s="148">
        <f>IF('StockBond Returns'!AD381=0,1,0)</f>
        <v>0</v>
      </c>
      <c r="O383">
        <f>IF( AND('StockBond Returns'!$AD381&lt;0,'StockBond Returns'!$AD381&gt;=-0.1),1,0)</f>
        <v>1</v>
      </c>
      <c r="P383">
        <f>IF( AND('StockBond Returns'!$AD381&lt;-0.1,'StockBond Returns'!$AD381&gt;=-0.2),1,0)</f>
        <v>0</v>
      </c>
      <c r="Q383">
        <f>IF( AND('StockBond Returns'!$AD381&lt;-0.2,'StockBond Returns'!$AD381&gt;=-0.3),1,0)</f>
        <v>0</v>
      </c>
      <c r="R383">
        <f>IF('StockBond Returns'!AD381&lt;-0.3,1,0)</f>
        <v>0</v>
      </c>
      <c r="S383" t="str">
        <f t="shared" ref="S383:W383" si="762">IF(N383=1,$E383,"")</f>
        <v/>
      </c>
      <c r="T383" s="17">
        <f t="shared" ca="1" si="762"/>
        <v>3.6082886747127632E-2</v>
      </c>
      <c r="U383" t="str">
        <f t="shared" si="762"/>
        <v/>
      </c>
      <c r="V383" t="str">
        <f t="shared" si="762"/>
        <v/>
      </c>
      <c r="W383" t="str">
        <f t="shared" si="762"/>
        <v/>
      </c>
    </row>
    <row r="384" spans="1:23" ht="13" x14ac:dyDescent="0.15">
      <c r="A384">
        <f t="shared" si="30"/>
        <v>6</v>
      </c>
      <c r="B384">
        <f t="shared" si="31"/>
        <v>1902</v>
      </c>
      <c r="C384" s="149">
        <f t="shared" si="706"/>
        <v>943</v>
      </c>
      <c r="D384" s="146">
        <f t="shared" si="9"/>
        <v>1902.4166666666381</v>
      </c>
      <c r="E384" s="147">
        <f ca="1">('StockBond Returns'!AA383+'StockBond Returns'!AC383-'Parameters &amp; Main Results'!$B$39)/'StockBond Returns'!AB383*12</f>
        <v>3.6585048409391779E-2</v>
      </c>
      <c r="F384" s="70">
        <f ca="1">'StockBond Returns'!AA383+'StockBond Returns'!AC383-'StockBond Returns'!AB383*'Distribution of Final Value'!$B$7</f>
        <v>-0.47751503673943674</v>
      </c>
      <c r="G384" s="17">
        <f>1/'StockBond Returns'!M382</f>
        <v>4.4587213713398251E-2</v>
      </c>
      <c r="H384">
        <f t="shared" si="4"/>
        <v>0</v>
      </c>
      <c r="I384" s="64">
        <f t="shared" si="5"/>
        <v>1</v>
      </c>
      <c r="J384">
        <f t="shared" si="6"/>
        <v>0</v>
      </c>
      <c r="K384" t="str">
        <f t="shared" ref="K384:M384" si="763">IF(H384=1,$E384,"")</f>
        <v/>
      </c>
      <c r="L384" s="17">
        <f t="shared" ca="1" si="763"/>
        <v>3.6585048409391779E-2</v>
      </c>
      <c r="M384" t="str">
        <f t="shared" si="763"/>
        <v/>
      </c>
      <c r="N384" s="148">
        <f>IF('StockBond Returns'!AD382=0,1,0)</f>
        <v>0</v>
      </c>
      <c r="O384">
        <f>IF( AND('StockBond Returns'!$AD382&lt;0,'StockBond Returns'!$AD382&gt;=-0.1),1,0)</f>
        <v>1</v>
      </c>
      <c r="P384">
        <f>IF( AND('StockBond Returns'!$AD382&lt;-0.1,'StockBond Returns'!$AD382&gt;=-0.2),1,0)</f>
        <v>0</v>
      </c>
      <c r="Q384">
        <f>IF( AND('StockBond Returns'!$AD382&lt;-0.2,'StockBond Returns'!$AD382&gt;=-0.3),1,0)</f>
        <v>0</v>
      </c>
      <c r="R384">
        <f>IF('StockBond Returns'!AD382&lt;-0.3,1,0)</f>
        <v>0</v>
      </c>
      <c r="S384" t="str">
        <f t="shared" ref="S384:W384" si="764">IF(N384=1,$E384,"")</f>
        <v/>
      </c>
      <c r="T384" s="17">
        <f t="shared" ca="1" si="764"/>
        <v>3.6585048409391779E-2</v>
      </c>
      <c r="U384" t="str">
        <f t="shared" si="764"/>
        <v/>
      </c>
      <c r="V384" t="str">
        <f t="shared" si="764"/>
        <v/>
      </c>
      <c r="W384" t="str">
        <f t="shared" si="764"/>
        <v/>
      </c>
    </row>
    <row r="385" spans="1:23" ht="13" x14ac:dyDescent="0.15">
      <c r="A385">
        <f t="shared" si="30"/>
        <v>7</v>
      </c>
      <c r="B385">
        <f t="shared" si="31"/>
        <v>1902</v>
      </c>
      <c r="C385" s="149">
        <f t="shared" si="706"/>
        <v>974</v>
      </c>
      <c r="D385" s="146">
        <f t="shared" si="9"/>
        <v>1902.4999999999714</v>
      </c>
      <c r="E385" s="147">
        <f ca="1">('StockBond Returns'!AA384+'StockBond Returns'!AC384-'Parameters &amp; Main Results'!$B$39)/'StockBond Returns'!AB384*12</f>
        <v>3.7380984074835352E-2</v>
      </c>
      <c r="F385" s="70">
        <f ca="1">'StockBond Returns'!AA384+'StockBond Returns'!AC384-'StockBond Returns'!AB384*'Distribution of Final Value'!$B$7</f>
        <v>-0.37859927453009679</v>
      </c>
      <c r="G385" s="17">
        <f>1/'StockBond Returns'!M383</f>
        <v>4.5529581723420601E-2</v>
      </c>
      <c r="H385">
        <f t="shared" si="4"/>
        <v>0</v>
      </c>
      <c r="I385" s="64">
        <f t="shared" si="5"/>
        <v>1</v>
      </c>
      <c r="J385">
        <f t="shared" si="6"/>
        <v>0</v>
      </c>
      <c r="K385" t="str">
        <f t="shared" ref="K385:M385" si="765">IF(H385=1,$E385,"")</f>
        <v/>
      </c>
      <c r="L385" s="17">
        <f t="shared" ca="1" si="765"/>
        <v>3.7380984074835352E-2</v>
      </c>
      <c r="M385" t="str">
        <f t="shared" si="765"/>
        <v/>
      </c>
      <c r="N385" s="148">
        <f>IF('StockBond Returns'!AD383=0,1,0)</f>
        <v>0</v>
      </c>
      <c r="O385">
        <f>IF( AND('StockBond Returns'!$AD383&lt;0,'StockBond Returns'!$AD383&gt;=-0.1),1,0)</f>
        <v>1</v>
      </c>
      <c r="P385">
        <f>IF( AND('StockBond Returns'!$AD383&lt;-0.1,'StockBond Returns'!$AD383&gt;=-0.2),1,0)</f>
        <v>0</v>
      </c>
      <c r="Q385">
        <f>IF( AND('StockBond Returns'!$AD383&lt;-0.2,'StockBond Returns'!$AD383&gt;=-0.3),1,0)</f>
        <v>0</v>
      </c>
      <c r="R385">
        <f>IF('StockBond Returns'!AD383&lt;-0.3,1,0)</f>
        <v>0</v>
      </c>
      <c r="S385" t="str">
        <f t="shared" ref="S385:W385" si="766">IF(N385=1,$E385,"")</f>
        <v/>
      </c>
      <c r="T385" s="17">
        <f t="shared" ca="1" si="766"/>
        <v>3.7380984074835352E-2</v>
      </c>
      <c r="U385" t="str">
        <f t="shared" si="766"/>
        <v/>
      </c>
      <c r="V385" t="str">
        <f t="shared" si="766"/>
        <v/>
      </c>
      <c r="W385" t="str">
        <f t="shared" si="766"/>
        <v/>
      </c>
    </row>
    <row r="386" spans="1:23" ht="13" x14ac:dyDescent="0.15">
      <c r="A386">
        <f t="shared" si="30"/>
        <v>8</v>
      </c>
      <c r="B386">
        <f t="shared" si="31"/>
        <v>1902</v>
      </c>
      <c r="C386" s="149">
        <f t="shared" si="706"/>
        <v>1004</v>
      </c>
      <c r="D386" s="146">
        <f t="shared" si="9"/>
        <v>1902.5833333333046</v>
      </c>
      <c r="E386" s="147">
        <f ca="1">('StockBond Returns'!AA385+'StockBond Returns'!AC385-'Parameters &amp; Main Results'!$B$39)/'StockBond Returns'!AB385*12</f>
        <v>3.694082979957769E-2</v>
      </c>
      <c r="F386" s="70">
        <f ca="1">'StockBond Returns'!AA385+'StockBond Returns'!AC385-'StockBond Returns'!AB385*'Distribution of Final Value'!$B$7</f>
        <v>-0.45171194449135754</v>
      </c>
      <c r="G386" s="17">
        <f>1/'StockBond Returns'!M384</f>
        <v>4.4671401789691548E-2</v>
      </c>
      <c r="H386">
        <f t="shared" si="4"/>
        <v>0</v>
      </c>
      <c r="I386" s="64">
        <f t="shared" si="5"/>
        <v>1</v>
      </c>
      <c r="J386">
        <f t="shared" si="6"/>
        <v>0</v>
      </c>
      <c r="K386" t="str">
        <f t="shared" ref="K386:M386" si="767">IF(H386=1,$E386,"")</f>
        <v/>
      </c>
      <c r="L386" s="17">
        <f t="shared" ca="1" si="767"/>
        <v>3.694082979957769E-2</v>
      </c>
      <c r="M386" t="str">
        <f t="shared" si="767"/>
        <v/>
      </c>
      <c r="N386" s="148">
        <f>IF('StockBond Returns'!AD384=0,1,0)</f>
        <v>0</v>
      </c>
      <c r="O386">
        <f>IF( AND('StockBond Returns'!$AD384&lt;0,'StockBond Returns'!$AD384&gt;=-0.1),1,0)</f>
        <v>1</v>
      </c>
      <c r="P386">
        <f>IF( AND('StockBond Returns'!$AD384&lt;-0.1,'StockBond Returns'!$AD384&gt;=-0.2),1,0)</f>
        <v>0</v>
      </c>
      <c r="Q386">
        <f>IF( AND('StockBond Returns'!$AD384&lt;-0.2,'StockBond Returns'!$AD384&gt;=-0.3),1,0)</f>
        <v>0</v>
      </c>
      <c r="R386">
        <f>IF('StockBond Returns'!AD384&lt;-0.3,1,0)</f>
        <v>0</v>
      </c>
      <c r="S386" t="str">
        <f t="shared" ref="S386:W386" si="768">IF(N386=1,$E386,"")</f>
        <v/>
      </c>
      <c r="T386" s="17">
        <f t="shared" ca="1" si="768"/>
        <v>3.694082979957769E-2</v>
      </c>
      <c r="U386" t="str">
        <f t="shared" si="768"/>
        <v/>
      </c>
      <c r="V386" t="str">
        <f t="shared" si="768"/>
        <v/>
      </c>
      <c r="W386" t="str">
        <f t="shared" si="768"/>
        <v/>
      </c>
    </row>
    <row r="387" spans="1:23" ht="13" x14ac:dyDescent="0.15">
      <c r="A387">
        <f t="shared" si="30"/>
        <v>9</v>
      </c>
      <c r="B387">
        <f t="shared" si="31"/>
        <v>1902</v>
      </c>
      <c r="C387" s="149">
        <f t="shared" si="706"/>
        <v>1035</v>
      </c>
      <c r="D387" s="146">
        <f t="shared" si="9"/>
        <v>1902.6666666666379</v>
      </c>
      <c r="E387" s="147">
        <f ca="1">('StockBond Returns'!AA386+'StockBond Returns'!AC386-'Parameters &amp; Main Results'!$B$39)/'StockBond Returns'!AB386*12</f>
        <v>3.5782736221295873E-2</v>
      </c>
      <c r="F387" s="70">
        <f ca="1">'StockBond Returns'!AA386+'StockBond Returns'!AC386-'StockBond Returns'!AB386*'Distribution of Final Value'!$B$7</f>
        <v>-0.60556305832483837</v>
      </c>
      <c r="G387" s="17">
        <f>1/'StockBond Returns'!M385</f>
        <v>4.3064191163381192E-2</v>
      </c>
      <c r="H387">
        <f t="shared" si="4"/>
        <v>0</v>
      </c>
      <c r="I387" s="64">
        <f t="shared" si="5"/>
        <v>1</v>
      </c>
      <c r="J387">
        <f t="shared" si="6"/>
        <v>1</v>
      </c>
      <c r="K387" t="str">
        <f t="shared" ref="K387:M387" si="769">IF(H387=1,$E387,"")</f>
        <v/>
      </c>
      <c r="L387" s="17">
        <f t="shared" ca="1" si="769"/>
        <v>3.5782736221295873E-2</v>
      </c>
      <c r="M387" s="17">
        <f t="shared" ca="1" si="769"/>
        <v>3.5782736221295873E-2</v>
      </c>
      <c r="N387" s="148">
        <f>IF('StockBond Returns'!AD385=0,1,0)</f>
        <v>1</v>
      </c>
      <c r="O387">
        <f>IF( AND('StockBond Returns'!$AD385&lt;0,'StockBond Returns'!$AD385&gt;=-0.1),1,0)</f>
        <v>0</v>
      </c>
      <c r="P387">
        <f>IF( AND('StockBond Returns'!$AD385&lt;-0.1,'StockBond Returns'!$AD385&gt;=-0.2),1,0)</f>
        <v>0</v>
      </c>
      <c r="Q387">
        <f>IF( AND('StockBond Returns'!$AD385&lt;-0.2,'StockBond Returns'!$AD385&gt;=-0.3),1,0)</f>
        <v>0</v>
      </c>
      <c r="R387">
        <f>IF('StockBond Returns'!AD385&lt;-0.3,1,0)</f>
        <v>0</v>
      </c>
      <c r="S387" s="17">
        <f t="shared" ref="S387:W387" ca="1" si="770">IF(N387=1,$E387,"")</f>
        <v>3.5782736221295873E-2</v>
      </c>
      <c r="T387" t="str">
        <f t="shared" si="770"/>
        <v/>
      </c>
      <c r="U387" t="str">
        <f t="shared" si="770"/>
        <v/>
      </c>
      <c r="V387" t="str">
        <f t="shared" si="770"/>
        <v/>
      </c>
      <c r="W387" t="str">
        <f t="shared" si="770"/>
        <v/>
      </c>
    </row>
    <row r="388" spans="1:23" ht="13" x14ac:dyDescent="0.15">
      <c r="A388">
        <f t="shared" si="30"/>
        <v>10</v>
      </c>
      <c r="B388">
        <f t="shared" si="31"/>
        <v>1902</v>
      </c>
      <c r="C388" s="149">
        <f t="shared" si="706"/>
        <v>1065</v>
      </c>
      <c r="D388" s="146">
        <f t="shared" si="9"/>
        <v>1902.7499999999711</v>
      </c>
      <c r="E388" s="147">
        <f ca="1">('StockBond Returns'!AA387+'StockBond Returns'!AC387-'Parameters &amp; Main Results'!$B$39)/'StockBond Returns'!AB387*12</f>
        <v>3.5876837050748914E-2</v>
      </c>
      <c r="F388" s="70">
        <f ca="1">'StockBond Returns'!AA387+'StockBond Returns'!AC387-'StockBond Returns'!AB387*'Distribution of Final Value'!$B$7</f>
        <v>-0.57466944779078855</v>
      </c>
      <c r="G388" s="17">
        <f>1/'StockBond Returns'!M386</f>
        <v>4.3751103441111001E-2</v>
      </c>
      <c r="H388">
        <f t="shared" si="4"/>
        <v>0</v>
      </c>
      <c r="I388" s="64">
        <f t="shared" si="5"/>
        <v>1</v>
      </c>
      <c r="J388">
        <f t="shared" si="6"/>
        <v>0</v>
      </c>
      <c r="K388" t="str">
        <f t="shared" ref="K388:M388" si="771">IF(H388=1,$E388,"")</f>
        <v/>
      </c>
      <c r="L388" s="17">
        <f t="shared" ca="1" si="771"/>
        <v>3.5876837050748914E-2</v>
      </c>
      <c r="M388" t="str">
        <f t="shared" si="771"/>
        <v/>
      </c>
      <c r="N388" s="148">
        <f>IF('StockBond Returns'!AD386=0,1,0)</f>
        <v>0</v>
      </c>
      <c r="O388">
        <f>IF( AND('StockBond Returns'!$AD386&lt;0,'StockBond Returns'!$AD386&gt;=-0.1),1,0)</f>
        <v>1</v>
      </c>
      <c r="P388">
        <f>IF( AND('StockBond Returns'!$AD386&lt;-0.1,'StockBond Returns'!$AD386&gt;=-0.2),1,0)</f>
        <v>0</v>
      </c>
      <c r="Q388">
        <f>IF( AND('StockBond Returns'!$AD386&lt;-0.2,'StockBond Returns'!$AD386&gt;=-0.3),1,0)</f>
        <v>0</v>
      </c>
      <c r="R388">
        <f>IF('StockBond Returns'!AD386&lt;-0.3,1,0)</f>
        <v>0</v>
      </c>
      <c r="S388" t="str">
        <f t="shared" ref="S388:W388" si="772">IF(N388=1,$E388,"")</f>
        <v/>
      </c>
      <c r="T388" s="17">
        <f t="shared" ca="1" si="772"/>
        <v>3.5876837050748914E-2</v>
      </c>
      <c r="U388" t="str">
        <f t="shared" si="772"/>
        <v/>
      </c>
      <c r="V388" t="str">
        <f t="shared" si="772"/>
        <v/>
      </c>
      <c r="W388" t="str">
        <f t="shared" si="772"/>
        <v/>
      </c>
    </row>
    <row r="389" spans="1:23" ht="13" x14ac:dyDescent="0.15">
      <c r="A389">
        <f t="shared" si="30"/>
        <v>11</v>
      </c>
      <c r="B389">
        <f t="shared" si="31"/>
        <v>1902</v>
      </c>
      <c r="C389" s="149">
        <f t="shared" si="706"/>
        <v>1096</v>
      </c>
      <c r="D389" s="146">
        <f t="shared" si="9"/>
        <v>1902.8333333333044</v>
      </c>
      <c r="E389" s="147">
        <f ca="1">('StockBond Returns'!AA388+'StockBond Returns'!AC388-'Parameters &amp; Main Results'!$B$39)/'StockBond Returns'!AB388*12</f>
        <v>3.9257705157829406E-2</v>
      </c>
      <c r="F389" s="70">
        <f ca="1">'StockBond Returns'!AA388+'StockBond Returns'!AC388-'StockBond Returns'!AB388*'Distribution of Final Value'!$B$7</f>
        <v>-0.10476952527137762</v>
      </c>
      <c r="G389" s="17">
        <f>1/'StockBond Returns'!M387</f>
        <v>4.8533263150352154E-2</v>
      </c>
      <c r="H389">
        <f t="shared" si="4"/>
        <v>0</v>
      </c>
      <c r="I389" s="64">
        <f t="shared" si="5"/>
        <v>1</v>
      </c>
      <c r="J389">
        <f t="shared" si="6"/>
        <v>0</v>
      </c>
      <c r="K389" t="str">
        <f t="shared" ref="K389:M389" si="773">IF(H389=1,$E389,"")</f>
        <v/>
      </c>
      <c r="L389" s="17">
        <f t="shared" ca="1" si="773"/>
        <v>3.9257705157829406E-2</v>
      </c>
      <c r="M389" t="str">
        <f t="shared" si="773"/>
        <v/>
      </c>
      <c r="N389" s="148">
        <f>IF('StockBond Returns'!AD387=0,1,0)</f>
        <v>0</v>
      </c>
      <c r="O389">
        <f>IF( AND('StockBond Returns'!$AD387&lt;0,'StockBond Returns'!$AD387&gt;=-0.1),1,0)</f>
        <v>1</v>
      </c>
      <c r="P389">
        <f>IF( AND('StockBond Returns'!$AD387&lt;-0.1,'StockBond Returns'!$AD387&gt;=-0.2),1,0)</f>
        <v>0</v>
      </c>
      <c r="Q389">
        <f>IF( AND('StockBond Returns'!$AD387&lt;-0.2,'StockBond Returns'!$AD387&gt;=-0.3),1,0)</f>
        <v>0</v>
      </c>
      <c r="R389">
        <f>IF('StockBond Returns'!AD387&lt;-0.3,1,0)</f>
        <v>0</v>
      </c>
      <c r="S389" t="str">
        <f t="shared" ref="S389:W389" si="774">IF(N389=1,$E389,"")</f>
        <v/>
      </c>
      <c r="T389" s="17">
        <f t="shared" ca="1" si="774"/>
        <v>3.9257705157829406E-2</v>
      </c>
      <c r="U389" t="str">
        <f t="shared" si="774"/>
        <v/>
      </c>
      <c r="V389" t="str">
        <f t="shared" si="774"/>
        <v/>
      </c>
      <c r="W389" t="str">
        <f t="shared" si="774"/>
        <v/>
      </c>
    </row>
    <row r="390" spans="1:23" ht="13" x14ac:dyDescent="0.15">
      <c r="A390">
        <f t="shared" si="30"/>
        <v>12</v>
      </c>
      <c r="B390">
        <f t="shared" si="31"/>
        <v>1902</v>
      </c>
      <c r="C390" s="149">
        <f t="shared" si="706"/>
        <v>1127</v>
      </c>
      <c r="D390" s="146">
        <f t="shared" si="9"/>
        <v>1902.9166666666376</v>
      </c>
      <c r="E390" s="147">
        <f ca="1">('StockBond Returns'!AA389+'StockBond Returns'!AC389-'Parameters &amp; Main Results'!$B$39)/'StockBond Returns'!AB389*12</f>
        <v>3.9177946663722964E-2</v>
      </c>
      <c r="F390" s="70">
        <f ca="1">'StockBond Returns'!AA389+'StockBond Returns'!AC389-'StockBond Returns'!AB389*'Distribution of Final Value'!$B$7</f>
        <v>-0.11271743490001906</v>
      </c>
      <c r="G390" s="17">
        <f>1/'StockBond Returns'!M388</f>
        <v>4.8999092451549375E-2</v>
      </c>
      <c r="H390">
        <f t="shared" si="4"/>
        <v>0</v>
      </c>
      <c r="I390" s="64">
        <f t="shared" si="5"/>
        <v>1</v>
      </c>
      <c r="J390">
        <f t="shared" si="6"/>
        <v>0</v>
      </c>
      <c r="K390" t="str">
        <f t="shared" ref="K390:M390" si="775">IF(H390=1,$E390,"")</f>
        <v/>
      </c>
      <c r="L390" s="17">
        <f t="shared" ca="1" si="775"/>
        <v>3.9177946663722964E-2</v>
      </c>
      <c r="M390" t="str">
        <f t="shared" si="775"/>
        <v/>
      </c>
      <c r="N390" s="148">
        <f>IF('StockBond Returns'!AD388=0,1,0)</f>
        <v>0</v>
      </c>
      <c r="O390">
        <f>IF( AND('StockBond Returns'!$AD388&lt;0,'StockBond Returns'!$AD388&gt;=-0.1),1,0)</f>
        <v>0</v>
      </c>
      <c r="P390">
        <f>IF( AND('StockBond Returns'!$AD388&lt;-0.1,'StockBond Returns'!$AD388&gt;=-0.2),1,0)</f>
        <v>1</v>
      </c>
      <c r="Q390">
        <f>IF( AND('StockBond Returns'!$AD388&lt;-0.2,'StockBond Returns'!$AD388&gt;=-0.3),1,0)</f>
        <v>0</v>
      </c>
      <c r="R390">
        <f>IF('StockBond Returns'!AD388&lt;-0.3,1,0)</f>
        <v>0</v>
      </c>
      <c r="S390" t="str">
        <f t="shared" ref="S390:W390" si="776">IF(N390=1,$E390,"")</f>
        <v/>
      </c>
      <c r="T390" t="str">
        <f t="shared" si="776"/>
        <v/>
      </c>
      <c r="U390" s="17">
        <f t="shared" ca="1" si="776"/>
        <v>3.9177946663722964E-2</v>
      </c>
      <c r="V390" t="str">
        <f t="shared" si="776"/>
        <v/>
      </c>
      <c r="W390" t="str">
        <f t="shared" si="776"/>
        <v/>
      </c>
    </row>
    <row r="391" spans="1:23" ht="13" x14ac:dyDescent="0.15">
      <c r="A391">
        <f t="shared" si="30"/>
        <v>1</v>
      </c>
      <c r="B391">
        <f t="shared" si="31"/>
        <v>1903</v>
      </c>
      <c r="C391" s="149">
        <f t="shared" si="706"/>
        <v>1155</v>
      </c>
      <c r="D391" s="146">
        <f t="shared" si="9"/>
        <v>1902.9999999999709</v>
      </c>
      <c r="E391" s="147">
        <f ca="1">('StockBond Returns'!AA390+'StockBond Returns'!AC390-'Parameters &amp; Main Results'!$B$39)/'StockBond Returns'!AB390*12</f>
        <v>4.0368321952338644E-2</v>
      </c>
      <c r="F391" s="70">
        <f ca="1">'StockBond Returns'!AA390+'StockBond Returns'!AC390-'StockBond Returns'!AB390*'Distribution of Final Value'!$B$7</f>
        <v>5.0445199617329628E-2</v>
      </c>
      <c r="G391" s="17">
        <f>1/'StockBond Returns'!M389</f>
        <v>5.0934048626256424E-2</v>
      </c>
      <c r="H391">
        <f t="shared" si="4"/>
        <v>1</v>
      </c>
      <c r="I391" s="64">
        <f t="shared" si="5"/>
        <v>0</v>
      </c>
      <c r="J391">
        <f t="shared" si="6"/>
        <v>0</v>
      </c>
      <c r="K391" s="17">
        <f t="shared" ref="K391:M391" ca="1" si="777">IF(H391=1,$E391,"")</f>
        <v>4.0368321952338644E-2</v>
      </c>
      <c r="L391" t="str">
        <f t="shared" si="777"/>
        <v/>
      </c>
      <c r="M391" t="str">
        <f t="shared" si="777"/>
        <v/>
      </c>
      <c r="N391" s="148">
        <f>IF('StockBond Returns'!AD389=0,1,0)</f>
        <v>0</v>
      </c>
      <c r="O391">
        <f>IF( AND('StockBond Returns'!$AD389&lt;0,'StockBond Returns'!$AD389&gt;=-0.1),1,0)</f>
        <v>0</v>
      </c>
      <c r="P391">
        <f>IF( AND('StockBond Returns'!$AD389&lt;-0.1,'StockBond Returns'!$AD389&gt;=-0.2),1,0)</f>
        <v>1</v>
      </c>
      <c r="Q391">
        <f>IF( AND('StockBond Returns'!$AD389&lt;-0.2,'StockBond Returns'!$AD389&gt;=-0.3),1,0)</f>
        <v>0</v>
      </c>
      <c r="R391">
        <f>IF('StockBond Returns'!AD389&lt;-0.3,1,0)</f>
        <v>0</v>
      </c>
      <c r="S391" t="str">
        <f t="shared" ref="S391:W391" si="778">IF(N391=1,$E391,"")</f>
        <v/>
      </c>
      <c r="T391" t="str">
        <f t="shared" si="778"/>
        <v/>
      </c>
      <c r="U391" s="17">
        <f t="shared" ca="1" si="778"/>
        <v>4.0368321952338644E-2</v>
      </c>
      <c r="V391" t="str">
        <f t="shared" si="778"/>
        <v/>
      </c>
      <c r="W391" t="str">
        <f t="shared" si="778"/>
        <v/>
      </c>
    </row>
    <row r="392" spans="1:23" ht="13" x14ac:dyDescent="0.15">
      <c r="A392">
        <f t="shared" si="30"/>
        <v>2</v>
      </c>
      <c r="B392">
        <f t="shared" si="31"/>
        <v>1903</v>
      </c>
      <c r="C392" s="149">
        <f t="shared" si="706"/>
        <v>1186</v>
      </c>
      <c r="D392" s="146">
        <f t="shared" si="9"/>
        <v>1903.0833333333042</v>
      </c>
      <c r="E392" s="147">
        <f ca="1">('StockBond Returns'!AA391+'StockBond Returns'!AC391-'Parameters &amp; Main Results'!$B$39)/'StockBond Returns'!AB391*12</f>
        <v>3.9314725416012677E-2</v>
      </c>
      <c r="F392" s="70">
        <f ca="1">'StockBond Returns'!AA391+'StockBond Returns'!AC391-'StockBond Returns'!AB391*'Distribution of Final Value'!$B$7</f>
        <v>-9.0030912697311116E-2</v>
      </c>
      <c r="G392" s="17">
        <f>1/'StockBond Returns'!M390</f>
        <v>4.9217122791560951E-2</v>
      </c>
      <c r="H392">
        <f t="shared" si="4"/>
        <v>0</v>
      </c>
      <c r="I392" s="64">
        <f t="shared" si="5"/>
        <v>1</v>
      </c>
      <c r="J392">
        <f t="shared" si="6"/>
        <v>0</v>
      </c>
      <c r="K392" t="str">
        <f t="shared" ref="K392:M392" si="779">IF(H392=1,$E392,"")</f>
        <v/>
      </c>
      <c r="L392" s="17">
        <f t="shared" ca="1" si="779"/>
        <v>3.9314725416012677E-2</v>
      </c>
      <c r="M392" t="str">
        <f t="shared" si="779"/>
        <v/>
      </c>
      <c r="N392" s="148">
        <f>IF('StockBond Returns'!AD390=0,1,0)</f>
        <v>0</v>
      </c>
      <c r="O392">
        <f>IF( AND('StockBond Returns'!$AD390&lt;0,'StockBond Returns'!$AD390&gt;=-0.1),1,0)</f>
        <v>1</v>
      </c>
      <c r="P392">
        <f>IF( AND('StockBond Returns'!$AD390&lt;-0.1,'StockBond Returns'!$AD390&gt;=-0.2),1,0)</f>
        <v>0</v>
      </c>
      <c r="Q392">
        <f>IF( AND('StockBond Returns'!$AD390&lt;-0.2,'StockBond Returns'!$AD390&gt;=-0.3),1,0)</f>
        <v>0</v>
      </c>
      <c r="R392">
        <f>IF('StockBond Returns'!AD390&lt;-0.3,1,0)</f>
        <v>0</v>
      </c>
      <c r="S392" t="str">
        <f t="shared" ref="S392:W392" si="780">IF(N392=1,$E392,"")</f>
        <v/>
      </c>
      <c r="T392" s="17">
        <f t="shared" ca="1" si="780"/>
        <v>3.9314725416012677E-2</v>
      </c>
      <c r="U392" t="str">
        <f t="shared" si="780"/>
        <v/>
      </c>
      <c r="V392" t="str">
        <f t="shared" si="780"/>
        <v/>
      </c>
      <c r="W392" t="str">
        <f t="shared" si="780"/>
        <v/>
      </c>
    </row>
    <row r="393" spans="1:23" ht="13" x14ac:dyDescent="0.15">
      <c r="A393">
        <f t="shared" si="30"/>
        <v>3</v>
      </c>
      <c r="B393">
        <f t="shared" si="31"/>
        <v>1903</v>
      </c>
      <c r="C393" s="149">
        <f t="shared" si="706"/>
        <v>1216</v>
      </c>
      <c r="D393" s="146">
        <f t="shared" si="9"/>
        <v>1903.1666666666374</v>
      </c>
      <c r="E393" s="147">
        <f ca="1">('StockBond Returns'!AA392+'StockBond Returns'!AC392-'Parameters &amp; Main Results'!$B$39)/'StockBond Returns'!AB392*12</f>
        <v>3.9455338637529924E-2</v>
      </c>
      <c r="F393" s="70">
        <f ca="1">'StockBond Returns'!AA392+'StockBond Returns'!AC392-'StockBond Returns'!AB392*'Distribution of Final Value'!$B$7</f>
        <v>-6.9181223895690813E-2</v>
      </c>
      <c r="G393" s="17">
        <f>1/'StockBond Returns'!M391</f>
        <v>4.9733796076730799E-2</v>
      </c>
      <c r="H393">
        <f t="shared" si="4"/>
        <v>0</v>
      </c>
      <c r="I393" s="64">
        <f t="shared" si="5"/>
        <v>1</v>
      </c>
      <c r="J393">
        <f t="shared" si="6"/>
        <v>0</v>
      </c>
      <c r="K393" t="str">
        <f t="shared" ref="K393:M393" si="781">IF(H393=1,$E393,"")</f>
        <v/>
      </c>
      <c r="L393" s="17">
        <f t="shared" ca="1" si="781"/>
        <v>3.9455338637529924E-2</v>
      </c>
      <c r="M393" t="str">
        <f t="shared" si="781"/>
        <v/>
      </c>
      <c r="N393" s="148">
        <f>IF('StockBond Returns'!AD391=0,1,0)</f>
        <v>0</v>
      </c>
      <c r="O393">
        <f>IF( AND('StockBond Returns'!$AD391&lt;0,'StockBond Returns'!$AD391&gt;=-0.1),1,0)</f>
        <v>1</v>
      </c>
      <c r="P393">
        <f>IF( AND('StockBond Returns'!$AD391&lt;-0.1,'StockBond Returns'!$AD391&gt;=-0.2),1,0)</f>
        <v>0</v>
      </c>
      <c r="Q393">
        <f>IF( AND('StockBond Returns'!$AD391&lt;-0.2,'StockBond Returns'!$AD391&gt;=-0.3),1,0)</f>
        <v>0</v>
      </c>
      <c r="R393">
        <f>IF('StockBond Returns'!AD391&lt;-0.3,1,0)</f>
        <v>0</v>
      </c>
      <c r="S393" t="str">
        <f t="shared" ref="S393:W393" si="782">IF(N393=1,$E393,"")</f>
        <v/>
      </c>
      <c r="T393" s="17">
        <f t="shared" ca="1" si="782"/>
        <v>3.9455338637529924E-2</v>
      </c>
      <c r="U393" t="str">
        <f t="shared" si="782"/>
        <v/>
      </c>
      <c r="V393" t="str">
        <f t="shared" si="782"/>
        <v/>
      </c>
      <c r="W393" t="str">
        <f t="shared" si="782"/>
        <v/>
      </c>
    </row>
    <row r="394" spans="1:23" ht="13" x14ac:dyDescent="0.15">
      <c r="A394">
        <f t="shared" si="30"/>
        <v>4</v>
      </c>
      <c r="B394">
        <f t="shared" si="31"/>
        <v>1903</v>
      </c>
      <c r="C394" s="149">
        <f t="shared" si="706"/>
        <v>1247</v>
      </c>
      <c r="D394" s="146">
        <f t="shared" si="9"/>
        <v>1903.2499999999707</v>
      </c>
      <c r="E394" s="147">
        <f ca="1">('StockBond Returns'!AA393+'StockBond Returns'!AC393-'Parameters &amp; Main Results'!$B$39)/'StockBond Returns'!AB393*12</f>
        <v>3.922843211399165E-2</v>
      </c>
      <c r="F394" s="70">
        <f ca="1">'StockBond Returns'!AA393+'StockBond Returns'!AC393-'StockBond Returns'!AB393*'Distribution of Final Value'!$B$7</f>
        <v>-0.10451842971920122</v>
      </c>
      <c r="G394" s="17">
        <f>1/'StockBond Returns'!M392</f>
        <v>5.0290274508950447E-2</v>
      </c>
      <c r="H394">
        <f t="shared" si="4"/>
        <v>1</v>
      </c>
      <c r="I394" s="64">
        <f t="shared" si="5"/>
        <v>0</v>
      </c>
      <c r="J394">
        <f t="shared" si="6"/>
        <v>0</v>
      </c>
      <c r="K394" s="17">
        <f t="shared" ref="K394:M394" ca="1" si="783">IF(H394=1,$E394,"")</f>
        <v>3.922843211399165E-2</v>
      </c>
      <c r="L394" t="str">
        <f t="shared" si="783"/>
        <v/>
      </c>
      <c r="M394" t="str">
        <f t="shared" si="783"/>
        <v/>
      </c>
      <c r="N394" s="148">
        <f>IF('StockBond Returns'!AD392=0,1,0)</f>
        <v>0</v>
      </c>
      <c r="O394">
        <f>IF( AND('StockBond Returns'!$AD392&lt;0,'StockBond Returns'!$AD392&gt;=-0.1),1,0)</f>
        <v>1</v>
      </c>
      <c r="P394">
        <f>IF( AND('StockBond Returns'!$AD392&lt;-0.1,'StockBond Returns'!$AD392&gt;=-0.2),1,0)</f>
        <v>0</v>
      </c>
      <c r="Q394">
        <f>IF( AND('StockBond Returns'!$AD392&lt;-0.2,'StockBond Returns'!$AD392&gt;=-0.3),1,0)</f>
        <v>0</v>
      </c>
      <c r="R394">
        <f>IF('StockBond Returns'!AD392&lt;-0.3,1,0)</f>
        <v>0</v>
      </c>
      <c r="S394" t="str">
        <f t="shared" ref="S394:W394" si="784">IF(N394=1,$E394,"")</f>
        <v/>
      </c>
      <c r="T394" s="17">
        <f t="shared" ca="1" si="784"/>
        <v>3.922843211399165E-2</v>
      </c>
      <c r="U394" t="str">
        <f t="shared" si="784"/>
        <v/>
      </c>
      <c r="V394" t="str">
        <f t="shared" si="784"/>
        <v/>
      </c>
      <c r="W394" t="str">
        <f t="shared" si="784"/>
        <v/>
      </c>
    </row>
    <row r="395" spans="1:23" ht="13" x14ac:dyDescent="0.15">
      <c r="A395">
        <f t="shared" si="30"/>
        <v>5</v>
      </c>
      <c r="B395">
        <f t="shared" si="31"/>
        <v>1903</v>
      </c>
      <c r="C395" s="149">
        <f t="shared" si="706"/>
        <v>1277</v>
      </c>
      <c r="D395" s="146">
        <f t="shared" si="9"/>
        <v>1903.3333333333039</v>
      </c>
      <c r="E395" s="147">
        <f ca="1">('StockBond Returns'!AA394+'StockBond Returns'!AC394-'Parameters &amp; Main Results'!$B$39)/'StockBond Returns'!AB394*12</f>
        <v>4.0577994329600256E-2</v>
      </c>
      <c r="F395" s="70">
        <f ca="1">'StockBond Returns'!AA394+'StockBond Returns'!AC394-'StockBond Returns'!AB394*'Distribution of Final Value'!$B$7</f>
        <v>7.8893763959969831E-2</v>
      </c>
      <c r="G395" s="17">
        <f>1/'StockBond Returns'!M393</f>
        <v>5.2686976252599396E-2</v>
      </c>
      <c r="H395">
        <f t="shared" si="4"/>
        <v>1</v>
      </c>
      <c r="I395" s="64">
        <f t="shared" si="5"/>
        <v>0</v>
      </c>
      <c r="J395">
        <f t="shared" si="6"/>
        <v>0</v>
      </c>
      <c r="K395" s="17">
        <f t="shared" ref="K395:M395" ca="1" si="785">IF(H395=1,$E395,"")</f>
        <v>4.0577994329600256E-2</v>
      </c>
      <c r="L395" t="str">
        <f t="shared" si="785"/>
        <v/>
      </c>
      <c r="M395" t="str">
        <f t="shared" si="785"/>
        <v/>
      </c>
      <c r="N395" s="148">
        <f>IF('StockBond Returns'!AD393=0,1,0)</f>
        <v>0</v>
      </c>
      <c r="O395">
        <f>IF( AND('StockBond Returns'!$AD393&lt;0,'StockBond Returns'!$AD393&gt;=-0.1),1,0)</f>
        <v>0</v>
      </c>
      <c r="P395">
        <f>IF( AND('StockBond Returns'!$AD393&lt;-0.1,'StockBond Returns'!$AD393&gt;=-0.2),1,0)</f>
        <v>1</v>
      </c>
      <c r="Q395">
        <f>IF( AND('StockBond Returns'!$AD393&lt;-0.2,'StockBond Returns'!$AD393&gt;=-0.3),1,0)</f>
        <v>0</v>
      </c>
      <c r="R395">
        <f>IF('StockBond Returns'!AD393&lt;-0.3,1,0)</f>
        <v>0</v>
      </c>
      <c r="S395" t="str">
        <f t="shared" ref="S395:W395" si="786">IF(N395=1,$E395,"")</f>
        <v/>
      </c>
      <c r="T395" t="str">
        <f t="shared" si="786"/>
        <v/>
      </c>
      <c r="U395" s="17">
        <f t="shared" ca="1" si="786"/>
        <v>4.0577994329600256E-2</v>
      </c>
      <c r="V395" t="str">
        <f t="shared" si="786"/>
        <v/>
      </c>
      <c r="W395" t="str">
        <f t="shared" si="786"/>
        <v/>
      </c>
    </row>
    <row r="396" spans="1:23" ht="13" x14ac:dyDescent="0.15">
      <c r="A396">
        <f t="shared" si="30"/>
        <v>6</v>
      </c>
      <c r="B396">
        <f t="shared" si="31"/>
        <v>1903</v>
      </c>
      <c r="C396" s="149">
        <f t="shared" si="706"/>
        <v>1308</v>
      </c>
      <c r="D396" s="146">
        <f t="shared" si="9"/>
        <v>1903.4166666666372</v>
      </c>
      <c r="E396" s="147">
        <f ca="1">('StockBond Returns'!AA395+'StockBond Returns'!AC395-'Parameters &amp; Main Results'!$B$39)/'StockBond Returns'!AB395*12</f>
        <v>4.0173265650209553E-2</v>
      </c>
      <c r="F396" s="70">
        <f ca="1">'StockBond Returns'!AA395+'StockBond Returns'!AC395-'StockBond Returns'!AB395*'Distribution of Final Value'!$B$7</f>
        <v>2.4894079979462802E-2</v>
      </c>
      <c r="G396" s="17">
        <f>1/'StockBond Returns'!M394</f>
        <v>5.2756921841092992E-2</v>
      </c>
      <c r="H396">
        <f t="shared" si="4"/>
        <v>1</v>
      </c>
      <c r="I396" s="64">
        <f t="shared" si="5"/>
        <v>0</v>
      </c>
      <c r="J396">
        <f t="shared" si="6"/>
        <v>0</v>
      </c>
      <c r="K396" s="17">
        <f t="shared" ref="K396:M396" ca="1" si="787">IF(H396=1,$E396,"")</f>
        <v>4.0173265650209553E-2</v>
      </c>
      <c r="L396" t="str">
        <f t="shared" si="787"/>
        <v/>
      </c>
      <c r="M396" t="str">
        <f t="shared" si="787"/>
        <v/>
      </c>
      <c r="N396" s="148">
        <f>IF('StockBond Returns'!AD394=0,1,0)</f>
        <v>0</v>
      </c>
      <c r="O396">
        <f>IF( AND('StockBond Returns'!$AD394&lt;0,'StockBond Returns'!$AD394&gt;=-0.1),1,0)</f>
        <v>0</v>
      </c>
      <c r="P396">
        <f>IF( AND('StockBond Returns'!$AD394&lt;-0.1,'StockBond Returns'!$AD394&gt;=-0.2),1,0)</f>
        <v>1</v>
      </c>
      <c r="Q396">
        <f>IF( AND('StockBond Returns'!$AD394&lt;-0.2,'StockBond Returns'!$AD394&gt;=-0.3),1,0)</f>
        <v>0</v>
      </c>
      <c r="R396">
        <f>IF('StockBond Returns'!AD394&lt;-0.3,1,0)</f>
        <v>0</v>
      </c>
      <c r="S396" t="str">
        <f t="shared" ref="S396:W396" si="788">IF(N396=1,$E396,"")</f>
        <v/>
      </c>
      <c r="T396" t="str">
        <f t="shared" si="788"/>
        <v/>
      </c>
      <c r="U396" s="17">
        <f t="shared" ca="1" si="788"/>
        <v>4.0173265650209553E-2</v>
      </c>
      <c r="V396" t="str">
        <f t="shared" si="788"/>
        <v/>
      </c>
      <c r="W396" t="str">
        <f t="shared" si="788"/>
        <v/>
      </c>
    </row>
    <row r="397" spans="1:23" ht="13" x14ac:dyDescent="0.15">
      <c r="A397">
        <f t="shared" si="30"/>
        <v>7</v>
      </c>
      <c r="B397">
        <f t="shared" si="31"/>
        <v>1903</v>
      </c>
      <c r="C397" s="149">
        <f t="shared" si="706"/>
        <v>1339</v>
      </c>
      <c r="D397" s="146">
        <f t="shared" si="9"/>
        <v>1903.4999999999704</v>
      </c>
      <c r="E397" s="147">
        <f ca="1">('StockBond Returns'!AA396+'StockBond Returns'!AC396-'Parameters &amp; Main Results'!$B$39)/'StockBond Returns'!AB396*12</f>
        <v>4.1951399381990197E-2</v>
      </c>
      <c r="F397" s="70">
        <f ca="1">'StockBond Returns'!AA396+'StockBond Returns'!AC396-'StockBond Returns'!AB396*'Distribution of Final Value'!$B$7</f>
        <v>0.27923195574530624</v>
      </c>
      <c r="G397" s="17">
        <f>1/'StockBond Returns'!M395</f>
        <v>5.6121283913191128E-2</v>
      </c>
      <c r="H397">
        <f t="shared" si="4"/>
        <v>1</v>
      </c>
      <c r="I397" s="64">
        <f t="shared" si="5"/>
        <v>0</v>
      </c>
      <c r="J397">
        <f t="shared" si="6"/>
        <v>0</v>
      </c>
      <c r="K397" s="17">
        <f t="shared" ref="K397:M397" ca="1" si="789">IF(H397=1,$E397,"")</f>
        <v>4.1951399381990197E-2</v>
      </c>
      <c r="L397" t="str">
        <f t="shared" si="789"/>
        <v/>
      </c>
      <c r="M397" t="str">
        <f t="shared" si="789"/>
        <v/>
      </c>
      <c r="N397" s="148">
        <f>IF('StockBond Returns'!AD395=0,1,0)</f>
        <v>0</v>
      </c>
      <c r="O397">
        <f>IF( AND('StockBond Returns'!$AD395&lt;0,'StockBond Returns'!$AD395&gt;=-0.1),1,0)</f>
        <v>0</v>
      </c>
      <c r="P397">
        <f>IF( AND('StockBond Returns'!$AD395&lt;-0.1,'StockBond Returns'!$AD395&gt;=-0.2),1,0)</f>
        <v>1</v>
      </c>
      <c r="Q397">
        <f>IF( AND('StockBond Returns'!$AD395&lt;-0.2,'StockBond Returns'!$AD395&gt;=-0.3),1,0)</f>
        <v>0</v>
      </c>
      <c r="R397">
        <f>IF('StockBond Returns'!AD395&lt;-0.3,1,0)</f>
        <v>0</v>
      </c>
      <c r="S397" t="str">
        <f t="shared" ref="S397:W397" si="790">IF(N397=1,$E397,"")</f>
        <v/>
      </c>
      <c r="T397" t="str">
        <f t="shared" si="790"/>
        <v/>
      </c>
      <c r="U397" s="17">
        <f t="shared" ca="1" si="790"/>
        <v>4.1951399381990197E-2</v>
      </c>
      <c r="V397" t="str">
        <f t="shared" si="790"/>
        <v/>
      </c>
      <c r="W397" t="str">
        <f t="shared" si="790"/>
        <v/>
      </c>
    </row>
    <row r="398" spans="1:23" ht="13" x14ac:dyDescent="0.15">
      <c r="A398">
        <f t="shared" si="30"/>
        <v>8</v>
      </c>
      <c r="B398">
        <f t="shared" si="31"/>
        <v>1903</v>
      </c>
      <c r="C398" s="149">
        <f t="shared" si="706"/>
        <v>1369</v>
      </c>
      <c r="D398" s="146">
        <f t="shared" si="9"/>
        <v>1903.5833333333037</v>
      </c>
      <c r="E398" s="147">
        <f ca="1">('StockBond Returns'!AA397+'StockBond Returns'!AC397-'Parameters &amp; Main Results'!$B$39)/'StockBond Returns'!AB397*12</f>
        <v>4.3028748612537152E-2</v>
      </c>
      <c r="F398" s="70">
        <f ca="1">'StockBond Returns'!AA397+'StockBond Returns'!AC397-'StockBond Returns'!AB397*'Distribution of Final Value'!$B$7</f>
        <v>0.41170814209484874</v>
      </c>
      <c r="G398" s="17">
        <f>1/'StockBond Returns'!M396</f>
        <v>5.8257543260105828E-2</v>
      </c>
      <c r="H398">
        <f t="shared" si="4"/>
        <v>1</v>
      </c>
      <c r="I398" s="64">
        <f t="shared" si="5"/>
        <v>0</v>
      </c>
      <c r="J398">
        <f t="shared" si="6"/>
        <v>0</v>
      </c>
      <c r="K398" s="17">
        <f t="shared" ref="K398:M398" ca="1" si="791">IF(H398=1,$E398,"")</f>
        <v>4.3028748612537152E-2</v>
      </c>
      <c r="L398" t="str">
        <f t="shared" si="791"/>
        <v/>
      </c>
      <c r="M398" t="str">
        <f t="shared" si="791"/>
        <v/>
      </c>
      <c r="N398" s="148">
        <f>IF('StockBond Returns'!AD396=0,1,0)</f>
        <v>0</v>
      </c>
      <c r="O398">
        <f>IF( AND('StockBond Returns'!$AD396&lt;0,'StockBond Returns'!$AD396&gt;=-0.1),1,0)</f>
        <v>0</v>
      </c>
      <c r="P398">
        <f>IF( AND('StockBond Returns'!$AD396&lt;-0.1,'StockBond Returns'!$AD396&gt;=-0.2),1,0)</f>
        <v>1</v>
      </c>
      <c r="Q398">
        <f>IF( AND('StockBond Returns'!$AD396&lt;-0.2,'StockBond Returns'!$AD396&gt;=-0.3),1,0)</f>
        <v>0</v>
      </c>
      <c r="R398">
        <f>IF('StockBond Returns'!AD396&lt;-0.3,1,0)</f>
        <v>0</v>
      </c>
      <c r="S398" t="str">
        <f t="shared" ref="S398:W398" si="792">IF(N398=1,$E398,"")</f>
        <v/>
      </c>
      <c r="T398" t="str">
        <f t="shared" si="792"/>
        <v/>
      </c>
      <c r="U398" s="17">
        <f t="shared" ca="1" si="792"/>
        <v>4.3028748612537152E-2</v>
      </c>
      <c r="V398" t="str">
        <f t="shared" si="792"/>
        <v/>
      </c>
      <c r="W398" t="str">
        <f t="shared" si="792"/>
        <v/>
      </c>
    </row>
    <row r="399" spans="1:23" ht="13" x14ac:dyDescent="0.15">
      <c r="A399">
        <f t="shared" si="30"/>
        <v>9</v>
      </c>
      <c r="B399">
        <f t="shared" si="31"/>
        <v>1903</v>
      </c>
      <c r="C399" s="149">
        <f t="shared" si="706"/>
        <v>1400</v>
      </c>
      <c r="D399" s="146">
        <f t="shared" si="9"/>
        <v>1903.666666666637</v>
      </c>
      <c r="E399" s="147">
        <f ca="1">('StockBond Returns'!AA398+'StockBond Returns'!AC398-'Parameters &amp; Main Results'!$B$39)/'StockBond Returns'!AB398*12</f>
        <v>4.454461735281702E-2</v>
      </c>
      <c r="F399" s="70">
        <f ca="1">'StockBond Returns'!AA398+'StockBond Returns'!AC398-'StockBond Returns'!AB398*'Distribution of Final Value'!$B$7</f>
        <v>0.62093092750566647</v>
      </c>
      <c r="G399" s="17">
        <f>1/'StockBond Returns'!M397</f>
        <v>6.135301011570822E-2</v>
      </c>
      <c r="H399">
        <f t="shared" si="4"/>
        <v>1</v>
      </c>
      <c r="I399" s="64">
        <f t="shared" si="5"/>
        <v>0</v>
      </c>
      <c r="J399">
        <f t="shared" si="6"/>
        <v>0</v>
      </c>
      <c r="K399" s="17">
        <f t="shared" ref="K399:M399" ca="1" si="793">IF(H399=1,$E399,"")</f>
        <v>4.454461735281702E-2</v>
      </c>
      <c r="L399" t="str">
        <f t="shared" si="793"/>
        <v/>
      </c>
      <c r="M399" t="str">
        <f t="shared" si="793"/>
        <v/>
      </c>
      <c r="N399" s="148">
        <f>IF('StockBond Returns'!AD397=0,1,0)</f>
        <v>0</v>
      </c>
      <c r="O399">
        <f>IF( AND('StockBond Returns'!$AD397&lt;0,'StockBond Returns'!$AD397&gt;=-0.1),1,0)</f>
        <v>0</v>
      </c>
      <c r="P399">
        <f>IF( AND('StockBond Returns'!$AD397&lt;-0.1,'StockBond Returns'!$AD397&gt;=-0.2),1,0)</f>
        <v>0</v>
      </c>
      <c r="Q399">
        <f>IF( AND('StockBond Returns'!$AD397&lt;-0.2,'StockBond Returns'!$AD397&gt;=-0.3),1,0)</f>
        <v>1</v>
      </c>
      <c r="R399">
        <f>IF('StockBond Returns'!AD397&lt;-0.3,1,0)</f>
        <v>0</v>
      </c>
      <c r="S399" t="str">
        <f t="shared" ref="S399:W399" si="794">IF(N399=1,$E399,"")</f>
        <v/>
      </c>
      <c r="T399" t="str">
        <f t="shared" si="794"/>
        <v/>
      </c>
      <c r="U399" t="str">
        <f t="shared" si="794"/>
        <v/>
      </c>
      <c r="V399" s="17">
        <f t="shared" ca="1" si="794"/>
        <v>4.454461735281702E-2</v>
      </c>
      <c r="W399" t="str">
        <f t="shared" si="794"/>
        <v/>
      </c>
    </row>
    <row r="400" spans="1:23" ht="13" x14ac:dyDescent="0.15">
      <c r="A400">
        <f t="shared" si="30"/>
        <v>10</v>
      </c>
      <c r="B400">
        <f t="shared" si="31"/>
        <v>1903</v>
      </c>
      <c r="C400" s="149">
        <f t="shared" si="706"/>
        <v>1430</v>
      </c>
      <c r="D400" s="146">
        <f t="shared" si="9"/>
        <v>1903.7499999999702</v>
      </c>
      <c r="E400" s="147">
        <f ca="1">('StockBond Returns'!AA399+'StockBond Returns'!AC399-'Parameters &amp; Main Results'!$B$39)/'StockBond Returns'!AB399*12</f>
        <v>4.5815344180029118E-2</v>
      </c>
      <c r="F400" s="70">
        <f ca="1">'StockBond Returns'!AA399+'StockBond Returns'!AC399-'StockBond Returns'!AB399*'Distribution of Final Value'!$B$7</f>
        <v>0.77989703309058012</v>
      </c>
      <c r="G400" s="17">
        <f>1/'StockBond Returns'!M398</f>
        <v>6.3879970577805423E-2</v>
      </c>
      <c r="H400">
        <f t="shared" si="4"/>
        <v>1</v>
      </c>
      <c r="I400" s="64">
        <f t="shared" si="5"/>
        <v>0</v>
      </c>
      <c r="J400">
        <f t="shared" si="6"/>
        <v>0</v>
      </c>
      <c r="K400" s="17">
        <f t="shared" ref="K400:M400" ca="1" si="795">IF(H400=1,$E400,"")</f>
        <v>4.5815344180029118E-2</v>
      </c>
      <c r="L400" t="str">
        <f t="shared" si="795"/>
        <v/>
      </c>
      <c r="M400" t="str">
        <f t="shared" si="795"/>
        <v/>
      </c>
      <c r="N400" s="148">
        <f>IF('StockBond Returns'!AD398=0,1,0)</f>
        <v>0</v>
      </c>
      <c r="O400">
        <f>IF( AND('StockBond Returns'!$AD398&lt;0,'StockBond Returns'!$AD398&gt;=-0.1),1,0)</f>
        <v>0</v>
      </c>
      <c r="P400">
        <f>IF( AND('StockBond Returns'!$AD398&lt;-0.1,'StockBond Returns'!$AD398&gt;=-0.2),1,0)</f>
        <v>0</v>
      </c>
      <c r="Q400">
        <f>IF( AND('StockBond Returns'!$AD398&lt;-0.2,'StockBond Returns'!$AD398&gt;=-0.3),1,0)</f>
        <v>1</v>
      </c>
      <c r="R400">
        <f>IF('StockBond Returns'!AD398&lt;-0.3,1,0)</f>
        <v>0</v>
      </c>
      <c r="S400" t="str">
        <f t="shared" ref="S400:W400" si="796">IF(N400=1,$E400,"")</f>
        <v/>
      </c>
      <c r="T400" t="str">
        <f t="shared" si="796"/>
        <v/>
      </c>
      <c r="U400" t="str">
        <f t="shared" si="796"/>
        <v/>
      </c>
      <c r="V400" s="17">
        <f t="shared" ca="1" si="796"/>
        <v>4.5815344180029118E-2</v>
      </c>
      <c r="W400" t="str">
        <f t="shared" si="796"/>
        <v/>
      </c>
    </row>
    <row r="401" spans="1:23" ht="13" x14ac:dyDescent="0.15">
      <c r="A401">
        <f t="shared" si="30"/>
        <v>11</v>
      </c>
      <c r="B401">
        <f t="shared" si="31"/>
        <v>1903</v>
      </c>
      <c r="C401" s="149">
        <f t="shared" si="706"/>
        <v>1461</v>
      </c>
      <c r="D401" s="146">
        <f t="shared" si="9"/>
        <v>1903.8333333333035</v>
      </c>
      <c r="E401" s="147">
        <f ca="1">('StockBond Returns'!AA400+'StockBond Returns'!AC400-'Parameters &amp; Main Results'!$B$39)/'StockBond Returns'!AB400*12</f>
        <v>4.6384174978698324E-2</v>
      </c>
      <c r="F401" s="70">
        <f ca="1">'StockBond Returns'!AA400+'StockBond Returns'!AC400-'StockBond Returns'!AB400*'Distribution of Final Value'!$B$7</f>
        <v>0.90134983097146026</v>
      </c>
      <c r="G401" s="17">
        <f>1/'StockBond Returns'!M399</f>
        <v>6.556111470319366E-2</v>
      </c>
      <c r="H401">
        <f t="shared" si="4"/>
        <v>1</v>
      </c>
      <c r="I401" s="64">
        <f t="shared" si="5"/>
        <v>0</v>
      </c>
      <c r="J401">
        <f t="shared" si="6"/>
        <v>0</v>
      </c>
      <c r="K401" s="17">
        <f t="shared" ref="K401:M401" ca="1" si="797">IF(H401=1,$E401,"")</f>
        <v>4.6384174978698324E-2</v>
      </c>
      <c r="L401" t="str">
        <f t="shared" si="797"/>
        <v/>
      </c>
      <c r="M401" t="str">
        <f t="shared" si="797"/>
        <v/>
      </c>
      <c r="N401" s="148">
        <f>IF('StockBond Returns'!AD399=0,1,0)</f>
        <v>0</v>
      </c>
      <c r="O401">
        <f>IF( AND('StockBond Returns'!$AD399&lt;0,'StockBond Returns'!$AD399&gt;=-0.1),1,0)</f>
        <v>0</v>
      </c>
      <c r="P401">
        <f>IF( AND('StockBond Returns'!$AD399&lt;-0.1,'StockBond Returns'!$AD399&gt;=-0.2),1,0)</f>
        <v>0</v>
      </c>
      <c r="Q401">
        <f>IF( AND('StockBond Returns'!$AD399&lt;-0.2,'StockBond Returns'!$AD399&gt;=-0.3),1,0)</f>
        <v>1</v>
      </c>
      <c r="R401">
        <f>IF('StockBond Returns'!AD399&lt;-0.3,1,0)</f>
        <v>0</v>
      </c>
      <c r="S401" t="str">
        <f t="shared" ref="S401:W401" si="798">IF(N401=1,$E401,"")</f>
        <v/>
      </c>
      <c r="T401" t="str">
        <f t="shared" si="798"/>
        <v/>
      </c>
      <c r="U401" t="str">
        <f t="shared" si="798"/>
        <v/>
      </c>
      <c r="V401" s="17">
        <f t="shared" ca="1" si="798"/>
        <v>4.6384174978698324E-2</v>
      </c>
      <c r="W401" t="str">
        <f t="shared" si="798"/>
        <v/>
      </c>
    </row>
    <row r="402" spans="1:23" ht="13" x14ac:dyDescent="0.15">
      <c r="A402">
        <f t="shared" si="30"/>
        <v>12</v>
      </c>
      <c r="B402">
        <f t="shared" si="31"/>
        <v>1903</v>
      </c>
      <c r="C402" s="149">
        <f t="shared" si="706"/>
        <v>1492</v>
      </c>
      <c r="D402" s="146">
        <f t="shared" si="9"/>
        <v>1903.9166666666367</v>
      </c>
      <c r="E402" s="147">
        <f ca="1">('StockBond Returns'!AA401+'StockBond Returns'!AC401-'Parameters &amp; Main Results'!$B$39)/'StockBond Returns'!AB401*12</f>
        <v>4.5775258015954251E-2</v>
      </c>
      <c r="F402" s="70">
        <f ca="1">'StockBond Returns'!AA401+'StockBond Returns'!AC401-'StockBond Returns'!AB401*'Distribution of Final Value'!$B$7</f>
        <v>0.7553007506894911</v>
      </c>
      <c r="G402" s="17">
        <f>1/'StockBond Returns'!M400</f>
        <v>6.4901865818503809E-2</v>
      </c>
      <c r="H402">
        <f t="shared" si="4"/>
        <v>1</v>
      </c>
      <c r="I402" s="64">
        <f t="shared" si="5"/>
        <v>0</v>
      </c>
      <c r="J402">
        <f t="shared" si="6"/>
        <v>0</v>
      </c>
      <c r="K402" s="17">
        <f t="shared" ref="K402:M402" ca="1" si="799">IF(H402=1,$E402,"")</f>
        <v>4.5775258015954251E-2</v>
      </c>
      <c r="L402" t="str">
        <f t="shared" si="799"/>
        <v/>
      </c>
      <c r="M402" t="str">
        <f t="shared" si="799"/>
        <v/>
      </c>
      <c r="N402" s="148">
        <f>IF('StockBond Returns'!AD400=0,1,0)</f>
        <v>0</v>
      </c>
      <c r="O402">
        <f>IF( AND('StockBond Returns'!$AD400&lt;0,'StockBond Returns'!$AD400&gt;=-0.1),1,0)</f>
        <v>0</v>
      </c>
      <c r="P402">
        <f>IF( AND('StockBond Returns'!$AD400&lt;-0.1,'StockBond Returns'!$AD400&gt;=-0.2),1,0)</f>
        <v>0</v>
      </c>
      <c r="Q402">
        <f>IF( AND('StockBond Returns'!$AD400&lt;-0.2,'StockBond Returns'!$AD400&gt;=-0.3),1,0)</f>
        <v>1</v>
      </c>
      <c r="R402">
        <f>IF('StockBond Returns'!AD400&lt;-0.3,1,0)</f>
        <v>0</v>
      </c>
      <c r="S402" t="str">
        <f t="shared" ref="S402:W402" si="800">IF(N402=1,$E402,"")</f>
        <v/>
      </c>
      <c r="T402" t="str">
        <f t="shared" si="800"/>
        <v/>
      </c>
      <c r="U402" t="str">
        <f t="shared" si="800"/>
        <v/>
      </c>
      <c r="V402" s="17">
        <f t="shared" ca="1" si="800"/>
        <v>4.5775258015954251E-2</v>
      </c>
      <c r="W402" t="str">
        <f t="shared" si="800"/>
        <v/>
      </c>
    </row>
    <row r="403" spans="1:23" ht="13" x14ac:dyDescent="0.15">
      <c r="A403">
        <f t="shared" si="30"/>
        <v>1</v>
      </c>
      <c r="B403">
        <f t="shared" si="31"/>
        <v>1904</v>
      </c>
      <c r="C403" s="149">
        <f t="shared" si="706"/>
        <v>1521</v>
      </c>
      <c r="D403" s="146">
        <f t="shared" si="9"/>
        <v>1903.99999999997</v>
      </c>
      <c r="E403" s="147">
        <f ca="1">('StockBond Returns'!AA402+'StockBond Returns'!AC402-'Parameters &amp; Main Results'!$B$39)/'StockBond Returns'!AB402*12</f>
        <v>4.4244806527498869E-2</v>
      </c>
      <c r="F403" s="70">
        <f ca="1">'StockBond Returns'!AA402+'StockBond Returns'!AC402-'StockBond Returns'!AB402*'Distribution of Final Value'!$B$7</f>
        <v>0.57139647189127096</v>
      </c>
      <c r="G403" s="17">
        <f>1/'StockBond Returns'!M401</f>
        <v>6.2332892760707324E-2</v>
      </c>
      <c r="H403">
        <f t="shared" si="4"/>
        <v>1</v>
      </c>
      <c r="I403" s="64">
        <f t="shared" si="5"/>
        <v>0</v>
      </c>
      <c r="J403">
        <f t="shared" si="6"/>
        <v>0</v>
      </c>
      <c r="K403" s="17">
        <f t="shared" ref="K403:M403" ca="1" si="801">IF(H403=1,$E403,"")</f>
        <v>4.4244806527498869E-2</v>
      </c>
      <c r="L403" t="str">
        <f t="shared" si="801"/>
        <v/>
      </c>
      <c r="M403" t="str">
        <f t="shared" si="801"/>
        <v/>
      </c>
      <c r="N403" s="148">
        <f>IF('StockBond Returns'!AD401=0,1,0)</f>
        <v>0</v>
      </c>
      <c r="O403">
        <f>IF( AND('StockBond Returns'!$AD401&lt;0,'StockBond Returns'!$AD401&gt;=-0.1),1,0)</f>
        <v>0</v>
      </c>
      <c r="P403">
        <f>IF( AND('StockBond Returns'!$AD401&lt;-0.1,'StockBond Returns'!$AD401&gt;=-0.2),1,0)</f>
        <v>0</v>
      </c>
      <c r="Q403">
        <f>IF( AND('StockBond Returns'!$AD401&lt;-0.2,'StockBond Returns'!$AD401&gt;=-0.3),1,0)</f>
        <v>1</v>
      </c>
      <c r="R403">
        <f>IF('StockBond Returns'!AD401&lt;-0.3,1,0)</f>
        <v>0</v>
      </c>
      <c r="S403" t="str">
        <f t="shared" ref="S403:W403" si="802">IF(N403=1,$E403,"")</f>
        <v/>
      </c>
      <c r="T403" t="str">
        <f t="shared" si="802"/>
        <v/>
      </c>
      <c r="U403" t="str">
        <f t="shared" si="802"/>
        <v/>
      </c>
      <c r="V403" s="17">
        <f t="shared" ca="1" si="802"/>
        <v>4.4244806527498869E-2</v>
      </c>
      <c r="W403" t="str">
        <f t="shared" si="802"/>
        <v/>
      </c>
    </row>
    <row r="404" spans="1:23" ht="13" x14ac:dyDescent="0.15">
      <c r="A404">
        <f t="shared" si="30"/>
        <v>2</v>
      </c>
      <c r="B404">
        <f t="shared" si="31"/>
        <v>1904</v>
      </c>
      <c r="C404" s="149">
        <f t="shared" si="706"/>
        <v>1552</v>
      </c>
      <c r="D404" s="146">
        <f t="shared" si="9"/>
        <v>1904.0833333333032</v>
      </c>
      <c r="E404" s="147">
        <f ca="1">('StockBond Returns'!AA403+'StockBond Returns'!AC403-'Parameters &amp; Main Results'!$B$39)/'StockBond Returns'!AB403*12</f>
        <v>4.4736615195417655E-2</v>
      </c>
      <c r="F404" s="70">
        <f ca="1">'StockBond Returns'!AA403+'StockBond Returns'!AC403-'StockBond Returns'!AB403*'Distribution of Final Value'!$B$7</f>
        <v>0.63969299570053995</v>
      </c>
      <c r="G404" s="17">
        <f>1/'StockBond Returns'!M402</f>
        <v>6.3044412498201474E-2</v>
      </c>
      <c r="H404">
        <f t="shared" si="4"/>
        <v>1</v>
      </c>
      <c r="I404" s="64">
        <f t="shared" si="5"/>
        <v>0</v>
      </c>
      <c r="J404">
        <f t="shared" si="6"/>
        <v>0</v>
      </c>
      <c r="K404" s="17">
        <f t="shared" ref="K404:M404" ca="1" si="803">IF(H404=1,$E404,"")</f>
        <v>4.4736615195417655E-2</v>
      </c>
      <c r="L404" t="str">
        <f t="shared" si="803"/>
        <v/>
      </c>
      <c r="M404" t="str">
        <f t="shared" si="803"/>
        <v/>
      </c>
      <c r="N404" s="148">
        <f>IF('StockBond Returns'!AD402=0,1,0)</f>
        <v>0</v>
      </c>
      <c r="O404">
        <f>IF( AND('StockBond Returns'!$AD402&lt;0,'StockBond Returns'!$AD402&gt;=-0.1),1,0)</f>
        <v>0</v>
      </c>
      <c r="P404">
        <f>IF( AND('StockBond Returns'!$AD402&lt;-0.1,'StockBond Returns'!$AD402&gt;=-0.2),1,0)</f>
        <v>0</v>
      </c>
      <c r="Q404">
        <f>IF( AND('StockBond Returns'!$AD402&lt;-0.2,'StockBond Returns'!$AD402&gt;=-0.3),1,0)</f>
        <v>1</v>
      </c>
      <c r="R404">
        <f>IF('StockBond Returns'!AD402&lt;-0.3,1,0)</f>
        <v>0</v>
      </c>
      <c r="S404" t="str">
        <f t="shared" ref="S404:W404" si="804">IF(N404=1,$E404,"")</f>
        <v/>
      </c>
      <c r="T404" t="str">
        <f t="shared" si="804"/>
        <v/>
      </c>
      <c r="U404" t="str">
        <f t="shared" si="804"/>
        <v/>
      </c>
      <c r="V404" s="17">
        <f t="shared" ca="1" si="804"/>
        <v>4.4736615195417655E-2</v>
      </c>
      <c r="W404" t="str">
        <f t="shared" si="804"/>
        <v/>
      </c>
    </row>
    <row r="405" spans="1:23" ht="13" x14ac:dyDescent="0.15">
      <c r="A405">
        <f t="shared" si="30"/>
        <v>3</v>
      </c>
      <c r="B405">
        <f t="shared" si="31"/>
        <v>1904</v>
      </c>
      <c r="C405" s="149">
        <f t="shared" si="706"/>
        <v>1582</v>
      </c>
      <c r="D405" s="146">
        <f t="shared" si="9"/>
        <v>1904.1666666666365</v>
      </c>
      <c r="E405" s="147">
        <f ca="1">('StockBond Returns'!AA404+'StockBond Returns'!AC404-'Parameters &amp; Main Results'!$B$39)/'StockBond Returns'!AB404*12</f>
        <v>4.6792048378706173E-2</v>
      </c>
      <c r="F405" s="70">
        <f ca="1">'StockBond Returns'!AA404+'StockBond Returns'!AC404-'StockBond Returns'!AB404*'Distribution of Final Value'!$B$7</f>
        <v>0.89505033476049523</v>
      </c>
      <c r="G405" s="17">
        <f>1/'StockBond Returns'!M403</f>
        <v>6.6571255057446543E-2</v>
      </c>
      <c r="H405">
        <f t="shared" si="4"/>
        <v>1</v>
      </c>
      <c r="I405" s="64">
        <f t="shared" si="5"/>
        <v>0</v>
      </c>
      <c r="J405">
        <f t="shared" si="6"/>
        <v>0</v>
      </c>
      <c r="K405" s="17">
        <f t="shared" ref="K405:M405" ca="1" si="805">IF(H405=1,$E405,"")</f>
        <v>4.6792048378706173E-2</v>
      </c>
      <c r="L405" t="str">
        <f t="shared" si="805"/>
        <v/>
      </c>
      <c r="M405" t="str">
        <f t="shared" si="805"/>
        <v/>
      </c>
      <c r="N405" s="148">
        <f>IF('StockBond Returns'!AD403=0,1,0)</f>
        <v>0</v>
      </c>
      <c r="O405">
        <f>IF( AND('StockBond Returns'!$AD403&lt;0,'StockBond Returns'!$AD403&gt;=-0.1),1,0)</f>
        <v>0</v>
      </c>
      <c r="P405">
        <f>IF( AND('StockBond Returns'!$AD403&lt;-0.1,'StockBond Returns'!$AD403&gt;=-0.2),1,0)</f>
        <v>0</v>
      </c>
      <c r="Q405">
        <f>IF( AND('StockBond Returns'!$AD403&lt;-0.2,'StockBond Returns'!$AD403&gt;=-0.3),1,0)</f>
        <v>1</v>
      </c>
      <c r="R405">
        <f>IF('StockBond Returns'!AD403&lt;-0.3,1,0)</f>
        <v>0</v>
      </c>
      <c r="S405" t="str">
        <f t="shared" ref="S405:W405" si="806">IF(N405=1,$E405,"")</f>
        <v/>
      </c>
      <c r="T405" t="str">
        <f t="shared" si="806"/>
        <v/>
      </c>
      <c r="U405" t="str">
        <f t="shared" si="806"/>
        <v/>
      </c>
      <c r="V405" s="17">
        <f t="shared" ca="1" si="806"/>
        <v>4.6792048378706173E-2</v>
      </c>
      <c r="W405" t="str">
        <f t="shared" si="806"/>
        <v/>
      </c>
    </row>
    <row r="406" spans="1:23" ht="13" x14ac:dyDescent="0.15">
      <c r="A406">
        <f t="shared" si="30"/>
        <v>4</v>
      </c>
      <c r="B406">
        <f t="shared" si="31"/>
        <v>1904</v>
      </c>
      <c r="C406" s="149">
        <f t="shared" si="706"/>
        <v>1613</v>
      </c>
      <c r="D406" s="146">
        <f t="shared" si="9"/>
        <v>1904.2499999999698</v>
      </c>
      <c r="E406" s="147">
        <f ca="1">('StockBond Returns'!AA405+'StockBond Returns'!AC405-'Parameters &amp; Main Results'!$B$39)/'StockBond Returns'!AB405*12</f>
        <v>4.6356648620548162E-2</v>
      </c>
      <c r="F406" s="70">
        <f ca="1">'StockBond Returns'!AA405+'StockBond Returns'!AC405-'StockBond Returns'!AB405*'Distribution of Final Value'!$B$7</f>
        <v>0.8581649493180068</v>
      </c>
      <c r="G406" s="17">
        <f>1/'StockBond Returns'!M404</f>
        <v>6.6304510633930017E-2</v>
      </c>
      <c r="H406">
        <f t="shared" si="4"/>
        <v>1</v>
      </c>
      <c r="I406" s="64">
        <f t="shared" si="5"/>
        <v>0</v>
      </c>
      <c r="J406">
        <f t="shared" si="6"/>
        <v>0</v>
      </c>
      <c r="K406" s="17">
        <f t="shared" ref="K406:M406" ca="1" si="807">IF(H406=1,$E406,"")</f>
        <v>4.6356648620548162E-2</v>
      </c>
      <c r="L406" t="str">
        <f t="shared" si="807"/>
        <v/>
      </c>
      <c r="M406" t="str">
        <f t="shared" si="807"/>
        <v/>
      </c>
      <c r="N406" s="148">
        <f>IF('StockBond Returns'!AD404=0,1,0)</f>
        <v>0</v>
      </c>
      <c r="O406">
        <f>IF( AND('StockBond Returns'!$AD404&lt;0,'StockBond Returns'!$AD404&gt;=-0.1),1,0)</f>
        <v>0</v>
      </c>
      <c r="P406">
        <f>IF( AND('StockBond Returns'!$AD404&lt;-0.1,'StockBond Returns'!$AD404&gt;=-0.2),1,0)</f>
        <v>0</v>
      </c>
      <c r="Q406">
        <f>IF( AND('StockBond Returns'!$AD404&lt;-0.2,'StockBond Returns'!$AD404&gt;=-0.3),1,0)</f>
        <v>1</v>
      </c>
      <c r="R406">
        <f>IF('StockBond Returns'!AD404&lt;-0.3,1,0)</f>
        <v>0</v>
      </c>
      <c r="S406" t="str">
        <f t="shared" ref="S406:W406" si="808">IF(N406=1,$E406,"")</f>
        <v/>
      </c>
      <c r="T406" t="str">
        <f t="shared" si="808"/>
        <v/>
      </c>
      <c r="U406" t="str">
        <f t="shared" si="808"/>
        <v/>
      </c>
      <c r="V406" s="17">
        <f t="shared" ca="1" si="808"/>
        <v>4.6356648620548162E-2</v>
      </c>
      <c r="W406" t="str">
        <f t="shared" si="808"/>
        <v/>
      </c>
    </row>
    <row r="407" spans="1:23" ht="13" x14ac:dyDescent="0.15">
      <c r="A407">
        <f t="shared" si="30"/>
        <v>5</v>
      </c>
      <c r="B407">
        <f t="shared" si="31"/>
        <v>1904</v>
      </c>
      <c r="C407" s="149">
        <f t="shared" si="706"/>
        <v>1643</v>
      </c>
      <c r="D407" s="146">
        <f t="shared" si="9"/>
        <v>1904.333333333303</v>
      </c>
      <c r="E407" s="147">
        <f ca="1">('StockBond Returns'!AA406+'StockBond Returns'!AC406-'Parameters &amp; Main Results'!$B$39)/'StockBond Returns'!AB406*12</f>
        <v>4.5006361247247974E-2</v>
      </c>
      <c r="F407" s="70">
        <f ca="1">'StockBond Returns'!AA406+'StockBond Returns'!AC406-'StockBond Returns'!AB406*'Distribution of Final Value'!$B$7</f>
        <v>0.66600962763928528</v>
      </c>
      <c r="G407" s="17">
        <f>1/'StockBond Returns'!M405</f>
        <v>6.4244682358907026E-2</v>
      </c>
      <c r="H407">
        <f t="shared" si="4"/>
        <v>1</v>
      </c>
      <c r="I407" s="64">
        <f t="shared" si="5"/>
        <v>0</v>
      </c>
      <c r="J407">
        <f t="shared" si="6"/>
        <v>0</v>
      </c>
      <c r="K407" s="17">
        <f t="shared" ref="K407:M407" ca="1" si="809">IF(H407=1,$E407,"")</f>
        <v>4.5006361247247974E-2</v>
      </c>
      <c r="L407" t="str">
        <f t="shared" si="809"/>
        <v/>
      </c>
      <c r="M407" t="str">
        <f t="shared" si="809"/>
        <v/>
      </c>
      <c r="N407" s="148">
        <f>IF('StockBond Returns'!AD405=0,1,0)</f>
        <v>0</v>
      </c>
      <c r="O407">
        <f>IF( AND('StockBond Returns'!$AD405&lt;0,'StockBond Returns'!$AD405&gt;=-0.1),1,0)</f>
        <v>0</v>
      </c>
      <c r="P407">
        <f>IF( AND('StockBond Returns'!$AD405&lt;-0.1,'StockBond Returns'!$AD405&gt;=-0.2),1,0)</f>
        <v>0</v>
      </c>
      <c r="Q407">
        <f>IF( AND('StockBond Returns'!$AD405&lt;-0.2,'StockBond Returns'!$AD405&gt;=-0.3),1,0)</f>
        <v>1</v>
      </c>
      <c r="R407">
        <f>IF('StockBond Returns'!AD405&lt;-0.3,1,0)</f>
        <v>0</v>
      </c>
      <c r="S407" t="str">
        <f t="shared" ref="S407:W407" si="810">IF(N407=1,$E407,"")</f>
        <v/>
      </c>
      <c r="T407" t="str">
        <f t="shared" si="810"/>
        <v/>
      </c>
      <c r="U407" t="str">
        <f t="shared" si="810"/>
        <v/>
      </c>
      <c r="V407" s="17">
        <f t="shared" ca="1" si="810"/>
        <v>4.5006361247247974E-2</v>
      </c>
      <c r="W407" t="str">
        <f t="shared" si="810"/>
        <v/>
      </c>
    </row>
    <row r="408" spans="1:23" ht="13" x14ac:dyDescent="0.15">
      <c r="A408">
        <f t="shared" si="30"/>
        <v>6</v>
      </c>
      <c r="B408">
        <f t="shared" si="31"/>
        <v>1904</v>
      </c>
      <c r="C408" s="149">
        <f t="shared" si="706"/>
        <v>1674</v>
      </c>
      <c r="D408" s="146">
        <f t="shared" si="9"/>
        <v>1904.4166666666363</v>
      </c>
      <c r="E408" s="147">
        <f ca="1">('StockBond Returns'!AA407+'StockBond Returns'!AC407-'Parameters &amp; Main Results'!$B$39)/'StockBond Returns'!AB407*12</f>
        <v>4.4706511041218831E-2</v>
      </c>
      <c r="F408" s="70">
        <f ca="1">'StockBond Returns'!AA407+'StockBond Returns'!AC407-'StockBond Returns'!AB407*'Distribution of Final Value'!$B$7</f>
        <v>0.60982198048197667</v>
      </c>
      <c r="G408" s="17">
        <f>1/'StockBond Returns'!M406</f>
        <v>6.4408832643432085E-2</v>
      </c>
      <c r="H408">
        <f t="shared" si="4"/>
        <v>1</v>
      </c>
      <c r="I408" s="64">
        <f t="shared" si="5"/>
        <v>0</v>
      </c>
      <c r="J408">
        <f t="shared" si="6"/>
        <v>0</v>
      </c>
      <c r="K408" s="17">
        <f t="shared" ref="K408:M408" ca="1" si="811">IF(H408=1,$E408,"")</f>
        <v>4.4706511041218831E-2</v>
      </c>
      <c r="L408" t="str">
        <f t="shared" si="811"/>
        <v/>
      </c>
      <c r="M408" t="str">
        <f t="shared" si="811"/>
        <v/>
      </c>
      <c r="N408" s="148">
        <f>IF('StockBond Returns'!AD406=0,1,0)</f>
        <v>0</v>
      </c>
      <c r="O408">
        <f>IF( AND('StockBond Returns'!$AD406&lt;0,'StockBond Returns'!$AD406&gt;=-0.1),1,0)</f>
        <v>0</v>
      </c>
      <c r="P408">
        <f>IF( AND('StockBond Returns'!$AD406&lt;-0.1,'StockBond Returns'!$AD406&gt;=-0.2),1,0)</f>
        <v>0</v>
      </c>
      <c r="Q408">
        <f>IF( AND('StockBond Returns'!$AD406&lt;-0.2,'StockBond Returns'!$AD406&gt;=-0.3),1,0)</f>
        <v>1</v>
      </c>
      <c r="R408">
        <f>IF('StockBond Returns'!AD406&lt;-0.3,1,0)</f>
        <v>0</v>
      </c>
      <c r="S408" t="str">
        <f t="shared" ref="S408:W408" si="812">IF(N408=1,$E408,"")</f>
        <v/>
      </c>
      <c r="T408" t="str">
        <f t="shared" si="812"/>
        <v/>
      </c>
      <c r="U408" t="str">
        <f t="shared" si="812"/>
        <v/>
      </c>
      <c r="V408" s="17">
        <f t="shared" ca="1" si="812"/>
        <v>4.4706511041218831E-2</v>
      </c>
      <c r="W408" t="str">
        <f t="shared" si="812"/>
        <v/>
      </c>
    </row>
    <row r="409" spans="1:23" ht="13" x14ac:dyDescent="0.15">
      <c r="A409">
        <f t="shared" si="30"/>
        <v>7</v>
      </c>
      <c r="B409">
        <f t="shared" si="31"/>
        <v>1904</v>
      </c>
      <c r="C409" s="149">
        <f t="shared" si="706"/>
        <v>1705</v>
      </c>
      <c r="D409" s="146">
        <f t="shared" si="9"/>
        <v>1904.4999999999695</v>
      </c>
      <c r="E409" s="147">
        <f ca="1">('StockBond Returns'!AA408+'StockBond Returns'!AC408-'Parameters &amp; Main Results'!$B$39)/'StockBond Returns'!AB408*12</f>
        <v>4.4622902757023776E-2</v>
      </c>
      <c r="F409" s="70">
        <f ca="1">'StockBond Returns'!AA408+'StockBond Returns'!AC408-'StockBond Returns'!AB408*'Distribution of Final Value'!$B$7</f>
        <v>0.59941544494002486</v>
      </c>
      <c r="G409" s="17">
        <f>1/'StockBond Returns'!M407</f>
        <v>6.4622720499126457E-2</v>
      </c>
      <c r="H409">
        <f t="shared" si="4"/>
        <v>1</v>
      </c>
      <c r="I409" s="64">
        <f t="shared" si="5"/>
        <v>0</v>
      </c>
      <c r="J409">
        <f t="shared" si="6"/>
        <v>0</v>
      </c>
      <c r="K409" s="17">
        <f t="shared" ref="K409:M409" ca="1" si="813">IF(H409=1,$E409,"")</f>
        <v>4.4622902757023776E-2</v>
      </c>
      <c r="L409" t="str">
        <f t="shared" si="813"/>
        <v/>
      </c>
      <c r="M409" t="str">
        <f t="shared" si="813"/>
        <v/>
      </c>
      <c r="N409" s="148">
        <f>IF('StockBond Returns'!AD407=0,1,0)</f>
        <v>0</v>
      </c>
      <c r="O409">
        <f>IF( AND('StockBond Returns'!$AD407&lt;0,'StockBond Returns'!$AD407&gt;=-0.1),1,0)</f>
        <v>0</v>
      </c>
      <c r="P409">
        <f>IF( AND('StockBond Returns'!$AD407&lt;-0.1,'StockBond Returns'!$AD407&gt;=-0.2),1,0)</f>
        <v>0</v>
      </c>
      <c r="Q409">
        <f>IF( AND('StockBond Returns'!$AD407&lt;-0.2,'StockBond Returns'!$AD407&gt;=-0.3),1,0)</f>
        <v>1</v>
      </c>
      <c r="R409">
        <f>IF('StockBond Returns'!AD407&lt;-0.3,1,0)</f>
        <v>0</v>
      </c>
      <c r="S409" t="str">
        <f t="shared" ref="S409:W409" si="814">IF(N409=1,$E409,"")</f>
        <v/>
      </c>
      <c r="T409" t="str">
        <f t="shared" si="814"/>
        <v/>
      </c>
      <c r="U409" t="str">
        <f t="shared" si="814"/>
        <v/>
      </c>
      <c r="V409" s="17">
        <f t="shared" ca="1" si="814"/>
        <v>4.4622902757023776E-2</v>
      </c>
      <c r="W409" t="str">
        <f t="shared" si="814"/>
        <v/>
      </c>
    </row>
    <row r="410" spans="1:23" ht="13" x14ac:dyDescent="0.15">
      <c r="A410">
        <f t="shared" si="30"/>
        <v>8</v>
      </c>
      <c r="B410">
        <f t="shared" si="31"/>
        <v>1904</v>
      </c>
      <c r="C410" s="149">
        <f t="shared" si="706"/>
        <v>1735</v>
      </c>
      <c r="D410" s="146">
        <f t="shared" si="9"/>
        <v>1904.5833333333028</v>
      </c>
      <c r="E410" s="147">
        <f ca="1">('StockBond Returns'!AA409+'StockBond Returns'!AC409-'Parameters &amp; Main Results'!$B$39)/'StockBond Returns'!AB409*12</f>
        <v>4.3288434800770451E-2</v>
      </c>
      <c r="F410" s="70">
        <f ca="1">'StockBond Returns'!AA409+'StockBond Returns'!AC409-'StockBond Returns'!AB409*'Distribution of Final Value'!$B$7</f>
        <v>0.45166508415117335</v>
      </c>
      <c r="G410" s="17">
        <f>1/'StockBond Returns'!M408</f>
        <v>6.2358128904008998E-2</v>
      </c>
      <c r="H410">
        <f t="shared" si="4"/>
        <v>1</v>
      </c>
      <c r="I410" s="64">
        <f t="shared" si="5"/>
        <v>0</v>
      </c>
      <c r="J410">
        <f t="shared" si="6"/>
        <v>0</v>
      </c>
      <c r="K410" s="17">
        <f t="shared" ref="K410:M410" ca="1" si="815">IF(H410=1,$E410,"")</f>
        <v>4.3288434800770451E-2</v>
      </c>
      <c r="L410" t="str">
        <f t="shared" si="815"/>
        <v/>
      </c>
      <c r="M410" t="str">
        <f t="shared" si="815"/>
        <v/>
      </c>
      <c r="N410" s="148">
        <f>IF('StockBond Returns'!AD408=0,1,0)</f>
        <v>0</v>
      </c>
      <c r="O410">
        <f>IF( AND('StockBond Returns'!$AD408&lt;0,'StockBond Returns'!$AD408&gt;=-0.1),1,0)</f>
        <v>0</v>
      </c>
      <c r="P410">
        <f>IF( AND('StockBond Returns'!$AD408&lt;-0.1,'StockBond Returns'!$AD408&gt;=-0.2),1,0)</f>
        <v>1</v>
      </c>
      <c r="Q410">
        <f>IF( AND('StockBond Returns'!$AD408&lt;-0.2,'StockBond Returns'!$AD408&gt;=-0.3),1,0)</f>
        <v>0</v>
      </c>
      <c r="R410">
        <f>IF('StockBond Returns'!AD408&lt;-0.3,1,0)</f>
        <v>0</v>
      </c>
      <c r="S410" t="str">
        <f t="shared" ref="S410:W410" si="816">IF(N410=1,$E410,"")</f>
        <v/>
      </c>
      <c r="T410" t="str">
        <f t="shared" si="816"/>
        <v/>
      </c>
      <c r="U410" s="17">
        <f t="shared" ca="1" si="816"/>
        <v>4.3288434800770451E-2</v>
      </c>
      <c r="V410" t="str">
        <f t="shared" si="816"/>
        <v/>
      </c>
      <c r="W410" t="str">
        <f t="shared" si="816"/>
        <v/>
      </c>
    </row>
    <row r="411" spans="1:23" ht="13" x14ac:dyDescent="0.15">
      <c r="A411">
        <f t="shared" si="30"/>
        <v>9</v>
      </c>
      <c r="B411">
        <f t="shared" si="31"/>
        <v>1904</v>
      </c>
      <c r="C411" s="149">
        <f t="shared" si="706"/>
        <v>1766</v>
      </c>
      <c r="D411" s="146">
        <f t="shared" si="9"/>
        <v>1904.666666666636</v>
      </c>
      <c r="E411" s="147">
        <f ca="1">('StockBond Returns'!AA410+'StockBond Returns'!AC410-'Parameters &amp; Main Results'!$B$39)/'StockBond Returns'!AB410*12</f>
        <v>4.2770169968014152E-2</v>
      </c>
      <c r="F411" s="70">
        <f ca="1">'StockBond Returns'!AA410+'StockBond Returns'!AC410-'StockBond Returns'!AB410*'Distribution of Final Value'!$B$7</f>
        <v>0.38489231644268518</v>
      </c>
      <c r="G411" s="17">
        <f>1/'StockBond Returns'!M409</f>
        <v>5.8734787746505888E-2</v>
      </c>
      <c r="H411">
        <f t="shared" si="4"/>
        <v>1</v>
      </c>
      <c r="I411" s="64">
        <f t="shared" si="5"/>
        <v>0</v>
      </c>
      <c r="J411">
        <f t="shared" si="6"/>
        <v>0</v>
      </c>
      <c r="K411" s="17">
        <f t="shared" ref="K411:M411" ca="1" si="817">IF(H411=1,$E411,"")</f>
        <v>4.2770169968014152E-2</v>
      </c>
      <c r="L411" t="str">
        <f t="shared" si="817"/>
        <v/>
      </c>
      <c r="M411" t="str">
        <f t="shared" si="817"/>
        <v/>
      </c>
      <c r="N411" s="148">
        <f>IF('StockBond Returns'!AD409=0,1,0)</f>
        <v>0</v>
      </c>
      <c r="O411">
        <f>IF( AND('StockBond Returns'!$AD409&lt;0,'StockBond Returns'!$AD409&gt;=-0.1),1,0)</f>
        <v>0</v>
      </c>
      <c r="P411">
        <f>IF( AND('StockBond Returns'!$AD409&lt;-0.1,'StockBond Returns'!$AD409&gt;=-0.2),1,0)</f>
        <v>1</v>
      </c>
      <c r="Q411">
        <f>IF( AND('StockBond Returns'!$AD409&lt;-0.2,'StockBond Returns'!$AD409&gt;=-0.3),1,0)</f>
        <v>0</v>
      </c>
      <c r="R411">
        <f>IF('StockBond Returns'!AD409&lt;-0.3,1,0)</f>
        <v>0</v>
      </c>
      <c r="S411" t="str">
        <f t="shared" ref="S411:W411" si="818">IF(N411=1,$E411,"")</f>
        <v/>
      </c>
      <c r="T411" t="str">
        <f t="shared" si="818"/>
        <v/>
      </c>
      <c r="U411" s="17">
        <f t="shared" ca="1" si="818"/>
        <v>4.2770169968014152E-2</v>
      </c>
      <c r="V411" t="str">
        <f t="shared" si="818"/>
        <v/>
      </c>
      <c r="W411" t="str">
        <f t="shared" si="818"/>
        <v/>
      </c>
    </row>
    <row r="412" spans="1:23" ht="13" x14ac:dyDescent="0.15">
      <c r="A412">
        <f t="shared" si="30"/>
        <v>10</v>
      </c>
      <c r="B412">
        <f t="shared" si="31"/>
        <v>1904</v>
      </c>
      <c r="C412" s="149">
        <f t="shared" si="706"/>
        <v>1796</v>
      </c>
      <c r="D412" s="146">
        <f t="shared" si="9"/>
        <v>1904.7499999999693</v>
      </c>
      <c r="E412" s="147">
        <f ca="1">('StockBond Returns'!AA411+'StockBond Returns'!AC411-'Parameters &amp; Main Results'!$B$39)/'StockBond Returns'!AB411*12</f>
        <v>4.1855307479967969E-2</v>
      </c>
      <c r="F412" s="70">
        <f ca="1">'StockBond Returns'!AA411+'StockBond Returns'!AC411-'StockBond Returns'!AB411*'Distribution of Final Value'!$B$7</f>
        <v>0.2619536188275946</v>
      </c>
      <c r="G412" s="17">
        <f>1/'StockBond Returns'!M410</f>
        <v>5.9727879601352597E-2</v>
      </c>
      <c r="H412">
        <f t="shared" si="4"/>
        <v>1</v>
      </c>
      <c r="I412" s="64">
        <f t="shared" si="5"/>
        <v>0</v>
      </c>
      <c r="J412">
        <f t="shared" si="6"/>
        <v>0</v>
      </c>
      <c r="K412" s="17">
        <f t="shared" ref="K412:M412" ca="1" si="819">IF(H412=1,$E412,"")</f>
        <v>4.1855307479967969E-2</v>
      </c>
      <c r="L412" t="str">
        <f t="shared" si="819"/>
        <v/>
      </c>
      <c r="M412" t="str">
        <f t="shared" si="819"/>
        <v/>
      </c>
      <c r="N412" s="148">
        <f>IF('StockBond Returns'!AD410=0,1,0)</f>
        <v>0</v>
      </c>
      <c r="O412">
        <f>IF( AND('StockBond Returns'!$AD410&lt;0,'StockBond Returns'!$AD410&gt;=-0.1),1,0)</f>
        <v>0</v>
      </c>
      <c r="P412">
        <f>IF( AND('StockBond Returns'!$AD410&lt;-0.1,'StockBond Returns'!$AD410&gt;=-0.2),1,0)</f>
        <v>1</v>
      </c>
      <c r="Q412">
        <f>IF( AND('StockBond Returns'!$AD410&lt;-0.2,'StockBond Returns'!$AD410&gt;=-0.3),1,0)</f>
        <v>0</v>
      </c>
      <c r="R412">
        <f>IF('StockBond Returns'!AD410&lt;-0.3,1,0)</f>
        <v>0</v>
      </c>
      <c r="S412" t="str">
        <f t="shared" ref="S412:W412" si="820">IF(N412=1,$E412,"")</f>
        <v/>
      </c>
      <c r="T412" t="str">
        <f t="shared" si="820"/>
        <v/>
      </c>
      <c r="U412" s="17">
        <f t="shared" ca="1" si="820"/>
        <v>4.1855307479967969E-2</v>
      </c>
      <c r="V412" t="str">
        <f t="shared" si="820"/>
        <v/>
      </c>
      <c r="W412" t="str">
        <f t="shared" si="820"/>
        <v/>
      </c>
    </row>
    <row r="413" spans="1:23" ht="13" x14ac:dyDescent="0.15">
      <c r="A413">
        <f t="shared" si="30"/>
        <v>11</v>
      </c>
      <c r="B413">
        <f t="shared" si="31"/>
        <v>1904</v>
      </c>
      <c r="C413" s="149">
        <f t="shared" si="706"/>
        <v>1827</v>
      </c>
      <c r="D413" s="146">
        <f t="shared" si="9"/>
        <v>1904.8333333333026</v>
      </c>
      <c r="E413" s="147">
        <f ca="1">('StockBond Returns'!AA412+'StockBond Returns'!AC412-'Parameters &amp; Main Results'!$B$39)/'StockBond Returns'!AB412*12</f>
        <v>4.0091717145754477E-2</v>
      </c>
      <c r="F413" s="70">
        <f ca="1">'StockBond Returns'!AA412+'StockBond Returns'!AC412-'StockBond Returns'!AB412*'Distribution of Final Value'!$B$7</f>
        <v>1.3305867270520189E-2</v>
      </c>
      <c r="G413" s="17">
        <f>1/'StockBond Returns'!M411</f>
        <v>5.6711212323939407E-2</v>
      </c>
      <c r="H413">
        <f t="shared" si="4"/>
        <v>1</v>
      </c>
      <c r="I413" s="64">
        <f t="shared" si="5"/>
        <v>0</v>
      </c>
      <c r="J413">
        <f t="shared" si="6"/>
        <v>0</v>
      </c>
      <c r="K413" s="17">
        <f t="shared" ref="K413:M413" ca="1" si="821">IF(H413=1,$E413,"")</f>
        <v>4.0091717145754477E-2</v>
      </c>
      <c r="L413" t="str">
        <f t="shared" si="821"/>
        <v/>
      </c>
      <c r="M413" t="str">
        <f t="shared" si="821"/>
        <v/>
      </c>
      <c r="N413" s="148">
        <f>IF('StockBond Returns'!AD411=0,1,0)</f>
        <v>0</v>
      </c>
      <c r="O413">
        <f>IF( AND('StockBond Returns'!$AD411&lt;0,'StockBond Returns'!$AD411&gt;=-0.1),1,0)</f>
        <v>1</v>
      </c>
      <c r="P413">
        <f>IF( AND('StockBond Returns'!$AD411&lt;-0.1,'StockBond Returns'!$AD411&gt;=-0.2),1,0)</f>
        <v>0</v>
      </c>
      <c r="Q413">
        <f>IF( AND('StockBond Returns'!$AD411&lt;-0.2,'StockBond Returns'!$AD411&gt;=-0.3),1,0)</f>
        <v>0</v>
      </c>
      <c r="R413">
        <f>IF('StockBond Returns'!AD411&lt;-0.3,1,0)</f>
        <v>0</v>
      </c>
      <c r="S413" t="str">
        <f t="shared" ref="S413:W413" si="822">IF(N413=1,$E413,"")</f>
        <v/>
      </c>
      <c r="T413" s="17">
        <f t="shared" ca="1" si="822"/>
        <v>4.0091717145754477E-2</v>
      </c>
      <c r="U413" t="str">
        <f t="shared" si="822"/>
        <v/>
      </c>
      <c r="V413" t="str">
        <f t="shared" si="822"/>
        <v/>
      </c>
      <c r="W413" t="str">
        <f t="shared" si="822"/>
        <v/>
      </c>
    </row>
    <row r="414" spans="1:23" ht="13" x14ac:dyDescent="0.15">
      <c r="A414">
        <f t="shared" si="30"/>
        <v>12</v>
      </c>
      <c r="B414">
        <f t="shared" si="31"/>
        <v>1904</v>
      </c>
      <c r="C414" s="149">
        <f t="shared" si="706"/>
        <v>1858</v>
      </c>
      <c r="D414" s="146">
        <f t="shared" si="9"/>
        <v>1904.9166666666358</v>
      </c>
      <c r="E414" s="147">
        <f ca="1">('StockBond Returns'!AA413+'StockBond Returns'!AC413-'Parameters &amp; Main Results'!$B$39)/'StockBond Returns'!AB413*12</f>
        <v>3.9470692966776882E-2</v>
      </c>
      <c r="F414" s="70">
        <f ca="1">'StockBond Returns'!AA413+'StockBond Returns'!AC413-'StockBond Returns'!AB413*'Distribution of Final Value'!$B$7</f>
        <v>-7.6904016377709716E-2</v>
      </c>
      <c r="G414" s="17">
        <f>1/'StockBond Returns'!M412</f>
        <v>5.532136111734217E-2</v>
      </c>
      <c r="H414">
        <f t="shared" si="4"/>
        <v>1</v>
      </c>
      <c r="I414" s="64">
        <f t="shared" si="5"/>
        <v>0</v>
      </c>
      <c r="J414">
        <f t="shared" si="6"/>
        <v>0</v>
      </c>
      <c r="K414" s="17">
        <f t="shared" ref="K414:M414" ca="1" si="823">IF(H414=1,$E414,"")</f>
        <v>3.9470692966776882E-2</v>
      </c>
      <c r="L414" t="str">
        <f t="shared" si="823"/>
        <v/>
      </c>
      <c r="M414" t="str">
        <f t="shared" si="823"/>
        <v/>
      </c>
      <c r="N414" s="148">
        <f>IF('StockBond Returns'!AD412=0,1,0)</f>
        <v>0</v>
      </c>
      <c r="O414">
        <f>IF( AND('StockBond Returns'!$AD412&lt;0,'StockBond Returns'!$AD412&gt;=-0.1),1,0)</f>
        <v>1</v>
      </c>
      <c r="P414">
        <f>IF( AND('StockBond Returns'!$AD412&lt;-0.1,'StockBond Returns'!$AD412&gt;=-0.2),1,0)</f>
        <v>0</v>
      </c>
      <c r="Q414">
        <f>IF( AND('StockBond Returns'!$AD412&lt;-0.2,'StockBond Returns'!$AD412&gt;=-0.3),1,0)</f>
        <v>0</v>
      </c>
      <c r="R414">
        <f>IF('StockBond Returns'!AD412&lt;-0.3,1,0)</f>
        <v>0</v>
      </c>
      <c r="S414" t="str">
        <f t="shared" ref="S414:W414" si="824">IF(N414=1,$E414,"")</f>
        <v/>
      </c>
      <c r="T414" s="17">
        <f t="shared" ca="1" si="824"/>
        <v>3.9470692966776882E-2</v>
      </c>
      <c r="U414" t="str">
        <f t="shared" si="824"/>
        <v/>
      </c>
      <c r="V414" t="str">
        <f t="shared" si="824"/>
        <v/>
      </c>
      <c r="W414" t="str">
        <f t="shared" si="824"/>
        <v/>
      </c>
    </row>
    <row r="415" spans="1:23" ht="13" x14ac:dyDescent="0.15">
      <c r="A415">
        <f t="shared" si="30"/>
        <v>1</v>
      </c>
      <c r="B415">
        <f t="shared" si="31"/>
        <v>1905</v>
      </c>
      <c r="C415" s="149">
        <f t="shared" si="706"/>
        <v>1886</v>
      </c>
      <c r="D415" s="146">
        <f t="shared" si="9"/>
        <v>1904.9999999999691</v>
      </c>
      <c r="E415" s="147">
        <f ca="1">('StockBond Returns'!AA414+'StockBond Returns'!AC414-'Parameters &amp; Main Results'!$B$39)/'StockBond Returns'!AB414*12</f>
        <v>3.9180245266104238E-2</v>
      </c>
      <c r="F415" s="70">
        <f ca="1">'StockBond Returns'!AA414+'StockBond Returns'!AC414-'StockBond Returns'!AB414*'Distribution of Final Value'!$B$7</f>
        <v>-0.12381087093925291</v>
      </c>
      <c r="G415" s="17">
        <f>1/'StockBond Returns'!M413</f>
        <v>5.5067052308135717E-2</v>
      </c>
      <c r="H415">
        <f t="shared" si="4"/>
        <v>1</v>
      </c>
      <c r="I415" s="64">
        <f t="shared" si="5"/>
        <v>0</v>
      </c>
      <c r="J415">
        <f t="shared" si="6"/>
        <v>0</v>
      </c>
      <c r="K415" s="17">
        <f t="shared" ref="K415:M415" ca="1" si="825">IF(H415=1,$E415,"")</f>
        <v>3.9180245266104238E-2</v>
      </c>
      <c r="L415" t="str">
        <f t="shared" si="825"/>
        <v/>
      </c>
      <c r="M415" t="str">
        <f t="shared" si="825"/>
        <v/>
      </c>
      <c r="N415" s="148">
        <f>IF('StockBond Returns'!AD413=0,1,0)</f>
        <v>0</v>
      </c>
      <c r="O415">
        <f>IF( AND('StockBond Returns'!$AD413&lt;0,'StockBond Returns'!$AD413&gt;=-0.1),1,0)</f>
        <v>1</v>
      </c>
      <c r="P415">
        <f>IF( AND('StockBond Returns'!$AD413&lt;-0.1,'StockBond Returns'!$AD413&gt;=-0.2),1,0)</f>
        <v>0</v>
      </c>
      <c r="Q415">
        <f>IF( AND('StockBond Returns'!$AD413&lt;-0.2,'StockBond Returns'!$AD413&gt;=-0.3),1,0)</f>
        <v>0</v>
      </c>
      <c r="R415">
        <f>IF('StockBond Returns'!AD413&lt;-0.3,1,0)</f>
        <v>0</v>
      </c>
      <c r="S415" t="str">
        <f t="shared" ref="S415:W415" si="826">IF(N415=1,$E415,"")</f>
        <v/>
      </c>
      <c r="T415" s="17">
        <f t="shared" ca="1" si="826"/>
        <v>3.9180245266104238E-2</v>
      </c>
      <c r="U415" t="str">
        <f t="shared" si="826"/>
        <v/>
      </c>
      <c r="V415" t="str">
        <f t="shared" si="826"/>
        <v/>
      </c>
      <c r="W415" t="str">
        <f t="shared" si="826"/>
        <v/>
      </c>
    </row>
    <row r="416" spans="1:23" ht="13" x14ac:dyDescent="0.15">
      <c r="A416">
        <f t="shared" si="30"/>
        <v>2</v>
      </c>
      <c r="B416">
        <f t="shared" si="31"/>
        <v>1905</v>
      </c>
      <c r="C416" s="149">
        <f t="shared" si="706"/>
        <v>1917</v>
      </c>
      <c r="D416" s="146">
        <f t="shared" si="9"/>
        <v>1905.0833333333023</v>
      </c>
      <c r="E416" s="147">
        <f ca="1">('StockBond Returns'!AA415+'StockBond Returns'!AC415-'Parameters &amp; Main Results'!$B$39)/'StockBond Returns'!AB415*12</f>
        <v>3.8547120645989918E-2</v>
      </c>
      <c r="F416" s="70">
        <f ca="1">'StockBond Returns'!AA415+'StockBond Returns'!AC415-'StockBond Returns'!AB415*'Distribution of Final Value'!$B$7</f>
        <v>-0.22317687878854198</v>
      </c>
      <c r="G416" s="17">
        <f>1/'StockBond Returns'!M414</f>
        <v>5.4171615155682265E-2</v>
      </c>
      <c r="H416">
        <f t="shared" si="4"/>
        <v>1</v>
      </c>
      <c r="I416" s="64">
        <f t="shared" si="5"/>
        <v>0</v>
      </c>
      <c r="J416">
        <f t="shared" si="6"/>
        <v>0</v>
      </c>
      <c r="K416" s="17">
        <f t="shared" ref="K416:M416" ca="1" si="827">IF(H416=1,$E416,"")</f>
        <v>3.8547120645989918E-2</v>
      </c>
      <c r="L416" t="str">
        <f t="shared" si="827"/>
        <v/>
      </c>
      <c r="M416" t="str">
        <f t="shared" si="827"/>
        <v/>
      </c>
      <c r="N416" s="148">
        <f>IF('StockBond Returns'!AD414=0,1,0)</f>
        <v>1</v>
      </c>
      <c r="O416">
        <f>IF( AND('StockBond Returns'!$AD414&lt;0,'StockBond Returns'!$AD414&gt;=-0.1),1,0)</f>
        <v>0</v>
      </c>
      <c r="P416">
        <f>IF( AND('StockBond Returns'!$AD414&lt;-0.1,'StockBond Returns'!$AD414&gt;=-0.2),1,0)</f>
        <v>0</v>
      </c>
      <c r="Q416">
        <f>IF( AND('StockBond Returns'!$AD414&lt;-0.2,'StockBond Returns'!$AD414&gt;=-0.3),1,0)</f>
        <v>0</v>
      </c>
      <c r="R416">
        <f>IF('StockBond Returns'!AD414&lt;-0.3,1,0)</f>
        <v>0</v>
      </c>
      <c r="S416" s="17">
        <f t="shared" ref="S416:W416" ca="1" si="828">IF(N416=1,$E416,"")</f>
        <v>3.8547120645989918E-2</v>
      </c>
      <c r="T416" t="str">
        <f t="shared" si="828"/>
        <v/>
      </c>
      <c r="U416" t="str">
        <f t="shared" si="828"/>
        <v/>
      </c>
      <c r="V416" t="str">
        <f t="shared" si="828"/>
        <v/>
      </c>
      <c r="W416" t="str">
        <f t="shared" si="828"/>
        <v/>
      </c>
    </row>
    <row r="417" spans="1:23" ht="13" x14ac:dyDescent="0.15">
      <c r="A417">
        <f t="shared" si="30"/>
        <v>3</v>
      </c>
      <c r="B417">
        <f t="shared" si="31"/>
        <v>1905</v>
      </c>
      <c r="C417" s="149">
        <f t="shared" si="706"/>
        <v>1947</v>
      </c>
      <c r="D417" s="146">
        <f t="shared" si="9"/>
        <v>1905.1666666666356</v>
      </c>
      <c r="E417" s="147">
        <f ca="1">('StockBond Returns'!AA416+'StockBond Returns'!AC416-'Parameters &amp; Main Results'!$B$39)/'StockBond Returns'!AB416*12</f>
        <v>3.7319652611659156E-2</v>
      </c>
      <c r="F417" s="70">
        <f ca="1">'StockBond Returns'!AA416+'StockBond Returns'!AC416-'StockBond Returns'!AB416*'Distribution of Final Value'!$B$7</f>
        <v>-0.41366601223275623</v>
      </c>
      <c r="G417" s="17">
        <f>1/'StockBond Returns'!M415</f>
        <v>5.2167572061485257E-2</v>
      </c>
      <c r="H417">
        <f t="shared" si="4"/>
        <v>1</v>
      </c>
      <c r="I417" s="64">
        <f t="shared" si="5"/>
        <v>0</v>
      </c>
      <c r="J417">
        <f t="shared" si="6"/>
        <v>0</v>
      </c>
      <c r="K417" s="17">
        <f t="shared" ref="K417:M417" ca="1" si="829">IF(H417=1,$E417,"")</f>
        <v>3.7319652611659156E-2</v>
      </c>
      <c r="L417" t="str">
        <f t="shared" si="829"/>
        <v/>
      </c>
      <c r="M417" t="str">
        <f t="shared" si="829"/>
        <v/>
      </c>
      <c r="N417" s="148">
        <f>IF('StockBond Returns'!AD415=0,1,0)</f>
        <v>1</v>
      </c>
      <c r="O417">
        <f>IF( AND('StockBond Returns'!$AD415&lt;0,'StockBond Returns'!$AD415&gt;=-0.1),1,0)</f>
        <v>0</v>
      </c>
      <c r="P417">
        <f>IF( AND('StockBond Returns'!$AD415&lt;-0.1,'StockBond Returns'!$AD415&gt;=-0.2),1,0)</f>
        <v>0</v>
      </c>
      <c r="Q417">
        <f>IF( AND('StockBond Returns'!$AD415&lt;-0.2,'StockBond Returns'!$AD415&gt;=-0.3),1,0)</f>
        <v>0</v>
      </c>
      <c r="R417">
        <f>IF('StockBond Returns'!AD415&lt;-0.3,1,0)</f>
        <v>0</v>
      </c>
      <c r="S417" s="17">
        <f t="shared" ref="S417:W417" ca="1" si="830">IF(N417=1,$E417,"")</f>
        <v>3.7319652611659156E-2</v>
      </c>
      <c r="T417" t="str">
        <f t="shared" si="830"/>
        <v/>
      </c>
      <c r="U417" t="str">
        <f t="shared" si="830"/>
        <v/>
      </c>
      <c r="V417" t="str">
        <f t="shared" si="830"/>
        <v/>
      </c>
      <c r="W417" t="str">
        <f t="shared" si="830"/>
        <v/>
      </c>
    </row>
    <row r="418" spans="1:23" ht="13" x14ac:dyDescent="0.15">
      <c r="A418">
        <f t="shared" si="30"/>
        <v>4</v>
      </c>
      <c r="B418">
        <f t="shared" si="31"/>
        <v>1905</v>
      </c>
      <c r="C418" s="149">
        <f t="shared" si="706"/>
        <v>1978</v>
      </c>
      <c r="D418" s="146">
        <f t="shared" si="9"/>
        <v>1905.2499999999688</v>
      </c>
      <c r="E418" s="147">
        <f ca="1">('StockBond Returns'!AA417+'StockBond Returns'!AC417-'Parameters &amp; Main Results'!$B$39)/'StockBond Returns'!AB417*12</f>
        <v>3.6023299793015842E-2</v>
      </c>
      <c r="F418" s="70">
        <f ca="1">'StockBond Returns'!AA417+'StockBond Returns'!AC417-'StockBond Returns'!AB417*'Distribution of Final Value'!$B$7</f>
        <v>-0.61579445013983225</v>
      </c>
      <c r="G418" s="17">
        <f>1/'StockBond Returns'!M416</f>
        <v>5.0424813751929032E-2</v>
      </c>
      <c r="H418">
        <f t="shared" si="4"/>
        <v>1</v>
      </c>
      <c r="I418" s="64">
        <f t="shared" si="5"/>
        <v>0</v>
      </c>
      <c r="J418">
        <f t="shared" si="6"/>
        <v>0</v>
      </c>
      <c r="K418" s="17">
        <f t="shared" ref="K418:M418" ca="1" si="831">IF(H418=1,$E418,"")</f>
        <v>3.6023299793015842E-2</v>
      </c>
      <c r="L418" t="str">
        <f t="shared" si="831"/>
        <v/>
      </c>
      <c r="M418" t="str">
        <f t="shared" si="831"/>
        <v/>
      </c>
      <c r="N418" s="148">
        <f>IF('StockBond Returns'!AD416=0,1,0)</f>
        <v>1</v>
      </c>
      <c r="O418">
        <f>IF( AND('StockBond Returns'!$AD416&lt;0,'StockBond Returns'!$AD416&gt;=-0.1),1,0)</f>
        <v>0</v>
      </c>
      <c r="P418">
        <f>IF( AND('StockBond Returns'!$AD416&lt;-0.1,'StockBond Returns'!$AD416&gt;=-0.2),1,0)</f>
        <v>0</v>
      </c>
      <c r="Q418">
        <f>IF( AND('StockBond Returns'!$AD416&lt;-0.2,'StockBond Returns'!$AD416&gt;=-0.3),1,0)</f>
        <v>0</v>
      </c>
      <c r="R418">
        <f>IF('StockBond Returns'!AD416&lt;-0.3,1,0)</f>
        <v>0</v>
      </c>
      <c r="S418" s="17">
        <f t="shared" ref="S418:W418" ca="1" si="832">IF(N418=1,$E418,"")</f>
        <v>3.6023299793015842E-2</v>
      </c>
      <c r="T418" t="str">
        <f t="shared" si="832"/>
        <v/>
      </c>
      <c r="U418" t="str">
        <f t="shared" si="832"/>
        <v/>
      </c>
      <c r="V418" t="str">
        <f t="shared" si="832"/>
        <v/>
      </c>
      <c r="W418" t="str">
        <f t="shared" si="832"/>
        <v/>
      </c>
    </row>
    <row r="419" spans="1:23" ht="13" x14ac:dyDescent="0.15">
      <c r="A419">
        <f t="shared" si="30"/>
        <v>5</v>
      </c>
      <c r="B419">
        <f t="shared" si="31"/>
        <v>1905</v>
      </c>
      <c r="C419" s="149">
        <f t="shared" si="706"/>
        <v>2008</v>
      </c>
      <c r="D419" s="146">
        <f t="shared" si="9"/>
        <v>1905.3333333333021</v>
      </c>
      <c r="E419" s="147">
        <f ca="1">('StockBond Returns'!AA418+'StockBond Returns'!AC418-'Parameters &amp; Main Results'!$B$39)/'StockBond Returns'!AB418*12</f>
        <v>3.6350177969046459E-2</v>
      </c>
      <c r="F419" s="70">
        <f ca="1">'StockBond Returns'!AA418+'StockBond Returns'!AC418-'StockBond Returns'!AB418*'Distribution of Final Value'!$B$7</f>
        <v>-0.58471294051538525</v>
      </c>
      <c r="G419" s="17">
        <f>1/'StockBond Returns'!M417</f>
        <v>5.1326988666023636E-2</v>
      </c>
      <c r="H419">
        <f t="shared" si="4"/>
        <v>1</v>
      </c>
      <c r="I419" s="64">
        <f t="shared" si="5"/>
        <v>0</v>
      </c>
      <c r="J419">
        <f t="shared" si="6"/>
        <v>0</v>
      </c>
      <c r="K419" s="17">
        <f t="shared" ref="K419:M419" ca="1" si="833">IF(H419=1,$E419,"")</f>
        <v>3.6350177969046459E-2</v>
      </c>
      <c r="L419" t="str">
        <f t="shared" si="833"/>
        <v/>
      </c>
      <c r="M419" t="str">
        <f t="shared" si="833"/>
        <v/>
      </c>
      <c r="N419" s="148">
        <f>IF('StockBond Returns'!AD417=0,1,0)</f>
        <v>0</v>
      </c>
      <c r="O419">
        <f>IF( AND('StockBond Returns'!$AD417&lt;0,'StockBond Returns'!$AD417&gt;=-0.1),1,0)</f>
        <v>1</v>
      </c>
      <c r="P419">
        <f>IF( AND('StockBond Returns'!$AD417&lt;-0.1,'StockBond Returns'!$AD417&gt;=-0.2),1,0)</f>
        <v>0</v>
      </c>
      <c r="Q419">
        <f>IF( AND('StockBond Returns'!$AD417&lt;-0.2,'StockBond Returns'!$AD417&gt;=-0.3),1,0)</f>
        <v>0</v>
      </c>
      <c r="R419">
        <f>IF('StockBond Returns'!AD417&lt;-0.3,1,0)</f>
        <v>0</v>
      </c>
      <c r="S419" t="str">
        <f t="shared" ref="S419:W419" si="834">IF(N419=1,$E419,"")</f>
        <v/>
      </c>
      <c r="T419" s="17">
        <f t="shared" ca="1" si="834"/>
        <v>3.6350177969046459E-2</v>
      </c>
      <c r="U419" t="str">
        <f t="shared" si="834"/>
        <v/>
      </c>
      <c r="V419" t="str">
        <f t="shared" si="834"/>
        <v/>
      </c>
      <c r="W419" t="str">
        <f t="shared" si="834"/>
        <v/>
      </c>
    </row>
    <row r="420" spans="1:23" ht="13" x14ac:dyDescent="0.15">
      <c r="A420">
        <f t="shared" si="30"/>
        <v>6</v>
      </c>
      <c r="B420">
        <f t="shared" si="31"/>
        <v>1905</v>
      </c>
      <c r="C420" s="149">
        <f t="shared" si="706"/>
        <v>2039</v>
      </c>
      <c r="D420" s="146">
        <f t="shared" si="9"/>
        <v>1905.4166666666354</v>
      </c>
      <c r="E420" s="147">
        <f ca="1">('StockBond Returns'!AA419+'StockBond Returns'!AC419-'Parameters &amp; Main Results'!$B$39)/'StockBond Returns'!AB419*12</f>
        <v>3.7351539547997581E-2</v>
      </c>
      <c r="F420" s="70">
        <f ca="1">'StockBond Returns'!AA419+'StockBond Returns'!AC419-'StockBond Returns'!AB419*'Distribution of Final Value'!$B$7</f>
        <v>-0.43529396741441406</v>
      </c>
      <c r="G420" s="17">
        <f>1/'StockBond Returns'!M418</f>
        <v>5.3678341900882491E-2</v>
      </c>
      <c r="H420">
        <f t="shared" si="4"/>
        <v>1</v>
      </c>
      <c r="I420" s="64">
        <f t="shared" si="5"/>
        <v>0</v>
      </c>
      <c r="J420">
        <f t="shared" si="6"/>
        <v>0</v>
      </c>
      <c r="K420" s="17">
        <f t="shared" ref="K420:M420" ca="1" si="835">IF(H420=1,$E420,"")</f>
        <v>3.7351539547997581E-2</v>
      </c>
      <c r="L420" t="str">
        <f t="shared" si="835"/>
        <v/>
      </c>
      <c r="M420" t="str">
        <f t="shared" si="835"/>
        <v/>
      </c>
      <c r="N420" s="148">
        <f>IF('StockBond Returns'!AD418=0,1,0)</f>
        <v>0</v>
      </c>
      <c r="O420">
        <f>IF( AND('StockBond Returns'!$AD418&lt;0,'StockBond Returns'!$AD418&gt;=-0.1),1,0)</f>
        <v>1</v>
      </c>
      <c r="P420">
        <f>IF( AND('StockBond Returns'!$AD418&lt;-0.1,'StockBond Returns'!$AD418&gt;=-0.2),1,0)</f>
        <v>0</v>
      </c>
      <c r="Q420">
        <f>IF( AND('StockBond Returns'!$AD418&lt;-0.2,'StockBond Returns'!$AD418&gt;=-0.3),1,0)</f>
        <v>0</v>
      </c>
      <c r="R420">
        <f>IF('StockBond Returns'!AD418&lt;-0.3,1,0)</f>
        <v>0</v>
      </c>
      <c r="S420" t="str">
        <f t="shared" ref="S420:W420" si="836">IF(N420=1,$E420,"")</f>
        <v/>
      </c>
      <c r="T420" s="17">
        <f t="shared" ca="1" si="836"/>
        <v>3.7351539547997581E-2</v>
      </c>
      <c r="U420" t="str">
        <f t="shared" si="836"/>
        <v/>
      </c>
      <c r="V420" t="str">
        <f t="shared" si="836"/>
        <v/>
      </c>
      <c r="W420" t="str">
        <f t="shared" si="836"/>
        <v/>
      </c>
    </row>
    <row r="421" spans="1:23" ht="13" x14ac:dyDescent="0.15">
      <c r="A421">
        <f t="shared" si="30"/>
        <v>7</v>
      </c>
      <c r="B421">
        <f t="shared" si="31"/>
        <v>1905</v>
      </c>
      <c r="C421" s="149">
        <f t="shared" si="706"/>
        <v>2070</v>
      </c>
      <c r="D421" s="146">
        <f t="shared" si="9"/>
        <v>1905.4999999999686</v>
      </c>
      <c r="E421" s="147">
        <f ca="1">('StockBond Returns'!AA420+'StockBond Returns'!AC420-'Parameters &amp; Main Results'!$B$39)/'StockBond Returns'!AB420*12</f>
        <v>3.6981800586459487E-2</v>
      </c>
      <c r="F421" s="70">
        <f ca="1">'StockBond Returns'!AA420+'StockBond Returns'!AC420-'StockBond Returns'!AB420*'Distribution of Final Value'!$B$7</f>
        <v>-0.47263505091289115</v>
      </c>
      <c r="G421" s="17">
        <f>1/'StockBond Returns'!M419</f>
        <v>5.3373577323760434E-2</v>
      </c>
      <c r="H421">
        <f t="shared" si="4"/>
        <v>1</v>
      </c>
      <c r="I421" s="64">
        <f t="shared" si="5"/>
        <v>0</v>
      </c>
      <c r="J421">
        <f t="shared" si="6"/>
        <v>0</v>
      </c>
      <c r="K421" s="17">
        <f t="shared" ref="K421:M421" ca="1" si="837">IF(H421=1,$E421,"")</f>
        <v>3.6981800586459487E-2</v>
      </c>
      <c r="L421" t="str">
        <f t="shared" si="837"/>
        <v/>
      </c>
      <c r="M421" t="str">
        <f t="shared" si="837"/>
        <v/>
      </c>
      <c r="N421" s="148">
        <f>IF('StockBond Returns'!AD419=0,1,0)</f>
        <v>0</v>
      </c>
      <c r="O421">
        <f>IF( AND('StockBond Returns'!$AD419&lt;0,'StockBond Returns'!$AD419&gt;=-0.1),1,0)</f>
        <v>1</v>
      </c>
      <c r="P421">
        <f>IF( AND('StockBond Returns'!$AD419&lt;-0.1,'StockBond Returns'!$AD419&gt;=-0.2),1,0)</f>
        <v>0</v>
      </c>
      <c r="Q421">
        <f>IF( AND('StockBond Returns'!$AD419&lt;-0.2,'StockBond Returns'!$AD419&gt;=-0.3),1,0)</f>
        <v>0</v>
      </c>
      <c r="R421">
        <f>IF('StockBond Returns'!AD419&lt;-0.3,1,0)</f>
        <v>0</v>
      </c>
      <c r="S421" t="str">
        <f t="shared" ref="S421:W421" si="838">IF(N421=1,$E421,"")</f>
        <v/>
      </c>
      <c r="T421" s="17">
        <f t="shared" ca="1" si="838"/>
        <v>3.6981800586459487E-2</v>
      </c>
      <c r="U421" t="str">
        <f t="shared" si="838"/>
        <v/>
      </c>
      <c r="V421" t="str">
        <f t="shared" si="838"/>
        <v/>
      </c>
      <c r="W421" t="str">
        <f t="shared" si="838"/>
        <v/>
      </c>
    </row>
    <row r="422" spans="1:23" ht="13" x14ac:dyDescent="0.15">
      <c r="A422">
        <f t="shared" si="30"/>
        <v>8</v>
      </c>
      <c r="B422">
        <f t="shared" si="31"/>
        <v>1905</v>
      </c>
      <c r="C422" s="149">
        <f t="shared" si="706"/>
        <v>2100</v>
      </c>
      <c r="D422" s="146">
        <f t="shared" si="9"/>
        <v>1905.5833333333019</v>
      </c>
      <c r="E422" s="147">
        <f ca="1">('StockBond Returns'!AA421+'StockBond Returns'!AC421-'Parameters &amp; Main Results'!$B$39)/'StockBond Returns'!AB421*12</f>
        <v>3.6129802110837855E-2</v>
      </c>
      <c r="F422" s="70">
        <f ca="1">'StockBond Returns'!AA421+'StockBond Returns'!AC421-'StockBond Returns'!AB421*'Distribution of Final Value'!$B$7</f>
        <v>-0.6065515232262495</v>
      </c>
      <c r="G422" s="17">
        <f>1/'StockBond Returns'!M420</f>
        <v>5.2067378722400449E-2</v>
      </c>
      <c r="H422">
        <f t="shared" si="4"/>
        <v>1</v>
      </c>
      <c r="I422" s="64">
        <f t="shared" si="5"/>
        <v>0</v>
      </c>
      <c r="J422">
        <f t="shared" si="6"/>
        <v>0</v>
      </c>
      <c r="K422" s="17">
        <f t="shared" ref="K422:M422" ca="1" si="839">IF(H422=1,$E422,"")</f>
        <v>3.6129802110837855E-2</v>
      </c>
      <c r="L422" t="str">
        <f t="shared" si="839"/>
        <v/>
      </c>
      <c r="M422" t="str">
        <f t="shared" si="839"/>
        <v/>
      </c>
      <c r="N422" s="148">
        <f>IF('StockBond Returns'!AD420=0,1,0)</f>
        <v>1</v>
      </c>
      <c r="O422">
        <f>IF( AND('StockBond Returns'!$AD420&lt;0,'StockBond Returns'!$AD420&gt;=-0.1),1,0)</f>
        <v>0</v>
      </c>
      <c r="P422">
        <f>IF( AND('StockBond Returns'!$AD420&lt;-0.1,'StockBond Returns'!$AD420&gt;=-0.2),1,0)</f>
        <v>0</v>
      </c>
      <c r="Q422">
        <f>IF( AND('StockBond Returns'!$AD420&lt;-0.2,'StockBond Returns'!$AD420&gt;=-0.3),1,0)</f>
        <v>0</v>
      </c>
      <c r="R422">
        <f>IF('StockBond Returns'!AD420&lt;-0.3,1,0)</f>
        <v>0</v>
      </c>
      <c r="S422" s="17">
        <f t="shared" ref="S422:W422" ca="1" si="840">IF(N422=1,$E422,"")</f>
        <v>3.6129802110837855E-2</v>
      </c>
      <c r="T422" t="str">
        <f t="shared" si="840"/>
        <v/>
      </c>
      <c r="U422" t="str">
        <f t="shared" si="840"/>
        <v/>
      </c>
      <c r="V422" t="str">
        <f t="shared" si="840"/>
        <v/>
      </c>
      <c r="W422" t="str">
        <f t="shared" si="840"/>
        <v/>
      </c>
    </row>
    <row r="423" spans="1:23" ht="13" x14ac:dyDescent="0.15">
      <c r="A423">
        <f t="shared" si="30"/>
        <v>9</v>
      </c>
      <c r="B423">
        <f t="shared" si="31"/>
        <v>1905</v>
      </c>
      <c r="C423" s="149">
        <f t="shared" si="706"/>
        <v>2131</v>
      </c>
      <c r="D423" s="146">
        <f t="shared" si="9"/>
        <v>1905.6666666666351</v>
      </c>
      <c r="E423" s="147">
        <f ca="1">('StockBond Returns'!AA422+'StockBond Returns'!AC422-'Parameters &amp; Main Results'!$B$39)/'StockBond Returns'!AB422*12</f>
        <v>3.5530963125944962E-2</v>
      </c>
      <c r="F423" s="70">
        <f ca="1">'StockBond Returns'!AA422+'StockBond Returns'!AC422-'StockBond Returns'!AB422*'Distribution of Final Value'!$B$7</f>
        <v>-0.71530580912804353</v>
      </c>
      <c r="G423" s="17">
        <f>1/'StockBond Returns'!M421</f>
        <v>5.1089983258389801E-2</v>
      </c>
      <c r="H423">
        <f t="shared" si="4"/>
        <v>1</v>
      </c>
      <c r="I423" s="64">
        <f t="shared" si="5"/>
        <v>0</v>
      </c>
      <c r="J423">
        <f t="shared" si="6"/>
        <v>0</v>
      </c>
      <c r="K423" s="17">
        <f t="shared" ref="K423:M423" ca="1" si="841">IF(H423=1,$E423,"")</f>
        <v>3.5530963125944962E-2</v>
      </c>
      <c r="L423" t="str">
        <f t="shared" si="841"/>
        <v/>
      </c>
      <c r="M423" t="str">
        <f t="shared" si="841"/>
        <v/>
      </c>
      <c r="N423" s="148">
        <f>IF('StockBond Returns'!AD421=0,1,0)</f>
        <v>1</v>
      </c>
      <c r="O423">
        <f>IF( AND('StockBond Returns'!$AD421&lt;0,'StockBond Returns'!$AD421&gt;=-0.1),1,0)</f>
        <v>0</v>
      </c>
      <c r="P423">
        <f>IF( AND('StockBond Returns'!$AD421&lt;-0.1,'StockBond Returns'!$AD421&gt;=-0.2),1,0)</f>
        <v>0</v>
      </c>
      <c r="Q423">
        <f>IF( AND('StockBond Returns'!$AD421&lt;-0.2,'StockBond Returns'!$AD421&gt;=-0.3),1,0)</f>
        <v>0</v>
      </c>
      <c r="R423">
        <f>IF('StockBond Returns'!AD421&lt;-0.3,1,0)</f>
        <v>0</v>
      </c>
      <c r="S423" s="17">
        <f t="shared" ref="S423:W423" ca="1" si="842">IF(N423=1,$E423,"")</f>
        <v>3.5530963125944962E-2</v>
      </c>
      <c r="T423" t="str">
        <f t="shared" si="842"/>
        <v/>
      </c>
      <c r="U423" t="str">
        <f t="shared" si="842"/>
        <v/>
      </c>
      <c r="V423" t="str">
        <f t="shared" si="842"/>
        <v/>
      </c>
      <c r="W423" t="str">
        <f t="shared" si="842"/>
        <v/>
      </c>
    </row>
    <row r="424" spans="1:23" ht="13" x14ac:dyDescent="0.15">
      <c r="A424">
        <f t="shared" si="30"/>
        <v>10</v>
      </c>
      <c r="B424">
        <f t="shared" si="31"/>
        <v>1905</v>
      </c>
      <c r="C424" s="149">
        <f t="shared" si="706"/>
        <v>2161</v>
      </c>
      <c r="D424" s="146">
        <f t="shared" si="9"/>
        <v>1905.7499999999684</v>
      </c>
      <c r="E424" s="147">
        <f ca="1">('StockBond Returns'!AA423+'StockBond Returns'!AC423-'Parameters &amp; Main Results'!$B$39)/'StockBond Returns'!AB423*12</f>
        <v>3.4978961002824507E-2</v>
      </c>
      <c r="F424" s="70">
        <f ca="1">'StockBond Returns'!AA423+'StockBond Returns'!AC423-'StockBond Returns'!AB423*'Distribution of Final Value'!$B$7</f>
        <v>-0.83376719026644963</v>
      </c>
      <c r="G424" s="17">
        <f>1/'StockBond Returns'!M422</f>
        <v>5.0649600320306451E-2</v>
      </c>
      <c r="H424">
        <f t="shared" si="4"/>
        <v>1</v>
      </c>
      <c r="I424" s="64">
        <f t="shared" si="5"/>
        <v>0</v>
      </c>
      <c r="J424">
        <f t="shared" si="6"/>
        <v>0</v>
      </c>
      <c r="K424" s="17">
        <f t="shared" ref="K424:M424" ca="1" si="843">IF(H424=1,$E424,"")</f>
        <v>3.4978961002824507E-2</v>
      </c>
      <c r="L424" t="str">
        <f t="shared" si="843"/>
        <v/>
      </c>
      <c r="M424" t="str">
        <f t="shared" si="843"/>
        <v/>
      </c>
      <c r="N424" s="148">
        <f>IF('StockBond Returns'!AD422=0,1,0)</f>
        <v>1</v>
      </c>
      <c r="O424">
        <f>IF( AND('StockBond Returns'!$AD422&lt;0,'StockBond Returns'!$AD422&gt;=-0.1),1,0)</f>
        <v>0</v>
      </c>
      <c r="P424">
        <f>IF( AND('StockBond Returns'!$AD422&lt;-0.1,'StockBond Returns'!$AD422&gt;=-0.2),1,0)</f>
        <v>0</v>
      </c>
      <c r="Q424">
        <f>IF( AND('StockBond Returns'!$AD422&lt;-0.2,'StockBond Returns'!$AD422&gt;=-0.3),1,0)</f>
        <v>0</v>
      </c>
      <c r="R424">
        <f>IF('StockBond Returns'!AD422&lt;-0.3,1,0)</f>
        <v>0</v>
      </c>
      <c r="S424" s="17">
        <f t="shared" ref="S424:W424" ca="1" si="844">IF(N424=1,$E424,"")</f>
        <v>3.4978961002824507E-2</v>
      </c>
      <c r="T424" t="str">
        <f t="shared" si="844"/>
        <v/>
      </c>
      <c r="U424" t="str">
        <f t="shared" si="844"/>
        <v/>
      </c>
      <c r="V424" t="str">
        <f t="shared" si="844"/>
        <v/>
      </c>
      <c r="W424" t="str">
        <f t="shared" si="844"/>
        <v/>
      </c>
    </row>
    <row r="425" spans="1:23" ht="13" x14ac:dyDescent="0.15">
      <c r="A425">
        <f t="shared" si="30"/>
        <v>11</v>
      </c>
      <c r="B425">
        <f t="shared" si="31"/>
        <v>1905</v>
      </c>
      <c r="C425" s="149">
        <f t="shared" si="706"/>
        <v>2192</v>
      </c>
      <c r="D425" s="146">
        <f t="shared" si="9"/>
        <v>1905.8333333333017</v>
      </c>
      <c r="E425" s="147">
        <f ca="1">('StockBond Returns'!AA424+'StockBond Returns'!AC424-'Parameters &amp; Main Results'!$B$39)/'StockBond Returns'!AB424*12</f>
        <v>3.460835911813305E-2</v>
      </c>
      <c r="F425" s="70">
        <f ca="1">'StockBond Returns'!AA424+'StockBond Returns'!AC424-'StockBond Returns'!AB424*'Distribution of Final Value'!$B$7</f>
        <v>-0.89356811187496543</v>
      </c>
      <c r="G425" s="17">
        <f>1/'StockBond Returns'!M423</f>
        <v>5.0257835739250724E-2</v>
      </c>
      <c r="H425">
        <f t="shared" si="4"/>
        <v>1</v>
      </c>
      <c r="I425" s="64">
        <f t="shared" si="5"/>
        <v>0</v>
      </c>
      <c r="J425">
        <f t="shared" si="6"/>
        <v>0</v>
      </c>
      <c r="K425" s="17">
        <f t="shared" ref="K425:M425" ca="1" si="845">IF(H425=1,$E425,"")</f>
        <v>3.460835911813305E-2</v>
      </c>
      <c r="L425" t="str">
        <f t="shared" si="845"/>
        <v/>
      </c>
      <c r="M425" t="str">
        <f t="shared" si="845"/>
        <v/>
      </c>
      <c r="N425" s="148">
        <f>IF('StockBond Returns'!AD423=0,1,0)</f>
        <v>1</v>
      </c>
      <c r="O425">
        <f>IF( AND('StockBond Returns'!$AD423&lt;0,'StockBond Returns'!$AD423&gt;=-0.1),1,0)</f>
        <v>0</v>
      </c>
      <c r="P425">
        <f>IF( AND('StockBond Returns'!$AD423&lt;-0.1,'StockBond Returns'!$AD423&gt;=-0.2),1,0)</f>
        <v>0</v>
      </c>
      <c r="Q425">
        <f>IF( AND('StockBond Returns'!$AD423&lt;-0.2,'StockBond Returns'!$AD423&gt;=-0.3),1,0)</f>
        <v>0</v>
      </c>
      <c r="R425">
        <f>IF('StockBond Returns'!AD423&lt;-0.3,1,0)</f>
        <v>0</v>
      </c>
      <c r="S425" s="17">
        <f t="shared" ref="S425:W425" ca="1" si="846">IF(N425=1,$E425,"")</f>
        <v>3.460835911813305E-2</v>
      </c>
      <c r="T425" t="str">
        <f t="shared" si="846"/>
        <v/>
      </c>
      <c r="U425" t="str">
        <f t="shared" si="846"/>
        <v/>
      </c>
      <c r="V425" t="str">
        <f t="shared" si="846"/>
        <v/>
      </c>
      <c r="W425" t="str">
        <f t="shared" si="846"/>
        <v/>
      </c>
    </row>
    <row r="426" spans="1:23" ht="13" x14ac:dyDescent="0.15">
      <c r="A426">
        <f t="shared" si="30"/>
        <v>12</v>
      </c>
      <c r="B426">
        <f t="shared" si="31"/>
        <v>1905</v>
      </c>
      <c r="C426" s="149">
        <f t="shared" si="706"/>
        <v>2223</v>
      </c>
      <c r="D426" s="146">
        <f t="shared" si="9"/>
        <v>1905.9166666666349</v>
      </c>
      <c r="E426" s="147">
        <f ca="1">('StockBond Returns'!AA425+'StockBond Returns'!AC425-'Parameters &amp; Main Results'!$B$39)/'StockBond Returns'!AB425*12</f>
        <v>3.5215668300782169E-2</v>
      </c>
      <c r="F426" s="70">
        <f ca="1">'StockBond Returns'!AA425+'StockBond Returns'!AC425-'StockBond Returns'!AB425*'Distribution of Final Value'!$B$7</f>
        <v>-0.79074126313236537</v>
      </c>
      <c r="G426" s="17">
        <f>1/'StockBond Returns'!M424</f>
        <v>5.1431001555150561E-2</v>
      </c>
      <c r="H426">
        <f t="shared" si="4"/>
        <v>1</v>
      </c>
      <c r="I426" s="64">
        <f t="shared" si="5"/>
        <v>0</v>
      </c>
      <c r="J426">
        <f t="shared" si="6"/>
        <v>0</v>
      </c>
      <c r="K426" s="17">
        <f t="shared" ref="K426:M426" ca="1" si="847">IF(H426=1,$E426,"")</f>
        <v>3.5215668300782169E-2</v>
      </c>
      <c r="L426" t="str">
        <f t="shared" si="847"/>
        <v/>
      </c>
      <c r="M426" t="str">
        <f t="shared" si="847"/>
        <v/>
      </c>
      <c r="N426" s="148">
        <f>IF('StockBond Returns'!AD424=0,1,0)</f>
        <v>0</v>
      </c>
      <c r="O426">
        <f>IF( AND('StockBond Returns'!$AD424&lt;0,'StockBond Returns'!$AD424&gt;=-0.1),1,0)</f>
        <v>1</v>
      </c>
      <c r="P426">
        <f>IF( AND('StockBond Returns'!$AD424&lt;-0.1,'StockBond Returns'!$AD424&gt;=-0.2),1,0)</f>
        <v>0</v>
      </c>
      <c r="Q426">
        <f>IF( AND('StockBond Returns'!$AD424&lt;-0.2,'StockBond Returns'!$AD424&gt;=-0.3),1,0)</f>
        <v>0</v>
      </c>
      <c r="R426">
        <f>IF('StockBond Returns'!AD424&lt;-0.3,1,0)</f>
        <v>0</v>
      </c>
      <c r="S426" t="str">
        <f t="shared" ref="S426:W426" si="848">IF(N426=1,$E426,"")</f>
        <v/>
      </c>
      <c r="T426" s="17">
        <f t="shared" ca="1" si="848"/>
        <v>3.5215668300782169E-2</v>
      </c>
      <c r="U426" t="str">
        <f t="shared" si="848"/>
        <v/>
      </c>
      <c r="V426" t="str">
        <f t="shared" si="848"/>
        <v/>
      </c>
      <c r="W426" t="str">
        <f t="shared" si="848"/>
        <v/>
      </c>
    </row>
    <row r="427" spans="1:23" ht="13" x14ac:dyDescent="0.15">
      <c r="A427">
        <f t="shared" si="30"/>
        <v>1</v>
      </c>
      <c r="B427">
        <f t="shared" si="31"/>
        <v>1906</v>
      </c>
      <c r="C427" s="149">
        <f t="shared" si="706"/>
        <v>2251</v>
      </c>
      <c r="D427" s="146">
        <f t="shared" si="9"/>
        <v>1905.9999999999682</v>
      </c>
      <c r="E427" s="147">
        <f ca="1">('StockBond Returns'!AA426+'StockBond Returns'!AC426-'Parameters &amp; Main Results'!$B$39)/'StockBond Returns'!AB426*12</f>
        <v>3.5096906440017235E-2</v>
      </c>
      <c r="F427" s="70">
        <f ca="1">'StockBond Returns'!AA426+'StockBond Returns'!AC426-'StockBond Returns'!AB426*'Distribution of Final Value'!$B$7</f>
        <v>-0.82779309301536763</v>
      </c>
      <c r="G427" s="17">
        <f>1/'StockBond Returns'!M425</f>
        <v>5.1077842565157322E-2</v>
      </c>
      <c r="H427">
        <f t="shared" si="4"/>
        <v>1</v>
      </c>
      <c r="I427" s="64">
        <f t="shared" si="5"/>
        <v>0</v>
      </c>
      <c r="J427">
        <f t="shared" si="6"/>
        <v>0</v>
      </c>
      <c r="K427" s="17">
        <f t="shared" ref="K427:M427" ca="1" si="849">IF(H427=1,$E427,"")</f>
        <v>3.5096906440017235E-2</v>
      </c>
      <c r="L427" t="str">
        <f t="shared" si="849"/>
        <v/>
      </c>
      <c r="M427" t="str">
        <f t="shared" si="849"/>
        <v/>
      </c>
      <c r="N427" s="148">
        <f>IF('StockBond Returns'!AD425=0,1,0)</f>
        <v>1</v>
      </c>
      <c r="O427">
        <f>IF( AND('StockBond Returns'!$AD425&lt;0,'StockBond Returns'!$AD425&gt;=-0.1),1,0)</f>
        <v>0</v>
      </c>
      <c r="P427">
        <f>IF( AND('StockBond Returns'!$AD425&lt;-0.1,'StockBond Returns'!$AD425&gt;=-0.2),1,0)</f>
        <v>0</v>
      </c>
      <c r="Q427">
        <f>IF( AND('StockBond Returns'!$AD425&lt;-0.2,'StockBond Returns'!$AD425&gt;=-0.3),1,0)</f>
        <v>0</v>
      </c>
      <c r="R427">
        <f>IF('StockBond Returns'!AD425&lt;-0.3,1,0)</f>
        <v>0</v>
      </c>
      <c r="S427" s="17">
        <f t="shared" ref="S427:W427" ca="1" si="850">IF(N427=1,$E427,"")</f>
        <v>3.5096906440017235E-2</v>
      </c>
      <c r="T427" t="str">
        <f t="shared" si="850"/>
        <v/>
      </c>
      <c r="U427" t="str">
        <f t="shared" si="850"/>
        <v/>
      </c>
      <c r="V427" t="str">
        <f t="shared" si="850"/>
        <v/>
      </c>
      <c r="W427" t="str">
        <f t="shared" si="850"/>
        <v/>
      </c>
    </row>
    <row r="428" spans="1:23" ht="13" x14ac:dyDescent="0.15">
      <c r="A428">
        <f t="shared" si="30"/>
        <v>2</v>
      </c>
      <c r="B428">
        <f t="shared" si="31"/>
        <v>1906</v>
      </c>
      <c r="C428" s="149">
        <f t="shared" si="706"/>
        <v>2282</v>
      </c>
      <c r="D428" s="146">
        <f t="shared" si="9"/>
        <v>1906.0833333333014</v>
      </c>
      <c r="E428" s="147">
        <f ca="1">('StockBond Returns'!AA427+'StockBond Returns'!AC427-'Parameters &amp; Main Results'!$B$39)/'StockBond Returns'!AB427*12</f>
        <v>3.4195098585038372E-2</v>
      </c>
      <c r="F428" s="70">
        <f ca="1">'StockBond Returns'!AA427+'StockBond Returns'!AC427-'StockBond Returns'!AB427*'Distribution of Final Value'!$B$7</f>
        <v>-1.0118073841717123</v>
      </c>
      <c r="G428" s="17">
        <f>1/'StockBond Returns'!M426</f>
        <v>4.9671171233591278E-2</v>
      </c>
      <c r="H428">
        <f t="shared" si="4"/>
        <v>0</v>
      </c>
      <c r="I428" s="64">
        <f t="shared" si="5"/>
        <v>1</v>
      </c>
      <c r="J428">
        <f t="shared" si="6"/>
        <v>1</v>
      </c>
      <c r="K428" t="str">
        <f t="shared" ref="K428:M428" si="851">IF(H428=1,$E428,"")</f>
        <v/>
      </c>
      <c r="L428" s="17">
        <f t="shared" ca="1" si="851"/>
        <v>3.4195098585038372E-2</v>
      </c>
      <c r="M428" s="17">
        <f t="shared" ca="1" si="851"/>
        <v>3.4195098585038372E-2</v>
      </c>
      <c r="N428" s="148">
        <f>IF('StockBond Returns'!AD426=0,1,0)</f>
        <v>1</v>
      </c>
      <c r="O428">
        <f>IF( AND('StockBond Returns'!$AD426&lt;0,'StockBond Returns'!$AD426&gt;=-0.1),1,0)</f>
        <v>0</v>
      </c>
      <c r="P428">
        <f>IF( AND('StockBond Returns'!$AD426&lt;-0.1,'StockBond Returns'!$AD426&gt;=-0.2),1,0)</f>
        <v>0</v>
      </c>
      <c r="Q428">
        <f>IF( AND('StockBond Returns'!$AD426&lt;-0.2,'StockBond Returns'!$AD426&gt;=-0.3),1,0)</f>
        <v>0</v>
      </c>
      <c r="R428">
        <f>IF('StockBond Returns'!AD426&lt;-0.3,1,0)</f>
        <v>0</v>
      </c>
      <c r="S428" s="17">
        <f t="shared" ref="S428:W428" ca="1" si="852">IF(N428=1,$E428,"")</f>
        <v>3.4195098585038372E-2</v>
      </c>
      <c r="T428" t="str">
        <f t="shared" si="852"/>
        <v/>
      </c>
      <c r="U428" t="str">
        <f t="shared" si="852"/>
        <v/>
      </c>
      <c r="V428" t="str">
        <f t="shared" si="852"/>
        <v/>
      </c>
      <c r="W428" t="str">
        <f t="shared" si="852"/>
        <v/>
      </c>
    </row>
    <row r="429" spans="1:23" ht="13" x14ac:dyDescent="0.15">
      <c r="A429">
        <f t="shared" si="30"/>
        <v>3</v>
      </c>
      <c r="B429">
        <f t="shared" si="31"/>
        <v>1906</v>
      </c>
      <c r="C429" s="149">
        <f t="shared" si="706"/>
        <v>2312</v>
      </c>
      <c r="D429" s="146">
        <f t="shared" si="9"/>
        <v>1906.1666666666347</v>
      </c>
      <c r="E429" s="147">
        <f ca="1">('StockBond Returns'!AA428+'StockBond Returns'!AC428-'Parameters &amp; Main Results'!$B$39)/'StockBond Returns'!AB428*12</f>
        <v>3.4411995830440203E-2</v>
      </c>
      <c r="F429" s="70">
        <f ca="1">'StockBond Returns'!AA428+'StockBond Returns'!AC428-'StockBond Returns'!AB428*'Distribution of Final Value'!$B$7</f>
        <v>-0.96285473415954126</v>
      </c>
      <c r="G429" s="17">
        <f>1/'StockBond Returns'!M427</f>
        <v>5.0335352845407369E-2</v>
      </c>
      <c r="H429">
        <f t="shared" si="4"/>
        <v>1</v>
      </c>
      <c r="I429" s="64">
        <f t="shared" si="5"/>
        <v>0</v>
      </c>
      <c r="J429">
        <f t="shared" si="6"/>
        <v>0</v>
      </c>
      <c r="K429" s="17">
        <f t="shared" ref="K429:M429" ca="1" si="853">IF(H429=1,$E429,"")</f>
        <v>3.4411995830440203E-2</v>
      </c>
      <c r="L429" t="str">
        <f t="shared" si="853"/>
        <v/>
      </c>
      <c r="M429" t="str">
        <f t="shared" si="853"/>
        <v/>
      </c>
      <c r="N429" s="148">
        <f>IF('StockBond Returns'!AD427=0,1,0)</f>
        <v>0</v>
      </c>
      <c r="O429">
        <f>IF( AND('StockBond Returns'!$AD427&lt;0,'StockBond Returns'!$AD427&gt;=-0.1),1,0)</f>
        <v>1</v>
      </c>
      <c r="P429">
        <f>IF( AND('StockBond Returns'!$AD427&lt;-0.1,'StockBond Returns'!$AD427&gt;=-0.2),1,0)</f>
        <v>0</v>
      </c>
      <c r="Q429">
        <f>IF( AND('StockBond Returns'!$AD427&lt;-0.2,'StockBond Returns'!$AD427&gt;=-0.3),1,0)</f>
        <v>0</v>
      </c>
      <c r="R429">
        <f>IF('StockBond Returns'!AD427&lt;-0.3,1,0)</f>
        <v>0</v>
      </c>
      <c r="S429" t="str">
        <f t="shared" ref="S429:W429" si="854">IF(N429=1,$E429,"")</f>
        <v/>
      </c>
      <c r="T429" s="17">
        <f t="shared" ca="1" si="854"/>
        <v>3.4411995830440203E-2</v>
      </c>
      <c r="U429" t="str">
        <f t="shared" si="854"/>
        <v/>
      </c>
      <c r="V429" t="str">
        <f t="shared" si="854"/>
        <v/>
      </c>
      <c r="W429" t="str">
        <f t="shared" si="854"/>
        <v/>
      </c>
    </row>
    <row r="430" spans="1:23" ht="13" x14ac:dyDescent="0.15">
      <c r="A430">
        <f t="shared" si="30"/>
        <v>4</v>
      </c>
      <c r="B430">
        <f t="shared" si="31"/>
        <v>1906</v>
      </c>
      <c r="C430" s="149">
        <f t="shared" si="706"/>
        <v>2343</v>
      </c>
      <c r="D430" s="146">
        <f t="shared" si="9"/>
        <v>1906.2499999999679</v>
      </c>
      <c r="E430" s="147">
        <f ca="1">('StockBond Returns'!AA429+'StockBond Returns'!AC429-'Parameters &amp; Main Results'!$B$39)/'StockBond Returns'!AB429*12</f>
        <v>3.5032757268123639E-2</v>
      </c>
      <c r="F430" s="70">
        <f ca="1">'StockBond Returns'!AA429+'StockBond Returns'!AC429-'StockBond Returns'!AB429*'Distribution of Final Value'!$B$7</f>
        <v>-0.8421949156428461</v>
      </c>
      <c r="G430" s="17">
        <f>1/'StockBond Returns'!M428</f>
        <v>5.1922554548228805E-2</v>
      </c>
      <c r="H430">
        <f t="shared" si="4"/>
        <v>1</v>
      </c>
      <c r="I430" s="64">
        <f t="shared" si="5"/>
        <v>0</v>
      </c>
      <c r="J430">
        <f t="shared" si="6"/>
        <v>0</v>
      </c>
      <c r="K430" s="17">
        <f t="shared" ref="K430:M430" ca="1" si="855">IF(H430=1,$E430,"")</f>
        <v>3.5032757268123639E-2</v>
      </c>
      <c r="L430" t="str">
        <f t="shared" si="855"/>
        <v/>
      </c>
      <c r="M430" t="str">
        <f t="shared" si="855"/>
        <v/>
      </c>
      <c r="N430" s="148">
        <f>IF('StockBond Returns'!AD428=0,1,0)</f>
        <v>0</v>
      </c>
      <c r="O430">
        <f>IF( AND('StockBond Returns'!$AD428&lt;0,'StockBond Returns'!$AD428&gt;=-0.1),1,0)</f>
        <v>1</v>
      </c>
      <c r="P430">
        <f>IF( AND('StockBond Returns'!$AD428&lt;-0.1,'StockBond Returns'!$AD428&gt;=-0.2),1,0)</f>
        <v>0</v>
      </c>
      <c r="Q430">
        <f>IF( AND('StockBond Returns'!$AD428&lt;-0.2,'StockBond Returns'!$AD428&gt;=-0.3),1,0)</f>
        <v>0</v>
      </c>
      <c r="R430">
        <f>IF('StockBond Returns'!AD428&lt;-0.3,1,0)</f>
        <v>0</v>
      </c>
      <c r="S430" t="str">
        <f t="shared" ref="S430:W430" si="856">IF(N430=1,$E430,"")</f>
        <v/>
      </c>
      <c r="T430" s="17">
        <f t="shared" ca="1" si="856"/>
        <v>3.5032757268123639E-2</v>
      </c>
      <c r="U430" t="str">
        <f t="shared" si="856"/>
        <v/>
      </c>
      <c r="V430" t="str">
        <f t="shared" si="856"/>
        <v/>
      </c>
      <c r="W430" t="str">
        <f t="shared" si="856"/>
        <v/>
      </c>
    </row>
    <row r="431" spans="1:23" ht="13" x14ac:dyDescent="0.15">
      <c r="A431">
        <f t="shared" si="30"/>
        <v>5</v>
      </c>
      <c r="B431">
        <f t="shared" si="31"/>
        <v>1906</v>
      </c>
      <c r="C431" s="149">
        <f t="shared" si="706"/>
        <v>2373</v>
      </c>
      <c r="D431" s="146">
        <f t="shared" si="9"/>
        <v>1906.3333333333012</v>
      </c>
      <c r="E431" s="147">
        <f ca="1">('StockBond Returns'!AA430+'StockBond Returns'!AC430-'Parameters &amp; Main Results'!$B$39)/'StockBond Returns'!AB430*12</f>
        <v>3.5309879891884111E-2</v>
      </c>
      <c r="F431" s="70">
        <f ca="1">'StockBond Returns'!AA430+'StockBond Returns'!AC430-'StockBond Returns'!AB430*'Distribution of Final Value'!$B$7</f>
        <v>-0.82312080758636963</v>
      </c>
      <c r="G431" s="17">
        <f>1/'StockBond Returns'!M429</f>
        <v>5.2976750358453943E-2</v>
      </c>
      <c r="H431">
        <f t="shared" si="4"/>
        <v>1</v>
      </c>
      <c r="I431" s="64">
        <f t="shared" si="5"/>
        <v>0</v>
      </c>
      <c r="J431">
        <f t="shared" si="6"/>
        <v>0</v>
      </c>
      <c r="K431" s="17">
        <f t="shared" ref="K431:M431" ca="1" si="857">IF(H431=1,$E431,"")</f>
        <v>3.5309879891884111E-2</v>
      </c>
      <c r="L431" t="str">
        <f t="shared" si="857"/>
        <v/>
      </c>
      <c r="M431" t="str">
        <f t="shared" si="857"/>
        <v/>
      </c>
      <c r="N431" s="148">
        <f>IF('StockBond Returns'!AD429=0,1,0)</f>
        <v>0</v>
      </c>
      <c r="O431">
        <f>IF( AND('StockBond Returns'!$AD429&lt;0,'StockBond Returns'!$AD429&gt;=-0.1),1,0)</f>
        <v>1</v>
      </c>
      <c r="P431">
        <f>IF( AND('StockBond Returns'!$AD429&lt;-0.1,'StockBond Returns'!$AD429&gt;=-0.2),1,0)</f>
        <v>0</v>
      </c>
      <c r="Q431">
        <f>IF( AND('StockBond Returns'!$AD429&lt;-0.2,'StockBond Returns'!$AD429&gt;=-0.3),1,0)</f>
        <v>0</v>
      </c>
      <c r="R431">
        <f>IF('StockBond Returns'!AD429&lt;-0.3,1,0)</f>
        <v>0</v>
      </c>
      <c r="S431" t="str">
        <f t="shared" ref="S431:W431" si="858">IF(N431=1,$E431,"")</f>
        <v/>
      </c>
      <c r="T431" s="17">
        <f t="shared" ca="1" si="858"/>
        <v>3.5309879891884111E-2</v>
      </c>
      <c r="U431" t="str">
        <f t="shared" si="858"/>
        <v/>
      </c>
      <c r="V431" t="str">
        <f t="shared" si="858"/>
        <v/>
      </c>
      <c r="W431" t="str">
        <f t="shared" si="858"/>
        <v/>
      </c>
    </row>
    <row r="432" spans="1:23" ht="13" x14ac:dyDescent="0.15">
      <c r="A432">
        <f t="shared" si="30"/>
        <v>6</v>
      </c>
      <c r="B432">
        <f t="shared" si="31"/>
        <v>1906</v>
      </c>
      <c r="C432" s="149">
        <f t="shared" si="706"/>
        <v>2404</v>
      </c>
      <c r="D432" s="146">
        <f t="shared" si="9"/>
        <v>1906.4166666666345</v>
      </c>
      <c r="E432" s="147">
        <f ca="1">('StockBond Returns'!AA431+'StockBond Returns'!AC431-'Parameters &amp; Main Results'!$B$39)/'StockBond Returns'!AB431*12</f>
        <v>3.649928231442004E-2</v>
      </c>
      <c r="F432" s="70">
        <f ca="1">'StockBond Returns'!AA431+'StockBond Returns'!AC431-'StockBond Returns'!AB431*'Distribution of Final Value'!$B$7</f>
        <v>-0.59451844619403804</v>
      </c>
      <c r="G432" s="17">
        <f>1/'StockBond Returns'!M430</f>
        <v>5.5389250991132212E-2</v>
      </c>
      <c r="H432">
        <f t="shared" si="4"/>
        <v>1</v>
      </c>
      <c r="I432" s="64">
        <f t="shared" si="5"/>
        <v>0</v>
      </c>
      <c r="J432">
        <f t="shared" si="6"/>
        <v>0</v>
      </c>
      <c r="K432" s="17">
        <f t="shared" ref="K432:M432" ca="1" si="859">IF(H432=1,$E432,"")</f>
        <v>3.649928231442004E-2</v>
      </c>
      <c r="L432" t="str">
        <f t="shared" si="859"/>
        <v/>
      </c>
      <c r="M432" t="str">
        <f t="shared" si="859"/>
        <v/>
      </c>
      <c r="N432" s="148">
        <f>IF('StockBond Returns'!AD430=0,1,0)</f>
        <v>0</v>
      </c>
      <c r="O432">
        <f>IF( AND('StockBond Returns'!$AD430&lt;0,'StockBond Returns'!$AD430&gt;=-0.1),1,0)</f>
        <v>1</v>
      </c>
      <c r="P432">
        <f>IF( AND('StockBond Returns'!$AD430&lt;-0.1,'StockBond Returns'!$AD430&gt;=-0.2),1,0)</f>
        <v>0</v>
      </c>
      <c r="Q432">
        <f>IF( AND('StockBond Returns'!$AD430&lt;-0.2,'StockBond Returns'!$AD430&gt;=-0.3),1,0)</f>
        <v>0</v>
      </c>
      <c r="R432">
        <f>IF('StockBond Returns'!AD430&lt;-0.3,1,0)</f>
        <v>0</v>
      </c>
      <c r="S432" t="str">
        <f t="shared" ref="S432:W432" si="860">IF(N432=1,$E432,"")</f>
        <v/>
      </c>
      <c r="T432" s="17">
        <f t="shared" ca="1" si="860"/>
        <v>3.649928231442004E-2</v>
      </c>
      <c r="U432" t="str">
        <f t="shared" si="860"/>
        <v/>
      </c>
      <c r="V432" t="str">
        <f t="shared" si="860"/>
        <v/>
      </c>
      <c r="W432" t="str">
        <f t="shared" si="860"/>
        <v/>
      </c>
    </row>
    <row r="433" spans="1:23" ht="13" x14ac:dyDescent="0.15">
      <c r="A433">
        <f t="shared" si="30"/>
        <v>7</v>
      </c>
      <c r="B433">
        <f t="shared" si="31"/>
        <v>1906</v>
      </c>
      <c r="C433" s="149">
        <f t="shared" si="706"/>
        <v>2435</v>
      </c>
      <c r="D433" s="146">
        <f t="shared" si="9"/>
        <v>1906.4999999999677</v>
      </c>
      <c r="E433" s="147">
        <f ca="1">('StockBond Returns'!AA432+'StockBond Returns'!AC432-'Parameters &amp; Main Results'!$B$39)/'StockBond Returns'!AB432*12</f>
        <v>3.6173669050909872E-2</v>
      </c>
      <c r="F433" s="70">
        <f ca="1">'StockBond Returns'!AA432+'StockBond Returns'!AC432-'StockBond Returns'!AB432*'Distribution of Final Value'!$B$7</f>
        <v>-0.64005305529450318</v>
      </c>
      <c r="G433" s="17">
        <f>1/'StockBond Returns'!M431</f>
        <v>5.5027698142335019E-2</v>
      </c>
      <c r="H433">
        <f t="shared" si="4"/>
        <v>1</v>
      </c>
      <c r="I433" s="64">
        <f t="shared" si="5"/>
        <v>0</v>
      </c>
      <c r="J433">
        <f t="shared" si="6"/>
        <v>0</v>
      </c>
      <c r="K433" s="17">
        <f t="shared" ref="K433:M433" ca="1" si="861">IF(H433=1,$E433,"")</f>
        <v>3.6173669050909872E-2</v>
      </c>
      <c r="L433" t="str">
        <f t="shared" si="861"/>
        <v/>
      </c>
      <c r="M433" t="str">
        <f t="shared" si="861"/>
        <v/>
      </c>
      <c r="N433" s="148">
        <f>IF('StockBond Returns'!AD431=0,1,0)</f>
        <v>0</v>
      </c>
      <c r="O433">
        <f>IF( AND('StockBond Returns'!$AD431&lt;0,'StockBond Returns'!$AD431&gt;=-0.1),1,0)</f>
        <v>1</v>
      </c>
      <c r="P433">
        <f>IF( AND('StockBond Returns'!$AD431&lt;-0.1,'StockBond Returns'!$AD431&gt;=-0.2),1,0)</f>
        <v>0</v>
      </c>
      <c r="Q433">
        <f>IF( AND('StockBond Returns'!$AD431&lt;-0.2,'StockBond Returns'!$AD431&gt;=-0.3),1,0)</f>
        <v>0</v>
      </c>
      <c r="R433">
        <f>IF('StockBond Returns'!AD431&lt;-0.3,1,0)</f>
        <v>0</v>
      </c>
      <c r="S433" t="str">
        <f t="shared" ref="S433:W433" si="862">IF(N433=1,$E433,"")</f>
        <v/>
      </c>
      <c r="T433" s="17">
        <f t="shared" ca="1" si="862"/>
        <v>3.6173669050909872E-2</v>
      </c>
      <c r="U433" t="str">
        <f t="shared" si="862"/>
        <v/>
      </c>
      <c r="V433" t="str">
        <f t="shared" si="862"/>
        <v/>
      </c>
      <c r="W433" t="str">
        <f t="shared" si="862"/>
        <v/>
      </c>
    </row>
    <row r="434" spans="1:23" ht="13" x14ac:dyDescent="0.15">
      <c r="A434">
        <f t="shared" si="30"/>
        <v>8</v>
      </c>
      <c r="B434">
        <f t="shared" si="31"/>
        <v>1906</v>
      </c>
      <c r="C434" s="149">
        <f t="shared" si="706"/>
        <v>2465</v>
      </c>
      <c r="D434" s="146">
        <f t="shared" si="9"/>
        <v>1906.583333333301</v>
      </c>
      <c r="E434" s="147">
        <f ca="1">('StockBond Returns'!AA433+'StockBond Returns'!AC433-'Parameters &amp; Main Results'!$B$39)/'StockBond Returns'!AB433*12</f>
        <v>3.5642817620343589E-2</v>
      </c>
      <c r="F434" s="70">
        <f ca="1">'StockBond Returns'!AA433+'StockBond Returns'!AC433-'StockBond Returns'!AB433*'Distribution of Final Value'!$B$7</f>
        <v>-0.76994878012379431</v>
      </c>
      <c r="G434" s="17">
        <f>1/'StockBond Returns'!M432</f>
        <v>5.4959549348490976E-2</v>
      </c>
      <c r="H434">
        <f t="shared" si="4"/>
        <v>1</v>
      </c>
      <c r="I434" s="64">
        <f t="shared" si="5"/>
        <v>0</v>
      </c>
      <c r="J434">
        <f t="shared" si="6"/>
        <v>0</v>
      </c>
      <c r="K434" s="17">
        <f t="shared" ref="K434:M434" ca="1" si="863">IF(H434=1,$E434,"")</f>
        <v>3.5642817620343589E-2</v>
      </c>
      <c r="L434" t="str">
        <f t="shared" si="863"/>
        <v/>
      </c>
      <c r="M434" t="str">
        <f t="shared" si="863"/>
        <v/>
      </c>
      <c r="N434" s="148">
        <f>IF('StockBond Returns'!AD432=0,1,0)</f>
        <v>0</v>
      </c>
      <c r="O434">
        <f>IF( AND('StockBond Returns'!$AD432&lt;0,'StockBond Returns'!$AD432&gt;=-0.1),1,0)</f>
        <v>1</v>
      </c>
      <c r="P434">
        <f>IF( AND('StockBond Returns'!$AD432&lt;-0.1,'StockBond Returns'!$AD432&gt;=-0.2),1,0)</f>
        <v>0</v>
      </c>
      <c r="Q434">
        <f>IF( AND('StockBond Returns'!$AD432&lt;-0.2,'StockBond Returns'!$AD432&gt;=-0.3),1,0)</f>
        <v>0</v>
      </c>
      <c r="R434">
        <f>IF('StockBond Returns'!AD432&lt;-0.3,1,0)</f>
        <v>0</v>
      </c>
      <c r="S434" t="str">
        <f t="shared" ref="S434:W434" si="864">IF(N434=1,$E434,"")</f>
        <v/>
      </c>
      <c r="T434" s="17">
        <f t="shared" ca="1" si="864"/>
        <v>3.5642817620343589E-2</v>
      </c>
      <c r="U434" t="str">
        <f t="shared" si="864"/>
        <v/>
      </c>
      <c r="V434" t="str">
        <f t="shared" si="864"/>
        <v/>
      </c>
      <c r="W434" t="str">
        <f t="shared" si="864"/>
        <v/>
      </c>
    </row>
    <row r="435" spans="1:23" ht="13" x14ac:dyDescent="0.15">
      <c r="A435">
        <f t="shared" si="30"/>
        <v>9</v>
      </c>
      <c r="B435">
        <f t="shared" si="31"/>
        <v>1906</v>
      </c>
      <c r="C435" s="149">
        <f t="shared" si="706"/>
        <v>2496</v>
      </c>
      <c r="D435" s="146">
        <f t="shared" si="9"/>
        <v>1906.6666666666342</v>
      </c>
      <c r="E435" s="147">
        <f ca="1">('StockBond Returns'!AA434+'StockBond Returns'!AC434-'Parameters &amp; Main Results'!$B$39)/'StockBond Returns'!AB434*12</f>
        <v>3.4508381568861213E-2</v>
      </c>
      <c r="F435" s="70">
        <f ca="1">'StockBond Returns'!AA434+'StockBond Returns'!AC434-'StockBond Returns'!AB434*'Distribution of Final Value'!$B$7</f>
        <v>-1.0082960143404529</v>
      </c>
      <c r="G435" s="17">
        <f>1/'StockBond Returns'!M433</f>
        <v>5.2722451698099165E-2</v>
      </c>
      <c r="H435">
        <f t="shared" si="4"/>
        <v>1</v>
      </c>
      <c r="I435" s="64">
        <f t="shared" si="5"/>
        <v>0</v>
      </c>
      <c r="J435">
        <f t="shared" si="6"/>
        <v>0</v>
      </c>
      <c r="K435" s="17">
        <f t="shared" ref="K435:M435" ca="1" si="865">IF(H435=1,$E435,"")</f>
        <v>3.4508381568861213E-2</v>
      </c>
      <c r="L435" t="str">
        <f t="shared" si="865"/>
        <v/>
      </c>
      <c r="M435" t="str">
        <f t="shared" si="865"/>
        <v/>
      </c>
      <c r="N435" s="148">
        <f>IF('StockBond Returns'!AD433=0,1,0)</f>
        <v>1</v>
      </c>
      <c r="O435">
        <f>IF( AND('StockBond Returns'!$AD433&lt;0,'StockBond Returns'!$AD433&gt;=-0.1),1,0)</f>
        <v>0</v>
      </c>
      <c r="P435">
        <f>IF( AND('StockBond Returns'!$AD433&lt;-0.1,'StockBond Returns'!$AD433&gt;=-0.2),1,0)</f>
        <v>0</v>
      </c>
      <c r="Q435">
        <f>IF( AND('StockBond Returns'!$AD433&lt;-0.2,'StockBond Returns'!$AD433&gt;=-0.3),1,0)</f>
        <v>0</v>
      </c>
      <c r="R435">
        <f>IF('StockBond Returns'!AD433&lt;-0.3,1,0)</f>
        <v>0</v>
      </c>
      <c r="S435" s="17">
        <f t="shared" ref="S435:W435" ca="1" si="866">IF(N435=1,$E435,"")</f>
        <v>3.4508381568861213E-2</v>
      </c>
      <c r="T435" t="str">
        <f t="shared" si="866"/>
        <v/>
      </c>
      <c r="U435" t="str">
        <f t="shared" si="866"/>
        <v/>
      </c>
      <c r="V435" t="str">
        <f t="shared" si="866"/>
        <v/>
      </c>
      <c r="W435" t="str">
        <f t="shared" si="866"/>
        <v/>
      </c>
    </row>
    <row r="436" spans="1:23" ht="13" x14ac:dyDescent="0.15">
      <c r="A436">
        <f t="shared" si="30"/>
        <v>10</v>
      </c>
      <c r="B436">
        <f t="shared" si="31"/>
        <v>1906</v>
      </c>
      <c r="C436" s="149">
        <f t="shared" si="706"/>
        <v>2526</v>
      </c>
      <c r="D436" s="146">
        <f t="shared" si="9"/>
        <v>1906.7499999999675</v>
      </c>
      <c r="E436" s="147">
        <f ca="1">('StockBond Returns'!AA435+'StockBond Returns'!AC435-'Parameters &amp; Main Results'!$B$39)/'StockBond Returns'!AB435*12</f>
        <v>3.4068151817449314E-2</v>
      </c>
      <c r="F436" s="70">
        <f ca="1">'StockBond Returns'!AA435+'StockBond Returns'!AC435-'StockBond Returns'!AB435*'Distribution of Final Value'!$B$7</f>
        <v>-1.0770865823577589</v>
      </c>
      <c r="G436" s="17">
        <f>1/'StockBond Returns'!M434</f>
        <v>5.2080637943317111E-2</v>
      </c>
      <c r="H436">
        <f t="shared" si="4"/>
        <v>1</v>
      </c>
      <c r="I436" s="64">
        <f t="shared" si="5"/>
        <v>0</v>
      </c>
      <c r="J436">
        <f t="shared" si="6"/>
        <v>0</v>
      </c>
      <c r="K436" s="17">
        <f t="shared" ref="K436:M436" ca="1" si="867">IF(H436=1,$E436,"")</f>
        <v>3.4068151817449314E-2</v>
      </c>
      <c r="L436" t="str">
        <f t="shared" si="867"/>
        <v/>
      </c>
      <c r="M436" t="str">
        <f t="shared" si="867"/>
        <v/>
      </c>
      <c r="N436" s="148">
        <f>IF('StockBond Returns'!AD434=0,1,0)</f>
        <v>1</v>
      </c>
      <c r="O436">
        <f>IF( AND('StockBond Returns'!$AD434&lt;0,'StockBond Returns'!$AD434&gt;=-0.1),1,0)</f>
        <v>0</v>
      </c>
      <c r="P436">
        <f>IF( AND('StockBond Returns'!$AD434&lt;-0.1,'StockBond Returns'!$AD434&gt;=-0.2),1,0)</f>
        <v>0</v>
      </c>
      <c r="Q436">
        <f>IF( AND('StockBond Returns'!$AD434&lt;-0.2,'StockBond Returns'!$AD434&gt;=-0.3),1,0)</f>
        <v>0</v>
      </c>
      <c r="R436">
        <f>IF('StockBond Returns'!AD434&lt;-0.3,1,0)</f>
        <v>0</v>
      </c>
      <c r="S436" s="17">
        <f t="shared" ref="S436:W436" ca="1" si="868">IF(N436=1,$E436,"")</f>
        <v>3.4068151817449314E-2</v>
      </c>
      <c r="T436" t="str">
        <f t="shared" si="868"/>
        <v/>
      </c>
      <c r="U436" t="str">
        <f t="shared" si="868"/>
        <v/>
      </c>
      <c r="V436" t="str">
        <f t="shared" si="868"/>
        <v/>
      </c>
      <c r="W436" t="str">
        <f t="shared" si="868"/>
        <v/>
      </c>
    </row>
    <row r="437" spans="1:23" ht="13" x14ac:dyDescent="0.15">
      <c r="A437">
        <f t="shared" si="30"/>
        <v>11</v>
      </c>
      <c r="B437">
        <f t="shared" si="31"/>
        <v>1906</v>
      </c>
      <c r="C437" s="149">
        <f t="shared" si="706"/>
        <v>2557</v>
      </c>
      <c r="D437" s="146">
        <f t="shared" si="9"/>
        <v>1906.8333333333007</v>
      </c>
      <c r="E437" s="147">
        <f ca="1">('StockBond Returns'!AA436+'StockBond Returns'!AC436-'Parameters &amp; Main Results'!$B$39)/'StockBond Returns'!AB436*12</f>
        <v>3.4982259152275694E-2</v>
      </c>
      <c r="F437" s="70">
        <f ca="1">'StockBond Returns'!AA436+'StockBond Returns'!AC436-'StockBond Returns'!AB436*'Distribution of Final Value'!$B$7</f>
        <v>-0.89836850707212346</v>
      </c>
      <c r="G437" s="17">
        <f>1/'StockBond Returns'!M435</f>
        <v>5.3932425531385018E-2</v>
      </c>
      <c r="H437">
        <f t="shared" si="4"/>
        <v>1</v>
      </c>
      <c r="I437" s="64">
        <f t="shared" si="5"/>
        <v>0</v>
      </c>
      <c r="J437">
        <f t="shared" si="6"/>
        <v>0</v>
      </c>
      <c r="K437" s="17">
        <f t="shared" ref="K437:M437" ca="1" si="869">IF(H437=1,$E437,"")</f>
        <v>3.4982259152275694E-2</v>
      </c>
      <c r="L437" t="str">
        <f t="shared" si="869"/>
        <v/>
      </c>
      <c r="M437" t="str">
        <f t="shared" si="869"/>
        <v/>
      </c>
      <c r="N437" s="148">
        <f>IF('StockBond Returns'!AD435=0,1,0)</f>
        <v>0</v>
      </c>
      <c r="O437">
        <f>IF( AND('StockBond Returns'!$AD435&lt;0,'StockBond Returns'!$AD435&gt;=-0.1),1,0)</f>
        <v>1</v>
      </c>
      <c r="P437">
        <f>IF( AND('StockBond Returns'!$AD435&lt;-0.1,'StockBond Returns'!$AD435&gt;=-0.2),1,0)</f>
        <v>0</v>
      </c>
      <c r="Q437">
        <f>IF( AND('StockBond Returns'!$AD435&lt;-0.2,'StockBond Returns'!$AD435&gt;=-0.3),1,0)</f>
        <v>0</v>
      </c>
      <c r="R437">
        <f>IF('StockBond Returns'!AD435&lt;-0.3,1,0)</f>
        <v>0</v>
      </c>
      <c r="S437" t="str">
        <f t="shared" ref="S437:W437" si="870">IF(N437=1,$E437,"")</f>
        <v/>
      </c>
      <c r="T437" s="17">
        <f t="shared" ca="1" si="870"/>
        <v>3.4982259152275694E-2</v>
      </c>
      <c r="U437" t="str">
        <f t="shared" si="870"/>
        <v/>
      </c>
      <c r="V437" t="str">
        <f t="shared" si="870"/>
        <v/>
      </c>
      <c r="W437" t="str">
        <f t="shared" si="870"/>
        <v/>
      </c>
    </row>
    <row r="438" spans="1:23" ht="13" x14ac:dyDescent="0.15">
      <c r="A438">
        <f t="shared" si="30"/>
        <v>12</v>
      </c>
      <c r="B438">
        <f t="shared" si="31"/>
        <v>1906</v>
      </c>
      <c r="C438" s="149">
        <f t="shared" si="706"/>
        <v>2588</v>
      </c>
      <c r="D438" s="146">
        <f t="shared" si="9"/>
        <v>1906.916666666634</v>
      </c>
      <c r="E438" s="147">
        <f ca="1">('StockBond Returns'!AA437+'StockBond Returns'!AC437-'Parameters &amp; Main Results'!$B$39)/'StockBond Returns'!AB437*12</f>
        <v>3.5465826475101575E-2</v>
      </c>
      <c r="F438" s="70">
        <f ca="1">'StockBond Returns'!AA437+'StockBond Returns'!AC437-'StockBond Returns'!AB437*'Distribution of Final Value'!$B$7</f>
        <v>-0.80612067559827061</v>
      </c>
      <c r="G438" s="17">
        <f>1/'StockBond Returns'!M436</f>
        <v>5.5121165098933E-2</v>
      </c>
      <c r="H438">
        <f t="shared" si="4"/>
        <v>1</v>
      </c>
      <c r="I438" s="64">
        <f t="shared" si="5"/>
        <v>0</v>
      </c>
      <c r="J438">
        <f t="shared" si="6"/>
        <v>0</v>
      </c>
      <c r="K438" s="17">
        <f t="shared" ref="K438:M438" ca="1" si="871">IF(H438=1,$E438,"")</f>
        <v>3.5465826475101575E-2</v>
      </c>
      <c r="L438" t="str">
        <f t="shared" si="871"/>
        <v/>
      </c>
      <c r="M438" t="str">
        <f t="shared" si="871"/>
        <v/>
      </c>
      <c r="N438" s="148">
        <f>IF('StockBond Returns'!AD436=0,1,0)</f>
        <v>0</v>
      </c>
      <c r="O438">
        <f>IF( AND('StockBond Returns'!$AD436&lt;0,'StockBond Returns'!$AD436&gt;=-0.1),1,0)</f>
        <v>1</v>
      </c>
      <c r="P438">
        <f>IF( AND('StockBond Returns'!$AD436&lt;-0.1,'StockBond Returns'!$AD436&gt;=-0.2),1,0)</f>
        <v>0</v>
      </c>
      <c r="Q438">
        <f>IF( AND('StockBond Returns'!$AD436&lt;-0.2,'StockBond Returns'!$AD436&gt;=-0.3),1,0)</f>
        <v>0</v>
      </c>
      <c r="R438">
        <f>IF('StockBond Returns'!AD436&lt;-0.3,1,0)</f>
        <v>0</v>
      </c>
      <c r="S438" t="str">
        <f t="shared" ref="S438:W438" si="872">IF(N438=1,$E438,"")</f>
        <v/>
      </c>
      <c r="T438" s="17">
        <f t="shared" ca="1" si="872"/>
        <v>3.5465826475101575E-2</v>
      </c>
      <c r="U438" t="str">
        <f t="shared" si="872"/>
        <v/>
      </c>
      <c r="V438" t="str">
        <f t="shared" si="872"/>
        <v/>
      </c>
      <c r="W438" t="str">
        <f t="shared" si="872"/>
        <v/>
      </c>
    </row>
    <row r="439" spans="1:23" ht="13" x14ac:dyDescent="0.15">
      <c r="A439">
        <f t="shared" si="30"/>
        <v>1</v>
      </c>
      <c r="B439">
        <f t="shared" si="31"/>
        <v>1907</v>
      </c>
      <c r="C439" s="149">
        <f t="shared" si="706"/>
        <v>2616</v>
      </c>
      <c r="D439" s="146">
        <f t="shared" si="9"/>
        <v>1906.9999999999673</v>
      </c>
      <c r="E439" s="147">
        <f ca="1">('StockBond Returns'!AA438+'StockBond Returns'!AC438-'Parameters &amp; Main Results'!$B$39)/'StockBond Returns'!AB438*12</f>
        <v>3.6086501909398633E-2</v>
      </c>
      <c r="F439" s="70">
        <f ca="1">'StockBond Returns'!AA438+'StockBond Returns'!AC438-'StockBond Returns'!AB438*'Distribution of Final Value'!$B$7</f>
        <v>-0.71353196536210373</v>
      </c>
      <c r="G439" s="17">
        <f>1/'StockBond Returns'!M437</f>
        <v>5.6625129795343926E-2</v>
      </c>
      <c r="H439">
        <f t="shared" si="4"/>
        <v>1</v>
      </c>
      <c r="I439" s="64">
        <f t="shared" si="5"/>
        <v>0</v>
      </c>
      <c r="J439">
        <f t="shared" si="6"/>
        <v>0</v>
      </c>
      <c r="K439" s="17">
        <f t="shared" ref="K439:M439" ca="1" si="873">IF(H439=1,$E439,"")</f>
        <v>3.6086501909398633E-2</v>
      </c>
      <c r="L439" t="str">
        <f t="shared" si="873"/>
        <v/>
      </c>
      <c r="M439" t="str">
        <f t="shared" si="873"/>
        <v/>
      </c>
      <c r="N439" s="148">
        <f>IF('StockBond Returns'!AD437=0,1,0)</f>
        <v>0</v>
      </c>
      <c r="O439">
        <f>IF( AND('StockBond Returns'!$AD437&lt;0,'StockBond Returns'!$AD437&gt;=-0.1),1,0)</f>
        <v>1</v>
      </c>
      <c r="P439">
        <f>IF( AND('StockBond Returns'!$AD437&lt;-0.1,'StockBond Returns'!$AD437&gt;=-0.2),1,0)</f>
        <v>0</v>
      </c>
      <c r="Q439">
        <f>IF( AND('StockBond Returns'!$AD437&lt;-0.2,'StockBond Returns'!$AD437&gt;=-0.3),1,0)</f>
        <v>0</v>
      </c>
      <c r="R439">
        <f>IF('StockBond Returns'!AD437&lt;-0.3,1,0)</f>
        <v>0</v>
      </c>
      <c r="S439" t="str">
        <f t="shared" ref="S439:W439" si="874">IF(N439=1,$E439,"")</f>
        <v/>
      </c>
      <c r="T439" s="17">
        <f t="shared" ca="1" si="874"/>
        <v>3.6086501909398633E-2</v>
      </c>
      <c r="U439" t="str">
        <f t="shared" si="874"/>
        <v/>
      </c>
      <c r="V439" t="str">
        <f t="shared" si="874"/>
        <v/>
      </c>
      <c r="W439" t="str">
        <f t="shared" si="874"/>
        <v/>
      </c>
    </row>
    <row r="440" spans="1:23" ht="13" x14ac:dyDescent="0.15">
      <c r="A440">
        <f t="shared" si="30"/>
        <v>2</v>
      </c>
      <c r="B440">
        <f t="shared" si="31"/>
        <v>1907</v>
      </c>
      <c r="C440" s="149">
        <f t="shared" si="706"/>
        <v>2647</v>
      </c>
      <c r="D440" s="146">
        <f t="shared" si="9"/>
        <v>1907.0833333333005</v>
      </c>
      <c r="E440" s="147">
        <f ca="1">('StockBond Returns'!AA439+'StockBond Returns'!AC439-'Parameters &amp; Main Results'!$B$39)/'StockBond Returns'!AB439*12</f>
        <v>3.6531160044168141E-2</v>
      </c>
      <c r="F440" s="70">
        <f ca="1">'StockBond Returns'!AA439+'StockBond Returns'!AC439-'StockBond Returns'!AB439*'Distribution of Final Value'!$B$7</f>
        <v>-0.64040197060643855</v>
      </c>
      <c r="G440" s="17">
        <f>1/'StockBond Returns'!M438</f>
        <v>5.8075672409499859E-2</v>
      </c>
      <c r="H440">
        <f t="shared" si="4"/>
        <v>1</v>
      </c>
      <c r="I440" s="64">
        <f t="shared" si="5"/>
        <v>0</v>
      </c>
      <c r="J440">
        <f t="shared" si="6"/>
        <v>0</v>
      </c>
      <c r="K440" s="17">
        <f t="shared" ref="K440:M440" ca="1" si="875">IF(H440=1,$E440,"")</f>
        <v>3.6531160044168141E-2</v>
      </c>
      <c r="L440" t="str">
        <f t="shared" si="875"/>
        <v/>
      </c>
      <c r="M440" t="str">
        <f t="shared" si="875"/>
        <v/>
      </c>
      <c r="N440" s="148">
        <f>IF('StockBond Returns'!AD438=0,1,0)</f>
        <v>0</v>
      </c>
      <c r="O440">
        <f>IF( AND('StockBond Returns'!$AD438&lt;0,'StockBond Returns'!$AD438&gt;=-0.1),1,0)</f>
        <v>1</v>
      </c>
      <c r="P440">
        <f>IF( AND('StockBond Returns'!$AD438&lt;-0.1,'StockBond Returns'!$AD438&gt;=-0.2),1,0)</f>
        <v>0</v>
      </c>
      <c r="Q440">
        <f>IF( AND('StockBond Returns'!$AD438&lt;-0.2,'StockBond Returns'!$AD438&gt;=-0.3),1,0)</f>
        <v>0</v>
      </c>
      <c r="R440">
        <f>IF('StockBond Returns'!AD438&lt;-0.3,1,0)</f>
        <v>0</v>
      </c>
      <c r="S440" t="str">
        <f t="shared" ref="S440:W440" si="876">IF(N440=1,$E440,"")</f>
        <v/>
      </c>
      <c r="T440" s="17">
        <f t="shared" ca="1" si="876"/>
        <v>3.6531160044168141E-2</v>
      </c>
      <c r="U440" t="str">
        <f t="shared" si="876"/>
        <v/>
      </c>
      <c r="V440" t="str">
        <f t="shared" si="876"/>
        <v/>
      </c>
      <c r="W440" t="str">
        <f t="shared" si="876"/>
        <v/>
      </c>
    </row>
    <row r="441" spans="1:23" ht="13" x14ac:dyDescent="0.15">
      <c r="A441">
        <f t="shared" si="30"/>
        <v>3</v>
      </c>
      <c r="B441">
        <f t="shared" si="31"/>
        <v>1907</v>
      </c>
      <c r="C441" s="149">
        <f t="shared" si="706"/>
        <v>2677</v>
      </c>
      <c r="D441" s="146">
        <f t="shared" si="9"/>
        <v>1907.1666666666338</v>
      </c>
      <c r="E441" s="147">
        <f ca="1">('StockBond Returns'!AA440+'StockBond Returns'!AC440-'Parameters &amp; Main Results'!$B$39)/'StockBond Returns'!AB440*12</f>
        <v>3.8206541063078941E-2</v>
      </c>
      <c r="F441" s="70">
        <f ca="1">'StockBond Returns'!AA440+'StockBond Returns'!AC440-'StockBond Returns'!AB440*'Distribution of Final Value'!$B$7</f>
        <v>-0.3227294419788711</v>
      </c>
      <c r="G441" s="17">
        <f>1/'StockBond Returns'!M439</f>
        <v>6.1663415182532627E-2</v>
      </c>
      <c r="H441">
        <f t="shared" si="4"/>
        <v>1</v>
      </c>
      <c r="I441" s="64">
        <f t="shared" si="5"/>
        <v>0</v>
      </c>
      <c r="J441">
        <f t="shared" si="6"/>
        <v>0</v>
      </c>
      <c r="K441" s="17">
        <f t="shared" ref="K441:M441" ca="1" si="877">IF(H441=1,$E441,"")</f>
        <v>3.8206541063078941E-2</v>
      </c>
      <c r="L441" t="str">
        <f t="shared" si="877"/>
        <v/>
      </c>
      <c r="M441" t="str">
        <f t="shared" si="877"/>
        <v/>
      </c>
      <c r="N441" s="148">
        <f>IF('StockBond Returns'!AD439=0,1,0)</f>
        <v>0</v>
      </c>
      <c r="O441">
        <f>IF( AND('StockBond Returns'!$AD439&lt;0,'StockBond Returns'!$AD439&gt;=-0.1),1,0)</f>
        <v>0</v>
      </c>
      <c r="P441">
        <f>IF( AND('StockBond Returns'!$AD439&lt;-0.1,'StockBond Returns'!$AD439&gt;=-0.2),1,0)</f>
        <v>1</v>
      </c>
      <c r="Q441">
        <f>IF( AND('StockBond Returns'!$AD439&lt;-0.2,'StockBond Returns'!$AD439&gt;=-0.3),1,0)</f>
        <v>0</v>
      </c>
      <c r="R441">
        <f>IF('StockBond Returns'!AD439&lt;-0.3,1,0)</f>
        <v>0</v>
      </c>
      <c r="S441" t="str">
        <f t="shared" ref="S441:W441" si="878">IF(N441=1,$E441,"")</f>
        <v/>
      </c>
      <c r="T441" t="str">
        <f t="shared" si="878"/>
        <v/>
      </c>
      <c r="U441" s="17">
        <f t="shared" ca="1" si="878"/>
        <v>3.8206541063078941E-2</v>
      </c>
      <c r="V441" t="str">
        <f t="shared" si="878"/>
        <v/>
      </c>
      <c r="W441" t="str">
        <f t="shared" si="878"/>
        <v/>
      </c>
    </row>
    <row r="442" spans="1:23" ht="13" x14ac:dyDescent="0.15">
      <c r="A442">
        <f t="shared" si="30"/>
        <v>4</v>
      </c>
      <c r="B442">
        <f t="shared" si="31"/>
        <v>1907</v>
      </c>
      <c r="C442" s="149">
        <f t="shared" si="706"/>
        <v>2708</v>
      </c>
      <c r="D442" s="146">
        <f t="shared" si="9"/>
        <v>1907.249999999967</v>
      </c>
      <c r="E442" s="147">
        <f ca="1">('StockBond Returns'!AA441+'StockBond Returns'!AC441-'Parameters &amp; Main Results'!$B$39)/'StockBond Returns'!AB441*12</f>
        <v>4.0705659041900169E-2</v>
      </c>
      <c r="F442" s="70">
        <f ca="1">'StockBond Returns'!AA441+'StockBond Returns'!AC441-'StockBond Returns'!AB441*'Distribution of Final Value'!$B$7</f>
        <v>0.1317904986566516</v>
      </c>
      <c r="G442" s="17">
        <f>1/'StockBond Returns'!M440</f>
        <v>6.8084896577196991E-2</v>
      </c>
      <c r="H442">
        <f t="shared" si="4"/>
        <v>1</v>
      </c>
      <c r="I442" s="64">
        <f t="shared" si="5"/>
        <v>0</v>
      </c>
      <c r="J442">
        <f t="shared" si="6"/>
        <v>0</v>
      </c>
      <c r="K442" s="17">
        <f t="shared" ref="K442:M442" ca="1" si="879">IF(H442=1,$E442,"")</f>
        <v>4.0705659041900169E-2</v>
      </c>
      <c r="L442" t="str">
        <f t="shared" si="879"/>
        <v/>
      </c>
      <c r="M442" t="str">
        <f t="shared" si="879"/>
        <v/>
      </c>
      <c r="N442" s="148">
        <f>IF('StockBond Returns'!AD440=0,1,0)</f>
        <v>0</v>
      </c>
      <c r="O442">
        <f>IF( AND('StockBond Returns'!$AD440&lt;0,'StockBond Returns'!$AD440&gt;=-0.1),1,0)</f>
        <v>0</v>
      </c>
      <c r="P442">
        <f>IF( AND('StockBond Returns'!$AD440&lt;-0.1,'StockBond Returns'!$AD440&gt;=-0.2),1,0)</f>
        <v>1</v>
      </c>
      <c r="Q442">
        <f>IF( AND('StockBond Returns'!$AD440&lt;-0.2,'StockBond Returns'!$AD440&gt;=-0.3),1,0)</f>
        <v>0</v>
      </c>
      <c r="R442">
        <f>IF('StockBond Returns'!AD440&lt;-0.3,1,0)</f>
        <v>0</v>
      </c>
      <c r="S442" t="str">
        <f t="shared" ref="S442:W442" si="880">IF(N442=1,$E442,"")</f>
        <v/>
      </c>
      <c r="T442" t="str">
        <f t="shared" si="880"/>
        <v/>
      </c>
      <c r="U442" s="17">
        <f t="shared" ca="1" si="880"/>
        <v>4.0705659041900169E-2</v>
      </c>
      <c r="V442" t="str">
        <f t="shared" si="880"/>
        <v/>
      </c>
      <c r="W442" t="str">
        <f t="shared" si="880"/>
        <v/>
      </c>
    </row>
    <row r="443" spans="1:23" ht="13" x14ac:dyDescent="0.15">
      <c r="A443">
        <f t="shared" si="30"/>
        <v>5</v>
      </c>
      <c r="B443">
        <f t="shared" si="31"/>
        <v>1907</v>
      </c>
      <c r="C443" s="149">
        <f t="shared" si="706"/>
        <v>2738</v>
      </c>
      <c r="D443" s="146">
        <f t="shared" si="9"/>
        <v>1907.3333333333003</v>
      </c>
      <c r="E443" s="147">
        <f ca="1">('StockBond Returns'!AA442+'StockBond Returns'!AC442-'Parameters &amp; Main Results'!$B$39)/'StockBond Returns'!AB442*12</f>
        <v>4.0529412970096337E-2</v>
      </c>
      <c r="F443" s="70">
        <f ca="1">'StockBond Returns'!AA442+'StockBond Returns'!AC442-'StockBond Returns'!AB442*'Distribution of Final Value'!$B$7</f>
        <v>9.5753269939002017E-2</v>
      </c>
      <c r="G443" s="17">
        <f>1/'StockBond Returns'!M441</f>
        <v>6.8167673807804696E-2</v>
      </c>
      <c r="H443">
        <f t="shared" si="4"/>
        <v>1</v>
      </c>
      <c r="I443" s="64">
        <f t="shared" si="5"/>
        <v>0</v>
      </c>
      <c r="J443">
        <f t="shared" si="6"/>
        <v>0</v>
      </c>
      <c r="K443" s="17">
        <f t="shared" ref="K443:M443" ca="1" si="881">IF(H443=1,$E443,"")</f>
        <v>4.0529412970096337E-2</v>
      </c>
      <c r="L443" t="str">
        <f t="shared" si="881"/>
        <v/>
      </c>
      <c r="M443" t="str">
        <f t="shared" si="881"/>
        <v/>
      </c>
      <c r="N443" s="148">
        <f>IF('StockBond Returns'!AD441=0,1,0)</f>
        <v>0</v>
      </c>
      <c r="O443">
        <f>IF( AND('StockBond Returns'!$AD441&lt;0,'StockBond Returns'!$AD441&gt;=-0.1),1,0)</f>
        <v>0</v>
      </c>
      <c r="P443">
        <f>IF( AND('StockBond Returns'!$AD441&lt;-0.1,'StockBond Returns'!$AD441&gt;=-0.2),1,0)</f>
        <v>1</v>
      </c>
      <c r="Q443">
        <f>IF( AND('StockBond Returns'!$AD441&lt;-0.2,'StockBond Returns'!$AD441&gt;=-0.3),1,0)</f>
        <v>0</v>
      </c>
      <c r="R443">
        <f>IF('StockBond Returns'!AD441&lt;-0.3,1,0)</f>
        <v>0</v>
      </c>
      <c r="S443" t="str">
        <f t="shared" ref="S443:W443" si="882">IF(N443=1,$E443,"")</f>
        <v/>
      </c>
      <c r="T443" t="str">
        <f t="shared" si="882"/>
        <v/>
      </c>
      <c r="U443" s="17">
        <f t="shared" ca="1" si="882"/>
        <v>4.0529412970096337E-2</v>
      </c>
      <c r="V443" t="str">
        <f t="shared" si="882"/>
        <v/>
      </c>
      <c r="W443" t="str">
        <f t="shared" si="882"/>
        <v/>
      </c>
    </row>
    <row r="444" spans="1:23" ht="13" x14ac:dyDescent="0.15">
      <c r="A444">
        <f t="shared" si="30"/>
        <v>6</v>
      </c>
      <c r="B444">
        <f t="shared" si="31"/>
        <v>1907</v>
      </c>
      <c r="C444" s="149">
        <f t="shared" si="706"/>
        <v>2769</v>
      </c>
      <c r="D444" s="146">
        <f t="shared" si="9"/>
        <v>1907.4166666666335</v>
      </c>
      <c r="E444" s="147">
        <f ca="1">('StockBond Returns'!AA443+'StockBond Returns'!AC443-'Parameters &amp; Main Results'!$B$39)/'StockBond Returns'!AB443*12</f>
        <v>4.2524590577956385E-2</v>
      </c>
      <c r="F444" s="70">
        <f ca="1">'StockBond Returns'!AA443+'StockBond Returns'!AC443-'StockBond Returns'!AB443*'Distribution of Final Value'!$B$7</f>
        <v>0.46510126589070833</v>
      </c>
      <c r="G444" s="17">
        <f>1/'StockBond Returns'!M442</f>
        <v>7.2515752714800333E-2</v>
      </c>
      <c r="H444">
        <f t="shared" si="4"/>
        <v>1</v>
      </c>
      <c r="I444" s="64">
        <f t="shared" si="5"/>
        <v>0</v>
      </c>
      <c r="J444">
        <f t="shared" si="6"/>
        <v>0</v>
      </c>
      <c r="K444" s="17">
        <f t="shared" ref="K444:M444" ca="1" si="883">IF(H444=1,$E444,"")</f>
        <v>4.2524590577956385E-2</v>
      </c>
      <c r="L444" t="str">
        <f t="shared" si="883"/>
        <v/>
      </c>
      <c r="M444" t="str">
        <f t="shared" si="883"/>
        <v/>
      </c>
      <c r="N444" s="148">
        <f>IF('StockBond Returns'!AD442=0,1,0)</f>
        <v>0</v>
      </c>
      <c r="O444">
        <f>IF( AND('StockBond Returns'!$AD442&lt;0,'StockBond Returns'!$AD442&gt;=-0.1),1,0)</f>
        <v>0</v>
      </c>
      <c r="P444">
        <f>IF( AND('StockBond Returns'!$AD442&lt;-0.1,'StockBond Returns'!$AD442&gt;=-0.2),1,0)</f>
        <v>0</v>
      </c>
      <c r="Q444">
        <f>IF( AND('StockBond Returns'!$AD442&lt;-0.2,'StockBond Returns'!$AD442&gt;=-0.3),1,0)</f>
        <v>1</v>
      </c>
      <c r="R444">
        <f>IF('StockBond Returns'!AD442&lt;-0.3,1,0)</f>
        <v>0</v>
      </c>
      <c r="S444" t="str">
        <f t="shared" ref="S444:W444" si="884">IF(N444=1,$E444,"")</f>
        <v/>
      </c>
      <c r="T444" t="str">
        <f t="shared" si="884"/>
        <v/>
      </c>
      <c r="U444" t="str">
        <f t="shared" si="884"/>
        <v/>
      </c>
      <c r="V444" s="17">
        <f t="shared" ca="1" si="884"/>
        <v>4.2524590577956385E-2</v>
      </c>
      <c r="W444" t="str">
        <f t="shared" si="884"/>
        <v/>
      </c>
    </row>
    <row r="445" spans="1:23" ht="13" x14ac:dyDescent="0.15">
      <c r="A445">
        <f t="shared" si="30"/>
        <v>7</v>
      </c>
      <c r="B445">
        <f t="shared" si="31"/>
        <v>1907</v>
      </c>
      <c r="C445" s="149">
        <f t="shared" si="706"/>
        <v>2800</v>
      </c>
      <c r="D445" s="146">
        <f t="shared" si="9"/>
        <v>1907.4999999999668</v>
      </c>
      <c r="E445" s="147">
        <f ca="1">('StockBond Returns'!AA444+'StockBond Returns'!AC444-'Parameters &amp; Main Results'!$B$39)/'StockBond Returns'!AB444*12</f>
        <v>4.4060342437231677E-2</v>
      </c>
      <c r="F445" s="70">
        <f ca="1">'StockBond Returns'!AA444+'StockBond Returns'!AC444-'StockBond Returns'!AB444*'Distribution of Final Value'!$B$7</f>
        <v>0.77239824738684604</v>
      </c>
      <c r="G445" s="17">
        <f>1/'StockBond Returns'!M443</f>
        <v>7.6078778342497447E-2</v>
      </c>
      <c r="H445">
        <f t="shared" si="4"/>
        <v>1</v>
      </c>
      <c r="I445" s="64">
        <f t="shared" si="5"/>
        <v>0</v>
      </c>
      <c r="J445">
        <f t="shared" si="6"/>
        <v>0</v>
      </c>
      <c r="K445" s="17">
        <f t="shared" ref="K445:M445" ca="1" si="885">IF(H445=1,$E445,"")</f>
        <v>4.4060342437231677E-2</v>
      </c>
      <c r="L445" t="str">
        <f t="shared" si="885"/>
        <v/>
      </c>
      <c r="M445" t="str">
        <f t="shared" si="885"/>
        <v/>
      </c>
      <c r="N445" s="148">
        <f>IF('StockBond Returns'!AD443=0,1,0)</f>
        <v>0</v>
      </c>
      <c r="O445">
        <f>IF( AND('StockBond Returns'!$AD443&lt;0,'StockBond Returns'!$AD443&gt;=-0.1),1,0)</f>
        <v>0</v>
      </c>
      <c r="P445">
        <f>IF( AND('StockBond Returns'!$AD443&lt;-0.1,'StockBond Returns'!$AD443&gt;=-0.2),1,0)</f>
        <v>0</v>
      </c>
      <c r="Q445">
        <f>IF( AND('StockBond Returns'!$AD443&lt;-0.2,'StockBond Returns'!$AD443&gt;=-0.3),1,0)</f>
        <v>1</v>
      </c>
      <c r="R445">
        <f>IF('StockBond Returns'!AD443&lt;-0.3,1,0)</f>
        <v>0</v>
      </c>
      <c r="S445" t="str">
        <f t="shared" ref="S445:W445" si="886">IF(N445=1,$E445,"")</f>
        <v/>
      </c>
      <c r="T445" t="str">
        <f t="shared" si="886"/>
        <v/>
      </c>
      <c r="U445" t="str">
        <f t="shared" si="886"/>
        <v/>
      </c>
      <c r="V445" s="17">
        <f t="shared" ca="1" si="886"/>
        <v>4.4060342437231677E-2</v>
      </c>
      <c r="W445" t="str">
        <f t="shared" si="886"/>
        <v/>
      </c>
    </row>
    <row r="446" spans="1:23" ht="13" x14ac:dyDescent="0.15">
      <c r="A446">
        <f t="shared" si="30"/>
        <v>8</v>
      </c>
      <c r="B446">
        <f t="shared" si="31"/>
        <v>1907</v>
      </c>
      <c r="C446" s="149">
        <f t="shared" si="706"/>
        <v>2830</v>
      </c>
      <c r="D446" s="146">
        <f t="shared" si="9"/>
        <v>1907.5833333333001</v>
      </c>
      <c r="E446" s="147">
        <f ca="1">('StockBond Returns'!AA445+'StockBond Returns'!AC445-'Parameters &amp; Main Results'!$B$39)/'StockBond Returns'!AB445*12</f>
        <v>4.2813111706936406E-2</v>
      </c>
      <c r="F446" s="70">
        <f ca="1">'StockBond Returns'!AA445+'StockBond Returns'!AC445-'StockBond Returns'!AB445*'Distribution of Final Value'!$B$7</f>
        <v>0.53907745086514325</v>
      </c>
      <c r="G446" s="17">
        <f>1/'StockBond Returns'!M444</f>
        <v>7.3610560046100698E-2</v>
      </c>
      <c r="H446">
        <f t="shared" si="4"/>
        <v>1</v>
      </c>
      <c r="I446" s="64">
        <f t="shared" si="5"/>
        <v>0</v>
      </c>
      <c r="J446">
        <f t="shared" si="6"/>
        <v>0</v>
      </c>
      <c r="K446" s="17">
        <f t="shared" ref="K446:M446" ca="1" si="887">IF(H446=1,$E446,"")</f>
        <v>4.2813111706936406E-2</v>
      </c>
      <c r="L446" t="str">
        <f t="shared" si="887"/>
        <v/>
      </c>
      <c r="M446" t="str">
        <f t="shared" si="887"/>
        <v/>
      </c>
      <c r="N446" s="148">
        <f>IF('StockBond Returns'!AD444=0,1,0)</f>
        <v>0</v>
      </c>
      <c r="O446">
        <f>IF( AND('StockBond Returns'!$AD444&lt;0,'StockBond Returns'!$AD444&gt;=-0.1),1,0)</f>
        <v>0</v>
      </c>
      <c r="P446">
        <f>IF( AND('StockBond Returns'!$AD444&lt;-0.1,'StockBond Returns'!$AD444&gt;=-0.2),1,0)</f>
        <v>0</v>
      </c>
      <c r="Q446">
        <f>IF( AND('StockBond Returns'!$AD444&lt;-0.2,'StockBond Returns'!$AD444&gt;=-0.3),1,0)</f>
        <v>1</v>
      </c>
      <c r="R446">
        <f>IF('StockBond Returns'!AD444&lt;-0.3,1,0)</f>
        <v>0</v>
      </c>
      <c r="S446" t="str">
        <f t="shared" ref="S446:W446" si="888">IF(N446=1,$E446,"")</f>
        <v/>
      </c>
      <c r="T446" t="str">
        <f t="shared" si="888"/>
        <v/>
      </c>
      <c r="U446" t="str">
        <f t="shared" si="888"/>
        <v/>
      </c>
      <c r="V446" s="17">
        <f t="shared" ca="1" si="888"/>
        <v>4.2813111706936406E-2</v>
      </c>
      <c r="W446" t="str">
        <f t="shared" si="888"/>
        <v/>
      </c>
    </row>
    <row r="447" spans="1:23" ht="13" x14ac:dyDescent="0.15">
      <c r="A447">
        <f t="shared" si="30"/>
        <v>9</v>
      </c>
      <c r="B447">
        <f t="shared" si="31"/>
        <v>1907</v>
      </c>
      <c r="C447" s="149">
        <f t="shared" si="706"/>
        <v>2861</v>
      </c>
      <c r="D447" s="146">
        <f t="shared" si="9"/>
        <v>1907.6666666666333</v>
      </c>
      <c r="E447" s="147">
        <f ca="1">('StockBond Returns'!AA446+'StockBond Returns'!AC446-'Parameters &amp; Main Results'!$B$39)/'StockBond Returns'!AB446*12</f>
        <v>4.5471193032631869E-2</v>
      </c>
      <c r="F447" s="70">
        <f ca="1">'StockBond Returns'!AA446+'StockBond Returns'!AC446-'StockBond Returns'!AB446*'Distribution of Final Value'!$B$7</f>
        <v>1.0359859882802933</v>
      </c>
      <c r="G447" s="17">
        <f>1/'StockBond Returns'!M445</f>
        <v>7.9913874579776875E-2</v>
      </c>
      <c r="H447">
        <f t="shared" si="4"/>
        <v>1</v>
      </c>
      <c r="I447" s="64">
        <f t="shared" si="5"/>
        <v>0</v>
      </c>
      <c r="J447">
        <f t="shared" si="6"/>
        <v>0</v>
      </c>
      <c r="K447" s="17">
        <f t="shared" ref="K447:M447" ca="1" si="889">IF(H447=1,$E447,"")</f>
        <v>4.5471193032631869E-2</v>
      </c>
      <c r="L447" t="str">
        <f t="shared" si="889"/>
        <v/>
      </c>
      <c r="M447" t="str">
        <f t="shared" si="889"/>
        <v/>
      </c>
      <c r="N447" s="148">
        <f>IF('StockBond Returns'!AD445=0,1,0)</f>
        <v>0</v>
      </c>
      <c r="O447">
        <f>IF( AND('StockBond Returns'!$AD445&lt;0,'StockBond Returns'!$AD445&gt;=-0.1),1,0)</f>
        <v>0</v>
      </c>
      <c r="P447">
        <f>IF( AND('StockBond Returns'!$AD445&lt;-0.1,'StockBond Returns'!$AD445&gt;=-0.2),1,0)</f>
        <v>0</v>
      </c>
      <c r="Q447">
        <f>IF( AND('StockBond Returns'!$AD445&lt;-0.2,'StockBond Returns'!$AD445&gt;=-0.3),1,0)</f>
        <v>1</v>
      </c>
      <c r="R447">
        <f>IF('StockBond Returns'!AD445&lt;-0.3,1,0)</f>
        <v>0</v>
      </c>
      <c r="S447" t="str">
        <f t="shared" ref="S447:W447" si="890">IF(N447=1,$E447,"")</f>
        <v/>
      </c>
      <c r="T447" t="str">
        <f t="shared" si="890"/>
        <v/>
      </c>
      <c r="U447" t="str">
        <f t="shared" si="890"/>
        <v/>
      </c>
      <c r="V447" s="17">
        <f t="shared" ca="1" si="890"/>
        <v>4.5471193032631869E-2</v>
      </c>
      <c r="W447" t="str">
        <f t="shared" si="890"/>
        <v/>
      </c>
    </row>
    <row r="448" spans="1:23" ht="13" x14ac:dyDescent="0.15">
      <c r="A448">
        <f t="shared" si="30"/>
        <v>10</v>
      </c>
      <c r="B448">
        <f t="shared" si="31"/>
        <v>1907</v>
      </c>
      <c r="C448" s="149">
        <f t="shared" si="706"/>
        <v>2891</v>
      </c>
      <c r="D448" s="146">
        <f t="shared" si="9"/>
        <v>1907.7499999999666</v>
      </c>
      <c r="E448" s="147">
        <f ca="1">('StockBond Returns'!AA447+'StockBond Returns'!AC447-'Parameters &amp; Main Results'!$B$39)/'StockBond Returns'!AB447*12</f>
        <v>4.5917020032104822E-2</v>
      </c>
      <c r="F448" s="70">
        <f ca="1">'StockBond Returns'!AA447+'StockBond Returns'!AC447-'StockBond Returns'!AB447*'Distribution of Final Value'!$B$7</f>
        <v>1.1050518300770253</v>
      </c>
      <c r="G448" s="17">
        <f>1/'StockBond Returns'!M446</f>
        <v>8.1112410245326061E-2</v>
      </c>
      <c r="H448">
        <f t="shared" si="4"/>
        <v>1</v>
      </c>
      <c r="I448" s="64">
        <f t="shared" si="5"/>
        <v>0</v>
      </c>
      <c r="J448">
        <f t="shared" si="6"/>
        <v>0</v>
      </c>
      <c r="K448" s="17">
        <f t="shared" ref="K448:M448" ca="1" si="891">IF(H448=1,$E448,"")</f>
        <v>4.5917020032104822E-2</v>
      </c>
      <c r="L448" t="str">
        <f t="shared" si="891"/>
        <v/>
      </c>
      <c r="M448" t="str">
        <f t="shared" si="891"/>
        <v/>
      </c>
      <c r="N448" s="148">
        <f>IF('StockBond Returns'!AD446=0,1,0)</f>
        <v>0</v>
      </c>
      <c r="O448">
        <f>IF( AND('StockBond Returns'!$AD446&lt;0,'StockBond Returns'!$AD446&gt;=-0.1),1,0)</f>
        <v>0</v>
      </c>
      <c r="P448">
        <f>IF( AND('StockBond Returns'!$AD446&lt;-0.1,'StockBond Returns'!$AD446&gt;=-0.2),1,0)</f>
        <v>0</v>
      </c>
      <c r="Q448">
        <f>IF( AND('StockBond Returns'!$AD446&lt;-0.2,'StockBond Returns'!$AD446&gt;=-0.3),1,0)</f>
        <v>1</v>
      </c>
      <c r="R448">
        <f>IF('StockBond Returns'!AD446&lt;-0.3,1,0)</f>
        <v>0</v>
      </c>
      <c r="S448" t="str">
        <f t="shared" ref="S448:W448" si="892">IF(N448=1,$E448,"")</f>
        <v/>
      </c>
      <c r="T448" t="str">
        <f t="shared" si="892"/>
        <v/>
      </c>
      <c r="U448" t="str">
        <f t="shared" si="892"/>
        <v/>
      </c>
      <c r="V448" s="17">
        <f t="shared" ca="1" si="892"/>
        <v>4.5917020032104822E-2</v>
      </c>
      <c r="W448" t="str">
        <f t="shared" si="892"/>
        <v/>
      </c>
    </row>
    <row r="449" spans="1:23" ht="13" x14ac:dyDescent="0.15">
      <c r="A449">
        <f t="shared" si="30"/>
        <v>11</v>
      </c>
      <c r="B449">
        <f t="shared" si="31"/>
        <v>1907</v>
      </c>
      <c r="C449" s="149">
        <f t="shared" si="706"/>
        <v>2922</v>
      </c>
      <c r="D449" s="146">
        <f t="shared" si="9"/>
        <v>1907.8333333332998</v>
      </c>
      <c r="E449" s="147">
        <f ca="1">('StockBond Returns'!AA448+'StockBond Returns'!AC448-'Parameters &amp; Main Results'!$B$39)/'StockBond Returns'!AB448*12</f>
        <v>5.052547948079468E-2</v>
      </c>
      <c r="F449" s="70">
        <f ca="1">'StockBond Returns'!AA448+'StockBond Returns'!AC448-'StockBond Returns'!AB448*'Distribution of Final Value'!$B$7</f>
        <v>1.9657228107640146</v>
      </c>
      <c r="G449" s="17">
        <f>1/'StockBond Returns'!M447</f>
        <v>9.2320417043820574E-2</v>
      </c>
      <c r="H449">
        <f t="shared" si="4"/>
        <v>1</v>
      </c>
      <c r="I449" s="64">
        <f t="shared" si="5"/>
        <v>0</v>
      </c>
      <c r="J449">
        <f t="shared" si="6"/>
        <v>0</v>
      </c>
      <c r="K449" s="17">
        <f t="shared" ref="K449:M449" ca="1" si="893">IF(H449=1,$E449,"")</f>
        <v>5.052547948079468E-2</v>
      </c>
      <c r="L449" t="str">
        <f t="shared" si="893"/>
        <v/>
      </c>
      <c r="M449" t="str">
        <f t="shared" si="893"/>
        <v/>
      </c>
      <c r="N449" s="148">
        <f>IF('StockBond Returns'!AD447=0,1,0)</f>
        <v>0</v>
      </c>
      <c r="O449">
        <f>IF( AND('StockBond Returns'!$AD447&lt;0,'StockBond Returns'!$AD447&gt;=-0.1),1,0)</f>
        <v>0</v>
      </c>
      <c r="P449">
        <f>IF( AND('StockBond Returns'!$AD447&lt;-0.1,'StockBond Returns'!$AD447&gt;=-0.2),1,0)</f>
        <v>0</v>
      </c>
      <c r="Q449">
        <f>IF( AND('StockBond Returns'!$AD447&lt;-0.2,'StockBond Returns'!$AD447&gt;=-0.3),1,0)</f>
        <v>0</v>
      </c>
      <c r="R449">
        <f>IF('StockBond Returns'!AD447&lt;-0.3,1,0)</f>
        <v>1</v>
      </c>
      <c r="S449" t="str">
        <f t="shared" ref="S449:W449" si="894">IF(N449=1,$E449,"")</f>
        <v/>
      </c>
      <c r="T449" t="str">
        <f t="shared" si="894"/>
        <v/>
      </c>
      <c r="U449" t="str">
        <f t="shared" si="894"/>
        <v/>
      </c>
      <c r="V449" t="str">
        <f t="shared" si="894"/>
        <v/>
      </c>
      <c r="W449" s="17">
        <f t="shared" ca="1" si="894"/>
        <v>5.052547948079468E-2</v>
      </c>
    </row>
    <row r="450" spans="1:23" ht="13" x14ac:dyDescent="0.15">
      <c r="A450">
        <f t="shared" si="30"/>
        <v>12</v>
      </c>
      <c r="B450">
        <f t="shared" si="31"/>
        <v>1907</v>
      </c>
      <c r="C450" s="149">
        <f t="shared" si="706"/>
        <v>2953</v>
      </c>
      <c r="D450" s="146">
        <f t="shared" si="9"/>
        <v>1907.9166666666331</v>
      </c>
      <c r="E450" s="147">
        <f ca="1">('StockBond Returns'!AA449+'StockBond Returns'!AC449-'Parameters &amp; Main Results'!$B$39)/'StockBond Returns'!AB449*12</f>
        <v>5.0934380187245401E-2</v>
      </c>
      <c r="F450" s="70">
        <f ca="1">'StockBond Returns'!AA449+'StockBond Returns'!AC449-'StockBond Returns'!AB449*'Distribution of Final Value'!$B$7</f>
        <v>2.1141929188616988</v>
      </c>
      <c r="G450" s="17">
        <f>1/'StockBond Returns'!M448</f>
        <v>9.4418207450012767E-2</v>
      </c>
      <c r="H450">
        <f t="shared" si="4"/>
        <v>1</v>
      </c>
      <c r="I450" s="64">
        <f t="shared" si="5"/>
        <v>0</v>
      </c>
      <c r="J450">
        <f t="shared" si="6"/>
        <v>0</v>
      </c>
      <c r="K450" s="17">
        <f t="shared" ref="K450:M450" ca="1" si="895">IF(H450=1,$E450,"")</f>
        <v>5.0934380187245401E-2</v>
      </c>
      <c r="L450" t="str">
        <f t="shared" si="895"/>
        <v/>
      </c>
      <c r="M450" t="str">
        <f t="shared" si="895"/>
        <v/>
      </c>
      <c r="N450" s="148">
        <f>IF('StockBond Returns'!AD448=0,1,0)</f>
        <v>0</v>
      </c>
      <c r="O450">
        <f>IF( AND('StockBond Returns'!$AD448&lt;0,'StockBond Returns'!$AD448&gt;=-0.1),1,0)</f>
        <v>0</v>
      </c>
      <c r="P450">
        <f>IF( AND('StockBond Returns'!$AD448&lt;-0.1,'StockBond Returns'!$AD448&gt;=-0.2),1,0)</f>
        <v>0</v>
      </c>
      <c r="Q450">
        <f>IF( AND('StockBond Returns'!$AD448&lt;-0.2,'StockBond Returns'!$AD448&gt;=-0.3),1,0)</f>
        <v>0</v>
      </c>
      <c r="R450">
        <f>IF('StockBond Returns'!AD448&lt;-0.3,1,0)</f>
        <v>1</v>
      </c>
      <c r="S450" t="str">
        <f t="shared" ref="S450:W450" si="896">IF(N450=1,$E450,"")</f>
        <v/>
      </c>
      <c r="T450" t="str">
        <f t="shared" si="896"/>
        <v/>
      </c>
      <c r="U450" t="str">
        <f t="shared" si="896"/>
        <v/>
      </c>
      <c r="V450" t="str">
        <f t="shared" si="896"/>
        <v/>
      </c>
      <c r="W450" s="17">
        <f t="shared" ca="1" si="896"/>
        <v>5.0934380187245401E-2</v>
      </c>
    </row>
    <row r="451" spans="1:23" ht="13" x14ac:dyDescent="0.15">
      <c r="A451">
        <f t="shared" si="30"/>
        <v>1</v>
      </c>
      <c r="B451">
        <f t="shared" si="31"/>
        <v>1908</v>
      </c>
      <c r="C451" s="149">
        <f t="shared" si="706"/>
        <v>2982</v>
      </c>
      <c r="D451" s="146">
        <f t="shared" si="9"/>
        <v>1907.9999999999663</v>
      </c>
      <c r="E451" s="147">
        <f ca="1">('StockBond Returns'!AA450+'StockBond Returns'!AC450-'Parameters &amp; Main Results'!$B$39)/'StockBond Returns'!AB450*12</f>
        <v>4.8209802641304346E-2</v>
      </c>
      <c r="F451" s="70">
        <f ca="1">'StockBond Returns'!AA450+'StockBond Returns'!AC450-'StockBond Returns'!AB450*'Distribution of Final Value'!$B$7</f>
        <v>1.6274930364754221</v>
      </c>
      <c r="G451" s="17">
        <f>1/'StockBond Returns'!M449</f>
        <v>8.8235505052407362E-2</v>
      </c>
      <c r="H451">
        <f t="shared" si="4"/>
        <v>1</v>
      </c>
      <c r="I451" s="64">
        <f t="shared" si="5"/>
        <v>0</v>
      </c>
      <c r="J451">
        <f t="shared" si="6"/>
        <v>0</v>
      </c>
      <c r="K451" s="17">
        <f t="shared" ref="K451:M451" ca="1" si="897">IF(H451=1,$E451,"")</f>
        <v>4.8209802641304346E-2</v>
      </c>
      <c r="L451" t="str">
        <f t="shared" si="897"/>
        <v/>
      </c>
      <c r="M451" t="str">
        <f t="shared" si="897"/>
        <v/>
      </c>
      <c r="N451" s="148">
        <f>IF('StockBond Returns'!AD449=0,1,0)</f>
        <v>0</v>
      </c>
      <c r="O451">
        <f>IF( AND('StockBond Returns'!$AD449&lt;0,'StockBond Returns'!$AD449&gt;=-0.1),1,0)</f>
        <v>0</v>
      </c>
      <c r="P451">
        <f>IF( AND('StockBond Returns'!$AD449&lt;-0.1,'StockBond Returns'!$AD449&gt;=-0.2),1,0)</f>
        <v>0</v>
      </c>
      <c r="Q451">
        <f>IF( AND('StockBond Returns'!$AD449&lt;-0.2,'StockBond Returns'!$AD449&gt;=-0.3),1,0)</f>
        <v>0</v>
      </c>
      <c r="R451">
        <f>IF('StockBond Returns'!AD449&lt;-0.3,1,0)</f>
        <v>1</v>
      </c>
      <c r="S451" t="str">
        <f t="shared" ref="S451:W451" si="898">IF(N451=1,$E451,"")</f>
        <v/>
      </c>
      <c r="T451" t="str">
        <f t="shared" si="898"/>
        <v/>
      </c>
      <c r="U451" t="str">
        <f t="shared" si="898"/>
        <v/>
      </c>
      <c r="V451" t="str">
        <f t="shared" si="898"/>
        <v/>
      </c>
      <c r="W451" s="17">
        <f t="shared" ca="1" si="898"/>
        <v>4.8209802641304346E-2</v>
      </c>
    </row>
    <row r="452" spans="1:23" ht="13" x14ac:dyDescent="0.15">
      <c r="A452">
        <f t="shared" si="30"/>
        <v>2</v>
      </c>
      <c r="B452">
        <f t="shared" si="31"/>
        <v>1908</v>
      </c>
      <c r="C452" s="149">
        <f t="shared" si="706"/>
        <v>3013</v>
      </c>
      <c r="D452" s="146">
        <f t="shared" si="9"/>
        <v>1908.0833333332996</v>
      </c>
      <c r="E452" s="147">
        <f ca="1">('StockBond Returns'!AA451+'StockBond Returns'!AC451-'Parameters &amp; Main Results'!$B$39)/'StockBond Returns'!AB451*12</f>
        <v>4.6180691991098463E-2</v>
      </c>
      <c r="F452" s="70">
        <f ca="1">'StockBond Returns'!AA451+'StockBond Returns'!AC451-'StockBond Returns'!AB451*'Distribution of Final Value'!$B$7</f>
        <v>1.2146387886044625</v>
      </c>
      <c r="G452" s="17">
        <f>1/'StockBond Returns'!M450</f>
        <v>8.4012655253045049E-2</v>
      </c>
      <c r="H452">
        <f t="shared" si="4"/>
        <v>1</v>
      </c>
      <c r="I452" s="64">
        <f t="shared" si="5"/>
        <v>0</v>
      </c>
      <c r="J452">
        <f t="shared" si="6"/>
        <v>0</v>
      </c>
      <c r="K452" s="17">
        <f t="shared" ref="K452:M452" ca="1" si="899">IF(H452=1,$E452,"")</f>
        <v>4.6180691991098463E-2</v>
      </c>
      <c r="L452" t="str">
        <f t="shared" si="899"/>
        <v/>
      </c>
      <c r="M452" t="str">
        <f t="shared" si="899"/>
        <v/>
      </c>
      <c r="N452" s="148">
        <f>IF('StockBond Returns'!AD450=0,1,0)</f>
        <v>0</v>
      </c>
      <c r="O452">
        <f>IF( AND('StockBond Returns'!$AD450&lt;0,'StockBond Returns'!$AD450&gt;=-0.1),1,0)</f>
        <v>0</v>
      </c>
      <c r="P452">
        <f>IF( AND('StockBond Returns'!$AD450&lt;-0.1,'StockBond Returns'!$AD450&gt;=-0.2),1,0)</f>
        <v>0</v>
      </c>
      <c r="Q452">
        <f>IF( AND('StockBond Returns'!$AD450&lt;-0.2,'StockBond Returns'!$AD450&gt;=-0.3),1,0)</f>
        <v>1</v>
      </c>
      <c r="R452">
        <f>IF('StockBond Returns'!AD450&lt;-0.3,1,0)</f>
        <v>0</v>
      </c>
      <c r="S452" t="str">
        <f t="shared" ref="S452:W452" si="900">IF(N452=1,$E452,"")</f>
        <v/>
      </c>
      <c r="T452" t="str">
        <f t="shared" si="900"/>
        <v/>
      </c>
      <c r="U452" t="str">
        <f t="shared" si="900"/>
        <v/>
      </c>
      <c r="V452" s="17">
        <f t="shared" ca="1" si="900"/>
        <v>4.6180691991098463E-2</v>
      </c>
      <c r="W452" t="str">
        <f t="shared" si="900"/>
        <v/>
      </c>
    </row>
    <row r="453" spans="1:23" ht="13" x14ac:dyDescent="0.15">
      <c r="A453">
        <f t="shared" si="30"/>
        <v>3</v>
      </c>
      <c r="B453">
        <f t="shared" si="31"/>
        <v>1908</v>
      </c>
      <c r="C453" s="149">
        <f t="shared" si="706"/>
        <v>3043</v>
      </c>
      <c r="D453" s="146">
        <f t="shared" si="9"/>
        <v>1908.1666666666329</v>
      </c>
      <c r="E453" s="147">
        <f ca="1">('StockBond Returns'!AA452+'StockBond Returns'!AC452-'Parameters &amp; Main Results'!$B$39)/'StockBond Returns'!AB452*12</f>
        <v>4.6879247341393239E-2</v>
      </c>
      <c r="F453" s="70">
        <f ca="1">'StockBond Returns'!AA452+'StockBond Returns'!AC452-'StockBond Returns'!AB452*'Distribution of Final Value'!$B$7</f>
        <v>1.3348469672638705</v>
      </c>
      <c r="G453" s="17">
        <f>1/'StockBond Returns'!M451</f>
        <v>8.6543773412200223E-2</v>
      </c>
      <c r="H453">
        <f t="shared" si="4"/>
        <v>1</v>
      </c>
      <c r="I453" s="64">
        <f t="shared" si="5"/>
        <v>0</v>
      </c>
      <c r="J453">
        <f t="shared" si="6"/>
        <v>0</v>
      </c>
      <c r="K453" s="17">
        <f t="shared" ref="K453:M453" ca="1" si="901">IF(H453=1,$E453,"")</f>
        <v>4.6879247341393239E-2</v>
      </c>
      <c r="L453" t="str">
        <f t="shared" si="901"/>
        <v/>
      </c>
      <c r="M453" t="str">
        <f t="shared" si="901"/>
        <v/>
      </c>
      <c r="N453" s="148">
        <f>IF('StockBond Returns'!AD451=0,1,0)</f>
        <v>0</v>
      </c>
      <c r="O453">
        <f>IF( AND('StockBond Returns'!$AD451&lt;0,'StockBond Returns'!$AD451&gt;=-0.1),1,0)</f>
        <v>0</v>
      </c>
      <c r="P453">
        <f>IF( AND('StockBond Returns'!$AD451&lt;-0.1,'StockBond Returns'!$AD451&gt;=-0.2),1,0)</f>
        <v>0</v>
      </c>
      <c r="Q453">
        <f>IF( AND('StockBond Returns'!$AD451&lt;-0.2,'StockBond Returns'!$AD451&gt;=-0.3),1,0)</f>
        <v>1</v>
      </c>
      <c r="R453">
        <f>IF('StockBond Returns'!AD451&lt;-0.3,1,0)</f>
        <v>0</v>
      </c>
      <c r="S453" t="str">
        <f t="shared" ref="S453:W453" si="902">IF(N453=1,$E453,"")</f>
        <v/>
      </c>
      <c r="T453" t="str">
        <f t="shared" si="902"/>
        <v/>
      </c>
      <c r="U453" t="str">
        <f t="shared" si="902"/>
        <v/>
      </c>
      <c r="V453" s="17">
        <f t="shared" ca="1" si="902"/>
        <v>4.6879247341393239E-2</v>
      </c>
      <c r="W453" t="str">
        <f t="shared" si="902"/>
        <v/>
      </c>
    </row>
    <row r="454" spans="1:23" ht="13" x14ac:dyDescent="0.15">
      <c r="A454">
        <f t="shared" si="30"/>
        <v>4</v>
      </c>
      <c r="B454">
        <f t="shared" si="31"/>
        <v>1908</v>
      </c>
      <c r="C454" s="149">
        <f t="shared" si="706"/>
        <v>3074</v>
      </c>
      <c r="D454" s="146">
        <f t="shared" si="9"/>
        <v>1908.2499999999661</v>
      </c>
      <c r="E454" s="147">
        <f ca="1">('StockBond Returns'!AA453+'StockBond Returns'!AC453-'Parameters &amp; Main Results'!$B$39)/'StockBond Returns'!AB453*12</f>
        <v>4.5283835974438601E-2</v>
      </c>
      <c r="F454" s="70">
        <f ca="1">'StockBond Returns'!AA453+'StockBond Returns'!AC453-'StockBond Returns'!AB453*'Distribution of Final Value'!$B$7</f>
        <v>1.00477978241687</v>
      </c>
      <c r="G454" s="17">
        <f>1/'StockBond Returns'!M452</f>
        <v>8.3439978943887938E-2</v>
      </c>
      <c r="H454">
        <f t="shared" si="4"/>
        <v>1</v>
      </c>
      <c r="I454" s="64">
        <f t="shared" si="5"/>
        <v>0</v>
      </c>
      <c r="J454">
        <f t="shared" si="6"/>
        <v>0</v>
      </c>
      <c r="K454" s="17">
        <f t="shared" ref="K454:M454" ca="1" si="903">IF(H454=1,$E454,"")</f>
        <v>4.5283835974438601E-2</v>
      </c>
      <c r="L454" t="str">
        <f t="shared" si="903"/>
        <v/>
      </c>
      <c r="M454" t="str">
        <f t="shared" si="903"/>
        <v/>
      </c>
      <c r="N454" s="148">
        <f>IF('StockBond Returns'!AD452=0,1,0)</f>
        <v>0</v>
      </c>
      <c r="O454">
        <f>IF( AND('StockBond Returns'!$AD452&lt;0,'StockBond Returns'!$AD452&gt;=-0.1),1,0)</f>
        <v>0</v>
      </c>
      <c r="P454">
        <f>IF( AND('StockBond Returns'!$AD452&lt;-0.1,'StockBond Returns'!$AD452&gt;=-0.2),1,0)</f>
        <v>0</v>
      </c>
      <c r="Q454">
        <f>IF( AND('StockBond Returns'!$AD452&lt;-0.2,'StockBond Returns'!$AD452&gt;=-0.3),1,0)</f>
        <v>1</v>
      </c>
      <c r="R454">
        <f>IF('StockBond Returns'!AD452&lt;-0.3,1,0)</f>
        <v>0</v>
      </c>
      <c r="S454" t="str">
        <f t="shared" ref="S454:W454" si="904">IF(N454=1,$E454,"")</f>
        <v/>
      </c>
      <c r="T454" t="str">
        <f t="shared" si="904"/>
        <v/>
      </c>
      <c r="U454" t="str">
        <f t="shared" si="904"/>
        <v/>
      </c>
      <c r="V454" s="17">
        <f t="shared" ca="1" si="904"/>
        <v>4.5283835974438601E-2</v>
      </c>
      <c r="W454" t="str">
        <f t="shared" si="904"/>
        <v/>
      </c>
    </row>
    <row r="455" spans="1:23" ht="13" x14ac:dyDescent="0.15">
      <c r="A455">
        <f t="shared" si="30"/>
        <v>5</v>
      </c>
      <c r="B455">
        <f t="shared" si="31"/>
        <v>1908</v>
      </c>
      <c r="C455" s="149">
        <f t="shared" si="706"/>
        <v>3104</v>
      </c>
      <c r="D455" s="146">
        <f t="shared" si="9"/>
        <v>1908.3333333332994</v>
      </c>
      <c r="E455" s="147">
        <f ca="1">('StockBond Returns'!AA454+'StockBond Returns'!AC454-'Parameters &amp; Main Results'!$B$39)/'StockBond Returns'!AB454*12</f>
        <v>4.3856636903021468E-2</v>
      </c>
      <c r="F455" s="70">
        <f ca="1">'StockBond Returns'!AA454+'StockBond Returns'!AC454-'StockBond Returns'!AB454*'Distribution of Final Value'!$B$7</f>
        <v>0.71671777872845421</v>
      </c>
      <c r="G455" s="17">
        <f>1/'StockBond Returns'!M453</f>
        <v>8.0328452374139381E-2</v>
      </c>
      <c r="H455">
        <f t="shared" si="4"/>
        <v>1</v>
      </c>
      <c r="I455" s="64">
        <f t="shared" si="5"/>
        <v>0</v>
      </c>
      <c r="J455">
        <f t="shared" si="6"/>
        <v>0</v>
      </c>
      <c r="K455" s="17">
        <f t="shared" ref="K455:M455" ca="1" si="905">IF(H455=1,$E455,"")</f>
        <v>4.3856636903021468E-2</v>
      </c>
      <c r="L455" t="str">
        <f t="shared" si="905"/>
        <v/>
      </c>
      <c r="M455" t="str">
        <f t="shared" si="905"/>
        <v/>
      </c>
      <c r="N455" s="148">
        <f>IF('StockBond Returns'!AD453=0,1,0)</f>
        <v>0</v>
      </c>
      <c r="O455">
        <f>IF( AND('StockBond Returns'!$AD453&lt;0,'StockBond Returns'!$AD453&gt;=-0.1),1,0)</f>
        <v>0</v>
      </c>
      <c r="P455">
        <f>IF( AND('StockBond Returns'!$AD453&lt;-0.1,'StockBond Returns'!$AD453&gt;=-0.2),1,0)</f>
        <v>0</v>
      </c>
      <c r="Q455">
        <f>IF( AND('StockBond Returns'!$AD453&lt;-0.2,'StockBond Returns'!$AD453&gt;=-0.3),1,0)</f>
        <v>1</v>
      </c>
      <c r="R455">
        <f>IF('StockBond Returns'!AD453&lt;-0.3,1,0)</f>
        <v>0</v>
      </c>
      <c r="S455" t="str">
        <f t="shared" ref="S455:W455" si="906">IF(N455=1,$E455,"")</f>
        <v/>
      </c>
      <c r="T455" t="str">
        <f t="shared" si="906"/>
        <v/>
      </c>
      <c r="U455" t="str">
        <f t="shared" si="906"/>
        <v/>
      </c>
      <c r="V455" s="17">
        <f t="shared" ca="1" si="906"/>
        <v>4.3856636903021468E-2</v>
      </c>
      <c r="W455" t="str">
        <f t="shared" si="906"/>
        <v/>
      </c>
    </row>
    <row r="456" spans="1:23" ht="13" x14ac:dyDescent="0.15">
      <c r="A456">
        <f t="shared" si="30"/>
        <v>6</v>
      </c>
      <c r="B456">
        <f t="shared" si="31"/>
        <v>1908</v>
      </c>
      <c r="C456" s="149">
        <f t="shared" si="706"/>
        <v>3135</v>
      </c>
      <c r="D456" s="146">
        <f t="shared" si="9"/>
        <v>1908.4166666666326</v>
      </c>
      <c r="E456" s="147">
        <f ca="1">('StockBond Returns'!AA455+'StockBond Returns'!AC455-'Parameters &amp; Main Results'!$B$39)/'StockBond Returns'!AB455*12</f>
        <v>4.1961805984853003E-2</v>
      </c>
      <c r="F456" s="70">
        <f ca="1">'StockBond Returns'!AA455+'StockBond Returns'!AC455-'StockBond Returns'!AB455*'Distribution of Final Value'!$B$7</f>
        <v>0.36259342567063868</v>
      </c>
      <c r="G456" s="17">
        <f>1/'StockBond Returns'!M454</f>
        <v>7.6461652260944757E-2</v>
      </c>
      <c r="H456">
        <f t="shared" si="4"/>
        <v>1</v>
      </c>
      <c r="I456" s="64">
        <f t="shared" si="5"/>
        <v>0</v>
      </c>
      <c r="J456">
        <f t="shared" si="6"/>
        <v>0</v>
      </c>
      <c r="K456" s="17">
        <f t="shared" ref="K456:M456" ca="1" si="907">IF(H456=1,$E456,"")</f>
        <v>4.1961805984853003E-2</v>
      </c>
      <c r="L456" t="str">
        <f t="shared" si="907"/>
        <v/>
      </c>
      <c r="M456" t="str">
        <f t="shared" si="907"/>
        <v/>
      </c>
      <c r="N456" s="148">
        <f>IF('StockBond Returns'!AD454=0,1,0)</f>
        <v>0</v>
      </c>
      <c r="O456">
        <f>IF( AND('StockBond Returns'!$AD454&lt;0,'StockBond Returns'!$AD454&gt;=-0.1),1,0)</f>
        <v>0</v>
      </c>
      <c r="P456">
        <f>IF( AND('StockBond Returns'!$AD454&lt;-0.1,'StockBond Returns'!$AD454&gt;=-0.2),1,0)</f>
        <v>1</v>
      </c>
      <c r="Q456">
        <f>IF( AND('StockBond Returns'!$AD454&lt;-0.2,'StockBond Returns'!$AD454&gt;=-0.3),1,0)</f>
        <v>0</v>
      </c>
      <c r="R456">
        <f>IF('StockBond Returns'!AD454&lt;-0.3,1,0)</f>
        <v>0</v>
      </c>
      <c r="S456" t="str">
        <f t="shared" ref="S456:W456" si="908">IF(N456=1,$E456,"")</f>
        <v/>
      </c>
      <c r="T456" t="str">
        <f t="shared" si="908"/>
        <v/>
      </c>
      <c r="U456" s="17">
        <f t="shared" ca="1" si="908"/>
        <v>4.1961805984853003E-2</v>
      </c>
      <c r="V456" t="str">
        <f t="shared" si="908"/>
        <v/>
      </c>
      <c r="W456" t="str">
        <f t="shared" si="908"/>
        <v/>
      </c>
    </row>
    <row r="457" spans="1:23" ht="13" x14ac:dyDescent="0.15">
      <c r="A457">
        <f t="shared" si="30"/>
        <v>7</v>
      </c>
      <c r="B457">
        <f t="shared" si="31"/>
        <v>1908</v>
      </c>
      <c r="C457" s="149">
        <f t="shared" si="706"/>
        <v>3166</v>
      </c>
      <c r="D457" s="146">
        <f t="shared" si="9"/>
        <v>1908.4999999999659</v>
      </c>
      <c r="E457" s="147">
        <f ca="1">('StockBond Returns'!AA456+'StockBond Returns'!AC456-'Parameters &amp; Main Results'!$B$39)/'StockBond Returns'!AB456*12</f>
        <v>4.2145663962323242E-2</v>
      </c>
      <c r="F457" s="70">
        <f ca="1">'StockBond Returns'!AA456+'StockBond Returns'!AC456-'StockBond Returns'!AB456*'Distribution of Final Value'!$B$7</f>
        <v>0.39067831044187606</v>
      </c>
      <c r="G457" s="17">
        <f>1/'StockBond Returns'!M455</f>
        <v>7.6618464716093307E-2</v>
      </c>
      <c r="H457">
        <f t="shared" si="4"/>
        <v>1</v>
      </c>
      <c r="I457" s="64">
        <f t="shared" si="5"/>
        <v>0</v>
      </c>
      <c r="J457">
        <f t="shared" si="6"/>
        <v>0</v>
      </c>
      <c r="K457" s="17">
        <f t="shared" ref="K457:M457" ca="1" si="909">IF(H457=1,$E457,"")</f>
        <v>4.2145663962323242E-2</v>
      </c>
      <c r="L457" t="str">
        <f t="shared" si="909"/>
        <v/>
      </c>
      <c r="M457" t="str">
        <f t="shared" si="909"/>
        <v/>
      </c>
      <c r="N457" s="148">
        <f>IF('StockBond Returns'!AD455=0,1,0)</f>
        <v>0</v>
      </c>
      <c r="O457">
        <f>IF( AND('StockBond Returns'!$AD455&lt;0,'StockBond Returns'!$AD455&gt;=-0.1),1,0)</f>
        <v>0</v>
      </c>
      <c r="P457">
        <f>IF( AND('StockBond Returns'!$AD455&lt;-0.1,'StockBond Returns'!$AD455&gt;=-0.2),1,0)</f>
        <v>1</v>
      </c>
      <c r="Q457">
        <f>IF( AND('StockBond Returns'!$AD455&lt;-0.2,'StockBond Returns'!$AD455&gt;=-0.3),1,0)</f>
        <v>0</v>
      </c>
      <c r="R457">
        <f>IF('StockBond Returns'!AD455&lt;-0.3,1,0)</f>
        <v>0</v>
      </c>
      <c r="S457" t="str">
        <f t="shared" ref="S457:W457" si="910">IF(N457=1,$E457,"")</f>
        <v/>
      </c>
      <c r="T457" t="str">
        <f t="shared" si="910"/>
        <v/>
      </c>
      <c r="U457" s="17">
        <f t="shared" ca="1" si="910"/>
        <v>4.2145663962323242E-2</v>
      </c>
      <c r="V457" t="str">
        <f t="shared" si="910"/>
        <v/>
      </c>
      <c r="W457" t="str">
        <f t="shared" si="910"/>
        <v/>
      </c>
    </row>
    <row r="458" spans="1:23" ht="13" x14ac:dyDescent="0.15">
      <c r="A458">
        <f t="shared" si="30"/>
        <v>8</v>
      </c>
      <c r="B458">
        <f t="shared" si="31"/>
        <v>1908</v>
      </c>
      <c r="C458" s="149">
        <f t="shared" si="706"/>
        <v>3196</v>
      </c>
      <c r="D458" s="146">
        <f t="shared" si="9"/>
        <v>1908.5833333332992</v>
      </c>
      <c r="E458" s="147">
        <f ca="1">('StockBond Returns'!AA457+'StockBond Returns'!AC457-'Parameters &amp; Main Results'!$B$39)/'StockBond Returns'!AB457*12</f>
        <v>4.1458630544511141E-2</v>
      </c>
      <c r="F458" s="70">
        <f ca="1">'StockBond Returns'!AA457+'StockBond Returns'!AC457-'StockBond Returns'!AB457*'Distribution of Final Value'!$B$7</f>
        <v>0.27157929821474802</v>
      </c>
      <c r="G458" s="17">
        <f>1/'StockBond Returns'!M456</f>
        <v>7.4931697322610277E-2</v>
      </c>
      <c r="H458">
        <f t="shared" si="4"/>
        <v>1</v>
      </c>
      <c r="I458" s="64">
        <f t="shared" si="5"/>
        <v>0</v>
      </c>
      <c r="J458">
        <f t="shared" si="6"/>
        <v>0</v>
      </c>
      <c r="K458" s="17">
        <f t="shared" ref="K458:M458" ca="1" si="911">IF(H458=1,$E458,"")</f>
        <v>4.1458630544511141E-2</v>
      </c>
      <c r="L458" t="str">
        <f t="shared" si="911"/>
        <v/>
      </c>
      <c r="M458" t="str">
        <f t="shared" si="911"/>
        <v/>
      </c>
      <c r="N458" s="148">
        <f>IF('StockBond Returns'!AD456=0,1,0)</f>
        <v>0</v>
      </c>
      <c r="O458">
        <f>IF( AND('StockBond Returns'!$AD456&lt;0,'StockBond Returns'!$AD456&gt;=-0.1),1,0)</f>
        <v>0</v>
      </c>
      <c r="P458">
        <f>IF( AND('StockBond Returns'!$AD456&lt;-0.1,'StockBond Returns'!$AD456&gt;=-0.2),1,0)</f>
        <v>1</v>
      </c>
      <c r="Q458">
        <f>IF( AND('StockBond Returns'!$AD456&lt;-0.2,'StockBond Returns'!$AD456&gt;=-0.3),1,0)</f>
        <v>0</v>
      </c>
      <c r="R458">
        <f>IF('StockBond Returns'!AD456&lt;-0.3,1,0)</f>
        <v>0</v>
      </c>
      <c r="S458" t="str">
        <f t="shared" ref="S458:W458" si="912">IF(N458=1,$E458,"")</f>
        <v/>
      </c>
      <c r="T458" t="str">
        <f t="shared" si="912"/>
        <v/>
      </c>
      <c r="U458" s="17">
        <f t="shared" ca="1" si="912"/>
        <v>4.1458630544511141E-2</v>
      </c>
      <c r="V458" t="str">
        <f t="shared" si="912"/>
        <v/>
      </c>
      <c r="W458" t="str">
        <f t="shared" si="912"/>
        <v/>
      </c>
    </row>
    <row r="459" spans="1:23" ht="13" x14ac:dyDescent="0.15">
      <c r="A459">
        <f t="shared" si="30"/>
        <v>9</v>
      </c>
      <c r="B459">
        <f t="shared" si="31"/>
        <v>1908</v>
      </c>
      <c r="C459" s="149">
        <f t="shared" si="706"/>
        <v>3227</v>
      </c>
      <c r="D459" s="146">
        <f t="shared" si="9"/>
        <v>1908.6666666666324</v>
      </c>
      <c r="E459" s="147">
        <f ca="1">('StockBond Returns'!AA458+'StockBond Returns'!AC458-'Parameters &amp; Main Results'!$B$39)/'StockBond Returns'!AB458*12</f>
        <v>4.0181629284324977E-2</v>
      </c>
      <c r="F459" s="70">
        <f ca="1">'StockBond Returns'!AA458+'StockBond Returns'!AC458-'StockBond Returns'!AB458*'Distribution of Final Value'!$B$7</f>
        <v>3.2301053337301155E-2</v>
      </c>
      <c r="G459" s="17">
        <f>1/'StockBond Returns'!M457</f>
        <v>7.2024144740470322E-2</v>
      </c>
      <c r="H459">
        <f t="shared" si="4"/>
        <v>1</v>
      </c>
      <c r="I459" s="64">
        <f t="shared" si="5"/>
        <v>0</v>
      </c>
      <c r="J459">
        <f t="shared" si="6"/>
        <v>0</v>
      </c>
      <c r="K459" s="17">
        <f t="shared" ref="K459:M459" ca="1" si="913">IF(H459=1,$E459,"")</f>
        <v>4.0181629284324977E-2</v>
      </c>
      <c r="L459" t="str">
        <f t="shared" si="913"/>
        <v/>
      </c>
      <c r="M459" t="str">
        <f t="shared" si="913"/>
        <v/>
      </c>
      <c r="N459" s="148">
        <f>IF('StockBond Returns'!AD457=0,1,0)</f>
        <v>0</v>
      </c>
      <c r="O459">
        <f>IF( AND('StockBond Returns'!$AD457&lt;0,'StockBond Returns'!$AD457&gt;=-0.1),1,0)</f>
        <v>0</v>
      </c>
      <c r="P459">
        <f>IF( AND('StockBond Returns'!$AD457&lt;-0.1,'StockBond Returns'!$AD457&gt;=-0.2),1,0)</f>
        <v>1</v>
      </c>
      <c r="Q459">
        <f>IF( AND('StockBond Returns'!$AD457&lt;-0.2,'StockBond Returns'!$AD457&gt;=-0.3),1,0)</f>
        <v>0</v>
      </c>
      <c r="R459">
        <f>IF('StockBond Returns'!AD457&lt;-0.3,1,0)</f>
        <v>0</v>
      </c>
      <c r="S459" t="str">
        <f t="shared" ref="S459:W459" si="914">IF(N459=1,$E459,"")</f>
        <v/>
      </c>
      <c r="T459" t="str">
        <f t="shared" si="914"/>
        <v/>
      </c>
      <c r="U459" s="17">
        <f t="shared" ca="1" si="914"/>
        <v>4.0181629284324977E-2</v>
      </c>
      <c r="V459" t="str">
        <f t="shared" si="914"/>
        <v/>
      </c>
      <c r="W459" t="str">
        <f t="shared" si="914"/>
        <v/>
      </c>
    </row>
    <row r="460" spans="1:23" ht="13" x14ac:dyDescent="0.15">
      <c r="A460">
        <f t="shared" si="30"/>
        <v>10</v>
      </c>
      <c r="B460">
        <f t="shared" si="31"/>
        <v>1908</v>
      </c>
      <c r="C460" s="149">
        <f t="shared" si="706"/>
        <v>3257</v>
      </c>
      <c r="D460" s="146">
        <f t="shared" si="9"/>
        <v>1908.7499999999657</v>
      </c>
      <c r="E460" s="147">
        <f ca="1">('StockBond Returns'!AA459+'StockBond Returns'!AC459-'Parameters &amp; Main Results'!$B$39)/'StockBond Returns'!AB459*12</f>
        <v>4.0524893859847852E-2</v>
      </c>
      <c r="F460" s="70">
        <f ca="1">'StockBond Returns'!AA459+'StockBond Returns'!AC459-'StockBond Returns'!AB459*'Distribution of Final Value'!$B$7</f>
        <v>9.3539957971345622E-2</v>
      </c>
      <c r="G460" s="17">
        <f>1/'StockBond Returns'!M458</f>
        <v>7.2985017218920853E-2</v>
      </c>
      <c r="H460">
        <f t="shared" si="4"/>
        <v>1</v>
      </c>
      <c r="I460" s="64">
        <f t="shared" si="5"/>
        <v>0</v>
      </c>
      <c r="J460">
        <f t="shared" si="6"/>
        <v>0</v>
      </c>
      <c r="K460" s="17">
        <f t="shared" ref="K460:M460" ca="1" si="915">IF(H460=1,$E460,"")</f>
        <v>4.0524893859847852E-2</v>
      </c>
      <c r="L460" t="str">
        <f t="shared" si="915"/>
        <v/>
      </c>
      <c r="M460" t="str">
        <f t="shared" si="915"/>
        <v/>
      </c>
      <c r="N460" s="148">
        <f>IF('StockBond Returns'!AD458=0,1,0)</f>
        <v>0</v>
      </c>
      <c r="O460">
        <f>IF( AND('StockBond Returns'!$AD458&lt;0,'StockBond Returns'!$AD458&gt;=-0.1),1,0)</f>
        <v>0</v>
      </c>
      <c r="P460">
        <f>IF( AND('StockBond Returns'!$AD458&lt;-0.1,'StockBond Returns'!$AD458&gt;=-0.2),1,0)</f>
        <v>1</v>
      </c>
      <c r="Q460">
        <f>IF( AND('StockBond Returns'!$AD458&lt;-0.2,'StockBond Returns'!$AD458&gt;=-0.3),1,0)</f>
        <v>0</v>
      </c>
      <c r="R460">
        <f>IF('StockBond Returns'!AD458&lt;-0.3,1,0)</f>
        <v>0</v>
      </c>
      <c r="S460" t="str">
        <f t="shared" ref="S460:W460" si="916">IF(N460=1,$E460,"")</f>
        <v/>
      </c>
      <c r="T460" t="str">
        <f t="shared" si="916"/>
        <v/>
      </c>
      <c r="U460" s="17">
        <f t="shared" ca="1" si="916"/>
        <v>4.0524893859847852E-2</v>
      </c>
      <c r="V460" t="str">
        <f t="shared" si="916"/>
        <v/>
      </c>
      <c r="W460" t="str">
        <f t="shared" si="916"/>
        <v/>
      </c>
    </row>
    <row r="461" spans="1:23" ht="13" x14ac:dyDescent="0.15">
      <c r="A461">
        <f t="shared" si="30"/>
        <v>11</v>
      </c>
      <c r="B461">
        <f t="shared" si="31"/>
        <v>1908</v>
      </c>
      <c r="C461" s="149">
        <f t="shared" si="706"/>
        <v>3288</v>
      </c>
      <c r="D461" s="146">
        <f t="shared" si="9"/>
        <v>1908.8333333332989</v>
      </c>
      <c r="E461" s="147">
        <f ca="1">('StockBond Returns'!AA460+'StockBond Returns'!AC460-'Parameters &amp; Main Results'!$B$39)/'StockBond Returns'!AB460*12</f>
        <v>4.057040781481594E-2</v>
      </c>
      <c r="F461" s="70">
        <f ca="1">'StockBond Returns'!AA460+'StockBond Returns'!AC460-'StockBond Returns'!AB460*'Distribution of Final Value'!$B$7</f>
        <v>0.10582735628317153</v>
      </c>
      <c r="G461" s="17">
        <f>1/'StockBond Returns'!M459</f>
        <v>7.3041695393113309E-2</v>
      </c>
      <c r="H461">
        <f t="shared" si="4"/>
        <v>1</v>
      </c>
      <c r="I461" s="64">
        <f t="shared" si="5"/>
        <v>0</v>
      </c>
      <c r="J461">
        <f t="shared" si="6"/>
        <v>0</v>
      </c>
      <c r="K461" s="17">
        <f t="shared" ref="K461:M461" ca="1" si="917">IF(H461=1,$E461,"")</f>
        <v>4.057040781481594E-2</v>
      </c>
      <c r="L461" t="str">
        <f t="shared" si="917"/>
        <v/>
      </c>
      <c r="M461" t="str">
        <f t="shared" si="917"/>
        <v/>
      </c>
      <c r="N461" s="148">
        <f>IF('StockBond Returns'!AD459=0,1,0)</f>
        <v>0</v>
      </c>
      <c r="O461">
        <f>IF( AND('StockBond Returns'!$AD459&lt;0,'StockBond Returns'!$AD459&gt;=-0.1),1,0)</f>
        <v>0</v>
      </c>
      <c r="P461">
        <f>IF( AND('StockBond Returns'!$AD459&lt;-0.1,'StockBond Returns'!$AD459&gt;=-0.2),1,0)</f>
        <v>1</v>
      </c>
      <c r="Q461">
        <f>IF( AND('StockBond Returns'!$AD459&lt;-0.2,'StockBond Returns'!$AD459&gt;=-0.3),1,0)</f>
        <v>0</v>
      </c>
      <c r="R461">
        <f>IF('StockBond Returns'!AD459&lt;-0.3,1,0)</f>
        <v>0</v>
      </c>
      <c r="S461" t="str">
        <f t="shared" ref="S461:W461" si="918">IF(N461=1,$E461,"")</f>
        <v/>
      </c>
      <c r="T461" t="str">
        <f t="shared" si="918"/>
        <v/>
      </c>
      <c r="U461" s="17">
        <f t="shared" ca="1" si="918"/>
        <v>4.057040781481594E-2</v>
      </c>
      <c r="V461" t="str">
        <f t="shared" si="918"/>
        <v/>
      </c>
      <c r="W461" t="str">
        <f t="shared" si="918"/>
        <v/>
      </c>
    </row>
    <row r="462" spans="1:23" ht="13" x14ac:dyDescent="0.15">
      <c r="A462">
        <f t="shared" si="30"/>
        <v>12</v>
      </c>
      <c r="B462">
        <f t="shared" si="31"/>
        <v>1908</v>
      </c>
      <c r="C462" s="149">
        <f t="shared" si="706"/>
        <v>3319</v>
      </c>
      <c r="D462" s="146">
        <f t="shared" si="9"/>
        <v>1908.9166666666322</v>
      </c>
      <c r="E462" s="147">
        <f ca="1">('StockBond Returns'!AA461+'StockBond Returns'!AC461-'Parameters &amp; Main Results'!$B$39)/'StockBond Returns'!AB461*12</f>
        <v>3.9022352705307045E-2</v>
      </c>
      <c r="F462" s="70">
        <f ca="1">'StockBond Returns'!AA461+'StockBond Returns'!AC461-'StockBond Returns'!AB461*'Distribution of Final Value'!$B$7</f>
        <v>-0.18339106999090937</v>
      </c>
      <c r="G462" s="17">
        <f>1/'StockBond Returns'!M460</f>
        <v>6.9275997499216854E-2</v>
      </c>
      <c r="H462">
        <f t="shared" si="4"/>
        <v>1</v>
      </c>
      <c r="I462" s="64">
        <f t="shared" si="5"/>
        <v>0</v>
      </c>
      <c r="J462">
        <f t="shared" si="6"/>
        <v>0</v>
      </c>
      <c r="K462" s="17">
        <f t="shared" ref="K462:M462" ca="1" si="919">IF(H462=1,$E462,"")</f>
        <v>3.9022352705307045E-2</v>
      </c>
      <c r="L462" t="str">
        <f t="shared" si="919"/>
        <v/>
      </c>
      <c r="M462" t="str">
        <f t="shared" si="919"/>
        <v/>
      </c>
      <c r="N462" s="148">
        <f>IF('StockBond Returns'!AD460=0,1,0)</f>
        <v>0</v>
      </c>
      <c r="O462">
        <f>IF( AND('StockBond Returns'!$AD460&lt;0,'StockBond Returns'!$AD460&gt;=-0.1),1,0)</f>
        <v>1</v>
      </c>
      <c r="P462">
        <f>IF( AND('StockBond Returns'!$AD460&lt;-0.1,'StockBond Returns'!$AD460&gt;=-0.2),1,0)</f>
        <v>0</v>
      </c>
      <c r="Q462">
        <f>IF( AND('StockBond Returns'!$AD460&lt;-0.2,'StockBond Returns'!$AD460&gt;=-0.3),1,0)</f>
        <v>0</v>
      </c>
      <c r="R462">
        <f>IF('StockBond Returns'!AD460&lt;-0.3,1,0)</f>
        <v>0</v>
      </c>
      <c r="S462" t="str">
        <f t="shared" ref="S462:W462" si="920">IF(N462=1,$E462,"")</f>
        <v/>
      </c>
      <c r="T462" s="17">
        <f t="shared" ca="1" si="920"/>
        <v>3.9022352705307045E-2</v>
      </c>
      <c r="U462" t="str">
        <f t="shared" si="920"/>
        <v/>
      </c>
      <c r="V462" t="str">
        <f t="shared" si="920"/>
        <v/>
      </c>
      <c r="W462" t="str">
        <f t="shared" si="920"/>
        <v/>
      </c>
    </row>
    <row r="463" spans="1:23" ht="13" x14ac:dyDescent="0.15">
      <c r="A463">
        <f t="shared" si="30"/>
        <v>1</v>
      </c>
      <c r="B463">
        <f t="shared" si="31"/>
        <v>1909</v>
      </c>
      <c r="C463" s="149">
        <f t="shared" si="706"/>
        <v>3347</v>
      </c>
      <c r="D463" s="146">
        <f t="shared" si="9"/>
        <v>1908.9999999999654</v>
      </c>
      <c r="E463" s="147">
        <f ca="1">('StockBond Returns'!AA462+'StockBond Returns'!AC462-'Parameters &amp; Main Results'!$B$39)/'StockBond Returns'!AB462*12</f>
        <v>3.8753060666446897E-2</v>
      </c>
      <c r="F463" s="70">
        <f ca="1">'StockBond Returns'!AA462+'StockBond Returns'!AC462-'StockBond Returns'!AB462*'Distribution of Final Value'!$B$7</f>
        <v>-0.23474277844212388</v>
      </c>
      <c r="G463" s="17">
        <f>1/'StockBond Returns'!M461</f>
        <v>6.8575427529851296E-2</v>
      </c>
      <c r="H463">
        <f t="shared" si="4"/>
        <v>1</v>
      </c>
      <c r="I463" s="64">
        <f t="shared" si="5"/>
        <v>0</v>
      </c>
      <c r="J463">
        <f t="shared" si="6"/>
        <v>0</v>
      </c>
      <c r="K463" s="17">
        <f t="shared" ref="K463:M463" ca="1" si="921">IF(H463=1,$E463,"")</f>
        <v>3.8753060666446897E-2</v>
      </c>
      <c r="L463" t="str">
        <f t="shared" si="921"/>
        <v/>
      </c>
      <c r="M463" t="str">
        <f t="shared" si="921"/>
        <v/>
      </c>
      <c r="N463" s="148">
        <f>IF('StockBond Returns'!AD461=0,1,0)</f>
        <v>0</v>
      </c>
      <c r="O463">
        <f>IF( AND('StockBond Returns'!$AD461&lt;0,'StockBond Returns'!$AD461&gt;=-0.1),1,0)</f>
        <v>1</v>
      </c>
      <c r="P463">
        <f>IF( AND('StockBond Returns'!$AD461&lt;-0.1,'StockBond Returns'!$AD461&gt;=-0.2),1,0)</f>
        <v>0</v>
      </c>
      <c r="Q463">
        <f>IF( AND('StockBond Returns'!$AD461&lt;-0.2,'StockBond Returns'!$AD461&gt;=-0.3),1,0)</f>
        <v>0</v>
      </c>
      <c r="R463">
        <f>IF('StockBond Returns'!AD461&lt;-0.3,1,0)</f>
        <v>0</v>
      </c>
      <c r="S463" t="str">
        <f t="shared" ref="S463:W463" si="922">IF(N463=1,$E463,"")</f>
        <v/>
      </c>
      <c r="T463" s="17">
        <f t="shared" ca="1" si="922"/>
        <v>3.8753060666446897E-2</v>
      </c>
      <c r="U463" t="str">
        <f t="shared" si="922"/>
        <v/>
      </c>
      <c r="V463" t="str">
        <f t="shared" si="922"/>
        <v/>
      </c>
      <c r="W463" t="str">
        <f t="shared" si="922"/>
        <v/>
      </c>
    </row>
    <row r="464" spans="1:23" ht="13" x14ac:dyDescent="0.15">
      <c r="A464">
        <f t="shared" si="30"/>
        <v>2</v>
      </c>
      <c r="B464">
        <f t="shared" si="31"/>
        <v>1909</v>
      </c>
      <c r="C464" s="149">
        <f t="shared" si="706"/>
        <v>3378</v>
      </c>
      <c r="D464" s="146">
        <f t="shared" si="9"/>
        <v>1909.0833333332987</v>
      </c>
      <c r="E464" s="147">
        <f ca="1">('StockBond Returns'!AA463+'StockBond Returns'!AC463-'Parameters &amp; Main Results'!$B$39)/'StockBond Returns'!AB463*12</f>
        <v>3.8232917379157641E-2</v>
      </c>
      <c r="F464" s="70">
        <f ca="1">'StockBond Returns'!AA463+'StockBond Returns'!AC463-'StockBond Returns'!AB463*'Distribution of Final Value'!$B$7</f>
        <v>-0.34547146817708629</v>
      </c>
      <c r="G464" s="17">
        <f>1/'StockBond Returns'!M462</f>
        <v>6.7730402163093395E-2</v>
      </c>
      <c r="H464">
        <f t="shared" si="4"/>
        <v>1</v>
      </c>
      <c r="I464" s="64">
        <f t="shared" si="5"/>
        <v>0</v>
      </c>
      <c r="J464">
        <f t="shared" si="6"/>
        <v>0</v>
      </c>
      <c r="K464" s="17">
        <f t="shared" ref="K464:M464" ca="1" si="923">IF(H464=1,$E464,"")</f>
        <v>3.8232917379157641E-2</v>
      </c>
      <c r="L464" t="str">
        <f t="shared" si="923"/>
        <v/>
      </c>
      <c r="M464" t="str">
        <f t="shared" si="923"/>
        <v/>
      </c>
      <c r="N464" s="148">
        <f>IF('StockBond Returns'!AD462=0,1,0)</f>
        <v>0</v>
      </c>
      <c r="O464">
        <f>IF( AND('StockBond Returns'!$AD462&lt;0,'StockBond Returns'!$AD462&gt;=-0.1),1,0)</f>
        <v>1</v>
      </c>
      <c r="P464">
        <f>IF( AND('StockBond Returns'!$AD462&lt;-0.1,'StockBond Returns'!$AD462&gt;=-0.2),1,0)</f>
        <v>0</v>
      </c>
      <c r="Q464">
        <f>IF( AND('StockBond Returns'!$AD462&lt;-0.2,'StockBond Returns'!$AD462&gt;=-0.3),1,0)</f>
        <v>0</v>
      </c>
      <c r="R464">
        <f>IF('StockBond Returns'!AD462&lt;-0.3,1,0)</f>
        <v>0</v>
      </c>
      <c r="S464" t="str">
        <f t="shared" ref="S464:W464" si="924">IF(N464=1,$E464,"")</f>
        <v/>
      </c>
      <c r="T464" s="17">
        <f t="shared" ca="1" si="924"/>
        <v>3.8232917379157641E-2</v>
      </c>
      <c r="U464" t="str">
        <f t="shared" si="924"/>
        <v/>
      </c>
      <c r="V464" t="str">
        <f t="shared" si="924"/>
        <v/>
      </c>
      <c r="W464" t="str">
        <f t="shared" si="924"/>
        <v/>
      </c>
    </row>
    <row r="465" spans="1:23" ht="13" x14ac:dyDescent="0.15">
      <c r="A465">
        <f t="shared" si="30"/>
        <v>3</v>
      </c>
      <c r="B465">
        <f t="shared" si="31"/>
        <v>1909</v>
      </c>
      <c r="C465" s="149">
        <f t="shared" si="706"/>
        <v>3408</v>
      </c>
      <c r="D465" s="146">
        <f t="shared" si="9"/>
        <v>1909.166666666632</v>
      </c>
      <c r="E465" s="147">
        <f ca="1">('StockBond Returns'!AA464+'StockBond Returns'!AC464-'Parameters &amp; Main Results'!$B$39)/'StockBond Returns'!AB464*12</f>
        <v>3.9468003002334828E-2</v>
      </c>
      <c r="F465" s="70">
        <f ca="1">'StockBond Returns'!AA464+'StockBond Returns'!AC464-'StockBond Returns'!AB464*'Distribution of Final Value'!$B$7</f>
        <v>-0.10417576427674735</v>
      </c>
      <c r="G465" s="17">
        <f>1/'StockBond Returns'!M463</f>
        <v>7.0585789604462587E-2</v>
      </c>
      <c r="H465">
        <f t="shared" si="4"/>
        <v>1</v>
      </c>
      <c r="I465" s="64">
        <f t="shared" si="5"/>
        <v>0</v>
      </c>
      <c r="J465">
        <f t="shared" si="6"/>
        <v>0</v>
      </c>
      <c r="K465" s="17">
        <f t="shared" ref="K465:M465" ca="1" si="925">IF(H465=1,$E465,"")</f>
        <v>3.9468003002334828E-2</v>
      </c>
      <c r="L465" t="str">
        <f t="shared" si="925"/>
        <v/>
      </c>
      <c r="M465" t="str">
        <f t="shared" si="925"/>
        <v/>
      </c>
      <c r="N465" s="148">
        <f>IF('StockBond Returns'!AD463=0,1,0)</f>
        <v>0</v>
      </c>
      <c r="O465">
        <f>IF( AND('StockBond Returns'!$AD463&lt;0,'StockBond Returns'!$AD463&gt;=-0.1),1,0)</f>
        <v>1</v>
      </c>
      <c r="P465">
        <f>IF( AND('StockBond Returns'!$AD463&lt;-0.1,'StockBond Returns'!$AD463&gt;=-0.2),1,0)</f>
        <v>0</v>
      </c>
      <c r="Q465">
        <f>IF( AND('StockBond Returns'!$AD463&lt;-0.2,'StockBond Returns'!$AD463&gt;=-0.3),1,0)</f>
        <v>0</v>
      </c>
      <c r="R465">
        <f>IF('StockBond Returns'!AD463&lt;-0.3,1,0)</f>
        <v>0</v>
      </c>
      <c r="S465" t="str">
        <f t="shared" ref="S465:W465" si="926">IF(N465=1,$E465,"")</f>
        <v/>
      </c>
      <c r="T465" s="17">
        <f t="shared" ca="1" si="926"/>
        <v>3.9468003002334828E-2</v>
      </c>
      <c r="U465" t="str">
        <f t="shared" si="926"/>
        <v/>
      </c>
      <c r="V465" t="str">
        <f t="shared" si="926"/>
        <v/>
      </c>
      <c r="W465" t="str">
        <f t="shared" si="926"/>
        <v/>
      </c>
    </row>
    <row r="466" spans="1:23" ht="13" x14ac:dyDescent="0.15">
      <c r="A466">
        <f t="shared" si="30"/>
        <v>4</v>
      </c>
      <c r="B466">
        <f t="shared" si="31"/>
        <v>1909</v>
      </c>
      <c r="C466" s="149">
        <f t="shared" si="706"/>
        <v>3439</v>
      </c>
      <c r="D466" s="146">
        <f t="shared" si="9"/>
        <v>1909.2499999999652</v>
      </c>
      <c r="E466" s="147">
        <f ca="1">('StockBond Returns'!AA465+'StockBond Returns'!AC465-'Parameters &amp; Main Results'!$B$39)/'StockBond Returns'!AB465*12</f>
        <v>3.9051477028486645E-2</v>
      </c>
      <c r="F466" s="70">
        <f ca="1">'StockBond Returns'!AA465+'StockBond Returns'!AC465-'StockBond Returns'!AB465*'Distribution of Final Value'!$B$7</f>
        <v>-0.19082370276666527</v>
      </c>
      <c r="G466" s="17">
        <f>1/'StockBond Returns'!M464</f>
        <v>6.9754180228163945E-2</v>
      </c>
      <c r="H466">
        <f t="shared" si="4"/>
        <v>1</v>
      </c>
      <c r="I466" s="64">
        <f t="shared" si="5"/>
        <v>0</v>
      </c>
      <c r="J466">
        <f t="shared" si="6"/>
        <v>0</v>
      </c>
      <c r="K466" s="17">
        <f t="shared" ref="K466:M466" ca="1" si="927">IF(H466=1,$E466,"")</f>
        <v>3.9051477028486645E-2</v>
      </c>
      <c r="L466" t="str">
        <f t="shared" si="927"/>
        <v/>
      </c>
      <c r="M466" t="str">
        <f t="shared" si="927"/>
        <v/>
      </c>
      <c r="N466" s="148">
        <f>IF('StockBond Returns'!AD464=0,1,0)</f>
        <v>0</v>
      </c>
      <c r="O466">
        <f>IF( AND('StockBond Returns'!$AD464&lt;0,'StockBond Returns'!$AD464&gt;=-0.1),1,0)</f>
        <v>1</v>
      </c>
      <c r="P466">
        <f>IF( AND('StockBond Returns'!$AD464&lt;-0.1,'StockBond Returns'!$AD464&gt;=-0.2),1,0)</f>
        <v>0</v>
      </c>
      <c r="Q466">
        <f>IF( AND('StockBond Returns'!$AD464&lt;-0.2,'StockBond Returns'!$AD464&gt;=-0.3),1,0)</f>
        <v>0</v>
      </c>
      <c r="R466">
        <f>IF('StockBond Returns'!AD464&lt;-0.3,1,0)</f>
        <v>0</v>
      </c>
      <c r="S466" t="str">
        <f t="shared" ref="S466:W466" si="928">IF(N466=1,$E466,"")</f>
        <v/>
      </c>
      <c r="T466" s="17">
        <f t="shared" ca="1" si="928"/>
        <v>3.9051477028486645E-2</v>
      </c>
      <c r="U466" t="str">
        <f t="shared" si="928"/>
        <v/>
      </c>
      <c r="V466" t="str">
        <f t="shared" si="928"/>
        <v/>
      </c>
      <c r="W466" t="str">
        <f t="shared" si="928"/>
        <v/>
      </c>
    </row>
    <row r="467" spans="1:23" ht="13" x14ac:dyDescent="0.15">
      <c r="A467">
        <f t="shared" si="30"/>
        <v>5</v>
      </c>
      <c r="B467">
        <f t="shared" si="31"/>
        <v>1909</v>
      </c>
      <c r="C467" s="149">
        <f t="shared" si="706"/>
        <v>3469</v>
      </c>
      <c r="D467" s="146">
        <f t="shared" si="9"/>
        <v>1909.3333333332985</v>
      </c>
      <c r="E467" s="147">
        <f ca="1">('StockBond Returns'!AA466+'StockBond Returns'!AC466-'Parameters &amp; Main Results'!$B$39)/'StockBond Returns'!AB466*12</f>
        <v>3.8561926031925681E-2</v>
      </c>
      <c r="F467" s="70">
        <f ca="1">'StockBond Returns'!AA466+'StockBond Returns'!AC466-'StockBond Returns'!AB466*'Distribution of Final Value'!$B$7</f>
        <v>-0.30137534531237087</v>
      </c>
      <c r="G467" s="17">
        <f>1/'StockBond Returns'!M465</f>
        <v>6.828176437293243E-2</v>
      </c>
      <c r="H467">
        <f t="shared" si="4"/>
        <v>1</v>
      </c>
      <c r="I467" s="64">
        <f t="shared" si="5"/>
        <v>0</v>
      </c>
      <c r="J467">
        <f t="shared" si="6"/>
        <v>0</v>
      </c>
      <c r="K467" s="17">
        <f t="shared" ref="K467:M467" ca="1" si="929">IF(H467=1,$E467,"")</f>
        <v>3.8561926031925681E-2</v>
      </c>
      <c r="L467" t="str">
        <f t="shared" si="929"/>
        <v/>
      </c>
      <c r="M467" t="str">
        <f t="shared" si="929"/>
        <v/>
      </c>
      <c r="N467" s="148">
        <f>IF('StockBond Returns'!AD465=0,1,0)</f>
        <v>0</v>
      </c>
      <c r="O467">
        <f>IF( AND('StockBond Returns'!$AD465&lt;0,'StockBond Returns'!$AD465&gt;=-0.1),1,0)</f>
        <v>1</v>
      </c>
      <c r="P467">
        <f>IF( AND('StockBond Returns'!$AD465&lt;-0.1,'StockBond Returns'!$AD465&gt;=-0.2),1,0)</f>
        <v>0</v>
      </c>
      <c r="Q467">
        <f>IF( AND('StockBond Returns'!$AD465&lt;-0.2,'StockBond Returns'!$AD465&gt;=-0.3),1,0)</f>
        <v>0</v>
      </c>
      <c r="R467">
        <f>IF('StockBond Returns'!AD465&lt;-0.3,1,0)</f>
        <v>0</v>
      </c>
      <c r="S467" t="str">
        <f t="shared" ref="S467:W467" si="930">IF(N467=1,$E467,"")</f>
        <v/>
      </c>
      <c r="T467" s="17">
        <f t="shared" ca="1" si="930"/>
        <v>3.8561926031925681E-2</v>
      </c>
      <c r="U467" t="str">
        <f t="shared" si="930"/>
        <v/>
      </c>
      <c r="V467" t="str">
        <f t="shared" si="930"/>
        <v/>
      </c>
      <c r="W467" t="str">
        <f t="shared" si="930"/>
        <v/>
      </c>
    </row>
    <row r="468" spans="1:23" ht="13" x14ac:dyDescent="0.15">
      <c r="A468">
        <f t="shared" si="30"/>
        <v>6</v>
      </c>
      <c r="B468">
        <f t="shared" si="31"/>
        <v>1909</v>
      </c>
      <c r="C468" s="149">
        <f t="shared" si="706"/>
        <v>3500</v>
      </c>
      <c r="D468" s="146">
        <f t="shared" si="9"/>
        <v>1909.4166666666317</v>
      </c>
      <c r="E468" s="147">
        <f ca="1">('StockBond Returns'!AA467+'StockBond Returns'!AC467-'Parameters &amp; Main Results'!$B$39)/'StockBond Returns'!AB467*12</f>
        <v>3.7999711654997798E-2</v>
      </c>
      <c r="F468" s="70">
        <f ca="1">'StockBond Returns'!AA467+'StockBond Returns'!AC467-'StockBond Returns'!AB467*'Distribution of Final Value'!$B$7</f>
        <v>-0.42813916901986637</v>
      </c>
      <c r="G468" s="17">
        <f>1/'StockBond Returns'!M466</f>
        <v>6.6873932210131659E-2</v>
      </c>
      <c r="H468">
        <f t="shared" si="4"/>
        <v>1</v>
      </c>
      <c r="I468" s="64">
        <f t="shared" si="5"/>
        <v>0</v>
      </c>
      <c r="J468">
        <f t="shared" si="6"/>
        <v>0</v>
      </c>
      <c r="K468" s="17">
        <f t="shared" ref="K468:M468" ca="1" si="931">IF(H468=1,$E468,"")</f>
        <v>3.7999711654997798E-2</v>
      </c>
      <c r="L468" t="str">
        <f t="shared" si="931"/>
        <v/>
      </c>
      <c r="M468" t="str">
        <f t="shared" si="931"/>
        <v/>
      </c>
      <c r="N468" s="148">
        <f>IF('StockBond Returns'!AD466=0,1,0)</f>
        <v>1</v>
      </c>
      <c r="O468">
        <f>IF( AND('StockBond Returns'!$AD466&lt;0,'StockBond Returns'!$AD466&gt;=-0.1),1,0)</f>
        <v>0</v>
      </c>
      <c r="P468">
        <f>IF( AND('StockBond Returns'!$AD466&lt;-0.1,'StockBond Returns'!$AD466&gt;=-0.2),1,0)</f>
        <v>0</v>
      </c>
      <c r="Q468">
        <f>IF( AND('StockBond Returns'!$AD466&lt;-0.2,'StockBond Returns'!$AD466&gt;=-0.3),1,0)</f>
        <v>0</v>
      </c>
      <c r="R468">
        <f>IF('StockBond Returns'!AD466&lt;-0.3,1,0)</f>
        <v>0</v>
      </c>
      <c r="S468" s="17">
        <f t="shared" ref="S468:W468" ca="1" si="932">IF(N468=1,$E468,"")</f>
        <v>3.7999711654997798E-2</v>
      </c>
      <c r="T468" t="str">
        <f t="shared" si="932"/>
        <v/>
      </c>
      <c r="U468" t="str">
        <f t="shared" si="932"/>
        <v/>
      </c>
      <c r="V468" t="str">
        <f t="shared" si="932"/>
        <v/>
      </c>
      <c r="W468" t="str">
        <f t="shared" si="932"/>
        <v/>
      </c>
    </row>
    <row r="469" spans="1:23" ht="13" x14ac:dyDescent="0.15">
      <c r="A469">
        <f t="shared" si="30"/>
        <v>7</v>
      </c>
      <c r="B469">
        <f t="shared" si="31"/>
        <v>1909</v>
      </c>
      <c r="C469" s="149">
        <f t="shared" si="706"/>
        <v>3531</v>
      </c>
      <c r="D469" s="146">
        <f t="shared" si="9"/>
        <v>1909.499999999965</v>
      </c>
      <c r="E469" s="147">
        <f ca="1">('StockBond Returns'!AA468+'StockBond Returns'!AC468-'Parameters &amp; Main Results'!$B$39)/'StockBond Returns'!AB468*12</f>
        <v>3.7873760641514612E-2</v>
      </c>
      <c r="F469" s="70">
        <f ca="1">'StockBond Returns'!AA468+'StockBond Returns'!AC468-'StockBond Returns'!AB468*'Distribution of Final Value'!$B$7</f>
        <v>-0.45544501797945536</v>
      </c>
      <c r="G469" s="17">
        <f>1/'StockBond Returns'!M467</f>
        <v>6.6487395903243998E-2</v>
      </c>
      <c r="H469">
        <f t="shared" si="4"/>
        <v>1</v>
      </c>
      <c r="I469" s="64">
        <f t="shared" si="5"/>
        <v>0</v>
      </c>
      <c r="J469">
        <f t="shared" si="6"/>
        <v>0</v>
      </c>
      <c r="K469" s="17">
        <f t="shared" ref="K469:M469" ca="1" si="933">IF(H469=1,$E469,"")</f>
        <v>3.7873760641514612E-2</v>
      </c>
      <c r="L469" t="str">
        <f t="shared" si="933"/>
        <v/>
      </c>
      <c r="M469" t="str">
        <f t="shared" si="933"/>
        <v/>
      </c>
      <c r="N469" s="148">
        <f>IF('StockBond Returns'!AD467=0,1,0)</f>
        <v>1</v>
      </c>
      <c r="O469">
        <f>IF( AND('StockBond Returns'!$AD467&lt;0,'StockBond Returns'!$AD467&gt;=-0.1),1,0)</f>
        <v>0</v>
      </c>
      <c r="P469">
        <f>IF( AND('StockBond Returns'!$AD467&lt;-0.1,'StockBond Returns'!$AD467&gt;=-0.2),1,0)</f>
        <v>0</v>
      </c>
      <c r="Q469">
        <f>IF( AND('StockBond Returns'!$AD467&lt;-0.2,'StockBond Returns'!$AD467&gt;=-0.3),1,0)</f>
        <v>0</v>
      </c>
      <c r="R469">
        <f>IF('StockBond Returns'!AD467&lt;-0.3,1,0)</f>
        <v>0</v>
      </c>
      <c r="S469" s="17">
        <f t="shared" ref="S469:W469" ca="1" si="934">IF(N469=1,$E469,"")</f>
        <v>3.7873760641514612E-2</v>
      </c>
      <c r="T469" t="str">
        <f t="shared" si="934"/>
        <v/>
      </c>
      <c r="U469" t="str">
        <f t="shared" si="934"/>
        <v/>
      </c>
      <c r="V469" t="str">
        <f t="shared" si="934"/>
        <v/>
      </c>
      <c r="W469" t="str">
        <f t="shared" si="934"/>
        <v/>
      </c>
    </row>
    <row r="470" spans="1:23" ht="13" x14ac:dyDescent="0.15">
      <c r="A470">
        <f t="shared" si="30"/>
        <v>8</v>
      </c>
      <c r="B470">
        <f t="shared" si="31"/>
        <v>1909</v>
      </c>
      <c r="C470" s="149">
        <f t="shared" si="706"/>
        <v>3561</v>
      </c>
      <c r="D470" s="146">
        <f t="shared" si="9"/>
        <v>1909.5833333332982</v>
      </c>
      <c r="E470" s="147">
        <f ca="1">('StockBond Returns'!AA469+'StockBond Returns'!AC469-'Parameters &amp; Main Results'!$B$39)/'StockBond Returns'!AB469*12</f>
        <v>3.7506391214815714E-2</v>
      </c>
      <c r="F470" s="70">
        <f ca="1">'StockBond Returns'!AA469+'StockBond Returns'!AC469-'StockBond Returns'!AB469*'Distribution of Final Value'!$B$7</f>
        <v>-0.55966670983554145</v>
      </c>
      <c r="G470" s="17">
        <f>1/'StockBond Returns'!M468</f>
        <v>6.5653401653348556E-2</v>
      </c>
      <c r="H470">
        <f t="shared" si="4"/>
        <v>1</v>
      </c>
      <c r="I470" s="64">
        <f t="shared" si="5"/>
        <v>0</v>
      </c>
      <c r="J470">
        <f t="shared" si="6"/>
        <v>0</v>
      </c>
      <c r="K470" s="17">
        <f t="shared" ref="K470:M470" ca="1" si="935">IF(H470=1,$E470,"")</f>
        <v>3.7506391214815714E-2</v>
      </c>
      <c r="L470" t="str">
        <f t="shared" si="935"/>
        <v/>
      </c>
      <c r="M470" t="str">
        <f t="shared" si="935"/>
        <v/>
      </c>
      <c r="N470" s="148">
        <f>IF('StockBond Returns'!AD468=0,1,0)</f>
        <v>1</v>
      </c>
      <c r="O470">
        <f>IF( AND('StockBond Returns'!$AD468&lt;0,'StockBond Returns'!$AD468&gt;=-0.1),1,0)</f>
        <v>0</v>
      </c>
      <c r="P470">
        <f>IF( AND('StockBond Returns'!$AD468&lt;-0.1,'StockBond Returns'!$AD468&gt;=-0.2),1,0)</f>
        <v>0</v>
      </c>
      <c r="Q470">
        <f>IF( AND('StockBond Returns'!$AD468&lt;-0.2,'StockBond Returns'!$AD468&gt;=-0.3),1,0)</f>
        <v>0</v>
      </c>
      <c r="R470">
        <f>IF('StockBond Returns'!AD468&lt;-0.3,1,0)</f>
        <v>0</v>
      </c>
      <c r="S470" s="17">
        <f t="shared" ref="S470:W470" ca="1" si="936">IF(N470=1,$E470,"")</f>
        <v>3.7506391214815714E-2</v>
      </c>
      <c r="T470" t="str">
        <f t="shared" si="936"/>
        <v/>
      </c>
      <c r="U470" t="str">
        <f t="shared" si="936"/>
        <v/>
      </c>
      <c r="V470" t="str">
        <f t="shared" si="936"/>
        <v/>
      </c>
      <c r="W470" t="str">
        <f t="shared" si="936"/>
        <v/>
      </c>
    </row>
    <row r="471" spans="1:23" ht="13" x14ac:dyDescent="0.15">
      <c r="A471">
        <f t="shared" si="30"/>
        <v>9</v>
      </c>
      <c r="B471">
        <f t="shared" si="31"/>
        <v>1909</v>
      </c>
      <c r="C471" s="149">
        <f t="shared" si="706"/>
        <v>3592</v>
      </c>
      <c r="D471" s="146">
        <f t="shared" si="9"/>
        <v>1909.6666666666315</v>
      </c>
      <c r="E471" s="147">
        <f ca="1">('StockBond Returns'!AA470+'StockBond Returns'!AC470-'Parameters &amp; Main Results'!$B$39)/'StockBond Returns'!AB470*12</f>
        <v>3.730006725439719E-2</v>
      </c>
      <c r="F471" s="70">
        <f ca="1">'StockBond Returns'!AA470+'StockBond Returns'!AC470-'StockBond Returns'!AB470*'Distribution of Final Value'!$B$7</f>
        <v>-0.59054828742896603</v>
      </c>
      <c r="G471" s="17">
        <f>1/'StockBond Returns'!M469</f>
        <v>6.4861019300608544E-2</v>
      </c>
      <c r="H471">
        <f t="shared" si="4"/>
        <v>1</v>
      </c>
      <c r="I471" s="64">
        <f t="shared" si="5"/>
        <v>0</v>
      </c>
      <c r="J471">
        <f t="shared" si="6"/>
        <v>0</v>
      </c>
      <c r="K471" s="17">
        <f t="shared" ref="K471:M471" ca="1" si="937">IF(H471=1,$E471,"")</f>
        <v>3.730006725439719E-2</v>
      </c>
      <c r="L471" t="str">
        <f t="shared" si="937"/>
        <v/>
      </c>
      <c r="M471" t="str">
        <f t="shared" si="937"/>
        <v/>
      </c>
      <c r="N471" s="148">
        <f>IF('StockBond Returns'!AD469=0,1,0)</f>
        <v>1</v>
      </c>
      <c r="O471">
        <f>IF( AND('StockBond Returns'!$AD469&lt;0,'StockBond Returns'!$AD469&gt;=-0.1),1,0)</f>
        <v>0</v>
      </c>
      <c r="P471">
        <f>IF( AND('StockBond Returns'!$AD469&lt;-0.1,'StockBond Returns'!$AD469&gt;=-0.2),1,0)</f>
        <v>0</v>
      </c>
      <c r="Q471">
        <f>IF( AND('StockBond Returns'!$AD469&lt;-0.2,'StockBond Returns'!$AD469&gt;=-0.3),1,0)</f>
        <v>0</v>
      </c>
      <c r="R471">
        <f>IF('StockBond Returns'!AD469&lt;-0.3,1,0)</f>
        <v>0</v>
      </c>
      <c r="S471" s="17">
        <f t="shared" ref="S471:W471" ca="1" si="938">IF(N471=1,$E471,"")</f>
        <v>3.730006725439719E-2</v>
      </c>
      <c r="T471" t="str">
        <f t="shared" si="938"/>
        <v/>
      </c>
      <c r="U471" t="str">
        <f t="shared" si="938"/>
        <v/>
      </c>
      <c r="V471" t="str">
        <f t="shared" si="938"/>
        <v/>
      </c>
      <c r="W471" t="str">
        <f t="shared" si="938"/>
        <v/>
      </c>
    </row>
    <row r="472" spans="1:23" ht="13" x14ac:dyDescent="0.15">
      <c r="A472">
        <f t="shared" si="30"/>
        <v>10</v>
      </c>
      <c r="B472">
        <f t="shared" si="31"/>
        <v>1909</v>
      </c>
      <c r="C472" s="149">
        <f t="shared" si="706"/>
        <v>3622</v>
      </c>
      <c r="D472" s="146">
        <f t="shared" si="9"/>
        <v>1909.7499999999648</v>
      </c>
      <c r="E472" s="147">
        <f ca="1">('StockBond Returns'!AA471+'StockBond Returns'!AC471-'Parameters &amp; Main Results'!$B$39)/'StockBond Returns'!AB471*12</f>
        <v>3.7695196887568422E-2</v>
      </c>
      <c r="F472" s="70">
        <f ca="1">'StockBond Returns'!AA471+'StockBond Returns'!AC471-'StockBond Returns'!AB471*'Distribution of Final Value'!$B$7</f>
        <v>-0.53644679261828188</v>
      </c>
      <c r="G472" s="17">
        <f>1/'StockBond Returns'!M470</f>
        <v>6.5554656731286798E-2</v>
      </c>
      <c r="H472">
        <f t="shared" si="4"/>
        <v>1</v>
      </c>
      <c r="I472" s="64">
        <f t="shared" si="5"/>
        <v>0</v>
      </c>
      <c r="J472">
        <f t="shared" si="6"/>
        <v>0</v>
      </c>
      <c r="K472" s="17">
        <f t="shared" ref="K472:M472" ca="1" si="939">IF(H472=1,$E472,"")</f>
        <v>3.7695196887568422E-2</v>
      </c>
      <c r="L472" t="str">
        <f t="shared" si="939"/>
        <v/>
      </c>
      <c r="M472" t="str">
        <f t="shared" si="939"/>
        <v/>
      </c>
      <c r="N472" s="148">
        <f>IF('StockBond Returns'!AD470=0,1,0)</f>
        <v>0</v>
      </c>
      <c r="O472">
        <f>IF( AND('StockBond Returns'!$AD470&lt;0,'StockBond Returns'!$AD470&gt;=-0.1),1,0)</f>
        <v>1</v>
      </c>
      <c r="P472">
        <f>IF( AND('StockBond Returns'!$AD470&lt;-0.1,'StockBond Returns'!$AD470&gt;=-0.2),1,0)</f>
        <v>0</v>
      </c>
      <c r="Q472">
        <f>IF( AND('StockBond Returns'!$AD470&lt;-0.2,'StockBond Returns'!$AD470&gt;=-0.3),1,0)</f>
        <v>0</v>
      </c>
      <c r="R472">
        <f>IF('StockBond Returns'!AD470&lt;-0.3,1,0)</f>
        <v>0</v>
      </c>
      <c r="S472" t="str">
        <f t="shared" ref="S472:W472" si="940">IF(N472=1,$E472,"")</f>
        <v/>
      </c>
      <c r="T472" s="17">
        <f t="shared" ca="1" si="940"/>
        <v>3.7695196887568422E-2</v>
      </c>
      <c r="U472" t="str">
        <f t="shared" si="940"/>
        <v/>
      </c>
      <c r="V472" t="str">
        <f t="shared" si="940"/>
        <v/>
      </c>
      <c r="W472" t="str">
        <f t="shared" si="940"/>
        <v/>
      </c>
    </row>
    <row r="473" spans="1:23" ht="13" x14ac:dyDescent="0.15">
      <c r="A473">
        <f t="shared" si="30"/>
        <v>11</v>
      </c>
      <c r="B473">
        <f t="shared" si="31"/>
        <v>1909</v>
      </c>
      <c r="C473" s="149">
        <f t="shared" si="706"/>
        <v>3653</v>
      </c>
      <c r="D473" s="146">
        <f t="shared" si="9"/>
        <v>1909.833333333298</v>
      </c>
      <c r="E473" s="147">
        <f ca="1">('StockBond Returns'!AA472+'StockBond Returns'!AC472-'Parameters &amp; Main Results'!$B$39)/'StockBond Returns'!AB472*12</f>
        <v>3.8309777647661143E-2</v>
      </c>
      <c r="F473" s="70">
        <f ca="1">'StockBond Returns'!AA472+'StockBond Returns'!AC472-'StockBond Returns'!AB472*'Distribution of Final Value'!$B$7</f>
        <v>-0.38885198789040487</v>
      </c>
      <c r="G473" s="17">
        <f>1/'StockBond Returns'!M471</f>
        <v>6.6716280005905459E-2</v>
      </c>
      <c r="H473">
        <f t="shared" si="4"/>
        <v>1</v>
      </c>
      <c r="I473" s="64">
        <f t="shared" si="5"/>
        <v>0</v>
      </c>
      <c r="J473">
        <f t="shared" si="6"/>
        <v>0</v>
      </c>
      <c r="K473" s="17">
        <f t="shared" ref="K473:M473" ca="1" si="941">IF(H473=1,$E473,"")</f>
        <v>3.8309777647661143E-2</v>
      </c>
      <c r="L473" t="str">
        <f t="shared" si="941"/>
        <v/>
      </c>
      <c r="M473" t="str">
        <f t="shared" si="941"/>
        <v/>
      </c>
      <c r="N473" s="148">
        <f>IF('StockBond Returns'!AD471=0,1,0)</f>
        <v>0</v>
      </c>
      <c r="O473">
        <f>IF( AND('StockBond Returns'!$AD471&lt;0,'StockBond Returns'!$AD471&gt;=-0.1),1,0)</f>
        <v>1</v>
      </c>
      <c r="P473">
        <f>IF( AND('StockBond Returns'!$AD471&lt;-0.1,'StockBond Returns'!$AD471&gt;=-0.2),1,0)</f>
        <v>0</v>
      </c>
      <c r="Q473">
        <f>IF( AND('StockBond Returns'!$AD471&lt;-0.2,'StockBond Returns'!$AD471&gt;=-0.3),1,0)</f>
        <v>0</v>
      </c>
      <c r="R473">
        <f>IF('StockBond Returns'!AD471&lt;-0.3,1,0)</f>
        <v>0</v>
      </c>
      <c r="S473" t="str">
        <f t="shared" ref="S473:W473" si="942">IF(N473=1,$E473,"")</f>
        <v/>
      </c>
      <c r="T473" s="17">
        <f t="shared" ca="1" si="942"/>
        <v>3.8309777647661143E-2</v>
      </c>
      <c r="U473" t="str">
        <f t="shared" si="942"/>
        <v/>
      </c>
      <c r="V473" t="str">
        <f t="shared" si="942"/>
        <v/>
      </c>
      <c r="W473" t="str">
        <f t="shared" si="942"/>
        <v/>
      </c>
    </row>
    <row r="474" spans="1:23" ht="13" x14ac:dyDescent="0.15">
      <c r="A474">
        <f t="shared" si="30"/>
        <v>12</v>
      </c>
      <c r="B474">
        <f t="shared" si="31"/>
        <v>1909</v>
      </c>
      <c r="C474" s="149">
        <f t="shared" si="706"/>
        <v>3684</v>
      </c>
      <c r="D474" s="146">
        <f t="shared" si="9"/>
        <v>1909.9166666666313</v>
      </c>
      <c r="E474" s="147">
        <f ca="1">('StockBond Returns'!AA473+'StockBond Returns'!AC473-'Parameters &amp; Main Results'!$B$39)/'StockBond Returns'!AB473*12</f>
        <v>3.8900878207276411E-2</v>
      </c>
      <c r="F474" s="70">
        <f ca="1">'StockBond Returns'!AA473+'StockBond Returns'!AC473-'StockBond Returns'!AB473*'Distribution of Final Value'!$B$7</f>
        <v>-0.26744348943570806</v>
      </c>
      <c r="G474" s="17">
        <f>1/'StockBond Returns'!M472</f>
        <v>6.7816696877400134E-2</v>
      </c>
      <c r="H474">
        <f t="shared" si="4"/>
        <v>1</v>
      </c>
      <c r="I474" s="64">
        <f t="shared" si="5"/>
        <v>0</v>
      </c>
      <c r="J474">
        <f t="shared" si="6"/>
        <v>0</v>
      </c>
      <c r="K474" s="17">
        <f t="shared" ref="K474:M474" ca="1" si="943">IF(H474=1,$E474,"")</f>
        <v>3.8900878207276411E-2</v>
      </c>
      <c r="L474" t="str">
        <f t="shared" si="943"/>
        <v/>
      </c>
      <c r="M474" t="str">
        <f t="shared" si="943"/>
        <v/>
      </c>
      <c r="N474" s="148">
        <f>IF('StockBond Returns'!AD472=0,1,0)</f>
        <v>0</v>
      </c>
      <c r="O474">
        <f>IF( AND('StockBond Returns'!$AD472&lt;0,'StockBond Returns'!$AD472&gt;=-0.1),1,0)</f>
        <v>1</v>
      </c>
      <c r="P474">
        <f>IF( AND('StockBond Returns'!$AD472&lt;-0.1,'StockBond Returns'!$AD472&gt;=-0.2),1,0)</f>
        <v>0</v>
      </c>
      <c r="Q474">
        <f>IF( AND('StockBond Returns'!$AD472&lt;-0.2,'StockBond Returns'!$AD472&gt;=-0.3),1,0)</f>
        <v>0</v>
      </c>
      <c r="R474">
        <f>IF('StockBond Returns'!AD472&lt;-0.3,1,0)</f>
        <v>0</v>
      </c>
      <c r="S474" t="str">
        <f t="shared" ref="S474:W474" si="944">IF(N474=1,$E474,"")</f>
        <v/>
      </c>
      <c r="T474" s="17">
        <f t="shared" ca="1" si="944"/>
        <v>3.8900878207276411E-2</v>
      </c>
      <c r="U474" t="str">
        <f t="shared" si="944"/>
        <v/>
      </c>
      <c r="V474" t="str">
        <f t="shared" si="944"/>
        <v/>
      </c>
      <c r="W474" t="str">
        <f t="shared" si="944"/>
        <v/>
      </c>
    </row>
    <row r="475" spans="1:23" ht="13" x14ac:dyDescent="0.15">
      <c r="A475">
        <f t="shared" si="30"/>
        <v>1</v>
      </c>
      <c r="B475">
        <f t="shared" si="31"/>
        <v>1910</v>
      </c>
      <c r="C475" s="149">
        <f t="shared" si="706"/>
        <v>3712</v>
      </c>
      <c r="D475" s="146">
        <f t="shared" si="9"/>
        <v>1909.9999999999645</v>
      </c>
      <c r="E475" s="147">
        <f ca="1">('StockBond Returns'!AA474+'StockBond Returns'!AC474-'Parameters &amp; Main Results'!$B$39)/'StockBond Returns'!AB474*12</f>
        <v>3.8951058182097792E-2</v>
      </c>
      <c r="F475" s="70">
        <f ca="1">'StockBond Returns'!AA474+'StockBond Returns'!AC474-'StockBond Returns'!AB474*'Distribution of Final Value'!$B$7</f>
        <v>-0.2649550077169831</v>
      </c>
      <c r="G475" s="17">
        <f>1/'StockBond Returns'!M473</f>
        <v>6.7793675553633609E-2</v>
      </c>
      <c r="H475">
        <f t="shared" si="4"/>
        <v>1</v>
      </c>
      <c r="I475" s="64">
        <f t="shared" si="5"/>
        <v>0</v>
      </c>
      <c r="J475">
        <f t="shared" si="6"/>
        <v>0</v>
      </c>
      <c r="K475" s="17">
        <f t="shared" ref="K475:M475" ca="1" si="945">IF(H475=1,$E475,"")</f>
        <v>3.8951058182097792E-2</v>
      </c>
      <c r="L475" t="str">
        <f t="shared" si="945"/>
        <v/>
      </c>
      <c r="M475" t="str">
        <f t="shared" si="945"/>
        <v/>
      </c>
      <c r="N475" s="148">
        <f>IF('StockBond Returns'!AD473=0,1,0)</f>
        <v>0</v>
      </c>
      <c r="O475">
        <f>IF( AND('StockBond Returns'!$AD473&lt;0,'StockBond Returns'!$AD473&gt;=-0.1),1,0)</f>
        <v>1</v>
      </c>
      <c r="P475">
        <f>IF( AND('StockBond Returns'!$AD473&lt;-0.1,'StockBond Returns'!$AD473&gt;=-0.2),1,0)</f>
        <v>0</v>
      </c>
      <c r="Q475">
        <f>IF( AND('StockBond Returns'!$AD473&lt;-0.2,'StockBond Returns'!$AD473&gt;=-0.3),1,0)</f>
        <v>0</v>
      </c>
      <c r="R475">
        <f>IF('StockBond Returns'!AD473&lt;-0.3,1,0)</f>
        <v>0</v>
      </c>
      <c r="S475" t="str">
        <f t="shared" ref="S475:W475" si="946">IF(N475=1,$E475,"")</f>
        <v/>
      </c>
      <c r="T475" s="17">
        <f t="shared" ca="1" si="946"/>
        <v>3.8951058182097792E-2</v>
      </c>
      <c r="U475" t="str">
        <f t="shared" si="946"/>
        <v/>
      </c>
      <c r="V475" t="str">
        <f t="shared" si="946"/>
        <v/>
      </c>
      <c r="W475" t="str">
        <f t="shared" si="946"/>
        <v/>
      </c>
    </row>
    <row r="476" spans="1:23" ht="13" x14ac:dyDescent="0.15">
      <c r="A476">
        <f t="shared" si="30"/>
        <v>2</v>
      </c>
      <c r="B476">
        <f t="shared" si="31"/>
        <v>1910</v>
      </c>
      <c r="C476" s="149">
        <f t="shared" si="706"/>
        <v>3743</v>
      </c>
      <c r="D476" s="146">
        <f t="shared" si="9"/>
        <v>1910.0833333332978</v>
      </c>
      <c r="E476" s="147">
        <f ca="1">('StockBond Returns'!AA475+'StockBond Returns'!AC475-'Parameters &amp; Main Results'!$B$39)/'StockBond Returns'!AB475*12</f>
        <v>3.9250508284642986E-2</v>
      </c>
      <c r="F476" s="70">
        <f ca="1">'StockBond Returns'!AA475+'StockBond Returns'!AC475-'StockBond Returns'!AB475*'Distribution of Final Value'!$B$7</f>
        <v>-0.19151747196100644</v>
      </c>
      <c r="G476" s="17">
        <f>1/'StockBond Returns'!M474</f>
        <v>6.8738514034889564E-2</v>
      </c>
      <c r="H476">
        <f t="shared" si="4"/>
        <v>1</v>
      </c>
      <c r="I476" s="64">
        <f t="shared" si="5"/>
        <v>0</v>
      </c>
      <c r="J476">
        <f t="shared" si="6"/>
        <v>0</v>
      </c>
      <c r="K476" s="17">
        <f t="shared" ref="K476:M476" ca="1" si="947">IF(H476=1,$E476,"")</f>
        <v>3.9250508284642986E-2</v>
      </c>
      <c r="L476" t="str">
        <f t="shared" si="947"/>
        <v/>
      </c>
      <c r="M476" t="str">
        <f t="shared" si="947"/>
        <v/>
      </c>
      <c r="N476" s="148">
        <f>IF('StockBond Returns'!AD474=0,1,0)</f>
        <v>0</v>
      </c>
      <c r="O476">
        <f>IF( AND('StockBond Returns'!$AD474&lt;0,'StockBond Returns'!$AD474&gt;=-0.1),1,0)</f>
        <v>1</v>
      </c>
      <c r="P476">
        <f>IF( AND('StockBond Returns'!$AD474&lt;-0.1,'StockBond Returns'!$AD474&gt;=-0.2),1,0)</f>
        <v>0</v>
      </c>
      <c r="Q476">
        <f>IF( AND('StockBond Returns'!$AD474&lt;-0.2,'StockBond Returns'!$AD474&gt;=-0.3),1,0)</f>
        <v>0</v>
      </c>
      <c r="R476">
        <f>IF('StockBond Returns'!AD474&lt;-0.3,1,0)</f>
        <v>0</v>
      </c>
      <c r="S476" t="str">
        <f t="shared" ref="S476:W476" si="948">IF(N476=1,$E476,"")</f>
        <v/>
      </c>
      <c r="T476" s="17">
        <f t="shared" ca="1" si="948"/>
        <v>3.9250508284642986E-2</v>
      </c>
      <c r="U476" t="str">
        <f t="shared" si="948"/>
        <v/>
      </c>
      <c r="V476" t="str">
        <f t="shared" si="948"/>
        <v/>
      </c>
      <c r="W476" t="str">
        <f t="shared" si="948"/>
        <v/>
      </c>
    </row>
    <row r="477" spans="1:23" ht="13" x14ac:dyDescent="0.15">
      <c r="A477">
        <f t="shared" si="30"/>
        <v>3</v>
      </c>
      <c r="B477">
        <f t="shared" si="31"/>
        <v>1910</v>
      </c>
      <c r="C477" s="149">
        <f t="shared" si="706"/>
        <v>3773</v>
      </c>
      <c r="D477" s="146">
        <f t="shared" si="9"/>
        <v>1910.166666666631</v>
      </c>
      <c r="E477" s="147">
        <f ca="1">('StockBond Returns'!AA476+'StockBond Returns'!AC476-'Parameters &amp; Main Results'!$B$39)/'StockBond Returns'!AB476*12</f>
        <v>4.0318320349150831E-2</v>
      </c>
      <c r="F477" s="70">
        <f ca="1">'StockBond Returns'!AA476+'StockBond Returns'!AC476-'StockBond Returns'!AB476*'Distribution of Final Value'!$B$7</f>
        <v>8.1370783964064941E-2</v>
      </c>
      <c r="G477" s="17">
        <f>1/'StockBond Returns'!M475</f>
        <v>7.1418175492868788E-2</v>
      </c>
      <c r="H477">
        <f t="shared" si="4"/>
        <v>1</v>
      </c>
      <c r="I477" s="64">
        <f t="shared" si="5"/>
        <v>0</v>
      </c>
      <c r="J477">
        <f t="shared" si="6"/>
        <v>0</v>
      </c>
      <c r="K477" s="17">
        <f t="shared" ref="K477:M477" ca="1" si="949">IF(H477=1,$E477,"")</f>
        <v>4.0318320349150831E-2</v>
      </c>
      <c r="L477" t="str">
        <f t="shared" si="949"/>
        <v/>
      </c>
      <c r="M477" t="str">
        <f t="shared" si="949"/>
        <v/>
      </c>
      <c r="N477" s="148">
        <f>IF('StockBond Returns'!AD475=0,1,0)</f>
        <v>0</v>
      </c>
      <c r="O477">
        <f>IF( AND('StockBond Returns'!$AD475&lt;0,'StockBond Returns'!$AD475&gt;=-0.1),1,0)</f>
        <v>1</v>
      </c>
      <c r="P477">
        <f>IF( AND('StockBond Returns'!$AD475&lt;-0.1,'StockBond Returns'!$AD475&gt;=-0.2),1,0)</f>
        <v>0</v>
      </c>
      <c r="Q477">
        <f>IF( AND('StockBond Returns'!$AD475&lt;-0.2,'StockBond Returns'!$AD475&gt;=-0.3),1,0)</f>
        <v>0</v>
      </c>
      <c r="R477">
        <f>IF('StockBond Returns'!AD475&lt;-0.3,1,0)</f>
        <v>0</v>
      </c>
      <c r="S477" t="str">
        <f t="shared" ref="S477:W477" si="950">IF(N477=1,$E477,"")</f>
        <v/>
      </c>
      <c r="T477" s="17">
        <f t="shared" ca="1" si="950"/>
        <v>4.0318320349150831E-2</v>
      </c>
      <c r="U477" t="str">
        <f t="shared" si="950"/>
        <v/>
      </c>
      <c r="V477" t="str">
        <f t="shared" si="950"/>
        <v/>
      </c>
      <c r="W477" t="str">
        <f t="shared" si="950"/>
        <v/>
      </c>
    </row>
    <row r="478" spans="1:23" ht="13" x14ac:dyDescent="0.15">
      <c r="A478">
        <f t="shared" si="30"/>
        <v>4</v>
      </c>
      <c r="B478">
        <f t="shared" si="31"/>
        <v>1910</v>
      </c>
      <c r="C478" s="149">
        <f t="shared" si="706"/>
        <v>3804</v>
      </c>
      <c r="D478" s="146">
        <f t="shared" si="9"/>
        <v>1910.2499999999643</v>
      </c>
      <c r="E478" s="147">
        <f ca="1">('StockBond Returns'!AA477+'StockBond Returns'!AC477-'Parameters &amp; Main Results'!$B$39)/'StockBond Returns'!AB477*12</f>
        <v>4.037230636062681E-2</v>
      </c>
      <c r="F478" s="70">
        <f ca="1">'StockBond Returns'!AA477+'StockBond Returns'!AC477-'StockBond Returns'!AB477*'Distribution of Final Value'!$B$7</f>
        <v>9.4904077918272378E-2</v>
      </c>
      <c r="G478" s="17">
        <f>1/'StockBond Returns'!M476</f>
        <v>7.1174341915646755E-2</v>
      </c>
      <c r="H478">
        <f t="shared" si="4"/>
        <v>1</v>
      </c>
      <c r="I478" s="64">
        <f t="shared" si="5"/>
        <v>0</v>
      </c>
      <c r="J478">
        <f t="shared" si="6"/>
        <v>0</v>
      </c>
      <c r="K478" s="17">
        <f t="shared" ref="K478:M478" ca="1" si="951">IF(H478=1,$E478,"")</f>
        <v>4.037230636062681E-2</v>
      </c>
      <c r="L478" t="str">
        <f t="shared" si="951"/>
        <v/>
      </c>
      <c r="M478" t="str">
        <f t="shared" si="951"/>
        <v/>
      </c>
      <c r="N478" s="148">
        <f>IF('StockBond Returns'!AD476=0,1,0)</f>
        <v>0</v>
      </c>
      <c r="O478">
        <f>IF( AND('StockBond Returns'!$AD476&lt;0,'StockBond Returns'!$AD476&gt;=-0.1),1,0)</f>
        <v>1</v>
      </c>
      <c r="P478">
        <f>IF( AND('StockBond Returns'!$AD476&lt;-0.1,'StockBond Returns'!$AD476&gt;=-0.2),1,0)</f>
        <v>0</v>
      </c>
      <c r="Q478">
        <f>IF( AND('StockBond Returns'!$AD476&lt;-0.2,'StockBond Returns'!$AD476&gt;=-0.3),1,0)</f>
        <v>0</v>
      </c>
      <c r="R478">
        <f>IF('StockBond Returns'!AD476&lt;-0.3,1,0)</f>
        <v>0</v>
      </c>
      <c r="S478" t="str">
        <f t="shared" ref="S478:W478" si="952">IF(N478=1,$E478,"")</f>
        <v/>
      </c>
      <c r="T478" s="17">
        <f t="shared" ca="1" si="952"/>
        <v>4.037230636062681E-2</v>
      </c>
      <c r="U478" t="str">
        <f t="shared" si="952"/>
        <v/>
      </c>
      <c r="V478" t="str">
        <f t="shared" si="952"/>
        <v/>
      </c>
      <c r="W478" t="str">
        <f t="shared" si="952"/>
        <v/>
      </c>
    </row>
    <row r="479" spans="1:23" ht="13" x14ac:dyDescent="0.15">
      <c r="A479">
        <f t="shared" si="30"/>
        <v>5</v>
      </c>
      <c r="B479">
        <f t="shared" si="31"/>
        <v>1910</v>
      </c>
      <c r="C479" s="149">
        <f t="shared" si="706"/>
        <v>3834</v>
      </c>
      <c r="D479" s="146">
        <f t="shared" si="9"/>
        <v>1910.3333333332976</v>
      </c>
      <c r="E479" s="147">
        <f ca="1">('StockBond Returns'!AA478+'StockBond Returns'!AC478-'Parameters &amp; Main Results'!$B$39)/'StockBond Returns'!AB478*12</f>
        <v>4.1493071717054894E-2</v>
      </c>
      <c r="F479" s="70">
        <f ca="1">'StockBond Returns'!AA478+'StockBond Returns'!AC478-'StockBond Returns'!AB478*'Distribution of Final Value'!$B$7</f>
        <v>0.39072415722762699</v>
      </c>
      <c r="G479" s="17">
        <f>1/'StockBond Returns'!M477</f>
        <v>7.374694562459673E-2</v>
      </c>
      <c r="H479">
        <f t="shared" si="4"/>
        <v>1</v>
      </c>
      <c r="I479" s="64">
        <f t="shared" si="5"/>
        <v>0</v>
      </c>
      <c r="J479">
        <f t="shared" si="6"/>
        <v>0</v>
      </c>
      <c r="K479" s="17">
        <f t="shared" ref="K479:M479" ca="1" si="953">IF(H479=1,$E479,"")</f>
        <v>4.1493071717054894E-2</v>
      </c>
      <c r="L479" t="str">
        <f t="shared" si="953"/>
        <v/>
      </c>
      <c r="M479" t="str">
        <f t="shared" si="953"/>
        <v/>
      </c>
      <c r="N479" s="148">
        <f>IF('StockBond Returns'!AD477=0,1,0)</f>
        <v>0</v>
      </c>
      <c r="O479">
        <f>IF( AND('StockBond Returns'!$AD477&lt;0,'StockBond Returns'!$AD477&gt;=-0.1),1,0)</f>
        <v>1</v>
      </c>
      <c r="P479">
        <f>IF( AND('StockBond Returns'!$AD477&lt;-0.1,'StockBond Returns'!$AD477&gt;=-0.2),1,0)</f>
        <v>0</v>
      </c>
      <c r="Q479">
        <f>IF( AND('StockBond Returns'!$AD477&lt;-0.2,'StockBond Returns'!$AD477&gt;=-0.3),1,0)</f>
        <v>0</v>
      </c>
      <c r="R479">
        <f>IF('StockBond Returns'!AD477&lt;-0.3,1,0)</f>
        <v>0</v>
      </c>
      <c r="S479" t="str">
        <f t="shared" ref="S479:W479" si="954">IF(N479=1,$E479,"")</f>
        <v/>
      </c>
      <c r="T479" s="17">
        <f t="shared" ca="1" si="954"/>
        <v>4.1493071717054894E-2</v>
      </c>
      <c r="U479" t="str">
        <f t="shared" si="954"/>
        <v/>
      </c>
      <c r="V479" t="str">
        <f t="shared" si="954"/>
        <v/>
      </c>
      <c r="W479" t="str">
        <f t="shared" si="954"/>
        <v/>
      </c>
    </row>
    <row r="480" spans="1:23" ht="13" x14ac:dyDescent="0.15">
      <c r="A480">
        <f t="shared" si="30"/>
        <v>6</v>
      </c>
      <c r="B480">
        <f t="shared" si="31"/>
        <v>1910</v>
      </c>
      <c r="C480" s="149">
        <f t="shared" si="706"/>
        <v>3865</v>
      </c>
      <c r="D480" s="146">
        <f t="shared" si="9"/>
        <v>1910.4166666666308</v>
      </c>
      <c r="E480" s="147">
        <f ca="1">('StockBond Returns'!AA479+'StockBond Returns'!AC479-'Parameters &amp; Main Results'!$B$39)/'StockBond Returns'!AB479*12</f>
        <v>4.123659540865976E-2</v>
      </c>
      <c r="F480" s="70">
        <f ca="1">'StockBond Returns'!AA479+'StockBond Returns'!AC479-'StockBond Returns'!AB479*'Distribution of Final Value'!$B$7</f>
        <v>0.32342521153871928</v>
      </c>
      <c r="G480" s="17">
        <f>1/'StockBond Returns'!M478</f>
        <v>7.3698526635785064E-2</v>
      </c>
      <c r="H480">
        <f t="shared" si="4"/>
        <v>1</v>
      </c>
      <c r="I480" s="64">
        <f t="shared" si="5"/>
        <v>0</v>
      </c>
      <c r="J480">
        <f t="shared" si="6"/>
        <v>0</v>
      </c>
      <c r="K480" s="17">
        <f t="shared" ref="K480:M480" ca="1" si="955">IF(H480=1,$E480,"")</f>
        <v>4.123659540865976E-2</v>
      </c>
      <c r="L480" t="str">
        <f t="shared" si="955"/>
        <v/>
      </c>
      <c r="M480" t="str">
        <f t="shared" si="955"/>
        <v/>
      </c>
      <c r="N480" s="148">
        <f>IF('StockBond Returns'!AD478=0,1,0)</f>
        <v>0</v>
      </c>
      <c r="O480">
        <f>IF( AND('StockBond Returns'!$AD478&lt;0,'StockBond Returns'!$AD478&gt;=-0.1),1,0)</f>
        <v>1</v>
      </c>
      <c r="P480">
        <f>IF( AND('StockBond Returns'!$AD478&lt;-0.1,'StockBond Returns'!$AD478&gt;=-0.2),1,0)</f>
        <v>0</v>
      </c>
      <c r="Q480">
        <f>IF( AND('StockBond Returns'!$AD478&lt;-0.2,'StockBond Returns'!$AD478&gt;=-0.3),1,0)</f>
        <v>0</v>
      </c>
      <c r="R480">
        <f>IF('StockBond Returns'!AD478&lt;-0.3,1,0)</f>
        <v>0</v>
      </c>
      <c r="S480" t="str">
        <f t="shared" ref="S480:W480" si="956">IF(N480=1,$E480,"")</f>
        <v/>
      </c>
      <c r="T480" s="17">
        <f t="shared" ca="1" si="956"/>
        <v>4.123659540865976E-2</v>
      </c>
      <c r="U480" t="str">
        <f t="shared" si="956"/>
        <v/>
      </c>
      <c r="V480" t="str">
        <f t="shared" si="956"/>
        <v/>
      </c>
      <c r="W480" t="str">
        <f t="shared" si="956"/>
        <v/>
      </c>
    </row>
    <row r="481" spans="1:23" ht="13" x14ac:dyDescent="0.15">
      <c r="A481">
        <f t="shared" si="30"/>
        <v>7</v>
      </c>
      <c r="B481">
        <f t="shared" si="31"/>
        <v>1910</v>
      </c>
      <c r="C481" s="149">
        <f t="shared" si="706"/>
        <v>3896</v>
      </c>
      <c r="D481" s="146">
        <f t="shared" si="9"/>
        <v>1910.4999999999641</v>
      </c>
      <c r="E481" s="147">
        <f ca="1">('StockBond Returns'!AA480+'StockBond Returns'!AC480-'Parameters &amp; Main Results'!$B$39)/'StockBond Returns'!AB480*12</f>
        <v>4.2336065482082172E-2</v>
      </c>
      <c r="F481" s="70">
        <f ca="1">'StockBond Returns'!AA480+'StockBond Returns'!AC480-'StockBond Returns'!AB480*'Distribution of Final Value'!$B$7</f>
        <v>0.64975384683674875</v>
      </c>
      <c r="G481" s="17">
        <f>1/'StockBond Returns'!M479</f>
        <v>7.6806937153407251E-2</v>
      </c>
      <c r="H481">
        <f t="shared" si="4"/>
        <v>1</v>
      </c>
      <c r="I481" s="64">
        <f t="shared" si="5"/>
        <v>0</v>
      </c>
      <c r="J481">
        <f t="shared" si="6"/>
        <v>0</v>
      </c>
      <c r="K481" s="17">
        <f t="shared" ref="K481:M481" ca="1" si="957">IF(H481=1,$E481,"")</f>
        <v>4.2336065482082172E-2</v>
      </c>
      <c r="L481" t="str">
        <f t="shared" si="957"/>
        <v/>
      </c>
      <c r="M481" t="str">
        <f t="shared" si="957"/>
        <v/>
      </c>
      <c r="N481" s="148">
        <f>IF('StockBond Returns'!AD479=0,1,0)</f>
        <v>0</v>
      </c>
      <c r="O481">
        <f>IF( AND('StockBond Returns'!$AD479&lt;0,'StockBond Returns'!$AD479&gt;=-0.1),1,0)</f>
        <v>0</v>
      </c>
      <c r="P481">
        <f>IF( AND('StockBond Returns'!$AD479&lt;-0.1,'StockBond Returns'!$AD479&gt;=-0.2),1,0)</f>
        <v>1</v>
      </c>
      <c r="Q481">
        <f>IF( AND('StockBond Returns'!$AD479&lt;-0.2,'StockBond Returns'!$AD479&gt;=-0.3),1,0)</f>
        <v>0</v>
      </c>
      <c r="R481">
        <f>IF('StockBond Returns'!AD479&lt;-0.3,1,0)</f>
        <v>0</v>
      </c>
      <c r="S481" t="str">
        <f t="shared" ref="S481:W481" si="958">IF(N481=1,$E481,"")</f>
        <v/>
      </c>
      <c r="T481" t="str">
        <f t="shared" si="958"/>
        <v/>
      </c>
      <c r="U481" s="17">
        <f t="shared" ca="1" si="958"/>
        <v>4.2336065482082172E-2</v>
      </c>
      <c r="V481" t="str">
        <f t="shared" si="958"/>
        <v/>
      </c>
      <c r="W481" t="str">
        <f t="shared" si="958"/>
        <v/>
      </c>
    </row>
    <row r="482" spans="1:23" ht="13" x14ac:dyDescent="0.15">
      <c r="A482">
        <f t="shared" si="30"/>
        <v>8</v>
      </c>
      <c r="B482">
        <f t="shared" si="31"/>
        <v>1910</v>
      </c>
      <c r="C482" s="149">
        <f t="shared" si="706"/>
        <v>3926</v>
      </c>
      <c r="D482" s="146">
        <f t="shared" si="9"/>
        <v>1910.5833333332973</v>
      </c>
      <c r="E482" s="147">
        <f ca="1">('StockBond Returns'!AA481+'StockBond Returns'!AC481-'Parameters &amp; Main Results'!$B$39)/'StockBond Returns'!AB481*12</f>
        <v>4.397837502449492E-2</v>
      </c>
      <c r="F482" s="70">
        <f ca="1">'StockBond Returns'!AA481+'StockBond Returns'!AC481-'StockBond Returns'!AB481*'Distribution of Final Value'!$B$7</f>
        <v>1.1521556893900105</v>
      </c>
      <c r="G482" s="17">
        <f>1/'StockBond Returns'!M480</f>
        <v>8.1020329454164763E-2</v>
      </c>
      <c r="H482">
        <f t="shared" si="4"/>
        <v>1</v>
      </c>
      <c r="I482" s="64">
        <f t="shared" si="5"/>
        <v>0</v>
      </c>
      <c r="J482">
        <f t="shared" si="6"/>
        <v>0</v>
      </c>
      <c r="K482" s="17">
        <f t="shared" ref="K482:M482" ca="1" si="959">IF(H482=1,$E482,"")</f>
        <v>4.397837502449492E-2</v>
      </c>
      <c r="L482" t="str">
        <f t="shared" si="959"/>
        <v/>
      </c>
      <c r="M482" t="str">
        <f t="shared" si="959"/>
        <v/>
      </c>
      <c r="N482" s="148">
        <f>IF('StockBond Returns'!AD480=0,1,0)</f>
        <v>0</v>
      </c>
      <c r="O482">
        <f>IF( AND('StockBond Returns'!$AD480&lt;0,'StockBond Returns'!$AD480&gt;=-0.1),1,0)</f>
        <v>0</v>
      </c>
      <c r="P482">
        <f>IF( AND('StockBond Returns'!$AD480&lt;-0.1,'StockBond Returns'!$AD480&gt;=-0.2),1,0)</f>
        <v>1</v>
      </c>
      <c r="Q482">
        <f>IF( AND('StockBond Returns'!$AD480&lt;-0.2,'StockBond Returns'!$AD480&gt;=-0.3),1,0)</f>
        <v>0</v>
      </c>
      <c r="R482">
        <f>IF('StockBond Returns'!AD480&lt;-0.3,1,0)</f>
        <v>0</v>
      </c>
      <c r="S482" t="str">
        <f t="shared" ref="S482:W482" si="960">IF(N482=1,$E482,"")</f>
        <v/>
      </c>
      <c r="T482" t="str">
        <f t="shared" si="960"/>
        <v/>
      </c>
      <c r="U482" s="17">
        <f t="shared" ca="1" si="960"/>
        <v>4.397837502449492E-2</v>
      </c>
      <c r="V482" t="str">
        <f t="shared" si="960"/>
        <v/>
      </c>
      <c r="W482" t="str">
        <f t="shared" si="960"/>
        <v/>
      </c>
    </row>
    <row r="483" spans="1:23" ht="13" x14ac:dyDescent="0.15">
      <c r="A483">
        <f t="shared" si="30"/>
        <v>9</v>
      </c>
      <c r="B483">
        <f t="shared" si="31"/>
        <v>1910</v>
      </c>
      <c r="C483" s="149">
        <f t="shared" si="706"/>
        <v>3957</v>
      </c>
      <c r="D483" s="146">
        <f t="shared" si="9"/>
        <v>1910.6666666666306</v>
      </c>
      <c r="E483" s="147">
        <f ca="1">('StockBond Returns'!AA482+'StockBond Returns'!AC482-'Parameters &amp; Main Results'!$B$39)/'StockBond Returns'!AB482*12</f>
        <v>4.2749774812114588E-2</v>
      </c>
      <c r="F483" s="70">
        <f ca="1">'StockBond Returns'!AA482+'StockBond Returns'!AC482-'StockBond Returns'!AB482*'Distribution of Final Value'!$B$7</f>
        <v>0.79142523863054848</v>
      </c>
      <c r="G483" s="17">
        <f>1/'StockBond Returns'!M481</f>
        <v>7.8461802497574909E-2</v>
      </c>
      <c r="H483">
        <f t="shared" si="4"/>
        <v>1</v>
      </c>
      <c r="I483" s="64">
        <f t="shared" si="5"/>
        <v>0</v>
      </c>
      <c r="J483">
        <f t="shared" si="6"/>
        <v>0</v>
      </c>
      <c r="K483" s="17">
        <f t="shared" ref="K483:M483" ca="1" si="961">IF(H483=1,$E483,"")</f>
        <v>4.2749774812114588E-2</v>
      </c>
      <c r="L483" t="str">
        <f t="shared" si="961"/>
        <v/>
      </c>
      <c r="M483" t="str">
        <f t="shared" si="961"/>
        <v/>
      </c>
      <c r="N483" s="148">
        <f>IF('StockBond Returns'!AD481=0,1,0)</f>
        <v>0</v>
      </c>
      <c r="O483">
        <f>IF( AND('StockBond Returns'!$AD481&lt;0,'StockBond Returns'!$AD481&gt;=-0.1),1,0)</f>
        <v>0</v>
      </c>
      <c r="P483">
        <f>IF( AND('StockBond Returns'!$AD481&lt;-0.1,'StockBond Returns'!$AD481&gt;=-0.2),1,0)</f>
        <v>1</v>
      </c>
      <c r="Q483">
        <f>IF( AND('StockBond Returns'!$AD481&lt;-0.2,'StockBond Returns'!$AD481&gt;=-0.3),1,0)</f>
        <v>0</v>
      </c>
      <c r="R483">
        <f>IF('StockBond Returns'!AD481&lt;-0.3,1,0)</f>
        <v>0</v>
      </c>
      <c r="S483" t="str">
        <f t="shared" ref="S483:W483" si="962">IF(N483=1,$E483,"")</f>
        <v/>
      </c>
      <c r="T483" t="str">
        <f t="shared" si="962"/>
        <v/>
      </c>
      <c r="U483" s="17">
        <f t="shared" ca="1" si="962"/>
        <v>4.2749774812114588E-2</v>
      </c>
      <c r="V483" t="str">
        <f t="shared" si="962"/>
        <v/>
      </c>
      <c r="W483" t="str">
        <f t="shared" si="962"/>
        <v/>
      </c>
    </row>
    <row r="484" spans="1:23" ht="13" x14ac:dyDescent="0.15">
      <c r="A484">
        <f t="shared" si="30"/>
        <v>10</v>
      </c>
      <c r="B484">
        <f t="shared" si="31"/>
        <v>1910</v>
      </c>
      <c r="C484" s="149">
        <f t="shared" si="706"/>
        <v>3987</v>
      </c>
      <c r="D484" s="146">
        <f t="shared" si="9"/>
        <v>1910.7499999999638</v>
      </c>
      <c r="E484" s="147">
        <f ca="1">('StockBond Returns'!AA483+'StockBond Returns'!AC483-'Parameters &amp; Main Results'!$B$39)/'StockBond Returns'!AB483*12</f>
        <v>4.2066228562117933E-2</v>
      </c>
      <c r="F484" s="70">
        <f ca="1">'StockBond Returns'!AA483+'StockBond Returns'!AC483-'StockBond Returns'!AB483*'Distribution of Final Value'!$B$7</f>
        <v>0.59655419858630765</v>
      </c>
      <c r="G484" s="17">
        <f>1/'StockBond Returns'!M482</f>
        <v>7.729671079074682E-2</v>
      </c>
      <c r="H484">
        <f t="shared" si="4"/>
        <v>1</v>
      </c>
      <c r="I484" s="64">
        <f t="shared" si="5"/>
        <v>0</v>
      </c>
      <c r="J484">
        <f t="shared" si="6"/>
        <v>0</v>
      </c>
      <c r="K484" s="17">
        <f t="shared" ref="K484:M484" ca="1" si="963">IF(H484=1,$E484,"")</f>
        <v>4.2066228562117933E-2</v>
      </c>
      <c r="L484" t="str">
        <f t="shared" si="963"/>
        <v/>
      </c>
      <c r="M484" t="str">
        <f t="shared" si="963"/>
        <v/>
      </c>
      <c r="N484" s="148">
        <f>IF('StockBond Returns'!AD482=0,1,0)</f>
        <v>0</v>
      </c>
      <c r="O484">
        <f>IF( AND('StockBond Returns'!$AD482&lt;0,'StockBond Returns'!$AD482&gt;=-0.1),1,0)</f>
        <v>1</v>
      </c>
      <c r="P484">
        <f>IF( AND('StockBond Returns'!$AD482&lt;-0.1,'StockBond Returns'!$AD482&gt;=-0.2),1,0)</f>
        <v>0</v>
      </c>
      <c r="Q484">
        <f>IF( AND('StockBond Returns'!$AD482&lt;-0.2,'StockBond Returns'!$AD482&gt;=-0.3),1,0)</f>
        <v>0</v>
      </c>
      <c r="R484">
        <f>IF('StockBond Returns'!AD482&lt;-0.3,1,0)</f>
        <v>0</v>
      </c>
      <c r="S484" t="str">
        <f t="shared" ref="S484:W484" si="964">IF(N484=1,$E484,"")</f>
        <v/>
      </c>
      <c r="T484" s="17">
        <f t="shared" ca="1" si="964"/>
        <v>4.2066228562117933E-2</v>
      </c>
      <c r="U484" t="str">
        <f t="shared" si="964"/>
        <v/>
      </c>
      <c r="V484" t="str">
        <f t="shared" si="964"/>
        <v/>
      </c>
      <c r="W484" t="str">
        <f t="shared" si="964"/>
        <v/>
      </c>
    </row>
    <row r="485" spans="1:23" ht="13" x14ac:dyDescent="0.15">
      <c r="A485">
        <f t="shared" si="30"/>
        <v>11</v>
      </c>
      <c r="B485">
        <f t="shared" si="31"/>
        <v>1910</v>
      </c>
      <c r="C485" s="149">
        <f t="shared" si="706"/>
        <v>4018</v>
      </c>
      <c r="D485" s="146">
        <f t="shared" si="9"/>
        <v>1910.8333333332971</v>
      </c>
      <c r="E485" s="147">
        <f ca="1">('StockBond Returns'!AA484+'StockBond Returns'!AC484-'Parameters &amp; Main Results'!$B$39)/'StockBond Returns'!AB484*12</f>
        <v>3.9452726906738067E-2</v>
      </c>
      <c r="F485" s="70">
        <f ca="1">'StockBond Returns'!AA484+'StockBond Returns'!AC484-'StockBond Returns'!AB484*'Distribution of Final Value'!$B$7</f>
        <v>-0.15474953284582682</v>
      </c>
      <c r="G485" s="17">
        <f>1/'StockBond Returns'!M483</f>
        <v>7.184492993770801E-2</v>
      </c>
      <c r="H485">
        <f t="shared" si="4"/>
        <v>1</v>
      </c>
      <c r="I485" s="64">
        <f t="shared" si="5"/>
        <v>0</v>
      </c>
      <c r="J485">
        <f t="shared" si="6"/>
        <v>0</v>
      </c>
      <c r="K485" s="17">
        <f t="shared" ref="K485:M485" ca="1" si="965">IF(H485=1,$E485,"")</f>
        <v>3.9452726906738067E-2</v>
      </c>
      <c r="L485" t="str">
        <f t="shared" si="965"/>
        <v/>
      </c>
      <c r="M485" t="str">
        <f t="shared" si="965"/>
        <v/>
      </c>
      <c r="N485" s="148">
        <f>IF('StockBond Returns'!AD483=0,1,0)</f>
        <v>0</v>
      </c>
      <c r="O485">
        <f>IF( AND('StockBond Returns'!$AD483&lt;0,'StockBond Returns'!$AD483&gt;=-0.1),1,0)</f>
        <v>1</v>
      </c>
      <c r="P485">
        <f>IF( AND('StockBond Returns'!$AD483&lt;-0.1,'StockBond Returns'!$AD483&gt;=-0.2),1,0)</f>
        <v>0</v>
      </c>
      <c r="Q485">
        <f>IF( AND('StockBond Returns'!$AD483&lt;-0.2,'StockBond Returns'!$AD483&gt;=-0.3),1,0)</f>
        <v>0</v>
      </c>
      <c r="R485">
        <f>IF('StockBond Returns'!AD483&lt;-0.3,1,0)</f>
        <v>0</v>
      </c>
      <c r="S485" t="str">
        <f t="shared" ref="S485:W485" si="966">IF(N485=1,$E485,"")</f>
        <v/>
      </c>
      <c r="T485" s="17">
        <f t="shared" ca="1" si="966"/>
        <v>3.9452726906738067E-2</v>
      </c>
      <c r="U485" t="str">
        <f t="shared" si="966"/>
        <v/>
      </c>
      <c r="V485" t="str">
        <f t="shared" si="966"/>
        <v/>
      </c>
      <c r="W485" t="str">
        <f t="shared" si="966"/>
        <v/>
      </c>
    </row>
    <row r="486" spans="1:23" ht="13" x14ac:dyDescent="0.15">
      <c r="A486">
        <f t="shared" si="30"/>
        <v>12</v>
      </c>
      <c r="B486">
        <f t="shared" si="31"/>
        <v>1910</v>
      </c>
      <c r="C486" s="149">
        <f t="shared" si="706"/>
        <v>4049</v>
      </c>
      <c r="D486" s="146">
        <f t="shared" si="9"/>
        <v>1910.9166666666304</v>
      </c>
      <c r="E486" s="147">
        <f ca="1">('StockBond Returns'!AA485+'StockBond Returns'!AC485-'Parameters &amp; Main Results'!$B$39)/'StockBond Returns'!AB485*12</f>
        <v>3.8664400609465382E-2</v>
      </c>
      <c r="F486" s="70">
        <f ca="1">'StockBond Returns'!AA485+'StockBond Returns'!AC485-'StockBond Returns'!AB485*'Distribution of Final Value'!$B$7</f>
        <v>-0.3978161409329406</v>
      </c>
      <c r="G486" s="17">
        <f>1/'StockBond Returns'!M484</f>
        <v>7.0598917259140664E-2</v>
      </c>
      <c r="H486">
        <f t="shared" si="4"/>
        <v>1</v>
      </c>
      <c r="I486" s="64">
        <f t="shared" si="5"/>
        <v>0</v>
      </c>
      <c r="J486">
        <f t="shared" si="6"/>
        <v>0</v>
      </c>
      <c r="K486" s="17">
        <f t="shared" ref="K486:M486" ca="1" si="967">IF(H486=1,$E486,"")</f>
        <v>3.8664400609465382E-2</v>
      </c>
      <c r="L486" t="str">
        <f t="shared" si="967"/>
        <v/>
      </c>
      <c r="M486" t="str">
        <f t="shared" si="967"/>
        <v/>
      </c>
      <c r="N486" s="148">
        <f>IF('StockBond Returns'!AD484=0,1,0)</f>
        <v>0</v>
      </c>
      <c r="O486">
        <f>IF( AND('StockBond Returns'!$AD484&lt;0,'StockBond Returns'!$AD484&gt;=-0.1),1,0)</f>
        <v>1</v>
      </c>
      <c r="P486">
        <f>IF( AND('StockBond Returns'!$AD484&lt;-0.1,'StockBond Returns'!$AD484&gt;=-0.2),1,0)</f>
        <v>0</v>
      </c>
      <c r="Q486">
        <f>IF( AND('StockBond Returns'!$AD484&lt;-0.2,'StockBond Returns'!$AD484&gt;=-0.3),1,0)</f>
        <v>0</v>
      </c>
      <c r="R486">
        <f>IF('StockBond Returns'!AD484&lt;-0.3,1,0)</f>
        <v>0</v>
      </c>
      <c r="S486" t="str">
        <f t="shared" ref="S486:W486" si="968">IF(N486=1,$E486,"")</f>
        <v/>
      </c>
      <c r="T486" s="17">
        <f t="shared" ca="1" si="968"/>
        <v>3.8664400609465382E-2</v>
      </c>
      <c r="U486" t="str">
        <f t="shared" si="968"/>
        <v/>
      </c>
      <c r="V486" t="str">
        <f t="shared" si="968"/>
        <v/>
      </c>
      <c r="W486" t="str">
        <f t="shared" si="968"/>
        <v/>
      </c>
    </row>
    <row r="487" spans="1:23" ht="13" x14ac:dyDescent="0.15">
      <c r="A487">
        <f t="shared" si="30"/>
        <v>1</v>
      </c>
      <c r="B487">
        <f t="shared" si="31"/>
        <v>1911</v>
      </c>
      <c r="C487" s="149">
        <f t="shared" si="706"/>
        <v>4077</v>
      </c>
      <c r="D487" s="146">
        <f t="shared" si="9"/>
        <v>1910.9999999999636</v>
      </c>
      <c r="E487" s="147">
        <f ca="1">('StockBond Returns'!AA486+'StockBond Returns'!AC486-'Parameters &amp; Main Results'!$B$39)/'StockBond Returns'!AB486*12</f>
        <v>3.9480705818715552E-2</v>
      </c>
      <c r="F487" s="70">
        <f ca="1">'StockBond Returns'!AA486+'StockBond Returns'!AC486-'StockBond Returns'!AB486*'Distribution of Final Value'!$B$7</f>
        <v>-0.15439525099367124</v>
      </c>
      <c r="G487" s="17">
        <f>1/'StockBond Returns'!M485</f>
        <v>7.2772373498367723E-2</v>
      </c>
      <c r="H487">
        <f t="shared" si="4"/>
        <v>1</v>
      </c>
      <c r="I487" s="64">
        <f t="shared" si="5"/>
        <v>0</v>
      </c>
      <c r="J487">
        <f t="shared" si="6"/>
        <v>0</v>
      </c>
      <c r="K487" s="17">
        <f t="shared" ref="K487:M487" ca="1" si="969">IF(H487=1,$E487,"")</f>
        <v>3.9480705818715552E-2</v>
      </c>
      <c r="L487" t="str">
        <f t="shared" si="969"/>
        <v/>
      </c>
      <c r="M487" t="str">
        <f t="shared" si="969"/>
        <v/>
      </c>
      <c r="N487" s="148">
        <f>IF('StockBond Returns'!AD485=0,1,0)</f>
        <v>0</v>
      </c>
      <c r="O487">
        <f>IF( AND('StockBond Returns'!$AD485&lt;0,'StockBond Returns'!$AD485&gt;=-0.1),1,0)</f>
        <v>1</v>
      </c>
      <c r="P487">
        <f>IF( AND('StockBond Returns'!$AD485&lt;-0.1,'StockBond Returns'!$AD485&gt;=-0.2),1,0)</f>
        <v>0</v>
      </c>
      <c r="Q487">
        <f>IF( AND('StockBond Returns'!$AD485&lt;-0.2,'StockBond Returns'!$AD485&gt;=-0.3),1,0)</f>
        <v>0</v>
      </c>
      <c r="R487">
        <f>IF('StockBond Returns'!AD485&lt;-0.3,1,0)</f>
        <v>0</v>
      </c>
      <c r="S487" t="str">
        <f t="shared" ref="S487:W487" si="970">IF(N487=1,$E487,"")</f>
        <v/>
      </c>
      <c r="T487" s="17">
        <f t="shared" ca="1" si="970"/>
        <v>3.9480705818715552E-2</v>
      </c>
      <c r="U487" t="str">
        <f t="shared" si="970"/>
        <v/>
      </c>
      <c r="V487" t="str">
        <f t="shared" si="970"/>
        <v/>
      </c>
      <c r="W487" t="str">
        <f t="shared" si="970"/>
        <v/>
      </c>
    </row>
    <row r="488" spans="1:23" ht="13" x14ac:dyDescent="0.15">
      <c r="A488">
        <f t="shared" si="30"/>
        <v>2</v>
      </c>
      <c r="B488">
        <f t="shared" si="31"/>
        <v>1911</v>
      </c>
      <c r="C488" s="149">
        <f t="shared" si="706"/>
        <v>4108</v>
      </c>
      <c r="D488" s="146">
        <f t="shared" si="9"/>
        <v>1911.0833333332969</v>
      </c>
      <c r="E488" s="147">
        <f ca="1">('StockBond Returns'!AA487+'StockBond Returns'!AC487-'Parameters &amp; Main Results'!$B$39)/'StockBond Returns'!AB487*12</f>
        <v>3.8747129730858046E-2</v>
      </c>
      <c r="F488" s="70">
        <f ca="1">'StockBond Returns'!AA487+'StockBond Returns'!AC487-'StockBond Returns'!AB487*'Distribution of Final Value'!$B$7</f>
        <v>-0.36289226147761333</v>
      </c>
      <c r="G488" s="17">
        <f>1/'StockBond Returns'!M486</f>
        <v>7.1178353181149012E-2</v>
      </c>
      <c r="H488">
        <f t="shared" si="4"/>
        <v>1</v>
      </c>
      <c r="I488" s="64">
        <f t="shared" si="5"/>
        <v>0</v>
      </c>
      <c r="J488">
        <f t="shared" si="6"/>
        <v>0</v>
      </c>
      <c r="K488" s="17">
        <f t="shared" ref="K488:M488" ca="1" si="971">IF(H488=1,$E488,"")</f>
        <v>3.8747129730858046E-2</v>
      </c>
      <c r="L488" t="str">
        <f t="shared" si="971"/>
        <v/>
      </c>
      <c r="M488" t="str">
        <f t="shared" si="971"/>
        <v/>
      </c>
      <c r="N488" s="148">
        <f>IF('StockBond Returns'!AD486=0,1,0)</f>
        <v>1</v>
      </c>
      <c r="O488">
        <f>IF( AND('StockBond Returns'!$AD486&lt;0,'StockBond Returns'!$AD486&gt;=-0.1),1,0)</f>
        <v>0</v>
      </c>
      <c r="P488">
        <f>IF( AND('StockBond Returns'!$AD486&lt;-0.1,'StockBond Returns'!$AD486&gt;=-0.2),1,0)</f>
        <v>0</v>
      </c>
      <c r="Q488">
        <f>IF( AND('StockBond Returns'!$AD486&lt;-0.2,'StockBond Returns'!$AD486&gt;=-0.3),1,0)</f>
        <v>0</v>
      </c>
      <c r="R488">
        <f>IF('StockBond Returns'!AD486&lt;-0.3,1,0)</f>
        <v>0</v>
      </c>
      <c r="S488" s="17">
        <f t="shared" ref="S488:W488" ca="1" si="972">IF(N488=1,$E488,"")</f>
        <v>3.8747129730858046E-2</v>
      </c>
      <c r="T488" t="str">
        <f t="shared" si="972"/>
        <v/>
      </c>
      <c r="U488" t="str">
        <f t="shared" si="972"/>
        <v/>
      </c>
      <c r="V488" t="str">
        <f t="shared" si="972"/>
        <v/>
      </c>
      <c r="W488" t="str">
        <f t="shared" si="972"/>
        <v/>
      </c>
    </row>
    <row r="489" spans="1:23" ht="13" x14ac:dyDescent="0.15">
      <c r="A489">
        <f t="shared" si="30"/>
        <v>3</v>
      </c>
      <c r="B489">
        <f t="shared" si="31"/>
        <v>1911</v>
      </c>
      <c r="C489" s="149">
        <f t="shared" si="706"/>
        <v>4138</v>
      </c>
      <c r="D489" s="146">
        <f t="shared" si="9"/>
        <v>1911.1666666666301</v>
      </c>
      <c r="E489" s="147">
        <f ca="1">('StockBond Returns'!AA488+'StockBond Returns'!AC488-'Parameters &amp; Main Results'!$B$39)/'StockBond Returns'!AB488*12</f>
        <v>3.6971796485471921E-2</v>
      </c>
      <c r="F489" s="70">
        <f ca="1">'StockBond Returns'!AA488+'StockBond Returns'!AC488-'StockBond Returns'!AB488*'Distribution of Final Value'!$B$7</f>
        <v>-0.89959060943297686</v>
      </c>
      <c r="G489" s="17">
        <f>1/'StockBond Returns'!M487</f>
        <v>6.7927913813731366E-2</v>
      </c>
      <c r="H489">
        <f t="shared" si="4"/>
        <v>1</v>
      </c>
      <c r="I489" s="64">
        <f t="shared" si="5"/>
        <v>0</v>
      </c>
      <c r="J489">
        <f t="shared" si="6"/>
        <v>0</v>
      </c>
      <c r="K489" s="17">
        <f t="shared" ref="K489:M489" ca="1" si="973">IF(H489=1,$E489,"")</f>
        <v>3.6971796485471921E-2</v>
      </c>
      <c r="L489" t="str">
        <f t="shared" si="973"/>
        <v/>
      </c>
      <c r="M489" t="str">
        <f t="shared" si="973"/>
        <v/>
      </c>
      <c r="N489" s="148">
        <f>IF('StockBond Returns'!AD487=0,1,0)</f>
        <v>1</v>
      </c>
      <c r="O489">
        <f>IF( AND('StockBond Returns'!$AD487&lt;0,'StockBond Returns'!$AD487&gt;=-0.1),1,0)</f>
        <v>0</v>
      </c>
      <c r="P489">
        <f>IF( AND('StockBond Returns'!$AD487&lt;-0.1,'StockBond Returns'!$AD487&gt;=-0.2),1,0)</f>
        <v>0</v>
      </c>
      <c r="Q489">
        <f>IF( AND('StockBond Returns'!$AD487&lt;-0.2,'StockBond Returns'!$AD487&gt;=-0.3),1,0)</f>
        <v>0</v>
      </c>
      <c r="R489">
        <f>IF('StockBond Returns'!AD487&lt;-0.3,1,0)</f>
        <v>0</v>
      </c>
      <c r="S489" s="17">
        <f t="shared" ref="S489:W489" ca="1" si="974">IF(N489=1,$E489,"")</f>
        <v>3.6971796485471921E-2</v>
      </c>
      <c r="T489" t="str">
        <f t="shared" si="974"/>
        <v/>
      </c>
      <c r="U489" t="str">
        <f t="shared" si="974"/>
        <v/>
      </c>
      <c r="V489" t="str">
        <f t="shared" si="974"/>
        <v/>
      </c>
      <c r="W489" t="str">
        <f t="shared" si="974"/>
        <v/>
      </c>
    </row>
    <row r="490" spans="1:23" ht="13" x14ac:dyDescent="0.15">
      <c r="A490">
        <f t="shared" si="30"/>
        <v>4</v>
      </c>
      <c r="B490">
        <f t="shared" si="31"/>
        <v>1911</v>
      </c>
      <c r="C490" s="149">
        <f t="shared" si="706"/>
        <v>4169</v>
      </c>
      <c r="D490" s="146">
        <f t="shared" si="9"/>
        <v>1911.2499999999634</v>
      </c>
      <c r="E490" s="147">
        <f ca="1">('StockBond Returns'!AA489+'StockBond Returns'!AC489-'Parameters &amp; Main Results'!$B$39)/'StockBond Returns'!AB489*12</f>
        <v>3.7666122837863657E-2</v>
      </c>
      <c r="F490" s="70">
        <f ca="1">'StockBond Returns'!AA489+'StockBond Returns'!AC489-'StockBond Returns'!AB489*'Distribution of Final Value'!$B$7</f>
        <v>-0.72712309631896055</v>
      </c>
      <c r="G490" s="17">
        <f>1/'StockBond Returns'!M488</f>
        <v>6.9586404478844857E-2</v>
      </c>
      <c r="H490">
        <f t="shared" si="4"/>
        <v>1</v>
      </c>
      <c r="I490" s="64">
        <f t="shared" si="5"/>
        <v>0</v>
      </c>
      <c r="J490">
        <f t="shared" si="6"/>
        <v>0</v>
      </c>
      <c r="K490" s="17">
        <f t="shared" ref="K490:M490" ca="1" si="975">IF(H490=1,$E490,"")</f>
        <v>3.7666122837863657E-2</v>
      </c>
      <c r="L490" t="str">
        <f t="shared" si="975"/>
        <v/>
      </c>
      <c r="M490" t="str">
        <f t="shared" si="975"/>
        <v/>
      </c>
      <c r="N490" s="148">
        <f>IF('StockBond Returns'!AD488=0,1,0)</f>
        <v>0</v>
      </c>
      <c r="O490">
        <f>IF( AND('StockBond Returns'!$AD488&lt;0,'StockBond Returns'!$AD488&gt;=-0.1),1,0)</f>
        <v>1</v>
      </c>
      <c r="P490">
        <f>IF( AND('StockBond Returns'!$AD488&lt;-0.1,'StockBond Returns'!$AD488&gt;=-0.2),1,0)</f>
        <v>0</v>
      </c>
      <c r="Q490">
        <f>IF( AND('StockBond Returns'!$AD488&lt;-0.2,'StockBond Returns'!$AD488&gt;=-0.3),1,0)</f>
        <v>0</v>
      </c>
      <c r="R490">
        <f>IF('StockBond Returns'!AD488&lt;-0.3,1,0)</f>
        <v>0</v>
      </c>
      <c r="S490" t="str">
        <f t="shared" ref="S490:W490" si="976">IF(N490=1,$E490,"")</f>
        <v/>
      </c>
      <c r="T490" s="17">
        <f t="shared" ca="1" si="976"/>
        <v>3.7666122837863657E-2</v>
      </c>
      <c r="U490" t="str">
        <f t="shared" si="976"/>
        <v/>
      </c>
      <c r="V490" t="str">
        <f t="shared" si="976"/>
        <v/>
      </c>
      <c r="W490" t="str">
        <f t="shared" si="976"/>
        <v/>
      </c>
    </row>
    <row r="491" spans="1:23" ht="13" x14ac:dyDescent="0.15">
      <c r="A491">
        <f t="shared" si="30"/>
        <v>5</v>
      </c>
      <c r="B491">
        <f t="shared" si="31"/>
        <v>1911</v>
      </c>
      <c r="C491" s="149">
        <f t="shared" si="706"/>
        <v>4199</v>
      </c>
      <c r="D491" s="146">
        <f t="shared" si="9"/>
        <v>1911.3333333332967</v>
      </c>
      <c r="E491" s="147">
        <f ca="1">('StockBond Returns'!AA490+'StockBond Returns'!AC490-'Parameters &amp; Main Results'!$B$39)/'StockBond Returns'!AB490*12</f>
        <v>3.6596535361634618E-2</v>
      </c>
      <c r="F491" s="70">
        <f ca="1">'StockBond Returns'!AA490+'StockBond Returns'!AC490-'StockBond Returns'!AB490*'Distribution of Final Value'!$B$7</f>
        <v>-1.0531013915176768</v>
      </c>
      <c r="G491" s="17">
        <f>1/'StockBond Returns'!M489</f>
        <v>6.7783120547273437E-2</v>
      </c>
      <c r="H491">
        <f t="shared" si="4"/>
        <v>1</v>
      </c>
      <c r="I491" s="64">
        <f t="shared" si="5"/>
        <v>0</v>
      </c>
      <c r="J491">
        <f t="shared" si="6"/>
        <v>0</v>
      </c>
      <c r="K491" s="17">
        <f t="shared" ref="K491:M491" ca="1" si="977">IF(H491=1,$E491,"")</f>
        <v>3.6596535361634618E-2</v>
      </c>
      <c r="L491" t="str">
        <f t="shared" si="977"/>
        <v/>
      </c>
      <c r="M491" t="str">
        <f t="shared" si="977"/>
        <v/>
      </c>
      <c r="N491" s="148">
        <f>IF('StockBond Returns'!AD489=0,1,0)</f>
        <v>1</v>
      </c>
      <c r="O491">
        <f>IF( AND('StockBond Returns'!$AD489&lt;0,'StockBond Returns'!$AD489&gt;=-0.1),1,0)</f>
        <v>0</v>
      </c>
      <c r="P491">
        <f>IF( AND('StockBond Returns'!$AD489&lt;-0.1,'StockBond Returns'!$AD489&gt;=-0.2),1,0)</f>
        <v>0</v>
      </c>
      <c r="Q491">
        <f>IF( AND('StockBond Returns'!$AD489&lt;-0.2,'StockBond Returns'!$AD489&gt;=-0.3),1,0)</f>
        <v>0</v>
      </c>
      <c r="R491">
        <f>IF('StockBond Returns'!AD489&lt;-0.3,1,0)</f>
        <v>0</v>
      </c>
      <c r="S491" s="17">
        <f t="shared" ref="S491:W491" ca="1" si="978">IF(N491=1,$E491,"")</f>
        <v>3.6596535361634618E-2</v>
      </c>
      <c r="T491" t="str">
        <f t="shared" si="978"/>
        <v/>
      </c>
      <c r="U491" t="str">
        <f t="shared" si="978"/>
        <v/>
      </c>
      <c r="V491" t="str">
        <f t="shared" si="978"/>
        <v/>
      </c>
      <c r="W491" t="str">
        <f t="shared" si="978"/>
        <v/>
      </c>
    </row>
    <row r="492" spans="1:23" ht="13" x14ac:dyDescent="0.15">
      <c r="A492">
        <f t="shared" si="30"/>
        <v>6</v>
      </c>
      <c r="B492">
        <f t="shared" si="31"/>
        <v>1911</v>
      </c>
      <c r="C492" s="149">
        <f t="shared" si="706"/>
        <v>4230</v>
      </c>
      <c r="D492" s="146">
        <f t="shared" si="9"/>
        <v>1911.4166666666299</v>
      </c>
      <c r="E492" s="147">
        <f ca="1">('StockBond Returns'!AA491+'StockBond Returns'!AC491-'Parameters &amp; Main Results'!$B$39)/'StockBond Returns'!AB491*12</f>
        <v>3.6090276911397129E-2</v>
      </c>
      <c r="F492" s="70">
        <f ca="1">'StockBond Returns'!AA491+'StockBond Returns'!AC491-'StockBond Returns'!AB491*'Distribution of Final Value'!$B$7</f>
        <v>-1.1482008692499761</v>
      </c>
      <c r="G492" s="17">
        <f>1/'StockBond Returns'!M490</f>
        <v>6.645551273694697E-2</v>
      </c>
      <c r="H492">
        <f t="shared" si="4"/>
        <v>1</v>
      </c>
      <c r="I492" s="64">
        <f t="shared" si="5"/>
        <v>0</v>
      </c>
      <c r="J492">
        <f t="shared" si="6"/>
        <v>0</v>
      </c>
      <c r="K492" s="17">
        <f t="shared" ref="K492:M492" ca="1" si="979">IF(H492=1,$E492,"")</f>
        <v>3.6090276911397129E-2</v>
      </c>
      <c r="L492" t="str">
        <f t="shared" si="979"/>
        <v/>
      </c>
      <c r="M492" t="str">
        <f t="shared" si="979"/>
        <v/>
      </c>
      <c r="N492" s="148">
        <f>IF('StockBond Returns'!AD490=0,1,0)</f>
        <v>1</v>
      </c>
      <c r="O492">
        <f>IF( AND('StockBond Returns'!$AD490&lt;0,'StockBond Returns'!$AD490&gt;=-0.1),1,0)</f>
        <v>0</v>
      </c>
      <c r="P492">
        <f>IF( AND('StockBond Returns'!$AD490&lt;-0.1,'StockBond Returns'!$AD490&gt;=-0.2),1,0)</f>
        <v>0</v>
      </c>
      <c r="Q492">
        <f>IF( AND('StockBond Returns'!$AD490&lt;-0.2,'StockBond Returns'!$AD490&gt;=-0.3),1,0)</f>
        <v>0</v>
      </c>
      <c r="R492">
        <f>IF('StockBond Returns'!AD490&lt;-0.3,1,0)</f>
        <v>0</v>
      </c>
      <c r="S492" s="17">
        <f t="shared" ref="S492:W492" ca="1" si="980">IF(N492=1,$E492,"")</f>
        <v>3.6090276911397129E-2</v>
      </c>
      <c r="T492" t="str">
        <f t="shared" si="980"/>
        <v/>
      </c>
      <c r="U492" t="str">
        <f t="shared" si="980"/>
        <v/>
      </c>
      <c r="V492" t="str">
        <f t="shared" si="980"/>
        <v/>
      </c>
      <c r="W492" t="str">
        <f t="shared" si="980"/>
        <v/>
      </c>
    </row>
    <row r="493" spans="1:23" ht="13" x14ac:dyDescent="0.15">
      <c r="A493">
        <f t="shared" si="30"/>
        <v>7</v>
      </c>
      <c r="B493">
        <f t="shared" si="31"/>
        <v>1911</v>
      </c>
      <c r="C493" s="149">
        <f t="shared" si="706"/>
        <v>4261</v>
      </c>
      <c r="D493" s="146">
        <f t="shared" si="9"/>
        <v>1911.4999999999632</v>
      </c>
      <c r="E493" s="147">
        <f ca="1">('StockBond Returns'!AA492+'StockBond Returns'!AC492-'Parameters &amp; Main Results'!$B$39)/'StockBond Returns'!AB492*12</f>
        <v>3.5505904911645556E-2</v>
      </c>
      <c r="F493" s="70">
        <f ca="1">'StockBond Returns'!AA492+'StockBond Returns'!AC492-'StockBond Returns'!AB492*'Distribution of Final Value'!$B$7</f>
        <v>-1.3544597699782432</v>
      </c>
      <c r="G493" s="17">
        <f>1/'StockBond Returns'!M491</f>
        <v>6.5238569672856128E-2</v>
      </c>
      <c r="H493">
        <f t="shared" si="4"/>
        <v>1</v>
      </c>
      <c r="I493" s="64">
        <f t="shared" si="5"/>
        <v>0</v>
      </c>
      <c r="J493">
        <f t="shared" si="6"/>
        <v>0</v>
      </c>
      <c r="K493" s="17">
        <f t="shared" ref="K493:M493" ca="1" si="981">IF(H493=1,$E493,"")</f>
        <v>3.5505904911645556E-2</v>
      </c>
      <c r="L493" t="str">
        <f t="shared" si="981"/>
        <v/>
      </c>
      <c r="M493" t="str">
        <f t="shared" si="981"/>
        <v/>
      </c>
      <c r="N493" s="148">
        <f>IF('StockBond Returns'!AD491=0,1,0)</f>
        <v>1</v>
      </c>
      <c r="O493">
        <f>IF( AND('StockBond Returns'!$AD491&lt;0,'StockBond Returns'!$AD491&gt;=-0.1),1,0)</f>
        <v>0</v>
      </c>
      <c r="P493">
        <f>IF( AND('StockBond Returns'!$AD491&lt;-0.1,'StockBond Returns'!$AD491&gt;=-0.2),1,0)</f>
        <v>0</v>
      </c>
      <c r="Q493">
        <f>IF( AND('StockBond Returns'!$AD491&lt;-0.2,'StockBond Returns'!$AD491&gt;=-0.3),1,0)</f>
        <v>0</v>
      </c>
      <c r="R493">
        <f>IF('StockBond Returns'!AD491&lt;-0.3,1,0)</f>
        <v>0</v>
      </c>
      <c r="S493" s="17">
        <f t="shared" ref="S493:W493" ca="1" si="982">IF(N493=1,$E493,"")</f>
        <v>3.5505904911645556E-2</v>
      </c>
      <c r="T493" t="str">
        <f t="shared" si="982"/>
        <v/>
      </c>
      <c r="U493" t="str">
        <f t="shared" si="982"/>
        <v/>
      </c>
      <c r="V493" t="str">
        <f t="shared" si="982"/>
        <v/>
      </c>
      <c r="W493" t="str">
        <f t="shared" si="982"/>
        <v/>
      </c>
    </row>
    <row r="494" spans="1:23" ht="13" x14ac:dyDescent="0.15">
      <c r="A494">
        <f t="shared" si="30"/>
        <v>8</v>
      </c>
      <c r="B494">
        <f t="shared" si="31"/>
        <v>1911</v>
      </c>
      <c r="C494" s="149">
        <f t="shared" si="706"/>
        <v>4291</v>
      </c>
      <c r="D494" s="146">
        <f t="shared" si="9"/>
        <v>1911.5833333332964</v>
      </c>
      <c r="E494" s="147">
        <f ca="1">('StockBond Returns'!AA493+'StockBond Returns'!AC493-'Parameters &amp; Main Results'!$B$39)/'StockBond Returns'!AB493*12</f>
        <v>3.5975078348748281E-2</v>
      </c>
      <c r="F494" s="70">
        <f ca="1">'StockBond Returns'!AA493+'StockBond Returns'!AC493-'StockBond Returns'!AB493*'Distribution of Final Value'!$B$7</f>
        <v>-1.2513213477940273</v>
      </c>
      <c r="G494" s="17">
        <f>1/'StockBond Returns'!M492</f>
        <v>6.6299321661540192E-2</v>
      </c>
      <c r="H494">
        <f t="shared" si="4"/>
        <v>1</v>
      </c>
      <c r="I494" s="64">
        <f t="shared" si="5"/>
        <v>0</v>
      </c>
      <c r="J494">
        <f t="shared" si="6"/>
        <v>0</v>
      </c>
      <c r="K494" s="17">
        <f t="shared" ref="K494:M494" ca="1" si="983">IF(H494=1,$E494,"")</f>
        <v>3.5975078348748281E-2</v>
      </c>
      <c r="L494" t="str">
        <f t="shared" si="983"/>
        <v/>
      </c>
      <c r="M494" t="str">
        <f t="shared" si="983"/>
        <v/>
      </c>
      <c r="N494" s="148">
        <f>IF('StockBond Returns'!AD492=0,1,0)</f>
        <v>0</v>
      </c>
      <c r="O494">
        <f>IF( AND('StockBond Returns'!$AD492&lt;0,'StockBond Returns'!$AD492&gt;=-0.1),1,0)</f>
        <v>1</v>
      </c>
      <c r="P494">
        <f>IF( AND('StockBond Returns'!$AD492&lt;-0.1,'StockBond Returns'!$AD492&gt;=-0.2),1,0)</f>
        <v>0</v>
      </c>
      <c r="Q494">
        <f>IF( AND('StockBond Returns'!$AD492&lt;-0.2,'StockBond Returns'!$AD492&gt;=-0.3),1,0)</f>
        <v>0</v>
      </c>
      <c r="R494">
        <f>IF('StockBond Returns'!AD492&lt;-0.3,1,0)</f>
        <v>0</v>
      </c>
      <c r="S494" t="str">
        <f t="shared" ref="S494:W494" si="984">IF(N494=1,$E494,"")</f>
        <v/>
      </c>
      <c r="T494" s="17">
        <f t="shared" ca="1" si="984"/>
        <v>3.5975078348748281E-2</v>
      </c>
      <c r="U494" t="str">
        <f t="shared" si="984"/>
        <v/>
      </c>
      <c r="V494" t="str">
        <f t="shared" si="984"/>
        <v/>
      </c>
      <c r="W494" t="str">
        <f t="shared" si="984"/>
        <v/>
      </c>
    </row>
    <row r="495" spans="1:23" ht="13" x14ac:dyDescent="0.15">
      <c r="A495">
        <f t="shared" si="30"/>
        <v>9</v>
      </c>
      <c r="B495">
        <f t="shared" si="31"/>
        <v>1911</v>
      </c>
      <c r="C495" s="149">
        <f t="shared" si="706"/>
        <v>4322</v>
      </c>
      <c r="D495" s="146">
        <f t="shared" si="9"/>
        <v>1911.6666666666297</v>
      </c>
      <c r="E495" s="147">
        <f ca="1">('StockBond Returns'!AA494+'StockBond Returns'!AC494-'Parameters &amp; Main Results'!$B$39)/'StockBond Returns'!AB494*12</f>
        <v>3.8534629357863517E-2</v>
      </c>
      <c r="F495" s="70">
        <f ca="1">'StockBond Returns'!AA494+'StockBond Returns'!AC494-'StockBond Returns'!AB494*'Distribution of Final Value'!$B$7</f>
        <v>-0.44056523125018643</v>
      </c>
      <c r="G495" s="17">
        <f>1/'StockBond Returns'!M493</f>
        <v>7.1943529492016448E-2</v>
      </c>
      <c r="H495">
        <f t="shared" si="4"/>
        <v>1</v>
      </c>
      <c r="I495" s="64">
        <f t="shared" si="5"/>
        <v>0</v>
      </c>
      <c r="J495">
        <f t="shared" si="6"/>
        <v>0</v>
      </c>
      <c r="K495" s="17">
        <f t="shared" ref="K495:M495" ca="1" si="985">IF(H495=1,$E495,"")</f>
        <v>3.8534629357863517E-2</v>
      </c>
      <c r="L495" t="str">
        <f t="shared" si="985"/>
        <v/>
      </c>
      <c r="M495" t="str">
        <f t="shared" si="985"/>
        <v/>
      </c>
      <c r="N495" s="148">
        <f>IF('StockBond Returns'!AD493=0,1,0)</f>
        <v>0</v>
      </c>
      <c r="O495">
        <f>IF( AND('StockBond Returns'!$AD493&lt;0,'StockBond Returns'!$AD493&gt;=-0.1),1,0)</f>
        <v>1</v>
      </c>
      <c r="P495">
        <f>IF( AND('StockBond Returns'!$AD493&lt;-0.1,'StockBond Returns'!$AD493&gt;=-0.2),1,0)</f>
        <v>0</v>
      </c>
      <c r="Q495">
        <f>IF( AND('StockBond Returns'!$AD493&lt;-0.2,'StockBond Returns'!$AD493&gt;=-0.3),1,0)</f>
        <v>0</v>
      </c>
      <c r="R495">
        <f>IF('StockBond Returns'!AD493&lt;-0.3,1,0)</f>
        <v>0</v>
      </c>
      <c r="S495" t="str">
        <f t="shared" ref="S495:W495" si="986">IF(N495=1,$E495,"")</f>
        <v/>
      </c>
      <c r="T495" s="17">
        <f t="shared" ca="1" si="986"/>
        <v>3.8534629357863517E-2</v>
      </c>
      <c r="U495" t="str">
        <f t="shared" si="986"/>
        <v/>
      </c>
      <c r="V495" t="str">
        <f t="shared" si="986"/>
        <v/>
      </c>
      <c r="W495" t="str">
        <f t="shared" si="986"/>
        <v/>
      </c>
    </row>
    <row r="496" spans="1:23" ht="13" x14ac:dyDescent="0.15">
      <c r="A496">
        <f t="shared" si="30"/>
        <v>10</v>
      </c>
      <c r="B496">
        <f t="shared" si="31"/>
        <v>1911</v>
      </c>
      <c r="C496" s="149">
        <f t="shared" si="706"/>
        <v>4352</v>
      </c>
      <c r="D496" s="146">
        <f t="shared" si="9"/>
        <v>1911.7499999999629</v>
      </c>
      <c r="E496" s="147">
        <f ca="1">('StockBond Returns'!AA495+'StockBond Returns'!AC495-'Parameters &amp; Main Results'!$B$39)/'StockBond Returns'!AB495*12</f>
        <v>4.0571538317443222E-2</v>
      </c>
      <c r="F496" s="70">
        <f ca="1">'StockBond Returns'!AA495+'StockBond Returns'!AC495-'StockBond Returns'!AB495*'Distribution of Final Value'!$B$7</f>
        <v>0.1656193329225033</v>
      </c>
      <c r="G496" s="17">
        <f>1/'StockBond Returns'!M494</f>
        <v>7.6935185456011287E-2</v>
      </c>
      <c r="H496">
        <f t="shared" si="4"/>
        <v>1</v>
      </c>
      <c r="I496" s="64">
        <f t="shared" si="5"/>
        <v>0</v>
      </c>
      <c r="J496">
        <f t="shared" si="6"/>
        <v>0</v>
      </c>
      <c r="K496" s="17">
        <f t="shared" ref="K496:M496" ca="1" si="987">IF(H496=1,$E496,"")</f>
        <v>4.0571538317443222E-2</v>
      </c>
      <c r="L496" t="str">
        <f t="shared" si="987"/>
        <v/>
      </c>
      <c r="M496" t="str">
        <f t="shared" si="987"/>
        <v/>
      </c>
      <c r="N496" s="148">
        <f>IF('StockBond Returns'!AD494=0,1,0)</f>
        <v>0</v>
      </c>
      <c r="O496">
        <f>IF( AND('StockBond Returns'!$AD494&lt;0,'StockBond Returns'!$AD494&gt;=-0.1),1,0)</f>
        <v>0</v>
      </c>
      <c r="P496">
        <f>IF( AND('StockBond Returns'!$AD494&lt;-0.1,'StockBond Returns'!$AD494&gt;=-0.2),1,0)</f>
        <v>1</v>
      </c>
      <c r="Q496">
        <f>IF( AND('StockBond Returns'!$AD494&lt;-0.2,'StockBond Returns'!$AD494&gt;=-0.3),1,0)</f>
        <v>0</v>
      </c>
      <c r="R496">
        <f>IF('StockBond Returns'!AD494&lt;-0.3,1,0)</f>
        <v>0</v>
      </c>
      <c r="S496" t="str">
        <f t="shared" ref="S496:W496" si="988">IF(N496=1,$E496,"")</f>
        <v/>
      </c>
      <c r="T496" t="str">
        <f t="shared" si="988"/>
        <v/>
      </c>
      <c r="U496" s="17">
        <f t="shared" ca="1" si="988"/>
        <v>4.0571538317443222E-2</v>
      </c>
      <c r="V496" t="str">
        <f t="shared" si="988"/>
        <v/>
      </c>
      <c r="W496" t="str">
        <f t="shared" si="988"/>
        <v/>
      </c>
    </row>
    <row r="497" spans="1:23" ht="13" x14ac:dyDescent="0.15">
      <c r="A497">
        <f t="shared" si="30"/>
        <v>11</v>
      </c>
      <c r="B497">
        <f t="shared" si="31"/>
        <v>1911</v>
      </c>
      <c r="C497" s="149">
        <f t="shared" si="706"/>
        <v>4383</v>
      </c>
      <c r="D497" s="146">
        <f t="shared" si="9"/>
        <v>1911.8333333332962</v>
      </c>
      <c r="E497" s="147">
        <f ca="1">('StockBond Returns'!AA496+'StockBond Returns'!AC496-'Parameters &amp; Main Results'!$B$39)/'StockBond Returns'!AB496*12</f>
        <v>4.0369890405606734E-2</v>
      </c>
      <c r="F497" s="70">
        <f ca="1">'StockBond Returns'!AA496+'StockBond Returns'!AC496-'StockBond Returns'!AB496*'Distribution of Final Value'!$B$7</f>
        <v>0.10703412395718992</v>
      </c>
      <c r="G497" s="17">
        <f>1/'StockBond Returns'!M495</f>
        <v>7.6531747433279215E-2</v>
      </c>
      <c r="H497">
        <f t="shared" si="4"/>
        <v>1</v>
      </c>
      <c r="I497" s="64">
        <f t="shared" si="5"/>
        <v>0</v>
      </c>
      <c r="J497">
        <f t="shared" si="6"/>
        <v>0</v>
      </c>
      <c r="K497" s="17">
        <f t="shared" ref="K497:M497" ca="1" si="989">IF(H497=1,$E497,"")</f>
        <v>4.0369890405606734E-2</v>
      </c>
      <c r="L497" t="str">
        <f t="shared" si="989"/>
        <v/>
      </c>
      <c r="M497" t="str">
        <f t="shared" si="989"/>
        <v/>
      </c>
      <c r="N497" s="148">
        <f>IF('StockBond Returns'!AD495=0,1,0)</f>
        <v>0</v>
      </c>
      <c r="O497">
        <f>IF( AND('StockBond Returns'!$AD495&lt;0,'StockBond Returns'!$AD495&gt;=-0.1),1,0)</f>
        <v>0</v>
      </c>
      <c r="P497">
        <f>IF( AND('StockBond Returns'!$AD495&lt;-0.1,'StockBond Returns'!$AD495&gt;=-0.2),1,0)</f>
        <v>1</v>
      </c>
      <c r="Q497">
        <f>IF( AND('StockBond Returns'!$AD495&lt;-0.2,'StockBond Returns'!$AD495&gt;=-0.3),1,0)</f>
        <v>0</v>
      </c>
      <c r="R497">
        <f>IF('StockBond Returns'!AD495&lt;-0.3,1,0)</f>
        <v>0</v>
      </c>
      <c r="S497" t="str">
        <f t="shared" ref="S497:W497" si="990">IF(N497=1,$E497,"")</f>
        <v/>
      </c>
      <c r="T497" t="str">
        <f t="shared" si="990"/>
        <v/>
      </c>
      <c r="U497" s="17">
        <f t="shared" ca="1" si="990"/>
        <v>4.0369890405606734E-2</v>
      </c>
      <c r="V497" t="str">
        <f t="shared" si="990"/>
        <v/>
      </c>
      <c r="W497" t="str">
        <f t="shared" si="990"/>
        <v/>
      </c>
    </row>
    <row r="498" spans="1:23" ht="13" x14ac:dyDescent="0.15">
      <c r="A498">
        <f t="shared" si="30"/>
        <v>12</v>
      </c>
      <c r="B498">
        <f t="shared" si="31"/>
        <v>1911</v>
      </c>
      <c r="C498" s="149">
        <f t="shared" si="706"/>
        <v>4414</v>
      </c>
      <c r="D498" s="146">
        <f t="shared" si="9"/>
        <v>1911.9166666666295</v>
      </c>
      <c r="E498" s="147">
        <f ca="1">('StockBond Returns'!AA497+'StockBond Returns'!AC497-'Parameters &amp; Main Results'!$B$39)/'StockBond Returns'!AB497*12</f>
        <v>3.8780399202951725E-2</v>
      </c>
      <c r="F498" s="70">
        <f ca="1">'StockBond Returns'!AA497+'StockBond Returns'!AC497-'StockBond Returns'!AB497*'Distribution of Final Value'!$B$7</f>
        <v>-0.3490428013587703</v>
      </c>
      <c r="G498" s="17">
        <f>1/'StockBond Returns'!M496</f>
        <v>7.2843835631821383E-2</v>
      </c>
      <c r="H498">
        <f t="shared" si="4"/>
        <v>1</v>
      </c>
      <c r="I498" s="64">
        <f t="shared" si="5"/>
        <v>0</v>
      </c>
      <c r="J498">
        <f t="shared" si="6"/>
        <v>0</v>
      </c>
      <c r="K498" s="17">
        <f t="shared" ref="K498:M498" ca="1" si="991">IF(H498=1,$E498,"")</f>
        <v>3.8780399202951725E-2</v>
      </c>
      <c r="L498" t="str">
        <f t="shared" si="991"/>
        <v/>
      </c>
      <c r="M498" t="str">
        <f t="shared" si="991"/>
        <v/>
      </c>
      <c r="N498" s="148">
        <f>IF('StockBond Returns'!AD496=0,1,0)</f>
        <v>0</v>
      </c>
      <c r="O498">
        <f>IF( AND('StockBond Returns'!$AD496&lt;0,'StockBond Returns'!$AD496&gt;=-0.1),1,0)</f>
        <v>1</v>
      </c>
      <c r="P498">
        <f>IF( AND('StockBond Returns'!$AD496&lt;-0.1,'StockBond Returns'!$AD496&gt;=-0.2),1,0)</f>
        <v>0</v>
      </c>
      <c r="Q498">
        <f>IF( AND('StockBond Returns'!$AD496&lt;-0.2,'StockBond Returns'!$AD496&gt;=-0.3),1,0)</f>
        <v>0</v>
      </c>
      <c r="R498">
        <f>IF('StockBond Returns'!AD496&lt;-0.3,1,0)</f>
        <v>0</v>
      </c>
      <c r="S498" t="str">
        <f t="shared" ref="S498:W498" si="992">IF(N498=1,$E498,"")</f>
        <v/>
      </c>
      <c r="T498" s="17">
        <f t="shared" ca="1" si="992"/>
        <v>3.8780399202951725E-2</v>
      </c>
      <c r="U498" t="str">
        <f t="shared" si="992"/>
        <v/>
      </c>
      <c r="V498" t="str">
        <f t="shared" si="992"/>
        <v/>
      </c>
      <c r="W498" t="str">
        <f t="shared" si="992"/>
        <v/>
      </c>
    </row>
    <row r="499" spans="1:23" ht="13" x14ac:dyDescent="0.15">
      <c r="A499">
        <f t="shared" si="30"/>
        <v>1</v>
      </c>
      <c r="B499">
        <f t="shared" si="31"/>
        <v>1912</v>
      </c>
      <c r="C499" s="149">
        <f t="shared" si="706"/>
        <v>4443</v>
      </c>
      <c r="D499" s="146">
        <f t="shared" si="9"/>
        <v>1911.9999999999627</v>
      </c>
      <c r="E499" s="147">
        <f ca="1">('StockBond Returns'!AA498+'StockBond Returns'!AC498-'Parameters &amp; Main Results'!$B$39)/'StockBond Returns'!AB498*12</f>
        <v>3.8231851276889203E-2</v>
      </c>
      <c r="F499" s="70">
        <f ca="1">'StockBond Returns'!AA498+'StockBond Returns'!AC498-'StockBond Returns'!AB498*'Distribution of Final Value'!$B$7</f>
        <v>-0.51625170652489238</v>
      </c>
      <c r="G499" s="17">
        <f>1/'StockBond Returns'!M497</f>
        <v>7.1791330869716175E-2</v>
      </c>
      <c r="H499">
        <f t="shared" si="4"/>
        <v>1</v>
      </c>
      <c r="I499" s="64">
        <f t="shared" si="5"/>
        <v>0</v>
      </c>
      <c r="J499">
        <f t="shared" si="6"/>
        <v>0</v>
      </c>
      <c r="K499" s="17">
        <f t="shared" ref="K499:M499" ca="1" si="993">IF(H499=1,$E499,"")</f>
        <v>3.8231851276889203E-2</v>
      </c>
      <c r="L499" t="str">
        <f t="shared" si="993"/>
        <v/>
      </c>
      <c r="M499" t="str">
        <f t="shared" si="993"/>
        <v/>
      </c>
      <c r="N499" s="148">
        <f>IF('StockBond Returns'!AD497=0,1,0)</f>
        <v>0</v>
      </c>
      <c r="O499">
        <f>IF( AND('StockBond Returns'!$AD497&lt;0,'StockBond Returns'!$AD497&gt;=-0.1),1,0)</f>
        <v>1</v>
      </c>
      <c r="P499">
        <f>IF( AND('StockBond Returns'!$AD497&lt;-0.1,'StockBond Returns'!$AD497&gt;=-0.2),1,0)</f>
        <v>0</v>
      </c>
      <c r="Q499">
        <f>IF( AND('StockBond Returns'!$AD497&lt;-0.2,'StockBond Returns'!$AD497&gt;=-0.3),1,0)</f>
        <v>0</v>
      </c>
      <c r="R499">
        <f>IF('StockBond Returns'!AD497&lt;-0.3,1,0)</f>
        <v>0</v>
      </c>
      <c r="S499" t="str">
        <f t="shared" ref="S499:W499" si="994">IF(N499=1,$E499,"")</f>
        <v/>
      </c>
      <c r="T499" s="17">
        <f t="shared" ca="1" si="994"/>
        <v>3.8231851276889203E-2</v>
      </c>
      <c r="U499" t="str">
        <f t="shared" si="994"/>
        <v/>
      </c>
      <c r="V499" t="str">
        <f t="shared" si="994"/>
        <v/>
      </c>
      <c r="W499" t="str">
        <f t="shared" si="994"/>
        <v/>
      </c>
    </row>
    <row r="500" spans="1:23" ht="13" x14ac:dyDescent="0.15">
      <c r="A500">
        <f t="shared" si="30"/>
        <v>2</v>
      </c>
      <c r="B500">
        <f t="shared" si="31"/>
        <v>1912</v>
      </c>
      <c r="C500" s="149">
        <f t="shared" si="706"/>
        <v>4474</v>
      </c>
      <c r="D500" s="146">
        <f t="shared" si="9"/>
        <v>1912.083333333296</v>
      </c>
      <c r="E500" s="147">
        <f ca="1">('StockBond Returns'!AA499+'StockBond Returns'!AC499-'Parameters &amp; Main Results'!$B$39)/'StockBond Returns'!AB499*12</f>
        <v>3.8568832898060318E-2</v>
      </c>
      <c r="F500" s="70">
        <f ca="1">'StockBond Returns'!AA499+'StockBond Returns'!AC499-'StockBond Returns'!AB499*'Distribution of Final Value'!$B$7</f>
        <v>-0.40422218336091831</v>
      </c>
      <c r="G500" s="17">
        <f>1/'StockBond Returns'!M498</f>
        <v>7.2490281541474202E-2</v>
      </c>
      <c r="H500">
        <f t="shared" si="4"/>
        <v>1</v>
      </c>
      <c r="I500" s="64">
        <f t="shared" si="5"/>
        <v>0</v>
      </c>
      <c r="J500">
        <f t="shared" si="6"/>
        <v>0</v>
      </c>
      <c r="K500" s="17">
        <f t="shared" ref="K500:M500" ca="1" si="995">IF(H500=1,$E500,"")</f>
        <v>3.8568832898060318E-2</v>
      </c>
      <c r="L500" t="str">
        <f t="shared" si="995"/>
        <v/>
      </c>
      <c r="M500" t="str">
        <f t="shared" si="995"/>
        <v/>
      </c>
      <c r="N500" s="148">
        <f>IF('StockBond Returns'!AD498=0,1,0)</f>
        <v>0</v>
      </c>
      <c r="O500">
        <f>IF( AND('StockBond Returns'!$AD498&lt;0,'StockBond Returns'!$AD498&gt;=-0.1),1,0)</f>
        <v>1</v>
      </c>
      <c r="P500">
        <f>IF( AND('StockBond Returns'!$AD498&lt;-0.1,'StockBond Returns'!$AD498&gt;=-0.2),1,0)</f>
        <v>0</v>
      </c>
      <c r="Q500">
        <f>IF( AND('StockBond Returns'!$AD498&lt;-0.2,'StockBond Returns'!$AD498&gt;=-0.3),1,0)</f>
        <v>0</v>
      </c>
      <c r="R500">
        <f>IF('StockBond Returns'!AD498&lt;-0.3,1,0)</f>
        <v>0</v>
      </c>
      <c r="S500" t="str">
        <f t="shared" ref="S500:W500" si="996">IF(N500=1,$E500,"")</f>
        <v/>
      </c>
      <c r="T500" s="17">
        <f t="shared" ca="1" si="996"/>
        <v>3.8568832898060318E-2</v>
      </c>
      <c r="U500" t="str">
        <f t="shared" si="996"/>
        <v/>
      </c>
      <c r="V500" t="str">
        <f t="shared" si="996"/>
        <v/>
      </c>
      <c r="W500" t="str">
        <f t="shared" si="996"/>
        <v/>
      </c>
    </row>
    <row r="501" spans="1:23" ht="13" x14ac:dyDescent="0.15">
      <c r="A501">
        <f t="shared" si="30"/>
        <v>3</v>
      </c>
      <c r="B501">
        <f t="shared" si="31"/>
        <v>1912</v>
      </c>
      <c r="C501" s="149">
        <f t="shared" si="706"/>
        <v>4504</v>
      </c>
      <c r="D501" s="146">
        <f t="shared" si="9"/>
        <v>1912.1666666666292</v>
      </c>
      <c r="E501" s="147">
        <f ca="1">('StockBond Returns'!AA500+'StockBond Returns'!AC500-'Parameters &amp; Main Results'!$B$39)/'StockBond Returns'!AB500*12</f>
        <v>3.9184256976382691E-2</v>
      </c>
      <c r="F501" s="70">
        <f ca="1">'StockBond Returns'!AA500+'StockBond Returns'!AC500-'StockBond Returns'!AB500*'Distribution of Final Value'!$B$7</f>
        <v>-0.22417862416265244</v>
      </c>
      <c r="G501" s="17">
        <f>1/'StockBond Returns'!M499</f>
        <v>7.3900903073247898E-2</v>
      </c>
      <c r="H501">
        <f t="shared" si="4"/>
        <v>1</v>
      </c>
      <c r="I501" s="64">
        <f t="shared" si="5"/>
        <v>0</v>
      </c>
      <c r="J501">
        <f t="shared" si="6"/>
        <v>0</v>
      </c>
      <c r="K501" s="17">
        <f t="shared" ref="K501:M501" ca="1" si="997">IF(H501=1,$E501,"")</f>
        <v>3.9184256976382691E-2</v>
      </c>
      <c r="L501" t="str">
        <f t="shared" si="997"/>
        <v/>
      </c>
      <c r="M501" t="str">
        <f t="shared" si="997"/>
        <v/>
      </c>
      <c r="N501" s="148">
        <f>IF('StockBond Returns'!AD499=0,1,0)</f>
        <v>0</v>
      </c>
      <c r="O501">
        <f>IF( AND('StockBond Returns'!$AD499&lt;0,'StockBond Returns'!$AD499&gt;=-0.1),1,0)</f>
        <v>1</v>
      </c>
      <c r="P501">
        <f>IF( AND('StockBond Returns'!$AD499&lt;-0.1,'StockBond Returns'!$AD499&gt;=-0.2),1,0)</f>
        <v>0</v>
      </c>
      <c r="Q501">
        <f>IF( AND('StockBond Returns'!$AD499&lt;-0.2,'StockBond Returns'!$AD499&gt;=-0.3),1,0)</f>
        <v>0</v>
      </c>
      <c r="R501">
        <f>IF('StockBond Returns'!AD499&lt;-0.3,1,0)</f>
        <v>0</v>
      </c>
      <c r="S501" t="str">
        <f t="shared" ref="S501:W501" si="998">IF(N501=1,$E501,"")</f>
        <v/>
      </c>
      <c r="T501" s="17">
        <f t="shared" ca="1" si="998"/>
        <v>3.9184256976382691E-2</v>
      </c>
      <c r="U501" t="str">
        <f t="shared" si="998"/>
        <v/>
      </c>
      <c r="V501" t="str">
        <f t="shared" si="998"/>
        <v/>
      </c>
      <c r="W501" t="str">
        <f t="shared" si="998"/>
        <v/>
      </c>
    </row>
    <row r="502" spans="1:23" ht="13" x14ac:dyDescent="0.15">
      <c r="A502">
        <f t="shared" si="30"/>
        <v>4</v>
      </c>
      <c r="B502">
        <f t="shared" si="31"/>
        <v>1912</v>
      </c>
      <c r="C502" s="149">
        <f t="shared" si="706"/>
        <v>4535</v>
      </c>
      <c r="D502" s="146">
        <f t="shared" si="9"/>
        <v>1912.2499999999625</v>
      </c>
      <c r="E502" s="147">
        <f ca="1">('StockBond Returns'!AA501+'StockBond Returns'!AC501-'Parameters &amp; Main Results'!$B$39)/'StockBond Returns'!AB501*12</f>
        <v>3.9097240392874641E-2</v>
      </c>
      <c r="F502" s="70">
        <f ca="1">'StockBond Returns'!AA501+'StockBond Returns'!AC501-'StockBond Returns'!AB501*'Distribution of Final Value'!$B$7</f>
        <v>-0.25091849085356266</v>
      </c>
      <c r="G502" s="17">
        <f>1/'StockBond Returns'!M500</f>
        <v>7.3315023702853477E-2</v>
      </c>
      <c r="H502">
        <f t="shared" si="4"/>
        <v>1</v>
      </c>
      <c r="I502" s="64">
        <f t="shared" si="5"/>
        <v>0</v>
      </c>
      <c r="J502">
        <f t="shared" si="6"/>
        <v>0</v>
      </c>
      <c r="K502" s="17">
        <f t="shared" ref="K502:M502" ca="1" si="999">IF(H502=1,$E502,"")</f>
        <v>3.9097240392874641E-2</v>
      </c>
      <c r="L502" t="str">
        <f t="shared" si="999"/>
        <v/>
      </c>
      <c r="M502" t="str">
        <f t="shared" si="999"/>
        <v/>
      </c>
      <c r="N502" s="148">
        <f>IF('StockBond Returns'!AD500=0,1,0)</f>
        <v>0</v>
      </c>
      <c r="O502">
        <f>IF( AND('StockBond Returns'!$AD500&lt;0,'StockBond Returns'!$AD500&gt;=-0.1),1,0)</f>
        <v>1</v>
      </c>
      <c r="P502">
        <f>IF( AND('StockBond Returns'!$AD500&lt;-0.1,'StockBond Returns'!$AD500&gt;=-0.2),1,0)</f>
        <v>0</v>
      </c>
      <c r="Q502">
        <f>IF( AND('StockBond Returns'!$AD500&lt;-0.2,'StockBond Returns'!$AD500&gt;=-0.3),1,0)</f>
        <v>0</v>
      </c>
      <c r="R502">
        <f>IF('StockBond Returns'!AD500&lt;-0.3,1,0)</f>
        <v>0</v>
      </c>
      <c r="S502" t="str">
        <f t="shared" ref="S502:W502" si="1000">IF(N502=1,$E502,"")</f>
        <v/>
      </c>
      <c r="T502" s="17">
        <f t="shared" ca="1" si="1000"/>
        <v>3.9097240392874641E-2</v>
      </c>
      <c r="U502" t="str">
        <f t="shared" si="1000"/>
        <v/>
      </c>
      <c r="V502" t="str">
        <f t="shared" si="1000"/>
        <v/>
      </c>
      <c r="W502" t="str">
        <f t="shared" si="1000"/>
        <v/>
      </c>
    </row>
    <row r="503" spans="1:23" ht="13" x14ac:dyDescent="0.15">
      <c r="A503">
        <f t="shared" si="30"/>
        <v>5</v>
      </c>
      <c r="B503">
        <f t="shared" si="31"/>
        <v>1912</v>
      </c>
      <c r="C503" s="149">
        <f t="shared" si="706"/>
        <v>4565</v>
      </c>
      <c r="D503" s="146">
        <f t="shared" si="9"/>
        <v>1912.3333333332957</v>
      </c>
      <c r="E503" s="147">
        <f ca="1">('StockBond Returns'!AA502+'StockBond Returns'!AC502-'Parameters &amp; Main Results'!$B$39)/'StockBond Returns'!AB502*12</f>
        <v>3.9309801059245641E-2</v>
      </c>
      <c r="F503" s="70">
        <f ca="1">'StockBond Returns'!AA502+'StockBond Returns'!AC502-'StockBond Returns'!AB502*'Distribution of Final Value'!$B$7</f>
        <v>-0.19642512905793375</v>
      </c>
      <c r="G503" s="17">
        <f>1/'StockBond Returns'!M501</f>
        <v>7.3236505108891806E-2</v>
      </c>
      <c r="H503">
        <f t="shared" si="4"/>
        <v>1</v>
      </c>
      <c r="I503" s="64">
        <f t="shared" si="5"/>
        <v>0</v>
      </c>
      <c r="J503">
        <f t="shared" si="6"/>
        <v>0</v>
      </c>
      <c r="K503" s="17">
        <f t="shared" ref="K503:M503" ca="1" si="1001">IF(H503=1,$E503,"")</f>
        <v>3.9309801059245641E-2</v>
      </c>
      <c r="L503" t="str">
        <f t="shared" si="1001"/>
        <v/>
      </c>
      <c r="M503" t="str">
        <f t="shared" si="1001"/>
        <v/>
      </c>
      <c r="N503" s="148">
        <f>IF('StockBond Returns'!AD501=0,1,0)</f>
        <v>0</v>
      </c>
      <c r="O503">
        <f>IF( AND('StockBond Returns'!$AD501&lt;0,'StockBond Returns'!$AD501&gt;=-0.1),1,0)</f>
        <v>1</v>
      </c>
      <c r="P503">
        <f>IF( AND('StockBond Returns'!$AD501&lt;-0.1,'StockBond Returns'!$AD501&gt;=-0.2),1,0)</f>
        <v>0</v>
      </c>
      <c r="Q503">
        <f>IF( AND('StockBond Returns'!$AD501&lt;-0.2,'StockBond Returns'!$AD501&gt;=-0.3),1,0)</f>
        <v>0</v>
      </c>
      <c r="R503">
        <f>IF('StockBond Returns'!AD501&lt;-0.3,1,0)</f>
        <v>0</v>
      </c>
      <c r="S503" t="str">
        <f t="shared" ref="S503:W503" si="1002">IF(N503=1,$E503,"")</f>
        <v/>
      </c>
      <c r="T503" s="17">
        <f t="shared" ca="1" si="1002"/>
        <v>3.9309801059245641E-2</v>
      </c>
      <c r="U503" t="str">
        <f t="shared" si="1002"/>
        <v/>
      </c>
      <c r="V503" t="str">
        <f t="shared" si="1002"/>
        <v/>
      </c>
      <c r="W503" t="str">
        <f t="shared" si="1002"/>
        <v/>
      </c>
    </row>
    <row r="504" spans="1:23" ht="13" x14ac:dyDescent="0.15">
      <c r="A504">
        <f t="shared" si="30"/>
        <v>6</v>
      </c>
      <c r="B504">
        <f t="shared" si="31"/>
        <v>1912</v>
      </c>
      <c r="C504" s="149">
        <f t="shared" si="706"/>
        <v>4596</v>
      </c>
      <c r="D504" s="146">
        <f t="shared" si="9"/>
        <v>1912.416666666629</v>
      </c>
      <c r="E504" s="147">
        <f ca="1">('StockBond Returns'!AA503+'StockBond Returns'!AC503-'Parameters &amp; Main Results'!$B$39)/'StockBond Returns'!AB503*12</f>
        <v>3.9385285912352824E-2</v>
      </c>
      <c r="F504" s="70">
        <f ca="1">'StockBond Returns'!AA503+'StockBond Returns'!AC503-'StockBond Returns'!AB503*'Distribution of Final Value'!$B$7</f>
        <v>-0.17896594398440691</v>
      </c>
      <c r="G504" s="17">
        <f>1/'StockBond Returns'!M502</f>
        <v>7.3437543503712302E-2</v>
      </c>
      <c r="H504">
        <f t="shared" si="4"/>
        <v>1</v>
      </c>
      <c r="I504" s="64">
        <f t="shared" si="5"/>
        <v>0</v>
      </c>
      <c r="J504">
        <f t="shared" si="6"/>
        <v>0</v>
      </c>
      <c r="K504" s="17">
        <f t="shared" ref="K504:M504" ca="1" si="1003">IF(H504=1,$E504,"")</f>
        <v>3.9385285912352824E-2</v>
      </c>
      <c r="L504" t="str">
        <f t="shared" si="1003"/>
        <v/>
      </c>
      <c r="M504" t="str">
        <f t="shared" si="1003"/>
        <v/>
      </c>
      <c r="N504" s="148">
        <f>IF('StockBond Returns'!AD502=0,1,0)</f>
        <v>0</v>
      </c>
      <c r="O504">
        <f>IF( AND('StockBond Returns'!$AD502&lt;0,'StockBond Returns'!$AD502&gt;=-0.1),1,0)</f>
        <v>1</v>
      </c>
      <c r="P504">
        <f>IF( AND('StockBond Returns'!$AD502&lt;-0.1,'StockBond Returns'!$AD502&gt;=-0.2),1,0)</f>
        <v>0</v>
      </c>
      <c r="Q504">
        <f>IF( AND('StockBond Returns'!$AD502&lt;-0.2,'StockBond Returns'!$AD502&gt;=-0.3),1,0)</f>
        <v>0</v>
      </c>
      <c r="R504">
        <f>IF('StockBond Returns'!AD502&lt;-0.3,1,0)</f>
        <v>0</v>
      </c>
      <c r="S504" t="str">
        <f t="shared" ref="S504:W504" si="1004">IF(N504=1,$E504,"")</f>
        <v/>
      </c>
      <c r="T504" s="17">
        <f t="shared" ca="1" si="1004"/>
        <v>3.9385285912352824E-2</v>
      </c>
      <c r="U504" t="str">
        <f t="shared" si="1004"/>
        <v/>
      </c>
      <c r="V504" t="str">
        <f t="shared" si="1004"/>
        <v/>
      </c>
      <c r="W504" t="str">
        <f t="shared" si="1004"/>
        <v/>
      </c>
    </row>
    <row r="505" spans="1:23" ht="13" x14ac:dyDescent="0.15">
      <c r="A505">
        <f t="shared" si="30"/>
        <v>7</v>
      </c>
      <c r="B505">
        <f t="shared" si="31"/>
        <v>1912</v>
      </c>
      <c r="C505" s="149">
        <f t="shared" si="706"/>
        <v>4627</v>
      </c>
      <c r="D505" s="146">
        <f t="shared" si="9"/>
        <v>1912.4999999999623</v>
      </c>
      <c r="E505" s="147">
        <f ca="1">('StockBond Returns'!AA504+'StockBond Returns'!AC504-'Parameters &amp; Main Results'!$B$39)/'StockBond Returns'!AB504*12</f>
        <v>3.8934912229230803E-2</v>
      </c>
      <c r="F505" s="70">
        <f ca="1">'StockBond Returns'!AA504+'StockBond Returns'!AC504-'StockBond Returns'!AB504*'Distribution of Final Value'!$B$7</f>
        <v>-0.3075155199249977</v>
      </c>
      <c r="G505" s="17">
        <f>1/'StockBond Returns'!M503</f>
        <v>7.2540422316120803E-2</v>
      </c>
      <c r="H505">
        <f t="shared" si="4"/>
        <v>1</v>
      </c>
      <c r="I505" s="64">
        <f t="shared" si="5"/>
        <v>0</v>
      </c>
      <c r="J505">
        <f t="shared" si="6"/>
        <v>0</v>
      </c>
      <c r="K505" s="17">
        <f t="shared" ref="K505:M505" ca="1" si="1005">IF(H505=1,$E505,"")</f>
        <v>3.8934912229230803E-2</v>
      </c>
      <c r="L505" t="str">
        <f t="shared" si="1005"/>
        <v/>
      </c>
      <c r="M505" t="str">
        <f t="shared" si="1005"/>
        <v/>
      </c>
      <c r="N505" s="148">
        <f>IF('StockBond Returns'!AD503=0,1,0)</f>
        <v>0</v>
      </c>
      <c r="O505">
        <f>IF( AND('StockBond Returns'!$AD503&lt;0,'StockBond Returns'!$AD503&gt;=-0.1),1,0)</f>
        <v>1</v>
      </c>
      <c r="P505">
        <f>IF( AND('StockBond Returns'!$AD503&lt;-0.1,'StockBond Returns'!$AD503&gt;=-0.2),1,0)</f>
        <v>0</v>
      </c>
      <c r="Q505">
        <f>IF( AND('StockBond Returns'!$AD503&lt;-0.2,'StockBond Returns'!$AD503&gt;=-0.3),1,0)</f>
        <v>0</v>
      </c>
      <c r="R505">
        <f>IF('StockBond Returns'!AD503&lt;-0.3,1,0)</f>
        <v>0</v>
      </c>
      <c r="S505" t="str">
        <f t="shared" ref="S505:W505" si="1006">IF(N505=1,$E505,"")</f>
        <v/>
      </c>
      <c r="T505" s="17">
        <f t="shared" ca="1" si="1006"/>
        <v>3.8934912229230803E-2</v>
      </c>
      <c r="U505" t="str">
        <f t="shared" si="1006"/>
        <v/>
      </c>
      <c r="V505" t="str">
        <f t="shared" si="1006"/>
        <v/>
      </c>
      <c r="W505" t="str">
        <f t="shared" si="1006"/>
        <v/>
      </c>
    </row>
    <row r="506" spans="1:23" ht="13" x14ac:dyDescent="0.15">
      <c r="A506">
        <f t="shared" si="30"/>
        <v>8</v>
      </c>
      <c r="B506">
        <f t="shared" si="31"/>
        <v>1912</v>
      </c>
      <c r="C506" s="149">
        <f t="shared" si="706"/>
        <v>4657</v>
      </c>
      <c r="D506" s="146">
        <f t="shared" si="9"/>
        <v>1912.5833333332955</v>
      </c>
      <c r="E506" s="147">
        <f ca="1">('StockBond Returns'!AA505+'StockBond Returns'!AC505-'Parameters &amp; Main Results'!$B$39)/'StockBond Returns'!AB505*12</f>
        <v>3.8883040898970454E-2</v>
      </c>
      <c r="F506" s="70">
        <f ca="1">'StockBond Returns'!AA505+'StockBond Returns'!AC505-'StockBond Returns'!AB505*'Distribution of Final Value'!$B$7</f>
        <v>-0.32361463703761473</v>
      </c>
      <c r="G506" s="17">
        <f>1/'StockBond Returns'!M504</f>
        <v>7.2448665981522054E-2</v>
      </c>
      <c r="H506">
        <f t="shared" si="4"/>
        <v>1</v>
      </c>
      <c r="I506" s="64">
        <f t="shared" si="5"/>
        <v>0</v>
      </c>
      <c r="J506">
        <f t="shared" si="6"/>
        <v>0</v>
      </c>
      <c r="K506" s="17">
        <f t="shared" ref="K506:M506" ca="1" si="1007">IF(H506=1,$E506,"")</f>
        <v>3.8883040898970454E-2</v>
      </c>
      <c r="L506" t="str">
        <f t="shared" si="1007"/>
        <v/>
      </c>
      <c r="M506" t="str">
        <f t="shared" si="1007"/>
        <v/>
      </c>
      <c r="N506" s="148">
        <f>IF('StockBond Returns'!AD504=0,1,0)</f>
        <v>0</v>
      </c>
      <c r="O506">
        <f>IF( AND('StockBond Returns'!$AD504&lt;0,'StockBond Returns'!$AD504&gt;=-0.1),1,0)</f>
        <v>1</v>
      </c>
      <c r="P506">
        <f>IF( AND('StockBond Returns'!$AD504&lt;-0.1,'StockBond Returns'!$AD504&gt;=-0.2),1,0)</f>
        <v>0</v>
      </c>
      <c r="Q506">
        <f>IF( AND('StockBond Returns'!$AD504&lt;-0.2,'StockBond Returns'!$AD504&gt;=-0.3),1,0)</f>
        <v>0</v>
      </c>
      <c r="R506">
        <f>IF('StockBond Returns'!AD504&lt;-0.3,1,0)</f>
        <v>0</v>
      </c>
      <c r="S506" t="str">
        <f t="shared" ref="S506:W506" si="1008">IF(N506=1,$E506,"")</f>
        <v/>
      </c>
      <c r="T506" s="17">
        <f t="shared" ca="1" si="1008"/>
        <v>3.8883040898970454E-2</v>
      </c>
      <c r="U506" t="str">
        <f t="shared" si="1008"/>
        <v/>
      </c>
      <c r="V506" t="str">
        <f t="shared" si="1008"/>
        <v/>
      </c>
      <c r="W506" t="str">
        <f t="shared" si="1008"/>
        <v/>
      </c>
    </row>
    <row r="507" spans="1:23" ht="13" x14ac:dyDescent="0.15">
      <c r="A507">
        <f t="shared" si="30"/>
        <v>9</v>
      </c>
      <c r="B507">
        <f t="shared" si="31"/>
        <v>1912</v>
      </c>
      <c r="C507" s="149">
        <f t="shared" si="706"/>
        <v>4688</v>
      </c>
      <c r="D507" s="146">
        <f t="shared" si="9"/>
        <v>1912.6666666666288</v>
      </c>
      <c r="E507" s="147">
        <f ca="1">('StockBond Returns'!AA506+'StockBond Returns'!AC506-'Parameters &amp; Main Results'!$B$39)/'StockBond Returns'!AB506*12</f>
        <v>3.8618535063945567E-2</v>
      </c>
      <c r="F507" s="70">
        <f ca="1">'StockBond Returns'!AA506+'StockBond Returns'!AC506-'StockBond Returns'!AB506*'Distribution of Final Value'!$B$7</f>
        <v>-0.38220308373942657</v>
      </c>
      <c r="G507" s="17">
        <f>1/'StockBond Returns'!M505</f>
        <v>7.1506402265661476E-2</v>
      </c>
      <c r="H507">
        <f t="shared" si="4"/>
        <v>1</v>
      </c>
      <c r="I507" s="64">
        <f t="shared" si="5"/>
        <v>0</v>
      </c>
      <c r="J507">
        <f t="shared" si="6"/>
        <v>0</v>
      </c>
      <c r="K507" s="17">
        <f t="shared" ref="K507:M507" ca="1" si="1009">IF(H507=1,$E507,"")</f>
        <v>3.8618535063945567E-2</v>
      </c>
      <c r="L507" t="str">
        <f t="shared" si="1009"/>
        <v/>
      </c>
      <c r="M507" t="str">
        <f t="shared" si="1009"/>
        <v/>
      </c>
      <c r="N507" s="148">
        <f>IF('StockBond Returns'!AD505=0,1,0)</f>
        <v>0</v>
      </c>
      <c r="O507">
        <f>IF( AND('StockBond Returns'!$AD505&lt;0,'StockBond Returns'!$AD505&gt;=-0.1),1,0)</f>
        <v>1</v>
      </c>
      <c r="P507">
        <f>IF( AND('StockBond Returns'!$AD505&lt;-0.1,'StockBond Returns'!$AD505&gt;=-0.2),1,0)</f>
        <v>0</v>
      </c>
      <c r="Q507">
        <f>IF( AND('StockBond Returns'!$AD505&lt;-0.2,'StockBond Returns'!$AD505&gt;=-0.3),1,0)</f>
        <v>0</v>
      </c>
      <c r="R507">
        <f>IF('StockBond Returns'!AD505&lt;-0.3,1,0)</f>
        <v>0</v>
      </c>
      <c r="S507" t="str">
        <f t="shared" ref="S507:W507" si="1010">IF(N507=1,$E507,"")</f>
        <v/>
      </c>
      <c r="T507" s="17">
        <f t="shared" ca="1" si="1010"/>
        <v>3.8618535063945567E-2</v>
      </c>
      <c r="U507" t="str">
        <f t="shared" si="1010"/>
        <v/>
      </c>
      <c r="V507" t="str">
        <f t="shared" si="1010"/>
        <v/>
      </c>
      <c r="W507" t="str">
        <f t="shared" si="1010"/>
        <v/>
      </c>
    </row>
    <row r="508" spans="1:23" ht="13" x14ac:dyDescent="0.15">
      <c r="A508">
        <f t="shared" si="30"/>
        <v>10</v>
      </c>
      <c r="B508">
        <f t="shared" si="31"/>
        <v>1912</v>
      </c>
      <c r="C508" s="149">
        <f t="shared" si="706"/>
        <v>4718</v>
      </c>
      <c r="D508" s="146">
        <f t="shared" si="9"/>
        <v>1912.749999999962</v>
      </c>
      <c r="E508" s="147">
        <f ca="1">('StockBond Returns'!AA507+'StockBond Returns'!AC507-'Parameters &amp; Main Results'!$B$39)/'StockBond Returns'!AB507*12</f>
        <v>3.8813376055976553E-2</v>
      </c>
      <c r="F508" s="70">
        <f ca="1">'StockBond Returns'!AA507+'StockBond Returns'!AC507-'StockBond Returns'!AB507*'Distribution of Final Value'!$B$7</f>
        <v>-0.31274723585230291</v>
      </c>
      <c r="G508" s="17">
        <f>1/'StockBond Returns'!M506</f>
        <v>7.1806659134148118E-2</v>
      </c>
      <c r="H508">
        <f t="shared" si="4"/>
        <v>1</v>
      </c>
      <c r="I508" s="64">
        <f t="shared" si="5"/>
        <v>0</v>
      </c>
      <c r="J508">
        <f t="shared" si="6"/>
        <v>0</v>
      </c>
      <c r="K508" s="17">
        <f t="shared" ref="K508:M508" ca="1" si="1011">IF(H508=1,$E508,"")</f>
        <v>3.8813376055976553E-2</v>
      </c>
      <c r="L508" t="str">
        <f t="shared" si="1011"/>
        <v/>
      </c>
      <c r="M508" t="str">
        <f t="shared" si="1011"/>
        <v/>
      </c>
      <c r="N508" s="148">
        <f>IF('StockBond Returns'!AD506=0,1,0)</f>
        <v>0</v>
      </c>
      <c r="O508">
        <f>IF( AND('StockBond Returns'!$AD506&lt;0,'StockBond Returns'!$AD506&gt;=-0.1),1,0)</f>
        <v>1</v>
      </c>
      <c r="P508">
        <f>IF( AND('StockBond Returns'!$AD506&lt;-0.1,'StockBond Returns'!$AD506&gt;=-0.2),1,0)</f>
        <v>0</v>
      </c>
      <c r="Q508">
        <f>IF( AND('StockBond Returns'!$AD506&lt;-0.2,'StockBond Returns'!$AD506&gt;=-0.3),1,0)</f>
        <v>0</v>
      </c>
      <c r="R508">
        <f>IF('StockBond Returns'!AD506&lt;-0.3,1,0)</f>
        <v>0</v>
      </c>
      <c r="S508" t="str">
        <f t="shared" ref="S508:W508" si="1012">IF(N508=1,$E508,"")</f>
        <v/>
      </c>
      <c r="T508" s="17">
        <f t="shared" ca="1" si="1012"/>
        <v>3.8813376055976553E-2</v>
      </c>
      <c r="U508" t="str">
        <f t="shared" si="1012"/>
        <v/>
      </c>
      <c r="V508" t="str">
        <f t="shared" si="1012"/>
        <v/>
      </c>
      <c r="W508" t="str">
        <f t="shared" si="1012"/>
        <v/>
      </c>
    </row>
    <row r="509" spans="1:23" ht="13" x14ac:dyDescent="0.15">
      <c r="A509">
        <f t="shared" si="30"/>
        <v>11</v>
      </c>
      <c r="B509">
        <f t="shared" si="31"/>
        <v>1912</v>
      </c>
      <c r="C509" s="149">
        <f t="shared" si="706"/>
        <v>4749</v>
      </c>
      <c r="D509" s="146">
        <f t="shared" si="9"/>
        <v>1912.8333333332953</v>
      </c>
      <c r="E509" s="147">
        <f ca="1">('StockBond Returns'!AA508+'StockBond Returns'!AC508-'Parameters &amp; Main Results'!$B$39)/'StockBond Returns'!AB508*12</f>
        <v>3.8857474084074618E-2</v>
      </c>
      <c r="F509" s="70">
        <f ca="1">'StockBond Returns'!AA508+'StockBond Returns'!AC508-'StockBond Returns'!AB508*'Distribution of Final Value'!$B$7</f>
        <v>-0.29375431719261158</v>
      </c>
      <c r="G509" s="17">
        <f>1/'StockBond Returns'!M507</f>
        <v>7.191609733029683E-2</v>
      </c>
      <c r="H509">
        <f t="shared" si="4"/>
        <v>1</v>
      </c>
      <c r="I509" s="64">
        <f t="shared" si="5"/>
        <v>0</v>
      </c>
      <c r="J509">
        <f t="shared" si="6"/>
        <v>0</v>
      </c>
      <c r="K509" s="17">
        <f t="shared" ref="K509:M509" ca="1" si="1013">IF(H509=1,$E509,"")</f>
        <v>3.8857474084074618E-2</v>
      </c>
      <c r="L509" t="str">
        <f t="shared" si="1013"/>
        <v/>
      </c>
      <c r="M509" t="str">
        <f t="shared" si="1013"/>
        <v/>
      </c>
      <c r="N509" s="148">
        <f>IF('StockBond Returns'!AD507=0,1,0)</f>
        <v>0</v>
      </c>
      <c r="O509">
        <f>IF( AND('StockBond Returns'!$AD507&lt;0,'StockBond Returns'!$AD507&gt;=-0.1),1,0)</f>
        <v>1</v>
      </c>
      <c r="P509">
        <f>IF( AND('StockBond Returns'!$AD507&lt;-0.1,'StockBond Returns'!$AD507&gt;=-0.2),1,0)</f>
        <v>0</v>
      </c>
      <c r="Q509">
        <f>IF( AND('StockBond Returns'!$AD507&lt;-0.2,'StockBond Returns'!$AD507&gt;=-0.3),1,0)</f>
        <v>0</v>
      </c>
      <c r="R509">
        <f>IF('StockBond Returns'!AD507&lt;-0.3,1,0)</f>
        <v>0</v>
      </c>
      <c r="S509" t="str">
        <f t="shared" ref="S509:W509" si="1014">IF(N509=1,$E509,"")</f>
        <v/>
      </c>
      <c r="T509" s="17">
        <f t="shared" ca="1" si="1014"/>
        <v>3.8857474084074618E-2</v>
      </c>
      <c r="U509" t="str">
        <f t="shared" si="1014"/>
        <v/>
      </c>
      <c r="V509" t="str">
        <f t="shared" si="1014"/>
        <v/>
      </c>
      <c r="W509" t="str">
        <f t="shared" si="1014"/>
        <v/>
      </c>
    </row>
    <row r="510" spans="1:23" ht="13" x14ac:dyDescent="0.15">
      <c r="A510">
        <f t="shared" si="30"/>
        <v>12</v>
      </c>
      <c r="B510">
        <f t="shared" si="31"/>
        <v>1912</v>
      </c>
      <c r="C510" s="149">
        <f t="shared" si="706"/>
        <v>4780</v>
      </c>
      <c r="D510" s="146">
        <f t="shared" si="9"/>
        <v>1912.9166666666285</v>
      </c>
      <c r="E510" s="147">
        <f ca="1">('StockBond Returns'!AA509+'StockBond Returns'!AC509-'Parameters &amp; Main Results'!$B$39)/'StockBond Returns'!AB509*12</f>
        <v>3.9161080425622732E-2</v>
      </c>
      <c r="F510" s="70">
        <f ca="1">'StockBond Returns'!AA509+'StockBond Returns'!AC509-'StockBond Returns'!AB509*'Distribution of Final Value'!$B$7</f>
        <v>-0.21858270450006678</v>
      </c>
      <c r="G510" s="17">
        <f>1/'StockBond Returns'!M508</f>
        <v>7.2729700471121608E-2</v>
      </c>
      <c r="H510">
        <f t="shared" si="4"/>
        <v>1</v>
      </c>
      <c r="I510" s="64">
        <f t="shared" si="5"/>
        <v>0</v>
      </c>
      <c r="J510">
        <f t="shared" si="6"/>
        <v>0</v>
      </c>
      <c r="K510" s="17">
        <f t="shared" ref="K510:M510" ca="1" si="1015">IF(H510=1,$E510,"")</f>
        <v>3.9161080425622732E-2</v>
      </c>
      <c r="L510" t="str">
        <f t="shared" si="1015"/>
        <v/>
      </c>
      <c r="M510" t="str">
        <f t="shared" si="1015"/>
        <v/>
      </c>
      <c r="N510" s="148">
        <f>IF('StockBond Returns'!AD508=0,1,0)</f>
        <v>0</v>
      </c>
      <c r="O510">
        <f>IF( AND('StockBond Returns'!$AD508&lt;0,'StockBond Returns'!$AD508&gt;=-0.1),1,0)</f>
        <v>1</v>
      </c>
      <c r="P510">
        <f>IF( AND('StockBond Returns'!$AD508&lt;-0.1,'StockBond Returns'!$AD508&gt;=-0.2),1,0)</f>
        <v>0</v>
      </c>
      <c r="Q510">
        <f>IF( AND('StockBond Returns'!$AD508&lt;-0.2,'StockBond Returns'!$AD508&gt;=-0.3),1,0)</f>
        <v>0</v>
      </c>
      <c r="R510">
        <f>IF('StockBond Returns'!AD508&lt;-0.3,1,0)</f>
        <v>0</v>
      </c>
      <c r="S510" t="str">
        <f t="shared" ref="S510:W510" si="1016">IF(N510=1,$E510,"")</f>
        <v/>
      </c>
      <c r="T510" s="17">
        <f t="shared" ca="1" si="1016"/>
        <v>3.9161080425622732E-2</v>
      </c>
      <c r="U510" t="str">
        <f t="shared" si="1016"/>
        <v/>
      </c>
      <c r="V510" t="str">
        <f t="shared" si="1016"/>
        <v/>
      </c>
      <c r="W510" t="str">
        <f t="shared" si="1016"/>
        <v/>
      </c>
    </row>
    <row r="511" spans="1:23" ht="13" x14ac:dyDescent="0.15">
      <c r="A511">
        <f t="shared" si="30"/>
        <v>1</v>
      </c>
      <c r="B511">
        <f t="shared" si="31"/>
        <v>1913</v>
      </c>
      <c r="C511" s="149">
        <f t="shared" si="706"/>
        <v>4808</v>
      </c>
      <c r="D511" s="146">
        <f t="shared" si="9"/>
        <v>1912.9999999999618</v>
      </c>
      <c r="E511" s="147">
        <f ca="1">('StockBond Returns'!AA510+'StockBond Returns'!AC510-'Parameters &amp; Main Results'!$B$39)/'StockBond Returns'!AB510*12</f>
        <v>3.9840904055784256E-2</v>
      </c>
      <c r="F511" s="70">
        <f ca="1">'StockBond Returns'!AA510+'StockBond Returns'!AC510-'StockBond Returns'!AB510*'Distribution of Final Value'!$B$7</f>
        <v>-4.0453252417920638E-2</v>
      </c>
      <c r="G511" s="17">
        <f>1/'StockBond Returns'!M509</f>
        <v>7.4688179929681006E-2</v>
      </c>
      <c r="H511">
        <f t="shared" si="4"/>
        <v>1</v>
      </c>
      <c r="I511" s="64">
        <f t="shared" si="5"/>
        <v>0</v>
      </c>
      <c r="J511">
        <f t="shared" si="6"/>
        <v>0</v>
      </c>
      <c r="K511" s="17">
        <f t="shared" ref="K511:M511" ca="1" si="1017">IF(H511=1,$E511,"")</f>
        <v>3.9840904055784256E-2</v>
      </c>
      <c r="L511" t="str">
        <f t="shared" si="1017"/>
        <v/>
      </c>
      <c r="M511" t="str">
        <f t="shared" si="1017"/>
        <v/>
      </c>
      <c r="N511" s="148">
        <f>IF('StockBond Returns'!AD509=0,1,0)</f>
        <v>0</v>
      </c>
      <c r="O511">
        <f>IF( AND('StockBond Returns'!$AD509&lt;0,'StockBond Returns'!$AD509&gt;=-0.1),1,0)</f>
        <v>1</v>
      </c>
      <c r="P511">
        <f>IF( AND('StockBond Returns'!$AD509&lt;-0.1,'StockBond Returns'!$AD509&gt;=-0.2),1,0)</f>
        <v>0</v>
      </c>
      <c r="Q511">
        <f>IF( AND('StockBond Returns'!$AD509&lt;-0.2,'StockBond Returns'!$AD509&gt;=-0.3),1,0)</f>
        <v>0</v>
      </c>
      <c r="R511">
        <f>IF('StockBond Returns'!AD509&lt;-0.3,1,0)</f>
        <v>0</v>
      </c>
      <c r="S511" t="str">
        <f t="shared" ref="S511:W511" si="1018">IF(N511=1,$E511,"")</f>
        <v/>
      </c>
      <c r="T511" s="17">
        <f t="shared" ca="1" si="1018"/>
        <v>3.9840904055784256E-2</v>
      </c>
      <c r="U511" t="str">
        <f t="shared" si="1018"/>
        <v/>
      </c>
      <c r="V511" t="str">
        <f t="shared" si="1018"/>
        <v/>
      </c>
      <c r="W511" t="str">
        <f t="shared" si="1018"/>
        <v/>
      </c>
    </row>
    <row r="512" spans="1:23" ht="13" x14ac:dyDescent="0.15">
      <c r="A512">
        <f t="shared" si="30"/>
        <v>2</v>
      </c>
      <c r="B512">
        <f t="shared" si="31"/>
        <v>1913</v>
      </c>
      <c r="C512" s="149">
        <f t="shared" si="706"/>
        <v>4839</v>
      </c>
      <c r="D512" s="146">
        <f t="shared" si="9"/>
        <v>1913.0833333332951</v>
      </c>
      <c r="E512" s="147">
        <f ca="1">('StockBond Returns'!AA511+'StockBond Returns'!AC511-'Parameters &amp; Main Results'!$B$39)/'StockBond Returns'!AB511*12</f>
        <v>4.0467078996824363E-2</v>
      </c>
      <c r="F512" s="70">
        <f ca="1">'StockBond Returns'!AA511+'StockBond Returns'!AC511-'StockBond Returns'!AB511*'Distribution of Final Value'!$B$7</f>
        <v>0.12210114775053427</v>
      </c>
      <c r="G512" s="17">
        <f>1/'StockBond Returns'!M510</f>
        <v>7.6056681390877651E-2</v>
      </c>
      <c r="H512">
        <f t="shared" si="4"/>
        <v>1</v>
      </c>
      <c r="I512" s="64">
        <f t="shared" si="5"/>
        <v>0</v>
      </c>
      <c r="J512">
        <f t="shared" si="6"/>
        <v>0</v>
      </c>
      <c r="K512" s="17">
        <f t="shared" ref="K512:M512" ca="1" si="1019">IF(H512=1,$E512,"")</f>
        <v>4.0467078996824363E-2</v>
      </c>
      <c r="L512" t="str">
        <f t="shared" si="1019"/>
        <v/>
      </c>
      <c r="M512" t="str">
        <f t="shared" si="1019"/>
        <v/>
      </c>
      <c r="N512" s="148">
        <f>IF('StockBond Returns'!AD510=0,1,0)</f>
        <v>0</v>
      </c>
      <c r="O512">
        <f>IF( AND('StockBond Returns'!$AD510&lt;0,'StockBond Returns'!$AD510&gt;=-0.1),1,0)</f>
        <v>1</v>
      </c>
      <c r="P512">
        <f>IF( AND('StockBond Returns'!$AD510&lt;-0.1,'StockBond Returns'!$AD510&gt;=-0.2),1,0)</f>
        <v>0</v>
      </c>
      <c r="Q512">
        <f>IF( AND('StockBond Returns'!$AD510&lt;-0.2,'StockBond Returns'!$AD510&gt;=-0.3),1,0)</f>
        <v>0</v>
      </c>
      <c r="R512">
        <f>IF('StockBond Returns'!AD510&lt;-0.3,1,0)</f>
        <v>0</v>
      </c>
      <c r="S512" t="str">
        <f t="shared" ref="S512:W512" si="1020">IF(N512=1,$E512,"")</f>
        <v/>
      </c>
      <c r="T512" s="17">
        <f t="shared" ca="1" si="1020"/>
        <v>4.0467078996824363E-2</v>
      </c>
      <c r="U512" t="str">
        <f t="shared" si="1020"/>
        <v/>
      </c>
      <c r="V512" t="str">
        <f t="shared" si="1020"/>
        <v/>
      </c>
      <c r="W512" t="str">
        <f t="shared" si="1020"/>
        <v/>
      </c>
    </row>
    <row r="513" spans="1:23" ht="13" x14ac:dyDescent="0.15">
      <c r="A513">
        <f t="shared" si="30"/>
        <v>3</v>
      </c>
      <c r="B513">
        <f t="shared" si="31"/>
        <v>1913</v>
      </c>
      <c r="C513" s="149">
        <f t="shared" si="706"/>
        <v>4869</v>
      </c>
      <c r="D513" s="146">
        <f t="shared" si="9"/>
        <v>1913.1666666666283</v>
      </c>
      <c r="E513" s="147">
        <f ca="1">('StockBond Returns'!AA512+'StockBond Returns'!AC512-'Parameters &amp; Main Results'!$B$39)/'StockBond Returns'!AB512*12</f>
        <v>4.153665184126952E-2</v>
      </c>
      <c r="F513" s="70">
        <f ca="1">'StockBond Returns'!AA512+'StockBond Returns'!AC512-'StockBond Returns'!AB512*'Distribution of Final Value'!$B$7</f>
        <v>0.3949737432784417</v>
      </c>
      <c r="G513" s="17">
        <f>1/'StockBond Returns'!M511</f>
        <v>7.8845944401000151E-2</v>
      </c>
      <c r="H513">
        <f t="shared" si="4"/>
        <v>1</v>
      </c>
      <c r="I513" s="64">
        <f t="shared" si="5"/>
        <v>0</v>
      </c>
      <c r="J513">
        <f t="shared" si="6"/>
        <v>0</v>
      </c>
      <c r="K513" s="17">
        <f t="shared" ref="K513:M513" ca="1" si="1021">IF(H513=1,$E513,"")</f>
        <v>4.153665184126952E-2</v>
      </c>
      <c r="L513" t="str">
        <f t="shared" si="1021"/>
        <v/>
      </c>
      <c r="M513" t="str">
        <f t="shared" si="1021"/>
        <v/>
      </c>
      <c r="N513" s="148">
        <f>IF('StockBond Returns'!AD511=0,1,0)</f>
        <v>0</v>
      </c>
      <c r="O513">
        <f>IF( AND('StockBond Returns'!$AD511&lt;0,'StockBond Returns'!$AD511&gt;=-0.1),1,0)</f>
        <v>0</v>
      </c>
      <c r="P513">
        <f>IF( AND('StockBond Returns'!$AD511&lt;-0.1,'StockBond Returns'!$AD511&gt;=-0.2),1,0)</f>
        <v>1</v>
      </c>
      <c r="Q513">
        <f>IF( AND('StockBond Returns'!$AD511&lt;-0.2,'StockBond Returns'!$AD511&gt;=-0.3),1,0)</f>
        <v>0</v>
      </c>
      <c r="R513">
        <f>IF('StockBond Returns'!AD511&lt;-0.3,1,0)</f>
        <v>0</v>
      </c>
      <c r="S513" t="str">
        <f t="shared" ref="S513:W513" si="1022">IF(N513=1,$E513,"")</f>
        <v/>
      </c>
      <c r="T513" t="str">
        <f t="shared" si="1022"/>
        <v/>
      </c>
      <c r="U513" s="17">
        <f t="shared" ca="1" si="1022"/>
        <v>4.153665184126952E-2</v>
      </c>
      <c r="V513" t="str">
        <f t="shared" si="1022"/>
        <v/>
      </c>
      <c r="W513" t="str">
        <f t="shared" si="1022"/>
        <v/>
      </c>
    </row>
    <row r="514" spans="1:23" ht="13" x14ac:dyDescent="0.15">
      <c r="A514">
        <f t="shared" si="30"/>
        <v>4</v>
      </c>
      <c r="B514">
        <f t="shared" si="31"/>
        <v>1913</v>
      </c>
      <c r="C514" s="149">
        <f t="shared" si="706"/>
        <v>4900</v>
      </c>
      <c r="D514" s="146">
        <f t="shared" si="9"/>
        <v>1913.2499999999616</v>
      </c>
      <c r="E514" s="147">
        <f ca="1">('StockBond Returns'!AA513+'StockBond Returns'!AC513-'Parameters &amp; Main Results'!$B$39)/'StockBond Returns'!AB513*12</f>
        <v>4.2124673460352549E-2</v>
      </c>
      <c r="F514" s="70">
        <f ca="1">'StockBond Returns'!AA513+'StockBond Returns'!AC513-'StockBond Returns'!AB513*'Distribution of Final Value'!$B$7</f>
        <v>0.55607283717356992</v>
      </c>
      <c r="G514" s="17">
        <f>1/'StockBond Returns'!M512</f>
        <v>8.0363542033787413E-2</v>
      </c>
      <c r="H514">
        <f t="shared" si="4"/>
        <v>1</v>
      </c>
      <c r="I514" s="64">
        <f t="shared" si="5"/>
        <v>0</v>
      </c>
      <c r="J514">
        <f t="shared" si="6"/>
        <v>0</v>
      </c>
      <c r="K514" s="17">
        <f t="shared" ref="K514:M514" ca="1" si="1023">IF(H514=1,$E514,"")</f>
        <v>4.2124673460352549E-2</v>
      </c>
      <c r="L514" t="str">
        <f t="shared" si="1023"/>
        <v/>
      </c>
      <c r="M514" t="str">
        <f t="shared" si="1023"/>
        <v/>
      </c>
      <c r="N514" s="148">
        <f>IF('StockBond Returns'!AD512=0,1,0)</f>
        <v>0</v>
      </c>
      <c r="O514">
        <f>IF( AND('StockBond Returns'!$AD512&lt;0,'StockBond Returns'!$AD512&gt;=-0.1),1,0)</f>
        <v>0</v>
      </c>
      <c r="P514">
        <f>IF( AND('StockBond Returns'!$AD512&lt;-0.1,'StockBond Returns'!$AD512&gt;=-0.2),1,0)</f>
        <v>1</v>
      </c>
      <c r="Q514">
        <f>IF( AND('StockBond Returns'!$AD512&lt;-0.2,'StockBond Returns'!$AD512&gt;=-0.3),1,0)</f>
        <v>0</v>
      </c>
      <c r="R514">
        <f>IF('StockBond Returns'!AD512&lt;-0.3,1,0)</f>
        <v>0</v>
      </c>
      <c r="S514" t="str">
        <f t="shared" ref="S514:W514" si="1024">IF(N514=1,$E514,"")</f>
        <v/>
      </c>
      <c r="T514" t="str">
        <f t="shared" si="1024"/>
        <v/>
      </c>
      <c r="U514" s="17">
        <f t="shared" ca="1" si="1024"/>
        <v>4.2124673460352549E-2</v>
      </c>
      <c r="V514" t="str">
        <f t="shared" si="1024"/>
        <v/>
      </c>
      <c r="W514" t="str">
        <f t="shared" si="1024"/>
        <v/>
      </c>
    </row>
    <row r="515" spans="1:23" ht="13" x14ac:dyDescent="0.15">
      <c r="A515">
        <f t="shared" si="30"/>
        <v>5</v>
      </c>
      <c r="B515">
        <f t="shared" si="31"/>
        <v>1913</v>
      </c>
      <c r="C515" s="149">
        <f t="shared" si="706"/>
        <v>4930</v>
      </c>
      <c r="D515" s="146">
        <f t="shared" si="9"/>
        <v>1913.3333333332948</v>
      </c>
      <c r="E515" s="147">
        <f ca="1">('StockBond Returns'!AA514+'StockBond Returns'!AC514-'Parameters &amp; Main Results'!$B$39)/'StockBond Returns'!AB514*12</f>
        <v>4.2165296099878097E-2</v>
      </c>
      <c r="F515" s="70">
        <f ca="1">'StockBond Returns'!AA514+'StockBond Returns'!AC514-'StockBond Returns'!AB514*'Distribution of Final Value'!$B$7</f>
        <v>0.57963292697313662</v>
      </c>
      <c r="G515" s="17">
        <f>1/'StockBond Returns'!M513</f>
        <v>8.0430676804488052E-2</v>
      </c>
      <c r="H515">
        <f t="shared" si="4"/>
        <v>1</v>
      </c>
      <c r="I515" s="64">
        <f t="shared" si="5"/>
        <v>0</v>
      </c>
      <c r="J515">
        <f t="shared" si="6"/>
        <v>0</v>
      </c>
      <c r="K515" s="17">
        <f t="shared" ref="K515:M515" ca="1" si="1025">IF(H515=1,$E515,"")</f>
        <v>4.2165296099878097E-2</v>
      </c>
      <c r="L515" t="str">
        <f t="shared" si="1025"/>
        <v/>
      </c>
      <c r="M515" t="str">
        <f t="shared" si="1025"/>
        <v/>
      </c>
      <c r="N515" s="148">
        <f>IF('StockBond Returns'!AD513=0,1,0)</f>
        <v>0</v>
      </c>
      <c r="O515">
        <f>IF( AND('StockBond Returns'!$AD513&lt;0,'StockBond Returns'!$AD513&gt;=-0.1),1,0)</f>
        <v>0</v>
      </c>
      <c r="P515">
        <f>IF( AND('StockBond Returns'!$AD513&lt;-0.1,'StockBond Returns'!$AD513&gt;=-0.2),1,0)</f>
        <v>1</v>
      </c>
      <c r="Q515">
        <f>IF( AND('StockBond Returns'!$AD513&lt;-0.2,'StockBond Returns'!$AD513&gt;=-0.3),1,0)</f>
        <v>0</v>
      </c>
      <c r="R515">
        <f>IF('StockBond Returns'!AD513&lt;-0.3,1,0)</f>
        <v>0</v>
      </c>
      <c r="S515" t="str">
        <f t="shared" ref="S515:W515" si="1026">IF(N515=1,$E515,"")</f>
        <v/>
      </c>
      <c r="T515" t="str">
        <f t="shared" si="1026"/>
        <v/>
      </c>
      <c r="U515" s="17">
        <f t="shared" ca="1" si="1026"/>
        <v>4.2165296099878097E-2</v>
      </c>
      <c r="V515" t="str">
        <f t="shared" si="1026"/>
        <v/>
      </c>
      <c r="W515" t="str">
        <f t="shared" si="1026"/>
        <v/>
      </c>
    </row>
    <row r="516" spans="1:23" ht="13" x14ac:dyDescent="0.15">
      <c r="A516">
        <f t="shared" si="30"/>
        <v>6</v>
      </c>
      <c r="B516">
        <f t="shared" si="31"/>
        <v>1913</v>
      </c>
      <c r="C516" s="149">
        <f t="shared" si="706"/>
        <v>4961</v>
      </c>
      <c r="D516" s="146">
        <f t="shared" si="9"/>
        <v>1913.4166666666281</v>
      </c>
      <c r="E516" s="147">
        <f ca="1">('StockBond Returns'!AA515+'StockBond Returns'!AC515-'Parameters &amp; Main Results'!$B$39)/'StockBond Returns'!AB515*12</f>
        <v>4.2523816483392068E-2</v>
      </c>
      <c r="F516" s="70">
        <f ca="1">'StockBond Returns'!AA515+'StockBond Returns'!AC515-'StockBond Returns'!AB515*'Distribution of Final Value'!$B$7</f>
        <v>0.68251903195216457</v>
      </c>
      <c r="G516" s="17">
        <f>1/'StockBond Returns'!M514</f>
        <v>8.182367922389415E-2</v>
      </c>
      <c r="H516">
        <f t="shared" si="4"/>
        <v>1</v>
      </c>
      <c r="I516" s="64">
        <f t="shared" si="5"/>
        <v>0</v>
      </c>
      <c r="J516">
        <f t="shared" si="6"/>
        <v>0</v>
      </c>
      <c r="K516" s="17">
        <f t="shared" ref="K516:M516" ca="1" si="1027">IF(H516=1,$E516,"")</f>
        <v>4.2523816483392068E-2</v>
      </c>
      <c r="L516" t="str">
        <f t="shared" si="1027"/>
        <v/>
      </c>
      <c r="M516" t="str">
        <f t="shared" si="1027"/>
        <v/>
      </c>
      <c r="N516" s="148">
        <f>IF('StockBond Returns'!AD514=0,1,0)</f>
        <v>0</v>
      </c>
      <c r="O516">
        <f>IF( AND('StockBond Returns'!$AD514&lt;0,'StockBond Returns'!$AD514&gt;=-0.1),1,0)</f>
        <v>0</v>
      </c>
      <c r="P516">
        <f>IF( AND('StockBond Returns'!$AD514&lt;-0.1,'StockBond Returns'!$AD514&gt;=-0.2),1,0)</f>
        <v>1</v>
      </c>
      <c r="Q516">
        <f>IF( AND('StockBond Returns'!$AD514&lt;-0.2,'StockBond Returns'!$AD514&gt;=-0.3),1,0)</f>
        <v>0</v>
      </c>
      <c r="R516">
        <f>IF('StockBond Returns'!AD514&lt;-0.3,1,0)</f>
        <v>0</v>
      </c>
      <c r="S516" t="str">
        <f t="shared" ref="S516:W516" si="1028">IF(N516=1,$E516,"")</f>
        <v/>
      </c>
      <c r="T516" t="str">
        <f t="shared" si="1028"/>
        <v/>
      </c>
      <c r="U516" s="17">
        <f t="shared" ca="1" si="1028"/>
        <v>4.2523816483392068E-2</v>
      </c>
      <c r="V516" t="str">
        <f t="shared" si="1028"/>
        <v/>
      </c>
      <c r="W516" t="str">
        <f t="shared" si="1028"/>
        <v/>
      </c>
    </row>
    <row r="517" spans="1:23" ht="13" x14ac:dyDescent="0.15">
      <c r="A517">
        <f t="shared" si="30"/>
        <v>7</v>
      </c>
      <c r="B517">
        <f t="shared" si="31"/>
        <v>1913</v>
      </c>
      <c r="C517" s="149">
        <f t="shared" si="706"/>
        <v>4992</v>
      </c>
      <c r="D517" s="146">
        <f t="shared" si="9"/>
        <v>1913.4999999999613</v>
      </c>
      <c r="E517" s="147">
        <f ca="1">('StockBond Returns'!AA516+'StockBond Returns'!AC516-'Parameters &amp; Main Results'!$B$39)/'StockBond Returns'!AB516*12</f>
        <v>4.4631128871917461E-2</v>
      </c>
      <c r="F517" s="70">
        <f ca="1">'StockBond Returns'!AA516+'StockBond Returns'!AC516-'StockBond Returns'!AB516*'Distribution of Final Value'!$B$7</f>
        <v>1.2766642767230572</v>
      </c>
      <c r="G517" s="17">
        <f>1/'StockBond Returns'!M515</f>
        <v>8.7017336642364801E-2</v>
      </c>
      <c r="H517">
        <f t="shared" si="4"/>
        <v>1</v>
      </c>
      <c r="I517" s="64">
        <f t="shared" si="5"/>
        <v>0</v>
      </c>
      <c r="J517">
        <f t="shared" si="6"/>
        <v>0</v>
      </c>
      <c r="K517" s="17">
        <f t="shared" ref="K517:M517" ca="1" si="1029">IF(H517=1,$E517,"")</f>
        <v>4.4631128871917461E-2</v>
      </c>
      <c r="L517" t="str">
        <f t="shared" si="1029"/>
        <v/>
      </c>
      <c r="M517" t="str">
        <f t="shared" si="1029"/>
        <v/>
      </c>
      <c r="N517" s="148">
        <f>IF('StockBond Returns'!AD515=0,1,0)</f>
        <v>0</v>
      </c>
      <c r="O517">
        <f>IF( AND('StockBond Returns'!$AD515&lt;0,'StockBond Returns'!$AD515&gt;=-0.1),1,0)</f>
        <v>0</v>
      </c>
      <c r="P517">
        <f>IF( AND('StockBond Returns'!$AD515&lt;-0.1,'StockBond Returns'!$AD515&gt;=-0.2),1,0)</f>
        <v>1</v>
      </c>
      <c r="Q517">
        <f>IF( AND('StockBond Returns'!$AD515&lt;-0.2,'StockBond Returns'!$AD515&gt;=-0.3),1,0)</f>
        <v>0</v>
      </c>
      <c r="R517">
        <f>IF('StockBond Returns'!AD515&lt;-0.3,1,0)</f>
        <v>0</v>
      </c>
      <c r="S517" t="str">
        <f t="shared" ref="S517:W517" si="1030">IF(N517=1,$E517,"")</f>
        <v/>
      </c>
      <c r="T517" t="str">
        <f t="shared" si="1030"/>
        <v/>
      </c>
      <c r="U517" s="17">
        <f t="shared" ca="1" si="1030"/>
        <v>4.4631128871917461E-2</v>
      </c>
      <c r="V517" t="str">
        <f t="shared" si="1030"/>
        <v/>
      </c>
      <c r="W517" t="str">
        <f t="shared" si="1030"/>
        <v/>
      </c>
    </row>
    <row r="518" spans="1:23" ht="13" x14ac:dyDescent="0.15">
      <c r="A518">
        <f t="shared" si="30"/>
        <v>8</v>
      </c>
      <c r="B518">
        <f t="shared" si="31"/>
        <v>1913</v>
      </c>
      <c r="C518" s="149">
        <f t="shared" si="706"/>
        <v>5022</v>
      </c>
      <c r="D518" s="146">
        <f t="shared" si="9"/>
        <v>1913.5833333332946</v>
      </c>
      <c r="E518" s="147">
        <f ca="1">('StockBond Returns'!AA517+'StockBond Returns'!AC517-'Parameters &amp; Main Results'!$B$39)/'StockBond Returns'!AB517*12</f>
        <v>4.4818899346354406E-2</v>
      </c>
      <c r="F518" s="70">
        <f ca="1">'StockBond Returns'!AA517+'StockBond Returns'!AC517-'StockBond Returns'!AB517*'Distribution of Final Value'!$B$7</f>
        <v>1.3663552782669335</v>
      </c>
      <c r="G518" s="17">
        <f>1/'StockBond Returns'!M516</f>
        <v>8.6700019354912311E-2</v>
      </c>
      <c r="H518">
        <f t="shared" si="4"/>
        <v>1</v>
      </c>
      <c r="I518" s="64">
        <f t="shared" si="5"/>
        <v>0</v>
      </c>
      <c r="J518">
        <f t="shared" si="6"/>
        <v>0</v>
      </c>
      <c r="K518" s="17">
        <f t="shared" ref="K518:M518" ca="1" si="1031">IF(H518=1,$E518,"")</f>
        <v>4.4818899346354406E-2</v>
      </c>
      <c r="L518" t="str">
        <f t="shared" si="1031"/>
        <v/>
      </c>
      <c r="M518" t="str">
        <f t="shared" si="1031"/>
        <v/>
      </c>
      <c r="N518" s="148">
        <f>IF('StockBond Returns'!AD516=0,1,0)</f>
        <v>0</v>
      </c>
      <c r="O518">
        <f>IF( AND('StockBond Returns'!$AD516&lt;0,'StockBond Returns'!$AD516&gt;=-0.1),1,0)</f>
        <v>0</v>
      </c>
      <c r="P518">
        <f>IF( AND('StockBond Returns'!$AD516&lt;-0.1,'StockBond Returns'!$AD516&gt;=-0.2),1,0)</f>
        <v>1</v>
      </c>
      <c r="Q518">
        <f>IF( AND('StockBond Returns'!$AD516&lt;-0.2,'StockBond Returns'!$AD516&gt;=-0.3),1,0)</f>
        <v>0</v>
      </c>
      <c r="R518">
        <f>IF('StockBond Returns'!AD516&lt;-0.3,1,0)</f>
        <v>0</v>
      </c>
      <c r="S518" t="str">
        <f t="shared" ref="S518:W518" si="1032">IF(N518=1,$E518,"")</f>
        <v/>
      </c>
      <c r="T518" t="str">
        <f t="shared" si="1032"/>
        <v/>
      </c>
      <c r="U518" s="17">
        <f t="shared" ca="1" si="1032"/>
        <v>4.4818899346354406E-2</v>
      </c>
      <c r="V518" t="str">
        <f t="shared" si="1032"/>
        <v/>
      </c>
      <c r="W518" t="str">
        <f t="shared" si="1032"/>
        <v/>
      </c>
    </row>
    <row r="519" spans="1:23" ht="13" x14ac:dyDescent="0.15">
      <c r="A519">
        <f t="shared" si="30"/>
        <v>9</v>
      </c>
      <c r="B519">
        <f t="shared" si="31"/>
        <v>1913</v>
      </c>
      <c r="C519" s="149">
        <f t="shared" si="706"/>
        <v>5053</v>
      </c>
      <c r="D519" s="146">
        <f t="shared" si="9"/>
        <v>1913.6666666666279</v>
      </c>
      <c r="E519" s="147">
        <f ca="1">('StockBond Returns'!AA518+'StockBond Returns'!AC518-'Parameters &amp; Main Results'!$B$39)/'StockBond Returns'!AB518*12</f>
        <v>4.3954190015681724E-2</v>
      </c>
      <c r="F519" s="70">
        <f ca="1">'StockBond Returns'!AA518+'StockBond Returns'!AC518-'StockBond Returns'!AB518*'Distribution of Final Value'!$B$7</f>
        <v>1.1221854418017223</v>
      </c>
      <c r="G519" s="17">
        <f>1/'StockBond Returns'!M517</f>
        <v>8.4410691325131987E-2</v>
      </c>
      <c r="H519">
        <f t="shared" si="4"/>
        <v>1</v>
      </c>
      <c r="I519" s="64">
        <f t="shared" si="5"/>
        <v>0</v>
      </c>
      <c r="J519">
        <f t="shared" si="6"/>
        <v>0</v>
      </c>
      <c r="K519" s="17">
        <f t="shared" ref="K519:M519" ca="1" si="1033">IF(H519=1,$E519,"")</f>
        <v>4.3954190015681724E-2</v>
      </c>
      <c r="L519" t="str">
        <f t="shared" si="1033"/>
        <v/>
      </c>
      <c r="M519" t="str">
        <f t="shared" si="1033"/>
        <v/>
      </c>
      <c r="N519" s="148">
        <f>IF('StockBond Returns'!AD517=0,1,0)</f>
        <v>0</v>
      </c>
      <c r="O519">
        <f>IF( AND('StockBond Returns'!$AD517&lt;0,'StockBond Returns'!$AD517&gt;=-0.1),1,0)</f>
        <v>0</v>
      </c>
      <c r="P519">
        <f>IF( AND('StockBond Returns'!$AD517&lt;-0.1,'StockBond Returns'!$AD517&gt;=-0.2),1,0)</f>
        <v>1</v>
      </c>
      <c r="Q519">
        <f>IF( AND('StockBond Returns'!$AD517&lt;-0.2,'StockBond Returns'!$AD517&gt;=-0.3),1,0)</f>
        <v>0</v>
      </c>
      <c r="R519">
        <f>IF('StockBond Returns'!AD517&lt;-0.3,1,0)</f>
        <v>0</v>
      </c>
      <c r="S519" t="str">
        <f t="shared" ref="S519:W519" si="1034">IF(N519=1,$E519,"")</f>
        <v/>
      </c>
      <c r="T519" t="str">
        <f t="shared" si="1034"/>
        <v/>
      </c>
      <c r="U519" s="17">
        <f t="shared" ca="1" si="1034"/>
        <v>4.3954190015681724E-2</v>
      </c>
      <c r="V519" t="str">
        <f t="shared" si="1034"/>
        <v/>
      </c>
      <c r="W519" t="str">
        <f t="shared" si="1034"/>
        <v/>
      </c>
    </row>
    <row r="520" spans="1:23" ht="13" x14ac:dyDescent="0.15">
      <c r="A520">
        <f t="shared" si="30"/>
        <v>10</v>
      </c>
      <c r="B520">
        <f t="shared" si="31"/>
        <v>1913</v>
      </c>
      <c r="C520" s="149">
        <f t="shared" si="706"/>
        <v>5083</v>
      </c>
      <c r="D520" s="146">
        <f t="shared" si="9"/>
        <v>1913.7499999999611</v>
      </c>
      <c r="E520" s="147">
        <f ca="1">('StockBond Returns'!AA519+'StockBond Returns'!AC519-'Parameters &amp; Main Results'!$B$39)/'StockBond Returns'!AB519*12</f>
        <v>4.4100883141197006E-2</v>
      </c>
      <c r="F520" s="70">
        <f ca="1">'StockBond Returns'!AA519+'StockBond Returns'!AC519-'StockBond Returns'!AB519*'Distribution of Final Value'!$B$7</f>
        <v>1.2022936342900881</v>
      </c>
      <c r="G520" s="17">
        <f>1/'StockBond Returns'!M518</f>
        <v>8.4435805809646658E-2</v>
      </c>
      <c r="H520">
        <f t="shared" si="4"/>
        <v>1</v>
      </c>
      <c r="I520" s="64">
        <f t="shared" si="5"/>
        <v>0</v>
      </c>
      <c r="J520">
        <f t="shared" si="6"/>
        <v>0</v>
      </c>
      <c r="K520" s="17">
        <f t="shared" ref="K520:M520" ca="1" si="1035">IF(H520=1,$E520,"")</f>
        <v>4.4100883141197006E-2</v>
      </c>
      <c r="L520" t="str">
        <f t="shared" si="1035"/>
        <v/>
      </c>
      <c r="M520" t="str">
        <f t="shared" si="1035"/>
        <v/>
      </c>
      <c r="N520" s="148">
        <f>IF('StockBond Returns'!AD518=0,1,0)</f>
        <v>0</v>
      </c>
      <c r="O520">
        <f>IF( AND('StockBond Returns'!$AD518&lt;0,'StockBond Returns'!$AD518&gt;=-0.1),1,0)</f>
        <v>0</v>
      </c>
      <c r="P520">
        <f>IF( AND('StockBond Returns'!$AD518&lt;-0.1,'StockBond Returns'!$AD518&gt;=-0.2),1,0)</f>
        <v>1</v>
      </c>
      <c r="Q520">
        <f>IF( AND('StockBond Returns'!$AD518&lt;-0.2,'StockBond Returns'!$AD518&gt;=-0.3),1,0)</f>
        <v>0</v>
      </c>
      <c r="R520">
        <f>IF('StockBond Returns'!AD518&lt;-0.3,1,0)</f>
        <v>0</v>
      </c>
      <c r="S520" t="str">
        <f t="shared" ref="S520:W520" si="1036">IF(N520=1,$E520,"")</f>
        <v/>
      </c>
      <c r="T520" t="str">
        <f t="shared" si="1036"/>
        <v/>
      </c>
      <c r="U520" s="17">
        <f t="shared" ca="1" si="1036"/>
        <v>4.4100883141197006E-2</v>
      </c>
      <c r="V520" t="str">
        <f t="shared" si="1036"/>
        <v/>
      </c>
      <c r="W520" t="str">
        <f t="shared" si="1036"/>
        <v/>
      </c>
    </row>
    <row r="521" spans="1:23" ht="13" x14ac:dyDescent="0.15">
      <c r="A521">
        <f t="shared" si="30"/>
        <v>11</v>
      </c>
      <c r="B521">
        <f t="shared" si="31"/>
        <v>1913</v>
      </c>
      <c r="C521" s="149">
        <f t="shared" si="706"/>
        <v>5114</v>
      </c>
      <c r="D521" s="146">
        <f t="shared" si="9"/>
        <v>1913.8333333332944</v>
      </c>
      <c r="E521" s="147">
        <f ca="1">('StockBond Returns'!AA520+'StockBond Returns'!AC520-'Parameters &amp; Main Results'!$B$39)/'StockBond Returns'!AB520*12</f>
        <v>4.5219948992477922E-2</v>
      </c>
      <c r="F521" s="70">
        <f ca="1">'StockBond Returns'!AA520+'StockBond Returns'!AC520-'StockBond Returns'!AB520*'Distribution of Final Value'!$B$7</f>
        <v>1.5574270817446632</v>
      </c>
      <c r="G521" s="17">
        <f>1/'StockBond Returns'!M519</f>
        <v>8.7172632245555576E-2</v>
      </c>
      <c r="H521">
        <f t="shared" si="4"/>
        <v>1</v>
      </c>
      <c r="I521" s="64">
        <f t="shared" si="5"/>
        <v>0</v>
      </c>
      <c r="J521">
        <f t="shared" si="6"/>
        <v>0</v>
      </c>
      <c r="K521" s="17">
        <f t="shared" ref="K521:M521" ca="1" si="1037">IF(H521=1,$E521,"")</f>
        <v>4.5219948992477922E-2</v>
      </c>
      <c r="L521" t="str">
        <f t="shared" si="1037"/>
        <v/>
      </c>
      <c r="M521" t="str">
        <f t="shared" si="1037"/>
        <v/>
      </c>
      <c r="N521" s="148">
        <f>IF('StockBond Returns'!AD519=0,1,0)</f>
        <v>0</v>
      </c>
      <c r="O521">
        <f>IF( AND('StockBond Returns'!$AD519&lt;0,'StockBond Returns'!$AD519&gt;=-0.1),1,0)</f>
        <v>0</v>
      </c>
      <c r="P521">
        <f>IF( AND('StockBond Returns'!$AD519&lt;-0.1,'StockBond Returns'!$AD519&gt;=-0.2),1,0)</f>
        <v>1</v>
      </c>
      <c r="Q521">
        <f>IF( AND('StockBond Returns'!$AD519&lt;-0.2,'StockBond Returns'!$AD519&gt;=-0.3),1,0)</f>
        <v>0</v>
      </c>
      <c r="R521">
        <f>IF('StockBond Returns'!AD519&lt;-0.3,1,0)</f>
        <v>0</v>
      </c>
      <c r="S521" t="str">
        <f t="shared" ref="S521:W521" si="1038">IF(N521=1,$E521,"")</f>
        <v/>
      </c>
      <c r="T521" t="str">
        <f t="shared" si="1038"/>
        <v/>
      </c>
      <c r="U521" s="17">
        <f t="shared" ca="1" si="1038"/>
        <v>4.5219948992477922E-2</v>
      </c>
      <c r="V521" t="str">
        <f t="shared" si="1038"/>
        <v/>
      </c>
      <c r="W521" t="str">
        <f t="shared" si="1038"/>
        <v/>
      </c>
    </row>
    <row r="522" spans="1:23" ht="13" x14ac:dyDescent="0.15">
      <c r="A522">
        <f t="shared" si="30"/>
        <v>12</v>
      </c>
      <c r="B522">
        <f t="shared" si="31"/>
        <v>1913</v>
      </c>
      <c r="C522" s="149">
        <f t="shared" si="706"/>
        <v>5145</v>
      </c>
      <c r="D522" s="146">
        <f t="shared" si="9"/>
        <v>1913.9166666666276</v>
      </c>
      <c r="E522" s="147">
        <f ca="1">('StockBond Returns'!AA521+'StockBond Returns'!AC521-'Parameters &amp; Main Results'!$B$39)/'StockBond Returns'!AB521*12</f>
        <v>4.6418366281789282E-2</v>
      </c>
      <c r="F522" s="70">
        <f ca="1">'StockBond Returns'!AA521+'StockBond Returns'!AC521-'StockBond Returns'!AB521*'Distribution of Final Value'!$B$7</f>
        <v>1.9447729924337906</v>
      </c>
      <c r="G522" s="17">
        <f>1/'StockBond Returns'!M520</f>
        <v>9.0313531870202635E-2</v>
      </c>
      <c r="H522">
        <f t="shared" si="4"/>
        <v>1</v>
      </c>
      <c r="I522" s="64">
        <f t="shared" si="5"/>
        <v>0</v>
      </c>
      <c r="J522">
        <f t="shared" si="6"/>
        <v>0</v>
      </c>
      <c r="K522" s="17">
        <f t="shared" ref="K522:M522" ca="1" si="1039">IF(H522=1,$E522,"")</f>
        <v>4.6418366281789282E-2</v>
      </c>
      <c r="L522" t="str">
        <f t="shared" si="1039"/>
        <v/>
      </c>
      <c r="M522" t="str">
        <f t="shared" si="1039"/>
        <v/>
      </c>
      <c r="N522" s="148">
        <f>IF('StockBond Returns'!AD520=0,1,0)</f>
        <v>0</v>
      </c>
      <c r="O522">
        <f>IF( AND('StockBond Returns'!$AD520&lt;0,'StockBond Returns'!$AD520&gt;=-0.1),1,0)</f>
        <v>0</v>
      </c>
      <c r="P522">
        <f>IF( AND('StockBond Returns'!$AD520&lt;-0.1,'StockBond Returns'!$AD520&gt;=-0.2),1,0)</f>
        <v>1</v>
      </c>
      <c r="Q522">
        <f>IF( AND('StockBond Returns'!$AD520&lt;-0.2,'StockBond Returns'!$AD520&gt;=-0.3),1,0)</f>
        <v>0</v>
      </c>
      <c r="R522">
        <f>IF('StockBond Returns'!AD520&lt;-0.3,1,0)</f>
        <v>0</v>
      </c>
      <c r="S522" t="str">
        <f t="shared" ref="S522:W522" si="1040">IF(N522=1,$E522,"")</f>
        <v/>
      </c>
      <c r="T522" t="str">
        <f t="shared" si="1040"/>
        <v/>
      </c>
      <c r="U522" s="17">
        <f t="shared" ca="1" si="1040"/>
        <v>4.6418366281789282E-2</v>
      </c>
      <c r="V522" t="str">
        <f t="shared" si="1040"/>
        <v/>
      </c>
      <c r="W522" t="str">
        <f t="shared" si="1040"/>
        <v/>
      </c>
    </row>
    <row r="523" spans="1:23" ht="13" x14ac:dyDescent="0.15">
      <c r="A523">
        <f t="shared" si="30"/>
        <v>1</v>
      </c>
      <c r="B523">
        <f t="shared" si="31"/>
        <v>1914</v>
      </c>
      <c r="C523" s="149">
        <f t="shared" si="706"/>
        <v>5173</v>
      </c>
      <c r="D523" s="146">
        <f t="shared" si="9"/>
        <v>1913.9999999999609</v>
      </c>
      <c r="E523" s="147">
        <f ca="1">('StockBond Returns'!AA522+'StockBond Returns'!AC522-'Parameters &amp; Main Results'!$B$39)/'StockBond Returns'!AB522*12</f>
        <v>4.5904535950953368E-2</v>
      </c>
      <c r="F523" s="70">
        <f ca="1">'StockBond Returns'!AA522+'StockBond Returns'!AC522-'StockBond Returns'!AB522*'Distribution of Final Value'!$B$7</f>
        <v>1.8521493061538745</v>
      </c>
      <c r="G523" s="17">
        <f>1/'StockBond Returns'!M521</f>
        <v>8.9493139646982509E-2</v>
      </c>
      <c r="H523">
        <f t="shared" si="4"/>
        <v>1</v>
      </c>
      <c r="I523" s="64">
        <f t="shared" si="5"/>
        <v>0</v>
      </c>
      <c r="J523">
        <f t="shared" si="6"/>
        <v>0</v>
      </c>
      <c r="K523" s="17">
        <f t="shared" ref="K523:M523" ca="1" si="1041">IF(H523=1,$E523,"")</f>
        <v>4.5904535950953368E-2</v>
      </c>
      <c r="L523" t="str">
        <f t="shared" si="1041"/>
        <v/>
      </c>
      <c r="M523" t="str">
        <f t="shared" si="1041"/>
        <v/>
      </c>
      <c r="N523" s="148">
        <f>IF('StockBond Returns'!AD521=0,1,0)</f>
        <v>0</v>
      </c>
      <c r="O523">
        <f>IF( AND('StockBond Returns'!$AD521&lt;0,'StockBond Returns'!$AD521&gt;=-0.1),1,0)</f>
        <v>0</v>
      </c>
      <c r="P523">
        <f>IF( AND('StockBond Returns'!$AD521&lt;-0.1,'StockBond Returns'!$AD521&gt;=-0.2),1,0)</f>
        <v>1</v>
      </c>
      <c r="Q523">
        <f>IF( AND('StockBond Returns'!$AD521&lt;-0.2,'StockBond Returns'!$AD521&gt;=-0.3),1,0)</f>
        <v>0</v>
      </c>
      <c r="R523">
        <f>IF('StockBond Returns'!AD521&lt;-0.3,1,0)</f>
        <v>0</v>
      </c>
      <c r="S523" t="str">
        <f t="shared" ref="S523:W523" si="1042">IF(N523=1,$E523,"")</f>
        <v/>
      </c>
      <c r="T523" t="str">
        <f t="shared" si="1042"/>
        <v/>
      </c>
      <c r="U523" s="17">
        <f t="shared" ca="1" si="1042"/>
        <v>4.5904535950953368E-2</v>
      </c>
      <c r="V523" t="str">
        <f t="shared" si="1042"/>
        <v/>
      </c>
      <c r="W523" t="str">
        <f t="shared" si="1042"/>
        <v/>
      </c>
    </row>
    <row r="524" spans="1:23" ht="13" x14ac:dyDescent="0.15">
      <c r="A524">
        <f t="shared" si="30"/>
        <v>2</v>
      </c>
      <c r="B524">
        <f t="shared" si="31"/>
        <v>1914</v>
      </c>
      <c r="C524" s="149">
        <f t="shared" si="706"/>
        <v>5204</v>
      </c>
      <c r="D524" s="146">
        <f t="shared" si="9"/>
        <v>1914.0833333332941</v>
      </c>
      <c r="E524" s="147">
        <f ca="1">('StockBond Returns'!AA523+'StockBond Returns'!AC523-'Parameters &amp; Main Results'!$B$39)/'StockBond Returns'!AB523*12</f>
        <v>4.4448370440719719E-2</v>
      </c>
      <c r="F524" s="70">
        <f ca="1">'StockBond Returns'!AA523+'StockBond Returns'!AC523-'StockBond Returns'!AB523*'Distribution of Final Value'!$B$7</f>
        <v>1.3960666225191822</v>
      </c>
      <c r="G524" s="17">
        <f>1/'StockBond Returns'!M522</f>
        <v>8.5939505337930849E-2</v>
      </c>
      <c r="H524">
        <f t="shared" si="4"/>
        <v>1</v>
      </c>
      <c r="I524" s="64">
        <f t="shared" si="5"/>
        <v>0</v>
      </c>
      <c r="J524">
        <f t="shared" si="6"/>
        <v>0</v>
      </c>
      <c r="K524" s="17">
        <f t="shared" ref="K524:M524" ca="1" si="1043">IF(H524=1,$E524,"")</f>
        <v>4.4448370440719719E-2</v>
      </c>
      <c r="L524" t="str">
        <f t="shared" si="1043"/>
        <v/>
      </c>
      <c r="M524" t="str">
        <f t="shared" si="1043"/>
        <v/>
      </c>
      <c r="N524" s="148">
        <f>IF('StockBond Returns'!AD522=0,1,0)</f>
        <v>0</v>
      </c>
      <c r="O524">
        <f>IF( AND('StockBond Returns'!$AD522&lt;0,'StockBond Returns'!$AD522&gt;=-0.1),1,0)</f>
        <v>0</v>
      </c>
      <c r="P524">
        <f>IF( AND('StockBond Returns'!$AD522&lt;-0.1,'StockBond Returns'!$AD522&gt;=-0.2),1,0)</f>
        <v>1</v>
      </c>
      <c r="Q524">
        <f>IF( AND('StockBond Returns'!$AD522&lt;-0.2,'StockBond Returns'!$AD522&gt;=-0.3),1,0)</f>
        <v>0</v>
      </c>
      <c r="R524">
        <f>IF('StockBond Returns'!AD522&lt;-0.3,1,0)</f>
        <v>0</v>
      </c>
      <c r="S524" t="str">
        <f t="shared" ref="S524:W524" si="1044">IF(N524=1,$E524,"")</f>
        <v/>
      </c>
      <c r="T524" t="str">
        <f t="shared" si="1044"/>
        <v/>
      </c>
      <c r="U524" s="17">
        <f t="shared" ca="1" si="1044"/>
        <v>4.4448370440719719E-2</v>
      </c>
      <c r="V524" t="str">
        <f t="shared" si="1044"/>
        <v/>
      </c>
      <c r="W524" t="str">
        <f t="shared" si="1044"/>
        <v/>
      </c>
    </row>
    <row r="525" spans="1:23" ht="13" x14ac:dyDescent="0.15">
      <c r="A525">
        <f t="shared" si="30"/>
        <v>3</v>
      </c>
      <c r="B525">
        <f t="shared" si="31"/>
        <v>1914</v>
      </c>
      <c r="C525" s="149">
        <f t="shared" si="706"/>
        <v>5234</v>
      </c>
      <c r="D525" s="146">
        <f t="shared" si="9"/>
        <v>1914.1666666666274</v>
      </c>
      <c r="E525" s="147">
        <f ca="1">('StockBond Returns'!AA524+'StockBond Returns'!AC524-'Parameters &amp; Main Results'!$B$39)/'StockBond Returns'!AB524*12</f>
        <v>4.3537933314627415E-2</v>
      </c>
      <c r="F525" s="70">
        <f ca="1">'StockBond Returns'!AA524+'StockBond Returns'!AC524-'StockBond Returns'!AB524*'Distribution of Final Value'!$B$7</f>
        <v>1.1107342624398395</v>
      </c>
      <c r="G525" s="17">
        <f>1/'StockBond Returns'!M523</f>
        <v>8.3961407481613626E-2</v>
      </c>
      <c r="H525">
        <f t="shared" si="4"/>
        <v>1</v>
      </c>
      <c r="I525" s="64">
        <f t="shared" si="5"/>
        <v>0</v>
      </c>
      <c r="J525">
        <f t="shared" si="6"/>
        <v>0</v>
      </c>
      <c r="K525" s="17">
        <f t="shared" ref="K525:M525" ca="1" si="1045">IF(H525=1,$E525,"")</f>
        <v>4.3537933314627415E-2</v>
      </c>
      <c r="L525" t="str">
        <f t="shared" si="1045"/>
        <v/>
      </c>
      <c r="M525" t="str">
        <f t="shared" si="1045"/>
        <v/>
      </c>
      <c r="N525" s="148">
        <f>IF('StockBond Returns'!AD523=0,1,0)</f>
        <v>0</v>
      </c>
      <c r="O525">
        <f>IF( AND('StockBond Returns'!$AD523&lt;0,'StockBond Returns'!$AD523&gt;=-0.1),1,0)</f>
        <v>0</v>
      </c>
      <c r="P525">
        <f>IF( AND('StockBond Returns'!$AD523&lt;-0.1,'StockBond Returns'!$AD523&gt;=-0.2),1,0)</f>
        <v>1</v>
      </c>
      <c r="Q525">
        <f>IF( AND('StockBond Returns'!$AD523&lt;-0.2,'StockBond Returns'!$AD523&gt;=-0.3),1,0)</f>
        <v>0</v>
      </c>
      <c r="R525">
        <f>IF('StockBond Returns'!AD523&lt;-0.3,1,0)</f>
        <v>0</v>
      </c>
      <c r="S525" t="str">
        <f t="shared" ref="S525:W525" si="1046">IF(N525=1,$E525,"")</f>
        <v/>
      </c>
      <c r="T525" t="str">
        <f t="shared" si="1046"/>
        <v/>
      </c>
      <c r="U525" s="17">
        <f t="shared" ca="1" si="1046"/>
        <v>4.3537933314627415E-2</v>
      </c>
      <c r="V525" t="str">
        <f t="shared" si="1046"/>
        <v/>
      </c>
      <c r="W525" t="str">
        <f t="shared" si="1046"/>
        <v/>
      </c>
    </row>
    <row r="526" spans="1:23" ht="13" x14ac:dyDescent="0.15">
      <c r="A526">
        <f t="shared" si="30"/>
        <v>4</v>
      </c>
      <c r="B526">
        <f t="shared" si="31"/>
        <v>1914</v>
      </c>
      <c r="C526" s="149">
        <f t="shared" si="706"/>
        <v>5265</v>
      </c>
      <c r="D526" s="146">
        <f t="shared" si="9"/>
        <v>1914.2499999999607</v>
      </c>
      <c r="E526" s="147">
        <f ca="1">('StockBond Returns'!AA525+'StockBond Returns'!AC525-'Parameters &amp; Main Results'!$B$39)/'StockBond Returns'!AB525*12</f>
        <v>4.4192024063481959E-2</v>
      </c>
      <c r="F526" s="70">
        <f ca="1">'StockBond Returns'!AA525+'StockBond Returns'!AC525-'StockBond Returns'!AB525*'Distribution of Final Value'!$B$7</f>
        <v>1.3163439773844257</v>
      </c>
      <c r="G526" s="17">
        <f>1/'StockBond Returns'!M524</f>
        <v>8.5575950820569055E-2</v>
      </c>
      <c r="H526">
        <f t="shared" si="4"/>
        <v>1</v>
      </c>
      <c r="I526" s="64">
        <f t="shared" si="5"/>
        <v>0</v>
      </c>
      <c r="J526">
        <f t="shared" si="6"/>
        <v>0</v>
      </c>
      <c r="K526" s="17">
        <f t="shared" ref="K526:M526" ca="1" si="1047">IF(H526=1,$E526,"")</f>
        <v>4.4192024063481959E-2</v>
      </c>
      <c r="L526" t="str">
        <f t="shared" si="1047"/>
        <v/>
      </c>
      <c r="M526" t="str">
        <f t="shared" si="1047"/>
        <v/>
      </c>
      <c r="N526" s="148">
        <f>IF('StockBond Returns'!AD524=0,1,0)</f>
        <v>0</v>
      </c>
      <c r="O526">
        <f>IF( AND('StockBond Returns'!$AD524&lt;0,'StockBond Returns'!$AD524&gt;=-0.1),1,0)</f>
        <v>0</v>
      </c>
      <c r="P526">
        <f>IF( AND('StockBond Returns'!$AD524&lt;-0.1,'StockBond Returns'!$AD524&gt;=-0.2),1,0)</f>
        <v>1</v>
      </c>
      <c r="Q526">
        <f>IF( AND('StockBond Returns'!$AD524&lt;-0.2,'StockBond Returns'!$AD524&gt;=-0.3),1,0)</f>
        <v>0</v>
      </c>
      <c r="R526">
        <f>IF('StockBond Returns'!AD524&lt;-0.3,1,0)</f>
        <v>0</v>
      </c>
      <c r="S526" t="str">
        <f t="shared" ref="S526:W526" si="1048">IF(N526=1,$E526,"")</f>
        <v/>
      </c>
      <c r="T526" t="str">
        <f t="shared" si="1048"/>
        <v/>
      </c>
      <c r="U526" s="17">
        <f t="shared" ca="1" si="1048"/>
        <v>4.4192024063481959E-2</v>
      </c>
      <c r="V526" t="str">
        <f t="shared" si="1048"/>
        <v/>
      </c>
      <c r="W526" t="str">
        <f t="shared" si="1048"/>
        <v/>
      </c>
    </row>
    <row r="527" spans="1:23" ht="13" x14ac:dyDescent="0.15">
      <c r="A527">
        <f t="shared" si="30"/>
        <v>5</v>
      </c>
      <c r="B527">
        <f t="shared" si="31"/>
        <v>1914</v>
      </c>
      <c r="C527" s="149">
        <f t="shared" si="706"/>
        <v>5295</v>
      </c>
      <c r="D527" s="146">
        <f t="shared" si="9"/>
        <v>1914.3333333332939</v>
      </c>
      <c r="E527" s="147">
        <f ca="1">('StockBond Returns'!AA526+'StockBond Returns'!AC526-'Parameters &amp; Main Results'!$B$39)/'StockBond Returns'!AB526*12</f>
        <v>4.4602919693026127E-2</v>
      </c>
      <c r="F527" s="70">
        <f ca="1">'StockBond Returns'!AA526+'StockBond Returns'!AC526-'StockBond Returns'!AB526*'Distribution of Final Value'!$B$7</f>
        <v>1.4825983684411455</v>
      </c>
      <c r="G527" s="17">
        <f>1/'StockBond Returns'!M525</f>
        <v>8.6785497408136361E-2</v>
      </c>
      <c r="H527">
        <f t="shared" si="4"/>
        <v>1</v>
      </c>
      <c r="I527" s="64">
        <f t="shared" si="5"/>
        <v>0</v>
      </c>
      <c r="J527">
        <f t="shared" si="6"/>
        <v>0</v>
      </c>
      <c r="K527" s="17">
        <f t="shared" ref="K527:M527" ca="1" si="1049">IF(H527=1,$E527,"")</f>
        <v>4.4602919693026127E-2</v>
      </c>
      <c r="L527" t="str">
        <f t="shared" si="1049"/>
        <v/>
      </c>
      <c r="M527" t="str">
        <f t="shared" si="1049"/>
        <v/>
      </c>
      <c r="N527" s="148">
        <f>IF('StockBond Returns'!AD525=0,1,0)</f>
        <v>0</v>
      </c>
      <c r="O527">
        <f>IF( AND('StockBond Returns'!$AD525&lt;0,'StockBond Returns'!$AD525&gt;=-0.1),1,0)</f>
        <v>0</v>
      </c>
      <c r="P527">
        <f>IF( AND('StockBond Returns'!$AD525&lt;-0.1,'StockBond Returns'!$AD525&gt;=-0.2),1,0)</f>
        <v>1</v>
      </c>
      <c r="Q527">
        <f>IF( AND('StockBond Returns'!$AD525&lt;-0.2,'StockBond Returns'!$AD525&gt;=-0.3),1,0)</f>
        <v>0</v>
      </c>
      <c r="R527">
        <f>IF('StockBond Returns'!AD525&lt;-0.3,1,0)</f>
        <v>0</v>
      </c>
      <c r="S527" t="str">
        <f t="shared" ref="S527:W527" si="1050">IF(N527=1,$E527,"")</f>
        <v/>
      </c>
      <c r="T527" t="str">
        <f t="shared" si="1050"/>
        <v/>
      </c>
      <c r="U527" s="17">
        <f t="shared" ca="1" si="1050"/>
        <v>4.4602919693026127E-2</v>
      </c>
      <c r="V527" t="str">
        <f t="shared" si="1050"/>
        <v/>
      </c>
      <c r="W527" t="str">
        <f t="shared" si="1050"/>
        <v/>
      </c>
    </row>
    <row r="528" spans="1:23" ht="13" x14ac:dyDescent="0.15">
      <c r="A528">
        <f t="shared" si="30"/>
        <v>6</v>
      </c>
      <c r="B528">
        <f t="shared" si="31"/>
        <v>1914</v>
      </c>
      <c r="C528" s="149">
        <f t="shared" si="706"/>
        <v>5326</v>
      </c>
      <c r="D528" s="146">
        <f t="shared" si="9"/>
        <v>1914.4166666666272</v>
      </c>
      <c r="E528" s="147">
        <f ca="1">('StockBond Returns'!AA527+'StockBond Returns'!AC527-'Parameters &amp; Main Results'!$B$39)/'StockBond Returns'!AB527*12</f>
        <v>4.4846878031671929E-2</v>
      </c>
      <c r="F528" s="70">
        <f ca="1">'StockBond Returns'!AA527+'StockBond Returns'!AC527-'StockBond Returns'!AB527*'Distribution of Final Value'!$B$7</f>
        <v>1.5738806637112805</v>
      </c>
      <c r="G528" s="17">
        <f>1/'StockBond Returns'!M526</f>
        <v>8.7115536454916639E-2</v>
      </c>
      <c r="H528">
        <f t="shared" si="4"/>
        <v>1</v>
      </c>
      <c r="I528" s="64">
        <f t="shared" si="5"/>
        <v>0</v>
      </c>
      <c r="J528">
        <f t="shared" si="6"/>
        <v>0</v>
      </c>
      <c r="K528" s="17">
        <f t="shared" ref="K528:M528" ca="1" si="1051">IF(H528=1,$E528,"")</f>
        <v>4.4846878031671929E-2</v>
      </c>
      <c r="L528" t="str">
        <f t="shared" si="1051"/>
        <v/>
      </c>
      <c r="M528" t="str">
        <f t="shared" si="1051"/>
        <v/>
      </c>
      <c r="N528" s="148">
        <f>IF('StockBond Returns'!AD526=0,1,0)</f>
        <v>0</v>
      </c>
      <c r="O528">
        <f>IF( AND('StockBond Returns'!$AD526&lt;0,'StockBond Returns'!$AD526&gt;=-0.1),1,0)</f>
        <v>0</v>
      </c>
      <c r="P528">
        <f>IF( AND('StockBond Returns'!$AD526&lt;-0.1,'StockBond Returns'!$AD526&gt;=-0.2),1,0)</f>
        <v>1</v>
      </c>
      <c r="Q528">
        <f>IF( AND('StockBond Returns'!$AD526&lt;-0.2,'StockBond Returns'!$AD526&gt;=-0.3),1,0)</f>
        <v>0</v>
      </c>
      <c r="R528">
        <f>IF('StockBond Returns'!AD526&lt;-0.3,1,0)</f>
        <v>0</v>
      </c>
      <c r="S528" t="str">
        <f t="shared" ref="S528:W528" si="1052">IF(N528=1,$E528,"")</f>
        <v/>
      </c>
      <c r="T528" t="str">
        <f t="shared" si="1052"/>
        <v/>
      </c>
      <c r="U528" s="17">
        <f t="shared" ca="1" si="1052"/>
        <v>4.4846878031671929E-2</v>
      </c>
      <c r="V528" t="str">
        <f t="shared" si="1052"/>
        <v/>
      </c>
      <c r="W528" t="str">
        <f t="shared" si="1052"/>
        <v/>
      </c>
    </row>
    <row r="529" spans="1:23" ht="13" x14ac:dyDescent="0.15">
      <c r="A529">
        <f t="shared" si="30"/>
        <v>7</v>
      </c>
      <c r="B529">
        <f t="shared" si="31"/>
        <v>1914</v>
      </c>
      <c r="C529" s="149">
        <f t="shared" si="706"/>
        <v>5357</v>
      </c>
      <c r="D529" s="146">
        <f t="shared" si="9"/>
        <v>1914.4999999999604</v>
      </c>
      <c r="E529" s="147">
        <f ca="1">('StockBond Returns'!AA528+'StockBond Returns'!AC528-'Parameters &amp; Main Results'!$B$39)/'StockBond Returns'!AB528*12</f>
        <v>4.503236144769876E-2</v>
      </c>
      <c r="F529" s="70">
        <f ca="1">'StockBond Returns'!AA528+'StockBond Returns'!AC528-'StockBond Returns'!AB528*'Distribution of Final Value'!$B$7</f>
        <v>1.6235551475588874</v>
      </c>
      <c r="G529" s="17">
        <f>1/'StockBond Returns'!M527</f>
        <v>8.7498899493528987E-2</v>
      </c>
      <c r="H529">
        <f t="shared" si="4"/>
        <v>1</v>
      </c>
      <c r="I529" s="64">
        <f t="shared" si="5"/>
        <v>0</v>
      </c>
      <c r="J529">
        <f t="shared" si="6"/>
        <v>0</v>
      </c>
      <c r="K529" s="17">
        <f t="shared" ref="K529:M529" ca="1" si="1053">IF(H529=1,$E529,"")</f>
        <v>4.503236144769876E-2</v>
      </c>
      <c r="L529" t="str">
        <f t="shared" si="1053"/>
        <v/>
      </c>
      <c r="M529" t="str">
        <f t="shared" si="1053"/>
        <v/>
      </c>
      <c r="N529" s="148">
        <f>IF('StockBond Returns'!AD527=0,1,0)</f>
        <v>0</v>
      </c>
      <c r="O529">
        <f>IF( AND('StockBond Returns'!$AD527&lt;0,'StockBond Returns'!$AD527&gt;=-0.1),1,0)</f>
        <v>0</v>
      </c>
      <c r="P529">
        <f>IF( AND('StockBond Returns'!$AD527&lt;-0.1,'StockBond Returns'!$AD527&gt;=-0.2),1,0)</f>
        <v>1</v>
      </c>
      <c r="Q529">
        <f>IF( AND('StockBond Returns'!$AD527&lt;-0.2,'StockBond Returns'!$AD527&gt;=-0.3),1,0)</f>
        <v>0</v>
      </c>
      <c r="R529">
        <f>IF('StockBond Returns'!AD527&lt;-0.3,1,0)</f>
        <v>0</v>
      </c>
      <c r="S529" t="str">
        <f t="shared" ref="S529:W529" si="1054">IF(N529=1,$E529,"")</f>
        <v/>
      </c>
      <c r="T529" t="str">
        <f t="shared" si="1054"/>
        <v/>
      </c>
      <c r="U529" s="17">
        <f t="shared" ca="1" si="1054"/>
        <v>4.503236144769876E-2</v>
      </c>
      <c r="V529" t="str">
        <f t="shared" si="1054"/>
        <v/>
      </c>
      <c r="W529" t="str">
        <f t="shared" si="1054"/>
        <v/>
      </c>
    </row>
    <row r="530" spans="1:23" ht="13" x14ac:dyDescent="0.15">
      <c r="A530">
        <f t="shared" si="30"/>
        <v>8</v>
      </c>
      <c r="B530">
        <f t="shared" si="31"/>
        <v>1914</v>
      </c>
      <c r="C530" s="149">
        <f t="shared" si="706"/>
        <v>5387</v>
      </c>
      <c r="D530" s="146">
        <f t="shared" si="9"/>
        <v>1914.5833333332937</v>
      </c>
      <c r="E530" s="147">
        <f ca="1">('StockBond Returns'!AA529+'StockBond Returns'!AC529-'Parameters &amp; Main Results'!$B$39)/'StockBond Returns'!AB529*12</f>
        <v>4.7496031152575932E-2</v>
      </c>
      <c r="F530" s="70">
        <f ca="1">'StockBond Returns'!AA529+'StockBond Returns'!AC529-'StockBond Returns'!AB529*'Distribution of Final Value'!$B$7</f>
        <v>2.4735764058724872</v>
      </c>
      <c r="G530" s="17">
        <f>1/'StockBond Returns'!M528</f>
        <v>9.3507361429678484E-2</v>
      </c>
      <c r="H530">
        <f t="shared" si="4"/>
        <v>1</v>
      </c>
      <c r="I530" s="64">
        <f t="shared" si="5"/>
        <v>0</v>
      </c>
      <c r="J530">
        <f t="shared" si="6"/>
        <v>0</v>
      </c>
      <c r="K530" s="17">
        <f t="shared" ref="K530:M530" ca="1" si="1055">IF(H530=1,$E530,"")</f>
        <v>4.7496031152575932E-2</v>
      </c>
      <c r="L530" t="str">
        <f t="shared" si="1055"/>
        <v/>
      </c>
      <c r="M530" t="str">
        <f t="shared" si="1055"/>
        <v/>
      </c>
      <c r="N530" s="148">
        <f>IF('StockBond Returns'!AD528=0,1,0)</f>
        <v>0</v>
      </c>
      <c r="O530">
        <f>IF( AND('StockBond Returns'!$AD528&lt;0,'StockBond Returns'!$AD528&gt;=-0.1),1,0)</f>
        <v>0</v>
      </c>
      <c r="P530">
        <f>IF( AND('StockBond Returns'!$AD528&lt;-0.1,'StockBond Returns'!$AD528&gt;=-0.2),1,0)</f>
        <v>1</v>
      </c>
      <c r="Q530">
        <f>IF( AND('StockBond Returns'!$AD528&lt;-0.2,'StockBond Returns'!$AD528&gt;=-0.3),1,0)</f>
        <v>0</v>
      </c>
      <c r="R530">
        <f>IF('StockBond Returns'!AD528&lt;-0.3,1,0)</f>
        <v>0</v>
      </c>
      <c r="S530" t="str">
        <f t="shared" ref="S530:W530" si="1056">IF(N530=1,$E530,"")</f>
        <v/>
      </c>
      <c r="T530" t="str">
        <f t="shared" si="1056"/>
        <v/>
      </c>
      <c r="U530" s="17">
        <f t="shared" ca="1" si="1056"/>
        <v>4.7496031152575932E-2</v>
      </c>
      <c r="V530" t="str">
        <f t="shared" si="1056"/>
        <v/>
      </c>
      <c r="W530" t="str">
        <f t="shared" si="1056"/>
        <v/>
      </c>
    </row>
    <row r="531" spans="1:23" ht="13" x14ac:dyDescent="0.15">
      <c r="A531">
        <f t="shared" si="30"/>
        <v>9</v>
      </c>
      <c r="B531">
        <f t="shared" si="31"/>
        <v>1914</v>
      </c>
      <c r="C531" s="149">
        <f t="shared" si="706"/>
        <v>5418</v>
      </c>
      <c r="D531" s="146">
        <f t="shared" si="9"/>
        <v>1914.666666666627</v>
      </c>
      <c r="E531" s="147">
        <f ca="1">('StockBond Returns'!AA530+'StockBond Returns'!AC530-'Parameters &amp; Main Results'!$B$39)/'StockBond Returns'!AB530*12</f>
        <v>5.183135680218294E-2</v>
      </c>
      <c r="F531" s="70">
        <f ca="1">'StockBond Returns'!AA530+'StockBond Returns'!AC530-'StockBond Returns'!AB530*'Distribution of Final Value'!$B$7</f>
        <v>3.849954524956928</v>
      </c>
      <c r="G531" s="17">
        <f>1/'StockBond Returns'!M529</f>
        <v>0.10441983560366629</v>
      </c>
      <c r="H531">
        <f t="shared" si="4"/>
        <v>1</v>
      </c>
      <c r="I531" s="64">
        <f t="shared" si="5"/>
        <v>0</v>
      </c>
      <c r="J531">
        <f t="shared" si="6"/>
        <v>0</v>
      </c>
      <c r="K531" s="17">
        <f t="shared" ref="K531:M531" ca="1" si="1057">IF(H531=1,$E531,"")</f>
        <v>5.183135680218294E-2</v>
      </c>
      <c r="L531" t="str">
        <f t="shared" si="1057"/>
        <v/>
      </c>
      <c r="M531" t="str">
        <f t="shared" si="1057"/>
        <v/>
      </c>
      <c r="N531" s="148">
        <f>IF('StockBond Returns'!AD529=0,1,0)</f>
        <v>0</v>
      </c>
      <c r="O531">
        <f>IF( AND('StockBond Returns'!$AD529&lt;0,'StockBond Returns'!$AD529&gt;=-0.1),1,0)</f>
        <v>0</v>
      </c>
      <c r="P531">
        <f>IF( AND('StockBond Returns'!$AD529&lt;-0.1,'StockBond Returns'!$AD529&gt;=-0.2),1,0)</f>
        <v>0</v>
      </c>
      <c r="Q531">
        <f>IF( AND('StockBond Returns'!$AD529&lt;-0.2,'StockBond Returns'!$AD529&gt;=-0.3),1,0)</f>
        <v>1</v>
      </c>
      <c r="R531">
        <f>IF('StockBond Returns'!AD529&lt;-0.3,1,0)</f>
        <v>0</v>
      </c>
      <c r="S531" t="str">
        <f t="shared" ref="S531:W531" si="1058">IF(N531=1,$E531,"")</f>
        <v/>
      </c>
      <c r="T531" t="str">
        <f t="shared" si="1058"/>
        <v/>
      </c>
      <c r="U531" t="str">
        <f t="shared" si="1058"/>
        <v/>
      </c>
      <c r="V531" s="17">
        <f t="shared" ca="1" si="1058"/>
        <v>5.183135680218294E-2</v>
      </c>
      <c r="W531" t="str">
        <f t="shared" si="1058"/>
        <v/>
      </c>
    </row>
    <row r="532" spans="1:23" ht="13" x14ac:dyDescent="0.15">
      <c r="A532">
        <f t="shared" si="30"/>
        <v>10</v>
      </c>
      <c r="B532">
        <f t="shared" si="31"/>
        <v>1914</v>
      </c>
      <c r="C532" s="149">
        <f t="shared" si="706"/>
        <v>5448</v>
      </c>
      <c r="D532" s="146">
        <f t="shared" si="9"/>
        <v>1914.7499999999602</v>
      </c>
      <c r="E532" s="147">
        <f ca="1">('StockBond Returns'!AA531+'StockBond Returns'!AC531-'Parameters &amp; Main Results'!$B$39)/'StockBond Returns'!AB531*12</f>
        <v>5.184104566989179E-2</v>
      </c>
      <c r="F532" s="70">
        <f ca="1">'StockBond Returns'!AA531+'StockBond Returns'!AC531-'StockBond Returns'!AB531*'Distribution of Final Value'!$B$7</f>
        <v>3.6918962320770135</v>
      </c>
      <c r="G532" s="17">
        <f>1/'StockBond Returns'!M530</f>
        <v>0.10433579618780142</v>
      </c>
      <c r="H532">
        <f t="shared" si="4"/>
        <v>1</v>
      </c>
      <c r="I532" s="64">
        <f t="shared" si="5"/>
        <v>0</v>
      </c>
      <c r="J532">
        <f t="shared" si="6"/>
        <v>0</v>
      </c>
      <c r="K532" s="17">
        <f t="shared" ref="K532:M532" ca="1" si="1059">IF(H532=1,$E532,"")</f>
        <v>5.184104566989179E-2</v>
      </c>
      <c r="L532" t="str">
        <f t="shared" si="1059"/>
        <v/>
      </c>
      <c r="M532" t="str">
        <f t="shared" si="1059"/>
        <v/>
      </c>
      <c r="N532" s="148">
        <f>IF('StockBond Returns'!AD530=0,1,0)</f>
        <v>0</v>
      </c>
      <c r="O532">
        <f>IF( AND('StockBond Returns'!$AD530&lt;0,'StockBond Returns'!$AD530&gt;=-0.1),1,0)</f>
        <v>0</v>
      </c>
      <c r="P532">
        <f>IF( AND('StockBond Returns'!$AD530&lt;-0.1,'StockBond Returns'!$AD530&gt;=-0.2),1,0)</f>
        <v>0</v>
      </c>
      <c r="Q532">
        <f>IF( AND('StockBond Returns'!$AD530&lt;-0.2,'StockBond Returns'!$AD530&gt;=-0.3),1,0)</f>
        <v>1</v>
      </c>
      <c r="R532">
        <f>IF('StockBond Returns'!AD530&lt;-0.3,1,0)</f>
        <v>0</v>
      </c>
      <c r="S532" t="str">
        <f t="shared" ref="S532:W532" si="1060">IF(N532=1,$E532,"")</f>
        <v/>
      </c>
      <c r="T532" t="str">
        <f t="shared" si="1060"/>
        <v/>
      </c>
      <c r="U532" t="str">
        <f t="shared" si="1060"/>
        <v/>
      </c>
      <c r="V532" s="17">
        <f t="shared" ca="1" si="1060"/>
        <v>5.184104566989179E-2</v>
      </c>
      <c r="W532" t="str">
        <f t="shared" si="1060"/>
        <v/>
      </c>
    </row>
    <row r="533" spans="1:23" ht="13" x14ac:dyDescent="0.15">
      <c r="A533">
        <f t="shared" si="30"/>
        <v>11</v>
      </c>
      <c r="B533">
        <f t="shared" si="31"/>
        <v>1914</v>
      </c>
      <c r="C533" s="149">
        <f t="shared" si="706"/>
        <v>5479</v>
      </c>
      <c r="D533" s="146">
        <f t="shared" si="9"/>
        <v>1914.8333333332935</v>
      </c>
      <c r="E533" s="147">
        <f ca="1">('StockBond Returns'!AA532+'StockBond Returns'!AC532-'Parameters &amp; Main Results'!$B$39)/'StockBond Returns'!AB532*12</f>
        <v>5.3531123515429636E-2</v>
      </c>
      <c r="F533" s="70">
        <f ca="1">'StockBond Returns'!AA532+'StockBond Returns'!AC532-'StockBond Returns'!AB532*'Distribution of Final Value'!$B$7</f>
        <v>4.2444469437732693</v>
      </c>
      <c r="G533" s="17">
        <f>1/'StockBond Returns'!M531</f>
        <v>0.10918183747206522</v>
      </c>
      <c r="H533">
        <f t="shared" si="4"/>
        <v>1</v>
      </c>
      <c r="I533" s="64">
        <f t="shared" si="5"/>
        <v>0</v>
      </c>
      <c r="J533">
        <f t="shared" si="6"/>
        <v>0</v>
      </c>
      <c r="K533" s="17">
        <f t="shared" ref="K533:M533" ca="1" si="1061">IF(H533=1,$E533,"")</f>
        <v>5.3531123515429636E-2</v>
      </c>
      <c r="L533" t="str">
        <f t="shared" si="1061"/>
        <v/>
      </c>
      <c r="M533" t="str">
        <f t="shared" si="1061"/>
        <v/>
      </c>
      <c r="N533" s="148">
        <f>IF('StockBond Returns'!AD531=0,1,0)</f>
        <v>0</v>
      </c>
      <c r="O533">
        <f>IF( AND('StockBond Returns'!$AD531&lt;0,'StockBond Returns'!$AD531&gt;=-0.1),1,0)</f>
        <v>0</v>
      </c>
      <c r="P533">
        <f>IF( AND('StockBond Returns'!$AD531&lt;-0.1,'StockBond Returns'!$AD531&gt;=-0.2),1,0)</f>
        <v>0</v>
      </c>
      <c r="Q533">
        <f>IF( AND('StockBond Returns'!$AD531&lt;-0.2,'StockBond Returns'!$AD531&gt;=-0.3),1,0)</f>
        <v>1</v>
      </c>
      <c r="R533">
        <f>IF('StockBond Returns'!AD531&lt;-0.3,1,0)</f>
        <v>0</v>
      </c>
      <c r="S533" t="str">
        <f t="shared" ref="S533:W533" si="1062">IF(N533=1,$E533,"")</f>
        <v/>
      </c>
      <c r="T533" t="str">
        <f t="shared" si="1062"/>
        <v/>
      </c>
      <c r="U533" t="str">
        <f t="shared" si="1062"/>
        <v/>
      </c>
      <c r="V533" s="17">
        <f t="shared" ca="1" si="1062"/>
        <v>5.3531123515429636E-2</v>
      </c>
      <c r="W533" t="str">
        <f t="shared" si="1062"/>
        <v/>
      </c>
    </row>
    <row r="534" spans="1:23" ht="13" x14ac:dyDescent="0.15">
      <c r="A534">
        <f t="shared" si="30"/>
        <v>12</v>
      </c>
      <c r="B534">
        <f t="shared" si="31"/>
        <v>1914</v>
      </c>
      <c r="C534" s="149">
        <f t="shared" si="706"/>
        <v>5510</v>
      </c>
      <c r="D534" s="146">
        <f t="shared" si="9"/>
        <v>1914.9166666666267</v>
      </c>
      <c r="E534" s="147">
        <f ca="1">('StockBond Returns'!AA533+'StockBond Returns'!AC533-'Parameters &amp; Main Results'!$B$39)/'StockBond Returns'!AB533*12</f>
        <v>5.2561257419489416E-2</v>
      </c>
      <c r="F534" s="70">
        <f ca="1">'StockBond Returns'!AA533+'StockBond Returns'!AC533-'StockBond Returns'!AB533*'Distribution of Final Value'!$B$7</f>
        <v>3.9731718341492073</v>
      </c>
      <c r="G534" s="17">
        <f>1/'StockBond Returns'!M532</f>
        <v>0.10609501473148376</v>
      </c>
      <c r="H534">
        <f t="shared" si="4"/>
        <v>1</v>
      </c>
      <c r="I534" s="64">
        <f t="shared" si="5"/>
        <v>0</v>
      </c>
      <c r="J534">
        <f t="shared" si="6"/>
        <v>0</v>
      </c>
      <c r="K534" s="17">
        <f t="shared" ref="K534:M534" ca="1" si="1063">IF(H534=1,$E534,"")</f>
        <v>5.2561257419489416E-2</v>
      </c>
      <c r="L534" t="str">
        <f t="shared" si="1063"/>
        <v/>
      </c>
      <c r="M534" t="str">
        <f t="shared" si="1063"/>
        <v/>
      </c>
      <c r="N534" s="148">
        <f>IF('StockBond Returns'!AD532=0,1,0)</f>
        <v>0</v>
      </c>
      <c r="O534">
        <f>IF( AND('StockBond Returns'!$AD532&lt;0,'StockBond Returns'!$AD532&gt;=-0.1),1,0)</f>
        <v>0</v>
      </c>
      <c r="P534">
        <f>IF( AND('StockBond Returns'!$AD532&lt;-0.1,'StockBond Returns'!$AD532&gt;=-0.2),1,0)</f>
        <v>0</v>
      </c>
      <c r="Q534">
        <f>IF( AND('StockBond Returns'!$AD532&lt;-0.2,'StockBond Returns'!$AD532&gt;=-0.3),1,0)</f>
        <v>1</v>
      </c>
      <c r="R534">
        <f>IF('StockBond Returns'!AD532&lt;-0.3,1,0)</f>
        <v>0</v>
      </c>
      <c r="S534" t="str">
        <f t="shared" ref="S534:W534" si="1064">IF(N534=1,$E534,"")</f>
        <v/>
      </c>
      <c r="T534" t="str">
        <f t="shared" si="1064"/>
        <v/>
      </c>
      <c r="U534" t="str">
        <f t="shared" si="1064"/>
        <v/>
      </c>
      <c r="V534" s="17">
        <f t="shared" ca="1" si="1064"/>
        <v>5.2561257419489416E-2</v>
      </c>
      <c r="W534" t="str">
        <f t="shared" si="1064"/>
        <v/>
      </c>
    </row>
    <row r="535" spans="1:23" ht="13" x14ac:dyDescent="0.15">
      <c r="A535">
        <f t="shared" si="30"/>
        <v>1</v>
      </c>
      <c r="B535">
        <f t="shared" si="31"/>
        <v>1915</v>
      </c>
      <c r="C535" s="149">
        <f t="shared" si="706"/>
        <v>5538</v>
      </c>
      <c r="D535" s="146">
        <f t="shared" si="9"/>
        <v>1914.99999999996</v>
      </c>
      <c r="E535" s="147">
        <f ca="1">('StockBond Returns'!AA534+'StockBond Returns'!AC534-'Parameters &amp; Main Results'!$B$39)/'StockBond Returns'!AB534*12</f>
        <v>4.959470869913811E-2</v>
      </c>
      <c r="F535" s="70">
        <f ca="1">'StockBond Returns'!AA534+'StockBond Returns'!AC534-'StockBond Returns'!AB534*'Distribution of Final Value'!$B$7</f>
        <v>3.0790342876738723</v>
      </c>
      <c r="G535" s="17">
        <f>1/'StockBond Returns'!M533</f>
        <v>9.8306977001777762E-2</v>
      </c>
      <c r="H535">
        <f t="shared" si="4"/>
        <v>1</v>
      </c>
      <c r="I535" s="64">
        <f t="shared" si="5"/>
        <v>0</v>
      </c>
      <c r="J535">
        <f t="shared" si="6"/>
        <v>0</v>
      </c>
      <c r="K535" s="17">
        <f t="shared" ref="K535:M535" ca="1" si="1065">IF(H535=1,$E535,"")</f>
        <v>4.959470869913811E-2</v>
      </c>
      <c r="L535" t="str">
        <f t="shared" si="1065"/>
        <v/>
      </c>
      <c r="M535" t="str">
        <f t="shared" si="1065"/>
        <v/>
      </c>
      <c r="N535" s="148">
        <f>IF('StockBond Returns'!AD533=0,1,0)</f>
        <v>0</v>
      </c>
      <c r="O535">
        <f>IF( AND('StockBond Returns'!$AD533&lt;0,'StockBond Returns'!$AD533&gt;=-0.1),1,0)</f>
        <v>0</v>
      </c>
      <c r="P535">
        <f>IF( AND('StockBond Returns'!$AD533&lt;-0.1,'StockBond Returns'!$AD533&gt;=-0.2),1,0)</f>
        <v>0</v>
      </c>
      <c r="Q535">
        <f>IF( AND('StockBond Returns'!$AD533&lt;-0.2,'StockBond Returns'!$AD533&gt;=-0.3),1,0)</f>
        <v>1</v>
      </c>
      <c r="R535">
        <f>IF('StockBond Returns'!AD533&lt;-0.3,1,0)</f>
        <v>0</v>
      </c>
      <c r="S535" t="str">
        <f t="shared" ref="S535:W535" si="1066">IF(N535=1,$E535,"")</f>
        <v/>
      </c>
      <c r="T535" t="str">
        <f t="shared" si="1066"/>
        <v/>
      </c>
      <c r="U535" t="str">
        <f t="shared" si="1066"/>
        <v/>
      </c>
      <c r="V535" s="17">
        <f t="shared" ca="1" si="1066"/>
        <v>4.959470869913811E-2</v>
      </c>
      <c r="W535" t="str">
        <f t="shared" si="1066"/>
        <v/>
      </c>
    </row>
    <row r="536" spans="1:23" ht="13" x14ac:dyDescent="0.15">
      <c r="A536">
        <f t="shared" si="30"/>
        <v>2</v>
      </c>
      <c r="B536">
        <f t="shared" si="31"/>
        <v>1915</v>
      </c>
      <c r="C536" s="149">
        <f t="shared" si="706"/>
        <v>5569</v>
      </c>
      <c r="D536" s="146">
        <f t="shared" si="9"/>
        <v>1915.0833333332932</v>
      </c>
      <c r="E536" s="147">
        <f ca="1">('StockBond Returns'!AA535+'StockBond Returns'!AC535-'Parameters &amp; Main Results'!$B$39)/'StockBond Returns'!AB535*12</f>
        <v>4.8915008822026027E-2</v>
      </c>
      <c r="F536" s="70">
        <f ca="1">'StockBond Returns'!AA535+'StockBond Returns'!AC535-'StockBond Returns'!AB535*'Distribution of Final Value'!$B$7</f>
        <v>2.7123351553277981</v>
      </c>
      <c r="G536" s="17">
        <f>1/'StockBond Returns'!M534</f>
        <v>9.6526641324047452E-2</v>
      </c>
      <c r="H536">
        <f t="shared" si="4"/>
        <v>1</v>
      </c>
      <c r="I536" s="64">
        <f t="shared" si="5"/>
        <v>0</v>
      </c>
      <c r="J536">
        <f t="shared" si="6"/>
        <v>0</v>
      </c>
      <c r="K536" s="17">
        <f t="shared" ref="K536:M536" ca="1" si="1067">IF(H536=1,$E536,"")</f>
        <v>4.8915008822026027E-2</v>
      </c>
      <c r="L536" t="str">
        <f t="shared" si="1067"/>
        <v/>
      </c>
      <c r="M536" t="str">
        <f t="shared" si="1067"/>
        <v/>
      </c>
      <c r="N536" s="148">
        <f>IF('StockBond Returns'!AD534=0,1,0)</f>
        <v>0</v>
      </c>
      <c r="O536">
        <f>IF( AND('StockBond Returns'!$AD534&lt;0,'StockBond Returns'!$AD534&gt;=-0.1),1,0)</f>
        <v>0</v>
      </c>
      <c r="P536">
        <f>IF( AND('StockBond Returns'!$AD534&lt;-0.1,'StockBond Returns'!$AD534&gt;=-0.2),1,0)</f>
        <v>1</v>
      </c>
      <c r="Q536">
        <f>IF( AND('StockBond Returns'!$AD534&lt;-0.2,'StockBond Returns'!$AD534&gt;=-0.3),1,0)</f>
        <v>0</v>
      </c>
      <c r="R536">
        <f>IF('StockBond Returns'!AD534&lt;-0.3,1,0)</f>
        <v>0</v>
      </c>
      <c r="S536" t="str">
        <f t="shared" ref="S536:W536" si="1068">IF(N536=1,$E536,"")</f>
        <v/>
      </c>
      <c r="T536" t="str">
        <f t="shared" si="1068"/>
        <v/>
      </c>
      <c r="U536" s="17">
        <f t="shared" ca="1" si="1068"/>
        <v>4.8915008822026027E-2</v>
      </c>
      <c r="V536" t="str">
        <f t="shared" si="1068"/>
        <v/>
      </c>
      <c r="W536" t="str">
        <f t="shared" si="1068"/>
        <v/>
      </c>
    </row>
    <row r="537" spans="1:23" ht="13" x14ac:dyDescent="0.15">
      <c r="A537">
        <f t="shared" si="30"/>
        <v>3</v>
      </c>
      <c r="B537">
        <f t="shared" si="31"/>
        <v>1915</v>
      </c>
      <c r="C537" s="149">
        <f t="shared" si="706"/>
        <v>5599</v>
      </c>
      <c r="D537" s="146">
        <f t="shared" si="9"/>
        <v>1915.1666666666265</v>
      </c>
      <c r="E537" s="147">
        <f ca="1">('StockBond Returns'!AA536+'StockBond Returns'!AC536-'Parameters &amp; Main Results'!$B$39)/'StockBond Returns'!AB536*12</f>
        <v>4.8907319884864506E-2</v>
      </c>
      <c r="F537" s="70">
        <f ca="1">'StockBond Returns'!AA536+'StockBond Returns'!AC536-'StockBond Returns'!AB536*'Distribution of Final Value'!$B$7</f>
        <v>2.7325328060256329</v>
      </c>
      <c r="G537" s="17">
        <f>1/'StockBond Returns'!M535</f>
        <v>9.6807424633040887E-2</v>
      </c>
      <c r="H537">
        <f t="shared" si="4"/>
        <v>1</v>
      </c>
      <c r="I537" s="64">
        <f t="shared" si="5"/>
        <v>0</v>
      </c>
      <c r="J537">
        <f t="shared" si="6"/>
        <v>0</v>
      </c>
      <c r="K537" s="17">
        <f t="shared" ref="K537:M537" ca="1" si="1069">IF(H537=1,$E537,"")</f>
        <v>4.8907319884864506E-2</v>
      </c>
      <c r="L537" t="str">
        <f t="shared" si="1069"/>
        <v/>
      </c>
      <c r="M537" t="str">
        <f t="shared" si="1069"/>
        <v/>
      </c>
      <c r="N537" s="148">
        <f>IF('StockBond Returns'!AD535=0,1,0)</f>
        <v>0</v>
      </c>
      <c r="O537">
        <f>IF( AND('StockBond Returns'!$AD535&lt;0,'StockBond Returns'!$AD535&gt;=-0.1),1,0)</f>
        <v>0</v>
      </c>
      <c r="P537">
        <f>IF( AND('StockBond Returns'!$AD535&lt;-0.1,'StockBond Returns'!$AD535&gt;=-0.2),1,0)</f>
        <v>1</v>
      </c>
      <c r="Q537">
        <f>IF( AND('StockBond Returns'!$AD535&lt;-0.2,'StockBond Returns'!$AD535&gt;=-0.3),1,0)</f>
        <v>0</v>
      </c>
      <c r="R537">
        <f>IF('StockBond Returns'!AD535&lt;-0.3,1,0)</f>
        <v>0</v>
      </c>
      <c r="S537" t="str">
        <f t="shared" ref="S537:W537" si="1070">IF(N537=1,$E537,"")</f>
        <v/>
      </c>
      <c r="T537" t="str">
        <f t="shared" si="1070"/>
        <v/>
      </c>
      <c r="U537" s="17">
        <f t="shared" ca="1" si="1070"/>
        <v>4.8907319884864506E-2</v>
      </c>
      <c r="V537" t="str">
        <f t="shared" si="1070"/>
        <v/>
      </c>
      <c r="W537" t="str">
        <f t="shared" si="1070"/>
        <v/>
      </c>
    </row>
    <row r="538" spans="1:23" ht="13" x14ac:dyDescent="0.15">
      <c r="A538">
        <f t="shared" si="30"/>
        <v>4</v>
      </c>
      <c r="B538">
        <f t="shared" si="31"/>
        <v>1915</v>
      </c>
      <c r="C538" s="149">
        <f t="shared" si="706"/>
        <v>5630</v>
      </c>
      <c r="D538" s="146">
        <f t="shared" si="9"/>
        <v>1915.2499999999598</v>
      </c>
      <c r="E538" s="147">
        <f ca="1">('StockBond Returns'!AA537+'StockBond Returns'!AC537-'Parameters &amp; Main Results'!$B$39)/'StockBond Returns'!AB537*12</f>
        <v>4.7421079245203633E-2</v>
      </c>
      <c r="F538" s="70">
        <f ca="1">'StockBond Returns'!AA537+'StockBond Returns'!AC537-'StockBond Returns'!AB537*'Distribution of Final Value'!$B$7</f>
        <v>2.2596799577795252</v>
      </c>
      <c r="G538" s="17">
        <f>1/'StockBond Returns'!M536</f>
        <v>9.3396728130863541E-2</v>
      </c>
      <c r="H538">
        <f t="shared" si="4"/>
        <v>1</v>
      </c>
      <c r="I538" s="64">
        <f t="shared" si="5"/>
        <v>0</v>
      </c>
      <c r="J538">
        <f t="shared" si="6"/>
        <v>0</v>
      </c>
      <c r="K538" s="17">
        <f t="shared" ref="K538:M538" ca="1" si="1071">IF(H538=1,$E538,"")</f>
        <v>4.7421079245203633E-2</v>
      </c>
      <c r="L538" t="str">
        <f t="shared" si="1071"/>
        <v/>
      </c>
      <c r="M538" t="str">
        <f t="shared" si="1071"/>
        <v/>
      </c>
      <c r="N538" s="148">
        <f>IF('StockBond Returns'!AD536=0,1,0)</f>
        <v>0</v>
      </c>
      <c r="O538">
        <f>IF( AND('StockBond Returns'!$AD536&lt;0,'StockBond Returns'!$AD536&gt;=-0.1),1,0)</f>
        <v>0</v>
      </c>
      <c r="P538">
        <f>IF( AND('StockBond Returns'!$AD536&lt;-0.1,'StockBond Returns'!$AD536&gt;=-0.2),1,0)</f>
        <v>1</v>
      </c>
      <c r="Q538">
        <f>IF( AND('StockBond Returns'!$AD536&lt;-0.2,'StockBond Returns'!$AD536&gt;=-0.3),1,0)</f>
        <v>0</v>
      </c>
      <c r="R538">
        <f>IF('StockBond Returns'!AD536&lt;-0.3,1,0)</f>
        <v>0</v>
      </c>
      <c r="S538" t="str">
        <f t="shared" ref="S538:W538" si="1072">IF(N538=1,$E538,"")</f>
        <v/>
      </c>
      <c r="T538" t="str">
        <f t="shared" si="1072"/>
        <v/>
      </c>
      <c r="U538" s="17">
        <f t="shared" ca="1" si="1072"/>
        <v>4.7421079245203633E-2</v>
      </c>
      <c r="V538" t="str">
        <f t="shared" si="1072"/>
        <v/>
      </c>
      <c r="W538" t="str">
        <f t="shared" si="1072"/>
        <v/>
      </c>
    </row>
    <row r="539" spans="1:23" ht="13" x14ac:dyDescent="0.15">
      <c r="A539">
        <f t="shared" si="30"/>
        <v>5</v>
      </c>
      <c r="B539">
        <f t="shared" si="31"/>
        <v>1915</v>
      </c>
      <c r="C539" s="149">
        <f t="shared" si="706"/>
        <v>5660</v>
      </c>
      <c r="D539" s="146">
        <f t="shared" si="9"/>
        <v>1915.333333333293</v>
      </c>
      <c r="E539" s="147">
        <f ca="1">('StockBond Returns'!AA538+'StockBond Returns'!AC538-'Parameters &amp; Main Results'!$B$39)/'StockBond Returns'!AB538*12</f>
        <v>4.5308938152291728E-2</v>
      </c>
      <c r="F539" s="70">
        <f ca="1">'StockBond Returns'!AA538+'StockBond Returns'!AC538-'StockBond Returns'!AB538*'Distribution of Final Value'!$B$7</f>
        <v>1.5862567072244804</v>
      </c>
      <c r="G539" s="17">
        <f>1/'StockBond Returns'!M537</f>
        <v>8.7710651898816022E-2</v>
      </c>
      <c r="H539">
        <f t="shared" si="4"/>
        <v>1</v>
      </c>
      <c r="I539" s="64">
        <f t="shared" si="5"/>
        <v>0</v>
      </c>
      <c r="J539">
        <f t="shared" si="6"/>
        <v>0</v>
      </c>
      <c r="K539" s="17">
        <f t="shared" ref="K539:M539" ca="1" si="1073">IF(H539=1,$E539,"")</f>
        <v>4.5308938152291728E-2</v>
      </c>
      <c r="L539" t="str">
        <f t="shared" si="1073"/>
        <v/>
      </c>
      <c r="M539" t="str">
        <f t="shared" si="1073"/>
        <v/>
      </c>
      <c r="N539" s="148">
        <f>IF('StockBond Returns'!AD537=0,1,0)</f>
        <v>0</v>
      </c>
      <c r="O539">
        <f>IF( AND('StockBond Returns'!$AD537&lt;0,'StockBond Returns'!$AD537&gt;=-0.1),1,0)</f>
        <v>0</v>
      </c>
      <c r="P539">
        <f>IF( AND('StockBond Returns'!$AD537&lt;-0.1,'StockBond Returns'!$AD537&gt;=-0.2),1,0)</f>
        <v>1</v>
      </c>
      <c r="Q539">
        <f>IF( AND('StockBond Returns'!$AD537&lt;-0.2,'StockBond Returns'!$AD537&gt;=-0.3),1,0)</f>
        <v>0</v>
      </c>
      <c r="R539">
        <f>IF('StockBond Returns'!AD537&lt;-0.3,1,0)</f>
        <v>0</v>
      </c>
      <c r="S539" t="str">
        <f t="shared" ref="S539:W539" si="1074">IF(N539=1,$E539,"")</f>
        <v/>
      </c>
      <c r="T539" t="str">
        <f t="shared" si="1074"/>
        <v/>
      </c>
      <c r="U539" s="17">
        <f t="shared" ca="1" si="1074"/>
        <v>4.5308938152291728E-2</v>
      </c>
      <c r="V539" t="str">
        <f t="shared" si="1074"/>
        <v/>
      </c>
      <c r="W539" t="str">
        <f t="shared" si="1074"/>
        <v/>
      </c>
    </row>
    <row r="540" spans="1:23" ht="13" x14ac:dyDescent="0.15">
      <c r="A540">
        <f t="shared" si="30"/>
        <v>6</v>
      </c>
      <c r="B540">
        <f t="shared" si="31"/>
        <v>1915</v>
      </c>
      <c r="C540" s="149">
        <f t="shared" si="706"/>
        <v>5691</v>
      </c>
      <c r="D540" s="146">
        <f t="shared" si="9"/>
        <v>1915.4166666666263</v>
      </c>
      <c r="E540" s="147">
        <f ca="1">('StockBond Returns'!AA539+'StockBond Returns'!AC539-'Parameters &amp; Main Results'!$B$39)/'StockBond Returns'!AB539*12</f>
        <v>4.6586415658949727E-2</v>
      </c>
      <c r="F540" s="70">
        <f ca="1">'StockBond Returns'!AA539+'StockBond Returns'!AC539-'StockBond Returns'!AB539*'Distribution of Final Value'!$B$7</f>
        <v>2.0020312590569969</v>
      </c>
      <c r="G540" s="17">
        <f>1/'StockBond Returns'!M538</f>
        <v>9.0687073454030154E-2</v>
      </c>
      <c r="H540">
        <f t="shared" si="4"/>
        <v>1</v>
      </c>
      <c r="I540" s="64">
        <f t="shared" si="5"/>
        <v>0</v>
      </c>
      <c r="J540">
        <f t="shared" si="6"/>
        <v>0</v>
      </c>
      <c r="K540" s="17">
        <f t="shared" ref="K540:M540" ca="1" si="1075">IF(H540=1,$E540,"")</f>
        <v>4.6586415658949727E-2</v>
      </c>
      <c r="L540" t="str">
        <f t="shared" si="1075"/>
        <v/>
      </c>
      <c r="M540" t="str">
        <f t="shared" si="1075"/>
        <v/>
      </c>
      <c r="N540" s="148">
        <f>IF('StockBond Returns'!AD538=0,1,0)</f>
        <v>0</v>
      </c>
      <c r="O540">
        <f>IF( AND('StockBond Returns'!$AD538&lt;0,'StockBond Returns'!$AD538&gt;=-0.1),1,0)</f>
        <v>0</v>
      </c>
      <c r="P540">
        <f>IF( AND('StockBond Returns'!$AD538&lt;-0.1,'StockBond Returns'!$AD538&gt;=-0.2),1,0)</f>
        <v>1</v>
      </c>
      <c r="Q540">
        <f>IF( AND('StockBond Returns'!$AD538&lt;-0.2,'StockBond Returns'!$AD538&gt;=-0.3),1,0)</f>
        <v>0</v>
      </c>
      <c r="R540">
        <f>IF('StockBond Returns'!AD538&lt;-0.3,1,0)</f>
        <v>0</v>
      </c>
      <c r="S540" t="str">
        <f t="shared" ref="S540:W540" si="1076">IF(N540=1,$E540,"")</f>
        <v/>
      </c>
      <c r="T540" t="str">
        <f t="shared" si="1076"/>
        <v/>
      </c>
      <c r="U540" s="17">
        <f t="shared" ca="1" si="1076"/>
        <v>4.6586415658949727E-2</v>
      </c>
      <c r="V540" t="str">
        <f t="shared" si="1076"/>
        <v/>
      </c>
      <c r="W540" t="str">
        <f t="shared" si="1076"/>
        <v/>
      </c>
    </row>
    <row r="541" spans="1:23" ht="13" x14ac:dyDescent="0.15">
      <c r="A541">
        <f t="shared" si="30"/>
        <v>7</v>
      </c>
      <c r="B541">
        <f t="shared" si="31"/>
        <v>1915</v>
      </c>
      <c r="C541" s="149">
        <f t="shared" si="706"/>
        <v>5722</v>
      </c>
      <c r="D541" s="146">
        <f t="shared" si="9"/>
        <v>1915.4999999999595</v>
      </c>
      <c r="E541" s="147">
        <f ca="1">('StockBond Returns'!AA540+'StockBond Returns'!AC540-'Parameters &amp; Main Results'!$B$39)/'StockBond Returns'!AB540*12</f>
        <v>4.621404744653887E-2</v>
      </c>
      <c r="F541" s="70">
        <f ca="1">'StockBond Returns'!AA540+'StockBond Returns'!AC540-'StockBond Returns'!AB540*'Distribution of Final Value'!$B$7</f>
        <v>1.9185327213890275</v>
      </c>
      <c r="G541" s="17">
        <f>1/'StockBond Returns'!M539</f>
        <v>8.9651828419141724E-2</v>
      </c>
      <c r="H541">
        <f t="shared" si="4"/>
        <v>1</v>
      </c>
      <c r="I541" s="64">
        <f t="shared" si="5"/>
        <v>0</v>
      </c>
      <c r="J541">
        <f t="shared" si="6"/>
        <v>0</v>
      </c>
      <c r="K541" s="17">
        <f t="shared" ref="K541:M541" ca="1" si="1077">IF(H541=1,$E541,"")</f>
        <v>4.621404744653887E-2</v>
      </c>
      <c r="L541" t="str">
        <f t="shared" si="1077"/>
        <v/>
      </c>
      <c r="M541" t="str">
        <f t="shared" si="1077"/>
        <v/>
      </c>
      <c r="N541" s="148">
        <f>IF('StockBond Returns'!AD539=0,1,0)</f>
        <v>0</v>
      </c>
      <c r="O541">
        <f>IF( AND('StockBond Returns'!$AD539&lt;0,'StockBond Returns'!$AD539&gt;=-0.1),1,0)</f>
        <v>0</v>
      </c>
      <c r="P541">
        <f>IF( AND('StockBond Returns'!$AD539&lt;-0.1,'StockBond Returns'!$AD539&gt;=-0.2),1,0)</f>
        <v>1</v>
      </c>
      <c r="Q541">
        <f>IF( AND('StockBond Returns'!$AD539&lt;-0.2,'StockBond Returns'!$AD539&gt;=-0.3),1,0)</f>
        <v>0</v>
      </c>
      <c r="R541">
        <f>IF('StockBond Returns'!AD539&lt;-0.3,1,0)</f>
        <v>0</v>
      </c>
      <c r="S541" t="str">
        <f t="shared" ref="S541:W541" si="1078">IF(N541=1,$E541,"")</f>
        <v/>
      </c>
      <c r="T541" t="str">
        <f t="shared" si="1078"/>
        <v/>
      </c>
      <c r="U541" s="17">
        <f t="shared" ca="1" si="1078"/>
        <v>4.621404744653887E-2</v>
      </c>
      <c r="V541" t="str">
        <f t="shared" si="1078"/>
        <v/>
      </c>
      <c r="W541" t="str">
        <f t="shared" si="1078"/>
        <v/>
      </c>
    </row>
    <row r="542" spans="1:23" ht="13" x14ac:dyDescent="0.15">
      <c r="A542">
        <f t="shared" si="30"/>
        <v>8</v>
      </c>
      <c r="B542">
        <f t="shared" si="31"/>
        <v>1915</v>
      </c>
      <c r="C542" s="149">
        <f t="shared" si="706"/>
        <v>5752</v>
      </c>
      <c r="D542" s="146">
        <f t="shared" si="9"/>
        <v>1915.5833333332928</v>
      </c>
      <c r="E542" s="147">
        <f ca="1">('StockBond Returns'!AA541+'StockBond Returns'!AC541-'Parameters &amp; Main Results'!$B$39)/'StockBond Returns'!AB541*12</f>
        <v>4.644918286413191E-2</v>
      </c>
      <c r="F542" s="70">
        <f ca="1">'StockBond Returns'!AA541+'StockBond Returns'!AC541-'StockBond Returns'!AB541*'Distribution of Final Value'!$B$7</f>
        <v>1.9647881890884573</v>
      </c>
      <c r="G542" s="17">
        <f>1/'StockBond Returns'!M540</f>
        <v>8.9979606563072551E-2</v>
      </c>
      <c r="H542">
        <f t="shared" si="4"/>
        <v>1</v>
      </c>
      <c r="I542" s="64">
        <f t="shared" si="5"/>
        <v>0</v>
      </c>
      <c r="J542">
        <f t="shared" si="6"/>
        <v>0</v>
      </c>
      <c r="K542" s="17">
        <f t="shared" ref="K542:M542" ca="1" si="1079">IF(H542=1,$E542,"")</f>
        <v>4.644918286413191E-2</v>
      </c>
      <c r="L542" t="str">
        <f t="shared" si="1079"/>
        <v/>
      </c>
      <c r="M542" t="str">
        <f t="shared" si="1079"/>
        <v/>
      </c>
      <c r="N542" s="148">
        <f>IF('StockBond Returns'!AD540=0,1,0)</f>
        <v>0</v>
      </c>
      <c r="O542">
        <f>IF( AND('StockBond Returns'!$AD540&lt;0,'StockBond Returns'!$AD540&gt;=-0.1),1,0)</f>
        <v>0</v>
      </c>
      <c r="P542">
        <f>IF( AND('StockBond Returns'!$AD540&lt;-0.1,'StockBond Returns'!$AD540&gt;=-0.2),1,0)</f>
        <v>1</v>
      </c>
      <c r="Q542">
        <f>IF( AND('StockBond Returns'!$AD540&lt;-0.2,'StockBond Returns'!$AD540&gt;=-0.3),1,0)</f>
        <v>0</v>
      </c>
      <c r="R542">
        <f>IF('StockBond Returns'!AD540&lt;-0.3,1,0)</f>
        <v>0</v>
      </c>
      <c r="S542" t="str">
        <f t="shared" ref="S542:W542" si="1080">IF(N542=1,$E542,"")</f>
        <v/>
      </c>
      <c r="T542" t="str">
        <f t="shared" si="1080"/>
        <v/>
      </c>
      <c r="U542" s="17">
        <f t="shared" ca="1" si="1080"/>
        <v>4.644918286413191E-2</v>
      </c>
      <c r="V542" t="str">
        <f t="shared" si="1080"/>
        <v/>
      </c>
      <c r="W542" t="str">
        <f t="shared" si="1080"/>
        <v/>
      </c>
    </row>
    <row r="543" spans="1:23" ht="13" x14ac:dyDescent="0.15">
      <c r="A543">
        <f t="shared" si="30"/>
        <v>9</v>
      </c>
      <c r="B543">
        <f t="shared" si="31"/>
        <v>1915</v>
      </c>
      <c r="C543" s="149">
        <f t="shared" si="706"/>
        <v>5783</v>
      </c>
      <c r="D543" s="146">
        <f t="shared" si="9"/>
        <v>1915.666666666626</v>
      </c>
      <c r="E543" s="147">
        <f ca="1">('StockBond Returns'!AA542+'StockBond Returns'!AC542-'Parameters &amp; Main Results'!$B$39)/'StockBond Returns'!AB542*12</f>
        <v>4.4927329984950103E-2</v>
      </c>
      <c r="F543" s="70">
        <f ca="1">'StockBond Returns'!AA542+'StockBond Returns'!AC542-'StockBond Returns'!AB542*'Distribution of Final Value'!$B$7</f>
        <v>1.5285792864128993</v>
      </c>
      <c r="G543" s="17">
        <f>1/'StockBond Returns'!M541</f>
        <v>8.6319769770948518E-2</v>
      </c>
      <c r="H543">
        <f t="shared" si="4"/>
        <v>1</v>
      </c>
      <c r="I543" s="64">
        <f t="shared" si="5"/>
        <v>0</v>
      </c>
      <c r="J543">
        <f t="shared" si="6"/>
        <v>0</v>
      </c>
      <c r="K543" s="17">
        <f t="shared" ref="K543:M543" ca="1" si="1081">IF(H543=1,$E543,"")</f>
        <v>4.4927329984950103E-2</v>
      </c>
      <c r="L543" t="str">
        <f t="shared" si="1081"/>
        <v/>
      </c>
      <c r="M543" t="str">
        <f t="shared" si="1081"/>
        <v/>
      </c>
      <c r="N543" s="148">
        <f>IF('StockBond Returns'!AD541=0,1,0)</f>
        <v>0</v>
      </c>
      <c r="O543">
        <f>IF( AND('StockBond Returns'!$AD541&lt;0,'StockBond Returns'!$AD541&gt;=-0.1),1,0)</f>
        <v>1</v>
      </c>
      <c r="P543">
        <f>IF( AND('StockBond Returns'!$AD541&lt;-0.1,'StockBond Returns'!$AD541&gt;=-0.2),1,0)</f>
        <v>0</v>
      </c>
      <c r="Q543">
        <f>IF( AND('StockBond Returns'!$AD541&lt;-0.2,'StockBond Returns'!$AD541&gt;=-0.3),1,0)</f>
        <v>0</v>
      </c>
      <c r="R543">
        <f>IF('StockBond Returns'!AD541&lt;-0.3,1,0)</f>
        <v>0</v>
      </c>
      <c r="S543" t="str">
        <f t="shared" ref="S543:W543" si="1082">IF(N543=1,$E543,"")</f>
        <v/>
      </c>
      <c r="T543" s="17">
        <f t="shared" ca="1" si="1082"/>
        <v>4.4927329984950103E-2</v>
      </c>
      <c r="U543" t="str">
        <f t="shared" si="1082"/>
        <v/>
      </c>
      <c r="V543" t="str">
        <f t="shared" si="1082"/>
        <v/>
      </c>
      <c r="W543" t="str">
        <f t="shared" si="1082"/>
        <v/>
      </c>
    </row>
    <row r="544" spans="1:23" ht="13" x14ac:dyDescent="0.15">
      <c r="A544">
        <f t="shared" si="30"/>
        <v>10</v>
      </c>
      <c r="B544">
        <f t="shared" si="31"/>
        <v>1915</v>
      </c>
      <c r="C544" s="149">
        <f t="shared" si="706"/>
        <v>5813</v>
      </c>
      <c r="D544" s="146">
        <f t="shared" si="9"/>
        <v>1915.7499999999593</v>
      </c>
      <c r="E544" s="147">
        <f ca="1">('StockBond Returns'!AA543+'StockBond Returns'!AC543-'Parameters &amp; Main Results'!$B$39)/'StockBond Returns'!AB543*12</f>
        <v>4.3767857046538516E-2</v>
      </c>
      <c r="F544" s="70">
        <f ca="1">'StockBond Returns'!AA543+'StockBond Returns'!AC543-'StockBond Returns'!AB543*'Distribution of Final Value'!$B$7</f>
        <v>1.1152385958779334</v>
      </c>
      <c r="G544" s="17">
        <f>1/'StockBond Returns'!M542</f>
        <v>8.3253058236989488E-2</v>
      </c>
      <c r="H544">
        <f t="shared" si="4"/>
        <v>1</v>
      </c>
      <c r="I544" s="64">
        <f t="shared" si="5"/>
        <v>0</v>
      </c>
      <c r="J544">
        <f t="shared" si="6"/>
        <v>0</v>
      </c>
      <c r="K544" s="17">
        <f t="shared" ref="K544:M544" ca="1" si="1083">IF(H544=1,$E544,"")</f>
        <v>4.3767857046538516E-2</v>
      </c>
      <c r="L544" t="str">
        <f t="shared" si="1083"/>
        <v/>
      </c>
      <c r="M544" t="str">
        <f t="shared" si="1083"/>
        <v/>
      </c>
      <c r="N544" s="148">
        <f>IF('StockBond Returns'!AD542=0,1,0)</f>
        <v>0</v>
      </c>
      <c r="O544">
        <f>IF( AND('StockBond Returns'!$AD542&lt;0,'StockBond Returns'!$AD542&gt;=-0.1),1,0)</f>
        <v>1</v>
      </c>
      <c r="P544">
        <f>IF( AND('StockBond Returns'!$AD542&lt;-0.1,'StockBond Returns'!$AD542&gt;=-0.2),1,0)</f>
        <v>0</v>
      </c>
      <c r="Q544">
        <f>IF( AND('StockBond Returns'!$AD542&lt;-0.2,'StockBond Returns'!$AD542&gt;=-0.3),1,0)</f>
        <v>0</v>
      </c>
      <c r="R544">
        <f>IF('StockBond Returns'!AD542&lt;-0.3,1,0)</f>
        <v>0</v>
      </c>
      <c r="S544" t="str">
        <f t="shared" ref="S544:W544" si="1084">IF(N544=1,$E544,"")</f>
        <v/>
      </c>
      <c r="T544" s="17">
        <f t="shared" ca="1" si="1084"/>
        <v>4.3767857046538516E-2</v>
      </c>
      <c r="U544" t="str">
        <f t="shared" si="1084"/>
        <v/>
      </c>
      <c r="V544" t="str">
        <f t="shared" si="1084"/>
        <v/>
      </c>
      <c r="W544" t="str">
        <f t="shared" si="1084"/>
        <v/>
      </c>
    </row>
    <row r="545" spans="1:23" ht="13" x14ac:dyDescent="0.15">
      <c r="A545">
        <f t="shared" si="30"/>
        <v>11</v>
      </c>
      <c r="B545">
        <f t="shared" si="31"/>
        <v>1915</v>
      </c>
      <c r="C545" s="149">
        <f t="shared" si="706"/>
        <v>5844</v>
      </c>
      <c r="D545" s="146">
        <f t="shared" si="9"/>
        <v>1915.8333333332926</v>
      </c>
      <c r="E545" s="147">
        <f ca="1">('StockBond Returns'!AA544+'StockBond Returns'!AC544-'Parameters &amp; Main Results'!$B$39)/'StockBond Returns'!AB544*12</f>
        <v>4.2466606531364116E-2</v>
      </c>
      <c r="F545" s="70">
        <f ca="1">'StockBond Returns'!AA544+'StockBond Returns'!AC544-'StockBond Returns'!AB544*'Distribution of Final Value'!$B$7</f>
        <v>0.72389901470905293</v>
      </c>
      <c r="G545" s="17">
        <f>1/'StockBond Returns'!M543</f>
        <v>7.96871410804008E-2</v>
      </c>
      <c r="H545">
        <f t="shared" si="4"/>
        <v>1</v>
      </c>
      <c r="I545" s="64">
        <f t="shared" si="5"/>
        <v>0</v>
      </c>
      <c r="J545">
        <f t="shared" si="6"/>
        <v>0</v>
      </c>
      <c r="K545" s="17">
        <f t="shared" ref="K545:M545" ca="1" si="1085">IF(H545=1,$E545,"")</f>
        <v>4.2466606531364116E-2</v>
      </c>
      <c r="L545" t="str">
        <f t="shared" si="1085"/>
        <v/>
      </c>
      <c r="M545" t="str">
        <f t="shared" si="1085"/>
        <v/>
      </c>
      <c r="N545" s="148">
        <f>IF('StockBond Returns'!AD543=0,1,0)</f>
        <v>1</v>
      </c>
      <c r="O545">
        <f>IF( AND('StockBond Returns'!$AD543&lt;0,'StockBond Returns'!$AD543&gt;=-0.1),1,0)</f>
        <v>0</v>
      </c>
      <c r="P545">
        <f>IF( AND('StockBond Returns'!$AD543&lt;-0.1,'StockBond Returns'!$AD543&gt;=-0.2),1,0)</f>
        <v>0</v>
      </c>
      <c r="Q545">
        <f>IF( AND('StockBond Returns'!$AD543&lt;-0.2,'StockBond Returns'!$AD543&gt;=-0.3),1,0)</f>
        <v>0</v>
      </c>
      <c r="R545">
        <f>IF('StockBond Returns'!AD543&lt;-0.3,1,0)</f>
        <v>0</v>
      </c>
      <c r="S545" s="17">
        <f t="shared" ref="S545:W545" ca="1" si="1086">IF(N545=1,$E545,"")</f>
        <v>4.2466606531364116E-2</v>
      </c>
      <c r="T545" t="str">
        <f t="shared" si="1086"/>
        <v/>
      </c>
      <c r="U545" t="str">
        <f t="shared" si="1086"/>
        <v/>
      </c>
      <c r="V545" t="str">
        <f t="shared" si="1086"/>
        <v/>
      </c>
      <c r="W545" t="str">
        <f t="shared" si="1086"/>
        <v/>
      </c>
    </row>
    <row r="546" spans="1:23" ht="13" x14ac:dyDescent="0.15">
      <c r="A546">
        <f t="shared" si="30"/>
        <v>12</v>
      </c>
      <c r="B546">
        <f t="shared" si="31"/>
        <v>1915</v>
      </c>
      <c r="C546" s="149">
        <f t="shared" si="706"/>
        <v>5875</v>
      </c>
      <c r="D546" s="146">
        <f t="shared" si="9"/>
        <v>1915.9166666666258</v>
      </c>
      <c r="E546" s="147">
        <f ca="1">('StockBond Returns'!AA545+'StockBond Returns'!AC545-'Parameters &amp; Main Results'!$B$39)/'StockBond Returns'!AB545*12</f>
        <v>4.175957535094011E-2</v>
      </c>
      <c r="F546" s="70">
        <f ca="1">'StockBond Returns'!AA545+'StockBond Returns'!AC545-'StockBond Returns'!AB545*'Distribution of Final Value'!$B$7</f>
        <v>0.53088184929944582</v>
      </c>
      <c r="G546" s="17">
        <f>1/'StockBond Returns'!M544</f>
        <v>7.7774320147543805E-2</v>
      </c>
      <c r="H546">
        <f t="shared" si="4"/>
        <v>1</v>
      </c>
      <c r="I546" s="64">
        <f t="shared" si="5"/>
        <v>0</v>
      </c>
      <c r="J546">
        <f t="shared" si="6"/>
        <v>0</v>
      </c>
      <c r="K546" s="17">
        <f t="shared" ref="K546:M546" ca="1" si="1087">IF(H546=1,$E546,"")</f>
        <v>4.175957535094011E-2</v>
      </c>
      <c r="L546" t="str">
        <f t="shared" si="1087"/>
        <v/>
      </c>
      <c r="M546" t="str">
        <f t="shared" si="1087"/>
        <v/>
      </c>
      <c r="N546" s="148">
        <f>IF('StockBond Returns'!AD544=0,1,0)</f>
        <v>1</v>
      </c>
      <c r="O546">
        <f>IF( AND('StockBond Returns'!$AD544&lt;0,'StockBond Returns'!$AD544&gt;=-0.1),1,0)</f>
        <v>0</v>
      </c>
      <c r="P546">
        <f>IF( AND('StockBond Returns'!$AD544&lt;-0.1,'StockBond Returns'!$AD544&gt;=-0.2),1,0)</f>
        <v>0</v>
      </c>
      <c r="Q546">
        <f>IF( AND('StockBond Returns'!$AD544&lt;-0.2,'StockBond Returns'!$AD544&gt;=-0.3),1,0)</f>
        <v>0</v>
      </c>
      <c r="R546">
        <f>IF('StockBond Returns'!AD544&lt;-0.3,1,0)</f>
        <v>0</v>
      </c>
      <c r="S546" s="17">
        <f t="shared" ref="S546:W546" ca="1" si="1088">IF(N546=1,$E546,"")</f>
        <v>4.175957535094011E-2</v>
      </c>
      <c r="T546" t="str">
        <f t="shared" si="1088"/>
        <v/>
      </c>
      <c r="U546" t="str">
        <f t="shared" si="1088"/>
        <v/>
      </c>
      <c r="V546" t="str">
        <f t="shared" si="1088"/>
        <v/>
      </c>
      <c r="W546" t="str">
        <f t="shared" si="1088"/>
        <v/>
      </c>
    </row>
    <row r="547" spans="1:23" ht="13" x14ac:dyDescent="0.15">
      <c r="A547">
        <f t="shared" si="30"/>
        <v>1</v>
      </c>
      <c r="B547">
        <f t="shared" si="31"/>
        <v>1916</v>
      </c>
      <c r="C547" s="149">
        <f t="shared" si="706"/>
        <v>5904</v>
      </c>
      <c r="D547" s="146">
        <f t="shared" si="9"/>
        <v>1915.9999999999591</v>
      </c>
      <c r="E547" s="147">
        <f ca="1">('StockBond Returns'!AA546+'StockBond Returns'!AC546-'Parameters &amp; Main Results'!$B$39)/'StockBond Returns'!AB546*12</f>
        <v>4.1625067886042907E-2</v>
      </c>
      <c r="F547" s="70">
        <f ca="1">'StockBond Returns'!AA546+'StockBond Returns'!AC546-'StockBond Returns'!AB546*'Distribution of Final Value'!$B$7</f>
        <v>0.50727058956904081</v>
      </c>
      <c r="G547" s="17">
        <f>1/'StockBond Returns'!M545</f>
        <v>7.7649128529077183E-2</v>
      </c>
      <c r="H547">
        <f t="shared" si="4"/>
        <v>1</v>
      </c>
      <c r="I547" s="64">
        <f t="shared" si="5"/>
        <v>0</v>
      </c>
      <c r="J547">
        <f t="shared" si="6"/>
        <v>0</v>
      </c>
      <c r="K547" s="17">
        <f t="shared" ref="K547:M547" ca="1" si="1089">IF(H547=1,$E547,"")</f>
        <v>4.1625067886042907E-2</v>
      </c>
      <c r="L547" t="str">
        <f t="shared" si="1089"/>
        <v/>
      </c>
      <c r="M547" t="str">
        <f t="shared" si="1089"/>
        <v/>
      </c>
      <c r="N547" s="148">
        <f>IF('StockBond Returns'!AD545=0,1,0)</f>
        <v>1</v>
      </c>
      <c r="O547">
        <f>IF( AND('StockBond Returns'!$AD545&lt;0,'StockBond Returns'!$AD545&gt;=-0.1),1,0)</f>
        <v>0</v>
      </c>
      <c r="P547">
        <f>IF( AND('StockBond Returns'!$AD545&lt;-0.1,'StockBond Returns'!$AD545&gt;=-0.2),1,0)</f>
        <v>0</v>
      </c>
      <c r="Q547">
        <f>IF( AND('StockBond Returns'!$AD545&lt;-0.2,'StockBond Returns'!$AD545&gt;=-0.3),1,0)</f>
        <v>0</v>
      </c>
      <c r="R547">
        <f>IF('StockBond Returns'!AD545&lt;-0.3,1,0)</f>
        <v>0</v>
      </c>
      <c r="S547" s="17">
        <f t="shared" ref="S547:W547" ca="1" si="1090">IF(N547=1,$E547,"")</f>
        <v>4.1625067886042907E-2</v>
      </c>
      <c r="T547" t="str">
        <f t="shared" si="1090"/>
        <v/>
      </c>
      <c r="U547" t="str">
        <f t="shared" si="1090"/>
        <v/>
      </c>
      <c r="V547" t="str">
        <f t="shared" si="1090"/>
        <v/>
      </c>
      <c r="W547" t="str">
        <f t="shared" si="1090"/>
        <v/>
      </c>
    </row>
    <row r="548" spans="1:23" ht="13" x14ac:dyDescent="0.15">
      <c r="A548">
        <f t="shared" si="30"/>
        <v>2</v>
      </c>
      <c r="B548">
        <f t="shared" si="31"/>
        <v>1916</v>
      </c>
      <c r="C548" s="149">
        <f t="shared" si="706"/>
        <v>5935</v>
      </c>
      <c r="D548" s="146">
        <f t="shared" si="9"/>
        <v>1916.0833333332923</v>
      </c>
      <c r="E548" s="147">
        <f ca="1">('StockBond Returns'!AA547+'StockBond Returns'!AC547-'Parameters &amp; Main Results'!$B$39)/'StockBond Returns'!AB547*12</f>
        <v>4.2547502416028421E-2</v>
      </c>
      <c r="F548" s="70">
        <f ca="1">'StockBond Returns'!AA547+'StockBond Returns'!AC547-'StockBond Returns'!AB547*'Distribution of Final Value'!$B$7</f>
        <v>0.83041841601478161</v>
      </c>
      <c r="G548" s="17">
        <f>1/'StockBond Returns'!M546</f>
        <v>7.972216068047884E-2</v>
      </c>
      <c r="H548">
        <f t="shared" si="4"/>
        <v>1</v>
      </c>
      <c r="I548" s="64">
        <f t="shared" si="5"/>
        <v>0</v>
      </c>
      <c r="J548">
        <f t="shared" si="6"/>
        <v>0</v>
      </c>
      <c r="K548" s="17">
        <f t="shared" ref="K548:M548" ca="1" si="1091">IF(H548=1,$E548,"")</f>
        <v>4.2547502416028421E-2</v>
      </c>
      <c r="L548" t="str">
        <f t="shared" si="1091"/>
        <v/>
      </c>
      <c r="M548" t="str">
        <f t="shared" si="1091"/>
        <v/>
      </c>
      <c r="N548" s="148">
        <f>IF('StockBond Returns'!AD546=0,1,0)</f>
        <v>0</v>
      </c>
      <c r="O548">
        <f>IF( AND('StockBond Returns'!$AD546&lt;0,'StockBond Returns'!$AD546&gt;=-0.1),1,0)</f>
        <v>1</v>
      </c>
      <c r="P548">
        <f>IF( AND('StockBond Returns'!$AD546&lt;-0.1,'StockBond Returns'!$AD546&gt;=-0.2),1,0)</f>
        <v>0</v>
      </c>
      <c r="Q548">
        <f>IF( AND('StockBond Returns'!$AD546&lt;-0.2,'StockBond Returns'!$AD546&gt;=-0.3),1,0)</f>
        <v>0</v>
      </c>
      <c r="R548">
        <f>IF('StockBond Returns'!AD546&lt;-0.3,1,0)</f>
        <v>0</v>
      </c>
      <c r="S548" t="str">
        <f t="shared" ref="S548:W548" si="1092">IF(N548=1,$E548,"")</f>
        <v/>
      </c>
      <c r="T548" s="17">
        <f t="shared" ca="1" si="1092"/>
        <v>4.2547502416028421E-2</v>
      </c>
      <c r="U548" t="str">
        <f t="shared" si="1092"/>
        <v/>
      </c>
      <c r="V548" t="str">
        <f t="shared" si="1092"/>
        <v/>
      </c>
      <c r="W548" t="str">
        <f t="shared" si="1092"/>
        <v/>
      </c>
    </row>
    <row r="549" spans="1:23" ht="13" x14ac:dyDescent="0.15">
      <c r="A549">
        <f t="shared" si="30"/>
        <v>3</v>
      </c>
      <c r="B549">
        <f t="shared" si="31"/>
        <v>1916</v>
      </c>
      <c r="C549" s="149">
        <f t="shared" si="706"/>
        <v>5965</v>
      </c>
      <c r="D549" s="146">
        <f t="shared" si="9"/>
        <v>1916.1666666666256</v>
      </c>
      <c r="E549" s="147">
        <f ca="1">('StockBond Returns'!AA548+'StockBond Returns'!AC548-'Parameters &amp; Main Results'!$B$39)/'StockBond Returns'!AB548*12</f>
        <v>4.2904594772462994E-2</v>
      </c>
      <c r="F549" s="70">
        <f ca="1">'StockBond Returns'!AA548+'StockBond Returns'!AC548-'StockBond Returns'!AB548*'Distribution of Final Value'!$B$7</f>
        <v>0.9660659743911868</v>
      </c>
      <c r="G549" s="17">
        <f>1/'StockBond Returns'!M547</f>
        <v>8.0941168823647505E-2</v>
      </c>
      <c r="H549">
        <f t="shared" si="4"/>
        <v>1</v>
      </c>
      <c r="I549" s="64">
        <f t="shared" si="5"/>
        <v>0</v>
      </c>
      <c r="J549">
        <f t="shared" si="6"/>
        <v>0</v>
      </c>
      <c r="K549" s="17">
        <f t="shared" ref="K549:M549" ca="1" si="1093">IF(H549=1,$E549,"")</f>
        <v>4.2904594772462994E-2</v>
      </c>
      <c r="L549" t="str">
        <f t="shared" si="1093"/>
        <v/>
      </c>
      <c r="M549" t="str">
        <f t="shared" si="1093"/>
        <v/>
      </c>
      <c r="N549" s="148">
        <f>IF('StockBond Returns'!AD547=0,1,0)</f>
        <v>0</v>
      </c>
      <c r="O549">
        <f>IF( AND('StockBond Returns'!$AD547&lt;0,'StockBond Returns'!$AD547&gt;=-0.1),1,0)</f>
        <v>1</v>
      </c>
      <c r="P549">
        <f>IF( AND('StockBond Returns'!$AD547&lt;-0.1,'StockBond Returns'!$AD547&gt;=-0.2),1,0)</f>
        <v>0</v>
      </c>
      <c r="Q549">
        <f>IF( AND('StockBond Returns'!$AD547&lt;-0.2,'StockBond Returns'!$AD547&gt;=-0.3),1,0)</f>
        <v>0</v>
      </c>
      <c r="R549">
        <f>IF('StockBond Returns'!AD547&lt;-0.3,1,0)</f>
        <v>0</v>
      </c>
      <c r="S549" t="str">
        <f t="shared" ref="S549:W549" si="1094">IF(N549=1,$E549,"")</f>
        <v/>
      </c>
      <c r="T549" s="17">
        <f t="shared" ca="1" si="1094"/>
        <v>4.2904594772462994E-2</v>
      </c>
      <c r="U549" t="str">
        <f t="shared" si="1094"/>
        <v/>
      </c>
      <c r="V549" t="str">
        <f t="shared" si="1094"/>
        <v/>
      </c>
      <c r="W549" t="str">
        <f t="shared" si="1094"/>
        <v/>
      </c>
    </row>
    <row r="550" spans="1:23" ht="13" x14ac:dyDescent="0.15">
      <c r="A550">
        <f t="shared" si="30"/>
        <v>4</v>
      </c>
      <c r="B550">
        <f t="shared" si="31"/>
        <v>1916</v>
      </c>
      <c r="C550" s="149">
        <f t="shared" si="706"/>
        <v>5996</v>
      </c>
      <c r="D550" s="146">
        <f t="shared" si="9"/>
        <v>1916.2499999999588</v>
      </c>
      <c r="E550" s="147">
        <f ca="1">('StockBond Returns'!AA549+'StockBond Returns'!AC549-'Parameters &amp; Main Results'!$B$39)/'StockBond Returns'!AB549*12</f>
        <v>4.3365606759320142E-2</v>
      </c>
      <c r="F550" s="70">
        <f ca="1">'StockBond Returns'!AA549+'StockBond Returns'!AC549-'StockBond Returns'!AB549*'Distribution of Final Value'!$B$7</f>
        <v>1.1405595312790364</v>
      </c>
      <c r="G550" s="17">
        <f>1/'StockBond Returns'!M548</f>
        <v>8.2121677258392117E-2</v>
      </c>
      <c r="H550">
        <f t="shared" si="4"/>
        <v>1</v>
      </c>
      <c r="I550" s="64">
        <f t="shared" si="5"/>
        <v>0</v>
      </c>
      <c r="J550">
        <f t="shared" si="6"/>
        <v>0</v>
      </c>
      <c r="K550" s="17">
        <f t="shared" ref="K550:M550" ca="1" si="1095">IF(H550=1,$E550,"")</f>
        <v>4.3365606759320142E-2</v>
      </c>
      <c r="L550" t="str">
        <f t="shared" si="1095"/>
        <v/>
      </c>
      <c r="M550" t="str">
        <f t="shared" si="1095"/>
        <v/>
      </c>
      <c r="N550" s="148">
        <f>IF('StockBond Returns'!AD548=0,1,0)</f>
        <v>0</v>
      </c>
      <c r="O550">
        <f>IF( AND('StockBond Returns'!$AD548&lt;0,'StockBond Returns'!$AD548&gt;=-0.1),1,0)</f>
        <v>1</v>
      </c>
      <c r="P550">
        <f>IF( AND('StockBond Returns'!$AD548&lt;-0.1,'StockBond Returns'!$AD548&gt;=-0.2),1,0)</f>
        <v>0</v>
      </c>
      <c r="Q550">
        <f>IF( AND('StockBond Returns'!$AD548&lt;-0.2,'StockBond Returns'!$AD548&gt;=-0.3),1,0)</f>
        <v>0</v>
      </c>
      <c r="R550">
        <f>IF('StockBond Returns'!AD548&lt;-0.3,1,0)</f>
        <v>0</v>
      </c>
      <c r="S550" t="str">
        <f t="shared" ref="S550:W550" si="1096">IF(N550=1,$E550,"")</f>
        <v/>
      </c>
      <c r="T550" s="17">
        <f t="shared" ca="1" si="1096"/>
        <v>4.3365606759320142E-2</v>
      </c>
      <c r="U550" t="str">
        <f t="shared" si="1096"/>
        <v/>
      </c>
      <c r="V550" t="str">
        <f t="shared" si="1096"/>
        <v/>
      </c>
      <c r="W550" t="str">
        <f t="shared" si="1096"/>
        <v/>
      </c>
    </row>
    <row r="551" spans="1:23" ht="13" x14ac:dyDescent="0.15">
      <c r="A551">
        <f t="shared" si="30"/>
        <v>5</v>
      </c>
      <c r="B551">
        <f t="shared" si="31"/>
        <v>1916</v>
      </c>
      <c r="C551" s="149">
        <f t="shared" si="706"/>
        <v>6026</v>
      </c>
      <c r="D551" s="146">
        <f t="shared" si="9"/>
        <v>1916.3333333332921</v>
      </c>
      <c r="E551" s="147">
        <f ca="1">('StockBond Returns'!AA550+'StockBond Returns'!AC550-'Parameters &amp; Main Results'!$B$39)/'StockBond Returns'!AB550*12</f>
        <v>4.4140994862151381E-2</v>
      </c>
      <c r="F551" s="70">
        <f ca="1">'StockBond Returns'!AA550+'StockBond Returns'!AC550-'StockBond Returns'!AB550*'Distribution of Final Value'!$B$7</f>
        <v>1.4065564794253671</v>
      </c>
      <c r="G551" s="17">
        <f>1/'StockBond Returns'!M549</f>
        <v>8.3987866313267892E-2</v>
      </c>
      <c r="H551">
        <f t="shared" si="4"/>
        <v>1</v>
      </c>
      <c r="I551" s="64">
        <f t="shared" si="5"/>
        <v>0</v>
      </c>
      <c r="J551">
        <f t="shared" si="6"/>
        <v>0</v>
      </c>
      <c r="K551" s="17">
        <f t="shared" ref="K551:M551" ca="1" si="1097">IF(H551=1,$E551,"")</f>
        <v>4.4140994862151381E-2</v>
      </c>
      <c r="L551" t="str">
        <f t="shared" si="1097"/>
        <v/>
      </c>
      <c r="M551" t="str">
        <f t="shared" si="1097"/>
        <v/>
      </c>
      <c r="N551" s="148">
        <f>IF('StockBond Returns'!AD549=0,1,0)</f>
        <v>0</v>
      </c>
      <c r="O551">
        <f>IF( AND('StockBond Returns'!$AD549&lt;0,'StockBond Returns'!$AD549&gt;=-0.1),1,0)</f>
        <v>1</v>
      </c>
      <c r="P551">
        <f>IF( AND('StockBond Returns'!$AD549&lt;-0.1,'StockBond Returns'!$AD549&gt;=-0.2),1,0)</f>
        <v>0</v>
      </c>
      <c r="Q551">
        <f>IF( AND('StockBond Returns'!$AD549&lt;-0.2,'StockBond Returns'!$AD549&gt;=-0.3),1,0)</f>
        <v>0</v>
      </c>
      <c r="R551">
        <f>IF('StockBond Returns'!AD549&lt;-0.3,1,0)</f>
        <v>0</v>
      </c>
      <c r="S551" t="str">
        <f t="shared" ref="S551:W551" si="1098">IF(N551=1,$E551,"")</f>
        <v/>
      </c>
      <c r="T551" s="17">
        <f t="shared" ca="1" si="1098"/>
        <v>4.4140994862151381E-2</v>
      </c>
      <c r="U551" t="str">
        <f t="shared" si="1098"/>
        <v/>
      </c>
      <c r="V551" t="str">
        <f t="shared" si="1098"/>
        <v/>
      </c>
      <c r="W551" t="str">
        <f t="shared" si="1098"/>
        <v/>
      </c>
    </row>
    <row r="552" spans="1:23" ht="13" x14ac:dyDescent="0.15">
      <c r="A552">
        <f t="shared" si="30"/>
        <v>6</v>
      </c>
      <c r="B552">
        <f t="shared" si="31"/>
        <v>1916</v>
      </c>
      <c r="C552" s="149">
        <f t="shared" si="706"/>
        <v>6057</v>
      </c>
      <c r="D552" s="146">
        <f t="shared" si="9"/>
        <v>1916.4166666666254</v>
      </c>
      <c r="E552" s="147">
        <f ca="1">('StockBond Returns'!AA551+'StockBond Returns'!AC551-'Parameters &amp; Main Results'!$B$39)/'StockBond Returns'!AB551*12</f>
        <v>4.3799948287380583E-2</v>
      </c>
      <c r="F552" s="70">
        <f ca="1">'StockBond Returns'!AA551+'StockBond Returns'!AC551-'StockBond Returns'!AB551*'Distribution of Final Value'!$B$7</f>
        <v>1.3080435910204358</v>
      </c>
      <c r="G552" s="17">
        <f>1/'StockBond Returns'!M550</f>
        <v>8.3151393441863064E-2</v>
      </c>
      <c r="H552">
        <f t="shared" si="4"/>
        <v>1</v>
      </c>
      <c r="I552" s="64">
        <f t="shared" si="5"/>
        <v>0</v>
      </c>
      <c r="J552">
        <f t="shared" si="6"/>
        <v>0</v>
      </c>
      <c r="K552" s="17">
        <f t="shared" ref="K552:M552" ca="1" si="1099">IF(H552=1,$E552,"")</f>
        <v>4.3799948287380583E-2</v>
      </c>
      <c r="L552" t="str">
        <f t="shared" si="1099"/>
        <v/>
      </c>
      <c r="M552" t="str">
        <f t="shared" si="1099"/>
        <v/>
      </c>
      <c r="N552" s="148">
        <f>IF('StockBond Returns'!AD550=0,1,0)</f>
        <v>0</v>
      </c>
      <c r="O552">
        <f>IF( AND('StockBond Returns'!$AD550&lt;0,'StockBond Returns'!$AD550&gt;=-0.1),1,0)</f>
        <v>1</v>
      </c>
      <c r="P552">
        <f>IF( AND('StockBond Returns'!$AD550&lt;-0.1,'StockBond Returns'!$AD550&gt;=-0.2),1,0)</f>
        <v>0</v>
      </c>
      <c r="Q552">
        <f>IF( AND('StockBond Returns'!$AD550&lt;-0.2,'StockBond Returns'!$AD550&gt;=-0.3),1,0)</f>
        <v>0</v>
      </c>
      <c r="R552">
        <f>IF('StockBond Returns'!AD550&lt;-0.3,1,0)</f>
        <v>0</v>
      </c>
      <c r="S552" t="str">
        <f t="shared" ref="S552:W552" si="1100">IF(N552=1,$E552,"")</f>
        <v/>
      </c>
      <c r="T552" s="17">
        <f t="shared" ca="1" si="1100"/>
        <v>4.3799948287380583E-2</v>
      </c>
      <c r="U552" t="str">
        <f t="shared" si="1100"/>
        <v/>
      </c>
      <c r="V552" t="str">
        <f t="shared" si="1100"/>
        <v/>
      </c>
      <c r="W552" t="str">
        <f t="shared" si="1100"/>
        <v/>
      </c>
    </row>
    <row r="553" spans="1:23" ht="13" x14ac:dyDescent="0.15">
      <c r="A553">
        <f t="shared" si="30"/>
        <v>7</v>
      </c>
      <c r="B553">
        <f t="shared" si="31"/>
        <v>1916</v>
      </c>
      <c r="C553" s="149">
        <f t="shared" si="706"/>
        <v>6088</v>
      </c>
      <c r="D553" s="146">
        <f t="shared" si="9"/>
        <v>1916.4999999999586</v>
      </c>
      <c r="E553" s="147">
        <f ca="1">('StockBond Returns'!AA552+'StockBond Returns'!AC552-'Parameters &amp; Main Results'!$B$39)/'StockBond Returns'!AB552*12</f>
        <v>4.3938280534341415E-2</v>
      </c>
      <c r="F553" s="70">
        <f ca="1">'StockBond Returns'!AA552+'StockBond Returns'!AC552-'StockBond Returns'!AB552*'Distribution of Final Value'!$B$7</f>
        <v>1.3214892964605482</v>
      </c>
      <c r="G553" s="17">
        <f>1/'StockBond Returns'!M551</f>
        <v>8.3361389859511401E-2</v>
      </c>
      <c r="H553">
        <f t="shared" si="4"/>
        <v>1</v>
      </c>
      <c r="I553" s="64">
        <f t="shared" si="5"/>
        <v>0</v>
      </c>
      <c r="J553">
        <f t="shared" si="6"/>
        <v>0</v>
      </c>
      <c r="K553" s="17">
        <f t="shared" ref="K553:M553" ca="1" si="1101">IF(H553=1,$E553,"")</f>
        <v>4.3938280534341415E-2</v>
      </c>
      <c r="L553" t="str">
        <f t="shared" si="1101"/>
        <v/>
      </c>
      <c r="M553" t="str">
        <f t="shared" si="1101"/>
        <v/>
      </c>
      <c r="N553" s="148">
        <f>IF('StockBond Returns'!AD551=0,1,0)</f>
        <v>0</v>
      </c>
      <c r="O553">
        <f>IF( AND('StockBond Returns'!$AD551&lt;0,'StockBond Returns'!$AD551&gt;=-0.1),1,0)</f>
        <v>1</v>
      </c>
      <c r="P553">
        <f>IF( AND('StockBond Returns'!$AD551&lt;-0.1,'StockBond Returns'!$AD551&gt;=-0.2),1,0)</f>
        <v>0</v>
      </c>
      <c r="Q553">
        <f>IF( AND('StockBond Returns'!$AD551&lt;-0.2,'StockBond Returns'!$AD551&gt;=-0.3),1,0)</f>
        <v>0</v>
      </c>
      <c r="R553">
        <f>IF('StockBond Returns'!AD551&lt;-0.3,1,0)</f>
        <v>0</v>
      </c>
      <c r="S553" t="str">
        <f t="shared" ref="S553:W553" si="1102">IF(N553=1,$E553,"")</f>
        <v/>
      </c>
      <c r="T553" s="17">
        <f t="shared" ca="1" si="1102"/>
        <v>4.3938280534341415E-2</v>
      </c>
      <c r="U553" t="str">
        <f t="shared" si="1102"/>
        <v/>
      </c>
      <c r="V553" t="str">
        <f t="shared" si="1102"/>
        <v/>
      </c>
      <c r="W553" t="str">
        <f t="shared" si="1102"/>
        <v/>
      </c>
    </row>
    <row r="554" spans="1:23" ht="13" x14ac:dyDescent="0.15">
      <c r="A554">
        <f t="shared" si="30"/>
        <v>8</v>
      </c>
      <c r="B554">
        <f t="shared" si="31"/>
        <v>1916</v>
      </c>
      <c r="C554" s="149">
        <f t="shared" si="706"/>
        <v>6118</v>
      </c>
      <c r="D554" s="146">
        <f t="shared" si="9"/>
        <v>1916.5833333332919</v>
      </c>
      <c r="E554" s="147">
        <f ca="1">('StockBond Returns'!AA553+'StockBond Returns'!AC553-'Parameters &amp; Main Results'!$B$39)/'StockBond Returns'!AB553*12</f>
        <v>4.4428292024197874E-2</v>
      </c>
      <c r="F554" s="70">
        <f ca="1">'StockBond Returns'!AA553+'StockBond Returns'!AC553-'StockBond Returns'!AB553*'Distribution of Final Value'!$B$7</f>
        <v>1.5157690207111951</v>
      </c>
      <c r="G554" s="17">
        <f>1/'StockBond Returns'!M552</f>
        <v>8.4809259835937095E-2</v>
      </c>
      <c r="H554">
        <f t="shared" si="4"/>
        <v>1</v>
      </c>
      <c r="I554" s="64">
        <f t="shared" si="5"/>
        <v>0</v>
      </c>
      <c r="J554">
        <f t="shared" si="6"/>
        <v>0</v>
      </c>
      <c r="K554" s="17">
        <f t="shared" ref="K554:M554" ca="1" si="1103">IF(H554=1,$E554,"")</f>
        <v>4.4428292024197874E-2</v>
      </c>
      <c r="L554" t="str">
        <f t="shared" si="1103"/>
        <v/>
      </c>
      <c r="M554" t="str">
        <f t="shared" si="1103"/>
        <v/>
      </c>
      <c r="N554" s="148">
        <f>IF('StockBond Returns'!AD552=0,1,0)</f>
        <v>0</v>
      </c>
      <c r="O554">
        <f>IF( AND('StockBond Returns'!$AD552&lt;0,'StockBond Returns'!$AD552&gt;=-0.1),1,0)</f>
        <v>1</v>
      </c>
      <c r="P554">
        <f>IF( AND('StockBond Returns'!$AD552&lt;-0.1,'StockBond Returns'!$AD552&gt;=-0.2),1,0)</f>
        <v>0</v>
      </c>
      <c r="Q554">
        <f>IF( AND('StockBond Returns'!$AD552&lt;-0.2,'StockBond Returns'!$AD552&gt;=-0.3),1,0)</f>
        <v>0</v>
      </c>
      <c r="R554">
        <f>IF('StockBond Returns'!AD552&lt;-0.3,1,0)</f>
        <v>0</v>
      </c>
      <c r="S554" t="str">
        <f t="shared" ref="S554:W554" si="1104">IF(N554=1,$E554,"")</f>
        <v/>
      </c>
      <c r="T554" s="17">
        <f t="shared" ca="1" si="1104"/>
        <v>4.4428292024197874E-2</v>
      </c>
      <c r="U554" t="str">
        <f t="shared" si="1104"/>
        <v/>
      </c>
      <c r="V554" t="str">
        <f t="shared" si="1104"/>
        <v/>
      </c>
      <c r="W554" t="str">
        <f t="shared" si="1104"/>
        <v/>
      </c>
    </row>
    <row r="555" spans="1:23" ht="13" x14ac:dyDescent="0.15">
      <c r="A555">
        <f t="shared" si="30"/>
        <v>9</v>
      </c>
      <c r="B555">
        <f t="shared" si="31"/>
        <v>1916</v>
      </c>
      <c r="C555" s="149">
        <f t="shared" si="706"/>
        <v>6149</v>
      </c>
      <c r="D555" s="146">
        <f t="shared" si="9"/>
        <v>1916.6666666666251</v>
      </c>
      <c r="E555" s="147">
        <f ca="1">('StockBond Returns'!AA554+'StockBond Returns'!AC554-'Parameters &amp; Main Results'!$B$39)/'StockBond Returns'!AB554*12</f>
        <v>4.4539097881442405E-2</v>
      </c>
      <c r="F555" s="70">
        <f ca="1">'StockBond Returns'!AA554+'StockBond Returns'!AC554-'StockBond Returns'!AB554*'Distribution of Final Value'!$B$7</f>
        <v>1.5708447394086544</v>
      </c>
      <c r="G555" s="17">
        <f>1/'StockBond Returns'!M553</f>
        <v>8.5236358341914994E-2</v>
      </c>
      <c r="H555">
        <f t="shared" si="4"/>
        <v>1</v>
      </c>
      <c r="I555" s="64">
        <f t="shared" si="5"/>
        <v>0</v>
      </c>
      <c r="J555">
        <f t="shared" si="6"/>
        <v>0</v>
      </c>
      <c r="K555" s="17">
        <f t="shared" ref="K555:M555" ca="1" si="1105">IF(H555=1,$E555,"")</f>
        <v>4.4539097881442405E-2</v>
      </c>
      <c r="L555" t="str">
        <f t="shared" si="1105"/>
        <v/>
      </c>
      <c r="M555" t="str">
        <f t="shared" si="1105"/>
        <v/>
      </c>
      <c r="N555" s="148">
        <f>IF('StockBond Returns'!AD553=0,1,0)</f>
        <v>0</v>
      </c>
      <c r="O555">
        <f>IF( AND('StockBond Returns'!$AD553&lt;0,'StockBond Returns'!$AD553&gt;=-0.1),1,0)</f>
        <v>1</v>
      </c>
      <c r="P555">
        <f>IF( AND('StockBond Returns'!$AD553&lt;-0.1,'StockBond Returns'!$AD553&gt;=-0.2),1,0)</f>
        <v>0</v>
      </c>
      <c r="Q555">
        <f>IF( AND('StockBond Returns'!$AD553&lt;-0.2,'StockBond Returns'!$AD553&gt;=-0.3),1,0)</f>
        <v>0</v>
      </c>
      <c r="R555">
        <f>IF('StockBond Returns'!AD553&lt;-0.3,1,0)</f>
        <v>0</v>
      </c>
      <c r="S555" t="str">
        <f t="shared" ref="S555:W555" si="1106">IF(N555=1,$E555,"")</f>
        <v/>
      </c>
      <c r="T555" s="17">
        <f t="shared" ca="1" si="1106"/>
        <v>4.4539097881442405E-2</v>
      </c>
      <c r="U555" t="str">
        <f t="shared" si="1106"/>
        <v/>
      </c>
      <c r="V555" t="str">
        <f t="shared" si="1106"/>
        <v/>
      </c>
      <c r="W555" t="str">
        <f t="shared" si="1106"/>
        <v/>
      </c>
    </row>
    <row r="556" spans="1:23" ht="13" x14ac:dyDescent="0.15">
      <c r="A556">
        <f t="shared" si="30"/>
        <v>10</v>
      </c>
      <c r="B556">
        <f t="shared" si="31"/>
        <v>1916</v>
      </c>
      <c r="C556" s="149">
        <f t="shared" si="706"/>
        <v>6179</v>
      </c>
      <c r="D556" s="146">
        <f t="shared" si="9"/>
        <v>1916.7499999999584</v>
      </c>
      <c r="E556" s="147">
        <f ca="1">('StockBond Returns'!AA555+'StockBond Returns'!AC555-'Parameters &amp; Main Results'!$B$39)/'StockBond Returns'!AB555*12</f>
        <v>4.3965299665397486E-2</v>
      </c>
      <c r="F556" s="70">
        <f ca="1">'StockBond Returns'!AA555+'StockBond Returns'!AC555-'StockBond Returns'!AB555*'Distribution of Final Value'!$B$7</f>
        <v>1.3501761997578026</v>
      </c>
      <c r="G556" s="17">
        <f>1/'StockBond Returns'!M554</f>
        <v>8.3720173417766289E-2</v>
      </c>
      <c r="H556">
        <f t="shared" si="4"/>
        <v>1</v>
      </c>
      <c r="I556" s="64">
        <f t="shared" si="5"/>
        <v>0</v>
      </c>
      <c r="J556">
        <f t="shared" si="6"/>
        <v>0</v>
      </c>
      <c r="K556" s="17">
        <f t="shared" ref="K556:M556" ca="1" si="1107">IF(H556=1,$E556,"")</f>
        <v>4.3965299665397486E-2</v>
      </c>
      <c r="L556" t="str">
        <f t="shared" si="1107"/>
        <v/>
      </c>
      <c r="M556" t="str">
        <f t="shared" si="1107"/>
        <v/>
      </c>
      <c r="N556" s="148">
        <f>IF('StockBond Returns'!AD554=0,1,0)</f>
        <v>0</v>
      </c>
      <c r="O556">
        <f>IF( AND('StockBond Returns'!$AD554&lt;0,'StockBond Returns'!$AD554&gt;=-0.1),1,0)</f>
        <v>1</v>
      </c>
      <c r="P556">
        <f>IF( AND('StockBond Returns'!$AD554&lt;-0.1,'StockBond Returns'!$AD554&gt;=-0.2),1,0)</f>
        <v>0</v>
      </c>
      <c r="Q556">
        <f>IF( AND('StockBond Returns'!$AD554&lt;-0.2,'StockBond Returns'!$AD554&gt;=-0.3),1,0)</f>
        <v>0</v>
      </c>
      <c r="R556">
        <f>IF('StockBond Returns'!AD554&lt;-0.3,1,0)</f>
        <v>0</v>
      </c>
      <c r="S556" t="str">
        <f t="shared" ref="S556:W556" si="1108">IF(N556=1,$E556,"")</f>
        <v/>
      </c>
      <c r="T556" s="17">
        <f t="shared" ca="1" si="1108"/>
        <v>4.3965299665397486E-2</v>
      </c>
      <c r="U556" t="str">
        <f t="shared" si="1108"/>
        <v/>
      </c>
      <c r="V556" t="str">
        <f t="shared" si="1108"/>
        <v/>
      </c>
      <c r="W556" t="str">
        <f t="shared" si="1108"/>
        <v/>
      </c>
    </row>
    <row r="557" spans="1:23" ht="13" x14ac:dyDescent="0.15">
      <c r="A557">
        <f t="shared" si="30"/>
        <v>11</v>
      </c>
      <c r="B557">
        <f t="shared" si="31"/>
        <v>1916</v>
      </c>
      <c r="C557" s="149">
        <f t="shared" si="706"/>
        <v>6210</v>
      </c>
      <c r="D557" s="146">
        <f t="shared" si="9"/>
        <v>1916.8333333332916</v>
      </c>
      <c r="E557" s="147">
        <f ca="1">('StockBond Returns'!AA556+'StockBond Returns'!AC556-'Parameters &amp; Main Results'!$B$39)/'StockBond Returns'!AB556*12</f>
        <v>4.3718833028223464E-2</v>
      </c>
      <c r="F557" s="70">
        <f ca="1">'StockBond Returns'!AA556+'StockBond Returns'!AC556-'StockBond Returns'!AB556*'Distribution of Final Value'!$B$7</f>
        <v>1.2931341084381813</v>
      </c>
      <c r="G557" s="17">
        <f>1/'StockBond Returns'!M555</f>
        <v>8.3016888451043797E-2</v>
      </c>
      <c r="H557">
        <f t="shared" si="4"/>
        <v>1</v>
      </c>
      <c r="I557" s="64">
        <f t="shared" si="5"/>
        <v>0</v>
      </c>
      <c r="J557">
        <f t="shared" si="6"/>
        <v>0</v>
      </c>
      <c r="K557" s="17">
        <f t="shared" ref="K557:M557" ca="1" si="1109">IF(H557=1,$E557,"")</f>
        <v>4.3718833028223464E-2</v>
      </c>
      <c r="L557" t="str">
        <f t="shared" si="1109"/>
        <v/>
      </c>
      <c r="M557" t="str">
        <f t="shared" si="1109"/>
        <v/>
      </c>
      <c r="N557" s="148">
        <f>IF('StockBond Returns'!AD555=0,1,0)</f>
        <v>1</v>
      </c>
      <c r="O557">
        <f>IF( AND('StockBond Returns'!$AD555&lt;0,'StockBond Returns'!$AD555&gt;=-0.1),1,0)</f>
        <v>0</v>
      </c>
      <c r="P557">
        <f>IF( AND('StockBond Returns'!$AD555&lt;-0.1,'StockBond Returns'!$AD555&gt;=-0.2),1,0)</f>
        <v>0</v>
      </c>
      <c r="Q557">
        <f>IF( AND('StockBond Returns'!$AD555&lt;-0.2,'StockBond Returns'!$AD555&gt;=-0.3),1,0)</f>
        <v>0</v>
      </c>
      <c r="R557">
        <f>IF('StockBond Returns'!AD555&lt;-0.3,1,0)</f>
        <v>0</v>
      </c>
      <c r="S557" s="17">
        <f t="shared" ref="S557:W557" ca="1" si="1110">IF(N557=1,$E557,"")</f>
        <v>4.3718833028223464E-2</v>
      </c>
      <c r="T557" t="str">
        <f t="shared" si="1110"/>
        <v/>
      </c>
      <c r="U557" t="str">
        <f t="shared" si="1110"/>
        <v/>
      </c>
      <c r="V557" t="str">
        <f t="shared" si="1110"/>
        <v/>
      </c>
      <c r="W557" t="str">
        <f t="shared" si="1110"/>
        <v/>
      </c>
    </row>
    <row r="558" spans="1:23" ht="13" x14ac:dyDescent="0.15">
      <c r="A558">
        <f t="shared" si="30"/>
        <v>12</v>
      </c>
      <c r="B558">
        <f t="shared" si="31"/>
        <v>1916</v>
      </c>
      <c r="C558" s="149">
        <f t="shared" si="706"/>
        <v>6241</v>
      </c>
      <c r="D558" s="146">
        <f t="shared" si="9"/>
        <v>1916.9166666666249</v>
      </c>
      <c r="E558" s="147">
        <f ca="1">('StockBond Returns'!AA557+'StockBond Returns'!AC557-'Parameters &amp; Main Results'!$B$39)/'StockBond Returns'!AB557*12</f>
        <v>4.3765664711296441E-2</v>
      </c>
      <c r="F558" s="70">
        <f ca="1">'StockBond Returns'!AA557+'StockBond Returns'!AC557-'StockBond Returns'!AB557*'Distribution of Final Value'!$B$7</f>
        <v>1.3462451197044221</v>
      </c>
      <c r="G558" s="17">
        <f>1/'StockBond Returns'!M556</f>
        <v>8.2965310278977161E-2</v>
      </c>
      <c r="H558">
        <f t="shared" si="4"/>
        <v>1</v>
      </c>
      <c r="I558" s="64">
        <f t="shared" si="5"/>
        <v>0</v>
      </c>
      <c r="J558">
        <f t="shared" si="6"/>
        <v>0</v>
      </c>
      <c r="K558" s="17">
        <f t="shared" ref="K558:M558" ca="1" si="1111">IF(H558=1,$E558,"")</f>
        <v>4.3765664711296441E-2</v>
      </c>
      <c r="L558" t="str">
        <f t="shared" si="1111"/>
        <v/>
      </c>
      <c r="M558" t="str">
        <f t="shared" si="1111"/>
        <v/>
      </c>
      <c r="N558" s="148">
        <f>IF('StockBond Returns'!AD556=0,1,0)</f>
        <v>1</v>
      </c>
      <c r="O558">
        <f>IF( AND('StockBond Returns'!$AD556&lt;0,'StockBond Returns'!$AD556&gt;=-0.1),1,0)</f>
        <v>0</v>
      </c>
      <c r="P558">
        <f>IF( AND('StockBond Returns'!$AD556&lt;-0.1,'StockBond Returns'!$AD556&gt;=-0.2),1,0)</f>
        <v>0</v>
      </c>
      <c r="Q558">
        <f>IF( AND('StockBond Returns'!$AD556&lt;-0.2,'StockBond Returns'!$AD556&gt;=-0.3),1,0)</f>
        <v>0</v>
      </c>
      <c r="R558">
        <f>IF('StockBond Returns'!AD556&lt;-0.3,1,0)</f>
        <v>0</v>
      </c>
      <c r="S558" s="17">
        <f t="shared" ref="S558:W558" ca="1" si="1112">IF(N558=1,$E558,"")</f>
        <v>4.3765664711296441E-2</v>
      </c>
      <c r="T558" t="str">
        <f t="shared" si="1112"/>
        <v/>
      </c>
      <c r="U558" t="str">
        <f t="shared" si="1112"/>
        <v/>
      </c>
      <c r="V558" t="str">
        <f t="shared" si="1112"/>
        <v/>
      </c>
      <c r="W558" t="str">
        <f t="shared" si="1112"/>
        <v/>
      </c>
    </row>
    <row r="559" spans="1:23" ht="13" x14ac:dyDescent="0.15">
      <c r="A559">
        <f t="shared" si="30"/>
        <v>1</v>
      </c>
      <c r="B559">
        <f t="shared" si="31"/>
        <v>1917</v>
      </c>
      <c r="C559" s="149">
        <f t="shared" si="706"/>
        <v>6269</v>
      </c>
      <c r="D559" s="146">
        <f t="shared" si="9"/>
        <v>1916.9999999999582</v>
      </c>
      <c r="E559" s="147">
        <f ca="1">('StockBond Returns'!AA558+'StockBond Returns'!AC558-'Parameters &amp; Main Results'!$B$39)/'StockBond Returns'!AB558*12</f>
        <v>4.5443048815053622E-2</v>
      </c>
      <c r="F559" s="70">
        <f ca="1">'StockBond Returns'!AA558+'StockBond Returns'!AC558-'StockBond Returns'!AB558*'Distribution of Final Value'!$B$7</f>
        <v>1.9428826449755601</v>
      </c>
      <c r="G559" s="17">
        <f>1/'StockBond Returns'!M557</f>
        <v>8.7615088628633112E-2</v>
      </c>
      <c r="H559">
        <f t="shared" si="4"/>
        <v>1</v>
      </c>
      <c r="I559" s="64">
        <f t="shared" si="5"/>
        <v>0</v>
      </c>
      <c r="J559">
        <f t="shared" si="6"/>
        <v>0</v>
      </c>
      <c r="K559" s="17">
        <f t="shared" ref="K559:M559" ca="1" si="1113">IF(H559=1,$E559,"")</f>
        <v>4.5443048815053622E-2</v>
      </c>
      <c r="L559" t="str">
        <f t="shared" si="1113"/>
        <v/>
      </c>
      <c r="M559" t="str">
        <f t="shared" si="1113"/>
        <v/>
      </c>
      <c r="N559" s="148">
        <f>IF('StockBond Returns'!AD557=0,1,0)</f>
        <v>0</v>
      </c>
      <c r="O559">
        <f>IF( AND('StockBond Returns'!$AD557&lt;0,'StockBond Returns'!$AD557&gt;=-0.1),1,0)</f>
        <v>1</v>
      </c>
      <c r="P559">
        <f>IF( AND('StockBond Returns'!$AD557&lt;-0.1,'StockBond Returns'!$AD557&gt;=-0.2),1,0)</f>
        <v>0</v>
      </c>
      <c r="Q559">
        <f>IF( AND('StockBond Returns'!$AD557&lt;-0.2,'StockBond Returns'!$AD557&gt;=-0.3),1,0)</f>
        <v>0</v>
      </c>
      <c r="R559">
        <f>IF('StockBond Returns'!AD557&lt;-0.3,1,0)</f>
        <v>0</v>
      </c>
      <c r="S559" t="str">
        <f t="shared" ref="S559:W559" si="1114">IF(N559=1,$E559,"")</f>
        <v/>
      </c>
      <c r="T559" s="17">
        <f t="shared" ca="1" si="1114"/>
        <v>4.5443048815053622E-2</v>
      </c>
      <c r="U559" t="str">
        <f t="shared" si="1114"/>
        <v/>
      </c>
      <c r="V559" t="str">
        <f t="shared" si="1114"/>
        <v/>
      </c>
      <c r="W559" t="str">
        <f t="shared" si="1114"/>
        <v/>
      </c>
    </row>
    <row r="560" spans="1:23" ht="13" x14ac:dyDescent="0.15">
      <c r="A560">
        <f t="shared" si="30"/>
        <v>2</v>
      </c>
      <c r="B560">
        <f t="shared" si="31"/>
        <v>1917</v>
      </c>
      <c r="C560" s="149">
        <f t="shared" si="706"/>
        <v>6300</v>
      </c>
      <c r="D560" s="146">
        <f t="shared" si="9"/>
        <v>1917.0833333332914</v>
      </c>
      <c r="E560" s="147">
        <f ca="1">('StockBond Returns'!AA559+'StockBond Returns'!AC559-'Parameters &amp; Main Results'!$B$39)/'StockBond Returns'!AB559*12</f>
        <v>4.6691155350800914E-2</v>
      </c>
      <c r="F560" s="70">
        <f ca="1">'StockBond Returns'!AA559+'StockBond Returns'!AC559-'StockBond Returns'!AB559*'Distribution of Final Value'!$B$7</f>
        <v>2.3136886904574361</v>
      </c>
      <c r="G560" s="17">
        <f>1/'StockBond Returns'!M558</f>
        <v>9.1067422717152541E-2</v>
      </c>
      <c r="H560">
        <f t="shared" si="4"/>
        <v>1</v>
      </c>
      <c r="I560" s="64">
        <f t="shared" si="5"/>
        <v>0</v>
      </c>
      <c r="J560">
        <f t="shared" si="6"/>
        <v>0</v>
      </c>
      <c r="K560" s="17">
        <f t="shared" ref="K560:M560" ca="1" si="1115">IF(H560=1,$E560,"")</f>
        <v>4.6691155350800914E-2</v>
      </c>
      <c r="L560" t="str">
        <f t="shared" si="1115"/>
        <v/>
      </c>
      <c r="M560" t="str">
        <f t="shared" si="1115"/>
        <v/>
      </c>
      <c r="N560" s="148">
        <f>IF('StockBond Returns'!AD558=0,1,0)</f>
        <v>0</v>
      </c>
      <c r="O560">
        <f>IF( AND('StockBond Returns'!$AD558&lt;0,'StockBond Returns'!$AD558&gt;=-0.1),1,0)</f>
        <v>1</v>
      </c>
      <c r="P560">
        <f>IF( AND('StockBond Returns'!$AD558&lt;-0.1,'StockBond Returns'!$AD558&gt;=-0.2),1,0)</f>
        <v>0</v>
      </c>
      <c r="Q560">
        <f>IF( AND('StockBond Returns'!$AD558&lt;-0.2,'StockBond Returns'!$AD558&gt;=-0.3),1,0)</f>
        <v>0</v>
      </c>
      <c r="R560">
        <f>IF('StockBond Returns'!AD558&lt;-0.3,1,0)</f>
        <v>0</v>
      </c>
      <c r="S560" t="str">
        <f t="shared" ref="S560:W560" si="1116">IF(N560=1,$E560,"")</f>
        <v/>
      </c>
      <c r="T560" s="17">
        <f t="shared" ca="1" si="1116"/>
        <v>4.6691155350800914E-2</v>
      </c>
      <c r="U560" t="str">
        <f t="shared" si="1116"/>
        <v/>
      </c>
      <c r="V560" t="str">
        <f t="shared" si="1116"/>
        <v/>
      </c>
      <c r="W560" t="str">
        <f t="shared" si="1116"/>
        <v/>
      </c>
    </row>
    <row r="561" spans="1:23" ht="13" x14ac:dyDescent="0.15">
      <c r="A561">
        <f t="shared" si="30"/>
        <v>3</v>
      </c>
      <c r="B561">
        <f t="shared" si="31"/>
        <v>1917</v>
      </c>
      <c r="C561" s="149">
        <f t="shared" si="706"/>
        <v>6330</v>
      </c>
      <c r="D561" s="146">
        <f t="shared" si="9"/>
        <v>1917.1666666666247</v>
      </c>
      <c r="E561" s="147">
        <f ca="1">('StockBond Returns'!AA560+'StockBond Returns'!AC560-'Parameters &amp; Main Results'!$B$39)/'StockBond Returns'!AB560*12</f>
        <v>4.9863368722532934E-2</v>
      </c>
      <c r="F561" s="70">
        <f ca="1">'StockBond Returns'!AA560+'StockBond Returns'!AC560-'StockBond Returns'!AB560*'Distribution of Final Value'!$B$7</f>
        <v>3.44559363070735</v>
      </c>
      <c r="G561" s="17">
        <f>1/'StockBond Returns'!M559</f>
        <v>9.9372090219992257E-2</v>
      </c>
      <c r="H561">
        <f t="shared" si="4"/>
        <v>1</v>
      </c>
      <c r="I561" s="64">
        <f t="shared" si="5"/>
        <v>0</v>
      </c>
      <c r="J561">
        <f t="shared" si="6"/>
        <v>0</v>
      </c>
      <c r="K561" s="17">
        <f t="shared" ref="K561:M561" ca="1" si="1117">IF(H561=1,$E561,"")</f>
        <v>4.9863368722532934E-2</v>
      </c>
      <c r="L561" t="str">
        <f t="shared" si="1117"/>
        <v/>
      </c>
      <c r="M561" t="str">
        <f t="shared" si="1117"/>
        <v/>
      </c>
      <c r="N561" s="148">
        <f>IF('StockBond Returns'!AD559=0,1,0)</f>
        <v>0</v>
      </c>
      <c r="O561">
        <f>IF( AND('StockBond Returns'!$AD559&lt;0,'StockBond Returns'!$AD559&gt;=-0.1),1,0)</f>
        <v>0</v>
      </c>
      <c r="P561">
        <f>IF( AND('StockBond Returns'!$AD559&lt;-0.1,'StockBond Returns'!$AD559&gt;=-0.2),1,0)</f>
        <v>1</v>
      </c>
      <c r="Q561">
        <f>IF( AND('StockBond Returns'!$AD559&lt;-0.2,'StockBond Returns'!$AD559&gt;=-0.3),1,0)</f>
        <v>0</v>
      </c>
      <c r="R561">
        <f>IF('StockBond Returns'!AD559&lt;-0.3,1,0)</f>
        <v>0</v>
      </c>
      <c r="S561" t="str">
        <f t="shared" ref="S561:W561" si="1118">IF(N561=1,$E561,"")</f>
        <v/>
      </c>
      <c r="T561" t="str">
        <f t="shared" si="1118"/>
        <v/>
      </c>
      <c r="U561" s="17">
        <f t="shared" ca="1" si="1118"/>
        <v>4.9863368722532934E-2</v>
      </c>
      <c r="V561" t="str">
        <f t="shared" si="1118"/>
        <v/>
      </c>
      <c r="W561" t="str">
        <f t="shared" si="1118"/>
        <v/>
      </c>
    </row>
    <row r="562" spans="1:23" ht="13" x14ac:dyDescent="0.15">
      <c r="A562">
        <f t="shared" si="30"/>
        <v>4</v>
      </c>
      <c r="B562">
        <f t="shared" si="31"/>
        <v>1917</v>
      </c>
      <c r="C562" s="149">
        <f t="shared" si="706"/>
        <v>6361</v>
      </c>
      <c r="D562" s="146">
        <f t="shared" si="9"/>
        <v>1917.2499999999579</v>
      </c>
      <c r="E562" s="147">
        <f ca="1">('StockBond Returns'!AA561+'StockBond Returns'!AC561-'Parameters &amp; Main Results'!$B$39)/'StockBond Returns'!AB561*12</f>
        <v>4.8903491474157595E-2</v>
      </c>
      <c r="F562" s="70">
        <f ca="1">'StockBond Returns'!AA561+'StockBond Returns'!AC561-'StockBond Returns'!AB561*'Distribution of Final Value'!$B$7</f>
        <v>3.0929818879644806</v>
      </c>
      <c r="G562" s="17">
        <f>1/'StockBond Returns'!M560</f>
        <v>9.6832070264200931E-2</v>
      </c>
      <c r="H562">
        <f t="shared" si="4"/>
        <v>1</v>
      </c>
      <c r="I562" s="64">
        <f t="shared" si="5"/>
        <v>0</v>
      </c>
      <c r="J562">
        <f t="shared" si="6"/>
        <v>0</v>
      </c>
      <c r="K562" s="17">
        <f t="shared" ref="K562:M562" ca="1" si="1119">IF(H562=1,$E562,"")</f>
        <v>4.8903491474157595E-2</v>
      </c>
      <c r="L562" t="str">
        <f t="shared" si="1119"/>
        <v/>
      </c>
      <c r="M562" t="str">
        <f t="shared" si="1119"/>
        <v/>
      </c>
      <c r="N562" s="148">
        <f>IF('StockBond Returns'!AD560=0,1,0)</f>
        <v>0</v>
      </c>
      <c r="O562">
        <f>IF( AND('StockBond Returns'!$AD560&lt;0,'StockBond Returns'!$AD560&gt;=-0.1),1,0)</f>
        <v>0</v>
      </c>
      <c r="P562">
        <f>IF( AND('StockBond Returns'!$AD560&lt;-0.1,'StockBond Returns'!$AD560&gt;=-0.2),1,0)</f>
        <v>1</v>
      </c>
      <c r="Q562">
        <f>IF( AND('StockBond Returns'!$AD560&lt;-0.2,'StockBond Returns'!$AD560&gt;=-0.3),1,0)</f>
        <v>0</v>
      </c>
      <c r="R562">
        <f>IF('StockBond Returns'!AD560&lt;-0.3,1,0)</f>
        <v>0</v>
      </c>
      <c r="S562" t="str">
        <f t="shared" ref="S562:W562" si="1120">IF(N562=1,$E562,"")</f>
        <v/>
      </c>
      <c r="T562" t="str">
        <f t="shared" si="1120"/>
        <v/>
      </c>
      <c r="U562" s="17">
        <f t="shared" ca="1" si="1120"/>
        <v>4.8903491474157595E-2</v>
      </c>
      <c r="V562" t="str">
        <f t="shared" si="1120"/>
        <v/>
      </c>
      <c r="W562" t="str">
        <f t="shared" si="1120"/>
        <v/>
      </c>
    </row>
    <row r="563" spans="1:23" ht="13" x14ac:dyDescent="0.15">
      <c r="A563">
        <f t="shared" si="30"/>
        <v>5</v>
      </c>
      <c r="B563">
        <f t="shared" si="31"/>
        <v>1917</v>
      </c>
      <c r="C563" s="149">
        <f t="shared" si="706"/>
        <v>6391</v>
      </c>
      <c r="D563" s="146">
        <f t="shared" si="9"/>
        <v>1917.3333333332912</v>
      </c>
      <c r="E563" s="147">
        <f ca="1">('StockBond Returns'!AA562+'StockBond Returns'!AC562-'Parameters &amp; Main Results'!$B$39)/'StockBond Returns'!AB562*12</f>
        <v>5.1925316880821151E-2</v>
      </c>
      <c r="F563" s="70">
        <f ca="1">'StockBond Returns'!AA562+'StockBond Returns'!AC562-'StockBond Returns'!AB562*'Distribution of Final Value'!$B$7</f>
        <v>3.9399438186782358</v>
      </c>
      <c r="G563" s="17">
        <f>1/'StockBond Returns'!M561</f>
        <v>0.10368570325118551</v>
      </c>
      <c r="H563">
        <f t="shared" si="4"/>
        <v>1</v>
      </c>
      <c r="I563" s="64">
        <f t="shared" si="5"/>
        <v>0</v>
      </c>
      <c r="J563">
        <f t="shared" si="6"/>
        <v>0</v>
      </c>
      <c r="K563" s="17">
        <f t="shared" ref="K563:M563" ca="1" si="1121">IF(H563=1,$E563,"")</f>
        <v>5.1925316880821151E-2</v>
      </c>
      <c r="L563" t="str">
        <f t="shared" si="1121"/>
        <v/>
      </c>
      <c r="M563" t="str">
        <f t="shared" si="1121"/>
        <v/>
      </c>
      <c r="N563" s="148">
        <f>IF('StockBond Returns'!AD561=0,1,0)</f>
        <v>0</v>
      </c>
      <c r="O563">
        <f>IF( AND('StockBond Returns'!$AD561&lt;0,'StockBond Returns'!$AD561&gt;=-0.1),1,0)</f>
        <v>0</v>
      </c>
      <c r="P563">
        <f>IF( AND('StockBond Returns'!$AD561&lt;-0.1,'StockBond Returns'!$AD561&gt;=-0.2),1,0)</f>
        <v>1</v>
      </c>
      <c r="Q563">
        <f>IF( AND('StockBond Returns'!$AD561&lt;-0.2,'StockBond Returns'!$AD561&gt;=-0.3),1,0)</f>
        <v>0</v>
      </c>
      <c r="R563">
        <f>IF('StockBond Returns'!AD561&lt;-0.3,1,0)</f>
        <v>0</v>
      </c>
      <c r="S563" t="str">
        <f t="shared" ref="S563:W563" si="1122">IF(N563=1,$E563,"")</f>
        <v/>
      </c>
      <c r="T563" t="str">
        <f t="shared" si="1122"/>
        <v/>
      </c>
      <c r="U563" s="17">
        <f t="shared" ca="1" si="1122"/>
        <v>5.1925316880821151E-2</v>
      </c>
      <c r="V563" t="str">
        <f t="shared" si="1122"/>
        <v/>
      </c>
      <c r="W563" t="str">
        <f t="shared" si="1122"/>
        <v/>
      </c>
    </row>
    <row r="564" spans="1:23" ht="13" x14ac:dyDescent="0.15">
      <c r="A564">
        <f t="shared" si="30"/>
        <v>6</v>
      </c>
      <c r="B564">
        <f t="shared" si="31"/>
        <v>1917</v>
      </c>
      <c r="C564" s="149">
        <f t="shared" si="706"/>
        <v>6422</v>
      </c>
      <c r="D564" s="146">
        <f t="shared" si="9"/>
        <v>1917.4166666666245</v>
      </c>
      <c r="E564" s="147">
        <f ca="1">('StockBond Returns'!AA563+'StockBond Returns'!AC563-'Parameters &amp; Main Results'!$B$39)/'StockBond Returns'!AB563*12</f>
        <v>5.4297825709088324E-2</v>
      </c>
      <c r="F564" s="70">
        <f ca="1">'StockBond Returns'!AA563+'StockBond Returns'!AC563-'StockBond Returns'!AB563*'Distribution of Final Value'!$B$7</f>
        <v>4.4057988943572042</v>
      </c>
      <c r="G564" s="17">
        <f>1/'StockBond Returns'!M562</f>
        <v>0.10942129603067102</v>
      </c>
      <c r="H564">
        <f t="shared" si="4"/>
        <v>1</v>
      </c>
      <c r="I564" s="64">
        <f t="shared" si="5"/>
        <v>0</v>
      </c>
      <c r="J564">
        <f t="shared" si="6"/>
        <v>0</v>
      </c>
      <c r="K564" s="17">
        <f t="shared" ref="K564:M564" ca="1" si="1123">IF(H564=1,$E564,"")</f>
        <v>5.4297825709088324E-2</v>
      </c>
      <c r="L564" t="str">
        <f t="shared" si="1123"/>
        <v/>
      </c>
      <c r="M564" t="str">
        <f t="shared" si="1123"/>
        <v/>
      </c>
      <c r="N564" s="148">
        <f>IF('StockBond Returns'!AD562=0,1,0)</f>
        <v>0</v>
      </c>
      <c r="O564">
        <f>IF( AND('StockBond Returns'!$AD562&lt;0,'StockBond Returns'!$AD562&gt;=-0.1),1,0)</f>
        <v>0</v>
      </c>
      <c r="P564">
        <f>IF( AND('StockBond Returns'!$AD562&lt;-0.1,'StockBond Returns'!$AD562&gt;=-0.2),1,0)</f>
        <v>1</v>
      </c>
      <c r="Q564">
        <f>IF( AND('StockBond Returns'!$AD562&lt;-0.2,'StockBond Returns'!$AD562&gt;=-0.3),1,0)</f>
        <v>0</v>
      </c>
      <c r="R564">
        <f>IF('StockBond Returns'!AD562&lt;-0.3,1,0)</f>
        <v>0</v>
      </c>
      <c r="S564" t="str">
        <f t="shared" ref="S564:W564" si="1124">IF(N564=1,$E564,"")</f>
        <v/>
      </c>
      <c r="T564" t="str">
        <f t="shared" si="1124"/>
        <v/>
      </c>
      <c r="U564" s="17">
        <f t="shared" ca="1" si="1124"/>
        <v>5.4297825709088324E-2</v>
      </c>
      <c r="V564" t="str">
        <f t="shared" si="1124"/>
        <v/>
      </c>
      <c r="W564" t="str">
        <f t="shared" si="1124"/>
        <v/>
      </c>
    </row>
    <row r="565" spans="1:23" ht="13" x14ac:dyDescent="0.15">
      <c r="A565">
        <f t="shared" si="30"/>
        <v>7</v>
      </c>
      <c r="B565">
        <f t="shared" si="31"/>
        <v>1917</v>
      </c>
      <c r="C565" s="149">
        <f t="shared" si="706"/>
        <v>6453</v>
      </c>
      <c r="D565" s="146">
        <f t="shared" si="9"/>
        <v>1917.4999999999577</v>
      </c>
      <c r="E565" s="147">
        <f ca="1">('StockBond Returns'!AA564+'StockBond Returns'!AC564-'Parameters &amp; Main Results'!$B$39)/'StockBond Returns'!AB564*12</f>
        <v>5.4365984588746988E-2</v>
      </c>
      <c r="F565" s="70">
        <f ca="1">'StockBond Returns'!AA564+'StockBond Returns'!AC564-'StockBond Returns'!AB564*'Distribution of Final Value'!$B$7</f>
        <v>4.1465862602129224</v>
      </c>
      <c r="G565" s="17">
        <f>1/'StockBond Returns'!M563</f>
        <v>0.10931087922887418</v>
      </c>
      <c r="H565">
        <f t="shared" si="4"/>
        <v>1</v>
      </c>
      <c r="I565" s="64">
        <f t="shared" si="5"/>
        <v>0</v>
      </c>
      <c r="J565">
        <f t="shared" si="6"/>
        <v>0</v>
      </c>
      <c r="K565" s="17">
        <f t="shared" ref="K565:M565" ca="1" si="1125">IF(H565=1,$E565,"")</f>
        <v>5.4365984588746988E-2</v>
      </c>
      <c r="L565" t="str">
        <f t="shared" si="1125"/>
        <v/>
      </c>
      <c r="M565" t="str">
        <f t="shared" si="1125"/>
        <v/>
      </c>
      <c r="N565" s="148">
        <f>IF('StockBond Returns'!AD563=0,1,0)</f>
        <v>0</v>
      </c>
      <c r="O565">
        <f>IF( AND('StockBond Returns'!$AD563&lt;0,'StockBond Returns'!$AD563&gt;=-0.1),1,0)</f>
        <v>0</v>
      </c>
      <c r="P565">
        <f>IF( AND('StockBond Returns'!$AD563&lt;-0.1,'StockBond Returns'!$AD563&gt;=-0.2),1,0)</f>
        <v>1</v>
      </c>
      <c r="Q565">
        <f>IF( AND('StockBond Returns'!$AD563&lt;-0.2,'StockBond Returns'!$AD563&gt;=-0.3),1,0)</f>
        <v>0</v>
      </c>
      <c r="R565">
        <f>IF('StockBond Returns'!AD563&lt;-0.3,1,0)</f>
        <v>0</v>
      </c>
      <c r="S565" t="str">
        <f t="shared" ref="S565:W565" si="1126">IF(N565=1,$E565,"")</f>
        <v/>
      </c>
      <c r="T565" t="str">
        <f t="shared" si="1126"/>
        <v/>
      </c>
      <c r="U565" s="17">
        <f t="shared" ca="1" si="1126"/>
        <v>5.4365984588746988E-2</v>
      </c>
      <c r="V565" t="str">
        <f t="shared" si="1126"/>
        <v/>
      </c>
      <c r="W565" t="str">
        <f t="shared" si="1126"/>
        <v/>
      </c>
    </row>
    <row r="566" spans="1:23" ht="13" x14ac:dyDescent="0.15">
      <c r="A566">
        <f t="shared" si="30"/>
        <v>8</v>
      </c>
      <c r="B566">
        <f t="shared" si="31"/>
        <v>1917</v>
      </c>
      <c r="C566" s="149">
        <f t="shared" si="706"/>
        <v>6483</v>
      </c>
      <c r="D566" s="146">
        <f t="shared" si="9"/>
        <v>1917.583333333291</v>
      </c>
      <c r="E566" s="147">
        <f ca="1">('StockBond Returns'!AA565+'StockBond Returns'!AC565-'Parameters &amp; Main Results'!$B$39)/'StockBond Returns'!AB565*12</f>
        <v>5.4598848636703223E-2</v>
      </c>
      <c r="F566" s="70">
        <f ca="1">'StockBond Returns'!AA565+'StockBond Returns'!AC565-'StockBond Returns'!AB565*'Distribution of Final Value'!$B$7</f>
        <v>4.4043522289635355</v>
      </c>
      <c r="G566" s="17">
        <f>1/'StockBond Returns'!M564</f>
        <v>0.11106825875551805</v>
      </c>
      <c r="H566">
        <f t="shared" si="4"/>
        <v>1</v>
      </c>
      <c r="I566" s="64">
        <f t="shared" si="5"/>
        <v>0</v>
      </c>
      <c r="J566">
        <f t="shared" si="6"/>
        <v>0</v>
      </c>
      <c r="K566" s="17">
        <f t="shared" ref="K566:M566" ca="1" si="1127">IF(H566=1,$E566,"")</f>
        <v>5.4598848636703223E-2</v>
      </c>
      <c r="L566" t="str">
        <f t="shared" si="1127"/>
        <v/>
      </c>
      <c r="M566" t="str">
        <f t="shared" si="1127"/>
        <v/>
      </c>
      <c r="N566" s="148">
        <f>IF('StockBond Returns'!AD564=0,1,0)</f>
        <v>0</v>
      </c>
      <c r="O566">
        <f>IF( AND('StockBond Returns'!$AD564&lt;0,'StockBond Returns'!$AD564&gt;=-0.1),1,0)</f>
        <v>0</v>
      </c>
      <c r="P566">
        <f>IF( AND('StockBond Returns'!$AD564&lt;-0.1,'StockBond Returns'!$AD564&gt;=-0.2),1,0)</f>
        <v>1</v>
      </c>
      <c r="Q566">
        <f>IF( AND('StockBond Returns'!$AD564&lt;-0.2,'StockBond Returns'!$AD564&gt;=-0.3),1,0)</f>
        <v>0</v>
      </c>
      <c r="R566">
        <f>IF('StockBond Returns'!AD564&lt;-0.3,1,0)</f>
        <v>0</v>
      </c>
      <c r="S566" t="str">
        <f t="shared" ref="S566:W566" si="1128">IF(N566=1,$E566,"")</f>
        <v/>
      </c>
      <c r="T566" t="str">
        <f t="shared" si="1128"/>
        <v/>
      </c>
      <c r="U566" s="17">
        <f t="shared" ca="1" si="1128"/>
        <v>5.4598848636703223E-2</v>
      </c>
      <c r="V566" t="str">
        <f t="shared" si="1128"/>
        <v/>
      </c>
      <c r="W566" t="str">
        <f t="shared" si="1128"/>
        <v/>
      </c>
    </row>
    <row r="567" spans="1:23" ht="13" x14ac:dyDescent="0.15">
      <c r="A567">
        <f t="shared" si="30"/>
        <v>9</v>
      </c>
      <c r="B567">
        <f t="shared" si="31"/>
        <v>1917</v>
      </c>
      <c r="C567" s="149">
        <f t="shared" si="706"/>
        <v>6514</v>
      </c>
      <c r="D567" s="146">
        <f t="shared" si="9"/>
        <v>1917.6666666666242</v>
      </c>
      <c r="E567" s="147">
        <f ca="1">('StockBond Returns'!AA566+'StockBond Returns'!AC566-'Parameters &amp; Main Results'!$B$39)/'StockBond Returns'!AB566*12</f>
        <v>5.6668152006028497E-2</v>
      </c>
      <c r="F567" s="70">
        <f ca="1">'StockBond Returns'!AA566+'StockBond Returns'!AC566-'StockBond Returns'!AB566*'Distribution of Final Value'!$B$7</f>
        <v>5.0753470497355391</v>
      </c>
      <c r="G567" s="17">
        <f>1/'StockBond Returns'!M565</f>
        <v>0.11664962942448268</v>
      </c>
      <c r="H567">
        <f t="shared" si="4"/>
        <v>1</v>
      </c>
      <c r="I567" s="64">
        <f t="shared" si="5"/>
        <v>0</v>
      </c>
      <c r="J567">
        <f t="shared" si="6"/>
        <v>0</v>
      </c>
      <c r="K567" s="17">
        <f t="shared" ref="K567:M567" ca="1" si="1129">IF(H567=1,$E567,"")</f>
        <v>5.6668152006028497E-2</v>
      </c>
      <c r="L567" t="str">
        <f t="shared" si="1129"/>
        <v/>
      </c>
      <c r="M567" t="str">
        <f t="shared" si="1129"/>
        <v/>
      </c>
      <c r="N567" s="148">
        <f>IF('StockBond Returns'!AD565=0,1,0)</f>
        <v>0</v>
      </c>
      <c r="O567">
        <f>IF( AND('StockBond Returns'!$AD565&lt;0,'StockBond Returns'!$AD565&gt;=-0.1),1,0)</f>
        <v>0</v>
      </c>
      <c r="P567">
        <f>IF( AND('StockBond Returns'!$AD565&lt;-0.1,'StockBond Returns'!$AD565&gt;=-0.2),1,0)</f>
        <v>0</v>
      </c>
      <c r="Q567">
        <f>IF( AND('StockBond Returns'!$AD565&lt;-0.2,'StockBond Returns'!$AD565&gt;=-0.3),1,0)</f>
        <v>1</v>
      </c>
      <c r="R567">
        <f>IF('StockBond Returns'!AD565&lt;-0.3,1,0)</f>
        <v>0</v>
      </c>
      <c r="S567" t="str">
        <f t="shared" ref="S567:W567" si="1130">IF(N567=1,$E567,"")</f>
        <v/>
      </c>
      <c r="T567" t="str">
        <f t="shared" si="1130"/>
        <v/>
      </c>
      <c r="U567" t="str">
        <f t="shared" si="1130"/>
        <v/>
      </c>
      <c r="V567" s="17">
        <f t="shared" ca="1" si="1130"/>
        <v>5.6668152006028497E-2</v>
      </c>
      <c r="W567" t="str">
        <f t="shared" si="1130"/>
        <v/>
      </c>
    </row>
    <row r="568" spans="1:23" ht="13" x14ac:dyDescent="0.15">
      <c r="A568">
        <f t="shared" si="30"/>
        <v>10</v>
      </c>
      <c r="B568">
        <f t="shared" si="31"/>
        <v>1917</v>
      </c>
      <c r="C568" s="149">
        <f t="shared" si="706"/>
        <v>6544</v>
      </c>
      <c r="D568" s="146">
        <f t="shared" si="9"/>
        <v>1917.7499999999575</v>
      </c>
      <c r="E568" s="147">
        <f ca="1">('StockBond Returns'!AA567+'StockBond Returns'!AC567-'Parameters &amp; Main Results'!$B$39)/'StockBond Returns'!AB567*12</f>
        <v>5.9956477839049657E-2</v>
      </c>
      <c r="F568" s="70">
        <f ca="1">'StockBond Returns'!AA567+'StockBond Returns'!AC567-'StockBond Returns'!AB567*'Distribution of Final Value'!$B$7</f>
        <v>5.8229641202477449</v>
      </c>
      <c r="G568" s="17">
        <f>1/'StockBond Returns'!M566</f>
        <v>0.12577313912018717</v>
      </c>
      <c r="H568">
        <f t="shared" si="4"/>
        <v>1</v>
      </c>
      <c r="I568" s="64">
        <f t="shared" si="5"/>
        <v>0</v>
      </c>
      <c r="J568">
        <f t="shared" si="6"/>
        <v>0</v>
      </c>
      <c r="K568" s="17">
        <f t="shared" ref="K568:M568" ca="1" si="1131">IF(H568=1,$E568,"")</f>
        <v>5.9956477839049657E-2</v>
      </c>
      <c r="L568" t="str">
        <f t="shared" si="1131"/>
        <v/>
      </c>
      <c r="M568" t="str">
        <f t="shared" si="1131"/>
        <v/>
      </c>
      <c r="N568" s="148">
        <f>IF('StockBond Returns'!AD566=0,1,0)</f>
        <v>0</v>
      </c>
      <c r="O568">
        <f>IF( AND('StockBond Returns'!$AD566&lt;0,'StockBond Returns'!$AD566&gt;=-0.1),1,0)</f>
        <v>0</v>
      </c>
      <c r="P568">
        <f>IF( AND('StockBond Returns'!$AD566&lt;-0.1,'StockBond Returns'!$AD566&gt;=-0.2),1,0)</f>
        <v>0</v>
      </c>
      <c r="Q568">
        <f>IF( AND('StockBond Returns'!$AD566&lt;-0.2,'StockBond Returns'!$AD566&gt;=-0.3),1,0)</f>
        <v>1</v>
      </c>
      <c r="R568">
        <f>IF('StockBond Returns'!AD566&lt;-0.3,1,0)</f>
        <v>0</v>
      </c>
      <c r="S568" t="str">
        <f t="shared" ref="S568:W568" si="1132">IF(N568=1,$E568,"")</f>
        <v/>
      </c>
      <c r="T568" t="str">
        <f t="shared" si="1132"/>
        <v/>
      </c>
      <c r="U568" t="str">
        <f t="shared" si="1132"/>
        <v/>
      </c>
      <c r="V568" s="17">
        <f t="shared" ca="1" si="1132"/>
        <v>5.9956477839049657E-2</v>
      </c>
      <c r="W568" t="str">
        <f t="shared" si="1132"/>
        <v/>
      </c>
    </row>
    <row r="569" spans="1:23" ht="13" x14ac:dyDescent="0.15">
      <c r="A569">
        <f t="shared" si="30"/>
        <v>11</v>
      </c>
      <c r="B569">
        <f t="shared" si="31"/>
        <v>1917</v>
      </c>
      <c r="C569" s="149">
        <f t="shared" si="706"/>
        <v>6575</v>
      </c>
      <c r="D569" s="146">
        <f t="shared" si="9"/>
        <v>1917.8333333332907</v>
      </c>
      <c r="E569" s="147">
        <f ca="1">('StockBond Returns'!AA568+'StockBond Returns'!AC568-'Parameters &amp; Main Results'!$B$39)/'StockBond Returns'!AB568*12</f>
        <v>6.344051325448169E-2</v>
      </c>
      <c r="F569" s="70">
        <f ca="1">'StockBond Returns'!AA568+'StockBond Returns'!AC568-'StockBond Returns'!AB568*'Distribution of Final Value'!$B$7</f>
        <v>6.8615456394114105</v>
      </c>
      <c r="G569" s="17">
        <f>1/'StockBond Returns'!M567</f>
        <v>0.13537050218087904</v>
      </c>
      <c r="H569">
        <f t="shared" si="4"/>
        <v>1</v>
      </c>
      <c r="I569" s="64">
        <f t="shared" si="5"/>
        <v>0</v>
      </c>
      <c r="J569">
        <f t="shared" si="6"/>
        <v>0</v>
      </c>
      <c r="K569" s="17">
        <f t="shared" ref="K569:M569" ca="1" si="1133">IF(H569=1,$E569,"")</f>
        <v>6.344051325448169E-2</v>
      </c>
      <c r="L569" t="str">
        <f t="shared" si="1133"/>
        <v/>
      </c>
      <c r="M569" t="str">
        <f t="shared" si="1133"/>
        <v/>
      </c>
      <c r="N569" s="148">
        <f>IF('StockBond Returns'!AD567=0,1,0)</f>
        <v>0</v>
      </c>
      <c r="O569">
        <f>IF( AND('StockBond Returns'!$AD567&lt;0,'StockBond Returns'!$AD567&gt;=-0.1),1,0)</f>
        <v>0</v>
      </c>
      <c r="P569">
        <f>IF( AND('StockBond Returns'!$AD567&lt;-0.1,'StockBond Returns'!$AD567&gt;=-0.2),1,0)</f>
        <v>0</v>
      </c>
      <c r="Q569">
        <f>IF( AND('StockBond Returns'!$AD567&lt;-0.2,'StockBond Returns'!$AD567&gt;=-0.3),1,0)</f>
        <v>0</v>
      </c>
      <c r="R569">
        <f>IF('StockBond Returns'!AD567&lt;-0.3,1,0)</f>
        <v>1</v>
      </c>
      <c r="S569" t="str">
        <f t="shared" ref="S569:W569" si="1134">IF(N569=1,$E569,"")</f>
        <v/>
      </c>
      <c r="T569" t="str">
        <f t="shared" si="1134"/>
        <v/>
      </c>
      <c r="U569" t="str">
        <f t="shared" si="1134"/>
        <v/>
      </c>
      <c r="V569" t="str">
        <f t="shared" si="1134"/>
        <v/>
      </c>
      <c r="W569" s="17">
        <f t="shared" ca="1" si="1134"/>
        <v>6.344051325448169E-2</v>
      </c>
    </row>
    <row r="570" spans="1:23" ht="13" x14ac:dyDescent="0.15">
      <c r="A570">
        <f t="shared" si="30"/>
        <v>12</v>
      </c>
      <c r="B570">
        <f t="shared" si="31"/>
        <v>1917</v>
      </c>
      <c r="C570" s="149">
        <f t="shared" si="706"/>
        <v>6606</v>
      </c>
      <c r="D570" s="146">
        <f t="shared" si="9"/>
        <v>1917.916666666624</v>
      </c>
      <c r="E570" s="147">
        <f ca="1">('StockBond Returns'!AA569+'StockBond Returns'!AC569-'Parameters &amp; Main Results'!$B$39)/'StockBond Returns'!AB569*12</f>
        <v>6.7592858932830457E-2</v>
      </c>
      <c r="F570" s="70">
        <f ca="1">'StockBond Returns'!AA569+'StockBond Returns'!AC569-'StockBond Returns'!AB569*'Distribution of Final Value'!$B$7</f>
        <v>8.6725957512019924</v>
      </c>
      <c r="G570" s="17">
        <f>1/'StockBond Returns'!M568</f>
        <v>0.14808203555224589</v>
      </c>
      <c r="H570">
        <f t="shared" si="4"/>
        <v>1</v>
      </c>
      <c r="I570" s="64">
        <f t="shared" si="5"/>
        <v>0</v>
      </c>
      <c r="J570">
        <f t="shared" si="6"/>
        <v>0</v>
      </c>
      <c r="K570" s="17">
        <f t="shared" ref="K570:M570" ca="1" si="1135">IF(H570=1,$E570,"")</f>
        <v>6.7592858932830457E-2</v>
      </c>
      <c r="L570" t="str">
        <f t="shared" si="1135"/>
        <v/>
      </c>
      <c r="M570" t="str">
        <f t="shared" si="1135"/>
        <v/>
      </c>
      <c r="N570" s="148">
        <f>IF('StockBond Returns'!AD568=0,1,0)</f>
        <v>0</v>
      </c>
      <c r="O570">
        <f>IF( AND('StockBond Returns'!$AD568&lt;0,'StockBond Returns'!$AD568&gt;=-0.1),1,0)</f>
        <v>0</v>
      </c>
      <c r="P570">
        <f>IF( AND('StockBond Returns'!$AD568&lt;-0.1,'StockBond Returns'!$AD568&gt;=-0.2),1,0)</f>
        <v>0</v>
      </c>
      <c r="Q570">
        <f>IF( AND('StockBond Returns'!$AD568&lt;-0.2,'StockBond Returns'!$AD568&gt;=-0.3),1,0)</f>
        <v>0</v>
      </c>
      <c r="R570">
        <f>IF('StockBond Returns'!AD568&lt;-0.3,1,0)</f>
        <v>1</v>
      </c>
      <c r="S570" t="str">
        <f t="shared" ref="S570:W570" si="1136">IF(N570=1,$E570,"")</f>
        <v/>
      </c>
      <c r="T570" t="str">
        <f t="shared" si="1136"/>
        <v/>
      </c>
      <c r="U570" t="str">
        <f t="shared" si="1136"/>
        <v/>
      </c>
      <c r="V570" t="str">
        <f t="shared" si="1136"/>
        <v/>
      </c>
      <c r="W570" s="17">
        <f t="shared" ca="1" si="1136"/>
        <v>6.7592858932830457E-2</v>
      </c>
    </row>
    <row r="571" spans="1:23" ht="13" x14ac:dyDescent="0.15">
      <c r="A571">
        <f t="shared" si="30"/>
        <v>1</v>
      </c>
      <c r="B571">
        <f t="shared" si="31"/>
        <v>1918</v>
      </c>
      <c r="C571" s="149">
        <f t="shared" si="706"/>
        <v>6634</v>
      </c>
      <c r="D571" s="146">
        <f t="shared" si="9"/>
        <v>1917.9999999999573</v>
      </c>
      <c r="E571" s="147">
        <f ca="1">('StockBond Returns'!AA570+'StockBond Returns'!AC570-'Parameters &amp; Main Results'!$B$39)/'StockBond Returns'!AB570*12</f>
        <v>7.0496350127072491E-2</v>
      </c>
      <c r="F571" s="70">
        <f ca="1">'StockBond Returns'!AA570+'StockBond Returns'!AC570-'StockBond Returns'!AB570*'Distribution of Final Value'!$B$7</f>
        <v>9.6673301928239077</v>
      </c>
      <c r="G571" s="17">
        <f>1/'StockBond Returns'!M569</f>
        <v>0.15594313558511791</v>
      </c>
      <c r="H571">
        <f t="shared" si="4"/>
        <v>1</v>
      </c>
      <c r="I571" s="64">
        <f t="shared" si="5"/>
        <v>0</v>
      </c>
      <c r="J571">
        <f t="shared" si="6"/>
        <v>0</v>
      </c>
      <c r="K571" s="17">
        <f t="shared" ref="K571:M571" ca="1" si="1137">IF(H571=1,$E571,"")</f>
        <v>7.0496350127072491E-2</v>
      </c>
      <c r="L571" t="str">
        <f t="shared" si="1137"/>
        <v/>
      </c>
      <c r="M571" t="str">
        <f t="shared" si="1137"/>
        <v/>
      </c>
      <c r="N571" s="148">
        <f>IF('StockBond Returns'!AD569=0,1,0)</f>
        <v>0</v>
      </c>
      <c r="O571">
        <f>IF( AND('StockBond Returns'!$AD569&lt;0,'StockBond Returns'!$AD569&gt;=-0.1),1,0)</f>
        <v>0</v>
      </c>
      <c r="P571">
        <f>IF( AND('StockBond Returns'!$AD569&lt;-0.1,'StockBond Returns'!$AD569&gt;=-0.2),1,0)</f>
        <v>0</v>
      </c>
      <c r="Q571">
        <f>IF( AND('StockBond Returns'!$AD569&lt;-0.2,'StockBond Returns'!$AD569&gt;=-0.3),1,0)</f>
        <v>0</v>
      </c>
      <c r="R571">
        <f>IF('StockBond Returns'!AD569&lt;-0.3,1,0)</f>
        <v>1</v>
      </c>
      <c r="S571" t="str">
        <f t="shared" ref="S571:W571" si="1138">IF(N571=1,$E571,"")</f>
        <v/>
      </c>
      <c r="T571" t="str">
        <f t="shared" si="1138"/>
        <v/>
      </c>
      <c r="U571" t="str">
        <f t="shared" si="1138"/>
        <v/>
      </c>
      <c r="V571" t="str">
        <f t="shared" si="1138"/>
        <v/>
      </c>
      <c r="W571" s="17">
        <f t="shared" ca="1" si="1138"/>
        <v>7.0496350127072491E-2</v>
      </c>
    </row>
    <row r="572" spans="1:23" ht="13" x14ac:dyDescent="0.15">
      <c r="A572">
        <f t="shared" si="30"/>
        <v>2</v>
      </c>
      <c r="B572">
        <f t="shared" si="31"/>
        <v>1918</v>
      </c>
      <c r="C572" s="149">
        <f t="shared" si="706"/>
        <v>6665</v>
      </c>
      <c r="D572" s="146">
        <f t="shared" si="9"/>
        <v>1918.0833333332905</v>
      </c>
      <c r="E572" s="147">
        <f ca="1">('StockBond Returns'!AA571+'StockBond Returns'!AC571-'Parameters &amp; Main Results'!$B$39)/'StockBond Returns'!AB571*12</f>
        <v>6.8287560298295025E-2</v>
      </c>
      <c r="F572" s="70">
        <f ca="1">'StockBond Returns'!AA571+'StockBond Returns'!AC571-'StockBond Returns'!AB571*'Distribution of Final Value'!$B$7</f>
        <v>9.2473021338749533</v>
      </c>
      <c r="G572" s="17">
        <f>1/'StockBond Returns'!M570</f>
        <v>0.1467213159552205</v>
      </c>
      <c r="H572">
        <f t="shared" si="4"/>
        <v>1</v>
      </c>
      <c r="I572" s="64">
        <f t="shared" si="5"/>
        <v>0</v>
      </c>
      <c r="J572">
        <f t="shared" si="6"/>
        <v>0</v>
      </c>
      <c r="K572" s="17">
        <f t="shared" ref="K572:M572" ca="1" si="1139">IF(H572=1,$E572,"")</f>
        <v>6.8287560298295025E-2</v>
      </c>
      <c r="L572" t="str">
        <f t="shared" si="1139"/>
        <v/>
      </c>
      <c r="M572" t="str">
        <f t="shared" si="1139"/>
        <v/>
      </c>
      <c r="N572" s="148">
        <f>IF('StockBond Returns'!AD570=0,1,0)</f>
        <v>0</v>
      </c>
      <c r="O572">
        <f>IF( AND('StockBond Returns'!$AD570&lt;0,'StockBond Returns'!$AD570&gt;=-0.1),1,0)</f>
        <v>0</v>
      </c>
      <c r="P572">
        <f>IF( AND('StockBond Returns'!$AD570&lt;-0.1,'StockBond Returns'!$AD570&gt;=-0.2),1,0)</f>
        <v>0</v>
      </c>
      <c r="Q572">
        <f>IF( AND('StockBond Returns'!$AD570&lt;-0.2,'StockBond Returns'!$AD570&gt;=-0.3),1,0)</f>
        <v>0</v>
      </c>
      <c r="R572">
        <f>IF('StockBond Returns'!AD570&lt;-0.3,1,0)</f>
        <v>1</v>
      </c>
      <c r="S572" t="str">
        <f t="shared" ref="S572:W572" si="1140">IF(N572=1,$E572,"")</f>
        <v/>
      </c>
      <c r="T572" t="str">
        <f t="shared" si="1140"/>
        <v/>
      </c>
      <c r="U572" t="str">
        <f t="shared" si="1140"/>
        <v/>
      </c>
      <c r="V572" t="str">
        <f t="shared" si="1140"/>
        <v/>
      </c>
      <c r="W572" s="17">
        <f t="shared" ca="1" si="1140"/>
        <v>6.8287560298295025E-2</v>
      </c>
    </row>
    <row r="573" spans="1:23" ht="13" x14ac:dyDescent="0.15">
      <c r="A573">
        <f t="shared" si="30"/>
        <v>3</v>
      </c>
      <c r="B573">
        <f t="shared" si="31"/>
        <v>1918</v>
      </c>
      <c r="C573" s="149">
        <f t="shared" si="706"/>
        <v>6695</v>
      </c>
      <c r="D573" s="146">
        <f t="shared" si="9"/>
        <v>1918.1666666666238</v>
      </c>
      <c r="E573" s="147">
        <f ca="1">('StockBond Returns'!AA572+'StockBond Returns'!AC572-'Parameters &amp; Main Results'!$B$39)/'StockBond Returns'!AB572*12</f>
        <v>6.7647977149224742E-2</v>
      </c>
      <c r="F573" s="70">
        <f ca="1">'StockBond Returns'!AA572+'StockBond Returns'!AC572-'StockBond Returns'!AB572*'Distribution of Final Value'!$B$7</f>
        <v>8.7964607939720718</v>
      </c>
      <c r="G573" s="17">
        <f>1/'StockBond Returns'!M571</f>
        <v>0.14846723987878521</v>
      </c>
      <c r="H573">
        <f t="shared" si="4"/>
        <v>1</v>
      </c>
      <c r="I573" s="64">
        <f t="shared" si="5"/>
        <v>0</v>
      </c>
      <c r="J573">
        <f t="shared" si="6"/>
        <v>0</v>
      </c>
      <c r="K573" s="17">
        <f t="shared" ref="K573:M573" ca="1" si="1141">IF(H573=1,$E573,"")</f>
        <v>6.7647977149224742E-2</v>
      </c>
      <c r="L573" t="str">
        <f t="shared" si="1141"/>
        <v/>
      </c>
      <c r="M573" t="str">
        <f t="shared" si="1141"/>
        <v/>
      </c>
      <c r="N573" s="148">
        <f>IF('StockBond Returns'!AD571=0,1,0)</f>
        <v>0</v>
      </c>
      <c r="O573">
        <f>IF( AND('StockBond Returns'!$AD571&lt;0,'StockBond Returns'!$AD571&gt;=-0.1),1,0)</f>
        <v>0</v>
      </c>
      <c r="P573">
        <f>IF( AND('StockBond Returns'!$AD571&lt;-0.1,'StockBond Returns'!$AD571&gt;=-0.2),1,0)</f>
        <v>0</v>
      </c>
      <c r="Q573">
        <f>IF( AND('StockBond Returns'!$AD571&lt;-0.2,'StockBond Returns'!$AD571&gt;=-0.3),1,0)</f>
        <v>0</v>
      </c>
      <c r="R573">
        <f>IF('StockBond Returns'!AD571&lt;-0.3,1,0)</f>
        <v>1</v>
      </c>
      <c r="S573" t="str">
        <f t="shared" ref="S573:W573" si="1142">IF(N573=1,$E573,"")</f>
        <v/>
      </c>
      <c r="T573" t="str">
        <f t="shared" si="1142"/>
        <v/>
      </c>
      <c r="U573" t="str">
        <f t="shared" si="1142"/>
        <v/>
      </c>
      <c r="V573" t="str">
        <f t="shared" si="1142"/>
        <v/>
      </c>
      <c r="W573" s="17">
        <f t="shared" ca="1" si="1142"/>
        <v>6.7647977149224742E-2</v>
      </c>
    </row>
    <row r="574" spans="1:23" ht="13" x14ac:dyDescent="0.15">
      <c r="A574">
        <f t="shared" si="30"/>
        <v>4</v>
      </c>
      <c r="B574">
        <f t="shared" si="31"/>
        <v>1918</v>
      </c>
      <c r="C574" s="149">
        <f t="shared" si="706"/>
        <v>6726</v>
      </c>
      <c r="D574" s="146">
        <f t="shared" si="9"/>
        <v>1918.249999999957</v>
      </c>
      <c r="E574" s="147">
        <f ca="1">('StockBond Returns'!AA573+'StockBond Returns'!AC573-'Parameters &amp; Main Results'!$B$39)/'StockBond Returns'!AB573*12</f>
        <v>6.9094603389951437E-2</v>
      </c>
      <c r="F574" s="70">
        <f ca="1">'StockBond Returns'!AA573+'StockBond Returns'!AC573-'StockBond Returns'!AB573*'Distribution of Final Value'!$B$7</f>
        <v>9.4659435684300401</v>
      </c>
      <c r="G574" s="17">
        <f>1/'StockBond Returns'!M572</f>
        <v>0.15097263136434375</v>
      </c>
      <c r="H574">
        <f t="shared" si="4"/>
        <v>1</v>
      </c>
      <c r="I574" s="64">
        <f t="shared" si="5"/>
        <v>0</v>
      </c>
      <c r="J574">
        <f t="shared" si="6"/>
        <v>0</v>
      </c>
      <c r="K574" s="17">
        <f t="shared" ref="K574:M574" ca="1" si="1143">IF(H574=1,$E574,"")</f>
        <v>6.9094603389951437E-2</v>
      </c>
      <c r="L574" t="str">
        <f t="shared" si="1143"/>
        <v/>
      </c>
      <c r="M574" t="str">
        <f t="shared" si="1143"/>
        <v/>
      </c>
      <c r="N574" s="148">
        <f>IF('StockBond Returns'!AD572=0,1,0)</f>
        <v>0</v>
      </c>
      <c r="O574">
        <f>IF( AND('StockBond Returns'!$AD572&lt;0,'StockBond Returns'!$AD572&gt;=-0.1),1,0)</f>
        <v>0</v>
      </c>
      <c r="P574">
        <f>IF( AND('StockBond Returns'!$AD572&lt;-0.1,'StockBond Returns'!$AD572&gt;=-0.2),1,0)</f>
        <v>0</v>
      </c>
      <c r="Q574">
        <f>IF( AND('StockBond Returns'!$AD572&lt;-0.2,'StockBond Returns'!$AD572&gt;=-0.3),1,0)</f>
        <v>0</v>
      </c>
      <c r="R574">
        <f>IF('StockBond Returns'!AD572&lt;-0.3,1,0)</f>
        <v>1</v>
      </c>
      <c r="S574" t="str">
        <f t="shared" ref="S574:W574" si="1144">IF(N574=1,$E574,"")</f>
        <v/>
      </c>
      <c r="T574" t="str">
        <f t="shared" si="1144"/>
        <v/>
      </c>
      <c r="U574" t="str">
        <f t="shared" si="1144"/>
        <v/>
      </c>
      <c r="V574" t="str">
        <f t="shared" si="1144"/>
        <v/>
      </c>
      <c r="W574" s="17">
        <f t="shared" ca="1" si="1144"/>
        <v>6.9094603389951437E-2</v>
      </c>
    </row>
    <row r="575" spans="1:23" ht="13" x14ac:dyDescent="0.15">
      <c r="A575">
        <f t="shared" si="30"/>
        <v>5</v>
      </c>
      <c r="B575">
        <f t="shared" si="31"/>
        <v>1918</v>
      </c>
      <c r="C575" s="149">
        <f t="shared" si="706"/>
        <v>6756</v>
      </c>
      <c r="D575" s="146">
        <f t="shared" si="9"/>
        <v>1918.3333333332903</v>
      </c>
      <c r="E575" s="147">
        <f ca="1">('StockBond Returns'!AA574+'StockBond Returns'!AC574-'Parameters &amp; Main Results'!$B$39)/'StockBond Returns'!AB574*12</f>
        <v>6.9384664857692221E-2</v>
      </c>
      <c r="F575" s="70">
        <f ca="1">'StockBond Returns'!AA574+'StockBond Returns'!AC574-'StockBond Returns'!AB574*'Distribution of Final Value'!$B$7</f>
        <v>9.8889187679037462</v>
      </c>
      <c r="G575" s="17">
        <f>1/'StockBond Returns'!M573</f>
        <v>0.15282086549345295</v>
      </c>
      <c r="H575">
        <f t="shared" si="4"/>
        <v>1</v>
      </c>
      <c r="I575" s="64">
        <f t="shared" si="5"/>
        <v>0</v>
      </c>
      <c r="J575">
        <f t="shared" si="6"/>
        <v>0</v>
      </c>
      <c r="K575" s="17">
        <f t="shared" ref="K575:M575" ca="1" si="1145">IF(H575=1,$E575,"")</f>
        <v>6.9384664857692221E-2</v>
      </c>
      <c r="L575" t="str">
        <f t="shared" si="1145"/>
        <v/>
      </c>
      <c r="M575" t="str">
        <f t="shared" si="1145"/>
        <v/>
      </c>
      <c r="N575" s="148">
        <f>IF('StockBond Returns'!AD573=0,1,0)</f>
        <v>0</v>
      </c>
      <c r="O575">
        <f>IF( AND('StockBond Returns'!$AD573&lt;0,'StockBond Returns'!$AD573&gt;=-0.1),1,0)</f>
        <v>0</v>
      </c>
      <c r="P575">
        <f>IF( AND('StockBond Returns'!$AD573&lt;-0.1,'StockBond Returns'!$AD573&gt;=-0.2),1,0)</f>
        <v>0</v>
      </c>
      <c r="Q575">
        <f>IF( AND('StockBond Returns'!$AD573&lt;-0.2,'StockBond Returns'!$AD573&gt;=-0.3),1,0)</f>
        <v>0</v>
      </c>
      <c r="R575">
        <f>IF('StockBond Returns'!AD573&lt;-0.3,1,0)</f>
        <v>1</v>
      </c>
      <c r="S575" t="str">
        <f t="shared" ref="S575:W575" si="1146">IF(N575=1,$E575,"")</f>
        <v/>
      </c>
      <c r="T575" t="str">
        <f t="shared" si="1146"/>
        <v/>
      </c>
      <c r="U575" t="str">
        <f t="shared" si="1146"/>
        <v/>
      </c>
      <c r="V575" t="str">
        <f t="shared" si="1146"/>
        <v/>
      </c>
      <c r="W575" s="17">
        <f t="shared" ca="1" si="1146"/>
        <v>6.9384664857692221E-2</v>
      </c>
    </row>
    <row r="576" spans="1:23" ht="13" x14ac:dyDescent="0.15">
      <c r="A576">
        <f t="shared" si="30"/>
        <v>6</v>
      </c>
      <c r="B576">
        <f t="shared" si="31"/>
        <v>1918</v>
      </c>
      <c r="C576" s="149">
        <f t="shared" si="706"/>
        <v>6787</v>
      </c>
      <c r="D576" s="146">
        <f t="shared" si="9"/>
        <v>1918.4166666666235</v>
      </c>
      <c r="E576" s="147">
        <f ca="1">('StockBond Returns'!AA575+'StockBond Returns'!AC575-'Parameters &amp; Main Results'!$B$39)/'StockBond Returns'!AB575*12</f>
        <v>7.0003504512138201E-2</v>
      </c>
      <c r="F576" s="70">
        <f ca="1">'StockBond Returns'!AA575+'StockBond Returns'!AC575-'StockBond Returns'!AB575*'Distribution of Final Value'!$B$7</f>
        <v>10.163544945241743</v>
      </c>
      <c r="G576" s="17">
        <f>1/'StockBond Returns'!M574</f>
        <v>0.15274231614580766</v>
      </c>
      <c r="H576">
        <f t="shared" si="4"/>
        <v>1</v>
      </c>
      <c r="I576" s="64">
        <f t="shared" si="5"/>
        <v>0</v>
      </c>
      <c r="J576">
        <f t="shared" si="6"/>
        <v>0</v>
      </c>
      <c r="K576" s="17">
        <f t="shared" ref="K576:M576" ca="1" si="1147">IF(H576=1,$E576,"")</f>
        <v>7.0003504512138201E-2</v>
      </c>
      <c r="L576" t="str">
        <f t="shared" si="1147"/>
        <v/>
      </c>
      <c r="M576" t="str">
        <f t="shared" si="1147"/>
        <v/>
      </c>
      <c r="N576" s="148">
        <f>IF('StockBond Returns'!AD574=0,1,0)</f>
        <v>0</v>
      </c>
      <c r="O576">
        <f>IF( AND('StockBond Returns'!$AD574&lt;0,'StockBond Returns'!$AD574&gt;=-0.1),1,0)</f>
        <v>0</v>
      </c>
      <c r="P576">
        <f>IF( AND('StockBond Returns'!$AD574&lt;-0.1,'StockBond Returns'!$AD574&gt;=-0.2),1,0)</f>
        <v>0</v>
      </c>
      <c r="Q576">
        <f>IF( AND('StockBond Returns'!$AD574&lt;-0.2,'StockBond Returns'!$AD574&gt;=-0.3),1,0)</f>
        <v>0</v>
      </c>
      <c r="R576">
        <f>IF('StockBond Returns'!AD574&lt;-0.3,1,0)</f>
        <v>1</v>
      </c>
      <c r="S576" t="str">
        <f t="shared" ref="S576:W576" si="1148">IF(N576=1,$E576,"")</f>
        <v/>
      </c>
      <c r="T576" t="str">
        <f t="shared" si="1148"/>
        <v/>
      </c>
      <c r="U576" t="str">
        <f t="shared" si="1148"/>
        <v/>
      </c>
      <c r="V576" t="str">
        <f t="shared" si="1148"/>
        <v/>
      </c>
      <c r="W576" s="17">
        <f t="shared" ca="1" si="1148"/>
        <v>7.0003504512138201E-2</v>
      </c>
    </row>
    <row r="577" spans="1:23" ht="13" x14ac:dyDescent="0.15">
      <c r="A577">
        <f t="shared" si="30"/>
        <v>7</v>
      </c>
      <c r="B577">
        <f t="shared" si="31"/>
        <v>1918</v>
      </c>
      <c r="C577" s="149">
        <f t="shared" si="706"/>
        <v>6818</v>
      </c>
      <c r="D577" s="146">
        <f t="shared" si="9"/>
        <v>1918.4999999999568</v>
      </c>
      <c r="E577" s="147">
        <f ca="1">('StockBond Returns'!AA576+'StockBond Returns'!AC576-'Parameters &amp; Main Results'!$B$39)/'StockBond Returns'!AB576*12</f>
        <v>6.9680309913602648E-2</v>
      </c>
      <c r="F577" s="70">
        <f ca="1">'StockBond Returns'!AA576+'StockBond Returns'!AC576-'StockBond Returns'!AB576*'Distribution of Final Value'!$B$7</f>
        <v>9.83330853900965</v>
      </c>
      <c r="G577" s="17">
        <f>1/'StockBond Returns'!M575</f>
        <v>0.15254977343284767</v>
      </c>
      <c r="H577">
        <f t="shared" si="4"/>
        <v>1</v>
      </c>
      <c r="I577" s="64">
        <f t="shared" si="5"/>
        <v>0</v>
      </c>
      <c r="J577">
        <f t="shared" si="6"/>
        <v>0</v>
      </c>
      <c r="K577" s="17">
        <f t="shared" ref="K577:M577" ca="1" si="1149">IF(H577=1,$E577,"")</f>
        <v>6.9680309913602648E-2</v>
      </c>
      <c r="L577" t="str">
        <f t="shared" si="1149"/>
        <v/>
      </c>
      <c r="M577" t="str">
        <f t="shared" si="1149"/>
        <v/>
      </c>
      <c r="N577" s="148">
        <f>IF('StockBond Returns'!AD575=0,1,0)</f>
        <v>0</v>
      </c>
      <c r="O577">
        <f>IF( AND('StockBond Returns'!$AD575&lt;0,'StockBond Returns'!$AD575&gt;=-0.1),1,0)</f>
        <v>0</v>
      </c>
      <c r="P577">
        <f>IF( AND('StockBond Returns'!$AD575&lt;-0.1,'StockBond Returns'!$AD575&gt;=-0.2),1,0)</f>
        <v>0</v>
      </c>
      <c r="Q577">
        <f>IF( AND('StockBond Returns'!$AD575&lt;-0.2,'StockBond Returns'!$AD575&gt;=-0.3),1,0)</f>
        <v>0</v>
      </c>
      <c r="R577">
        <f>IF('StockBond Returns'!AD575&lt;-0.3,1,0)</f>
        <v>1</v>
      </c>
      <c r="S577" t="str">
        <f t="shared" ref="S577:W577" si="1150">IF(N577=1,$E577,"")</f>
        <v/>
      </c>
      <c r="T577" t="str">
        <f t="shared" si="1150"/>
        <v/>
      </c>
      <c r="U577" t="str">
        <f t="shared" si="1150"/>
        <v/>
      </c>
      <c r="V577" t="str">
        <f t="shared" si="1150"/>
        <v/>
      </c>
      <c r="W577" s="17">
        <f t="shared" ca="1" si="1150"/>
        <v>6.9680309913602648E-2</v>
      </c>
    </row>
    <row r="578" spans="1:23" ht="13" x14ac:dyDescent="0.15">
      <c r="A578">
        <f t="shared" si="30"/>
        <v>8</v>
      </c>
      <c r="B578">
        <f t="shared" si="31"/>
        <v>1918</v>
      </c>
      <c r="C578" s="149">
        <f t="shared" si="706"/>
        <v>6848</v>
      </c>
      <c r="D578" s="146">
        <f t="shared" si="9"/>
        <v>1918.5833333332901</v>
      </c>
      <c r="E578" s="147">
        <f ca="1">('StockBond Returns'!AA577+'StockBond Returns'!AC577-'Parameters &amp; Main Results'!$B$39)/'StockBond Returns'!AB577*12</f>
        <v>7.1911806535687628E-2</v>
      </c>
      <c r="F578" s="70">
        <f ca="1">'StockBond Returns'!AA577+'StockBond Returns'!AC577-'StockBond Returns'!AB577*'Distribution of Final Value'!$B$7</f>
        <v>10.486723955642026</v>
      </c>
      <c r="G578" s="17">
        <f>1/'StockBond Returns'!M576</f>
        <v>0.15728624924163845</v>
      </c>
      <c r="H578">
        <f t="shared" si="4"/>
        <v>1</v>
      </c>
      <c r="I578" s="64">
        <f t="shared" si="5"/>
        <v>0</v>
      </c>
      <c r="J578">
        <f t="shared" si="6"/>
        <v>0</v>
      </c>
      <c r="K578" s="17">
        <f t="shared" ref="K578:M578" ca="1" si="1151">IF(H578=1,$E578,"")</f>
        <v>7.1911806535687628E-2</v>
      </c>
      <c r="L578" t="str">
        <f t="shared" si="1151"/>
        <v/>
      </c>
      <c r="M578" t="str">
        <f t="shared" si="1151"/>
        <v/>
      </c>
      <c r="N578" s="148">
        <f>IF('StockBond Returns'!AD576=0,1,0)</f>
        <v>0</v>
      </c>
      <c r="O578">
        <f>IF( AND('StockBond Returns'!$AD576&lt;0,'StockBond Returns'!$AD576&gt;=-0.1),1,0)</f>
        <v>0</v>
      </c>
      <c r="P578">
        <f>IF( AND('StockBond Returns'!$AD576&lt;-0.1,'StockBond Returns'!$AD576&gt;=-0.2),1,0)</f>
        <v>0</v>
      </c>
      <c r="Q578">
        <f>IF( AND('StockBond Returns'!$AD576&lt;-0.2,'StockBond Returns'!$AD576&gt;=-0.3),1,0)</f>
        <v>0</v>
      </c>
      <c r="R578">
        <f>IF('StockBond Returns'!AD576&lt;-0.3,1,0)</f>
        <v>1</v>
      </c>
      <c r="S578" t="str">
        <f t="shared" ref="S578:W578" si="1152">IF(N578=1,$E578,"")</f>
        <v/>
      </c>
      <c r="T578" t="str">
        <f t="shared" si="1152"/>
        <v/>
      </c>
      <c r="U578" t="str">
        <f t="shared" si="1152"/>
        <v/>
      </c>
      <c r="V578" t="str">
        <f t="shared" si="1152"/>
        <v/>
      </c>
      <c r="W578" s="17">
        <f t="shared" ca="1" si="1152"/>
        <v>7.1911806535687628E-2</v>
      </c>
    </row>
    <row r="579" spans="1:23" ht="13" x14ac:dyDescent="0.15">
      <c r="A579">
        <f t="shared" si="30"/>
        <v>9</v>
      </c>
      <c r="B579">
        <f t="shared" si="31"/>
        <v>1918</v>
      </c>
      <c r="C579" s="149">
        <f t="shared" si="706"/>
        <v>6879</v>
      </c>
      <c r="D579" s="146">
        <f t="shared" si="9"/>
        <v>1918.6666666666233</v>
      </c>
      <c r="E579" s="147">
        <f ca="1">('StockBond Returns'!AA578+'StockBond Returns'!AC578-'Parameters &amp; Main Results'!$B$39)/'StockBond Returns'!AB578*12</f>
        <v>7.2167149050088392E-2</v>
      </c>
      <c r="F579" s="70">
        <f ca="1">'StockBond Returns'!AA578+'StockBond Returns'!AC578-'StockBond Returns'!AB578*'Distribution of Final Value'!$B$7</f>
        <v>10.897093479414959</v>
      </c>
      <c r="G579" s="17">
        <f>1/'StockBond Returns'!M577</f>
        <v>0.15677885205800204</v>
      </c>
      <c r="H579">
        <f t="shared" si="4"/>
        <v>1</v>
      </c>
      <c r="I579" s="64">
        <f t="shared" si="5"/>
        <v>0</v>
      </c>
      <c r="J579">
        <f t="shared" si="6"/>
        <v>0</v>
      </c>
      <c r="K579" s="17">
        <f t="shared" ref="K579:M579" ca="1" si="1153">IF(H579=1,$E579,"")</f>
        <v>7.2167149050088392E-2</v>
      </c>
      <c r="L579" t="str">
        <f t="shared" si="1153"/>
        <v/>
      </c>
      <c r="M579" t="str">
        <f t="shared" si="1153"/>
        <v/>
      </c>
      <c r="N579" s="148">
        <f>IF('StockBond Returns'!AD577=0,1,0)</f>
        <v>0</v>
      </c>
      <c r="O579">
        <f>IF( AND('StockBond Returns'!$AD577&lt;0,'StockBond Returns'!$AD577&gt;=-0.1),1,0)</f>
        <v>0</v>
      </c>
      <c r="P579">
        <f>IF( AND('StockBond Returns'!$AD577&lt;-0.1,'StockBond Returns'!$AD577&gt;=-0.2),1,0)</f>
        <v>0</v>
      </c>
      <c r="Q579">
        <f>IF( AND('StockBond Returns'!$AD577&lt;-0.2,'StockBond Returns'!$AD577&gt;=-0.3),1,0)</f>
        <v>0</v>
      </c>
      <c r="R579">
        <f>IF('StockBond Returns'!AD577&lt;-0.3,1,0)</f>
        <v>1</v>
      </c>
      <c r="S579" t="str">
        <f t="shared" ref="S579:W579" si="1154">IF(N579=1,$E579,"")</f>
        <v/>
      </c>
      <c r="T579" t="str">
        <f t="shared" si="1154"/>
        <v/>
      </c>
      <c r="U579" t="str">
        <f t="shared" si="1154"/>
        <v/>
      </c>
      <c r="V579" t="str">
        <f t="shared" si="1154"/>
        <v/>
      </c>
      <c r="W579" s="17">
        <f t="shared" ca="1" si="1154"/>
        <v>7.2167149050088392E-2</v>
      </c>
    </row>
    <row r="580" spans="1:23" ht="13" x14ac:dyDescent="0.15">
      <c r="A580">
        <f t="shared" si="30"/>
        <v>10</v>
      </c>
      <c r="B580">
        <f t="shared" si="31"/>
        <v>1918</v>
      </c>
      <c r="C580" s="149">
        <f t="shared" si="706"/>
        <v>6909</v>
      </c>
      <c r="D580" s="146">
        <f t="shared" si="9"/>
        <v>1918.7499999999566</v>
      </c>
      <c r="E580" s="147">
        <f ca="1">('StockBond Returns'!AA579+'StockBond Returns'!AC579-'Parameters &amp; Main Results'!$B$39)/'StockBond Returns'!AB579*12</f>
        <v>7.4593761504651884E-2</v>
      </c>
      <c r="F580" s="70">
        <f ca="1">'StockBond Returns'!AA579+'StockBond Returns'!AC579-'StockBond Returns'!AB579*'Distribution of Final Value'!$B$7</f>
        <v>11.58649392597869</v>
      </c>
      <c r="G580" s="17">
        <f>1/'StockBond Returns'!M578</f>
        <v>0.16034596553387845</v>
      </c>
      <c r="H580">
        <f t="shared" si="4"/>
        <v>1</v>
      </c>
      <c r="I580" s="64">
        <f t="shared" si="5"/>
        <v>0</v>
      </c>
      <c r="J580">
        <f t="shared" si="6"/>
        <v>0</v>
      </c>
      <c r="K580" s="17">
        <f t="shared" ref="K580:M580" ca="1" si="1155">IF(H580=1,$E580,"")</f>
        <v>7.4593761504651884E-2</v>
      </c>
      <c r="L580" t="str">
        <f t="shared" si="1155"/>
        <v/>
      </c>
      <c r="M580" t="str">
        <f t="shared" si="1155"/>
        <v/>
      </c>
      <c r="N580" s="148">
        <f>IF('StockBond Returns'!AD578=0,1,0)</f>
        <v>0</v>
      </c>
      <c r="O580">
        <f>IF( AND('StockBond Returns'!$AD578&lt;0,'StockBond Returns'!$AD578&gt;=-0.1),1,0)</f>
        <v>0</v>
      </c>
      <c r="P580">
        <f>IF( AND('StockBond Returns'!$AD578&lt;-0.1,'StockBond Returns'!$AD578&gt;=-0.2),1,0)</f>
        <v>0</v>
      </c>
      <c r="Q580">
        <f>IF( AND('StockBond Returns'!$AD578&lt;-0.2,'StockBond Returns'!$AD578&gt;=-0.3),1,0)</f>
        <v>0</v>
      </c>
      <c r="R580">
        <f>IF('StockBond Returns'!AD578&lt;-0.3,1,0)</f>
        <v>1</v>
      </c>
      <c r="S580" t="str">
        <f t="shared" ref="S580:W580" si="1156">IF(N580=1,$E580,"")</f>
        <v/>
      </c>
      <c r="T580" t="str">
        <f t="shared" si="1156"/>
        <v/>
      </c>
      <c r="U580" t="str">
        <f t="shared" si="1156"/>
        <v/>
      </c>
      <c r="V580" t="str">
        <f t="shared" si="1156"/>
        <v/>
      </c>
      <c r="W580" s="17">
        <f t="shared" ca="1" si="1156"/>
        <v>7.4593761504651884E-2</v>
      </c>
    </row>
    <row r="581" spans="1:23" ht="13" x14ac:dyDescent="0.15">
      <c r="A581">
        <f t="shared" si="30"/>
        <v>11</v>
      </c>
      <c r="B581">
        <f t="shared" si="31"/>
        <v>1918</v>
      </c>
      <c r="C581" s="149">
        <f t="shared" si="706"/>
        <v>6940</v>
      </c>
      <c r="D581" s="146">
        <f t="shared" si="9"/>
        <v>1918.8333333332898</v>
      </c>
      <c r="E581" s="147">
        <f ca="1">('StockBond Returns'!AA580+'StockBond Returns'!AC580-'Parameters &amp; Main Results'!$B$39)/'StockBond Returns'!AB580*12</f>
        <v>7.3302768029523901E-2</v>
      </c>
      <c r="F581" s="70">
        <f ca="1">'StockBond Returns'!AA580+'StockBond Returns'!AC580-'StockBond Returns'!AB580*'Distribution of Final Value'!$B$7</f>
        <v>11.359113025002367</v>
      </c>
      <c r="G581" s="17">
        <f>1/'StockBond Returns'!M579</f>
        <v>0.15325837144543358</v>
      </c>
      <c r="H581">
        <f t="shared" si="4"/>
        <v>1</v>
      </c>
      <c r="I581" s="64">
        <f t="shared" si="5"/>
        <v>0</v>
      </c>
      <c r="J581">
        <f t="shared" si="6"/>
        <v>0</v>
      </c>
      <c r="K581" s="17">
        <f t="shared" ref="K581:M581" ca="1" si="1157">IF(H581=1,$E581,"")</f>
        <v>7.3302768029523901E-2</v>
      </c>
      <c r="L581" t="str">
        <f t="shared" si="1157"/>
        <v/>
      </c>
      <c r="M581" t="str">
        <f t="shared" si="1157"/>
        <v/>
      </c>
      <c r="N581" s="148">
        <f>IF('StockBond Returns'!AD579=0,1,0)</f>
        <v>0</v>
      </c>
      <c r="O581">
        <f>IF( AND('StockBond Returns'!$AD579&lt;0,'StockBond Returns'!$AD579&gt;=-0.1),1,0)</f>
        <v>0</v>
      </c>
      <c r="P581">
        <f>IF( AND('StockBond Returns'!$AD579&lt;-0.1,'StockBond Returns'!$AD579&gt;=-0.2),1,0)</f>
        <v>0</v>
      </c>
      <c r="Q581">
        <f>IF( AND('StockBond Returns'!$AD579&lt;-0.2,'StockBond Returns'!$AD579&gt;=-0.3),1,0)</f>
        <v>0</v>
      </c>
      <c r="R581">
        <f>IF('StockBond Returns'!AD579&lt;-0.3,1,0)</f>
        <v>1</v>
      </c>
      <c r="S581" t="str">
        <f t="shared" ref="S581:W581" si="1158">IF(N581=1,$E581,"")</f>
        <v/>
      </c>
      <c r="T581" t="str">
        <f t="shared" si="1158"/>
        <v/>
      </c>
      <c r="U581" t="str">
        <f t="shared" si="1158"/>
        <v/>
      </c>
      <c r="V581" t="str">
        <f t="shared" si="1158"/>
        <v/>
      </c>
      <c r="W581" s="17">
        <f t="shared" ca="1" si="1158"/>
        <v>7.3302768029523901E-2</v>
      </c>
    </row>
    <row r="582" spans="1:23" ht="13" x14ac:dyDescent="0.15">
      <c r="A582">
        <f t="shared" si="30"/>
        <v>12</v>
      </c>
      <c r="B582">
        <f t="shared" si="31"/>
        <v>1918</v>
      </c>
      <c r="C582" s="149">
        <f t="shared" si="706"/>
        <v>6971</v>
      </c>
      <c r="D582" s="146">
        <f t="shared" si="9"/>
        <v>1918.9166666666231</v>
      </c>
      <c r="E582" s="147">
        <f ca="1">('StockBond Returns'!AA581+'StockBond Returns'!AC581-'Parameters &amp; Main Results'!$B$39)/'StockBond Returns'!AB581*12</f>
        <v>7.5508498442780736E-2</v>
      </c>
      <c r="F582" s="70">
        <f ca="1">'StockBond Returns'!AA581+'StockBond Returns'!AC581-'StockBond Returns'!AB581*'Distribution of Final Value'!$B$7</f>
        <v>11.978261474243503</v>
      </c>
      <c r="G582" s="17">
        <f>1/'StockBond Returns'!M580</f>
        <v>0.16049546645326246</v>
      </c>
      <c r="H582">
        <f t="shared" si="4"/>
        <v>1</v>
      </c>
      <c r="I582" s="64">
        <f t="shared" si="5"/>
        <v>0</v>
      </c>
      <c r="J582">
        <f t="shared" si="6"/>
        <v>0</v>
      </c>
      <c r="K582" s="17">
        <f t="shared" ref="K582:M582" ca="1" si="1159">IF(H582=1,$E582,"")</f>
        <v>7.5508498442780736E-2</v>
      </c>
      <c r="L582" t="str">
        <f t="shared" si="1159"/>
        <v/>
      </c>
      <c r="M582" t="str">
        <f t="shared" si="1159"/>
        <v/>
      </c>
      <c r="N582" s="148">
        <f>IF('StockBond Returns'!AD580=0,1,0)</f>
        <v>0</v>
      </c>
      <c r="O582">
        <f>IF( AND('StockBond Returns'!$AD580&lt;0,'StockBond Returns'!$AD580&gt;=-0.1),1,0)</f>
        <v>0</v>
      </c>
      <c r="P582">
        <f>IF( AND('StockBond Returns'!$AD580&lt;-0.1,'StockBond Returns'!$AD580&gt;=-0.2),1,0)</f>
        <v>0</v>
      </c>
      <c r="Q582">
        <f>IF( AND('StockBond Returns'!$AD580&lt;-0.2,'StockBond Returns'!$AD580&gt;=-0.3),1,0)</f>
        <v>0</v>
      </c>
      <c r="R582">
        <f>IF('StockBond Returns'!AD580&lt;-0.3,1,0)</f>
        <v>1</v>
      </c>
      <c r="S582" t="str">
        <f t="shared" ref="S582:W582" si="1160">IF(N582=1,$E582,"")</f>
        <v/>
      </c>
      <c r="T582" t="str">
        <f t="shared" si="1160"/>
        <v/>
      </c>
      <c r="U582" t="str">
        <f t="shared" si="1160"/>
        <v/>
      </c>
      <c r="V582" t="str">
        <f t="shared" si="1160"/>
        <v/>
      </c>
      <c r="W582" s="17">
        <f t="shared" ca="1" si="1160"/>
        <v>7.5508498442780736E-2</v>
      </c>
    </row>
    <row r="583" spans="1:23" ht="13" x14ac:dyDescent="0.15">
      <c r="A583">
        <f t="shared" si="30"/>
        <v>1</v>
      </c>
      <c r="B583">
        <f t="shared" si="31"/>
        <v>1919</v>
      </c>
      <c r="C583" s="149">
        <f t="shared" si="706"/>
        <v>6999</v>
      </c>
      <c r="D583" s="146">
        <f t="shared" si="9"/>
        <v>1918.9999999999563</v>
      </c>
      <c r="E583" s="147">
        <f ca="1">('StockBond Returns'!AA582+'StockBond Returns'!AC582-'Parameters &amp; Main Results'!$B$39)/'StockBond Returns'!AB582*12</f>
        <v>7.5892981398408499E-2</v>
      </c>
      <c r="F583" s="70">
        <f ca="1">'StockBond Returns'!AA582+'StockBond Returns'!AC582-'StockBond Returns'!AB582*'Distribution of Final Value'!$B$7</f>
        <v>12.235069498347874</v>
      </c>
      <c r="G583" s="17">
        <f>1/'StockBond Returns'!M581</f>
        <v>0.16264797883895143</v>
      </c>
      <c r="H583">
        <f t="shared" si="4"/>
        <v>1</v>
      </c>
      <c r="I583" s="64">
        <f t="shared" si="5"/>
        <v>0</v>
      </c>
      <c r="J583">
        <f t="shared" si="6"/>
        <v>0</v>
      </c>
      <c r="K583" s="17">
        <f t="shared" ref="K583:M583" ca="1" si="1161">IF(H583=1,$E583,"")</f>
        <v>7.5892981398408499E-2</v>
      </c>
      <c r="L583" t="str">
        <f t="shared" si="1161"/>
        <v/>
      </c>
      <c r="M583" t="str">
        <f t="shared" si="1161"/>
        <v/>
      </c>
      <c r="N583" s="148">
        <f>IF('StockBond Returns'!AD581=0,1,0)</f>
        <v>0</v>
      </c>
      <c r="O583">
        <f>IF( AND('StockBond Returns'!$AD581&lt;0,'StockBond Returns'!$AD581&gt;=-0.1),1,0)</f>
        <v>0</v>
      </c>
      <c r="P583">
        <f>IF( AND('StockBond Returns'!$AD581&lt;-0.1,'StockBond Returns'!$AD581&gt;=-0.2),1,0)</f>
        <v>0</v>
      </c>
      <c r="Q583">
        <f>IF( AND('StockBond Returns'!$AD581&lt;-0.2,'StockBond Returns'!$AD581&gt;=-0.3),1,0)</f>
        <v>0</v>
      </c>
      <c r="R583">
        <f>IF('StockBond Returns'!AD581&lt;-0.3,1,0)</f>
        <v>1</v>
      </c>
      <c r="S583" t="str">
        <f t="shared" ref="S583:W583" si="1162">IF(N583=1,$E583,"")</f>
        <v/>
      </c>
      <c r="T583" t="str">
        <f t="shared" si="1162"/>
        <v/>
      </c>
      <c r="U583" t="str">
        <f t="shared" si="1162"/>
        <v/>
      </c>
      <c r="V583" t="str">
        <f t="shared" si="1162"/>
        <v/>
      </c>
      <c r="W583" s="17">
        <f t="shared" ca="1" si="1162"/>
        <v>7.5892981398408499E-2</v>
      </c>
    </row>
    <row r="584" spans="1:23" ht="13" x14ac:dyDescent="0.15">
      <c r="A584">
        <f t="shared" si="30"/>
        <v>2</v>
      </c>
      <c r="B584">
        <f t="shared" si="31"/>
        <v>1919</v>
      </c>
      <c r="C584" s="149">
        <f t="shared" si="706"/>
        <v>7030</v>
      </c>
      <c r="D584" s="146">
        <f t="shared" si="9"/>
        <v>1919.0833333332896</v>
      </c>
      <c r="E584" s="147">
        <f ca="1">('StockBond Returns'!AA583+'StockBond Returns'!AC583-'Parameters &amp; Main Results'!$B$39)/'StockBond Returns'!AB583*12</f>
        <v>7.691345470789003E-2</v>
      </c>
      <c r="F584" s="70">
        <f ca="1">'StockBond Returns'!AA583+'StockBond Returns'!AC583-'StockBond Returns'!AB583*'Distribution of Final Value'!$B$7</f>
        <v>12.766275437549023</v>
      </c>
      <c r="G584" s="17">
        <f>1/'StockBond Returns'!M582</f>
        <v>0.16502674365648337</v>
      </c>
      <c r="H584">
        <f t="shared" si="4"/>
        <v>1</v>
      </c>
      <c r="I584" s="64">
        <f t="shared" si="5"/>
        <v>0</v>
      </c>
      <c r="J584">
        <f t="shared" si="6"/>
        <v>0</v>
      </c>
      <c r="K584" s="17">
        <f t="shared" ref="K584:M584" ca="1" si="1163">IF(H584=1,$E584,"")</f>
        <v>7.691345470789003E-2</v>
      </c>
      <c r="L584" t="str">
        <f t="shared" si="1163"/>
        <v/>
      </c>
      <c r="M584" t="str">
        <f t="shared" si="1163"/>
        <v/>
      </c>
      <c r="N584" s="148">
        <f>IF('StockBond Returns'!AD582=0,1,0)</f>
        <v>0</v>
      </c>
      <c r="O584">
        <f>IF( AND('StockBond Returns'!$AD582&lt;0,'StockBond Returns'!$AD582&gt;=-0.1),1,0)</f>
        <v>0</v>
      </c>
      <c r="P584">
        <f>IF( AND('StockBond Returns'!$AD582&lt;-0.1,'StockBond Returns'!$AD582&gt;=-0.2),1,0)</f>
        <v>0</v>
      </c>
      <c r="Q584">
        <f>IF( AND('StockBond Returns'!$AD582&lt;-0.2,'StockBond Returns'!$AD582&gt;=-0.3),1,0)</f>
        <v>0</v>
      </c>
      <c r="R584">
        <f>IF('StockBond Returns'!AD582&lt;-0.3,1,0)</f>
        <v>1</v>
      </c>
      <c r="S584" t="str">
        <f t="shared" ref="S584:W584" si="1164">IF(N584=1,$E584,"")</f>
        <v/>
      </c>
      <c r="T584" t="str">
        <f t="shared" si="1164"/>
        <v/>
      </c>
      <c r="U584" t="str">
        <f t="shared" si="1164"/>
        <v/>
      </c>
      <c r="V584" t="str">
        <f t="shared" si="1164"/>
        <v/>
      </c>
      <c r="W584" s="17">
        <f t="shared" ca="1" si="1164"/>
        <v>7.691345470789003E-2</v>
      </c>
    </row>
    <row r="585" spans="1:23" ht="13" x14ac:dyDescent="0.15">
      <c r="A585">
        <f t="shared" si="30"/>
        <v>3</v>
      </c>
      <c r="B585">
        <f t="shared" si="31"/>
        <v>1919</v>
      </c>
      <c r="C585" s="149">
        <f t="shared" si="706"/>
        <v>7060</v>
      </c>
      <c r="D585" s="146">
        <f t="shared" si="9"/>
        <v>1919.1666666666229</v>
      </c>
      <c r="E585" s="147">
        <f ca="1">('StockBond Returns'!AA584+'StockBond Returns'!AC584-'Parameters &amp; Main Results'!$B$39)/'StockBond Returns'!AB584*12</f>
        <v>7.3831234467386458E-2</v>
      </c>
      <c r="F585" s="70">
        <f ca="1">'StockBond Returns'!AA584+'StockBond Returns'!AC584-'StockBond Returns'!AB584*'Distribution of Final Value'!$B$7</f>
        <v>11.749420998317351</v>
      </c>
      <c r="G585" s="17">
        <f>1/'StockBond Returns'!M583</f>
        <v>0.15832541739230835</v>
      </c>
      <c r="H585">
        <f t="shared" si="4"/>
        <v>1</v>
      </c>
      <c r="I585" s="64">
        <f t="shared" si="5"/>
        <v>0</v>
      </c>
      <c r="J585">
        <f t="shared" si="6"/>
        <v>0</v>
      </c>
      <c r="K585" s="17">
        <f t="shared" ref="K585:M585" ca="1" si="1165">IF(H585=1,$E585,"")</f>
        <v>7.3831234467386458E-2</v>
      </c>
      <c r="L585" t="str">
        <f t="shared" si="1165"/>
        <v/>
      </c>
      <c r="M585" t="str">
        <f t="shared" si="1165"/>
        <v/>
      </c>
      <c r="N585" s="148">
        <f>IF('StockBond Returns'!AD583=0,1,0)</f>
        <v>0</v>
      </c>
      <c r="O585">
        <f>IF( AND('StockBond Returns'!$AD583&lt;0,'StockBond Returns'!$AD583&gt;=-0.1),1,0)</f>
        <v>0</v>
      </c>
      <c r="P585">
        <f>IF( AND('StockBond Returns'!$AD583&lt;-0.1,'StockBond Returns'!$AD583&gt;=-0.2),1,0)</f>
        <v>0</v>
      </c>
      <c r="Q585">
        <f>IF( AND('StockBond Returns'!$AD583&lt;-0.2,'StockBond Returns'!$AD583&gt;=-0.3),1,0)</f>
        <v>0</v>
      </c>
      <c r="R585">
        <f>IF('StockBond Returns'!AD583&lt;-0.3,1,0)</f>
        <v>1</v>
      </c>
      <c r="S585" t="str">
        <f t="shared" ref="S585:W585" si="1166">IF(N585=1,$E585,"")</f>
        <v/>
      </c>
      <c r="T585" t="str">
        <f t="shared" si="1166"/>
        <v/>
      </c>
      <c r="U585" t="str">
        <f t="shared" si="1166"/>
        <v/>
      </c>
      <c r="V585" t="str">
        <f t="shared" si="1166"/>
        <v/>
      </c>
      <c r="W585" s="17">
        <f t="shared" ca="1" si="1166"/>
        <v>7.3831234467386458E-2</v>
      </c>
    </row>
    <row r="586" spans="1:23" ht="13" x14ac:dyDescent="0.15">
      <c r="A586">
        <f t="shared" si="30"/>
        <v>4</v>
      </c>
      <c r="B586">
        <f t="shared" si="31"/>
        <v>1919</v>
      </c>
      <c r="C586" s="149">
        <f t="shared" si="706"/>
        <v>7091</v>
      </c>
      <c r="D586" s="146">
        <f t="shared" si="9"/>
        <v>1919.2499999999561</v>
      </c>
      <c r="E586" s="147">
        <f ca="1">('StockBond Returns'!AA585+'StockBond Returns'!AC585-'Parameters &amp; Main Results'!$B$39)/'StockBond Returns'!AB585*12</f>
        <v>7.4542223334922414E-2</v>
      </c>
      <c r="F586" s="70">
        <f ca="1">'StockBond Returns'!AA585+'StockBond Returns'!AC585-'StockBond Returns'!AB585*'Distribution of Final Value'!$B$7</f>
        <v>12.069850813698459</v>
      </c>
      <c r="G586" s="17">
        <f>1/'StockBond Returns'!M584</f>
        <v>0.15512709507053374</v>
      </c>
      <c r="H586">
        <f t="shared" si="4"/>
        <v>1</v>
      </c>
      <c r="I586" s="64">
        <f t="shared" si="5"/>
        <v>0</v>
      </c>
      <c r="J586">
        <f t="shared" si="6"/>
        <v>0</v>
      </c>
      <c r="K586" s="17">
        <f t="shared" ref="K586:M586" ca="1" si="1167">IF(H586=1,$E586,"")</f>
        <v>7.4542223334922414E-2</v>
      </c>
      <c r="L586" t="str">
        <f t="shared" si="1167"/>
        <v/>
      </c>
      <c r="M586" t="str">
        <f t="shared" si="1167"/>
        <v/>
      </c>
      <c r="N586" s="148">
        <f>IF('StockBond Returns'!AD584=0,1,0)</f>
        <v>0</v>
      </c>
      <c r="O586">
        <f>IF( AND('StockBond Returns'!$AD584&lt;0,'StockBond Returns'!$AD584&gt;=-0.1),1,0)</f>
        <v>0</v>
      </c>
      <c r="P586">
        <f>IF( AND('StockBond Returns'!$AD584&lt;-0.1,'StockBond Returns'!$AD584&gt;=-0.2),1,0)</f>
        <v>0</v>
      </c>
      <c r="Q586">
        <f>IF( AND('StockBond Returns'!$AD584&lt;-0.2,'StockBond Returns'!$AD584&gt;=-0.3),1,0)</f>
        <v>0</v>
      </c>
      <c r="R586">
        <f>IF('StockBond Returns'!AD584&lt;-0.3,1,0)</f>
        <v>1</v>
      </c>
      <c r="S586" t="str">
        <f t="shared" ref="S586:W586" si="1168">IF(N586=1,$E586,"")</f>
        <v/>
      </c>
      <c r="T586" t="str">
        <f t="shared" si="1168"/>
        <v/>
      </c>
      <c r="U586" t="str">
        <f t="shared" si="1168"/>
        <v/>
      </c>
      <c r="V586" t="str">
        <f t="shared" si="1168"/>
        <v/>
      </c>
      <c r="W586" s="17">
        <f t="shared" ca="1" si="1168"/>
        <v>7.4542223334922414E-2</v>
      </c>
    </row>
    <row r="587" spans="1:23" ht="13" x14ac:dyDescent="0.15">
      <c r="A587">
        <f t="shared" si="30"/>
        <v>5</v>
      </c>
      <c r="B587">
        <f t="shared" si="31"/>
        <v>1919</v>
      </c>
      <c r="C587" s="149">
        <f t="shared" si="706"/>
        <v>7121</v>
      </c>
      <c r="D587" s="146">
        <f t="shared" si="9"/>
        <v>1919.3333333332894</v>
      </c>
      <c r="E587" s="147">
        <f ca="1">('StockBond Returns'!AA586+'StockBond Returns'!AC586-'Parameters &amp; Main Results'!$B$39)/'StockBond Returns'!AB586*12</f>
        <v>7.3130453972462511E-2</v>
      </c>
      <c r="F587" s="70">
        <f ca="1">'StockBond Returns'!AA586+'StockBond Returns'!AC586-'StockBond Returns'!AB586*'Distribution of Final Value'!$B$7</f>
        <v>11.587306124083824</v>
      </c>
      <c r="G587" s="17">
        <f>1/'StockBond Returns'!M585</f>
        <v>0.15257093591900464</v>
      </c>
      <c r="H587">
        <f t="shared" si="4"/>
        <v>1</v>
      </c>
      <c r="I587" s="64">
        <f t="shared" si="5"/>
        <v>0</v>
      </c>
      <c r="J587">
        <f t="shared" si="6"/>
        <v>0</v>
      </c>
      <c r="K587" s="17">
        <f t="shared" ref="K587:M587" ca="1" si="1169">IF(H587=1,$E587,"")</f>
        <v>7.3130453972462511E-2</v>
      </c>
      <c r="L587" t="str">
        <f t="shared" si="1169"/>
        <v/>
      </c>
      <c r="M587" t="str">
        <f t="shared" si="1169"/>
        <v/>
      </c>
      <c r="N587" s="148">
        <f>IF('StockBond Returns'!AD585=0,1,0)</f>
        <v>0</v>
      </c>
      <c r="O587">
        <f>IF( AND('StockBond Returns'!$AD585&lt;0,'StockBond Returns'!$AD585&gt;=-0.1),1,0)</f>
        <v>0</v>
      </c>
      <c r="P587">
        <f>IF( AND('StockBond Returns'!$AD585&lt;-0.1,'StockBond Returns'!$AD585&gt;=-0.2),1,0)</f>
        <v>0</v>
      </c>
      <c r="Q587">
        <f>IF( AND('StockBond Returns'!$AD585&lt;-0.2,'StockBond Returns'!$AD585&gt;=-0.3),1,0)</f>
        <v>0</v>
      </c>
      <c r="R587">
        <f>IF('StockBond Returns'!AD585&lt;-0.3,1,0)</f>
        <v>1</v>
      </c>
      <c r="S587" t="str">
        <f t="shared" ref="S587:W587" si="1170">IF(N587=1,$E587,"")</f>
        <v/>
      </c>
      <c r="T587" t="str">
        <f t="shared" si="1170"/>
        <v/>
      </c>
      <c r="U587" t="str">
        <f t="shared" si="1170"/>
        <v/>
      </c>
      <c r="V587" t="str">
        <f t="shared" si="1170"/>
        <v/>
      </c>
      <c r="W587" s="17">
        <f t="shared" ca="1" si="1170"/>
        <v>7.3130453972462511E-2</v>
      </c>
    </row>
    <row r="588" spans="1:23" ht="13" x14ac:dyDescent="0.15">
      <c r="A588">
        <f t="shared" si="30"/>
        <v>6</v>
      </c>
      <c r="B588">
        <f t="shared" si="31"/>
        <v>1919</v>
      </c>
      <c r="C588" s="149">
        <f t="shared" si="706"/>
        <v>7152</v>
      </c>
      <c r="D588" s="146">
        <f t="shared" si="9"/>
        <v>1919.4166666666226</v>
      </c>
      <c r="E588" s="147">
        <f ca="1">('StockBond Returns'!AA587+'StockBond Returns'!AC587-'Parameters &amp; Main Results'!$B$39)/'StockBond Returns'!AB587*12</f>
        <v>6.980246018972612E-2</v>
      </c>
      <c r="F588" s="70">
        <f ca="1">'StockBond Returns'!AA587+'StockBond Returns'!AC587-'StockBond Returns'!AB587*'Distribution of Final Value'!$B$7</f>
        <v>10.472447796066998</v>
      </c>
      <c r="G588" s="17">
        <f>1/'StockBond Returns'!M586</f>
        <v>0.14259053095268195</v>
      </c>
      <c r="H588">
        <f t="shared" si="4"/>
        <v>1</v>
      </c>
      <c r="I588" s="64">
        <f t="shared" si="5"/>
        <v>0</v>
      </c>
      <c r="J588">
        <f t="shared" si="6"/>
        <v>0</v>
      </c>
      <c r="K588" s="17">
        <f t="shared" ref="K588:M588" ca="1" si="1171">IF(H588=1,$E588,"")</f>
        <v>6.980246018972612E-2</v>
      </c>
      <c r="L588" t="str">
        <f t="shared" si="1171"/>
        <v/>
      </c>
      <c r="M588" t="str">
        <f t="shared" si="1171"/>
        <v/>
      </c>
      <c r="N588" s="148">
        <f>IF('StockBond Returns'!AD586=0,1,0)</f>
        <v>0</v>
      </c>
      <c r="O588">
        <f>IF( AND('StockBond Returns'!$AD586&lt;0,'StockBond Returns'!$AD586&gt;=-0.1),1,0)</f>
        <v>0</v>
      </c>
      <c r="P588">
        <f>IF( AND('StockBond Returns'!$AD586&lt;-0.1,'StockBond Returns'!$AD586&gt;=-0.2),1,0)</f>
        <v>0</v>
      </c>
      <c r="Q588">
        <f>IF( AND('StockBond Returns'!$AD586&lt;-0.2,'StockBond Returns'!$AD586&gt;=-0.3),1,0)</f>
        <v>1</v>
      </c>
      <c r="R588">
        <f>IF('StockBond Returns'!AD586&lt;-0.3,1,0)</f>
        <v>0</v>
      </c>
      <c r="S588" t="str">
        <f t="shared" ref="S588:W588" si="1172">IF(N588=1,$E588,"")</f>
        <v/>
      </c>
      <c r="T588" t="str">
        <f t="shared" si="1172"/>
        <v/>
      </c>
      <c r="U588" t="str">
        <f t="shared" si="1172"/>
        <v/>
      </c>
      <c r="V588" s="17">
        <f t="shared" ca="1" si="1172"/>
        <v>6.980246018972612E-2</v>
      </c>
      <c r="W588" t="str">
        <f t="shared" si="1172"/>
        <v/>
      </c>
    </row>
    <row r="589" spans="1:23" ht="13" x14ac:dyDescent="0.15">
      <c r="A589">
        <f t="shared" si="30"/>
        <v>7</v>
      </c>
      <c r="B589">
        <f t="shared" si="31"/>
        <v>1919</v>
      </c>
      <c r="C589" s="149">
        <f t="shared" si="706"/>
        <v>7183</v>
      </c>
      <c r="D589" s="146">
        <f t="shared" si="9"/>
        <v>1919.4999999999559</v>
      </c>
      <c r="E589" s="147">
        <f ca="1">('StockBond Returns'!AA588+'StockBond Returns'!AC588-'Parameters &amp; Main Results'!$B$39)/'StockBond Returns'!AB588*12</f>
        <v>7.1440916369235774E-2</v>
      </c>
      <c r="F589" s="70">
        <f ca="1">'StockBond Returns'!AA588+'StockBond Returns'!AC588-'StockBond Returns'!AB588*'Distribution of Final Value'!$B$7</f>
        <v>11.145742533420115</v>
      </c>
      <c r="G589" s="17">
        <f>1/'StockBond Returns'!M587</f>
        <v>0.1404170785737309</v>
      </c>
      <c r="H589">
        <f t="shared" si="4"/>
        <v>1</v>
      </c>
      <c r="I589" s="64">
        <f t="shared" si="5"/>
        <v>0</v>
      </c>
      <c r="J589">
        <f t="shared" si="6"/>
        <v>0</v>
      </c>
      <c r="K589" s="17">
        <f t="shared" ref="K589:M589" ca="1" si="1173">IF(H589=1,$E589,"")</f>
        <v>7.1440916369235774E-2</v>
      </c>
      <c r="L589" t="str">
        <f t="shared" si="1173"/>
        <v/>
      </c>
      <c r="M589" t="str">
        <f t="shared" si="1173"/>
        <v/>
      </c>
      <c r="N589" s="148">
        <f>IF('StockBond Returns'!AD587=0,1,0)</f>
        <v>0</v>
      </c>
      <c r="O589">
        <f>IF( AND('StockBond Returns'!$AD587&lt;0,'StockBond Returns'!$AD587&gt;=-0.1),1,0)</f>
        <v>0</v>
      </c>
      <c r="P589">
        <f>IF( AND('StockBond Returns'!$AD587&lt;-0.1,'StockBond Returns'!$AD587&gt;=-0.2),1,0)</f>
        <v>0</v>
      </c>
      <c r="Q589">
        <f>IF( AND('StockBond Returns'!$AD587&lt;-0.2,'StockBond Returns'!$AD587&gt;=-0.3),1,0)</f>
        <v>1</v>
      </c>
      <c r="R589">
        <f>IF('StockBond Returns'!AD587&lt;-0.3,1,0)</f>
        <v>0</v>
      </c>
      <c r="S589" t="str">
        <f t="shared" ref="S589:W589" si="1174">IF(N589=1,$E589,"")</f>
        <v/>
      </c>
      <c r="T589" t="str">
        <f t="shared" si="1174"/>
        <v/>
      </c>
      <c r="U589" t="str">
        <f t="shared" si="1174"/>
        <v/>
      </c>
      <c r="V589" s="17">
        <f t="shared" ca="1" si="1174"/>
        <v>7.1440916369235774E-2</v>
      </c>
      <c r="W589" t="str">
        <f t="shared" si="1174"/>
        <v/>
      </c>
    </row>
    <row r="590" spans="1:23" ht="13" x14ac:dyDescent="0.15">
      <c r="A590">
        <f t="shared" si="30"/>
        <v>8</v>
      </c>
      <c r="B590">
        <f t="shared" si="31"/>
        <v>1919</v>
      </c>
      <c r="C590" s="149">
        <f t="shared" si="706"/>
        <v>7213</v>
      </c>
      <c r="D590" s="146">
        <f t="shared" si="9"/>
        <v>1919.5833333332891</v>
      </c>
      <c r="E590" s="147">
        <f ca="1">('StockBond Returns'!AA589+'StockBond Returns'!AC589-'Parameters &amp; Main Results'!$B$39)/'StockBond Returns'!AB589*12</f>
        <v>7.0455114980908951E-2</v>
      </c>
      <c r="F590" s="70">
        <f ca="1">'StockBond Returns'!AA589+'StockBond Returns'!AC589-'StockBond Returns'!AB589*'Distribution of Final Value'!$B$7</f>
        <v>10.897921432394696</v>
      </c>
      <c r="G590" s="17">
        <f>1/'StockBond Returns'!M588</f>
        <v>0.14788908590672911</v>
      </c>
      <c r="H590">
        <f t="shared" si="4"/>
        <v>1</v>
      </c>
      <c r="I590" s="64">
        <f t="shared" si="5"/>
        <v>0</v>
      </c>
      <c r="J590">
        <f t="shared" si="6"/>
        <v>0</v>
      </c>
      <c r="K590" s="17">
        <f t="shared" ref="K590:M590" ca="1" si="1175">IF(H590=1,$E590,"")</f>
        <v>7.0455114980908951E-2</v>
      </c>
      <c r="L590" t="str">
        <f t="shared" si="1175"/>
        <v/>
      </c>
      <c r="M590" t="str">
        <f t="shared" si="1175"/>
        <v/>
      </c>
      <c r="N590" s="148">
        <f>IF('StockBond Returns'!AD588=0,1,0)</f>
        <v>0</v>
      </c>
      <c r="O590">
        <f>IF( AND('StockBond Returns'!$AD588&lt;0,'StockBond Returns'!$AD588&gt;=-0.1),1,0)</f>
        <v>0</v>
      </c>
      <c r="P590">
        <f>IF( AND('StockBond Returns'!$AD588&lt;-0.1,'StockBond Returns'!$AD588&gt;=-0.2),1,0)</f>
        <v>0</v>
      </c>
      <c r="Q590">
        <f>IF( AND('StockBond Returns'!$AD588&lt;-0.2,'StockBond Returns'!$AD588&gt;=-0.3),1,0)</f>
        <v>1</v>
      </c>
      <c r="R590">
        <f>IF('StockBond Returns'!AD588&lt;-0.3,1,0)</f>
        <v>0</v>
      </c>
      <c r="S590" t="str">
        <f t="shared" ref="S590:W590" si="1176">IF(N590=1,$E590,"")</f>
        <v/>
      </c>
      <c r="T590" t="str">
        <f t="shared" si="1176"/>
        <v/>
      </c>
      <c r="U590" t="str">
        <f t="shared" si="1176"/>
        <v/>
      </c>
      <c r="V590" s="17">
        <f t="shared" ca="1" si="1176"/>
        <v>7.0455114980908951E-2</v>
      </c>
      <c r="W590" t="str">
        <f t="shared" si="1176"/>
        <v/>
      </c>
    </row>
    <row r="591" spans="1:23" ht="13" x14ac:dyDescent="0.15">
      <c r="A591">
        <f t="shared" si="30"/>
        <v>9</v>
      </c>
      <c r="B591">
        <f t="shared" si="31"/>
        <v>1919</v>
      </c>
      <c r="C591" s="149">
        <f t="shared" si="706"/>
        <v>7244</v>
      </c>
      <c r="D591" s="146">
        <f t="shared" si="9"/>
        <v>1919.6666666666224</v>
      </c>
      <c r="E591" s="147">
        <f ca="1">('StockBond Returns'!AA590+'StockBond Returns'!AC590-'Parameters &amp; Main Results'!$B$39)/'StockBond Returns'!AB590*12</f>
        <v>7.6314055336385647E-2</v>
      </c>
      <c r="F591" s="70">
        <f ca="1">'StockBond Returns'!AA590+'StockBond Returns'!AC590-'StockBond Returns'!AB590*'Distribution of Final Value'!$B$7</f>
        <v>12.779527684369222</v>
      </c>
      <c r="G591" s="17">
        <f>1/'StockBond Returns'!M589</f>
        <v>0.15053834129132948</v>
      </c>
      <c r="H591">
        <f t="shared" si="4"/>
        <v>1</v>
      </c>
      <c r="I591" s="64">
        <f t="shared" si="5"/>
        <v>0</v>
      </c>
      <c r="J591">
        <f t="shared" si="6"/>
        <v>0</v>
      </c>
      <c r="K591" s="17">
        <f t="shared" ref="K591:M591" ca="1" si="1177">IF(H591=1,$E591,"")</f>
        <v>7.6314055336385647E-2</v>
      </c>
      <c r="L591" t="str">
        <f t="shared" si="1177"/>
        <v/>
      </c>
      <c r="M591" t="str">
        <f t="shared" si="1177"/>
        <v/>
      </c>
      <c r="N591" s="148">
        <f>IF('StockBond Returns'!AD589=0,1,0)</f>
        <v>0</v>
      </c>
      <c r="O591">
        <f>IF( AND('StockBond Returns'!$AD589&lt;0,'StockBond Returns'!$AD589&gt;=-0.1),1,0)</f>
        <v>0</v>
      </c>
      <c r="P591">
        <f>IF( AND('StockBond Returns'!$AD589&lt;-0.1,'StockBond Returns'!$AD589&gt;=-0.2),1,0)</f>
        <v>0</v>
      </c>
      <c r="Q591">
        <f>IF( AND('StockBond Returns'!$AD589&lt;-0.2,'StockBond Returns'!$AD589&gt;=-0.3),1,0)</f>
        <v>0</v>
      </c>
      <c r="R591">
        <f>IF('StockBond Returns'!AD589&lt;-0.3,1,0)</f>
        <v>1</v>
      </c>
      <c r="S591" t="str">
        <f t="shared" ref="S591:W591" si="1178">IF(N591=1,$E591,"")</f>
        <v/>
      </c>
      <c r="T591" t="str">
        <f t="shared" si="1178"/>
        <v/>
      </c>
      <c r="U591" t="str">
        <f t="shared" si="1178"/>
        <v/>
      </c>
      <c r="V591" t="str">
        <f t="shared" si="1178"/>
        <v/>
      </c>
      <c r="W591" s="17">
        <f t="shared" ca="1" si="1178"/>
        <v>7.6314055336385647E-2</v>
      </c>
    </row>
    <row r="592" spans="1:23" ht="13" x14ac:dyDescent="0.15">
      <c r="A592">
        <f t="shared" si="30"/>
        <v>10</v>
      </c>
      <c r="B592">
        <f t="shared" si="31"/>
        <v>1919</v>
      </c>
      <c r="C592" s="149">
        <f t="shared" si="706"/>
        <v>7274</v>
      </c>
      <c r="D592" s="146">
        <f t="shared" si="9"/>
        <v>1919.7499999999557</v>
      </c>
      <c r="E592" s="147">
        <f ca="1">('StockBond Returns'!AA591+'StockBond Returns'!AC591-'Parameters &amp; Main Results'!$B$39)/'StockBond Returns'!AB591*12</f>
        <v>7.5707924459298373E-2</v>
      </c>
      <c r="F592" s="70">
        <f ca="1">'StockBond Returns'!AA591+'StockBond Returns'!AC591-'StockBond Returns'!AB591*'Distribution of Final Value'!$B$7</f>
        <v>12.783535076197834</v>
      </c>
      <c r="G592" s="17">
        <f>1/'StockBond Returns'!M590</f>
        <v>0.1483770658240266</v>
      </c>
      <c r="H592">
        <f t="shared" si="4"/>
        <v>1</v>
      </c>
      <c r="I592" s="64">
        <f t="shared" si="5"/>
        <v>0</v>
      </c>
      <c r="J592">
        <f t="shared" si="6"/>
        <v>0</v>
      </c>
      <c r="K592" s="17">
        <f t="shared" ref="K592:M592" ca="1" si="1179">IF(H592=1,$E592,"")</f>
        <v>7.5707924459298373E-2</v>
      </c>
      <c r="L592" t="str">
        <f t="shared" si="1179"/>
        <v/>
      </c>
      <c r="M592" t="str">
        <f t="shared" si="1179"/>
        <v/>
      </c>
      <c r="N592" s="148">
        <f>IF('StockBond Returns'!AD590=0,1,0)</f>
        <v>0</v>
      </c>
      <c r="O592">
        <f>IF( AND('StockBond Returns'!$AD590&lt;0,'StockBond Returns'!$AD590&gt;=-0.1),1,0)</f>
        <v>0</v>
      </c>
      <c r="P592">
        <f>IF( AND('StockBond Returns'!$AD590&lt;-0.1,'StockBond Returns'!$AD590&gt;=-0.2),1,0)</f>
        <v>0</v>
      </c>
      <c r="Q592">
        <f>IF( AND('StockBond Returns'!$AD590&lt;-0.2,'StockBond Returns'!$AD590&gt;=-0.3),1,0)</f>
        <v>0</v>
      </c>
      <c r="R592">
        <f>IF('StockBond Returns'!AD590&lt;-0.3,1,0)</f>
        <v>1</v>
      </c>
      <c r="S592" t="str">
        <f t="shared" ref="S592:W592" si="1180">IF(N592=1,$E592,"")</f>
        <v/>
      </c>
      <c r="T592" t="str">
        <f t="shared" si="1180"/>
        <v/>
      </c>
      <c r="U592" t="str">
        <f t="shared" si="1180"/>
        <v/>
      </c>
      <c r="V592" t="str">
        <f t="shared" si="1180"/>
        <v/>
      </c>
      <c r="W592" s="17">
        <f t="shared" ca="1" si="1180"/>
        <v>7.5707924459298373E-2</v>
      </c>
    </row>
    <row r="593" spans="1:23" ht="13" x14ac:dyDescent="0.15">
      <c r="A593">
        <f t="shared" si="30"/>
        <v>11</v>
      </c>
      <c r="B593">
        <f t="shared" si="31"/>
        <v>1919</v>
      </c>
      <c r="C593" s="149">
        <f t="shared" si="706"/>
        <v>7305</v>
      </c>
      <c r="D593" s="146">
        <f t="shared" si="9"/>
        <v>1919.8333333332889</v>
      </c>
      <c r="E593" s="147">
        <f ca="1">('StockBond Returns'!AA592+'StockBond Returns'!AC592-'Parameters &amp; Main Results'!$B$39)/'StockBond Returns'!AB592*12</f>
        <v>7.295791989922927E-2</v>
      </c>
      <c r="F593" s="70">
        <f ca="1">'StockBond Returns'!AA592+'StockBond Returns'!AC592-'StockBond Returns'!AB592*'Distribution of Final Value'!$B$7</f>
        <v>11.816454589833588</v>
      </c>
      <c r="G593" s="17">
        <f>1/'StockBond Returns'!M591</f>
        <v>0.14394642700914717</v>
      </c>
      <c r="H593">
        <f t="shared" si="4"/>
        <v>1</v>
      </c>
      <c r="I593" s="64">
        <f t="shared" si="5"/>
        <v>0</v>
      </c>
      <c r="J593">
        <f t="shared" si="6"/>
        <v>0</v>
      </c>
      <c r="K593" s="17">
        <f t="shared" ref="K593:M593" ca="1" si="1181">IF(H593=1,$E593,"")</f>
        <v>7.295791989922927E-2</v>
      </c>
      <c r="L593" t="str">
        <f t="shared" si="1181"/>
        <v/>
      </c>
      <c r="M593" t="str">
        <f t="shared" si="1181"/>
        <v/>
      </c>
      <c r="N593" s="148">
        <f>IF('StockBond Returns'!AD591=0,1,0)</f>
        <v>0</v>
      </c>
      <c r="O593">
        <f>IF( AND('StockBond Returns'!$AD591&lt;0,'StockBond Returns'!$AD591&gt;=-0.1),1,0)</f>
        <v>0</v>
      </c>
      <c r="P593">
        <f>IF( AND('StockBond Returns'!$AD591&lt;-0.1,'StockBond Returns'!$AD591&gt;=-0.2),1,0)</f>
        <v>0</v>
      </c>
      <c r="Q593">
        <f>IF( AND('StockBond Returns'!$AD591&lt;-0.2,'StockBond Returns'!$AD591&gt;=-0.3),1,0)</f>
        <v>1</v>
      </c>
      <c r="R593">
        <f>IF('StockBond Returns'!AD591&lt;-0.3,1,0)</f>
        <v>0</v>
      </c>
      <c r="S593" t="str">
        <f t="shared" ref="S593:W593" si="1182">IF(N593=1,$E593,"")</f>
        <v/>
      </c>
      <c r="T593" t="str">
        <f t="shared" si="1182"/>
        <v/>
      </c>
      <c r="U593" t="str">
        <f t="shared" si="1182"/>
        <v/>
      </c>
      <c r="V593" s="17">
        <f t="shared" ca="1" si="1182"/>
        <v>7.295791989922927E-2</v>
      </c>
      <c r="W593" t="str">
        <f t="shared" si="1182"/>
        <v/>
      </c>
    </row>
    <row r="594" spans="1:23" ht="13" x14ac:dyDescent="0.15">
      <c r="A594">
        <f t="shared" si="30"/>
        <v>12</v>
      </c>
      <c r="B594">
        <f t="shared" si="31"/>
        <v>1919</v>
      </c>
      <c r="C594" s="149">
        <f t="shared" si="706"/>
        <v>7336</v>
      </c>
      <c r="D594" s="146">
        <f t="shared" si="9"/>
        <v>1919.9166666666222</v>
      </c>
      <c r="E594" s="147">
        <f ca="1">('StockBond Returns'!AA593+'StockBond Returns'!AC593-'Parameters &amp; Main Results'!$B$39)/'StockBond Returns'!AB593*12</f>
        <v>7.8283202341946911E-2</v>
      </c>
      <c r="F594" s="70">
        <f ca="1">'StockBond Returns'!AA593+'StockBond Returns'!AC593-'StockBond Returns'!AB593*'Distribution of Final Value'!$B$7</f>
        <v>13.578320721189188</v>
      </c>
      <c r="G594" s="17">
        <f>1/'StockBond Returns'!M592</f>
        <v>0.16041177239989146</v>
      </c>
      <c r="H594">
        <f t="shared" si="4"/>
        <v>1</v>
      </c>
      <c r="I594" s="64">
        <f t="shared" si="5"/>
        <v>0</v>
      </c>
      <c r="J594">
        <f t="shared" si="6"/>
        <v>0</v>
      </c>
      <c r="K594" s="17">
        <f t="shared" ref="K594:M594" ca="1" si="1183">IF(H594=1,$E594,"")</f>
        <v>7.8283202341946911E-2</v>
      </c>
      <c r="L594" t="str">
        <f t="shared" si="1183"/>
        <v/>
      </c>
      <c r="M594" t="str">
        <f t="shared" si="1183"/>
        <v/>
      </c>
      <c r="N594" s="148">
        <f>IF('StockBond Returns'!AD592=0,1,0)</f>
        <v>0</v>
      </c>
      <c r="O594">
        <f>IF( AND('StockBond Returns'!$AD592&lt;0,'StockBond Returns'!$AD592&gt;=-0.1),1,0)</f>
        <v>0</v>
      </c>
      <c r="P594">
        <f>IF( AND('StockBond Returns'!$AD592&lt;-0.1,'StockBond Returns'!$AD592&gt;=-0.2),1,0)</f>
        <v>0</v>
      </c>
      <c r="Q594">
        <f>IF( AND('StockBond Returns'!$AD592&lt;-0.2,'StockBond Returns'!$AD592&gt;=-0.3),1,0)</f>
        <v>0</v>
      </c>
      <c r="R594">
        <f>IF('StockBond Returns'!AD592&lt;-0.3,1,0)</f>
        <v>1</v>
      </c>
      <c r="S594" t="str">
        <f t="shared" ref="S594:W594" si="1184">IF(N594=1,$E594,"")</f>
        <v/>
      </c>
      <c r="T594" t="str">
        <f t="shared" si="1184"/>
        <v/>
      </c>
      <c r="U594" t="str">
        <f t="shared" si="1184"/>
        <v/>
      </c>
      <c r="V594" t="str">
        <f t="shared" si="1184"/>
        <v/>
      </c>
      <c r="W594" s="17">
        <f t="shared" ca="1" si="1184"/>
        <v>7.8283202341946911E-2</v>
      </c>
    </row>
    <row r="595" spans="1:23" ht="13" x14ac:dyDescent="0.15">
      <c r="A595">
        <f t="shared" si="30"/>
        <v>1</v>
      </c>
      <c r="B595">
        <f t="shared" si="31"/>
        <v>1920</v>
      </c>
      <c r="C595" s="149">
        <f t="shared" si="706"/>
        <v>7365</v>
      </c>
      <c r="D595" s="146">
        <f t="shared" si="9"/>
        <v>1919.9999999999554</v>
      </c>
      <c r="E595" s="147">
        <f ca="1">('StockBond Returns'!AA594+'StockBond Returns'!AC594-'Parameters &amp; Main Results'!$B$39)/'StockBond Returns'!AB594*12</f>
        <v>8.0504551715041617E-2</v>
      </c>
      <c r="F595" s="70">
        <f ca="1">'StockBond Returns'!AA594+'StockBond Returns'!AC594-'StockBond Returns'!AB594*'Distribution of Final Value'!$B$7</f>
        <v>14.332841807173457</v>
      </c>
      <c r="G595" s="17">
        <f>1/'StockBond Returns'!M593</f>
        <v>0.16045696371822069</v>
      </c>
      <c r="H595">
        <f t="shared" si="4"/>
        <v>1</v>
      </c>
      <c r="I595" s="64">
        <f t="shared" si="5"/>
        <v>0</v>
      </c>
      <c r="J595">
        <f t="shared" si="6"/>
        <v>0</v>
      </c>
      <c r="K595" s="17">
        <f t="shared" ref="K595:M595" ca="1" si="1185">IF(H595=1,$E595,"")</f>
        <v>8.0504551715041617E-2</v>
      </c>
      <c r="L595" t="str">
        <f t="shared" si="1185"/>
        <v/>
      </c>
      <c r="M595" t="str">
        <f t="shared" si="1185"/>
        <v/>
      </c>
      <c r="N595" s="148">
        <f>IF('StockBond Returns'!AD593=0,1,0)</f>
        <v>0</v>
      </c>
      <c r="O595">
        <f>IF( AND('StockBond Returns'!$AD593&lt;0,'StockBond Returns'!$AD593&gt;=-0.1),1,0)</f>
        <v>0</v>
      </c>
      <c r="P595">
        <f>IF( AND('StockBond Returns'!$AD593&lt;-0.1,'StockBond Returns'!$AD593&gt;=-0.2),1,0)</f>
        <v>0</v>
      </c>
      <c r="Q595">
        <f>IF( AND('StockBond Returns'!$AD593&lt;-0.2,'StockBond Returns'!$AD593&gt;=-0.3),1,0)</f>
        <v>0</v>
      </c>
      <c r="R595">
        <f>IF('StockBond Returns'!AD593&lt;-0.3,1,0)</f>
        <v>1</v>
      </c>
      <c r="S595" t="str">
        <f t="shared" ref="S595:W595" si="1186">IF(N595=1,$E595,"")</f>
        <v/>
      </c>
      <c r="T595" t="str">
        <f t="shared" si="1186"/>
        <v/>
      </c>
      <c r="U595" t="str">
        <f t="shared" si="1186"/>
        <v/>
      </c>
      <c r="V595" t="str">
        <f t="shared" si="1186"/>
        <v/>
      </c>
      <c r="W595" s="17">
        <f t="shared" ca="1" si="1186"/>
        <v>8.0504551715041617E-2</v>
      </c>
    </row>
    <row r="596" spans="1:23" ht="13" x14ac:dyDescent="0.15">
      <c r="A596">
        <f t="shared" si="30"/>
        <v>2</v>
      </c>
      <c r="B596">
        <f t="shared" si="31"/>
        <v>1920</v>
      </c>
      <c r="C596" s="149">
        <f t="shared" si="706"/>
        <v>7396</v>
      </c>
      <c r="D596" s="146">
        <f t="shared" si="9"/>
        <v>1920.0833333332887</v>
      </c>
      <c r="E596" s="147">
        <f ca="1">('StockBond Returns'!AA595+'StockBond Returns'!AC595-'Parameters &amp; Main Results'!$B$39)/'StockBond Returns'!AB595*12</f>
        <v>8.4256659981724324E-2</v>
      </c>
      <c r="F596" s="70">
        <f ca="1">'StockBond Returns'!AA595+'StockBond Returns'!AC595-'StockBond Returns'!AB595*'Distribution of Final Value'!$B$7</f>
        <v>15.978603562708278</v>
      </c>
      <c r="G596" s="17">
        <f>1/'StockBond Returns'!M594</f>
        <v>0.17774144331896113</v>
      </c>
      <c r="H596">
        <f t="shared" si="4"/>
        <v>1</v>
      </c>
      <c r="I596" s="64">
        <f t="shared" si="5"/>
        <v>0</v>
      </c>
      <c r="J596">
        <f t="shared" si="6"/>
        <v>0</v>
      </c>
      <c r="K596" s="17">
        <f t="shared" ref="K596:M596" ca="1" si="1187">IF(H596=1,$E596,"")</f>
        <v>8.4256659981724324E-2</v>
      </c>
      <c r="L596" t="str">
        <f t="shared" si="1187"/>
        <v/>
      </c>
      <c r="M596" t="str">
        <f t="shared" si="1187"/>
        <v/>
      </c>
      <c r="N596" s="148">
        <f>IF('StockBond Returns'!AD594=0,1,0)</f>
        <v>0</v>
      </c>
      <c r="O596">
        <f>IF( AND('StockBond Returns'!$AD594&lt;0,'StockBond Returns'!$AD594&gt;=-0.1),1,0)</f>
        <v>0</v>
      </c>
      <c r="P596">
        <f>IF( AND('StockBond Returns'!$AD594&lt;-0.1,'StockBond Returns'!$AD594&gt;=-0.2),1,0)</f>
        <v>0</v>
      </c>
      <c r="Q596">
        <f>IF( AND('StockBond Returns'!$AD594&lt;-0.2,'StockBond Returns'!$AD594&gt;=-0.3),1,0)</f>
        <v>0</v>
      </c>
      <c r="R596">
        <f>IF('StockBond Returns'!AD594&lt;-0.3,1,0)</f>
        <v>1</v>
      </c>
      <c r="S596" t="str">
        <f t="shared" ref="S596:W596" si="1188">IF(N596=1,$E596,"")</f>
        <v/>
      </c>
      <c r="T596" t="str">
        <f t="shared" si="1188"/>
        <v/>
      </c>
      <c r="U596" t="str">
        <f t="shared" si="1188"/>
        <v/>
      </c>
      <c r="V596" t="str">
        <f t="shared" si="1188"/>
        <v/>
      </c>
      <c r="W596" s="17">
        <f t="shared" ca="1" si="1188"/>
        <v>8.4256659981724324E-2</v>
      </c>
    </row>
    <row r="597" spans="1:23" ht="13" x14ac:dyDescent="0.15">
      <c r="A597">
        <f t="shared" si="30"/>
        <v>3</v>
      </c>
      <c r="B597">
        <f t="shared" si="31"/>
        <v>1920</v>
      </c>
      <c r="C597" s="149">
        <f t="shared" si="706"/>
        <v>7426</v>
      </c>
      <c r="D597" s="146">
        <f t="shared" si="9"/>
        <v>1920.1666666666219</v>
      </c>
      <c r="E597" s="147">
        <f ca="1">('StockBond Returns'!AA596+'StockBond Returns'!AC596-'Parameters &amp; Main Results'!$B$39)/'StockBond Returns'!AB596*12</f>
        <v>9.0514212444746653E-2</v>
      </c>
      <c r="F597" s="70">
        <f ca="1">'StockBond Returns'!AA596+'StockBond Returns'!AC596-'StockBond Returns'!AB596*'Distribution of Final Value'!$B$7</f>
        <v>18.12995513821572</v>
      </c>
      <c r="G597" s="17">
        <f>1/'StockBond Returns'!M595</f>
        <v>0.18264344660135923</v>
      </c>
      <c r="H597">
        <f t="shared" si="4"/>
        <v>1</v>
      </c>
      <c r="I597" s="64">
        <f t="shared" si="5"/>
        <v>0</v>
      </c>
      <c r="J597">
        <f t="shared" si="6"/>
        <v>0</v>
      </c>
      <c r="K597" s="17">
        <f t="shared" ref="K597:M597" ca="1" si="1189">IF(H597=1,$E597,"")</f>
        <v>9.0514212444746653E-2</v>
      </c>
      <c r="L597" t="str">
        <f t="shared" si="1189"/>
        <v/>
      </c>
      <c r="M597" t="str">
        <f t="shared" si="1189"/>
        <v/>
      </c>
      <c r="N597" s="148">
        <f>IF('StockBond Returns'!AD595=0,1,0)</f>
        <v>0</v>
      </c>
      <c r="O597">
        <f>IF( AND('StockBond Returns'!$AD595&lt;0,'StockBond Returns'!$AD595&gt;=-0.1),1,0)</f>
        <v>0</v>
      </c>
      <c r="P597">
        <f>IF( AND('StockBond Returns'!$AD595&lt;-0.1,'StockBond Returns'!$AD595&gt;=-0.2),1,0)</f>
        <v>0</v>
      </c>
      <c r="Q597">
        <f>IF( AND('StockBond Returns'!$AD595&lt;-0.2,'StockBond Returns'!$AD595&gt;=-0.3),1,0)</f>
        <v>0</v>
      </c>
      <c r="R597">
        <f>IF('StockBond Returns'!AD595&lt;-0.3,1,0)</f>
        <v>1</v>
      </c>
      <c r="S597" t="str">
        <f t="shared" ref="S597:W597" si="1190">IF(N597=1,$E597,"")</f>
        <v/>
      </c>
      <c r="T597" t="str">
        <f t="shared" si="1190"/>
        <v/>
      </c>
      <c r="U597" t="str">
        <f t="shared" si="1190"/>
        <v/>
      </c>
      <c r="V597" t="str">
        <f t="shared" si="1190"/>
        <v/>
      </c>
      <c r="W597" s="17">
        <f t="shared" ca="1" si="1190"/>
        <v>9.0514212444746653E-2</v>
      </c>
    </row>
    <row r="598" spans="1:23" ht="13" x14ac:dyDescent="0.15">
      <c r="A598">
        <f t="shared" si="30"/>
        <v>4</v>
      </c>
      <c r="B598">
        <f t="shared" si="31"/>
        <v>1920</v>
      </c>
      <c r="C598" s="149">
        <f t="shared" si="706"/>
        <v>7457</v>
      </c>
      <c r="D598" s="146">
        <f t="shared" si="9"/>
        <v>1920.2499999999552</v>
      </c>
      <c r="E598" s="147">
        <f ca="1">('StockBond Returns'!AA597+'StockBond Returns'!AC597-'Parameters &amp; Main Results'!$B$39)/'StockBond Returns'!AB597*12</f>
        <v>8.5461017594964203E-2</v>
      </c>
      <c r="F598" s="70">
        <f ca="1">'StockBond Returns'!AA597+'StockBond Returns'!AC597-'StockBond Returns'!AB597*'Distribution of Final Value'!$B$7</f>
        <v>16.050683340268936</v>
      </c>
      <c r="G598" s="17">
        <f>1/'StockBond Returns'!M596</f>
        <v>0.16766070069423972</v>
      </c>
      <c r="H598">
        <f t="shared" si="4"/>
        <v>1</v>
      </c>
      <c r="I598" s="64">
        <f t="shared" si="5"/>
        <v>0</v>
      </c>
      <c r="J598">
        <f t="shared" si="6"/>
        <v>0</v>
      </c>
      <c r="K598" s="17">
        <f t="shared" ref="K598:M598" ca="1" si="1191">IF(H598=1,$E598,"")</f>
        <v>8.5461017594964203E-2</v>
      </c>
      <c r="L598" t="str">
        <f t="shared" si="1191"/>
        <v/>
      </c>
      <c r="M598" t="str">
        <f t="shared" si="1191"/>
        <v/>
      </c>
      <c r="N598" s="148">
        <f>IF('StockBond Returns'!AD596=0,1,0)</f>
        <v>0</v>
      </c>
      <c r="O598">
        <f>IF( AND('StockBond Returns'!$AD596&lt;0,'StockBond Returns'!$AD596&gt;=-0.1),1,0)</f>
        <v>0</v>
      </c>
      <c r="P598">
        <f>IF( AND('StockBond Returns'!$AD596&lt;-0.1,'StockBond Returns'!$AD596&gt;=-0.2),1,0)</f>
        <v>0</v>
      </c>
      <c r="Q598">
        <f>IF( AND('StockBond Returns'!$AD596&lt;-0.2,'StockBond Returns'!$AD596&gt;=-0.3),1,0)</f>
        <v>0</v>
      </c>
      <c r="R598">
        <f>IF('StockBond Returns'!AD596&lt;-0.3,1,0)</f>
        <v>1</v>
      </c>
      <c r="S598" t="str">
        <f t="shared" ref="S598:W598" si="1192">IF(N598=1,$E598,"")</f>
        <v/>
      </c>
      <c r="T598" t="str">
        <f t="shared" si="1192"/>
        <v/>
      </c>
      <c r="U598" t="str">
        <f t="shared" si="1192"/>
        <v/>
      </c>
      <c r="V598" t="str">
        <f t="shared" si="1192"/>
        <v/>
      </c>
      <c r="W598" s="17">
        <f t="shared" ca="1" si="1192"/>
        <v>8.5461017594964203E-2</v>
      </c>
    </row>
    <row r="599" spans="1:23" ht="13" x14ac:dyDescent="0.15">
      <c r="A599">
        <f t="shared" si="30"/>
        <v>5</v>
      </c>
      <c r="B599">
        <f t="shared" si="31"/>
        <v>1920</v>
      </c>
      <c r="C599" s="149">
        <f t="shared" si="706"/>
        <v>7487</v>
      </c>
      <c r="D599" s="146">
        <f t="shared" si="9"/>
        <v>1920.3333333332885</v>
      </c>
      <c r="E599" s="147">
        <f ca="1">('StockBond Returns'!AA598+'StockBond Returns'!AC598-'Parameters &amp; Main Results'!$B$39)/'StockBond Returns'!AB598*12</f>
        <v>9.3662823450896548E-2</v>
      </c>
      <c r="F599" s="70">
        <f ca="1">'StockBond Returns'!AA598+'StockBond Returns'!AC598-'StockBond Returns'!AB598*'Distribution of Final Value'!$B$7</f>
        <v>19.300992377771681</v>
      </c>
      <c r="G599" s="17">
        <f>1/'StockBond Returns'!M597</f>
        <v>0.18489905116426328</v>
      </c>
      <c r="H599">
        <f t="shared" si="4"/>
        <v>1</v>
      </c>
      <c r="I599" s="64">
        <f t="shared" si="5"/>
        <v>0</v>
      </c>
      <c r="J599">
        <f t="shared" si="6"/>
        <v>0</v>
      </c>
      <c r="K599" s="17">
        <f t="shared" ref="K599:M599" ca="1" si="1193">IF(H599=1,$E599,"")</f>
        <v>9.3662823450896548E-2</v>
      </c>
      <c r="L599" t="str">
        <f t="shared" si="1193"/>
        <v/>
      </c>
      <c r="M599" t="str">
        <f t="shared" si="1193"/>
        <v/>
      </c>
      <c r="N599" s="148">
        <f>IF('StockBond Returns'!AD597=0,1,0)</f>
        <v>0</v>
      </c>
      <c r="O599">
        <f>IF( AND('StockBond Returns'!$AD597&lt;0,'StockBond Returns'!$AD597&gt;=-0.1),1,0)</f>
        <v>0</v>
      </c>
      <c r="P599">
        <f>IF( AND('StockBond Returns'!$AD597&lt;-0.1,'StockBond Returns'!$AD597&gt;=-0.2),1,0)</f>
        <v>0</v>
      </c>
      <c r="Q599">
        <f>IF( AND('StockBond Returns'!$AD597&lt;-0.2,'StockBond Returns'!$AD597&gt;=-0.3),1,0)</f>
        <v>0</v>
      </c>
      <c r="R599">
        <f>IF('StockBond Returns'!AD597&lt;-0.3,1,0)</f>
        <v>1</v>
      </c>
      <c r="S599" t="str">
        <f t="shared" ref="S599:W599" si="1194">IF(N599=1,$E599,"")</f>
        <v/>
      </c>
      <c r="T599" t="str">
        <f t="shared" si="1194"/>
        <v/>
      </c>
      <c r="U599" t="str">
        <f t="shared" si="1194"/>
        <v/>
      </c>
      <c r="V599" t="str">
        <f t="shared" si="1194"/>
        <v/>
      </c>
      <c r="W599" s="17">
        <f t="shared" ca="1" si="1194"/>
        <v>9.3662823450896548E-2</v>
      </c>
    </row>
    <row r="600" spans="1:23" ht="13" x14ac:dyDescent="0.15">
      <c r="A600">
        <f t="shared" si="30"/>
        <v>6</v>
      </c>
      <c r="B600">
        <f t="shared" si="31"/>
        <v>1920</v>
      </c>
      <c r="C600" s="149">
        <f t="shared" si="706"/>
        <v>7518</v>
      </c>
      <c r="D600" s="146">
        <f t="shared" si="9"/>
        <v>1920.4166666666217</v>
      </c>
      <c r="E600" s="147">
        <f ca="1">('StockBond Returns'!AA599+'StockBond Returns'!AC599-'Parameters &amp; Main Results'!$B$39)/'StockBond Returns'!AB599*12</f>
        <v>9.8734350809181137E-2</v>
      </c>
      <c r="F600" s="70">
        <f ca="1">'StockBond Returns'!AA599+'StockBond Returns'!AC599-'StockBond Returns'!AB599*'Distribution of Final Value'!$B$7</f>
        <v>20.822382826355373</v>
      </c>
      <c r="G600" s="17">
        <f>1/'StockBond Returns'!M598</f>
        <v>0.19473461096933012</v>
      </c>
      <c r="H600">
        <f t="shared" si="4"/>
        <v>1</v>
      </c>
      <c r="I600" s="64">
        <f t="shared" si="5"/>
        <v>0</v>
      </c>
      <c r="J600">
        <f t="shared" si="6"/>
        <v>0</v>
      </c>
      <c r="K600" s="17">
        <f t="shared" ref="K600:M600" ca="1" si="1195">IF(H600=1,$E600,"")</f>
        <v>9.8734350809181137E-2</v>
      </c>
      <c r="L600" t="str">
        <f t="shared" si="1195"/>
        <v/>
      </c>
      <c r="M600" t="str">
        <f t="shared" si="1195"/>
        <v/>
      </c>
      <c r="N600" s="148">
        <f>IF('StockBond Returns'!AD598=0,1,0)</f>
        <v>0</v>
      </c>
      <c r="O600">
        <f>IF( AND('StockBond Returns'!$AD598&lt;0,'StockBond Returns'!$AD598&gt;=-0.1),1,0)</f>
        <v>0</v>
      </c>
      <c r="P600">
        <f>IF( AND('StockBond Returns'!$AD598&lt;-0.1,'StockBond Returns'!$AD598&gt;=-0.2),1,0)</f>
        <v>0</v>
      </c>
      <c r="Q600">
        <f>IF( AND('StockBond Returns'!$AD598&lt;-0.2,'StockBond Returns'!$AD598&gt;=-0.3),1,0)</f>
        <v>0</v>
      </c>
      <c r="R600">
        <f>IF('StockBond Returns'!AD598&lt;-0.3,1,0)</f>
        <v>1</v>
      </c>
      <c r="S600" t="str">
        <f t="shared" ref="S600:W600" si="1196">IF(N600=1,$E600,"")</f>
        <v/>
      </c>
      <c r="T600" t="str">
        <f t="shared" si="1196"/>
        <v/>
      </c>
      <c r="U600" t="str">
        <f t="shared" si="1196"/>
        <v/>
      </c>
      <c r="V600" t="str">
        <f t="shared" si="1196"/>
        <v/>
      </c>
      <c r="W600" s="17">
        <f t="shared" ca="1" si="1196"/>
        <v>9.8734350809181137E-2</v>
      </c>
    </row>
    <row r="601" spans="1:23" ht="13" x14ac:dyDescent="0.15">
      <c r="A601">
        <f t="shared" si="30"/>
        <v>7</v>
      </c>
      <c r="B601">
        <f t="shared" si="31"/>
        <v>1920</v>
      </c>
      <c r="C601" s="149">
        <f t="shared" si="706"/>
        <v>7549</v>
      </c>
      <c r="D601" s="146">
        <f t="shared" si="9"/>
        <v>1920.499999999955</v>
      </c>
      <c r="E601" s="147">
        <f ca="1">('StockBond Returns'!AA600+'StockBond Returns'!AC600-'Parameters &amp; Main Results'!$B$39)/'StockBond Returns'!AB600*12</f>
        <v>0.10111577648534376</v>
      </c>
      <c r="F601" s="70">
        <f ca="1">'StockBond Returns'!AA600+'StockBond Returns'!AC600-'StockBond Returns'!AB600*'Distribution of Final Value'!$B$7</f>
        <v>20.688408065990622</v>
      </c>
      <c r="G601" s="17">
        <f>1/'StockBond Returns'!M599</f>
        <v>0.19951395965358082</v>
      </c>
      <c r="H601">
        <f t="shared" si="4"/>
        <v>1</v>
      </c>
      <c r="I601" s="64">
        <f t="shared" si="5"/>
        <v>0</v>
      </c>
      <c r="J601">
        <f t="shared" si="6"/>
        <v>0</v>
      </c>
      <c r="K601" s="17">
        <f t="shared" ref="K601:M601" ca="1" si="1197">IF(H601=1,$E601,"")</f>
        <v>0.10111577648534376</v>
      </c>
      <c r="L601" t="str">
        <f t="shared" si="1197"/>
        <v/>
      </c>
      <c r="M601" t="str">
        <f t="shared" si="1197"/>
        <v/>
      </c>
      <c r="N601" s="148">
        <f>IF('StockBond Returns'!AD599=0,1,0)</f>
        <v>0</v>
      </c>
      <c r="O601">
        <f>IF( AND('StockBond Returns'!$AD599&lt;0,'StockBond Returns'!$AD599&gt;=-0.1),1,0)</f>
        <v>0</v>
      </c>
      <c r="P601">
        <f>IF( AND('StockBond Returns'!$AD599&lt;-0.1,'StockBond Returns'!$AD599&gt;=-0.2),1,0)</f>
        <v>0</v>
      </c>
      <c r="Q601">
        <f>IF( AND('StockBond Returns'!$AD599&lt;-0.2,'StockBond Returns'!$AD599&gt;=-0.3),1,0)</f>
        <v>0</v>
      </c>
      <c r="R601">
        <f>IF('StockBond Returns'!AD599&lt;-0.3,1,0)</f>
        <v>1</v>
      </c>
      <c r="S601" t="str">
        <f t="shared" ref="S601:W601" si="1198">IF(N601=1,$E601,"")</f>
        <v/>
      </c>
      <c r="T601" t="str">
        <f t="shared" si="1198"/>
        <v/>
      </c>
      <c r="U601" t="str">
        <f t="shared" si="1198"/>
        <v/>
      </c>
      <c r="V601" t="str">
        <f t="shared" si="1198"/>
        <v/>
      </c>
      <c r="W601" s="17">
        <f t="shared" ca="1" si="1198"/>
        <v>0.10111577648534376</v>
      </c>
    </row>
    <row r="602" spans="1:23" ht="13" x14ac:dyDescent="0.15">
      <c r="A602">
        <f t="shared" si="30"/>
        <v>8</v>
      </c>
      <c r="B602">
        <f t="shared" si="31"/>
        <v>1920</v>
      </c>
      <c r="C602" s="149">
        <f t="shared" si="706"/>
        <v>7579</v>
      </c>
      <c r="D602" s="146">
        <f t="shared" si="9"/>
        <v>1920.5833333332882</v>
      </c>
      <c r="E602" s="147">
        <f ca="1">('StockBond Returns'!AA601+'StockBond Returns'!AC601-'Parameters &amp; Main Results'!$B$39)/'StockBond Returns'!AB601*12</f>
        <v>0.10286326638351742</v>
      </c>
      <c r="F602" s="70">
        <f ca="1">'StockBond Returns'!AA601+'StockBond Returns'!AC601-'StockBond Returns'!AB601*'Distribution of Final Value'!$B$7</f>
        <v>21.387594488020678</v>
      </c>
      <c r="G602" s="17">
        <f>1/'StockBond Returns'!M600</f>
        <v>0.20359415967757608</v>
      </c>
      <c r="H602">
        <f t="shared" si="4"/>
        <v>1</v>
      </c>
      <c r="I602" s="64">
        <f t="shared" si="5"/>
        <v>0</v>
      </c>
      <c r="J602">
        <f t="shared" si="6"/>
        <v>0</v>
      </c>
      <c r="K602" s="17">
        <f t="shared" ref="K602:M602" ca="1" si="1199">IF(H602=1,$E602,"")</f>
        <v>0.10286326638351742</v>
      </c>
      <c r="L602" t="str">
        <f t="shared" si="1199"/>
        <v/>
      </c>
      <c r="M602" t="str">
        <f t="shared" si="1199"/>
        <v/>
      </c>
      <c r="N602" s="148">
        <f>IF('StockBond Returns'!AD600=0,1,0)</f>
        <v>0</v>
      </c>
      <c r="O602">
        <f>IF( AND('StockBond Returns'!$AD600&lt;0,'StockBond Returns'!$AD600&gt;=-0.1),1,0)</f>
        <v>0</v>
      </c>
      <c r="P602">
        <f>IF( AND('StockBond Returns'!$AD600&lt;-0.1,'StockBond Returns'!$AD600&gt;=-0.2),1,0)</f>
        <v>0</v>
      </c>
      <c r="Q602">
        <f>IF( AND('StockBond Returns'!$AD600&lt;-0.2,'StockBond Returns'!$AD600&gt;=-0.3),1,0)</f>
        <v>0</v>
      </c>
      <c r="R602">
        <f>IF('StockBond Returns'!AD600&lt;-0.3,1,0)</f>
        <v>1</v>
      </c>
      <c r="S602" t="str">
        <f t="shared" ref="S602:W602" si="1200">IF(N602=1,$E602,"")</f>
        <v/>
      </c>
      <c r="T602" t="str">
        <f t="shared" si="1200"/>
        <v/>
      </c>
      <c r="U602" t="str">
        <f t="shared" si="1200"/>
        <v/>
      </c>
      <c r="V602" t="str">
        <f t="shared" si="1200"/>
        <v/>
      </c>
      <c r="W602" s="17">
        <f t="shared" ca="1" si="1200"/>
        <v>0.10286326638351742</v>
      </c>
    </row>
    <row r="603" spans="1:23" ht="13" x14ac:dyDescent="0.15">
      <c r="A603">
        <f t="shared" si="30"/>
        <v>9</v>
      </c>
      <c r="B603">
        <f t="shared" si="31"/>
        <v>1920</v>
      </c>
      <c r="C603" s="149">
        <f t="shared" si="706"/>
        <v>7610</v>
      </c>
      <c r="D603" s="146">
        <f t="shared" si="9"/>
        <v>1920.6666666666215</v>
      </c>
      <c r="E603" s="147">
        <f ca="1">('StockBond Returns'!AA602+'StockBond Returns'!AC602-'Parameters &amp; Main Results'!$B$39)/'StockBond Returns'!AB602*12</f>
        <v>9.9554374181755972E-2</v>
      </c>
      <c r="F603" s="70">
        <f ca="1">'StockBond Returns'!AA602+'StockBond Returns'!AC602-'StockBond Returns'!AB602*'Distribution of Final Value'!$B$7</f>
        <v>20.488210821769137</v>
      </c>
      <c r="G603" s="17">
        <f>1/'StockBond Returns'!M601</f>
        <v>0.1943623456276827</v>
      </c>
      <c r="H603">
        <f t="shared" si="4"/>
        <v>1</v>
      </c>
      <c r="I603" s="64">
        <f t="shared" si="5"/>
        <v>0</v>
      </c>
      <c r="J603">
        <f t="shared" si="6"/>
        <v>0</v>
      </c>
      <c r="K603" s="17">
        <f t="shared" ref="K603:M603" ca="1" si="1201">IF(H603=1,$E603,"")</f>
        <v>9.9554374181755972E-2</v>
      </c>
      <c r="L603" t="str">
        <f t="shared" si="1201"/>
        <v/>
      </c>
      <c r="M603" t="str">
        <f t="shared" si="1201"/>
        <v/>
      </c>
      <c r="N603" s="148">
        <f>IF('StockBond Returns'!AD601=0,1,0)</f>
        <v>0</v>
      </c>
      <c r="O603">
        <f>IF( AND('StockBond Returns'!$AD601&lt;0,'StockBond Returns'!$AD601&gt;=-0.1),1,0)</f>
        <v>0</v>
      </c>
      <c r="P603">
        <f>IF( AND('StockBond Returns'!$AD601&lt;-0.1,'StockBond Returns'!$AD601&gt;=-0.2),1,0)</f>
        <v>0</v>
      </c>
      <c r="Q603">
        <f>IF( AND('StockBond Returns'!$AD601&lt;-0.2,'StockBond Returns'!$AD601&gt;=-0.3),1,0)</f>
        <v>0</v>
      </c>
      <c r="R603">
        <f>IF('StockBond Returns'!AD601&lt;-0.3,1,0)</f>
        <v>1</v>
      </c>
      <c r="S603" t="str">
        <f t="shared" ref="S603:W603" si="1202">IF(N603=1,$E603,"")</f>
        <v/>
      </c>
      <c r="T603" t="str">
        <f t="shared" si="1202"/>
        <v/>
      </c>
      <c r="U603" t="str">
        <f t="shared" si="1202"/>
        <v/>
      </c>
      <c r="V603" t="str">
        <f t="shared" si="1202"/>
        <v/>
      </c>
      <c r="W603" s="17">
        <f t="shared" ca="1" si="1202"/>
        <v>9.9554374181755972E-2</v>
      </c>
    </row>
    <row r="604" spans="1:23" ht="13" x14ac:dyDescent="0.15">
      <c r="A604">
        <f t="shared" si="30"/>
        <v>10</v>
      </c>
      <c r="B604">
        <f t="shared" si="31"/>
        <v>1920</v>
      </c>
      <c r="C604" s="149">
        <f t="shared" si="706"/>
        <v>7640</v>
      </c>
      <c r="D604" s="146">
        <f t="shared" si="9"/>
        <v>1920.7499999999548</v>
      </c>
      <c r="E604" s="147">
        <f ca="1">('StockBond Returns'!AA603+'StockBond Returns'!AC603-'Parameters &amp; Main Results'!$B$39)/'StockBond Returns'!AB603*12</f>
        <v>9.8424507703728514E-2</v>
      </c>
      <c r="F604" s="70">
        <f ca="1">'StockBond Returns'!AA603+'StockBond Returns'!AC603-'StockBond Returns'!AB603*'Distribution of Final Value'!$B$7</f>
        <v>20.396688957929332</v>
      </c>
      <c r="G604" s="17">
        <f>1/'StockBond Returns'!M602</f>
        <v>0.18764537168412426</v>
      </c>
      <c r="H604">
        <f t="shared" si="4"/>
        <v>1</v>
      </c>
      <c r="I604" s="64">
        <f t="shared" si="5"/>
        <v>0</v>
      </c>
      <c r="J604">
        <f t="shared" si="6"/>
        <v>0</v>
      </c>
      <c r="K604" s="17">
        <f t="shared" ref="K604:M604" ca="1" si="1203">IF(H604=1,$E604,"")</f>
        <v>9.8424507703728514E-2</v>
      </c>
      <c r="L604" t="str">
        <f t="shared" si="1203"/>
        <v/>
      </c>
      <c r="M604" t="str">
        <f t="shared" si="1203"/>
        <v/>
      </c>
      <c r="N604" s="148">
        <f>IF('StockBond Returns'!AD602=0,1,0)</f>
        <v>0</v>
      </c>
      <c r="O604">
        <f>IF( AND('StockBond Returns'!$AD602&lt;0,'StockBond Returns'!$AD602&gt;=-0.1),1,0)</f>
        <v>0</v>
      </c>
      <c r="P604">
        <f>IF( AND('StockBond Returns'!$AD602&lt;-0.1,'StockBond Returns'!$AD602&gt;=-0.2),1,0)</f>
        <v>0</v>
      </c>
      <c r="Q604">
        <f>IF( AND('StockBond Returns'!$AD602&lt;-0.2,'StockBond Returns'!$AD602&gt;=-0.3),1,0)</f>
        <v>0</v>
      </c>
      <c r="R604">
        <f>IF('StockBond Returns'!AD602&lt;-0.3,1,0)</f>
        <v>1</v>
      </c>
      <c r="S604" t="str">
        <f t="shared" ref="S604:W604" si="1204">IF(N604=1,$E604,"")</f>
        <v/>
      </c>
      <c r="T604" t="str">
        <f t="shared" si="1204"/>
        <v/>
      </c>
      <c r="U604" t="str">
        <f t="shared" si="1204"/>
        <v/>
      </c>
      <c r="V604" t="str">
        <f t="shared" si="1204"/>
        <v/>
      </c>
      <c r="W604" s="17">
        <f t="shared" ca="1" si="1204"/>
        <v>9.8424507703728514E-2</v>
      </c>
    </row>
    <row r="605" spans="1:23" ht="13" x14ac:dyDescent="0.15">
      <c r="A605">
        <f t="shared" si="30"/>
        <v>11</v>
      </c>
      <c r="B605">
        <f t="shared" si="31"/>
        <v>1920</v>
      </c>
      <c r="C605" s="149">
        <f t="shared" si="706"/>
        <v>7671</v>
      </c>
      <c r="D605" s="146">
        <f t="shared" si="9"/>
        <v>1920.833333333288</v>
      </c>
      <c r="E605" s="147">
        <f ca="1">('StockBond Returns'!AA604+'StockBond Returns'!AC604-'Parameters &amp; Main Results'!$B$39)/'StockBond Returns'!AB604*12</f>
        <v>9.6831132314074059E-2</v>
      </c>
      <c r="F605" s="70">
        <f ca="1">'StockBond Returns'!AA604+'StockBond Returns'!AC604-'StockBond Returns'!AB604*'Distribution of Final Value'!$B$7</f>
        <v>20.098602797004844</v>
      </c>
      <c r="G605" s="17">
        <f>1/'StockBond Returns'!M603</f>
        <v>0.18571053587367545</v>
      </c>
      <c r="H605">
        <f t="shared" si="4"/>
        <v>1</v>
      </c>
      <c r="I605" s="64">
        <f t="shared" si="5"/>
        <v>0</v>
      </c>
      <c r="J605">
        <f t="shared" si="6"/>
        <v>0</v>
      </c>
      <c r="K605" s="17">
        <f t="shared" ref="K605:M605" ca="1" si="1205">IF(H605=1,$E605,"")</f>
        <v>9.6831132314074059E-2</v>
      </c>
      <c r="L605" t="str">
        <f t="shared" si="1205"/>
        <v/>
      </c>
      <c r="M605" t="str">
        <f t="shared" si="1205"/>
        <v/>
      </c>
      <c r="N605" s="148">
        <f>IF('StockBond Returns'!AD603=0,1,0)</f>
        <v>0</v>
      </c>
      <c r="O605">
        <f>IF( AND('StockBond Returns'!$AD603&lt;0,'StockBond Returns'!$AD603&gt;=-0.1),1,0)</f>
        <v>0</v>
      </c>
      <c r="P605">
        <f>IF( AND('StockBond Returns'!$AD603&lt;-0.1,'StockBond Returns'!$AD603&gt;=-0.2),1,0)</f>
        <v>0</v>
      </c>
      <c r="Q605">
        <f>IF( AND('StockBond Returns'!$AD603&lt;-0.2,'StockBond Returns'!$AD603&gt;=-0.3),1,0)</f>
        <v>0</v>
      </c>
      <c r="R605">
        <f>IF('StockBond Returns'!AD603&lt;-0.3,1,0)</f>
        <v>1</v>
      </c>
      <c r="S605" t="str">
        <f t="shared" ref="S605:W605" si="1206">IF(N605=1,$E605,"")</f>
        <v/>
      </c>
      <c r="T605" t="str">
        <f t="shared" si="1206"/>
        <v/>
      </c>
      <c r="U605" t="str">
        <f t="shared" si="1206"/>
        <v/>
      </c>
      <c r="V605" t="str">
        <f t="shared" si="1206"/>
        <v/>
      </c>
      <c r="W605" s="17">
        <f t="shared" ca="1" si="1206"/>
        <v>9.6831132314074059E-2</v>
      </c>
    </row>
    <row r="606" spans="1:23" ht="13" x14ac:dyDescent="0.15">
      <c r="A606">
        <f t="shared" si="30"/>
        <v>12</v>
      </c>
      <c r="B606">
        <f t="shared" si="31"/>
        <v>1920</v>
      </c>
      <c r="C606" s="149">
        <f t="shared" si="706"/>
        <v>7702</v>
      </c>
      <c r="D606" s="146">
        <f t="shared" si="9"/>
        <v>1920.9166666666213</v>
      </c>
      <c r="E606" s="147">
        <f ca="1">('StockBond Returns'!AA605+'StockBond Returns'!AC605-'Parameters &amp; Main Results'!$B$39)/'StockBond Returns'!AB605*12</f>
        <v>0.10306557405196051</v>
      </c>
      <c r="F606" s="70">
        <f ca="1">'StockBond Returns'!AA605+'StockBond Returns'!AC605-'StockBond Returns'!AB605*'Distribution of Final Value'!$B$7</f>
        <v>21.945062146191731</v>
      </c>
      <c r="G606" s="17">
        <f>1/'StockBond Returns'!M604</f>
        <v>0.20365281878412142</v>
      </c>
      <c r="H606">
        <f t="shared" si="4"/>
        <v>1</v>
      </c>
      <c r="I606" s="64">
        <f t="shared" si="5"/>
        <v>0</v>
      </c>
      <c r="J606">
        <f t="shared" si="6"/>
        <v>0</v>
      </c>
      <c r="K606" s="17">
        <f t="shared" ref="K606:M606" ca="1" si="1207">IF(H606=1,$E606,"")</f>
        <v>0.10306557405196051</v>
      </c>
      <c r="L606" t="str">
        <f t="shared" si="1207"/>
        <v/>
      </c>
      <c r="M606" t="str">
        <f t="shared" si="1207"/>
        <v/>
      </c>
      <c r="N606" s="148">
        <f>IF('StockBond Returns'!AD604=0,1,0)</f>
        <v>0</v>
      </c>
      <c r="O606">
        <f>IF( AND('StockBond Returns'!$AD604&lt;0,'StockBond Returns'!$AD604&gt;=-0.1),1,0)</f>
        <v>0</v>
      </c>
      <c r="P606">
        <f>IF( AND('StockBond Returns'!$AD604&lt;-0.1,'StockBond Returns'!$AD604&gt;=-0.2),1,0)</f>
        <v>0</v>
      </c>
      <c r="Q606">
        <f>IF( AND('StockBond Returns'!$AD604&lt;-0.2,'StockBond Returns'!$AD604&gt;=-0.3),1,0)</f>
        <v>0</v>
      </c>
      <c r="R606">
        <f>IF('StockBond Returns'!AD604&lt;-0.3,1,0)</f>
        <v>1</v>
      </c>
      <c r="S606" t="str">
        <f t="shared" ref="S606:W606" si="1208">IF(N606=1,$E606,"")</f>
        <v/>
      </c>
      <c r="T606" t="str">
        <f t="shared" si="1208"/>
        <v/>
      </c>
      <c r="U606" t="str">
        <f t="shared" si="1208"/>
        <v/>
      </c>
      <c r="V606" t="str">
        <f t="shared" si="1208"/>
        <v/>
      </c>
      <c r="W606" s="17">
        <f t="shared" ca="1" si="1208"/>
        <v>0.10306557405196051</v>
      </c>
    </row>
    <row r="607" spans="1:23" ht="13" x14ac:dyDescent="0.15">
      <c r="A607">
        <f t="shared" si="30"/>
        <v>1</v>
      </c>
      <c r="B607">
        <f t="shared" si="31"/>
        <v>1921</v>
      </c>
      <c r="C607" s="149">
        <f t="shared" si="706"/>
        <v>7730</v>
      </c>
      <c r="D607" s="146">
        <f t="shared" si="9"/>
        <v>1920.9999999999545</v>
      </c>
      <c r="E607" s="147">
        <f ca="1">('StockBond Returns'!AA606+'StockBond Returns'!AC606-'Parameters &amp; Main Results'!$B$39)/'StockBond Returns'!AB606*12</f>
        <v>0.10626504980620374</v>
      </c>
      <c r="F607" s="70">
        <f ca="1">'StockBond Returns'!AA606+'StockBond Returns'!AC606-'StockBond Returns'!AB606*'Distribution of Final Value'!$B$7</f>
        <v>22.943427853505405</v>
      </c>
      <c r="G607" s="17">
        <f>1/'StockBond Returns'!M605</f>
        <v>0.20437682369271848</v>
      </c>
      <c r="H607">
        <f t="shared" si="4"/>
        <v>1</v>
      </c>
      <c r="I607" s="64">
        <f t="shared" si="5"/>
        <v>0</v>
      </c>
      <c r="J607">
        <f t="shared" si="6"/>
        <v>0</v>
      </c>
      <c r="K607" s="17">
        <f t="shared" ref="K607:M607" ca="1" si="1209">IF(H607=1,$E607,"")</f>
        <v>0.10626504980620374</v>
      </c>
      <c r="L607" t="str">
        <f t="shared" si="1209"/>
        <v/>
      </c>
      <c r="M607" t="str">
        <f t="shared" si="1209"/>
        <v/>
      </c>
      <c r="N607" s="148">
        <f>IF('StockBond Returns'!AD605=0,1,0)</f>
        <v>0</v>
      </c>
      <c r="O607">
        <f>IF( AND('StockBond Returns'!$AD605&lt;0,'StockBond Returns'!$AD605&gt;=-0.1),1,0)</f>
        <v>0</v>
      </c>
      <c r="P607">
        <f>IF( AND('StockBond Returns'!$AD605&lt;-0.1,'StockBond Returns'!$AD605&gt;=-0.2),1,0)</f>
        <v>0</v>
      </c>
      <c r="Q607">
        <f>IF( AND('StockBond Returns'!$AD605&lt;-0.2,'StockBond Returns'!$AD605&gt;=-0.3),1,0)</f>
        <v>0</v>
      </c>
      <c r="R607">
        <f>IF('StockBond Returns'!AD605&lt;-0.3,1,0)</f>
        <v>1</v>
      </c>
      <c r="S607" t="str">
        <f t="shared" ref="S607:W607" si="1210">IF(N607=1,$E607,"")</f>
        <v/>
      </c>
      <c r="T607" t="str">
        <f t="shared" si="1210"/>
        <v/>
      </c>
      <c r="U607" t="str">
        <f t="shared" si="1210"/>
        <v/>
      </c>
      <c r="V607" t="str">
        <f t="shared" si="1210"/>
        <v/>
      </c>
      <c r="W607" s="17">
        <f t="shared" ca="1" si="1210"/>
        <v>0.10626504980620374</v>
      </c>
    </row>
    <row r="608" spans="1:23" ht="13" x14ac:dyDescent="0.15">
      <c r="A608">
        <f t="shared" si="30"/>
        <v>2</v>
      </c>
      <c r="B608">
        <f t="shared" si="31"/>
        <v>1921</v>
      </c>
      <c r="C608" s="149">
        <f t="shared" si="706"/>
        <v>7761</v>
      </c>
      <c r="D608" s="146">
        <f t="shared" si="9"/>
        <v>1921.0833333332878</v>
      </c>
      <c r="E608" s="147">
        <f ca="1">('StockBond Returns'!AA607+'StockBond Returns'!AC607-'Parameters &amp; Main Results'!$B$39)/'StockBond Returns'!AB607*12</f>
        <v>0.10103492295027119</v>
      </c>
      <c r="F608" s="70">
        <f ca="1">'StockBond Returns'!AA607+'StockBond Returns'!AC607-'StockBond Returns'!AB607*'Distribution of Final Value'!$B$7</f>
        <v>21.058927506157914</v>
      </c>
      <c r="G608" s="17">
        <f>1/'StockBond Returns'!M606</f>
        <v>0.19763362040697094</v>
      </c>
      <c r="H608">
        <f t="shared" si="4"/>
        <v>1</v>
      </c>
      <c r="I608" s="64">
        <f t="shared" si="5"/>
        <v>0</v>
      </c>
      <c r="J608">
        <f t="shared" si="6"/>
        <v>0</v>
      </c>
      <c r="K608" s="17">
        <f t="shared" ref="K608:M608" ca="1" si="1211">IF(H608=1,$E608,"")</f>
        <v>0.10103492295027119</v>
      </c>
      <c r="L608" t="str">
        <f t="shared" si="1211"/>
        <v/>
      </c>
      <c r="M608" t="str">
        <f t="shared" si="1211"/>
        <v/>
      </c>
      <c r="N608" s="148">
        <f>IF('StockBond Returns'!AD606=0,1,0)</f>
        <v>0</v>
      </c>
      <c r="O608">
        <f>IF( AND('StockBond Returns'!$AD606&lt;0,'StockBond Returns'!$AD606&gt;=-0.1),1,0)</f>
        <v>0</v>
      </c>
      <c r="P608">
        <f>IF( AND('StockBond Returns'!$AD606&lt;-0.1,'StockBond Returns'!$AD606&gt;=-0.2),1,0)</f>
        <v>0</v>
      </c>
      <c r="Q608">
        <f>IF( AND('StockBond Returns'!$AD606&lt;-0.2,'StockBond Returns'!$AD606&gt;=-0.3),1,0)</f>
        <v>0</v>
      </c>
      <c r="R608">
        <f>IF('StockBond Returns'!AD606&lt;-0.3,1,0)</f>
        <v>1</v>
      </c>
      <c r="S608" t="str">
        <f t="shared" ref="S608:W608" si="1212">IF(N608=1,$E608,"")</f>
        <v/>
      </c>
      <c r="T608" t="str">
        <f t="shared" si="1212"/>
        <v/>
      </c>
      <c r="U608" t="str">
        <f t="shared" si="1212"/>
        <v/>
      </c>
      <c r="V608" t="str">
        <f t="shared" si="1212"/>
        <v/>
      </c>
      <c r="W608" s="17">
        <f t="shared" ca="1" si="1212"/>
        <v>0.10103492295027119</v>
      </c>
    </row>
    <row r="609" spans="1:23" ht="13" x14ac:dyDescent="0.15">
      <c r="A609">
        <f t="shared" si="30"/>
        <v>3</v>
      </c>
      <c r="B609">
        <f t="shared" si="31"/>
        <v>1921</v>
      </c>
      <c r="C609" s="149">
        <f t="shared" si="706"/>
        <v>7791</v>
      </c>
      <c r="D609" s="146">
        <f t="shared" si="9"/>
        <v>1921.166666666621</v>
      </c>
      <c r="E609" s="147">
        <f ca="1">('StockBond Returns'!AA608+'StockBond Returns'!AC608-'Parameters &amp; Main Results'!$B$39)/'StockBond Returns'!AB608*12</f>
        <v>9.8842888609193769E-2</v>
      </c>
      <c r="F609" s="70">
        <f ca="1">'StockBond Returns'!AA608+'StockBond Returns'!AC608-'StockBond Returns'!AB608*'Distribution of Final Value'!$B$7</f>
        <v>19.6938660921208</v>
      </c>
      <c r="G609" s="17">
        <f>1/'StockBond Returns'!M607</f>
        <v>0.19282326686678045</v>
      </c>
      <c r="H609">
        <f t="shared" si="4"/>
        <v>1</v>
      </c>
      <c r="I609" s="64">
        <f t="shared" si="5"/>
        <v>0</v>
      </c>
      <c r="J609">
        <f t="shared" si="6"/>
        <v>0</v>
      </c>
      <c r="K609" s="17">
        <f t="shared" ref="K609:M609" ca="1" si="1213">IF(H609=1,$E609,"")</f>
        <v>9.8842888609193769E-2</v>
      </c>
      <c r="L609" t="str">
        <f t="shared" si="1213"/>
        <v/>
      </c>
      <c r="M609" t="str">
        <f t="shared" si="1213"/>
        <v/>
      </c>
      <c r="N609" s="148">
        <f>IF('StockBond Returns'!AD607=0,1,0)</f>
        <v>0</v>
      </c>
      <c r="O609">
        <f>IF( AND('StockBond Returns'!$AD607&lt;0,'StockBond Returns'!$AD607&gt;=-0.1),1,0)</f>
        <v>0</v>
      </c>
      <c r="P609">
        <f>IF( AND('StockBond Returns'!$AD607&lt;-0.1,'StockBond Returns'!$AD607&gt;=-0.2),1,0)</f>
        <v>0</v>
      </c>
      <c r="Q609">
        <f>IF( AND('StockBond Returns'!$AD607&lt;-0.2,'StockBond Returns'!$AD607&gt;=-0.3),1,0)</f>
        <v>0</v>
      </c>
      <c r="R609">
        <f>IF('StockBond Returns'!AD607&lt;-0.3,1,0)</f>
        <v>1</v>
      </c>
      <c r="S609" t="str">
        <f t="shared" ref="S609:W609" si="1214">IF(N609=1,$E609,"")</f>
        <v/>
      </c>
      <c r="T609" t="str">
        <f t="shared" si="1214"/>
        <v/>
      </c>
      <c r="U609" t="str">
        <f t="shared" si="1214"/>
        <v/>
      </c>
      <c r="V609" t="str">
        <f t="shared" si="1214"/>
        <v/>
      </c>
      <c r="W609" s="17">
        <f t="shared" ca="1" si="1214"/>
        <v>9.8842888609193769E-2</v>
      </c>
    </row>
    <row r="610" spans="1:23" ht="13" x14ac:dyDescent="0.15">
      <c r="A610">
        <f t="shared" si="30"/>
        <v>4</v>
      </c>
      <c r="B610">
        <f t="shared" si="31"/>
        <v>1921</v>
      </c>
      <c r="C610" s="149">
        <f t="shared" si="706"/>
        <v>7822</v>
      </c>
      <c r="D610" s="146">
        <f t="shared" si="9"/>
        <v>1921.2499999999543</v>
      </c>
      <c r="E610" s="147">
        <f ca="1">('StockBond Returns'!AA609+'StockBond Returns'!AC609-'Parameters &amp; Main Results'!$B$39)/'StockBond Returns'!AB609*12</f>
        <v>0.10034299281308912</v>
      </c>
      <c r="F610" s="70">
        <f ca="1">'StockBond Returns'!AA609+'StockBond Returns'!AC609-'StockBond Returns'!AB609*'Distribution of Final Value'!$B$7</f>
        <v>19.796808712753489</v>
      </c>
      <c r="G610" s="17">
        <f>1/'StockBond Returns'!M608</f>
        <v>0.19285458488903021</v>
      </c>
      <c r="H610">
        <f t="shared" si="4"/>
        <v>1</v>
      </c>
      <c r="I610" s="64">
        <f t="shared" si="5"/>
        <v>0</v>
      </c>
      <c r="J610">
        <f t="shared" si="6"/>
        <v>0</v>
      </c>
      <c r="K610" s="17">
        <f t="shared" ref="K610:M610" ca="1" si="1215">IF(H610=1,$E610,"")</f>
        <v>0.10034299281308912</v>
      </c>
      <c r="L610" t="str">
        <f t="shared" si="1215"/>
        <v/>
      </c>
      <c r="M610" t="str">
        <f t="shared" si="1215"/>
        <v/>
      </c>
      <c r="N610" s="148">
        <f>IF('StockBond Returns'!AD608=0,1,0)</f>
        <v>0</v>
      </c>
      <c r="O610">
        <f>IF( AND('StockBond Returns'!$AD608&lt;0,'StockBond Returns'!$AD608&gt;=-0.1),1,0)</f>
        <v>0</v>
      </c>
      <c r="P610">
        <f>IF( AND('StockBond Returns'!$AD608&lt;-0.1,'StockBond Returns'!$AD608&gt;=-0.2),1,0)</f>
        <v>0</v>
      </c>
      <c r="Q610">
        <f>IF( AND('StockBond Returns'!$AD608&lt;-0.2,'StockBond Returns'!$AD608&gt;=-0.3),1,0)</f>
        <v>0</v>
      </c>
      <c r="R610">
        <f>IF('StockBond Returns'!AD608&lt;-0.3,1,0)</f>
        <v>1</v>
      </c>
      <c r="S610" t="str">
        <f t="shared" ref="S610:W610" si="1216">IF(N610=1,$E610,"")</f>
        <v/>
      </c>
      <c r="T610" t="str">
        <f t="shared" si="1216"/>
        <v/>
      </c>
      <c r="U610" t="str">
        <f t="shared" si="1216"/>
        <v/>
      </c>
      <c r="V610" t="str">
        <f t="shared" si="1216"/>
        <v/>
      </c>
      <c r="W610" s="17">
        <f t="shared" ca="1" si="1216"/>
        <v>0.10034299281308912</v>
      </c>
    </row>
    <row r="611" spans="1:23" ht="13" x14ac:dyDescent="0.15">
      <c r="A611">
        <f t="shared" si="30"/>
        <v>5</v>
      </c>
      <c r="B611">
        <f t="shared" si="31"/>
        <v>1921</v>
      </c>
      <c r="C611" s="149">
        <f t="shared" si="706"/>
        <v>7852</v>
      </c>
      <c r="D611" s="146">
        <f t="shared" si="9"/>
        <v>1921.3333333332876</v>
      </c>
      <c r="E611" s="147">
        <f ca="1">('StockBond Returns'!AA610+'StockBond Returns'!AC610-'Parameters &amp; Main Results'!$B$39)/'StockBond Returns'!AB610*12</f>
        <v>9.7880155779405495E-2</v>
      </c>
      <c r="F611" s="70">
        <f ca="1">'StockBond Returns'!AA610+'StockBond Returns'!AC610-'StockBond Returns'!AB610*'Distribution of Final Value'!$B$7</f>
        <v>19.093244208587095</v>
      </c>
      <c r="G611" s="17">
        <f>1/'StockBond Returns'!M609</f>
        <v>0.18117928174039252</v>
      </c>
      <c r="H611">
        <f t="shared" si="4"/>
        <v>1</v>
      </c>
      <c r="I611" s="64">
        <f t="shared" si="5"/>
        <v>0</v>
      </c>
      <c r="J611">
        <f t="shared" si="6"/>
        <v>0</v>
      </c>
      <c r="K611" s="17">
        <f t="shared" ref="K611:M611" ca="1" si="1217">IF(H611=1,$E611,"")</f>
        <v>9.7880155779405495E-2</v>
      </c>
      <c r="L611" t="str">
        <f t="shared" si="1217"/>
        <v/>
      </c>
      <c r="M611" t="str">
        <f t="shared" si="1217"/>
        <v/>
      </c>
      <c r="N611" s="148">
        <f>IF('StockBond Returns'!AD609=0,1,0)</f>
        <v>0</v>
      </c>
      <c r="O611">
        <f>IF( AND('StockBond Returns'!$AD609&lt;0,'StockBond Returns'!$AD609&gt;=-0.1),1,0)</f>
        <v>0</v>
      </c>
      <c r="P611">
        <f>IF( AND('StockBond Returns'!$AD609&lt;-0.1,'StockBond Returns'!$AD609&gt;=-0.2),1,0)</f>
        <v>0</v>
      </c>
      <c r="Q611">
        <f>IF( AND('StockBond Returns'!$AD609&lt;-0.2,'StockBond Returns'!$AD609&gt;=-0.3),1,0)</f>
        <v>0</v>
      </c>
      <c r="R611">
        <f>IF('StockBond Returns'!AD609&lt;-0.3,1,0)</f>
        <v>1</v>
      </c>
      <c r="S611" t="str">
        <f t="shared" ref="S611:W611" si="1218">IF(N611=1,$E611,"")</f>
        <v/>
      </c>
      <c r="T611" t="str">
        <f t="shared" si="1218"/>
        <v/>
      </c>
      <c r="U611" t="str">
        <f t="shared" si="1218"/>
        <v/>
      </c>
      <c r="V611" t="str">
        <f t="shared" si="1218"/>
        <v/>
      </c>
      <c r="W611" s="17">
        <f t="shared" ca="1" si="1218"/>
        <v>9.7880155779405495E-2</v>
      </c>
    </row>
    <row r="612" spans="1:23" ht="13" x14ac:dyDescent="0.15">
      <c r="A612">
        <f t="shared" si="30"/>
        <v>6</v>
      </c>
      <c r="B612">
        <f t="shared" si="31"/>
        <v>1921</v>
      </c>
      <c r="C612" s="149">
        <f t="shared" si="706"/>
        <v>7883</v>
      </c>
      <c r="D612" s="146">
        <f t="shared" si="9"/>
        <v>1921.4166666666208</v>
      </c>
      <c r="E612" s="147">
        <f ca="1">('StockBond Returns'!AA611+'StockBond Returns'!AC611-'Parameters &amp; Main Results'!$B$39)/'StockBond Returns'!AB611*12</f>
        <v>9.738765085929553E-2</v>
      </c>
      <c r="F612" s="70">
        <f ca="1">'StockBond Returns'!AA611+'StockBond Returns'!AC611-'StockBond Returns'!AB611*'Distribution of Final Value'!$B$7</f>
        <v>18.0272663115508</v>
      </c>
      <c r="G612" s="17">
        <f>1/'StockBond Returns'!M610</f>
        <v>0.18317347805273909</v>
      </c>
      <c r="H612">
        <f t="shared" si="4"/>
        <v>1</v>
      </c>
      <c r="I612" s="64">
        <f t="shared" si="5"/>
        <v>0</v>
      </c>
      <c r="J612">
        <f t="shared" si="6"/>
        <v>0</v>
      </c>
      <c r="K612" s="17">
        <f t="shared" ref="K612:M612" ca="1" si="1219">IF(H612=1,$E612,"")</f>
        <v>9.738765085929553E-2</v>
      </c>
      <c r="L612" t="str">
        <f t="shared" si="1219"/>
        <v/>
      </c>
      <c r="M612" t="str">
        <f t="shared" si="1219"/>
        <v/>
      </c>
      <c r="N612" s="148">
        <f>IF('StockBond Returns'!AD610=0,1,0)</f>
        <v>0</v>
      </c>
      <c r="O612">
        <f>IF( AND('StockBond Returns'!$AD610&lt;0,'StockBond Returns'!$AD610&gt;=-0.1),1,0)</f>
        <v>0</v>
      </c>
      <c r="P612">
        <f>IF( AND('StockBond Returns'!$AD610&lt;-0.1,'StockBond Returns'!$AD610&gt;=-0.2),1,0)</f>
        <v>0</v>
      </c>
      <c r="Q612">
        <f>IF( AND('StockBond Returns'!$AD610&lt;-0.2,'StockBond Returns'!$AD610&gt;=-0.3),1,0)</f>
        <v>0</v>
      </c>
      <c r="R612">
        <f>IF('StockBond Returns'!AD610&lt;-0.3,1,0)</f>
        <v>1</v>
      </c>
      <c r="S612" t="str">
        <f t="shared" ref="S612:W612" si="1220">IF(N612=1,$E612,"")</f>
        <v/>
      </c>
      <c r="T612" t="str">
        <f t="shared" si="1220"/>
        <v/>
      </c>
      <c r="U612" t="str">
        <f t="shared" si="1220"/>
        <v/>
      </c>
      <c r="V612" t="str">
        <f t="shared" si="1220"/>
        <v/>
      </c>
      <c r="W612" s="17">
        <f t="shared" ca="1" si="1220"/>
        <v>9.738765085929553E-2</v>
      </c>
    </row>
    <row r="613" spans="1:23" ht="13" x14ac:dyDescent="0.15">
      <c r="A613">
        <f t="shared" si="30"/>
        <v>7</v>
      </c>
      <c r="B613">
        <f t="shared" si="31"/>
        <v>1921</v>
      </c>
      <c r="C613" s="149">
        <f t="shared" si="706"/>
        <v>7914</v>
      </c>
      <c r="D613" s="146">
        <f t="shared" si="9"/>
        <v>1921.4999999999541</v>
      </c>
      <c r="E613" s="147">
        <f ca="1">('StockBond Returns'!AA612+'StockBond Returns'!AC612-'Parameters &amp; Main Results'!$B$39)/'StockBond Returns'!AB612*12</f>
        <v>0.10281771369376502</v>
      </c>
      <c r="F613" s="70">
        <f ca="1">'StockBond Returns'!AA612+'StockBond Returns'!AC612-'StockBond Returns'!AB612*'Distribution of Final Value'!$B$7</f>
        <v>19.326972705979948</v>
      </c>
      <c r="G613" s="17">
        <f>1/'StockBond Returns'!M611</f>
        <v>0.19128441815206113</v>
      </c>
      <c r="H613">
        <f t="shared" si="4"/>
        <v>1</v>
      </c>
      <c r="I613" s="64">
        <f t="shared" si="5"/>
        <v>0</v>
      </c>
      <c r="J613">
        <f t="shared" si="6"/>
        <v>0</v>
      </c>
      <c r="K613" s="17">
        <f t="shared" ref="K613:M613" ca="1" si="1221">IF(H613=1,$E613,"")</f>
        <v>0.10281771369376502</v>
      </c>
      <c r="L613" t="str">
        <f t="shared" si="1221"/>
        <v/>
      </c>
      <c r="M613" t="str">
        <f t="shared" si="1221"/>
        <v/>
      </c>
      <c r="N613" s="148">
        <f>IF('StockBond Returns'!AD611=0,1,0)</f>
        <v>0</v>
      </c>
      <c r="O613">
        <f>IF( AND('StockBond Returns'!$AD611&lt;0,'StockBond Returns'!$AD611&gt;=-0.1),1,0)</f>
        <v>0</v>
      </c>
      <c r="P613">
        <f>IF( AND('StockBond Returns'!$AD611&lt;-0.1,'StockBond Returns'!$AD611&gt;=-0.2),1,0)</f>
        <v>0</v>
      </c>
      <c r="Q613">
        <f>IF( AND('StockBond Returns'!$AD611&lt;-0.2,'StockBond Returns'!$AD611&gt;=-0.3),1,0)</f>
        <v>0</v>
      </c>
      <c r="R613">
        <f>IF('StockBond Returns'!AD611&lt;-0.3,1,0)</f>
        <v>1</v>
      </c>
      <c r="S613" t="str">
        <f t="shared" ref="S613:W613" si="1222">IF(N613=1,$E613,"")</f>
        <v/>
      </c>
      <c r="T613" t="str">
        <f t="shared" si="1222"/>
        <v/>
      </c>
      <c r="U613" t="str">
        <f t="shared" si="1222"/>
        <v/>
      </c>
      <c r="V613" t="str">
        <f t="shared" si="1222"/>
        <v/>
      </c>
      <c r="W613" s="17">
        <f t="shared" ca="1" si="1222"/>
        <v>0.10281771369376502</v>
      </c>
    </row>
    <row r="614" spans="1:23" ht="13" x14ac:dyDescent="0.15">
      <c r="A614">
        <f t="shared" si="30"/>
        <v>8</v>
      </c>
      <c r="B614">
        <f t="shared" si="31"/>
        <v>1921</v>
      </c>
      <c r="C614" s="149">
        <f t="shared" si="706"/>
        <v>7944</v>
      </c>
      <c r="D614" s="146">
        <f t="shared" si="9"/>
        <v>1921.5833333332873</v>
      </c>
      <c r="E614" s="147">
        <f ca="1">('StockBond Returns'!AA613+'StockBond Returns'!AC613-'Parameters &amp; Main Results'!$B$39)/'StockBond Returns'!AB613*12</f>
        <v>0.10162960553450054</v>
      </c>
      <c r="F614" s="70">
        <f ca="1">'StockBond Returns'!AA613+'StockBond Returns'!AC613-'StockBond Returns'!AB613*'Distribution of Final Value'!$B$7</f>
        <v>18.605837475002268</v>
      </c>
      <c r="G614" s="17">
        <f>1/'StockBond Returns'!M612</f>
        <v>0.18900057621739677</v>
      </c>
      <c r="H614">
        <f t="shared" si="4"/>
        <v>1</v>
      </c>
      <c r="I614" s="64">
        <f t="shared" si="5"/>
        <v>0</v>
      </c>
      <c r="J614">
        <f t="shared" si="6"/>
        <v>0</v>
      </c>
      <c r="K614" s="17">
        <f t="shared" ref="K614:M614" ca="1" si="1223">IF(H614=1,$E614,"")</f>
        <v>0.10162960553450054</v>
      </c>
      <c r="L614" t="str">
        <f t="shared" si="1223"/>
        <v/>
      </c>
      <c r="M614" t="str">
        <f t="shared" si="1223"/>
        <v/>
      </c>
      <c r="N614" s="148">
        <f>IF('StockBond Returns'!AD612=0,1,0)</f>
        <v>0</v>
      </c>
      <c r="O614">
        <f>IF( AND('StockBond Returns'!$AD612&lt;0,'StockBond Returns'!$AD612&gt;=-0.1),1,0)</f>
        <v>0</v>
      </c>
      <c r="P614">
        <f>IF( AND('StockBond Returns'!$AD612&lt;-0.1,'StockBond Returns'!$AD612&gt;=-0.2),1,0)</f>
        <v>0</v>
      </c>
      <c r="Q614">
        <f>IF( AND('StockBond Returns'!$AD612&lt;-0.2,'StockBond Returns'!$AD612&gt;=-0.3),1,0)</f>
        <v>0</v>
      </c>
      <c r="R614">
        <f>IF('StockBond Returns'!AD612&lt;-0.3,1,0)</f>
        <v>1</v>
      </c>
      <c r="S614" t="str">
        <f t="shared" ref="S614:W614" si="1224">IF(N614=1,$E614,"")</f>
        <v/>
      </c>
      <c r="T614" t="str">
        <f t="shared" si="1224"/>
        <v/>
      </c>
      <c r="U614" t="str">
        <f t="shared" si="1224"/>
        <v/>
      </c>
      <c r="V614" t="str">
        <f t="shared" si="1224"/>
        <v/>
      </c>
      <c r="W614" s="17">
        <f t="shared" ca="1" si="1224"/>
        <v>0.10162960553450054</v>
      </c>
    </row>
    <row r="615" spans="1:23" ht="13" x14ac:dyDescent="0.15">
      <c r="A615">
        <f t="shared" si="30"/>
        <v>9</v>
      </c>
      <c r="B615">
        <f t="shared" si="31"/>
        <v>1921</v>
      </c>
      <c r="C615" s="149">
        <f t="shared" si="706"/>
        <v>7975</v>
      </c>
      <c r="D615" s="146">
        <f t="shared" si="9"/>
        <v>1921.6666666666206</v>
      </c>
      <c r="E615" s="147">
        <f ca="1">('StockBond Returns'!AA614+'StockBond Returns'!AC614-'Parameters &amp; Main Results'!$B$39)/'StockBond Returns'!AB614*12</f>
        <v>0.10342710486596995</v>
      </c>
      <c r="F615" s="70">
        <f ca="1">'StockBond Returns'!AA614+'StockBond Returns'!AC614-'StockBond Returns'!AB614*'Distribution of Final Value'!$B$7</f>
        <v>17.741243054025691</v>
      </c>
      <c r="G615" s="17">
        <f>1/'StockBond Returns'!M613</f>
        <v>0.19419240918301184</v>
      </c>
      <c r="H615">
        <f t="shared" si="4"/>
        <v>1</v>
      </c>
      <c r="I615" s="64">
        <f t="shared" si="5"/>
        <v>0</v>
      </c>
      <c r="J615">
        <f t="shared" si="6"/>
        <v>0</v>
      </c>
      <c r="K615" s="17">
        <f t="shared" ref="K615:M615" ca="1" si="1225">IF(H615=1,$E615,"")</f>
        <v>0.10342710486596995</v>
      </c>
      <c r="L615" t="str">
        <f t="shared" si="1225"/>
        <v/>
      </c>
      <c r="M615" t="str">
        <f t="shared" si="1225"/>
        <v/>
      </c>
      <c r="N615" s="148">
        <f>IF('StockBond Returns'!AD613=0,1,0)</f>
        <v>0</v>
      </c>
      <c r="O615">
        <f>IF( AND('StockBond Returns'!$AD613&lt;0,'StockBond Returns'!$AD613&gt;=-0.1),1,0)</f>
        <v>0</v>
      </c>
      <c r="P615">
        <f>IF( AND('StockBond Returns'!$AD613&lt;-0.1,'StockBond Returns'!$AD613&gt;=-0.2),1,0)</f>
        <v>0</v>
      </c>
      <c r="Q615">
        <f>IF( AND('StockBond Returns'!$AD613&lt;-0.2,'StockBond Returns'!$AD613&gt;=-0.3),1,0)</f>
        <v>0</v>
      </c>
      <c r="R615">
        <f>IF('StockBond Returns'!AD613&lt;-0.3,1,0)</f>
        <v>1</v>
      </c>
      <c r="S615" t="str">
        <f t="shared" ref="S615:W615" si="1226">IF(N615=1,$E615,"")</f>
        <v/>
      </c>
      <c r="T615" t="str">
        <f t="shared" si="1226"/>
        <v/>
      </c>
      <c r="U615" t="str">
        <f t="shared" si="1226"/>
        <v/>
      </c>
      <c r="V615" t="str">
        <f t="shared" si="1226"/>
        <v/>
      </c>
      <c r="W615" s="17">
        <f t="shared" ca="1" si="1226"/>
        <v>0.10342710486596995</v>
      </c>
    </row>
    <row r="616" spans="1:23" ht="13" x14ac:dyDescent="0.15">
      <c r="A616">
        <f t="shared" si="30"/>
        <v>10</v>
      </c>
      <c r="B616">
        <f t="shared" si="31"/>
        <v>1921</v>
      </c>
      <c r="C616" s="149">
        <f t="shared" si="706"/>
        <v>8005</v>
      </c>
      <c r="D616" s="146">
        <f t="shared" si="9"/>
        <v>1921.7499999999538</v>
      </c>
      <c r="E616" s="147">
        <f ca="1">('StockBond Returns'!AA615+'StockBond Returns'!AC615-'Parameters &amp; Main Results'!$B$39)/'StockBond Returns'!AB615*12</f>
        <v>0.10039723367595413</v>
      </c>
      <c r="F616" s="70">
        <f ca="1">'StockBond Returns'!AA615+'StockBond Returns'!AC615-'StockBond Returns'!AB615*'Distribution of Final Value'!$B$7</f>
        <v>16.756445874788831</v>
      </c>
      <c r="G616" s="17">
        <f>1/'StockBond Returns'!M614</f>
        <v>0.18426980174069291</v>
      </c>
      <c r="H616">
        <f t="shared" si="4"/>
        <v>1</v>
      </c>
      <c r="I616" s="64">
        <f t="shared" si="5"/>
        <v>0</v>
      </c>
      <c r="J616">
        <f t="shared" si="6"/>
        <v>0</v>
      </c>
      <c r="K616" s="17">
        <f t="shared" ref="K616:M616" ca="1" si="1227">IF(H616=1,$E616,"")</f>
        <v>0.10039723367595413</v>
      </c>
      <c r="L616" t="str">
        <f t="shared" si="1227"/>
        <v/>
      </c>
      <c r="M616" t="str">
        <f t="shared" si="1227"/>
        <v/>
      </c>
      <c r="N616" s="148">
        <f>IF('StockBond Returns'!AD614=0,1,0)</f>
        <v>0</v>
      </c>
      <c r="O616">
        <f>IF( AND('StockBond Returns'!$AD614&lt;0,'StockBond Returns'!$AD614&gt;=-0.1),1,0)</f>
        <v>0</v>
      </c>
      <c r="P616">
        <f>IF( AND('StockBond Returns'!$AD614&lt;-0.1,'StockBond Returns'!$AD614&gt;=-0.2),1,0)</f>
        <v>0</v>
      </c>
      <c r="Q616">
        <f>IF( AND('StockBond Returns'!$AD614&lt;-0.2,'StockBond Returns'!$AD614&gt;=-0.3),1,0)</f>
        <v>0</v>
      </c>
      <c r="R616">
        <f>IF('StockBond Returns'!AD614&lt;-0.3,1,0)</f>
        <v>1</v>
      </c>
      <c r="S616" t="str">
        <f t="shared" ref="S616:W616" si="1228">IF(N616=1,$E616,"")</f>
        <v/>
      </c>
      <c r="T616" t="str">
        <f t="shared" si="1228"/>
        <v/>
      </c>
      <c r="U616" t="str">
        <f t="shared" si="1228"/>
        <v/>
      </c>
      <c r="V616" t="str">
        <f t="shared" si="1228"/>
        <v/>
      </c>
      <c r="W616" s="17">
        <f t="shared" ca="1" si="1228"/>
        <v>0.10039723367595413</v>
      </c>
    </row>
    <row r="617" spans="1:23" ht="13" x14ac:dyDescent="0.15">
      <c r="A617">
        <f t="shared" si="30"/>
        <v>11</v>
      </c>
      <c r="B617">
        <f t="shared" si="31"/>
        <v>1921</v>
      </c>
      <c r="C617" s="149">
        <f t="shared" si="706"/>
        <v>8036</v>
      </c>
      <c r="D617" s="146">
        <f t="shared" si="9"/>
        <v>1921.8333333332871</v>
      </c>
      <c r="E617" s="147">
        <f ca="1">('StockBond Returns'!AA616+'StockBond Returns'!AC616-'Parameters &amp; Main Results'!$B$39)/'StockBond Returns'!AB616*12</f>
        <v>9.857324212366203E-2</v>
      </c>
      <c r="F617" s="70">
        <f ca="1">'StockBond Returns'!AA616+'StockBond Returns'!AC616-'StockBond Returns'!AB616*'Distribution of Final Value'!$B$7</f>
        <v>16.706204618000971</v>
      </c>
      <c r="G617" s="17">
        <f>1/'StockBond Returns'!M615</f>
        <v>0.17858558753839487</v>
      </c>
      <c r="H617">
        <f t="shared" si="4"/>
        <v>1</v>
      </c>
      <c r="I617" s="64">
        <f t="shared" si="5"/>
        <v>0</v>
      </c>
      <c r="J617">
        <f t="shared" si="6"/>
        <v>0</v>
      </c>
      <c r="K617" s="17">
        <f t="shared" ref="K617:M617" ca="1" si="1229">IF(H617=1,$E617,"")</f>
        <v>9.857324212366203E-2</v>
      </c>
      <c r="L617" t="str">
        <f t="shared" si="1229"/>
        <v/>
      </c>
      <c r="M617" t="str">
        <f t="shared" si="1229"/>
        <v/>
      </c>
      <c r="N617" s="148">
        <f>IF('StockBond Returns'!AD615=0,1,0)</f>
        <v>0</v>
      </c>
      <c r="O617">
        <f>IF( AND('StockBond Returns'!$AD615&lt;0,'StockBond Returns'!$AD615&gt;=-0.1),1,0)</f>
        <v>0</v>
      </c>
      <c r="P617">
        <f>IF( AND('StockBond Returns'!$AD615&lt;-0.1,'StockBond Returns'!$AD615&gt;=-0.2),1,0)</f>
        <v>0</v>
      </c>
      <c r="Q617">
        <f>IF( AND('StockBond Returns'!$AD615&lt;-0.2,'StockBond Returns'!$AD615&gt;=-0.3),1,0)</f>
        <v>0</v>
      </c>
      <c r="R617">
        <f>IF('StockBond Returns'!AD615&lt;-0.3,1,0)</f>
        <v>1</v>
      </c>
      <c r="S617" t="str">
        <f t="shared" ref="S617:W617" si="1230">IF(N617=1,$E617,"")</f>
        <v/>
      </c>
      <c r="T617" t="str">
        <f t="shared" si="1230"/>
        <v/>
      </c>
      <c r="U617" t="str">
        <f t="shared" si="1230"/>
        <v/>
      </c>
      <c r="V617" t="str">
        <f t="shared" si="1230"/>
        <v/>
      </c>
      <c r="W617" s="17">
        <f t="shared" ca="1" si="1230"/>
        <v>9.857324212366203E-2</v>
      </c>
    </row>
    <row r="618" spans="1:23" ht="13" x14ac:dyDescent="0.15">
      <c r="A618">
        <f t="shared" si="30"/>
        <v>12</v>
      </c>
      <c r="B618">
        <f t="shared" si="31"/>
        <v>1921</v>
      </c>
      <c r="C618" s="149">
        <f t="shared" si="706"/>
        <v>8067</v>
      </c>
      <c r="D618" s="146">
        <f t="shared" si="9"/>
        <v>1921.9166666666204</v>
      </c>
      <c r="E618" s="147">
        <f ca="1">('StockBond Returns'!AA617+'StockBond Returns'!AC617-'Parameters &amp; Main Results'!$B$39)/'StockBond Returns'!AB617*12</f>
        <v>9.3550664084822266E-2</v>
      </c>
      <c r="F618" s="70">
        <f ca="1">'StockBond Returns'!AA617+'StockBond Returns'!AC617-'StockBond Returns'!AB617*'Distribution of Final Value'!$B$7</f>
        <v>15.185088174309087</v>
      </c>
      <c r="G618" s="17">
        <f>1/'StockBond Returns'!M616</f>
        <v>0.16795520218228899</v>
      </c>
      <c r="H618">
        <f t="shared" si="4"/>
        <v>1</v>
      </c>
      <c r="I618" s="64">
        <f t="shared" si="5"/>
        <v>0</v>
      </c>
      <c r="J618">
        <f t="shared" si="6"/>
        <v>0</v>
      </c>
      <c r="K618" s="17">
        <f t="shared" ref="K618:M618" ca="1" si="1231">IF(H618=1,$E618,"")</f>
        <v>9.3550664084822266E-2</v>
      </c>
      <c r="L618" t="str">
        <f t="shared" si="1231"/>
        <v/>
      </c>
      <c r="M618" t="str">
        <f t="shared" si="1231"/>
        <v/>
      </c>
      <c r="N618" s="148">
        <f>IF('StockBond Returns'!AD616=0,1,0)</f>
        <v>0</v>
      </c>
      <c r="O618">
        <f>IF( AND('StockBond Returns'!$AD616&lt;0,'StockBond Returns'!$AD616&gt;=-0.1),1,0)</f>
        <v>0</v>
      </c>
      <c r="P618">
        <f>IF( AND('StockBond Returns'!$AD616&lt;-0.1,'StockBond Returns'!$AD616&gt;=-0.2),1,0)</f>
        <v>0</v>
      </c>
      <c r="Q618">
        <f>IF( AND('StockBond Returns'!$AD616&lt;-0.2,'StockBond Returns'!$AD616&gt;=-0.3),1,0)</f>
        <v>0</v>
      </c>
      <c r="R618">
        <f>IF('StockBond Returns'!AD616&lt;-0.3,1,0)</f>
        <v>1</v>
      </c>
      <c r="S618" t="str">
        <f t="shared" ref="S618:W618" si="1232">IF(N618=1,$E618,"")</f>
        <v/>
      </c>
      <c r="T618" t="str">
        <f t="shared" si="1232"/>
        <v/>
      </c>
      <c r="U618" t="str">
        <f t="shared" si="1232"/>
        <v/>
      </c>
      <c r="V618" t="str">
        <f t="shared" si="1232"/>
        <v/>
      </c>
      <c r="W618" s="17">
        <f t="shared" ca="1" si="1232"/>
        <v>9.3550664084822266E-2</v>
      </c>
    </row>
    <row r="619" spans="1:23" ht="13" x14ac:dyDescent="0.15">
      <c r="A619">
        <f t="shared" si="30"/>
        <v>1</v>
      </c>
      <c r="B619">
        <f t="shared" si="31"/>
        <v>1922</v>
      </c>
      <c r="C619" s="149">
        <f t="shared" si="706"/>
        <v>8095</v>
      </c>
      <c r="D619" s="146">
        <f t="shared" si="9"/>
        <v>1921.9999999999536</v>
      </c>
      <c r="E619" s="147">
        <f ca="1">('StockBond Returns'!AA618+'StockBond Returns'!AC618-'Parameters &amp; Main Results'!$B$39)/'StockBond Returns'!AB618*12</f>
        <v>9.1940131937428504E-2</v>
      </c>
      <c r="F619" s="70">
        <f ca="1">'StockBond Returns'!AA618+'StockBond Returns'!AC618-'StockBond Returns'!AB618*'Distribution of Final Value'!$B$7</f>
        <v>14.7389948695364</v>
      </c>
      <c r="G619" s="17">
        <f>1/'StockBond Returns'!M617</f>
        <v>0.16605354936041053</v>
      </c>
      <c r="H619">
        <f t="shared" si="4"/>
        <v>1</v>
      </c>
      <c r="I619" s="64">
        <f t="shared" si="5"/>
        <v>0</v>
      </c>
      <c r="J619">
        <f t="shared" si="6"/>
        <v>0</v>
      </c>
      <c r="K619" s="17">
        <f t="shared" ref="K619:M619" ca="1" si="1233">IF(H619=1,$E619,"")</f>
        <v>9.1940131937428504E-2</v>
      </c>
      <c r="L619" t="str">
        <f t="shared" si="1233"/>
        <v/>
      </c>
      <c r="M619" t="str">
        <f t="shared" si="1233"/>
        <v/>
      </c>
      <c r="N619" s="148">
        <f>IF('StockBond Returns'!AD617=0,1,0)</f>
        <v>0</v>
      </c>
      <c r="O619">
        <f>IF( AND('StockBond Returns'!$AD617&lt;0,'StockBond Returns'!$AD617&gt;=-0.1),1,0)</f>
        <v>0</v>
      </c>
      <c r="P619">
        <f>IF( AND('StockBond Returns'!$AD617&lt;-0.1,'StockBond Returns'!$AD617&gt;=-0.2),1,0)</f>
        <v>0</v>
      </c>
      <c r="Q619">
        <f>IF( AND('StockBond Returns'!$AD617&lt;-0.2,'StockBond Returns'!$AD617&gt;=-0.3),1,0)</f>
        <v>0</v>
      </c>
      <c r="R619">
        <f>IF('StockBond Returns'!AD617&lt;-0.3,1,0)</f>
        <v>1</v>
      </c>
      <c r="S619" t="str">
        <f t="shared" ref="S619:W619" si="1234">IF(N619=1,$E619,"")</f>
        <v/>
      </c>
      <c r="T619" t="str">
        <f t="shared" si="1234"/>
        <v/>
      </c>
      <c r="U619" t="str">
        <f t="shared" si="1234"/>
        <v/>
      </c>
      <c r="V619" t="str">
        <f t="shared" si="1234"/>
        <v/>
      </c>
      <c r="W619" s="17">
        <f t="shared" ca="1" si="1234"/>
        <v>9.1940131937428504E-2</v>
      </c>
    </row>
    <row r="620" spans="1:23" ht="13" x14ac:dyDescent="0.15">
      <c r="A620">
        <f t="shared" si="30"/>
        <v>2</v>
      </c>
      <c r="B620">
        <f t="shared" si="31"/>
        <v>1922</v>
      </c>
      <c r="C620" s="149">
        <f t="shared" si="706"/>
        <v>8126</v>
      </c>
      <c r="D620" s="146">
        <f t="shared" si="9"/>
        <v>1922.0833333332869</v>
      </c>
      <c r="E620" s="147">
        <f ca="1">('StockBond Returns'!AA619+'StockBond Returns'!AC619-'Parameters &amp; Main Results'!$B$39)/'StockBond Returns'!AB619*12</f>
        <v>8.9496190154636251E-2</v>
      </c>
      <c r="F620" s="70">
        <f ca="1">'StockBond Returns'!AA619+'StockBond Returns'!AC619-'StockBond Returns'!AB619*'Distribution of Final Value'!$B$7</f>
        <v>14.838320387677292</v>
      </c>
      <c r="G620" s="17">
        <f>1/'StockBond Returns'!M618</f>
        <v>0.15969933878197559</v>
      </c>
      <c r="H620">
        <f t="shared" si="4"/>
        <v>1</v>
      </c>
      <c r="I620" s="64">
        <f t="shared" si="5"/>
        <v>0</v>
      </c>
      <c r="J620">
        <f t="shared" si="6"/>
        <v>0</v>
      </c>
      <c r="K620" s="17">
        <f t="shared" ref="K620:M620" ca="1" si="1235">IF(H620=1,$E620,"")</f>
        <v>8.9496190154636251E-2</v>
      </c>
      <c r="L620" t="str">
        <f t="shared" si="1235"/>
        <v/>
      </c>
      <c r="M620" t="str">
        <f t="shared" si="1235"/>
        <v/>
      </c>
      <c r="N620" s="148">
        <f>IF('StockBond Returns'!AD618=0,1,0)</f>
        <v>0</v>
      </c>
      <c r="O620">
        <f>IF( AND('StockBond Returns'!$AD618&lt;0,'StockBond Returns'!$AD618&gt;=-0.1),1,0)</f>
        <v>0</v>
      </c>
      <c r="P620">
        <f>IF( AND('StockBond Returns'!$AD618&lt;-0.1,'StockBond Returns'!$AD618&gt;=-0.2),1,0)</f>
        <v>0</v>
      </c>
      <c r="Q620">
        <f>IF( AND('StockBond Returns'!$AD618&lt;-0.2,'StockBond Returns'!$AD618&gt;=-0.3),1,0)</f>
        <v>0</v>
      </c>
      <c r="R620">
        <f>IF('StockBond Returns'!AD618&lt;-0.3,1,0)</f>
        <v>1</v>
      </c>
      <c r="S620" t="str">
        <f t="shared" ref="S620:W620" si="1236">IF(N620=1,$E620,"")</f>
        <v/>
      </c>
      <c r="T620" t="str">
        <f t="shared" si="1236"/>
        <v/>
      </c>
      <c r="U620" t="str">
        <f t="shared" si="1236"/>
        <v/>
      </c>
      <c r="V620" t="str">
        <f t="shared" si="1236"/>
        <v/>
      </c>
      <c r="W620" s="17">
        <f t="shared" ca="1" si="1236"/>
        <v>8.9496190154636251E-2</v>
      </c>
    </row>
    <row r="621" spans="1:23" ht="13" x14ac:dyDescent="0.15">
      <c r="A621">
        <f t="shared" si="30"/>
        <v>3</v>
      </c>
      <c r="B621">
        <f t="shared" si="31"/>
        <v>1922</v>
      </c>
      <c r="C621" s="149">
        <f t="shared" si="706"/>
        <v>8156</v>
      </c>
      <c r="D621" s="146">
        <f t="shared" si="9"/>
        <v>1922.1666666666201</v>
      </c>
      <c r="E621" s="147">
        <f ca="1">('StockBond Returns'!AA620+'StockBond Returns'!AC620-'Parameters &amp; Main Results'!$B$39)/'StockBond Returns'!AB620*12</f>
        <v>8.780891198564747E-2</v>
      </c>
      <c r="F621" s="70">
        <f ca="1">'StockBond Returns'!AA620+'StockBond Returns'!AC620-'StockBond Returns'!AB620*'Distribution of Final Value'!$B$7</f>
        <v>14.203257537179322</v>
      </c>
      <c r="G621" s="17">
        <f>1/'StockBond Returns'!M619</f>
        <v>0.15144820223108646</v>
      </c>
      <c r="H621">
        <f t="shared" si="4"/>
        <v>1</v>
      </c>
      <c r="I621" s="64">
        <f t="shared" si="5"/>
        <v>0</v>
      </c>
      <c r="J621">
        <f t="shared" si="6"/>
        <v>0</v>
      </c>
      <c r="K621" s="17">
        <f t="shared" ref="K621:M621" ca="1" si="1237">IF(H621=1,$E621,"")</f>
        <v>8.780891198564747E-2</v>
      </c>
      <c r="L621" t="str">
        <f t="shared" si="1237"/>
        <v/>
      </c>
      <c r="M621" t="str">
        <f t="shared" si="1237"/>
        <v/>
      </c>
      <c r="N621" s="148">
        <f>IF('StockBond Returns'!AD619=0,1,0)</f>
        <v>0</v>
      </c>
      <c r="O621">
        <f>IF( AND('StockBond Returns'!$AD619&lt;0,'StockBond Returns'!$AD619&gt;=-0.1),1,0)</f>
        <v>0</v>
      </c>
      <c r="P621">
        <f>IF( AND('StockBond Returns'!$AD619&lt;-0.1,'StockBond Returns'!$AD619&gt;=-0.2),1,0)</f>
        <v>0</v>
      </c>
      <c r="Q621">
        <f>IF( AND('StockBond Returns'!$AD619&lt;-0.2,'StockBond Returns'!$AD619&gt;=-0.3),1,0)</f>
        <v>1</v>
      </c>
      <c r="R621">
        <f>IF('StockBond Returns'!AD619&lt;-0.3,1,0)</f>
        <v>0</v>
      </c>
      <c r="S621" t="str">
        <f t="shared" ref="S621:W621" si="1238">IF(N621=1,$E621,"")</f>
        <v/>
      </c>
      <c r="T621" t="str">
        <f t="shared" si="1238"/>
        <v/>
      </c>
      <c r="U621" t="str">
        <f t="shared" si="1238"/>
        <v/>
      </c>
      <c r="V621" s="17">
        <f t="shared" ca="1" si="1238"/>
        <v>8.780891198564747E-2</v>
      </c>
      <c r="W621" t="str">
        <f t="shared" si="1238"/>
        <v/>
      </c>
    </row>
    <row r="622" spans="1:23" ht="13" x14ac:dyDescent="0.15">
      <c r="A622">
        <f t="shared" si="30"/>
        <v>4</v>
      </c>
      <c r="B622">
        <f t="shared" si="31"/>
        <v>1922</v>
      </c>
      <c r="C622" s="149">
        <f t="shared" si="706"/>
        <v>8187</v>
      </c>
      <c r="D622" s="146">
        <f t="shared" si="9"/>
        <v>1922.2499999999534</v>
      </c>
      <c r="E622" s="147">
        <f ca="1">('StockBond Returns'!AA621+'StockBond Returns'!AC621-'Parameters &amp; Main Results'!$B$39)/'StockBond Returns'!AB621*12</f>
        <v>8.4812480128901857E-2</v>
      </c>
      <c r="F622" s="70">
        <f ca="1">'StockBond Returns'!AA621+'StockBond Returns'!AC621-'StockBond Returns'!AB621*'Distribution of Final Value'!$B$7</f>
        <v>13.693328541523615</v>
      </c>
      <c r="G622" s="17">
        <f>1/'StockBond Returns'!M620</f>
        <v>0.14079845126209162</v>
      </c>
      <c r="H622">
        <f t="shared" si="4"/>
        <v>1</v>
      </c>
      <c r="I622" s="64">
        <f t="shared" si="5"/>
        <v>0</v>
      </c>
      <c r="J622">
        <f t="shared" si="6"/>
        <v>0</v>
      </c>
      <c r="K622" s="17">
        <f t="shared" ref="K622:M622" ca="1" si="1239">IF(H622=1,$E622,"")</f>
        <v>8.4812480128901857E-2</v>
      </c>
      <c r="L622" t="str">
        <f t="shared" si="1239"/>
        <v/>
      </c>
      <c r="M622" t="str">
        <f t="shared" si="1239"/>
        <v/>
      </c>
      <c r="N622" s="148">
        <f>IF('StockBond Returns'!AD620=0,1,0)</f>
        <v>0</v>
      </c>
      <c r="O622">
        <f>IF( AND('StockBond Returns'!$AD620&lt;0,'StockBond Returns'!$AD620&gt;=-0.1),1,0)</f>
        <v>0</v>
      </c>
      <c r="P622">
        <f>IF( AND('StockBond Returns'!$AD620&lt;-0.1,'StockBond Returns'!$AD620&gt;=-0.2),1,0)</f>
        <v>0</v>
      </c>
      <c r="Q622">
        <f>IF( AND('StockBond Returns'!$AD620&lt;-0.2,'StockBond Returns'!$AD620&gt;=-0.3),1,0)</f>
        <v>1</v>
      </c>
      <c r="R622">
        <f>IF('StockBond Returns'!AD620&lt;-0.3,1,0)</f>
        <v>0</v>
      </c>
      <c r="S622" t="str">
        <f t="shared" ref="S622:W622" si="1240">IF(N622=1,$E622,"")</f>
        <v/>
      </c>
      <c r="T622" t="str">
        <f t="shared" si="1240"/>
        <v/>
      </c>
      <c r="U622" t="str">
        <f t="shared" si="1240"/>
        <v/>
      </c>
      <c r="V622" s="17">
        <f t="shared" ca="1" si="1240"/>
        <v>8.4812480128901857E-2</v>
      </c>
      <c r="W622" t="str">
        <f t="shared" si="1240"/>
        <v/>
      </c>
    </row>
    <row r="623" spans="1:23" ht="13" x14ac:dyDescent="0.15">
      <c r="A623">
        <f t="shared" si="30"/>
        <v>5</v>
      </c>
      <c r="B623">
        <f t="shared" si="31"/>
        <v>1922</v>
      </c>
      <c r="C623" s="149">
        <f t="shared" si="706"/>
        <v>8217</v>
      </c>
      <c r="D623" s="146">
        <f t="shared" si="9"/>
        <v>1922.3333333332866</v>
      </c>
      <c r="E623" s="147">
        <f ca="1">('StockBond Returns'!AA622+'StockBond Returns'!AC622-'Parameters &amp; Main Results'!$B$39)/'StockBond Returns'!AB622*12</f>
        <v>8.139566776515833E-2</v>
      </c>
      <c r="F623" s="70">
        <f ca="1">'StockBond Returns'!AA622+'StockBond Returns'!AC622-'StockBond Returns'!AB622*'Distribution of Final Value'!$B$7</f>
        <v>12.902116093619544</v>
      </c>
      <c r="G623" s="17">
        <f>1/'StockBond Returns'!M621</f>
        <v>0.13307632852054985</v>
      </c>
      <c r="H623">
        <f t="shared" si="4"/>
        <v>1</v>
      </c>
      <c r="I623" s="64">
        <f t="shared" si="5"/>
        <v>0</v>
      </c>
      <c r="J623">
        <f t="shared" si="6"/>
        <v>0</v>
      </c>
      <c r="K623" s="17">
        <f t="shared" ref="K623:M623" ca="1" si="1241">IF(H623=1,$E623,"")</f>
        <v>8.139566776515833E-2</v>
      </c>
      <c r="L623" t="str">
        <f t="shared" si="1241"/>
        <v/>
      </c>
      <c r="M623" t="str">
        <f t="shared" si="1241"/>
        <v/>
      </c>
      <c r="N623" s="148">
        <f>IF('StockBond Returns'!AD621=0,1,0)</f>
        <v>0</v>
      </c>
      <c r="O623">
        <f>IF( AND('StockBond Returns'!$AD621&lt;0,'StockBond Returns'!$AD621&gt;=-0.1),1,0)</f>
        <v>0</v>
      </c>
      <c r="P623">
        <f>IF( AND('StockBond Returns'!$AD621&lt;-0.1,'StockBond Returns'!$AD621&gt;=-0.2),1,0)</f>
        <v>1</v>
      </c>
      <c r="Q623">
        <f>IF( AND('StockBond Returns'!$AD621&lt;-0.2,'StockBond Returns'!$AD621&gt;=-0.3),1,0)</f>
        <v>0</v>
      </c>
      <c r="R623">
        <f>IF('StockBond Returns'!AD621&lt;-0.3,1,0)</f>
        <v>0</v>
      </c>
      <c r="S623" t="str">
        <f t="shared" ref="S623:W623" si="1242">IF(N623=1,$E623,"")</f>
        <v/>
      </c>
      <c r="T623" t="str">
        <f t="shared" si="1242"/>
        <v/>
      </c>
      <c r="U623" s="17">
        <f t="shared" ca="1" si="1242"/>
        <v>8.139566776515833E-2</v>
      </c>
      <c r="V623" t="str">
        <f t="shared" si="1242"/>
        <v/>
      </c>
      <c r="W623" t="str">
        <f t="shared" si="1242"/>
        <v/>
      </c>
    </row>
    <row r="624" spans="1:23" ht="13" x14ac:dyDescent="0.15">
      <c r="A624">
        <f t="shared" si="30"/>
        <v>6</v>
      </c>
      <c r="B624">
        <f t="shared" si="31"/>
        <v>1922</v>
      </c>
      <c r="C624" s="149">
        <f t="shared" si="706"/>
        <v>8248</v>
      </c>
      <c r="D624" s="146">
        <f t="shared" si="9"/>
        <v>1922.4166666666199</v>
      </c>
      <c r="E624" s="147">
        <f ca="1">('StockBond Returns'!AA623+'StockBond Returns'!AC623-'Parameters &amp; Main Results'!$B$39)/'StockBond Returns'!AB623*12</f>
        <v>7.8571276351031935E-2</v>
      </c>
      <c r="F624" s="70">
        <f ca="1">'StockBond Returns'!AA623+'StockBond Returns'!AC623-'StockBond Returns'!AB623*'Distribution of Final Value'!$B$7</f>
        <v>11.5002532036535</v>
      </c>
      <c r="G624" s="17">
        <f>1/'StockBond Returns'!M622</f>
        <v>0.12885817266846436</v>
      </c>
      <c r="H624">
        <f t="shared" si="4"/>
        <v>1</v>
      </c>
      <c r="I624" s="64">
        <f t="shared" si="5"/>
        <v>0</v>
      </c>
      <c r="J624">
        <f t="shared" si="6"/>
        <v>0</v>
      </c>
      <c r="K624" s="17">
        <f t="shared" ref="K624:M624" ca="1" si="1243">IF(H624=1,$E624,"")</f>
        <v>7.8571276351031935E-2</v>
      </c>
      <c r="L624" t="str">
        <f t="shared" si="1243"/>
        <v/>
      </c>
      <c r="M624" t="str">
        <f t="shared" si="1243"/>
        <v/>
      </c>
      <c r="N624" s="148">
        <f>IF('StockBond Returns'!AD622=0,1,0)</f>
        <v>0</v>
      </c>
      <c r="O624">
        <f>IF( AND('StockBond Returns'!$AD622&lt;0,'StockBond Returns'!$AD622&gt;=-0.1),1,0)</f>
        <v>0</v>
      </c>
      <c r="P624">
        <f>IF( AND('StockBond Returns'!$AD622&lt;-0.1,'StockBond Returns'!$AD622&gt;=-0.2),1,0)</f>
        <v>1</v>
      </c>
      <c r="Q624">
        <f>IF( AND('StockBond Returns'!$AD622&lt;-0.2,'StockBond Returns'!$AD622&gt;=-0.3),1,0)</f>
        <v>0</v>
      </c>
      <c r="R624">
        <f>IF('StockBond Returns'!AD622&lt;-0.3,1,0)</f>
        <v>0</v>
      </c>
      <c r="S624" t="str">
        <f t="shared" ref="S624:W624" si="1244">IF(N624=1,$E624,"")</f>
        <v/>
      </c>
      <c r="T624" t="str">
        <f t="shared" si="1244"/>
        <v/>
      </c>
      <c r="U624" s="17">
        <f t="shared" ca="1" si="1244"/>
        <v>7.8571276351031935E-2</v>
      </c>
      <c r="V624" t="str">
        <f t="shared" si="1244"/>
        <v/>
      </c>
      <c r="W624" t="str">
        <f t="shared" si="1244"/>
        <v/>
      </c>
    </row>
    <row r="625" spans="1:23" ht="13" x14ac:dyDescent="0.15">
      <c r="A625">
        <f t="shared" si="30"/>
        <v>7</v>
      </c>
      <c r="B625">
        <f t="shared" si="31"/>
        <v>1922</v>
      </c>
      <c r="C625" s="149">
        <f t="shared" si="706"/>
        <v>8279</v>
      </c>
      <c r="D625" s="146">
        <f t="shared" si="9"/>
        <v>1922.4999999999532</v>
      </c>
      <c r="E625" s="147">
        <f ca="1">('StockBond Returns'!AA624+'StockBond Returns'!AC624-'Parameters &amp; Main Results'!$B$39)/'StockBond Returns'!AB624*12</f>
        <v>8.1275921661502687E-2</v>
      </c>
      <c r="F625" s="70">
        <f ca="1">'StockBond Returns'!AA624+'StockBond Returns'!AC624-'StockBond Returns'!AB624*'Distribution of Final Value'!$B$7</f>
        <v>12.273752534883601</v>
      </c>
      <c r="G625" s="17">
        <f>1/'StockBond Returns'!M623</f>
        <v>0.13272659952106747</v>
      </c>
      <c r="H625">
        <f t="shared" si="4"/>
        <v>1</v>
      </c>
      <c r="I625" s="64">
        <f t="shared" si="5"/>
        <v>0</v>
      </c>
      <c r="J625">
        <f t="shared" si="6"/>
        <v>0</v>
      </c>
      <c r="K625" s="17">
        <f t="shared" ref="K625:M625" ca="1" si="1245">IF(H625=1,$E625,"")</f>
        <v>8.1275921661502687E-2</v>
      </c>
      <c r="L625" t="str">
        <f t="shared" si="1245"/>
        <v/>
      </c>
      <c r="M625" t="str">
        <f t="shared" si="1245"/>
        <v/>
      </c>
      <c r="N625" s="148">
        <f>IF('StockBond Returns'!AD623=0,1,0)</f>
        <v>0</v>
      </c>
      <c r="O625">
        <f>IF( AND('StockBond Returns'!$AD623&lt;0,'StockBond Returns'!$AD623&gt;=-0.1),1,0)</f>
        <v>0</v>
      </c>
      <c r="P625">
        <f>IF( AND('StockBond Returns'!$AD623&lt;-0.1,'StockBond Returns'!$AD623&gt;=-0.2),1,0)</f>
        <v>1</v>
      </c>
      <c r="Q625">
        <f>IF( AND('StockBond Returns'!$AD623&lt;-0.2,'StockBond Returns'!$AD623&gt;=-0.3),1,0)</f>
        <v>0</v>
      </c>
      <c r="R625">
        <f>IF('StockBond Returns'!AD623&lt;-0.3,1,0)</f>
        <v>0</v>
      </c>
      <c r="S625" t="str">
        <f t="shared" ref="S625:W625" si="1246">IF(N625=1,$E625,"")</f>
        <v/>
      </c>
      <c r="T625" t="str">
        <f t="shared" si="1246"/>
        <v/>
      </c>
      <c r="U625" s="17">
        <f t="shared" ca="1" si="1246"/>
        <v>8.1275921661502687E-2</v>
      </c>
      <c r="V625" t="str">
        <f t="shared" si="1246"/>
        <v/>
      </c>
      <c r="W625" t="str">
        <f t="shared" si="1246"/>
        <v/>
      </c>
    </row>
    <row r="626" spans="1:23" ht="13" x14ac:dyDescent="0.15">
      <c r="A626">
        <f t="shared" si="30"/>
        <v>8</v>
      </c>
      <c r="B626">
        <f t="shared" si="31"/>
        <v>1922</v>
      </c>
      <c r="C626" s="149">
        <f t="shared" si="706"/>
        <v>8309</v>
      </c>
      <c r="D626" s="146">
        <f t="shared" si="9"/>
        <v>1922.5833333332864</v>
      </c>
      <c r="E626" s="147">
        <f ca="1">('StockBond Returns'!AA625+'StockBond Returns'!AC625-'Parameters &amp; Main Results'!$B$39)/'StockBond Returns'!AB625*12</f>
        <v>8.1059931101194915E-2</v>
      </c>
      <c r="F626" s="70">
        <f ca="1">'StockBond Returns'!AA625+'StockBond Returns'!AC625-'StockBond Returns'!AB625*'Distribution of Final Value'!$B$7</f>
        <v>12.55081017017449</v>
      </c>
      <c r="G626" s="17">
        <f>1/'StockBond Returns'!M624</f>
        <v>0.12998772098291156</v>
      </c>
      <c r="H626">
        <f t="shared" si="4"/>
        <v>1</v>
      </c>
      <c r="I626" s="64">
        <f t="shared" si="5"/>
        <v>0</v>
      </c>
      <c r="J626">
        <f t="shared" si="6"/>
        <v>0</v>
      </c>
      <c r="K626" s="17">
        <f t="shared" ref="K626:M626" ca="1" si="1247">IF(H626=1,$E626,"")</f>
        <v>8.1059931101194915E-2</v>
      </c>
      <c r="L626" t="str">
        <f t="shared" si="1247"/>
        <v/>
      </c>
      <c r="M626" t="str">
        <f t="shared" si="1247"/>
        <v/>
      </c>
      <c r="N626" s="148">
        <f>IF('StockBond Returns'!AD624=0,1,0)</f>
        <v>0</v>
      </c>
      <c r="O626">
        <f>IF( AND('StockBond Returns'!$AD624&lt;0,'StockBond Returns'!$AD624&gt;=-0.1),1,0)</f>
        <v>0</v>
      </c>
      <c r="P626">
        <f>IF( AND('StockBond Returns'!$AD624&lt;-0.1,'StockBond Returns'!$AD624&gt;=-0.2),1,0)</f>
        <v>1</v>
      </c>
      <c r="Q626">
        <f>IF( AND('StockBond Returns'!$AD624&lt;-0.2,'StockBond Returns'!$AD624&gt;=-0.3),1,0)</f>
        <v>0</v>
      </c>
      <c r="R626">
        <f>IF('StockBond Returns'!AD624&lt;-0.3,1,0)</f>
        <v>0</v>
      </c>
      <c r="S626" t="str">
        <f t="shared" ref="S626:W626" si="1248">IF(N626=1,$E626,"")</f>
        <v/>
      </c>
      <c r="T626" t="str">
        <f t="shared" si="1248"/>
        <v/>
      </c>
      <c r="U626" s="17">
        <f t="shared" ca="1" si="1248"/>
        <v>8.1059931101194915E-2</v>
      </c>
      <c r="V626" t="str">
        <f t="shared" si="1248"/>
        <v/>
      </c>
      <c r="W626" t="str">
        <f t="shared" si="1248"/>
        <v/>
      </c>
    </row>
    <row r="627" spans="1:23" ht="13" x14ac:dyDescent="0.15">
      <c r="A627">
        <f t="shared" si="30"/>
        <v>9</v>
      </c>
      <c r="B627">
        <f t="shared" si="31"/>
        <v>1922</v>
      </c>
      <c r="C627" s="149">
        <f t="shared" si="706"/>
        <v>8340</v>
      </c>
      <c r="D627" s="146">
        <f t="shared" si="9"/>
        <v>1922.6666666666197</v>
      </c>
      <c r="E627" s="147">
        <f ca="1">('StockBond Returns'!AA626+'StockBond Returns'!AC626-'Parameters &amp; Main Results'!$B$39)/'StockBond Returns'!AB626*12</f>
        <v>7.6217166808461828E-2</v>
      </c>
      <c r="F627" s="70">
        <f ca="1">'StockBond Returns'!AA626+'StockBond Returns'!AC626-'StockBond Returns'!AB626*'Distribution of Final Value'!$B$7</f>
        <v>11.169496474208385</v>
      </c>
      <c r="G627" s="17">
        <f>1/'StockBond Returns'!M625</f>
        <v>0.12169571386977747</v>
      </c>
      <c r="H627">
        <f t="shared" si="4"/>
        <v>1</v>
      </c>
      <c r="I627" s="64">
        <f t="shared" si="5"/>
        <v>0</v>
      </c>
      <c r="J627">
        <f t="shared" si="6"/>
        <v>0</v>
      </c>
      <c r="K627" s="17">
        <f t="shared" ref="K627:M627" ca="1" si="1249">IF(H627=1,$E627,"")</f>
        <v>7.6217166808461828E-2</v>
      </c>
      <c r="L627" t="str">
        <f t="shared" si="1249"/>
        <v/>
      </c>
      <c r="M627" t="str">
        <f t="shared" si="1249"/>
        <v/>
      </c>
      <c r="N627" s="148">
        <f>IF('StockBond Returns'!AD625=0,1,0)</f>
        <v>0</v>
      </c>
      <c r="O627">
        <f>IF( AND('StockBond Returns'!$AD625&lt;0,'StockBond Returns'!$AD625&gt;=-0.1),1,0)</f>
        <v>0</v>
      </c>
      <c r="P627">
        <f>IF( AND('StockBond Returns'!$AD625&lt;-0.1,'StockBond Returns'!$AD625&gt;=-0.2),1,0)</f>
        <v>1</v>
      </c>
      <c r="Q627">
        <f>IF( AND('StockBond Returns'!$AD625&lt;-0.2,'StockBond Returns'!$AD625&gt;=-0.3),1,0)</f>
        <v>0</v>
      </c>
      <c r="R627">
        <f>IF('StockBond Returns'!AD625&lt;-0.3,1,0)</f>
        <v>0</v>
      </c>
      <c r="S627" t="str">
        <f t="shared" ref="S627:W627" si="1250">IF(N627=1,$E627,"")</f>
        <v/>
      </c>
      <c r="T627" t="str">
        <f t="shared" si="1250"/>
        <v/>
      </c>
      <c r="U627" s="17">
        <f t="shared" ca="1" si="1250"/>
        <v>7.6217166808461828E-2</v>
      </c>
      <c r="V627" t="str">
        <f t="shared" si="1250"/>
        <v/>
      </c>
      <c r="W627" t="str">
        <f t="shared" si="1250"/>
        <v/>
      </c>
    </row>
    <row r="628" spans="1:23" ht="13" x14ac:dyDescent="0.15">
      <c r="A628">
        <f t="shared" si="30"/>
        <v>10</v>
      </c>
      <c r="B628">
        <f t="shared" si="31"/>
        <v>1922</v>
      </c>
      <c r="C628" s="149">
        <f t="shared" si="706"/>
        <v>8370</v>
      </c>
      <c r="D628" s="146">
        <f t="shared" si="9"/>
        <v>1922.7499999999529</v>
      </c>
      <c r="E628" s="147">
        <f ca="1">('StockBond Returns'!AA627+'StockBond Returns'!AC627-'Parameters &amp; Main Results'!$B$39)/'StockBond Returns'!AB627*12</f>
        <v>7.7299182992557419E-2</v>
      </c>
      <c r="F628" s="70">
        <f ca="1">'StockBond Returns'!AA627+'StockBond Returns'!AC627-'StockBond Returns'!AB627*'Distribution of Final Value'!$B$7</f>
        <v>11.401730503844592</v>
      </c>
      <c r="G628" s="17">
        <f>1/'StockBond Returns'!M626</f>
        <v>0.11884617972490948</v>
      </c>
      <c r="H628">
        <f t="shared" si="4"/>
        <v>1</v>
      </c>
      <c r="I628" s="64">
        <f t="shared" si="5"/>
        <v>0</v>
      </c>
      <c r="J628">
        <f t="shared" si="6"/>
        <v>0</v>
      </c>
      <c r="K628" s="17">
        <f t="shared" ref="K628:M628" ca="1" si="1251">IF(H628=1,$E628,"")</f>
        <v>7.7299182992557419E-2</v>
      </c>
      <c r="L628" t="str">
        <f t="shared" si="1251"/>
        <v/>
      </c>
      <c r="M628" t="str">
        <f t="shared" si="1251"/>
        <v/>
      </c>
      <c r="N628" s="148">
        <f>IF('StockBond Returns'!AD626=0,1,0)</f>
        <v>0</v>
      </c>
      <c r="O628">
        <f>IF( AND('StockBond Returns'!$AD626&lt;0,'StockBond Returns'!$AD626&gt;=-0.1),1,0)</f>
        <v>0</v>
      </c>
      <c r="P628">
        <f>IF( AND('StockBond Returns'!$AD626&lt;-0.1,'StockBond Returns'!$AD626&gt;=-0.2),1,0)</f>
        <v>1</v>
      </c>
      <c r="Q628">
        <f>IF( AND('StockBond Returns'!$AD626&lt;-0.2,'StockBond Returns'!$AD626&gt;=-0.3),1,0)</f>
        <v>0</v>
      </c>
      <c r="R628">
        <f>IF('StockBond Returns'!AD626&lt;-0.3,1,0)</f>
        <v>0</v>
      </c>
      <c r="S628" t="str">
        <f t="shared" ref="S628:W628" si="1252">IF(N628=1,$E628,"")</f>
        <v/>
      </c>
      <c r="T628" t="str">
        <f t="shared" si="1252"/>
        <v/>
      </c>
      <c r="U628" s="17">
        <f t="shared" ca="1" si="1252"/>
        <v>7.7299182992557419E-2</v>
      </c>
      <c r="V628" t="str">
        <f t="shared" si="1252"/>
        <v/>
      </c>
      <c r="W628" t="str">
        <f t="shared" si="1252"/>
        <v/>
      </c>
    </row>
    <row r="629" spans="1:23" ht="13" x14ac:dyDescent="0.15">
      <c r="A629">
        <f t="shared" si="30"/>
        <v>11</v>
      </c>
      <c r="B629">
        <f t="shared" si="31"/>
        <v>1922</v>
      </c>
      <c r="C629" s="149">
        <f t="shared" si="706"/>
        <v>8401</v>
      </c>
      <c r="D629" s="146">
        <f t="shared" si="9"/>
        <v>1922.8333333332862</v>
      </c>
      <c r="E629" s="147">
        <f ca="1">('StockBond Returns'!AA628+'StockBond Returns'!AC628-'Parameters &amp; Main Results'!$B$39)/'StockBond Returns'!AB628*12</f>
        <v>7.671489023071125E-2</v>
      </c>
      <c r="F629" s="70">
        <f ca="1">'StockBond Returns'!AA628+'StockBond Returns'!AC628-'StockBond Returns'!AB628*'Distribution of Final Value'!$B$7</f>
        <v>10.85311711868801</v>
      </c>
      <c r="G629" s="17">
        <f>1/'StockBond Returns'!M627</f>
        <v>0.12396459424910024</v>
      </c>
      <c r="H629">
        <f t="shared" si="4"/>
        <v>1</v>
      </c>
      <c r="I629" s="64">
        <f t="shared" si="5"/>
        <v>0</v>
      </c>
      <c r="J629">
        <f t="shared" si="6"/>
        <v>0</v>
      </c>
      <c r="K629" s="17">
        <f t="shared" ref="K629:M629" ca="1" si="1253">IF(H629=1,$E629,"")</f>
        <v>7.671489023071125E-2</v>
      </c>
      <c r="L629" t="str">
        <f t="shared" si="1253"/>
        <v/>
      </c>
      <c r="M629" t="str">
        <f t="shared" si="1253"/>
        <v/>
      </c>
      <c r="N629" s="148">
        <f>IF('StockBond Returns'!AD627=0,1,0)</f>
        <v>0</v>
      </c>
      <c r="O629">
        <f>IF( AND('StockBond Returns'!$AD627&lt;0,'StockBond Returns'!$AD627&gt;=-0.1),1,0)</f>
        <v>1</v>
      </c>
      <c r="P629">
        <f>IF( AND('StockBond Returns'!$AD627&lt;-0.1,'StockBond Returns'!$AD627&gt;=-0.2),1,0)</f>
        <v>0</v>
      </c>
      <c r="Q629">
        <f>IF( AND('StockBond Returns'!$AD627&lt;-0.2,'StockBond Returns'!$AD627&gt;=-0.3),1,0)</f>
        <v>0</v>
      </c>
      <c r="R629">
        <f>IF('StockBond Returns'!AD627&lt;-0.3,1,0)</f>
        <v>0</v>
      </c>
      <c r="S629" t="str">
        <f t="shared" ref="S629:W629" si="1254">IF(N629=1,$E629,"")</f>
        <v/>
      </c>
      <c r="T629" s="17">
        <f t="shared" ca="1" si="1254"/>
        <v>7.671489023071125E-2</v>
      </c>
      <c r="U629" t="str">
        <f t="shared" si="1254"/>
        <v/>
      </c>
      <c r="V629" t="str">
        <f t="shared" si="1254"/>
        <v/>
      </c>
      <c r="W629" t="str">
        <f t="shared" si="1254"/>
        <v/>
      </c>
    </row>
    <row r="630" spans="1:23" ht="13" x14ac:dyDescent="0.15">
      <c r="A630">
        <f t="shared" si="30"/>
        <v>12</v>
      </c>
      <c r="B630">
        <f t="shared" si="31"/>
        <v>1922</v>
      </c>
      <c r="C630" s="149">
        <f t="shared" si="706"/>
        <v>8432</v>
      </c>
      <c r="D630" s="146">
        <f t="shared" si="9"/>
        <v>1922.9166666666194</v>
      </c>
      <c r="E630" s="147">
        <f ca="1">('StockBond Returns'!AA629+'StockBond Returns'!AC629-'Parameters &amp; Main Results'!$B$39)/'StockBond Returns'!AB629*12</f>
        <v>8.0317476760587841E-2</v>
      </c>
      <c r="F630" s="70">
        <f ca="1">'StockBond Returns'!AA629+'StockBond Returns'!AC629-'StockBond Returns'!AB629*'Distribution of Final Value'!$B$7</f>
        <v>11.800272295006852</v>
      </c>
      <c r="G630" s="17">
        <f>1/'StockBond Returns'!M628</f>
        <v>0.12603846303676799</v>
      </c>
      <c r="H630">
        <f t="shared" si="4"/>
        <v>1</v>
      </c>
      <c r="I630" s="64">
        <f t="shared" si="5"/>
        <v>0</v>
      </c>
      <c r="J630">
        <f t="shared" si="6"/>
        <v>0</v>
      </c>
      <c r="K630" s="17">
        <f t="shared" ref="K630:M630" ca="1" si="1255">IF(H630=1,$E630,"")</f>
        <v>8.0317476760587841E-2</v>
      </c>
      <c r="L630" t="str">
        <f t="shared" si="1255"/>
        <v/>
      </c>
      <c r="M630" t="str">
        <f t="shared" si="1255"/>
        <v/>
      </c>
      <c r="N630" s="148">
        <f>IF('StockBond Returns'!AD628=0,1,0)</f>
        <v>0</v>
      </c>
      <c r="O630">
        <f>IF( AND('StockBond Returns'!$AD628&lt;0,'StockBond Returns'!$AD628&gt;=-0.1),1,0)</f>
        <v>0</v>
      </c>
      <c r="P630">
        <f>IF( AND('StockBond Returns'!$AD628&lt;-0.1,'StockBond Returns'!$AD628&gt;=-0.2),1,0)</f>
        <v>1</v>
      </c>
      <c r="Q630">
        <f>IF( AND('StockBond Returns'!$AD628&lt;-0.2,'StockBond Returns'!$AD628&gt;=-0.3),1,0)</f>
        <v>0</v>
      </c>
      <c r="R630">
        <f>IF('StockBond Returns'!AD628&lt;-0.3,1,0)</f>
        <v>0</v>
      </c>
      <c r="S630" t="str">
        <f t="shared" ref="S630:W630" si="1256">IF(N630=1,$E630,"")</f>
        <v/>
      </c>
      <c r="T630" t="str">
        <f t="shared" si="1256"/>
        <v/>
      </c>
      <c r="U630" s="17">
        <f t="shared" ca="1" si="1256"/>
        <v>8.0317476760587841E-2</v>
      </c>
      <c r="V630" t="str">
        <f t="shared" si="1256"/>
        <v/>
      </c>
      <c r="W630" t="str">
        <f t="shared" si="1256"/>
        <v/>
      </c>
    </row>
    <row r="631" spans="1:23" ht="13" x14ac:dyDescent="0.15">
      <c r="A631">
        <f t="shared" si="30"/>
        <v>1</v>
      </c>
      <c r="B631">
        <f t="shared" si="31"/>
        <v>1923</v>
      </c>
      <c r="C631" s="149">
        <f t="shared" si="706"/>
        <v>8460</v>
      </c>
      <c r="D631" s="146">
        <f t="shared" si="9"/>
        <v>1922.9999999999527</v>
      </c>
      <c r="E631" s="147">
        <f ca="1">('StockBond Returns'!AA630+'StockBond Returns'!AC630-'Parameters &amp; Main Results'!$B$39)/'StockBond Returns'!AB630*12</f>
        <v>7.990883897918527E-2</v>
      </c>
      <c r="F631" s="70">
        <f ca="1">'StockBond Returns'!AA630+'StockBond Returns'!AC630-'StockBond Returns'!AB630*'Distribution of Final Value'!$B$7</f>
        <v>11.839903475828617</v>
      </c>
      <c r="G631" s="17">
        <f>1/'StockBond Returns'!M629</f>
        <v>0.12216622909573949</v>
      </c>
      <c r="H631">
        <f t="shared" si="4"/>
        <v>1</v>
      </c>
      <c r="I631" s="64">
        <f t="shared" si="5"/>
        <v>0</v>
      </c>
      <c r="J631">
        <f t="shared" si="6"/>
        <v>0</v>
      </c>
      <c r="K631" s="17">
        <f t="shared" ref="K631:M631" ca="1" si="1257">IF(H631=1,$E631,"")</f>
        <v>7.990883897918527E-2</v>
      </c>
      <c r="L631" t="str">
        <f t="shared" si="1257"/>
        <v/>
      </c>
      <c r="M631" t="str">
        <f t="shared" si="1257"/>
        <v/>
      </c>
      <c r="N631" s="148">
        <f>IF('StockBond Returns'!AD629=0,1,0)</f>
        <v>0</v>
      </c>
      <c r="O631">
        <f>IF( AND('StockBond Returns'!$AD629&lt;0,'StockBond Returns'!$AD629&gt;=-0.1),1,0)</f>
        <v>0</v>
      </c>
      <c r="P631">
        <f>IF( AND('StockBond Returns'!$AD629&lt;-0.1,'StockBond Returns'!$AD629&gt;=-0.2),1,0)</f>
        <v>1</v>
      </c>
      <c r="Q631">
        <f>IF( AND('StockBond Returns'!$AD629&lt;-0.2,'StockBond Returns'!$AD629&gt;=-0.3),1,0)</f>
        <v>0</v>
      </c>
      <c r="R631">
        <f>IF('StockBond Returns'!AD629&lt;-0.3,1,0)</f>
        <v>0</v>
      </c>
      <c r="S631" t="str">
        <f t="shared" ref="S631:W631" si="1258">IF(N631=1,$E631,"")</f>
        <v/>
      </c>
      <c r="T631" t="str">
        <f t="shared" si="1258"/>
        <v/>
      </c>
      <c r="U631" s="17">
        <f t="shared" ca="1" si="1258"/>
        <v>7.990883897918527E-2</v>
      </c>
      <c r="V631" t="str">
        <f t="shared" si="1258"/>
        <v/>
      </c>
      <c r="W631" t="str">
        <f t="shared" si="1258"/>
        <v/>
      </c>
    </row>
    <row r="632" spans="1:23" ht="13" x14ac:dyDescent="0.15">
      <c r="A632">
        <f t="shared" si="30"/>
        <v>2</v>
      </c>
      <c r="B632">
        <f t="shared" si="31"/>
        <v>1923</v>
      </c>
      <c r="C632" s="149">
        <f t="shared" si="706"/>
        <v>8491</v>
      </c>
      <c r="D632" s="146">
        <f t="shared" si="9"/>
        <v>1923.083333333286</v>
      </c>
      <c r="E632" s="147">
        <f ca="1">('StockBond Returns'!AA631+'StockBond Returns'!AC631-'Parameters &amp; Main Results'!$B$39)/'StockBond Returns'!AB631*12</f>
        <v>7.9563052405188642E-2</v>
      </c>
      <c r="F632" s="70">
        <f ca="1">'StockBond Returns'!AA631+'StockBond Returns'!AC631-'StockBond Returns'!AB631*'Distribution of Final Value'!$B$7</f>
        <v>11.39616478867584</v>
      </c>
      <c r="G632" s="17">
        <f>1/'StockBond Returns'!M630</f>
        <v>0.12320652952223422</v>
      </c>
      <c r="H632">
        <f t="shared" si="4"/>
        <v>1</v>
      </c>
      <c r="I632" s="64">
        <f t="shared" si="5"/>
        <v>0</v>
      </c>
      <c r="J632">
        <f t="shared" si="6"/>
        <v>0</v>
      </c>
      <c r="K632" s="17">
        <f t="shared" ref="K632:M632" ca="1" si="1259">IF(H632=1,$E632,"")</f>
        <v>7.9563052405188642E-2</v>
      </c>
      <c r="L632" t="str">
        <f t="shared" si="1259"/>
        <v/>
      </c>
      <c r="M632" t="str">
        <f t="shared" si="1259"/>
        <v/>
      </c>
      <c r="N632" s="148">
        <f>IF('StockBond Returns'!AD630=0,1,0)</f>
        <v>0</v>
      </c>
      <c r="O632">
        <f>IF( AND('StockBond Returns'!$AD630&lt;0,'StockBond Returns'!$AD630&gt;=-0.1),1,0)</f>
        <v>0</v>
      </c>
      <c r="P632">
        <f>IF( AND('StockBond Returns'!$AD630&lt;-0.1,'StockBond Returns'!$AD630&gt;=-0.2),1,0)</f>
        <v>1</v>
      </c>
      <c r="Q632">
        <f>IF( AND('StockBond Returns'!$AD630&lt;-0.2,'StockBond Returns'!$AD630&gt;=-0.3),1,0)</f>
        <v>0</v>
      </c>
      <c r="R632">
        <f>IF('StockBond Returns'!AD630&lt;-0.3,1,0)</f>
        <v>0</v>
      </c>
      <c r="S632" t="str">
        <f t="shared" ref="S632:W632" si="1260">IF(N632=1,$E632,"")</f>
        <v/>
      </c>
      <c r="T632" t="str">
        <f t="shared" si="1260"/>
        <v/>
      </c>
      <c r="U632" s="17">
        <f t="shared" ca="1" si="1260"/>
        <v>7.9563052405188642E-2</v>
      </c>
      <c r="V632" t="str">
        <f t="shared" si="1260"/>
        <v/>
      </c>
      <c r="W632" t="str">
        <f t="shared" si="1260"/>
        <v/>
      </c>
    </row>
    <row r="633" spans="1:23" ht="13" x14ac:dyDescent="0.15">
      <c r="A633">
        <f t="shared" si="30"/>
        <v>3</v>
      </c>
      <c r="B633">
        <f t="shared" si="31"/>
        <v>1923</v>
      </c>
      <c r="C633" s="149">
        <f t="shared" si="706"/>
        <v>8521</v>
      </c>
      <c r="D633" s="146">
        <f t="shared" si="9"/>
        <v>1923.1666666666192</v>
      </c>
      <c r="E633" s="147">
        <f ca="1">('StockBond Returns'!AA632+'StockBond Returns'!AC632-'Parameters &amp; Main Results'!$B$39)/'StockBond Returns'!AB632*12</f>
        <v>7.6072259134138828E-2</v>
      </c>
      <c r="F633" s="70">
        <f ca="1">'StockBond Returns'!AA632+'StockBond Returns'!AC632-'StockBond Returns'!AB632*'Distribution of Final Value'!$B$7</f>
        <v>10.080028412890806</v>
      </c>
      <c r="G633" s="17">
        <f>1/'StockBond Returns'!M631</f>
        <v>0.11525828835519822</v>
      </c>
      <c r="H633">
        <f t="shared" si="4"/>
        <v>1</v>
      </c>
      <c r="I633" s="64">
        <f t="shared" si="5"/>
        <v>0</v>
      </c>
      <c r="J633">
        <f t="shared" si="6"/>
        <v>0</v>
      </c>
      <c r="K633" s="17">
        <f t="shared" ref="K633:M633" ca="1" si="1261">IF(H633=1,$E633,"")</f>
        <v>7.6072259134138828E-2</v>
      </c>
      <c r="L633" t="str">
        <f t="shared" si="1261"/>
        <v/>
      </c>
      <c r="M633" t="str">
        <f t="shared" si="1261"/>
        <v/>
      </c>
      <c r="N633" s="148">
        <f>IF('StockBond Returns'!AD631=0,1,0)</f>
        <v>0</v>
      </c>
      <c r="O633">
        <f>IF( AND('StockBond Returns'!$AD631&lt;0,'StockBond Returns'!$AD631&gt;=-0.1),1,0)</f>
        <v>1</v>
      </c>
      <c r="P633">
        <f>IF( AND('StockBond Returns'!$AD631&lt;-0.1,'StockBond Returns'!$AD631&gt;=-0.2),1,0)</f>
        <v>0</v>
      </c>
      <c r="Q633">
        <f>IF( AND('StockBond Returns'!$AD631&lt;-0.2,'StockBond Returns'!$AD631&gt;=-0.3),1,0)</f>
        <v>0</v>
      </c>
      <c r="R633">
        <f>IF('StockBond Returns'!AD631&lt;-0.3,1,0)</f>
        <v>0</v>
      </c>
      <c r="S633" t="str">
        <f t="shared" ref="S633:W633" si="1262">IF(N633=1,$E633,"")</f>
        <v/>
      </c>
      <c r="T633" s="17">
        <f t="shared" ca="1" si="1262"/>
        <v>7.6072259134138828E-2</v>
      </c>
      <c r="U633" t="str">
        <f t="shared" si="1262"/>
        <v/>
      </c>
      <c r="V633" t="str">
        <f t="shared" si="1262"/>
        <v/>
      </c>
      <c r="W633" t="str">
        <f t="shared" si="1262"/>
        <v/>
      </c>
    </row>
    <row r="634" spans="1:23" ht="13" x14ac:dyDescent="0.15">
      <c r="A634">
        <f t="shared" si="30"/>
        <v>4</v>
      </c>
      <c r="B634">
        <f t="shared" si="31"/>
        <v>1923</v>
      </c>
      <c r="C634" s="149">
        <f t="shared" si="706"/>
        <v>8552</v>
      </c>
      <c r="D634" s="146">
        <f t="shared" si="9"/>
        <v>1923.2499999999525</v>
      </c>
      <c r="E634" s="147">
        <f ca="1">('StockBond Returns'!AA633+'StockBond Returns'!AC633-'Parameters &amp; Main Results'!$B$39)/'StockBond Returns'!AB633*12</f>
        <v>7.7108782495949352E-2</v>
      </c>
      <c r="F634" s="70">
        <f ca="1">'StockBond Returns'!AA633+'StockBond Returns'!AC633-'StockBond Returns'!AB633*'Distribution of Final Value'!$B$7</f>
        <v>10.348947519552645</v>
      </c>
      <c r="G634" s="17">
        <f>1/'StockBond Returns'!M632</f>
        <v>0.11825986348845319</v>
      </c>
      <c r="H634">
        <f t="shared" si="4"/>
        <v>1</v>
      </c>
      <c r="I634" s="64">
        <f t="shared" si="5"/>
        <v>0</v>
      </c>
      <c r="J634">
        <f t="shared" si="6"/>
        <v>0</v>
      </c>
      <c r="K634" s="17">
        <f t="shared" ref="K634:M634" ca="1" si="1263">IF(H634=1,$E634,"")</f>
        <v>7.7108782495949352E-2</v>
      </c>
      <c r="L634" t="str">
        <f t="shared" si="1263"/>
        <v/>
      </c>
      <c r="M634" t="str">
        <f t="shared" si="1263"/>
        <v/>
      </c>
      <c r="N634" s="148">
        <f>IF('StockBond Returns'!AD632=0,1,0)</f>
        <v>0</v>
      </c>
      <c r="O634">
        <f>IF( AND('StockBond Returns'!$AD632&lt;0,'StockBond Returns'!$AD632&gt;=-0.1),1,0)</f>
        <v>1</v>
      </c>
      <c r="P634">
        <f>IF( AND('StockBond Returns'!$AD632&lt;-0.1,'StockBond Returns'!$AD632&gt;=-0.2),1,0)</f>
        <v>0</v>
      </c>
      <c r="Q634">
        <f>IF( AND('StockBond Returns'!$AD632&lt;-0.2,'StockBond Returns'!$AD632&gt;=-0.3),1,0)</f>
        <v>0</v>
      </c>
      <c r="R634">
        <f>IF('StockBond Returns'!AD632&lt;-0.3,1,0)</f>
        <v>0</v>
      </c>
      <c r="S634" t="str">
        <f t="shared" ref="S634:W634" si="1264">IF(N634=1,$E634,"")</f>
        <v/>
      </c>
      <c r="T634" s="17">
        <f t="shared" ca="1" si="1264"/>
        <v>7.7108782495949352E-2</v>
      </c>
      <c r="U634" t="str">
        <f t="shared" si="1264"/>
        <v/>
      </c>
      <c r="V634" t="str">
        <f t="shared" si="1264"/>
        <v/>
      </c>
      <c r="W634" t="str">
        <f t="shared" si="1264"/>
        <v/>
      </c>
    </row>
    <row r="635" spans="1:23" ht="13" x14ac:dyDescent="0.15">
      <c r="A635">
        <f t="shared" si="30"/>
        <v>5</v>
      </c>
      <c r="B635">
        <f t="shared" si="31"/>
        <v>1923</v>
      </c>
      <c r="C635" s="149">
        <f t="shared" si="706"/>
        <v>8582</v>
      </c>
      <c r="D635" s="146">
        <f t="shared" si="9"/>
        <v>1923.3333333332857</v>
      </c>
      <c r="E635" s="147">
        <f ca="1">('StockBond Returns'!AA634+'StockBond Returns'!AC634-'Parameters &amp; Main Results'!$B$39)/'StockBond Returns'!AB634*12</f>
        <v>7.9342671148503172E-2</v>
      </c>
      <c r="F635" s="70">
        <f ca="1">'StockBond Returns'!AA634+'StockBond Returns'!AC634-'StockBond Returns'!AB634*'Distribution of Final Value'!$B$7</f>
        <v>11.625337335083309</v>
      </c>
      <c r="G635" s="17">
        <f>1/'StockBond Returns'!M633</f>
        <v>0.12367167454377113</v>
      </c>
      <c r="H635">
        <f t="shared" si="4"/>
        <v>1</v>
      </c>
      <c r="I635" s="64">
        <f t="shared" si="5"/>
        <v>0</v>
      </c>
      <c r="J635">
        <f t="shared" si="6"/>
        <v>0</v>
      </c>
      <c r="K635" s="17">
        <f t="shared" ref="K635:M635" ca="1" si="1265">IF(H635=1,$E635,"")</f>
        <v>7.9342671148503172E-2</v>
      </c>
      <c r="L635" t="str">
        <f t="shared" si="1265"/>
        <v/>
      </c>
      <c r="M635" t="str">
        <f t="shared" si="1265"/>
        <v/>
      </c>
      <c r="N635" s="148">
        <f>IF('StockBond Returns'!AD633=0,1,0)</f>
        <v>0</v>
      </c>
      <c r="O635">
        <f>IF( AND('StockBond Returns'!$AD633&lt;0,'StockBond Returns'!$AD633&gt;=-0.1),1,0)</f>
        <v>1</v>
      </c>
      <c r="P635">
        <f>IF( AND('StockBond Returns'!$AD633&lt;-0.1,'StockBond Returns'!$AD633&gt;=-0.2),1,0)</f>
        <v>0</v>
      </c>
      <c r="Q635">
        <f>IF( AND('StockBond Returns'!$AD633&lt;-0.2,'StockBond Returns'!$AD633&gt;=-0.3),1,0)</f>
        <v>0</v>
      </c>
      <c r="R635">
        <f>IF('StockBond Returns'!AD633&lt;-0.3,1,0)</f>
        <v>0</v>
      </c>
      <c r="S635" t="str">
        <f t="shared" ref="S635:W635" si="1266">IF(N635=1,$E635,"")</f>
        <v/>
      </c>
      <c r="T635" s="17">
        <f t="shared" ca="1" si="1266"/>
        <v>7.9342671148503172E-2</v>
      </c>
      <c r="U635" t="str">
        <f t="shared" si="1266"/>
        <v/>
      </c>
      <c r="V635" t="str">
        <f t="shared" si="1266"/>
        <v/>
      </c>
      <c r="W635" t="str">
        <f t="shared" si="1266"/>
        <v/>
      </c>
    </row>
    <row r="636" spans="1:23" ht="13" x14ac:dyDescent="0.15">
      <c r="A636">
        <f t="shared" si="30"/>
        <v>6</v>
      </c>
      <c r="B636">
        <f t="shared" si="31"/>
        <v>1923</v>
      </c>
      <c r="C636" s="149">
        <f t="shared" si="706"/>
        <v>8613</v>
      </c>
      <c r="D636" s="146">
        <f t="shared" si="9"/>
        <v>1923.416666666619</v>
      </c>
      <c r="E636" s="147">
        <f ca="1">('StockBond Returns'!AA635+'StockBond Returns'!AC635-'Parameters &amp; Main Results'!$B$39)/'StockBond Returns'!AB635*12</f>
        <v>8.1981699939673219E-2</v>
      </c>
      <c r="F636" s="70">
        <f ca="1">'StockBond Returns'!AA635+'StockBond Returns'!AC635-'StockBond Returns'!AB635*'Distribution of Final Value'!$B$7</f>
        <v>12.464570839755222</v>
      </c>
      <c r="G636" s="17">
        <f>1/'StockBond Returns'!M634</f>
        <v>0.12549448875767788</v>
      </c>
      <c r="H636">
        <f t="shared" si="4"/>
        <v>1</v>
      </c>
      <c r="I636" s="64">
        <f t="shared" si="5"/>
        <v>0</v>
      </c>
      <c r="J636">
        <f t="shared" si="6"/>
        <v>0</v>
      </c>
      <c r="K636" s="17">
        <f t="shared" ref="K636:M636" ca="1" si="1267">IF(H636=1,$E636,"")</f>
        <v>8.1981699939673219E-2</v>
      </c>
      <c r="L636" t="str">
        <f t="shared" si="1267"/>
        <v/>
      </c>
      <c r="M636" t="str">
        <f t="shared" si="1267"/>
        <v/>
      </c>
      <c r="N636" s="148">
        <f>IF('StockBond Returns'!AD634=0,1,0)</f>
        <v>0</v>
      </c>
      <c r="O636">
        <f>IF( AND('StockBond Returns'!$AD634&lt;0,'StockBond Returns'!$AD634&gt;=-0.1),1,0)</f>
        <v>0</v>
      </c>
      <c r="P636">
        <f>IF( AND('StockBond Returns'!$AD634&lt;-0.1,'StockBond Returns'!$AD634&gt;=-0.2),1,0)</f>
        <v>1</v>
      </c>
      <c r="Q636">
        <f>IF( AND('StockBond Returns'!$AD634&lt;-0.2,'StockBond Returns'!$AD634&gt;=-0.3),1,0)</f>
        <v>0</v>
      </c>
      <c r="R636">
        <f>IF('StockBond Returns'!AD634&lt;-0.3,1,0)</f>
        <v>0</v>
      </c>
      <c r="S636" t="str">
        <f t="shared" ref="S636:W636" si="1268">IF(N636=1,$E636,"")</f>
        <v/>
      </c>
      <c r="T636" t="str">
        <f t="shared" si="1268"/>
        <v/>
      </c>
      <c r="U636" s="17">
        <f t="shared" ca="1" si="1268"/>
        <v>8.1981699939673219E-2</v>
      </c>
      <c r="V636" t="str">
        <f t="shared" si="1268"/>
        <v/>
      </c>
      <c r="W636" t="str">
        <f t="shared" si="1268"/>
        <v/>
      </c>
    </row>
    <row r="637" spans="1:23" ht="13" x14ac:dyDescent="0.15">
      <c r="A637">
        <f t="shared" si="30"/>
        <v>7</v>
      </c>
      <c r="B637">
        <f t="shared" si="31"/>
        <v>1923</v>
      </c>
      <c r="C637" s="149">
        <f t="shared" si="706"/>
        <v>8644</v>
      </c>
      <c r="D637" s="146">
        <f t="shared" si="9"/>
        <v>1923.4999999999523</v>
      </c>
      <c r="E637" s="147">
        <f ca="1">('StockBond Returns'!AA636+'StockBond Returns'!AC636-'Parameters &amp; Main Results'!$B$39)/'StockBond Returns'!AB636*12</f>
        <v>8.7698072373267433E-2</v>
      </c>
      <c r="F637" s="70">
        <f ca="1">'StockBond Returns'!AA636+'StockBond Returns'!AC636-'StockBond Returns'!AB636*'Distribution of Final Value'!$B$7</f>
        <v>14.152418639911692</v>
      </c>
      <c r="G637" s="17">
        <f>1/'StockBond Returns'!M635</f>
        <v>0.13750422100144813</v>
      </c>
      <c r="H637">
        <f t="shared" si="4"/>
        <v>1</v>
      </c>
      <c r="I637" s="64">
        <f t="shared" si="5"/>
        <v>0</v>
      </c>
      <c r="J637">
        <f t="shared" si="6"/>
        <v>0</v>
      </c>
      <c r="K637" s="17">
        <f t="shared" ref="K637:M637" ca="1" si="1269">IF(H637=1,$E637,"")</f>
        <v>8.7698072373267433E-2</v>
      </c>
      <c r="L637" t="str">
        <f t="shared" si="1269"/>
        <v/>
      </c>
      <c r="M637" t="str">
        <f t="shared" si="1269"/>
        <v/>
      </c>
      <c r="N637" s="148">
        <f>IF('StockBond Returns'!AD635=0,1,0)</f>
        <v>0</v>
      </c>
      <c r="O637">
        <f>IF( AND('StockBond Returns'!$AD635&lt;0,'StockBond Returns'!$AD635&gt;=-0.1),1,0)</f>
        <v>0</v>
      </c>
      <c r="P637">
        <f>IF( AND('StockBond Returns'!$AD635&lt;-0.1,'StockBond Returns'!$AD635&gt;=-0.2),1,0)</f>
        <v>1</v>
      </c>
      <c r="Q637">
        <f>IF( AND('StockBond Returns'!$AD635&lt;-0.2,'StockBond Returns'!$AD635&gt;=-0.3),1,0)</f>
        <v>0</v>
      </c>
      <c r="R637">
        <f>IF('StockBond Returns'!AD635&lt;-0.3,1,0)</f>
        <v>0</v>
      </c>
      <c r="S637" t="str">
        <f t="shared" ref="S637:W637" si="1270">IF(N637=1,$E637,"")</f>
        <v/>
      </c>
      <c r="T637" t="str">
        <f t="shared" si="1270"/>
        <v/>
      </c>
      <c r="U637" s="17">
        <f t="shared" ca="1" si="1270"/>
        <v>8.7698072373267433E-2</v>
      </c>
      <c r="V637" t="str">
        <f t="shared" si="1270"/>
        <v/>
      </c>
      <c r="W637" t="str">
        <f t="shared" si="1270"/>
        <v/>
      </c>
    </row>
    <row r="638" spans="1:23" ht="13" x14ac:dyDescent="0.15">
      <c r="A638">
        <f t="shared" si="30"/>
        <v>8</v>
      </c>
      <c r="B638">
        <f t="shared" si="31"/>
        <v>1923</v>
      </c>
      <c r="C638" s="149">
        <f t="shared" si="706"/>
        <v>8674</v>
      </c>
      <c r="D638" s="146">
        <f t="shared" si="9"/>
        <v>1923.5833333332855</v>
      </c>
      <c r="E638" s="147">
        <f ca="1">('StockBond Returns'!AA637+'StockBond Returns'!AC637-'Parameters &amp; Main Results'!$B$39)/'StockBond Returns'!AB637*12</f>
        <v>8.7707360775039919E-2</v>
      </c>
      <c r="F638" s="70">
        <f ca="1">'StockBond Returns'!AA637+'StockBond Returns'!AC637-'StockBond Returns'!AB637*'Distribution of Final Value'!$B$7</f>
        <v>13.83898485100287</v>
      </c>
      <c r="G638" s="17">
        <f>1/'StockBond Returns'!M636</f>
        <v>0.13816526157224185</v>
      </c>
      <c r="H638">
        <f t="shared" si="4"/>
        <v>1</v>
      </c>
      <c r="I638" s="64">
        <f t="shared" si="5"/>
        <v>0</v>
      </c>
      <c r="J638">
        <f t="shared" si="6"/>
        <v>0</v>
      </c>
      <c r="K638" s="17">
        <f t="shared" ref="K638:M638" ca="1" si="1271">IF(H638=1,$E638,"")</f>
        <v>8.7707360775039919E-2</v>
      </c>
      <c r="L638" t="str">
        <f t="shared" si="1271"/>
        <v/>
      </c>
      <c r="M638" t="str">
        <f t="shared" si="1271"/>
        <v/>
      </c>
      <c r="N638" s="148">
        <f>IF('StockBond Returns'!AD636=0,1,0)</f>
        <v>0</v>
      </c>
      <c r="O638">
        <f>IF( AND('StockBond Returns'!$AD636&lt;0,'StockBond Returns'!$AD636&gt;=-0.1),1,0)</f>
        <v>0</v>
      </c>
      <c r="P638">
        <f>IF( AND('StockBond Returns'!$AD636&lt;-0.1,'StockBond Returns'!$AD636&gt;=-0.2),1,0)</f>
        <v>1</v>
      </c>
      <c r="Q638">
        <f>IF( AND('StockBond Returns'!$AD636&lt;-0.2,'StockBond Returns'!$AD636&gt;=-0.3),1,0)</f>
        <v>0</v>
      </c>
      <c r="R638">
        <f>IF('StockBond Returns'!AD636&lt;-0.3,1,0)</f>
        <v>0</v>
      </c>
      <c r="S638" t="str">
        <f t="shared" ref="S638:W638" si="1272">IF(N638=1,$E638,"")</f>
        <v/>
      </c>
      <c r="T638" t="str">
        <f t="shared" si="1272"/>
        <v/>
      </c>
      <c r="U638" s="17">
        <f t="shared" ca="1" si="1272"/>
        <v>8.7707360775039919E-2</v>
      </c>
      <c r="V638" t="str">
        <f t="shared" si="1272"/>
        <v/>
      </c>
      <c r="W638" t="str">
        <f t="shared" si="1272"/>
        <v/>
      </c>
    </row>
    <row r="639" spans="1:23" ht="13" x14ac:dyDescent="0.15">
      <c r="A639">
        <f t="shared" si="30"/>
        <v>9</v>
      </c>
      <c r="B639">
        <f t="shared" si="31"/>
        <v>1923</v>
      </c>
      <c r="C639" s="149">
        <f t="shared" si="706"/>
        <v>8705</v>
      </c>
      <c r="D639" s="146">
        <f t="shared" si="9"/>
        <v>1923.6666666666188</v>
      </c>
      <c r="E639" s="147">
        <f ca="1">('StockBond Returns'!AA638+'StockBond Returns'!AC638-'Parameters &amp; Main Results'!$B$39)/'StockBond Returns'!AB638*12</f>
        <v>8.6413434296606875E-2</v>
      </c>
      <c r="F639" s="70">
        <f ca="1">'StockBond Returns'!AA638+'StockBond Returns'!AC638-'StockBond Returns'!AB638*'Distribution of Final Value'!$B$7</f>
        <v>13.909523390473485</v>
      </c>
      <c r="G639" s="17">
        <f>1/'StockBond Returns'!M637</f>
        <v>0.13141866449638029</v>
      </c>
      <c r="H639">
        <f t="shared" si="4"/>
        <v>1</v>
      </c>
      <c r="I639" s="64">
        <f t="shared" si="5"/>
        <v>0</v>
      </c>
      <c r="J639">
        <f t="shared" si="6"/>
        <v>0</v>
      </c>
      <c r="K639" s="17">
        <f t="shared" ref="K639:M639" ca="1" si="1273">IF(H639=1,$E639,"")</f>
        <v>8.6413434296606875E-2</v>
      </c>
      <c r="L639" t="str">
        <f t="shared" si="1273"/>
        <v/>
      </c>
      <c r="M639" t="str">
        <f t="shared" si="1273"/>
        <v/>
      </c>
      <c r="N639" s="148">
        <f>IF('StockBond Returns'!AD637=0,1,0)</f>
        <v>0</v>
      </c>
      <c r="O639">
        <f>IF( AND('StockBond Returns'!$AD637&lt;0,'StockBond Returns'!$AD637&gt;=-0.1),1,0)</f>
        <v>0</v>
      </c>
      <c r="P639">
        <f>IF( AND('StockBond Returns'!$AD637&lt;-0.1,'StockBond Returns'!$AD637&gt;=-0.2),1,0)</f>
        <v>1</v>
      </c>
      <c r="Q639">
        <f>IF( AND('StockBond Returns'!$AD637&lt;-0.2,'StockBond Returns'!$AD637&gt;=-0.3),1,0)</f>
        <v>0</v>
      </c>
      <c r="R639">
        <f>IF('StockBond Returns'!AD637&lt;-0.3,1,0)</f>
        <v>0</v>
      </c>
      <c r="S639" t="str">
        <f t="shared" ref="S639:W639" si="1274">IF(N639=1,$E639,"")</f>
        <v/>
      </c>
      <c r="T639" t="str">
        <f t="shared" si="1274"/>
        <v/>
      </c>
      <c r="U639" s="17">
        <f t="shared" ca="1" si="1274"/>
        <v>8.6413434296606875E-2</v>
      </c>
      <c r="V639" t="str">
        <f t="shared" si="1274"/>
        <v/>
      </c>
      <c r="W639" t="str">
        <f t="shared" si="1274"/>
        <v/>
      </c>
    </row>
    <row r="640" spans="1:23" ht="13" x14ac:dyDescent="0.15">
      <c r="A640">
        <f t="shared" si="30"/>
        <v>10</v>
      </c>
      <c r="B640">
        <f t="shared" si="31"/>
        <v>1923</v>
      </c>
      <c r="C640" s="149">
        <f t="shared" si="706"/>
        <v>8735</v>
      </c>
      <c r="D640" s="146">
        <f t="shared" si="9"/>
        <v>1923.749999999952</v>
      </c>
      <c r="E640" s="147">
        <f ca="1">('StockBond Returns'!AA639+'StockBond Returns'!AC639-'Parameters &amp; Main Results'!$B$39)/'StockBond Returns'!AB639*12</f>
        <v>8.9233072220486945E-2</v>
      </c>
      <c r="F640" s="70">
        <f ca="1">'StockBond Returns'!AA639+'StockBond Returns'!AC639-'StockBond Returns'!AB639*'Distribution of Final Value'!$B$7</f>
        <v>14.60503544318159</v>
      </c>
      <c r="G640" s="17">
        <f>1/'StockBond Returns'!M638</f>
        <v>0.13364634376213175</v>
      </c>
      <c r="H640">
        <f t="shared" si="4"/>
        <v>1</v>
      </c>
      <c r="I640" s="64">
        <f t="shared" si="5"/>
        <v>0</v>
      </c>
      <c r="J640">
        <f t="shared" si="6"/>
        <v>0</v>
      </c>
      <c r="K640" s="17">
        <f t="shared" ref="K640:M640" ca="1" si="1275">IF(H640=1,$E640,"")</f>
        <v>8.9233072220486945E-2</v>
      </c>
      <c r="L640" t="str">
        <f t="shared" si="1275"/>
        <v/>
      </c>
      <c r="M640" t="str">
        <f t="shared" si="1275"/>
        <v/>
      </c>
      <c r="N640" s="148">
        <f>IF('StockBond Returns'!AD638=0,1,0)</f>
        <v>0</v>
      </c>
      <c r="O640">
        <f>IF( AND('StockBond Returns'!$AD638&lt;0,'StockBond Returns'!$AD638&gt;=-0.1),1,0)</f>
        <v>0</v>
      </c>
      <c r="P640">
        <f>IF( AND('StockBond Returns'!$AD638&lt;-0.1,'StockBond Returns'!$AD638&gt;=-0.2),1,0)</f>
        <v>1</v>
      </c>
      <c r="Q640">
        <f>IF( AND('StockBond Returns'!$AD638&lt;-0.2,'StockBond Returns'!$AD638&gt;=-0.3),1,0)</f>
        <v>0</v>
      </c>
      <c r="R640">
        <f>IF('StockBond Returns'!AD638&lt;-0.3,1,0)</f>
        <v>0</v>
      </c>
      <c r="S640" t="str">
        <f t="shared" ref="S640:W640" si="1276">IF(N640=1,$E640,"")</f>
        <v/>
      </c>
      <c r="T640" t="str">
        <f t="shared" si="1276"/>
        <v/>
      </c>
      <c r="U640" s="17">
        <f t="shared" ca="1" si="1276"/>
        <v>8.9233072220486945E-2</v>
      </c>
      <c r="V640" t="str">
        <f t="shared" si="1276"/>
        <v/>
      </c>
      <c r="W640" t="str">
        <f t="shared" si="1276"/>
        <v/>
      </c>
    </row>
    <row r="641" spans="1:23" ht="13" x14ac:dyDescent="0.15">
      <c r="A641">
        <f t="shared" si="30"/>
        <v>11</v>
      </c>
      <c r="B641">
        <f t="shared" si="31"/>
        <v>1923</v>
      </c>
      <c r="C641" s="149">
        <f t="shared" si="706"/>
        <v>8766</v>
      </c>
      <c r="D641" s="146">
        <f t="shared" si="9"/>
        <v>1923.8333333332853</v>
      </c>
      <c r="E641" s="147">
        <f ca="1">('StockBond Returns'!AA640+'StockBond Returns'!AC640-'Parameters &amp; Main Results'!$B$39)/'StockBond Returns'!AB640*12</f>
        <v>9.0243419555566404E-2</v>
      </c>
      <c r="F641" s="70">
        <f ca="1">'StockBond Returns'!AA640+'StockBond Returns'!AC640-'StockBond Returns'!AB640*'Distribution of Final Value'!$B$7</f>
        <v>14.798327379779156</v>
      </c>
      <c r="G641" s="17">
        <f>1/'StockBond Returns'!M639</f>
        <v>0.13677126658680883</v>
      </c>
      <c r="H641">
        <f t="shared" si="4"/>
        <v>1</v>
      </c>
      <c r="I641" s="64">
        <f t="shared" si="5"/>
        <v>0</v>
      </c>
      <c r="J641">
        <f t="shared" si="6"/>
        <v>0</v>
      </c>
      <c r="K641" s="17">
        <f t="shared" ref="K641:M641" ca="1" si="1277">IF(H641=1,$E641,"")</f>
        <v>9.0243419555566404E-2</v>
      </c>
      <c r="L641" t="str">
        <f t="shared" si="1277"/>
        <v/>
      </c>
      <c r="M641" t="str">
        <f t="shared" si="1277"/>
        <v/>
      </c>
      <c r="N641" s="148">
        <f>IF('StockBond Returns'!AD639=0,1,0)</f>
        <v>0</v>
      </c>
      <c r="O641">
        <f>IF( AND('StockBond Returns'!$AD639&lt;0,'StockBond Returns'!$AD639&gt;=-0.1),1,0)</f>
        <v>0</v>
      </c>
      <c r="P641">
        <f>IF( AND('StockBond Returns'!$AD639&lt;-0.1,'StockBond Returns'!$AD639&gt;=-0.2),1,0)</f>
        <v>1</v>
      </c>
      <c r="Q641">
        <f>IF( AND('StockBond Returns'!$AD639&lt;-0.2,'StockBond Returns'!$AD639&gt;=-0.3),1,0)</f>
        <v>0</v>
      </c>
      <c r="R641">
        <f>IF('StockBond Returns'!AD639&lt;-0.3,1,0)</f>
        <v>0</v>
      </c>
      <c r="S641" t="str">
        <f t="shared" ref="S641:W641" si="1278">IF(N641=1,$E641,"")</f>
        <v/>
      </c>
      <c r="T641" t="str">
        <f t="shared" si="1278"/>
        <v/>
      </c>
      <c r="U641" s="17">
        <f t="shared" ca="1" si="1278"/>
        <v>9.0243419555566404E-2</v>
      </c>
      <c r="V641" t="str">
        <f t="shared" si="1278"/>
        <v/>
      </c>
      <c r="W641" t="str">
        <f t="shared" si="1278"/>
        <v/>
      </c>
    </row>
    <row r="642" spans="1:23" ht="13" x14ac:dyDescent="0.15">
      <c r="A642">
        <f t="shared" si="30"/>
        <v>12</v>
      </c>
      <c r="B642">
        <f t="shared" si="31"/>
        <v>1923</v>
      </c>
      <c r="C642" s="149">
        <f t="shared" si="706"/>
        <v>8797</v>
      </c>
      <c r="D642" s="146">
        <f t="shared" si="9"/>
        <v>1923.9166666666185</v>
      </c>
      <c r="E642" s="147">
        <f ca="1">('StockBond Returns'!AA641+'StockBond Returns'!AC641-'Parameters &amp; Main Results'!$B$39)/'StockBond Returns'!AB641*12</f>
        <v>8.6825120080777154E-2</v>
      </c>
      <c r="F642" s="70">
        <f ca="1">'StockBond Returns'!AA641+'StockBond Returns'!AC641-'StockBond Returns'!AB641*'Distribution of Final Value'!$B$7</f>
        <v>14.158223125469981</v>
      </c>
      <c r="G642" s="17">
        <f>1/'StockBond Returns'!M640</f>
        <v>0.13028094460355222</v>
      </c>
      <c r="H642">
        <f t="shared" si="4"/>
        <v>1</v>
      </c>
      <c r="I642" s="64">
        <f t="shared" si="5"/>
        <v>0</v>
      </c>
      <c r="J642">
        <f t="shared" si="6"/>
        <v>0</v>
      </c>
      <c r="K642" s="17">
        <f t="shared" ref="K642:M642" ca="1" si="1279">IF(H642=1,$E642,"")</f>
        <v>8.6825120080777154E-2</v>
      </c>
      <c r="L642" t="str">
        <f t="shared" si="1279"/>
        <v/>
      </c>
      <c r="M642" t="str">
        <f t="shared" si="1279"/>
        <v/>
      </c>
      <c r="N642" s="148">
        <f>IF('StockBond Returns'!AD640=0,1,0)</f>
        <v>0</v>
      </c>
      <c r="O642">
        <f>IF( AND('StockBond Returns'!$AD640&lt;0,'StockBond Returns'!$AD640&gt;=-0.1),1,0)</f>
        <v>0</v>
      </c>
      <c r="P642">
        <f>IF( AND('StockBond Returns'!$AD640&lt;-0.1,'StockBond Returns'!$AD640&gt;=-0.2),1,0)</f>
        <v>1</v>
      </c>
      <c r="Q642">
        <f>IF( AND('StockBond Returns'!$AD640&lt;-0.2,'StockBond Returns'!$AD640&gt;=-0.3),1,0)</f>
        <v>0</v>
      </c>
      <c r="R642">
        <f>IF('StockBond Returns'!AD640&lt;-0.3,1,0)</f>
        <v>0</v>
      </c>
      <c r="S642" t="str">
        <f t="shared" ref="S642:W642" si="1280">IF(N642=1,$E642,"")</f>
        <v/>
      </c>
      <c r="T642" t="str">
        <f t="shared" si="1280"/>
        <v/>
      </c>
      <c r="U642" s="17">
        <f t="shared" ca="1" si="1280"/>
        <v>8.6825120080777154E-2</v>
      </c>
      <c r="V642" t="str">
        <f t="shared" si="1280"/>
        <v/>
      </c>
      <c r="W642" t="str">
        <f t="shared" si="1280"/>
        <v/>
      </c>
    </row>
    <row r="643" spans="1:23" ht="13" x14ac:dyDescent="0.15">
      <c r="A643">
        <f t="shared" si="30"/>
        <v>1</v>
      </c>
      <c r="B643">
        <f t="shared" si="31"/>
        <v>1924</v>
      </c>
      <c r="C643" s="149">
        <f t="shared" si="706"/>
        <v>8826</v>
      </c>
      <c r="D643" s="146">
        <f t="shared" si="9"/>
        <v>1923.9999999999518</v>
      </c>
      <c r="E643" s="147">
        <f ca="1">('StockBond Returns'!AA642+'StockBond Returns'!AC642-'Parameters &amp; Main Results'!$B$39)/'StockBond Returns'!AB642*12</f>
        <v>8.516081123652014E-2</v>
      </c>
      <c r="F643" s="70">
        <f ca="1">'StockBond Returns'!AA642+'StockBond Returns'!AC642-'StockBond Returns'!AB642*'Distribution of Final Value'!$B$7</f>
        <v>13.058954081674857</v>
      </c>
      <c r="G643" s="17">
        <f>1/'StockBond Returns'!M641</f>
        <v>0.12558351911217275</v>
      </c>
      <c r="H643">
        <f t="shared" si="4"/>
        <v>1</v>
      </c>
      <c r="I643" s="64">
        <f t="shared" si="5"/>
        <v>0</v>
      </c>
      <c r="J643">
        <f t="shared" si="6"/>
        <v>0</v>
      </c>
      <c r="K643" s="17">
        <f t="shared" ref="K643:M643" ca="1" si="1281">IF(H643=1,$E643,"")</f>
        <v>8.516081123652014E-2</v>
      </c>
      <c r="L643" t="str">
        <f t="shared" si="1281"/>
        <v/>
      </c>
      <c r="M643" t="str">
        <f t="shared" si="1281"/>
        <v/>
      </c>
      <c r="N643" s="148">
        <f>IF('StockBond Returns'!AD641=0,1,0)</f>
        <v>0</v>
      </c>
      <c r="O643">
        <f>IF( AND('StockBond Returns'!$AD641&lt;0,'StockBond Returns'!$AD641&gt;=-0.1),1,0)</f>
        <v>0</v>
      </c>
      <c r="P643">
        <f>IF( AND('StockBond Returns'!$AD641&lt;-0.1,'StockBond Returns'!$AD641&gt;=-0.2),1,0)</f>
        <v>1</v>
      </c>
      <c r="Q643">
        <f>IF( AND('StockBond Returns'!$AD641&lt;-0.2,'StockBond Returns'!$AD641&gt;=-0.3),1,0)</f>
        <v>0</v>
      </c>
      <c r="R643">
        <f>IF('StockBond Returns'!AD641&lt;-0.3,1,0)</f>
        <v>0</v>
      </c>
      <c r="S643" t="str">
        <f t="shared" ref="S643:W643" si="1282">IF(N643=1,$E643,"")</f>
        <v/>
      </c>
      <c r="T643" t="str">
        <f t="shared" si="1282"/>
        <v/>
      </c>
      <c r="U643" s="17">
        <f t="shared" ca="1" si="1282"/>
        <v>8.516081123652014E-2</v>
      </c>
      <c r="V643" t="str">
        <f t="shared" si="1282"/>
        <v/>
      </c>
      <c r="W643" t="str">
        <f t="shared" si="1282"/>
        <v/>
      </c>
    </row>
    <row r="644" spans="1:23" ht="13" x14ac:dyDescent="0.15">
      <c r="A644">
        <f t="shared" si="30"/>
        <v>2</v>
      </c>
      <c r="B644">
        <f t="shared" si="31"/>
        <v>1924</v>
      </c>
      <c r="C644" s="149">
        <f t="shared" si="706"/>
        <v>8857</v>
      </c>
      <c r="D644" s="146">
        <f t="shared" si="9"/>
        <v>1924.0833333332851</v>
      </c>
      <c r="E644" s="147">
        <f ca="1">('StockBond Returns'!AA643+'StockBond Returns'!AC643-'Parameters &amp; Main Results'!$B$39)/'StockBond Returns'!AB643*12</f>
        <v>8.3452404603007083E-2</v>
      </c>
      <c r="F644" s="70">
        <f ca="1">'StockBond Returns'!AA643+'StockBond Returns'!AC643-'StockBond Returns'!AB643*'Distribution of Final Value'!$B$7</f>
        <v>12.406848389014618</v>
      </c>
      <c r="G644" s="17">
        <f>1/'StockBond Returns'!M642</f>
        <v>0.12090847372299346</v>
      </c>
      <c r="H644">
        <f t="shared" si="4"/>
        <v>1</v>
      </c>
      <c r="I644" s="64">
        <f t="shared" si="5"/>
        <v>0</v>
      </c>
      <c r="J644">
        <f t="shared" si="6"/>
        <v>0</v>
      </c>
      <c r="K644" s="17">
        <f t="shared" ref="K644:M644" ca="1" si="1283">IF(H644=1,$E644,"")</f>
        <v>8.3452404603007083E-2</v>
      </c>
      <c r="L644" t="str">
        <f t="shared" si="1283"/>
        <v/>
      </c>
      <c r="M644" t="str">
        <f t="shared" si="1283"/>
        <v/>
      </c>
      <c r="N644" s="148">
        <f>IF('StockBond Returns'!AD642=0,1,0)</f>
        <v>0</v>
      </c>
      <c r="O644">
        <f>IF( AND('StockBond Returns'!$AD642&lt;0,'StockBond Returns'!$AD642&gt;=-0.1),1,0)</f>
        <v>1</v>
      </c>
      <c r="P644">
        <f>IF( AND('StockBond Returns'!$AD642&lt;-0.1,'StockBond Returns'!$AD642&gt;=-0.2),1,0)</f>
        <v>0</v>
      </c>
      <c r="Q644">
        <f>IF( AND('StockBond Returns'!$AD642&lt;-0.2,'StockBond Returns'!$AD642&gt;=-0.3),1,0)</f>
        <v>0</v>
      </c>
      <c r="R644">
        <f>IF('StockBond Returns'!AD642&lt;-0.3,1,0)</f>
        <v>0</v>
      </c>
      <c r="S644" t="str">
        <f t="shared" ref="S644:W644" si="1284">IF(N644=1,$E644,"")</f>
        <v/>
      </c>
      <c r="T644" s="17">
        <f t="shared" ca="1" si="1284"/>
        <v>8.3452404603007083E-2</v>
      </c>
      <c r="U644" t="str">
        <f t="shared" si="1284"/>
        <v/>
      </c>
      <c r="V644" t="str">
        <f t="shared" si="1284"/>
        <v/>
      </c>
      <c r="W644" t="str">
        <f t="shared" si="1284"/>
        <v/>
      </c>
    </row>
    <row r="645" spans="1:23" ht="13" x14ac:dyDescent="0.15">
      <c r="A645">
        <f t="shared" si="30"/>
        <v>3</v>
      </c>
      <c r="B645">
        <f t="shared" si="31"/>
        <v>1924</v>
      </c>
      <c r="C645" s="149">
        <f t="shared" si="706"/>
        <v>8887</v>
      </c>
      <c r="D645" s="146">
        <f t="shared" si="9"/>
        <v>1924.1666666666183</v>
      </c>
      <c r="E645" s="147">
        <f ca="1">('StockBond Returns'!AA644+'StockBond Returns'!AC644-'Parameters &amp; Main Results'!$B$39)/'StockBond Returns'!AB644*12</f>
        <v>8.4471835540754631E-2</v>
      </c>
      <c r="F645" s="70">
        <f ca="1">'StockBond Returns'!AA644+'StockBond Returns'!AC644-'StockBond Returns'!AB644*'Distribution of Final Value'!$B$7</f>
        <v>12.157618906263949</v>
      </c>
      <c r="G645" s="17">
        <f>1/'StockBond Returns'!M643</f>
        <v>0.12449133137666406</v>
      </c>
      <c r="H645">
        <f t="shared" si="4"/>
        <v>1</v>
      </c>
      <c r="I645" s="64">
        <f t="shared" si="5"/>
        <v>0</v>
      </c>
      <c r="J645">
        <f t="shared" si="6"/>
        <v>0</v>
      </c>
      <c r="K645" s="17">
        <f t="shared" ref="K645:M645" ca="1" si="1285">IF(H645=1,$E645,"")</f>
        <v>8.4471835540754631E-2</v>
      </c>
      <c r="L645" t="str">
        <f t="shared" si="1285"/>
        <v/>
      </c>
      <c r="M645" t="str">
        <f t="shared" si="1285"/>
        <v/>
      </c>
      <c r="N645" s="148">
        <f>IF('StockBond Returns'!AD643=0,1,0)</f>
        <v>0</v>
      </c>
      <c r="O645">
        <f>IF( AND('StockBond Returns'!$AD643&lt;0,'StockBond Returns'!$AD643&gt;=-0.1),1,0)</f>
        <v>1</v>
      </c>
      <c r="P645">
        <f>IF( AND('StockBond Returns'!$AD643&lt;-0.1,'StockBond Returns'!$AD643&gt;=-0.2),1,0)</f>
        <v>0</v>
      </c>
      <c r="Q645">
        <f>IF( AND('StockBond Returns'!$AD643&lt;-0.2,'StockBond Returns'!$AD643&gt;=-0.3),1,0)</f>
        <v>0</v>
      </c>
      <c r="R645">
        <f>IF('StockBond Returns'!AD643&lt;-0.3,1,0)</f>
        <v>0</v>
      </c>
      <c r="S645" t="str">
        <f t="shared" ref="S645:W645" si="1286">IF(N645=1,$E645,"")</f>
        <v/>
      </c>
      <c r="T645" s="17">
        <f t="shared" ca="1" si="1286"/>
        <v>8.4471835540754631E-2</v>
      </c>
      <c r="U645" t="str">
        <f t="shared" si="1286"/>
        <v/>
      </c>
      <c r="V645" t="str">
        <f t="shared" si="1286"/>
        <v/>
      </c>
      <c r="W645" t="str">
        <f t="shared" si="1286"/>
        <v/>
      </c>
    </row>
    <row r="646" spans="1:23" ht="13" x14ac:dyDescent="0.15">
      <c r="A646">
        <f t="shared" si="30"/>
        <v>4</v>
      </c>
      <c r="B646">
        <f t="shared" si="31"/>
        <v>1924</v>
      </c>
      <c r="C646" s="149">
        <f t="shared" si="706"/>
        <v>8918</v>
      </c>
      <c r="D646" s="146">
        <f t="shared" si="9"/>
        <v>1924.2499999999516</v>
      </c>
      <c r="E646" s="147">
        <f ca="1">('StockBond Returns'!AA645+'StockBond Returns'!AC645-'Parameters &amp; Main Results'!$B$39)/'StockBond Returns'!AB645*12</f>
        <v>8.5906040426488597E-2</v>
      </c>
      <c r="F646" s="70">
        <f ca="1">'StockBond Returns'!AA645+'StockBond Returns'!AC645-'StockBond Returns'!AB645*'Distribution of Final Value'!$B$7</f>
        <v>12.715190850353741</v>
      </c>
      <c r="G646" s="17">
        <f>1/'StockBond Returns'!M644</f>
        <v>0.12623344736938968</v>
      </c>
      <c r="H646">
        <f t="shared" si="4"/>
        <v>1</v>
      </c>
      <c r="I646" s="64">
        <f t="shared" si="5"/>
        <v>0</v>
      </c>
      <c r="J646">
        <f t="shared" si="6"/>
        <v>0</v>
      </c>
      <c r="K646" s="17">
        <f t="shared" ref="K646:M646" ca="1" si="1287">IF(H646=1,$E646,"")</f>
        <v>8.5906040426488597E-2</v>
      </c>
      <c r="L646" t="str">
        <f t="shared" si="1287"/>
        <v/>
      </c>
      <c r="M646" t="str">
        <f t="shared" si="1287"/>
        <v/>
      </c>
      <c r="N646" s="148">
        <f>IF('StockBond Returns'!AD644=0,1,0)</f>
        <v>0</v>
      </c>
      <c r="O646">
        <f>IF( AND('StockBond Returns'!$AD644&lt;0,'StockBond Returns'!$AD644&gt;=-0.1),1,0)</f>
        <v>0</v>
      </c>
      <c r="P646">
        <f>IF( AND('StockBond Returns'!$AD644&lt;-0.1,'StockBond Returns'!$AD644&gt;=-0.2),1,0)</f>
        <v>1</v>
      </c>
      <c r="Q646">
        <f>IF( AND('StockBond Returns'!$AD644&lt;-0.2,'StockBond Returns'!$AD644&gt;=-0.3),1,0)</f>
        <v>0</v>
      </c>
      <c r="R646">
        <f>IF('StockBond Returns'!AD644&lt;-0.3,1,0)</f>
        <v>0</v>
      </c>
      <c r="S646" t="str">
        <f t="shared" ref="S646:W646" si="1288">IF(N646=1,$E646,"")</f>
        <v/>
      </c>
      <c r="T646" t="str">
        <f t="shared" si="1288"/>
        <v/>
      </c>
      <c r="U646" s="17">
        <f t="shared" ca="1" si="1288"/>
        <v>8.5906040426488597E-2</v>
      </c>
      <c r="V646" t="str">
        <f t="shared" si="1288"/>
        <v/>
      </c>
      <c r="W646" t="str">
        <f t="shared" si="1288"/>
        <v/>
      </c>
    </row>
    <row r="647" spans="1:23" ht="13" x14ac:dyDescent="0.15">
      <c r="A647">
        <f t="shared" si="30"/>
        <v>5</v>
      </c>
      <c r="B647">
        <f t="shared" si="31"/>
        <v>1924</v>
      </c>
      <c r="C647" s="149">
        <f t="shared" si="706"/>
        <v>8948</v>
      </c>
      <c r="D647" s="146">
        <f t="shared" si="9"/>
        <v>1924.3333333332848</v>
      </c>
      <c r="E647" s="147">
        <f ca="1">('StockBond Returns'!AA646+'StockBond Returns'!AC646-'Parameters &amp; Main Results'!$B$39)/'StockBond Returns'!AB646*12</f>
        <v>8.6079090685535764E-2</v>
      </c>
      <c r="F647" s="70">
        <f ca="1">'StockBond Returns'!AA646+'StockBond Returns'!AC646-'StockBond Returns'!AB646*'Distribution of Final Value'!$B$7</f>
        <v>12.871743416005023</v>
      </c>
      <c r="G647" s="17">
        <f>1/'StockBond Returns'!M645</f>
        <v>0.12559616417257385</v>
      </c>
      <c r="H647">
        <f t="shared" si="4"/>
        <v>1</v>
      </c>
      <c r="I647" s="64">
        <f t="shared" si="5"/>
        <v>0</v>
      </c>
      <c r="J647">
        <f t="shared" si="6"/>
        <v>0</v>
      </c>
      <c r="K647" s="17">
        <f t="shared" ref="K647:M647" ca="1" si="1289">IF(H647=1,$E647,"")</f>
        <v>8.6079090685535764E-2</v>
      </c>
      <c r="L647" t="str">
        <f t="shared" si="1289"/>
        <v/>
      </c>
      <c r="M647" t="str">
        <f t="shared" si="1289"/>
        <v/>
      </c>
      <c r="N647" s="148">
        <f>IF('StockBond Returns'!AD645=0,1,0)</f>
        <v>0</v>
      </c>
      <c r="O647">
        <f>IF( AND('StockBond Returns'!$AD645&lt;0,'StockBond Returns'!$AD645&gt;=-0.1),1,0)</f>
        <v>0</v>
      </c>
      <c r="P647">
        <f>IF( AND('StockBond Returns'!$AD645&lt;-0.1,'StockBond Returns'!$AD645&gt;=-0.2),1,0)</f>
        <v>1</v>
      </c>
      <c r="Q647">
        <f>IF( AND('StockBond Returns'!$AD645&lt;-0.2,'StockBond Returns'!$AD645&gt;=-0.3),1,0)</f>
        <v>0</v>
      </c>
      <c r="R647">
        <f>IF('StockBond Returns'!AD645&lt;-0.3,1,0)</f>
        <v>0</v>
      </c>
      <c r="S647" t="str">
        <f t="shared" ref="S647:W647" si="1290">IF(N647=1,$E647,"")</f>
        <v/>
      </c>
      <c r="T647" t="str">
        <f t="shared" si="1290"/>
        <v/>
      </c>
      <c r="U647" s="17">
        <f t="shared" ca="1" si="1290"/>
        <v>8.6079090685535764E-2</v>
      </c>
      <c r="V647" t="str">
        <f t="shared" si="1290"/>
        <v/>
      </c>
      <c r="W647" t="str">
        <f t="shared" si="1290"/>
        <v/>
      </c>
    </row>
    <row r="648" spans="1:23" ht="13" x14ac:dyDescent="0.15">
      <c r="A648">
        <f t="shared" si="30"/>
        <v>6</v>
      </c>
      <c r="B648">
        <f t="shared" si="31"/>
        <v>1924</v>
      </c>
      <c r="C648" s="149">
        <f t="shared" si="706"/>
        <v>8979</v>
      </c>
      <c r="D648" s="146">
        <f t="shared" si="9"/>
        <v>1924.4166666666181</v>
      </c>
      <c r="E648" s="147">
        <f ca="1">('StockBond Returns'!AA647+'StockBond Returns'!AC647-'Parameters &amp; Main Results'!$B$39)/'StockBond Returns'!AB647*12</f>
        <v>8.5824363710678947E-2</v>
      </c>
      <c r="F648" s="70">
        <f ca="1">'StockBond Returns'!AA647+'StockBond Returns'!AC647-'StockBond Returns'!AB647*'Distribution of Final Value'!$B$7</f>
        <v>12.620405168626277</v>
      </c>
      <c r="G648" s="17">
        <f>1/'StockBond Returns'!M646</f>
        <v>0.12675472186214551</v>
      </c>
      <c r="H648">
        <f t="shared" si="4"/>
        <v>1</v>
      </c>
      <c r="I648" s="64">
        <f t="shared" si="5"/>
        <v>0</v>
      </c>
      <c r="J648">
        <f t="shared" si="6"/>
        <v>0</v>
      </c>
      <c r="K648" s="17">
        <f t="shared" ref="K648:M648" ca="1" si="1291">IF(H648=1,$E648,"")</f>
        <v>8.5824363710678947E-2</v>
      </c>
      <c r="L648" t="str">
        <f t="shared" si="1291"/>
        <v/>
      </c>
      <c r="M648" t="str">
        <f t="shared" si="1291"/>
        <v/>
      </c>
      <c r="N648" s="148">
        <f>IF('StockBond Returns'!AD646=0,1,0)</f>
        <v>0</v>
      </c>
      <c r="O648">
        <f>IF( AND('StockBond Returns'!$AD646&lt;0,'StockBond Returns'!$AD646&gt;=-0.1),1,0)</f>
        <v>1</v>
      </c>
      <c r="P648">
        <f>IF( AND('StockBond Returns'!$AD646&lt;-0.1,'StockBond Returns'!$AD646&gt;=-0.2),1,0)</f>
        <v>0</v>
      </c>
      <c r="Q648">
        <f>IF( AND('StockBond Returns'!$AD646&lt;-0.2,'StockBond Returns'!$AD646&gt;=-0.3),1,0)</f>
        <v>0</v>
      </c>
      <c r="R648">
        <f>IF('StockBond Returns'!AD646&lt;-0.3,1,0)</f>
        <v>0</v>
      </c>
      <c r="S648" t="str">
        <f t="shared" ref="S648:W648" si="1292">IF(N648=1,$E648,"")</f>
        <v/>
      </c>
      <c r="T648" s="17">
        <f t="shared" ca="1" si="1292"/>
        <v>8.5824363710678947E-2</v>
      </c>
      <c r="U648" t="str">
        <f t="shared" si="1292"/>
        <v/>
      </c>
      <c r="V648" t="str">
        <f t="shared" si="1292"/>
        <v/>
      </c>
      <c r="W648" t="str">
        <f t="shared" si="1292"/>
        <v/>
      </c>
    </row>
    <row r="649" spans="1:23" ht="13" x14ac:dyDescent="0.15">
      <c r="A649">
        <f t="shared" si="30"/>
        <v>7</v>
      </c>
      <c r="B649">
        <f t="shared" si="31"/>
        <v>1924</v>
      </c>
      <c r="C649" s="149">
        <f t="shared" si="706"/>
        <v>9010</v>
      </c>
      <c r="D649" s="146">
        <f t="shared" si="9"/>
        <v>1924.4999999999513</v>
      </c>
      <c r="E649" s="147">
        <f ca="1">('StockBond Returns'!AA648+'StockBond Returns'!AC648-'Parameters &amp; Main Results'!$B$39)/'StockBond Returns'!AB648*12</f>
        <v>8.3560890701331825E-2</v>
      </c>
      <c r="F649" s="70">
        <f ca="1">'StockBond Returns'!AA648+'StockBond Returns'!AC648-'StockBond Returns'!AB648*'Distribution of Final Value'!$B$7</f>
        <v>11.335028000591164</v>
      </c>
      <c r="G649" s="17">
        <f>1/'StockBond Returns'!M647</f>
        <v>0.12131182983129614</v>
      </c>
      <c r="H649">
        <f t="shared" si="4"/>
        <v>1</v>
      </c>
      <c r="I649" s="64">
        <f t="shared" si="5"/>
        <v>0</v>
      </c>
      <c r="J649">
        <f t="shared" si="6"/>
        <v>0</v>
      </c>
      <c r="K649" s="17">
        <f t="shared" ref="K649:M649" ca="1" si="1293">IF(H649=1,$E649,"")</f>
        <v>8.3560890701331825E-2</v>
      </c>
      <c r="L649" t="str">
        <f t="shared" si="1293"/>
        <v/>
      </c>
      <c r="M649" t="str">
        <f t="shared" si="1293"/>
        <v/>
      </c>
      <c r="N649" s="148">
        <f>IF('StockBond Returns'!AD647=0,1,0)</f>
        <v>0</v>
      </c>
      <c r="O649">
        <f>IF( AND('StockBond Returns'!$AD647&lt;0,'StockBond Returns'!$AD647&gt;=-0.1),1,0)</f>
        <v>1</v>
      </c>
      <c r="P649">
        <f>IF( AND('StockBond Returns'!$AD647&lt;-0.1,'StockBond Returns'!$AD647&gt;=-0.2),1,0)</f>
        <v>0</v>
      </c>
      <c r="Q649">
        <f>IF( AND('StockBond Returns'!$AD647&lt;-0.2,'StockBond Returns'!$AD647&gt;=-0.3),1,0)</f>
        <v>0</v>
      </c>
      <c r="R649">
        <f>IF('StockBond Returns'!AD647&lt;-0.3,1,0)</f>
        <v>0</v>
      </c>
      <c r="S649" t="str">
        <f t="shared" ref="S649:W649" si="1294">IF(N649=1,$E649,"")</f>
        <v/>
      </c>
      <c r="T649" s="17">
        <f t="shared" ca="1" si="1294"/>
        <v>8.3560890701331825E-2</v>
      </c>
      <c r="U649" t="str">
        <f t="shared" si="1294"/>
        <v/>
      </c>
      <c r="V649" t="str">
        <f t="shared" si="1294"/>
        <v/>
      </c>
      <c r="W649" t="str">
        <f t="shared" si="1294"/>
        <v/>
      </c>
    </row>
    <row r="650" spans="1:23" ht="13" x14ac:dyDescent="0.15">
      <c r="A650">
        <f t="shared" si="30"/>
        <v>8</v>
      </c>
      <c r="B650">
        <f t="shared" si="31"/>
        <v>1924</v>
      </c>
      <c r="C650" s="149">
        <f t="shared" si="706"/>
        <v>9040</v>
      </c>
      <c r="D650" s="146">
        <f t="shared" si="9"/>
        <v>1924.5833333332846</v>
      </c>
      <c r="E650" s="147">
        <f ca="1">('StockBond Returns'!AA649+'StockBond Returns'!AC649-'Parameters &amp; Main Results'!$B$39)/'StockBond Returns'!AB649*12</f>
        <v>8.1517661971178976E-2</v>
      </c>
      <c r="F650" s="70">
        <f ca="1">'StockBond Returns'!AA649+'StockBond Returns'!AC649-'StockBond Returns'!AB649*'Distribution of Final Value'!$B$7</f>
        <v>10.238358800748664</v>
      </c>
      <c r="G650" s="17">
        <f>1/'StockBond Returns'!M648</f>
        <v>0.11582543366522036</v>
      </c>
      <c r="H650">
        <f t="shared" si="4"/>
        <v>1</v>
      </c>
      <c r="I650" s="64">
        <f t="shared" si="5"/>
        <v>0</v>
      </c>
      <c r="J650">
        <f t="shared" si="6"/>
        <v>0</v>
      </c>
      <c r="K650" s="17">
        <f t="shared" ref="K650:M650" ca="1" si="1295">IF(H650=1,$E650,"")</f>
        <v>8.1517661971178976E-2</v>
      </c>
      <c r="L650" t="str">
        <f t="shared" si="1295"/>
        <v/>
      </c>
      <c r="M650" t="str">
        <f t="shared" si="1295"/>
        <v/>
      </c>
      <c r="N650" s="148">
        <f>IF('StockBond Returns'!AD648=0,1,0)</f>
        <v>0</v>
      </c>
      <c r="O650">
        <f>IF( AND('StockBond Returns'!$AD648&lt;0,'StockBond Returns'!$AD648&gt;=-0.1),1,0)</f>
        <v>1</v>
      </c>
      <c r="P650">
        <f>IF( AND('StockBond Returns'!$AD648&lt;-0.1,'StockBond Returns'!$AD648&gt;=-0.2),1,0)</f>
        <v>0</v>
      </c>
      <c r="Q650">
        <f>IF( AND('StockBond Returns'!$AD648&lt;-0.2,'StockBond Returns'!$AD648&gt;=-0.3),1,0)</f>
        <v>0</v>
      </c>
      <c r="R650">
        <f>IF('StockBond Returns'!AD648&lt;-0.3,1,0)</f>
        <v>0</v>
      </c>
      <c r="S650" t="str">
        <f t="shared" ref="S650:W650" si="1296">IF(N650=1,$E650,"")</f>
        <v/>
      </c>
      <c r="T650" s="17">
        <f t="shared" ca="1" si="1296"/>
        <v>8.1517661971178976E-2</v>
      </c>
      <c r="U650" t="str">
        <f t="shared" si="1296"/>
        <v/>
      </c>
      <c r="V650" t="str">
        <f t="shared" si="1296"/>
        <v/>
      </c>
      <c r="W650" t="str">
        <f t="shared" si="1296"/>
        <v/>
      </c>
    </row>
    <row r="651" spans="1:23" ht="13" x14ac:dyDescent="0.15">
      <c r="A651">
        <f t="shared" si="30"/>
        <v>9</v>
      </c>
      <c r="B651">
        <f t="shared" si="31"/>
        <v>1924</v>
      </c>
      <c r="C651" s="149">
        <f t="shared" si="706"/>
        <v>9071</v>
      </c>
      <c r="D651" s="146">
        <f t="shared" si="9"/>
        <v>1924.6666666666179</v>
      </c>
      <c r="E651" s="147">
        <f ca="1">('StockBond Returns'!AA650+'StockBond Returns'!AC650-'Parameters &amp; Main Results'!$B$39)/'StockBond Returns'!AB650*12</f>
        <v>8.0886424681016561E-2</v>
      </c>
      <c r="F651" s="70">
        <f ca="1">'StockBond Returns'!AA650+'StockBond Returns'!AC650-'StockBond Returns'!AB650*'Distribution of Final Value'!$B$7</f>
        <v>10.29217698273164</v>
      </c>
      <c r="G651" s="17">
        <f>1/'StockBond Returns'!M649</f>
        <v>0.11455464368366321</v>
      </c>
      <c r="H651">
        <f t="shared" si="4"/>
        <v>1</v>
      </c>
      <c r="I651" s="64">
        <f t="shared" si="5"/>
        <v>0</v>
      </c>
      <c r="J651">
        <f t="shared" si="6"/>
        <v>0</v>
      </c>
      <c r="K651" s="17">
        <f t="shared" ref="K651:M651" ca="1" si="1297">IF(H651=1,$E651,"")</f>
        <v>8.0886424681016561E-2</v>
      </c>
      <c r="L651" t="str">
        <f t="shared" si="1297"/>
        <v/>
      </c>
      <c r="M651" t="str">
        <f t="shared" si="1297"/>
        <v/>
      </c>
      <c r="N651" s="148">
        <f>IF('StockBond Returns'!AD649=0,1,0)</f>
        <v>1</v>
      </c>
      <c r="O651">
        <f>IF( AND('StockBond Returns'!$AD649&lt;0,'StockBond Returns'!$AD649&gt;=-0.1),1,0)</f>
        <v>0</v>
      </c>
      <c r="P651">
        <f>IF( AND('StockBond Returns'!$AD649&lt;-0.1,'StockBond Returns'!$AD649&gt;=-0.2),1,0)</f>
        <v>0</v>
      </c>
      <c r="Q651">
        <f>IF( AND('StockBond Returns'!$AD649&lt;-0.2,'StockBond Returns'!$AD649&gt;=-0.3),1,0)</f>
        <v>0</v>
      </c>
      <c r="R651">
        <f>IF('StockBond Returns'!AD649&lt;-0.3,1,0)</f>
        <v>0</v>
      </c>
      <c r="S651" s="17">
        <f t="shared" ref="S651:W651" ca="1" si="1298">IF(N651=1,$E651,"")</f>
        <v>8.0886424681016561E-2</v>
      </c>
      <c r="T651" t="str">
        <f t="shared" si="1298"/>
        <v/>
      </c>
      <c r="U651" t="str">
        <f t="shared" si="1298"/>
        <v/>
      </c>
      <c r="V651" t="str">
        <f t="shared" si="1298"/>
        <v/>
      </c>
      <c r="W651" t="str">
        <f t="shared" si="1298"/>
        <v/>
      </c>
    </row>
    <row r="652" spans="1:23" ht="13" x14ac:dyDescent="0.15">
      <c r="A652">
        <f t="shared" si="30"/>
        <v>10</v>
      </c>
      <c r="B652">
        <f t="shared" si="31"/>
        <v>1924</v>
      </c>
      <c r="C652" s="149">
        <f t="shared" si="706"/>
        <v>9101</v>
      </c>
      <c r="D652" s="146">
        <f t="shared" si="9"/>
        <v>1924.7499999999511</v>
      </c>
      <c r="E652" s="147">
        <f ca="1">('StockBond Returns'!AA651+'StockBond Returns'!AC651-'Parameters &amp; Main Results'!$B$39)/'StockBond Returns'!AB651*12</f>
        <v>8.1489978213073008E-2</v>
      </c>
      <c r="F652" s="70">
        <f ca="1">'StockBond Returns'!AA651+'StockBond Returns'!AC651-'StockBond Returns'!AB651*'Distribution of Final Value'!$B$7</f>
        <v>10.057149806993889</v>
      </c>
      <c r="G652" s="17">
        <f>1/'StockBond Returns'!M650</f>
        <v>0.11612194543312733</v>
      </c>
      <c r="H652">
        <f t="shared" si="4"/>
        <v>1</v>
      </c>
      <c r="I652" s="64">
        <f t="shared" si="5"/>
        <v>0</v>
      </c>
      <c r="J652">
        <f t="shared" si="6"/>
        <v>0</v>
      </c>
      <c r="K652" s="17">
        <f t="shared" ref="K652:M652" ca="1" si="1299">IF(H652=1,$E652,"")</f>
        <v>8.1489978213073008E-2</v>
      </c>
      <c r="L652" t="str">
        <f t="shared" si="1299"/>
        <v/>
      </c>
      <c r="M652" t="str">
        <f t="shared" si="1299"/>
        <v/>
      </c>
      <c r="N652" s="148">
        <f>IF('StockBond Returns'!AD650=0,1,0)</f>
        <v>1</v>
      </c>
      <c r="O652">
        <f>IF( AND('StockBond Returns'!$AD650&lt;0,'StockBond Returns'!$AD650&gt;=-0.1),1,0)</f>
        <v>0</v>
      </c>
      <c r="P652">
        <f>IF( AND('StockBond Returns'!$AD650&lt;-0.1,'StockBond Returns'!$AD650&gt;=-0.2),1,0)</f>
        <v>0</v>
      </c>
      <c r="Q652">
        <f>IF( AND('StockBond Returns'!$AD650&lt;-0.2,'StockBond Returns'!$AD650&gt;=-0.3),1,0)</f>
        <v>0</v>
      </c>
      <c r="R652">
        <f>IF('StockBond Returns'!AD650&lt;-0.3,1,0)</f>
        <v>0</v>
      </c>
      <c r="S652" s="17">
        <f t="shared" ref="S652:W652" ca="1" si="1300">IF(N652=1,$E652,"")</f>
        <v>8.1489978213073008E-2</v>
      </c>
      <c r="T652" t="str">
        <f t="shared" si="1300"/>
        <v/>
      </c>
      <c r="U652" t="str">
        <f t="shared" si="1300"/>
        <v/>
      </c>
      <c r="V652" t="str">
        <f t="shared" si="1300"/>
        <v/>
      </c>
      <c r="W652" t="str">
        <f t="shared" si="1300"/>
        <v/>
      </c>
    </row>
    <row r="653" spans="1:23" ht="13" x14ac:dyDescent="0.15">
      <c r="A653">
        <f t="shared" si="30"/>
        <v>11</v>
      </c>
      <c r="B653">
        <f t="shared" si="31"/>
        <v>1924</v>
      </c>
      <c r="C653" s="149">
        <f t="shared" si="706"/>
        <v>9132</v>
      </c>
      <c r="D653" s="146">
        <f t="shared" si="9"/>
        <v>1924.8333333332844</v>
      </c>
      <c r="E653" s="147">
        <f ca="1">('StockBond Returns'!AA652+'StockBond Returns'!AC652-'Parameters &amp; Main Results'!$B$39)/'StockBond Returns'!AB652*12</f>
        <v>8.2642369653175368E-2</v>
      </c>
      <c r="F653" s="70">
        <f ca="1">'StockBond Returns'!AA652+'StockBond Returns'!AC652-'StockBond Returns'!AB652*'Distribution of Final Value'!$B$7</f>
        <v>10.653818348432853</v>
      </c>
      <c r="G653" s="17">
        <f>1/'StockBond Returns'!M651</f>
        <v>0.11638067618744004</v>
      </c>
      <c r="H653">
        <f t="shared" si="4"/>
        <v>1</v>
      </c>
      <c r="I653" s="64">
        <f t="shared" si="5"/>
        <v>0</v>
      </c>
      <c r="J653">
        <f t="shared" si="6"/>
        <v>0</v>
      </c>
      <c r="K653" s="17">
        <f t="shared" ref="K653:M653" ca="1" si="1301">IF(H653=1,$E653,"")</f>
        <v>8.2642369653175368E-2</v>
      </c>
      <c r="L653" t="str">
        <f t="shared" si="1301"/>
        <v/>
      </c>
      <c r="M653" t="str">
        <f t="shared" si="1301"/>
        <v/>
      </c>
      <c r="N653" s="148">
        <f>IF('StockBond Returns'!AD651=0,1,0)</f>
        <v>0</v>
      </c>
      <c r="O653">
        <f>IF( AND('StockBond Returns'!$AD651&lt;0,'StockBond Returns'!$AD651&gt;=-0.1),1,0)</f>
        <v>1</v>
      </c>
      <c r="P653">
        <f>IF( AND('StockBond Returns'!$AD651&lt;-0.1,'StockBond Returns'!$AD651&gt;=-0.2),1,0)</f>
        <v>0</v>
      </c>
      <c r="Q653">
        <f>IF( AND('StockBond Returns'!$AD651&lt;-0.2,'StockBond Returns'!$AD651&gt;=-0.3),1,0)</f>
        <v>0</v>
      </c>
      <c r="R653">
        <f>IF('StockBond Returns'!AD651&lt;-0.3,1,0)</f>
        <v>0</v>
      </c>
      <c r="S653" t="str">
        <f t="shared" ref="S653:W653" si="1302">IF(N653=1,$E653,"")</f>
        <v/>
      </c>
      <c r="T653" s="17">
        <f t="shared" ca="1" si="1302"/>
        <v>8.2642369653175368E-2</v>
      </c>
      <c r="U653" t="str">
        <f t="shared" si="1302"/>
        <v/>
      </c>
      <c r="V653" t="str">
        <f t="shared" si="1302"/>
        <v/>
      </c>
      <c r="W653" t="str">
        <f t="shared" si="1302"/>
        <v/>
      </c>
    </row>
    <row r="654" spans="1:23" ht="13" x14ac:dyDescent="0.15">
      <c r="A654">
        <f t="shared" si="30"/>
        <v>12</v>
      </c>
      <c r="B654">
        <f t="shared" si="31"/>
        <v>1924</v>
      </c>
      <c r="C654" s="149">
        <f t="shared" si="706"/>
        <v>9163</v>
      </c>
      <c r="D654" s="146">
        <f t="shared" si="9"/>
        <v>1924.9166666666176</v>
      </c>
      <c r="E654" s="147">
        <f ca="1">('StockBond Returns'!AA653+'StockBond Returns'!AC653-'Parameters &amp; Main Results'!$B$39)/'StockBond Returns'!AB653*12</f>
        <v>7.8816267290383005E-2</v>
      </c>
      <c r="F654" s="70">
        <f ca="1">'StockBond Returns'!AA653+'StockBond Returns'!AC653-'StockBond Returns'!AB653*'Distribution of Final Value'!$B$7</f>
        <v>9.2684838036018018</v>
      </c>
      <c r="G654" s="17">
        <f>1/'StockBond Returns'!M652</f>
        <v>0.10897010059745921</v>
      </c>
      <c r="H654">
        <f t="shared" si="4"/>
        <v>1</v>
      </c>
      <c r="I654" s="64">
        <f t="shared" si="5"/>
        <v>0</v>
      </c>
      <c r="J654">
        <f t="shared" si="6"/>
        <v>0</v>
      </c>
      <c r="K654" s="17">
        <f t="shared" ref="K654:M654" ca="1" si="1303">IF(H654=1,$E654,"")</f>
        <v>7.8816267290383005E-2</v>
      </c>
      <c r="L654" t="str">
        <f t="shared" si="1303"/>
        <v/>
      </c>
      <c r="M654" t="str">
        <f t="shared" si="1303"/>
        <v/>
      </c>
      <c r="N654" s="148">
        <f>IF('StockBond Returns'!AD652=0,1,0)</f>
        <v>1</v>
      </c>
      <c r="O654">
        <f>IF( AND('StockBond Returns'!$AD652&lt;0,'StockBond Returns'!$AD652&gt;=-0.1),1,0)</f>
        <v>0</v>
      </c>
      <c r="P654">
        <f>IF( AND('StockBond Returns'!$AD652&lt;-0.1,'StockBond Returns'!$AD652&gt;=-0.2),1,0)</f>
        <v>0</v>
      </c>
      <c r="Q654">
        <f>IF( AND('StockBond Returns'!$AD652&lt;-0.2,'StockBond Returns'!$AD652&gt;=-0.3),1,0)</f>
        <v>0</v>
      </c>
      <c r="R654">
        <f>IF('StockBond Returns'!AD652&lt;-0.3,1,0)</f>
        <v>0</v>
      </c>
      <c r="S654" s="17">
        <f t="shared" ref="S654:W654" ca="1" si="1304">IF(N654=1,$E654,"")</f>
        <v>7.8816267290383005E-2</v>
      </c>
      <c r="T654" t="str">
        <f t="shared" si="1304"/>
        <v/>
      </c>
      <c r="U654" t="str">
        <f t="shared" si="1304"/>
        <v/>
      </c>
      <c r="V654" t="str">
        <f t="shared" si="1304"/>
        <v/>
      </c>
      <c r="W654" t="str">
        <f t="shared" si="1304"/>
        <v/>
      </c>
    </row>
    <row r="655" spans="1:23" ht="13" x14ac:dyDescent="0.15">
      <c r="A655">
        <f t="shared" si="30"/>
        <v>1</v>
      </c>
      <c r="B655">
        <f t="shared" si="31"/>
        <v>1925</v>
      </c>
      <c r="C655" s="149">
        <f t="shared" si="706"/>
        <v>9191</v>
      </c>
      <c r="D655" s="146">
        <f t="shared" si="9"/>
        <v>1924.9999999999509</v>
      </c>
      <c r="E655" s="147">
        <f ca="1">('StockBond Returns'!AA654+'StockBond Returns'!AC654-'Parameters &amp; Main Results'!$B$39)/'StockBond Returns'!AB654*12</f>
        <v>7.6522426728392282E-2</v>
      </c>
      <c r="F655" s="70">
        <f ca="1">'StockBond Returns'!AA654+'StockBond Returns'!AC654-'StockBond Returns'!AB654*'Distribution of Final Value'!$B$7</f>
        <v>8.452502178317129</v>
      </c>
      <c r="G655" s="17">
        <f>1/'StockBond Returns'!M653</f>
        <v>0.10457051549216212</v>
      </c>
      <c r="H655">
        <f t="shared" si="4"/>
        <v>1</v>
      </c>
      <c r="I655" s="64">
        <f t="shared" si="5"/>
        <v>0</v>
      </c>
      <c r="J655">
        <f t="shared" si="6"/>
        <v>0</v>
      </c>
      <c r="K655" s="17">
        <f t="shared" ref="K655:M655" ca="1" si="1305">IF(H655=1,$E655,"")</f>
        <v>7.6522426728392282E-2</v>
      </c>
      <c r="L655" t="str">
        <f t="shared" si="1305"/>
        <v/>
      </c>
      <c r="M655" t="str">
        <f t="shared" si="1305"/>
        <v/>
      </c>
      <c r="N655" s="148">
        <f>IF('StockBond Returns'!AD653=0,1,0)</f>
        <v>1</v>
      </c>
      <c r="O655">
        <f>IF( AND('StockBond Returns'!$AD653&lt;0,'StockBond Returns'!$AD653&gt;=-0.1),1,0)</f>
        <v>0</v>
      </c>
      <c r="P655">
        <f>IF( AND('StockBond Returns'!$AD653&lt;-0.1,'StockBond Returns'!$AD653&gt;=-0.2),1,0)</f>
        <v>0</v>
      </c>
      <c r="Q655">
        <f>IF( AND('StockBond Returns'!$AD653&lt;-0.2,'StockBond Returns'!$AD653&gt;=-0.3),1,0)</f>
        <v>0</v>
      </c>
      <c r="R655">
        <f>IF('StockBond Returns'!AD653&lt;-0.3,1,0)</f>
        <v>0</v>
      </c>
      <c r="S655" s="17">
        <f t="shared" ref="S655:W655" ca="1" si="1306">IF(N655=1,$E655,"")</f>
        <v>7.6522426728392282E-2</v>
      </c>
      <c r="T655" t="str">
        <f t="shared" si="1306"/>
        <v/>
      </c>
      <c r="U655" t="str">
        <f t="shared" si="1306"/>
        <v/>
      </c>
      <c r="V655" t="str">
        <f t="shared" si="1306"/>
        <v/>
      </c>
      <c r="W655" t="str">
        <f t="shared" si="1306"/>
        <v/>
      </c>
    </row>
    <row r="656" spans="1:23" ht="13" x14ac:dyDescent="0.15">
      <c r="A656">
        <f t="shared" si="30"/>
        <v>2</v>
      </c>
      <c r="B656">
        <f t="shared" si="31"/>
        <v>1925</v>
      </c>
      <c r="C656" s="149">
        <f t="shared" si="706"/>
        <v>9222</v>
      </c>
      <c r="D656" s="146">
        <f t="shared" si="9"/>
        <v>1925.0833333332841</v>
      </c>
      <c r="E656" s="147">
        <f ca="1">('StockBond Returns'!AA655+'StockBond Returns'!AC655-'Parameters &amp; Main Results'!$B$39)/'StockBond Returns'!AB655*12</f>
        <v>7.5543730962348898E-2</v>
      </c>
      <c r="F656" s="70">
        <f ca="1">'StockBond Returns'!AA655+'StockBond Returns'!AC655-'StockBond Returns'!AB655*'Distribution of Final Value'!$B$7</f>
        <v>7.7072776389205657</v>
      </c>
      <c r="G656" s="17">
        <f>1/'StockBond Returns'!M654</f>
        <v>0.10151236027746101</v>
      </c>
      <c r="H656">
        <f t="shared" si="4"/>
        <v>1</v>
      </c>
      <c r="I656" s="64">
        <f t="shared" si="5"/>
        <v>0</v>
      </c>
      <c r="J656">
        <f t="shared" si="6"/>
        <v>0</v>
      </c>
      <c r="K656" s="17">
        <f t="shared" ref="K656:M656" ca="1" si="1307">IF(H656=1,$E656,"")</f>
        <v>7.5543730962348898E-2</v>
      </c>
      <c r="L656" t="str">
        <f t="shared" si="1307"/>
        <v/>
      </c>
      <c r="M656" t="str">
        <f t="shared" si="1307"/>
        <v/>
      </c>
      <c r="N656" s="148">
        <f>IF('StockBond Returns'!AD654=0,1,0)</f>
        <v>1</v>
      </c>
      <c r="O656">
        <f>IF( AND('StockBond Returns'!$AD654&lt;0,'StockBond Returns'!$AD654&gt;=-0.1),1,0)</f>
        <v>0</v>
      </c>
      <c r="P656">
        <f>IF( AND('StockBond Returns'!$AD654&lt;-0.1,'StockBond Returns'!$AD654&gt;=-0.2),1,0)</f>
        <v>0</v>
      </c>
      <c r="Q656">
        <f>IF( AND('StockBond Returns'!$AD654&lt;-0.2,'StockBond Returns'!$AD654&gt;=-0.3),1,0)</f>
        <v>0</v>
      </c>
      <c r="R656">
        <f>IF('StockBond Returns'!AD654&lt;-0.3,1,0)</f>
        <v>0</v>
      </c>
      <c r="S656" s="17">
        <f t="shared" ref="S656:W656" ca="1" si="1308">IF(N656=1,$E656,"")</f>
        <v>7.5543730962348898E-2</v>
      </c>
      <c r="T656" t="str">
        <f t="shared" si="1308"/>
        <v/>
      </c>
      <c r="U656" t="str">
        <f t="shared" si="1308"/>
        <v/>
      </c>
      <c r="V656" t="str">
        <f t="shared" si="1308"/>
        <v/>
      </c>
      <c r="W656" t="str">
        <f t="shared" si="1308"/>
        <v/>
      </c>
    </row>
    <row r="657" spans="1:23" ht="13" x14ac:dyDescent="0.15">
      <c r="A657">
        <f t="shared" si="30"/>
        <v>3</v>
      </c>
      <c r="B657">
        <f t="shared" si="31"/>
        <v>1925</v>
      </c>
      <c r="C657" s="149">
        <f t="shared" si="706"/>
        <v>9252</v>
      </c>
      <c r="D657" s="146">
        <f t="shared" si="9"/>
        <v>1925.1666666666174</v>
      </c>
      <c r="E657" s="147">
        <f ca="1">('StockBond Returns'!AA656+'StockBond Returns'!AC656-'Parameters &amp; Main Results'!$B$39)/'StockBond Returns'!AB656*12</f>
        <v>7.4762936089281529E-2</v>
      </c>
      <c r="F657" s="70">
        <f ca="1">'StockBond Returns'!AA656+'StockBond Returns'!AC656-'StockBond Returns'!AB656*'Distribution of Final Value'!$B$7</f>
        <v>7.8699341160996532</v>
      </c>
      <c r="G657" s="17">
        <f>1/'StockBond Returns'!M655</f>
        <v>0.10060657413859922</v>
      </c>
      <c r="H657">
        <f t="shared" si="4"/>
        <v>1</v>
      </c>
      <c r="I657" s="64">
        <f t="shared" si="5"/>
        <v>0</v>
      </c>
      <c r="J657">
        <f t="shared" si="6"/>
        <v>0</v>
      </c>
      <c r="K657" s="17">
        <f t="shared" ref="K657:M657" ca="1" si="1309">IF(H657=1,$E657,"")</f>
        <v>7.4762936089281529E-2</v>
      </c>
      <c r="L657" t="str">
        <f t="shared" si="1309"/>
        <v/>
      </c>
      <c r="M657" t="str">
        <f t="shared" si="1309"/>
        <v/>
      </c>
      <c r="N657" s="148">
        <f>IF('StockBond Returns'!AD655=0,1,0)</f>
        <v>1</v>
      </c>
      <c r="O657">
        <f>IF( AND('StockBond Returns'!$AD655&lt;0,'StockBond Returns'!$AD655&gt;=-0.1),1,0)</f>
        <v>0</v>
      </c>
      <c r="P657">
        <f>IF( AND('StockBond Returns'!$AD655&lt;-0.1,'StockBond Returns'!$AD655&gt;=-0.2),1,0)</f>
        <v>0</v>
      </c>
      <c r="Q657">
        <f>IF( AND('StockBond Returns'!$AD655&lt;-0.2,'StockBond Returns'!$AD655&gt;=-0.3),1,0)</f>
        <v>0</v>
      </c>
      <c r="R657">
        <f>IF('StockBond Returns'!AD655&lt;-0.3,1,0)</f>
        <v>0</v>
      </c>
      <c r="S657" s="17">
        <f t="shared" ref="S657:W657" ca="1" si="1310">IF(N657=1,$E657,"")</f>
        <v>7.4762936089281529E-2</v>
      </c>
      <c r="T657" t="str">
        <f t="shared" si="1310"/>
        <v/>
      </c>
      <c r="U657" t="str">
        <f t="shared" si="1310"/>
        <v/>
      </c>
      <c r="V657" t="str">
        <f t="shared" si="1310"/>
        <v/>
      </c>
      <c r="W657" t="str">
        <f t="shared" si="1310"/>
        <v/>
      </c>
    </row>
    <row r="658" spans="1:23" ht="13" x14ac:dyDescent="0.15">
      <c r="A658">
        <f t="shared" si="30"/>
        <v>4</v>
      </c>
      <c r="B658">
        <f t="shared" si="31"/>
        <v>1925</v>
      </c>
      <c r="C658" s="149">
        <f t="shared" si="706"/>
        <v>9283</v>
      </c>
      <c r="D658" s="146">
        <f t="shared" si="9"/>
        <v>1925.2499999999507</v>
      </c>
      <c r="E658" s="147">
        <f ca="1">('StockBond Returns'!AA657+'StockBond Returns'!AC657-'Parameters &amp; Main Results'!$B$39)/'StockBond Returns'!AB657*12</f>
        <v>7.9307737554694516E-2</v>
      </c>
      <c r="F658" s="70">
        <f ca="1">'StockBond Returns'!AA657+'StockBond Returns'!AC657-'StockBond Returns'!AB657*'Distribution of Final Value'!$B$7</f>
        <v>8.8202088593064083</v>
      </c>
      <c r="G658" s="17">
        <f>1/'StockBond Returns'!M656</f>
        <v>0.10603687931275581</v>
      </c>
      <c r="H658">
        <f t="shared" si="4"/>
        <v>1</v>
      </c>
      <c r="I658" s="64">
        <f t="shared" si="5"/>
        <v>0</v>
      </c>
      <c r="J658">
        <f t="shared" si="6"/>
        <v>0</v>
      </c>
      <c r="K658" s="17">
        <f t="shared" ref="K658:M658" ca="1" si="1311">IF(H658=1,$E658,"")</f>
        <v>7.9307737554694516E-2</v>
      </c>
      <c r="L658" t="str">
        <f t="shared" si="1311"/>
        <v/>
      </c>
      <c r="M658" t="str">
        <f t="shared" si="1311"/>
        <v/>
      </c>
      <c r="N658" s="148">
        <f>IF('StockBond Returns'!AD656=0,1,0)</f>
        <v>0</v>
      </c>
      <c r="O658">
        <f>IF( AND('StockBond Returns'!$AD656&lt;0,'StockBond Returns'!$AD656&gt;=-0.1),1,0)</f>
        <v>1</v>
      </c>
      <c r="P658">
        <f>IF( AND('StockBond Returns'!$AD656&lt;-0.1,'StockBond Returns'!$AD656&gt;=-0.2),1,0)</f>
        <v>0</v>
      </c>
      <c r="Q658">
        <f>IF( AND('StockBond Returns'!$AD656&lt;-0.2,'StockBond Returns'!$AD656&gt;=-0.3),1,0)</f>
        <v>0</v>
      </c>
      <c r="R658">
        <f>IF('StockBond Returns'!AD656&lt;-0.3,1,0)</f>
        <v>0</v>
      </c>
      <c r="S658" t="str">
        <f t="shared" ref="S658:W658" si="1312">IF(N658=1,$E658,"")</f>
        <v/>
      </c>
      <c r="T658" s="17">
        <f t="shared" ca="1" si="1312"/>
        <v>7.9307737554694516E-2</v>
      </c>
      <c r="U658" t="str">
        <f t="shared" si="1312"/>
        <v/>
      </c>
      <c r="V658" t="str">
        <f t="shared" si="1312"/>
        <v/>
      </c>
      <c r="W658" t="str">
        <f t="shared" si="1312"/>
        <v/>
      </c>
    </row>
    <row r="659" spans="1:23" ht="13" x14ac:dyDescent="0.15">
      <c r="A659">
        <f t="shared" si="30"/>
        <v>5</v>
      </c>
      <c r="B659">
        <f t="shared" si="31"/>
        <v>1925</v>
      </c>
      <c r="C659" s="149">
        <f t="shared" si="706"/>
        <v>9313</v>
      </c>
      <c r="D659" s="146">
        <f t="shared" si="9"/>
        <v>1925.3333333332839</v>
      </c>
      <c r="E659" s="147">
        <f ca="1">('StockBond Returns'!AA658+'StockBond Returns'!AC658-'Parameters &amp; Main Results'!$B$39)/'StockBond Returns'!AB658*12</f>
        <v>7.7218626668676946E-2</v>
      </c>
      <c r="F659" s="70">
        <f ca="1">'StockBond Returns'!AA658+'StockBond Returns'!AC658-'StockBond Returns'!AB658*'Distribution of Final Value'!$B$7</f>
        <v>7.6443630001095908</v>
      </c>
      <c r="G659" s="17">
        <f>1/'StockBond Returns'!M657</f>
        <v>0.10371945560047452</v>
      </c>
      <c r="H659">
        <f t="shared" si="4"/>
        <v>1</v>
      </c>
      <c r="I659" s="64">
        <f t="shared" si="5"/>
        <v>0</v>
      </c>
      <c r="J659">
        <f t="shared" si="6"/>
        <v>0</v>
      </c>
      <c r="K659" s="17">
        <f t="shared" ref="K659:M659" ca="1" si="1313">IF(H659=1,$E659,"")</f>
        <v>7.7218626668676946E-2</v>
      </c>
      <c r="L659" t="str">
        <f t="shared" si="1313"/>
        <v/>
      </c>
      <c r="M659" t="str">
        <f t="shared" si="1313"/>
        <v/>
      </c>
      <c r="N659" s="148">
        <f>IF('StockBond Returns'!AD657=0,1,0)</f>
        <v>0</v>
      </c>
      <c r="O659">
        <f>IF( AND('StockBond Returns'!$AD657&lt;0,'StockBond Returns'!$AD657&gt;=-0.1),1,0)</f>
        <v>1</v>
      </c>
      <c r="P659">
        <f>IF( AND('StockBond Returns'!$AD657&lt;-0.1,'StockBond Returns'!$AD657&gt;=-0.2),1,0)</f>
        <v>0</v>
      </c>
      <c r="Q659">
        <f>IF( AND('StockBond Returns'!$AD657&lt;-0.2,'StockBond Returns'!$AD657&gt;=-0.3),1,0)</f>
        <v>0</v>
      </c>
      <c r="R659">
        <f>IF('StockBond Returns'!AD657&lt;-0.3,1,0)</f>
        <v>0</v>
      </c>
      <c r="S659" t="str">
        <f t="shared" ref="S659:W659" si="1314">IF(N659=1,$E659,"")</f>
        <v/>
      </c>
      <c r="T659" s="17">
        <f t="shared" ca="1" si="1314"/>
        <v>7.7218626668676946E-2</v>
      </c>
      <c r="U659" t="str">
        <f t="shared" si="1314"/>
        <v/>
      </c>
      <c r="V659" t="str">
        <f t="shared" si="1314"/>
        <v/>
      </c>
      <c r="W659" t="str">
        <f t="shared" si="1314"/>
        <v/>
      </c>
    </row>
    <row r="660" spans="1:23" ht="13" x14ac:dyDescent="0.15">
      <c r="A660">
        <f t="shared" si="30"/>
        <v>6</v>
      </c>
      <c r="B660">
        <f t="shared" si="31"/>
        <v>1925</v>
      </c>
      <c r="C660" s="149">
        <f t="shared" si="706"/>
        <v>9344</v>
      </c>
      <c r="D660" s="146">
        <f t="shared" si="9"/>
        <v>1925.4166666666172</v>
      </c>
      <c r="E660" s="147">
        <f ca="1">('StockBond Returns'!AA659+'StockBond Returns'!AC659-'Parameters &amp; Main Results'!$B$39)/'StockBond Returns'!AB659*12</f>
        <v>7.487130508208692E-2</v>
      </c>
      <c r="F660" s="70">
        <f ca="1">'StockBond Returns'!AA659+'StockBond Returns'!AC659-'StockBond Returns'!AB659*'Distribution of Final Value'!$B$7</f>
        <v>6.7855964855959945</v>
      </c>
      <c r="G660" s="17">
        <f>1/'StockBond Returns'!M658</f>
        <v>0.1010875911836987</v>
      </c>
      <c r="H660">
        <f t="shared" si="4"/>
        <v>1</v>
      </c>
      <c r="I660" s="64">
        <f t="shared" si="5"/>
        <v>0</v>
      </c>
      <c r="J660">
        <f t="shared" si="6"/>
        <v>0</v>
      </c>
      <c r="K660" s="17">
        <f t="shared" ref="K660:M660" ca="1" si="1315">IF(H660=1,$E660,"")</f>
        <v>7.487130508208692E-2</v>
      </c>
      <c r="L660" t="str">
        <f t="shared" si="1315"/>
        <v/>
      </c>
      <c r="M660" t="str">
        <f t="shared" si="1315"/>
        <v/>
      </c>
      <c r="N660" s="148">
        <f>IF('StockBond Returns'!AD658=0,1,0)</f>
        <v>1</v>
      </c>
      <c r="O660">
        <f>IF( AND('StockBond Returns'!$AD658&lt;0,'StockBond Returns'!$AD658&gt;=-0.1),1,0)</f>
        <v>0</v>
      </c>
      <c r="P660">
        <f>IF( AND('StockBond Returns'!$AD658&lt;-0.1,'StockBond Returns'!$AD658&gt;=-0.2),1,0)</f>
        <v>0</v>
      </c>
      <c r="Q660">
        <f>IF( AND('StockBond Returns'!$AD658&lt;-0.2,'StockBond Returns'!$AD658&gt;=-0.3),1,0)</f>
        <v>0</v>
      </c>
      <c r="R660">
        <f>IF('StockBond Returns'!AD658&lt;-0.3,1,0)</f>
        <v>0</v>
      </c>
      <c r="S660" s="17">
        <f t="shared" ref="S660:W660" ca="1" si="1316">IF(N660=1,$E660,"")</f>
        <v>7.487130508208692E-2</v>
      </c>
      <c r="T660" t="str">
        <f t="shared" si="1316"/>
        <v/>
      </c>
      <c r="U660" t="str">
        <f t="shared" si="1316"/>
        <v/>
      </c>
      <c r="V660" t="str">
        <f t="shared" si="1316"/>
        <v/>
      </c>
      <c r="W660" t="str">
        <f t="shared" si="1316"/>
        <v/>
      </c>
    </row>
    <row r="661" spans="1:23" ht="13" x14ac:dyDescent="0.15">
      <c r="A661">
        <f t="shared" si="30"/>
        <v>7</v>
      </c>
      <c r="B661">
        <f t="shared" si="31"/>
        <v>1925</v>
      </c>
      <c r="C661" s="149">
        <f t="shared" si="706"/>
        <v>9375</v>
      </c>
      <c r="D661" s="146">
        <f t="shared" si="9"/>
        <v>1925.4999999999504</v>
      </c>
      <c r="E661" s="147">
        <f ca="1">('StockBond Returns'!AA660+'StockBond Returns'!AC660-'Parameters &amp; Main Results'!$B$39)/'StockBond Returns'!AB660*12</f>
        <v>7.5549371013001604E-2</v>
      </c>
      <c r="F661" s="70">
        <f ca="1">'StockBond Returns'!AA660+'StockBond Returns'!AC660-'StockBond Returns'!AB660*'Distribution of Final Value'!$B$7</f>
        <v>6.6384799215244392</v>
      </c>
      <c r="G661" s="17">
        <f>1/'StockBond Returns'!M659</f>
        <v>0.10054514501795683</v>
      </c>
      <c r="H661">
        <f t="shared" si="4"/>
        <v>1</v>
      </c>
      <c r="I661" s="64">
        <f t="shared" si="5"/>
        <v>0</v>
      </c>
      <c r="J661">
        <f t="shared" si="6"/>
        <v>0</v>
      </c>
      <c r="K661" s="17">
        <f t="shared" ref="K661:M661" ca="1" si="1317">IF(H661=1,$E661,"")</f>
        <v>7.5549371013001604E-2</v>
      </c>
      <c r="L661" t="str">
        <f t="shared" si="1317"/>
        <v/>
      </c>
      <c r="M661" t="str">
        <f t="shared" si="1317"/>
        <v/>
      </c>
      <c r="N661" s="148">
        <f>IF('StockBond Returns'!AD659=0,1,0)</f>
        <v>0</v>
      </c>
      <c r="O661">
        <f>IF( AND('StockBond Returns'!$AD659&lt;0,'StockBond Returns'!$AD659&gt;=-0.1),1,0)</f>
        <v>1</v>
      </c>
      <c r="P661">
        <f>IF( AND('StockBond Returns'!$AD659&lt;-0.1,'StockBond Returns'!$AD659&gt;=-0.2),1,0)</f>
        <v>0</v>
      </c>
      <c r="Q661">
        <f>IF( AND('StockBond Returns'!$AD659&lt;-0.2,'StockBond Returns'!$AD659&gt;=-0.3),1,0)</f>
        <v>0</v>
      </c>
      <c r="R661">
        <f>IF('StockBond Returns'!AD659&lt;-0.3,1,0)</f>
        <v>0</v>
      </c>
      <c r="S661" t="str">
        <f t="shared" ref="S661:W661" si="1318">IF(N661=1,$E661,"")</f>
        <v/>
      </c>
      <c r="T661" s="17">
        <f t="shared" ca="1" si="1318"/>
        <v>7.5549371013001604E-2</v>
      </c>
      <c r="U661" t="str">
        <f t="shared" si="1318"/>
        <v/>
      </c>
      <c r="V661" t="str">
        <f t="shared" si="1318"/>
        <v/>
      </c>
      <c r="W661" t="str">
        <f t="shared" si="1318"/>
        <v/>
      </c>
    </row>
    <row r="662" spans="1:23" ht="13" x14ac:dyDescent="0.15">
      <c r="A662">
        <f t="shared" si="30"/>
        <v>8</v>
      </c>
      <c r="B662">
        <f t="shared" si="31"/>
        <v>1925</v>
      </c>
      <c r="C662" s="149">
        <f t="shared" si="706"/>
        <v>9405</v>
      </c>
      <c r="D662" s="146">
        <f t="shared" si="9"/>
        <v>1925.5833333332837</v>
      </c>
      <c r="E662" s="147">
        <f ca="1">('StockBond Returns'!AA661+'StockBond Returns'!AC661-'Parameters &amp; Main Results'!$B$39)/'StockBond Returns'!AB661*12</f>
        <v>7.4571352285083742E-2</v>
      </c>
      <c r="F662" s="70">
        <f ca="1">'StockBond Returns'!AA661+'StockBond Returns'!AC661-'StockBond Returns'!AB661*'Distribution of Final Value'!$B$7</f>
        <v>6.8049242477082279</v>
      </c>
      <c r="G662" s="17">
        <f>1/'StockBond Returns'!M660</f>
        <v>9.9990227355139211E-2</v>
      </c>
      <c r="H662">
        <f t="shared" si="4"/>
        <v>1</v>
      </c>
      <c r="I662" s="64">
        <f t="shared" si="5"/>
        <v>0</v>
      </c>
      <c r="J662">
        <f t="shared" si="6"/>
        <v>0</v>
      </c>
      <c r="K662" s="17">
        <f t="shared" ref="K662:M662" ca="1" si="1319">IF(H662=1,$E662,"")</f>
        <v>7.4571352285083742E-2</v>
      </c>
      <c r="L662" t="str">
        <f t="shared" si="1319"/>
        <v/>
      </c>
      <c r="M662" t="str">
        <f t="shared" si="1319"/>
        <v/>
      </c>
      <c r="N662" s="148">
        <f>IF('StockBond Returns'!AD660=0,1,0)</f>
        <v>1</v>
      </c>
      <c r="O662">
        <f>IF( AND('StockBond Returns'!$AD660&lt;0,'StockBond Returns'!$AD660&gt;=-0.1),1,0)</f>
        <v>0</v>
      </c>
      <c r="P662">
        <f>IF( AND('StockBond Returns'!$AD660&lt;-0.1,'StockBond Returns'!$AD660&gt;=-0.2),1,0)</f>
        <v>0</v>
      </c>
      <c r="Q662">
        <f>IF( AND('StockBond Returns'!$AD660&lt;-0.2,'StockBond Returns'!$AD660&gt;=-0.3),1,0)</f>
        <v>0</v>
      </c>
      <c r="R662">
        <f>IF('StockBond Returns'!AD660&lt;-0.3,1,0)</f>
        <v>0</v>
      </c>
      <c r="S662" s="17">
        <f t="shared" ref="S662:W662" ca="1" si="1320">IF(N662=1,$E662,"")</f>
        <v>7.4571352285083742E-2</v>
      </c>
      <c r="T662" t="str">
        <f t="shared" si="1320"/>
        <v/>
      </c>
      <c r="U662" t="str">
        <f t="shared" si="1320"/>
        <v/>
      </c>
      <c r="V662" t="str">
        <f t="shared" si="1320"/>
        <v/>
      </c>
      <c r="W662" t="str">
        <f t="shared" si="1320"/>
        <v/>
      </c>
    </row>
    <row r="663" spans="1:23" ht="13" x14ac:dyDescent="0.15">
      <c r="A663">
        <f t="shared" si="30"/>
        <v>9</v>
      </c>
      <c r="B663">
        <f t="shared" si="31"/>
        <v>1925</v>
      </c>
      <c r="C663" s="149">
        <f t="shared" si="706"/>
        <v>9436</v>
      </c>
      <c r="D663" s="146">
        <f t="shared" si="9"/>
        <v>1925.6666666666169</v>
      </c>
      <c r="E663" s="147">
        <f ca="1">('StockBond Returns'!AA662+'StockBond Returns'!AC662-'Parameters &amp; Main Results'!$B$39)/'StockBond Returns'!AB662*12</f>
        <v>7.4625359186383536E-2</v>
      </c>
      <c r="F663" s="70">
        <f ca="1">'StockBond Returns'!AA662+'StockBond Returns'!AC662-'StockBond Returns'!AB662*'Distribution of Final Value'!$B$7</f>
        <v>7.0032802880937908</v>
      </c>
      <c r="G663" s="17">
        <f>1/'StockBond Returns'!M661</f>
        <v>9.8825679746941106E-2</v>
      </c>
      <c r="H663">
        <f t="shared" si="4"/>
        <v>1</v>
      </c>
      <c r="I663" s="64">
        <f t="shared" si="5"/>
        <v>0</v>
      </c>
      <c r="J663">
        <f t="shared" si="6"/>
        <v>0</v>
      </c>
      <c r="K663" s="17">
        <f t="shared" ref="K663:M663" ca="1" si="1321">IF(H663=1,$E663,"")</f>
        <v>7.4625359186383536E-2</v>
      </c>
      <c r="L663" t="str">
        <f t="shared" si="1321"/>
        <v/>
      </c>
      <c r="M663" t="str">
        <f t="shared" si="1321"/>
        <v/>
      </c>
      <c r="N663" s="148">
        <f>IF('StockBond Returns'!AD661=0,1,0)</f>
        <v>1</v>
      </c>
      <c r="O663">
        <f>IF( AND('StockBond Returns'!$AD661&lt;0,'StockBond Returns'!$AD661&gt;=-0.1),1,0)</f>
        <v>0</v>
      </c>
      <c r="P663">
        <f>IF( AND('StockBond Returns'!$AD661&lt;-0.1,'StockBond Returns'!$AD661&gt;=-0.2),1,0)</f>
        <v>0</v>
      </c>
      <c r="Q663">
        <f>IF( AND('StockBond Returns'!$AD661&lt;-0.2,'StockBond Returns'!$AD661&gt;=-0.3),1,0)</f>
        <v>0</v>
      </c>
      <c r="R663">
        <f>IF('StockBond Returns'!AD661&lt;-0.3,1,0)</f>
        <v>0</v>
      </c>
      <c r="S663" s="17">
        <f t="shared" ref="S663:W663" ca="1" si="1322">IF(N663=1,$E663,"")</f>
        <v>7.4625359186383536E-2</v>
      </c>
      <c r="T663" t="str">
        <f t="shared" si="1322"/>
        <v/>
      </c>
      <c r="U663" t="str">
        <f t="shared" si="1322"/>
        <v/>
      </c>
      <c r="V663" t="str">
        <f t="shared" si="1322"/>
        <v/>
      </c>
      <c r="W663" t="str">
        <f t="shared" si="1322"/>
        <v/>
      </c>
    </row>
    <row r="664" spans="1:23" ht="13" x14ac:dyDescent="0.15">
      <c r="A664">
        <f t="shared" si="30"/>
        <v>10</v>
      </c>
      <c r="B664">
        <f t="shared" si="31"/>
        <v>1925</v>
      </c>
      <c r="C664" s="149">
        <f t="shared" si="706"/>
        <v>9466</v>
      </c>
      <c r="D664" s="146">
        <f t="shared" si="9"/>
        <v>1925.7499999999502</v>
      </c>
      <c r="E664" s="147">
        <f ca="1">('StockBond Returns'!AA663+'StockBond Returns'!AC663-'Parameters &amp; Main Results'!$B$39)/'StockBond Returns'!AB663*12</f>
        <v>7.3345093641381809E-2</v>
      </c>
      <c r="F664" s="70">
        <f ca="1">'StockBond Returns'!AA663+'StockBond Returns'!AC663-'StockBond Returns'!AB663*'Distribution of Final Value'!$B$7</f>
        <v>6.8897391526020435</v>
      </c>
      <c r="G664" s="17">
        <f>1/'StockBond Returns'!M662</f>
        <v>9.5012403950096233E-2</v>
      </c>
      <c r="H664">
        <f t="shared" si="4"/>
        <v>1</v>
      </c>
      <c r="I664" s="64">
        <f t="shared" si="5"/>
        <v>0</v>
      </c>
      <c r="J664">
        <f t="shared" si="6"/>
        <v>0</v>
      </c>
      <c r="K664" s="17">
        <f t="shared" ref="K664:M664" ca="1" si="1323">IF(H664=1,$E664,"")</f>
        <v>7.3345093641381809E-2</v>
      </c>
      <c r="L664" t="str">
        <f t="shared" si="1323"/>
        <v/>
      </c>
      <c r="M664" t="str">
        <f t="shared" si="1323"/>
        <v/>
      </c>
      <c r="N664" s="148">
        <f>IF('StockBond Returns'!AD662=0,1,0)</f>
        <v>1</v>
      </c>
      <c r="O664">
        <f>IF( AND('StockBond Returns'!$AD662&lt;0,'StockBond Returns'!$AD662&gt;=-0.1),1,0)</f>
        <v>0</v>
      </c>
      <c r="P664">
        <f>IF( AND('StockBond Returns'!$AD662&lt;-0.1,'StockBond Returns'!$AD662&gt;=-0.2),1,0)</f>
        <v>0</v>
      </c>
      <c r="Q664">
        <f>IF( AND('StockBond Returns'!$AD662&lt;-0.2,'StockBond Returns'!$AD662&gt;=-0.3),1,0)</f>
        <v>0</v>
      </c>
      <c r="R664">
        <f>IF('StockBond Returns'!AD662&lt;-0.3,1,0)</f>
        <v>0</v>
      </c>
      <c r="S664" s="17">
        <f t="shared" ref="S664:W664" ca="1" si="1324">IF(N664=1,$E664,"")</f>
        <v>7.3345093641381809E-2</v>
      </c>
      <c r="T664" t="str">
        <f t="shared" si="1324"/>
        <v/>
      </c>
      <c r="U664" t="str">
        <f t="shared" si="1324"/>
        <v/>
      </c>
      <c r="V664" t="str">
        <f t="shared" si="1324"/>
        <v/>
      </c>
      <c r="W664" t="str">
        <f t="shared" si="1324"/>
        <v/>
      </c>
    </row>
    <row r="665" spans="1:23" ht="13" x14ac:dyDescent="0.15">
      <c r="A665">
        <f t="shared" si="30"/>
        <v>11</v>
      </c>
      <c r="B665">
        <f t="shared" si="31"/>
        <v>1925</v>
      </c>
      <c r="C665" s="149">
        <f t="shared" si="706"/>
        <v>9497</v>
      </c>
      <c r="D665" s="146">
        <f t="shared" si="9"/>
        <v>1925.8333333332835</v>
      </c>
      <c r="E665" s="147">
        <f ca="1">('StockBond Returns'!AA664+'StockBond Returns'!AC664-'Parameters &amp; Main Results'!$B$39)/'StockBond Returns'!AB664*12</f>
        <v>7.0445807864798066E-2</v>
      </c>
      <c r="F665" s="70">
        <f ca="1">'StockBond Returns'!AA664+'StockBond Returns'!AC664-'StockBond Returns'!AB664*'Distribution of Final Value'!$B$7</f>
        <v>6.1930451364707473</v>
      </c>
      <c r="G665" s="17">
        <f>1/'StockBond Returns'!M663</f>
        <v>8.9459469656388305E-2</v>
      </c>
      <c r="H665">
        <f t="shared" si="4"/>
        <v>1</v>
      </c>
      <c r="I665" s="64">
        <f t="shared" si="5"/>
        <v>0</v>
      </c>
      <c r="J665">
        <f t="shared" si="6"/>
        <v>0</v>
      </c>
      <c r="K665" s="17">
        <f t="shared" ref="K665:M665" ca="1" si="1325">IF(H665=1,$E665,"")</f>
        <v>7.0445807864798066E-2</v>
      </c>
      <c r="L665" t="str">
        <f t="shared" si="1325"/>
        <v/>
      </c>
      <c r="M665" t="str">
        <f t="shared" si="1325"/>
        <v/>
      </c>
      <c r="N665" s="148">
        <f>IF('StockBond Returns'!AD663=0,1,0)</f>
        <v>1</v>
      </c>
      <c r="O665">
        <f>IF( AND('StockBond Returns'!$AD663&lt;0,'StockBond Returns'!$AD663&gt;=-0.1),1,0)</f>
        <v>0</v>
      </c>
      <c r="P665">
        <f>IF( AND('StockBond Returns'!$AD663&lt;-0.1,'StockBond Returns'!$AD663&gt;=-0.2),1,0)</f>
        <v>0</v>
      </c>
      <c r="Q665">
        <f>IF( AND('StockBond Returns'!$AD663&lt;-0.2,'StockBond Returns'!$AD663&gt;=-0.3),1,0)</f>
        <v>0</v>
      </c>
      <c r="R665">
        <f>IF('StockBond Returns'!AD663&lt;-0.3,1,0)</f>
        <v>0</v>
      </c>
      <c r="S665" s="17">
        <f t="shared" ref="S665:W665" ca="1" si="1326">IF(N665=1,$E665,"")</f>
        <v>7.0445807864798066E-2</v>
      </c>
      <c r="T665" t="str">
        <f t="shared" si="1326"/>
        <v/>
      </c>
      <c r="U665" t="str">
        <f t="shared" si="1326"/>
        <v/>
      </c>
      <c r="V665" t="str">
        <f t="shared" si="1326"/>
        <v/>
      </c>
      <c r="W665" t="str">
        <f t="shared" si="1326"/>
        <v/>
      </c>
    </row>
    <row r="666" spans="1:23" ht="13" x14ac:dyDescent="0.15">
      <c r="A666">
        <f t="shared" si="30"/>
        <v>12</v>
      </c>
      <c r="B666">
        <f t="shared" si="31"/>
        <v>1925</v>
      </c>
      <c r="C666" s="149">
        <f t="shared" si="706"/>
        <v>9528</v>
      </c>
      <c r="D666" s="146">
        <f t="shared" si="9"/>
        <v>1925.9166666666167</v>
      </c>
      <c r="E666" s="147">
        <f ca="1">('StockBond Returns'!AA665+'StockBond Returns'!AC665-'Parameters &amp; Main Results'!$B$39)/'StockBond Returns'!AB665*12</f>
        <v>7.1895628077016605E-2</v>
      </c>
      <c r="F666" s="70">
        <f ca="1">'StockBond Returns'!AA665+'StockBond Returns'!AC665-'StockBond Returns'!AB665*'Distribution of Final Value'!$B$7</f>
        <v>6.7537380605069153</v>
      </c>
      <c r="G666" s="17">
        <f>1/'StockBond Returns'!M664</f>
        <v>9.2488343927547872E-2</v>
      </c>
      <c r="H666">
        <f t="shared" si="4"/>
        <v>1</v>
      </c>
      <c r="I666" s="64">
        <f t="shared" si="5"/>
        <v>0</v>
      </c>
      <c r="J666">
        <f t="shared" si="6"/>
        <v>0</v>
      </c>
      <c r="K666" s="17">
        <f t="shared" ref="K666:M666" ca="1" si="1327">IF(H666=1,$E666,"")</f>
        <v>7.1895628077016605E-2</v>
      </c>
      <c r="L666" t="str">
        <f t="shared" si="1327"/>
        <v/>
      </c>
      <c r="M666" t="str">
        <f t="shared" si="1327"/>
        <v/>
      </c>
      <c r="N666" s="148">
        <f>IF('StockBond Returns'!AD664=0,1,0)</f>
        <v>0</v>
      </c>
      <c r="O666">
        <f>IF( AND('StockBond Returns'!$AD664&lt;0,'StockBond Returns'!$AD664&gt;=-0.1),1,0)</f>
        <v>1</v>
      </c>
      <c r="P666">
        <f>IF( AND('StockBond Returns'!$AD664&lt;-0.1,'StockBond Returns'!$AD664&gt;=-0.2),1,0)</f>
        <v>0</v>
      </c>
      <c r="Q666">
        <f>IF( AND('StockBond Returns'!$AD664&lt;-0.2,'StockBond Returns'!$AD664&gt;=-0.3),1,0)</f>
        <v>0</v>
      </c>
      <c r="R666">
        <f>IF('StockBond Returns'!AD664&lt;-0.3,1,0)</f>
        <v>0</v>
      </c>
      <c r="S666" t="str">
        <f t="shared" ref="S666:W666" si="1328">IF(N666=1,$E666,"")</f>
        <v/>
      </c>
      <c r="T666" s="17">
        <f t="shared" ca="1" si="1328"/>
        <v>7.1895628077016605E-2</v>
      </c>
      <c r="U666" t="str">
        <f t="shared" si="1328"/>
        <v/>
      </c>
      <c r="V666" t="str">
        <f t="shared" si="1328"/>
        <v/>
      </c>
      <c r="W666" t="str">
        <f t="shared" si="1328"/>
        <v/>
      </c>
    </row>
    <row r="667" spans="1:23" ht="13" x14ac:dyDescent="0.15">
      <c r="A667">
        <f t="shared" si="30"/>
        <v>1</v>
      </c>
      <c r="B667">
        <f t="shared" si="31"/>
        <v>1926</v>
      </c>
      <c r="C667" s="149">
        <f t="shared" si="706"/>
        <v>9556</v>
      </c>
      <c r="D667" s="146">
        <f t="shared" si="9"/>
        <v>1925.99999999995</v>
      </c>
      <c r="E667" s="147">
        <f ca="1">('StockBond Returns'!AA666+'StockBond Returns'!AC666-'Parameters &amp; Main Results'!$B$39)/'StockBond Returns'!AB666*12</f>
        <v>6.916453765594513E-2</v>
      </c>
      <c r="F667" s="70">
        <f ca="1">'StockBond Returns'!AA666+'StockBond Returns'!AC666-'StockBond Returns'!AB666*'Distribution of Final Value'!$B$7</f>
        <v>6.3875789334138595</v>
      </c>
      <c r="G667" s="17">
        <f>1/'StockBond Returns'!M665</f>
        <v>8.7598190903590639E-2</v>
      </c>
      <c r="H667">
        <f t="shared" si="4"/>
        <v>1</v>
      </c>
      <c r="I667" s="64">
        <f t="shared" si="5"/>
        <v>0</v>
      </c>
      <c r="J667">
        <f t="shared" si="6"/>
        <v>0</v>
      </c>
      <c r="K667" s="17">
        <f t="shared" ref="K667:M667" ca="1" si="1329">IF(H667=1,$E667,"")</f>
        <v>6.916453765594513E-2</v>
      </c>
      <c r="L667" t="str">
        <f t="shared" si="1329"/>
        <v/>
      </c>
      <c r="M667" t="str">
        <f t="shared" si="1329"/>
        <v/>
      </c>
      <c r="N667" s="148">
        <f>IF('StockBond Returns'!AD665=0,1,0)</f>
        <v>1</v>
      </c>
      <c r="O667">
        <f>IF( AND('StockBond Returns'!$AD665&lt;0,'StockBond Returns'!$AD665&gt;=-0.1),1,0)</f>
        <v>0</v>
      </c>
      <c r="P667">
        <f>IF( AND('StockBond Returns'!$AD665&lt;-0.1,'StockBond Returns'!$AD665&gt;=-0.2),1,0)</f>
        <v>0</v>
      </c>
      <c r="Q667">
        <f>IF( AND('StockBond Returns'!$AD665&lt;-0.2,'StockBond Returns'!$AD665&gt;=-0.3),1,0)</f>
        <v>0</v>
      </c>
      <c r="R667">
        <f>IF('StockBond Returns'!AD665&lt;-0.3,1,0)</f>
        <v>0</v>
      </c>
      <c r="S667" s="17">
        <f t="shared" ref="S667:W667" ca="1" si="1330">IF(N667=1,$E667,"")</f>
        <v>6.916453765594513E-2</v>
      </c>
      <c r="T667" t="str">
        <f t="shared" si="1330"/>
        <v/>
      </c>
      <c r="U667" t="str">
        <f t="shared" si="1330"/>
        <v/>
      </c>
      <c r="V667" t="str">
        <f t="shared" si="1330"/>
        <v/>
      </c>
      <c r="W667" t="str">
        <f t="shared" si="1330"/>
        <v/>
      </c>
    </row>
    <row r="668" spans="1:23" ht="13" x14ac:dyDescent="0.15">
      <c r="A668">
        <f t="shared" si="30"/>
        <v>2</v>
      </c>
      <c r="B668">
        <f t="shared" si="31"/>
        <v>1926</v>
      </c>
      <c r="C668" s="149">
        <f t="shared" si="706"/>
        <v>9587</v>
      </c>
      <c r="D668" s="146">
        <f t="shared" si="9"/>
        <v>1926.0833333332832</v>
      </c>
      <c r="E668" s="147">
        <f ca="1">('StockBond Returns'!AA667+'StockBond Returns'!AC667-'Parameters &amp; Main Results'!$B$39)/'StockBond Returns'!AB667*12</f>
        <v>6.9343801757617091E-2</v>
      </c>
      <c r="F668" s="70">
        <f ca="1">'StockBond Returns'!AA667+'StockBond Returns'!AC667-'StockBond Returns'!AB667*'Distribution of Final Value'!$B$7</f>
        <v>6.6341992950060167</v>
      </c>
      <c r="G668" s="17">
        <f>1/'StockBond Returns'!M666</f>
        <v>8.6668628301288006E-2</v>
      </c>
      <c r="H668">
        <f t="shared" si="4"/>
        <v>1</v>
      </c>
      <c r="I668" s="64">
        <f t="shared" si="5"/>
        <v>0</v>
      </c>
      <c r="J668">
        <f t="shared" si="6"/>
        <v>0</v>
      </c>
      <c r="K668" s="17">
        <f t="shared" ref="K668:M668" ca="1" si="1331">IF(H668=1,$E668,"")</f>
        <v>6.9343801757617091E-2</v>
      </c>
      <c r="L668" t="str">
        <f t="shared" si="1331"/>
        <v/>
      </c>
      <c r="M668" t="str">
        <f t="shared" si="1331"/>
        <v/>
      </c>
      <c r="N668" s="148">
        <f>IF('StockBond Returns'!AD666=0,1,0)</f>
        <v>1</v>
      </c>
      <c r="O668">
        <f>IF( AND('StockBond Returns'!$AD666&lt;0,'StockBond Returns'!$AD666&gt;=-0.1),1,0)</f>
        <v>0</v>
      </c>
      <c r="P668">
        <f>IF( AND('StockBond Returns'!$AD666&lt;-0.1,'StockBond Returns'!$AD666&gt;=-0.2),1,0)</f>
        <v>0</v>
      </c>
      <c r="Q668">
        <f>IF( AND('StockBond Returns'!$AD666&lt;-0.2,'StockBond Returns'!$AD666&gt;=-0.3),1,0)</f>
        <v>0</v>
      </c>
      <c r="R668">
        <f>IF('StockBond Returns'!AD666&lt;-0.3,1,0)</f>
        <v>0</v>
      </c>
      <c r="S668" s="17">
        <f t="shared" ref="S668:W668" ca="1" si="1332">IF(N668=1,$E668,"")</f>
        <v>6.9343801757617091E-2</v>
      </c>
      <c r="T668" t="str">
        <f t="shared" si="1332"/>
        <v/>
      </c>
      <c r="U668" t="str">
        <f t="shared" si="1332"/>
        <v/>
      </c>
      <c r="V668" t="str">
        <f t="shared" si="1332"/>
        <v/>
      </c>
      <c r="W668" t="str">
        <f t="shared" si="1332"/>
        <v/>
      </c>
    </row>
    <row r="669" spans="1:23" ht="13" x14ac:dyDescent="0.15">
      <c r="A669">
        <f t="shared" si="30"/>
        <v>3</v>
      </c>
      <c r="B669">
        <f t="shared" si="31"/>
        <v>1926</v>
      </c>
      <c r="C669" s="149">
        <f t="shared" si="706"/>
        <v>9617</v>
      </c>
      <c r="D669" s="146">
        <f t="shared" si="9"/>
        <v>1926.1666666666165</v>
      </c>
      <c r="E669" s="147">
        <f ca="1">('StockBond Returns'!AA668+'StockBond Returns'!AC668-'Parameters &amp; Main Results'!$B$39)/'StockBond Returns'!AB668*12</f>
        <v>7.1774251901797648E-2</v>
      </c>
      <c r="F669" s="70">
        <f ca="1">'StockBond Returns'!AA668+'StockBond Returns'!AC668-'StockBond Returns'!AB668*'Distribution of Final Value'!$B$7</f>
        <v>7.217031206756042</v>
      </c>
      <c r="G669" s="17">
        <f>1/'StockBond Returns'!M667</f>
        <v>9.2780183212786568E-2</v>
      </c>
      <c r="H669">
        <f t="shared" si="4"/>
        <v>1</v>
      </c>
      <c r="I669" s="64">
        <f t="shared" si="5"/>
        <v>0</v>
      </c>
      <c r="J669">
        <f t="shared" si="6"/>
        <v>0</v>
      </c>
      <c r="K669" s="17">
        <f t="shared" ref="K669:M669" ca="1" si="1333">IF(H669=1,$E669,"")</f>
        <v>7.1774251901797648E-2</v>
      </c>
      <c r="L669" t="str">
        <f t="shared" si="1333"/>
        <v/>
      </c>
      <c r="M669" t="str">
        <f t="shared" si="1333"/>
        <v/>
      </c>
      <c r="N669" s="148">
        <f>IF('StockBond Returns'!AD667=0,1,0)</f>
        <v>0</v>
      </c>
      <c r="O669">
        <f>IF( AND('StockBond Returns'!$AD667&lt;0,'StockBond Returns'!$AD667&gt;=-0.1),1,0)</f>
        <v>1</v>
      </c>
      <c r="P669">
        <f>IF( AND('StockBond Returns'!$AD667&lt;-0.1,'StockBond Returns'!$AD667&gt;=-0.2),1,0)</f>
        <v>0</v>
      </c>
      <c r="Q669">
        <f>IF( AND('StockBond Returns'!$AD667&lt;-0.2,'StockBond Returns'!$AD667&gt;=-0.3),1,0)</f>
        <v>0</v>
      </c>
      <c r="R669">
        <f>IF('StockBond Returns'!AD667&lt;-0.3,1,0)</f>
        <v>0</v>
      </c>
      <c r="S669" t="str">
        <f t="shared" ref="S669:W669" si="1334">IF(N669=1,$E669,"")</f>
        <v/>
      </c>
      <c r="T669" s="17">
        <f t="shared" ca="1" si="1334"/>
        <v>7.1774251901797648E-2</v>
      </c>
      <c r="U669" t="str">
        <f t="shared" si="1334"/>
        <v/>
      </c>
      <c r="V669" t="str">
        <f t="shared" si="1334"/>
        <v/>
      </c>
      <c r="W669" t="str">
        <f t="shared" si="1334"/>
        <v/>
      </c>
    </row>
    <row r="670" spans="1:23" ht="13" x14ac:dyDescent="0.15">
      <c r="A670">
        <f t="shared" si="30"/>
        <v>4</v>
      </c>
      <c r="B670">
        <f t="shared" si="31"/>
        <v>1926</v>
      </c>
      <c r="C670" s="149">
        <f t="shared" si="706"/>
        <v>9648</v>
      </c>
      <c r="D670" s="146">
        <f t="shared" si="9"/>
        <v>1926.2499999999498</v>
      </c>
      <c r="E670" s="147">
        <f ca="1">('StockBond Returns'!AA669+'StockBond Returns'!AC669-'Parameters &amp; Main Results'!$B$39)/'StockBond Returns'!AB669*12</f>
        <v>7.4831595357340838E-2</v>
      </c>
      <c r="F670" s="70">
        <f ca="1">'StockBond Returns'!AA669+'StockBond Returns'!AC669-'StockBond Returns'!AB669*'Distribution of Final Value'!$B$7</f>
        <v>8.1601237204717023</v>
      </c>
      <c r="G670" s="17">
        <f>1/'StockBond Returns'!M668</f>
        <v>9.6962676636847434E-2</v>
      </c>
      <c r="H670">
        <f t="shared" si="4"/>
        <v>1</v>
      </c>
      <c r="I670" s="64">
        <f t="shared" si="5"/>
        <v>0</v>
      </c>
      <c r="J670">
        <f t="shared" si="6"/>
        <v>0</v>
      </c>
      <c r="K670" s="17">
        <f t="shared" ref="K670:M670" ca="1" si="1335">IF(H670=1,$E670,"")</f>
        <v>7.4831595357340838E-2</v>
      </c>
      <c r="L670" t="str">
        <f t="shared" si="1335"/>
        <v/>
      </c>
      <c r="M670" t="str">
        <f t="shared" si="1335"/>
        <v/>
      </c>
      <c r="N670" s="148">
        <f>IF('StockBond Returns'!AD668=0,1,0)</f>
        <v>0</v>
      </c>
      <c r="O670">
        <f>IF( AND('StockBond Returns'!$AD668&lt;0,'StockBond Returns'!$AD668&gt;=-0.1),1,0)</f>
        <v>1</v>
      </c>
      <c r="P670">
        <f>IF( AND('StockBond Returns'!$AD668&lt;-0.1,'StockBond Returns'!$AD668&gt;=-0.2),1,0)</f>
        <v>0</v>
      </c>
      <c r="Q670">
        <f>IF( AND('StockBond Returns'!$AD668&lt;-0.2,'StockBond Returns'!$AD668&gt;=-0.3),1,0)</f>
        <v>0</v>
      </c>
      <c r="R670">
        <f>IF('StockBond Returns'!AD668&lt;-0.3,1,0)</f>
        <v>0</v>
      </c>
      <c r="S670" t="str">
        <f t="shared" ref="S670:W670" si="1336">IF(N670=1,$E670,"")</f>
        <v/>
      </c>
      <c r="T670" s="17">
        <f t="shared" ca="1" si="1336"/>
        <v>7.4831595357340838E-2</v>
      </c>
      <c r="U670" t="str">
        <f t="shared" si="1336"/>
        <v/>
      </c>
      <c r="V670" t="str">
        <f t="shared" si="1336"/>
        <v/>
      </c>
      <c r="W670" t="str">
        <f t="shared" si="1336"/>
        <v/>
      </c>
    </row>
    <row r="671" spans="1:23" ht="13" x14ac:dyDescent="0.15">
      <c r="A671">
        <f t="shared" si="30"/>
        <v>5</v>
      </c>
      <c r="B671">
        <f t="shared" si="31"/>
        <v>1926</v>
      </c>
      <c r="C671" s="149">
        <f t="shared" si="706"/>
        <v>9678</v>
      </c>
      <c r="D671" s="146">
        <f t="shared" si="9"/>
        <v>1926.333333333283</v>
      </c>
      <c r="E671" s="147">
        <f ca="1">('StockBond Returns'!AA670+'StockBond Returns'!AC670-'Parameters &amp; Main Results'!$B$39)/'StockBond Returns'!AB670*12</f>
        <v>7.4278241101828124E-2</v>
      </c>
      <c r="F671" s="70">
        <f ca="1">'StockBond Returns'!AA670+'StockBond Returns'!AC670-'StockBond Returns'!AB670*'Distribution of Final Value'!$B$7</f>
        <v>8.1470113349790108</v>
      </c>
      <c r="G671" s="17">
        <f>1/'StockBond Returns'!M669</f>
        <v>9.4224801276478462E-2</v>
      </c>
      <c r="H671">
        <f t="shared" si="4"/>
        <v>1</v>
      </c>
      <c r="I671" s="64">
        <f t="shared" si="5"/>
        <v>0</v>
      </c>
      <c r="J671">
        <f t="shared" si="6"/>
        <v>0</v>
      </c>
      <c r="K671" s="17">
        <f t="shared" ref="K671:M671" ca="1" si="1337">IF(H671=1,$E671,"")</f>
        <v>7.4278241101828124E-2</v>
      </c>
      <c r="L671" t="str">
        <f t="shared" si="1337"/>
        <v/>
      </c>
      <c r="M671" t="str">
        <f t="shared" si="1337"/>
        <v/>
      </c>
      <c r="N671" s="148">
        <f>IF('StockBond Returns'!AD669=0,1,0)</f>
        <v>0</v>
      </c>
      <c r="O671">
        <f>IF( AND('StockBond Returns'!$AD669&lt;0,'StockBond Returns'!$AD669&gt;=-0.1),1,0)</f>
        <v>1</v>
      </c>
      <c r="P671">
        <f>IF( AND('StockBond Returns'!$AD669&lt;-0.1,'StockBond Returns'!$AD669&gt;=-0.2),1,0)</f>
        <v>0</v>
      </c>
      <c r="Q671">
        <f>IF( AND('StockBond Returns'!$AD669&lt;-0.2,'StockBond Returns'!$AD669&gt;=-0.3),1,0)</f>
        <v>0</v>
      </c>
      <c r="R671">
        <f>IF('StockBond Returns'!AD669&lt;-0.3,1,0)</f>
        <v>0</v>
      </c>
      <c r="S671" t="str">
        <f t="shared" ref="S671:W671" si="1338">IF(N671=1,$E671,"")</f>
        <v/>
      </c>
      <c r="T671" s="17">
        <f t="shared" ca="1" si="1338"/>
        <v>7.4278241101828124E-2</v>
      </c>
      <c r="U671" t="str">
        <f t="shared" si="1338"/>
        <v/>
      </c>
      <c r="V671" t="str">
        <f t="shared" si="1338"/>
        <v/>
      </c>
      <c r="W671" t="str">
        <f t="shared" si="1338"/>
        <v/>
      </c>
    </row>
    <row r="672" spans="1:23" ht="13" x14ac:dyDescent="0.15">
      <c r="A672">
        <f t="shared" si="30"/>
        <v>6</v>
      </c>
      <c r="B672">
        <f t="shared" si="31"/>
        <v>1926</v>
      </c>
      <c r="C672" s="149">
        <f t="shared" si="706"/>
        <v>9709</v>
      </c>
      <c r="D672" s="146">
        <f t="shared" si="9"/>
        <v>1926.4166666666163</v>
      </c>
      <c r="E672" s="147">
        <f ca="1">('StockBond Returns'!AA671+'StockBond Returns'!AC671-'Parameters &amp; Main Results'!$B$39)/'StockBond Returns'!AB671*12</f>
        <v>7.3412377702568088E-2</v>
      </c>
      <c r="F672" s="70">
        <f ca="1">'StockBond Returns'!AA671+'StockBond Returns'!AC671-'StockBond Returns'!AB671*'Distribution of Final Value'!$B$7</f>
        <v>7.6106633286167042</v>
      </c>
      <c r="G672" s="17">
        <f>1/'StockBond Returns'!M670</f>
        <v>9.2169294100326718E-2</v>
      </c>
      <c r="H672">
        <f t="shared" si="4"/>
        <v>1</v>
      </c>
      <c r="I672" s="64">
        <f t="shared" si="5"/>
        <v>0</v>
      </c>
      <c r="J672">
        <f t="shared" si="6"/>
        <v>0</v>
      </c>
      <c r="K672" s="17">
        <f t="shared" ref="K672:M672" ca="1" si="1339">IF(H672=1,$E672,"")</f>
        <v>7.3412377702568088E-2</v>
      </c>
      <c r="L672" t="str">
        <f t="shared" si="1339"/>
        <v/>
      </c>
      <c r="M672" t="str">
        <f t="shared" si="1339"/>
        <v/>
      </c>
      <c r="N672" s="148">
        <f>IF('StockBond Returns'!AD670=0,1,0)</f>
        <v>0</v>
      </c>
      <c r="O672">
        <f>IF( AND('StockBond Returns'!$AD670&lt;0,'StockBond Returns'!$AD670&gt;=-0.1),1,0)</f>
        <v>1</v>
      </c>
      <c r="P672">
        <f>IF( AND('StockBond Returns'!$AD670&lt;-0.1,'StockBond Returns'!$AD670&gt;=-0.2),1,0)</f>
        <v>0</v>
      </c>
      <c r="Q672">
        <f>IF( AND('StockBond Returns'!$AD670&lt;-0.2,'StockBond Returns'!$AD670&gt;=-0.3),1,0)</f>
        <v>0</v>
      </c>
      <c r="R672">
        <f>IF('StockBond Returns'!AD670&lt;-0.3,1,0)</f>
        <v>0</v>
      </c>
      <c r="S672" t="str">
        <f t="shared" ref="S672:W672" si="1340">IF(N672=1,$E672,"")</f>
        <v/>
      </c>
      <c r="T672" s="17">
        <f t="shared" ca="1" si="1340"/>
        <v>7.3412377702568088E-2</v>
      </c>
      <c r="U672" t="str">
        <f t="shared" si="1340"/>
        <v/>
      </c>
      <c r="V672" t="str">
        <f t="shared" si="1340"/>
        <v/>
      </c>
      <c r="W672" t="str">
        <f t="shared" si="1340"/>
        <v/>
      </c>
    </row>
    <row r="673" spans="1:23" ht="13" x14ac:dyDescent="0.15">
      <c r="A673">
        <f t="shared" si="30"/>
        <v>7</v>
      </c>
      <c r="B673">
        <f t="shared" si="31"/>
        <v>1926</v>
      </c>
      <c r="C673" s="149">
        <f t="shared" si="706"/>
        <v>9740</v>
      </c>
      <c r="D673" s="146">
        <f t="shared" si="9"/>
        <v>1926.4999999999495</v>
      </c>
      <c r="E673" s="147">
        <f ca="1">('StockBond Returns'!AA672+'StockBond Returns'!AC672-'Parameters &amp; Main Results'!$B$39)/'StockBond Returns'!AB672*12</f>
        <v>7.0855109082187895E-2</v>
      </c>
      <c r="F673" s="70">
        <f ca="1">'StockBond Returns'!AA672+'StockBond Returns'!AC672-'StockBond Returns'!AB672*'Distribution of Final Value'!$B$7</f>
        <v>6.9402097302957664</v>
      </c>
      <c r="G673" s="17">
        <f>1/'StockBond Returns'!M671</f>
        <v>8.6239638843156746E-2</v>
      </c>
      <c r="H673">
        <f t="shared" si="4"/>
        <v>1</v>
      </c>
      <c r="I673" s="64">
        <f t="shared" si="5"/>
        <v>0</v>
      </c>
      <c r="J673">
        <f t="shared" si="6"/>
        <v>0</v>
      </c>
      <c r="K673" s="17">
        <f t="shared" ref="K673:M673" ca="1" si="1341">IF(H673=1,$E673,"")</f>
        <v>7.0855109082187895E-2</v>
      </c>
      <c r="L673" t="str">
        <f t="shared" si="1341"/>
        <v/>
      </c>
      <c r="M673" t="str">
        <f t="shared" si="1341"/>
        <v/>
      </c>
      <c r="N673" s="148">
        <f>IF('StockBond Returns'!AD671=0,1,0)</f>
        <v>0</v>
      </c>
      <c r="O673">
        <f>IF( AND('StockBond Returns'!$AD671&lt;0,'StockBond Returns'!$AD671&gt;=-0.1),1,0)</f>
        <v>1</v>
      </c>
      <c r="P673">
        <f>IF( AND('StockBond Returns'!$AD671&lt;-0.1,'StockBond Returns'!$AD671&gt;=-0.2),1,0)</f>
        <v>0</v>
      </c>
      <c r="Q673">
        <f>IF( AND('StockBond Returns'!$AD671&lt;-0.2,'StockBond Returns'!$AD671&gt;=-0.3),1,0)</f>
        <v>0</v>
      </c>
      <c r="R673">
        <f>IF('StockBond Returns'!AD671&lt;-0.3,1,0)</f>
        <v>0</v>
      </c>
      <c r="S673" t="str">
        <f t="shared" ref="S673:W673" si="1342">IF(N673=1,$E673,"")</f>
        <v/>
      </c>
      <c r="T673" s="17">
        <f t="shared" ca="1" si="1342"/>
        <v>7.0855109082187895E-2</v>
      </c>
      <c r="U673" t="str">
        <f t="shared" si="1342"/>
        <v/>
      </c>
      <c r="V673" t="str">
        <f t="shared" si="1342"/>
        <v/>
      </c>
      <c r="W673" t="str">
        <f t="shared" si="1342"/>
        <v/>
      </c>
    </row>
    <row r="674" spans="1:23" ht="13" x14ac:dyDescent="0.15">
      <c r="A674">
        <f t="shared" si="30"/>
        <v>8</v>
      </c>
      <c r="B674">
        <f t="shared" si="31"/>
        <v>1926</v>
      </c>
      <c r="C674" s="149">
        <f t="shared" si="706"/>
        <v>9770</v>
      </c>
      <c r="D674" s="146">
        <f t="shared" si="9"/>
        <v>1926.5833333332828</v>
      </c>
      <c r="E674" s="147">
        <f ca="1">('StockBond Returns'!AA673+'StockBond Returns'!AC673-'Parameters &amp; Main Results'!$B$39)/'StockBond Returns'!AB673*12</f>
        <v>6.9224839391712867E-2</v>
      </c>
      <c r="F674" s="70">
        <f ca="1">'StockBond Returns'!AA673+'StockBond Returns'!AC673-'StockBond Returns'!AB673*'Distribution of Final Value'!$B$7</f>
        <v>6.3428631213091275</v>
      </c>
      <c r="G674" s="17">
        <f>1/'StockBond Returns'!M672</f>
        <v>8.4718079858755846E-2</v>
      </c>
      <c r="H674">
        <f t="shared" si="4"/>
        <v>1</v>
      </c>
      <c r="I674" s="64">
        <f t="shared" si="5"/>
        <v>0</v>
      </c>
      <c r="J674">
        <f t="shared" si="6"/>
        <v>0</v>
      </c>
      <c r="K674" s="17">
        <f t="shared" ref="K674:M674" ca="1" si="1343">IF(H674=1,$E674,"")</f>
        <v>6.9224839391712867E-2</v>
      </c>
      <c r="L674" t="str">
        <f t="shared" si="1343"/>
        <v/>
      </c>
      <c r="M674" t="str">
        <f t="shared" si="1343"/>
        <v/>
      </c>
      <c r="N674" s="148">
        <f>IF('StockBond Returns'!AD672=0,1,0)</f>
        <v>1</v>
      </c>
      <c r="O674">
        <f>IF( AND('StockBond Returns'!$AD672&lt;0,'StockBond Returns'!$AD672&gt;=-0.1),1,0)</f>
        <v>0</v>
      </c>
      <c r="P674">
        <f>IF( AND('StockBond Returns'!$AD672&lt;-0.1,'StockBond Returns'!$AD672&gt;=-0.2),1,0)</f>
        <v>0</v>
      </c>
      <c r="Q674">
        <f>IF( AND('StockBond Returns'!$AD672&lt;-0.2,'StockBond Returns'!$AD672&gt;=-0.3),1,0)</f>
        <v>0</v>
      </c>
      <c r="R674">
        <f>IF('StockBond Returns'!AD672&lt;-0.3,1,0)</f>
        <v>0</v>
      </c>
      <c r="S674" s="17">
        <f t="shared" ref="S674:W674" ca="1" si="1344">IF(N674=1,$E674,"")</f>
        <v>6.9224839391712867E-2</v>
      </c>
      <c r="T674" t="str">
        <f t="shared" si="1344"/>
        <v/>
      </c>
      <c r="U674" t="str">
        <f t="shared" si="1344"/>
        <v/>
      </c>
      <c r="V674" t="str">
        <f t="shared" si="1344"/>
        <v/>
      </c>
      <c r="W674" t="str">
        <f t="shared" si="1344"/>
        <v/>
      </c>
    </row>
    <row r="675" spans="1:23" ht="13" x14ac:dyDescent="0.15">
      <c r="A675">
        <f t="shared" si="30"/>
        <v>9</v>
      </c>
      <c r="B675">
        <f t="shared" si="31"/>
        <v>1926</v>
      </c>
      <c r="C675" s="149">
        <f t="shared" si="706"/>
        <v>9801</v>
      </c>
      <c r="D675" s="146">
        <f t="shared" si="9"/>
        <v>1926.666666666616</v>
      </c>
      <c r="E675" s="147">
        <f ca="1">('StockBond Returns'!AA674+'StockBond Returns'!AC674-'Parameters &amp; Main Results'!$B$39)/'StockBond Returns'!AB674*12</f>
        <v>6.6776902608899819E-2</v>
      </c>
      <c r="F675" s="70">
        <f ca="1">'StockBond Returns'!AA674+'StockBond Returns'!AC674-'StockBond Returns'!AB674*'Distribution of Final Value'!$B$7</f>
        <v>5.9792561715773829</v>
      </c>
      <c r="G675" s="17">
        <f>1/'StockBond Returns'!M673</f>
        <v>7.8574464722420218E-2</v>
      </c>
      <c r="H675">
        <f t="shared" si="4"/>
        <v>1</v>
      </c>
      <c r="I675" s="64">
        <f t="shared" si="5"/>
        <v>0</v>
      </c>
      <c r="J675">
        <f t="shared" si="6"/>
        <v>0</v>
      </c>
      <c r="K675" s="17">
        <f t="shared" ref="K675:M675" ca="1" si="1345">IF(H675=1,$E675,"")</f>
        <v>6.6776902608899819E-2</v>
      </c>
      <c r="L675" t="str">
        <f t="shared" si="1345"/>
        <v/>
      </c>
      <c r="M675" t="str">
        <f t="shared" si="1345"/>
        <v/>
      </c>
      <c r="N675" s="148">
        <f>IF('StockBond Returns'!AD673=0,1,0)</f>
        <v>1</v>
      </c>
      <c r="O675">
        <f>IF( AND('StockBond Returns'!$AD673&lt;0,'StockBond Returns'!$AD673&gt;=-0.1),1,0)</f>
        <v>0</v>
      </c>
      <c r="P675">
        <f>IF( AND('StockBond Returns'!$AD673&lt;-0.1,'StockBond Returns'!$AD673&gt;=-0.2),1,0)</f>
        <v>0</v>
      </c>
      <c r="Q675">
        <f>IF( AND('StockBond Returns'!$AD673&lt;-0.2,'StockBond Returns'!$AD673&gt;=-0.3),1,0)</f>
        <v>0</v>
      </c>
      <c r="R675">
        <f>IF('StockBond Returns'!AD673&lt;-0.3,1,0)</f>
        <v>0</v>
      </c>
      <c r="S675" s="17">
        <f t="shared" ref="S675:W675" ca="1" si="1346">IF(N675=1,$E675,"")</f>
        <v>6.6776902608899819E-2</v>
      </c>
      <c r="T675" t="str">
        <f t="shared" si="1346"/>
        <v/>
      </c>
      <c r="U675" t="str">
        <f t="shared" si="1346"/>
        <v/>
      </c>
      <c r="V675" t="str">
        <f t="shared" si="1346"/>
        <v/>
      </c>
      <c r="W675" t="str">
        <f t="shared" si="1346"/>
        <v/>
      </c>
    </row>
    <row r="676" spans="1:23" ht="13" x14ac:dyDescent="0.15">
      <c r="A676">
        <f t="shared" si="30"/>
        <v>10</v>
      </c>
      <c r="B676">
        <f t="shared" si="31"/>
        <v>1926</v>
      </c>
      <c r="C676" s="149">
        <f t="shared" si="706"/>
        <v>9831</v>
      </c>
      <c r="D676" s="146">
        <f t="shared" si="9"/>
        <v>1926.7499999999493</v>
      </c>
      <c r="E676" s="147">
        <f ca="1">('StockBond Returns'!AA675+'StockBond Returns'!AC675-'Parameters &amp; Main Results'!$B$39)/'StockBond Returns'!AB675*12</f>
        <v>6.6126860345831623E-2</v>
      </c>
      <c r="F676" s="70">
        <f ca="1">'StockBond Returns'!AA675+'StockBond Returns'!AC675-'StockBond Returns'!AB675*'Distribution of Final Value'!$B$7</f>
        <v>5.8110446478547502</v>
      </c>
      <c r="G676" s="17">
        <f>1/'StockBond Returns'!M674</f>
        <v>7.7620499318653849E-2</v>
      </c>
      <c r="H676">
        <f t="shared" si="4"/>
        <v>1</v>
      </c>
      <c r="I676" s="64">
        <f t="shared" si="5"/>
        <v>0</v>
      </c>
      <c r="J676">
        <f t="shared" si="6"/>
        <v>0</v>
      </c>
      <c r="K676" s="17">
        <f t="shared" ref="K676:M676" ca="1" si="1347">IF(H676=1,$E676,"")</f>
        <v>6.6126860345831623E-2</v>
      </c>
      <c r="L676" t="str">
        <f t="shared" si="1347"/>
        <v/>
      </c>
      <c r="M676" t="str">
        <f t="shared" si="1347"/>
        <v/>
      </c>
      <c r="N676" s="148">
        <f>IF('StockBond Returns'!AD674=0,1,0)</f>
        <v>1</v>
      </c>
      <c r="O676">
        <f>IF( AND('StockBond Returns'!$AD674&lt;0,'StockBond Returns'!$AD674&gt;=-0.1),1,0)</f>
        <v>0</v>
      </c>
      <c r="P676">
        <f>IF( AND('StockBond Returns'!$AD674&lt;-0.1,'StockBond Returns'!$AD674&gt;=-0.2),1,0)</f>
        <v>0</v>
      </c>
      <c r="Q676">
        <f>IF( AND('StockBond Returns'!$AD674&lt;-0.2,'StockBond Returns'!$AD674&gt;=-0.3),1,0)</f>
        <v>0</v>
      </c>
      <c r="R676">
        <f>IF('StockBond Returns'!AD674&lt;-0.3,1,0)</f>
        <v>0</v>
      </c>
      <c r="S676" s="17">
        <f t="shared" ref="S676:W676" ca="1" si="1348">IF(N676=1,$E676,"")</f>
        <v>6.6126860345831623E-2</v>
      </c>
      <c r="T676" t="str">
        <f t="shared" si="1348"/>
        <v/>
      </c>
      <c r="U676" t="str">
        <f t="shared" si="1348"/>
        <v/>
      </c>
      <c r="V676" t="str">
        <f t="shared" si="1348"/>
        <v/>
      </c>
      <c r="W676" t="str">
        <f t="shared" si="1348"/>
        <v/>
      </c>
    </row>
    <row r="677" spans="1:23" ht="13" x14ac:dyDescent="0.15">
      <c r="A677">
        <f t="shared" si="30"/>
        <v>11</v>
      </c>
      <c r="B677">
        <f t="shared" si="31"/>
        <v>1926</v>
      </c>
      <c r="C677" s="149">
        <f t="shared" si="706"/>
        <v>9862</v>
      </c>
      <c r="D677" s="146">
        <f t="shared" si="9"/>
        <v>1926.8333333332826</v>
      </c>
      <c r="E677" s="147">
        <f ca="1">('StockBond Returns'!AA676+'StockBond Returns'!AC676-'Parameters &amp; Main Results'!$B$39)/'StockBond Returns'!AB676*12</f>
        <v>6.817651176543009E-2</v>
      </c>
      <c r="F677" s="70">
        <f ca="1">'StockBond Returns'!AA676+'StockBond Returns'!AC676-'StockBond Returns'!AB676*'Distribution of Final Value'!$B$7</f>
        <v>6.0540814748305714</v>
      </c>
      <c r="G677" s="17">
        <f>1/'StockBond Returns'!M675</f>
        <v>7.9798884722168839E-2</v>
      </c>
      <c r="H677">
        <f t="shared" si="4"/>
        <v>1</v>
      </c>
      <c r="I677" s="64">
        <f t="shared" si="5"/>
        <v>0</v>
      </c>
      <c r="J677">
        <f t="shared" si="6"/>
        <v>0</v>
      </c>
      <c r="K677" s="17">
        <f t="shared" ref="K677:M677" ca="1" si="1349">IF(H677=1,$E677,"")</f>
        <v>6.817651176543009E-2</v>
      </c>
      <c r="L677" t="str">
        <f t="shared" si="1349"/>
        <v/>
      </c>
      <c r="M677" t="str">
        <f t="shared" si="1349"/>
        <v/>
      </c>
      <c r="N677" s="148">
        <f>IF('StockBond Returns'!AD675=0,1,0)</f>
        <v>0</v>
      </c>
      <c r="O677">
        <f>IF( AND('StockBond Returns'!$AD675&lt;0,'StockBond Returns'!$AD675&gt;=-0.1),1,0)</f>
        <v>1</v>
      </c>
      <c r="P677">
        <f>IF( AND('StockBond Returns'!$AD675&lt;-0.1,'StockBond Returns'!$AD675&gt;=-0.2),1,0)</f>
        <v>0</v>
      </c>
      <c r="Q677">
        <f>IF( AND('StockBond Returns'!$AD675&lt;-0.2,'StockBond Returns'!$AD675&gt;=-0.3),1,0)</f>
        <v>0</v>
      </c>
      <c r="R677">
        <f>IF('StockBond Returns'!AD675&lt;-0.3,1,0)</f>
        <v>0</v>
      </c>
      <c r="S677" t="str">
        <f t="shared" ref="S677:W677" si="1350">IF(N677=1,$E677,"")</f>
        <v/>
      </c>
      <c r="T677" s="17">
        <f t="shared" ca="1" si="1350"/>
        <v>6.817651176543009E-2</v>
      </c>
      <c r="U677" t="str">
        <f t="shared" si="1350"/>
        <v/>
      </c>
      <c r="V677" t="str">
        <f t="shared" si="1350"/>
        <v/>
      </c>
      <c r="W677" t="str">
        <f t="shared" si="1350"/>
        <v/>
      </c>
    </row>
    <row r="678" spans="1:23" ht="13" x14ac:dyDescent="0.15">
      <c r="A678">
        <f t="shared" si="30"/>
        <v>12</v>
      </c>
      <c r="B678">
        <f t="shared" si="31"/>
        <v>1926</v>
      </c>
      <c r="C678" s="149">
        <f t="shared" si="706"/>
        <v>9893</v>
      </c>
      <c r="D678" s="146">
        <f t="shared" si="9"/>
        <v>1926.9166666666158</v>
      </c>
      <c r="E678" s="147">
        <f ca="1">('StockBond Returns'!AA677+'StockBond Returns'!AC677-'Parameters &amp; Main Results'!$B$39)/'StockBond Returns'!AB677*12</f>
        <v>6.7472494271698324E-2</v>
      </c>
      <c r="F678" s="70">
        <f ca="1">'StockBond Returns'!AA677+'StockBond Returns'!AC677-'StockBond Returns'!AB677*'Distribution of Final Value'!$B$7</f>
        <v>5.8662337991812361</v>
      </c>
      <c r="G678" s="17">
        <f>1/'StockBond Returns'!M676</f>
        <v>7.8319088897623179E-2</v>
      </c>
      <c r="H678">
        <f t="shared" si="4"/>
        <v>1</v>
      </c>
      <c r="I678" s="64">
        <f t="shared" si="5"/>
        <v>0</v>
      </c>
      <c r="J678">
        <f t="shared" si="6"/>
        <v>0</v>
      </c>
      <c r="K678" s="17">
        <f t="shared" ref="K678:M678" ca="1" si="1351">IF(H678=1,$E678,"")</f>
        <v>6.7472494271698324E-2</v>
      </c>
      <c r="L678" t="str">
        <f t="shared" si="1351"/>
        <v/>
      </c>
      <c r="M678" t="str">
        <f t="shared" si="1351"/>
        <v/>
      </c>
      <c r="N678" s="148">
        <f>IF('StockBond Returns'!AD676=0,1,0)</f>
        <v>0</v>
      </c>
      <c r="O678">
        <f>IF( AND('StockBond Returns'!$AD676&lt;0,'StockBond Returns'!$AD676&gt;=-0.1),1,0)</f>
        <v>1</v>
      </c>
      <c r="P678">
        <f>IF( AND('StockBond Returns'!$AD676&lt;-0.1,'StockBond Returns'!$AD676&gt;=-0.2),1,0)</f>
        <v>0</v>
      </c>
      <c r="Q678">
        <f>IF( AND('StockBond Returns'!$AD676&lt;-0.2,'StockBond Returns'!$AD676&gt;=-0.3),1,0)</f>
        <v>0</v>
      </c>
      <c r="R678">
        <f>IF('StockBond Returns'!AD676&lt;-0.3,1,0)</f>
        <v>0</v>
      </c>
      <c r="S678" t="str">
        <f t="shared" ref="S678:W678" si="1352">IF(N678=1,$E678,"")</f>
        <v/>
      </c>
      <c r="T678" s="17">
        <f t="shared" ca="1" si="1352"/>
        <v>6.7472494271698324E-2</v>
      </c>
      <c r="U678" t="str">
        <f t="shared" si="1352"/>
        <v/>
      </c>
      <c r="V678" t="str">
        <f t="shared" si="1352"/>
        <v/>
      </c>
      <c r="W678" t="str">
        <f t="shared" si="1352"/>
        <v/>
      </c>
    </row>
    <row r="679" spans="1:23" ht="13" x14ac:dyDescent="0.15">
      <c r="A679">
        <f t="shared" si="30"/>
        <v>1</v>
      </c>
      <c r="B679">
        <f t="shared" si="31"/>
        <v>1927</v>
      </c>
      <c r="C679" s="149">
        <f t="shared" si="706"/>
        <v>9921</v>
      </c>
      <c r="D679" s="146">
        <f t="shared" si="9"/>
        <v>1926.9999999999491</v>
      </c>
      <c r="E679" s="147">
        <f ca="1">('StockBond Returns'!AA678+'StockBond Returns'!AC678-'Parameters &amp; Main Results'!$B$39)/'StockBond Returns'!AB678*12</f>
        <v>6.6674989243688601E-2</v>
      </c>
      <c r="F679" s="70">
        <f ca="1">'StockBond Returns'!AA678+'StockBond Returns'!AC678-'StockBond Returns'!AB678*'Distribution of Final Value'!$B$7</f>
        <v>6.0383963436175883</v>
      </c>
      <c r="G679" s="17">
        <f>1/'StockBond Returns'!M677</f>
        <v>7.6869547749154207E-2</v>
      </c>
      <c r="H679">
        <f t="shared" si="4"/>
        <v>1</v>
      </c>
      <c r="I679" s="64">
        <f t="shared" si="5"/>
        <v>0</v>
      </c>
      <c r="J679">
        <f t="shared" si="6"/>
        <v>0</v>
      </c>
      <c r="K679" s="17">
        <f t="shared" ref="K679:M679" ca="1" si="1353">IF(H679=1,$E679,"")</f>
        <v>6.6674989243688601E-2</v>
      </c>
      <c r="L679" t="str">
        <f t="shared" si="1353"/>
        <v/>
      </c>
      <c r="M679" t="str">
        <f t="shared" si="1353"/>
        <v/>
      </c>
      <c r="N679" s="148">
        <f>IF('StockBond Returns'!AD677=0,1,0)</f>
        <v>1</v>
      </c>
      <c r="O679">
        <f>IF( AND('StockBond Returns'!$AD677&lt;0,'StockBond Returns'!$AD677&gt;=-0.1),1,0)</f>
        <v>0</v>
      </c>
      <c r="P679">
        <f>IF( AND('StockBond Returns'!$AD677&lt;-0.1,'StockBond Returns'!$AD677&gt;=-0.2),1,0)</f>
        <v>0</v>
      </c>
      <c r="Q679">
        <f>IF( AND('StockBond Returns'!$AD677&lt;-0.2,'StockBond Returns'!$AD677&gt;=-0.3),1,0)</f>
        <v>0</v>
      </c>
      <c r="R679">
        <f>IF('StockBond Returns'!AD677&lt;-0.3,1,0)</f>
        <v>0</v>
      </c>
      <c r="S679" s="17">
        <f t="shared" ref="S679:W679" ca="1" si="1354">IF(N679=1,$E679,"")</f>
        <v>6.6674989243688601E-2</v>
      </c>
      <c r="T679" t="str">
        <f t="shared" si="1354"/>
        <v/>
      </c>
      <c r="U679" t="str">
        <f t="shared" si="1354"/>
        <v/>
      </c>
      <c r="V679" t="str">
        <f t="shared" si="1354"/>
        <v/>
      </c>
      <c r="W679" t="str">
        <f t="shared" si="1354"/>
        <v/>
      </c>
    </row>
    <row r="680" spans="1:23" ht="13" x14ac:dyDescent="0.15">
      <c r="A680">
        <f t="shared" si="30"/>
        <v>2</v>
      </c>
      <c r="B680">
        <f t="shared" si="31"/>
        <v>1927</v>
      </c>
      <c r="C680" s="149">
        <f t="shared" si="706"/>
        <v>9952</v>
      </c>
      <c r="D680" s="146">
        <f t="shared" si="9"/>
        <v>1927.0833333332823</v>
      </c>
      <c r="E680" s="147">
        <f ca="1">('StockBond Returns'!AA679+'StockBond Returns'!AC679-'Parameters &amp; Main Results'!$B$39)/'StockBond Returns'!AB679*12</f>
        <v>6.7005765891306884E-2</v>
      </c>
      <c r="F680" s="70">
        <f ca="1">'StockBond Returns'!AA679+'StockBond Returns'!AC679-'StockBond Returns'!AB679*'Distribution of Final Value'!$B$7</f>
        <v>6.1716878546089333</v>
      </c>
      <c r="G680" s="17">
        <f>1/'StockBond Returns'!M678</f>
        <v>7.499886941079334E-2</v>
      </c>
      <c r="H680">
        <f t="shared" si="4"/>
        <v>1</v>
      </c>
      <c r="I680" s="64">
        <f t="shared" si="5"/>
        <v>0</v>
      </c>
      <c r="J680">
        <f t="shared" si="6"/>
        <v>0</v>
      </c>
      <c r="K680" s="17">
        <f t="shared" ref="K680:M680" ca="1" si="1355">IF(H680=1,$E680,"")</f>
        <v>6.7005765891306884E-2</v>
      </c>
      <c r="L680" t="str">
        <f t="shared" si="1355"/>
        <v/>
      </c>
      <c r="M680" t="str">
        <f t="shared" si="1355"/>
        <v/>
      </c>
      <c r="N680" s="148">
        <f>IF('StockBond Returns'!AD678=0,1,0)</f>
        <v>0</v>
      </c>
      <c r="O680">
        <f>IF( AND('StockBond Returns'!$AD678&lt;0,'StockBond Returns'!$AD678&gt;=-0.1),1,0)</f>
        <v>1</v>
      </c>
      <c r="P680">
        <f>IF( AND('StockBond Returns'!$AD678&lt;-0.1,'StockBond Returns'!$AD678&gt;=-0.2),1,0)</f>
        <v>0</v>
      </c>
      <c r="Q680">
        <f>IF( AND('StockBond Returns'!$AD678&lt;-0.2,'StockBond Returns'!$AD678&gt;=-0.3),1,0)</f>
        <v>0</v>
      </c>
      <c r="R680">
        <f>IF('StockBond Returns'!AD678&lt;-0.3,1,0)</f>
        <v>0</v>
      </c>
      <c r="S680" t="str">
        <f t="shared" ref="S680:W680" si="1356">IF(N680=1,$E680,"")</f>
        <v/>
      </c>
      <c r="T680" s="17">
        <f t="shared" ca="1" si="1356"/>
        <v>6.7005765891306884E-2</v>
      </c>
      <c r="U680" t="str">
        <f t="shared" si="1356"/>
        <v/>
      </c>
      <c r="V680" t="str">
        <f t="shared" si="1356"/>
        <v/>
      </c>
      <c r="W680" t="str">
        <f t="shared" si="1356"/>
        <v/>
      </c>
    </row>
    <row r="681" spans="1:23" ht="13" x14ac:dyDescent="0.15">
      <c r="A681">
        <f t="shared" si="30"/>
        <v>3</v>
      </c>
      <c r="B681">
        <f t="shared" si="31"/>
        <v>1927</v>
      </c>
      <c r="C681" s="149">
        <f t="shared" si="706"/>
        <v>9982</v>
      </c>
      <c r="D681" s="146">
        <f t="shared" si="9"/>
        <v>1927.1666666666156</v>
      </c>
      <c r="E681" s="147">
        <f ca="1">('StockBond Returns'!AA680+'StockBond Returns'!AC680-'Parameters &amp; Main Results'!$B$39)/'StockBond Returns'!AB680*12</f>
        <v>6.4389629674586724E-2</v>
      </c>
      <c r="F681" s="70">
        <f ca="1">'StockBond Returns'!AA680+'StockBond Returns'!AC680-'StockBond Returns'!AB680*'Distribution of Final Value'!$B$7</f>
        <v>5.6356451021393266</v>
      </c>
      <c r="G681" s="17">
        <f>1/'StockBond Returns'!M679</f>
        <v>7.2707509874281498E-2</v>
      </c>
      <c r="H681">
        <f t="shared" si="4"/>
        <v>1</v>
      </c>
      <c r="I681" s="64">
        <f t="shared" si="5"/>
        <v>0</v>
      </c>
      <c r="J681">
        <f t="shared" si="6"/>
        <v>0</v>
      </c>
      <c r="K681" s="17">
        <f t="shared" ref="K681:M681" ca="1" si="1357">IF(H681=1,$E681,"")</f>
        <v>6.4389629674586724E-2</v>
      </c>
      <c r="L681" t="str">
        <f t="shared" si="1357"/>
        <v/>
      </c>
      <c r="M681" t="str">
        <f t="shared" si="1357"/>
        <v/>
      </c>
      <c r="N681" s="148">
        <f>IF('StockBond Returns'!AD679=0,1,0)</f>
        <v>1</v>
      </c>
      <c r="O681">
        <f>IF( AND('StockBond Returns'!$AD679&lt;0,'StockBond Returns'!$AD679&gt;=-0.1),1,0)</f>
        <v>0</v>
      </c>
      <c r="P681">
        <f>IF( AND('StockBond Returns'!$AD679&lt;-0.1,'StockBond Returns'!$AD679&gt;=-0.2),1,0)</f>
        <v>0</v>
      </c>
      <c r="Q681">
        <f>IF( AND('StockBond Returns'!$AD679&lt;-0.2,'StockBond Returns'!$AD679&gt;=-0.3),1,0)</f>
        <v>0</v>
      </c>
      <c r="R681">
        <f>IF('StockBond Returns'!AD679&lt;-0.3,1,0)</f>
        <v>0</v>
      </c>
      <c r="S681" s="17">
        <f t="shared" ref="S681:W681" ca="1" si="1358">IF(N681=1,$E681,"")</f>
        <v>6.4389629674586724E-2</v>
      </c>
      <c r="T681" t="str">
        <f t="shared" si="1358"/>
        <v/>
      </c>
      <c r="U681" t="str">
        <f t="shared" si="1358"/>
        <v/>
      </c>
      <c r="V681" t="str">
        <f t="shared" si="1358"/>
        <v/>
      </c>
      <c r="W681" t="str">
        <f t="shared" si="1358"/>
        <v/>
      </c>
    </row>
    <row r="682" spans="1:23" ht="13" x14ac:dyDescent="0.15">
      <c r="A682">
        <f t="shared" si="30"/>
        <v>4</v>
      </c>
      <c r="B682">
        <f t="shared" si="31"/>
        <v>1927</v>
      </c>
      <c r="C682" s="149">
        <f t="shared" si="706"/>
        <v>10013</v>
      </c>
      <c r="D682" s="146">
        <f t="shared" si="9"/>
        <v>1927.2499999999488</v>
      </c>
      <c r="E682" s="147">
        <f ca="1">('StockBond Returns'!AA681+'StockBond Returns'!AC681-'Parameters &amp; Main Results'!$B$39)/'StockBond Returns'!AB681*12</f>
        <v>6.3681653203051899E-2</v>
      </c>
      <c r="F682" s="70">
        <f ca="1">'StockBond Returns'!AA681+'StockBond Returns'!AC681-'StockBond Returns'!AB681*'Distribution of Final Value'!$B$7</f>
        <v>5.4920601372266447</v>
      </c>
      <c r="G682" s="17">
        <f>1/'StockBond Returns'!M680</f>
        <v>7.0698596951771872E-2</v>
      </c>
      <c r="H682">
        <f t="shared" si="4"/>
        <v>1</v>
      </c>
      <c r="I682" s="64">
        <f t="shared" si="5"/>
        <v>0</v>
      </c>
      <c r="J682">
        <f t="shared" si="6"/>
        <v>0</v>
      </c>
      <c r="K682" s="17">
        <f t="shared" ref="K682:M682" ca="1" si="1359">IF(H682=1,$E682,"")</f>
        <v>6.3681653203051899E-2</v>
      </c>
      <c r="L682" t="str">
        <f t="shared" si="1359"/>
        <v/>
      </c>
      <c r="M682" t="str">
        <f t="shared" si="1359"/>
        <v/>
      </c>
      <c r="N682" s="148">
        <f>IF('StockBond Returns'!AD680=0,1,0)</f>
        <v>1</v>
      </c>
      <c r="O682">
        <f>IF( AND('StockBond Returns'!$AD680&lt;0,'StockBond Returns'!$AD680&gt;=-0.1),1,0)</f>
        <v>0</v>
      </c>
      <c r="P682">
        <f>IF( AND('StockBond Returns'!$AD680&lt;-0.1,'StockBond Returns'!$AD680&gt;=-0.2),1,0)</f>
        <v>0</v>
      </c>
      <c r="Q682">
        <f>IF( AND('StockBond Returns'!$AD680&lt;-0.2,'StockBond Returns'!$AD680&gt;=-0.3),1,0)</f>
        <v>0</v>
      </c>
      <c r="R682">
        <f>IF('StockBond Returns'!AD680&lt;-0.3,1,0)</f>
        <v>0</v>
      </c>
      <c r="S682" s="17">
        <f t="shared" ref="S682:W682" ca="1" si="1360">IF(N682=1,$E682,"")</f>
        <v>6.3681653203051899E-2</v>
      </c>
      <c r="T682" t="str">
        <f t="shared" si="1360"/>
        <v/>
      </c>
      <c r="U682" t="str">
        <f t="shared" si="1360"/>
        <v/>
      </c>
      <c r="V682" t="str">
        <f t="shared" si="1360"/>
        <v/>
      </c>
      <c r="W682" t="str">
        <f t="shared" si="1360"/>
        <v/>
      </c>
    </row>
    <row r="683" spans="1:23" ht="13" x14ac:dyDescent="0.15">
      <c r="A683">
        <f t="shared" si="30"/>
        <v>5</v>
      </c>
      <c r="B683">
        <f t="shared" si="31"/>
        <v>1927</v>
      </c>
      <c r="C683" s="149">
        <f t="shared" si="706"/>
        <v>10043</v>
      </c>
      <c r="D683" s="146">
        <f t="shared" si="9"/>
        <v>1927.3333333332821</v>
      </c>
      <c r="E683" s="147">
        <f ca="1">('StockBond Returns'!AA682+'StockBond Returns'!AC682-'Parameters &amp; Main Results'!$B$39)/'StockBond Returns'!AB682*12</f>
        <v>6.2936447798826803E-2</v>
      </c>
      <c r="F683" s="70">
        <f ca="1">'StockBond Returns'!AA682+'StockBond Returns'!AC682-'StockBond Returns'!AB682*'Distribution of Final Value'!$B$7</f>
        <v>5.3166966492972385</v>
      </c>
      <c r="G683" s="17">
        <f>1/'StockBond Returns'!M681</f>
        <v>6.9216419410481206E-2</v>
      </c>
      <c r="H683">
        <f t="shared" si="4"/>
        <v>1</v>
      </c>
      <c r="I683" s="64">
        <f t="shared" si="5"/>
        <v>0</v>
      </c>
      <c r="J683">
        <f t="shared" si="6"/>
        <v>0</v>
      </c>
      <c r="K683" s="17">
        <f t="shared" ref="K683:M683" ca="1" si="1361">IF(H683=1,$E683,"")</f>
        <v>6.2936447798826803E-2</v>
      </c>
      <c r="L683" t="str">
        <f t="shared" si="1361"/>
        <v/>
      </c>
      <c r="M683" t="str">
        <f t="shared" si="1361"/>
        <v/>
      </c>
      <c r="N683" s="148">
        <f>IF('StockBond Returns'!AD681=0,1,0)</f>
        <v>1</v>
      </c>
      <c r="O683">
        <f>IF( AND('StockBond Returns'!$AD681&lt;0,'StockBond Returns'!$AD681&gt;=-0.1),1,0)</f>
        <v>0</v>
      </c>
      <c r="P683">
        <f>IF( AND('StockBond Returns'!$AD681&lt;-0.1,'StockBond Returns'!$AD681&gt;=-0.2),1,0)</f>
        <v>0</v>
      </c>
      <c r="Q683">
        <f>IF( AND('StockBond Returns'!$AD681&lt;-0.2,'StockBond Returns'!$AD681&gt;=-0.3),1,0)</f>
        <v>0</v>
      </c>
      <c r="R683">
        <f>IF('StockBond Returns'!AD681&lt;-0.3,1,0)</f>
        <v>0</v>
      </c>
      <c r="S683" s="17">
        <f t="shared" ref="S683:W683" ca="1" si="1362">IF(N683=1,$E683,"")</f>
        <v>6.2936447798826803E-2</v>
      </c>
      <c r="T683" t="str">
        <f t="shared" si="1362"/>
        <v/>
      </c>
      <c r="U683" t="str">
        <f t="shared" si="1362"/>
        <v/>
      </c>
      <c r="V683" t="str">
        <f t="shared" si="1362"/>
        <v/>
      </c>
      <c r="W683" t="str">
        <f t="shared" si="1362"/>
        <v/>
      </c>
    </row>
    <row r="684" spans="1:23" ht="13" x14ac:dyDescent="0.15">
      <c r="A684">
        <f t="shared" si="30"/>
        <v>6</v>
      </c>
      <c r="B684">
        <f t="shared" si="31"/>
        <v>1927</v>
      </c>
      <c r="C684" s="149">
        <f t="shared" si="706"/>
        <v>10074</v>
      </c>
      <c r="D684" s="146">
        <f t="shared" si="9"/>
        <v>1927.4166666666154</v>
      </c>
      <c r="E684" s="147">
        <f ca="1">('StockBond Returns'!AA683+'StockBond Returns'!AC683-'Parameters &amp; Main Results'!$B$39)/'StockBond Returns'!AB683*12</f>
        <v>6.0961086713237536E-2</v>
      </c>
      <c r="F684" s="70">
        <f ca="1">'StockBond Returns'!AA683+'StockBond Returns'!AC683-'StockBond Returns'!AB683*'Distribution of Final Value'!$B$7</f>
        <v>4.947376287128284</v>
      </c>
      <c r="G684" s="17">
        <f>1/'StockBond Returns'!M682</f>
        <v>6.5761522354831833E-2</v>
      </c>
      <c r="H684">
        <f t="shared" si="4"/>
        <v>1</v>
      </c>
      <c r="I684" s="64">
        <f t="shared" si="5"/>
        <v>0</v>
      </c>
      <c r="J684">
        <f t="shared" si="6"/>
        <v>0</v>
      </c>
      <c r="K684" s="17">
        <f t="shared" ref="K684:M684" ca="1" si="1363">IF(H684=1,$E684,"")</f>
        <v>6.0961086713237536E-2</v>
      </c>
      <c r="L684" t="str">
        <f t="shared" si="1363"/>
        <v/>
      </c>
      <c r="M684" t="str">
        <f t="shared" si="1363"/>
        <v/>
      </c>
      <c r="N684" s="148">
        <f>IF('StockBond Returns'!AD682=0,1,0)</f>
        <v>1</v>
      </c>
      <c r="O684">
        <f>IF( AND('StockBond Returns'!$AD682&lt;0,'StockBond Returns'!$AD682&gt;=-0.1),1,0)</f>
        <v>0</v>
      </c>
      <c r="P684">
        <f>IF( AND('StockBond Returns'!$AD682&lt;-0.1,'StockBond Returns'!$AD682&gt;=-0.2),1,0)</f>
        <v>0</v>
      </c>
      <c r="Q684">
        <f>IF( AND('StockBond Returns'!$AD682&lt;-0.2,'StockBond Returns'!$AD682&gt;=-0.3),1,0)</f>
        <v>0</v>
      </c>
      <c r="R684">
        <f>IF('StockBond Returns'!AD682&lt;-0.3,1,0)</f>
        <v>0</v>
      </c>
      <c r="S684" s="17">
        <f t="shared" ref="S684:W684" ca="1" si="1364">IF(N684=1,$E684,"")</f>
        <v>6.0961086713237536E-2</v>
      </c>
      <c r="T684" t="str">
        <f t="shared" si="1364"/>
        <v/>
      </c>
      <c r="U684" t="str">
        <f t="shared" si="1364"/>
        <v/>
      </c>
      <c r="V684" t="str">
        <f t="shared" si="1364"/>
        <v/>
      </c>
      <c r="W684" t="str">
        <f t="shared" si="1364"/>
        <v/>
      </c>
    </row>
    <row r="685" spans="1:23" ht="13" x14ac:dyDescent="0.15">
      <c r="A685">
        <f t="shared" si="30"/>
        <v>7</v>
      </c>
      <c r="B685">
        <f t="shared" si="31"/>
        <v>1927</v>
      </c>
      <c r="C685" s="149">
        <f t="shared" si="706"/>
        <v>10105</v>
      </c>
      <c r="D685" s="146">
        <f t="shared" si="9"/>
        <v>1927.4999999999486</v>
      </c>
      <c r="E685" s="147">
        <f ca="1">('StockBond Returns'!AA684+'StockBond Returns'!AC684-'Parameters &amp; Main Results'!$B$39)/'StockBond Returns'!AB684*12</f>
        <v>6.2211491398068114E-2</v>
      </c>
      <c r="F685" s="70">
        <f ca="1">'StockBond Returns'!AA684+'StockBond Returns'!AC684-'StockBond Returns'!AB684*'Distribution of Final Value'!$B$7</f>
        <v>5.1539037540650856</v>
      </c>
      <c r="G685" s="17">
        <f>1/'StockBond Returns'!M683</f>
        <v>6.6990927901638866E-2</v>
      </c>
      <c r="H685">
        <f t="shared" si="4"/>
        <v>1</v>
      </c>
      <c r="I685" s="64">
        <f t="shared" si="5"/>
        <v>0</v>
      </c>
      <c r="J685">
        <f t="shared" si="6"/>
        <v>0</v>
      </c>
      <c r="K685" s="17">
        <f t="shared" ref="K685:M685" ca="1" si="1365">IF(H685=1,$E685,"")</f>
        <v>6.2211491398068114E-2</v>
      </c>
      <c r="L685" t="str">
        <f t="shared" si="1365"/>
        <v/>
      </c>
      <c r="M685" t="str">
        <f t="shared" si="1365"/>
        <v/>
      </c>
      <c r="N685" s="148">
        <f>IF('StockBond Returns'!AD683=0,1,0)</f>
        <v>0</v>
      </c>
      <c r="O685">
        <f>IF( AND('StockBond Returns'!$AD683&lt;0,'StockBond Returns'!$AD683&gt;=-0.1),1,0)</f>
        <v>1</v>
      </c>
      <c r="P685">
        <f>IF( AND('StockBond Returns'!$AD683&lt;-0.1,'StockBond Returns'!$AD683&gt;=-0.2),1,0)</f>
        <v>0</v>
      </c>
      <c r="Q685">
        <f>IF( AND('StockBond Returns'!$AD683&lt;-0.2,'StockBond Returns'!$AD683&gt;=-0.3),1,0)</f>
        <v>0</v>
      </c>
      <c r="R685">
        <f>IF('StockBond Returns'!AD683&lt;-0.3,1,0)</f>
        <v>0</v>
      </c>
      <c r="S685" t="str">
        <f t="shared" ref="S685:W685" si="1366">IF(N685=1,$E685,"")</f>
        <v/>
      </c>
      <c r="T685" s="17">
        <f t="shared" ca="1" si="1366"/>
        <v>6.2211491398068114E-2</v>
      </c>
      <c r="U685" t="str">
        <f t="shared" si="1366"/>
        <v/>
      </c>
      <c r="V685" t="str">
        <f t="shared" si="1366"/>
        <v/>
      </c>
      <c r="W685" t="str">
        <f t="shared" si="1366"/>
        <v/>
      </c>
    </row>
    <row r="686" spans="1:23" ht="13" x14ac:dyDescent="0.15">
      <c r="A686">
        <f t="shared" si="30"/>
        <v>8</v>
      </c>
      <c r="B686">
        <f t="shared" si="31"/>
        <v>1927</v>
      </c>
      <c r="C686" s="149">
        <f t="shared" si="706"/>
        <v>10135</v>
      </c>
      <c r="D686" s="146">
        <f t="shared" si="9"/>
        <v>1927.5833333332819</v>
      </c>
      <c r="E686" s="147">
        <f ca="1">('StockBond Returns'!AA685+'StockBond Returns'!AC685-'Parameters &amp; Main Results'!$B$39)/'StockBond Returns'!AB685*12</f>
        <v>5.8407720943193499E-2</v>
      </c>
      <c r="F686" s="70">
        <f ca="1">'StockBond Returns'!AA685+'StockBond Returns'!AC685-'StockBond Returns'!AB685*'Distribution of Final Value'!$B$7</f>
        <v>4.2774771350276115</v>
      </c>
      <c r="G686" s="17">
        <f>1/'StockBond Returns'!M684</f>
        <v>6.0239481456134045E-2</v>
      </c>
      <c r="H686">
        <f t="shared" si="4"/>
        <v>1</v>
      </c>
      <c r="I686" s="64">
        <f t="shared" si="5"/>
        <v>0</v>
      </c>
      <c r="J686">
        <f t="shared" si="6"/>
        <v>0</v>
      </c>
      <c r="K686" s="17">
        <f t="shared" ref="K686:M686" ca="1" si="1367">IF(H686=1,$E686,"")</f>
        <v>5.8407720943193499E-2</v>
      </c>
      <c r="L686" t="str">
        <f t="shared" si="1367"/>
        <v/>
      </c>
      <c r="M686" t="str">
        <f t="shared" si="1367"/>
        <v/>
      </c>
      <c r="N686" s="148">
        <f>IF('StockBond Returns'!AD684=0,1,0)</f>
        <v>1</v>
      </c>
      <c r="O686">
        <f>IF( AND('StockBond Returns'!$AD684&lt;0,'StockBond Returns'!$AD684&gt;=-0.1),1,0)</f>
        <v>0</v>
      </c>
      <c r="P686">
        <f>IF( AND('StockBond Returns'!$AD684&lt;-0.1,'StockBond Returns'!$AD684&gt;=-0.2),1,0)</f>
        <v>0</v>
      </c>
      <c r="Q686">
        <f>IF( AND('StockBond Returns'!$AD684&lt;-0.2,'StockBond Returns'!$AD684&gt;=-0.3),1,0)</f>
        <v>0</v>
      </c>
      <c r="R686">
        <f>IF('StockBond Returns'!AD684&lt;-0.3,1,0)</f>
        <v>0</v>
      </c>
      <c r="S686" s="17">
        <f t="shared" ref="S686:W686" ca="1" si="1368">IF(N686=1,$E686,"")</f>
        <v>5.8407720943193499E-2</v>
      </c>
      <c r="T686" t="str">
        <f t="shared" si="1368"/>
        <v/>
      </c>
      <c r="U686" t="str">
        <f t="shared" si="1368"/>
        <v/>
      </c>
      <c r="V686" t="str">
        <f t="shared" si="1368"/>
        <v/>
      </c>
      <c r="W686" t="str">
        <f t="shared" si="1368"/>
        <v/>
      </c>
    </row>
    <row r="687" spans="1:23" ht="13" x14ac:dyDescent="0.15">
      <c r="A687">
        <f t="shared" si="30"/>
        <v>9</v>
      </c>
      <c r="B687">
        <f t="shared" si="31"/>
        <v>1927</v>
      </c>
      <c r="C687" s="149">
        <f t="shared" si="706"/>
        <v>10166</v>
      </c>
      <c r="D687" s="146">
        <f t="shared" si="9"/>
        <v>1927.6666666666151</v>
      </c>
      <c r="E687" s="147">
        <f ca="1">('StockBond Returns'!AA686+'StockBond Returns'!AC686-'Parameters &amp; Main Results'!$B$39)/'StockBond Returns'!AB686*12</f>
        <v>5.6224335811282319E-2</v>
      </c>
      <c r="F687" s="70">
        <f ca="1">'StockBond Returns'!AA686+'StockBond Returns'!AC686-'StockBond Returns'!AB686*'Distribution of Final Value'!$B$7</f>
        <v>3.829225215120351</v>
      </c>
      <c r="G687" s="17">
        <f>1/'StockBond Returns'!M685</f>
        <v>5.7265644403255662E-2</v>
      </c>
      <c r="H687">
        <f t="shared" si="4"/>
        <v>1</v>
      </c>
      <c r="I687" s="64">
        <f t="shared" si="5"/>
        <v>0</v>
      </c>
      <c r="J687">
        <f t="shared" si="6"/>
        <v>0</v>
      </c>
      <c r="K687" s="17">
        <f t="shared" ref="K687:M687" ca="1" si="1369">IF(H687=1,$E687,"")</f>
        <v>5.6224335811282319E-2</v>
      </c>
      <c r="L687" t="str">
        <f t="shared" si="1369"/>
        <v/>
      </c>
      <c r="M687" t="str">
        <f t="shared" si="1369"/>
        <v/>
      </c>
      <c r="N687" s="148">
        <f>IF('StockBond Returns'!AD685=0,1,0)</f>
        <v>1</v>
      </c>
      <c r="O687">
        <f>IF( AND('StockBond Returns'!$AD685&lt;0,'StockBond Returns'!$AD685&gt;=-0.1),1,0)</f>
        <v>0</v>
      </c>
      <c r="P687">
        <f>IF( AND('StockBond Returns'!$AD685&lt;-0.1,'StockBond Returns'!$AD685&gt;=-0.2),1,0)</f>
        <v>0</v>
      </c>
      <c r="Q687">
        <f>IF( AND('StockBond Returns'!$AD685&lt;-0.2,'StockBond Returns'!$AD685&gt;=-0.3),1,0)</f>
        <v>0</v>
      </c>
      <c r="R687">
        <f>IF('StockBond Returns'!AD685&lt;-0.3,1,0)</f>
        <v>0</v>
      </c>
      <c r="S687" s="17">
        <f t="shared" ref="S687:W687" ca="1" si="1370">IF(N687=1,$E687,"")</f>
        <v>5.6224335811282319E-2</v>
      </c>
      <c r="T687" t="str">
        <f t="shared" si="1370"/>
        <v/>
      </c>
      <c r="U687" t="str">
        <f t="shared" si="1370"/>
        <v/>
      </c>
      <c r="V687" t="str">
        <f t="shared" si="1370"/>
        <v/>
      </c>
      <c r="W687" t="str">
        <f t="shared" si="1370"/>
        <v/>
      </c>
    </row>
    <row r="688" spans="1:23" ht="13" x14ac:dyDescent="0.15">
      <c r="A688">
        <f t="shared" si="30"/>
        <v>10</v>
      </c>
      <c r="B688">
        <f t="shared" si="31"/>
        <v>1927</v>
      </c>
      <c r="C688" s="149">
        <f t="shared" si="706"/>
        <v>10196</v>
      </c>
      <c r="D688" s="146">
        <f t="shared" si="9"/>
        <v>1927.7499999999484</v>
      </c>
      <c r="E688" s="147">
        <f ca="1">('StockBond Returns'!AA687+'StockBond Returns'!AC687-'Parameters &amp; Main Results'!$B$39)/'StockBond Returns'!AB687*12</f>
        <v>5.5260330703272881E-2</v>
      </c>
      <c r="F688" s="70">
        <f ca="1">'StockBond Returns'!AA687+'StockBond Returns'!AC687-'StockBond Returns'!AB687*'Distribution of Final Value'!$B$7</f>
        <v>3.5524502182233189</v>
      </c>
      <c r="G688" s="17">
        <f>1/'StockBond Returns'!M686</f>
        <v>5.5465891060044618E-2</v>
      </c>
      <c r="H688">
        <f t="shared" si="4"/>
        <v>1</v>
      </c>
      <c r="I688" s="64">
        <f t="shared" si="5"/>
        <v>0</v>
      </c>
      <c r="J688">
        <f t="shared" si="6"/>
        <v>0</v>
      </c>
      <c r="K688" s="17">
        <f t="shared" ref="K688:M688" ca="1" si="1371">IF(H688=1,$E688,"")</f>
        <v>5.5260330703272881E-2</v>
      </c>
      <c r="L688" t="str">
        <f t="shared" si="1371"/>
        <v/>
      </c>
      <c r="M688" t="str">
        <f t="shared" si="1371"/>
        <v/>
      </c>
      <c r="N688" s="148">
        <f>IF('StockBond Returns'!AD686=0,1,0)</f>
        <v>1</v>
      </c>
      <c r="O688">
        <f>IF( AND('StockBond Returns'!$AD686&lt;0,'StockBond Returns'!$AD686&gt;=-0.1),1,0)</f>
        <v>0</v>
      </c>
      <c r="P688">
        <f>IF( AND('StockBond Returns'!$AD686&lt;-0.1,'StockBond Returns'!$AD686&gt;=-0.2),1,0)</f>
        <v>0</v>
      </c>
      <c r="Q688">
        <f>IF( AND('StockBond Returns'!$AD686&lt;-0.2,'StockBond Returns'!$AD686&gt;=-0.3),1,0)</f>
        <v>0</v>
      </c>
      <c r="R688">
        <f>IF('StockBond Returns'!AD686&lt;-0.3,1,0)</f>
        <v>0</v>
      </c>
      <c r="S688" s="17">
        <f t="shared" ref="S688:W688" ca="1" si="1372">IF(N688=1,$E688,"")</f>
        <v>5.5260330703272881E-2</v>
      </c>
      <c r="T688" t="str">
        <f t="shared" si="1372"/>
        <v/>
      </c>
      <c r="U688" t="str">
        <f t="shared" si="1372"/>
        <v/>
      </c>
      <c r="V688" t="str">
        <f t="shared" si="1372"/>
        <v/>
      </c>
      <c r="W688" t="str">
        <f t="shared" si="1372"/>
        <v/>
      </c>
    </row>
    <row r="689" spans="1:23" ht="13" x14ac:dyDescent="0.15">
      <c r="A689">
        <f t="shared" si="30"/>
        <v>11</v>
      </c>
      <c r="B689">
        <f t="shared" si="31"/>
        <v>1927</v>
      </c>
      <c r="C689" s="149">
        <f t="shared" si="706"/>
        <v>10227</v>
      </c>
      <c r="D689" s="146">
        <f t="shared" si="9"/>
        <v>1927.8333333332816</v>
      </c>
      <c r="E689" s="147">
        <f ca="1">('StockBond Returns'!AA688+'StockBond Returns'!AC688-'Parameters &amp; Main Results'!$B$39)/'StockBond Returns'!AB688*12</f>
        <v>5.7483794291465815E-2</v>
      </c>
      <c r="F689" s="70">
        <f ca="1">'StockBond Returns'!AA688+'StockBond Returns'!AC688-'StockBond Returns'!AB688*'Distribution of Final Value'!$B$7</f>
        <v>4.0915969845484312</v>
      </c>
      <c r="G689" s="17">
        <f>1/'StockBond Returns'!M687</f>
        <v>5.7055728415901244E-2</v>
      </c>
      <c r="H689">
        <f t="shared" si="4"/>
        <v>1</v>
      </c>
      <c r="I689" s="64">
        <f t="shared" si="5"/>
        <v>0</v>
      </c>
      <c r="J689">
        <f t="shared" si="6"/>
        <v>0</v>
      </c>
      <c r="K689" s="17">
        <f t="shared" ref="K689:M689" ca="1" si="1373">IF(H689=1,$E689,"")</f>
        <v>5.7483794291465815E-2</v>
      </c>
      <c r="L689" t="str">
        <f t="shared" si="1373"/>
        <v/>
      </c>
      <c r="M689" t="str">
        <f t="shared" si="1373"/>
        <v/>
      </c>
      <c r="N689" s="148">
        <f>IF('StockBond Returns'!AD687=0,1,0)</f>
        <v>0</v>
      </c>
      <c r="O689">
        <f>IF( AND('StockBond Returns'!$AD687&lt;0,'StockBond Returns'!$AD687&gt;=-0.1),1,0)</f>
        <v>1</v>
      </c>
      <c r="P689">
        <f>IF( AND('StockBond Returns'!$AD687&lt;-0.1,'StockBond Returns'!$AD687&gt;=-0.2),1,0)</f>
        <v>0</v>
      </c>
      <c r="Q689">
        <f>IF( AND('StockBond Returns'!$AD687&lt;-0.2,'StockBond Returns'!$AD687&gt;=-0.3),1,0)</f>
        <v>0</v>
      </c>
      <c r="R689">
        <f>IF('StockBond Returns'!AD687&lt;-0.3,1,0)</f>
        <v>0</v>
      </c>
      <c r="S689" t="str">
        <f t="shared" ref="S689:W689" si="1374">IF(N689=1,$E689,"")</f>
        <v/>
      </c>
      <c r="T689" s="17">
        <f t="shared" ca="1" si="1374"/>
        <v>5.7483794291465815E-2</v>
      </c>
      <c r="U689" t="str">
        <f t="shared" si="1374"/>
        <v/>
      </c>
      <c r="V689" t="str">
        <f t="shared" si="1374"/>
        <v/>
      </c>
      <c r="W689" t="str">
        <f t="shared" si="1374"/>
        <v/>
      </c>
    </row>
    <row r="690" spans="1:23" ht="13" x14ac:dyDescent="0.15">
      <c r="A690">
        <f t="shared" si="30"/>
        <v>12</v>
      </c>
      <c r="B690">
        <f t="shared" si="31"/>
        <v>1927</v>
      </c>
      <c r="C690" s="149">
        <f t="shared" si="706"/>
        <v>10258</v>
      </c>
      <c r="D690" s="146">
        <f t="shared" si="9"/>
        <v>1927.9166666666149</v>
      </c>
      <c r="E690" s="147">
        <f ca="1">('StockBond Returns'!AA689+'StockBond Returns'!AC689-'Parameters &amp; Main Results'!$B$39)/'StockBond Returns'!AB689*12</f>
        <v>5.4405936518631536E-2</v>
      </c>
      <c r="F690" s="70">
        <f ca="1">'StockBond Returns'!AA689+'StockBond Returns'!AC689-'StockBond Returns'!AB689*'Distribution of Final Value'!$B$7</f>
        <v>3.4729294923952754</v>
      </c>
      <c r="G690" s="17">
        <f>1/'StockBond Returns'!M688</f>
        <v>5.4293955918969572E-2</v>
      </c>
      <c r="H690">
        <f t="shared" si="4"/>
        <v>1</v>
      </c>
      <c r="I690" s="64">
        <f t="shared" si="5"/>
        <v>0</v>
      </c>
      <c r="J690">
        <f t="shared" si="6"/>
        <v>0</v>
      </c>
      <c r="K690" s="17">
        <f t="shared" ref="K690:M690" ca="1" si="1375">IF(H690=1,$E690,"")</f>
        <v>5.4405936518631536E-2</v>
      </c>
      <c r="L690" t="str">
        <f t="shared" si="1375"/>
        <v/>
      </c>
      <c r="M690" t="str">
        <f t="shared" si="1375"/>
        <v/>
      </c>
      <c r="N690" s="148">
        <f>IF('StockBond Returns'!AD688=0,1,0)</f>
        <v>1</v>
      </c>
      <c r="O690">
        <f>IF( AND('StockBond Returns'!$AD688&lt;0,'StockBond Returns'!$AD688&gt;=-0.1),1,0)</f>
        <v>0</v>
      </c>
      <c r="P690">
        <f>IF( AND('StockBond Returns'!$AD688&lt;-0.1,'StockBond Returns'!$AD688&gt;=-0.2),1,0)</f>
        <v>0</v>
      </c>
      <c r="Q690">
        <f>IF( AND('StockBond Returns'!$AD688&lt;-0.2,'StockBond Returns'!$AD688&gt;=-0.3),1,0)</f>
        <v>0</v>
      </c>
      <c r="R690">
        <f>IF('StockBond Returns'!AD688&lt;-0.3,1,0)</f>
        <v>0</v>
      </c>
      <c r="S690" s="17">
        <f t="shared" ref="S690:W690" ca="1" si="1376">IF(N690=1,$E690,"")</f>
        <v>5.4405936518631536E-2</v>
      </c>
      <c r="T690" t="str">
        <f t="shared" si="1376"/>
        <v/>
      </c>
      <c r="U690" t="str">
        <f t="shared" si="1376"/>
        <v/>
      </c>
      <c r="V690" t="str">
        <f t="shared" si="1376"/>
        <v/>
      </c>
      <c r="W690" t="str">
        <f t="shared" si="1376"/>
        <v/>
      </c>
    </row>
    <row r="691" spans="1:23" ht="13" x14ac:dyDescent="0.15">
      <c r="A691">
        <f t="shared" si="30"/>
        <v>1</v>
      </c>
      <c r="B691">
        <f t="shared" si="31"/>
        <v>1928</v>
      </c>
      <c r="C691" s="149">
        <f t="shared" si="706"/>
        <v>10287</v>
      </c>
      <c r="D691" s="146">
        <f t="shared" si="9"/>
        <v>1927.9999999999482</v>
      </c>
      <c r="E691" s="147">
        <f ca="1">('StockBond Returns'!AA690+'StockBond Returns'!AC690-'Parameters &amp; Main Results'!$B$39)/'StockBond Returns'!AB690*12</f>
        <v>5.3642917340300855E-2</v>
      </c>
      <c r="F691" s="70">
        <f ca="1">'StockBond Returns'!AA690+'StockBond Returns'!AC690-'StockBond Returns'!AB690*'Distribution of Final Value'!$B$7</f>
        <v>3.2976499888928537</v>
      </c>
      <c r="G691" s="17">
        <f>1/'StockBond Returns'!M689</f>
        <v>5.3021660672335512E-2</v>
      </c>
      <c r="H691">
        <f t="shared" si="4"/>
        <v>1</v>
      </c>
      <c r="I691" s="64">
        <f t="shared" si="5"/>
        <v>0</v>
      </c>
      <c r="J691">
        <f t="shared" si="6"/>
        <v>0</v>
      </c>
      <c r="K691" s="17">
        <f t="shared" ref="K691:M691" ca="1" si="1377">IF(H691=1,$E691,"")</f>
        <v>5.3642917340300855E-2</v>
      </c>
      <c r="L691" t="str">
        <f t="shared" si="1377"/>
        <v/>
      </c>
      <c r="M691" t="str">
        <f t="shared" si="1377"/>
        <v/>
      </c>
      <c r="N691" s="148">
        <f>IF('StockBond Returns'!AD689=0,1,0)</f>
        <v>1</v>
      </c>
      <c r="O691">
        <f>IF( AND('StockBond Returns'!$AD689&lt;0,'StockBond Returns'!$AD689&gt;=-0.1),1,0)</f>
        <v>0</v>
      </c>
      <c r="P691">
        <f>IF( AND('StockBond Returns'!$AD689&lt;-0.1,'StockBond Returns'!$AD689&gt;=-0.2),1,0)</f>
        <v>0</v>
      </c>
      <c r="Q691">
        <f>IF( AND('StockBond Returns'!$AD689&lt;-0.2,'StockBond Returns'!$AD689&gt;=-0.3),1,0)</f>
        <v>0</v>
      </c>
      <c r="R691">
        <f>IF('StockBond Returns'!AD689&lt;-0.3,1,0)</f>
        <v>0</v>
      </c>
      <c r="S691" s="17">
        <f t="shared" ref="S691:W691" ca="1" si="1378">IF(N691=1,$E691,"")</f>
        <v>5.3642917340300855E-2</v>
      </c>
      <c r="T691" t="str">
        <f t="shared" si="1378"/>
        <v/>
      </c>
      <c r="U691" t="str">
        <f t="shared" si="1378"/>
        <v/>
      </c>
      <c r="V691" t="str">
        <f t="shared" si="1378"/>
        <v/>
      </c>
      <c r="W691" t="str">
        <f t="shared" si="1378"/>
        <v/>
      </c>
    </row>
    <row r="692" spans="1:23" ht="13" x14ac:dyDescent="0.15">
      <c r="A692">
        <f t="shared" si="30"/>
        <v>2</v>
      </c>
      <c r="B692">
        <f t="shared" si="31"/>
        <v>1928</v>
      </c>
      <c r="C692" s="149">
        <f t="shared" si="706"/>
        <v>10318</v>
      </c>
      <c r="D692" s="146">
        <f t="shared" si="9"/>
        <v>1928.0833333332814</v>
      </c>
      <c r="E692" s="147">
        <f ca="1">('StockBond Returns'!AA691+'StockBond Returns'!AC691-'Parameters &amp; Main Results'!$B$39)/'StockBond Returns'!AB691*12</f>
        <v>5.3914173592148118E-2</v>
      </c>
      <c r="F692" s="70">
        <f ca="1">'StockBond Returns'!AA691+'StockBond Returns'!AC691-'StockBond Returns'!AB691*'Distribution of Final Value'!$B$7</f>
        <v>3.2969081746879478</v>
      </c>
      <c r="G692" s="17">
        <f>1/'StockBond Returns'!M690</f>
        <v>5.3053098519930224E-2</v>
      </c>
      <c r="H692">
        <f t="shared" si="4"/>
        <v>1</v>
      </c>
      <c r="I692" s="64">
        <f t="shared" si="5"/>
        <v>0</v>
      </c>
      <c r="J692">
        <f t="shared" si="6"/>
        <v>0</v>
      </c>
      <c r="K692" s="17">
        <f t="shared" ref="K692:M692" ca="1" si="1379">IF(H692=1,$E692,"")</f>
        <v>5.3914173592148118E-2</v>
      </c>
      <c r="L692" t="str">
        <f t="shared" si="1379"/>
        <v/>
      </c>
      <c r="M692" t="str">
        <f t="shared" si="1379"/>
        <v/>
      </c>
      <c r="N692" s="148">
        <f>IF('StockBond Returns'!AD690=0,1,0)</f>
        <v>0</v>
      </c>
      <c r="O692">
        <f>IF( AND('StockBond Returns'!$AD690&lt;0,'StockBond Returns'!$AD690&gt;=-0.1),1,0)</f>
        <v>1</v>
      </c>
      <c r="P692">
        <f>IF( AND('StockBond Returns'!$AD690&lt;-0.1,'StockBond Returns'!$AD690&gt;=-0.2),1,0)</f>
        <v>0</v>
      </c>
      <c r="Q692">
        <f>IF( AND('StockBond Returns'!$AD690&lt;-0.2,'StockBond Returns'!$AD690&gt;=-0.3),1,0)</f>
        <v>0</v>
      </c>
      <c r="R692">
        <f>IF('StockBond Returns'!AD690&lt;-0.3,1,0)</f>
        <v>0</v>
      </c>
      <c r="S692" t="str">
        <f t="shared" ref="S692:W692" si="1380">IF(N692=1,$E692,"")</f>
        <v/>
      </c>
      <c r="T692" s="17">
        <f t="shared" ca="1" si="1380"/>
        <v>5.3914173592148118E-2</v>
      </c>
      <c r="U692" t="str">
        <f t="shared" si="1380"/>
        <v/>
      </c>
      <c r="V692" t="str">
        <f t="shared" si="1380"/>
        <v/>
      </c>
      <c r="W692" t="str">
        <f t="shared" si="1380"/>
        <v/>
      </c>
    </row>
    <row r="693" spans="1:23" ht="13" x14ac:dyDescent="0.15">
      <c r="A693">
        <f t="shared" si="30"/>
        <v>3</v>
      </c>
      <c r="B693">
        <f t="shared" si="31"/>
        <v>1928</v>
      </c>
      <c r="C693" s="149">
        <f t="shared" si="706"/>
        <v>10348</v>
      </c>
      <c r="D693" s="146">
        <f t="shared" si="9"/>
        <v>1928.1666666666147</v>
      </c>
      <c r="E693" s="147">
        <f ca="1">('StockBond Returns'!AA692+'StockBond Returns'!AC692-'Parameters &amp; Main Results'!$B$39)/'StockBond Returns'!AB692*12</f>
        <v>5.4068484625145095E-2</v>
      </c>
      <c r="F693" s="70">
        <f ca="1">'StockBond Returns'!AA692+'StockBond Returns'!AC692-'StockBond Returns'!AB692*'Distribution of Final Value'!$B$7</f>
        <v>3.2563632162242708</v>
      </c>
      <c r="G693" s="17">
        <f>1/'StockBond Returns'!M691</f>
        <v>5.3181630986586598E-2</v>
      </c>
      <c r="H693">
        <f t="shared" si="4"/>
        <v>1</v>
      </c>
      <c r="I693" s="64">
        <f t="shared" si="5"/>
        <v>0</v>
      </c>
      <c r="J693">
        <f t="shared" si="6"/>
        <v>0</v>
      </c>
      <c r="K693" s="17">
        <f t="shared" ref="K693:M693" ca="1" si="1381">IF(H693=1,$E693,"")</f>
        <v>5.4068484625145095E-2</v>
      </c>
      <c r="L693" t="str">
        <f t="shared" si="1381"/>
        <v/>
      </c>
      <c r="M693" t="str">
        <f t="shared" si="1381"/>
        <v/>
      </c>
      <c r="N693" s="148">
        <f>IF('StockBond Returns'!AD691=0,1,0)</f>
        <v>0</v>
      </c>
      <c r="O693">
        <f>IF( AND('StockBond Returns'!$AD691&lt;0,'StockBond Returns'!$AD691&gt;=-0.1),1,0)</f>
        <v>1</v>
      </c>
      <c r="P693">
        <f>IF( AND('StockBond Returns'!$AD691&lt;-0.1,'StockBond Returns'!$AD691&gt;=-0.2),1,0)</f>
        <v>0</v>
      </c>
      <c r="Q693">
        <f>IF( AND('StockBond Returns'!$AD691&lt;-0.2,'StockBond Returns'!$AD691&gt;=-0.3),1,0)</f>
        <v>0</v>
      </c>
      <c r="R693">
        <f>IF('StockBond Returns'!AD691&lt;-0.3,1,0)</f>
        <v>0</v>
      </c>
      <c r="S693" t="str">
        <f t="shared" ref="S693:W693" si="1382">IF(N693=1,$E693,"")</f>
        <v/>
      </c>
      <c r="T693" s="17">
        <f t="shared" ca="1" si="1382"/>
        <v>5.4068484625145095E-2</v>
      </c>
      <c r="U693" t="str">
        <f t="shared" si="1382"/>
        <v/>
      </c>
      <c r="V693" t="str">
        <f t="shared" si="1382"/>
        <v/>
      </c>
      <c r="W693" t="str">
        <f t="shared" si="1382"/>
        <v/>
      </c>
    </row>
    <row r="694" spans="1:23" ht="13" x14ac:dyDescent="0.15">
      <c r="A694">
        <f t="shared" si="30"/>
        <v>4</v>
      </c>
      <c r="B694">
        <f t="shared" si="31"/>
        <v>1928</v>
      </c>
      <c r="C694" s="149">
        <f t="shared" si="706"/>
        <v>10379</v>
      </c>
      <c r="D694" s="146">
        <f t="shared" si="9"/>
        <v>1928.2499999999479</v>
      </c>
      <c r="E694" s="147">
        <f ca="1">('StockBond Returns'!AA693+'StockBond Returns'!AC693-'Parameters &amp; Main Results'!$B$39)/'StockBond Returns'!AB693*12</f>
        <v>5.0043128401124987E-2</v>
      </c>
      <c r="F694" s="70">
        <f ca="1">'StockBond Returns'!AA693+'StockBond Returns'!AC693-'StockBond Returns'!AB693*'Distribution of Final Value'!$B$7</f>
        <v>2.3013945079969851</v>
      </c>
      <c r="G694" s="17">
        <f>1/'StockBond Returns'!M692</f>
        <v>4.7835279002453004E-2</v>
      </c>
      <c r="H694">
        <f t="shared" si="4"/>
        <v>0</v>
      </c>
      <c r="I694" s="64">
        <f t="shared" si="5"/>
        <v>1</v>
      </c>
      <c r="J694">
        <f t="shared" si="6"/>
        <v>1</v>
      </c>
      <c r="K694" t="str">
        <f t="shared" ref="K694:M694" si="1383">IF(H694=1,$E694,"")</f>
        <v/>
      </c>
      <c r="L694" s="17">
        <f t="shared" ca="1" si="1383"/>
        <v>5.0043128401124987E-2</v>
      </c>
      <c r="M694" s="17">
        <f t="shared" ca="1" si="1383"/>
        <v>5.0043128401124987E-2</v>
      </c>
      <c r="N694" s="148">
        <f>IF('StockBond Returns'!AD692=0,1,0)</f>
        <v>1</v>
      </c>
      <c r="O694">
        <f>IF( AND('StockBond Returns'!$AD692&lt;0,'StockBond Returns'!$AD692&gt;=-0.1),1,0)</f>
        <v>0</v>
      </c>
      <c r="P694">
        <f>IF( AND('StockBond Returns'!$AD692&lt;-0.1,'StockBond Returns'!$AD692&gt;=-0.2),1,0)</f>
        <v>0</v>
      </c>
      <c r="Q694">
        <f>IF( AND('StockBond Returns'!$AD692&lt;-0.2,'StockBond Returns'!$AD692&gt;=-0.3),1,0)</f>
        <v>0</v>
      </c>
      <c r="R694">
        <f>IF('StockBond Returns'!AD692&lt;-0.3,1,0)</f>
        <v>0</v>
      </c>
      <c r="S694" s="17">
        <f t="shared" ref="S694:W694" ca="1" si="1384">IF(N694=1,$E694,"")</f>
        <v>5.0043128401124987E-2</v>
      </c>
      <c r="T694" t="str">
        <f t="shared" si="1384"/>
        <v/>
      </c>
      <c r="U694" t="str">
        <f t="shared" si="1384"/>
        <v/>
      </c>
      <c r="V694" t="str">
        <f t="shared" si="1384"/>
        <v/>
      </c>
      <c r="W694" t="str">
        <f t="shared" si="1384"/>
        <v/>
      </c>
    </row>
    <row r="695" spans="1:23" ht="13" x14ac:dyDescent="0.15">
      <c r="A695">
        <f t="shared" si="30"/>
        <v>5</v>
      </c>
      <c r="B695">
        <f t="shared" si="31"/>
        <v>1928</v>
      </c>
      <c r="C695" s="149">
        <f t="shared" si="706"/>
        <v>10409</v>
      </c>
      <c r="D695" s="146">
        <f t="shared" si="9"/>
        <v>1928.3333333332812</v>
      </c>
      <c r="E695" s="147">
        <f ca="1">('StockBond Returns'!AA694+'StockBond Returns'!AC694-'Parameters &amp; Main Results'!$B$39)/'StockBond Returns'!AB694*12</f>
        <v>4.8922727104359701E-2</v>
      </c>
      <c r="F695" s="70">
        <f ca="1">'StockBond Returns'!AA694+'StockBond Returns'!AC694-'StockBond Returns'!AB694*'Distribution of Final Value'!$B$7</f>
        <v>1.9682001476130147</v>
      </c>
      <c r="G695" s="17">
        <f>1/'StockBond Returns'!M693</f>
        <v>4.6207671202299391E-2</v>
      </c>
      <c r="H695">
        <f t="shared" si="4"/>
        <v>0</v>
      </c>
      <c r="I695" s="64">
        <f t="shared" si="5"/>
        <v>1</v>
      </c>
      <c r="J695">
        <f t="shared" si="6"/>
        <v>1</v>
      </c>
      <c r="K695" t="str">
        <f t="shared" ref="K695:M695" si="1385">IF(H695=1,$E695,"")</f>
        <v/>
      </c>
      <c r="L695" s="17">
        <f t="shared" ca="1" si="1385"/>
        <v>4.8922727104359701E-2</v>
      </c>
      <c r="M695" s="17">
        <f t="shared" ca="1" si="1385"/>
        <v>4.8922727104359701E-2</v>
      </c>
      <c r="N695" s="148">
        <f>IF('StockBond Returns'!AD693=0,1,0)</f>
        <v>1</v>
      </c>
      <c r="O695">
        <f>IF( AND('StockBond Returns'!$AD693&lt;0,'StockBond Returns'!$AD693&gt;=-0.1),1,0)</f>
        <v>0</v>
      </c>
      <c r="P695">
        <f>IF( AND('StockBond Returns'!$AD693&lt;-0.1,'StockBond Returns'!$AD693&gt;=-0.2),1,0)</f>
        <v>0</v>
      </c>
      <c r="Q695">
        <f>IF( AND('StockBond Returns'!$AD693&lt;-0.2,'StockBond Returns'!$AD693&gt;=-0.3),1,0)</f>
        <v>0</v>
      </c>
      <c r="R695">
        <f>IF('StockBond Returns'!AD693&lt;-0.3,1,0)</f>
        <v>0</v>
      </c>
      <c r="S695" s="17">
        <f t="shared" ref="S695:W695" ca="1" si="1386">IF(N695=1,$E695,"")</f>
        <v>4.8922727104359701E-2</v>
      </c>
      <c r="T695" t="str">
        <f t="shared" si="1386"/>
        <v/>
      </c>
      <c r="U695" t="str">
        <f t="shared" si="1386"/>
        <v/>
      </c>
      <c r="V695" t="str">
        <f t="shared" si="1386"/>
        <v/>
      </c>
      <c r="W695" t="str">
        <f t="shared" si="1386"/>
        <v/>
      </c>
    </row>
    <row r="696" spans="1:23" ht="13" x14ac:dyDescent="0.15">
      <c r="A696">
        <f t="shared" si="30"/>
        <v>6</v>
      </c>
      <c r="B696">
        <f t="shared" si="31"/>
        <v>1928</v>
      </c>
      <c r="C696" s="149">
        <f t="shared" si="706"/>
        <v>10440</v>
      </c>
      <c r="D696" s="146">
        <f t="shared" si="9"/>
        <v>1928.4166666666144</v>
      </c>
      <c r="E696" s="147">
        <f ca="1">('StockBond Returns'!AA695+'StockBond Returns'!AC695-'Parameters &amp; Main Results'!$B$39)/'StockBond Returns'!AB695*12</f>
        <v>4.8820727867716102E-2</v>
      </c>
      <c r="F696" s="70">
        <f ca="1">'StockBond Returns'!AA695+'StockBond Returns'!AC695-'StockBond Returns'!AB695*'Distribution of Final Value'!$B$7</f>
        <v>1.9270422363823254</v>
      </c>
      <c r="G696" s="17">
        <f>1/'StockBond Returns'!M694</f>
        <v>4.5802787839629877E-2</v>
      </c>
      <c r="H696">
        <f t="shared" si="4"/>
        <v>0</v>
      </c>
      <c r="I696" s="64">
        <f t="shared" si="5"/>
        <v>1</v>
      </c>
      <c r="J696">
        <f t="shared" si="6"/>
        <v>1</v>
      </c>
      <c r="K696" t="str">
        <f t="shared" ref="K696:M696" si="1387">IF(H696=1,$E696,"")</f>
        <v/>
      </c>
      <c r="L696" s="17">
        <f t="shared" ca="1" si="1387"/>
        <v>4.8820727867716102E-2</v>
      </c>
      <c r="M696" s="17">
        <f t="shared" ca="1" si="1387"/>
        <v>4.8820727867716102E-2</v>
      </c>
      <c r="N696" s="148">
        <f>IF('StockBond Returns'!AD694=0,1,0)</f>
        <v>1</v>
      </c>
      <c r="O696">
        <f>IF( AND('StockBond Returns'!$AD694&lt;0,'StockBond Returns'!$AD694&gt;=-0.1),1,0)</f>
        <v>0</v>
      </c>
      <c r="P696">
        <f>IF( AND('StockBond Returns'!$AD694&lt;-0.1,'StockBond Returns'!$AD694&gt;=-0.2),1,0)</f>
        <v>0</v>
      </c>
      <c r="Q696">
        <f>IF( AND('StockBond Returns'!$AD694&lt;-0.2,'StockBond Returns'!$AD694&gt;=-0.3),1,0)</f>
        <v>0</v>
      </c>
      <c r="R696">
        <f>IF('StockBond Returns'!AD694&lt;-0.3,1,0)</f>
        <v>0</v>
      </c>
      <c r="S696" s="17">
        <f t="shared" ref="S696:W696" ca="1" si="1388">IF(N696=1,$E696,"")</f>
        <v>4.8820727867716102E-2</v>
      </c>
      <c r="T696" t="str">
        <f t="shared" si="1388"/>
        <v/>
      </c>
      <c r="U696" t="str">
        <f t="shared" si="1388"/>
        <v/>
      </c>
      <c r="V696" t="str">
        <f t="shared" si="1388"/>
        <v/>
      </c>
      <c r="W696" t="str">
        <f t="shared" si="1388"/>
        <v/>
      </c>
    </row>
    <row r="697" spans="1:23" ht="13" x14ac:dyDescent="0.15">
      <c r="A697">
        <f t="shared" si="30"/>
        <v>7</v>
      </c>
      <c r="B697">
        <f t="shared" si="31"/>
        <v>1928</v>
      </c>
      <c r="C697" s="149">
        <f t="shared" si="706"/>
        <v>10471</v>
      </c>
      <c r="D697" s="146">
        <f t="shared" si="9"/>
        <v>1928.4999999999477</v>
      </c>
      <c r="E697" s="147">
        <f ca="1">('StockBond Returns'!AA696+'StockBond Returns'!AC696-'Parameters &amp; Main Results'!$B$39)/'StockBond Returns'!AB696*12</f>
        <v>5.0137716020742698E-2</v>
      </c>
      <c r="F697" s="70">
        <f ca="1">'StockBond Returns'!AA696+'StockBond Returns'!AC696-'StockBond Returns'!AB696*'Distribution of Final Value'!$B$7</f>
        <v>2.1957553961115863</v>
      </c>
      <c r="G697" s="17">
        <f>1/'StockBond Returns'!M695</f>
        <v>4.7392590250977369E-2</v>
      </c>
      <c r="H697">
        <f t="shared" si="4"/>
        <v>0</v>
      </c>
      <c r="I697" s="64">
        <f t="shared" si="5"/>
        <v>1</v>
      </c>
      <c r="J697">
        <f t="shared" si="6"/>
        <v>0</v>
      </c>
      <c r="K697" t="str">
        <f t="shared" ref="K697:M697" si="1389">IF(H697=1,$E697,"")</f>
        <v/>
      </c>
      <c r="L697" s="17">
        <f t="shared" ca="1" si="1389"/>
        <v>5.0137716020742698E-2</v>
      </c>
      <c r="M697" t="str">
        <f t="shared" si="1389"/>
        <v/>
      </c>
      <c r="N697" s="148">
        <f>IF('StockBond Returns'!AD695=0,1,0)</f>
        <v>0</v>
      </c>
      <c r="O697">
        <f>IF( AND('StockBond Returns'!$AD695&lt;0,'StockBond Returns'!$AD695&gt;=-0.1),1,0)</f>
        <v>1</v>
      </c>
      <c r="P697">
        <f>IF( AND('StockBond Returns'!$AD695&lt;-0.1,'StockBond Returns'!$AD695&gt;=-0.2),1,0)</f>
        <v>0</v>
      </c>
      <c r="Q697">
        <f>IF( AND('StockBond Returns'!$AD695&lt;-0.2,'StockBond Returns'!$AD695&gt;=-0.3),1,0)</f>
        <v>0</v>
      </c>
      <c r="R697">
        <f>IF('StockBond Returns'!AD695&lt;-0.3,1,0)</f>
        <v>0</v>
      </c>
      <c r="S697" t="str">
        <f t="shared" ref="S697:W697" si="1390">IF(N697=1,$E697,"")</f>
        <v/>
      </c>
      <c r="T697" s="17">
        <f t="shared" ca="1" si="1390"/>
        <v>5.0137716020742698E-2</v>
      </c>
      <c r="U697" t="str">
        <f t="shared" si="1390"/>
        <v/>
      </c>
      <c r="V697" t="str">
        <f t="shared" si="1390"/>
        <v/>
      </c>
      <c r="W697" t="str">
        <f t="shared" si="1390"/>
        <v/>
      </c>
    </row>
    <row r="698" spans="1:23" ht="13" x14ac:dyDescent="0.15">
      <c r="A698">
        <f t="shared" si="30"/>
        <v>8</v>
      </c>
      <c r="B698">
        <f t="shared" si="31"/>
        <v>1928</v>
      </c>
      <c r="C698" s="149">
        <f t="shared" si="706"/>
        <v>10501</v>
      </c>
      <c r="D698" s="146">
        <f t="shared" si="9"/>
        <v>1928.583333333281</v>
      </c>
      <c r="E698" s="147">
        <f ca="1">('StockBond Returns'!AA697+'StockBond Returns'!AC697-'Parameters &amp; Main Results'!$B$39)/'StockBond Returns'!AB697*12</f>
        <v>4.9817358848388643E-2</v>
      </c>
      <c r="F698" s="70">
        <f ca="1">'StockBond Returns'!AA697+'StockBond Returns'!AC697-'StockBond Returns'!AB697*'Distribution of Final Value'!$B$7</f>
        <v>2.1634834407786236</v>
      </c>
      <c r="G698" s="17">
        <f>1/'StockBond Returns'!M696</f>
        <v>4.6774897371022271E-2</v>
      </c>
      <c r="H698">
        <f t="shared" si="4"/>
        <v>0</v>
      </c>
      <c r="I698" s="64">
        <f t="shared" si="5"/>
        <v>1</v>
      </c>
      <c r="J698">
        <f t="shared" si="6"/>
        <v>0</v>
      </c>
      <c r="K698" t="str">
        <f t="shared" ref="K698:M698" si="1391">IF(H698=1,$E698,"")</f>
        <v/>
      </c>
      <c r="L698" s="17">
        <f t="shared" ca="1" si="1391"/>
        <v>4.9817358848388643E-2</v>
      </c>
      <c r="M698" t="str">
        <f t="shared" si="1391"/>
        <v/>
      </c>
      <c r="N698" s="148">
        <f>IF('StockBond Returns'!AD696=0,1,0)</f>
        <v>0</v>
      </c>
      <c r="O698">
        <f>IF( AND('StockBond Returns'!$AD696&lt;0,'StockBond Returns'!$AD696&gt;=-0.1),1,0)</f>
        <v>1</v>
      </c>
      <c r="P698">
        <f>IF( AND('StockBond Returns'!$AD696&lt;-0.1,'StockBond Returns'!$AD696&gt;=-0.2),1,0)</f>
        <v>0</v>
      </c>
      <c r="Q698">
        <f>IF( AND('StockBond Returns'!$AD696&lt;-0.2,'StockBond Returns'!$AD696&gt;=-0.3),1,0)</f>
        <v>0</v>
      </c>
      <c r="R698">
        <f>IF('StockBond Returns'!AD696&lt;-0.3,1,0)</f>
        <v>0</v>
      </c>
      <c r="S698" t="str">
        <f t="shared" ref="S698:W698" si="1392">IF(N698=1,$E698,"")</f>
        <v/>
      </c>
      <c r="T698" s="17">
        <f t="shared" ca="1" si="1392"/>
        <v>4.9817358848388643E-2</v>
      </c>
      <c r="U698" t="str">
        <f t="shared" si="1392"/>
        <v/>
      </c>
      <c r="V698" t="str">
        <f t="shared" si="1392"/>
        <v/>
      </c>
      <c r="W698" t="str">
        <f t="shared" si="1392"/>
        <v/>
      </c>
    </row>
    <row r="699" spans="1:23" ht="13" x14ac:dyDescent="0.15">
      <c r="A699">
        <f t="shared" si="30"/>
        <v>9</v>
      </c>
      <c r="B699">
        <f t="shared" si="31"/>
        <v>1928</v>
      </c>
      <c r="C699" s="149">
        <f t="shared" si="706"/>
        <v>10532</v>
      </c>
      <c r="D699" s="146">
        <f t="shared" si="9"/>
        <v>1928.6666666666142</v>
      </c>
      <c r="E699" s="147">
        <f ca="1">('StockBond Returns'!AA698+'StockBond Returns'!AC698-'Parameters &amp; Main Results'!$B$39)/'StockBond Returns'!AB698*12</f>
        <v>4.7276863079303996E-2</v>
      </c>
      <c r="F699" s="70">
        <f ca="1">'StockBond Returns'!AA698+'StockBond Returns'!AC698-'StockBond Returns'!AB698*'Distribution of Final Value'!$B$7</f>
        <v>1.527261030372939</v>
      </c>
      <c r="G699" s="17">
        <f>1/'StockBond Returns'!M697</f>
        <v>4.3551428841657719E-2</v>
      </c>
      <c r="H699">
        <f t="shared" si="4"/>
        <v>0</v>
      </c>
      <c r="I699" s="64">
        <f t="shared" si="5"/>
        <v>1</v>
      </c>
      <c r="J699">
        <f t="shared" si="6"/>
        <v>1</v>
      </c>
      <c r="K699" t="str">
        <f t="shared" ref="K699:M699" si="1393">IF(H699=1,$E699,"")</f>
        <v/>
      </c>
      <c r="L699" s="17">
        <f t="shared" ca="1" si="1393"/>
        <v>4.7276863079303996E-2</v>
      </c>
      <c r="M699" s="17">
        <f t="shared" ca="1" si="1393"/>
        <v>4.7276863079303996E-2</v>
      </c>
      <c r="N699" s="148">
        <f>IF('StockBond Returns'!AD697=0,1,0)</f>
        <v>1</v>
      </c>
      <c r="O699">
        <f>IF( AND('StockBond Returns'!$AD697&lt;0,'StockBond Returns'!$AD697&gt;=-0.1),1,0)</f>
        <v>0</v>
      </c>
      <c r="P699">
        <f>IF( AND('StockBond Returns'!$AD697&lt;-0.1,'StockBond Returns'!$AD697&gt;=-0.2),1,0)</f>
        <v>0</v>
      </c>
      <c r="Q699">
        <f>IF( AND('StockBond Returns'!$AD697&lt;-0.2,'StockBond Returns'!$AD697&gt;=-0.3),1,0)</f>
        <v>0</v>
      </c>
      <c r="R699">
        <f>IF('StockBond Returns'!AD697&lt;-0.3,1,0)</f>
        <v>0</v>
      </c>
      <c r="S699" s="17">
        <f t="shared" ref="S699:W699" ca="1" si="1394">IF(N699=1,$E699,"")</f>
        <v>4.7276863079303996E-2</v>
      </c>
      <c r="T699" t="str">
        <f t="shared" si="1394"/>
        <v/>
      </c>
      <c r="U699" t="str">
        <f t="shared" si="1394"/>
        <v/>
      </c>
      <c r="V699" t="str">
        <f t="shared" si="1394"/>
        <v/>
      </c>
      <c r="W699" t="str">
        <f t="shared" si="1394"/>
        <v/>
      </c>
    </row>
    <row r="700" spans="1:23" ht="13" x14ac:dyDescent="0.15">
      <c r="A700">
        <f t="shared" si="30"/>
        <v>10</v>
      </c>
      <c r="B700">
        <f t="shared" si="31"/>
        <v>1928</v>
      </c>
      <c r="C700" s="149">
        <f t="shared" si="706"/>
        <v>10562</v>
      </c>
      <c r="D700" s="146">
        <f t="shared" si="9"/>
        <v>1928.7499999999475</v>
      </c>
      <c r="E700" s="147">
        <f ca="1">('StockBond Returns'!AA699+'StockBond Returns'!AC699-'Parameters &amp; Main Results'!$B$39)/'StockBond Returns'!AB699*12</f>
        <v>4.7002464421240668E-2</v>
      </c>
      <c r="F700" s="70">
        <f ca="1">'StockBond Returns'!AA699+'StockBond Returns'!AC699-'StockBond Returns'!AB699*'Distribution of Final Value'!$B$7</f>
        <v>1.5111527546641188</v>
      </c>
      <c r="G700" s="17">
        <f>1/'StockBond Returns'!M698</f>
        <v>4.3082806857412476E-2</v>
      </c>
      <c r="H700">
        <f t="shared" si="4"/>
        <v>0</v>
      </c>
      <c r="I700" s="64">
        <f t="shared" si="5"/>
        <v>1</v>
      </c>
      <c r="J700">
        <f t="shared" si="6"/>
        <v>1</v>
      </c>
      <c r="K700" t="str">
        <f t="shared" ref="K700:M700" si="1395">IF(H700=1,$E700,"")</f>
        <v/>
      </c>
      <c r="L700" s="17">
        <f t="shared" ca="1" si="1395"/>
        <v>4.7002464421240668E-2</v>
      </c>
      <c r="M700" s="17">
        <f t="shared" ca="1" si="1395"/>
        <v>4.7002464421240668E-2</v>
      </c>
      <c r="N700" s="148">
        <f>IF('StockBond Returns'!AD698=0,1,0)</f>
        <v>1</v>
      </c>
      <c r="O700">
        <f>IF( AND('StockBond Returns'!$AD698&lt;0,'StockBond Returns'!$AD698&gt;=-0.1),1,0)</f>
        <v>0</v>
      </c>
      <c r="P700">
        <f>IF( AND('StockBond Returns'!$AD698&lt;-0.1,'StockBond Returns'!$AD698&gt;=-0.2),1,0)</f>
        <v>0</v>
      </c>
      <c r="Q700">
        <f>IF( AND('StockBond Returns'!$AD698&lt;-0.2,'StockBond Returns'!$AD698&gt;=-0.3),1,0)</f>
        <v>0</v>
      </c>
      <c r="R700">
        <f>IF('StockBond Returns'!AD698&lt;-0.3,1,0)</f>
        <v>0</v>
      </c>
      <c r="S700" s="17">
        <f t="shared" ref="S700:W700" ca="1" si="1396">IF(N700=1,$E700,"")</f>
        <v>4.7002464421240668E-2</v>
      </c>
      <c r="T700" t="str">
        <f t="shared" si="1396"/>
        <v/>
      </c>
      <c r="U700" t="str">
        <f t="shared" si="1396"/>
        <v/>
      </c>
      <c r="V700" t="str">
        <f t="shared" si="1396"/>
        <v/>
      </c>
      <c r="W700" t="str">
        <f t="shared" si="1396"/>
        <v/>
      </c>
    </row>
    <row r="701" spans="1:23" ht="13" x14ac:dyDescent="0.15">
      <c r="A701">
        <f t="shared" si="30"/>
        <v>11</v>
      </c>
      <c r="B701">
        <f t="shared" si="31"/>
        <v>1928</v>
      </c>
      <c r="C701" s="149">
        <f t="shared" si="706"/>
        <v>10593</v>
      </c>
      <c r="D701" s="146">
        <f t="shared" si="9"/>
        <v>1928.8333333332807</v>
      </c>
      <c r="E701" s="147">
        <f ca="1">('StockBond Returns'!AA700+'StockBond Returns'!AC700-'Parameters &amp; Main Results'!$B$39)/'StockBond Returns'!AB700*12</f>
        <v>4.6267362244277688E-2</v>
      </c>
      <c r="F701" s="70">
        <f ca="1">'StockBond Returns'!AA700+'StockBond Returns'!AC700-'StockBond Returns'!AB700*'Distribution of Final Value'!$B$7</f>
        <v>1.3403801145413237</v>
      </c>
      <c r="G701" s="17">
        <f>1/'StockBond Returns'!M699</f>
        <v>4.2255298039411977E-2</v>
      </c>
      <c r="H701">
        <f t="shared" si="4"/>
        <v>0</v>
      </c>
      <c r="I701" s="64">
        <f t="shared" si="5"/>
        <v>1</v>
      </c>
      <c r="J701">
        <f t="shared" si="6"/>
        <v>1</v>
      </c>
      <c r="K701" t="str">
        <f t="shared" ref="K701:M701" si="1397">IF(H701=1,$E701,"")</f>
        <v/>
      </c>
      <c r="L701" s="17">
        <f t="shared" ca="1" si="1397"/>
        <v>4.6267362244277688E-2</v>
      </c>
      <c r="M701" s="17">
        <f t="shared" ca="1" si="1397"/>
        <v>4.6267362244277688E-2</v>
      </c>
      <c r="N701" s="148">
        <f>IF('StockBond Returns'!AD699=0,1,0)</f>
        <v>1</v>
      </c>
      <c r="O701">
        <f>IF( AND('StockBond Returns'!$AD699&lt;0,'StockBond Returns'!$AD699&gt;=-0.1),1,0)</f>
        <v>0</v>
      </c>
      <c r="P701">
        <f>IF( AND('StockBond Returns'!$AD699&lt;-0.1,'StockBond Returns'!$AD699&gt;=-0.2),1,0)</f>
        <v>0</v>
      </c>
      <c r="Q701">
        <f>IF( AND('StockBond Returns'!$AD699&lt;-0.2,'StockBond Returns'!$AD699&gt;=-0.3),1,0)</f>
        <v>0</v>
      </c>
      <c r="R701">
        <f>IF('StockBond Returns'!AD699&lt;-0.3,1,0)</f>
        <v>0</v>
      </c>
      <c r="S701" s="17">
        <f t="shared" ref="S701:W701" ca="1" si="1398">IF(N701=1,$E701,"")</f>
        <v>4.6267362244277688E-2</v>
      </c>
      <c r="T701" t="str">
        <f t="shared" si="1398"/>
        <v/>
      </c>
      <c r="U701" t="str">
        <f t="shared" si="1398"/>
        <v/>
      </c>
      <c r="V701" t="str">
        <f t="shared" si="1398"/>
        <v/>
      </c>
      <c r="W701" t="str">
        <f t="shared" si="1398"/>
        <v/>
      </c>
    </row>
    <row r="702" spans="1:23" ht="13" x14ac:dyDescent="0.15">
      <c r="A702">
        <f t="shared" si="30"/>
        <v>12</v>
      </c>
      <c r="B702">
        <f t="shared" si="31"/>
        <v>1928</v>
      </c>
      <c r="C702" s="149">
        <f t="shared" si="706"/>
        <v>10624</v>
      </c>
      <c r="D702" s="146">
        <f t="shared" si="9"/>
        <v>1928.916666666614</v>
      </c>
      <c r="E702" s="147">
        <f ca="1">('StockBond Returns'!AA701+'StockBond Returns'!AC701-'Parameters &amp; Main Results'!$B$39)/'StockBond Returns'!AB701*12</f>
        <v>4.2423755691359019E-2</v>
      </c>
      <c r="F702" s="70">
        <f ca="1">'StockBond Returns'!AA701+'StockBond Returns'!AC701-'StockBond Returns'!AB701*'Distribution of Final Value'!$B$7</f>
        <v>0.47185606024430804</v>
      </c>
      <c r="G702" s="17">
        <f>1/'StockBond Returns'!M700</f>
        <v>3.7805647097708374E-2</v>
      </c>
      <c r="H702">
        <f t="shared" si="4"/>
        <v>0</v>
      </c>
      <c r="I702" s="64">
        <f t="shared" si="5"/>
        <v>1</v>
      </c>
      <c r="J702">
        <f t="shared" si="6"/>
        <v>1</v>
      </c>
      <c r="K702" t="str">
        <f t="shared" ref="K702:M702" si="1399">IF(H702=1,$E702,"")</f>
        <v/>
      </c>
      <c r="L702" s="17">
        <f t="shared" ca="1" si="1399"/>
        <v>4.2423755691359019E-2</v>
      </c>
      <c r="M702" s="17">
        <f t="shared" ca="1" si="1399"/>
        <v>4.2423755691359019E-2</v>
      </c>
      <c r="N702" s="148">
        <f>IF('StockBond Returns'!AD700=0,1,0)</f>
        <v>1</v>
      </c>
      <c r="O702">
        <f>IF( AND('StockBond Returns'!$AD700&lt;0,'StockBond Returns'!$AD700&gt;=-0.1),1,0)</f>
        <v>0</v>
      </c>
      <c r="P702">
        <f>IF( AND('StockBond Returns'!$AD700&lt;-0.1,'StockBond Returns'!$AD700&gt;=-0.2),1,0)</f>
        <v>0</v>
      </c>
      <c r="Q702">
        <f>IF( AND('StockBond Returns'!$AD700&lt;-0.2,'StockBond Returns'!$AD700&gt;=-0.3),1,0)</f>
        <v>0</v>
      </c>
      <c r="R702">
        <f>IF('StockBond Returns'!AD700&lt;-0.3,1,0)</f>
        <v>0</v>
      </c>
      <c r="S702" s="17">
        <f t="shared" ref="S702:W702" ca="1" si="1400">IF(N702=1,$E702,"")</f>
        <v>4.2423755691359019E-2</v>
      </c>
      <c r="T702" t="str">
        <f t="shared" si="1400"/>
        <v/>
      </c>
      <c r="U702" t="str">
        <f t="shared" si="1400"/>
        <v/>
      </c>
      <c r="V702" t="str">
        <f t="shared" si="1400"/>
        <v/>
      </c>
      <c r="W702" t="str">
        <f t="shared" si="1400"/>
        <v/>
      </c>
    </row>
    <row r="703" spans="1:23" ht="13" x14ac:dyDescent="0.15">
      <c r="A703">
        <f t="shared" si="30"/>
        <v>1</v>
      </c>
      <c r="B703">
        <f t="shared" si="31"/>
        <v>1929</v>
      </c>
      <c r="C703" s="149">
        <f t="shared" si="706"/>
        <v>10652</v>
      </c>
      <c r="D703" s="146">
        <f t="shared" si="9"/>
        <v>1928.9999999999472</v>
      </c>
      <c r="E703" s="147">
        <f ca="1">('StockBond Returns'!AA702+'StockBond Returns'!AC702-'Parameters &amp; Main Results'!$B$39)/'StockBond Returns'!AB702*12</f>
        <v>4.2152474107223142E-2</v>
      </c>
      <c r="F703" s="70">
        <f ca="1">'StockBond Returns'!AA702+'StockBond Returns'!AC702-'StockBond Returns'!AB702*'Distribution of Final Value'!$B$7</f>
        <v>0.42187112745327493</v>
      </c>
      <c r="G703" s="17">
        <f>1/'StockBond Returns'!M701</f>
        <v>3.7575450687714881E-2</v>
      </c>
      <c r="H703">
        <f t="shared" si="4"/>
        <v>0</v>
      </c>
      <c r="I703" s="64">
        <f t="shared" si="5"/>
        <v>1</v>
      </c>
      <c r="J703">
        <f t="shared" si="6"/>
        <v>1</v>
      </c>
      <c r="K703" t="str">
        <f t="shared" ref="K703:M703" si="1401">IF(H703=1,$E703,"")</f>
        <v/>
      </c>
      <c r="L703" s="17">
        <f t="shared" ca="1" si="1401"/>
        <v>4.2152474107223142E-2</v>
      </c>
      <c r="M703" s="17">
        <f t="shared" ca="1" si="1401"/>
        <v>4.2152474107223142E-2</v>
      </c>
      <c r="N703" s="148">
        <f>IF('StockBond Returns'!AD701=0,1,0)</f>
        <v>1</v>
      </c>
      <c r="O703">
        <f>IF( AND('StockBond Returns'!$AD701&lt;0,'StockBond Returns'!$AD701&gt;=-0.1),1,0)</f>
        <v>0</v>
      </c>
      <c r="P703">
        <f>IF( AND('StockBond Returns'!$AD701&lt;-0.1,'StockBond Returns'!$AD701&gt;=-0.2),1,0)</f>
        <v>0</v>
      </c>
      <c r="Q703">
        <f>IF( AND('StockBond Returns'!$AD701&lt;-0.2,'StockBond Returns'!$AD701&gt;=-0.3),1,0)</f>
        <v>0</v>
      </c>
      <c r="R703">
        <f>IF('StockBond Returns'!AD701&lt;-0.3,1,0)</f>
        <v>0</v>
      </c>
      <c r="S703" s="17">
        <f t="shared" ref="S703:W703" ca="1" si="1402">IF(N703=1,$E703,"")</f>
        <v>4.2152474107223142E-2</v>
      </c>
      <c r="T703" t="str">
        <f t="shared" si="1402"/>
        <v/>
      </c>
      <c r="U703" t="str">
        <f t="shared" si="1402"/>
        <v/>
      </c>
      <c r="V703" t="str">
        <f t="shared" si="1402"/>
        <v/>
      </c>
      <c r="W703" t="str">
        <f t="shared" si="1402"/>
        <v/>
      </c>
    </row>
    <row r="704" spans="1:23" ht="13" x14ac:dyDescent="0.15">
      <c r="A704">
        <f t="shared" si="30"/>
        <v>2</v>
      </c>
      <c r="B704">
        <f t="shared" si="31"/>
        <v>1929</v>
      </c>
      <c r="C704" s="149">
        <f t="shared" si="706"/>
        <v>10683</v>
      </c>
      <c r="D704" s="146">
        <f t="shared" si="9"/>
        <v>1929.0833333332805</v>
      </c>
      <c r="E704" s="147">
        <f ca="1">('StockBond Returns'!AA703+'StockBond Returns'!AC703-'Parameters &amp; Main Results'!$B$39)/'StockBond Returns'!AB703*12</f>
        <v>4.0489626076112256E-2</v>
      </c>
      <c r="F704" s="70">
        <f ca="1">'StockBond Returns'!AA703+'StockBond Returns'!AC703-'StockBond Returns'!AB703*'Distribution of Final Value'!$B$7</f>
        <v>9.4995562338157313E-2</v>
      </c>
      <c r="G704" s="17">
        <f>1/'StockBond Returns'!M702</f>
        <v>3.5660925570871548E-2</v>
      </c>
      <c r="H704">
        <f t="shared" si="4"/>
        <v>0</v>
      </c>
      <c r="I704" s="64">
        <f t="shared" si="5"/>
        <v>1</v>
      </c>
      <c r="J704">
        <f t="shared" si="6"/>
        <v>1</v>
      </c>
      <c r="K704" t="str">
        <f t="shared" ref="K704:M704" si="1403">IF(H704=1,$E704,"")</f>
        <v/>
      </c>
      <c r="L704" s="17">
        <f t="shared" ca="1" si="1403"/>
        <v>4.0489626076112256E-2</v>
      </c>
      <c r="M704" s="17">
        <f t="shared" ca="1" si="1403"/>
        <v>4.0489626076112256E-2</v>
      </c>
      <c r="N704" s="148">
        <f>IF('StockBond Returns'!AD702=0,1,0)</f>
        <v>1</v>
      </c>
      <c r="O704">
        <f>IF( AND('StockBond Returns'!$AD702&lt;0,'StockBond Returns'!$AD702&gt;=-0.1),1,0)</f>
        <v>0</v>
      </c>
      <c r="P704">
        <f>IF( AND('StockBond Returns'!$AD702&lt;-0.1,'StockBond Returns'!$AD702&gt;=-0.2),1,0)</f>
        <v>0</v>
      </c>
      <c r="Q704">
        <f>IF( AND('StockBond Returns'!$AD702&lt;-0.2,'StockBond Returns'!$AD702&gt;=-0.3),1,0)</f>
        <v>0</v>
      </c>
      <c r="R704">
        <f>IF('StockBond Returns'!AD702&lt;-0.3,1,0)</f>
        <v>0</v>
      </c>
      <c r="S704" s="17">
        <f t="shared" ref="S704:W704" ca="1" si="1404">IF(N704=1,$E704,"")</f>
        <v>4.0489626076112256E-2</v>
      </c>
      <c r="T704" t="str">
        <f t="shared" si="1404"/>
        <v/>
      </c>
      <c r="U704" t="str">
        <f t="shared" si="1404"/>
        <v/>
      </c>
      <c r="V704" t="str">
        <f t="shared" si="1404"/>
        <v/>
      </c>
      <c r="W704" t="str">
        <f t="shared" si="1404"/>
        <v/>
      </c>
    </row>
    <row r="705" spans="1:23" ht="13" x14ac:dyDescent="0.15">
      <c r="A705">
        <f t="shared" si="30"/>
        <v>3</v>
      </c>
      <c r="B705">
        <f t="shared" si="31"/>
        <v>1929</v>
      </c>
      <c r="C705" s="149">
        <f t="shared" si="706"/>
        <v>10713</v>
      </c>
      <c r="D705" s="146">
        <f t="shared" si="9"/>
        <v>1929.1666666666138</v>
      </c>
      <c r="E705" s="147">
        <f ca="1">('StockBond Returns'!AA704+'StockBond Returns'!AC704-'Parameters &amp; Main Results'!$B$39)/'StockBond Returns'!AB704*12</f>
        <v>4.0750506151726623E-2</v>
      </c>
      <c r="F705" s="70">
        <f ca="1">'StockBond Returns'!AA704+'StockBond Returns'!AC704-'StockBond Returns'!AB704*'Distribution of Final Value'!$B$7</f>
        <v>0.14567211211454545</v>
      </c>
      <c r="G705" s="17">
        <f>1/'StockBond Returns'!M703</f>
        <v>3.599311212914677E-2</v>
      </c>
      <c r="H705">
        <f t="shared" si="4"/>
        <v>0</v>
      </c>
      <c r="I705" s="64">
        <f t="shared" si="5"/>
        <v>1</v>
      </c>
      <c r="J705">
        <f t="shared" si="6"/>
        <v>0</v>
      </c>
      <c r="K705" t="str">
        <f t="shared" ref="K705:M705" si="1405">IF(H705=1,$E705,"")</f>
        <v/>
      </c>
      <c r="L705" s="17">
        <f t="shared" ca="1" si="1405"/>
        <v>4.0750506151726623E-2</v>
      </c>
      <c r="M705" t="str">
        <f t="shared" si="1405"/>
        <v/>
      </c>
      <c r="N705" s="148">
        <f>IF('StockBond Returns'!AD703=0,1,0)</f>
        <v>0</v>
      </c>
      <c r="O705">
        <f>IF( AND('StockBond Returns'!$AD703&lt;0,'StockBond Returns'!$AD703&gt;=-0.1),1,0)</f>
        <v>1</v>
      </c>
      <c r="P705">
        <f>IF( AND('StockBond Returns'!$AD703&lt;-0.1,'StockBond Returns'!$AD703&gt;=-0.2),1,0)</f>
        <v>0</v>
      </c>
      <c r="Q705">
        <f>IF( AND('StockBond Returns'!$AD703&lt;-0.2,'StockBond Returns'!$AD703&gt;=-0.3),1,0)</f>
        <v>0</v>
      </c>
      <c r="R705">
        <f>IF('StockBond Returns'!AD703&lt;-0.3,1,0)</f>
        <v>0</v>
      </c>
      <c r="S705" t="str">
        <f t="shared" ref="S705:W705" si="1406">IF(N705=1,$E705,"")</f>
        <v/>
      </c>
      <c r="T705" s="17">
        <f t="shared" ca="1" si="1406"/>
        <v>4.0750506151726623E-2</v>
      </c>
      <c r="U705" t="str">
        <f t="shared" si="1406"/>
        <v/>
      </c>
      <c r="V705" t="str">
        <f t="shared" si="1406"/>
        <v/>
      </c>
      <c r="W705" t="str">
        <f t="shared" si="1406"/>
        <v/>
      </c>
    </row>
    <row r="706" spans="1:23" ht="13" x14ac:dyDescent="0.15">
      <c r="A706">
        <f t="shared" si="30"/>
        <v>4</v>
      </c>
      <c r="B706">
        <f t="shared" si="31"/>
        <v>1929</v>
      </c>
      <c r="C706" s="149">
        <f t="shared" si="706"/>
        <v>10744</v>
      </c>
      <c r="D706" s="146">
        <f t="shared" si="9"/>
        <v>1929.249999999947</v>
      </c>
      <c r="E706" s="147">
        <f ca="1">('StockBond Returns'!AA705+'StockBond Returns'!AC705-'Parameters &amp; Main Results'!$B$39)/'StockBond Returns'!AB705*12</f>
        <v>4.0680603730963452E-2</v>
      </c>
      <c r="F706" s="70">
        <f ca="1">'StockBond Returns'!AA705+'StockBond Returns'!AC705-'StockBond Returns'!AB705*'Distribution of Final Value'!$B$7</f>
        <v>0.12790805283557916</v>
      </c>
      <c r="G706" s="17">
        <f>1/'StockBond Returns'!M704</f>
        <v>3.6931471312416586E-2</v>
      </c>
      <c r="H706">
        <f t="shared" si="4"/>
        <v>0</v>
      </c>
      <c r="I706" s="64">
        <f t="shared" si="5"/>
        <v>1</v>
      </c>
      <c r="J706">
        <f t="shared" si="6"/>
        <v>1</v>
      </c>
      <c r="K706" t="str">
        <f t="shared" ref="K706:M706" si="1407">IF(H706=1,$E706,"")</f>
        <v/>
      </c>
      <c r="L706" s="17">
        <f t="shared" ca="1" si="1407"/>
        <v>4.0680603730963452E-2</v>
      </c>
      <c r="M706" s="17">
        <f t="shared" ca="1" si="1407"/>
        <v>4.0680603730963452E-2</v>
      </c>
      <c r="N706" s="148">
        <f>IF('StockBond Returns'!AD704=0,1,0)</f>
        <v>1</v>
      </c>
      <c r="O706">
        <f>IF( AND('StockBond Returns'!$AD704&lt;0,'StockBond Returns'!$AD704&gt;=-0.1),1,0)</f>
        <v>0</v>
      </c>
      <c r="P706">
        <f>IF( AND('StockBond Returns'!$AD704&lt;-0.1,'StockBond Returns'!$AD704&gt;=-0.2),1,0)</f>
        <v>0</v>
      </c>
      <c r="Q706">
        <f>IF( AND('StockBond Returns'!$AD704&lt;-0.2,'StockBond Returns'!$AD704&gt;=-0.3),1,0)</f>
        <v>0</v>
      </c>
      <c r="R706">
        <f>IF('StockBond Returns'!AD704&lt;-0.3,1,0)</f>
        <v>0</v>
      </c>
      <c r="S706" s="17">
        <f t="shared" ref="S706:W706" ca="1" si="1408">IF(N706=1,$E706,"")</f>
        <v>4.0680603730963452E-2</v>
      </c>
      <c r="T706" t="str">
        <f t="shared" si="1408"/>
        <v/>
      </c>
      <c r="U706" t="str">
        <f t="shared" si="1408"/>
        <v/>
      </c>
      <c r="V706" t="str">
        <f t="shared" si="1408"/>
        <v/>
      </c>
      <c r="W706" t="str">
        <f t="shared" si="1408"/>
        <v/>
      </c>
    </row>
    <row r="707" spans="1:23" ht="13" x14ac:dyDescent="0.15">
      <c r="A707">
        <f t="shared" si="30"/>
        <v>5</v>
      </c>
      <c r="B707">
        <f t="shared" si="31"/>
        <v>1929</v>
      </c>
      <c r="C707" s="149">
        <f t="shared" si="706"/>
        <v>10774</v>
      </c>
      <c r="D707" s="146">
        <f t="shared" si="9"/>
        <v>1929.3333333332803</v>
      </c>
      <c r="E707" s="147">
        <f ca="1">('StockBond Returns'!AA706+'StockBond Returns'!AC706-'Parameters &amp; Main Results'!$B$39)/'StockBond Returns'!AB706*12</f>
        <v>3.9907807676797108E-2</v>
      </c>
      <c r="F707" s="70">
        <f ca="1">'StockBond Returns'!AA706+'StockBond Returns'!AC706-'StockBond Returns'!AB706*'Distribution of Final Value'!$B$7</f>
        <v>-1.6643065766155374E-2</v>
      </c>
      <c r="G707" s="17">
        <f>1/'StockBond Returns'!M705</f>
        <v>3.53504281508819E-2</v>
      </c>
      <c r="H707">
        <f t="shared" si="4"/>
        <v>0</v>
      </c>
      <c r="I707" s="64">
        <f t="shared" si="5"/>
        <v>1</v>
      </c>
      <c r="J707">
        <f t="shared" si="6"/>
        <v>1</v>
      </c>
      <c r="K707" t="str">
        <f t="shared" ref="K707:M707" si="1409">IF(H707=1,$E707,"")</f>
        <v/>
      </c>
      <c r="L707" s="17">
        <f t="shared" ca="1" si="1409"/>
        <v>3.9907807676797108E-2</v>
      </c>
      <c r="M707" s="17">
        <f t="shared" ca="1" si="1409"/>
        <v>3.9907807676797108E-2</v>
      </c>
      <c r="N707" s="148">
        <f>IF('StockBond Returns'!AD705=0,1,0)</f>
        <v>1</v>
      </c>
      <c r="O707">
        <f>IF( AND('StockBond Returns'!$AD705&lt;0,'StockBond Returns'!$AD705&gt;=-0.1),1,0)</f>
        <v>0</v>
      </c>
      <c r="P707">
        <f>IF( AND('StockBond Returns'!$AD705&lt;-0.1,'StockBond Returns'!$AD705&gt;=-0.2),1,0)</f>
        <v>0</v>
      </c>
      <c r="Q707">
        <f>IF( AND('StockBond Returns'!$AD705&lt;-0.2,'StockBond Returns'!$AD705&gt;=-0.3),1,0)</f>
        <v>0</v>
      </c>
      <c r="R707">
        <f>IF('StockBond Returns'!AD705&lt;-0.3,1,0)</f>
        <v>0</v>
      </c>
      <c r="S707" s="17">
        <f t="shared" ref="S707:W707" ca="1" si="1410">IF(N707=1,$E707,"")</f>
        <v>3.9907807676797108E-2</v>
      </c>
      <c r="T707" t="str">
        <f t="shared" si="1410"/>
        <v/>
      </c>
      <c r="U707" t="str">
        <f t="shared" si="1410"/>
        <v/>
      </c>
      <c r="V707" t="str">
        <f t="shared" si="1410"/>
        <v/>
      </c>
      <c r="W707" t="str">
        <f t="shared" si="1410"/>
        <v/>
      </c>
    </row>
    <row r="708" spans="1:23" ht="13" x14ac:dyDescent="0.15">
      <c r="A708">
        <f t="shared" si="30"/>
        <v>6</v>
      </c>
      <c r="B708">
        <f t="shared" si="31"/>
        <v>1929</v>
      </c>
      <c r="C708" s="149">
        <f t="shared" si="706"/>
        <v>10805</v>
      </c>
      <c r="D708" s="146">
        <f t="shared" si="9"/>
        <v>1929.4166666666135</v>
      </c>
      <c r="E708" s="147">
        <f ca="1">('StockBond Returns'!AA707+'StockBond Returns'!AC707-'Parameters &amp; Main Results'!$B$39)/'StockBond Returns'!AB707*12</f>
        <v>4.1486599806403027E-2</v>
      </c>
      <c r="F708" s="70">
        <f ca="1">'StockBond Returns'!AA707+'StockBond Returns'!AC707-'StockBond Returns'!AB707*'Distribution of Final Value'!$B$7</f>
        <v>0.25872902369626249</v>
      </c>
      <c r="G708" s="17">
        <f>1/'StockBond Returns'!M706</f>
        <v>3.7309748345034796E-2</v>
      </c>
      <c r="H708">
        <f t="shared" si="4"/>
        <v>0</v>
      </c>
      <c r="I708" s="64">
        <f t="shared" si="5"/>
        <v>1</v>
      </c>
      <c r="J708">
        <f t="shared" si="6"/>
        <v>0</v>
      </c>
      <c r="K708" t="str">
        <f t="shared" ref="K708:M708" si="1411">IF(H708=1,$E708,"")</f>
        <v/>
      </c>
      <c r="L708" s="17">
        <f t="shared" ca="1" si="1411"/>
        <v>4.1486599806403027E-2</v>
      </c>
      <c r="M708" t="str">
        <f t="shared" si="1411"/>
        <v/>
      </c>
      <c r="N708" s="148">
        <f>IF('StockBond Returns'!AD706=0,1,0)</f>
        <v>0</v>
      </c>
      <c r="O708">
        <f>IF( AND('StockBond Returns'!$AD706&lt;0,'StockBond Returns'!$AD706&gt;=-0.1),1,0)</f>
        <v>1</v>
      </c>
      <c r="P708">
        <f>IF( AND('StockBond Returns'!$AD706&lt;-0.1,'StockBond Returns'!$AD706&gt;=-0.2),1,0)</f>
        <v>0</v>
      </c>
      <c r="Q708">
        <f>IF( AND('StockBond Returns'!$AD706&lt;-0.2,'StockBond Returns'!$AD706&gt;=-0.3),1,0)</f>
        <v>0</v>
      </c>
      <c r="R708">
        <f>IF('StockBond Returns'!AD706&lt;-0.3,1,0)</f>
        <v>0</v>
      </c>
      <c r="S708" t="str">
        <f t="shared" ref="S708:W708" si="1412">IF(N708=1,$E708,"")</f>
        <v/>
      </c>
      <c r="T708" s="17">
        <f t="shared" ca="1" si="1412"/>
        <v>4.1486599806403027E-2</v>
      </c>
      <c r="U708" t="str">
        <f t="shared" si="1412"/>
        <v/>
      </c>
      <c r="V708" t="str">
        <f t="shared" si="1412"/>
        <v/>
      </c>
      <c r="W708" t="str">
        <f t="shared" si="1412"/>
        <v/>
      </c>
    </row>
    <row r="709" spans="1:23" ht="13" x14ac:dyDescent="0.15">
      <c r="A709">
        <f t="shared" si="30"/>
        <v>7</v>
      </c>
      <c r="B709">
        <f t="shared" si="31"/>
        <v>1929</v>
      </c>
      <c r="C709" s="149">
        <f t="shared" si="706"/>
        <v>10836</v>
      </c>
      <c r="D709" s="146">
        <f t="shared" si="9"/>
        <v>1929.4999999999468</v>
      </c>
      <c r="E709" s="147">
        <f ca="1">('StockBond Returns'!AA708+'StockBond Returns'!AC708-'Parameters &amp; Main Results'!$B$39)/'StockBond Returns'!AB708*12</f>
        <v>3.8531246210475614E-2</v>
      </c>
      <c r="F709" s="70">
        <f ca="1">'StockBond Returns'!AA708+'StockBond Returns'!AC708-'StockBond Returns'!AB708*'Distribution of Final Value'!$B$7</f>
        <v>-0.24973113380896272</v>
      </c>
      <c r="G709" s="17">
        <f>1/'StockBond Returns'!M707</f>
        <v>3.3708533957215465E-2</v>
      </c>
      <c r="H709">
        <f t="shared" si="4"/>
        <v>0</v>
      </c>
      <c r="I709" s="64">
        <f t="shared" si="5"/>
        <v>1</v>
      </c>
      <c r="J709">
        <f t="shared" si="6"/>
        <v>1</v>
      </c>
      <c r="K709" t="str">
        <f t="shared" ref="K709:M709" si="1413">IF(H709=1,$E709,"")</f>
        <v/>
      </c>
      <c r="L709" s="17">
        <f t="shared" ca="1" si="1413"/>
        <v>3.8531246210475614E-2</v>
      </c>
      <c r="M709" s="17">
        <f t="shared" ca="1" si="1413"/>
        <v>3.8531246210475614E-2</v>
      </c>
      <c r="N709" s="148">
        <f>IF('StockBond Returns'!AD707=0,1,0)</f>
        <v>1</v>
      </c>
      <c r="O709">
        <f>IF( AND('StockBond Returns'!$AD707&lt;0,'StockBond Returns'!$AD707&gt;=-0.1),1,0)</f>
        <v>0</v>
      </c>
      <c r="P709">
        <f>IF( AND('StockBond Returns'!$AD707&lt;-0.1,'StockBond Returns'!$AD707&gt;=-0.2),1,0)</f>
        <v>0</v>
      </c>
      <c r="Q709">
        <f>IF( AND('StockBond Returns'!$AD707&lt;-0.2,'StockBond Returns'!$AD707&gt;=-0.3),1,0)</f>
        <v>0</v>
      </c>
      <c r="R709">
        <f>IF('StockBond Returns'!AD707&lt;-0.3,1,0)</f>
        <v>0</v>
      </c>
      <c r="S709" s="17">
        <f t="shared" ref="S709:W709" ca="1" si="1414">IF(N709=1,$E709,"")</f>
        <v>3.8531246210475614E-2</v>
      </c>
      <c r="T709" t="str">
        <f t="shared" si="1414"/>
        <v/>
      </c>
      <c r="U709" t="str">
        <f t="shared" si="1414"/>
        <v/>
      </c>
      <c r="V709" t="str">
        <f t="shared" si="1414"/>
        <v/>
      </c>
      <c r="W709" t="str">
        <f t="shared" si="1414"/>
        <v/>
      </c>
    </row>
    <row r="710" spans="1:23" ht="13" x14ac:dyDescent="0.15">
      <c r="A710">
        <f t="shared" si="30"/>
        <v>8</v>
      </c>
      <c r="B710">
        <f t="shared" si="31"/>
        <v>1929</v>
      </c>
      <c r="C710" s="149">
        <f t="shared" si="706"/>
        <v>10866</v>
      </c>
      <c r="D710" s="146">
        <f t="shared" si="9"/>
        <v>1929.5833333332801</v>
      </c>
      <c r="E710" s="147">
        <f ca="1">('StockBond Returns'!AA709+'StockBond Returns'!AC709-'Parameters &amp; Main Results'!$B$39)/'StockBond Returns'!AB709*12</f>
        <v>3.7671120118310975E-2</v>
      </c>
      <c r="F710" s="70">
        <f ca="1">'StockBond Returns'!AA709+'StockBond Returns'!AC709-'StockBond Returns'!AB709*'Distribution of Final Value'!$B$7</f>
        <v>-0.37072104910159531</v>
      </c>
      <c r="G710" s="17">
        <f>1/'StockBond Returns'!M708</f>
        <v>3.2944911975555463E-2</v>
      </c>
      <c r="H710">
        <f t="shared" si="4"/>
        <v>0</v>
      </c>
      <c r="I710" s="64">
        <f t="shared" si="5"/>
        <v>1</v>
      </c>
      <c r="J710">
        <f t="shared" si="6"/>
        <v>1</v>
      </c>
      <c r="K710" t="str">
        <f t="shared" ref="K710:M710" si="1415">IF(H710=1,$E710,"")</f>
        <v/>
      </c>
      <c r="L710" s="17">
        <f t="shared" ca="1" si="1415"/>
        <v>3.7671120118310975E-2</v>
      </c>
      <c r="M710" s="17">
        <f t="shared" ca="1" si="1415"/>
        <v>3.7671120118310975E-2</v>
      </c>
      <c r="N710" s="148">
        <f>IF('StockBond Returns'!AD708=0,1,0)</f>
        <v>1</v>
      </c>
      <c r="O710">
        <f>IF( AND('StockBond Returns'!$AD708&lt;0,'StockBond Returns'!$AD708&gt;=-0.1),1,0)</f>
        <v>0</v>
      </c>
      <c r="P710">
        <f>IF( AND('StockBond Returns'!$AD708&lt;-0.1,'StockBond Returns'!$AD708&gt;=-0.2),1,0)</f>
        <v>0</v>
      </c>
      <c r="Q710">
        <f>IF( AND('StockBond Returns'!$AD708&lt;-0.2,'StockBond Returns'!$AD708&gt;=-0.3),1,0)</f>
        <v>0</v>
      </c>
      <c r="R710">
        <f>IF('StockBond Returns'!AD708&lt;-0.3,1,0)</f>
        <v>0</v>
      </c>
      <c r="S710" s="17">
        <f t="shared" ref="S710:W710" ca="1" si="1416">IF(N710=1,$E710,"")</f>
        <v>3.7671120118310975E-2</v>
      </c>
      <c r="T710" t="str">
        <f t="shared" si="1416"/>
        <v/>
      </c>
      <c r="U710" t="str">
        <f t="shared" si="1416"/>
        <v/>
      </c>
      <c r="V710" t="str">
        <f t="shared" si="1416"/>
        <v/>
      </c>
      <c r="W710" t="str">
        <f t="shared" si="1416"/>
        <v/>
      </c>
    </row>
    <row r="711" spans="1:23" ht="13" x14ac:dyDescent="0.15">
      <c r="A711">
        <f t="shared" si="30"/>
        <v>9</v>
      </c>
      <c r="B711">
        <f t="shared" si="31"/>
        <v>1929</v>
      </c>
      <c r="C711" s="149">
        <f t="shared" si="706"/>
        <v>10897</v>
      </c>
      <c r="D711" s="146">
        <f t="shared" si="9"/>
        <v>1929.6666666666133</v>
      </c>
      <c r="E711" s="147">
        <f ca="1">('StockBond Returns'!AA710+'StockBond Returns'!AC710-'Parameters &amp; Main Results'!$B$39)/'StockBond Returns'!AB710*12</f>
        <v>3.5137938204393718E-2</v>
      </c>
      <c r="F711" s="70">
        <f ca="1">'StockBond Returns'!AA710+'StockBond Returns'!AC710-'StockBond Returns'!AB710*'Distribution of Final Value'!$B$7</f>
        <v>-0.71215032959552982</v>
      </c>
      <c r="G711" s="17">
        <f>1/'StockBond Returns'!M709</f>
        <v>3.0048809823299931E-2</v>
      </c>
      <c r="H711">
        <f t="shared" si="4"/>
        <v>0</v>
      </c>
      <c r="I711" s="64">
        <f t="shared" si="5"/>
        <v>1</v>
      </c>
      <c r="J711">
        <f t="shared" si="6"/>
        <v>1</v>
      </c>
      <c r="K711" t="str">
        <f t="shared" ref="K711:M711" si="1417">IF(H711=1,$E711,"")</f>
        <v/>
      </c>
      <c r="L711" s="17">
        <f t="shared" ca="1" si="1417"/>
        <v>3.5137938204393718E-2</v>
      </c>
      <c r="M711" s="17">
        <f t="shared" ca="1" si="1417"/>
        <v>3.5137938204393718E-2</v>
      </c>
      <c r="N711" s="148">
        <f>IF('StockBond Returns'!AD709=0,1,0)</f>
        <v>1</v>
      </c>
      <c r="O711">
        <f>IF( AND('StockBond Returns'!$AD709&lt;0,'StockBond Returns'!$AD709&gt;=-0.1),1,0)</f>
        <v>0</v>
      </c>
      <c r="P711">
        <f>IF( AND('StockBond Returns'!$AD709&lt;-0.1,'StockBond Returns'!$AD709&gt;=-0.2),1,0)</f>
        <v>0</v>
      </c>
      <c r="Q711">
        <f>IF( AND('StockBond Returns'!$AD709&lt;-0.2,'StockBond Returns'!$AD709&gt;=-0.3),1,0)</f>
        <v>0</v>
      </c>
      <c r="R711">
        <f>IF('StockBond Returns'!AD709&lt;-0.3,1,0)</f>
        <v>0</v>
      </c>
      <c r="S711" s="17">
        <f t="shared" ref="S711:W711" ca="1" si="1418">IF(N711=1,$E711,"")</f>
        <v>3.5137938204393718E-2</v>
      </c>
      <c r="T711" t="str">
        <f t="shared" si="1418"/>
        <v/>
      </c>
      <c r="U711" t="str">
        <f t="shared" si="1418"/>
        <v/>
      </c>
      <c r="V711" t="str">
        <f t="shared" si="1418"/>
        <v/>
      </c>
      <c r="W711" t="str">
        <f t="shared" si="1418"/>
        <v/>
      </c>
    </row>
    <row r="712" spans="1:23" ht="13" x14ac:dyDescent="0.15">
      <c r="A712">
        <f t="shared" si="30"/>
        <v>10</v>
      </c>
      <c r="B712">
        <f t="shared" si="31"/>
        <v>1929</v>
      </c>
      <c r="C712" s="149">
        <f t="shared" si="706"/>
        <v>10927</v>
      </c>
      <c r="D712" s="146">
        <f t="shared" si="9"/>
        <v>1929.7499999999466</v>
      </c>
      <c r="E712" s="147">
        <f ca="1">('StockBond Returns'!AA711+'StockBond Returns'!AC711-'Parameters &amp; Main Results'!$B$39)/'StockBond Returns'!AB711*12</f>
        <v>3.6468012004739224E-2</v>
      </c>
      <c r="F712" s="70">
        <f ca="1">'StockBond Returns'!AA711+'StockBond Returns'!AC711-'StockBond Returns'!AB711*'Distribution of Final Value'!$B$7</f>
        <v>-0.46560412770652526</v>
      </c>
      <c r="G712" s="17">
        <f>1/'StockBond Returns'!M710</f>
        <v>3.1869707213675463E-2</v>
      </c>
      <c r="H712">
        <f t="shared" si="4"/>
        <v>0</v>
      </c>
      <c r="I712" s="64">
        <f t="shared" si="5"/>
        <v>1</v>
      </c>
      <c r="J712">
        <f t="shared" si="6"/>
        <v>0</v>
      </c>
      <c r="K712" t="str">
        <f t="shared" ref="K712:M712" si="1419">IF(H712=1,$E712,"")</f>
        <v/>
      </c>
      <c r="L712" s="17">
        <f t="shared" ca="1" si="1419"/>
        <v>3.6468012004739224E-2</v>
      </c>
      <c r="M712" t="str">
        <f t="shared" si="1419"/>
        <v/>
      </c>
      <c r="N712" s="148">
        <f>IF('StockBond Returns'!AD710=0,1,0)</f>
        <v>0</v>
      </c>
      <c r="O712">
        <f>IF( AND('StockBond Returns'!$AD710&lt;0,'StockBond Returns'!$AD710&gt;=-0.1),1,0)</f>
        <v>1</v>
      </c>
      <c r="P712">
        <f>IF( AND('StockBond Returns'!$AD710&lt;-0.1,'StockBond Returns'!$AD710&gt;=-0.2),1,0)</f>
        <v>0</v>
      </c>
      <c r="Q712">
        <f>IF( AND('StockBond Returns'!$AD710&lt;-0.2,'StockBond Returns'!$AD710&gt;=-0.3),1,0)</f>
        <v>0</v>
      </c>
      <c r="R712">
        <f>IF('StockBond Returns'!AD710&lt;-0.3,1,0)</f>
        <v>0</v>
      </c>
      <c r="S712" t="str">
        <f t="shared" ref="S712:W712" si="1420">IF(N712=1,$E712,"")</f>
        <v/>
      </c>
      <c r="T712" s="17">
        <f t="shared" ca="1" si="1420"/>
        <v>3.6468012004739224E-2</v>
      </c>
      <c r="U712" t="str">
        <f t="shared" si="1420"/>
        <v/>
      </c>
      <c r="V712" t="str">
        <f t="shared" si="1420"/>
        <v/>
      </c>
      <c r="W712" t="str">
        <f t="shared" si="1420"/>
        <v/>
      </c>
    </row>
    <row r="713" spans="1:23" ht="13" x14ac:dyDescent="0.15">
      <c r="A713">
        <f t="shared" si="30"/>
        <v>11</v>
      </c>
      <c r="B713">
        <f t="shared" si="31"/>
        <v>1929</v>
      </c>
      <c r="C713" s="149">
        <f t="shared" si="706"/>
        <v>10958</v>
      </c>
      <c r="D713" s="146">
        <f t="shared" si="9"/>
        <v>1929.8333333332798</v>
      </c>
      <c r="E713" s="147">
        <f ca="1">('StockBond Returns'!AA712+'StockBond Returns'!AC712-'Parameters &amp; Main Results'!$B$39)/'StockBond Returns'!AB712*12</f>
        <v>4.2792673313337887E-2</v>
      </c>
      <c r="F713" s="70">
        <f ca="1">'StockBond Returns'!AA712+'StockBond Returns'!AC712-'StockBond Returns'!AB712*'Distribution of Final Value'!$B$7</f>
        <v>0.41379034182019669</v>
      </c>
      <c r="G713" s="17">
        <f>1/'StockBond Returns'!M711</f>
        <v>4.0019458004746537E-2</v>
      </c>
      <c r="H713">
        <f t="shared" si="4"/>
        <v>0</v>
      </c>
      <c r="I713" s="64">
        <f t="shared" si="5"/>
        <v>1</v>
      </c>
      <c r="J713">
        <f t="shared" si="6"/>
        <v>0</v>
      </c>
      <c r="K713" t="str">
        <f t="shared" ref="K713:M713" si="1421">IF(H713=1,$E713,"")</f>
        <v/>
      </c>
      <c r="L713" s="17">
        <f t="shared" ca="1" si="1421"/>
        <v>4.2792673313337887E-2</v>
      </c>
      <c r="M713" t="str">
        <f t="shared" si="1421"/>
        <v/>
      </c>
      <c r="N713" s="148">
        <f>IF('StockBond Returns'!AD711=0,1,0)</f>
        <v>0</v>
      </c>
      <c r="O713">
        <f>IF( AND('StockBond Returns'!$AD711&lt;0,'StockBond Returns'!$AD711&gt;=-0.1),1,0)</f>
        <v>0</v>
      </c>
      <c r="P713">
        <f>IF( AND('StockBond Returns'!$AD711&lt;-0.1,'StockBond Returns'!$AD711&gt;=-0.2),1,0)</f>
        <v>0</v>
      </c>
      <c r="Q713">
        <f>IF( AND('StockBond Returns'!$AD711&lt;-0.2,'StockBond Returns'!$AD711&gt;=-0.3),1,0)</f>
        <v>1</v>
      </c>
      <c r="R713">
        <f>IF('StockBond Returns'!AD711&lt;-0.3,1,0)</f>
        <v>0</v>
      </c>
      <c r="S713" t="str">
        <f t="shared" ref="S713:W713" si="1422">IF(N713=1,$E713,"")</f>
        <v/>
      </c>
      <c r="T713" t="str">
        <f t="shared" si="1422"/>
        <v/>
      </c>
      <c r="U713" t="str">
        <f t="shared" si="1422"/>
        <v/>
      </c>
      <c r="V713" s="17">
        <f t="shared" ca="1" si="1422"/>
        <v>4.2792673313337887E-2</v>
      </c>
      <c r="W713" t="str">
        <f t="shared" si="1422"/>
        <v/>
      </c>
    </row>
    <row r="714" spans="1:23" ht="13" x14ac:dyDescent="0.15">
      <c r="A714">
        <f t="shared" si="30"/>
        <v>12</v>
      </c>
      <c r="B714">
        <f t="shared" si="31"/>
        <v>1929</v>
      </c>
      <c r="C714" s="149">
        <f t="shared" si="706"/>
        <v>10989</v>
      </c>
      <c r="D714" s="146">
        <f t="shared" si="9"/>
        <v>1929.9166666666131</v>
      </c>
      <c r="E714" s="147">
        <f ca="1">('StockBond Returns'!AA713+'StockBond Returns'!AC713-'Parameters &amp; Main Results'!$B$39)/'StockBond Returns'!AB713*12</f>
        <v>4.7322882413822251E-2</v>
      </c>
      <c r="F714" s="70">
        <f ca="1">'StockBond Returns'!AA713+'StockBond Returns'!AC713-'StockBond Returns'!AB713*'Distribution of Final Value'!$B$7</f>
        <v>1.0404257390267784</v>
      </c>
      <c r="G714" s="17">
        <f>1/'StockBond Returns'!M712</f>
        <v>4.6400133759335993E-2</v>
      </c>
      <c r="H714">
        <f t="shared" si="4"/>
        <v>0</v>
      </c>
      <c r="I714" s="64">
        <f t="shared" si="5"/>
        <v>1</v>
      </c>
      <c r="J714">
        <f t="shared" si="6"/>
        <v>0</v>
      </c>
      <c r="K714" t="str">
        <f t="shared" ref="K714:M714" si="1423">IF(H714=1,$E714,"")</f>
        <v/>
      </c>
      <c r="L714" s="17">
        <f t="shared" ca="1" si="1423"/>
        <v>4.7322882413822251E-2</v>
      </c>
      <c r="M714" t="str">
        <f t="shared" si="1423"/>
        <v/>
      </c>
      <c r="N714" s="148">
        <f>IF('StockBond Returns'!AD712=0,1,0)</f>
        <v>0</v>
      </c>
      <c r="O714">
        <f>IF( AND('StockBond Returns'!$AD712&lt;0,'StockBond Returns'!$AD712&gt;=-0.1),1,0)</f>
        <v>0</v>
      </c>
      <c r="P714">
        <f>IF( AND('StockBond Returns'!$AD712&lt;-0.1,'StockBond Returns'!$AD712&gt;=-0.2),1,0)</f>
        <v>0</v>
      </c>
      <c r="Q714">
        <f>IF( AND('StockBond Returns'!$AD712&lt;-0.2,'StockBond Returns'!$AD712&gt;=-0.3),1,0)</f>
        <v>0</v>
      </c>
      <c r="R714">
        <f>IF('StockBond Returns'!AD712&lt;-0.3,1,0)</f>
        <v>1</v>
      </c>
      <c r="S714" t="str">
        <f t="shared" ref="S714:W714" si="1424">IF(N714=1,$E714,"")</f>
        <v/>
      </c>
      <c r="T714" t="str">
        <f t="shared" si="1424"/>
        <v/>
      </c>
      <c r="U714" t="str">
        <f t="shared" si="1424"/>
        <v/>
      </c>
      <c r="V714" t="str">
        <f t="shared" si="1424"/>
        <v/>
      </c>
      <c r="W714" s="17">
        <f t="shared" ca="1" si="1424"/>
        <v>4.7322882413822251E-2</v>
      </c>
    </row>
    <row r="715" spans="1:23" ht="13" x14ac:dyDescent="0.15">
      <c r="A715">
        <f t="shared" si="30"/>
        <v>1</v>
      </c>
      <c r="B715">
        <f t="shared" si="31"/>
        <v>1930</v>
      </c>
      <c r="C715" s="149">
        <f t="shared" si="706"/>
        <v>11017</v>
      </c>
      <c r="D715" s="146">
        <f t="shared" si="9"/>
        <v>1929.9999999999463</v>
      </c>
      <c r="E715" s="147">
        <f ca="1">('StockBond Returns'!AA714+'StockBond Returns'!AC714-'Parameters &amp; Main Results'!$B$39)/'StockBond Returns'!AB714*12</f>
        <v>4.6185324793950683E-2</v>
      </c>
      <c r="F715" s="70">
        <f ca="1">'StockBond Returns'!AA714+'StockBond Returns'!AC714-'StockBond Returns'!AB714*'Distribution of Final Value'!$B$7</f>
        <v>0.86408777304331164</v>
      </c>
      <c r="G715" s="17">
        <f>1/'StockBond Returns'!M713</f>
        <v>4.5333397574988811E-2</v>
      </c>
      <c r="H715">
        <f t="shared" si="4"/>
        <v>0</v>
      </c>
      <c r="I715" s="64">
        <f t="shared" si="5"/>
        <v>1</v>
      </c>
      <c r="J715">
        <f t="shared" si="6"/>
        <v>0</v>
      </c>
      <c r="K715" t="str">
        <f t="shared" ref="K715:M715" si="1425">IF(H715=1,$E715,"")</f>
        <v/>
      </c>
      <c r="L715" s="17">
        <f t="shared" ca="1" si="1425"/>
        <v>4.6185324793950683E-2</v>
      </c>
      <c r="M715" t="str">
        <f t="shared" si="1425"/>
        <v/>
      </c>
      <c r="N715" s="148">
        <f>IF('StockBond Returns'!AD713=0,1,0)</f>
        <v>0</v>
      </c>
      <c r="O715">
        <f>IF( AND('StockBond Returns'!$AD713&lt;0,'StockBond Returns'!$AD713&gt;=-0.1),1,0)</f>
        <v>0</v>
      </c>
      <c r="P715">
        <f>IF( AND('StockBond Returns'!$AD713&lt;-0.1,'StockBond Returns'!$AD713&gt;=-0.2),1,0)</f>
        <v>0</v>
      </c>
      <c r="Q715">
        <f>IF( AND('StockBond Returns'!$AD713&lt;-0.2,'StockBond Returns'!$AD713&gt;=-0.3),1,0)</f>
        <v>0</v>
      </c>
      <c r="R715">
        <f>IF('StockBond Returns'!AD713&lt;-0.3,1,0)</f>
        <v>1</v>
      </c>
      <c r="S715" t="str">
        <f t="shared" ref="S715:W715" si="1426">IF(N715=1,$E715,"")</f>
        <v/>
      </c>
      <c r="T715" t="str">
        <f t="shared" si="1426"/>
        <v/>
      </c>
      <c r="U715" t="str">
        <f t="shared" si="1426"/>
        <v/>
      </c>
      <c r="V715" t="str">
        <f t="shared" si="1426"/>
        <v/>
      </c>
      <c r="W715" s="17">
        <f t="shared" ca="1" si="1426"/>
        <v>4.6185324793950683E-2</v>
      </c>
    </row>
    <row r="716" spans="1:23" ht="13" x14ac:dyDescent="0.15">
      <c r="A716">
        <f t="shared" si="30"/>
        <v>2</v>
      </c>
      <c r="B716">
        <f t="shared" si="31"/>
        <v>1930</v>
      </c>
      <c r="C716" s="149">
        <f t="shared" si="706"/>
        <v>11048</v>
      </c>
      <c r="D716" s="146">
        <f t="shared" si="9"/>
        <v>1930.0833333332796</v>
      </c>
      <c r="E716" s="147">
        <f ca="1">('StockBond Returns'!AA715+'StockBond Returns'!AC715-'Parameters &amp; Main Results'!$B$39)/'StockBond Returns'!AB715*12</f>
        <v>4.3904959467814086E-2</v>
      </c>
      <c r="F716" s="70">
        <f ca="1">'StockBond Returns'!AA715+'StockBond Returns'!AC715-'StockBond Returns'!AB715*'Distribution of Final Value'!$B$7</f>
        <v>0.58914196841780875</v>
      </c>
      <c r="G716" s="17">
        <f>1/'StockBond Returns'!M714</f>
        <v>4.2686201074321695E-2</v>
      </c>
      <c r="H716">
        <f t="shared" si="4"/>
        <v>0</v>
      </c>
      <c r="I716" s="64">
        <f t="shared" si="5"/>
        <v>1</v>
      </c>
      <c r="J716">
        <f t="shared" si="6"/>
        <v>0</v>
      </c>
      <c r="K716" t="str">
        <f t="shared" ref="K716:M716" si="1427">IF(H716=1,$E716,"")</f>
        <v/>
      </c>
      <c r="L716" s="17">
        <f t="shared" ca="1" si="1427"/>
        <v>4.3904959467814086E-2</v>
      </c>
      <c r="M716" t="str">
        <f t="shared" si="1427"/>
        <v/>
      </c>
      <c r="N716" s="148">
        <f>IF('StockBond Returns'!AD714=0,1,0)</f>
        <v>0</v>
      </c>
      <c r="O716">
        <f>IF( AND('StockBond Returns'!$AD714&lt;0,'StockBond Returns'!$AD714&gt;=-0.1),1,0)</f>
        <v>0</v>
      </c>
      <c r="P716">
        <f>IF( AND('StockBond Returns'!$AD714&lt;-0.1,'StockBond Returns'!$AD714&gt;=-0.2),1,0)</f>
        <v>0</v>
      </c>
      <c r="Q716">
        <f>IF( AND('StockBond Returns'!$AD714&lt;-0.2,'StockBond Returns'!$AD714&gt;=-0.3),1,0)</f>
        <v>1</v>
      </c>
      <c r="R716">
        <f>IF('StockBond Returns'!AD714&lt;-0.3,1,0)</f>
        <v>0</v>
      </c>
      <c r="S716" t="str">
        <f t="shared" ref="S716:W716" si="1428">IF(N716=1,$E716,"")</f>
        <v/>
      </c>
      <c r="T716" t="str">
        <f t="shared" si="1428"/>
        <v/>
      </c>
      <c r="U716" t="str">
        <f t="shared" si="1428"/>
        <v/>
      </c>
      <c r="V716" s="17">
        <f t="shared" ca="1" si="1428"/>
        <v>4.3904959467814086E-2</v>
      </c>
      <c r="W716" t="str">
        <f t="shared" si="1428"/>
        <v/>
      </c>
    </row>
    <row r="717" spans="1:23" ht="13" x14ac:dyDescent="0.15">
      <c r="A717">
        <f t="shared" si="30"/>
        <v>3</v>
      </c>
      <c r="B717">
        <f t="shared" si="31"/>
        <v>1930</v>
      </c>
      <c r="C717" s="149">
        <f t="shared" si="706"/>
        <v>11078</v>
      </c>
      <c r="D717" s="146">
        <f t="shared" si="9"/>
        <v>1930.1666666666129</v>
      </c>
      <c r="E717" s="147">
        <f ca="1">('StockBond Returns'!AA716+'StockBond Returns'!AC716-'Parameters &amp; Main Results'!$B$39)/'StockBond Returns'!AB716*12</f>
        <v>4.2943061362830763E-2</v>
      </c>
      <c r="F717" s="70">
        <f ca="1">'StockBond Returns'!AA716+'StockBond Returns'!AC716-'StockBond Returns'!AB716*'Distribution of Final Value'!$B$7</f>
        <v>0.46284315376261453</v>
      </c>
      <c r="G717" s="17">
        <f>1/'StockBond Returns'!M715</f>
        <v>4.1805811684493009E-2</v>
      </c>
      <c r="H717">
        <f t="shared" si="4"/>
        <v>0</v>
      </c>
      <c r="I717" s="64">
        <f t="shared" si="5"/>
        <v>1</v>
      </c>
      <c r="J717">
        <f t="shared" si="6"/>
        <v>0</v>
      </c>
      <c r="K717" t="str">
        <f t="shared" ref="K717:M717" si="1429">IF(H717=1,$E717,"")</f>
        <v/>
      </c>
      <c r="L717" s="17">
        <f t="shared" ca="1" si="1429"/>
        <v>4.2943061362830763E-2</v>
      </c>
      <c r="M717" t="str">
        <f t="shared" si="1429"/>
        <v/>
      </c>
      <c r="N717" s="148">
        <f>IF('StockBond Returns'!AD715=0,1,0)</f>
        <v>0</v>
      </c>
      <c r="O717">
        <f>IF( AND('StockBond Returns'!$AD715&lt;0,'StockBond Returns'!$AD715&gt;=-0.1),1,0)</f>
        <v>0</v>
      </c>
      <c r="P717">
        <f>IF( AND('StockBond Returns'!$AD715&lt;-0.1,'StockBond Returns'!$AD715&gt;=-0.2),1,0)</f>
        <v>0</v>
      </c>
      <c r="Q717">
        <f>IF( AND('StockBond Returns'!$AD715&lt;-0.2,'StockBond Returns'!$AD715&gt;=-0.3),1,0)</f>
        <v>1</v>
      </c>
      <c r="R717">
        <f>IF('StockBond Returns'!AD715&lt;-0.3,1,0)</f>
        <v>0</v>
      </c>
      <c r="S717" t="str">
        <f t="shared" ref="S717:W717" si="1430">IF(N717=1,$E717,"")</f>
        <v/>
      </c>
      <c r="T717" t="str">
        <f t="shared" si="1430"/>
        <v/>
      </c>
      <c r="U717" t="str">
        <f t="shared" si="1430"/>
        <v/>
      </c>
      <c r="V717" s="17">
        <f t="shared" ca="1" si="1430"/>
        <v>4.2943061362830763E-2</v>
      </c>
      <c r="W717" t="str">
        <f t="shared" si="1430"/>
        <v/>
      </c>
    </row>
    <row r="718" spans="1:23" ht="13" x14ac:dyDescent="0.15">
      <c r="A718">
        <f t="shared" si="30"/>
        <v>4</v>
      </c>
      <c r="B718">
        <f t="shared" si="31"/>
        <v>1930</v>
      </c>
      <c r="C718" s="149">
        <f t="shared" si="706"/>
        <v>11109</v>
      </c>
      <c r="D718" s="146">
        <f t="shared" si="9"/>
        <v>1930.2499999999461</v>
      </c>
      <c r="E718" s="147">
        <f ca="1">('StockBond Returns'!AA717+'StockBond Returns'!AC717-'Parameters &amp; Main Results'!$B$39)/'StockBond Returns'!AB717*12</f>
        <v>4.0216754688994355E-2</v>
      </c>
      <c r="F718" s="70">
        <f ca="1">'StockBond Returns'!AA717+'StockBond Returns'!AC717-'StockBond Returns'!AB717*'Distribution of Final Value'!$B$7</f>
        <v>3.4253569124081729E-2</v>
      </c>
      <c r="G718" s="17">
        <f>1/'StockBond Returns'!M716</f>
        <v>3.8733449211676894E-2</v>
      </c>
      <c r="H718">
        <f t="shared" si="4"/>
        <v>0</v>
      </c>
      <c r="I718" s="64">
        <f t="shared" si="5"/>
        <v>1</v>
      </c>
      <c r="J718">
        <f t="shared" si="6"/>
        <v>0</v>
      </c>
      <c r="K718" t="str">
        <f t="shared" ref="K718:M718" si="1431">IF(H718=1,$E718,"")</f>
        <v/>
      </c>
      <c r="L718" s="17">
        <f t="shared" ca="1" si="1431"/>
        <v>4.0216754688994355E-2</v>
      </c>
      <c r="M718" t="str">
        <f t="shared" si="1431"/>
        <v/>
      </c>
      <c r="N718" s="148">
        <f>IF('StockBond Returns'!AD716=0,1,0)</f>
        <v>0</v>
      </c>
      <c r="O718">
        <f>IF( AND('StockBond Returns'!$AD716&lt;0,'StockBond Returns'!$AD716&gt;=-0.1),1,0)</f>
        <v>0</v>
      </c>
      <c r="P718">
        <f>IF( AND('StockBond Returns'!$AD716&lt;-0.1,'StockBond Returns'!$AD716&gt;=-0.2),1,0)</f>
        <v>1</v>
      </c>
      <c r="Q718">
        <f>IF( AND('StockBond Returns'!$AD716&lt;-0.2,'StockBond Returns'!$AD716&gt;=-0.3),1,0)</f>
        <v>0</v>
      </c>
      <c r="R718">
        <f>IF('StockBond Returns'!AD716&lt;-0.3,1,0)</f>
        <v>0</v>
      </c>
      <c r="S718" t="str">
        <f t="shared" ref="S718:W718" si="1432">IF(N718=1,$E718,"")</f>
        <v/>
      </c>
      <c r="T718" t="str">
        <f t="shared" si="1432"/>
        <v/>
      </c>
      <c r="U718" s="17">
        <f t="shared" ca="1" si="1432"/>
        <v>4.0216754688994355E-2</v>
      </c>
      <c r="V718" t="str">
        <f t="shared" si="1432"/>
        <v/>
      </c>
      <c r="W718" t="str">
        <f t="shared" si="1432"/>
        <v/>
      </c>
    </row>
    <row r="719" spans="1:23" ht="13" x14ac:dyDescent="0.15">
      <c r="A719">
        <f t="shared" si="30"/>
        <v>5</v>
      </c>
      <c r="B719">
        <f t="shared" si="31"/>
        <v>1930</v>
      </c>
      <c r="C719" s="149">
        <f t="shared" si="706"/>
        <v>11139</v>
      </c>
      <c r="D719" s="146">
        <f t="shared" si="9"/>
        <v>1930.3333333332794</v>
      </c>
      <c r="E719" s="147">
        <f ca="1">('StockBond Returns'!AA718+'StockBond Returns'!AC718-'Parameters &amp; Main Results'!$B$39)/'StockBond Returns'!AB718*12</f>
        <v>4.0801977503974185E-2</v>
      </c>
      <c r="F719" s="70">
        <f ca="1">'StockBond Returns'!AA718+'StockBond Returns'!AC718-'StockBond Returns'!AB718*'Distribution of Final Value'!$B$7</f>
        <v>0.13000069102623968</v>
      </c>
      <c r="G719" s="17">
        <f>1/'StockBond Returns'!M717</f>
        <v>3.9566053750418342E-2</v>
      </c>
      <c r="H719">
        <f t="shared" si="4"/>
        <v>0</v>
      </c>
      <c r="I719" s="64">
        <f t="shared" si="5"/>
        <v>1</v>
      </c>
      <c r="J719">
        <f t="shared" si="6"/>
        <v>0</v>
      </c>
      <c r="K719" t="str">
        <f t="shared" ref="K719:M719" si="1433">IF(H719=1,$E719,"")</f>
        <v/>
      </c>
      <c r="L719" s="17">
        <f t="shared" ca="1" si="1433"/>
        <v>4.0801977503974185E-2</v>
      </c>
      <c r="M719" t="str">
        <f t="shared" si="1433"/>
        <v/>
      </c>
      <c r="N719" s="148">
        <f>IF('StockBond Returns'!AD717=0,1,0)</f>
        <v>0</v>
      </c>
      <c r="O719">
        <f>IF( AND('StockBond Returns'!$AD717&lt;0,'StockBond Returns'!$AD717&gt;=-0.1),1,0)</f>
        <v>0</v>
      </c>
      <c r="P719">
        <f>IF( AND('StockBond Returns'!$AD717&lt;-0.1,'StockBond Returns'!$AD717&gt;=-0.2),1,0)</f>
        <v>1</v>
      </c>
      <c r="Q719">
        <f>IF( AND('StockBond Returns'!$AD717&lt;-0.2,'StockBond Returns'!$AD717&gt;=-0.3),1,0)</f>
        <v>0</v>
      </c>
      <c r="R719">
        <f>IF('StockBond Returns'!AD717&lt;-0.3,1,0)</f>
        <v>0</v>
      </c>
      <c r="S719" t="str">
        <f t="shared" ref="S719:W719" si="1434">IF(N719=1,$E719,"")</f>
        <v/>
      </c>
      <c r="T719" t="str">
        <f t="shared" si="1434"/>
        <v/>
      </c>
      <c r="U719" s="17">
        <f t="shared" ca="1" si="1434"/>
        <v>4.0801977503974185E-2</v>
      </c>
      <c r="V719" t="str">
        <f t="shared" si="1434"/>
        <v/>
      </c>
      <c r="W719" t="str">
        <f t="shared" si="1434"/>
        <v/>
      </c>
    </row>
    <row r="720" spans="1:23" ht="13" x14ac:dyDescent="0.15">
      <c r="A720">
        <f t="shared" si="30"/>
        <v>6</v>
      </c>
      <c r="B720">
        <f t="shared" si="31"/>
        <v>1930</v>
      </c>
      <c r="C720" s="149">
        <f t="shared" si="706"/>
        <v>11170</v>
      </c>
      <c r="D720" s="146">
        <f t="shared" si="9"/>
        <v>1930.4166666666126</v>
      </c>
      <c r="E720" s="147">
        <f ca="1">('StockBond Returns'!AA719+'StockBond Returns'!AC719-'Parameters &amp; Main Results'!$B$39)/'StockBond Returns'!AB719*12</f>
        <v>4.1015423867020263E-2</v>
      </c>
      <c r="F720" s="70">
        <f ca="1">'StockBond Returns'!AA719+'StockBond Returns'!AC719-'StockBond Returns'!AB719*'Distribution of Final Value'!$B$7</f>
        <v>0.1705155088898378</v>
      </c>
      <c r="G720" s="17">
        <f>1/'StockBond Returns'!M718</f>
        <v>4.0346836610189223E-2</v>
      </c>
      <c r="H720">
        <f t="shared" si="4"/>
        <v>0</v>
      </c>
      <c r="I720" s="64">
        <f t="shared" si="5"/>
        <v>1</v>
      </c>
      <c r="J720">
        <f t="shared" si="6"/>
        <v>0</v>
      </c>
      <c r="K720" t="str">
        <f t="shared" ref="K720:M720" si="1435">IF(H720=1,$E720,"")</f>
        <v/>
      </c>
      <c r="L720" s="17">
        <f t="shared" ca="1" si="1435"/>
        <v>4.1015423867020263E-2</v>
      </c>
      <c r="M720" t="str">
        <f t="shared" si="1435"/>
        <v/>
      </c>
      <c r="N720" s="148">
        <f>IF('StockBond Returns'!AD718=0,1,0)</f>
        <v>0</v>
      </c>
      <c r="O720">
        <f>IF( AND('StockBond Returns'!$AD718&lt;0,'StockBond Returns'!$AD718&gt;=-0.1),1,0)</f>
        <v>0</v>
      </c>
      <c r="P720">
        <f>IF( AND('StockBond Returns'!$AD718&lt;-0.1,'StockBond Returns'!$AD718&gt;=-0.2),1,0)</f>
        <v>1</v>
      </c>
      <c r="Q720">
        <f>IF( AND('StockBond Returns'!$AD718&lt;-0.2,'StockBond Returns'!$AD718&gt;=-0.3),1,0)</f>
        <v>0</v>
      </c>
      <c r="R720">
        <f>IF('StockBond Returns'!AD718&lt;-0.3,1,0)</f>
        <v>0</v>
      </c>
      <c r="S720" t="str">
        <f t="shared" ref="S720:W720" si="1436">IF(N720=1,$E720,"")</f>
        <v/>
      </c>
      <c r="T720" t="str">
        <f t="shared" si="1436"/>
        <v/>
      </c>
      <c r="U720" s="17">
        <f t="shared" ca="1" si="1436"/>
        <v>4.1015423867020263E-2</v>
      </c>
      <c r="V720" t="str">
        <f t="shared" si="1436"/>
        <v/>
      </c>
      <c r="W720" t="str">
        <f t="shared" si="1436"/>
        <v/>
      </c>
    </row>
    <row r="721" spans="1:23" ht="13" x14ac:dyDescent="0.15">
      <c r="A721">
        <f t="shared" si="30"/>
        <v>7</v>
      </c>
      <c r="B721">
        <f t="shared" si="31"/>
        <v>1930</v>
      </c>
      <c r="C721" s="149">
        <f t="shared" si="706"/>
        <v>11201</v>
      </c>
      <c r="D721" s="146">
        <f t="shared" si="9"/>
        <v>1930.4999999999459</v>
      </c>
      <c r="E721" s="147">
        <f ca="1">('StockBond Returns'!AA720+'StockBond Returns'!AC720-'Parameters &amp; Main Results'!$B$39)/'StockBond Returns'!AB720*12</f>
        <v>4.6448517094237654E-2</v>
      </c>
      <c r="F721" s="70">
        <f ca="1">'StockBond Returns'!AA720+'StockBond Returns'!AC720-'StockBond Returns'!AB720*'Distribution of Final Value'!$B$7</f>
        <v>1.1119929888462092</v>
      </c>
      <c r="G721" s="17">
        <f>1/'StockBond Returns'!M719</f>
        <v>4.8086380835769188E-2</v>
      </c>
      <c r="H721">
        <f t="shared" si="4"/>
        <v>0</v>
      </c>
      <c r="I721" s="64">
        <f t="shared" si="5"/>
        <v>1</v>
      </c>
      <c r="J721">
        <f t="shared" si="6"/>
        <v>0</v>
      </c>
      <c r="K721" t="str">
        <f t="shared" ref="K721:M721" si="1437">IF(H721=1,$E721,"")</f>
        <v/>
      </c>
      <c r="L721" s="17">
        <f t="shared" ca="1" si="1437"/>
        <v>4.6448517094237654E-2</v>
      </c>
      <c r="M721" t="str">
        <f t="shared" si="1437"/>
        <v/>
      </c>
      <c r="N721" s="148">
        <f>IF('StockBond Returns'!AD719=0,1,0)</f>
        <v>0</v>
      </c>
      <c r="O721">
        <f>IF( AND('StockBond Returns'!$AD719&lt;0,'StockBond Returns'!$AD719&gt;=-0.1),1,0)</f>
        <v>0</v>
      </c>
      <c r="P721">
        <f>IF( AND('StockBond Returns'!$AD719&lt;-0.1,'StockBond Returns'!$AD719&gt;=-0.2),1,0)</f>
        <v>0</v>
      </c>
      <c r="Q721">
        <f>IF( AND('StockBond Returns'!$AD719&lt;-0.2,'StockBond Returns'!$AD719&gt;=-0.3),1,0)</f>
        <v>0</v>
      </c>
      <c r="R721">
        <f>IF('StockBond Returns'!AD719&lt;-0.3,1,0)</f>
        <v>1</v>
      </c>
      <c r="S721" t="str">
        <f t="shared" ref="S721:W721" si="1438">IF(N721=1,$E721,"")</f>
        <v/>
      </c>
      <c r="T721" t="str">
        <f t="shared" si="1438"/>
        <v/>
      </c>
      <c r="U721" t="str">
        <f t="shared" si="1438"/>
        <v/>
      </c>
      <c r="V721" t="str">
        <f t="shared" si="1438"/>
        <v/>
      </c>
      <c r="W721" s="17">
        <f t="shared" ca="1" si="1438"/>
        <v>4.6448517094237654E-2</v>
      </c>
    </row>
    <row r="722" spans="1:23" ht="13" x14ac:dyDescent="0.15">
      <c r="A722">
        <f t="shared" si="30"/>
        <v>8</v>
      </c>
      <c r="B722">
        <f t="shared" si="31"/>
        <v>1930</v>
      </c>
      <c r="C722" s="149">
        <f t="shared" si="706"/>
        <v>11231</v>
      </c>
      <c r="D722" s="146">
        <f t="shared" si="9"/>
        <v>1930.5833333332791</v>
      </c>
      <c r="E722" s="147">
        <f ca="1">('StockBond Returns'!AA721+'StockBond Returns'!AC721-'Parameters &amp; Main Results'!$B$39)/'StockBond Returns'!AB721*12</f>
        <v>4.4684154036407416E-2</v>
      </c>
      <c r="F722" s="70">
        <f ca="1">'StockBond Returns'!AA721+'StockBond Returns'!AC721-'StockBond Returns'!AB721*'Distribution of Final Value'!$B$7</f>
        <v>0.75755492051754025</v>
      </c>
      <c r="G722" s="17">
        <f>1/'StockBond Returns'!M720</f>
        <v>4.6080065227548844E-2</v>
      </c>
      <c r="H722">
        <f t="shared" si="4"/>
        <v>0</v>
      </c>
      <c r="I722" s="64">
        <f t="shared" si="5"/>
        <v>1</v>
      </c>
      <c r="J722">
        <f t="shared" si="6"/>
        <v>0</v>
      </c>
      <c r="K722" t="str">
        <f t="shared" ref="K722:M722" si="1439">IF(H722=1,$E722,"")</f>
        <v/>
      </c>
      <c r="L722" s="17">
        <f t="shared" ca="1" si="1439"/>
        <v>4.4684154036407416E-2</v>
      </c>
      <c r="M722" t="str">
        <f t="shared" si="1439"/>
        <v/>
      </c>
      <c r="N722" s="148">
        <f>IF('StockBond Returns'!AD720=0,1,0)</f>
        <v>0</v>
      </c>
      <c r="O722">
        <f>IF( AND('StockBond Returns'!$AD720&lt;0,'StockBond Returns'!$AD720&gt;=-0.1),1,0)</f>
        <v>0</v>
      </c>
      <c r="P722">
        <f>IF( AND('StockBond Returns'!$AD720&lt;-0.1,'StockBond Returns'!$AD720&gt;=-0.2),1,0)</f>
        <v>0</v>
      </c>
      <c r="Q722">
        <f>IF( AND('StockBond Returns'!$AD720&lt;-0.2,'StockBond Returns'!$AD720&gt;=-0.3),1,0)</f>
        <v>1</v>
      </c>
      <c r="R722">
        <f>IF('StockBond Returns'!AD720&lt;-0.3,1,0)</f>
        <v>0</v>
      </c>
      <c r="S722" t="str">
        <f t="shared" ref="S722:W722" si="1440">IF(N722=1,$E722,"")</f>
        <v/>
      </c>
      <c r="T722" t="str">
        <f t="shared" si="1440"/>
        <v/>
      </c>
      <c r="U722" t="str">
        <f t="shared" si="1440"/>
        <v/>
      </c>
      <c r="V722" s="17">
        <f t="shared" ca="1" si="1440"/>
        <v>4.4684154036407416E-2</v>
      </c>
      <c r="W722" t="str">
        <f t="shared" si="1440"/>
        <v/>
      </c>
    </row>
    <row r="723" spans="1:23" ht="13" x14ac:dyDescent="0.15">
      <c r="A723">
        <f t="shared" si="30"/>
        <v>9</v>
      </c>
      <c r="B723">
        <f t="shared" si="31"/>
        <v>1930</v>
      </c>
      <c r="C723" s="149">
        <f t="shared" si="706"/>
        <v>11262</v>
      </c>
      <c r="D723" s="146">
        <f t="shared" si="9"/>
        <v>1930.6666666666124</v>
      </c>
      <c r="E723" s="147">
        <f ca="1">('StockBond Returns'!AA722+'StockBond Returns'!AC722-'Parameters &amp; Main Results'!$B$39)/'StockBond Returns'!AB722*12</f>
        <v>4.4166254050445948E-2</v>
      </c>
      <c r="F723" s="70">
        <f ca="1">'StockBond Returns'!AA722+'StockBond Returns'!AC722-'StockBond Returns'!AB722*'Distribution of Final Value'!$B$7</f>
        <v>0.6600489553402733</v>
      </c>
      <c r="G723" s="17">
        <f>1/'StockBond Returns'!M721</f>
        <v>4.5639957241457564E-2</v>
      </c>
      <c r="H723">
        <f t="shared" si="4"/>
        <v>0</v>
      </c>
      <c r="I723" s="64">
        <f t="shared" si="5"/>
        <v>1</v>
      </c>
      <c r="J723">
        <f t="shared" si="6"/>
        <v>0</v>
      </c>
      <c r="K723" t="str">
        <f t="shared" ref="K723:M723" si="1441">IF(H723=1,$E723,"")</f>
        <v/>
      </c>
      <c r="L723" s="17">
        <f t="shared" ca="1" si="1441"/>
        <v>4.4166254050445948E-2</v>
      </c>
      <c r="M723" t="str">
        <f t="shared" si="1441"/>
        <v/>
      </c>
      <c r="N723" s="148">
        <f>IF('StockBond Returns'!AD721=0,1,0)</f>
        <v>0</v>
      </c>
      <c r="O723">
        <f>IF( AND('StockBond Returns'!$AD721&lt;0,'StockBond Returns'!$AD721&gt;=-0.1),1,0)</f>
        <v>0</v>
      </c>
      <c r="P723">
        <f>IF( AND('StockBond Returns'!$AD721&lt;-0.1,'StockBond Returns'!$AD721&gt;=-0.2),1,0)</f>
        <v>0</v>
      </c>
      <c r="Q723">
        <f>IF( AND('StockBond Returns'!$AD721&lt;-0.2,'StockBond Returns'!$AD721&gt;=-0.3),1,0)</f>
        <v>1</v>
      </c>
      <c r="R723">
        <f>IF('StockBond Returns'!AD721&lt;-0.3,1,0)</f>
        <v>0</v>
      </c>
      <c r="S723" t="str">
        <f t="shared" ref="S723:W723" si="1442">IF(N723=1,$E723,"")</f>
        <v/>
      </c>
      <c r="T723" t="str">
        <f t="shared" si="1442"/>
        <v/>
      </c>
      <c r="U723" t="str">
        <f t="shared" si="1442"/>
        <v/>
      </c>
      <c r="V723" s="17">
        <f t="shared" ca="1" si="1442"/>
        <v>4.4166254050445948E-2</v>
      </c>
      <c r="W723" t="str">
        <f t="shared" si="1442"/>
        <v/>
      </c>
    </row>
    <row r="724" spans="1:23" ht="13" x14ac:dyDescent="0.15">
      <c r="A724">
        <f t="shared" si="30"/>
        <v>10</v>
      </c>
      <c r="B724">
        <f t="shared" si="31"/>
        <v>1930</v>
      </c>
      <c r="C724" s="149">
        <f t="shared" si="706"/>
        <v>11292</v>
      </c>
      <c r="D724" s="146">
        <f t="shared" si="9"/>
        <v>1930.7499999999457</v>
      </c>
      <c r="E724" s="147">
        <f ca="1">('StockBond Returns'!AA723+'StockBond Returns'!AC723-'Parameters &amp; Main Results'!$B$39)/'StockBond Returns'!AB723*12</f>
        <v>4.9228519722306789E-2</v>
      </c>
      <c r="F724" s="70">
        <f ca="1">'StockBond Returns'!AA723+'StockBond Returns'!AC723-'StockBond Returns'!AB723*'Distribution of Final Value'!$B$7</f>
        <v>1.3994682468431625</v>
      </c>
      <c r="G724" s="17">
        <f>1/'StockBond Returns'!M722</f>
        <v>5.3047194784238541E-2</v>
      </c>
      <c r="H724">
        <f t="shared" si="4"/>
        <v>1</v>
      </c>
      <c r="I724" s="64">
        <f t="shared" si="5"/>
        <v>0</v>
      </c>
      <c r="J724">
        <f t="shared" si="6"/>
        <v>0</v>
      </c>
      <c r="K724" s="17">
        <f t="shared" ref="K724:M724" ca="1" si="1443">IF(H724=1,$E724,"")</f>
        <v>4.9228519722306789E-2</v>
      </c>
      <c r="L724" t="str">
        <f t="shared" si="1443"/>
        <v/>
      </c>
      <c r="M724" t="str">
        <f t="shared" si="1443"/>
        <v/>
      </c>
      <c r="N724" s="148">
        <f>IF('StockBond Returns'!AD722=0,1,0)</f>
        <v>0</v>
      </c>
      <c r="O724">
        <f>IF( AND('StockBond Returns'!$AD722&lt;0,'StockBond Returns'!$AD722&gt;=-0.1),1,0)</f>
        <v>0</v>
      </c>
      <c r="P724">
        <f>IF( AND('StockBond Returns'!$AD722&lt;-0.1,'StockBond Returns'!$AD722&gt;=-0.2),1,0)</f>
        <v>0</v>
      </c>
      <c r="Q724">
        <f>IF( AND('StockBond Returns'!$AD722&lt;-0.2,'StockBond Returns'!$AD722&gt;=-0.3),1,0)</f>
        <v>0</v>
      </c>
      <c r="R724">
        <f>IF('StockBond Returns'!AD722&lt;-0.3,1,0)</f>
        <v>1</v>
      </c>
      <c r="S724" t="str">
        <f t="shared" ref="S724:W724" si="1444">IF(N724=1,$E724,"")</f>
        <v/>
      </c>
      <c r="T724" t="str">
        <f t="shared" si="1444"/>
        <v/>
      </c>
      <c r="U724" t="str">
        <f t="shared" si="1444"/>
        <v/>
      </c>
      <c r="V724" t="str">
        <f t="shared" si="1444"/>
        <v/>
      </c>
      <c r="W724" s="17">
        <f t="shared" ca="1" si="1444"/>
        <v>4.9228519722306789E-2</v>
      </c>
    </row>
    <row r="725" spans="1:23" ht="13" x14ac:dyDescent="0.15">
      <c r="A725">
        <f t="shared" si="30"/>
        <v>11</v>
      </c>
      <c r="B725">
        <f t="shared" si="31"/>
        <v>1930</v>
      </c>
      <c r="C725" s="149">
        <f t="shared" si="706"/>
        <v>11323</v>
      </c>
      <c r="D725" s="146">
        <f t="shared" si="9"/>
        <v>1930.8333333332789</v>
      </c>
      <c r="E725" s="147">
        <f ca="1">('StockBond Returns'!AA724+'StockBond Returns'!AC724-'Parameters &amp; Main Results'!$B$39)/'StockBond Returns'!AB724*12</f>
        <v>5.2392718655134118E-2</v>
      </c>
      <c r="F725" s="70">
        <f ca="1">'StockBond Returns'!AA724+'StockBond Returns'!AC724-'StockBond Returns'!AB724*'Distribution of Final Value'!$B$7</f>
        <v>1.9743806840867135</v>
      </c>
      <c r="G725" s="17">
        <f>1/'StockBond Returns'!M723</f>
        <v>5.807795799888265E-2</v>
      </c>
      <c r="H725">
        <f t="shared" si="4"/>
        <v>1</v>
      </c>
      <c r="I725" s="64">
        <f t="shared" si="5"/>
        <v>0</v>
      </c>
      <c r="J725">
        <f t="shared" si="6"/>
        <v>0</v>
      </c>
      <c r="K725" s="17">
        <f t="shared" ref="K725:M725" ca="1" si="1445">IF(H725=1,$E725,"")</f>
        <v>5.2392718655134118E-2</v>
      </c>
      <c r="L725" t="str">
        <f t="shared" si="1445"/>
        <v/>
      </c>
      <c r="M725" t="str">
        <f t="shared" si="1445"/>
        <v/>
      </c>
      <c r="N725" s="148">
        <f>IF('StockBond Returns'!AD723=0,1,0)</f>
        <v>0</v>
      </c>
      <c r="O725">
        <f>IF( AND('StockBond Returns'!$AD723&lt;0,'StockBond Returns'!$AD723&gt;=-0.1),1,0)</f>
        <v>0</v>
      </c>
      <c r="P725">
        <f>IF( AND('StockBond Returns'!$AD723&lt;-0.1,'StockBond Returns'!$AD723&gt;=-0.2),1,0)</f>
        <v>0</v>
      </c>
      <c r="Q725">
        <f>IF( AND('StockBond Returns'!$AD723&lt;-0.2,'StockBond Returns'!$AD723&gt;=-0.3),1,0)</f>
        <v>0</v>
      </c>
      <c r="R725">
        <f>IF('StockBond Returns'!AD723&lt;-0.3,1,0)</f>
        <v>1</v>
      </c>
      <c r="S725" t="str">
        <f t="shared" ref="S725:W725" si="1446">IF(N725=1,$E725,"")</f>
        <v/>
      </c>
      <c r="T725" t="str">
        <f t="shared" si="1446"/>
        <v/>
      </c>
      <c r="U725" t="str">
        <f t="shared" si="1446"/>
        <v/>
      </c>
      <c r="V725" t="str">
        <f t="shared" si="1446"/>
        <v/>
      </c>
      <c r="W725" s="17">
        <f t="shared" ca="1" si="1446"/>
        <v>5.2392718655134118E-2</v>
      </c>
    </row>
    <row r="726" spans="1:23" ht="13" x14ac:dyDescent="0.15">
      <c r="A726">
        <f t="shared" si="30"/>
        <v>12</v>
      </c>
      <c r="B726">
        <f t="shared" si="31"/>
        <v>1930</v>
      </c>
      <c r="C726" s="149">
        <f t="shared" si="706"/>
        <v>11354</v>
      </c>
      <c r="D726" s="146">
        <f t="shared" si="9"/>
        <v>1930.9166666666122</v>
      </c>
      <c r="E726" s="147">
        <f ca="1">('StockBond Returns'!AA725+'StockBond Returns'!AC725-'Parameters &amp; Main Results'!$B$39)/'StockBond Returns'!AB725*12</f>
        <v>5.2912133845764375E-2</v>
      </c>
      <c r="F726" s="70">
        <f ca="1">'StockBond Returns'!AA725+'StockBond Returns'!AC725-'StockBond Returns'!AB725*'Distribution of Final Value'!$B$7</f>
        <v>2.0699499368674248</v>
      </c>
      <c r="G726" s="17">
        <f>1/'StockBond Returns'!M724</f>
        <v>5.8396911837222738E-2</v>
      </c>
      <c r="H726">
        <f t="shared" si="4"/>
        <v>1</v>
      </c>
      <c r="I726" s="64">
        <f t="shared" si="5"/>
        <v>0</v>
      </c>
      <c r="J726">
        <f t="shared" si="6"/>
        <v>0</v>
      </c>
      <c r="K726" s="17">
        <f t="shared" ref="K726:M726" ca="1" si="1447">IF(H726=1,$E726,"")</f>
        <v>5.2912133845764375E-2</v>
      </c>
      <c r="L726" t="str">
        <f t="shared" si="1447"/>
        <v/>
      </c>
      <c r="M726" t="str">
        <f t="shared" si="1447"/>
        <v/>
      </c>
      <c r="N726" s="148">
        <f>IF('StockBond Returns'!AD724=0,1,0)</f>
        <v>0</v>
      </c>
      <c r="O726">
        <f>IF( AND('StockBond Returns'!$AD724&lt;0,'StockBond Returns'!$AD724&gt;=-0.1),1,0)</f>
        <v>0</v>
      </c>
      <c r="P726">
        <f>IF( AND('StockBond Returns'!$AD724&lt;-0.1,'StockBond Returns'!$AD724&gt;=-0.2),1,0)</f>
        <v>0</v>
      </c>
      <c r="Q726">
        <f>IF( AND('StockBond Returns'!$AD724&lt;-0.2,'StockBond Returns'!$AD724&gt;=-0.3),1,0)</f>
        <v>0</v>
      </c>
      <c r="R726">
        <f>IF('StockBond Returns'!AD724&lt;-0.3,1,0)</f>
        <v>1</v>
      </c>
      <c r="S726" t="str">
        <f t="shared" ref="S726:W726" si="1448">IF(N726=1,$E726,"")</f>
        <v/>
      </c>
      <c r="T726" t="str">
        <f t="shared" si="1448"/>
        <v/>
      </c>
      <c r="U726" t="str">
        <f t="shared" si="1448"/>
        <v/>
      </c>
      <c r="V726" t="str">
        <f t="shared" si="1448"/>
        <v/>
      </c>
      <c r="W726" s="17">
        <f t="shared" ca="1" si="1448"/>
        <v>5.2912133845764375E-2</v>
      </c>
    </row>
    <row r="727" spans="1:23" ht="13" x14ac:dyDescent="0.15">
      <c r="A727">
        <f t="shared" si="30"/>
        <v>1</v>
      </c>
      <c r="B727">
        <f t="shared" si="31"/>
        <v>1931</v>
      </c>
      <c r="C727" s="149">
        <f t="shared" si="706"/>
        <v>11382</v>
      </c>
      <c r="D727" s="146">
        <f t="shared" si="9"/>
        <v>1930.9999999999454</v>
      </c>
      <c r="E727" s="147">
        <f ca="1">('StockBond Returns'!AA726+'StockBond Returns'!AC726-'Parameters &amp; Main Results'!$B$39)/'StockBond Returns'!AB726*12</f>
        <v>5.5042958283826757E-2</v>
      </c>
      <c r="F727" s="70">
        <f ca="1">'StockBond Returns'!AA726+'StockBond Returns'!AC726-'StockBond Returns'!AB726*'Distribution of Final Value'!$B$7</f>
        <v>2.3920707609927936</v>
      </c>
      <c r="G727" s="17">
        <f>1/'StockBond Returns'!M725</f>
        <v>6.2976145831875899E-2</v>
      </c>
      <c r="H727">
        <f t="shared" si="4"/>
        <v>1</v>
      </c>
      <c r="I727" s="64">
        <f t="shared" si="5"/>
        <v>0</v>
      </c>
      <c r="J727">
        <f t="shared" si="6"/>
        <v>0</v>
      </c>
      <c r="K727" s="17">
        <f t="shared" ref="K727:M727" ca="1" si="1449">IF(H727=1,$E727,"")</f>
        <v>5.5042958283826757E-2</v>
      </c>
      <c r="L727" t="str">
        <f t="shared" si="1449"/>
        <v/>
      </c>
      <c r="M727" t="str">
        <f t="shared" si="1449"/>
        <v/>
      </c>
      <c r="N727" s="148">
        <f>IF('StockBond Returns'!AD725=0,1,0)</f>
        <v>0</v>
      </c>
      <c r="O727">
        <f>IF( AND('StockBond Returns'!$AD725&lt;0,'StockBond Returns'!$AD725&gt;=-0.1),1,0)</f>
        <v>0</v>
      </c>
      <c r="P727">
        <f>IF( AND('StockBond Returns'!$AD725&lt;-0.1,'StockBond Returns'!$AD725&gt;=-0.2),1,0)</f>
        <v>0</v>
      </c>
      <c r="Q727">
        <f>IF( AND('StockBond Returns'!$AD725&lt;-0.2,'StockBond Returns'!$AD725&gt;=-0.3),1,0)</f>
        <v>0</v>
      </c>
      <c r="R727">
        <f>IF('StockBond Returns'!AD725&lt;-0.3,1,0)</f>
        <v>1</v>
      </c>
      <c r="S727" t="str">
        <f t="shared" ref="S727:W727" si="1450">IF(N727=1,$E727,"")</f>
        <v/>
      </c>
      <c r="T727" t="str">
        <f t="shared" si="1450"/>
        <v/>
      </c>
      <c r="U727" t="str">
        <f t="shared" si="1450"/>
        <v/>
      </c>
      <c r="V727" t="str">
        <f t="shared" si="1450"/>
        <v/>
      </c>
      <c r="W727" s="17">
        <f t="shared" ca="1" si="1450"/>
        <v>5.5042958283826757E-2</v>
      </c>
    </row>
    <row r="728" spans="1:23" ht="13" x14ac:dyDescent="0.15">
      <c r="A728">
        <f t="shared" si="30"/>
        <v>2</v>
      </c>
      <c r="B728">
        <f t="shared" si="31"/>
        <v>1931</v>
      </c>
      <c r="C728" s="149">
        <f t="shared" si="706"/>
        <v>11413</v>
      </c>
      <c r="D728" s="146">
        <f t="shared" si="9"/>
        <v>1931.0833333332787</v>
      </c>
      <c r="E728" s="147">
        <f ca="1">('StockBond Returns'!AA727+'StockBond Returns'!AC727-'Parameters &amp; Main Results'!$B$39)/'StockBond Returns'!AB727*12</f>
        <v>5.2415889185458406E-2</v>
      </c>
      <c r="F728" s="70">
        <f ca="1">'StockBond Returns'!AA727+'StockBond Returns'!AC727-'StockBond Returns'!AB727*'Distribution of Final Value'!$B$7</f>
        <v>2.1309313844264119</v>
      </c>
      <c r="G728" s="17">
        <f>1/'StockBond Returns'!M726</f>
        <v>5.9430307891154742E-2</v>
      </c>
      <c r="H728">
        <f t="shared" si="4"/>
        <v>1</v>
      </c>
      <c r="I728" s="64">
        <f t="shared" si="5"/>
        <v>0</v>
      </c>
      <c r="J728">
        <f t="shared" si="6"/>
        <v>0</v>
      </c>
      <c r="K728" s="17">
        <f t="shared" ref="K728:M728" ca="1" si="1451">IF(H728=1,$E728,"")</f>
        <v>5.2415889185458406E-2</v>
      </c>
      <c r="L728" t="str">
        <f t="shared" si="1451"/>
        <v/>
      </c>
      <c r="M728" t="str">
        <f t="shared" si="1451"/>
        <v/>
      </c>
      <c r="N728" s="148">
        <f>IF('StockBond Returns'!AD726=0,1,0)</f>
        <v>0</v>
      </c>
      <c r="O728">
        <f>IF( AND('StockBond Returns'!$AD726&lt;0,'StockBond Returns'!$AD726&gt;=-0.1),1,0)</f>
        <v>0</v>
      </c>
      <c r="P728">
        <f>IF( AND('StockBond Returns'!$AD726&lt;-0.1,'StockBond Returns'!$AD726&gt;=-0.2),1,0)</f>
        <v>0</v>
      </c>
      <c r="Q728">
        <f>IF( AND('StockBond Returns'!$AD726&lt;-0.2,'StockBond Returns'!$AD726&gt;=-0.3),1,0)</f>
        <v>0</v>
      </c>
      <c r="R728">
        <f>IF('StockBond Returns'!AD726&lt;-0.3,1,0)</f>
        <v>1</v>
      </c>
      <c r="S728" t="str">
        <f t="shared" ref="S728:W728" si="1452">IF(N728=1,$E728,"")</f>
        <v/>
      </c>
      <c r="T728" t="str">
        <f t="shared" si="1452"/>
        <v/>
      </c>
      <c r="U728" t="str">
        <f t="shared" si="1452"/>
        <v/>
      </c>
      <c r="V728" t="str">
        <f t="shared" si="1452"/>
        <v/>
      </c>
      <c r="W728" s="17">
        <f t="shared" ca="1" si="1452"/>
        <v>5.2415889185458406E-2</v>
      </c>
    </row>
    <row r="729" spans="1:23" ht="13" x14ac:dyDescent="0.15">
      <c r="A729">
        <f t="shared" si="30"/>
        <v>3</v>
      </c>
      <c r="B729">
        <f t="shared" si="31"/>
        <v>1931</v>
      </c>
      <c r="C729" s="149">
        <f t="shared" si="706"/>
        <v>11443</v>
      </c>
      <c r="D729" s="146">
        <f t="shared" si="9"/>
        <v>1931.1666666666119</v>
      </c>
      <c r="E729" s="147">
        <f ca="1">('StockBond Returns'!AA728+'StockBond Returns'!AC728-'Parameters &amp; Main Results'!$B$39)/'StockBond Returns'!AB728*12</f>
        <v>4.7756986900573443E-2</v>
      </c>
      <c r="F729" s="70">
        <f ca="1">'StockBond Returns'!AA728+'StockBond Returns'!AC728-'StockBond Returns'!AB728*'Distribution of Final Value'!$B$7</f>
        <v>1.3199271657547431</v>
      </c>
      <c r="G729" s="17">
        <f>1/'StockBond Returns'!M727</f>
        <v>5.2806531098247754E-2</v>
      </c>
      <c r="H729">
        <f t="shared" si="4"/>
        <v>1</v>
      </c>
      <c r="I729" s="64">
        <f t="shared" si="5"/>
        <v>0</v>
      </c>
      <c r="J729">
        <f t="shared" si="6"/>
        <v>0</v>
      </c>
      <c r="K729" s="17">
        <f t="shared" ref="K729:M729" ca="1" si="1453">IF(H729=1,$E729,"")</f>
        <v>4.7756986900573443E-2</v>
      </c>
      <c r="L729" t="str">
        <f t="shared" si="1453"/>
        <v/>
      </c>
      <c r="M729" t="str">
        <f t="shared" si="1453"/>
        <v/>
      </c>
      <c r="N729" s="148">
        <f>IF('StockBond Returns'!AD727=0,1,0)</f>
        <v>0</v>
      </c>
      <c r="O729">
        <f>IF( AND('StockBond Returns'!$AD727&lt;0,'StockBond Returns'!$AD727&gt;=-0.1),1,0)</f>
        <v>0</v>
      </c>
      <c r="P729">
        <f>IF( AND('StockBond Returns'!$AD727&lt;-0.1,'StockBond Returns'!$AD727&gt;=-0.2),1,0)</f>
        <v>0</v>
      </c>
      <c r="Q729">
        <f>IF( AND('StockBond Returns'!$AD727&lt;-0.2,'StockBond Returns'!$AD727&gt;=-0.3),1,0)</f>
        <v>0</v>
      </c>
      <c r="R729">
        <f>IF('StockBond Returns'!AD727&lt;-0.3,1,0)</f>
        <v>1</v>
      </c>
      <c r="S729" t="str">
        <f t="shared" ref="S729:W729" si="1454">IF(N729=1,$E729,"")</f>
        <v/>
      </c>
      <c r="T729" t="str">
        <f t="shared" si="1454"/>
        <v/>
      </c>
      <c r="U729" t="str">
        <f t="shared" si="1454"/>
        <v/>
      </c>
      <c r="V729" t="str">
        <f t="shared" si="1454"/>
        <v/>
      </c>
      <c r="W729" s="17">
        <f t="shared" ca="1" si="1454"/>
        <v>4.7756986900573443E-2</v>
      </c>
    </row>
    <row r="730" spans="1:23" ht="13" x14ac:dyDescent="0.15">
      <c r="A730">
        <f t="shared" si="30"/>
        <v>4</v>
      </c>
      <c r="B730">
        <f t="shared" si="31"/>
        <v>1931</v>
      </c>
      <c r="C730" s="149">
        <f t="shared" si="706"/>
        <v>11474</v>
      </c>
      <c r="D730" s="146">
        <f t="shared" si="9"/>
        <v>1931.2499999999452</v>
      </c>
      <c r="E730" s="147">
        <f ca="1">('StockBond Returns'!AA729+'StockBond Returns'!AC729-'Parameters &amp; Main Results'!$B$39)/'StockBond Returns'!AB729*12</f>
        <v>5.0038053326700173E-2</v>
      </c>
      <c r="F730" s="70">
        <f ca="1">'StockBond Returns'!AA729+'StockBond Returns'!AC729-'StockBond Returns'!AB729*'Distribution of Final Value'!$B$7</f>
        <v>1.7450213296475523</v>
      </c>
      <c r="G730" s="17">
        <f>1/'StockBond Returns'!M728</f>
        <v>5.653924222209758E-2</v>
      </c>
      <c r="H730">
        <f t="shared" si="4"/>
        <v>1</v>
      </c>
      <c r="I730" s="64">
        <f t="shared" si="5"/>
        <v>0</v>
      </c>
      <c r="J730">
        <f t="shared" si="6"/>
        <v>0</v>
      </c>
      <c r="K730" s="17">
        <f t="shared" ref="K730:M730" ca="1" si="1455">IF(H730=1,$E730,"")</f>
        <v>5.0038053326700173E-2</v>
      </c>
      <c r="L730" t="str">
        <f t="shared" si="1455"/>
        <v/>
      </c>
      <c r="M730" t="str">
        <f t="shared" si="1455"/>
        <v/>
      </c>
      <c r="N730" s="148">
        <f>IF('StockBond Returns'!AD728=0,1,0)</f>
        <v>0</v>
      </c>
      <c r="O730">
        <f>IF( AND('StockBond Returns'!$AD728&lt;0,'StockBond Returns'!$AD728&gt;=-0.1),1,0)</f>
        <v>0</v>
      </c>
      <c r="P730">
        <f>IF( AND('StockBond Returns'!$AD728&lt;-0.1,'StockBond Returns'!$AD728&gt;=-0.2),1,0)</f>
        <v>0</v>
      </c>
      <c r="Q730">
        <f>IF( AND('StockBond Returns'!$AD728&lt;-0.2,'StockBond Returns'!$AD728&gt;=-0.3),1,0)</f>
        <v>0</v>
      </c>
      <c r="R730">
        <f>IF('StockBond Returns'!AD728&lt;-0.3,1,0)</f>
        <v>1</v>
      </c>
      <c r="S730" t="str">
        <f t="shared" ref="S730:W730" si="1456">IF(N730=1,$E730,"")</f>
        <v/>
      </c>
      <c r="T730" t="str">
        <f t="shared" si="1456"/>
        <v/>
      </c>
      <c r="U730" t="str">
        <f t="shared" si="1456"/>
        <v/>
      </c>
      <c r="V730" t="str">
        <f t="shared" si="1456"/>
        <v/>
      </c>
      <c r="W730" s="17">
        <f t="shared" ca="1" si="1456"/>
        <v>5.0038053326700173E-2</v>
      </c>
    </row>
    <row r="731" spans="1:23" ht="13" x14ac:dyDescent="0.15">
      <c r="A731">
        <f t="shared" si="30"/>
        <v>5</v>
      </c>
      <c r="B731">
        <f t="shared" si="31"/>
        <v>1931</v>
      </c>
      <c r="C731" s="149">
        <f t="shared" si="706"/>
        <v>11504</v>
      </c>
      <c r="D731" s="146">
        <f t="shared" si="9"/>
        <v>1931.3333333332785</v>
      </c>
      <c r="E731" s="147">
        <f ca="1">('StockBond Returns'!AA730+'StockBond Returns'!AC730-'Parameters &amp; Main Results'!$B$39)/'StockBond Returns'!AB730*12</f>
        <v>5.3559596076487713E-2</v>
      </c>
      <c r="F731" s="70">
        <f ca="1">'StockBond Returns'!AA730+'StockBond Returns'!AC730-'StockBond Returns'!AB730*'Distribution of Final Value'!$B$7</f>
        <v>2.3317023616898807</v>
      </c>
      <c r="G731" s="17">
        <f>1/'StockBond Returns'!M729</f>
        <v>6.2300433333405264E-2</v>
      </c>
      <c r="H731">
        <f t="shared" si="4"/>
        <v>1</v>
      </c>
      <c r="I731" s="64">
        <f t="shared" si="5"/>
        <v>0</v>
      </c>
      <c r="J731">
        <f t="shared" si="6"/>
        <v>0</v>
      </c>
      <c r="K731" s="17">
        <f t="shared" ref="K731:M731" ca="1" si="1457">IF(H731=1,$E731,"")</f>
        <v>5.3559596076487713E-2</v>
      </c>
      <c r="L731" t="str">
        <f t="shared" si="1457"/>
        <v/>
      </c>
      <c r="M731" t="str">
        <f t="shared" si="1457"/>
        <v/>
      </c>
      <c r="N731" s="148">
        <f>IF('StockBond Returns'!AD729=0,1,0)</f>
        <v>0</v>
      </c>
      <c r="O731">
        <f>IF( AND('StockBond Returns'!$AD729&lt;0,'StockBond Returns'!$AD729&gt;=-0.1),1,0)</f>
        <v>0</v>
      </c>
      <c r="P731">
        <f>IF( AND('StockBond Returns'!$AD729&lt;-0.1,'StockBond Returns'!$AD729&gt;=-0.2),1,0)</f>
        <v>0</v>
      </c>
      <c r="Q731">
        <f>IF( AND('StockBond Returns'!$AD729&lt;-0.2,'StockBond Returns'!$AD729&gt;=-0.3),1,0)</f>
        <v>0</v>
      </c>
      <c r="R731">
        <f>IF('StockBond Returns'!AD729&lt;-0.3,1,0)</f>
        <v>1</v>
      </c>
      <c r="S731" t="str">
        <f t="shared" ref="S731:W731" si="1458">IF(N731=1,$E731,"")</f>
        <v/>
      </c>
      <c r="T731" t="str">
        <f t="shared" si="1458"/>
        <v/>
      </c>
      <c r="U731" t="str">
        <f t="shared" si="1458"/>
        <v/>
      </c>
      <c r="V731" t="str">
        <f t="shared" si="1458"/>
        <v/>
      </c>
      <c r="W731" s="17">
        <f t="shared" ca="1" si="1458"/>
        <v>5.3559596076487713E-2</v>
      </c>
    </row>
    <row r="732" spans="1:23" ht="13" x14ac:dyDescent="0.15">
      <c r="A732">
        <f t="shared" si="30"/>
        <v>6</v>
      </c>
      <c r="B732">
        <f t="shared" si="31"/>
        <v>1931</v>
      </c>
      <c r="C732" s="149">
        <f t="shared" si="706"/>
        <v>11535</v>
      </c>
      <c r="D732" s="146">
        <f t="shared" si="9"/>
        <v>1931.4166666666117</v>
      </c>
      <c r="E732" s="147">
        <f ca="1">('StockBond Returns'!AA731+'StockBond Returns'!AC731-'Parameters &amp; Main Results'!$B$39)/'StockBond Returns'!AB731*12</f>
        <v>5.8806925314582703E-2</v>
      </c>
      <c r="F732" s="70">
        <f ca="1">'StockBond Returns'!AA731+'StockBond Returns'!AC731-'StockBond Returns'!AB731*'Distribution of Final Value'!$B$7</f>
        <v>3.1646174424618829</v>
      </c>
      <c r="G732" s="17">
        <f>1/'StockBond Returns'!M730</f>
        <v>7.5001123516830276E-2</v>
      </c>
      <c r="H732">
        <f t="shared" si="4"/>
        <v>1</v>
      </c>
      <c r="I732" s="64">
        <f t="shared" si="5"/>
        <v>0</v>
      </c>
      <c r="J732">
        <f t="shared" si="6"/>
        <v>0</v>
      </c>
      <c r="K732" s="17">
        <f t="shared" ref="K732:M732" ca="1" si="1459">IF(H732=1,$E732,"")</f>
        <v>5.8806925314582703E-2</v>
      </c>
      <c r="L732" t="str">
        <f t="shared" si="1459"/>
        <v/>
      </c>
      <c r="M732" t="str">
        <f t="shared" si="1459"/>
        <v/>
      </c>
      <c r="N732" s="148">
        <f>IF('StockBond Returns'!AD730=0,1,0)</f>
        <v>0</v>
      </c>
      <c r="O732">
        <f>IF( AND('StockBond Returns'!$AD730&lt;0,'StockBond Returns'!$AD730&gt;=-0.1),1,0)</f>
        <v>0</v>
      </c>
      <c r="P732">
        <f>IF( AND('StockBond Returns'!$AD730&lt;-0.1,'StockBond Returns'!$AD730&gt;=-0.2),1,0)</f>
        <v>0</v>
      </c>
      <c r="Q732">
        <f>IF( AND('StockBond Returns'!$AD730&lt;-0.2,'StockBond Returns'!$AD730&gt;=-0.3),1,0)</f>
        <v>0</v>
      </c>
      <c r="R732">
        <f>IF('StockBond Returns'!AD730&lt;-0.3,1,0)</f>
        <v>1</v>
      </c>
      <c r="S732" t="str">
        <f t="shared" ref="S732:W732" si="1460">IF(N732=1,$E732,"")</f>
        <v/>
      </c>
      <c r="T732" t="str">
        <f t="shared" si="1460"/>
        <v/>
      </c>
      <c r="U732" t="str">
        <f t="shared" si="1460"/>
        <v/>
      </c>
      <c r="V732" t="str">
        <f t="shared" si="1460"/>
        <v/>
      </c>
      <c r="W732" s="17">
        <f t="shared" ca="1" si="1460"/>
        <v>5.8806925314582703E-2</v>
      </c>
    </row>
    <row r="733" spans="1:23" ht="13" x14ac:dyDescent="0.15">
      <c r="A733">
        <f t="shared" si="30"/>
        <v>7</v>
      </c>
      <c r="B733">
        <f t="shared" si="31"/>
        <v>1931</v>
      </c>
      <c r="C733" s="149">
        <f t="shared" si="706"/>
        <v>11566</v>
      </c>
      <c r="D733" s="146">
        <f t="shared" si="9"/>
        <v>1931.499999999945</v>
      </c>
      <c r="E733" s="147">
        <f ca="1">('StockBond Returns'!AA732+'StockBond Returns'!AC732-'Parameters &amp; Main Results'!$B$39)/'StockBond Returns'!AB732*12</f>
        <v>5.2541961962055142E-2</v>
      </c>
      <c r="F733" s="70">
        <f ca="1">'StockBond Returns'!AA732+'StockBond Returns'!AC732-'StockBond Returns'!AB732*'Distribution of Final Value'!$B$7</f>
        <v>2.1634165188574297</v>
      </c>
      <c r="G733" s="17">
        <f>1/'StockBond Returns'!M731</f>
        <v>6.2066103974499104E-2</v>
      </c>
      <c r="H733">
        <f t="shared" si="4"/>
        <v>1</v>
      </c>
      <c r="I733" s="64">
        <f t="shared" si="5"/>
        <v>0</v>
      </c>
      <c r="J733">
        <f t="shared" si="6"/>
        <v>0</v>
      </c>
      <c r="K733" s="17">
        <f t="shared" ref="K733:M733" ca="1" si="1461">IF(H733=1,$E733,"")</f>
        <v>5.2541961962055142E-2</v>
      </c>
      <c r="L733" t="str">
        <f t="shared" si="1461"/>
        <v/>
      </c>
      <c r="M733" t="str">
        <f t="shared" si="1461"/>
        <v/>
      </c>
      <c r="N733" s="148">
        <f>IF('StockBond Returns'!AD731=0,1,0)</f>
        <v>0</v>
      </c>
      <c r="O733">
        <f>IF( AND('StockBond Returns'!$AD731&lt;0,'StockBond Returns'!$AD731&gt;=-0.1),1,0)</f>
        <v>0</v>
      </c>
      <c r="P733">
        <f>IF( AND('StockBond Returns'!$AD731&lt;-0.1,'StockBond Returns'!$AD731&gt;=-0.2),1,0)</f>
        <v>0</v>
      </c>
      <c r="Q733">
        <f>IF( AND('StockBond Returns'!$AD731&lt;-0.2,'StockBond Returns'!$AD731&gt;=-0.3),1,0)</f>
        <v>0</v>
      </c>
      <c r="R733">
        <f>IF('StockBond Returns'!AD731&lt;-0.3,1,0)</f>
        <v>1</v>
      </c>
      <c r="S733" t="str">
        <f t="shared" ref="S733:W733" si="1462">IF(N733=1,$E733,"")</f>
        <v/>
      </c>
      <c r="T733" t="str">
        <f t="shared" si="1462"/>
        <v/>
      </c>
      <c r="U733" t="str">
        <f t="shared" si="1462"/>
        <v/>
      </c>
      <c r="V733" t="str">
        <f t="shared" si="1462"/>
        <v/>
      </c>
      <c r="W733" s="17">
        <f t="shared" ca="1" si="1462"/>
        <v>5.2541961962055142E-2</v>
      </c>
    </row>
    <row r="734" spans="1:23" ht="13" x14ac:dyDescent="0.15">
      <c r="A734">
        <f t="shared" si="30"/>
        <v>8</v>
      </c>
      <c r="B734">
        <f t="shared" si="31"/>
        <v>1931</v>
      </c>
      <c r="C734" s="149">
        <f t="shared" si="706"/>
        <v>11596</v>
      </c>
      <c r="D734" s="146">
        <f t="shared" si="9"/>
        <v>1931.5833333332782</v>
      </c>
      <c r="E734" s="147">
        <f ca="1">('StockBond Returns'!AA733+'StockBond Returns'!AC733-'Parameters &amp; Main Results'!$B$39)/'StockBond Returns'!AB733*12</f>
        <v>5.5688647581647724E-2</v>
      </c>
      <c r="F734" s="70">
        <f ca="1">'StockBond Returns'!AA733+'StockBond Returns'!AC733-'StockBond Returns'!AB733*'Distribution of Final Value'!$B$7</f>
        <v>2.6625110131146208</v>
      </c>
      <c r="G734" s="17">
        <f>1/'StockBond Returns'!M732</f>
        <v>6.7272590892838463E-2</v>
      </c>
      <c r="H734">
        <f t="shared" si="4"/>
        <v>1</v>
      </c>
      <c r="I734" s="64">
        <f t="shared" si="5"/>
        <v>0</v>
      </c>
      <c r="J734">
        <f t="shared" si="6"/>
        <v>0</v>
      </c>
      <c r="K734" s="17">
        <f t="shared" ref="K734:M734" ca="1" si="1463">IF(H734=1,$E734,"")</f>
        <v>5.5688647581647724E-2</v>
      </c>
      <c r="L734" t="str">
        <f t="shared" si="1463"/>
        <v/>
      </c>
      <c r="M734" t="str">
        <f t="shared" si="1463"/>
        <v/>
      </c>
      <c r="N734" s="148">
        <f>IF('StockBond Returns'!AD732=0,1,0)</f>
        <v>0</v>
      </c>
      <c r="O734">
        <f>IF( AND('StockBond Returns'!$AD732&lt;0,'StockBond Returns'!$AD732&gt;=-0.1),1,0)</f>
        <v>0</v>
      </c>
      <c r="P734">
        <f>IF( AND('StockBond Returns'!$AD732&lt;-0.1,'StockBond Returns'!$AD732&gt;=-0.2),1,0)</f>
        <v>0</v>
      </c>
      <c r="Q734">
        <f>IF( AND('StockBond Returns'!$AD732&lt;-0.2,'StockBond Returns'!$AD732&gt;=-0.3),1,0)</f>
        <v>0</v>
      </c>
      <c r="R734">
        <f>IF('StockBond Returns'!AD732&lt;-0.3,1,0)</f>
        <v>1</v>
      </c>
      <c r="S734" t="str">
        <f t="shared" ref="S734:W734" si="1464">IF(N734=1,$E734,"")</f>
        <v/>
      </c>
      <c r="T734" t="str">
        <f t="shared" si="1464"/>
        <v/>
      </c>
      <c r="U734" t="str">
        <f t="shared" si="1464"/>
        <v/>
      </c>
      <c r="V734" t="str">
        <f t="shared" si="1464"/>
        <v/>
      </c>
      <c r="W734" s="17">
        <f t="shared" ca="1" si="1464"/>
        <v>5.5688647581647724E-2</v>
      </c>
    </row>
    <row r="735" spans="1:23" ht="13" x14ac:dyDescent="0.15">
      <c r="A735">
        <f t="shared" si="30"/>
        <v>9</v>
      </c>
      <c r="B735">
        <f t="shared" si="31"/>
        <v>1931</v>
      </c>
      <c r="C735" s="149">
        <f t="shared" si="706"/>
        <v>11627</v>
      </c>
      <c r="D735" s="146">
        <f t="shared" si="9"/>
        <v>1931.6666666666115</v>
      </c>
      <c r="E735" s="147">
        <f ca="1">('StockBond Returns'!AA734+'StockBond Returns'!AC734-'Parameters &amp; Main Results'!$B$39)/'StockBond Returns'!AB734*12</f>
        <v>5.5308670418210831E-2</v>
      </c>
      <c r="F735" s="70">
        <f ca="1">'StockBond Returns'!AA734+'StockBond Returns'!AC734-'StockBond Returns'!AB734*'Distribution of Final Value'!$B$7</f>
        <v>2.6191012441646437</v>
      </c>
      <c r="G735" s="17">
        <f>1/'StockBond Returns'!M733</f>
        <v>6.6799774569464773E-2</v>
      </c>
      <c r="H735">
        <f t="shared" si="4"/>
        <v>1</v>
      </c>
      <c r="I735" s="64">
        <f t="shared" si="5"/>
        <v>0</v>
      </c>
      <c r="J735">
        <f t="shared" si="6"/>
        <v>0</v>
      </c>
      <c r="K735" s="17">
        <f t="shared" ref="K735:M735" ca="1" si="1465">IF(H735=1,$E735,"")</f>
        <v>5.5308670418210831E-2</v>
      </c>
      <c r="L735" t="str">
        <f t="shared" si="1465"/>
        <v/>
      </c>
      <c r="M735" t="str">
        <f t="shared" si="1465"/>
        <v/>
      </c>
      <c r="N735" s="148">
        <f>IF('StockBond Returns'!AD733=0,1,0)</f>
        <v>0</v>
      </c>
      <c r="O735">
        <f>IF( AND('StockBond Returns'!$AD733&lt;0,'StockBond Returns'!$AD733&gt;=-0.1),1,0)</f>
        <v>0</v>
      </c>
      <c r="P735">
        <f>IF( AND('StockBond Returns'!$AD733&lt;-0.1,'StockBond Returns'!$AD733&gt;=-0.2),1,0)</f>
        <v>0</v>
      </c>
      <c r="Q735">
        <f>IF( AND('StockBond Returns'!$AD733&lt;-0.2,'StockBond Returns'!$AD733&gt;=-0.3),1,0)</f>
        <v>0</v>
      </c>
      <c r="R735">
        <f>IF('StockBond Returns'!AD733&lt;-0.3,1,0)</f>
        <v>1</v>
      </c>
      <c r="S735" t="str">
        <f t="shared" ref="S735:W735" si="1466">IF(N735=1,$E735,"")</f>
        <v/>
      </c>
      <c r="T735" t="str">
        <f t="shared" si="1466"/>
        <v/>
      </c>
      <c r="U735" t="str">
        <f t="shared" si="1466"/>
        <v/>
      </c>
      <c r="V735" t="str">
        <f t="shared" si="1466"/>
        <v/>
      </c>
      <c r="W735" s="17">
        <f t="shared" ca="1" si="1466"/>
        <v>5.5308670418210831E-2</v>
      </c>
    </row>
    <row r="736" spans="1:23" ht="13" x14ac:dyDescent="0.15">
      <c r="A736">
        <f t="shared" si="30"/>
        <v>10</v>
      </c>
      <c r="B736">
        <f t="shared" si="31"/>
        <v>1931</v>
      </c>
      <c r="C736" s="149">
        <f t="shared" si="706"/>
        <v>11657</v>
      </c>
      <c r="D736" s="146">
        <f t="shared" si="9"/>
        <v>1931.7499999999447</v>
      </c>
      <c r="E736" s="147">
        <f ca="1">('StockBond Returns'!AA735+'StockBond Returns'!AC735-'Parameters &amp; Main Results'!$B$39)/'StockBond Returns'!AB735*12</f>
        <v>7.0992501422640061E-2</v>
      </c>
      <c r="F736" s="70">
        <f ca="1">'StockBond Returns'!AA735+'StockBond Returns'!AC735-'StockBond Returns'!AB735*'Distribution of Final Value'!$B$7</f>
        <v>5.3007738062639751</v>
      </c>
      <c r="G736" s="17">
        <f>1/'StockBond Returns'!M734</f>
        <v>9.5047447980679045E-2</v>
      </c>
      <c r="H736">
        <f t="shared" si="4"/>
        <v>1</v>
      </c>
      <c r="I736" s="64">
        <f t="shared" si="5"/>
        <v>0</v>
      </c>
      <c r="J736">
        <f t="shared" si="6"/>
        <v>0</v>
      </c>
      <c r="K736" s="17">
        <f t="shared" ref="K736:M736" ca="1" si="1467">IF(H736=1,$E736,"")</f>
        <v>7.0992501422640061E-2</v>
      </c>
      <c r="L736" t="str">
        <f t="shared" si="1467"/>
        <v/>
      </c>
      <c r="M736" t="str">
        <f t="shared" si="1467"/>
        <v/>
      </c>
      <c r="N736" s="148">
        <f>IF('StockBond Returns'!AD734=0,1,0)</f>
        <v>0</v>
      </c>
      <c r="O736">
        <f>IF( AND('StockBond Returns'!$AD734&lt;0,'StockBond Returns'!$AD734&gt;=-0.1),1,0)</f>
        <v>0</v>
      </c>
      <c r="P736">
        <f>IF( AND('StockBond Returns'!$AD734&lt;-0.1,'StockBond Returns'!$AD734&gt;=-0.2),1,0)</f>
        <v>0</v>
      </c>
      <c r="Q736">
        <f>IF( AND('StockBond Returns'!$AD734&lt;-0.2,'StockBond Returns'!$AD734&gt;=-0.3),1,0)</f>
        <v>0</v>
      </c>
      <c r="R736">
        <f>IF('StockBond Returns'!AD734&lt;-0.3,1,0)</f>
        <v>1</v>
      </c>
      <c r="S736" t="str">
        <f t="shared" ref="S736:W736" si="1468">IF(N736=1,$E736,"")</f>
        <v/>
      </c>
      <c r="T736" t="str">
        <f t="shared" si="1468"/>
        <v/>
      </c>
      <c r="U736" t="str">
        <f t="shared" si="1468"/>
        <v/>
      </c>
      <c r="V736" t="str">
        <f t="shared" si="1468"/>
        <v/>
      </c>
      <c r="W736" s="17">
        <f t="shared" ca="1" si="1468"/>
        <v>7.0992501422640061E-2</v>
      </c>
    </row>
    <row r="737" spans="1:23" ht="13" x14ac:dyDescent="0.15">
      <c r="A737">
        <f t="shared" si="30"/>
        <v>11</v>
      </c>
      <c r="B737">
        <f t="shared" si="31"/>
        <v>1931</v>
      </c>
      <c r="C737" s="149">
        <f t="shared" si="706"/>
        <v>11688</v>
      </c>
      <c r="D737" s="146">
        <f t="shared" si="9"/>
        <v>1931.833333333278</v>
      </c>
      <c r="E737" s="147">
        <f ca="1">('StockBond Returns'!AA736+'StockBond Returns'!AC736-'Parameters &amp; Main Results'!$B$39)/'StockBond Returns'!AB736*12</f>
        <v>6.6742502533924358E-2</v>
      </c>
      <c r="F737" s="70">
        <f ca="1">'StockBond Returns'!AA736+'StockBond Returns'!AC736-'StockBond Returns'!AB736*'Distribution of Final Value'!$B$7</f>
        <v>4.4866629574052537</v>
      </c>
      <c r="G737" s="17">
        <f>1/'StockBond Returns'!M735</f>
        <v>8.7341484344018408E-2</v>
      </c>
      <c r="H737">
        <f t="shared" si="4"/>
        <v>1</v>
      </c>
      <c r="I737" s="64">
        <f t="shared" si="5"/>
        <v>0</v>
      </c>
      <c r="J737">
        <f t="shared" si="6"/>
        <v>0</v>
      </c>
      <c r="K737" s="17">
        <f t="shared" ref="K737:M737" ca="1" si="1469">IF(H737=1,$E737,"")</f>
        <v>6.6742502533924358E-2</v>
      </c>
      <c r="L737" t="str">
        <f t="shared" si="1469"/>
        <v/>
      </c>
      <c r="M737" t="str">
        <f t="shared" si="1469"/>
        <v/>
      </c>
      <c r="N737" s="148">
        <f>IF('StockBond Returns'!AD735=0,1,0)</f>
        <v>0</v>
      </c>
      <c r="O737">
        <f>IF( AND('StockBond Returns'!$AD735&lt;0,'StockBond Returns'!$AD735&gt;=-0.1),1,0)</f>
        <v>0</v>
      </c>
      <c r="P737">
        <f>IF( AND('StockBond Returns'!$AD735&lt;-0.1,'StockBond Returns'!$AD735&gt;=-0.2),1,0)</f>
        <v>0</v>
      </c>
      <c r="Q737">
        <f>IF( AND('StockBond Returns'!$AD735&lt;-0.2,'StockBond Returns'!$AD735&gt;=-0.3),1,0)</f>
        <v>0</v>
      </c>
      <c r="R737">
        <f>IF('StockBond Returns'!AD735&lt;-0.3,1,0)</f>
        <v>1</v>
      </c>
      <c r="S737" t="str">
        <f t="shared" ref="S737:W737" si="1470">IF(N737=1,$E737,"")</f>
        <v/>
      </c>
      <c r="T737" t="str">
        <f t="shared" si="1470"/>
        <v/>
      </c>
      <c r="U737" t="str">
        <f t="shared" si="1470"/>
        <v/>
      </c>
      <c r="V737" t="str">
        <f t="shared" si="1470"/>
        <v/>
      </c>
      <c r="W737" s="17">
        <f t="shared" ca="1" si="1470"/>
        <v>6.6742502533924358E-2</v>
      </c>
    </row>
    <row r="738" spans="1:23" ht="13" x14ac:dyDescent="0.15">
      <c r="A738">
        <f t="shared" si="30"/>
        <v>12</v>
      </c>
      <c r="B738">
        <f t="shared" si="31"/>
        <v>1931</v>
      </c>
      <c r="C738" s="149">
        <f t="shared" si="706"/>
        <v>11719</v>
      </c>
      <c r="D738" s="146">
        <f t="shared" si="9"/>
        <v>1931.9166666666113</v>
      </c>
      <c r="E738" s="147">
        <f ca="1">('StockBond Returns'!AA737+'StockBond Returns'!AC737-'Parameters &amp; Main Results'!$B$39)/'StockBond Returns'!AB737*12</f>
        <v>7.1103795919802829E-2</v>
      </c>
      <c r="F738" s="70">
        <f ca="1">'StockBond Returns'!AA737+'StockBond Returns'!AC737-'StockBond Returns'!AB737*'Distribution of Final Value'!$B$7</f>
        <v>5.2092133359171768</v>
      </c>
      <c r="G738" s="17">
        <f>1/'StockBond Returns'!M736</f>
        <v>9.5844443609255967E-2</v>
      </c>
      <c r="H738">
        <f t="shared" si="4"/>
        <v>1</v>
      </c>
      <c r="I738" s="64">
        <f t="shared" si="5"/>
        <v>0</v>
      </c>
      <c r="J738">
        <f t="shared" si="6"/>
        <v>0</v>
      </c>
      <c r="K738" s="17">
        <f t="shared" ref="K738:M738" ca="1" si="1471">IF(H738=1,$E738,"")</f>
        <v>7.1103795919802829E-2</v>
      </c>
      <c r="L738" t="str">
        <f t="shared" si="1471"/>
        <v/>
      </c>
      <c r="M738" t="str">
        <f t="shared" si="1471"/>
        <v/>
      </c>
      <c r="N738" s="148">
        <f>IF('StockBond Returns'!AD736=0,1,0)</f>
        <v>0</v>
      </c>
      <c r="O738">
        <f>IF( AND('StockBond Returns'!$AD736&lt;0,'StockBond Returns'!$AD736&gt;=-0.1),1,0)</f>
        <v>0</v>
      </c>
      <c r="P738">
        <f>IF( AND('StockBond Returns'!$AD736&lt;-0.1,'StockBond Returns'!$AD736&gt;=-0.2),1,0)</f>
        <v>0</v>
      </c>
      <c r="Q738">
        <f>IF( AND('StockBond Returns'!$AD736&lt;-0.2,'StockBond Returns'!$AD736&gt;=-0.3),1,0)</f>
        <v>0</v>
      </c>
      <c r="R738">
        <f>IF('StockBond Returns'!AD736&lt;-0.3,1,0)</f>
        <v>1</v>
      </c>
      <c r="S738" t="str">
        <f t="shared" ref="S738:W738" si="1472">IF(N738=1,$E738,"")</f>
        <v/>
      </c>
      <c r="T738" t="str">
        <f t="shared" si="1472"/>
        <v/>
      </c>
      <c r="U738" t="str">
        <f t="shared" si="1472"/>
        <v/>
      </c>
      <c r="V738" t="str">
        <f t="shared" si="1472"/>
        <v/>
      </c>
      <c r="W738" s="17">
        <f t="shared" ca="1" si="1472"/>
        <v>7.1103795919802829E-2</v>
      </c>
    </row>
    <row r="739" spans="1:23" ht="13" x14ac:dyDescent="0.15">
      <c r="A739">
        <f t="shared" si="30"/>
        <v>1</v>
      </c>
      <c r="B739">
        <f t="shared" si="31"/>
        <v>1932</v>
      </c>
      <c r="C739" s="149">
        <f t="shared" si="706"/>
        <v>11748</v>
      </c>
      <c r="D739" s="146">
        <f t="shared" si="9"/>
        <v>1931.9999999999445</v>
      </c>
      <c r="E739" s="147">
        <f ca="1">('StockBond Returns'!AA738+'StockBond Returns'!AC738-'Parameters &amp; Main Results'!$B$39)/'StockBond Returns'!AB738*12</f>
        <v>7.965223412608749E-2</v>
      </c>
      <c r="F739" s="70">
        <f ca="1">'StockBond Returns'!AA738+'StockBond Returns'!AC738-'StockBond Returns'!AB738*'Distribution of Final Value'!$B$7</f>
        <v>6.8830655687881386</v>
      </c>
      <c r="G739" s="17">
        <f>1/'StockBond Returns'!M737</f>
        <v>0.11164519231122737</v>
      </c>
      <c r="H739">
        <f t="shared" si="4"/>
        <v>1</v>
      </c>
      <c r="I739" s="64">
        <f t="shared" si="5"/>
        <v>0</v>
      </c>
      <c r="J739">
        <f t="shared" si="6"/>
        <v>0</v>
      </c>
      <c r="K739" s="17">
        <f t="shared" ref="K739:M739" ca="1" si="1473">IF(H739=1,$E739,"")</f>
        <v>7.965223412608749E-2</v>
      </c>
      <c r="L739" t="str">
        <f t="shared" si="1473"/>
        <v/>
      </c>
      <c r="M739" t="str">
        <f t="shared" si="1473"/>
        <v/>
      </c>
      <c r="N739" s="148">
        <f>IF('StockBond Returns'!AD737=0,1,0)</f>
        <v>0</v>
      </c>
      <c r="O739">
        <f>IF( AND('StockBond Returns'!$AD737&lt;0,'StockBond Returns'!$AD737&gt;=-0.1),1,0)</f>
        <v>0</v>
      </c>
      <c r="P739">
        <f>IF( AND('StockBond Returns'!$AD737&lt;-0.1,'StockBond Returns'!$AD737&gt;=-0.2),1,0)</f>
        <v>0</v>
      </c>
      <c r="Q739">
        <f>IF( AND('StockBond Returns'!$AD737&lt;-0.2,'StockBond Returns'!$AD737&gt;=-0.3),1,0)</f>
        <v>0</v>
      </c>
      <c r="R739">
        <f>IF('StockBond Returns'!AD737&lt;-0.3,1,0)</f>
        <v>1</v>
      </c>
      <c r="S739" t="str">
        <f t="shared" ref="S739:W739" si="1474">IF(N739=1,$E739,"")</f>
        <v/>
      </c>
      <c r="T739" t="str">
        <f t="shared" si="1474"/>
        <v/>
      </c>
      <c r="U739" t="str">
        <f t="shared" si="1474"/>
        <v/>
      </c>
      <c r="V739" t="str">
        <f t="shared" si="1474"/>
        <v/>
      </c>
      <c r="W739" s="17">
        <f t="shared" ca="1" si="1474"/>
        <v>7.965223412608749E-2</v>
      </c>
    </row>
    <row r="740" spans="1:23" ht="13" x14ac:dyDescent="0.15">
      <c r="A740">
        <f t="shared" si="30"/>
        <v>2</v>
      </c>
      <c r="B740">
        <f t="shared" si="31"/>
        <v>1932</v>
      </c>
      <c r="C740" s="149">
        <f t="shared" si="706"/>
        <v>11779</v>
      </c>
      <c r="D740" s="146">
        <f t="shared" si="9"/>
        <v>1932.0833333332778</v>
      </c>
      <c r="E740" s="147">
        <f ca="1">('StockBond Returns'!AA739+'StockBond Returns'!AC739-'Parameters &amp; Main Results'!$B$39)/'StockBond Returns'!AB739*12</f>
        <v>8.0277128379155988E-2</v>
      </c>
      <c r="F740" s="70">
        <f ca="1">'StockBond Returns'!AA739+'StockBond Returns'!AC739-'StockBond Returns'!AB739*'Distribution of Final Value'!$B$7</f>
        <v>6.6134847698929811</v>
      </c>
      <c r="G740" s="17">
        <f>1/'StockBond Returns'!M738</f>
        <v>0.10837335194557508</v>
      </c>
      <c r="H740">
        <f t="shared" si="4"/>
        <v>1</v>
      </c>
      <c r="I740" s="64">
        <f t="shared" si="5"/>
        <v>0</v>
      </c>
      <c r="J740">
        <f t="shared" si="6"/>
        <v>0</v>
      </c>
      <c r="K740" s="17">
        <f t="shared" ref="K740:M740" ca="1" si="1475">IF(H740=1,$E740,"")</f>
        <v>8.0277128379155988E-2</v>
      </c>
      <c r="L740" t="str">
        <f t="shared" si="1475"/>
        <v/>
      </c>
      <c r="M740" t="str">
        <f t="shared" si="1475"/>
        <v/>
      </c>
      <c r="N740" s="148">
        <f>IF('StockBond Returns'!AD738=0,1,0)</f>
        <v>0</v>
      </c>
      <c r="O740">
        <f>IF( AND('StockBond Returns'!$AD738&lt;0,'StockBond Returns'!$AD738&gt;=-0.1),1,0)</f>
        <v>0</v>
      </c>
      <c r="P740">
        <f>IF( AND('StockBond Returns'!$AD738&lt;-0.1,'StockBond Returns'!$AD738&gt;=-0.2),1,0)</f>
        <v>0</v>
      </c>
      <c r="Q740">
        <f>IF( AND('StockBond Returns'!$AD738&lt;-0.2,'StockBond Returns'!$AD738&gt;=-0.3),1,0)</f>
        <v>0</v>
      </c>
      <c r="R740">
        <f>IF('StockBond Returns'!AD738&lt;-0.3,1,0)</f>
        <v>1</v>
      </c>
      <c r="S740" t="str">
        <f t="shared" ref="S740:W740" si="1476">IF(N740=1,$E740,"")</f>
        <v/>
      </c>
      <c r="T740" t="str">
        <f t="shared" si="1476"/>
        <v/>
      </c>
      <c r="U740" t="str">
        <f t="shared" si="1476"/>
        <v/>
      </c>
      <c r="V740" t="str">
        <f t="shared" si="1476"/>
        <v/>
      </c>
      <c r="W740" s="17">
        <f t="shared" ca="1" si="1476"/>
        <v>8.0277128379155988E-2</v>
      </c>
    </row>
    <row r="741" spans="1:23" ht="13" x14ac:dyDescent="0.15">
      <c r="A741">
        <f t="shared" si="30"/>
        <v>3</v>
      </c>
      <c r="B741">
        <f t="shared" si="31"/>
        <v>1932</v>
      </c>
      <c r="C741" s="149">
        <f t="shared" si="706"/>
        <v>11809</v>
      </c>
      <c r="D741" s="146">
        <f t="shared" si="9"/>
        <v>1932.166666666611</v>
      </c>
      <c r="E741" s="147">
        <f ca="1">('StockBond Returns'!AA740+'StockBond Returns'!AC740-'Parameters &amp; Main Results'!$B$39)/'StockBond Returns'!AB740*12</f>
        <v>7.6011565977428114E-2</v>
      </c>
      <c r="F741" s="70">
        <f ca="1">'StockBond Returns'!AA740+'StockBond Returns'!AC740-'StockBond Returns'!AB740*'Distribution of Final Value'!$B$7</f>
        <v>5.7627660107056844</v>
      </c>
      <c r="G741" s="17">
        <f>1/'StockBond Returns'!M739</f>
        <v>0.10620213140710875</v>
      </c>
      <c r="H741">
        <f t="shared" si="4"/>
        <v>1</v>
      </c>
      <c r="I741" s="64">
        <f t="shared" si="5"/>
        <v>0</v>
      </c>
      <c r="J741">
        <f t="shared" si="6"/>
        <v>0</v>
      </c>
      <c r="K741" s="17">
        <f t="shared" ref="K741:M741" ca="1" si="1477">IF(H741=1,$E741,"")</f>
        <v>7.6011565977428114E-2</v>
      </c>
      <c r="L741" t="str">
        <f t="shared" si="1477"/>
        <v/>
      </c>
      <c r="M741" t="str">
        <f t="shared" si="1477"/>
        <v/>
      </c>
      <c r="N741" s="148">
        <f>IF('StockBond Returns'!AD739=0,1,0)</f>
        <v>0</v>
      </c>
      <c r="O741">
        <f>IF( AND('StockBond Returns'!$AD739&lt;0,'StockBond Returns'!$AD739&gt;=-0.1),1,0)</f>
        <v>0</v>
      </c>
      <c r="P741">
        <f>IF( AND('StockBond Returns'!$AD739&lt;-0.1,'StockBond Returns'!$AD739&gt;=-0.2),1,0)</f>
        <v>0</v>
      </c>
      <c r="Q741">
        <f>IF( AND('StockBond Returns'!$AD739&lt;-0.2,'StockBond Returns'!$AD739&gt;=-0.3),1,0)</f>
        <v>0</v>
      </c>
      <c r="R741">
        <f>IF('StockBond Returns'!AD739&lt;-0.3,1,0)</f>
        <v>1</v>
      </c>
      <c r="S741" t="str">
        <f t="shared" ref="S741:W741" si="1478">IF(N741=1,$E741,"")</f>
        <v/>
      </c>
      <c r="T741" t="str">
        <f t="shared" si="1478"/>
        <v/>
      </c>
      <c r="U741" t="str">
        <f t="shared" si="1478"/>
        <v/>
      </c>
      <c r="V741" t="str">
        <f t="shared" si="1478"/>
        <v/>
      </c>
      <c r="W741" s="17">
        <f t="shared" ca="1" si="1478"/>
        <v>7.6011565977428114E-2</v>
      </c>
    </row>
    <row r="742" spans="1:23" ht="13" x14ac:dyDescent="0.15">
      <c r="A742">
        <f t="shared" si="30"/>
        <v>4</v>
      </c>
      <c r="B742">
        <f t="shared" si="31"/>
        <v>1932</v>
      </c>
      <c r="C742" s="149">
        <f t="shared" si="706"/>
        <v>11840</v>
      </c>
      <c r="D742" s="146">
        <f t="shared" si="9"/>
        <v>1932.2499999999443</v>
      </c>
      <c r="E742" s="147">
        <f ca="1">('StockBond Returns'!AA741+'StockBond Returns'!AC741-'Parameters &amp; Main Results'!$B$39)/'StockBond Returns'!AB741*12</f>
        <v>8.2617272672326159E-2</v>
      </c>
      <c r="F742" s="70">
        <f ca="1">'StockBond Returns'!AA741+'StockBond Returns'!AC741-'StockBond Returns'!AB741*'Distribution of Final Value'!$B$7</f>
        <v>6.7216180746502943</v>
      </c>
      <c r="G742" s="17">
        <f>1/'StockBond Returns'!M740</f>
        <v>0.11992015811808623</v>
      </c>
      <c r="H742">
        <f t="shared" si="4"/>
        <v>1</v>
      </c>
      <c r="I742" s="64">
        <f t="shared" si="5"/>
        <v>0</v>
      </c>
      <c r="J742">
        <f t="shared" si="6"/>
        <v>0</v>
      </c>
      <c r="K742" s="17">
        <f t="shared" ref="K742:M742" ca="1" si="1479">IF(H742=1,$E742,"")</f>
        <v>8.2617272672326159E-2</v>
      </c>
      <c r="L742" t="str">
        <f t="shared" si="1479"/>
        <v/>
      </c>
      <c r="M742" t="str">
        <f t="shared" si="1479"/>
        <v/>
      </c>
      <c r="N742" s="148">
        <f>IF('StockBond Returns'!AD740=0,1,0)</f>
        <v>0</v>
      </c>
      <c r="O742">
        <f>IF( AND('StockBond Returns'!$AD740&lt;0,'StockBond Returns'!$AD740&gt;=-0.1),1,0)</f>
        <v>0</v>
      </c>
      <c r="P742">
        <f>IF( AND('StockBond Returns'!$AD740&lt;-0.1,'StockBond Returns'!$AD740&gt;=-0.2),1,0)</f>
        <v>0</v>
      </c>
      <c r="Q742">
        <f>IF( AND('StockBond Returns'!$AD740&lt;-0.2,'StockBond Returns'!$AD740&gt;=-0.3),1,0)</f>
        <v>0</v>
      </c>
      <c r="R742">
        <f>IF('StockBond Returns'!AD740&lt;-0.3,1,0)</f>
        <v>1</v>
      </c>
      <c r="S742" t="str">
        <f t="shared" ref="S742:W742" si="1480">IF(N742=1,$E742,"")</f>
        <v/>
      </c>
      <c r="T742" t="str">
        <f t="shared" si="1480"/>
        <v/>
      </c>
      <c r="U742" t="str">
        <f t="shared" si="1480"/>
        <v/>
      </c>
      <c r="V742" t="str">
        <f t="shared" si="1480"/>
        <v/>
      </c>
      <c r="W742" s="17">
        <f t="shared" ca="1" si="1480"/>
        <v>8.2617272672326159E-2</v>
      </c>
    </row>
    <row r="743" spans="1:23" ht="13" x14ac:dyDescent="0.15">
      <c r="A743">
        <f t="shared" si="30"/>
        <v>5</v>
      </c>
      <c r="B743">
        <f t="shared" si="31"/>
        <v>1932</v>
      </c>
      <c r="C743" s="149">
        <f t="shared" si="706"/>
        <v>11870</v>
      </c>
      <c r="D743" s="146">
        <f t="shared" si="9"/>
        <v>1932.3333333332776</v>
      </c>
      <c r="E743" s="147">
        <f ca="1">('StockBond Returns'!AA742+'StockBond Returns'!AC742-'Parameters &amp; Main Results'!$B$39)/'StockBond Returns'!AB742*12</f>
        <v>9.6385196862197015E-2</v>
      </c>
      <c r="F743" s="70">
        <f ca="1">'StockBond Returns'!AA742+'StockBond Returns'!AC742-'StockBond Returns'!AB742*'Distribution of Final Value'!$B$7</f>
        <v>8.8004887696529259</v>
      </c>
      <c r="G743" s="17">
        <f>1/'StockBond Returns'!M741</f>
        <v>0.14974004050839451</v>
      </c>
      <c r="H743">
        <f t="shared" si="4"/>
        <v>1</v>
      </c>
      <c r="I743" s="64">
        <f t="shared" si="5"/>
        <v>0</v>
      </c>
      <c r="J743">
        <f t="shared" si="6"/>
        <v>0</v>
      </c>
      <c r="K743" s="17">
        <f t="shared" ref="K743:M743" ca="1" si="1481">IF(H743=1,$E743,"")</f>
        <v>9.6385196862197015E-2</v>
      </c>
      <c r="L743" t="str">
        <f t="shared" si="1481"/>
        <v/>
      </c>
      <c r="M743" t="str">
        <f t="shared" si="1481"/>
        <v/>
      </c>
      <c r="N743" s="148">
        <f>IF('StockBond Returns'!AD741=0,1,0)</f>
        <v>0</v>
      </c>
      <c r="O743">
        <f>IF( AND('StockBond Returns'!$AD741&lt;0,'StockBond Returns'!$AD741&gt;=-0.1),1,0)</f>
        <v>0</v>
      </c>
      <c r="P743">
        <f>IF( AND('StockBond Returns'!$AD741&lt;-0.1,'StockBond Returns'!$AD741&gt;=-0.2),1,0)</f>
        <v>0</v>
      </c>
      <c r="Q743">
        <f>IF( AND('StockBond Returns'!$AD741&lt;-0.2,'StockBond Returns'!$AD741&gt;=-0.3),1,0)</f>
        <v>0</v>
      </c>
      <c r="R743">
        <f>IF('StockBond Returns'!AD741&lt;-0.3,1,0)</f>
        <v>1</v>
      </c>
      <c r="S743" t="str">
        <f t="shared" ref="S743:W743" si="1482">IF(N743=1,$E743,"")</f>
        <v/>
      </c>
      <c r="T743" t="str">
        <f t="shared" si="1482"/>
        <v/>
      </c>
      <c r="U743" t="str">
        <f t="shared" si="1482"/>
        <v/>
      </c>
      <c r="V743" t="str">
        <f t="shared" si="1482"/>
        <v/>
      </c>
      <c r="W743" s="17">
        <f t="shared" ca="1" si="1482"/>
        <v>9.6385196862197015E-2</v>
      </c>
    </row>
    <row r="744" spans="1:23" ht="13" x14ac:dyDescent="0.15">
      <c r="A744">
        <f t="shared" si="30"/>
        <v>6</v>
      </c>
      <c r="B744">
        <f t="shared" si="31"/>
        <v>1932</v>
      </c>
      <c r="C744" s="149">
        <f t="shared" si="706"/>
        <v>11901</v>
      </c>
      <c r="D744" s="146">
        <f t="shared" si="9"/>
        <v>1932.4166666666108</v>
      </c>
      <c r="E744" s="147">
        <f ca="1">('StockBond Returns'!AA743+'StockBond Returns'!AC743-'Parameters &amp; Main Results'!$B$39)/'StockBond Returns'!AB743*12</f>
        <v>0.11550385326645181</v>
      </c>
      <c r="F744" s="70">
        <f ca="1">'StockBond Returns'!AA743+'StockBond Returns'!AC743-'StockBond Returns'!AB743*'Distribution of Final Value'!$B$7</f>
        <v>11.49569592303709</v>
      </c>
      <c r="G744" s="17">
        <f>1/'StockBond Returns'!M742</f>
        <v>0.19283586454895707</v>
      </c>
      <c r="H744">
        <f t="shared" si="4"/>
        <v>1</v>
      </c>
      <c r="I744" s="64">
        <f t="shared" si="5"/>
        <v>0</v>
      </c>
      <c r="J744">
        <f t="shared" si="6"/>
        <v>0</v>
      </c>
      <c r="K744" s="17">
        <f t="shared" ref="K744:M744" ca="1" si="1483">IF(H744=1,$E744,"")</f>
        <v>0.11550385326645181</v>
      </c>
      <c r="L744" t="str">
        <f t="shared" si="1483"/>
        <v/>
      </c>
      <c r="M744" t="str">
        <f t="shared" si="1483"/>
        <v/>
      </c>
      <c r="N744" s="148">
        <f>IF('StockBond Returns'!AD742=0,1,0)</f>
        <v>0</v>
      </c>
      <c r="O744">
        <f>IF( AND('StockBond Returns'!$AD742&lt;0,'StockBond Returns'!$AD742&gt;=-0.1),1,0)</f>
        <v>0</v>
      </c>
      <c r="P744">
        <f>IF( AND('StockBond Returns'!$AD742&lt;-0.1,'StockBond Returns'!$AD742&gt;=-0.2),1,0)</f>
        <v>0</v>
      </c>
      <c r="Q744">
        <f>IF( AND('StockBond Returns'!$AD742&lt;-0.2,'StockBond Returns'!$AD742&gt;=-0.3),1,0)</f>
        <v>0</v>
      </c>
      <c r="R744">
        <f>IF('StockBond Returns'!AD742&lt;-0.3,1,0)</f>
        <v>1</v>
      </c>
      <c r="S744" t="str">
        <f t="shared" ref="S744:W744" si="1484">IF(N744=1,$E744,"")</f>
        <v/>
      </c>
      <c r="T744" t="str">
        <f t="shared" si="1484"/>
        <v/>
      </c>
      <c r="U744" t="str">
        <f t="shared" si="1484"/>
        <v/>
      </c>
      <c r="V744" t="str">
        <f t="shared" si="1484"/>
        <v/>
      </c>
      <c r="W744" s="17">
        <f t="shared" ca="1" si="1484"/>
        <v>0.11550385326645181</v>
      </c>
    </row>
    <row r="745" spans="1:23" ht="13" x14ac:dyDescent="0.15">
      <c r="A745">
        <f t="shared" si="30"/>
        <v>7</v>
      </c>
      <c r="B745">
        <f t="shared" si="31"/>
        <v>1932</v>
      </c>
      <c r="C745" s="149">
        <f t="shared" si="706"/>
        <v>11932</v>
      </c>
      <c r="D745" s="146">
        <f t="shared" si="9"/>
        <v>1932.4999999999441</v>
      </c>
      <c r="E745" s="147">
        <f ca="1">('StockBond Returns'!AA744+'StockBond Returns'!AC744-'Parameters &amp; Main Results'!$B$39)/'StockBond Returns'!AB744*12</f>
        <v>0.11568662508019462</v>
      </c>
      <c r="F745" s="70">
        <f ca="1">'StockBond Returns'!AA744+'StockBond Returns'!AC744-'StockBond Returns'!AB744*'Distribution of Final Value'!$B$7</f>
        <v>11.822113069212243</v>
      </c>
      <c r="G745" s="17">
        <f>1/'StockBond Returns'!M743</f>
        <v>0.1933442461337217</v>
      </c>
      <c r="H745">
        <f t="shared" si="4"/>
        <v>1</v>
      </c>
      <c r="I745" s="64">
        <f t="shared" si="5"/>
        <v>0</v>
      </c>
      <c r="J745">
        <f t="shared" si="6"/>
        <v>0</v>
      </c>
      <c r="K745" s="17">
        <f t="shared" ref="K745:M745" ca="1" si="1485">IF(H745=1,$E745,"")</f>
        <v>0.11568662508019462</v>
      </c>
      <c r="L745" t="str">
        <f t="shared" si="1485"/>
        <v/>
      </c>
      <c r="M745" t="str">
        <f t="shared" si="1485"/>
        <v/>
      </c>
      <c r="N745" s="148">
        <f>IF('StockBond Returns'!AD743=0,1,0)</f>
        <v>0</v>
      </c>
      <c r="O745">
        <f>IF( AND('StockBond Returns'!$AD743&lt;0,'StockBond Returns'!$AD743&gt;=-0.1),1,0)</f>
        <v>0</v>
      </c>
      <c r="P745">
        <f>IF( AND('StockBond Returns'!$AD743&lt;-0.1,'StockBond Returns'!$AD743&gt;=-0.2),1,0)</f>
        <v>0</v>
      </c>
      <c r="Q745">
        <f>IF( AND('StockBond Returns'!$AD743&lt;-0.2,'StockBond Returns'!$AD743&gt;=-0.3),1,0)</f>
        <v>0</v>
      </c>
      <c r="R745">
        <f>IF('StockBond Returns'!AD743&lt;-0.3,1,0)</f>
        <v>1</v>
      </c>
      <c r="S745" t="str">
        <f t="shared" ref="S745:W745" si="1486">IF(N745=1,$E745,"")</f>
        <v/>
      </c>
      <c r="T745" t="str">
        <f t="shared" si="1486"/>
        <v/>
      </c>
      <c r="U745" t="str">
        <f t="shared" si="1486"/>
        <v/>
      </c>
      <c r="V745" t="str">
        <f t="shared" si="1486"/>
        <v/>
      </c>
      <c r="W745" s="17">
        <f t="shared" ca="1" si="1486"/>
        <v>0.11568662508019462</v>
      </c>
    </row>
    <row r="746" spans="1:23" ht="13" x14ac:dyDescent="0.15">
      <c r="A746">
        <f t="shared" si="30"/>
        <v>8</v>
      </c>
      <c r="B746">
        <f t="shared" si="31"/>
        <v>1932</v>
      </c>
      <c r="C746" s="149">
        <f t="shared" si="706"/>
        <v>11962</v>
      </c>
      <c r="D746" s="146">
        <f t="shared" si="9"/>
        <v>1932.5833333332773</v>
      </c>
      <c r="E746" s="147">
        <f ca="1">('StockBond Returns'!AA745+'StockBond Returns'!AC745-'Parameters &amp; Main Results'!$B$39)/'StockBond Returns'!AB745*12</f>
        <v>9.0335775346230857E-2</v>
      </c>
      <c r="F746" s="70">
        <f ca="1">'StockBond Returns'!AA745+'StockBond Returns'!AC745-'StockBond Returns'!AB745*'Distribution of Final Value'!$B$7</f>
        <v>7.6693918310670313</v>
      </c>
      <c r="G746" s="17">
        <f>1/'StockBond Returns'!M744</f>
        <v>0.14047416856124528</v>
      </c>
      <c r="H746">
        <f t="shared" si="4"/>
        <v>1</v>
      </c>
      <c r="I746" s="64">
        <f t="shared" si="5"/>
        <v>0</v>
      </c>
      <c r="J746">
        <f t="shared" si="6"/>
        <v>0</v>
      </c>
      <c r="K746" s="17">
        <f t="shared" ref="K746:M746" ca="1" si="1487">IF(H746=1,$E746,"")</f>
        <v>9.0335775346230857E-2</v>
      </c>
      <c r="L746" t="str">
        <f t="shared" si="1487"/>
        <v/>
      </c>
      <c r="M746" t="str">
        <f t="shared" si="1487"/>
        <v/>
      </c>
      <c r="N746" s="148">
        <f>IF('StockBond Returns'!AD744=0,1,0)</f>
        <v>0</v>
      </c>
      <c r="O746">
        <f>IF( AND('StockBond Returns'!$AD744&lt;0,'StockBond Returns'!$AD744&gt;=-0.1),1,0)</f>
        <v>0</v>
      </c>
      <c r="P746">
        <f>IF( AND('StockBond Returns'!$AD744&lt;-0.1,'StockBond Returns'!$AD744&gt;=-0.2),1,0)</f>
        <v>0</v>
      </c>
      <c r="Q746">
        <f>IF( AND('StockBond Returns'!$AD744&lt;-0.2,'StockBond Returns'!$AD744&gt;=-0.3),1,0)</f>
        <v>0</v>
      </c>
      <c r="R746">
        <f>IF('StockBond Returns'!AD744&lt;-0.3,1,0)</f>
        <v>1</v>
      </c>
      <c r="S746" t="str">
        <f t="shared" ref="S746:W746" si="1488">IF(N746=1,$E746,"")</f>
        <v/>
      </c>
      <c r="T746" t="str">
        <f t="shared" si="1488"/>
        <v/>
      </c>
      <c r="U746" t="str">
        <f t="shared" si="1488"/>
        <v/>
      </c>
      <c r="V746" t="str">
        <f t="shared" si="1488"/>
        <v/>
      </c>
      <c r="W746" s="17">
        <f t="shared" ca="1" si="1488"/>
        <v>9.0335775346230857E-2</v>
      </c>
    </row>
    <row r="747" spans="1:23" ht="13" x14ac:dyDescent="0.15">
      <c r="A747">
        <f t="shared" si="30"/>
        <v>9</v>
      </c>
      <c r="B747">
        <f t="shared" si="31"/>
        <v>1932</v>
      </c>
      <c r="C747" s="149">
        <f t="shared" si="706"/>
        <v>11993</v>
      </c>
      <c r="D747" s="146">
        <f t="shared" si="9"/>
        <v>1932.6666666666106</v>
      </c>
      <c r="E747" s="147">
        <f ca="1">('StockBond Returns'!AA746+'StockBond Returns'!AC746-'Parameters &amp; Main Results'!$B$39)/'StockBond Returns'!AB746*12</f>
        <v>7.0018659681755496E-2</v>
      </c>
      <c r="F747" s="70">
        <f ca="1">'StockBond Returns'!AA746+'StockBond Returns'!AC746-'StockBond Returns'!AB746*'Distribution of Final Value'!$B$7</f>
        <v>4.4776413704304359</v>
      </c>
      <c r="G747" s="17">
        <f>1/'StockBond Returns'!M745</f>
        <v>0.10161369074666012</v>
      </c>
      <c r="H747">
        <f t="shared" si="4"/>
        <v>1</v>
      </c>
      <c r="I747" s="64">
        <f t="shared" si="5"/>
        <v>0</v>
      </c>
      <c r="J747">
        <f t="shared" si="6"/>
        <v>0</v>
      </c>
      <c r="K747" s="17">
        <f t="shared" ref="K747:M747" ca="1" si="1489">IF(H747=1,$E747,"")</f>
        <v>7.0018659681755496E-2</v>
      </c>
      <c r="L747" t="str">
        <f t="shared" si="1489"/>
        <v/>
      </c>
      <c r="M747" t="str">
        <f t="shared" si="1489"/>
        <v/>
      </c>
      <c r="N747" s="148">
        <f>IF('StockBond Returns'!AD745=0,1,0)</f>
        <v>0</v>
      </c>
      <c r="O747">
        <f>IF( AND('StockBond Returns'!$AD745&lt;0,'StockBond Returns'!$AD745&gt;=-0.1),1,0)</f>
        <v>0</v>
      </c>
      <c r="P747">
        <f>IF( AND('StockBond Returns'!$AD745&lt;-0.1,'StockBond Returns'!$AD745&gt;=-0.2),1,0)</f>
        <v>0</v>
      </c>
      <c r="Q747">
        <f>IF( AND('StockBond Returns'!$AD745&lt;-0.2,'StockBond Returns'!$AD745&gt;=-0.3),1,0)</f>
        <v>0</v>
      </c>
      <c r="R747">
        <f>IF('StockBond Returns'!AD745&lt;-0.3,1,0)</f>
        <v>1</v>
      </c>
      <c r="S747" t="str">
        <f t="shared" ref="S747:W747" si="1490">IF(N747=1,$E747,"")</f>
        <v/>
      </c>
      <c r="T747" t="str">
        <f t="shared" si="1490"/>
        <v/>
      </c>
      <c r="U747" t="str">
        <f t="shared" si="1490"/>
        <v/>
      </c>
      <c r="V747" t="str">
        <f t="shared" si="1490"/>
        <v/>
      </c>
      <c r="W747" s="17">
        <f t="shared" ca="1" si="1490"/>
        <v>7.0018659681755496E-2</v>
      </c>
    </row>
    <row r="748" spans="1:23" ht="13" x14ac:dyDescent="0.15">
      <c r="A748">
        <f t="shared" si="30"/>
        <v>10</v>
      </c>
      <c r="B748">
        <f t="shared" si="31"/>
        <v>1932</v>
      </c>
      <c r="C748" s="149">
        <f t="shared" si="706"/>
        <v>12023</v>
      </c>
      <c r="D748" s="146">
        <f t="shared" si="9"/>
        <v>1932.7499999999438</v>
      </c>
      <c r="E748" s="147">
        <f ca="1">('StockBond Returns'!AA747+'StockBond Returns'!AC747-'Parameters &amp; Main Results'!$B$39)/'StockBond Returns'!AB747*12</f>
        <v>7.1514044606583102E-2</v>
      </c>
      <c r="F748" s="70">
        <f ca="1">'StockBond Returns'!AA747+'StockBond Returns'!AC747-'StockBond Returns'!AB747*'Distribution of Final Value'!$B$7</f>
        <v>4.6752204587792754</v>
      </c>
      <c r="G748" s="17">
        <f>1/'StockBond Returns'!M746</f>
        <v>0.10465644586025405</v>
      </c>
      <c r="H748">
        <f t="shared" si="4"/>
        <v>1</v>
      </c>
      <c r="I748" s="64">
        <f t="shared" si="5"/>
        <v>0</v>
      </c>
      <c r="J748">
        <f t="shared" si="6"/>
        <v>0</v>
      </c>
      <c r="K748" s="17">
        <f t="shared" ref="K748:M748" ca="1" si="1491">IF(H748=1,$E748,"")</f>
        <v>7.1514044606583102E-2</v>
      </c>
      <c r="L748" t="str">
        <f t="shared" si="1491"/>
        <v/>
      </c>
      <c r="M748" t="str">
        <f t="shared" si="1491"/>
        <v/>
      </c>
      <c r="N748" s="148">
        <f>IF('StockBond Returns'!AD746=0,1,0)</f>
        <v>0</v>
      </c>
      <c r="O748">
        <f>IF( AND('StockBond Returns'!$AD746&lt;0,'StockBond Returns'!$AD746&gt;=-0.1),1,0)</f>
        <v>0</v>
      </c>
      <c r="P748">
        <f>IF( AND('StockBond Returns'!$AD746&lt;-0.1,'StockBond Returns'!$AD746&gt;=-0.2),1,0)</f>
        <v>0</v>
      </c>
      <c r="Q748">
        <f>IF( AND('StockBond Returns'!$AD746&lt;-0.2,'StockBond Returns'!$AD746&gt;=-0.3),1,0)</f>
        <v>0</v>
      </c>
      <c r="R748">
        <f>IF('StockBond Returns'!AD746&lt;-0.3,1,0)</f>
        <v>1</v>
      </c>
      <c r="S748" t="str">
        <f t="shared" ref="S748:W748" si="1492">IF(N748=1,$E748,"")</f>
        <v/>
      </c>
      <c r="T748" t="str">
        <f t="shared" si="1492"/>
        <v/>
      </c>
      <c r="U748" t="str">
        <f t="shared" si="1492"/>
        <v/>
      </c>
      <c r="V748" t="str">
        <f t="shared" si="1492"/>
        <v/>
      </c>
      <c r="W748" s="17">
        <f t="shared" ca="1" si="1492"/>
        <v>7.1514044606583102E-2</v>
      </c>
    </row>
    <row r="749" spans="1:23" ht="13" x14ac:dyDescent="0.15">
      <c r="A749">
        <f t="shared" si="30"/>
        <v>11</v>
      </c>
      <c r="B749">
        <f t="shared" si="31"/>
        <v>1932</v>
      </c>
      <c r="C749" s="149">
        <f t="shared" si="706"/>
        <v>12054</v>
      </c>
      <c r="D749" s="146">
        <f t="shared" si="9"/>
        <v>1932.8333333332771</v>
      </c>
      <c r="E749" s="147">
        <f ca="1">('StockBond Returns'!AA748+'StockBond Returns'!AC748-'Parameters &amp; Main Results'!$B$39)/'StockBond Returns'!AB748*12</f>
        <v>7.9451727056708249E-2</v>
      </c>
      <c r="F749" s="70">
        <f ca="1">'StockBond Returns'!AA748+'StockBond Returns'!AC748-'StockBond Returns'!AB748*'Distribution of Final Value'!$B$7</f>
        <v>5.6250185755852904</v>
      </c>
      <c r="G749" s="17">
        <f>1/'StockBond Returns'!M747</f>
        <v>0.12079236875560045</v>
      </c>
      <c r="H749">
        <f t="shared" si="4"/>
        <v>1</v>
      </c>
      <c r="I749" s="64">
        <f t="shared" si="5"/>
        <v>0</v>
      </c>
      <c r="J749">
        <f t="shared" si="6"/>
        <v>0</v>
      </c>
      <c r="K749" s="17">
        <f t="shared" ref="K749:M749" ca="1" si="1493">IF(H749=1,$E749,"")</f>
        <v>7.9451727056708249E-2</v>
      </c>
      <c r="L749" t="str">
        <f t="shared" si="1493"/>
        <v/>
      </c>
      <c r="M749" t="str">
        <f t="shared" si="1493"/>
        <v/>
      </c>
      <c r="N749" s="148">
        <f>IF('StockBond Returns'!AD747=0,1,0)</f>
        <v>0</v>
      </c>
      <c r="O749">
        <f>IF( AND('StockBond Returns'!$AD747&lt;0,'StockBond Returns'!$AD747&gt;=-0.1),1,0)</f>
        <v>0</v>
      </c>
      <c r="P749">
        <f>IF( AND('StockBond Returns'!$AD747&lt;-0.1,'StockBond Returns'!$AD747&gt;=-0.2),1,0)</f>
        <v>0</v>
      </c>
      <c r="Q749">
        <f>IF( AND('StockBond Returns'!$AD747&lt;-0.2,'StockBond Returns'!$AD747&gt;=-0.3),1,0)</f>
        <v>0</v>
      </c>
      <c r="R749">
        <f>IF('StockBond Returns'!AD747&lt;-0.3,1,0)</f>
        <v>1</v>
      </c>
      <c r="S749" t="str">
        <f t="shared" ref="S749:W749" si="1494">IF(N749=1,$E749,"")</f>
        <v/>
      </c>
      <c r="T749" t="str">
        <f t="shared" si="1494"/>
        <v/>
      </c>
      <c r="U749" t="str">
        <f t="shared" si="1494"/>
        <v/>
      </c>
      <c r="V749" t="str">
        <f t="shared" si="1494"/>
        <v/>
      </c>
      <c r="W749" s="17">
        <f t="shared" ca="1" si="1494"/>
        <v>7.9451727056708249E-2</v>
      </c>
    </row>
    <row r="750" spans="1:23" ht="13" x14ac:dyDescent="0.15">
      <c r="A750">
        <f t="shared" si="30"/>
        <v>12</v>
      </c>
      <c r="B750">
        <f t="shared" si="31"/>
        <v>1932</v>
      </c>
      <c r="C750" s="149">
        <f t="shared" si="706"/>
        <v>12085</v>
      </c>
      <c r="D750" s="146">
        <f t="shared" si="9"/>
        <v>1932.9166666666104</v>
      </c>
      <c r="E750" s="147">
        <f ca="1">('StockBond Returns'!AA749+'StockBond Returns'!AC749-'Parameters &amp; Main Results'!$B$39)/'StockBond Returns'!AB749*12</f>
        <v>8.2616912618592039E-2</v>
      </c>
      <c r="F750" s="70">
        <f ca="1">'StockBond Returns'!AA749+'StockBond Returns'!AC749-'StockBond Returns'!AB749*'Distribution of Final Value'!$B$7</f>
        <v>6.1522844156407466</v>
      </c>
      <c r="G750" s="17">
        <f>1/'StockBond Returns'!M748</f>
        <v>0.12719418846903735</v>
      </c>
      <c r="H750">
        <f t="shared" si="4"/>
        <v>1</v>
      </c>
      <c r="I750" s="64">
        <f t="shared" si="5"/>
        <v>0</v>
      </c>
      <c r="J750">
        <f t="shared" si="6"/>
        <v>0</v>
      </c>
      <c r="K750" s="17">
        <f t="shared" ref="K750:M750" ca="1" si="1495">IF(H750=1,$E750,"")</f>
        <v>8.2616912618592039E-2</v>
      </c>
      <c r="L750" t="str">
        <f t="shared" si="1495"/>
        <v/>
      </c>
      <c r="M750" t="str">
        <f t="shared" si="1495"/>
        <v/>
      </c>
      <c r="N750" s="148">
        <f>IF('StockBond Returns'!AD748=0,1,0)</f>
        <v>0</v>
      </c>
      <c r="O750">
        <f>IF( AND('StockBond Returns'!$AD748&lt;0,'StockBond Returns'!$AD748&gt;=-0.1),1,0)</f>
        <v>0</v>
      </c>
      <c r="P750">
        <f>IF( AND('StockBond Returns'!$AD748&lt;-0.1,'StockBond Returns'!$AD748&gt;=-0.2),1,0)</f>
        <v>0</v>
      </c>
      <c r="Q750">
        <f>IF( AND('StockBond Returns'!$AD748&lt;-0.2,'StockBond Returns'!$AD748&gt;=-0.3),1,0)</f>
        <v>0</v>
      </c>
      <c r="R750">
        <f>IF('StockBond Returns'!AD748&lt;-0.3,1,0)</f>
        <v>1</v>
      </c>
      <c r="S750" t="str">
        <f t="shared" ref="S750:W750" si="1496">IF(N750=1,$E750,"")</f>
        <v/>
      </c>
      <c r="T750" t="str">
        <f t="shared" si="1496"/>
        <v/>
      </c>
      <c r="U750" t="str">
        <f t="shared" si="1496"/>
        <v/>
      </c>
      <c r="V750" t="str">
        <f t="shared" si="1496"/>
        <v/>
      </c>
      <c r="W750" s="17">
        <f t="shared" ca="1" si="1496"/>
        <v>8.2616912618592039E-2</v>
      </c>
    </row>
    <row r="751" spans="1:23" ht="13" x14ac:dyDescent="0.15">
      <c r="A751">
        <f t="shared" si="30"/>
        <v>1</v>
      </c>
      <c r="B751">
        <f t="shared" si="31"/>
        <v>1933</v>
      </c>
      <c r="C751" s="149">
        <f t="shared" si="706"/>
        <v>12113</v>
      </c>
      <c r="D751" s="146">
        <f t="shared" si="9"/>
        <v>1932.9999999999436</v>
      </c>
      <c r="E751" s="147">
        <f ca="1">('StockBond Returns'!AA750+'StockBond Returns'!AC750-'Parameters &amp; Main Results'!$B$39)/'StockBond Returns'!AB750*12</f>
        <v>7.8951849358334408E-2</v>
      </c>
      <c r="F751" s="70">
        <f ca="1">'StockBond Returns'!AA750+'StockBond Returns'!AC750-'StockBond Returns'!AB750*'Distribution of Final Value'!$B$7</f>
        <v>5.5891806080988804</v>
      </c>
      <c r="G751" s="17">
        <f>1/'StockBond Returns'!M749</f>
        <v>0.11989177920593266</v>
      </c>
      <c r="H751">
        <f t="shared" si="4"/>
        <v>1</v>
      </c>
      <c r="I751" s="64">
        <f t="shared" si="5"/>
        <v>0</v>
      </c>
      <c r="J751">
        <f t="shared" si="6"/>
        <v>0</v>
      </c>
      <c r="K751" s="17">
        <f t="shared" ref="K751:M751" ca="1" si="1497">IF(H751=1,$E751,"")</f>
        <v>7.8951849358334408E-2</v>
      </c>
      <c r="L751" t="str">
        <f t="shared" si="1497"/>
        <v/>
      </c>
      <c r="M751" t="str">
        <f t="shared" si="1497"/>
        <v/>
      </c>
      <c r="N751" s="148">
        <f>IF('StockBond Returns'!AD749=0,1,0)</f>
        <v>0</v>
      </c>
      <c r="O751">
        <f>IF( AND('StockBond Returns'!$AD749&lt;0,'StockBond Returns'!$AD749&gt;=-0.1),1,0)</f>
        <v>0</v>
      </c>
      <c r="P751">
        <f>IF( AND('StockBond Returns'!$AD749&lt;-0.1,'StockBond Returns'!$AD749&gt;=-0.2),1,0)</f>
        <v>0</v>
      </c>
      <c r="Q751">
        <f>IF( AND('StockBond Returns'!$AD749&lt;-0.2,'StockBond Returns'!$AD749&gt;=-0.3),1,0)</f>
        <v>0</v>
      </c>
      <c r="R751">
        <f>IF('StockBond Returns'!AD749&lt;-0.3,1,0)</f>
        <v>1</v>
      </c>
      <c r="S751" t="str">
        <f t="shared" ref="S751:W751" si="1498">IF(N751=1,$E751,"")</f>
        <v/>
      </c>
      <c r="T751" t="str">
        <f t="shared" si="1498"/>
        <v/>
      </c>
      <c r="U751" t="str">
        <f t="shared" si="1498"/>
        <v/>
      </c>
      <c r="V751" t="str">
        <f t="shared" si="1498"/>
        <v/>
      </c>
      <c r="W751" s="17">
        <f t="shared" ca="1" si="1498"/>
        <v>7.8951849358334408E-2</v>
      </c>
    </row>
    <row r="752" spans="1:23" ht="13" x14ac:dyDescent="0.15">
      <c r="A752">
        <f t="shared" si="30"/>
        <v>2</v>
      </c>
      <c r="B752">
        <f t="shared" si="31"/>
        <v>1933</v>
      </c>
      <c r="C752" s="149">
        <f t="shared" si="706"/>
        <v>12144</v>
      </c>
      <c r="D752" s="146">
        <f t="shared" si="9"/>
        <v>1933.0833333332769</v>
      </c>
      <c r="E752" s="147">
        <f ca="1">('StockBond Returns'!AA751+'StockBond Returns'!AC751-'Parameters &amp; Main Results'!$B$39)/'StockBond Returns'!AB751*12</f>
        <v>7.5212379383886641E-2</v>
      </c>
      <c r="F752" s="70">
        <f ca="1">'StockBond Returns'!AA751+'StockBond Returns'!AC751-'StockBond Returns'!AB751*'Distribution of Final Value'!$B$7</f>
        <v>4.7856081021327181</v>
      </c>
      <c r="G752" s="17">
        <f>1/'StockBond Returns'!M750</f>
        <v>0.11705797859321648</v>
      </c>
      <c r="H752">
        <f t="shared" si="4"/>
        <v>1</v>
      </c>
      <c r="I752" s="64">
        <f t="shared" si="5"/>
        <v>0</v>
      </c>
      <c r="J752">
        <f t="shared" si="6"/>
        <v>0</v>
      </c>
      <c r="K752" s="17">
        <f t="shared" ref="K752:M752" ca="1" si="1499">IF(H752=1,$E752,"")</f>
        <v>7.5212379383886641E-2</v>
      </c>
      <c r="L752" t="str">
        <f t="shared" si="1499"/>
        <v/>
      </c>
      <c r="M752" t="str">
        <f t="shared" si="1499"/>
        <v/>
      </c>
      <c r="N752" s="148">
        <f>IF('StockBond Returns'!AD750=0,1,0)</f>
        <v>0</v>
      </c>
      <c r="O752">
        <f>IF( AND('StockBond Returns'!$AD750&lt;0,'StockBond Returns'!$AD750&gt;=-0.1),1,0)</f>
        <v>0</v>
      </c>
      <c r="P752">
        <f>IF( AND('StockBond Returns'!$AD750&lt;-0.1,'StockBond Returns'!$AD750&gt;=-0.2),1,0)</f>
        <v>0</v>
      </c>
      <c r="Q752">
        <f>IF( AND('StockBond Returns'!$AD750&lt;-0.2,'StockBond Returns'!$AD750&gt;=-0.3),1,0)</f>
        <v>0</v>
      </c>
      <c r="R752">
        <f>IF('StockBond Returns'!AD750&lt;-0.3,1,0)</f>
        <v>1</v>
      </c>
      <c r="S752" t="str">
        <f t="shared" ref="S752:W752" si="1500">IF(N752=1,$E752,"")</f>
        <v/>
      </c>
      <c r="T752" t="str">
        <f t="shared" si="1500"/>
        <v/>
      </c>
      <c r="U752" t="str">
        <f t="shared" si="1500"/>
        <v/>
      </c>
      <c r="V752" t="str">
        <f t="shared" si="1500"/>
        <v/>
      </c>
      <c r="W752" s="17">
        <f t="shared" ca="1" si="1500"/>
        <v>7.5212379383886641E-2</v>
      </c>
    </row>
    <row r="753" spans="1:23" ht="13" x14ac:dyDescent="0.15">
      <c r="A753">
        <f t="shared" si="30"/>
        <v>3</v>
      </c>
      <c r="B753">
        <f t="shared" si="31"/>
        <v>1933</v>
      </c>
      <c r="C753" s="149">
        <f t="shared" si="706"/>
        <v>12174</v>
      </c>
      <c r="D753" s="146">
        <f t="shared" si="9"/>
        <v>1933.1666666666101</v>
      </c>
      <c r="E753" s="147">
        <f ca="1">('StockBond Returns'!AA752+'StockBond Returns'!AC752-'Parameters &amp; Main Results'!$B$39)/'StockBond Returns'!AB752*12</f>
        <v>8.6260383602603879E-2</v>
      </c>
      <c r="F753" s="70">
        <f ca="1">'StockBond Returns'!AA752+'StockBond Returns'!AC752-'StockBond Returns'!AB752*'Distribution of Final Value'!$B$7</f>
        <v>6.1388030003340761</v>
      </c>
      <c r="G753" s="17">
        <f>1/'StockBond Returns'!M751</f>
        <v>0.14122525657066712</v>
      </c>
      <c r="H753">
        <f t="shared" si="4"/>
        <v>1</v>
      </c>
      <c r="I753" s="64">
        <f t="shared" si="5"/>
        <v>0</v>
      </c>
      <c r="J753">
        <f t="shared" si="6"/>
        <v>0</v>
      </c>
      <c r="K753" s="17">
        <f t="shared" ref="K753:M753" ca="1" si="1501">IF(H753=1,$E753,"")</f>
        <v>8.6260383602603879E-2</v>
      </c>
      <c r="L753" t="str">
        <f t="shared" si="1501"/>
        <v/>
      </c>
      <c r="M753" t="str">
        <f t="shared" si="1501"/>
        <v/>
      </c>
      <c r="N753" s="148">
        <f>IF('StockBond Returns'!AD751=0,1,0)</f>
        <v>0</v>
      </c>
      <c r="O753">
        <f>IF( AND('StockBond Returns'!$AD751&lt;0,'StockBond Returns'!$AD751&gt;=-0.1),1,0)</f>
        <v>0</v>
      </c>
      <c r="P753">
        <f>IF( AND('StockBond Returns'!$AD751&lt;-0.1,'StockBond Returns'!$AD751&gt;=-0.2),1,0)</f>
        <v>0</v>
      </c>
      <c r="Q753">
        <f>IF( AND('StockBond Returns'!$AD751&lt;-0.2,'StockBond Returns'!$AD751&gt;=-0.3),1,0)</f>
        <v>0</v>
      </c>
      <c r="R753">
        <f>IF('StockBond Returns'!AD751&lt;-0.3,1,0)</f>
        <v>1</v>
      </c>
      <c r="S753" t="str">
        <f t="shared" ref="S753:W753" si="1502">IF(N753=1,$E753,"")</f>
        <v/>
      </c>
      <c r="T753" t="str">
        <f t="shared" si="1502"/>
        <v/>
      </c>
      <c r="U753" t="str">
        <f t="shared" si="1502"/>
        <v/>
      </c>
      <c r="V753" t="str">
        <f t="shared" si="1502"/>
        <v/>
      </c>
      <c r="W753" s="17">
        <f t="shared" ca="1" si="1502"/>
        <v>8.6260383602603879E-2</v>
      </c>
    </row>
    <row r="754" spans="1:23" ht="13" x14ac:dyDescent="0.15">
      <c r="A754">
        <f t="shared" si="30"/>
        <v>4</v>
      </c>
      <c r="B754">
        <f t="shared" si="31"/>
        <v>1933</v>
      </c>
      <c r="C754" s="149">
        <f t="shared" si="706"/>
        <v>12205</v>
      </c>
      <c r="D754" s="146">
        <f t="shared" si="9"/>
        <v>1933.2499999999434</v>
      </c>
      <c r="E754" s="147">
        <f ca="1">('StockBond Returns'!AA753+'StockBond Returns'!AC753-'Parameters &amp; Main Results'!$B$39)/'StockBond Returns'!AB753*12</f>
        <v>8.3830830286153166E-2</v>
      </c>
      <c r="F754" s="70">
        <f ca="1">'StockBond Returns'!AA753+'StockBond Returns'!AC753-'StockBond Returns'!AB753*'Distribution of Final Value'!$B$7</f>
        <v>5.8659285891144846</v>
      </c>
      <c r="G754" s="17">
        <f>1/'StockBond Returns'!M752</f>
        <v>0.13538162262596887</v>
      </c>
      <c r="H754">
        <f t="shared" si="4"/>
        <v>1</v>
      </c>
      <c r="I754" s="64">
        <f t="shared" si="5"/>
        <v>0</v>
      </c>
      <c r="J754">
        <f t="shared" si="6"/>
        <v>0</v>
      </c>
      <c r="K754" s="17">
        <f t="shared" ref="K754:M754" ca="1" si="1503">IF(H754=1,$E754,"")</f>
        <v>8.3830830286153166E-2</v>
      </c>
      <c r="L754" t="str">
        <f t="shared" si="1503"/>
        <v/>
      </c>
      <c r="M754" t="str">
        <f t="shared" si="1503"/>
        <v/>
      </c>
      <c r="N754" s="148">
        <f>IF('StockBond Returns'!AD752=0,1,0)</f>
        <v>0</v>
      </c>
      <c r="O754">
        <f>IF( AND('StockBond Returns'!$AD752&lt;0,'StockBond Returns'!$AD752&gt;=-0.1),1,0)</f>
        <v>0</v>
      </c>
      <c r="P754">
        <f>IF( AND('StockBond Returns'!$AD752&lt;-0.1,'StockBond Returns'!$AD752&gt;=-0.2),1,0)</f>
        <v>0</v>
      </c>
      <c r="Q754">
        <f>IF( AND('StockBond Returns'!$AD752&lt;-0.2,'StockBond Returns'!$AD752&gt;=-0.3),1,0)</f>
        <v>0</v>
      </c>
      <c r="R754">
        <f>IF('StockBond Returns'!AD752&lt;-0.3,1,0)</f>
        <v>1</v>
      </c>
      <c r="S754" t="str">
        <f t="shared" ref="S754:W754" si="1504">IF(N754=1,$E754,"")</f>
        <v/>
      </c>
      <c r="T754" t="str">
        <f t="shared" si="1504"/>
        <v/>
      </c>
      <c r="U754" t="str">
        <f t="shared" si="1504"/>
        <v/>
      </c>
      <c r="V754" t="str">
        <f t="shared" si="1504"/>
        <v/>
      </c>
      <c r="W754" s="17">
        <f t="shared" ca="1" si="1504"/>
        <v>8.3830830286153166E-2</v>
      </c>
    </row>
    <row r="755" spans="1:23" ht="13" x14ac:dyDescent="0.15">
      <c r="A755">
        <f t="shared" si="30"/>
        <v>5</v>
      </c>
      <c r="B755">
        <f t="shared" si="31"/>
        <v>1933</v>
      </c>
      <c r="C755" s="149">
        <f t="shared" si="706"/>
        <v>12235</v>
      </c>
      <c r="D755" s="146">
        <f t="shared" si="9"/>
        <v>1933.3333333332766</v>
      </c>
      <c r="E755" s="147">
        <f ca="1">('StockBond Returns'!AA754+'StockBond Returns'!AC754-'Parameters &amp; Main Results'!$B$39)/'StockBond Returns'!AB754*12</f>
        <v>6.3807212188165818E-2</v>
      </c>
      <c r="F755" s="70">
        <f ca="1">'StockBond Returns'!AA754+'StockBond Returns'!AC754-'StockBond Returns'!AB754*'Distribution of Final Value'!$B$7</f>
        <v>3.3441290295412029</v>
      </c>
      <c r="G755" s="17">
        <f>1/'StockBond Returns'!M753</f>
        <v>9.3603767134528781E-2</v>
      </c>
      <c r="H755">
        <f t="shared" si="4"/>
        <v>1</v>
      </c>
      <c r="I755" s="64">
        <f t="shared" si="5"/>
        <v>0</v>
      </c>
      <c r="J755">
        <f t="shared" si="6"/>
        <v>0</v>
      </c>
      <c r="K755" s="17">
        <f t="shared" ref="K755:M755" ca="1" si="1505">IF(H755=1,$E755,"")</f>
        <v>6.3807212188165818E-2</v>
      </c>
      <c r="L755" t="str">
        <f t="shared" si="1505"/>
        <v/>
      </c>
      <c r="M755" t="str">
        <f t="shared" si="1505"/>
        <v/>
      </c>
      <c r="N755" s="148">
        <f>IF('StockBond Returns'!AD753=0,1,0)</f>
        <v>0</v>
      </c>
      <c r="O755">
        <f>IF( AND('StockBond Returns'!$AD753&lt;0,'StockBond Returns'!$AD753&gt;=-0.1),1,0)</f>
        <v>0</v>
      </c>
      <c r="P755">
        <f>IF( AND('StockBond Returns'!$AD753&lt;-0.1,'StockBond Returns'!$AD753&gt;=-0.2),1,0)</f>
        <v>0</v>
      </c>
      <c r="Q755">
        <f>IF( AND('StockBond Returns'!$AD753&lt;-0.2,'StockBond Returns'!$AD753&gt;=-0.3),1,0)</f>
        <v>0</v>
      </c>
      <c r="R755">
        <f>IF('StockBond Returns'!AD753&lt;-0.3,1,0)</f>
        <v>1</v>
      </c>
      <c r="S755" t="str">
        <f t="shared" ref="S755:W755" si="1506">IF(N755=1,$E755,"")</f>
        <v/>
      </c>
      <c r="T755" t="str">
        <f t="shared" si="1506"/>
        <v/>
      </c>
      <c r="U755" t="str">
        <f t="shared" si="1506"/>
        <v/>
      </c>
      <c r="V755" t="str">
        <f t="shared" si="1506"/>
        <v/>
      </c>
      <c r="W755" s="17">
        <f t="shared" ca="1" si="1506"/>
        <v>6.3807212188165818E-2</v>
      </c>
    </row>
    <row r="756" spans="1:23" ht="13" x14ac:dyDescent="0.15">
      <c r="A756">
        <f t="shared" si="30"/>
        <v>6</v>
      </c>
      <c r="B756">
        <f t="shared" si="31"/>
        <v>1933</v>
      </c>
      <c r="C756" s="149">
        <f t="shared" si="706"/>
        <v>12266</v>
      </c>
      <c r="D756" s="146">
        <f t="shared" si="9"/>
        <v>1933.4166666666099</v>
      </c>
      <c r="E756" s="147">
        <f ca="1">('StockBond Returns'!AA755+'StockBond Returns'!AC755-'Parameters &amp; Main Results'!$B$39)/'StockBond Returns'!AB755*12</f>
        <v>5.6937360970102983E-2</v>
      </c>
      <c r="F756" s="70">
        <f ca="1">'StockBond Returns'!AA755+'StockBond Returns'!AC755-'StockBond Returns'!AB755*'Distribution of Final Value'!$B$7</f>
        <v>2.3685293789536681</v>
      </c>
      <c r="G756" s="17">
        <f>1/'StockBond Returns'!M754</f>
        <v>8.172864058082048E-2</v>
      </c>
      <c r="H756">
        <f t="shared" si="4"/>
        <v>1</v>
      </c>
      <c r="I756" s="64">
        <f t="shared" si="5"/>
        <v>0</v>
      </c>
      <c r="J756">
        <f t="shared" si="6"/>
        <v>0</v>
      </c>
      <c r="K756" s="17">
        <f t="shared" ref="K756:M756" ca="1" si="1507">IF(H756=1,$E756,"")</f>
        <v>5.6937360970102983E-2</v>
      </c>
      <c r="L756" t="str">
        <f t="shared" si="1507"/>
        <v/>
      </c>
      <c r="M756" t="str">
        <f t="shared" si="1507"/>
        <v/>
      </c>
      <c r="N756" s="148">
        <f>IF('StockBond Returns'!AD754=0,1,0)</f>
        <v>0</v>
      </c>
      <c r="O756">
        <f>IF( AND('StockBond Returns'!$AD754&lt;0,'StockBond Returns'!$AD754&gt;=-0.1),1,0)</f>
        <v>0</v>
      </c>
      <c r="P756">
        <f>IF( AND('StockBond Returns'!$AD754&lt;-0.1,'StockBond Returns'!$AD754&gt;=-0.2),1,0)</f>
        <v>0</v>
      </c>
      <c r="Q756">
        <f>IF( AND('StockBond Returns'!$AD754&lt;-0.2,'StockBond Returns'!$AD754&gt;=-0.3),1,0)</f>
        <v>0</v>
      </c>
      <c r="R756">
        <f>IF('StockBond Returns'!AD754&lt;-0.3,1,0)</f>
        <v>1</v>
      </c>
      <c r="S756" t="str">
        <f t="shared" ref="S756:W756" si="1508">IF(N756=1,$E756,"")</f>
        <v/>
      </c>
      <c r="T756" t="str">
        <f t="shared" si="1508"/>
        <v/>
      </c>
      <c r="U756" t="str">
        <f t="shared" si="1508"/>
        <v/>
      </c>
      <c r="V756" t="str">
        <f t="shared" si="1508"/>
        <v/>
      </c>
      <c r="W756" s="17">
        <f t="shared" ca="1" si="1508"/>
        <v>5.6937360970102983E-2</v>
      </c>
    </row>
    <row r="757" spans="1:23" ht="13" x14ac:dyDescent="0.15">
      <c r="A757">
        <f t="shared" si="30"/>
        <v>7</v>
      </c>
      <c r="B757">
        <f t="shared" si="31"/>
        <v>1933</v>
      </c>
      <c r="C757" s="149">
        <f t="shared" si="706"/>
        <v>12297</v>
      </c>
      <c r="D757" s="146">
        <f t="shared" si="9"/>
        <v>1933.4999999999432</v>
      </c>
      <c r="E757" s="147">
        <f ca="1">('StockBond Returns'!AA756+'StockBond Returns'!AC756-'Parameters &amp; Main Results'!$B$39)/'StockBond Returns'!AB756*12</f>
        <v>5.2236025863933139E-2</v>
      </c>
      <c r="F757" s="70">
        <f ca="1">'StockBond Returns'!AA756+'StockBond Returns'!AC756-'StockBond Returns'!AB756*'Distribution of Final Value'!$B$7</f>
        <v>1.6709530669874759</v>
      </c>
      <c r="G757" s="17">
        <f>1/'StockBond Returns'!M755</f>
        <v>7.2641157717811877E-2</v>
      </c>
      <c r="H757">
        <f t="shared" si="4"/>
        <v>1</v>
      </c>
      <c r="I757" s="64">
        <f t="shared" si="5"/>
        <v>0</v>
      </c>
      <c r="J757">
        <f t="shared" si="6"/>
        <v>0</v>
      </c>
      <c r="K757" s="17">
        <f t="shared" ref="K757:M757" ca="1" si="1509">IF(H757=1,$E757,"")</f>
        <v>5.2236025863933139E-2</v>
      </c>
      <c r="L757" t="str">
        <f t="shared" si="1509"/>
        <v/>
      </c>
      <c r="M757" t="str">
        <f t="shared" si="1509"/>
        <v/>
      </c>
      <c r="N757" s="148">
        <f>IF('StockBond Returns'!AD755=0,1,0)</f>
        <v>0</v>
      </c>
      <c r="O757">
        <f>IF( AND('StockBond Returns'!$AD755&lt;0,'StockBond Returns'!$AD755&gt;=-0.1),1,0)</f>
        <v>0</v>
      </c>
      <c r="P757">
        <f>IF( AND('StockBond Returns'!$AD755&lt;-0.1,'StockBond Returns'!$AD755&gt;=-0.2),1,0)</f>
        <v>0</v>
      </c>
      <c r="Q757">
        <f>IF( AND('StockBond Returns'!$AD755&lt;-0.2,'StockBond Returns'!$AD755&gt;=-0.3),1,0)</f>
        <v>0</v>
      </c>
      <c r="R757">
        <f>IF('StockBond Returns'!AD755&lt;-0.3,1,0)</f>
        <v>1</v>
      </c>
      <c r="S757" t="str">
        <f t="shared" ref="S757:W757" si="1510">IF(N757=1,$E757,"")</f>
        <v/>
      </c>
      <c r="T757" t="str">
        <f t="shared" si="1510"/>
        <v/>
      </c>
      <c r="U757" t="str">
        <f t="shared" si="1510"/>
        <v/>
      </c>
      <c r="V757" t="str">
        <f t="shared" si="1510"/>
        <v/>
      </c>
      <c r="W757" s="17">
        <f t="shared" ca="1" si="1510"/>
        <v>5.2236025863933139E-2</v>
      </c>
    </row>
    <row r="758" spans="1:23" ht="13" x14ac:dyDescent="0.15">
      <c r="A758">
        <f t="shared" si="30"/>
        <v>8</v>
      </c>
      <c r="B758">
        <f t="shared" si="31"/>
        <v>1933</v>
      </c>
      <c r="C758" s="149">
        <f t="shared" si="706"/>
        <v>12327</v>
      </c>
      <c r="D758" s="146">
        <f t="shared" si="9"/>
        <v>1933.5833333332764</v>
      </c>
      <c r="E758" s="147">
        <f ca="1">('StockBond Returns'!AA757+'StockBond Returns'!AC757-'Parameters &amp; Main Results'!$B$39)/'StockBond Returns'!AB757*12</f>
        <v>5.779708097270881E-2</v>
      </c>
      <c r="F758" s="70">
        <f ca="1">'StockBond Returns'!AA757+'StockBond Returns'!AC757-'StockBond Returns'!AB757*'Distribution of Final Value'!$B$7</f>
        <v>2.5234162874507939</v>
      </c>
      <c r="G758" s="17">
        <f>1/'StockBond Returns'!M756</f>
        <v>8.2060753495033958E-2</v>
      </c>
      <c r="H758">
        <f t="shared" si="4"/>
        <v>1</v>
      </c>
      <c r="I758" s="64">
        <f t="shared" si="5"/>
        <v>0</v>
      </c>
      <c r="J758">
        <f t="shared" si="6"/>
        <v>0</v>
      </c>
      <c r="K758" s="17">
        <f t="shared" ref="K758:M758" ca="1" si="1511">IF(H758=1,$E758,"")</f>
        <v>5.779708097270881E-2</v>
      </c>
      <c r="L758" t="str">
        <f t="shared" si="1511"/>
        <v/>
      </c>
      <c r="M758" t="str">
        <f t="shared" si="1511"/>
        <v/>
      </c>
      <c r="N758" s="148">
        <f>IF('StockBond Returns'!AD756=0,1,0)</f>
        <v>0</v>
      </c>
      <c r="O758">
        <f>IF( AND('StockBond Returns'!$AD756&lt;0,'StockBond Returns'!$AD756&gt;=-0.1),1,0)</f>
        <v>0</v>
      </c>
      <c r="P758">
        <f>IF( AND('StockBond Returns'!$AD756&lt;-0.1,'StockBond Returns'!$AD756&gt;=-0.2),1,0)</f>
        <v>0</v>
      </c>
      <c r="Q758">
        <f>IF( AND('StockBond Returns'!$AD756&lt;-0.2,'StockBond Returns'!$AD756&gt;=-0.3),1,0)</f>
        <v>0</v>
      </c>
      <c r="R758">
        <f>IF('StockBond Returns'!AD756&lt;-0.3,1,0)</f>
        <v>1</v>
      </c>
      <c r="S758" t="str">
        <f t="shared" ref="S758:W758" si="1512">IF(N758=1,$E758,"")</f>
        <v/>
      </c>
      <c r="T758" t="str">
        <f t="shared" si="1512"/>
        <v/>
      </c>
      <c r="U758" t="str">
        <f t="shared" si="1512"/>
        <v/>
      </c>
      <c r="V758" t="str">
        <f t="shared" si="1512"/>
        <v/>
      </c>
      <c r="W758" s="17">
        <f t="shared" ca="1" si="1512"/>
        <v>5.779708097270881E-2</v>
      </c>
    </row>
    <row r="759" spans="1:23" ht="13" x14ac:dyDescent="0.15">
      <c r="A759">
        <f t="shared" si="30"/>
        <v>9</v>
      </c>
      <c r="B759">
        <f t="shared" si="31"/>
        <v>1933</v>
      </c>
      <c r="C759" s="149">
        <f t="shared" si="706"/>
        <v>12358</v>
      </c>
      <c r="D759" s="146">
        <f t="shared" si="9"/>
        <v>1933.6666666666097</v>
      </c>
      <c r="E759" s="147">
        <f ca="1">('StockBond Returns'!AA758+'StockBond Returns'!AC758-'Parameters &amp; Main Results'!$B$39)/'StockBond Returns'!AB758*12</f>
        <v>5.370870383430032E-2</v>
      </c>
      <c r="F759" s="70">
        <f ca="1">'StockBond Returns'!AA758+'StockBond Returns'!AC758-'StockBond Returns'!AB758*'Distribution of Final Value'!$B$7</f>
        <v>1.9782922008736108</v>
      </c>
      <c r="G759" s="17">
        <f>1/'StockBond Returns'!M757</f>
        <v>7.3974520972015997E-2</v>
      </c>
      <c r="H759">
        <f t="shared" si="4"/>
        <v>1</v>
      </c>
      <c r="I759" s="64">
        <f t="shared" si="5"/>
        <v>0</v>
      </c>
      <c r="J759">
        <f t="shared" si="6"/>
        <v>0</v>
      </c>
      <c r="K759" s="17">
        <f t="shared" ref="K759:M759" ca="1" si="1513">IF(H759=1,$E759,"")</f>
        <v>5.370870383430032E-2</v>
      </c>
      <c r="L759" t="str">
        <f t="shared" si="1513"/>
        <v/>
      </c>
      <c r="M759" t="str">
        <f t="shared" si="1513"/>
        <v/>
      </c>
      <c r="N759" s="148">
        <f>IF('StockBond Returns'!AD757=0,1,0)</f>
        <v>0</v>
      </c>
      <c r="O759">
        <f>IF( AND('StockBond Returns'!$AD757&lt;0,'StockBond Returns'!$AD757&gt;=-0.1),1,0)</f>
        <v>0</v>
      </c>
      <c r="P759">
        <f>IF( AND('StockBond Returns'!$AD757&lt;-0.1,'StockBond Returns'!$AD757&gt;=-0.2),1,0)</f>
        <v>0</v>
      </c>
      <c r="Q759">
        <f>IF( AND('StockBond Returns'!$AD757&lt;-0.2,'StockBond Returns'!$AD757&gt;=-0.3),1,0)</f>
        <v>0</v>
      </c>
      <c r="R759">
        <f>IF('StockBond Returns'!AD757&lt;-0.3,1,0)</f>
        <v>1</v>
      </c>
      <c r="S759" t="str">
        <f t="shared" ref="S759:W759" si="1514">IF(N759=1,$E759,"")</f>
        <v/>
      </c>
      <c r="T759" t="str">
        <f t="shared" si="1514"/>
        <v/>
      </c>
      <c r="U759" t="str">
        <f t="shared" si="1514"/>
        <v/>
      </c>
      <c r="V759" t="str">
        <f t="shared" si="1514"/>
        <v/>
      </c>
      <c r="W759" s="17">
        <f t="shared" ca="1" si="1514"/>
        <v>5.370870383430032E-2</v>
      </c>
    </row>
    <row r="760" spans="1:23" ht="13" x14ac:dyDescent="0.15">
      <c r="A760">
        <f t="shared" si="30"/>
        <v>10</v>
      </c>
      <c r="B760">
        <f t="shared" si="31"/>
        <v>1933</v>
      </c>
      <c r="C760" s="149">
        <f t="shared" si="706"/>
        <v>12388</v>
      </c>
      <c r="D760" s="146">
        <f t="shared" si="9"/>
        <v>1933.7499999999429</v>
      </c>
      <c r="E760" s="147">
        <f ca="1">('StockBond Returns'!AA759+'StockBond Returns'!AC759-'Parameters &amp; Main Results'!$B$39)/'StockBond Returns'!AB759*12</f>
        <v>5.8772461987050426E-2</v>
      </c>
      <c r="F760" s="70">
        <f ca="1">'StockBond Returns'!AA759+'StockBond Returns'!AC759-'StockBond Returns'!AB759*'Distribution of Final Value'!$B$7</f>
        <v>2.6718216742730831</v>
      </c>
      <c r="G760" s="17">
        <f>1/'StockBond Returns'!M758</f>
        <v>8.3232554801096467E-2</v>
      </c>
      <c r="H760">
        <f t="shared" si="4"/>
        <v>1</v>
      </c>
      <c r="I760" s="64">
        <f t="shared" si="5"/>
        <v>0</v>
      </c>
      <c r="J760">
        <f t="shared" si="6"/>
        <v>0</v>
      </c>
      <c r="K760" s="17">
        <f t="shared" ref="K760:M760" ca="1" si="1515">IF(H760=1,$E760,"")</f>
        <v>5.8772461987050426E-2</v>
      </c>
      <c r="L760" t="str">
        <f t="shared" si="1515"/>
        <v/>
      </c>
      <c r="M760" t="str">
        <f t="shared" si="1515"/>
        <v/>
      </c>
      <c r="N760" s="148">
        <f>IF('StockBond Returns'!AD758=0,1,0)</f>
        <v>0</v>
      </c>
      <c r="O760">
        <f>IF( AND('StockBond Returns'!$AD758&lt;0,'StockBond Returns'!$AD758&gt;=-0.1),1,0)</f>
        <v>0</v>
      </c>
      <c r="P760">
        <f>IF( AND('StockBond Returns'!$AD758&lt;-0.1,'StockBond Returns'!$AD758&gt;=-0.2),1,0)</f>
        <v>0</v>
      </c>
      <c r="Q760">
        <f>IF( AND('StockBond Returns'!$AD758&lt;-0.2,'StockBond Returns'!$AD758&gt;=-0.3),1,0)</f>
        <v>0</v>
      </c>
      <c r="R760">
        <f>IF('StockBond Returns'!AD758&lt;-0.3,1,0)</f>
        <v>1</v>
      </c>
      <c r="S760" t="str">
        <f t="shared" ref="S760:W760" si="1516">IF(N760=1,$E760,"")</f>
        <v/>
      </c>
      <c r="T760" t="str">
        <f t="shared" si="1516"/>
        <v/>
      </c>
      <c r="U760" t="str">
        <f t="shared" si="1516"/>
        <v/>
      </c>
      <c r="V760" t="str">
        <f t="shared" si="1516"/>
        <v/>
      </c>
      <c r="W760" s="17">
        <f t="shared" ca="1" si="1516"/>
        <v>5.8772461987050426E-2</v>
      </c>
    </row>
    <row r="761" spans="1:23" ht="13" x14ac:dyDescent="0.15">
      <c r="A761">
        <f t="shared" si="30"/>
        <v>11</v>
      </c>
      <c r="B761">
        <f t="shared" si="31"/>
        <v>1933</v>
      </c>
      <c r="C761" s="149">
        <f t="shared" si="706"/>
        <v>12419</v>
      </c>
      <c r="D761" s="146">
        <f t="shared" si="9"/>
        <v>1933.8333333332762</v>
      </c>
      <c r="E761" s="147">
        <f ca="1">('StockBond Returns'!AA760+'StockBond Returns'!AC760-'Parameters &amp; Main Results'!$B$39)/'StockBond Returns'!AB760*12</f>
        <v>6.3152024921634659E-2</v>
      </c>
      <c r="F761" s="70">
        <f ca="1">'StockBond Returns'!AA760+'StockBond Returns'!AC760-'StockBond Returns'!AB760*'Distribution of Final Value'!$B$7</f>
        <v>3.0453356200759467</v>
      </c>
      <c r="G761" s="17">
        <f>1/'StockBond Returns'!M759</f>
        <v>9.1181253023501968E-2</v>
      </c>
      <c r="H761">
        <f t="shared" si="4"/>
        <v>1</v>
      </c>
      <c r="I761" s="64">
        <f t="shared" si="5"/>
        <v>0</v>
      </c>
      <c r="J761">
        <f t="shared" si="6"/>
        <v>0</v>
      </c>
      <c r="K761" s="17">
        <f t="shared" ref="K761:M761" ca="1" si="1517">IF(H761=1,$E761,"")</f>
        <v>6.3152024921634659E-2</v>
      </c>
      <c r="L761" t="str">
        <f t="shared" si="1517"/>
        <v/>
      </c>
      <c r="M761" t="str">
        <f t="shared" si="1517"/>
        <v/>
      </c>
      <c r="N761" s="148">
        <f>IF('StockBond Returns'!AD759=0,1,0)</f>
        <v>0</v>
      </c>
      <c r="O761">
        <f>IF( AND('StockBond Returns'!$AD759&lt;0,'StockBond Returns'!$AD759&gt;=-0.1),1,0)</f>
        <v>0</v>
      </c>
      <c r="P761">
        <f>IF( AND('StockBond Returns'!$AD759&lt;-0.1,'StockBond Returns'!$AD759&gt;=-0.2),1,0)</f>
        <v>0</v>
      </c>
      <c r="Q761">
        <f>IF( AND('StockBond Returns'!$AD759&lt;-0.2,'StockBond Returns'!$AD759&gt;=-0.3),1,0)</f>
        <v>0</v>
      </c>
      <c r="R761">
        <f>IF('StockBond Returns'!AD759&lt;-0.3,1,0)</f>
        <v>1</v>
      </c>
      <c r="S761" t="str">
        <f t="shared" ref="S761:W761" si="1518">IF(N761=1,$E761,"")</f>
        <v/>
      </c>
      <c r="T761" t="str">
        <f t="shared" si="1518"/>
        <v/>
      </c>
      <c r="U761" t="str">
        <f t="shared" si="1518"/>
        <v/>
      </c>
      <c r="V761" t="str">
        <f t="shared" si="1518"/>
        <v/>
      </c>
      <c r="W761" s="17">
        <f t="shared" ca="1" si="1518"/>
        <v>6.3152024921634659E-2</v>
      </c>
    </row>
    <row r="762" spans="1:23" ht="13" x14ac:dyDescent="0.15">
      <c r="A762">
        <f t="shared" si="30"/>
        <v>12</v>
      </c>
      <c r="B762">
        <f t="shared" si="31"/>
        <v>1933</v>
      </c>
      <c r="C762" s="149">
        <f t="shared" si="706"/>
        <v>12450</v>
      </c>
      <c r="D762" s="146">
        <f t="shared" si="9"/>
        <v>1933.9166666666094</v>
      </c>
      <c r="E762" s="147">
        <f ca="1">('StockBond Returns'!AA761+'StockBond Returns'!AC761-'Parameters &amp; Main Results'!$B$39)/'StockBond Returns'!AB761*12</f>
        <v>5.8913419202632308E-2</v>
      </c>
      <c r="F762" s="70">
        <f ca="1">'StockBond Returns'!AA761+'StockBond Returns'!AC761-'StockBond Returns'!AB761*'Distribution of Final Value'!$B$7</f>
        <v>2.4823196259041689</v>
      </c>
      <c r="G762" s="17">
        <f>1/'StockBond Returns'!M760</f>
        <v>8.2144682324354928E-2</v>
      </c>
      <c r="H762">
        <f t="shared" si="4"/>
        <v>1</v>
      </c>
      <c r="I762" s="64">
        <f t="shared" si="5"/>
        <v>0</v>
      </c>
      <c r="J762">
        <f t="shared" si="6"/>
        <v>0</v>
      </c>
      <c r="K762" s="17">
        <f t="shared" ref="K762:M762" ca="1" si="1519">IF(H762=1,$E762,"")</f>
        <v>5.8913419202632308E-2</v>
      </c>
      <c r="L762" t="str">
        <f t="shared" si="1519"/>
        <v/>
      </c>
      <c r="M762" t="str">
        <f t="shared" si="1519"/>
        <v/>
      </c>
      <c r="N762" s="148">
        <f>IF('StockBond Returns'!AD760=0,1,0)</f>
        <v>0</v>
      </c>
      <c r="O762">
        <f>IF( AND('StockBond Returns'!$AD760&lt;0,'StockBond Returns'!$AD760&gt;=-0.1),1,0)</f>
        <v>0</v>
      </c>
      <c r="P762">
        <f>IF( AND('StockBond Returns'!$AD760&lt;-0.1,'StockBond Returns'!$AD760&gt;=-0.2),1,0)</f>
        <v>0</v>
      </c>
      <c r="Q762">
        <f>IF( AND('StockBond Returns'!$AD760&lt;-0.2,'StockBond Returns'!$AD760&gt;=-0.3),1,0)</f>
        <v>0</v>
      </c>
      <c r="R762">
        <f>IF('StockBond Returns'!AD760&lt;-0.3,1,0)</f>
        <v>1</v>
      </c>
      <c r="S762" t="str">
        <f t="shared" ref="S762:W762" si="1520">IF(N762=1,$E762,"")</f>
        <v/>
      </c>
      <c r="T762" t="str">
        <f t="shared" si="1520"/>
        <v/>
      </c>
      <c r="U762" t="str">
        <f t="shared" si="1520"/>
        <v/>
      </c>
      <c r="V762" t="str">
        <f t="shared" si="1520"/>
        <v/>
      </c>
      <c r="W762" s="17">
        <f t="shared" ca="1" si="1520"/>
        <v>5.8913419202632308E-2</v>
      </c>
    </row>
    <row r="763" spans="1:23" ht="13" x14ac:dyDescent="0.15">
      <c r="A763">
        <f t="shared" si="30"/>
        <v>1</v>
      </c>
      <c r="B763">
        <f t="shared" si="31"/>
        <v>1934</v>
      </c>
      <c r="C763" s="149">
        <f t="shared" si="706"/>
        <v>12478</v>
      </c>
      <c r="D763" s="146">
        <f t="shared" si="9"/>
        <v>1933.9999999999427</v>
      </c>
      <c r="E763" s="147">
        <f ca="1">('StockBond Returns'!AA762+'StockBond Returns'!AC762-'Parameters &amp; Main Results'!$B$39)/'StockBond Returns'!AB762*12</f>
        <v>5.812279649401865E-2</v>
      </c>
      <c r="F763" s="70">
        <f ca="1">'StockBond Returns'!AA762+'StockBond Returns'!AC762-'StockBond Returns'!AB762*'Distribution of Final Value'!$B$7</f>
        <v>2.401752889296513</v>
      </c>
      <c r="G763" s="17">
        <f>1/'StockBond Returns'!M761</f>
        <v>8.0267583741576803E-2</v>
      </c>
      <c r="H763">
        <f t="shared" si="4"/>
        <v>1</v>
      </c>
      <c r="I763" s="64">
        <f t="shared" si="5"/>
        <v>0</v>
      </c>
      <c r="J763">
        <f t="shared" si="6"/>
        <v>0</v>
      </c>
      <c r="K763" s="17">
        <f t="shared" ref="K763:M763" ca="1" si="1521">IF(H763=1,$E763,"")</f>
        <v>5.812279649401865E-2</v>
      </c>
      <c r="L763" t="str">
        <f t="shared" si="1521"/>
        <v/>
      </c>
      <c r="M763" t="str">
        <f t="shared" si="1521"/>
        <v/>
      </c>
      <c r="N763" s="148">
        <f>IF('StockBond Returns'!AD761=0,1,0)</f>
        <v>0</v>
      </c>
      <c r="O763">
        <f>IF( AND('StockBond Returns'!$AD761&lt;0,'StockBond Returns'!$AD761&gt;=-0.1),1,0)</f>
        <v>0</v>
      </c>
      <c r="P763">
        <f>IF( AND('StockBond Returns'!$AD761&lt;-0.1,'StockBond Returns'!$AD761&gt;=-0.2),1,0)</f>
        <v>0</v>
      </c>
      <c r="Q763">
        <f>IF( AND('StockBond Returns'!$AD761&lt;-0.2,'StockBond Returns'!$AD761&gt;=-0.3),1,0)</f>
        <v>0</v>
      </c>
      <c r="R763">
        <f>IF('StockBond Returns'!AD761&lt;-0.3,1,0)</f>
        <v>1</v>
      </c>
      <c r="S763" t="str">
        <f t="shared" ref="S763:W763" si="1522">IF(N763=1,$E763,"")</f>
        <v/>
      </c>
      <c r="T763" t="str">
        <f t="shared" si="1522"/>
        <v/>
      </c>
      <c r="U763" t="str">
        <f t="shared" si="1522"/>
        <v/>
      </c>
      <c r="V763" t="str">
        <f t="shared" si="1522"/>
        <v/>
      </c>
      <c r="W763" s="17">
        <f t="shared" ca="1" si="1522"/>
        <v>5.812279649401865E-2</v>
      </c>
    </row>
    <row r="764" spans="1:23" ht="13" x14ac:dyDescent="0.15">
      <c r="A764">
        <f t="shared" si="30"/>
        <v>2</v>
      </c>
      <c r="B764">
        <f t="shared" si="31"/>
        <v>1934</v>
      </c>
      <c r="C764" s="149">
        <f t="shared" si="706"/>
        <v>12509</v>
      </c>
      <c r="D764" s="146">
        <f t="shared" si="9"/>
        <v>1934.083333333276</v>
      </c>
      <c r="E764" s="147">
        <f ca="1">('StockBond Returns'!AA763+'StockBond Returns'!AC763-'Parameters &amp; Main Results'!$B$39)/'StockBond Returns'!AB763*12</f>
        <v>5.367481407499626E-2</v>
      </c>
      <c r="F764" s="70">
        <f ca="1">'StockBond Returns'!AA763+'StockBond Returns'!AC763-'StockBond Returns'!AB763*'Distribution of Final Value'!$B$7</f>
        <v>1.8590243874450945</v>
      </c>
      <c r="G764" s="17">
        <f>1/'StockBond Returns'!M762</f>
        <v>7.2436118199826344E-2</v>
      </c>
      <c r="H764">
        <f t="shared" si="4"/>
        <v>1</v>
      </c>
      <c r="I764" s="64">
        <f t="shared" si="5"/>
        <v>0</v>
      </c>
      <c r="J764">
        <f t="shared" si="6"/>
        <v>0</v>
      </c>
      <c r="K764" s="17">
        <f t="shared" ref="K764:M764" ca="1" si="1523">IF(H764=1,$E764,"")</f>
        <v>5.367481407499626E-2</v>
      </c>
      <c r="L764" t="str">
        <f t="shared" si="1523"/>
        <v/>
      </c>
      <c r="M764" t="str">
        <f t="shared" si="1523"/>
        <v/>
      </c>
      <c r="N764" s="148">
        <f>IF('StockBond Returns'!AD762=0,1,0)</f>
        <v>0</v>
      </c>
      <c r="O764">
        <f>IF( AND('StockBond Returns'!$AD762&lt;0,'StockBond Returns'!$AD762&gt;=-0.1),1,0)</f>
        <v>0</v>
      </c>
      <c r="P764">
        <f>IF( AND('StockBond Returns'!$AD762&lt;-0.1,'StockBond Returns'!$AD762&gt;=-0.2),1,0)</f>
        <v>0</v>
      </c>
      <c r="Q764">
        <f>IF( AND('StockBond Returns'!$AD762&lt;-0.2,'StockBond Returns'!$AD762&gt;=-0.3),1,0)</f>
        <v>0</v>
      </c>
      <c r="R764">
        <f>IF('StockBond Returns'!AD762&lt;-0.3,1,0)</f>
        <v>1</v>
      </c>
      <c r="S764" t="str">
        <f t="shared" ref="S764:W764" si="1524">IF(N764=1,$E764,"")</f>
        <v/>
      </c>
      <c r="T764" t="str">
        <f t="shared" si="1524"/>
        <v/>
      </c>
      <c r="U764" t="str">
        <f t="shared" si="1524"/>
        <v/>
      </c>
      <c r="V764" t="str">
        <f t="shared" si="1524"/>
        <v/>
      </c>
      <c r="W764" s="17">
        <f t="shared" ca="1" si="1524"/>
        <v>5.367481407499626E-2</v>
      </c>
    </row>
    <row r="765" spans="1:23" ht="13" x14ac:dyDescent="0.15">
      <c r="A765">
        <f t="shared" si="30"/>
        <v>3</v>
      </c>
      <c r="B765">
        <f t="shared" si="31"/>
        <v>1934</v>
      </c>
      <c r="C765" s="149">
        <f t="shared" si="706"/>
        <v>12539</v>
      </c>
      <c r="D765" s="146">
        <f t="shared" si="9"/>
        <v>1934.1666666666092</v>
      </c>
      <c r="E765" s="147">
        <f ca="1">('StockBond Returns'!AA764+'StockBond Returns'!AC764-'Parameters &amp; Main Results'!$B$39)/'StockBond Returns'!AB764*12</f>
        <v>5.5511567628248881E-2</v>
      </c>
      <c r="F765" s="70">
        <f ca="1">'StockBond Returns'!AA764+'StockBond Returns'!AC764-'StockBond Returns'!AB764*'Distribution of Final Value'!$B$7</f>
        <v>2.0342416081432493</v>
      </c>
      <c r="G765" s="17">
        <f>1/'StockBond Returns'!M763</f>
        <v>7.5570548611335012E-2</v>
      </c>
      <c r="H765">
        <f t="shared" si="4"/>
        <v>1</v>
      </c>
      <c r="I765" s="64">
        <f t="shared" si="5"/>
        <v>0</v>
      </c>
      <c r="J765">
        <f t="shared" si="6"/>
        <v>0</v>
      </c>
      <c r="K765" s="17">
        <f t="shared" ref="K765:M765" ca="1" si="1525">IF(H765=1,$E765,"")</f>
        <v>5.5511567628248881E-2</v>
      </c>
      <c r="L765" t="str">
        <f t="shared" si="1525"/>
        <v/>
      </c>
      <c r="M765" t="str">
        <f t="shared" si="1525"/>
        <v/>
      </c>
      <c r="N765" s="148">
        <f>IF('StockBond Returns'!AD763=0,1,0)</f>
        <v>0</v>
      </c>
      <c r="O765">
        <f>IF( AND('StockBond Returns'!$AD763&lt;0,'StockBond Returns'!$AD763&gt;=-0.1),1,0)</f>
        <v>0</v>
      </c>
      <c r="P765">
        <f>IF( AND('StockBond Returns'!$AD763&lt;-0.1,'StockBond Returns'!$AD763&gt;=-0.2),1,0)</f>
        <v>0</v>
      </c>
      <c r="Q765">
        <f>IF( AND('StockBond Returns'!$AD763&lt;-0.2,'StockBond Returns'!$AD763&gt;=-0.3),1,0)</f>
        <v>0</v>
      </c>
      <c r="R765">
        <f>IF('StockBond Returns'!AD763&lt;-0.3,1,0)</f>
        <v>1</v>
      </c>
      <c r="S765" t="str">
        <f t="shared" ref="S765:W765" si="1526">IF(N765=1,$E765,"")</f>
        <v/>
      </c>
      <c r="T765" t="str">
        <f t="shared" si="1526"/>
        <v/>
      </c>
      <c r="U765" t="str">
        <f t="shared" si="1526"/>
        <v/>
      </c>
      <c r="V765" t="str">
        <f t="shared" si="1526"/>
        <v/>
      </c>
      <c r="W765" s="17">
        <f t="shared" ca="1" si="1526"/>
        <v>5.5511567628248881E-2</v>
      </c>
    </row>
    <row r="766" spans="1:23" ht="13" x14ac:dyDescent="0.15">
      <c r="A766">
        <f t="shared" si="30"/>
        <v>4</v>
      </c>
      <c r="B766">
        <f t="shared" si="31"/>
        <v>1934</v>
      </c>
      <c r="C766" s="149">
        <f t="shared" si="706"/>
        <v>12570</v>
      </c>
      <c r="D766" s="146">
        <f t="shared" si="9"/>
        <v>1934.2499999999425</v>
      </c>
      <c r="E766" s="147">
        <f ca="1">('StockBond Returns'!AA765+'StockBond Returns'!AC765-'Parameters &amp; Main Results'!$B$39)/'StockBond Returns'!AB765*12</f>
        <v>5.5465315718072811E-2</v>
      </c>
      <c r="F766" s="70">
        <f ca="1">'StockBond Returns'!AA765+'StockBond Returns'!AC765-'StockBond Returns'!AB765*'Distribution of Final Value'!$B$7</f>
        <v>2.089366322113265</v>
      </c>
      <c r="G766" s="17">
        <f>1/'StockBond Returns'!M764</f>
        <v>7.5335733091837914E-2</v>
      </c>
      <c r="H766">
        <f t="shared" si="4"/>
        <v>1</v>
      </c>
      <c r="I766" s="64">
        <f t="shared" si="5"/>
        <v>0</v>
      </c>
      <c r="J766">
        <f t="shared" si="6"/>
        <v>0</v>
      </c>
      <c r="K766" s="17">
        <f t="shared" ref="K766:M766" ca="1" si="1527">IF(H766=1,$E766,"")</f>
        <v>5.5465315718072811E-2</v>
      </c>
      <c r="L766" t="str">
        <f t="shared" si="1527"/>
        <v/>
      </c>
      <c r="M766" t="str">
        <f t="shared" si="1527"/>
        <v/>
      </c>
      <c r="N766" s="148">
        <f>IF('StockBond Returns'!AD764=0,1,0)</f>
        <v>0</v>
      </c>
      <c r="O766">
        <f>IF( AND('StockBond Returns'!$AD764&lt;0,'StockBond Returns'!$AD764&gt;=-0.1),1,0)</f>
        <v>0</v>
      </c>
      <c r="P766">
        <f>IF( AND('StockBond Returns'!$AD764&lt;-0.1,'StockBond Returns'!$AD764&gt;=-0.2),1,0)</f>
        <v>0</v>
      </c>
      <c r="Q766">
        <f>IF( AND('StockBond Returns'!$AD764&lt;-0.2,'StockBond Returns'!$AD764&gt;=-0.3),1,0)</f>
        <v>0</v>
      </c>
      <c r="R766">
        <f>IF('StockBond Returns'!AD764&lt;-0.3,1,0)</f>
        <v>1</v>
      </c>
      <c r="S766" t="str">
        <f t="shared" ref="S766:W766" si="1528">IF(N766=1,$E766,"")</f>
        <v/>
      </c>
      <c r="T766" t="str">
        <f t="shared" si="1528"/>
        <v/>
      </c>
      <c r="U766" t="str">
        <f t="shared" si="1528"/>
        <v/>
      </c>
      <c r="V766" t="str">
        <f t="shared" si="1528"/>
        <v/>
      </c>
      <c r="W766" s="17">
        <f t="shared" ca="1" si="1528"/>
        <v>5.5465315718072811E-2</v>
      </c>
    </row>
    <row r="767" spans="1:23" ht="13" x14ac:dyDescent="0.15">
      <c r="A767">
        <f t="shared" si="30"/>
        <v>5</v>
      </c>
      <c r="B767">
        <f t="shared" si="31"/>
        <v>1934</v>
      </c>
      <c r="C767" s="149">
        <f t="shared" si="706"/>
        <v>12600</v>
      </c>
      <c r="D767" s="146">
        <f t="shared" si="9"/>
        <v>1934.3333333332757</v>
      </c>
      <c r="E767" s="147">
        <f ca="1">('StockBond Returns'!AA766+'StockBond Returns'!AC766-'Parameters &amp; Main Results'!$B$39)/'StockBond Returns'!AB766*12</f>
        <v>5.6631642003217492E-2</v>
      </c>
      <c r="F767" s="70">
        <f ca="1">'StockBond Returns'!AA766+'StockBond Returns'!AC766-'StockBond Returns'!AB766*'Distribution of Final Value'!$B$7</f>
        <v>2.2240451291757912</v>
      </c>
      <c r="G767" s="17">
        <f>1/'StockBond Returns'!M765</f>
        <v>7.7182165519174589E-2</v>
      </c>
      <c r="H767">
        <f t="shared" si="4"/>
        <v>1</v>
      </c>
      <c r="I767" s="64">
        <f t="shared" si="5"/>
        <v>0</v>
      </c>
      <c r="J767">
        <f t="shared" si="6"/>
        <v>0</v>
      </c>
      <c r="K767" s="17">
        <f t="shared" ref="K767:M767" ca="1" si="1529">IF(H767=1,$E767,"")</f>
        <v>5.6631642003217492E-2</v>
      </c>
      <c r="L767" t="str">
        <f t="shared" si="1529"/>
        <v/>
      </c>
      <c r="M767" t="str">
        <f t="shared" si="1529"/>
        <v/>
      </c>
      <c r="N767" s="148">
        <f>IF('StockBond Returns'!AD765=0,1,0)</f>
        <v>0</v>
      </c>
      <c r="O767">
        <f>IF( AND('StockBond Returns'!$AD765&lt;0,'StockBond Returns'!$AD765&gt;=-0.1),1,0)</f>
        <v>0</v>
      </c>
      <c r="P767">
        <f>IF( AND('StockBond Returns'!$AD765&lt;-0.1,'StockBond Returns'!$AD765&gt;=-0.2),1,0)</f>
        <v>0</v>
      </c>
      <c r="Q767">
        <f>IF( AND('StockBond Returns'!$AD765&lt;-0.2,'StockBond Returns'!$AD765&gt;=-0.3),1,0)</f>
        <v>0</v>
      </c>
      <c r="R767">
        <f>IF('StockBond Returns'!AD765&lt;-0.3,1,0)</f>
        <v>1</v>
      </c>
      <c r="S767" t="str">
        <f t="shared" ref="S767:W767" si="1530">IF(N767=1,$E767,"")</f>
        <v/>
      </c>
      <c r="T767" t="str">
        <f t="shared" si="1530"/>
        <v/>
      </c>
      <c r="U767" t="str">
        <f t="shared" si="1530"/>
        <v/>
      </c>
      <c r="V767" t="str">
        <f t="shared" si="1530"/>
        <v/>
      </c>
      <c r="W767" s="17">
        <f t="shared" ca="1" si="1530"/>
        <v>5.6631642003217492E-2</v>
      </c>
    </row>
    <row r="768" spans="1:23" ht="13" x14ac:dyDescent="0.15">
      <c r="A768">
        <f t="shared" si="30"/>
        <v>6</v>
      </c>
      <c r="B768">
        <f t="shared" si="31"/>
        <v>1934</v>
      </c>
      <c r="C768" s="149">
        <f t="shared" si="706"/>
        <v>12631</v>
      </c>
      <c r="D768" s="146">
        <f t="shared" si="9"/>
        <v>1934.416666666609</v>
      </c>
      <c r="E768" s="147">
        <f ca="1">('StockBond Returns'!AA767+'StockBond Returns'!AC767-'Parameters &amp; Main Results'!$B$39)/'StockBond Returns'!AB767*12</f>
        <v>6.0338251775069171E-2</v>
      </c>
      <c r="F768" s="70">
        <f ca="1">'StockBond Returns'!AA767+'StockBond Returns'!AC767-'StockBond Returns'!AB767*'Distribution of Final Value'!$B$7</f>
        <v>2.6668000357842008</v>
      </c>
      <c r="G768" s="17">
        <f>1/'StockBond Returns'!M766</f>
        <v>8.3803076042355581E-2</v>
      </c>
      <c r="H768">
        <f t="shared" si="4"/>
        <v>1</v>
      </c>
      <c r="I768" s="64">
        <f t="shared" si="5"/>
        <v>0</v>
      </c>
      <c r="J768">
        <f t="shared" si="6"/>
        <v>0</v>
      </c>
      <c r="K768" s="17">
        <f t="shared" ref="K768:M768" ca="1" si="1531">IF(H768=1,$E768,"")</f>
        <v>6.0338251775069171E-2</v>
      </c>
      <c r="L768" t="str">
        <f t="shared" si="1531"/>
        <v/>
      </c>
      <c r="M768" t="str">
        <f t="shared" si="1531"/>
        <v/>
      </c>
      <c r="N768" s="148">
        <f>IF('StockBond Returns'!AD766=0,1,0)</f>
        <v>0</v>
      </c>
      <c r="O768">
        <f>IF( AND('StockBond Returns'!$AD766&lt;0,'StockBond Returns'!$AD766&gt;=-0.1),1,0)</f>
        <v>0</v>
      </c>
      <c r="P768">
        <f>IF( AND('StockBond Returns'!$AD766&lt;-0.1,'StockBond Returns'!$AD766&gt;=-0.2),1,0)</f>
        <v>0</v>
      </c>
      <c r="Q768">
        <f>IF( AND('StockBond Returns'!$AD766&lt;-0.2,'StockBond Returns'!$AD766&gt;=-0.3),1,0)</f>
        <v>0</v>
      </c>
      <c r="R768">
        <f>IF('StockBond Returns'!AD766&lt;-0.3,1,0)</f>
        <v>1</v>
      </c>
      <c r="S768" t="str">
        <f t="shared" ref="S768:W768" si="1532">IF(N768=1,$E768,"")</f>
        <v/>
      </c>
      <c r="T768" t="str">
        <f t="shared" si="1532"/>
        <v/>
      </c>
      <c r="U768" t="str">
        <f t="shared" si="1532"/>
        <v/>
      </c>
      <c r="V768" t="str">
        <f t="shared" si="1532"/>
        <v/>
      </c>
      <c r="W768" s="17">
        <f t="shared" ca="1" si="1532"/>
        <v>6.0338251775069171E-2</v>
      </c>
    </row>
    <row r="769" spans="1:23" ht="13" x14ac:dyDescent="0.15">
      <c r="A769">
        <f t="shared" si="30"/>
        <v>7</v>
      </c>
      <c r="B769">
        <f t="shared" si="31"/>
        <v>1934</v>
      </c>
      <c r="C769" s="149">
        <f t="shared" si="706"/>
        <v>12662</v>
      </c>
      <c r="D769" s="146">
        <f t="shared" si="9"/>
        <v>1934.4999999999422</v>
      </c>
      <c r="E769" s="147">
        <f ca="1">('StockBond Returns'!AA768+'StockBond Returns'!AC768-'Parameters &amp; Main Results'!$B$39)/'StockBond Returns'!AB768*12</f>
        <v>5.989920531202389E-2</v>
      </c>
      <c r="F769" s="70">
        <f ca="1">'StockBond Returns'!AA768+'StockBond Returns'!AC768-'StockBond Returns'!AB768*'Distribution of Final Value'!$B$7</f>
        <v>2.663956124707858</v>
      </c>
      <c r="G769" s="17">
        <f>1/'StockBond Returns'!M767</f>
        <v>8.24512314446781E-2</v>
      </c>
      <c r="H769">
        <f t="shared" si="4"/>
        <v>1</v>
      </c>
      <c r="I769" s="64">
        <f t="shared" si="5"/>
        <v>0</v>
      </c>
      <c r="J769">
        <f t="shared" si="6"/>
        <v>0</v>
      </c>
      <c r="K769" s="17">
        <f t="shared" ref="K769:M769" ca="1" si="1533">IF(H769=1,$E769,"")</f>
        <v>5.989920531202389E-2</v>
      </c>
      <c r="L769" t="str">
        <f t="shared" si="1533"/>
        <v/>
      </c>
      <c r="M769" t="str">
        <f t="shared" si="1533"/>
        <v/>
      </c>
      <c r="N769" s="148">
        <f>IF('StockBond Returns'!AD767=0,1,0)</f>
        <v>0</v>
      </c>
      <c r="O769">
        <f>IF( AND('StockBond Returns'!$AD767&lt;0,'StockBond Returns'!$AD767&gt;=-0.1),1,0)</f>
        <v>0</v>
      </c>
      <c r="P769">
        <f>IF( AND('StockBond Returns'!$AD767&lt;-0.1,'StockBond Returns'!$AD767&gt;=-0.2),1,0)</f>
        <v>0</v>
      </c>
      <c r="Q769">
        <f>IF( AND('StockBond Returns'!$AD767&lt;-0.2,'StockBond Returns'!$AD767&gt;=-0.3),1,0)</f>
        <v>0</v>
      </c>
      <c r="R769">
        <f>IF('StockBond Returns'!AD767&lt;-0.3,1,0)</f>
        <v>1</v>
      </c>
      <c r="S769" t="str">
        <f t="shared" ref="S769:W769" si="1534">IF(N769=1,$E769,"")</f>
        <v/>
      </c>
      <c r="T769" t="str">
        <f t="shared" si="1534"/>
        <v/>
      </c>
      <c r="U769" t="str">
        <f t="shared" si="1534"/>
        <v/>
      </c>
      <c r="V769" t="str">
        <f t="shared" si="1534"/>
        <v/>
      </c>
      <c r="W769" s="17">
        <f t="shared" ca="1" si="1534"/>
        <v>5.989920531202389E-2</v>
      </c>
    </row>
    <row r="770" spans="1:23" ht="13" x14ac:dyDescent="0.15">
      <c r="A770">
        <f t="shared" si="30"/>
        <v>8</v>
      </c>
      <c r="B770">
        <f t="shared" si="31"/>
        <v>1934</v>
      </c>
      <c r="C770" s="149">
        <f t="shared" si="706"/>
        <v>12692</v>
      </c>
      <c r="D770" s="146">
        <f t="shared" si="9"/>
        <v>1934.5833333332755</v>
      </c>
      <c r="E770" s="147">
        <f ca="1">('StockBond Returns'!AA769+'StockBond Returns'!AC769-'Parameters &amp; Main Results'!$B$39)/'StockBond Returns'!AB769*12</f>
        <v>6.5647496394941135E-2</v>
      </c>
      <c r="F770" s="70">
        <f ca="1">'StockBond Returns'!AA769+'StockBond Returns'!AC769-'StockBond Returns'!AB769*'Distribution of Final Value'!$B$7</f>
        <v>3.4221959496798053</v>
      </c>
      <c r="G770" s="17">
        <f>1/'StockBond Returns'!M768</f>
        <v>9.2944966064296475E-2</v>
      </c>
      <c r="H770">
        <f t="shared" si="4"/>
        <v>1</v>
      </c>
      <c r="I770" s="64">
        <f t="shared" si="5"/>
        <v>0</v>
      </c>
      <c r="J770">
        <f t="shared" si="6"/>
        <v>0</v>
      </c>
      <c r="K770" s="17">
        <f t="shared" ref="K770:M770" ca="1" si="1535">IF(H770=1,$E770,"")</f>
        <v>6.5647496394941135E-2</v>
      </c>
      <c r="L770" t="str">
        <f t="shared" si="1535"/>
        <v/>
      </c>
      <c r="M770" t="str">
        <f t="shared" si="1535"/>
        <v/>
      </c>
      <c r="N770" s="148">
        <f>IF('StockBond Returns'!AD768=0,1,0)</f>
        <v>0</v>
      </c>
      <c r="O770">
        <f>IF( AND('StockBond Returns'!$AD768&lt;0,'StockBond Returns'!$AD768&gt;=-0.1),1,0)</f>
        <v>0</v>
      </c>
      <c r="P770">
        <f>IF( AND('StockBond Returns'!$AD768&lt;-0.1,'StockBond Returns'!$AD768&gt;=-0.2),1,0)</f>
        <v>0</v>
      </c>
      <c r="Q770">
        <f>IF( AND('StockBond Returns'!$AD768&lt;-0.2,'StockBond Returns'!$AD768&gt;=-0.3),1,0)</f>
        <v>0</v>
      </c>
      <c r="R770">
        <f>IF('StockBond Returns'!AD768&lt;-0.3,1,0)</f>
        <v>1</v>
      </c>
      <c r="S770" t="str">
        <f t="shared" ref="S770:W770" si="1536">IF(N770=1,$E770,"")</f>
        <v/>
      </c>
      <c r="T770" t="str">
        <f t="shared" si="1536"/>
        <v/>
      </c>
      <c r="U770" t="str">
        <f t="shared" si="1536"/>
        <v/>
      </c>
      <c r="V770" t="str">
        <f t="shared" si="1536"/>
        <v/>
      </c>
      <c r="W770" s="17">
        <f t="shared" ca="1" si="1536"/>
        <v>6.5647496394941135E-2</v>
      </c>
    </row>
    <row r="771" spans="1:23" ht="13" x14ac:dyDescent="0.15">
      <c r="A771">
        <f t="shared" si="30"/>
        <v>9</v>
      </c>
      <c r="B771">
        <f t="shared" si="31"/>
        <v>1934</v>
      </c>
      <c r="C771" s="149">
        <f t="shared" si="706"/>
        <v>12723</v>
      </c>
      <c r="D771" s="146">
        <f t="shared" si="9"/>
        <v>1934.6666666666088</v>
      </c>
      <c r="E771" s="147">
        <f ca="1">('StockBond Returns'!AA770+'StockBond Returns'!AC770-'Parameters &amp; Main Results'!$B$39)/'StockBond Returns'!AB770*12</f>
        <v>6.3332281090531545E-2</v>
      </c>
      <c r="F771" s="70">
        <f ca="1">'StockBond Returns'!AA770+'StockBond Returns'!AC770-'StockBond Returns'!AB770*'Distribution of Final Value'!$B$7</f>
        <v>3.208175779578271</v>
      </c>
      <c r="G771" s="17">
        <f>1/'StockBond Returns'!M769</f>
        <v>8.79566374270042E-2</v>
      </c>
      <c r="H771">
        <f t="shared" si="4"/>
        <v>1</v>
      </c>
      <c r="I771" s="64">
        <f t="shared" si="5"/>
        <v>0</v>
      </c>
      <c r="J771">
        <f t="shared" si="6"/>
        <v>0</v>
      </c>
      <c r="K771" s="17">
        <f t="shared" ref="K771:M771" ca="1" si="1537">IF(H771=1,$E771,"")</f>
        <v>6.3332281090531545E-2</v>
      </c>
      <c r="L771" t="str">
        <f t="shared" si="1537"/>
        <v/>
      </c>
      <c r="M771" t="str">
        <f t="shared" si="1537"/>
        <v/>
      </c>
      <c r="N771" s="148">
        <f>IF('StockBond Returns'!AD769=0,1,0)</f>
        <v>0</v>
      </c>
      <c r="O771">
        <f>IF( AND('StockBond Returns'!$AD769&lt;0,'StockBond Returns'!$AD769&gt;=-0.1),1,0)</f>
        <v>0</v>
      </c>
      <c r="P771">
        <f>IF( AND('StockBond Returns'!$AD769&lt;-0.1,'StockBond Returns'!$AD769&gt;=-0.2),1,0)</f>
        <v>0</v>
      </c>
      <c r="Q771">
        <f>IF( AND('StockBond Returns'!$AD769&lt;-0.2,'StockBond Returns'!$AD769&gt;=-0.3),1,0)</f>
        <v>0</v>
      </c>
      <c r="R771">
        <f>IF('StockBond Returns'!AD769&lt;-0.3,1,0)</f>
        <v>1</v>
      </c>
      <c r="S771" t="str">
        <f t="shared" ref="S771:W771" si="1538">IF(N771=1,$E771,"")</f>
        <v/>
      </c>
      <c r="T771" t="str">
        <f t="shared" si="1538"/>
        <v/>
      </c>
      <c r="U771" t="str">
        <f t="shared" si="1538"/>
        <v/>
      </c>
      <c r="V771" t="str">
        <f t="shared" si="1538"/>
        <v/>
      </c>
      <c r="W771" s="17">
        <f t="shared" ca="1" si="1538"/>
        <v>6.3332281090531545E-2</v>
      </c>
    </row>
    <row r="772" spans="1:23" ht="13" x14ac:dyDescent="0.15">
      <c r="A772">
        <f t="shared" si="30"/>
        <v>10</v>
      </c>
      <c r="B772">
        <f t="shared" si="31"/>
        <v>1934</v>
      </c>
      <c r="C772" s="149">
        <f t="shared" si="706"/>
        <v>12753</v>
      </c>
      <c r="D772" s="146">
        <f t="shared" si="9"/>
        <v>1934.749999999942</v>
      </c>
      <c r="E772" s="147">
        <f ca="1">('StockBond Returns'!AA771+'StockBond Returns'!AC771-'Parameters &amp; Main Results'!$B$39)/'StockBond Returns'!AB771*12</f>
        <v>6.4773939896541705E-2</v>
      </c>
      <c r="F772" s="70">
        <f ca="1">'StockBond Returns'!AA771+'StockBond Returns'!AC771-'StockBond Returns'!AB771*'Distribution of Final Value'!$B$7</f>
        <v>3.4075101067354083</v>
      </c>
      <c r="G772" s="17">
        <f>1/'StockBond Returns'!M770</f>
        <v>9.2192009943815448E-2</v>
      </c>
      <c r="H772">
        <f t="shared" si="4"/>
        <v>1</v>
      </c>
      <c r="I772" s="64">
        <f t="shared" si="5"/>
        <v>0</v>
      </c>
      <c r="J772">
        <f t="shared" si="6"/>
        <v>0</v>
      </c>
      <c r="K772" s="17">
        <f t="shared" ref="K772:M772" ca="1" si="1539">IF(H772=1,$E772,"")</f>
        <v>6.4773939896541705E-2</v>
      </c>
      <c r="L772" t="str">
        <f t="shared" si="1539"/>
        <v/>
      </c>
      <c r="M772" t="str">
        <f t="shared" si="1539"/>
        <v/>
      </c>
      <c r="N772" s="148">
        <f>IF('StockBond Returns'!AD770=0,1,0)</f>
        <v>0</v>
      </c>
      <c r="O772">
        <f>IF( AND('StockBond Returns'!$AD770&lt;0,'StockBond Returns'!$AD770&gt;=-0.1),1,0)</f>
        <v>0</v>
      </c>
      <c r="P772">
        <f>IF( AND('StockBond Returns'!$AD770&lt;-0.1,'StockBond Returns'!$AD770&gt;=-0.2),1,0)</f>
        <v>0</v>
      </c>
      <c r="Q772">
        <f>IF( AND('StockBond Returns'!$AD770&lt;-0.2,'StockBond Returns'!$AD770&gt;=-0.3),1,0)</f>
        <v>0</v>
      </c>
      <c r="R772">
        <f>IF('StockBond Returns'!AD770&lt;-0.3,1,0)</f>
        <v>1</v>
      </c>
      <c r="S772" t="str">
        <f t="shared" ref="S772:W772" si="1540">IF(N772=1,$E772,"")</f>
        <v/>
      </c>
      <c r="T772" t="str">
        <f t="shared" si="1540"/>
        <v/>
      </c>
      <c r="U772" t="str">
        <f t="shared" si="1540"/>
        <v/>
      </c>
      <c r="V772" t="str">
        <f t="shared" si="1540"/>
        <v/>
      </c>
      <c r="W772" s="17">
        <f t="shared" ca="1" si="1540"/>
        <v>6.4773939896541705E-2</v>
      </c>
    </row>
    <row r="773" spans="1:23" ht="13" x14ac:dyDescent="0.15">
      <c r="A773">
        <f t="shared" si="30"/>
        <v>11</v>
      </c>
      <c r="B773">
        <f t="shared" si="31"/>
        <v>1934</v>
      </c>
      <c r="C773" s="149">
        <f t="shared" si="706"/>
        <v>12784</v>
      </c>
      <c r="D773" s="146">
        <f t="shared" si="9"/>
        <v>1934.8333333332753</v>
      </c>
      <c r="E773" s="147">
        <f ca="1">('StockBond Returns'!AA772+'StockBond Returns'!AC772-'Parameters &amp; Main Results'!$B$39)/'StockBond Returns'!AB772*12</f>
        <v>6.5849380735767918E-2</v>
      </c>
      <c r="F773" s="70">
        <f ca="1">'StockBond Returns'!AA772+'StockBond Returns'!AC772-'StockBond Returns'!AB772*'Distribution of Final Value'!$B$7</f>
        <v>3.2752696415410369</v>
      </c>
      <c r="G773" s="17">
        <f>1/'StockBond Returns'!M771</f>
        <v>9.1520421114011916E-2</v>
      </c>
      <c r="H773">
        <f t="shared" si="4"/>
        <v>1</v>
      </c>
      <c r="I773" s="64">
        <f t="shared" si="5"/>
        <v>0</v>
      </c>
      <c r="J773">
        <f t="shared" si="6"/>
        <v>0</v>
      </c>
      <c r="K773" s="17">
        <f t="shared" ref="K773:M773" ca="1" si="1541">IF(H773=1,$E773,"")</f>
        <v>6.5849380735767918E-2</v>
      </c>
      <c r="L773" t="str">
        <f t="shared" si="1541"/>
        <v/>
      </c>
      <c r="M773" t="str">
        <f t="shared" si="1541"/>
        <v/>
      </c>
      <c r="N773" s="148">
        <f>IF('StockBond Returns'!AD771=0,1,0)</f>
        <v>0</v>
      </c>
      <c r="O773">
        <f>IF( AND('StockBond Returns'!$AD771&lt;0,'StockBond Returns'!$AD771&gt;=-0.1),1,0)</f>
        <v>0</v>
      </c>
      <c r="P773">
        <f>IF( AND('StockBond Returns'!$AD771&lt;-0.1,'StockBond Returns'!$AD771&gt;=-0.2),1,0)</f>
        <v>0</v>
      </c>
      <c r="Q773">
        <f>IF( AND('StockBond Returns'!$AD771&lt;-0.2,'StockBond Returns'!$AD771&gt;=-0.3),1,0)</f>
        <v>0</v>
      </c>
      <c r="R773">
        <f>IF('StockBond Returns'!AD771&lt;-0.3,1,0)</f>
        <v>1</v>
      </c>
      <c r="S773" t="str">
        <f t="shared" ref="S773:W773" si="1542">IF(N773=1,$E773,"")</f>
        <v/>
      </c>
      <c r="T773" t="str">
        <f t="shared" si="1542"/>
        <v/>
      </c>
      <c r="U773" t="str">
        <f t="shared" si="1542"/>
        <v/>
      </c>
      <c r="V773" t="str">
        <f t="shared" si="1542"/>
        <v/>
      </c>
      <c r="W773" s="17">
        <f t="shared" ca="1" si="1542"/>
        <v>6.5849380735767918E-2</v>
      </c>
    </row>
    <row r="774" spans="1:23" ht="13" x14ac:dyDescent="0.15">
      <c r="A774">
        <f t="shared" si="30"/>
        <v>12</v>
      </c>
      <c r="B774">
        <f t="shared" si="31"/>
        <v>1934</v>
      </c>
      <c r="C774" s="149">
        <f t="shared" si="706"/>
        <v>12815</v>
      </c>
      <c r="D774" s="146">
        <f t="shared" si="9"/>
        <v>1934.9166666666085</v>
      </c>
      <c r="E774" s="147">
        <f ca="1">('StockBond Returns'!AA773+'StockBond Returns'!AC773-'Parameters &amp; Main Results'!$B$39)/'StockBond Returns'!AB773*12</f>
        <v>6.2039240543925636E-2</v>
      </c>
      <c r="F774" s="70">
        <f ca="1">'StockBond Returns'!AA773+'StockBond Returns'!AC773-'StockBond Returns'!AB773*'Distribution of Final Value'!$B$7</f>
        <v>2.8773835520448108</v>
      </c>
      <c r="G774" s="17">
        <f>1/'StockBond Returns'!M772</f>
        <v>8.4174162297958197E-2</v>
      </c>
      <c r="H774">
        <f t="shared" si="4"/>
        <v>1</v>
      </c>
      <c r="I774" s="64">
        <f t="shared" si="5"/>
        <v>0</v>
      </c>
      <c r="J774">
        <f t="shared" si="6"/>
        <v>0</v>
      </c>
      <c r="K774" s="17">
        <f t="shared" ref="K774:M774" ca="1" si="1543">IF(H774=1,$E774,"")</f>
        <v>6.2039240543925636E-2</v>
      </c>
      <c r="L774" t="str">
        <f t="shared" si="1543"/>
        <v/>
      </c>
      <c r="M774" t="str">
        <f t="shared" si="1543"/>
        <v/>
      </c>
      <c r="N774" s="148">
        <f>IF('StockBond Returns'!AD772=0,1,0)</f>
        <v>0</v>
      </c>
      <c r="O774">
        <f>IF( AND('StockBond Returns'!$AD772&lt;0,'StockBond Returns'!$AD772&gt;=-0.1),1,0)</f>
        <v>0</v>
      </c>
      <c r="P774">
        <f>IF( AND('StockBond Returns'!$AD772&lt;-0.1,'StockBond Returns'!$AD772&gt;=-0.2),1,0)</f>
        <v>0</v>
      </c>
      <c r="Q774">
        <f>IF( AND('StockBond Returns'!$AD772&lt;-0.2,'StockBond Returns'!$AD772&gt;=-0.3),1,0)</f>
        <v>0</v>
      </c>
      <c r="R774">
        <f>IF('StockBond Returns'!AD772&lt;-0.3,1,0)</f>
        <v>1</v>
      </c>
      <c r="S774" t="str">
        <f t="shared" ref="S774:W774" si="1544">IF(N774=1,$E774,"")</f>
        <v/>
      </c>
      <c r="T774" t="str">
        <f t="shared" si="1544"/>
        <v/>
      </c>
      <c r="U774" t="str">
        <f t="shared" si="1544"/>
        <v/>
      </c>
      <c r="V774" t="str">
        <f t="shared" si="1544"/>
        <v/>
      </c>
      <c r="W774" s="17">
        <f t="shared" ca="1" si="1544"/>
        <v>6.2039240543925636E-2</v>
      </c>
    </row>
    <row r="775" spans="1:23" ht="13" x14ac:dyDescent="0.15">
      <c r="A775">
        <f t="shared" si="30"/>
        <v>1</v>
      </c>
      <c r="B775">
        <f t="shared" si="31"/>
        <v>1935</v>
      </c>
      <c r="C775" s="149">
        <f t="shared" si="706"/>
        <v>12843</v>
      </c>
      <c r="D775" s="146">
        <f t="shared" si="9"/>
        <v>1934.9999999999418</v>
      </c>
      <c r="E775" s="147">
        <f ca="1">('StockBond Returns'!AA774+'StockBond Returns'!AC774-'Parameters &amp; Main Results'!$B$39)/'StockBond Returns'!AB774*12</f>
        <v>6.1855333905884005E-2</v>
      </c>
      <c r="F775" s="70">
        <f ca="1">'StockBond Returns'!AA774+'StockBond Returns'!AC774-'StockBond Returns'!AB774*'Distribution of Final Value'!$B$7</f>
        <v>2.894267226528175</v>
      </c>
      <c r="G775" s="17">
        <f>1/'StockBond Returns'!M773</f>
        <v>8.3778555897738652E-2</v>
      </c>
      <c r="H775">
        <f t="shared" si="4"/>
        <v>1</v>
      </c>
      <c r="I775" s="64">
        <f t="shared" si="5"/>
        <v>0</v>
      </c>
      <c r="J775">
        <f t="shared" si="6"/>
        <v>0</v>
      </c>
      <c r="K775" s="17">
        <f t="shared" ref="K775:M775" ca="1" si="1545">IF(H775=1,$E775,"")</f>
        <v>6.1855333905884005E-2</v>
      </c>
      <c r="L775" t="str">
        <f t="shared" si="1545"/>
        <v/>
      </c>
      <c r="M775" t="str">
        <f t="shared" si="1545"/>
        <v/>
      </c>
      <c r="N775" s="148">
        <f>IF('StockBond Returns'!AD773=0,1,0)</f>
        <v>0</v>
      </c>
      <c r="O775">
        <f>IF( AND('StockBond Returns'!$AD773&lt;0,'StockBond Returns'!$AD773&gt;=-0.1),1,0)</f>
        <v>0</v>
      </c>
      <c r="P775">
        <f>IF( AND('StockBond Returns'!$AD773&lt;-0.1,'StockBond Returns'!$AD773&gt;=-0.2),1,0)</f>
        <v>0</v>
      </c>
      <c r="Q775">
        <f>IF( AND('StockBond Returns'!$AD773&lt;-0.2,'StockBond Returns'!$AD773&gt;=-0.3),1,0)</f>
        <v>0</v>
      </c>
      <c r="R775">
        <f>IF('StockBond Returns'!AD773&lt;-0.3,1,0)</f>
        <v>1</v>
      </c>
      <c r="S775" t="str">
        <f t="shared" ref="S775:W775" si="1546">IF(N775=1,$E775,"")</f>
        <v/>
      </c>
      <c r="T775" t="str">
        <f t="shared" si="1546"/>
        <v/>
      </c>
      <c r="U775" t="str">
        <f t="shared" si="1546"/>
        <v/>
      </c>
      <c r="V775" t="str">
        <f t="shared" si="1546"/>
        <v/>
      </c>
      <c r="W775" s="17">
        <f t="shared" ca="1" si="1546"/>
        <v>6.1855333905884005E-2</v>
      </c>
    </row>
    <row r="776" spans="1:23" ht="13" x14ac:dyDescent="0.15">
      <c r="A776">
        <f t="shared" si="30"/>
        <v>2</v>
      </c>
      <c r="B776">
        <f t="shared" si="31"/>
        <v>1935</v>
      </c>
      <c r="C776" s="149">
        <f t="shared" si="706"/>
        <v>12874</v>
      </c>
      <c r="D776" s="146">
        <f t="shared" si="9"/>
        <v>1935.083333333275</v>
      </c>
      <c r="E776" s="147">
        <f ca="1">('StockBond Returns'!AA775+'StockBond Returns'!AC775-'Parameters &amp; Main Results'!$B$39)/'StockBond Returns'!AB775*12</f>
        <v>6.4692770562397695E-2</v>
      </c>
      <c r="F776" s="70">
        <f ca="1">'StockBond Returns'!AA775+'StockBond Returns'!AC775-'StockBond Returns'!AB775*'Distribution of Final Value'!$B$7</f>
        <v>3.3770643524883841</v>
      </c>
      <c r="G776" s="17">
        <f>1/'StockBond Returns'!M774</f>
        <v>8.8460543045668513E-2</v>
      </c>
      <c r="H776">
        <f t="shared" si="4"/>
        <v>1</v>
      </c>
      <c r="I776" s="64">
        <f t="shared" si="5"/>
        <v>0</v>
      </c>
      <c r="J776">
        <f t="shared" si="6"/>
        <v>0</v>
      </c>
      <c r="K776" s="17">
        <f t="shared" ref="K776:M776" ca="1" si="1547">IF(H776=1,$E776,"")</f>
        <v>6.4692770562397695E-2</v>
      </c>
      <c r="L776" t="str">
        <f t="shared" si="1547"/>
        <v/>
      </c>
      <c r="M776" t="str">
        <f t="shared" si="1547"/>
        <v/>
      </c>
      <c r="N776" s="148">
        <f>IF('StockBond Returns'!AD774=0,1,0)</f>
        <v>0</v>
      </c>
      <c r="O776">
        <f>IF( AND('StockBond Returns'!$AD774&lt;0,'StockBond Returns'!$AD774&gt;=-0.1),1,0)</f>
        <v>0</v>
      </c>
      <c r="P776">
        <f>IF( AND('StockBond Returns'!$AD774&lt;-0.1,'StockBond Returns'!$AD774&gt;=-0.2),1,0)</f>
        <v>0</v>
      </c>
      <c r="Q776">
        <f>IF( AND('StockBond Returns'!$AD774&lt;-0.2,'StockBond Returns'!$AD774&gt;=-0.3),1,0)</f>
        <v>0</v>
      </c>
      <c r="R776">
        <f>IF('StockBond Returns'!AD774&lt;-0.3,1,0)</f>
        <v>1</v>
      </c>
      <c r="S776" t="str">
        <f t="shared" ref="S776:W776" si="1548">IF(N776=1,$E776,"")</f>
        <v/>
      </c>
      <c r="T776" t="str">
        <f t="shared" si="1548"/>
        <v/>
      </c>
      <c r="U776" t="str">
        <f t="shared" si="1548"/>
        <v/>
      </c>
      <c r="V776" t="str">
        <f t="shared" si="1548"/>
        <v/>
      </c>
      <c r="W776" s="17">
        <f t="shared" ca="1" si="1548"/>
        <v>6.4692770562397695E-2</v>
      </c>
    </row>
    <row r="777" spans="1:23" ht="13" x14ac:dyDescent="0.15">
      <c r="A777">
        <f t="shared" si="30"/>
        <v>3</v>
      </c>
      <c r="B777">
        <f t="shared" si="31"/>
        <v>1935</v>
      </c>
      <c r="C777" s="149">
        <f t="shared" si="706"/>
        <v>12904</v>
      </c>
      <c r="D777" s="146">
        <f t="shared" si="9"/>
        <v>1935.1666666666083</v>
      </c>
      <c r="E777" s="147">
        <f ca="1">('StockBond Returns'!AA776+'StockBond Returns'!AC776-'Parameters &amp; Main Results'!$B$39)/'StockBond Returns'!AB776*12</f>
        <v>6.7233041008050165E-2</v>
      </c>
      <c r="F777" s="70">
        <f ca="1">'StockBond Returns'!AA776+'StockBond Returns'!AC776-'StockBond Returns'!AB776*'Distribution of Final Value'!$B$7</f>
        <v>3.5936045700573613</v>
      </c>
      <c r="G777" s="17">
        <f>1/'StockBond Returns'!M775</f>
        <v>9.2660406196664297E-2</v>
      </c>
      <c r="H777">
        <f t="shared" si="4"/>
        <v>1</v>
      </c>
      <c r="I777" s="64">
        <f t="shared" si="5"/>
        <v>0</v>
      </c>
      <c r="J777">
        <f t="shared" si="6"/>
        <v>0</v>
      </c>
      <c r="K777" s="17">
        <f t="shared" ref="K777:M777" ca="1" si="1549">IF(H777=1,$E777,"")</f>
        <v>6.7233041008050165E-2</v>
      </c>
      <c r="L777" t="str">
        <f t="shared" si="1549"/>
        <v/>
      </c>
      <c r="M777" t="str">
        <f t="shared" si="1549"/>
        <v/>
      </c>
      <c r="N777" s="148">
        <f>IF('StockBond Returns'!AD775=0,1,0)</f>
        <v>0</v>
      </c>
      <c r="O777">
        <f>IF( AND('StockBond Returns'!$AD775&lt;0,'StockBond Returns'!$AD775&gt;=-0.1),1,0)</f>
        <v>0</v>
      </c>
      <c r="P777">
        <f>IF( AND('StockBond Returns'!$AD775&lt;-0.1,'StockBond Returns'!$AD775&gt;=-0.2),1,0)</f>
        <v>0</v>
      </c>
      <c r="Q777">
        <f>IF( AND('StockBond Returns'!$AD775&lt;-0.2,'StockBond Returns'!$AD775&gt;=-0.3),1,0)</f>
        <v>0</v>
      </c>
      <c r="R777">
        <f>IF('StockBond Returns'!AD775&lt;-0.3,1,0)</f>
        <v>1</v>
      </c>
      <c r="S777" t="str">
        <f t="shared" ref="S777:W777" si="1550">IF(N777=1,$E777,"")</f>
        <v/>
      </c>
      <c r="T777" t="str">
        <f t="shared" si="1550"/>
        <v/>
      </c>
      <c r="U777" t="str">
        <f t="shared" si="1550"/>
        <v/>
      </c>
      <c r="V777" t="str">
        <f t="shared" si="1550"/>
        <v/>
      </c>
      <c r="W777" s="17">
        <f t="shared" ca="1" si="1550"/>
        <v>6.7233041008050165E-2</v>
      </c>
    </row>
    <row r="778" spans="1:23" ht="13" x14ac:dyDescent="0.15">
      <c r="A778">
        <f t="shared" si="30"/>
        <v>4</v>
      </c>
      <c r="B778">
        <f t="shared" si="31"/>
        <v>1935</v>
      </c>
      <c r="C778" s="149">
        <f t="shared" si="706"/>
        <v>12935</v>
      </c>
      <c r="D778" s="146">
        <f t="shared" si="9"/>
        <v>1935.2499999999416</v>
      </c>
      <c r="E778" s="147">
        <f ca="1">('StockBond Returns'!AA777+'StockBond Returns'!AC777-'Parameters &amp; Main Results'!$B$39)/'StockBond Returns'!AB777*12</f>
        <v>6.8995331307675253E-2</v>
      </c>
      <c r="F778" s="70">
        <f ca="1">'StockBond Returns'!AA777+'StockBond Returns'!AC777-'StockBond Returns'!AB777*'Distribution of Final Value'!$B$7</f>
        <v>3.451284525367023</v>
      </c>
      <c r="G778" s="17">
        <f>1/'StockBond Returns'!M776</f>
        <v>9.4716968969701817E-2</v>
      </c>
      <c r="H778">
        <f t="shared" si="4"/>
        <v>1</v>
      </c>
      <c r="I778" s="64">
        <f t="shared" si="5"/>
        <v>0</v>
      </c>
      <c r="J778">
        <f t="shared" si="6"/>
        <v>0</v>
      </c>
      <c r="K778" s="17">
        <f t="shared" ref="K778:M778" ca="1" si="1551">IF(H778=1,$E778,"")</f>
        <v>6.8995331307675253E-2</v>
      </c>
      <c r="L778" t="str">
        <f t="shared" si="1551"/>
        <v/>
      </c>
      <c r="M778" t="str">
        <f t="shared" si="1551"/>
        <v/>
      </c>
      <c r="N778" s="148">
        <f>IF('StockBond Returns'!AD776=0,1,0)</f>
        <v>0</v>
      </c>
      <c r="O778">
        <f>IF( AND('StockBond Returns'!$AD776&lt;0,'StockBond Returns'!$AD776&gt;=-0.1),1,0)</f>
        <v>0</v>
      </c>
      <c r="P778">
        <f>IF( AND('StockBond Returns'!$AD776&lt;-0.1,'StockBond Returns'!$AD776&gt;=-0.2),1,0)</f>
        <v>0</v>
      </c>
      <c r="Q778">
        <f>IF( AND('StockBond Returns'!$AD776&lt;-0.2,'StockBond Returns'!$AD776&gt;=-0.3),1,0)</f>
        <v>0</v>
      </c>
      <c r="R778">
        <f>IF('StockBond Returns'!AD776&lt;-0.3,1,0)</f>
        <v>1</v>
      </c>
      <c r="S778" t="str">
        <f t="shared" ref="S778:W778" si="1552">IF(N778=1,$E778,"")</f>
        <v/>
      </c>
      <c r="T778" t="str">
        <f t="shared" si="1552"/>
        <v/>
      </c>
      <c r="U778" t="str">
        <f t="shared" si="1552"/>
        <v/>
      </c>
      <c r="V778" t="str">
        <f t="shared" si="1552"/>
        <v/>
      </c>
      <c r="W778" s="17">
        <f t="shared" ca="1" si="1552"/>
        <v>6.8995331307675253E-2</v>
      </c>
    </row>
    <row r="779" spans="1:23" ht="13" x14ac:dyDescent="0.15">
      <c r="A779">
        <f t="shared" si="30"/>
        <v>5</v>
      </c>
      <c r="B779">
        <f t="shared" si="31"/>
        <v>1935</v>
      </c>
      <c r="C779" s="149">
        <f t="shared" si="706"/>
        <v>12965</v>
      </c>
      <c r="D779" s="146">
        <f t="shared" si="9"/>
        <v>1935.3333333332748</v>
      </c>
      <c r="E779" s="147">
        <f ca="1">('StockBond Returns'!AA778+'StockBond Returns'!AC778-'Parameters &amp; Main Results'!$B$39)/'StockBond Returns'!AB778*12</f>
        <v>6.4884209226215975E-2</v>
      </c>
      <c r="F779" s="70">
        <f ca="1">'StockBond Returns'!AA778+'StockBond Returns'!AC778-'StockBond Returns'!AB778*'Distribution of Final Value'!$B$7</f>
        <v>3.0970389820448165</v>
      </c>
      <c r="G779" s="17">
        <f>1/'StockBond Returns'!M777</f>
        <v>8.77070518022941E-2</v>
      </c>
      <c r="H779">
        <f t="shared" si="4"/>
        <v>1</v>
      </c>
      <c r="I779" s="64">
        <f t="shared" si="5"/>
        <v>0</v>
      </c>
      <c r="J779">
        <f t="shared" si="6"/>
        <v>0</v>
      </c>
      <c r="K779" s="17">
        <f t="shared" ref="K779:M779" ca="1" si="1553">IF(H779=1,$E779,"")</f>
        <v>6.4884209226215975E-2</v>
      </c>
      <c r="L779" t="str">
        <f t="shared" si="1553"/>
        <v/>
      </c>
      <c r="M779" t="str">
        <f t="shared" si="1553"/>
        <v/>
      </c>
      <c r="N779" s="148">
        <f>IF('StockBond Returns'!AD777=0,1,0)</f>
        <v>0</v>
      </c>
      <c r="O779">
        <f>IF( AND('StockBond Returns'!$AD777&lt;0,'StockBond Returns'!$AD777&gt;=-0.1),1,0)</f>
        <v>0</v>
      </c>
      <c r="P779">
        <f>IF( AND('StockBond Returns'!$AD777&lt;-0.1,'StockBond Returns'!$AD777&gt;=-0.2),1,0)</f>
        <v>0</v>
      </c>
      <c r="Q779">
        <f>IF( AND('StockBond Returns'!$AD777&lt;-0.2,'StockBond Returns'!$AD777&gt;=-0.3),1,0)</f>
        <v>0</v>
      </c>
      <c r="R779">
        <f>IF('StockBond Returns'!AD777&lt;-0.3,1,0)</f>
        <v>1</v>
      </c>
      <c r="S779" t="str">
        <f t="shared" ref="S779:W779" si="1554">IF(N779=1,$E779,"")</f>
        <v/>
      </c>
      <c r="T779" t="str">
        <f t="shared" si="1554"/>
        <v/>
      </c>
      <c r="U779" t="str">
        <f t="shared" si="1554"/>
        <v/>
      </c>
      <c r="V779" t="str">
        <f t="shared" si="1554"/>
        <v/>
      </c>
      <c r="W779" s="17">
        <f t="shared" ca="1" si="1554"/>
        <v>6.4884209226215975E-2</v>
      </c>
    </row>
    <row r="780" spans="1:23" ht="13" x14ac:dyDescent="0.15">
      <c r="A780">
        <f t="shared" si="30"/>
        <v>6</v>
      </c>
      <c r="B780">
        <f t="shared" si="31"/>
        <v>1935</v>
      </c>
      <c r="C780" s="149">
        <f t="shared" si="706"/>
        <v>12996</v>
      </c>
      <c r="D780" s="146">
        <f t="shared" si="9"/>
        <v>1935.4166666666081</v>
      </c>
      <c r="E780" s="147">
        <f ca="1">('StockBond Returns'!AA779+'StockBond Returns'!AC779-'Parameters &amp; Main Results'!$B$39)/'StockBond Returns'!AB779*12</f>
        <v>6.344534483180457E-2</v>
      </c>
      <c r="F780" s="70">
        <f ca="1">'StockBond Returns'!AA779+'StockBond Returns'!AC779-'StockBond Returns'!AB779*'Distribution of Final Value'!$B$7</f>
        <v>3.0125013241473226</v>
      </c>
      <c r="G780" s="17">
        <f>1/'StockBond Returns'!M778</f>
        <v>8.4875188239057014E-2</v>
      </c>
      <c r="H780">
        <f t="shared" si="4"/>
        <v>1</v>
      </c>
      <c r="I780" s="64">
        <f t="shared" si="5"/>
        <v>0</v>
      </c>
      <c r="J780">
        <f t="shared" si="6"/>
        <v>0</v>
      </c>
      <c r="K780" s="17">
        <f t="shared" ref="K780:M780" ca="1" si="1555">IF(H780=1,$E780,"")</f>
        <v>6.344534483180457E-2</v>
      </c>
      <c r="L780" t="str">
        <f t="shared" si="1555"/>
        <v/>
      </c>
      <c r="M780" t="str">
        <f t="shared" si="1555"/>
        <v/>
      </c>
      <c r="N780" s="148">
        <f>IF('StockBond Returns'!AD778=0,1,0)</f>
        <v>0</v>
      </c>
      <c r="O780">
        <f>IF( AND('StockBond Returns'!$AD778&lt;0,'StockBond Returns'!$AD778&gt;=-0.1),1,0)</f>
        <v>0</v>
      </c>
      <c r="P780">
        <f>IF( AND('StockBond Returns'!$AD778&lt;-0.1,'StockBond Returns'!$AD778&gt;=-0.2),1,0)</f>
        <v>0</v>
      </c>
      <c r="Q780">
        <f>IF( AND('StockBond Returns'!$AD778&lt;-0.2,'StockBond Returns'!$AD778&gt;=-0.3),1,0)</f>
        <v>0</v>
      </c>
      <c r="R780">
        <f>IF('StockBond Returns'!AD778&lt;-0.3,1,0)</f>
        <v>1</v>
      </c>
      <c r="S780" t="str">
        <f t="shared" ref="S780:W780" si="1556">IF(N780=1,$E780,"")</f>
        <v/>
      </c>
      <c r="T780" t="str">
        <f t="shared" si="1556"/>
        <v/>
      </c>
      <c r="U780" t="str">
        <f t="shared" si="1556"/>
        <v/>
      </c>
      <c r="V780" t="str">
        <f t="shared" si="1556"/>
        <v/>
      </c>
      <c r="W780" s="17">
        <f t="shared" ca="1" si="1556"/>
        <v>6.344534483180457E-2</v>
      </c>
    </row>
    <row r="781" spans="1:23" ht="13" x14ac:dyDescent="0.15">
      <c r="A781">
        <f t="shared" si="30"/>
        <v>7</v>
      </c>
      <c r="B781">
        <f t="shared" si="31"/>
        <v>1935</v>
      </c>
      <c r="C781" s="149">
        <f t="shared" si="706"/>
        <v>13027</v>
      </c>
      <c r="D781" s="146">
        <f t="shared" si="9"/>
        <v>1935.4999999999413</v>
      </c>
      <c r="E781" s="147">
        <f ca="1">('StockBond Returns'!AA780+'StockBond Returns'!AC780-'Parameters &amp; Main Results'!$B$39)/'StockBond Returns'!AB780*12</f>
        <v>6.0057762501960411E-2</v>
      </c>
      <c r="F781" s="70">
        <f ca="1">'StockBond Returns'!AA780+'StockBond Returns'!AC780-'StockBond Returns'!AB780*'Distribution of Final Value'!$B$7</f>
        <v>2.6407811725439334</v>
      </c>
      <c r="G781" s="17">
        <f>1/'StockBond Returns'!M779</f>
        <v>7.8506661422505425E-2</v>
      </c>
      <c r="H781">
        <f t="shared" si="4"/>
        <v>1</v>
      </c>
      <c r="I781" s="64">
        <f t="shared" si="5"/>
        <v>0</v>
      </c>
      <c r="J781">
        <f t="shared" si="6"/>
        <v>0</v>
      </c>
      <c r="K781" s="17">
        <f t="shared" ref="K781:M781" ca="1" si="1557">IF(H781=1,$E781,"")</f>
        <v>6.0057762501960411E-2</v>
      </c>
      <c r="L781" t="str">
        <f t="shared" si="1557"/>
        <v/>
      </c>
      <c r="M781" t="str">
        <f t="shared" si="1557"/>
        <v/>
      </c>
      <c r="N781" s="148">
        <f>IF('StockBond Returns'!AD779=0,1,0)</f>
        <v>0</v>
      </c>
      <c r="O781">
        <f>IF( AND('StockBond Returns'!$AD779&lt;0,'StockBond Returns'!$AD779&gt;=-0.1),1,0)</f>
        <v>0</v>
      </c>
      <c r="P781">
        <f>IF( AND('StockBond Returns'!$AD779&lt;-0.1,'StockBond Returns'!$AD779&gt;=-0.2),1,0)</f>
        <v>0</v>
      </c>
      <c r="Q781">
        <f>IF( AND('StockBond Returns'!$AD779&lt;-0.2,'StockBond Returns'!$AD779&gt;=-0.3),1,0)</f>
        <v>0</v>
      </c>
      <c r="R781">
        <f>IF('StockBond Returns'!AD779&lt;-0.3,1,0)</f>
        <v>1</v>
      </c>
      <c r="S781" t="str">
        <f t="shared" ref="S781:W781" si="1558">IF(N781=1,$E781,"")</f>
        <v/>
      </c>
      <c r="T781" t="str">
        <f t="shared" si="1558"/>
        <v/>
      </c>
      <c r="U781" t="str">
        <f t="shared" si="1558"/>
        <v/>
      </c>
      <c r="V781" t="str">
        <f t="shared" si="1558"/>
        <v/>
      </c>
      <c r="W781" s="17">
        <f t="shared" ca="1" si="1558"/>
        <v>6.0057762501960411E-2</v>
      </c>
    </row>
    <row r="782" spans="1:23" ht="13" x14ac:dyDescent="0.15">
      <c r="A782">
        <f t="shared" si="30"/>
        <v>8</v>
      </c>
      <c r="B782">
        <f t="shared" si="31"/>
        <v>1935</v>
      </c>
      <c r="C782" s="149">
        <f t="shared" si="706"/>
        <v>13057</v>
      </c>
      <c r="D782" s="146">
        <f t="shared" si="9"/>
        <v>1935.5833333332746</v>
      </c>
      <c r="E782" s="147">
        <f ca="1">('StockBond Returns'!AA781+'StockBond Returns'!AC781-'Parameters &amp; Main Results'!$B$39)/'StockBond Returns'!AB781*12</f>
        <v>5.6587573023204933E-2</v>
      </c>
      <c r="F782" s="70">
        <f ca="1">'StockBond Returns'!AA781+'StockBond Returns'!AC781-'StockBond Returns'!AB781*'Distribution of Final Value'!$B$7</f>
        <v>2.2639548620727323</v>
      </c>
      <c r="G782" s="17">
        <f>1/'StockBond Returns'!M780</f>
        <v>7.2785369320912091E-2</v>
      </c>
      <c r="H782">
        <f t="shared" si="4"/>
        <v>1</v>
      </c>
      <c r="I782" s="64">
        <f t="shared" si="5"/>
        <v>0</v>
      </c>
      <c r="J782">
        <f t="shared" si="6"/>
        <v>0</v>
      </c>
      <c r="K782" s="17">
        <f t="shared" ref="K782:M782" ca="1" si="1559">IF(H782=1,$E782,"")</f>
        <v>5.6587573023204933E-2</v>
      </c>
      <c r="L782" t="str">
        <f t="shared" si="1559"/>
        <v/>
      </c>
      <c r="M782" t="str">
        <f t="shared" si="1559"/>
        <v/>
      </c>
      <c r="N782" s="148">
        <f>IF('StockBond Returns'!AD780=0,1,0)</f>
        <v>0</v>
      </c>
      <c r="O782">
        <f>IF( AND('StockBond Returns'!$AD780&lt;0,'StockBond Returns'!$AD780&gt;=-0.1),1,0)</f>
        <v>0</v>
      </c>
      <c r="P782">
        <f>IF( AND('StockBond Returns'!$AD780&lt;-0.1,'StockBond Returns'!$AD780&gt;=-0.2),1,0)</f>
        <v>0</v>
      </c>
      <c r="Q782">
        <f>IF( AND('StockBond Returns'!$AD780&lt;-0.2,'StockBond Returns'!$AD780&gt;=-0.3),1,0)</f>
        <v>0</v>
      </c>
      <c r="R782">
        <f>IF('StockBond Returns'!AD780&lt;-0.3,1,0)</f>
        <v>1</v>
      </c>
      <c r="S782" t="str">
        <f t="shared" ref="S782:W782" si="1560">IF(N782=1,$E782,"")</f>
        <v/>
      </c>
      <c r="T782" t="str">
        <f t="shared" si="1560"/>
        <v/>
      </c>
      <c r="U782" t="str">
        <f t="shared" si="1560"/>
        <v/>
      </c>
      <c r="V782" t="str">
        <f t="shared" si="1560"/>
        <v/>
      </c>
      <c r="W782" s="17">
        <f t="shared" ca="1" si="1560"/>
        <v>5.6587573023204933E-2</v>
      </c>
    </row>
    <row r="783" spans="1:23" ht="13" x14ac:dyDescent="0.15">
      <c r="A783">
        <f t="shared" si="30"/>
        <v>9</v>
      </c>
      <c r="B783">
        <f t="shared" si="31"/>
        <v>1935</v>
      </c>
      <c r="C783" s="149">
        <f t="shared" si="706"/>
        <v>13088</v>
      </c>
      <c r="D783" s="146">
        <f t="shared" si="9"/>
        <v>1935.6666666666079</v>
      </c>
      <c r="E783" s="147">
        <f ca="1">('StockBond Returns'!AA782+'StockBond Returns'!AC782-'Parameters &amp; Main Results'!$B$39)/'StockBond Returns'!AB782*12</f>
        <v>5.5896493617488996E-2</v>
      </c>
      <c r="F783" s="70">
        <f ca="1">'StockBond Returns'!AA782+'StockBond Returns'!AC782-'StockBond Returns'!AB782*'Distribution of Final Value'!$B$7</f>
        <v>2.1480926455052822</v>
      </c>
      <c r="G783" s="17">
        <f>1/'StockBond Returns'!M781</f>
        <v>7.119461245591821E-2</v>
      </c>
      <c r="H783">
        <f t="shared" si="4"/>
        <v>1</v>
      </c>
      <c r="I783" s="64">
        <f t="shared" si="5"/>
        <v>0</v>
      </c>
      <c r="J783">
        <f t="shared" si="6"/>
        <v>0</v>
      </c>
      <c r="K783" s="17">
        <f t="shared" ref="K783:M783" ca="1" si="1561">IF(H783=1,$E783,"")</f>
        <v>5.5896493617488996E-2</v>
      </c>
      <c r="L783" t="str">
        <f t="shared" si="1561"/>
        <v/>
      </c>
      <c r="M783" t="str">
        <f t="shared" si="1561"/>
        <v/>
      </c>
      <c r="N783" s="148">
        <f>IF('StockBond Returns'!AD781=0,1,0)</f>
        <v>0</v>
      </c>
      <c r="O783">
        <f>IF( AND('StockBond Returns'!$AD781&lt;0,'StockBond Returns'!$AD781&gt;=-0.1),1,0)</f>
        <v>0</v>
      </c>
      <c r="P783">
        <f>IF( AND('StockBond Returns'!$AD781&lt;-0.1,'StockBond Returns'!$AD781&gt;=-0.2),1,0)</f>
        <v>0</v>
      </c>
      <c r="Q783">
        <f>IF( AND('StockBond Returns'!$AD781&lt;-0.2,'StockBond Returns'!$AD781&gt;=-0.3),1,0)</f>
        <v>0</v>
      </c>
      <c r="R783">
        <f>IF('StockBond Returns'!AD781&lt;-0.3,1,0)</f>
        <v>1</v>
      </c>
      <c r="S783" t="str">
        <f t="shared" ref="S783:W783" si="1562">IF(N783=1,$E783,"")</f>
        <v/>
      </c>
      <c r="T783" t="str">
        <f t="shared" si="1562"/>
        <v/>
      </c>
      <c r="U783" t="str">
        <f t="shared" si="1562"/>
        <v/>
      </c>
      <c r="V783" t="str">
        <f t="shared" si="1562"/>
        <v/>
      </c>
      <c r="W783" s="17">
        <f t="shared" ca="1" si="1562"/>
        <v>5.5896493617488996E-2</v>
      </c>
    </row>
    <row r="784" spans="1:23" ht="13" x14ac:dyDescent="0.15">
      <c r="A784">
        <f t="shared" si="30"/>
        <v>10</v>
      </c>
      <c r="B784">
        <f t="shared" si="31"/>
        <v>1935</v>
      </c>
      <c r="C784" s="149">
        <f t="shared" si="706"/>
        <v>13118</v>
      </c>
      <c r="D784" s="146">
        <f t="shared" si="9"/>
        <v>1935.7499999999411</v>
      </c>
      <c r="E784" s="147">
        <f ca="1">('StockBond Returns'!AA783+'StockBond Returns'!AC783-'Parameters &amp; Main Results'!$B$39)/'StockBond Returns'!AB783*12</f>
        <v>5.5029802611032901E-2</v>
      </c>
      <c r="F784" s="70">
        <f ca="1">'StockBond Returns'!AA783+'StockBond Returns'!AC783-'StockBond Returns'!AB783*'Distribution of Final Value'!$B$7</f>
        <v>2.0522777054283194</v>
      </c>
      <c r="G784" s="17">
        <f>1/'StockBond Returns'!M782</f>
        <v>6.9491723186572568E-2</v>
      </c>
      <c r="H784">
        <f t="shared" si="4"/>
        <v>1</v>
      </c>
      <c r="I784" s="64">
        <f t="shared" si="5"/>
        <v>0</v>
      </c>
      <c r="J784">
        <f t="shared" si="6"/>
        <v>0</v>
      </c>
      <c r="K784" s="17">
        <f t="shared" ref="K784:M784" ca="1" si="1563">IF(H784=1,$E784,"")</f>
        <v>5.5029802611032901E-2</v>
      </c>
      <c r="L784" t="str">
        <f t="shared" si="1563"/>
        <v/>
      </c>
      <c r="M784" t="str">
        <f t="shared" si="1563"/>
        <v/>
      </c>
      <c r="N784" s="148">
        <f>IF('StockBond Returns'!AD782=0,1,0)</f>
        <v>0</v>
      </c>
      <c r="O784">
        <f>IF( AND('StockBond Returns'!$AD782&lt;0,'StockBond Returns'!$AD782&gt;=-0.1),1,0)</f>
        <v>0</v>
      </c>
      <c r="P784">
        <f>IF( AND('StockBond Returns'!$AD782&lt;-0.1,'StockBond Returns'!$AD782&gt;=-0.2),1,0)</f>
        <v>0</v>
      </c>
      <c r="Q784">
        <f>IF( AND('StockBond Returns'!$AD782&lt;-0.2,'StockBond Returns'!$AD782&gt;=-0.3),1,0)</f>
        <v>0</v>
      </c>
      <c r="R784">
        <f>IF('StockBond Returns'!AD782&lt;-0.3,1,0)</f>
        <v>1</v>
      </c>
      <c r="S784" t="str">
        <f t="shared" ref="S784:W784" si="1564">IF(N784=1,$E784,"")</f>
        <v/>
      </c>
      <c r="T784" t="str">
        <f t="shared" si="1564"/>
        <v/>
      </c>
      <c r="U784" t="str">
        <f t="shared" si="1564"/>
        <v/>
      </c>
      <c r="V784" t="str">
        <f t="shared" si="1564"/>
        <v/>
      </c>
      <c r="W784" s="17">
        <f t="shared" ca="1" si="1564"/>
        <v>5.5029802611032901E-2</v>
      </c>
    </row>
    <row r="785" spans="1:23" ht="13" x14ac:dyDescent="0.15">
      <c r="A785">
        <f t="shared" si="30"/>
        <v>11</v>
      </c>
      <c r="B785">
        <f t="shared" si="31"/>
        <v>1935</v>
      </c>
      <c r="C785" s="149">
        <f t="shared" si="706"/>
        <v>13149</v>
      </c>
      <c r="D785" s="146">
        <f t="shared" si="9"/>
        <v>1935.8333333332744</v>
      </c>
      <c r="E785" s="147">
        <f ca="1">('StockBond Returns'!AA784+'StockBond Returns'!AC784-'Parameters &amp; Main Results'!$B$39)/'StockBond Returns'!AB784*12</f>
        <v>5.2086697633556403E-2</v>
      </c>
      <c r="F785" s="70">
        <f ca="1">'StockBond Returns'!AA784+'StockBond Returns'!AC784-'StockBond Returns'!AB784*'Distribution of Final Value'!$B$7</f>
        <v>1.6407763603277914</v>
      </c>
      <c r="G785" s="17">
        <f>1/'StockBond Returns'!M783</f>
        <v>6.4480921575465366E-2</v>
      </c>
      <c r="H785">
        <f t="shared" si="4"/>
        <v>1</v>
      </c>
      <c r="I785" s="64">
        <f t="shared" si="5"/>
        <v>0</v>
      </c>
      <c r="J785">
        <f t="shared" si="6"/>
        <v>0</v>
      </c>
      <c r="K785" s="17">
        <f t="shared" ref="K785:M785" ca="1" si="1565">IF(H785=1,$E785,"")</f>
        <v>5.2086697633556403E-2</v>
      </c>
      <c r="L785" t="str">
        <f t="shared" si="1565"/>
        <v/>
      </c>
      <c r="M785" t="str">
        <f t="shared" si="1565"/>
        <v/>
      </c>
      <c r="N785" s="148">
        <f>IF('StockBond Returns'!AD783=0,1,0)</f>
        <v>0</v>
      </c>
      <c r="O785">
        <f>IF( AND('StockBond Returns'!$AD783&lt;0,'StockBond Returns'!$AD783&gt;=-0.1),1,0)</f>
        <v>0</v>
      </c>
      <c r="P785">
        <f>IF( AND('StockBond Returns'!$AD783&lt;-0.1,'StockBond Returns'!$AD783&gt;=-0.2),1,0)</f>
        <v>0</v>
      </c>
      <c r="Q785">
        <f>IF( AND('StockBond Returns'!$AD783&lt;-0.2,'StockBond Returns'!$AD783&gt;=-0.3),1,0)</f>
        <v>0</v>
      </c>
      <c r="R785">
        <f>IF('StockBond Returns'!AD783&lt;-0.3,1,0)</f>
        <v>1</v>
      </c>
      <c r="S785" t="str">
        <f t="shared" ref="S785:W785" si="1566">IF(N785=1,$E785,"")</f>
        <v/>
      </c>
      <c r="T785" t="str">
        <f t="shared" si="1566"/>
        <v/>
      </c>
      <c r="U785" t="str">
        <f t="shared" si="1566"/>
        <v/>
      </c>
      <c r="V785" t="str">
        <f t="shared" si="1566"/>
        <v/>
      </c>
      <c r="W785" s="17">
        <f t="shared" ca="1" si="1566"/>
        <v>5.2086697633556403E-2</v>
      </c>
    </row>
    <row r="786" spans="1:23" ht="13" x14ac:dyDescent="0.15">
      <c r="A786">
        <f t="shared" si="30"/>
        <v>12</v>
      </c>
      <c r="B786">
        <f t="shared" si="31"/>
        <v>1935</v>
      </c>
      <c r="C786" s="149">
        <f t="shared" si="706"/>
        <v>13180</v>
      </c>
      <c r="D786" s="146">
        <f t="shared" si="9"/>
        <v>1935.9166666666076</v>
      </c>
      <c r="E786" s="147">
        <f ca="1">('StockBond Returns'!AA785+'StockBond Returns'!AC785-'Parameters &amp; Main Results'!$B$39)/'StockBond Returns'!AB785*12</f>
        <v>5.105970848273713E-2</v>
      </c>
      <c r="F786" s="70">
        <f ca="1">'StockBond Returns'!AA785+'StockBond Returns'!AC785-'StockBond Returns'!AB785*'Distribution of Final Value'!$B$7</f>
        <v>1.5950931440512806</v>
      </c>
      <c r="G786" s="17">
        <f>1/'StockBond Returns'!M784</f>
        <v>6.2442653837515384E-2</v>
      </c>
      <c r="H786">
        <f t="shared" si="4"/>
        <v>1</v>
      </c>
      <c r="I786" s="64">
        <f t="shared" si="5"/>
        <v>0</v>
      </c>
      <c r="J786">
        <f t="shared" si="6"/>
        <v>0</v>
      </c>
      <c r="K786" s="17">
        <f t="shared" ref="K786:M786" ca="1" si="1567">IF(H786=1,$E786,"")</f>
        <v>5.105970848273713E-2</v>
      </c>
      <c r="L786" t="str">
        <f t="shared" si="1567"/>
        <v/>
      </c>
      <c r="M786" t="str">
        <f t="shared" si="1567"/>
        <v/>
      </c>
      <c r="N786" s="148">
        <f>IF('StockBond Returns'!AD784=0,1,0)</f>
        <v>0</v>
      </c>
      <c r="O786">
        <f>IF( AND('StockBond Returns'!$AD784&lt;0,'StockBond Returns'!$AD784&gt;=-0.1),1,0)</f>
        <v>0</v>
      </c>
      <c r="P786">
        <f>IF( AND('StockBond Returns'!$AD784&lt;-0.1,'StockBond Returns'!$AD784&gt;=-0.2),1,0)</f>
        <v>0</v>
      </c>
      <c r="Q786">
        <f>IF( AND('StockBond Returns'!$AD784&lt;-0.2,'StockBond Returns'!$AD784&gt;=-0.3),1,0)</f>
        <v>0</v>
      </c>
      <c r="R786">
        <f>IF('StockBond Returns'!AD784&lt;-0.3,1,0)</f>
        <v>1</v>
      </c>
      <c r="S786" t="str">
        <f t="shared" ref="S786:W786" si="1568">IF(N786=1,$E786,"")</f>
        <v/>
      </c>
      <c r="T786" t="str">
        <f t="shared" si="1568"/>
        <v/>
      </c>
      <c r="U786" t="str">
        <f t="shared" si="1568"/>
        <v/>
      </c>
      <c r="V786" t="str">
        <f t="shared" si="1568"/>
        <v/>
      </c>
      <c r="W786" s="17">
        <f t="shared" ca="1" si="1568"/>
        <v>5.105970848273713E-2</v>
      </c>
    </row>
    <row r="787" spans="1:23" ht="13" x14ac:dyDescent="0.15">
      <c r="A787">
        <f t="shared" si="30"/>
        <v>1</v>
      </c>
      <c r="B787">
        <f t="shared" si="31"/>
        <v>1936</v>
      </c>
      <c r="C787" s="149">
        <f t="shared" si="706"/>
        <v>13209</v>
      </c>
      <c r="D787" s="146">
        <f t="shared" si="9"/>
        <v>1935.9999999999409</v>
      </c>
      <c r="E787" s="147">
        <f ca="1">('StockBond Returns'!AA786+'StockBond Returns'!AC786-'Parameters &amp; Main Results'!$B$39)/'StockBond Returns'!AB786*12</f>
        <v>4.9683219153975902E-2</v>
      </c>
      <c r="F787" s="70">
        <f ca="1">'StockBond Returns'!AA786+'StockBond Returns'!AC786-'StockBond Returns'!AB786*'Distribution of Final Value'!$B$7</f>
        <v>1.3512447370494343</v>
      </c>
      <c r="G787" s="17">
        <f>1/'StockBond Returns'!M785</f>
        <v>6.0050081179212664E-2</v>
      </c>
      <c r="H787">
        <f t="shared" si="4"/>
        <v>1</v>
      </c>
      <c r="I787" s="64">
        <f t="shared" si="5"/>
        <v>0</v>
      </c>
      <c r="J787">
        <f t="shared" si="6"/>
        <v>0</v>
      </c>
      <c r="K787" s="17">
        <f t="shared" ref="K787:M787" ca="1" si="1569">IF(H787=1,$E787,"")</f>
        <v>4.9683219153975902E-2</v>
      </c>
      <c r="L787" t="str">
        <f t="shared" si="1569"/>
        <v/>
      </c>
      <c r="M787" t="str">
        <f t="shared" si="1569"/>
        <v/>
      </c>
      <c r="N787" s="148">
        <f>IF('StockBond Returns'!AD785=0,1,0)</f>
        <v>0</v>
      </c>
      <c r="O787">
        <f>IF( AND('StockBond Returns'!$AD785&lt;0,'StockBond Returns'!$AD785&gt;=-0.1),1,0)</f>
        <v>0</v>
      </c>
      <c r="P787">
        <f>IF( AND('StockBond Returns'!$AD785&lt;-0.1,'StockBond Returns'!$AD785&gt;=-0.2),1,0)</f>
        <v>0</v>
      </c>
      <c r="Q787">
        <f>IF( AND('StockBond Returns'!$AD785&lt;-0.2,'StockBond Returns'!$AD785&gt;=-0.3),1,0)</f>
        <v>1</v>
      </c>
      <c r="R787">
        <f>IF('StockBond Returns'!AD785&lt;-0.3,1,0)</f>
        <v>0</v>
      </c>
      <c r="S787" t="str">
        <f t="shared" ref="S787:W787" si="1570">IF(N787=1,$E787,"")</f>
        <v/>
      </c>
      <c r="T787" t="str">
        <f t="shared" si="1570"/>
        <v/>
      </c>
      <c r="U787" t="str">
        <f t="shared" si="1570"/>
        <v/>
      </c>
      <c r="V787" s="17">
        <f t="shared" ca="1" si="1570"/>
        <v>4.9683219153975902E-2</v>
      </c>
      <c r="W787" t="str">
        <f t="shared" si="1570"/>
        <v/>
      </c>
    </row>
    <row r="788" spans="1:23" ht="13" x14ac:dyDescent="0.15">
      <c r="A788">
        <f t="shared" si="30"/>
        <v>2</v>
      </c>
      <c r="B788">
        <f t="shared" si="31"/>
        <v>1936</v>
      </c>
      <c r="C788" s="149">
        <f t="shared" si="706"/>
        <v>13240</v>
      </c>
      <c r="D788" s="146">
        <f t="shared" si="9"/>
        <v>1936.0833333332741</v>
      </c>
      <c r="E788" s="147">
        <f ca="1">('StockBond Returns'!AA787+'StockBond Returns'!AC787-'Parameters &amp; Main Results'!$B$39)/'StockBond Returns'!AB787*12</f>
        <v>4.7381929351138101E-2</v>
      </c>
      <c r="F788" s="70">
        <f ca="1">'StockBond Returns'!AA787+'StockBond Returns'!AC787-'StockBond Returns'!AB787*'Distribution of Final Value'!$B$7</f>
        <v>0.97718855140294281</v>
      </c>
      <c r="G788" s="17">
        <f>1/'StockBond Returns'!M786</f>
        <v>5.6234583559546081E-2</v>
      </c>
      <c r="H788">
        <f t="shared" si="4"/>
        <v>1</v>
      </c>
      <c r="I788" s="64">
        <f t="shared" si="5"/>
        <v>0</v>
      </c>
      <c r="J788">
        <f t="shared" si="6"/>
        <v>0</v>
      </c>
      <c r="K788" s="17">
        <f t="shared" ref="K788:M788" ca="1" si="1571">IF(H788=1,$E788,"")</f>
        <v>4.7381929351138101E-2</v>
      </c>
      <c r="L788" t="str">
        <f t="shared" si="1571"/>
        <v/>
      </c>
      <c r="M788" t="str">
        <f t="shared" si="1571"/>
        <v/>
      </c>
      <c r="N788" s="148">
        <f>IF('StockBond Returns'!AD786=0,1,0)</f>
        <v>0</v>
      </c>
      <c r="O788">
        <f>IF( AND('StockBond Returns'!$AD786&lt;0,'StockBond Returns'!$AD786&gt;=-0.1),1,0)</f>
        <v>0</v>
      </c>
      <c r="P788">
        <f>IF( AND('StockBond Returns'!$AD786&lt;-0.1,'StockBond Returns'!$AD786&gt;=-0.2),1,0)</f>
        <v>0</v>
      </c>
      <c r="Q788">
        <f>IF( AND('StockBond Returns'!$AD786&lt;-0.2,'StockBond Returns'!$AD786&gt;=-0.3),1,0)</f>
        <v>1</v>
      </c>
      <c r="R788">
        <f>IF('StockBond Returns'!AD786&lt;-0.3,1,0)</f>
        <v>0</v>
      </c>
      <c r="S788" t="str">
        <f t="shared" ref="S788:W788" si="1572">IF(N788=1,$E788,"")</f>
        <v/>
      </c>
      <c r="T788" t="str">
        <f t="shared" si="1572"/>
        <v/>
      </c>
      <c r="U788" t="str">
        <f t="shared" si="1572"/>
        <v/>
      </c>
      <c r="V788" s="17">
        <f t="shared" ca="1" si="1572"/>
        <v>4.7381929351138101E-2</v>
      </c>
      <c r="W788" t="str">
        <f t="shared" si="1572"/>
        <v/>
      </c>
    </row>
    <row r="789" spans="1:23" ht="13" x14ac:dyDescent="0.15">
      <c r="A789">
        <f t="shared" si="30"/>
        <v>3</v>
      </c>
      <c r="B789">
        <f t="shared" si="31"/>
        <v>1936</v>
      </c>
      <c r="C789" s="149">
        <f t="shared" si="706"/>
        <v>13270</v>
      </c>
      <c r="D789" s="146">
        <f t="shared" si="9"/>
        <v>1936.1666666666074</v>
      </c>
      <c r="E789" s="147">
        <f ca="1">('StockBond Returns'!AA788+'StockBond Returns'!AC788-'Parameters &amp; Main Results'!$B$39)/'StockBond Returns'!AB788*12</f>
        <v>4.6783120541580486E-2</v>
      </c>
      <c r="F789" s="70">
        <f ca="1">'StockBond Returns'!AA788+'StockBond Returns'!AC788-'StockBond Returns'!AB788*'Distribution of Final Value'!$B$7</f>
        <v>0.89151024273721013</v>
      </c>
      <c r="G789" s="17">
        <f>1/'StockBond Returns'!M787</f>
        <v>5.5199872112936282E-2</v>
      </c>
      <c r="H789">
        <f t="shared" si="4"/>
        <v>1</v>
      </c>
      <c r="I789" s="64">
        <f t="shared" si="5"/>
        <v>0</v>
      </c>
      <c r="J789">
        <f t="shared" si="6"/>
        <v>0</v>
      </c>
      <c r="K789" s="17">
        <f t="shared" ref="K789:M789" ca="1" si="1573">IF(H789=1,$E789,"")</f>
        <v>4.6783120541580486E-2</v>
      </c>
      <c r="L789" t="str">
        <f t="shared" si="1573"/>
        <v/>
      </c>
      <c r="M789" t="str">
        <f t="shared" si="1573"/>
        <v/>
      </c>
      <c r="N789" s="148">
        <f>IF('StockBond Returns'!AD787=0,1,0)</f>
        <v>0</v>
      </c>
      <c r="O789">
        <f>IF( AND('StockBond Returns'!$AD787&lt;0,'StockBond Returns'!$AD787&gt;=-0.1),1,0)</f>
        <v>0</v>
      </c>
      <c r="P789">
        <f>IF( AND('StockBond Returns'!$AD787&lt;-0.1,'StockBond Returns'!$AD787&gt;=-0.2),1,0)</f>
        <v>0</v>
      </c>
      <c r="Q789">
        <f>IF( AND('StockBond Returns'!$AD787&lt;-0.2,'StockBond Returns'!$AD787&gt;=-0.3),1,0)</f>
        <v>1</v>
      </c>
      <c r="R789">
        <f>IF('StockBond Returns'!AD787&lt;-0.3,1,0)</f>
        <v>0</v>
      </c>
      <c r="S789" t="str">
        <f t="shared" ref="S789:W789" si="1574">IF(N789=1,$E789,"")</f>
        <v/>
      </c>
      <c r="T789" t="str">
        <f t="shared" si="1574"/>
        <v/>
      </c>
      <c r="U789" t="str">
        <f t="shared" si="1574"/>
        <v/>
      </c>
      <c r="V789" s="17">
        <f t="shared" ca="1" si="1574"/>
        <v>4.6783120541580486E-2</v>
      </c>
      <c r="W789" t="str">
        <f t="shared" si="1574"/>
        <v/>
      </c>
    </row>
    <row r="790" spans="1:23" ht="13" x14ac:dyDescent="0.15">
      <c r="A790">
        <f t="shared" si="30"/>
        <v>4</v>
      </c>
      <c r="B790">
        <f t="shared" si="31"/>
        <v>1936</v>
      </c>
      <c r="C790" s="149">
        <f t="shared" si="706"/>
        <v>13301</v>
      </c>
      <c r="D790" s="146">
        <f t="shared" si="9"/>
        <v>1936.2499999999407</v>
      </c>
      <c r="E790" s="147">
        <f ca="1">('StockBond Returns'!AA789+'StockBond Returns'!AC789-'Parameters &amp; Main Results'!$B$39)/'StockBond Returns'!AB789*12</f>
        <v>4.5582855743916864E-2</v>
      </c>
      <c r="F790" s="70">
        <f ca="1">'StockBond Returns'!AA789+'StockBond Returns'!AC789-'StockBond Returns'!AB789*'Distribution of Final Value'!$B$7</f>
        <v>0.75398240499017266</v>
      </c>
      <c r="G790" s="17">
        <f>1/'StockBond Returns'!M788</f>
        <v>5.3357952977412866E-2</v>
      </c>
      <c r="H790">
        <f t="shared" si="4"/>
        <v>1</v>
      </c>
      <c r="I790" s="64">
        <f t="shared" si="5"/>
        <v>0</v>
      </c>
      <c r="J790">
        <f t="shared" si="6"/>
        <v>0</v>
      </c>
      <c r="K790" s="17">
        <f t="shared" ref="K790:M790" ca="1" si="1575">IF(H790=1,$E790,"")</f>
        <v>4.5582855743916864E-2</v>
      </c>
      <c r="L790" t="str">
        <f t="shared" si="1575"/>
        <v/>
      </c>
      <c r="M790" t="str">
        <f t="shared" si="1575"/>
        <v/>
      </c>
      <c r="N790" s="148">
        <f>IF('StockBond Returns'!AD788=0,1,0)</f>
        <v>0</v>
      </c>
      <c r="O790">
        <f>IF( AND('StockBond Returns'!$AD788&lt;0,'StockBond Returns'!$AD788&gt;=-0.1),1,0)</f>
        <v>0</v>
      </c>
      <c r="P790">
        <f>IF( AND('StockBond Returns'!$AD788&lt;-0.1,'StockBond Returns'!$AD788&gt;=-0.2),1,0)</f>
        <v>1</v>
      </c>
      <c r="Q790">
        <f>IF( AND('StockBond Returns'!$AD788&lt;-0.2,'StockBond Returns'!$AD788&gt;=-0.3),1,0)</f>
        <v>0</v>
      </c>
      <c r="R790">
        <f>IF('StockBond Returns'!AD788&lt;-0.3,1,0)</f>
        <v>0</v>
      </c>
      <c r="S790" t="str">
        <f t="shared" ref="S790:W790" si="1576">IF(N790=1,$E790,"")</f>
        <v/>
      </c>
      <c r="T790" t="str">
        <f t="shared" si="1576"/>
        <v/>
      </c>
      <c r="U790" s="17">
        <f t="shared" ca="1" si="1576"/>
        <v>4.5582855743916864E-2</v>
      </c>
      <c r="V790" t="str">
        <f t="shared" si="1576"/>
        <v/>
      </c>
      <c r="W790" t="str">
        <f t="shared" si="1576"/>
        <v/>
      </c>
    </row>
    <row r="791" spans="1:23" ht="13" x14ac:dyDescent="0.15">
      <c r="A791">
        <f t="shared" si="30"/>
        <v>5</v>
      </c>
      <c r="B791">
        <f t="shared" si="31"/>
        <v>1936</v>
      </c>
      <c r="C791" s="149">
        <f t="shared" si="706"/>
        <v>13331</v>
      </c>
      <c r="D791" s="146">
        <f t="shared" si="9"/>
        <v>1936.3333333332739</v>
      </c>
      <c r="E791" s="147">
        <f ca="1">('StockBond Returns'!AA790+'StockBond Returns'!AC790-'Parameters &amp; Main Results'!$B$39)/'StockBond Returns'!AB790*12</f>
        <v>4.8398956157325979E-2</v>
      </c>
      <c r="F791" s="70">
        <f ca="1">'StockBond Returns'!AA790+'StockBond Returns'!AC790-'StockBond Returns'!AB790*'Distribution of Final Value'!$B$7</f>
        <v>1.095052206163988</v>
      </c>
      <c r="G791" s="17">
        <f>1/'StockBond Returns'!M789</f>
        <v>5.7746011627486278E-2</v>
      </c>
      <c r="H791">
        <f t="shared" si="4"/>
        <v>1</v>
      </c>
      <c r="I791" s="64">
        <f t="shared" si="5"/>
        <v>0</v>
      </c>
      <c r="J791">
        <f t="shared" si="6"/>
        <v>0</v>
      </c>
      <c r="K791" s="17">
        <f t="shared" ref="K791:M791" ca="1" si="1577">IF(H791=1,$E791,"")</f>
        <v>4.8398956157325979E-2</v>
      </c>
      <c r="L791" t="str">
        <f t="shared" si="1577"/>
        <v/>
      </c>
      <c r="M791" t="str">
        <f t="shared" si="1577"/>
        <v/>
      </c>
      <c r="N791" s="148">
        <f>IF('StockBond Returns'!AD789=0,1,0)</f>
        <v>0</v>
      </c>
      <c r="O791">
        <f>IF( AND('StockBond Returns'!$AD789&lt;0,'StockBond Returns'!$AD789&gt;=-0.1),1,0)</f>
        <v>0</v>
      </c>
      <c r="P791">
        <f>IF( AND('StockBond Returns'!$AD789&lt;-0.1,'StockBond Returns'!$AD789&gt;=-0.2),1,0)</f>
        <v>0</v>
      </c>
      <c r="Q791">
        <f>IF( AND('StockBond Returns'!$AD789&lt;-0.2,'StockBond Returns'!$AD789&gt;=-0.3),1,0)</f>
        <v>1</v>
      </c>
      <c r="R791">
        <f>IF('StockBond Returns'!AD789&lt;-0.3,1,0)</f>
        <v>0</v>
      </c>
      <c r="S791" t="str">
        <f t="shared" ref="S791:W791" si="1578">IF(N791=1,$E791,"")</f>
        <v/>
      </c>
      <c r="T791" t="str">
        <f t="shared" si="1578"/>
        <v/>
      </c>
      <c r="U791" t="str">
        <f t="shared" si="1578"/>
        <v/>
      </c>
      <c r="V791" s="17">
        <f t="shared" ca="1" si="1578"/>
        <v>4.8398956157325979E-2</v>
      </c>
      <c r="W791" t="str">
        <f t="shared" si="1578"/>
        <v/>
      </c>
    </row>
    <row r="792" spans="1:23" ht="13" x14ac:dyDescent="0.15">
      <c r="A792">
        <f t="shared" si="30"/>
        <v>6</v>
      </c>
      <c r="B792">
        <f t="shared" si="31"/>
        <v>1936</v>
      </c>
      <c r="C792" s="149">
        <f t="shared" si="706"/>
        <v>13362</v>
      </c>
      <c r="D792" s="146">
        <f t="shared" si="9"/>
        <v>1936.4166666666072</v>
      </c>
      <c r="E792" s="147">
        <f ca="1">('StockBond Returns'!AA791+'StockBond Returns'!AC791-'Parameters &amp; Main Results'!$B$39)/'StockBond Returns'!AB791*12</f>
        <v>4.6805931529490724E-2</v>
      </c>
      <c r="F792" s="70">
        <f ca="1">'StockBond Returns'!AA791+'StockBond Returns'!AC791-'StockBond Returns'!AB791*'Distribution of Final Value'!$B$7</f>
        <v>0.88766364430270617</v>
      </c>
      <c r="G792" s="17">
        <f>1/'StockBond Returns'!M790</f>
        <v>5.5190136023287019E-2</v>
      </c>
      <c r="H792">
        <f t="shared" si="4"/>
        <v>1</v>
      </c>
      <c r="I792" s="64">
        <f t="shared" si="5"/>
        <v>0</v>
      </c>
      <c r="J792">
        <f t="shared" si="6"/>
        <v>0</v>
      </c>
      <c r="K792" s="17">
        <f t="shared" ref="K792:M792" ca="1" si="1579">IF(H792=1,$E792,"")</f>
        <v>4.6805931529490724E-2</v>
      </c>
      <c r="L792" t="str">
        <f t="shared" si="1579"/>
        <v/>
      </c>
      <c r="M792" t="str">
        <f t="shared" si="1579"/>
        <v/>
      </c>
      <c r="N792" s="148">
        <f>IF('StockBond Returns'!AD790=0,1,0)</f>
        <v>0</v>
      </c>
      <c r="O792">
        <f>IF( AND('StockBond Returns'!$AD790&lt;0,'StockBond Returns'!$AD790&gt;=-0.1),1,0)</f>
        <v>0</v>
      </c>
      <c r="P792">
        <f>IF( AND('StockBond Returns'!$AD790&lt;-0.1,'StockBond Returns'!$AD790&gt;=-0.2),1,0)</f>
        <v>0</v>
      </c>
      <c r="Q792">
        <f>IF( AND('StockBond Returns'!$AD790&lt;-0.2,'StockBond Returns'!$AD790&gt;=-0.3),1,0)</f>
        <v>1</v>
      </c>
      <c r="R792">
        <f>IF('StockBond Returns'!AD790&lt;-0.3,1,0)</f>
        <v>0</v>
      </c>
      <c r="S792" t="str">
        <f t="shared" ref="S792:W792" si="1580">IF(N792=1,$E792,"")</f>
        <v/>
      </c>
      <c r="T792" t="str">
        <f t="shared" si="1580"/>
        <v/>
      </c>
      <c r="U792" t="str">
        <f t="shared" si="1580"/>
        <v/>
      </c>
      <c r="V792" s="17">
        <f t="shared" ca="1" si="1580"/>
        <v>4.6805931529490724E-2</v>
      </c>
      <c r="W792" t="str">
        <f t="shared" si="1580"/>
        <v/>
      </c>
    </row>
    <row r="793" spans="1:23" ht="13" x14ac:dyDescent="0.15">
      <c r="A793">
        <f t="shared" si="30"/>
        <v>7</v>
      </c>
      <c r="B793">
        <f t="shared" si="31"/>
        <v>1936</v>
      </c>
      <c r="C793" s="149">
        <f t="shared" si="706"/>
        <v>13393</v>
      </c>
      <c r="D793" s="146">
        <f t="shared" si="9"/>
        <v>1936.4999999999404</v>
      </c>
      <c r="E793" s="147">
        <f ca="1">('StockBond Returns'!AA792+'StockBond Returns'!AC792-'Parameters &amp; Main Results'!$B$39)/'StockBond Returns'!AB792*12</f>
        <v>4.6129570924115473E-2</v>
      </c>
      <c r="F793" s="70">
        <f ca="1">'StockBond Returns'!AA792+'StockBond Returns'!AC792-'StockBond Returns'!AB792*'Distribution of Final Value'!$B$7</f>
        <v>0.77999404693440955</v>
      </c>
      <c r="G793" s="17">
        <f>1/'StockBond Returns'!M791</f>
        <v>5.3832381531160059E-2</v>
      </c>
      <c r="H793">
        <f t="shared" si="4"/>
        <v>1</v>
      </c>
      <c r="I793" s="64">
        <f t="shared" si="5"/>
        <v>0</v>
      </c>
      <c r="J793">
        <f t="shared" si="6"/>
        <v>0</v>
      </c>
      <c r="K793" s="17">
        <f t="shared" ref="K793:M793" ca="1" si="1581">IF(H793=1,$E793,"")</f>
        <v>4.6129570924115473E-2</v>
      </c>
      <c r="L793" t="str">
        <f t="shared" si="1581"/>
        <v/>
      </c>
      <c r="M793" t="str">
        <f t="shared" si="1581"/>
        <v/>
      </c>
      <c r="N793" s="148">
        <f>IF('StockBond Returns'!AD791=0,1,0)</f>
        <v>0</v>
      </c>
      <c r="O793">
        <f>IF( AND('StockBond Returns'!$AD791&lt;0,'StockBond Returns'!$AD791&gt;=-0.1),1,0)</f>
        <v>0</v>
      </c>
      <c r="P793">
        <f>IF( AND('StockBond Returns'!$AD791&lt;-0.1,'StockBond Returns'!$AD791&gt;=-0.2),1,0)</f>
        <v>1</v>
      </c>
      <c r="Q793">
        <f>IF( AND('StockBond Returns'!$AD791&lt;-0.2,'StockBond Returns'!$AD791&gt;=-0.3),1,0)</f>
        <v>0</v>
      </c>
      <c r="R793">
        <f>IF('StockBond Returns'!AD791&lt;-0.3,1,0)</f>
        <v>0</v>
      </c>
      <c r="S793" t="str">
        <f t="shared" ref="S793:W793" si="1582">IF(N793=1,$E793,"")</f>
        <v/>
      </c>
      <c r="T793" t="str">
        <f t="shared" si="1582"/>
        <v/>
      </c>
      <c r="U793" s="17">
        <f t="shared" ca="1" si="1582"/>
        <v>4.6129570924115473E-2</v>
      </c>
      <c r="V793" t="str">
        <f t="shared" si="1582"/>
        <v/>
      </c>
      <c r="W793" t="str">
        <f t="shared" si="1582"/>
        <v/>
      </c>
    </row>
    <row r="794" spans="1:23" ht="13" x14ac:dyDescent="0.15">
      <c r="A794">
        <f t="shared" si="30"/>
        <v>8</v>
      </c>
      <c r="B794">
        <f t="shared" si="31"/>
        <v>1936</v>
      </c>
      <c r="C794" s="149">
        <f t="shared" si="706"/>
        <v>13423</v>
      </c>
      <c r="D794" s="146">
        <f t="shared" si="9"/>
        <v>1936.5833333332737</v>
      </c>
      <c r="E794" s="147">
        <f ca="1">('StockBond Returns'!AA793+'StockBond Returns'!AC793-'Parameters &amp; Main Results'!$B$39)/'StockBond Returns'!AB793*12</f>
        <v>4.4194458552956714E-2</v>
      </c>
      <c r="F794" s="70">
        <f ca="1">'StockBond Returns'!AA793+'StockBond Returns'!AC793-'StockBond Returns'!AB793*'Distribution of Final Value'!$B$7</f>
        <v>0.52273363638464687</v>
      </c>
      <c r="G794" s="17">
        <f>1/'StockBond Returns'!M792</f>
        <v>5.0686140925386286E-2</v>
      </c>
      <c r="H794">
        <f t="shared" si="4"/>
        <v>1</v>
      </c>
      <c r="I794" s="64">
        <f t="shared" si="5"/>
        <v>0</v>
      </c>
      <c r="J794">
        <f t="shared" si="6"/>
        <v>0</v>
      </c>
      <c r="K794" s="17">
        <f t="shared" ref="K794:M794" ca="1" si="1583">IF(H794=1,$E794,"")</f>
        <v>4.4194458552956714E-2</v>
      </c>
      <c r="L794" t="str">
        <f t="shared" si="1583"/>
        <v/>
      </c>
      <c r="M794" t="str">
        <f t="shared" si="1583"/>
        <v/>
      </c>
      <c r="N794" s="148">
        <f>IF('StockBond Returns'!AD792=0,1,0)</f>
        <v>0</v>
      </c>
      <c r="O794">
        <f>IF( AND('StockBond Returns'!$AD792&lt;0,'StockBond Returns'!$AD792&gt;=-0.1),1,0)</f>
        <v>0</v>
      </c>
      <c r="P794">
        <f>IF( AND('StockBond Returns'!$AD792&lt;-0.1,'StockBond Returns'!$AD792&gt;=-0.2),1,0)</f>
        <v>1</v>
      </c>
      <c r="Q794">
        <f>IF( AND('StockBond Returns'!$AD792&lt;-0.2,'StockBond Returns'!$AD792&gt;=-0.3),1,0)</f>
        <v>0</v>
      </c>
      <c r="R794">
        <f>IF('StockBond Returns'!AD792&lt;-0.3,1,0)</f>
        <v>0</v>
      </c>
      <c r="S794" t="str">
        <f t="shared" ref="S794:W794" si="1584">IF(N794=1,$E794,"")</f>
        <v/>
      </c>
      <c r="T794" t="str">
        <f t="shared" si="1584"/>
        <v/>
      </c>
      <c r="U794" s="17">
        <f t="shared" ca="1" si="1584"/>
        <v>4.4194458552956714E-2</v>
      </c>
      <c r="V794" t="str">
        <f t="shared" si="1584"/>
        <v/>
      </c>
      <c r="W794" t="str">
        <f t="shared" si="1584"/>
        <v/>
      </c>
    </row>
    <row r="795" spans="1:23" ht="13" x14ac:dyDescent="0.15">
      <c r="A795">
        <f t="shared" si="30"/>
        <v>9</v>
      </c>
      <c r="B795">
        <f t="shared" si="31"/>
        <v>1936</v>
      </c>
      <c r="C795" s="149">
        <f t="shared" si="706"/>
        <v>13454</v>
      </c>
      <c r="D795" s="146">
        <f t="shared" si="9"/>
        <v>1936.6666666666069</v>
      </c>
      <c r="E795" s="147">
        <f ca="1">('StockBond Returns'!AA794+'StockBond Returns'!AC794-'Parameters &amp; Main Results'!$B$39)/'StockBond Returns'!AB794*12</f>
        <v>4.4206531424775944E-2</v>
      </c>
      <c r="F795" s="70">
        <f ca="1">'StockBond Returns'!AA794+'StockBond Returns'!AC794-'StockBond Returns'!AB794*'Distribution of Final Value'!$B$7</f>
        <v>0.49475767315493879</v>
      </c>
      <c r="G795" s="17">
        <f>1/'StockBond Returns'!M793</f>
        <v>5.060205981615043E-2</v>
      </c>
      <c r="H795">
        <f t="shared" si="4"/>
        <v>1</v>
      </c>
      <c r="I795" s="64">
        <f t="shared" si="5"/>
        <v>0</v>
      </c>
      <c r="J795">
        <f t="shared" si="6"/>
        <v>0</v>
      </c>
      <c r="K795" s="17">
        <f t="shared" ref="K795:M795" ca="1" si="1585">IF(H795=1,$E795,"")</f>
        <v>4.4206531424775944E-2</v>
      </c>
      <c r="L795" t="str">
        <f t="shared" si="1585"/>
        <v/>
      </c>
      <c r="M795" t="str">
        <f t="shared" si="1585"/>
        <v/>
      </c>
      <c r="N795" s="148">
        <f>IF('StockBond Returns'!AD793=0,1,0)</f>
        <v>0</v>
      </c>
      <c r="O795">
        <f>IF( AND('StockBond Returns'!$AD793&lt;0,'StockBond Returns'!$AD793&gt;=-0.1),1,0)</f>
        <v>0</v>
      </c>
      <c r="P795">
        <f>IF( AND('StockBond Returns'!$AD793&lt;-0.1,'StockBond Returns'!$AD793&gt;=-0.2),1,0)</f>
        <v>1</v>
      </c>
      <c r="Q795">
        <f>IF( AND('StockBond Returns'!$AD793&lt;-0.2,'StockBond Returns'!$AD793&gt;=-0.3),1,0)</f>
        <v>0</v>
      </c>
      <c r="R795">
        <f>IF('StockBond Returns'!AD793&lt;-0.3,1,0)</f>
        <v>0</v>
      </c>
      <c r="S795" t="str">
        <f t="shared" ref="S795:W795" si="1586">IF(N795=1,$E795,"")</f>
        <v/>
      </c>
      <c r="T795" t="str">
        <f t="shared" si="1586"/>
        <v/>
      </c>
      <c r="U795" s="17">
        <f t="shared" ca="1" si="1586"/>
        <v>4.4206531424775944E-2</v>
      </c>
      <c r="V795" t="str">
        <f t="shared" si="1586"/>
        <v/>
      </c>
      <c r="W795" t="str">
        <f t="shared" si="1586"/>
        <v/>
      </c>
    </row>
    <row r="796" spans="1:23" ht="13" x14ac:dyDescent="0.15">
      <c r="A796">
        <f t="shared" si="30"/>
        <v>10</v>
      </c>
      <c r="B796">
        <f t="shared" si="31"/>
        <v>1936</v>
      </c>
      <c r="C796" s="149">
        <f t="shared" si="706"/>
        <v>13484</v>
      </c>
      <c r="D796" s="146">
        <f t="shared" si="9"/>
        <v>1936.7499999999402</v>
      </c>
      <c r="E796" s="147">
        <f ca="1">('StockBond Returns'!AA795+'StockBond Returns'!AC795-'Parameters &amp; Main Results'!$B$39)/'StockBond Returns'!AB795*12</f>
        <v>4.418625811703919E-2</v>
      </c>
      <c r="F796" s="70">
        <f ca="1">'StockBond Returns'!AA795+'StockBond Returns'!AC795-'StockBond Returns'!AB795*'Distribution of Final Value'!$B$7</f>
        <v>0.46730437522811918</v>
      </c>
      <c r="G796" s="17">
        <f>1/'StockBond Returns'!M794</f>
        <v>5.0480692678497655E-2</v>
      </c>
      <c r="H796">
        <f t="shared" si="4"/>
        <v>1</v>
      </c>
      <c r="I796" s="64">
        <f t="shared" si="5"/>
        <v>0</v>
      </c>
      <c r="J796">
        <f t="shared" si="6"/>
        <v>0</v>
      </c>
      <c r="K796" s="17">
        <f t="shared" ref="K796:M796" ca="1" si="1587">IF(H796=1,$E796,"")</f>
        <v>4.418625811703919E-2</v>
      </c>
      <c r="L796" t="str">
        <f t="shared" si="1587"/>
        <v/>
      </c>
      <c r="M796" t="str">
        <f t="shared" si="1587"/>
        <v/>
      </c>
      <c r="N796" s="148">
        <f>IF('StockBond Returns'!AD794=0,1,0)</f>
        <v>0</v>
      </c>
      <c r="O796">
        <f>IF( AND('StockBond Returns'!$AD794&lt;0,'StockBond Returns'!$AD794&gt;=-0.1),1,0)</f>
        <v>0</v>
      </c>
      <c r="P796">
        <f>IF( AND('StockBond Returns'!$AD794&lt;-0.1,'StockBond Returns'!$AD794&gt;=-0.2),1,0)</f>
        <v>1</v>
      </c>
      <c r="Q796">
        <f>IF( AND('StockBond Returns'!$AD794&lt;-0.2,'StockBond Returns'!$AD794&gt;=-0.3),1,0)</f>
        <v>0</v>
      </c>
      <c r="R796">
        <f>IF('StockBond Returns'!AD794&lt;-0.3,1,0)</f>
        <v>0</v>
      </c>
      <c r="S796" t="str">
        <f t="shared" ref="S796:W796" si="1588">IF(N796=1,$E796,"")</f>
        <v/>
      </c>
      <c r="T796" t="str">
        <f t="shared" si="1588"/>
        <v/>
      </c>
      <c r="U796" s="17">
        <f t="shared" ca="1" si="1588"/>
        <v>4.418625811703919E-2</v>
      </c>
      <c r="V796" t="str">
        <f t="shared" si="1588"/>
        <v/>
      </c>
      <c r="W796" t="str">
        <f t="shared" si="1588"/>
        <v/>
      </c>
    </row>
    <row r="797" spans="1:23" ht="13" x14ac:dyDescent="0.15">
      <c r="A797">
        <f t="shared" si="30"/>
        <v>11</v>
      </c>
      <c r="B797">
        <f t="shared" si="31"/>
        <v>1936</v>
      </c>
      <c r="C797" s="149">
        <f t="shared" si="706"/>
        <v>13515</v>
      </c>
      <c r="D797" s="146">
        <f t="shared" si="9"/>
        <v>1936.8333333332735</v>
      </c>
      <c r="E797" s="147">
        <f ca="1">('StockBond Returns'!AA796+'StockBond Returns'!AC796-'Parameters &amp; Main Results'!$B$39)/'StockBond Returns'!AB796*12</f>
        <v>4.182056056492274E-2</v>
      </c>
      <c r="F797" s="70">
        <f ca="1">'StockBond Returns'!AA796+'StockBond Returns'!AC796-'StockBond Returns'!AB796*'Distribution of Final Value'!$B$7</f>
        <v>0.21334977484517559</v>
      </c>
      <c r="G797" s="17">
        <f>1/'StockBond Returns'!M795</f>
        <v>4.6909846862467165E-2</v>
      </c>
      <c r="H797">
        <f t="shared" si="4"/>
        <v>0</v>
      </c>
      <c r="I797" s="64">
        <f t="shared" si="5"/>
        <v>1</v>
      </c>
      <c r="J797">
        <f t="shared" si="6"/>
        <v>0</v>
      </c>
      <c r="K797" t="str">
        <f t="shared" ref="K797:M797" si="1589">IF(H797=1,$E797,"")</f>
        <v/>
      </c>
      <c r="L797" s="17">
        <f t="shared" ca="1" si="1589"/>
        <v>4.182056056492274E-2</v>
      </c>
      <c r="M797" t="str">
        <f t="shared" si="1589"/>
        <v/>
      </c>
      <c r="N797" s="148">
        <f>IF('StockBond Returns'!AD795=0,1,0)</f>
        <v>0</v>
      </c>
      <c r="O797">
        <f>IF( AND('StockBond Returns'!$AD795&lt;0,'StockBond Returns'!$AD795&gt;=-0.1),1,0)</f>
        <v>1</v>
      </c>
      <c r="P797">
        <f>IF( AND('StockBond Returns'!$AD795&lt;-0.1,'StockBond Returns'!$AD795&gt;=-0.2),1,0)</f>
        <v>0</v>
      </c>
      <c r="Q797">
        <f>IF( AND('StockBond Returns'!$AD795&lt;-0.2,'StockBond Returns'!$AD795&gt;=-0.3),1,0)</f>
        <v>0</v>
      </c>
      <c r="R797">
        <f>IF('StockBond Returns'!AD795&lt;-0.3,1,0)</f>
        <v>0</v>
      </c>
      <c r="S797" t="str">
        <f t="shared" ref="S797:W797" si="1590">IF(N797=1,$E797,"")</f>
        <v/>
      </c>
      <c r="T797" s="17">
        <f t="shared" ca="1" si="1590"/>
        <v>4.182056056492274E-2</v>
      </c>
      <c r="U797" t="str">
        <f t="shared" si="1590"/>
        <v/>
      </c>
      <c r="V797" t="str">
        <f t="shared" si="1590"/>
        <v/>
      </c>
      <c r="W797" t="str">
        <f t="shared" si="1590"/>
        <v/>
      </c>
    </row>
    <row r="798" spans="1:23" ht="13" x14ac:dyDescent="0.15">
      <c r="A798">
        <f t="shared" si="30"/>
        <v>12</v>
      </c>
      <c r="B798">
        <f t="shared" si="31"/>
        <v>1936</v>
      </c>
      <c r="C798" s="149">
        <f t="shared" si="706"/>
        <v>13546</v>
      </c>
      <c r="D798" s="146">
        <f t="shared" si="9"/>
        <v>1936.9166666666067</v>
      </c>
      <c r="E798" s="147">
        <f ca="1">('StockBond Returns'!AA797+'StockBond Returns'!AC797-'Parameters &amp; Main Results'!$B$39)/'StockBond Returns'!AB797*12</f>
        <v>4.1611345878491836E-2</v>
      </c>
      <c r="F798" s="70">
        <f ca="1">'StockBond Returns'!AA797+'StockBond Returns'!AC797-'StockBond Returns'!AB797*'Distribution of Final Value'!$B$7</f>
        <v>0.19658983094228777</v>
      </c>
      <c r="G798" s="17">
        <f>1/'StockBond Returns'!M796</f>
        <v>4.672855118729842E-2</v>
      </c>
      <c r="H798">
        <f t="shared" si="4"/>
        <v>0</v>
      </c>
      <c r="I798" s="64">
        <f t="shared" si="5"/>
        <v>1</v>
      </c>
      <c r="J798">
        <f t="shared" si="6"/>
        <v>0</v>
      </c>
      <c r="K798" t="str">
        <f t="shared" ref="K798:M798" si="1591">IF(H798=1,$E798,"")</f>
        <v/>
      </c>
      <c r="L798" s="17">
        <f t="shared" ca="1" si="1591"/>
        <v>4.1611345878491836E-2</v>
      </c>
      <c r="M798" t="str">
        <f t="shared" si="1591"/>
        <v/>
      </c>
      <c r="N798" s="148">
        <f>IF('StockBond Returns'!AD796=0,1,0)</f>
        <v>0</v>
      </c>
      <c r="O798">
        <f>IF( AND('StockBond Returns'!$AD796&lt;0,'StockBond Returns'!$AD796&gt;=-0.1),1,0)</f>
        <v>1</v>
      </c>
      <c r="P798">
        <f>IF( AND('StockBond Returns'!$AD796&lt;-0.1,'StockBond Returns'!$AD796&gt;=-0.2),1,0)</f>
        <v>0</v>
      </c>
      <c r="Q798">
        <f>IF( AND('StockBond Returns'!$AD796&lt;-0.2,'StockBond Returns'!$AD796&gt;=-0.3),1,0)</f>
        <v>0</v>
      </c>
      <c r="R798">
        <f>IF('StockBond Returns'!AD796&lt;-0.3,1,0)</f>
        <v>0</v>
      </c>
      <c r="S798" t="str">
        <f t="shared" ref="S798:W798" si="1592">IF(N798=1,$E798,"")</f>
        <v/>
      </c>
      <c r="T798" s="17">
        <f t="shared" ca="1" si="1592"/>
        <v>4.1611345878491836E-2</v>
      </c>
      <c r="U798" t="str">
        <f t="shared" si="1592"/>
        <v/>
      </c>
      <c r="V798" t="str">
        <f t="shared" si="1592"/>
        <v/>
      </c>
      <c r="W798" t="str">
        <f t="shared" si="1592"/>
        <v/>
      </c>
    </row>
    <row r="799" spans="1:23" ht="13" x14ac:dyDescent="0.15">
      <c r="A799">
        <f t="shared" si="30"/>
        <v>1</v>
      </c>
      <c r="B799">
        <f t="shared" si="31"/>
        <v>1937</v>
      </c>
      <c r="C799" s="149">
        <f t="shared" si="706"/>
        <v>13574</v>
      </c>
      <c r="D799" s="146">
        <f t="shared" si="9"/>
        <v>1936.99999999994</v>
      </c>
      <c r="E799" s="147">
        <f ca="1">('StockBond Returns'!AA798+'StockBond Returns'!AC798-'Parameters &amp; Main Results'!$B$39)/'StockBond Returns'!AB798*12</f>
        <v>4.1792999988114587E-2</v>
      </c>
      <c r="F799" s="70">
        <f ca="1">'StockBond Returns'!AA798+'StockBond Returns'!AC798-'StockBond Returns'!AB798*'Distribution of Final Value'!$B$7</f>
        <v>0.21136162892289079</v>
      </c>
      <c r="G799" s="17">
        <f>1/'StockBond Returns'!M797</f>
        <v>4.7008440568580549E-2</v>
      </c>
      <c r="H799">
        <f t="shared" si="4"/>
        <v>0</v>
      </c>
      <c r="I799" s="64">
        <f t="shared" si="5"/>
        <v>1</v>
      </c>
      <c r="J799">
        <f t="shared" si="6"/>
        <v>0</v>
      </c>
      <c r="K799" t="str">
        <f t="shared" ref="K799:M799" si="1593">IF(H799=1,$E799,"")</f>
        <v/>
      </c>
      <c r="L799" s="17">
        <f t="shared" ca="1" si="1593"/>
        <v>4.1792999988114587E-2</v>
      </c>
      <c r="M799" t="str">
        <f t="shared" si="1593"/>
        <v/>
      </c>
      <c r="N799" s="148">
        <f>IF('StockBond Returns'!AD797=0,1,0)</f>
        <v>0</v>
      </c>
      <c r="O799">
        <f>IF( AND('StockBond Returns'!$AD797&lt;0,'StockBond Returns'!$AD797&gt;=-0.1),1,0)</f>
        <v>1</v>
      </c>
      <c r="P799">
        <f>IF( AND('StockBond Returns'!$AD797&lt;-0.1,'StockBond Returns'!$AD797&gt;=-0.2),1,0)</f>
        <v>0</v>
      </c>
      <c r="Q799">
        <f>IF( AND('StockBond Returns'!$AD797&lt;-0.2,'StockBond Returns'!$AD797&gt;=-0.3),1,0)</f>
        <v>0</v>
      </c>
      <c r="R799">
        <f>IF('StockBond Returns'!AD797&lt;-0.3,1,0)</f>
        <v>0</v>
      </c>
      <c r="S799" t="str">
        <f t="shared" ref="S799:W799" si="1594">IF(N799=1,$E799,"")</f>
        <v/>
      </c>
      <c r="T799" s="17">
        <f t="shared" ca="1" si="1594"/>
        <v>4.1792999988114587E-2</v>
      </c>
      <c r="U799" t="str">
        <f t="shared" si="1594"/>
        <v/>
      </c>
      <c r="V799" t="str">
        <f t="shared" si="1594"/>
        <v/>
      </c>
      <c r="W799" t="str">
        <f t="shared" si="1594"/>
        <v/>
      </c>
    </row>
    <row r="800" spans="1:23" ht="13" x14ac:dyDescent="0.15">
      <c r="A800">
        <f t="shared" si="30"/>
        <v>2</v>
      </c>
      <c r="B800">
        <f t="shared" si="31"/>
        <v>1937</v>
      </c>
      <c r="C800" s="149">
        <f t="shared" si="706"/>
        <v>13605</v>
      </c>
      <c r="D800" s="146">
        <f t="shared" si="9"/>
        <v>1937.0833333332732</v>
      </c>
      <c r="E800" s="147">
        <f ca="1">('StockBond Returns'!AA799+'StockBond Returns'!AC799-'Parameters &amp; Main Results'!$B$39)/'StockBond Returns'!AB799*12</f>
        <v>4.0877676685538475E-2</v>
      </c>
      <c r="F800" s="70">
        <f ca="1">'StockBond Returns'!AA799+'StockBond Returns'!AC799-'StockBond Returns'!AB799*'Distribution of Final Value'!$B$7</f>
        <v>0.10175499263750609</v>
      </c>
      <c r="G800" s="17">
        <f>1/'StockBond Returns'!M798</f>
        <v>4.5495489244169351E-2</v>
      </c>
      <c r="H800">
        <f t="shared" si="4"/>
        <v>0</v>
      </c>
      <c r="I800" s="64">
        <f t="shared" si="5"/>
        <v>1</v>
      </c>
      <c r="J800">
        <f t="shared" si="6"/>
        <v>0</v>
      </c>
      <c r="K800" t="str">
        <f t="shared" ref="K800:M800" si="1595">IF(H800=1,$E800,"")</f>
        <v/>
      </c>
      <c r="L800" s="17">
        <f t="shared" ca="1" si="1595"/>
        <v>4.0877676685538475E-2</v>
      </c>
      <c r="M800" t="str">
        <f t="shared" si="1595"/>
        <v/>
      </c>
      <c r="N800" s="148">
        <f>IF('StockBond Returns'!AD798=0,1,0)</f>
        <v>0</v>
      </c>
      <c r="O800">
        <f>IF( AND('StockBond Returns'!$AD798&lt;0,'StockBond Returns'!$AD798&gt;=-0.1),1,0)</f>
        <v>1</v>
      </c>
      <c r="P800">
        <f>IF( AND('StockBond Returns'!$AD798&lt;-0.1,'StockBond Returns'!$AD798&gt;=-0.2),1,0)</f>
        <v>0</v>
      </c>
      <c r="Q800">
        <f>IF( AND('StockBond Returns'!$AD798&lt;-0.2,'StockBond Returns'!$AD798&gt;=-0.3),1,0)</f>
        <v>0</v>
      </c>
      <c r="R800">
        <f>IF('StockBond Returns'!AD798&lt;-0.3,1,0)</f>
        <v>0</v>
      </c>
      <c r="S800" t="str">
        <f t="shared" ref="S800:W800" si="1596">IF(N800=1,$E800,"")</f>
        <v/>
      </c>
      <c r="T800" s="17">
        <f t="shared" ca="1" si="1596"/>
        <v>4.0877676685538475E-2</v>
      </c>
      <c r="U800" t="str">
        <f t="shared" si="1596"/>
        <v/>
      </c>
      <c r="V800" t="str">
        <f t="shared" si="1596"/>
        <v/>
      </c>
      <c r="W800" t="str">
        <f t="shared" si="1596"/>
        <v/>
      </c>
    </row>
    <row r="801" spans="1:23" ht="13" x14ac:dyDescent="0.15">
      <c r="A801">
        <f t="shared" si="30"/>
        <v>3</v>
      </c>
      <c r="B801">
        <f t="shared" si="31"/>
        <v>1937</v>
      </c>
      <c r="C801" s="149">
        <f t="shared" si="706"/>
        <v>13635</v>
      </c>
      <c r="D801" s="146">
        <f t="shared" si="9"/>
        <v>1937.1666666666065</v>
      </c>
      <c r="E801" s="147">
        <f ca="1">('StockBond Returns'!AA800+'StockBond Returns'!AC800-'Parameters &amp; Main Results'!$B$39)/'StockBond Returns'!AB800*12</f>
        <v>4.0409950824551059E-2</v>
      </c>
      <c r="F801" s="70">
        <f ca="1">'StockBond Returns'!AA800+'StockBond Returns'!AC800-'StockBond Returns'!AB800*'Distribution of Final Value'!$B$7</f>
        <v>4.5282539005549793E-2</v>
      </c>
      <c r="G801" s="17">
        <f>1/'StockBond Returns'!M799</f>
        <v>4.5016146645820147E-2</v>
      </c>
      <c r="H801">
        <f t="shared" si="4"/>
        <v>0</v>
      </c>
      <c r="I801" s="64">
        <f t="shared" si="5"/>
        <v>1</v>
      </c>
      <c r="J801">
        <f t="shared" si="6"/>
        <v>0</v>
      </c>
      <c r="K801" t="str">
        <f t="shared" ref="K801:M801" si="1597">IF(H801=1,$E801,"")</f>
        <v/>
      </c>
      <c r="L801" s="17">
        <f t="shared" ca="1" si="1597"/>
        <v>4.0409950824551059E-2</v>
      </c>
      <c r="M801" t="str">
        <f t="shared" si="1597"/>
        <v/>
      </c>
      <c r="N801" s="148">
        <f>IF('StockBond Returns'!AD799=0,1,0)</f>
        <v>0</v>
      </c>
      <c r="O801">
        <f>IF( AND('StockBond Returns'!$AD799&lt;0,'StockBond Returns'!$AD799&gt;=-0.1),1,0)</f>
        <v>1</v>
      </c>
      <c r="P801">
        <f>IF( AND('StockBond Returns'!$AD799&lt;-0.1,'StockBond Returns'!$AD799&gt;=-0.2),1,0)</f>
        <v>0</v>
      </c>
      <c r="Q801">
        <f>IF( AND('StockBond Returns'!$AD799&lt;-0.2,'StockBond Returns'!$AD799&gt;=-0.3),1,0)</f>
        <v>0</v>
      </c>
      <c r="R801">
        <f>IF('StockBond Returns'!AD799&lt;-0.3,1,0)</f>
        <v>0</v>
      </c>
      <c r="S801" t="str">
        <f t="shared" ref="S801:W801" si="1598">IF(N801=1,$E801,"")</f>
        <v/>
      </c>
      <c r="T801" s="17">
        <f t="shared" ca="1" si="1598"/>
        <v>4.0409950824551059E-2</v>
      </c>
      <c r="U801" t="str">
        <f t="shared" si="1598"/>
        <v/>
      </c>
      <c r="V801" t="str">
        <f t="shared" si="1598"/>
        <v/>
      </c>
      <c r="W801" t="str">
        <f t="shared" si="1598"/>
        <v/>
      </c>
    </row>
    <row r="802" spans="1:23" ht="13" x14ac:dyDescent="0.15">
      <c r="A802">
        <f t="shared" si="30"/>
        <v>4</v>
      </c>
      <c r="B802">
        <f t="shared" si="31"/>
        <v>1937</v>
      </c>
      <c r="C802" s="149">
        <f t="shared" si="706"/>
        <v>13666</v>
      </c>
      <c r="D802" s="146">
        <f t="shared" si="9"/>
        <v>1937.2499999999397</v>
      </c>
      <c r="E802" s="147">
        <f ca="1">('StockBond Returns'!AA801+'StockBond Returns'!AC801-'Parameters &amp; Main Results'!$B$39)/'StockBond Returns'!AB801*12</f>
        <v>4.1166701645947851E-2</v>
      </c>
      <c r="F802" s="70">
        <f ca="1">'StockBond Returns'!AA801+'StockBond Returns'!AC801-'StockBond Returns'!AB801*'Distribution of Final Value'!$B$7</f>
        <v>0.12736600539994658</v>
      </c>
      <c r="G802" s="17">
        <f>1/'StockBond Returns'!M800</f>
        <v>4.5793057078415751E-2</v>
      </c>
      <c r="H802">
        <f t="shared" si="4"/>
        <v>0</v>
      </c>
      <c r="I802" s="64">
        <f t="shared" si="5"/>
        <v>1</v>
      </c>
      <c r="J802">
        <f t="shared" si="6"/>
        <v>0</v>
      </c>
      <c r="K802" t="str">
        <f t="shared" ref="K802:M802" si="1599">IF(H802=1,$E802,"")</f>
        <v/>
      </c>
      <c r="L802" s="17">
        <f t="shared" ca="1" si="1599"/>
        <v>4.1166701645947851E-2</v>
      </c>
      <c r="M802" t="str">
        <f t="shared" si="1599"/>
        <v/>
      </c>
      <c r="N802" s="148">
        <f>IF('StockBond Returns'!AD800=0,1,0)</f>
        <v>0</v>
      </c>
      <c r="O802">
        <f>IF( AND('StockBond Returns'!$AD800&lt;0,'StockBond Returns'!$AD800&gt;=-0.1),1,0)</f>
        <v>1</v>
      </c>
      <c r="P802">
        <f>IF( AND('StockBond Returns'!$AD800&lt;-0.1,'StockBond Returns'!$AD800&gt;=-0.2),1,0)</f>
        <v>0</v>
      </c>
      <c r="Q802">
        <f>IF( AND('StockBond Returns'!$AD800&lt;-0.2,'StockBond Returns'!$AD800&gt;=-0.3),1,0)</f>
        <v>0</v>
      </c>
      <c r="R802">
        <f>IF('StockBond Returns'!AD800&lt;-0.3,1,0)</f>
        <v>0</v>
      </c>
      <c r="S802" t="str">
        <f t="shared" ref="S802:W802" si="1600">IF(N802=1,$E802,"")</f>
        <v/>
      </c>
      <c r="T802" s="17">
        <f t="shared" ca="1" si="1600"/>
        <v>4.1166701645947851E-2</v>
      </c>
      <c r="U802" t="str">
        <f t="shared" si="1600"/>
        <v/>
      </c>
      <c r="V802" t="str">
        <f t="shared" si="1600"/>
        <v/>
      </c>
      <c r="W802" t="str">
        <f t="shared" si="1600"/>
        <v/>
      </c>
    </row>
    <row r="803" spans="1:23" ht="13" x14ac:dyDescent="0.15">
      <c r="A803">
        <f t="shared" si="30"/>
        <v>5</v>
      </c>
      <c r="B803">
        <f t="shared" si="31"/>
        <v>1937</v>
      </c>
      <c r="C803" s="149">
        <f t="shared" si="706"/>
        <v>13696</v>
      </c>
      <c r="D803" s="146">
        <f t="shared" si="9"/>
        <v>1937.333333333273</v>
      </c>
      <c r="E803" s="147">
        <f ca="1">('StockBond Returns'!AA802+'StockBond Returns'!AC802-'Parameters &amp; Main Results'!$B$39)/'StockBond Returns'!AB802*12</f>
        <v>4.4223828832644543E-2</v>
      </c>
      <c r="F803" s="70">
        <f ca="1">'StockBond Returns'!AA802+'StockBond Returns'!AC802-'StockBond Returns'!AB802*'Distribution of Final Value'!$B$7</f>
        <v>0.47911454052597602</v>
      </c>
      <c r="G803" s="17">
        <f>1/'StockBond Returns'!M801</f>
        <v>5.0345726774081133E-2</v>
      </c>
      <c r="H803">
        <f t="shared" si="4"/>
        <v>1</v>
      </c>
      <c r="I803" s="64">
        <f t="shared" si="5"/>
        <v>0</v>
      </c>
      <c r="J803">
        <f t="shared" si="6"/>
        <v>0</v>
      </c>
      <c r="K803" s="17">
        <f t="shared" ref="K803:M803" ca="1" si="1601">IF(H803=1,$E803,"")</f>
        <v>4.4223828832644543E-2</v>
      </c>
      <c r="L803" t="str">
        <f t="shared" si="1601"/>
        <v/>
      </c>
      <c r="M803" t="str">
        <f t="shared" si="1601"/>
        <v/>
      </c>
      <c r="N803" s="148">
        <f>IF('StockBond Returns'!AD801=0,1,0)</f>
        <v>0</v>
      </c>
      <c r="O803">
        <f>IF( AND('StockBond Returns'!$AD801&lt;0,'StockBond Returns'!$AD801&gt;=-0.1),1,0)</f>
        <v>0</v>
      </c>
      <c r="P803">
        <f>IF( AND('StockBond Returns'!$AD801&lt;-0.1,'StockBond Returns'!$AD801&gt;=-0.2),1,0)</f>
        <v>1</v>
      </c>
      <c r="Q803">
        <f>IF( AND('StockBond Returns'!$AD801&lt;-0.2,'StockBond Returns'!$AD801&gt;=-0.3),1,0)</f>
        <v>0</v>
      </c>
      <c r="R803">
        <f>IF('StockBond Returns'!AD801&lt;-0.3,1,0)</f>
        <v>0</v>
      </c>
      <c r="S803" t="str">
        <f t="shared" ref="S803:W803" si="1602">IF(N803=1,$E803,"")</f>
        <v/>
      </c>
      <c r="T803" t="str">
        <f t="shared" si="1602"/>
        <v/>
      </c>
      <c r="U803" s="17">
        <f t="shared" ca="1" si="1602"/>
        <v>4.4223828832644543E-2</v>
      </c>
      <c r="V803" t="str">
        <f t="shared" si="1602"/>
        <v/>
      </c>
      <c r="W803" t="str">
        <f t="shared" si="1602"/>
        <v/>
      </c>
    </row>
    <row r="804" spans="1:23" ht="13" x14ac:dyDescent="0.15">
      <c r="A804">
        <f t="shared" si="30"/>
        <v>6</v>
      </c>
      <c r="B804">
        <f t="shared" si="31"/>
        <v>1937</v>
      </c>
      <c r="C804" s="149">
        <f t="shared" si="706"/>
        <v>13727</v>
      </c>
      <c r="D804" s="146">
        <f t="shared" si="9"/>
        <v>1937.4166666666063</v>
      </c>
      <c r="E804" s="147">
        <f ca="1">('StockBond Returns'!AA803+'StockBond Returns'!AC803-'Parameters &amp; Main Results'!$B$39)/'StockBond Returns'!AB803*12</f>
        <v>4.483218892600515E-2</v>
      </c>
      <c r="F804" s="70">
        <f ca="1">'StockBond Returns'!AA803+'StockBond Returns'!AC803-'StockBond Returns'!AB803*'Distribution of Final Value'!$B$7</f>
        <v>0.5272485815202792</v>
      </c>
      <c r="G804" s="17">
        <f>1/'StockBond Returns'!M802</f>
        <v>5.2251026498716727E-2</v>
      </c>
      <c r="H804">
        <f t="shared" si="4"/>
        <v>1</v>
      </c>
      <c r="I804" s="64">
        <f t="shared" si="5"/>
        <v>0</v>
      </c>
      <c r="J804">
        <f t="shared" si="6"/>
        <v>0</v>
      </c>
      <c r="K804" s="17">
        <f t="shared" ref="K804:M804" ca="1" si="1603">IF(H804=1,$E804,"")</f>
        <v>4.483218892600515E-2</v>
      </c>
      <c r="L804" t="str">
        <f t="shared" si="1603"/>
        <v/>
      </c>
      <c r="M804" t="str">
        <f t="shared" si="1603"/>
        <v/>
      </c>
      <c r="N804" s="148">
        <f>IF('StockBond Returns'!AD802=0,1,0)</f>
        <v>0</v>
      </c>
      <c r="O804">
        <f>IF( AND('StockBond Returns'!$AD802&lt;0,'StockBond Returns'!$AD802&gt;=-0.1),1,0)</f>
        <v>0</v>
      </c>
      <c r="P804">
        <f>IF( AND('StockBond Returns'!$AD802&lt;-0.1,'StockBond Returns'!$AD802&gt;=-0.2),1,0)</f>
        <v>1</v>
      </c>
      <c r="Q804">
        <f>IF( AND('StockBond Returns'!$AD802&lt;-0.2,'StockBond Returns'!$AD802&gt;=-0.3),1,0)</f>
        <v>0</v>
      </c>
      <c r="R804">
        <f>IF('StockBond Returns'!AD802&lt;-0.3,1,0)</f>
        <v>0</v>
      </c>
      <c r="S804" t="str">
        <f t="shared" ref="S804:W804" si="1604">IF(N804=1,$E804,"")</f>
        <v/>
      </c>
      <c r="T804" t="str">
        <f t="shared" si="1604"/>
        <v/>
      </c>
      <c r="U804" s="17">
        <f t="shared" ca="1" si="1604"/>
        <v>4.483218892600515E-2</v>
      </c>
      <c r="V804" t="str">
        <f t="shared" si="1604"/>
        <v/>
      </c>
      <c r="W804" t="str">
        <f t="shared" si="1604"/>
        <v/>
      </c>
    </row>
    <row r="805" spans="1:23" ht="13" x14ac:dyDescent="0.15">
      <c r="A805">
        <f t="shared" si="30"/>
        <v>7</v>
      </c>
      <c r="B805">
        <f t="shared" si="31"/>
        <v>1937</v>
      </c>
      <c r="C805" s="149">
        <f t="shared" si="706"/>
        <v>13758</v>
      </c>
      <c r="D805" s="146">
        <f t="shared" si="9"/>
        <v>1937.4999999999395</v>
      </c>
      <c r="E805" s="147">
        <f ca="1">('StockBond Returns'!AA804+'StockBond Returns'!AC804-'Parameters &amp; Main Results'!$B$39)/'StockBond Returns'!AB804*12</f>
        <v>4.665512358545882E-2</v>
      </c>
      <c r="F805" s="70">
        <f ca="1">'StockBond Returns'!AA804+'StockBond Returns'!AC804-'StockBond Returns'!AB804*'Distribution of Final Value'!$B$7</f>
        <v>0.7024757080395192</v>
      </c>
      <c r="G805" s="17">
        <f>1/'StockBond Returns'!M803</f>
        <v>5.4264913693111781E-2</v>
      </c>
      <c r="H805">
        <f t="shared" si="4"/>
        <v>1</v>
      </c>
      <c r="I805" s="64">
        <f t="shared" si="5"/>
        <v>0</v>
      </c>
      <c r="J805">
        <f t="shared" si="6"/>
        <v>0</v>
      </c>
      <c r="K805" s="17">
        <f t="shared" ref="K805:M805" ca="1" si="1605">IF(H805=1,$E805,"")</f>
        <v>4.665512358545882E-2</v>
      </c>
      <c r="L805" t="str">
        <f t="shared" si="1605"/>
        <v/>
      </c>
      <c r="M805" t="str">
        <f t="shared" si="1605"/>
        <v/>
      </c>
      <c r="N805" s="148">
        <f>IF('StockBond Returns'!AD803=0,1,0)</f>
        <v>0</v>
      </c>
      <c r="O805">
        <f>IF( AND('StockBond Returns'!$AD803&lt;0,'StockBond Returns'!$AD803&gt;=-0.1),1,0)</f>
        <v>0</v>
      </c>
      <c r="P805">
        <f>IF( AND('StockBond Returns'!$AD803&lt;-0.1,'StockBond Returns'!$AD803&gt;=-0.2),1,0)</f>
        <v>1</v>
      </c>
      <c r="Q805">
        <f>IF( AND('StockBond Returns'!$AD803&lt;-0.2,'StockBond Returns'!$AD803&gt;=-0.3),1,0)</f>
        <v>0</v>
      </c>
      <c r="R805">
        <f>IF('StockBond Returns'!AD803&lt;-0.3,1,0)</f>
        <v>0</v>
      </c>
      <c r="S805" t="str">
        <f t="shared" ref="S805:W805" si="1606">IF(N805=1,$E805,"")</f>
        <v/>
      </c>
      <c r="T805" t="str">
        <f t="shared" si="1606"/>
        <v/>
      </c>
      <c r="U805" s="17">
        <f t="shared" ca="1" si="1606"/>
        <v>4.665512358545882E-2</v>
      </c>
      <c r="V805" t="str">
        <f t="shared" si="1606"/>
        <v/>
      </c>
      <c r="W805" t="str">
        <f t="shared" si="1606"/>
        <v/>
      </c>
    </row>
    <row r="806" spans="1:23" ht="13" x14ac:dyDescent="0.15">
      <c r="A806">
        <f t="shared" si="30"/>
        <v>8</v>
      </c>
      <c r="B806">
        <f t="shared" si="31"/>
        <v>1937</v>
      </c>
      <c r="C806" s="149">
        <f t="shared" si="706"/>
        <v>13788</v>
      </c>
      <c r="D806" s="146">
        <f t="shared" si="9"/>
        <v>1937.5833333332728</v>
      </c>
      <c r="E806" s="147">
        <f ca="1">('StockBond Returns'!AA805+'StockBond Returns'!AC805-'Parameters &amp; Main Results'!$B$39)/'StockBond Returns'!AB805*12</f>
        <v>4.3562967592393809E-2</v>
      </c>
      <c r="F806" s="70">
        <f ca="1">'StockBond Returns'!AA805+'StockBond Returns'!AC805-'StockBond Returns'!AB805*'Distribution of Final Value'!$B$7</f>
        <v>0.37369339623140263</v>
      </c>
      <c r="G806" s="17">
        <f>1/'StockBond Returns'!M804</f>
        <v>4.9677960435645666E-2</v>
      </c>
      <c r="H806">
        <f t="shared" si="4"/>
        <v>0</v>
      </c>
      <c r="I806" s="64">
        <f t="shared" si="5"/>
        <v>1</v>
      </c>
      <c r="J806">
        <f t="shared" si="6"/>
        <v>0</v>
      </c>
      <c r="K806" t="str">
        <f t="shared" ref="K806:M806" si="1607">IF(H806=1,$E806,"")</f>
        <v/>
      </c>
      <c r="L806" s="17">
        <f t="shared" ca="1" si="1607"/>
        <v>4.3562967592393809E-2</v>
      </c>
      <c r="M806" t="str">
        <f t="shared" si="1607"/>
        <v/>
      </c>
      <c r="N806" s="148">
        <f>IF('StockBond Returns'!AD804=0,1,0)</f>
        <v>0</v>
      </c>
      <c r="O806">
        <f>IF( AND('StockBond Returns'!$AD804&lt;0,'StockBond Returns'!$AD804&gt;=-0.1),1,0)</f>
        <v>1</v>
      </c>
      <c r="P806">
        <f>IF( AND('StockBond Returns'!$AD804&lt;-0.1,'StockBond Returns'!$AD804&gt;=-0.2),1,0)</f>
        <v>0</v>
      </c>
      <c r="Q806">
        <f>IF( AND('StockBond Returns'!$AD804&lt;-0.2,'StockBond Returns'!$AD804&gt;=-0.3),1,0)</f>
        <v>0</v>
      </c>
      <c r="R806">
        <f>IF('StockBond Returns'!AD804&lt;-0.3,1,0)</f>
        <v>0</v>
      </c>
      <c r="S806" t="str">
        <f t="shared" ref="S806:W806" si="1608">IF(N806=1,$E806,"")</f>
        <v/>
      </c>
      <c r="T806" s="17">
        <f t="shared" ca="1" si="1608"/>
        <v>4.3562967592393809E-2</v>
      </c>
      <c r="U806" t="str">
        <f t="shared" si="1608"/>
        <v/>
      </c>
      <c r="V806" t="str">
        <f t="shared" si="1608"/>
        <v/>
      </c>
      <c r="W806" t="str">
        <f t="shared" si="1608"/>
        <v/>
      </c>
    </row>
    <row r="807" spans="1:23" ht="13" x14ac:dyDescent="0.15">
      <c r="A807">
        <f t="shared" si="30"/>
        <v>9</v>
      </c>
      <c r="B807">
        <f t="shared" si="31"/>
        <v>1937</v>
      </c>
      <c r="C807" s="149">
        <f t="shared" si="706"/>
        <v>13819</v>
      </c>
      <c r="D807" s="146">
        <f t="shared" si="9"/>
        <v>1937.666666666606</v>
      </c>
      <c r="E807" s="147">
        <f ca="1">('StockBond Returns'!AA806+'StockBond Returns'!AC806-'Parameters &amp; Main Results'!$B$39)/'StockBond Returns'!AB806*12</f>
        <v>4.5483188112153829E-2</v>
      </c>
      <c r="F807" s="70">
        <f ca="1">'StockBond Returns'!AA806+'StockBond Returns'!AC806-'StockBond Returns'!AB806*'Distribution of Final Value'!$B$7</f>
        <v>0.63680163066982765</v>
      </c>
      <c r="G807" s="17">
        <f>1/'StockBond Returns'!M805</f>
        <v>5.2673150177683155E-2</v>
      </c>
      <c r="H807">
        <f t="shared" si="4"/>
        <v>1</v>
      </c>
      <c r="I807" s="64">
        <f t="shared" si="5"/>
        <v>0</v>
      </c>
      <c r="J807">
        <f t="shared" si="6"/>
        <v>0</v>
      </c>
      <c r="K807" s="17">
        <f t="shared" ref="K807:M807" ca="1" si="1609">IF(H807=1,$E807,"")</f>
        <v>4.5483188112153829E-2</v>
      </c>
      <c r="L807" t="str">
        <f t="shared" si="1609"/>
        <v/>
      </c>
      <c r="M807" t="str">
        <f t="shared" si="1609"/>
        <v/>
      </c>
      <c r="N807" s="148">
        <f>IF('StockBond Returns'!AD805=0,1,0)</f>
        <v>0</v>
      </c>
      <c r="O807">
        <f>IF( AND('StockBond Returns'!$AD805&lt;0,'StockBond Returns'!$AD805&gt;=-0.1),1,0)</f>
        <v>0</v>
      </c>
      <c r="P807">
        <f>IF( AND('StockBond Returns'!$AD805&lt;-0.1,'StockBond Returns'!$AD805&gt;=-0.2),1,0)</f>
        <v>1</v>
      </c>
      <c r="Q807">
        <f>IF( AND('StockBond Returns'!$AD805&lt;-0.2,'StockBond Returns'!$AD805&gt;=-0.3),1,0)</f>
        <v>0</v>
      </c>
      <c r="R807">
        <f>IF('StockBond Returns'!AD805&lt;-0.3,1,0)</f>
        <v>0</v>
      </c>
      <c r="S807" t="str">
        <f t="shared" ref="S807:W807" si="1610">IF(N807=1,$E807,"")</f>
        <v/>
      </c>
      <c r="T807" t="str">
        <f t="shared" si="1610"/>
        <v/>
      </c>
      <c r="U807" s="17">
        <f t="shared" ca="1" si="1610"/>
        <v>4.5483188112153829E-2</v>
      </c>
      <c r="V807" t="str">
        <f t="shared" si="1610"/>
        <v/>
      </c>
      <c r="W807" t="str">
        <f t="shared" si="1610"/>
        <v/>
      </c>
    </row>
    <row r="808" spans="1:23" ht="13" x14ac:dyDescent="0.15">
      <c r="A808">
        <f t="shared" si="30"/>
        <v>10</v>
      </c>
      <c r="B808">
        <f t="shared" si="31"/>
        <v>1937</v>
      </c>
      <c r="C808" s="149">
        <f t="shared" si="706"/>
        <v>13849</v>
      </c>
      <c r="D808" s="146">
        <f t="shared" si="9"/>
        <v>1937.7499999999393</v>
      </c>
      <c r="E808" s="147">
        <f ca="1">('StockBond Returns'!AA807+'StockBond Returns'!AC807-'Parameters &amp; Main Results'!$B$39)/'StockBond Returns'!AB807*12</f>
        <v>5.1200590351827974E-2</v>
      </c>
      <c r="F808" s="70">
        <f ca="1">'StockBond Returns'!AA807+'StockBond Returns'!AC807-'StockBond Returns'!AB807*'Distribution of Final Value'!$B$7</f>
        <v>1.3253414830126991</v>
      </c>
      <c r="G808" s="17">
        <f>1/'StockBond Returns'!M806</f>
        <v>6.1960245980268169E-2</v>
      </c>
      <c r="H808">
        <f t="shared" si="4"/>
        <v>1</v>
      </c>
      <c r="I808" s="64">
        <f t="shared" si="5"/>
        <v>0</v>
      </c>
      <c r="J808">
        <f t="shared" si="6"/>
        <v>0</v>
      </c>
      <c r="K808" s="17">
        <f t="shared" ref="K808:M808" ca="1" si="1611">IF(H808=1,$E808,"")</f>
        <v>5.1200590351827974E-2</v>
      </c>
      <c r="L808" t="str">
        <f t="shared" si="1611"/>
        <v/>
      </c>
      <c r="M808" t="str">
        <f t="shared" si="1611"/>
        <v/>
      </c>
      <c r="N808" s="148">
        <f>IF('StockBond Returns'!AD806=0,1,0)</f>
        <v>0</v>
      </c>
      <c r="O808">
        <f>IF( AND('StockBond Returns'!$AD806&lt;0,'StockBond Returns'!$AD806&gt;=-0.1),1,0)</f>
        <v>0</v>
      </c>
      <c r="P808">
        <f>IF( AND('StockBond Returns'!$AD806&lt;-0.1,'StockBond Returns'!$AD806&gt;=-0.2),1,0)</f>
        <v>0</v>
      </c>
      <c r="Q808">
        <f>IF( AND('StockBond Returns'!$AD806&lt;-0.2,'StockBond Returns'!$AD806&gt;=-0.3),1,0)</f>
        <v>1</v>
      </c>
      <c r="R808">
        <f>IF('StockBond Returns'!AD806&lt;-0.3,1,0)</f>
        <v>0</v>
      </c>
      <c r="S808" t="str">
        <f t="shared" ref="S808:W808" si="1612">IF(N808=1,$E808,"")</f>
        <v/>
      </c>
      <c r="T808" t="str">
        <f t="shared" si="1612"/>
        <v/>
      </c>
      <c r="U808" t="str">
        <f t="shared" si="1612"/>
        <v/>
      </c>
      <c r="V808" s="17">
        <f t="shared" ca="1" si="1612"/>
        <v>5.1200590351827974E-2</v>
      </c>
      <c r="W808" t="str">
        <f t="shared" si="1612"/>
        <v/>
      </c>
    </row>
    <row r="809" spans="1:23" ht="13" x14ac:dyDescent="0.15">
      <c r="A809">
        <f t="shared" si="30"/>
        <v>11</v>
      </c>
      <c r="B809">
        <f t="shared" si="31"/>
        <v>1937</v>
      </c>
      <c r="C809" s="149">
        <f t="shared" si="706"/>
        <v>13880</v>
      </c>
      <c r="D809" s="146">
        <f t="shared" si="9"/>
        <v>1937.8333333332725</v>
      </c>
      <c r="E809" s="147">
        <f ca="1">('StockBond Returns'!AA808+'StockBond Returns'!AC808-'Parameters &amp; Main Results'!$B$39)/'StockBond Returns'!AB808*12</f>
        <v>5.5377011127621639E-2</v>
      </c>
      <c r="F809" s="70">
        <f ca="1">'StockBond Returns'!AA808+'StockBond Returns'!AC808-'StockBond Returns'!AB808*'Distribution of Final Value'!$B$7</f>
        <v>1.9929424704280247</v>
      </c>
      <c r="G809" s="17">
        <f>1/'StockBond Returns'!M807</f>
        <v>7.0793782593245119E-2</v>
      </c>
      <c r="H809">
        <f t="shared" si="4"/>
        <v>1</v>
      </c>
      <c r="I809" s="64">
        <f t="shared" si="5"/>
        <v>0</v>
      </c>
      <c r="J809">
        <f t="shared" si="6"/>
        <v>0</v>
      </c>
      <c r="K809" s="17">
        <f t="shared" ref="K809:M809" ca="1" si="1613">IF(H809=1,$E809,"")</f>
        <v>5.5377011127621639E-2</v>
      </c>
      <c r="L809" t="str">
        <f t="shared" si="1613"/>
        <v/>
      </c>
      <c r="M809" t="str">
        <f t="shared" si="1613"/>
        <v/>
      </c>
      <c r="N809" s="148">
        <f>IF('StockBond Returns'!AD807=0,1,0)</f>
        <v>0</v>
      </c>
      <c r="O809">
        <f>IF( AND('StockBond Returns'!$AD807&lt;0,'StockBond Returns'!$AD807&gt;=-0.1),1,0)</f>
        <v>0</v>
      </c>
      <c r="P809">
        <f>IF( AND('StockBond Returns'!$AD807&lt;-0.1,'StockBond Returns'!$AD807&gt;=-0.2),1,0)</f>
        <v>0</v>
      </c>
      <c r="Q809">
        <f>IF( AND('StockBond Returns'!$AD807&lt;-0.2,'StockBond Returns'!$AD807&gt;=-0.3),1,0)</f>
        <v>0</v>
      </c>
      <c r="R809">
        <f>IF('StockBond Returns'!AD807&lt;-0.3,1,0)</f>
        <v>1</v>
      </c>
      <c r="S809" t="str">
        <f t="shared" ref="S809:W809" si="1614">IF(N809=1,$E809,"")</f>
        <v/>
      </c>
      <c r="T809" t="str">
        <f t="shared" si="1614"/>
        <v/>
      </c>
      <c r="U809" t="str">
        <f t="shared" si="1614"/>
        <v/>
      </c>
      <c r="V809" t="str">
        <f t="shared" si="1614"/>
        <v/>
      </c>
      <c r="W809" s="17">
        <f t="shared" ca="1" si="1614"/>
        <v>5.5377011127621639E-2</v>
      </c>
    </row>
    <row r="810" spans="1:23" ht="13" x14ac:dyDescent="0.15">
      <c r="A810">
        <f t="shared" si="30"/>
        <v>12</v>
      </c>
      <c r="B810">
        <f t="shared" si="31"/>
        <v>1937</v>
      </c>
      <c r="C810" s="149">
        <f t="shared" si="706"/>
        <v>13911</v>
      </c>
      <c r="D810" s="146">
        <f t="shared" si="9"/>
        <v>1937.9166666666058</v>
      </c>
      <c r="E810" s="147">
        <f ca="1">('StockBond Returns'!AA809+'StockBond Returns'!AC809-'Parameters &amp; Main Results'!$B$39)/'StockBond Returns'!AB809*12</f>
        <v>5.9428782795441858E-2</v>
      </c>
      <c r="F810" s="70">
        <f ca="1">'StockBond Returns'!AA809+'StockBond Returns'!AC809-'StockBond Returns'!AB809*'Distribution of Final Value'!$B$7</f>
        <v>2.590632805615904</v>
      </c>
      <c r="G810" s="17">
        <f>1/'StockBond Returns'!M808</f>
        <v>7.6626079719794862E-2</v>
      </c>
      <c r="H810">
        <f t="shared" si="4"/>
        <v>1</v>
      </c>
      <c r="I810" s="64">
        <f t="shared" si="5"/>
        <v>0</v>
      </c>
      <c r="J810">
        <f t="shared" si="6"/>
        <v>0</v>
      </c>
      <c r="K810" s="17">
        <f t="shared" ref="K810:M810" ca="1" si="1615">IF(H810=1,$E810,"")</f>
        <v>5.9428782795441858E-2</v>
      </c>
      <c r="L810" t="str">
        <f t="shared" si="1615"/>
        <v/>
      </c>
      <c r="M810" t="str">
        <f t="shared" si="1615"/>
        <v/>
      </c>
      <c r="N810" s="148">
        <f>IF('StockBond Returns'!AD808=0,1,0)</f>
        <v>0</v>
      </c>
      <c r="O810">
        <f>IF( AND('StockBond Returns'!$AD808&lt;0,'StockBond Returns'!$AD808&gt;=-0.1),1,0)</f>
        <v>0</v>
      </c>
      <c r="P810">
        <f>IF( AND('StockBond Returns'!$AD808&lt;-0.1,'StockBond Returns'!$AD808&gt;=-0.2),1,0)</f>
        <v>0</v>
      </c>
      <c r="Q810">
        <f>IF( AND('StockBond Returns'!$AD808&lt;-0.2,'StockBond Returns'!$AD808&gt;=-0.3),1,0)</f>
        <v>0</v>
      </c>
      <c r="R810">
        <f>IF('StockBond Returns'!AD808&lt;-0.3,1,0)</f>
        <v>1</v>
      </c>
      <c r="S810" t="str">
        <f t="shared" ref="S810:W810" si="1616">IF(N810=1,$E810,"")</f>
        <v/>
      </c>
      <c r="T810" t="str">
        <f t="shared" si="1616"/>
        <v/>
      </c>
      <c r="U810" t="str">
        <f t="shared" si="1616"/>
        <v/>
      </c>
      <c r="V810" t="str">
        <f t="shared" si="1616"/>
        <v/>
      </c>
      <c r="W810" s="17">
        <f t="shared" ca="1" si="1616"/>
        <v>5.9428782795441858E-2</v>
      </c>
    </row>
    <row r="811" spans="1:23" ht="13" x14ac:dyDescent="0.15">
      <c r="A811">
        <f t="shared" si="30"/>
        <v>1</v>
      </c>
      <c r="B811">
        <f t="shared" si="31"/>
        <v>1938</v>
      </c>
      <c r="C811" s="149">
        <f t="shared" si="706"/>
        <v>13939</v>
      </c>
      <c r="D811" s="146">
        <f t="shared" si="9"/>
        <v>1937.9999999999391</v>
      </c>
      <c r="E811" s="147">
        <f ca="1">('StockBond Returns'!AA810+'StockBond Returns'!AC810-'Parameters &amp; Main Results'!$B$39)/'StockBond Returns'!AB810*12</f>
        <v>6.1309996387909488E-2</v>
      </c>
      <c r="F811" s="70">
        <f ca="1">'StockBond Returns'!AA810+'StockBond Returns'!AC810-'StockBond Returns'!AB810*'Distribution of Final Value'!$B$7</f>
        <v>2.9047937995315971</v>
      </c>
      <c r="G811" s="17">
        <f>1/'StockBond Returns'!M809</f>
        <v>8.0361568878175915E-2</v>
      </c>
      <c r="H811">
        <f t="shared" si="4"/>
        <v>1</v>
      </c>
      <c r="I811" s="64">
        <f t="shared" si="5"/>
        <v>0</v>
      </c>
      <c r="J811">
        <f t="shared" si="6"/>
        <v>0</v>
      </c>
      <c r="K811" s="17">
        <f t="shared" ref="K811:M811" ca="1" si="1617">IF(H811=1,$E811,"")</f>
        <v>6.1309996387909488E-2</v>
      </c>
      <c r="L811" t="str">
        <f t="shared" si="1617"/>
        <v/>
      </c>
      <c r="M811" t="str">
        <f t="shared" si="1617"/>
        <v/>
      </c>
      <c r="N811" s="148">
        <f>IF('StockBond Returns'!AD809=0,1,0)</f>
        <v>0</v>
      </c>
      <c r="O811">
        <f>IF( AND('StockBond Returns'!$AD809&lt;0,'StockBond Returns'!$AD809&gt;=-0.1),1,0)</f>
        <v>0</v>
      </c>
      <c r="P811">
        <f>IF( AND('StockBond Returns'!$AD809&lt;-0.1,'StockBond Returns'!$AD809&gt;=-0.2),1,0)</f>
        <v>0</v>
      </c>
      <c r="Q811">
        <f>IF( AND('StockBond Returns'!$AD809&lt;-0.2,'StockBond Returns'!$AD809&gt;=-0.3),1,0)</f>
        <v>0</v>
      </c>
      <c r="R811">
        <f>IF('StockBond Returns'!AD809&lt;-0.3,1,0)</f>
        <v>1</v>
      </c>
      <c r="S811" t="str">
        <f t="shared" ref="S811:W811" si="1618">IF(N811=1,$E811,"")</f>
        <v/>
      </c>
      <c r="T811" t="str">
        <f t="shared" si="1618"/>
        <v/>
      </c>
      <c r="U811" t="str">
        <f t="shared" si="1618"/>
        <v/>
      </c>
      <c r="V811" t="str">
        <f t="shared" si="1618"/>
        <v/>
      </c>
      <c r="W811" s="17">
        <f t="shared" ca="1" si="1618"/>
        <v>6.1309996387909488E-2</v>
      </c>
    </row>
    <row r="812" spans="1:23" ht="13" x14ac:dyDescent="0.15">
      <c r="A812">
        <f t="shared" si="30"/>
        <v>2</v>
      </c>
      <c r="B812">
        <f t="shared" si="31"/>
        <v>1938</v>
      </c>
      <c r="C812" s="149">
        <f t="shared" si="706"/>
        <v>13970</v>
      </c>
      <c r="D812" s="146">
        <f t="shared" si="9"/>
        <v>1938.0833333332723</v>
      </c>
      <c r="E812" s="147">
        <f ca="1">('StockBond Returns'!AA811+'StockBond Returns'!AC811-'Parameters &amp; Main Results'!$B$39)/'StockBond Returns'!AB811*12</f>
        <v>5.9767412593448421E-2</v>
      </c>
      <c r="F812" s="70">
        <f ca="1">'StockBond Returns'!AA811+'StockBond Returns'!AC811-'StockBond Returns'!AB811*'Distribution of Final Value'!$B$7</f>
        <v>2.7591136662267601</v>
      </c>
      <c r="G812" s="17">
        <f>1/'StockBond Returns'!M810</f>
        <v>7.8283977082400147E-2</v>
      </c>
      <c r="H812">
        <f t="shared" si="4"/>
        <v>1</v>
      </c>
      <c r="I812" s="64">
        <f t="shared" si="5"/>
        <v>0</v>
      </c>
      <c r="J812">
        <f t="shared" si="6"/>
        <v>0</v>
      </c>
      <c r="K812" s="17">
        <f t="shared" ref="K812:M812" ca="1" si="1619">IF(H812=1,$E812,"")</f>
        <v>5.9767412593448421E-2</v>
      </c>
      <c r="L812" t="str">
        <f t="shared" si="1619"/>
        <v/>
      </c>
      <c r="M812" t="str">
        <f t="shared" si="1619"/>
        <v/>
      </c>
      <c r="N812" s="148">
        <f>IF('StockBond Returns'!AD810=0,1,0)</f>
        <v>0</v>
      </c>
      <c r="O812">
        <f>IF( AND('StockBond Returns'!$AD810&lt;0,'StockBond Returns'!$AD810&gt;=-0.1),1,0)</f>
        <v>0</v>
      </c>
      <c r="P812">
        <f>IF( AND('StockBond Returns'!$AD810&lt;-0.1,'StockBond Returns'!$AD810&gt;=-0.2),1,0)</f>
        <v>0</v>
      </c>
      <c r="Q812">
        <f>IF( AND('StockBond Returns'!$AD810&lt;-0.2,'StockBond Returns'!$AD810&gt;=-0.3),1,0)</f>
        <v>0</v>
      </c>
      <c r="R812">
        <f>IF('StockBond Returns'!AD810&lt;-0.3,1,0)</f>
        <v>1</v>
      </c>
      <c r="S812" t="str">
        <f t="shared" ref="S812:W812" si="1620">IF(N812=1,$E812,"")</f>
        <v/>
      </c>
      <c r="T812" t="str">
        <f t="shared" si="1620"/>
        <v/>
      </c>
      <c r="U812" t="str">
        <f t="shared" si="1620"/>
        <v/>
      </c>
      <c r="V812" t="str">
        <f t="shared" si="1620"/>
        <v/>
      </c>
      <c r="W812" s="17">
        <f t="shared" ca="1" si="1620"/>
        <v>5.9767412593448421E-2</v>
      </c>
    </row>
    <row r="813" spans="1:23" ht="13" x14ac:dyDescent="0.15">
      <c r="A813">
        <f t="shared" si="30"/>
        <v>3</v>
      </c>
      <c r="B813">
        <f t="shared" si="31"/>
        <v>1938</v>
      </c>
      <c r="C813" s="149">
        <f t="shared" si="706"/>
        <v>14000</v>
      </c>
      <c r="D813" s="146">
        <f t="shared" si="9"/>
        <v>1938.1666666666056</v>
      </c>
      <c r="E813" s="147">
        <f ca="1">('StockBond Returns'!AA812+'StockBond Returns'!AC812-'Parameters &amp; Main Results'!$B$39)/'StockBond Returns'!AB812*12</f>
        <v>5.6682980337740677E-2</v>
      </c>
      <c r="F813" s="70">
        <f ca="1">'StockBond Returns'!AA812+'StockBond Returns'!AC812-'StockBond Returns'!AB812*'Distribution of Final Value'!$B$7</f>
        <v>2.3555062436478051</v>
      </c>
      <c r="G813" s="17">
        <f>1/'StockBond Returns'!M811</f>
        <v>7.335349121503551E-2</v>
      </c>
      <c r="H813">
        <f t="shared" si="4"/>
        <v>1</v>
      </c>
      <c r="I813" s="64">
        <f t="shared" si="5"/>
        <v>0</v>
      </c>
      <c r="J813">
        <f t="shared" si="6"/>
        <v>0</v>
      </c>
      <c r="K813" s="17">
        <f t="shared" ref="K813:M813" ca="1" si="1621">IF(H813=1,$E813,"")</f>
        <v>5.6682980337740677E-2</v>
      </c>
      <c r="L813" t="str">
        <f t="shared" si="1621"/>
        <v/>
      </c>
      <c r="M813" t="str">
        <f t="shared" si="1621"/>
        <v/>
      </c>
      <c r="N813" s="148">
        <f>IF('StockBond Returns'!AD811=0,1,0)</f>
        <v>0</v>
      </c>
      <c r="O813">
        <f>IF( AND('StockBond Returns'!$AD811&lt;0,'StockBond Returns'!$AD811&gt;=-0.1),1,0)</f>
        <v>0</v>
      </c>
      <c r="P813">
        <f>IF( AND('StockBond Returns'!$AD811&lt;-0.1,'StockBond Returns'!$AD811&gt;=-0.2),1,0)</f>
        <v>0</v>
      </c>
      <c r="Q813">
        <f>IF( AND('StockBond Returns'!$AD811&lt;-0.2,'StockBond Returns'!$AD811&gt;=-0.3),1,0)</f>
        <v>0</v>
      </c>
      <c r="R813">
        <f>IF('StockBond Returns'!AD811&lt;-0.3,1,0)</f>
        <v>1</v>
      </c>
      <c r="S813" t="str">
        <f t="shared" ref="S813:W813" si="1622">IF(N813=1,$E813,"")</f>
        <v/>
      </c>
      <c r="T813" t="str">
        <f t="shared" si="1622"/>
        <v/>
      </c>
      <c r="U813" t="str">
        <f t="shared" si="1622"/>
        <v/>
      </c>
      <c r="V813" t="str">
        <f t="shared" si="1622"/>
        <v/>
      </c>
      <c r="W813" s="17">
        <f t="shared" ca="1" si="1622"/>
        <v>5.6682980337740677E-2</v>
      </c>
    </row>
    <row r="814" spans="1:23" ht="13" x14ac:dyDescent="0.15">
      <c r="A814">
        <f t="shared" si="30"/>
        <v>4</v>
      </c>
      <c r="B814">
        <f t="shared" si="31"/>
        <v>1938</v>
      </c>
      <c r="C814" s="149">
        <f t="shared" si="706"/>
        <v>14031</v>
      </c>
      <c r="D814" s="146">
        <f t="shared" si="9"/>
        <v>1938.2499999999388</v>
      </c>
      <c r="E814" s="147">
        <f ca="1">('StockBond Returns'!AA813+'StockBond Returns'!AC813-'Parameters &amp; Main Results'!$B$39)/'StockBond Returns'!AB813*12</f>
        <v>6.9733649754822449E-2</v>
      </c>
      <c r="F814" s="70">
        <f ca="1">'StockBond Returns'!AA813+'StockBond Returns'!AC813-'StockBond Returns'!AB813*'Distribution of Final Value'!$B$7</f>
        <v>4.2795172953651983</v>
      </c>
      <c r="G814" s="17">
        <f>1/'StockBond Returns'!M812</f>
        <v>9.7982358444891643E-2</v>
      </c>
      <c r="H814">
        <f t="shared" si="4"/>
        <v>1</v>
      </c>
      <c r="I814" s="64">
        <f t="shared" si="5"/>
        <v>0</v>
      </c>
      <c r="J814">
        <f t="shared" si="6"/>
        <v>0</v>
      </c>
      <c r="K814" s="17">
        <f t="shared" ref="K814:M814" ca="1" si="1623">IF(H814=1,$E814,"")</f>
        <v>6.9733649754822449E-2</v>
      </c>
      <c r="L814" t="str">
        <f t="shared" si="1623"/>
        <v/>
      </c>
      <c r="M814" t="str">
        <f t="shared" si="1623"/>
        <v/>
      </c>
      <c r="N814" s="148">
        <f>IF('StockBond Returns'!AD812=0,1,0)</f>
        <v>0</v>
      </c>
      <c r="O814">
        <f>IF( AND('StockBond Returns'!$AD812&lt;0,'StockBond Returns'!$AD812&gt;=-0.1),1,0)</f>
        <v>0</v>
      </c>
      <c r="P814">
        <f>IF( AND('StockBond Returns'!$AD812&lt;-0.1,'StockBond Returns'!$AD812&gt;=-0.2),1,0)</f>
        <v>0</v>
      </c>
      <c r="Q814">
        <f>IF( AND('StockBond Returns'!$AD812&lt;-0.2,'StockBond Returns'!$AD812&gt;=-0.3),1,0)</f>
        <v>0</v>
      </c>
      <c r="R814">
        <f>IF('StockBond Returns'!AD812&lt;-0.3,1,0)</f>
        <v>1</v>
      </c>
      <c r="S814" t="str">
        <f t="shared" ref="S814:W814" si="1624">IF(N814=1,$E814,"")</f>
        <v/>
      </c>
      <c r="T814" t="str">
        <f t="shared" si="1624"/>
        <v/>
      </c>
      <c r="U814" t="str">
        <f t="shared" si="1624"/>
        <v/>
      </c>
      <c r="V814" t="str">
        <f t="shared" si="1624"/>
        <v/>
      </c>
      <c r="W814" s="17">
        <f t="shared" ca="1" si="1624"/>
        <v>6.9733649754822449E-2</v>
      </c>
    </row>
    <row r="815" spans="1:23" ht="13" x14ac:dyDescent="0.15">
      <c r="A815">
        <f t="shared" si="30"/>
        <v>5</v>
      </c>
      <c r="B815">
        <f t="shared" si="31"/>
        <v>1938</v>
      </c>
      <c r="C815" s="149">
        <f t="shared" si="706"/>
        <v>14061</v>
      </c>
      <c r="D815" s="146">
        <f t="shared" si="9"/>
        <v>1938.3333333332721</v>
      </c>
      <c r="E815" s="147">
        <f ca="1">('StockBond Returns'!AA814+'StockBond Returns'!AC814-'Parameters &amp; Main Results'!$B$39)/'StockBond Returns'!AB814*12</f>
        <v>6.3432097435707976E-2</v>
      </c>
      <c r="F815" s="70">
        <f ca="1">'StockBond Returns'!AA814+'StockBond Returns'!AC814-'StockBond Returns'!AB814*'Distribution of Final Value'!$B$7</f>
        <v>3.5531819618417284</v>
      </c>
      <c r="G815" s="17">
        <f>1/'StockBond Returns'!M813</f>
        <v>8.6503067244789039E-2</v>
      </c>
      <c r="H815">
        <f t="shared" si="4"/>
        <v>1</v>
      </c>
      <c r="I815" s="64">
        <f t="shared" si="5"/>
        <v>0</v>
      </c>
      <c r="J815">
        <f t="shared" si="6"/>
        <v>0</v>
      </c>
      <c r="K815" s="17">
        <f t="shared" ref="K815:M815" ca="1" si="1625">IF(H815=1,$E815,"")</f>
        <v>6.3432097435707976E-2</v>
      </c>
      <c r="L815" t="str">
        <f t="shared" si="1625"/>
        <v/>
      </c>
      <c r="M815" t="str">
        <f t="shared" si="1625"/>
        <v/>
      </c>
      <c r="N815" s="148">
        <f>IF('StockBond Returns'!AD813=0,1,0)</f>
        <v>0</v>
      </c>
      <c r="O815">
        <f>IF( AND('StockBond Returns'!$AD813&lt;0,'StockBond Returns'!$AD813&gt;=-0.1),1,0)</f>
        <v>0</v>
      </c>
      <c r="P815">
        <f>IF( AND('StockBond Returns'!$AD813&lt;-0.1,'StockBond Returns'!$AD813&gt;=-0.2),1,0)</f>
        <v>0</v>
      </c>
      <c r="Q815">
        <f>IF( AND('StockBond Returns'!$AD813&lt;-0.2,'StockBond Returns'!$AD813&gt;=-0.3),1,0)</f>
        <v>0</v>
      </c>
      <c r="R815">
        <f>IF('StockBond Returns'!AD813&lt;-0.3,1,0)</f>
        <v>1</v>
      </c>
      <c r="S815" t="str">
        <f t="shared" ref="S815:W815" si="1626">IF(N815=1,$E815,"")</f>
        <v/>
      </c>
      <c r="T815" t="str">
        <f t="shared" si="1626"/>
        <v/>
      </c>
      <c r="U815" t="str">
        <f t="shared" si="1626"/>
        <v/>
      </c>
      <c r="V815" t="str">
        <f t="shared" si="1626"/>
        <v/>
      </c>
      <c r="W815" s="17">
        <f t="shared" ca="1" si="1626"/>
        <v>6.3432097435707976E-2</v>
      </c>
    </row>
    <row r="816" spans="1:23" ht="13" x14ac:dyDescent="0.15">
      <c r="A816">
        <f t="shared" si="30"/>
        <v>6</v>
      </c>
      <c r="B816">
        <f t="shared" si="31"/>
        <v>1938</v>
      </c>
      <c r="C816" s="149">
        <f t="shared" si="706"/>
        <v>14092</v>
      </c>
      <c r="D816" s="146">
        <f t="shared" si="9"/>
        <v>1938.4166666666054</v>
      </c>
      <c r="E816" s="147">
        <f ca="1">('StockBond Returns'!AA815+'StockBond Returns'!AC815-'Parameters &amp; Main Results'!$B$39)/'StockBond Returns'!AB815*12</f>
        <v>6.5058995398880465E-2</v>
      </c>
      <c r="F816" s="70">
        <f ca="1">'StockBond Returns'!AA815+'StockBond Returns'!AC815-'StockBond Returns'!AB815*'Distribution of Final Value'!$B$7</f>
        <v>3.728949032419111</v>
      </c>
      <c r="G816" s="17">
        <f>1/'StockBond Returns'!M814</f>
        <v>8.9778556799482656E-2</v>
      </c>
      <c r="H816">
        <f t="shared" si="4"/>
        <v>1</v>
      </c>
      <c r="I816" s="64">
        <f t="shared" si="5"/>
        <v>0</v>
      </c>
      <c r="J816">
        <f t="shared" si="6"/>
        <v>0</v>
      </c>
      <c r="K816" s="17">
        <f t="shared" ref="K816:M816" ca="1" si="1627">IF(H816=1,$E816,"")</f>
        <v>6.5058995398880465E-2</v>
      </c>
      <c r="L816" t="str">
        <f t="shared" si="1627"/>
        <v/>
      </c>
      <c r="M816" t="str">
        <f t="shared" si="1627"/>
        <v/>
      </c>
      <c r="N816" s="148">
        <f>IF('StockBond Returns'!AD814=0,1,0)</f>
        <v>0</v>
      </c>
      <c r="O816">
        <f>IF( AND('StockBond Returns'!$AD814&lt;0,'StockBond Returns'!$AD814&gt;=-0.1),1,0)</f>
        <v>0</v>
      </c>
      <c r="P816">
        <f>IF( AND('StockBond Returns'!$AD814&lt;-0.1,'StockBond Returns'!$AD814&gt;=-0.2),1,0)</f>
        <v>0</v>
      </c>
      <c r="Q816">
        <f>IF( AND('StockBond Returns'!$AD814&lt;-0.2,'StockBond Returns'!$AD814&gt;=-0.3),1,0)</f>
        <v>0</v>
      </c>
      <c r="R816">
        <f>IF('StockBond Returns'!AD814&lt;-0.3,1,0)</f>
        <v>1</v>
      </c>
      <c r="S816" t="str">
        <f t="shared" ref="S816:W816" si="1628">IF(N816=1,$E816,"")</f>
        <v/>
      </c>
      <c r="T816" t="str">
        <f t="shared" si="1628"/>
        <v/>
      </c>
      <c r="U816" t="str">
        <f t="shared" si="1628"/>
        <v/>
      </c>
      <c r="V816" t="str">
        <f t="shared" si="1628"/>
        <v/>
      </c>
      <c r="W816" s="17">
        <f t="shared" ca="1" si="1628"/>
        <v>6.5058995398880465E-2</v>
      </c>
    </row>
    <row r="817" spans="1:23" ht="13" x14ac:dyDescent="0.15">
      <c r="A817">
        <f t="shared" si="30"/>
        <v>7</v>
      </c>
      <c r="B817">
        <f t="shared" si="31"/>
        <v>1938</v>
      </c>
      <c r="C817" s="149">
        <f t="shared" si="706"/>
        <v>14123</v>
      </c>
      <c r="D817" s="146">
        <f t="shared" si="9"/>
        <v>1938.4999999999386</v>
      </c>
      <c r="E817" s="147">
        <f ca="1">('StockBond Returns'!AA816+'StockBond Returns'!AC816-'Parameters &amp; Main Results'!$B$39)/'StockBond Returns'!AB816*12</f>
        <v>5.4916369102003801E-2</v>
      </c>
      <c r="F817" s="70">
        <f ca="1">'StockBond Returns'!AA816+'StockBond Returns'!AC816-'StockBond Returns'!AB816*'Distribution of Final Value'!$B$7</f>
        <v>2.2631843829677152</v>
      </c>
      <c r="G817" s="17">
        <f>1/'StockBond Returns'!M815</f>
        <v>7.1860244798951839E-2</v>
      </c>
      <c r="H817">
        <f t="shared" si="4"/>
        <v>1</v>
      </c>
      <c r="I817" s="64">
        <f t="shared" si="5"/>
        <v>0</v>
      </c>
      <c r="J817">
        <f t="shared" si="6"/>
        <v>0</v>
      </c>
      <c r="K817" s="17">
        <f t="shared" ref="K817:M817" ca="1" si="1629">IF(H817=1,$E817,"")</f>
        <v>5.4916369102003801E-2</v>
      </c>
      <c r="L817" t="str">
        <f t="shared" si="1629"/>
        <v/>
      </c>
      <c r="M817" t="str">
        <f t="shared" si="1629"/>
        <v/>
      </c>
      <c r="N817" s="148">
        <f>IF('StockBond Returns'!AD815=0,1,0)</f>
        <v>0</v>
      </c>
      <c r="O817">
        <f>IF( AND('StockBond Returns'!$AD815&lt;0,'StockBond Returns'!$AD815&gt;=-0.1),1,0)</f>
        <v>0</v>
      </c>
      <c r="P817">
        <f>IF( AND('StockBond Returns'!$AD815&lt;-0.1,'StockBond Returns'!$AD815&gt;=-0.2),1,0)</f>
        <v>0</v>
      </c>
      <c r="Q817">
        <f>IF( AND('StockBond Returns'!$AD815&lt;-0.2,'StockBond Returns'!$AD815&gt;=-0.3),1,0)</f>
        <v>0</v>
      </c>
      <c r="R817">
        <f>IF('StockBond Returns'!AD815&lt;-0.3,1,0)</f>
        <v>1</v>
      </c>
      <c r="S817" t="str">
        <f t="shared" ref="S817:W817" si="1630">IF(N817=1,$E817,"")</f>
        <v/>
      </c>
      <c r="T817" t="str">
        <f t="shared" si="1630"/>
        <v/>
      </c>
      <c r="U817" t="str">
        <f t="shared" si="1630"/>
        <v/>
      </c>
      <c r="V817" t="str">
        <f t="shared" si="1630"/>
        <v/>
      </c>
      <c r="W817" s="17">
        <f t="shared" ca="1" si="1630"/>
        <v>5.4916369102003801E-2</v>
      </c>
    </row>
    <row r="818" spans="1:23" ht="13" x14ac:dyDescent="0.15">
      <c r="A818">
        <f t="shared" si="30"/>
        <v>8</v>
      </c>
      <c r="B818">
        <f t="shared" si="31"/>
        <v>1938</v>
      </c>
      <c r="C818" s="149">
        <f t="shared" si="706"/>
        <v>14153</v>
      </c>
      <c r="D818" s="146">
        <f t="shared" si="9"/>
        <v>1938.5833333332719</v>
      </c>
      <c r="E818" s="147">
        <f ca="1">('StockBond Returns'!AA817+'StockBond Returns'!AC817-'Parameters &amp; Main Results'!$B$39)/'StockBond Returns'!AB817*12</f>
        <v>5.2113827794331803E-2</v>
      </c>
      <c r="F818" s="70">
        <f ca="1">'StockBond Returns'!AA817+'StockBond Returns'!AC817-'StockBond Returns'!AB817*'Distribution of Final Value'!$B$7</f>
        <v>1.7707768825494083</v>
      </c>
      <c r="G818" s="17">
        <f>1/'StockBond Returns'!M816</f>
        <v>6.7623746131741672E-2</v>
      </c>
      <c r="H818">
        <f t="shared" si="4"/>
        <v>1</v>
      </c>
      <c r="I818" s="64">
        <f t="shared" si="5"/>
        <v>0</v>
      </c>
      <c r="J818">
        <f t="shared" si="6"/>
        <v>0</v>
      </c>
      <c r="K818" s="17">
        <f t="shared" ref="K818:M818" ca="1" si="1631">IF(H818=1,$E818,"")</f>
        <v>5.2113827794331803E-2</v>
      </c>
      <c r="L818" t="str">
        <f t="shared" si="1631"/>
        <v/>
      </c>
      <c r="M818" t="str">
        <f t="shared" si="1631"/>
        <v/>
      </c>
      <c r="N818" s="148">
        <f>IF('StockBond Returns'!AD816=0,1,0)</f>
        <v>0</v>
      </c>
      <c r="O818">
        <f>IF( AND('StockBond Returns'!$AD816&lt;0,'StockBond Returns'!$AD816&gt;=-0.1),1,0)</f>
        <v>0</v>
      </c>
      <c r="P818">
        <f>IF( AND('StockBond Returns'!$AD816&lt;-0.1,'StockBond Returns'!$AD816&gt;=-0.2),1,0)</f>
        <v>0</v>
      </c>
      <c r="Q818">
        <f>IF( AND('StockBond Returns'!$AD816&lt;-0.2,'StockBond Returns'!$AD816&gt;=-0.3),1,0)</f>
        <v>1</v>
      </c>
      <c r="R818">
        <f>IF('StockBond Returns'!AD816&lt;-0.3,1,0)</f>
        <v>0</v>
      </c>
      <c r="S818" t="str">
        <f t="shared" ref="S818:W818" si="1632">IF(N818=1,$E818,"")</f>
        <v/>
      </c>
      <c r="T818" t="str">
        <f t="shared" si="1632"/>
        <v/>
      </c>
      <c r="U818" t="str">
        <f t="shared" si="1632"/>
        <v/>
      </c>
      <c r="V818" s="17">
        <f t="shared" ca="1" si="1632"/>
        <v>5.2113827794331803E-2</v>
      </c>
      <c r="W818" t="str">
        <f t="shared" si="1632"/>
        <v/>
      </c>
    </row>
    <row r="819" spans="1:23" ht="13" x14ac:dyDescent="0.15">
      <c r="A819">
        <f t="shared" si="30"/>
        <v>9</v>
      </c>
      <c r="B819">
        <f t="shared" si="31"/>
        <v>1938</v>
      </c>
      <c r="C819" s="149">
        <f t="shared" si="706"/>
        <v>14184</v>
      </c>
      <c r="D819" s="146">
        <f t="shared" si="9"/>
        <v>1938.6666666666051</v>
      </c>
      <c r="E819" s="147">
        <f ca="1">('StockBond Returns'!AA818+'StockBond Returns'!AC818-'Parameters &amp; Main Results'!$B$39)/'StockBond Returns'!AB818*12</f>
        <v>5.3190062133160548E-2</v>
      </c>
      <c r="F819" s="70">
        <f ca="1">'StockBond Returns'!AA818+'StockBond Returns'!AC818-'StockBond Returns'!AB818*'Distribution of Final Value'!$B$7</f>
        <v>1.9336031002987326</v>
      </c>
      <c r="G819" s="17">
        <f>1/'StockBond Returns'!M817</f>
        <v>6.8529197840938555E-2</v>
      </c>
      <c r="H819">
        <f t="shared" si="4"/>
        <v>1</v>
      </c>
      <c r="I819" s="64">
        <f t="shared" si="5"/>
        <v>0</v>
      </c>
      <c r="J819">
        <f t="shared" si="6"/>
        <v>0</v>
      </c>
      <c r="K819" s="17">
        <f t="shared" ref="K819:M819" ca="1" si="1633">IF(H819=1,$E819,"")</f>
        <v>5.3190062133160548E-2</v>
      </c>
      <c r="L819" t="str">
        <f t="shared" si="1633"/>
        <v/>
      </c>
      <c r="M819" t="str">
        <f t="shared" si="1633"/>
        <v/>
      </c>
      <c r="N819" s="148">
        <f>IF('StockBond Returns'!AD817=0,1,0)</f>
        <v>0</v>
      </c>
      <c r="O819">
        <f>IF( AND('StockBond Returns'!$AD817&lt;0,'StockBond Returns'!$AD817&gt;=-0.1),1,0)</f>
        <v>0</v>
      </c>
      <c r="P819">
        <f>IF( AND('StockBond Returns'!$AD817&lt;-0.1,'StockBond Returns'!$AD817&gt;=-0.2),1,0)</f>
        <v>0</v>
      </c>
      <c r="Q819">
        <f>IF( AND('StockBond Returns'!$AD817&lt;-0.2,'StockBond Returns'!$AD817&gt;=-0.3),1,0)</f>
        <v>1</v>
      </c>
      <c r="R819">
        <f>IF('StockBond Returns'!AD817&lt;-0.3,1,0)</f>
        <v>0</v>
      </c>
      <c r="S819" t="str">
        <f t="shared" ref="S819:W819" si="1634">IF(N819=1,$E819,"")</f>
        <v/>
      </c>
      <c r="T819" t="str">
        <f t="shared" si="1634"/>
        <v/>
      </c>
      <c r="U819" t="str">
        <f t="shared" si="1634"/>
        <v/>
      </c>
      <c r="V819" s="17">
        <f t="shared" ca="1" si="1634"/>
        <v>5.3190062133160548E-2</v>
      </c>
      <c r="W819" t="str">
        <f t="shared" si="1634"/>
        <v/>
      </c>
    </row>
    <row r="820" spans="1:23" ht="13" x14ac:dyDescent="0.15">
      <c r="A820">
        <f t="shared" si="30"/>
        <v>10</v>
      </c>
      <c r="B820">
        <f t="shared" si="31"/>
        <v>1938</v>
      </c>
      <c r="C820" s="149">
        <f t="shared" si="706"/>
        <v>14214</v>
      </c>
      <c r="D820" s="146">
        <f t="shared" si="9"/>
        <v>1938.7499999999384</v>
      </c>
      <c r="E820" s="147">
        <f ca="1">('StockBond Returns'!AA819+'StockBond Returns'!AC819-'Parameters &amp; Main Results'!$B$39)/'StockBond Returns'!AB819*12</f>
        <v>5.2650905968280572E-2</v>
      </c>
      <c r="F820" s="70">
        <f ca="1">'StockBond Returns'!AA819+'StockBond Returns'!AC819-'StockBond Returns'!AB819*'Distribution of Final Value'!$B$7</f>
        <v>1.8737699633398304</v>
      </c>
      <c r="G820" s="17">
        <f>1/'StockBond Returns'!M818</f>
        <v>6.7203750031616855E-2</v>
      </c>
      <c r="H820">
        <f t="shared" si="4"/>
        <v>1</v>
      </c>
      <c r="I820" s="64">
        <f t="shared" si="5"/>
        <v>0</v>
      </c>
      <c r="J820">
        <f t="shared" si="6"/>
        <v>0</v>
      </c>
      <c r="K820" s="17">
        <f t="shared" ref="K820:M820" ca="1" si="1635">IF(H820=1,$E820,"")</f>
        <v>5.2650905968280572E-2</v>
      </c>
      <c r="L820" t="str">
        <f t="shared" si="1635"/>
        <v/>
      </c>
      <c r="M820" t="str">
        <f t="shared" si="1635"/>
        <v/>
      </c>
      <c r="N820" s="148">
        <f>IF('StockBond Returns'!AD818=0,1,0)</f>
        <v>0</v>
      </c>
      <c r="O820">
        <f>IF( AND('StockBond Returns'!$AD818&lt;0,'StockBond Returns'!$AD818&gt;=-0.1),1,0)</f>
        <v>0</v>
      </c>
      <c r="P820">
        <f>IF( AND('StockBond Returns'!$AD818&lt;-0.1,'StockBond Returns'!$AD818&gt;=-0.2),1,0)</f>
        <v>0</v>
      </c>
      <c r="Q820">
        <f>IF( AND('StockBond Returns'!$AD818&lt;-0.2,'StockBond Returns'!$AD818&gt;=-0.3),1,0)</f>
        <v>1</v>
      </c>
      <c r="R820">
        <f>IF('StockBond Returns'!AD818&lt;-0.3,1,0)</f>
        <v>0</v>
      </c>
      <c r="S820" t="str">
        <f t="shared" ref="S820:W820" si="1636">IF(N820=1,$E820,"")</f>
        <v/>
      </c>
      <c r="T820" t="str">
        <f t="shared" si="1636"/>
        <v/>
      </c>
      <c r="U820" t="str">
        <f t="shared" si="1636"/>
        <v/>
      </c>
      <c r="V820" s="17">
        <f t="shared" ca="1" si="1636"/>
        <v>5.2650905968280572E-2</v>
      </c>
      <c r="W820" t="str">
        <f t="shared" si="1636"/>
        <v/>
      </c>
    </row>
    <row r="821" spans="1:23" ht="13" x14ac:dyDescent="0.15">
      <c r="A821">
        <f t="shared" si="30"/>
        <v>11</v>
      </c>
      <c r="B821">
        <f t="shared" si="31"/>
        <v>1938</v>
      </c>
      <c r="C821" s="149">
        <f t="shared" si="706"/>
        <v>14245</v>
      </c>
      <c r="D821" s="146">
        <f t="shared" si="9"/>
        <v>1938.8333333332716</v>
      </c>
      <c r="E821" s="147">
        <f ca="1">('StockBond Returns'!AA820+'StockBond Returns'!AC820-'Parameters &amp; Main Results'!$B$39)/'StockBond Returns'!AB820*12</f>
        <v>4.9449585079840291E-2</v>
      </c>
      <c r="F821" s="70">
        <f ca="1">'StockBond Returns'!AA820+'StockBond Returns'!AC820-'StockBond Returns'!AB820*'Distribution of Final Value'!$B$7</f>
        <v>1.3709352876520846</v>
      </c>
      <c r="G821" s="17">
        <f>1/'StockBond Returns'!M819</f>
        <v>6.1783301767595736E-2</v>
      </c>
      <c r="H821">
        <f t="shared" si="4"/>
        <v>1</v>
      </c>
      <c r="I821" s="64">
        <f t="shared" si="5"/>
        <v>0</v>
      </c>
      <c r="J821">
        <f t="shared" si="6"/>
        <v>0</v>
      </c>
      <c r="K821" s="17">
        <f t="shared" ref="K821:M821" ca="1" si="1637">IF(H821=1,$E821,"")</f>
        <v>4.9449585079840291E-2</v>
      </c>
      <c r="L821" t="str">
        <f t="shared" si="1637"/>
        <v/>
      </c>
      <c r="M821" t="str">
        <f t="shared" si="1637"/>
        <v/>
      </c>
      <c r="N821" s="148">
        <f>IF('StockBond Returns'!AD819=0,1,0)</f>
        <v>0</v>
      </c>
      <c r="O821">
        <f>IF( AND('StockBond Returns'!$AD819&lt;0,'StockBond Returns'!$AD819&gt;=-0.1),1,0)</f>
        <v>0</v>
      </c>
      <c r="P821">
        <f>IF( AND('StockBond Returns'!$AD819&lt;-0.1,'StockBond Returns'!$AD819&gt;=-0.2),1,0)</f>
        <v>1</v>
      </c>
      <c r="Q821">
        <f>IF( AND('StockBond Returns'!$AD819&lt;-0.2,'StockBond Returns'!$AD819&gt;=-0.3),1,0)</f>
        <v>0</v>
      </c>
      <c r="R821">
        <f>IF('StockBond Returns'!AD819&lt;-0.3,1,0)</f>
        <v>0</v>
      </c>
      <c r="S821" t="str">
        <f t="shared" ref="S821:W821" si="1638">IF(N821=1,$E821,"")</f>
        <v/>
      </c>
      <c r="T821" t="str">
        <f t="shared" si="1638"/>
        <v/>
      </c>
      <c r="U821" s="17">
        <f t="shared" ca="1" si="1638"/>
        <v>4.9449585079840291E-2</v>
      </c>
      <c r="V821" t="str">
        <f t="shared" si="1638"/>
        <v/>
      </c>
      <c r="W821" t="str">
        <f t="shared" si="1638"/>
        <v/>
      </c>
    </row>
    <row r="822" spans="1:23" ht="13" x14ac:dyDescent="0.15">
      <c r="A822">
        <f t="shared" si="30"/>
        <v>12</v>
      </c>
      <c r="B822">
        <f t="shared" si="31"/>
        <v>1938</v>
      </c>
      <c r="C822" s="149">
        <f t="shared" si="706"/>
        <v>14276</v>
      </c>
      <c r="D822" s="146">
        <f t="shared" si="9"/>
        <v>1938.9166666666049</v>
      </c>
      <c r="E822" s="147">
        <f ca="1">('StockBond Returns'!AA821+'StockBond Returns'!AC821-'Parameters &amp; Main Results'!$B$39)/'StockBond Returns'!AB821*12</f>
        <v>5.0757685966424861E-2</v>
      </c>
      <c r="F822" s="70">
        <f ca="1">'StockBond Returns'!AA821+'StockBond Returns'!AC821-'StockBond Returns'!AB821*'Distribution of Final Value'!$B$7</f>
        <v>1.5844639064646557</v>
      </c>
      <c r="G822" s="17">
        <f>1/'StockBond Returns'!M820</f>
        <v>6.3559992416758998E-2</v>
      </c>
      <c r="H822">
        <f t="shared" si="4"/>
        <v>1</v>
      </c>
      <c r="I822" s="64">
        <f t="shared" si="5"/>
        <v>0</v>
      </c>
      <c r="J822">
        <f t="shared" si="6"/>
        <v>0</v>
      </c>
      <c r="K822" s="17">
        <f t="shared" ref="K822:M822" ca="1" si="1639">IF(H822=1,$E822,"")</f>
        <v>5.0757685966424861E-2</v>
      </c>
      <c r="L822" t="str">
        <f t="shared" si="1639"/>
        <v/>
      </c>
      <c r="M822" t="str">
        <f t="shared" si="1639"/>
        <v/>
      </c>
      <c r="N822" s="148">
        <f>IF('StockBond Returns'!AD820=0,1,0)</f>
        <v>0</v>
      </c>
      <c r="O822">
        <f>IF( AND('StockBond Returns'!$AD820&lt;0,'StockBond Returns'!$AD820&gt;=-0.1),1,0)</f>
        <v>0</v>
      </c>
      <c r="P822">
        <f>IF( AND('StockBond Returns'!$AD820&lt;-0.1,'StockBond Returns'!$AD820&gt;=-0.2),1,0)</f>
        <v>0</v>
      </c>
      <c r="Q822">
        <f>IF( AND('StockBond Returns'!$AD820&lt;-0.2,'StockBond Returns'!$AD820&gt;=-0.3),1,0)</f>
        <v>1</v>
      </c>
      <c r="R822">
        <f>IF('StockBond Returns'!AD820&lt;-0.3,1,0)</f>
        <v>0</v>
      </c>
      <c r="S822" t="str">
        <f t="shared" ref="S822:W822" si="1640">IF(N822=1,$E822,"")</f>
        <v/>
      </c>
      <c r="T822" t="str">
        <f t="shared" si="1640"/>
        <v/>
      </c>
      <c r="U822" t="str">
        <f t="shared" si="1640"/>
        <v/>
      </c>
      <c r="V822" s="17">
        <f t="shared" ca="1" si="1640"/>
        <v>5.0757685966424861E-2</v>
      </c>
      <c r="W822" t="str">
        <f t="shared" si="1640"/>
        <v/>
      </c>
    </row>
    <row r="823" spans="1:23" ht="13" x14ac:dyDescent="0.15">
      <c r="A823">
        <f t="shared" si="30"/>
        <v>1</v>
      </c>
      <c r="B823">
        <f t="shared" si="31"/>
        <v>1939</v>
      </c>
      <c r="C823" s="149">
        <f t="shared" si="706"/>
        <v>14304</v>
      </c>
      <c r="D823" s="146">
        <f t="shared" si="9"/>
        <v>1938.9999999999382</v>
      </c>
      <c r="E823" s="147">
        <f ca="1">('StockBond Returns'!AA822+'StockBond Returns'!AC822-'Parameters &amp; Main Results'!$B$39)/'StockBond Returns'!AB822*12</f>
        <v>4.9384048992639075E-2</v>
      </c>
      <c r="F823" s="70">
        <f ca="1">'StockBond Returns'!AA822+'StockBond Returns'!AC822-'StockBond Returns'!AB822*'Distribution of Final Value'!$B$7</f>
        <v>1.3630870640543629</v>
      </c>
      <c r="G823" s="17">
        <f>1/'StockBond Returns'!M821</f>
        <v>6.0960269847608328E-2</v>
      </c>
      <c r="H823">
        <f t="shared" si="4"/>
        <v>1</v>
      </c>
      <c r="I823" s="64">
        <f t="shared" si="5"/>
        <v>0</v>
      </c>
      <c r="J823">
        <f t="shared" si="6"/>
        <v>0</v>
      </c>
      <c r="K823" s="17">
        <f t="shared" ref="K823:M823" ca="1" si="1641">IF(H823=1,$E823,"")</f>
        <v>4.9384048992639075E-2</v>
      </c>
      <c r="L823" t="str">
        <f t="shared" si="1641"/>
        <v/>
      </c>
      <c r="M823" t="str">
        <f t="shared" si="1641"/>
        <v/>
      </c>
      <c r="N823" s="148">
        <f>IF('StockBond Returns'!AD821=0,1,0)</f>
        <v>0</v>
      </c>
      <c r="O823">
        <f>IF( AND('StockBond Returns'!$AD821&lt;0,'StockBond Returns'!$AD821&gt;=-0.1),1,0)</f>
        <v>0</v>
      </c>
      <c r="P823">
        <f>IF( AND('StockBond Returns'!$AD821&lt;-0.1,'StockBond Returns'!$AD821&gt;=-0.2),1,0)</f>
        <v>1</v>
      </c>
      <c r="Q823">
        <f>IF( AND('StockBond Returns'!$AD821&lt;-0.2,'StockBond Returns'!$AD821&gt;=-0.3),1,0)</f>
        <v>0</v>
      </c>
      <c r="R823">
        <f>IF('StockBond Returns'!AD821&lt;-0.3,1,0)</f>
        <v>0</v>
      </c>
      <c r="S823" t="str">
        <f t="shared" ref="S823:W823" si="1642">IF(N823=1,$E823,"")</f>
        <v/>
      </c>
      <c r="T823" t="str">
        <f t="shared" si="1642"/>
        <v/>
      </c>
      <c r="U823" s="17">
        <f t="shared" ca="1" si="1642"/>
        <v>4.9384048992639075E-2</v>
      </c>
      <c r="V823" t="str">
        <f t="shared" si="1642"/>
        <v/>
      </c>
      <c r="W823" t="str">
        <f t="shared" si="1642"/>
        <v/>
      </c>
    </row>
    <row r="824" spans="1:23" ht="13" x14ac:dyDescent="0.15">
      <c r="A824">
        <f t="shared" si="30"/>
        <v>2</v>
      </c>
      <c r="B824">
        <f t="shared" si="31"/>
        <v>1939</v>
      </c>
      <c r="C824" s="149">
        <f t="shared" si="706"/>
        <v>14335</v>
      </c>
      <c r="D824" s="146">
        <f t="shared" si="9"/>
        <v>1939.0833333332714</v>
      </c>
      <c r="E824" s="147">
        <f ca="1">('StockBond Returns'!AA823+'StockBond Returns'!AC823-'Parameters &amp; Main Results'!$B$39)/'StockBond Returns'!AB823*12</f>
        <v>5.209358810966852E-2</v>
      </c>
      <c r="F824" s="70">
        <f ca="1">'StockBond Returns'!AA823+'StockBond Returns'!AC823-'StockBond Returns'!AB823*'Distribution of Final Value'!$B$7</f>
        <v>1.7353230677864291</v>
      </c>
      <c r="G824" s="17">
        <f>1/'StockBond Returns'!M822</f>
        <v>6.5120995865277823E-2</v>
      </c>
      <c r="H824">
        <f t="shared" si="4"/>
        <v>1</v>
      </c>
      <c r="I824" s="64">
        <f t="shared" si="5"/>
        <v>0</v>
      </c>
      <c r="J824">
        <f t="shared" si="6"/>
        <v>0</v>
      </c>
      <c r="K824" s="17">
        <f t="shared" ref="K824:M824" ca="1" si="1643">IF(H824=1,$E824,"")</f>
        <v>5.209358810966852E-2</v>
      </c>
      <c r="L824" t="str">
        <f t="shared" si="1643"/>
        <v/>
      </c>
      <c r="M824" t="str">
        <f t="shared" si="1643"/>
        <v/>
      </c>
      <c r="N824" s="148">
        <f>IF('StockBond Returns'!AD822=0,1,0)</f>
        <v>0</v>
      </c>
      <c r="O824">
        <f>IF( AND('StockBond Returns'!$AD822&lt;0,'StockBond Returns'!$AD822&gt;=-0.1),1,0)</f>
        <v>0</v>
      </c>
      <c r="P824">
        <f>IF( AND('StockBond Returns'!$AD822&lt;-0.1,'StockBond Returns'!$AD822&gt;=-0.2),1,0)</f>
        <v>0</v>
      </c>
      <c r="Q824">
        <f>IF( AND('StockBond Returns'!$AD822&lt;-0.2,'StockBond Returns'!$AD822&gt;=-0.3),1,0)</f>
        <v>1</v>
      </c>
      <c r="R824">
        <f>IF('StockBond Returns'!AD822&lt;-0.3,1,0)</f>
        <v>0</v>
      </c>
      <c r="S824" t="str">
        <f t="shared" ref="S824:W824" si="1644">IF(N824=1,$E824,"")</f>
        <v/>
      </c>
      <c r="T824" t="str">
        <f t="shared" si="1644"/>
        <v/>
      </c>
      <c r="U824" t="str">
        <f t="shared" si="1644"/>
        <v/>
      </c>
      <c r="V824" s="17">
        <f t="shared" ca="1" si="1644"/>
        <v>5.209358810966852E-2</v>
      </c>
      <c r="W824" t="str">
        <f t="shared" si="1644"/>
        <v/>
      </c>
    </row>
    <row r="825" spans="1:23" ht="13" x14ac:dyDescent="0.15">
      <c r="A825">
        <f t="shared" si="30"/>
        <v>3</v>
      </c>
      <c r="B825">
        <f t="shared" si="31"/>
        <v>1939</v>
      </c>
      <c r="C825" s="149">
        <f t="shared" si="706"/>
        <v>14365</v>
      </c>
      <c r="D825" s="146">
        <f t="shared" si="9"/>
        <v>1939.1666666666047</v>
      </c>
      <c r="E825" s="147">
        <f ca="1">('StockBond Returns'!AA824+'StockBond Returns'!AC824-'Parameters &amp; Main Results'!$B$39)/'StockBond Returns'!AB824*12</f>
        <v>5.0480480660747729E-2</v>
      </c>
      <c r="F825" s="70">
        <f ca="1">'StockBond Returns'!AA824+'StockBond Returns'!AC824-'StockBond Returns'!AB824*'Distribution of Final Value'!$B$7</f>
        <v>1.4530768377545034</v>
      </c>
      <c r="G825" s="17">
        <f>1/'StockBond Returns'!M823</f>
        <v>6.2291575774562742E-2</v>
      </c>
      <c r="H825">
        <f t="shared" si="4"/>
        <v>1</v>
      </c>
      <c r="I825" s="64">
        <f t="shared" si="5"/>
        <v>0</v>
      </c>
      <c r="J825">
        <f t="shared" si="6"/>
        <v>0</v>
      </c>
      <c r="K825" s="17">
        <f t="shared" ref="K825:M825" ca="1" si="1645">IF(H825=1,$E825,"")</f>
        <v>5.0480480660747729E-2</v>
      </c>
      <c r="L825" t="str">
        <f t="shared" si="1645"/>
        <v/>
      </c>
      <c r="M825" t="str">
        <f t="shared" si="1645"/>
        <v/>
      </c>
      <c r="N825" s="148">
        <f>IF('StockBond Returns'!AD823=0,1,0)</f>
        <v>0</v>
      </c>
      <c r="O825">
        <f>IF( AND('StockBond Returns'!$AD823&lt;0,'StockBond Returns'!$AD823&gt;=-0.1),1,0)</f>
        <v>0</v>
      </c>
      <c r="P825">
        <f>IF( AND('StockBond Returns'!$AD823&lt;-0.1,'StockBond Returns'!$AD823&gt;=-0.2),1,0)</f>
        <v>0</v>
      </c>
      <c r="Q825">
        <f>IF( AND('StockBond Returns'!$AD823&lt;-0.2,'StockBond Returns'!$AD823&gt;=-0.3),1,0)</f>
        <v>1</v>
      </c>
      <c r="R825">
        <f>IF('StockBond Returns'!AD823&lt;-0.3,1,0)</f>
        <v>0</v>
      </c>
      <c r="S825" t="str">
        <f t="shared" ref="S825:W825" si="1646">IF(N825=1,$E825,"")</f>
        <v/>
      </c>
      <c r="T825" t="str">
        <f t="shared" si="1646"/>
        <v/>
      </c>
      <c r="U825" t="str">
        <f t="shared" si="1646"/>
        <v/>
      </c>
      <c r="V825" s="17">
        <f t="shared" ca="1" si="1646"/>
        <v>5.0480480660747729E-2</v>
      </c>
      <c r="W825" t="str">
        <f t="shared" si="1646"/>
        <v/>
      </c>
    </row>
    <row r="826" spans="1:23" ht="13" x14ac:dyDescent="0.15">
      <c r="A826">
        <f t="shared" si="30"/>
        <v>4</v>
      </c>
      <c r="B826">
        <f t="shared" si="31"/>
        <v>1939</v>
      </c>
      <c r="C826" s="149">
        <f t="shared" si="706"/>
        <v>14396</v>
      </c>
      <c r="D826" s="146">
        <f t="shared" si="9"/>
        <v>1939.2499999999379</v>
      </c>
      <c r="E826" s="147">
        <f ca="1">('StockBond Returns'!AA825+'StockBond Returns'!AC825-'Parameters &amp; Main Results'!$B$39)/'StockBond Returns'!AB825*12</f>
        <v>5.6125703371067891E-2</v>
      </c>
      <c r="F826" s="70">
        <f ca="1">'StockBond Returns'!AA825+'StockBond Returns'!AC825-'StockBond Returns'!AB825*'Distribution of Final Value'!$B$7</f>
        <v>2.2399624660174462</v>
      </c>
      <c r="G826" s="17">
        <f>1/'StockBond Returns'!M824</f>
        <v>7.1724372731898259E-2</v>
      </c>
      <c r="H826">
        <f t="shared" si="4"/>
        <v>1</v>
      </c>
      <c r="I826" s="64">
        <f t="shared" si="5"/>
        <v>0</v>
      </c>
      <c r="J826">
        <f t="shared" si="6"/>
        <v>0</v>
      </c>
      <c r="K826" s="17">
        <f t="shared" ref="K826:M826" ca="1" si="1647">IF(H826=1,$E826,"")</f>
        <v>5.6125703371067891E-2</v>
      </c>
      <c r="L826" t="str">
        <f t="shared" si="1647"/>
        <v/>
      </c>
      <c r="M826" t="str">
        <f t="shared" si="1647"/>
        <v/>
      </c>
      <c r="N826" s="148">
        <f>IF('StockBond Returns'!AD824=0,1,0)</f>
        <v>0</v>
      </c>
      <c r="O826">
        <f>IF( AND('StockBond Returns'!$AD824&lt;0,'StockBond Returns'!$AD824&gt;=-0.1),1,0)</f>
        <v>0</v>
      </c>
      <c r="P826">
        <f>IF( AND('StockBond Returns'!$AD824&lt;-0.1,'StockBond Returns'!$AD824&gt;=-0.2),1,0)</f>
        <v>0</v>
      </c>
      <c r="Q826">
        <f>IF( AND('StockBond Returns'!$AD824&lt;-0.2,'StockBond Returns'!$AD824&gt;=-0.3),1,0)</f>
        <v>0</v>
      </c>
      <c r="R826">
        <f>IF('StockBond Returns'!AD824&lt;-0.3,1,0)</f>
        <v>1</v>
      </c>
      <c r="S826" t="str">
        <f t="shared" ref="S826:W826" si="1648">IF(N826=1,$E826,"")</f>
        <v/>
      </c>
      <c r="T826" t="str">
        <f t="shared" si="1648"/>
        <v/>
      </c>
      <c r="U826" t="str">
        <f t="shared" si="1648"/>
        <v/>
      </c>
      <c r="V826" t="str">
        <f t="shared" si="1648"/>
        <v/>
      </c>
      <c r="W826" s="17">
        <f t="shared" ca="1" si="1648"/>
        <v>5.6125703371067891E-2</v>
      </c>
    </row>
    <row r="827" spans="1:23" ht="13" x14ac:dyDescent="0.15">
      <c r="A827">
        <f t="shared" si="30"/>
        <v>5</v>
      </c>
      <c r="B827">
        <f t="shared" si="31"/>
        <v>1939</v>
      </c>
      <c r="C827" s="149">
        <f t="shared" si="706"/>
        <v>14426</v>
      </c>
      <c r="D827" s="146">
        <f t="shared" si="9"/>
        <v>1939.3333333332712</v>
      </c>
      <c r="E827" s="147">
        <f ca="1">('StockBond Returns'!AA826+'StockBond Returns'!AC826-'Parameters &amp; Main Results'!$B$39)/'StockBond Returns'!AB826*12</f>
        <v>5.5933856436296947E-2</v>
      </c>
      <c r="F827" s="70">
        <f ca="1">'StockBond Returns'!AA826+'StockBond Returns'!AC826-'StockBond Returns'!AB826*'Distribution of Final Value'!$B$7</f>
        <v>2.204980274014976</v>
      </c>
      <c r="G827" s="17">
        <f>1/'StockBond Returns'!M825</f>
        <v>7.1596766655078636E-2</v>
      </c>
      <c r="H827">
        <f t="shared" si="4"/>
        <v>1</v>
      </c>
      <c r="I827" s="64">
        <f t="shared" si="5"/>
        <v>0</v>
      </c>
      <c r="J827">
        <f t="shared" si="6"/>
        <v>0</v>
      </c>
      <c r="K827" s="17">
        <f t="shared" ref="K827:M827" ca="1" si="1649">IF(H827=1,$E827,"")</f>
        <v>5.5933856436296947E-2</v>
      </c>
      <c r="L827" t="str">
        <f t="shared" si="1649"/>
        <v/>
      </c>
      <c r="M827" t="str">
        <f t="shared" si="1649"/>
        <v/>
      </c>
      <c r="N827" s="148">
        <f>IF('StockBond Returns'!AD825=0,1,0)</f>
        <v>0</v>
      </c>
      <c r="O827">
        <f>IF( AND('StockBond Returns'!$AD825&lt;0,'StockBond Returns'!$AD825&gt;=-0.1),1,0)</f>
        <v>0</v>
      </c>
      <c r="P827">
        <f>IF( AND('StockBond Returns'!$AD825&lt;-0.1,'StockBond Returns'!$AD825&gt;=-0.2),1,0)</f>
        <v>0</v>
      </c>
      <c r="Q827">
        <f>IF( AND('StockBond Returns'!$AD825&lt;-0.2,'StockBond Returns'!$AD825&gt;=-0.3),1,0)</f>
        <v>0</v>
      </c>
      <c r="R827">
        <f>IF('StockBond Returns'!AD825&lt;-0.3,1,0)</f>
        <v>1</v>
      </c>
      <c r="S827" t="str">
        <f t="shared" ref="S827:W827" si="1650">IF(N827=1,$E827,"")</f>
        <v/>
      </c>
      <c r="T827" t="str">
        <f t="shared" si="1650"/>
        <v/>
      </c>
      <c r="U827" t="str">
        <f t="shared" si="1650"/>
        <v/>
      </c>
      <c r="V827" t="str">
        <f t="shared" si="1650"/>
        <v/>
      </c>
      <c r="W827" s="17">
        <f t="shared" ca="1" si="1650"/>
        <v>5.5933856436296947E-2</v>
      </c>
    </row>
    <row r="828" spans="1:23" ht="13" x14ac:dyDescent="0.15">
      <c r="A828">
        <f t="shared" si="30"/>
        <v>6</v>
      </c>
      <c r="B828">
        <f t="shared" si="31"/>
        <v>1939</v>
      </c>
      <c r="C828" s="149">
        <f t="shared" si="706"/>
        <v>14457</v>
      </c>
      <c r="D828" s="146">
        <f t="shared" si="9"/>
        <v>1939.4166666666044</v>
      </c>
      <c r="E828" s="147">
        <f ca="1">('StockBond Returns'!AA827+'StockBond Returns'!AC827-'Parameters &amp; Main Results'!$B$39)/'StockBond Returns'!AB827*12</f>
        <v>5.3357734326023816E-2</v>
      </c>
      <c r="F828" s="70">
        <f ca="1">'StockBond Returns'!AA827+'StockBond Returns'!AC827-'StockBond Returns'!AB827*'Distribution of Final Value'!$B$7</f>
        <v>1.7450129562245014</v>
      </c>
      <c r="G828" s="17">
        <f>1/'StockBond Returns'!M826</f>
        <v>6.6755146162562062E-2</v>
      </c>
      <c r="H828">
        <f t="shared" si="4"/>
        <v>1</v>
      </c>
      <c r="I828" s="64">
        <f t="shared" si="5"/>
        <v>0</v>
      </c>
      <c r="J828">
        <f t="shared" si="6"/>
        <v>0</v>
      </c>
      <c r="K828" s="17">
        <f t="shared" ref="K828:M828" ca="1" si="1651">IF(H828=1,$E828,"")</f>
        <v>5.3357734326023816E-2</v>
      </c>
      <c r="L828" t="str">
        <f t="shared" si="1651"/>
        <v/>
      </c>
      <c r="M828" t="str">
        <f t="shared" si="1651"/>
        <v/>
      </c>
      <c r="N828" s="148">
        <f>IF('StockBond Returns'!AD826=0,1,0)</f>
        <v>0</v>
      </c>
      <c r="O828">
        <f>IF( AND('StockBond Returns'!$AD826&lt;0,'StockBond Returns'!$AD826&gt;=-0.1),1,0)</f>
        <v>0</v>
      </c>
      <c r="P828">
        <f>IF( AND('StockBond Returns'!$AD826&lt;-0.1,'StockBond Returns'!$AD826&gt;=-0.2),1,0)</f>
        <v>0</v>
      </c>
      <c r="Q828">
        <f>IF( AND('StockBond Returns'!$AD826&lt;-0.2,'StockBond Returns'!$AD826&gt;=-0.3),1,0)</f>
        <v>1</v>
      </c>
      <c r="R828">
        <f>IF('StockBond Returns'!AD826&lt;-0.3,1,0)</f>
        <v>0</v>
      </c>
      <c r="S828" t="str">
        <f t="shared" ref="S828:W828" si="1652">IF(N828=1,$E828,"")</f>
        <v/>
      </c>
      <c r="T828" t="str">
        <f t="shared" si="1652"/>
        <v/>
      </c>
      <c r="U828" t="str">
        <f t="shared" si="1652"/>
        <v/>
      </c>
      <c r="V828" s="17">
        <f t="shared" ca="1" si="1652"/>
        <v>5.3357734326023816E-2</v>
      </c>
      <c r="W828" t="str">
        <f t="shared" si="1652"/>
        <v/>
      </c>
    </row>
    <row r="829" spans="1:23" ht="13" x14ac:dyDescent="0.15">
      <c r="A829">
        <f t="shared" si="30"/>
        <v>7</v>
      </c>
      <c r="B829">
        <f t="shared" si="31"/>
        <v>1939</v>
      </c>
      <c r="C829" s="149">
        <f t="shared" si="706"/>
        <v>14488</v>
      </c>
      <c r="D829" s="146">
        <f t="shared" si="9"/>
        <v>1939.4999999999377</v>
      </c>
      <c r="E829" s="147">
        <f ca="1">('StockBond Returns'!AA828+'StockBond Returns'!AC828-'Parameters &amp; Main Results'!$B$39)/'StockBond Returns'!AB828*12</f>
        <v>5.6109363402750072E-2</v>
      </c>
      <c r="F829" s="70">
        <f ca="1">'StockBond Returns'!AA828+'StockBond Returns'!AC828-'StockBond Returns'!AB828*'Distribution of Final Value'!$B$7</f>
        <v>2.1302964134999369</v>
      </c>
      <c r="G829" s="17">
        <f>1/'StockBond Returns'!M827</f>
        <v>7.0975282212094565E-2</v>
      </c>
      <c r="H829">
        <f t="shared" si="4"/>
        <v>1</v>
      </c>
      <c r="I829" s="64">
        <f t="shared" si="5"/>
        <v>0</v>
      </c>
      <c r="J829">
        <f t="shared" si="6"/>
        <v>0</v>
      </c>
      <c r="K829" s="17">
        <f t="shared" ref="K829:M829" ca="1" si="1653">IF(H829=1,$E829,"")</f>
        <v>5.6109363402750072E-2</v>
      </c>
      <c r="L829" t="str">
        <f t="shared" si="1653"/>
        <v/>
      </c>
      <c r="M829" t="str">
        <f t="shared" si="1653"/>
        <v/>
      </c>
      <c r="N829" s="148">
        <f>IF('StockBond Returns'!AD827=0,1,0)</f>
        <v>0</v>
      </c>
      <c r="O829">
        <f>IF( AND('StockBond Returns'!$AD827&lt;0,'StockBond Returns'!$AD827&gt;=-0.1),1,0)</f>
        <v>0</v>
      </c>
      <c r="P829">
        <f>IF( AND('StockBond Returns'!$AD827&lt;-0.1,'StockBond Returns'!$AD827&gt;=-0.2),1,0)</f>
        <v>0</v>
      </c>
      <c r="Q829">
        <f>IF( AND('StockBond Returns'!$AD827&lt;-0.2,'StockBond Returns'!$AD827&gt;=-0.3),1,0)</f>
        <v>0</v>
      </c>
      <c r="R829">
        <f>IF('StockBond Returns'!AD827&lt;-0.3,1,0)</f>
        <v>1</v>
      </c>
      <c r="S829" t="str">
        <f t="shared" ref="S829:W829" si="1654">IF(N829=1,$E829,"")</f>
        <v/>
      </c>
      <c r="T829" t="str">
        <f t="shared" si="1654"/>
        <v/>
      </c>
      <c r="U829" t="str">
        <f t="shared" si="1654"/>
        <v/>
      </c>
      <c r="V829" t="str">
        <f t="shared" si="1654"/>
        <v/>
      </c>
      <c r="W829" s="17">
        <f t="shared" ca="1" si="1654"/>
        <v>5.6109363402750072E-2</v>
      </c>
    </row>
    <row r="830" spans="1:23" ht="13" x14ac:dyDescent="0.15">
      <c r="A830">
        <f t="shared" si="30"/>
        <v>8</v>
      </c>
      <c r="B830">
        <f t="shared" si="31"/>
        <v>1939</v>
      </c>
      <c r="C830" s="149">
        <f t="shared" si="706"/>
        <v>14518</v>
      </c>
      <c r="D830" s="146">
        <f t="shared" si="9"/>
        <v>1939.583333333271</v>
      </c>
      <c r="E830" s="147">
        <f ca="1">('StockBond Returns'!AA829+'StockBond Returns'!AC829-'Parameters &amp; Main Results'!$B$39)/'StockBond Returns'!AB829*12</f>
        <v>5.1891208975859096E-2</v>
      </c>
      <c r="F830" s="70">
        <f ca="1">'StockBond Returns'!AA829+'StockBond Returns'!AC829-'StockBond Returns'!AB829*'Distribution of Final Value'!$B$7</f>
        <v>1.5585565783697994</v>
      </c>
      <c r="G830" s="17">
        <f>1/'StockBond Returns'!M828</f>
        <v>6.3687390981436692E-2</v>
      </c>
      <c r="H830">
        <f t="shared" si="4"/>
        <v>1</v>
      </c>
      <c r="I830" s="64">
        <f t="shared" si="5"/>
        <v>0</v>
      </c>
      <c r="J830">
        <f t="shared" si="6"/>
        <v>0</v>
      </c>
      <c r="K830" s="17">
        <f t="shared" ref="K830:M830" ca="1" si="1655">IF(H830=1,$E830,"")</f>
        <v>5.1891208975859096E-2</v>
      </c>
      <c r="L830" t="str">
        <f t="shared" si="1655"/>
        <v/>
      </c>
      <c r="M830" t="str">
        <f t="shared" si="1655"/>
        <v/>
      </c>
      <c r="N830" s="148">
        <f>IF('StockBond Returns'!AD828=0,1,0)</f>
        <v>0</v>
      </c>
      <c r="O830">
        <f>IF( AND('StockBond Returns'!$AD828&lt;0,'StockBond Returns'!$AD828&gt;=-0.1),1,0)</f>
        <v>0</v>
      </c>
      <c r="P830">
        <f>IF( AND('StockBond Returns'!$AD828&lt;-0.1,'StockBond Returns'!$AD828&gt;=-0.2),1,0)</f>
        <v>0</v>
      </c>
      <c r="Q830">
        <f>IF( AND('StockBond Returns'!$AD828&lt;-0.2,'StockBond Returns'!$AD828&gt;=-0.3),1,0)</f>
        <v>1</v>
      </c>
      <c r="R830">
        <f>IF('StockBond Returns'!AD828&lt;-0.3,1,0)</f>
        <v>0</v>
      </c>
      <c r="S830" t="str">
        <f t="shared" ref="S830:W830" si="1656">IF(N830=1,$E830,"")</f>
        <v/>
      </c>
      <c r="T830" t="str">
        <f t="shared" si="1656"/>
        <v/>
      </c>
      <c r="U830" t="str">
        <f t="shared" si="1656"/>
        <v/>
      </c>
      <c r="V830" s="17">
        <f t="shared" ca="1" si="1656"/>
        <v>5.1891208975859096E-2</v>
      </c>
      <c r="W830" t="str">
        <f t="shared" si="1656"/>
        <v/>
      </c>
    </row>
    <row r="831" spans="1:23" ht="13" x14ac:dyDescent="0.15">
      <c r="A831">
        <f t="shared" si="30"/>
        <v>9</v>
      </c>
      <c r="B831">
        <f t="shared" si="31"/>
        <v>1939</v>
      </c>
      <c r="C831" s="149">
        <f t="shared" si="706"/>
        <v>14549</v>
      </c>
      <c r="D831" s="146">
        <f t="shared" si="9"/>
        <v>1939.6666666666042</v>
      </c>
      <c r="E831" s="147">
        <f ca="1">('StockBond Returns'!AA830+'StockBond Returns'!AC830-'Parameters &amp; Main Results'!$B$39)/'StockBond Returns'!AB830*12</f>
        <v>5.4962675988027912E-2</v>
      </c>
      <c r="F831" s="70">
        <f ca="1">'StockBond Returns'!AA830+'StockBond Returns'!AC830-'StockBond Returns'!AB830*'Distribution of Final Value'!$B$7</f>
        <v>2.118096401008585</v>
      </c>
      <c r="G831" s="17">
        <f>1/'StockBond Returns'!M829</f>
        <v>6.8243041946096872E-2</v>
      </c>
      <c r="H831">
        <f t="shared" si="4"/>
        <v>1</v>
      </c>
      <c r="I831" s="64">
        <f t="shared" si="5"/>
        <v>0</v>
      </c>
      <c r="J831">
        <f t="shared" si="6"/>
        <v>0</v>
      </c>
      <c r="K831" s="17">
        <f t="shared" ref="K831:M831" ca="1" si="1657">IF(H831=1,$E831,"")</f>
        <v>5.4962675988027912E-2</v>
      </c>
      <c r="L831" t="str">
        <f t="shared" si="1657"/>
        <v/>
      </c>
      <c r="M831" t="str">
        <f t="shared" si="1657"/>
        <v/>
      </c>
      <c r="N831" s="148">
        <f>IF('StockBond Returns'!AD829=0,1,0)</f>
        <v>0</v>
      </c>
      <c r="O831">
        <f>IF( AND('StockBond Returns'!$AD829&lt;0,'StockBond Returns'!$AD829&gt;=-0.1),1,0)</f>
        <v>0</v>
      </c>
      <c r="P831">
        <f>IF( AND('StockBond Returns'!$AD829&lt;-0.1,'StockBond Returns'!$AD829&gt;=-0.2),1,0)</f>
        <v>0</v>
      </c>
      <c r="Q831">
        <f>IF( AND('StockBond Returns'!$AD829&lt;-0.2,'StockBond Returns'!$AD829&gt;=-0.3),1,0)</f>
        <v>1</v>
      </c>
      <c r="R831">
        <f>IF('StockBond Returns'!AD829&lt;-0.3,1,0)</f>
        <v>0</v>
      </c>
      <c r="S831" t="str">
        <f t="shared" ref="S831:W831" si="1658">IF(N831=1,$E831,"")</f>
        <v/>
      </c>
      <c r="T831" t="str">
        <f t="shared" si="1658"/>
        <v/>
      </c>
      <c r="U831" t="str">
        <f t="shared" si="1658"/>
        <v/>
      </c>
      <c r="V831" s="17">
        <f t="shared" ca="1" si="1658"/>
        <v>5.4962675988027912E-2</v>
      </c>
      <c r="W831" t="str">
        <f t="shared" si="1658"/>
        <v/>
      </c>
    </row>
    <row r="832" spans="1:23" ht="13" x14ac:dyDescent="0.15">
      <c r="A832">
        <f t="shared" si="30"/>
        <v>10</v>
      </c>
      <c r="B832">
        <f t="shared" si="31"/>
        <v>1939</v>
      </c>
      <c r="C832" s="149">
        <f t="shared" si="706"/>
        <v>14579</v>
      </c>
      <c r="D832" s="146">
        <f t="shared" si="9"/>
        <v>1939.7499999999375</v>
      </c>
      <c r="E832" s="147">
        <f ca="1">('StockBond Returns'!AA831+'StockBond Returns'!AC831-'Parameters &amp; Main Results'!$B$39)/'StockBond Returns'!AB831*12</f>
        <v>5.0398564512150384E-2</v>
      </c>
      <c r="F832" s="70">
        <f ca="1">'StockBond Returns'!AA831+'StockBond Returns'!AC831-'StockBond Returns'!AB831*'Distribution of Final Value'!$B$7</f>
        <v>1.4697777377950931</v>
      </c>
      <c r="G832" s="17">
        <f>1/'StockBond Returns'!M830</f>
        <v>5.9600390278136441E-2</v>
      </c>
      <c r="H832">
        <f t="shared" si="4"/>
        <v>1</v>
      </c>
      <c r="I832" s="64">
        <f t="shared" si="5"/>
        <v>0</v>
      </c>
      <c r="J832">
        <f t="shared" si="6"/>
        <v>0</v>
      </c>
      <c r="K832" s="17">
        <f t="shared" ref="K832:M832" ca="1" si="1659">IF(H832=1,$E832,"")</f>
        <v>5.0398564512150384E-2</v>
      </c>
      <c r="L832" t="str">
        <f t="shared" si="1659"/>
        <v/>
      </c>
      <c r="M832" t="str">
        <f t="shared" si="1659"/>
        <v/>
      </c>
      <c r="N832" s="148">
        <f>IF('StockBond Returns'!AD830=0,1,0)</f>
        <v>0</v>
      </c>
      <c r="O832">
        <f>IF( AND('StockBond Returns'!$AD830&lt;0,'StockBond Returns'!$AD830&gt;=-0.1),1,0)</f>
        <v>0</v>
      </c>
      <c r="P832">
        <f>IF( AND('StockBond Returns'!$AD830&lt;-0.1,'StockBond Returns'!$AD830&gt;=-0.2),1,0)</f>
        <v>1</v>
      </c>
      <c r="Q832">
        <f>IF( AND('StockBond Returns'!$AD830&lt;-0.2,'StockBond Returns'!$AD830&gt;=-0.3),1,0)</f>
        <v>0</v>
      </c>
      <c r="R832">
        <f>IF('StockBond Returns'!AD830&lt;-0.3,1,0)</f>
        <v>0</v>
      </c>
      <c r="S832" t="str">
        <f t="shared" ref="S832:W832" si="1660">IF(N832=1,$E832,"")</f>
        <v/>
      </c>
      <c r="T832" t="str">
        <f t="shared" si="1660"/>
        <v/>
      </c>
      <c r="U832" s="17">
        <f t="shared" ca="1" si="1660"/>
        <v>5.0398564512150384E-2</v>
      </c>
      <c r="V832" t="str">
        <f t="shared" si="1660"/>
        <v/>
      </c>
      <c r="W832" t="str">
        <f t="shared" si="1660"/>
        <v/>
      </c>
    </row>
    <row r="833" spans="1:23" ht="13" x14ac:dyDescent="0.15">
      <c r="A833">
        <f t="shared" si="30"/>
        <v>11</v>
      </c>
      <c r="B833">
        <f t="shared" si="31"/>
        <v>1939</v>
      </c>
      <c r="C833" s="149">
        <f t="shared" si="706"/>
        <v>14610</v>
      </c>
      <c r="D833" s="146">
        <f t="shared" si="9"/>
        <v>1939.8333333332707</v>
      </c>
      <c r="E833" s="147">
        <f ca="1">('StockBond Returns'!AA832+'StockBond Returns'!AC832-'Parameters &amp; Main Results'!$B$39)/'StockBond Returns'!AB832*12</f>
        <v>5.0395874271549512E-2</v>
      </c>
      <c r="F833" s="70">
        <f ca="1">'StockBond Returns'!AA832+'StockBond Returns'!AC832-'StockBond Returns'!AB832*'Distribution of Final Value'!$B$7</f>
        <v>1.4750213598065232</v>
      </c>
      <c r="G833" s="17">
        <f>1/'StockBond Returns'!M831</f>
        <v>5.9755891304043282E-2</v>
      </c>
      <c r="H833">
        <f t="shared" si="4"/>
        <v>1</v>
      </c>
      <c r="I833" s="64">
        <f t="shared" si="5"/>
        <v>0</v>
      </c>
      <c r="J833">
        <f t="shared" si="6"/>
        <v>0</v>
      </c>
      <c r="K833" s="17">
        <f t="shared" ref="K833:M833" ca="1" si="1661">IF(H833=1,$E833,"")</f>
        <v>5.0395874271549512E-2</v>
      </c>
      <c r="L833" t="str">
        <f t="shared" si="1661"/>
        <v/>
      </c>
      <c r="M833" t="str">
        <f t="shared" si="1661"/>
        <v/>
      </c>
      <c r="N833" s="148">
        <f>IF('StockBond Returns'!AD831=0,1,0)</f>
        <v>0</v>
      </c>
      <c r="O833">
        <f>IF( AND('StockBond Returns'!$AD831&lt;0,'StockBond Returns'!$AD831&gt;=-0.1),1,0)</f>
        <v>0</v>
      </c>
      <c r="P833">
        <f>IF( AND('StockBond Returns'!$AD831&lt;-0.1,'StockBond Returns'!$AD831&gt;=-0.2),1,0)</f>
        <v>1</v>
      </c>
      <c r="Q833">
        <f>IF( AND('StockBond Returns'!$AD831&lt;-0.2,'StockBond Returns'!$AD831&gt;=-0.3),1,0)</f>
        <v>0</v>
      </c>
      <c r="R833">
        <f>IF('StockBond Returns'!AD831&lt;-0.3,1,0)</f>
        <v>0</v>
      </c>
      <c r="S833" t="str">
        <f t="shared" ref="S833:W833" si="1662">IF(N833=1,$E833,"")</f>
        <v/>
      </c>
      <c r="T833" t="str">
        <f t="shared" si="1662"/>
        <v/>
      </c>
      <c r="U833" s="17">
        <f t="shared" ca="1" si="1662"/>
        <v>5.0395874271549512E-2</v>
      </c>
      <c r="V833" t="str">
        <f t="shared" si="1662"/>
        <v/>
      </c>
      <c r="W833" t="str">
        <f t="shared" si="1662"/>
        <v/>
      </c>
    </row>
    <row r="834" spans="1:23" ht="13" x14ac:dyDescent="0.15">
      <c r="A834">
        <f t="shared" si="30"/>
        <v>12</v>
      </c>
      <c r="B834">
        <f t="shared" si="31"/>
        <v>1939</v>
      </c>
      <c r="C834" s="149">
        <f t="shared" si="706"/>
        <v>14641</v>
      </c>
      <c r="D834" s="146">
        <f t="shared" si="9"/>
        <v>1939.916666666604</v>
      </c>
      <c r="E834" s="147">
        <f ca="1">('StockBond Returns'!AA833+'StockBond Returns'!AC833-'Parameters &amp; Main Results'!$B$39)/'StockBond Returns'!AB833*12</f>
        <v>5.2222104779119052E-2</v>
      </c>
      <c r="F834" s="70">
        <f ca="1">'StockBond Returns'!AA833+'StockBond Returns'!AC833-'StockBond Returns'!AB833*'Distribution of Final Value'!$B$7</f>
        <v>1.7159137386557717</v>
      </c>
      <c r="G834" s="17">
        <f>1/'StockBond Returns'!M832</f>
        <v>6.254408607539283E-2</v>
      </c>
      <c r="H834">
        <f t="shared" si="4"/>
        <v>1</v>
      </c>
      <c r="I834" s="64">
        <f t="shared" si="5"/>
        <v>0</v>
      </c>
      <c r="J834">
        <f t="shared" si="6"/>
        <v>0</v>
      </c>
      <c r="K834" s="17">
        <f t="shared" ref="K834:M834" ca="1" si="1663">IF(H834=1,$E834,"")</f>
        <v>5.2222104779119052E-2</v>
      </c>
      <c r="L834" t="str">
        <f t="shared" si="1663"/>
        <v/>
      </c>
      <c r="M834" t="str">
        <f t="shared" si="1663"/>
        <v/>
      </c>
      <c r="N834" s="148">
        <f>IF('StockBond Returns'!AD832=0,1,0)</f>
        <v>0</v>
      </c>
      <c r="O834">
        <f>IF( AND('StockBond Returns'!$AD832&lt;0,'StockBond Returns'!$AD832&gt;=-0.1),1,0)</f>
        <v>0</v>
      </c>
      <c r="P834">
        <f>IF( AND('StockBond Returns'!$AD832&lt;-0.1,'StockBond Returns'!$AD832&gt;=-0.2),1,0)</f>
        <v>0</v>
      </c>
      <c r="Q834">
        <f>IF( AND('StockBond Returns'!$AD832&lt;-0.2,'StockBond Returns'!$AD832&gt;=-0.3),1,0)</f>
        <v>1</v>
      </c>
      <c r="R834">
        <f>IF('StockBond Returns'!AD832&lt;-0.3,1,0)</f>
        <v>0</v>
      </c>
      <c r="S834" t="str">
        <f t="shared" ref="S834:W834" si="1664">IF(N834=1,$E834,"")</f>
        <v/>
      </c>
      <c r="T834" t="str">
        <f t="shared" si="1664"/>
        <v/>
      </c>
      <c r="U834" t="str">
        <f t="shared" si="1664"/>
        <v/>
      </c>
      <c r="V834" s="17">
        <f t="shared" ca="1" si="1664"/>
        <v>5.2222104779119052E-2</v>
      </c>
      <c r="W834" t="str">
        <f t="shared" si="1664"/>
        <v/>
      </c>
    </row>
    <row r="835" spans="1:23" ht="13" x14ac:dyDescent="0.15">
      <c r="A835">
        <f t="shared" si="30"/>
        <v>1</v>
      </c>
      <c r="B835">
        <f t="shared" si="31"/>
        <v>1940</v>
      </c>
      <c r="C835" s="149">
        <f t="shared" si="706"/>
        <v>14670</v>
      </c>
      <c r="D835" s="146">
        <f t="shared" si="9"/>
        <v>1939.9999999999372</v>
      </c>
      <c r="E835" s="147">
        <f ca="1">('StockBond Returns'!AA834+'StockBond Returns'!AC834-'Parameters &amp; Main Results'!$B$39)/'StockBond Returns'!AB834*12</f>
        <v>5.1235918512918685E-2</v>
      </c>
      <c r="F835" s="70">
        <f ca="1">'StockBond Returns'!AA834+'StockBond Returns'!AC834-'StockBond Returns'!AB834*'Distribution of Final Value'!$B$7</f>
        <v>1.5982099323694605</v>
      </c>
      <c r="G835" s="17">
        <f>1/'StockBond Returns'!M833</f>
        <v>6.0148567864854709E-2</v>
      </c>
      <c r="H835">
        <f t="shared" si="4"/>
        <v>1</v>
      </c>
      <c r="I835" s="64">
        <f t="shared" si="5"/>
        <v>0</v>
      </c>
      <c r="J835">
        <f t="shared" si="6"/>
        <v>0</v>
      </c>
      <c r="K835" s="17">
        <f t="shared" ref="K835:M835" ca="1" si="1665">IF(H835=1,$E835,"")</f>
        <v>5.1235918512918685E-2</v>
      </c>
      <c r="L835" t="str">
        <f t="shared" si="1665"/>
        <v/>
      </c>
      <c r="M835" t="str">
        <f t="shared" si="1665"/>
        <v/>
      </c>
      <c r="N835" s="148">
        <f>IF('StockBond Returns'!AD833=0,1,0)</f>
        <v>0</v>
      </c>
      <c r="O835">
        <f>IF( AND('StockBond Returns'!$AD833&lt;0,'StockBond Returns'!$AD833&gt;=-0.1),1,0)</f>
        <v>0</v>
      </c>
      <c r="P835">
        <f>IF( AND('StockBond Returns'!$AD833&lt;-0.1,'StockBond Returns'!$AD833&gt;=-0.2),1,0)</f>
        <v>1</v>
      </c>
      <c r="Q835">
        <f>IF( AND('StockBond Returns'!$AD833&lt;-0.2,'StockBond Returns'!$AD833&gt;=-0.3),1,0)</f>
        <v>0</v>
      </c>
      <c r="R835">
        <f>IF('StockBond Returns'!AD833&lt;-0.3,1,0)</f>
        <v>0</v>
      </c>
      <c r="S835" t="str">
        <f t="shared" ref="S835:W835" si="1666">IF(N835=1,$E835,"")</f>
        <v/>
      </c>
      <c r="T835" t="str">
        <f t="shared" si="1666"/>
        <v/>
      </c>
      <c r="U835" s="17">
        <f t="shared" ca="1" si="1666"/>
        <v>5.1235918512918685E-2</v>
      </c>
      <c r="V835" t="str">
        <f t="shared" si="1666"/>
        <v/>
      </c>
      <c r="W835" t="str">
        <f t="shared" si="1666"/>
        <v/>
      </c>
    </row>
    <row r="836" spans="1:23" ht="13" x14ac:dyDescent="0.15">
      <c r="A836">
        <f t="shared" si="30"/>
        <v>2</v>
      </c>
      <c r="B836">
        <f t="shared" si="31"/>
        <v>1940</v>
      </c>
      <c r="C836" s="149">
        <f t="shared" si="706"/>
        <v>14701</v>
      </c>
      <c r="D836" s="146">
        <f t="shared" si="9"/>
        <v>1940.0833333332705</v>
      </c>
      <c r="E836" s="147">
        <f ca="1">('StockBond Returns'!AA835+'StockBond Returns'!AC835-'Parameters &amp; Main Results'!$B$39)/'StockBond Returns'!AB835*12</f>
        <v>5.2305803079308447E-2</v>
      </c>
      <c r="F836" s="70">
        <f ca="1">'StockBond Returns'!AA835+'StockBond Returns'!AC835-'StockBond Returns'!AB835*'Distribution of Final Value'!$B$7</f>
        <v>1.8522124578308761</v>
      </c>
      <c r="G836" s="17">
        <f>1/'StockBond Returns'!M834</f>
        <v>6.2307446663459568E-2</v>
      </c>
      <c r="H836">
        <f t="shared" si="4"/>
        <v>1</v>
      </c>
      <c r="I836" s="64">
        <f t="shared" si="5"/>
        <v>0</v>
      </c>
      <c r="J836">
        <f t="shared" si="6"/>
        <v>0</v>
      </c>
      <c r="K836" s="17">
        <f t="shared" ref="K836:M836" ca="1" si="1667">IF(H836=1,$E836,"")</f>
        <v>5.2305803079308447E-2</v>
      </c>
      <c r="L836" t="str">
        <f t="shared" si="1667"/>
        <v/>
      </c>
      <c r="M836" t="str">
        <f t="shared" si="1667"/>
        <v/>
      </c>
      <c r="N836" s="148">
        <f>IF('StockBond Returns'!AD834=0,1,0)</f>
        <v>0</v>
      </c>
      <c r="O836">
        <f>IF( AND('StockBond Returns'!$AD834&lt;0,'StockBond Returns'!$AD834&gt;=-0.1),1,0)</f>
        <v>0</v>
      </c>
      <c r="P836">
        <f>IF( AND('StockBond Returns'!$AD834&lt;-0.1,'StockBond Returns'!$AD834&gt;=-0.2),1,0)</f>
        <v>0</v>
      </c>
      <c r="Q836">
        <f>IF( AND('StockBond Returns'!$AD834&lt;-0.2,'StockBond Returns'!$AD834&gt;=-0.3),1,0)</f>
        <v>1</v>
      </c>
      <c r="R836">
        <f>IF('StockBond Returns'!AD834&lt;-0.3,1,0)</f>
        <v>0</v>
      </c>
      <c r="S836" t="str">
        <f t="shared" ref="S836:W836" si="1668">IF(N836=1,$E836,"")</f>
        <v/>
      </c>
      <c r="T836" t="str">
        <f t="shared" si="1668"/>
        <v/>
      </c>
      <c r="U836" t="str">
        <f t="shared" si="1668"/>
        <v/>
      </c>
      <c r="V836" s="17">
        <f t="shared" ca="1" si="1668"/>
        <v>5.2305803079308447E-2</v>
      </c>
      <c r="W836" t="str">
        <f t="shared" si="1668"/>
        <v/>
      </c>
    </row>
    <row r="837" spans="1:23" ht="13" x14ac:dyDescent="0.15">
      <c r="A837">
        <f t="shared" si="30"/>
        <v>3</v>
      </c>
      <c r="B837">
        <f t="shared" si="31"/>
        <v>1940</v>
      </c>
      <c r="C837" s="149">
        <f t="shared" si="706"/>
        <v>14731</v>
      </c>
      <c r="D837" s="146">
        <f t="shared" si="9"/>
        <v>1940.1666666666038</v>
      </c>
      <c r="E837" s="147">
        <f ca="1">('StockBond Returns'!AA836+'StockBond Returns'!AC836-'Parameters &amp; Main Results'!$B$39)/'StockBond Returns'!AB836*12</f>
        <v>5.2456524372194613E-2</v>
      </c>
      <c r="F837" s="70">
        <f ca="1">'StockBond Returns'!AA836+'StockBond Returns'!AC836-'StockBond Returns'!AB836*'Distribution of Final Value'!$B$7</f>
        <v>1.8573893671320141</v>
      </c>
      <c r="G837" s="17">
        <f>1/'StockBond Returns'!M835</f>
        <v>6.2132262438226546E-2</v>
      </c>
      <c r="H837">
        <f t="shared" si="4"/>
        <v>1</v>
      </c>
      <c r="I837" s="64">
        <f t="shared" si="5"/>
        <v>0</v>
      </c>
      <c r="J837">
        <f t="shared" si="6"/>
        <v>0</v>
      </c>
      <c r="K837" s="17">
        <f t="shared" ref="K837:M837" ca="1" si="1669">IF(H837=1,$E837,"")</f>
        <v>5.2456524372194613E-2</v>
      </c>
      <c r="L837" t="str">
        <f t="shared" si="1669"/>
        <v/>
      </c>
      <c r="M837" t="str">
        <f t="shared" si="1669"/>
        <v/>
      </c>
      <c r="N837" s="148">
        <f>IF('StockBond Returns'!AD835=0,1,0)</f>
        <v>0</v>
      </c>
      <c r="O837">
        <f>IF( AND('StockBond Returns'!$AD835&lt;0,'StockBond Returns'!$AD835&gt;=-0.1),1,0)</f>
        <v>0</v>
      </c>
      <c r="P837">
        <f>IF( AND('StockBond Returns'!$AD835&lt;-0.1,'StockBond Returns'!$AD835&gt;=-0.2),1,0)</f>
        <v>0</v>
      </c>
      <c r="Q837">
        <f>IF( AND('StockBond Returns'!$AD835&lt;-0.2,'StockBond Returns'!$AD835&gt;=-0.3),1,0)</f>
        <v>1</v>
      </c>
      <c r="R837">
        <f>IF('StockBond Returns'!AD835&lt;-0.3,1,0)</f>
        <v>0</v>
      </c>
      <c r="S837" t="str">
        <f t="shared" ref="S837:W837" si="1670">IF(N837=1,$E837,"")</f>
        <v/>
      </c>
      <c r="T837" t="str">
        <f t="shared" si="1670"/>
        <v/>
      </c>
      <c r="U837" t="str">
        <f t="shared" si="1670"/>
        <v/>
      </c>
      <c r="V837" s="17">
        <f t="shared" ca="1" si="1670"/>
        <v>5.2456524372194613E-2</v>
      </c>
      <c r="W837" t="str">
        <f t="shared" si="1670"/>
        <v/>
      </c>
    </row>
    <row r="838" spans="1:23" ht="13" x14ac:dyDescent="0.15">
      <c r="A838">
        <f t="shared" si="30"/>
        <v>4</v>
      </c>
      <c r="B838">
        <f t="shared" si="31"/>
        <v>1940</v>
      </c>
      <c r="C838" s="149">
        <f t="shared" si="706"/>
        <v>14762</v>
      </c>
      <c r="D838" s="146">
        <f t="shared" si="9"/>
        <v>1940.249999999937</v>
      </c>
      <c r="E838" s="147">
        <f ca="1">('StockBond Returns'!AA837+'StockBond Returns'!AC837-'Parameters &amp; Main Results'!$B$39)/'StockBond Returns'!AB837*12</f>
        <v>5.1974580436936132E-2</v>
      </c>
      <c r="F838" s="70">
        <f ca="1">'StockBond Returns'!AA837+'StockBond Returns'!AC837-'StockBond Returns'!AB837*'Distribution of Final Value'!$B$7</f>
        <v>1.7920937215136288</v>
      </c>
      <c r="G838" s="17">
        <f>1/'StockBond Returns'!M836</f>
        <v>6.149472350151762E-2</v>
      </c>
      <c r="H838">
        <f t="shared" si="4"/>
        <v>1</v>
      </c>
      <c r="I838" s="64">
        <f t="shared" si="5"/>
        <v>0</v>
      </c>
      <c r="J838">
        <f t="shared" si="6"/>
        <v>0</v>
      </c>
      <c r="K838" s="17">
        <f t="shared" ref="K838:M838" ca="1" si="1671">IF(H838=1,$E838,"")</f>
        <v>5.1974580436936132E-2</v>
      </c>
      <c r="L838" t="str">
        <f t="shared" si="1671"/>
        <v/>
      </c>
      <c r="M838" t="str">
        <f t="shared" si="1671"/>
        <v/>
      </c>
      <c r="N838" s="148">
        <f>IF('StockBond Returns'!AD836=0,1,0)</f>
        <v>0</v>
      </c>
      <c r="O838">
        <f>IF( AND('StockBond Returns'!$AD836&lt;0,'StockBond Returns'!$AD836&gt;=-0.1),1,0)</f>
        <v>0</v>
      </c>
      <c r="P838">
        <f>IF( AND('StockBond Returns'!$AD836&lt;-0.1,'StockBond Returns'!$AD836&gt;=-0.2),1,0)</f>
        <v>1</v>
      </c>
      <c r="Q838">
        <f>IF( AND('StockBond Returns'!$AD836&lt;-0.2,'StockBond Returns'!$AD836&gt;=-0.3),1,0)</f>
        <v>0</v>
      </c>
      <c r="R838">
        <f>IF('StockBond Returns'!AD836&lt;-0.3,1,0)</f>
        <v>0</v>
      </c>
      <c r="S838" t="str">
        <f t="shared" ref="S838:W838" si="1672">IF(N838=1,$E838,"")</f>
        <v/>
      </c>
      <c r="T838" t="str">
        <f t="shared" si="1672"/>
        <v/>
      </c>
      <c r="U838" s="17">
        <f t="shared" ca="1" si="1672"/>
        <v>5.1974580436936132E-2</v>
      </c>
      <c r="V838" t="str">
        <f t="shared" si="1672"/>
        <v/>
      </c>
      <c r="W838" t="str">
        <f t="shared" si="1672"/>
        <v/>
      </c>
    </row>
    <row r="839" spans="1:23" ht="13" x14ac:dyDescent="0.15">
      <c r="A839">
        <f t="shared" si="30"/>
        <v>5</v>
      </c>
      <c r="B839">
        <f t="shared" si="31"/>
        <v>1940</v>
      </c>
      <c r="C839" s="149">
        <f t="shared" si="706"/>
        <v>14792</v>
      </c>
      <c r="D839" s="146">
        <f t="shared" si="9"/>
        <v>1940.3333333332703</v>
      </c>
      <c r="E839" s="147">
        <f ca="1">('StockBond Returns'!AA838+'StockBond Returns'!AC838-'Parameters &amp; Main Results'!$B$39)/'StockBond Returns'!AB838*12</f>
        <v>5.2237395182504247E-2</v>
      </c>
      <c r="F839" s="70">
        <f ca="1">'StockBond Returns'!AA838+'StockBond Returns'!AC838-'StockBond Returns'!AB838*'Distribution of Final Value'!$B$7</f>
        <v>1.8269103107072953</v>
      </c>
      <c r="G839" s="17">
        <f>1/'StockBond Returns'!M837</f>
        <v>6.1477482269708145E-2</v>
      </c>
      <c r="H839">
        <f t="shared" si="4"/>
        <v>1</v>
      </c>
      <c r="I839" s="64">
        <f t="shared" si="5"/>
        <v>0</v>
      </c>
      <c r="J839">
        <f t="shared" si="6"/>
        <v>0</v>
      </c>
      <c r="K839" s="17">
        <f t="shared" ref="K839:M839" ca="1" si="1673">IF(H839=1,$E839,"")</f>
        <v>5.2237395182504247E-2</v>
      </c>
      <c r="L839" t="str">
        <f t="shared" si="1673"/>
        <v/>
      </c>
      <c r="M839" t="str">
        <f t="shared" si="1673"/>
        <v/>
      </c>
      <c r="N839" s="148">
        <f>IF('StockBond Returns'!AD837=0,1,0)</f>
        <v>0</v>
      </c>
      <c r="O839">
        <f>IF( AND('StockBond Returns'!$AD837&lt;0,'StockBond Returns'!$AD837&gt;=-0.1),1,0)</f>
        <v>0</v>
      </c>
      <c r="P839">
        <f>IF( AND('StockBond Returns'!$AD837&lt;-0.1,'StockBond Returns'!$AD837&gt;=-0.2),1,0)</f>
        <v>1</v>
      </c>
      <c r="Q839">
        <f>IF( AND('StockBond Returns'!$AD837&lt;-0.2,'StockBond Returns'!$AD837&gt;=-0.3),1,0)</f>
        <v>0</v>
      </c>
      <c r="R839">
        <f>IF('StockBond Returns'!AD837&lt;-0.3,1,0)</f>
        <v>0</v>
      </c>
      <c r="S839" t="str">
        <f t="shared" ref="S839:W839" si="1674">IF(N839=1,$E839,"")</f>
        <v/>
      </c>
      <c r="T839" t="str">
        <f t="shared" si="1674"/>
        <v/>
      </c>
      <c r="U839" s="17">
        <f t="shared" ca="1" si="1674"/>
        <v>5.2237395182504247E-2</v>
      </c>
      <c r="V839" t="str">
        <f t="shared" si="1674"/>
        <v/>
      </c>
      <c r="W839" t="str">
        <f t="shared" si="1674"/>
        <v/>
      </c>
    </row>
    <row r="840" spans="1:23" ht="13" x14ac:dyDescent="0.15">
      <c r="A840">
        <f t="shared" si="30"/>
        <v>6</v>
      </c>
      <c r="B840">
        <f t="shared" si="31"/>
        <v>1940</v>
      </c>
      <c r="C840" s="149">
        <f t="shared" si="706"/>
        <v>14823</v>
      </c>
      <c r="D840" s="146">
        <f t="shared" si="9"/>
        <v>1940.4166666666035</v>
      </c>
      <c r="E840" s="147">
        <f ca="1">('StockBond Returns'!AA839+'StockBond Returns'!AC839-'Parameters &amp; Main Results'!$B$39)/'StockBond Returns'!AB839*12</f>
        <v>6.389835529315957E-2</v>
      </c>
      <c r="F840" s="70">
        <f ca="1">'StockBond Returns'!AA839+'StockBond Returns'!AC839-'StockBond Returns'!AB839*'Distribution of Final Value'!$B$7</f>
        <v>3.7507621732115917</v>
      </c>
      <c r="G840" s="17">
        <f>1/'StockBond Returns'!M838</f>
        <v>8.0726925817546327E-2</v>
      </c>
      <c r="H840">
        <f t="shared" si="4"/>
        <v>1</v>
      </c>
      <c r="I840" s="64">
        <f t="shared" si="5"/>
        <v>0</v>
      </c>
      <c r="J840">
        <f t="shared" si="6"/>
        <v>0</v>
      </c>
      <c r="K840" s="17">
        <f t="shared" ref="K840:M840" ca="1" si="1675">IF(H840=1,$E840,"")</f>
        <v>6.389835529315957E-2</v>
      </c>
      <c r="L840" t="str">
        <f t="shared" si="1675"/>
        <v/>
      </c>
      <c r="M840" t="str">
        <f t="shared" si="1675"/>
        <v/>
      </c>
      <c r="N840" s="148">
        <f>IF('StockBond Returns'!AD838=0,1,0)</f>
        <v>0</v>
      </c>
      <c r="O840">
        <f>IF( AND('StockBond Returns'!$AD838&lt;0,'StockBond Returns'!$AD838&gt;=-0.1),1,0)</f>
        <v>0</v>
      </c>
      <c r="P840">
        <f>IF( AND('StockBond Returns'!$AD838&lt;-0.1,'StockBond Returns'!$AD838&gt;=-0.2),1,0)</f>
        <v>0</v>
      </c>
      <c r="Q840">
        <f>IF( AND('StockBond Returns'!$AD838&lt;-0.2,'StockBond Returns'!$AD838&gt;=-0.3),1,0)</f>
        <v>0</v>
      </c>
      <c r="R840">
        <f>IF('StockBond Returns'!AD838&lt;-0.3,1,0)</f>
        <v>1</v>
      </c>
      <c r="S840" t="str">
        <f t="shared" ref="S840:W840" si="1676">IF(N840=1,$E840,"")</f>
        <v/>
      </c>
      <c r="T840" t="str">
        <f t="shared" si="1676"/>
        <v/>
      </c>
      <c r="U840" t="str">
        <f t="shared" si="1676"/>
        <v/>
      </c>
      <c r="V840" t="str">
        <f t="shared" si="1676"/>
        <v/>
      </c>
      <c r="W840" s="17">
        <f t="shared" ca="1" si="1676"/>
        <v>6.389835529315957E-2</v>
      </c>
    </row>
    <row r="841" spans="1:23" ht="13" x14ac:dyDescent="0.15">
      <c r="A841">
        <f t="shared" si="30"/>
        <v>7</v>
      </c>
      <c r="B841">
        <f t="shared" si="31"/>
        <v>1940</v>
      </c>
      <c r="C841" s="149">
        <f t="shared" si="706"/>
        <v>14854</v>
      </c>
      <c r="D841" s="146">
        <f t="shared" si="9"/>
        <v>1940.4999999999368</v>
      </c>
      <c r="E841" s="147">
        <f ca="1">('StockBond Returns'!AA840+'StockBond Returns'!AC840-'Parameters &amp; Main Results'!$B$39)/'StockBond Returns'!AB840*12</f>
        <v>6.0690739126766258E-2</v>
      </c>
      <c r="F841" s="70">
        <f ca="1">'StockBond Returns'!AA840+'StockBond Returns'!AC840-'StockBond Returns'!AB840*'Distribution of Final Value'!$B$7</f>
        <v>3.268577301007344</v>
      </c>
      <c r="G841" s="17">
        <f>1/'StockBond Returns'!M839</f>
        <v>7.618153204329127E-2</v>
      </c>
      <c r="H841">
        <f t="shared" si="4"/>
        <v>1</v>
      </c>
      <c r="I841" s="64">
        <f t="shared" si="5"/>
        <v>0</v>
      </c>
      <c r="J841">
        <f t="shared" si="6"/>
        <v>0</v>
      </c>
      <c r="K841" s="17">
        <f t="shared" ref="K841:M841" ca="1" si="1677">IF(H841=1,$E841,"")</f>
        <v>6.0690739126766258E-2</v>
      </c>
      <c r="L841" t="str">
        <f t="shared" si="1677"/>
        <v/>
      </c>
      <c r="M841" t="str">
        <f t="shared" si="1677"/>
        <v/>
      </c>
      <c r="N841" s="148">
        <f>IF('StockBond Returns'!AD839=0,1,0)</f>
        <v>0</v>
      </c>
      <c r="O841">
        <f>IF( AND('StockBond Returns'!$AD839&lt;0,'StockBond Returns'!$AD839&gt;=-0.1),1,0)</f>
        <v>0</v>
      </c>
      <c r="P841">
        <f>IF( AND('StockBond Returns'!$AD839&lt;-0.1,'StockBond Returns'!$AD839&gt;=-0.2),1,0)</f>
        <v>0</v>
      </c>
      <c r="Q841">
        <f>IF( AND('StockBond Returns'!$AD839&lt;-0.2,'StockBond Returns'!$AD839&gt;=-0.3),1,0)</f>
        <v>0</v>
      </c>
      <c r="R841">
        <f>IF('StockBond Returns'!AD839&lt;-0.3,1,0)</f>
        <v>1</v>
      </c>
      <c r="S841" t="str">
        <f t="shared" ref="S841:W841" si="1678">IF(N841=1,$E841,"")</f>
        <v/>
      </c>
      <c r="T841" t="str">
        <f t="shared" si="1678"/>
        <v/>
      </c>
      <c r="U841" t="str">
        <f t="shared" si="1678"/>
        <v/>
      </c>
      <c r="V841" t="str">
        <f t="shared" si="1678"/>
        <v/>
      </c>
      <c r="W841" s="17">
        <f t="shared" ca="1" si="1678"/>
        <v>6.0690739126766258E-2</v>
      </c>
    </row>
    <row r="842" spans="1:23" ht="13" x14ac:dyDescent="0.15">
      <c r="A842">
        <f t="shared" si="30"/>
        <v>8</v>
      </c>
      <c r="B842">
        <f t="shared" si="31"/>
        <v>1940</v>
      </c>
      <c r="C842" s="149">
        <f t="shared" si="706"/>
        <v>14884</v>
      </c>
      <c r="D842" s="146">
        <f t="shared" si="9"/>
        <v>1940.58333333327</v>
      </c>
      <c r="E842" s="147">
        <f ca="1">('StockBond Returns'!AA841+'StockBond Returns'!AC841-'Parameters &amp; Main Results'!$B$39)/'StockBond Returns'!AB841*12</f>
        <v>5.8858946607623183E-2</v>
      </c>
      <c r="F842" s="70">
        <f ca="1">'StockBond Returns'!AA841+'StockBond Returns'!AC841-'StockBond Returns'!AB841*'Distribution of Final Value'!$B$7</f>
        <v>2.9560561514864006</v>
      </c>
      <c r="G842" s="17">
        <f>1/'StockBond Returns'!M840</f>
        <v>7.2616466284347897E-2</v>
      </c>
      <c r="H842">
        <f t="shared" si="4"/>
        <v>1</v>
      </c>
      <c r="I842" s="64">
        <f t="shared" si="5"/>
        <v>0</v>
      </c>
      <c r="J842">
        <f t="shared" si="6"/>
        <v>0</v>
      </c>
      <c r="K842" s="17">
        <f t="shared" ref="K842:M842" ca="1" si="1679">IF(H842=1,$E842,"")</f>
        <v>5.8858946607623183E-2</v>
      </c>
      <c r="L842" t="str">
        <f t="shared" si="1679"/>
        <v/>
      </c>
      <c r="M842" t="str">
        <f t="shared" si="1679"/>
        <v/>
      </c>
      <c r="N842" s="148">
        <f>IF('StockBond Returns'!AD840=0,1,0)</f>
        <v>0</v>
      </c>
      <c r="O842">
        <f>IF( AND('StockBond Returns'!$AD840&lt;0,'StockBond Returns'!$AD840&gt;=-0.1),1,0)</f>
        <v>0</v>
      </c>
      <c r="P842">
        <f>IF( AND('StockBond Returns'!$AD840&lt;-0.1,'StockBond Returns'!$AD840&gt;=-0.2),1,0)</f>
        <v>0</v>
      </c>
      <c r="Q842">
        <f>IF( AND('StockBond Returns'!$AD840&lt;-0.2,'StockBond Returns'!$AD840&gt;=-0.3),1,0)</f>
        <v>0</v>
      </c>
      <c r="R842">
        <f>IF('StockBond Returns'!AD840&lt;-0.3,1,0)</f>
        <v>1</v>
      </c>
      <c r="S842" t="str">
        <f t="shared" ref="S842:W842" si="1680">IF(N842=1,$E842,"")</f>
        <v/>
      </c>
      <c r="T842" t="str">
        <f t="shared" si="1680"/>
        <v/>
      </c>
      <c r="U842" t="str">
        <f t="shared" si="1680"/>
        <v/>
      </c>
      <c r="V842" t="str">
        <f t="shared" si="1680"/>
        <v/>
      </c>
      <c r="W842" s="17">
        <f t="shared" ca="1" si="1680"/>
        <v>5.8858946607623183E-2</v>
      </c>
    </row>
    <row r="843" spans="1:23" ht="13" x14ac:dyDescent="0.15">
      <c r="A843">
        <f t="shared" si="30"/>
        <v>9</v>
      </c>
      <c r="B843">
        <f t="shared" si="31"/>
        <v>1940</v>
      </c>
      <c r="C843" s="149">
        <f t="shared" si="706"/>
        <v>14915</v>
      </c>
      <c r="D843" s="146">
        <f t="shared" si="9"/>
        <v>1940.6666666666033</v>
      </c>
      <c r="E843" s="147">
        <f ca="1">('StockBond Returns'!AA842+'StockBond Returns'!AC842-'Parameters &amp; Main Results'!$B$39)/'StockBond Returns'!AB842*12</f>
        <v>5.7730373863062373E-2</v>
      </c>
      <c r="F843" s="70">
        <f ca="1">'StockBond Returns'!AA842+'StockBond Returns'!AC842-'StockBond Returns'!AB842*'Distribution of Final Value'!$B$7</f>
        <v>2.761829294700572</v>
      </c>
      <c r="G843" s="17">
        <f>1/'StockBond Returns'!M841</f>
        <v>7.080457335349126E-2</v>
      </c>
      <c r="H843">
        <f t="shared" si="4"/>
        <v>1</v>
      </c>
      <c r="I843" s="64">
        <f t="shared" si="5"/>
        <v>0</v>
      </c>
      <c r="J843">
        <f t="shared" si="6"/>
        <v>0</v>
      </c>
      <c r="K843" s="17">
        <f t="shared" ref="K843:M843" ca="1" si="1681">IF(H843=1,$E843,"")</f>
        <v>5.7730373863062373E-2</v>
      </c>
      <c r="L843" t="str">
        <f t="shared" si="1681"/>
        <v/>
      </c>
      <c r="M843" t="str">
        <f t="shared" si="1681"/>
        <v/>
      </c>
      <c r="N843" s="148">
        <f>IF('StockBond Returns'!AD841=0,1,0)</f>
        <v>0</v>
      </c>
      <c r="O843">
        <f>IF( AND('StockBond Returns'!$AD841&lt;0,'StockBond Returns'!$AD841&gt;=-0.1),1,0)</f>
        <v>0</v>
      </c>
      <c r="P843">
        <f>IF( AND('StockBond Returns'!$AD841&lt;-0.1,'StockBond Returns'!$AD841&gt;=-0.2),1,0)</f>
        <v>0</v>
      </c>
      <c r="Q843">
        <f>IF( AND('StockBond Returns'!$AD841&lt;-0.2,'StockBond Returns'!$AD841&gt;=-0.3),1,0)</f>
        <v>1</v>
      </c>
      <c r="R843">
        <f>IF('StockBond Returns'!AD841&lt;-0.3,1,0)</f>
        <v>0</v>
      </c>
      <c r="S843" t="str">
        <f t="shared" ref="S843:W843" si="1682">IF(N843=1,$E843,"")</f>
        <v/>
      </c>
      <c r="T843" t="str">
        <f t="shared" si="1682"/>
        <v/>
      </c>
      <c r="U843" t="str">
        <f t="shared" si="1682"/>
        <v/>
      </c>
      <c r="V843" s="17">
        <f t="shared" ca="1" si="1682"/>
        <v>5.7730373863062373E-2</v>
      </c>
      <c r="W843" t="str">
        <f t="shared" si="1682"/>
        <v/>
      </c>
    </row>
    <row r="844" spans="1:23" ht="13" x14ac:dyDescent="0.15">
      <c r="A844">
        <f t="shared" si="30"/>
        <v>10</v>
      </c>
      <c r="B844">
        <f t="shared" si="31"/>
        <v>1940</v>
      </c>
      <c r="C844" s="149">
        <f t="shared" si="706"/>
        <v>14945</v>
      </c>
      <c r="D844" s="146">
        <f t="shared" si="9"/>
        <v>1940.7499999999366</v>
      </c>
      <c r="E844" s="147">
        <f ca="1">('StockBond Returns'!AA843+'StockBond Returns'!AC843-'Parameters &amp; Main Results'!$B$39)/'StockBond Returns'!AB843*12</f>
        <v>5.7191220373798771E-2</v>
      </c>
      <c r="F844" s="70">
        <f ca="1">'StockBond Returns'!AA843+'StockBond Returns'!AC843-'StockBond Returns'!AB843*'Distribution of Final Value'!$B$7</f>
        <v>2.5988894273492891</v>
      </c>
      <c r="G844" s="17">
        <f>1/'StockBond Returns'!M842</f>
        <v>7.0101701297978491E-2</v>
      </c>
      <c r="H844">
        <f t="shared" si="4"/>
        <v>1</v>
      </c>
      <c r="I844" s="64">
        <f t="shared" si="5"/>
        <v>0</v>
      </c>
      <c r="J844">
        <f t="shared" si="6"/>
        <v>0</v>
      </c>
      <c r="K844" s="17">
        <f t="shared" ref="K844:M844" ca="1" si="1683">IF(H844=1,$E844,"")</f>
        <v>5.7191220373798771E-2</v>
      </c>
      <c r="L844" t="str">
        <f t="shared" si="1683"/>
        <v/>
      </c>
      <c r="M844" t="str">
        <f t="shared" si="1683"/>
        <v/>
      </c>
      <c r="N844" s="148">
        <f>IF('StockBond Returns'!AD842=0,1,0)</f>
        <v>0</v>
      </c>
      <c r="O844">
        <f>IF( AND('StockBond Returns'!$AD842&lt;0,'StockBond Returns'!$AD842&gt;=-0.1),1,0)</f>
        <v>0</v>
      </c>
      <c r="P844">
        <f>IF( AND('StockBond Returns'!$AD842&lt;-0.1,'StockBond Returns'!$AD842&gt;=-0.2),1,0)</f>
        <v>0</v>
      </c>
      <c r="Q844">
        <f>IF( AND('StockBond Returns'!$AD842&lt;-0.2,'StockBond Returns'!$AD842&gt;=-0.3),1,0)</f>
        <v>1</v>
      </c>
      <c r="R844">
        <f>IF('StockBond Returns'!AD842&lt;-0.3,1,0)</f>
        <v>0</v>
      </c>
      <c r="S844" t="str">
        <f t="shared" ref="S844:W844" si="1684">IF(N844=1,$E844,"")</f>
        <v/>
      </c>
      <c r="T844" t="str">
        <f t="shared" si="1684"/>
        <v/>
      </c>
      <c r="U844" t="str">
        <f t="shared" si="1684"/>
        <v/>
      </c>
      <c r="V844" s="17">
        <f t="shared" ca="1" si="1684"/>
        <v>5.7191220373798771E-2</v>
      </c>
      <c r="W844" t="str">
        <f t="shared" si="1684"/>
        <v/>
      </c>
    </row>
    <row r="845" spans="1:23" ht="13" x14ac:dyDescent="0.15">
      <c r="A845">
        <f t="shared" si="30"/>
        <v>11</v>
      </c>
      <c r="B845">
        <f t="shared" si="31"/>
        <v>1940</v>
      </c>
      <c r="C845" s="149">
        <f t="shared" si="706"/>
        <v>14976</v>
      </c>
      <c r="D845" s="146">
        <f t="shared" si="9"/>
        <v>1940.8333333332698</v>
      </c>
      <c r="E845" s="147">
        <f ca="1">('StockBond Returns'!AA844+'StockBond Returns'!AC844-'Parameters &amp; Main Results'!$B$39)/'StockBond Returns'!AB844*12</f>
        <v>5.5516838234543175E-2</v>
      </c>
      <c r="F845" s="70">
        <f ca="1">'StockBond Returns'!AA844+'StockBond Returns'!AC844-'StockBond Returns'!AB844*'Distribution of Final Value'!$B$7</f>
        <v>2.4199453333684762</v>
      </c>
      <c r="G845" s="17">
        <f>1/'StockBond Returns'!M843</f>
        <v>6.7568471935040925E-2</v>
      </c>
      <c r="H845">
        <f t="shared" si="4"/>
        <v>1</v>
      </c>
      <c r="I845" s="64">
        <f t="shared" si="5"/>
        <v>0</v>
      </c>
      <c r="J845">
        <f t="shared" si="6"/>
        <v>0</v>
      </c>
      <c r="K845" s="17">
        <f t="shared" ref="K845:M845" ca="1" si="1685">IF(H845=1,$E845,"")</f>
        <v>5.5516838234543175E-2</v>
      </c>
      <c r="L845" t="str">
        <f t="shared" si="1685"/>
        <v/>
      </c>
      <c r="M845" t="str">
        <f t="shared" si="1685"/>
        <v/>
      </c>
      <c r="N845" s="148">
        <f>IF('StockBond Returns'!AD843=0,1,0)</f>
        <v>0</v>
      </c>
      <c r="O845">
        <f>IF( AND('StockBond Returns'!$AD843&lt;0,'StockBond Returns'!$AD843&gt;=-0.1),1,0)</f>
        <v>0</v>
      </c>
      <c r="P845">
        <f>IF( AND('StockBond Returns'!$AD843&lt;-0.1,'StockBond Returns'!$AD843&gt;=-0.2),1,0)</f>
        <v>0</v>
      </c>
      <c r="Q845">
        <f>IF( AND('StockBond Returns'!$AD843&lt;-0.2,'StockBond Returns'!$AD843&gt;=-0.3),1,0)</f>
        <v>1</v>
      </c>
      <c r="R845">
        <f>IF('StockBond Returns'!AD843&lt;-0.3,1,0)</f>
        <v>0</v>
      </c>
      <c r="S845" t="str">
        <f t="shared" ref="S845:W845" si="1686">IF(N845=1,$E845,"")</f>
        <v/>
      </c>
      <c r="T845" t="str">
        <f t="shared" si="1686"/>
        <v/>
      </c>
      <c r="U845" t="str">
        <f t="shared" si="1686"/>
        <v/>
      </c>
      <c r="V845" s="17">
        <f t="shared" ca="1" si="1686"/>
        <v>5.5516838234543175E-2</v>
      </c>
      <c r="W845" t="str">
        <f t="shared" si="1686"/>
        <v/>
      </c>
    </row>
    <row r="846" spans="1:23" ht="13" x14ac:dyDescent="0.15">
      <c r="A846">
        <f t="shared" si="30"/>
        <v>12</v>
      </c>
      <c r="B846">
        <f t="shared" si="31"/>
        <v>1940</v>
      </c>
      <c r="C846" s="149">
        <f t="shared" si="706"/>
        <v>15007</v>
      </c>
      <c r="D846" s="146">
        <f t="shared" si="9"/>
        <v>1940.9166666666031</v>
      </c>
      <c r="E846" s="147">
        <f ca="1">('StockBond Returns'!AA845+'StockBond Returns'!AC845-'Parameters &amp; Main Results'!$B$39)/'StockBond Returns'!AB845*12</f>
        <v>5.7152031280995594E-2</v>
      </c>
      <c r="F846" s="70">
        <f ca="1">'StockBond Returns'!AA845+'StockBond Returns'!AC845-'StockBond Returns'!AB845*'Distribution of Final Value'!$B$7</f>
        <v>2.8068665197190974</v>
      </c>
      <c r="G846" s="17">
        <f>1/'StockBond Returns'!M844</f>
        <v>7.0656737366747227E-2</v>
      </c>
      <c r="H846">
        <f t="shared" si="4"/>
        <v>1</v>
      </c>
      <c r="I846" s="64">
        <f t="shared" si="5"/>
        <v>0</v>
      </c>
      <c r="J846">
        <f t="shared" si="6"/>
        <v>0</v>
      </c>
      <c r="K846" s="17">
        <f t="shared" ref="K846:M846" ca="1" si="1687">IF(H846=1,$E846,"")</f>
        <v>5.7152031280995594E-2</v>
      </c>
      <c r="L846" t="str">
        <f t="shared" si="1687"/>
        <v/>
      </c>
      <c r="M846" t="str">
        <f t="shared" si="1687"/>
        <v/>
      </c>
      <c r="N846" s="148">
        <f>IF('StockBond Returns'!AD844=0,1,0)</f>
        <v>0</v>
      </c>
      <c r="O846">
        <f>IF( AND('StockBond Returns'!$AD844&lt;0,'StockBond Returns'!$AD844&gt;=-0.1),1,0)</f>
        <v>0</v>
      </c>
      <c r="P846">
        <f>IF( AND('StockBond Returns'!$AD844&lt;-0.1,'StockBond Returns'!$AD844&gt;=-0.2),1,0)</f>
        <v>0</v>
      </c>
      <c r="Q846">
        <f>IF( AND('StockBond Returns'!$AD844&lt;-0.2,'StockBond Returns'!$AD844&gt;=-0.3),1,0)</f>
        <v>1</v>
      </c>
      <c r="R846">
        <f>IF('StockBond Returns'!AD844&lt;-0.3,1,0)</f>
        <v>0</v>
      </c>
      <c r="S846" t="str">
        <f t="shared" ref="S846:W846" si="1688">IF(N846=1,$E846,"")</f>
        <v/>
      </c>
      <c r="T846" t="str">
        <f t="shared" si="1688"/>
        <v/>
      </c>
      <c r="U846" t="str">
        <f t="shared" si="1688"/>
        <v/>
      </c>
      <c r="V846" s="17">
        <f t="shared" ca="1" si="1688"/>
        <v>5.7152031280995594E-2</v>
      </c>
      <c r="W846" t="str">
        <f t="shared" si="1688"/>
        <v/>
      </c>
    </row>
    <row r="847" spans="1:23" ht="13" x14ac:dyDescent="0.15">
      <c r="A847">
        <f t="shared" si="30"/>
        <v>1</v>
      </c>
      <c r="B847">
        <f t="shared" si="31"/>
        <v>1941</v>
      </c>
      <c r="C847" s="149">
        <f t="shared" si="706"/>
        <v>15035</v>
      </c>
      <c r="D847" s="146">
        <f t="shared" si="9"/>
        <v>1940.9999999999363</v>
      </c>
      <c r="E847" s="147">
        <f ca="1">('StockBond Returns'!AA846+'StockBond Returns'!AC846-'Parameters &amp; Main Results'!$B$39)/'StockBond Returns'!AB846*12</f>
        <v>5.7665850016135251E-2</v>
      </c>
      <c r="F847" s="70">
        <f ca="1">'StockBond Returns'!AA846+'StockBond Returns'!AC846-'StockBond Returns'!AB846*'Distribution of Final Value'!$B$7</f>
        <v>2.9949129295654684</v>
      </c>
      <c r="G847" s="17">
        <f>1/'StockBond Returns'!M845</f>
        <v>7.1563809392956812E-2</v>
      </c>
      <c r="H847">
        <f t="shared" si="4"/>
        <v>1</v>
      </c>
      <c r="I847" s="64">
        <f t="shared" si="5"/>
        <v>0</v>
      </c>
      <c r="J847">
        <f t="shared" si="6"/>
        <v>0</v>
      </c>
      <c r="K847" s="17">
        <f t="shared" ref="K847:M847" ca="1" si="1689">IF(H847=1,$E847,"")</f>
        <v>5.7665850016135251E-2</v>
      </c>
      <c r="L847" t="str">
        <f t="shared" si="1689"/>
        <v/>
      </c>
      <c r="M847" t="str">
        <f t="shared" si="1689"/>
        <v/>
      </c>
      <c r="N847" s="148">
        <f>IF('StockBond Returns'!AD845=0,1,0)</f>
        <v>0</v>
      </c>
      <c r="O847">
        <f>IF( AND('StockBond Returns'!$AD845&lt;0,'StockBond Returns'!$AD845&gt;=-0.1),1,0)</f>
        <v>0</v>
      </c>
      <c r="P847">
        <f>IF( AND('StockBond Returns'!$AD845&lt;-0.1,'StockBond Returns'!$AD845&gt;=-0.2),1,0)</f>
        <v>0</v>
      </c>
      <c r="Q847">
        <f>IF( AND('StockBond Returns'!$AD845&lt;-0.2,'StockBond Returns'!$AD845&gt;=-0.3),1,0)</f>
        <v>1</v>
      </c>
      <c r="R847">
        <f>IF('StockBond Returns'!AD845&lt;-0.3,1,0)</f>
        <v>0</v>
      </c>
      <c r="S847" t="str">
        <f t="shared" ref="S847:W847" si="1690">IF(N847=1,$E847,"")</f>
        <v/>
      </c>
      <c r="T847" t="str">
        <f t="shared" si="1690"/>
        <v/>
      </c>
      <c r="U847" t="str">
        <f t="shared" si="1690"/>
        <v/>
      </c>
      <c r="V847" s="17">
        <f t="shared" ca="1" si="1690"/>
        <v>5.7665850016135251E-2</v>
      </c>
      <c r="W847" t="str">
        <f t="shared" si="1690"/>
        <v/>
      </c>
    </row>
    <row r="848" spans="1:23" ht="13" x14ac:dyDescent="0.15">
      <c r="A848">
        <f t="shared" si="30"/>
        <v>2</v>
      </c>
      <c r="B848">
        <f t="shared" si="31"/>
        <v>1941</v>
      </c>
      <c r="C848" s="149">
        <f t="shared" si="706"/>
        <v>15066</v>
      </c>
      <c r="D848" s="146">
        <f t="shared" si="9"/>
        <v>1941.0833333332696</v>
      </c>
      <c r="E848" s="147">
        <f ca="1">('StockBond Returns'!AA847+'StockBond Returns'!AC847-'Parameters &amp; Main Results'!$B$39)/'StockBond Returns'!AB847*12</f>
        <v>5.9705059617924675E-2</v>
      </c>
      <c r="F848" s="70">
        <f ca="1">'StockBond Returns'!AA847+'StockBond Returns'!AC847-'StockBond Returns'!AB847*'Distribution of Final Value'!$B$7</f>
        <v>3.3430849113313323</v>
      </c>
      <c r="G848" s="17">
        <f>1/'StockBond Returns'!M846</f>
        <v>7.5307258774346561E-2</v>
      </c>
      <c r="H848">
        <f t="shared" si="4"/>
        <v>1</v>
      </c>
      <c r="I848" s="64">
        <f t="shared" si="5"/>
        <v>0</v>
      </c>
      <c r="J848">
        <f t="shared" si="6"/>
        <v>0</v>
      </c>
      <c r="K848" s="17">
        <f t="shared" ref="K848:M848" ca="1" si="1691">IF(H848=1,$E848,"")</f>
        <v>5.9705059617924675E-2</v>
      </c>
      <c r="L848" t="str">
        <f t="shared" si="1691"/>
        <v/>
      </c>
      <c r="M848" t="str">
        <f t="shared" si="1691"/>
        <v/>
      </c>
      <c r="N848" s="148">
        <f>IF('StockBond Returns'!AD846=0,1,0)</f>
        <v>0</v>
      </c>
      <c r="O848">
        <f>IF( AND('StockBond Returns'!$AD846&lt;0,'StockBond Returns'!$AD846&gt;=-0.1),1,0)</f>
        <v>0</v>
      </c>
      <c r="P848">
        <f>IF( AND('StockBond Returns'!$AD846&lt;-0.1,'StockBond Returns'!$AD846&gt;=-0.2),1,0)</f>
        <v>0</v>
      </c>
      <c r="Q848">
        <f>IF( AND('StockBond Returns'!$AD846&lt;-0.2,'StockBond Returns'!$AD846&gt;=-0.3),1,0)</f>
        <v>0</v>
      </c>
      <c r="R848">
        <f>IF('StockBond Returns'!AD846&lt;-0.3,1,0)</f>
        <v>1</v>
      </c>
      <c r="S848" t="str">
        <f t="shared" ref="S848:W848" si="1692">IF(N848=1,$E848,"")</f>
        <v/>
      </c>
      <c r="T848" t="str">
        <f t="shared" si="1692"/>
        <v/>
      </c>
      <c r="U848" t="str">
        <f t="shared" si="1692"/>
        <v/>
      </c>
      <c r="V848" t="str">
        <f t="shared" si="1692"/>
        <v/>
      </c>
      <c r="W848" s="17">
        <f t="shared" ca="1" si="1692"/>
        <v>5.9705059617924675E-2</v>
      </c>
    </row>
    <row r="849" spans="1:23" ht="13" x14ac:dyDescent="0.15">
      <c r="A849">
        <f t="shared" si="30"/>
        <v>3</v>
      </c>
      <c r="B849">
        <f t="shared" si="31"/>
        <v>1941</v>
      </c>
      <c r="C849" s="149">
        <f t="shared" si="706"/>
        <v>15096</v>
      </c>
      <c r="D849" s="146">
        <f t="shared" si="9"/>
        <v>1941.1666666666029</v>
      </c>
      <c r="E849" s="147">
        <f ca="1">('StockBond Returns'!AA848+'StockBond Returns'!AC848-'Parameters &amp; Main Results'!$B$39)/'StockBond Returns'!AB848*12</f>
        <v>6.0477378633632423E-2</v>
      </c>
      <c r="F849" s="70">
        <f ca="1">'StockBond Returns'!AA848+'StockBond Returns'!AC848-'StockBond Returns'!AB848*'Distribution of Final Value'!$B$7</f>
        <v>3.7005063711898325</v>
      </c>
      <c r="G849" s="17">
        <f>1/'StockBond Returns'!M847</f>
        <v>7.6639094120144247E-2</v>
      </c>
      <c r="H849">
        <f t="shared" si="4"/>
        <v>1</v>
      </c>
      <c r="I849" s="64">
        <f t="shared" si="5"/>
        <v>0</v>
      </c>
      <c r="J849">
        <f t="shared" si="6"/>
        <v>0</v>
      </c>
      <c r="K849" s="17">
        <f t="shared" ref="K849:M849" ca="1" si="1693">IF(H849=1,$E849,"")</f>
        <v>6.0477378633632423E-2</v>
      </c>
      <c r="L849" t="str">
        <f t="shared" si="1693"/>
        <v/>
      </c>
      <c r="M849" t="str">
        <f t="shared" si="1693"/>
        <v/>
      </c>
      <c r="N849" s="148">
        <f>IF('StockBond Returns'!AD847=0,1,0)</f>
        <v>0</v>
      </c>
      <c r="O849">
        <f>IF( AND('StockBond Returns'!$AD847&lt;0,'StockBond Returns'!$AD847&gt;=-0.1),1,0)</f>
        <v>0</v>
      </c>
      <c r="P849">
        <f>IF( AND('StockBond Returns'!$AD847&lt;-0.1,'StockBond Returns'!$AD847&gt;=-0.2),1,0)</f>
        <v>0</v>
      </c>
      <c r="Q849">
        <f>IF( AND('StockBond Returns'!$AD847&lt;-0.2,'StockBond Returns'!$AD847&gt;=-0.3),1,0)</f>
        <v>0</v>
      </c>
      <c r="R849">
        <f>IF('StockBond Returns'!AD847&lt;-0.3,1,0)</f>
        <v>1</v>
      </c>
      <c r="S849" t="str">
        <f t="shared" ref="S849:W849" si="1694">IF(N849=1,$E849,"")</f>
        <v/>
      </c>
      <c r="T849" t="str">
        <f t="shared" si="1694"/>
        <v/>
      </c>
      <c r="U849" t="str">
        <f t="shared" si="1694"/>
        <v/>
      </c>
      <c r="V849" t="str">
        <f t="shared" si="1694"/>
        <v/>
      </c>
      <c r="W849" s="17">
        <f t="shared" ca="1" si="1694"/>
        <v>6.0477378633632423E-2</v>
      </c>
    </row>
    <row r="850" spans="1:23" ht="13" x14ac:dyDescent="0.15">
      <c r="A850">
        <f t="shared" si="30"/>
        <v>4</v>
      </c>
      <c r="B850">
        <f t="shared" si="31"/>
        <v>1941</v>
      </c>
      <c r="C850" s="149">
        <f t="shared" si="706"/>
        <v>15127</v>
      </c>
      <c r="D850" s="146">
        <f t="shared" si="9"/>
        <v>1941.2499999999361</v>
      </c>
      <c r="E850" s="147">
        <f ca="1">('StockBond Returns'!AA849+'StockBond Returns'!AC849-'Parameters &amp; Main Results'!$B$39)/'StockBond Returns'!AB849*12</f>
        <v>6.0581125317467274E-2</v>
      </c>
      <c r="F850" s="70">
        <f ca="1">'StockBond Returns'!AA849+'StockBond Returns'!AC849-'StockBond Returns'!AB849*'Distribution of Final Value'!$B$7</f>
        <v>3.924583602687072</v>
      </c>
      <c r="G850" s="17">
        <f>1/'StockBond Returns'!M848</f>
        <v>7.7091461100531819E-2</v>
      </c>
      <c r="H850">
        <f t="shared" si="4"/>
        <v>1</v>
      </c>
      <c r="I850" s="64">
        <f t="shared" si="5"/>
        <v>0</v>
      </c>
      <c r="J850">
        <f t="shared" si="6"/>
        <v>0</v>
      </c>
      <c r="K850" s="17">
        <f t="shared" ref="K850:M850" ca="1" si="1695">IF(H850=1,$E850,"")</f>
        <v>6.0581125317467274E-2</v>
      </c>
      <c r="L850" t="str">
        <f t="shared" si="1695"/>
        <v/>
      </c>
      <c r="M850" t="str">
        <f t="shared" si="1695"/>
        <v/>
      </c>
      <c r="N850" s="148">
        <f>IF('StockBond Returns'!AD848=0,1,0)</f>
        <v>0</v>
      </c>
      <c r="O850">
        <f>IF( AND('StockBond Returns'!$AD848&lt;0,'StockBond Returns'!$AD848&gt;=-0.1),1,0)</f>
        <v>0</v>
      </c>
      <c r="P850">
        <f>IF( AND('StockBond Returns'!$AD848&lt;-0.1,'StockBond Returns'!$AD848&gt;=-0.2),1,0)</f>
        <v>0</v>
      </c>
      <c r="Q850">
        <f>IF( AND('StockBond Returns'!$AD848&lt;-0.2,'StockBond Returns'!$AD848&gt;=-0.3),1,0)</f>
        <v>0</v>
      </c>
      <c r="R850">
        <f>IF('StockBond Returns'!AD848&lt;-0.3,1,0)</f>
        <v>1</v>
      </c>
      <c r="S850" t="str">
        <f t="shared" ref="S850:W850" si="1696">IF(N850=1,$E850,"")</f>
        <v/>
      </c>
      <c r="T850" t="str">
        <f t="shared" si="1696"/>
        <v/>
      </c>
      <c r="U850" t="str">
        <f t="shared" si="1696"/>
        <v/>
      </c>
      <c r="V850" t="str">
        <f t="shared" si="1696"/>
        <v/>
      </c>
      <c r="W850" s="17">
        <f t="shared" ca="1" si="1696"/>
        <v>6.0581125317467274E-2</v>
      </c>
    </row>
    <row r="851" spans="1:23" ht="13" x14ac:dyDescent="0.15">
      <c r="A851">
        <f t="shared" si="30"/>
        <v>5</v>
      </c>
      <c r="B851">
        <f t="shared" si="31"/>
        <v>1941</v>
      </c>
      <c r="C851" s="149">
        <f t="shared" si="706"/>
        <v>15157</v>
      </c>
      <c r="D851" s="146">
        <f t="shared" si="9"/>
        <v>1941.3333333332694</v>
      </c>
      <c r="E851" s="147">
        <f ca="1">('StockBond Returns'!AA850+'StockBond Returns'!AC850-'Parameters &amp; Main Results'!$B$39)/'StockBond Returns'!AB850*12</f>
        <v>6.3995979298545849E-2</v>
      </c>
      <c r="F851" s="70">
        <f ca="1">'StockBond Returns'!AA850+'StockBond Returns'!AC850-'StockBond Returns'!AB850*'Distribution of Final Value'!$B$7</f>
        <v>4.5381545430962431</v>
      </c>
      <c r="G851" s="17">
        <f>1/'StockBond Returns'!M849</f>
        <v>8.3217880659858717E-2</v>
      </c>
      <c r="H851">
        <f t="shared" si="4"/>
        <v>1</v>
      </c>
      <c r="I851" s="64">
        <f t="shared" si="5"/>
        <v>0</v>
      </c>
      <c r="J851">
        <f t="shared" si="6"/>
        <v>0</v>
      </c>
      <c r="K851" s="17">
        <f t="shared" ref="K851:M851" ca="1" si="1697">IF(H851=1,$E851,"")</f>
        <v>6.3995979298545849E-2</v>
      </c>
      <c r="L851" t="str">
        <f t="shared" si="1697"/>
        <v/>
      </c>
      <c r="M851" t="str">
        <f t="shared" si="1697"/>
        <v/>
      </c>
      <c r="N851" s="148">
        <f>IF('StockBond Returns'!AD849=0,1,0)</f>
        <v>0</v>
      </c>
      <c r="O851">
        <f>IF( AND('StockBond Returns'!$AD849&lt;0,'StockBond Returns'!$AD849&gt;=-0.1),1,0)</f>
        <v>0</v>
      </c>
      <c r="P851">
        <f>IF( AND('StockBond Returns'!$AD849&lt;-0.1,'StockBond Returns'!$AD849&gt;=-0.2),1,0)</f>
        <v>0</v>
      </c>
      <c r="Q851">
        <f>IF( AND('StockBond Returns'!$AD849&lt;-0.2,'StockBond Returns'!$AD849&gt;=-0.3),1,0)</f>
        <v>0</v>
      </c>
      <c r="R851">
        <f>IF('StockBond Returns'!AD849&lt;-0.3,1,0)</f>
        <v>1</v>
      </c>
      <c r="S851" t="str">
        <f t="shared" ref="S851:W851" si="1698">IF(N851=1,$E851,"")</f>
        <v/>
      </c>
      <c r="T851" t="str">
        <f t="shared" si="1698"/>
        <v/>
      </c>
      <c r="U851" t="str">
        <f t="shared" si="1698"/>
        <v/>
      </c>
      <c r="V851" t="str">
        <f t="shared" si="1698"/>
        <v/>
      </c>
      <c r="W851" s="17">
        <f t="shared" ca="1" si="1698"/>
        <v>6.3995979298545849E-2</v>
      </c>
    </row>
    <row r="852" spans="1:23" ht="13" x14ac:dyDescent="0.15">
      <c r="A852">
        <f t="shared" si="30"/>
        <v>6</v>
      </c>
      <c r="B852">
        <f t="shared" si="31"/>
        <v>1941</v>
      </c>
      <c r="C852" s="149">
        <f t="shared" si="706"/>
        <v>15188</v>
      </c>
      <c r="D852" s="146">
        <f t="shared" si="9"/>
        <v>1941.4166666666026</v>
      </c>
      <c r="E852" s="147">
        <f ca="1">('StockBond Returns'!AA851+'StockBond Returns'!AC851-'Parameters &amp; Main Results'!$B$39)/'StockBond Returns'!AB851*12</f>
        <v>6.4324944641620613E-2</v>
      </c>
      <c r="F852" s="70">
        <f ca="1">'StockBond Returns'!AA851+'StockBond Returns'!AC851-'StockBond Returns'!AB851*'Distribution of Final Value'!$B$7</f>
        <v>4.7117928621239935</v>
      </c>
      <c r="G852" s="17">
        <f>1/'StockBond Returns'!M850</f>
        <v>8.3830494552235069E-2</v>
      </c>
      <c r="H852">
        <f t="shared" si="4"/>
        <v>1</v>
      </c>
      <c r="I852" s="64">
        <f t="shared" si="5"/>
        <v>0</v>
      </c>
      <c r="J852">
        <f t="shared" si="6"/>
        <v>0</v>
      </c>
      <c r="K852" s="17">
        <f t="shared" ref="K852:M852" ca="1" si="1699">IF(H852=1,$E852,"")</f>
        <v>6.4324944641620613E-2</v>
      </c>
      <c r="L852" t="str">
        <f t="shared" si="1699"/>
        <v/>
      </c>
      <c r="M852" t="str">
        <f t="shared" si="1699"/>
        <v/>
      </c>
      <c r="N852" s="148">
        <f>IF('StockBond Returns'!AD850=0,1,0)</f>
        <v>0</v>
      </c>
      <c r="O852">
        <f>IF( AND('StockBond Returns'!$AD850&lt;0,'StockBond Returns'!$AD850&gt;=-0.1),1,0)</f>
        <v>0</v>
      </c>
      <c r="P852">
        <f>IF( AND('StockBond Returns'!$AD850&lt;-0.1,'StockBond Returns'!$AD850&gt;=-0.2),1,0)</f>
        <v>0</v>
      </c>
      <c r="Q852">
        <f>IF( AND('StockBond Returns'!$AD850&lt;-0.2,'StockBond Returns'!$AD850&gt;=-0.3),1,0)</f>
        <v>0</v>
      </c>
      <c r="R852">
        <f>IF('StockBond Returns'!AD850&lt;-0.3,1,0)</f>
        <v>1</v>
      </c>
      <c r="S852" t="str">
        <f t="shared" ref="S852:W852" si="1700">IF(N852=1,$E852,"")</f>
        <v/>
      </c>
      <c r="T852" t="str">
        <f t="shared" si="1700"/>
        <v/>
      </c>
      <c r="U852" t="str">
        <f t="shared" si="1700"/>
        <v/>
      </c>
      <c r="V852" t="str">
        <f t="shared" si="1700"/>
        <v/>
      </c>
      <c r="W852" s="17">
        <f t="shared" ca="1" si="1700"/>
        <v>6.4324944641620613E-2</v>
      </c>
    </row>
    <row r="853" spans="1:23" ht="13" x14ac:dyDescent="0.15">
      <c r="A853">
        <f t="shared" si="30"/>
        <v>7</v>
      </c>
      <c r="B853">
        <f t="shared" si="31"/>
        <v>1941</v>
      </c>
      <c r="C853" s="149">
        <f t="shared" si="706"/>
        <v>15219</v>
      </c>
      <c r="D853" s="146">
        <f t="shared" si="9"/>
        <v>1941.4999999999359</v>
      </c>
      <c r="E853" s="147">
        <f ca="1">('StockBond Returns'!AA852+'StockBond Returns'!AC852-'Parameters &amp; Main Results'!$B$39)/'StockBond Returns'!AB852*12</f>
        <v>6.3019313724274467E-2</v>
      </c>
      <c r="F853" s="70">
        <f ca="1">'StockBond Returns'!AA852+'StockBond Returns'!AC852-'StockBond Returns'!AB852*'Distribution of Final Value'!$B$7</f>
        <v>4.5257553261766592</v>
      </c>
      <c r="G853" s="17">
        <f>1/'StockBond Returns'!M851</f>
        <v>8.1465688500867231E-2</v>
      </c>
      <c r="H853">
        <f t="shared" si="4"/>
        <v>1</v>
      </c>
      <c r="I853" s="64">
        <f t="shared" si="5"/>
        <v>0</v>
      </c>
      <c r="J853">
        <f t="shared" si="6"/>
        <v>0</v>
      </c>
      <c r="K853" s="17">
        <f t="shared" ref="K853:M853" ca="1" si="1701">IF(H853=1,$E853,"")</f>
        <v>6.3019313724274467E-2</v>
      </c>
      <c r="L853" t="str">
        <f t="shared" si="1701"/>
        <v/>
      </c>
      <c r="M853" t="str">
        <f t="shared" si="1701"/>
        <v/>
      </c>
      <c r="N853" s="148">
        <f>IF('StockBond Returns'!AD851=0,1,0)</f>
        <v>0</v>
      </c>
      <c r="O853">
        <f>IF( AND('StockBond Returns'!$AD851&lt;0,'StockBond Returns'!$AD851&gt;=-0.1),1,0)</f>
        <v>0</v>
      </c>
      <c r="P853">
        <f>IF( AND('StockBond Returns'!$AD851&lt;-0.1,'StockBond Returns'!$AD851&gt;=-0.2),1,0)</f>
        <v>0</v>
      </c>
      <c r="Q853">
        <f>IF( AND('StockBond Returns'!$AD851&lt;-0.2,'StockBond Returns'!$AD851&gt;=-0.3),1,0)</f>
        <v>0</v>
      </c>
      <c r="R853">
        <f>IF('StockBond Returns'!AD851&lt;-0.3,1,0)</f>
        <v>1</v>
      </c>
      <c r="S853" t="str">
        <f t="shared" ref="S853:W853" si="1702">IF(N853=1,$E853,"")</f>
        <v/>
      </c>
      <c r="T853" t="str">
        <f t="shared" si="1702"/>
        <v/>
      </c>
      <c r="U853" t="str">
        <f t="shared" si="1702"/>
        <v/>
      </c>
      <c r="V853" t="str">
        <f t="shared" si="1702"/>
        <v/>
      </c>
      <c r="W853" s="17">
        <f t="shared" ca="1" si="1702"/>
        <v>6.3019313724274467E-2</v>
      </c>
    </row>
    <row r="854" spans="1:23" ht="13" x14ac:dyDescent="0.15">
      <c r="A854">
        <f t="shared" si="30"/>
        <v>8</v>
      </c>
      <c r="B854">
        <f t="shared" si="31"/>
        <v>1941</v>
      </c>
      <c r="C854" s="149">
        <f t="shared" si="706"/>
        <v>15249</v>
      </c>
      <c r="D854" s="146">
        <f t="shared" si="9"/>
        <v>1941.5833333332691</v>
      </c>
      <c r="E854" s="147">
        <f ca="1">('StockBond Returns'!AA853+'StockBond Returns'!AC853-'Parameters &amp; Main Results'!$B$39)/'StockBond Returns'!AB853*12</f>
        <v>6.0417545838649694E-2</v>
      </c>
      <c r="F854" s="70">
        <f ca="1">'StockBond Returns'!AA853+'StockBond Returns'!AC853-'StockBond Returns'!AB853*'Distribution of Final Value'!$B$7</f>
        <v>3.8360684781669665</v>
      </c>
      <c r="G854" s="17">
        <f>1/'StockBond Returns'!M852</f>
        <v>7.747746111507528E-2</v>
      </c>
      <c r="H854">
        <f t="shared" si="4"/>
        <v>1</v>
      </c>
      <c r="I854" s="64">
        <f t="shared" si="5"/>
        <v>0</v>
      </c>
      <c r="J854">
        <f t="shared" si="6"/>
        <v>0</v>
      </c>
      <c r="K854" s="17">
        <f t="shared" ref="K854:M854" ca="1" si="1703">IF(H854=1,$E854,"")</f>
        <v>6.0417545838649694E-2</v>
      </c>
      <c r="L854" t="str">
        <f t="shared" si="1703"/>
        <v/>
      </c>
      <c r="M854" t="str">
        <f t="shared" si="1703"/>
        <v/>
      </c>
      <c r="N854" s="148">
        <f>IF('StockBond Returns'!AD852=0,1,0)</f>
        <v>0</v>
      </c>
      <c r="O854">
        <f>IF( AND('StockBond Returns'!$AD852&lt;0,'StockBond Returns'!$AD852&gt;=-0.1),1,0)</f>
        <v>0</v>
      </c>
      <c r="P854">
        <f>IF( AND('StockBond Returns'!$AD852&lt;-0.1,'StockBond Returns'!$AD852&gt;=-0.2),1,0)</f>
        <v>0</v>
      </c>
      <c r="Q854">
        <f>IF( AND('StockBond Returns'!$AD852&lt;-0.2,'StockBond Returns'!$AD852&gt;=-0.3),1,0)</f>
        <v>1</v>
      </c>
      <c r="R854">
        <f>IF('StockBond Returns'!AD852&lt;-0.3,1,0)</f>
        <v>0</v>
      </c>
      <c r="S854" t="str">
        <f t="shared" ref="S854:W854" si="1704">IF(N854=1,$E854,"")</f>
        <v/>
      </c>
      <c r="T854" t="str">
        <f t="shared" si="1704"/>
        <v/>
      </c>
      <c r="U854" t="str">
        <f t="shared" si="1704"/>
        <v/>
      </c>
      <c r="V854" s="17">
        <f t="shared" ca="1" si="1704"/>
        <v>6.0417545838649694E-2</v>
      </c>
      <c r="W854" t="str">
        <f t="shared" si="1704"/>
        <v/>
      </c>
    </row>
    <row r="855" spans="1:23" ht="13" x14ac:dyDescent="0.15">
      <c r="A855">
        <f t="shared" si="30"/>
        <v>9</v>
      </c>
      <c r="B855">
        <f t="shared" si="31"/>
        <v>1941</v>
      </c>
      <c r="C855" s="149">
        <f t="shared" si="706"/>
        <v>15280</v>
      </c>
      <c r="D855" s="146">
        <f t="shared" si="9"/>
        <v>1941.6666666666024</v>
      </c>
      <c r="E855" s="147">
        <f ca="1">('StockBond Returns'!AA854+'StockBond Returns'!AC854-'Parameters &amp; Main Results'!$B$39)/'StockBond Returns'!AB854*12</f>
        <v>6.1715644250187801E-2</v>
      </c>
      <c r="F855" s="70">
        <f ca="1">'StockBond Returns'!AA854+'StockBond Returns'!AC854-'StockBond Returns'!AB854*'Distribution of Final Value'!$B$7</f>
        <v>4.3253669505899115</v>
      </c>
      <c r="G855" s="17">
        <f>1/'StockBond Returns'!M853</f>
        <v>7.9227609967049153E-2</v>
      </c>
      <c r="H855">
        <f t="shared" si="4"/>
        <v>1</v>
      </c>
      <c r="I855" s="64">
        <f t="shared" si="5"/>
        <v>0</v>
      </c>
      <c r="J855">
        <f t="shared" si="6"/>
        <v>0</v>
      </c>
      <c r="K855" s="17">
        <f t="shared" ref="K855:M855" ca="1" si="1705">IF(H855=1,$E855,"")</f>
        <v>6.1715644250187801E-2</v>
      </c>
      <c r="L855" t="str">
        <f t="shared" si="1705"/>
        <v/>
      </c>
      <c r="M855" t="str">
        <f t="shared" si="1705"/>
        <v/>
      </c>
      <c r="N855" s="148">
        <f>IF('StockBond Returns'!AD853=0,1,0)</f>
        <v>0</v>
      </c>
      <c r="O855">
        <f>IF( AND('StockBond Returns'!$AD853&lt;0,'StockBond Returns'!$AD853&gt;=-0.1),1,0)</f>
        <v>0</v>
      </c>
      <c r="P855">
        <f>IF( AND('StockBond Returns'!$AD853&lt;-0.1,'StockBond Returns'!$AD853&gt;=-0.2),1,0)</f>
        <v>0</v>
      </c>
      <c r="Q855">
        <f>IF( AND('StockBond Returns'!$AD853&lt;-0.2,'StockBond Returns'!$AD853&gt;=-0.3),1,0)</f>
        <v>0</v>
      </c>
      <c r="R855">
        <f>IF('StockBond Returns'!AD853&lt;-0.3,1,0)</f>
        <v>1</v>
      </c>
      <c r="S855" t="str">
        <f t="shared" ref="S855:W855" si="1706">IF(N855=1,$E855,"")</f>
        <v/>
      </c>
      <c r="T855" t="str">
        <f t="shared" si="1706"/>
        <v/>
      </c>
      <c r="U855" t="str">
        <f t="shared" si="1706"/>
        <v/>
      </c>
      <c r="V855" t="str">
        <f t="shared" si="1706"/>
        <v/>
      </c>
      <c r="W855" s="17">
        <f t="shared" ca="1" si="1706"/>
        <v>6.1715644250187801E-2</v>
      </c>
    </row>
    <row r="856" spans="1:23" ht="13" x14ac:dyDescent="0.15">
      <c r="A856">
        <f t="shared" si="30"/>
        <v>10</v>
      </c>
      <c r="B856">
        <f t="shared" si="31"/>
        <v>1941</v>
      </c>
      <c r="C856" s="149">
        <f t="shared" si="706"/>
        <v>15310</v>
      </c>
      <c r="D856" s="146">
        <f t="shared" si="9"/>
        <v>1941.7499999999357</v>
      </c>
      <c r="E856" s="147">
        <f ca="1">('StockBond Returns'!AA855+'StockBond Returns'!AC855-'Parameters &amp; Main Results'!$B$39)/'StockBond Returns'!AB855*12</f>
        <v>6.3030075261308507E-2</v>
      </c>
      <c r="F856" s="70">
        <f ca="1">'StockBond Returns'!AA855+'StockBond Returns'!AC855-'StockBond Returns'!AB855*'Distribution of Final Value'!$B$7</f>
        <v>4.2624597001428546</v>
      </c>
      <c r="G856" s="17">
        <f>1/'StockBond Returns'!M854</f>
        <v>8.1742352165300181E-2</v>
      </c>
      <c r="H856">
        <f t="shared" si="4"/>
        <v>1</v>
      </c>
      <c r="I856" s="64">
        <f t="shared" si="5"/>
        <v>0</v>
      </c>
      <c r="J856">
        <f t="shared" si="6"/>
        <v>0</v>
      </c>
      <c r="K856" s="17">
        <f t="shared" ref="K856:M856" ca="1" si="1707">IF(H856=1,$E856,"")</f>
        <v>6.3030075261308507E-2</v>
      </c>
      <c r="L856" t="str">
        <f t="shared" si="1707"/>
        <v/>
      </c>
      <c r="M856" t="str">
        <f t="shared" si="1707"/>
        <v/>
      </c>
      <c r="N856" s="148">
        <f>IF('StockBond Returns'!AD854=0,1,0)</f>
        <v>0</v>
      </c>
      <c r="O856">
        <f>IF( AND('StockBond Returns'!$AD854&lt;0,'StockBond Returns'!$AD854&gt;=-0.1),1,0)</f>
        <v>0</v>
      </c>
      <c r="P856">
        <f>IF( AND('StockBond Returns'!$AD854&lt;-0.1,'StockBond Returns'!$AD854&gt;=-0.2),1,0)</f>
        <v>0</v>
      </c>
      <c r="Q856">
        <f>IF( AND('StockBond Returns'!$AD854&lt;-0.2,'StockBond Returns'!$AD854&gt;=-0.3),1,0)</f>
        <v>0</v>
      </c>
      <c r="R856">
        <f>IF('StockBond Returns'!AD854&lt;-0.3,1,0)</f>
        <v>1</v>
      </c>
      <c r="S856" t="str">
        <f t="shared" ref="S856:W856" si="1708">IF(N856=1,$E856,"")</f>
        <v/>
      </c>
      <c r="T856" t="str">
        <f t="shared" si="1708"/>
        <v/>
      </c>
      <c r="U856" t="str">
        <f t="shared" si="1708"/>
        <v/>
      </c>
      <c r="V856" t="str">
        <f t="shared" si="1708"/>
        <v/>
      </c>
      <c r="W856" s="17">
        <f t="shared" ca="1" si="1708"/>
        <v>6.3030075261308507E-2</v>
      </c>
    </row>
    <row r="857" spans="1:23" ht="13" x14ac:dyDescent="0.15">
      <c r="A857">
        <f t="shared" si="30"/>
        <v>11</v>
      </c>
      <c r="B857">
        <f t="shared" si="31"/>
        <v>1941</v>
      </c>
      <c r="C857" s="149">
        <f t="shared" si="706"/>
        <v>15341</v>
      </c>
      <c r="D857" s="146">
        <f t="shared" si="9"/>
        <v>1941.8333333332689</v>
      </c>
      <c r="E857" s="147">
        <f ca="1">('StockBond Returns'!AA856+'StockBond Returns'!AC856-'Parameters &amp; Main Results'!$B$39)/'StockBond Returns'!AB856*12</f>
        <v>6.7225327942079111E-2</v>
      </c>
      <c r="F857" s="70">
        <f ca="1">'StockBond Returns'!AA856+'StockBond Returns'!AC856-'StockBond Returns'!AB856*'Distribution of Final Value'!$B$7</f>
        <v>5.2239721118436595</v>
      </c>
      <c r="G857" s="17">
        <f>1/'StockBond Returns'!M855</f>
        <v>8.9289666469576395E-2</v>
      </c>
      <c r="H857">
        <f t="shared" si="4"/>
        <v>1</v>
      </c>
      <c r="I857" s="64">
        <f t="shared" si="5"/>
        <v>0</v>
      </c>
      <c r="J857">
        <f t="shared" si="6"/>
        <v>0</v>
      </c>
      <c r="K857" s="17">
        <f t="shared" ref="K857:M857" ca="1" si="1709">IF(H857=1,$E857,"")</f>
        <v>6.7225327942079111E-2</v>
      </c>
      <c r="L857" t="str">
        <f t="shared" si="1709"/>
        <v/>
      </c>
      <c r="M857" t="str">
        <f t="shared" si="1709"/>
        <v/>
      </c>
      <c r="N857" s="148">
        <f>IF('StockBond Returns'!AD855=0,1,0)</f>
        <v>0</v>
      </c>
      <c r="O857">
        <f>IF( AND('StockBond Returns'!$AD855&lt;0,'StockBond Returns'!$AD855&gt;=-0.1),1,0)</f>
        <v>0</v>
      </c>
      <c r="P857">
        <f>IF( AND('StockBond Returns'!$AD855&lt;-0.1,'StockBond Returns'!$AD855&gt;=-0.2),1,0)</f>
        <v>0</v>
      </c>
      <c r="Q857">
        <f>IF( AND('StockBond Returns'!$AD855&lt;-0.2,'StockBond Returns'!$AD855&gt;=-0.3),1,0)</f>
        <v>0</v>
      </c>
      <c r="R857">
        <f>IF('StockBond Returns'!AD855&lt;-0.3,1,0)</f>
        <v>1</v>
      </c>
      <c r="S857" t="str">
        <f t="shared" ref="S857:W857" si="1710">IF(N857=1,$E857,"")</f>
        <v/>
      </c>
      <c r="T857" t="str">
        <f t="shared" si="1710"/>
        <v/>
      </c>
      <c r="U857" t="str">
        <f t="shared" si="1710"/>
        <v/>
      </c>
      <c r="V857" t="str">
        <f t="shared" si="1710"/>
        <v/>
      </c>
      <c r="W857" s="17">
        <f t="shared" ca="1" si="1710"/>
        <v>6.7225327942079111E-2</v>
      </c>
    </row>
    <row r="858" spans="1:23" ht="13" x14ac:dyDescent="0.15">
      <c r="A858">
        <f t="shared" si="30"/>
        <v>12</v>
      </c>
      <c r="B858">
        <f t="shared" si="31"/>
        <v>1941</v>
      </c>
      <c r="C858" s="149">
        <f t="shared" si="706"/>
        <v>15372</v>
      </c>
      <c r="D858" s="146">
        <f t="shared" si="9"/>
        <v>1941.9166666666022</v>
      </c>
      <c r="E858" s="147">
        <f ca="1">('StockBond Returns'!AA857+'StockBond Returns'!AC857-'Parameters &amp; Main Results'!$B$39)/'StockBond Returns'!AB857*12</f>
        <v>6.9944525869344173E-2</v>
      </c>
      <c r="F858" s="70">
        <f ca="1">'StockBond Returns'!AA857+'StockBond Returns'!AC857-'StockBond Returns'!AB857*'Distribution of Final Value'!$B$7</f>
        <v>5.8228895246899137</v>
      </c>
      <c r="G858" s="17">
        <f>1/'StockBond Returns'!M856</f>
        <v>9.4697149944385786E-2</v>
      </c>
      <c r="H858">
        <f t="shared" si="4"/>
        <v>1</v>
      </c>
      <c r="I858" s="64">
        <f t="shared" si="5"/>
        <v>0</v>
      </c>
      <c r="J858">
        <f t="shared" si="6"/>
        <v>0</v>
      </c>
      <c r="K858" s="17">
        <f t="shared" ref="K858:M858" ca="1" si="1711">IF(H858=1,$E858,"")</f>
        <v>6.9944525869344173E-2</v>
      </c>
      <c r="L858" t="str">
        <f t="shared" si="1711"/>
        <v/>
      </c>
      <c r="M858" t="str">
        <f t="shared" si="1711"/>
        <v/>
      </c>
      <c r="N858" s="148">
        <f>IF('StockBond Returns'!AD856=0,1,0)</f>
        <v>0</v>
      </c>
      <c r="O858">
        <f>IF( AND('StockBond Returns'!$AD856&lt;0,'StockBond Returns'!$AD856&gt;=-0.1),1,0)</f>
        <v>0</v>
      </c>
      <c r="P858">
        <f>IF( AND('StockBond Returns'!$AD856&lt;-0.1,'StockBond Returns'!$AD856&gt;=-0.2),1,0)</f>
        <v>0</v>
      </c>
      <c r="Q858">
        <f>IF( AND('StockBond Returns'!$AD856&lt;-0.2,'StockBond Returns'!$AD856&gt;=-0.3),1,0)</f>
        <v>0</v>
      </c>
      <c r="R858">
        <f>IF('StockBond Returns'!AD856&lt;-0.3,1,0)</f>
        <v>1</v>
      </c>
      <c r="S858" t="str">
        <f t="shared" ref="S858:W858" si="1712">IF(N858=1,$E858,"")</f>
        <v/>
      </c>
      <c r="T858" t="str">
        <f t="shared" si="1712"/>
        <v/>
      </c>
      <c r="U858" t="str">
        <f t="shared" si="1712"/>
        <v/>
      </c>
      <c r="V858" t="str">
        <f t="shared" si="1712"/>
        <v/>
      </c>
      <c r="W858" s="17">
        <f t="shared" ca="1" si="1712"/>
        <v>6.9944525869344173E-2</v>
      </c>
    </row>
    <row r="859" spans="1:23" ht="13" x14ac:dyDescent="0.15">
      <c r="A859">
        <f t="shared" si="30"/>
        <v>1</v>
      </c>
      <c r="B859">
        <f t="shared" si="31"/>
        <v>1942</v>
      </c>
      <c r="C859" s="149">
        <f t="shared" si="706"/>
        <v>15400</v>
      </c>
      <c r="D859" s="146">
        <f t="shared" si="9"/>
        <v>1941.9999999999354</v>
      </c>
      <c r="E859" s="147">
        <f ca="1">('StockBond Returns'!AA858+'StockBond Returns'!AC858-'Parameters &amp; Main Results'!$B$39)/'StockBond Returns'!AB858*12</f>
        <v>7.3155631725635092E-2</v>
      </c>
      <c r="F859" s="70">
        <f ca="1">'StockBond Returns'!AA858+'StockBond Returns'!AC858-'StockBond Returns'!AB858*'Distribution of Final Value'!$B$7</f>
        <v>6.2682924512783718</v>
      </c>
      <c r="G859" s="17">
        <f>1/'StockBond Returns'!M857</f>
        <v>9.9937809001271943E-2</v>
      </c>
      <c r="H859">
        <f t="shared" si="4"/>
        <v>1</v>
      </c>
      <c r="I859" s="64">
        <f t="shared" si="5"/>
        <v>0</v>
      </c>
      <c r="J859">
        <f t="shared" si="6"/>
        <v>0</v>
      </c>
      <c r="K859" s="17">
        <f t="shared" ref="K859:M859" ca="1" si="1713">IF(H859=1,$E859,"")</f>
        <v>7.3155631725635092E-2</v>
      </c>
      <c r="L859" t="str">
        <f t="shared" si="1713"/>
        <v/>
      </c>
      <c r="M859" t="str">
        <f t="shared" si="1713"/>
        <v/>
      </c>
      <c r="N859" s="148">
        <f>IF('StockBond Returns'!AD857=0,1,0)</f>
        <v>0</v>
      </c>
      <c r="O859">
        <f>IF( AND('StockBond Returns'!$AD857&lt;0,'StockBond Returns'!$AD857&gt;=-0.1),1,0)</f>
        <v>0</v>
      </c>
      <c r="P859">
        <f>IF( AND('StockBond Returns'!$AD857&lt;-0.1,'StockBond Returns'!$AD857&gt;=-0.2),1,0)</f>
        <v>0</v>
      </c>
      <c r="Q859">
        <f>IF( AND('StockBond Returns'!$AD857&lt;-0.2,'StockBond Returns'!$AD857&gt;=-0.3),1,0)</f>
        <v>0</v>
      </c>
      <c r="R859">
        <f>IF('StockBond Returns'!AD857&lt;-0.3,1,0)</f>
        <v>1</v>
      </c>
      <c r="S859" t="str">
        <f t="shared" ref="S859:W859" si="1714">IF(N859=1,$E859,"")</f>
        <v/>
      </c>
      <c r="T859" t="str">
        <f t="shared" si="1714"/>
        <v/>
      </c>
      <c r="U859" t="str">
        <f t="shared" si="1714"/>
        <v/>
      </c>
      <c r="V859" t="str">
        <f t="shared" si="1714"/>
        <v/>
      </c>
      <c r="W859" s="17">
        <f t="shared" ca="1" si="1714"/>
        <v>7.3155631725635092E-2</v>
      </c>
    </row>
    <row r="860" spans="1:23" ht="13" x14ac:dyDescent="0.15">
      <c r="A860">
        <f t="shared" si="30"/>
        <v>2</v>
      </c>
      <c r="B860">
        <f t="shared" si="31"/>
        <v>1942</v>
      </c>
      <c r="C860" s="149">
        <f t="shared" si="706"/>
        <v>15431</v>
      </c>
      <c r="D860" s="146">
        <f t="shared" si="9"/>
        <v>1942.0833333332687</v>
      </c>
      <c r="E860" s="147">
        <f ca="1">('StockBond Returns'!AA859+'StockBond Returns'!AC859-'Parameters &amp; Main Results'!$B$39)/'StockBond Returns'!AB859*12</f>
        <v>7.336318921739457E-2</v>
      </c>
      <c r="F860" s="70">
        <f ca="1">'StockBond Returns'!AA859+'StockBond Returns'!AC859-'StockBond Returns'!AB859*'Distribution of Final Value'!$B$7</f>
        <v>6.8925098918402341</v>
      </c>
      <c r="G860" s="17">
        <f>1/'StockBond Returns'!M858</f>
        <v>0.1003417490463312</v>
      </c>
      <c r="H860">
        <f t="shared" si="4"/>
        <v>1</v>
      </c>
      <c r="I860" s="64">
        <f t="shared" si="5"/>
        <v>0</v>
      </c>
      <c r="J860">
        <f t="shared" si="6"/>
        <v>0</v>
      </c>
      <c r="K860" s="17">
        <f t="shared" ref="K860:M860" ca="1" si="1715">IF(H860=1,$E860,"")</f>
        <v>7.336318921739457E-2</v>
      </c>
      <c r="L860" t="str">
        <f t="shared" si="1715"/>
        <v/>
      </c>
      <c r="M860" t="str">
        <f t="shared" si="1715"/>
        <v/>
      </c>
      <c r="N860" s="148">
        <f>IF('StockBond Returns'!AD858=0,1,0)</f>
        <v>0</v>
      </c>
      <c r="O860">
        <f>IF( AND('StockBond Returns'!$AD858&lt;0,'StockBond Returns'!$AD858&gt;=-0.1),1,0)</f>
        <v>0</v>
      </c>
      <c r="P860">
        <f>IF( AND('StockBond Returns'!$AD858&lt;-0.1,'StockBond Returns'!$AD858&gt;=-0.2),1,0)</f>
        <v>0</v>
      </c>
      <c r="Q860">
        <f>IF( AND('StockBond Returns'!$AD858&lt;-0.2,'StockBond Returns'!$AD858&gt;=-0.3),1,0)</f>
        <v>0</v>
      </c>
      <c r="R860">
        <f>IF('StockBond Returns'!AD858&lt;-0.3,1,0)</f>
        <v>1</v>
      </c>
      <c r="S860" t="str">
        <f t="shared" ref="S860:W860" si="1716">IF(N860=1,$E860,"")</f>
        <v/>
      </c>
      <c r="T860" t="str">
        <f t="shared" si="1716"/>
        <v/>
      </c>
      <c r="U860" t="str">
        <f t="shared" si="1716"/>
        <v/>
      </c>
      <c r="V860" t="str">
        <f t="shared" si="1716"/>
        <v/>
      </c>
      <c r="W860" s="17">
        <f t="shared" ca="1" si="1716"/>
        <v>7.336318921739457E-2</v>
      </c>
    </row>
    <row r="861" spans="1:23" ht="13" x14ac:dyDescent="0.15">
      <c r="A861">
        <f t="shared" si="30"/>
        <v>3</v>
      </c>
      <c r="B861">
        <f t="shared" si="31"/>
        <v>1942</v>
      </c>
      <c r="C861" s="149">
        <f t="shared" si="706"/>
        <v>15461</v>
      </c>
      <c r="D861" s="146">
        <f t="shared" si="9"/>
        <v>1942.1666666666019</v>
      </c>
      <c r="E861" s="147">
        <f ca="1">('StockBond Returns'!AA860+'StockBond Returns'!AC860-'Parameters &amp; Main Results'!$B$39)/'StockBond Returns'!AB860*12</f>
        <v>7.576403488346295E-2</v>
      </c>
      <c r="F861" s="70">
        <f ca="1">'StockBond Returns'!AA860+'StockBond Returns'!AC860-'StockBond Returns'!AB860*'Distribution of Final Value'!$B$7</f>
        <v>7.5427159203111458</v>
      </c>
      <c r="G861" s="17">
        <f>1/'StockBond Returns'!M859</f>
        <v>0.1047563244124569</v>
      </c>
      <c r="H861">
        <f t="shared" si="4"/>
        <v>1</v>
      </c>
      <c r="I861" s="64">
        <f t="shared" si="5"/>
        <v>0</v>
      </c>
      <c r="J861">
        <f t="shared" si="6"/>
        <v>0</v>
      </c>
      <c r="K861" s="17">
        <f t="shared" ref="K861:M861" ca="1" si="1717">IF(H861=1,$E861,"")</f>
        <v>7.576403488346295E-2</v>
      </c>
      <c r="L861" t="str">
        <f t="shared" si="1717"/>
        <v/>
      </c>
      <c r="M861" t="str">
        <f t="shared" si="1717"/>
        <v/>
      </c>
      <c r="N861" s="148">
        <f>IF('StockBond Returns'!AD859=0,1,0)</f>
        <v>0</v>
      </c>
      <c r="O861">
        <f>IF( AND('StockBond Returns'!$AD859&lt;0,'StockBond Returns'!$AD859&gt;=-0.1),1,0)</f>
        <v>0</v>
      </c>
      <c r="P861">
        <f>IF( AND('StockBond Returns'!$AD859&lt;-0.1,'StockBond Returns'!$AD859&gt;=-0.2),1,0)</f>
        <v>0</v>
      </c>
      <c r="Q861">
        <f>IF( AND('StockBond Returns'!$AD859&lt;-0.2,'StockBond Returns'!$AD859&gt;=-0.3),1,0)</f>
        <v>0</v>
      </c>
      <c r="R861">
        <f>IF('StockBond Returns'!AD859&lt;-0.3,1,0)</f>
        <v>1</v>
      </c>
      <c r="S861" t="str">
        <f t="shared" ref="S861:W861" si="1718">IF(N861=1,$E861,"")</f>
        <v/>
      </c>
      <c r="T861" t="str">
        <f t="shared" si="1718"/>
        <v/>
      </c>
      <c r="U861" t="str">
        <f t="shared" si="1718"/>
        <v/>
      </c>
      <c r="V861" t="str">
        <f t="shared" si="1718"/>
        <v/>
      </c>
      <c r="W861" s="17">
        <f t="shared" ca="1" si="1718"/>
        <v>7.576403488346295E-2</v>
      </c>
    </row>
    <row r="862" spans="1:23" ht="13" x14ac:dyDescent="0.15">
      <c r="A862">
        <f t="shared" si="30"/>
        <v>4</v>
      </c>
      <c r="B862">
        <f t="shared" si="31"/>
        <v>1942</v>
      </c>
      <c r="C862" s="149">
        <f t="shared" si="706"/>
        <v>15492</v>
      </c>
      <c r="D862" s="146">
        <f t="shared" si="9"/>
        <v>1942.2499999999352</v>
      </c>
      <c r="E862" s="147">
        <f ca="1">('StockBond Returns'!AA861+'StockBond Returns'!AC861-'Parameters &amp; Main Results'!$B$39)/'StockBond Returns'!AB861*12</f>
        <v>8.0305210928790005E-2</v>
      </c>
      <c r="F862" s="70">
        <f ca="1">'StockBond Returns'!AA861+'StockBond Returns'!AC861-'StockBond Returns'!AB861*'Distribution of Final Value'!$B$7</f>
        <v>8.5899258013133863</v>
      </c>
      <c r="G862" s="17">
        <f>1/'StockBond Returns'!M860</f>
        <v>0.11342608919647988</v>
      </c>
      <c r="H862">
        <f t="shared" si="4"/>
        <v>1</v>
      </c>
      <c r="I862" s="64">
        <f t="shared" si="5"/>
        <v>0</v>
      </c>
      <c r="J862">
        <f t="shared" si="6"/>
        <v>0</v>
      </c>
      <c r="K862" s="17">
        <f t="shared" ref="K862:M862" ca="1" si="1719">IF(H862=1,$E862,"")</f>
        <v>8.0305210928790005E-2</v>
      </c>
      <c r="L862" t="str">
        <f t="shared" si="1719"/>
        <v/>
      </c>
      <c r="M862" t="str">
        <f t="shared" si="1719"/>
        <v/>
      </c>
      <c r="N862" s="148">
        <f>IF('StockBond Returns'!AD860=0,1,0)</f>
        <v>0</v>
      </c>
      <c r="O862">
        <f>IF( AND('StockBond Returns'!$AD860&lt;0,'StockBond Returns'!$AD860&gt;=-0.1),1,0)</f>
        <v>0</v>
      </c>
      <c r="P862">
        <f>IF( AND('StockBond Returns'!$AD860&lt;-0.1,'StockBond Returns'!$AD860&gt;=-0.2),1,0)</f>
        <v>0</v>
      </c>
      <c r="Q862">
        <f>IF( AND('StockBond Returns'!$AD860&lt;-0.2,'StockBond Returns'!$AD860&gt;=-0.3),1,0)</f>
        <v>0</v>
      </c>
      <c r="R862">
        <f>IF('StockBond Returns'!AD860&lt;-0.3,1,0)</f>
        <v>1</v>
      </c>
      <c r="S862" t="str">
        <f t="shared" ref="S862:W862" si="1720">IF(N862=1,$E862,"")</f>
        <v/>
      </c>
      <c r="T862" t="str">
        <f t="shared" si="1720"/>
        <v/>
      </c>
      <c r="U862" t="str">
        <f t="shared" si="1720"/>
        <v/>
      </c>
      <c r="V862" t="str">
        <f t="shared" si="1720"/>
        <v/>
      </c>
      <c r="W862" s="17">
        <f t="shared" ca="1" si="1720"/>
        <v>8.0305210928790005E-2</v>
      </c>
    </row>
    <row r="863" spans="1:23" ht="13" x14ac:dyDescent="0.15">
      <c r="A863">
        <f t="shared" si="30"/>
        <v>5</v>
      </c>
      <c r="B863">
        <f t="shared" si="31"/>
        <v>1942</v>
      </c>
      <c r="C863" s="149">
        <f t="shared" si="706"/>
        <v>15522</v>
      </c>
      <c r="D863" s="146">
        <f t="shared" si="9"/>
        <v>1942.3333333332685</v>
      </c>
      <c r="E863" s="147">
        <f ca="1">('StockBond Returns'!AA862+'StockBond Returns'!AC862-'Parameters &amp; Main Results'!$B$39)/'StockBond Returns'!AB862*12</f>
        <v>8.3695687076882366E-2</v>
      </c>
      <c r="F863" s="70">
        <f ca="1">'StockBond Returns'!AA862+'StockBond Returns'!AC862-'StockBond Returns'!AB862*'Distribution of Final Value'!$B$7</f>
        <v>9.1171467815225817</v>
      </c>
      <c r="G863" s="17">
        <f>1/'StockBond Returns'!M861</f>
        <v>0.11978792884032108</v>
      </c>
      <c r="H863">
        <f t="shared" si="4"/>
        <v>1</v>
      </c>
      <c r="I863" s="64">
        <f t="shared" si="5"/>
        <v>0</v>
      </c>
      <c r="J863">
        <f t="shared" si="6"/>
        <v>0</v>
      </c>
      <c r="K863" s="17">
        <f t="shared" ref="K863:M863" ca="1" si="1721">IF(H863=1,$E863,"")</f>
        <v>8.3695687076882366E-2</v>
      </c>
      <c r="L863" t="str">
        <f t="shared" si="1721"/>
        <v/>
      </c>
      <c r="M863" t="str">
        <f t="shared" si="1721"/>
        <v/>
      </c>
      <c r="N863" s="148">
        <f>IF('StockBond Returns'!AD861=0,1,0)</f>
        <v>0</v>
      </c>
      <c r="O863">
        <f>IF( AND('StockBond Returns'!$AD861&lt;0,'StockBond Returns'!$AD861&gt;=-0.1),1,0)</f>
        <v>0</v>
      </c>
      <c r="P863">
        <f>IF( AND('StockBond Returns'!$AD861&lt;-0.1,'StockBond Returns'!$AD861&gt;=-0.2),1,0)</f>
        <v>0</v>
      </c>
      <c r="Q863">
        <f>IF( AND('StockBond Returns'!$AD861&lt;-0.2,'StockBond Returns'!$AD861&gt;=-0.3),1,0)</f>
        <v>0</v>
      </c>
      <c r="R863">
        <f>IF('StockBond Returns'!AD861&lt;-0.3,1,0)</f>
        <v>1</v>
      </c>
      <c r="S863" t="str">
        <f t="shared" ref="S863:W863" si="1722">IF(N863=1,$E863,"")</f>
        <v/>
      </c>
      <c r="T863" t="str">
        <f t="shared" si="1722"/>
        <v/>
      </c>
      <c r="U863" t="str">
        <f t="shared" si="1722"/>
        <v/>
      </c>
      <c r="V863" t="str">
        <f t="shared" si="1722"/>
        <v/>
      </c>
      <c r="W863" s="17">
        <f t="shared" ca="1" si="1722"/>
        <v>8.3695687076882366E-2</v>
      </c>
    </row>
    <row r="864" spans="1:23" ht="13" x14ac:dyDescent="0.15">
      <c r="A864">
        <f t="shared" si="30"/>
        <v>6</v>
      </c>
      <c r="B864">
        <f t="shared" si="31"/>
        <v>1942</v>
      </c>
      <c r="C864" s="149">
        <f t="shared" si="706"/>
        <v>15553</v>
      </c>
      <c r="D864" s="146">
        <f t="shared" si="9"/>
        <v>1942.4166666666017</v>
      </c>
      <c r="E864" s="147">
        <f ca="1">('StockBond Returns'!AA863+'StockBond Returns'!AC863-'Parameters &amp; Main Results'!$B$39)/'StockBond Returns'!AB863*12</f>
        <v>8.0910106049446595E-2</v>
      </c>
      <c r="F864" s="70">
        <f ca="1">'StockBond Returns'!AA863+'StockBond Returns'!AC863-'StockBond Returns'!AB863*'Distribution of Final Value'!$B$7</f>
        <v>8.4890891056039077</v>
      </c>
      <c r="G864" s="17">
        <f>1/'StockBond Returns'!M862</f>
        <v>0.11383032378175043</v>
      </c>
      <c r="H864">
        <f t="shared" si="4"/>
        <v>1</v>
      </c>
      <c r="I864" s="64">
        <f t="shared" si="5"/>
        <v>0</v>
      </c>
      <c r="J864">
        <f t="shared" si="6"/>
        <v>0</v>
      </c>
      <c r="K864" s="17">
        <f t="shared" ref="K864:M864" ca="1" si="1723">IF(H864=1,$E864,"")</f>
        <v>8.0910106049446595E-2</v>
      </c>
      <c r="L864" t="str">
        <f t="shared" si="1723"/>
        <v/>
      </c>
      <c r="M864" t="str">
        <f t="shared" si="1723"/>
        <v/>
      </c>
      <c r="N864" s="148">
        <f>IF('StockBond Returns'!AD862=0,1,0)</f>
        <v>0</v>
      </c>
      <c r="O864">
        <f>IF( AND('StockBond Returns'!$AD862&lt;0,'StockBond Returns'!$AD862&gt;=-0.1),1,0)</f>
        <v>0</v>
      </c>
      <c r="P864">
        <f>IF( AND('StockBond Returns'!$AD862&lt;-0.1,'StockBond Returns'!$AD862&gt;=-0.2),1,0)</f>
        <v>0</v>
      </c>
      <c r="Q864">
        <f>IF( AND('StockBond Returns'!$AD862&lt;-0.2,'StockBond Returns'!$AD862&gt;=-0.3),1,0)</f>
        <v>0</v>
      </c>
      <c r="R864">
        <f>IF('StockBond Returns'!AD862&lt;-0.3,1,0)</f>
        <v>1</v>
      </c>
      <c r="S864" t="str">
        <f t="shared" ref="S864:W864" si="1724">IF(N864=1,$E864,"")</f>
        <v/>
      </c>
      <c r="T864" t="str">
        <f t="shared" si="1724"/>
        <v/>
      </c>
      <c r="U864" t="str">
        <f t="shared" si="1724"/>
        <v/>
      </c>
      <c r="V864" t="str">
        <f t="shared" si="1724"/>
        <v/>
      </c>
      <c r="W864" s="17">
        <f t="shared" ca="1" si="1724"/>
        <v>8.0910106049446595E-2</v>
      </c>
    </row>
    <row r="865" spans="1:23" ht="13" x14ac:dyDescent="0.15">
      <c r="A865">
        <f t="shared" si="30"/>
        <v>7</v>
      </c>
      <c r="B865">
        <f t="shared" si="31"/>
        <v>1942</v>
      </c>
      <c r="C865" s="149">
        <f t="shared" si="706"/>
        <v>15584</v>
      </c>
      <c r="D865" s="146">
        <f t="shared" si="9"/>
        <v>1942.499999999935</v>
      </c>
      <c r="E865" s="147">
        <f ca="1">('StockBond Returns'!AA864+'StockBond Returns'!AC864-'Parameters &amp; Main Results'!$B$39)/'StockBond Returns'!AB864*12</f>
        <v>7.9908950808653983E-2</v>
      </c>
      <c r="F865" s="70">
        <f ca="1">'StockBond Returns'!AA864+'StockBond Returns'!AC864-'StockBond Returns'!AB864*'Distribution of Final Value'!$B$7</f>
        <v>8.5208883764533141</v>
      </c>
      <c r="G865" s="17">
        <f>1/'StockBond Returns'!M863</f>
        <v>0.11269657092339778</v>
      </c>
      <c r="H865">
        <f t="shared" si="4"/>
        <v>1</v>
      </c>
      <c r="I865" s="64">
        <f t="shared" si="5"/>
        <v>0</v>
      </c>
      <c r="J865">
        <f t="shared" si="6"/>
        <v>0</v>
      </c>
      <c r="K865" s="17">
        <f t="shared" ref="K865:M865" ca="1" si="1725">IF(H865=1,$E865,"")</f>
        <v>7.9908950808653983E-2</v>
      </c>
      <c r="L865" t="str">
        <f t="shared" si="1725"/>
        <v/>
      </c>
      <c r="M865" t="str">
        <f t="shared" si="1725"/>
        <v/>
      </c>
      <c r="N865" s="148">
        <f>IF('StockBond Returns'!AD863=0,1,0)</f>
        <v>0</v>
      </c>
      <c r="O865">
        <f>IF( AND('StockBond Returns'!$AD863&lt;0,'StockBond Returns'!$AD863&gt;=-0.1),1,0)</f>
        <v>0</v>
      </c>
      <c r="P865">
        <f>IF( AND('StockBond Returns'!$AD863&lt;-0.1,'StockBond Returns'!$AD863&gt;=-0.2),1,0)</f>
        <v>0</v>
      </c>
      <c r="Q865">
        <f>IF( AND('StockBond Returns'!$AD863&lt;-0.2,'StockBond Returns'!$AD863&gt;=-0.3),1,0)</f>
        <v>0</v>
      </c>
      <c r="R865">
        <f>IF('StockBond Returns'!AD863&lt;-0.3,1,0)</f>
        <v>1</v>
      </c>
      <c r="S865" t="str">
        <f t="shared" ref="S865:W865" si="1726">IF(N865=1,$E865,"")</f>
        <v/>
      </c>
      <c r="T865" t="str">
        <f t="shared" si="1726"/>
        <v/>
      </c>
      <c r="U865" t="str">
        <f t="shared" si="1726"/>
        <v/>
      </c>
      <c r="V865" t="str">
        <f t="shared" si="1726"/>
        <v/>
      </c>
      <c r="W865" s="17">
        <f t="shared" ca="1" si="1726"/>
        <v>7.9908950808653983E-2</v>
      </c>
    </row>
    <row r="866" spans="1:23" ht="13" x14ac:dyDescent="0.15">
      <c r="A866">
        <f t="shared" si="30"/>
        <v>8</v>
      </c>
      <c r="B866">
        <f t="shared" si="31"/>
        <v>1942</v>
      </c>
      <c r="C866" s="149">
        <f t="shared" si="706"/>
        <v>15614</v>
      </c>
      <c r="D866" s="146">
        <f t="shared" si="9"/>
        <v>1942.5833333332682</v>
      </c>
      <c r="E866" s="147">
        <f ca="1">('StockBond Returns'!AA865+'StockBond Returns'!AC865-'Parameters &amp; Main Results'!$B$39)/'StockBond Returns'!AB865*12</f>
        <v>7.8707971113940178E-2</v>
      </c>
      <c r="F866" s="70">
        <f ca="1">'StockBond Returns'!AA865+'StockBond Returns'!AC865-'StockBond Returns'!AB865*'Distribution of Final Value'!$B$7</f>
        <v>8.4989647402782715</v>
      </c>
      <c r="G866" s="17">
        <f>1/'StockBond Returns'!M864</f>
        <v>0.11030512200234595</v>
      </c>
      <c r="H866">
        <f t="shared" si="4"/>
        <v>1</v>
      </c>
      <c r="I866" s="64">
        <f t="shared" si="5"/>
        <v>0</v>
      </c>
      <c r="J866">
        <f t="shared" si="6"/>
        <v>0</v>
      </c>
      <c r="K866" s="17">
        <f t="shared" ref="K866:M866" ca="1" si="1727">IF(H866=1,$E866,"")</f>
        <v>7.8707971113940178E-2</v>
      </c>
      <c r="L866" t="str">
        <f t="shared" si="1727"/>
        <v/>
      </c>
      <c r="M866" t="str">
        <f t="shared" si="1727"/>
        <v/>
      </c>
      <c r="N866" s="148">
        <f>IF('StockBond Returns'!AD864=0,1,0)</f>
        <v>0</v>
      </c>
      <c r="O866">
        <f>IF( AND('StockBond Returns'!$AD864&lt;0,'StockBond Returns'!$AD864&gt;=-0.1),1,0)</f>
        <v>0</v>
      </c>
      <c r="P866">
        <f>IF( AND('StockBond Returns'!$AD864&lt;-0.1,'StockBond Returns'!$AD864&gt;=-0.2),1,0)</f>
        <v>0</v>
      </c>
      <c r="Q866">
        <f>IF( AND('StockBond Returns'!$AD864&lt;-0.2,'StockBond Returns'!$AD864&gt;=-0.3),1,0)</f>
        <v>0</v>
      </c>
      <c r="R866">
        <f>IF('StockBond Returns'!AD864&lt;-0.3,1,0)</f>
        <v>1</v>
      </c>
      <c r="S866" t="str">
        <f t="shared" ref="S866:W866" si="1728">IF(N866=1,$E866,"")</f>
        <v/>
      </c>
      <c r="T866" t="str">
        <f t="shared" si="1728"/>
        <v/>
      </c>
      <c r="U866" t="str">
        <f t="shared" si="1728"/>
        <v/>
      </c>
      <c r="V866" t="str">
        <f t="shared" si="1728"/>
        <v/>
      </c>
      <c r="W866" s="17">
        <f t="shared" ca="1" si="1728"/>
        <v>7.8707971113940178E-2</v>
      </c>
    </row>
    <row r="867" spans="1:23" ht="13" x14ac:dyDescent="0.15">
      <c r="A867">
        <f t="shared" si="30"/>
        <v>9</v>
      </c>
      <c r="B867">
        <f t="shared" si="31"/>
        <v>1942</v>
      </c>
      <c r="C867" s="149">
        <f t="shared" si="706"/>
        <v>15645</v>
      </c>
      <c r="D867" s="146">
        <f t="shared" si="9"/>
        <v>1942.6666666666015</v>
      </c>
      <c r="E867" s="147">
        <f ca="1">('StockBond Returns'!AA866+'StockBond Returns'!AC866-'Parameters &amp; Main Results'!$B$39)/'StockBond Returns'!AB866*12</f>
        <v>7.8884049491315722E-2</v>
      </c>
      <c r="F867" s="70">
        <f ca="1">'StockBond Returns'!AA866+'StockBond Returns'!AC866-'StockBond Returns'!AB866*'Distribution of Final Value'!$B$7</f>
        <v>8.6509723019654086</v>
      </c>
      <c r="G867" s="17">
        <f>1/'StockBond Returns'!M865</f>
        <v>0.11056687967593484</v>
      </c>
      <c r="H867">
        <f t="shared" si="4"/>
        <v>1</v>
      </c>
      <c r="I867" s="64">
        <f t="shared" si="5"/>
        <v>0</v>
      </c>
      <c r="J867">
        <f t="shared" si="6"/>
        <v>0</v>
      </c>
      <c r="K867" s="17">
        <f t="shared" ref="K867:M867" ca="1" si="1729">IF(H867=1,$E867,"")</f>
        <v>7.8884049491315722E-2</v>
      </c>
      <c r="L867" t="str">
        <f t="shared" si="1729"/>
        <v/>
      </c>
      <c r="M867" t="str">
        <f t="shared" si="1729"/>
        <v/>
      </c>
      <c r="N867" s="148">
        <f>IF('StockBond Returns'!AD865=0,1,0)</f>
        <v>0</v>
      </c>
      <c r="O867">
        <f>IF( AND('StockBond Returns'!$AD865&lt;0,'StockBond Returns'!$AD865&gt;=-0.1),1,0)</f>
        <v>0</v>
      </c>
      <c r="P867">
        <f>IF( AND('StockBond Returns'!$AD865&lt;-0.1,'StockBond Returns'!$AD865&gt;=-0.2),1,0)</f>
        <v>0</v>
      </c>
      <c r="Q867">
        <f>IF( AND('StockBond Returns'!$AD865&lt;-0.2,'StockBond Returns'!$AD865&gt;=-0.3),1,0)</f>
        <v>0</v>
      </c>
      <c r="R867">
        <f>IF('StockBond Returns'!AD865&lt;-0.3,1,0)</f>
        <v>1</v>
      </c>
      <c r="S867" t="str">
        <f t="shared" ref="S867:W867" si="1730">IF(N867=1,$E867,"")</f>
        <v/>
      </c>
      <c r="T867" t="str">
        <f t="shared" si="1730"/>
        <v/>
      </c>
      <c r="U867" t="str">
        <f t="shared" si="1730"/>
        <v/>
      </c>
      <c r="V867" t="str">
        <f t="shared" si="1730"/>
        <v/>
      </c>
      <c r="W867" s="17">
        <f t="shared" ca="1" si="1730"/>
        <v>7.8884049491315722E-2</v>
      </c>
    </row>
    <row r="868" spans="1:23" ht="13" x14ac:dyDescent="0.15">
      <c r="A868">
        <f t="shared" si="30"/>
        <v>10</v>
      </c>
      <c r="B868">
        <f t="shared" si="31"/>
        <v>1942</v>
      </c>
      <c r="C868" s="149">
        <f t="shared" si="706"/>
        <v>15675</v>
      </c>
      <c r="D868" s="146">
        <f t="shared" si="9"/>
        <v>1942.7499999999347</v>
      </c>
      <c r="E868" s="147">
        <f ca="1">('StockBond Returns'!AA867+'StockBond Returns'!AC867-'Parameters &amp; Main Results'!$B$39)/'StockBond Returns'!AB867*12</f>
        <v>7.7467112982927133E-2</v>
      </c>
      <c r="F868" s="70">
        <f ca="1">'StockBond Returns'!AA867+'StockBond Returns'!AC867-'StockBond Returns'!AB867*'Distribution of Final Value'!$B$7</f>
        <v>8.0685654470474333</v>
      </c>
      <c r="G868" s="17">
        <f>1/'StockBond Returns'!M866</f>
        <v>0.1080424482010794</v>
      </c>
      <c r="H868">
        <f t="shared" si="4"/>
        <v>1</v>
      </c>
      <c r="I868" s="64">
        <f t="shared" si="5"/>
        <v>0</v>
      </c>
      <c r="J868">
        <f t="shared" si="6"/>
        <v>0</v>
      </c>
      <c r="K868" s="17">
        <f t="shared" ref="K868:M868" ca="1" si="1731">IF(H868=1,$E868,"")</f>
        <v>7.7467112982927133E-2</v>
      </c>
      <c r="L868" t="str">
        <f t="shared" si="1731"/>
        <v/>
      </c>
      <c r="M868" t="str">
        <f t="shared" si="1731"/>
        <v/>
      </c>
      <c r="N868" s="148">
        <f>IF('StockBond Returns'!AD866=0,1,0)</f>
        <v>0</v>
      </c>
      <c r="O868">
        <f>IF( AND('StockBond Returns'!$AD866&lt;0,'StockBond Returns'!$AD866&gt;=-0.1),1,0)</f>
        <v>0</v>
      </c>
      <c r="P868">
        <f>IF( AND('StockBond Returns'!$AD866&lt;-0.1,'StockBond Returns'!$AD866&gt;=-0.2),1,0)</f>
        <v>0</v>
      </c>
      <c r="Q868">
        <f>IF( AND('StockBond Returns'!$AD866&lt;-0.2,'StockBond Returns'!$AD866&gt;=-0.3),1,0)</f>
        <v>0</v>
      </c>
      <c r="R868">
        <f>IF('StockBond Returns'!AD866&lt;-0.3,1,0)</f>
        <v>1</v>
      </c>
      <c r="S868" t="str">
        <f t="shared" ref="S868:W868" si="1732">IF(N868=1,$E868,"")</f>
        <v/>
      </c>
      <c r="T868" t="str">
        <f t="shared" si="1732"/>
        <v/>
      </c>
      <c r="U868" t="str">
        <f t="shared" si="1732"/>
        <v/>
      </c>
      <c r="V868" t="str">
        <f t="shared" si="1732"/>
        <v/>
      </c>
      <c r="W868" s="17">
        <f t="shared" ca="1" si="1732"/>
        <v>7.7467112982927133E-2</v>
      </c>
    </row>
    <row r="869" spans="1:23" ht="13" x14ac:dyDescent="0.15">
      <c r="A869">
        <f t="shared" si="30"/>
        <v>11</v>
      </c>
      <c r="B869">
        <f t="shared" si="31"/>
        <v>1942</v>
      </c>
      <c r="C869" s="149">
        <f t="shared" si="706"/>
        <v>15706</v>
      </c>
      <c r="D869" s="146">
        <f t="shared" si="9"/>
        <v>1942.833333333268</v>
      </c>
      <c r="E869" s="147">
        <f ca="1">('StockBond Returns'!AA868+'StockBond Returns'!AC868-'Parameters &amp; Main Results'!$B$39)/'StockBond Returns'!AB868*12</f>
        <v>7.4917122559456664E-2</v>
      </c>
      <c r="F869" s="70">
        <f ca="1">'StockBond Returns'!AA868+'StockBond Returns'!AC868-'StockBond Returns'!AB868*'Distribution of Final Value'!$B$7</f>
        <v>6.3428999348634516</v>
      </c>
      <c r="G869" s="17">
        <f>1/'StockBond Returns'!M867</f>
        <v>0.10306970216105862</v>
      </c>
      <c r="H869">
        <f t="shared" si="4"/>
        <v>1</v>
      </c>
      <c r="I869" s="64">
        <f t="shared" si="5"/>
        <v>0</v>
      </c>
      <c r="J869">
        <f t="shared" si="6"/>
        <v>0</v>
      </c>
      <c r="K869" s="17">
        <f t="shared" ref="K869:M869" ca="1" si="1733">IF(H869=1,$E869,"")</f>
        <v>7.4917122559456664E-2</v>
      </c>
      <c r="L869" t="str">
        <f t="shared" si="1733"/>
        <v/>
      </c>
      <c r="M869" t="str">
        <f t="shared" si="1733"/>
        <v/>
      </c>
      <c r="N869" s="148">
        <f>IF('StockBond Returns'!AD867=0,1,0)</f>
        <v>0</v>
      </c>
      <c r="O869">
        <f>IF( AND('StockBond Returns'!$AD867&lt;0,'StockBond Returns'!$AD867&gt;=-0.1),1,0)</f>
        <v>0</v>
      </c>
      <c r="P869">
        <f>IF( AND('StockBond Returns'!$AD867&lt;-0.1,'StockBond Returns'!$AD867&gt;=-0.2),1,0)</f>
        <v>0</v>
      </c>
      <c r="Q869">
        <f>IF( AND('StockBond Returns'!$AD867&lt;-0.2,'StockBond Returns'!$AD867&gt;=-0.3),1,0)</f>
        <v>0</v>
      </c>
      <c r="R869">
        <f>IF('StockBond Returns'!AD867&lt;-0.3,1,0)</f>
        <v>1</v>
      </c>
      <c r="S869" t="str">
        <f t="shared" ref="S869:W869" si="1734">IF(N869=1,$E869,"")</f>
        <v/>
      </c>
      <c r="T869" t="str">
        <f t="shared" si="1734"/>
        <v/>
      </c>
      <c r="U869" t="str">
        <f t="shared" si="1734"/>
        <v/>
      </c>
      <c r="V869" t="str">
        <f t="shared" si="1734"/>
        <v/>
      </c>
      <c r="W869" s="17">
        <f t="shared" ca="1" si="1734"/>
        <v>7.4917122559456664E-2</v>
      </c>
    </row>
    <row r="870" spans="1:23" ht="13" x14ac:dyDescent="0.15">
      <c r="A870">
        <f t="shared" si="30"/>
        <v>12</v>
      </c>
      <c r="B870">
        <f t="shared" si="31"/>
        <v>1942</v>
      </c>
      <c r="C870" s="149">
        <f t="shared" si="706"/>
        <v>15737</v>
      </c>
      <c r="D870" s="146">
        <f t="shared" si="9"/>
        <v>1942.9166666666013</v>
      </c>
      <c r="E870" s="147">
        <f ca="1">('StockBond Returns'!AA869+'StockBond Returns'!AC869-'Parameters &amp; Main Results'!$B$39)/'StockBond Returns'!AB869*12</f>
        <v>7.6298800435609326E-2</v>
      </c>
      <c r="F870" s="70">
        <f ca="1">'StockBond Returns'!AA869+'StockBond Returns'!AC869-'StockBond Returns'!AB869*'Distribution of Final Value'!$B$7</f>
        <v>6.1473342066060184</v>
      </c>
      <c r="G870" s="17">
        <f>1/'StockBond Returns'!M868</f>
        <v>0.10551085974269538</v>
      </c>
      <c r="H870">
        <f t="shared" si="4"/>
        <v>1</v>
      </c>
      <c r="I870" s="64">
        <f t="shared" si="5"/>
        <v>0</v>
      </c>
      <c r="J870">
        <f t="shared" si="6"/>
        <v>0</v>
      </c>
      <c r="K870" s="17">
        <f t="shared" ref="K870:M870" ca="1" si="1735">IF(H870=1,$E870,"")</f>
        <v>7.6298800435609326E-2</v>
      </c>
      <c r="L870" t="str">
        <f t="shared" si="1735"/>
        <v/>
      </c>
      <c r="M870" t="str">
        <f t="shared" si="1735"/>
        <v/>
      </c>
      <c r="N870" s="148">
        <f>IF('StockBond Returns'!AD868=0,1,0)</f>
        <v>0</v>
      </c>
      <c r="O870">
        <f>IF( AND('StockBond Returns'!$AD868&lt;0,'StockBond Returns'!$AD868&gt;=-0.1),1,0)</f>
        <v>0</v>
      </c>
      <c r="P870">
        <f>IF( AND('StockBond Returns'!$AD868&lt;-0.1,'StockBond Returns'!$AD868&gt;=-0.2),1,0)</f>
        <v>0</v>
      </c>
      <c r="Q870">
        <f>IF( AND('StockBond Returns'!$AD868&lt;-0.2,'StockBond Returns'!$AD868&gt;=-0.3),1,0)</f>
        <v>0</v>
      </c>
      <c r="R870">
        <f>IF('StockBond Returns'!AD868&lt;-0.3,1,0)</f>
        <v>1</v>
      </c>
      <c r="S870" t="str">
        <f t="shared" ref="S870:W870" si="1736">IF(N870=1,$E870,"")</f>
        <v/>
      </c>
      <c r="T870" t="str">
        <f t="shared" si="1736"/>
        <v/>
      </c>
      <c r="U870" t="str">
        <f t="shared" si="1736"/>
        <v/>
      </c>
      <c r="V870" t="str">
        <f t="shared" si="1736"/>
        <v/>
      </c>
      <c r="W870" s="17">
        <f t="shared" ca="1" si="1736"/>
        <v>7.6298800435609326E-2</v>
      </c>
    </row>
    <row r="871" spans="1:23" ht="13" x14ac:dyDescent="0.15">
      <c r="A871">
        <f t="shared" si="30"/>
        <v>1</v>
      </c>
      <c r="B871">
        <f t="shared" si="31"/>
        <v>1943</v>
      </c>
      <c r="C871" s="149">
        <f t="shared" si="706"/>
        <v>15765</v>
      </c>
      <c r="D871" s="146">
        <f t="shared" si="9"/>
        <v>1942.9999999999345</v>
      </c>
      <c r="E871" s="147">
        <f ca="1">('StockBond Returns'!AA870+'StockBond Returns'!AC870-'Parameters &amp; Main Results'!$B$39)/'StockBond Returns'!AB870*12</f>
        <v>7.3982197738200806E-2</v>
      </c>
      <c r="F871" s="70">
        <f ca="1">'StockBond Returns'!AA870+'StockBond Returns'!AC870-'StockBond Returns'!AB870*'Distribution of Final Value'!$B$7</f>
        <v>6.0530745958770051</v>
      </c>
      <c r="G871" s="17">
        <f>1/'StockBond Returns'!M869</f>
        <v>0.10131635404706915</v>
      </c>
      <c r="H871">
        <f t="shared" si="4"/>
        <v>1</v>
      </c>
      <c r="I871" s="64">
        <f t="shared" si="5"/>
        <v>0</v>
      </c>
      <c r="J871">
        <f t="shared" si="6"/>
        <v>0</v>
      </c>
      <c r="K871" s="17">
        <f t="shared" ref="K871:M871" ca="1" si="1737">IF(H871=1,$E871,"")</f>
        <v>7.3982197738200806E-2</v>
      </c>
      <c r="L871" t="str">
        <f t="shared" si="1737"/>
        <v/>
      </c>
      <c r="M871" t="str">
        <f t="shared" si="1737"/>
        <v/>
      </c>
      <c r="N871" s="148">
        <f>IF('StockBond Returns'!AD869=0,1,0)</f>
        <v>0</v>
      </c>
      <c r="O871">
        <f>IF( AND('StockBond Returns'!$AD869&lt;0,'StockBond Returns'!$AD869&gt;=-0.1),1,0)</f>
        <v>0</v>
      </c>
      <c r="P871">
        <f>IF( AND('StockBond Returns'!$AD869&lt;-0.1,'StockBond Returns'!$AD869&gt;=-0.2),1,0)</f>
        <v>0</v>
      </c>
      <c r="Q871">
        <f>IF( AND('StockBond Returns'!$AD869&lt;-0.2,'StockBond Returns'!$AD869&gt;=-0.3),1,0)</f>
        <v>0</v>
      </c>
      <c r="R871">
        <f>IF('StockBond Returns'!AD869&lt;-0.3,1,0)</f>
        <v>1</v>
      </c>
      <c r="S871" t="str">
        <f t="shared" ref="S871:W871" si="1738">IF(N871=1,$E871,"")</f>
        <v/>
      </c>
      <c r="T871" t="str">
        <f t="shared" si="1738"/>
        <v/>
      </c>
      <c r="U871" t="str">
        <f t="shared" si="1738"/>
        <v/>
      </c>
      <c r="V871" t="str">
        <f t="shared" si="1738"/>
        <v/>
      </c>
      <c r="W871" s="17">
        <f t="shared" ca="1" si="1738"/>
        <v>7.3982197738200806E-2</v>
      </c>
    </row>
    <row r="872" spans="1:23" ht="13" x14ac:dyDescent="0.15">
      <c r="A872">
        <f t="shared" si="30"/>
        <v>2</v>
      </c>
      <c r="B872">
        <f t="shared" si="31"/>
        <v>1943</v>
      </c>
      <c r="C872" s="149">
        <f t="shared" si="706"/>
        <v>15796</v>
      </c>
      <c r="D872" s="146">
        <f t="shared" si="9"/>
        <v>1943.0833333332678</v>
      </c>
      <c r="E872" s="147">
        <f ca="1">('StockBond Returns'!AA871+'StockBond Returns'!AC871-'Parameters &amp; Main Results'!$B$39)/'StockBond Returns'!AB871*12</f>
        <v>7.0197827547124531E-2</v>
      </c>
      <c r="F872" s="70">
        <f ca="1">'StockBond Returns'!AA871+'StockBond Returns'!AC871-'StockBond Returns'!AB871*'Distribution of Final Value'!$B$7</f>
        <v>5.5025378586312153</v>
      </c>
      <c r="G872" s="17">
        <f>1/'StockBond Returns'!M870</f>
        <v>9.449014749672964E-2</v>
      </c>
      <c r="H872">
        <f t="shared" si="4"/>
        <v>1</v>
      </c>
      <c r="I872" s="64">
        <f t="shared" si="5"/>
        <v>0</v>
      </c>
      <c r="J872">
        <f t="shared" si="6"/>
        <v>0</v>
      </c>
      <c r="K872" s="17">
        <f t="shared" ref="K872:M872" ca="1" si="1739">IF(H872=1,$E872,"")</f>
        <v>7.0197827547124531E-2</v>
      </c>
      <c r="L872" t="str">
        <f t="shared" si="1739"/>
        <v/>
      </c>
      <c r="M872" t="str">
        <f t="shared" si="1739"/>
        <v/>
      </c>
      <c r="N872" s="148">
        <f>IF('StockBond Returns'!AD870=0,1,0)</f>
        <v>0</v>
      </c>
      <c r="O872">
        <f>IF( AND('StockBond Returns'!$AD870&lt;0,'StockBond Returns'!$AD870&gt;=-0.1),1,0)</f>
        <v>0</v>
      </c>
      <c r="P872">
        <f>IF( AND('StockBond Returns'!$AD870&lt;-0.1,'StockBond Returns'!$AD870&gt;=-0.2),1,0)</f>
        <v>0</v>
      </c>
      <c r="Q872">
        <f>IF( AND('StockBond Returns'!$AD870&lt;-0.2,'StockBond Returns'!$AD870&gt;=-0.3),1,0)</f>
        <v>0</v>
      </c>
      <c r="R872">
        <f>IF('StockBond Returns'!AD870&lt;-0.3,1,0)</f>
        <v>1</v>
      </c>
      <c r="S872" t="str">
        <f t="shared" ref="S872:W872" si="1740">IF(N872=1,$E872,"")</f>
        <v/>
      </c>
      <c r="T872" t="str">
        <f t="shared" si="1740"/>
        <v/>
      </c>
      <c r="U872" t="str">
        <f t="shared" si="1740"/>
        <v/>
      </c>
      <c r="V872" t="str">
        <f t="shared" si="1740"/>
        <v/>
      </c>
      <c r="W872" s="17">
        <f t="shared" ca="1" si="1740"/>
        <v>7.0197827547124531E-2</v>
      </c>
    </row>
    <row r="873" spans="1:23" ht="13" x14ac:dyDescent="0.15">
      <c r="A873">
        <f t="shared" si="30"/>
        <v>3</v>
      </c>
      <c r="B873">
        <f t="shared" si="31"/>
        <v>1943</v>
      </c>
      <c r="C873" s="149">
        <f t="shared" si="706"/>
        <v>15826</v>
      </c>
      <c r="D873" s="146">
        <f t="shared" si="9"/>
        <v>1943.166666666601</v>
      </c>
      <c r="E873" s="147">
        <f ca="1">('StockBond Returns'!AA872+'StockBond Returns'!AC872-'Parameters &amp; Main Results'!$B$39)/'StockBond Returns'!AB872*12</f>
        <v>6.7758994986690496E-2</v>
      </c>
      <c r="F873" s="70">
        <f ca="1">'StockBond Returns'!AA872+'StockBond Returns'!AC872-'StockBond Returns'!AB872*'Distribution of Final Value'!$B$7</f>
        <v>5.2191647269011767</v>
      </c>
      <c r="G873" s="17">
        <f>1/'StockBond Returns'!M871</f>
        <v>9.141276343506137E-2</v>
      </c>
      <c r="H873">
        <f t="shared" si="4"/>
        <v>1</v>
      </c>
      <c r="I873" s="64">
        <f t="shared" si="5"/>
        <v>0</v>
      </c>
      <c r="J873">
        <f t="shared" si="6"/>
        <v>0</v>
      </c>
      <c r="K873" s="17">
        <f t="shared" ref="K873:M873" ca="1" si="1741">IF(H873=1,$E873,"")</f>
        <v>6.7758994986690496E-2</v>
      </c>
      <c r="L873" t="str">
        <f t="shared" si="1741"/>
        <v/>
      </c>
      <c r="M873" t="str">
        <f t="shared" si="1741"/>
        <v/>
      </c>
      <c r="N873" s="148">
        <f>IF('StockBond Returns'!AD871=0,1,0)</f>
        <v>0</v>
      </c>
      <c r="O873">
        <f>IF( AND('StockBond Returns'!$AD871&lt;0,'StockBond Returns'!$AD871&gt;=-0.1),1,0)</f>
        <v>0</v>
      </c>
      <c r="P873">
        <f>IF( AND('StockBond Returns'!$AD871&lt;-0.1,'StockBond Returns'!$AD871&gt;=-0.2),1,0)</f>
        <v>0</v>
      </c>
      <c r="Q873">
        <f>IF( AND('StockBond Returns'!$AD871&lt;-0.2,'StockBond Returns'!$AD871&gt;=-0.3),1,0)</f>
        <v>1</v>
      </c>
      <c r="R873">
        <f>IF('StockBond Returns'!AD871&lt;-0.3,1,0)</f>
        <v>0</v>
      </c>
      <c r="S873" t="str">
        <f t="shared" ref="S873:W873" si="1742">IF(N873=1,$E873,"")</f>
        <v/>
      </c>
      <c r="T873" t="str">
        <f t="shared" si="1742"/>
        <v/>
      </c>
      <c r="U873" t="str">
        <f t="shared" si="1742"/>
        <v/>
      </c>
      <c r="V873" s="17">
        <f t="shared" ca="1" si="1742"/>
        <v>6.7758994986690496E-2</v>
      </c>
      <c r="W873" t="str">
        <f t="shared" si="1742"/>
        <v/>
      </c>
    </row>
    <row r="874" spans="1:23" ht="13" x14ac:dyDescent="0.15">
      <c r="A874">
        <f t="shared" si="30"/>
        <v>4</v>
      </c>
      <c r="B874">
        <f t="shared" si="31"/>
        <v>1943</v>
      </c>
      <c r="C874" s="149">
        <f t="shared" si="706"/>
        <v>15857</v>
      </c>
      <c r="D874" s="146">
        <f t="shared" si="9"/>
        <v>1943.2499999999343</v>
      </c>
      <c r="E874" s="147">
        <f ca="1">('StockBond Returns'!AA873+'StockBond Returns'!AC873-'Parameters &amp; Main Results'!$B$39)/'StockBond Returns'!AB873*12</f>
        <v>6.6474674161461245E-2</v>
      </c>
      <c r="F874" s="70">
        <f ca="1">'StockBond Returns'!AA873+'StockBond Returns'!AC873-'StockBond Returns'!AB873*'Distribution of Final Value'!$B$7</f>
        <v>4.8248759205921541</v>
      </c>
      <c r="G874" s="17">
        <f>1/'StockBond Returns'!M872</f>
        <v>8.8102379758048313E-2</v>
      </c>
      <c r="H874">
        <f t="shared" si="4"/>
        <v>1</v>
      </c>
      <c r="I874" s="64">
        <f t="shared" si="5"/>
        <v>0</v>
      </c>
      <c r="J874">
        <f t="shared" si="6"/>
        <v>0</v>
      </c>
      <c r="K874" s="17">
        <f t="shared" ref="K874:M874" ca="1" si="1743">IF(H874=1,$E874,"")</f>
        <v>6.6474674161461245E-2</v>
      </c>
      <c r="L874" t="str">
        <f t="shared" si="1743"/>
        <v/>
      </c>
      <c r="M874" t="str">
        <f t="shared" si="1743"/>
        <v/>
      </c>
      <c r="N874" s="148">
        <f>IF('StockBond Returns'!AD872=0,1,0)</f>
        <v>0</v>
      </c>
      <c r="O874">
        <f>IF( AND('StockBond Returns'!$AD872&lt;0,'StockBond Returns'!$AD872&gt;=-0.1),1,0)</f>
        <v>0</v>
      </c>
      <c r="P874">
        <f>IF( AND('StockBond Returns'!$AD872&lt;-0.1,'StockBond Returns'!$AD872&gt;=-0.2),1,0)</f>
        <v>0</v>
      </c>
      <c r="Q874">
        <f>IF( AND('StockBond Returns'!$AD872&lt;-0.2,'StockBond Returns'!$AD872&gt;=-0.3),1,0)</f>
        <v>1</v>
      </c>
      <c r="R874">
        <f>IF('StockBond Returns'!AD872&lt;-0.3,1,0)</f>
        <v>0</v>
      </c>
      <c r="S874" t="str">
        <f t="shared" ref="S874:W874" si="1744">IF(N874=1,$E874,"")</f>
        <v/>
      </c>
      <c r="T874" t="str">
        <f t="shared" si="1744"/>
        <v/>
      </c>
      <c r="U874" t="str">
        <f t="shared" si="1744"/>
        <v/>
      </c>
      <c r="V874" s="17">
        <f t="shared" ca="1" si="1744"/>
        <v>6.6474674161461245E-2</v>
      </c>
      <c r="W874" t="str">
        <f t="shared" si="1744"/>
        <v/>
      </c>
    </row>
    <row r="875" spans="1:23" ht="13" x14ac:dyDescent="0.15">
      <c r="A875">
        <f t="shared" si="30"/>
        <v>5</v>
      </c>
      <c r="B875">
        <f t="shared" si="31"/>
        <v>1943</v>
      </c>
      <c r="C875" s="149">
        <f t="shared" si="706"/>
        <v>15887</v>
      </c>
      <c r="D875" s="146">
        <f t="shared" si="9"/>
        <v>1943.3333333332675</v>
      </c>
      <c r="E875" s="147">
        <f ca="1">('StockBond Returns'!AA874+'StockBond Returns'!AC874-'Parameters &amp; Main Results'!$B$39)/'StockBond Returns'!AB874*12</f>
        <v>6.7288509715512423E-2</v>
      </c>
      <c r="F875" s="70">
        <f ca="1">'StockBond Returns'!AA874+'StockBond Returns'!AC874-'StockBond Returns'!AB874*'Distribution of Final Value'!$B$7</f>
        <v>4.9467973583546874</v>
      </c>
      <c r="G875" s="17">
        <f>1/'StockBond Returns'!M873</f>
        <v>8.9413669637815843E-2</v>
      </c>
      <c r="H875">
        <f t="shared" si="4"/>
        <v>1</v>
      </c>
      <c r="I875" s="64">
        <f t="shared" si="5"/>
        <v>0</v>
      </c>
      <c r="J875">
        <f t="shared" si="6"/>
        <v>0</v>
      </c>
      <c r="K875" s="17">
        <f t="shared" ref="K875:M875" ca="1" si="1745">IF(H875=1,$E875,"")</f>
        <v>6.7288509715512423E-2</v>
      </c>
      <c r="L875" t="str">
        <f t="shared" si="1745"/>
        <v/>
      </c>
      <c r="M875" t="str">
        <f t="shared" si="1745"/>
        <v/>
      </c>
      <c r="N875" s="148">
        <f>IF('StockBond Returns'!AD873=0,1,0)</f>
        <v>0</v>
      </c>
      <c r="O875">
        <f>IF( AND('StockBond Returns'!$AD873&lt;0,'StockBond Returns'!$AD873&gt;=-0.1),1,0)</f>
        <v>0</v>
      </c>
      <c r="P875">
        <f>IF( AND('StockBond Returns'!$AD873&lt;-0.1,'StockBond Returns'!$AD873&gt;=-0.2),1,0)</f>
        <v>0</v>
      </c>
      <c r="Q875">
        <f>IF( AND('StockBond Returns'!$AD873&lt;-0.2,'StockBond Returns'!$AD873&gt;=-0.3),1,0)</f>
        <v>1</v>
      </c>
      <c r="R875">
        <f>IF('StockBond Returns'!AD873&lt;-0.3,1,0)</f>
        <v>0</v>
      </c>
      <c r="S875" t="str">
        <f t="shared" ref="S875:W875" si="1746">IF(N875=1,$E875,"")</f>
        <v/>
      </c>
      <c r="T875" t="str">
        <f t="shared" si="1746"/>
        <v/>
      </c>
      <c r="U875" t="str">
        <f t="shared" si="1746"/>
        <v/>
      </c>
      <c r="V875" s="17">
        <f t="shared" ca="1" si="1746"/>
        <v>6.7288509715512423E-2</v>
      </c>
      <c r="W875" t="str">
        <f t="shared" si="1746"/>
        <v/>
      </c>
    </row>
    <row r="876" spans="1:23" ht="13" x14ac:dyDescent="0.15">
      <c r="A876">
        <f t="shared" si="30"/>
        <v>6</v>
      </c>
      <c r="B876">
        <f t="shared" si="31"/>
        <v>1943</v>
      </c>
      <c r="C876" s="149">
        <f t="shared" si="706"/>
        <v>15918</v>
      </c>
      <c r="D876" s="146">
        <f t="shared" si="9"/>
        <v>1943.4166666666008</v>
      </c>
      <c r="E876" s="147">
        <f ca="1">('StockBond Returns'!AA875+'StockBond Returns'!AC875-'Parameters &amp; Main Results'!$B$39)/'StockBond Returns'!AB875*12</f>
        <v>6.5533060632309542E-2</v>
      </c>
      <c r="F876" s="70">
        <f ca="1">'StockBond Returns'!AA875+'StockBond Returns'!AC875-'StockBond Returns'!AB875*'Distribution of Final Value'!$B$7</f>
        <v>4.6081989724480623</v>
      </c>
      <c r="G876" s="17">
        <f>1/'StockBond Returns'!M874</f>
        <v>8.5915502127713733E-2</v>
      </c>
      <c r="H876">
        <f t="shared" si="4"/>
        <v>1</v>
      </c>
      <c r="I876" s="64">
        <f t="shared" si="5"/>
        <v>0</v>
      </c>
      <c r="J876">
        <f t="shared" si="6"/>
        <v>0</v>
      </c>
      <c r="K876" s="17">
        <f t="shared" ref="K876:M876" ca="1" si="1747">IF(H876=1,$E876,"")</f>
        <v>6.5533060632309542E-2</v>
      </c>
      <c r="L876" t="str">
        <f t="shared" si="1747"/>
        <v/>
      </c>
      <c r="M876" t="str">
        <f t="shared" si="1747"/>
        <v/>
      </c>
      <c r="N876" s="148">
        <f>IF('StockBond Returns'!AD874=0,1,0)</f>
        <v>0</v>
      </c>
      <c r="O876">
        <f>IF( AND('StockBond Returns'!$AD874&lt;0,'StockBond Returns'!$AD874&gt;=-0.1),1,0)</f>
        <v>0</v>
      </c>
      <c r="P876">
        <f>IF( AND('StockBond Returns'!$AD874&lt;-0.1,'StockBond Returns'!$AD874&gt;=-0.2),1,0)</f>
        <v>0</v>
      </c>
      <c r="Q876">
        <f>IF( AND('StockBond Returns'!$AD874&lt;-0.2,'StockBond Returns'!$AD874&gt;=-0.3),1,0)</f>
        <v>1</v>
      </c>
      <c r="R876">
        <f>IF('StockBond Returns'!AD874&lt;-0.3,1,0)</f>
        <v>0</v>
      </c>
      <c r="S876" t="str">
        <f t="shared" ref="S876:W876" si="1748">IF(N876=1,$E876,"")</f>
        <v/>
      </c>
      <c r="T876" t="str">
        <f t="shared" si="1748"/>
        <v/>
      </c>
      <c r="U876" t="str">
        <f t="shared" si="1748"/>
        <v/>
      </c>
      <c r="V876" s="17">
        <f t="shared" ca="1" si="1748"/>
        <v>6.5533060632309542E-2</v>
      </c>
      <c r="W876" t="str">
        <f t="shared" si="1748"/>
        <v/>
      </c>
    </row>
    <row r="877" spans="1:23" ht="13" x14ac:dyDescent="0.15">
      <c r="A877">
        <f t="shared" si="30"/>
        <v>7</v>
      </c>
      <c r="B877">
        <f t="shared" si="31"/>
        <v>1943</v>
      </c>
      <c r="C877" s="149">
        <f t="shared" si="706"/>
        <v>15949</v>
      </c>
      <c r="D877" s="146">
        <f t="shared" si="9"/>
        <v>1943.4999999999341</v>
      </c>
      <c r="E877" s="147">
        <f ca="1">('StockBond Returns'!AA876+'StockBond Returns'!AC876-'Parameters &amp; Main Results'!$B$39)/'StockBond Returns'!AB876*12</f>
        <v>6.4673230578423571E-2</v>
      </c>
      <c r="F877" s="70">
        <f ca="1">'StockBond Returns'!AA876+'StockBond Returns'!AC876-'StockBond Returns'!AB876*'Distribution of Final Value'!$B$7</f>
        <v>4.5840412885179669</v>
      </c>
      <c r="G877" s="17">
        <f>1/'StockBond Returns'!M875</f>
        <v>8.5072397026724492E-2</v>
      </c>
      <c r="H877">
        <f t="shared" si="4"/>
        <v>1</v>
      </c>
      <c r="I877" s="64">
        <f t="shared" si="5"/>
        <v>0</v>
      </c>
      <c r="J877">
        <f t="shared" si="6"/>
        <v>0</v>
      </c>
      <c r="K877" s="17">
        <f t="shared" ref="K877:M877" ca="1" si="1749">IF(H877=1,$E877,"")</f>
        <v>6.4673230578423571E-2</v>
      </c>
      <c r="L877" t="str">
        <f t="shared" si="1749"/>
        <v/>
      </c>
      <c r="M877" t="str">
        <f t="shared" si="1749"/>
        <v/>
      </c>
      <c r="N877" s="148">
        <f>IF('StockBond Returns'!AD875=0,1,0)</f>
        <v>0</v>
      </c>
      <c r="O877">
        <f>IF( AND('StockBond Returns'!$AD875&lt;0,'StockBond Returns'!$AD875&gt;=-0.1),1,0)</f>
        <v>0</v>
      </c>
      <c r="P877">
        <f>IF( AND('StockBond Returns'!$AD875&lt;-0.1,'StockBond Returns'!$AD875&gt;=-0.2),1,0)</f>
        <v>1</v>
      </c>
      <c r="Q877">
        <f>IF( AND('StockBond Returns'!$AD875&lt;-0.2,'StockBond Returns'!$AD875&gt;=-0.3),1,0)</f>
        <v>0</v>
      </c>
      <c r="R877">
        <f>IF('StockBond Returns'!AD875&lt;-0.3,1,0)</f>
        <v>0</v>
      </c>
      <c r="S877" t="str">
        <f t="shared" ref="S877:W877" si="1750">IF(N877=1,$E877,"")</f>
        <v/>
      </c>
      <c r="T877" t="str">
        <f t="shared" si="1750"/>
        <v/>
      </c>
      <c r="U877" s="17">
        <f t="shared" ca="1" si="1750"/>
        <v>6.4673230578423571E-2</v>
      </c>
      <c r="V877" t="str">
        <f t="shared" si="1750"/>
        <v/>
      </c>
      <c r="W877" t="str">
        <f t="shared" si="1750"/>
        <v/>
      </c>
    </row>
    <row r="878" spans="1:23" ht="13" x14ac:dyDescent="0.15">
      <c r="A878">
        <f t="shared" si="30"/>
        <v>8</v>
      </c>
      <c r="B878">
        <f t="shared" si="31"/>
        <v>1943</v>
      </c>
      <c r="C878" s="149">
        <f t="shared" si="706"/>
        <v>15979</v>
      </c>
      <c r="D878" s="146">
        <f t="shared" si="9"/>
        <v>1943.5833333332673</v>
      </c>
      <c r="E878" s="147">
        <f ca="1">('StockBond Returns'!AA877+'StockBond Returns'!AC877-'Parameters &amp; Main Results'!$B$39)/'StockBond Returns'!AB877*12</f>
        <v>6.7155575529181208E-2</v>
      </c>
      <c r="F878" s="70">
        <f ca="1">'StockBond Returns'!AA877+'StockBond Returns'!AC877-'StockBond Returns'!AB877*'Distribution of Final Value'!$B$7</f>
        <v>4.9740683957698684</v>
      </c>
      <c r="G878" s="17">
        <f>1/'StockBond Returns'!M876</f>
        <v>8.9803283079610705E-2</v>
      </c>
      <c r="H878">
        <f t="shared" si="4"/>
        <v>1</v>
      </c>
      <c r="I878" s="64">
        <f t="shared" si="5"/>
        <v>0</v>
      </c>
      <c r="J878">
        <f t="shared" si="6"/>
        <v>0</v>
      </c>
      <c r="K878" s="17">
        <f t="shared" ref="K878:M878" ca="1" si="1751">IF(H878=1,$E878,"")</f>
        <v>6.7155575529181208E-2</v>
      </c>
      <c r="L878" t="str">
        <f t="shared" si="1751"/>
        <v/>
      </c>
      <c r="M878" t="str">
        <f t="shared" si="1751"/>
        <v/>
      </c>
      <c r="N878" s="148">
        <f>IF('StockBond Returns'!AD876=0,1,0)</f>
        <v>0</v>
      </c>
      <c r="O878">
        <f>IF( AND('StockBond Returns'!$AD876&lt;0,'StockBond Returns'!$AD876&gt;=-0.1),1,0)</f>
        <v>0</v>
      </c>
      <c r="P878">
        <f>IF( AND('StockBond Returns'!$AD876&lt;-0.1,'StockBond Returns'!$AD876&gt;=-0.2),1,0)</f>
        <v>0</v>
      </c>
      <c r="Q878">
        <f>IF( AND('StockBond Returns'!$AD876&lt;-0.2,'StockBond Returns'!$AD876&gt;=-0.3),1,0)</f>
        <v>1</v>
      </c>
      <c r="R878">
        <f>IF('StockBond Returns'!AD876&lt;-0.3,1,0)</f>
        <v>0</v>
      </c>
      <c r="S878" t="str">
        <f t="shared" ref="S878:W878" si="1752">IF(N878=1,$E878,"")</f>
        <v/>
      </c>
      <c r="T878" t="str">
        <f t="shared" si="1752"/>
        <v/>
      </c>
      <c r="U878" t="str">
        <f t="shared" si="1752"/>
        <v/>
      </c>
      <c r="V878" s="17">
        <f t="shared" ca="1" si="1752"/>
        <v>6.7155575529181208E-2</v>
      </c>
      <c r="W878" t="str">
        <f t="shared" si="1752"/>
        <v/>
      </c>
    </row>
    <row r="879" spans="1:23" ht="13" x14ac:dyDescent="0.15">
      <c r="A879">
        <f t="shared" si="30"/>
        <v>9</v>
      </c>
      <c r="B879">
        <f t="shared" si="31"/>
        <v>1943</v>
      </c>
      <c r="C879" s="149">
        <f t="shared" si="706"/>
        <v>16010</v>
      </c>
      <c r="D879" s="146">
        <f t="shared" si="9"/>
        <v>1943.6666666666006</v>
      </c>
      <c r="E879" s="147">
        <f ca="1">('StockBond Returns'!AA878+'StockBond Returns'!AC878-'Parameters &amp; Main Results'!$B$39)/'StockBond Returns'!AB878*12</f>
        <v>6.6394041616745503E-2</v>
      </c>
      <c r="F879" s="70">
        <f ca="1">'StockBond Returns'!AA878+'StockBond Returns'!AC878-'StockBond Returns'!AB878*'Distribution of Final Value'!$B$7</f>
        <v>4.6597703273681406</v>
      </c>
      <c r="G879" s="17">
        <f>1/'StockBond Returns'!M877</f>
        <v>8.8748153959633647E-2</v>
      </c>
      <c r="H879">
        <f t="shared" si="4"/>
        <v>1</v>
      </c>
      <c r="I879" s="64">
        <f t="shared" si="5"/>
        <v>0</v>
      </c>
      <c r="J879">
        <f t="shared" si="6"/>
        <v>0</v>
      </c>
      <c r="K879" s="17">
        <f t="shared" ref="K879:M879" ca="1" si="1753">IF(H879=1,$E879,"")</f>
        <v>6.6394041616745503E-2</v>
      </c>
      <c r="L879" t="str">
        <f t="shared" si="1753"/>
        <v/>
      </c>
      <c r="M879" t="str">
        <f t="shared" si="1753"/>
        <v/>
      </c>
      <c r="N879" s="148">
        <f>IF('StockBond Returns'!AD877=0,1,0)</f>
        <v>0</v>
      </c>
      <c r="O879">
        <f>IF( AND('StockBond Returns'!$AD877&lt;0,'StockBond Returns'!$AD877&gt;=-0.1),1,0)</f>
        <v>0</v>
      </c>
      <c r="P879">
        <f>IF( AND('StockBond Returns'!$AD877&lt;-0.1,'StockBond Returns'!$AD877&gt;=-0.2),1,0)</f>
        <v>0</v>
      </c>
      <c r="Q879">
        <f>IF( AND('StockBond Returns'!$AD877&lt;-0.2,'StockBond Returns'!$AD877&gt;=-0.3),1,0)</f>
        <v>1</v>
      </c>
      <c r="R879">
        <f>IF('StockBond Returns'!AD877&lt;-0.3,1,0)</f>
        <v>0</v>
      </c>
      <c r="S879" t="str">
        <f t="shared" ref="S879:W879" si="1754">IF(N879=1,$E879,"")</f>
        <v/>
      </c>
      <c r="T879" t="str">
        <f t="shared" si="1754"/>
        <v/>
      </c>
      <c r="U879" t="str">
        <f t="shared" si="1754"/>
        <v/>
      </c>
      <c r="V879" s="17">
        <f t="shared" ca="1" si="1754"/>
        <v>6.6394041616745503E-2</v>
      </c>
      <c r="W879" t="str">
        <f t="shared" si="1754"/>
        <v/>
      </c>
    </row>
    <row r="880" spans="1:23" ht="13" x14ac:dyDescent="0.15">
      <c r="A880">
        <f t="shared" si="30"/>
        <v>10</v>
      </c>
      <c r="B880">
        <f t="shared" si="31"/>
        <v>1943</v>
      </c>
      <c r="C880" s="149">
        <f t="shared" si="706"/>
        <v>16040</v>
      </c>
      <c r="D880" s="146">
        <f t="shared" si="9"/>
        <v>1943.7499999999338</v>
      </c>
      <c r="E880" s="147">
        <f ca="1">('StockBond Returns'!AA879+'StockBond Returns'!AC879-'Parameters &amp; Main Results'!$B$39)/'StockBond Returns'!AB879*12</f>
        <v>6.5719121705339154E-2</v>
      </c>
      <c r="F880" s="70">
        <f ca="1">'StockBond Returns'!AA879+'StockBond Returns'!AC879-'StockBond Returns'!AB879*'Distribution of Final Value'!$B$7</f>
        <v>4.6556660483193433</v>
      </c>
      <c r="G880" s="17">
        <f>1/'StockBond Returns'!M878</f>
        <v>8.7555132602392782E-2</v>
      </c>
      <c r="H880">
        <f t="shared" si="4"/>
        <v>1</v>
      </c>
      <c r="I880" s="64">
        <f t="shared" si="5"/>
        <v>0</v>
      </c>
      <c r="J880">
        <f t="shared" si="6"/>
        <v>0</v>
      </c>
      <c r="K880" s="17">
        <f t="shared" ref="K880:M880" ca="1" si="1755">IF(H880=1,$E880,"")</f>
        <v>6.5719121705339154E-2</v>
      </c>
      <c r="L880" t="str">
        <f t="shared" si="1755"/>
        <v/>
      </c>
      <c r="M880" t="str">
        <f t="shared" si="1755"/>
        <v/>
      </c>
      <c r="N880" s="148">
        <f>IF('StockBond Returns'!AD878=0,1,0)</f>
        <v>0</v>
      </c>
      <c r="O880">
        <f>IF( AND('StockBond Returns'!$AD878&lt;0,'StockBond Returns'!$AD878&gt;=-0.1),1,0)</f>
        <v>0</v>
      </c>
      <c r="P880">
        <f>IF( AND('StockBond Returns'!$AD878&lt;-0.1,'StockBond Returns'!$AD878&gt;=-0.2),1,0)</f>
        <v>1</v>
      </c>
      <c r="Q880">
        <f>IF( AND('StockBond Returns'!$AD878&lt;-0.2,'StockBond Returns'!$AD878&gt;=-0.3),1,0)</f>
        <v>0</v>
      </c>
      <c r="R880">
        <f>IF('StockBond Returns'!AD878&lt;-0.3,1,0)</f>
        <v>0</v>
      </c>
      <c r="S880" t="str">
        <f t="shared" ref="S880:W880" si="1756">IF(N880=1,$E880,"")</f>
        <v/>
      </c>
      <c r="T880" t="str">
        <f t="shared" si="1756"/>
        <v/>
      </c>
      <c r="U880" s="17">
        <f t="shared" ca="1" si="1756"/>
        <v>6.5719121705339154E-2</v>
      </c>
      <c r="V880" t="str">
        <f t="shared" si="1756"/>
        <v/>
      </c>
      <c r="W880" t="str">
        <f t="shared" si="1756"/>
        <v/>
      </c>
    </row>
    <row r="881" spans="1:23" ht="13" x14ac:dyDescent="0.15">
      <c r="A881">
        <f t="shared" si="30"/>
        <v>11</v>
      </c>
      <c r="B881">
        <f t="shared" si="31"/>
        <v>1943</v>
      </c>
      <c r="C881" s="149">
        <f t="shared" si="706"/>
        <v>16071</v>
      </c>
      <c r="D881" s="146">
        <f t="shared" si="9"/>
        <v>1943.8333333332671</v>
      </c>
      <c r="E881" s="147">
        <f ca="1">('StockBond Returns'!AA880+'StockBond Returns'!AC880-'Parameters &amp; Main Results'!$B$39)/'StockBond Returns'!AB880*12</f>
        <v>6.6504814494537004E-2</v>
      </c>
      <c r="F881" s="70">
        <f ca="1">'StockBond Returns'!AA880+'StockBond Returns'!AC880-'StockBond Returns'!AB880*'Distribution of Final Value'!$B$7</f>
        <v>4.887500398203164</v>
      </c>
      <c r="G881" s="17">
        <f>1/'StockBond Returns'!M879</f>
        <v>8.9086833497857426E-2</v>
      </c>
      <c r="H881">
        <f t="shared" si="4"/>
        <v>1</v>
      </c>
      <c r="I881" s="64">
        <f t="shared" si="5"/>
        <v>0</v>
      </c>
      <c r="J881">
        <f t="shared" si="6"/>
        <v>0</v>
      </c>
      <c r="K881" s="17">
        <f t="shared" ref="K881:M881" ca="1" si="1757">IF(H881=1,$E881,"")</f>
        <v>6.6504814494537004E-2</v>
      </c>
      <c r="L881" t="str">
        <f t="shared" si="1757"/>
        <v/>
      </c>
      <c r="M881" t="str">
        <f t="shared" si="1757"/>
        <v/>
      </c>
      <c r="N881" s="148">
        <f>IF('StockBond Returns'!AD879=0,1,0)</f>
        <v>0</v>
      </c>
      <c r="O881">
        <f>IF( AND('StockBond Returns'!$AD879&lt;0,'StockBond Returns'!$AD879&gt;=-0.1),1,0)</f>
        <v>0</v>
      </c>
      <c r="P881">
        <f>IF( AND('StockBond Returns'!$AD879&lt;-0.1,'StockBond Returns'!$AD879&gt;=-0.2),1,0)</f>
        <v>0</v>
      </c>
      <c r="Q881">
        <f>IF( AND('StockBond Returns'!$AD879&lt;-0.2,'StockBond Returns'!$AD879&gt;=-0.3),1,0)</f>
        <v>1</v>
      </c>
      <c r="R881">
        <f>IF('StockBond Returns'!AD879&lt;-0.3,1,0)</f>
        <v>0</v>
      </c>
      <c r="S881" t="str">
        <f t="shared" ref="S881:W881" si="1758">IF(N881=1,$E881,"")</f>
        <v/>
      </c>
      <c r="T881" t="str">
        <f t="shared" si="1758"/>
        <v/>
      </c>
      <c r="U881" t="str">
        <f t="shared" si="1758"/>
        <v/>
      </c>
      <c r="V881" s="17">
        <f t="shared" ca="1" si="1758"/>
        <v>6.6504814494537004E-2</v>
      </c>
      <c r="W881" t="str">
        <f t="shared" si="1758"/>
        <v/>
      </c>
    </row>
    <row r="882" spans="1:23" ht="13" x14ac:dyDescent="0.15">
      <c r="A882">
        <f t="shared" si="30"/>
        <v>12</v>
      </c>
      <c r="B882">
        <f t="shared" si="31"/>
        <v>1943</v>
      </c>
      <c r="C882" s="149">
        <f t="shared" si="706"/>
        <v>16102</v>
      </c>
      <c r="D882" s="146">
        <f t="shared" si="9"/>
        <v>1943.9166666666003</v>
      </c>
      <c r="E882" s="147">
        <f ca="1">('StockBond Returns'!AA881+'StockBond Returns'!AC881-'Parameters &amp; Main Results'!$B$39)/'StockBond Returns'!AB881*12</f>
        <v>7.0635172772117755E-2</v>
      </c>
      <c r="F882" s="70">
        <f ca="1">'StockBond Returns'!AA881+'StockBond Returns'!AC881-'StockBond Returns'!AB881*'Distribution of Final Value'!$B$7</f>
        <v>5.5263669186555546</v>
      </c>
      <c r="G882" s="17">
        <f>1/'StockBond Returns'!M880</f>
        <v>9.6710320312627177E-2</v>
      </c>
      <c r="H882">
        <f t="shared" si="4"/>
        <v>1</v>
      </c>
      <c r="I882" s="64">
        <f t="shared" si="5"/>
        <v>0</v>
      </c>
      <c r="J882">
        <f t="shared" si="6"/>
        <v>0</v>
      </c>
      <c r="K882" s="17">
        <f t="shared" ref="K882:M882" ca="1" si="1759">IF(H882=1,$E882,"")</f>
        <v>7.0635172772117755E-2</v>
      </c>
      <c r="L882" t="str">
        <f t="shared" si="1759"/>
        <v/>
      </c>
      <c r="M882" t="str">
        <f t="shared" si="1759"/>
        <v/>
      </c>
      <c r="N882" s="148">
        <f>IF('StockBond Returns'!AD880=0,1,0)</f>
        <v>0</v>
      </c>
      <c r="O882">
        <f>IF( AND('StockBond Returns'!$AD880&lt;0,'StockBond Returns'!$AD880&gt;=-0.1),1,0)</f>
        <v>0</v>
      </c>
      <c r="P882">
        <f>IF( AND('StockBond Returns'!$AD880&lt;-0.1,'StockBond Returns'!$AD880&gt;=-0.2),1,0)</f>
        <v>0</v>
      </c>
      <c r="Q882">
        <f>IF( AND('StockBond Returns'!$AD880&lt;-0.2,'StockBond Returns'!$AD880&gt;=-0.3),1,0)</f>
        <v>1</v>
      </c>
      <c r="R882">
        <f>IF('StockBond Returns'!AD880&lt;-0.3,1,0)</f>
        <v>0</v>
      </c>
      <c r="S882" t="str">
        <f t="shared" ref="S882:W882" si="1760">IF(N882=1,$E882,"")</f>
        <v/>
      </c>
      <c r="T882" t="str">
        <f t="shared" si="1760"/>
        <v/>
      </c>
      <c r="U882" t="str">
        <f t="shared" si="1760"/>
        <v/>
      </c>
      <c r="V882" s="17">
        <f t="shared" ca="1" si="1760"/>
        <v>7.0635172772117755E-2</v>
      </c>
      <c r="W882" t="str">
        <f t="shared" si="1760"/>
        <v/>
      </c>
    </row>
    <row r="883" spans="1:23" ht="13" x14ac:dyDescent="0.15">
      <c r="A883">
        <f t="shared" si="30"/>
        <v>1</v>
      </c>
      <c r="B883">
        <f t="shared" si="31"/>
        <v>1944</v>
      </c>
      <c r="C883" s="149">
        <f t="shared" si="706"/>
        <v>16131</v>
      </c>
      <c r="D883" s="146">
        <f t="shared" si="9"/>
        <v>1943.9999999999336</v>
      </c>
      <c r="E883" s="147">
        <f ca="1">('StockBond Returns'!AA882+'StockBond Returns'!AC882-'Parameters &amp; Main Results'!$B$39)/'StockBond Returns'!AB882*12</f>
        <v>6.7778529293641157E-2</v>
      </c>
      <c r="F883" s="70">
        <f ca="1">'StockBond Returns'!AA882+'StockBond Returns'!AC882-'StockBond Returns'!AB882*'Distribution of Final Value'!$B$7</f>
        <v>4.9955013472208858</v>
      </c>
      <c r="G883" s="17">
        <f>1/'StockBond Returns'!M881</f>
        <v>9.1616459594717148E-2</v>
      </c>
      <c r="H883">
        <f t="shared" si="4"/>
        <v>1</v>
      </c>
      <c r="I883" s="64">
        <f t="shared" si="5"/>
        <v>0</v>
      </c>
      <c r="J883">
        <f t="shared" si="6"/>
        <v>0</v>
      </c>
      <c r="K883" s="17">
        <f t="shared" ref="K883:M883" ca="1" si="1761">IF(H883=1,$E883,"")</f>
        <v>6.7778529293641157E-2</v>
      </c>
      <c r="L883" t="str">
        <f t="shared" si="1761"/>
        <v/>
      </c>
      <c r="M883" t="str">
        <f t="shared" si="1761"/>
        <v/>
      </c>
      <c r="N883" s="148">
        <f>IF('StockBond Returns'!AD881=0,1,0)</f>
        <v>0</v>
      </c>
      <c r="O883">
        <f>IF( AND('StockBond Returns'!$AD881&lt;0,'StockBond Returns'!$AD881&gt;=-0.1),1,0)</f>
        <v>0</v>
      </c>
      <c r="P883">
        <f>IF( AND('StockBond Returns'!$AD881&lt;-0.1,'StockBond Returns'!$AD881&gt;=-0.2),1,0)</f>
        <v>0</v>
      </c>
      <c r="Q883">
        <f>IF( AND('StockBond Returns'!$AD881&lt;-0.2,'StockBond Returns'!$AD881&gt;=-0.3),1,0)</f>
        <v>1</v>
      </c>
      <c r="R883">
        <f>IF('StockBond Returns'!AD881&lt;-0.3,1,0)</f>
        <v>0</v>
      </c>
      <c r="S883" t="str">
        <f t="shared" ref="S883:W883" si="1762">IF(N883=1,$E883,"")</f>
        <v/>
      </c>
      <c r="T883" t="str">
        <f t="shared" si="1762"/>
        <v/>
      </c>
      <c r="U883" t="str">
        <f t="shared" si="1762"/>
        <v/>
      </c>
      <c r="V883" s="17">
        <f t="shared" ca="1" si="1762"/>
        <v>6.7778529293641157E-2</v>
      </c>
      <c r="W883" t="str">
        <f t="shared" si="1762"/>
        <v/>
      </c>
    </row>
    <row r="884" spans="1:23" ht="13" x14ac:dyDescent="0.15">
      <c r="A884">
        <f t="shared" si="30"/>
        <v>2</v>
      </c>
      <c r="B884">
        <f t="shared" si="31"/>
        <v>1944</v>
      </c>
      <c r="C884" s="149">
        <f t="shared" si="706"/>
        <v>16162</v>
      </c>
      <c r="D884" s="146">
        <f t="shared" si="9"/>
        <v>1944.0833333332669</v>
      </c>
      <c r="E884" s="147">
        <f ca="1">('StockBond Returns'!AA883+'StockBond Returns'!AC883-'Parameters &amp; Main Results'!$B$39)/'StockBond Returns'!AB883*12</f>
        <v>6.7134397198583426E-2</v>
      </c>
      <c r="F884" s="70">
        <f ca="1">'StockBond Returns'!AA883+'StockBond Returns'!AC883-'StockBond Returns'!AB883*'Distribution of Final Value'!$B$7</f>
        <v>5.139734598192323</v>
      </c>
      <c r="G884" s="17">
        <f>1/'StockBond Returns'!M882</f>
        <v>9.0477981750656231E-2</v>
      </c>
      <c r="H884">
        <f t="shared" si="4"/>
        <v>1</v>
      </c>
      <c r="I884" s="64">
        <f t="shared" si="5"/>
        <v>0</v>
      </c>
      <c r="J884">
        <f t="shared" si="6"/>
        <v>0</v>
      </c>
      <c r="K884" s="17">
        <f t="shared" ref="K884:M884" ca="1" si="1763">IF(H884=1,$E884,"")</f>
        <v>6.7134397198583426E-2</v>
      </c>
      <c r="L884" t="str">
        <f t="shared" si="1763"/>
        <v/>
      </c>
      <c r="M884" t="str">
        <f t="shared" si="1763"/>
        <v/>
      </c>
      <c r="N884" s="148">
        <f>IF('StockBond Returns'!AD882=0,1,0)</f>
        <v>0</v>
      </c>
      <c r="O884">
        <f>IF( AND('StockBond Returns'!$AD882&lt;0,'StockBond Returns'!$AD882&gt;=-0.1),1,0)</f>
        <v>0</v>
      </c>
      <c r="P884">
        <f>IF( AND('StockBond Returns'!$AD882&lt;-0.1,'StockBond Returns'!$AD882&gt;=-0.2),1,0)</f>
        <v>1</v>
      </c>
      <c r="Q884">
        <f>IF( AND('StockBond Returns'!$AD882&lt;-0.2,'StockBond Returns'!$AD882&gt;=-0.3),1,0)</f>
        <v>0</v>
      </c>
      <c r="R884">
        <f>IF('StockBond Returns'!AD882&lt;-0.3,1,0)</f>
        <v>0</v>
      </c>
      <c r="S884" t="str">
        <f t="shared" ref="S884:W884" si="1764">IF(N884=1,$E884,"")</f>
        <v/>
      </c>
      <c r="T884" t="str">
        <f t="shared" si="1764"/>
        <v/>
      </c>
      <c r="U884" s="17">
        <f t="shared" ca="1" si="1764"/>
        <v>6.7134397198583426E-2</v>
      </c>
      <c r="V884" t="str">
        <f t="shared" si="1764"/>
        <v/>
      </c>
      <c r="W884" t="str">
        <f t="shared" si="1764"/>
        <v/>
      </c>
    </row>
    <row r="885" spans="1:23" ht="13" x14ac:dyDescent="0.15">
      <c r="A885">
        <f t="shared" si="30"/>
        <v>3</v>
      </c>
      <c r="B885">
        <f t="shared" si="31"/>
        <v>1944</v>
      </c>
      <c r="C885" s="149">
        <f t="shared" si="706"/>
        <v>16192</v>
      </c>
      <c r="D885" s="146">
        <f t="shared" si="9"/>
        <v>1944.1666666666001</v>
      </c>
      <c r="E885" s="147">
        <f ca="1">('StockBond Returns'!AA884+'StockBond Returns'!AC884-'Parameters &amp; Main Results'!$B$39)/'StockBond Returns'!AB884*12</f>
        <v>6.7320481665762086E-2</v>
      </c>
      <c r="F885" s="70">
        <f ca="1">'StockBond Returns'!AA884+'StockBond Returns'!AC884-'StockBond Returns'!AB884*'Distribution of Final Value'!$B$7</f>
        <v>5.0173838620012612</v>
      </c>
      <c r="G885" s="17">
        <f>1/'StockBond Returns'!M883</f>
        <v>9.0955175333150007E-2</v>
      </c>
      <c r="H885">
        <f t="shared" si="4"/>
        <v>1</v>
      </c>
      <c r="I885" s="64">
        <f t="shared" si="5"/>
        <v>0</v>
      </c>
      <c r="J885">
        <f t="shared" si="6"/>
        <v>0</v>
      </c>
      <c r="K885" s="17">
        <f t="shared" ref="K885:M885" ca="1" si="1765">IF(H885=1,$E885,"")</f>
        <v>6.7320481665762086E-2</v>
      </c>
      <c r="L885" t="str">
        <f t="shared" si="1765"/>
        <v/>
      </c>
      <c r="M885" t="str">
        <f t="shared" si="1765"/>
        <v/>
      </c>
      <c r="N885" s="148">
        <f>IF('StockBond Returns'!AD883=0,1,0)</f>
        <v>0</v>
      </c>
      <c r="O885">
        <f>IF( AND('StockBond Returns'!$AD883&lt;0,'StockBond Returns'!$AD883&gt;=-0.1),1,0)</f>
        <v>0</v>
      </c>
      <c r="P885">
        <f>IF( AND('StockBond Returns'!$AD883&lt;-0.1,'StockBond Returns'!$AD883&gt;=-0.2),1,0)</f>
        <v>1</v>
      </c>
      <c r="Q885">
        <f>IF( AND('StockBond Returns'!$AD883&lt;-0.2,'StockBond Returns'!$AD883&gt;=-0.3),1,0)</f>
        <v>0</v>
      </c>
      <c r="R885">
        <f>IF('StockBond Returns'!AD883&lt;-0.3,1,0)</f>
        <v>0</v>
      </c>
      <c r="S885" t="str">
        <f t="shared" ref="S885:W885" si="1766">IF(N885=1,$E885,"")</f>
        <v/>
      </c>
      <c r="T885" t="str">
        <f t="shared" si="1766"/>
        <v/>
      </c>
      <c r="U885" s="17">
        <f t="shared" ca="1" si="1766"/>
        <v>6.7320481665762086E-2</v>
      </c>
      <c r="V885" t="str">
        <f t="shared" si="1766"/>
        <v/>
      </c>
      <c r="W885" t="str">
        <f t="shared" si="1766"/>
        <v/>
      </c>
    </row>
    <row r="886" spans="1:23" ht="13" x14ac:dyDescent="0.15">
      <c r="A886">
        <f t="shared" si="30"/>
        <v>4</v>
      </c>
      <c r="B886">
        <f t="shared" si="31"/>
        <v>1944</v>
      </c>
      <c r="C886" s="149">
        <f t="shared" si="706"/>
        <v>16223</v>
      </c>
      <c r="D886" s="146">
        <f t="shared" si="9"/>
        <v>1944.2499999999334</v>
      </c>
      <c r="E886" s="147">
        <f ca="1">('StockBond Returns'!AA885+'StockBond Returns'!AC885-'Parameters &amp; Main Results'!$B$39)/'StockBond Returns'!AB885*12</f>
        <v>6.6585725859499623E-2</v>
      </c>
      <c r="F886" s="70">
        <f ca="1">'StockBond Returns'!AA885+'StockBond Returns'!AC885-'StockBond Returns'!AB885*'Distribution of Final Value'!$B$7</f>
        <v>4.9237610682277539</v>
      </c>
      <c r="G886" s="17">
        <f>1/'StockBond Returns'!M884</f>
        <v>8.9682235079675279E-2</v>
      </c>
      <c r="H886">
        <f t="shared" si="4"/>
        <v>1</v>
      </c>
      <c r="I886" s="64">
        <f t="shared" si="5"/>
        <v>0</v>
      </c>
      <c r="J886">
        <f t="shared" si="6"/>
        <v>0</v>
      </c>
      <c r="K886" s="17">
        <f t="shared" ref="K886:M886" ca="1" si="1767">IF(H886=1,$E886,"")</f>
        <v>6.6585725859499623E-2</v>
      </c>
      <c r="L886" t="str">
        <f t="shared" si="1767"/>
        <v/>
      </c>
      <c r="M886" t="str">
        <f t="shared" si="1767"/>
        <v/>
      </c>
      <c r="N886" s="148">
        <f>IF('StockBond Returns'!AD884=0,1,0)</f>
        <v>0</v>
      </c>
      <c r="O886">
        <f>IF( AND('StockBond Returns'!$AD884&lt;0,'StockBond Returns'!$AD884&gt;=-0.1),1,0)</f>
        <v>0</v>
      </c>
      <c r="P886">
        <f>IF( AND('StockBond Returns'!$AD884&lt;-0.1,'StockBond Returns'!$AD884&gt;=-0.2),1,0)</f>
        <v>1</v>
      </c>
      <c r="Q886">
        <f>IF( AND('StockBond Returns'!$AD884&lt;-0.2,'StockBond Returns'!$AD884&gt;=-0.3),1,0)</f>
        <v>0</v>
      </c>
      <c r="R886">
        <f>IF('StockBond Returns'!AD884&lt;-0.3,1,0)</f>
        <v>0</v>
      </c>
      <c r="S886" t="str">
        <f t="shared" ref="S886:W886" si="1768">IF(N886=1,$E886,"")</f>
        <v/>
      </c>
      <c r="T886" t="str">
        <f t="shared" si="1768"/>
        <v/>
      </c>
      <c r="U886" s="17">
        <f t="shared" ca="1" si="1768"/>
        <v>6.6585725859499623E-2</v>
      </c>
      <c r="V886" t="str">
        <f t="shared" si="1768"/>
        <v/>
      </c>
      <c r="W886" t="str">
        <f t="shared" si="1768"/>
        <v/>
      </c>
    </row>
    <row r="887" spans="1:23" ht="13" x14ac:dyDescent="0.15">
      <c r="A887">
        <f t="shared" si="30"/>
        <v>5</v>
      </c>
      <c r="B887">
        <f t="shared" si="31"/>
        <v>1944</v>
      </c>
      <c r="C887" s="149">
        <f t="shared" si="706"/>
        <v>16253</v>
      </c>
      <c r="D887" s="146">
        <f t="shared" si="9"/>
        <v>1944.3333333332666</v>
      </c>
      <c r="E887" s="147">
        <f ca="1">('StockBond Returns'!AA886+'StockBond Returns'!AC886-'Parameters &amp; Main Results'!$B$39)/'StockBond Returns'!AB886*12</f>
        <v>6.7714936365842165E-2</v>
      </c>
      <c r="F887" s="70">
        <f ca="1">'StockBond Returns'!AA886+'StockBond Returns'!AC886-'StockBond Returns'!AB886*'Distribution of Final Value'!$B$7</f>
        <v>5.2866776371424447</v>
      </c>
      <c r="G887" s="17">
        <f>1/'StockBond Returns'!M885</f>
        <v>9.0887012801190353E-2</v>
      </c>
      <c r="H887">
        <f t="shared" si="4"/>
        <v>1</v>
      </c>
      <c r="I887" s="64">
        <f t="shared" si="5"/>
        <v>0</v>
      </c>
      <c r="J887">
        <f t="shared" si="6"/>
        <v>0</v>
      </c>
      <c r="K887" s="17">
        <f t="shared" ref="K887:M887" ca="1" si="1769">IF(H887=1,$E887,"")</f>
        <v>6.7714936365842165E-2</v>
      </c>
      <c r="L887" t="str">
        <f t="shared" si="1769"/>
        <v/>
      </c>
      <c r="M887" t="str">
        <f t="shared" si="1769"/>
        <v/>
      </c>
      <c r="N887" s="148">
        <f>IF('StockBond Returns'!AD885=0,1,0)</f>
        <v>0</v>
      </c>
      <c r="O887">
        <f>IF( AND('StockBond Returns'!$AD885&lt;0,'StockBond Returns'!$AD885&gt;=-0.1),1,0)</f>
        <v>0</v>
      </c>
      <c r="P887">
        <f>IF( AND('StockBond Returns'!$AD885&lt;-0.1,'StockBond Returns'!$AD885&gt;=-0.2),1,0)</f>
        <v>1</v>
      </c>
      <c r="Q887">
        <f>IF( AND('StockBond Returns'!$AD885&lt;-0.2,'StockBond Returns'!$AD885&gt;=-0.3),1,0)</f>
        <v>0</v>
      </c>
      <c r="R887">
        <f>IF('StockBond Returns'!AD885&lt;-0.3,1,0)</f>
        <v>0</v>
      </c>
      <c r="S887" t="str">
        <f t="shared" ref="S887:W887" si="1770">IF(N887=1,$E887,"")</f>
        <v/>
      </c>
      <c r="T887" t="str">
        <f t="shared" si="1770"/>
        <v/>
      </c>
      <c r="U887" s="17">
        <f t="shared" ca="1" si="1770"/>
        <v>6.7714936365842165E-2</v>
      </c>
      <c r="V887" t="str">
        <f t="shared" si="1770"/>
        <v/>
      </c>
      <c r="W887" t="str">
        <f t="shared" si="1770"/>
        <v/>
      </c>
    </row>
    <row r="888" spans="1:23" ht="13" x14ac:dyDescent="0.15">
      <c r="A888">
        <f t="shared" si="30"/>
        <v>6</v>
      </c>
      <c r="B888">
        <f t="shared" si="31"/>
        <v>1944</v>
      </c>
      <c r="C888" s="149">
        <f t="shared" si="706"/>
        <v>16284</v>
      </c>
      <c r="D888" s="146">
        <f t="shared" si="9"/>
        <v>1944.4166666665999</v>
      </c>
      <c r="E888" s="147">
        <f ca="1">('StockBond Returns'!AA887+'StockBond Returns'!AC887-'Parameters &amp; Main Results'!$B$39)/'StockBond Returns'!AB887*12</f>
        <v>6.5834132390691621E-2</v>
      </c>
      <c r="F888" s="70">
        <f ca="1">'StockBond Returns'!AA887+'StockBond Returns'!AC887-'StockBond Returns'!AB887*'Distribution of Final Value'!$B$7</f>
        <v>5.0545435871559494</v>
      </c>
      <c r="G888" s="17">
        <f>1/'StockBond Returns'!M886</f>
        <v>8.8236698197083102E-2</v>
      </c>
      <c r="H888">
        <f t="shared" si="4"/>
        <v>1</v>
      </c>
      <c r="I888" s="64">
        <f t="shared" si="5"/>
        <v>0</v>
      </c>
      <c r="J888">
        <f t="shared" si="6"/>
        <v>0</v>
      </c>
      <c r="K888" s="17">
        <f t="shared" ref="K888:M888" ca="1" si="1771">IF(H888=1,$E888,"")</f>
        <v>6.5834132390691621E-2</v>
      </c>
      <c r="L888" t="str">
        <f t="shared" si="1771"/>
        <v/>
      </c>
      <c r="M888" t="str">
        <f t="shared" si="1771"/>
        <v/>
      </c>
      <c r="N888" s="148">
        <f>IF('StockBond Returns'!AD886=0,1,0)</f>
        <v>0</v>
      </c>
      <c r="O888">
        <f>IF( AND('StockBond Returns'!$AD886&lt;0,'StockBond Returns'!$AD886&gt;=-0.1),1,0)</f>
        <v>0</v>
      </c>
      <c r="P888">
        <f>IF( AND('StockBond Returns'!$AD886&lt;-0.1,'StockBond Returns'!$AD886&gt;=-0.2),1,0)</f>
        <v>1</v>
      </c>
      <c r="Q888">
        <f>IF( AND('StockBond Returns'!$AD886&lt;-0.2,'StockBond Returns'!$AD886&gt;=-0.3),1,0)</f>
        <v>0</v>
      </c>
      <c r="R888">
        <f>IF('StockBond Returns'!AD886&lt;-0.3,1,0)</f>
        <v>0</v>
      </c>
      <c r="S888" t="str">
        <f t="shared" ref="S888:W888" si="1772">IF(N888=1,$E888,"")</f>
        <v/>
      </c>
      <c r="T888" t="str">
        <f t="shared" si="1772"/>
        <v/>
      </c>
      <c r="U888" s="17">
        <f t="shared" ca="1" si="1772"/>
        <v>6.5834132390691621E-2</v>
      </c>
      <c r="V888" t="str">
        <f t="shared" si="1772"/>
        <v/>
      </c>
      <c r="W888" t="str">
        <f t="shared" si="1772"/>
        <v/>
      </c>
    </row>
    <row r="889" spans="1:23" ht="13" x14ac:dyDescent="0.15">
      <c r="A889">
        <f t="shared" si="30"/>
        <v>7</v>
      </c>
      <c r="B889">
        <f t="shared" si="31"/>
        <v>1944</v>
      </c>
      <c r="C889" s="149">
        <f t="shared" si="706"/>
        <v>16315</v>
      </c>
      <c r="D889" s="146">
        <f t="shared" si="9"/>
        <v>1944.4999999999332</v>
      </c>
      <c r="E889" s="147">
        <f ca="1">('StockBond Returns'!AA888+'StockBond Returns'!AC888-'Parameters &amp; Main Results'!$B$39)/'StockBond Returns'!AB888*12</f>
        <v>6.3890961422422884E-2</v>
      </c>
      <c r="F889" s="70">
        <f ca="1">'StockBond Returns'!AA888+'StockBond Returns'!AC888-'StockBond Returns'!AB888*'Distribution of Final Value'!$B$7</f>
        <v>4.6582311491000929</v>
      </c>
      <c r="G889" s="17">
        <f>1/'StockBond Returns'!M887</f>
        <v>8.4638452916876217E-2</v>
      </c>
      <c r="H889">
        <f t="shared" si="4"/>
        <v>1</v>
      </c>
      <c r="I889" s="64">
        <f t="shared" si="5"/>
        <v>0</v>
      </c>
      <c r="J889">
        <f t="shared" si="6"/>
        <v>0</v>
      </c>
      <c r="K889" s="17">
        <f t="shared" ref="K889:M889" ca="1" si="1773">IF(H889=1,$E889,"")</f>
        <v>6.3890961422422884E-2</v>
      </c>
      <c r="L889" t="str">
        <f t="shared" si="1773"/>
        <v/>
      </c>
      <c r="M889" t="str">
        <f t="shared" si="1773"/>
        <v/>
      </c>
      <c r="N889" s="148">
        <f>IF('StockBond Returns'!AD887=0,1,0)</f>
        <v>0</v>
      </c>
      <c r="O889">
        <f>IF( AND('StockBond Returns'!$AD887&lt;0,'StockBond Returns'!$AD887&gt;=-0.1),1,0)</f>
        <v>0</v>
      </c>
      <c r="P889">
        <f>IF( AND('StockBond Returns'!$AD887&lt;-0.1,'StockBond Returns'!$AD887&gt;=-0.2),1,0)</f>
        <v>1</v>
      </c>
      <c r="Q889">
        <f>IF( AND('StockBond Returns'!$AD887&lt;-0.2,'StockBond Returns'!$AD887&gt;=-0.3),1,0)</f>
        <v>0</v>
      </c>
      <c r="R889">
        <f>IF('StockBond Returns'!AD887&lt;-0.3,1,0)</f>
        <v>0</v>
      </c>
      <c r="S889" t="str">
        <f t="shared" ref="S889:W889" si="1774">IF(N889=1,$E889,"")</f>
        <v/>
      </c>
      <c r="T889" t="str">
        <f t="shared" si="1774"/>
        <v/>
      </c>
      <c r="U889" s="17">
        <f t="shared" ca="1" si="1774"/>
        <v>6.3890961422422884E-2</v>
      </c>
      <c r="V889" t="str">
        <f t="shared" si="1774"/>
        <v/>
      </c>
      <c r="W889" t="str">
        <f t="shared" si="1774"/>
        <v/>
      </c>
    </row>
    <row r="890" spans="1:23" ht="13" x14ac:dyDescent="0.15">
      <c r="A890">
        <f t="shared" si="30"/>
        <v>8</v>
      </c>
      <c r="B890">
        <f t="shared" si="31"/>
        <v>1944</v>
      </c>
      <c r="C890" s="149">
        <f t="shared" si="706"/>
        <v>16345</v>
      </c>
      <c r="D890" s="146">
        <f t="shared" si="9"/>
        <v>1944.5833333332664</v>
      </c>
      <c r="E890" s="147">
        <f ca="1">('StockBond Returns'!AA889+'StockBond Returns'!AC889-'Parameters &amp; Main Results'!$B$39)/'StockBond Returns'!AB889*12</f>
        <v>6.5368204927578E-2</v>
      </c>
      <c r="F890" s="70">
        <f ca="1">'StockBond Returns'!AA889+'StockBond Returns'!AC889-'StockBond Returns'!AB889*'Distribution of Final Value'!$B$7</f>
        <v>5.2618574736122028</v>
      </c>
      <c r="G890" s="17">
        <f>1/'StockBond Returns'!M888</f>
        <v>8.7131468316841182E-2</v>
      </c>
      <c r="H890">
        <f t="shared" si="4"/>
        <v>1</v>
      </c>
      <c r="I890" s="64">
        <f t="shared" si="5"/>
        <v>0</v>
      </c>
      <c r="J890">
        <f t="shared" si="6"/>
        <v>0</v>
      </c>
      <c r="K890" s="17">
        <f t="shared" ref="K890:M890" ca="1" si="1775">IF(H890=1,$E890,"")</f>
        <v>6.5368204927578E-2</v>
      </c>
      <c r="L890" t="str">
        <f t="shared" si="1775"/>
        <v/>
      </c>
      <c r="M890" t="str">
        <f t="shared" si="1775"/>
        <v/>
      </c>
      <c r="N890" s="148">
        <f>IF('StockBond Returns'!AD888=0,1,0)</f>
        <v>0</v>
      </c>
      <c r="O890">
        <f>IF( AND('StockBond Returns'!$AD888&lt;0,'StockBond Returns'!$AD888&gt;=-0.1),1,0)</f>
        <v>0</v>
      </c>
      <c r="P890">
        <f>IF( AND('StockBond Returns'!$AD888&lt;-0.1,'StockBond Returns'!$AD888&gt;=-0.2),1,0)</f>
        <v>1</v>
      </c>
      <c r="Q890">
        <f>IF( AND('StockBond Returns'!$AD888&lt;-0.2,'StockBond Returns'!$AD888&gt;=-0.3),1,0)</f>
        <v>0</v>
      </c>
      <c r="R890">
        <f>IF('StockBond Returns'!AD888&lt;-0.3,1,0)</f>
        <v>0</v>
      </c>
      <c r="S890" t="str">
        <f t="shared" ref="S890:W890" si="1776">IF(N890=1,$E890,"")</f>
        <v/>
      </c>
      <c r="T890" t="str">
        <f t="shared" si="1776"/>
        <v/>
      </c>
      <c r="U890" s="17">
        <f t="shared" ca="1" si="1776"/>
        <v>6.5368204927578E-2</v>
      </c>
      <c r="V890" t="str">
        <f t="shared" si="1776"/>
        <v/>
      </c>
      <c r="W890" t="str">
        <f t="shared" si="1776"/>
        <v/>
      </c>
    </row>
    <row r="891" spans="1:23" ht="13" x14ac:dyDescent="0.15">
      <c r="A891">
        <f t="shared" si="30"/>
        <v>9</v>
      </c>
      <c r="B891">
        <f t="shared" si="31"/>
        <v>1944</v>
      </c>
      <c r="C891" s="149">
        <f t="shared" si="706"/>
        <v>16376</v>
      </c>
      <c r="D891" s="146">
        <f t="shared" si="9"/>
        <v>1944.6666666665997</v>
      </c>
      <c r="E891" s="147">
        <f ca="1">('StockBond Returns'!AA890+'StockBond Returns'!AC890-'Parameters &amp; Main Results'!$B$39)/'StockBond Returns'!AB890*12</f>
        <v>6.5018140685613138E-2</v>
      </c>
      <c r="F891" s="70">
        <f ca="1">'StockBond Returns'!AA890+'StockBond Returns'!AC890-'StockBond Returns'!AB890*'Distribution of Final Value'!$B$7</f>
        <v>5.2090825037041775</v>
      </c>
      <c r="G891" s="17">
        <f>1/'StockBond Returns'!M889</f>
        <v>8.6574677724030685E-2</v>
      </c>
      <c r="H891">
        <f t="shared" si="4"/>
        <v>1</v>
      </c>
      <c r="I891" s="64">
        <f t="shared" si="5"/>
        <v>0</v>
      </c>
      <c r="J891">
        <f t="shared" si="6"/>
        <v>0</v>
      </c>
      <c r="K891" s="17">
        <f t="shared" ref="K891:M891" ca="1" si="1777">IF(H891=1,$E891,"")</f>
        <v>6.5018140685613138E-2</v>
      </c>
      <c r="L891" t="str">
        <f t="shared" si="1777"/>
        <v/>
      </c>
      <c r="M891" t="str">
        <f t="shared" si="1777"/>
        <v/>
      </c>
      <c r="N891" s="148">
        <f>IF('StockBond Returns'!AD889=0,1,0)</f>
        <v>0</v>
      </c>
      <c r="O891">
        <f>IF( AND('StockBond Returns'!$AD889&lt;0,'StockBond Returns'!$AD889&gt;=-0.1),1,0)</f>
        <v>0</v>
      </c>
      <c r="P891">
        <f>IF( AND('StockBond Returns'!$AD889&lt;-0.1,'StockBond Returns'!$AD889&gt;=-0.2),1,0)</f>
        <v>1</v>
      </c>
      <c r="Q891">
        <f>IF( AND('StockBond Returns'!$AD889&lt;-0.2,'StockBond Returns'!$AD889&gt;=-0.3),1,0)</f>
        <v>0</v>
      </c>
      <c r="R891">
        <f>IF('StockBond Returns'!AD889&lt;-0.3,1,0)</f>
        <v>0</v>
      </c>
      <c r="S891" t="str">
        <f t="shared" ref="S891:W891" si="1778">IF(N891=1,$E891,"")</f>
        <v/>
      </c>
      <c r="T891" t="str">
        <f t="shared" si="1778"/>
        <v/>
      </c>
      <c r="U891" s="17">
        <f t="shared" ca="1" si="1778"/>
        <v>6.5018140685613138E-2</v>
      </c>
      <c r="V891" t="str">
        <f t="shared" si="1778"/>
        <v/>
      </c>
      <c r="W891" t="str">
        <f t="shared" si="1778"/>
        <v/>
      </c>
    </row>
    <row r="892" spans="1:23" ht="13" x14ac:dyDescent="0.15">
      <c r="A892">
        <f t="shared" si="30"/>
        <v>10</v>
      </c>
      <c r="B892">
        <f t="shared" si="31"/>
        <v>1944</v>
      </c>
      <c r="C892" s="149">
        <f t="shared" si="706"/>
        <v>16406</v>
      </c>
      <c r="D892" s="146">
        <f t="shared" si="9"/>
        <v>1944.7499999999329</v>
      </c>
      <c r="E892" s="147">
        <f ca="1">('StockBond Returns'!AA891+'StockBond Returns'!AC891-'Parameters &amp; Main Results'!$B$39)/'StockBond Returns'!AB891*12</f>
        <v>6.5286903465531787E-2</v>
      </c>
      <c r="F892" s="70">
        <f ca="1">'StockBond Returns'!AA891+'StockBond Returns'!AC891-'StockBond Returns'!AB891*'Distribution of Final Value'!$B$7</f>
        <v>5.2399910606462452</v>
      </c>
      <c r="G892" s="17">
        <f>1/'StockBond Returns'!M890</f>
        <v>8.7029193688897694E-2</v>
      </c>
      <c r="H892">
        <f t="shared" si="4"/>
        <v>1</v>
      </c>
      <c r="I892" s="64">
        <f t="shared" si="5"/>
        <v>0</v>
      </c>
      <c r="J892">
        <f t="shared" si="6"/>
        <v>0</v>
      </c>
      <c r="K892" s="17">
        <f t="shared" ref="K892:M892" ca="1" si="1779">IF(H892=1,$E892,"")</f>
        <v>6.5286903465531787E-2</v>
      </c>
      <c r="L892" t="str">
        <f t="shared" si="1779"/>
        <v/>
      </c>
      <c r="M892" t="str">
        <f t="shared" si="1779"/>
        <v/>
      </c>
      <c r="N892" s="148">
        <f>IF('StockBond Returns'!AD890=0,1,0)</f>
        <v>0</v>
      </c>
      <c r="O892">
        <f>IF( AND('StockBond Returns'!$AD890&lt;0,'StockBond Returns'!$AD890&gt;=-0.1),1,0)</f>
        <v>0</v>
      </c>
      <c r="P892">
        <f>IF( AND('StockBond Returns'!$AD890&lt;-0.1,'StockBond Returns'!$AD890&gt;=-0.2),1,0)</f>
        <v>1</v>
      </c>
      <c r="Q892">
        <f>IF( AND('StockBond Returns'!$AD890&lt;-0.2,'StockBond Returns'!$AD890&gt;=-0.3),1,0)</f>
        <v>0</v>
      </c>
      <c r="R892">
        <f>IF('StockBond Returns'!AD890&lt;-0.3,1,0)</f>
        <v>0</v>
      </c>
      <c r="S892" t="str">
        <f t="shared" ref="S892:W892" si="1780">IF(N892=1,$E892,"")</f>
        <v/>
      </c>
      <c r="T892" t="str">
        <f t="shared" si="1780"/>
        <v/>
      </c>
      <c r="U892" s="17">
        <f t="shared" ca="1" si="1780"/>
        <v>6.5286903465531787E-2</v>
      </c>
      <c r="V892" t="str">
        <f t="shared" si="1780"/>
        <v/>
      </c>
      <c r="W892" t="str">
        <f t="shared" si="1780"/>
        <v/>
      </c>
    </row>
    <row r="893" spans="1:23" ht="13" x14ac:dyDescent="0.15">
      <c r="A893">
        <f t="shared" si="30"/>
        <v>11</v>
      </c>
      <c r="B893">
        <f t="shared" si="31"/>
        <v>1944</v>
      </c>
      <c r="C893" s="149">
        <f t="shared" si="706"/>
        <v>16437</v>
      </c>
      <c r="D893" s="146">
        <f t="shared" si="9"/>
        <v>1944.8333333332662</v>
      </c>
      <c r="E893" s="147">
        <f ca="1">('StockBond Returns'!AA892+'StockBond Returns'!AC892-'Parameters &amp; Main Results'!$B$39)/'StockBond Returns'!AB892*12</f>
        <v>6.5404466139774825E-2</v>
      </c>
      <c r="F893" s="70">
        <f ca="1">'StockBond Returns'!AA892+'StockBond Returns'!AC892-'StockBond Returns'!AB892*'Distribution of Final Value'!$B$7</f>
        <v>5.1421472404880024</v>
      </c>
      <c r="G893" s="17">
        <f>1/'StockBond Returns'!M891</f>
        <v>8.7210823647414365E-2</v>
      </c>
      <c r="H893">
        <f t="shared" si="4"/>
        <v>1</v>
      </c>
      <c r="I893" s="64">
        <f t="shared" si="5"/>
        <v>0</v>
      </c>
      <c r="J893">
        <f t="shared" si="6"/>
        <v>0</v>
      </c>
      <c r="K893" s="17">
        <f t="shared" ref="K893:M893" ca="1" si="1781">IF(H893=1,$E893,"")</f>
        <v>6.5404466139774825E-2</v>
      </c>
      <c r="L893" t="str">
        <f t="shared" si="1781"/>
        <v/>
      </c>
      <c r="M893" t="str">
        <f t="shared" si="1781"/>
        <v/>
      </c>
      <c r="N893" s="148">
        <f>IF('StockBond Returns'!AD891=0,1,0)</f>
        <v>0</v>
      </c>
      <c r="O893">
        <f>IF( AND('StockBond Returns'!$AD891&lt;0,'StockBond Returns'!$AD891&gt;=-0.1),1,0)</f>
        <v>0</v>
      </c>
      <c r="P893">
        <f>IF( AND('StockBond Returns'!$AD891&lt;-0.1,'StockBond Returns'!$AD891&gt;=-0.2),1,0)</f>
        <v>1</v>
      </c>
      <c r="Q893">
        <f>IF( AND('StockBond Returns'!$AD891&lt;-0.2,'StockBond Returns'!$AD891&gt;=-0.3),1,0)</f>
        <v>0</v>
      </c>
      <c r="R893">
        <f>IF('StockBond Returns'!AD891&lt;-0.3,1,0)</f>
        <v>0</v>
      </c>
      <c r="S893" t="str">
        <f t="shared" ref="S893:W893" si="1782">IF(N893=1,$E893,"")</f>
        <v/>
      </c>
      <c r="T893" t="str">
        <f t="shared" si="1782"/>
        <v/>
      </c>
      <c r="U893" s="17">
        <f t="shared" ca="1" si="1782"/>
        <v>6.5404466139774825E-2</v>
      </c>
      <c r="V893" t="str">
        <f t="shared" si="1782"/>
        <v/>
      </c>
      <c r="W893" t="str">
        <f t="shared" si="1782"/>
        <v/>
      </c>
    </row>
    <row r="894" spans="1:23" ht="13" x14ac:dyDescent="0.15">
      <c r="A894">
        <f t="shared" si="30"/>
        <v>12</v>
      </c>
      <c r="B894">
        <f t="shared" si="31"/>
        <v>1944</v>
      </c>
      <c r="C894" s="149">
        <f t="shared" si="706"/>
        <v>16468</v>
      </c>
      <c r="D894" s="146">
        <f t="shared" si="9"/>
        <v>1944.9166666665994</v>
      </c>
      <c r="E894" s="147">
        <f ca="1">('StockBond Returns'!AA893+'StockBond Returns'!AC893-'Parameters &amp; Main Results'!$B$39)/'StockBond Returns'!AB893*12</f>
        <v>6.5319478839165127E-2</v>
      </c>
      <c r="F894" s="70">
        <f ca="1">'StockBond Returns'!AA893+'StockBond Returns'!AC893-'StockBond Returns'!AB893*'Distribution of Final Value'!$B$7</f>
        <v>5.1892054506076732</v>
      </c>
      <c r="G894" s="17">
        <f>1/'StockBond Returns'!M892</f>
        <v>8.7051803723166468E-2</v>
      </c>
      <c r="H894">
        <f t="shared" si="4"/>
        <v>1</v>
      </c>
      <c r="I894" s="64">
        <f t="shared" si="5"/>
        <v>0</v>
      </c>
      <c r="J894">
        <f t="shared" si="6"/>
        <v>0</v>
      </c>
      <c r="K894" s="17">
        <f t="shared" ref="K894:M894" ca="1" si="1783">IF(H894=1,$E894,"")</f>
        <v>6.5319478839165127E-2</v>
      </c>
      <c r="L894" t="str">
        <f t="shared" si="1783"/>
        <v/>
      </c>
      <c r="M894" t="str">
        <f t="shared" si="1783"/>
        <v/>
      </c>
      <c r="N894" s="148">
        <f>IF('StockBond Returns'!AD892=0,1,0)</f>
        <v>0</v>
      </c>
      <c r="O894">
        <f>IF( AND('StockBond Returns'!$AD892&lt;0,'StockBond Returns'!$AD892&gt;=-0.1),1,0)</f>
        <v>0</v>
      </c>
      <c r="P894">
        <f>IF( AND('StockBond Returns'!$AD892&lt;-0.1,'StockBond Returns'!$AD892&gt;=-0.2),1,0)</f>
        <v>1</v>
      </c>
      <c r="Q894">
        <f>IF( AND('StockBond Returns'!$AD892&lt;-0.2,'StockBond Returns'!$AD892&gt;=-0.3),1,0)</f>
        <v>0</v>
      </c>
      <c r="R894">
        <f>IF('StockBond Returns'!AD892&lt;-0.3,1,0)</f>
        <v>0</v>
      </c>
      <c r="S894" t="str">
        <f t="shared" ref="S894:W894" si="1784">IF(N894=1,$E894,"")</f>
        <v/>
      </c>
      <c r="T894" t="str">
        <f t="shared" si="1784"/>
        <v/>
      </c>
      <c r="U894" s="17">
        <f t="shared" ca="1" si="1784"/>
        <v>6.5319478839165127E-2</v>
      </c>
      <c r="V894" t="str">
        <f t="shared" si="1784"/>
        <v/>
      </c>
      <c r="W894" t="str">
        <f t="shared" si="1784"/>
        <v/>
      </c>
    </row>
    <row r="895" spans="1:23" ht="13" x14ac:dyDescent="0.15">
      <c r="A895">
        <f t="shared" si="30"/>
        <v>1</v>
      </c>
      <c r="B895">
        <f t="shared" si="31"/>
        <v>1945</v>
      </c>
      <c r="C895" s="149">
        <f t="shared" si="706"/>
        <v>16496</v>
      </c>
      <c r="D895" s="146">
        <f t="shared" si="9"/>
        <v>1944.9999999999327</v>
      </c>
      <c r="E895" s="147">
        <f ca="1">('StockBond Returns'!AA894+'StockBond Returns'!AC894-'Parameters &amp; Main Results'!$B$39)/'StockBond Returns'!AB894*12</f>
        <v>6.4126034480150848E-2</v>
      </c>
      <c r="F895" s="70">
        <f ca="1">'StockBond Returns'!AA894+'StockBond Returns'!AC894-'StockBond Returns'!AB894*'Distribution of Final Value'!$B$7</f>
        <v>5.0563731429743513</v>
      </c>
      <c r="G895" s="17">
        <f>1/'StockBond Returns'!M893</f>
        <v>8.443787296002668E-2</v>
      </c>
      <c r="H895">
        <f t="shared" si="4"/>
        <v>1</v>
      </c>
      <c r="I895" s="64">
        <f t="shared" si="5"/>
        <v>0</v>
      </c>
      <c r="J895">
        <f t="shared" si="6"/>
        <v>0</v>
      </c>
      <c r="K895" s="17">
        <f t="shared" ref="K895:M895" ca="1" si="1785">IF(H895=1,$E895,"")</f>
        <v>6.4126034480150848E-2</v>
      </c>
      <c r="L895" t="str">
        <f t="shared" si="1785"/>
        <v/>
      </c>
      <c r="M895" t="str">
        <f t="shared" si="1785"/>
        <v/>
      </c>
      <c r="N895" s="148">
        <f>IF('StockBond Returns'!AD893=0,1,0)</f>
        <v>0</v>
      </c>
      <c r="O895">
        <f>IF( AND('StockBond Returns'!$AD893&lt;0,'StockBond Returns'!$AD893&gt;=-0.1),1,0)</f>
        <v>1</v>
      </c>
      <c r="P895">
        <f>IF( AND('StockBond Returns'!$AD893&lt;-0.1,'StockBond Returns'!$AD893&gt;=-0.2),1,0)</f>
        <v>0</v>
      </c>
      <c r="Q895">
        <f>IF( AND('StockBond Returns'!$AD893&lt;-0.2,'StockBond Returns'!$AD893&gt;=-0.3),1,0)</f>
        <v>0</v>
      </c>
      <c r="R895">
        <f>IF('StockBond Returns'!AD893&lt;-0.3,1,0)</f>
        <v>0</v>
      </c>
      <c r="S895" t="str">
        <f t="shared" ref="S895:W895" si="1786">IF(N895=1,$E895,"")</f>
        <v/>
      </c>
      <c r="T895" s="17">
        <f t="shared" ca="1" si="1786"/>
        <v>6.4126034480150848E-2</v>
      </c>
      <c r="U895" t="str">
        <f t="shared" si="1786"/>
        <v/>
      </c>
      <c r="V895" t="str">
        <f t="shared" si="1786"/>
        <v/>
      </c>
      <c r="W895" t="str">
        <f t="shared" si="1786"/>
        <v/>
      </c>
    </row>
    <row r="896" spans="1:23" ht="13" x14ac:dyDescent="0.15">
      <c r="A896">
        <f t="shared" si="30"/>
        <v>2</v>
      </c>
      <c r="B896">
        <f t="shared" si="31"/>
        <v>1945</v>
      </c>
      <c r="C896" s="149">
        <f t="shared" si="706"/>
        <v>16527</v>
      </c>
      <c r="D896" s="146">
        <f t="shared" si="9"/>
        <v>1945.083333333266</v>
      </c>
      <c r="E896" s="147">
        <f ca="1">('StockBond Returns'!AA895+'StockBond Returns'!AC895-'Parameters &amp; Main Results'!$B$39)/'StockBond Returns'!AB895*12</f>
        <v>6.3305148071604714E-2</v>
      </c>
      <c r="F896" s="70">
        <f ca="1">'StockBond Returns'!AA895+'StockBond Returns'!AC895-'StockBond Returns'!AB895*'Distribution of Final Value'!$B$7</f>
        <v>4.4980380397420561</v>
      </c>
      <c r="G896" s="17">
        <f>1/'StockBond Returns'!M894</f>
        <v>8.3732941119305626E-2</v>
      </c>
      <c r="H896">
        <f t="shared" si="4"/>
        <v>1</v>
      </c>
      <c r="I896" s="64">
        <f t="shared" si="5"/>
        <v>0</v>
      </c>
      <c r="J896">
        <f t="shared" si="6"/>
        <v>0</v>
      </c>
      <c r="K896" s="17">
        <f t="shared" ref="K896:M896" ca="1" si="1787">IF(H896=1,$E896,"")</f>
        <v>6.3305148071604714E-2</v>
      </c>
      <c r="L896" t="str">
        <f t="shared" si="1787"/>
        <v/>
      </c>
      <c r="M896" t="str">
        <f t="shared" si="1787"/>
        <v/>
      </c>
      <c r="N896" s="148">
        <f>IF('StockBond Returns'!AD894=0,1,0)</f>
        <v>0</v>
      </c>
      <c r="O896">
        <f>IF( AND('StockBond Returns'!$AD894&lt;0,'StockBond Returns'!$AD894&gt;=-0.1),1,0)</f>
        <v>1</v>
      </c>
      <c r="P896">
        <f>IF( AND('StockBond Returns'!$AD894&lt;-0.1,'StockBond Returns'!$AD894&gt;=-0.2),1,0)</f>
        <v>0</v>
      </c>
      <c r="Q896">
        <f>IF( AND('StockBond Returns'!$AD894&lt;-0.2,'StockBond Returns'!$AD894&gt;=-0.3),1,0)</f>
        <v>0</v>
      </c>
      <c r="R896">
        <f>IF('StockBond Returns'!AD894&lt;-0.3,1,0)</f>
        <v>0</v>
      </c>
      <c r="S896" t="str">
        <f t="shared" ref="S896:W896" si="1788">IF(N896=1,$E896,"")</f>
        <v/>
      </c>
      <c r="T896" s="17">
        <f t="shared" ca="1" si="1788"/>
        <v>6.3305148071604714E-2</v>
      </c>
      <c r="U896" t="str">
        <f t="shared" si="1788"/>
        <v/>
      </c>
      <c r="V896" t="str">
        <f t="shared" si="1788"/>
        <v/>
      </c>
      <c r="W896" t="str">
        <f t="shared" si="1788"/>
        <v/>
      </c>
    </row>
    <row r="897" spans="1:23" ht="13" x14ac:dyDescent="0.15">
      <c r="A897">
        <f t="shared" si="30"/>
        <v>3</v>
      </c>
      <c r="B897">
        <f t="shared" si="31"/>
        <v>1945</v>
      </c>
      <c r="C897" s="149">
        <f t="shared" si="706"/>
        <v>16557</v>
      </c>
      <c r="D897" s="146">
        <f t="shared" si="9"/>
        <v>1945.1666666665992</v>
      </c>
      <c r="E897" s="147">
        <f ca="1">('StockBond Returns'!AA896+'StockBond Returns'!AC896-'Parameters &amp; Main Results'!$B$39)/'StockBond Returns'!AB896*12</f>
        <v>6.0549698133069207E-2</v>
      </c>
      <c r="F897" s="70">
        <f ca="1">'StockBond Returns'!AA896+'StockBond Returns'!AC896-'StockBond Returns'!AB896*'Distribution of Final Value'!$B$7</f>
        <v>3.966753636687784</v>
      </c>
      <c r="G897" s="17">
        <f>1/'StockBond Returns'!M895</f>
        <v>7.8985953745387902E-2</v>
      </c>
      <c r="H897">
        <f t="shared" si="4"/>
        <v>1</v>
      </c>
      <c r="I897" s="64">
        <f t="shared" si="5"/>
        <v>0</v>
      </c>
      <c r="J897">
        <f t="shared" si="6"/>
        <v>0</v>
      </c>
      <c r="K897" s="17">
        <f t="shared" ref="K897:M897" ca="1" si="1789">IF(H897=1,$E897,"")</f>
        <v>6.0549698133069207E-2</v>
      </c>
      <c r="L897" t="str">
        <f t="shared" si="1789"/>
        <v/>
      </c>
      <c r="M897" t="str">
        <f t="shared" si="1789"/>
        <v/>
      </c>
      <c r="N897" s="148">
        <f>IF('StockBond Returns'!AD895=0,1,0)</f>
        <v>0</v>
      </c>
      <c r="O897">
        <f>IF( AND('StockBond Returns'!$AD895&lt;0,'StockBond Returns'!$AD895&gt;=-0.1),1,0)</f>
        <v>1</v>
      </c>
      <c r="P897">
        <f>IF( AND('StockBond Returns'!$AD895&lt;-0.1,'StockBond Returns'!$AD895&gt;=-0.2),1,0)</f>
        <v>0</v>
      </c>
      <c r="Q897">
        <f>IF( AND('StockBond Returns'!$AD895&lt;-0.2,'StockBond Returns'!$AD895&gt;=-0.3),1,0)</f>
        <v>0</v>
      </c>
      <c r="R897">
        <f>IF('StockBond Returns'!AD895&lt;-0.3,1,0)</f>
        <v>0</v>
      </c>
      <c r="S897" t="str">
        <f t="shared" ref="S897:W897" si="1790">IF(N897=1,$E897,"")</f>
        <v/>
      </c>
      <c r="T897" s="17">
        <f t="shared" ca="1" si="1790"/>
        <v>6.0549698133069207E-2</v>
      </c>
      <c r="U897" t="str">
        <f t="shared" si="1790"/>
        <v/>
      </c>
      <c r="V897" t="str">
        <f t="shared" si="1790"/>
        <v/>
      </c>
      <c r="W897" t="str">
        <f t="shared" si="1790"/>
        <v/>
      </c>
    </row>
    <row r="898" spans="1:23" ht="13" x14ac:dyDescent="0.15">
      <c r="A898">
        <f t="shared" si="30"/>
        <v>4</v>
      </c>
      <c r="B898">
        <f t="shared" si="31"/>
        <v>1945</v>
      </c>
      <c r="C898" s="149">
        <f t="shared" si="706"/>
        <v>16588</v>
      </c>
      <c r="D898" s="146">
        <f t="shared" si="9"/>
        <v>1945.2499999999325</v>
      </c>
      <c r="E898" s="147">
        <f ca="1">('StockBond Returns'!AA897+'StockBond Returns'!AC897-'Parameters &amp; Main Results'!$B$39)/'StockBond Returns'!AB897*12</f>
        <v>6.2750423707080033E-2</v>
      </c>
      <c r="F898" s="70">
        <f ca="1">'StockBond Returns'!AA897+'StockBond Returns'!AC897-'StockBond Returns'!AB897*'Distribution of Final Value'!$B$7</f>
        <v>4.4040698875177675</v>
      </c>
      <c r="G898" s="17">
        <f>1/'StockBond Returns'!M896</f>
        <v>8.2872294180852207E-2</v>
      </c>
      <c r="H898">
        <f t="shared" si="4"/>
        <v>1</v>
      </c>
      <c r="I898" s="64">
        <f t="shared" si="5"/>
        <v>0</v>
      </c>
      <c r="J898">
        <f t="shared" si="6"/>
        <v>0</v>
      </c>
      <c r="K898" s="17">
        <f t="shared" ref="K898:M898" ca="1" si="1791">IF(H898=1,$E898,"")</f>
        <v>6.2750423707080033E-2</v>
      </c>
      <c r="L898" t="str">
        <f t="shared" si="1791"/>
        <v/>
      </c>
      <c r="M898" t="str">
        <f t="shared" si="1791"/>
        <v/>
      </c>
      <c r="N898" s="148">
        <f>IF('StockBond Returns'!AD896=0,1,0)</f>
        <v>0</v>
      </c>
      <c r="O898">
        <f>IF( AND('StockBond Returns'!$AD896&lt;0,'StockBond Returns'!$AD896&gt;=-0.1),1,0)</f>
        <v>1</v>
      </c>
      <c r="P898">
        <f>IF( AND('StockBond Returns'!$AD896&lt;-0.1,'StockBond Returns'!$AD896&gt;=-0.2),1,0)</f>
        <v>0</v>
      </c>
      <c r="Q898">
        <f>IF( AND('StockBond Returns'!$AD896&lt;-0.2,'StockBond Returns'!$AD896&gt;=-0.3),1,0)</f>
        <v>0</v>
      </c>
      <c r="R898">
        <f>IF('StockBond Returns'!AD896&lt;-0.3,1,0)</f>
        <v>0</v>
      </c>
      <c r="S898" t="str">
        <f t="shared" ref="S898:W898" si="1792">IF(N898=1,$E898,"")</f>
        <v/>
      </c>
      <c r="T898" s="17">
        <f t="shared" ca="1" si="1792"/>
        <v>6.2750423707080033E-2</v>
      </c>
      <c r="U898" t="str">
        <f t="shared" si="1792"/>
        <v/>
      </c>
      <c r="V898" t="str">
        <f t="shared" si="1792"/>
        <v/>
      </c>
      <c r="W898" t="str">
        <f t="shared" si="1792"/>
        <v/>
      </c>
    </row>
    <row r="899" spans="1:23" ht="13" x14ac:dyDescent="0.15">
      <c r="A899">
        <f t="shared" si="30"/>
        <v>5</v>
      </c>
      <c r="B899">
        <f t="shared" si="31"/>
        <v>1945</v>
      </c>
      <c r="C899" s="149">
        <f t="shared" si="706"/>
        <v>16618</v>
      </c>
      <c r="D899" s="146">
        <f t="shared" si="9"/>
        <v>1945.3333333332657</v>
      </c>
      <c r="E899" s="147">
        <f ca="1">('StockBond Returns'!AA898+'StockBond Returns'!AC898-'Parameters &amp; Main Results'!$B$39)/'StockBond Returns'!AB898*12</f>
        <v>5.8851441106460289E-2</v>
      </c>
      <c r="F899" s="70">
        <f ca="1">'StockBond Returns'!AA898+'StockBond Returns'!AC898-'StockBond Returns'!AB898*'Distribution of Final Value'!$B$7</f>
        <v>3.5509504911800995</v>
      </c>
      <c r="G899" s="17">
        <f>1/'StockBond Returns'!M897</f>
        <v>7.6177506687017699E-2</v>
      </c>
      <c r="H899">
        <f t="shared" si="4"/>
        <v>1</v>
      </c>
      <c r="I899" s="64">
        <f t="shared" si="5"/>
        <v>0</v>
      </c>
      <c r="J899">
        <f t="shared" si="6"/>
        <v>0</v>
      </c>
      <c r="K899" s="17">
        <f t="shared" ref="K899:M899" ca="1" si="1793">IF(H899=1,$E899,"")</f>
        <v>5.8851441106460289E-2</v>
      </c>
      <c r="L899" t="str">
        <f t="shared" si="1793"/>
        <v/>
      </c>
      <c r="M899" t="str">
        <f t="shared" si="1793"/>
        <v/>
      </c>
      <c r="N899" s="148">
        <f>IF('StockBond Returns'!AD897=0,1,0)</f>
        <v>1</v>
      </c>
      <c r="O899">
        <f>IF( AND('StockBond Returns'!$AD897&lt;0,'StockBond Returns'!$AD897&gt;=-0.1),1,0)</f>
        <v>0</v>
      </c>
      <c r="P899">
        <f>IF( AND('StockBond Returns'!$AD897&lt;-0.1,'StockBond Returns'!$AD897&gt;=-0.2),1,0)</f>
        <v>0</v>
      </c>
      <c r="Q899">
        <f>IF( AND('StockBond Returns'!$AD897&lt;-0.2,'StockBond Returns'!$AD897&gt;=-0.3),1,0)</f>
        <v>0</v>
      </c>
      <c r="R899">
        <f>IF('StockBond Returns'!AD897&lt;-0.3,1,0)</f>
        <v>0</v>
      </c>
      <c r="S899" s="17">
        <f t="shared" ref="S899:W899" ca="1" si="1794">IF(N899=1,$E899,"")</f>
        <v>5.8851441106460289E-2</v>
      </c>
      <c r="T899" t="str">
        <f t="shared" si="1794"/>
        <v/>
      </c>
      <c r="U899" t="str">
        <f t="shared" si="1794"/>
        <v/>
      </c>
      <c r="V899" t="str">
        <f t="shared" si="1794"/>
        <v/>
      </c>
      <c r="W899" t="str">
        <f t="shared" si="1794"/>
        <v/>
      </c>
    </row>
    <row r="900" spans="1:23" ht="13" x14ac:dyDescent="0.15">
      <c r="A900">
        <f t="shared" si="30"/>
        <v>6</v>
      </c>
      <c r="B900">
        <f t="shared" si="31"/>
        <v>1945</v>
      </c>
      <c r="C900" s="149">
        <f t="shared" si="706"/>
        <v>16649</v>
      </c>
      <c r="D900" s="146">
        <f t="shared" si="9"/>
        <v>1945.416666666599</v>
      </c>
      <c r="E900" s="147">
        <f ca="1">('StockBond Returns'!AA899+'StockBond Returns'!AC899-'Parameters &amp; Main Results'!$B$39)/'StockBond Returns'!AB899*12</f>
        <v>5.8767066773634677E-2</v>
      </c>
      <c r="F900" s="70">
        <f ca="1">'StockBond Returns'!AA899+'StockBond Returns'!AC899-'StockBond Returns'!AB899*'Distribution of Final Value'!$B$7</f>
        <v>3.7930838051078304</v>
      </c>
      <c r="G900" s="17">
        <f>1/'StockBond Returns'!M898</f>
        <v>7.573636945937505E-2</v>
      </c>
      <c r="H900">
        <f t="shared" si="4"/>
        <v>1</v>
      </c>
      <c r="I900" s="64">
        <f t="shared" si="5"/>
        <v>0</v>
      </c>
      <c r="J900">
        <f t="shared" si="6"/>
        <v>0</v>
      </c>
      <c r="K900" s="17">
        <f t="shared" ref="K900:M900" ca="1" si="1795">IF(H900=1,$E900,"")</f>
        <v>5.8767066773634677E-2</v>
      </c>
      <c r="L900" t="str">
        <f t="shared" si="1795"/>
        <v/>
      </c>
      <c r="M900" t="str">
        <f t="shared" si="1795"/>
        <v/>
      </c>
      <c r="N900" s="148">
        <f>IF('StockBond Returns'!AD898=0,1,0)</f>
        <v>1</v>
      </c>
      <c r="O900">
        <f>IF( AND('StockBond Returns'!$AD898&lt;0,'StockBond Returns'!$AD898&gt;=-0.1),1,0)</f>
        <v>0</v>
      </c>
      <c r="P900">
        <f>IF( AND('StockBond Returns'!$AD898&lt;-0.1,'StockBond Returns'!$AD898&gt;=-0.2),1,0)</f>
        <v>0</v>
      </c>
      <c r="Q900">
        <f>IF( AND('StockBond Returns'!$AD898&lt;-0.2,'StockBond Returns'!$AD898&gt;=-0.3),1,0)</f>
        <v>0</v>
      </c>
      <c r="R900">
        <f>IF('StockBond Returns'!AD898&lt;-0.3,1,0)</f>
        <v>0</v>
      </c>
      <c r="S900" s="17">
        <f t="shared" ref="S900:W900" ca="1" si="1796">IF(N900=1,$E900,"")</f>
        <v>5.8767066773634677E-2</v>
      </c>
      <c r="T900" t="str">
        <f t="shared" si="1796"/>
        <v/>
      </c>
      <c r="U900" t="str">
        <f t="shared" si="1796"/>
        <v/>
      </c>
      <c r="V900" t="str">
        <f t="shared" si="1796"/>
        <v/>
      </c>
      <c r="W900" t="str">
        <f t="shared" si="1796"/>
        <v/>
      </c>
    </row>
    <row r="901" spans="1:23" ht="13" x14ac:dyDescent="0.15">
      <c r="A901">
        <f t="shared" si="30"/>
        <v>7</v>
      </c>
      <c r="B901">
        <f t="shared" si="31"/>
        <v>1945</v>
      </c>
      <c r="C901" s="149">
        <f t="shared" si="706"/>
        <v>16680</v>
      </c>
      <c r="D901" s="146">
        <f t="shared" si="9"/>
        <v>1945.4999999999322</v>
      </c>
      <c r="E901" s="147">
        <f ca="1">('StockBond Returns'!AA900+'StockBond Returns'!AC900-'Parameters &amp; Main Results'!$B$39)/'StockBond Returns'!AB900*12</f>
        <v>5.9610837414002624E-2</v>
      </c>
      <c r="F901" s="70">
        <f ca="1">'StockBond Returns'!AA900+'StockBond Returns'!AC900-'StockBond Returns'!AB900*'Distribution of Final Value'!$B$7</f>
        <v>3.9224971263038899</v>
      </c>
      <c r="G901" s="17">
        <f>1/'StockBond Returns'!M899</f>
        <v>7.6821986339408371E-2</v>
      </c>
      <c r="H901">
        <f t="shared" si="4"/>
        <v>1</v>
      </c>
      <c r="I901" s="64">
        <f t="shared" si="5"/>
        <v>0</v>
      </c>
      <c r="J901">
        <f t="shared" si="6"/>
        <v>0</v>
      </c>
      <c r="K901" s="17">
        <f t="shared" ref="K901:M901" ca="1" si="1797">IF(H901=1,$E901,"")</f>
        <v>5.9610837414002624E-2</v>
      </c>
      <c r="L901" t="str">
        <f t="shared" si="1797"/>
        <v/>
      </c>
      <c r="M901" t="str">
        <f t="shared" si="1797"/>
        <v/>
      </c>
      <c r="N901" s="148">
        <f>IF('StockBond Returns'!AD899=0,1,0)</f>
        <v>0</v>
      </c>
      <c r="O901">
        <f>IF( AND('StockBond Returns'!$AD899&lt;0,'StockBond Returns'!$AD899&gt;=-0.1),1,0)</f>
        <v>1</v>
      </c>
      <c r="P901">
        <f>IF( AND('StockBond Returns'!$AD899&lt;-0.1,'StockBond Returns'!$AD899&gt;=-0.2),1,0)</f>
        <v>0</v>
      </c>
      <c r="Q901">
        <f>IF( AND('StockBond Returns'!$AD899&lt;-0.2,'StockBond Returns'!$AD899&gt;=-0.3),1,0)</f>
        <v>0</v>
      </c>
      <c r="R901">
        <f>IF('StockBond Returns'!AD899&lt;-0.3,1,0)</f>
        <v>0</v>
      </c>
      <c r="S901" t="str">
        <f t="shared" ref="S901:W901" si="1798">IF(N901=1,$E901,"")</f>
        <v/>
      </c>
      <c r="T901" s="17">
        <f t="shared" ca="1" si="1798"/>
        <v>5.9610837414002624E-2</v>
      </c>
      <c r="U901" t="str">
        <f t="shared" si="1798"/>
        <v/>
      </c>
      <c r="V901" t="str">
        <f t="shared" si="1798"/>
        <v/>
      </c>
      <c r="W901" t="str">
        <f t="shared" si="1798"/>
        <v/>
      </c>
    </row>
    <row r="902" spans="1:23" ht="13" x14ac:dyDescent="0.15">
      <c r="A902">
        <f t="shared" si="30"/>
        <v>8</v>
      </c>
      <c r="B902">
        <f t="shared" si="31"/>
        <v>1945</v>
      </c>
      <c r="C902" s="149">
        <f t="shared" si="706"/>
        <v>16710</v>
      </c>
      <c r="D902" s="146">
        <f t="shared" si="9"/>
        <v>1945.5833333332655</v>
      </c>
      <c r="E902" s="147">
        <f ca="1">('StockBond Returns'!AA901+'StockBond Returns'!AC901-'Parameters &amp; Main Results'!$B$39)/'StockBond Returns'!AB901*12</f>
        <v>6.0646526880224677E-2</v>
      </c>
      <c r="F902" s="70">
        <f ca="1">'StockBond Returns'!AA901+'StockBond Returns'!AC901-'StockBond Returns'!AB901*'Distribution of Final Value'!$B$7</f>
        <v>4.0894055987090905</v>
      </c>
      <c r="G902" s="17">
        <f>1/'StockBond Returns'!M900</f>
        <v>7.8354185932638765E-2</v>
      </c>
      <c r="H902">
        <f t="shared" si="4"/>
        <v>1</v>
      </c>
      <c r="I902" s="64">
        <f t="shared" si="5"/>
        <v>0</v>
      </c>
      <c r="J902">
        <f t="shared" si="6"/>
        <v>0</v>
      </c>
      <c r="K902" s="17">
        <f t="shared" ref="K902:M902" ca="1" si="1799">IF(H902=1,$E902,"")</f>
        <v>6.0646526880224677E-2</v>
      </c>
      <c r="L902" t="str">
        <f t="shared" si="1799"/>
        <v/>
      </c>
      <c r="M902" t="str">
        <f t="shared" si="1799"/>
        <v/>
      </c>
      <c r="N902" s="148">
        <f>IF('StockBond Returns'!AD900=0,1,0)</f>
        <v>0</v>
      </c>
      <c r="O902">
        <f>IF( AND('StockBond Returns'!$AD900&lt;0,'StockBond Returns'!$AD900&gt;=-0.1),1,0)</f>
        <v>1</v>
      </c>
      <c r="P902">
        <f>IF( AND('StockBond Returns'!$AD900&lt;-0.1,'StockBond Returns'!$AD900&gt;=-0.2),1,0)</f>
        <v>0</v>
      </c>
      <c r="Q902">
        <f>IF( AND('StockBond Returns'!$AD900&lt;-0.2,'StockBond Returns'!$AD900&gt;=-0.3),1,0)</f>
        <v>0</v>
      </c>
      <c r="R902">
        <f>IF('StockBond Returns'!AD900&lt;-0.3,1,0)</f>
        <v>0</v>
      </c>
      <c r="S902" t="str">
        <f t="shared" ref="S902:W902" si="1800">IF(N902=1,$E902,"")</f>
        <v/>
      </c>
      <c r="T902" s="17">
        <f t="shared" ca="1" si="1800"/>
        <v>6.0646526880224677E-2</v>
      </c>
      <c r="U902" t="str">
        <f t="shared" si="1800"/>
        <v/>
      </c>
      <c r="V902" t="str">
        <f t="shared" si="1800"/>
        <v/>
      </c>
      <c r="W902" t="str">
        <f t="shared" si="1800"/>
        <v/>
      </c>
    </row>
    <row r="903" spans="1:23" ht="13" x14ac:dyDescent="0.15">
      <c r="A903">
        <f t="shared" si="30"/>
        <v>9</v>
      </c>
      <c r="B903">
        <f t="shared" si="31"/>
        <v>1945</v>
      </c>
      <c r="C903" s="149">
        <f t="shared" si="706"/>
        <v>16741</v>
      </c>
      <c r="D903" s="146">
        <f t="shared" si="9"/>
        <v>1945.6666666665988</v>
      </c>
      <c r="E903" s="147">
        <f ca="1">('StockBond Returns'!AA902+'StockBond Returns'!AC902-'Parameters &amp; Main Results'!$B$39)/'StockBond Returns'!AB902*12</f>
        <v>5.8198971106808217E-2</v>
      </c>
      <c r="F903" s="70">
        <f ca="1">'StockBond Returns'!AA902+'StockBond Returns'!AC902-'StockBond Returns'!AB902*'Distribution of Final Value'!$B$7</f>
        <v>3.3063370260845257</v>
      </c>
      <c r="G903" s="17">
        <f>1/'StockBond Returns'!M901</f>
        <v>7.403246552521664E-2</v>
      </c>
      <c r="H903">
        <f t="shared" si="4"/>
        <v>1</v>
      </c>
      <c r="I903" s="64">
        <f t="shared" si="5"/>
        <v>0</v>
      </c>
      <c r="J903">
        <f t="shared" si="6"/>
        <v>0</v>
      </c>
      <c r="K903" s="17">
        <f t="shared" ref="K903:M903" ca="1" si="1801">IF(H903=1,$E903,"")</f>
        <v>5.8198971106808217E-2</v>
      </c>
      <c r="L903" t="str">
        <f t="shared" si="1801"/>
        <v/>
      </c>
      <c r="M903" t="str">
        <f t="shared" si="1801"/>
        <v/>
      </c>
      <c r="N903" s="148">
        <f>IF('StockBond Returns'!AD901=0,1,0)</f>
        <v>1</v>
      </c>
      <c r="O903">
        <f>IF( AND('StockBond Returns'!$AD901&lt;0,'StockBond Returns'!$AD901&gt;=-0.1),1,0)</f>
        <v>0</v>
      </c>
      <c r="P903">
        <f>IF( AND('StockBond Returns'!$AD901&lt;-0.1,'StockBond Returns'!$AD901&gt;=-0.2),1,0)</f>
        <v>0</v>
      </c>
      <c r="Q903">
        <f>IF( AND('StockBond Returns'!$AD901&lt;-0.2,'StockBond Returns'!$AD901&gt;=-0.3),1,0)</f>
        <v>0</v>
      </c>
      <c r="R903">
        <f>IF('StockBond Returns'!AD901&lt;-0.3,1,0)</f>
        <v>0</v>
      </c>
      <c r="S903" s="17">
        <f t="shared" ref="S903:W903" ca="1" si="1802">IF(N903=1,$E903,"")</f>
        <v>5.8198971106808217E-2</v>
      </c>
      <c r="T903" t="str">
        <f t="shared" si="1802"/>
        <v/>
      </c>
      <c r="U903" t="str">
        <f t="shared" si="1802"/>
        <v/>
      </c>
      <c r="V903" t="str">
        <f t="shared" si="1802"/>
        <v/>
      </c>
      <c r="W903" t="str">
        <f t="shared" si="1802"/>
        <v/>
      </c>
    </row>
    <row r="904" spans="1:23" ht="13" x14ac:dyDescent="0.15">
      <c r="A904">
        <f t="shared" si="30"/>
        <v>10</v>
      </c>
      <c r="B904">
        <f t="shared" si="31"/>
        <v>1945</v>
      </c>
      <c r="C904" s="149">
        <f t="shared" si="706"/>
        <v>16771</v>
      </c>
      <c r="D904" s="146">
        <f t="shared" si="9"/>
        <v>1945.749999999932</v>
      </c>
      <c r="E904" s="147">
        <f ca="1">('StockBond Returns'!AA903+'StockBond Returns'!AC903-'Parameters &amp; Main Results'!$B$39)/'StockBond Returns'!AB903*12</f>
        <v>5.6486111207820863E-2</v>
      </c>
      <c r="F904" s="70">
        <f ca="1">'StockBond Returns'!AA903+'StockBond Returns'!AC903-'StockBond Returns'!AB903*'Distribution of Final Value'!$B$7</f>
        <v>2.928418471052634</v>
      </c>
      <c r="G904" s="17">
        <f>1/'StockBond Returns'!M902</f>
        <v>7.0298249786865205E-2</v>
      </c>
      <c r="H904">
        <f t="shared" si="4"/>
        <v>1</v>
      </c>
      <c r="I904" s="64">
        <f t="shared" si="5"/>
        <v>0</v>
      </c>
      <c r="J904">
        <f t="shared" si="6"/>
        <v>0</v>
      </c>
      <c r="K904" s="17">
        <f t="shared" ref="K904:M904" ca="1" si="1803">IF(H904=1,$E904,"")</f>
        <v>5.6486111207820863E-2</v>
      </c>
      <c r="L904" t="str">
        <f t="shared" si="1803"/>
        <v/>
      </c>
      <c r="M904" t="str">
        <f t="shared" si="1803"/>
        <v/>
      </c>
      <c r="N904" s="148">
        <f>IF('StockBond Returns'!AD902=0,1,0)</f>
        <v>1</v>
      </c>
      <c r="O904">
        <f>IF( AND('StockBond Returns'!$AD902&lt;0,'StockBond Returns'!$AD902&gt;=-0.1),1,0)</f>
        <v>0</v>
      </c>
      <c r="P904">
        <f>IF( AND('StockBond Returns'!$AD902&lt;-0.1,'StockBond Returns'!$AD902&gt;=-0.2),1,0)</f>
        <v>0</v>
      </c>
      <c r="Q904">
        <f>IF( AND('StockBond Returns'!$AD902&lt;-0.2,'StockBond Returns'!$AD902&gt;=-0.3),1,0)</f>
        <v>0</v>
      </c>
      <c r="R904">
        <f>IF('StockBond Returns'!AD902&lt;-0.3,1,0)</f>
        <v>0</v>
      </c>
      <c r="S904" s="17">
        <f t="shared" ref="S904:W904" ca="1" si="1804">IF(N904=1,$E904,"")</f>
        <v>5.6486111207820863E-2</v>
      </c>
      <c r="T904" t="str">
        <f t="shared" si="1804"/>
        <v/>
      </c>
      <c r="U904" t="str">
        <f t="shared" si="1804"/>
        <v/>
      </c>
      <c r="V904" t="str">
        <f t="shared" si="1804"/>
        <v/>
      </c>
      <c r="W904" t="str">
        <f t="shared" si="1804"/>
        <v/>
      </c>
    </row>
    <row r="905" spans="1:23" ht="13" x14ac:dyDescent="0.15">
      <c r="A905">
        <f t="shared" si="30"/>
        <v>11</v>
      </c>
      <c r="B905">
        <f t="shared" si="31"/>
        <v>1945</v>
      </c>
      <c r="C905" s="149">
        <f t="shared" si="706"/>
        <v>16802</v>
      </c>
      <c r="D905" s="146">
        <f t="shared" si="9"/>
        <v>1945.8333333332653</v>
      </c>
      <c r="E905" s="147">
        <f ca="1">('StockBond Returns'!AA904+'StockBond Returns'!AC904-'Parameters &amp; Main Results'!$B$39)/'StockBond Returns'!AB904*12</f>
        <v>5.5256276861554432E-2</v>
      </c>
      <c r="F905" s="70">
        <f ca="1">'StockBond Returns'!AA904+'StockBond Returns'!AC904-'StockBond Returns'!AB904*'Distribution of Final Value'!$B$7</f>
        <v>2.6156529280764484</v>
      </c>
      <c r="G905" s="17">
        <f>1/'StockBond Returns'!M903</f>
        <v>6.8940121459795237E-2</v>
      </c>
      <c r="H905">
        <f t="shared" si="4"/>
        <v>1</v>
      </c>
      <c r="I905" s="64">
        <f t="shared" si="5"/>
        <v>0</v>
      </c>
      <c r="J905">
        <f t="shared" si="6"/>
        <v>0</v>
      </c>
      <c r="K905" s="17">
        <f t="shared" ref="K905:M905" ca="1" si="1805">IF(H905=1,$E905,"")</f>
        <v>5.5256276861554432E-2</v>
      </c>
      <c r="L905" t="str">
        <f t="shared" si="1805"/>
        <v/>
      </c>
      <c r="M905" t="str">
        <f t="shared" si="1805"/>
        <v/>
      </c>
      <c r="N905" s="148">
        <f>IF('StockBond Returns'!AD903=0,1,0)</f>
        <v>1</v>
      </c>
      <c r="O905">
        <f>IF( AND('StockBond Returns'!$AD903&lt;0,'StockBond Returns'!$AD903&gt;=-0.1),1,0)</f>
        <v>0</v>
      </c>
      <c r="P905">
        <f>IF( AND('StockBond Returns'!$AD903&lt;-0.1,'StockBond Returns'!$AD903&gt;=-0.2),1,0)</f>
        <v>0</v>
      </c>
      <c r="Q905">
        <f>IF( AND('StockBond Returns'!$AD903&lt;-0.2,'StockBond Returns'!$AD903&gt;=-0.3),1,0)</f>
        <v>0</v>
      </c>
      <c r="R905">
        <f>IF('StockBond Returns'!AD903&lt;-0.3,1,0)</f>
        <v>0</v>
      </c>
      <c r="S905" s="17">
        <f t="shared" ref="S905:W905" ca="1" si="1806">IF(N905=1,$E905,"")</f>
        <v>5.5256276861554432E-2</v>
      </c>
      <c r="T905" t="str">
        <f t="shared" si="1806"/>
        <v/>
      </c>
      <c r="U905" t="str">
        <f t="shared" si="1806"/>
        <v/>
      </c>
      <c r="V905" t="str">
        <f t="shared" si="1806"/>
        <v/>
      </c>
      <c r="W905" t="str">
        <f t="shared" si="1806"/>
        <v/>
      </c>
    </row>
    <row r="906" spans="1:23" ht="13" x14ac:dyDescent="0.15">
      <c r="A906">
        <f t="shared" si="30"/>
        <v>12</v>
      </c>
      <c r="B906">
        <f t="shared" si="31"/>
        <v>1945</v>
      </c>
      <c r="C906" s="149">
        <f t="shared" si="706"/>
        <v>16833</v>
      </c>
      <c r="D906" s="146">
        <f t="shared" si="9"/>
        <v>1945.9166666665985</v>
      </c>
      <c r="E906" s="147">
        <f ca="1">('StockBond Returns'!AA905+'StockBond Returns'!AC905-'Parameters &amp; Main Results'!$B$39)/'StockBond Returns'!AB905*12</f>
        <v>5.3977303139518172E-2</v>
      </c>
      <c r="F906" s="70">
        <f ca="1">'StockBond Returns'!AA905+'StockBond Returns'!AC905-'StockBond Returns'!AB905*'Distribution of Final Value'!$B$7</f>
        <v>2.5142656721136234</v>
      </c>
      <c r="G906" s="17">
        <f>1/'StockBond Returns'!M904</f>
        <v>6.6762786073472691E-2</v>
      </c>
      <c r="H906">
        <f t="shared" si="4"/>
        <v>1</v>
      </c>
      <c r="I906" s="64">
        <f t="shared" si="5"/>
        <v>0</v>
      </c>
      <c r="J906">
        <f t="shared" si="6"/>
        <v>0</v>
      </c>
      <c r="K906" s="17">
        <f t="shared" ref="K906:M906" ca="1" si="1807">IF(H906=1,$E906,"")</f>
        <v>5.3977303139518172E-2</v>
      </c>
      <c r="L906" t="str">
        <f t="shared" si="1807"/>
        <v/>
      </c>
      <c r="M906" t="str">
        <f t="shared" si="1807"/>
        <v/>
      </c>
      <c r="N906" s="148">
        <f>IF('StockBond Returns'!AD904=0,1,0)</f>
        <v>1</v>
      </c>
      <c r="O906">
        <f>IF( AND('StockBond Returns'!$AD904&lt;0,'StockBond Returns'!$AD904&gt;=-0.1),1,0)</f>
        <v>0</v>
      </c>
      <c r="P906">
        <f>IF( AND('StockBond Returns'!$AD904&lt;-0.1,'StockBond Returns'!$AD904&gt;=-0.2),1,0)</f>
        <v>0</v>
      </c>
      <c r="Q906">
        <f>IF( AND('StockBond Returns'!$AD904&lt;-0.2,'StockBond Returns'!$AD904&gt;=-0.3),1,0)</f>
        <v>0</v>
      </c>
      <c r="R906">
        <f>IF('StockBond Returns'!AD904&lt;-0.3,1,0)</f>
        <v>0</v>
      </c>
      <c r="S906" s="17">
        <f t="shared" ref="S906:W906" ca="1" si="1808">IF(N906=1,$E906,"")</f>
        <v>5.3977303139518172E-2</v>
      </c>
      <c r="T906" t="str">
        <f t="shared" si="1808"/>
        <v/>
      </c>
      <c r="U906" t="str">
        <f t="shared" si="1808"/>
        <v/>
      </c>
      <c r="V906" t="str">
        <f t="shared" si="1808"/>
        <v/>
      </c>
      <c r="W906" t="str">
        <f t="shared" si="1808"/>
        <v/>
      </c>
    </row>
    <row r="907" spans="1:23" ht="13" x14ac:dyDescent="0.15">
      <c r="A907">
        <f t="shared" si="30"/>
        <v>1</v>
      </c>
      <c r="B907">
        <f t="shared" si="31"/>
        <v>1946</v>
      </c>
      <c r="C907" s="149">
        <f t="shared" si="706"/>
        <v>16861</v>
      </c>
      <c r="D907" s="146">
        <f t="shared" si="9"/>
        <v>1945.9999999999318</v>
      </c>
      <c r="E907" s="147">
        <f ca="1">('StockBond Returns'!AA906+'StockBond Returns'!AC906-'Parameters &amp; Main Results'!$B$39)/'StockBond Returns'!AB906*12</f>
        <v>5.4068984646292562E-2</v>
      </c>
      <c r="F907" s="70">
        <f ca="1">'StockBond Returns'!AA906+'StockBond Returns'!AC906-'StockBond Returns'!AB906*'Distribution of Final Value'!$B$7</f>
        <v>2.5751173516214498</v>
      </c>
      <c r="G907" s="17">
        <f>1/'StockBond Returns'!M905</f>
        <v>6.6461304646987782E-2</v>
      </c>
      <c r="H907">
        <f t="shared" si="4"/>
        <v>1</v>
      </c>
      <c r="I907" s="64">
        <f t="shared" si="5"/>
        <v>0</v>
      </c>
      <c r="J907">
        <f t="shared" si="6"/>
        <v>0</v>
      </c>
      <c r="K907" s="17">
        <f t="shared" ref="K907:M907" ca="1" si="1809">IF(H907=1,$E907,"")</f>
        <v>5.4068984646292562E-2</v>
      </c>
      <c r="L907" t="str">
        <f t="shared" si="1809"/>
        <v/>
      </c>
      <c r="M907" t="str">
        <f t="shared" si="1809"/>
        <v/>
      </c>
      <c r="N907" s="148">
        <f>IF('StockBond Returns'!AD905=0,1,0)</f>
        <v>1</v>
      </c>
      <c r="O907">
        <f>IF( AND('StockBond Returns'!$AD905&lt;0,'StockBond Returns'!$AD905&gt;=-0.1),1,0)</f>
        <v>0</v>
      </c>
      <c r="P907">
        <f>IF( AND('StockBond Returns'!$AD905&lt;-0.1,'StockBond Returns'!$AD905&gt;=-0.2),1,0)</f>
        <v>0</v>
      </c>
      <c r="Q907">
        <f>IF( AND('StockBond Returns'!$AD905&lt;-0.2,'StockBond Returns'!$AD905&gt;=-0.3),1,0)</f>
        <v>0</v>
      </c>
      <c r="R907">
        <f>IF('StockBond Returns'!AD905&lt;-0.3,1,0)</f>
        <v>0</v>
      </c>
      <c r="S907" s="17">
        <f t="shared" ref="S907:W907" ca="1" si="1810">IF(N907=1,$E907,"")</f>
        <v>5.4068984646292562E-2</v>
      </c>
      <c r="T907" t="str">
        <f t="shared" si="1810"/>
        <v/>
      </c>
      <c r="U907" t="str">
        <f t="shared" si="1810"/>
        <v/>
      </c>
      <c r="V907" t="str">
        <f t="shared" si="1810"/>
        <v/>
      </c>
      <c r="W907" t="str">
        <f t="shared" si="1810"/>
        <v/>
      </c>
    </row>
    <row r="908" spans="1:23" ht="13" x14ac:dyDescent="0.15">
      <c r="A908">
        <f t="shared" si="30"/>
        <v>2</v>
      </c>
      <c r="B908">
        <f t="shared" si="31"/>
        <v>1946</v>
      </c>
      <c r="C908" s="149">
        <f t="shared" si="706"/>
        <v>16892</v>
      </c>
      <c r="D908" s="146">
        <f t="shared" si="9"/>
        <v>1946.083333333265</v>
      </c>
      <c r="E908" s="147">
        <f ca="1">('StockBond Returns'!AA907+'StockBond Returns'!AC907-'Parameters &amp; Main Results'!$B$39)/'StockBond Returns'!AB907*12</f>
        <v>5.1342708624662461E-2</v>
      </c>
      <c r="F908" s="70">
        <f ca="1">'StockBond Returns'!AA907+'StockBond Returns'!AC907-'StockBond Returns'!AB907*'Distribution of Final Value'!$B$7</f>
        <v>2.125760762803746</v>
      </c>
      <c r="G908" s="17">
        <f>1/'StockBond Returns'!M906</f>
        <v>6.2111771227976391E-2</v>
      </c>
      <c r="H908">
        <f t="shared" si="4"/>
        <v>1</v>
      </c>
      <c r="I908" s="64">
        <f t="shared" si="5"/>
        <v>0</v>
      </c>
      <c r="J908">
        <f t="shared" si="6"/>
        <v>0</v>
      </c>
      <c r="K908" s="17">
        <f t="shared" ref="K908:M908" ca="1" si="1811">IF(H908=1,$E908,"")</f>
        <v>5.1342708624662461E-2</v>
      </c>
      <c r="L908" t="str">
        <f t="shared" si="1811"/>
        <v/>
      </c>
      <c r="M908" t="str">
        <f t="shared" si="1811"/>
        <v/>
      </c>
      <c r="N908" s="148">
        <f>IF('StockBond Returns'!AD906=0,1,0)</f>
        <v>1</v>
      </c>
      <c r="O908">
        <f>IF( AND('StockBond Returns'!$AD906&lt;0,'StockBond Returns'!$AD906&gt;=-0.1),1,0)</f>
        <v>0</v>
      </c>
      <c r="P908">
        <f>IF( AND('StockBond Returns'!$AD906&lt;-0.1,'StockBond Returns'!$AD906&gt;=-0.2),1,0)</f>
        <v>0</v>
      </c>
      <c r="Q908">
        <f>IF( AND('StockBond Returns'!$AD906&lt;-0.2,'StockBond Returns'!$AD906&gt;=-0.3),1,0)</f>
        <v>0</v>
      </c>
      <c r="R908">
        <f>IF('StockBond Returns'!AD906&lt;-0.3,1,0)</f>
        <v>0</v>
      </c>
      <c r="S908" s="17">
        <f t="shared" ref="S908:W908" ca="1" si="1812">IF(N908=1,$E908,"")</f>
        <v>5.1342708624662461E-2</v>
      </c>
      <c r="T908" t="str">
        <f t="shared" si="1812"/>
        <v/>
      </c>
      <c r="U908" t="str">
        <f t="shared" si="1812"/>
        <v/>
      </c>
      <c r="V908" t="str">
        <f t="shared" si="1812"/>
        <v/>
      </c>
      <c r="W908" t="str">
        <f t="shared" si="1812"/>
        <v/>
      </c>
    </row>
    <row r="909" spans="1:23" ht="13" x14ac:dyDescent="0.15">
      <c r="A909">
        <f t="shared" si="30"/>
        <v>3</v>
      </c>
      <c r="B909">
        <f t="shared" si="31"/>
        <v>1946</v>
      </c>
      <c r="C909" s="149">
        <f t="shared" si="706"/>
        <v>16922</v>
      </c>
      <c r="D909" s="146">
        <f t="shared" si="9"/>
        <v>1946.1666666665983</v>
      </c>
      <c r="E909" s="147">
        <f ca="1">('StockBond Returns'!AA908+'StockBond Returns'!AC908-'Parameters &amp; Main Results'!$B$39)/'StockBond Returns'!AB908*12</f>
        <v>5.3910709967616044E-2</v>
      </c>
      <c r="F909" s="70">
        <f ca="1">'StockBond Returns'!AA908+'StockBond Returns'!AC908-'StockBond Returns'!AB908*'Distribution of Final Value'!$B$7</f>
        <v>2.7357034148335195</v>
      </c>
      <c r="G909" s="17">
        <f>1/'StockBond Returns'!M907</f>
        <v>6.6345623467756951E-2</v>
      </c>
      <c r="H909">
        <f t="shared" si="4"/>
        <v>1</v>
      </c>
      <c r="I909" s="64">
        <f t="shared" si="5"/>
        <v>0</v>
      </c>
      <c r="J909">
        <f t="shared" si="6"/>
        <v>0</v>
      </c>
      <c r="K909" s="17">
        <f t="shared" ref="K909:M909" ca="1" si="1813">IF(H909=1,$E909,"")</f>
        <v>5.3910709967616044E-2</v>
      </c>
      <c r="L909" t="str">
        <f t="shared" si="1813"/>
        <v/>
      </c>
      <c r="M909" t="str">
        <f t="shared" si="1813"/>
        <v/>
      </c>
      <c r="N909" s="148">
        <f>IF('StockBond Returns'!AD907=0,1,0)</f>
        <v>0</v>
      </c>
      <c r="O909">
        <f>IF( AND('StockBond Returns'!$AD907&lt;0,'StockBond Returns'!$AD907&gt;=-0.1),1,0)</f>
        <v>1</v>
      </c>
      <c r="P909">
        <f>IF( AND('StockBond Returns'!$AD907&lt;-0.1,'StockBond Returns'!$AD907&gt;=-0.2),1,0)</f>
        <v>0</v>
      </c>
      <c r="Q909">
        <f>IF( AND('StockBond Returns'!$AD907&lt;-0.2,'StockBond Returns'!$AD907&gt;=-0.3),1,0)</f>
        <v>0</v>
      </c>
      <c r="R909">
        <f>IF('StockBond Returns'!AD907&lt;-0.3,1,0)</f>
        <v>0</v>
      </c>
      <c r="S909" t="str">
        <f t="shared" ref="S909:W909" si="1814">IF(N909=1,$E909,"")</f>
        <v/>
      </c>
      <c r="T909" s="17">
        <f t="shared" ca="1" si="1814"/>
        <v>5.3910709967616044E-2</v>
      </c>
      <c r="U909" t="str">
        <f t="shared" si="1814"/>
        <v/>
      </c>
      <c r="V909" t="str">
        <f t="shared" si="1814"/>
        <v/>
      </c>
      <c r="W909" t="str">
        <f t="shared" si="1814"/>
        <v/>
      </c>
    </row>
    <row r="910" spans="1:23" ht="13" x14ac:dyDescent="0.15">
      <c r="A910">
        <f t="shared" si="30"/>
        <v>4</v>
      </c>
      <c r="B910">
        <f t="shared" si="31"/>
        <v>1946</v>
      </c>
      <c r="C910" s="149">
        <f t="shared" si="706"/>
        <v>16953</v>
      </c>
      <c r="D910" s="146">
        <f t="shared" si="9"/>
        <v>1946.2499999999316</v>
      </c>
      <c r="E910" s="147">
        <f ca="1">('StockBond Returns'!AA909+'StockBond Returns'!AC909-'Parameters &amp; Main Results'!$B$39)/'StockBond Returns'!AB909*12</f>
        <v>5.2737519396914512E-2</v>
      </c>
      <c r="F910" s="70">
        <f ca="1">'StockBond Returns'!AA909+'StockBond Returns'!AC909-'StockBond Returns'!AB909*'Distribution of Final Value'!$B$7</f>
        <v>2.5197030228829584</v>
      </c>
      <c r="G910" s="17">
        <f>1/'StockBond Returns'!M908</f>
        <v>6.4133564335334625E-2</v>
      </c>
      <c r="H910">
        <f t="shared" si="4"/>
        <v>1</v>
      </c>
      <c r="I910" s="64">
        <f t="shared" si="5"/>
        <v>0</v>
      </c>
      <c r="J910">
        <f t="shared" si="6"/>
        <v>0</v>
      </c>
      <c r="K910" s="17">
        <f t="shared" ref="K910:M910" ca="1" si="1815">IF(H910=1,$E910,"")</f>
        <v>5.2737519396914512E-2</v>
      </c>
      <c r="L910" t="str">
        <f t="shared" si="1815"/>
        <v/>
      </c>
      <c r="M910" t="str">
        <f t="shared" si="1815"/>
        <v/>
      </c>
      <c r="N910" s="148">
        <f>IF('StockBond Returns'!AD908=0,1,0)</f>
        <v>0</v>
      </c>
      <c r="O910">
        <f>IF( AND('StockBond Returns'!$AD908&lt;0,'StockBond Returns'!$AD908&gt;=-0.1),1,0)</f>
        <v>1</v>
      </c>
      <c r="P910">
        <f>IF( AND('StockBond Returns'!$AD908&lt;-0.1,'StockBond Returns'!$AD908&gt;=-0.2),1,0)</f>
        <v>0</v>
      </c>
      <c r="Q910">
        <f>IF( AND('StockBond Returns'!$AD908&lt;-0.2,'StockBond Returns'!$AD908&gt;=-0.3),1,0)</f>
        <v>0</v>
      </c>
      <c r="R910">
        <f>IF('StockBond Returns'!AD908&lt;-0.3,1,0)</f>
        <v>0</v>
      </c>
      <c r="S910" t="str">
        <f t="shared" ref="S910:W910" si="1816">IF(N910=1,$E910,"")</f>
        <v/>
      </c>
      <c r="T910" s="17">
        <f t="shared" ca="1" si="1816"/>
        <v>5.2737519396914512E-2</v>
      </c>
      <c r="U910" t="str">
        <f t="shared" si="1816"/>
        <v/>
      </c>
      <c r="V910" t="str">
        <f t="shared" si="1816"/>
        <v/>
      </c>
      <c r="W910" t="str">
        <f t="shared" si="1816"/>
        <v/>
      </c>
    </row>
    <row r="911" spans="1:23" ht="13" x14ac:dyDescent="0.15">
      <c r="A911">
        <f t="shared" si="30"/>
        <v>5</v>
      </c>
      <c r="B911">
        <f t="shared" si="31"/>
        <v>1946</v>
      </c>
      <c r="C911" s="149">
        <f t="shared" si="706"/>
        <v>16983</v>
      </c>
      <c r="D911" s="146">
        <f t="shared" si="9"/>
        <v>1946.3333333332648</v>
      </c>
      <c r="E911" s="147">
        <f ca="1">('StockBond Returns'!AA910+'StockBond Returns'!AC910-'Parameters &amp; Main Results'!$B$39)/'StockBond Returns'!AB910*12</f>
        <v>5.1782264810035068E-2</v>
      </c>
      <c r="F911" s="70">
        <f ca="1">'StockBond Returns'!AA910+'StockBond Returns'!AC910-'StockBond Returns'!AB910*'Distribution of Final Value'!$B$7</f>
        <v>2.3421265258723265</v>
      </c>
      <c r="G911" s="17">
        <f>1/'StockBond Returns'!M909</f>
        <v>6.2008558263709823E-2</v>
      </c>
      <c r="H911">
        <f t="shared" si="4"/>
        <v>1</v>
      </c>
      <c r="I911" s="64">
        <f t="shared" si="5"/>
        <v>0</v>
      </c>
      <c r="J911">
        <f t="shared" si="6"/>
        <v>0</v>
      </c>
      <c r="K911" s="17">
        <f t="shared" ref="K911:M911" ca="1" si="1817">IF(H911=1,$E911,"")</f>
        <v>5.1782264810035068E-2</v>
      </c>
      <c r="L911" t="str">
        <f t="shared" si="1817"/>
        <v/>
      </c>
      <c r="M911" t="str">
        <f t="shared" si="1817"/>
        <v/>
      </c>
      <c r="N911" s="148">
        <f>IF('StockBond Returns'!AD909=0,1,0)</f>
        <v>1</v>
      </c>
      <c r="O911">
        <f>IF( AND('StockBond Returns'!$AD909&lt;0,'StockBond Returns'!$AD909&gt;=-0.1),1,0)</f>
        <v>0</v>
      </c>
      <c r="P911">
        <f>IF( AND('StockBond Returns'!$AD909&lt;-0.1,'StockBond Returns'!$AD909&gt;=-0.2),1,0)</f>
        <v>0</v>
      </c>
      <c r="Q911">
        <f>IF( AND('StockBond Returns'!$AD909&lt;-0.2,'StockBond Returns'!$AD909&gt;=-0.3),1,0)</f>
        <v>0</v>
      </c>
      <c r="R911">
        <f>IF('StockBond Returns'!AD909&lt;-0.3,1,0)</f>
        <v>0</v>
      </c>
      <c r="S911" s="17">
        <f t="shared" ref="S911:W911" ca="1" si="1818">IF(N911=1,$E911,"")</f>
        <v>5.1782264810035068E-2</v>
      </c>
      <c r="T911" t="str">
        <f t="shared" si="1818"/>
        <v/>
      </c>
      <c r="U911" t="str">
        <f t="shared" si="1818"/>
        <v/>
      </c>
      <c r="V911" t="str">
        <f t="shared" si="1818"/>
        <v/>
      </c>
      <c r="W911" t="str">
        <f t="shared" si="1818"/>
        <v/>
      </c>
    </row>
    <row r="912" spans="1:23" ht="13" x14ac:dyDescent="0.15">
      <c r="A912">
        <f t="shared" si="30"/>
        <v>6</v>
      </c>
      <c r="B912">
        <f t="shared" si="31"/>
        <v>1946</v>
      </c>
      <c r="C912" s="149">
        <f t="shared" si="706"/>
        <v>17014</v>
      </c>
      <c r="D912" s="146">
        <f t="shared" si="9"/>
        <v>1946.4166666665981</v>
      </c>
      <c r="E912" s="147">
        <f ca="1">('StockBond Returns'!AA911+'StockBond Returns'!AC911-'Parameters &amp; Main Results'!$B$39)/'StockBond Returns'!AB911*12</f>
        <v>5.1286482221584453E-2</v>
      </c>
      <c r="F912" s="70">
        <f ca="1">'StockBond Returns'!AA911+'StockBond Returns'!AC911-'StockBond Returns'!AB911*'Distribution of Final Value'!$B$7</f>
        <v>2.3028648618245029</v>
      </c>
      <c r="G912" s="17">
        <f>1/'StockBond Returns'!M910</f>
        <v>6.0883650904151043E-2</v>
      </c>
      <c r="H912">
        <f t="shared" si="4"/>
        <v>1</v>
      </c>
      <c r="I912" s="64">
        <f t="shared" si="5"/>
        <v>0</v>
      </c>
      <c r="J912">
        <f t="shared" si="6"/>
        <v>0</v>
      </c>
      <c r="K912" s="17">
        <f t="shared" ref="K912:M912" ca="1" si="1819">IF(H912=1,$E912,"")</f>
        <v>5.1286482221584453E-2</v>
      </c>
      <c r="L912" t="str">
        <f t="shared" si="1819"/>
        <v/>
      </c>
      <c r="M912" t="str">
        <f t="shared" si="1819"/>
        <v/>
      </c>
      <c r="N912" s="148">
        <f>IF('StockBond Returns'!AD910=0,1,0)</f>
        <v>1</v>
      </c>
      <c r="O912">
        <f>IF( AND('StockBond Returns'!$AD910&lt;0,'StockBond Returns'!$AD910&gt;=-0.1),1,0)</f>
        <v>0</v>
      </c>
      <c r="P912">
        <f>IF( AND('StockBond Returns'!$AD910&lt;-0.1,'StockBond Returns'!$AD910&gt;=-0.2),1,0)</f>
        <v>0</v>
      </c>
      <c r="Q912">
        <f>IF( AND('StockBond Returns'!$AD910&lt;-0.2,'StockBond Returns'!$AD910&gt;=-0.3),1,0)</f>
        <v>0</v>
      </c>
      <c r="R912">
        <f>IF('StockBond Returns'!AD910&lt;-0.3,1,0)</f>
        <v>0</v>
      </c>
      <c r="S912" s="17">
        <f t="shared" ref="S912:W912" ca="1" si="1820">IF(N912=1,$E912,"")</f>
        <v>5.1286482221584453E-2</v>
      </c>
      <c r="T912" t="str">
        <f t="shared" si="1820"/>
        <v/>
      </c>
      <c r="U912" t="str">
        <f t="shared" si="1820"/>
        <v/>
      </c>
      <c r="V912" t="str">
        <f t="shared" si="1820"/>
        <v/>
      </c>
      <c r="W912" t="str">
        <f t="shared" si="1820"/>
        <v/>
      </c>
    </row>
    <row r="913" spans="1:23" ht="13" x14ac:dyDescent="0.15">
      <c r="A913">
        <f t="shared" si="30"/>
        <v>7</v>
      </c>
      <c r="B913">
        <f t="shared" si="31"/>
        <v>1946</v>
      </c>
      <c r="C913" s="149">
        <f t="shared" si="706"/>
        <v>17045</v>
      </c>
      <c r="D913" s="146">
        <f t="shared" si="9"/>
        <v>1946.4999999999313</v>
      </c>
      <c r="E913" s="147">
        <f ca="1">('StockBond Returns'!AA912+'StockBond Returns'!AC912-'Parameters &amp; Main Results'!$B$39)/'StockBond Returns'!AB912*12</f>
        <v>5.3449180117820128E-2</v>
      </c>
      <c r="F913" s="70">
        <f ca="1">'StockBond Returns'!AA912+'StockBond Returns'!AC912-'StockBond Returns'!AB912*'Distribution of Final Value'!$B$7</f>
        <v>2.6664332495147374</v>
      </c>
      <c r="G913" s="17">
        <f>1/'StockBond Returns'!M911</f>
        <v>6.3535511575959588E-2</v>
      </c>
      <c r="H913">
        <f t="shared" si="4"/>
        <v>1</v>
      </c>
      <c r="I913" s="64">
        <f t="shared" si="5"/>
        <v>0</v>
      </c>
      <c r="J913">
        <f t="shared" si="6"/>
        <v>0</v>
      </c>
      <c r="K913" s="17">
        <f t="shared" ref="K913:M913" ca="1" si="1821">IF(H913=1,$E913,"")</f>
        <v>5.3449180117820128E-2</v>
      </c>
      <c r="L913" t="str">
        <f t="shared" si="1821"/>
        <v/>
      </c>
      <c r="M913" t="str">
        <f t="shared" si="1821"/>
        <v/>
      </c>
      <c r="N913" s="148">
        <f>IF('StockBond Returns'!AD911=0,1,0)</f>
        <v>0</v>
      </c>
      <c r="O913">
        <f>IF( AND('StockBond Returns'!$AD911&lt;0,'StockBond Returns'!$AD911&gt;=-0.1),1,0)</f>
        <v>1</v>
      </c>
      <c r="P913">
        <f>IF( AND('StockBond Returns'!$AD911&lt;-0.1,'StockBond Returns'!$AD911&gt;=-0.2),1,0)</f>
        <v>0</v>
      </c>
      <c r="Q913">
        <f>IF( AND('StockBond Returns'!$AD911&lt;-0.2,'StockBond Returns'!$AD911&gt;=-0.3),1,0)</f>
        <v>0</v>
      </c>
      <c r="R913">
        <f>IF('StockBond Returns'!AD911&lt;-0.3,1,0)</f>
        <v>0</v>
      </c>
      <c r="S913" t="str">
        <f t="shared" ref="S913:W913" si="1822">IF(N913=1,$E913,"")</f>
        <v/>
      </c>
      <c r="T913" s="17">
        <f t="shared" ca="1" si="1822"/>
        <v>5.3449180117820128E-2</v>
      </c>
      <c r="U913" t="str">
        <f t="shared" si="1822"/>
        <v/>
      </c>
      <c r="V913" t="str">
        <f t="shared" si="1822"/>
        <v/>
      </c>
      <c r="W913" t="str">
        <f t="shared" si="1822"/>
        <v/>
      </c>
    </row>
    <row r="914" spans="1:23" ht="13" x14ac:dyDescent="0.15">
      <c r="A914">
        <f t="shared" si="30"/>
        <v>8</v>
      </c>
      <c r="B914">
        <f t="shared" si="31"/>
        <v>1946</v>
      </c>
      <c r="C914" s="149">
        <f t="shared" si="706"/>
        <v>17075</v>
      </c>
      <c r="D914" s="146">
        <f t="shared" si="9"/>
        <v>1946.5833333332646</v>
      </c>
      <c r="E914" s="147">
        <f ca="1">('StockBond Returns'!AA913+'StockBond Returns'!AC913-'Parameters &amp; Main Results'!$B$39)/'StockBond Returns'!AB913*12</f>
        <v>5.7821479567875665E-2</v>
      </c>
      <c r="F914" s="70">
        <f ca="1">'StockBond Returns'!AA913+'StockBond Returns'!AC913-'StockBond Returns'!AB913*'Distribution of Final Value'!$B$7</f>
        <v>3.5922573332203349</v>
      </c>
      <c r="G914" s="17">
        <f>1/'StockBond Returns'!M912</f>
        <v>6.9273400529067566E-2</v>
      </c>
      <c r="H914">
        <f t="shared" si="4"/>
        <v>1</v>
      </c>
      <c r="I914" s="64">
        <f t="shared" si="5"/>
        <v>0</v>
      </c>
      <c r="J914">
        <f t="shared" si="6"/>
        <v>0</v>
      </c>
      <c r="K914" s="17">
        <f t="shared" ref="K914:M914" ca="1" si="1823">IF(H914=1,$E914,"")</f>
        <v>5.7821479567875665E-2</v>
      </c>
      <c r="L914" t="str">
        <f t="shared" si="1823"/>
        <v/>
      </c>
      <c r="M914" t="str">
        <f t="shared" si="1823"/>
        <v/>
      </c>
      <c r="N914" s="148">
        <f>IF('StockBond Returns'!AD912=0,1,0)</f>
        <v>0</v>
      </c>
      <c r="O914">
        <f>IF( AND('StockBond Returns'!$AD912&lt;0,'StockBond Returns'!$AD912&gt;=-0.1),1,0)</f>
        <v>0</v>
      </c>
      <c r="P914">
        <f>IF( AND('StockBond Returns'!$AD912&lt;-0.1,'StockBond Returns'!$AD912&gt;=-0.2),1,0)</f>
        <v>1</v>
      </c>
      <c r="Q914">
        <f>IF( AND('StockBond Returns'!$AD912&lt;-0.2,'StockBond Returns'!$AD912&gt;=-0.3),1,0)</f>
        <v>0</v>
      </c>
      <c r="R914">
        <f>IF('StockBond Returns'!AD912&lt;-0.3,1,0)</f>
        <v>0</v>
      </c>
      <c r="S914" t="str">
        <f t="shared" ref="S914:W914" si="1824">IF(N914=1,$E914,"")</f>
        <v/>
      </c>
      <c r="T914" t="str">
        <f t="shared" si="1824"/>
        <v/>
      </c>
      <c r="U914" s="17">
        <f t="shared" ca="1" si="1824"/>
        <v>5.7821479567875665E-2</v>
      </c>
      <c r="V914" t="str">
        <f t="shared" si="1824"/>
        <v/>
      </c>
      <c r="W914" t="str">
        <f t="shared" si="1824"/>
        <v/>
      </c>
    </row>
    <row r="915" spans="1:23" ht="13" x14ac:dyDescent="0.15">
      <c r="A915">
        <f t="shared" si="30"/>
        <v>9</v>
      </c>
      <c r="B915">
        <f t="shared" si="31"/>
        <v>1946</v>
      </c>
      <c r="C915" s="149">
        <f t="shared" si="706"/>
        <v>17106</v>
      </c>
      <c r="D915" s="146">
        <f t="shared" si="9"/>
        <v>1946.6666666665978</v>
      </c>
      <c r="E915" s="147">
        <f ca="1">('StockBond Returns'!AA914+'StockBond Returns'!AC914-'Parameters &amp; Main Results'!$B$39)/'StockBond Returns'!AB914*12</f>
        <v>6.2574895034837513E-2</v>
      </c>
      <c r="F915" s="70">
        <f ca="1">'StockBond Returns'!AA914+'StockBond Returns'!AC914-'StockBond Returns'!AB914*'Distribution of Final Value'!$B$7</f>
        <v>4.5882232351619159</v>
      </c>
      <c r="G915" s="17">
        <f>1/'StockBond Returns'!M913</f>
        <v>8.1502173470621331E-2</v>
      </c>
      <c r="H915">
        <f t="shared" si="4"/>
        <v>1</v>
      </c>
      <c r="I915" s="64">
        <f t="shared" si="5"/>
        <v>0</v>
      </c>
      <c r="J915">
        <f t="shared" si="6"/>
        <v>0</v>
      </c>
      <c r="K915" s="17">
        <f t="shared" ref="K915:M915" ca="1" si="1825">IF(H915=1,$E915,"")</f>
        <v>6.2574895034837513E-2</v>
      </c>
      <c r="L915" t="str">
        <f t="shared" si="1825"/>
        <v/>
      </c>
      <c r="M915" t="str">
        <f t="shared" si="1825"/>
        <v/>
      </c>
      <c r="N915" s="148">
        <f>IF('StockBond Returns'!AD913=0,1,0)</f>
        <v>0</v>
      </c>
      <c r="O915">
        <f>IF( AND('StockBond Returns'!$AD913&lt;0,'StockBond Returns'!$AD913&gt;=-0.1),1,0)</f>
        <v>0</v>
      </c>
      <c r="P915">
        <f>IF( AND('StockBond Returns'!$AD913&lt;-0.1,'StockBond Returns'!$AD913&gt;=-0.2),1,0)</f>
        <v>1</v>
      </c>
      <c r="Q915">
        <f>IF( AND('StockBond Returns'!$AD913&lt;-0.2,'StockBond Returns'!$AD913&gt;=-0.3),1,0)</f>
        <v>0</v>
      </c>
      <c r="R915">
        <f>IF('StockBond Returns'!AD913&lt;-0.3,1,0)</f>
        <v>0</v>
      </c>
      <c r="S915" t="str">
        <f t="shared" ref="S915:W915" si="1826">IF(N915=1,$E915,"")</f>
        <v/>
      </c>
      <c r="T915" t="str">
        <f t="shared" si="1826"/>
        <v/>
      </c>
      <c r="U915" s="17">
        <f t="shared" ca="1" si="1826"/>
        <v>6.2574895034837513E-2</v>
      </c>
      <c r="V915" t="str">
        <f t="shared" si="1826"/>
        <v/>
      </c>
      <c r="W915" t="str">
        <f t="shared" si="1826"/>
        <v/>
      </c>
    </row>
    <row r="916" spans="1:23" ht="13" x14ac:dyDescent="0.15">
      <c r="A916">
        <f t="shared" si="30"/>
        <v>10</v>
      </c>
      <c r="B916">
        <f t="shared" si="31"/>
        <v>1946</v>
      </c>
      <c r="C916" s="149">
        <f t="shared" si="706"/>
        <v>17136</v>
      </c>
      <c r="D916" s="146">
        <f t="shared" si="9"/>
        <v>1946.7499999999311</v>
      </c>
      <c r="E916" s="147">
        <f ca="1">('StockBond Returns'!AA915+'StockBond Returns'!AC915-'Parameters &amp; Main Results'!$B$39)/'StockBond Returns'!AB915*12</f>
        <v>6.857925582682356E-2</v>
      </c>
      <c r="F916" s="70">
        <f ca="1">'StockBond Returns'!AA915+'StockBond Returns'!AC915-'StockBond Returns'!AB915*'Distribution of Final Value'!$B$7</f>
        <v>5.7643765584201336</v>
      </c>
      <c r="G916" s="17">
        <f>1/'StockBond Returns'!M914</f>
        <v>8.5171753858271512E-2</v>
      </c>
      <c r="H916">
        <f t="shared" si="4"/>
        <v>1</v>
      </c>
      <c r="I916" s="64">
        <f t="shared" si="5"/>
        <v>0</v>
      </c>
      <c r="J916">
        <f t="shared" si="6"/>
        <v>0</v>
      </c>
      <c r="K916" s="17">
        <f t="shared" ref="K916:M916" ca="1" si="1827">IF(H916=1,$E916,"")</f>
        <v>6.857925582682356E-2</v>
      </c>
      <c r="L916" t="str">
        <f t="shared" si="1827"/>
        <v/>
      </c>
      <c r="M916" t="str">
        <f t="shared" si="1827"/>
        <v/>
      </c>
      <c r="N916" s="148">
        <f>IF('StockBond Returns'!AD914=0,1,0)</f>
        <v>0</v>
      </c>
      <c r="O916">
        <f>IF( AND('StockBond Returns'!$AD914&lt;0,'StockBond Returns'!$AD914&gt;=-0.1),1,0)</f>
        <v>0</v>
      </c>
      <c r="P916">
        <f>IF( AND('StockBond Returns'!$AD914&lt;-0.1,'StockBond Returns'!$AD914&gt;=-0.2),1,0)</f>
        <v>0</v>
      </c>
      <c r="Q916">
        <f>IF( AND('StockBond Returns'!$AD914&lt;-0.2,'StockBond Returns'!$AD914&gt;=-0.3),1,0)</f>
        <v>1</v>
      </c>
      <c r="R916">
        <f>IF('StockBond Returns'!AD914&lt;-0.3,1,0)</f>
        <v>0</v>
      </c>
      <c r="S916" t="str">
        <f t="shared" ref="S916:W916" si="1828">IF(N916=1,$E916,"")</f>
        <v/>
      </c>
      <c r="T916" t="str">
        <f t="shared" si="1828"/>
        <v/>
      </c>
      <c r="U916" t="str">
        <f t="shared" si="1828"/>
        <v/>
      </c>
      <c r="V916" s="17">
        <f t="shared" ca="1" si="1828"/>
        <v>6.857925582682356E-2</v>
      </c>
      <c r="W916" t="str">
        <f t="shared" si="1828"/>
        <v/>
      </c>
    </row>
    <row r="917" spans="1:23" ht="13" x14ac:dyDescent="0.15">
      <c r="A917">
        <f t="shared" si="30"/>
        <v>11</v>
      </c>
      <c r="B917">
        <f t="shared" si="31"/>
        <v>1946</v>
      </c>
      <c r="C917" s="149">
        <f t="shared" si="706"/>
        <v>17167</v>
      </c>
      <c r="D917" s="146">
        <f t="shared" si="9"/>
        <v>1946.8333333332644</v>
      </c>
      <c r="E917" s="147">
        <f ca="1">('StockBond Returns'!AA916+'StockBond Returns'!AC916-'Parameters &amp; Main Results'!$B$39)/'StockBond Returns'!AB916*12</f>
        <v>7.0443839137813519E-2</v>
      </c>
      <c r="F917" s="70">
        <f ca="1">'StockBond Returns'!AA916+'StockBond Returns'!AC916-'StockBond Returns'!AB916*'Distribution of Final Value'!$B$7</f>
        <v>6.1738448875093432</v>
      </c>
      <c r="G917" s="17">
        <f>1/'StockBond Returns'!M915</f>
        <v>8.7229909377370532E-2</v>
      </c>
      <c r="H917">
        <f t="shared" si="4"/>
        <v>1</v>
      </c>
      <c r="I917" s="64">
        <f t="shared" si="5"/>
        <v>0</v>
      </c>
      <c r="J917">
        <f t="shared" si="6"/>
        <v>0</v>
      </c>
      <c r="K917" s="17">
        <f t="shared" ref="K917:M917" ca="1" si="1829">IF(H917=1,$E917,"")</f>
        <v>7.0443839137813519E-2</v>
      </c>
      <c r="L917" t="str">
        <f t="shared" si="1829"/>
        <v/>
      </c>
      <c r="M917" t="str">
        <f t="shared" si="1829"/>
        <v/>
      </c>
      <c r="N917" s="148">
        <f>IF('StockBond Returns'!AD915=0,1,0)</f>
        <v>0</v>
      </c>
      <c r="O917">
        <f>IF( AND('StockBond Returns'!$AD915&lt;0,'StockBond Returns'!$AD915&gt;=-0.1),1,0)</f>
        <v>0</v>
      </c>
      <c r="P917">
        <f>IF( AND('StockBond Returns'!$AD915&lt;-0.1,'StockBond Returns'!$AD915&gt;=-0.2),1,0)</f>
        <v>0</v>
      </c>
      <c r="Q917">
        <f>IF( AND('StockBond Returns'!$AD915&lt;-0.2,'StockBond Returns'!$AD915&gt;=-0.3),1,0)</f>
        <v>1</v>
      </c>
      <c r="R917">
        <f>IF('StockBond Returns'!AD915&lt;-0.3,1,0)</f>
        <v>0</v>
      </c>
      <c r="S917" t="str">
        <f t="shared" ref="S917:W917" si="1830">IF(N917=1,$E917,"")</f>
        <v/>
      </c>
      <c r="T917" t="str">
        <f t="shared" si="1830"/>
        <v/>
      </c>
      <c r="U917" t="str">
        <f t="shared" si="1830"/>
        <v/>
      </c>
      <c r="V917" s="17">
        <f t="shared" ca="1" si="1830"/>
        <v>7.0443839137813519E-2</v>
      </c>
      <c r="W917" t="str">
        <f t="shared" si="1830"/>
        <v/>
      </c>
    </row>
    <row r="918" spans="1:23" ht="13" x14ac:dyDescent="0.15">
      <c r="A918">
        <f t="shared" si="30"/>
        <v>12</v>
      </c>
      <c r="B918">
        <f t="shared" si="31"/>
        <v>1946</v>
      </c>
      <c r="C918" s="149">
        <f t="shared" si="706"/>
        <v>17198</v>
      </c>
      <c r="D918" s="146">
        <f t="shared" si="9"/>
        <v>1946.9166666665976</v>
      </c>
      <c r="E918" s="147">
        <f ca="1">('StockBond Returns'!AA917+'StockBond Returns'!AC917-'Parameters &amp; Main Results'!$B$39)/'StockBond Returns'!AB917*12</f>
        <v>7.3050951377539405E-2</v>
      </c>
      <c r="F918" s="70">
        <f ca="1">'StockBond Returns'!AA917+'StockBond Returns'!AC917-'StockBond Returns'!AB917*'Distribution of Final Value'!$B$7</f>
        <v>6.5419392829480731</v>
      </c>
      <c r="G918" s="17">
        <f>1/'StockBond Returns'!M916</f>
        <v>9.0116001200745255E-2</v>
      </c>
      <c r="H918">
        <f t="shared" si="4"/>
        <v>1</v>
      </c>
      <c r="I918" s="64">
        <f t="shared" si="5"/>
        <v>0</v>
      </c>
      <c r="J918">
        <f t="shared" si="6"/>
        <v>0</v>
      </c>
      <c r="K918" s="17">
        <f t="shared" ref="K918:M918" ca="1" si="1831">IF(H918=1,$E918,"")</f>
        <v>7.3050951377539405E-2</v>
      </c>
      <c r="L918" t="str">
        <f t="shared" si="1831"/>
        <v/>
      </c>
      <c r="M918" t="str">
        <f t="shared" si="1831"/>
        <v/>
      </c>
      <c r="N918" s="148">
        <f>IF('StockBond Returns'!AD916=0,1,0)</f>
        <v>0</v>
      </c>
      <c r="O918">
        <f>IF( AND('StockBond Returns'!$AD916&lt;0,'StockBond Returns'!$AD916&gt;=-0.1),1,0)</f>
        <v>0</v>
      </c>
      <c r="P918">
        <f>IF( AND('StockBond Returns'!$AD916&lt;-0.1,'StockBond Returns'!$AD916&gt;=-0.2),1,0)</f>
        <v>0</v>
      </c>
      <c r="Q918">
        <f>IF( AND('StockBond Returns'!$AD916&lt;-0.2,'StockBond Returns'!$AD916&gt;=-0.3),1,0)</f>
        <v>0</v>
      </c>
      <c r="R918">
        <f>IF('StockBond Returns'!AD916&lt;-0.3,1,0)</f>
        <v>1</v>
      </c>
      <c r="S918" t="str">
        <f t="shared" ref="S918:W918" si="1832">IF(N918=1,$E918,"")</f>
        <v/>
      </c>
      <c r="T918" t="str">
        <f t="shared" si="1832"/>
        <v/>
      </c>
      <c r="U918" t="str">
        <f t="shared" si="1832"/>
        <v/>
      </c>
      <c r="V918" t="str">
        <f t="shared" si="1832"/>
        <v/>
      </c>
      <c r="W918" s="17">
        <f t="shared" ca="1" si="1832"/>
        <v>7.3050951377539405E-2</v>
      </c>
    </row>
    <row r="919" spans="1:23" ht="13" x14ac:dyDescent="0.15">
      <c r="A919">
        <f t="shared" si="30"/>
        <v>1</v>
      </c>
      <c r="B919">
        <f t="shared" si="31"/>
        <v>1947</v>
      </c>
      <c r="C919" s="149">
        <f t="shared" si="706"/>
        <v>17226</v>
      </c>
      <c r="D919" s="146">
        <f t="shared" si="9"/>
        <v>1946.9999999999309</v>
      </c>
      <c r="E919" s="147">
        <f ca="1">('StockBond Returns'!AA918+'StockBond Returns'!AC918-'Parameters &amp; Main Results'!$B$39)/'StockBond Returns'!AB918*12</f>
        <v>7.1503307675249789E-2</v>
      </c>
      <c r="F919" s="70">
        <f ca="1">'StockBond Returns'!AA918+'StockBond Returns'!AC918-'StockBond Returns'!AB918*'Distribution of Final Value'!$B$7</f>
        <v>6.6812566670112634</v>
      </c>
      <c r="G919" s="17">
        <f>1/'StockBond Returns'!M917</f>
        <v>8.6939192036582832E-2</v>
      </c>
      <c r="H919">
        <f t="shared" si="4"/>
        <v>1</v>
      </c>
      <c r="I919" s="64">
        <f t="shared" si="5"/>
        <v>0</v>
      </c>
      <c r="J919">
        <f t="shared" si="6"/>
        <v>0</v>
      </c>
      <c r="K919" s="17">
        <f t="shared" ref="K919:M919" ca="1" si="1833">IF(H919=1,$E919,"")</f>
        <v>7.1503307675249789E-2</v>
      </c>
      <c r="L919" t="str">
        <f t="shared" si="1833"/>
        <v/>
      </c>
      <c r="M919" t="str">
        <f t="shared" si="1833"/>
        <v/>
      </c>
      <c r="N919" s="148">
        <f>IF('StockBond Returns'!AD917=0,1,0)</f>
        <v>0</v>
      </c>
      <c r="O919">
        <f>IF( AND('StockBond Returns'!$AD917&lt;0,'StockBond Returns'!$AD917&gt;=-0.1),1,0)</f>
        <v>0</v>
      </c>
      <c r="P919">
        <f>IF( AND('StockBond Returns'!$AD917&lt;-0.1,'StockBond Returns'!$AD917&gt;=-0.2),1,0)</f>
        <v>0</v>
      </c>
      <c r="Q919">
        <f>IF( AND('StockBond Returns'!$AD917&lt;-0.2,'StockBond Returns'!$AD917&gt;=-0.3),1,0)</f>
        <v>1</v>
      </c>
      <c r="R919">
        <f>IF('StockBond Returns'!AD917&lt;-0.3,1,0)</f>
        <v>0</v>
      </c>
      <c r="S919" t="str">
        <f t="shared" ref="S919:W919" si="1834">IF(N919=1,$E919,"")</f>
        <v/>
      </c>
      <c r="T919" t="str">
        <f t="shared" si="1834"/>
        <v/>
      </c>
      <c r="U919" t="str">
        <f t="shared" si="1834"/>
        <v/>
      </c>
      <c r="V919" s="17">
        <f t="shared" ca="1" si="1834"/>
        <v>7.1503307675249789E-2</v>
      </c>
      <c r="W919" t="str">
        <f t="shared" si="1834"/>
        <v/>
      </c>
    </row>
    <row r="920" spans="1:23" ht="13" x14ac:dyDescent="0.15">
      <c r="A920">
        <f t="shared" si="30"/>
        <v>2</v>
      </c>
      <c r="B920">
        <f t="shared" si="31"/>
        <v>1947</v>
      </c>
      <c r="C920" s="149">
        <f t="shared" si="706"/>
        <v>17257</v>
      </c>
      <c r="D920" s="146">
        <f t="shared" si="9"/>
        <v>1947.0833333332641</v>
      </c>
      <c r="E920" s="147">
        <f ca="1">('StockBond Returns'!AA919+'StockBond Returns'!AC919-'Parameters &amp; Main Results'!$B$39)/'StockBond Returns'!AB919*12</f>
        <v>6.991990795050676E-2</v>
      </c>
      <c r="F920" s="70">
        <f ca="1">'StockBond Returns'!AA919+'StockBond Returns'!AC919-'StockBond Returns'!AB919*'Distribution of Final Value'!$B$7</f>
        <v>6.1738277524309275</v>
      </c>
      <c r="G920" s="17">
        <f>1/'StockBond Returns'!M918</f>
        <v>8.4711455218605194E-2</v>
      </c>
      <c r="H920">
        <f t="shared" si="4"/>
        <v>1</v>
      </c>
      <c r="I920" s="64">
        <f t="shared" si="5"/>
        <v>0</v>
      </c>
      <c r="J920">
        <f t="shared" si="6"/>
        <v>0</v>
      </c>
      <c r="K920" s="17">
        <f t="shared" ref="K920:M920" ca="1" si="1835">IF(H920=1,$E920,"")</f>
        <v>6.991990795050676E-2</v>
      </c>
      <c r="L920" t="str">
        <f t="shared" si="1835"/>
        <v/>
      </c>
      <c r="M920" t="str">
        <f t="shared" si="1835"/>
        <v/>
      </c>
      <c r="N920" s="148">
        <f>IF('StockBond Returns'!AD918=0,1,0)</f>
        <v>0</v>
      </c>
      <c r="O920">
        <f>IF( AND('StockBond Returns'!$AD918&lt;0,'StockBond Returns'!$AD918&gt;=-0.1),1,0)</f>
        <v>0</v>
      </c>
      <c r="P920">
        <f>IF( AND('StockBond Returns'!$AD918&lt;-0.1,'StockBond Returns'!$AD918&gt;=-0.2),1,0)</f>
        <v>0</v>
      </c>
      <c r="Q920">
        <f>IF( AND('StockBond Returns'!$AD918&lt;-0.2,'StockBond Returns'!$AD918&gt;=-0.3),1,0)</f>
        <v>1</v>
      </c>
      <c r="R920">
        <f>IF('StockBond Returns'!AD918&lt;-0.3,1,0)</f>
        <v>0</v>
      </c>
      <c r="S920" t="str">
        <f t="shared" ref="S920:W920" si="1836">IF(N920=1,$E920,"")</f>
        <v/>
      </c>
      <c r="T920" t="str">
        <f t="shared" si="1836"/>
        <v/>
      </c>
      <c r="U920" t="str">
        <f t="shared" si="1836"/>
        <v/>
      </c>
      <c r="V920" s="17">
        <f t="shared" ca="1" si="1836"/>
        <v>6.991990795050676E-2</v>
      </c>
      <c r="W920" t="str">
        <f t="shared" si="1836"/>
        <v/>
      </c>
    </row>
    <row r="921" spans="1:23" ht="13" x14ac:dyDescent="0.15">
      <c r="A921">
        <f t="shared" si="30"/>
        <v>3</v>
      </c>
      <c r="B921">
        <f t="shared" si="31"/>
        <v>1947</v>
      </c>
      <c r="C921" s="149">
        <f t="shared" si="706"/>
        <v>17287</v>
      </c>
      <c r="D921" s="146">
        <f t="shared" si="9"/>
        <v>1947.1666666665974</v>
      </c>
      <c r="E921" s="147">
        <f ca="1">('StockBond Returns'!AA920+'StockBond Returns'!AC920-'Parameters &amp; Main Results'!$B$39)/'StockBond Returns'!AB920*12</f>
        <v>7.1278512103353564E-2</v>
      </c>
      <c r="F921" s="70">
        <f ca="1">'StockBond Returns'!AA920+'StockBond Returns'!AC920-'StockBond Returns'!AB920*'Distribution of Final Value'!$B$7</f>
        <v>6.4776382268886401</v>
      </c>
      <c r="G921" s="17">
        <f>1/'StockBond Returns'!M919</f>
        <v>8.5691758183493491E-2</v>
      </c>
      <c r="H921">
        <f t="shared" si="4"/>
        <v>1</v>
      </c>
      <c r="I921" s="64">
        <f t="shared" si="5"/>
        <v>0</v>
      </c>
      <c r="J921">
        <f t="shared" si="6"/>
        <v>0</v>
      </c>
      <c r="K921" s="17">
        <f t="shared" ref="K921:M921" ca="1" si="1837">IF(H921=1,$E921,"")</f>
        <v>7.1278512103353564E-2</v>
      </c>
      <c r="L921" t="str">
        <f t="shared" si="1837"/>
        <v/>
      </c>
      <c r="M921" t="str">
        <f t="shared" si="1837"/>
        <v/>
      </c>
      <c r="N921" s="148">
        <f>IF('StockBond Returns'!AD919=0,1,0)</f>
        <v>0</v>
      </c>
      <c r="O921">
        <f>IF( AND('StockBond Returns'!$AD919&lt;0,'StockBond Returns'!$AD919&gt;=-0.1),1,0)</f>
        <v>0</v>
      </c>
      <c r="P921">
        <f>IF( AND('StockBond Returns'!$AD919&lt;-0.1,'StockBond Returns'!$AD919&gt;=-0.2),1,0)</f>
        <v>0</v>
      </c>
      <c r="Q921">
        <f>IF( AND('StockBond Returns'!$AD919&lt;-0.2,'StockBond Returns'!$AD919&gt;=-0.3),1,0)</f>
        <v>1</v>
      </c>
      <c r="R921">
        <f>IF('StockBond Returns'!AD919&lt;-0.3,1,0)</f>
        <v>0</v>
      </c>
      <c r="S921" t="str">
        <f t="shared" ref="S921:W921" si="1838">IF(N921=1,$E921,"")</f>
        <v/>
      </c>
      <c r="T921" t="str">
        <f t="shared" si="1838"/>
        <v/>
      </c>
      <c r="U921" t="str">
        <f t="shared" si="1838"/>
        <v/>
      </c>
      <c r="V921" s="17">
        <f t="shared" ca="1" si="1838"/>
        <v>7.1278512103353564E-2</v>
      </c>
      <c r="W921" t="str">
        <f t="shared" si="1838"/>
        <v/>
      </c>
    </row>
    <row r="922" spans="1:23" ht="13" x14ac:dyDescent="0.15">
      <c r="A922">
        <f t="shared" si="30"/>
        <v>4</v>
      </c>
      <c r="B922">
        <f t="shared" si="31"/>
        <v>1947</v>
      </c>
      <c r="C922" s="149">
        <f t="shared" si="706"/>
        <v>17318</v>
      </c>
      <c r="D922" s="146">
        <f t="shared" si="9"/>
        <v>1947.2499999999307</v>
      </c>
      <c r="E922" s="147">
        <f ca="1">('StockBond Returns'!AA921+'StockBond Returns'!AC921-'Parameters &amp; Main Results'!$B$39)/'StockBond Returns'!AB921*12</f>
        <v>7.3609512215008832E-2</v>
      </c>
      <c r="F922" s="70">
        <f ca="1">'StockBond Returns'!AA921+'StockBond Returns'!AC921-'StockBond Returns'!AB921*'Distribution of Final Value'!$B$7</f>
        <v>6.767275490370686</v>
      </c>
      <c r="G922" s="17">
        <f>1/'StockBond Returns'!M920</f>
        <v>8.849526329501442E-2</v>
      </c>
      <c r="H922">
        <f t="shared" si="4"/>
        <v>1</v>
      </c>
      <c r="I922" s="64">
        <f t="shared" si="5"/>
        <v>0</v>
      </c>
      <c r="J922">
        <f t="shared" si="6"/>
        <v>0</v>
      </c>
      <c r="K922" s="17">
        <f t="shared" ref="K922:M922" ca="1" si="1839">IF(H922=1,$E922,"")</f>
        <v>7.3609512215008832E-2</v>
      </c>
      <c r="L922" t="str">
        <f t="shared" si="1839"/>
        <v/>
      </c>
      <c r="M922" t="str">
        <f t="shared" si="1839"/>
        <v/>
      </c>
      <c r="N922" s="148">
        <f>IF('StockBond Returns'!AD920=0,1,0)</f>
        <v>0</v>
      </c>
      <c r="O922">
        <f>IF( AND('StockBond Returns'!$AD920&lt;0,'StockBond Returns'!$AD920&gt;=-0.1),1,0)</f>
        <v>0</v>
      </c>
      <c r="P922">
        <f>IF( AND('StockBond Returns'!$AD920&lt;-0.1,'StockBond Returns'!$AD920&gt;=-0.2),1,0)</f>
        <v>0</v>
      </c>
      <c r="Q922">
        <f>IF( AND('StockBond Returns'!$AD920&lt;-0.2,'StockBond Returns'!$AD920&gt;=-0.3),1,0)</f>
        <v>0</v>
      </c>
      <c r="R922">
        <f>IF('StockBond Returns'!AD920&lt;-0.3,1,0)</f>
        <v>1</v>
      </c>
      <c r="S922" t="str">
        <f t="shared" ref="S922:W922" si="1840">IF(N922=1,$E922,"")</f>
        <v/>
      </c>
      <c r="T922" t="str">
        <f t="shared" si="1840"/>
        <v/>
      </c>
      <c r="U922" t="str">
        <f t="shared" si="1840"/>
        <v/>
      </c>
      <c r="V922" t="str">
        <f t="shared" si="1840"/>
        <v/>
      </c>
      <c r="W922" s="17">
        <f t="shared" ca="1" si="1840"/>
        <v>7.3609512215008832E-2</v>
      </c>
    </row>
    <row r="923" spans="1:23" ht="13" x14ac:dyDescent="0.15">
      <c r="A923">
        <f t="shared" si="30"/>
        <v>5</v>
      </c>
      <c r="B923">
        <f t="shared" si="31"/>
        <v>1947</v>
      </c>
      <c r="C923" s="149">
        <f t="shared" si="706"/>
        <v>17348</v>
      </c>
      <c r="D923" s="146">
        <f t="shared" si="9"/>
        <v>1947.3333333332639</v>
      </c>
      <c r="E923" s="147">
        <f ca="1">('StockBond Returns'!AA922+'StockBond Returns'!AC922-'Parameters &amp; Main Results'!$B$39)/'StockBond Returns'!AB922*12</f>
        <v>7.6027110941259662E-2</v>
      </c>
      <c r="F923" s="70">
        <f ca="1">'StockBond Returns'!AA922+'StockBond Returns'!AC922-'StockBond Returns'!AB922*'Distribution of Final Value'!$B$7</f>
        <v>7.3517167339000213</v>
      </c>
      <c r="G923" s="17">
        <f>1/'StockBond Returns'!M921</f>
        <v>9.1834299182667292E-2</v>
      </c>
      <c r="H923">
        <f t="shared" si="4"/>
        <v>1</v>
      </c>
      <c r="I923" s="64">
        <f t="shared" si="5"/>
        <v>0</v>
      </c>
      <c r="J923">
        <f t="shared" si="6"/>
        <v>0</v>
      </c>
      <c r="K923" s="17">
        <f t="shared" ref="K923:M923" ca="1" si="1841">IF(H923=1,$E923,"")</f>
        <v>7.6027110941259662E-2</v>
      </c>
      <c r="L923" t="str">
        <f t="shared" si="1841"/>
        <v/>
      </c>
      <c r="M923" t="str">
        <f t="shared" si="1841"/>
        <v/>
      </c>
      <c r="N923" s="148">
        <f>IF('StockBond Returns'!AD921=0,1,0)</f>
        <v>0</v>
      </c>
      <c r="O923">
        <f>IF( AND('StockBond Returns'!$AD921&lt;0,'StockBond Returns'!$AD921&gt;=-0.1),1,0)</f>
        <v>0</v>
      </c>
      <c r="P923">
        <f>IF( AND('StockBond Returns'!$AD921&lt;-0.1,'StockBond Returns'!$AD921&gt;=-0.2),1,0)</f>
        <v>0</v>
      </c>
      <c r="Q923">
        <f>IF( AND('StockBond Returns'!$AD921&lt;-0.2,'StockBond Returns'!$AD921&gt;=-0.3),1,0)</f>
        <v>0</v>
      </c>
      <c r="R923">
        <f>IF('StockBond Returns'!AD921&lt;-0.3,1,0)</f>
        <v>1</v>
      </c>
      <c r="S923" t="str">
        <f t="shared" ref="S923:W923" si="1842">IF(N923=1,$E923,"")</f>
        <v/>
      </c>
      <c r="T923" t="str">
        <f t="shared" si="1842"/>
        <v/>
      </c>
      <c r="U923" t="str">
        <f t="shared" si="1842"/>
        <v/>
      </c>
      <c r="V923" t="str">
        <f t="shared" si="1842"/>
        <v/>
      </c>
      <c r="W923" s="17">
        <f t="shared" ca="1" si="1842"/>
        <v>7.6027110941259662E-2</v>
      </c>
    </row>
    <row r="924" spans="1:23" ht="13" x14ac:dyDescent="0.15">
      <c r="A924">
        <f t="shared" si="30"/>
        <v>6</v>
      </c>
      <c r="B924">
        <f t="shared" si="31"/>
        <v>1947</v>
      </c>
      <c r="C924" s="149">
        <f t="shared" si="706"/>
        <v>17379</v>
      </c>
      <c r="D924" s="146">
        <f t="shared" si="9"/>
        <v>1947.4166666665972</v>
      </c>
      <c r="E924" s="147">
        <f ca="1">('StockBond Returns'!AA923+'StockBond Returns'!AC923-'Parameters &amp; Main Results'!$B$39)/'StockBond Returns'!AB923*12</f>
        <v>7.6553080512026056E-2</v>
      </c>
      <c r="F924" s="70">
        <f ca="1">'StockBond Returns'!AA923+'StockBond Returns'!AC923-'StockBond Returns'!AB923*'Distribution of Final Value'!$B$7</f>
        <v>7.4939839647801687</v>
      </c>
      <c r="G924" s="17">
        <f>1/'StockBond Returns'!M922</f>
        <v>9.3459982226303959E-2</v>
      </c>
      <c r="H924">
        <f t="shared" si="4"/>
        <v>1</v>
      </c>
      <c r="I924" s="64">
        <f t="shared" si="5"/>
        <v>0</v>
      </c>
      <c r="J924">
        <f t="shared" si="6"/>
        <v>0</v>
      </c>
      <c r="K924" s="17">
        <f t="shared" ref="K924:M924" ca="1" si="1843">IF(H924=1,$E924,"")</f>
        <v>7.6553080512026056E-2</v>
      </c>
      <c r="L924" t="str">
        <f t="shared" si="1843"/>
        <v/>
      </c>
      <c r="M924" t="str">
        <f t="shared" si="1843"/>
        <v/>
      </c>
      <c r="N924" s="148">
        <f>IF('StockBond Returns'!AD922=0,1,0)</f>
        <v>0</v>
      </c>
      <c r="O924">
        <f>IF( AND('StockBond Returns'!$AD922&lt;0,'StockBond Returns'!$AD922&gt;=-0.1),1,0)</f>
        <v>0</v>
      </c>
      <c r="P924">
        <f>IF( AND('StockBond Returns'!$AD922&lt;-0.1,'StockBond Returns'!$AD922&gt;=-0.2),1,0)</f>
        <v>0</v>
      </c>
      <c r="Q924">
        <f>IF( AND('StockBond Returns'!$AD922&lt;-0.2,'StockBond Returns'!$AD922&gt;=-0.3),1,0)</f>
        <v>0</v>
      </c>
      <c r="R924">
        <f>IF('StockBond Returns'!AD922&lt;-0.3,1,0)</f>
        <v>1</v>
      </c>
      <c r="S924" t="str">
        <f t="shared" ref="S924:W924" si="1844">IF(N924=1,$E924,"")</f>
        <v/>
      </c>
      <c r="T924" t="str">
        <f t="shared" si="1844"/>
        <v/>
      </c>
      <c r="U924" t="str">
        <f t="shared" si="1844"/>
        <v/>
      </c>
      <c r="V924" t="str">
        <f t="shared" si="1844"/>
        <v/>
      </c>
      <c r="W924" s="17">
        <f t="shared" ca="1" si="1844"/>
        <v>7.6553080512026056E-2</v>
      </c>
    </row>
    <row r="925" spans="1:23" ht="13" x14ac:dyDescent="0.15">
      <c r="A925">
        <f t="shared" si="30"/>
        <v>7</v>
      </c>
      <c r="B925">
        <f t="shared" si="31"/>
        <v>1947</v>
      </c>
      <c r="C925" s="149">
        <f t="shared" si="706"/>
        <v>17410</v>
      </c>
      <c r="D925" s="146">
        <f t="shared" si="9"/>
        <v>1947.4999999999304</v>
      </c>
      <c r="E925" s="147">
        <f ca="1">('StockBond Returns'!AA924+'StockBond Returns'!AC924-'Parameters &amp; Main Results'!$B$39)/'StockBond Returns'!AB924*12</f>
        <v>7.4311972232742857E-2</v>
      </c>
      <c r="F925" s="70">
        <f ca="1">'StockBond Returns'!AA924+'StockBond Returns'!AC924-'StockBond Returns'!AB924*'Distribution of Final Value'!$B$7</f>
        <v>6.9019669117590574</v>
      </c>
      <c r="G925" s="17">
        <f>1/'StockBond Returns'!M923</f>
        <v>8.8011907961860564E-2</v>
      </c>
      <c r="H925">
        <f t="shared" si="4"/>
        <v>1</v>
      </c>
      <c r="I925" s="64">
        <f t="shared" si="5"/>
        <v>0</v>
      </c>
      <c r="J925">
        <f t="shared" si="6"/>
        <v>0</v>
      </c>
      <c r="K925" s="17">
        <f t="shared" ref="K925:M925" ca="1" si="1845">IF(H925=1,$E925,"")</f>
        <v>7.4311972232742857E-2</v>
      </c>
      <c r="L925" t="str">
        <f t="shared" si="1845"/>
        <v/>
      </c>
      <c r="M925" t="str">
        <f t="shared" si="1845"/>
        <v/>
      </c>
      <c r="N925" s="148">
        <f>IF('StockBond Returns'!AD923=0,1,0)</f>
        <v>0</v>
      </c>
      <c r="O925">
        <f>IF( AND('StockBond Returns'!$AD923&lt;0,'StockBond Returns'!$AD923&gt;=-0.1),1,0)</f>
        <v>0</v>
      </c>
      <c r="P925">
        <f>IF( AND('StockBond Returns'!$AD923&lt;-0.1,'StockBond Returns'!$AD923&gt;=-0.2),1,0)</f>
        <v>0</v>
      </c>
      <c r="Q925">
        <f>IF( AND('StockBond Returns'!$AD923&lt;-0.2,'StockBond Returns'!$AD923&gt;=-0.3),1,0)</f>
        <v>0</v>
      </c>
      <c r="R925">
        <f>IF('StockBond Returns'!AD923&lt;-0.3,1,0)</f>
        <v>1</v>
      </c>
      <c r="S925" t="str">
        <f t="shared" ref="S925:W925" si="1846">IF(N925=1,$E925,"")</f>
        <v/>
      </c>
      <c r="T925" t="str">
        <f t="shared" si="1846"/>
        <v/>
      </c>
      <c r="U925" t="str">
        <f t="shared" si="1846"/>
        <v/>
      </c>
      <c r="V925" t="str">
        <f t="shared" si="1846"/>
        <v/>
      </c>
      <c r="W925" s="17">
        <f t="shared" ca="1" si="1846"/>
        <v>7.4311972232742857E-2</v>
      </c>
    </row>
    <row r="926" spans="1:23" ht="13" x14ac:dyDescent="0.15">
      <c r="A926">
        <f t="shared" si="30"/>
        <v>8</v>
      </c>
      <c r="B926">
        <f t="shared" si="31"/>
        <v>1947</v>
      </c>
      <c r="C926" s="149">
        <f t="shared" si="706"/>
        <v>17440</v>
      </c>
      <c r="D926" s="146">
        <f t="shared" si="9"/>
        <v>1947.5833333332637</v>
      </c>
      <c r="E926" s="147">
        <f ca="1">('StockBond Returns'!AA925+'StockBond Returns'!AC925-'Parameters &amp; Main Results'!$B$39)/'StockBond Returns'!AB925*12</f>
        <v>7.2988658999812439E-2</v>
      </c>
      <c r="F926" s="70">
        <f ca="1">'StockBond Returns'!AA925+'StockBond Returns'!AC925-'StockBond Returns'!AB925*'Distribution of Final Value'!$B$7</f>
        <v>6.8413921389042045</v>
      </c>
      <c r="G926" s="17">
        <f>1/'StockBond Returns'!M924</f>
        <v>8.5505269207491547E-2</v>
      </c>
      <c r="H926">
        <f t="shared" si="4"/>
        <v>1</v>
      </c>
      <c r="I926" s="64">
        <f t="shared" si="5"/>
        <v>0</v>
      </c>
      <c r="J926">
        <f t="shared" si="6"/>
        <v>0</v>
      </c>
      <c r="K926" s="17">
        <f t="shared" ref="K926:M926" ca="1" si="1847">IF(H926=1,$E926,"")</f>
        <v>7.2988658999812439E-2</v>
      </c>
      <c r="L926" t="str">
        <f t="shared" si="1847"/>
        <v/>
      </c>
      <c r="M926" t="str">
        <f t="shared" si="1847"/>
        <v/>
      </c>
      <c r="N926" s="148">
        <f>IF('StockBond Returns'!AD924=0,1,0)</f>
        <v>0</v>
      </c>
      <c r="O926">
        <f>IF( AND('StockBond Returns'!$AD924&lt;0,'StockBond Returns'!$AD924&gt;=-0.1),1,0)</f>
        <v>0</v>
      </c>
      <c r="P926">
        <f>IF( AND('StockBond Returns'!$AD924&lt;-0.1,'StockBond Returns'!$AD924&gt;=-0.2),1,0)</f>
        <v>0</v>
      </c>
      <c r="Q926">
        <f>IF( AND('StockBond Returns'!$AD924&lt;-0.2,'StockBond Returns'!$AD924&gt;=-0.3),1,0)</f>
        <v>1</v>
      </c>
      <c r="R926">
        <f>IF('StockBond Returns'!AD924&lt;-0.3,1,0)</f>
        <v>0</v>
      </c>
      <c r="S926" t="str">
        <f t="shared" ref="S926:W926" si="1848">IF(N926=1,$E926,"")</f>
        <v/>
      </c>
      <c r="T926" t="str">
        <f t="shared" si="1848"/>
        <v/>
      </c>
      <c r="U926" t="str">
        <f t="shared" si="1848"/>
        <v/>
      </c>
      <c r="V926" s="17">
        <f t="shared" ca="1" si="1848"/>
        <v>7.2988658999812439E-2</v>
      </c>
      <c r="W926" t="str">
        <f t="shared" si="1848"/>
        <v/>
      </c>
    </row>
    <row r="927" spans="1:23" ht="13" x14ac:dyDescent="0.15">
      <c r="A927">
        <f t="shared" si="30"/>
        <v>9</v>
      </c>
      <c r="B927">
        <f t="shared" si="31"/>
        <v>1947</v>
      </c>
      <c r="C927" s="149">
        <f t="shared" si="706"/>
        <v>17471</v>
      </c>
      <c r="D927" s="146">
        <f t="shared" si="9"/>
        <v>1947.6666666665969</v>
      </c>
      <c r="E927" s="147">
        <f ca="1">('StockBond Returns'!AA926+'StockBond Returns'!AC926-'Parameters &amp; Main Results'!$B$39)/'StockBond Returns'!AB926*12</f>
        <v>7.5294902368570685E-2</v>
      </c>
      <c r="F927" s="70">
        <f ca="1">'StockBond Returns'!AA926+'StockBond Returns'!AC926-'StockBond Returns'!AB926*'Distribution of Final Value'!$B$7</f>
        <v>7.1515956003245655</v>
      </c>
      <c r="G927" s="17">
        <f>1/'StockBond Returns'!M925</f>
        <v>8.867455956201975E-2</v>
      </c>
      <c r="H927">
        <f t="shared" si="4"/>
        <v>1</v>
      </c>
      <c r="I927" s="64">
        <f t="shared" si="5"/>
        <v>0</v>
      </c>
      <c r="J927">
        <f t="shared" si="6"/>
        <v>0</v>
      </c>
      <c r="K927" s="17">
        <f t="shared" ref="K927:M927" ca="1" si="1849">IF(H927=1,$E927,"")</f>
        <v>7.5294902368570685E-2</v>
      </c>
      <c r="L927" t="str">
        <f t="shared" si="1849"/>
        <v/>
      </c>
      <c r="M927" t="str">
        <f t="shared" si="1849"/>
        <v/>
      </c>
      <c r="N927" s="148">
        <f>IF('StockBond Returns'!AD925=0,1,0)</f>
        <v>0</v>
      </c>
      <c r="O927">
        <f>IF( AND('StockBond Returns'!$AD925&lt;0,'StockBond Returns'!$AD925&gt;=-0.1),1,0)</f>
        <v>0</v>
      </c>
      <c r="P927">
        <f>IF( AND('StockBond Returns'!$AD925&lt;-0.1,'StockBond Returns'!$AD925&gt;=-0.2),1,0)</f>
        <v>0</v>
      </c>
      <c r="Q927">
        <f>IF( AND('StockBond Returns'!$AD925&lt;-0.2,'StockBond Returns'!$AD925&gt;=-0.3),1,0)</f>
        <v>0</v>
      </c>
      <c r="R927">
        <f>IF('StockBond Returns'!AD925&lt;-0.3,1,0)</f>
        <v>1</v>
      </c>
      <c r="S927" t="str">
        <f t="shared" ref="S927:W927" si="1850">IF(N927=1,$E927,"")</f>
        <v/>
      </c>
      <c r="T927" t="str">
        <f t="shared" si="1850"/>
        <v/>
      </c>
      <c r="U927" t="str">
        <f t="shared" si="1850"/>
        <v/>
      </c>
      <c r="V927" t="str">
        <f t="shared" si="1850"/>
        <v/>
      </c>
      <c r="W927" s="17">
        <f t="shared" ca="1" si="1850"/>
        <v>7.5294902368570685E-2</v>
      </c>
    </row>
    <row r="928" spans="1:23" ht="13" x14ac:dyDescent="0.15">
      <c r="A928">
        <f t="shared" si="30"/>
        <v>10</v>
      </c>
      <c r="B928">
        <f t="shared" si="31"/>
        <v>1947</v>
      </c>
      <c r="C928" s="149">
        <f t="shared" si="706"/>
        <v>17501</v>
      </c>
      <c r="D928" s="146">
        <f t="shared" si="9"/>
        <v>1947.7499999999302</v>
      </c>
      <c r="E928" s="147">
        <f ca="1">('StockBond Returns'!AA927+'StockBond Returns'!AC927-'Parameters &amp; Main Results'!$B$39)/'StockBond Returns'!AB927*12</f>
        <v>7.7842403289784728E-2</v>
      </c>
      <c r="F928" s="70">
        <f ca="1">'StockBond Returns'!AA927+'StockBond Returns'!AC927-'StockBond Returns'!AB927*'Distribution of Final Value'!$B$7</f>
        <v>7.7185934144398249</v>
      </c>
      <c r="G928" s="17">
        <f>1/'StockBond Returns'!M926</f>
        <v>9.2108812461906733E-2</v>
      </c>
      <c r="H928">
        <f t="shared" si="4"/>
        <v>1</v>
      </c>
      <c r="I928" s="64">
        <f t="shared" si="5"/>
        <v>0</v>
      </c>
      <c r="J928">
        <f t="shared" si="6"/>
        <v>0</v>
      </c>
      <c r="K928" s="17">
        <f t="shared" ref="K928:M928" ca="1" si="1851">IF(H928=1,$E928,"")</f>
        <v>7.7842403289784728E-2</v>
      </c>
      <c r="L928" t="str">
        <f t="shared" si="1851"/>
        <v/>
      </c>
      <c r="M928" t="str">
        <f t="shared" si="1851"/>
        <v/>
      </c>
      <c r="N928" s="148">
        <f>IF('StockBond Returns'!AD926=0,1,0)</f>
        <v>0</v>
      </c>
      <c r="O928">
        <f>IF( AND('StockBond Returns'!$AD926&lt;0,'StockBond Returns'!$AD926&gt;=-0.1),1,0)</f>
        <v>0</v>
      </c>
      <c r="P928">
        <f>IF( AND('StockBond Returns'!$AD926&lt;-0.1,'StockBond Returns'!$AD926&gt;=-0.2),1,0)</f>
        <v>0</v>
      </c>
      <c r="Q928">
        <f>IF( AND('StockBond Returns'!$AD926&lt;-0.2,'StockBond Returns'!$AD926&gt;=-0.3),1,0)</f>
        <v>0</v>
      </c>
      <c r="R928">
        <f>IF('StockBond Returns'!AD926&lt;-0.3,1,0)</f>
        <v>1</v>
      </c>
      <c r="S928" t="str">
        <f t="shared" ref="S928:W928" si="1852">IF(N928=1,$E928,"")</f>
        <v/>
      </c>
      <c r="T928" t="str">
        <f t="shared" si="1852"/>
        <v/>
      </c>
      <c r="U928" t="str">
        <f t="shared" si="1852"/>
        <v/>
      </c>
      <c r="V928" t="str">
        <f t="shared" si="1852"/>
        <v/>
      </c>
      <c r="W928" s="17">
        <f t="shared" ca="1" si="1852"/>
        <v>7.7842403289784728E-2</v>
      </c>
    </row>
    <row r="929" spans="1:23" ht="13" x14ac:dyDescent="0.15">
      <c r="A929">
        <f t="shared" si="30"/>
        <v>11</v>
      </c>
      <c r="B929">
        <f t="shared" si="31"/>
        <v>1947</v>
      </c>
      <c r="C929" s="149">
        <f t="shared" si="706"/>
        <v>17532</v>
      </c>
      <c r="D929" s="146">
        <f t="shared" si="9"/>
        <v>1947.8333333332635</v>
      </c>
      <c r="E929" s="147">
        <f ca="1">('StockBond Returns'!AA928+'StockBond Returns'!AC928-'Parameters &amp; Main Results'!$B$39)/'StockBond Returns'!AB928*12</f>
        <v>7.7153056809621826E-2</v>
      </c>
      <c r="F929" s="70">
        <f ca="1">'StockBond Returns'!AA928+'StockBond Returns'!AC928-'StockBond Returns'!AB928*'Distribution of Final Value'!$B$7</f>
        <v>7.5276447898940848</v>
      </c>
      <c r="G929" s="17">
        <f>1/'StockBond Returns'!M927</f>
        <v>8.9952698930973879E-2</v>
      </c>
      <c r="H929">
        <f t="shared" si="4"/>
        <v>1</v>
      </c>
      <c r="I929" s="64">
        <f t="shared" si="5"/>
        <v>0</v>
      </c>
      <c r="J929">
        <f t="shared" si="6"/>
        <v>0</v>
      </c>
      <c r="K929" s="17">
        <f t="shared" ref="K929:M929" ca="1" si="1853">IF(H929=1,$E929,"")</f>
        <v>7.7153056809621826E-2</v>
      </c>
      <c r="L929" t="str">
        <f t="shared" si="1853"/>
        <v/>
      </c>
      <c r="M929" t="str">
        <f t="shared" si="1853"/>
        <v/>
      </c>
      <c r="N929" s="148">
        <f>IF('StockBond Returns'!AD927=0,1,0)</f>
        <v>0</v>
      </c>
      <c r="O929">
        <f>IF( AND('StockBond Returns'!$AD927&lt;0,'StockBond Returns'!$AD927&gt;=-0.1),1,0)</f>
        <v>0</v>
      </c>
      <c r="P929">
        <f>IF( AND('StockBond Returns'!$AD927&lt;-0.1,'StockBond Returns'!$AD927&gt;=-0.2),1,0)</f>
        <v>0</v>
      </c>
      <c r="Q929">
        <f>IF( AND('StockBond Returns'!$AD927&lt;-0.2,'StockBond Returns'!$AD927&gt;=-0.3),1,0)</f>
        <v>0</v>
      </c>
      <c r="R929">
        <f>IF('StockBond Returns'!AD927&lt;-0.3,1,0)</f>
        <v>1</v>
      </c>
      <c r="S929" t="str">
        <f t="shared" ref="S929:W929" si="1854">IF(N929=1,$E929,"")</f>
        <v/>
      </c>
      <c r="T929" t="str">
        <f t="shared" si="1854"/>
        <v/>
      </c>
      <c r="U929" t="str">
        <f t="shared" si="1854"/>
        <v/>
      </c>
      <c r="V929" t="str">
        <f t="shared" si="1854"/>
        <v/>
      </c>
      <c r="W929" s="17">
        <f t="shared" ca="1" si="1854"/>
        <v>7.7153056809621826E-2</v>
      </c>
    </row>
    <row r="930" spans="1:23" ht="13" x14ac:dyDescent="0.15">
      <c r="A930">
        <f t="shared" si="30"/>
        <v>12</v>
      </c>
      <c r="B930">
        <f t="shared" si="31"/>
        <v>1947</v>
      </c>
      <c r="C930" s="149">
        <f t="shared" si="706"/>
        <v>17563</v>
      </c>
      <c r="D930" s="146">
        <f t="shared" si="9"/>
        <v>1947.9166666665967</v>
      </c>
      <c r="E930" s="147">
        <f ca="1">('StockBond Returns'!AA929+'StockBond Returns'!AC929-'Parameters &amp; Main Results'!$B$39)/'StockBond Returns'!AB929*12</f>
        <v>7.9684925927716893E-2</v>
      </c>
      <c r="F930" s="70">
        <f ca="1">'StockBond Returns'!AA929+'StockBond Returns'!AC929-'StockBond Returns'!AB929*'Distribution of Final Value'!$B$7</f>
        <v>8.0976565998931012</v>
      </c>
      <c r="G930" s="17">
        <f>1/'StockBond Returns'!M928</f>
        <v>9.2364889279588677E-2</v>
      </c>
      <c r="H930">
        <f t="shared" si="4"/>
        <v>1</v>
      </c>
      <c r="I930" s="64">
        <f t="shared" si="5"/>
        <v>0</v>
      </c>
      <c r="J930">
        <f t="shared" si="6"/>
        <v>0</v>
      </c>
      <c r="K930" s="17">
        <f t="shared" ref="K930:M930" ca="1" si="1855">IF(H930=1,$E930,"")</f>
        <v>7.9684925927716893E-2</v>
      </c>
      <c r="L930" t="str">
        <f t="shared" si="1855"/>
        <v/>
      </c>
      <c r="M930" t="str">
        <f t="shared" si="1855"/>
        <v/>
      </c>
      <c r="N930" s="148">
        <f>IF('StockBond Returns'!AD928=0,1,0)</f>
        <v>0</v>
      </c>
      <c r="O930">
        <f>IF( AND('StockBond Returns'!$AD928&lt;0,'StockBond Returns'!$AD928&gt;=-0.1),1,0)</f>
        <v>0</v>
      </c>
      <c r="P930">
        <f>IF( AND('StockBond Returns'!$AD928&lt;-0.1,'StockBond Returns'!$AD928&gt;=-0.2),1,0)</f>
        <v>0</v>
      </c>
      <c r="Q930">
        <f>IF( AND('StockBond Returns'!$AD928&lt;-0.2,'StockBond Returns'!$AD928&gt;=-0.3),1,0)</f>
        <v>0</v>
      </c>
      <c r="R930">
        <f>IF('StockBond Returns'!AD928&lt;-0.3,1,0)</f>
        <v>1</v>
      </c>
      <c r="S930" t="str">
        <f t="shared" ref="S930:W930" si="1856">IF(N930=1,$E930,"")</f>
        <v/>
      </c>
      <c r="T930" t="str">
        <f t="shared" si="1856"/>
        <v/>
      </c>
      <c r="U930" t="str">
        <f t="shared" si="1856"/>
        <v/>
      </c>
      <c r="V930" t="str">
        <f t="shared" si="1856"/>
        <v/>
      </c>
      <c r="W930" s="17">
        <f t="shared" ca="1" si="1856"/>
        <v>7.9684925927716893E-2</v>
      </c>
    </row>
    <row r="931" spans="1:23" ht="13" x14ac:dyDescent="0.15">
      <c r="A931">
        <f t="shared" si="30"/>
        <v>1</v>
      </c>
      <c r="B931">
        <f t="shared" si="31"/>
        <v>1948</v>
      </c>
      <c r="C931" s="149">
        <f t="shared" si="706"/>
        <v>17592</v>
      </c>
      <c r="D931" s="146">
        <f t="shared" si="9"/>
        <v>1947.99999999993</v>
      </c>
      <c r="E931" s="147">
        <f ca="1">('StockBond Returns'!AA930+'StockBond Returns'!AC930-'Parameters &amp; Main Results'!$B$39)/'StockBond Returns'!AB930*12</f>
        <v>8.0063494392777615E-2</v>
      </c>
      <c r="F931" s="70">
        <f ca="1">'StockBond Returns'!AA930+'StockBond Returns'!AC930-'StockBond Returns'!AB930*'Distribution of Final Value'!$B$7</f>
        <v>8.2243026681726406</v>
      </c>
      <c r="G931" s="17">
        <f>1/'StockBond Returns'!M929</f>
        <v>9.1958930170699463E-2</v>
      </c>
      <c r="H931">
        <f t="shared" si="4"/>
        <v>1</v>
      </c>
      <c r="I931" s="64">
        <f t="shared" si="5"/>
        <v>0</v>
      </c>
      <c r="J931">
        <f t="shared" si="6"/>
        <v>0</v>
      </c>
      <c r="K931" s="17">
        <f t="shared" ref="K931:M931" ca="1" si="1857">IF(H931=1,$E931,"")</f>
        <v>8.0063494392777615E-2</v>
      </c>
      <c r="L931" t="str">
        <f t="shared" si="1857"/>
        <v/>
      </c>
      <c r="M931" t="str">
        <f t="shared" si="1857"/>
        <v/>
      </c>
      <c r="N931" s="148">
        <f>IF('StockBond Returns'!AD929=0,1,0)</f>
        <v>0</v>
      </c>
      <c r="O931">
        <f>IF( AND('StockBond Returns'!$AD929&lt;0,'StockBond Returns'!$AD929&gt;=-0.1),1,0)</f>
        <v>0</v>
      </c>
      <c r="P931">
        <f>IF( AND('StockBond Returns'!$AD929&lt;-0.1,'StockBond Returns'!$AD929&gt;=-0.2),1,0)</f>
        <v>0</v>
      </c>
      <c r="Q931">
        <f>IF( AND('StockBond Returns'!$AD929&lt;-0.2,'StockBond Returns'!$AD929&gt;=-0.3),1,0)</f>
        <v>0</v>
      </c>
      <c r="R931">
        <f>IF('StockBond Returns'!AD929&lt;-0.3,1,0)</f>
        <v>1</v>
      </c>
      <c r="S931" t="str">
        <f t="shared" ref="S931:W931" si="1858">IF(N931=1,$E931,"")</f>
        <v/>
      </c>
      <c r="T931" t="str">
        <f t="shared" si="1858"/>
        <v/>
      </c>
      <c r="U931" t="str">
        <f t="shared" si="1858"/>
        <v/>
      </c>
      <c r="V931" t="str">
        <f t="shared" si="1858"/>
        <v/>
      </c>
      <c r="W931" s="17">
        <f t="shared" ca="1" si="1858"/>
        <v>8.0063494392777615E-2</v>
      </c>
    </row>
    <row r="932" spans="1:23" ht="13" x14ac:dyDescent="0.15">
      <c r="A932">
        <f t="shared" si="30"/>
        <v>2</v>
      </c>
      <c r="B932">
        <f t="shared" si="31"/>
        <v>1948</v>
      </c>
      <c r="C932" s="149">
        <f t="shared" si="706"/>
        <v>17623</v>
      </c>
      <c r="D932" s="146">
        <f t="shared" si="9"/>
        <v>1948.0833333332632</v>
      </c>
      <c r="E932" s="147">
        <f ca="1">('StockBond Returns'!AA931+'StockBond Returns'!AC931-'Parameters &amp; Main Results'!$B$39)/'StockBond Returns'!AB931*12</f>
        <v>8.3758950500787022E-2</v>
      </c>
      <c r="F932" s="70">
        <f ca="1">'StockBond Returns'!AA931+'StockBond Returns'!AC931-'StockBond Returns'!AB931*'Distribution of Final Value'!$B$7</f>
        <v>9.0562282360459374</v>
      </c>
      <c r="G932" s="17">
        <f>1/'StockBond Returns'!M930</f>
        <v>9.6839257658915212E-2</v>
      </c>
      <c r="H932">
        <f t="shared" si="4"/>
        <v>1</v>
      </c>
      <c r="I932" s="64">
        <f t="shared" si="5"/>
        <v>0</v>
      </c>
      <c r="J932">
        <f t="shared" si="6"/>
        <v>0</v>
      </c>
      <c r="K932" s="17">
        <f t="shared" ref="K932:M932" ca="1" si="1859">IF(H932=1,$E932,"")</f>
        <v>8.3758950500787022E-2</v>
      </c>
      <c r="L932" t="str">
        <f t="shared" si="1859"/>
        <v/>
      </c>
      <c r="M932" t="str">
        <f t="shared" si="1859"/>
        <v/>
      </c>
      <c r="N932" s="148">
        <f>IF('StockBond Returns'!AD930=0,1,0)</f>
        <v>0</v>
      </c>
      <c r="O932">
        <f>IF( AND('StockBond Returns'!$AD930&lt;0,'StockBond Returns'!$AD930&gt;=-0.1),1,0)</f>
        <v>0</v>
      </c>
      <c r="P932">
        <f>IF( AND('StockBond Returns'!$AD930&lt;-0.1,'StockBond Returns'!$AD930&gt;=-0.2),1,0)</f>
        <v>0</v>
      </c>
      <c r="Q932">
        <f>IF( AND('StockBond Returns'!$AD930&lt;-0.2,'StockBond Returns'!$AD930&gt;=-0.3),1,0)</f>
        <v>0</v>
      </c>
      <c r="R932">
        <f>IF('StockBond Returns'!AD930&lt;-0.3,1,0)</f>
        <v>1</v>
      </c>
      <c r="S932" t="str">
        <f t="shared" ref="S932:W932" si="1860">IF(N932=1,$E932,"")</f>
        <v/>
      </c>
      <c r="T932" t="str">
        <f t="shared" si="1860"/>
        <v/>
      </c>
      <c r="U932" t="str">
        <f t="shared" si="1860"/>
        <v/>
      </c>
      <c r="V932" t="str">
        <f t="shared" si="1860"/>
        <v/>
      </c>
      <c r="W932" s="17">
        <f t="shared" ca="1" si="1860"/>
        <v>8.3758950500787022E-2</v>
      </c>
    </row>
    <row r="933" spans="1:23" ht="13" x14ac:dyDescent="0.15">
      <c r="A933">
        <f t="shared" si="30"/>
        <v>3</v>
      </c>
      <c r="B933">
        <f t="shared" si="31"/>
        <v>1948</v>
      </c>
      <c r="C933" s="149">
        <f t="shared" si="706"/>
        <v>17653</v>
      </c>
      <c r="D933" s="146">
        <f t="shared" si="9"/>
        <v>1948.1666666665965</v>
      </c>
      <c r="E933" s="147">
        <f ca="1">('StockBond Returns'!AA932+'StockBond Returns'!AC932-'Parameters &amp; Main Results'!$B$39)/'StockBond Returns'!AB932*12</f>
        <v>8.6978835245926256E-2</v>
      </c>
      <c r="F933" s="70">
        <f ca="1">'StockBond Returns'!AA932+'StockBond Returns'!AC932-'StockBond Returns'!AB932*'Distribution of Final Value'!$B$7</f>
        <v>9.7113963066147537</v>
      </c>
      <c r="G933" s="17">
        <f>1/'StockBond Returns'!M931</f>
        <v>0.10014016990099671</v>
      </c>
      <c r="H933">
        <f t="shared" si="4"/>
        <v>1</v>
      </c>
      <c r="I933" s="64">
        <f t="shared" si="5"/>
        <v>0</v>
      </c>
      <c r="J933">
        <f t="shared" si="6"/>
        <v>0</v>
      </c>
      <c r="K933" s="17">
        <f t="shared" ref="K933:M933" ca="1" si="1861">IF(H933=1,$E933,"")</f>
        <v>8.6978835245926256E-2</v>
      </c>
      <c r="L933" t="str">
        <f t="shared" si="1861"/>
        <v/>
      </c>
      <c r="M933" t="str">
        <f t="shared" si="1861"/>
        <v/>
      </c>
      <c r="N933" s="148">
        <f>IF('StockBond Returns'!AD931=0,1,0)</f>
        <v>0</v>
      </c>
      <c r="O933">
        <f>IF( AND('StockBond Returns'!$AD931&lt;0,'StockBond Returns'!$AD931&gt;=-0.1),1,0)</f>
        <v>0</v>
      </c>
      <c r="P933">
        <f>IF( AND('StockBond Returns'!$AD931&lt;-0.1,'StockBond Returns'!$AD931&gt;=-0.2),1,0)</f>
        <v>0</v>
      </c>
      <c r="Q933">
        <f>IF( AND('StockBond Returns'!$AD931&lt;-0.2,'StockBond Returns'!$AD931&gt;=-0.3),1,0)</f>
        <v>0</v>
      </c>
      <c r="R933">
        <f>IF('StockBond Returns'!AD931&lt;-0.3,1,0)</f>
        <v>1</v>
      </c>
      <c r="S933" t="str">
        <f t="shared" ref="S933:W933" si="1862">IF(N933=1,$E933,"")</f>
        <v/>
      </c>
      <c r="T933" t="str">
        <f t="shared" si="1862"/>
        <v/>
      </c>
      <c r="U933" t="str">
        <f t="shared" si="1862"/>
        <v/>
      </c>
      <c r="V933" t="str">
        <f t="shared" si="1862"/>
        <v/>
      </c>
      <c r="W933" s="17">
        <f t="shared" ca="1" si="1862"/>
        <v>8.6978835245926256E-2</v>
      </c>
    </row>
    <row r="934" spans="1:23" ht="13" x14ac:dyDescent="0.15">
      <c r="A934">
        <f t="shared" si="30"/>
        <v>4</v>
      </c>
      <c r="B934">
        <f t="shared" si="31"/>
        <v>1948</v>
      </c>
      <c r="C934" s="149">
        <f t="shared" si="706"/>
        <v>17684</v>
      </c>
      <c r="D934" s="146">
        <f t="shared" si="9"/>
        <v>1948.2499999999297</v>
      </c>
      <c r="E934" s="147">
        <f ca="1">('StockBond Returns'!AA933+'StockBond Returns'!AC933-'Parameters &amp; Main Results'!$B$39)/'StockBond Returns'!AB933*12</f>
        <v>8.190209896457562E-2</v>
      </c>
      <c r="F934" s="70">
        <f ca="1">'StockBond Returns'!AA933+'StockBond Returns'!AC933-'StockBond Returns'!AB933*'Distribution of Final Value'!$B$7</f>
        <v>8.7645333099578426</v>
      </c>
      <c r="G934" s="17">
        <f>1/'StockBond Returns'!M932</f>
        <v>9.3116949915717853E-2</v>
      </c>
      <c r="H934">
        <f t="shared" si="4"/>
        <v>1</v>
      </c>
      <c r="I934" s="64">
        <f t="shared" si="5"/>
        <v>0</v>
      </c>
      <c r="J934">
        <f t="shared" si="6"/>
        <v>0</v>
      </c>
      <c r="K934" s="17">
        <f t="shared" ref="K934:M934" ca="1" si="1863">IF(H934=1,$E934,"")</f>
        <v>8.190209896457562E-2</v>
      </c>
      <c r="L934" t="str">
        <f t="shared" si="1863"/>
        <v/>
      </c>
      <c r="M934" t="str">
        <f t="shared" si="1863"/>
        <v/>
      </c>
      <c r="N934" s="148">
        <f>IF('StockBond Returns'!AD932=0,1,0)</f>
        <v>0</v>
      </c>
      <c r="O934">
        <f>IF( AND('StockBond Returns'!$AD932&lt;0,'StockBond Returns'!$AD932&gt;=-0.1),1,0)</f>
        <v>0</v>
      </c>
      <c r="P934">
        <f>IF( AND('StockBond Returns'!$AD932&lt;-0.1,'StockBond Returns'!$AD932&gt;=-0.2),1,0)</f>
        <v>0</v>
      </c>
      <c r="Q934">
        <f>IF( AND('StockBond Returns'!$AD932&lt;-0.2,'StockBond Returns'!$AD932&gt;=-0.3),1,0)</f>
        <v>0</v>
      </c>
      <c r="R934">
        <f>IF('StockBond Returns'!AD932&lt;-0.3,1,0)</f>
        <v>1</v>
      </c>
      <c r="S934" t="str">
        <f t="shared" ref="S934:W934" si="1864">IF(N934=1,$E934,"")</f>
        <v/>
      </c>
      <c r="T934" t="str">
        <f t="shared" si="1864"/>
        <v/>
      </c>
      <c r="U934" t="str">
        <f t="shared" si="1864"/>
        <v/>
      </c>
      <c r="V934" t="str">
        <f t="shared" si="1864"/>
        <v/>
      </c>
      <c r="W934" s="17">
        <f t="shared" ca="1" si="1864"/>
        <v>8.190209896457562E-2</v>
      </c>
    </row>
    <row r="935" spans="1:23" ht="13" x14ac:dyDescent="0.15">
      <c r="A935">
        <f t="shared" si="30"/>
        <v>5</v>
      </c>
      <c r="B935">
        <f t="shared" si="31"/>
        <v>1948</v>
      </c>
      <c r="C935" s="149">
        <f t="shared" si="706"/>
        <v>17714</v>
      </c>
      <c r="D935" s="146">
        <f t="shared" si="9"/>
        <v>1948.333333333263</v>
      </c>
      <c r="E935" s="147">
        <f ca="1">('StockBond Returns'!AA934+'StockBond Returns'!AC934-'Parameters &amp; Main Results'!$B$39)/'StockBond Returns'!AB934*12</f>
        <v>8.1590706873036503E-2</v>
      </c>
      <c r="F935" s="70">
        <f ca="1">'StockBond Returns'!AA934+'StockBond Returns'!AC934-'StockBond Returns'!AB934*'Distribution of Final Value'!$B$7</f>
        <v>8.4842049363835024</v>
      </c>
      <c r="G935" s="17">
        <f>1/'StockBond Returns'!M933</f>
        <v>9.2297736789809112E-2</v>
      </c>
      <c r="H935">
        <f t="shared" si="4"/>
        <v>1</v>
      </c>
      <c r="I935" s="64">
        <f t="shared" si="5"/>
        <v>0</v>
      </c>
      <c r="J935">
        <f t="shared" si="6"/>
        <v>0</v>
      </c>
      <c r="K935" s="17">
        <f t="shared" ref="K935:M935" ca="1" si="1865">IF(H935=1,$E935,"")</f>
        <v>8.1590706873036503E-2</v>
      </c>
      <c r="L935" t="str">
        <f t="shared" si="1865"/>
        <v/>
      </c>
      <c r="M935" t="str">
        <f t="shared" si="1865"/>
        <v/>
      </c>
      <c r="N935" s="148">
        <f>IF('StockBond Returns'!AD933=0,1,0)</f>
        <v>0</v>
      </c>
      <c r="O935">
        <f>IF( AND('StockBond Returns'!$AD933&lt;0,'StockBond Returns'!$AD933&gt;=-0.1),1,0)</f>
        <v>0</v>
      </c>
      <c r="P935">
        <f>IF( AND('StockBond Returns'!$AD933&lt;-0.1,'StockBond Returns'!$AD933&gt;=-0.2),1,0)</f>
        <v>0</v>
      </c>
      <c r="Q935">
        <f>IF( AND('StockBond Returns'!$AD933&lt;-0.2,'StockBond Returns'!$AD933&gt;=-0.3),1,0)</f>
        <v>0</v>
      </c>
      <c r="R935">
        <f>IF('StockBond Returns'!AD933&lt;-0.3,1,0)</f>
        <v>1</v>
      </c>
      <c r="S935" t="str">
        <f t="shared" ref="S935:W935" si="1866">IF(N935=1,$E935,"")</f>
        <v/>
      </c>
      <c r="T935" t="str">
        <f t="shared" si="1866"/>
        <v/>
      </c>
      <c r="U935" t="str">
        <f t="shared" si="1866"/>
        <v/>
      </c>
      <c r="V935" t="str">
        <f t="shared" si="1866"/>
        <v/>
      </c>
      <c r="W935" s="17">
        <f t="shared" ca="1" si="1866"/>
        <v>8.1590706873036503E-2</v>
      </c>
    </row>
    <row r="936" spans="1:23" ht="13" x14ac:dyDescent="0.15">
      <c r="A936">
        <f t="shared" si="30"/>
        <v>6</v>
      </c>
      <c r="B936">
        <f t="shared" si="31"/>
        <v>1948</v>
      </c>
      <c r="C936" s="149">
        <f t="shared" si="706"/>
        <v>17745</v>
      </c>
      <c r="D936" s="146">
        <f t="shared" si="9"/>
        <v>1948.4166666665963</v>
      </c>
      <c r="E936" s="147">
        <f ca="1">('StockBond Returns'!AA935+'StockBond Returns'!AC935-'Parameters &amp; Main Results'!$B$39)/'StockBond Returns'!AB935*12</f>
        <v>7.7795675001040482E-2</v>
      </c>
      <c r="F936" s="70">
        <f ca="1">'StockBond Returns'!AA935+'StockBond Returns'!AC935-'StockBond Returns'!AB935*'Distribution of Final Value'!$B$7</f>
        <v>7.8659840672857655</v>
      </c>
      <c r="G936" s="17">
        <f>1/'StockBond Returns'!M934</f>
        <v>8.5834672054511327E-2</v>
      </c>
      <c r="H936">
        <f t="shared" si="4"/>
        <v>1</v>
      </c>
      <c r="I936" s="64">
        <f t="shared" si="5"/>
        <v>0</v>
      </c>
      <c r="J936">
        <f t="shared" si="6"/>
        <v>0</v>
      </c>
      <c r="K936" s="17">
        <f t="shared" ref="K936:M936" ca="1" si="1867">IF(H936=1,$E936,"")</f>
        <v>7.7795675001040482E-2</v>
      </c>
      <c r="L936" t="str">
        <f t="shared" si="1867"/>
        <v/>
      </c>
      <c r="M936" t="str">
        <f t="shared" si="1867"/>
        <v/>
      </c>
      <c r="N936" s="148">
        <f>IF('StockBond Returns'!AD934=0,1,0)</f>
        <v>0</v>
      </c>
      <c r="O936">
        <f>IF( AND('StockBond Returns'!$AD934&lt;0,'StockBond Returns'!$AD934&gt;=-0.1),1,0)</f>
        <v>0</v>
      </c>
      <c r="P936">
        <f>IF( AND('StockBond Returns'!$AD934&lt;-0.1,'StockBond Returns'!$AD934&gt;=-0.2),1,0)</f>
        <v>0</v>
      </c>
      <c r="Q936">
        <f>IF( AND('StockBond Returns'!$AD934&lt;-0.2,'StockBond Returns'!$AD934&gt;=-0.3),1,0)</f>
        <v>1</v>
      </c>
      <c r="R936">
        <f>IF('StockBond Returns'!AD934&lt;-0.3,1,0)</f>
        <v>0</v>
      </c>
      <c r="S936" t="str">
        <f t="shared" ref="S936:W936" si="1868">IF(N936=1,$E936,"")</f>
        <v/>
      </c>
      <c r="T936" t="str">
        <f t="shared" si="1868"/>
        <v/>
      </c>
      <c r="U936" t="str">
        <f t="shared" si="1868"/>
        <v/>
      </c>
      <c r="V936" s="17">
        <f t="shared" ca="1" si="1868"/>
        <v>7.7795675001040482E-2</v>
      </c>
      <c r="W936" t="str">
        <f t="shared" si="1868"/>
        <v/>
      </c>
    </row>
    <row r="937" spans="1:23" ht="13" x14ac:dyDescent="0.15">
      <c r="A937">
        <f t="shared" si="30"/>
        <v>7</v>
      </c>
      <c r="B937">
        <f t="shared" si="31"/>
        <v>1948</v>
      </c>
      <c r="C937" s="149">
        <f t="shared" si="706"/>
        <v>17776</v>
      </c>
      <c r="D937" s="146">
        <f t="shared" si="9"/>
        <v>1948.4999999999295</v>
      </c>
      <c r="E937" s="147">
        <f ca="1">('StockBond Returns'!AA936+'StockBond Returns'!AC936-'Parameters &amp; Main Results'!$B$39)/'StockBond Returns'!AB936*12</f>
        <v>7.8372933838639497E-2</v>
      </c>
      <c r="F937" s="70">
        <f ca="1">'StockBond Returns'!AA936+'StockBond Returns'!AC936-'StockBond Returns'!AB936*'Distribution of Final Value'!$B$7</f>
        <v>7.9493278886214949</v>
      </c>
      <c r="G937" s="17">
        <f>1/'StockBond Returns'!M935</f>
        <v>8.6684407098675212E-2</v>
      </c>
      <c r="H937">
        <f t="shared" si="4"/>
        <v>1</v>
      </c>
      <c r="I937" s="64">
        <f t="shared" si="5"/>
        <v>0</v>
      </c>
      <c r="J937">
        <f t="shared" si="6"/>
        <v>0</v>
      </c>
      <c r="K937" s="17">
        <f t="shared" ref="K937:M937" ca="1" si="1869">IF(H937=1,$E937,"")</f>
        <v>7.8372933838639497E-2</v>
      </c>
      <c r="L937" t="str">
        <f t="shared" si="1869"/>
        <v/>
      </c>
      <c r="M937" t="str">
        <f t="shared" si="1869"/>
        <v/>
      </c>
      <c r="N937" s="148">
        <f>IF('StockBond Returns'!AD935=0,1,0)</f>
        <v>0</v>
      </c>
      <c r="O937">
        <f>IF( AND('StockBond Returns'!$AD935&lt;0,'StockBond Returns'!$AD935&gt;=-0.1),1,0)</f>
        <v>0</v>
      </c>
      <c r="P937">
        <f>IF( AND('StockBond Returns'!$AD935&lt;-0.1,'StockBond Returns'!$AD935&gt;=-0.2),1,0)</f>
        <v>0</v>
      </c>
      <c r="Q937">
        <f>IF( AND('StockBond Returns'!$AD935&lt;-0.2,'StockBond Returns'!$AD935&gt;=-0.3),1,0)</f>
        <v>1</v>
      </c>
      <c r="R937">
        <f>IF('StockBond Returns'!AD935&lt;-0.3,1,0)</f>
        <v>0</v>
      </c>
      <c r="S937" t="str">
        <f t="shared" ref="S937:W937" si="1870">IF(N937=1,$E937,"")</f>
        <v/>
      </c>
      <c r="T937" t="str">
        <f t="shared" si="1870"/>
        <v/>
      </c>
      <c r="U937" t="str">
        <f t="shared" si="1870"/>
        <v/>
      </c>
      <c r="V937" s="17">
        <f t="shared" ca="1" si="1870"/>
        <v>7.8372933838639497E-2</v>
      </c>
      <c r="W937" t="str">
        <f t="shared" si="1870"/>
        <v/>
      </c>
    </row>
    <row r="938" spans="1:23" ht="13" x14ac:dyDescent="0.15">
      <c r="A938">
        <f t="shared" si="30"/>
        <v>8</v>
      </c>
      <c r="B938">
        <f t="shared" si="31"/>
        <v>1948</v>
      </c>
      <c r="C938" s="149">
        <f t="shared" si="706"/>
        <v>17806</v>
      </c>
      <c r="D938" s="146">
        <f t="shared" si="9"/>
        <v>1948.5833333332628</v>
      </c>
      <c r="E938" s="147">
        <f ca="1">('StockBond Returns'!AA937+'StockBond Returns'!AC937-'Parameters &amp; Main Results'!$B$39)/'StockBond Returns'!AB937*12</f>
        <v>8.2767823126791096E-2</v>
      </c>
      <c r="F938" s="70">
        <f ca="1">'StockBond Returns'!AA937+'StockBond Returns'!AC937-'StockBond Returns'!AB937*'Distribution of Final Value'!$B$7</f>
        <v>8.8311945219354424</v>
      </c>
      <c r="G938" s="17">
        <f>1/'StockBond Returns'!M936</f>
        <v>9.3002172091769808E-2</v>
      </c>
      <c r="H938">
        <f t="shared" si="4"/>
        <v>1</v>
      </c>
      <c r="I938" s="64">
        <f t="shared" si="5"/>
        <v>0</v>
      </c>
      <c r="J938">
        <f t="shared" si="6"/>
        <v>0</v>
      </c>
      <c r="K938" s="17">
        <f t="shared" ref="K938:M938" ca="1" si="1871">IF(H938=1,$E938,"")</f>
        <v>8.2767823126791096E-2</v>
      </c>
      <c r="L938" t="str">
        <f t="shared" si="1871"/>
        <v/>
      </c>
      <c r="M938" t="str">
        <f t="shared" si="1871"/>
        <v/>
      </c>
      <c r="N938" s="148">
        <f>IF('StockBond Returns'!AD936=0,1,0)</f>
        <v>0</v>
      </c>
      <c r="O938">
        <f>IF( AND('StockBond Returns'!$AD936&lt;0,'StockBond Returns'!$AD936&gt;=-0.1),1,0)</f>
        <v>0</v>
      </c>
      <c r="P938">
        <f>IF( AND('StockBond Returns'!$AD936&lt;-0.1,'StockBond Returns'!$AD936&gt;=-0.2),1,0)</f>
        <v>0</v>
      </c>
      <c r="Q938">
        <f>IF( AND('StockBond Returns'!$AD936&lt;-0.2,'StockBond Returns'!$AD936&gt;=-0.3),1,0)</f>
        <v>0</v>
      </c>
      <c r="R938">
        <f>IF('StockBond Returns'!AD936&lt;-0.3,1,0)</f>
        <v>1</v>
      </c>
      <c r="S938" t="str">
        <f t="shared" ref="S938:W938" si="1872">IF(N938=1,$E938,"")</f>
        <v/>
      </c>
      <c r="T938" t="str">
        <f t="shared" si="1872"/>
        <v/>
      </c>
      <c r="U938" t="str">
        <f t="shared" si="1872"/>
        <v/>
      </c>
      <c r="V938" t="str">
        <f t="shared" si="1872"/>
        <v/>
      </c>
      <c r="W938" s="17">
        <f t="shared" ca="1" si="1872"/>
        <v>8.2767823126791096E-2</v>
      </c>
    </row>
    <row r="939" spans="1:23" ht="13" x14ac:dyDescent="0.15">
      <c r="A939">
        <f t="shared" si="30"/>
        <v>9</v>
      </c>
      <c r="B939">
        <f t="shared" si="31"/>
        <v>1948</v>
      </c>
      <c r="C939" s="149">
        <f t="shared" si="706"/>
        <v>17837</v>
      </c>
      <c r="D939" s="146">
        <f t="shared" si="9"/>
        <v>1948.666666666596</v>
      </c>
      <c r="E939" s="147">
        <f ca="1">('StockBond Returns'!AA938+'StockBond Returns'!AC938-'Parameters &amp; Main Results'!$B$39)/'StockBond Returns'!AB938*12</f>
        <v>8.2637704550505106E-2</v>
      </c>
      <c r="F939" s="70">
        <f ca="1">'StockBond Returns'!AA938+'StockBond Returns'!AC938-'StockBond Returns'!AB938*'Distribution of Final Value'!$B$7</f>
        <v>8.9673331037260962</v>
      </c>
      <c r="G939" s="17">
        <f>1/'StockBond Returns'!M937</f>
        <v>9.3078631365512296E-2</v>
      </c>
      <c r="H939">
        <f t="shared" si="4"/>
        <v>1</v>
      </c>
      <c r="I939" s="64">
        <f t="shared" si="5"/>
        <v>0</v>
      </c>
      <c r="J939">
        <f t="shared" si="6"/>
        <v>0</v>
      </c>
      <c r="K939" s="17">
        <f t="shared" ref="K939:M939" ca="1" si="1873">IF(H939=1,$E939,"")</f>
        <v>8.2637704550505106E-2</v>
      </c>
      <c r="L939" t="str">
        <f t="shared" si="1873"/>
        <v/>
      </c>
      <c r="M939" t="str">
        <f t="shared" si="1873"/>
        <v/>
      </c>
      <c r="N939" s="148">
        <f>IF('StockBond Returns'!AD937=0,1,0)</f>
        <v>0</v>
      </c>
      <c r="O939">
        <f>IF( AND('StockBond Returns'!$AD937&lt;0,'StockBond Returns'!$AD937&gt;=-0.1),1,0)</f>
        <v>0</v>
      </c>
      <c r="P939">
        <f>IF( AND('StockBond Returns'!$AD937&lt;-0.1,'StockBond Returns'!$AD937&gt;=-0.2),1,0)</f>
        <v>0</v>
      </c>
      <c r="Q939">
        <f>IF( AND('StockBond Returns'!$AD937&lt;-0.2,'StockBond Returns'!$AD937&gt;=-0.3),1,0)</f>
        <v>1</v>
      </c>
      <c r="R939">
        <f>IF('StockBond Returns'!AD937&lt;-0.3,1,0)</f>
        <v>0</v>
      </c>
      <c r="S939" t="str">
        <f t="shared" ref="S939:W939" si="1874">IF(N939=1,$E939,"")</f>
        <v/>
      </c>
      <c r="T939" t="str">
        <f t="shared" si="1874"/>
        <v/>
      </c>
      <c r="U939" t="str">
        <f t="shared" si="1874"/>
        <v/>
      </c>
      <c r="V939" s="17">
        <f t="shared" ca="1" si="1874"/>
        <v>8.2637704550505106E-2</v>
      </c>
      <c r="W939" t="str">
        <f t="shared" si="1874"/>
        <v/>
      </c>
    </row>
    <row r="940" spans="1:23" ht="13" x14ac:dyDescent="0.15">
      <c r="A940">
        <f t="shared" si="30"/>
        <v>10</v>
      </c>
      <c r="B940">
        <f t="shared" si="31"/>
        <v>1948</v>
      </c>
      <c r="C940" s="149">
        <f t="shared" si="706"/>
        <v>17867</v>
      </c>
      <c r="D940" s="146">
        <f t="shared" si="9"/>
        <v>1948.7499999999293</v>
      </c>
      <c r="E940" s="147">
        <f ca="1">('StockBond Returns'!AA939+'StockBond Returns'!AC939-'Parameters &amp; Main Results'!$B$39)/'StockBond Returns'!AB939*12</f>
        <v>8.4477470426920262E-2</v>
      </c>
      <c r="F940" s="70">
        <f ca="1">'StockBond Returns'!AA939+'StockBond Returns'!AC939-'StockBond Returns'!AB939*'Distribution of Final Value'!$B$7</f>
        <v>9.219870930134725</v>
      </c>
      <c r="G940" s="17">
        <f>1/'StockBond Returns'!M938</f>
        <v>9.6403910481950905E-2</v>
      </c>
      <c r="H940">
        <f t="shared" si="4"/>
        <v>1</v>
      </c>
      <c r="I940" s="64">
        <f t="shared" si="5"/>
        <v>0</v>
      </c>
      <c r="J940">
        <f t="shared" si="6"/>
        <v>0</v>
      </c>
      <c r="K940" s="17">
        <f t="shared" ref="K940:M940" ca="1" si="1875">IF(H940=1,$E940,"")</f>
        <v>8.4477470426920262E-2</v>
      </c>
      <c r="L940" t="str">
        <f t="shared" si="1875"/>
        <v/>
      </c>
      <c r="M940" t="str">
        <f t="shared" si="1875"/>
        <v/>
      </c>
      <c r="N940" s="148">
        <f>IF('StockBond Returns'!AD938=0,1,0)</f>
        <v>0</v>
      </c>
      <c r="O940">
        <f>IF( AND('StockBond Returns'!$AD938&lt;0,'StockBond Returns'!$AD938&gt;=-0.1),1,0)</f>
        <v>0</v>
      </c>
      <c r="P940">
        <f>IF( AND('StockBond Returns'!$AD938&lt;-0.1,'StockBond Returns'!$AD938&gt;=-0.2),1,0)</f>
        <v>0</v>
      </c>
      <c r="Q940">
        <f>IF( AND('StockBond Returns'!$AD938&lt;-0.2,'StockBond Returns'!$AD938&gt;=-0.3),1,0)</f>
        <v>0</v>
      </c>
      <c r="R940">
        <f>IF('StockBond Returns'!AD938&lt;-0.3,1,0)</f>
        <v>1</v>
      </c>
      <c r="S940" t="str">
        <f t="shared" ref="S940:W940" si="1876">IF(N940=1,$E940,"")</f>
        <v/>
      </c>
      <c r="T940" t="str">
        <f t="shared" si="1876"/>
        <v/>
      </c>
      <c r="U940" t="str">
        <f t="shared" si="1876"/>
        <v/>
      </c>
      <c r="V940" t="str">
        <f t="shared" si="1876"/>
        <v/>
      </c>
      <c r="W940" s="17">
        <f t="shared" ca="1" si="1876"/>
        <v>8.4477470426920262E-2</v>
      </c>
    </row>
    <row r="941" spans="1:23" ht="13" x14ac:dyDescent="0.15">
      <c r="A941">
        <f t="shared" si="30"/>
        <v>11</v>
      </c>
      <c r="B941">
        <f t="shared" si="31"/>
        <v>1948</v>
      </c>
      <c r="C941" s="149">
        <f t="shared" si="706"/>
        <v>17898</v>
      </c>
      <c r="D941" s="146">
        <f t="shared" si="9"/>
        <v>1948.8333333332625</v>
      </c>
      <c r="E941" s="147">
        <f ca="1">('StockBond Returns'!AA940+'StockBond Returns'!AC940-'Parameters &amp; Main Results'!$B$39)/'StockBond Returns'!AB940*12</f>
        <v>8.0522274428931159E-2</v>
      </c>
      <c r="F941" s="70">
        <f ca="1">'StockBond Returns'!AA940+'StockBond Returns'!AC940-'StockBond Returns'!AB940*'Distribution of Final Value'!$B$7</f>
        <v>8.4802958149496366</v>
      </c>
      <c r="G941" s="17">
        <f>1/'StockBond Returns'!M939</f>
        <v>8.9553142517473414E-2</v>
      </c>
      <c r="H941">
        <f t="shared" si="4"/>
        <v>1</v>
      </c>
      <c r="I941" s="64">
        <f t="shared" si="5"/>
        <v>0</v>
      </c>
      <c r="J941">
        <f t="shared" si="6"/>
        <v>0</v>
      </c>
      <c r="K941" s="17">
        <f t="shared" ref="K941:M941" ca="1" si="1877">IF(H941=1,$E941,"")</f>
        <v>8.0522274428931159E-2</v>
      </c>
      <c r="L941" t="str">
        <f t="shared" si="1877"/>
        <v/>
      </c>
      <c r="M941" t="str">
        <f t="shared" si="1877"/>
        <v/>
      </c>
      <c r="N941" s="148">
        <f>IF('StockBond Returns'!AD939=0,1,0)</f>
        <v>0</v>
      </c>
      <c r="O941">
        <f>IF( AND('StockBond Returns'!$AD939&lt;0,'StockBond Returns'!$AD939&gt;=-0.1),1,0)</f>
        <v>0</v>
      </c>
      <c r="P941">
        <f>IF( AND('StockBond Returns'!$AD939&lt;-0.1,'StockBond Returns'!$AD939&gt;=-0.2),1,0)</f>
        <v>0</v>
      </c>
      <c r="Q941">
        <f>IF( AND('StockBond Returns'!$AD939&lt;-0.2,'StockBond Returns'!$AD939&gt;=-0.3),1,0)</f>
        <v>1</v>
      </c>
      <c r="R941">
        <f>IF('StockBond Returns'!AD939&lt;-0.3,1,0)</f>
        <v>0</v>
      </c>
      <c r="S941" t="str">
        <f t="shared" ref="S941:W941" si="1878">IF(N941=1,$E941,"")</f>
        <v/>
      </c>
      <c r="T941" t="str">
        <f t="shared" si="1878"/>
        <v/>
      </c>
      <c r="U941" t="str">
        <f t="shared" si="1878"/>
        <v/>
      </c>
      <c r="V941" s="17">
        <f t="shared" ca="1" si="1878"/>
        <v>8.0522274428931159E-2</v>
      </c>
      <c r="W941" t="str">
        <f t="shared" si="1878"/>
        <v/>
      </c>
    </row>
    <row r="942" spans="1:23" ht="13" x14ac:dyDescent="0.15">
      <c r="A942">
        <f t="shared" si="30"/>
        <v>12</v>
      </c>
      <c r="B942">
        <f t="shared" si="31"/>
        <v>1948</v>
      </c>
      <c r="C942" s="149">
        <f t="shared" si="706"/>
        <v>17929</v>
      </c>
      <c r="D942" s="146">
        <f t="shared" si="9"/>
        <v>1948.9166666665958</v>
      </c>
      <c r="E942" s="147">
        <f ca="1">('StockBond Returns'!AA941+'StockBond Returns'!AC941-'Parameters &amp; Main Results'!$B$39)/'StockBond Returns'!AB941*12</f>
        <v>8.7192948510947291E-2</v>
      </c>
      <c r="F942" s="70">
        <f ca="1">'StockBond Returns'!AA941+'StockBond Returns'!AC941-'StockBond Returns'!AB941*'Distribution of Final Value'!$B$7</f>
        <v>9.6490594833281538</v>
      </c>
      <c r="G942" s="17">
        <f>1/'StockBond Returns'!M940</f>
        <v>0.10116451832650182</v>
      </c>
      <c r="H942">
        <f t="shared" si="4"/>
        <v>1</v>
      </c>
      <c r="I942" s="64">
        <f t="shared" si="5"/>
        <v>0</v>
      </c>
      <c r="J942">
        <f t="shared" si="6"/>
        <v>0</v>
      </c>
      <c r="K942" s="17">
        <f t="shared" ref="K942:M942" ca="1" si="1879">IF(H942=1,$E942,"")</f>
        <v>8.7192948510947291E-2</v>
      </c>
      <c r="L942" t="str">
        <f t="shared" si="1879"/>
        <v/>
      </c>
      <c r="M942" t="str">
        <f t="shared" si="1879"/>
        <v/>
      </c>
      <c r="N942" s="148">
        <f>IF('StockBond Returns'!AD940=0,1,0)</f>
        <v>0</v>
      </c>
      <c r="O942">
        <f>IF( AND('StockBond Returns'!$AD940&lt;0,'StockBond Returns'!$AD940&gt;=-0.1),1,0)</f>
        <v>0</v>
      </c>
      <c r="P942">
        <f>IF( AND('StockBond Returns'!$AD940&lt;-0.1,'StockBond Returns'!$AD940&gt;=-0.2),1,0)</f>
        <v>0</v>
      </c>
      <c r="Q942">
        <f>IF( AND('StockBond Returns'!$AD940&lt;-0.2,'StockBond Returns'!$AD940&gt;=-0.3),1,0)</f>
        <v>0</v>
      </c>
      <c r="R942">
        <f>IF('StockBond Returns'!AD940&lt;-0.3,1,0)</f>
        <v>1</v>
      </c>
      <c r="S942" t="str">
        <f t="shared" ref="S942:W942" si="1880">IF(N942=1,$E942,"")</f>
        <v/>
      </c>
      <c r="T942" t="str">
        <f t="shared" si="1880"/>
        <v/>
      </c>
      <c r="U942" t="str">
        <f t="shared" si="1880"/>
        <v/>
      </c>
      <c r="V942" t="str">
        <f t="shared" si="1880"/>
        <v/>
      </c>
      <c r="W942" s="17">
        <f t="shared" ca="1" si="1880"/>
        <v>8.7192948510947291E-2</v>
      </c>
    </row>
    <row r="943" spans="1:23" ht="13" x14ac:dyDescent="0.15">
      <c r="A943">
        <f t="shared" si="30"/>
        <v>1</v>
      </c>
      <c r="B943">
        <f t="shared" si="31"/>
        <v>1949</v>
      </c>
      <c r="C943" s="149">
        <f t="shared" si="706"/>
        <v>17957</v>
      </c>
      <c r="D943" s="146">
        <f t="shared" si="9"/>
        <v>1948.9999999999291</v>
      </c>
      <c r="E943" s="147">
        <f ca="1">('StockBond Returns'!AA942+'StockBond Returns'!AC942-'Parameters &amp; Main Results'!$B$39)/'StockBond Returns'!AB942*12</f>
        <v>8.5027023322795547E-2</v>
      </c>
      <c r="F943" s="70">
        <f ca="1">'StockBond Returns'!AA942+'StockBond Returns'!AC942-'StockBond Returns'!AB942*'Distribution of Final Value'!$B$7</f>
        <v>9.2399738621702863</v>
      </c>
      <c r="G943" s="17">
        <f>1/'StockBond Returns'!M941</f>
        <v>9.8354097486484521E-2</v>
      </c>
      <c r="H943">
        <f t="shared" si="4"/>
        <v>1</v>
      </c>
      <c r="I943" s="64">
        <f t="shared" si="5"/>
        <v>0</v>
      </c>
      <c r="J943">
        <f t="shared" si="6"/>
        <v>0</v>
      </c>
      <c r="K943" s="17">
        <f t="shared" ref="K943:M943" ca="1" si="1881">IF(H943=1,$E943,"")</f>
        <v>8.5027023322795547E-2</v>
      </c>
      <c r="L943" t="str">
        <f t="shared" si="1881"/>
        <v/>
      </c>
      <c r="M943" t="str">
        <f t="shared" si="1881"/>
        <v/>
      </c>
      <c r="N943" s="148">
        <f>IF('StockBond Returns'!AD941=0,1,0)</f>
        <v>0</v>
      </c>
      <c r="O943">
        <f>IF( AND('StockBond Returns'!$AD941&lt;0,'StockBond Returns'!$AD941&gt;=-0.1),1,0)</f>
        <v>0</v>
      </c>
      <c r="P943">
        <f>IF( AND('StockBond Returns'!$AD941&lt;-0.1,'StockBond Returns'!$AD941&gt;=-0.2),1,0)</f>
        <v>0</v>
      </c>
      <c r="Q943">
        <f>IF( AND('StockBond Returns'!$AD941&lt;-0.2,'StockBond Returns'!$AD941&gt;=-0.3),1,0)</f>
        <v>0</v>
      </c>
      <c r="R943">
        <f>IF('StockBond Returns'!AD941&lt;-0.3,1,0)</f>
        <v>1</v>
      </c>
      <c r="S943" t="str">
        <f t="shared" ref="S943:W943" si="1882">IF(N943=1,$E943,"")</f>
        <v/>
      </c>
      <c r="T943" t="str">
        <f t="shared" si="1882"/>
        <v/>
      </c>
      <c r="U943" t="str">
        <f t="shared" si="1882"/>
        <v/>
      </c>
      <c r="V943" t="str">
        <f t="shared" si="1882"/>
        <v/>
      </c>
      <c r="W943" s="17">
        <f t="shared" ca="1" si="1882"/>
        <v>8.5027023322795547E-2</v>
      </c>
    </row>
    <row r="944" spans="1:23" ht="13" x14ac:dyDescent="0.15">
      <c r="A944">
        <f t="shared" si="30"/>
        <v>2</v>
      </c>
      <c r="B944">
        <f t="shared" si="31"/>
        <v>1949</v>
      </c>
      <c r="C944" s="149">
        <f t="shared" si="706"/>
        <v>17988</v>
      </c>
      <c r="D944" s="146">
        <f t="shared" si="9"/>
        <v>1949.0833333332623</v>
      </c>
      <c r="E944" s="147">
        <f ca="1">('StockBond Returns'!AA943+'StockBond Returns'!AC943-'Parameters &amp; Main Results'!$B$39)/'StockBond Returns'!AB943*12</f>
        <v>8.5056846059415464E-2</v>
      </c>
      <c r="F944" s="70">
        <f ca="1">'StockBond Returns'!AA943+'StockBond Returns'!AC943-'StockBond Returns'!AB943*'Distribution of Final Value'!$B$7</f>
        <v>9.430230165360431</v>
      </c>
      <c r="G944" s="17">
        <f>1/'StockBond Returns'!M942</f>
        <v>9.8431521463173396E-2</v>
      </c>
      <c r="H944">
        <f t="shared" si="4"/>
        <v>1</v>
      </c>
      <c r="I944" s="64">
        <f t="shared" si="5"/>
        <v>0</v>
      </c>
      <c r="J944">
        <f t="shared" si="6"/>
        <v>0</v>
      </c>
      <c r="K944" s="17">
        <f t="shared" ref="K944:M944" ca="1" si="1883">IF(H944=1,$E944,"")</f>
        <v>8.5056846059415464E-2</v>
      </c>
      <c r="L944" t="str">
        <f t="shared" si="1883"/>
        <v/>
      </c>
      <c r="M944" t="str">
        <f t="shared" si="1883"/>
        <v/>
      </c>
      <c r="N944" s="148">
        <f>IF('StockBond Returns'!AD942=0,1,0)</f>
        <v>0</v>
      </c>
      <c r="O944">
        <f>IF( AND('StockBond Returns'!$AD942&lt;0,'StockBond Returns'!$AD942&gt;=-0.1),1,0)</f>
        <v>0</v>
      </c>
      <c r="P944">
        <f>IF( AND('StockBond Returns'!$AD942&lt;-0.1,'StockBond Returns'!$AD942&gt;=-0.2),1,0)</f>
        <v>0</v>
      </c>
      <c r="Q944">
        <f>IF( AND('StockBond Returns'!$AD942&lt;-0.2,'StockBond Returns'!$AD942&gt;=-0.3),1,0)</f>
        <v>1</v>
      </c>
      <c r="R944">
        <f>IF('StockBond Returns'!AD942&lt;-0.3,1,0)</f>
        <v>0</v>
      </c>
      <c r="S944" t="str">
        <f t="shared" ref="S944:W944" si="1884">IF(N944=1,$E944,"")</f>
        <v/>
      </c>
      <c r="T944" t="str">
        <f t="shared" si="1884"/>
        <v/>
      </c>
      <c r="U944" t="str">
        <f t="shared" si="1884"/>
        <v/>
      </c>
      <c r="V944" s="17">
        <f t="shared" ca="1" si="1884"/>
        <v>8.5056846059415464E-2</v>
      </c>
      <c r="W944" t="str">
        <f t="shared" si="1884"/>
        <v/>
      </c>
    </row>
    <row r="945" spans="1:23" ht="13" x14ac:dyDescent="0.15">
      <c r="A945">
        <f t="shared" si="30"/>
        <v>3</v>
      </c>
      <c r="B945">
        <f t="shared" si="31"/>
        <v>1949</v>
      </c>
      <c r="C945" s="149">
        <f t="shared" si="706"/>
        <v>18018</v>
      </c>
      <c r="D945" s="146">
        <f t="shared" si="9"/>
        <v>1949.1666666665956</v>
      </c>
      <c r="E945" s="147">
        <f ca="1">('StockBond Returns'!AA944+'StockBond Returns'!AC944-'Parameters &amp; Main Results'!$B$39)/'StockBond Returns'!AB944*12</f>
        <v>8.7483879004149528E-2</v>
      </c>
      <c r="F945" s="70">
        <f ca="1">'StockBond Returns'!AA944+'StockBond Returns'!AC944-'StockBond Returns'!AB944*'Distribution of Final Value'!$B$7</f>
        <v>9.5921576369168928</v>
      </c>
      <c r="G945" s="17">
        <f>1/'StockBond Returns'!M943</f>
        <v>0.10231513437292665</v>
      </c>
      <c r="H945">
        <f t="shared" si="4"/>
        <v>1</v>
      </c>
      <c r="I945" s="64">
        <f t="shared" si="5"/>
        <v>0</v>
      </c>
      <c r="J945">
        <f t="shared" si="6"/>
        <v>0</v>
      </c>
      <c r="K945" s="17">
        <f t="shared" ref="K945:M945" ca="1" si="1885">IF(H945=1,$E945,"")</f>
        <v>8.7483879004149528E-2</v>
      </c>
      <c r="L945" t="str">
        <f t="shared" si="1885"/>
        <v/>
      </c>
      <c r="M945" t="str">
        <f t="shared" si="1885"/>
        <v/>
      </c>
      <c r="N945" s="148">
        <f>IF('StockBond Returns'!AD943=0,1,0)</f>
        <v>0</v>
      </c>
      <c r="O945">
        <f>IF( AND('StockBond Returns'!$AD943&lt;0,'StockBond Returns'!$AD943&gt;=-0.1),1,0)</f>
        <v>0</v>
      </c>
      <c r="P945">
        <f>IF( AND('StockBond Returns'!$AD943&lt;-0.1,'StockBond Returns'!$AD943&gt;=-0.2),1,0)</f>
        <v>0</v>
      </c>
      <c r="Q945">
        <f>IF( AND('StockBond Returns'!$AD943&lt;-0.2,'StockBond Returns'!$AD943&gt;=-0.3),1,0)</f>
        <v>0</v>
      </c>
      <c r="R945">
        <f>IF('StockBond Returns'!AD943&lt;-0.3,1,0)</f>
        <v>1</v>
      </c>
      <c r="S945" t="str">
        <f t="shared" ref="S945:W945" si="1886">IF(N945=1,$E945,"")</f>
        <v/>
      </c>
      <c r="T945" t="str">
        <f t="shared" si="1886"/>
        <v/>
      </c>
      <c r="U945" t="str">
        <f t="shared" si="1886"/>
        <v/>
      </c>
      <c r="V945" t="str">
        <f t="shared" si="1886"/>
        <v/>
      </c>
      <c r="W945" s="17">
        <f t="shared" ca="1" si="1886"/>
        <v>8.7483879004149528E-2</v>
      </c>
    </row>
    <row r="946" spans="1:23" ht="13" x14ac:dyDescent="0.15">
      <c r="A946">
        <f t="shared" si="30"/>
        <v>4</v>
      </c>
      <c r="B946">
        <f t="shared" si="31"/>
        <v>1949</v>
      </c>
      <c r="C946" s="149">
        <f t="shared" si="706"/>
        <v>18049</v>
      </c>
      <c r="D946" s="146">
        <f t="shared" si="9"/>
        <v>1949.2499999999288</v>
      </c>
      <c r="E946" s="147">
        <f ca="1">('StockBond Returns'!AA945+'StockBond Returns'!AC945-'Parameters &amp; Main Results'!$B$39)/'StockBond Returns'!AB945*12</f>
        <v>8.570542536640971E-2</v>
      </c>
      <c r="F946" s="70">
        <f ca="1">'StockBond Returns'!AA945+'StockBond Returns'!AC945-'StockBond Returns'!AB945*'Distribution of Final Value'!$B$7</f>
        <v>8.7839141185195651</v>
      </c>
      <c r="G946" s="17">
        <f>1/'StockBond Returns'!M944</f>
        <v>9.9970651615805151E-2</v>
      </c>
      <c r="H946">
        <f t="shared" si="4"/>
        <v>1</v>
      </c>
      <c r="I946" s="64">
        <f t="shared" si="5"/>
        <v>0</v>
      </c>
      <c r="J946">
        <f t="shared" si="6"/>
        <v>0</v>
      </c>
      <c r="K946" s="17">
        <f t="shared" ref="K946:M946" ca="1" si="1887">IF(H946=1,$E946,"")</f>
        <v>8.570542536640971E-2</v>
      </c>
      <c r="L946" t="str">
        <f t="shared" si="1887"/>
        <v/>
      </c>
      <c r="M946" t="str">
        <f t="shared" si="1887"/>
        <v/>
      </c>
      <c r="N946" s="148">
        <f>IF('StockBond Returns'!AD944=0,1,0)</f>
        <v>0</v>
      </c>
      <c r="O946">
        <f>IF( AND('StockBond Returns'!$AD944&lt;0,'StockBond Returns'!$AD944&gt;=-0.1),1,0)</f>
        <v>0</v>
      </c>
      <c r="P946">
        <f>IF( AND('StockBond Returns'!$AD944&lt;-0.1,'StockBond Returns'!$AD944&gt;=-0.2),1,0)</f>
        <v>0</v>
      </c>
      <c r="Q946">
        <f>IF( AND('StockBond Returns'!$AD944&lt;-0.2,'StockBond Returns'!$AD944&gt;=-0.3),1,0)</f>
        <v>1</v>
      </c>
      <c r="R946">
        <f>IF('StockBond Returns'!AD944&lt;-0.3,1,0)</f>
        <v>0</v>
      </c>
      <c r="S946" t="str">
        <f t="shared" ref="S946:W946" si="1888">IF(N946=1,$E946,"")</f>
        <v/>
      </c>
      <c r="T946" t="str">
        <f t="shared" si="1888"/>
        <v/>
      </c>
      <c r="U946" t="str">
        <f t="shared" si="1888"/>
        <v/>
      </c>
      <c r="V946" s="17">
        <f t="shared" ca="1" si="1888"/>
        <v>8.570542536640971E-2</v>
      </c>
      <c r="W946" t="str">
        <f t="shared" si="1888"/>
        <v/>
      </c>
    </row>
    <row r="947" spans="1:23" ht="13" x14ac:dyDescent="0.15">
      <c r="A947">
        <f t="shared" si="30"/>
        <v>5</v>
      </c>
      <c r="B947">
        <f t="shared" si="31"/>
        <v>1949</v>
      </c>
      <c r="C947" s="149">
        <f t="shared" si="706"/>
        <v>18079</v>
      </c>
      <c r="D947" s="146">
        <f t="shared" si="9"/>
        <v>1949.3333333332621</v>
      </c>
      <c r="E947" s="147">
        <f ca="1">('StockBond Returns'!AA946+'StockBond Returns'!AC946-'Parameters &amp; Main Results'!$B$39)/'StockBond Returns'!AB946*12</f>
        <v>8.7277827134705735E-2</v>
      </c>
      <c r="F947" s="70">
        <f ca="1">'StockBond Returns'!AA946+'StockBond Returns'!AC946-'StockBond Returns'!AB946*'Distribution of Final Value'!$B$7</f>
        <v>9.09689336465979</v>
      </c>
      <c r="G947" s="17">
        <f>1/'StockBond Returns'!M945</f>
        <v>0.10319488367196786</v>
      </c>
      <c r="H947">
        <f t="shared" si="4"/>
        <v>1</v>
      </c>
      <c r="I947" s="64">
        <f t="shared" si="5"/>
        <v>0</v>
      </c>
      <c r="J947">
        <f t="shared" si="6"/>
        <v>0</v>
      </c>
      <c r="K947" s="17">
        <f t="shared" ref="K947:M947" ca="1" si="1889">IF(H947=1,$E947,"")</f>
        <v>8.7277827134705735E-2</v>
      </c>
      <c r="L947" t="str">
        <f t="shared" si="1889"/>
        <v/>
      </c>
      <c r="M947" t="str">
        <f t="shared" si="1889"/>
        <v/>
      </c>
      <c r="N947" s="148">
        <f>IF('StockBond Returns'!AD945=0,1,0)</f>
        <v>0</v>
      </c>
      <c r="O947">
        <f>IF( AND('StockBond Returns'!$AD945&lt;0,'StockBond Returns'!$AD945&gt;=-0.1),1,0)</f>
        <v>0</v>
      </c>
      <c r="P947">
        <f>IF( AND('StockBond Returns'!$AD945&lt;-0.1,'StockBond Returns'!$AD945&gt;=-0.2),1,0)</f>
        <v>0</v>
      </c>
      <c r="Q947">
        <f>IF( AND('StockBond Returns'!$AD945&lt;-0.2,'StockBond Returns'!$AD945&gt;=-0.3),1,0)</f>
        <v>0</v>
      </c>
      <c r="R947">
        <f>IF('StockBond Returns'!AD945&lt;-0.3,1,0)</f>
        <v>1</v>
      </c>
      <c r="S947" t="str">
        <f t="shared" ref="S947:W947" si="1890">IF(N947=1,$E947,"")</f>
        <v/>
      </c>
      <c r="T947" t="str">
        <f t="shared" si="1890"/>
        <v/>
      </c>
      <c r="U947" t="str">
        <f t="shared" si="1890"/>
        <v/>
      </c>
      <c r="V947" t="str">
        <f t="shared" si="1890"/>
        <v/>
      </c>
      <c r="W947" s="17">
        <f t="shared" ca="1" si="1890"/>
        <v>8.7277827134705735E-2</v>
      </c>
    </row>
    <row r="948" spans="1:23" ht="13" x14ac:dyDescent="0.15">
      <c r="A948">
        <f t="shared" si="30"/>
        <v>6</v>
      </c>
      <c r="B948">
        <f t="shared" si="31"/>
        <v>1949</v>
      </c>
      <c r="C948" s="149">
        <f t="shared" si="706"/>
        <v>18110</v>
      </c>
      <c r="D948" s="146">
        <f t="shared" si="9"/>
        <v>1949.4166666665953</v>
      </c>
      <c r="E948" s="147">
        <f ca="1">('StockBond Returns'!AA947+'StockBond Returns'!AC947-'Parameters &amp; Main Results'!$B$39)/'StockBond Returns'!AB947*12</f>
        <v>8.9945647162718412E-2</v>
      </c>
      <c r="F948" s="70">
        <f ca="1">'StockBond Returns'!AA947+'StockBond Returns'!AC947-'StockBond Returns'!AB947*'Distribution of Final Value'!$B$7</f>
        <v>9.614201102675235</v>
      </c>
      <c r="G948" s="17">
        <f>1/'StockBond Returns'!M946</f>
        <v>0.10743506851952436</v>
      </c>
      <c r="H948">
        <f t="shared" si="4"/>
        <v>1</v>
      </c>
      <c r="I948" s="64">
        <f t="shared" si="5"/>
        <v>0</v>
      </c>
      <c r="J948">
        <f t="shared" si="6"/>
        <v>0</v>
      </c>
      <c r="K948" s="17">
        <f t="shared" ref="K948:M948" ca="1" si="1891">IF(H948=1,$E948,"")</f>
        <v>8.9945647162718412E-2</v>
      </c>
      <c r="L948" t="str">
        <f t="shared" si="1891"/>
        <v/>
      </c>
      <c r="M948" t="str">
        <f t="shared" si="1891"/>
        <v/>
      </c>
      <c r="N948" s="148">
        <f>IF('StockBond Returns'!AD946=0,1,0)</f>
        <v>0</v>
      </c>
      <c r="O948">
        <f>IF( AND('StockBond Returns'!$AD946&lt;0,'StockBond Returns'!$AD946&gt;=-0.1),1,0)</f>
        <v>0</v>
      </c>
      <c r="P948">
        <f>IF( AND('StockBond Returns'!$AD946&lt;-0.1,'StockBond Returns'!$AD946&gt;=-0.2),1,0)</f>
        <v>0</v>
      </c>
      <c r="Q948">
        <f>IF( AND('StockBond Returns'!$AD946&lt;-0.2,'StockBond Returns'!$AD946&gt;=-0.3),1,0)</f>
        <v>0</v>
      </c>
      <c r="R948">
        <f>IF('StockBond Returns'!AD946&lt;-0.3,1,0)</f>
        <v>1</v>
      </c>
      <c r="S948" t="str">
        <f t="shared" ref="S948:W948" si="1892">IF(N948=1,$E948,"")</f>
        <v/>
      </c>
      <c r="T948" t="str">
        <f t="shared" si="1892"/>
        <v/>
      </c>
      <c r="U948" t="str">
        <f t="shared" si="1892"/>
        <v/>
      </c>
      <c r="V948" t="str">
        <f t="shared" si="1892"/>
        <v/>
      </c>
      <c r="W948" s="17">
        <f t="shared" ca="1" si="1892"/>
        <v>8.9945647162718412E-2</v>
      </c>
    </row>
    <row r="949" spans="1:23" ht="13" x14ac:dyDescent="0.15">
      <c r="A949">
        <f t="shared" si="30"/>
        <v>7</v>
      </c>
      <c r="B949">
        <f t="shared" si="31"/>
        <v>1949</v>
      </c>
      <c r="C949" s="149">
        <f t="shared" si="706"/>
        <v>18141</v>
      </c>
      <c r="D949" s="146">
        <f t="shared" si="9"/>
        <v>1949.4999999999286</v>
      </c>
      <c r="E949" s="147">
        <f ca="1">('StockBond Returns'!AA948+'StockBond Returns'!AC948-'Parameters &amp; Main Results'!$B$39)/'StockBond Returns'!AB948*12</f>
        <v>9.0241925115531169E-2</v>
      </c>
      <c r="F949" s="70">
        <f ca="1">'StockBond Returns'!AA948+'StockBond Returns'!AC948-'StockBond Returns'!AB948*'Distribution of Final Value'!$B$7</f>
        <v>9.3874907192741901</v>
      </c>
      <c r="G949" s="17">
        <f>1/'StockBond Returns'!M947</f>
        <v>0.10883076095015475</v>
      </c>
      <c r="H949">
        <f t="shared" si="4"/>
        <v>1</v>
      </c>
      <c r="I949" s="64">
        <f t="shared" si="5"/>
        <v>0</v>
      </c>
      <c r="J949">
        <f t="shared" si="6"/>
        <v>0</v>
      </c>
      <c r="K949" s="17">
        <f t="shared" ref="K949:M949" ca="1" si="1893">IF(H949=1,$E949,"")</f>
        <v>9.0241925115531169E-2</v>
      </c>
      <c r="L949" t="str">
        <f t="shared" si="1893"/>
        <v/>
      </c>
      <c r="M949" t="str">
        <f t="shared" si="1893"/>
        <v/>
      </c>
      <c r="N949" s="148">
        <f>IF('StockBond Returns'!AD947=0,1,0)</f>
        <v>0</v>
      </c>
      <c r="O949">
        <f>IF( AND('StockBond Returns'!$AD947&lt;0,'StockBond Returns'!$AD947&gt;=-0.1),1,0)</f>
        <v>0</v>
      </c>
      <c r="P949">
        <f>IF( AND('StockBond Returns'!$AD947&lt;-0.1,'StockBond Returns'!$AD947&gt;=-0.2),1,0)</f>
        <v>0</v>
      </c>
      <c r="Q949">
        <f>IF( AND('StockBond Returns'!$AD947&lt;-0.2,'StockBond Returns'!$AD947&gt;=-0.3),1,0)</f>
        <v>0</v>
      </c>
      <c r="R949">
        <f>IF('StockBond Returns'!AD947&lt;-0.3,1,0)</f>
        <v>1</v>
      </c>
      <c r="S949" t="str">
        <f t="shared" ref="S949:W949" si="1894">IF(N949=1,$E949,"")</f>
        <v/>
      </c>
      <c r="T949" t="str">
        <f t="shared" si="1894"/>
        <v/>
      </c>
      <c r="U949" t="str">
        <f t="shared" si="1894"/>
        <v/>
      </c>
      <c r="V949" t="str">
        <f t="shared" si="1894"/>
        <v/>
      </c>
      <c r="W949" s="17">
        <f t="shared" ca="1" si="1894"/>
        <v>9.0241925115531169E-2</v>
      </c>
    </row>
    <row r="950" spans="1:23" ht="13" x14ac:dyDescent="0.15">
      <c r="A950">
        <f t="shared" si="30"/>
        <v>8</v>
      </c>
      <c r="B950">
        <f t="shared" si="31"/>
        <v>1949</v>
      </c>
      <c r="C950" s="149">
        <f t="shared" si="706"/>
        <v>18171</v>
      </c>
      <c r="D950" s="146">
        <f t="shared" si="9"/>
        <v>1949.5833333332619</v>
      </c>
      <c r="E950" s="147">
        <f ca="1">('StockBond Returns'!AA949+'StockBond Returns'!AC949-'Parameters &amp; Main Results'!$B$39)/'StockBond Returns'!AB949*12</f>
        <v>8.5534147271222216E-2</v>
      </c>
      <c r="F950" s="70">
        <f ca="1">'StockBond Returns'!AA949+'StockBond Returns'!AC949-'StockBond Returns'!AB949*'Distribution of Final Value'!$B$7</f>
        <v>8.702933758107946</v>
      </c>
      <c r="G950" s="17">
        <f>1/'StockBond Returns'!M948</f>
        <v>0.10159352770310678</v>
      </c>
      <c r="H950">
        <f t="shared" si="4"/>
        <v>1</v>
      </c>
      <c r="I950" s="64">
        <f t="shared" si="5"/>
        <v>0</v>
      </c>
      <c r="J950">
        <f t="shared" si="6"/>
        <v>0</v>
      </c>
      <c r="K950" s="17">
        <f t="shared" ref="K950:M950" ca="1" si="1895">IF(H950=1,$E950,"")</f>
        <v>8.5534147271222216E-2</v>
      </c>
      <c r="L950" t="str">
        <f t="shared" si="1895"/>
        <v/>
      </c>
      <c r="M950" t="str">
        <f t="shared" si="1895"/>
        <v/>
      </c>
      <c r="N950" s="148">
        <f>IF('StockBond Returns'!AD948=0,1,0)</f>
        <v>0</v>
      </c>
      <c r="O950">
        <f>IF( AND('StockBond Returns'!$AD948&lt;0,'StockBond Returns'!$AD948&gt;=-0.1),1,0)</f>
        <v>0</v>
      </c>
      <c r="P950">
        <f>IF( AND('StockBond Returns'!$AD948&lt;-0.1,'StockBond Returns'!$AD948&gt;=-0.2),1,0)</f>
        <v>0</v>
      </c>
      <c r="Q950">
        <f>IF( AND('StockBond Returns'!$AD948&lt;-0.2,'StockBond Returns'!$AD948&gt;=-0.3),1,0)</f>
        <v>1</v>
      </c>
      <c r="R950">
        <f>IF('StockBond Returns'!AD948&lt;-0.3,1,0)</f>
        <v>0</v>
      </c>
      <c r="S950" t="str">
        <f t="shared" ref="S950:W950" si="1896">IF(N950=1,$E950,"")</f>
        <v/>
      </c>
      <c r="T950" t="str">
        <f t="shared" si="1896"/>
        <v/>
      </c>
      <c r="U950" t="str">
        <f t="shared" si="1896"/>
        <v/>
      </c>
      <c r="V950" s="17">
        <f t="shared" ca="1" si="1896"/>
        <v>8.5534147271222216E-2</v>
      </c>
      <c r="W950" t="str">
        <f t="shared" si="1896"/>
        <v/>
      </c>
    </row>
    <row r="951" spans="1:23" ht="13" x14ac:dyDescent="0.15">
      <c r="A951">
        <f t="shared" si="30"/>
        <v>9</v>
      </c>
      <c r="B951">
        <f t="shared" si="31"/>
        <v>1949</v>
      </c>
      <c r="C951" s="149">
        <f t="shared" si="706"/>
        <v>18202</v>
      </c>
      <c r="D951" s="146">
        <f t="shared" si="9"/>
        <v>1949.6666666665951</v>
      </c>
      <c r="E951" s="147">
        <f ca="1">('StockBond Returns'!AA950+'StockBond Returns'!AC950-'Parameters &amp; Main Results'!$B$39)/'StockBond Returns'!AB950*12</f>
        <v>8.4868175038749757E-2</v>
      </c>
      <c r="F951" s="70">
        <f ca="1">'StockBond Returns'!AA950+'StockBond Returns'!AC950-'StockBond Returns'!AB950*'Distribution of Final Value'!$B$7</f>
        <v>8.707125715379771</v>
      </c>
      <c r="G951" s="17">
        <f>1/'StockBond Returns'!M949</f>
        <v>0.10193093436324241</v>
      </c>
      <c r="H951">
        <f t="shared" si="4"/>
        <v>1</v>
      </c>
      <c r="I951" s="64">
        <f t="shared" si="5"/>
        <v>0</v>
      </c>
      <c r="J951">
        <f t="shared" si="6"/>
        <v>0</v>
      </c>
      <c r="K951" s="17">
        <f t="shared" ref="K951:M951" ca="1" si="1897">IF(H951=1,$E951,"")</f>
        <v>8.4868175038749757E-2</v>
      </c>
      <c r="L951" t="str">
        <f t="shared" si="1897"/>
        <v/>
      </c>
      <c r="M951" t="str">
        <f t="shared" si="1897"/>
        <v/>
      </c>
      <c r="N951" s="148">
        <f>IF('StockBond Returns'!AD949=0,1,0)</f>
        <v>0</v>
      </c>
      <c r="O951">
        <f>IF( AND('StockBond Returns'!$AD949&lt;0,'StockBond Returns'!$AD949&gt;=-0.1),1,0)</f>
        <v>0</v>
      </c>
      <c r="P951">
        <f>IF( AND('StockBond Returns'!$AD949&lt;-0.1,'StockBond Returns'!$AD949&gt;=-0.2),1,0)</f>
        <v>0</v>
      </c>
      <c r="Q951">
        <f>IF( AND('StockBond Returns'!$AD949&lt;-0.2,'StockBond Returns'!$AD949&gt;=-0.3),1,0)</f>
        <v>1</v>
      </c>
      <c r="R951">
        <f>IF('StockBond Returns'!AD949&lt;-0.3,1,0)</f>
        <v>0</v>
      </c>
      <c r="S951" t="str">
        <f t="shared" ref="S951:W951" si="1898">IF(N951=1,$E951,"")</f>
        <v/>
      </c>
      <c r="T951" t="str">
        <f t="shared" si="1898"/>
        <v/>
      </c>
      <c r="U951" t="str">
        <f t="shared" si="1898"/>
        <v/>
      </c>
      <c r="V951" s="17">
        <f t="shared" ca="1" si="1898"/>
        <v>8.4868175038749757E-2</v>
      </c>
      <c r="W951" t="str">
        <f t="shared" si="1898"/>
        <v/>
      </c>
    </row>
    <row r="952" spans="1:23" ht="13" x14ac:dyDescent="0.15">
      <c r="A952">
        <f t="shared" si="30"/>
        <v>10</v>
      </c>
      <c r="B952">
        <f t="shared" si="31"/>
        <v>1949</v>
      </c>
      <c r="C952" s="149">
        <f t="shared" si="706"/>
        <v>18232</v>
      </c>
      <c r="D952" s="146">
        <f t="shared" si="9"/>
        <v>1949.7499999999284</v>
      </c>
      <c r="E952" s="147">
        <f ca="1">('StockBond Returns'!AA951+'StockBond Returns'!AC951-'Parameters &amp; Main Results'!$B$39)/'StockBond Returns'!AB951*12</f>
        <v>8.3825172254497135E-2</v>
      </c>
      <c r="F952" s="70">
        <f ca="1">'StockBond Returns'!AA951+'StockBond Returns'!AC951-'StockBond Returns'!AB951*'Distribution of Final Value'!$B$7</f>
        <v>8.2448301993242978</v>
      </c>
      <c r="G952" s="17">
        <f>1/'StockBond Returns'!M950</f>
        <v>0.10059319808913161</v>
      </c>
      <c r="H952">
        <f t="shared" si="4"/>
        <v>1</v>
      </c>
      <c r="I952" s="64">
        <f t="shared" si="5"/>
        <v>0</v>
      </c>
      <c r="J952">
        <f t="shared" si="6"/>
        <v>0</v>
      </c>
      <c r="K952" s="17">
        <f t="shared" ref="K952:M952" ca="1" si="1899">IF(H952=1,$E952,"")</f>
        <v>8.3825172254497135E-2</v>
      </c>
      <c r="L952" t="str">
        <f t="shared" si="1899"/>
        <v/>
      </c>
      <c r="M952" t="str">
        <f t="shared" si="1899"/>
        <v/>
      </c>
      <c r="N952" s="148">
        <f>IF('StockBond Returns'!AD950=0,1,0)</f>
        <v>0</v>
      </c>
      <c r="O952">
        <f>IF( AND('StockBond Returns'!$AD950&lt;0,'StockBond Returns'!$AD950&gt;=-0.1),1,0)</f>
        <v>0</v>
      </c>
      <c r="P952">
        <f>IF( AND('StockBond Returns'!$AD950&lt;-0.1,'StockBond Returns'!$AD950&gt;=-0.2),1,0)</f>
        <v>0</v>
      </c>
      <c r="Q952">
        <f>IF( AND('StockBond Returns'!$AD950&lt;-0.2,'StockBond Returns'!$AD950&gt;=-0.3),1,0)</f>
        <v>1</v>
      </c>
      <c r="R952">
        <f>IF('StockBond Returns'!AD950&lt;-0.3,1,0)</f>
        <v>0</v>
      </c>
      <c r="S952" t="str">
        <f t="shared" ref="S952:W952" si="1900">IF(N952=1,$E952,"")</f>
        <v/>
      </c>
      <c r="T952" t="str">
        <f t="shared" si="1900"/>
        <v/>
      </c>
      <c r="U952" t="str">
        <f t="shared" si="1900"/>
        <v/>
      </c>
      <c r="V952" s="17">
        <f t="shared" ca="1" si="1900"/>
        <v>8.3825172254497135E-2</v>
      </c>
      <c r="W952" t="str">
        <f t="shared" si="1900"/>
        <v/>
      </c>
    </row>
    <row r="953" spans="1:23" ht="13" x14ac:dyDescent="0.15">
      <c r="A953">
        <f t="shared" si="30"/>
        <v>11</v>
      </c>
      <c r="B953">
        <f t="shared" si="31"/>
        <v>1949</v>
      </c>
      <c r="C953" s="149">
        <f t="shared" si="706"/>
        <v>18263</v>
      </c>
      <c r="D953" s="146">
        <f t="shared" si="9"/>
        <v>1949.8333333332616</v>
      </c>
      <c r="E953" s="147">
        <f ca="1">('StockBond Returns'!AA952+'StockBond Returns'!AC952-'Parameters &amp; Main Results'!$B$39)/'StockBond Returns'!AB952*12</f>
        <v>8.1880541858262754E-2</v>
      </c>
      <c r="F953" s="70">
        <f ca="1">'StockBond Returns'!AA952+'StockBond Returns'!AC952-'StockBond Returns'!AB952*'Distribution of Final Value'!$B$7</f>
        <v>7.9345793900333161</v>
      </c>
      <c r="G953" s="17">
        <f>1/'StockBond Returns'!M951</f>
        <v>9.7410315493883834E-2</v>
      </c>
      <c r="H953">
        <f t="shared" si="4"/>
        <v>1</v>
      </c>
      <c r="I953" s="64">
        <f t="shared" si="5"/>
        <v>0</v>
      </c>
      <c r="J953">
        <f t="shared" si="6"/>
        <v>0</v>
      </c>
      <c r="K953" s="17">
        <f t="shared" ref="K953:M953" ca="1" si="1901">IF(H953=1,$E953,"")</f>
        <v>8.1880541858262754E-2</v>
      </c>
      <c r="L953" t="str">
        <f t="shared" si="1901"/>
        <v/>
      </c>
      <c r="M953" t="str">
        <f t="shared" si="1901"/>
        <v/>
      </c>
      <c r="N953" s="148">
        <f>IF('StockBond Returns'!AD951=0,1,0)</f>
        <v>0</v>
      </c>
      <c r="O953">
        <f>IF( AND('StockBond Returns'!$AD951&lt;0,'StockBond Returns'!$AD951&gt;=-0.1),1,0)</f>
        <v>0</v>
      </c>
      <c r="P953">
        <f>IF( AND('StockBond Returns'!$AD951&lt;-0.1,'StockBond Returns'!$AD951&gt;=-0.2),1,0)</f>
        <v>0</v>
      </c>
      <c r="Q953">
        <f>IF( AND('StockBond Returns'!$AD951&lt;-0.2,'StockBond Returns'!$AD951&gt;=-0.3),1,0)</f>
        <v>1</v>
      </c>
      <c r="R953">
        <f>IF('StockBond Returns'!AD951&lt;-0.3,1,0)</f>
        <v>0</v>
      </c>
      <c r="S953" t="str">
        <f t="shared" ref="S953:W953" si="1902">IF(N953=1,$E953,"")</f>
        <v/>
      </c>
      <c r="T953" t="str">
        <f t="shared" si="1902"/>
        <v/>
      </c>
      <c r="U953" t="str">
        <f t="shared" si="1902"/>
        <v/>
      </c>
      <c r="V953" s="17">
        <f t="shared" ca="1" si="1902"/>
        <v>8.1880541858262754E-2</v>
      </c>
      <c r="W953" t="str">
        <f t="shared" si="1902"/>
        <v/>
      </c>
    </row>
    <row r="954" spans="1:23" ht="13" x14ac:dyDescent="0.15">
      <c r="A954">
        <f t="shared" si="30"/>
        <v>12</v>
      </c>
      <c r="B954">
        <f t="shared" si="31"/>
        <v>1949</v>
      </c>
      <c r="C954" s="149">
        <f t="shared" si="706"/>
        <v>18294</v>
      </c>
      <c r="D954" s="146">
        <f t="shared" si="9"/>
        <v>1949.9166666665949</v>
      </c>
      <c r="E954" s="147">
        <f ca="1">('StockBond Returns'!AA953+'StockBond Returns'!AC953-'Parameters &amp; Main Results'!$B$39)/'StockBond Returns'!AB953*12</f>
        <v>8.2055945906586755E-2</v>
      </c>
      <c r="F954" s="70">
        <f ca="1">'StockBond Returns'!AA953+'StockBond Returns'!AC953-'StockBond Returns'!AB953*'Distribution of Final Value'!$B$7</f>
        <v>7.6746692278834718</v>
      </c>
      <c r="G954" s="17">
        <f>1/'StockBond Returns'!M952</f>
        <v>9.8204596559436336E-2</v>
      </c>
      <c r="H954">
        <f t="shared" si="4"/>
        <v>1</v>
      </c>
      <c r="I954" s="64">
        <f t="shared" si="5"/>
        <v>0</v>
      </c>
      <c r="J954">
        <f t="shared" si="6"/>
        <v>0</v>
      </c>
      <c r="K954" s="17">
        <f t="shared" ref="K954:M954" ca="1" si="1903">IF(H954=1,$E954,"")</f>
        <v>8.2055945906586755E-2</v>
      </c>
      <c r="L954" t="str">
        <f t="shared" si="1903"/>
        <v/>
      </c>
      <c r="M954" t="str">
        <f t="shared" si="1903"/>
        <v/>
      </c>
      <c r="N954" s="148">
        <f>IF('StockBond Returns'!AD952=0,1,0)</f>
        <v>0</v>
      </c>
      <c r="O954">
        <f>IF( AND('StockBond Returns'!$AD952&lt;0,'StockBond Returns'!$AD952&gt;=-0.1),1,0)</f>
        <v>0</v>
      </c>
      <c r="P954">
        <f>IF( AND('StockBond Returns'!$AD952&lt;-0.1,'StockBond Returns'!$AD952&gt;=-0.2),1,0)</f>
        <v>0</v>
      </c>
      <c r="Q954">
        <f>IF( AND('StockBond Returns'!$AD952&lt;-0.2,'StockBond Returns'!$AD952&gt;=-0.3),1,0)</f>
        <v>1</v>
      </c>
      <c r="R954">
        <f>IF('StockBond Returns'!AD952&lt;-0.3,1,0)</f>
        <v>0</v>
      </c>
      <c r="S954" t="str">
        <f t="shared" ref="S954:W954" si="1904">IF(N954=1,$E954,"")</f>
        <v/>
      </c>
      <c r="T954" t="str">
        <f t="shared" si="1904"/>
        <v/>
      </c>
      <c r="U954" t="str">
        <f t="shared" si="1904"/>
        <v/>
      </c>
      <c r="V954" s="17">
        <f t="shared" ca="1" si="1904"/>
        <v>8.2055945906586755E-2</v>
      </c>
      <c r="W954" t="str">
        <f t="shared" si="1904"/>
        <v/>
      </c>
    </row>
    <row r="955" spans="1:23" ht="13" x14ac:dyDescent="0.15">
      <c r="A955">
        <f t="shared" si="30"/>
        <v>1</v>
      </c>
      <c r="B955">
        <f t="shared" si="31"/>
        <v>1950</v>
      </c>
      <c r="C955" s="149">
        <f t="shared" si="706"/>
        <v>18322</v>
      </c>
      <c r="D955" s="146">
        <f t="shared" si="9"/>
        <v>1949.9999999999281</v>
      </c>
      <c r="E955" s="147">
        <f ca="1">('StockBond Returns'!AA954+'StockBond Returns'!AC954-'Parameters &amp; Main Results'!$B$39)/'StockBond Returns'!AB954*12</f>
        <v>7.9227477138861468E-2</v>
      </c>
      <c r="F955" s="70">
        <f ca="1">'StockBond Returns'!AA954+'StockBond Returns'!AC954-'StockBond Returns'!AB954*'Distribution of Final Value'!$B$7</f>
        <v>7.1912952111065964</v>
      </c>
      <c r="G955" s="17">
        <f>1/'StockBond Returns'!M953</f>
        <v>9.3726136798361628E-2</v>
      </c>
      <c r="H955">
        <f t="shared" si="4"/>
        <v>1</v>
      </c>
      <c r="I955" s="64">
        <f t="shared" si="5"/>
        <v>0</v>
      </c>
      <c r="J955">
        <f t="shared" si="6"/>
        <v>0</v>
      </c>
      <c r="K955" s="17">
        <f t="shared" ref="K955:M955" ca="1" si="1905">IF(H955=1,$E955,"")</f>
        <v>7.9227477138861468E-2</v>
      </c>
      <c r="L955" t="str">
        <f t="shared" si="1905"/>
        <v/>
      </c>
      <c r="M955" t="str">
        <f t="shared" si="1905"/>
        <v/>
      </c>
      <c r="N955" s="148">
        <f>IF('StockBond Returns'!AD953=0,1,0)</f>
        <v>0</v>
      </c>
      <c r="O955">
        <f>IF( AND('StockBond Returns'!$AD953&lt;0,'StockBond Returns'!$AD953&gt;=-0.1),1,0)</f>
        <v>0</v>
      </c>
      <c r="P955">
        <f>IF( AND('StockBond Returns'!$AD953&lt;-0.1,'StockBond Returns'!$AD953&gt;=-0.2),1,0)</f>
        <v>1</v>
      </c>
      <c r="Q955">
        <f>IF( AND('StockBond Returns'!$AD953&lt;-0.2,'StockBond Returns'!$AD953&gt;=-0.3),1,0)</f>
        <v>0</v>
      </c>
      <c r="R955">
        <f>IF('StockBond Returns'!AD953&lt;-0.3,1,0)</f>
        <v>0</v>
      </c>
      <c r="S955" t="str">
        <f t="shared" ref="S955:W955" si="1906">IF(N955=1,$E955,"")</f>
        <v/>
      </c>
      <c r="T955" t="str">
        <f t="shared" si="1906"/>
        <v/>
      </c>
      <c r="U955" s="17">
        <f t="shared" ca="1" si="1906"/>
        <v>7.9227477138861468E-2</v>
      </c>
      <c r="V955" t="str">
        <f t="shared" si="1906"/>
        <v/>
      </c>
      <c r="W955" t="str">
        <f t="shared" si="1906"/>
        <v/>
      </c>
    </row>
    <row r="956" spans="1:23" ht="13" x14ac:dyDescent="0.15">
      <c r="A956">
        <f t="shared" si="30"/>
        <v>2</v>
      </c>
      <c r="B956">
        <f t="shared" si="31"/>
        <v>1950</v>
      </c>
      <c r="C956" s="149">
        <f t="shared" si="706"/>
        <v>18353</v>
      </c>
      <c r="D956" s="146">
        <f t="shared" si="9"/>
        <v>1950.0833333332614</v>
      </c>
      <c r="E956" s="147">
        <f ca="1">('StockBond Returns'!AA955+'StockBond Returns'!AC955-'Parameters &amp; Main Results'!$B$39)/'StockBond Returns'!AB955*12</f>
        <v>7.8168040781441836E-2</v>
      </c>
      <c r="F956" s="70">
        <f ca="1">'StockBond Returns'!AA955+'StockBond Returns'!AC955-'StockBond Returns'!AB955*'Distribution of Final Value'!$B$7</f>
        <v>7.0989980867824451</v>
      </c>
      <c r="G956" s="17">
        <f>1/'StockBond Returns'!M954</f>
        <v>9.2132318722488116E-2</v>
      </c>
      <c r="H956">
        <f t="shared" si="4"/>
        <v>1</v>
      </c>
      <c r="I956" s="64">
        <f t="shared" si="5"/>
        <v>0</v>
      </c>
      <c r="J956">
        <f t="shared" si="6"/>
        <v>0</v>
      </c>
      <c r="K956" s="17">
        <f t="shared" ref="K956:M956" ca="1" si="1907">IF(H956=1,$E956,"")</f>
        <v>7.8168040781441836E-2</v>
      </c>
      <c r="L956" t="str">
        <f t="shared" si="1907"/>
        <v/>
      </c>
      <c r="M956" t="str">
        <f t="shared" si="1907"/>
        <v/>
      </c>
      <c r="N956" s="148">
        <f>IF('StockBond Returns'!AD954=0,1,0)</f>
        <v>0</v>
      </c>
      <c r="O956">
        <f>IF( AND('StockBond Returns'!$AD954&lt;0,'StockBond Returns'!$AD954&gt;=-0.1),1,0)</f>
        <v>0</v>
      </c>
      <c r="P956">
        <f>IF( AND('StockBond Returns'!$AD954&lt;-0.1,'StockBond Returns'!$AD954&gt;=-0.2),1,0)</f>
        <v>1</v>
      </c>
      <c r="Q956">
        <f>IF( AND('StockBond Returns'!$AD954&lt;-0.2,'StockBond Returns'!$AD954&gt;=-0.3),1,0)</f>
        <v>0</v>
      </c>
      <c r="R956">
        <f>IF('StockBond Returns'!AD954&lt;-0.3,1,0)</f>
        <v>0</v>
      </c>
      <c r="S956" t="str">
        <f t="shared" ref="S956:W956" si="1908">IF(N956=1,$E956,"")</f>
        <v/>
      </c>
      <c r="T956" t="str">
        <f t="shared" si="1908"/>
        <v/>
      </c>
      <c r="U956" s="17">
        <f t="shared" ca="1" si="1908"/>
        <v>7.8168040781441836E-2</v>
      </c>
      <c r="V956" t="str">
        <f t="shared" si="1908"/>
        <v/>
      </c>
      <c r="W956" t="str">
        <f t="shared" si="1908"/>
        <v/>
      </c>
    </row>
    <row r="957" spans="1:23" ht="13" x14ac:dyDescent="0.15">
      <c r="A957">
        <f t="shared" si="30"/>
        <v>3</v>
      </c>
      <c r="B957">
        <f t="shared" si="31"/>
        <v>1950</v>
      </c>
      <c r="C957" s="149">
        <f t="shared" si="706"/>
        <v>18383</v>
      </c>
      <c r="D957" s="146">
        <f t="shared" si="9"/>
        <v>1950.1666666665947</v>
      </c>
      <c r="E957" s="147">
        <f ca="1">('StockBond Returns'!AA956+'StockBond Returns'!AC956-'Parameters &amp; Main Results'!$B$39)/'StockBond Returns'!AB956*12</f>
        <v>7.8067728131114913E-2</v>
      </c>
      <c r="F957" s="70">
        <f ca="1">'StockBond Returns'!AA956+'StockBond Returns'!AC956-'StockBond Returns'!AB956*'Distribution of Final Value'!$B$7</f>
        <v>7.271334212911702</v>
      </c>
      <c r="G957" s="17">
        <f>1/'StockBond Returns'!M955</f>
        <v>9.1592669399389523E-2</v>
      </c>
      <c r="H957">
        <f t="shared" si="4"/>
        <v>1</v>
      </c>
      <c r="I957" s="64">
        <f t="shared" si="5"/>
        <v>0</v>
      </c>
      <c r="J957">
        <f t="shared" si="6"/>
        <v>0</v>
      </c>
      <c r="K957" s="17">
        <f t="shared" ref="K957:M957" ca="1" si="1909">IF(H957=1,$E957,"")</f>
        <v>7.8067728131114913E-2</v>
      </c>
      <c r="L957" t="str">
        <f t="shared" si="1909"/>
        <v/>
      </c>
      <c r="M957" t="str">
        <f t="shared" si="1909"/>
        <v/>
      </c>
      <c r="N957" s="148">
        <f>IF('StockBond Returns'!AD955=0,1,0)</f>
        <v>0</v>
      </c>
      <c r="O957">
        <f>IF( AND('StockBond Returns'!$AD955&lt;0,'StockBond Returns'!$AD955&gt;=-0.1),1,0)</f>
        <v>0</v>
      </c>
      <c r="P957">
        <f>IF( AND('StockBond Returns'!$AD955&lt;-0.1,'StockBond Returns'!$AD955&gt;=-0.2),1,0)</f>
        <v>1</v>
      </c>
      <c r="Q957">
        <f>IF( AND('StockBond Returns'!$AD955&lt;-0.2,'StockBond Returns'!$AD955&gt;=-0.3),1,0)</f>
        <v>0</v>
      </c>
      <c r="R957">
        <f>IF('StockBond Returns'!AD955&lt;-0.3,1,0)</f>
        <v>0</v>
      </c>
      <c r="S957" t="str">
        <f t="shared" ref="S957:W957" si="1910">IF(N957=1,$E957,"")</f>
        <v/>
      </c>
      <c r="T957" t="str">
        <f t="shared" si="1910"/>
        <v/>
      </c>
      <c r="U957" s="17">
        <f t="shared" ca="1" si="1910"/>
        <v>7.8067728131114913E-2</v>
      </c>
      <c r="V957" t="str">
        <f t="shared" si="1910"/>
        <v/>
      </c>
      <c r="W957" t="str">
        <f t="shared" si="1910"/>
        <v/>
      </c>
    </row>
    <row r="958" spans="1:23" ht="13" x14ac:dyDescent="0.15">
      <c r="A958">
        <f t="shared" si="30"/>
        <v>4</v>
      </c>
      <c r="B958">
        <f t="shared" si="31"/>
        <v>1950</v>
      </c>
      <c r="C958" s="149">
        <f t="shared" si="706"/>
        <v>18414</v>
      </c>
      <c r="D958" s="146">
        <f t="shared" si="9"/>
        <v>1950.2499999999279</v>
      </c>
      <c r="E958" s="147">
        <f ca="1">('StockBond Returns'!AA957+'StockBond Returns'!AC957-'Parameters &amp; Main Results'!$B$39)/'StockBond Returns'!AB957*12</f>
        <v>7.8080704422296726E-2</v>
      </c>
      <c r="F958" s="70">
        <f ca="1">'StockBond Returns'!AA957+'StockBond Returns'!AC957-'StockBond Returns'!AB957*'Distribution of Final Value'!$B$7</f>
        <v>7.3958868536483395</v>
      </c>
      <c r="G958" s="17">
        <f>1/'StockBond Returns'!M956</f>
        <v>9.1969125883508071E-2</v>
      </c>
      <c r="H958">
        <f t="shared" si="4"/>
        <v>1</v>
      </c>
      <c r="I958" s="64">
        <f t="shared" si="5"/>
        <v>0</v>
      </c>
      <c r="J958">
        <f t="shared" si="6"/>
        <v>0</v>
      </c>
      <c r="K958" s="17">
        <f t="shared" ref="K958:M958" ca="1" si="1911">IF(H958=1,$E958,"")</f>
        <v>7.8080704422296726E-2</v>
      </c>
      <c r="L958" t="str">
        <f t="shared" si="1911"/>
        <v/>
      </c>
      <c r="M958" t="str">
        <f t="shared" si="1911"/>
        <v/>
      </c>
      <c r="N958" s="148">
        <f>IF('StockBond Returns'!AD956=0,1,0)</f>
        <v>0</v>
      </c>
      <c r="O958">
        <f>IF( AND('StockBond Returns'!$AD956&lt;0,'StockBond Returns'!$AD956&gt;=-0.1),1,0)</f>
        <v>0</v>
      </c>
      <c r="P958">
        <f>IF( AND('StockBond Returns'!$AD956&lt;-0.1,'StockBond Returns'!$AD956&gt;=-0.2),1,0)</f>
        <v>1</v>
      </c>
      <c r="Q958">
        <f>IF( AND('StockBond Returns'!$AD956&lt;-0.2,'StockBond Returns'!$AD956&gt;=-0.3),1,0)</f>
        <v>0</v>
      </c>
      <c r="R958">
        <f>IF('StockBond Returns'!AD956&lt;-0.3,1,0)</f>
        <v>0</v>
      </c>
      <c r="S958" t="str">
        <f t="shared" ref="S958:W958" si="1912">IF(N958=1,$E958,"")</f>
        <v/>
      </c>
      <c r="T958" t="str">
        <f t="shared" si="1912"/>
        <v/>
      </c>
      <c r="U958" s="17">
        <f t="shared" ca="1" si="1912"/>
        <v>7.8080704422296726E-2</v>
      </c>
      <c r="V958" t="str">
        <f t="shared" si="1912"/>
        <v/>
      </c>
      <c r="W958" t="str">
        <f t="shared" si="1912"/>
        <v/>
      </c>
    </row>
    <row r="959" spans="1:23" ht="13" x14ac:dyDescent="0.15">
      <c r="A959">
        <f t="shared" si="30"/>
        <v>5</v>
      </c>
      <c r="B959">
        <f t="shared" si="31"/>
        <v>1950</v>
      </c>
      <c r="C959" s="149">
        <f t="shared" si="706"/>
        <v>18444</v>
      </c>
      <c r="D959" s="146">
        <f t="shared" si="9"/>
        <v>1950.3333333332612</v>
      </c>
      <c r="E959" s="147">
        <f ca="1">('StockBond Returns'!AA958+'StockBond Returns'!AC958-'Parameters &amp; Main Results'!$B$39)/'StockBond Returns'!AB958*12</f>
        <v>7.5746372211670104E-2</v>
      </c>
      <c r="F959" s="70">
        <f ca="1">'StockBond Returns'!AA958+'StockBond Returns'!AC958-'StockBond Returns'!AB958*'Distribution of Final Value'!$B$7</f>
        <v>7.045081420659594</v>
      </c>
      <c r="G959" s="17">
        <f>1/'StockBond Returns'!M957</f>
        <v>8.7595446966310248E-2</v>
      </c>
      <c r="H959">
        <f t="shared" si="4"/>
        <v>1</v>
      </c>
      <c r="I959" s="64">
        <f t="shared" si="5"/>
        <v>0</v>
      </c>
      <c r="J959">
        <f t="shared" si="6"/>
        <v>0</v>
      </c>
      <c r="K959" s="17">
        <f t="shared" ref="K959:M959" ca="1" si="1913">IF(H959=1,$E959,"")</f>
        <v>7.5746372211670104E-2</v>
      </c>
      <c r="L959" t="str">
        <f t="shared" si="1913"/>
        <v/>
      </c>
      <c r="M959" t="str">
        <f t="shared" si="1913"/>
        <v/>
      </c>
      <c r="N959" s="148">
        <f>IF('StockBond Returns'!AD957=0,1,0)</f>
        <v>0</v>
      </c>
      <c r="O959">
        <f>IF( AND('StockBond Returns'!$AD957&lt;0,'StockBond Returns'!$AD957&gt;=-0.1),1,0)</f>
        <v>1</v>
      </c>
      <c r="P959">
        <f>IF( AND('StockBond Returns'!$AD957&lt;-0.1,'StockBond Returns'!$AD957&gt;=-0.2),1,0)</f>
        <v>0</v>
      </c>
      <c r="Q959">
        <f>IF( AND('StockBond Returns'!$AD957&lt;-0.2,'StockBond Returns'!$AD957&gt;=-0.3),1,0)</f>
        <v>0</v>
      </c>
      <c r="R959">
        <f>IF('StockBond Returns'!AD957&lt;-0.3,1,0)</f>
        <v>0</v>
      </c>
      <c r="S959" t="str">
        <f t="shared" ref="S959:W959" si="1914">IF(N959=1,$E959,"")</f>
        <v/>
      </c>
      <c r="T959" s="17">
        <f t="shared" ca="1" si="1914"/>
        <v>7.5746372211670104E-2</v>
      </c>
      <c r="U959" t="str">
        <f t="shared" si="1914"/>
        <v/>
      </c>
      <c r="V959" t="str">
        <f t="shared" si="1914"/>
        <v/>
      </c>
      <c r="W959" t="str">
        <f t="shared" si="1914"/>
        <v/>
      </c>
    </row>
    <row r="960" spans="1:23" ht="13" x14ac:dyDescent="0.15">
      <c r="A960">
        <f t="shared" si="30"/>
        <v>6</v>
      </c>
      <c r="B960">
        <f t="shared" si="31"/>
        <v>1950</v>
      </c>
      <c r="C960" s="149">
        <f t="shared" si="706"/>
        <v>18475</v>
      </c>
      <c r="D960" s="146">
        <f t="shared" si="9"/>
        <v>1950.4166666665944</v>
      </c>
      <c r="E960" s="147">
        <f ca="1">('StockBond Returns'!AA959+'StockBond Returns'!AC959-'Parameters &amp; Main Results'!$B$39)/'StockBond Returns'!AB959*12</f>
        <v>7.4082897923841054E-2</v>
      </c>
      <c r="F960" s="70">
        <f ca="1">'StockBond Returns'!AA959+'StockBond Returns'!AC959-'StockBond Returns'!AB959*'Distribution of Final Value'!$B$7</f>
        <v>6.9477751233636855</v>
      </c>
      <c r="G960" s="17">
        <f>1/'StockBond Returns'!M958</f>
        <v>8.5668711819832447E-2</v>
      </c>
      <c r="H960">
        <f t="shared" si="4"/>
        <v>1</v>
      </c>
      <c r="I960" s="64">
        <f t="shared" si="5"/>
        <v>0</v>
      </c>
      <c r="J960">
        <f t="shared" si="6"/>
        <v>0</v>
      </c>
      <c r="K960" s="17">
        <f t="shared" ref="K960:M960" ca="1" si="1915">IF(H960=1,$E960,"")</f>
        <v>7.4082897923841054E-2</v>
      </c>
      <c r="L960" t="str">
        <f t="shared" si="1915"/>
        <v/>
      </c>
      <c r="M960" t="str">
        <f t="shared" si="1915"/>
        <v/>
      </c>
      <c r="N960" s="148">
        <f>IF('StockBond Returns'!AD958=0,1,0)</f>
        <v>0</v>
      </c>
      <c r="O960">
        <f>IF( AND('StockBond Returns'!$AD958&lt;0,'StockBond Returns'!$AD958&gt;=-0.1),1,0)</f>
        <v>1</v>
      </c>
      <c r="P960">
        <f>IF( AND('StockBond Returns'!$AD958&lt;-0.1,'StockBond Returns'!$AD958&gt;=-0.2),1,0)</f>
        <v>0</v>
      </c>
      <c r="Q960">
        <f>IF( AND('StockBond Returns'!$AD958&lt;-0.2,'StockBond Returns'!$AD958&gt;=-0.3),1,0)</f>
        <v>0</v>
      </c>
      <c r="R960">
        <f>IF('StockBond Returns'!AD958&lt;-0.3,1,0)</f>
        <v>0</v>
      </c>
      <c r="S960" t="str">
        <f t="shared" ref="S960:W960" si="1916">IF(N960=1,$E960,"")</f>
        <v/>
      </c>
      <c r="T960" s="17">
        <f t="shared" ca="1" si="1916"/>
        <v>7.4082897923841054E-2</v>
      </c>
      <c r="U960" t="str">
        <f t="shared" si="1916"/>
        <v/>
      </c>
      <c r="V960" t="str">
        <f t="shared" si="1916"/>
        <v/>
      </c>
      <c r="W960" t="str">
        <f t="shared" si="1916"/>
        <v/>
      </c>
    </row>
    <row r="961" spans="1:23" ht="13" x14ac:dyDescent="0.15">
      <c r="A961">
        <f t="shared" si="30"/>
        <v>7</v>
      </c>
      <c r="B961">
        <f t="shared" si="31"/>
        <v>1950</v>
      </c>
      <c r="C961" s="149">
        <f t="shared" si="706"/>
        <v>18506</v>
      </c>
      <c r="D961" s="146">
        <f t="shared" si="9"/>
        <v>1950.4999999999277</v>
      </c>
      <c r="E961" s="147">
        <f ca="1">('StockBond Returns'!AA960+'StockBond Returns'!AC960-'Parameters &amp; Main Results'!$B$39)/'StockBond Returns'!AB960*12</f>
        <v>7.8002208981967483E-2</v>
      </c>
      <c r="F961" s="70">
        <f ca="1">'StockBond Returns'!AA960+'StockBond Returns'!AC960-'StockBond Returns'!AB960*'Distribution of Final Value'!$B$7</f>
        <v>7.8421326087377263</v>
      </c>
      <c r="G961" s="17">
        <f>1/'StockBond Returns'!M959</f>
        <v>9.1686342624558645E-2</v>
      </c>
      <c r="H961">
        <f t="shared" si="4"/>
        <v>1</v>
      </c>
      <c r="I961" s="64">
        <f t="shared" si="5"/>
        <v>0</v>
      </c>
      <c r="J961">
        <f t="shared" si="6"/>
        <v>0</v>
      </c>
      <c r="K961" s="17">
        <f t="shared" ref="K961:M961" ca="1" si="1917">IF(H961=1,$E961,"")</f>
        <v>7.8002208981967483E-2</v>
      </c>
      <c r="L961" t="str">
        <f t="shared" si="1917"/>
        <v/>
      </c>
      <c r="M961" t="str">
        <f t="shared" si="1917"/>
        <v/>
      </c>
      <c r="N961" s="148">
        <f>IF('StockBond Returns'!AD959=0,1,0)</f>
        <v>0</v>
      </c>
      <c r="O961">
        <f>IF( AND('StockBond Returns'!$AD959&lt;0,'StockBond Returns'!$AD959&gt;=-0.1),1,0)</f>
        <v>1</v>
      </c>
      <c r="P961">
        <f>IF( AND('StockBond Returns'!$AD959&lt;-0.1,'StockBond Returns'!$AD959&gt;=-0.2),1,0)</f>
        <v>0</v>
      </c>
      <c r="Q961">
        <f>IF( AND('StockBond Returns'!$AD959&lt;-0.2,'StockBond Returns'!$AD959&gt;=-0.3),1,0)</f>
        <v>0</v>
      </c>
      <c r="R961">
        <f>IF('StockBond Returns'!AD959&lt;-0.3,1,0)</f>
        <v>0</v>
      </c>
      <c r="S961" t="str">
        <f t="shared" ref="S961:W961" si="1918">IF(N961=1,$E961,"")</f>
        <v/>
      </c>
      <c r="T961" s="17">
        <f t="shared" ca="1" si="1918"/>
        <v>7.8002208981967483E-2</v>
      </c>
      <c r="U961" t="str">
        <f t="shared" si="1918"/>
        <v/>
      </c>
      <c r="V961" t="str">
        <f t="shared" si="1918"/>
        <v/>
      </c>
      <c r="W961" t="str">
        <f t="shared" si="1918"/>
        <v/>
      </c>
    </row>
    <row r="962" spans="1:23" ht="13" x14ac:dyDescent="0.15">
      <c r="A962">
        <f t="shared" si="30"/>
        <v>8</v>
      </c>
      <c r="B962">
        <f t="shared" si="31"/>
        <v>1950</v>
      </c>
      <c r="C962" s="149">
        <f t="shared" si="706"/>
        <v>18536</v>
      </c>
      <c r="D962" s="146">
        <f t="shared" si="9"/>
        <v>1950.583333333261</v>
      </c>
      <c r="E962" s="147">
        <f ca="1">('StockBond Returns'!AA961+'StockBond Returns'!AC961-'Parameters &amp; Main Results'!$B$39)/'StockBond Returns'!AB961*12</f>
        <v>7.8216318973457793E-2</v>
      </c>
      <c r="F962" s="70">
        <f ca="1">'StockBond Returns'!AA961+'StockBond Returns'!AC961-'StockBond Returns'!AB961*'Distribution of Final Value'!$B$7</f>
        <v>7.9987748691360796</v>
      </c>
      <c r="G962" s="17">
        <f>1/'StockBond Returns'!M960</f>
        <v>9.2432519581309339E-2</v>
      </c>
      <c r="H962">
        <f t="shared" si="4"/>
        <v>1</v>
      </c>
      <c r="I962" s="64">
        <f t="shared" si="5"/>
        <v>0</v>
      </c>
      <c r="J962">
        <f t="shared" si="6"/>
        <v>0</v>
      </c>
      <c r="K962" s="17">
        <f t="shared" ref="K962:M962" ca="1" si="1919">IF(H962=1,$E962,"")</f>
        <v>7.8216318973457793E-2</v>
      </c>
      <c r="L962" t="str">
        <f t="shared" si="1919"/>
        <v/>
      </c>
      <c r="M962" t="str">
        <f t="shared" si="1919"/>
        <v/>
      </c>
      <c r="N962" s="148">
        <f>IF('StockBond Returns'!AD960=0,1,0)</f>
        <v>0</v>
      </c>
      <c r="O962">
        <f>IF( AND('StockBond Returns'!$AD960&lt;0,'StockBond Returns'!$AD960&gt;=-0.1),1,0)</f>
        <v>1</v>
      </c>
      <c r="P962">
        <f>IF( AND('StockBond Returns'!$AD960&lt;-0.1,'StockBond Returns'!$AD960&gt;=-0.2),1,0)</f>
        <v>0</v>
      </c>
      <c r="Q962">
        <f>IF( AND('StockBond Returns'!$AD960&lt;-0.2,'StockBond Returns'!$AD960&gt;=-0.3),1,0)</f>
        <v>0</v>
      </c>
      <c r="R962">
        <f>IF('StockBond Returns'!AD960&lt;-0.3,1,0)</f>
        <v>0</v>
      </c>
      <c r="S962" t="str">
        <f t="shared" ref="S962:W962" si="1920">IF(N962=1,$E962,"")</f>
        <v/>
      </c>
      <c r="T962" s="17">
        <f t="shared" ca="1" si="1920"/>
        <v>7.8216318973457793E-2</v>
      </c>
      <c r="U962" t="str">
        <f t="shared" si="1920"/>
        <v/>
      </c>
      <c r="V962" t="str">
        <f t="shared" si="1920"/>
        <v/>
      </c>
      <c r="W962" t="str">
        <f t="shared" si="1920"/>
        <v/>
      </c>
    </row>
    <row r="963" spans="1:23" ht="13" x14ac:dyDescent="0.15">
      <c r="A963">
        <f t="shared" si="30"/>
        <v>9</v>
      </c>
      <c r="B963">
        <f t="shared" si="31"/>
        <v>1950</v>
      </c>
      <c r="C963" s="149">
        <f t="shared" si="706"/>
        <v>18567</v>
      </c>
      <c r="D963" s="146">
        <f t="shared" si="9"/>
        <v>1950.6666666665942</v>
      </c>
      <c r="E963" s="147">
        <f ca="1">('StockBond Returns'!AA962+'StockBond Returns'!AC962-'Parameters &amp; Main Results'!$B$39)/'StockBond Returns'!AB962*12</f>
        <v>7.6867381469545581E-2</v>
      </c>
      <c r="F963" s="70">
        <f ca="1">'StockBond Returns'!AA962+'StockBond Returns'!AC962-'StockBond Returns'!AB962*'Distribution of Final Value'!$B$7</f>
        <v>7.6940430819550194</v>
      </c>
      <c r="G963" s="17">
        <f>1/'StockBond Returns'!M961</f>
        <v>9.0623863749500322E-2</v>
      </c>
      <c r="H963">
        <f t="shared" si="4"/>
        <v>1</v>
      </c>
      <c r="I963" s="64">
        <f t="shared" si="5"/>
        <v>0</v>
      </c>
      <c r="J963">
        <f t="shared" si="6"/>
        <v>0</v>
      </c>
      <c r="K963" s="17">
        <f t="shared" ref="K963:M963" ca="1" si="1921">IF(H963=1,$E963,"")</f>
        <v>7.6867381469545581E-2</v>
      </c>
      <c r="L963" t="str">
        <f t="shared" si="1921"/>
        <v/>
      </c>
      <c r="M963" t="str">
        <f t="shared" si="1921"/>
        <v/>
      </c>
      <c r="N963" s="148">
        <f>IF('StockBond Returns'!AD961=0,1,0)</f>
        <v>0</v>
      </c>
      <c r="O963">
        <f>IF( AND('StockBond Returns'!$AD961&lt;0,'StockBond Returns'!$AD961&gt;=-0.1),1,0)</f>
        <v>1</v>
      </c>
      <c r="P963">
        <f>IF( AND('StockBond Returns'!$AD961&lt;-0.1,'StockBond Returns'!$AD961&gt;=-0.2),1,0)</f>
        <v>0</v>
      </c>
      <c r="Q963">
        <f>IF( AND('StockBond Returns'!$AD961&lt;-0.2,'StockBond Returns'!$AD961&gt;=-0.3),1,0)</f>
        <v>0</v>
      </c>
      <c r="R963">
        <f>IF('StockBond Returns'!AD961&lt;-0.3,1,0)</f>
        <v>0</v>
      </c>
      <c r="S963" t="str">
        <f t="shared" ref="S963:W963" si="1922">IF(N963=1,$E963,"")</f>
        <v/>
      </c>
      <c r="T963" s="17">
        <f t="shared" ca="1" si="1922"/>
        <v>7.6867381469545581E-2</v>
      </c>
      <c r="U963" t="str">
        <f t="shared" si="1922"/>
        <v/>
      </c>
      <c r="V963" t="str">
        <f t="shared" si="1922"/>
        <v/>
      </c>
      <c r="W963" t="str">
        <f t="shared" si="1922"/>
        <v/>
      </c>
    </row>
    <row r="964" spans="1:23" ht="13" x14ac:dyDescent="0.15">
      <c r="A964">
        <f t="shared" si="30"/>
        <v>10</v>
      </c>
      <c r="B964">
        <f t="shared" si="31"/>
        <v>1950</v>
      </c>
      <c r="C964" s="149">
        <f t="shared" si="706"/>
        <v>18597</v>
      </c>
      <c r="D964" s="146">
        <f t="shared" si="9"/>
        <v>1950.7499999999275</v>
      </c>
      <c r="E964" s="147">
        <f ca="1">('StockBond Returns'!AA963+'StockBond Returns'!AC963-'Parameters &amp; Main Results'!$B$39)/'StockBond Returns'!AB963*12</f>
        <v>7.4357362263620261E-2</v>
      </c>
      <c r="F964" s="70">
        <f ca="1">'StockBond Returns'!AA963+'StockBond Returns'!AC963-'StockBond Returns'!AB963*'Distribution of Final Value'!$B$7</f>
        <v>7.3383540318995486</v>
      </c>
      <c r="G964" s="17">
        <f>1/'StockBond Returns'!M962</f>
        <v>8.5471145750606339E-2</v>
      </c>
      <c r="H964">
        <f t="shared" si="4"/>
        <v>1</v>
      </c>
      <c r="I964" s="64">
        <f t="shared" si="5"/>
        <v>0</v>
      </c>
      <c r="J964">
        <f t="shared" si="6"/>
        <v>0</v>
      </c>
      <c r="K964" s="17">
        <f t="shared" ref="K964:M964" ca="1" si="1923">IF(H964=1,$E964,"")</f>
        <v>7.4357362263620261E-2</v>
      </c>
      <c r="L964" t="str">
        <f t="shared" si="1923"/>
        <v/>
      </c>
      <c r="M964" t="str">
        <f t="shared" si="1923"/>
        <v/>
      </c>
      <c r="N964" s="148">
        <f>IF('StockBond Returns'!AD962=0,1,0)</f>
        <v>0</v>
      </c>
      <c r="O964">
        <f>IF( AND('StockBond Returns'!$AD962&lt;0,'StockBond Returns'!$AD962&gt;=-0.1),1,0)</f>
        <v>1</v>
      </c>
      <c r="P964">
        <f>IF( AND('StockBond Returns'!$AD962&lt;-0.1,'StockBond Returns'!$AD962&gt;=-0.2),1,0)</f>
        <v>0</v>
      </c>
      <c r="Q964">
        <f>IF( AND('StockBond Returns'!$AD962&lt;-0.2,'StockBond Returns'!$AD962&gt;=-0.3),1,0)</f>
        <v>0</v>
      </c>
      <c r="R964">
        <f>IF('StockBond Returns'!AD962&lt;-0.3,1,0)</f>
        <v>0</v>
      </c>
      <c r="S964" t="str">
        <f t="shared" ref="S964:W964" si="1924">IF(N964=1,$E964,"")</f>
        <v/>
      </c>
      <c r="T964" s="17">
        <f t="shared" ca="1" si="1924"/>
        <v>7.4357362263620261E-2</v>
      </c>
      <c r="U964" t="str">
        <f t="shared" si="1924"/>
        <v/>
      </c>
      <c r="V964" t="str">
        <f t="shared" si="1924"/>
        <v/>
      </c>
      <c r="W964" t="str">
        <f t="shared" si="1924"/>
        <v/>
      </c>
    </row>
    <row r="965" spans="1:23" ht="13" x14ac:dyDescent="0.15">
      <c r="A965">
        <f t="shared" si="30"/>
        <v>11</v>
      </c>
      <c r="B965">
        <f t="shared" si="31"/>
        <v>1950</v>
      </c>
      <c r="C965" s="149">
        <f t="shared" si="706"/>
        <v>18628</v>
      </c>
      <c r="D965" s="146">
        <f t="shared" si="9"/>
        <v>1950.8333333332607</v>
      </c>
      <c r="E965" s="147">
        <f ca="1">('StockBond Returns'!AA964+'StockBond Returns'!AC964-'Parameters &amp; Main Results'!$B$39)/'StockBond Returns'!AB964*12</f>
        <v>7.4756371989971884E-2</v>
      </c>
      <c r="F965" s="70">
        <f ca="1">'StockBond Returns'!AA964+'StockBond Returns'!AC964-'StockBond Returns'!AB964*'Distribution of Final Value'!$B$7</f>
        <v>7.3880603084445706</v>
      </c>
      <c r="G965" s="17">
        <f>1/'StockBond Returns'!M963</f>
        <v>8.7238070398010154E-2</v>
      </c>
      <c r="H965">
        <f t="shared" si="4"/>
        <v>1</v>
      </c>
      <c r="I965" s="64">
        <f t="shared" si="5"/>
        <v>0</v>
      </c>
      <c r="J965">
        <f t="shared" si="6"/>
        <v>0</v>
      </c>
      <c r="K965" s="17">
        <f t="shared" ref="K965:M965" ca="1" si="1925">IF(H965=1,$E965,"")</f>
        <v>7.4756371989971884E-2</v>
      </c>
      <c r="L965" t="str">
        <f t="shared" si="1925"/>
        <v/>
      </c>
      <c r="M965" t="str">
        <f t="shared" si="1925"/>
        <v/>
      </c>
      <c r="N965" s="148">
        <f>IF('StockBond Returns'!AD963=0,1,0)</f>
        <v>0</v>
      </c>
      <c r="O965">
        <f>IF( AND('StockBond Returns'!$AD963&lt;0,'StockBond Returns'!$AD963&gt;=-0.1),1,0)</f>
        <v>1</v>
      </c>
      <c r="P965">
        <f>IF( AND('StockBond Returns'!$AD963&lt;-0.1,'StockBond Returns'!$AD963&gt;=-0.2),1,0)</f>
        <v>0</v>
      </c>
      <c r="Q965">
        <f>IF( AND('StockBond Returns'!$AD963&lt;-0.2,'StockBond Returns'!$AD963&gt;=-0.3),1,0)</f>
        <v>0</v>
      </c>
      <c r="R965">
        <f>IF('StockBond Returns'!AD963&lt;-0.3,1,0)</f>
        <v>0</v>
      </c>
      <c r="S965" t="str">
        <f t="shared" ref="S965:W965" si="1926">IF(N965=1,$E965,"")</f>
        <v/>
      </c>
      <c r="T965" s="17">
        <f t="shared" ca="1" si="1926"/>
        <v>7.4756371989971884E-2</v>
      </c>
      <c r="U965" t="str">
        <f t="shared" si="1926"/>
        <v/>
      </c>
      <c r="V965" t="str">
        <f t="shared" si="1926"/>
        <v/>
      </c>
      <c r="W965" t="str">
        <f t="shared" si="1926"/>
        <v/>
      </c>
    </row>
    <row r="966" spans="1:23" ht="13" x14ac:dyDescent="0.15">
      <c r="A966">
        <f t="shared" si="30"/>
        <v>12</v>
      </c>
      <c r="B966">
        <f t="shared" si="31"/>
        <v>1950</v>
      </c>
      <c r="C966" s="149">
        <f t="shared" si="706"/>
        <v>18659</v>
      </c>
      <c r="D966" s="146">
        <f t="shared" si="9"/>
        <v>1950.916666666594</v>
      </c>
      <c r="E966" s="147">
        <f ca="1">('StockBond Returns'!AA965+'StockBond Returns'!AC965-'Parameters &amp; Main Results'!$B$39)/'StockBond Returns'!AB965*12</f>
        <v>7.5222734195510649E-2</v>
      </c>
      <c r="F966" s="70">
        <f ca="1">'StockBond Returns'!AA965+'StockBond Returns'!AC965-'StockBond Returns'!AB965*'Distribution of Final Value'!$B$7</f>
        <v>7.7210399293120222</v>
      </c>
      <c r="G966" s="17">
        <f>1/'StockBond Returns'!M964</f>
        <v>8.8059831639711164E-2</v>
      </c>
      <c r="H966">
        <f t="shared" si="4"/>
        <v>1</v>
      </c>
      <c r="I966" s="64">
        <f t="shared" si="5"/>
        <v>0</v>
      </c>
      <c r="J966">
        <f t="shared" si="6"/>
        <v>0</v>
      </c>
      <c r="K966" s="17">
        <f t="shared" ref="K966:M966" ca="1" si="1927">IF(H966=1,$E966,"")</f>
        <v>7.5222734195510649E-2</v>
      </c>
      <c r="L966" t="str">
        <f t="shared" si="1927"/>
        <v/>
      </c>
      <c r="M966" t="str">
        <f t="shared" si="1927"/>
        <v/>
      </c>
      <c r="N966" s="148">
        <f>IF('StockBond Returns'!AD964=0,1,0)</f>
        <v>0</v>
      </c>
      <c r="O966">
        <f>IF( AND('StockBond Returns'!$AD964&lt;0,'StockBond Returns'!$AD964&gt;=-0.1),1,0)</f>
        <v>1</v>
      </c>
      <c r="P966">
        <f>IF( AND('StockBond Returns'!$AD964&lt;-0.1,'StockBond Returns'!$AD964&gt;=-0.2),1,0)</f>
        <v>0</v>
      </c>
      <c r="Q966">
        <f>IF( AND('StockBond Returns'!$AD964&lt;-0.2,'StockBond Returns'!$AD964&gt;=-0.3),1,0)</f>
        <v>0</v>
      </c>
      <c r="R966">
        <f>IF('StockBond Returns'!AD964&lt;-0.3,1,0)</f>
        <v>0</v>
      </c>
      <c r="S966" t="str">
        <f t="shared" ref="S966:W966" si="1928">IF(N966=1,$E966,"")</f>
        <v/>
      </c>
      <c r="T966" s="17">
        <f t="shared" ca="1" si="1928"/>
        <v>7.5222734195510649E-2</v>
      </c>
      <c r="U966" t="str">
        <f t="shared" si="1928"/>
        <v/>
      </c>
      <c r="V966" t="str">
        <f t="shared" si="1928"/>
        <v/>
      </c>
      <c r="W966" t="str">
        <f t="shared" si="1928"/>
        <v/>
      </c>
    </row>
    <row r="967" spans="1:23" ht="13" x14ac:dyDescent="0.15">
      <c r="A967">
        <f t="shared" si="30"/>
        <v>1</v>
      </c>
      <c r="B967">
        <f t="shared" si="31"/>
        <v>1951</v>
      </c>
      <c r="C967" s="149">
        <f t="shared" si="706"/>
        <v>18687</v>
      </c>
      <c r="D967" s="146">
        <f t="shared" si="9"/>
        <v>1950.9999999999272</v>
      </c>
      <c r="E967" s="147">
        <f ca="1">('StockBond Returns'!AA966+'StockBond Returns'!AC966-'Parameters &amp; Main Results'!$B$39)/'StockBond Returns'!AB966*12</f>
        <v>7.3895614851465258E-2</v>
      </c>
      <c r="F967" s="70">
        <f ca="1">'StockBond Returns'!AA966+'StockBond Returns'!AC966-'StockBond Returns'!AB966*'Distribution of Final Value'!$B$7</f>
        <v>7.5528614013609321</v>
      </c>
      <c r="G967" s="17">
        <f>1/'StockBond Returns'!M965</f>
        <v>8.4100010191407434E-2</v>
      </c>
      <c r="H967">
        <f t="shared" si="4"/>
        <v>1</v>
      </c>
      <c r="I967" s="64">
        <f t="shared" si="5"/>
        <v>0</v>
      </c>
      <c r="J967">
        <f t="shared" si="6"/>
        <v>0</v>
      </c>
      <c r="K967" s="17">
        <f t="shared" ref="K967:M967" ca="1" si="1929">IF(H967=1,$E967,"")</f>
        <v>7.3895614851465258E-2</v>
      </c>
      <c r="L967" t="str">
        <f t="shared" si="1929"/>
        <v/>
      </c>
      <c r="M967" t="str">
        <f t="shared" si="1929"/>
        <v/>
      </c>
      <c r="N967" s="148">
        <f>IF('StockBond Returns'!AD965=0,1,0)</f>
        <v>1</v>
      </c>
      <c r="O967">
        <f>IF( AND('StockBond Returns'!$AD965&lt;0,'StockBond Returns'!$AD965&gt;=-0.1),1,0)</f>
        <v>0</v>
      </c>
      <c r="P967">
        <f>IF( AND('StockBond Returns'!$AD965&lt;-0.1,'StockBond Returns'!$AD965&gt;=-0.2),1,0)</f>
        <v>0</v>
      </c>
      <c r="Q967">
        <f>IF( AND('StockBond Returns'!$AD965&lt;-0.2,'StockBond Returns'!$AD965&gt;=-0.3),1,0)</f>
        <v>0</v>
      </c>
      <c r="R967">
        <f>IF('StockBond Returns'!AD965&lt;-0.3,1,0)</f>
        <v>0</v>
      </c>
      <c r="S967" s="17">
        <f t="shared" ref="S967:W967" ca="1" si="1930">IF(N967=1,$E967,"")</f>
        <v>7.3895614851465258E-2</v>
      </c>
      <c r="T967" t="str">
        <f t="shared" si="1930"/>
        <v/>
      </c>
      <c r="U967" t="str">
        <f t="shared" si="1930"/>
        <v/>
      </c>
      <c r="V967" t="str">
        <f t="shared" si="1930"/>
        <v/>
      </c>
      <c r="W967" t="str">
        <f t="shared" si="1930"/>
        <v/>
      </c>
    </row>
    <row r="968" spans="1:23" ht="13" x14ac:dyDescent="0.15">
      <c r="A968">
        <f t="shared" si="30"/>
        <v>2</v>
      </c>
      <c r="B968">
        <f t="shared" si="31"/>
        <v>1951</v>
      </c>
      <c r="C968" s="149">
        <f t="shared" si="706"/>
        <v>18718</v>
      </c>
      <c r="D968" s="146">
        <f t="shared" si="9"/>
        <v>1951.0833333332605</v>
      </c>
      <c r="E968" s="147">
        <f ca="1">('StockBond Returns'!AA967+'StockBond Returns'!AC967-'Parameters &amp; Main Results'!$B$39)/'StockBond Returns'!AB967*12</f>
        <v>7.1817356219841477E-2</v>
      </c>
      <c r="F968" s="70">
        <f ca="1">'StockBond Returns'!AA967+'StockBond Returns'!AC967-'StockBond Returns'!AB967*'Distribution of Final Value'!$B$7</f>
        <v>7.1683522215135582</v>
      </c>
      <c r="G968" s="17">
        <f>1/'StockBond Returns'!M966</f>
        <v>8.2317093622012075E-2</v>
      </c>
      <c r="H968">
        <f t="shared" si="4"/>
        <v>1</v>
      </c>
      <c r="I968" s="64">
        <f t="shared" si="5"/>
        <v>0</v>
      </c>
      <c r="J968">
        <f t="shared" si="6"/>
        <v>0</v>
      </c>
      <c r="K968" s="17">
        <f t="shared" ref="K968:M968" ca="1" si="1931">IF(H968=1,$E968,"")</f>
        <v>7.1817356219841477E-2</v>
      </c>
      <c r="L968" t="str">
        <f t="shared" si="1931"/>
        <v/>
      </c>
      <c r="M968" t="str">
        <f t="shared" si="1931"/>
        <v/>
      </c>
      <c r="N968" s="148">
        <f>IF('StockBond Returns'!AD966=0,1,0)</f>
        <v>1</v>
      </c>
      <c r="O968">
        <f>IF( AND('StockBond Returns'!$AD966&lt;0,'StockBond Returns'!$AD966&gt;=-0.1),1,0)</f>
        <v>0</v>
      </c>
      <c r="P968">
        <f>IF( AND('StockBond Returns'!$AD966&lt;-0.1,'StockBond Returns'!$AD966&gt;=-0.2),1,0)</f>
        <v>0</v>
      </c>
      <c r="Q968">
        <f>IF( AND('StockBond Returns'!$AD966&lt;-0.2,'StockBond Returns'!$AD966&gt;=-0.3),1,0)</f>
        <v>0</v>
      </c>
      <c r="R968">
        <f>IF('StockBond Returns'!AD966&lt;-0.3,1,0)</f>
        <v>0</v>
      </c>
      <c r="S968" s="17">
        <f t="shared" ref="S968:W968" ca="1" si="1932">IF(N968=1,$E968,"")</f>
        <v>7.1817356219841477E-2</v>
      </c>
      <c r="T968" t="str">
        <f t="shared" si="1932"/>
        <v/>
      </c>
      <c r="U968" t="str">
        <f t="shared" si="1932"/>
        <v/>
      </c>
      <c r="V968" t="str">
        <f t="shared" si="1932"/>
        <v/>
      </c>
      <c r="W968" t="str">
        <f t="shared" si="1932"/>
        <v/>
      </c>
    </row>
    <row r="969" spans="1:23" ht="13" x14ac:dyDescent="0.15">
      <c r="A969">
        <f t="shared" si="30"/>
        <v>3</v>
      </c>
      <c r="B969">
        <f t="shared" si="31"/>
        <v>1951</v>
      </c>
      <c r="C969" s="149">
        <f t="shared" si="706"/>
        <v>18748</v>
      </c>
      <c r="D969" s="146">
        <f t="shared" si="9"/>
        <v>1951.1666666665938</v>
      </c>
      <c r="E969" s="147">
        <f ca="1">('StockBond Returns'!AA968+'StockBond Returns'!AC968-'Parameters &amp; Main Results'!$B$39)/'StockBond Returns'!AB968*12</f>
        <v>7.2885745713048955E-2</v>
      </c>
      <c r="F969" s="70">
        <f ca="1">'StockBond Returns'!AA968+'StockBond Returns'!AC968-'StockBond Returns'!AB968*'Distribution of Final Value'!$B$7</f>
        <v>7.3516529056006128</v>
      </c>
      <c r="G969" s="17">
        <f>1/'StockBond Returns'!M967</f>
        <v>8.3117711927846227E-2</v>
      </c>
      <c r="H969">
        <f t="shared" si="4"/>
        <v>1</v>
      </c>
      <c r="I969" s="64">
        <f t="shared" si="5"/>
        <v>0</v>
      </c>
      <c r="J969">
        <f t="shared" si="6"/>
        <v>0</v>
      </c>
      <c r="K969" s="17">
        <f t="shared" ref="K969:M969" ca="1" si="1933">IF(H969=1,$E969,"")</f>
        <v>7.2885745713048955E-2</v>
      </c>
      <c r="L969" t="str">
        <f t="shared" si="1933"/>
        <v/>
      </c>
      <c r="M969" t="str">
        <f t="shared" si="1933"/>
        <v/>
      </c>
      <c r="N969" s="148">
        <f>IF('StockBond Returns'!AD967=0,1,0)</f>
        <v>0</v>
      </c>
      <c r="O969">
        <f>IF( AND('StockBond Returns'!$AD967&lt;0,'StockBond Returns'!$AD967&gt;=-0.1),1,0)</f>
        <v>1</v>
      </c>
      <c r="P969">
        <f>IF( AND('StockBond Returns'!$AD967&lt;-0.1,'StockBond Returns'!$AD967&gt;=-0.2),1,0)</f>
        <v>0</v>
      </c>
      <c r="Q969">
        <f>IF( AND('StockBond Returns'!$AD967&lt;-0.2,'StockBond Returns'!$AD967&gt;=-0.3),1,0)</f>
        <v>0</v>
      </c>
      <c r="R969">
        <f>IF('StockBond Returns'!AD967&lt;-0.3,1,0)</f>
        <v>0</v>
      </c>
      <c r="S969" t="str">
        <f t="shared" ref="S969:W969" si="1934">IF(N969=1,$E969,"")</f>
        <v/>
      </c>
      <c r="T969" s="17">
        <f t="shared" ca="1" si="1934"/>
        <v>7.2885745713048955E-2</v>
      </c>
      <c r="U969" t="str">
        <f t="shared" si="1934"/>
        <v/>
      </c>
      <c r="V969" t="str">
        <f t="shared" si="1934"/>
        <v/>
      </c>
      <c r="W969" t="str">
        <f t="shared" si="1934"/>
        <v/>
      </c>
    </row>
    <row r="970" spans="1:23" ht="13" x14ac:dyDescent="0.15">
      <c r="A970">
        <f t="shared" si="30"/>
        <v>4</v>
      </c>
      <c r="B970">
        <f t="shared" si="31"/>
        <v>1951</v>
      </c>
      <c r="C970" s="149">
        <f t="shared" si="706"/>
        <v>18779</v>
      </c>
      <c r="D970" s="146">
        <f t="shared" si="9"/>
        <v>1951.249999999927</v>
      </c>
      <c r="E970" s="147">
        <f ca="1">('StockBond Returns'!AA969+'StockBond Returns'!AC969-'Parameters &amp; Main Results'!$B$39)/'StockBond Returns'!AB969*12</f>
        <v>7.4318309819114733E-2</v>
      </c>
      <c r="F970" s="70">
        <f ca="1">'StockBond Returns'!AA969+'StockBond Returns'!AC969-'StockBond Returns'!AB969*'Distribution of Final Value'!$B$7</f>
        <v>7.7126508897905595</v>
      </c>
      <c r="G970" s="17">
        <f>1/'StockBond Returns'!M968</f>
        <v>8.5355475827509353E-2</v>
      </c>
      <c r="H970">
        <f t="shared" si="4"/>
        <v>1</v>
      </c>
      <c r="I970" s="64">
        <f t="shared" si="5"/>
        <v>0</v>
      </c>
      <c r="J970">
        <f t="shared" si="6"/>
        <v>0</v>
      </c>
      <c r="K970" s="17">
        <f t="shared" ref="K970:M970" ca="1" si="1935">IF(H970=1,$E970,"")</f>
        <v>7.4318309819114733E-2</v>
      </c>
      <c r="L970" t="str">
        <f t="shared" si="1935"/>
        <v/>
      </c>
      <c r="M970" t="str">
        <f t="shared" si="1935"/>
        <v/>
      </c>
      <c r="N970" s="148">
        <f>IF('StockBond Returns'!AD968=0,1,0)</f>
        <v>0</v>
      </c>
      <c r="O970">
        <f>IF( AND('StockBond Returns'!$AD968&lt;0,'StockBond Returns'!$AD968&gt;=-0.1),1,0)</f>
        <v>1</v>
      </c>
      <c r="P970">
        <f>IF( AND('StockBond Returns'!$AD968&lt;-0.1,'StockBond Returns'!$AD968&gt;=-0.2),1,0)</f>
        <v>0</v>
      </c>
      <c r="Q970">
        <f>IF( AND('StockBond Returns'!$AD968&lt;-0.2,'StockBond Returns'!$AD968&gt;=-0.3),1,0)</f>
        <v>0</v>
      </c>
      <c r="R970">
        <f>IF('StockBond Returns'!AD968&lt;-0.3,1,0)</f>
        <v>0</v>
      </c>
      <c r="S970" t="str">
        <f t="shared" ref="S970:W970" si="1936">IF(N970=1,$E970,"")</f>
        <v/>
      </c>
      <c r="T970" s="17">
        <f t="shared" ca="1" si="1936"/>
        <v>7.4318309819114733E-2</v>
      </c>
      <c r="U970" t="str">
        <f t="shared" si="1936"/>
        <v/>
      </c>
      <c r="V970" t="str">
        <f t="shared" si="1936"/>
        <v/>
      </c>
      <c r="W970" t="str">
        <f t="shared" si="1936"/>
        <v/>
      </c>
    </row>
    <row r="971" spans="1:23" ht="13" x14ac:dyDescent="0.15">
      <c r="A971">
        <f t="shared" si="30"/>
        <v>5</v>
      </c>
      <c r="B971">
        <f t="shared" si="31"/>
        <v>1951</v>
      </c>
      <c r="C971" s="149">
        <f t="shared" si="706"/>
        <v>18809</v>
      </c>
      <c r="D971" s="146">
        <f t="shared" si="9"/>
        <v>1951.3333333332603</v>
      </c>
      <c r="E971" s="147">
        <f ca="1">('StockBond Returns'!AA970+'StockBond Returns'!AC970-'Parameters &amp; Main Results'!$B$39)/'StockBond Returns'!AB970*12</f>
        <v>7.2043326596665652E-2</v>
      </c>
      <c r="F971" s="70">
        <f ca="1">'StockBond Returns'!AA970+'StockBond Returns'!AC970-'StockBond Returns'!AB970*'Distribution of Final Value'!$B$7</f>
        <v>7.1106998347883277</v>
      </c>
      <c r="G971" s="17">
        <f>1/'StockBond Returns'!M969</f>
        <v>8.1771788727655559E-2</v>
      </c>
      <c r="H971">
        <f t="shared" si="4"/>
        <v>1</v>
      </c>
      <c r="I971" s="64">
        <f t="shared" si="5"/>
        <v>0</v>
      </c>
      <c r="J971">
        <f t="shared" si="6"/>
        <v>0</v>
      </c>
      <c r="K971" s="17">
        <f t="shared" ref="K971:M971" ca="1" si="1937">IF(H971=1,$E971,"")</f>
        <v>7.2043326596665652E-2</v>
      </c>
      <c r="L971" t="str">
        <f t="shared" si="1937"/>
        <v/>
      </c>
      <c r="M971" t="str">
        <f t="shared" si="1937"/>
        <v/>
      </c>
      <c r="N971" s="148">
        <f>IF('StockBond Returns'!AD969=0,1,0)</f>
        <v>1</v>
      </c>
      <c r="O971">
        <f>IF( AND('StockBond Returns'!$AD969&lt;0,'StockBond Returns'!$AD969&gt;=-0.1),1,0)</f>
        <v>0</v>
      </c>
      <c r="P971">
        <f>IF( AND('StockBond Returns'!$AD969&lt;-0.1,'StockBond Returns'!$AD969&gt;=-0.2),1,0)</f>
        <v>0</v>
      </c>
      <c r="Q971">
        <f>IF( AND('StockBond Returns'!$AD969&lt;-0.2,'StockBond Returns'!$AD969&gt;=-0.3),1,0)</f>
        <v>0</v>
      </c>
      <c r="R971">
        <f>IF('StockBond Returns'!AD969&lt;-0.3,1,0)</f>
        <v>0</v>
      </c>
      <c r="S971" s="17">
        <f t="shared" ref="S971:W971" ca="1" si="1938">IF(N971=1,$E971,"")</f>
        <v>7.2043326596665652E-2</v>
      </c>
      <c r="T971" t="str">
        <f t="shared" si="1938"/>
        <v/>
      </c>
      <c r="U971" t="str">
        <f t="shared" si="1938"/>
        <v/>
      </c>
      <c r="V971" t="str">
        <f t="shared" si="1938"/>
        <v/>
      </c>
      <c r="W971" t="str">
        <f t="shared" si="1938"/>
        <v/>
      </c>
    </row>
    <row r="972" spans="1:23" ht="13" x14ac:dyDescent="0.15">
      <c r="A972">
        <f t="shared" si="30"/>
        <v>6</v>
      </c>
      <c r="B972">
        <f t="shared" si="31"/>
        <v>1951</v>
      </c>
      <c r="C972" s="149">
        <f t="shared" si="706"/>
        <v>18840</v>
      </c>
      <c r="D972" s="146">
        <f t="shared" si="9"/>
        <v>1951.4166666665935</v>
      </c>
      <c r="E972" s="147">
        <f ca="1">('StockBond Returns'!AA971+'StockBond Returns'!AC971-'Parameters &amp; Main Results'!$B$39)/'StockBond Returns'!AB971*12</f>
        <v>7.4686698491049947E-2</v>
      </c>
      <c r="F972" s="70">
        <f ca="1">'StockBond Returns'!AA971+'StockBond Returns'!AC971-'StockBond Returns'!AB971*'Distribution of Final Value'!$B$7</f>
        <v>7.7745682714216553</v>
      </c>
      <c r="G972" s="17">
        <f>1/'StockBond Returns'!M970</f>
        <v>8.5895376457776493E-2</v>
      </c>
      <c r="H972">
        <f t="shared" si="4"/>
        <v>1</v>
      </c>
      <c r="I972" s="64">
        <f t="shared" si="5"/>
        <v>0</v>
      </c>
      <c r="J972">
        <f t="shared" si="6"/>
        <v>0</v>
      </c>
      <c r="K972" s="17">
        <f t="shared" ref="K972:M972" ca="1" si="1939">IF(H972=1,$E972,"")</f>
        <v>7.4686698491049947E-2</v>
      </c>
      <c r="L972" t="str">
        <f t="shared" si="1939"/>
        <v/>
      </c>
      <c r="M972" t="str">
        <f t="shared" si="1939"/>
        <v/>
      </c>
      <c r="N972" s="148">
        <f>IF('StockBond Returns'!AD970=0,1,0)</f>
        <v>0</v>
      </c>
      <c r="O972">
        <f>IF( AND('StockBond Returns'!$AD970&lt;0,'StockBond Returns'!$AD970&gt;=-0.1),1,0)</f>
        <v>1</v>
      </c>
      <c r="P972">
        <f>IF( AND('StockBond Returns'!$AD970&lt;-0.1,'StockBond Returns'!$AD970&gt;=-0.2),1,0)</f>
        <v>0</v>
      </c>
      <c r="Q972">
        <f>IF( AND('StockBond Returns'!$AD970&lt;-0.2,'StockBond Returns'!$AD970&gt;=-0.3),1,0)</f>
        <v>0</v>
      </c>
      <c r="R972">
        <f>IF('StockBond Returns'!AD970&lt;-0.3,1,0)</f>
        <v>0</v>
      </c>
      <c r="S972" t="str">
        <f t="shared" ref="S972:W972" si="1940">IF(N972=1,$E972,"")</f>
        <v/>
      </c>
      <c r="T972" s="17">
        <f t="shared" ca="1" si="1940"/>
        <v>7.4686698491049947E-2</v>
      </c>
      <c r="U972" t="str">
        <f t="shared" si="1940"/>
        <v/>
      </c>
      <c r="V972" t="str">
        <f t="shared" si="1940"/>
        <v/>
      </c>
      <c r="W972" t="str">
        <f t="shared" si="1940"/>
        <v/>
      </c>
    </row>
    <row r="973" spans="1:23" ht="13" x14ac:dyDescent="0.15">
      <c r="A973">
        <f t="shared" si="30"/>
        <v>7</v>
      </c>
      <c r="B973">
        <f t="shared" si="31"/>
        <v>1951</v>
      </c>
      <c r="C973" s="149">
        <f t="shared" si="706"/>
        <v>18871</v>
      </c>
      <c r="D973" s="146">
        <f t="shared" si="9"/>
        <v>1951.4999999999268</v>
      </c>
      <c r="E973" s="147">
        <f ca="1">('StockBond Returns'!AA972+'StockBond Returns'!AC972-'Parameters &amp; Main Results'!$B$39)/'StockBond Returns'!AB972*12</f>
        <v>7.6077774260752684E-2</v>
      </c>
      <c r="F973" s="70">
        <f ca="1">'StockBond Returns'!AA972+'StockBond Returns'!AC972-'StockBond Returns'!AB972*'Distribution of Final Value'!$B$7</f>
        <v>8.1082703271562071</v>
      </c>
      <c r="G973" s="17">
        <f>1/'StockBond Returns'!M971</f>
        <v>8.7926694410510681E-2</v>
      </c>
      <c r="H973">
        <f t="shared" si="4"/>
        <v>1</v>
      </c>
      <c r="I973" s="64">
        <f t="shared" si="5"/>
        <v>0</v>
      </c>
      <c r="J973">
        <f t="shared" si="6"/>
        <v>0</v>
      </c>
      <c r="K973" s="17">
        <f t="shared" ref="K973:M973" ca="1" si="1941">IF(H973=1,$E973,"")</f>
        <v>7.6077774260752684E-2</v>
      </c>
      <c r="L973" t="str">
        <f t="shared" si="1941"/>
        <v/>
      </c>
      <c r="M973" t="str">
        <f t="shared" si="1941"/>
        <v/>
      </c>
      <c r="N973" s="148">
        <f>IF('StockBond Returns'!AD971=0,1,0)</f>
        <v>0</v>
      </c>
      <c r="O973">
        <f>IF( AND('StockBond Returns'!$AD971&lt;0,'StockBond Returns'!$AD971&gt;=-0.1),1,0)</f>
        <v>1</v>
      </c>
      <c r="P973">
        <f>IF( AND('StockBond Returns'!$AD971&lt;-0.1,'StockBond Returns'!$AD971&gt;=-0.2),1,0)</f>
        <v>0</v>
      </c>
      <c r="Q973">
        <f>IF( AND('StockBond Returns'!$AD971&lt;-0.2,'StockBond Returns'!$AD971&gt;=-0.3),1,0)</f>
        <v>0</v>
      </c>
      <c r="R973">
        <f>IF('StockBond Returns'!AD971&lt;-0.3,1,0)</f>
        <v>0</v>
      </c>
      <c r="S973" t="str">
        <f t="shared" ref="S973:W973" si="1942">IF(N973=1,$E973,"")</f>
        <v/>
      </c>
      <c r="T973" s="17">
        <f t="shared" ca="1" si="1942"/>
        <v>7.6077774260752684E-2</v>
      </c>
      <c r="U973" t="str">
        <f t="shared" si="1942"/>
        <v/>
      </c>
      <c r="V973" t="str">
        <f t="shared" si="1942"/>
        <v/>
      </c>
      <c r="W973" t="str">
        <f t="shared" si="1942"/>
        <v/>
      </c>
    </row>
    <row r="974" spans="1:23" ht="13" x14ac:dyDescent="0.15">
      <c r="A974">
        <f t="shared" si="30"/>
        <v>8</v>
      </c>
      <c r="B974">
        <f t="shared" si="31"/>
        <v>1951</v>
      </c>
      <c r="C974" s="149">
        <f t="shared" si="706"/>
        <v>18901</v>
      </c>
      <c r="D974" s="146">
        <f t="shared" si="9"/>
        <v>1951.58333333326</v>
      </c>
      <c r="E974" s="147">
        <f ca="1">('StockBond Returns'!AA973+'StockBond Returns'!AC973-'Parameters &amp; Main Results'!$B$39)/'StockBond Returns'!AB973*12</f>
        <v>7.226716832975362E-2</v>
      </c>
      <c r="F974" s="70">
        <f ca="1">'StockBond Returns'!AA973+'StockBond Returns'!AC973-'StockBond Returns'!AB973*'Distribution of Final Value'!$B$7</f>
        <v>6.9199347211987448</v>
      </c>
      <c r="G974" s="17">
        <f>1/'StockBond Returns'!M972</f>
        <v>8.3121247807128484E-2</v>
      </c>
      <c r="H974">
        <f t="shared" si="4"/>
        <v>1</v>
      </c>
      <c r="I974" s="64">
        <f t="shared" si="5"/>
        <v>0</v>
      </c>
      <c r="J974">
        <f t="shared" si="6"/>
        <v>0</v>
      </c>
      <c r="K974" s="17">
        <f t="shared" ref="K974:M974" ca="1" si="1943">IF(H974=1,$E974,"")</f>
        <v>7.226716832975362E-2</v>
      </c>
      <c r="L974" t="str">
        <f t="shared" si="1943"/>
        <v/>
      </c>
      <c r="M974" t="str">
        <f t="shared" si="1943"/>
        <v/>
      </c>
      <c r="N974" s="148">
        <f>IF('StockBond Returns'!AD972=0,1,0)</f>
        <v>1</v>
      </c>
      <c r="O974">
        <f>IF( AND('StockBond Returns'!$AD972&lt;0,'StockBond Returns'!$AD972&gt;=-0.1),1,0)</f>
        <v>0</v>
      </c>
      <c r="P974">
        <f>IF( AND('StockBond Returns'!$AD972&lt;-0.1,'StockBond Returns'!$AD972&gt;=-0.2),1,0)</f>
        <v>0</v>
      </c>
      <c r="Q974">
        <f>IF( AND('StockBond Returns'!$AD972&lt;-0.2,'StockBond Returns'!$AD972&gt;=-0.3),1,0)</f>
        <v>0</v>
      </c>
      <c r="R974">
        <f>IF('StockBond Returns'!AD972&lt;-0.3,1,0)</f>
        <v>0</v>
      </c>
      <c r="S974" s="17">
        <f t="shared" ref="S974:W974" ca="1" si="1944">IF(N974=1,$E974,"")</f>
        <v>7.226716832975362E-2</v>
      </c>
      <c r="T974" t="str">
        <f t="shared" si="1944"/>
        <v/>
      </c>
      <c r="U974" t="str">
        <f t="shared" si="1944"/>
        <v/>
      </c>
      <c r="V974" t="str">
        <f t="shared" si="1944"/>
        <v/>
      </c>
      <c r="W974" t="str">
        <f t="shared" si="1944"/>
        <v/>
      </c>
    </row>
    <row r="975" spans="1:23" ht="13" x14ac:dyDescent="0.15">
      <c r="A975">
        <f t="shared" si="30"/>
        <v>9</v>
      </c>
      <c r="B975">
        <f t="shared" si="31"/>
        <v>1951</v>
      </c>
      <c r="C975" s="149">
        <f t="shared" si="706"/>
        <v>18932</v>
      </c>
      <c r="D975" s="146">
        <f t="shared" si="9"/>
        <v>1951.6666666665933</v>
      </c>
      <c r="E975" s="147">
        <f ca="1">('StockBond Returns'!AA974+'StockBond Returns'!AC974-'Parameters &amp; Main Results'!$B$39)/'StockBond Returns'!AB974*12</f>
        <v>6.9771253949316756E-2</v>
      </c>
      <c r="F975" s="70">
        <f ca="1">'StockBond Returns'!AA974+'StockBond Returns'!AC974-'StockBond Returns'!AB974*'Distribution of Final Value'!$B$7</f>
        <v>6.4549601530282299</v>
      </c>
      <c r="G975" s="17">
        <f>1/'StockBond Returns'!M973</f>
        <v>8.0219327599414095E-2</v>
      </c>
      <c r="H975">
        <f t="shared" si="4"/>
        <v>1</v>
      </c>
      <c r="I975" s="64">
        <f t="shared" si="5"/>
        <v>0</v>
      </c>
      <c r="J975">
        <f t="shared" si="6"/>
        <v>0</v>
      </c>
      <c r="K975" s="17">
        <f t="shared" ref="K975:M975" ca="1" si="1945">IF(H975=1,$E975,"")</f>
        <v>6.9771253949316756E-2</v>
      </c>
      <c r="L975" t="str">
        <f t="shared" si="1945"/>
        <v/>
      </c>
      <c r="M975" t="str">
        <f t="shared" si="1945"/>
        <v/>
      </c>
      <c r="N975" s="148">
        <f>IF('StockBond Returns'!AD973=0,1,0)</f>
        <v>1</v>
      </c>
      <c r="O975">
        <f>IF( AND('StockBond Returns'!$AD973&lt;0,'StockBond Returns'!$AD973&gt;=-0.1),1,0)</f>
        <v>0</v>
      </c>
      <c r="P975">
        <f>IF( AND('StockBond Returns'!$AD973&lt;-0.1,'StockBond Returns'!$AD973&gt;=-0.2),1,0)</f>
        <v>0</v>
      </c>
      <c r="Q975">
        <f>IF( AND('StockBond Returns'!$AD973&lt;-0.2,'StockBond Returns'!$AD973&gt;=-0.3),1,0)</f>
        <v>0</v>
      </c>
      <c r="R975">
        <f>IF('StockBond Returns'!AD973&lt;-0.3,1,0)</f>
        <v>0</v>
      </c>
      <c r="S975" s="17">
        <f t="shared" ref="S975:W975" ca="1" si="1946">IF(N975=1,$E975,"")</f>
        <v>6.9771253949316756E-2</v>
      </c>
      <c r="T975" t="str">
        <f t="shared" si="1946"/>
        <v/>
      </c>
      <c r="U975" t="str">
        <f t="shared" si="1946"/>
        <v/>
      </c>
      <c r="V975" t="str">
        <f t="shared" si="1946"/>
        <v/>
      </c>
      <c r="W975" t="str">
        <f t="shared" si="1946"/>
        <v/>
      </c>
    </row>
    <row r="976" spans="1:23" ht="13" x14ac:dyDescent="0.15">
      <c r="A976">
        <f t="shared" si="30"/>
        <v>10</v>
      </c>
      <c r="B976">
        <f t="shared" si="31"/>
        <v>1951</v>
      </c>
      <c r="C976" s="149">
        <f t="shared" si="706"/>
        <v>18962</v>
      </c>
      <c r="D976" s="146">
        <f t="shared" si="9"/>
        <v>1951.7499999999266</v>
      </c>
      <c r="E976" s="147">
        <f ca="1">('StockBond Returns'!AA975+'StockBond Returns'!AC975-'Parameters &amp; Main Results'!$B$39)/'StockBond Returns'!AB975*12</f>
        <v>7.076445822106664E-2</v>
      </c>
      <c r="F976" s="70">
        <f ca="1">'StockBond Returns'!AA975+'StockBond Returns'!AC975-'StockBond Returns'!AB975*'Distribution of Final Value'!$B$7</f>
        <v>6.8942850330089538</v>
      </c>
      <c r="G976" s="17">
        <f>1/'StockBond Returns'!M974</f>
        <v>8.0388094943729338E-2</v>
      </c>
      <c r="H976">
        <f t="shared" si="4"/>
        <v>1</v>
      </c>
      <c r="I976" s="64">
        <f t="shared" si="5"/>
        <v>0</v>
      </c>
      <c r="J976">
        <f t="shared" si="6"/>
        <v>0</v>
      </c>
      <c r="K976" s="17">
        <f t="shared" ref="K976:M976" ca="1" si="1947">IF(H976=1,$E976,"")</f>
        <v>7.076445822106664E-2</v>
      </c>
      <c r="L976" t="str">
        <f t="shared" si="1947"/>
        <v/>
      </c>
      <c r="M976" t="str">
        <f t="shared" si="1947"/>
        <v/>
      </c>
      <c r="N976" s="148">
        <f>IF('StockBond Returns'!AD974=0,1,0)</f>
        <v>0</v>
      </c>
      <c r="O976">
        <f>IF( AND('StockBond Returns'!$AD974&lt;0,'StockBond Returns'!$AD974&gt;=-0.1),1,0)</f>
        <v>1</v>
      </c>
      <c r="P976">
        <f>IF( AND('StockBond Returns'!$AD974&lt;-0.1,'StockBond Returns'!$AD974&gt;=-0.2),1,0)</f>
        <v>0</v>
      </c>
      <c r="Q976">
        <f>IF( AND('StockBond Returns'!$AD974&lt;-0.2,'StockBond Returns'!$AD974&gt;=-0.3),1,0)</f>
        <v>0</v>
      </c>
      <c r="R976">
        <f>IF('StockBond Returns'!AD974&lt;-0.3,1,0)</f>
        <v>0</v>
      </c>
      <c r="S976" t="str">
        <f t="shared" ref="S976:W976" si="1948">IF(N976=1,$E976,"")</f>
        <v/>
      </c>
      <c r="T976" s="17">
        <f t="shared" ca="1" si="1948"/>
        <v>7.076445822106664E-2</v>
      </c>
      <c r="U976" t="str">
        <f t="shared" si="1948"/>
        <v/>
      </c>
      <c r="V976" t="str">
        <f t="shared" si="1948"/>
        <v/>
      </c>
      <c r="W976" t="str">
        <f t="shared" si="1948"/>
        <v/>
      </c>
    </row>
    <row r="977" spans="1:23" ht="13" x14ac:dyDescent="0.15">
      <c r="A977">
        <f t="shared" si="30"/>
        <v>11</v>
      </c>
      <c r="B977">
        <f t="shared" si="31"/>
        <v>1951</v>
      </c>
      <c r="C977" s="149">
        <f t="shared" si="706"/>
        <v>18993</v>
      </c>
      <c r="D977" s="146">
        <f t="shared" si="9"/>
        <v>1951.8333333332598</v>
      </c>
      <c r="E977" s="147">
        <f ca="1">('StockBond Returns'!AA976+'StockBond Returns'!AC976-'Parameters &amp; Main Results'!$B$39)/'StockBond Returns'!AB976*12</f>
        <v>7.1994746626659667E-2</v>
      </c>
      <c r="F977" s="70">
        <f ca="1">'StockBond Returns'!AA976+'StockBond Returns'!AC976-'StockBond Returns'!AB976*'Distribution of Final Value'!$B$7</f>
        <v>7.2994372496766662</v>
      </c>
      <c r="G977" s="17">
        <f>1/'StockBond Returns'!M975</f>
        <v>8.2725708865431305E-2</v>
      </c>
      <c r="H977">
        <f t="shared" si="4"/>
        <v>1</v>
      </c>
      <c r="I977" s="64">
        <f t="shared" si="5"/>
        <v>0</v>
      </c>
      <c r="J977">
        <f t="shared" si="6"/>
        <v>0</v>
      </c>
      <c r="K977" s="17">
        <f t="shared" ref="K977:M977" ca="1" si="1949">IF(H977=1,$E977,"")</f>
        <v>7.1994746626659667E-2</v>
      </c>
      <c r="L977" t="str">
        <f t="shared" si="1949"/>
        <v/>
      </c>
      <c r="M977" t="str">
        <f t="shared" si="1949"/>
        <v/>
      </c>
      <c r="N977" s="148">
        <f>IF('StockBond Returns'!AD975=0,1,0)</f>
        <v>0</v>
      </c>
      <c r="O977">
        <f>IF( AND('StockBond Returns'!$AD975&lt;0,'StockBond Returns'!$AD975&gt;=-0.1),1,0)</f>
        <v>1</v>
      </c>
      <c r="P977">
        <f>IF( AND('StockBond Returns'!$AD975&lt;-0.1,'StockBond Returns'!$AD975&gt;=-0.2),1,0)</f>
        <v>0</v>
      </c>
      <c r="Q977">
        <f>IF( AND('StockBond Returns'!$AD975&lt;-0.2,'StockBond Returns'!$AD975&gt;=-0.3),1,0)</f>
        <v>0</v>
      </c>
      <c r="R977">
        <f>IF('StockBond Returns'!AD975&lt;-0.3,1,0)</f>
        <v>0</v>
      </c>
      <c r="S977" t="str">
        <f t="shared" ref="S977:W977" si="1950">IF(N977=1,$E977,"")</f>
        <v/>
      </c>
      <c r="T977" s="17">
        <f t="shared" ca="1" si="1950"/>
        <v>7.1994746626659667E-2</v>
      </c>
      <c r="U977" t="str">
        <f t="shared" si="1950"/>
        <v/>
      </c>
      <c r="V977" t="str">
        <f t="shared" si="1950"/>
        <v/>
      </c>
      <c r="W977" t="str">
        <f t="shared" si="1950"/>
        <v/>
      </c>
    </row>
    <row r="978" spans="1:23" ht="13" x14ac:dyDescent="0.15">
      <c r="A978">
        <f t="shared" si="30"/>
        <v>12</v>
      </c>
      <c r="B978">
        <f t="shared" si="31"/>
        <v>1951</v>
      </c>
      <c r="C978" s="149">
        <f t="shared" si="706"/>
        <v>19024</v>
      </c>
      <c r="D978" s="146">
        <f t="shared" si="9"/>
        <v>1951.9166666665931</v>
      </c>
      <c r="E978" s="147">
        <f ca="1">('StockBond Returns'!AA977+'StockBond Returns'!AC977-'Parameters &amp; Main Results'!$B$39)/'StockBond Returns'!AB977*12</f>
        <v>7.2733389347189259E-2</v>
      </c>
      <c r="F978" s="70">
        <f ca="1">'StockBond Returns'!AA977+'StockBond Returns'!AC977-'StockBond Returns'!AB977*'Distribution of Final Value'!$B$7</f>
        <v>7.853134377742947</v>
      </c>
      <c r="G978" s="17">
        <f>1/'StockBond Returns'!M976</f>
        <v>8.3746824696221397E-2</v>
      </c>
      <c r="H978">
        <f t="shared" si="4"/>
        <v>1</v>
      </c>
      <c r="I978" s="64">
        <f t="shared" si="5"/>
        <v>0</v>
      </c>
      <c r="J978">
        <f t="shared" si="6"/>
        <v>0</v>
      </c>
      <c r="K978" s="17">
        <f t="shared" ref="K978:M978" ca="1" si="1951">IF(H978=1,$E978,"")</f>
        <v>7.2733389347189259E-2</v>
      </c>
      <c r="L978" t="str">
        <f t="shared" si="1951"/>
        <v/>
      </c>
      <c r="M978" t="str">
        <f t="shared" si="1951"/>
        <v/>
      </c>
      <c r="N978" s="148">
        <f>IF('StockBond Returns'!AD976=0,1,0)</f>
        <v>0</v>
      </c>
      <c r="O978">
        <f>IF( AND('StockBond Returns'!$AD976&lt;0,'StockBond Returns'!$AD976&gt;=-0.1),1,0)</f>
        <v>1</v>
      </c>
      <c r="P978">
        <f>IF( AND('StockBond Returns'!$AD976&lt;-0.1,'StockBond Returns'!$AD976&gt;=-0.2),1,0)</f>
        <v>0</v>
      </c>
      <c r="Q978">
        <f>IF( AND('StockBond Returns'!$AD976&lt;-0.2,'StockBond Returns'!$AD976&gt;=-0.3),1,0)</f>
        <v>0</v>
      </c>
      <c r="R978">
        <f>IF('StockBond Returns'!AD976&lt;-0.3,1,0)</f>
        <v>0</v>
      </c>
      <c r="S978" t="str">
        <f t="shared" ref="S978:W978" si="1952">IF(N978=1,$E978,"")</f>
        <v/>
      </c>
      <c r="T978" s="17">
        <f t="shared" ca="1" si="1952"/>
        <v>7.2733389347189259E-2</v>
      </c>
      <c r="U978" t="str">
        <f t="shared" si="1952"/>
        <v/>
      </c>
      <c r="V978" t="str">
        <f t="shared" si="1952"/>
        <v/>
      </c>
      <c r="W978" t="str">
        <f t="shared" si="1952"/>
        <v/>
      </c>
    </row>
    <row r="979" spans="1:23" ht="13" x14ac:dyDescent="0.15">
      <c r="A979">
        <f t="shared" si="30"/>
        <v>1</v>
      </c>
      <c r="B979">
        <f t="shared" si="31"/>
        <v>1952</v>
      </c>
      <c r="C979" s="149">
        <f t="shared" si="706"/>
        <v>19053</v>
      </c>
      <c r="D979" s="146">
        <f t="shared" si="9"/>
        <v>1951.9999999999263</v>
      </c>
      <c r="E979" s="147">
        <f ca="1">('StockBond Returns'!AA978+'StockBond Returns'!AC978-'Parameters &amp; Main Results'!$B$39)/'StockBond Returns'!AB978*12</f>
        <v>7.1153240444321808E-2</v>
      </c>
      <c r="F979" s="70">
        <f ca="1">'StockBond Returns'!AA978+'StockBond Returns'!AC978-'StockBond Returns'!AB978*'Distribution of Final Value'!$B$7</f>
        <v>7.2707090147332298</v>
      </c>
      <c r="G979" s="17">
        <f>1/'StockBond Returns'!M977</f>
        <v>8.1077547984494125E-2</v>
      </c>
      <c r="H979">
        <f t="shared" si="4"/>
        <v>1</v>
      </c>
      <c r="I979" s="64">
        <f t="shared" si="5"/>
        <v>0</v>
      </c>
      <c r="J979">
        <f t="shared" si="6"/>
        <v>0</v>
      </c>
      <c r="K979" s="17">
        <f t="shared" ref="K979:M979" ca="1" si="1953">IF(H979=1,$E979,"")</f>
        <v>7.1153240444321808E-2</v>
      </c>
      <c r="L979" t="str">
        <f t="shared" si="1953"/>
        <v/>
      </c>
      <c r="M979" t="str">
        <f t="shared" si="1953"/>
        <v/>
      </c>
      <c r="N979" s="148">
        <f>IF('StockBond Returns'!AD977=0,1,0)</f>
        <v>1</v>
      </c>
      <c r="O979">
        <f>IF( AND('StockBond Returns'!$AD977&lt;0,'StockBond Returns'!$AD977&gt;=-0.1),1,0)</f>
        <v>0</v>
      </c>
      <c r="P979">
        <f>IF( AND('StockBond Returns'!$AD977&lt;-0.1,'StockBond Returns'!$AD977&gt;=-0.2),1,0)</f>
        <v>0</v>
      </c>
      <c r="Q979">
        <f>IF( AND('StockBond Returns'!$AD977&lt;-0.2,'StockBond Returns'!$AD977&gt;=-0.3),1,0)</f>
        <v>0</v>
      </c>
      <c r="R979">
        <f>IF('StockBond Returns'!AD977&lt;-0.3,1,0)</f>
        <v>0</v>
      </c>
      <c r="S979" s="17">
        <f t="shared" ref="S979:W979" ca="1" si="1954">IF(N979=1,$E979,"")</f>
        <v>7.1153240444321808E-2</v>
      </c>
      <c r="T979" t="str">
        <f t="shared" si="1954"/>
        <v/>
      </c>
      <c r="U979" t="str">
        <f t="shared" si="1954"/>
        <v/>
      </c>
      <c r="V979" t="str">
        <f t="shared" si="1954"/>
        <v/>
      </c>
      <c r="W979" t="str">
        <f t="shared" si="1954"/>
        <v/>
      </c>
    </row>
    <row r="980" spans="1:23" ht="13" x14ac:dyDescent="0.15">
      <c r="A980">
        <f t="shared" si="30"/>
        <v>2</v>
      </c>
      <c r="B980">
        <f t="shared" si="31"/>
        <v>1952</v>
      </c>
      <c r="C980" s="149">
        <f t="shared" si="706"/>
        <v>19084</v>
      </c>
      <c r="D980" s="146">
        <f t="shared" si="9"/>
        <v>1952.0833333332596</v>
      </c>
      <c r="E980" s="147">
        <f ca="1">('StockBond Returns'!AA979+'StockBond Returns'!AC979-'Parameters &amp; Main Results'!$B$39)/'StockBond Returns'!AB979*12</f>
        <v>7.0484314747455368E-2</v>
      </c>
      <c r="F980" s="70">
        <f ca="1">'StockBond Returns'!AA979+'StockBond Returns'!AC979-'StockBond Returns'!AB979*'Distribution of Final Value'!$B$7</f>
        <v>7.366013222327819</v>
      </c>
      <c r="G980" s="17">
        <f>1/'StockBond Returns'!M978</f>
        <v>7.996934474331252E-2</v>
      </c>
      <c r="H980">
        <f t="shared" si="4"/>
        <v>1</v>
      </c>
      <c r="I980" s="64">
        <f t="shared" si="5"/>
        <v>0</v>
      </c>
      <c r="J980">
        <f t="shared" si="6"/>
        <v>0</v>
      </c>
      <c r="K980" s="17">
        <f t="shared" ref="K980:M980" ca="1" si="1955">IF(H980=1,$E980,"")</f>
        <v>7.0484314747455368E-2</v>
      </c>
      <c r="L980" t="str">
        <f t="shared" si="1955"/>
        <v/>
      </c>
      <c r="M980" t="str">
        <f t="shared" si="1955"/>
        <v/>
      </c>
      <c r="N980" s="148">
        <f>IF('StockBond Returns'!AD978=0,1,0)</f>
        <v>1</v>
      </c>
      <c r="O980">
        <f>IF( AND('StockBond Returns'!$AD978&lt;0,'StockBond Returns'!$AD978&gt;=-0.1),1,0)</f>
        <v>0</v>
      </c>
      <c r="P980">
        <f>IF( AND('StockBond Returns'!$AD978&lt;-0.1,'StockBond Returns'!$AD978&gt;=-0.2),1,0)</f>
        <v>0</v>
      </c>
      <c r="Q980">
        <f>IF( AND('StockBond Returns'!$AD978&lt;-0.2,'StockBond Returns'!$AD978&gt;=-0.3),1,0)</f>
        <v>0</v>
      </c>
      <c r="R980">
        <f>IF('StockBond Returns'!AD978&lt;-0.3,1,0)</f>
        <v>0</v>
      </c>
      <c r="S980" s="17">
        <f t="shared" ref="S980:W980" ca="1" si="1956">IF(N980=1,$E980,"")</f>
        <v>7.0484314747455368E-2</v>
      </c>
      <c r="T980" t="str">
        <f t="shared" si="1956"/>
        <v/>
      </c>
      <c r="U980" t="str">
        <f t="shared" si="1956"/>
        <v/>
      </c>
      <c r="V980" t="str">
        <f t="shared" si="1956"/>
        <v/>
      </c>
      <c r="W980" t="str">
        <f t="shared" si="1956"/>
        <v/>
      </c>
    </row>
    <row r="981" spans="1:23" ht="13" x14ac:dyDescent="0.15">
      <c r="A981">
        <f t="shared" si="30"/>
        <v>3</v>
      </c>
      <c r="B981">
        <f t="shared" si="31"/>
        <v>1952</v>
      </c>
      <c r="C981" s="149">
        <f t="shared" si="706"/>
        <v>19114</v>
      </c>
      <c r="D981" s="146">
        <f t="shared" si="9"/>
        <v>1952.1666666665928</v>
      </c>
      <c r="E981" s="147">
        <f ca="1">('StockBond Returns'!AA980+'StockBond Returns'!AC980-'Parameters &amp; Main Results'!$B$39)/'StockBond Returns'!AB980*12</f>
        <v>7.2526044536811593E-2</v>
      </c>
      <c r="F981" s="70">
        <f ca="1">'StockBond Returns'!AA980+'StockBond Returns'!AC980-'StockBond Returns'!AB980*'Distribution of Final Value'!$B$7</f>
        <v>7.8694634929069167</v>
      </c>
      <c r="G981" s="17">
        <f>1/'StockBond Returns'!M979</f>
        <v>8.2565262956631913E-2</v>
      </c>
      <c r="H981">
        <f t="shared" si="4"/>
        <v>1</v>
      </c>
      <c r="I981" s="64">
        <f t="shared" si="5"/>
        <v>0</v>
      </c>
      <c r="J981">
        <f t="shared" si="6"/>
        <v>0</v>
      </c>
      <c r="K981" s="17">
        <f t="shared" ref="K981:M981" ca="1" si="1957">IF(H981=1,$E981,"")</f>
        <v>7.2526044536811593E-2</v>
      </c>
      <c r="L981" t="str">
        <f t="shared" si="1957"/>
        <v/>
      </c>
      <c r="M981" t="str">
        <f t="shared" si="1957"/>
        <v/>
      </c>
      <c r="N981" s="148">
        <f>IF('StockBond Returns'!AD979=0,1,0)</f>
        <v>0</v>
      </c>
      <c r="O981">
        <f>IF( AND('StockBond Returns'!$AD979&lt;0,'StockBond Returns'!$AD979&gt;=-0.1),1,0)</f>
        <v>1</v>
      </c>
      <c r="P981">
        <f>IF( AND('StockBond Returns'!$AD979&lt;-0.1,'StockBond Returns'!$AD979&gt;=-0.2),1,0)</f>
        <v>0</v>
      </c>
      <c r="Q981">
        <f>IF( AND('StockBond Returns'!$AD979&lt;-0.2,'StockBond Returns'!$AD979&gt;=-0.3),1,0)</f>
        <v>0</v>
      </c>
      <c r="R981">
        <f>IF('StockBond Returns'!AD979&lt;-0.3,1,0)</f>
        <v>0</v>
      </c>
      <c r="S981" t="str">
        <f t="shared" ref="S981:W981" si="1958">IF(N981=1,$E981,"")</f>
        <v/>
      </c>
      <c r="T981" s="17">
        <f t="shared" ca="1" si="1958"/>
        <v>7.2526044536811593E-2</v>
      </c>
      <c r="U981" t="str">
        <f t="shared" si="1958"/>
        <v/>
      </c>
      <c r="V981" t="str">
        <f t="shared" si="1958"/>
        <v/>
      </c>
      <c r="W981" t="str">
        <f t="shared" si="1958"/>
        <v/>
      </c>
    </row>
    <row r="982" spans="1:23" ht="13" x14ac:dyDescent="0.15">
      <c r="A982">
        <f t="shared" si="30"/>
        <v>4</v>
      </c>
      <c r="B982">
        <f t="shared" si="31"/>
        <v>1952</v>
      </c>
      <c r="C982" s="149">
        <f t="shared" si="706"/>
        <v>19145</v>
      </c>
      <c r="D982" s="146">
        <f t="shared" si="9"/>
        <v>1952.2499999999261</v>
      </c>
      <c r="E982" s="147">
        <f ca="1">('StockBond Returns'!AA981+'StockBond Returns'!AC981-'Parameters &amp; Main Results'!$B$39)/'StockBond Returns'!AB981*12</f>
        <v>7.0089186717951973E-2</v>
      </c>
      <c r="F982" s="70">
        <f ca="1">'StockBond Returns'!AA981+'StockBond Returns'!AC981-'StockBond Returns'!AB981*'Distribution of Final Value'!$B$7</f>
        <v>6.9700011174505061</v>
      </c>
      <c r="G982" s="17">
        <f>1/'StockBond Returns'!M980</f>
        <v>7.9022316242693125E-2</v>
      </c>
      <c r="H982">
        <f t="shared" si="4"/>
        <v>1</v>
      </c>
      <c r="I982" s="64">
        <f t="shared" si="5"/>
        <v>0</v>
      </c>
      <c r="J982">
        <f t="shared" si="6"/>
        <v>0</v>
      </c>
      <c r="K982" s="17">
        <f t="shared" ref="K982:M982" ca="1" si="1959">IF(H982=1,$E982,"")</f>
        <v>7.0089186717951973E-2</v>
      </c>
      <c r="L982" t="str">
        <f t="shared" si="1959"/>
        <v/>
      </c>
      <c r="M982" t="str">
        <f t="shared" si="1959"/>
        <v/>
      </c>
      <c r="N982" s="148">
        <f>IF('StockBond Returns'!AD980=0,1,0)</f>
        <v>1</v>
      </c>
      <c r="O982">
        <f>IF( AND('StockBond Returns'!$AD980&lt;0,'StockBond Returns'!$AD980&gt;=-0.1),1,0)</f>
        <v>0</v>
      </c>
      <c r="P982">
        <f>IF( AND('StockBond Returns'!$AD980&lt;-0.1,'StockBond Returns'!$AD980&gt;=-0.2),1,0)</f>
        <v>0</v>
      </c>
      <c r="Q982">
        <f>IF( AND('StockBond Returns'!$AD980&lt;-0.2,'StockBond Returns'!$AD980&gt;=-0.3),1,0)</f>
        <v>0</v>
      </c>
      <c r="R982">
        <f>IF('StockBond Returns'!AD980&lt;-0.3,1,0)</f>
        <v>0</v>
      </c>
      <c r="S982" s="17">
        <f t="shared" ref="S982:W982" ca="1" si="1960">IF(N982=1,$E982,"")</f>
        <v>7.0089186717951973E-2</v>
      </c>
      <c r="T982" t="str">
        <f t="shared" si="1960"/>
        <v/>
      </c>
      <c r="U982" t="str">
        <f t="shared" si="1960"/>
        <v/>
      </c>
      <c r="V982" t="str">
        <f t="shared" si="1960"/>
        <v/>
      </c>
      <c r="W982" t="str">
        <f t="shared" si="1960"/>
        <v/>
      </c>
    </row>
    <row r="983" spans="1:23" ht="13" x14ac:dyDescent="0.15">
      <c r="A983">
        <f t="shared" si="30"/>
        <v>5</v>
      </c>
      <c r="B983">
        <f t="shared" si="31"/>
        <v>1952</v>
      </c>
      <c r="C983" s="149">
        <f t="shared" si="706"/>
        <v>19175</v>
      </c>
      <c r="D983" s="146">
        <f t="shared" si="9"/>
        <v>1952.3333333332594</v>
      </c>
      <c r="E983" s="147">
        <f ca="1">('StockBond Returns'!AA982+'StockBond Returns'!AC982-'Parameters &amp; Main Results'!$B$39)/'StockBond Returns'!AB982*12</f>
        <v>7.2558250901197385E-2</v>
      </c>
      <c r="F983" s="70">
        <f ca="1">'StockBond Returns'!AA982+'StockBond Returns'!AC982-'StockBond Returns'!AB982*'Distribution of Final Value'!$B$7</f>
        <v>7.85207065155668</v>
      </c>
      <c r="G983" s="17">
        <f>1/'StockBond Returns'!M981</f>
        <v>8.3123722320849913E-2</v>
      </c>
      <c r="H983">
        <f t="shared" si="4"/>
        <v>1</v>
      </c>
      <c r="I983" s="64">
        <f t="shared" si="5"/>
        <v>0</v>
      </c>
      <c r="J983">
        <f t="shared" si="6"/>
        <v>0</v>
      </c>
      <c r="K983" s="17">
        <f t="shared" ref="K983:M983" ca="1" si="1961">IF(H983=1,$E983,"")</f>
        <v>7.2558250901197385E-2</v>
      </c>
      <c r="L983" t="str">
        <f t="shared" si="1961"/>
        <v/>
      </c>
      <c r="M983" t="str">
        <f t="shared" si="1961"/>
        <v/>
      </c>
      <c r="N983" s="148">
        <f>IF('StockBond Returns'!AD981=0,1,0)</f>
        <v>0</v>
      </c>
      <c r="O983">
        <f>IF( AND('StockBond Returns'!$AD981&lt;0,'StockBond Returns'!$AD981&gt;=-0.1),1,0)</f>
        <v>1</v>
      </c>
      <c r="P983">
        <f>IF( AND('StockBond Returns'!$AD981&lt;-0.1,'StockBond Returns'!$AD981&gt;=-0.2),1,0)</f>
        <v>0</v>
      </c>
      <c r="Q983">
        <f>IF( AND('StockBond Returns'!$AD981&lt;-0.2,'StockBond Returns'!$AD981&gt;=-0.3),1,0)</f>
        <v>0</v>
      </c>
      <c r="R983">
        <f>IF('StockBond Returns'!AD981&lt;-0.3,1,0)</f>
        <v>0</v>
      </c>
      <c r="S983" t="str">
        <f t="shared" ref="S983:W983" si="1962">IF(N983=1,$E983,"")</f>
        <v/>
      </c>
      <c r="T983" s="17">
        <f t="shared" ca="1" si="1962"/>
        <v>7.2558250901197385E-2</v>
      </c>
      <c r="U983" t="str">
        <f t="shared" si="1962"/>
        <v/>
      </c>
      <c r="V983" t="str">
        <f t="shared" si="1962"/>
        <v/>
      </c>
      <c r="W983" t="str">
        <f t="shared" si="1962"/>
        <v/>
      </c>
    </row>
    <row r="984" spans="1:23" ht="13" x14ac:dyDescent="0.15">
      <c r="A984">
        <f t="shared" si="30"/>
        <v>6</v>
      </c>
      <c r="B984">
        <f t="shared" si="31"/>
        <v>1952</v>
      </c>
      <c r="C984" s="149">
        <f t="shared" si="706"/>
        <v>19206</v>
      </c>
      <c r="D984" s="146">
        <f t="shared" si="9"/>
        <v>1952.4166666665926</v>
      </c>
      <c r="E984" s="147">
        <f ca="1">('StockBond Returns'!AA983+'StockBond Returns'!AC983-'Parameters &amp; Main Results'!$B$39)/'StockBond Returns'!AB983*12</f>
        <v>7.1433792316768788E-2</v>
      </c>
      <c r="F984" s="70">
        <f ca="1">'StockBond Returns'!AA983+'StockBond Returns'!AC983-'StockBond Returns'!AB983*'Distribution of Final Value'!$B$7</f>
        <v>7.8878622355723138</v>
      </c>
      <c r="G984" s="17">
        <f>1/'StockBond Returns'!M982</f>
        <v>8.1698896927800732E-2</v>
      </c>
      <c r="H984">
        <f t="shared" si="4"/>
        <v>1</v>
      </c>
      <c r="I984" s="64">
        <f t="shared" si="5"/>
        <v>0</v>
      </c>
      <c r="J984">
        <f t="shared" si="6"/>
        <v>0</v>
      </c>
      <c r="K984" s="17">
        <f t="shared" ref="K984:M984" ca="1" si="1963">IF(H984=1,$E984,"")</f>
        <v>7.1433792316768788E-2</v>
      </c>
      <c r="L984" t="str">
        <f t="shared" si="1963"/>
        <v/>
      </c>
      <c r="M984" t="str">
        <f t="shared" si="1963"/>
        <v/>
      </c>
      <c r="N984" s="148">
        <f>IF('StockBond Returns'!AD982=0,1,0)</f>
        <v>0</v>
      </c>
      <c r="O984">
        <f>IF( AND('StockBond Returns'!$AD982&lt;0,'StockBond Returns'!$AD982&gt;=-0.1),1,0)</f>
        <v>1</v>
      </c>
      <c r="P984">
        <f>IF( AND('StockBond Returns'!$AD982&lt;-0.1,'StockBond Returns'!$AD982&gt;=-0.2),1,0)</f>
        <v>0</v>
      </c>
      <c r="Q984">
        <f>IF( AND('StockBond Returns'!$AD982&lt;-0.2,'StockBond Returns'!$AD982&gt;=-0.3),1,0)</f>
        <v>0</v>
      </c>
      <c r="R984">
        <f>IF('StockBond Returns'!AD982&lt;-0.3,1,0)</f>
        <v>0</v>
      </c>
      <c r="S984" t="str">
        <f t="shared" ref="S984:W984" si="1964">IF(N984=1,$E984,"")</f>
        <v/>
      </c>
      <c r="T984" s="17">
        <f t="shared" ca="1" si="1964"/>
        <v>7.1433792316768788E-2</v>
      </c>
      <c r="U984" t="str">
        <f t="shared" si="1964"/>
        <v/>
      </c>
      <c r="V984" t="str">
        <f t="shared" si="1964"/>
        <v/>
      </c>
      <c r="W984" t="str">
        <f t="shared" si="1964"/>
        <v/>
      </c>
    </row>
    <row r="985" spans="1:23" ht="13" x14ac:dyDescent="0.15">
      <c r="A985">
        <f t="shared" si="30"/>
        <v>7</v>
      </c>
      <c r="B985">
        <f t="shared" si="31"/>
        <v>1952</v>
      </c>
      <c r="C985" s="149">
        <f t="shared" si="706"/>
        <v>19237</v>
      </c>
      <c r="D985" s="146">
        <f t="shared" si="9"/>
        <v>1952.4999999999259</v>
      </c>
      <c r="E985" s="147">
        <f ca="1">('StockBond Returns'!AA984+'StockBond Returns'!AC984-'Parameters &amp; Main Results'!$B$39)/'StockBond Returns'!AB984*12</f>
        <v>6.935614435362035E-2</v>
      </c>
      <c r="F985" s="70">
        <f ca="1">'StockBond Returns'!AA984+'StockBond Returns'!AC984-'StockBond Returns'!AB984*'Distribution of Final Value'!$B$7</f>
        <v>7.5826539011637379</v>
      </c>
      <c r="G985" s="17">
        <f>1/'StockBond Returns'!M983</f>
        <v>7.8468196719813116E-2</v>
      </c>
      <c r="H985">
        <f t="shared" si="4"/>
        <v>1</v>
      </c>
      <c r="I985" s="64">
        <f t="shared" si="5"/>
        <v>0</v>
      </c>
      <c r="J985">
        <f t="shared" si="6"/>
        <v>0</v>
      </c>
      <c r="K985" s="17">
        <f t="shared" ref="K985:M985" ca="1" si="1965">IF(H985=1,$E985,"")</f>
        <v>6.935614435362035E-2</v>
      </c>
      <c r="L985" t="str">
        <f t="shared" si="1965"/>
        <v/>
      </c>
      <c r="M985" t="str">
        <f t="shared" si="1965"/>
        <v/>
      </c>
      <c r="N985" s="148">
        <f>IF('StockBond Returns'!AD983=0,1,0)</f>
        <v>1</v>
      </c>
      <c r="O985">
        <f>IF( AND('StockBond Returns'!$AD983&lt;0,'StockBond Returns'!$AD983&gt;=-0.1),1,0)</f>
        <v>0</v>
      </c>
      <c r="P985">
        <f>IF( AND('StockBond Returns'!$AD983&lt;-0.1,'StockBond Returns'!$AD983&gt;=-0.2),1,0)</f>
        <v>0</v>
      </c>
      <c r="Q985">
        <f>IF( AND('StockBond Returns'!$AD983&lt;-0.2,'StockBond Returns'!$AD983&gt;=-0.3),1,0)</f>
        <v>0</v>
      </c>
      <c r="R985">
        <f>IF('StockBond Returns'!AD983&lt;-0.3,1,0)</f>
        <v>0</v>
      </c>
      <c r="S985" s="17">
        <f t="shared" ref="S985:W985" ca="1" si="1966">IF(N985=1,$E985,"")</f>
        <v>6.935614435362035E-2</v>
      </c>
      <c r="T985" t="str">
        <f t="shared" si="1966"/>
        <v/>
      </c>
      <c r="U985" t="str">
        <f t="shared" si="1966"/>
        <v/>
      </c>
      <c r="V985" t="str">
        <f t="shared" si="1966"/>
        <v/>
      </c>
      <c r="W985" t="str">
        <f t="shared" si="1966"/>
        <v/>
      </c>
    </row>
    <row r="986" spans="1:23" ht="13" x14ac:dyDescent="0.15">
      <c r="A986">
        <f t="shared" si="30"/>
        <v>8</v>
      </c>
      <c r="B986">
        <f t="shared" si="31"/>
        <v>1952</v>
      </c>
      <c r="C986" s="149">
        <f t="shared" si="706"/>
        <v>19267</v>
      </c>
      <c r="D986" s="146">
        <f t="shared" si="9"/>
        <v>1952.5833333332591</v>
      </c>
      <c r="E986" s="147">
        <f ca="1">('StockBond Returns'!AA985+'StockBond Returns'!AC985-'Parameters &amp; Main Results'!$B$39)/'StockBond Returns'!AB985*12</f>
        <v>6.9003196224673838E-2</v>
      </c>
      <c r="F986" s="70">
        <f ca="1">'StockBond Returns'!AA985+'StockBond Returns'!AC985-'StockBond Returns'!AB985*'Distribution of Final Value'!$B$7</f>
        <v>7.9388254587297968</v>
      </c>
      <c r="G986" s="17">
        <f>1/'StockBond Returns'!M984</f>
        <v>7.791929822700909E-2</v>
      </c>
      <c r="H986">
        <f t="shared" si="4"/>
        <v>1</v>
      </c>
      <c r="I986" s="64">
        <f t="shared" si="5"/>
        <v>0</v>
      </c>
      <c r="J986">
        <f t="shared" si="6"/>
        <v>0</v>
      </c>
      <c r="K986" s="17">
        <f t="shared" ref="K986:M986" ca="1" si="1967">IF(H986=1,$E986,"")</f>
        <v>6.9003196224673838E-2</v>
      </c>
      <c r="L986" t="str">
        <f t="shared" si="1967"/>
        <v/>
      </c>
      <c r="M986" t="str">
        <f t="shared" si="1967"/>
        <v/>
      </c>
      <c r="N986" s="148">
        <f>IF('StockBond Returns'!AD984=0,1,0)</f>
        <v>1</v>
      </c>
      <c r="O986">
        <f>IF( AND('StockBond Returns'!$AD984&lt;0,'StockBond Returns'!$AD984&gt;=-0.1),1,0)</f>
        <v>0</v>
      </c>
      <c r="P986">
        <f>IF( AND('StockBond Returns'!$AD984&lt;-0.1,'StockBond Returns'!$AD984&gt;=-0.2),1,0)</f>
        <v>0</v>
      </c>
      <c r="Q986">
        <f>IF( AND('StockBond Returns'!$AD984&lt;-0.2,'StockBond Returns'!$AD984&gt;=-0.3),1,0)</f>
        <v>0</v>
      </c>
      <c r="R986">
        <f>IF('StockBond Returns'!AD984&lt;-0.3,1,0)</f>
        <v>0</v>
      </c>
      <c r="S986" s="17">
        <f t="shared" ref="S986:W986" ca="1" si="1968">IF(N986=1,$E986,"")</f>
        <v>6.9003196224673838E-2</v>
      </c>
      <c r="T986" t="str">
        <f t="shared" si="1968"/>
        <v/>
      </c>
      <c r="U986" t="str">
        <f t="shared" si="1968"/>
        <v/>
      </c>
      <c r="V986" t="str">
        <f t="shared" si="1968"/>
        <v/>
      </c>
      <c r="W986" t="str">
        <f t="shared" si="1968"/>
        <v/>
      </c>
    </row>
    <row r="987" spans="1:23" ht="13" x14ac:dyDescent="0.15">
      <c r="A987">
        <f t="shared" si="30"/>
        <v>9</v>
      </c>
      <c r="B987">
        <f t="shared" si="31"/>
        <v>1952</v>
      </c>
      <c r="C987" s="149">
        <f t="shared" si="706"/>
        <v>19298</v>
      </c>
      <c r="D987" s="146">
        <f t="shared" si="9"/>
        <v>1952.6666666665924</v>
      </c>
      <c r="E987" s="147">
        <f ca="1">('StockBond Returns'!AA986+'StockBond Returns'!AC986-'Parameters &amp; Main Results'!$B$39)/'StockBond Returns'!AB986*12</f>
        <v>6.999554042741267E-2</v>
      </c>
      <c r="F987" s="70">
        <f ca="1">'StockBond Returns'!AA986+'StockBond Returns'!AC986-'StockBond Returns'!AB986*'Distribution of Final Value'!$B$7</f>
        <v>7.9526456971065542</v>
      </c>
      <c r="G987" s="17">
        <f>1/'StockBond Returns'!M985</f>
        <v>7.8955968512921929E-2</v>
      </c>
      <c r="H987">
        <f t="shared" si="4"/>
        <v>1</v>
      </c>
      <c r="I987" s="64">
        <f t="shared" si="5"/>
        <v>0</v>
      </c>
      <c r="J987">
        <f t="shared" si="6"/>
        <v>0</v>
      </c>
      <c r="K987" s="17">
        <f t="shared" ref="K987:M987" ca="1" si="1969">IF(H987=1,$E987,"")</f>
        <v>6.999554042741267E-2</v>
      </c>
      <c r="L987" t="str">
        <f t="shared" si="1969"/>
        <v/>
      </c>
      <c r="M987" t="str">
        <f t="shared" si="1969"/>
        <v/>
      </c>
      <c r="N987" s="148">
        <f>IF('StockBond Returns'!AD985=0,1,0)</f>
        <v>0</v>
      </c>
      <c r="O987">
        <f>IF( AND('StockBond Returns'!$AD985&lt;0,'StockBond Returns'!$AD985&gt;=-0.1),1,0)</f>
        <v>1</v>
      </c>
      <c r="P987">
        <f>IF( AND('StockBond Returns'!$AD985&lt;-0.1,'StockBond Returns'!$AD985&gt;=-0.2),1,0)</f>
        <v>0</v>
      </c>
      <c r="Q987">
        <f>IF( AND('StockBond Returns'!$AD985&lt;-0.2,'StockBond Returns'!$AD985&gt;=-0.3),1,0)</f>
        <v>0</v>
      </c>
      <c r="R987">
        <f>IF('StockBond Returns'!AD985&lt;-0.3,1,0)</f>
        <v>0</v>
      </c>
      <c r="S987" t="str">
        <f t="shared" ref="S987:W987" si="1970">IF(N987=1,$E987,"")</f>
        <v/>
      </c>
      <c r="T987" s="17">
        <f t="shared" ca="1" si="1970"/>
        <v>6.999554042741267E-2</v>
      </c>
      <c r="U987" t="str">
        <f t="shared" si="1970"/>
        <v/>
      </c>
      <c r="V987" t="str">
        <f t="shared" si="1970"/>
        <v/>
      </c>
      <c r="W987" t="str">
        <f t="shared" si="1970"/>
        <v/>
      </c>
    </row>
    <row r="988" spans="1:23" ht="13" x14ac:dyDescent="0.15">
      <c r="A988">
        <f t="shared" si="30"/>
        <v>10</v>
      </c>
      <c r="B988">
        <f t="shared" si="31"/>
        <v>1952</v>
      </c>
      <c r="C988" s="149">
        <f t="shared" si="706"/>
        <v>19328</v>
      </c>
      <c r="D988" s="146">
        <f t="shared" si="9"/>
        <v>1952.7499999999256</v>
      </c>
      <c r="E988" s="147">
        <f ca="1">('StockBond Returns'!AA987+'StockBond Returns'!AC987-'Parameters &amp; Main Results'!$B$39)/'StockBond Returns'!AB987*12</f>
        <v>7.1122824409711641E-2</v>
      </c>
      <c r="F988" s="70">
        <f ca="1">'StockBond Returns'!AA987+'StockBond Returns'!AC987-'StockBond Returns'!AB987*'Distribution of Final Value'!$B$7</f>
        <v>8.3647410496516734</v>
      </c>
      <c r="G988" s="17">
        <f>1/'StockBond Returns'!M986</f>
        <v>8.1173684920330377E-2</v>
      </c>
      <c r="H988">
        <f t="shared" si="4"/>
        <v>1</v>
      </c>
      <c r="I988" s="64">
        <f t="shared" si="5"/>
        <v>0</v>
      </c>
      <c r="J988">
        <f t="shared" si="6"/>
        <v>0</v>
      </c>
      <c r="K988" s="17">
        <f t="shared" ref="K988:M988" ca="1" si="1971">IF(H988=1,$E988,"")</f>
        <v>7.1122824409711641E-2</v>
      </c>
      <c r="L988" t="str">
        <f t="shared" si="1971"/>
        <v/>
      </c>
      <c r="M988" t="str">
        <f t="shared" si="1971"/>
        <v/>
      </c>
      <c r="N988" s="148">
        <f>IF('StockBond Returns'!AD986=0,1,0)</f>
        <v>0</v>
      </c>
      <c r="O988">
        <f>IF( AND('StockBond Returns'!$AD986&lt;0,'StockBond Returns'!$AD986&gt;=-0.1),1,0)</f>
        <v>1</v>
      </c>
      <c r="P988">
        <f>IF( AND('StockBond Returns'!$AD986&lt;-0.1,'StockBond Returns'!$AD986&gt;=-0.2),1,0)</f>
        <v>0</v>
      </c>
      <c r="Q988">
        <f>IF( AND('StockBond Returns'!$AD986&lt;-0.2,'StockBond Returns'!$AD986&gt;=-0.3),1,0)</f>
        <v>0</v>
      </c>
      <c r="R988">
        <f>IF('StockBond Returns'!AD986&lt;-0.3,1,0)</f>
        <v>0</v>
      </c>
      <c r="S988" t="str">
        <f t="shared" ref="S988:W988" si="1972">IF(N988=1,$E988,"")</f>
        <v/>
      </c>
      <c r="T988" s="17">
        <f t="shared" ca="1" si="1972"/>
        <v>7.1122824409711641E-2</v>
      </c>
      <c r="U988" t="str">
        <f t="shared" si="1972"/>
        <v/>
      </c>
      <c r="V988" t="str">
        <f t="shared" si="1972"/>
        <v/>
      </c>
      <c r="W988" t="str">
        <f t="shared" si="1972"/>
        <v/>
      </c>
    </row>
    <row r="989" spans="1:23" ht="13" x14ac:dyDescent="0.15">
      <c r="A989">
        <f t="shared" si="30"/>
        <v>11</v>
      </c>
      <c r="B989">
        <f t="shared" si="31"/>
        <v>1952</v>
      </c>
      <c r="C989" s="149">
        <f t="shared" si="706"/>
        <v>19359</v>
      </c>
      <c r="D989" s="146">
        <f t="shared" si="9"/>
        <v>1952.8333333332589</v>
      </c>
      <c r="E989" s="147">
        <f ca="1">('StockBond Returns'!AA988+'StockBond Returns'!AC988-'Parameters &amp; Main Results'!$B$39)/'StockBond Returns'!AB988*12</f>
        <v>7.1282670676848986E-2</v>
      </c>
      <c r="F989" s="70">
        <f ca="1">'StockBond Returns'!AA988+'StockBond Returns'!AC988-'StockBond Returns'!AB988*'Distribution of Final Value'!$B$7</f>
        <v>8.1557193317067753</v>
      </c>
      <c r="G989" s="17">
        <f>1/'StockBond Returns'!M987</f>
        <v>8.1544808068001559E-2</v>
      </c>
      <c r="H989">
        <f t="shared" si="4"/>
        <v>1</v>
      </c>
      <c r="I989" s="64">
        <f t="shared" si="5"/>
        <v>0</v>
      </c>
      <c r="J989">
        <f t="shared" si="6"/>
        <v>0</v>
      </c>
      <c r="K989" s="17">
        <f t="shared" ref="K989:M989" ca="1" si="1973">IF(H989=1,$E989,"")</f>
        <v>7.1282670676848986E-2</v>
      </c>
      <c r="L989" t="str">
        <f t="shared" si="1973"/>
        <v/>
      </c>
      <c r="M989" t="str">
        <f t="shared" si="1973"/>
        <v/>
      </c>
      <c r="N989" s="148">
        <f>IF('StockBond Returns'!AD987=0,1,0)</f>
        <v>0</v>
      </c>
      <c r="O989">
        <f>IF( AND('StockBond Returns'!$AD987&lt;0,'StockBond Returns'!$AD987&gt;=-0.1),1,0)</f>
        <v>1</v>
      </c>
      <c r="P989">
        <f>IF( AND('StockBond Returns'!$AD987&lt;-0.1,'StockBond Returns'!$AD987&gt;=-0.2),1,0)</f>
        <v>0</v>
      </c>
      <c r="Q989">
        <f>IF( AND('StockBond Returns'!$AD987&lt;-0.2,'StockBond Returns'!$AD987&gt;=-0.3),1,0)</f>
        <v>0</v>
      </c>
      <c r="R989">
        <f>IF('StockBond Returns'!AD987&lt;-0.3,1,0)</f>
        <v>0</v>
      </c>
      <c r="S989" t="str">
        <f t="shared" ref="S989:W989" si="1974">IF(N989=1,$E989,"")</f>
        <v/>
      </c>
      <c r="T989" s="17">
        <f t="shared" ca="1" si="1974"/>
        <v>7.1282670676848986E-2</v>
      </c>
      <c r="U989" t="str">
        <f t="shared" si="1974"/>
        <v/>
      </c>
      <c r="V989" t="str">
        <f t="shared" si="1974"/>
        <v/>
      </c>
      <c r="W989" t="str">
        <f t="shared" si="1974"/>
        <v/>
      </c>
    </row>
    <row r="990" spans="1:23" ht="13" x14ac:dyDescent="0.15">
      <c r="A990">
        <f t="shared" si="30"/>
        <v>12</v>
      </c>
      <c r="B990">
        <f t="shared" si="31"/>
        <v>1952</v>
      </c>
      <c r="C990" s="149">
        <f t="shared" si="706"/>
        <v>19390</v>
      </c>
      <c r="D990" s="146">
        <f t="shared" si="9"/>
        <v>1952.9166666665922</v>
      </c>
      <c r="E990" s="147">
        <f ca="1">('StockBond Returns'!AA989+'StockBond Returns'!AC989-'Parameters &amp; Main Results'!$B$39)/'StockBond Returns'!AB989*12</f>
        <v>6.8980113513519264E-2</v>
      </c>
      <c r="F990" s="70">
        <f ca="1">'StockBond Returns'!AA989+'StockBond Returns'!AC989-'StockBond Returns'!AB989*'Distribution of Final Value'!$B$7</f>
        <v>7.8721914989994488</v>
      </c>
      <c r="G990" s="17">
        <f>1/'StockBond Returns'!M988</f>
        <v>7.8131798076837358E-2</v>
      </c>
      <c r="H990">
        <f t="shared" si="4"/>
        <v>1</v>
      </c>
      <c r="I990" s="64">
        <f t="shared" si="5"/>
        <v>0</v>
      </c>
      <c r="J990">
        <f t="shared" si="6"/>
        <v>0</v>
      </c>
      <c r="K990" s="17">
        <f t="shared" ref="K990:M990" ca="1" si="1975">IF(H990=1,$E990,"")</f>
        <v>6.8980113513519264E-2</v>
      </c>
      <c r="L990" t="str">
        <f t="shared" si="1975"/>
        <v/>
      </c>
      <c r="M990" t="str">
        <f t="shared" si="1975"/>
        <v/>
      </c>
      <c r="N990" s="148">
        <f>IF('StockBond Returns'!AD988=0,1,0)</f>
        <v>1</v>
      </c>
      <c r="O990">
        <f>IF( AND('StockBond Returns'!$AD988&lt;0,'StockBond Returns'!$AD988&gt;=-0.1),1,0)</f>
        <v>0</v>
      </c>
      <c r="P990">
        <f>IF( AND('StockBond Returns'!$AD988&lt;-0.1,'StockBond Returns'!$AD988&gt;=-0.2),1,0)</f>
        <v>0</v>
      </c>
      <c r="Q990">
        <f>IF( AND('StockBond Returns'!$AD988&lt;-0.2,'StockBond Returns'!$AD988&gt;=-0.3),1,0)</f>
        <v>0</v>
      </c>
      <c r="R990">
        <f>IF('StockBond Returns'!AD988&lt;-0.3,1,0)</f>
        <v>0</v>
      </c>
      <c r="S990" s="17">
        <f t="shared" ref="S990:W990" ca="1" si="1976">IF(N990=1,$E990,"")</f>
        <v>6.8980113513519264E-2</v>
      </c>
      <c r="T990" t="str">
        <f t="shared" si="1976"/>
        <v/>
      </c>
      <c r="U990" t="str">
        <f t="shared" si="1976"/>
        <v/>
      </c>
      <c r="V990" t="str">
        <f t="shared" si="1976"/>
        <v/>
      </c>
      <c r="W990" t="str">
        <f t="shared" si="1976"/>
        <v/>
      </c>
    </row>
    <row r="991" spans="1:23" ht="13" x14ac:dyDescent="0.15">
      <c r="A991">
        <f t="shared" si="30"/>
        <v>1</v>
      </c>
      <c r="B991">
        <f t="shared" si="31"/>
        <v>1953</v>
      </c>
      <c r="C991" s="149">
        <f t="shared" si="706"/>
        <v>19418</v>
      </c>
      <c r="D991" s="146">
        <f t="shared" si="9"/>
        <v>1952.9999999999254</v>
      </c>
      <c r="E991" s="147">
        <f ca="1">('StockBond Returns'!AA990+'StockBond Returns'!AC990-'Parameters &amp; Main Results'!$B$39)/'StockBond Returns'!AB990*12</f>
        <v>6.7390434413236971E-2</v>
      </c>
      <c r="F991" s="70">
        <f ca="1">'StockBond Returns'!AA990+'StockBond Returns'!AC990-'StockBond Returns'!AB990*'Distribution of Final Value'!$B$7</f>
        <v>7.3877305716807964</v>
      </c>
      <c r="G991" s="17">
        <f>1/'StockBond Returns'!M989</f>
        <v>7.5750765304679321E-2</v>
      </c>
      <c r="H991">
        <f t="shared" si="4"/>
        <v>1</v>
      </c>
      <c r="I991" s="64">
        <f t="shared" si="5"/>
        <v>0</v>
      </c>
      <c r="J991">
        <f t="shared" si="6"/>
        <v>0</v>
      </c>
      <c r="K991" s="17">
        <f t="shared" ref="K991:M991" ca="1" si="1977">IF(H991=1,$E991,"")</f>
        <v>6.7390434413236971E-2</v>
      </c>
      <c r="L991" t="str">
        <f t="shared" si="1977"/>
        <v/>
      </c>
      <c r="M991" t="str">
        <f t="shared" si="1977"/>
        <v/>
      </c>
      <c r="N991" s="148">
        <f>IF('StockBond Returns'!AD989=0,1,0)</f>
        <v>1</v>
      </c>
      <c r="O991">
        <f>IF( AND('StockBond Returns'!$AD989&lt;0,'StockBond Returns'!$AD989&gt;=-0.1),1,0)</f>
        <v>0</v>
      </c>
      <c r="P991">
        <f>IF( AND('StockBond Returns'!$AD989&lt;-0.1,'StockBond Returns'!$AD989&gt;=-0.2),1,0)</f>
        <v>0</v>
      </c>
      <c r="Q991">
        <f>IF( AND('StockBond Returns'!$AD989&lt;-0.2,'StockBond Returns'!$AD989&gt;=-0.3),1,0)</f>
        <v>0</v>
      </c>
      <c r="R991">
        <f>IF('StockBond Returns'!AD989&lt;-0.3,1,0)</f>
        <v>0</v>
      </c>
      <c r="S991" s="17">
        <f t="shared" ref="S991:W991" ca="1" si="1978">IF(N991=1,$E991,"")</f>
        <v>6.7390434413236971E-2</v>
      </c>
      <c r="T991" t="str">
        <f t="shared" si="1978"/>
        <v/>
      </c>
      <c r="U991" t="str">
        <f t="shared" si="1978"/>
        <v/>
      </c>
      <c r="V991" t="str">
        <f t="shared" si="1978"/>
        <v/>
      </c>
      <c r="W991" t="str">
        <f t="shared" si="1978"/>
        <v/>
      </c>
    </row>
    <row r="992" spans="1:23" ht="13" x14ac:dyDescent="0.15">
      <c r="A992">
        <f t="shared" si="30"/>
        <v>2</v>
      </c>
      <c r="B992">
        <f t="shared" si="31"/>
        <v>1953</v>
      </c>
      <c r="C992" s="149">
        <f t="shared" si="706"/>
        <v>19449</v>
      </c>
      <c r="D992" s="146">
        <f t="shared" si="9"/>
        <v>1953.0833333332587</v>
      </c>
      <c r="E992" s="147">
        <f ca="1">('StockBond Returns'!AA991+'StockBond Returns'!AC991-'Parameters &amp; Main Results'!$B$39)/'StockBond Returns'!AB991*12</f>
        <v>6.8095828503409034E-2</v>
      </c>
      <c r="F992" s="70">
        <f ca="1">'StockBond Returns'!AA991+'StockBond Returns'!AC991-'StockBond Returns'!AB991*'Distribution of Final Value'!$B$7</f>
        <v>7.7613476253368407</v>
      </c>
      <c r="G992" s="17">
        <f>1/'StockBond Returns'!M990</f>
        <v>7.5902625732853224E-2</v>
      </c>
      <c r="H992">
        <f t="shared" si="4"/>
        <v>1</v>
      </c>
      <c r="I992" s="64">
        <f t="shared" si="5"/>
        <v>0</v>
      </c>
      <c r="J992">
        <f t="shared" si="6"/>
        <v>0</v>
      </c>
      <c r="K992" s="17">
        <f t="shared" ref="K992:M992" ca="1" si="1979">IF(H992=1,$E992,"")</f>
        <v>6.8095828503409034E-2</v>
      </c>
      <c r="L992" t="str">
        <f t="shared" si="1979"/>
        <v/>
      </c>
      <c r="M992" t="str">
        <f t="shared" si="1979"/>
        <v/>
      </c>
      <c r="N992" s="148">
        <f>IF('StockBond Returns'!AD990=0,1,0)</f>
        <v>0</v>
      </c>
      <c r="O992">
        <f>IF( AND('StockBond Returns'!$AD990&lt;0,'StockBond Returns'!$AD990&gt;=-0.1),1,0)</f>
        <v>1</v>
      </c>
      <c r="P992">
        <f>IF( AND('StockBond Returns'!$AD990&lt;-0.1,'StockBond Returns'!$AD990&gt;=-0.2),1,0)</f>
        <v>0</v>
      </c>
      <c r="Q992">
        <f>IF( AND('StockBond Returns'!$AD990&lt;-0.2,'StockBond Returns'!$AD990&gt;=-0.3),1,0)</f>
        <v>0</v>
      </c>
      <c r="R992">
        <f>IF('StockBond Returns'!AD990&lt;-0.3,1,0)</f>
        <v>0</v>
      </c>
      <c r="S992" t="str">
        <f t="shared" ref="S992:W992" si="1980">IF(N992=1,$E992,"")</f>
        <v/>
      </c>
      <c r="T992" s="17">
        <f t="shared" ca="1" si="1980"/>
        <v>6.8095828503409034E-2</v>
      </c>
      <c r="U992" t="str">
        <f t="shared" si="1980"/>
        <v/>
      </c>
      <c r="V992" t="str">
        <f t="shared" si="1980"/>
        <v/>
      </c>
      <c r="W992" t="str">
        <f t="shared" si="1980"/>
        <v/>
      </c>
    </row>
    <row r="993" spans="1:23" ht="13" x14ac:dyDescent="0.15">
      <c r="A993">
        <f t="shared" si="30"/>
        <v>3</v>
      </c>
      <c r="B993">
        <f t="shared" si="31"/>
        <v>1953</v>
      </c>
      <c r="C993" s="149">
        <f t="shared" si="706"/>
        <v>19479</v>
      </c>
      <c r="D993" s="146">
        <f t="shared" si="9"/>
        <v>1953.1666666665919</v>
      </c>
      <c r="E993" s="147">
        <f ca="1">('StockBond Returns'!AA992+'StockBond Returns'!AC992-'Parameters &amp; Main Results'!$B$39)/'StockBond Returns'!AB992*12</f>
        <v>6.9101905076934811E-2</v>
      </c>
      <c r="F993" s="70">
        <f ca="1">'StockBond Returns'!AA992+'StockBond Returns'!AC992-'StockBond Returns'!AB992*'Distribution of Final Value'!$B$7</f>
        <v>8.2734816900954051</v>
      </c>
      <c r="G993" s="17">
        <f>1/'StockBond Returns'!M991</f>
        <v>7.755451606876565E-2</v>
      </c>
      <c r="H993">
        <f t="shared" si="4"/>
        <v>1</v>
      </c>
      <c r="I993" s="64">
        <f t="shared" si="5"/>
        <v>0</v>
      </c>
      <c r="J993">
        <f t="shared" si="6"/>
        <v>0</v>
      </c>
      <c r="K993" s="17">
        <f t="shared" ref="K993:M993" ca="1" si="1981">IF(H993=1,$E993,"")</f>
        <v>6.9101905076934811E-2</v>
      </c>
      <c r="L993" t="str">
        <f t="shared" si="1981"/>
        <v/>
      </c>
      <c r="M993" t="str">
        <f t="shared" si="1981"/>
        <v/>
      </c>
      <c r="N993" s="148">
        <f>IF('StockBond Returns'!AD991=0,1,0)</f>
        <v>0</v>
      </c>
      <c r="O993">
        <f>IF( AND('StockBond Returns'!$AD991&lt;0,'StockBond Returns'!$AD991&gt;=-0.1),1,0)</f>
        <v>1</v>
      </c>
      <c r="P993">
        <f>IF( AND('StockBond Returns'!$AD991&lt;-0.1,'StockBond Returns'!$AD991&gt;=-0.2),1,0)</f>
        <v>0</v>
      </c>
      <c r="Q993">
        <f>IF( AND('StockBond Returns'!$AD991&lt;-0.2,'StockBond Returns'!$AD991&gt;=-0.3),1,0)</f>
        <v>0</v>
      </c>
      <c r="R993">
        <f>IF('StockBond Returns'!AD991&lt;-0.3,1,0)</f>
        <v>0</v>
      </c>
      <c r="S993" t="str">
        <f t="shared" ref="S993:W993" si="1982">IF(N993=1,$E993,"")</f>
        <v/>
      </c>
      <c r="T993" s="17">
        <f t="shared" ca="1" si="1982"/>
        <v>6.9101905076934811E-2</v>
      </c>
      <c r="U993" t="str">
        <f t="shared" si="1982"/>
        <v/>
      </c>
      <c r="V993" t="str">
        <f t="shared" si="1982"/>
        <v/>
      </c>
      <c r="W993" t="str">
        <f t="shared" si="1982"/>
        <v/>
      </c>
    </row>
    <row r="994" spans="1:23" ht="13" x14ac:dyDescent="0.15">
      <c r="A994">
        <f t="shared" si="30"/>
        <v>4</v>
      </c>
      <c r="B994">
        <f t="shared" si="31"/>
        <v>1953</v>
      </c>
      <c r="C994" s="149">
        <f t="shared" si="706"/>
        <v>19510</v>
      </c>
      <c r="D994" s="146">
        <f t="shared" si="9"/>
        <v>1953.2499999999252</v>
      </c>
      <c r="E994" s="147">
        <f ca="1">('StockBond Returns'!AA993+'StockBond Returns'!AC993-'Parameters &amp; Main Results'!$B$39)/'StockBond Returns'!AB993*12</f>
        <v>7.0652310692124048E-2</v>
      </c>
      <c r="F994" s="70">
        <f ca="1">'StockBond Returns'!AA993+'StockBond Returns'!AC993-'StockBond Returns'!AB993*'Distribution of Final Value'!$B$7</f>
        <v>9.0162417421966747</v>
      </c>
      <c r="G994" s="17">
        <f>1/'StockBond Returns'!M992</f>
        <v>8.0069605725315018E-2</v>
      </c>
      <c r="H994">
        <f t="shared" si="4"/>
        <v>1</v>
      </c>
      <c r="I994" s="64">
        <f t="shared" si="5"/>
        <v>0</v>
      </c>
      <c r="J994">
        <f t="shared" si="6"/>
        <v>0</v>
      </c>
      <c r="K994" s="17">
        <f t="shared" ref="K994:M994" ca="1" si="1983">IF(H994=1,$E994,"")</f>
        <v>7.0652310692124048E-2</v>
      </c>
      <c r="L994" t="str">
        <f t="shared" si="1983"/>
        <v/>
      </c>
      <c r="M994" t="str">
        <f t="shared" si="1983"/>
        <v/>
      </c>
      <c r="N994" s="148">
        <f>IF('StockBond Returns'!AD992=0,1,0)</f>
        <v>0</v>
      </c>
      <c r="O994">
        <f>IF( AND('StockBond Returns'!$AD992&lt;0,'StockBond Returns'!$AD992&gt;=-0.1),1,0)</f>
        <v>1</v>
      </c>
      <c r="P994">
        <f>IF( AND('StockBond Returns'!$AD992&lt;-0.1,'StockBond Returns'!$AD992&gt;=-0.2),1,0)</f>
        <v>0</v>
      </c>
      <c r="Q994">
        <f>IF( AND('StockBond Returns'!$AD992&lt;-0.2,'StockBond Returns'!$AD992&gt;=-0.3),1,0)</f>
        <v>0</v>
      </c>
      <c r="R994">
        <f>IF('StockBond Returns'!AD992&lt;-0.3,1,0)</f>
        <v>0</v>
      </c>
      <c r="S994" t="str">
        <f t="shared" ref="S994:W994" si="1984">IF(N994=1,$E994,"")</f>
        <v/>
      </c>
      <c r="T994" s="17">
        <f t="shared" ca="1" si="1984"/>
        <v>7.0652310692124048E-2</v>
      </c>
      <c r="U994" t="str">
        <f t="shared" si="1984"/>
        <v/>
      </c>
      <c r="V994" t="str">
        <f t="shared" si="1984"/>
        <v/>
      </c>
      <c r="W994" t="str">
        <f t="shared" si="1984"/>
        <v/>
      </c>
    </row>
    <row r="995" spans="1:23" ht="13" x14ac:dyDescent="0.15">
      <c r="A995">
        <f t="shared" si="30"/>
        <v>5</v>
      </c>
      <c r="B995">
        <f t="shared" si="31"/>
        <v>1953</v>
      </c>
      <c r="C995" s="149">
        <f t="shared" si="706"/>
        <v>19540</v>
      </c>
      <c r="D995" s="146">
        <f t="shared" si="9"/>
        <v>1953.3333333332585</v>
      </c>
      <c r="E995" s="147">
        <f ca="1">('StockBond Returns'!AA994+'StockBond Returns'!AC994-'Parameters &amp; Main Results'!$B$39)/'StockBond Returns'!AB994*12</f>
        <v>7.2459999442019113E-2</v>
      </c>
      <c r="F995" s="70">
        <f ca="1">'StockBond Returns'!AA994+'StockBond Returns'!AC994-'StockBond Returns'!AB994*'Distribution of Final Value'!$B$7</f>
        <v>9.5785318494272946</v>
      </c>
      <c r="G995" s="17">
        <f>1/'StockBond Returns'!M993</f>
        <v>8.247749087208206E-2</v>
      </c>
      <c r="H995">
        <f t="shared" si="4"/>
        <v>1</v>
      </c>
      <c r="I995" s="64">
        <f t="shared" si="5"/>
        <v>0</v>
      </c>
      <c r="J995">
        <f t="shared" si="6"/>
        <v>0</v>
      </c>
      <c r="K995" s="17">
        <f t="shared" ref="K995:M995" ca="1" si="1985">IF(H995=1,$E995,"")</f>
        <v>7.2459999442019113E-2</v>
      </c>
      <c r="L995" t="str">
        <f t="shared" si="1985"/>
        <v/>
      </c>
      <c r="M995" t="str">
        <f t="shared" si="1985"/>
        <v/>
      </c>
      <c r="N995" s="148">
        <f>IF('StockBond Returns'!AD993=0,1,0)</f>
        <v>0</v>
      </c>
      <c r="O995">
        <f>IF( AND('StockBond Returns'!$AD993&lt;0,'StockBond Returns'!$AD993&gt;=-0.1),1,0)</f>
        <v>1</v>
      </c>
      <c r="P995">
        <f>IF( AND('StockBond Returns'!$AD993&lt;-0.1,'StockBond Returns'!$AD993&gt;=-0.2),1,0)</f>
        <v>0</v>
      </c>
      <c r="Q995">
        <f>IF( AND('StockBond Returns'!$AD993&lt;-0.2,'StockBond Returns'!$AD993&gt;=-0.3),1,0)</f>
        <v>0</v>
      </c>
      <c r="R995">
        <f>IF('StockBond Returns'!AD993&lt;-0.3,1,0)</f>
        <v>0</v>
      </c>
      <c r="S995" t="str">
        <f t="shared" ref="S995:W995" si="1986">IF(N995=1,$E995,"")</f>
        <v/>
      </c>
      <c r="T995" s="17">
        <f t="shared" ca="1" si="1986"/>
        <v>7.2459999442019113E-2</v>
      </c>
      <c r="U995" t="str">
        <f t="shared" si="1986"/>
        <v/>
      </c>
      <c r="V995" t="str">
        <f t="shared" si="1986"/>
        <v/>
      </c>
      <c r="W995" t="str">
        <f t="shared" si="1986"/>
        <v/>
      </c>
    </row>
    <row r="996" spans="1:23" ht="13" x14ac:dyDescent="0.15">
      <c r="A996">
        <f t="shared" si="30"/>
        <v>6</v>
      </c>
      <c r="B996">
        <f t="shared" si="31"/>
        <v>1953</v>
      </c>
      <c r="C996" s="149">
        <f t="shared" si="706"/>
        <v>19571</v>
      </c>
      <c r="D996" s="146">
        <f t="shared" si="9"/>
        <v>1953.4166666665917</v>
      </c>
      <c r="E996" s="147">
        <f ca="1">('StockBond Returns'!AA995+'StockBond Returns'!AC995-'Parameters &amp; Main Results'!$B$39)/'StockBond Returns'!AB995*12</f>
        <v>7.3044270161132366E-2</v>
      </c>
      <c r="F996" s="70">
        <f ca="1">'StockBond Returns'!AA995+'StockBond Returns'!AC995-'StockBond Returns'!AB995*'Distribution of Final Value'!$B$7</f>
        <v>9.5452105204063873</v>
      </c>
      <c r="G996" s="17">
        <f>1/'StockBond Returns'!M994</f>
        <v>8.4712065759692812E-2</v>
      </c>
      <c r="H996">
        <f t="shared" si="4"/>
        <v>1</v>
      </c>
      <c r="I996" s="64">
        <f t="shared" si="5"/>
        <v>0</v>
      </c>
      <c r="J996">
        <f t="shared" si="6"/>
        <v>0</v>
      </c>
      <c r="K996" s="17">
        <f t="shared" ref="K996:M996" ca="1" si="1987">IF(H996=1,$E996,"")</f>
        <v>7.3044270161132366E-2</v>
      </c>
      <c r="L996" t="str">
        <f t="shared" si="1987"/>
        <v/>
      </c>
      <c r="M996" t="str">
        <f t="shared" si="1987"/>
        <v/>
      </c>
      <c r="N996" s="148">
        <f>IF('StockBond Returns'!AD994=0,1,0)</f>
        <v>0</v>
      </c>
      <c r="O996">
        <f>IF( AND('StockBond Returns'!$AD994&lt;0,'StockBond Returns'!$AD994&gt;=-0.1),1,0)</f>
        <v>1</v>
      </c>
      <c r="P996">
        <f>IF( AND('StockBond Returns'!$AD994&lt;-0.1,'StockBond Returns'!$AD994&gt;=-0.2),1,0)</f>
        <v>0</v>
      </c>
      <c r="Q996">
        <f>IF( AND('StockBond Returns'!$AD994&lt;-0.2,'StockBond Returns'!$AD994&gt;=-0.3),1,0)</f>
        <v>0</v>
      </c>
      <c r="R996">
        <f>IF('StockBond Returns'!AD994&lt;-0.3,1,0)</f>
        <v>0</v>
      </c>
      <c r="S996" t="str">
        <f t="shared" ref="S996:W996" si="1988">IF(N996=1,$E996,"")</f>
        <v/>
      </c>
      <c r="T996" s="17">
        <f t="shared" ca="1" si="1988"/>
        <v>7.3044270161132366E-2</v>
      </c>
      <c r="U996" t="str">
        <f t="shared" si="1988"/>
        <v/>
      </c>
      <c r="V996" t="str">
        <f t="shared" si="1988"/>
        <v/>
      </c>
      <c r="W996" t="str">
        <f t="shared" si="1988"/>
        <v/>
      </c>
    </row>
    <row r="997" spans="1:23" ht="13" x14ac:dyDescent="0.15">
      <c r="A997">
        <f t="shared" si="30"/>
        <v>7</v>
      </c>
      <c r="B997">
        <f t="shared" si="31"/>
        <v>1953</v>
      </c>
      <c r="C997" s="149">
        <f t="shared" si="706"/>
        <v>19602</v>
      </c>
      <c r="D997" s="146">
        <f t="shared" si="9"/>
        <v>1953.499999999925</v>
      </c>
      <c r="E997" s="147">
        <f ca="1">('StockBond Returns'!AA996+'StockBond Returns'!AC996-'Parameters &amp; Main Results'!$B$39)/'StockBond Returns'!AB996*12</f>
        <v>7.4352089169141544E-2</v>
      </c>
      <c r="F997" s="70">
        <f ca="1">'StockBond Returns'!AA996+'StockBond Returns'!AC996-'StockBond Returns'!AB996*'Distribution of Final Value'!$B$7</f>
        <v>10.184189512313305</v>
      </c>
      <c r="G997" s="17">
        <f>1/'StockBond Returns'!M995</f>
        <v>8.5348798480994859E-2</v>
      </c>
      <c r="H997">
        <f t="shared" si="4"/>
        <v>1</v>
      </c>
      <c r="I997" s="64">
        <f t="shared" si="5"/>
        <v>0</v>
      </c>
      <c r="J997">
        <f t="shared" si="6"/>
        <v>0</v>
      </c>
      <c r="K997" s="17">
        <f t="shared" ref="K997:M997" ca="1" si="1989">IF(H997=1,$E997,"")</f>
        <v>7.4352089169141544E-2</v>
      </c>
      <c r="L997" t="str">
        <f t="shared" si="1989"/>
        <v/>
      </c>
      <c r="M997" t="str">
        <f t="shared" si="1989"/>
        <v/>
      </c>
      <c r="N997" s="148">
        <f>IF('StockBond Returns'!AD995=0,1,0)</f>
        <v>0</v>
      </c>
      <c r="O997">
        <f>IF( AND('StockBond Returns'!$AD995&lt;0,'StockBond Returns'!$AD995&gt;=-0.1),1,0)</f>
        <v>1</v>
      </c>
      <c r="P997">
        <f>IF( AND('StockBond Returns'!$AD995&lt;-0.1,'StockBond Returns'!$AD995&gt;=-0.2),1,0)</f>
        <v>0</v>
      </c>
      <c r="Q997">
        <f>IF( AND('StockBond Returns'!$AD995&lt;-0.2,'StockBond Returns'!$AD995&gt;=-0.3),1,0)</f>
        <v>0</v>
      </c>
      <c r="R997">
        <f>IF('StockBond Returns'!AD995&lt;-0.3,1,0)</f>
        <v>0</v>
      </c>
      <c r="S997" t="str">
        <f t="shared" ref="S997:W997" si="1990">IF(N997=1,$E997,"")</f>
        <v/>
      </c>
      <c r="T997" s="17">
        <f t="shared" ca="1" si="1990"/>
        <v>7.4352089169141544E-2</v>
      </c>
      <c r="U997" t="str">
        <f t="shared" si="1990"/>
        <v/>
      </c>
      <c r="V997" t="str">
        <f t="shared" si="1990"/>
        <v/>
      </c>
      <c r="W997" t="str">
        <f t="shared" si="1990"/>
        <v/>
      </c>
    </row>
    <row r="998" spans="1:23" ht="13" x14ac:dyDescent="0.15">
      <c r="A998">
        <f t="shared" si="30"/>
        <v>8</v>
      </c>
      <c r="B998">
        <f t="shared" si="31"/>
        <v>1953</v>
      </c>
      <c r="C998" s="149">
        <f t="shared" si="706"/>
        <v>19632</v>
      </c>
      <c r="D998" s="146">
        <f t="shared" si="9"/>
        <v>1953.5833333332582</v>
      </c>
      <c r="E998" s="147">
        <f ca="1">('StockBond Returns'!AA997+'StockBond Returns'!AC997-'Parameters &amp; Main Results'!$B$39)/'StockBond Returns'!AB997*12</f>
        <v>7.2920105792041931E-2</v>
      </c>
      <c r="F998" s="70">
        <f ca="1">'StockBond Returns'!AA997+'StockBond Returns'!AC997-'StockBond Returns'!AB997*'Distribution of Final Value'!$B$7</f>
        <v>9.5901928784292068</v>
      </c>
      <c r="G998" s="17">
        <f>1/'StockBond Returns'!M996</f>
        <v>8.3523174409295839E-2</v>
      </c>
      <c r="H998">
        <f t="shared" si="4"/>
        <v>1</v>
      </c>
      <c r="I998" s="64">
        <f t="shared" si="5"/>
        <v>0</v>
      </c>
      <c r="J998">
        <f t="shared" si="6"/>
        <v>0</v>
      </c>
      <c r="K998" s="17">
        <f t="shared" ref="K998:M998" ca="1" si="1991">IF(H998=1,$E998,"")</f>
        <v>7.2920105792041931E-2</v>
      </c>
      <c r="L998" t="str">
        <f t="shared" si="1991"/>
        <v/>
      </c>
      <c r="M998" t="str">
        <f t="shared" si="1991"/>
        <v/>
      </c>
      <c r="N998" s="148">
        <f>IF('StockBond Returns'!AD996=0,1,0)</f>
        <v>0</v>
      </c>
      <c r="O998">
        <f>IF( AND('StockBond Returns'!$AD996&lt;0,'StockBond Returns'!$AD996&gt;=-0.1),1,0)</f>
        <v>1</v>
      </c>
      <c r="P998">
        <f>IF( AND('StockBond Returns'!$AD996&lt;-0.1,'StockBond Returns'!$AD996&gt;=-0.2),1,0)</f>
        <v>0</v>
      </c>
      <c r="Q998">
        <f>IF( AND('StockBond Returns'!$AD996&lt;-0.2,'StockBond Returns'!$AD996&gt;=-0.3),1,0)</f>
        <v>0</v>
      </c>
      <c r="R998">
        <f>IF('StockBond Returns'!AD996&lt;-0.3,1,0)</f>
        <v>0</v>
      </c>
      <c r="S998" t="str">
        <f t="shared" ref="S998:W998" si="1992">IF(N998=1,$E998,"")</f>
        <v/>
      </c>
      <c r="T998" s="17">
        <f t="shared" ca="1" si="1992"/>
        <v>7.2920105792041931E-2</v>
      </c>
      <c r="U998" t="str">
        <f t="shared" si="1992"/>
        <v/>
      </c>
      <c r="V998" t="str">
        <f t="shared" si="1992"/>
        <v/>
      </c>
      <c r="W998" t="str">
        <f t="shared" si="1992"/>
        <v/>
      </c>
    </row>
    <row r="999" spans="1:23" ht="13" x14ac:dyDescent="0.15">
      <c r="A999">
        <f t="shared" si="30"/>
        <v>9</v>
      </c>
      <c r="B999">
        <f t="shared" si="31"/>
        <v>1953</v>
      </c>
      <c r="C999" s="149">
        <f t="shared" si="706"/>
        <v>19663</v>
      </c>
      <c r="D999" s="146">
        <f t="shared" si="9"/>
        <v>1953.6666666665915</v>
      </c>
      <c r="E999" s="147">
        <f ca="1">('StockBond Returns'!AA998+'StockBond Returns'!AC998-'Parameters &amp; Main Results'!$B$39)/'StockBond Returns'!AB998*12</f>
        <v>7.6556479226362162E-2</v>
      </c>
      <c r="F999" s="70">
        <f ca="1">'StockBond Returns'!AA998+'StockBond Returns'!AC998-'StockBond Returns'!AB998*'Distribution of Final Value'!$B$7</f>
        <v>9.4807220502746574</v>
      </c>
      <c r="G999" s="17">
        <f>1/'StockBond Returns'!M997</f>
        <v>8.9276701563557423E-2</v>
      </c>
      <c r="H999">
        <f t="shared" si="4"/>
        <v>1</v>
      </c>
      <c r="I999" s="64">
        <f t="shared" si="5"/>
        <v>0</v>
      </c>
      <c r="J999">
        <f t="shared" si="6"/>
        <v>0</v>
      </c>
      <c r="K999" s="17">
        <f t="shared" ref="K999:M999" ca="1" si="1993">IF(H999=1,$E999,"")</f>
        <v>7.6556479226362162E-2</v>
      </c>
      <c r="L999" t="str">
        <f t="shared" si="1993"/>
        <v/>
      </c>
      <c r="M999" t="str">
        <f t="shared" si="1993"/>
        <v/>
      </c>
      <c r="N999" s="148">
        <f>IF('StockBond Returns'!AD997=0,1,0)</f>
        <v>0</v>
      </c>
      <c r="O999">
        <f>IF( AND('StockBond Returns'!$AD997&lt;0,'StockBond Returns'!$AD997&gt;=-0.1),1,0)</f>
        <v>1</v>
      </c>
      <c r="P999">
        <f>IF( AND('StockBond Returns'!$AD997&lt;-0.1,'StockBond Returns'!$AD997&gt;=-0.2),1,0)</f>
        <v>0</v>
      </c>
      <c r="Q999">
        <f>IF( AND('StockBond Returns'!$AD997&lt;-0.2,'StockBond Returns'!$AD997&gt;=-0.3),1,0)</f>
        <v>0</v>
      </c>
      <c r="R999">
        <f>IF('StockBond Returns'!AD997&lt;-0.3,1,0)</f>
        <v>0</v>
      </c>
      <c r="S999" t="str">
        <f t="shared" ref="S999:W999" si="1994">IF(N999=1,$E999,"")</f>
        <v/>
      </c>
      <c r="T999" s="17">
        <f t="shared" ca="1" si="1994"/>
        <v>7.6556479226362162E-2</v>
      </c>
      <c r="U999" t="str">
        <f t="shared" si="1994"/>
        <v/>
      </c>
      <c r="V999" t="str">
        <f t="shared" si="1994"/>
        <v/>
      </c>
      <c r="W999" t="str">
        <f t="shared" si="1994"/>
        <v/>
      </c>
    </row>
    <row r="1000" spans="1:23" ht="13" x14ac:dyDescent="0.15">
      <c r="A1000">
        <f t="shared" si="30"/>
        <v>10</v>
      </c>
      <c r="B1000">
        <f t="shared" si="31"/>
        <v>1953</v>
      </c>
      <c r="C1000" s="149">
        <f t="shared" si="706"/>
        <v>19693</v>
      </c>
      <c r="D1000" s="146">
        <f t="shared" si="9"/>
        <v>1953.7499999999247</v>
      </c>
      <c r="E1000" s="147">
        <f ca="1">('StockBond Returns'!AA999+'StockBond Returns'!AC999-'Parameters &amp; Main Results'!$B$39)/'StockBond Returns'!AB999*12</f>
        <v>7.6643210806143697E-2</v>
      </c>
      <c r="F1000" s="70">
        <f ca="1">'StockBond Returns'!AA999+'StockBond Returns'!AC999-'StockBond Returns'!AB999*'Distribution of Final Value'!$B$7</f>
        <v>10.025728588812687</v>
      </c>
      <c r="G1000" s="17">
        <f>1/'StockBond Returns'!M998</f>
        <v>8.9464280516411018E-2</v>
      </c>
      <c r="H1000">
        <f t="shared" si="4"/>
        <v>1</v>
      </c>
      <c r="I1000" s="64">
        <f t="shared" si="5"/>
        <v>0</v>
      </c>
      <c r="J1000">
        <f t="shared" si="6"/>
        <v>0</v>
      </c>
      <c r="K1000" s="17">
        <f t="shared" ref="K1000:M1000" ca="1" si="1995">IF(H1000=1,$E1000,"")</f>
        <v>7.6643210806143697E-2</v>
      </c>
      <c r="L1000" t="str">
        <f t="shared" si="1995"/>
        <v/>
      </c>
      <c r="M1000" t="str">
        <f t="shared" si="1995"/>
        <v/>
      </c>
      <c r="N1000" s="148">
        <f>IF('StockBond Returns'!AD998=0,1,0)</f>
        <v>0</v>
      </c>
      <c r="O1000">
        <f>IF( AND('StockBond Returns'!$AD998&lt;0,'StockBond Returns'!$AD998&gt;=-0.1),1,0)</f>
        <v>1</v>
      </c>
      <c r="P1000">
        <f>IF( AND('StockBond Returns'!$AD998&lt;-0.1,'StockBond Returns'!$AD998&gt;=-0.2),1,0)</f>
        <v>0</v>
      </c>
      <c r="Q1000">
        <f>IF( AND('StockBond Returns'!$AD998&lt;-0.2,'StockBond Returns'!$AD998&gt;=-0.3),1,0)</f>
        <v>0</v>
      </c>
      <c r="R1000">
        <f>IF('StockBond Returns'!AD998&lt;-0.3,1,0)</f>
        <v>0</v>
      </c>
      <c r="S1000" t="str">
        <f t="shared" ref="S1000:W1000" si="1996">IF(N1000=1,$E1000,"")</f>
        <v/>
      </c>
      <c r="T1000" s="17">
        <f t="shared" ca="1" si="1996"/>
        <v>7.6643210806143697E-2</v>
      </c>
      <c r="U1000" t="str">
        <f t="shared" si="1996"/>
        <v/>
      </c>
      <c r="V1000" t="str">
        <f t="shared" si="1996"/>
        <v/>
      </c>
      <c r="W1000" t="str">
        <f t="shared" si="1996"/>
        <v/>
      </c>
    </row>
    <row r="1001" spans="1:23" ht="13" x14ac:dyDescent="0.15">
      <c r="A1001">
        <f t="shared" si="30"/>
        <v>11</v>
      </c>
      <c r="B1001">
        <f t="shared" si="31"/>
        <v>1953</v>
      </c>
      <c r="C1001" s="149">
        <f t="shared" si="706"/>
        <v>19724</v>
      </c>
      <c r="D1001" s="146">
        <f t="shared" si="9"/>
        <v>1953.833333333258</v>
      </c>
      <c r="E1001" s="147">
        <f ca="1">('StockBond Returns'!AA1000+'StockBond Returns'!AC1000-'Parameters &amp; Main Results'!$B$39)/'StockBond Returns'!AB1000*12</f>
        <v>7.3853500874659167E-2</v>
      </c>
      <c r="F1001" s="70">
        <f ca="1">'StockBond Returns'!AA1000+'StockBond Returns'!AC1000-'StockBond Returns'!AB1000*'Distribution of Final Value'!$B$7</f>
        <v>9.8088088012045507</v>
      </c>
      <c r="G1001" s="17">
        <f>1/'StockBond Returns'!M999</f>
        <v>8.5325230940416816E-2</v>
      </c>
      <c r="H1001">
        <f t="shared" si="4"/>
        <v>1</v>
      </c>
      <c r="I1001" s="64">
        <f t="shared" si="5"/>
        <v>0</v>
      </c>
      <c r="J1001">
        <f t="shared" si="6"/>
        <v>0</v>
      </c>
      <c r="K1001" s="17">
        <f t="shared" ref="K1001:M1001" ca="1" si="1997">IF(H1001=1,$E1001,"")</f>
        <v>7.3853500874659167E-2</v>
      </c>
      <c r="L1001" t="str">
        <f t="shared" si="1997"/>
        <v/>
      </c>
      <c r="M1001" t="str">
        <f t="shared" si="1997"/>
        <v/>
      </c>
      <c r="N1001" s="148">
        <f>IF('StockBond Returns'!AD999=0,1,0)</f>
        <v>0</v>
      </c>
      <c r="O1001">
        <f>IF( AND('StockBond Returns'!$AD999&lt;0,'StockBond Returns'!$AD999&gt;=-0.1),1,0)</f>
        <v>1</v>
      </c>
      <c r="P1001">
        <f>IF( AND('StockBond Returns'!$AD999&lt;-0.1,'StockBond Returns'!$AD999&gt;=-0.2),1,0)</f>
        <v>0</v>
      </c>
      <c r="Q1001">
        <f>IF( AND('StockBond Returns'!$AD999&lt;-0.2,'StockBond Returns'!$AD999&gt;=-0.3),1,0)</f>
        <v>0</v>
      </c>
      <c r="R1001">
        <f>IF('StockBond Returns'!AD999&lt;-0.3,1,0)</f>
        <v>0</v>
      </c>
      <c r="S1001" t="str">
        <f t="shared" ref="S1001:W1001" si="1998">IF(N1001=1,$E1001,"")</f>
        <v/>
      </c>
      <c r="T1001" s="17">
        <f t="shared" ca="1" si="1998"/>
        <v>7.3853500874659167E-2</v>
      </c>
      <c r="U1001" t="str">
        <f t="shared" si="1998"/>
        <v/>
      </c>
      <c r="V1001" t="str">
        <f t="shared" si="1998"/>
        <v/>
      </c>
      <c r="W1001" t="str">
        <f t="shared" si="1998"/>
        <v/>
      </c>
    </row>
    <row r="1002" spans="1:23" ht="13" x14ac:dyDescent="0.15">
      <c r="A1002">
        <f t="shared" si="30"/>
        <v>12</v>
      </c>
      <c r="B1002">
        <f t="shared" si="31"/>
        <v>1953</v>
      </c>
      <c r="C1002" s="149">
        <f t="shared" si="706"/>
        <v>19755</v>
      </c>
      <c r="D1002" s="146">
        <f t="shared" si="9"/>
        <v>1953.9166666665913</v>
      </c>
      <c r="E1002" s="147">
        <f ca="1">('StockBond Returns'!AA1001+'StockBond Returns'!AC1001-'Parameters &amp; Main Results'!$B$39)/'StockBond Returns'!AB1001*12</f>
        <v>7.3260172404361251E-2</v>
      </c>
      <c r="F1002" s="70">
        <f ca="1">'StockBond Returns'!AA1001+'StockBond Returns'!AC1001-'StockBond Returns'!AB1001*'Distribution of Final Value'!$B$7</f>
        <v>9.9119882297169415</v>
      </c>
      <c r="G1002" s="17">
        <f>1/'StockBond Returns'!M1000</f>
        <v>8.4978806357926318E-2</v>
      </c>
      <c r="H1002">
        <f t="shared" si="4"/>
        <v>1</v>
      </c>
      <c r="I1002" s="64">
        <f t="shared" si="5"/>
        <v>0</v>
      </c>
      <c r="J1002">
        <f t="shared" si="6"/>
        <v>0</v>
      </c>
      <c r="K1002" s="17">
        <f t="shared" ref="K1002:M1002" ca="1" si="1999">IF(H1002=1,$E1002,"")</f>
        <v>7.3260172404361251E-2</v>
      </c>
      <c r="L1002" t="str">
        <f t="shared" si="1999"/>
        <v/>
      </c>
      <c r="M1002" t="str">
        <f t="shared" si="1999"/>
        <v/>
      </c>
      <c r="N1002" s="148">
        <f>IF('StockBond Returns'!AD1000=0,1,0)</f>
        <v>0</v>
      </c>
      <c r="O1002">
        <f>IF( AND('StockBond Returns'!$AD1000&lt;0,'StockBond Returns'!$AD1000&gt;=-0.1),1,0)</f>
        <v>1</v>
      </c>
      <c r="P1002">
        <f>IF( AND('StockBond Returns'!$AD1000&lt;-0.1,'StockBond Returns'!$AD1000&gt;=-0.2),1,0)</f>
        <v>0</v>
      </c>
      <c r="Q1002">
        <f>IF( AND('StockBond Returns'!$AD1000&lt;-0.2,'StockBond Returns'!$AD1000&gt;=-0.3),1,0)</f>
        <v>0</v>
      </c>
      <c r="R1002">
        <f>IF('StockBond Returns'!AD1000&lt;-0.3,1,0)</f>
        <v>0</v>
      </c>
      <c r="S1002" t="str">
        <f t="shared" ref="S1002:W1002" si="2000">IF(N1002=1,$E1002,"")</f>
        <v/>
      </c>
      <c r="T1002" s="17">
        <f t="shared" ca="1" si="2000"/>
        <v>7.3260172404361251E-2</v>
      </c>
      <c r="U1002" t="str">
        <f t="shared" si="2000"/>
        <v/>
      </c>
      <c r="V1002" t="str">
        <f t="shared" si="2000"/>
        <v/>
      </c>
      <c r="W1002" t="str">
        <f t="shared" si="2000"/>
        <v/>
      </c>
    </row>
    <row r="1003" spans="1:23" ht="13" x14ac:dyDescent="0.15">
      <c r="A1003">
        <f t="shared" si="30"/>
        <v>1</v>
      </c>
      <c r="B1003">
        <f t="shared" si="31"/>
        <v>1954</v>
      </c>
      <c r="C1003" s="149">
        <f t="shared" si="706"/>
        <v>19783</v>
      </c>
      <c r="D1003" s="146">
        <f t="shared" si="9"/>
        <v>1953.9999999999245</v>
      </c>
      <c r="E1003" s="147">
        <f ca="1">('StockBond Returns'!AA1002+'StockBond Returns'!AC1002-'Parameters &amp; Main Results'!$B$39)/'StockBond Returns'!AB1002*12</f>
        <v>7.3220600185316856E-2</v>
      </c>
      <c r="F1003" s="70">
        <f ca="1">'StockBond Returns'!AA1002+'StockBond Returns'!AC1002-'StockBond Returns'!AB1002*'Distribution of Final Value'!$B$7</f>
        <v>10.256147961684244</v>
      </c>
      <c r="G1003" s="17">
        <f>1/'StockBond Returns'!M1001</f>
        <v>8.5142749874669021E-2</v>
      </c>
      <c r="H1003">
        <f t="shared" si="4"/>
        <v>1</v>
      </c>
      <c r="I1003" s="64">
        <f t="shared" si="5"/>
        <v>0</v>
      </c>
      <c r="J1003">
        <f t="shared" si="6"/>
        <v>0</v>
      </c>
      <c r="K1003" s="17">
        <f t="shared" ref="K1003:M1003" ca="1" si="2001">IF(H1003=1,$E1003,"")</f>
        <v>7.3220600185316856E-2</v>
      </c>
      <c r="L1003" t="str">
        <f t="shared" si="2001"/>
        <v/>
      </c>
      <c r="M1003" t="str">
        <f t="shared" si="2001"/>
        <v/>
      </c>
      <c r="N1003" s="148">
        <f>IF('StockBond Returns'!AD1001=0,1,0)</f>
        <v>0</v>
      </c>
      <c r="O1003">
        <f>IF( AND('StockBond Returns'!$AD1001&lt;0,'StockBond Returns'!$AD1001&gt;=-0.1),1,0)</f>
        <v>1</v>
      </c>
      <c r="P1003">
        <f>IF( AND('StockBond Returns'!$AD1001&lt;-0.1,'StockBond Returns'!$AD1001&gt;=-0.2),1,0)</f>
        <v>0</v>
      </c>
      <c r="Q1003">
        <f>IF( AND('StockBond Returns'!$AD1001&lt;-0.2,'StockBond Returns'!$AD1001&gt;=-0.3),1,0)</f>
        <v>0</v>
      </c>
      <c r="R1003">
        <f>IF('StockBond Returns'!AD1001&lt;-0.3,1,0)</f>
        <v>0</v>
      </c>
      <c r="S1003" t="str">
        <f t="shared" ref="S1003:W1003" si="2002">IF(N1003=1,$E1003,"")</f>
        <v/>
      </c>
      <c r="T1003" s="17">
        <f t="shared" ca="1" si="2002"/>
        <v>7.3220600185316856E-2</v>
      </c>
      <c r="U1003" t="str">
        <f t="shared" si="2002"/>
        <v/>
      </c>
      <c r="V1003" t="str">
        <f t="shared" si="2002"/>
        <v/>
      </c>
      <c r="W1003" t="str">
        <f t="shared" si="2002"/>
        <v/>
      </c>
    </row>
    <row r="1004" spans="1:23" ht="13" x14ac:dyDescent="0.15">
      <c r="A1004">
        <f t="shared" si="30"/>
        <v>2</v>
      </c>
      <c r="B1004">
        <f t="shared" si="31"/>
        <v>1954</v>
      </c>
      <c r="C1004" s="149">
        <f t="shared" si="706"/>
        <v>19814</v>
      </c>
      <c r="D1004" s="146">
        <f t="shared" si="9"/>
        <v>1954.0833333332578</v>
      </c>
      <c r="E1004" s="147">
        <f ca="1">('StockBond Returns'!AA1003+'StockBond Returns'!AC1003-'Parameters &amp; Main Results'!$B$39)/'StockBond Returns'!AB1003*12</f>
        <v>7.0721756022085858E-2</v>
      </c>
      <c r="F1004" s="70">
        <f ca="1">'StockBond Returns'!AA1003+'StockBond Returns'!AC1003-'StockBond Returns'!AB1003*'Distribution of Final Value'!$B$7</f>
        <v>9.6717502189904092</v>
      </c>
      <c r="G1004" s="17">
        <f>1/'StockBond Returns'!M1002</f>
        <v>8.161593452007114E-2</v>
      </c>
      <c r="H1004">
        <f t="shared" si="4"/>
        <v>1</v>
      </c>
      <c r="I1004" s="64">
        <f t="shared" si="5"/>
        <v>0</v>
      </c>
      <c r="J1004">
        <f t="shared" si="6"/>
        <v>0</v>
      </c>
      <c r="K1004" s="17">
        <f t="shared" ref="K1004:M1004" ca="1" si="2003">IF(H1004=1,$E1004,"")</f>
        <v>7.0721756022085858E-2</v>
      </c>
      <c r="L1004" t="str">
        <f t="shared" si="2003"/>
        <v/>
      </c>
      <c r="M1004" t="str">
        <f t="shared" si="2003"/>
        <v/>
      </c>
      <c r="N1004" s="148">
        <f>IF('StockBond Returns'!AD1002=0,1,0)</f>
        <v>1</v>
      </c>
      <c r="O1004">
        <f>IF( AND('StockBond Returns'!$AD1002&lt;0,'StockBond Returns'!$AD1002&gt;=-0.1),1,0)</f>
        <v>0</v>
      </c>
      <c r="P1004">
        <f>IF( AND('StockBond Returns'!$AD1002&lt;-0.1,'StockBond Returns'!$AD1002&gt;=-0.2),1,0)</f>
        <v>0</v>
      </c>
      <c r="Q1004">
        <f>IF( AND('StockBond Returns'!$AD1002&lt;-0.2,'StockBond Returns'!$AD1002&gt;=-0.3),1,0)</f>
        <v>0</v>
      </c>
      <c r="R1004">
        <f>IF('StockBond Returns'!AD1002&lt;-0.3,1,0)</f>
        <v>0</v>
      </c>
      <c r="S1004" s="17">
        <f t="shared" ref="S1004:W1004" ca="1" si="2004">IF(N1004=1,$E1004,"")</f>
        <v>7.0721756022085858E-2</v>
      </c>
      <c r="T1004" t="str">
        <f t="shared" si="2004"/>
        <v/>
      </c>
      <c r="U1004" t="str">
        <f t="shared" si="2004"/>
        <v/>
      </c>
      <c r="V1004" t="str">
        <f t="shared" si="2004"/>
        <v/>
      </c>
      <c r="W1004" t="str">
        <f t="shared" si="2004"/>
        <v/>
      </c>
    </row>
    <row r="1005" spans="1:23" ht="13" x14ac:dyDescent="0.15">
      <c r="A1005">
        <f t="shared" si="30"/>
        <v>3</v>
      </c>
      <c r="B1005">
        <f t="shared" si="31"/>
        <v>1954</v>
      </c>
      <c r="C1005" s="149">
        <f t="shared" si="706"/>
        <v>19844</v>
      </c>
      <c r="D1005" s="146">
        <f t="shared" si="9"/>
        <v>1954.166666666591</v>
      </c>
      <c r="E1005" s="147">
        <f ca="1">('StockBond Returns'!AA1004+'StockBond Returns'!AC1004-'Parameters &amp; Main Results'!$B$39)/'StockBond Returns'!AB1004*12</f>
        <v>7.0811218747070345E-2</v>
      </c>
      <c r="F1005" s="70">
        <f ca="1">'StockBond Returns'!AA1004+'StockBond Returns'!AC1004-'StockBond Returns'!AB1004*'Distribution of Final Value'!$B$7</f>
        <v>9.3646436768301342</v>
      </c>
      <c r="G1005" s="17">
        <f>1/'StockBond Returns'!M1003</f>
        <v>8.1148901867984902E-2</v>
      </c>
      <c r="H1005">
        <f t="shared" si="4"/>
        <v>1</v>
      </c>
      <c r="I1005" s="64">
        <f t="shared" si="5"/>
        <v>0</v>
      </c>
      <c r="J1005">
        <f t="shared" si="6"/>
        <v>0</v>
      </c>
      <c r="K1005" s="17">
        <f t="shared" ref="K1005:M1005" ca="1" si="2005">IF(H1005=1,$E1005,"")</f>
        <v>7.0811218747070345E-2</v>
      </c>
      <c r="L1005" t="str">
        <f t="shared" si="2005"/>
        <v/>
      </c>
      <c r="M1005" t="str">
        <f t="shared" si="2005"/>
        <v/>
      </c>
      <c r="N1005" s="148">
        <f>IF('StockBond Returns'!AD1003=0,1,0)</f>
        <v>1</v>
      </c>
      <c r="O1005">
        <f>IF( AND('StockBond Returns'!$AD1003&lt;0,'StockBond Returns'!$AD1003&gt;=-0.1),1,0)</f>
        <v>0</v>
      </c>
      <c r="P1005">
        <f>IF( AND('StockBond Returns'!$AD1003&lt;-0.1,'StockBond Returns'!$AD1003&gt;=-0.2),1,0)</f>
        <v>0</v>
      </c>
      <c r="Q1005">
        <f>IF( AND('StockBond Returns'!$AD1003&lt;-0.2,'StockBond Returns'!$AD1003&gt;=-0.3),1,0)</f>
        <v>0</v>
      </c>
      <c r="R1005">
        <f>IF('StockBond Returns'!AD1003&lt;-0.3,1,0)</f>
        <v>0</v>
      </c>
      <c r="S1005" s="17">
        <f t="shared" ref="S1005:W1005" ca="1" si="2006">IF(N1005=1,$E1005,"")</f>
        <v>7.0811218747070345E-2</v>
      </c>
      <c r="T1005" t="str">
        <f t="shared" si="2006"/>
        <v/>
      </c>
      <c r="U1005" t="str">
        <f t="shared" si="2006"/>
        <v/>
      </c>
      <c r="V1005" t="str">
        <f t="shared" si="2006"/>
        <v/>
      </c>
      <c r="W1005" t="str">
        <f t="shared" si="2006"/>
        <v/>
      </c>
    </row>
    <row r="1006" spans="1:23" ht="13" x14ac:dyDescent="0.15">
      <c r="A1006">
        <f t="shared" si="30"/>
        <v>4</v>
      </c>
      <c r="B1006">
        <f t="shared" si="31"/>
        <v>1954</v>
      </c>
      <c r="C1006" s="149">
        <f t="shared" si="706"/>
        <v>19875</v>
      </c>
      <c r="D1006" s="146">
        <f t="shared" si="9"/>
        <v>1954.2499999999243</v>
      </c>
      <c r="E1006" s="147">
        <f ca="1">('StockBond Returns'!AA1005+'StockBond Returns'!AC1005-'Parameters &amp; Main Results'!$B$39)/'StockBond Returns'!AB1005*12</f>
        <v>6.9116275479016082E-2</v>
      </c>
      <c r="F1006" s="70">
        <f ca="1">'StockBond Returns'!AA1005+'StockBond Returns'!AC1005-'StockBond Returns'!AB1005*'Distribution of Final Value'!$B$7</f>
        <v>9.0720214053954713</v>
      </c>
      <c r="G1006" s="17">
        <f>1/'StockBond Returns'!M1004</f>
        <v>7.9408809544404019E-2</v>
      </c>
      <c r="H1006">
        <f t="shared" si="4"/>
        <v>1</v>
      </c>
      <c r="I1006" s="64">
        <f t="shared" si="5"/>
        <v>0</v>
      </c>
      <c r="J1006">
        <f t="shared" si="6"/>
        <v>0</v>
      </c>
      <c r="K1006" s="17">
        <f t="shared" ref="K1006:M1006" ca="1" si="2007">IF(H1006=1,$E1006,"")</f>
        <v>6.9116275479016082E-2</v>
      </c>
      <c r="L1006" t="str">
        <f t="shared" si="2007"/>
        <v/>
      </c>
      <c r="M1006" t="str">
        <f t="shared" si="2007"/>
        <v/>
      </c>
      <c r="N1006" s="148">
        <f>IF('StockBond Returns'!AD1004=0,1,0)</f>
        <v>1</v>
      </c>
      <c r="O1006">
        <f>IF( AND('StockBond Returns'!$AD1004&lt;0,'StockBond Returns'!$AD1004&gt;=-0.1),1,0)</f>
        <v>0</v>
      </c>
      <c r="P1006">
        <f>IF( AND('StockBond Returns'!$AD1004&lt;-0.1,'StockBond Returns'!$AD1004&gt;=-0.2),1,0)</f>
        <v>0</v>
      </c>
      <c r="Q1006">
        <f>IF( AND('StockBond Returns'!$AD1004&lt;-0.2,'StockBond Returns'!$AD1004&gt;=-0.3),1,0)</f>
        <v>0</v>
      </c>
      <c r="R1006">
        <f>IF('StockBond Returns'!AD1004&lt;-0.3,1,0)</f>
        <v>0</v>
      </c>
      <c r="S1006" s="17">
        <f t="shared" ref="S1006:W1006" ca="1" si="2008">IF(N1006=1,$E1006,"")</f>
        <v>6.9116275479016082E-2</v>
      </c>
      <c r="T1006" t="str">
        <f t="shared" si="2008"/>
        <v/>
      </c>
      <c r="U1006" t="str">
        <f t="shared" si="2008"/>
        <v/>
      </c>
      <c r="V1006" t="str">
        <f t="shared" si="2008"/>
        <v/>
      </c>
      <c r="W1006" t="str">
        <f t="shared" si="2008"/>
        <v/>
      </c>
    </row>
    <row r="1007" spans="1:23" ht="13" x14ac:dyDescent="0.15">
      <c r="A1007">
        <f t="shared" si="30"/>
        <v>5</v>
      </c>
      <c r="B1007">
        <f t="shared" si="31"/>
        <v>1954</v>
      </c>
      <c r="C1007" s="149">
        <f t="shared" si="706"/>
        <v>19905</v>
      </c>
      <c r="D1007" s="146">
        <f t="shared" si="9"/>
        <v>1954.3333333332575</v>
      </c>
      <c r="E1007" s="147">
        <f ca="1">('StockBond Returns'!AA1006+'StockBond Returns'!AC1006-'Parameters &amp; Main Results'!$B$39)/'StockBond Returns'!AB1006*12</f>
        <v>6.6526540147312754E-2</v>
      </c>
      <c r="F1007" s="70">
        <f ca="1">'StockBond Returns'!AA1006+'StockBond Returns'!AC1006-'StockBond Returns'!AB1006*'Distribution of Final Value'!$B$7</f>
        <v>8.4046162934856063</v>
      </c>
      <c r="G1007" s="17">
        <f>1/'StockBond Returns'!M1005</f>
        <v>7.5745041100925697E-2</v>
      </c>
      <c r="H1007">
        <f t="shared" si="4"/>
        <v>1</v>
      </c>
      <c r="I1007" s="64">
        <f t="shared" si="5"/>
        <v>0</v>
      </c>
      <c r="J1007">
        <f t="shared" si="6"/>
        <v>0</v>
      </c>
      <c r="K1007" s="17">
        <f t="shared" ref="K1007:M1007" ca="1" si="2009">IF(H1007=1,$E1007,"")</f>
        <v>6.6526540147312754E-2</v>
      </c>
      <c r="L1007" t="str">
        <f t="shared" si="2009"/>
        <v/>
      </c>
      <c r="M1007" t="str">
        <f t="shared" si="2009"/>
        <v/>
      </c>
      <c r="N1007" s="148">
        <f>IF('StockBond Returns'!AD1005=0,1,0)</f>
        <v>1</v>
      </c>
      <c r="O1007">
        <f>IF( AND('StockBond Returns'!$AD1005&lt;0,'StockBond Returns'!$AD1005&gt;=-0.1),1,0)</f>
        <v>0</v>
      </c>
      <c r="P1007">
        <f>IF( AND('StockBond Returns'!$AD1005&lt;-0.1,'StockBond Returns'!$AD1005&gt;=-0.2),1,0)</f>
        <v>0</v>
      </c>
      <c r="Q1007">
        <f>IF( AND('StockBond Returns'!$AD1005&lt;-0.2,'StockBond Returns'!$AD1005&gt;=-0.3),1,0)</f>
        <v>0</v>
      </c>
      <c r="R1007">
        <f>IF('StockBond Returns'!AD1005&lt;-0.3,1,0)</f>
        <v>0</v>
      </c>
      <c r="S1007" s="17">
        <f t="shared" ref="S1007:W1007" ca="1" si="2010">IF(N1007=1,$E1007,"")</f>
        <v>6.6526540147312754E-2</v>
      </c>
      <c r="T1007" t="str">
        <f t="shared" si="2010"/>
        <v/>
      </c>
      <c r="U1007" t="str">
        <f t="shared" si="2010"/>
        <v/>
      </c>
      <c r="V1007" t="str">
        <f t="shared" si="2010"/>
        <v/>
      </c>
      <c r="W1007" t="str">
        <f t="shared" si="2010"/>
        <v/>
      </c>
    </row>
    <row r="1008" spans="1:23" ht="13" x14ac:dyDescent="0.15">
      <c r="A1008">
        <f t="shared" si="30"/>
        <v>6</v>
      </c>
      <c r="B1008">
        <f t="shared" si="31"/>
        <v>1954</v>
      </c>
      <c r="C1008" s="149">
        <f t="shared" si="706"/>
        <v>19936</v>
      </c>
      <c r="D1008" s="146">
        <f t="shared" si="9"/>
        <v>1954.4166666665908</v>
      </c>
      <c r="E1008" s="147">
        <f ca="1">('StockBond Returns'!AA1007+'StockBond Returns'!AC1007-'Parameters &amp; Main Results'!$B$39)/'StockBond Returns'!AB1007*12</f>
        <v>6.5298614907983235E-2</v>
      </c>
      <c r="F1008" s="70">
        <f ca="1">'StockBond Returns'!AA1007+'StockBond Returns'!AC1007-'StockBond Returns'!AB1007*'Distribution of Final Value'!$B$7</f>
        <v>7.7467364454592715</v>
      </c>
      <c r="G1008" s="17">
        <f>1/'StockBond Returns'!M1006</f>
        <v>7.3936151987897769E-2</v>
      </c>
      <c r="H1008">
        <f t="shared" si="4"/>
        <v>1</v>
      </c>
      <c r="I1008" s="64">
        <f t="shared" si="5"/>
        <v>0</v>
      </c>
      <c r="J1008">
        <f t="shared" si="6"/>
        <v>0</v>
      </c>
      <c r="K1008" s="17">
        <f t="shared" ref="K1008:M1008" ca="1" si="2011">IF(H1008=1,$E1008,"")</f>
        <v>6.5298614907983235E-2</v>
      </c>
      <c r="L1008" t="str">
        <f t="shared" si="2011"/>
        <v/>
      </c>
      <c r="M1008" t="str">
        <f t="shared" si="2011"/>
        <v/>
      </c>
      <c r="N1008" s="148">
        <f>IF('StockBond Returns'!AD1006=0,1,0)</f>
        <v>1</v>
      </c>
      <c r="O1008">
        <f>IF( AND('StockBond Returns'!$AD1006&lt;0,'StockBond Returns'!$AD1006&gt;=-0.1),1,0)</f>
        <v>0</v>
      </c>
      <c r="P1008">
        <f>IF( AND('StockBond Returns'!$AD1006&lt;-0.1,'StockBond Returns'!$AD1006&gt;=-0.2),1,0)</f>
        <v>0</v>
      </c>
      <c r="Q1008">
        <f>IF( AND('StockBond Returns'!$AD1006&lt;-0.2,'StockBond Returns'!$AD1006&gt;=-0.3),1,0)</f>
        <v>0</v>
      </c>
      <c r="R1008">
        <f>IF('StockBond Returns'!AD1006&lt;-0.3,1,0)</f>
        <v>0</v>
      </c>
      <c r="S1008" s="17">
        <f t="shared" ref="S1008:W1008" ca="1" si="2012">IF(N1008=1,$E1008,"")</f>
        <v>6.5298614907983235E-2</v>
      </c>
      <c r="T1008" t="str">
        <f t="shared" si="2012"/>
        <v/>
      </c>
      <c r="U1008" t="str">
        <f t="shared" si="2012"/>
        <v/>
      </c>
      <c r="V1008" t="str">
        <f t="shared" si="2012"/>
        <v/>
      </c>
      <c r="W1008" t="str">
        <f t="shared" si="2012"/>
        <v/>
      </c>
    </row>
    <row r="1009" spans="1:23" ht="13" x14ac:dyDescent="0.15">
      <c r="A1009">
        <f t="shared" si="30"/>
        <v>7</v>
      </c>
      <c r="B1009">
        <f t="shared" si="31"/>
        <v>1954</v>
      </c>
      <c r="C1009" s="149">
        <f t="shared" si="706"/>
        <v>19967</v>
      </c>
      <c r="D1009" s="146">
        <f t="shared" si="9"/>
        <v>1954.4999999999241</v>
      </c>
      <c r="E1009" s="147">
        <f ca="1">('StockBond Returns'!AA1008+'StockBond Returns'!AC1008-'Parameters &amp; Main Results'!$B$39)/'StockBond Returns'!AB1008*12</f>
        <v>6.5405692168028495E-2</v>
      </c>
      <c r="F1009" s="70">
        <f ca="1">'StockBond Returns'!AA1008+'StockBond Returns'!AC1008-'StockBond Returns'!AB1008*'Distribution of Final Value'!$B$7</f>
        <v>8.0706069944102037</v>
      </c>
      <c r="G1009" s="17">
        <f>1/'StockBond Returns'!M1007</f>
        <v>7.4221422014681654E-2</v>
      </c>
      <c r="H1009">
        <f t="shared" si="4"/>
        <v>1</v>
      </c>
      <c r="I1009" s="64">
        <f t="shared" si="5"/>
        <v>0</v>
      </c>
      <c r="J1009">
        <f t="shared" si="6"/>
        <v>0</v>
      </c>
      <c r="K1009" s="17">
        <f t="shared" ref="K1009:M1009" ca="1" si="2013">IF(H1009=1,$E1009,"")</f>
        <v>6.5405692168028495E-2</v>
      </c>
      <c r="L1009" t="str">
        <f t="shared" si="2013"/>
        <v/>
      </c>
      <c r="M1009" t="str">
        <f t="shared" si="2013"/>
        <v/>
      </c>
      <c r="N1009" s="148">
        <f>IF('StockBond Returns'!AD1007=0,1,0)</f>
        <v>1</v>
      </c>
      <c r="O1009">
        <f>IF( AND('StockBond Returns'!$AD1007&lt;0,'StockBond Returns'!$AD1007&gt;=-0.1),1,0)</f>
        <v>0</v>
      </c>
      <c r="P1009">
        <f>IF( AND('StockBond Returns'!$AD1007&lt;-0.1,'StockBond Returns'!$AD1007&gt;=-0.2),1,0)</f>
        <v>0</v>
      </c>
      <c r="Q1009">
        <f>IF( AND('StockBond Returns'!$AD1007&lt;-0.2,'StockBond Returns'!$AD1007&gt;=-0.3),1,0)</f>
        <v>0</v>
      </c>
      <c r="R1009">
        <f>IF('StockBond Returns'!AD1007&lt;-0.3,1,0)</f>
        <v>0</v>
      </c>
      <c r="S1009" s="17">
        <f t="shared" ref="S1009:W1009" ca="1" si="2014">IF(N1009=1,$E1009,"")</f>
        <v>6.5405692168028495E-2</v>
      </c>
      <c r="T1009" t="str">
        <f t="shared" si="2014"/>
        <v/>
      </c>
      <c r="U1009" t="str">
        <f t="shared" si="2014"/>
        <v/>
      </c>
      <c r="V1009" t="str">
        <f t="shared" si="2014"/>
        <v/>
      </c>
      <c r="W1009" t="str">
        <f t="shared" si="2014"/>
        <v/>
      </c>
    </row>
    <row r="1010" spans="1:23" ht="13" x14ac:dyDescent="0.15">
      <c r="A1010">
        <f t="shared" si="30"/>
        <v>8</v>
      </c>
      <c r="B1010">
        <f t="shared" si="31"/>
        <v>1954</v>
      </c>
      <c r="C1010" s="149">
        <f t="shared" si="706"/>
        <v>19997</v>
      </c>
      <c r="D1010" s="146">
        <f t="shared" si="9"/>
        <v>1954.5833333332573</v>
      </c>
      <c r="E1010" s="147">
        <f ca="1">('StockBond Returns'!AA1009+'StockBond Returns'!AC1009-'Parameters &amp; Main Results'!$B$39)/'StockBond Returns'!AB1009*12</f>
        <v>6.2573988401266906E-2</v>
      </c>
      <c r="F1010" s="70">
        <f ca="1">'StockBond Returns'!AA1009+'StockBond Returns'!AC1009-'StockBond Returns'!AB1009*'Distribution of Final Value'!$B$7</f>
        <v>6.9239488907922411</v>
      </c>
      <c r="G1010" s="17">
        <f>1/'StockBond Returns'!M1008</f>
        <v>7.02847133723567E-2</v>
      </c>
      <c r="H1010">
        <f t="shared" si="4"/>
        <v>1</v>
      </c>
      <c r="I1010" s="64">
        <f t="shared" si="5"/>
        <v>0</v>
      </c>
      <c r="J1010">
        <f t="shared" si="6"/>
        <v>0</v>
      </c>
      <c r="K1010" s="17">
        <f t="shared" ref="K1010:M1010" ca="1" si="2015">IF(H1010=1,$E1010,"")</f>
        <v>6.2573988401266906E-2</v>
      </c>
      <c r="L1010" t="str">
        <f t="shared" si="2015"/>
        <v/>
      </c>
      <c r="M1010" t="str">
        <f t="shared" si="2015"/>
        <v/>
      </c>
      <c r="N1010" s="148">
        <f>IF('StockBond Returns'!AD1008=0,1,0)</f>
        <v>1</v>
      </c>
      <c r="O1010">
        <f>IF( AND('StockBond Returns'!$AD1008&lt;0,'StockBond Returns'!$AD1008&gt;=-0.1),1,0)</f>
        <v>0</v>
      </c>
      <c r="P1010">
        <f>IF( AND('StockBond Returns'!$AD1008&lt;-0.1,'StockBond Returns'!$AD1008&gt;=-0.2),1,0)</f>
        <v>0</v>
      </c>
      <c r="Q1010">
        <f>IF( AND('StockBond Returns'!$AD1008&lt;-0.2,'StockBond Returns'!$AD1008&gt;=-0.3),1,0)</f>
        <v>0</v>
      </c>
      <c r="R1010">
        <f>IF('StockBond Returns'!AD1008&lt;-0.3,1,0)</f>
        <v>0</v>
      </c>
      <c r="S1010" s="17">
        <f t="shared" ref="S1010:W1010" ca="1" si="2016">IF(N1010=1,$E1010,"")</f>
        <v>6.2573988401266906E-2</v>
      </c>
      <c r="T1010" t="str">
        <f t="shared" si="2016"/>
        <v/>
      </c>
      <c r="U1010" t="str">
        <f t="shared" si="2016"/>
        <v/>
      </c>
      <c r="V1010" t="str">
        <f t="shared" si="2016"/>
        <v/>
      </c>
      <c r="W1010" t="str">
        <f t="shared" si="2016"/>
        <v/>
      </c>
    </row>
    <row r="1011" spans="1:23" ht="13" x14ac:dyDescent="0.15">
      <c r="A1011">
        <f t="shared" si="30"/>
        <v>9</v>
      </c>
      <c r="B1011">
        <f t="shared" si="31"/>
        <v>1954</v>
      </c>
      <c r="C1011" s="149">
        <f t="shared" si="706"/>
        <v>20028</v>
      </c>
      <c r="D1011" s="146">
        <f t="shared" si="9"/>
        <v>1954.6666666665906</v>
      </c>
      <c r="E1011" s="147">
        <f ca="1">('StockBond Returns'!AA1010+'StockBond Returns'!AC1010-'Parameters &amp; Main Results'!$B$39)/'StockBond Returns'!AB1010*12</f>
        <v>6.4349722918667765E-2</v>
      </c>
      <c r="F1011" s="70">
        <f ca="1">'StockBond Returns'!AA1010+'StockBond Returns'!AC1010-'StockBond Returns'!AB1010*'Distribution of Final Value'!$B$7</f>
        <v>7.3864988723399954</v>
      </c>
      <c r="G1011" s="17">
        <f>1/'StockBond Returns'!M1009</f>
        <v>7.3362963015219135E-2</v>
      </c>
      <c r="H1011">
        <f t="shared" si="4"/>
        <v>1</v>
      </c>
      <c r="I1011" s="64">
        <f t="shared" si="5"/>
        <v>0</v>
      </c>
      <c r="J1011">
        <f t="shared" si="6"/>
        <v>0</v>
      </c>
      <c r="K1011" s="17">
        <f t="shared" ref="K1011:M1011" ca="1" si="2017">IF(H1011=1,$E1011,"")</f>
        <v>6.4349722918667765E-2</v>
      </c>
      <c r="L1011" t="str">
        <f t="shared" si="2017"/>
        <v/>
      </c>
      <c r="M1011" t="str">
        <f t="shared" si="2017"/>
        <v/>
      </c>
      <c r="N1011" s="148">
        <f>IF('StockBond Returns'!AD1009=0,1,0)</f>
        <v>0</v>
      </c>
      <c r="O1011">
        <f>IF( AND('StockBond Returns'!$AD1009&lt;0,'StockBond Returns'!$AD1009&gt;=-0.1),1,0)</f>
        <v>1</v>
      </c>
      <c r="P1011">
        <f>IF( AND('StockBond Returns'!$AD1009&lt;-0.1,'StockBond Returns'!$AD1009&gt;=-0.2),1,0)</f>
        <v>0</v>
      </c>
      <c r="Q1011">
        <f>IF( AND('StockBond Returns'!$AD1009&lt;-0.2,'StockBond Returns'!$AD1009&gt;=-0.3),1,0)</f>
        <v>0</v>
      </c>
      <c r="R1011">
        <f>IF('StockBond Returns'!AD1009&lt;-0.3,1,0)</f>
        <v>0</v>
      </c>
      <c r="S1011" t="str">
        <f t="shared" ref="S1011:W1011" si="2018">IF(N1011=1,$E1011,"")</f>
        <v/>
      </c>
      <c r="T1011" s="17">
        <f t="shared" ca="1" si="2018"/>
        <v>6.4349722918667765E-2</v>
      </c>
      <c r="U1011" t="str">
        <f t="shared" si="2018"/>
        <v/>
      </c>
      <c r="V1011" t="str">
        <f t="shared" si="2018"/>
        <v/>
      </c>
      <c r="W1011" t="str">
        <f t="shared" si="2018"/>
        <v/>
      </c>
    </row>
    <row r="1012" spans="1:23" ht="13" x14ac:dyDescent="0.15">
      <c r="A1012">
        <f t="shared" si="30"/>
        <v>10</v>
      </c>
      <c r="B1012">
        <f t="shared" si="31"/>
        <v>1954</v>
      </c>
      <c r="C1012" s="149">
        <f t="shared" si="706"/>
        <v>20058</v>
      </c>
      <c r="D1012" s="146">
        <f t="shared" si="9"/>
        <v>1954.7499999999238</v>
      </c>
      <c r="E1012" s="147">
        <f ca="1">('StockBond Returns'!AA1011+'StockBond Returns'!AC1011-'Parameters &amp; Main Results'!$B$39)/'StockBond Returns'!AB1011*12</f>
        <v>6.0615747859000625E-2</v>
      </c>
      <c r="F1012" s="70">
        <f ca="1">'StockBond Returns'!AA1011+'StockBond Returns'!AC1011-'StockBond Returns'!AB1011*'Distribution of Final Value'!$B$7</f>
        <v>6.1417099135696844</v>
      </c>
      <c r="G1012" s="17">
        <f>1/'StockBond Returns'!M1010</f>
        <v>6.7800968691559577E-2</v>
      </c>
      <c r="H1012">
        <f t="shared" si="4"/>
        <v>1</v>
      </c>
      <c r="I1012" s="64">
        <f t="shared" si="5"/>
        <v>0</v>
      </c>
      <c r="J1012">
        <f t="shared" si="6"/>
        <v>0</v>
      </c>
      <c r="K1012" s="17">
        <f t="shared" ref="K1012:M1012" ca="1" si="2019">IF(H1012=1,$E1012,"")</f>
        <v>6.0615747859000625E-2</v>
      </c>
      <c r="L1012" t="str">
        <f t="shared" si="2019"/>
        <v/>
      </c>
      <c r="M1012" t="str">
        <f t="shared" si="2019"/>
        <v/>
      </c>
      <c r="N1012" s="148">
        <f>IF('StockBond Returns'!AD1010=0,1,0)</f>
        <v>1</v>
      </c>
      <c r="O1012">
        <f>IF( AND('StockBond Returns'!$AD1010&lt;0,'StockBond Returns'!$AD1010&gt;=-0.1),1,0)</f>
        <v>0</v>
      </c>
      <c r="P1012">
        <f>IF( AND('StockBond Returns'!$AD1010&lt;-0.1,'StockBond Returns'!$AD1010&gt;=-0.2),1,0)</f>
        <v>0</v>
      </c>
      <c r="Q1012">
        <f>IF( AND('StockBond Returns'!$AD1010&lt;-0.2,'StockBond Returns'!$AD1010&gt;=-0.3),1,0)</f>
        <v>0</v>
      </c>
      <c r="R1012">
        <f>IF('StockBond Returns'!AD1010&lt;-0.3,1,0)</f>
        <v>0</v>
      </c>
      <c r="S1012" s="17">
        <f t="shared" ref="S1012:W1012" ca="1" si="2020">IF(N1012=1,$E1012,"")</f>
        <v>6.0615747859000625E-2</v>
      </c>
      <c r="T1012" t="str">
        <f t="shared" si="2020"/>
        <v/>
      </c>
      <c r="U1012" t="str">
        <f t="shared" si="2020"/>
        <v/>
      </c>
      <c r="V1012" t="str">
        <f t="shared" si="2020"/>
        <v/>
      </c>
      <c r="W1012" t="str">
        <f t="shared" si="2020"/>
        <v/>
      </c>
    </row>
    <row r="1013" spans="1:23" ht="13" x14ac:dyDescent="0.15">
      <c r="A1013">
        <f t="shared" si="30"/>
        <v>11</v>
      </c>
      <c r="B1013">
        <f t="shared" si="31"/>
        <v>1954</v>
      </c>
      <c r="C1013" s="149">
        <f t="shared" si="706"/>
        <v>20089</v>
      </c>
      <c r="D1013" s="146">
        <f t="shared" si="9"/>
        <v>1954.8333333332571</v>
      </c>
      <c r="E1013" s="147">
        <f ca="1">('StockBond Returns'!AA1012+'StockBond Returns'!AC1012-'Parameters &amp; Main Results'!$B$39)/'StockBond Returns'!AB1012*12</f>
        <v>6.1447555955538601E-2</v>
      </c>
      <c r="F1013" s="70">
        <f ca="1">'StockBond Returns'!AA1012+'StockBond Returns'!AC1012-'StockBond Returns'!AB1012*'Distribution of Final Value'!$B$7</f>
        <v>6.6059083335821924</v>
      </c>
      <c r="G1013" s="17">
        <f>1/'StockBond Returns'!M1011</f>
        <v>6.9242215533587309E-2</v>
      </c>
      <c r="H1013">
        <f t="shared" si="4"/>
        <v>1</v>
      </c>
      <c r="I1013" s="64">
        <f t="shared" si="5"/>
        <v>0</v>
      </c>
      <c r="J1013">
        <f t="shared" si="6"/>
        <v>0</v>
      </c>
      <c r="K1013" s="17">
        <f t="shared" ref="K1013:M1013" ca="1" si="2021">IF(H1013=1,$E1013,"")</f>
        <v>6.1447555955538601E-2</v>
      </c>
      <c r="L1013" t="str">
        <f t="shared" si="2021"/>
        <v/>
      </c>
      <c r="M1013" t="str">
        <f t="shared" si="2021"/>
        <v/>
      </c>
      <c r="N1013" s="148">
        <f>IF('StockBond Returns'!AD1011=0,1,0)</f>
        <v>0</v>
      </c>
      <c r="O1013">
        <f>IF( AND('StockBond Returns'!$AD1011&lt;0,'StockBond Returns'!$AD1011&gt;=-0.1),1,0)</f>
        <v>1</v>
      </c>
      <c r="P1013">
        <f>IF( AND('StockBond Returns'!$AD1011&lt;-0.1,'StockBond Returns'!$AD1011&gt;=-0.2),1,0)</f>
        <v>0</v>
      </c>
      <c r="Q1013">
        <f>IF( AND('StockBond Returns'!$AD1011&lt;-0.2,'StockBond Returns'!$AD1011&gt;=-0.3),1,0)</f>
        <v>0</v>
      </c>
      <c r="R1013">
        <f>IF('StockBond Returns'!AD1011&lt;-0.3,1,0)</f>
        <v>0</v>
      </c>
      <c r="S1013" t="str">
        <f t="shared" ref="S1013:W1013" si="2022">IF(N1013=1,$E1013,"")</f>
        <v/>
      </c>
      <c r="T1013" s="17">
        <f t="shared" ca="1" si="2022"/>
        <v>6.1447555955538601E-2</v>
      </c>
      <c r="U1013" t="str">
        <f t="shared" si="2022"/>
        <v/>
      </c>
      <c r="V1013" t="str">
        <f t="shared" si="2022"/>
        <v/>
      </c>
      <c r="W1013" t="str">
        <f t="shared" si="2022"/>
        <v/>
      </c>
    </row>
    <row r="1014" spans="1:23" ht="13" x14ac:dyDescent="0.15">
      <c r="A1014">
        <f t="shared" si="30"/>
        <v>12</v>
      </c>
      <c r="B1014">
        <f t="shared" si="31"/>
        <v>1954</v>
      </c>
      <c r="C1014" s="149">
        <f t="shared" si="706"/>
        <v>20120</v>
      </c>
      <c r="D1014" s="146">
        <f t="shared" si="9"/>
        <v>1954.9166666665903</v>
      </c>
      <c r="E1014" s="147">
        <f ca="1">('StockBond Returns'!AA1013+'StockBond Returns'!AC1013-'Parameters &amp; Main Results'!$B$39)/'StockBond Returns'!AB1013*12</f>
        <v>5.821561110932362E-2</v>
      </c>
      <c r="F1014" s="70">
        <f ca="1">'StockBond Returns'!AA1013+'StockBond Returns'!AC1013-'StockBond Returns'!AB1013*'Distribution of Final Value'!$B$7</f>
        <v>5.6718699162167194</v>
      </c>
      <c r="G1014" s="17">
        <f>1/'StockBond Returns'!M1012</f>
        <v>6.460378231875194E-2</v>
      </c>
      <c r="H1014">
        <f t="shared" si="4"/>
        <v>1</v>
      </c>
      <c r="I1014" s="64">
        <f t="shared" si="5"/>
        <v>0</v>
      </c>
      <c r="J1014">
        <f t="shared" si="6"/>
        <v>0</v>
      </c>
      <c r="K1014" s="17">
        <f t="shared" ref="K1014:M1014" ca="1" si="2023">IF(H1014=1,$E1014,"")</f>
        <v>5.821561110932362E-2</v>
      </c>
      <c r="L1014" t="str">
        <f t="shared" si="2023"/>
        <v/>
      </c>
      <c r="M1014" t="str">
        <f t="shared" si="2023"/>
        <v/>
      </c>
      <c r="N1014" s="148">
        <f>IF('StockBond Returns'!AD1012=0,1,0)</f>
        <v>1</v>
      </c>
      <c r="O1014">
        <f>IF( AND('StockBond Returns'!$AD1012&lt;0,'StockBond Returns'!$AD1012&gt;=-0.1),1,0)</f>
        <v>0</v>
      </c>
      <c r="P1014">
        <f>IF( AND('StockBond Returns'!$AD1012&lt;-0.1,'StockBond Returns'!$AD1012&gt;=-0.2),1,0)</f>
        <v>0</v>
      </c>
      <c r="Q1014">
        <f>IF( AND('StockBond Returns'!$AD1012&lt;-0.2,'StockBond Returns'!$AD1012&gt;=-0.3),1,0)</f>
        <v>0</v>
      </c>
      <c r="R1014">
        <f>IF('StockBond Returns'!AD1012&lt;-0.3,1,0)</f>
        <v>0</v>
      </c>
      <c r="S1014" s="17">
        <f t="shared" ref="S1014:W1014" ca="1" si="2024">IF(N1014=1,$E1014,"")</f>
        <v>5.821561110932362E-2</v>
      </c>
      <c r="T1014" t="str">
        <f t="shared" si="2024"/>
        <v/>
      </c>
      <c r="U1014" t="str">
        <f t="shared" si="2024"/>
        <v/>
      </c>
      <c r="V1014" t="str">
        <f t="shared" si="2024"/>
        <v/>
      </c>
      <c r="W1014" t="str">
        <f t="shared" si="2024"/>
        <v/>
      </c>
    </row>
    <row r="1015" spans="1:23" ht="13" x14ac:dyDescent="0.15">
      <c r="A1015">
        <f t="shared" si="30"/>
        <v>1</v>
      </c>
      <c r="B1015">
        <f t="shared" si="31"/>
        <v>1955</v>
      </c>
      <c r="C1015" s="149">
        <f t="shared" si="706"/>
        <v>20148</v>
      </c>
      <c r="D1015" s="146">
        <f t="shared" si="9"/>
        <v>1954.9999999999236</v>
      </c>
      <c r="E1015" s="147">
        <f ca="1">('StockBond Returns'!AA1014+'StockBond Returns'!AC1014-'Parameters &amp; Main Results'!$B$39)/'StockBond Returns'!AB1014*12</f>
        <v>5.6174500054166715E-2</v>
      </c>
      <c r="F1015" s="70">
        <f ca="1">'StockBond Returns'!AA1014+'StockBond Returns'!AC1014-'StockBond Returns'!AB1014*'Distribution of Final Value'!$B$7</f>
        <v>5.2065757442419578</v>
      </c>
      <c r="G1015" s="17">
        <f>1/'StockBond Returns'!M1013</f>
        <v>6.155709879297986E-2</v>
      </c>
      <c r="H1015">
        <f t="shared" si="4"/>
        <v>1</v>
      </c>
      <c r="I1015" s="64">
        <f t="shared" si="5"/>
        <v>0</v>
      </c>
      <c r="J1015">
        <f t="shared" si="6"/>
        <v>0</v>
      </c>
      <c r="K1015" s="17">
        <f t="shared" ref="K1015:M1015" ca="1" si="2025">IF(H1015=1,$E1015,"")</f>
        <v>5.6174500054166715E-2</v>
      </c>
      <c r="L1015" t="str">
        <f t="shared" si="2025"/>
        <v/>
      </c>
      <c r="M1015" t="str">
        <f t="shared" si="2025"/>
        <v/>
      </c>
      <c r="N1015" s="148">
        <f>IF('StockBond Returns'!AD1013=0,1,0)</f>
        <v>1</v>
      </c>
      <c r="O1015">
        <f>IF( AND('StockBond Returns'!$AD1013&lt;0,'StockBond Returns'!$AD1013&gt;=-0.1),1,0)</f>
        <v>0</v>
      </c>
      <c r="P1015">
        <f>IF( AND('StockBond Returns'!$AD1013&lt;-0.1,'StockBond Returns'!$AD1013&gt;=-0.2),1,0)</f>
        <v>0</v>
      </c>
      <c r="Q1015">
        <f>IF( AND('StockBond Returns'!$AD1013&lt;-0.2,'StockBond Returns'!$AD1013&gt;=-0.3),1,0)</f>
        <v>0</v>
      </c>
      <c r="R1015">
        <f>IF('StockBond Returns'!AD1013&lt;-0.3,1,0)</f>
        <v>0</v>
      </c>
      <c r="S1015" s="17">
        <f t="shared" ref="S1015:W1015" ca="1" si="2026">IF(N1015=1,$E1015,"")</f>
        <v>5.6174500054166715E-2</v>
      </c>
      <c r="T1015" t="str">
        <f t="shared" si="2026"/>
        <v/>
      </c>
      <c r="U1015" t="str">
        <f t="shared" si="2026"/>
        <v/>
      </c>
      <c r="V1015" t="str">
        <f t="shared" si="2026"/>
        <v/>
      </c>
      <c r="W1015" t="str">
        <f t="shared" si="2026"/>
        <v/>
      </c>
    </row>
    <row r="1016" spans="1:23" ht="13" x14ac:dyDescent="0.15">
      <c r="A1016">
        <f t="shared" si="30"/>
        <v>2</v>
      </c>
      <c r="B1016">
        <f t="shared" si="31"/>
        <v>1955</v>
      </c>
      <c r="C1016" s="149">
        <f t="shared" si="706"/>
        <v>20179</v>
      </c>
      <c r="D1016" s="146">
        <f t="shared" si="9"/>
        <v>1955.0833333332569</v>
      </c>
      <c r="E1016" s="147">
        <f ca="1">('StockBond Returns'!AA1015+'StockBond Returns'!AC1015-'Parameters &amp; Main Results'!$B$39)/'StockBond Returns'!AB1015*12</f>
        <v>5.5612828003996376E-2</v>
      </c>
      <c r="F1016" s="70">
        <f ca="1">'StockBond Returns'!AA1015+'StockBond Returns'!AC1015-'StockBond Returns'!AB1015*'Distribution of Final Value'!$B$7</f>
        <v>4.7825940929290542</v>
      </c>
      <c r="G1016" s="17">
        <f>1/'StockBond Returns'!M1014</f>
        <v>6.0777579798458242E-2</v>
      </c>
      <c r="H1016">
        <f t="shared" si="4"/>
        <v>1</v>
      </c>
      <c r="I1016" s="64">
        <f t="shared" si="5"/>
        <v>0</v>
      </c>
      <c r="J1016">
        <f t="shared" si="6"/>
        <v>0</v>
      </c>
      <c r="K1016" s="17">
        <f t="shared" ref="K1016:M1016" ca="1" si="2027">IF(H1016=1,$E1016,"")</f>
        <v>5.5612828003996376E-2</v>
      </c>
      <c r="L1016" t="str">
        <f t="shared" si="2027"/>
        <v/>
      </c>
      <c r="M1016" t="str">
        <f t="shared" si="2027"/>
        <v/>
      </c>
      <c r="N1016" s="148">
        <f>IF('StockBond Returns'!AD1014=0,1,0)</f>
        <v>1</v>
      </c>
      <c r="O1016">
        <f>IF( AND('StockBond Returns'!$AD1014&lt;0,'StockBond Returns'!$AD1014&gt;=-0.1),1,0)</f>
        <v>0</v>
      </c>
      <c r="P1016">
        <f>IF( AND('StockBond Returns'!$AD1014&lt;-0.1,'StockBond Returns'!$AD1014&gt;=-0.2),1,0)</f>
        <v>0</v>
      </c>
      <c r="Q1016">
        <f>IF( AND('StockBond Returns'!$AD1014&lt;-0.2,'StockBond Returns'!$AD1014&gt;=-0.3),1,0)</f>
        <v>0</v>
      </c>
      <c r="R1016">
        <f>IF('StockBond Returns'!AD1014&lt;-0.3,1,0)</f>
        <v>0</v>
      </c>
      <c r="S1016" s="17">
        <f t="shared" ref="S1016:W1016" ca="1" si="2028">IF(N1016=1,$E1016,"")</f>
        <v>5.5612828003996376E-2</v>
      </c>
      <c r="T1016" t="str">
        <f t="shared" si="2028"/>
        <v/>
      </c>
      <c r="U1016" t="str">
        <f t="shared" si="2028"/>
        <v/>
      </c>
      <c r="V1016" t="str">
        <f t="shared" si="2028"/>
        <v/>
      </c>
      <c r="W1016" t="str">
        <f t="shared" si="2028"/>
        <v/>
      </c>
    </row>
    <row r="1017" spans="1:23" ht="13" x14ac:dyDescent="0.15">
      <c r="A1017">
        <f t="shared" si="30"/>
        <v>3</v>
      </c>
      <c r="B1017">
        <f t="shared" si="31"/>
        <v>1955</v>
      </c>
      <c r="C1017" s="149">
        <f t="shared" si="706"/>
        <v>20209</v>
      </c>
      <c r="D1017" s="146">
        <f t="shared" si="9"/>
        <v>1955.1666666665901</v>
      </c>
      <c r="E1017" s="147">
        <f ca="1">('StockBond Returns'!AA1016+'StockBond Returns'!AC1016-'Parameters &amp; Main Results'!$B$39)/'StockBond Returns'!AB1016*12</f>
        <v>5.5671171648092377E-2</v>
      </c>
      <c r="F1017" s="70">
        <f ca="1">'StockBond Returns'!AA1016+'StockBond Returns'!AC1016-'StockBond Returns'!AB1016*'Distribution of Final Value'!$B$7</f>
        <v>4.7248708545902041</v>
      </c>
      <c r="G1017" s="17">
        <f>1/'StockBond Returns'!M1015</f>
        <v>6.0885305524822422E-2</v>
      </c>
      <c r="H1017">
        <f t="shared" si="4"/>
        <v>1</v>
      </c>
      <c r="I1017" s="64">
        <f t="shared" si="5"/>
        <v>0</v>
      </c>
      <c r="J1017">
        <f t="shared" si="6"/>
        <v>0</v>
      </c>
      <c r="K1017" s="17">
        <f t="shared" ref="K1017:M1017" ca="1" si="2029">IF(H1017=1,$E1017,"")</f>
        <v>5.5671171648092377E-2</v>
      </c>
      <c r="L1017" t="str">
        <f t="shared" si="2029"/>
        <v/>
      </c>
      <c r="M1017" t="str">
        <f t="shared" si="2029"/>
        <v/>
      </c>
      <c r="N1017" s="148">
        <f>IF('StockBond Returns'!AD1015=0,1,0)</f>
        <v>1</v>
      </c>
      <c r="O1017">
        <f>IF( AND('StockBond Returns'!$AD1015&lt;0,'StockBond Returns'!$AD1015&gt;=-0.1),1,0)</f>
        <v>0</v>
      </c>
      <c r="P1017">
        <f>IF( AND('StockBond Returns'!$AD1015&lt;-0.1,'StockBond Returns'!$AD1015&gt;=-0.2),1,0)</f>
        <v>0</v>
      </c>
      <c r="Q1017">
        <f>IF( AND('StockBond Returns'!$AD1015&lt;-0.2,'StockBond Returns'!$AD1015&gt;=-0.3),1,0)</f>
        <v>0</v>
      </c>
      <c r="R1017">
        <f>IF('StockBond Returns'!AD1015&lt;-0.3,1,0)</f>
        <v>0</v>
      </c>
      <c r="S1017" s="17">
        <f t="shared" ref="S1017:W1017" ca="1" si="2030">IF(N1017=1,$E1017,"")</f>
        <v>5.5671171648092377E-2</v>
      </c>
      <c r="T1017" t="str">
        <f t="shared" si="2030"/>
        <v/>
      </c>
      <c r="U1017" t="str">
        <f t="shared" si="2030"/>
        <v/>
      </c>
      <c r="V1017" t="str">
        <f t="shared" si="2030"/>
        <v/>
      </c>
      <c r="W1017" t="str">
        <f t="shared" si="2030"/>
        <v/>
      </c>
    </row>
    <row r="1018" spans="1:23" ht="13" x14ac:dyDescent="0.15">
      <c r="A1018">
        <f t="shared" si="30"/>
        <v>4</v>
      </c>
      <c r="B1018">
        <f t="shared" si="31"/>
        <v>1955</v>
      </c>
      <c r="C1018" s="149">
        <f t="shared" si="706"/>
        <v>20240</v>
      </c>
      <c r="D1018" s="146">
        <f t="shared" si="9"/>
        <v>1955.2499999999234</v>
      </c>
      <c r="E1018" s="147">
        <f ca="1">('StockBond Returns'!AA1017+'StockBond Returns'!AC1017-'Parameters &amp; Main Results'!$B$39)/'StockBond Returns'!AB1017*12</f>
        <v>5.5902259803498104E-2</v>
      </c>
      <c r="F1018" s="70">
        <f ca="1">'StockBond Returns'!AA1017+'StockBond Returns'!AC1017-'StockBond Returns'!AB1017*'Distribution of Final Value'!$B$7</f>
        <v>5.1118182256185616</v>
      </c>
      <c r="G1018" s="17">
        <f>1/'StockBond Returns'!M1016</f>
        <v>6.1520168052723645E-2</v>
      </c>
      <c r="H1018">
        <f t="shared" si="4"/>
        <v>1</v>
      </c>
      <c r="I1018" s="64">
        <f t="shared" si="5"/>
        <v>0</v>
      </c>
      <c r="J1018">
        <f t="shared" si="6"/>
        <v>0</v>
      </c>
      <c r="K1018" s="17">
        <f t="shared" ref="K1018:M1018" ca="1" si="2031">IF(H1018=1,$E1018,"")</f>
        <v>5.5902259803498104E-2</v>
      </c>
      <c r="L1018" t="str">
        <f t="shared" si="2031"/>
        <v/>
      </c>
      <c r="M1018" t="str">
        <f t="shared" si="2031"/>
        <v/>
      </c>
      <c r="N1018" s="148">
        <f>IF('StockBond Returns'!AD1016=0,1,0)</f>
        <v>0</v>
      </c>
      <c r="O1018">
        <f>IF( AND('StockBond Returns'!$AD1016&lt;0,'StockBond Returns'!$AD1016&gt;=-0.1),1,0)</f>
        <v>1</v>
      </c>
      <c r="P1018">
        <f>IF( AND('StockBond Returns'!$AD1016&lt;-0.1,'StockBond Returns'!$AD1016&gt;=-0.2),1,0)</f>
        <v>0</v>
      </c>
      <c r="Q1018">
        <f>IF( AND('StockBond Returns'!$AD1016&lt;-0.2,'StockBond Returns'!$AD1016&gt;=-0.3),1,0)</f>
        <v>0</v>
      </c>
      <c r="R1018">
        <f>IF('StockBond Returns'!AD1016&lt;-0.3,1,0)</f>
        <v>0</v>
      </c>
      <c r="S1018" t="str">
        <f t="shared" ref="S1018:W1018" si="2032">IF(N1018=1,$E1018,"")</f>
        <v/>
      </c>
      <c r="T1018" s="17">
        <f t="shared" ca="1" si="2032"/>
        <v>5.5902259803498104E-2</v>
      </c>
      <c r="U1018" t="str">
        <f t="shared" si="2032"/>
        <v/>
      </c>
      <c r="V1018" t="str">
        <f t="shared" si="2032"/>
        <v/>
      </c>
      <c r="W1018" t="str">
        <f t="shared" si="2032"/>
        <v/>
      </c>
    </row>
    <row r="1019" spans="1:23" ht="13" x14ac:dyDescent="0.15">
      <c r="A1019">
        <f t="shared" si="30"/>
        <v>5</v>
      </c>
      <c r="B1019">
        <f t="shared" si="31"/>
        <v>1955</v>
      </c>
      <c r="C1019" s="149">
        <f t="shared" si="706"/>
        <v>20270</v>
      </c>
      <c r="D1019" s="146">
        <f t="shared" si="9"/>
        <v>1955.3333333332566</v>
      </c>
      <c r="E1019" s="147">
        <f ca="1">('StockBond Returns'!AA1018+'StockBond Returns'!AC1018-'Parameters &amp; Main Results'!$B$39)/'StockBond Returns'!AB1018*12</f>
        <v>5.4527782176139433E-2</v>
      </c>
      <c r="F1019" s="70">
        <f ca="1">'StockBond Returns'!AA1018+'StockBond Returns'!AC1018-'StockBond Returns'!AB1018*'Distribution of Final Value'!$B$7</f>
        <v>4.5748855761616571</v>
      </c>
      <c r="G1019" s="17">
        <f>1/'StockBond Returns'!M1017</f>
        <v>5.9491966731911351E-2</v>
      </c>
      <c r="H1019">
        <f t="shared" si="4"/>
        <v>1</v>
      </c>
      <c r="I1019" s="64">
        <f t="shared" si="5"/>
        <v>0</v>
      </c>
      <c r="J1019">
        <f t="shared" si="6"/>
        <v>0</v>
      </c>
      <c r="K1019" s="17">
        <f t="shared" ref="K1019:M1019" ca="1" si="2033">IF(H1019=1,$E1019,"")</f>
        <v>5.4527782176139433E-2</v>
      </c>
      <c r="L1019" t="str">
        <f t="shared" si="2033"/>
        <v/>
      </c>
      <c r="M1019" t="str">
        <f t="shared" si="2033"/>
        <v/>
      </c>
      <c r="N1019" s="148">
        <f>IF('StockBond Returns'!AD1017=0,1,0)</f>
        <v>1</v>
      </c>
      <c r="O1019">
        <f>IF( AND('StockBond Returns'!$AD1017&lt;0,'StockBond Returns'!$AD1017&gt;=-0.1),1,0)</f>
        <v>0</v>
      </c>
      <c r="P1019">
        <f>IF( AND('StockBond Returns'!$AD1017&lt;-0.1,'StockBond Returns'!$AD1017&gt;=-0.2),1,0)</f>
        <v>0</v>
      </c>
      <c r="Q1019">
        <f>IF( AND('StockBond Returns'!$AD1017&lt;-0.2,'StockBond Returns'!$AD1017&gt;=-0.3),1,0)</f>
        <v>0</v>
      </c>
      <c r="R1019">
        <f>IF('StockBond Returns'!AD1017&lt;-0.3,1,0)</f>
        <v>0</v>
      </c>
      <c r="S1019" s="17">
        <f t="shared" ref="S1019:W1019" ca="1" si="2034">IF(N1019=1,$E1019,"")</f>
        <v>5.4527782176139433E-2</v>
      </c>
      <c r="T1019" t="str">
        <f t="shared" si="2034"/>
        <v/>
      </c>
      <c r="U1019" t="str">
        <f t="shared" si="2034"/>
        <v/>
      </c>
      <c r="V1019" t="str">
        <f t="shared" si="2034"/>
        <v/>
      </c>
      <c r="W1019" t="str">
        <f t="shared" si="2034"/>
        <v/>
      </c>
    </row>
    <row r="1020" spans="1:23" ht="13" x14ac:dyDescent="0.15">
      <c r="A1020">
        <f t="shared" si="30"/>
        <v>6</v>
      </c>
      <c r="B1020">
        <f t="shared" si="31"/>
        <v>1955</v>
      </c>
      <c r="C1020" s="149">
        <f t="shared" si="706"/>
        <v>20301</v>
      </c>
      <c r="D1020" s="146">
        <f t="shared" si="9"/>
        <v>1955.4166666665899</v>
      </c>
      <c r="E1020" s="147">
        <f ca="1">('StockBond Returns'!AA1019+'StockBond Returns'!AC1019-'Parameters &amp; Main Results'!$B$39)/'StockBond Returns'!AB1019*12</f>
        <v>5.4620810790088514E-2</v>
      </c>
      <c r="F1020" s="70">
        <f ca="1">'StockBond Returns'!AA1019+'StockBond Returns'!AC1019-'StockBond Returns'!AB1019*'Distribution of Final Value'!$B$7</f>
        <v>4.467339153571924</v>
      </c>
      <c r="G1020" s="17">
        <f>1/'StockBond Returns'!M1018</f>
        <v>6.0044755174878263E-2</v>
      </c>
      <c r="H1020">
        <f t="shared" si="4"/>
        <v>1</v>
      </c>
      <c r="I1020" s="64">
        <f t="shared" si="5"/>
        <v>0</v>
      </c>
      <c r="J1020">
        <f t="shared" si="6"/>
        <v>0</v>
      </c>
      <c r="K1020" s="17">
        <f t="shared" ref="K1020:M1020" ca="1" si="2035">IF(H1020=1,$E1020,"")</f>
        <v>5.4620810790088514E-2</v>
      </c>
      <c r="L1020" t="str">
        <f t="shared" si="2035"/>
        <v/>
      </c>
      <c r="M1020" t="str">
        <f t="shared" si="2035"/>
        <v/>
      </c>
      <c r="N1020" s="148">
        <f>IF('StockBond Returns'!AD1018=0,1,0)</f>
        <v>1</v>
      </c>
      <c r="O1020">
        <f>IF( AND('StockBond Returns'!$AD1018&lt;0,'StockBond Returns'!$AD1018&gt;=-0.1),1,0)</f>
        <v>0</v>
      </c>
      <c r="P1020">
        <f>IF( AND('StockBond Returns'!$AD1018&lt;-0.1,'StockBond Returns'!$AD1018&gt;=-0.2),1,0)</f>
        <v>0</v>
      </c>
      <c r="Q1020">
        <f>IF( AND('StockBond Returns'!$AD1018&lt;-0.2,'StockBond Returns'!$AD1018&gt;=-0.3),1,0)</f>
        <v>0</v>
      </c>
      <c r="R1020">
        <f>IF('StockBond Returns'!AD1018&lt;-0.3,1,0)</f>
        <v>0</v>
      </c>
      <c r="S1020" s="17">
        <f t="shared" ref="S1020:W1020" ca="1" si="2036">IF(N1020=1,$E1020,"")</f>
        <v>5.4620810790088514E-2</v>
      </c>
      <c r="T1020" t="str">
        <f t="shared" si="2036"/>
        <v/>
      </c>
      <c r="U1020" t="str">
        <f t="shared" si="2036"/>
        <v/>
      </c>
      <c r="V1020" t="str">
        <f t="shared" si="2036"/>
        <v/>
      </c>
      <c r="W1020" t="str">
        <f t="shared" si="2036"/>
        <v/>
      </c>
    </row>
    <row r="1021" spans="1:23" ht="13" x14ac:dyDescent="0.15">
      <c r="A1021">
        <f t="shared" si="30"/>
        <v>7</v>
      </c>
      <c r="B1021">
        <f t="shared" si="31"/>
        <v>1955</v>
      </c>
      <c r="C1021" s="149">
        <f t="shared" si="706"/>
        <v>20332</v>
      </c>
      <c r="D1021" s="146">
        <f t="shared" si="9"/>
        <v>1955.4999999999231</v>
      </c>
      <c r="E1021" s="147">
        <f ca="1">('StockBond Returns'!AA1020+'StockBond Returns'!AC1020-'Parameters &amp; Main Results'!$B$39)/'StockBond Returns'!AB1020*12</f>
        <v>5.1421735125110515E-2</v>
      </c>
      <c r="F1021" s="70">
        <f ca="1">'StockBond Returns'!AA1020+'StockBond Returns'!AC1020-'StockBond Returns'!AB1020*'Distribution of Final Value'!$B$7</f>
        <v>3.5462098282662318</v>
      </c>
      <c r="G1021" s="17">
        <f>1/'StockBond Returns'!M1019</f>
        <v>5.5816312841319785E-2</v>
      </c>
      <c r="H1021">
        <f t="shared" si="4"/>
        <v>1</v>
      </c>
      <c r="I1021" s="64">
        <f t="shared" si="5"/>
        <v>0</v>
      </c>
      <c r="J1021">
        <f t="shared" si="6"/>
        <v>0</v>
      </c>
      <c r="K1021" s="17">
        <f t="shared" ref="K1021:M1021" ca="1" si="2037">IF(H1021=1,$E1021,"")</f>
        <v>5.1421735125110515E-2</v>
      </c>
      <c r="L1021" t="str">
        <f t="shared" si="2037"/>
        <v/>
      </c>
      <c r="M1021" t="str">
        <f t="shared" si="2037"/>
        <v/>
      </c>
      <c r="N1021" s="148">
        <f>IF('StockBond Returns'!AD1019=0,1,0)</f>
        <v>1</v>
      </c>
      <c r="O1021">
        <f>IF( AND('StockBond Returns'!$AD1019&lt;0,'StockBond Returns'!$AD1019&gt;=-0.1),1,0)</f>
        <v>0</v>
      </c>
      <c r="P1021">
        <f>IF( AND('StockBond Returns'!$AD1019&lt;-0.1,'StockBond Returns'!$AD1019&gt;=-0.2),1,0)</f>
        <v>0</v>
      </c>
      <c r="Q1021">
        <f>IF( AND('StockBond Returns'!$AD1019&lt;-0.2,'StockBond Returns'!$AD1019&gt;=-0.3),1,0)</f>
        <v>0</v>
      </c>
      <c r="R1021">
        <f>IF('StockBond Returns'!AD1019&lt;-0.3,1,0)</f>
        <v>0</v>
      </c>
      <c r="S1021" s="17">
        <f t="shared" ref="S1021:W1021" ca="1" si="2038">IF(N1021=1,$E1021,"")</f>
        <v>5.1421735125110515E-2</v>
      </c>
      <c r="T1021" t="str">
        <f t="shared" si="2038"/>
        <v/>
      </c>
      <c r="U1021" t="str">
        <f t="shared" si="2038"/>
        <v/>
      </c>
      <c r="V1021" t="str">
        <f t="shared" si="2038"/>
        <v/>
      </c>
      <c r="W1021" t="str">
        <f t="shared" si="2038"/>
        <v/>
      </c>
    </row>
    <row r="1022" spans="1:23" ht="13" x14ac:dyDescent="0.15">
      <c r="A1022">
        <f t="shared" si="30"/>
        <v>8</v>
      </c>
      <c r="B1022">
        <f t="shared" si="31"/>
        <v>1955</v>
      </c>
      <c r="C1022" s="149">
        <f t="shared" si="706"/>
        <v>20362</v>
      </c>
      <c r="D1022" s="146">
        <f t="shared" si="9"/>
        <v>1955.5833333332564</v>
      </c>
      <c r="E1022" s="147">
        <f ca="1">('StockBond Returns'!AA1021+'StockBond Returns'!AC1021-'Parameters &amp; Main Results'!$B$39)/'StockBond Returns'!AB1021*12</f>
        <v>4.9425235143369058E-2</v>
      </c>
      <c r="F1022" s="70">
        <f ca="1">'StockBond Returns'!AA1021+'StockBond Returns'!AC1021-'StockBond Returns'!AB1021*'Distribution of Final Value'!$B$7</f>
        <v>2.8685344739032708</v>
      </c>
      <c r="G1022" s="17">
        <f>1/'StockBond Returns'!M1020</f>
        <v>5.3885758344865732E-2</v>
      </c>
      <c r="H1022">
        <f t="shared" si="4"/>
        <v>1</v>
      </c>
      <c r="I1022" s="64">
        <f t="shared" si="5"/>
        <v>0</v>
      </c>
      <c r="J1022">
        <f t="shared" si="6"/>
        <v>0</v>
      </c>
      <c r="K1022" s="17">
        <f t="shared" ref="K1022:M1022" ca="1" si="2039">IF(H1022=1,$E1022,"")</f>
        <v>4.9425235143369058E-2</v>
      </c>
      <c r="L1022" t="str">
        <f t="shared" si="2039"/>
        <v/>
      </c>
      <c r="M1022" t="str">
        <f t="shared" si="2039"/>
        <v/>
      </c>
      <c r="N1022" s="148">
        <f>IF('StockBond Returns'!AD1020=0,1,0)</f>
        <v>1</v>
      </c>
      <c r="O1022">
        <f>IF( AND('StockBond Returns'!$AD1020&lt;0,'StockBond Returns'!$AD1020&gt;=-0.1),1,0)</f>
        <v>0</v>
      </c>
      <c r="P1022">
        <f>IF( AND('StockBond Returns'!$AD1020&lt;-0.1,'StockBond Returns'!$AD1020&gt;=-0.2),1,0)</f>
        <v>0</v>
      </c>
      <c r="Q1022">
        <f>IF( AND('StockBond Returns'!$AD1020&lt;-0.2,'StockBond Returns'!$AD1020&gt;=-0.3),1,0)</f>
        <v>0</v>
      </c>
      <c r="R1022">
        <f>IF('StockBond Returns'!AD1020&lt;-0.3,1,0)</f>
        <v>0</v>
      </c>
      <c r="S1022" s="17">
        <f t="shared" ref="S1022:W1022" ca="1" si="2040">IF(N1022=1,$E1022,"")</f>
        <v>4.9425235143369058E-2</v>
      </c>
      <c r="T1022" t="str">
        <f t="shared" si="2040"/>
        <v/>
      </c>
      <c r="U1022" t="str">
        <f t="shared" si="2040"/>
        <v/>
      </c>
      <c r="V1022" t="str">
        <f t="shared" si="2040"/>
        <v/>
      </c>
      <c r="W1022" t="str">
        <f t="shared" si="2040"/>
        <v/>
      </c>
    </row>
    <row r="1023" spans="1:23" ht="13" x14ac:dyDescent="0.15">
      <c r="A1023">
        <f t="shared" si="30"/>
        <v>9</v>
      </c>
      <c r="B1023">
        <f t="shared" si="31"/>
        <v>1955</v>
      </c>
      <c r="C1023" s="149">
        <f t="shared" si="706"/>
        <v>20393</v>
      </c>
      <c r="D1023" s="146">
        <f t="shared" si="9"/>
        <v>1955.6666666665897</v>
      </c>
      <c r="E1023" s="147">
        <f ca="1">('StockBond Returns'!AA1022+'StockBond Returns'!AC1022-'Parameters &amp; Main Results'!$B$39)/'StockBond Returns'!AB1022*12</f>
        <v>4.9755986878664143E-2</v>
      </c>
      <c r="F1023" s="70">
        <f ca="1">'StockBond Returns'!AA1022+'StockBond Returns'!AC1022-'StockBond Returns'!AB1022*'Distribution of Final Value'!$B$7</f>
        <v>3.1108617398453724</v>
      </c>
      <c r="G1023" s="17">
        <f>1/'StockBond Returns'!M1021</f>
        <v>5.3924555109411049E-2</v>
      </c>
      <c r="H1023">
        <f t="shared" si="4"/>
        <v>1</v>
      </c>
      <c r="I1023" s="64">
        <f t="shared" si="5"/>
        <v>0</v>
      </c>
      <c r="J1023">
        <f t="shared" si="6"/>
        <v>0</v>
      </c>
      <c r="K1023" s="17">
        <f t="shared" ref="K1023:M1023" ca="1" si="2041">IF(H1023=1,$E1023,"")</f>
        <v>4.9755986878664143E-2</v>
      </c>
      <c r="L1023" t="str">
        <f t="shared" si="2041"/>
        <v/>
      </c>
      <c r="M1023" t="str">
        <f t="shared" si="2041"/>
        <v/>
      </c>
      <c r="N1023" s="148">
        <f>IF('StockBond Returns'!AD1021=0,1,0)</f>
        <v>0</v>
      </c>
      <c r="O1023">
        <f>IF( AND('StockBond Returns'!$AD1021&lt;0,'StockBond Returns'!$AD1021&gt;=-0.1),1,0)</f>
        <v>1</v>
      </c>
      <c r="P1023">
        <f>IF( AND('StockBond Returns'!$AD1021&lt;-0.1,'StockBond Returns'!$AD1021&gt;=-0.2),1,0)</f>
        <v>0</v>
      </c>
      <c r="Q1023">
        <f>IF( AND('StockBond Returns'!$AD1021&lt;-0.2,'StockBond Returns'!$AD1021&gt;=-0.3),1,0)</f>
        <v>0</v>
      </c>
      <c r="R1023">
        <f>IF('StockBond Returns'!AD1021&lt;-0.3,1,0)</f>
        <v>0</v>
      </c>
      <c r="S1023" t="str">
        <f t="shared" ref="S1023:W1023" si="2042">IF(N1023=1,$E1023,"")</f>
        <v/>
      </c>
      <c r="T1023" s="17">
        <f t="shared" ca="1" si="2042"/>
        <v>4.9755986878664143E-2</v>
      </c>
      <c r="U1023" t="str">
        <f t="shared" si="2042"/>
        <v/>
      </c>
      <c r="V1023" t="str">
        <f t="shared" si="2042"/>
        <v/>
      </c>
      <c r="W1023" t="str">
        <f t="shared" si="2042"/>
        <v/>
      </c>
    </row>
    <row r="1024" spans="1:23" ht="13" x14ac:dyDescent="0.15">
      <c r="A1024">
        <f t="shared" si="30"/>
        <v>10</v>
      </c>
      <c r="B1024">
        <f t="shared" si="31"/>
        <v>1955</v>
      </c>
      <c r="C1024" s="149">
        <f t="shared" si="706"/>
        <v>20423</v>
      </c>
      <c r="D1024" s="146">
        <f t="shared" si="9"/>
        <v>1955.7499999999229</v>
      </c>
      <c r="E1024" s="147">
        <f ca="1">('StockBond Returns'!AA1023+'StockBond Returns'!AC1023-'Parameters &amp; Main Results'!$B$39)/'StockBond Returns'!AB1023*12</f>
        <v>4.9631034590063128E-2</v>
      </c>
      <c r="F1024" s="70">
        <f ca="1">'StockBond Returns'!AA1023+'StockBond Returns'!AC1023-'StockBond Returns'!AB1023*'Distribution of Final Value'!$B$7</f>
        <v>2.9214650738834926</v>
      </c>
      <c r="G1024" s="17">
        <f>1/'StockBond Returns'!M1022</f>
        <v>5.3881578248325838E-2</v>
      </c>
      <c r="H1024">
        <f t="shared" si="4"/>
        <v>1</v>
      </c>
      <c r="I1024" s="64">
        <f t="shared" si="5"/>
        <v>0</v>
      </c>
      <c r="J1024">
        <f t="shared" si="6"/>
        <v>0</v>
      </c>
      <c r="K1024" s="17">
        <f t="shared" ref="K1024:M1024" ca="1" si="2043">IF(H1024=1,$E1024,"")</f>
        <v>4.9631034590063128E-2</v>
      </c>
      <c r="L1024" t="str">
        <f t="shared" si="2043"/>
        <v/>
      </c>
      <c r="M1024" t="str">
        <f t="shared" si="2043"/>
        <v/>
      </c>
      <c r="N1024" s="148">
        <f>IF('StockBond Returns'!AD1022=0,1,0)</f>
        <v>1</v>
      </c>
      <c r="O1024">
        <f>IF( AND('StockBond Returns'!$AD1022&lt;0,'StockBond Returns'!$AD1022&gt;=-0.1),1,0)</f>
        <v>0</v>
      </c>
      <c r="P1024">
        <f>IF( AND('StockBond Returns'!$AD1022&lt;-0.1,'StockBond Returns'!$AD1022&gt;=-0.2),1,0)</f>
        <v>0</v>
      </c>
      <c r="Q1024">
        <f>IF( AND('StockBond Returns'!$AD1022&lt;-0.2,'StockBond Returns'!$AD1022&gt;=-0.3),1,0)</f>
        <v>0</v>
      </c>
      <c r="R1024">
        <f>IF('StockBond Returns'!AD1022&lt;-0.3,1,0)</f>
        <v>0</v>
      </c>
      <c r="S1024" s="17">
        <f t="shared" ref="S1024:W1024" ca="1" si="2044">IF(N1024=1,$E1024,"")</f>
        <v>4.9631034590063128E-2</v>
      </c>
      <c r="T1024" t="str">
        <f t="shared" si="2044"/>
        <v/>
      </c>
      <c r="U1024" t="str">
        <f t="shared" si="2044"/>
        <v/>
      </c>
      <c r="V1024" t="str">
        <f t="shared" si="2044"/>
        <v/>
      </c>
      <c r="W1024" t="str">
        <f t="shared" si="2044"/>
        <v/>
      </c>
    </row>
    <row r="1025" spans="1:23" ht="13" x14ac:dyDescent="0.15">
      <c r="A1025">
        <f t="shared" si="30"/>
        <v>11</v>
      </c>
      <c r="B1025">
        <f t="shared" si="31"/>
        <v>1955</v>
      </c>
      <c r="C1025" s="149">
        <f t="shared" si="706"/>
        <v>20454</v>
      </c>
      <c r="D1025" s="146">
        <f t="shared" si="9"/>
        <v>1955.8333333332562</v>
      </c>
      <c r="E1025" s="147">
        <f ca="1">('StockBond Returns'!AA1024+'StockBond Returns'!AC1024-'Parameters &amp; Main Results'!$B$39)/'StockBond Returns'!AB1024*12</f>
        <v>5.0708462188012587E-2</v>
      </c>
      <c r="F1025" s="70">
        <f ca="1">'StockBond Returns'!AA1024+'StockBond Returns'!AC1024-'StockBond Returns'!AB1024*'Distribution of Final Value'!$B$7</f>
        <v>3.2187522369246171</v>
      </c>
      <c r="G1025" s="17">
        <f>1/'StockBond Returns'!M1023</f>
        <v>5.5961599866480097E-2</v>
      </c>
      <c r="H1025">
        <f t="shared" si="4"/>
        <v>1</v>
      </c>
      <c r="I1025" s="64">
        <f t="shared" si="5"/>
        <v>0</v>
      </c>
      <c r="J1025">
        <f t="shared" si="6"/>
        <v>0</v>
      </c>
      <c r="K1025" s="17">
        <f t="shared" ref="K1025:M1025" ca="1" si="2045">IF(H1025=1,$E1025,"")</f>
        <v>5.0708462188012587E-2</v>
      </c>
      <c r="L1025" t="str">
        <f t="shared" si="2045"/>
        <v/>
      </c>
      <c r="M1025" t="str">
        <f t="shared" si="2045"/>
        <v/>
      </c>
      <c r="N1025" s="148">
        <f>IF('StockBond Returns'!AD1023=0,1,0)</f>
        <v>0</v>
      </c>
      <c r="O1025">
        <f>IF( AND('StockBond Returns'!$AD1023&lt;0,'StockBond Returns'!$AD1023&gt;=-0.1),1,0)</f>
        <v>1</v>
      </c>
      <c r="P1025">
        <f>IF( AND('StockBond Returns'!$AD1023&lt;-0.1,'StockBond Returns'!$AD1023&gt;=-0.2),1,0)</f>
        <v>0</v>
      </c>
      <c r="Q1025">
        <f>IF( AND('StockBond Returns'!$AD1023&lt;-0.2,'StockBond Returns'!$AD1023&gt;=-0.3),1,0)</f>
        <v>0</v>
      </c>
      <c r="R1025">
        <f>IF('StockBond Returns'!AD1023&lt;-0.3,1,0)</f>
        <v>0</v>
      </c>
      <c r="S1025" t="str">
        <f t="shared" ref="S1025:W1025" si="2046">IF(N1025=1,$E1025,"")</f>
        <v/>
      </c>
      <c r="T1025" s="17">
        <f t="shared" ca="1" si="2046"/>
        <v>5.0708462188012587E-2</v>
      </c>
      <c r="U1025" t="str">
        <f t="shared" si="2046"/>
        <v/>
      </c>
      <c r="V1025" t="str">
        <f t="shared" si="2046"/>
        <v/>
      </c>
      <c r="W1025" t="str">
        <f t="shared" si="2046"/>
        <v/>
      </c>
    </row>
    <row r="1026" spans="1:23" ht="13" x14ac:dyDescent="0.15">
      <c r="A1026">
        <f t="shared" si="30"/>
        <v>12</v>
      </c>
      <c r="B1026">
        <f t="shared" si="31"/>
        <v>1955</v>
      </c>
      <c r="C1026" s="149">
        <f t="shared" si="706"/>
        <v>20485</v>
      </c>
      <c r="D1026" s="146">
        <f t="shared" si="9"/>
        <v>1955.9166666665894</v>
      </c>
      <c r="E1026" s="147">
        <f ca="1">('StockBond Returns'!AA1025+'StockBond Returns'!AC1025-'Parameters &amp; Main Results'!$B$39)/'StockBond Returns'!AB1025*12</f>
        <v>4.8185447005100732E-2</v>
      </c>
      <c r="F1026" s="70">
        <f ca="1">'StockBond Returns'!AA1025+'StockBond Returns'!AC1025-'StockBond Returns'!AB1025*'Distribution of Final Value'!$B$7</f>
        <v>2.3161987959310455</v>
      </c>
      <c r="G1026" s="17">
        <f>1/'StockBond Returns'!M1024</f>
        <v>5.2437785204164908E-2</v>
      </c>
      <c r="H1026">
        <f t="shared" si="4"/>
        <v>1</v>
      </c>
      <c r="I1026" s="64">
        <f t="shared" si="5"/>
        <v>0</v>
      </c>
      <c r="J1026">
        <f t="shared" si="6"/>
        <v>0</v>
      </c>
      <c r="K1026" s="17">
        <f t="shared" ref="K1026:M1026" ca="1" si="2047">IF(H1026=1,$E1026,"")</f>
        <v>4.8185447005100732E-2</v>
      </c>
      <c r="L1026" t="str">
        <f t="shared" si="2047"/>
        <v/>
      </c>
      <c r="M1026" t="str">
        <f t="shared" si="2047"/>
        <v/>
      </c>
      <c r="N1026" s="148">
        <f>IF('StockBond Returns'!AD1024=0,1,0)</f>
        <v>1</v>
      </c>
      <c r="O1026">
        <f>IF( AND('StockBond Returns'!$AD1024&lt;0,'StockBond Returns'!$AD1024&gt;=-0.1),1,0)</f>
        <v>0</v>
      </c>
      <c r="P1026">
        <f>IF( AND('StockBond Returns'!$AD1024&lt;-0.1,'StockBond Returns'!$AD1024&gt;=-0.2),1,0)</f>
        <v>0</v>
      </c>
      <c r="Q1026">
        <f>IF( AND('StockBond Returns'!$AD1024&lt;-0.2,'StockBond Returns'!$AD1024&gt;=-0.3),1,0)</f>
        <v>0</v>
      </c>
      <c r="R1026">
        <f>IF('StockBond Returns'!AD1024&lt;-0.3,1,0)</f>
        <v>0</v>
      </c>
      <c r="S1026" s="17">
        <f t="shared" ref="S1026:W1026" ca="1" si="2048">IF(N1026=1,$E1026,"")</f>
        <v>4.8185447005100732E-2</v>
      </c>
      <c r="T1026" t="str">
        <f t="shared" si="2048"/>
        <v/>
      </c>
      <c r="U1026" t="str">
        <f t="shared" si="2048"/>
        <v/>
      </c>
      <c r="V1026" t="str">
        <f t="shared" si="2048"/>
        <v/>
      </c>
      <c r="W1026" t="str">
        <f t="shared" si="2048"/>
        <v/>
      </c>
    </row>
    <row r="1027" spans="1:23" ht="13" x14ac:dyDescent="0.15">
      <c r="A1027">
        <f t="shared" si="30"/>
        <v>1</v>
      </c>
      <c r="B1027">
        <f t="shared" si="31"/>
        <v>1956</v>
      </c>
      <c r="C1027" s="149">
        <f t="shared" si="706"/>
        <v>20514</v>
      </c>
      <c r="D1027" s="146">
        <f t="shared" si="9"/>
        <v>1955.9999999999227</v>
      </c>
      <c r="E1027" s="147">
        <f ca="1">('StockBond Returns'!AA1026+'StockBond Returns'!AC1026-'Parameters &amp; Main Results'!$B$39)/'StockBond Returns'!AB1026*12</f>
        <v>4.8310431137579574E-2</v>
      </c>
      <c r="F1027" s="70">
        <f ca="1">'StockBond Returns'!AA1026+'StockBond Returns'!AC1026-'StockBond Returns'!AB1026*'Distribution of Final Value'!$B$7</f>
        <v>2.3139202639947207</v>
      </c>
      <c r="G1027" s="17">
        <f>1/'StockBond Returns'!M1025</f>
        <v>5.3037195667910618E-2</v>
      </c>
      <c r="H1027">
        <f t="shared" si="4"/>
        <v>1</v>
      </c>
      <c r="I1027" s="64">
        <f t="shared" si="5"/>
        <v>0</v>
      </c>
      <c r="J1027">
        <f t="shared" si="6"/>
        <v>0</v>
      </c>
      <c r="K1027" s="17">
        <f t="shared" ref="K1027:M1027" ca="1" si="2049">IF(H1027=1,$E1027,"")</f>
        <v>4.8310431137579574E-2</v>
      </c>
      <c r="L1027" t="str">
        <f t="shared" si="2049"/>
        <v/>
      </c>
      <c r="M1027" t="str">
        <f t="shared" si="2049"/>
        <v/>
      </c>
      <c r="N1027" s="148">
        <f>IF('StockBond Returns'!AD1025=0,1,0)</f>
        <v>1</v>
      </c>
      <c r="O1027">
        <f>IF( AND('StockBond Returns'!$AD1025&lt;0,'StockBond Returns'!$AD1025&gt;=-0.1),1,0)</f>
        <v>0</v>
      </c>
      <c r="P1027">
        <f>IF( AND('StockBond Returns'!$AD1025&lt;-0.1,'StockBond Returns'!$AD1025&gt;=-0.2),1,0)</f>
        <v>0</v>
      </c>
      <c r="Q1027">
        <f>IF( AND('StockBond Returns'!$AD1025&lt;-0.2,'StockBond Returns'!$AD1025&gt;=-0.3),1,0)</f>
        <v>0</v>
      </c>
      <c r="R1027">
        <f>IF('StockBond Returns'!AD1025&lt;-0.3,1,0)</f>
        <v>0</v>
      </c>
      <c r="S1027" s="17">
        <f t="shared" ref="S1027:W1027" ca="1" si="2050">IF(N1027=1,$E1027,"")</f>
        <v>4.8310431137579574E-2</v>
      </c>
      <c r="T1027" t="str">
        <f t="shared" si="2050"/>
        <v/>
      </c>
      <c r="U1027" t="str">
        <f t="shared" si="2050"/>
        <v/>
      </c>
      <c r="V1027" t="str">
        <f t="shared" si="2050"/>
        <v/>
      </c>
      <c r="W1027" t="str">
        <f t="shared" si="2050"/>
        <v/>
      </c>
    </row>
    <row r="1028" spans="1:23" ht="13" x14ac:dyDescent="0.15">
      <c r="A1028">
        <f t="shared" si="30"/>
        <v>2</v>
      </c>
      <c r="B1028">
        <f t="shared" si="31"/>
        <v>1956</v>
      </c>
      <c r="C1028" s="149">
        <f t="shared" si="706"/>
        <v>20545</v>
      </c>
      <c r="D1028" s="146">
        <f t="shared" si="9"/>
        <v>1956.083333333256</v>
      </c>
      <c r="E1028" s="147">
        <f ca="1">('StockBond Returns'!AA1027+'StockBond Returns'!AC1027-'Parameters &amp; Main Results'!$B$39)/'StockBond Returns'!AB1027*12</f>
        <v>4.9625185923710999E-2</v>
      </c>
      <c r="F1028" s="70">
        <f ca="1">'StockBond Returns'!AA1027+'StockBond Returns'!AC1027-'StockBond Returns'!AB1027*'Distribution of Final Value'!$B$7</f>
        <v>2.7811401175728072</v>
      </c>
      <c r="G1028" s="17">
        <f>1/'StockBond Returns'!M1026</f>
        <v>5.5078644535553958E-2</v>
      </c>
      <c r="H1028">
        <f t="shared" si="4"/>
        <v>1</v>
      </c>
      <c r="I1028" s="64">
        <f t="shared" si="5"/>
        <v>0</v>
      </c>
      <c r="J1028">
        <f t="shared" si="6"/>
        <v>0</v>
      </c>
      <c r="K1028" s="17">
        <f t="shared" ref="K1028:M1028" ca="1" si="2051">IF(H1028=1,$E1028,"")</f>
        <v>4.9625185923710999E-2</v>
      </c>
      <c r="L1028" t="str">
        <f t="shared" si="2051"/>
        <v/>
      </c>
      <c r="M1028" t="str">
        <f t="shared" si="2051"/>
        <v/>
      </c>
      <c r="N1028" s="148">
        <f>IF('StockBond Returns'!AD1026=0,1,0)</f>
        <v>0</v>
      </c>
      <c r="O1028">
        <f>IF( AND('StockBond Returns'!$AD1026&lt;0,'StockBond Returns'!$AD1026&gt;=-0.1),1,0)</f>
        <v>1</v>
      </c>
      <c r="P1028">
        <f>IF( AND('StockBond Returns'!$AD1026&lt;-0.1,'StockBond Returns'!$AD1026&gt;=-0.2),1,0)</f>
        <v>0</v>
      </c>
      <c r="Q1028">
        <f>IF( AND('StockBond Returns'!$AD1026&lt;-0.2,'StockBond Returns'!$AD1026&gt;=-0.3),1,0)</f>
        <v>0</v>
      </c>
      <c r="R1028">
        <f>IF('StockBond Returns'!AD1026&lt;-0.3,1,0)</f>
        <v>0</v>
      </c>
      <c r="S1028" t="str">
        <f t="shared" ref="S1028:W1028" si="2052">IF(N1028=1,$E1028,"")</f>
        <v/>
      </c>
      <c r="T1028" s="17">
        <f t="shared" ca="1" si="2052"/>
        <v>4.9625185923710999E-2</v>
      </c>
      <c r="U1028" t="str">
        <f t="shared" si="2052"/>
        <v/>
      </c>
      <c r="V1028" t="str">
        <f t="shared" si="2052"/>
        <v/>
      </c>
      <c r="W1028" t="str">
        <f t="shared" si="2052"/>
        <v/>
      </c>
    </row>
    <row r="1029" spans="1:23" ht="13" x14ac:dyDescent="0.15">
      <c r="A1029">
        <f t="shared" si="30"/>
        <v>3</v>
      </c>
      <c r="B1029">
        <f t="shared" si="31"/>
        <v>1956</v>
      </c>
      <c r="C1029" s="149">
        <f t="shared" si="706"/>
        <v>20575</v>
      </c>
      <c r="D1029" s="146">
        <f t="shared" si="9"/>
        <v>1956.1666666665892</v>
      </c>
      <c r="E1029" s="147">
        <f ca="1">('StockBond Returns'!AA1028+'StockBond Returns'!AC1028-'Parameters &amp; Main Results'!$B$39)/'StockBond Returns'!AB1028*12</f>
        <v>4.8429347914551411E-2</v>
      </c>
      <c r="F1029" s="70">
        <f ca="1">'StockBond Returns'!AA1028+'StockBond Returns'!AC1028-'StockBond Returns'!AB1028*'Distribution of Final Value'!$B$7</f>
        <v>2.2668493968028383</v>
      </c>
      <c r="G1029" s="17">
        <f>1/'StockBond Returns'!M1027</f>
        <v>5.364738613317481E-2</v>
      </c>
      <c r="H1029">
        <f t="shared" si="4"/>
        <v>1</v>
      </c>
      <c r="I1029" s="64">
        <f t="shared" si="5"/>
        <v>0</v>
      </c>
      <c r="J1029">
        <f t="shared" si="6"/>
        <v>0</v>
      </c>
      <c r="K1029" s="17">
        <f t="shared" ref="K1029:M1029" ca="1" si="2053">IF(H1029=1,$E1029,"")</f>
        <v>4.8429347914551411E-2</v>
      </c>
      <c r="L1029" t="str">
        <f t="shared" si="2053"/>
        <v/>
      </c>
      <c r="M1029" t="str">
        <f t="shared" si="2053"/>
        <v/>
      </c>
      <c r="N1029" s="148">
        <f>IF('StockBond Returns'!AD1027=0,1,0)</f>
        <v>1</v>
      </c>
      <c r="O1029">
        <f>IF( AND('StockBond Returns'!$AD1027&lt;0,'StockBond Returns'!$AD1027&gt;=-0.1),1,0)</f>
        <v>0</v>
      </c>
      <c r="P1029">
        <f>IF( AND('StockBond Returns'!$AD1027&lt;-0.1,'StockBond Returns'!$AD1027&gt;=-0.2),1,0)</f>
        <v>0</v>
      </c>
      <c r="Q1029">
        <f>IF( AND('StockBond Returns'!$AD1027&lt;-0.2,'StockBond Returns'!$AD1027&gt;=-0.3),1,0)</f>
        <v>0</v>
      </c>
      <c r="R1029">
        <f>IF('StockBond Returns'!AD1027&lt;-0.3,1,0)</f>
        <v>0</v>
      </c>
      <c r="S1029" s="17">
        <f t="shared" ref="S1029:W1029" ca="1" si="2054">IF(N1029=1,$E1029,"")</f>
        <v>4.8429347914551411E-2</v>
      </c>
      <c r="T1029" t="str">
        <f t="shared" si="2054"/>
        <v/>
      </c>
      <c r="U1029" t="str">
        <f t="shared" si="2054"/>
        <v/>
      </c>
      <c r="V1029" t="str">
        <f t="shared" si="2054"/>
        <v/>
      </c>
      <c r="W1029" t="str">
        <f t="shared" si="2054"/>
        <v/>
      </c>
    </row>
    <row r="1030" spans="1:23" ht="13" x14ac:dyDescent="0.15">
      <c r="A1030">
        <f t="shared" si="30"/>
        <v>4</v>
      </c>
      <c r="B1030">
        <f t="shared" si="31"/>
        <v>1956</v>
      </c>
      <c r="C1030" s="149">
        <f t="shared" si="706"/>
        <v>20606</v>
      </c>
      <c r="D1030" s="146">
        <f t="shared" si="9"/>
        <v>1956.2499999999225</v>
      </c>
      <c r="E1030" s="147">
        <f ca="1">('StockBond Returns'!AA1029+'StockBond Returns'!AC1029-'Parameters &amp; Main Results'!$B$39)/'StockBond Returns'!AB1029*12</f>
        <v>4.6221257565098206E-2</v>
      </c>
      <c r="F1030" s="70">
        <f ca="1">'StockBond Returns'!AA1029+'StockBond Returns'!AC1029-'StockBond Returns'!AB1029*'Distribution of Final Value'!$B$7</f>
        <v>1.5712969957997363</v>
      </c>
      <c r="G1030" s="17">
        <f>1/'StockBond Returns'!M1028</f>
        <v>5.0340376201987856E-2</v>
      </c>
      <c r="H1030">
        <f t="shared" si="4"/>
        <v>1</v>
      </c>
      <c r="I1030" s="64">
        <f t="shared" si="5"/>
        <v>0</v>
      </c>
      <c r="J1030">
        <f t="shared" si="6"/>
        <v>0</v>
      </c>
      <c r="K1030" s="17">
        <f t="shared" ref="K1030:M1030" ca="1" si="2055">IF(H1030=1,$E1030,"")</f>
        <v>4.6221257565098206E-2</v>
      </c>
      <c r="L1030" t="str">
        <f t="shared" si="2055"/>
        <v/>
      </c>
      <c r="M1030" t="str">
        <f t="shared" si="2055"/>
        <v/>
      </c>
      <c r="N1030" s="148">
        <f>IF('StockBond Returns'!AD1028=0,1,0)</f>
        <v>1</v>
      </c>
      <c r="O1030">
        <f>IF( AND('StockBond Returns'!$AD1028&lt;0,'StockBond Returns'!$AD1028&gt;=-0.1),1,0)</f>
        <v>0</v>
      </c>
      <c r="P1030">
        <f>IF( AND('StockBond Returns'!$AD1028&lt;-0.1,'StockBond Returns'!$AD1028&gt;=-0.2),1,0)</f>
        <v>0</v>
      </c>
      <c r="Q1030">
        <f>IF( AND('StockBond Returns'!$AD1028&lt;-0.2,'StockBond Returns'!$AD1028&gt;=-0.3),1,0)</f>
        <v>0</v>
      </c>
      <c r="R1030">
        <f>IF('StockBond Returns'!AD1028&lt;-0.3,1,0)</f>
        <v>0</v>
      </c>
      <c r="S1030" s="17">
        <f t="shared" ref="S1030:W1030" ca="1" si="2056">IF(N1030=1,$E1030,"")</f>
        <v>4.6221257565098206E-2</v>
      </c>
      <c r="T1030" t="str">
        <f t="shared" si="2056"/>
        <v/>
      </c>
      <c r="U1030" t="str">
        <f t="shared" si="2056"/>
        <v/>
      </c>
      <c r="V1030" t="str">
        <f t="shared" si="2056"/>
        <v/>
      </c>
      <c r="W1030" t="str">
        <f t="shared" si="2056"/>
        <v/>
      </c>
    </row>
    <row r="1031" spans="1:23" ht="13" x14ac:dyDescent="0.15">
      <c r="A1031">
        <f t="shared" si="30"/>
        <v>5</v>
      </c>
      <c r="B1031">
        <f t="shared" si="31"/>
        <v>1956</v>
      </c>
      <c r="C1031" s="149">
        <f t="shared" si="706"/>
        <v>20636</v>
      </c>
      <c r="D1031" s="146">
        <f t="shared" si="9"/>
        <v>1956.3333333332557</v>
      </c>
      <c r="E1031" s="147">
        <f ca="1">('StockBond Returns'!AA1030+'StockBond Returns'!AC1030-'Parameters &amp; Main Results'!$B$39)/'StockBond Returns'!AB1030*12</f>
        <v>4.6569991383710936E-2</v>
      </c>
      <c r="F1031" s="70">
        <f ca="1">'StockBond Returns'!AA1030+'StockBond Returns'!AC1030-'StockBond Returns'!AB1030*'Distribution of Final Value'!$B$7</f>
        <v>1.7559143528411276</v>
      </c>
      <c r="G1031" s="17">
        <f>1/'StockBond Returns'!M1029</f>
        <v>5.1272512254641869E-2</v>
      </c>
      <c r="H1031">
        <f t="shared" si="4"/>
        <v>1</v>
      </c>
      <c r="I1031" s="64">
        <f t="shared" si="5"/>
        <v>0</v>
      </c>
      <c r="J1031">
        <f t="shared" si="6"/>
        <v>0</v>
      </c>
      <c r="K1031" s="17">
        <f t="shared" ref="K1031:M1031" ca="1" si="2057">IF(H1031=1,$E1031,"")</f>
        <v>4.6569991383710936E-2</v>
      </c>
      <c r="L1031" t="str">
        <f t="shared" si="2057"/>
        <v/>
      </c>
      <c r="M1031" t="str">
        <f t="shared" si="2057"/>
        <v/>
      </c>
      <c r="N1031" s="148">
        <f>IF('StockBond Returns'!AD1029=0,1,0)</f>
        <v>0</v>
      </c>
      <c r="O1031">
        <f>IF( AND('StockBond Returns'!$AD1029&lt;0,'StockBond Returns'!$AD1029&gt;=-0.1),1,0)</f>
        <v>1</v>
      </c>
      <c r="P1031">
        <f>IF( AND('StockBond Returns'!$AD1029&lt;-0.1,'StockBond Returns'!$AD1029&gt;=-0.2),1,0)</f>
        <v>0</v>
      </c>
      <c r="Q1031">
        <f>IF( AND('StockBond Returns'!$AD1029&lt;-0.2,'StockBond Returns'!$AD1029&gt;=-0.3),1,0)</f>
        <v>0</v>
      </c>
      <c r="R1031">
        <f>IF('StockBond Returns'!AD1029&lt;-0.3,1,0)</f>
        <v>0</v>
      </c>
      <c r="S1031" t="str">
        <f t="shared" ref="S1031:W1031" si="2058">IF(N1031=1,$E1031,"")</f>
        <v/>
      </c>
      <c r="T1031" s="17">
        <f t="shared" ca="1" si="2058"/>
        <v>4.6569991383710936E-2</v>
      </c>
      <c r="U1031" t="str">
        <f t="shared" si="2058"/>
        <v/>
      </c>
      <c r="V1031" t="str">
        <f t="shared" si="2058"/>
        <v/>
      </c>
      <c r="W1031" t="str">
        <f t="shared" si="2058"/>
        <v/>
      </c>
    </row>
    <row r="1032" spans="1:23" ht="13" x14ac:dyDescent="0.15">
      <c r="A1032">
        <f t="shared" si="30"/>
        <v>6</v>
      </c>
      <c r="B1032">
        <f t="shared" si="31"/>
        <v>1956</v>
      </c>
      <c r="C1032" s="149">
        <f t="shared" si="706"/>
        <v>20667</v>
      </c>
      <c r="D1032" s="146">
        <f t="shared" si="9"/>
        <v>1956.416666666589</v>
      </c>
      <c r="E1032" s="147">
        <f ca="1">('StockBond Returns'!AA1031+'StockBond Returns'!AC1031-'Parameters &amp; Main Results'!$B$39)/'StockBond Returns'!AB1031*12</f>
        <v>4.9105125083148356E-2</v>
      </c>
      <c r="F1032" s="70">
        <f ca="1">'StockBond Returns'!AA1031+'StockBond Returns'!AC1031-'StockBond Returns'!AB1031*'Distribution of Final Value'!$B$7</f>
        <v>2.4248923182709827</v>
      </c>
      <c r="G1032" s="17">
        <f>1/'StockBond Returns'!M1030</f>
        <v>5.5522966473768143E-2</v>
      </c>
      <c r="H1032">
        <f t="shared" si="4"/>
        <v>1</v>
      </c>
      <c r="I1032" s="64">
        <f t="shared" si="5"/>
        <v>0</v>
      </c>
      <c r="J1032">
        <f t="shared" si="6"/>
        <v>0</v>
      </c>
      <c r="K1032" s="17">
        <f t="shared" ref="K1032:M1032" ca="1" si="2059">IF(H1032=1,$E1032,"")</f>
        <v>4.9105125083148356E-2</v>
      </c>
      <c r="L1032" t="str">
        <f t="shared" si="2059"/>
        <v/>
      </c>
      <c r="M1032" t="str">
        <f t="shared" si="2059"/>
        <v/>
      </c>
      <c r="N1032" s="148">
        <f>IF('StockBond Returns'!AD1030=0,1,0)</f>
        <v>0</v>
      </c>
      <c r="O1032">
        <f>IF( AND('StockBond Returns'!$AD1030&lt;0,'StockBond Returns'!$AD1030&gt;=-0.1),1,0)</f>
        <v>1</v>
      </c>
      <c r="P1032">
        <f>IF( AND('StockBond Returns'!$AD1030&lt;-0.1,'StockBond Returns'!$AD1030&gt;=-0.2),1,0)</f>
        <v>0</v>
      </c>
      <c r="Q1032">
        <f>IF( AND('StockBond Returns'!$AD1030&lt;-0.2,'StockBond Returns'!$AD1030&gt;=-0.3),1,0)</f>
        <v>0</v>
      </c>
      <c r="R1032">
        <f>IF('StockBond Returns'!AD1030&lt;-0.3,1,0)</f>
        <v>0</v>
      </c>
      <c r="S1032" t="str">
        <f t="shared" ref="S1032:W1032" si="2060">IF(N1032=1,$E1032,"")</f>
        <v/>
      </c>
      <c r="T1032" s="17">
        <f t="shared" ca="1" si="2060"/>
        <v>4.9105125083148356E-2</v>
      </c>
      <c r="U1032" t="str">
        <f t="shared" si="2060"/>
        <v/>
      </c>
      <c r="V1032" t="str">
        <f t="shared" si="2060"/>
        <v/>
      </c>
      <c r="W1032" t="str">
        <f t="shared" si="2060"/>
        <v/>
      </c>
    </row>
    <row r="1033" spans="1:23" ht="13" x14ac:dyDescent="0.15">
      <c r="A1033">
        <f t="shared" si="30"/>
        <v>7</v>
      </c>
      <c r="B1033">
        <f t="shared" si="31"/>
        <v>1956</v>
      </c>
      <c r="C1033" s="149">
        <f t="shared" si="706"/>
        <v>20698</v>
      </c>
      <c r="D1033" s="146">
        <f t="shared" si="9"/>
        <v>1956.4999999999222</v>
      </c>
      <c r="E1033" s="147">
        <f ca="1">('StockBond Returns'!AA1032+'StockBond Returns'!AC1032-'Parameters &amp; Main Results'!$B$39)/'StockBond Returns'!AB1032*12</f>
        <v>4.7899910358292358E-2</v>
      </c>
      <c r="F1033" s="70">
        <f ca="1">'StockBond Returns'!AA1032+'StockBond Returns'!AC1032-'StockBond Returns'!AB1032*'Distribution of Final Value'!$B$7</f>
        <v>2.0720573694756972</v>
      </c>
      <c r="G1033" s="17">
        <f>1/'StockBond Returns'!M1031</f>
        <v>5.4297147519716482E-2</v>
      </c>
      <c r="H1033">
        <f t="shared" si="4"/>
        <v>1</v>
      </c>
      <c r="I1033" s="64">
        <f t="shared" si="5"/>
        <v>0</v>
      </c>
      <c r="J1033">
        <f t="shared" si="6"/>
        <v>0</v>
      </c>
      <c r="K1033" s="17">
        <f t="shared" ref="K1033:M1033" ca="1" si="2061">IF(H1033=1,$E1033,"")</f>
        <v>4.7899910358292358E-2</v>
      </c>
      <c r="L1033" t="str">
        <f t="shared" si="2061"/>
        <v/>
      </c>
      <c r="M1033" t="str">
        <f t="shared" si="2061"/>
        <v/>
      </c>
      <c r="N1033" s="148">
        <f>IF('StockBond Returns'!AD1031=0,1,0)</f>
        <v>0</v>
      </c>
      <c r="O1033">
        <f>IF( AND('StockBond Returns'!$AD1031&lt;0,'StockBond Returns'!$AD1031&gt;=-0.1),1,0)</f>
        <v>1</v>
      </c>
      <c r="P1033">
        <f>IF( AND('StockBond Returns'!$AD1031&lt;-0.1,'StockBond Returns'!$AD1031&gt;=-0.2),1,0)</f>
        <v>0</v>
      </c>
      <c r="Q1033">
        <f>IF( AND('StockBond Returns'!$AD1031&lt;-0.2,'StockBond Returns'!$AD1031&gt;=-0.3),1,0)</f>
        <v>0</v>
      </c>
      <c r="R1033">
        <f>IF('StockBond Returns'!AD1031&lt;-0.3,1,0)</f>
        <v>0</v>
      </c>
      <c r="S1033" t="str">
        <f t="shared" ref="S1033:W1033" si="2062">IF(N1033=1,$E1033,"")</f>
        <v/>
      </c>
      <c r="T1033" s="17">
        <f t="shared" ca="1" si="2062"/>
        <v>4.7899910358292358E-2</v>
      </c>
      <c r="U1033" t="str">
        <f t="shared" si="2062"/>
        <v/>
      </c>
      <c r="V1033" t="str">
        <f t="shared" si="2062"/>
        <v/>
      </c>
      <c r="W1033" t="str">
        <f t="shared" si="2062"/>
        <v/>
      </c>
    </row>
    <row r="1034" spans="1:23" ht="13" x14ac:dyDescent="0.15">
      <c r="A1034">
        <f t="shared" si="30"/>
        <v>8</v>
      </c>
      <c r="B1034">
        <f t="shared" si="31"/>
        <v>1956</v>
      </c>
      <c r="C1034" s="149">
        <f t="shared" si="706"/>
        <v>20728</v>
      </c>
      <c r="D1034" s="146">
        <f t="shared" si="9"/>
        <v>1956.5833333332555</v>
      </c>
      <c r="E1034" s="147">
        <f ca="1">('StockBond Returns'!AA1033+'StockBond Returns'!AC1033-'Parameters &amp; Main Results'!$B$39)/'StockBond Returns'!AB1033*12</f>
        <v>4.6481395451341535E-2</v>
      </c>
      <c r="F1034" s="70">
        <f ca="1">'StockBond Returns'!AA1033+'StockBond Returns'!AC1033-'StockBond Returns'!AB1033*'Distribution of Final Value'!$B$7</f>
        <v>1.6809477884461703</v>
      </c>
      <c r="G1034" s="17">
        <f>1/'StockBond Returns'!M1032</f>
        <v>5.2376301786858231E-2</v>
      </c>
      <c r="H1034">
        <f t="shared" si="4"/>
        <v>1</v>
      </c>
      <c r="I1034" s="64">
        <f t="shared" si="5"/>
        <v>0</v>
      </c>
      <c r="J1034">
        <f t="shared" si="6"/>
        <v>0</v>
      </c>
      <c r="K1034" s="17">
        <f t="shared" ref="K1034:M1034" ca="1" si="2063">IF(H1034=1,$E1034,"")</f>
        <v>4.6481395451341535E-2</v>
      </c>
      <c r="L1034" t="str">
        <f t="shared" si="2063"/>
        <v/>
      </c>
      <c r="M1034" t="str">
        <f t="shared" si="2063"/>
        <v/>
      </c>
      <c r="N1034" s="148">
        <f>IF('StockBond Returns'!AD1032=0,1,0)</f>
        <v>1</v>
      </c>
      <c r="O1034">
        <f>IF( AND('StockBond Returns'!$AD1032&lt;0,'StockBond Returns'!$AD1032&gt;=-0.1),1,0)</f>
        <v>0</v>
      </c>
      <c r="P1034">
        <f>IF( AND('StockBond Returns'!$AD1032&lt;-0.1,'StockBond Returns'!$AD1032&gt;=-0.2),1,0)</f>
        <v>0</v>
      </c>
      <c r="Q1034">
        <f>IF( AND('StockBond Returns'!$AD1032&lt;-0.2,'StockBond Returns'!$AD1032&gt;=-0.3),1,0)</f>
        <v>0</v>
      </c>
      <c r="R1034">
        <f>IF('StockBond Returns'!AD1032&lt;-0.3,1,0)</f>
        <v>0</v>
      </c>
      <c r="S1034" s="17">
        <f t="shared" ref="S1034:W1034" ca="1" si="2064">IF(N1034=1,$E1034,"")</f>
        <v>4.6481395451341535E-2</v>
      </c>
      <c r="T1034" t="str">
        <f t="shared" si="2064"/>
        <v/>
      </c>
      <c r="U1034" t="str">
        <f t="shared" si="2064"/>
        <v/>
      </c>
      <c r="V1034" t="str">
        <f t="shared" si="2064"/>
        <v/>
      </c>
      <c r="W1034" t="str">
        <f t="shared" si="2064"/>
        <v/>
      </c>
    </row>
    <row r="1035" spans="1:23" ht="13" x14ac:dyDescent="0.15">
      <c r="A1035">
        <f t="shared" si="30"/>
        <v>9</v>
      </c>
      <c r="B1035">
        <f t="shared" si="31"/>
        <v>1956</v>
      </c>
      <c r="C1035" s="149">
        <f t="shared" si="706"/>
        <v>20759</v>
      </c>
      <c r="D1035" s="146">
        <f t="shared" si="9"/>
        <v>1956.6666666665888</v>
      </c>
      <c r="E1035" s="147">
        <f ca="1">('StockBond Returns'!AA1034+'StockBond Returns'!AC1034-'Parameters &amp; Main Results'!$B$39)/'StockBond Returns'!AB1034*12</f>
        <v>4.810454074706362E-2</v>
      </c>
      <c r="F1035" s="70">
        <f ca="1">'StockBond Returns'!AA1034+'StockBond Returns'!AC1034-'StockBond Returns'!AB1034*'Distribution of Final Value'!$B$7</f>
        <v>2.0088565366573192</v>
      </c>
      <c r="G1035" s="17">
        <f>1/'StockBond Returns'!M1033</f>
        <v>5.4663953403846999E-2</v>
      </c>
      <c r="H1035">
        <f t="shared" si="4"/>
        <v>1</v>
      </c>
      <c r="I1035" s="64">
        <f t="shared" si="5"/>
        <v>0</v>
      </c>
      <c r="J1035">
        <f t="shared" si="6"/>
        <v>0</v>
      </c>
      <c r="K1035" s="17">
        <f t="shared" ref="K1035:M1035" ca="1" si="2065">IF(H1035=1,$E1035,"")</f>
        <v>4.810454074706362E-2</v>
      </c>
      <c r="L1035" t="str">
        <f t="shared" si="2065"/>
        <v/>
      </c>
      <c r="M1035" t="str">
        <f t="shared" si="2065"/>
        <v/>
      </c>
      <c r="N1035" s="148">
        <f>IF('StockBond Returns'!AD1033=0,1,0)</f>
        <v>0</v>
      </c>
      <c r="O1035">
        <f>IF( AND('StockBond Returns'!$AD1033&lt;0,'StockBond Returns'!$AD1033&gt;=-0.1),1,0)</f>
        <v>1</v>
      </c>
      <c r="P1035">
        <f>IF( AND('StockBond Returns'!$AD1033&lt;-0.1,'StockBond Returns'!$AD1033&gt;=-0.2),1,0)</f>
        <v>0</v>
      </c>
      <c r="Q1035">
        <f>IF( AND('StockBond Returns'!$AD1033&lt;-0.2,'StockBond Returns'!$AD1033&gt;=-0.3),1,0)</f>
        <v>0</v>
      </c>
      <c r="R1035">
        <f>IF('StockBond Returns'!AD1033&lt;-0.3,1,0)</f>
        <v>0</v>
      </c>
      <c r="S1035" t="str">
        <f t="shared" ref="S1035:W1035" si="2066">IF(N1035=1,$E1035,"")</f>
        <v/>
      </c>
      <c r="T1035" s="17">
        <f t="shared" ca="1" si="2066"/>
        <v>4.810454074706362E-2</v>
      </c>
      <c r="U1035" t="str">
        <f t="shared" si="2066"/>
        <v/>
      </c>
      <c r="V1035" t="str">
        <f t="shared" si="2066"/>
        <v/>
      </c>
      <c r="W1035" t="str">
        <f t="shared" si="2066"/>
        <v/>
      </c>
    </row>
    <row r="1036" spans="1:23" ht="13" x14ac:dyDescent="0.15">
      <c r="A1036">
        <f t="shared" si="30"/>
        <v>10</v>
      </c>
      <c r="B1036">
        <f t="shared" si="31"/>
        <v>1956</v>
      </c>
      <c r="C1036" s="149">
        <f t="shared" si="706"/>
        <v>20789</v>
      </c>
      <c r="D1036" s="146">
        <f t="shared" si="9"/>
        <v>1956.749999999922</v>
      </c>
      <c r="E1036" s="147">
        <f ca="1">('StockBond Returns'!AA1035+'StockBond Returns'!AC1035-'Parameters &amp; Main Results'!$B$39)/'StockBond Returns'!AB1035*12</f>
        <v>4.9946481920675009E-2</v>
      </c>
      <c r="F1036" s="70">
        <f ca="1">'StockBond Returns'!AA1035+'StockBond Returns'!AC1035-'StockBond Returns'!AB1035*'Distribution of Final Value'!$B$7</f>
        <v>2.3130215594318759</v>
      </c>
      <c r="G1036" s="17">
        <f>1/'StockBond Returns'!M1034</f>
        <v>5.8748434329257047E-2</v>
      </c>
      <c r="H1036">
        <f t="shared" si="4"/>
        <v>1</v>
      </c>
      <c r="I1036" s="64">
        <f t="shared" si="5"/>
        <v>0</v>
      </c>
      <c r="J1036">
        <f t="shared" si="6"/>
        <v>0</v>
      </c>
      <c r="K1036" s="17">
        <f t="shared" ref="K1036:M1036" ca="1" si="2067">IF(H1036=1,$E1036,"")</f>
        <v>4.9946481920675009E-2</v>
      </c>
      <c r="L1036" t="str">
        <f t="shared" si="2067"/>
        <v/>
      </c>
      <c r="M1036" t="str">
        <f t="shared" si="2067"/>
        <v/>
      </c>
      <c r="N1036" s="148">
        <f>IF('StockBond Returns'!AD1034=0,1,0)</f>
        <v>0</v>
      </c>
      <c r="O1036">
        <f>IF( AND('StockBond Returns'!$AD1034&lt;0,'StockBond Returns'!$AD1034&gt;=-0.1),1,0)</f>
        <v>1</v>
      </c>
      <c r="P1036">
        <f>IF( AND('StockBond Returns'!$AD1034&lt;-0.1,'StockBond Returns'!$AD1034&gt;=-0.2),1,0)</f>
        <v>0</v>
      </c>
      <c r="Q1036">
        <f>IF( AND('StockBond Returns'!$AD1034&lt;-0.2,'StockBond Returns'!$AD1034&gt;=-0.3),1,0)</f>
        <v>0</v>
      </c>
      <c r="R1036">
        <f>IF('StockBond Returns'!AD1034&lt;-0.3,1,0)</f>
        <v>0</v>
      </c>
      <c r="S1036" t="str">
        <f t="shared" ref="S1036:W1036" si="2068">IF(N1036=1,$E1036,"")</f>
        <v/>
      </c>
      <c r="T1036" s="17">
        <f t="shared" ca="1" si="2068"/>
        <v>4.9946481920675009E-2</v>
      </c>
      <c r="U1036" t="str">
        <f t="shared" si="2068"/>
        <v/>
      </c>
      <c r="V1036" t="str">
        <f t="shared" si="2068"/>
        <v/>
      </c>
      <c r="W1036" t="str">
        <f t="shared" si="2068"/>
        <v/>
      </c>
    </row>
    <row r="1037" spans="1:23" ht="13" x14ac:dyDescent="0.15">
      <c r="A1037">
        <f t="shared" si="30"/>
        <v>11</v>
      </c>
      <c r="B1037">
        <f t="shared" si="31"/>
        <v>1956</v>
      </c>
      <c r="C1037" s="149">
        <f t="shared" si="706"/>
        <v>20820</v>
      </c>
      <c r="D1037" s="146">
        <f t="shared" si="9"/>
        <v>1956.8333333332553</v>
      </c>
      <c r="E1037" s="147">
        <f ca="1">('StockBond Returns'!AA1036+'StockBond Returns'!AC1036-'Parameters &amp; Main Results'!$B$39)/'StockBond Returns'!AB1036*12</f>
        <v>5.005310356737968E-2</v>
      </c>
      <c r="F1037" s="70">
        <f ca="1">'StockBond Returns'!AA1036+'StockBond Returns'!AC1036-'StockBond Returns'!AB1036*'Distribution of Final Value'!$B$7</f>
        <v>2.3817818759631226</v>
      </c>
      <c r="G1037" s="17">
        <f>1/'StockBond Returns'!M1035</f>
        <v>5.8240012347628094E-2</v>
      </c>
      <c r="H1037">
        <f t="shared" si="4"/>
        <v>1</v>
      </c>
      <c r="I1037" s="64">
        <f t="shared" si="5"/>
        <v>0</v>
      </c>
      <c r="J1037">
        <f t="shared" si="6"/>
        <v>0</v>
      </c>
      <c r="K1037" s="17">
        <f t="shared" ref="K1037:M1037" ca="1" si="2069">IF(H1037=1,$E1037,"")</f>
        <v>5.005310356737968E-2</v>
      </c>
      <c r="L1037" t="str">
        <f t="shared" si="2069"/>
        <v/>
      </c>
      <c r="M1037" t="str">
        <f t="shared" si="2069"/>
        <v/>
      </c>
      <c r="N1037" s="148">
        <f>IF('StockBond Returns'!AD1035=0,1,0)</f>
        <v>0</v>
      </c>
      <c r="O1037">
        <f>IF( AND('StockBond Returns'!$AD1035&lt;0,'StockBond Returns'!$AD1035&gt;=-0.1),1,0)</f>
        <v>1</v>
      </c>
      <c r="P1037">
        <f>IF( AND('StockBond Returns'!$AD1035&lt;-0.1,'StockBond Returns'!$AD1035&gt;=-0.2),1,0)</f>
        <v>0</v>
      </c>
      <c r="Q1037">
        <f>IF( AND('StockBond Returns'!$AD1035&lt;-0.2,'StockBond Returns'!$AD1035&gt;=-0.3),1,0)</f>
        <v>0</v>
      </c>
      <c r="R1037">
        <f>IF('StockBond Returns'!AD1035&lt;-0.3,1,0)</f>
        <v>0</v>
      </c>
      <c r="S1037" t="str">
        <f t="shared" ref="S1037:W1037" si="2070">IF(N1037=1,$E1037,"")</f>
        <v/>
      </c>
      <c r="T1037" s="17">
        <f t="shared" ca="1" si="2070"/>
        <v>5.005310356737968E-2</v>
      </c>
      <c r="U1037" t="str">
        <f t="shared" si="2070"/>
        <v/>
      </c>
      <c r="V1037" t="str">
        <f t="shared" si="2070"/>
        <v/>
      </c>
      <c r="W1037" t="str">
        <f t="shared" si="2070"/>
        <v/>
      </c>
    </row>
    <row r="1038" spans="1:23" ht="13" x14ac:dyDescent="0.15">
      <c r="A1038">
        <f t="shared" si="30"/>
        <v>12</v>
      </c>
      <c r="B1038">
        <f t="shared" si="31"/>
        <v>1956</v>
      </c>
      <c r="C1038" s="149">
        <f t="shared" si="706"/>
        <v>20851</v>
      </c>
      <c r="D1038" s="146">
        <f t="shared" si="9"/>
        <v>1956.9166666665885</v>
      </c>
      <c r="E1038" s="147">
        <f ca="1">('StockBond Returns'!AA1037+'StockBond Returns'!AC1037-'Parameters &amp; Main Results'!$B$39)/'StockBond Returns'!AB1037*12</f>
        <v>5.0645760226447289E-2</v>
      </c>
      <c r="F1038" s="70">
        <f ca="1">'StockBond Returns'!AA1037+'StockBond Returns'!AC1037-'StockBond Returns'!AB1037*'Distribution of Final Value'!$B$7</f>
        <v>2.6390313365978244</v>
      </c>
      <c r="G1038" s="17">
        <f>1/'StockBond Returns'!M1036</f>
        <v>5.9291130341162838E-2</v>
      </c>
      <c r="H1038">
        <f t="shared" si="4"/>
        <v>1</v>
      </c>
      <c r="I1038" s="64">
        <f t="shared" si="5"/>
        <v>0</v>
      </c>
      <c r="J1038">
        <f t="shared" si="6"/>
        <v>0</v>
      </c>
      <c r="K1038" s="17">
        <f t="shared" ref="K1038:M1038" ca="1" si="2071">IF(H1038=1,$E1038,"")</f>
        <v>5.0645760226447289E-2</v>
      </c>
      <c r="L1038" t="str">
        <f t="shared" si="2071"/>
        <v/>
      </c>
      <c r="M1038" t="str">
        <f t="shared" si="2071"/>
        <v/>
      </c>
      <c r="N1038" s="148">
        <f>IF('StockBond Returns'!AD1036=0,1,0)</f>
        <v>0</v>
      </c>
      <c r="O1038">
        <f>IF( AND('StockBond Returns'!$AD1036&lt;0,'StockBond Returns'!$AD1036&gt;=-0.1),1,0)</f>
        <v>1</v>
      </c>
      <c r="P1038">
        <f>IF( AND('StockBond Returns'!$AD1036&lt;-0.1,'StockBond Returns'!$AD1036&gt;=-0.2),1,0)</f>
        <v>0</v>
      </c>
      <c r="Q1038">
        <f>IF( AND('StockBond Returns'!$AD1036&lt;-0.2,'StockBond Returns'!$AD1036&gt;=-0.3),1,0)</f>
        <v>0</v>
      </c>
      <c r="R1038">
        <f>IF('StockBond Returns'!AD1036&lt;-0.3,1,0)</f>
        <v>0</v>
      </c>
      <c r="S1038" t="str">
        <f t="shared" ref="S1038:W1038" si="2072">IF(N1038=1,$E1038,"")</f>
        <v/>
      </c>
      <c r="T1038" s="17">
        <f t="shared" ca="1" si="2072"/>
        <v>5.0645760226447289E-2</v>
      </c>
      <c r="U1038" t="str">
        <f t="shared" si="2072"/>
        <v/>
      </c>
      <c r="V1038" t="str">
        <f t="shared" si="2072"/>
        <v/>
      </c>
      <c r="W1038" t="str">
        <f t="shared" si="2072"/>
        <v/>
      </c>
    </row>
    <row r="1039" spans="1:23" ht="13" x14ac:dyDescent="0.15">
      <c r="A1039">
        <f t="shared" si="30"/>
        <v>1</v>
      </c>
      <c r="B1039">
        <f t="shared" si="31"/>
        <v>1957</v>
      </c>
      <c r="C1039" s="149">
        <f t="shared" si="706"/>
        <v>20879</v>
      </c>
      <c r="D1039" s="146">
        <f t="shared" si="9"/>
        <v>1956.9999999999218</v>
      </c>
      <c r="E1039" s="147">
        <f ca="1">('StockBond Returns'!AA1038+'StockBond Returns'!AC1038-'Parameters &amp; Main Results'!$B$39)/'StockBond Returns'!AB1038*12</f>
        <v>4.9690419138439523E-2</v>
      </c>
      <c r="F1039" s="70">
        <f ca="1">'StockBond Returns'!AA1038+'StockBond Returns'!AC1038-'StockBond Returns'!AB1038*'Distribution of Final Value'!$B$7</f>
        <v>2.4019029448968183</v>
      </c>
      <c r="G1039" s="17">
        <f>1/'StockBond Returns'!M1037</f>
        <v>5.7861344134623668E-2</v>
      </c>
      <c r="H1039">
        <f t="shared" si="4"/>
        <v>1</v>
      </c>
      <c r="I1039" s="64">
        <f t="shared" si="5"/>
        <v>0</v>
      </c>
      <c r="J1039">
        <f t="shared" si="6"/>
        <v>0</v>
      </c>
      <c r="K1039" s="17">
        <f t="shared" ref="K1039:M1039" ca="1" si="2073">IF(H1039=1,$E1039,"")</f>
        <v>4.9690419138439523E-2</v>
      </c>
      <c r="L1039" t="str">
        <f t="shared" si="2073"/>
        <v/>
      </c>
      <c r="M1039" t="str">
        <f t="shared" si="2073"/>
        <v/>
      </c>
      <c r="N1039" s="148">
        <f>IF('StockBond Returns'!AD1037=0,1,0)</f>
        <v>0</v>
      </c>
      <c r="O1039">
        <f>IF( AND('StockBond Returns'!$AD1037&lt;0,'StockBond Returns'!$AD1037&gt;=-0.1),1,0)</f>
        <v>1</v>
      </c>
      <c r="P1039">
        <f>IF( AND('StockBond Returns'!$AD1037&lt;-0.1,'StockBond Returns'!$AD1037&gt;=-0.2),1,0)</f>
        <v>0</v>
      </c>
      <c r="Q1039">
        <f>IF( AND('StockBond Returns'!$AD1037&lt;-0.2,'StockBond Returns'!$AD1037&gt;=-0.3),1,0)</f>
        <v>0</v>
      </c>
      <c r="R1039">
        <f>IF('StockBond Returns'!AD1037&lt;-0.3,1,0)</f>
        <v>0</v>
      </c>
      <c r="S1039" t="str">
        <f t="shared" ref="S1039:W1039" si="2074">IF(N1039=1,$E1039,"")</f>
        <v/>
      </c>
      <c r="T1039" s="17">
        <f t="shared" ca="1" si="2074"/>
        <v>4.9690419138439523E-2</v>
      </c>
      <c r="U1039" t="str">
        <f t="shared" si="2074"/>
        <v/>
      </c>
      <c r="V1039" t="str">
        <f t="shared" si="2074"/>
        <v/>
      </c>
      <c r="W1039" t="str">
        <f t="shared" si="2074"/>
        <v/>
      </c>
    </row>
    <row r="1040" spans="1:23" ht="13" x14ac:dyDescent="0.15">
      <c r="A1040">
        <f t="shared" si="30"/>
        <v>2</v>
      </c>
      <c r="B1040">
        <f t="shared" si="31"/>
        <v>1957</v>
      </c>
      <c r="C1040" s="149">
        <f t="shared" si="706"/>
        <v>20910</v>
      </c>
      <c r="D1040" s="146">
        <f t="shared" si="9"/>
        <v>1957.083333333255</v>
      </c>
      <c r="E1040" s="147">
        <f ca="1">('StockBond Returns'!AA1039+'StockBond Returns'!AC1039-'Parameters &amp; Main Results'!$B$39)/'StockBond Returns'!AB1039*12</f>
        <v>5.141377957349106E-2</v>
      </c>
      <c r="F1040" s="70">
        <f ca="1">'StockBond Returns'!AA1039+'StockBond Returns'!AC1039-'StockBond Returns'!AB1039*'Distribution of Final Value'!$B$7</f>
        <v>2.7875499198711591</v>
      </c>
      <c r="G1040" s="17">
        <f>1/'StockBond Returns'!M1038</f>
        <v>6.0766235726276326E-2</v>
      </c>
      <c r="H1040">
        <f t="shared" si="4"/>
        <v>1</v>
      </c>
      <c r="I1040" s="64">
        <f t="shared" si="5"/>
        <v>0</v>
      </c>
      <c r="J1040">
        <f t="shared" si="6"/>
        <v>0</v>
      </c>
      <c r="K1040" s="17">
        <f t="shared" ref="K1040:M1040" ca="1" si="2075">IF(H1040=1,$E1040,"")</f>
        <v>5.141377957349106E-2</v>
      </c>
      <c r="L1040" t="str">
        <f t="shared" si="2075"/>
        <v/>
      </c>
      <c r="M1040" t="str">
        <f t="shared" si="2075"/>
        <v/>
      </c>
      <c r="N1040" s="148">
        <f>IF('StockBond Returns'!AD1038=0,1,0)</f>
        <v>0</v>
      </c>
      <c r="O1040">
        <f>IF( AND('StockBond Returns'!$AD1038&lt;0,'StockBond Returns'!$AD1038&gt;=-0.1),1,0)</f>
        <v>1</v>
      </c>
      <c r="P1040">
        <f>IF( AND('StockBond Returns'!$AD1038&lt;-0.1,'StockBond Returns'!$AD1038&gt;=-0.2),1,0)</f>
        <v>0</v>
      </c>
      <c r="Q1040">
        <f>IF( AND('StockBond Returns'!$AD1038&lt;-0.2,'StockBond Returns'!$AD1038&gt;=-0.3),1,0)</f>
        <v>0</v>
      </c>
      <c r="R1040">
        <f>IF('StockBond Returns'!AD1038&lt;-0.3,1,0)</f>
        <v>0</v>
      </c>
      <c r="S1040" t="str">
        <f t="shared" ref="S1040:W1040" si="2076">IF(N1040=1,$E1040,"")</f>
        <v/>
      </c>
      <c r="T1040" s="17">
        <f t="shared" ca="1" si="2076"/>
        <v>5.141377957349106E-2</v>
      </c>
      <c r="U1040" t="str">
        <f t="shared" si="2076"/>
        <v/>
      </c>
      <c r="V1040" t="str">
        <f t="shared" si="2076"/>
        <v/>
      </c>
      <c r="W1040" t="str">
        <f t="shared" si="2076"/>
        <v/>
      </c>
    </row>
    <row r="1041" spans="1:23" ht="13" x14ac:dyDescent="0.15">
      <c r="A1041">
        <f t="shared" si="30"/>
        <v>3</v>
      </c>
      <c r="B1041">
        <f t="shared" si="31"/>
        <v>1957</v>
      </c>
      <c r="C1041" s="149">
        <f t="shared" si="706"/>
        <v>20940</v>
      </c>
      <c r="D1041" s="146">
        <f t="shared" si="9"/>
        <v>1957.1666666665883</v>
      </c>
      <c r="E1041" s="147">
        <f ca="1">('StockBond Returns'!AA1040+'StockBond Returns'!AC1040-'Parameters &amp; Main Results'!$B$39)/'StockBond Returns'!AB1040*12</f>
        <v>5.2895028371014105E-2</v>
      </c>
      <c r="F1041" s="70">
        <f ca="1">'StockBond Returns'!AA1040+'StockBond Returns'!AC1040-'StockBond Returns'!AB1040*'Distribution of Final Value'!$B$7</f>
        <v>3.1064835489238529</v>
      </c>
      <c r="G1041" s="17">
        <f>1/'StockBond Returns'!M1039</f>
        <v>6.3422828434557349E-2</v>
      </c>
      <c r="H1041">
        <f t="shared" si="4"/>
        <v>1</v>
      </c>
      <c r="I1041" s="64">
        <f t="shared" si="5"/>
        <v>0</v>
      </c>
      <c r="J1041">
        <f t="shared" si="6"/>
        <v>0</v>
      </c>
      <c r="K1041" s="17">
        <f t="shared" ref="K1041:M1041" ca="1" si="2077">IF(H1041=1,$E1041,"")</f>
        <v>5.2895028371014105E-2</v>
      </c>
      <c r="L1041" t="str">
        <f t="shared" si="2077"/>
        <v/>
      </c>
      <c r="M1041" t="str">
        <f t="shared" si="2077"/>
        <v/>
      </c>
      <c r="N1041" s="148">
        <f>IF('StockBond Returns'!AD1039=0,1,0)</f>
        <v>0</v>
      </c>
      <c r="O1041">
        <f>IF( AND('StockBond Returns'!$AD1039&lt;0,'StockBond Returns'!$AD1039&gt;=-0.1),1,0)</f>
        <v>0</v>
      </c>
      <c r="P1041">
        <f>IF( AND('StockBond Returns'!$AD1039&lt;-0.1,'StockBond Returns'!$AD1039&gt;=-0.2),1,0)</f>
        <v>1</v>
      </c>
      <c r="Q1041">
        <f>IF( AND('StockBond Returns'!$AD1039&lt;-0.2,'StockBond Returns'!$AD1039&gt;=-0.3),1,0)</f>
        <v>0</v>
      </c>
      <c r="R1041">
        <f>IF('StockBond Returns'!AD1039&lt;-0.3,1,0)</f>
        <v>0</v>
      </c>
      <c r="S1041" t="str">
        <f t="shared" ref="S1041:W1041" si="2078">IF(N1041=1,$E1041,"")</f>
        <v/>
      </c>
      <c r="T1041" t="str">
        <f t="shared" si="2078"/>
        <v/>
      </c>
      <c r="U1041" s="17">
        <f t="shared" ca="1" si="2078"/>
        <v>5.2895028371014105E-2</v>
      </c>
      <c r="V1041" t="str">
        <f t="shared" si="2078"/>
        <v/>
      </c>
      <c r="W1041" t="str">
        <f t="shared" si="2078"/>
        <v/>
      </c>
    </row>
    <row r="1042" spans="1:23" ht="13" x14ac:dyDescent="0.15">
      <c r="A1042">
        <f t="shared" si="30"/>
        <v>4</v>
      </c>
      <c r="B1042">
        <f t="shared" si="31"/>
        <v>1957</v>
      </c>
      <c r="C1042" s="149">
        <f t="shared" si="706"/>
        <v>20971</v>
      </c>
      <c r="D1042" s="146">
        <f t="shared" si="9"/>
        <v>1957.2499999999216</v>
      </c>
      <c r="E1042" s="147">
        <f ca="1">('StockBond Returns'!AA1041+'StockBond Returns'!AC1041-'Parameters &amp; Main Results'!$B$39)/'StockBond Returns'!AB1041*12</f>
        <v>5.2356968602068191E-2</v>
      </c>
      <c r="F1042" s="70">
        <f ca="1">'StockBond Returns'!AA1041+'StockBond Returns'!AC1041-'StockBond Returns'!AB1041*'Distribution of Final Value'!$B$7</f>
        <v>3.0194936245894972</v>
      </c>
      <c r="G1042" s="17">
        <f>1/'StockBond Returns'!M1040</f>
        <v>6.273470200850613E-2</v>
      </c>
      <c r="H1042">
        <f t="shared" si="4"/>
        <v>1</v>
      </c>
      <c r="I1042" s="64">
        <f t="shared" si="5"/>
        <v>0</v>
      </c>
      <c r="J1042">
        <f t="shared" si="6"/>
        <v>0</v>
      </c>
      <c r="K1042" s="17">
        <f t="shared" ref="K1042:M1042" ca="1" si="2079">IF(H1042=1,$E1042,"")</f>
        <v>5.2356968602068191E-2</v>
      </c>
      <c r="L1042" t="str">
        <f t="shared" si="2079"/>
        <v/>
      </c>
      <c r="M1042" t="str">
        <f t="shared" si="2079"/>
        <v/>
      </c>
      <c r="N1042" s="148">
        <f>IF('StockBond Returns'!AD1040=0,1,0)</f>
        <v>0</v>
      </c>
      <c r="O1042">
        <f>IF( AND('StockBond Returns'!$AD1040&lt;0,'StockBond Returns'!$AD1040&gt;=-0.1),1,0)</f>
        <v>0</v>
      </c>
      <c r="P1042">
        <f>IF( AND('StockBond Returns'!$AD1040&lt;-0.1,'StockBond Returns'!$AD1040&gt;=-0.2),1,0)</f>
        <v>1</v>
      </c>
      <c r="Q1042">
        <f>IF( AND('StockBond Returns'!$AD1040&lt;-0.2,'StockBond Returns'!$AD1040&gt;=-0.3),1,0)</f>
        <v>0</v>
      </c>
      <c r="R1042">
        <f>IF('StockBond Returns'!AD1040&lt;-0.3,1,0)</f>
        <v>0</v>
      </c>
      <c r="S1042" t="str">
        <f t="shared" ref="S1042:W1042" si="2080">IF(N1042=1,$E1042,"")</f>
        <v/>
      </c>
      <c r="T1042" t="str">
        <f t="shared" si="2080"/>
        <v/>
      </c>
      <c r="U1042" s="17">
        <f t="shared" ca="1" si="2080"/>
        <v>5.2356968602068191E-2</v>
      </c>
      <c r="V1042" t="str">
        <f t="shared" si="2080"/>
        <v/>
      </c>
      <c r="W1042" t="str">
        <f t="shared" si="2080"/>
        <v/>
      </c>
    </row>
    <row r="1043" spans="1:23" ht="13" x14ac:dyDescent="0.15">
      <c r="A1043">
        <f t="shared" si="30"/>
        <v>5</v>
      </c>
      <c r="B1043">
        <f t="shared" si="31"/>
        <v>1957</v>
      </c>
      <c r="C1043" s="149">
        <f t="shared" si="706"/>
        <v>21001</v>
      </c>
      <c r="D1043" s="146">
        <f t="shared" si="9"/>
        <v>1957.3333333332548</v>
      </c>
      <c r="E1043" s="147">
        <f ca="1">('StockBond Returns'!AA1042+'StockBond Returns'!AC1042-'Parameters &amp; Main Results'!$B$39)/'StockBond Returns'!AB1042*12</f>
        <v>5.1188910608201424E-2</v>
      </c>
      <c r="F1043" s="70">
        <f ca="1">'StockBond Returns'!AA1042+'StockBond Returns'!AC1042-'StockBond Returns'!AB1042*'Distribution of Final Value'!$B$7</f>
        <v>2.6073678413418673</v>
      </c>
      <c r="G1043" s="17">
        <f>1/'StockBond Returns'!M1041</f>
        <v>6.1084891744835633E-2</v>
      </c>
      <c r="H1043">
        <f t="shared" si="4"/>
        <v>1</v>
      </c>
      <c r="I1043" s="64">
        <f t="shared" si="5"/>
        <v>0</v>
      </c>
      <c r="J1043">
        <f t="shared" si="6"/>
        <v>0</v>
      </c>
      <c r="K1043" s="17">
        <f t="shared" ref="K1043:M1043" ca="1" si="2081">IF(H1043=1,$E1043,"")</f>
        <v>5.1188910608201424E-2</v>
      </c>
      <c r="L1043" t="str">
        <f t="shared" si="2081"/>
        <v/>
      </c>
      <c r="M1043" t="str">
        <f t="shared" si="2081"/>
        <v/>
      </c>
      <c r="N1043" s="148">
        <f>IF('StockBond Returns'!AD1041=0,1,0)</f>
        <v>0</v>
      </c>
      <c r="O1043">
        <f>IF( AND('StockBond Returns'!$AD1041&lt;0,'StockBond Returns'!$AD1041&gt;=-0.1),1,0)</f>
        <v>1</v>
      </c>
      <c r="P1043">
        <f>IF( AND('StockBond Returns'!$AD1041&lt;-0.1,'StockBond Returns'!$AD1041&gt;=-0.2),1,0)</f>
        <v>0</v>
      </c>
      <c r="Q1043">
        <f>IF( AND('StockBond Returns'!$AD1041&lt;-0.2,'StockBond Returns'!$AD1041&gt;=-0.3),1,0)</f>
        <v>0</v>
      </c>
      <c r="R1043">
        <f>IF('StockBond Returns'!AD1041&lt;-0.3,1,0)</f>
        <v>0</v>
      </c>
      <c r="S1043" t="str">
        <f t="shared" ref="S1043:W1043" si="2082">IF(N1043=1,$E1043,"")</f>
        <v/>
      </c>
      <c r="T1043" s="17">
        <f t="shared" ca="1" si="2082"/>
        <v>5.1188910608201424E-2</v>
      </c>
      <c r="U1043" t="str">
        <f t="shared" si="2082"/>
        <v/>
      </c>
      <c r="V1043" t="str">
        <f t="shared" si="2082"/>
        <v/>
      </c>
      <c r="W1043" t="str">
        <f t="shared" si="2082"/>
        <v/>
      </c>
    </row>
    <row r="1044" spans="1:23" ht="13" x14ac:dyDescent="0.15">
      <c r="A1044">
        <f t="shared" si="30"/>
        <v>6</v>
      </c>
      <c r="B1044">
        <f t="shared" si="31"/>
        <v>1957</v>
      </c>
      <c r="C1044" s="149">
        <f t="shared" si="706"/>
        <v>21032</v>
      </c>
      <c r="D1044" s="146">
        <f t="shared" si="9"/>
        <v>1957.4166666665881</v>
      </c>
      <c r="E1044" s="147">
        <f ca="1">('StockBond Returns'!AA1043+'StockBond Returns'!AC1043-'Parameters &amp; Main Results'!$B$39)/'StockBond Returns'!AB1043*12</f>
        <v>5.0084643577758263E-2</v>
      </c>
      <c r="F1044" s="70">
        <f ca="1">'StockBond Returns'!AA1043+'StockBond Returns'!AC1043-'StockBond Returns'!AB1043*'Distribution of Final Value'!$B$7</f>
        <v>2.3350715445471035</v>
      </c>
      <c r="G1044" s="17">
        <f>1/'StockBond Returns'!M1042</f>
        <v>5.9422159925561532E-2</v>
      </c>
      <c r="H1044">
        <f t="shared" si="4"/>
        <v>1</v>
      </c>
      <c r="I1044" s="64">
        <f t="shared" si="5"/>
        <v>0</v>
      </c>
      <c r="J1044">
        <f t="shared" si="6"/>
        <v>0</v>
      </c>
      <c r="K1044" s="17">
        <f t="shared" ref="K1044:M1044" ca="1" si="2083">IF(H1044=1,$E1044,"")</f>
        <v>5.0084643577758263E-2</v>
      </c>
      <c r="L1044" t="str">
        <f t="shared" si="2083"/>
        <v/>
      </c>
      <c r="M1044" t="str">
        <f t="shared" si="2083"/>
        <v/>
      </c>
      <c r="N1044" s="148">
        <f>IF('StockBond Returns'!AD1042=0,1,0)</f>
        <v>0</v>
      </c>
      <c r="O1044">
        <f>IF( AND('StockBond Returns'!$AD1042&lt;0,'StockBond Returns'!$AD1042&gt;=-0.1),1,0)</f>
        <v>1</v>
      </c>
      <c r="P1044">
        <f>IF( AND('StockBond Returns'!$AD1042&lt;-0.1,'StockBond Returns'!$AD1042&gt;=-0.2),1,0)</f>
        <v>0</v>
      </c>
      <c r="Q1044">
        <f>IF( AND('StockBond Returns'!$AD1042&lt;-0.2,'StockBond Returns'!$AD1042&gt;=-0.3),1,0)</f>
        <v>0</v>
      </c>
      <c r="R1044">
        <f>IF('StockBond Returns'!AD1042&lt;-0.3,1,0)</f>
        <v>0</v>
      </c>
      <c r="S1044" t="str">
        <f t="shared" ref="S1044:W1044" si="2084">IF(N1044=1,$E1044,"")</f>
        <v/>
      </c>
      <c r="T1044" s="17">
        <f t="shared" ca="1" si="2084"/>
        <v>5.0084643577758263E-2</v>
      </c>
      <c r="U1044" t="str">
        <f t="shared" si="2084"/>
        <v/>
      </c>
      <c r="V1044" t="str">
        <f t="shared" si="2084"/>
        <v/>
      </c>
      <c r="W1044" t="str">
        <f t="shared" si="2084"/>
        <v/>
      </c>
    </row>
    <row r="1045" spans="1:23" ht="13" x14ac:dyDescent="0.15">
      <c r="A1045">
        <f t="shared" si="30"/>
        <v>7</v>
      </c>
      <c r="B1045">
        <f t="shared" si="31"/>
        <v>1957</v>
      </c>
      <c r="C1045" s="149">
        <f t="shared" si="706"/>
        <v>21063</v>
      </c>
      <c r="D1045" s="146">
        <f t="shared" si="9"/>
        <v>1957.4999999999213</v>
      </c>
      <c r="E1045" s="147">
        <f ca="1">('StockBond Returns'!AA1044+'StockBond Returns'!AC1044-'Parameters &amp; Main Results'!$B$39)/'StockBond Returns'!AB1044*12</f>
        <v>5.0544816101477756E-2</v>
      </c>
      <c r="F1045" s="70">
        <f ca="1">'StockBond Returns'!AA1044+'StockBond Returns'!AC1044-'StockBond Returns'!AB1044*'Distribution of Final Value'!$B$7</f>
        <v>2.2721426311457478</v>
      </c>
      <c r="G1045" s="17">
        <f>1/'StockBond Returns'!M1043</f>
        <v>5.9924381686417186E-2</v>
      </c>
      <c r="H1045">
        <f t="shared" si="4"/>
        <v>1</v>
      </c>
      <c r="I1045" s="64">
        <f t="shared" si="5"/>
        <v>0</v>
      </c>
      <c r="J1045">
        <f t="shared" si="6"/>
        <v>0</v>
      </c>
      <c r="K1045" s="17">
        <f t="shared" ref="K1045:M1045" ca="1" si="2085">IF(H1045=1,$E1045,"")</f>
        <v>5.0544816101477756E-2</v>
      </c>
      <c r="L1045" t="str">
        <f t="shared" si="2085"/>
        <v/>
      </c>
      <c r="M1045" t="str">
        <f t="shared" si="2085"/>
        <v/>
      </c>
      <c r="N1045" s="148">
        <f>IF('StockBond Returns'!AD1043=0,1,0)</f>
        <v>0</v>
      </c>
      <c r="O1045">
        <f>IF( AND('StockBond Returns'!$AD1043&lt;0,'StockBond Returns'!$AD1043&gt;=-0.1),1,0)</f>
        <v>1</v>
      </c>
      <c r="P1045">
        <f>IF( AND('StockBond Returns'!$AD1043&lt;-0.1,'StockBond Returns'!$AD1043&gt;=-0.2),1,0)</f>
        <v>0</v>
      </c>
      <c r="Q1045">
        <f>IF( AND('StockBond Returns'!$AD1043&lt;-0.2,'StockBond Returns'!$AD1043&gt;=-0.3),1,0)</f>
        <v>0</v>
      </c>
      <c r="R1045">
        <f>IF('StockBond Returns'!AD1043&lt;-0.3,1,0)</f>
        <v>0</v>
      </c>
      <c r="S1045" t="str">
        <f t="shared" ref="S1045:W1045" si="2086">IF(N1045=1,$E1045,"")</f>
        <v/>
      </c>
      <c r="T1045" s="17">
        <f t="shared" ca="1" si="2086"/>
        <v>5.0544816101477756E-2</v>
      </c>
      <c r="U1045" t="str">
        <f t="shared" si="2086"/>
        <v/>
      </c>
      <c r="V1045" t="str">
        <f t="shared" si="2086"/>
        <v/>
      </c>
      <c r="W1045" t="str">
        <f t="shared" si="2086"/>
        <v/>
      </c>
    </row>
    <row r="1046" spans="1:23" ht="13" x14ac:dyDescent="0.15">
      <c r="A1046">
        <f t="shared" si="30"/>
        <v>8</v>
      </c>
      <c r="B1046">
        <f t="shared" si="31"/>
        <v>1957</v>
      </c>
      <c r="C1046" s="149">
        <f t="shared" si="706"/>
        <v>21093</v>
      </c>
      <c r="D1046" s="146">
        <f t="shared" si="9"/>
        <v>1957.5833333332546</v>
      </c>
      <c r="E1046" s="147">
        <f ca="1">('StockBond Returns'!AA1045+'StockBond Returns'!AC1045-'Parameters &amp; Main Results'!$B$39)/'StockBond Returns'!AB1045*12</f>
        <v>5.041342761161436E-2</v>
      </c>
      <c r="F1046" s="70">
        <f ca="1">'StockBond Returns'!AA1045+'StockBond Returns'!AC1045-'StockBond Returns'!AB1045*'Distribution of Final Value'!$B$7</f>
        <v>2.1428881968349618</v>
      </c>
      <c r="G1046" s="17">
        <f>1/'StockBond Returns'!M1044</f>
        <v>6.0023151409683929E-2</v>
      </c>
      <c r="H1046">
        <f t="shared" si="4"/>
        <v>1</v>
      </c>
      <c r="I1046" s="64">
        <f t="shared" si="5"/>
        <v>0</v>
      </c>
      <c r="J1046">
        <f t="shared" si="6"/>
        <v>0</v>
      </c>
      <c r="K1046" s="17">
        <f t="shared" ref="K1046:M1046" ca="1" si="2087">IF(H1046=1,$E1046,"")</f>
        <v>5.041342761161436E-2</v>
      </c>
      <c r="L1046" t="str">
        <f t="shared" si="2087"/>
        <v/>
      </c>
      <c r="M1046" t="str">
        <f t="shared" si="2087"/>
        <v/>
      </c>
      <c r="N1046" s="148">
        <f>IF('StockBond Returns'!AD1044=0,1,0)</f>
        <v>0</v>
      </c>
      <c r="O1046">
        <f>IF( AND('StockBond Returns'!$AD1044&lt;0,'StockBond Returns'!$AD1044&gt;=-0.1),1,0)</f>
        <v>1</v>
      </c>
      <c r="P1046">
        <f>IF( AND('StockBond Returns'!$AD1044&lt;-0.1,'StockBond Returns'!$AD1044&gt;=-0.2),1,0)</f>
        <v>0</v>
      </c>
      <c r="Q1046">
        <f>IF( AND('StockBond Returns'!$AD1044&lt;-0.2,'StockBond Returns'!$AD1044&gt;=-0.3),1,0)</f>
        <v>0</v>
      </c>
      <c r="R1046">
        <f>IF('StockBond Returns'!AD1044&lt;-0.3,1,0)</f>
        <v>0</v>
      </c>
      <c r="S1046" t="str">
        <f t="shared" ref="S1046:W1046" si="2088">IF(N1046=1,$E1046,"")</f>
        <v/>
      </c>
      <c r="T1046" s="17">
        <f t="shared" ca="1" si="2088"/>
        <v>5.041342761161436E-2</v>
      </c>
      <c r="U1046" t="str">
        <f t="shared" si="2088"/>
        <v/>
      </c>
      <c r="V1046" t="str">
        <f t="shared" si="2088"/>
        <v/>
      </c>
      <c r="W1046" t="str">
        <f t="shared" si="2088"/>
        <v/>
      </c>
    </row>
    <row r="1047" spans="1:23" ht="13" x14ac:dyDescent="0.15">
      <c r="A1047">
        <f t="shared" si="30"/>
        <v>9</v>
      </c>
      <c r="B1047">
        <f t="shared" si="31"/>
        <v>1957</v>
      </c>
      <c r="C1047" s="149">
        <f t="shared" si="706"/>
        <v>21124</v>
      </c>
      <c r="D1047" s="146">
        <f t="shared" si="9"/>
        <v>1957.6666666665878</v>
      </c>
      <c r="E1047" s="147">
        <f ca="1">('StockBond Returns'!AA1046+'StockBond Returns'!AC1046-'Parameters &amp; Main Results'!$B$39)/'StockBond Returns'!AB1046*12</f>
        <v>5.2838486841648338E-2</v>
      </c>
      <c r="F1047" s="70">
        <f ca="1">'StockBond Returns'!AA1046+'StockBond Returns'!AC1046-'StockBond Returns'!AB1046*'Distribution of Final Value'!$B$7</f>
        <v>2.5755089946036396</v>
      </c>
      <c r="G1047" s="17">
        <f>1/'StockBond Returns'!M1045</f>
        <v>6.3570890265843977E-2</v>
      </c>
      <c r="H1047">
        <f t="shared" si="4"/>
        <v>1</v>
      </c>
      <c r="I1047" s="64">
        <f t="shared" si="5"/>
        <v>0</v>
      </c>
      <c r="J1047">
        <f t="shared" si="6"/>
        <v>0</v>
      </c>
      <c r="K1047" s="17">
        <f t="shared" ref="K1047:M1047" ca="1" si="2089">IF(H1047=1,$E1047,"")</f>
        <v>5.2838486841648338E-2</v>
      </c>
      <c r="L1047" t="str">
        <f t="shared" si="2089"/>
        <v/>
      </c>
      <c r="M1047" t="str">
        <f t="shared" si="2089"/>
        <v/>
      </c>
      <c r="N1047" s="148">
        <f>IF('StockBond Returns'!AD1045=0,1,0)</f>
        <v>0</v>
      </c>
      <c r="O1047">
        <f>IF( AND('StockBond Returns'!$AD1045&lt;0,'StockBond Returns'!$AD1045&gt;=-0.1),1,0)</f>
        <v>1</v>
      </c>
      <c r="P1047">
        <f>IF( AND('StockBond Returns'!$AD1045&lt;-0.1,'StockBond Returns'!$AD1045&gt;=-0.2),1,0)</f>
        <v>0</v>
      </c>
      <c r="Q1047">
        <f>IF( AND('StockBond Returns'!$AD1045&lt;-0.2,'StockBond Returns'!$AD1045&gt;=-0.3),1,0)</f>
        <v>0</v>
      </c>
      <c r="R1047">
        <f>IF('StockBond Returns'!AD1045&lt;-0.3,1,0)</f>
        <v>0</v>
      </c>
      <c r="S1047" t="str">
        <f t="shared" ref="S1047:W1047" si="2090">IF(N1047=1,$E1047,"")</f>
        <v/>
      </c>
      <c r="T1047" s="17">
        <f t="shared" ca="1" si="2090"/>
        <v>5.2838486841648338E-2</v>
      </c>
      <c r="U1047" t="str">
        <f t="shared" si="2090"/>
        <v/>
      </c>
      <c r="V1047" t="str">
        <f t="shared" si="2090"/>
        <v/>
      </c>
      <c r="W1047" t="str">
        <f t="shared" si="2090"/>
        <v/>
      </c>
    </row>
    <row r="1048" spans="1:23" ht="13" x14ac:dyDescent="0.15">
      <c r="A1048">
        <f t="shared" si="30"/>
        <v>10</v>
      </c>
      <c r="B1048">
        <f t="shared" si="31"/>
        <v>1957</v>
      </c>
      <c r="C1048" s="149">
        <f t="shared" si="706"/>
        <v>21154</v>
      </c>
      <c r="D1048" s="146">
        <f t="shared" si="9"/>
        <v>1957.7499999999211</v>
      </c>
      <c r="E1048" s="147">
        <f ca="1">('StockBond Returns'!AA1047+'StockBond Returns'!AC1047-'Parameters &amp; Main Results'!$B$39)/'StockBond Returns'!AB1047*12</f>
        <v>5.5525307644673477E-2</v>
      </c>
      <c r="F1048" s="70">
        <f ca="1">'StockBond Returns'!AA1047+'StockBond Returns'!AC1047-'StockBond Returns'!AB1047*'Distribution of Final Value'!$B$7</f>
        <v>2.9665556401391182</v>
      </c>
      <c r="G1048" s="17">
        <f>1/'StockBond Returns'!M1046</f>
        <v>6.8401156610752592E-2</v>
      </c>
      <c r="H1048">
        <f t="shared" si="4"/>
        <v>1</v>
      </c>
      <c r="I1048" s="64">
        <f t="shared" si="5"/>
        <v>0</v>
      </c>
      <c r="J1048">
        <f t="shared" si="6"/>
        <v>0</v>
      </c>
      <c r="K1048" s="17">
        <f t="shared" ref="K1048:M1048" ca="1" si="2091">IF(H1048=1,$E1048,"")</f>
        <v>5.5525307644673477E-2</v>
      </c>
      <c r="L1048" t="str">
        <f t="shared" si="2091"/>
        <v/>
      </c>
      <c r="M1048" t="str">
        <f t="shared" si="2091"/>
        <v/>
      </c>
      <c r="N1048" s="148">
        <f>IF('StockBond Returns'!AD1046=0,1,0)</f>
        <v>0</v>
      </c>
      <c r="O1048">
        <f>IF( AND('StockBond Returns'!$AD1046&lt;0,'StockBond Returns'!$AD1046&gt;=-0.1),1,0)</f>
        <v>0</v>
      </c>
      <c r="P1048">
        <f>IF( AND('StockBond Returns'!$AD1046&lt;-0.1,'StockBond Returns'!$AD1046&gt;=-0.2),1,0)</f>
        <v>1</v>
      </c>
      <c r="Q1048">
        <f>IF( AND('StockBond Returns'!$AD1046&lt;-0.2,'StockBond Returns'!$AD1046&gt;=-0.3),1,0)</f>
        <v>0</v>
      </c>
      <c r="R1048">
        <f>IF('StockBond Returns'!AD1046&lt;-0.3,1,0)</f>
        <v>0</v>
      </c>
      <c r="S1048" t="str">
        <f t="shared" ref="S1048:W1048" si="2092">IF(N1048=1,$E1048,"")</f>
        <v/>
      </c>
      <c r="T1048" t="str">
        <f t="shared" si="2092"/>
        <v/>
      </c>
      <c r="U1048" s="17">
        <f t="shared" ca="1" si="2092"/>
        <v>5.5525307644673477E-2</v>
      </c>
      <c r="V1048" t="str">
        <f t="shared" si="2092"/>
        <v/>
      </c>
      <c r="W1048" t="str">
        <f t="shared" si="2092"/>
        <v/>
      </c>
    </row>
    <row r="1049" spans="1:23" ht="13" x14ac:dyDescent="0.15">
      <c r="A1049">
        <f t="shared" si="30"/>
        <v>11</v>
      </c>
      <c r="B1049">
        <f t="shared" si="31"/>
        <v>1957</v>
      </c>
      <c r="C1049" s="149">
        <f t="shared" si="706"/>
        <v>21185</v>
      </c>
      <c r="D1049" s="146">
        <f t="shared" si="9"/>
        <v>1957.8333333332544</v>
      </c>
      <c r="E1049" s="147">
        <f ca="1">('StockBond Returns'!AA1048+'StockBond Returns'!AC1048-'Parameters &amp; Main Results'!$B$39)/'StockBond Returns'!AB1048*12</f>
        <v>5.6991207231911978E-2</v>
      </c>
      <c r="F1049" s="70">
        <f ca="1">'StockBond Returns'!AA1048+'StockBond Returns'!AC1048-'StockBond Returns'!AB1048*'Distribution of Final Value'!$B$7</f>
        <v>3.4225596320234573</v>
      </c>
      <c r="G1049" s="17">
        <f>1/'StockBond Returns'!M1047</f>
        <v>7.0983940901280795E-2</v>
      </c>
      <c r="H1049">
        <f t="shared" si="4"/>
        <v>1</v>
      </c>
      <c r="I1049" s="64">
        <f t="shared" si="5"/>
        <v>0</v>
      </c>
      <c r="J1049">
        <f t="shared" si="6"/>
        <v>0</v>
      </c>
      <c r="K1049" s="17">
        <f t="shared" ref="K1049:M1049" ca="1" si="2093">IF(H1049=1,$E1049,"")</f>
        <v>5.6991207231911978E-2</v>
      </c>
      <c r="L1049" t="str">
        <f t="shared" si="2093"/>
        <v/>
      </c>
      <c r="M1049" t="str">
        <f t="shared" si="2093"/>
        <v/>
      </c>
      <c r="N1049" s="148">
        <f>IF('StockBond Returns'!AD1047=0,1,0)</f>
        <v>0</v>
      </c>
      <c r="O1049">
        <f>IF( AND('StockBond Returns'!$AD1047&lt;0,'StockBond Returns'!$AD1047&gt;=-0.1),1,0)</f>
        <v>0</v>
      </c>
      <c r="P1049">
        <f>IF( AND('StockBond Returns'!$AD1047&lt;-0.1,'StockBond Returns'!$AD1047&gt;=-0.2),1,0)</f>
        <v>1</v>
      </c>
      <c r="Q1049">
        <f>IF( AND('StockBond Returns'!$AD1047&lt;-0.2,'StockBond Returns'!$AD1047&gt;=-0.3),1,0)</f>
        <v>0</v>
      </c>
      <c r="R1049">
        <f>IF('StockBond Returns'!AD1047&lt;-0.3,1,0)</f>
        <v>0</v>
      </c>
      <c r="S1049" t="str">
        <f t="shared" ref="S1049:W1049" si="2094">IF(N1049=1,$E1049,"")</f>
        <v/>
      </c>
      <c r="T1049" t="str">
        <f t="shared" si="2094"/>
        <v/>
      </c>
      <c r="U1049" s="17">
        <f t="shared" ca="1" si="2094"/>
        <v>5.6991207231911978E-2</v>
      </c>
      <c r="V1049" t="str">
        <f t="shared" si="2094"/>
        <v/>
      </c>
      <c r="W1049" t="str">
        <f t="shared" si="2094"/>
        <v/>
      </c>
    </row>
    <row r="1050" spans="1:23" ht="13" x14ac:dyDescent="0.15">
      <c r="A1050">
        <f t="shared" si="30"/>
        <v>12</v>
      </c>
      <c r="B1050">
        <f t="shared" si="31"/>
        <v>1957</v>
      </c>
      <c r="C1050" s="149">
        <f t="shared" si="706"/>
        <v>21216</v>
      </c>
      <c r="D1050" s="146">
        <f t="shared" si="9"/>
        <v>1957.9166666665876</v>
      </c>
      <c r="E1050" s="147">
        <f ca="1">('StockBond Returns'!AA1049+'StockBond Returns'!AC1049-'Parameters &amp; Main Results'!$B$39)/'StockBond Returns'!AB1049*12</f>
        <v>5.6318386852438042E-2</v>
      </c>
      <c r="F1050" s="70">
        <f ca="1">'StockBond Returns'!AA1049+'StockBond Returns'!AC1049-'StockBond Returns'!AB1049*'Distribution of Final Value'!$B$7</f>
        <v>3.39494140664379</v>
      </c>
      <c r="G1050" s="17">
        <f>1/'StockBond Returns'!M1048</f>
        <v>7.1022354859342385E-2</v>
      </c>
      <c r="H1050">
        <f t="shared" si="4"/>
        <v>1</v>
      </c>
      <c r="I1050" s="64">
        <f t="shared" si="5"/>
        <v>0</v>
      </c>
      <c r="J1050">
        <f t="shared" si="6"/>
        <v>0</v>
      </c>
      <c r="K1050" s="17">
        <f t="shared" ref="K1050:M1050" ca="1" si="2095">IF(H1050=1,$E1050,"")</f>
        <v>5.6318386852438042E-2</v>
      </c>
      <c r="L1050" t="str">
        <f t="shared" si="2095"/>
        <v/>
      </c>
      <c r="M1050" t="str">
        <f t="shared" si="2095"/>
        <v/>
      </c>
      <c r="N1050" s="148">
        <f>IF('StockBond Returns'!AD1048=0,1,0)</f>
        <v>0</v>
      </c>
      <c r="O1050">
        <f>IF( AND('StockBond Returns'!$AD1048&lt;0,'StockBond Returns'!$AD1048&gt;=-0.1),1,0)</f>
        <v>0</v>
      </c>
      <c r="P1050">
        <f>IF( AND('StockBond Returns'!$AD1048&lt;-0.1,'StockBond Returns'!$AD1048&gt;=-0.2),1,0)</f>
        <v>1</v>
      </c>
      <c r="Q1050">
        <f>IF( AND('StockBond Returns'!$AD1048&lt;-0.2,'StockBond Returns'!$AD1048&gt;=-0.3),1,0)</f>
        <v>0</v>
      </c>
      <c r="R1050">
        <f>IF('StockBond Returns'!AD1048&lt;-0.3,1,0)</f>
        <v>0</v>
      </c>
      <c r="S1050" t="str">
        <f t="shared" ref="S1050:W1050" si="2096">IF(N1050=1,$E1050,"")</f>
        <v/>
      </c>
      <c r="T1050" t="str">
        <f t="shared" si="2096"/>
        <v/>
      </c>
      <c r="U1050" s="17">
        <f t="shared" ca="1" si="2096"/>
        <v>5.6318386852438042E-2</v>
      </c>
      <c r="V1050" t="str">
        <f t="shared" si="2096"/>
        <v/>
      </c>
      <c r="W1050" t="str">
        <f t="shared" si="2096"/>
        <v/>
      </c>
    </row>
    <row r="1051" spans="1:23" ht="13" x14ac:dyDescent="0.15">
      <c r="A1051">
        <f t="shared" si="30"/>
        <v>1</v>
      </c>
      <c r="B1051">
        <f t="shared" si="31"/>
        <v>1958</v>
      </c>
      <c r="C1051" s="149">
        <f t="shared" si="706"/>
        <v>21244</v>
      </c>
      <c r="D1051" s="146">
        <f t="shared" si="9"/>
        <v>1957.9999999999209</v>
      </c>
      <c r="E1051" s="147">
        <f ca="1">('StockBond Returns'!AA1050+'StockBond Returns'!AC1050-'Parameters &amp; Main Results'!$B$39)/'StockBond Returns'!AB1050*12</f>
        <v>5.7788224529678467E-2</v>
      </c>
      <c r="F1051" s="70">
        <f ca="1">'StockBond Returns'!AA1050+'StockBond Returns'!AC1050-'StockBond Returns'!AB1050*'Distribution of Final Value'!$B$7</f>
        <v>3.5611286603715815</v>
      </c>
      <c r="G1051" s="17">
        <f>1/'StockBond Returns'!M1049</f>
        <v>7.3757330267164398E-2</v>
      </c>
      <c r="H1051">
        <f t="shared" si="4"/>
        <v>1</v>
      </c>
      <c r="I1051" s="64">
        <f t="shared" si="5"/>
        <v>0</v>
      </c>
      <c r="J1051">
        <f t="shared" si="6"/>
        <v>0</v>
      </c>
      <c r="K1051" s="17">
        <f t="shared" ref="K1051:M1051" ca="1" si="2097">IF(H1051=1,$E1051,"")</f>
        <v>5.7788224529678467E-2</v>
      </c>
      <c r="L1051" t="str">
        <f t="shared" si="2097"/>
        <v/>
      </c>
      <c r="M1051" t="str">
        <f t="shared" si="2097"/>
        <v/>
      </c>
      <c r="N1051" s="148">
        <f>IF('StockBond Returns'!AD1049=0,1,0)</f>
        <v>0</v>
      </c>
      <c r="O1051">
        <f>IF( AND('StockBond Returns'!$AD1049&lt;0,'StockBond Returns'!$AD1049&gt;=-0.1),1,0)</f>
        <v>0</v>
      </c>
      <c r="P1051">
        <f>IF( AND('StockBond Returns'!$AD1049&lt;-0.1,'StockBond Returns'!$AD1049&gt;=-0.2),1,0)</f>
        <v>1</v>
      </c>
      <c r="Q1051">
        <f>IF( AND('StockBond Returns'!$AD1049&lt;-0.2,'StockBond Returns'!$AD1049&gt;=-0.3),1,0)</f>
        <v>0</v>
      </c>
      <c r="R1051">
        <f>IF('StockBond Returns'!AD1049&lt;-0.3,1,0)</f>
        <v>0</v>
      </c>
      <c r="S1051" t="str">
        <f t="shared" ref="S1051:W1051" si="2098">IF(N1051=1,$E1051,"")</f>
        <v/>
      </c>
      <c r="T1051" t="str">
        <f t="shared" si="2098"/>
        <v/>
      </c>
      <c r="U1051" s="17">
        <f t="shared" ca="1" si="2098"/>
        <v>5.7788224529678467E-2</v>
      </c>
      <c r="V1051" t="str">
        <f t="shared" si="2098"/>
        <v/>
      </c>
      <c r="W1051" t="str">
        <f t="shared" si="2098"/>
        <v/>
      </c>
    </row>
    <row r="1052" spans="1:23" ht="13" x14ac:dyDescent="0.15">
      <c r="A1052">
        <f t="shared" si="30"/>
        <v>2</v>
      </c>
      <c r="B1052">
        <f t="shared" si="31"/>
        <v>1958</v>
      </c>
      <c r="C1052" s="149">
        <f t="shared" si="706"/>
        <v>21275</v>
      </c>
      <c r="D1052" s="146">
        <f t="shared" si="9"/>
        <v>1958.0833333332541</v>
      </c>
      <c r="E1052" s="147">
        <f ca="1">('StockBond Returns'!AA1051+'StockBond Returns'!AC1051-'Parameters &amp; Main Results'!$B$39)/'StockBond Returns'!AB1051*12</f>
        <v>5.6288235797610636E-2</v>
      </c>
      <c r="F1052" s="70">
        <f ca="1">'StockBond Returns'!AA1051+'StockBond Returns'!AC1051-'StockBond Returns'!AB1051*'Distribution of Final Value'!$B$7</f>
        <v>3.1751078738367564</v>
      </c>
      <c r="G1052" s="17">
        <f>1/'StockBond Returns'!M1050</f>
        <v>7.1515830038276024E-2</v>
      </c>
      <c r="H1052">
        <f t="shared" si="4"/>
        <v>1</v>
      </c>
      <c r="I1052" s="64">
        <f t="shared" si="5"/>
        <v>0</v>
      </c>
      <c r="J1052">
        <f t="shared" si="6"/>
        <v>0</v>
      </c>
      <c r="K1052" s="17">
        <f t="shared" ref="K1052:M1052" ca="1" si="2099">IF(H1052=1,$E1052,"")</f>
        <v>5.6288235797610636E-2</v>
      </c>
      <c r="L1052" t="str">
        <f t="shared" si="2099"/>
        <v/>
      </c>
      <c r="M1052" t="str">
        <f t="shared" si="2099"/>
        <v/>
      </c>
      <c r="N1052" s="148">
        <f>IF('StockBond Returns'!AD1050=0,1,0)</f>
        <v>0</v>
      </c>
      <c r="O1052">
        <f>IF( AND('StockBond Returns'!$AD1050&lt;0,'StockBond Returns'!$AD1050&gt;=-0.1),1,0)</f>
        <v>0</v>
      </c>
      <c r="P1052">
        <f>IF( AND('StockBond Returns'!$AD1050&lt;-0.1,'StockBond Returns'!$AD1050&gt;=-0.2),1,0)</f>
        <v>1</v>
      </c>
      <c r="Q1052">
        <f>IF( AND('StockBond Returns'!$AD1050&lt;-0.2,'StockBond Returns'!$AD1050&gt;=-0.3),1,0)</f>
        <v>0</v>
      </c>
      <c r="R1052">
        <f>IF('StockBond Returns'!AD1050&lt;-0.3,1,0)</f>
        <v>0</v>
      </c>
      <c r="S1052" t="str">
        <f t="shared" ref="S1052:W1052" si="2100">IF(N1052=1,$E1052,"")</f>
        <v/>
      </c>
      <c r="T1052" t="str">
        <f t="shared" si="2100"/>
        <v/>
      </c>
      <c r="U1052" s="17">
        <f t="shared" ca="1" si="2100"/>
        <v>5.6288235797610636E-2</v>
      </c>
      <c r="V1052" t="str">
        <f t="shared" si="2100"/>
        <v/>
      </c>
      <c r="W1052" t="str">
        <f t="shared" si="2100"/>
        <v/>
      </c>
    </row>
    <row r="1053" spans="1:23" ht="13" x14ac:dyDescent="0.15">
      <c r="A1053">
        <f t="shared" si="30"/>
        <v>3</v>
      </c>
      <c r="B1053">
        <f t="shared" si="31"/>
        <v>1958</v>
      </c>
      <c r="C1053" s="149">
        <f t="shared" si="706"/>
        <v>21305</v>
      </c>
      <c r="D1053" s="146">
        <f t="shared" si="9"/>
        <v>1958.1666666665874</v>
      </c>
      <c r="E1053" s="147">
        <f ca="1">('StockBond Returns'!AA1052+'StockBond Returns'!AC1052-'Parameters &amp; Main Results'!$B$39)/'StockBond Returns'!AB1052*12</f>
        <v>5.7316755557829058E-2</v>
      </c>
      <c r="F1053" s="70">
        <f ca="1">'StockBond Returns'!AA1052+'StockBond Returns'!AC1052-'StockBond Returns'!AB1052*'Distribution of Final Value'!$B$7</f>
        <v>3.3130917400823554</v>
      </c>
      <c r="G1053" s="17">
        <f>1/'StockBond Returns'!M1051</f>
        <v>7.3289147306422289E-2</v>
      </c>
      <c r="H1053">
        <f t="shared" si="4"/>
        <v>1</v>
      </c>
      <c r="I1053" s="64">
        <f t="shared" si="5"/>
        <v>0</v>
      </c>
      <c r="J1053">
        <f t="shared" si="6"/>
        <v>0</v>
      </c>
      <c r="K1053" s="17">
        <f t="shared" ref="K1053:M1053" ca="1" si="2101">IF(H1053=1,$E1053,"")</f>
        <v>5.7316755557829058E-2</v>
      </c>
      <c r="L1053" t="str">
        <f t="shared" si="2101"/>
        <v/>
      </c>
      <c r="M1053" t="str">
        <f t="shared" si="2101"/>
        <v/>
      </c>
      <c r="N1053" s="148">
        <f>IF('StockBond Returns'!AD1051=0,1,0)</f>
        <v>0</v>
      </c>
      <c r="O1053">
        <f>IF( AND('StockBond Returns'!$AD1051&lt;0,'StockBond Returns'!$AD1051&gt;=-0.1),1,0)</f>
        <v>0</v>
      </c>
      <c r="P1053">
        <f>IF( AND('StockBond Returns'!$AD1051&lt;-0.1,'StockBond Returns'!$AD1051&gt;=-0.2),1,0)</f>
        <v>1</v>
      </c>
      <c r="Q1053">
        <f>IF( AND('StockBond Returns'!$AD1051&lt;-0.2,'StockBond Returns'!$AD1051&gt;=-0.3),1,0)</f>
        <v>0</v>
      </c>
      <c r="R1053">
        <f>IF('StockBond Returns'!AD1051&lt;-0.3,1,0)</f>
        <v>0</v>
      </c>
      <c r="S1053" t="str">
        <f t="shared" ref="S1053:W1053" si="2102">IF(N1053=1,$E1053,"")</f>
        <v/>
      </c>
      <c r="T1053" t="str">
        <f t="shared" si="2102"/>
        <v/>
      </c>
      <c r="U1053" s="17">
        <f t="shared" ca="1" si="2102"/>
        <v>5.7316755557829058E-2</v>
      </c>
      <c r="V1053" t="str">
        <f t="shared" si="2102"/>
        <v/>
      </c>
      <c r="W1053" t="str">
        <f t="shared" si="2102"/>
        <v/>
      </c>
    </row>
    <row r="1054" spans="1:23" ht="13" x14ac:dyDescent="0.15">
      <c r="A1054">
        <f t="shared" si="30"/>
        <v>4</v>
      </c>
      <c r="B1054">
        <f t="shared" si="31"/>
        <v>1958</v>
      </c>
      <c r="C1054" s="149">
        <f t="shared" si="706"/>
        <v>21336</v>
      </c>
      <c r="D1054" s="146">
        <f t="shared" si="9"/>
        <v>1958.2499999999206</v>
      </c>
      <c r="E1054" s="147">
        <f ca="1">('StockBond Returns'!AA1053+'StockBond Returns'!AC1053-'Parameters &amp; Main Results'!$B$39)/'StockBond Returns'!AB1053*12</f>
        <v>5.6358517221140422E-2</v>
      </c>
      <c r="F1054" s="70">
        <f ca="1">'StockBond Returns'!AA1053+'StockBond Returns'!AC1053-'StockBond Returns'!AB1053*'Distribution of Final Value'!$B$7</f>
        <v>3.1239815149553234</v>
      </c>
      <c r="G1054" s="17">
        <f>1/'StockBond Returns'!M1052</f>
        <v>7.1827300318117293E-2</v>
      </c>
      <c r="H1054">
        <f t="shared" si="4"/>
        <v>1</v>
      </c>
      <c r="I1054" s="64">
        <f t="shared" si="5"/>
        <v>0</v>
      </c>
      <c r="J1054">
        <f t="shared" si="6"/>
        <v>0</v>
      </c>
      <c r="K1054" s="17">
        <f t="shared" ref="K1054:M1054" ca="1" si="2103">IF(H1054=1,$E1054,"")</f>
        <v>5.6358517221140422E-2</v>
      </c>
      <c r="L1054" t="str">
        <f t="shared" si="2103"/>
        <v/>
      </c>
      <c r="M1054" t="str">
        <f t="shared" si="2103"/>
        <v/>
      </c>
      <c r="N1054" s="148">
        <f>IF('StockBond Returns'!AD1052=0,1,0)</f>
        <v>0</v>
      </c>
      <c r="O1054">
        <f>IF( AND('StockBond Returns'!$AD1052&lt;0,'StockBond Returns'!$AD1052&gt;=-0.1),1,0)</f>
        <v>0</v>
      </c>
      <c r="P1054">
        <f>IF( AND('StockBond Returns'!$AD1052&lt;-0.1,'StockBond Returns'!$AD1052&gt;=-0.2),1,0)</f>
        <v>1</v>
      </c>
      <c r="Q1054">
        <f>IF( AND('StockBond Returns'!$AD1052&lt;-0.2,'StockBond Returns'!$AD1052&gt;=-0.3),1,0)</f>
        <v>0</v>
      </c>
      <c r="R1054">
        <f>IF('StockBond Returns'!AD1052&lt;-0.3,1,0)</f>
        <v>0</v>
      </c>
      <c r="S1054" t="str">
        <f t="shared" ref="S1054:W1054" si="2104">IF(N1054=1,$E1054,"")</f>
        <v/>
      </c>
      <c r="T1054" t="str">
        <f t="shared" si="2104"/>
        <v/>
      </c>
      <c r="U1054" s="17">
        <f t="shared" ca="1" si="2104"/>
        <v>5.6358517221140422E-2</v>
      </c>
      <c r="V1054" t="str">
        <f t="shared" si="2104"/>
        <v/>
      </c>
      <c r="W1054" t="str">
        <f t="shared" si="2104"/>
        <v/>
      </c>
    </row>
    <row r="1055" spans="1:23" ht="13" x14ac:dyDescent="0.15">
      <c r="A1055">
        <f t="shared" si="30"/>
        <v>5</v>
      </c>
      <c r="B1055">
        <f t="shared" si="31"/>
        <v>1958</v>
      </c>
      <c r="C1055" s="149">
        <f t="shared" si="706"/>
        <v>21366</v>
      </c>
      <c r="D1055" s="146">
        <f t="shared" si="9"/>
        <v>1958.3333333332539</v>
      </c>
      <c r="E1055" s="147">
        <f ca="1">('StockBond Returns'!AA1054+'StockBond Returns'!AC1054-'Parameters &amp; Main Results'!$B$39)/'StockBond Returns'!AB1054*12</f>
        <v>5.5160594173240346E-2</v>
      </c>
      <c r="F1055" s="70">
        <f ca="1">'StockBond Returns'!AA1054+'StockBond Returns'!AC1054-'StockBond Returns'!AB1054*'Distribution of Final Value'!$B$7</f>
        <v>3.0718638830191214</v>
      </c>
      <c r="G1055" s="17">
        <f>1/'StockBond Returns'!M1053</f>
        <v>7.0052653353597963E-2</v>
      </c>
      <c r="H1055">
        <f t="shared" si="4"/>
        <v>1</v>
      </c>
      <c r="I1055" s="64">
        <f t="shared" si="5"/>
        <v>0</v>
      </c>
      <c r="J1055">
        <f t="shared" si="6"/>
        <v>0</v>
      </c>
      <c r="K1055" s="17">
        <f t="shared" ref="K1055:M1055" ca="1" si="2105">IF(H1055=1,$E1055,"")</f>
        <v>5.5160594173240346E-2</v>
      </c>
      <c r="L1055" t="str">
        <f t="shared" si="2105"/>
        <v/>
      </c>
      <c r="M1055" t="str">
        <f t="shared" si="2105"/>
        <v/>
      </c>
      <c r="N1055" s="148">
        <f>IF('StockBond Returns'!AD1053=0,1,0)</f>
        <v>0</v>
      </c>
      <c r="O1055">
        <f>IF( AND('StockBond Returns'!$AD1053&lt;0,'StockBond Returns'!$AD1053&gt;=-0.1),1,0)</f>
        <v>0</v>
      </c>
      <c r="P1055">
        <f>IF( AND('StockBond Returns'!$AD1053&lt;-0.1,'StockBond Returns'!$AD1053&gt;=-0.2),1,0)</f>
        <v>1</v>
      </c>
      <c r="Q1055">
        <f>IF( AND('StockBond Returns'!$AD1053&lt;-0.2,'StockBond Returns'!$AD1053&gt;=-0.3),1,0)</f>
        <v>0</v>
      </c>
      <c r="R1055">
        <f>IF('StockBond Returns'!AD1053&lt;-0.3,1,0)</f>
        <v>0</v>
      </c>
      <c r="S1055" t="str">
        <f t="shared" ref="S1055:W1055" si="2106">IF(N1055=1,$E1055,"")</f>
        <v/>
      </c>
      <c r="T1055" t="str">
        <f t="shared" si="2106"/>
        <v/>
      </c>
      <c r="U1055" s="17">
        <f t="shared" ca="1" si="2106"/>
        <v>5.5160594173240346E-2</v>
      </c>
      <c r="V1055" t="str">
        <f t="shared" si="2106"/>
        <v/>
      </c>
      <c r="W1055" t="str">
        <f t="shared" si="2106"/>
        <v/>
      </c>
    </row>
    <row r="1056" spans="1:23" ht="13" x14ac:dyDescent="0.15">
      <c r="A1056">
        <f t="shared" si="30"/>
        <v>6</v>
      </c>
      <c r="B1056">
        <f t="shared" si="31"/>
        <v>1958</v>
      </c>
      <c r="C1056" s="149">
        <f t="shared" si="706"/>
        <v>21397</v>
      </c>
      <c r="D1056" s="146">
        <f t="shared" si="9"/>
        <v>1958.4166666665872</v>
      </c>
      <c r="E1056" s="147">
        <f ca="1">('StockBond Returns'!AA1055+'StockBond Returns'!AC1055-'Parameters &amp; Main Results'!$B$39)/'StockBond Returns'!AB1055*12</f>
        <v>5.4655790158104234E-2</v>
      </c>
      <c r="F1056" s="70">
        <f ca="1">'StockBond Returns'!AA1055+'StockBond Returns'!AC1055-'StockBond Returns'!AB1055*'Distribution of Final Value'!$B$7</f>
        <v>3.1280245255971142</v>
      </c>
      <c r="G1056" s="17">
        <f>1/'StockBond Returns'!M1054</f>
        <v>6.8852653402107514E-2</v>
      </c>
      <c r="H1056">
        <f t="shared" si="4"/>
        <v>1</v>
      </c>
      <c r="I1056" s="64">
        <f t="shared" si="5"/>
        <v>0</v>
      </c>
      <c r="J1056">
        <f t="shared" si="6"/>
        <v>0</v>
      </c>
      <c r="K1056" s="17">
        <f t="shared" ref="K1056:M1056" ca="1" si="2107">IF(H1056=1,$E1056,"")</f>
        <v>5.4655790158104234E-2</v>
      </c>
      <c r="L1056" t="str">
        <f t="shared" si="2107"/>
        <v/>
      </c>
      <c r="M1056" t="str">
        <f t="shared" si="2107"/>
        <v/>
      </c>
      <c r="N1056" s="148">
        <f>IF('StockBond Returns'!AD1054=0,1,0)</f>
        <v>0</v>
      </c>
      <c r="O1056">
        <f>IF( AND('StockBond Returns'!$AD1054&lt;0,'StockBond Returns'!$AD1054&gt;=-0.1),1,0)</f>
        <v>1</v>
      </c>
      <c r="P1056">
        <f>IF( AND('StockBond Returns'!$AD1054&lt;-0.1,'StockBond Returns'!$AD1054&gt;=-0.2),1,0)</f>
        <v>0</v>
      </c>
      <c r="Q1056">
        <f>IF( AND('StockBond Returns'!$AD1054&lt;-0.2,'StockBond Returns'!$AD1054&gt;=-0.3),1,0)</f>
        <v>0</v>
      </c>
      <c r="R1056">
        <f>IF('StockBond Returns'!AD1054&lt;-0.3,1,0)</f>
        <v>0</v>
      </c>
      <c r="S1056" t="str">
        <f t="shared" ref="S1056:W1056" si="2108">IF(N1056=1,$E1056,"")</f>
        <v/>
      </c>
      <c r="T1056" s="17">
        <f t="shared" ca="1" si="2108"/>
        <v>5.4655790158104234E-2</v>
      </c>
      <c r="U1056" t="str">
        <f t="shared" si="2108"/>
        <v/>
      </c>
      <c r="V1056" t="str">
        <f t="shared" si="2108"/>
        <v/>
      </c>
      <c r="W1056" t="str">
        <f t="shared" si="2108"/>
        <v/>
      </c>
    </row>
    <row r="1057" spans="1:23" ht="13" x14ac:dyDescent="0.15">
      <c r="A1057">
        <f t="shared" si="30"/>
        <v>7</v>
      </c>
      <c r="B1057">
        <f t="shared" si="31"/>
        <v>1958</v>
      </c>
      <c r="C1057" s="149">
        <f t="shared" si="706"/>
        <v>21428</v>
      </c>
      <c r="D1057" s="146">
        <f t="shared" si="9"/>
        <v>1958.4999999999204</v>
      </c>
      <c r="E1057" s="147">
        <f ca="1">('StockBond Returns'!AA1056+'StockBond Returns'!AC1056-'Parameters &amp; Main Results'!$B$39)/'StockBond Returns'!AB1056*12</f>
        <v>5.366710396560076E-2</v>
      </c>
      <c r="F1057" s="70">
        <f ca="1">'StockBond Returns'!AA1056+'StockBond Returns'!AC1056-'StockBond Returns'!AB1056*'Distribution of Final Value'!$B$7</f>
        <v>2.9069012725827559</v>
      </c>
      <c r="G1057" s="17">
        <f>1/'StockBond Returns'!M1055</f>
        <v>6.7586698256509203E-2</v>
      </c>
      <c r="H1057">
        <f t="shared" si="4"/>
        <v>1</v>
      </c>
      <c r="I1057" s="64">
        <f t="shared" si="5"/>
        <v>0</v>
      </c>
      <c r="J1057">
        <f t="shared" si="6"/>
        <v>0</v>
      </c>
      <c r="K1057" s="17">
        <f t="shared" ref="K1057:M1057" ca="1" si="2109">IF(H1057=1,$E1057,"")</f>
        <v>5.366710396560076E-2</v>
      </c>
      <c r="L1057" t="str">
        <f t="shared" si="2109"/>
        <v/>
      </c>
      <c r="M1057" t="str">
        <f t="shared" si="2109"/>
        <v/>
      </c>
      <c r="N1057" s="148">
        <f>IF('StockBond Returns'!AD1055=0,1,0)</f>
        <v>0</v>
      </c>
      <c r="O1057">
        <f>IF( AND('StockBond Returns'!$AD1055&lt;0,'StockBond Returns'!$AD1055&gt;=-0.1),1,0)</f>
        <v>1</v>
      </c>
      <c r="P1057">
        <f>IF( AND('StockBond Returns'!$AD1055&lt;-0.1,'StockBond Returns'!$AD1055&gt;=-0.2),1,0)</f>
        <v>0</v>
      </c>
      <c r="Q1057">
        <f>IF( AND('StockBond Returns'!$AD1055&lt;-0.2,'StockBond Returns'!$AD1055&gt;=-0.3),1,0)</f>
        <v>0</v>
      </c>
      <c r="R1057">
        <f>IF('StockBond Returns'!AD1055&lt;-0.3,1,0)</f>
        <v>0</v>
      </c>
      <c r="S1057" t="str">
        <f t="shared" ref="S1057:W1057" si="2110">IF(N1057=1,$E1057,"")</f>
        <v/>
      </c>
      <c r="T1057" s="17">
        <f t="shared" ca="1" si="2110"/>
        <v>5.366710396560076E-2</v>
      </c>
      <c r="U1057" t="str">
        <f t="shared" si="2110"/>
        <v/>
      </c>
      <c r="V1057" t="str">
        <f t="shared" si="2110"/>
        <v/>
      </c>
      <c r="W1057" t="str">
        <f t="shared" si="2110"/>
        <v/>
      </c>
    </row>
    <row r="1058" spans="1:23" ht="13" x14ac:dyDescent="0.15">
      <c r="A1058">
        <f t="shared" si="30"/>
        <v>8</v>
      </c>
      <c r="B1058">
        <f t="shared" si="31"/>
        <v>1958</v>
      </c>
      <c r="C1058" s="149">
        <f t="shared" si="706"/>
        <v>21458</v>
      </c>
      <c r="D1058" s="146">
        <f t="shared" si="9"/>
        <v>1958.5833333332537</v>
      </c>
      <c r="E1058" s="147">
        <f ca="1">('StockBond Returns'!AA1057+'StockBond Returns'!AC1057-'Parameters &amp; Main Results'!$B$39)/'StockBond Returns'!AB1057*12</f>
        <v>5.2212134853803424E-2</v>
      </c>
      <c r="F1058" s="70">
        <f ca="1">'StockBond Returns'!AA1057+'StockBond Returns'!AC1057-'StockBond Returns'!AB1057*'Distribution of Final Value'!$B$7</f>
        <v>2.5795955333958975</v>
      </c>
      <c r="G1058" s="17">
        <f>1/'StockBond Returns'!M1056</f>
        <v>6.5142020329952935E-2</v>
      </c>
      <c r="H1058">
        <f t="shared" si="4"/>
        <v>1</v>
      </c>
      <c r="I1058" s="64">
        <f t="shared" si="5"/>
        <v>0</v>
      </c>
      <c r="J1058">
        <f t="shared" si="6"/>
        <v>0</v>
      </c>
      <c r="K1058" s="17">
        <f t="shared" ref="K1058:M1058" ca="1" si="2111">IF(H1058=1,$E1058,"")</f>
        <v>5.2212134853803424E-2</v>
      </c>
      <c r="L1058" t="str">
        <f t="shared" si="2111"/>
        <v/>
      </c>
      <c r="M1058" t="str">
        <f t="shared" si="2111"/>
        <v/>
      </c>
      <c r="N1058" s="148">
        <f>IF('StockBond Returns'!AD1056=0,1,0)</f>
        <v>0</v>
      </c>
      <c r="O1058">
        <f>IF( AND('StockBond Returns'!$AD1056&lt;0,'StockBond Returns'!$AD1056&gt;=-0.1),1,0)</f>
        <v>1</v>
      </c>
      <c r="P1058">
        <f>IF( AND('StockBond Returns'!$AD1056&lt;-0.1,'StockBond Returns'!$AD1056&gt;=-0.2),1,0)</f>
        <v>0</v>
      </c>
      <c r="Q1058">
        <f>IF( AND('StockBond Returns'!$AD1056&lt;-0.2,'StockBond Returns'!$AD1056&gt;=-0.3),1,0)</f>
        <v>0</v>
      </c>
      <c r="R1058">
        <f>IF('StockBond Returns'!AD1056&lt;-0.3,1,0)</f>
        <v>0</v>
      </c>
      <c r="S1058" t="str">
        <f t="shared" ref="S1058:W1058" si="2112">IF(N1058=1,$E1058,"")</f>
        <v/>
      </c>
      <c r="T1058" s="17">
        <f t="shared" ca="1" si="2112"/>
        <v>5.2212134853803424E-2</v>
      </c>
      <c r="U1058" t="str">
        <f t="shared" si="2112"/>
        <v/>
      </c>
      <c r="V1058" t="str">
        <f t="shared" si="2112"/>
        <v/>
      </c>
      <c r="W1058" t="str">
        <f t="shared" si="2112"/>
        <v/>
      </c>
    </row>
    <row r="1059" spans="1:23" ht="13" x14ac:dyDescent="0.15">
      <c r="A1059">
        <f t="shared" si="30"/>
        <v>9</v>
      </c>
      <c r="B1059">
        <f t="shared" si="31"/>
        <v>1958</v>
      </c>
      <c r="C1059" s="149">
        <f t="shared" si="706"/>
        <v>21489</v>
      </c>
      <c r="D1059" s="146">
        <f t="shared" si="9"/>
        <v>1958.6666666665869</v>
      </c>
      <c r="E1059" s="147">
        <f ca="1">('StockBond Returns'!AA1058+'StockBond Returns'!AC1058-'Parameters &amp; Main Results'!$B$39)/'StockBond Returns'!AB1058*12</f>
        <v>5.2192109102394559E-2</v>
      </c>
      <c r="F1059" s="70">
        <f ca="1">'StockBond Returns'!AA1058+'StockBond Returns'!AC1058-'StockBond Returns'!AB1058*'Distribution of Final Value'!$B$7</f>
        <v>2.6274603897177684</v>
      </c>
      <c r="G1059" s="17">
        <f>1/'StockBond Returns'!M1057</f>
        <v>6.3929088995279479E-2</v>
      </c>
      <c r="H1059">
        <f t="shared" si="4"/>
        <v>1</v>
      </c>
      <c r="I1059" s="64">
        <f t="shared" si="5"/>
        <v>0</v>
      </c>
      <c r="J1059">
        <f t="shared" si="6"/>
        <v>0</v>
      </c>
      <c r="K1059" s="17">
        <f t="shared" ref="K1059:M1059" ca="1" si="2113">IF(H1059=1,$E1059,"")</f>
        <v>5.2192109102394559E-2</v>
      </c>
      <c r="L1059" t="str">
        <f t="shared" si="2113"/>
        <v/>
      </c>
      <c r="M1059" t="str">
        <f t="shared" si="2113"/>
        <v/>
      </c>
      <c r="N1059" s="148">
        <f>IF('StockBond Returns'!AD1057=0,1,0)</f>
        <v>0</v>
      </c>
      <c r="O1059">
        <f>IF( AND('StockBond Returns'!$AD1057&lt;0,'StockBond Returns'!$AD1057&gt;=-0.1),1,0)</f>
        <v>1</v>
      </c>
      <c r="P1059">
        <f>IF( AND('StockBond Returns'!$AD1057&lt;-0.1,'StockBond Returns'!$AD1057&gt;=-0.2),1,0)</f>
        <v>0</v>
      </c>
      <c r="Q1059">
        <f>IF( AND('StockBond Returns'!$AD1057&lt;-0.2,'StockBond Returns'!$AD1057&gt;=-0.3),1,0)</f>
        <v>0</v>
      </c>
      <c r="R1059">
        <f>IF('StockBond Returns'!AD1057&lt;-0.3,1,0)</f>
        <v>0</v>
      </c>
      <c r="S1059" t="str">
        <f t="shared" ref="S1059:W1059" si="2114">IF(N1059=1,$E1059,"")</f>
        <v/>
      </c>
      <c r="T1059" s="17">
        <f t="shared" ca="1" si="2114"/>
        <v>5.2192109102394559E-2</v>
      </c>
      <c r="U1059" t="str">
        <f t="shared" si="2114"/>
        <v/>
      </c>
      <c r="V1059" t="str">
        <f t="shared" si="2114"/>
        <v/>
      </c>
      <c r="W1059" t="str">
        <f t="shared" si="2114"/>
        <v/>
      </c>
    </row>
    <row r="1060" spans="1:23" ht="13" x14ac:dyDescent="0.15">
      <c r="A1060">
        <f t="shared" si="30"/>
        <v>10</v>
      </c>
      <c r="B1060">
        <f t="shared" si="31"/>
        <v>1958</v>
      </c>
      <c r="C1060" s="149">
        <f t="shared" si="706"/>
        <v>21519</v>
      </c>
      <c r="D1060" s="146">
        <f t="shared" si="9"/>
        <v>1958.7499999999202</v>
      </c>
      <c r="E1060" s="147">
        <f ca="1">('StockBond Returns'!AA1059+'StockBond Returns'!AC1059-'Parameters &amp; Main Results'!$B$39)/'StockBond Returns'!AB1059*12</f>
        <v>5.055189792199577E-2</v>
      </c>
      <c r="F1060" s="70">
        <f ca="1">'StockBond Returns'!AA1059+'StockBond Returns'!AC1059-'StockBond Returns'!AB1059*'Distribution of Final Value'!$B$7</f>
        <v>2.2406697038345733</v>
      </c>
      <c r="G1060" s="17">
        <f>1/'StockBond Returns'!M1058</f>
        <v>6.1387841087112864E-2</v>
      </c>
      <c r="H1060">
        <f t="shared" si="4"/>
        <v>1</v>
      </c>
      <c r="I1060" s="64">
        <f t="shared" si="5"/>
        <v>0</v>
      </c>
      <c r="J1060">
        <f t="shared" si="6"/>
        <v>0</v>
      </c>
      <c r="K1060" s="17">
        <f t="shared" ref="K1060:M1060" ca="1" si="2115">IF(H1060=1,$E1060,"")</f>
        <v>5.055189792199577E-2</v>
      </c>
      <c r="L1060" t="str">
        <f t="shared" si="2115"/>
        <v/>
      </c>
      <c r="M1060" t="str">
        <f t="shared" si="2115"/>
        <v/>
      </c>
      <c r="N1060" s="148">
        <f>IF('StockBond Returns'!AD1058=0,1,0)</f>
        <v>1</v>
      </c>
      <c r="O1060">
        <f>IF( AND('StockBond Returns'!$AD1058&lt;0,'StockBond Returns'!$AD1058&gt;=-0.1),1,0)</f>
        <v>0</v>
      </c>
      <c r="P1060">
        <f>IF( AND('StockBond Returns'!$AD1058&lt;-0.1,'StockBond Returns'!$AD1058&gt;=-0.2),1,0)</f>
        <v>0</v>
      </c>
      <c r="Q1060">
        <f>IF( AND('StockBond Returns'!$AD1058&lt;-0.2,'StockBond Returns'!$AD1058&gt;=-0.3),1,0)</f>
        <v>0</v>
      </c>
      <c r="R1060">
        <f>IF('StockBond Returns'!AD1058&lt;-0.3,1,0)</f>
        <v>0</v>
      </c>
      <c r="S1060" s="17">
        <f t="shared" ref="S1060:W1060" ca="1" si="2116">IF(N1060=1,$E1060,"")</f>
        <v>5.055189792199577E-2</v>
      </c>
      <c r="T1060" t="str">
        <f t="shared" si="2116"/>
        <v/>
      </c>
      <c r="U1060" t="str">
        <f t="shared" si="2116"/>
        <v/>
      </c>
      <c r="V1060" t="str">
        <f t="shared" si="2116"/>
        <v/>
      </c>
      <c r="W1060" t="str">
        <f t="shared" si="2116"/>
        <v/>
      </c>
    </row>
    <row r="1061" spans="1:23" ht="13" x14ac:dyDescent="0.15">
      <c r="A1061">
        <f t="shared" si="30"/>
        <v>11</v>
      </c>
      <c r="B1061">
        <f t="shared" si="31"/>
        <v>1958</v>
      </c>
      <c r="C1061" s="149">
        <f t="shared" si="706"/>
        <v>21550</v>
      </c>
      <c r="D1061" s="146">
        <f t="shared" si="9"/>
        <v>1958.8333333332534</v>
      </c>
      <c r="E1061" s="147">
        <f ca="1">('StockBond Returns'!AA1060+'StockBond Returns'!AC1060-'Parameters &amp; Main Results'!$B$39)/'StockBond Returns'!AB1060*12</f>
        <v>4.9695413800189644E-2</v>
      </c>
      <c r="F1061" s="70">
        <f ca="1">'StockBond Returns'!AA1060+'StockBond Returns'!AC1060-'StockBond Returns'!AB1060*'Distribution of Final Value'!$B$7</f>
        <v>2.1294299326523038</v>
      </c>
      <c r="G1061" s="17">
        <f>1/'StockBond Returns'!M1059</f>
        <v>5.9940139568828772E-2</v>
      </c>
      <c r="H1061">
        <f t="shared" si="4"/>
        <v>1</v>
      </c>
      <c r="I1061" s="64">
        <f t="shared" si="5"/>
        <v>0</v>
      </c>
      <c r="J1061">
        <f t="shared" si="6"/>
        <v>0</v>
      </c>
      <c r="K1061" s="17">
        <f t="shared" ref="K1061:M1061" ca="1" si="2117">IF(H1061=1,$E1061,"")</f>
        <v>4.9695413800189644E-2</v>
      </c>
      <c r="L1061" t="str">
        <f t="shared" si="2117"/>
        <v/>
      </c>
      <c r="M1061" t="str">
        <f t="shared" si="2117"/>
        <v/>
      </c>
      <c r="N1061" s="148">
        <f>IF('StockBond Returns'!AD1059=0,1,0)</f>
        <v>1</v>
      </c>
      <c r="O1061">
        <f>IF( AND('StockBond Returns'!$AD1059&lt;0,'StockBond Returns'!$AD1059&gt;=-0.1),1,0)</f>
        <v>0</v>
      </c>
      <c r="P1061">
        <f>IF( AND('StockBond Returns'!$AD1059&lt;-0.1,'StockBond Returns'!$AD1059&gt;=-0.2),1,0)</f>
        <v>0</v>
      </c>
      <c r="Q1061">
        <f>IF( AND('StockBond Returns'!$AD1059&lt;-0.2,'StockBond Returns'!$AD1059&gt;=-0.3),1,0)</f>
        <v>0</v>
      </c>
      <c r="R1061">
        <f>IF('StockBond Returns'!AD1059&lt;-0.3,1,0)</f>
        <v>0</v>
      </c>
      <c r="S1061" s="17">
        <f t="shared" ref="S1061:W1061" ca="1" si="2118">IF(N1061=1,$E1061,"")</f>
        <v>4.9695413800189644E-2</v>
      </c>
      <c r="T1061" t="str">
        <f t="shared" si="2118"/>
        <v/>
      </c>
      <c r="U1061" t="str">
        <f t="shared" si="2118"/>
        <v/>
      </c>
      <c r="V1061" t="str">
        <f t="shared" si="2118"/>
        <v/>
      </c>
      <c r="W1061" t="str">
        <f t="shared" si="2118"/>
        <v/>
      </c>
    </row>
    <row r="1062" spans="1:23" ht="13" x14ac:dyDescent="0.15">
      <c r="A1062">
        <f t="shared" si="30"/>
        <v>12</v>
      </c>
      <c r="B1062">
        <f t="shared" si="31"/>
        <v>1958</v>
      </c>
      <c r="C1062" s="149">
        <f t="shared" si="706"/>
        <v>21581</v>
      </c>
      <c r="D1062" s="146">
        <f t="shared" si="9"/>
        <v>1958.9166666665867</v>
      </c>
      <c r="E1062" s="147">
        <f ca="1">('StockBond Returns'!AA1061+'StockBond Returns'!AC1061-'Parameters &amp; Main Results'!$B$39)/'StockBond Returns'!AB1061*12</f>
        <v>4.8947698969932535E-2</v>
      </c>
      <c r="F1062" s="70">
        <f ca="1">'StockBond Returns'!AA1061+'StockBond Returns'!AC1061-'StockBond Returns'!AB1061*'Distribution of Final Value'!$B$7</f>
        <v>1.9908563622810327</v>
      </c>
      <c r="G1062" s="17">
        <f>1/'StockBond Returns'!M1060</f>
        <v>5.8649763410725281E-2</v>
      </c>
      <c r="H1062">
        <f t="shared" si="4"/>
        <v>1</v>
      </c>
      <c r="I1062" s="64">
        <f t="shared" si="5"/>
        <v>0</v>
      </c>
      <c r="J1062">
        <f t="shared" si="6"/>
        <v>0</v>
      </c>
      <c r="K1062" s="17">
        <f t="shared" ref="K1062:M1062" ca="1" si="2119">IF(H1062=1,$E1062,"")</f>
        <v>4.8947698969932535E-2</v>
      </c>
      <c r="L1062" t="str">
        <f t="shared" si="2119"/>
        <v/>
      </c>
      <c r="M1062" t="str">
        <f t="shared" si="2119"/>
        <v/>
      </c>
      <c r="N1062" s="148">
        <f>IF('StockBond Returns'!AD1060=0,1,0)</f>
        <v>1</v>
      </c>
      <c r="O1062">
        <f>IF( AND('StockBond Returns'!$AD1060&lt;0,'StockBond Returns'!$AD1060&gt;=-0.1),1,0)</f>
        <v>0</v>
      </c>
      <c r="P1062">
        <f>IF( AND('StockBond Returns'!$AD1060&lt;-0.1,'StockBond Returns'!$AD1060&gt;=-0.2),1,0)</f>
        <v>0</v>
      </c>
      <c r="Q1062">
        <f>IF( AND('StockBond Returns'!$AD1060&lt;-0.2,'StockBond Returns'!$AD1060&gt;=-0.3),1,0)</f>
        <v>0</v>
      </c>
      <c r="R1062">
        <f>IF('StockBond Returns'!AD1060&lt;-0.3,1,0)</f>
        <v>0</v>
      </c>
      <c r="S1062" s="17">
        <f t="shared" ref="S1062:W1062" ca="1" si="2120">IF(N1062=1,$E1062,"")</f>
        <v>4.8947698969932535E-2</v>
      </c>
      <c r="T1062" t="str">
        <f t="shared" si="2120"/>
        <v/>
      </c>
      <c r="U1062" t="str">
        <f t="shared" si="2120"/>
        <v/>
      </c>
      <c r="V1062" t="str">
        <f t="shared" si="2120"/>
        <v/>
      </c>
      <c r="W1062" t="str">
        <f t="shared" si="2120"/>
        <v/>
      </c>
    </row>
    <row r="1063" spans="1:23" ht="13" x14ac:dyDescent="0.15">
      <c r="A1063">
        <f t="shared" si="30"/>
        <v>1</v>
      </c>
      <c r="B1063">
        <f t="shared" si="31"/>
        <v>1959</v>
      </c>
      <c r="C1063" s="149">
        <f t="shared" si="706"/>
        <v>21609</v>
      </c>
      <c r="D1063" s="146">
        <f t="shared" si="9"/>
        <v>1958.99999999992</v>
      </c>
      <c r="E1063" s="147">
        <f ca="1">('StockBond Returns'!AA1062+'StockBond Returns'!AC1062-'Parameters &amp; Main Results'!$B$39)/'StockBond Returns'!AB1062*12</f>
        <v>4.7286261195277415E-2</v>
      </c>
      <c r="F1063" s="70">
        <f ca="1">'StockBond Returns'!AA1062+'StockBond Returns'!AC1062-'StockBond Returns'!AB1062*'Distribution of Final Value'!$B$7</f>
        <v>1.666772770646503</v>
      </c>
      <c r="G1063" s="17">
        <f>1/'StockBond Returns'!M1061</f>
        <v>5.5814395528000604E-2</v>
      </c>
      <c r="H1063">
        <f t="shared" si="4"/>
        <v>1</v>
      </c>
      <c r="I1063" s="64">
        <f t="shared" si="5"/>
        <v>0</v>
      </c>
      <c r="J1063">
        <f t="shared" si="6"/>
        <v>0</v>
      </c>
      <c r="K1063" s="17">
        <f t="shared" ref="K1063:M1063" ca="1" si="2121">IF(H1063=1,$E1063,"")</f>
        <v>4.7286261195277415E-2</v>
      </c>
      <c r="L1063" t="str">
        <f t="shared" si="2121"/>
        <v/>
      </c>
      <c r="M1063" t="str">
        <f t="shared" si="2121"/>
        <v/>
      </c>
      <c r="N1063" s="148">
        <f>IF('StockBond Returns'!AD1061=0,1,0)</f>
        <v>1</v>
      </c>
      <c r="O1063">
        <f>IF( AND('StockBond Returns'!$AD1061&lt;0,'StockBond Returns'!$AD1061&gt;=-0.1),1,0)</f>
        <v>0</v>
      </c>
      <c r="P1063">
        <f>IF( AND('StockBond Returns'!$AD1061&lt;-0.1,'StockBond Returns'!$AD1061&gt;=-0.2),1,0)</f>
        <v>0</v>
      </c>
      <c r="Q1063">
        <f>IF( AND('StockBond Returns'!$AD1061&lt;-0.2,'StockBond Returns'!$AD1061&gt;=-0.3),1,0)</f>
        <v>0</v>
      </c>
      <c r="R1063">
        <f>IF('StockBond Returns'!AD1061&lt;-0.3,1,0)</f>
        <v>0</v>
      </c>
      <c r="S1063" s="17">
        <f t="shared" ref="S1063:W1063" ca="1" si="2122">IF(N1063=1,$E1063,"")</f>
        <v>4.7286261195277415E-2</v>
      </c>
      <c r="T1063" t="str">
        <f t="shared" si="2122"/>
        <v/>
      </c>
      <c r="U1063" t="str">
        <f t="shared" si="2122"/>
        <v/>
      </c>
      <c r="V1063" t="str">
        <f t="shared" si="2122"/>
        <v/>
      </c>
      <c r="W1063" t="str">
        <f t="shared" si="2122"/>
        <v/>
      </c>
    </row>
    <row r="1064" spans="1:23" ht="13" x14ac:dyDescent="0.15">
      <c r="A1064">
        <f t="shared" si="30"/>
        <v>2</v>
      </c>
      <c r="B1064">
        <f t="shared" si="31"/>
        <v>1959</v>
      </c>
      <c r="C1064" s="149">
        <f t="shared" si="706"/>
        <v>21640</v>
      </c>
      <c r="D1064" s="146">
        <f t="shared" si="9"/>
        <v>1959.0833333332532</v>
      </c>
      <c r="E1064" s="147">
        <f ca="1">('StockBond Returns'!AA1063+'StockBond Returns'!AC1063-'Parameters &amp; Main Results'!$B$39)/'StockBond Returns'!AB1063*12</f>
        <v>4.726364365305652E-2</v>
      </c>
      <c r="F1064" s="70">
        <f ca="1">'StockBond Returns'!AA1063+'StockBond Returns'!AC1063-'StockBond Returns'!AB1063*'Distribution of Final Value'!$B$7</f>
        <v>1.6767604082138003</v>
      </c>
      <c r="G1064" s="17">
        <f>1/'StockBond Returns'!M1062</f>
        <v>5.6029320219470727E-2</v>
      </c>
      <c r="H1064">
        <f t="shared" si="4"/>
        <v>1</v>
      </c>
      <c r="I1064" s="64">
        <f t="shared" si="5"/>
        <v>0</v>
      </c>
      <c r="J1064">
        <f t="shared" si="6"/>
        <v>0</v>
      </c>
      <c r="K1064" s="17">
        <f t="shared" ref="K1064:M1064" ca="1" si="2123">IF(H1064=1,$E1064,"")</f>
        <v>4.726364365305652E-2</v>
      </c>
      <c r="L1064" t="str">
        <f t="shared" si="2123"/>
        <v/>
      </c>
      <c r="M1064" t="str">
        <f t="shared" si="2123"/>
        <v/>
      </c>
      <c r="N1064" s="148">
        <f>IF('StockBond Returns'!AD1062=0,1,0)</f>
        <v>1</v>
      </c>
      <c r="O1064">
        <f>IF( AND('StockBond Returns'!$AD1062&lt;0,'StockBond Returns'!$AD1062&gt;=-0.1),1,0)</f>
        <v>0</v>
      </c>
      <c r="P1064">
        <f>IF( AND('StockBond Returns'!$AD1062&lt;-0.1,'StockBond Returns'!$AD1062&gt;=-0.2),1,0)</f>
        <v>0</v>
      </c>
      <c r="Q1064">
        <f>IF( AND('StockBond Returns'!$AD1062&lt;-0.2,'StockBond Returns'!$AD1062&gt;=-0.3),1,0)</f>
        <v>0</v>
      </c>
      <c r="R1064">
        <f>IF('StockBond Returns'!AD1062&lt;-0.3,1,0)</f>
        <v>0</v>
      </c>
      <c r="S1064" s="17">
        <f t="shared" ref="S1064:W1064" ca="1" si="2124">IF(N1064=1,$E1064,"")</f>
        <v>4.726364365305652E-2</v>
      </c>
      <c r="T1064" t="str">
        <f t="shared" si="2124"/>
        <v/>
      </c>
      <c r="U1064" t="str">
        <f t="shared" si="2124"/>
        <v/>
      </c>
      <c r="V1064" t="str">
        <f t="shared" si="2124"/>
        <v/>
      </c>
      <c r="W1064" t="str">
        <f t="shared" si="2124"/>
        <v/>
      </c>
    </row>
    <row r="1065" spans="1:23" ht="13" x14ac:dyDescent="0.15">
      <c r="A1065">
        <f t="shared" si="30"/>
        <v>3</v>
      </c>
      <c r="B1065">
        <f t="shared" si="31"/>
        <v>1959</v>
      </c>
      <c r="C1065" s="149">
        <f t="shared" si="706"/>
        <v>21670</v>
      </c>
      <c r="D1065" s="146">
        <f t="shared" si="9"/>
        <v>1959.1666666665865</v>
      </c>
      <c r="E1065" s="147">
        <f ca="1">('StockBond Returns'!AA1064+'StockBond Returns'!AC1064-'Parameters &amp; Main Results'!$B$39)/'StockBond Returns'!AB1064*12</f>
        <v>4.7253340071708609E-2</v>
      </c>
      <c r="F1065" s="70">
        <f ca="1">'StockBond Returns'!AA1064+'StockBond Returns'!AC1064-'StockBond Returns'!AB1064*'Distribution of Final Value'!$B$7</f>
        <v>1.6935713068090248</v>
      </c>
      <c r="G1065" s="17">
        <f>1/'StockBond Returns'!M1063</f>
        <v>5.5338967414634628E-2</v>
      </c>
      <c r="H1065">
        <f t="shared" si="4"/>
        <v>1</v>
      </c>
      <c r="I1065" s="64">
        <f t="shared" si="5"/>
        <v>0</v>
      </c>
      <c r="J1065">
        <f t="shared" si="6"/>
        <v>0</v>
      </c>
      <c r="K1065" s="17">
        <f t="shared" ref="K1065:M1065" ca="1" si="2125">IF(H1065=1,$E1065,"")</f>
        <v>4.7253340071708609E-2</v>
      </c>
      <c r="L1065" t="str">
        <f t="shared" si="2125"/>
        <v/>
      </c>
      <c r="M1065" t="str">
        <f t="shared" si="2125"/>
        <v/>
      </c>
      <c r="N1065" s="148">
        <f>IF('StockBond Returns'!AD1063=0,1,0)</f>
        <v>1</v>
      </c>
      <c r="O1065">
        <f>IF( AND('StockBond Returns'!$AD1063&lt;0,'StockBond Returns'!$AD1063&gt;=-0.1),1,0)</f>
        <v>0</v>
      </c>
      <c r="P1065">
        <f>IF( AND('StockBond Returns'!$AD1063&lt;-0.1,'StockBond Returns'!$AD1063&gt;=-0.2),1,0)</f>
        <v>0</v>
      </c>
      <c r="Q1065">
        <f>IF( AND('StockBond Returns'!$AD1063&lt;-0.2,'StockBond Returns'!$AD1063&gt;=-0.3),1,0)</f>
        <v>0</v>
      </c>
      <c r="R1065">
        <f>IF('StockBond Returns'!AD1063&lt;-0.3,1,0)</f>
        <v>0</v>
      </c>
      <c r="S1065" s="17">
        <f t="shared" ref="S1065:W1065" ca="1" si="2126">IF(N1065=1,$E1065,"")</f>
        <v>4.7253340071708609E-2</v>
      </c>
      <c r="T1065" t="str">
        <f t="shared" si="2126"/>
        <v/>
      </c>
      <c r="U1065" t="str">
        <f t="shared" si="2126"/>
        <v/>
      </c>
      <c r="V1065" t="str">
        <f t="shared" si="2126"/>
        <v/>
      </c>
      <c r="W1065" t="str">
        <f t="shared" si="2126"/>
        <v/>
      </c>
    </row>
    <row r="1066" spans="1:23" ht="13" x14ac:dyDescent="0.15">
      <c r="A1066">
        <f t="shared" si="30"/>
        <v>4</v>
      </c>
      <c r="B1066">
        <f t="shared" si="31"/>
        <v>1959</v>
      </c>
      <c r="C1066" s="149">
        <f t="shared" si="706"/>
        <v>21701</v>
      </c>
      <c r="D1066" s="146">
        <f t="shared" si="9"/>
        <v>1959.2499999999197</v>
      </c>
      <c r="E1066" s="147">
        <f ca="1">('StockBond Returns'!AA1065+'StockBond Returns'!AC1065-'Parameters &amp; Main Results'!$B$39)/'StockBond Returns'!AB1065*12</f>
        <v>4.725442508638418E-2</v>
      </c>
      <c r="F1066" s="70">
        <f ca="1">'StockBond Returns'!AA1065+'StockBond Returns'!AC1065-'StockBond Returns'!AB1065*'Distribution of Final Value'!$B$7</f>
        <v>1.6644133994265271</v>
      </c>
      <c r="G1066" s="17">
        <f>1/'StockBond Returns'!M1064</f>
        <v>5.5655960980803477E-2</v>
      </c>
      <c r="H1066">
        <f t="shared" si="4"/>
        <v>1</v>
      </c>
      <c r="I1066" s="64">
        <f t="shared" si="5"/>
        <v>0</v>
      </c>
      <c r="J1066">
        <f t="shared" si="6"/>
        <v>0</v>
      </c>
      <c r="K1066" s="17">
        <f t="shared" ref="K1066:M1066" ca="1" si="2127">IF(H1066=1,$E1066,"")</f>
        <v>4.725442508638418E-2</v>
      </c>
      <c r="L1066" t="str">
        <f t="shared" si="2127"/>
        <v/>
      </c>
      <c r="M1066" t="str">
        <f t="shared" si="2127"/>
        <v/>
      </c>
      <c r="N1066" s="148">
        <f>IF('StockBond Returns'!AD1064=0,1,0)</f>
        <v>1</v>
      </c>
      <c r="O1066">
        <f>IF( AND('StockBond Returns'!$AD1064&lt;0,'StockBond Returns'!$AD1064&gt;=-0.1),1,0)</f>
        <v>0</v>
      </c>
      <c r="P1066">
        <f>IF( AND('StockBond Returns'!$AD1064&lt;-0.1,'StockBond Returns'!$AD1064&gt;=-0.2),1,0)</f>
        <v>0</v>
      </c>
      <c r="Q1066">
        <f>IF( AND('StockBond Returns'!$AD1064&lt;-0.2,'StockBond Returns'!$AD1064&gt;=-0.3),1,0)</f>
        <v>0</v>
      </c>
      <c r="R1066">
        <f>IF('StockBond Returns'!AD1064&lt;-0.3,1,0)</f>
        <v>0</v>
      </c>
      <c r="S1066" s="17">
        <f t="shared" ref="S1066:W1066" ca="1" si="2128">IF(N1066=1,$E1066,"")</f>
        <v>4.725442508638418E-2</v>
      </c>
      <c r="T1066" t="str">
        <f t="shared" si="2128"/>
        <v/>
      </c>
      <c r="U1066" t="str">
        <f t="shared" si="2128"/>
        <v/>
      </c>
      <c r="V1066" t="str">
        <f t="shared" si="2128"/>
        <v/>
      </c>
      <c r="W1066" t="str">
        <f t="shared" si="2128"/>
        <v/>
      </c>
    </row>
    <row r="1067" spans="1:23" ht="13" x14ac:dyDescent="0.15">
      <c r="A1067">
        <f t="shared" si="30"/>
        <v>5</v>
      </c>
      <c r="B1067">
        <f t="shared" si="31"/>
        <v>1959</v>
      </c>
      <c r="C1067" s="149">
        <f t="shared" si="706"/>
        <v>21731</v>
      </c>
      <c r="D1067" s="146">
        <f t="shared" si="9"/>
        <v>1959.333333333253</v>
      </c>
      <c r="E1067" s="147">
        <f ca="1">('StockBond Returns'!AA1066+'StockBond Returns'!AC1066-'Parameters &amp; Main Results'!$B$39)/'StockBond Returns'!AB1066*12</f>
        <v>4.6075130354396546E-2</v>
      </c>
      <c r="F1067" s="70">
        <f ca="1">'StockBond Returns'!AA1066+'StockBond Returns'!AC1066-'StockBond Returns'!AB1066*'Distribution of Final Value'!$B$7</f>
        <v>1.3506517282180699</v>
      </c>
      <c r="G1067" s="17">
        <f>1/'StockBond Returns'!M1065</f>
        <v>5.3795500143914259E-2</v>
      </c>
      <c r="H1067">
        <f t="shared" si="4"/>
        <v>1</v>
      </c>
      <c r="I1067" s="64">
        <f t="shared" si="5"/>
        <v>0</v>
      </c>
      <c r="J1067">
        <f t="shared" si="6"/>
        <v>0</v>
      </c>
      <c r="K1067" s="17">
        <f t="shared" ref="K1067:M1067" ca="1" si="2129">IF(H1067=1,$E1067,"")</f>
        <v>4.6075130354396546E-2</v>
      </c>
      <c r="L1067" t="str">
        <f t="shared" si="2129"/>
        <v/>
      </c>
      <c r="M1067" t="str">
        <f t="shared" si="2129"/>
        <v/>
      </c>
      <c r="N1067" s="148">
        <f>IF('StockBond Returns'!AD1065=0,1,0)</f>
        <v>1</v>
      </c>
      <c r="O1067">
        <f>IF( AND('StockBond Returns'!$AD1065&lt;0,'StockBond Returns'!$AD1065&gt;=-0.1),1,0)</f>
        <v>0</v>
      </c>
      <c r="P1067">
        <f>IF( AND('StockBond Returns'!$AD1065&lt;-0.1,'StockBond Returns'!$AD1065&gt;=-0.2),1,0)</f>
        <v>0</v>
      </c>
      <c r="Q1067">
        <f>IF( AND('StockBond Returns'!$AD1065&lt;-0.2,'StockBond Returns'!$AD1065&gt;=-0.3),1,0)</f>
        <v>0</v>
      </c>
      <c r="R1067">
        <f>IF('StockBond Returns'!AD1065&lt;-0.3,1,0)</f>
        <v>0</v>
      </c>
      <c r="S1067" s="17">
        <f t="shared" ref="S1067:W1067" ca="1" si="2130">IF(N1067=1,$E1067,"")</f>
        <v>4.6075130354396546E-2</v>
      </c>
      <c r="T1067" t="str">
        <f t="shared" si="2130"/>
        <v/>
      </c>
      <c r="U1067" t="str">
        <f t="shared" si="2130"/>
        <v/>
      </c>
      <c r="V1067" t="str">
        <f t="shared" si="2130"/>
        <v/>
      </c>
      <c r="W1067" t="str">
        <f t="shared" si="2130"/>
        <v/>
      </c>
    </row>
    <row r="1068" spans="1:23" ht="13" x14ac:dyDescent="0.15">
      <c r="A1068">
        <f t="shared" si="30"/>
        <v>6</v>
      </c>
      <c r="B1068">
        <f t="shared" si="31"/>
        <v>1959</v>
      </c>
      <c r="C1068" s="149">
        <f t="shared" si="706"/>
        <v>21762</v>
      </c>
      <c r="D1068" s="146">
        <f t="shared" si="9"/>
        <v>1959.4166666665863</v>
      </c>
      <c r="E1068" s="147">
        <f ca="1">('StockBond Returns'!AA1067+'StockBond Returns'!AC1067-'Parameters &amp; Main Results'!$B$39)/'StockBond Returns'!AB1067*12</f>
        <v>4.5703541050502783E-2</v>
      </c>
      <c r="F1068" s="70">
        <f ca="1">'StockBond Returns'!AA1067+'StockBond Returns'!AC1067-'StockBond Returns'!AB1067*'Distribution of Final Value'!$B$7</f>
        <v>1.271012109620866</v>
      </c>
      <c r="G1068" s="17">
        <f>1/'StockBond Returns'!M1066</f>
        <v>5.28854188819377E-2</v>
      </c>
      <c r="H1068">
        <f t="shared" si="4"/>
        <v>1</v>
      </c>
      <c r="I1068" s="64">
        <f t="shared" si="5"/>
        <v>0</v>
      </c>
      <c r="J1068">
        <f t="shared" si="6"/>
        <v>0</v>
      </c>
      <c r="K1068" s="17">
        <f t="shared" ref="K1068:M1068" ca="1" si="2131">IF(H1068=1,$E1068,"")</f>
        <v>4.5703541050502783E-2</v>
      </c>
      <c r="L1068" t="str">
        <f t="shared" si="2131"/>
        <v/>
      </c>
      <c r="M1068" t="str">
        <f t="shared" si="2131"/>
        <v/>
      </c>
      <c r="N1068" s="148">
        <f>IF('StockBond Returns'!AD1066=0,1,0)</f>
        <v>1</v>
      </c>
      <c r="O1068">
        <f>IF( AND('StockBond Returns'!$AD1066&lt;0,'StockBond Returns'!$AD1066&gt;=-0.1),1,0)</f>
        <v>0</v>
      </c>
      <c r="P1068">
        <f>IF( AND('StockBond Returns'!$AD1066&lt;-0.1,'StockBond Returns'!$AD1066&gt;=-0.2),1,0)</f>
        <v>0</v>
      </c>
      <c r="Q1068">
        <f>IF( AND('StockBond Returns'!$AD1066&lt;-0.2,'StockBond Returns'!$AD1066&gt;=-0.3),1,0)</f>
        <v>0</v>
      </c>
      <c r="R1068">
        <f>IF('StockBond Returns'!AD1066&lt;-0.3,1,0)</f>
        <v>0</v>
      </c>
      <c r="S1068" s="17">
        <f t="shared" ref="S1068:W1068" ca="1" si="2132">IF(N1068=1,$E1068,"")</f>
        <v>4.5703541050502783E-2</v>
      </c>
      <c r="T1068" t="str">
        <f t="shared" si="2132"/>
        <v/>
      </c>
      <c r="U1068" t="str">
        <f t="shared" si="2132"/>
        <v/>
      </c>
      <c r="V1068" t="str">
        <f t="shared" si="2132"/>
        <v/>
      </c>
      <c r="W1068" t="str">
        <f t="shared" si="2132"/>
        <v/>
      </c>
    </row>
    <row r="1069" spans="1:23" ht="13" x14ac:dyDescent="0.15">
      <c r="A1069">
        <f t="shared" si="30"/>
        <v>7</v>
      </c>
      <c r="B1069">
        <f t="shared" si="31"/>
        <v>1959</v>
      </c>
      <c r="C1069" s="149">
        <f t="shared" si="706"/>
        <v>21793</v>
      </c>
      <c r="D1069" s="146">
        <f t="shared" si="9"/>
        <v>1959.4999999999195</v>
      </c>
      <c r="E1069" s="147">
        <f ca="1">('StockBond Returns'!AA1068+'StockBond Returns'!AC1068-'Parameters &amp; Main Results'!$B$39)/'StockBond Returns'!AB1068*12</f>
        <v>4.5998569265145929E-2</v>
      </c>
      <c r="F1069" s="70">
        <f ca="1">'StockBond Returns'!AA1068+'StockBond Returns'!AC1068-'StockBond Returns'!AB1068*'Distribution of Final Value'!$B$7</f>
        <v>1.3479259533142613</v>
      </c>
      <c r="G1069" s="17">
        <f>1/'StockBond Returns'!M1067</f>
        <v>5.3268358720100904E-2</v>
      </c>
      <c r="H1069">
        <f t="shared" si="4"/>
        <v>1</v>
      </c>
      <c r="I1069" s="64">
        <f t="shared" si="5"/>
        <v>0</v>
      </c>
      <c r="J1069">
        <f t="shared" si="6"/>
        <v>0</v>
      </c>
      <c r="K1069" s="17">
        <f t="shared" ref="K1069:M1069" ca="1" si="2133">IF(H1069=1,$E1069,"")</f>
        <v>4.5998569265145929E-2</v>
      </c>
      <c r="L1069" t="str">
        <f t="shared" si="2133"/>
        <v/>
      </c>
      <c r="M1069" t="str">
        <f t="shared" si="2133"/>
        <v/>
      </c>
      <c r="N1069" s="148">
        <f>IF('StockBond Returns'!AD1067=0,1,0)</f>
        <v>0</v>
      </c>
      <c r="O1069">
        <f>IF( AND('StockBond Returns'!$AD1067&lt;0,'StockBond Returns'!$AD1067&gt;=-0.1),1,0)</f>
        <v>1</v>
      </c>
      <c r="P1069">
        <f>IF( AND('StockBond Returns'!$AD1067&lt;-0.1,'StockBond Returns'!$AD1067&gt;=-0.2),1,0)</f>
        <v>0</v>
      </c>
      <c r="Q1069">
        <f>IF( AND('StockBond Returns'!$AD1067&lt;-0.2,'StockBond Returns'!$AD1067&gt;=-0.3),1,0)</f>
        <v>0</v>
      </c>
      <c r="R1069">
        <f>IF('StockBond Returns'!AD1067&lt;-0.3,1,0)</f>
        <v>0</v>
      </c>
      <c r="S1069" t="str">
        <f t="shared" ref="S1069:W1069" si="2134">IF(N1069=1,$E1069,"")</f>
        <v/>
      </c>
      <c r="T1069" s="17">
        <f t="shared" ca="1" si="2134"/>
        <v>4.5998569265145929E-2</v>
      </c>
      <c r="U1069" t="str">
        <f t="shared" si="2134"/>
        <v/>
      </c>
      <c r="V1069" t="str">
        <f t="shared" si="2134"/>
        <v/>
      </c>
      <c r="W1069" t="str">
        <f t="shared" si="2134"/>
        <v/>
      </c>
    </row>
    <row r="1070" spans="1:23" ht="13" x14ac:dyDescent="0.15">
      <c r="A1070">
        <f t="shared" si="30"/>
        <v>8</v>
      </c>
      <c r="B1070">
        <f t="shared" si="31"/>
        <v>1959</v>
      </c>
      <c r="C1070" s="149">
        <f t="shared" si="706"/>
        <v>21823</v>
      </c>
      <c r="D1070" s="146">
        <f t="shared" si="9"/>
        <v>1959.5833333332528</v>
      </c>
      <c r="E1070" s="147">
        <f ca="1">('StockBond Returns'!AA1069+'StockBond Returns'!AC1069-'Parameters &amp; Main Results'!$B$39)/'StockBond Returns'!AB1069*12</f>
        <v>4.4970905657740742E-2</v>
      </c>
      <c r="F1070" s="70">
        <f ca="1">'StockBond Returns'!AA1069+'StockBond Returns'!AC1069-'StockBond Returns'!AB1069*'Distribution of Final Value'!$B$7</f>
        <v>1.0903254305009966</v>
      </c>
      <c r="G1070" s="17">
        <f>1/'StockBond Returns'!M1068</f>
        <v>5.1715412034144218E-2</v>
      </c>
      <c r="H1070">
        <f t="shared" si="4"/>
        <v>1</v>
      </c>
      <c r="I1070" s="64">
        <f t="shared" si="5"/>
        <v>0</v>
      </c>
      <c r="J1070">
        <f t="shared" si="6"/>
        <v>0</v>
      </c>
      <c r="K1070" s="17">
        <f t="shared" ref="K1070:M1070" ca="1" si="2135">IF(H1070=1,$E1070,"")</f>
        <v>4.4970905657740742E-2</v>
      </c>
      <c r="L1070" t="str">
        <f t="shared" si="2135"/>
        <v/>
      </c>
      <c r="M1070" t="str">
        <f t="shared" si="2135"/>
        <v/>
      </c>
      <c r="N1070" s="148">
        <f>IF('StockBond Returns'!AD1068=0,1,0)</f>
        <v>1</v>
      </c>
      <c r="O1070">
        <f>IF( AND('StockBond Returns'!$AD1068&lt;0,'StockBond Returns'!$AD1068&gt;=-0.1),1,0)</f>
        <v>0</v>
      </c>
      <c r="P1070">
        <f>IF( AND('StockBond Returns'!$AD1068&lt;-0.1,'StockBond Returns'!$AD1068&gt;=-0.2),1,0)</f>
        <v>0</v>
      </c>
      <c r="Q1070">
        <f>IF( AND('StockBond Returns'!$AD1068&lt;-0.2,'StockBond Returns'!$AD1068&gt;=-0.3),1,0)</f>
        <v>0</v>
      </c>
      <c r="R1070">
        <f>IF('StockBond Returns'!AD1068&lt;-0.3,1,0)</f>
        <v>0</v>
      </c>
      <c r="S1070" s="17">
        <f t="shared" ref="S1070:W1070" ca="1" si="2136">IF(N1070=1,$E1070,"")</f>
        <v>4.4970905657740742E-2</v>
      </c>
      <c r="T1070" t="str">
        <f t="shared" si="2136"/>
        <v/>
      </c>
      <c r="U1070" t="str">
        <f t="shared" si="2136"/>
        <v/>
      </c>
      <c r="V1070" t="str">
        <f t="shared" si="2136"/>
        <v/>
      </c>
      <c r="W1070" t="str">
        <f t="shared" si="2136"/>
        <v/>
      </c>
    </row>
    <row r="1071" spans="1:23" ht="13" x14ac:dyDescent="0.15">
      <c r="A1071">
        <f t="shared" si="30"/>
        <v>9</v>
      </c>
      <c r="B1071">
        <f t="shared" si="31"/>
        <v>1959</v>
      </c>
      <c r="C1071" s="149">
        <f t="shared" si="706"/>
        <v>21854</v>
      </c>
      <c r="D1071" s="146">
        <f t="shared" si="9"/>
        <v>1959.666666666586</v>
      </c>
      <c r="E1071" s="147">
        <f ca="1">('StockBond Returns'!AA1070+'StockBond Returns'!AC1070-'Parameters &amp; Main Results'!$B$39)/'StockBond Returns'!AB1070*12</f>
        <v>4.5588709720248324E-2</v>
      </c>
      <c r="F1071" s="70">
        <f ca="1">'StockBond Returns'!AA1070+'StockBond Returns'!AC1070-'StockBond Returns'!AB1070*'Distribution of Final Value'!$B$7</f>
        <v>1.2318739963164589</v>
      </c>
      <c r="G1071" s="17">
        <f>1/'StockBond Returns'!M1069</f>
        <v>5.2568944433469218E-2</v>
      </c>
      <c r="H1071">
        <f t="shared" si="4"/>
        <v>1</v>
      </c>
      <c r="I1071" s="64">
        <f t="shared" si="5"/>
        <v>0</v>
      </c>
      <c r="J1071">
        <f t="shared" si="6"/>
        <v>0</v>
      </c>
      <c r="K1071" s="17">
        <f t="shared" ref="K1071:M1071" ca="1" si="2137">IF(H1071=1,$E1071,"")</f>
        <v>4.5588709720248324E-2</v>
      </c>
      <c r="L1071" t="str">
        <f t="shared" si="2137"/>
        <v/>
      </c>
      <c r="M1071" t="str">
        <f t="shared" si="2137"/>
        <v/>
      </c>
      <c r="N1071" s="148">
        <f>IF('StockBond Returns'!AD1069=0,1,0)</f>
        <v>0</v>
      </c>
      <c r="O1071">
        <f>IF( AND('StockBond Returns'!$AD1069&lt;0,'StockBond Returns'!$AD1069&gt;=-0.1),1,0)</f>
        <v>1</v>
      </c>
      <c r="P1071">
        <f>IF( AND('StockBond Returns'!$AD1069&lt;-0.1,'StockBond Returns'!$AD1069&gt;=-0.2),1,0)</f>
        <v>0</v>
      </c>
      <c r="Q1071">
        <f>IF( AND('StockBond Returns'!$AD1069&lt;-0.2,'StockBond Returns'!$AD1069&gt;=-0.3),1,0)</f>
        <v>0</v>
      </c>
      <c r="R1071">
        <f>IF('StockBond Returns'!AD1069&lt;-0.3,1,0)</f>
        <v>0</v>
      </c>
      <c r="S1071" t="str">
        <f t="shared" ref="S1071:W1071" si="2138">IF(N1071=1,$E1071,"")</f>
        <v/>
      </c>
      <c r="T1071" s="17">
        <f t="shared" ca="1" si="2138"/>
        <v>4.5588709720248324E-2</v>
      </c>
      <c r="U1071" t="str">
        <f t="shared" si="2138"/>
        <v/>
      </c>
      <c r="V1071" t="str">
        <f t="shared" si="2138"/>
        <v/>
      </c>
      <c r="W1071" t="str">
        <f t="shared" si="2138"/>
        <v/>
      </c>
    </row>
    <row r="1072" spans="1:23" ht="13" x14ac:dyDescent="0.15">
      <c r="A1072">
        <f t="shared" si="30"/>
        <v>10</v>
      </c>
      <c r="B1072">
        <f t="shared" si="31"/>
        <v>1959</v>
      </c>
      <c r="C1072" s="149">
        <f t="shared" si="706"/>
        <v>21884</v>
      </c>
      <c r="D1072" s="146">
        <f t="shared" si="9"/>
        <v>1959.7499999999193</v>
      </c>
      <c r="E1072" s="147">
        <f ca="1">('StockBond Returns'!AA1071+'StockBond Returns'!AC1071-'Parameters &amp; Main Results'!$B$39)/'StockBond Returns'!AB1071*12</f>
        <v>4.754873547347363E-2</v>
      </c>
      <c r="F1072" s="70">
        <f ca="1">'StockBond Returns'!AA1071+'StockBond Returns'!AC1071-'StockBond Returns'!AB1071*'Distribution of Final Value'!$B$7</f>
        <v>1.668060993246808</v>
      </c>
      <c r="G1072" s="17">
        <f>1/'StockBond Returns'!M1070</f>
        <v>5.5342529829157321E-2</v>
      </c>
      <c r="H1072">
        <f t="shared" si="4"/>
        <v>1</v>
      </c>
      <c r="I1072" s="64">
        <f t="shared" si="5"/>
        <v>0</v>
      </c>
      <c r="J1072">
        <f t="shared" si="6"/>
        <v>0</v>
      </c>
      <c r="K1072" s="17">
        <f t="shared" ref="K1072:M1072" ca="1" si="2139">IF(H1072=1,$E1072,"")</f>
        <v>4.754873547347363E-2</v>
      </c>
      <c r="L1072" t="str">
        <f t="shared" si="2139"/>
        <v/>
      </c>
      <c r="M1072" t="str">
        <f t="shared" si="2139"/>
        <v/>
      </c>
      <c r="N1072" s="148">
        <f>IF('StockBond Returns'!AD1070=0,1,0)</f>
        <v>0</v>
      </c>
      <c r="O1072">
        <f>IF( AND('StockBond Returns'!$AD1070&lt;0,'StockBond Returns'!$AD1070&gt;=-0.1),1,0)</f>
        <v>1</v>
      </c>
      <c r="P1072">
        <f>IF( AND('StockBond Returns'!$AD1070&lt;-0.1,'StockBond Returns'!$AD1070&gt;=-0.2),1,0)</f>
        <v>0</v>
      </c>
      <c r="Q1072">
        <f>IF( AND('StockBond Returns'!$AD1070&lt;-0.2,'StockBond Returns'!$AD1070&gt;=-0.3),1,0)</f>
        <v>0</v>
      </c>
      <c r="R1072">
        <f>IF('StockBond Returns'!AD1070&lt;-0.3,1,0)</f>
        <v>0</v>
      </c>
      <c r="S1072" t="str">
        <f t="shared" ref="S1072:W1072" si="2140">IF(N1072=1,$E1072,"")</f>
        <v/>
      </c>
      <c r="T1072" s="17">
        <f t="shared" ca="1" si="2140"/>
        <v>4.754873547347363E-2</v>
      </c>
      <c r="U1072" t="str">
        <f t="shared" si="2140"/>
        <v/>
      </c>
      <c r="V1072" t="str">
        <f t="shared" si="2140"/>
        <v/>
      </c>
      <c r="W1072" t="str">
        <f t="shared" si="2140"/>
        <v/>
      </c>
    </row>
    <row r="1073" spans="1:23" ht="13" x14ac:dyDescent="0.15">
      <c r="A1073">
        <f t="shared" si="30"/>
        <v>11</v>
      </c>
      <c r="B1073">
        <f t="shared" si="31"/>
        <v>1959</v>
      </c>
      <c r="C1073" s="149">
        <f t="shared" si="706"/>
        <v>21915</v>
      </c>
      <c r="D1073" s="146">
        <f t="shared" si="9"/>
        <v>1959.8333333332525</v>
      </c>
      <c r="E1073" s="147">
        <f ca="1">('StockBond Returns'!AA1072+'StockBond Returns'!AC1072-'Parameters &amp; Main Results'!$B$39)/'StockBond Returns'!AB1072*12</f>
        <v>4.7239720877192554E-2</v>
      </c>
      <c r="F1073" s="70">
        <f ca="1">'StockBond Returns'!AA1072+'StockBond Returns'!AC1072-'StockBond Returns'!AB1072*'Distribution of Final Value'!$B$7</f>
        <v>1.6101987618132494</v>
      </c>
      <c r="G1073" s="17">
        <f>1/'StockBond Returns'!M1071</f>
        <v>5.5091580083316209E-2</v>
      </c>
      <c r="H1073">
        <f t="shared" si="4"/>
        <v>1</v>
      </c>
      <c r="I1073" s="64">
        <f t="shared" si="5"/>
        <v>0</v>
      </c>
      <c r="J1073">
        <f t="shared" si="6"/>
        <v>0</v>
      </c>
      <c r="K1073" s="17">
        <f t="shared" ref="K1073:M1073" ca="1" si="2141">IF(H1073=1,$E1073,"")</f>
        <v>4.7239720877192554E-2</v>
      </c>
      <c r="L1073" t="str">
        <f t="shared" si="2141"/>
        <v/>
      </c>
      <c r="M1073" t="str">
        <f t="shared" si="2141"/>
        <v/>
      </c>
      <c r="N1073" s="148">
        <f>IF('StockBond Returns'!AD1071=0,1,0)</f>
        <v>0</v>
      </c>
      <c r="O1073">
        <f>IF( AND('StockBond Returns'!$AD1071&lt;0,'StockBond Returns'!$AD1071&gt;=-0.1),1,0)</f>
        <v>1</v>
      </c>
      <c r="P1073">
        <f>IF( AND('StockBond Returns'!$AD1071&lt;-0.1,'StockBond Returns'!$AD1071&gt;=-0.2),1,0)</f>
        <v>0</v>
      </c>
      <c r="Q1073">
        <f>IF( AND('StockBond Returns'!$AD1071&lt;-0.2,'StockBond Returns'!$AD1071&gt;=-0.3),1,0)</f>
        <v>0</v>
      </c>
      <c r="R1073">
        <f>IF('StockBond Returns'!AD1071&lt;-0.3,1,0)</f>
        <v>0</v>
      </c>
      <c r="S1073" t="str">
        <f t="shared" ref="S1073:W1073" si="2142">IF(N1073=1,$E1073,"")</f>
        <v/>
      </c>
      <c r="T1073" s="17">
        <f t="shared" ca="1" si="2142"/>
        <v>4.7239720877192554E-2</v>
      </c>
      <c r="U1073" t="str">
        <f t="shared" si="2142"/>
        <v/>
      </c>
      <c r="V1073" t="str">
        <f t="shared" si="2142"/>
        <v/>
      </c>
      <c r="W1073" t="str">
        <f t="shared" si="2142"/>
        <v/>
      </c>
    </row>
    <row r="1074" spans="1:23" ht="13" x14ac:dyDescent="0.15">
      <c r="A1074">
        <f t="shared" si="30"/>
        <v>12</v>
      </c>
      <c r="B1074">
        <f t="shared" si="31"/>
        <v>1959</v>
      </c>
      <c r="C1074" s="149">
        <f t="shared" si="706"/>
        <v>21946</v>
      </c>
      <c r="D1074" s="146">
        <f t="shared" si="9"/>
        <v>1959.9166666665858</v>
      </c>
      <c r="E1074" s="147">
        <f ca="1">('StockBond Returns'!AA1073+'StockBond Returns'!AC1073-'Parameters &amp; Main Results'!$B$39)/'StockBond Returns'!AB1073*12</f>
        <v>4.6818148125828025E-2</v>
      </c>
      <c r="F1074" s="70">
        <f ca="1">'StockBond Returns'!AA1073+'StockBond Returns'!AC1073-'StockBond Returns'!AB1073*'Distribution of Final Value'!$B$7</f>
        <v>1.5473090759590971</v>
      </c>
      <c r="G1074" s="17">
        <f>1/'StockBond Returns'!M1072</f>
        <v>5.4337925303525485E-2</v>
      </c>
      <c r="H1074">
        <f t="shared" si="4"/>
        <v>1</v>
      </c>
      <c r="I1074" s="64">
        <f t="shared" si="5"/>
        <v>0</v>
      </c>
      <c r="J1074">
        <f t="shared" si="6"/>
        <v>0</v>
      </c>
      <c r="K1074" s="17">
        <f t="shared" ref="K1074:M1074" ca="1" si="2143">IF(H1074=1,$E1074,"")</f>
        <v>4.6818148125828025E-2</v>
      </c>
      <c r="L1074" t="str">
        <f t="shared" si="2143"/>
        <v/>
      </c>
      <c r="M1074" t="str">
        <f t="shared" si="2143"/>
        <v/>
      </c>
      <c r="N1074" s="148">
        <f>IF('StockBond Returns'!AD1072=0,1,0)</f>
        <v>0</v>
      </c>
      <c r="O1074">
        <f>IF( AND('StockBond Returns'!$AD1072&lt;0,'StockBond Returns'!$AD1072&gt;=-0.1),1,0)</f>
        <v>1</v>
      </c>
      <c r="P1074">
        <f>IF( AND('StockBond Returns'!$AD1072&lt;-0.1,'StockBond Returns'!$AD1072&gt;=-0.2),1,0)</f>
        <v>0</v>
      </c>
      <c r="Q1074">
        <f>IF( AND('StockBond Returns'!$AD1072&lt;-0.2,'StockBond Returns'!$AD1072&gt;=-0.3),1,0)</f>
        <v>0</v>
      </c>
      <c r="R1074">
        <f>IF('StockBond Returns'!AD1072&lt;-0.3,1,0)</f>
        <v>0</v>
      </c>
      <c r="S1074" t="str">
        <f t="shared" ref="S1074:W1074" si="2144">IF(N1074=1,$E1074,"")</f>
        <v/>
      </c>
      <c r="T1074" s="17">
        <f t="shared" ca="1" si="2144"/>
        <v>4.6818148125828025E-2</v>
      </c>
      <c r="U1074" t="str">
        <f t="shared" si="2144"/>
        <v/>
      </c>
      <c r="V1074" t="str">
        <f t="shared" si="2144"/>
        <v/>
      </c>
      <c r="W1074" t="str">
        <f t="shared" si="2144"/>
        <v/>
      </c>
    </row>
    <row r="1075" spans="1:23" ht="13" x14ac:dyDescent="0.15">
      <c r="A1075">
        <f t="shared" si="30"/>
        <v>1</v>
      </c>
      <c r="B1075">
        <f t="shared" si="31"/>
        <v>1960</v>
      </c>
      <c r="C1075" s="149">
        <f t="shared" si="706"/>
        <v>21975</v>
      </c>
      <c r="D1075" s="146">
        <f t="shared" si="9"/>
        <v>1959.9999999999191</v>
      </c>
      <c r="E1075" s="147">
        <f ca="1">('StockBond Returns'!AA1074+'StockBond Returns'!AC1074-'Parameters &amp; Main Results'!$B$39)/'StockBond Returns'!AB1074*12</f>
        <v>4.6119209565781139E-2</v>
      </c>
      <c r="F1075" s="70">
        <f ca="1">'StockBond Returns'!AA1074+'StockBond Returns'!AC1074-'StockBond Returns'!AB1074*'Distribution of Final Value'!$B$7</f>
        <v>1.4206034970754153</v>
      </c>
      <c r="G1075" s="17">
        <f>1/'StockBond Returns'!M1073</f>
        <v>5.2947952157734152E-2</v>
      </c>
      <c r="H1075">
        <f t="shared" si="4"/>
        <v>1</v>
      </c>
      <c r="I1075" s="64">
        <f t="shared" si="5"/>
        <v>0</v>
      </c>
      <c r="J1075">
        <f t="shared" si="6"/>
        <v>0</v>
      </c>
      <c r="K1075" s="17">
        <f t="shared" ref="K1075:M1075" ca="1" si="2145">IF(H1075=1,$E1075,"")</f>
        <v>4.6119209565781139E-2</v>
      </c>
      <c r="L1075" t="str">
        <f t="shared" si="2145"/>
        <v/>
      </c>
      <c r="M1075" t="str">
        <f t="shared" si="2145"/>
        <v/>
      </c>
      <c r="N1075" s="148">
        <f>IF('StockBond Returns'!AD1073=0,1,0)</f>
        <v>0</v>
      </c>
      <c r="O1075">
        <f>IF( AND('StockBond Returns'!$AD1073&lt;0,'StockBond Returns'!$AD1073&gt;=-0.1),1,0)</f>
        <v>1</v>
      </c>
      <c r="P1075">
        <f>IF( AND('StockBond Returns'!$AD1073&lt;-0.1,'StockBond Returns'!$AD1073&gt;=-0.2),1,0)</f>
        <v>0</v>
      </c>
      <c r="Q1075">
        <f>IF( AND('StockBond Returns'!$AD1073&lt;-0.2,'StockBond Returns'!$AD1073&gt;=-0.3),1,0)</f>
        <v>0</v>
      </c>
      <c r="R1075">
        <f>IF('StockBond Returns'!AD1073&lt;-0.3,1,0)</f>
        <v>0</v>
      </c>
      <c r="S1075" t="str">
        <f t="shared" ref="S1075:W1075" si="2146">IF(N1075=1,$E1075,"")</f>
        <v/>
      </c>
      <c r="T1075" s="17">
        <f t="shared" ca="1" si="2146"/>
        <v>4.6119209565781139E-2</v>
      </c>
      <c r="U1075" t="str">
        <f t="shared" si="2146"/>
        <v/>
      </c>
      <c r="V1075" t="str">
        <f t="shared" si="2146"/>
        <v/>
      </c>
      <c r="W1075" t="str">
        <f t="shared" si="2146"/>
        <v/>
      </c>
    </row>
    <row r="1076" spans="1:23" ht="13" x14ac:dyDescent="0.15">
      <c r="A1076">
        <f t="shared" si="30"/>
        <v>2</v>
      </c>
      <c r="B1076">
        <f t="shared" si="31"/>
        <v>1960</v>
      </c>
      <c r="C1076" s="149">
        <f t="shared" si="706"/>
        <v>22006</v>
      </c>
      <c r="D1076" s="146">
        <f t="shared" si="9"/>
        <v>1960.0833333332523</v>
      </c>
      <c r="E1076" s="147">
        <f ca="1">('StockBond Returns'!AA1075+'StockBond Returns'!AC1075-'Parameters &amp; Main Results'!$B$39)/'StockBond Returns'!AB1075*12</f>
        <v>4.8626553492114984E-2</v>
      </c>
      <c r="F1076" s="70">
        <f ca="1">'StockBond Returns'!AA1075+'StockBond Returns'!AC1075-'StockBond Returns'!AB1075*'Distribution of Final Value'!$B$7</f>
        <v>1.9615938660248808</v>
      </c>
      <c r="G1076" s="17">
        <f>1/'StockBond Returns'!M1074</f>
        <v>5.6547856461101643E-2</v>
      </c>
      <c r="H1076">
        <f t="shared" si="4"/>
        <v>1</v>
      </c>
      <c r="I1076" s="64">
        <f t="shared" si="5"/>
        <v>0</v>
      </c>
      <c r="J1076">
        <f t="shared" si="6"/>
        <v>0</v>
      </c>
      <c r="K1076" s="17">
        <f t="shared" ref="K1076:M1076" ca="1" si="2147">IF(H1076=1,$E1076,"")</f>
        <v>4.8626553492114984E-2</v>
      </c>
      <c r="L1076" t="str">
        <f t="shared" si="2147"/>
        <v/>
      </c>
      <c r="M1076" t="str">
        <f t="shared" si="2147"/>
        <v/>
      </c>
      <c r="N1076" s="148">
        <f>IF('StockBond Returns'!AD1074=0,1,0)</f>
        <v>0</v>
      </c>
      <c r="O1076">
        <f>IF( AND('StockBond Returns'!$AD1074&lt;0,'StockBond Returns'!$AD1074&gt;=-0.1),1,0)</f>
        <v>1</v>
      </c>
      <c r="P1076">
        <f>IF( AND('StockBond Returns'!$AD1074&lt;-0.1,'StockBond Returns'!$AD1074&gt;=-0.2),1,0)</f>
        <v>0</v>
      </c>
      <c r="Q1076">
        <f>IF( AND('StockBond Returns'!$AD1074&lt;-0.2,'StockBond Returns'!$AD1074&gt;=-0.3),1,0)</f>
        <v>0</v>
      </c>
      <c r="R1076">
        <f>IF('StockBond Returns'!AD1074&lt;-0.3,1,0)</f>
        <v>0</v>
      </c>
      <c r="S1076" t="str">
        <f t="shared" ref="S1076:W1076" si="2148">IF(N1076=1,$E1076,"")</f>
        <v/>
      </c>
      <c r="T1076" s="17">
        <f t="shared" ca="1" si="2148"/>
        <v>4.8626553492114984E-2</v>
      </c>
      <c r="U1076" t="str">
        <f t="shared" si="2148"/>
        <v/>
      </c>
      <c r="V1076" t="str">
        <f t="shared" si="2148"/>
        <v/>
      </c>
      <c r="W1076" t="str">
        <f t="shared" si="2148"/>
        <v/>
      </c>
    </row>
    <row r="1077" spans="1:23" ht="13" x14ac:dyDescent="0.15">
      <c r="A1077">
        <f t="shared" si="30"/>
        <v>3</v>
      </c>
      <c r="B1077">
        <f t="shared" si="31"/>
        <v>1960</v>
      </c>
      <c r="C1077" s="149">
        <f t="shared" si="706"/>
        <v>22036</v>
      </c>
      <c r="D1077" s="146">
        <f t="shared" si="9"/>
        <v>1960.1666666665856</v>
      </c>
      <c r="E1077" s="147">
        <f ca="1">('StockBond Returns'!AA1076+'StockBond Returns'!AC1076-'Parameters &amp; Main Results'!$B$39)/'StockBond Returns'!AB1076*12</f>
        <v>4.8219854456128516E-2</v>
      </c>
      <c r="F1077" s="70">
        <f ca="1">'StockBond Returns'!AA1076+'StockBond Returns'!AC1076-'StockBond Returns'!AB1076*'Distribution of Final Value'!$B$7</f>
        <v>1.8812002294583881</v>
      </c>
      <c r="G1077" s="17">
        <f>1/'StockBond Returns'!M1075</f>
        <v>5.6650097984020549E-2</v>
      </c>
      <c r="H1077">
        <f t="shared" si="4"/>
        <v>1</v>
      </c>
      <c r="I1077" s="64">
        <f t="shared" si="5"/>
        <v>0</v>
      </c>
      <c r="J1077">
        <f t="shared" si="6"/>
        <v>0</v>
      </c>
      <c r="K1077" s="17">
        <f t="shared" ref="K1077:M1077" ca="1" si="2149">IF(H1077=1,$E1077,"")</f>
        <v>4.8219854456128516E-2</v>
      </c>
      <c r="L1077" t="str">
        <f t="shared" si="2149"/>
        <v/>
      </c>
      <c r="M1077" t="str">
        <f t="shared" si="2149"/>
        <v/>
      </c>
      <c r="N1077" s="148">
        <f>IF('StockBond Returns'!AD1075=0,1,0)</f>
        <v>0</v>
      </c>
      <c r="O1077">
        <f>IF( AND('StockBond Returns'!$AD1075&lt;0,'StockBond Returns'!$AD1075&gt;=-0.1),1,0)</f>
        <v>1</v>
      </c>
      <c r="P1077">
        <f>IF( AND('StockBond Returns'!$AD1075&lt;-0.1,'StockBond Returns'!$AD1075&gt;=-0.2),1,0)</f>
        <v>0</v>
      </c>
      <c r="Q1077">
        <f>IF( AND('StockBond Returns'!$AD1075&lt;-0.2,'StockBond Returns'!$AD1075&gt;=-0.3),1,0)</f>
        <v>0</v>
      </c>
      <c r="R1077">
        <f>IF('StockBond Returns'!AD1075&lt;-0.3,1,0)</f>
        <v>0</v>
      </c>
      <c r="S1077" t="str">
        <f t="shared" ref="S1077:W1077" si="2150">IF(N1077=1,$E1077,"")</f>
        <v/>
      </c>
      <c r="T1077" s="17">
        <f t="shared" ca="1" si="2150"/>
        <v>4.8219854456128516E-2</v>
      </c>
      <c r="U1077" t="str">
        <f t="shared" si="2150"/>
        <v/>
      </c>
      <c r="V1077" t="str">
        <f t="shared" si="2150"/>
        <v/>
      </c>
      <c r="W1077" t="str">
        <f t="shared" si="2150"/>
        <v/>
      </c>
    </row>
    <row r="1078" spans="1:23" ht="13" x14ac:dyDescent="0.15">
      <c r="A1078">
        <f t="shared" si="30"/>
        <v>4</v>
      </c>
      <c r="B1078">
        <f t="shared" si="31"/>
        <v>1960</v>
      </c>
      <c r="C1078" s="149">
        <f t="shared" si="706"/>
        <v>22067</v>
      </c>
      <c r="D1078" s="146">
        <f t="shared" si="9"/>
        <v>1960.2499999999188</v>
      </c>
      <c r="E1078" s="147">
        <f ca="1">('StockBond Returns'!AA1077+'StockBond Returns'!AC1077-'Parameters &amp; Main Results'!$B$39)/'StockBond Returns'!AB1077*12</f>
        <v>4.8573464381636608E-2</v>
      </c>
      <c r="F1078" s="70">
        <f ca="1">'StockBond Returns'!AA1077+'StockBond Returns'!AC1077-'StockBond Returns'!AB1077*'Distribution of Final Value'!$B$7</f>
        <v>1.9169392755104795</v>
      </c>
      <c r="G1078" s="17">
        <f>1/'StockBond Returns'!M1076</f>
        <v>5.7515698980493461E-2</v>
      </c>
      <c r="H1078">
        <f t="shared" si="4"/>
        <v>1</v>
      </c>
      <c r="I1078" s="64">
        <f t="shared" si="5"/>
        <v>0</v>
      </c>
      <c r="J1078">
        <f t="shared" si="6"/>
        <v>0</v>
      </c>
      <c r="K1078" s="17">
        <f t="shared" ref="K1078:M1078" ca="1" si="2151">IF(H1078=1,$E1078,"")</f>
        <v>4.8573464381636608E-2</v>
      </c>
      <c r="L1078" t="str">
        <f t="shared" si="2151"/>
        <v/>
      </c>
      <c r="M1078" t="str">
        <f t="shared" si="2151"/>
        <v/>
      </c>
      <c r="N1078" s="148">
        <f>IF('StockBond Returns'!AD1076=0,1,0)</f>
        <v>0</v>
      </c>
      <c r="O1078">
        <f>IF( AND('StockBond Returns'!$AD1076&lt;0,'StockBond Returns'!$AD1076&gt;=-0.1),1,0)</f>
        <v>1</v>
      </c>
      <c r="P1078">
        <f>IF( AND('StockBond Returns'!$AD1076&lt;-0.1,'StockBond Returns'!$AD1076&gt;=-0.2),1,0)</f>
        <v>0</v>
      </c>
      <c r="Q1078">
        <f>IF( AND('StockBond Returns'!$AD1076&lt;-0.2,'StockBond Returns'!$AD1076&gt;=-0.3),1,0)</f>
        <v>0</v>
      </c>
      <c r="R1078">
        <f>IF('StockBond Returns'!AD1076&lt;-0.3,1,0)</f>
        <v>0</v>
      </c>
      <c r="S1078" t="str">
        <f t="shared" ref="S1078:W1078" si="2152">IF(N1078=1,$E1078,"")</f>
        <v/>
      </c>
      <c r="T1078" s="17">
        <f t="shared" ca="1" si="2152"/>
        <v>4.8573464381636608E-2</v>
      </c>
      <c r="U1078" t="str">
        <f t="shared" si="2152"/>
        <v/>
      </c>
      <c r="V1078" t="str">
        <f t="shared" si="2152"/>
        <v/>
      </c>
      <c r="W1078" t="str">
        <f t="shared" si="2152"/>
        <v/>
      </c>
    </row>
    <row r="1079" spans="1:23" ht="13" x14ac:dyDescent="0.15">
      <c r="A1079">
        <f t="shared" si="30"/>
        <v>5</v>
      </c>
      <c r="B1079">
        <f t="shared" si="31"/>
        <v>1960</v>
      </c>
      <c r="C1079" s="149">
        <f t="shared" si="706"/>
        <v>22097</v>
      </c>
      <c r="D1079" s="146">
        <f t="shared" si="9"/>
        <v>1960.3333333332521</v>
      </c>
      <c r="E1079" s="147">
        <f ca="1">('StockBond Returns'!AA1078+'StockBond Returns'!AC1078-'Parameters &amp; Main Results'!$B$39)/'StockBond Returns'!AB1078*12</f>
        <v>4.9500756053955361E-2</v>
      </c>
      <c r="F1079" s="70">
        <f ca="1">'StockBond Returns'!AA1078+'StockBond Returns'!AC1078-'StockBond Returns'!AB1078*'Distribution of Final Value'!$B$7</f>
        <v>2.0999355588828692</v>
      </c>
      <c r="G1079" s="17">
        <f>1/'StockBond Returns'!M1077</f>
        <v>5.9068975145301003E-2</v>
      </c>
      <c r="H1079">
        <f t="shared" si="4"/>
        <v>1</v>
      </c>
      <c r="I1079" s="64">
        <f t="shared" si="5"/>
        <v>0</v>
      </c>
      <c r="J1079">
        <f t="shared" si="6"/>
        <v>0</v>
      </c>
      <c r="K1079" s="17">
        <f t="shared" ref="K1079:M1079" ca="1" si="2153">IF(H1079=1,$E1079,"")</f>
        <v>4.9500756053955361E-2</v>
      </c>
      <c r="L1079" t="str">
        <f t="shared" si="2153"/>
        <v/>
      </c>
      <c r="M1079" t="str">
        <f t="shared" si="2153"/>
        <v/>
      </c>
      <c r="N1079" s="148">
        <f>IF('StockBond Returns'!AD1077=0,1,0)</f>
        <v>0</v>
      </c>
      <c r="O1079">
        <f>IF( AND('StockBond Returns'!$AD1077&lt;0,'StockBond Returns'!$AD1077&gt;=-0.1),1,0)</f>
        <v>1</v>
      </c>
      <c r="P1079">
        <f>IF( AND('StockBond Returns'!$AD1077&lt;-0.1,'StockBond Returns'!$AD1077&gt;=-0.2),1,0)</f>
        <v>0</v>
      </c>
      <c r="Q1079">
        <f>IF( AND('StockBond Returns'!$AD1077&lt;-0.2,'StockBond Returns'!$AD1077&gt;=-0.3),1,0)</f>
        <v>0</v>
      </c>
      <c r="R1079">
        <f>IF('StockBond Returns'!AD1077&lt;-0.3,1,0)</f>
        <v>0</v>
      </c>
      <c r="S1079" t="str">
        <f t="shared" ref="S1079:W1079" si="2154">IF(N1079=1,$E1079,"")</f>
        <v/>
      </c>
      <c r="T1079" s="17">
        <f t="shared" ca="1" si="2154"/>
        <v>4.9500756053955361E-2</v>
      </c>
      <c r="U1079" t="str">
        <f t="shared" si="2154"/>
        <v/>
      </c>
      <c r="V1079" t="str">
        <f t="shared" si="2154"/>
        <v/>
      </c>
      <c r="W1079" t="str">
        <f t="shared" si="2154"/>
        <v/>
      </c>
    </row>
    <row r="1080" spans="1:23" ht="13" x14ac:dyDescent="0.15">
      <c r="A1080">
        <f t="shared" si="30"/>
        <v>6</v>
      </c>
      <c r="B1080">
        <f t="shared" si="31"/>
        <v>1960</v>
      </c>
      <c r="C1080" s="149">
        <f t="shared" si="706"/>
        <v>22128</v>
      </c>
      <c r="D1080" s="146">
        <f t="shared" si="9"/>
        <v>1960.4166666665853</v>
      </c>
      <c r="E1080" s="147">
        <f ca="1">('StockBond Returns'!AA1079+'StockBond Returns'!AC1079-'Parameters &amp; Main Results'!$B$39)/'StockBond Returns'!AB1079*12</f>
        <v>4.8670455174703781E-2</v>
      </c>
      <c r="F1080" s="70">
        <f ca="1">'StockBond Returns'!AA1079+'StockBond Returns'!AC1079-'StockBond Returns'!AB1079*'Distribution of Final Value'!$B$7</f>
        <v>1.9532710334922569</v>
      </c>
      <c r="G1080" s="17">
        <f>1/'StockBond Returns'!M1078</f>
        <v>5.731711854212395E-2</v>
      </c>
      <c r="H1080">
        <f t="shared" si="4"/>
        <v>1</v>
      </c>
      <c r="I1080" s="64">
        <f t="shared" si="5"/>
        <v>0</v>
      </c>
      <c r="J1080">
        <f t="shared" si="6"/>
        <v>0</v>
      </c>
      <c r="K1080" s="17">
        <f t="shared" ref="K1080:M1080" ca="1" si="2155">IF(H1080=1,$E1080,"")</f>
        <v>4.8670455174703781E-2</v>
      </c>
      <c r="L1080" t="str">
        <f t="shared" si="2155"/>
        <v/>
      </c>
      <c r="M1080" t="str">
        <f t="shared" si="2155"/>
        <v/>
      </c>
      <c r="N1080" s="148">
        <f>IF('StockBond Returns'!AD1078=0,1,0)</f>
        <v>0</v>
      </c>
      <c r="O1080">
        <f>IF( AND('StockBond Returns'!$AD1078&lt;0,'StockBond Returns'!$AD1078&gt;=-0.1),1,0)</f>
        <v>1</v>
      </c>
      <c r="P1080">
        <f>IF( AND('StockBond Returns'!$AD1078&lt;-0.1,'StockBond Returns'!$AD1078&gt;=-0.2),1,0)</f>
        <v>0</v>
      </c>
      <c r="Q1080">
        <f>IF( AND('StockBond Returns'!$AD1078&lt;-0.2,'StockBond Returns'!$AD1078&gt;=-0.3),1,0)</f>
        <v>0</v>
      </c>
      <c r="R1080">
        <f>IF('StockBond Returns'!AD1078&lt;-0.3,1,0)</f>
        <v>0</v>
      </c>
      <c r="S1080" t="str">
        <f t="shared" ref="S1080:W1080" si="2156">IF(N1080=1,$E1080,"")</f>
        <v/>
      </c>
      <c r="T1080" s="17">
        <f t="shared" ca="1" si="2156"/>
        <v>4.8670455174703781E-2</v>
      </c>
      <c r="U1080" t="str">
        <f t="shared" si="2156"/>
        <v/>
      </c>
      <c r="V1080" t="str">
        <f t="shared" si="2156"/>
        <v/>
      </c>
      <c r="W1080" t="str">
        <f t="shared" si="2156"/>
        <v/>
      </c>
    </row>
    <row r="1081" spans="1:23" ht="13" x14ac:dyDescent="0.15">
      <c r="A1081">
        <f t="shared" si="30"/>
        <v>7</v>
      </c>
      <c r="B1081">
        <f t="shared" si="31"/>
        <v>1960</v>
      </c>
      <c r="C1081" s="149">
        <f t="shared" si="706"/>
        <v>22159</v>
      </c>
      <c r="D1081" s="146">
        <f t="shared" si="9"/>
        <v>1960.4999999999186</v>
      </c>
      <c r="E1081" s="147">
        <f ca="1">('StockBond Returns'!AA1080+'StockBond Returns'!AC1080-'Parameters &amp; Main Results'!$B$39)/'StockBond Returns'!AB1080*12</f>
        <v>4.792106294953867E-2</v>
      </c>
      <c r="F1081" s="70">
        <f ca="1">'StockBond Returns'!AA1080+'StockBond Returns'!AC1080-'StockBond Returns'!AB1080*'Distribution of Final Value'!$B$7</f>
        <v>1.7859330482102997</v>
      </c>
      <c r="G1081" s="17">
        <f>1/'StockBond Returns'!M1079</f>
        <v>5.644127034995082E-2</v>
      </c>
      <c r="H1081">
        <f t="shared" si="4"/>
        <v>1</v>
      </c>
      <c r="I1081" s="64">
        <f t="shared" si="5"/>
        <v>0</v>
      </c>
      <c r="J1081">
        <f t="shared" si="6"/>
        <v>0</v>
      </c>
      <c r="K1081" s="17">
        <f t="shared" ref="K1081:M1081" ca="1" si="2157">IF(H1081=1,$E1081,"")</f>
        <v>4.792106294953867E-2</v>
      </c>
      <c r="L1081" t="str">
        <f t="shared" si="2157"/>
        <v/>
      </c>
      <c r="M1081" t="str">
        <f t="shared" si="2157"/>
        <v/>
      </c>
      <c r="N1081" s="148">
        <f>IF('StockBond Returns'!AD1079=0,1,0)</f>
        <v>0</v>
      </c>
      <c r="O1081">
        <f>IF( AND('StockBond Returns'!$AD1079&lt;0,'StockBond Returns'!$AD1079&gt;=-0.1),1,0)</f>
        <v>1</v>
      </c>
      <c r="P1081">
        <f>IF( AND('StockBond Returns'!$AD1079&lt;-0.1,'StockBond Returns'!$AD1079&gt;=-0.2),1,0)</f>
        <v>0</v>
      </c>
      <c r="Q1081">
        <f>IF( AND('StockBond Returns'!$AD1079&lt;-0.2,'StockBond Returns'!$AD1079&gt;=-0.3),1,0)</f>
        <v>0</v>
      </c>
      <c r="R1081">
        <f>IF('StockBond Returns'!AD1079&lt;-0.3,1,0)</f>
        <v>0</v>
      </c>
      <c r="S1081" t="str">
        <f t="shared" ref="S1081:W1081" si="2158">IF(N1081=1,$E1081,"")</f>
        <v/>
      </c>
      <c r="T1081" s="17">
        <f t="shared" ca="1" si="2158"/>
        <v>4.792106294953867E-2</v>
      </c>
      <c r="U1081" t="str">
        <f t="shared" si="2158"/>
        <v/>
      </c>
      <c r="V1081" t="str">
        <f t="shared" si="2158"/>
        <v/>
      </c>
      <c r="W1081" t="str">
        <f t="shared" si="2158"/>
        <v/>
      </c>
    </row>
    <row r="1082" spans="1:23" ht="13" x14ac:dyDescent="0.15">
      <c r="A1082">
        <f t="shared" si="30"/>
        <v>8</v>
      </c>
      <c r="B1082">
        <f t="shared" si="31"/>
        <v>1960</v>
      </c>
      <c r="C1082" s="149">
        <f t="shared" si="706"/>
        <v>22189</v>
      </c>
      <c r="D1082" s="146">
        <f t="shared" si="9"/>
        <v>1960.5833333332519</v>
      </c>
      <c r="E1082" s="147">
        <f ca="1">('StockBond Returns'!AA1081+'StockBond Returns'!AC1081-'Parameters &amp; Main Results'!$B$39)/'StockBond Returns'!AB1081*12</f>
        <v>4.856558131450904E-2</v>
      </c>
      <c r="F1082" s="70">
        <f ca="1">'StockBond Returns'!AA1081+'StockBond Returns'!AC1081-'StockBond Returns'!AB1081*'Distribution of Final Value'!$B$7</f>
        <v>1.9558233351234211</v>
      </c>
      <c r="G1082" s="17">
        <f>1/'StockBond Returns'!M1080</f>
        <v>5.7869239073631284E-2</v>
      </c>
      <c r="H1082">
        <f t="shared" si="4"/>
        <v>1</v>
      </c>
      <c r="I1082" s="64">
        <f t="shared" si="5"/>
        <v>0</v>
      </c>
      <c r="J1082">
        <f t="shared" si="6"/>
        <v>0</v>
      </c>
      <c r="K1082" s="17">
        <f t="shared" ref="K1082:M1082" ca="1" si="2159">IF(H1082=1,$E1082,"")</f>
        <v>4.856558131450904E-2</v>
      </c>
      <c r="L1082" t="str">
        <f t="shared" si="2159"/>
        <v/>
      </c>
      <c r="M1082" t="str">
        <f t="shared" si="2159"/>
        <v/>
      </c>
      <c r="N1082" s="148">
        <f>IF('StockBond Returns'!AD1080=0,1,0)</f>
        <v>0</v>
      </c>
      <c r="O1082">
        <f>IF( AND('StockBond Returns'!$AD1080&lt;0,'StockBond Returns'!$AD1080&gt;=-0.1),1,0)</f>
        <v>1</v>
      </c>
      <c r="P1082">
        <f>IF( AND('StockBond Returns'!$AD1080&lt;-0.1,'StockBond Returns'!$AD1080&gt;=-0.2),1,0)</f>
        <v>0</v>
      </c>
      <c r="Q1082">
        <f>IF( AND('StockBond Returns'!$AD1080&lt;-0.2,'StockBond Returns'!$AD1080&gt;=-0.3),1,0)</f>
        <v>0</v>
      </c>
      <c r="R1082">
        <f>IF('StockBond Returns'!AD1080&lt;-0.3,1,0)</f>
        <v>0</v>
      </c>
      <c r="S1082" t="str">
        <f t="shared" ref="S1082:W1082" si="2160">IF(N1082=1,$E1082,"")</f>
        <v/>
      </c>
      <c r="T1082" s="17">
        <f t="shared" ca="1" si="2160"/>
        <v>4.856558131450904E-2</v>
      </c>
      <c r="U1082" t="str">
        <f t="shared" si="2160"/>
        <v/>
      </c>
      <c r="V1082" t="str">
        <f t="shared" si="2160"/>
        <v/>
      </c>
      <c r="W1082" t="str">
        <f t="shared" si="2160"/>
        <v/>
      </c>
    </row>
    <row r="1083" spans="1:23" ht="13" x14ac:dyDescent="0.15">
      <c r="A1083">
        <f t="shared" si="30"/>
        <v>9</v>
      </c>
      <c r="B1083">
        <f t="shared" si="31"/>
        <v>1960</v>
      </c>
      <c r="C1083" s="149">
        <f t="shared" si="706"/>
        <v>22220</v>
      </c>
      <c r="D1083" s="146">
        <f t="shared" si="9"/>
        <v>1960.6666666665851</v>
      </c>
      <c r="E1083" s="147">
        <f ca="1">('StockBond Returns'!AA1082+'StockBond Returns'!AC1082-'Parameters &amp; Main Results'!$B$39)/'StockBond Returns'!AB1082*12</f>
        <v>4.7698018697996961E-2</v>
      </c>
      <c r="F1083" s="70">
        <f ca="1">'StockBond Returns'!AA1082+'StockBond Returns'!AC1082-'StockBond Returns'!AB1082*'Distribution of Final Value'!$B$7</f>
        <v>1.7371726494396658</v>
      </c>
      <c r="G1083" s="17">
        <f>1/'StockBond Returns'!M1081</f>
        <v>5.6426648875509793E-2</v>
      </c>
      <c r="H1083">
        <f t="shared" si="4"/>
        <v>1</v>
      </c>
      <c r="I1083" s="64">
        <f t="shared" si="5"/>
        <v>0</v>
      </c>
      <c r="J1083">
        <f t="shared" si="6"/>
        <v>0</v>
      </c>
      <c r="K1083" s="17">
        <f t="shared" ref="K1083:M1083" ca="1" si="2161">IF(H1083=1,$E1083,"")</f>
        <v>4.7698018697996961E-2</v>
      </c>
      <c r="L1083" t="str">
        <f t="shared" si="2161"/>
        <v/>
      </c>
      <c r="M1083" t="str">
        <f t="shared" si="2161"/>
        <v/>
      </c>
      <c r="N1083" s="148">
        <f>IF('StockBond Returns'!AD1081=0,1,0)</f>
        <v>0</v>
      </c>
      <c r="O1083">
        <f>IF( AND('StockBond Returns'!$AD1081&lt;0,'StockBond Returns'!$AD1081&gt;=-0.1),1,0)</f>
        <v>1</v>
      </c>
      <c r="P1083">
        <f>IF( AND('StockBond Returns'!$AD1081&lt;-0.1,'StockBond Returns'!$AD1081&gt;=-0.2),1,0)</f>
        <v>0</v>
      </c>
      <c r="Q1083">
        <f>IF( AND('StockBond Returns'!$AD1081&lt;-0.2,'StockBond Returns'!$AD1081&gt;=-0.3),1,0)</f>
        <v>0</v>
      </c>
      <c r="R1083">
        <f>IF('StockBond Returns'!AD1081&lt;-0.3,1,0)</f>
        <v>0</v>
      </c>
      <c r="S1083" t="str">
        <f t="shared" ref="S1083:W1083" si="2162">IF(N1083=1,$E1083,"")</f>
        <v/>
      </c>
      <c r="T1083" s="17">
        <f t="shared" ca="1" si="2162"/>
        <v>4.7698018697996961E-2</v>
      </c>
      <c r="U1083" t="str">
        <f t="shared" si="2162"/>
        <v/>
      </c>
      <c r="V1083" t="str">
        <f t="shared" si="2162"/>
        <v/>
      </c>
      <c r="W1083" t="str">
        <f t="shared" si="2162"/>
        <v/>
      </c>
    </row>
    <row r="1084" spans="1:23" ht="13" x14ac:dyDescent="0.15">
      <c r="A1084">
        <f t="shared" si="30"/>
        <v>10</v>
      </c>
      <c r="B1084">
        <f t="shared" si="31"/>
        <v>1960</v>
      </c>
      <c r="C1084" s="149">
        <f t="shared" si="706"/>
        <v>22250</v>
      </c>
      <c r="D1084" s="146">
        <f t="shared" si="9"/>
        <v>1960.7499999999184</v>
      </c>
      <c r="E1084" s="147">
        <f ca="1">('StockBond Returns'!AA1083+'StockBond Returns'!AC1083-'Parameters &amp; Main Results'!$B$39)/'StockBond Returns'!AB1083*12</f>
        <v>4.9998853836837047E-2</v>
      </c>
      <c r="F1084" s="70">
        <f ca="1">'StockBond Returns'!AA1083+'StockBond Returns'!AC1083-'StockBond Returns'!AB1083*'Distribution of Final Value'!$B$7</f>
        <v>2.231583225395287</v>
      </c>
      <c r="G1084" s="17">
        <f>1/'StockBond Returns'!M1082</f>
        <v>6.0057600872639831E-2</v>
      </c>
      <c r="H1084">
        <f t="shared" si="4"/>
        <v>1</v>
      </c>
      <c r="I1084" s="64">
        <f t="shared" si="5"/>
        <v>0</v>
      </c>
      <c r="J1084">
        <f t="shared" si="6"/>
        <v>0</v>
      </c>
      <c r="K1084" s="17">
        <f t="shared" ref="K1084:M1084" ca="1" si="2163">IF(H1084=1,$E1084,"")</f>
        <v>4.9998853836837047E-2</v>
      </c>
      <c r="L1084" t="str">
        <f t="shared" si="2163"/>
        <v/>
      </c>
      <c r="M1084" t="str">
        <f t="shared" si="2163"/>
        <v/>
      </c>
      <c r="N1084" s="148">
        <f>IF('StockBond Returns'!AD1082=0,1,0)</f>
        <v>0</v>
      </c>
      <c r="O1084">
        <f>IF( AND('StockBond Returns'!$AD1082&lt;0,'StockBond Returns'!$AD1082&gt;=-0.1),1,0)</f>
        <v>1</v>
      </c>
      <c r="P1084">
        <f>IF( AND('StockBond Returns'!$AD1082&lt;-0.1,'StockBond Returns'!$AD1082&gt;=-0.2),1,0)</f>
        <v>0</v>
      </c>
      <c r="Q1084">
        <f>IF( AND('StockBond Returns'!$AD1082&lt;-0.2,'StockBond Returns'!$AD1082&gt;=-0.3),1,0)</f>
        <v>0</v>
      </c>
      <c r="R1084">
        <f>IF('StockBond Returns'!AD1082&lt;-0.3,1,0)</f>
        <v>0</v>
      </c>
      <c r="S1084" t="str">
        <f t="shared" ref="S1084:W1084" si="2164">IF(N1084=1,$E1084,"")</f>
        <v/>
      </c>
      <c r="T1084" s="17">
        <f t="shared" ca="1" si="2164"/>
        <v>4.9998853836837047E-2</v>
      </c>
      <c r="U1084" t="str">
        <f t="shared" si="2164"/>
        <v/>
      </c>
      <c r="V1084" t="str">
        <f t="shared" si="2164"/>
        <v/>
      </c>
      <c r="W1084" t="str">
        <f t="shared" si="2164"/>
        <v/>
      </c>
    </row>
    <row r="1085" spans="1:23" ht="13" x14ac:dyDescent="0.15">
      <c r="A1085">
        <f t="shared" si="30"/>
        <v>11</v>
      </c>
      <c r="B1085">
        <f t="shared" si="31"/>
        <v>1960</v>
      </c>
      <c r="C1085" s="149">
        <f t="shared" si="706"/>
        <v>22281</v>
      </c>
      <c r="D1085" s="146">
        <f t="shared" si="9"/>
        <v>1960.8333333332516</v>
      </c>
      <c r="E1085" s="147">
        <f ca="1">('StockBond Returns'!AA1084+'StockBond Returns'!AC1084-'Parameters &amp; Main Results'!$B$39)/'StockBond Returns'!AB1084*12</f>
        <v>5.0447726901308748E-2</v>
      </c>
      <c r="F1085" s="70">
        <f ca="1">'StockBond Returns'!AA1084+'StockBond Returns'!AC1084-'StockBond Returns'!AB1084*'Distribution of Final Value'!$B$7</f>
        <v>2.2832890897488873</v>
      </c>
      <c r="G1085" s="17">
        <f>1/'StockBond Returns'!M1083</f>
        <v>6.060595592304583E-2</v>
      </c>
      <c r="H1085">
        <f t="shared" si="4"/>
        <v>1</v>
      </c>
      <c r="I1085" s="64">
        <f t="shared" si="5"/>
        <v>0</v>
      </c>
      <c r="J1085">
        <f t="shared" si="6"/>
        <v>0</v>
      </c>
      <c r="K1085" s="17">
        <f t="shared" ref="K1085:M1085" ca="1" si="2165">IF(H1085=1,$E1085,"")</f>
        <v>5.0447726901308748E-2</v>
      </c>
      <c r="L1085" t="str">
        <f t="shared" si="2165"/>
        <v/>
      </c>
      <c r="M1085" t="str">
        <f t="shared" si="2165"/>
        <v/>
      </c>
      <c r="N1085" s="148">
        <f>IF('StockBond Returns'!AD1083=0,1,0)</f>
        <v>0</v>
      </c>
      <c r="O1085">
        <f>IF( AND('StockBond Returns'!$AD1083&lt;0,'StockBond Returns'!$AD1083&gt;=-0.1),1,0)</f>
        <v>1</v>
      </c>
      <c r="P1085">
        <f>IF( AND('StockBond Returns'!$AD1083&lt;-0.1,'StockBond Returns'!$AD1083&gt;=-0.2),1,0)</f>
        <v>0</v>
      </c>
      <c r="Q1085">
        <f>IF( AND('StockBond Returns'!$AD1083&lt;-0.2,'StockBond Returns'!$AD1083&gt;=-0.3),1,0)</f>
        <v>0</v>
      </c>
      <c r="R1085">
        <f>IF('StockBond Returns'!AD1083&lt;-0.3,1,0)</f>
        <v>0</v>
      </c>
      <c r="S1085" t="str">
        <f t="shared" ref="S1085:W1085" si="2166">IF(N1085=1,$E1085,"")</f>
        <v/>
      </c>
      <c r="T1085" s="17">
        <f t="shared" ca="1" si="2166"/>
        <v>5.0447726901308748E-2</v>
      </c>
      <c r="U1085" t="str">
        <f t="shared" si="2166"/>
        <v/>
      </c>
      <c r="V1085" t="str">
        <f t="shared" si="2166"/>
        <v/>
      </c>
      <c r="W1085" t="str">
        <f t="shared" si="2166"/>
        <v/>
      </c>
    </row>
    <row r="1086" spans="1:23" ht="13" x14ac:dyDescent="0.15">
      <c r="A1086">
        <f t="shared" si="30"/>
        <v>12</v>
      </c>
      <c r="B1086">
        <f t="shared" si="31"/>
        <v>1960</v>
      </c>
      <c r="C1086" s="149">
        <f t="shared" si="706"/>
        <v>22312</v>
      </c>
      <c r="D1086" s="146">
        <f t="shared" si="9"/>
        <v>1960.9166666665849</v>
      </c>
      <c r="E1086" s="147">
        <f ca="1">('StockBond Returns'!AA1085+'StockBond Returns'!AC1085-'Parameters &amp; Main Results'!$B$39)/'StockBond Returns'!AB1085*12</f>
        <v>4.9099508107739512E-2</v>
      </c>
      <c r="F1086" s="70">
        <f ca="1">'StockBond Returns'!AA1085+'StockBond Returns'!AC1085-'StockBond Returns'!AB1085*'Distribution of Final Value'!$B$7</f>
        <v>2.0559857791717739</v>
      </c>
      <c r="G1086" s="17">
        <f>1/'StockBond Returns'!M1084</f>
        <v>5.8248833231455639E-2</v>
      </c>
      <c r="H1086">
        <f t="shared" si="4"/>
        <v>1</v>
      </c>
      <c r="I1086" s="64">
        <f t="shared" si="5"/>
        <v>0</v>
      </c>
      <c r="J1086">
        <f t="shared" si="6"/>
        <v>0</v>
      </c>
      <c r="K1086" s="17">
        <f t="shared" ref="K1086:M1086" ca="1" si="2167">IF(H1086=1,$E1086,"")</f>
        <v>4.9099508107739512E-2</v>
      </c>
      <c r="L1086" t="str">
        <f t="shared" si="2167"/>
        <v/>
      </c>
      <c r="M1086" t="str">
        <f t="shared" si="2167"/>
        <v/>
      </c>
      <c r="N1086" s="148">
        <f>IF('StockBond Returns'!AD1084=0,1,0)</f>
        <v>0</v>
      </c>
      <c r="O1086">
        <f>IF( AND('StockBond Returns'!$AD1084&lt;0,'StockBond Returns'!$AD1084&gt;=-0.1),1,0)</f>
        <v>1</v>
      </c>
      <c r="P1086">
        <f>IF( AND('StockBond Returns'!$AD1084&lt;-0.1,'StockBond Returns'!$AD1084&gt;=-0.2),1,0)</f>
        <v>0</v>
      </c>
      <c r="Q1086">
        <f>IF( AND('StockBond Returns'!$AD1084&lt;-0.2,'StockBond Returns'!$AD1084&gt;=-0.3),1,0)</f>
        <v>0</v>
      </c>
      <c r="R1086">
        <f>IF('StockBond Returns'!AD1084&lt;-0.3,1,0)</f>
        <v>0</v>
      </c>
      <c r="S1086" t="str">
        <f t="shared" ref="S1086:W1086" si="2168">IF(N1086=1,$E1086,"")</f>
        <v/>
      </c>
      <c r="T1086" s="17">
        <f t="shared" ca="1" si="2168"/>
        <v>4.9099508107739512E-2</v>
      </c>
      <c r="U1086" t="str">
        <f t="shared" si="2168"/>
        <v/>
      </c>
      <c r="V1086" t="str">
        <f t="shared" si="2168"/>
        <v/>
      </c>
      <c r="W1086" t="str">
        <f t="shared" si="2168"/>
        <v/>
      </c>
    </row>
    <row r="1087" spans="1:23" ht="13" x14ac:dyDescent="0.15">
      <c r="A1087">
        <f t="shared" si="30"/>
        <v>1</v>
      </c>
      <c r="B1087">
        <f t="shared" si="31"/>
        <v>1961</v>
      </c>
      <c r="C1087" s="149">
        <f t="shared" si="706"/>
        <v>22340</v>
      </c>
      <c r="D1087" s="146">
        <f t="shared" si="9"/>
        <v>1960.9999999999181</v>
      </c>
      <c r="E1087" s="147">
        <f ca="1">('StockBond Returns'!AA1086+'StockBond Returns'!AC1086-'Parameters &amp; Main Results'!$B$39)/'StockBond Returns'!AB1086*12</f>
        <v>4.7481581303268794E-2</v>
      </c>
      <c r="F1087" s="70">
        <f ca="1">'StockBond Returns'!AA1086+'StockBond Returns'!AC1086-'StockBond Returns'!AB1086*'Distribution of Final Value'!$B$7</f>
        <v>1.7125169148533228</v>
      </c>
      <c r="G1087" s="17">
        <f>1/'StockBond Returns'!M1085</f>
        <v>5.6179243566451487E-2</v>
      </c>
      <c r="H1087">
        <f t="shared" si="4"/>
        <v>1</v>
      </c>
      <c r="I1087" s="64">
        <f t="shared" si="5"/>
        <v>0</v>
      </c>
      <c r="J1087">
        <f t="shared" si="6"/>
        <v>0</v>
      </c>
      <c r="K1087" s="17">
        <f t="shared" ref="K1087:M1087" ca="1" si="2169">IF(H1087=1,$E1087,"")</f>
        <v>4.7481581303268794E-2</v>
      </c>
      <c r="L1087" t="str">
        <f t="shared" si="2169"/>
        <v/>
      </c>
      <c r="M1087" t="str">
        <f t="shared" si="2169"/>
        <v/>
      </c>
      <c r="N1087" s="148">
        <f>IF('StockBond Returns'!AD1085=0,1,0)</f>
        <v>0</v>
      </c>
      <c r="O1087">
        <f>IF( AND('StockBond Returns'!$AD1085&lt;0,'StockBond Returns'!$AD1085&gt;=-0.1),1,0)</f>
        <v>1</v>
      </c>
      <c r="P1087">
        <f>IF( AND('StockBond Returns'!$AD1085&lt;-0.1,'StockBond Returns'!$AD1085&gt;=-0.2),1,0)</f>
        <v>0</v>
      </c>
      <c r="Q1087">
        <f>IF( AND('StockBond Returns'!$AD1085&lt;-0.2,'StockBond Returns'!$AD1085&gt;=-0.3),1,0)</f>
        <v>0</v>
      </c>
      <c r="R1087">
        <f>IF('StockBond Returns'!AD1085&lt;-0.3,1,0)</f>
        <v>0</v>
      </c>
      <c r="S1087" t="str">
        <f t="shared" ref="S1087:W1087" si="2170">IF(N1087=1,$E1087,"")</f>
        <v/>
      </c>
      <c r="T1087" s="17">
        <f t="shared" ca="1" si="2170"/>
        <v>4.7481581303268794E-2</v>
      </c>
      <c r="U1087" t="str">
        <f t="shared" si="2170"/>
        <v/>
      </c>
      <c r="V1087" t="str">
        <f t="shared" si="2170"/>
        <v/>
      </c>
      <c r="W1087" t="str">
        <f t="shared" si="2170"/>
        <v/>
      </c>
    </row>
    <row r="1088" spans="1:23" ht="13" x14ac:dyDescent="0.15">
      <c r="A1088">
        <f t="shared" si="30"/>
        <v>2</v>
      </c>
      <c r="B1088">
        <f t="shared" si="31"/>
        <v>1961</v>
      </c>
      <c r="C1088" s="149">
        <f t="shared" si="706"/>
        <v>22371</v>
      </c>
      <c r="D1088" s="146">
        <f t="shared" si="9"/>
        <v>1961.0833333332514</v>
      </c>
      <c r="E1088" s="147">
        <f ca="1">('StockBond Returns'!AA1087+'StockBond Returns'!AC1087-'Parameters &amp; Main Results'!$B$39)/'StockBond Returns'!AB1087*12</f>
        <v>4.5486376835209702E-2</v>
      </c>
      <c r="F1088" s="70">
        <f ca="1">'StockBond Returns'!AA1087+'StockBond Returns'!AC1087-'StockBond Returns'!AB1087*'Distribution of Final Value'!$B$7</f>
        <v>1.2579496267497152</v>
      </c>
      <c r="G1088" s="17">
        <f>1/'StockBond Returns'!M1086</f>
        <v>5.2335357463643345E-2</v>
      </c>
      <c r="H1088">
        <f t="shared" si="4"/>
        <v>1</v>
      </c>
      <c r="I1088" s="64">
        <f t="shared" si="5"/>
        <v>0</v>
      </c>
      <c r="J1088">
        <f t="shared" si="6"/>
        <v>0</v>
      </c>
      <c r="K1088" s="17">
        <f t="shared" ref="K1088:M1088" ca="1" si="2171">IF(H1088=1,$E1088,"")</f>
        <v>4.5486376835209702E-2</v>
      </c>
      <c r="L1088" t="str">
        <f t="shared" si="2171"/>
        <v/>
      </c>
      <c r="M1088" t="str">
        <f t="shared" si="2171"/>
        <v/>
      </c>
      <c r="N1088" s="148">
        <f>IF('StockBond Returns'!AD1086=0,1,0)</f>
        <v>1</v>
      </c>
      <c r="O1088">
        <f>IF( AND('StockBond Returns'!$AD1086&lt;0,'StockBond Returns'!$AD1086&gt;=-0.1),1,0)</f>
        <v>0</v>
      </c>
      <c r="P1088">
        <f>IF( AND('StockBond Returns'!$AD1086&lt;-0.1,'StockBond Returns'!$AD1086&gt;=-0.2),1,0)</f>
        <v>0</v>
      </c>
      <c r="Q1088">
        <f>IF( AND('StockBond Returns'!$AD1086&lt;-0.2,'StockBond Returns'!$AD1086&gt;=-0.3),1,0)</f>
        <v>0</v>
      </c>
      <c r="R1088">
        <f>IF('StockBond Returns'!AD1086&lt;-0.3,1,0)</f>
        <v>0</v>
      </c>
      <c r="S1088" s="17">
        <f t="shared" ref="S1088:W1088" ca="1" si="2172">IF(N1088=1,$E1088,"")</f>
        <v>4.5486376835209702E-2</v>
      </c>
      <c r="T1088" t="str">
        <f t="shared" si="2172"/>
        <v/>
      </c>
      <c r="U1088" t="str">
        <f t="shared" si="2172"/>
        <v/>
      </c>
      <c r="V1088" t="str">
        <f t="shared" si="2172"/>
        <v/>
      </c>
      <c r="W1088" t="str">
        <f t="shared" si="2172"/>
        <v/>
      </c>
    </row>
    <row r="1089" spans="1:23" ht="13" x14ac:dyDescent="0.15">
      <c r="A1089">
        <f t="shared" si="30"/>
        <v>3</v>
      </c>
      <c r="B1089">
        <f t="shared" si="31"/>
        <v>1961</v>
      </c>
      <c r="C1089" s="149">
        <f t="shared" si="706"/>
        <v>22401</v>
      </c>
      <c r="D1089" s="146">
        <f t="shared" si="9"/>
        <v>1961.1666666665847</v>
      </c>
      <c r="E1089" s="147">
        <f ca="1">('StockBond Returns'!AA1088+'StockBond Returns'!AC1088-'Parameters &amp; Main Results'!$B$39)/'StockBond Returns'!AB1088*12</f>
        <v>4.4586380863334232E-2</v>
      </c>
      <c r="F1089" s="70">
        <f ca="1">'StockBond Returns'!AA1088+'StockBond Returns'!AC1088-'StockBond Returns'!AB1088*'Distribution of Final Value'!$B$7</f>
        <v>1.0487833082638574</v>
      </c>
      <c r="G1089" s="17">
        <f>1/'StockBond Returns'!M1087</f>
        <v>5.0950418301507643E-2</v>
      </c>
      <c r="H1089">
        <f t="shared" si="4"/>
        <v>1</v>
      </c>
      <c r="I1089" s="64">
        <f t="shared" si="5"/>
        <v>0</v>
      </c>
      <c r="J1089">
        <f t="shared" si="6"/>
        <v>0</v>
      </c>
      <c r="K1089" s="17">
        <f t="shared" ref="K1089:M1089" ca="1" si="2173">IF(H1089=1,$E1089,"")</f>
        <v>4.4586380863334232E-2</v>
      </c>
      <c r="L1089" t="str">
        <f t="shared" si="2173"/>
        <v/>
      </c>
      <c r="M1089" t="str">
        <f t="shared" si="2173"/>
        <v/>
      </c>
      <c r="N1089" s="148">
        <f>IF('StockBond Returns'!AD1087=0,1,0)</f>
        <v>1</v>
      </c>
      <c r="O1089">
        <f>IF( AND('StockBond Returns'!$AD1087&lt;0,'StockBond Returns'!$AD1087&gt;=-0.1),1,0)</f>
        <v>0</v>
      </c>
      <c r="P1089">
        <f>IF( AND('StockBond Returns'!$AD1087&lt;-0.1,'StockBond Returns'!$AD1087&gt;=-0.2),1,0)</f>
        <v>0</v>
      </c>
      <c r="Q1089">
        <f>IF( AND('StockBond Returns'!$AD1087&lt;-0.2,'StockBond Returns'!$AD1087&gt;=-0.3),1,0)</f>
        <v>0</v>
      </c>
      <c r="R1089">
        <f>IF('StockBond Returns'!AD1087&lt;-0.3,1,0)</f>
        <v>0</v>
      </c>
      <c r="S1089" s="17">
        <f t="shared" ref="S1089:W1089" ca="1" si="2174">IF(N1089=1,$E1089,"")</f>
        <v>4.4586380863334232E-2</v>
      </c>
      <c r="T1089" t="str">
        <f t="shared" si="2174"/>
        <v/>
      </c>
      <c r="U1089" t="str">
        <f t="shared" si="2174"/>
        <v/>
      </c>
      <c r="V1089" t="str">
        <f t="shared" si="2174"/>
        <v/>
      </c>
      <c r="W1089" t="str">
        <f t="shared" si="2174"/>
        <v/>
      </c>
    </row>
    <row r="1090" spans="1:23" ht="13" x14ac:dyDescent="0.15">
      <c r="A1090">
        <f t="shared" si="30"/>
        <v>4</v>
      </c>
      <c r="B1090">
        <f t="shared" si="31"/>
        <v>1961</v>
      </c>
      <c r="C1090" s="149">
        <f t="shared" si="706"/>
        <v>22432</v>
      </c>
      <c r="D1090" s="146">
        <f t="shared" si="9"/>
        <v>1961.2499999999179</v>
      </c>
      <c r="E1090" s="147">
        <f ca="1">('StockBond Returns'!AA1089+'StockBond Returns'!AC1089-'Parameters &amp; Main Results'!$B$39)/'StockBond Returns'!AB1089*12</f>
        <v>4.3760303040451462E-2</v>
      </c>
      <c r="F1090" s="70">
        <f ca="1">'StockBond Returns'!AA1089+'StockBond Returns'!AC1089-'StockBond Returns'!AB1089*'Distribution of Final Value'!$B$7</f>
        <v>0.86221731664387846</v>
      </c>
      <c r="G1090" s="17">
        <f>1/'StockBond Returns'!M1088</f>
        <v>4.9255590022822364E-2</v>
      </c>
      <c r="H1090">
        <f t="shared" si="4"/>
        <v>0</v>
      </c>
      <c r="I1090" s="64">
        <f t="shared" si="5"/>
        <v>1</v>
      </c>
      <c r="J1090">
        <f t="shared" si="6"/>
        <v>1</v>
      </c>
      <c r="K1090" t="str">
        <f t="shared" ref="K1090:M1090" si="2175">IF(H1090=1,$E1090,"")</f>
        <v/>
      </c>
      <c r="L1090" s="17">
        <f t="shared" ca="1" si="2175"/>
        <v>4.3760303040451462E-2</v>
      </c>
      <c r="M1090" s="17">
        <f t="shared" ca="1" si="2175"/>
        <v>4.3760303040451462E-2</v>
      </c>
      <c r="N1090" s="148">
        <f>IF('StockBond Returns'!AD1088=0,1,0)</f>
        <v>1</v>
      </c>
      <c r="O1090">
        <f>IF( AND('StockBond Returns'!$AD1088&lt;0,'StockBond Returns'!$AD1088&gt;=-0.1),1,0)</f>
        <v>0</v>
      </c>
      <c r="P1090">
        <f>IF( AND('StockBond Returns'!$AD1088&lt;-0.1,'StockBond Returns'!$AD1088&gt;=-0.2),1,0)</f>
        <v>0</v>
      </c>
      <c r="Q1090">
        <f>IF( AND('StockBond Returns'!$AD1088&lt;-0.2,'StockBond Returns'!$AD1088&gt;=-0.3),1,0)</f>
        <v>0</v>
      </c>
      <c r="R1090">
        <f>IF('StockBond Returns'!AD1088&lt;-0.3,1,0)</f>
        <v>0</v>
      </c>
      <c r="S1090" s="17">
        <f t="shared" ref="S1090:W1090" ca="1" si="2176">IF(N1090=1,$E1090,"")</f>
        <v>4.3760303040451462E-2</v>
      </c>
      <c r="T1090" t="str">
        <f t="shared" si="2176"/>
        <v/>
      </c>
      <c r="U1090" t="str">
        <f t="shared" si="2176"/>
        <v/>
      </c>
      <c r="V1090" t="str">
        <f t="shared" si="2176"/>
        <v/>
      </c>
      <c r="W1090" t="str">
        <f t="shared" si="2176"/>
        <v/>
      </c>
    </row>
    <row r="1091" spans="1:23" ht="13" x14ac:dyDescent="0.15">
      <c r="A1091">
        <f t="shared" si="30"/>
        <v>5</v>
      </c>
      <c r="B1091">
        <f t="shared" si="31"/>
        <v>1961</v>
      </c>
      <c r="C1091" s="149">
        <f t="shared" si="706"/>
        <v>22462</v>
      </c>
      <c r="D1091" s="146">
        <f t="shared" si="9"/>
        <v>1961.3333333332512</v>
      </c>
      <c r="E1091" s="147">
        <f ca="1">('StockBond Returns'!AA1090+'StockBond Returns'!AC1090-'Parameters &amp; Main Results'!$B$39)/'StockBond Returns'!AB1090*12</f>
        <v>4.3656161044057604E-2</v>
      </c>
      <c r="F1091" s="70">
        <f ca="1">'StockBond Returns'!AA1090+'StockBond Returns'!AC1090-'StockBond Returns'!AB1090*'Distribution of Final Value'!$B$7</f>
        <v>0.83890862466380689</v>
      </c>
      <c r="G1091" s="17">
        <f>1/'StockBond Returns'!M1089</f>
        <v>4.955772657889973E-2</v>
      </c>
      <c r="H1091">
        <f t="shared" si="4"/>
        <v>0</v>
      </c>
      <c r="I1091" s="64">
        <f t="shared" si="5"/>
        <v>1</v>
      </c>
      <c r="J1091">
        <f t="shared" si="6"/>
        <v>1</v>
      </c>
      <c r="K1091" t="str">
        <f t="shared" ref="K1091:M1091" si="2177">IF(H1091=1,$E1091,"")</f>
        <v/>
      </c>
      <c r="L1091" s="17">
        <f t="shared" ca="1" si="2177"/>
        <v>4.3656161044057604E-2</v>
      </c>
      <c r="M1091" s="17">
        <f t="shared" ca="1" si="2177"/>
        <v>4.3656161044057604E-2</v>
      </c>
      <c r="N1091" s="148">
        <f>IF('StockBond Returns'!AD1089=0,1,0)</f>
        <v>1</v>
      </c>
      <c r="O1091">
        <f>IF( AND('StockBond Returns'!$AD1089&lt;0,'StockBond Returns'!$AD1089&gt;=-0.1),1,0)</f>
        <v>0</v>
      </c>
      <c r="P1091">
        <f>IF( AND('StockBond Returns'!$AD1089&lt;-0.1,'StockBond Returns'!$AD1089&gt;=-0.2),1,0)</f>
        <v>0</v>
      </c>
      <c r="Q1091">
        <f>IF( AND('StockBond Returns'!$AD1089&lt;-0.2,'StockBond Returns'!$AD1089&gt;=-0.3),1,0)</f>
        <v>0</v>
      </c>
      <c r="R1091">
        <f>IF('StockBond Returns'!AD1089&lt;-0.3,1,0)</f>
        <v>0</v>
      </c>
      <c r="S1091" s="17">
        <f t="shared" ref="S1091:W1091" ca="1" si="2178">IF(N1091=1,$E1091,"")</f>
        <v>4.3656161044057604E-2</v>
      </c>
      <c r="T1091" t="str">
        <f t="shared" si="2178"/>
        <v/>
      </c>
      <c r="U1091" t="str">
        <f t="shared" si="2178"/>
        <v/>
      </c>
      <c r="V1091" t="str">
        <f t="shared" si="2178"/>
        <v/>
      </c>
      <c r="W1091" t="str">
        <f t="shared" si="2178"/>
        <v/>
      </c>
    </row>
    <row r="1092" spans="1:23" ht="13" x14ac:dyDescent="0.15">
      <c r="A1092">
        <f t="shared" si="30"/>
        <v>6</v>
      </c>
      <c r="B1092">
        <f t="shared" si="31"/>
        <v>1961</v>
      </c>
      <c r="C1092" s="149">
        <f t="shared" si="706"/>
        <v>22493</v>
      </c>
      <c r="D1092" s="146">
        <f t="shared" si="9"/>
        <v>1961.4166666665844</v>
      </c>
      <c r="E1092" s="147">
        <f ca="1">('StockBond Returns'!AA1091+'StockBond Returns'!AC1091-'Parameters &amp; Main Results'!$B$39)/'StockBond Returns'!AB1091*12</f>
        <v>4.3070958591846377E-2</v>
      </c>
      <c r="F1092" s="70">
        <f ca="1">'StockBond Returns'!AA1091+'StockBond Returns'!AC1091-'StockBond Returns'!AB1091*'Distribution of Final Value'!$B$7</f>
        <v>0.68810296864053555</v>
      </c>
      <c r="G1092" s="17">
        <f>1/'StockBond Returns'!M1090</f>
        <v>4.8503210212857285E-2</v>
      </c>
      <c r="H1092">
        <f t="shared" si="4"/>
        <v>0</v>
      </c>
      <c r="I1092" s="64">
        <f t="shared" si="5"/>
        <v>1</v>
      </c>
      <c r="J1092">
        <f t="shared" si="6"/>
        <v>1</v>
      </c>
      <c r="K1092" t="str">
        <f t="shared" ref="K1092:M1092" si="2179">IF(H1092=1,$E1092,"")</f>
        <v/>
      </c>
      <c r="L1092" s="17">
        <f t="shared" ca="1" si="2179"/>
        <v>4.3070958591846377E-2</v>
      </c>
      <c r="M1092" s="17">
        <f t="shared" ca="1" si="2179"/>
        <v>4.3070958591846377E-2</v>
      </c>
      <c r="N1092" s="148">
        <f>IF('StockBond Returns'!AD1090=0,1,0)</f>
        <v>1</v>
      </c>
      <c r="O1092">
        <f>IF( AND('StockBond Returns'!$AD1090&lt;0,'StockBond Returns'!$AD1090&gt;=-0.1),1,0)</f>
        <v>0</v>
      </c>
      <c r="P1092">
        <f>IF( AND('StockBond Returns'!$AD1090&lt;-0.1,'StockBond Returns'!$AD1090&gt;=-0.2),1,0)</f>
        <v>0</v>
      </c>
      <c r="Q1092">
        <f>IF( AND('StockBond Returns'!$AD1090&lt;-0.2,'StockBond Returns'!$AD1090&gt;=-0.3),1,0)</f>
        <v>0</v>
      </c>
      <c r="R1092">
        <f>IF('StockBond Returns'!AD1090&lt;-0.3,1,0)</f>
        <v>0</v>
      </c>
      <c r="S1092" s="17">
        <f t="shared" ref="S1092:W1092" ca="1" si="2180">IF(N1092=1,$E1092,"")</f>
        <v>4.3070958591846377E-2</v>
      </c>
      <c r="T1092" t="str">
        <f t="shared" si="2180"/>
        <v/>
      </c>
      <c r="U1092" t="str">
        <f t="shared" si="2180"/>
        <v/>
      </c>
      <c r="V1092" t="str">
        <f t="shared" si="2180"/>
        <v/>
      </c>
      <c r="W1092" t="str">
        <f t="shared" si="2180"/>
        <v/>
      </c>
    </row>
    <row r="1093" spans="1:23" ht="13" x14ac:dyDescent="0.15">
      <c r="A1093">
        <f t="shared" si="30"/>
        <v>7</v>
      </c>
      <c r="B1093">
        <f t="shared" si="31"/>
        <v>1961</v>
      </c>
      <c r="C1093" s="149">
        <f t="shared" si="706"/>
        <v>22524</v>
      </c>
      <c r="D1093" s="146">
        <f t="shared" si="9"/>
        <v>1961.4999999999177</v>
      </c>
      <c r="E1093" s="147">
        <f ca="1">('StockBond Returns'!AA1092+'StockBond Returns'!AC1092-'Parameters &amp; Main Results'!$B$39)/'StockBond Returns'!AB1092*12</f>
        <v>4.4176268408218977E-2</v>
      </c>
      <c r="F1093" s="70">
        <f ca="1">'StockBond Returns'!AA1092+'StockBond Returns'!AC1092-'StockBond Returns'!AB1092*'Distribution of Final Value'!$B$7</f>
        <v>0.92788656521447521</v>
      </c>
      <c r="G1093" s="17">
        <f>1/'StockBond Returns'!M1091</f>
        <v>4.9920478674291002E-2</v>
      </c>
      <c r="H1093">
        <f t="shared" si="4"/>
        <v>0</v>
      </c>
      <c r="I1093" s="64">
        <f t="shared" si="5"/>
        <v>1</v>
      </c>
      <c r="J1093">
        <f t="shared" si="6"/>
        <v>0</v>
      </c>
      <c r="K1093" t="str">
        <f t="shared" ref="K1093:M1093" si="2181">IF(H1093=1,$E1093,"")</f>
        <v/>
      </c>
      <c r="L1093" s="17">
        <f t="shared" ca="1" si="2181"/>
        <v>4.4176268408218977E-2</v>
      </c>
      <c r="M1093" t="str">
        <f t="shared" si="2181"/>
        <v/>
      </c>
      <c r="N1093" s="148">
        <f>IF('StockBond Returns'!AD1091=0,1,0)</f>
        <v>0</v>
      </c>
      <c r="O1093">
        <f>IF( AND('StockBond Returns'!$AD1091&lt;0,'StockBond Returns'!$AD1091&gt;=-0.1),1,0)</f>
        <v>1</v>
      </c>
      <c r="P1093">
        <f>IF( AND('StockBond Returns'!$AD1091&lt;-0.1,'StockBond Returns'!$AD1091&gt;=-0.2),1,0)</f>
        <v>0</v>
      </c>
      <c r="Q1093">
        <f>IF( AND('StockBond Returns'!$AD1091&lt;-0.2,'StockBond Returns'!$AD1091&gt;=-0.3),1,0)</f>
        <v>0</v>
      </c>
      <c r="R1093">
        <f>IF('StockBond Returns'!AD1091&lt;-0.3,1,0)</f>
        <v>0</v>
      </c>
      <c r="S1093" t="str">
        <f t="shared" ref="S1093:W1093" si="2182">IF(N1093=1,$E1093,"")</f>
        <v/>
      </c>
      <c r="T1093" s="17">
        <f t="shared" ca="1" si="2182"/>
        <v>4.4176268408218977E-2</v>
      </c>
      <c r="U1093" t="str">
        <f t="shared" si="2182"/>
        <v/>
      </c>
      <c r="V1093" t="str">
        <f t="shared" si="2182"/>
        <v/>
      </c>
      <c r="W1093" t="str">
        <f t="shared" si="2182"/>
        <v/>
      </c>
    </row>
    <row r="1094" spans="1:23" ht="13" x14ac:dyDescent="0.15">
      <c r="A1094">
        <f t="shared" si="30"/>
        <v>8</v>
      </c>
      <c r="B1094">
        <f t="shared" si="31"/>
        <v>1961</v>
      </c>
      <c r="C1094" s="149">
        <f t="shared" si="706"/>
        <v>22554</v>
      </c>
      <c r="D1094" s="146">
        <f t="shared" si="9"/>
        <v>1961.5833333332509</v>
      </c>
      <c r="E1094" s="147">
        <f ca="1">('StockBond Returns'!AA1093+'StockBond Returns'!AC1093-'Parameters &amp; Main Results'!$B$39)/'StockBond Returns'!AB1093*12</f>
        <v>4.3301473709232909E-2</v>
      </c>
      <c r="F1094" s="70">
        <f ca="1">'StockBond Returns'!AA1093+'StockBond Returns'!AC1093-'StockBond Returns'!AB1093*'Distribution of Final Value'!$B$7</f>
        <v>0.73518151452451086</v>
      </c>
      <c r="G1094" s="17">
        <f>1/'StockBond Returns'!M1092</f>
        <v>4.8654639162991245E-2</v>
      </c>
      <c r="H1094">
        <f t="shared" si="4"/>
        <v>0</v>
      </c>
      <c r="I1094" s="64">
        <f t="shared" si="5"/>
        <v>1</v>
      </c>
      <c r="J1094">
        <f t="shared" si="6"/>
        <v>1</v>
      </c>
      <c r="K1094" t="str">
        <f t="shared" ref="K1094:M1094" si="2183">IF(H1094=1,$E1094,"")</f>
        <v/>
      </c>
      <c r="L1094" s="17">
        <f t="shared" ca="1" si="2183"/>
        <v>4.3301473709232909E-2</v>
      </c>
      <c r="M1094" s="17">
        <f t="shared" ca="1" si="2183"/>
        <v>4.3301473709232909E-2</v>
      </c>
      <c r="N1094" s="148">
        <f>IF('StockBond Returns'!AD1092=0,1,0)</f>
        <v>1</v>
      </c>
      <c r="O1094">
        <f>IF( AND('StockBond Returns'!$AD1092&lt;0,'StockBond Returns'!$AD1092&gt;=-0.1),1,0)</f>
        <v>0</v>
      </c>
      <c r="P1094">
        <f>IF( AND('StockBond Returns'!$AD1092&lt;-0.1,'StockBond Returns'!$AD1092&gt;=-0.2),1,0)</f>
        <v>0</v>
      </c>
      <c r="Q1094">
        <f>IF( AND('StockBond Returns'!$AD1092&lt;-0.2,'StockBond Returns'!$AD1092&gt;=-0.3),1,0)</f>
        <v>0</v>
      </c>
      <c r="R1094">
        <f>IF('StockBond Returns'!AD1092&lt;-0.3,1,0)</f>
        <v>0</v>
      </c>
      <c r="S1094" s="17">
        <f t="shared" ref="S1094:W1094" ca="1" si="2184">IF(N1094=1,$E1094,"")</f>
        <v>4.3301473709232909E-2</v>
      </c>
      <c r="T1094" t="str">
        <f t="shared" si="2184"/>
        <v/>
      </c>
      <c r="U1094" t="str">
        <f t="shared" si="2184"/>
        <v/>
      </c>
      <c r="V1094" t="str">
        <f t="shared" si="2184"/>
        <v/>
      </c>
      <c r="W1094" t="str">
        <f t="shared" si="2184"/>
        <v/>
      </c>
    </row>
    <row r="1095" spans="1:23" ht="13" x14ac:dyDescent="0.15">
      <c r="A1095">
        <f t="shared" si="30"/>
        <v>9</v>
      </c>
      <c r="B1095">
        <f t="shared" si="31"/>
        <v>1961</v>
      </c>
      <c r="C1095" s="149">
        <f t="shared" si="706"/>
        <v>22585</v>
      </c>
      <c r="D1095" s="146">
        <f t="shared" si="9"/>
        <v>1961.6666666665842</v>
      </c>
      <c r="E1095" s="147">
        <f ca="1">('StockBond Returns'!AA1094+'StockBond Returns'!AC1094-'Parameters &amp; Main Results'!$B$39)/'StockBond Returns'!AB1094*12</f>
        <v>4.2819129809036426E-2</v>
      </c>
      <c r="F1095" s="70">
        <f ca="1">'StockBond Returns'!AA1094+'StockBond Returns'!AC1094-'StockBond Returns'!AB1094*'Distribution of Final Value'!$B$7</f>
        <v>0.63636729684028026</v>
      </c>
      <c r="G1095" s="17">
        <f>1/'StockBond Returns'!M1093</f>
        <v>4.7555219275480176E-2</v>
      </c>
      <c r="H1095">
        <f t="shared" si="4"/>
        <v>0</v>
      </c>
      <c r="I1095" s="64">
        <f t="shared" si="5"/>
        <v>1</v>
      </c>
      <c r="J1095">
        <f t="shared" si="6"/>
        <v>1</v>
      </c>
      <c r="K1095" t="str">
        <f t="shared" ref="K1095:M1095" si="2185">IF(H1095=1,$E1095,"")</f>
        <v/>
      </c>
      <c r="L1095" s="17">
        <f t="shared" ca="1" si="2185"/>
        <v>4.2819129809036426E-2</v>
      </c>
      <c r="M1095" s="17">
        <f t="shared" ca="1" si="2185"/>
        <v>4.2819129809036426E-2</v>
      </c>
      <c r="N1095" s="148">
        <f>IF('StockBond Returns'!AD1093=0,1,0)</f>
        <v>1</v>
      </c>
      <c r="O1095">
        <f>IF( AND('StockBond Returns'!$AD1093&lt;0,'StockBond Returns'!$AD1093&gt;=-0.1),1,0)</f>
        <v>0</v>
      </c>
      <c r="P1095">
        <f>IF( AND('StockBond Returns'!$AD1093&lt;-0.1,'StockBond Returns'!$AD1093&gt;=-0.2),1,0)</f>
        <v>0</v>
      </c>
      <c r="Q1095">
        <f>IF( AND('StockBond Returns'!$AD1093&lt;-0.2,'StockBond Returns'!$AD1093&gt;=-0.3),1,0)</f>
        <v>0</v>
      </c>
      <c r="R1095">
        <f>IF('StockBond Returns'!AD1093&lt;-0.3,1,0)</f>
        <v>0</v>
      </c>
      <c r="S1095" s="17">
        <f t="shared" ref="S1095:W1095" ca="1" si="2186">IF(N1095=1,$E1095,"")</f>
        <v>4.2819129809036426E-2</v>
      </c>
      <c r="T1095" t="str">
        <f t="shared" si="2186"/>
        <v/>
      </c>
      <c r="U1095" t="str">
        <f t="shared" si="2186"/>
        <v/>
      </c>
      <c r="V1095" t="str">
        <f t="shared" si="2186"/>
        <v/>
      </c>
      <c r="W1095" t="str">
        <f t="shared" si="2186"/>
        <v/>
      </c>
    </row>
    <row r="1096" spans="1:23" ht="13" x14ac:dyDescent="0.15">
      <c r="A1096">
        <f t="shared" si="30"/>
        <v>10</v>
      </c>
      <c r="B1096">
        <f t="shared" si="31"/>
        <v>1961</v>
      </c>
      <c r="C1096" s="149">
        <f t="shared" si="706"/>
        <v>22615</v>
      </c>
      <c r="D1096" s="146">
        <f t="shared" si="9"/>
        <v>1961.7499999999175</v>
      </c>
      <c r="E1096" s="147">
        <f ca="1">('StockBond Returns'!AA1095+'StockBond Returns'!AC1095-'Parameters &amp; Main Results'!$B$39)/'StockBond Returns'!AB1095*12</f>
        <v>4.3507960254478686E-2</v>
      </c>
      <c r="F1096" s="70">
        <f ca="1">'StockBond Returns'!AA1095+'StockBond Returns'!AC1095-'StockBond Returns'!AB1095*'Distribution of Final Value'!$B$7</f>
        <v>0.80709061161960527</v>
      </c>
      <c r="G1096" s="17">
        <f>1/'StockBond Returns'!M1094</f>
        <v>4.865137893510664E-2</v>
      </c>
      <c r="H1096">
        <f t="shared" si="4"/>
        <v>0</v>
      </c>
      <c r="I1096" s="64">
        <f t="shared" si="5"/>
        <v>1</v>
      </c>
      <c r="J1096">
        <f t="shared" si="6"/>
        <v>0</v>
      </c>
      <c r="K1096" t="str">
        <f t="shared" ref="K1096:M1096" si="2187">IF(H1096=1,$E1096,"")</f>
        <v/>
      </c>
      <c r="L1096" s="17">
        <f t="shared" ca="1" si="2187"/>
        <v>4.3507960254478686E-2</v>
      </c>
      <c r="M1096" t="str">
        <f t="shared" si="2187"/>
        <v/>
      </c>
      <c r="N1096" s="148">
        <f>IF('StockBond Returns'!AD1094=0,1,0)</f>
        <v>0</v>
      </c>
      <c r="O1096">
        <f>IF( AND('StockBond Returns'!$AD1094&lt;0,'StockBond Returns'!$AD1094&gt;=-0.1),1,0)</f>
        <v>1</v>
      </c>
      <c r="P1096">
        <f>IF( AND('StockBond Returns'!$AD1094&lt;-0.1,'StockBond Returns'!$AD1094&gt;=-0.2),1,0)</f>
        <v>0</v>
      </c>
      <c r="Q1096">
        <f>IF( AND('StockBond Returns'!$AD1094&lt;-0.2,'StockBond Returns'!$AD1094&gt;=-0.3),1,0)</f>
        <v>0</v>
      </c>
      <c r="R1096">
        <f>IF('StockBond Returns'!AD1094&lt;-0.3,1,0)</f>
        <v>0</v>
      </c>
      <c r="S1096" t="str">
        <f t="shared" ref="S1096:W1096" si="2188">IF(N1096=1,$E1096,"")</f>
        <v/>
      </c>
      <c r="T1096" s="17">
        <f t="shared" ca="1" si="2188"/>
        <v>4.3507960254478686E-2</v>
      </c>
      <c r="U1096" t="str">
        <f t="shared" si="2188"/>
        <v/>
      </c>
      <c r="V1096" t="str">
        <f t="shared" si="2188"/>
        <v/>
      </c>
      <c r="W1096" t="str">
        <f t="shared" si="2188"/>
        <v/>
      </c>
    </row>
    <row r="1097" spans="1:23" ht="13" x14ac:dyDescent="0.15">
      <c r="A1097">
        <f t="shared" si="30"/>
        <v>11</v>
      </c>
      <c r="B1097">
        <f t="shared" si="31"/>
        <v>1961</v>
      </c>
      <c r="C1097" s="149">
        <f t="shared" si="706"/>
        <v>22646</v>
      </c>
      <c r="D1097" s="146">
        <f t="shared" si="9"/>
        <v>1961.8333333332507</v>
      </c>
      <c r="E1097" s="147">
        <f ca="1">('StockBond Returns'!AA1096+'StockBond Returns'!AC1096-'Parameters &amp; Main Results'!$B$39)/'StockBond Returns'!AB1096*12</f>
        <v>4.2596947512793713E-2</v>
      </c>
      <c r="F1097" s="70">
        <f ca="1">'StockBond Returns'!AA1096+'StockBond Returns'!AC1096-'StockBond Returns'!AB1096*'Distribution of Final Value'!$B$7</f>
        <v>0.61506365647949224</v>
      </c>
      <c r="G1097" s="17">
        <f>1/'StockBond Returns'!M1095</f>
        <v>4.7359765262876878E-2</v>
      </c>
      <c r="H1097">
        <f t="shared" si="4"/>
        <v>0</v>
      </c>
      <c r="I1097" s="64">
        <f t="shared" si="5"/>
        <v>1</v>
      </c>
      <c r="J1097">
        <f t="shared" si="6"/>
        <v>1</v>
      </c>
      <c r="K1097" t="str">
        <f t="shared" ref="K1097:M1097" si="2189">IF(H1097=1,$E1097,"")</f>
        <v/>
      </c>
      <c r="L1097" s="17">
        <f t="shared" ca="1" si="2189"/>
        <v>4.2596947512793713E-2</v>
      </c>
      <c r="M1097" s="17">
        <f t="shared" ca="1" si="2189"/>
        <v>4.2596947512793713E-2</v>
      </c>
      <c r="N1097" s="148">
        <f>IF('StockBond Returns'!AD1095=0,1,0)</f>
        <v>1</v>
      </c>
      <c r="O1097">
        <f>IF( AND('StockBond Returns'!$AD1095&lt;0,'StockBond Returns'!$AD1095&gt;=-0.1),1,0)</f>
        <v>0</v>
      </c>
      <c r="P1097">
        <f>IF( AND('StockBond Returns'!$AD1095&lt;-0.1,'StockBond Returns'!$AD1095&gt;=-0.2),1,0)</f>
        <v>0</v>
      </c>
      <c r="Q1097">
        <f>IF( AND('StockBond Returns'!$AD1095&lt;-0.2,'StockBond Returns'!$AD1095&gt;=-0.3),1,0)</f>
        <v>0</v>
      </c>
      <c r="R1097">
        <f>IF('StockBond Returns'!AD1095&lt;-0.3,1,0)</f>
        <v>0</v>
      </c>
      <c r="S1097" s="17">
        <f t="shared" ref="S1097:W1097" ca="1" si="2190">IF(N1097=1,$E1097,"")</f>
        <v>4.2596947512793713E-2</v>
      </c>
      <c r="T1097" t="str">
        <f t="shared" si="2190"/>
        <v/>
      </c>
      <c r="U1097" t="str">
        <f t="shared" si="2190"/>
        <v/>
      </c>
      <c r="V1097" t="str">
        <f t="shared" si="2190"/>
        <v/>
      </c>
      <c r="W1097" t="str">
        <f t="shared" si="2190"/>
        <v/>
      </c>
    </row>
    <row r="1098" spans="1:23" ht="13" x14ac:dyDescent="0.15">
      <c r="A1098">
        <f t="shared" si="30"/>
        <v>12</v>
      </c>
      <c r="B1098">
        <f t="shared" si="31"/>
        <v>1961</v>
      </c>
      <c r="C1098" s="149">
        <f t="shared" si="706"/>
        <v>22677</v>
      </c>
      <c r="D1098" s="146">
        <f t="shared" si="9"/>
        <v>1961.916666666584</v>
      </c>
      <c r="E1098" s="147">
        <f ca="1">('StockBond Returns'!AA1097+'StockBond Returns'!AC1097-'Parameters &amp; Main Results'!$B$39)/'StockBond Returns'!AB1097*12</f>
        <v>4.1423161921237572E-2</v>
      </c>
      <c r="F1098" s="70">
        <f ca="1">'StockBond Returns'!AA1097+'StockBond Returns'!AC1097-'StockBond Returns'!AB1097*'Distribution of Final Value'!$B$7</f>
        <v>0.34271805203955275</v>
      </c>
      <c r="G1098" s="17">
        <f>1/'StockBond Returns'!M1096</f>
        <v>4.5595974592576964E-2</v>
      </c>
      <c r="H1098">
        <f t="shared" si="4"/>
        <v>0</v>
      </c>
      <c r="I1098" s="64">
        <f t="shared" si="5"/>
        <v>1</v>
      </c>
      <c r="J1098">
        <f t="shared" si="6"/>
        <v>1</v>
      </c>
      <c r="K1098" t="str">
        <f t="shared" ref="K1098:M1098" si="2191">IF(H1098=1,$E1098,"")</f>
        <v/>
      </c>
      <c r="L1098" s="17">
        <f t="shared" ca="1" si="2191"/>
        <v>4.1423161921237572E-2</v>
      </c>
      <c r="M1098" s="17">
        <f t="shared" ca="1" si="2191"/>
        <v>4.1423161921237572E-2</v>
      </c>
      <c r="N1098" s="148">
        <f>IF('StockBond Returns'!AD1096=0,1,0)</f>
        <v>1</v>
      </c>
      <c r="O1098">
        <f>IF( AND('StockBond Returns'!$AD1096&lt;0,'StockBond Returns'!$AD1096&gt;=-0.1),1,0)</f>
        <v>0</v>
      </c>
      <c r="P1098">
        <f>IF( AND('StockBond Returns'!$AD1096&lt;-0.1,'StockBond Returns'!$AD1096&gt;=-0.2),1,0)</f>
        <v>0</v>
      </c>
      <c r="Q1098">
        <f>IF( AND('StockBond Returns'!$AD1096&lt;-0.2,'StockBond Returns'!$AD1096&gt;=-0.3),1,0)</f>
        <v>0</v>
      </c>
      <c r="R1098">
        <f>IF('StockBond Returns'!AD1096&lt;-0.3,1,0)</f>
        <v>0</v>
      </c>
      <c r="S1098" s="17">
        <f t="shared" ref="S1098:W1098" ca="1" si="2192">IF(N1098=1,$E1098,"")</f>
        <v>4.1423161921237572E-2</v>
      </c>
      <c r="T1098" t="str">
        <f t="shared" si="2192"/>
        <v/>
      </c>
      <c r="U1098" t="str">
        <f t="shared" si="2192"/>
        <v/>
      </c>
      <c r="V1098" t="str">
        <f t="shared" si="2192"/>
        <v/>
      </c>
      <c r="W1098" t="str">
        <f t="shared" si="2192"/>
        <v/>
      </c>
    </row>
    <row r="1099" spans="1:23" ht="13" x14ac:dyDescent="0.15">
      <c r="A1099">
        <f t="shared" si="30"/>
        <v>1</v>
      </c>
      <c r="B1099">
        <f t="shared" si="31"/>
        <v>1962</v>
      </c>
      <c r="C1099" s="149">
        <f t="shared" si="706"/>
        <v>22705</v>
      </c>
      <c r="D1099" s="146">
        <f t="shared" si="9"/>
        <v>1961.9999999999172</v>
      </c>
      <c r="E1099" s="147">
        <f ca="1">('StockBond Returns'!AA1098+'StockBond Returns'!AC1098-'Parameters &amp; Main Results'!$B$39)/'StockBond Returns'!AB1098*12</f>
        <v>4.1475070268530513E-2</v>
      </c>
      <c r="F1099" s="70">
        <f ca="1">'StockBond Returns'!AA1098+'StockBond Returns'!AC1098-'StockBond Returns'!AB1098*'Distribution of Final Value'!$B$7</f>
        <v>0.35440030996860195</v>
      </c>
      <c r="G1099" s="17">
        <f>1/'StockBond Returns'!M1097</f>
        <v>4.5867704852199098E-2</v>
      </c>
      <c r="H1099">
        <f t="shared" si="4"/>
        <v>0</v>
      </c>
      <c r="I1099" s="64">
        <f t="shared" si="5"/>
        <v>1</v>
      </c>
      <c r="J1099">
        <f t="shared" si="6"/>
        <v>1</v>
      </c>
      <c r="K1099" t="str">
        <f t="shared" ref="K1099:M1099" si="2193">IF(H1099=1,$E1099,"")</f>
        <v/>
      </c>
      <c r="L1099" s="17">
        <f t="shared" ca="1" si="2193"/>
        <v>4.1475070268530513E-2</v>
      </c>
      <c r="M1099" s="17">
        <f t="shared" ca="1" si="2193"/>
        <v>4.1475070268530513E-2</v>
      </c>
      <c r="N1099" s="148">
        <f>IF('StockBond Returns'!AD1097=0,1,0)</f>
        <v>1</v>
      </c>
      <c r="O1099">
        <f>IF( AND('StockBond Returns'!$AD1097&lt;0,'StockBond Returns'!$AD1097&gt;=-0.1),1,0)</f>
        <v>0</v>
      </c>
      <c r="P1099">
        <f>IF( AND('StockBond Returns'!$AD1097&lt;-0.1,'StockBond Returns'!$AD1097&gt;=-0.2),1,0)</f>
        <v>0</v>
      </c>
      <c r="Q1099">
        <f>IF( AND('StockBond Returns'!$AD1097&lt;-0.2,'StockBond Returns'!$AD1097&gt;=-0.3),1,0)</f>
        <v>0</v>
      </c>
      <c r="R1099">
        <f>IF('StockBond Returns'!AD1097&lt;-0.3,1,0)</f>
        <v>0</v>
      </c>
      <c r="S1099" s="17">
        <f t="shared" ref="S1099:W1099" ca="1" si="2194">IF(N1099=1,$E1099,"")</f>
        <v>4.1475070268530513E-2</v>
      </c>
      <c r="T1099" t="str">
        <f t="shared" si="2194"/>
        <v/>
      </c>
      <c r="U1099" t="str">
        <f t="shared" si="2194"/>
        <v/>
      </c>
      <c r="V1099" t="str">
        <f t="shared" si="2194"/>
        <v/>
      </c>
      <c r="W1099" t="str">
        <f t="shared" si="2194"/>
        <v/>
      </c>
    </row>
    <row r="1100" spans="1:23" ht="13" x14ac:dyDescent="0.15">
      <c r="A1100">
        <f t="shared" si="30"/>
        <v>2</v>
      </c>
      <c r="B1100">
        <f t="shared" si="31"/>
        <v>1962</v>
      </c>
      <c r="C1100" s="149">
        <f t="shared" si="706"/>
        <v>22736</v>
      </c>
      <c r="D1100" s="146">
        <f t="shared" si="9"/>
        <v>1962.0833333332505</v>
      </c>
      <c r="E1100" s="147">
        <f ca="1">('StockBond Returns'!AA1099+'StockBond Returns'!AC1099-'Parameters &amp; Main Results'!$B$39)/'StockBond Returns'!AB1099*12</f>
        <v>4.2795111907036582E-2</v>
      </c>
      <c r="F1100" s="70">
        <f ca="1">'StockBond Returns'!AA1099+'StockBond Returns'!AC1099-'StockBond Returns'!AB1099*'Distribution of Final Value'!$B$7</f>
        <v>0.67619478723281823</v>
      </c>
      <c r="G1100" s="17">
        <f>1/'StockBond Returns'!M1098</f>
        <v>4.7332027914741261E-2</v>
      </c>
      <c r="H1100">
        <f t="shared" si="4"/>
        <v>0</v>
      </c>
      <c r="I1100" s="64">
        <f t="shared" si="5"/>
        <v>1</v>
      </c>
      <c r="J1100">
        <f t="shared" si="6"/>
        <v>0</v>
      </c>
      <c r="K1100" t="str">
        <f t="shared" ref="K1100:M1100" si="2195">IF(H1100=1,$E1100,"")</f>
        <v/>
      </c>
      <c r="L1100" s="17">
        <f t="shared" ca="1" si="2195"/>
        <v>4.2795111907036582E-2</v>
      </c>
      <c r="M1100" t="str">
        <f t="shared" si="2195"/>
        <v/>
      </c>
      <c r="N1100" s="148">
        <f>IF('StockBond Returns'!AD1098=0,1,0)</f>
        <v>0</v>
      </c>
      <c r="O1100">
        <f>IF( AND('StockBond Returns'!$AD1098&lt;0,'StockBond Returns'!$AD1098&gt;=-0.1),1,0)</f>
        <v>1</v>
      </c>
      <c r="P1100">
        <f>IF( AND('StockBond Returns'!$AD1098&lt;-0.1,'StockBond Returns'!$AD1098&gt;=-0.2),1,0)</f>
        <v>0</v>
      </c>
      <c r="Q1100">
        <f>IF( AND('StockBond Returns'!$AD1098&lt;-0.2,'StockBond Returns'!$AD1098&gt;=-0.3),1,0)</f>
        <v>0</v>
      </c>
      <c r="R1100">
        <f>IF('StockBond Returns'!AD1098&lt;-0.3,1,0)</f>
        <v>0</v>
      </c>
      <c r="S1100" t="str">
        <f t="shared" ref="S1100:W1100" si="2196">IF(N1100=1,$E1100,"")</f>
        <v/>
      </c>
      <c r="T1100" s="17">
        <f t="shared" ca="1" si="2196"/>
        <v>4.2795111907036582E-2</v>
      </c>
      <c r="U1100" t="str">
        <f t="shared" si="2196"/>
        <v/>
      </c>
      <c r="V1100" t="str">
        <f t="shared" si="2196"/>
        <v/>
      </c>
      <c r="W1100" t="str">
        <f t="shared" si="2196"/>
        <v/>
      </c>
    </row>
    <row r="1101" spans="1:23" ht="13" x14ac:dyDescent="0.15">
      <c r="A1101">
        <f t="shared" si="30"/>
        <v>3</v>
      </c>
      <c r="B1101">
        <f t="shared" si="31"/>
        <v>1962</v>
      </c>
      <c r="C1101" s="149">
        <f t="shared" si="706"/>
        <v>22766</v>
      </c>
      <c r="D1101" s="146">
        <f t="shared" si="9"/>
        <v>1962.1666666665838</v>
      </c>
      <c r="E1101" s="147">
        <f ca="1">('StockBond Returns'!AA1100+'StockBond Returns'!AC1100-'Parameters &amp; Main Results'!$B$39)/'StockBond Returns'!AB1100*12</f>
        <v>4.2342121198693142E-2</v>
      </c>
      <c r="F1101" s="70">
        <f ca="1">'StockBond Returns'!AA1100+'StockBond Returns'!AC1100-'StockBond Returns'!AB1100*'Distribution of Final Value'!$B$7</f>
        <v>0.55860583421486965</v>
      </c>
      <c r="G1101" s="17">
        <f>1/'StockBond Returns'!M1099</f>
        <v>4.6789624237435982E-2</v>
      </c>
      <c r="H1101">
        <f t="shared" si="4"/>
        <v>0</v>
      </c>
      <c r="I1101" s="64">
        <f t="shared" si="5"/>
        <v>1</v>
      </c>
      <c r="J1101">
        <f t="shared" si="6"/>
        <v>0</v>
      </c>
      <c r="K1101" t="str">
        <f t="shared" ref="K1101:M1101" si="2197">IF(H1101=1,$E1101,"")</f>
        <v/>
      </c>
      <c r="L1101" s="17">
        <f t="shared" ca="1" si="2197"/>
        <v>4.2342121198693142E-2</v>
      </c>
      <c r="M1101" t="str">
        <f t="shared" si="2197"/>
        <v/>
      </c>
      <c r="N1101" s="148">
        <f>IF('StockBond Returns'!AD1099=0,1,0)</f>
        <v>0</v>
      </c>
      <c r="O1101">
        <f>IF( AND('StockBond Returns'!$AD1099&lt;0,'StockBond Returns'!$AD1099&gt;=-0.1),1,0)</f>
        <v>1</v>
      </c>
      <c r="P1101">
        <f>IF( AND('StockBond Returns'!$AD1099&lt;-0.1,'StockBond Returns'!$AD1099&gt;=-0.2),1,0)</f>
        <v>0</v>
      </c>
      <c r="Q1101">
        <f>IF( AND('StockBond Returns'!$AD1099&lt;-0.2,'StockBond Returns'!$AD1099&gt;=-0.3),1,0)</f>
        <v>0</v>
      </c>
      <c r="R1101">
        <f>IF('StockBond Returns'!AD1099&lt;-0.3,1,0)</f>
        <v>0</v>
      </c>
      <c r="S1101" t="str">
        <f t="shared" ref="S1101:W1101" si="2198">IF(N1101=1,$E1101,"")</f>
        <v/>
      </c>
      <c r="T1101" s="17">
        <f t="shared" ca="1" si="2198"/>
        <v>4.2342121198693142E-2</v>
      </c>
      <c r="U1101" t="str">
        <f t="shared" si="2198"/>
        <v/>
      </c>
      <c r="V1101" t="str">
        <f t="shared" si="2198"/>
        <v/>
      </c>
      <c r="W1101" t="str">
        <f t="shared" si="2198"/>
        <v/>
      </c>
    </row>
    <row r="1102" spans="1:23" ht="13" x14ac:dyDescent="0.15">
      <c r="A1102">
        <f t="shared" si="30"/>
        <v>4</v>
      </c>
      <c r="B1102">
        <f t="shared" si="31"/>
        <v>1962</v>
      </c>
      <c r="C1102" s="149">
        <f t="shared" si="706"/>
        <v>22797</v>
      </c>
      <c r="D1102" s="146">
        <f t="shared" si="9"/>
        <v>1962.249999999917</v>
      </c>
      <c r="E1102" s="147">
        <f ca="1">('StockBond Returns'!AA1101+'StockBond Returns'!AC1101-'Parameters &amp; Main Results'!$B$39)/'StockBond Returns'!AB1101*12</f>
        <v>4.254738602278315E-2</v>
      </c>
      <c r="F1102" s="70">
        <f ca="1">'StockBond Returns'!AA1101+'StockBond Returns'!AC1101-'StockBond Returns'!AB1101*'Distribution of Final Value'!$B$7</f>
        <v>0.60770491527417647</v>
      </c>
      <c r="G1102" s="17">
        <f>1/'StockBond Returns'!M1100</f>
        <v>4.7253403170486173E-2</v>
      </c>
      <c r="H1102">
        <f t="shared" si="4"/>
        <v>0</v>
      </c>
      <c r="I1102" s="64">
        <f t="shared" si="5"/>
        <v>1</v>
      </c>
      <c r="J1102">
        <f t="shared" si="6"/>
        <v>0</v>
      </c>
      <c r="K1102" t="str">
        <f t="shared" ref="K1102:M1102" si="2199">IF(H1102=1,$E1102,"")</f>
        <v/>
      </c>
      <c r="L1102" s="17">
        <f t="shared" ca="1" si="2199"/>
        <v>4.254738602278315E-2</v>
      </c>
      <c r="M1102" t="str">
        <f t="shared" si="2199"/>
        <v/>
      </c>
      <c r="N1102" s="148">
        <f>IF('StockBond Returns'!AD1100=0,1,0)</f>
        <v>0</v>
      </c>
      <c r="O1102">
        <f>IF( AND('StockBond Returns'!$AD1100&lt;0,'StockBond Returns'!$AD1100&gt;=-0.1),1,0)</f>
        <v>1</v>
      </c>
      <c r="P1102">
        <f>IF( AND('StockBond Returns'!$AD1100&lt;-0.1,'StockBond Returns'!$AD1100&gt;=-0.2),1,0)</f>
        <v>0</v>
      </c>
      <c r="Q1102">
        <f>IF( AND('StockBond Returns'!$AD1100&lt;-0.2,'StockBond Returns'!$AD1100&gt;=-0.3),1,0)</f>
        <v>0</v>
      </c>
      <c r="R1102">
        <f>IF('StockBond Returns'!AD1100&lt;-0.3,1,0)</f>
        <v>0</v>
      </c>
      <c r="S1102" t="str">
        <f t="shared" ref="S1102:W1102" si="2200">IF(N1102=1,$E1102,"")</f>
        <v/>
      </c>
      <c r="T1102" s="17">
        <f t="shared" ca="1" si="2200"/>
        <v>4.254738602278315E-2</v>
      </c>
      <c r="U1102" t="str">
        <f t="shared" si="2200"/>
        <v/>
      </c>
      <c r="V1102" t="str">
        <f t="shared" si="2200"/>
        <v/>
      </c>
      <c r="W1102" t="str">
        <f t="shared" si="2200"/>
        <v/>
      </c>
    </row>
    <row r="1103" spans="1:23" ht="13" x14ac:dyDescent="0.15">
      <c r="A1103">
        <f t="shared" si="30"/>
        <v>5</v>
      </c>
      <c r="B1103">
        <f t="shared" si="31"/>
        <v>1962</v>
      </c>
      <c r="C1103" s="149">
        <f t="shared" si="706"/>
        <v>22827</v>
      </c>
      <c r="D1103" s="146">
        <f t="shared" si="9"/>
        <v>1962.3333333332503</v>
      </c>
      <c r="E1103" s="147">
        <f ca="1">('StockBond Returns'!AA1102+'StockBond Returns'!AC1102-'Parameters &amp; Main Results'!$B$39)/'StockBond Returns'!AB1102*12</f>
        <v>4.4708620657127184E-2</v>
      </c>
      <c r="F1103" s="70">
        <f ca="1">'StockBond Returns'!AA1102+'StockBond Returns'!AC1102-'StockBond Returns'!AB1102*'Distribution of Final Value'!$B$7</f>
        <v>1.1535608893056217</v>
      </c>
      <c r="G1103" s="17">
        <f>1/'StockBond Returns'!M1101</f>
        <v>5.0491564871093984E-2</v>
      </c>
      <c r="H1103">
        <f t="shared" si="4"/>
        <v>1</v>
      </c>
      <c r="I1103" s="64">
        <f t="shared" si="5"/>
        <v>0</v>
      </c>
      <c r="J1103">
        <f t="shared" si="6"/>
        <v>0</v>
      </c>
      <c r="K1103" s="17">
        <f t="shared" ref="K1103:M1103" ca="1" si="2201">IF(H1103=1,$E1103,"")</f>
        <v>4.4708620657127184E-2</v>
      </c>
      <c r="L1103" t="str">
        <f t="shared" si="2201"/>
        <v/>
      </c>
      <c r="M1103" t="str">
        <f t="shared" si="2201"/>
        <v/>
      </c>
      <c r="N1103" s="148">
        <f>IF('StockBond Returns'!AD1101=0,1,0)</f>
        <v>0</v>
      </c>
      <c r="O1103">
        <f>IF( AND('StockBond Returns'!$AD1101&lt;0,'StockBond Returns'!$AD1101&gt;=-0.1),1,0)</f>
        <v>1</v>
      </c>
      <c r="P1103">
        <f>IF( AND('StockBond Returns'!$AD1101&lt;-0.1,'StockBond Returns'!$AD1101&gt;=-0.2),1,0)</f>
        <v>0</v>
      </c>
      <c r="Q1103">
        <f>IF( AND('StockBond Returns'!$AD1101&lt;-0.2,'StockBond Returns'!$AD1101&gt;=-0.3),1,0)</f>
        <v>0</v>
      </c>
      <c r="R1103">
        <f>IF('StockBond Returns'!AD1101&lt;-0.3,1,0)</f>
        <v>0</v>
      </c>
      <c r="S1103" t="str">
        <f t="shared" ref="S1103:W1103" si="2202">IF(N1103=1,$E1103,"")</f>
        <v/>
      </c>
      <c r="T1103" s="17">
        <f t="shared" ca="1" si="2202"/>
        <v>4.4708620657127184E-2</v>
      </c>
      <c r="U1103" t="str">
        <f t="shared" si="2202"/>
        <v/>
      </c>
      <c r="V1103" t="str">
        <f t="shared" si="2202"/>
        <v/>
      </c>
      <c r="W1103" t="str">
        <f t="shared" si="2202"/>
        <v/>
      </c>
    </row>
    <row r="1104" spans="1:23" ht="13" x14ac:dyDescent="0.15">
      <c r="A1104">
        <f t="shared" si="30"/>
        <v>6</v>
      </c>
      <c r="B1104">
        <f t="shared" si="31"/>
        <v>1962</v>
      </c>
      <c r="C1104" s="149">
        <f t="shared" si="706"/>
        <v>22858</v>
      </c>
      <c r="D1104" s="146">
        <f t="shared" si="9"/>
        <v>1962.4166666665835</v>
      </c>
      <c r="E1104" s="147">
        <f ca="1">('StockBond Returns'!AA1103+'StockBond Returns'!AC1103-'Parameters &amp; Main Results'!$B$39)/'StockBond Returns'!AB1103*12</f>
        <v>4.7902283473273813E-2</v>
      </c>
      <c r="F1104" s="70">
        <f ca="1">'StockBond Returns'!AA1103+'StockBond Returns'!AC1103-'StockBond Returns'!AB1103*'Distribution of Final Value'!$B$7</f>
        <v>1.961895699676159</v>
      </c>
      <c r="G1104" s="17">
        <f>1/'StockBond Returns'!M1102</f>
        <v>5.5336955306389213E-2</v>
      </c>
      <c r="H1104">
        <f t="shared" si="4"/>
        <v>1</v>
      </c>
      <c r="I1104" s="64">
        <f t="shared" si="5"/>
        <v>0</v>
      </c>
      <c r="J1104">
        <f t="shared" si="6"/>
        <v>0</v>
      </c>
      <c r="K1104" s="17">
        <f t="shared" ref="K1104:M1104" ca="1" si="2203">IF(H1104=1,$E1104,"")</f>
        <v>4.7902283473273813E-2</v>
      </c>
      <c r="L1104" t="str">
        <f t="shared" si="2203"/>
        <v/>
      </c>
      <c r="M1104" t="str">
        <f t="shared" si="2203"/>
        <v/>
      </c>
      <c r="N1104" s="148">
        <f>IF('StockBond Returns'!AD1102=0,1,0)</f>
        <v>0</v>
      </c>
      <c r="O1104">
        <f>IF( AND('StockBond Returns'!$AD1102&lt;0,'StockBond Returns'!$AD1102&gt;=-0.1),1,0)</f>
        <v>0</v>
      </c>
      <c r="P1104">
        <f>IF( AND('StockBond Returns'!$AD1102&lt;-0.1,'StockBond Returns'!$AD1102&gt;=-0.2),1,0)</f>
        <v>1</v>
      </c>
      <c r="Q1104">
        <f>IF( AND('StockBond Returns'!$AD1102&lt;-0.2,'StockBond Returns'!$AD1102&gt;=-0.3),1,0)</f>
        <v>0</v>
      </c>
      <c r="R1104">
        <f>IF('StockBond Returns'!AD1102&lt;-0.3,1,0)</f>
        <v>0</v>
      </c>
      <c r="S1104" t="str">
        <f t="shared" ref="S1104:W1104" si="2204">IF(N1104=1,$E1104,"")</f>
        <v/>
      </c>
      <c r="T1104" t="str">
        <f t="shared" si="2204"/>
        <v/>
      </c>
      <c r="U1104" s="17">
        <f t="shared" ca="1" si="2204"/>
        <v>4.7902283473273813E-2</v>
      </c>
      <c r="V1104" t="str">
        <f t="shared" si="2204"/>
        <v/>
      </c>
      <c r="W1104" t="str">
        <f t="shared" si="2204"/>
        <v/>
      </c>
    </row>
    <row r="1105" spans="1:23" ht="13" x14ac:dyDescent="0.15">
      <c r="A1105">
        <f t="shared" si="30"/>
        <v>7</v>
      </c>
      <c r="B1105">
        <f t="shared" si="31"/>
        <v>1962</v>
      </c>
      <c r="C1105" s="149">
        <f t="shared" si="706"/>
        <v>22889</v>
      </c>
      <c r="D1105" s="146">
        <f t="shared" si="9"/>
        <v>1962.4999999999168</v>
      </c>
      <c r="E1105" s="147">
        <f ca="1">('StockBond Returns'!AA1104+'StockBond Returns'!AC1104-'Parameters &amp; Main Results'!$B$39)/'StockBond Returns'!AB1104*12</f>
        <v>5.1108691257769262E-2</v>
      </c>
      <c r="F1105" s="70">
        <f ca="1">'StockBond Returns'!AA1104+'StockBond Returns'!AC1104-'StockBond Returns'!AB1104*'Distribution of Final Value'!$B$7</f>
        <v>2.7237558212160593</v>
      </c>
      <c r="G1105" s="17">
        <f>1/'StockBond Returns'!M1103</f>
        <v>5.9181598412781727E-2</v>
      </c>
      <c r="H1105">
        <f t="shared" si="4"/>
        <v>1</v>
      </c>
      <c r="I1105" s="64">
        <f t="shared" si="5"/>
        <v>0</v>
      </c>
      <c r="J1105">
        <f t="shared" si="6"/>
        <v>0</v>
      </c>
      <c r="K1105" s="17">
        <f t="shared" ref="K1105:M1105" ca="1" si="2205">IF(H1105=1,$E1105,"")</f>
        <v>5.1108691257769262E-2</v>
      </c>
      <c r="L1105" t="str">
        <f t="shared" si="2205"/>
        <v/>
      </c>
      <c r="M1105" t="str">
        <f t="shared" si="2205"/>
        <v/>
      </c>
      <c r="N1105" s="148">
        <f>IF('StockBond Returns'!AD1103=0,1,0)</f>
        <v>0</v>
      </c>
      <c r="O1105">
        <f>IF( AND('StockBond Returns'!$AD1103&lt;0,'StockBond Returns'!$AD1103&gt;=-0.1),1,0)</f>
        <v>0</v>
      </c>
      <c r="P1105">
        <f>IF( AND('StockBond Returns'!$AD1103&lt;-0.1,'StockBond Returns'!$AD1103&gt;=-0.2),1,0)</f>
        <v>0</v>
      </c>
      <c r="Q1105">
        <f>IF( AND('StockBond Returns'!$AD1103&lt;-0.2,'StockBond Returns'!$AD1103&gt;=-0.3),1,0)</f>
        <v>1</v>
      </c>
      <c r="R1105">
        <f>IF('StockBond Returns'!AD1103&lt;-0.3,1,0)</f>
        <v>0</v>
      </c>
      <c r="S1105" t="str">
        <f t="shared" ref="S1105:W1105" si="2206">IF(N1105=1,$E1105,"")</f>
        <v/>
      </c>
      <c r="T1105" t="str">
        <f t="shared" si="2206"/>
        <v/>
      </c>
      <c r="U1105" t="str">
        <f t="shared" si="2206"/>
        <v/>
      </c>
      <c r="V1105" s="17">
        <f t="shared" ca="1" si="2206"/>
        <v>5.1108691257769262E-2</v>
      </c>
      <c r="W1105" t="str">
        <f t="shared" si="2206"/>
        <v/>
      </c>
    </row>
    <row r="1106" spans="1:23" ht="13" x14ac:dyDescent="0.15">
      <c r="A1106">
        <f t="shared" si="30"/>
        <v>8</v>
      </c>
      <c r="B1106">
        <f t="shared" si="31"/>
        <v>1962</v>
      </c>
      <c r="C1106" s="149">
        <f t="shared" si="706"/>
        <v>22919</v>
      </c>
      <c r="D1106" s="146">
        <f t="shared" si="9"/>
        <v>1962.58333333325</v>
      </c>
      <c r="E1106" s="147">
        <f ca="1">('StockBond Returns'!AA1105+'StockBond Returns'!AC1105-'Parameters &amp; Main Results'!$B$39)/'StockBond Returns'!AB1105*12</f>
        <v>4.8881660772781194E-2</v>
      </c>
      <c r="F1106" s="70">
        <f ca="1">'StockBond Returns'!AA1105+'StockBond Returns'!AC1105-'StockBond Returns'!AB1105*'Distribution of Final Value'!$B$7</f>
        <v>2.1118342401930299</v>
      </c>
      <c r="G1106" s="17">
        <f>1/'StockBond Returns'!M1104</f>
        <v>5.7076196352848059E-2</v>
      </c>
      <c r="H1106">
        <f t="shared" si="4"/>
        <v>1</v>
      </c>
      <c r="I1106" s="64">
        <f t="shared" si="5"/>
        <v>0</v>
      </c>
      <c r="J1106">
        <f t="shared" si="6"/>
        <v>0</v>
      </c>
      <c r="K1106" s="17">
        <f t="shared" ref="K1106:M1106" ca="1" si="2207">IF(H1106=1,$E1106,"")</f>
        <v>4.8881660772781194E-2</v>
      </c>
      <c r="L1106" t="str">
        <f t="shared" si="2207"/>
        <v/>
      </c>
      <c r="M1106" t="str">
        <f t="shared" si="2207"/>
        <v/>
      </c>
      <c r="N1106" s="148">
        <f>IF('StockBond Returns'!AD1104=0,1,0)</f>
        <v>0</v>
      </c>
      <c r="O1106">
        <f>IF( AND('StockBond Returns'!$AD1104&lt;0,'StockBond Returns'!$AD1104&gt;=-0.1),1,0)</f>
        <v>0</v>
      </c>
      <c r="P1106">
        <f>IF( AND('StockBond Returns'!$AD1104&lt;-0.1,'StockBond Returns'!$AD1104&gt;=-0.2),1,0)</f>
        <v>1</v>
      </c>
      <c r="Q1106">
        <f>IF( AND('StockBond Returns'!$AD1104&lt;-0.2,'StockBond Returns'!$AD1104&gt;=-0.3),1,0)</f>
        <v>0</v>
      </c>
      <c r="R1106">
        <f>IF('StockBond Returns'!AD1104&lt;-0.3,1,0)</f>
        <v>0</v>
      </c>
      <c r="S1106" t="str">
        <f t="shared" ref="S1106:W1106" si="2208">IF(N1106=1,$E1106,"")</f>
        <v/>
      </c>
      <c r="T1106" t="str">
        <f t="shared" si="2208"/>
        <v/>
      </c>
      <c r="U1106" s="17">
        <f t="shared" ca="1" si="2208"/>
        <v>4.8881660772781194E-2</v>
      </c>
      <c r="V1106" t="str">
        <f t="shared" si="2208"/>
        <v/>
      </c>
      <c r="W1106" t="str">
        <f t="shared" si="2208"/>
        <v/>
      </c>
    </row>
    <row r="1107" spans="1:23" ht="13" x14ac:dyDescent="0.15">
      <c r="A1107">
        <f t="shared" si="30"/>
        <v>9</v>
      </c>
      <c r="B1107">
        <f t="shared" si="31"/>
        <v>1962</v>
      </c>
      <c r="C1107" s="149">
        <f t="shared" si="706"/>
        <v>22950</v>
      </c>
      <c r="D1107" s="146">
        <f t="shared" si="9"/>
        <v>1962.6666666665833</v>
      </c>
      <c r="E1107" s="147">
        <f ca="1">('StockBond Returns'!AA1106+'StockBond Returns'!AC1106-'Parameters &amp; Main Results'!$B$39)/'StockBond Returns'!AB1106*12</f>
        <v>4.8405084138084031E-2</v>
      </c>
      <c r="F1107" s="70">
        <f ca="1">'StockBond Returns'!AA1106+'StockBond Returns'!AC1106-'StockBond Returns'!AB1106*'Distribution of Final Value'!$B$7</f>
        <v>2.0222874469095888</v>
      </c>
      <c r="G1107" s="17">
        <f>1/'StockBond Returns'!M1105</f>
        <v>5.6333524279945001E-2</v>
      </c>
      <c r="H1107">
        <f t="shared" si="4"/>
        <v>1</v>
      </c>
      <c r="I1107" s="64">
        <f t="shared" si="5"/>
        <v>0</v>
      </c>
      <c r="J1107">
        <f t="shared" si="6"/>
        <v>0</v>
      </c>
      <c r="K1107" s="17">
        <f t="shared" ref="K1107:M1107" ca="1" si="2209">IF(H1107=1,$E1107,"")</f>
        <v>4.8405084138084031E-2</v>
      </c>
      <c r="L1107" t="str">
        <f t="shared" si="2209"/>
        <v/>
      </c>
      <c r="M1107" t="str">
        <f t="shared" si="2209"/>
        <v/>
      </c>
      <c r="N1107" s="148">
        <f>IF('StockBond Returns'!AD1105=0,1,0)</f>
        <v>0</v>
      </c>
      <c r="O1107">
        <f>IF( AND('StockBond Returns'!$AD1105&lt;0,'StockBond Returns'!$AD1105&gt;=-0.1),1,0)</f>
        <v>0</v>
      </c>
      <c r="P1107">
        <f>IF( AND('StockBond Returns'!$AD1105&lt;-0.1,'StockBond Returns'!$AD1105&gt;=-0.2),1,0)</f>
        <v>1</v>
      </c>
      <c r="Q1107">
        <f>IF( AND('StockBond Returns'!$AD1105&lt;-0.2,'StockBond Returns'!$AD1105&gt;=-0.3),1,0)</f>
        <v>0</v>
      </c>
      <c r="R1107">
        <f>IF('StockBond Returns'!AD1105&lt;-0.3,1,0)</f>
        <v>0</v>
      </c>
      <c r="S1107" t="str">
        <f t="shared" ref="S1107:W1107" si="2210">IF(N1107=1,$E1107,"")</f>
        <v/>
      </c>
      <c r="T1107" t="str">
        <f t="shared" si="2210"/>
        <v/>
      </c>
      <c r="U1107" s="17">
        <f t="shared" ca="1" si="2210"/>
        <v>4.8405084138084031E-2</v>
      </c>
      <c r="V1107" t="str">
        <f t="shared" si="2210"/>
        <v/>
      </c>
      <c r="W1107" t="str">
        <f t="shared" si="2210"/>
        <v/>
      </c>
    </row>
    <row r="1108" spans="1:23" ht="13" x14ac:dyDescent="0.15">
      <c r="A1108">
        <f t="shared" si="30"/>
        <v>10</v>
      </c>
      <c r="B1108">
        <f t="shared" si="31"/>
        <v>1962</v>
      </c>
      <c r="C1108" s="149">
        <f t="shared" si="706"/>
        <v>22980</v>
      </c>
      <c r="D1108" s="146">
        <f t="shared" si="9"/>
        <v>1962.7499999999166</v>
      </c>
      <c r="E1108" s="147">
        <f ca="1">('StockBond Returns'!AA1107+'StockBond Returns'!AC1107-'Parameters &amp; Main Results'!$B$39)/'StockBond Returns'!AB1107*12</f>
        <v>5.0475088467485586E-2</v>
      </c>
      <c r="F1108" s="70">
        <f ca="1">'StockBond Returns'!AA1107+'StockBond Returns'!AC1107-'StockBond Returns'!AB1107*'Distribution of Final Value'!$B$7</f>
        <v>2.6092837324672491</v>
      </c>
      <c r="G1108" s="17">
        <f>1/'StockBond Returns'!M1106</f>
        <v>6.0343256653560023E-2</v>
      </c>
      <c r="H1108">
        <f t="shared" si="4"/>
        <v>1</v>
      </c>
      <c r="I1108" s="64">
        <f t="shared" si="5"/>
        <v>0</v>
      </c>
      <c r="J1108">
        <f t="shared" si="6"/>
        <v>0</v>
      </c>
      <c r="K1108" s="17">
        <f t="shared" ref="K1108:M1108" ca="1" si="2211">IF(H1108=1,$E1108,"")</f>
        <v>5.0475088467485586E-2</v>
      </c>
      <c r="L1108" t="str">
        <f t="shared" si="2211"/>
        <v/>
      </c>
      <c r="M1108" t="str">
        <f t="shared" si="2211"/>
        <v/>
      </c>
      <c r="N1108" s="148">
        <f>IF('StockBond Returns'!AD1106=0,1,0)</f>
        <v>0</v>
      </c>
      <c r="O1108">
        <f>IF( AND('StockBond Returns'!$AD1106&lt;0,'StockBond Returns'!$AD1106&gt;=-0.1),1,0)</f>
        <v>0</v>
      </c>
      <c r="P1108">
        <f>IF( AND('StockBond Returns'!$AD1106&lt;-0.1,'StockBond Returns'!$AD1106&gt;=-0.2),1,0)</f>
        <v>0</v>
      </c>
      <c r="Q1108">
        <f>IF( AND('StockBond Returns'!$AD1106&lt;-0.2,'StockBond Returns'!$AD1106&gt;=-0.3),1,0)</f>
        <v>1</v>
      </c>
      <c r="R1108">
        <f>IF('StockBond Returns'!AD1106&lt;-0.3,1,0)</f>
        <v>0</v>
      </c>
      <c r="S1108" t="str">
        <f t="shared" ref="S1108:W1108" si="2212">IF(N1108=1,$E1108,"")</f>
        <v/>
      </c>
      <c r="T1108" t="str">
        <f t="shared" si="2212"/>
        <v/>
      </c>
      <c r="U1108" t="str">
        <f t="shared" si="2212"/>
        <v/>
      </c>
      <c r="V1108" s="17">
        <f t="shared" ca="1" si="2212"/>
        <v>5.0475088467485586E-2</v>
      </c>
      <c r="W1108" t="str">
        <f t="shared" si="2212"/>
        <v/>
      </c>
    </row>
    <row r="1109" spans="1:23" ht="13" x14ac:dyDescent="0.15">
      <c r="A1109">
        <f t="shared" si="30"/>
        <v>11</v>
      </c>
      <c r="B1109">
        <f t="shared" si="31"/>
        <v>1962</v>
      </c>
      <c r="C1109" s="149">
        <f t="shared" si="706"/>
        <v>23011</v>
      </c>
      <c r="D1109" s="146">
        <f t="shared" si="9"/>
        <v>1962.8333333332498</v>
      </c>
      <c r="E1109" s="147">
        <f ca="1">('StockBond Returns'!AA1108+'StockBond Returns'!AC1108-'Parameters &amp; Main Results'!$B$39)/'StockBond Returns'!AB1108*12</f>
        <v>5.0270881316752225E-2</v>
      </c>
      <c r="F1109" s="70">
        <f ca="1">'StockBond Returns'!AA1108+'StockBond Returns'!AC1108-'StockBond Returns'!AB1108*'Distribution of Final Value'!$B$7</f>
        <v>2.5597420355774236</v>
      </c>
      <c r="G1109" s="17">
        <f>1/'StockBond Returns'!M1107</f>
        <v>5.936786921391396E-2</v>
      </c>
      <c r="H1109">
        <f t="shared" si="4"/>
        <v>1</v>
      </c>
      <c r="I1109" s="64">
        <f t="shared" si="5"/>
        <v>0</v>
      </c>
      <c r="J1109">
        <f t="shared" si="6"/>
        <v>0</v>
      </c>
      <c r="K1109" s="17">
        <f t="shared" ref="K1109:M1109" ca="1" si="2213">IF(H1109=1,$E1109,"")</f>
        <v>5.0270881316752225E-2</v>
      </c>
      <c r="L1109" t="str">
        <f t="shared" si="2213"/>
        <v/>
      </c>
      <c r="M1109" t="str">
        <f t="shared" si="2213"/>
        <v/>
      </c>
      <c r="N1109" s="148">
        <f>IF('StockBond Returns'!AD1107=0,1,0)</f>
        <v>0</v>
      </c>
      <c r="O1109">
        <f>IF( AND('StockBond Returns'!$AD1107&lt;0,'StockBond Returns'!$AD1107&gt;=-0.1),1,0)</f>
        <v>0</v>
      </c>
      <c r="P1109">
        <f>IF( AND('StockBond Returns'!$AD1107&lt;-0.1,'StockBond Returns'!$AD1107&gt;=-0.2),1,0)</f>
        <v>1</v>
      </c>
      <c r="Q1109">
        <f>IF( AND('StockBond Returns'!$AD1107&lt;-0.2,'StockBond Returns'!$AD1107&gt;=-0.3),1,0)</f>
        <v>0</v>
      </c>
      <c r="R1109">
        <f>IF('StockBond Returns'!AD1107&lt;-0.3,1,0)</f>
        <v>0</v>
      </c>
      <c r="S1109" t="str">
        <f t="shared" ref="S1109:W1109" si="2214">IF(N1109=1,$E1109,"")</f>
        <v/>
      </c>
      <c r="T1109" t="str">
        <f t="shared" si="2214"/>
        <v/>
      </c>
      <c r="U1109" s="17">
        <f t="shared" ca="1" si="2214"/>
        <v>5.0270881316752225E-2</v>
      </c>
      <c r="V1109" t="str">
        <f t="shared" si="2214"/>
        <v/>
      </c>
      <c r="W1109" t="str">
        <f t="shared" si="2214"/>
        <v/>
      </c>
    </row>
    <row r="1110" spans="1:23" ht="13" x14ac:dyDescent="0.15">
      <c r="A1110">
        <f t="shared" si="30"/>
        <v>12</v>
      </c>
      <c r="B1110">
        <f t="shared" si="31"/>
        <v>1962</v>
      </c>
      <c r="C1110" s="149">
        <f t="shared" si="706"/>
        <v>23042</v>
      </c>
      <c r="D1110" s="146">
        <f t="shared" si="9"/>
        <v>1962.9166666665831</v>
      </c>
      <c r="E1110" s="147">
        <f ca="1">('StockBond Returns'!AA1109+'StockBond Returns'!AC1109-'Parameters &amp; Main Results'!$B$39)/'StockBond Returns'!AB1109*12</f>
        <v>4.6764739099359652E-2</v>
      </c>
      <c r="F1110" s="70">
        <f ca="1">'StockBond Returns'!AA1109+'StockBond Returns'!AC1109-'StockBond Returns'!AB1109*'Distribution of Final Value'!$B$7</f>
        <v>1.630556396586087</v>
      </c>
      <c r="G1110" s="17">
        <f>1/'StockBond Returns'!M1108</f>
        <v>5.4011549387906636E-2</v>
      </c>
      <c r="H1110">
        <f t="shared" si="4"/>
        <v>1</v>
      </c>
      <c r="I1110" s="64">
        <f t="shared" si="5"/>
        <v>0</v>
      </c>
      <c r="J1110">
        <f t="shared" si="6"/>
        <v>0</v>
      </c>
      <c r="K1110" s="17">
        <f t="shared" ref="K1110:M1110" ca="1" si="2215">IF(H1110=1,$E1110,"")</f>
        <v>4.6764739099359652E-2</v>
      </c>
      <c r="L1110" t="str">
        <f t="shared" si="2215"/>
        <v/>
      </c>
      <c r="M1110" t="str">
        <f t="shared" si="2215"/>
        <v/>
      </c>
      <c r="N1110" s="148">
        <f>IF('StockBond Returns'!AD1108=0,1,0)</f>
        <v>0</v>
      </c>
      <c r="O1110">
        <f>IF( AND('StockBond Returns'!$AD1108&lt;0,'StockBond Returns'!$AD1108&gt;=-0.1),1,0)</f>
        <v>0</v>
      </c>
      <c r="P1110">
        <f>IF( AND('StockBond Returns'!$AD1108&lt;-0.1,'StockBond Returns'!$AD1108&gt;=-0.2),1,0)</f>
        <v>1</v>
      </c>
      <c r="Q1110">
        <f>IF( AND('StockBond Returns'!$AD1108&lt;-0.2,'StockBond Returns'!$AD1108&gt;=-0.3),1,0)</f>
        <v>0</v>
      </c>
      <c r="R1110">
        <f>IF('StockBond Returns'!AD1108&lt;-0.3,1,0)</f>
        <v>0</v>
      </c>
      <c r="S1110" t="str">
        <f t="shared" ref="S1110:W1110" si="2216">IF(N1110=1,$E1110,"")</f>
        <v/>
      </c>
      <c r="T1110" t="str">
        <f t="shared" si="2216"/>
        <v/>
      </c>
      <c r="U1110" s="17">
        <f t="shared" ca="1" si="2216"/>
        <v>4.6764739099359652E-2</v>
      </c>
      <c r="V1110" t="str">
        <f t="shared" si="2216"/>
        <v/>
      </c>
      <c r="W1110" t="str">
        <f t="shared" si="2216"/>
        <v/>
      </c>
    </row>
    <row r="1111" spans="1:23" ht="13" x14ac:dyDescent="0.15">
      <c r="A1111">
        <f t="shared" si="30"/>
        <v>1</v>
      </c>
      <c r="B1111">
        <f t="shared" si="31"/>
        <v>1963</v>
      </c>
      <c r="C1111" s="149">
        <f t="shared" si="706"/>
        <v>23070</v>
      </c>
      <c r="D1111" s="146">
        <f t="shared" si="9"/>
        <v>1962.9999999999163</v>
      </c>
      <c r="E1111" s="147">
        <f ca="1">('StockBond Returns'!AA1110+'StockBond Returns'!AC1110-'Parameters &amp; Main Results'!$B$39)/'StockBond Returns'!AB1110*12</f>
        <v>4.6282829511583787E-2</v>
      </c>
      <c r="F1111" s="70">
        <f ca="1">'StockBond Returns'!AA1110+'StockBond Returns'!AC1110-'StockBond Returns'!AB1110*'Distribution of Final Value'!$B$7</f>
        <v>1.5000105307041842</v>
      </c>
      <c r="G1111" s="17">
        <f>1/'StockBond Returns'!M1109</f>
        <v>5.3412177854984824E-2</v>
      </c>
      <c r="H1111">
        <f t="shared" si="4"/>
        <v>1</v>
      </c>
      <c r="I1111" s="64">
        <f t="shared" si="5"/>
        <v>0</v>
      </c>
      <c r="J1111">
        <f t="shared" si="6"/>
        <v>0</v>
      </c>
      <c r="K1111" s="17">
        <f t="shared" ref="K1111:M1111" ca="1" si="2217">IF(H1111=1,$E1111,"")</f>
        <v>4.6282829511583787E-2</v>
      </c>
      <c r="L1111" t="str">
        <f t="shared" si="2217"/>
        <v/>
      </c>
      <c r="M1111" t="str">
        <f t="shared" si="2217"/>
        <v/>
      </c>
      <c r="N1111" s="148">
        <f>IF('StockBond Returns'!AD1109=0,1,0)</f>
        <v>0</v>
      </c>
      <c r="O1111">
        <f>IF( AND('StockBond Returns'!$AD1109&lt;0,'StockBond Returns'!$AD1109&gt;=-0.1),1,0)</f>
        <v>1</v>
      </c>
      <c r="P1111">
        <f>IF( AND('StockBond Returns'!$AD1109&lt;-0.1,'StockBond Returns'!$AD1109&gt;=-0.2),1,0)</f>
        <v>0</v>
      </c>
      <c r="Q1111">
        <f>IF( AND('StockBond Returns'!$AD1109&lt;-0.2,'StockBond Returns'!$AD1109&gt;=-0.3),1,0)</f>
        <v>0</v>
      </c>
      <c r="R1111">
        <f>IF('StockBond Returns'!AD1109&lt;-0.3,1,0)</f>
        <v>0</v>
      </c>
      <c r="S1111" t="str">
        <f t="shared" ref="S1111:W1111" si="2218">IF(N1111=1,$E1111,"")</f>
        <v/>
      </c>
      <c r="T1111" s="17">
        <f t="shared" ca="1" si="2218"/>
        <v>4.6282829511583787E-2</v>
      </c>
      <c r="U1111" t="str">
        <f t="shared" si="2218"/>
        <v/>
      </c>
      <c r="V1111" t="str">
        <f t="shared" si="2218"/>
        <v/>
      </c>
      <c r="W1111" t="str">
        <f t="shared" si="2218"/>
        <v/>
      </c>
    </row>
    <row r="1112" spans="1:23" ht="13" x14ac:dyDescent="0.15">
      <c r="A1112">
        <f t="shared" si="30"/>
        <v>2</v>
      </c>
      <c r="B1112">
        <f t="shared" si="31"/>
        <v>1963</v>
      </c>
      <c r="C1112" s="149">
        <f t="shared" si="706"/>
        <v>23101</v>
      </c>
      <c r="D1112" s="146">
        <f t="shared" si="9"/>
        <v>1963.0833333332496</v>
      </c>
      <c r="E1112" s="147">
        <f ca="1">('StockBond Returns'!AA1111+'StockBond Returns'!AC1111-'Parameters &amp; Main Results'!$B$39)/'StockBond Returns'!AB1111*12</f>
        <v>4.4785880011252464E-2</v>
      </c>
      <c r="F1112" s="70">
        <f ca="1">'StockBond Returns'!AA1111+'StockBond Returns'!AC1111-'StockBond Returns'!AB1111*'Distribution of Final Value'!$B$7</f>
        <v>1.0972225357716017</v>
      </c>
      <c r="G1112" s="17">
        <f>1/'StockBond Returns'!M1110</f>
        <v>5.102900634255237E-2</v>
      </c>
      <c r="H1112">
        <f t="shared" si="4"/>
        <v>1</v>
      </c>
      <c r="I1112" s="64">
        <f t="shared" si="5"/>
        <v>0</v>
      </c>
      <c r="J1112">
        <f t="shared" si="6"/>
        <v>0</v>
      </c>
      <c r="K1112" s="17">
        <f t="shared" ref="K1112:M1112" ca="1" si="2219">IF(H1112=1,$E1112,"")</f>
        <v>4.4785880011252464E-2</v>
      </c>
      <c r="L1112" t="str">
        <f t="shared" si="2219"/>
        <v/>
      </c>
      <c r="M1112" t="str">
        <f t="shared" si="2219"/>
        <v/>
      </c>
      <c r="N1112" s="148">
        <f>IF('StockBond Returns'!AD1110=0,1,0)</f>
        <v>0</v>
      </c>
      <c r="O1112">
        <f>IF( AND('StockBond Returns'!$AD1110&lt;0,'StockBond Returns'!$AD1110&gt;=-0.1),1,0)</f>
        <v>1</v>
      </c>
      <c r="P1112">
        <f>IF( AND('StockBond Returns'!$AD1110&lt;-0.1,'StockBond Returns'!$AD1110&gt;=-0.2),1,0)</f>
        <v>0</v>
      </c>
      <c r="Q1112">
        <f>IF( AND('StockBond Returns'!$AD1110&lt;-0.2,'StockBond Returns'!$AD1110&gt;=-0.3),1,0)</f>
        <v>0</v>
      </c>
      <c r="R1112">
        <f>IF('StockBond Returns'!AD1110&lt;-0.3,1,0)</f>
        <v>0</v>
      </c>
      <c r="S1112" t="str">
        <f t="shared" ref="S1112:W1112" si="2220">IF(N1112=1,$E1112,"")</f>
        <v/>
      </c>
      <c r="T1112" s="17">
        <f t="shared" ca="1" si="2220"/>
        <v>4.4785880011252464E-2</v>
      </c>
      <c r="U1112" t="str">
        <f t="shared" si="2220"/>
        <v/>
      </c>
      <c r="V1112" t="str">
        <f t="shared" si="2220"/>
        <v/>
      </c>
      <c r="W1112" t="str">
        <f t="shared" si="2220"/>
        <v/>
      </c>
    </row>
    <row r="1113" spans="1:23" ht="13" x14ac:dyDescent="0.15">
      <c r="A1113">
        <f t="shared" si="30"/>
        <v>3</v>
      </c>
      <c r="B1113">
        <f t="shared" si="31"/>
        <v>1963</v>
      </c>
      <c r="C1113" s="149">
        <f t="shared" si="706"/>
        <v>23131</v>
      </c>
      <c r="D1113" s="146">
        <f t="shared" si="9"/>
        <v>1963.1666666665828</v>
      </c>
      <c r="E1113" s="147">
        <f ca="1">('StockBond Returns'!AA1112+'StockBond Returns'!AC1112-'Parameters &amp; Main Results'!$B$39)/'StockBond Returns'!AB1112*12</f>
        <v>4.5921322128868167E-2</v>
      </c>
      <c r="F1113" s="70">
        <f ca="1">'StockBond Returns'!AA1112+'StockBond Returns'!AC1112-'StockBond Returns'!AB1112*'Distribution of Final Value'!$B$7</f>
        <v>1.323997062503949</v>
      </c>
      <c r="G1113" s="17">
        <f>1/'StockBond Returns'!M1111</f>
        <v>5.2665457388766837E-2</v>
      </c>
      <c r="H1113">
        <f t="shared" si="4"/>
        <v>1</v>
      </c>
      <c r="I1113" s="64">
        <f t="shared" si="5"/>
        <v>0</v>
      </c>
      <c r="J1113">
        <f t="shared" si="6"/>
        <v>0</v>
      </c>
      <c r="K1113" s="17">
        <f t="shared" ref="K1113:M1113" ca="1" si="2221">IF(H1113=1,$E1113,"")</f>
        <v>4.5921322128868167E-2</v>
      </c>
      <c r="L1113" t="str">
        <f t="shared" si="2221"/>
        <v/>
      </c>
      <c r="M1113" t="str">
        <f t="shared" si="2221"/>
        <v/>
      </c>
      <c r="N1113" s="148">
        <f>IF('StockBond Returns'!AD1111=0,1,0)</f>
        <v>0</v>
      </c>
      <c r="O1113">
        <f>IF( AND('StockBond Returns'!$AD1111&lt;0,'StockBond Returns'!$AD1111&gt;=-0.1),1,0)</f>
        <v>1</v>
      </c>
      <c r="P1113">
        <f>IF( AND('StockBond Returns'!$AD1111&lt;-0.1,'StockBond Returns'!$AD1111&gt;=-0.2),1,0)</f>
        <v>0</v>
      </c>
      <c r="Q1113">
        <f>IF( AND('StockBond Returns'!$AD1111&lt;-0.2,'StockBond Returns'!$AD1111&gt;=-0.3),1,0)</f>
        <v>0</v>
      </c>
      <c r="R1113">
        <f>IF('StockBond Returns'!AD1111&lt;-0.3,1,0)</f>
        <v>0</v>
      </c>
      <c r="S1113" t="str">
        <f t="shared" ref="S1113:W1113" si="2222">IF(N1113=1,$E1113,"")</f>
        <v/>
      </c>
      <c r="T1113" s="17">
        <f t="shared" ca="1" si="2222"/>
        <v>4.5921322128868167E-2</v>
      </c>
      <c r="U1113" t="str">
        <f t="shared" si="2222"/>
        <v/>
      </c>
      <c r="V1113" t="str">
        <f t="shared" si="2222"/>
        <v/>
      </c>
      <c r="W1113" t="str">
        <f t="shared" si="2222"/>
        <v/>
      </c>
    </row>
    <row r="1114" spans="1:23" ht="13" x14ac:dyDescent="0.15">
      <c r="A1114">
        <f t="shared" si="30"/>
        <v>4</v>
      </c>
      <c r="B1114">
        <f t="shared" si="31"/>
        <v>1963</v>
      </c>
      <c r="C1114" s="149">
        <f t="shared" si="706"/>
        <v>23162</v>
      </c>
      <c r="D1114" s="146">
        <f t="shared" si="9"/>
        <v>1963.2499999999161</v>
      </c>
      <c r="E1114" s="147">
        <f ca="1">('StockBond Returns'!AA1113+'StockBond Returns'!AC1113-'Parameters &amp; Main Results'!$B$39)/'StockBond Returns'!AB1113*12</f>
        <v>4.4819747203871871E-2</v>
      </c>
      <c r="F1114" s="70">
        <f ca="1">'StockBond Returns'!AA1113+'StockBond Returns'!AC1113-'StockBond Returns'!AB1113*'Distribution of Final Value'!$B$7</f>
        <v>1.0669051269578294</v>
      </c>
      <c r="G1114" s="17">
        <f>1/'StockBond Returns'!M1112</f>
        <v>5.093038423972053E-2</v>
      </c>
      <c r="H1114">
        <f t="shared" si="4"/>
        <v>1</v>
      </c>
      <c r="I1114" s="64">
        <f t="shared" si="5"/>
        <v>0</v>
      </c>
      <c r="J1114">
        <f t="shared" si="6"/>
        <v>0</v>
      </c>
      <c r="K1114" s="17">
        <f t="shared" ref="K1114:M1114" ca="1" si="2223">IF(H1114=1,$E1114,"")</f>
        <v>4.4819747203871871E-2</v>
      </c>
      <c r="L1114" t="str">
        <f t="shared" si="2223"/>
        <v/>
      </c>
      <c r="M1114" t="str">
        <f t="shared" si="2223"/>
        <v/>
      </c>
      <c r="N1114" s="148">
        <f>IF('StockBond Returns'!AD1112=0,1,0)</f>
        <v>0</v>
      </c>
      <c r="O1114">
        <f>IF( AND('StockBond Returns'!$AD1112&lt;0,'StockBond Returns'!$AD1112&gt;=-0.1),1,0)</f>
        <v>1</v>
      </c>
      <c r="P1114">
        <f>IF( AND('StockBond Returns'!$AD1112&lt;-0.1,'StockBond Returns'!$AD1112&gt;=-0.2),1,0)</f>
        <v>0</v>
      </c>
      <c r="Q1114">
        <f>IF( AND('StockBond Returns'!$AD1112&lt;-0.2,'StockBond Returns'!$AD1112&gt;=-0.3),1,0)</f>
        <v>0</v>
      </c>
      <c r="R1114">
        <f>IF('StockBond Returns'!AD1112&lt;-0.3,1,0)</f>
        <v>0</v>
      </c>
      <c r="S1114" t="str">
        <f t="shared" ref="S1114:W1114" si="2224">IF(N1114=1,$E1114,"")</f>
        <v/>
      </c>
      <c r="T1114" s="17">
        <f t="shared" ca="1" si="2224"/>
        <v>4.4819747203871871E-2</v>
      </c>
      <c r="U1114" t="str">
        <f t="shared" si="2224"/>
        <v/>
      </c>
      <c r="V1114" t="str">
        <f t="shared" si="2224"/>
        <v/>
      </c>
      <c r="W1114" t="str">
        <f t="shared" si="2224"/>
        <v/>
      </c>
    </row>
    <row r="1115" spans="1:23" ht="13" x14ac:dyDescent="0.15">
      <c r="A1115">
        <f t="shared" si="30"/>
        <v>5</v>
      </c>
      <c r="B1115">
        <f t="shared" si="31"/>
        <v>1963</v>
      </c>
      <c r="C1115" s="149">
        <f t="shared" si="706"/>
        <v>23192</v>
      </c>
      <c r="D1115" s="146">
        <f t="shared" si="9"/>
        <v>1963.3333333332494</v>
      </c>
      <c r="E1115" s="147">
        <f ca="1">('StockBond Returns'!AA1114+'StockBond Returns'!AC1114-'Parameters &amp; Main Results'!$B$39)/'StockBond Returns'!AB1114*12</f>
        <v>4.3237230680631088E-2</v>
      </c>
      <c r="F1115" s="70">
        <f ca="1">'StockBond Returns'!AA1114+'StockBond Returns'!AC1114-'StockBond Returns'!AB1114*'Distribution of Final Value'!$B$7</f>
        <v>0.73263178279430186</v>
      </c>
      <c r="G1115" s="17">
        <f>1/'StockBond Returns'!M1113</f>
        <v>4.8888164296764181E-2</v>
      </c>
      <c r="H1115">
        <f t="shared" si="4"/>
        <v>0</v>
      </c>
      <c r="I1115" s="64">
        <f t="shared" si="5"/>
        <v>1</v>
      </c>
      <c r="J1115">
        <f t="shared" si="6"/>
        <v>1</v>
      </c>
      <c r="K1115" t="str">
        <f t="shared" ref="K1115:M1115" si="2225">IF(H1115=1,$E1115,"")</f>
        <v/>
      </c>
      <c r="L1115" s="17">
        <f t="shared" ca="1" si="2225"/>
        <v>4.3237230680631088E-2</v>
      </c>
      <c r="M1115" s="17">
        <f t="shared" ca="1" si="2225"/>
        <v>4.3237230680631088E-2</v>
      </c>
      <c r="N1115" s="148">
        <f>IF('StockBond Returns'!AD1113=0,1,0)</f>
        <v>1</v>
      </c>
      <c r="O1115">
        <f>IF( AND('StockBond Returns'!$AD1113&lt;0,'StockBond Returns'!$AD1113&gt;=-0.1),1,0)</f>
        <v>0</v>
      </c>
      <c r="P1115">
        <f>IF( AND('StockBond Returns'!$AD1113&lt;-0.1,'StockBond Returns'!$AD1113&gt;=-0.2),1,0)</f>
        <v>0</v>
      </c>
      <c r="Q1115">
        <f>IF( AND('StockBond Returns'!$AD1113&lt;-0.2,'StockBond Returns'!$AD1113&gt;=-0.3),1,0)</f>
        <v>0</v>
      </c>
      <c r="R1115">
        <f>IF('StockBond Returns'!AD1113&lt;-0.3,1,0)</f>
        <v>0</v>
      </c>
      <c r="S1115" s="17">
        <f t="shared" ref="S1115:W1115" ca="1" si="2226">IF(N1115=1,$E1115,"")</f>
        <v>4.3237230680631088E-2</v>
      </c>
      <c r="T1115" t="str">
        <f t="shared" si="2226"/>
        <v/>
      </c>
      <c r="U1115" t="str">
        <f t="shared" si="2226"/>
        <v/>
      </c>
      <c r="V1115" t="str">
        <f t="shared" si="2226"/>
        <v/>
      </c>
      <c r="W1115" t="str">
        <f t="shared" si="2226"/>
        <v/>
      </c>
    </row>
    <row r="1116" spans="1:23" ht="13" x14ac:dyDescent="0.15">
      <c r="A1116">
        <f t="shared" si="30"/>
        <v>6</v>
      </c>
      <c r="B1116">
        <f t="shared" si="31"/>
        <v>1963</v>
      </c>
      <c r="C1116" s="149">
        <f t="shared" si="706"/>
        <v>23223</v>
      </c>
      <c r="D1116" s="146">
        <f t="shared" si="9"/>
        <v>1963.4166666665826</v>
      </c>
      <c r="E1116" s="147">
        <f ca="1">('StockBond Returns'!AA1115+'StockBond Returns'!AC1115-'Parameters &amp; Main Results'!$B$39)/'StockBond Returns'!AB1115*12</f>
        <v>4.2855802306805454E-2</v>
      </c>
      <c r="F1116" s="70">
        <f ca="1">'StockBond Returns'!AA1115+'StockBond Returns'!AC1115-'StockBond Returns'!AB1115*'Distribution of Final Value'!$B$7</f>
        <v>0.63938095319309163</v>
      </c>
      <c r="G1116" s="17">
        <f>1/'StockBond Returns'!M1114</f>
        <v>4.8307878491904321E-2</v>
      </c>
      <c r="H1116">
        <f t="shared" si="4"/>
        <v>0</v>
      </c>
      <c r="I1116" s="64">
        <f t="shared" si="5"/>
        <v>1</v>
      </c>
      <c r="J1116">
        <f t="shared" si="6"/>
        <v>1</v>
      </c>
      <c r="K1116" t="str">
        <f t="shared" ref="K1116:M1116" si="2227">IF(H1116=1,$E1116,"")</f>
        <v/>
      </c>
      <c r="L1116" s="17">
        <f t="shared" ca="1" si="2227"/>
        <v>4.2855802306805454E-2</v>
      </c>
      <c r="M1116" s="17">
        <f t="shared" ca="1" si="2227"/>
        <v>4.2855802306805454E-2</v>
      </c>
      <c r="N1116" s="148">
        <f>IF('StockBond Returns'!AD1114=0,1,0)</f>
        <v>1</v>
      </c>
      <c r="O1116">
        <f>IF( AND('StockBond Returns'!$AD1114&lt;0,'StockBond Returns'!$AD1114&gt;=-0.1),1,0)</f>
        <v>0</v>
      </c>
      <c r="P1116">
        <f>IF( AND('StockBond Returns'!$AD1114&lt;-0.1,'StockBond Returns'!$AD1114&gt;=-0.2),1,0)</f>
        <v>0</v>
      </c>
      <c r="Q1116">
        <f>IF( AND('StockBond Returns'!$AD1114&lt;-0.2,'StockBond Returns'!$AD1114&gt;=-0.3),1,0)</f>
        <v>0</v>
      </c>
      <c r="R1116">
        <f>IF('StockBond Returns'!AD1114&lt;-0.3,1,0)</f>
        <v>0</v>
      </c>
      <c r="S1116" s="17">
        <f t="shared" ref="S1116:W1116" ca="1" si="2228">IF(N1116=1,$E1116,"")</f>
        <v>4.2855802306805454E-2</v>
      </c>
      <c r="T1116" t="str">
        <f t="shared" si="2228"/>
        <v/>
      </c>
      <c r="U1116" t="str">
        <f t="shared" si="2228"/>
        <v/>
      </c>
      <c r="V1116" t="str">
        <f t="shared" si="2228"/>
        <v/>
      </c>
      <c r="W1116" t="str">
        <f t="shared" si="2228"/>
        <v/>
      </c>
    </row>
    <row r="1117" spans="1:23" ht="13" x14ac:dyDescent="0.15">
      <c r="A1117">
        <f t="shared" si="30"/>
        <v>7</v>
      </c>
      <c r="B1117">
        <f t="shared" si="31"/>
        <v>1963</v>
      </c>
      <c r="C1117" s="149">
        <f t="shared" si="706"/>
        <v>23254</v>
      </c>
      <c r="D1117" s="146">
        <f t="shared" si="9"/>
        <v>1963.4999999999159</v>
      </c>
      <c r="E1117" s="147">
        <f ca="1">('StockBond Returns'!AA1116+'StockBond Returns'!AC1116-'Parameters &amp; Main Results'!$B$39)/'StockBond Returns'!AB1116*12</f>
        <v>4.3712910831098746E-2</v>
      </c>
      <c r="F1117" s="70">
        <f ca="1">'StockBond Returns'!AA1116+'StockBond Returns'!AC1116-'StockBond Returns'!AB1116*'Distribution of Final Value'!$B$7</f>
        <v>0.77807349202564602</v>
      </c>
      <c r="G1117" s="17">
        <f>1/'StockBond Returns'!M1115</f>
        <v>4.9948257551089413E-2</v>
      </c>
      <c r="H1117">
        <f t="shared" si="4"/>
        <v>0</v>
      </c>
      <c r="I1117" s="64">
        <f t="shared" si="5"/>
        <v>1</v>
      </c>
      <c r="J1117">
        <f t="shared" si="6"/>
        <v>0</v>
      </c>
      <c r="K1117" t="str">
        <f t="shared" ref="K1117:M1117" si="2229">IF(H1117=1,$E1117,"")</f>
        <v/>
      </c>
      <c r="L1117" s="17">
        <f t="shared" ca="1" si="2229"/>
        <v>4.3712910831098746E-2</v>
      </c>
      <c r="M1117" t="str">
        <f t="shared" si="2229"/>
        <v/>
      </c>
      <c r="N1117" s="148">
        <f>IF('StockBond Returns'!AD1115=0,1,0)</f>
        <v>0</v>
      </c>
      <c r="O1117">
        <f>IF( AND('StockBond Returns'!$AD1115&lt;0,'StockBond Returns'!$AD1115&gt;=-0.1),1,0)</f>
        <v>1</v>
      </c>
      <c r="P1117">
        <f>IF( AND('StockBond Returns'!$AD1115&lt;-0.1,'StockBond Returns'!$AD1115&gt;=-0.2),1,0)</f>
        <v>0</v>
      </c>
      <c r="Q1117">
        <f>IF( AND('StockBond Returns'!$AD1115&lt;-0.2,'StockBond Returns'!$AD1115&gt;=-0.3),1,0)</f>
        <v>0</v>
      </c>
      <c r="R1117">
        <f>IF('StockBond Returns'!AD1115&lt;-0.3,1,0)</f>
        <v>0</v>
      </c>
      <c r="S1117" t="str">
        <f t="shared" ref="S1117:W1117" si="2230">IF(N1117=1,$E1117,"")</f>
        <v/>
      </c>
      <c r="T1117" s="17">
        <f t="shared" ca="1" si="2230"/>
        <v>4.3712910831098746E-2</v>
      </c>
      <c r="U1117" t="str">
        <f t="shared" si="2230"/>
        <v/>
      </c>
      <c r="V1117" t="str">
        <f t="shared" si="2230"/>
        <v/>
      </c>
      <c r="W1117" t="str">
        <f t="shared" si="2230"/>
        <v/>
      </c>
    </row>
    <row r="1118" spans="1:23" ht="13" x14ac:dyDescent="0.15">
      <c r="A1118">
        <f t="shared" si="30"/>
        <v>8</v>
      </c>
      <c r="B1118">
        <f t="shared" si="31"/>
        <v>1963</v>
      </c>
      <c r="C1118" s="149">
        <f t="shared" si="706"/>
        <v>23284</v>
      </c>
      <c r="D1118" s="146">
        <f t="shared" si="9"/>
        <v>1963.5833333332491</v>
      </c>
      <c r="E1118" s="147">
        <f ca="1">('StockBond Returns'!AA1117+'StockBond Returns'!AC1117-'Parameters &amp; Main Results'!$B$39)/'StockBond Returns'!AB1117*12</f>
        <v>4.3968821550298361E-2</v>
      </c>
      <c r="F1118" s="70">
        <f ca="1">'StockBond Returns'!AA1117+'StockBond Returns'!AC1117-'StockBond Returns'!AB1117*'Distribution of Final Value'!$B$7</f>
        <v>0.81753145097041191</v>
      </c>
      <c r="G1118" s="17">
        <f>1/'StockBond Returns'!M1116</f>
        <v>5.0033575431061621E-2</v>
      </c>
      <c r="H1118">
        <f t="shared" si="4"/>
        <v>1</v>
      </c>
      <c r="I1118" s="64">
        <f t="shared" si="5"/>
        <v>0</v>
      </c>
      <c r="J1118">
        <f t="shared" si="6"/>
        <v>0</v>
      </c>
      <c r="K1118" s="17">
        <f t="shared" ref="K1118:M1118" ca="1" si="2231">IF(H1118=1,$E1118,"")</f>
        <v>4.3968821550298361E-2</v>
      </c>
      <c r="L1118" t="str">
        <f t="shared" si="2231"/>
        <v/>
      </c>
      <c r="M1118" t="str">
        <f t="shared" si="2231"/>
        <v/>
      </c>
      <c r="N1118" s="148">
        <f>IF('StockBond Returns'!AD1116=0,1,0)</f>
        <v>0</v>
      </c>
      <c r="O1118">
        <f>IF( AND('StockBond Returns'!$AD1116&lt;0,'StockBond Returns'!$AD1116&gt;=-0.1),1,0)</f>
        <v>1</v>
      </c>
      <c r="P1118">
        <f>IF( AND('StockBond Returns'!$AD1116&lt;-0.1,'StockBond Returns'!$AD1116&gt;=-0.2),1,0)</f>
        <v>0</v>
      </c>
      <c r="Q1118">
        <f>IF( AND('StockBond Returns'!$AD1116&lt;-0.2,'StockBond Returns'!$AD1116&gt;=-0.3),1,0)</f>
        <v>0</v>
      </c>
      <c r="R1118">
        <f>IF('StockBond Returns'!AD1116&lt;-0.3,1,0)</f>
        <v>0</v>
      </c>
      <c r="S1118" t="str">
        <f t="shared" ref="S1118:W1118" si="2232">IF(N1118=1,$E1118,"")</f>
        <v/>
      </c>
      <c r="T1118" s="17">
        <f t="shared" ca="1" si="2232"/>
        <v>4.3968821550298361E-2</v>
      </c>
      <c r="U1118" t="str">
        <f t="shared" si="2232"/>
        <v/>
      </c>
      <c r="V1118" t="str">
        <f t="shared" si="2232"/>
        <v/>
      </c>
      <c r="W1118" t="str">
        <f t="shared" si="2232"/>
        <v/>
      </c>
    </row>
    <row r="1119" spans="1:23" ht="13" x14ac:dyDescent="0.15">
      <c r="A1119">
        <f t="shared" si="30"/>
        <v>9</v>
      </c>
      <c r="B1119">
        <f t="shared" si="31"/>
        <v>1963</v>
      </c>
      <c r="C1119" s="149">
        <f t="shared" si="706"/>
        <v>23315</v>
      </c>
      <c r="D1119" s="146">
        <f t="shared" si="9"/>
        <v>1963.6666666665824</v>
      </c>
      <c r="E1119" s="147">
        <f ca="1">('StockBond Returns'!AA1118+'StockBond Returns'!AC1118-'Parameters &amp; Main Results'!$B$39)/'StockBond Returns'!AB1118*12</f>
        <v>4.2545481748902943E-2</v>
      </c>
      <c r="F1119" s="70">
        <f ca="1">'StockBond Returns'!AA1118+'StockBond Returns'!AC1118-'StockBond Returns'!AB1118*'Distribution of Final Value'!$B$7</f>
        <v>0.52700344608581595</v>
      </c>
      <c r="G1119" s="17">
        <f>1/'StockBond Returns'!M1117</f>
        <v>4.7716303944072509E-2</v>
      </c>
      <c r="H1119">
        <f t="shared" si="4"/>
        <v>0</v>
      </c>
      <c r="I1119" s="64">
        <f t="shared" si="5"/>
        <v>1</v>
      </c>
      <c r="J1119">
        <f t="shared" si="6"/>
        <v>1</v>
      </c>
      <c r="K1119" t="str">
        <f t="shared" ref="K1119:M1119" si="2233">IF(H1119=1,$E1119,"")</f>
        <v/>
      </c>
      <c r="L1119" s="17">
        <f t="shared" ca="1" si="2233"/>
        <v>4.2545481748902943E-2</v>
      </c>
      <c r="M1119" s="17">
        <f t="shared" ca="1" si="2233"/>
        <v>4.2545481748902943E-2</v>
      </c>
      <c r="N1119" s="148">
        <f>IF('StockBond Returns'!AD1117=0,1,0)</f>
        <v>1</v>
      </c>
      <c r="O1119">
        <f>IF( AND('StockBond Returns'!$AD1117&lt;0,'StockBond Returns'!$AD1117&gt;=-0.1),1,0)</f>
        <v>0</v>
      </c>
      <c r="P1119">
        <f>IF( AND('StockBond Returns'!$AD1117&lt;-0.1,'StockBond Returns'!$AD1117&gt;=-0.2),1,0)</f>
        <v>0</v>
      </c>
      <c r="Q1119">
        <f>IF( AND('StockBond Returns'!$AD1117&lt;-0.2,'StockBond Returns'!$AD1117&gt;=-0.3),1,0)</f>
        <v>0</v>
      </c>
      <c r="R1119">
        <f>IF('StockBond Returns'!AD1117&lt;-0.3,1,0)</f>
        <v>0</v>
      </c>
      <c r="S1119" s="17">
        <f t="shared" ref="S1119:W1119" ca="1" si="2234">IF(N1119=1,$E1119,"")</f>
        <v>4.2545481748902943E-2</v>
      </c>
      <c r="T1119" t="str">
        <f t="shared" si="2234"/>
        <v/>
      </c>
      <c r="U1119" t="str">
        <f t="shared" si="2234"/>
        <v/>
      </c>
      <c r="V1119" t="str">
        <f t="shared" si="2234"/>
        <v/>
      </c>
      <c r="W1119" t="str">
        <f t="shared" si="2234"/>
        <v/>
      </c>
    </row>
    <row r="1120" spans="1:23" ht="13" x14ac:dyDescent="0.15">
      <c r="A1120">
        <f t="shared" si="30"/>
        <v>10</v>
      </c>
      <c r="B1120">
        <f t="shared" si="31"/>
        <v>1963</v>
      </c>
      <c r="C1120" s="149">
        <f t="shared" si="706"/>
        <v>23345</v>
      </c>
      <c r="D1120" s="146">
        <f t="shared" si="9"/>
        <v>1963.7499999999156</v>
      </c>
      <c r="E1120" s="147">
        <f ca="1">('StockBond Returns'!AA1119+'StockBond Returns'!AC1119-'Parameters &amp; Main Results'!$B$39)/'StockBond Returns'!AB1119*12</f>
        <v>4.2919255349599193E-2</v>
      </c>
      <c r="F1120" s="70">
        <f ca="1">'StockBond Returns'!AA1119+'StockBond Returns'!AC1119-'StockBond Returns'!AB1119*'Distribution of Final Value'!$B$7</f>
        <v>0.56575928041018475</v>
      </c>
      <c r="G1120" s="17">
        <f>1/'StockBond Returns'!M1118</f>
        <v>4.8474312813296297E-2</v>
      </c>
      <c r="H1120">
        <f t="shared" si="4"/>
        <v>0</v>
      </c>
      <c r="I1120" s="64">
        <f t="shared" si="5"/>
        <v>1</v>
      </c>
      <c r="J1120">
        <f t="shared" si="6"/>
        <v>0</v>
      </c>
      <c r="K1120" t="str">
        <f t="shared" ref="K1120:M1120" si="2235">IF(H1120=1,$E1120,"")</f>
        <v/>
      </c>
      <c r="L1120" s="17">
        <f t="shared" ca="1" si="2235"/>
        <v>4.2919255349599193E-2</v>
      </c>
      <c r="M1120" t="str">
        <f t="shared" si="2235"/>
        <v/>
      </c>
      <c r="N1120" s="148">
        <f>IF('StockBond Returns'!AD1118=0,1,0)</f>
        <v>0</v>
      </c>
      <c r="O1120">
        <f>IF( AND('StockBond Returns'!$AD1118&lt;0,'StockBond Returns'!$AD1118&gt;=-0.1),1,0)</f>
        <v>1</v>
      </c>
      <c r="P1120">
        <f>IF( AND('StockBond Returns'!$AD1118&lt;-0.1,'StockBond Returns'!$AD1118&gt;=-0.2),1,0)</f>
        <v>0</v>
      </c>
      <c r="Q1120">
        <f>IF( AND('StockBond Returns'!$AD1118&lt;-0.2,'StockBond Returns'!$AD1118&gt;=-0.3),1,0)</f>
        <v>0</v>
      </c>
      <c r="R1120">
        <f>IF('StockBond Returns'!AD1118&lt;-0.3,1,0)</f>
        <v>0</v>
      </c>
      <c r="S1120" t="str">
        <f t="shared" ref="S1120:W1120" si="2236">IF(N1120=1,$E1120,"")</f>
        <v/>
      </c>
      <c r="T1120" s="17">
        <f t="shared" ca="1" si="2236"/>
        <v>4.2919255349599193E-2</v>
      </c>
      <c r="U1120" t="str">
        <f t="shared" si="2236"/>
        <v/>
      </c>
      <c r="V1120" t="str">
        <f t="shared" si="2236"/>
        <v/>
      </c>
      <c r="W1120" t="str">
        <f t="shared" si="2236"/>
        <v/>
      </c>
    </row>
    <row r="1121" spans="1:23" ht="13" x14ac:dyDescent="0.15">
      <c r="A1121">
        <f t="shared" si="30"/>
        <v>11</v>
      </c>
      <c r="B1121">
        <f t="shared" si="31"/>
        <v>1963</v>
      </c>
      <c r="C1121" s="149">
        <f t="shared" si="706"/>
        <v>23376</v>
      </c>
      <c r="D1121" s="146">
        <f t="shared" si="9"/>
        <v>1963.8333333332489</v>
      </c>
      <c r="E1121" s="147">
        <f ca="1">('StockBond Returns'!AA1120+'StockBond Returns'!AC1120-'Parameters &amp; Main Results'!$B$39)/'StockBond Returns'!AB1120*12</f>
        <v>4.2025385608384501E-2</v>
      </c>
      <c r="F1121" s="70">
        <f ca="1">'StockBond Returns'!AA1120+'StockBond Returns'!AC1120-'StockBond Returns'!AB1120*'Distribution of Final Value'!$B$7</f>
        <v>0.3404781302755433</v>
      </c>
      <c r="G1121" s="17">
        <f>1/'StockBond Returns'!M1119</f>
        <v>4.7232888325511369E-2</v>
      </c>
      <c r="H1121">
        <f t="shared" si="4"/>
        <v>0</v>
      </c>
      <c r="I1121" s="64">
        <f t="shared" si="5"/>
        <v>1</v>
      </c>
      <c r="J1121">
        <f t="shared" si="6"/>
        <v>1</v>
      </c>
      <c r="K1121" t="str">
        <f t="shared" ref="K1121:M1121" si="2237">IF(H1121=1,$E1121,"")</f>
        <v/>
      </c>
      <c r="L1121" s="17">
        <f t="shared" ca="1" si="2237"/>
        <v>4.2025385608384501E-2</v>
      </c>
      <c r="M1121" s="17">
        <f t="shared" ca="1" si="2237"/>
        <v>4.2025385608384501E-2</v>
      </c>
      <c r="N1121" s="148">
        <f>IF('StockBond Returns'!AD1119=0,1,0)</f>
        <v>1</v>
      </c>
      <c r="O1121">
        <f>IF( AND('StockBond Returns'!$AD1119&lt;0,'StockBond Returns'!$AD1119&gt;=-0.1),1,0)</f>
        <v>0</v>
      </c>
      <c r="P1121">
        <f>IF( AND('StockBond Returns'!$AD1119&lt;-0.1,'StockBond Returns'!$AD1119&gt;=-0.2),1,0)</f>
        <v>0</v>
      </c>
      <c r="Q1121">
        <f>IF( AND('StockBond Returns'!$AD1119&lt;-0.2,'StockBond Returns'!$AD1119&gt;=-0.3),1,0)</f>
        <v>0</v>
      </c>
      <c r="R1121">
        <f>IF('StockBond Returns'!AD1119&lt;-0.3,1,0)</f>
        <v>0</v>
      </c>
      <c r="S1121" s="17">
        <f t="shared" ref="S1121:W1121" ca="1" si="2238">IF(N1121=1,$E1121,"")</f>
        <v>4.2025385608384501E-2</v>
      </c>
      <c r="T1121" t="str">
        <f t="shared" si="2238"/>
        <v/>
      </c>
      <c r="U1121" t="str">
        <f t="shared" si="2238"/>
        <v/>
      </c>
      <c r="V1121" t="str">
        <f t="shared" si="2238"/>
        <v/>
      </c>
      <c r="W1121" t="str">
        <f t="shared" si="2238"/>
        <v/>
      </c>
    </row>
    <row r="1122" spans="1:23" ht="13" x14ac:dyDescent="0.15">
      <c r="A1122">
        <f t="shared" si="30"/>
        <v>12</v>
      </c>
      <c r="B1122">
        <f t="shared" si="31"/>
        <v>1963</v>
      </c>
      <c r="C1122" s="149">
        <f t="shared" si="706"/>
        <v>23407</v>
      </c>
      <c r="D1122" s="146">
        <f t="shared" si="9"/>
        <v>1963.9166666665822</v>
      </c>
      <c r="E1122" s="147">
        <f ca="1">('StockBond Returns'!AA1121+'StockBond Returns'!AC1121-'Parameters &amp; Main Results'!$B$39)/'StockBond Returns'!AB1121*12</f>
        <v>4.2370894686822452E-2</v>
      </c>
      <c r="F1122" s="70">
        <f ca="1">'StockBond Returns'!AA1121+'StockBond Returns'!AC1121-'StockBond Returns'!AB1121*'Distribution of Final Value'!$B$7</f>
        <v>0.36771322313809218</v>
      </c>
      <c r="G1122" s="17">
        <f>1/'StockBond Returns'!M1120</f>
        <v>4.7580215954743231E-2</v>
      </c>
      <c r="H1122">
        <f t="shared" si="4"/>
        <v>0</v>
      </c>
      <c r="I1122" s="64">
        <f t="shared" si="5"/>
        <v>1</v>
      </c>
      <c r="J1122">
        <f t="shared" si="6"/>
        <v>0</v>
      </c>
      <c r="K1122" t="str">
        <f t="shared" ref="K1122:M1122" si="2239">IF(H1122=1,$E1122,"")</f>
        <v/>
      </c>
      <c r="L1122" s="17">
        <f t="shared" ca="1" si="2239"/>
        <v>4.2370894686822452E-2</v>
      </c>
      <c r="M1122" t="str">
        <f t="shared" si="2239"/>
        <v/>
      </c>
      <c r="N1122" s="148">
        <f>IF('StockBond Returns'!AD1120=0,1,0)</f>
        <v>0</v>
      </c>
      <c r="O1122">
        <f>IF( AND('StockBond Returns'!$AD1120&lt;0,'StockBond Returns'!$AD1120&gt;=-0.1),1,0)</f>
        <v>1</v>
      </c>
      <c r="P1122">
        <f>IF( AND('StockBond Returns'!$AD1120&lt;-0.1,'StockBond Returns'!$AD1120&gt;=-0.2),1,0)</f>
        <v>0</v>
      </c>
      <c r="Q1122">
        <f>IF( AND('StockBond Returns'!$AD1120&lt;-0.2,'StockBond Returns'!$AD1120&gt;=-0.3),1,0)</f>
        <v>0</v>
      </c>
      <c r="R1122">
        <f>IF('StockBond Returns'!AD1120&lt;-0.3,1,0)</f>
        <v>0</v>
      </c>
      <c r="S1122" t="str">
        <f t="shared" ref="S1122:W1122" si="2240">IF(N1122=1,$E1122,"")</f>
        <v/>
      </c>
      <c r="T1122" s="17">
        <f t="shared" ca="1" si="2240"/>
        <v>4.2370894686822452E-2</v>
      </c>
      <c r="U1122" t="str">
        <f t="shared" si="2240"/>
        <v/>
      </c>
      <c r="V1122" t="str">
        <f t="shared" si="2240"/>
        <v/>
      </c>
      <c r="W1122" t="str">
        <f t="shared" si="2240"/>
        <v/>
      </c>
    </row>
    <row r="1123" spans="1:23" ht="13" x14ac:dyDescent="0.15">
      <c r="A1123">
        <f t="shared" si="30"/>
        <v>1</v>
      </c>
      <c r="B1123">
        <f t="shared" si="31"/>
        <v>1964</v>
      </c>
      <c r="C1123" s="149">
        <f t="shared" si="706"/>
        <v>23436</v>
      </c>
      <c r="D1123" s="146">
        <f t="shared" si="9"/>
        <v>1963.9999999999154</v>
      </c>
      <c r="E1123" s="147">
        <f ca="1">('StockBond Returns'!AA1122+'StockBond Returns'!AC1122-'Parameters &amp; Main Results'!$B$39)/'StockBond Returns'!AB1122*12</f>
        <v>4.1802363541061184E-2</v>
      </c>
      <c r="F1123" s="70">
        <f ca="1">'StockBond Returns'!AA1122+'StockBond Returns'!AC1122-'StockBond Returns'!AB1122*'Distribution of Final Value'!$B$7</f>
        <v>0.30839677041557412</v>
      </c>
      <c r="G1123" s="17">
        <f>1/'StockBond Returns'!M1121</f>
        <v>4.6993132503974126E-2</v>
      </c>
      <c r="H1123">
        <f t="shared" si="4"/>
        <v>0</v>
      </c>
      <c r="I1123" s="64">
        <f t="shared" si="5"/>
        <v>1</v>
      </c>
      <c r="J1123">
        <f t="shared" si="6"/>
        <v>1</v>
      </c>
      <c r="K1123" t="str">
        <f t="shared" ref="K1123:M1123" si="2241">IF(H1123=1,$E1123,"")</f>
        <v/>
      </c>
      <c r="L1123" s="17">
        <f t="shared" ca="1" si="2241"/>
        <v>4.1802363541061184E-2</v>
      </c>
      <c r="M1123" s="17">
        <f t="shared" ca="1" si="2241"/>
        <v>4.1802363541061184E-2</v>
      </c>
      <c r="N1123" s="148">
        <f>IF('StockBond Returns'!AD1121=0,1,0)</f>
        <v>1</v>
      </c>
      <c r="O1123">
        <f>IF( AND('StockBond Returns'!$AD1121&lt;0,'StockBond Returns'!$AD1121&gt;=-0.1),1,0)</f>
        <v>0</v>
      </c>
      <c r="P1123">
        <f>IF( AND('StockBond Returns'!$AD1121&lt;-0.1,'StockBond Returns'!$AD1121&gt;=-0.2),1,0)</f>
        <v>0</v>
      </c>
      <c r="Q1123">
        <f>IF( AND('StockBond Returns'!$AD1121&lt;-0.2,'StockBond Returns'!$AD1121&gt;=-0.3),1,0)</f>
        <v>0</v>
      </c>
      <c r="R1123">
        <f>IF('StockBond Returns'!AD1121&lt;-0.3,1,0)</f>
        <v>0</v>
      </c>
      <c r="S1123" s="17">
        <f t="shared" ref="S1123:W1123" ca="1" si="2242">IF(N1123=1,$E1123,"")</f>
        <v>4.1802363541061184E-2</v>
      </c>
      <c r="T1123" t="str">
        <f t="shared" si="2242"/>
        <v/>
      </c>
      <c r="U1123" t="str">
        <f t="shared" si="2242"/>
        <v/>
      </c>
      <c r="V1123" t="str">
        <f t="shared" si="2242"/>
        <v/>
      </c>
      <c r="W1123" t="str">
        <f t="shared" si="2242"/>
        <v/>
      </c>
    </row>
    <row r="1124" spans="1:23" ht="13" x14ac:dyDescent="0.15">
      <c r="A1124">
        <f t="shared" si="30"/>
        <v>2</v>
      </c>
      <c r="B1124">
        <f t="shared" si="31"/>
        <v>1964</v>
      </c>
      <c r="C1124" s="149">
        <f t="shared" si="706"/>
        <v>23467</v>
      </c>
      <c r="D1124" s="146">
        <f t="shared" si="9"/>
        <v>1964.0833333332487</v>
      </c>
      <c r="E1124" s="147">
        <f ca="1">('StockBond Returns'!AA1123+'StockBond Returns'!AC1123-'Parameters &amp; Main Results'!$B$39)/'StockBond Returns'!AB1123*12</f>
        <v>4.1074567473609824E-2</v>
      </c>
      <c r="F1124" s="70">
        <f ca="1">'StockBond Returns'!AA1123+'StockBond Returns'!AC1123-'StockBond Returns'!AB1123*'Distribution of Final Value'!$B$7</f>
        <v>0.17002316612441515</v>
      </c>
      <c r="G1124" s="17">
        <f>1/'StockBond Returns'!M1122</f>
        <v>4.5883928466805023E-2</v>
      </c>
      <c r="H1124">
        <f t="shared" si="4"/>
        <v>0</v>
      </c>
      <c r="I1124" s="64">
        <f t="shared" si="5"/>
        <v>1</v>
      </c>
      <c r="J1124">
        <f t="shared" si="6"/>
        <v>1</v>
      </c>
      <c r="K1124" t="str">
        <f t="shared" ref="K1124:M1124" si="2243">IF(H1124=1,$E1124,"")</f>
        <v/>
      </c>
      <c r="L1124" s="17">
        <f t="shared" ca="1" si="2243"/>
        <v>4.1074567473609824E-2</v>
      </c>
      <c r="M1124" s="17">
        <f t="shared" ca="1" si="2243"/>
        <v>4.1074567473609824E-2</v>
      </c>
      <c r="N1124" s="148">
        <f>IF('StockBond Returns'!AD1122=0,1,0)</f>
        <v>1</v>
      </c>
      <c r="O1124">
        <f>IF( AND('StockBond Returns'!$AD1122&lt;0,'StockBond Returns'!$AD1122&gt;=-0.1),1,0)</f>
        <v>0</v>
      </c>
      <c r="P1124">
        <f>IF( AND('StockBond Returns'!$AD1122&lt;-0.1,'StockBond Returns'!$AD1122&gt;=-0.2),1,0)</f>
        <v>0</v>
      </c>
      <c r="Q1124">
        <f>IF( AND('StockBond Returns'!$AD1122&lt;-0.2,'StockBond Returns'!$AD1122&gt;=-0.3),1,0)</f>
        <v>0</v>
      </c>
      <c r="R1124">
        <f>IF('StockBond Returns'!AD1122&lt;-0.3,1,0)</f>
        <v>0</v>
      </c>
      <c r="S1124" s="17">
        <f t="shared" ref="S1124:W1124" ca="1" si="2244">IF(N1124=1,$E1124,"")</f>
        <v>4.1074567473609824E-2</v>
      </c>
      <c r="T1124" t="str">
        <f t="shared" si="2244"/>
        <v/>
      </c>
      <c r="U1124" t="str">
        <f t="shared" si="2244"/>
        <v/>
      </c>
      <c r="V1124" t="str">
        <f t="shared" si="2244"/>
        <v/>
      </c>
      <c r="W1124" t="str">
        <f t="shared" si="2244"/>
        <v/>
      </c>
    </row>
    <row r="1125" spans="1:23" ht="13" x14ac:dyDescent="0.15">
      <c r="A1125">
        <f t="shared" si="30"/>
        <v>3</v>
      </c>
      <c r="B1125">
        <f t="shared" si="31"/>
        <v>1964</v>
      </c>
      <c r="C1125" s="149">
        <f t="shared" si="706"/>
        <v>23497</v>
      </c>
      <c r="D1125" s="146">
        <f t="shared" si="9"/>
        <v>1964.1666666665819</v>
      </c>
      <c r="E1125" s="147">
        <f ca="1">('StockBond Returns'!AA1124+'StockBond Returns'!AC1124-'Parameters &amp; Main Results'!$B$39)/'StockBond Returns'!AB1124*12</f>
        <v>4.0768645747650559E-2</v>
      </c>
      <c r="F1125" s="70">
        <f ca="1">'StockBond Returns'!AA1124+'StockBond Returns'!AC1124-'StockBond Returns'!AB1124*'Distribution of Final Value'!$B$7</f>
        <v>0.10736614458631788</v>
      </c>
      <c r="G1125" s="17">
        <f>1/'StockBond Returns'!M1123</f>
        <v>4.5462199718465685E-2</v>
      </c>
      <c r="H1125">
        <f t="shared" si="4"/>
        <v>0</v>
      </c>
      <c r="I1125" s="64">
        <f t="shared" si="5"/>
        <v>1</v>
      </c>
      <c r="J1125">
        <f t="shared" si="6"/>
        <v>1</v>
      </c>
      <c r="K1125" t="str">
        <f t="shared" ref="K1125:M1125" si="2245">IF(H1125=1,$E1125,"")</f>
        <v/>
      </c>
      <c r="L1125" s="17">
        <f t="shared" ca="1" si="2245"/>
        <v>4.0768645747650559E-2</v>
      </c>
      <c r="M1125" s="17">
        <f t="shared" ca="1" si="2245"/>
        <v>4.0768645747650559E-2</v>
      </c>
      <c r="N1125" s="148">
        <f>IF('StockBond Returns'!AD1123=0,1,0)</f>
        <v>1</v>
      </c>
      <c r="O1125">
        <f>IF( AND('StockBond Returns'!$AD1123&lt;0,'StockBond Returns'!$AD1123&gt;=-0.1),1,0)</f>
        <v>0</v>
      </c>
      <c r="P1125">
        <f>IF( AND('StockBond Returns'!$AD1123&lt;-0.1,'StockBond Returns'!$AD1123&gt;=-0.2),1,0)</f>
        <v>0</v>
      </c>
      <c r="Q1125">
        <f>IF( AND('StockBond Returns'!$AD1123&lt;-0.2,'StockBond Returns'!$AD1123&gt;=-0.3),1,0)</f>
        <v>0</v>
      </c>
      <c r="R1125">
        <f>IF('StockBond Returns'!AD1123&lt;-0.3,1,0)</f>
        <v>0</v>
      </c>
      <c r="S1125" s="17">
        <f t="shared" ref="S1125:W1125" ca="1" si="2246">IF(N1125=1,$E1125,"")</f>
        <v>4.0768645747650559E-2</v>
      </c>
      <c r="T1125" t="str">
        <f t="shared" si="2246"/>
        <v/>
      </c>
      <c r="U1125" t="str">
        <f t="shared" si="2246"/>
        <v/>
      </c>
      <c r="V1125" t="str">
        <f t="shared" si="2246"/>
        <v/>
      </c>
      <c r="W1125" t="str">
        <f t="shared" si="2246"/>
        <v/>
      </c>
    </row>
    <row r="1126" spans="1:23" ht="13" x14ac:dyDescent="0.15">
      <c r="A1126">
        <f t="shared" si="30"/>
        <v>4</v>
      </c>
      <c r="B1126">
        <f t="shared" si="31"/>
        <v>1964</v>
      </c>
      <c r="C1126" s="149">
        <f t="shared" si="706"/>
        <v>23528</v>
      </c>
      <c r="D1126" s="146">
        <f t="shared" si="9"/>
        <v>1964.2499999999152</v>
      </c>
      <c r="E1126" s="147">
        <f ca="1">('StockBond Returns'!AA1125+'StockBond Returns'!AC1125-'Parameters &amp; Main Results'!$B$39)/'StockBond Returns'!AB1125*12</f>
        <v>4.039391187442213E-2</v>
      </c>
      <c r="F1126" s="70">
        <f ca="1">'StockBond Returns'!AA1125+'StockBond Returns'!AC1125-'StockBond Returns'!AB1125*'Distribution of Final Value'!$B$7</f>
        <v>6.0957477271304406E-2</v>
      </c>
      <c r="G1126" s="17">
        <f>1/'StockBond Returns'!M1124</f>
        <v>4.5008791821606192E-2</v>
      </c>
      <c r="H1126">
        <f t="shared" si="4"/>
        <v>0</v>
      </c>
      <c r="I1126" s="64">
        <f t="shared" si="5"/>
        <v>1</v>
      </c>
      <c r="J1126">
        <f t="shared" si="6"/>
        <v>1</v>
      </c>
      <c r="K1126" t="str">
        <f t="shared" ref="K1126:M1126" si="2247">IF(H1126=1,$E1126,"")</f>
        <v/>
      </c>
      <c r="L1126" s="17">
        <f t="shared" ca="1" si="2247"/>
        <v>4.039391187442213E-2</v>
      </c>
      <c r="M1126" s="17">
        <f t="shared" ca="1" si="2247"/>
        <v>4.039391187442213E-2</v>
      </c>
      <c r="N1126" s="148">
        <f>IF('StockBond Returns'!AD1124=0,1,0)</f>
        <v>1</v>
      </c>
      <c r="O1126">
        <f>IF( AND('StockBond Returns'!$AD1124&lt;0,'StockBond Returns'!$AD1124&gt;=-0.1),1,0)</f>
        <v>0</v>
      </c>
      <c r="P1126">
        <f>IF( AND('StockBond Returns'!$AD1124&lt;-0.1,'StockBond Returns'!$AD1124&gt;=-0.2),1,0)</f>
        <v>0</v>
      </c>
      <c r="Q1126">
        <f>IF( AND('StockBond Returns'!$AD1124&lt;-0.2,'StockBond Returns'!$AD1124&gt;=-0.3),1,0)</f>
        <v>0</v>
      </c>
      <c r="R1126">
        <f>IF('StockBond Returns'!AD1124&lt;-0.3,1,0)</f>
        <v>0</v>
      </c>
      <c r="S1126" s="17">
        <f t="shared" ref="S1126:W1126" ca="1" si="2248">IF(N1126=1,$E1126,"")</f>
        <v>4.039391187442213E-2</v>
      </c>
      <c r="T1126" t="str">
        <f t="shared" si="2248"/>
        <v/>
      </c>
      <c r="U1126" t="str">
        <f t="shared" si="2248"/>
        <v/>
      </c>
      <c r="V1126" t="str">
        <f t="shared" si="2248"/>
        <v/>
      </c>
      <c r="W1126" t="str">
        <f t="shared" si="2248"/>
        <v/>
      </c>
    </row>
    <row r="1127" spans="1:23" ht="13" x14ac:dyDescent="0.15">
      <c r="A1127">
        <f t="shared" si="30"/>
        <v>5</v>
      </c>
      <c r="B1127">
        <f t="shared" si="31"/>
        <v>1964</v>
      </c>
      <c r="C1127" s="149">
        <f t="shared" si="706"/>
        <v>23558</v>
      </c>
      <c r="D1127" s="146">
        <f t="shared" si="9"/>
        <v>1964.3333333332484</v>
      </c>
      <c r="E1127" s="147">
        <f ca="1">('StockBond Returns'!AA1126+'StockBond Returns'!AC1126-'Parameters &amp; Main Results'!$B$39)/'StockBond Returns'!AB1126*12</f>
        <v>4.0229091955319714E-2</v>
      </c>
      <c r="F1127" s="70">
        <f ca="1">'StockBond Returns'!AA1126+'StockBond Returns'!AC1126-'StockBond Returns'!AB1126*'Distribution of Final Value'!$B$7</f>
        <v>3.7551683136278768E-2</v>
      </c>
      <c r="G1127" s="17">
        <f>1/'StockBond Returns'!M1125</f>
        <v>4.4868082820256783E-2</v>
      </c>
      <c r="H1127">
        <f t="shared" si="4"/>
        <v>0</v>
      </c>
      <c r="I1127" s="64">
        <f t="shared" si="5"/>
        <v>1</v>
      </c>
      <c r="J1127">
        <f t="shared" si="6"/>
        <v>1</v>
      </c>
      <c r="K1127" t="str">
        <f t="shared" ref="K1127:M1127" si="2249">IF(H1127=1,$E1127,"")</f>
        <v/>
      </c>
      <c r="L1127" s="17">
        <f t="shared" ca="1" si="2249"/>
        <v>4.0229091955319714E-2</v>
      </c>
      <c r="M1127" s="17">
        <f t="shared" ca="1" si="2249"/>
        <v>4.0229091955319714E-2</v>
      </c>
      <c r="N1127" s="148">
        <f>IF('StockBond Returns'!AD1125=0,1,0)</f>
        <v>1</v>
      </c>
      <c r="O1127">
        <f>IF( AND('StockBond Returns'!$AD1125&lt;0,'StockBond Returns'!$AD1125&gt;=-0.1),1,0)</f>
        <v>0</v>
      </c>
      <c r="P1127">
        <f>IF( AND('StockBond Returns'!$AD1125&lt;-0.1,'StockBond Returns'!$AD1125&gt;=-0.2),1,0)</f>
        <v>0</v>
      </c>
      <c r="Q1127">
        <f>IF( AND('StockBond Returns'!$AD1125&lt;-0.2,'StockBond Returns'!$AD1125&gt;=-0.3),1,0)</f>
        <v>0</v>
      </c>
      <c r="R1127">
        <f>IF('StockBond Returns'!AD1125&lt;-0.3,1,0)</f>
        <v>0</v>
      </c>
      <c r="S1127" s="17">
        <f t="shared" ref="S1127:W1127" ca="1" si="2250">IF(N1127=1,$E1127,"")</f>
        <v>4.0229091955319714E-2</v>
      </c>
      <c r="T1127" t="str">
        <f t="shared" si="2250"/>
        <v/>
      </c>
      <c r="U1127" t="str">
        <f t="shared" si="2250"/>
        <v/>
      </c>
      <c r="V1127" t="str">
        <f t="shared" si="2250"/>
        <v/>
      </c>
      <c r="W1127" t="str">
        <f t="shared" si="2250"/>
        <v/>
      </c>
    </row>
    <row r="1128" spans="1:23" ht="13" x14ac:dyDescent="0.15">
      <c r="A1128">
        <f t="shared" si="30"/>
        <v>6</v>
      </c>
      <c r="B1128">
        <f t="shared" si="31"/>
        <v>1964</v>
      </c>
      <c r="C1128" s="149">
        <f t="shared" si="706"/>
        <v>23589</v>
      </c>
      <c r="D1128" s="146">
        <f t="shared" si="9"/>
        <v>1964.4166666665817</v>
      </c>
      <c r="E1128" s="147">
        <f ca="1">('StockBond Returns'!AA1127+'StockBond Returns'!AC1127-'Parameters &amp; Main Results'!$B$39)/'StockBond Returns'!AB1127*12</f>
        <v>3.9919534292934225E-2</v>
      </c>
      <c r="F1128" s="70">
        <f ca="1">'StockBond Returns'!AA1127+'StockBond Returns'!AC1127-'StockBond Returns'!AB1127*'Distribution of Final Value'!$B$7</f>
        <v>-1.3954319235520707E-2</v>
      </c>
      <c r="G1128" s="17">
        <f>1/'StockBond Returns'!M1126</f>
        <v>4.4635410920136481E-2</v>
      </c>
      <c r="H1128">
        <f t="shared" si="4"/>
        <v>0</v>
      </c>
      <c r="I1128" s="64">
        <f t="shared" si="5"/>
        <v>1</v>
      </c>
      <c r="J1128">
        <f t="shared" si="6"/>
        <v>1</v>
      </c>
      <c r="K1128" t="str">
        <f t="shared" ref="K1128:M1128" si="2251">IF(H1128=1,$E1128,"")</f>
        <v/>
      </c>
      <c r="L1128" s="17">
        <f t="shared" ca="1" si="2251"/>
        <v>3.9919534292934225E-2</v>
      </c>
      <c r="M1128" s="17">
        <f t="shared" ca="1" si="2251"/>
        <v>3.9919534292934225E-2</v>
      </c>
      <c r="N1128" s="148">
        <f>IF('StockBond Returns'!AD1126=0,1,0)</f>
        <v>1</v>
      </c>
      <c r="O1128">
        <f>IF( AND('StockBond Returns'!$AD1126&lt;0,'StockBond Returns'!$AD1126&gt;=-0.1),1,0)</f>
        <v>0</v>
      </c>
      <c r="P1128">
        <f>IF( AND('StockBond Returns'!$AD1126&lt;-0.1,'StockBond Returns'!$AD1126&gt;=-0.2),1,0)</f>
        <v>0</v>
      </c>
      <c r="Q1128">
        <f>IF( AND('StockBond Returns'!$AD1126&lt;-0.2,'StockBond Returns'!$AD1126&gt;=-0.3),1,0)</f>
        <v>0</v>
      </c>
      <c r="R1128">
        <f>IF('StockBond Returns'!AD1126&lt;-0.3,1,0)</f>
        <v>0</v>
      </c>
      <c r="S1128" s="17">
        <f t="shared" ref="S1128:W1128" ca="1" si="2252">IF(N1128=1,$E1128,"")</f>
        <v>3.9919534292934225E-2</v>
      </c>
      <c r="T1128" t="str">
        <f t="shared" si="2252"/>
        <v/>
      </c>
      <c r="U1128" t="str">
        <f t="shared" si="2252"/>
        <v/>
      </c>
      <c r="V1128" t="str">
        <f t="shared" si="2252"/>
        <v/>
      </c>
      <c r="W1128" t="str">
        <f t="shared" si="2252"/>
        <v/>
      </c>
    </row>
    <row r="1129" spans="1:23" ht="13" x14ac:dyDescent="0.15">
      <c r="A1129">
        <f t="shared" si="30"/>
        <v>7</v>
      </c>
      <c r="B1129">
        <f t="shared" si="31"/>
        <v>1964</v>
      </c>
      <c r="C1129" s="149">
        <f t="shared" si="706"/>
        <v>23620</v>
      </c>
      <c r="D1129" s="146">
        <f t="shared" si="9"/>
        <v>1964.499999999915</v>
      </c>
      <c r="E1129" s="147">
        <f ca="1">('StockBond Returns'!AA1128+'StockBond Returns'!AC1128-'Parameters &amp; Main Results'!$B$39)/'StockBond Returns'!AB1128*12</f>
        <v>3.9461675497120006E-2</v>
      </c>
      <c r="F1129" s="70">
        <f ca="1">'StockBond Returns'!AA1128+'StockBond Returns'!AC1128-'StockBond Returns'!AB1128*'Distribution of Final Value'!$B$7</f>
        <v>-9.0524692466539491E-2</v>
      </c>
      <c r="G1129" s="17">
        <f>1/'StockBond Returns'!M1127</f>
        <v>4.4046514897449048E-2</v>
      </c>
      <c r="H1129">
        <f t="shared" si="4"/>
        <v>0</v>
      </c>
      <c r="I1129" s="64">
        <f t="shared" si="5"/>
        <v>1</v>
      </c>
      <c r="J1129">
        <f t="shared" si="6"/>
        <v>1</v>
      </c>
      <c r="K1129" t="str">
        <f t="shared" ref="K1129:M1129" si="2253">IF(H1129=1,$E1129,"")</f>
        <v/>
      </c>
      <c r="L1129" s="17">
        <f t="shared" ca="1" si="2253"/>
        <v>3.9461675497120006E-2</v>
      </c>
      <c r="M1129" s="17">
        <f t="shared" ca="1" si="2253"/>
        <v>3.9461675497120006E-2</v>
      </c>
      <c r="N1129" s="148">
        <f>IF('StockBond Returns'!AD1127=0,1,0)</f>
        <v>1</v>
      </c>
      <c r="O1129">
        <f>IF( AND('StockBond Returns'!$AD1127&lt;0,'StockBond Returns'!$AD1127&gt;=-0.1),1,0)</f>
        <v>0</v>
      </c>
      <c r="P1129">
        <f>IF( AND('StockBond Returns'!$AD1127&lt;-0.1,'StockBond Returns'!$AD1127&gt;=-0.2),1,0)</f>
        <v>0</v>
      </c>
      <c r="Q1129">
        <f>IF( AND('StockBond Returns'!$AD1127&lt;-0.2,'StockBond Returns'!$AD1127&gt;=-0.3),1,0)</f>
        <v>0</v>
      </c>
      <c r="R1129">
        <f>IF('StockBond Returns'!AD1127&lt;-0.3,1,0)</f>
        <v>0</v>
      </c>
      <c r="S1129" s="17">
        <f t="shared" ref="S1129:W1129" ca="1" si="2254">IF(N1129=1,$E1129,"")</f>
        <v>3.9461675497120006E-2</v>
      </c>
      <c r="T1129" t="str">
        <f t="shared" si="2254"/>
        <v/>
      </c>
      <c r="U1129" t="str">
        <f t="shared" si="2254"/>
        <v/>
      </c>
      <c r="V1129" t="str">
        <f t="shared" si="2254"/>
        <v/>
      </c>
      <c r="W1129" t="str">
        <f t="shared" si="2254"/>
        <v/>
      </c>
    </row>
    <row r="1130" spans="1:23" ht="13" x14ac:dyDescent="0.15">
      <c r="A1130">
        <f t="shared" si="30"/>
        <v>8</v>
      </c>
      <c r="B1130">
        <f t="shared" si="31"/>
        <v>1964</v>
      </c>
      <c r="C1130" s="149">
        <f t="shared" si="706"/>
        <v>23650</v>
      </c>
      <c r="D1130" s="146">
        <f t="shared" si="9"/>
        <v>1964.5833333332482</v>
      </c>
      <c r="E1130" s="147">
        <f ca="1">('StockBond Returns'!AA1129+'StockBond Returns'!AC1129-'Parameters &amp; Main Results'!$B$39)/'StockBond Returns'!AB1129*12</f>
        <v>3.897893578139075E-2</v>
      </c>
      <c r="F1130" s="70">
        <f ca="1">'StockBond Returns'!AA1129+'StockBond Returns'!AC1129-'StockBond Returns'!AB1129*'Distribution of Final Value'!$B$7</f>
        <v>-0.18106993259925552</v>
      </c>
      <c r="G1130" s="17">
        <f>1/'StockBond Returns'!M1128</f>
        <v>4.352878391525665E-2</v>
      </c>
      <c r="H1130">
        <f t="shared" si="4"/>
        <v>0</v>
      </c>
      <c r="I1130" s="64">
        <f t="shared" si="5"/>
        <v>1</v>
      </c>
      <c r="J1130">
        <f t="shared" si="6"/>
        <v>1</v>
      </c>
      <c r="K1130" t="str">
        <f t="shared" ref="K1130:M1130" si="2255">IF(H1130=1,$E1130,"")</f>
        <v/>
      </c>
      <c r="L1130" s="17">
        <f t="shared" ca="1" si="2255"/>
        <v>3.897893578139075E-2</v>
      </c>
      <c r="M1130" s="17">
        <f t="shared" ca="1" si="2255"/>
        <v>3.897893578139075E-2</v>
      </c>
      <c r="N1130" s="148">
        <f>IF('StockBond Returns'!AD1128=0,1,0)</f>
        <v>1</v>
      </c>
      <c r="O1130">
        <f>IF( AND('StockBond Returns'!$AD1128&lt;0,'StockBond Returns'!$AD1128&gt;=-0.1),1,0)</f>
        <v>0</v>
      </c>
      <c r="P1130">
        <f>IF( AND('StockBond Returns'!$AD1128&lt;-0.1,'StockBond Returns'!$AD1128&gt;=-0.2),1,0)</f>
        <v>0</v>
      </c>
      <c r="Q1130">
        <f>IF( AND('StockBond Returns'!$AD1128&lt;-0.2,'StockBond Returns'!$AD1128&gt;=-0.3),1,0)</f>
        <v>0</v>
      </c>
      <c r="R1130">
        <f>IF('StockBond Returns'!AD1128&lt;-0.3,1,0)</f>
        <v>0</v>
      </c>
      <c r="S1130" s="17">
        <f t="shared" ref="S1130:W1130" ca="1" si="2256">IF(N1130=1,$E1130,"")</f>
        <v>3.897893578139075E-2</v>
      </c>
      <c r="T1130" t="str">
        <f t="shared" si="2256"/>
        <v/>
      </c>
      <c r="U1130" t="str">
        <f t="shared" si="2256"/>
        <v/>
      </c>
      <c r="V1130" t="str">
        <f t="shared" si="2256"/>
        <v/>
      </c>
      <c r="W1130" t="str">
        <f t="shared" si="2256"/>
        <v/>
      </c>
    </row>
    <row r="1131" spans="1:23" ht="13" x14ac:dyDescent="0.15">
      <c r="A1131">
        <f t="shared" si="30"/>
        <v>9</v>
      </c>
      <c r="B1131">
        <f t="shared" si="31"/>
        <v>1964</v>
      </c>
      <c r="C1131" s="149">
        <f t="shared" si="706"/>
        <v>23681</v>
      </c>
      <c r="D1131" s="146">
        <f t="shared" si="9"/>
        <v>1964.6666666665815</v>
      </c>
      <c r="E1131" s="147">
        <f ca="1">('StockBond Returns'!AA1130+'StockBond Returns'!AC1130-'Parameters &amp; Main Results'!$B$39)/'StockBond Returns'!AB1130*12</f>
        <v>3.9520824679032077E-2</v>
      </c>
      <c r="F1131" s="70">
        <f ca="1">'StockBond Returns'!AA1130+'StockBond Returns'!AC1130-'StockBond Returns'!AB1130*'Distribution of Final Value'!$B$7</f>
        <v>-8.7019211838252453E-2</v>
      </c>
      <c r="G1131" s="17">
        <f>1/'StockBond Returns'!M1129</f>
        <v>4.4241035704270855E-2</v>
      </c>
      <c r="H1131">
        <f t="shared" si="4"/>
        <v>0</v>
      </c>
      <c r="I1131" s="64">
        <f t="shared" si="5"/>
        <v>1</v>
      </c>
      <c r="J1131">
        <f t="shared" si="6"/>
        <v>0</v>
      </c>
      <c r="K1131" t="str">
        <f t="shared" ref="K1131:M1131" si="2257">IF(H1131=1,$E1131,"")</f>
        <v/>
      </c>
      <c r="L1131" s="17">
        <f t="shared" ca="1" si="2257"/>
        <v>3.9520824679032077E-2</v>
      </c>
      <c r="M1131" t="str">
        <f t="shared" si="2257"/>
        <v/>
      </c>
      <c r="N1131" s="148">
        <f>IF('StockBond Returns'!AD1129=0,1,0)</f>
        <v>0</v>
      </c>
      <c r="O1131">
        <f>IF( AND('StockBond Returns'!$AD1129&lt;0,'StockBond Returns'!$AD1129&gt;=-0.1),1,0)</f>
        <v>1</v>
      </c>
      <c r="P1131">
        <f>IF( AND('StockBond Returns'!$AD1129&lt;-0.1,'StockBond Returns'!$AD1129&gt;=-0.2),1,0)</f>
        <v>0</v>
      </c>
      <c r="Q1131">
        <f>IF( AND('StockBond Returns'!$AD1129&lt;-0.2,'StockBond Returns'!$AD1129&gt;=-0.3),1,0)</f>
        <v>0</v>
      </c>
      <c r="R1131">
        <f>IF('StockBond Returns'!AD1129&lt;-0.3,1,0)</f>
        <v>0</v>
      </c>
      <c r="S1131" t="str">
        <f t="shared" ref="S1131:W1131" si="2258">IF(N1131=1,$E1131,"")</f>
        <v/>
      </c>
      <c r="T1131" s="17">
        <f t="shared" ca="1" si="2258"/>
        <v>3.9520824679032077E-2</v>
      </c>
      <c r="U1131" t="str">
        <f t="shared" si="2258"/>
        <v/>
      </c>
      <c r="V1131" t="str">
        <f t="shared" si="2258"/>
        <v/>
      </c>
      <c r="W1131" t="str">
        <f t="shared" si="2258"/>
        <v/>
      </c>
    </row>
    <row r="1132" spans="1:23" ht="13" x14ac:dyDescent="0.15">
      <c r="A1132">
        <f t="shared" si="30"/>
        <v>10</v>
      </c>
      <c r="B1132">
        <f t="shared" si="31"/>
        <v>1964</v>
      </c>
      <c r="C1132" s="149">
        <f t="shared" si="706"/>
        <v>23711</v>
      </c>
      <c r="D1132" s="146">
        <f t="shared" si="9"/>
        <v>1964.7499999999147</v>
      </c>
      <c r="E1132" s="147">
        <f ca="1">('StockBond Returns'!AA1131+'StockBond Returns'!AC1131-'Parameters &amp; Main Results'!$B$39)/'StockBond Returns'!AB1131*12</f>
        <v>3.8720880544867893E-2</v>
      </c>
      <c r="F1132" s="70">
        <f ca="1">'StockBond Returns'!AA1131+'StockBond Returns'!AC1131-'StockBond Returns'!AB1131*'Distribution of Final Value'!$B$7</f>
        <v>-0.23873390000011074</v>
      </c>
      <c r="G1132" s="17">
        <f>1/'StockBond Returns'!M1130</f>
        <v>4.3283388347291812E-2</v>
      </c>
      <c r="H1132">
        <f t="shared" si="4"/>
        <v>0</v>
      </c>
      <c r="I1132" s="64">
        <f t="shared" si="5"/>
        <v>1</v>
      </c>
      <c r="J1132">
        <f t="shared" si="6"/>
        <v>1</v>
      </c>
      <c r="K1132" t="str">
        <f t="shared" ref="K1132:M1132" si="2259">IF(H1132=1,$E1132,"")</f>
        <v/>
      </c>
      <c r="L1132" s="17">
        <f t="shared" ca="1" si="2259"/>
        <v>3.8720880544867893E-2</v>
      </c>
      <c r="M1132" s="17">
        <f t="shared" ca="1" si="2259"/>
        <v>3.8720880544867893E-2</v>
      </c>
      <c r="N1132" s="148">
        <f>IF('StockBond Returns'!AD1130=0,1,0)</f>
        <v>1</v>
      </c>
      <c r="O1132">
        <f>IF( AND('StockBond Returns'!$AD1130&lt;0,'StockBond Returns'!$AD1130&gt;=-0.1),1,0)</f>
        <v>0</v>
      </c>
      <c r="P1132">
        <f>IF( AND('StockBond Returns'!$AD1130&lt;-0.1,'StockBond Returns'!$AD1130&gt;=-0.2),1,0)</f>
        <v>0</v>
      </c>
      <c r="Q1132">
        <f>IF( AND('StockBond Returns'!$AD1130&lt;-0.2,'StockBond Returns'!$AD1130&gt;=-0.3),1,0)</f>
        <v>0</v>
      </c>
      <c r="R1132">
        <f>IF('StockBond Returns'!AD1130&lt;-0.3,1,0)</f>
        <v>0</v>
      </c>
      <c r="S1132" s="17">
        <f t="shared" ref="S1132:W1132" ca="1" si="2260">IF(N1132=1,$E1132,"")</f>
        <v>3.8720880544867893E-2</v>
      </c>
      <c r="T1132" t="str">
        <f t="shared" si="2260"/>
        <v/>
      </c>
      <c r="U1132" t="str">
        <f t="shared" si="2260"/>
        <v/>
      </c>
      <c r="V1132" t="str">
        <f t="shared" si="2260"/>
        <v/>
      </c>
      <c r="W1132" t="str">
        <f t="shared" si="2260"/>
        <v/>
      </c>
    </row>
    <row r="1133" spans="1:23" ht="13" x14ac:dyDescent="0.15">
      <c r="A1133">
        <f t="shared" si="30"/>
        <v>11</v>
      </c>
      <c r="B1133">
        <f t="shared" si="31"/>
        <v>1964</v>
      </c>
      <c r="C1133" s="149">
        <f t="shared" si="706"/>
        <v>23742</v>
      </c>
      <c r="D1133" s="146">
        <f t="shared" si="9"/>
        <v>1964.833333333248</v>
      </c>
      <c r="E1133" s="147">
        <f ca="1">('StockBond Returns'!AA1132+'StockBond Returns'!AC1132-'Parameters &amp; Main Results'!$B$39)/'StockBond Returns'!AB1132*12</f>
        <v>3.8535979005685062E-2</v>
      </c>
      <c r="F1133" s="70">
        <f ca="1">'StockBond Returns'!AA1132+'StockBond Returns'!AC1132-'StockBond Returns'!AB1132*'Distribution of Final Value'!$B$7</f>
        <v>-0.26945665904011928</v>
      </c>
      <c r="G1133" s="17">
        <f>1/'StockBond Returns'!M1131</f>
        <v>4.2913976097868865E-2</v>
      </c>
      <c r="H1133">
        <f t="shared" si="4"/>
        <v>0</v>
      </c>
      <c r="I1133" s="64">
        <f t="shared" si="5"/>
        <v>1</v>
      </c>
      <c r="J1133">
        <f t="shared" si="6"/>
        <v>1</v>
      </c>
      <c r="K1133" t="str">
        <f t="shared" ref="K1133:M1133" si="2261">IF(H1133=1,$E1133,"")</f>
        <v/>
      </c>
      <c r="L1133" s="17">
        <f t="shared" ca="1" si="2261"/>
        <v>3.8535979005685062E-2</v>
      </c>
      <c r="M1133" s="17">
        <f t="shared" ca="1" si="2261"/>
        <v>3.8535979005685062E-2</v>
      </c>
      <c r="N1133" s="148">
        <f>IF('StockBond Returns'!AD1131=0,1,0)</f>
        <v>1</v>
      </c>
      <c r="O1133">
        <f>IF( AND('StockBond Returns'!$AD1131&lt;0,'StockBond Returns'!$AD1131&gt;=-0.1),1,0)</f>
        <v>0</v>
      </c>
      <c r="P1133">
        <f>IF( AND('StockBond Returns'!$AD1131&lt;-0.1,'StockBond Returns'!$AD1131&gt;=-0.2),1,0)</f>
        <v>0</v>
      </c>
      <c r="Q1133">
        <f>IF( AND('StockBond Returns'!$AD1131&lt;-0.2,'StockBond Returns'!$AD1131&gt;=-0.3),1,0)</f>
        <v>0</v>
      </c>
      <c r="R1133">
        <f>IF('StockBond Returns'!AD1131&lt;-0.3,1,0)</f>
        <v>0</v>
      </c>
      <c r="S1133" s="17">
        <f t="shared" ref="S1133:W1133" ca="1" si="2262">IF(N1133=1,$E1133,"")</f>
        <v>3.8535979005685062E-2</v>
      </c>
      <c r="T1133" t="str">
        <f t="shared" si="2262"/>
        <v/>
      </c>
      <c r="U1133" t="str">
        <f t="shared" si="2262"/>
        <v/>
      </c>
      <c r="V1133" t="str">
        <f t="shared" si="2262"/>
        <v/>
      </c>
      <c r="W1133" t="str">
        <f t="shared" si="2262"/>
        <v/>
      </c>
    </row>
    <row r="1134" spans="1:23" ht="13" x14ac:dyDescent="0.15">
      <c r="A1134">
        <f t="shared" si="30"/>
        <v>12</v>
      </c>
      <c r="B1134">
        <f t="shared" si="31"/>
        <v>1964</v>
      </c>
      <c r="C1134" s="149">
        <f t="shared" si="706"/>
        <v>23773</v>
      </c>
      <c r="D1134" s="146">
        <f t="shared" si="9"/>
        <v>1964.9166666665812</v>
      </c>
      <c r="E1134" s="147">
        <f ca="1">('StockBond Returns'!AA1133+'StockBond Returns'!AC1133-'Parameters &amp; Main Results'!$B$39)/'StockBond Returns'!AB1133*12</f>
        <v>3.8833696052062758E-2</v>
      </c>
      <c r="F1134" s="70">
        <f ca="1">'StockBond Returns'!AA1133+'StockBond Returns'!AC1133-'StockBond Returns'!AB1133*'Distribution of Final Value'!$B$7</f>
        <v>-0.22398453125819628</v>
      </c>
      <c r="G1134" s="17">
        <f>1/'StockBond Returns'!M1132</f>
        <v>4.3577247895477234E-2</v>
      </c>
      <c r="H1134">
        <f t="shared" si="4"/>
        <v>0</v>
      </c>
      <c r="I1134" s="64">
        <f t="shared" si="5"/>
        <v>1</v>
      </c>
      <c r="J1134">
        <f t="shared" si="6"/>
        <v>0</v>
      </c>
      <c r="K1134" t="str">
        <f t="shared" ref="K1134:M1134" si="2263">IF(H1134=1,$E1134,"")</f>
        <v/>
      </c>
      <c r="L1134" s="17">
        <f t="shared" ca="1" si="2263"/>
        <v>3.8833696052062758E-2</v>
      </c>
      <c r="M1134" t="str">
        <f t="shared" si="2263"/>
        <v/>
      </c>
      <c r="N1134" s="148">
        <f>IF('StockBond Returns'!AD1132=0,1,0)</f>
        <v>0</v>
      </c>
      <c r="O1134">
        <f>IF( AND('StockBond Returns'!$AD1132&lt;0,'StockBond Returns'!$AD1132&gt;=-0.1),1,0)</f>
        <v>1</v>
      </c>
      <c r="P1134">
        <f>IF( AND('StockBond Returns'!$AD1132&lt;-0.1,'StockBond Returns'!$AD1132&gt;=-0.2),1,0)</f>
        <v>0</v>
      </c>
      <c r="Q1134">
        <f>IF( AND('StockBond Returns'!$AD1132&lt;-0.2,'StockBond Returns'!$AD1132&gt;=-0.3),1,0)</f>
        <v>0</v>
      </c>
      <c r="R1134">
        <f>IF('StockBond Returns'!AD1132&lt;-0.3,1,0)</f>
        <v>0</v>
      </c>
      <c r="S1134" t="str">
        <f t="shared" ref="S1134:W1134" si="2264">IF(N1134=1,$E1134,"")</f>
        <v/>
      </c>
      <c r="T1134" s="17">
        <f t="shared" ca="1" si="2264"/>
        <v>3.8833696052062758E-2</v>
      </c>
      <c r="U1134" t="str">
        <f t="shared" si="2264"/>
        <v/>
      </c>
      <c r="V1134" t="str">
        <f t="shared" si="2264"/>
        <v/>
      </c>
      <c r="W1134" t="str">
        <f t="shared" si="2264"/>
        <v/>
      </c>
    </row>
    <row r="1135" spans="1:23" ht="13" x14ac:dyDescent="0.15">
      <c r="A1135">
        <f t="shared" si="30"/>
        <v>1</v>
      </c>
      <c r="B1135">
        <f t="shared" si="31"/>
        <v>1965</v>
      </c>
      <c r="C1135" s="149">
        <f t="shared" si="706"/>
        <v>23801</v>
      </c>
      <c r="D1135" s="146">
        <f t="shared" si="9"/>
        <v>1964.9999999999145</v>
      </c>
      <c r="E1135" s="147">
        <f ca="1">('StockBond Returns'!AA1134+'StockBond Returns'!AC1134-'Parameters &amp; Main Results'!$B$39)/'StockBond Returns'!AB1134*12</f>
        <v>3.8787965541595394E-2</v>
      </c>
      <c r="F1135" s="70">
        <f ca="1">'StockBond Returns'!AA1134+'StockBond Returns'!AC1134-'StockBond Returns'!AB1134*'Distribution of Final Value'!$B$7</f>
        <v>-0.23243110777093445</v>
      </c>
      <c r="G1135" s="17">
        <f>1/'StockBond Returns'!M1133</f>
        <v>4.3540593735001791E-2</v>
      </c>
      <c r="H1135">
        <f t="shared" si="4"/>
        <v>0</v>
      </c>
      <c r="I1135" s="64">
        <f t="shared" si="5"/>
        <v>1</v>
      </c>
      <c r="J1135">
        <f t="shared" si="6"/>
        <v>0</v>
      </c>
      <c r="K1135" t="str">
        <f t="shared" ref="K1135:M1135" si="2265">IF(H1135=1,$E1135,"")</f>
        <v/>
      </c>
      <c r="L1135" s="17">
        <f t="shared" ca="1" si="2265"/>
        <v>3.8787965541595394E-2</v>
      </c>
      <c r="M1135" t="str">
        <f t="shared" si="2265"/>
        <v/>
      </c>
      <c r="N1135" s="148">
        <f>IF('StockBond Returns'!AD1133=0,1,0)</f>
        <v>0</v>
      </c>
      <c r="O1135">
        <f>IF( AND('StockBond Returns'!$AD1133&lt;0,'StockBond Returns'!$AD1133&gt;=-0.1),1,0)</f>
        <v>1</v>
      </c>
      <c r="P1135">
        <f>IF( AND('StockBond Returns'!$AD1133&lt;-0.1,'StockBond Returns'!$AD1133&gt;=-0.2),1,0)</f>
        <v>0</v>
      </c>
      <c r="Q1135">
        <f>IF( AND('StockBond Returns'!$AD1133&lt;-0.2,'StockBond Returns'!$AD1133&gt;=-0.3),1,0)</f>
        <v>0</v>
      </c>
      <c r="R1135">
        <f>IF('StockBond Returns'!AD1133&lt;-0.3,1,0)</f>
        <v>0</v>
      </c>
      <c r="S1135" t="str">
        <f t="shared" ref="S1135:W1135" si="2266">IF(N1135=1,$E1135,"")</f>
        <v/>
      </c>
      <c r="T1135" s="17">
        <f t="shared" ca="1" si="2266"/>
        <v>3.8787965541595394E-2</v>
      </c>
      <c r="U1135" t="str">
        <f t="shared" si="2266"/>
        <v/>
      </c>
      <c r="V1135" t="str">
        <f t="shared" si="2266"/>
        <v/>
      </c>
      <c r="W1135" t="str">
        <f t="shared" si="2266"/>
        <v/>
      </c>
    </row>
    <row r="1136" spans="1:23" ht="13" x14ac:dyDescent="0.15">
      <c r="A1136">
        <f t="shared" si="30"/>
        <v>2</v>
      </c>
      <c r="B1136">
        <f t="shared" si="31"/>
        <v>1965</v>
      </c>
      <c r="C1136" s="149">
        <f t="shared" si="706"/>
        <v>23832</v>
      </c>
      <c r="D1136" s="146">
        <f t="shared" si="9"/>
        <v>1965.0833333332478</v>
      </c>
      <c r="E1136" s="147">
        <f ca="1">('StockBond Returns'!AA1135+'StockBond Returns'!AC1135-'Parameters &amp; Main Results'!$B$39)/'StockBond Returns'!AB1135*12</f>
        <v>3.7875784449567788E-2</v>
      </c>
      <c r="F1136" s="70">
        <f ca="1">'StockBond Returns'!AA1135+'StockBond Returns'!AC1135-'StockBond Returns'!AB1135*'Distribution of Final Value'!$B$7</f>
        <v>-0.40051439815441192</v>
      </c>
      <c r="G1136" s="17">
        <f>1/'StockBond Returns'!M1134</f>
        <v>4.2258600170059259E-2</v>
      </c>
      <c r="H1136">
        <f t="shared" si="4"/>
        <v>0</v>
      </c>
      <c r="I1136" s="64">
        <f t="shared" si="5"/>
        <v>1</v>
      </c>
      <c r="J1136">
        <f t="shared" si="6"/>
        <v>1</v>
      </c>
      <c r="K1136" t="str">
        <f t="shared" ref="K1136:M1136" si="2267">IF(H1136=1,$E1136,"")</f>
        <v/>
      </c>
      <c r="L1136" s="17">
        <f t="shared" ca="1" si="2267"/>
        <v>3.7875784449567788E-2</v>
      </c>
      <c r="M1136" s="17">
        <f t="shared" ca="1" si="2267"/>
        <v>3.7875784449567788E-2</v>
      </c>
      <c r="N1136" s="148">
        <f>IF('StockBond Returns'!AD1134=0,1,0)</f>
        <v>1</v>
      </c>
      <c r="O1136">
        <f>IF( AND('StockBond Returns'!$AD1134&lt;0,'StockBond Returns'!$AD1134&gt;=-0.1),1,0)</f>
        <v>0</v>
      </c>
      <c r="P1136">
        <f>IF( AND('StockBond Returns'!$AD1134&lt;-0.1,'StockBond Returns'!$AD1134&gt;=-0.2),1,0)</f>
        <v>0</v>
      </c>
      <c r="Q1136">
        <f>IF( AND('StockBond Returns'!$AD1134&lt;-0.2,'StockBond Returns'!$AD1134&gt;=-0.3),1,0)</f>
        <v>0</v>
      </c>
      <c r="R1136">
        <f>IF('StockBond Returns'!AD1134&lt;-0.3,1,0)</f>
        <v>0</v>
      </c>
      <c r="S1136" s="17">
        <f t="shared" ref="S1136:W1136" ca="1" si="2268">IF(N1136=1,$E1136,"")</f>
        <v>3.7875784449567788E-2</v>
      </c>
      <c r="T1136" t="str">
        <f t="shared" si="2268"/>
        <v/>
      </c>
      <c r="U1136" t="str">
        <f t="shared" si="2268"/>
        <v/>
      </c>
      <c r="V1136" t="str">
        <f t="shared" si="2268"/>
        <v/>
      </c>
      <c r="W1136" t="str">
        <f t="shared" si="2268"/>
        <v/>
      </c>
    </row>
    <row r="1137" spans="1:23" ht="13" x14ac:dyDescent="0.15">
      <c r="A1137">
        <f t="shared" si="30"/>
        <v>3</v>
      </c>
      <c r="B1137">
        <f t="shared" si="31"/>
        <v>1965</v>
      </c>
      <c r="C1137" s="149">
        <f t="shared" si="706"/>
        <v>23862</v>
      </c>
      <c r="D1137" s="146">
        <f t="shared" si="9"/>
        <v>1965.166666666581</v>
      </c>
      <c r="E1137" s="147">
        <f ca="1">('StockBond Returns'!AA1136+'StockBond Returns'!AC1136-'Parameters &amp; Main Results'!$B$39)/'StockBond Returns'!AB1136*12</f>
        <v>3.7945470035999185E-2</v>
      </c>
      <c r="F1137" s="70">
        <f ca="1">'StockBond Returns'!AA1136+'StockBond Returns'!AC1136-'StockBond Returns'!AB1136*'Distribution of Final Value'!$B$7</f>
        <v>-0.39534788078283523</v>
      </c>
      <c r="G1137" s="17">
        <f>1/'StockBond Returns'!M1135</f>
        <v>4.2540922325312681E-2</v>
      </c>
      <c r="H1137">
        <f t="shared" si="4"/>
        <v>0</v>
      </c>
      <c r="I1137" s="64">
        <f t="shared" si="5"/>
        <v>1</v>
      </c>
      <c r="J1137">
        <f t="shared" si="6"/>
        <v>1</v>
      </c>
      <c r="K1137" t="str">
        <f t="shared" ref="K1137:M1137" si="2269">IF(H1137=1,$E1137,"")</f>
        <v/>
      </c>
      <c r="L1137" s="17">
        <f t="shared" ca="1" si="2269"/>
        <v>3.7945470035999185E-2</v>
      </c>
      <c r="M1137" s="17">
        <f t="shared" ca="1" si="2269"/>
        <v>3.7945470035999185E-2</v>
      </c>
      <c r="N1137" s="148">
        <f>IF('StockBond Returns'!AD1135=0,1,0)</f>
        <v>1</v>
      </c>
      <c r="O1137">
        <f>IF( AND('StockBond Returns'!$AD1135&lt;0,'StockBond Returns'!$AD1135&gt;=-0.1),1,0)</f>
        <v>0</v>
      </c>
      <c r="P1137">
        <f>IF( AND('StockBond Returns'!$AD1135&lt;-0.1,'StockBond Returns'!$AD1135&gt;=-0.2),1,0)</f>
        <v>0</v>
      </c>
      <c r="Q1137">
        <f>IF( AND('StockBond Returns'!$AD1135&lt;-0.2,'StockBond Returns'!$AD1135&gt;=-0.3),1,0)</f>
        <v>0</v>
      </c>
      <c r="R1137">
        <f>IF('StockBond Returns'!AD1135&lt;-0.3,1,0)</f>
        <v>0</v>
      </c>
      <c r="S1137" s="17">
        <f t="shared" ref="S1137:W1137" ca="1" si="2270">IF(N1137=1,$E1137,"")</f>
        <v>3.7945470035999185E-2</v>
      </c>
      <c r="T1137" t="str">
        <f t="shared" si="2270"/>
        <v/>
      </c>
      <c r="U1137" t="str">
        <f t="shared" si="2270"/>
        <v/>
      </c>
      <c r="V1137" t="str">
        <f t="shared" si="2270"/>
        <v/>
      </c>
      <c r="W1137" t="str">
        <f t="shared" si="2270"/>
        <v/>
      </c>
    </row>
    <row r="1138" spans="1:23" ht="13" x14ac:dyDescent="0.15">
      <c r="A1138">
        <f t="shared" si="30"/>
        <v>4</v>
      </c>
      <c r="B1138">
        <f t="shared" si="31"/>
        <v>1965</v>
      </c>
      <c r="C1138" s="149">
        <f t="shared" si="706"/>
        <v>23893</v>
      </c>
      <c r="D1138" s="146">
        <f t="shared" si="9"/>
        <v>1965.2499999999143</v>
      </c>
      <c r="E1138" s="147">
        <f ca="1">('StockBond Returns'!AA1137+'StockBond Returns'!AC1137-'Parameters &amp; Main Results'!$B$39)/'StockBond Returns'!AB1137*12</f>
        <v>3.8396257643604798E-2</v>
      </c>
      <c r="F1138" s="70">
        <f ca="1">'StockBond Returns'!AA1137+'StockBond Returns'!AC1137-'StockBond Returns'!AB1137*'Distribution of Final Value'!$B$7</f>
        <v>-0.31810593039155677</v>
      </c>
      <c r="G1138" s="17">
        <f>1/'StockBond Returns'!M1136</f>
        <v>4.3338637534734999E-2</v>
      </c>
      <c r="H1138">
        <f t="shared" si="4"/>
        <v>0</v>
      </c>
      <c r="I1138" s="64">
        <f t="shared" si="5"/>
        <v>1</v>
      </c>
      <c r="J1138">
        <f t="shared" si="6"/>
        <v>0</v>
      </c>
      <c r="K1138" t="str">
        <f t="shared" ref="K1138:M1138" si="2271">IF(H1138=1,$E1138,"")</f>
        <v/>
      </c>
      <c r="L1138" s="17">
        <f t="shared" ca="1" si="2271"/>
        <v>3.8396257643604798E-2</v>
      </c>
      <c r="M1138" t="str">
        <f t="shared" si="2271"/>
        <v/>
      </c>
      <c r="N1138" s="148">
        <f>IF('StockBond Returns'!AD1136=0,1,0)</f>
        <v>0</v>
      </c>
      <c r="O1138">
        <f>IF( AND('StockBond Returns'!$AD1136&lt;0,'StockBond Returns'!$AD1136&gt;=-0.1),1,0)</f>
        <v>1</v>
      </c>
      <c r="P1138">
        <f>IF( AND('StockBond Returns'!$AD1136&lt;-0.1,'StockBond Returns'!$AD1136&gt;=-0.2),1,0)</f>
        <v>0</v>
      </c>
      <c r="Q1138">
        <f>IF( AND('StockBond Returns'!$AD1136&lt;-0.2,'StockBond Returns'!$AD1136&gt;=-0.3),1,0)</f>
        <v>0</v>
      </c>
      <c r="R1138">
        <f>IF('StockBond Returns'!AD1136&lt;-0.3,1,0)</f>
        <v>0</v>
      </c>
      <c r="S1138" t="str">
        <f t="shared" ref="S1138:W1138" si="2272">IF(N1138=1,$E1138,"")</f>
        <v/>
      </c>
      <c r="T1138" s="17">
        <f t="shared" ca="1" si="2272"/>
        <v>3.8396257643604798E-2</v>
      </c>
      <c r="U1138" t="str">
        <f t="shared" si="2272"/>
        <v/>
      </c>
      <c r="V1138" t="str">
        <f t="shared" si="2272"/>
        <v/>
      </c>
      <c r="W1138" t="str">
        <f t="shared" si="2272"/>
        <v/>
      </c>
    </row>
    <row r="1139" spans="1:23" ht="13" x14ac:dyDescent="0.15">
      <c r="A1139">
        <f t="shared" si="30"/>
        <v>5</v>
      </c>
      <c r="B1139">
        <f t="shared" si="31"/>
        <v>1965</v>
      </c>
      <c r="C1139" s="149">
        <f t="shared" si="706"/>
        <v>23923</v>
      </c>
      <c r="D1139" s="146">
        <f t="shared" si="9"/>
        <v>1965.3333333332475</v>
      </c>
      <c r="E1139" s="147">
        <f ca="1">('StockBond Returns'!AA1138+'StockBond Returns'!AC1138-'Parameters &amp; Main Results'!$B$39)/'StockBond Returns'!AB1138*12</f>
        <v>3.7535759253795306E-2</v>
      </c>
      <c r="F1139" s="70">
        <f ca="1">'StockBond Returns'!AA1138+'StockBond Returns'!AC1138-'StockBond Returns'!AB1138*'Distribution of Final Value'!$B$7</f>
        <v>-0.49602058572780372</v>
      </c>
      <c r="G1139" s="17">
        <f>1/'StockBond Returns'!M1137</f>
        <v>4.2151304752983697E-2</v>
      </c>
      <c r="H1139">
        <f t="shared" si="4"/>
        <v>0</v>
      </c>
      <c r="I1139" s="64">
        <f t="shared" si="5"/>
        <v>1</v>
      </c>
      <c r="J1139">
        <f t="shared" si="6"/>
        <v>1</v>
      </c>
      <c r="K1139" t="str">
        <f t="shared" ref="K1139:M1139" si="2273">IF(H1139=1,$E1139,"")</f>
        <v/>
      </c>
      <c r="L1139" s="17">
        <f t="shared" ca="1" si="2273"/>
        <v>3.7535759253795306E-2</v>
      </c>
      <c r="M1139" s="17">
        <f t="shared" ca="1" si="2273"/>
        <v>3.7535759253795306E-2</v>
      </c>
      <c r="N1139" s="148">
        <f>IF('StockBond Returns'!AD1137=0,1,0)</f>
        <v>1</v>
      </c>
      <c r="O1139">
        <f>IF( AND('StockBond Returns'!$AD1137&lt;0,'StockBond Returns'!$AD1137&gt;=-0.1),1,0)</f>
        <v>0</v>
      </c>
      <c r="P1139">
        <f>IF( AND('StockBond Returns'!$AD1137&lt;-0.1,'StockBond Returns'!$AD1137&gt;=-0.2),1,0)</f>
        <v>0</v>
      </c>
      <c r="Q1139">
        <f>IF( AND('StockBond Returns'!$AD1137&lt;-0.2,'StockBond Returns'!$AD1137&gt;=-0.3),1,0)</f>
        <v>0</v>
      </c>
      <c r="R1139">
        <f>IF('StockBond Returns'!AD1137&lt;-0.3,1,0)</f>
        <v>0</v>
      </c>
      <c r="S1139" s="17">
        <f t="shared" ref="S1139:W1139" ca="1" si="2274">IF(N1139=1,$E1139,"")</f>
        <v>3.7535759253795306E-2</v>
      </c>
      <c r="T1139" t="str">
        <f t="shared" si="2274"/>
        <v/>
      </c>
      <c r="U1139" t="str">
        <f t="shared" si="2274"/>
        <v/>
      </c>
      <c r="V1139" t="str">
        <f t="shared" si="2274"/>
        <v/>
      </c>
      <c r="W1139" t="str">
        <f t="shared" si="2274"/>
        <v/>
      </c>
    </row>
    <row r="1140" spans="1:23" ht="13" x14ac:dyDescent="0.15">
      <c r="A1140">
        <f t="shared" si="30"/>
        <v>6</v>
      </c>
      <c r="B1140">
        <f t="shared" si="31"/>
        <v>1965</v>
      </c>
      <c r="C1140" s="149">
        <f t="shared" si="706"/>
        <v>23954</v>
      </c>
      <c r="D1140" s="146">
        <f t="shared" si="9"/>
        <v>1965.4166666665808</v>
      </c>
      <c r="E1140" s="147">
        <f ca="1">('StockBond Returns'!AA1139+'StockBond Returns'!AC1139-'Parameters &amp; Main Results'!$B$39)/'StockBond Returns'!AB1139*12</f>
        <v>3.7895851763206582E-2</v>
      </c>
      <c r="F1140" s="70">
        <f ca="1">'StockBond Returns'!AA1139+'StockBond Returns'!AC1139-'StockBond Returns'!AB1139*'Distribution of Final Value'!$B$7</f>
        <v>-0.39591269865024525</v>
      </c>
      <c r="G1140" s="17">
        <f>1/'StockBond Returns'!M1138</f>
        <v>4.2928511814666968E-2</v>
      </c>
      <c r="H1140">
        <f t="shared" si="4"/>
        <v>0</v>
      </c>
      <c r="I1140" s="64">
        <f t="shared" si="5"/>
        <v>1</v>
      </c>
      <c r="J1140">
        <f t="shared" si="6"/>
        <v>0</v>
      </c>
      <c r="K1140" t="str">
        <f t="shared" ref="K1140:M1140" si="2275">IF(H1140=1,$E1140,"")</f>
        <v/>
      </c>
      <c r="L1140" s="17">
        <f t="shared" ca="1" si="2275"/>
        <v>3.7895851763206582E-2</v>
      </c>
      <c r="M1140" t="str">
        <f t="shared" si="2275"/>
        <v/>
      </c>
      <c r="N1140" s="148">
        <f>IF('StockBond Returns'!AD1138=0,1,0)</f>
        <v>0</v>
      </c>
      <c r="O1140">
        <f>IF( AND('StockBond Returns'!$AD1138&lt;0,'StockBond Returns'!$AD1138&gt;=-0.1),1,0)</f>
        <v>1</v>
      </c>
      <c r="P1140">
        <f>IF( AND('StockBond Returns'!$AD1138&lt;-0.1,'StockBond Returns'!$AD1138&gt;=-0.2),1,0)</f>
        <v>0</v>
      </c>
      <c r="Q1140">
        <f>IF( AND('StockBond Returns'!$AD1138&lt;-0.2,'StockBond Returns'!$AD1138&gt;=-0.3),1,0)</f>
        <v>0</v>
      </c>
      <c r="R1140">
        <f>IF('StockBond Returns'!AD1138&lt;-0.3,1,0)</f>
        <v>0</v>
      </c>
      <c r="S1140" t="str">
        <f t="shared" ref="S1140:W1140" si="2276">IF(N1140=1,$E1140,"")</f>
        <v/>
      </c>
      <c r="T1140" s="17">
        <f t="shared" ca="1" si="2276"/>
        <v>3.7895851763206582E-2</v>
      </c>
      <c r="U1140" t="str">
        <f t="shared" si="2276"/>
        <v/>
      </c>
      <c r="V1140" t="str">
        <f t="shared" si="2276"/>
        <v/>
      </c>
      <c r="W1140" t="str">
        <f t="shared" si="2276"/>
        <v/>
      </c>
    </row>
    <row r="1141" spans="1:23" ht="13" x14ac:dyDescent="0.15">
      <c r="A1141">
        <f t="shared" si="30"/>
        <v>7</v>
      </c>
      <c r="B1141">
        <f t="shared" si="31"/>
        <v>1965</v>
      </c>
      <c r="C1141" s="149">
        <f t="shared" si="706"/>
        <v>23985</v>
      </c>
      <c r="D1141" s="146">
        <f t="shared" si="9"/>
        <v>1965.4999999999141</v>
      </c>
      <c r="E1141" s="147">
        <f ca="1">('StockBond Returns'!AA1140+'StockBond Returns'!AC1140-'Parameters &amp; Main Results'!$B$39)/'StockBond Returns'!AB1140*12</f>
        <v>3.9477693077373067E-2</v>
      </c>
      <c r="F1141" s="70">
        <f ca="1">'StockBond Returns'!AA1140+'StockBond Returns'!AC1140-'StockBond Returns'!AB1140*'Distribution of Final Value'!$B$7</f>
        <v>-9.6127583080916068E-2</v>
      </c>
      <c r="G1141" s="17">
        <f>1/'StockBond Returns'!M1139</f>
        <v>4.5160655244310691E-2</v>
      </c>
      <c r="H1141">
        <f t="shared" si="4"/>
        <v>0</v>
      </c>
      <c r="I1141" s="64">
        <f t="shared" si="5"/>
        <v>1</v>
      </c>
      <c r="J1141">
        <f t="shared" si="6"/>
        <v>0</v>
      </c>
      <c r="K1141" t="str">
        <f t="shared" ref="K1141:M1141" si="2277">IF(H1141=1,$E1141,"")</f>
        <v/>
      </c>
      <c r="L1141" s="17">
        <f t="shared" ca="1" si="2277"/>
        <v>3.9477693077373067E-2</v>
      </c>
      <c r="M1141" t="str">
        <f t="shared" si="2277"/>
        <v/>
      </c>
      <c r="N1141" s="148">
        <f>IF('StockBond Returns'!AD1139=0,1,0)</f>
        <v>0</v>
      </c>
      <c r="O1141">
        <f>IF( AND('StockBond Returns'!$AD1139&lt;0,'StockBond Returns'!$AD1139&gt;=-0.1),1,0)</f>
        <v>1</v>
      </c>
      <c r="P1141">
        <f>IF( AND('StockBond Returns'!$AD1139&lt;-0.1,'StockBond Returns'!$AD1139&gt;=-0.2),1,0)</f>
        <v>0</v>
      </c>
      <c r="Q1141">
        <f>IF( AND('StockBond Returns'!$AD1139&lt;-0.2,'StockBond Returns'!$AD1139&gt;=-0.3),1,0)</f>
        <v>0</v>
      </c>
      <c r="R1141">
        <f>IF('StockBond Returns'!AD1139&lt;-0.3,1,0)</f>
        <v>0</v>
      </c>
      <c r="S1141" t="str">
        <f t="shared" ref="S1141:W1141" si="2278">IF(N1141=1,$E1141,"")</f>
        <v/>
      </c>
      <c r="T1141" s="17">
        <f t="shared" ca="1" si="2278"/>
        <v>3.9477693077373067E-2</v>
      </c>
      <c r="U1141" t="str">
        <f t="shared" si="2278"/>
        <v/>
      </c>
      <c r="V1141" t="str">
        <f t="shared" si="2278"/>
        <v/>
      </c>
      <c r="W1141" t="str">
        <f t="shared" si="2278"/>
        <v/>
      </c>
    </row>
    <row r="1142" spans="1:23" ht="13" x14ac:dyDescent="0.15">
      <c r="A1142">
        <f t="shared" si="30"/>
        <v>8</v>
      </c>
      <c r="B1142">
        <f t="shared" si="31"/>
        <v>1965</v>
      </c>
      <c r="C1142" s="149">
        <f t="shared" si="706"/>
        <v>24015</v>
      </c>
      <c r="D1142" s="146">
        <f t="shared" si="9"/>
        <v>1965.5833333332473</v>
      </c>
      <c r="E1142" s="147">
        <f ca="1">('StockBond Returns'!AA1141+'StockBond Returns'!AC1141-'Parameters &amp; Main Results'!$B$39)/'StockBond Returns'!AB1141*12</f>
        <v>3.9068538144965845E-2</v>
      </c>
      <c r="F1142" s="70">
        <f ca="1">'StockBond Returns'!AA1141+'StockBond Returns'!AC1141-'StockBond Returns'!AB1141*'Distribution of Final Value'!$B$7</f>
        <v>-0.18227149838706058</v>
      </c>
      <c r="G1142" s="17">
        <f>1/'StockBond Returns'!M1140</f>
        <v>4.4573751451233871E-2</v>
      </c>
      <c r="H1142">
        <f t="shared" si="4"/>
        <v>0</v>
      </c>
      <c r="I1142" s="64">
        <f t="shared" si="5"/>
        <v>1</v>
      </c>
      <c r="J1142">
        <f t="shared" si="6"/>
        <v>0</v>
      </c>
      <c r="K1142" t="str">
        <f t="shared" ref="K1142:M1142" si="2279">IF(H1142=1,$E1142,"")</f>
        <v/>
      </c>
      <c r="L1142" s="17">
        <f t="shared" ca="1" si="2279"/>
        <v>3.9068538144965845E-2</v>
      </c>
      <c r="M1142" t="str">
        <f t="shared" si="2279"/>
        <v/>
      </c>
      <c r="N1142" s="148">
        <f>IF('StockBond Returns'!AD1140=0,1,0)</f>
        <v>0</v>
      </c>
      <c r="O1142">
        <f>IF( AND('StockBond Returns'!$AD1140&lt;0,'StockBond Returns'!$AD1140&gt;=-0.1),1,0)</f>
        <v>1</v>
      </c>
      <c r="P1142">
        <f>IF( AND('StockBond Returns'!$AD1140&lt;-0.1,'StockBond Returns'!$AD1140&gt;=-0.2),1,0)</f>
        <v>0</v>
      </c>
      <c r="Q1142">
        <f>IF( AND('StockBond Returns'!$AD1140&lt;-0.2,'StockBond Returns'!$AD1140&gt;=-0.3),1,0)</f>
        <v>0</v>
      </c>
      <c r="R1142">
        <f>IF('StockBond Returns'!AD1140&lt;-0.3,1,0)</f>
        <v>0</v>
      </c>
      <c r="S1142" t="str">
        <f t="shared" ref="S1142:W1142" si="2280">IF(N1142=1,$E1142,"")</f>
        <v/>
      </c>
      <c r="T1142" s="17">
        <f t="shared" ca="1" si="2280"/>
        <v>3.9068538144965845E-2</v>
      </c>
      <c r="U1142" t="str">
        <f t="shared" si="2280"/>
        <v/>
      </c>
      <c r="V1142" t="str">
        <f t="shared" si="2280"/>
        <v/>
      </c>
      <c r="W1142" t="str">
        <f t="shared" si="2280"/>
        <v/>
      </c>
    </row>
    <row r="1143" spans="1:23" ht="13" x14ac:dyDescent="0.15">
      <c r="A1143">
        <f t="shared" si="30"/>
        <v>9</v>
      </c>
      <c r="B1143">
        <f t="shared" si="31"/>
        <v>1965</v>
      </c>
      <c r="C1143" s="149">
        <f t="shared" si="706"/>
        <v>24046</v>
      </c>
      <c r="D1143" s="146">
        <f t="shared" si="9"/>
        <v>1965.6666666665806</v>
      </c>
      <c r="E1143" s="147">
        <f ca="1">('StockBond Returns'!AA1142+'StockBond Returns'!AC1142-'Parameters &amp; Main Results'!$B$39)/'StockBond Returns'!AB1142*12</f>
        <v>3.8423861659819487E-2</v>
      </c>
      <c r="F1143" s="70">
        <f ca="1">'StockBond Returns'!AA1142+'StockBond Returns'!AC1142-'StockBond Returns'!AB1142*'Distribution of Final Value'!$B$7</f>
        <v>-0.29539508313743834</v>
      </c>
      <c r="G1143" s="17">
        <f>1/'StockBond Returns'!M1141</f>
        <v>4.3774833827108423E-2</v>
      </c>
      <c r="H1143">
        <f t="shared" si="4"/>
        <v>0</v>
      </c>
      <c r="I1143" s="64">
        <f t="shared" si="5"/>
        <v>1</v>
      </c>
      <c r="J1143">
        <f t="shared" si="6"/>
        <v>0</v>
      </c>
      <c r="K1143" t="str">
        <f t="shared" ref="K1143:M1143" si="2281">IF(H1143=1,$E1143,"")</f>
        <v/>
      </c>
      <c r="L1143" s="17">
        <f t="shared" ca="1" si="2281"/>
        <v>3.8423861659819487E-2</v>
      </c>
      <c r="M1143" t="str">
        <f t="shared" si="2281"/>
        <v/>
      </c>
      <c r="N1143" s="148">
        <f>IF('StockBond Returns'!AD1141=0,1,0)</f>
        <v>0</v>
      </c>
      <c r="O1143">
        <f>IF( AND('StockBond Returns'!$AD1141&lt;0,'StockBond Returns'!$AD1141&gt;=-0.1),1,0)</f>
        <v>1</v>
      </c>
      <c r="P1143">
        <f>IF( AND('StockBond Returns'!$AD1141&lt;-0.1,'StockBond Returns'!$AD1141&gt;=-0.2),1,0)</f>
        <v>0</v>
      </c>
      <c r="Q1143">
        <f>IF( AND('StockBond Returns'!$AD1141&lt;-0.2,'StockBond Returns'!$AD1141&gt;=-0.3),1,0)</f>
        <v>0</v>
      </c>
      <c r="R1143">
        <f>IF('StockBond Returns'!AD1141&lt;-0.3,1,0)</f>
        <v>0</v>
      </c>
      <c r="S1143" t="str">
        <f t="shared" ref="S1143:W1143" si="2282">IF(N1143=1,$E1143,"")</f>
        <v/>
      </c>
      <c r="T1143" s="17">
        <f t="shared" ca="1" si="2282"/>
        <v>3.8423861659819487E-2</v>
      </c>
      <c r="U1143" t="str">
        <f t="shared" si="2282"/>
        <v/>
      </c>
      <c r="V1143" t="str">
        <f t="shared" si="2282"/>
        <v/>
      </c>
      <c r="W1143" t="str">
        <f t="shared" si="2282"/>
        <v/>
      </c>
    </row>
    <row r="1144" spans="1:23" ht="13" x14ac:dyDescent="0.15">
      <c r="A1144">
        <f t="shared" si="30"/>
        <v>10</v>
      </c>
      <c r="B1144">
        <f t="shared" si="31"/>
        <v>1965</v>
      </c>
      <c r="C1144" s="149">
        <f t="shared" si="706"/>
        <v>24076</v>
      </c>
      <c r="D1144" s="146">
        <f t="shared" si="9"/>
        <v>1965.7499999999138</v>
      </c>
      <c r="E1144" s="147">
        <f ca="1">('StockBond Returns'!AA1143+'StockBond Returns'!AC1143-'Parameters &amp; Main Results'!$B$39)/'StockBond Returns'!AB1143*12</f>
        <v>3.7662918190434269E-2</v>
      </c>
      <c r="F1144" s="70">
        <f ca="1">'StockBond Returns'!AA1143+'StockBond Returns'!AC1143-'StockBond Returns'!AB1143*'Distribution of Final Value'!$B$7</f>
        <v>-0.46638371811541379</v>
      </c>
      <c r="G1144" s="17">
        <f>1/'StockBond Returns'!M1142</f>
        <v>4.2506479364665103E-2</v>
      </c>
      <c r="H1144">
        <f t="shared" si="4"/>
        <v>0</v>
      </c>
      <c r="I1144" s="64">
        <f t="shared" si="5"/>
        <v>1</v>
      </c>
      <c r="J1144">
        <f t="shared" si="6"/>
        <v>1</v>
      </c>
      <c r="K1144" t="str">
        <f t="shared" ref="K1144:M1144" si="2283">IF(H1144=1,$E1144,"")</f>
        <v/>
      </c>
      <c r="L1144" s="17">
        <f t="shared" ca="1" si="2283"/>
        <v>3.7662918190434269E-2</v>
      </c>
      <c r="M1144" s="17">
        <f t="shared" ca="1" si="2283"/>
        <v>3.7662918190434269E-2</v>
      </c>
      <c r="N1144" s="148">
        <f>IF('StockBond Returns'!AD1142=0,1,0)</f>
        <v>1</v>
      </c>
      <c r="O1144">
        <f>IF( AND('StockBond Returns'!$AD1142&lt;0,'StockBond Returns'!$AD1142&gt;=-0.1),1,0)</f>
        <v>0</v>
      </c>
      <c r="P1144">
        <f>IF( AND('StockBond Returns'!$AD1142&lt;-0.1,'StockBond Returns'!$AD1142&gt;=-0.2),1,0)</f>
        <v>0</v>
      </c>
      <c r="Q1144">
        <f>IF( AND('StockBond Returns'!$AD1142&lt;-0.2,'StockBond Returns'!$AD1142&gt;=-0.3),1,0)</f>
        <v>0</v>
      </c>
      <c r="R1144">
        <f>IF('StockBond Returns'!AD1142&lt;-0.3,1,0)</f>
        <v>0</v>
      </c>
      <c r="S1144" s="17">
        <f t="shared" ref="S1144:W1144" ca="1" si="2284">IF(N1144=1,$E1144,"")</f>
        <v>3.7662918190434269E-2</v>
      </c>
      <c r="T1144" t="str">
        <f t="shared" si="2284"/>
        <v/>
      </c>
      <c r="U1144" t="str">
        <f t="shared" si="2284"/>
        <v/>
      </c>
      <c r="V1144" t="str">
        <f t="shared" si="2284"/>
        <v/>
      </c>
      <c r="W1144" t="str">
        <f t="shared" si="2284"/>
        <v/>
      </c>
    </row>
    <row r="1145" spans="1:23" ht="13" x14ac:dyDescent="0.15">
      <c r="A1145">
        <f t="shared" si="30"/>
        <v>11</v>
      </c>
      <c r="B1145">
        <f t="shared" si="31"/>
        <v>1965</v>
      </c>
      <c r="C1145" s="149">
        <f t="shared" si="706"/>
        <v>24107</v>
      </c>
      <c r="D1145" s="146">
        <f t="shared" si="9"/>
        <v>1965.8333333332471</v>
      </c>
      <c r="E1145" s="147">
        <f ca="1">('StockBond Returns'!AA1144+'StockBond Returns'!AC1144-'Parameters &amp; Main Results'!$B$39)/'StockBond Returns'!AB1144*12</f>
        <v>3.6983674771210777E-2</v>
      </c>
      <c r="F1145" s="70">
        <f ca="1">'StockBond Returns'!AA1144+'StockBond Returns'!AC1144-'StockBond Returns'!AB1144*'Distribution of Final Value'!$B$7</f>
        <v>-0.61555416067990176</v>
      </c>
      <c r="G1145" s="17">
        <f>1/'StockBond Returns'!M1143</f>
        <v>4.1676604140349405E-2</v>
      </c>
      <c r="H1145">
        <f t="shared" si="4"/>
        <v>0</v>
      </c>
      <c r="I1145" s="64">
        <f t="shared" si="5"/>
        <v>1</v>
      </c>
      <c r="J1145">
        <f t="shared" si="6"/>
        <v>1</v>
      </c>
      <c r="K1145" t="str">
        <f t="shared" ref="K1145:M1145" si="2285">IF(H1145=1,$E1145,"")</f>
        <v/>
      </c>
      <c r="L1145" s="17">
        <f t="shared" ca="1" si="2285"/>
        <v>3.6983674771210777E-2</v>
      </c>
      <c r="M1145" s="17">
        <f t="shared" ca="1" si="2285"/>
        <v>3.6983674771210777E-2</v>
      </c>
      <c r="N1145" s="148">
        <f>IF('StockBond Returns'!AD1143=0,1,0)</f>
        <v>1</v>
      </c>
      <c r="O1145">
        <f>IF( AND('StockBond Returns'!$AD1143&lt;0,'StockBond Returns'!$AD1143&gt;=-0.1),1,0)</f>
        <v>0</v>
      </c>
      <c r="P1145">
        <f>IF( AND('StockBond Returns'!$AD1143&lt;-0.1,'StockBond Returns'!$AD1143&gt;=-0.2),1,0)</f>
        <v>0</v>
      </c>
      <c r="Q1145">
        <f>IF( AND('StockBond Returns'!$AD1143&lt;-0.2,'StockBond Returns'!$AD1143&gt;=-0.3),1,0)</f>
        <v>0</v>
      </c>
      <c r="R1145">
        <f>IF('StockBond Returns'!AD1143&lt;-0.3,1,0)</f>
        <v>0</v>
      </c>
      <c r="S1145" s="17">
        <f t="shared" ref="S1145:W1145" ca="1" si="2286">IF(N1145=1,$E1145,"")</f>
        <v>3.6983674771210777E-2</v>
      </c>
      <c r="T1145" t="str">
        <f t="shared" si="2286"/>
        <v/>
      </c>
      <c r="U1145" t="str">
        <f t="shared" si="2286"/>
        <v/>
      </c>
      <c r="V1145" t="str">
        <f t="shared" si="2286"/>
        <v/>
      </c>
      <c r="W1145" t="str">
        <f t="shared" si="2286"/>
        <v/>
      </c>
    </row>
    <row r="1146" spans="1:23" ht="13" x14ac:dyDescent="0.15">
      <c r="A1146">
        <f t="shared" si="30"/>
        <v>12</v>
      </c>
      <c r="B1146">
        <f t="shared" si="31"/>
        <v>1965</v>
      </c>
      <c r="C1146" s="149">
        <f t="shared" si="706"/>
        <v>24138</v>
      </c>
      <c r="D1146" s="146">
        <f t="shared" si="9"/>
        <v>1965.9166666665803</v>
      </c>
      <c r="E1146" s="147">
        <f ca="1">('StockBond Returns'!AA1145+'StockBond Returns'!AC1145-'Parameters &amp; Main Results'!$B$39)/'StockBond Returns'!AB1145*12</f>
        <v>3.7393176306122863E-2</v>
      </c>
      <c r="F1146" s="70">
        <f ca="1">'StockBond Returns'!AA1145+'StockBond Returns'!AC1145-'StockBond Returns'!AB1145*'Distribution of Final Value'!$B$7</f>
        <v>-0.52830029489847785</v>
      </c>
      <c r="G1146" s="17">
        <f>1/'StockBond Returns'!M1144</f>
        <v>4.2042849105663818E-2</v>
      </c>
      <c r="H1146">
        <f t="shared" si="4"/>
        <v>0</v>
      </c>
      <c r="I1146" s="64">
        <f t="shared" si="5"/>
        <v>1</v>
      </c>
      <c r="J1146">
        <f t="shared" si="6"/>
        <v>0</v>
      </c>
      <c r="K1146" t="str">
        <f t="shared" ref="K1146:M1146" si="2287">IF(H1146=1,$E1146,"")</f>
        <v/>
      </c>
      <c r="L1146" s="17">
        <f t="shared" ca="1" si="2287"/>
        <v>3.7393176306122863E-2</v>
      </c>
      <c r="M1146" t="str">
        <f t="shared" si="2287"/>
        <v/>
      </c>
      <c r="N1146" s="148">
        <f>IF('StockBond Returns'!AD1144=0,1,0)</f>
        <v>0</v>
      </c>
      <c r="O1146">
        <f>IF( AND('StockBond Returns'!$AD1144&lt;0,'StockBond Returns'!$AD1144&gt;=-0.1),1,0)</f>
        <v>1</v>
      </c>
      <c r="P1146">
        <f>IF( AND('StockBond Returns'!$AD1144&lt;-0.1,'StockBond Returns'!$AD1144&gt;=-0.2),1,0)</f>
        <v>0</v>
      </c>
      <c r="Q1146">
        <f>IF( AND('StockBond Returns'!$AD1144&lt;-0.2,'StockBond Returns'!$AD1144&gt;=-0.3),1,0)</f>
        <v>0</v>
      </c>
      <c r="R1146">
        <f>IF('StockBond Returns'!AD1144&lt;-0.3,1,0)</f>
        <v>0</v>
      </c>
      <c r="S1146" t="str">
        <f t="shared" ref="S1146:W1146" si="2288">IF(N1146=1,$E1146,"")</f>
        <v/>
      </c>
      <c r="T1146" s="17">
        <f t="shared" ca="1" si="2288"/>
        <v>3.7393176306122863E-2</v>
      </c>
      <c r="U1146" t="str">
        <f t="shared" si="2288"/>
        <v/>
      </c>
      <c r="V1146" t="str">
        <f t="shared" si="2288"/>
        <v/>
      </c>
      <c r="W1146" t="str">
        <f t="shared" si="2288"/>
        <v/>
      </c>
    </row>
    <row r="1147" spans="1:23" ht="13" x14ac:dyDescent="0.15">
      <c r="A1147">
        <f t="shared" si="30"/>
        <v>1</v>
      </c>
      <c r="B1147">
        <f t="shared" si="31"/>
        <v>1966</v>
      </c>
      <c r="C1147" s="149">
        <f t="shared" si="706"/>
        <v>24166</v>
      </c>
      <c r="D1147" s="146">
        <f t="shared" si="9"/>
        <v>1965.9999999999136</v>
      </c>
      <c r="E1147" s="147">
        <f ca="1">('StockBond Returns'!AA1146+'StockBond Returns'!AC1146-'Parameters &amp; Main Results'!$B$39)/'StockBond Returns'!AB1146*12</f>
        <v>3.7367846932717844E-2</v>
      </c>
      <c r="F1147" s="70">
        <f ca="1">'StockBond Returns'!AA1146+'StockBond Returns'!AC1146-'StockBond Returns'!AB1146*'Distribution of Final Value'!$B$7</f>
        <v>-0.55247533520876591</v>
      </c>
      <c r="G1147" s="17">
        <f>1/'StockBond Returns'!M1145</f>
        <v>4.1884950996291109E-2</v>
      </c>
      <c r="H1147">
        <f t="shared" si="4"/>
        <v>0</v>
      </c>
      <c r="I1147" s="64">
        <f t="shared" si="5"/>
        <v>1</v>
      </c>
      <c r="J1147">
        <f t="shared" si="6"/>
        <v>0</v>
      </c>
      <c r="K1147" t="str">
        <f t="shared" ref="K1147:M1147" si="2289">IF(H1147=1,$E1147,"")</f>
        <v/>
      </c>
      <c r="L1147" s="17">
        <f t="shared" ca="1" si="2289"/>
        <v>3.7367846932717844E-2</v>
      </c>
      <c r="M1147" t="str">
        <f t="shared" si="2289"/>
        <v/>
      </c>
      <c r="N1147" s="148">
        <f>IF('StockBond Returns'!AD1145=0,1,0)</f>
        <v>0</v>
      </c>
      <c r="O1147">
        <f>IF( AND('StockBond Returns'!$AD1145&lt;0,'StockBond Returns'!$AD1145&gt;=-0.1),1,0)</f>
        <v>1</v>
      </c>
      <c r="P1147">
        <f>IF( AND('StockBond Returns'!$AD1145&lt;-0.1,'StockBond Returns'!$AD1145&gt;=-0.2),1,0)</f>
        <v>0</v>
      </c>
      <c r="Q1147">
        <f>IF( AND('StockBond Returns'!$AD1145&lt;-0.2,'StockBond Returns'!$AD1145&gt;=-0.3),1,0)</f>
        <v>0</v>
      </c>
      <c r="R1147">
        <f>IF('StockBond Returns'!AD1145&lt;-0.3,1,0)</f>
        <v>0</v>
      </c>
      <c r="S1147" t="str">
        <f t="shared" ref="S1147:W1147" si="2290">IF(N1147=1,$E1147,"")</f>
        <v/>
      </c>
      <c r="T1147" s="17">
        <f t="shared" ca="1" si="2290"/>
        <v>3.7367846932717844E-2</v>
      </c>
      <c r="U1147" t="str">
        <f t="shared" si="2290"/>
        <v/>
      </c>
      <c r="V1147" t="str">
        <f t="shared" si="2290"/>
        <v/>
      </c>
      <c r="W1147" t="str">
        <f t="shared" si="2290"/>
        <v/>
      </c>
    </row>
    <row r="1148" spans="1:23" ht="13" x14ac:dyDescent="0.15">
      <c r="A1148">
        <f t="shared" si="30"/>
        <v>2</v>
      </c>
      <c r="B1148">
        <f t="shared" si="31"/>
        <v>1966</v>
      </c>
      <c r="C1148" s="149">
        <f t="shared" si="706"/>
        <v>24197</v>
      </c>
      <c r="D1148" s="146">
        <f t="shared" si="9"/>
        <v>1966.0833333332469</v>
      </c>
      <c r="E1148" s="147">
        <f ca="1">('StockBond Returns'!AA1147+'StockBond Returns'!AC1147-'Parameters &amp; Main Results'!$B$39)/'StockBond Returns'!AB1147*12</f>
        <v>3.727674887386985E-2</v>
      </c>
      <c r="F1148" s="70">
        <f ca="1">'StockBond Returns'!AA1147+'StockBond Returns'!AC1147-'StockBond Returns'!AB1147*'Distribution of Final Value'!$B$7</f>
        <v>-0.57612458388652144</v>
      </c>
      <c r="G1148" s="17">
        <f>1/'StockBond Returns'!M1146</f>
        <v>4.1762287304973528E-2</v>
      </c>
      <c r="H1148">
        <f t="shared" si="4"/>
        <v>0</v>
      </c>
      <c r="I1148" s="64">
        <f t="shared" si="5"/>
        <v>1</v>
      </c>
      <c r="J1148">
        <f t="shared" si="6"/>
        <v>1</v>
      </c>
      <c r="K1148" t="str">
        <f t="shared" ref="K1148:M1148" si="2291">IF(H1148=1,$E1148,"")</f>
        <v/>
      </c>
      <c r="L1148" s="17">
        <f t="shared" ca="1" si="2291"/>
        <v>3.727674887386985E-2</v>
      </c>
      <c r="M1148" s="17">
        <f t="shared" ca="1" si="2291"/>
        <v>3.727674887386985E-2</v>
      </c>
      <c r="N1148" s="148">
        <f>IF('StockBond Returns'!AD1146=0,1,0)</f>
        <v>1</v>
      </c>
      <c r="O1148">
        <f>IF( AND('StockBond Returns'!$AD1146&lt;0,'StockBond Returns'!$AD1146&gt;=-0.1),1,0)</f>
        <v>0</v>
      </c>
      <c r="P1148">
        <f>IF( AND('StockBond Returns'!$AD1146&lt;-0.1,'StockBond Returns'!$AD1146&gt;=-0.2),1,0)</f>
        <v>0</v>
      </c>
      <c r="Q1148">
        <f>IF( AND('StockBond Returns'!$AD1146&lt;-0.2,'StockBond Returns'!$AD1146&gt;=-0.3),1,0)</f>
        <v>0</v>
      </c>
      <c r="R1148">
        <f>IF('StockBond Returns'!AD1146&lt;-0.3,1,0)</f>
        <v>0</v>
      </c>
      <c r="S1148" s="17">
        <f t="shared" ref="S1148:W1148" ca="1" si="2292">IF(N1148=1,$E1148,"")</f>
        <v>3.727674887386985E-2</v>
      </c>
      <c r="T1148" t="str">
        <f t="shared" si="2292"/>
        <v/>
      </c>
      <c r="U1148" t="str">
        <f t="shared" si="2292"/>
        <v/>
      </c>
      <c r="V1148" t="str">
        <f t="shared" si="2292"/>
        <v/>
      </c>
      <c r="W1148" t="str">
        <f t="shared" si="2292"/>
        <v/>
      </c>
    </row>
    <row r="1149" spans="1:23" ht="13" x14ac:dyDescent="0.15">
      <c r="A1149">
        <f t="shared" si="30"/>
        <v>3</v>
      </c>
      <c r="B1149">
        <f t="shared" si="31"/>
        <v>1966</v>
      </c>
      <c r="C1149" s="149">
        <f t="shared" si="706"/>
        <v>24227</v>
      </c>
      <c r="D1149" s="146">
        <f t="shared" si="9"/>
        <v>1966.1666666665801</v>
      </c>
      <c r="E1149" s="147">
        <f ca="1">('StockBond Returns'!AA1148+'StockBond Returns'!AC1148-'Parameters &amp; Main Results'!$B$39)/'StockBond Returns'!AB1148*12</f>
        <v>3.8218374841044761E-2</v>
      </c>
      <c r="F1149" s="70">
        <f ca="1">'StockBond Returns'!AA1148+'StockBond Returns'!AC1148-'StockBond Returns'!AB1148*'Distribution of Final Value'!$B$7</f>
        <v>-0.38597195089587366</v>
      </c>
      <c r="G1149" s="17">
        <f>1/'StockBond Returns'!M1147</f>
        <v>4.2873996753888796E-2</v>
      </c>
      <c r="H1149">
        <f t="shared" si="4"/>
        <v>0</v>
      </c>
      <c r="I1149" s="64">
        <f t="shared" si="5"/>
        <v>1</v>
      </c>
      <c r="J1149">
        <f t="shared" si="6"/>
        <v>0</v>
      </c>
      <c r="K1149" t="str">
        <f t="shared" ref="K1149:M1149" si="2293">IF(H1149=1,$E1149,"")</f>
        <v/>
      </c>
      <c r="L1149" s="17">
        <f t="shared" ca="1" si="2293"/>
        <v>3.8218374841044761E-2</v>
      </c>
      <c r="M1149" t="str">
        <f t="shared" si="2293"/>
        <v/>
      </c>
      <c r="N1149" s="148">
        <f>IF('StockBond Returns'!AD1147=0,1,0)</f>
        <v>0</v>
      </c>
      <c r="O1149">
        <f>IF( AND('StockBond Returns'!$AD1147&lt;0,'StockBond Returns'!$AD1147&gt;=-0.1),1,0)</f>
        <v>1</v>
      </c>
      <c r="P1149">
        <f>IF( AND('StockBond Returns'!$AD1147&lt;-0.1,'StockBond Returns'!$AD1147&gt;=-0.2),1,0)</f>
        <v>0</v>
      </c>
      <c r="Q1149">
        <f>IF( AND('StockBond Returns'!$AD1147&lt;-0.2,'StockBond Returns'!$AD1147&gt;=-0.3),1,0)</f>
        <v>0</v>
      </c>
      <c r="R1149">
        <f>IF('StockBond Returns'!AD1147&lt;-0.3,1,0)</f>
        <v>0</v>
      </c>
      <c r="S1149" t="str">
        <f t="shared" ref="S1149:W1149" si="2294">IF(N1149=1,$E1149,"")</f>
        <v/>
      </c>
      <c r="T1149" s="17">
        <f t="shared" ca="1" si="2294"/>
        <v>3.8218374841044761E-2</v>
      </c>
      <c r="U1149" t="str">
        <f t="shared" si="2294"/>
        <v/>
      </c>
      <c r="V1149" t="str">
        <f t="shared" si="2294"/>
        <v/>
      </c>
      <c r="W1149" t="str">
        <f t="shared" si="2294"/>
        <v/>
      </c>
    </row>
    <row r="1150" spans="1:23" ht="13" x14ac:dyDescent="0.15">
      <c r="A1150">
        <f t="shared" si="30"/>
        <v>4</v>
      </c>
      <c r="B1150">
        <f t="shared" si="31"/>
        <v>1966</v>
      </c>
      <c r="C1150" s="149">
        <f t="shared" si="706"/>
        <v>24258</v>
      </c>
      <c r="D1150" s="146">
        <f t="shared" si="9"/>
        <v>1966.2499999999134</v>
      </c>
      <c r="E1150" s="147">
        <f ca="1">('StockBond Returns'!AA1149+'StockBond Returns'!AC1149-'Parameters &amp; Main Results'!$B$39)/'StockBond Returns'!AB1149*12</f>
        <v>3.8786058795548348E-2</v>
      </c>
      <c r="F1150" s="70">
        <f ca="1">'StockBond Returns'!AA1149+'StockBond Returns'!AC1149-'StockBond Returns'!AB1149*'Distribution of Final Value'!$B$7</f>
        <v>-0.26113804731622103</v>
      </c>
      <c r="G1150" s="17">
        <f>1/'StockBond Returns'!M1148</f>
        <v>4.4052567022507177E-2</v>
      </c>
      <c r="H1150">
        <f t="shared" si="4"/>
        <v>0</v>
      </c>
      <c r="I1150" s="64">
        <f t="shared" si="5"/>
        <v>1</v>
      </c>
      <c r="J1150">
        <f t="shared" si="6"/>
        <v>0</v>
      </c>
      <c r="K1150" t="str">
        <f t="shared" ref="K1150:M1150" si="2295">IF(H1150=1,$E1150,"")</f>
        <v/>
      </c>
      <c r="L1150" s="17">
        <f t="shared" ca="1" si="2295"/>
        <v>3.8786058795548348E-2</v>
      </c>
      <c r="M1150" t="str">
        <f t="shared" si="2295"/>
        <v/>
      </c>
      <c r="N1150" s="148">
        <f>IF('StockBond Returns'!AD1148=0,1,0)</f>
        <v>0</v>
      </c>
      <c r="O1150">
        <f>IF( AND('StockBond Returns'!$AD1148&lt;0,'StockBond Returns'!$AD1148&gt;=-0.1),1,0)</f>
        <v>1</v>
      </c>
      <c r="P1150">
        <f>IF( AND('StockBond Returns'!$AD1148&lt;-0.1,'StockBond Returns'!$AD1148&gt;=-0.2),1,0)</f>
        <v>0</v>
      </c>
      <c r="Q1150">
        <f>IF( AND('StockBond Returns'!$AD1148&lt;-0.2,'StockBond Returns'!$AD1148&gt;=-0.3),1,0)</f>
        <v>0</v>
      </c>
      <c r="R1150">
        <f>IF('StockBond Returns'!AD1148&lt;-0.3,1,0)</f>
        <v>0</v>
      </c>
      <c r="S1150" t="str">
        <f t="shared" ref="S1150:W1150" si="2296">IF(N1150=1,$E1150,"")</f>
        <v/>
      </c>
      <c r="T1150" s="17">
        <f t="shared" ca="1" si="2296"/>
        <v>3.8786058795548348E-2</v>
      </c>
      <c r="U1150" t="str">
        <f t="shared" si="2296"/>
        <v/>
      </c>
      <c r="V1150" t="str">
        <f t="shared" si="2296"/>
        <v/>
      </c>
      <c r="W1150" t="str">
        <f t="shared" si="2296"/>
        <v/>
      </c>
    </row>
    <row r="1151" spans="1:23" ht="13" x14ac:dyDescent="0.15">
      <c r="A1151">
        <f t="shared" si="30"/>
        <v>5</v>
      </c>
      <c r="B1151">
        <f t="shared" si="31"/>
        <v>1966</v>
      </c>
      <c r="C1151" s="149">
        <f t="shared" si="706"/>
        <v>24288</v>
      </c>
      <c r="D1151" s="146">
        <f t="shared" si="9"/>
        <v>1966.3333333332466</v>
      </c>
      <c r="E1151" s="147">
        <f ca="1">('StockBond Returns'!AA1150+'StockBond Returns'!AC1150-'Parameters &amp; Main Results'!$B$39)/'StockBond Returns'!AB1150*12</f>
        <v>3.8370337497726892E-2</v>
      </c>
      <c r="F1151" s="70">
        <f ca="1">'StockBond Returns'!AA1150+'StockBond Returns'!AC1150-'StockBond Returns'!AB1150*'Distribution of Final Value'!$B$7</f>
        <v>-0.35742610755560733</v>
      </c>
      <c r="G1151" s="17">
        <f>1/'StockBond Returns'!M1149</f>
        <v>4.3597560076675916E-2</v>
      </c>
      <c r="H1151">
        <f t="shared" si="4"/>
        <v>0</v>
      </c>
      <c r="I1151" s="64">
        <f t="shared" si="5"/>
        <v>1</v>
      </c>
      <c r="J1151">
        <f t="shared" si="6"/>
        <v>0</v>
      </c>
      <c r="K1151" t="str">
        <f t="shared" ref="K1151:M1151" si="2297">IF(H1151=1,$E1151,"")</f>
        <v/>
      </c>
      <c r="L1151" s="17">
        <f t="shared" ca="1" si="2297"/>
        <v>3.8370337497726892E-2</v>
      </c>
      <c r="M1151" t="str">
        <f t="shared" si="2297"/>
        <v/>
      </c>
      <c r="N1151" s="148">
        <f>IF('StockBond Returns'!AD1149=0,1,0)</f>
        <v>0</v>
      </c>
      <c r="O1151">
        <f>IF( AND('StockBond Returns'!$AD1149&lt;0,'StockBond Returns'!$AD1149&gt;=-0.1),1,0)</f>
        <v>1</v>
      </c>
      <c r="P1151">
        <f>IF( AND('StockBond Returns'!$AD1149&lt;-0.1,'StockBond Returns'!$AD1149&gt;=-0.2),1,0)</f>
        <v>0</v>
      </c>
      <c r="Q1151">
        <f>IF( AND('StockBond Returns'!$AD1149&lt;-0.2,'StockBond Returns'!$AD1149&gt;=-0.3),1,0)</f>
        <v>0</v>
      </c>
      <c r="R1151">
        <f>IF('StockBond Returns'!AD1149&lt;-0.3,1,0)</f>
        <v>0</v>
      </c>
      <c r="S1151" t="str">
        <f t="shared" ref="S1151:W1151" si="2298">IF(N1151=1,$E1151,"")</f>
        <v/>
      </c>
      <c r="T1151" s="17">
        <f t="shared" ca="1" si="2298"/>
        <v>3.8370337497726892E-2</v>
      </c>
      <c r="U1151" t="str">
        <f t="shared" si="2298"/>
        <v/>
      </c>
      <c r="V1151" t="str">
        <f t="shared" si="2298"/>
        <v/>
      </c>
      <c r="W1151" t="str">
        <f t="shared" si="2298"/>
        <v/>
      </c>
    </row>
    <row r="1152" spans="1:23" ht="13" x14ac:dyDescent="0.15">
      <c r="A1152">
        <f t="shared" si="30"/>
        <v>6</v>
      </c>
      <c r="B1152">
        <f t="shared" si="31"/>
        <v>1966</v>
      </c>
      <c r="C1152" s="149">
        <f t="shared" si="706"/>
        <v>24319</v>
      </c>
      <c r="D1152" s="146">
        <f t="shared" si="9"/>
        <v>1966.4166666665799</v>
      </c>
      <c r="E1152" s="147">
        <f ca="1">('StockBond Returns'!AA1151+'StockBond Returns'!AC1151-'Parameters &amp; Main Results'!$B$39)/'StockBond Returns'!AB1151*12</f>
        <v>4.0087898051931102E-2</v>
      </c>
      <c r="F1152" s="70">
        <f ca="1">'StockBond Returns'!AA1151+'StockBond Returns'!AC1151-'StockBond Returns'!AB1151*'Distribution of Final Value'!$B$7</f>
        <v>1.9158001197048691E-2</v>
      </c>
      <c r="G1152" s="17">
        <f>1/'StockBond Returns'!M1150</f>
        <v>4.6107382651957476E-2</v>
      </c>
      <c r="H1152">
        <f t="shared" si="4"/>
        <v>0</v>
      </c>
      <c r="I1152" s="64">
        <f t="shared" si="5"/>
        <v>1</v>
      </c>
      <c r="J1152">
        <f t="shared" si="6"/>
        <v>0</v>
      </c>
      <c r="K1152" t="str">
        <f t="shared" ref="K1152:M1152" si="2299">IF(H1152=1,$E1152,"")</f>
        <v/>
      </c>
      <c r="L1152" s="17">
        <f t="shared" ca="1" si="2299"/>
        <v>4.0087898051931102E-2</v>
      </c>
      <c r="M1152" t="str">
        <f t="shared" si="2299"/>
        <v/>
      </c>
      <c r="N1152" s="148">
        <f>IF('StockBond Returns'!AD1150=0,1,0)</f>
        <v>0</v>
      </c>
      <c r="O1152">
        <f>IF( AND('StockBond Returns'!$AD1150&lt;0,'StockBond Returns'!$AD1150&gt;=-0.1),1,0)</f>
        <v>1</v>
      </c>
      <c r="P1152">
        <f>IF( AND('StockBond Returns'!$AD1150&lt;-0.1,'StockBond Returns'!$AD1150&gt;=-0.2),1,0)</f>
        <v>0</v>
      </c>
      <c r="Q1152">
        <f>IF( AND('StockBond Returns'!$AD1150&lt;-0.2,'StockBond Returns'!$AD1150&gt;=-0.3),1,0)</f>
        <v>0</v>
      </c>
      <c r="R1152">
        <f>IF('StockBond Returns'!AD1150&lt;-0.3,1,0)</f>
        <v>0</v>
      </c>
      <c r="S1152" t="str">
        <f t="shared" ref="S1152:W1152" si="2300">IF(N1152=1,$E1152,"")</f>
        <v/>
      </c>
      <c r="T1152" s="17">
        <f t="shared" ca="1" si="2300"/>
        <v>4.0087898051931102E-2</v>
      </c>
      <c r="U1152" t="str">
        <f t="shared" si="2300"/>
        <v/>
      </c>
      <c r="V1152" t="str">
        <f t="shared" si="2300"/>
        <v/>
      </c>
      <c r="W1152" t="str">
        <f t="shared" si="2300"/>
        <v/>
      </c>
    </row>
    <row r="1153" spans="1:23" ht="13" x14ac:dyDescent="0.15">
      <c r="A1153">
        <f t="shared" si="30"/>
        <v>7</v>
      </c>
      <c r="B1153">
        <f t="shared" si="31"/>
        <v>1966</v>
      </c>
      <c r="C1153" s="149">
        <f t="shared" si="706"/>
        <v>24350</v>
      </c>
      <c r="D1153" s="146">
        <f t="shared" si="9"/>
        <v>1966.4999999999131</v>
      </c>
      <c r="E1153" s="147">
        <f ca="1">('StockBond Returns'!AA1152+'StockBond Returns'!AC1152-'Parameters &amp; Main Results'!$B$39)/'StockBond Returns'!AB1152*12</f>
        <v>4.0729293043592643E-2</v>
      </c>
      <c r="F1153" s="70">
        <f ca="1">'StockBond Returns'!AA1152+'StockBond Returns'!AC1152-'StockBond Returns'!AB1152*'Distribution of Final Value'!$B$7</f>
        <v>0.15573122319726984</v>
      </c>
      <c r="G1153" s="17">
        <f>1/'StockBond Returns'!M1151</f>
        <v>4.7115060131700338E-2</v>
      </c>
      <c r="H1153">
        <f t="shared" si="4"/>
        <v>0</v>
      </c>
      <c r="I1153" s="64">
        <f t="shared" si="5"/>
        <v>1</v>
      </c>
      <c r="J1153">
        <f t="shared" si="6"/>
        <v>0</v>
      </c>
      <c r="K1153" t="str">
        <f t="shared" ref="K1153:M1153" si="2301">IF(H1153=1,$E1153,"")</f>
        <v/>
      </c>
      <c r="L1153" s="17">
        <f t="shared" ca="1" si="2301"/>
        <v>4.0729293043592643E-2</v>
      </c>
      <c r="M1153" t="str">
        <f t="shared" si="2301"/>
        <v/>
      </c>
      <c r="N1153" s="148">
        <f>IF('StockBond Returns'!AD1151=0,1,0)</f>
        <v>0</v>
      </c>
      <c r="O1153">
        <f>IF( AND('StockBond Returns'!$AD1151&lt;0,'StockBond Returns'!$AD1151&gt;=-0.1),1,0)</f>
        <v>1</v>
      </c>
      <c r="P1153">
        <f>IF( AND('StockBond Returns'!$AD1151&lt;-0.1,'StockBond Returns'!$AD1151&gt;=-0.2),1,0)</f>
        <v>0</v>
      </c>
      <c r="Q1153">
        <f>IF( AND('StockBond Returns'!$AD1151&lt;-0.2,'StockBond Returns'!$AD1151&gt;=-0.3),1,0)</f>
        <v>0</v>
      </c>
      <c r="R1153">
        <f>IF('StockBond Returns'!AD1151&lt;-0.3,1,0)</f>
        <v>0</v>
      </c>
      <c r="S1153" t="str">
        <f t="shared" ref="S1153:W1153" si="2302">IF(N1153=1,$E1153,"")</f>
        <v/>
      </c>
      <c r="T1153" s="17">
        <f t="shared" ca="1" si="2302"/>
        <v>4.0729293043592643E-2</v>
      </c>
      <c r="U1153" t="str">
        <f t="shared" si="2302"/>
        <v/>
      </c>
      <c r="V1153" t="str">
        <f t="shared" si="2302"/>
        <v/>
      </c>
      <c r="W1153" t="str">
        <f t="shared" si="2302"/>
        <v/>
      </c>
    </row>
    <row r="1154" spans="1:23" ht="13" x14ac:dyDescent="0.15">
      <c r="A1154">
        <f t="shared" si="30"/>
        <v>8</v>
      </c>
      <c r="B1154">
        <f t="shared" si="31"/>
        <v>1966</v>
      </c>
      <c r="C1154" s="149">
        <f t="shared" si="706"/>
        <v>24380</v>
      </c>
      <c r="D1154" s="146">
        <f t="shared" si="9"/>
        <v>1966.5833333332464</v>
      </c>
      <c r="E1154" s="147">
        <f ca="1">('StockBond Returns'!AA1153+'StockBond Returns'!AC1153-'Parameters &amp; Main Results'!$B$39)/'StockBond Returns'!AB1153*12</f>
        <v>4.1287326978331471E-2</v>
      </c>
      <c r="F1154" s="70">
        <f ca="1">'StockBond Returns'!AA1153+'StockBond Returns'!AC1153-'StockBond Returns'!AB1153*'Distribution of Final Value'!$B$7</f>
        <v>0.27134067605515</v>
      </c>
      <c r="G1154" s="17">
        <f>1/'StockBond Returns'!M1152</f>
        <v>4.8774725582590273E-2</v>
      </c>
      <c r="H1154">
        <f t="shared" si="4"/>
        <v>0</v>
      </c>
      <c r="I1154" s="64">
        <f t="shared" si="5"/>
        <v>1</v>
      </c>
      <c r="J1154">
        <f t="shared" si="6"/>
        <v>0</v>
      </c>
      <c r="K1154" t="str">
        <f t="shared" ref="K1154:M1154" si="2303">IF(H1154=1,$E1154,"")</f>
        <v/>
      </c>
      <c r="L1154" s="17">
        <f t="shared" ca="1" si="2303"/>
        <v>4.1287326978331471E-2</v>
      </c>
      <c r="M1154" t="str">
        <f t="shared" si="2303"/>
        <v/>
      </c>
      <c r="N1154" s="148">
        <f>IF('StockBond Returns'!AD1152=0,1,0)</f>
        <v>0</v>
      </c>
      <c r="O1154">
        <f>IF( AND('StockBond Returns'!$AD1152&lt;0,'StockBond Returns'!$AD1152&gt;=-0.1),1,0)</f>
        <v>0</v>
      </c>
      <c r="P1154">
        <f>IF( AND('StockBond Returns'!$AD1152&lt;-0.1,'StockBond Returns'!$AD1152&gt;=-0.2),1,0)</f>
        <v>1</v>
      </c>
      <c r="Q1154">
        <f>IF( AND('StockBond Returns'!$AD1152&lt;-0.2,'StockBond Returns'!$AD1152&gt;=-0.3),1,0)</f>
        <v>0</v>
      </c>
      <c r="R1154">
        <f>IF('StockBond Returns'!AD1152&lt;-0.3,1,0)</f>
        <v>0</v>
      </c>
      <c r="S1154" t="str">
        <f t="shared" ref="S1154:W1154" si="2304">IF(N1154=1,$E1154,"")</f>
        <v/>
      </c>
      <c r="T1154" t="str">
        <f t="shared" si="2304"/>
        <v/>
      </c>
      <c r="U1154" s="17">
        <f t="shared" ca="1" si="2304"/>
        <v>4.1287326978331471E-2</v>
      </c>
      <c r="V1154" t="str">
        <f t="shared" si="2304"/>
        <v/>
      </c>
      <c r="W1154" t="str">
        <f t="shared" si="2304"/>
        <v/>
      </c>
    </row>
    <row r="1155" spans="1:23" ht="13" x14ac:dyDescent="0.15">
      <c r="A1155">
        <f t="shared" si="30"/>
        <v>9</v>
      </c>
      <c r="B1155">
        <f t="shared" si="31"/>
        <v>1966</v>
      </c>
      <c r="C1155" s="149">
        <f t="shared" si="706"/>
        <v>24411</v>
      </c>
      <c r="D1155" s="146">
        <f t="shared" si="9"/>
        <v>1966.6666666665797</v>
      </c>
      <c r="E1155" s="147">
        <f ca="1">('StockBond Returns'!AA1154+'StockBond Returns'!AC1154-'Parameters &amp; Main Results'!$B$39)/'StockBond Returns'!AB1154*12</f>
        <v>4.4332183500267866E-2</v>
      </c>
      <c r="F1155" s="70">
        <f ca="1">'StockBond Returns'!AA1154+'StockBond Returns'!AC1154-'StockBond Returns'!AB1154*'Distribution of Final Value'!$B$7</f>
        <v>0.89027723275482451</v>
      </c>
      <c r="G1155" s="17">
        <f>1/'StockBond Returns'!M1153</f>
        <v>5.2528329235776085E-2</v>
      </c>
      <c r="H1155">
        <f t="shared" si="4"/>
        <v>1</v>
      </c>
      <c r="I1155" s="64">
        <f t="shared" si="5"/>
        <v>0</v>
      </c>
      <c r="J1155">
        <f t="shared" si="6"/>
        <v>0</v>
      </c>
      <c r="K1155" s="17">
        <f t="shared" ref="K1155:M1155" ca="1" si="2305">IF(H1155=1,$E1155,"")</f>
        <v>4.4332183500267866E-2</v>
      </c>
      <c r="L1155" t="str">
        <f t="shared" si="2305"/>
        <v/>
      </c>
      <c r="M1155" t="str">
        <f t="shared" si="2305"/>
        <v/>
      </c>
      <c r="N1155" s="148">
        <f>IF('StockBond Returns'!AD1153=0,1,0)</f>
        <v>0</v>
      </c>
      <c r="O1155">
        <f>IF( AND('StockBond Returns'!$AD1153&lt;0,'StockBond Returns'!$AD1153&gt;=-0.1),1,0)</f>
        <v>0</v>
      </c>
      <c r="P1155">
        <f>IF( AND('StockBond Returns'!$AD1153&lt;-0.1,'StockBond Returns'!$AD1153&gt;=-0.2),1,0)</f>
        <v>1</v>
      </c>
      <c r="Q1155">
        <f>IF( AND('StockBond Returns'!$AD1153&lt;-0.2,'StockBond Returns'!$AD1153&gt;=-0.3),1,0)</f>
        <v>0</v>
      </c>
      <c r="R1155">
        <f>IF('StockBond Returns'!AD1153&lt;-0.3,1,0)</f>
        <v>0</v>
      </c>
      <c r="S1155" t="str">
        <f t="shared" ref="S1155:W1155" si="2306">IF(N1155=1,$E1155,"")</f>
        <v/>
      </c>
      <c r="T1155" t="str">
        <f t="shared" si="2306"/>
        <v/>
      </c>
      <c r="U1155" s="17">
        <f t="shared" ca="1" si="2306"/>
        <v>4.4332183500267866E-2</v>
      </c>
      <c r="V1155" t="str">
        <f t="shared" si="2306"/>
        <v/>
      </c>
      <c r="W1155" t="str">
        <f t="shared" si="2306"/>
        <v/>
      </c>
    </row>
    <row r="1156" spans="1:23" ht="13" x14ac:dyDescent="0.15">
      <c r="A1156">
        <f t="shared" si="30"/>
        <v>10</v>
      </c>
      <c r="B1156">
        <f t="shared" si="31"/>
        <v>1966</v>
      </c>
      <c r="C1156" s="149">
        <f t="shared" si="706"/>
        <v>24441</v>
      </c>
      <c r="D1156" s="146">
        <f t="shared" si="9"/>
        <v>1966.7499999999129</v>
      </c>
      <c r="E1156" s="147">
        <f ca="1">('StockBond Returns'!AA1155+'StockBond Returns'!AC1155-'Parameters &amp; Main Results'!$B$39)/'StockBond Returns'!AB1155*12</f>
        <v>4.4469803971629689E-2</v>
      </c>
      <c r="F1156" s="70">
        <f ca="1">'StockBond Returns'!AA1155+'StockBond Returns'!AC1155-'StockBond Returns'!AB1155*'Distribution of Final Value'!$B$7</f>
        <v>0.86440946487499115</v>
      </c>
      <c r="G1156" s="17">
        <f>1/'StockBond Returns'!M1154</f>
        <v>5.303956973023842E-2</v>
      </c>
      <c r="H1156">
        <f t="shared" si="4"/>
        <v>1</v>
      </c>
      <c r="I1156" s="64">
        <f t="shared" si="5"/>
        <v>0</v>
      </c>
      <c r="J1156">
        <f t="shared" si="6"/>
        <v>0</v>
      </c>
      <c r="K1156" s="17">
        <f t="shared" ref="K1156:M1156" ca="1" si="2307">IF(H1156=1,$E1156,"")</f>
        <v>4.4469803971629689E-2</v>
      </c>
      <c r="L1156" t="str">
        <f t="shared" si="2307"/>
        <v/>
      </c>
      <c r="M1156" t="str">
        <f t="shared" si="2307"/>
        <v/>
      </c>
      <c r="N1156" s="148">
        <f>IF('StockBond Returns'!AD1154=0,1,0)</f>
        <v>0</v>
      </c>
      <c r="O1156">
        <f>IF( AND('StockBond Returns'!$AD1154&lt;0,'StockBond Returns'!$AD1154&gt;=-0.1),1,0)</f>
        <v>0</v>
      </c>
      <c r="P1156">
        <f>IF( AND('StockBond Returns'!$AD1154&lt;-0.1,'StockBond Returns'!$AD1154&gt;=-0.2),1,0)</f>
        <v>1</v>
      </c>
      <c r="Q1156">
        <f>IF( AND('StockBond Returns'!$AD1154&lt;-0.2,'StockBond Returns'!$AD1154&gt;=-0.3),1,0)</f>
        <v>0</v>
      </c>
      <c r="R1156">
        <f>IF('StockBond Returns'!AD1154&lt;-0.3,1,0)</f>
        <v>0</v>
      </c>
      <c r="S1156" t="str">
        <f t="shared" ref="S1156:W1156" si="2308">IF(N1156=1,$E1156,"")</f>
        <v/>
      </c>
      <c r="T1156" t="str">
        <f t="shared" si="2308"/>
        <v/>
      </c>
      <c r="U1156" s="17">
        <f t="shared" ca="1" si="2308"/>
        <v>4.4469803971629689E-2</v>
      </c>
      <c r="V1156" t="str">
        <f t="shared" si="2308"/>
        <v/>
      </c>
      <c r="W1156" t="str">
        <f t="shared" si="2308"/>
        <v/>
      </c>
    </row>
    <row r="1157" spans="1:23" ht="13" x14ac:dyDescent="0.15">
      <c r="A1157">
        <f t="shared" si="30"/>
        <v>11</v>
      </c>
      <c r="B1157">
        <f t="shared" si="31"/>
        <v>1966</v>
      </c>
      <c r="C1157" s="149">
        <f t="shared" si="706"/>
        <v>24472</v>
      </c>
      <c r="D1157" s="146">
        <f t="shared" si="9"/>
        <v>1966.8333333332462</v>
      </c>
      <c r="E1157" s="147">
        <f ca="1">('StockBond Returns'!AA1156+'StockBond Returns'!AC1156-'Parameters &amp; Main Results'!$B$39)/'StockBond Returns'!AB1156*12</f>
        <v>4.3048586627914165E-2</v>
      </c>
      <c r="F1157" s="70">
        <f ca="1">'StockBond Returns'!AA1156+'StockBond Returns'!AC1156-'StockBond Returns'!AB1156*'Distribution of Final Value'!$B$7</f>
        <v>0.63622919073969086</v>
      </c>
      <c r="G1157" s="17">
        <f>1/'StockBond Returns'!M1155</f>
        <v>5.1086309972289544E-2</v>
      </c>
      <c r="H1157">
        <f t="shared" si="4"/>
        <v>1</v>
      </c>
      <c r="I1157" s="64">
        <f t="shared" si="5"/>
        <v>0</v>
      </c>
      <c r="J1157">
        <f t="shared" si="6"/>
        <v>0</v>
      </c>
      <c r="K1157" s="17">
        <f t="shared" ref="K1157:M1157" ca="1" si="2309">IF(H1157=1,$E1157,"")</f>
        <v>4.3048586627914165E-2</v>
      </c>
      <c r="L1157" t="str">
        <f t="shared" si="2309"/>
        <v/>
      </c>
      <c r="M1157" t="str">
        <f t="shared" si="2309"/>
        <v/>
      </c>
      <c r="N1157" s="148">
        <f>IF('StockBond Returns'!AD1155=0,1,0)</f>
        <v>0</v>
      </c>
      <c r="O1157">
        <f>IF( AND('StockBond Returns'!$AD1155&lt;0,'StockBond Returns'!$AD1155&gt;=-0.1),1,0)</f>
        <v>0</v>
      </c>
      <c r="P1157">
        <f>IF( AND('StockBond Returns'!$AD1155&lt;-0.1,'StockBond Returns'!$AD1155&gt;=-0.2),1,0)</f>
        <v>1</v>
      </c>
      <c r="Q1157">
        <f>IF( AND('StockBond Returns'!$AD1155&lt;-0.2,'StockBond Returns'!$AD1155&gt;=-0.3),1,0)</f>
        <v>0</v>
      </c>
      <c r="R1157">
        <f>IF('StockBond Returns'!AD1155&lt;-0.3,1,0)</f>
        <v>0</v>
      </c>
      <c r="S1157" t="str">
        <f t="shared" ref="S1157:W1157" si="2310">IF(N1157=1,$E1157,"")</f>
        <v/>
      </c>
      <c r="T1157" t="str">
        <f t="shared" si="2310"/>
        <v/>
      </c>
      <c r="U1157" s="17">
        <f t="shared" ca="1" si="2310"/>
        <v>4.3048586627914165E-2</v>
      </c>
      <c r="V1157" t="str">
        <f t="shared" si="2310"/>
        <v/>
      </c>
      <c r="W1157" t="str">
        <f t="shared" si="2310"/>
        <v/>
      </c>
    </row>
    <row r="1158" spans="1:23" ht="13" x14ac:dyDescent="0.15">
      <c r="A1158">
        <f t="shared" si="30"/>
        <v>12</v>
      </c>
      <c r="B1158">
        <f t="shared" si="31"/>
        <v>1966</v>
      </c>
      <c r="C1158" s="149">
        <f t="shared" si="706"/>
        <v>24503</v>
      </c>
      <c r="D1158" s="146">
        <f t="shared" si="9"/>
        <v>1966.9166666665794</v>
      </c>
      <c r="E1158" s="147">
        <f ca="1">('StockBond Returns'!AA1157+'StockBond Returns'!AC1157-'Parameters &amp; Main Results'!$B$39)/'StockBond Returns'!AB1157*12</f>
        <v>4.309406405861381E-2</v>
      </c>
      <c r="F1158" s="70">
        <f ca="1">'StockBond Returns'!AA1157+'StockBond Returns'!AC1157-'StockBond Returns'!AB1157*'Distribution of Final Value'!$B$7</f>
        <v>0.64023431295846223</v>
      </c>
      <c r="G1158" s="17">
        <f>1/'StockBond Returns'!M1156</f>
        <v>5.107297515322997E-2</v>
      </c>
      <c r="H1158">
        <f t="shared" si="4"/>
        <v>1</v>
      </c>
      <c r="I1158" s="64">
        <f t="shared" si="5"/>
        <v>0</v>
      </c>
      <c r="J1158">
        <f t="shared" si="6"/>
        <v>0</v>
      </c>
      <c r="K1158" s="17">
        <f t="shared" ref="K1158:M1158" ca="1" si="2311">IF(H1158=1,$E1158,"")</f>
        <v>4.309406405861381E-2</v>
      </c>
      <c r="L1158" t="str">
        <f t="shared" si="2311"/>
        <v/>
      </c>
      <c r="M1158" t="str">
        <f t="shared" si="2311"/>
        <v/>
      </c>
      <c r="N1158" s="148">
        <f>IF('StockBond Returns'!AD1156=0,1,0)</f>
        <v>0</v>
      </c>
      <c r="O1158">
        <f>IF( AND('StockBond Returns'!$AD1156&lt;0,'StockBond Returns'!$AD1156&gt;=-0.1),1,0)</f>
        <v>0</v>
      </c>
      <c r="P1158">
        <f>IF( AND('StockBond Returns'!$AD1156&lt;-0.1,'StockBond Returns'!$AD1156&gt;=-0.2),1,0)</f>
        <v>1</v>
      </c>
      <c r="Q1158">
        <f>IF( AND('StockBond Returns'!$AD1156&lt;-0.2,'StockBond Returns'!$AD1156&gt;=-0.3),1,0)</f>
        <v>0</v>
      </c>
      <c r="R1158">
        <f>IF('StockBond Returns'!AD1156&lt;-0.3,1,0)</f>
        <v>0</v>
      </c>
      <c r="S1158" t="str">
        <f t="shared" ref="S1158:W1158" si="2312">IF(N1158=1,$E1158,"")</f>
        <v/>
      </c>
      <c r="T1158" t="str">
        <f t="shared" si="2312"/>
        <v/>
      </c>
      <c r="U1158" s="17">
        <f t="shared" ca="1" si="2312"/>
        <v>4.309406405861381E-2</v>
      </c>
      <c r="V1158" t="str">
        <f t="shared" si="2312"/>
        <v/>
      </c>
      <c r="W1158" t="str">
        <f t="shared" si="2312"/>
        <v/>
      </c>
    </row>
    <row r="1159" spans="1:23" ht="13" x14ac:dyDescent="0.15">
      <c r="A1159">
        <f t="shared" si="30"/>
        <v>1</v>
      </c>
      <c r="B1159">
        <f t="shared" si="31"/>
        <v>1967</v>
      </c>
      <c r="C1159" s="149">
        <f t="shared" si="706"/>
        <v>24531</v>
      </c>
      <c r="D1159" s="146">
        <f t="shared" si="9"/>
        <v>1966.9999999999127</v>
      </c>
      <c r="E1159" s="147">
        <f ca="1">('StockBond Returns'!AA1158+'StockBond Returns'!AC1158-'Parameters &amp; Main Results'!$B$39)/'StockBond Returns'!AB1158*12</f>
        <v>4.2876730670931944E-2</v>
      </c>
      <c r="F1159" s="70">
        <f ca="1">'StockBond Returns'!AA1158+'StockBond Returns'!AC1158-'StockBond Returns'!AB1158*'Distribution of Final Value'!$B$7</f>
        <v>0.6049433330089542</v>
      </c>
      <c r="G1159" s="17">
        <f>1/'StockBond Returns'!M1157</f>
        <v>5.1266445723392111E-2</v>
      </c>
      <c r="H1159">
        <f t="shared" si="4"/>
        <v>1</v>
      </c>
      <c r="I1159" s="64">
        <f t="shared" si="5"/>
        <v>0</v>
      </c>
      <c r="J1159">
        <f t="shared" si="6"/>
        <v>0</v>
      </c>
      <c r="K1159" s="17">
        <f t="shared" ref="K1159:M1159" ca="1" si="2313">IF(H1159=1,$E1159,"")</f>
        <v>4.2876730670931944E-2</v>
      </c>
      <c r="L1159" t="str">
        <f t="shared" si="2313"/>
        <v/>
      </c>
      <c r="M1159" t="str">
        <f t="shared" si="2313"/>
        <v/>
      </c>
      <c r="N1159" s="148">
        <f>IF('StockBond Returns'!AD1157=0,1,0)</f>
        <v>0</v>
      </c>
      <c r="O1159">
        <f>IF( AND('StockBond Returns'!$AD1157&lt;0,'StockBond Returns'!$AD1157&gt;=-0.1),1,0)</f>
        <v>0</v>
      </c>
      <c r="P1159">
        <f>IF( AND('StockBond Returns'!$AD1157&lt;-0.1,'StockBond Returns'!$AD1157&gt;=-0.2),1,0)</f>
        <v>1</v>
      </c>
      <c r="Q1159">
        <f>IF( AND('StockBond Returns'!$AD1157&lt;-0.2,'StockBond Returns'!$AD1157&gt;=-0.3),1,0)</f>
        <v>0</v>
      </c>
      <c r="R1159">
        <f>IF('StockBond Returns'!AD1157&lt;-0.3,1,0)</f>
        <v>0</v>
      </c>
      <c r="S1159" t="str">
        <f t="shared" ref="S1159:W1159" si="2314">IF(N1159=1,$E1159,"")</f>
        <v/>
      </c>
      <c r="T1159" t="str">
        <f t="shared" si="2314"/>
        <v/>
      </c>
      <c r="U1159" s="17">
        <f t="shared" ca="1" si="2314"/>
        <v>4.2876730670931944E-2</v>
      </c>
      <c r="V1159" t="str">
        <f t="shared" si="2314"/>
        <v/>
      </c>
      <c r="W1159" t="str">
        <f t="shared" si="2314"/>
        <v/>
      </c>
    </row>
    <row r="1160" spans="1:23" ht="13" x14ac:dyDescent="0.15">
      <c r="A1160">
        <f t="shared" si="30"/>
        <v>2</v>
      </c>
      <c r="B1160">
        <f t="shared" si="31"/>
        <v>1967</v>
      </c>
      <c r="C1160" s="149">
        <f t="shared" si="706"/>
        <v>24562</v>
      </c>
      <c r="D1160" s="146">
        <f t="shared" si="9"/>
        <v>1967.0833333332459</v>
      </c>
      <c r="E1160" s="147">
        <f ca="1">('StockBond Returns'!AA1159+'StockBond Returns'!AC1159-'Parameters &amp; Main Results'!$B$39)/'StockBond Returns'!AB1159*12</f>
        <v>4.0415097467752188E-2</v>
      </c>
      <c r="F1160" s="70">
        <f ca="1">'StockBond Returns'!AA1159+'StockBond Returns'!AC1159-'StockBond Returns'!AB1159*'Distribution of Final Value'!$B$7</f>
        <v>8.9219757625279783E-2</v>
      </c>
      <c r="G1160" s="17">
        <f>1/'StockBond Returns'!M1158</f>
        <v>4.7721665129021325E-2</v>
      </c>
      <c r="H1160">
        <f t="shared" si="4"/>
        <v>0</v>
      </c>
      <c r="I1160" s="64">
        <f t="shared" si="5"/>
        <v>1</v>
      </c>
      <c r="J1160">
        <f t="shared" si="6"/>
        <v>0</v>
      </c>
      <c r="K1160" t="str">
        <f t="shared" ref="K1160:M1160" si="2315">IF(H1160=1,$E1160,"")</f>
        <v/>
      </c>
      <c r="L1160" s="17">
        <f t="shared" ca="1" si="2315"/>
        <v>4.0415097467752188E-2</v>
      </c>
      <c r="M1160" t="str">
        <f t="shared" si="2315"/>
        <v/>
      </c>
      <c r="N1160" s="148">
        <f>IF('StockBond Returns'!AD1158=0,1,0)</f>
        <v>0</v>
      </c>
      <c r="O1160">
        <f>IF( AND('StockBond Returns'!$AD1158&lt;0,'StockBond Returns'!$AD1158&gt;=-0.1),1,0)</f>
        <v>1</v>
      </c>
      <c r="P1160">
        <f>IF( AND('StockBond Returns'!$AD1158&lt;-0.1,'StockBond Returns'!$AD1158&gt;=-0.2),1,0)</f>
        <v>0</v>
      </c>
      <c r="Q1160">
        <f>IF( AND('StockBond Returns'!$AD1158&lt;-0.2,'StockBond Returns'!$AD1158&gt;=-0.3),1,0)</f>
        <v>0</v>
      </c>
      <c r="R1160">
        <f>IF('StockBond Returns'!AD1158&lt;-0.3,1,0)</f>
        <v>0</v>
      </c>
      <c r="S1160" t="str">
        <f t="shared" ref="S1160:W1160" si="2316">IF(N1160=1,$E1160,"")</f>
        <v/>
      </c>
      <c r="T1160" s="17">
        <f t="shared" ca="1" si="2316"/>
        <v>4.0415097467752188E-2</v>
      </c>
      <c r="U1160" t="str">
        <f t="shared" si="2316"/>
        <v/>
      </c>
      <c r="V1160" t="str">
        <f t="shared" si="2316"/>
        <v/>
      </c>
      <c r="W1160" t="str">
        <f t="shared" si="2316"/>
        <v/>
      </c>
    </row>
    <row r="1161" spans="1:23" ht="13" x14ac:dyDescent="0.15">
      <c r="A1161">
        <f t="shared" si="30"/>
        <v>3</v>
      </c>
      <c r="B1161">
        <f t="shared" si="31"/>
        <v>1967</v>
      </c>
      <c r="C1161" s="149">
        <f t="shared" si="706"/>
        <v>24592</v>
      </c>
      <c r="D1161" s="146">
        <f t="shared" si="9"/>
        <v>1967.1666666665792</v>
      </c>
      <c r="E1161" s="147">
        <f ca="1">('StockBond Returns'!AA1160+'StockBond Returns'!AC1160-'Parameters &amp; Main Results'!$B$39)/'StockBond Returns'!AB1160*12</f>
        <v>4.0611050530579354E-2</v>
      </c>
      <c r="F1161" s="70">
        <f ca="1">'StockBond Returns'!AA1160+'StockBond Returns'!AC1160-'StockBond Returns'!AB1160*'Distribution of Final Value'!$B$7</f>
        <v>0.134777669950358</v>
      </c>
      <c r="G1161" s="17">
        <f>1/'StockBond Returns'!M1159</f>
        <v>4.7767979444238516E-2</v>
      </c>
      <c r="H1161">
        <f t="shared" si="4"/>
        <v>0</v>
      </c>
      <c r="I1161" s="64">
        <f t="shared" si="5"/>
        <v>1</v>
      </c>
      <c r="J1161">
        <f t="shared" si="6"/>
        <v>0</v>
      </c>
      <c r="K1161" t="str">
        <f t="shared" ref="K1161:M1161" si="2317">IF(H1161=1,$E1161,"")</f>
        <v/>
      </c>
      <c r="L1161" s="17">
        <f t="shared" ca="1" si="2317"/>
        <v>4.0611050530579354E-2</v>
      </c>
      <c r="M1161" t="str">
        <f t="shared" si="2317"/>
        <v/>
      </c>
      <c r="N1161" s="148">
        <f>IF('StockBond Returns'!AD1159=0,1,0)</f>
        <v>0</v>
      </c>
      <c r="O1161">
        <f>IF( AND('StockBond Returns'!$AD1159&lt;0,'StockBond Returns'!$AD1159&gt;=-0.1),1,0)</f>
        <v>1</v>
      </c>
      <c r="P1161">
        <f>IF( AND('StockBond Returns'!$AD1159&lt;-0.1,'StockBond Returns'!$AD1159&gt;=-0.2),1,0)</f>
        <v>0</v>
      </c>
      <c r="Q1161">
        <f>IF( AND('StockBond Returns'!$AD1159&lt;-0.2,'StockBond Returns'!$AD1159&gt;=-0.3),1,0)</f>
        <v>0</v>
      </c>
      <c r="R1161">
        <f>IF('StockBond Returns'!AD1159&lt;-0.3,1,0)</f>
        <v>0</v>
      </c>
      <c r="S1161" t="str">
        <f t="shared" ref="S1161:W1161" si="2318">IF(N1161=1,$E1161,"")</f>
        <v/>
      </c>
      <c r="T1161" s="17">
        <f t="shared" ca="1" si="2318"/>
        <v>4.0611050530579354E-2</v>
      </c>
      <c r="U1161" t="str">
        <f t="shared" si="2318"/>
        <v/>
      </c>
      <c r="V1161" t="str">
        <f t="shared" si="2318"/>
        <v/>
      </c>
      <c r="W1161" t="str">
        <f t="shared" si="2318"/>
        <v/>
      </c>
    </row>
    <row r="1162" spans="1:23" ht="13" x14ac:dyDescent="0.15">
      <c r="A1162">
        <f t="shared" si="30"/>
        <v>4</v>
      </c>
      <c r="B1162">
        <f t="shared" si="31"/>
        <v>1967</v>
      </c>
      <c r="C1162" s="149">
        <f t="shared" si="706"/>
        <v>24623</v>
      </c>
      <c r="D1162" s="146">
        <f t="shared" si="9"/>
        <v>1967.2499999999125</v>
      </c>
      <c r="E1162" s="147">
        <f ca="1">('StockBond Returns'!AA1161+'StockBond Returns'!AC1161-'Parameters &amp; Main Results'!$B$39)/'StockBond Returns'!AB1161*12</f>
        <v>3.9323669054127333E-2</v>
      </c>
      <c r="F1162" s="70">
        <f ca="1">'StockBond Returns'!AA1161+'StockBond Returns'!AC1161-'StockBond Returns'!AB1161*'Distribution of Final Value'!$B$7</f>
        <v>-0.15180935439256693</v>
      </c>
      <c r="G1162" s="17">
        <f>1/'StockBond Returns'!M1160</f>
        <v>4.6230052120264667E-2</v>
      </c>
      <c r="H1162">
        <f t="shared" si="4"/>
        <v>0</v>
      </c>
      <c r="I1162" s="64">
        <f t="shared" si="5"/>
        <v>1</v>
      </c>
      <c r="J1162">
        <f t="shared" si="6"/>
        <v>0</v>
      </c>
      <c r="K1162" t="str">
        <f t="shared" ref="K1162:M1162" si="2319">IF(H1162=1,$E1162,"")</f>
        <v/>
      </c>
      <c r="L1162" s="17">
        <f t="shared" ca="1" si="2319"/>
        <v>3.9323669054127333E-2</v>
      </c>
      <c r="M1162" t="str">
        <f t="shared" si="2319"/>
        <v/>
      </c>
      <c r="N1162" s="148">
        <f>IF('StockBond Returns'!AD1160=0,1,0)</f>
        <v>0</v>
      </c>
      <c r="O1162">
        <f>IF( AND('StockBond Returns'!$AD1160&lt;0,'StockBond Returns'!$AD1160&gt;=-0.1),1,0)</f>
        <v>1</v>
      </c>
      <c r="P1162">
        <f>IF( AND('StockBond Returns'!$AD1160&lt;-0.1,'StockBond Returns'!$AD1160&gt;=-0.2),1,0)</f>
        <v>0</v>
      </c>
      <c r="Q1162">
        <f>IF( AND('StockBond Returns'!$AD1160&lt;-0.2,'StockBond Returns'!$AD1160&gt;=-0.3),1,0)</f>
        <v>0</v>
      </c>
      <c r="R1162">
        <f>IF('StockBond Returns'!AD1160&lt;-0.3,1,0)</f>
        <v>0</v>
      </c>
      <c r="S1162" t="str">
        <f t="shared" ref="S1162:W1162" si="2320">IF(N1162=1,$E1162,"")</f>
        <v/>
      </c>
      <c r="T1162" s="17">
        <f t="shared" ca="1" si="2320"/>
        <v>3.9323669054127333E-2</v>
      </c>
      <c r="U1162" t="str">
        <f t="shared" si="2320"/>
        <v/>
      </c>
      <c r="V1162" t="str">
        <f t="shared" si="2320"/>
        <v/>
      </c>
      <c r="W1162" t="str">
        <f t="shared" si="2320"/>
        <v/>
      </c>
    </row>
    <row r="1163" spans="1:23" ht="13" x14ac:dyDescent="0.15">
      <c r="A1163">
        <f t="shared" si="30"/>
        <v>5</v>
      </c>
      <c r="B1163">
        <f t="shared" si="31"/>
        <v>1967</v>
      </c>
      <c r="C1163" s="149">
        <f t="shared" si="706"/>
        <v>24653</v>
      </c>
      <c r="D1163" s="146">
        <f t="shared" si="9"/>
        <v>1967.3333333332457</v>
      </c>
      <c r="E1163" s="147">
        <f ca="1">('StockBond Returns'!AA1162+'StockBond Returns'!AC1162-'Parameters &amp; Main Results'!$B$39)/'StockBond Returns'!AB1162*12</f>
        <v>3.8402606275803552E-2</v>
      </c>
      <c r="F1163" s="70">
        <f ca="1">'StockBond Returns'!AA1162+'StockBond Returns'!AC1162-'StockBond Returns'!AB1162*'Distribution of Final Value'!$B$7</f>
        <v>-0.354988598294387</v>
      </c>
      <c r="G1163" s="17">
        <f>1/'StockBond Returns'!M1161</f>
        <v>4.4697423238337128E-2</v>
      </c>
      <c r="H1163">
        <f t="shared" si="4"/>
        <v>0</v>
      </c>
      <c r="I1163" s="64">
        <f t="shared" si="5"/>
        <v>1</v>
      </c>
      <c r="J1163">
        <f t="shared" si="6"/>
        <v>1</v>
      </c>
      <c r="K1163" t="str">
        <f t="shared" ref="K1163:M1163" si="2321">IF(H1163=1,$E1163,"")</f>
        <v/>
      </c>
      <c r="L1163" s="17">
        <f t="shared" ca="1" si="2321"/>
        <v>3.8402606275803552E-2</v>
      </c>
      <c r="M1163" s="17">
        <f t="shared" ca="1" si="2321"/>
        <v>3.8402606275803552E-2</v>
      </c>
      <c r="N1163" s="148">
        <f>IF('StockBond Returns'!AD1161=0,1,0)</f>
        <v>1</v>
      </c>
      <c r="O1163">
        <f>IF( AND('StockBond Returns'!$AD1161&lt;0,'StockBond Returns'!$AD1161&gt;=-0.1),1,0)</f>
        <v>0</v>
      </c>
      <c r="P1163">
        <f>IF( AND('StockBond Returns'!$AD1161&lt;-0.1,'StockBond Returns'!$AD1161&gt;=-0.2),1,0)</f>
        <v>0</v>
      </c>
      <c r="Q1163">
        <f>IF( AND('StockBond Returns'!$AD1161&lt;-0.2,'StockBond Returns'!$AD1161&gt;=-0.3),1,0)</f>
        <v>0</v>
      </c>
      <c r="R1163">
        <f>IF('StockBond Returns'!AD1161&lt;-0.3,1,0)</f>
        <v>0</v>
      </c>
      <c r="S1163" s="17">
        <f t="shared" ref="S1163:W1163" ca="1" si="2322">IF(N1163=1,$E1163,"")</f>
        <v>3.8402606275803552E-2</v>
      </c>
      <c r="T1163" t="str">
        <f t="shared" si="2322"/>
        <v/>
      </c>
      <c r="U1163" t="str">
        <f t="shared" si="2322"/>
        <v/>
      </c>
      <c r="V1163" t="str">
        <f t="shared" si="2322"/>
        <v/>
      </c>
      <c r="W1163" t="str">
        <f t="shared" si="2322"/>
        <v/>
      </c>
    </row>
    <row r="1164" spans="1:23" ht="13" x14ac:dyDescent="0.15">
      <c r="A1164">
        <f t="shared" si="30"/>
        <v>6</v>
      </c>
      <c r="B1164">
        <f t="shared" si="31"/>
        <v>1967</v>
      </c>
      <c r="C1164" s="149">
        <f t="shared" si="706"/>
        <v>24684</v>
      </c>
      <c r="D1164" s="146">
        <f t="shared" si="9"/>
        <v>1967.416666666579</v>
      </c>
      <c r="E1164" s="147">
        <f ca="1">('StockBond Returns'!AA1163+'StockBond Returns'!AC1163-'Parameters &amp; Main Results'!$B$39)/'StockBond Returns'!AB1163*12</f>
        <v>3.9995684107387686E-2</v>
      </c>
      <c r="F1164" s="70">
        <f ca="1">'StockBond Returns'!AA1163+'StockBond Returns'!AC1163-'StockBond Returns'!AB1163*'Distribution of Final Value'!$B$7</f>
        <v>-9.1955766245277459E-4</v>
      </c>
      <c r="G1164" s="17">
        <f>1/'StockBond Returns'!M1162</f>
        <v>4.7356486996080818E-2</v>
      </c>
      <c r="H1164">
        <f t="shared" si="4"/>
        <v>0</v>
      </c>
      <c r="I1164" s="64">
        <f t="shared" si="5"/>
        <v>1</v>
      </c>
      <c r="J1164">
        <f t="shared" si="6"/>
        <v>0</v>
      </c>
      <c r="K1164" t="str">
        <f t="shared" ref="K1164:M1164" si="2323">IF(H1164=1,$E1164,"")</f>
        <v/>
      </c>
      <c r="L1164" s="17">
        <f t="shared" ca="1" si="2323"/>
        <v>3.9995684107387686E-2</v>
      </c>
      <c r="M1164" t="str">
        <f t="shared" si="2323"/>
        <v/>
      </c>
      <c r="N1164" s="148">
        <f>IF('StockBond Returns'!AD1162=0,1,0)</f>
        <v>0</v>
      </c>
      <c r="O1164">
        <f>IF( AND('StockBond Returns'!$AD1162&lt;0,'StockBond Returns'!$AD1162&gt;=-0.1),1,0)</f>
        <v>1</v>
      </c>
      <c r="P1164">
        <f>IF( AND('StockBond Returns'!$AD1162&lt;-0.1,'StockBond Returns'!$AD1162&gt;=-0.2),1,0)</f>
        <v>0</v>
      </c>
      <c r="Q1164">
        <f>IF( AND('StockBond Returns'!$AD1162&lt;-0.2,'StockBond Returns'!$AD1162&gt;=-0.3),1,0)</f>
        <v>0</v>
      </c>
      <c r="R1164">
        <f>IF('StockBond Returns'!AD1162&lt;-0.3,1,0)</f>
        <v>0</v>
      </c>
      <c r="S1164" t="str">
        <f t="shared" ref="S1164:W1164" si="2324">IF(N1164=1,$E1164,"")</f>
        <v/>
      </c>
      <c r="T1164" s="17">
        <f t="shared" ca="1" si="2324"/>
        <v>3.9995684107387686E-2</v>
      </c>
      <c r="U1164" t="str">
        <f t="shared" si="2324"/>
        <v/>
      </c>
      <c r="V1164" t="str">
        <f t="shared" si="2324"/>
        <v/>
      </c>
      <c r="W1164" t="str">
        <f t="shared" si="2324"/>
        <v/>
      </c>
    </row>
    <row r="1165" spans="1:23" ht="13" x14ac:dyDescent="0.15">
      <c r="A1165">
        <f t="shared" si="30"/>
        <v>7</v>
      </c>
      <c r="B1165">
        <f t="shared" si="31"/>
        <v>1967</v>
      </c>
      <c r="C1165" s="149">
        <f t="shared" si="706"/>
        <v>24715</v>
      </c>
      <c r="D1165" s="146">
        <f t="shared" si="9"/>
        <v>1967.4999999999122</v>
      </c>
      <c r="E1165" s="147">
        <f ca="1">('StockBond Returns'!AA1164+'StockBond Returns'!AC1164-'Parameters &amp; Main Results'!$B$39)/'StockBond Returns'!AB1164*12</f>
        <v>3.9969128519379879E-2</v>
      </c>
      <c r="F1165" s="70">
        <f ca="1">'StockBond Returns'!AA1164+'StockBond Returns'!AC1164-'StockBond Returns'!AB1164*'Distribution of Final Value'!$B$7</f>
        <v>-6.7718826189331338E-3</v>
      </c>
      <c r="G1165" s="17">
        <f>1/'StockBond Returns'!M1163</f>
        <v>4.6803601990044789E-2</v>
      </c>
      <c r="H1165">
        <f t="shared" si="4"/>
        <v>0</v>
      </c>
      <c r="I1165" s="64">
        <f t="shared" si="5"/>
        <v>1</v>
      </c>
      <c r="J1165">
        <f t="shared" si="6"/>
        <v>0</v>
      </c>
      <c r="K1165" t="str">
        <f t="shared" ref="K1165:M1165" si="2325">IF(H1165=1,$E1165,"")</f>
        <v/>
      </c>
      <c r="L1165" s="17">
        <f t="shared" ca="1" si="2325"/>
        <v>3.9969128519379879E-2</v>
      </c>
      <c r="M1165" t="str">
        <f t="shared" si="2325"/>
        <v/>
      </c>
      <c r="N1165" s="148">
        <f>IF('StockBond Returns'!AD1163=0,1,0)</f>
        <v>0</v>
      </c>
      <c r="O1165">
        <f>IF( AND('StockBond Returns'!$AD1163&lt;0,'StockBond Returns'!$AD1163&gt;=-0.1),1,0)</f>
        <v>1</v>
      </c>
      <c r="P1165">
        <f>IF( AND('StockBond Returns'!$AD1163&lt;-0.1,'StockBond Returns'!$AD1163&gt;=-0.2),1,0)</f>
        <v>0</v>
      </c>
      <c r="Q1165">
        <f>IF( AND('StockBond Returns'!$AD1163&lt;-0.2,'StockBond Returns'!$AD1163&gt;=-0.3),1,0)</f>
        <v>0</v>
      </c>
      <c r="R1165">
        <f>IF('StockBond Returns'!AD1163&lt;-0.3,1,0)</f>
        <v>0</v>
      </c>
      <c r="S1165" t="str">
        <f t="shared" ref="S1165:W1165" si="2326">IF(N1165=1,$E1165,"")</f>
        <v/>
      </c>
      <c r="T1165" s="17">
        <f t="shared" ca="1" si="2326"/>
        <v>3.9969128519379879E-2</v>
      </c>
      <c r="U1165" t="str">
        <f t="shared" si="2326"/>
        <v/>
      </c>
      <c r="V1165" t="str">
        <f t="shared" si="2326"/>
        <v/>
      </c>
      <c r="W1165" t="str">
        <f t="shared" si="2326"/>
        <v/>
      </c>
    </row>
    <row r="1166" spans="1:23" ht="13" x14ac:dyDescent="0.15">
      <c r="A1166">
        <f t="shared" si="30"/>
        <v>8</v>
      </c>
      <c r="B1166">
        <f t="shared" si="31"/>
        <v>1967</v>
      </c>
      <c r="C1166" s="149">
        <f t="shared" si="706"/>
        <v>24745</v>
      </c>
      <c r="D1166" s="146">
        <f t="shared" si="9"/>
        <v>1967.5833333332455</v>
      </c>
      <c r="E1166" s="147">
        <f ca="1">('StockBond Returns'!AA1165+'StockBond Returns'!AC1165-'Parameters &amp; Main Results'!$B$39)/'StockBond Returns'!AB1165*12</f>
        <v>3.8744155318823179E-2</v>
      </c>
      <c r="F1166" s="70">
        <f ca="1">'StockBond Returns'!AA1165+'StockBond Returns'!AC1165-'StockBond Returns'!AB1165*'Distribution of Final Value'!$B$7</f>
        <v>-0.27824800627896629</v>
      </c>
      <c r="G1166" s="17">
        <f>1/'StockBond Returns'!M1164</f>
        <v>4.5020503070932701E-2</v>
      </c>
      <c r="H1166">
        <f t="shared" si="4"/>
        <v>0</v>
      </c>
      <c r="I1166" s="64">
        <f t="shared" si="5"/>
        <v>1</v>
      </c>
      <c r="J1166">
        <f t="shared" si="6"/>
        <v>1</v>
      </c>
      <c r="K1166" t="str">
        <f t="shared" ref="K1166:M1166" si="2327">IF(H1166=1,$E1166,"")</f>
        <v/>
      </c>
      <c r="L1166" s="17">
        <f t="shared" ca="1" si="2327"/>
        <v>3.8744155318823179E-2</v>
      </c>
      <c r="M1166" s="17">
        <f t="shared" ca="1" si="2327"/>
        <v>3.8744155318823179E-2</v>
      </c>
      <c r="N1166" s="148">
        <f>IF('StockBond Returns'!AD1164=0,1,0)</f>
        <v>1</v>
      </c>
      <c r="O1166">
        <f>IF( AND('StockBond Returns'!$AD1164&lt;0,'StockBond Returns'!$AD1164&gt;=-0.1),1,0)</f>
        <v>0</v>
      </c>
      <c r="P1166">
        <f>IF( AND('StockBond Returns'!$AD1164&lt;-0.1,'StockBond Returns'!$AD1164&gt;=-0.2),1,0)</f>
        <v>0</v>
      </c>
      <c r="Q1166">
        <f>IF( AND('StockBond Returns'!$AD1164&lt;-0.2,'StockBond Returns'!$AD1164&gt;=-0.3),1,0)</f>
        <v>0</v>
      </c>
      <c r="R1166">
        <f>IF('StockBond Returns'!AD1164&lt;-0.3,1,0)</f>
        <v>0</v>
      </c>
      <c r="S1166" s="17">
        <f t="shared" ref="S1166:W1166" ca="1" si="2328">IF(N1166=1,$E1166,"")</f>
        <v>3.8744155318823179E-2</v>
      </c>
      <c r="T1166" t="str">
        <f t="shared" si="2328"/>
        <v/>
      </c>
      <c r="U1166" t="str">
        <f t="shared" si="2328"/>
        <v/>
      </c>
      <c r="V1166" t="str">
        <f t="shared" si="2328"/>
        <v/>
      </c>
      <c r="W1166" t="str">
        <f t="shared" si="2328"/>
        <v/>
      </c>
    </row>
    <row r="1167" spans="1:23" ht="13" x14ac:dyDescent="0.15">
      <c r="A1167">
        <f t="shared" si="30"/>
        <v>9</v>
      </c>
      <c r="B1167">
        <f t="shared" si="31"/>
        <v>1967</v>
      </c>
      <c r="C1167" s="149">
        <f t="shared" si="706"/>
        <v>24776</v>
      </c>
      <c r="D1167" s="146">
        <f t="shared" si="9"/>
        <v>1967.6666666665787</v>
      </c>
      <c r="E1167" s="147">
        <f ca="1">('StockBond Returns'!AA1166+'StockBond Returns'!AC1166-'Parameters &amp; Main Results'!$B$39)/'StockBond Returns'!AB1166*12</f>
        <v>3.8261044400740914E-2</v>
      </c>
      <c r="F1167" s="70">
        <f ca="1">'StockBond Returns'!AA1166+'StockBond Returns'!AC1166-'StockBond Returns'!AB1166*'Distribution of Final Value'!$B$7</f>
        <v>-0.38850222681599078</v>
      </c>
      <c r="G1167" s="17">
        <f>1/'StockBond Returns'!M1165</f>
        <v>4.5803386125247439E-2</v>
      </c>
      <c r="H1167">
        <f t="shared" si="4"/>
        <v>0</v>
      </c>
      <c r="I1167" s="64">
        <f t="shared" si="5"/>
        <v>1</v>
      </c>
      <c r="J1167">
        <f t="shared" si="6"/>
        <v>1</v>
      </c>
      <c r="K1167" t="str">
        <f t="shared" ref="K1167:M1167" si="2329">IF(H1167=1,$E1167,"")</f>
        <v/>
      </c>
      <c r="L1167" s="17">
        <f t="shared" ca="1" si="2329"/>
        <v>3.8261044400740914E-2</v>
      </c>
      <c r="M1167" s="17">
        <f t="shared" ca="1" si="2329"/>
        <v>3.8261044400740914E-2</v>
      </c>
      <c r="N1167" s="148">
        <f>IF('StockBond Returns'!AD1165=0,1,0)</f>
        <v>1</v>
      </c>
      <c r="O1167">
        <f>IF( AND('StockBond Returns'!$AD1165&lt;0,'StockBond Returns'!$AD1165&gt;=-0.1),1,0)</f>
        <v>0</v>
      </c>
      <c r="P1167">
        <f>IF( AND('StockBond Returns'!$AD1165&lt;-0.1,'StockBond Returns'!$AD1165&gt;=-0.2),1,0)</f>
        <v>0</v>
      </c>
      <c r="Q1167">
        <f>IF( AND('StockBond Returns'!$AD1165&lt;-0.2,'StockBond Returns'!$AD1165&gt;=-0.3),1,0)</f>
        <v>0</v>
      </c>
      <c r="R1167">
        <f>IF('StockBond Returns'!AD1165&lt;-0.3,1,0)</f>
        <v>0</v>
      </c>
      <c r="S1167" s="17">
        <f t="shared" ref="S1167:W1167" ca="1" si="2330">IF(N1167=1,$E1167,"")</f>
        <v>3.8261044400740914E-2</v>
      </c>
      <c r="T1167" t="str">
        <f t="shared" si="2330"/>
        <v/>
      </c>
      <c r="U1167" t="str">
        <f t="shared" si="2330"/>
        <v/>
      </c>
      <c r="V1167" t="str">
        <f t="shared" si="2330"/>
        <v/>
      </c>
      <c r="W1167" t="str">
        <f t="shared" si="2330"/>
        <v/>
      </c>
    </row>
    <row r="1168" spans="1:23" ht="13" x14ac:dyDescent="0.15">
      <c r="A1168">
        <f t="shared" si="30"/>
        <v>10</v>
      </c>
      <c r="B1168">
        <f t="shared" si="31"/>
        <v>1967</v>
      </c>
      <c r="C1168" s="149">
        <f t="shared" si="706"/>
        <v>24806</v>
      </c>
      <c r="D1168" s="146">
        <f t="shared" si="9"/>
        <v>1967.749999999912</v>
      </c>
      <c r="E1168" s="147">
        <f ca="1">('StockBond Returns'!AA1167+'StockBond Returns'!AC1167-'Parameters &amp; Main Results'!$B$39)/'StockBond Returns'!AB1167*12</f>
        <v>3.847510645745264E-2</v>
      </c>
      <c r="F1168" s="70">
        <f ca="1">'StockBond Returns'!AA1167+'StockBond Returns'!AC1167-'StockBond Returns'!AB1167*'Distribution of Final Value'!$B$7</f>
        <v>-0.34620780658260841</v>
      </c>
      <c r="G1168" s="17">
        <f>1/'StockBond Returns'!M1166</f>
        <v>4.4767929985507486E-2</v>
      </c>
      <c r="H1168">
        <f t="shared" si="4"/>
        <v>0</v>
      </c>
      <c r="I1168" s="64">
        <f t="shared" si="5"/>
        <v>1</v>
      </c>
      <c r="J1168">
        <f t="shared" si="6"/>
        <v>0</v>
      </c>
      <c r="K1168" t="str">
        <f t="shared" ref="K1168:M1168" si="2331">IF(H1168=1,$E1168,"")</f>
        <v/>
      </c>
      <c r="L1168" s="17">
        <f t="shared" ca="1" si="2331"/>
        <v>3.847510645745264E-2</v>
      </c>
      <c r="M1168" t="str">
        <f t="shared" si="2331"/>
        <v/>
      </c>
      <c r="N1168" s="148">
        <f>IF('StockBond Returns'!AD1166=0,1,0)</f>
        <v>0</v>
      </c>
      <c r="O1168">
        <f>IF( AND('StockBond Returns'!$AD1166&lt;0,'StockBond Returns'!$AD1166&gt;=-0.1),1,0)</f>
        <v>1</v>
      </c>
      <c r="P1168">
        <f>IF( AND('StockBond Returns'!$AD1166&lt;-0.1,'StockBond Returns'!$AD1166&gt;=-0.2),1,0)</f>
        <v>0</v>
      </c>
      <c r="Q1168">
        <f>IF( AND('StockBond Returns'!$AD1166&lt;-0.2,'StockBond Returns'!$AD1166&gt;=-0.3),1,0)</f>
        <v>0</v>
      </c>
      <c r="R1168">
        <f>IF('StockBond Returns'!AD1166&lt;-0.3,1,0)</f>
        <v>0</v>
      </c>
      <c r="S1168" t="str">
        <f t="shared" ref="S1168:W1168" si="2332">IF(N1168=1,$E1168,"")</f>
        <v/>
      </c>
      <c r="T1168" s="17">
        <f t="shared" ca="1" si="2332"/>
        <v>3.847510645745264E-2</v>
      </c>
      <c r="U1168" t="str">
        <f t="shared" si="2332"/>
        <v/>
      </c>
      <c r="V1168" t="str">
        <f t="shared" si="2332"/>
        <v/>
      </c>
      <c r="W1168" t="str">
        <f t="shared" si="2332"/>
        <v/>
      </c>
    </row>
    <row r="1169" spans="1:23" ht="13" x14ac:dyDescent="0.15">
      <c r="A1169">
        <f t="shared" si="30"/>
        <v>11</v>
      </c>
      <c r="B1169">
        <f t="shared" si="31"/>
        <v>1967</v>
      </c>
      <c r="C1169" s="149">
        <f t="shared" si="706"/>
        <v>24837</v>
      </c>
      <c r="D1169" s="146">
        <f t="shared" si="9"/>
        <v>1967.8333333332453</v>
      </c>
      <c r="E1169" s="147">
        <f ca="1">('StockBond Returns'!AA1168+'StockBond Returns'!AC1168-'Parameters &amp; Main Results'!$B$39)/'StockBond Returns'!AB1168*12</f>
        <v>3.9653943270932523E-2</v>
      </c>
      <c r="F1169" s="70">
        <f ca="1">'StockBond Returns'!AA1168+'StockBond Returns'!AC1168-'StockBond Returns'!AB1168*'Distribution of Final Value'!$B$7</f>
        <v>-7.6679263875988113E-2</v>
      </c>
      <c r="G1169" s="17">
        <f>1/'StockBond Returns'!M1167</f>
        <v>4.6163410750919641E-2</v>
      </c>
      <c r="H1169">
        <f t="shared" si="4"/>
        <v>0</v>
      </c>
      <c r="I1169" s="64">
        <f t="shared" si="5"/>
        <v>1</v>
      </c>
      <c r="J1169">
        <f t="shared" si="6"/>
        <v>0</v>
      </c>
      <c r="K1169" t="str">
        <f t="shared" ref="K1169:M1169" si="2333">IF(H1169=1,$E1169,"")</f>
        <v/>
      </c>
      <c r="L1169" s="17">
        <f t="shared" ca="1" si="2333"/>
        <v>3.9653943270932523E-2</v>
      </c>
      <c r="M1169" t="str">
        <f t="shared" si="2333"/>
        <v/>
      </c>
      <c r="N1169" s="148">
        <f>IF('StockBond Returns'!AD1167=0,1,0)</f>
        <v>0</v>
      </c>
      <c r="O1169">
        <f>IF( AND('StockBond Returns'!$AD1167&lt;0,'StockBond Returns'!$AD1167&gt;=-0.1),1,0)</f>
        <v>1</v>
      </c>
      <c r="P1169">
        <f>IF( AND('StockBond Returns'!$AD1167&lt;-0.1,'StockBond Returns'!$AD1167&gt;=-0.2),1,0)</f>
        <v>0</v>
      </c>
      <c r="Q1169">
        <f>IF( AND('StockBond Returns'!$AD1167&lt;-0.2,'StockBond Returns'!$AD1167&gt;=-0.3),1,0)</f>
        <v>0</v>
      </c>
      <c r="R1169">
        <f>IF('StockBond Returns'!AD1167&lt;-0.3,1,0)</f>
        <v>0</v>
      </c>
      <c r="S1169" t="str">
        <f t="shared" ref="S1169:W1169" si="2334">IF(N1169=1,$E1169,"")</f>
        <v/>
      </c>
      <c r="T1169" s="17">
        <f t="shared" ca="1" si="2334"/>
        <v>3.9653943270932523E-2</v>
      </c>
      <c r="U1169" t="str">
        <f t="shared" si="2334"/>
        <v/>
      </c>
      <c r="V1169" t="str">
        <f t="shared" si="2334"/>
        <v/>
      </c>
      <c r="W1169" t="str">
        <f t="shared" si="2334"/>
        <v/>
      </c>
    </row>
    <row r="1170" spans="1:23" ht="13" x14ac:dyDescent="0.15">
      <c r="A1170">
        <f t="shared" si="30"/>
        <v>12</v>
      </c>
      <c r="B1170">
        <f t="shared" si="31"/>
        <v>1967</v>
      </c>
      <c r="C1170" s="149">
        <f t="shared" si="706"/>
        <v>24868</v>
      </c>
      <c r="D1170" s="146">
        <f t="shared" si="9"/>
        <v>1967.9166666665785</v>
      </c>
      <c r="E1170" s="147">
        <f ca="1">('StockBond Returns'!AA1169+'StockBond Returns'!AC1169-'Parameters &amp; Main Results'!$B$39)/'StockBond Returns'!AB1169*12</f>
        <v>3.9921926731739728E-2</v>
      </c>
      <c r="F1170" s="70">
        <f ca="1">'StockBond Returns'!AA1169+'StockBond Returns'!AC1169-'StockBond Returns'!AB1169*'Distribution of Final Value'!$B$7</f>
        <v>-1.7393565105583875E-2</v>
      </c>
      <c r="G1170" s="17">
        <f>1/'StockBond Returns'!M1168</f>
        <v>4.6359399294078195E-2</v>
      </c>
      <c r="H1170">
        <f t="shared" si="4"/>
        <v>0</v>
      </c>
      <c r="I1170" s="64">
        <f t="shared" si="5"/>
        <v>1</v>
      </c>
      <c r="J1170">
        <f t="shared" si="6"/>
        <v>0</v>
      </c>
      <c r="K1170" t="str">
        <f t="shared" ref="K1170:M1170" si="2335">IF(H1170=1,$E1170,"")</f>
        <v/>
      </c>
      <c r="L1170" s="17">
        <f t="shared" ca="1" si="2335"/>
        <v>3.9921926731739728E-2</v>
      </c>
      <c r="M1170" t="str">
        <f t="shared" si="2335"/>
        <v/>
      </c>
      <c r="N1170" s="148">
        <f>IF('StockBond Returns'!AD1168=0,1,0)</f>
        <v>0</v>
      </c>
      <c r="O1170">
        <f>IF( AND('StockBond Returns'!$AD1168&lt;0,'StockBond Returns'!$AD1168&gt;=-0.1),1,0)</f>
        <v>1</v>
      </c>
      <c r="P1170">
        <f>IF( AND('StockBond Returns'!$AD1168&lt;-0.1,'StockBond Returns'!$AD1168&gt;=-0.2),1,0)</f>
        <v>0</v>
      </c>
      <c r="Q1170">
        <f>IF( AND('StockBond Returns'!$AD1168&lt;-0.2,'StockBond Returns'!$AD1168&gt;=-0.3),1,0)</f>
        <v>0</v>
      </c>
      <c r="R1170">
        <f>IF('StockBond Returns'!AD1168&lt;-0.3,1,0)</f>
        <v>0</v>
      </c>
      <c r="S1170" t="str">
        <f t="shared" ref="S1170:W1170" si="2336">IF(N1170=1,$E1170,"")</f>
        <v/>
      </c>
      <c r="T1170" s="17">
        <f t="shared" ca="1" si="2336"/>
        <v>3.9921926731739728E-2</v>
      </c>
      <c r="U1170" t="str">
        <f t="shared" si="2336"/>
        <v/>
      </c>
      <c r="V1170" t="str">
        <f t="shared" si="2336"/>
        <v/>
      </c>
      <c r="W1170" t="str">
        <f t="shared" si="2336"/>
        <v/>
      </c>
    </row>
    <row r="1171" spans="1:23" ht="13" x14ac:dyDescent="0.15">
      <c r="A1171">
        <f t="shared" si="30"/>
        <v>1</v>
      </c>
      <c r="B1171">
        <f t="shared" si="31"/>
        <v>1968</v>
      </c>
      <c r="C1171" s="149">
        <f t="shared" si="706"/>
        <v>24897</v>
      </c>
      <c r="D1171" s="146">
        <f t="shared" si="9"/>
        <v>1967.9999999999118</v>
      </c>
      <c r="E1171" s="147">
        <f ca="1">('StockBond Returns'!AA1170+'StockBond Returns'!AC1170-'Parameters &amp; Main Results'!$B$39)/'StockBond Returns'!AB1170*12</f>
        <v>3.9248520548290644E-2</v>
      </c>
      <c r="F1171" s="70">
        <f ca="1">'StockBond Returns'!AA1170+'StockBond Returns'!AC1170-'StockBond Returns'!AB1170*'Distribution of Final Value'!$B$7</f>
        <v>-0.16733702428248165</v>
      </c>
      <c r="G1171" s="17">
        <f>1/'StockBond Returns'!M1169</f>
        <v>4.5586175577968818E-2</v>
      </c>
      <c r="H1171">
        <f t="shared" si="4"/>
        <v>0</v>
      </c>
      <c r="I1171" s="64">
        <f t="shared" si="5"/>
        <v>1</v>
      </c>
      <c r="J1171">
        <f t="shared" si="6"/>
        <v>0</v>
      </c>
      <c r="K1171" t="str">
        <f t="shared" ref="K1171:M1171" si="2337">IF(H1171=1,$E1171,"")</f>
        <v/>
      </c>
      <c r="L1171" s="17">
        <f t="shared" ca="1" si="2337"/>
        <v>3.9248520548290644E-2</v>
      </c>
      <c r="M1171" t="str">
        <f t="shared" si="2337"/>
        <v/>
      </c>
      <c r="N1171" s="148">
        <f>IF('StockBond Returns'!AD1169=0,1,0)</f>
        <v>0</v>
      </c>
      <c r="O1171">
        <f>IF( AND('StockBond Returns'!$AD1169&lt;0,'StockBond Returns'!$AD1169&gt;=-0.1),1,0)</f>
        <v>1</v>
      </c>
      <c r="P1171">
        <f>IF( AND('StockBond Returns'!$AD1169&lt;-0.1,'StockBond Returns'!$AD1169&gt;=-0.2),1,0)</f>
        <v>0</v>
      </c>
      <c r="Q1171">
        <f>IF( AND('StockBond Returns'!$AD1169&lt;-0.2,'StockBond Returns'!$AD1169&gt;=-0.3),1,0)</f>
        <v>0</v>
      </c>
      <c r="R1171">
        <f>IF('StockBond Returns'!AD1169&lt;-0.3,1,0)</f>
        <v>0</v>
      </c>
      <c r="S1171" t="str">
        <f t="shared" ref="S1171:W1171" si="2338">IF(N1171=1,$E1171,"")</f>
        <v/>
      </c>
      <c r="T1171" s="17">
        <f t="shared" ca="1" si="2338"/>
        <v>3.9248520548290644E-2</v>
      </c>
      <c r="U1171" t="str">
        <f t="shared" si="2338"/>
        <v/>
      </c>
      <c r="V1171" t="str">
        <f t="shared" si="2338"/>
        <v/>
      </c>
      <c r="W1171" t="str">
        <f t="shared" si="2338"/>
        <v/>
      </c>
    </row>
    <row r="1172" spans="1:23" ht="13" x14ac:dyDescent="0.15">
      <c r="A1172">
        <f t="shared" si="30"/>
        <v>2</v>
      </c>
      <c r="B1172">
        <f t="shared" si="31"/>
        <v>1968</v>
      </c>
      <c r="C1172" s="149">
        <f t="shared" si="706"/>
        <v>24928</v>
      </c>
      <c r="D1172" s="146">
        <f t="shared" si="9"/>
        <v>1968.083333333245</v>
      </c>
      <c r="E1172" s="147">
        <f ca="1">('StockBond Returns'!AA1171+'StockBond Returns'!AC1171-'Parameters &amp; Main Results'!$B$39)/'StockBond Returns'!AB1171*12</f>
        <v>4.0282303726219146E-2</v>
      </c>
      <c r="F1172" s="70">
        <f ca="1">'StockBond Returns'!AA1171+'StockBond Returns'!AC1171-'StockBond Returns'!AB1171*'Distribution of Final Value'!$B$7</f>
        <v>6.4756068125294775E-2</v>
      </c>
      <c r="G1172" s="17">
        <f>1/'StockBond Returns'!M1170</f>
        <v>4.7897816262542754E-2</v>
      </c>
      <c r="H1172">
        <f t="shared" si="4"/>
        <v>0</v>
      </c>
      <c r="I1172" s="64">
        <f t="shared" si="5"/>
        <v>1</v>
      </c>
      <c r="J1172">
        <f t="shared" si="6"/>
        <v>0</v>
      </c>
      <c r="K1172" t="str">
        <f t="shared" ref="K1172:M1172" si="2339">IF(H1172=1,$E1172,"")</f>
        <v/>
      </c>
      <c r="L1172" s="17">
        <f t="shared" ca="1" si="2339"/>
        <v>4.0282303726219146E-2</v>
      </c>
      <c r="M1172" t="str">
        <f t="shared" si="2339"/>
        <v/>
      </c>
      <c r="N1172" s="148">
        <f>IF('StockBond Returns'!AD1170=0,1,0)</f>
        <v>0</v>
      </c>
      <c r="O1172">
        <f>IF( AND('StockBond Returns'!$AD1170&lt;0,'StockBond Returns'!$AD1170&gt;=-0.1),1,0)</f>
        <v>1</v>
      </c>
      <c r="P1172">
        <f>IF( AND('StockBond Returns'!$AD1170&lt;-0.1,'StockBond Returns'!$AD1170&gt;=-0.2),1,0)</f>
        <v>0</v>
      </c>
      <c r="Q1172">
        <f>IF( AND('StockBond Returns'!$AD1170&lt;-0.2,'StockBond Returns'!$AD1170&gt;=-0.3),1,0)</f>
        <v>0</v>
      </c>
      <c r="R1172">
        <f>IF('StockBond Returns'!AD1170&lt;-0.3,1,0)</f>
        <v>0</v>
      </c>
      <c r="S1172" t="str">
        <f t="shared" ref="S1172:W1172" si="2340">IF(N1172=1,$E1172,"")</f>
        <v/>
      </c>
      <c r="T1172" s="17">
        <f t="shared" ca="1" si="2340"/>
        <v>4.0282303726219146E-2</v>
      </c>
      <c r="U1172" t="str">
        <f t="shared" si="2340"/>
        <v/>
      </c>
      <c r="V1172" t="str">
        <f t="shared" si="2340"/>
        <v/>
      </c>
      <c r="W1172" t="str">
        <f t="shared" si="2340"/>
        <v/>
      </c>
    </row>
    <row r="1173" spans="1:23" ht="13" x14ac:dyDescent="0.15">
      <c r="A1173">
        <f t="shared" si="30"/>
        <v>3</v>
      </c>
      <c r="B1173">
        <f t="shared" si="31"/>
        <v>1968</v>
      </c>
      <c r="C1173" s="149">
        <f t="shared" si="706"/>
        <v>24958</v>
      </c>
      <c r="D1173" s="146">
        <f t="shared" si="9"/>
        <v>1968.1666666665783</v>
      </c>
      <c r="E1173" s="147">
        <f ca="1">('StockBond Returns'!AA1172+'StockBond Returns'!AC1172-'Parameters &amp; Main Results'!$B$39)/'StockBond Returns'!AB1172*12</f>
        <v>4.1384169607422125E-2</v>
      </c>
      <c r="F1173" s="70">
        <f ca="1">'StockBond Returns'!AA1172+'StockBond Returns'!AC1172-'StockBond Returns'!AB1172*'Distribution of Final Value'!$B$7</f>
        <v>0.31809794374765232</v>
      </c>
      <c r="G1173" s="17">
        <f>1/'StockBond Returns'!M1171</f>
        <v>4.9721196445764199E-2</v>
      </c>
      <c r="H1173">
        <f t="shared" si="4"/>
        <v>0</v>
      </c>
      <c r="I1173" s="64">
        <f t="shared" si="5"/>
        <v>1</v>
      </c>
      <c r="J1173">
        <f t="shared" si="6"/>
        <v>0</v>
      </c>
      <c r="K1173" t="str">
        <f t="shared" ref="K1173:M1173" si="2341">IF(H1173=1,$E1173,"")</f>
        <v/>
      </c>
      <c r="L1173" s="17">
        <f t="shared" ca="1" si="2341"/>
        <v>4.1384169607422125E-2</v>
      </c>
      <c r="M1173" t="str">
        <f t="shared" si="2341"/>
        <v/>
      </c>
      <c r="N1173" s="148">
        <f>IF('StockBond Returns'!AD1171=0,1,0)</f>
        <v>0</v>
      </c>
      <c r="O1173">
        <f>IF( AND('StockBond Returns'!$AD1171&lt;0,'StockBond Returns'!$AD1171&gt;=-0.1),1,0)</f>
        <v>1</v>
      </c>
      <c r="P1173">
        <f>IF( AND('StockBond Returns'!$AD1171&lt;-0.1,'StockBond Returns'!$AD1171&gt;=-0.2),1,0)</f>
        <v>0</v>
      </c>
      <c r="Q1173">
        <f>IF( AND('StockBond Returns'!$AD1171&lt;-0.2,'StockBond Returns'!$AD1171&gt;=-0.3),1,0)</f>
        <v>0</v>
      </c>
      <c r="R1173">
        <f>IF('StockBond Returns'!AD1171&lt;-0.3,1,0)</f>
        <v>0</v>
      </c>
      <c r="S1173" t="str">
        <f t="shared" ref="S1173:W1173" si="2342">IF(N1173=1,$E1173,"")</f>
        <v/>
      </c>
      <c r="T1173" s="17">
        <f t="shared" ca="1" si="2342"/>
        <v>4.1384169607422125E-2</v>
      </c>
      <c r="U1173" t="str">
        <f t="shared" si="2342"/>
        <v/>
      </c>
      <c r="V1173" t="str">
        <f t="shared" si="2342"/>
        <v/>
      </c>
      <c r="W1173" t="str">
        <f t="shared" si="2342"/>
        <v/>
      </c>
    </row>
    <row r="1174" spans="1:23" ht="13" x14ac:dyDescent="0.15">
      <c r="A1174">
        <f t="shared" si="30"/>
        <v>4</v>
      </c>
      <c r="B1174">
        <f t="shared" si="31"/>
        <v>1968</v>
      </c>
      <c r="C1174" s="149">
        <f t="shared" si="706"/>
        <v>24989</v>
      </c>
      <c r="D1174" s="146">
        <f t="shared" si="9"/>
        <v>1968.2499999999116</v>
      </c>
      <c r="E1174" s="147">
        <f ca="1">('StockBond Returns'!AA1173+'StockBond Returns'!AC1173-'Parameters &amp; Main Results'!$B$39)/'StockBond Returns'!AB1173*12</f>
        <v>4.1344136262401389E-2</v>
      </c>
      <c r="F1174" s="70">
        <f ca="1">'StockBond Returns'!AA1173+'StockBond Returns'!AC1173-'StockBond Returns'!AB1173*'Distribution of Final Value'!$B$7</f>
        <v>0.31674578861839997</v>
      </c>
      <c r="G1174" s="17">
        <f>1/'StockBond Returns'!M1172</f>
        <v>4.832492482540867E-2</v>
      </c>
      <c r="H1174">
        <f t="shared" si="4"/>
        <v>0</v>
      </c>
      <c r="I1174" s="64">
        <f t="shared" si="5"/>
        <v>1</v>
      </c>
      <c r="J1174">
        <f t="shared" si="6"/>
        <v>0</v>
      </c>
      <c r="K1174" t="str">
        <f t="shared" ref="K1174:M1174" si="2343">IF(H1174=1,$E1174,"")</f>
        <v/>
      </c>
      <c r="L1174" s="17">
        <f t="shared" ca="1" si="2343"/>
        <v>4.1344136262401389E-2</v>
      </c>
      <c r="M1174" t="str">
        <f t="shared" si="2343"/>
        <v/>
      </c>
      <c r="N1174" s="148">
        <f>IF('StockBond Returns'!AD1172=0,1,0)</f>
        <v>0</v>
      </c>
      <c r="O1174">
        <f>IF( AND('StockBond Returns'!$AD1172&lt;0,'StockBond Returns'!$AD1172&gt;=-0.1),1,0)</f>
        <v>1</v>
      </c>
      <c r="P1174">
        <f>IF( AND('StockBond Returns'!$AD1172&lt;-0.1,'StockBond Returns'!$AD1172&gt;=-0.2),1,0)</f>
        <v>0</v>
      </c>
      <c r="Q1174">
        <f>IF( AND('StockBond Returns'!$AD1172&lt;-0.2,'StockBond Returns'!$AD1172&gt;=-0.3),1,0)</f>
        <v>0</v>
      </c>
      <c r="R1174">
        <f>IF('StockBond Returns'!AD1172&lt;-0.3,1,0)</f>
        <v>0</v>
      </c>
      <c r="S1174" t="str">
        <f t="shared" ref="S1174:W1174" si="2344">IF(N1174=1,$E1174,"")</f>
        <v/>
      </c>
      <c r="T1174" s="17">
        <f t="shared" ca="1" si="2344"/>
        <v>4.1344136262401389E-2</v>
      </c>
      <c r="U1174" t="str">
        <f t="shared" si="2344"/>
        <v/>
      </c>
      <c r="V1174" t="str">
        <f t="shared" si="2344"/>
        <v/>
      </c>
      <c r="W1174" t="str">
        <f t="shared" si="2344"/>
        <v/>
      </c>
    </row>
    <row r="1175" spans="1:23" ht="13" x14ac:dyDescent="0.15">
      <c r="A1175">
        <f t="shared" si="30"/>
        <v>5</v>
      </c>
      <c r="B1175">
        <f t="shared" si="31"/>
        <v>1968</v>
      </c>
      <c r="C1175" s="149">
        <f t="shared" si="706"/>
        <v>25019</v>
      </c>
      <c r="D1175" s="146">
        <f t="shared" si="9"/>
        <v>1968.3333333332448</v>
      </c>
      <c r="E1175" s="147">
        <f ca="1">('StockBond Returns'!AA1174+'StockBond Returns'!AC1174-'Parameters &amp; Main Results'!$B$39)/'StockBond Returns'!AB1174*12</f>
        <v>3.8901594526853572E-2</v>
      </c>
      <c r="F1175" s="70">
        <f ca="1">'StockBond Returns'!AA1174+'StockBond Returns'!AC1174-'StockBond Returns'!AB1174*'Distribution of Final Value'!$B$7</f>
        <v>-0.26300935339164511</v>
      </c>
      <c r="G1175" s="17">
        <f>1/'StockBond Returns'!M1173</f>
        <v>4.6135125520687194E-2</v>
      </c>
      <c r="H1175">
        <f t="shared" si="4"/>
        <v>0</v>
      </c>
      <c r="I1175" s="64">
        <f t="shared" si="5"/>
        <v>1</v>
      </c>
      <c r="J1175">
        <f t="shared" si="6"/>
        <v>0</v>
      </c>
      <c r="K1175" t="str">
        <f t="shared" ref="K1175:M1175" si="2345">IF(H1175=1,$E1175,"")</f>
        <v/>
      </c>
      <c r="L1175" s="17">
        <f t="shared" ca="1" si="2345"/>
        <v>3.8901594526853572E-2</v>
      </c>
      <c r="M1175" t="str">
        <f t="shared" si="2345"/>
        <v/>
      </c>
      <c r="N1175" s="148">
        <f>IF('StockBond Returns'!AD1173=0,1,0)</f>
        <v>0</v>
      </c>
      <c r="O1175">
        <f>IF( AND('StockBond Returns'!$AD1173&lt;0,'StockBond Returns'!$AD1173&gt;=-0.1),1,0)</f>
        <v>1</v>
      </c>
      <c r="P1175">
        <f>IF( AND('StockBond Returns'!$AD1173&lt;-0.1,'StockBond Returns'!$AD1173&gt;=-0.2),1,0)</f>
        <v>0</v>
      </c>
      <c r="Q1175">
        <f>IF( AND('StockBond Returns'!$AD1173&lt;-0.2,'StockBond Returns'!$AD1173&gt;=-0.3),1,0)</f>
        <v>0</v>
      </c>
      <c r="R1175">
        <f>IF('StockBond Returns'!AD1173&lt;-0.3,1,0)</f>
        <v>0</v>
      </c>
      <c r="S1175" t="str">
        <f t="shared" ref="S1175:W1175" si="2346">IF(N1175=1,$E1175,"")</f>
        <v/>
      </c>
      <c r="T1175" s="17">
        <f t="shared" ca="1" si="2346"/>
        <v>3.8901594526853572E-2</v>
      </c>
      <c r="U1175" t="str">
        <f t="shared" si="2346"/>
        <v/>
      </c>
      <c r="V1175" t="str">
        <f t="shared" si="2346"/>
        <v/>
      </c>
      <c r="W1175" t="str">
        <f t="shared" si="2346"/>
        <v/>
      </c>
    </row>
    <row r="1176" spans="1:23" ht="13" x14ac:dyDescent="0.15">
      <c r="A1176">
        <f t="shared" si="30"/>
        <v>6</v>
      </c>
      <c r="B1176">
        <f t="shared" si="31"/>
        <v>1968</v>
      </c>
      <c r="C1176" s="149">
        <f t="shared" si="706"/>
        <v>25050</v>
      </c>
      <c r="D1176" s="146">
        <f t="shared" si="9"/>
        <v>1968.4166666665781</v>
      </c>
      <c r="E1176" s="147">
        <f ca="1">('StockBond Returns'!AA1175+'StockBond Returns'!AC1175-'Parameters &amp; Main Results'!$B$39)/'StockBond Returns'!AB1175*12</f>
        <v>3.8582700410416955E-2</v>
      </c>
      <c r="F1176" s="70">
        <f ca="1">'StockBond Returns'!AA1175+'StockBond Returns'!AC1175-'StockBond Returns'!AB1175*'Distribution of Final Value'!$B$7</f>
        <v>-0.34081171182451442</v>
      </c>
      <c r="G1176" s="17">
        <f>1/'StockBond Returns'!M1174</f>
        <v>4.5852114424358714E-2</v>
      </c>
      <c r="H1176">
        <f t="shared" si="4"/>
        <v>0</v>
      </c>
      <c r="I1176" s="64">
        <f t="shared" si="5"/>
        <v>1</v>
      </c>
      <c r="J1176">
        <f t="shared" si="6"/>
        <v>1</v>
      </c>
      <c r="K1176" t="str">
        <f t="shared" ref="K1176:M1176" si="2347">IF(H1176=1,$E1176,"")</f>
        <v/>
      </c>
      <c r="L1176" s="17">
        <f t="shared" ca="1" si="2347"/>
        <v>3.8582700410416955E-2</v>
      </c>
      <c r="M1176" s="17">
        <f t="shared" ca="1" si="2347"/>
        <v>3.8582700410416955E-2</v>
      </c>
      <c r="N1176" s="148">
        <f>IF('StockBond Returns'!AD1174=0,1,0)</f>
        <v>1</v>
      </c>
      <c r="O1176">
        <f>IF( AND('StockBond Returns'!$AD1174&lt;0,'StockBond Returns'!$AD1174&gt;=-0.1),1,0)</f>
        <v>0</v>
      </c>
      <c r="P1176">
        <f>IF( AND('StockBond Returns'!$AD1174&lt;-0.1,'StockBond Returns'!$AD1174&gt;=-0.2),1,0)</f>
        <v>0</v>
      </c>
      <c r="Q1176">
        <f>IF( AND('StockBond Returns'!$AD1174&lt;-0.2,'StockBond Returns'!$AD1174&gt;=-0.3),1,0)</f>
        <v>0</v>
      </c>
      <c r="R1176">
        <f>IF('StockBond Returns'!AD1174&lt;-0.3,1,0)</f>
        <v>0</v>
      </c>
      <c r="S1176" s="17">
        <f t="shared" ref="S1176:W1176" ca="1" si="2348">IF(N1176=1,$E1176,"")</f>
        <v>3.8582700410416955E-2</v>
      </c>
      <c r="T1176" t="str">
        <f t="shared" si="2348"/>
        <v/>
      </c>
      <c r="U1176" t="str">
        <f t="shared" si="2348"/>
        <v/>
      </c>
      <c r="V1176" t="str">
        <f t="shared" si="2348"/>
        <v/>
      </c>
      <c r="W1176" t="str">
        <f t="shared" si="2348"/>
        <v/>
      </c>
    </row>
    <row r="1177" spans="1:23" ht="13" x14ac:dyDescent="0.15">
      <c r="A1177">
        <f t="shared" si="30"/>
        <v>7</v>
      </c>
      <c r="B1177">
        <f t="shared" si="31"/>
        <v>1968</v>
      </c>
      <c r="C1177" s="149">
        <f t="shared" si="706"/>
        <v>25081</v>
      </c>
      <c r="D1177" s="146">
        <f t="shared" si="9"/>
        <v>1968.4999999999113</v>
      </c>
      <c r="E1177" s="147">
        <f ca="1">('StockBond Returns'!AA1176+'StockBond Returns'!AC1176-'Parameters &amp; Main Results'!$B$39)/'StockBond Returns'!AB1176*12</f>
        <v>3.8465665456700257E-2</v>
      </c>
      <c r="F1177" s="70">
        <f ca="1">'StockBond Returns'!AA1176+'StockBond Returns'!AC1176-'StockBond Returns'!AB1176*'Distribution of Final Value'!$B$7</f>
        <v>-0.35992914040090795</v>
      </c>
      <c r="G1177" s="17">
        <f>1/'StockBond Returns'!M1175</f>
        <v>4.5947907329233449E-2</v>
      </c>
      <c r="H1177">
        <f t="shared" si="4"/>
        <v>0</v>
      </c>
      <c r="I1177" s="64">
        <f t="shared" si="5"/>
        <v>1</v>
      </c>
      <c r="J1177">
        <f t="shared" si="6"/>
        <v>1</v>
      </c>
      <c r="K1177" t="str">
        <f t="shared" ref="K1177:M1177" si="2349">IF(H1177=1,$E1177,"")</f>
        <v/>
      </c>
      <c r="L1177" s="17">
        <f t="shared" ca="1" si="2349"/>
        <v>3.8465665456700257E-2</v>
      </c>
      <c r="M1177" s="17">
        <f t="shared" ca="1" si="2349"/>
        <v>3.8465665456700257E-2</v>
      </c>
      <c r="N1177" s="148">
        <f>IF('StockBond Returns'!AD1175=0,1,0)</f>
        <v>1</v>
      </c>
      <c r="O1177">
        <f>IF( AND('StockBond Returns'!$AD1175&lt;0,'StockBond Returns'!$AD1175&gt;=-0.1),1,0)</f>
        <v>0</v>
      </c>
      <c r="P1177">
        <f>IF( AND('StockBond Returns'!$AD1175&lt;-0.1,'StockBond Returns'!$AD1175&gt;=-0.2),1,0)</f>
        <v>0</v>
      </c>
      <c r="Q1177">
        <f>IF( AND('StockBond Returns'!$AD1175&lt;-0.2,'StockBond Returns'!$AD1175&gt;=-0.3),1,0)</f>
        <v>0</v>
      </c>
      <c r="R1177">
        <f>IF('StockBond Returns'!AD1175&lt;-0.3,1,0)</f>
        <v>0</v>
      </c>
      <c r="S1177" s="17">
        <f t="shared" ref="S1177:W1177" ca="1" si="2350">IF(N1177=1,$E1177,"")</f>
        <v>3.8465665456700257E-2</v>
      </c>
      <c r="T1177" t="str">
        <f t="shared" si="2350"/>
        <v/>
      </c>
      <c r="U1177" t="str">
        <f t="shared" si="2350"/>
        <v/>
      </c>
      <c r="V1177" t="str">
        <f t="shared" si="2350"/>
        <v/>
      </c>
      <c r="W1177" t="str">
        <f t="shared" si="2350"/>
        <v/>
      </c>
    </row>
    <row r="1178" spans="1:23" ht="13" x14ac:dyDescent="0.15">
      <c r="A1178">
        <f t="shared" si="30"/>
        <v>8</v>
      </c>
      <c r="B1178">
        <f t="shared" si="31"/>
        <v>1968</v>
      </c>
      <c r="C1178" s="149">
        <f t="shared" si="706"/>
        <v>25111</v>
      </c>
      <c r="D1178" s="146">
        <f t="shared" si="9"/>
        <v>1968.5833333332446</v>
      </c>
      <c r="E1178" s="147">
        <f ca="1">('StockBond Returns'!AA1177+'StockBond Returns'!AC1177-'Parameters &amp; Main Results'!$B$39)/'StockBond Returns'!AB1177*12</f>
        <v>3.9179704545477007E-2</v>
      </c>
      <c r="F1178" s="70">
        <f ca="1">'StockBond Returns'!AA1177+'StockBond Returns'!AC1177-'StockBond Returns'!AB1177*'Distribution of Final Value'!$B$7</f>
        <v>-0.19880473813535282</v>
      </c>
      <c r="G1178" s="17">
        <f>1/'StockBond Returns'!M1176</f>
        <v>4.7396632016941734E-2</v>
      </c>
      <c r="H1178">
        <f t="shared" si="4"/>
        <v>0</v>
      </c>
      <c r="I1178" s="64">
        <f t="shared" si="5"/>
        <v>1</v>
      </c>
      <c r="J1178">
        <f t="shared" si="6"/>
        <v>0</v>
      </c>
      <c r="K1178" t="str">
        <f t="shared" ref="K1178:M1178" si="2351">IF(H1178=1,$E1178,"")</f>
        <v/>
      </c>
      <c r="L1178" s="17">
        <f t="shared" ca="1" si="2351"/>
        <v>3.9179704545477007E-2</v>
      </c>
      <c r="M1178" t="str">
        <f t="shared" si="2351"/>
        <v/>
      </c>
      <c r="N1178" s="148">
        <f>IF('StockBond Returns'!AD1176=0,1,0)</f>
        <v>0</v>
      </c>
      <c r="O1178">
        <f>IF( AND('StockBond Returns'!$AD1176&lt;0,'StockBond Returns'!$AD1176&gt;=-0.1),1,0)</f>
        <v>1</v>
      </c>
      <c r="P1178">
        <f>IF( AND('StockBond Returns'!$AD1176&lt;-0.1,'StockBond Returns'!$AD1176&gt;=-0.2),1,0)</f>
        <v>0</v>
      </c>
      <c r="Q1178">
        <f>IF( AND('StockBond Returns'!$AD1176&lt;-0.2,'StockBond Returns'!$AD1176&gt;=-0.3),1,0)</f>
        <v>0</v>
      </c>
      <c r="R1178">
        <f>IF('StockBond Returns'!AD1176&lt;-0.3,1,0)</f>
        <v>0</v>
      </c>
      <c r="S1178" t="str">
        <f t="shared" ref="S1178:W1178" si="2352">IF(N1178=1,$E1178,"")</f>
        <v/>
      </c>
      <c r="T1178" s="17">
        <f t="shared" ca="1" si="2352"/>
        <v>3.9179704545477007E-2</v>
      </c>
      <c r="U1178" t="str">
        <f t="shared" si="2352"/>
        <v/>
      </c>
      <c r="V1178" t="str">
        <f t="shared" si="2352"/>
        <v/>
      </c>
      <c r="W1178" t="str">
        <f t="shared" si="2352"/>
        <v/>
      </c>
    </row>
    <row r="1179" spans="1:23" ht="13" x14ac:dyDescent="0.15">
      <c r="A1179">
        <f t="shared" si="30"/>
        <v>9</v>
      </c>
      <c r="B1179">
        <f t="shared" si="31"/>
        <v>1968</v>
      </c>
      <c r="C1179" s="149">
        <f t="shared" si="706"/>
        <v>25142</v>
      </c>
      <c r="D1179" s="146">
        <f t="shared" si="9"/>
        <v>1968.6666666665778</v>
      </c>
      <c r="E1179" s="147">
        <f ca="1">('StockBond Returns'!AA1178+'StockBond Returns'!AC1178-'Parameters &amp; Main Results'!$B$39)/'StockBond Returns'!AB1178*12</f>
        <v>3.7767802179284111E-2</v>
      </c>
      <c r="F1179" s="70">
        <f ca="1">'StockBond Returns'!AA1178+'StockBond Returns'!AC1178-'StockBond Returns'!AB1178*'Distribution of Final Value'!$B$7</f>
        <v>-0.52617550857156736</v>
      </c>
      <c r="G1179" s="17">
        <f>1/'StockBond Returns'!M1177</f>
        <v>4.6732333000048774E-2</v>
      </c>
      <c r="H1179">
        <f t="shared" si="4"/>
        <v>0</v>
      </c>
      <c r="I1179" s="64">
        <f t="shared" si="5"/>
        <v>1</v>
      </c>
      <c r="J1179">
        <f t="shared" si="6"/>
        <v>1</v>
      </c>
      <c r="K1179" t="str">
        <f t="shared" ref="K1179:M1179" si="2353">IF(H1179=1,$E1179,"")</f>
        <v/>
      </c>
      <c r="L1179" s="17">
        <f t="shared" ca="1" si="2353"/>
        <v>3.7767802179284111E-2</v>
      </c>
      <c r="M1179" s="17">
        <f t="shared" ca="1" si="2353"/>
        <v>3.7767802179284111E-2</v>
      </c>
      <c r="N1179" s="148">
        <f>IF('StockBond Returns'!AD1177=0,1,0)</f>
        <v>1</v>
      </c>
      <c r="O1179">
        <f>IF( AND('StockBond Returns'!$AD1177&lt;0,'StockBond Returns'!$AD1177&gt;=-0.1),1,0)</f>
        <v>0</v>
      </c>
      <c r="P1179">
        <f>IF( AND('StockBond Returns'!$AD1177&lt;-0.1,'StockBond Returns'!$AD1177&gt;=-0.2),1,0)</f>
        <v>0</v>
      </c>
      <c r="Q1179">
        <f>IF( AND('StockBond Returns'!$AD1177&lt;-0.2,'StockBond Returns'!$AD1177&gt;=-0.3),1,0)</f>
        <v>0</v>
      </c>
      <c r="R1179">
        <f>IF('StockBond Returns'!AD1177&lt;-0.3,1,0)</f>
        <v>0</v>
      </c>
      <c r="S1179" s="17">
        <f t="shared" ref="S1179:W1179" ca="1" si="2354">IF(N1179=1,$E1179,"")</f>
        <v>3.7767802179284111E-2</v>
      </c>
      <c r="T1179" t="str">
        <f t="shared" si="2354"/>
        <v/>
      </c>
      <c r="U1179" t="str">
        <f t="shared" si="2354"/>
        <v/>
      </c>
      <c r="V1179" t="str">
        <f t="shared" si="2354"/>
        <v/>
      </c>
      <c r="W1179" t="str">
        <f t="shared" si="2354"/>
        <v/>
      </c>
    </row>
    <row r="1180" spans="1:23" ht="13" x14ac:dyDescent="0.15">
      <c r="A1180">
        <f t="shared" si="30"/>
        <v>10</v>
      </c>
      <c r="B1180">
        <f t="shared" si="31"/>
        <v>1968</v>
      </c>
      <c r="C1180" s="149">
        <f t="shared" si="706"/>
        <v>25172</v>
      </c>
      <c r="D1180" s="146">
        <f t="shared" si="9"/>
        <v>1968.7499999999111</v>
      </c>
      <c r="E1180" s="147">
        <f ca="1">('StockBond Returns'!AA1179+'StockBond Returns'!AC1179-'Parameters &amp; Main Results'!$B$39)/'StockBond Returns'!AB1179*12</f>
        <v>3.7996404838450501E-2</v>
      </c>
      <c r="F1180" s="70">
        <f ca="1">'StockBond Returns'!AA1179+'StockBond Returns'!AC1179-'StockBond Returns'!AB1179*'Distribution of Final Value'!$B$7</f>
        <v>-0.48263292398106294</v>
      </c>
      <c r="G1180" s="17">
        <f>1/'StockBond Returns'!M1178</f>
        <v>4.5509397310541162E-2</v>
      </c>
      <c r="H1180">
        <f t="shared" si="4"/>
        <v>0</v>
      </c>
      <c r="I1180" s="64">
        <f t="shared" si="5"/>
        <v>1</v>
      </c>
      <c r="J1180">
        <f t="shared" si="6"/>
        <v>0</v>
      </c>
      <c r="K1180" t="str">
        <f t="shared" ref="K1180:M1180" si="2355">IF(H1180=1,$E1180,"")</f>
        <v/>
      </c>
      <c r="L1180" s="17">
        <f t="shared" ca="1" si="2355"/>
        <v>3.7996404838450501E-2</v>
      </c>
      <c r="M1180" t="str">
        <f t="shared" si="2355"/>
        <v/>
      </c>
      <c r="N1180" s="148">
        <f>IF('StockBond Returns'!AD1178=0,1,0)</f>
        <v>0</v>
      </c>
      <c r="O1180">
        <f>IF( AND('StockBond Returns'!$AD1178&lt;0,'StockBond Returns'!$AD1178&gt;=-0.1),1,0)</f>
        <v>1</v>
      </c>
      <c r="P1180">
        <f>IF( AND('StockBond Returns'!$AD1178&lt;-0.1,'StockBond Returns'!$AD1178&gt;=-0.2),1,0)</f>
        <v>0</v>
      </c>
      <c r="Q1180">
        <f>IF( AND('StockBond Returns'!$AD1178&lt;-0.2,'StockBond Returns'!$AD1178&gt;=-0.3),1,0)</f>
        <v>0</v>
      </c>
      <c r="R1180">
        <f>IF('StockBond Returns'!AD1178&lt;-0.3,1,0)</f>
        <v>0</v>
      </c>
      <c r="S1180" t="str">
        <f t="shared" ref="S1180:W1180" si="2356">IF(N1180=1,$E1180,"")</f>
        <v/>
      </c>
      <c r="T1180" s="17">
        <f t="shared" ca="1" si="2356"/>
        <v>3.7996404838450501E-2</v>
      </c>
      <c r="U1180" t="str">
        <f t="shared" si="2356"/>
        <v/>
      </c>
      <c r="V1180" t="str">
        <f t="shared" si="2356"/>
        <v/>
      </c>
      <c r="W1180" t="str">
        <f t="shared" si="2356"/>
        <v/>
      </c>
    </row>
    <row r="1181" spans="1:23" ht="13" x14ac:dyDescent="0.15">
      <c r="A1181">
        <f t="shared" si="30"/>
        <v>11</v>
      </c>
      <c r="B1181">
        <f t="shared" si="31"/>
        <v>1968</v>
      </c>
      <c r="C1181" s="149">
        <f t="shared" si="706"/>
        <v>25203</v>
      </c>
      <c r="D1181" s="146">
        <f t="shared" si="9"/>
        <v>1968.8333333332444</v>
      </c>
      <c r="E1181" s="147">
        <f ca="1">('StockBond Returns'!AA1180+'StockBond Returns'!AC1180-'Parameters &amp; Main Results'!$B$39)/'StockBond Returns'!AB1180*12</f>
        <v>3.8103313330914705E-2</v>
      </c>
      <c r="F1181" s="70">
        <f ca="1">'StockBond Returns'!AA1180+'StockBond Returns'!AC1180-'StockBond Returns'!AB1180*'Distribution of Final Value'!$B$7</f>
        <v>-0.47171282749177834</v>
      </c>
      <c r="G1181" s="17">
        <f>1/'StockBond Returns'!M1179</f>
        <v>4.56164201734593E-2</v>
      </c>
      <c r="H1181">
        <f t="shared" si="4"/>
        <v>0</v>
      </c>
      <c r="I1181" s="64">
        <f t="shared" si="5"/>
        <v>1</v>
      </c>
      <c r="J1181">
        <f t="shared" si="6"/>
        <v>1</v>
      </c>
      <c r="K1181" t="str">
        <f t="shared" ref="K1181:M1181" si="2357">IF(H1181=1,$E1181,"")</f>
        <v/>
      </c>
      <c r="L1181" s="17">
        <f t="shared" ca="1" si="2357"/>
        <v>3.8103313330914705E-2</v>
      </c>
      <c r="M1181" s="17">
        <f t="shared" ca="1" si="2357"/>
        <v>3.8103313330914705E-2</v>
      </c>
      <c r="N1181" s="148">
        <f>IF('StockBond Returns'!AD1179=0,1,0)</f>
        <v>1</v>
      </c>
      <c r="O1181">
        <f>IF( AND('StockBond Returns'!$AD1179&lt;0,'StockBond Returns'!$AD1179&gt;=-0.1),1,0)</f>
        <v>0</v>
      </c>
      <c r="P1181">
        <f>IF( AND('StockBond Returns'!$AD1179&lt;-0.1,'StockBond Returns'!$AD1179&gt;=-0.2),1,0)</f>
        <v>0</v>
      </c>
      <c r="Q1181">
        <f>IF( AND('StockBond Returns'!$AD1179&lt;-0.2,'StockBond Returns'!$AD1179&gt;=-0.3),1,0)</f>
        <v>0</v>
      </c>
      <c r="R1181">
        <f>IF('StockBond Returns'!AD1179&lt;-0.3,1,0)</f>
        <v>0</v>
      </c>
      <c r="S1181" s="17">
        <f t="shared" ref="S1181:W1181" ca="1" si="2358">IF(N1181=1,$E1181,"")</f>
        <v>3.8103313330914705E-2</v>
      </c>
      <c r="T1181" t="str">
        <f t="shared" si="2358"/>
        <v/>
      </c>
      <c r="U1181" t="str">
        <f t="shared" si="2358"/>
        <v/>
      </c>
      <c r="V1181" t="str">
        <f t="shared" si="2358"/>
        <v/>
      </c>
      <c r="W1181" t="str">
        <f t="shared" si="2358"/>
        <v/>
      </c>
    </row>
    <row r="1182" spans="1:23" ht="13" x14ac:dyDescent="0.15">
      <c r="A1182">
        <f t="shared" si="30"/>
        <v>12</v>
      </c>
      <c r="B1182">
        <f t="shared" si="31"/>
        <v>1968</v>
      </c>
      <c r="C1182" s="149">
        <f t="shared" si="706"/>
        <v>25234</v>
      </c>
      <c r="D1182" s="146">
        <f t="shared" si="9"/>
        <v>1968.9166666665776</v>
      </c>
      <c r="E1182" s="147">
        <f ca="1">('StockBond Returns'!AA1181+'StockBond Returns'!AC1181-'Parameters &amp; Main Results'!$B$39)/'StockBond Returns'!AB1181*12</f>
        <v>3.6952770131764325E-2</v>
      </c>
      <c r="F1182" s="70">
        <f ca="1">'StockBond Returns'!AA1181+'StockBond Returns'!AC1181-'StockBond Returns'!AB1181*'Distribution of Final Value'!$B$7</f>
        <v>-0.76770687695706563</v>
      </c>
      <c r="G1182" s="17">
        <f>1/'StockBond Returns'!M1180</f>
        <v>4.3920681378704696E-2</v>
      </c>
      <c r="H1182">
        <f t="shared" si="4"/>
        <v>0</v>
      </c>
      <c r="I1182" s="64">
        <f t="shared" si="5"/>
        <v>1</v>
      </c>
      <c r="J1182">
        <f t="shared" si="6"/>
        <v>1</v>
      </c>
      <c r="K1182" t="str">
        <f t="shared" ref="K1182:M1182" si="2359">IF(H1182=1,$E1182,"")</f>
        <v/>
      </c>
      <c r="L1182" s="17">
        <f t="shared" ca="1" si="2359"/>
        <v>3.6952770131764325E-2</v>
      </c>
      <c r="M1182" s="17">
        <f t="shared" ca="1" si="2359"/>
        <v>3.6952770131764325E-2</v>
      </c>
      <c r="N1182" s="148">
        <f>IF('StockBond Returns'!AD1180=0,1,0)</f>
        <v>1</v>
      </c>
      <c r="O1182">
        <f>IF( AND('StockBond Returns'!$AD1180&lt;0,'StockBond Returns'!$AD1180&gt;=-0.1),1,0)</f>
        <v>0</v>
      </c>
      <c r="P1182">
        <f>IF( AND('StockBond Returns'!$AD1180&lt;-0.1,'StockBond Returns'!$AD1180&gt;=-0.2),1,0)</f>
        <v>0</v>
      </c>
      <c r="Q1182">
        <f>IF( AND('StockBond Returns'!$AD1180&lt;-0.2,'StockBond Returns'!$AD1180&gt;=-0.3),1,0)</f>
        <v>0</v>
      </c>
      <c r="R1182">
        <f>IF('StockBond Returns'!AD1180&lt;-0.3,1,0)</f>
        <v>0</v>
      </c>
      <c r="S1182" s="17">
        <f t="shared" ref="S1182:W1182" ca="1" si="2360">IF(N1182=1,$E1182,"")</f>
        <v>3.6952770131764325E-2</v>
      </c>
      <c r="T1182" t="str">
        <f t="shared" si="2360"/>
        <v/>
      </c>
      <c r="U1182" t="str">
        <f t="shared" si="2360"/>
        <v/>
      </c>
      <c r="V1182" t="str">
        <f t="shared" si="2360"/>
        <v/>
      </c>
      <c r="W1182" t="str">
        <f t="shared" si="2360"/>
        <v/>
      </c>
    </row>
    <row r="1183" spans="1:23" ht="13" x14ac:dyDescent="0.15">
      <c r="A1183">
        <f t="shared" si="30"/>
        <v>1</v>
      </c>
      <c r="B1183">
        <f t="shared" si="31"/>
        <v>1969</v>
      </c>
      <c r="C1183" s="149">
        <f t="shared" si="706"/>
        <v>25262</v>
      </c>
      <c r="D1183" s="146">
        <f t="shared" si="9"/>
        <v>1968.9999999999109</v>
      </c>
      <c r="E1183" s="147">
        <f ca="1">('StockBond Returns'!AA1182+'StockBond Returns'!AC1182-'Parameters &amp; Main Results'!$B$39)/'StockBond Returns'!AB1182*12</f>
        <v>3.8476217424341513E-2</v>
      </c>
      <c r="F1183" s="70">
        <f ca="1">'StockBond Returns'!AA1182+'StockBond Returns'!AC1182-'StockBond Returns'!AB1182*'Distribution of Final Value'!$B$7</f>
        <v>-0.38680601972643913</v>
      </c>
      <c r="G1183" s="17">
        <f>1/'StockBond Returns'!M1181</f>
        <v>4.6028578824233057E-2</v>
      </c>
      <c r="H1183">
        <f t="shared" si="4"/>
        <v>0</v>
      </c>
      <c r="I1183" s="64">
        <f t="shared" si="5"/>
        <v>1</v>
      </c>
      <c r="J1183">
        <f t="shared" si="6"/>
        <v>0</v>
      </c>
      <c r="K1183" t="str">
        <f t="shared" ref="K1183:M1183" si="2361">IF(H1183=1,$E1183,"")</f>
        <v/>
      </c>
      <c r="L1183" s="17">
        <f t="shared" ca="1" si="2361"/>
        <v>3.8476217424341513E-2</v>
      </c>
      <c r="M1183" t="str">
        <f t="shared" si="2361"/>
        <v/>
      </c>
      <c r="N1183" s="148">
        <f>IF('StockBond Returns'!AD1181=0,1,0)</f>
        <v>0</v>
      </c>
      <c r="O1183">
        <f>IF( AND('StockBond Returns'!$AD1181&lt;0,'StockBond Returns'!$AD1181&gt;=-0.1),1,0)</f>
        <v>1</v>
      </c>
      <c r="P1183">
        <f>IF( AND('StockBond Returns'!$AD1181&lt;-0.1,'StockBond Returns'!$AD1181&gt;=-0.2),1,0)</f>
        <v>0</v>
      </c>
      <c r="Q1183">
        <f>IF( AND('StockBond Returns'!$AD1181&lt;-0.2,'StockBond Returns'!$AD1181&gt;=-0.3),1,0)</f>
        <v>0</v>
      </c>
      <c r="R1183">
        <f>IF('StockBond Returns'!AD1181&lt;-0.3,1,0)</f>
        <v>0</v>
      </c>
      <c r="S1183" t="str">
        <f t="shared" ref="S1183:W1183" si="2362">IF(N1183=1,$E1183,"")</f>
        <v/>
      </c>
      <c r="T1183" s="17">
        <f t="shared" ca="1" si="2362"/>
        <v>3.8476217424341513E-2</v>
      </c>
      <c r="U1183" t="str">
        <f t="shared" si="2362"/>
        <v/>
      </c>
      <c r="V1183" t="str">
        <f t="shared" si="2362"/>
        <v/>
      </c>
      <c r="W1183" t="str">
        <f t="shared" si="2362"/>
        <v/>
      </c>
    </row>
    <row r="1184" spans="1:23" ht="13" x14ac:dyDescent="0.15">
      <c r="A1184">
        <f t="shared" si="30"/>
        <v>2</v>
      </c>
      <c r="B1184">
        <f t="shared" si="31"/>
        <v>1969</v>
      </c>
      <c r="C1184" s="149">
        <f t="shared" si="706"/>
        <v>25293</v>
      </c>
      <c r="D1184" s="146">
        <f t="shared" si="9"/>
        <v>1969.0833333332441</v>
      </c>
      <c r="E1184" s="147">
        <f ca="1">('StockBond Returns'!AA1183+'StockBond Returns'!AC1183-'Parameters &amp; Main Results'!$B$39)/'StockBond Returns'!AB1183*12</f>
        <v>3.8812898274399349E-2</v>
      </c>
      <c r="F1184" s="70">
        <f ca="1">'StockBond Returns'!AA1183+'StockBond Returns'!AC1183-'StockBond Returns'!AB1183*'Distribution of Final Value'!$B$7</f>
        <v>-0.29436323392304331</v>
      </c>
      <c r="G1184" s="17">
        <f>1/'StockBond Returns'!M1182</f>
        <v>4.6718406136617381E-2</v>
      </c>
      <c r="H1184">
        <f t="shared" si="4"/>
        <v>0</v>
      </c>
      <c r="I1184" s="64">
        <f t="shared" si="5"/>
        <v>1</v>
      </c>
      <c r="J1184">
        <f t="shared" si="6"/>
        <v>0</v>
      </c>
      <c r="K1184" t="str">
        <f t="shared" ref="K1184:M1184" si="2363">IF(H1184=1,$E1184,"")</f>
        <v/>
      </c>
      <c r="L1184" s="17">
        <f t="shared" ca="1" si="2363"/>
        <v>3.8812898274399349E-2</v>
      </c>
      <c r="M1184" t="str">
        <f t="shared" si="2363"/>
        <v/>
      </c>
      <c r="N1184" s="148">
        <f>IF('StockBond Returns'!AD1182=0,1,0)</f>
        <v>0</v>
      </c>
      <c r="O1184">
        <f>IF( AND('StockBond Returns'!$AD1182&lt;0,'StockBond Returns'!$AD1182&gt;=-0.1),1,0)</f>
        <v>1</v>
      </c>
      <c r="P1184">
        <f>IF( AND('StockBond Returns'!$AD1182&lt;-0.1,'StockBond Returns'!$AD1182&gt;=-0.2),1,0)</f>
        <v>0</v>
      </c>
      <c r="Q1184">
        <f>IF( AND('StockBond Returns'!$AD1182&lt;-0.2,'StockBond Returns'!$AD1182&gt;=-0.3),1,0)</f>
        <v>0</v>
      </c>
      <c r="R1184">
        <f>IF('StockBond Returns'!AD1182&lt;-0.3,1,0)</f>
        <v>0</v>
      </c>
      <c r="S1184" t="str">
        <f t="shared" ref="S1184:W1184" si="2364">IF(N1184=1,$E1184,"")</f>
        <v/>
      </c>
      <c r="T1184" s="17">
        <f t="shared" ca="1" si="2364"/>
        <v>3.8812898274399349E-2</v>
      </c>
      <c r="U1184" t="str">
        <f t="shared" si="2364"/>
        <v/>
      </c>
      <c r="V1184" t="str">
        <f t="shared" si="2364"/>
        <v/>
      </c>
      <c r="W1184" t="str">
        <f t="shared" si="2364"/>
        <v/>
      </c>
    </row>
    <row r="1185" spans="1:23" ht="13" x14ac:dyDescent="0.15">
      <c r="A1185">
        <f t="shared" si="30"/>
        <v>3</v>
      </c>
      <c r="B1185">
        <f t="shared" si="31"/>
        <v>1969</v>
      </c>
      <c r="C1185" s="149">
        <f t="shared" si="706"/>
        <v>25323</v>
      </c>
      <c r="D1185" s="146">
        <f t="shared" si="9"/>
        <v>1969.1666666665774</v>
      </c>
      <c r="E1185" s="147">
        <f ca="1">('StockBond Returns'!AA1184+'StockBond Returns'!AC1184-'Parameters &amp; Main Results'!$B$39)/'StockBond Returns'!AB1184*12</f>
        <v>4.0384773616260805E-2</v>
      </c>
      <c r="F1185" s="70">
        <f ca="1">'StockBond Returns'!AA1184+'StockBond Returns'!AC1184-'StockBond Returns'!AB1184*'Distribution of Final Value'!$B$7</f>
        <v>9.8666904398706734E-2</v>
      </c>
      <c r="G1185" s="17">
        <f>1/'StockBond Returns'!M1183</f>
        <v>4.9500170787964266E-2</v>
      </c>
      <c r="H1185">
        <f t="shared" si="4"/>
        <v>0</v>
      </c>
      <c r="I1185" s="64">
        <f t="shared" si="5"/>
        <v>1</v>
      </c>
      <c r="J1185">
        <f t="shared" si="6"/>
        <v>0</v>
      </c>
      <c r="K1185" t="str">
        <f t="shared" ref="K1185:M1185" si="2365">IF(H1185=1,$E1185,"")</f>
        <v/>
      </c>
      <c r="L1185" s="17">
        <f t="shared" ca="1" si="2365"/>
        <v>4.0384773616260805E-2</v>
      </c>
      <c r="M1185" t="str">
        <f t="shared" si="2365"/>
        <v/>
      </c>
      <c r="N1185" s="148">
        <f>IF('StockBond Returns'!AD1183=0,1,0)</f>
        <v>0</v>
      </c>
      <c r="O1185">
        <f>IF( AND('StockBond Returns'!$AD1183&lt;0,'StockBond Returns'!$AD1183&gt;=-0.1),1,0)</f>
        <v>1</v>
      </c>
      <c r="P1185">
        <f>IF( AND('StockBond Returns'!$AD1183&lt;-0.1,'StockBond Returns'!$AD1183&gt;=-0.2),1,0)</f>
        <v>0</v>
      </c>
      <c r="Q1185">
        <f>IF( AND('StockBond Returns'!$AD1183&lt;-0.2,'StockBond Returns'!$AD1183&gt;=-0.3),1,0)</f>
        <v>0</v>
      </c>
      <c r="R1185">
        <f>IF('StockBond Returns'!AD1183&lt;-0.3,1,0)</f>
        <v>0</v>
      </c>
      <c r="S1185" t="str">
        <f t="shared" ref="S1185:W1185" si="2366">IF(N1185=1,$E1185,"")</f>
        <v/>
      </c>
      <c r="T1185" s="17">
        <f t="shared" ca="1" si="2366"/>
        <v>4.0384773616260805E-2</v>
      </c>
      <c r="U1185" t="str">
        <f t="shared" si="2366"/>
        <v/>
      </c>
      <c r="V1185" t="str">
        <f t="shared" si="2366"/>
        <v/>
      </c>
      <c r="W1185" t="str">
        <f t="shared" si="2366"/>
        <v/>
      </c>
    </row>
    <row r="1186" spans="1:23" ht="13" x14ac:dyDescent="0.15">
      <c r="A1186">
        <f t="shared" si="30"/>
        <v>4</v>
      </c>
      <c r="B1186">
        <f t="shared" si="31"/>
        <v>1969</v>
      </c>
      <c r="C1186" s="149">
        <f t="shared" si="706"/>
        <v>25354</v>
      </c>
      <c r="D1186" s="146">
        <f t="shared" si="9"/>
        <v>1969.2499999999106</v>
      </c>
      <c r="E1186" s="147">
        <f ca="1">('StockBond Returns'!AA1185+'StockBond Returns'!AC1185-'Parameters &amp; Main Results'!$B$39)/'StockBond Returns'!AB1185*12</f>
        <v>3.9711462296611634E-2</v>
      </c>
      <c r="F1186" s="70">
        <f ca="1">'StockBond Returns'!AA1185+'StockBond Returns'!AC1185-'StockBond Returns'!AB1185*'Distribution of Final Value'!$B$7</f>
        <v>-7.3900353272254193E-2</v>
      </c>
      <c r="G1186" s="17">
        <f>1/'StockBond Returns'!M1184</f>
        <v>4.8464651308438696E-2</v>
      </c>
      <c r="H1186">
        <f t="shared" si="4"/>
        <v>0</v>
      </c>
      <c r="I1186" s="64">
        <f t="shared" si="5"/>
        <v>1</v>
      </c>
      <c r="J1186">
        <f t="shared" si="6"/>
        <v>0</v>
      </c>
      <c r="K1186" t="str">
        <f t="shared" ref="K1186:M1186" si="2367">IF(H1186=1,$E1186,"")</f>
        <v/>
      </c>
      <c r="L1186" s="17">
        <f t="shared" ca="1" si="2367"/>
        <v>3.9711462296611634E-2</v>
      </c>
      <c r="M1186" t="str">
        <f t="shared" si="2367"/>
        <v/>
      </c>
      <c r="N1186" s="148">
        <f>IF('StockBond Returns'!AD1184=0,1,0)</f>
        <v>0</v>
      </c>
      <c r="O1186">
        <f>IF( AND('StockBond Returns'!$AD1184&lt;0,'StockBond Returns'!$AD1184&gt;=-0.1),1,0)</f>
        <v>1</v>
      </c>
      <c r="P1186">
        <f>IF( AND('StockBond Returns'!$AD1184&lt;-0.1,'StockBond Returns'!$AD1184&gt;=-0.2),1,0)</f>
        <v>0</v>
      </c>
      <c r="Q1186">
        <f>IF( AND('StockBond Returns'!$AD1184&lt;-0.2,'StockBond Returns'!$AD1184&gt;=-0.3),1,0)</f>
        <v>0</v>
      </c>
      <c r="R1186">
        <f>IF('StockBond Returns'!AD1184&lt;-0.3,1,0)</f>
        <v>0</v>
      </c>
      <c r="S1186" t="str">
        <f t="shared" ref="S1186:W1186" si="2368">IF(N1186=1,$E1186,"")</f>
        <v/>
      </c>
      <c r="T1186" s="17">
        <f t="shared" ca="1" si="2368"/>
        <v>3.9711462296611634E-2</v>
      </c>
      <c r="U1186" t="str">
        <f t="shared" si="2368"/>
        <v/>
      </c>
      <c r="V1186" t="str">
        <f t="shared" si="2368"/>
        <v/>
      </c>
      <c r="W1186" t="str">
        <f t="shared" si="2368"/>
        <v/>
      </c>
    </row>
    <row r="1187" spans="1:23" ht="13" x14ac:dyDescent="0.15">
      <c r="A1187">
        <f t="shared" si="30"/>
        <v>5</v>
      </c>
      <c r="B1187">
        <f t="shared" si="31"/>
        <v>1969</v>
      </c>
      <c r="C1187" s="149">
        <f t="shared" si="706"/>
        <v>25384</v>
      </c>
      <c r="D1187" s="146">
        <f t="shared" si="9"/>
        <v>1969.3333333332439</v>
      </c>
      <c r="E1187" s="147">
        <f ca="1">('StockBond Returns'!AA1186+'StockBond Returns'!AC1186-'Parameters &amp; Main Results'!$B$39)/'StockBond Returns'!AB1186*12</f>
        <v>3.9223347056081506E-2</v>
      </c>
      <c r="F1187" s="70">
        <f ca="1">'StockBond Returns'!AA1186+'StockBond Returns'!AC1186-'StockBond Returns'!AB1186*'Distribution of Final Value'!$B$7</f>
        <v>-0.19933265109421328</v>
      </c>
      <c r="G1187" s="17">
        <f>1/'StockBond Returns'!M1185</f>
        <v>4.7822667199175252E-2</v>
      </c>
      <c r="H1187">
        <f t="shared" si="4"/>
        <v>0</v>
      </c>
      <c r="I1187" s="64">
        <f t="shared" si="5"/>
        <v>1</v>
      </c>
      <c r="J1187">
        <f t="shared" si="6"/>
        <v>0</v>
      </c>
      <c r="K1187" t="str">
        <f t="shared" ref="K1187:M1187" si="2369">IF(H1187=1,$E1187,"")</f>
        <v/>
      </c>
      <c r="L1187" s="17">
        <f t="shared" ca="1" si="2369"/>
        <v>3.9223347056081506E-2</v>
      </c>
      <c r="M1187" t="str">
        <f t="shared" si="2369"/>
        <v/>
      </c>
      <c r="N1187" s="148">
        <f>IF('StockBond Returns'!AD1185=0,1,0)</f>
        <v>0</v>
      </c>
      <c r="O1187">
        <f>IF( AND('StockBond Returns'!$AD1185&lt;0,'StockBond Returns'!$AD1185&gt;=-0.1),1,0)</f>
        <v>1</v>
      </c>
      <c r="P1187">
        <f>IF( AND('StockBond Returns'!$AD1185&lt;-0.1,'StockBond Returns'!$AD1185&gt;=-0.2),1,0)</f>
        <v>0</v>
      </c>
      <c r="Q1187">
        <f>IF( AND('StockBond Returns'!$AD1185&lt;-0.2,'StockBond Returns'!$AD1185&gt;=-0.3),1,0)</f>
        <v>0</v>
      </c>
      <c r="R1187">
        <f>IF('StockBond Returns'!AD1185&lt;-0.3,1,0)</f>
        <v>0</v>
      </c>
      <c r="S1187" t="str">
        <f t="shared" ref="S1187:W1187" si="2370">IF(N1187=1,$E1187,"")</f>
        <v/>
      </c>
      <c r="T1187" s="17">
        <f t="shared" ca="1" si="2370"/>
        <v>3.9223347056081506E-2</v>
      </c>
      <c r="U1187" t="str">
        <f t="shared" si="2370"/>
        <v/>
      </c>
      <c r="V1187" t="str">
        <f t="shared" si="2370"/>
        <v/>
      </c>
      <c r="W1187" t="str">
        <f t="shared" si="2370"/>
        <v/>
      </c>
    </row>
    <row r="1188" spans="1:23" ht="13" x14ac:dyDescent="0.15">
      <c r="A1188">
        <f t="shared" si="30"/>
        <v>6</v>
      </c>
      <c r="B1188">
        <f t="shared" si="31"/>
        <v>1969</v>
      </c>
      <c r="C1188" s="149">
        <f t="shared" si="706"/>
        <v>25415</v>
      </c>
      <c r="D1188" s="146">
        <f t="shared" si="9"/>
        <v>1969.4166666665772</v>
      </c>
      <c r="E1188" s="147">
        <f ca="1">('StockBond Returns'!AA1187+'StockBond Returns'!AC1187-'Parameters &amp; Main Results'!$B$39)/'StockBond Returns'!AB1187*12</f>
        <v>3.9626492057175201E-2</v>
      </c>
      <c r="F1188" s="70">
        <f ca="1">'StockBond Returns'!AA1187+'StockBond Returns'!AC1187-'StockBond Returns'!AB1187*'Distribution of Final Value'!$B$7</f>
        <v>-9.7283900104850218E-2</v>
      </c>
      <c r="G1188" s="17">
        <f>1/'StockBond Returns'!M1186</f>
        <v>4.8450952949888618E-2</v>
      </c>
      <c r="H1188">
        <f t="shared" si="4"/>
        <v>0</v>
      </c>
      <c r="I1188" s="64">
        <f t="shared" si="5"/>
        <v>1</v>
      </c>
      <c r="J1188">
        <f t="shared" si="6"/>
        <v>0</v>
      </c>
      <c r="K1188" t="str">
        <f t="shared" ref="K1188:M1188" si="2371">IF(H1188=1,$E1188,"")</f>
        <v/>
      </c>
      <c r="L1188" s="17">
        <f t="shared" ca="1" si="2371"/>
        <v>3.9626492057175201E-2</v>
      </c>
      <c r="M1188" t="str">
        <f t="shared" si="2371"/>
        <v/>
      </c>
      <c r="N1188" s="148">
        <f>IF('StockBond Returns'!AD1186=0,1,0)</f>
        <v>0</v>
      </c>
      <c r="O1188">
        <f>IF( AND('StockBond Returns'!$AD1186&lt;0,'StockBond Returns'!$AD1186&gt;=-0.1),1,0)</f>
        <v>1</v>
      </c>
      <c r="P1188">
        <f>IF( AND('StockBond Returns'!$AD1186&lt;-0.1,'StockBond Returns'!$AD1186&gt;=-0.2),1,0)</f>
        <v>0</v>
      </c>
      <c r="Q1188">
        <f>IF( AND('StockBond Returns'!$AD1186&lt;-0.2,'StockBond Returns'!$AD1186&gt;=-0.3),1,0)</f>
        <v>0</v>
      </c>
      <c r="R1188">
        <f>IF('StockBond Returns'!AD1186&lt;-0.3,1,0)</f>
        <v>0</v>
      </c>
      <c r="S1188" t="str">
        <f t="shared" ref="S1188:W1188" si="2372">IF(N1188=1,$E1188,"")</f>
        <v/>
      </c>
      <c r="T1188" s="17">
        <f t="shared" ca="1" si="2372"/>
        <v>3.9626492057175201E-2</v>
      </c>
      <c r="U1188" t="str">
        <f t="shared" si="2372"/>
        <v/>
      </c>
      <c r="V1188" t="str">
        <f t="shared" si="2372"/>
        <v/>
      </c>
      <c r="W1188" t="str">
        <f t="shared" si="2372"/>
        <v/>
      </c>
    </row>
    <row r="1189" spans="1:23" ht="13" x14ac:dyDescent="0.15">
      <c r="A1189">
        <f t="shared" si="30"/>
        <v>7</v>
      </c>
      <c r="B1189">
        <f t="shared" si="31"/>
        <v>1969</v>
      </c>
      <c r="C1189" s="149">
        <f t="shared" si="706"/>
        <v>25446</v>
      </c>
      <c r="D1189" s="146">
        <f t="shared" si="9"/>
        <v>1969.4999999999104</v>
      </c>
      <c r="E1189" s="147">
        <f ca="1">('StockBond Returns'!AA1188+'StockBond Returns'!AC1188-'Parameters &amp; Main Results'!$B$39)/'StockBond Returns'!AB1188*12</f>
        <v>4.1778114806078591E-2</v>
      </c>
      <c r="F1189" s="70">
        <f ca="1">'StockBond Returns'!AA1188+'StockBond Returns'!AC1188-'StockBond Returns'!AB1188*'Distribution of Final Value'!$B$7</f>
        <v>0.46915344227293154</v>
      </c>
      <c r="G1189" s="17">
        <f>1/'StockBond Returns'!M1187</f>
        <v>5.1469465012617725E-2</v>
      </c>
      <c r="H1189">
        <f t="shared" si="4"/>
        <v>1</v>
      </c>
      <c r="I1189" s="64">
        <f t="shared" si="5"/>
        <v>0</v>
      </c>
      <c r="J1189">
        <f t="shared" si="6"/>
        <v>0</v>
      </c>
      <c r="K1189" s="17">
        <f t="shared" ref="K1189:M1189" ca="1" si="2373">IF(H1189=1,$E1189,"")</f>
        <v>4.1778114806078591E-2</v>
      </c>
      <c r="L1189" t="str">
        <f t="shared" si="2373"/>
        <v/>
      </c>
      <c r="M1189" t="str">
        <f t="shared" si="2373"/>
        <v/>
      </c>
      <c r="N1189" s="148">
        <f>IF('StockBond Returns'!AD1187=0,1,0)</f>
        <v>0</v>
      </c>
      <c r="O1189">
        <f>IF( AND('StockBond Returns'!$AD1187&lt;0,'StockBond Returns'!$AD1187&gt;=-0.1),1,0)</f>
        <v>0</v>
      </c>
      <c r="P1189">
        <f>IF( AND('StockBond Returns'!$AD1187&lt;-0.1,'StockBond Returns'!$AD1187&gt;=-0.2),1,0)</f>
        <v>1</v>
      </c>
      <c r="Q1189">
        <f>IF( AND('StockBond Returns'!$AD1187&lt;-0.2,'StockBond Returns'!$AD1187&gt;=-0.3),1,0)</f>
        <v>0</v>
      </c>
      <c r="R1189">
        <f>IF('StockBond Returns'!AD1187&lt;-0.3,1,0)</f>
        <v>0</v>
      </c>
      <c r="S1189" t="str">
        <f t="shared" ref="S1189:W1189" si="2374">IF(N1189=1,$E1189,"")</f>
        <v/>
      </c>
      <c r="T1189" t="str">
        <f t="shared" si="2374"/>
        <v/>
      </c>
      <c r="U1189" s="17">
        <f t="shared" ca="1" si="2374"/>
        <v>4.1778114806078591E-2</v>
      </c>
      <c r="V1189" t="str">
        <f t="shared" si="2374"/>
        <v/>
      </c>
      <c r="W1189" t="str">
        <f t="shared" si="2374"/>
        <v/>
      </c>
    </row>
    <row r="1190" spans="1:23" ht="13" x14ac:dyDescent="0.15">
      <c r="A1190">
        <f t="shared" si="30"/>
        <v>8</v>
      </c>
      <c r="B1190">
        <f t="shared" si="31"/>
        <v>1969</v>
      </c>
      <c r="C1190" s="149">
        <f t="shared" si="706"/>
        <v>25476</v>
      </c>
      <c r="D1190" s="146">
        <f t="shared" si="9"/>
        <v>1969.5833333332437</v>
      </c>
      <c r="E1190" s="147">
        <f ca="1">('StockBond Returns'!AA1189+'StockBond Returns'!AC1189-'Parameters &amp; Main Results'!$B$39)/'StockBond Returns'!AB1189*12</f>
        <v>4.3929830937939382E-2</v>
      </c>
      <c r="F1190" s="70">
        <f ca="1">'StockBond Returns'!AA1189+'StockBond Returns'!AC1189-'StockBond Returns'!AB1189*'Distribution of Final Value'!$B$7</f>
        <v>1.0205731854736175</v>
      </c>
      <c r="G1190" s="17">
        <f>1/'StockBond Returns'!M1188</f>
        <v>5.5207066103437119E-2</v>
      </c>
      <c r="H1190">
        <f t="shared" si="4"/>
        <v>1</v>
      </c>
      <c r="I1190" s="64">
        <f t="shared" si="5"/>
        <v>0</v>
      </c>
      <c r="J1190">
        <f t="shared" si="6"/>
        <v>0</v>
      </c>
      <c r="K1190" s="17">
        <f t="shared" ref="K1190:M1190" ca="1" si="2375">IF(H1190=1,$E1190,"")</f>
        <v>4.3929830937939382E-2</v>
      </c>
      <c r="L1190" t="str">
        <f t="shared" si="2375"/>
        <v/>
      </c>
      <c r="M1190" t="str">
        <f t="shared" si="2375"/>
        <v/>
      </c>
      <c r="N1190" s="148">
        <f>IF('StockBond Returns'!AD1188=0,1,0)</f>
        <v>0</v>
      </c>
      <c r="O1190">
        <f>IF( AND('StockBond Returns'!$AD1188&lt;0,'StockBond Returns'!$AD1188&gt;=-0.1),1,0)</f>
        <v>0</v>
      </c>
      <c r="P1190">
        <f>IF( AND('StockBond Returns'!$AD1188&lt;-0.1,'StockBond Returns'!$AD1188&gt;=-0.2),1,0)</f>
        <v>1</v>
      </c>
      <c r="Q1190">
        <f>IF( AND('StockBond Returns'!$AD1188&lt;-0.2,'StockBond Returns'!$AD1188&gt;=-0.3),1,0)</f>
        <v>0</v>
      </c>
      <c r="R1190">
        <f>IF('StockBond Returns'!AD1188&lt;-0.3,1,0)</f>
        <v>0</v>
      </c>
      <c r="S1190" t="str">
        <f t="shared" ref="S1190:W1190" si="2376">IF(N1190=1,$E1190,"")</f>
        <v/>
      </c>
      <c r="T1190" t="str">
        <f t="shared" si="2376"/>
        <v/>
      </c>
      <c r="U1190" s="17">
        <f t="shared" ca="1" si="2376"/>
        <v>4.3929830937939382E-2</v>
      </c>
      <c r="V1190" t="str">
        <f t="shared" si="2376"/>
        <v/>
      </c>
      <c r="W1190" t="str">
        <f t="shared" si="2376"/>
        <v/>
      </c>
    </row>
    <row r="1191" spans="1:23" ht="13" x14ac:dyDescent="0.15">
      <c r="A1191">
        <f t="shared" si="30"/>
        <v>9</v>
      </c>
      <c r="B1191">
        <f t="shared" si="31"/>
        <v>1969</v>
      </c>
      <c r="C1191" s="149">
        <f t="shared" si="706"/>
        <v>25507</v>
      </c>
      <c r="D1191" s="146">
        <f t="shared" si="9"/>
        <v>1969.6666666665769</v>
      </c>
      <c r="E1191" s="147">
        <f ca="1">('StockBond Returns'!AA1190+'StockBond Returns'!AC1190-'Parameters &amp; Main Results'!$B$39)/'StockBond Returns'!AB1190*12</f>
        <v>4.2901183221526348E-2</v>
      </c>
      <c r="F1191" s="70">
        <f ca="1">'StockBond Returns'!AA1190+'StockBond Returns'!AC1190-'StockBond Returns'!AB1190*'Distribution of Final Value'!$B$7</f>
        <v>0.77611229595833642</v>
      </c>
      <c r="G1191" s="17">
        <f>1/'StockBond Returns'!M1189</f>
        <v>5.348839038605277E-2</v>
      </c>
      <c r="H1191">
        <f t="shared" si="4"/>
        <v>1</v>
      </c>
      <c r="I1191" s="64">
        <f t="shared" si="5"/>
        <v>0</v>
      </c>
      <c r="J1191">
        <f t="shared" si="6"/>
        <v>0</v>
      </c>
      <c r="K1191" s="17">
        <f t="shared" ref="K1191:M1191" ca="1" si="2377">IF(H1191=1,$E1191,"")</f>
        <v>4.2901183221526348E-2</v>
      </c>
      <c r="L1191" t="str">
        <f t="shared" si="2377"/>
        <v/>
      </c>
      <c r="M1191" t="str">
        <f t="shared" si="2377"/>
        <v/>
      </c>
      <c r="N1191" s="148">
        <f>IF('StockBond Returns'!AD1189=0,1,0)</f>
        <v>0</v>
      </c>
      <c r="O1191">
        <f>IF( AND('StockBond Returns'!$AD1189&lt;0,'StockBond Returns'!$AD1189&gt;=-0.1),1,0)</f>
        <v>0</v>
      </c>
      <c r="P1191">
        <f>IF( AND('StockBond Returns'!$AD1189&lt;-0.1,'StockBond Returns'!$AD1189&gt;=-0.2),1,0)</f>
        <v>1</v>
      </c>
      <c r="Q1191">
        <f>IF( AND('StockBond Returns'!$AD1189&lt;-0.2,'StockBond Returns'!$AD1189&gt;=-0.3),1,0)</f>
        <v>0</v>
      </c>
      <c r="R1191">
        <f>IF('StockBond Returns'!AD1189&lt;-0.3,1,0)</f>
        <v>0</v>
      </c>
      <c r="S1191" t="str">
        <f t="shared" ref="S1191:W1191" si="2378">IF(N1191=1,$E1191,"")</f>
        <v/>
      </c>
      <c r="T1191" t="str">
        <f t="shared" si="2378"/>
        <v/>
      </c>
      <c r="U1191" s="17">
        <f t="shared" ca="1" si="2378"/>
        <v>4.2901183221526348E-2</v>
      </c>
      <c r="V1191" t="str">
        <f t="shared" si="2378"/>
        <v/>
      </c>
      <c r="W1191" t="str">
        <f t="shared" si="2378"/>
        <v/>
      </c>
    </row>
    <row r="1192" spans="1:23" ht="13" x14ac:dyDescent="0.15">
      <c r="A1192">
        <f t="shared" si="30"/>
        <v>10</v>
      </c>
      <c r="B1192">
        <f t="shared" si="31"/>
        <v>1969</v>
      </c>
      <c r="C1192" s="149">
        <f t="shared" si="706"/>
        <v>25537</v>
      </c>
      <c r="D1192" s="146">
        <f t="shared" si="9"/>
        <v>1969.7499999999102</v>
      </c>
      <c r="E1192" s="147">
        <f ca="1">('StockBond Returns'!AA1191+'StockBond Returns'!AC1191-'Parameters &amp; Main Results'!$B$39)/'StockBond Returns'!AB1191*12</f>
        <v>4.4411227937499867E-2</v>
      </c>
      <c r="F1192" s="70">
        <f ca="1">'StockBond Returns'!AA1191+'StockBond Returns'!AC1191-'StockBond Returns'!AB1191*'Distribution of Final Value'!$B$7</f>
        <v>1.1578080286213055</v>
      </c>
      <c r="G1192" s="17">
        <f>1/'StockBond Returns'!M1190</f>
        <v>5.5164932028272481E-2</v>
      </c>
      <c r="H1192">
        <f t="shared" si="4"/>
        <v>1</v>
      </c>
      <c r="I1192" s="64">
        <f t="shared" si="5"/>
        <v>0</v>
      </c>
      <c r="J1192">
        <f t="shared" si="6"/>
        <v>0</v>
      </c>
      <c r="K1192" s="17">
        <f t="shared" ref="K1192:M1192" ca="1" si="2379">IF(H1192=1,$E1192,"")</f>
        <v>4.4411227937499867E-2</v>
      </c>
      <c r="L1192" t="str">
        <f t="shared" si="2379"/>
        <v/>
      </c>
      <c r="M1192" t="str">
        <f t="shared" si="2379"/>
        <v/>
      </c>
      <c r="N1192" s="148">
        <f>IF('StockBond Returns'!AD1190=0,1,0)</f>
        <v>0</v>
      </c>
      <c r="O1192">
        <f>IF( AND('StockBond Returns'!$AD1190&lt;0,'StockBond Returns'!$AD1190&gt;=-0.1),1,0)</f>
        <v>0</v>
      </c>
      <c r="P1192">
        <f>IF( AND('StockBond Returns'!$AD1190&lt;-0.1,'StockBond Returns'!$AD1190&gt;=-0.2),1,0)</f>
        <v>1</v>
      </c>
      <c r="Q1192">
        <f>IF( AND('StockBond Returns'!$AD1190&lt;-0.2,'StockBond Returns'!$AD1190&gt;=-0.3),1,0)</f>
        <v>0</v>
      </c>
      <c r="R1192">
        <f>IF('StockBond Returns'!AD1190&lt;-0.3,1,0)</f>
        <v>0</v>
      </c>
      <c r="S1192" t="str">
        <f t="shared" ref="S1192:W1192" si="2380">IF(N1192=1,$E1192,"")</f>
        <v/>
      </c>
      <c r="T1192" t="str">
        <f t="shared" si="2380"/>
        <v/>
      </c>
      <c r="U1192" s="17">
        <f t="shared" ca="1" si="2380"/>
        <v>4.4411227937499867E-2</v>
      </c>
      <c r="V1192" t="str">
        <f t="shared" si="2380"/>
        <v/>
      </c>
      <c r="W1192" t="str">
        <f t="shared" si="2380"/>
        <v/>
      </c>
    </row>
    <row r="1193" spans="1:23" ht="13" x14ac:dyDescent="0.15">
      <c r="A1193">
        <f t="shared" si="30"/>
        <v>11</v>
      </c>
      <c r="B1193">
        <f t="shared" si="31"/>
        <v>1969</v>
      </c>
      <c r="C1193" s="149">
        <f t="shared" si="706"/>
        <v>25568</v>
      </c>
      <c r="D1193" s="146">
        <f t="shared" si="9"/>
        <v>1969.8333333332434</v>
      </c>
      <c r="E1193" s="147">
        <f ca="1">('StockBond Returns'!AA1192+'StockBond Returns'!AC1192-'Parameters &amp; Main Results'!$B$39)/'StockBond Returns'!AB1192*12</f>
        <v>4.2955962538786648E-2</v>
      </c>
      <c r="F1193" s="70">
        <f ca="1">'StockBond Returns'!AA1192+'StockBond Returns'!AC1192-'StockBond Returns'!AB1192*'Distribution of Final Value'!$B$7</f>
        <v>0.78871733118710452</v>
      </c>
      <c r="G1193" s="17">
        <f>1/'StockBond Returns'!M1191</f>
        <v>5.3311483159927384E-2</v>
      </c>
      <c r="H1193">
        <f t="shared" si="4"/>
        <v>1</v>
      </c>
      <c r="I1193" s="64">
        <f t="shared" si="5"/>
        <v>0</v>
      </c>
      <c r="J1193">
        <f t="shared" si="6"/>
        <v>0</v>
      </c>
      <c r="K1193" s="17">
        <f t="shared" ref="K1193:M1193" ca="1" si="2381">IF(H1193=1,$E1193,"")</f>
        <v>4.2955962538786648E-2</v>
      </c>
      <c r="L1193" t="str">
        <f t="shared" si="2381"/>
        <v/>
      </c>
      <c r="M1193" t="str">
        <f t="shared" si="2381"/>
        <v/>
      </c>
      <c r="N1193" s="148">
        <f>IF('StockBond Returns'!AD1191=0,1,0)</f>
        <v>0</v>
      </c>
      <c r="O1193">
        <f>IF( AND('StockBond Returns'!$AD1191&lt;0,'StockBond Returns'!$AD1191&gt;=-0.1),1,0)</f>
        <v>0</v>
      </c>
      <c r="P1193">
        <f>IF( AND('StockBond Returns'!$AD1191&lt;-0.1,'StockBond Returns'!$AD1191&gt;=-0.2),1,0)</f>
        <v>1</v>
      </c>
      <c r="Q1193">
        <f>IF( AND('StockBond Returns'!$AD1191&lt;-0.2,'StockBond Returns'!$AD1191&gt;=-0.3),1,0)</f>
        <v>0</v>
      </c>
      <c r="R1193">
        <f>IF('StockBond Returns'!AD1191&lt;-0.3,1,0)</f>
        <v>0</v>
      </c>
      <c r="S1193" t="str">
        <f t="shared" ref="S1193:W1193" si="2382">IF(N1193=1,$E1193,"")</f>
        <v/>
      </c>
      <c r="T1193" t="str">
        <f t="shared" si="2382"/>
        <v/>
      </c>
      <c r="U1193" s="17">
        <f t="shared" ca="1" si="2382"/>
        <v>4.2955962538786648E-2</v>
      </c>
      <c r="V1193" t="str">
        <f t="shared" si="2382"/>
        <v/>
      </c>
      <c r="W1193" t="str">
        <f t="shared" si="2382"/>
        <v/>
      </c>
    </row>
    <row r="1194" spans="1:23" ht="13" x14ac:dyDescent="0.15">
      <c r="A1194">
        <f t="shared" si="30"/>
        <v>12</v>
      </c>
      <c r="B1194">
        <f t="shared" si="31"/>
        <v>1969</v>
      </c>
      <c r="C1194" s="149">
        <f t="shared" si="706"/>
        <v>25599</v>
      </c>
      <c r="D1194" s="146">
        <f t="shared" si="9"/>
        <v>1969.9166666665767</v>
      </c>
      <c r="E1194" s="147">
        <f ca="1">('StockBond Returns'!AA1193+'StockBond Returns'!AC1193-'Parameters &amp; Main Results'!$B$39)/'StockBond Returns'!AB1193*12</f>
        <v>4.4797972954992646E-2</v>
      </c>
      <c r="F1194" s="70">
        <f ca="1">'StockBond Returns'!AA1193+'StockBond Returns'!AC1193-'StockBond Returns'!AB1193*'Distribution of Final Value'!$B$7</f>
        <v>1.3081015044994047</v>
      </c>
      <c r="G1194" s="17">
        <f>1/'StockBond Returns'!M1192</f>
        <v>5.5976141217679326E-2</v>
      </c>
      <c r="H1194">
        <f t="shared" si="4"/>
        <v>1</v>
      </c>
      <c r="I1194" s="64">
        <f t="shared" si="5"/>
        <v>0</v>
      </c>
      <c r="J1194">
        <f t="shared" si="6"/>
        <v>0</v>
      </c>
      <c r="K1194" s="17">
        <f t="shared" ref="K1194:M1194" ca="1" si="2383">IF(H1194=1,$E1194,"")</f>
        <v>4.4797972954992646E-2</v>
      </c>
      <c r="L1194" t="str">
        <f t="shared" si="2383"/>
        <v/>
      </c>
      <c r="M1194" t="str">
        <f t="shared" si="2383"/>
        <v/>
      </c>
      <c r="N1194" s="148">
        <f>IF('StockBond Returns'!AD1192=0,1,0)</f>
        <v>0</v>
      </c>
      <c r="O1194">
        <f>IF( AND('StockBond Returns'!$AD1192&lt;0,'StockBond Returns'!$AD1192&gt;=-0.1),1,0)</f>
        <v>0</v>
      </c>
      <c r="P1194">
        <f>IF( AND('StockBond Returns'!$AD1192&lt;-0.1,'StockBond Returns'!$AD1192&gt;=-0.2),1,0)</f>
        <v>1</v>
      </c>
      <c r="Q1194">
        <f>IF( AND('StockBond Returns'!$AD1192&lt;-0.2,'StockBond Returns'!$AD1192&gt;=-0.3),1,0)</f>
        <v>0</v>
      </c>
      <c r="R1194">
        <f>IF('StockBond Returns'!AD1192&lt;-0.3,1,0)</f>
        <v>0</v>
      </c>
      <c r="S1194" t="str">
        <f t="shared" ref="S1194:W1194" si="2384">IF(N1194=1,$E1194,"")</f>
        <v/>
      </c>
      <c r="T1194" t="str">
        <f t="shared" si="2384"/>
        <v/>
      </c>
      <c r="U1194" s="17">
        <f t="shared" ca="1" si="2384"/>
        <v>4.4797972954992646E-2</v>
      </c>
      <c r="V1194" t="str">
        <f t="shared" si="2384"/>
        <v/>
      </c>
      <c r="W1194" t="str">
        <f t="shared" si="2384"/>
        <v/>
      </c>
    </row>
    <row r="1195" spans="1:23" ht="13" x14ac:dyDescent="0.15">
      <c r="A1195">
        <f t="shared" si="30"/>
        <v>1</v>
      </c>
      <c r="B1195">
        <f t="shared" si="31"/>
        <v>1970</v>
      </c>
      <c r="C1195" s="149">
        <f t="shared" si="706"/>
        <v>25627</v>
      </c>
      <c r="D1195" s="146">
        <f t="shared" si="9"/>
        <v>1969.99999999991</v>
      </c>
      <c r="E1195" s="147">
        <f ca="1">('StockBond Returns'!AA1194+'StockBond Returns'!AC1194-'Parameters &amp; Main Results'!$B$39)/'StockBond Returns'!AB1194*12</f>
        <v>4.6090286428217636E-2</v>
      </c>
      <c r="F1195" s="70">
        <f ca="1">'StockBond Returns'!AA1194+'StockBond Returns'!AC1194-'StockBond Returns'!AB1194*'Distribution of Final Value'!$B$7</f>
        <v>1.6581550530208595</v>
      </c>
      <c r="G1195" s="17">
        <f>1/'StockBond Returns'!M1193</f>
        <v>5.7118061180692951E-2</v>
      </c>
      <c r="H1195">
        <f t="shared" si="4"/>
        <v>1</v>
      </c>
      <c r="I1195" s="64">
        <f t="shared" si="5"/>
        <v>0</v>
      </c>
      <c r="J1195">
        <f t="shared" si="6"/>
        <v>0</v>
      </c>
      <c r="K1195" s="17">
        <f t="shared" ref="K1195:M1195" ca="1" si="2385">IF(H1195=1,$E1195,"")</f>
        <v>4.6090286428217636E-2</v>
      </c>
      <c r="L1195" t="str">
        <f t="shared" si="2385"/>
        <v/>
      </c>
      <c r="M1195" t="str">
        <f t="shared" si="2385"/>
        <v/>
      </c>
      <c r="N1195" s="148">
        <f>IF('StockBond Returns'!AD1193=0,1,0)</f>
        <v>0</v>
      </c>
      <c r="O1195">
        <f>IF( AND('StockBond Returns'!$AD1193&lt;0,'StockBond Returns'!$AD1193&gt;=-0.1),1,0)</f>
        <v>0</v>
      </c>
      <c r="P1195">
        <f>IF( AND('StockBond Returns'!$AD1193&lt;-0.1,'StockBond Returns'!$AD1193&gt;=-0.2),1,0)</f>
        <v>1</v>
      </c>
      <c r="Q1195">
        <f>IF( AND('StockBond Returns'!$AD1193&lt;-0.2,'StockBond Returns'!$AD1193&gt;=-0.3),1,0)</f>
        <v>0</v>
      </c>
      <c r="R1195">
        <f>IF('StockBond Returns'!AD1193&lt;-0.3,1,0)</f>
        <v>0</v>
      </c>
      <c r="S1195" t="str">
        <f t="shared" ref="S1195:W1195" si="2386">IF(N1195=1,$E1195,"")</f>
        <v/>
      </c>
      <c r="T1195" t="str">
        <f t="shared" si="2386"/>
        <v/>
      </c>
      <c r="U1195" s="17">
        <f t="shared" ca="1" si="2386"/>
        <v>4.6090286428217636E-2</v>
      </c>
      <c r="V1195" t="str">
        <f t="shared" si="2386"/>
        <v/>
      </c>
      <c r="W1195" t="str">
        <f t="shared" si="2386"/>
        <v/>
      </c>
    </row>
    <row r="1196" spans="1:23" ht="13" x14ac:dyDescent="0.15">
      <c r="A1196">
        <f t="shared" si="30"/>
        <v>2</v>
      </c>
      <c r="B1196">
        <f t="shared" si="31"/>
        <v>1970</v>
      </c>
      <c r="C1196" s="149">
        <f t="shared" si="706"/>
        <v>25658</v>
      </c>
      <c r="D1196" s="146">
        <f t="shared" si="9"/>
        <v>1970.0833333332432</v>
      </c>
      <c r="E1196" s="147">
        <f ca="1">('StockBond Returns'!AA1195+'StockBond Returns'!AC1195-'Parameters &amp; Main Results'!$B$39)/'StockBond Returns'!AB1195*12</f>
        <v>4.9069765540289662E-2</v>
      </c>
      <c r="F1196" s="70">
        <f ca="1">'StockBond Returns'!AA1195+'StockBond Returns'!AC1195-'StockBond Returns'!AB1195*'Distribution of Final Value'!$B$7</f>
        <v>2.4488249519663263</v>
      </c>
      <c r="G1196" s="17">
        <f>1/'StockBond Returns'!M1194</f>
        <v>6.1623433579075203E-2</v>
      </c>
      <c r="H1196">
        <f t="shared" si="4"/>
        <v>1</v>
      </c>
      <c r="I1196" s="64">
        <f t="shared" si="5"/>
        <v>0</v>
      </c>
      <c r="J1196">
        <f t="shared" si="6"/>
        <v>0</v>
      </c>
      <c r="K1196" s="17">
        <f t="shared" ref="K1196:M1196" ca="1" si="2387">IF(H1196=1,$E1196,"")</f>
        <v>4.9069765540289662E-2</v>
      </c>
      <c r="L1196" t="str">
        <f t="shared" si="2387"/>
        <v/>
      </c>
      <c r="M1196" t="str">
        <f t="shared" si="2387"/>
        <v/>
      </c>
      <c r="N1196" s="148">
        <f>IF('StockBond Returns'!AD1194=0,1,0)</f>
        <v>0</v>
      </c>
      <c r="O1196">
        <f>IF( AND('StockBond Returns'!$AD1194&lt;0,'StockBond Returns'!$AD1194&gt;=-0.1),1,0)</f>
        <v>0</v>
      </c>
      <c r="P1196">
        <f>IF( AND('StockBond Returns'!$AD1194&lt;-0.1,'StockBond Returns'!$AD1194&gt;=-0.2),1,0)</f>
        <v>0</v>
      </c>
      <c r="Q1196">
        <f>IF( AND('StockBond Returns'!$AD1194&lt;-0.2,'StockBond Returns'!$AD1194&gt;=-0.3),1,0)</f>
        <v>1</v>
      </c>
      <c r="R1196">
        <f>IF('StockBond Returns'!AD1194&lt;-0.3,1,0)</f>
        <v>0</v>
      </c>
      <c r="S1196" t="str">
        <f t="shared" ref="S1196:W1196" si="2388">IF(N1196=1,$E1196,"")</f>
        <v/>
      </c>
      <c r="T1196" t="str">
        <f t="shared" si="2388"/>
        <v/>
      </c>
      <c r="U1196" t="str">
        <f t="shared" si="2388"/>
        <v/>
      </c>
      <c r="V1196" s="17">
        <f t="shared" ca="1" si="2388"/>
        <v>4.9069765540289662E-2</v>
      </c>
      <c r="W1196" t="str">
        <f t="shared" si="2388"/>
        <v/>
      </c>
    </row>
    <row r="1197" spans="1:23" ht="13" x14ac:dyDescent="0.15">
      <c r="A1197">
        <f t="shared" si="30"/>
        <v>3</v>
      </c>
      <c r="B1197">
        <f t="shared" si="31"/>
        <v>1970</v>
      </c>
      <c r="C1197" s="149">
        <f t="shared" si="706"/>
        <v>25688</v>
      </c>
      <c r="D1197" s="146">
        <f t="shared" si="9"/>
        <v>1970.1666666665765</v>
      </c>
      <c r="E1197" s="147">
        <f ca="1">('StockBond Returns'!AA1196+'StockBond Returns'!AC1196-'Parameters &amp; Main Results'!$B$39)/'StockBond Returns'!AB1196*12</f>
        <v>4.6899429274132792E-2</v>
      </c>
      <c r="F1197" s="70">
        <f ca="1">'StockBond Returns'!AA1196+'StockBond Returns'!AC1196-'StockBond Returns'!AB1196*'Distribution of Final Value'!$B$7</f>
        <v>1.9180519431289795</v>
      </c>
      <c r="G1197" s="17">
        <f>1/'StockBond Returns'!M1195</f>
        <v>5.9341574304265648E-2</v>
      </c>
      <c r="H1197">
        <f t="shared" si="4"/>
        <v>1</v>
      </c>
      <c r="I1197" s="64">
        <f t="shared" si="5"/>
        <v>0</v>
      </c>
      <c r="J1197">
        <f t="shared" si="6"/>
        <v>0</v>
      </c>
      <c r="K1197" s="17">
        <f t="shared" ref="K1197:M1197" ca="1" si="2389">IF(H1197=1,$E1197,"")</f>
        <v>4.6899429274132792E-2</v>
      </c>
      <c r="L1197" t="str">
        <f t="shared" si="2389"/>
        <v/>
      </c>
      <c r="M1197" t="str">
        <f t="shared" si="2389"/>
        <v/>
      </c>
      <c r="N1197" s="148">
        <f>IF('StockBond Returns'!AD1195=0,1,0)</f>
        <v>0</v>
      </c>
      <c r="O1197">
        <f>IF( AND('StockBond Returns'!$AD1195&lt;0,'StockBond Returns'!$AD1195&gt;=-0.1),1,0)</f>
        <v>0</v>
      </c>
      <c r="P1197">
        <f>IF( AND('StockBond Returns'!$AD1195&lt;-0.1,'StockBond Returns'!$AD1195&gt;=-0.2),1,0)</f>
        <v>0</v>
      </c>
      <c r="Q1197">
        <f>IF( AND('StockBond Returns'!$AD1195&lt;-0.2,'StockBond Returns'!$AD1195&gt;=-0.3),1,0)</f>
        <v>1</v>
      </c>
      <c r="R1197">
        <f>IF('StockBond Returns'!AD1195&lt;-0.3,1,0)</f>
        <v>0</v>
      </c>
      <c r="S1197" t="str">
        <f t="shared" ref="S1197:W1197" si="2390">IF(N1197=1,$E1197,"")</f>
        <v/>
      </c>
      <c r="T1197" t="str">
        <f t="shared" si="2390"/>
        <v/>
      </c>
      <c r="U1197" t="str">
        <f t="shared" si="2390"/>
        <v/>
      </c>
      <c r="V1197" s="17">
        <f t="shared" ca="1" si="2390"/>
        <v>4.6899429274132792E-2</v>
      </c>
      <c r="W1197" t="str">
        <f t="shared" si="2390"/>
        <v/>
      </c>
    </row>
    <row r="1198" spans="1:23" ht="13" x14ac:dyDescent="0.15">
      <c r="A1198">
        <f t="shared" si="30"/>
        <v>4</v>
      </c>
      <c r="B1198">
        <f t="shared" si="31"/>
        <v>1970</v>
      </c>
      <c r="C1198" s="149">
        <f t="shared" si="706"/>
        <v>25719</v>
      </c>
      <c r="D1198" s="146">
        <f t="shared" si="9"/>
        <v>1970.2499999999097</v>
      </c>
      <c r="E1198" s="147">
        <f ca="1">('StockBond Returns'!AA1197+'StockBond Returns'!AC1197-'Parameters &amp; Main Results'!$B$39)/'StockBond Returns'!AB1197*12</f>
        <v>4.7210433863317594E-2</v>
      </c>
      <c r="F1198" s="70">
        <f ca="1">'StockBond Returns'!AA1197+'StockBond Returns'!AC1197-'StockBond Returns'!AB1197*'Distribution of Final Value'!$B$7</f>
        <v>1.9684100543302954</v>
      </c>
      <c r="G1198" s="17">
        <f>1/'StockBond Returns'!M1196</f>
        <v>5.9828493785032522E-2</v>
      </c>
      <c r="H1198">
        <f t="shared" si="4"/>
        <v>1</v>
      </c>
      <c r="I1198" s="64">
        <f t="shared" si="5"/>
        <v>0</v>
      </c>
      <c r="J1198">
        <f t="shared" si="6"/>
        <v>0</v>
      </c>
      <c r="K1198" s="17">
        <f t="shared" ref="K1198:M1198" ca="1" si="2391">IF(H1198=1,$E1198,"")</f>
        <v>4.7210433863317594E-2</v>
      </c>
      <c r="L1198" t="str">
        <f t="shared" si="2391"/>
        <v/>
      </c>
      <c r="M1198" t="str">
        <f t="shared" si="2391"/>
        <v/>
      </c>
      <c r="N1198" s="148">
        <f>IF('StockBond Returns'!AD1196=0,1,0)</f>
        <v>0</v>
      </c>
      <c r="O1198">
        <f>IF( AND('StockBond Returns'!$AD1196&lt;0,'StockBond Returns'!$AD1196&gt;=-0.1),1,0)</f>
        <v>0</v>
      </c>
      <c r="P1198">
        <f>IF( AND('StockBond Returns'!$AD1196&lt;-0.1,'StockBond Returns'!$AD1196&gt;=-0.2),1,0)</f>
        <v>0</v>
      </c>
      <c r="Q1198">
        <f>IF( AND('StockBond Returns'!$AD1196&lt;-0.2,'StockBond Returns'!$AD1196&gt;=-0.3),1,0)</f>
        <v>1</v>
      </c>
      <c r="R1198">
        <f>IF('StockBond Returns'!AD1196&lt;-0.3,1,0)</f>
        <v>0</v>
      </c>
      <c r="S1198" t="str">
        <f t="shared" ref="S1198:W1198" si="2392">IF(N1198=1,$E1198,"")</f>
        <v/>
      </c>
      <c r="T1198" t="str">
        <f t="shared" si="2392"/>
        <v/>
      </c>
      <c r="U1198" t="str">
        <f t="shared" si="2392"/>
        <v/>
      </c>
      <c r="V1198" s="17">
        <f t="shared" ca="1" si="2392"/>
        <v>4.7210433863317594E-2</v>
      </c>
      <c r="W1198" t="str">
        <f t="shared" si="2392"/>
        <v/>
      </c>
    </row>
    <row r="1199" spans="1:23" ht="13" x14ac:dyDescent="0.15">
      <c r="A1199">
        <f t="shared" si="30"/>
        <v>5</v>
      </c>
      <c r="B1199">
        <f t="shared" si="31"/>
        <v>1970</v>
      </c>
      <c r="C1199" s="149">
        <f t="shared" si="706"/>
        <v>25749</v>
      </c>
      <c r="D1199" s="146">
        <f t="shared" si="9"/>
        <v>1970.333333333243</v>
      </c>
      <c r="E1199" s="147">
        <f ca="1">('StockBond Returns'!AA1198+'StockBond Returns'!AC1198-'Parameters &amp; Main Results'!$B$39)/'StockBond Returns'!AB1198*12</f>
        <v>5.1442174083766591E-2</v>
      </c>
      <c r="F1199" s="70">
        <f ca="1">'StockBond Returns'!AA1198+'StockBond Returns'!AC1198-'StockBond Returns'!AB1198*'Distribution of Final Value'!$B$7</f>
        <v>3.1320257685293775</v>
      </c>
      <c r="G1199" s="17">
        <f>1/'StockBond Returns'!M1197</f>
        <v>6.6423359671479623E-2</v>
      </c>
      <c r="H1199">
        <f t="shared" si="4"/>
        <v>1</v>
      </c>
      <c r="I1199" s="64">
        <f t="shared" si="5"/>
        <v>0</v>
      </c>
      <c r="J1199">
        <f t="shared" si="6"/>
        <v>0</v>
      </c>
      <c r="K1199" s="17">
        <f t="shared" ref="K1199:M1199" ca="1" si="2393">IF(H1199=1,$E1199,"")</f>
        <v>5.1442174083766591E-2</v>
      </c>
      <c r="L1199" t="str">
        <f t="shared" si="2393"/>
        <v/>
      </c>
      <c r="M1199" t="str">
        <f t="shared" si="2393"/>
        <v/>
      </c>
      <c r="N1199" s="148">
        <f>IF('StockBond Returns'!AD1197=0,1,0)</f>
        <v>0</v>
      </c>
      <c r="O1199">
        <f>IF( AND('StockBond Returns'!$AD1197&lt;0,'StockBond Returns'!$AD1197&gt;=-0.1),1,0)</f>
        <v>0</v>
      </c>
      <c r="P1199">
        <f>IF( AND('StockBond Returns'!$AD1197&lt;-0.1,'StockBond Returns'!$AD1197&gt;=-0.2),1,0)</f>
        <v>0</v>
      </c>
      <c r="Q1199">
        <f>IF( AND('StockBond Returns'!$AD1197&lt;-0.2,'StockBond Returns'!$AD1197&gt;=-0.3),1,0)</f>
        <v>1</v>
      </c>
      <c r="R1199">
        <f>IF('StockBond Returns'!AD1197&lt;-0.3,1,0)</f>
        <v>0</v>
      </c>
      <c r="S1199" t="str">
        <f t="shared" ref="S1199:W1199" si="2394">IF(N1199=1,$E1199,"")</f>
        <v/>
      </c>
      <c r="T1199" t="str">
        <f t="shared" si="2394"/>
        <v/>
      </c>
      <c r="U1199" t="str">
        <f t="shared" si="2394"/>
        <v/>
      </c>
      <c r="V1199" s="17">
        <f t="shared" ca="1" si="2394"/>
        <v>5.1442174083766591E-2</v>
      </c>
      <c r="W1199" t="str">
        <f t="shared" si="2394"/>
        <v/>
      </c>
    </row>
    <row r="1200" spans="1:23" ht="13" x14ac:dyDescent="0.15">
      <c r="A1200">
        <f t="shared" si="30"/>
        <v>6</v>
      </c>
      <c r="B1200">
        <f t="shared" si="31"/>
        <v>1970</v>
      </c>
      <c r="C1200" s="149">
        <f t="shared" si="706"/>
        <v>25780</v>
      </c>
      <c r="D1200" s="146">
        <f t="shared" si="9"/>
        <v>1970.4166666665762</v>
      </c>
      <c r="E1200" s="147">
        <f ca="1">('StockBond Returns'!AA1199+'StockBond Returns'!AC1199-'Parameters &amp; Main Results'!$B$39)/'StockBond Returns'!AB1199*12</f>
        <v>5.4185998469876623E-2</v>
      </c>
      <c r="F1200" s="70">
        <f ca="1">'StockBond Returns'!AA1199+'StockBond Returns'!AC1199-'StockBond Returns'!AB1199*'Distribution of Final Value'!$B$7</f>
        <v>3.8858931081179335</v>
      </c>
      <c r="G1200" s="17">
        <f>1/'StockBond Returns'!M1198</f>
        <v>6.9875860628308389E-2</v>
      </c>
      <c r="H1200">
        <f t="shared" si="4"/>
        <v>1</v>
      </c>
      <c r="I1200" s="64">
        <f t="shared" si="5"/>
        <v>0</v>
      </c>
      <c r="J1200">
        <f t="shared" si="6"/>
        <v>0</v>
      </c>
      <c r="K1200" s="17">
        <f t="shared" ref="K1200:M1200" ca="1" si="2395">IF(H1200=1,$E1200,"")</f>
        <v>5.4185998469876623E-2</v>
      </c>
      <c r="L1200" t="str">
        <f t="shared" si="2395"/>
        <v/>
      </c>
      <c r="M1200" t="str">
        <f t="shared" si="2395"/>
        <v/>
      </c>
      <c r="N1200" s="148">
        <f>IF('StockBond Returns'!AD1198=0,1,0)</f>
        <v>0</v>
      </c>
      <c r="O1200">
        <f>IF( AND('StockBond Returns'!$AD1198&lt;0,'StockBond Returns'!$AD1198&gt;=-0.1),1,0)</f>
        <v>0</v>
      </c>
      <c r="P1200">
        <f>IF( AND('StockBond Returns'!$AD1198&lt;-0.1,'StockBond Returns'!$AD1198&gt;=-0.2),1,0)</f>
        <v>0</v>
      </c>
      <c r="Q1200">
        <f>IF( AND('StockBond Returns'!$AD1198&lt;-0.2,'StockBond Returns'!$AD1198&gt;=-0.3),1,0)</f>
        <v>0</v>
      </c>
      <c r="R1200">
        <f>IF('StockBond Returns'!AD1198&lt;-0.3,1,0)</f>
        <v>1</v>
      </c>
      <c r="S1200" t="str">
        <f t="shared" ref="S1200:W1200" si="2396">IF(N1200=1,$E1200,"")</f>
        <v/>
      </c>
      <c r="T1200" t="str">
        <f t="shared" si="2396"/>
        <v/>
      </c>
      <c r="U1200" t="str">
        <f t="shared" si="2396"/>
        <v/>
      </c>
      <c r="V1200" t="str">
        <f t="shared" si="2396"/>
        <v/>
      </c>
      <c r="W1200" s="17">
        <f t="shared" ca="1" si="2396"/>
        <v>5.4185998469876623E-2</v>
      </c>
    </row>
    <row r="1201" spans="1:23" ht="13" x14ac:dyDescent="0.15">
      <c r="A1201">
        <f t="shared" si="30"/>
        <v>7</v>
      </c>
      <c r="B1201">
        <f t="shared" si="31"/>
        <v>1970</v>
      </c>
      <c r="C1201" s="149">
        <f t="shared" si="706"/>
        <v>25811</v>
      </c>
      <c r="D1201" s="146">
        <f t="shared" si="9"/>
        <v>1970.4999999999095</v>
      </c>
      <c r="E1201" s="147">
        <f ca="1">('StockBond Returns'!AA1200+'StockBond Returns'!AC1200-'Parameters &amp; Main Results'!$B$39)/'StockBond Returns'!AB1200*12</f>
        <v>5.637310093440303E-2</v>
      </c>
      <c r="F1201" s="70">
        <f ca="1">'StockBond Returns'!AA1200+'StockBond Returns'!AC1200-'StockBond Returns'!AB1200*'Distribution of Final Value'!$B$7</f>
        <v>4.3706209542327823</v>
      </c>
      <c r="G1201" s="17">
        <f>1/'StockBond Returns'!M1199</f>
        <v>7.5325337855043056E-2</v>
      </c>
      <c r="H1201">
        <f t="shared" si="4"/>
        <v>1</v>
      </c>
      <c r="I1201" s="64">
        <f t="shared" si="5"/>
        <v>0</v>
      </c>
      <c r="J1201">
        <f t="shared" si="6"/>
        <v>0</v>
      </c>
      <c r="K1201" s="17">
        <f t="shared" ref="K1201:M1201" ca="1" si="2397">IF(H1201=1,$E1201,"")</f>
        <v>5.637310093440303E-2</v>
      </c>
      <c r="L1201" t="str">
        <f t="shared" si="2397"/>
        <v/>
      </c>
      <c r="M1201" t="str">
        <f t="shared" si="2397"/>
        <v/>
      </c>
      <c r="N1201" s="148">
        <f>IF('StockBond Returns'!AD1199=0,1,0)</f>
        <v>0</v>
      </c>
      <c r="O1201">
        <f>IF( AND('StockBond Returns'!$AD1199&lt;0,'StockBond Returns'!$AD1199&gt;=-0.1),1,0)</f>
        <v>0</v>
      </c>
      <c r="P1201">
        <f>IF( AND('StockBond Returns'!$AD1199&lt;-0.1,'StockBond Returns'!$AD1199&gt;=-0.2),1,0)</f>
        <v>0</v>
      </c>
      <c r="Q1201">
        <f>IF( AND('StockBond Returns'!$AD1199&lt;-0.2,'StockBond Returns'!$AD1199&gt;=-0.3),1,0)</f>
        <v>0</v>
      </c>
      <c r="R1201">
        <f>IF('StockBond Returns'!AD1199&lt;-0.3,1,0)</f>
        <v>1</v>
      </c>
      <c r="S1201" t="str">
        <f t="shared" ref="S1201:W1201" si="2398">IF(N1201=1,$E1201,"")</f>
        <v/>
      </c>
      <c r="T1201" t="str">
        <f t="shared" si="2398"/>
        <v/>
      </c>
      <c r="U1201" t="str">
        <f t="shared" si="2398"/>
        <v/>
      </c>
      <c r="V1201" t="str">
        <f t="shared" si="2398"/>
        <v/>
      </c>
      <c r="W1201" s="17">
        <f t="shared" ca="1" si="2398"/>
        <v>5.637310093440303E-2</v>
      </c>
    </row>
    <row r="1202" spans="1:23" ht="13" x14ac:dyDescent="0.15">
      <c r="A1202">
        <f t="shared" si="30"/>
        <v>8</v>
      </c>
      <c r="B1202">
        <f t="shared" si="31"/>
        <v>1970</v>
      </c>
      <c r="C1202" s="149">
        <f t="shared" si="706"/>
        <v>25841</v>
      </c>
      <c r="D1202" s="146">
        <f t="shared" si="9"/>
        <v>1970.5833333332428</v>
      </c>
      <c r="E1202" s="147">
        <f ca="1">('StockBond Returns'!AA1201+'StockBond Returns'!AC1201-'Parameters &amp; Main Results'!$B$39)/'StockBond Returns'!AB1201*12</f>
        <v>5.3402632561791785E-2</v>
      </c>
      <c r="F1202" s="70">
        <f ca="1">'StockBond Returns'!AA1201+'StockBond Returns'!AC1201-'StockBond Returns'!AB1201*'Distribution of Final Value'!$B$7</f>
        <v>3.6087265860388769</v>
      </c>
      <c r="G1202" s="17">
        <f>1/'StockBond Returns'!M1200</f>
        <v>7.0676964968595504E-2</v>
      </c>
      <c r="H1202">
        <f t="shared" si="4"/>
        <v>1</v>
      </c>
      <c r="I1202" s="64">
        <f t="shared" si="5"/>
        <v>0</v>
      </c>
      <c r="J1202">
        <f t="shared" si="6"/>
        <v>0</v>
      </c>
      <c r="K1202" s="17">
        <f t="shared" ref="K1202:M1202" ca="1" si="2399">IF(H1202=1,$E1202,"")</f>
        <v>5.3402632561791785E-2</v>
      </c>
      <c r="L1202" t="str">
        <f t="shared" si="2399"/>
        <v/>
      </c>
      <c r="M1202" t="str">
        <f t="shared" si="2399"/>
        <v/>
      </c>
      <c r="N1202" s="148">
        <f>IF('StockBond Returns'!AD1200=0,1,0)</f>
        <v>0</v>
      </c>
      <c r="O1202">
        <f>IF( AND('StockBond Returns'!$AD1200&lt;0,'StockBond Returns'!$AD1200&gt;=-0.1),1,0)</f>
        <v>0</v>
      </c>
      <c r="P1202">
        <f>IF( AND('StockBond Returns'!$AD1200&lt;-0.1,'StockBond Returns'!$AD1200&gt;=-0.2),1,0)</f>
        <v>0</v>
      </c>
      <c r="Q1202">
        <f>IF( AND('StockBond Returns'!$AD1200&lt;-0.2,'StockBond Returns'!$AD1200&gt;=-0.3),1,0)</f>
        <v>0</v>
      </c>
      <c r="R1202">
        <f>IF('StockBond Returns'!AD1200&lt;-0.3,1,0)</f>
        <v>1</v>
      </c>
      <c r="S1202" t="str">
        <f t="shared" ref="S1202:W1202" si="2400">IF(N1202=1,$E1202,"")</f>
        <v/>
      </c>
      <c r="T1202" t="str">
        <f t="shared" si="2400"/>
        <v/>
      </c>
      <c r="U1202" t="str">
        <f t="shared" si="2400"/>
        <v/>
      </c>
      <c r="V1202" t="str">
        <f t="shared" si="2400"/>
        <v/>
      </c>
      <c r="W1202" s="17">
        <f t="shared" ca="1" si="2400"/>
        <v>5.3402632561791785E-2</v>
      </c>
    </row>
    <row r="1203" spans="1:23" ht="13" x14ac:dyDescent="0.15">
      <c r="A1203">
        <f t="shared" si="30"/>
        <v>9</v>
      </c>
      <c r="B1203">
        <f t="shared" si="31"/>
        <v>1970</v>
      </c>
      <c r="C1203" s="149">
        <f t="shared" si="706"/>
        <v>25872</v>
      </c>
      <c r="D1203" s="146">
        <f t="shared" si="9"/>
        <v>1970.666666666576</v>
      </c>
      <c r="E1203" s="147">
        <f ca="1">('StockBond Returns'!AA1202+'StockBond Returns'!AC1202-'Parameters &amp; Main Results'!$B$39)/'StockBond Returns'!AB1202*12</f>
        <v>5.1885036462426287E-2</v>
      </c>
      <c r="F1203" s="70">
        <f ca="1">'StockBond Returns'!AA1202+'StockBond Returns'!AC1202-'StockBond Returns'!AB1202*'Distribution of Final Value'!$B$7</f>
        <v>3.0501146605907046</v>
      </c>
      <c r="G1203" s="17">
        <f>1/'StockBond Returns'!M1201</f>
        <v>6.7787809335652774E-2</v>
      </c>
      <c r="H1203">
        <f t="shared" si="4"/>
        <v>1</v>
      </c>
      <c r="I1203" s="64">
        <f t="shared" si="5"/>
        <v>0</v>
      </c>
      <c r="J1203">
        <f t="shared" si="6"/>
        <v>0</v>
      </c>
      <c r="K1203" s="17">
        <f t="shared" ref="K1203:M1203" ca="1" si="2401">IF(H1203=1,$E1203,"")</f>
        <v>5.1885036462426287E-2</v>
      </c>
      <c r="L1203" t="str">
        <f t="shared" si="2401"/>
        <v/>
      </c>
      <c r="M1203" t="str">
        <f t="shared" si="2401"/>
        <v/>
      </c>
      <c r="N1203" s="148">
        <f>IF('StockBond Returns'!AD1201=0,1,0)</f>
        <v>0</v>
      </c>
      <c r="O1203">
        <f>IF( AND('StockBond Returns'!$AD1201&lt;0,'StockBond Returns'!$AD1201&gt;=-0.1),1,0)</f>
        <v>0</v>
      </c>
      <c r="P1203">
        <f>IF( AND('StockBond Returns'!$AD1201&lt;-0.1,'StockBond Returns'!$AD1201&gt;=-0.2),1,0)</f>
        <v>0</v>
      </c>
      <c r="Q1203">
        <f>IF( AND('StockBond Returns'!$AD1201&lt;-0.2,'StockBond Returns'!$AD1201&gt;=-0.3),1,0)</f>
        <v>1</v>
      </c>
      <c r="R1203">
        <f>IF('StockBond Returns'!AD1201&lt;-0.3,1,0)</f>
        <v>0</v>
      </c>
      <c r="S1203" t="str">
        <f t="shared" ref="S1203:W1203" si="2402">IF(N1203=1,$E1203,"")</f>
        <v/>
      </c>
      <c r="T1203" t="str">
        <f t="shared" si="2402"/>
        <v/>
      </c>
      <c r="U1203" t="str">
        <f t="shared" si="2402"/>
        <v/>
      </c>
      <c r="V1203" s="17">
        <f t="shared" ca="1" si="2402"/>
        <v>5.1885036462426287E-2</v>
      </c>
      <c r="W1203" t="str">
        <f t="shared" si="2402"/>
        <v/>
      </c>
    </row>
    <row r="1204" spans="1:23" ht="13" x14ac:dyDescent="0.15">
      <c r="A1204">
        <f t="shared" si="30"/>
        <v>10</v>
      </c>
      <c r="B1204">
        <f t="shared" si="31"/>
        <v>1970</v>
      </c>
      <c r="C1204" s="149">
        <f t="shared" si="706"/>
        <v>25902</v>
      </c>
      <c r="D1204" s="146">
        <f t="shared" si="9"/>
        <v>1970.7499999999093</v>
      </c>
      <c r="E1204" s="147">
        <f ca="1">('StockBond Returns'!AA1203+'StockBond Returns'!AC1203-'Parameters &amp; Main Results'!$B$39)/'StockBond Returns'!AB1203*12</f>
        <v>5.069785136576789E-2</v>
      </c>
      <c r="F1204" s="70">
        <f ca="1">'StockBond Returns'!AA1203+'StockBond Returns'!AC1203-'StockBond Returns'!AB1203*'Distribution of Final Value'!$B$7</f>
        <v>2.6978511090831567</v>
      </c>
      <c r="G1204" s="17">
        <f>1/'StockBond Returns'!M1202</f>
        <v>6.5998722808555899E-2</v>
      </c>
      <c r="H1204">
        <f t="shared" si="4"/>
        <v>1</v>
      </c>
      <c r="I1204" s="64">
        <f t="shared" si="5"/>
        <v>0</v>
      </c>
      <c r="J1204">
        <f t="shared" si="6"/>
        <v>0</v>
      </c>
      <c r="K1204" s="17">
        <f t="shared" ref="K1204:M1204" ca="1" si="2403">IF(H1204=1,$E1204,"")</f>
        <v>5.069785136576789E-2</v>
      </c>
      <c r="L1204" t="str">
        <f t="shared" si="2403"/>
        <v/>
      </c>
      <c r="M1204" t="str">
        <f t="shared" si="2403"/>
        <v/>
      </c>
      <c r="N1204" s="148">
        <f>IF('StockBond Returns'!AD1202=0,1,0)</f>
        <v>0</v>
      </c>
      <c r="O1204">
        <f>IF( AND('StockBond Returns'!$AD1202&lt;0,'StockBond Returns'!$AD1202&gt;=-0.1),1,0)</f>
        <v>0</v>
      </c>
      <c r="P1204">
        <f>IF( AND('StockBond Returns'!$AD1202&lt;-0.1,'StockBond Returns'!$AD1202&gt;=-0.2),1,0)</f>
        <v>0</v>
      </c>
      <c r="Q1204">
        <f>IF( AND('StockBond Returns'!$AD1202&lt;-0.2,'StockBond Returns'!$AD1202&gt;=-0.3),1,0)</f>
        <v>1</v>
      </c>
      <c r="R1204">
        <f>IF('StockBond Returns'!AD1202&lt;-0.3,1,0)</f>
        <v>0</v>
      </c>
      <c r="S1204" t="str">
        <f t="shared" ref="S1204:W1204" si="2404">IF(N1204=1,$E1204,"")</f>
        <v/>
      </c>
      <c r="T1204" t="str">
        <f t="shared" si="2404"/>
        <v/>
      </c>
      <c r="U1204" t="str">
        <f t="shared" si="2404"/>
        <v/>
      </c>
      <c r="V1204" s="17">
        <f t="shared" ca="1" si="2404"/>
        <v>5.069785136576789E-2</v>
      </c>
      <c r="W1204" t="str">
        <f t="shared" si="2404"/>
        <v/>
      </c>
    </row>
    <row r="1205" spans="1:23" ht="13" x14ac:dyDescent="0.15">
      <c r="A1205">
        <f t="shared" si="30"/>
        <v>11</v>
      </c>
      <c r="B1205">
        <f t="shared" si="31"/>
        <v>1970</v>
      </c>
      <c r="C1205" s="149">
        <f t="shared" si="706"/>
        <v>25933</v>
      </c>
      <c r="D1205" s="146">
        <f t="shared" si="9"/>
        <v>1970.8333333332425</v>
      </c>
      <c r="E1205" s="147">
        <f ca="1">('StockBond Returns'!AA1204+'StockBond Returns'!AC1204-'Parameters &amp; Main Results'!$B$39)/'StockBond Returns'!AB1204*12</f>
        <v>5.1403402314735364E-2</v>
      </c>
      <c r="F1205" s="70">
        <f ca="1">'StockBond Returns'!AA1204+'StockBond Returns'!AC1204-'StockBond Returns'!AB1204*'Distribution of Final Value'!$B$7</f>
        <v>3.0417833400191352</v>
      </c>
      <c r="G1205" s="17">
        <f>1/'StockBond Returns'!M1203</f>
        <v>6.7066232975270298E-2</v>
      </c>
      <c r="H1205">
        <f t="shared" si="4"/>
        <v>1</v>
      </c>
      <c r="I1205" s="64">
        <f t="shared" si="5"/>
        <v>0</v>
      </c>
      <c r="J1205">
        <f t="shared" si="6"/>
        <v>0</v>
      </c>
      <c r="K1205" s="17">
        <f t="shared" ref="K1205:M1205" ca="1" si="2405">IF(H1205=1,$E1205,"")</f>
        <v>5.1403402314735364E-2</v>
      </c>
      <c r="L1205" t="str">
        <f t="shared" si="2405"/>
        <v/>
      </c>
      <c r="M1205" t="str">
        <f t="shared" si="2405"/>
        <v/>
      </c>
      <c r="N1205" s="148">
        <f>IF('StockBond Returns'!AD1203=0,1,0)</f>
        <v>0</v>
      </c>
      <c r="O1205">
        <f>IF( AND('StockBond Returns'!$AD1203&lt;0,'StockBond Returns'!$AD1203&gt;=-0.1),1,0)</f>
        <v>0</v>
      </c>
      <c r="P1205">
        <f>IF( AND('StockBond Returns'!$AD1203&lt;-0.1,'StockBond Returns'!$AD1203&gt;=-0.2),1,0)</f>
        <v>0</v>
      </c>
      <c r="Q1205">
        <f>IF( AND('StockBond Returns'!$AD1203&lt;-0.2,'StockBond Returns'!$AD1203&gt;=-0.3),1,0)</f>
        <v>1</v>
      </c>
      <c r="R1205">
        <f>IF('StockBond Returns'!AD1203&lt;-0.3,1,0)</f>
        <v>0</v>
      </c>
      <c r="S1205" t="str">
        <f t="shared" ref="S1205:W1205" si="2406">IF(N1205=1,$E1205,"")</f>
        <v/>
      </c>
      <c r="T1205" t="str">
        <f t="shared" si="2406"/>
        <v/>
      </c>
      <c r="U1205" t="str">
        <f t="shared" si="2406"/>
        <v/>
      </c>
      <c r="V1205" s="17">
        <f t="shared" ca="1" si="2406"/>
        <v>5.1403402314735364E-2</v>
      </c>
      <c r="W1205" t="str">
        <f t="shared" si="2406"/>
        <v/>
      </c>
    </row>
    <row r="1206" spans="1:23" ht="13" x14ac:dyDescent="0.15">
      <c r="A1206">
        <f t="shared" si="30"/>
        <v>12</v>
      </c>
      <c r="B1206">
        <f t="shared" si="31"/>
        <v>1970</v>
      </c>
      <c r="C1206" s="149">
        <f t="shared" si="706"/>
        <v>25964</v>
      </c>
      <c r="D1206" s="146">
        <f t="shared" si="9"/>
        <v>1970.9166666665758</v>
      </c>
      <c r="E1206" s="147">
        <f ca="1">('StockBond Returns'!AA1205+'StockBond Returns'!AC1205-'Parameters &amp; Main Results'!$B$39)/'StockBond Returns'!AB1205*12</f>
        <v>4.9306657593516441E-2</v>
      </c>
      <c r="F1206" s="70">
        <f ca="1">'StockBond Returns'!AA1205+'StockBond Returns'!AC1205-'StockBond Returns'!AB1205*'Distribution of Final Value'!$B$7</f>
        <v>2.463609835427869</v>
      </c>
      <c r="G1206" s="17">
        <f>1/'StockBond Returns'!M1204</f>
        <v>6.4646455285135518E-2</v>
      </c>
      <c r="H1206">
        <f t="shared" si="4"/>
        <v>1</v>
      </c>
      <c r="I1206" s="64">
        <f t="shared" si="5"/>
        <v>0</v>
      </c>
      <c r="J1206">
        <f t="shared" si="6"/>
        <v>0</v>
      </c>
      <c r="K1206" s="17">
        <f t="shared" ref="K1206:M1206" ca="1" si="2407">IF(H1206=1,$E1206,"")</f>
        <v>4.9306657593516441E-2</v>
      </c>
      <c r="L1206" t="str">
        <f t="shared" si="2407"/>
        <v/>
      </c>
      <c r="M1206" t="str">
        <f t="shared" si="2407"/>
        <v/>
      </c>
      <c r="N1206" s="148">
        <f>IF('StockBond Returns'!AD1204=0,1,0)</f>
        <v>0</v>
      </c>
      <c r="O1206">
        <f>IF( AND('StockBond Returns'!$AD1204&lt;0,'StockBond Returns'!$AD1204&gt;=-0.1),1,0)</f>
        <v>0</v>
      </c>
      <c r="P1206">
        <f>IF( AND('StockBond Returns'!$AD1204&lt;-0.1,'StockBond Returns'!$AD1204&gt;=-0.2),1,0)</f>
        <v>0</v>
      </c>
      <c r="Q1206">
        <f>IF( AND('StockBond Returns'!$AD1204&lt;-0.2,'StockBond Returns'!$AD1204&gt;=-0.3),1,0)</f>
        <v>1</v>
      </c>
      <c r="R1206">
        <f>IF('StockBond Returns'!AD1204&lt;-0.3,1,0)</f>
        <v>0</v>
      </c>
      <c r="S1206" t="str">
        <f t="shared" ref="S1206:W1206" si="2408">IF(N1206=1,$E1206,"")</f>
        <v/>
      </c>
      <c r="T1206" t="str">
        <f t="shared" si="2408"/>
        <v/>
      </c>
      <c r="U1206" t="str">
        <f t="shared" si="2408"/>
        <v/>
      </c>
      <c r="V1206" s="17">
        <f t="shared" ca="1" si="2408"/>
        <v>4.9306657593516441E-2</v>
      </c>
      <c r="W1206" t="str">
        <f t="shared" si="2408"/>
        <v/>
      </c>
    </row>
    <row r="1207" spans="1:23" ht="13" x14ac:dyDescent="0.15">
      <c r="A1207">
        <f t="shared" si="30"/>
        <v>1</v>
      </c>
      <c r="B1207">
        <f t="shared" si="31"/>
        <v>1971</v>
      </c>
      <c r="C1207" s="149">
        <f t="shared" si="706"/>
        <v>25992</v>
      </c>
      <c r="D1207" s="146">
        <f t="shared" si="9"/>
        <v>1970.9999999999091</v>
      </c>
      <c r="E1207" s="147">
        <f ca="1">('StockBond Returns'!AA1206+'StockBond Returns'!AC1206-'Parameters &amp; Main Results'!$B$39)/'StockBond Returns'!AB1206*12</f>
        <v>4.7582846286525531E-2</v>
      </c>
      <c r="F1207" s="70">
        <f ca="1">'StockBond Returns'!AA1206+'StockBond Returns'!AC1206-'StockBond Returns'!AB1206*'Distribution of Final Value'!$B$7</f>
        <v>1.976456177381694</v>
      </c>
      <c r="G1207" s="17">
        <f>1/'StockBond Returns'!M1205</f>
        <v>6.156109840673013E-2</v>
      </c>
      <c r="H1207">
        <f t="shared" si="4"/>
        <v>1</v>
      </c>
      <c r="I1207" s="64">
        <f t="shared" si="5"/>
        <v>0</v>
      </c>
      <c r="J1207">
        <f t="shared" si="6"/>
        <v>0</v>
      </c>
      <c r="K1207" s="17">
        <f t="shared" ref="K1207:M1207" ca="1" si="2409">IF(H1207=1,$E1207,"")</f>
        <v>4.7582846286525531E-2</v>
      </c>
      <c r="L1207" t="str">
        <f t="shared" si="2409"/>
        <v/>
      </c>
      <c r="M1207" t="str">
        <f t="shared" si="2409"/>
        <v/>
      </c>
      <c r="N1207" s="148">
        <f>IF('StockBond Returns'!AD1205=0,1,0)</f>
        <v>0</v>
      </c>
      <c r="O1207">
        <f>IF( AND('StockBond Returns'!$AD1205&lt;0,'StockBond Returns'!$AD1205&gt;=-0.1),1,0)</f>
        <v>0</v>
      </c>
      <c r="P1207">
        <f>IF( AND('StockBond Returns'!$AD1205&lt;-0.1,'StockBond Returns'!$AD1205&gt;=-0.2),1,0)</f>
        <v>1</v>
      </c>
      <c r="Q1207">
        <f>IF( AND('StockBond Returns'!$AD1205&lt;-0.2,'StockBond Returns'!$AD1205&gt;=-0.3),1,0)</f>
        <v>0</v>
      </c>
      <c r="R1207">
        <f>IF('StockBond Returns'!AD1205&lt;-0.3,1,0)</f>
        <v>0</v>
      </c>
      <c r="S1207" t="str">
        <f t="shared" ref="S1207:W1207" si="2410">IF(N1207=1,$E1207,"")</f>
        <v/>
      </c>
      <c r="T1207" t="str">
        <f t="shared" si="2410"/>
        <v/>
      </c>
      <c r="U1207" s="17">
        <f t="shared" ca="1" si="2410"/>
        <v>4.7582846286525531E-2</v>
      </c>
      <c r="V1207" t="str">
        <f t="shared" si="2410"/>
        <v/>
      </c>
      <c r="W1207" t="str">
        <f t="shared" si="2410"/>
        <v/>
      </c>
    </row>
    <row r="1208" spans="1:23" ht="13" x14ac:dyDescent="0.15">
      <c r="A1208">
        <f t="shared" si="30"/>
        <v>2</v>
      </c>
      <c r="B1208">
        <f t="shared" si="31"/>
        <v>1971</v>
      </c>
      <c r="C1208" s="149">
        <f t="shared" si="706"/>
        <v>26023</v>
      </c>
      <c r="D1208" s="146">
        <f t="shared" si="9"/>
        <v>1971.0833333332423</v>
      </c>
      <c r="E1208" s="147">
        <f ca="1">('StockBond Returns'!AA1207+'StockBond Returns'!AC1207-'Parameters &amp; Main Results'!$B$39)/'StockBond Returns'!AB1207*12</f>
        <v>4.6015205808325542E-2</v>
      </c>
      <c r="F1208" s="70">
        <f ca="1">'StockBond Returns'!AA1207+'StockBond Returns'!AC1207-'StockBond Returns'!AB1207*'Distribution of Final Value'!$B$7</f>
        <v>1.5179911099404144</v>
      </c>
      <c r="G1208" s="17">
        <f>1/'StockBond Returns'!M1206</f>
        <v>5.8900756306856358E-2</v>
      </c>
      <c r="H1208">
        <f t="shared" si="4"/>
        <v>1</v>
      </c>
      <c r="I1208" s="64">
        <f t="shared" si="5"/>
        <v>0</v>
      </c>
      <c r="J1208">
        <f t="shared" si="6"/>
        <v>0</v>
      </c>
      <c r="K1208" s="17">
        <f t="shared" ref="K1208:M1208" ca="1" si="2411">IF(H1208=1,$E1208,"")</f>
        <v>4.6015205808325542E-2</v>
      </c>
      <c r="L1208" t="str">
        <f t="shared" si="2411"/>
        <v/>
      </c>
      <c r="M1208" t="str">
        <f t="shared" si="2411"/>
        <v/>
      </c>
      <c r="N1208" s="148">
        <f>IF('StockBond Returns'!AD1206=0,1,0)</f>
        <v>0</v>
      </c>
      <c r="O1208">
        <f>IF( AND('StockBond Returns'!$AD1206&lt;0,'StockBond Returns'!$AD1206&gt;=-0.1),1,0)</f>
        <v>0</v>
      </c>
      <c r="P1208">
        <f>IF( AND('StockBond Returns'!$AD1206&lt;-0.1,'StockBond Returns'!$AD1206&gt;=-0.2),1,0)</f>
        <v>1</v>
      </c>
      <c r="Q1208">
        <f>IF( AND('StockBond Returns'!$AD1206&lt;-0.2,'StockBond Returns'!$AD1206&gt;=-0.3),1,0)</f>
        <v>0</v>
      </c>
      <c r="R1208">
        <f>IF('StockBond Returns'!AD1206&lt;-0.3,1,0)</f>
        <v>0</v>
      </c>
      <c r="S1208" t="str">
        <f t="shared" ref="S1208:W1208" si="2412">IF(N1208=1,$E1208,"")</f>
        <v/>
      </c>
      <c r="T1208" t="str">
        <f t="shared" si="2412"/>
        <v/>
      </c>
      <c r="U1208" s="17">
        <f t="shared" ca="1" si="2412"/>
        <v>4.6015205808325542E-2</v>
      </c>
      <c r="V1208" t="str">
        <f t="shared" si="2412"/>
        <v/>
      </c>
      <c r="W1208" t="str">
        <f t="shared" si="2412"/>
        <v/>
      </c>
    </row>
    <row r="1209" spans="1:23" ht="13" x14ac:dyDescent="0.15">
      <c r="A1209">
        <f t="shared" si="30"/>
        <v>3</v>
      </c>
      <c r="B1209">
        <f t="shared" si="31"/>
        <v>1971</v>
      </c>
      <c r="C1209" s="149">
        <f t="shared" si="706"/>
        <v>26053</v>
      </c>
      <c r="D1209" s="146">
        <f t="shared" si="9"/>
        <v>1971.1666666665756</v>
      </c>
      <c r="E1209" s="147">
        <f ca="1">('StockBond Returns'!AA1208+'StockBond Returns'!AC1208-'Parameters &amp; Main Results'!$B$39)/'StockBond Returns'!AB1208*12</f>
        <v>4.5715021051764483E-2</v>
      </c>
      <c r="F1209" s="70">
        <f ca="1">'StockBond Returns'!AA1208+'StockBond Returns'!AC1208-'StockBond Returns'!AB1208*'Distribution of Final Value'!$B$7</f>
        <v>1.4500284592907224</v>
      </c>
      <c r="G1209" s="17">
        <f>1/'StockBond Returns'!M1207</f>
        <v>5.8770846015408489E-2</v>
      </c>
      <c r="H1209">
        <f t="shared" si="4"/>
        <v>1</v>
      </c>
      <c r="I1209" s="64">
        <f t="shared" si="5"/>
        <v>0</v>
      </c>
      <c r="J1209">
        <f t="shared" si="6"/>
        <v>0</v>
      </c>
      <c r="K1209" s="17">
        <f t="shared" ref="K1209:M1209" ca="1" si="2413">IF(H1209=1,$E1209,"")</f>
        <v>4.5715021051764483E-2</v>
      </c>
      <c r="L1209" t="str">
        <f t="shared" si="2413"/>
        <v/>
      </c>
      <c r="M1209" t="str">
        <f t="shared" si="2413"/>
        <v/>
      </c>
      <c r="N1209" s="148">
        <f>IF('StockBond Returns'!AD1207=0,1,0)</f>
        <v>0</v>
      </c>
      <c r="O1209">
        <f>IF( AND('StockBond Returns'!$AD1207&lt;0,'StockBond Returns'!$AD1207&gt;=-0.1),1,0)</f>
        <v>0</v>
      </c>
      <c r="P1209">
        <f>IF( AND('StockBond Returns'!$AD1207&lt;-0.1,'StockBond Returns'!$AD1207&gt;=-0.2),1,0)</f>
        <v>1</v>
      </c>
      <c r="Q1209">
        <f>IF( AND('StockBond Returns'!$AD1207&lt;-0.2,'StockBond Returns'!$AD1207&gt;=-0.3),1,0)</f>
        <v>0</v>
      </c>
      <c r="R1209">
        <f>IF('StockBond Returns'!AD1207&lt;-0.3,1,0)</f>
        <v>0</v>
      </c>
      <c r="S1209" t="str">
        <f t="shared" ref="S1209:W1209" si="2414">IF(N1209=1,$E1209,"")</f>
        <v/>
      </c>
      <c r="T1209" t="str">
        <f t="shared" si="2414"/>
        <v/>
      </c>
      <c r="U1209" s="17">
        <f t="shared" ca="1" si="2414"/>
        <v>4.5715021051764483E-2</v>
      </c>
      <c r="V1209" t="str">
        <f t="shared" si="2414"/>
        <v/>
      </c>
      <c r="W1209" t="str">
        <f t="shared" si="2414"/>
        <v/>
      </c>
    </row>
    <row r="1210" spans="1:23" ht="13" x14ac:dyDescent="0.15">
      <c r="A1210">
        <f t="shared" si="30"/>
        <v>4</v>
      </c>
      <c r="B1210">
        <f t="shared" si="31"/>
        <v>1971</v>
      </c>
      <c r="C1210" s="149">
        <f t="shared" si="706"/>
        <v>26084</v>
      </c>
      <c r="D1210" s="146">
        <f t="shared" si="9"/>
        <v>1971.2499999999088</v>
      </c>
      <c r="E1210" s="147">
        <f ca="1">('StockBond Returns'!AA1209+'StockBond Returns'!AC1209-'Parameters &amp; Main Results'!$B$39)/'StockBond Returns'!AB1209*12</f>
        <v>4.4227067643517012E-2</v>
      </c>
      <c r="F1210" s="70">
        <f ca="1">'StockBond Returns'!AA1209+'StockBond Returns'!AC1209-'StockBond Returns'!AB1209*'Distribution of Final Value'!$B$7</f>
        <v>1.1202850325310614</v>
      </c>
      <c r="G1210" s="17">
        <f>1/'StockBond Returns'!M1208</f>
        <v>5.7054961724724573E-2</v>
      </c>
      <c r="H1210">
        <f t="shared" si="4"/>
        <v>1</v>
      </c>
      <c r="I1210" s="64">
        <f t="shared" si="5"/>
        <v>0</v>
      </c>
      <c r="J1210">
        <f t="shared" si="6"/>
        <v>0</v>
      </c>
      <c r="K1210" s="17">
        <f t="shared" ref="K1210:M1210" ca="1" si="2415">IF(H1210=1,$E1210,"")</f>
        <v>4.4227067643517012E-2</v>
      </c>
      <c r="L1210" t="str">
        <f t="shared" si="2415"/>
        <v/>
      </c>
      <c r="M1210" t="str">
        <f t="shared" si="2415"/>
        <v/>
      </c>
      <c r="N1210" s="148">
        <f>IF('StockBond Returns'!AD1208=0,1,0)</f>
        <v>0</v>
      </c>
      <c r="O1210">
        <f>IF( AND('StockBond Returns'!$AD1208&lt;0,'StockBond Returns'!$AD1208&gt;=-0.1),1,0)</f>
        <v>0</v>
      </c>
      <c r="P1210">
        <f>IF( AND('StockBond Returns'!$AD1208&lt;-0.1,'StockBond Returns'!$AD1208&gt;=-0.2),1,0)</f>
        <v>1</v>
      </c>
      <c r="Q1210">
        <f>IF( AND('StockBond Returns'!$AD1208&lt;-0.2,'StockBond Returns'!$AD1208&gt;=-0.3),1,0)</f>
        <v>0</v>
      </c>
      <c r="R1210">
        <f>IF('StockBond Returns'!AD1208&lt;-0.3,1,0)</f>
        <v>0</v>
      </c>
      <c r="S1210" t="str">
        <f t="shared" ref="S1210:W1210" si="2416">IF(N1210=1,$E1210,"")</f>
        <v/>
      </c>
      <c r="T1210" t="str">
        <f t="shared" si="2416"/>
        <v/>
      </c>
      <c r="U1210" s="17">
        <f t="shared" ca="1" si="2416"/>
        <v>4.4227067643517012E-2</v>
      </c>
      <c r="V1210" t="str">
        <f t="shared" si="2416"/>
        <v/>
      </c>
      <c r="W1210" t="str">
        <f t="shared" si="2416"/>
        <v/>
      </c>
    </row>
    <row r="1211" spans="1:23" ht="13" x14ac:dyDescent="0.15">
      <c r="A1211">
        <f t="shared" si="30"/>
        <v>5</v>
      </c>
      <c r="B1211">
        <f t="shared" si="31"/>
        <v>1971</v>
      </c>
      <c r="C1211" s="149">
        <f t="shared" si="706"/>
        <v>26114</v>
      </c>
      <c r="D1211" s="146">
        <f t="shared" si="9"/>
        <v>1971.3333333332421</v>
      </c>
      <c r="E1211" s="147">
        <f ca="1">('StockBond Returns'!AA1210+'StockBond Returns'!AC1210-'Parameters &amp; Main Results'!$B$39)/'StockBond Returns'!AB1210*12</f>
        <v>4.348474998552445E-2</v>
      </c>
      <c r="F1211" s="70">
        <f ca="1">'StockBond Returns'!AA1210+'StockBond Returns'!AC1210-'StockBond Returns'!AB1210*'Distribution of Final Value'!$B$7</f>
        <v>0.92127243769821732</v>
      </c>
      <c r="G1211" s="17">
        <f>1/'StockBond Returns'!M1209</f>
        <v>5.5280901884430918E-2</v>
      </c>
      <c r="H1211">
        <f t="shared" si="4"/>
        <v>1</v>
      </c>
      <c r="I1211" s="64">
        <f t="shared" si="5"/>
        <v>0</v>
      </c>
      <c r="J1211">
        <f t="shared" si="6"/>
        <v>0</v>
      </c>
      <c r="K1211" s="17">
        <f t="shared" ref="K1211:M1211" ca="1" si="2417">IF(H1211=1,$E1211,"")</f>
        <v>4.348474998552445E-2</v>
      </c>
      <c r="L1211" t="str">
        <f t="shared" si="2417"/>
        <v/>
      </c>
      <c r="M1211" t="str">
        <f t="shared" si="2417"/>
        <v/>
      </c>
      <c r="N1211" s="148">
        <f>IF('StockBond Returns'!AD1209=0,1,0)</f>
        <v>0</v>
      </c>
      <c r="O1211">
        <f>IF( AND('StockBond Returns'!$AD1209&lt;0,'StockBond Returns'!$AD1209&gt;=-0.1),1,0)</f>
        <v>1</v>
      </c>
      <c r="P1211">
        <f>IF( AND('StockBond Returns'!$AD1209&lt;-0.1,'StockBond Returns'!$AD1209&gt;=-0.2),1,0)</f>
        <v>0</v>
      </c>
      <c r="Q1211">
        <f>IF( AND('StockBond Returns'!$AD1209&lt;-0.2,'StockBond Returns'!$AD1209&gt;=-0.3),1,0)</f>
        <v>0</v>
      </c>
      <c r="R1211">
        <f>IF('StockBond Returns'!AD1209&lt;-0.3,1,0)</f>
        <v>0</v>
      </c>
      <c r="S1211" t="str">
        <f t="shared" ref="S1211:W1211" si="2418">IF(N1211=1,$E1211,"")</f>
        <v/>
      </c>
      <c r="T1211" s="17">
        <f t="shared" ca="1" si="2418"/>
        <v>4.348474998552445E-2</v>
      </c>
      <c r="U1211" t="str">
        <f t="shared" si="2418"/>
        <v/>
      </c>
      <c r="V1211" t="str">
        <f t="shared" si="2418"/>
        <v/>
      </c>
      <c r="W1211" t="str">
        <f t="shared" si="2418"/>
        <v/>
      </c>
    </row>
    <row r="1212" spans="1:23" ht="13" x14ac:dyDescent="0.15">
      <c r="A1212">
        <f t="shared" si="30"/>
        <v>6</v>
      </c>
      <c r="B1212">
        <f t="shared" si="31"/>
        <v>1971</v>
      </c>
      <c r="C1212" s="149">
        <f t="shared" si="706"/>
        <v>26145</v>
      </c>
      <c r="D1212" s="146">
        <f t="shared" si="9"/>
        <v>1971.4166666665753</v>
      </c>
      <c r="E1212" s="147">
        <f ca="1">('StockBond Returns'!AA1211+'StockBond Returns'!AC1211-'Parameters &amp; Main Results'!$B$39)/'StockBond Returns'!AB1211*12</f>
        <v>4.5258224724268652E-2</v>
      </c>
      <c r="F1212" s="70">
        <f ca="1">'StockBond Returns'!AA1211+'StockBond Returns'!AC1211-'StockBond Returns'!AB1211*'Distribution of Final Value'!$B$7</f>
        <v>1.3966802372673506</v>
      </c>
      <c r="G1212" s="17">
        <f>1/'StockBond Returns'!M1210</f>
        <v>5.7729629175949572E-2</v>
      </c>
      <c r="H1212">
        <f t="shared" si="4"/>
        <v>1</v>
      </c>
      <c r="I1212" s="64">
        <f t="shared" si="5"/>
        <v>0</v>
      </c>
      <c r="J1212">
        <f t="shared" si="6"/>
        <v>0</v>
      </c>
      <c r="K1212" s="17">
        <f t="shared" ref="K1212:M1212" ca="1" si="2419">IF(H1212=1,$E1212,"")</f>
        <v>4.5258224724268652E-2</v>
      </c>
      <c r="L1212" t="str">
        <f t="shared" si="2419"/>
        <v/>
      </c>
      <c r="M1212" t="str">
        <f t="shared" si="2419"/>
        <v/>
      </c>
      <c r="N1212" s="148">
        <f>IF('StockBond Returns'!AD1210=0,1,0)</f>
        <v>0</v>
      </c>
      <c r="O1212">
        <f>IF( AND('StockBond Returns'!$AD1210&lt;0,'StockBond Returns'!$AD1210&gt;=-0.1),1,0)</f>
        <v>0</v>
      </c>
      <c r="P1212">
        <f>IF( AND('StockBond Returns'!$AD1210&lt;-0.1,'StockBond Returns'!$AD1210&gt;=-0.2),1,0)</f>
        <v>1</v>
      </c>
      <c r="Q1212">
        <f>IF( AND('StockBond Returns'!$AD1210&lt;-0.2,'StockBond Returns'!$AD1210&gt;=-0.3),1,0)</f>
        <v>0</v>
      </c>
      <c r="R1212">
        <f>IF('StockBond Returns'!AD1210&lt;-0.3,1,0)</f>
        <v>0</v>
      </c>
      <c r="S1212" t="str">
        <f t="shared" ref="S1212:W1212" si="2420">IF(N1212=1,$E1212,"")</f>
        <v/>
      </c>
      <c r="T1212" t="str">
        <f t="shared" si="2420"/>
        <v/>
      </c>
      <c r="U1212" s="17">
        <f t="shared" ca="1" si="2420"/>
        <v>4.5258224724268652E-2</v>
      </c>
      <c r="V1212" t="str">
        <f t="shared" si="2420"/>
        <v/>
      </c>
      <c r="W1212" t="str">
        <f t="shared" si="2420"/>
        <v/>
      </c>
    </row>
    <row r="1213" spans="1:23" ht="13" x14ac:dyDescent="0.15">
      <c r="A1213">
        <f t="shared" si="30"/>
        <v>7</v>
      </c>
      <c r="B1213">
        <f t="shared" si="31"/>
        <v>1971</v>
      </c>
      <c r="C1213" s="149">
        <f t="shared" si="706"/>
        <v>26176</v>
      </c>
      <c r="D1213" s="146">
        <f t="shared" si="9"/>
        <v>1971.4999999999086</v>
      </c>
      <c r="E1213" s="147">
        <f ca="1">('StockBond Returns'!AA1212+'StockBond Returns'!AC1212-'Parameters &amp; Main Results'!$B$39)/'StockBond Returns'!AB1212*12</f>
        <v>4.5726317351395832E-2</v>
      </c>
      <c r="F1213" s="70">
        <f ca="1">'StockBond Returns'!AA1212+'StockBond Returns'!AC1212-'StockBond Returns'!AB1212*'Distribution of Final Value'!$B$7</f>
        <v>1.530211614344644</v>
      </c>
      <c r="G1213" s="17">
        <f>1/'StockBond Returns'!M1211</f>
        <v>5.8548898399110053E-2</v>
      </c>
      <c r="H1213">
        <f t="shared" si="4"/>
        <v>1</v>
      </c>
      <c r="I1213" s="64">
        <f t="shared" si="5"/>
        <v>0</v>
      </c>
      <c r="J1213">
        <f t="shared" si="6"/>
        <v>0</v>
      </c>
      <c r="K1213" s="17">
        <f t="shared" ref="K1213:M1213" ca="1" si="2421">IF(H1213=1,$E1213,"")</f>
        <v>4.5726317351395832E-2</v>
      </c>
      <c r="L1213" t="str">
        <f t="shared" si="2421"/>
        <v/>
      </c>
      <c r="M1213" t="str">
        <f t="shared" si="2421"/>
        <v/>
      </c>
      <c r="N1213" s="148">
        <f>IF('StockBond Returns'!AD1211=0,1,0)</f>
        <v>0</v>
      </c>
      <c r="O1213">
        <f>IF( AND('StockBond Returns'!$AD1211&lt;0,'StockBond Returns'!$AD1211&gt;=-0.1),1,0)</f>
        <v>0</v>
      </c>
      <c r="P1213">
        <f>IF( AND('StockBond Returns'!$AD1211&lt;-0.1,'StockBond Returns'!$AD1211&gt;=-0.2),1,0)</f>
        <v>1</v>
      </c>
      <c r="Q1213">
        <f>IF( AND('StockBond Returns'!$AD1211&lt;-0.2,'StockBond Returns'!$AD1211&gt;=-0.3),1,0)</f>
        <v>0</v>
      </c>
      <c r="R1213">
        <f>IF('StockBond Returns'!AD1211&lt;-0.3,1,0)</f>
        <v>0</v>
      </c>
      <c r="S1213" t="str">
        <f t="shared" ref="S1213:W1213" si="2422">IF(N1213=1,$E1213,"")</f>
        <v/>
      </c>
      <c r="T1213" t="str">
        <f t="shared" si="2422"/>
        <v/>
      </c>
      <c r="U1213" s="17">
        <f t="shared" ca="1" si="2422"/>
        <v>4.5726317351395832E-2</v>
      </c>
      <c r="V1213" t="str">
        <f t="shared" si="2422"/>
        <v/>
      </c>
      <c r="W1213" t="str">
        <f t="shared" si="2422"/>
        <v/>
      </c>
    </row>
    <row r="1214" spans="1:23" ht="13" x14ac:dyDescent="0.15">
      <c r="A1214">
        <f t="shared" si="30"/>
        <v>8</v>
      </c>
      <c r="B1214">
        <f t="shared" si="31"/>
        <v>1971</v>
      </c>
      <c r="C1214" s="149">
        <f t="shared" si="706"/>
        <v>26206</v>
      </c>
      <c r="D1214" s="146">
        <f t="shared" si="9"/>
        <v>1971.5833333332419</v>
      </c>
      <c r="E1214" s="147">
        <f ca="1">('StockBond Returns'!AA1213+'StockBond Returns'!AC1213-'Parameters &amp; Main Results'!$B$39)/'StockBond Returns'!AB1213*12</f>
        <v>4.7292311690578723E-2</v>
      </c>
      <c r="F1214" s="70">
        <f ca="1">'StockBond Returns'!AA1213+'StockBond Returns'!AC1213-'StockBond Returns'!AB1213*'Distribution of Final Value'!$B$7</f>
        <v>1.9977731888539267</v>
      </c>
      <c r="G1214" s="17">
        <f>1/'StockBond Returns'!M1212</f>
        <v>6.108440607435893E-2</v>
      </c>
      <c r="H1214">
        <f t="shared" si="4"/>
        <v>1</v>
      </c>
      <c r="I1214" s="64">
        <f t="shared" si="5"/>
        <v>0</v>
      </c>
      <c r="J1214">
        <f t="shared" si="6"/>
        <v>0</v>
      </c>
      <c r="K1214" s="17">
        <f t="shared" ref="K1214:M1214" ca="1" si="2423">IF(H1214=1,$E1214,"")</f>
        <v>4.7292311690578723E-2</v>
      </c>
      <c r="L1214" t="str">
        <f t="shared" si="2423"/>
        <v/>
      </c>
      <c r="M1214" t="str">
        <f t="shared" si="2423"/>
        <v/>
      </c>
      <c r="N1214" s="148">
        <f>IF('StockBond Returns'!AD1212=0,1,0)</f>
        <v>0</v>
      </c>
      <c r="O1214">
        <f>IF( AND('StockBond Returns'!$AD1212&lt;0,'StockBond Returns'!$AD1212&gt;=-0.1),1,0)</f>
        <v>0</v>
      </c>
      <c r="P1214">
        <f>IF( AND('StockBond Returns'!$AD1212&lt;-0.1,'StockBond Returns'!$AD1212&gt;=-0.2),1,0)</f>
        <v>1</v>
      </c>
      <c r="Q1214">
        <f>IF( AND('StockBond Returns'!$AD1212&lt;-0.2,'StockBond Returns'!$AD1212&gt;=-0.3),1,0)</f>
        <v>0</v>
      </c>
      <c r="R1214">
        <f>IF('StockBond Returns'!AD1212&lt;-0.3,1,0)</f>
        <v>0</v>
      </c>
      <c r="S1214" t="str">
        <f t="shared" ref="S1214:W1214" si="2424">IF(N1214=1,$E1214,"")</f>
        <v/>
      </c>
      <c r="T1214" t="str">
        <f t="shared" si="2424"/>
        <v/>
      </c>
      <c r="U1214" s="17">
        <f t="shared" ca="1" si="2424"/>
        <v>4.7292311690578723E-2</v>
      </c>
      <c r="V1214" t="str">
        <f t="shared" si="2424"/>
        <v/>
      </c>
      <c r="W1214" t="str">
        <f t="shared" si="2424"/>
        <v/>
      </c>
    </row>
    <row r="1215" spans="1:23" ht="13" x14ac:dyDescent="0.15">
      <c r="A1215">
        <f t="shared" si="30"/>
        <v>9</v>
      </c>
      <c r="B1215">
        <f t="shared" si="31"/>
        <v>1971</v>
      </c>
      <c r="C1215" s="149">
        <f t="shared" si="706"/>
        <v>26237</v>
      </c>
      <c r="D1215" s="146">
        <f t="shared" si="9"/>
        <v>1971.6666666665751</v>
      </c>
      <c r="E1215" s="147">
        <f ca="1">('StockBond Returns'!AA1214+'StockBond Returns'!AC1214-'Parameters &amp; Main Results'!$B$39)/'StockBond Returns'!AB1214*12</f>
        <v>4.5885383856859779E-2</v>
      </c>
      <c r="F1215" s="70">
        <f ca="1">'StockBond Returns'!AA1214+'StockBond Returns'!AC1214-'StockBond Returns'!AB1214*'Distribution of Final Value'!$B$7</f>
        <v>1.6007844939221503</v>
      </c>
      <c r="G1215" s="17">
        <f>1/'StockBond Returns'!M1213</f>
        <v>5.9440520263852901E-2</v>
      </c>
      <c r="H1215">
        <f t="shared" si="4"/>
        <v>1</v>
      </c>
      <c r="I1215" s="64">
        <f t="shared" si="5"/>
        <v>0</v>
      </c>
      <c r="J1215">
        <f t="shared" si="6"/>
        <v>0</v>
      </c>
      <c r="K1215" s="17">
        <f t="shared" ref="K1215:M1215" ca="1" si="2425">IF(H1215=1,$E1215,"")</f>
        <v>4.5885383856859779E-2</v>
      </c>
      <c r="L1215" t="str">
        <f t="shared" si="2425"/>
        <v/>
      </c>
      <c r="M1215" t="str">
        <f t="shared" si="2425"/>
        <v/>
      </c>
      <c r="N1215" s="148">
        <f>IF('StockBond Returns'!AD1213=0,1,0)</f>
        <v>0</v>
      </c>
      <c r="O1215">
        <f>IF( AND('StockBond Returns'!$AD1213&lt;0,'StockBond Returns'!$AD1213&gt;=-0.1),1,0)</f>
        <v>0</v>
      </c>
      <c r="P1215">
        <f>IF( AND('StockBond Returns'!$AD1213&lt;-0.1,'StockBond Returns'!$AD1213&gt;=-0.2),1,0)</f>
        <v>1</v>
      </c>
      <c r="Q1215">
        <f>IF( AND('StockBond Returns'!$AD1213&lt;-0.2,'StockBond Returns'!$AD1213&gt;=-0.3),1,0)</f>
        <v>0</v>
      </c>
      <c r="R1215">
        <f>IF('StockBond Returns'!AD1213&lt;-0.3,1,0)</f>
        <v>0</v>
      </c>
      <c r="S1215" t="str">
        <f t="shared" ref="S1215:W1215" si="2426">IF(N1215=1,$E1215,"")</f>
        <v/>
      </c>
      <c r="T1215" t="str">
        <f t="shared" si="2426"/>
        <v/>
      </c>
      <c r="U1215" s="17">
        <f t="shared" ca="1" si="2426"/>
        <v>4.5885383856859779E-2</v>
      </c>
      <c r="V1215" t="str">
        <f t="shared" si="2426"/>
        <v/>
      </c>
      <c r="W1215" t="str">
        <f t="shared" si="2426"/>
        <v/>
      </c>
    </row>
    <row r="1216" spans="1:23" ht="13" x14ac:dyDescent="0.15">
      <c r="A1216">
        <f t="shared" si="30"/>
        <v>10</v>
      </c>
      <c r="B1216">
        <f t="shared" si="31"/>
        <v>1971</v>
      </c>
      <c r="C1216" s="149">
        <f t="shared" si="706"/>
        <v>26267</v>
      </c>
      <c r="D1216" s="146">
        <f t="shared" si="9"/>
        <v>1971.7499999999084</v>
      </c>
      <c r="E1216" s="147">
        <f ca="1">('StockBond Returns'!AA1215+'StockBond Returns'!AC1215-'Parameters &amp; Main Results'!$B$39)/'StockBond Returns'!AB1215*12</f>
        <v>4.5990057099889403E-2</v>
      </c>
      <c r="F1216" s="70">
        <f ca="1">'StockBond Returns'!AA1215+'StockBond Returns'!AC1215-'StockBond Returns'!AB1215*'Distribution of Final Value'!$B$7</f>
        <v>1.6222988762209223</v>
      </c>
      <c r="G1216" s="17">
        <f>1/'StockBond Returns'!M1214</f>
        <v>5.9962708064555746E-2</v>
      </c>
      <c r="H1216">
        <f t="shared" si="4"/>
        <v>1</v>
      </c>
      <c r="I1216" s="64">
        <f t="shared" si="5"/>
        <v>0</v>
      </c>
      <c r="J1216">
        <f t="shared" si="6"/>
        <v>0</v>
      </c>
      <c r="K1216" s="17">
        <f t="shared" ref="K1216:M1216" ca="1" si="2427">IF(H1216=1,$E1216,"")</f>
        <v>4.5990057099889403E-2</v>
      </c>
      <c r="L1216" t="str">
        <f t="shared" si="2427"/>
        <v/>
      </c>
      <c r="M1216" t="str">
        <f t="shared" si="2427"/>
        <v/>
      </c>
      <c r="N1216" s="148">
        <f>IF('StockBond Returns'!AD1214=0,1,0)</f>
        <v>0</v>
      </c>
      <c r="O1216">
        <f>IF( AND('StockBond Returns'!$AD1214&lt;0,'StockBond Returns'!$AD1214&gt;=-0.1),1,0)</f>
        <v>0</v>
      </c>
      <c r="P1216">
        <f>IF( AND('StockBond Returns'!$AD1214&lt;-0.1,'StockBond Returns'!$AD1214&gt;=-0.2),1,0)</f>
        <v>1</v>
      </c>
      <c r="Q1216">
        <f>IF( AND('StockBond Returns'!$AD1214&lt;-0.2,'StockBond Returns'!$AD1214&gt;=-0.3),1,0)</f>
        <v>0</v>
      </c>
      <c r="R1216">
        <f>IF('StockBond Returns'!AD1214&lt;-0.3,1,0)</f>
        <v>0</v>
      </c>
      <c r="S1216" t="str">
        <f t="shared" ref="S1216:W1216" si="2428">IF(N1216=1,$E1216,"")</f>
        <v/>
      </c>
      <c r="T1216" t="str">
        <f t="shared" si="2428"/>
        <v/>
      </c>
      <c r="U1216" s="17">
        <f t="shared" ca="1" si="2428"/>
        <v>4.5990057099889403E-2</v>
      </c>
      <c r="V1216" t="str">
        <f t="shared" si="2428"/>
        <v/>
      </c>
      <c r="W1216" t="str">
        <f t="shared" si="2428"/>
        <v/>
      </c>
    </row>
    <row r="1217" spans="1:23" ht="13" x14ac:dyDescent="0.15">
      <c r="A1217">
        <f t="shared" si="30"/>
        <v>11</v>
      </c>
      <c r="B1217">
        <f t="shared" si="31"/>
        <v>1971</v>
      </c>
      <c r="C1217" s="149">
        <f t="shared" si="706"/>
        <v>26298</v>
      </c>
      <c r="D1217" s="146">
        <f t="shared" si="9"/>
        <v>1971.8333333332416</v>
      </c>
      <c r="E1217" s="147">
        <f ca="1">('StockBond Returns'!AA1216+'StockBond Returns'!AC1216-'Parameters &amp; Main Results'!$B$39)/'StockBond Returns'!AB1216*12</f>
        <v>4.7529929766442804E-2</v>
      </c>
      <c r="F1217" s="70">
        <f ca="1">'StockBond Returns'!AA1216+'StockBond Returns'!AC1216-'StockBond Returns'!AB1216*'Distribution of Final Value'!$B$7</f>
        <v>1.9888670859810968</v>
      </c>
      <c r="G1217" s="17">
        <f>1/'StockBond Returns'!M1215</f>
        <v>6.3813523732961314E-2</v>
      </c>
      <c r="H1217">
        <f t="shared" si="4"/>
        <v>1</v>
      </c>
      <c r="I1217" s="64">
        <f t="shared" si="5"/>
        <v>0</v>
      </c>
      <c r="J1217">
        <f t="shared" si="6"/>
        <v>0</v>
      </c>
      <c r="K1217" s="17">
        <f t="shared" ref="K1217:M1217" ca="1" si="2429">IF(H1217=1,$E1217,"")</f>
        <v>4.7529929766442804E-2</v>
      </c>
      <c r="L1217" t="str">
        <f t="shared" si="2429"/>
        <v/>
      </c>
      <c r="M1217" t="str">
        <f t="shared" si="2429"/>
        <v/>
      </c>
      <c r="N1217" s="148">
        <f>IF('StockBond Returns'!AD1215=0,1,0)</f>
        <v>0</v>
      </c>
      <c r="O1217">
        <f>IF( AND('StockBond Returns'!$AD1215&lt;0,'StockBond Returns'!$AD1215&gt;=-0.1),1,0)</f>
        <v>0</v>
      </c>
      <c r="P1217">
        <f>IF( AND('StockBond Returns'!$AD1215&lt;-0.1,'StockBond Returns'!$AD1215&gt;=-0.2),1,0)</f>
        <v>1</v>
      </c>
      <c r="Q1217">
        <f>IF( AND('StockBond Returns'!$AD1215&lt;-0.2,'StockBond Returns'!$AD1215&gt;=-0.3),1,0)</f>
        <v>0</v>
      </c>
      <c r="R1217">
        <f>IF('StockBond Returns'!AD1215&lt;-0.3,1,0)</f>
        <v>0</v>
      </c>
      <c r="S1217" t="str">
        <f t="shared" ref="S1217:W1217" si="2430">IF(N1217=1,$E1217,"")</f>
        <v/>
      </c>
      <c r="T1217" t="str">
        <f t="shared" si="2430"/>
        <v/>
      </c>
      <c r="U1217" s="17">
        <f t="shared" ca="1" si="2430"/>
        <v>4.7529929766442804E-2</v>
      </c>
      <c r="V1217" t="str">
        <f t="shared" si="2430"/>
        <v/>
      </c>
      <c r="W1217" t="str">
        <f t="shared" si="2430"/>
        <v/>
      </c>
    </row>
    <row r="1218" spans="1:23" ht="13" x14ac:dyDescent="0.15">
      <c r="A1218">
        <f t="shared" si="30"/>
        <v>12</v>
      </c>
      <c r="B1218">
        <f t="shared" si="31"/>
        <v>1971</v>
      </c>
      <c r="C1218" s="149">
        <f t="shared" si="706"/>
        <v>26329</v>
      </c>
      <c r="D1218" s="146">
        <f t="shared" si="9"/>
        <v>1971.9166666665749</v>
      </c>
      <c r="E1218" s="147">
        <f ca="1">('StockBond Returns'!AA1217+'StockBond Returns'!AC1217-'Parameters &amp; Main Results'!$B$39)/'StockBond Returns'!AB1217*12</f>
        <v>4.7747200116361244E-2</v>
      </c>
      <c r="F1218" s="70">
        <f ca="1">'StockBond Returns'!AA1217+'StockBond Returns'!AC1217-'StockBond Returns'!AB1217*'Distribution of Final Value'!$B$7</f>
        <v>2.0682960920909998</v>
      </c>
      <c r="G1218" s="17">
        <f>1/'StockBond Returns'!M1216</f>
        <v>6.3120687217897667E-2</v>
      </c>
      <c r="H1218">
        <f t="shared" si="4"/>
        <v>1</v>
      </c>
      <c r="I1218" s="64">
        <f t="shared" si="5"/>
        <v>0</v>
      </c>
      <c r="J1218">
        <f t="shared" si="6"/>
        <v>0</v>
      </c>
      <c r="K1218" s="17">
        <f t="shared" ref="K1218:M1218" ca="1" si="2431">IF(H1218=1,$E1218,"")</f>
        <v>4.7747200116361244E-2</v>
      </c>
      <c r="L1218" t="str">
        <f t="shared" si="2431"/>
        <v/>
      </c>
      <c r="M1218" t="str">
        <f t="shared" si="2431"/>
        <v/>
      </c>
      <c r="N1218" s="148">
        <f>IF('StockBond Returns'!AD1216=0,1,0)</f>
        <v>0</v>
      </c>
      <c r="O1218">
        <f>IF( AND('StockBond Returns'!$AD1216&lt;0,'StockBond Returns'!$AD1216&gt;=-0.1),1,0)</f>
        <v>0</v>
      </c>
      <c r="P1218">
        <f>IF( AND('StockBond Returns'!$AD1216&lt;-0.1,'StockBond Returns'!$AD1216&gt;=-0.2),1,0)</f>
        <v>1</v>
      </c>
      <c r="Q1218">
        <f>IF( AND('StockBond Returns'!$AD1216&lt;-0.2,'StockBond Returns'!$AD1216&gt;=-0.3),1,0)</f>
        <v>0</v>
      </c>
      <c r="R1218">
        <f>IF('StockBond Returns'!AD1216&lt;-0.3,1,0)</f>
        <v>0</v>
      </c>
      <c r="S1218" t="str">
        <f t="shared" ref="S1218:W1218" si="2432">IF(N1218=1,$E1218,"")</f>
        <v/>
      </c>
      <c r="T1218" t="str">
        <f t="shared" si="2432"/>
        <v/>
      </c>
      <c r="U1218" s="17">
        <f t="shared" ca="1" si="2432"/>
        <v>4.7747200116361244E-2</v>
      </c>
      <c r="V1218" t="str">
        <f t="shared" si="2432"/>
        <v/>
      </c>
      <c r="W1218" t="str">
        <f t="shared" si="2432"/>
        <v/>
      </c>
    </row>
    <row r="1219" spans="1:23" ht="13" x14ac:dyDescent="0.15">
      <c r="A1219">
        <f t="shared" si="30"/>
        <v>1</v>
      </c>
      <c r="B1219">
        <f t="shared" si="31"/>
        <v>1972</v>
      </c>
      <c r="C1219" s="149">
        <f t="shared" si="706"/>
        <v>26358</v>
      </c>
      <c r="D1219" s="146">
        <f t="shared" si="9"/>
        <v>1971.9999999999081</v>
      </c>
      <c r="E1219" s="147">
        <f ca="1">('StockBond Returns'!AA1218+'StockBond Returns'!AC1218-'Parameters &amp; Main Results'!$B$39)/'StockBond Returns'!AB1218*12</f>
        <v>4.4968544414546896E-2</v>
      </c>
      <c r="F1219" s="70">
        <f ca="1">'StockBond Returns'!AA1218+'StockBond Returns'!AC1218-'StockBond Returns'!AB1218*'Distribution of Final Value'!$B$7</f>
        <v>1.3351768625880762</v>
      </c>
      <c r="G1219" s="17">
        <f>1/'StockBond Returns'!M1217</f>
        <v>5.8505401815450699E-2</v>
      </c>
      <c r="H1219">
        <f t="shared" si="4"/>
        <v>1</v>
      </c>
      <c r="I1219" s="64">
        <f t="shared" si="5"/>
        <v>0</v>
      </c>
      <c r="J1219">
        <f t="shared" si="6"/>
        <v>0</v>
      </c>
      <c r="K1219" s="17">
        <f t="shared" ref="K1219:M1219" ca="1" si="2433">IF(H1219=1,$E1219,"")</f>
        <v>4.4968544414546896E-2</v>
      </c>
      <c r="L1219" t="str">
        <f t="shared" si="2433"/>
        <v/>
      </c>
      <c r="M1219" t="str">
        <f t="shared" si="2433"/>
        <v/>
      </c>
      <c r="N1219" s="148">
        <f>IF('StockBond Returns'!AD1217=0,1,0)</f>
        <v>0</v>
      </c>
      <c r="O1219">
        <f>IF( AND('StockBond Returns'!$AD1217&lt;0,'StockBond Returns'!$AD1217&gt;=-0.1),1,0)</f>
        <v>1</v>
      </c>
      <c r="P1219">
        <f>IF( AND('StockBond Returns'!$AD1217&lt;-0.1,'StockBond Returns'!$AD1217&gt;=-0.2),1,0)</f>
        <v>0</v>
      </c>
      <c r="Q1219">
        <f>IF( AND('StockBond Returns'!$AD1217&lt;-0.2,'StockBond Returns'!$AD1217&gt;=-0.3),1,0)</f>
        <v>0</v>
      </c>
      <c r="R1219">
        <f>IF('StockBond Returns'!AD1217&lt;-0.3,1,0)</f>
        <v>0</v>
      </c>
      <c r="S1219" t="str">
        <f t="shared" ref="S1219:W1219" si="2434">IF(N1219=1,$E1219,"")</f>
        <v/>
      </c>
      <c r="T1219" s="17">
        <f t="shared" ca="1" si="2434"/>
        <v>4.4968544414546896E-2</v>
      </c>
      <c r="U1219" t="str">
        <f t="shared" si="2434"/>
        <v/>
      </c>
      <c r="V1219" t="str">
        <f t="shared" si="2434"/>
        <v/>
      </c>
      <c r="W1219" t="str">
        <f t="shared" si="2434"/>
        <v/>
      </c>
    </row>
    <row r="1220" spans="1:23" ht="13" x14ac:dyDescent="0.15">
      <c r="A1220">
        <f t="shared" si="30"/>
        <v>2</v>
      </c>
      <c r="B1220">
        <f t="shared" si="31"/>
        <v>1972</v>
      </c>
      <c r="C1220" s="149">
        <f t="shared" si="706"/>
        <v>26389</v>
      </c>
      <c r="D1220" s="146">
        <f t="shared" si="9"/>
        <v>1972.0833333332414</v>
      </c>
      <c r="E1220" s="147">
        <f ca="1">('StockBond Returns'!AA1219+'StockBond Returns'!AC1219-'Parameters &amp; Main Results'!$B$39)/'StockBond Returns'!AB1219*12</f>
        <v>4.4464668853276955E-2</v>
      </c>
      <c r="F1220" s="70">
        <f ca="1">'StockBond Returns'!AA1219+'StockBond Returns'!AC1219-'StockBond Returns'!AB1219*'Distribution of Final Value'!$B$7</f>
        <v>1.2101790179291854</v>
      </c>
      <c r="G1220" s="17">
        <f>1/'StockBond Returns'!M1218</f>
        <v>5.7570687953313389E-2</v>
      </c>
      <c r="H1220">
        <f t="shared" si="4"/>
        <v>1</v>
      </c>
      <c r="I1220" s="64">
        <f t="shared" si="5"/>
        <v>0</v>
      </c>
      <c r="J1220">
        <f t="shared" si="6"/>
        <v>0</v>
      </c>
      <c r="K1220" s="17">
        <f t="shared" ref="K1220:M1220" ca="1" si="2435">IF(H1220=1,$E1220,"")</f>
        <v>4.4464668853276955E-2</v>
      </c>
      <c r="L1220" t="str">
        <f t="shared" si="2435"/>
        <v/>
      </c>
      <c r="M1220" t="str">
        <f t="shared" si="2435"/>
        <v/>
      </c>
      <c r="N1220" s="148">
        <f>IF('StockBond Returns'!AD1218=0,1,0)</f>
        <v>0</v>
      </c>
      <c r="O1220">
        <f>IF( AND('StockBond Returns'!$AD1218&lt;0,'StockBond Returns'!$AD1218&gt;=-0.1),1,0)</f>
        <v>1</v>
      </c>
      <c r="P1220">
        <f>IF( AND('StockBond Returns'!$AD1218&lt;-0.1,'StockBond Returns'!$AD1218&gt;=-0.2),1,0)</f>
        <v>0</v>
      </c>
      <c r="Q1220">
        <f>IF( AND('StockBond Returns'!$AD1218&lt;-0.2,'StockBond Returns'!$AD1218&gt;=-0.3),1,0)</f>
        <v>0</v>
      </c>
      <c r="R1220">
        <f>IF('StockBond Returns'!AD1218&lt;-0.3,1,0)</f>
        <v>0</v>
      </c>
      <c r="S1220" t="str">
        <f t="shared" ref="S1220:W1220" si="2436">IF(N1220=1,$E1220,"")</f>
        <v/>
      </c>
      <c r="T1220" s="17">
        <f t="shared" ca="1" si="2436"/>
        <v>4.4464668853276955E-2</v>
      </c>
      <c r="U1220" t="str">
        <f t="shared" si="2436"/>
        <v/>
      </c>
      <c r="V1220" t="str">
        <f t="shared" si="2436"/>
        <v/>
      </c>
      <c r="W1220" t="str">
        <f t="shared" si="2436"/>
        <v/>
      </c>
    </row>
    <row r="1221" spans="1:23" ht="13" x14ac:dyDescent="0.15">
      <c r="A1221">
        <f t="shared" si="30"/>
        <v>3</v>
      </c>
      <c r="B1221">
        <f t="shared" si="31"/>
        <v>1972</v>
      </c>
      <c r="C1221" s="149">
        <f t="shared" si="706"/>
        <v>26419</v>
      </c>
      <c r="D1221" s="146">
        <f t="shared" si="9"/>
        <v>1972.1666666665747</v>
      </c>
      <c r="E1221" s="147">
        <f ca="1">('StockBond Returns'!AA1220+'StockBond Returns'!AC1220-'Parameters &amp; Main Results'!$B$39)/'StockBond Returns'!AB1220*12</f>
        <v>4.3896482304518272E-2</v>
      </c>
      <c r="F1221" s="70">
        <f ca="1">'StockBond Returns'!AA1220+'StockBond Returns'!AC1220-'StockBond Returns'!AB1220*'Distribution of Final Value'!$B$7</f>
        <v>1.086943361191798</v>
      </c>
      <c r="G1221" s="17">
        <f>1/'StockBond Returns'!M1219</f>
        <v>5.6726335048792924E-2</v>
      </c>
      <c r="H1221">
        <f t="shared" si="4"/>
        <v>1</v>
      </c>
      <c r="I1221" s="64">
        <f t="shared" si="5"/>
        <v>0</v>
      </c>
      <c r="J1221">
        <f t="shared" si="6"/>
        <v>0</v>
      </c>
      <c r="K1221" s="17">
        <f t="shared" ref="K1221:M1221" ca="1" si="2437">IF(H1221=1,$E1221,"")</f>
        <v>4.3896482304518272E-2</v>
      </c>
      <c r="L1221" t="str">
        <f t="shared" si="2437"/>
        <v/>
      </c>
      <c r="M1221" t="str">
        <f t="shared" si="2437"/>
        <v/>
      </c>
      <c r="N1221" s="148">
        <f>IF('StockBond Returns'!AD1219=0,1,0)</f>
        <v>0</v>
      </c>
      <c r="O1221">
        <f>IF( AND('StockBond Returns'!$AD1219&lt;0,'StockBond Returns'!$AD1219&gt;=-0.1),1,0)</f>
        <v>1</v>
      </c>
      <c r="P1221">
        <f>IF( AND('StockBond Returns'!$AD1219&lt;-0.1,'StockBond Returns'!$AD1219&gt;=-0.2),1,0)</f>
        <v>0</v>
      </c>
      <c r="Q1221">
        <f>IF( AND('StockBond Returns'!$AD1219&lt;-0.2,'StockBond Returns'!$AD1219&gt;=-0.3),1,0)</f>
        <v>0</v>
      </c>
      <c r="R1221">
        <f>IF('StockBond Returns'!AD1219&lt;-0.3,1,0)</f>
        <v>0</v>
      </c>
      <c r="S1221" t="str">
        <f t="shared" ref="S1221:W1221" si="2438">IF(N1221=1,$E1221,"")</f>
        <v/>
      </c>
      <c r="T1221" s="17">
        <f t="shared" ca="1" si="2438"/>
        <v>4.3896482304518272E-2</v>
      </c>
      <c r="U1221" t="str">
        <f t="shared" si="2438"/>
        <v/>
      </c>
      <c r="V1221" t="str">
        <f t="shared" si="2438"/>
        <v/>
      </c>
      <c r="W1221" t="str">
        <f t="shared" si="2438"/>
        <v/>
      </c>
    </row>
    <row r="1222" spans="1:23" ht="13" x14ac:dyDescent="0.15">
      <c r="A1222">
        <f t="shared" si="30"/>
        <v>4</v>
      </c>
      <c r="B1222">
        <f t="shared" si="31"/>
        <v>1972</v>
      </c>
      <c r="C1222" s="149">
        <f t="shared" si="706"/>
        <v>26450</v>
      </c>
      <c r="D1222" s="146">
        <f t="shared" si="9"/>
        <v>1972.2499999999079</v>
      </c>
      <c r="E1222" s="147">
        <f ca="1">('StockBond Returns'!AA1221+'StockBond Returns'!AC1221-'Parameters &amp; Main Results'!$B$39)/'StockBond Returns'!AB1221*12</f>
        <v>4.3664359678858441E-2</v>
      </c>
      <c r="F1222" s="70">
        <f ca="1">'StockBond Returns'!AA1221+'StockBond Returns'!AC1221-'StockBond Returns'!AB1221*'Distribution of Final Value'!$B$7</f>
        <v>1.0202602653646462</v>
      </c>
      <c r="G1222" s="17">
        <f>1/'StockBond Returns'!M1220</f>
        <v>5.627692550507328E-2</v>
      </c>
      <c r="H1222">
        <f t="shared" si="4"/>
        <v>1</v>
      </c>
      <c r="I1222" s="64">
        <f t="shared" si="5"/>
        <v>0</v>
      </c>
      <c r="J1222">
        <f t="shared" si="6"/>
        <v>0</v>
      </c>
      <c r="K1222" s="17">
        <f t="shared" ref="K1222:M1222" ca="1" si="2439">IF(H1222=1,$E1222,"")</f>
        <v>4.3664359678858441E-2</v>
      </c>
      <c r="L1222" t="str">
        <f t="shared" si="2439"/>
        <v/>
      </c>
      <c r="M1222" t="str">
        <f t="shared" si="2439"/>
        <v/>
      </c>
      <c r="N1222" s="148">
        <f>IF('StockBond Returns'!AD1220=0,1,0)</f>
        <v>0</v>
      </c>
      <c r="O1222">
        <f>IF( AND('StockBond Returns'!$AD1220&lt;0,'StockBond Returns'!$AD1220&gt;=-0.1),1,0)</f>
        <v>1</v>
      </c>
      <c r="P1222">
        <f>IF( AND('StockBond Returns'!$AD1220&lt;-0.1,'StockBond Returns'!$AD1220&gt;=-0.2),1,0)</f>
        <v>0</v>
      </c>
      <c r="Q1222">
        <f>IF( AND('StockBond Returns'!$AD1220&lt;-0.2,'StockBond Returns'!$AD1220&gt;=-0.3),1,0)</f>
        <v>0</v>
      </c>
      <c r="R1222">
        <f>IF('StockBond Returns'!AD1220&lt;-0.3,1,0)</f>
        <v>0</v>
      </c>
      <c r="S1222" t="str">
        <f t="shared" ref="S1222:W1222" si="2440">IF(N1222=1,$E1222,"")</f>
        <v/>
      </c>
      <c r="T1222" s="17">
        <f t="shared" ca="1" si="2440"/>
        <v>4.3664359678858441E-2</v>
      </c>
      <c r="U1222" t="str">
        <f t="shared" si="2440"/>
        <v/>
      </c>
      <c r="V1222" t="str">
        <f t="shared" si="2440"/>
        <v/>
      </c>
      <c r="W1222" t="str">
        <f t="shared" si="2440"/>
        <v/>
      </c>
    </row>
    <row r="1223" spans="1:23" ht="13" x14ac:dyDescent="0.15">
      <c r="A1223">
        <f t="shared" si="30"/>
        <v>5</v>
      </c>
      <c r="B1223">
        <f t="shared" si="31"/>
        <v>1972</v>
      </c>
      <c r="C1223" s="149">
        <f t="shared" si="706"/>
        <v>26480</v>
      </c>
      <c r="D1223" s="146">
        <f t="shared" si="9"/>
        <v>1972.3333333332412</v>
      </c>
      <c r="E1223" s="147">
        <f ca="1">('StockBond Returns'!AA1222+'StockBond Returns'!AC1222-'Parameters &amp; Main Results'!$B$39)/'StockBond Returns'!AB1222*12</f>
        <v>4.3614746821096631E-2</v>
      </c>
      <c r="F1223" s="70">
        <f ca="1">'StockBond Returns'!AA1222+'StockBond Returns'!AC1222-'StockBond Returns'!AB1222*'Distribution of Final Value'!$B$7</f>
        <v>1.0127260871675237</v>
      </c>
      <c r="G1223" s="17">
        <f>1/'StockBond Returns'!M1221</f>
        <v>5.692256324510888E-2</v>
      </c>
      <c r="H1223">
        <f t="shared" si="4"/>
        <v>1</v>
      </c>
      <c r="I1223" s="64">
        <f t="shared" si="5"/>
        <v>0</v>
      </c>
      <c r="J1223">
        <f t="shared" si="6"/>
        <v>0</v>
      </c>
      <c r="K1223" s="17">
        <f t="shared" ref="K1223:M1223" ca="1" si="2441">IF(H1223=1,$E1223,"")</f>
        <v>4.3614746821096631E-2</v>
      </c>
      <c r="L1223" t="str">
        <f t="shared" si="2441"/>
        <v/>
      </c>
      <c r="M1223" t="str">
        <f t="shared" si="2441"/>
        <v/>
      </c>
      <c r="N1223" s="148">
        <f>IF('StockBond Returns'!AD1221=0,1,0)</f>
        <v>0</v>
      </c>
      <c r="O1223">
        <f>IF( AND('StockBond Returns'!$AD1221&lt;0,'StockBond Returns'!$AD1221&gt;=-0.1),1,0)</f>
        <v>1</v>
      </c>
      <c r="P1223">
        <f>IF( AND('StockBond Returns'!$AD1221&lt;-0.1,'StockBond Returns'!$AD1221&gt;=-0.2),1,0)</f>
        <v>0</v>
      </c>
      <c r="Q1223">
        <f>IF( AND('StockBond Returns'!$AD1221&lt;-0.2,'StockBond Returns'!$AD1221&gt;=-0.3),1,0)</f>
        <v>0</v>
      </c>
      <c r="R1223">
        <f>IF('StockBond Returns'!AD1221&lt;-0.3,1,0)</f>
        <v>0</v>
      </c>
      <c r="S1223" t="str">
        <f t="shared" ref="S1223:W1223" si="2442">IF(N1223=1,$E1223,"")</f>
        <v/>
      </c>
      <c r="T1223" s="17">
        <f t="shared" ca="1" si="2442"/>
        <v>4.3614746821096631E-2</v>
      </c>
      <c r="U1223" t="str">
        <f t="shared" si="2442"/>
        <v/>
      </c>
      <c r="V1223" t="str">
        <f t="shared" si="2442"/>
        <v/>
      </c>
      <c r="W1223" t="str">
        <f t="shared" si="2442"/>
        <v/>
      </c>
    </row>
    <row r="1224" spans="1:23" ht="13" x14ac:dyDescent="0.15">
      <c r="A1224">
        <f t="shared" si="30"/>
        <v>6</v>
      </c>
      <c r="B1224">
        <f t="shared" si="31"/>
        <v>1972</v>
      </c>
      <c r="C1224" s="149">
        <f t="shared" si="706"/>
        <v>26511</v>
      </c>
      <c r="D1224" s="146">
        <f t="shared" si="9"/>
        <v>1972.4166666665744</v>
      </c>
      <c r="E1224" s="147">
        <f ca="1">('StockBond Returns'!AA1223+'StockBond Returns'!AC1223-'Parameters &amp; Main Results'!$B$39)/'StockBond Returns'!AB1223*12</f>
        <v>4.276739827662894E-2</v>
      </c>
      <c r="F1224" s="70">
        <f ca="1">'StockBond Returns'!AA1223+'StockBond Returns'!AC1223-'StockBond Returns'!AB1223*'Distribution of Final Value'!$B$7</f>
        <v>0.78239492113920228</v>
      </c>
      <c r="G1224" s="17">
        <f>1/'StockBond Returns'!M1222</f>
        <v>5.5762360057219858E-2</v>
      </c>
      <c r="H1224">
        <f t="shared" si="4"/>
        <v>1</v>
      </c>
      <c r="I1224" s="64">
        <f t="shared" si="5"/>
        <v>0</v>
      </c>
      <c r="J1224">
        <f t="shared" si="6"/>
        <v>0</v>
      </c>
      <c r="K1224" s="17">
        <f t="shared" ref="K1224:M1224" ca="1" si="2443">IF(H1224=1,$E1224,"")</f>
        <v>4.276739827662894E-2</v>
      </c>
      <c r="L1224" t="str">
        <f t="shared" si="2443"/>
        <v/>
      </c>
      <c r="M1224" t="str">
        <f t="shared" si="2443"/>
        <v/>
      </c>
      <c r="N1224" s="148">
        <f>IF('StockBond Returns'!AD1222=0,1,0)</f>
        <v>0</v>
      </c>
      <c r="O1224">
        <f>IF( AND('StockBond Returns'!$AD1222&lt;0,'StockBond Returns'!$AD1222&gt;=-0.1),1,0)</f>
        <v>1</v>
      </c>
      <c r="P1224">
        <f>IF( AND('StockBond Returns'!$AD1222&lt;-0.1,'StockBond Returns'!$AD1222&gt;=-0.2),1,0)</f>
        <v>0</v>
      </c>
      <c r="Q1224">
        <f>IF( AND('StockBond Returns'!$AD1222&lt;-0.2,'StockBond Returns'!$AD1222&gt;=-0.3),1,0)</f>
        <v>0</v>
      </c>
      <c r="R1224">
        <f>IF('StockBond Returns'!AD1222&lt;-0.3,1,0)</f>
        <v>0</v>
      </c>
      <c r="S1224" t="str">
        <f t="shared" ref="S1224:W1224" si="2444">IF(N1224=1,$E1224,"")</f>
        <v/>
      </c>
      <c r="T1224" s="17">
        <f t="shared" ca="1" si="2444"/>
        <v>4.276739827662894E-2</v>
      </c>
      <c r="U1224" t="str">
        <f t="shared" si="2444"/>
        <v/>
      </c>
      <c r="V1224" t="str">
        <f t="shared" si="2444"/>
        <v/>
      </c>
      <c r="W1224" t="str">
        <f t="shared" si="2444"/>
        <v/>
      </c>
    </row>
    <row r="1225" spans="1:23" ht="13" x14ac:dyDescent="0.15">
      <c r="A1225">
        <f t="shared" si="30"/>
        <v>7</v>
      </c>
      <c r="B1225">
        <f t="shared" si="31"/>
        <v>1972</v>
      </c>
      <c r="C1225" s="149">
        <f t="shared" si="706"/>
        <v>26542</v>
      </c>
      <c r="D1225" s="146">
        <f t="shared" si="9"/>
        <v>1972.4999999999077</v>
      </c>
      <c r="E1225" s="147">
        <f ca="1">('StockBond Returns'!AA1224+'StockBond Returns'!AC1224-'Parameters &amp; Main Results'!$B$39)/'StockBond Returns'!AB1224*12</f>
        <v>4.3438990765160709E-2</v>
      </c>
      <c r="F1225" s="70">
        <f ca="1">'StockBond Returns'!AA1224+'StockBond Returns'!AC1224-'StockBond Returns'!AB1224*'Distribution of Final Value'!$B$7</f>
        <v>0.97095169287845629</v>
      </c>
      <c r="G1225" s="17">
        <f>1/'StockBond Returns'!M1223</f>
        <v>5.7141603880548487E-2</v>
      </c>
      <c r="H1225">
        <f t="shared" si="4"/>
        <v>1</v>
      </c>
      <c r="I1225" s="64">
        <f t="shared" si="5"/>
        <v>0</v>
      </c>
      <c r="J1225">
        <f t="shared" si="6"/>
        <v>0</v>
      </c>
      <c r="K1225" s="17">
        <f t="shared" ref="K1225:M1225" ca="1" si="2445">IF(H1225=1,$E1225,"")</f>
        <v>4.3438990765160709E-2</v>
      </c>
      <c r="L1225" t="str">
        <f t="shared" si="2445"/>
        <v/>
      </c>
      <c r="M1225" t="str">
        <f t="shared" si="2445"/>
        <v/>
      </c>
      <c r="N1225" s="148">
        <f>IF('StockBond Returns'!AD1223=0,1,0)</f>
        <v>0</v>
      </c>
      <c r="O1225">
        <f>IF( AND('StockBond Returns'!$AD1223&lt;0,'StockBond Returns'!$AD1223&gt;=-0.1),1,0)</f>
        <v>1</v>
      </c>
      <c r="P1225">
        <f>IF( AND('StockBond Returns'!$AD1223&lt;-0.1,'StockBond Returns'!$AD1223&gt;=-0.2),1,0)</f>
        <v>0</v>
      </c>
      <c r="Q1225">
        <f>IF( AND('StockBond Returns'!$AD1223&lt;-0.2,'StockBond Returns'!$AD1223&gt;=-0.3),1,0)</f>
        <v>0</v>
      </c>
      <c r="R1225">
        <f>IF('StockBond Returns'!AD1223&lt;-0.3,1,0)</f>
        <v>0</v>
      </c>
      <c r="S1225" t="str">
        <f t="shared" ref="S1225:W1225" si="2446">IF(N1225=1,$E1225,"")</f>
        <v/>
      </c>
      <c r="T1225" s="17">
        <f t="shared" ca="1" si="2446"/>
        <v>4.3438990765160709E-2</v>
      </c>
      <c r="U1225" t="str">
        <f t="shared" si="2446"/>
        <v/>
      </c>
      <c r="V1225" t="str">
        <f t="shared" si="2446"/>
        <v/>
      </c>
      <c r="W1225" t="str">
        <f t="shared" si="2446"/>
        <v/>
      </c>
    </row>
    <row r="1226" spans="1:23" ht="13" x14ac:dyDescent="0.15">
      <c r="A1226">
        <f t="shared" si="30"/>
        <v>8</v>
      </c>
      <c r="B1226">
        <f t="shared" si="31"/>
        <v>1972</v>
      </c>
      <c r="C1226" s="149">
        <f t="shared" si="706"/>
        <v>26572</v>
      </c>
      <c r="D1226" s="146">
        <f t="shared" si="9"/>
        <v>1972.5833333332409</v>
      </c>
      <c r="E1226" s="147">
        <f ca="1">('StockBond Returns'!AA1225+'StockBond Returns'!AC1225-'Parameters &amp; Main Results'!$B$39)/'StockBond Returns'!AB1225*12</f>
        <v>4.3310815006257171E-2</v>
      </c>
      <c r="F1226" s="70">
        <f ca="1">'StockBond Returns'!AA1225+'StockBond Returns'!AC1225-'StockBond Returns'!AB1225*'Distribution of Final Value'!$B$7</f>
        <v>0.94677010292457631</v>
      </c>
      <c r="G1226" s="17">
        <f>1/'StockBond Returns'!M1224</f>
        <v>5.7373902635612845E-2</v>
      </c>
      <c r="H1226">
        <f t="shared" si="4"/>
        <v>1</v>
      </c>
      <c r="I1226" s="64">
        <f t="shared" si="5"/>
        <v>0</v>
      </c>
      <c r="J1226">
        <f t="shared" si="6"/>
        <v>0</v>
      </c>
      <c r="K1226" s="17">
        <f t="shared" ref="K1226:M1226" ca="1" si="2447">IF(H1226=1,$E1226,"")</f>
        <v>4.3310815006257171E-2</v>
      </c>
      <c r="L1226" t="str">
        <f t="shared" si="2447"/>
        <v/>
      </c>
      <c r="M1226" t="str">
        <f t="shared" si="2447"/>
        <v/>
      </c>
      <c r="N1226" s="148">
        <f>IF('StockBond Returns'!AD1224=0,1,0)</f>
        <v>0</v>
      </c>
      <c r="O1226">
        <f>IF( AND('StockBond Returns'!$AD1224&lt;0,'StockBond Returns'!$AD1224&gt;=-0.1),1,0)</f>
        <v>1</v>
      </c>
      <c r="P1226">
        <f>IF( AND('StockBond Returns'!$AD1224&lt;-0.1,'StockBond Returns'!$AD1224&gt;=-0.2),1,0)</f>
        <v>0</v>
      </c>
      <c r="Q1226">
        <f>IF( AND('StockBond Returns'!$AD1224&lt;-0.2,'StockBond Returns'!$AD1224&gt;=-0.3),1,0)</f>
        <v>0</v>
      </c>
      <c r="R1226">
        <f>IF('StockBond Returns'!AD1224&lt;-0.3,1,0)</f>
        <v>0</v>
      </c>
      <c r="S1226" t="str">
        <f t="shared" ref="S1226:W1226" si="2448">IF(N1226=1,$E1226,"")</f>
        <v/>
      </c>
      <c r="T1226" s="17">
        <f t="shared" ca="1" si="2448"/>
        <v>4.3310815006257171E-2</v>
      </c>
      <c r="U1226" t="str">
        <f t="shared" si="2448"/>
        <v/>
      </c>
      <c r="V1226" t="str">
        <f t="shared" si="2448"/>
        <v/>
      </c>
      <c r="W1226" t="str">
        <f t="shared" si="2448"/>
        <v/>
      </c>
    </row>
    <row r="1227" spans="1:23" ht="13" x14ac:dyDescent="0.15">
      <c r="A1227">
        <f t="shared" si="30"/>
        <v>9</v>
      </c>
      <c r="B1227">
        <f t="shared" si="31"/>
        <v>1972</v>
      </c>
      <c r="C1227" s="149">
        <f t="shared" si="706"/>
        <v>26603</v>
      </c>
      <c r="D1227" s="146">
        <f t="shared" si="9"/>
        <v>1972.6666666665742</v>
      </c>
      <c r="E1227" s="147">
        <f ca="1">('StockBond Returns'!AA1226+'StockBond Returns'!AC1226-'Parameters &amp; Main Results'!$B$39)/'StockBond Returns'!AB1226*12</f>
        <v>4.2591293216500424E-2</v>
      </c>
      <c r="F1227" s="70">
        <f ca="1">'StockBond Returns'!AA1226+'StockBond Returns'!AC1226-'StockBond Returns'!AB1226*'Distribution of Final Value'!$B$7</f>
        <v>0.74079274216704327</v>
      </c>
      <c r="G1227" s="17">
        <f>1/'StockBond Returns'!M1225</f>
        <v>5.5685632893827219E-2</v>
      </c>
      <c r="H1227">
        <f t="shared" si="4"/>
        <v>1</v>
      </c>
      <c r="I1227" s="64">
        <f t="shared" si="5"/>
        <v>0</v>
      </c>
      <c r="J1227">
        <f t="shared" si="6"/>
        <v>0</v>
      </c>
      <c r="K1227" s="17">
        <f t="shared" ref="K1227:M1227" ca="1" si="2449">IF(H1227=1,$E1227,"")</f>
        <v>4.2591293216500424E-2</v>
      </c>
      <c r="L1227" t="str">
        <f t="shared" si="2449"/>
        <v/>
      </c>
      <c r="M1227" t="str">
        <f t="shared" si="2449"/>
        <v/>
      </c>
      <c r="N1227" s="148">
        <f>IF('StockBond Returns'!AD1225=0,1,0)</f>
        <v>0</v>
      </c>
      <c r="O1227">
        <f>IF( AND('StockBond Returns'!$AD1225&lt;0,'StockBond Returns'!$AD1225&gt;=-0.1),1,0)</f>
        <v>1</v>
      </c>
      <c r="P1227">
        <f>IF( AND('StockBond Returns'!$AD1225&lt;-0.1,'StockBond Returns'!$AD1225&gt;=-0.2),1,0)</f>
        <v>0</v>
      </c>
      <c r="Q1227">
        <f>IF( AND('StockBond Returns'!$AD1225&lt;-0.2,'StockBond Returns'!$AD1225&gt;=-0.3),1,0)</f>
        <v>0</v>
      </c>
      <c r="R1227">
        <f>IF('StockBond Returns'!AD1225&lt;-0.3,1,0)</f>
        <v>0</v>
      </c>
      <c r="S1227" t="str">
        <f t="shared" ref="S1227:W1227" si="2450">IF(N1227=1,$E1227,"")</f>
        <v/>
      </c>
      <c r="T1227" s="17">
        <f t="shared" ca="1" si="2450"/>
        <v>4.2591293216500424E-2</v>
      </c>
      <c r="U1227" t="str">
        <f t="shared" si="2450"/>
        <v/>
      </c>
      <c r="V1227" t="str">
        <f t="shared" si="2450"/>
        <v/>
      </c>
      <c r="W1227" t="str">
        <f t="shared" si="2450"/>
        <v/>
      </c>
    </row>
    <row r="1228" spans="1:23" ht="13" x14ac:dyDescent="0.15">
      <c r="A1228">
        <f t="shared" si="30"/>
        <v>10</v>
      </c>
      <c r="B1228">
        <f t="shared" si="31"/>
        <v>1972</v>
      </c>
      <c r="C1228" s="149">
        <f t="shared" si="706"/>
        <v>26633</v>
      </c>
      <c r="D1228" s="146">
        <f t="shared" si="9"/>
        <v>1972.7499999999075</v>
      </c>
      <c r="E1228" s="147">
        <f ca="1">('StockBond Returns'!AA1227+'StockBond Returns'!AC1227-'Parameters &amp; Main Results'!$B$39)/'StockBond Returns'!AB1227*12</f>
        <v>4.3135250565106253E-2</v>
      </c>
      <c r="F1228" s="70">
        <f ca="1">'StockBond Returns'!AA1227+'StockBond Returns'!AC1227-'StockBond Returns'!AB1227*'Distribution of Final Value'!$B$7</f>
        <v>0.89984975748854801</v>
      </c>
      <c r="G1228" s="17">
        <f>1/'StockBond Returns'!M1226</f>
        <v>5.6381806783764386E-2</v>
      </c>
      <c r="H1228">
        <f t="shared" si="4"/>
        <v>1</v>
      </c>
      <c r="I1228" s="64">
        <f t="shared" si="5"/>
        <v>0</v>
      </c>
      <c r="J1228">
        <f t="shared" si="6"/>
        <v>0</v>
      </c>
      <c r="K1228" s="17">
        <f t="shared" ref="K1228:M1228" ca="1" si="2451">IF(H1228=1,$E1228,"")</f>
        <v>4.3135250565106253E-2</v>
      </c>
      <c r="L1228" t="str">
        <f t="shared" si="2451"/>
        <v/>
      </c>
      <c r="M1228" t="str">
        <f t="shared" si="2451"/>
        <v/>
      </c>
      <c r="N1228" s="148">
        <f>IF('StockBond Returns'!AD1226=0,1,0)</f>
        <v>0</v>
      </c>
      <c r="O1228">
        <f>IF( AND('StockBond Returns'!$AD1226&lt;0,'StockBond Returns'!$AD1226&gt;=-0.1),1,0)</f>
        <v>1</v>
      </c>
      <c r="P1228">
        <f>IF( AND('StockBond Returns'!$AD1226&lt;-0.1,'StockBond Returns'!$AD1226&gt;=-0.2),1,0)</f>
        <v>0</v>
      </c>
      <c r="Q1228">
        <f>IF( AND('StockBond Returns'!$AD1226&lt;-0.2,'StockBond Returns'!$AD1226&gt;=-0.3),1,0)</f>
        <v>0</v>
      </c>
      <c r="R1228">
        <f>IF('StockBond Returns'!AD1226&lt;-0.3,1,0)</f>
        <v>0</v>
      </c>
      <c r="S1228" t="str">
        <f t="shared" ref="S1228:W1228" si="2452">IF(N1228=1,$E1228,"")</f>
        <v/>
      </c>
      <c r="T1228" s="17">
        <f t="shared" ca="1" si="2452"/>
        <v>4.3135250565106253E-2</v>
      </c>
      <c r="U1228" t="str">
        <f t="shared" si="2452"/>
        <v/>
      </c>
      <c r="V1228" t="str">
        <f t="shared" si="2452"/>
        <v/>
      </c>
      <c r="W1228" t="str">
        <f t="shared" si="2452"/>
        <v/>
      </c>
    </row>
    <row r="1229" spans="1:23" ht="13" x14ac:dyDescent="0.15">
      <c r="A1229">
        <f t="shared" si="30"/>
        <v>11</v>
      </c>
      <c r="B1229">
        <f t="shared" si="31"/>
        <v>1972</v>
      </c>
      <c r="C1229" s="149">
        <f t="shared" si="706"/>
        <v>26664</v>
      </c>
      <c r="D1229" s="146">
        <f t="shared" si="9"/>
        <v>1972.8333333332407</v>
      </c>
      <c r="E1229" s="147">
        <f ca="1">('StockBond Returns'!AA1228+'StockBond Returns'!AC1228-'Parameters &amp; Main Results'!$B$39)/'StockBond Returns'!AB1228*12</f>
        <v>4.2867505854072382E-2</v>
      </c>
      <c r="F1229" s="70">
        <f ca="1">'StockBond Returns'!AA1228+'StockBond Returns'!AC1228-'StockBond Returns'!AB1228*'Distribution of Final Value'!$B$7</f>
        <v>0.83333972494622444</v>
      </c>
      <c r="G1229" s="17">
        <f>1/'StockBond Returns'!M1227</f>
        <v>5.6022619307335916E-2</v>
      </c>
      <c r="H1229">
        <f t="shared" si="4"/>
        <v>1</v>
      </c>
      <c r="I1229" s="64">
        <f t="shared" si="5"/>
        <v>0</v>
      </c>
      <c r="J1229">
        <f t="shared" si="6"/>
        <v>0</v>
      </c>
      <c r="K1229" s="17">
        <f t="shared" ref="K1229:M1229" ca="1" si="2453">IF(H1229=1,$E1229,"")</f>
        <v>4.2867505854072382E-2</v>
      </c>
      <c r="L1229" t="str">
        <f t="shared" si="2453"/>
        <v/>
      </c>
      <c r="M1229" t="str">
        <f t="shared" si="2453"/>
        <v/>
      </c>
      <c r="N1229" s="148">
        <f>IF('StockBond Returns'!AD1227=0,1,0)</f>
        <v>0</v>
      </c>
      <c r="O1229">
        <f>IF( AND('StockBond Returns'!$AD1227&lt;0,'StockBond Returns'!$AD1227&gt;=-0.1),1,0)</f>
        <v>1</v>
      </c>
      <c r="P1229">
        <f>IF( AND('StockBond Returns'!$AD1227&lt;-0.1,'StockBond Returns'!$AD1227&gt;=-0.2),1,0)</f>
        <v>0</v>
      </c>
      <c r="Q1229">
        <f>IF( AND('StockBond Returns'!$AD1227&lt;-0.2,'StockBond Returns'!$AD1227&gt;=-0.3),1,0)</f>
        <v>0</v>
      </c>
      <c r="R1229">
        <f>IF('StockBond Returns'!AD1227&lt;-0.3,1,0)</f>
        <v>0</v>
      </c>
      <c r="S1229" t="str">
        <f t="shared" ref="S1229:W1229" si="2454">IF(N1229=1,$E1229,"")</f>
        <v/>
      </c>
      <c r="T1229" s="17">
        <f t="shared" ca="1" si="2454"/>
        <v>4.2867505854072382E-2</v>
      </c>
      <c r="U1229" t="str">
        <f t="shared" si="2454"/>
        <v/>
      </c>
      <c r="V1229" t="str">
        <f t="shared" si="2454"/>
        <v/>
      </c>
      <c r="W1229" t="str">
        <f t="shared" si="2454"/>
        <v/>
      </c>
    </row>
    <row r="1230" spans="1:23" ht="13" x14ac:dyDescent="0.15">
      <c r="A1230">
        <f t="shared" si="30"/>
        <v>12</v>
      </c>
      <c r="B1230">
        <f t="shared" si="31"/>
        <v>1972</v>
      </c>
      <c r="C1230" s="149">
        <f t="shared" si="706"/>
        <v>26695</v>
      </c>
      <c r="D1230" s="146">
        <f t="shared" si="9"/>
        <v>1972.916666666574</v>
      </c>
      <c r="E1230" s="147">
        <f ca="1">('StockBond Returns'!AA1229+'StockBond Returns'!AC1229-'Parameters &amp; Main Results'!$B$39)/'StockBond Returns'!AB1229*12</f>
        <v>4.1565222448026629E-2</v>
      </c>
      <c r="F1230" s="70">
        <f ca="1">'StockBond Returns'!AA1229+'StockBond Returns'!AC1229-'StockBond Returns'!AB1229*'Distribution of Final Value'!$B$7</f>
        <v>0.46228850643256258</v>
      </c>
      <c r="G1230" s="17">
        <f>1/'StockBond Returns'!M1228</f>
        <v>5.3703071101416151E-2</v>
      </c>
      <c r="H1230">
        <f t="shared" si="4"/>
        <v>1</v>
      </c>
      <c r="I1230" s="64">
        <f t="shared" si="5"/>
        <v>0</v>
      </c>
      <c r="J1230">
        <f t="shared" si="6"/>
        <v>0</v>
      </c>
      <c r="K1230" s="17">
        <f t="shared" ref="K1230:M1230" ca="1" si="2455">IF(H1230=1,$E1230,"")</f>
        <v>4.1565222448026629E-2</v>
      </c>
      <c r="L1230" t="str">
        <f t="shared" si="2455"/>
        <v/>
      </c>
      <c r="M1230" t="str">
        <f t="shared" si="2455"/>
        <v/>
      </c>
      <c r="N1230" s="148">
        <f>IF('StockBond Returns'!AD1228=0,1,0)</f>
        <v>1</v>
      </c>
      <c r="O1230">
        <f>IF( AND('StockBond Returns'!$AD1228&lt;0,'StockBond Returns'!$AD1228&gt;=-0.1),1,0)</f>
        <v>0</v>
      </c>
      <c r="P1230">
        <f>IF( AND('StockBond Returns'!$AD1228&lt;-0.1,'StockBond Returns'!$AD1228&gt;=-0.2),1,0)</f>
        <v>0</v>
      </c>
      <c r="Q1230">
        <f>IF( AND('StockBond Returns'!$AD1228&lt;-0.2,'StockBond Returns'!$AD1228&gt;=-0.3),1,0)</f>
        <v>0</v>
      </c>
      <c r="R1230">
        <f>IF('StockBond Returns'!AD1228&lt;-0.3,1,0)</f>
        <v>0</v>
      </c>
      <c r="S1230" s="17">
        <f t="shared" ref="S1230:W1230" ca="1" si="2456">IF(N1230=1,$E1230,"")</f>
        <v>4.1565222448026629E-2</v>
      </c>
      <c r="T1230" t="str">
        <f t="shared" si="2456"/>
        <v/>
      </c>
      <c r="U1230" t="str">
        <f t="shared" si="2456"/>
        <v/>
      </c>
      <c r="V1230" t="str">
        <f t="shared" si="2456"/>
        <v/>
      </c>
      <c r="W1230" t="str">
        <f t="shared" si="2456"/>
        <v/>
      </c>
    </row>
    <row r="1231" spans="1:23" ht="13" x14ac:dyDescent="0.15">
      <c r="A1231">
        <f t="shared" si="30"/>
        <v>1</v>
      </c>
      <c r="B1231">
        <f t="shared" si="31"/>
        <v>1973</v>
      </c>
      <c r="C1231" s="149">
        <f t="shared" si="706"/>
        <v>26723</v>
      </c>
      <c r="D1231" s="146">
        <f t="shared" si="9"/>
        <v>1972.9999999999072</v>
      </c>
      <c r="E1231" s="147">
        <f ca="1">('StockBond Returns'!AA1230+'StockBond Returns'!AC1230-'Parameters &amp; Main Results'!$B$39)/'StockBond Returns'!AB1230*12</f>
        <v>4.1414127645843207E-2</v>
      </c>
      <c r="F1231" s="70">
        <f ca="1">'StockBond Returns'!AA1230+'StockBond Returns'!AC1230-'StockBond Returns'!AB1230*'Distribution of Final Value'!$B$7</f>
        <v>0.41921489552419189</v>
      </c>
      <c r="G1231" s="17">
        <f>1/'StockBond Returns'!M1229</f>
        <v>5.2911120650868587E-2</v>
      </c>
      <c r="H1231">
        <f t="shared" si="4"/>
        <v>1</v>
      </c>
      <c r="I1231" s="64">
        <f t="shared" si="5"/>
        <v>0</v>
      </c>
      <c r="J1231">
        <f t="shared" si="6"/>
        <v>0</v>
      </c>
      <c r="K1231" s="17">
        <f t="shared" ref="K1231:M1231" ca="1" si="2457">IF(H1231=1,$E1231,"")</f>
        <v>4.1414127645843207E-2</v>
      </c>
      <c r="L1231" t="str">
        <f t="shared" si="2457"/>
        <v/>
      </c>
      <c r="M1231" t="str">
        <f t="shared" si="2457"/>
        <v/>
      </c>
      <c r="N1231" s="148">
        <f>IF('StockBond Returns'!AD1229=0,1,0)</f>
        <v>1</v>
      </c>
      <c r="O1231">
        <f>IF( AND('StockBond Returns'!$AD1229&lt;0,'StockBond Returns'!$AD1229&gt;=-0.1),1,0)</f>
        <v>0</v>
      </c>
      <c r="P1231">
        <f>IF( AND('StockBond Returns'!$AD1229&lt;-0.1,'StockBond Returns'!$AD1229&gt;=-0.2),1,0)</f>
        <v>0</v>
      </c>
      <c r="Q1231">
        <f>IF( AND('StockBond Returns'!$AD1229&lt;-0.2,'StockBond Returns'!$AD1229&gt;=-0.3),1,0)</f>
        <v>0</v>
      </c>
      <c r="R1231">
        <f>IF('StockBond Returns'!AD1229&lt;-0.3,1,0)</f>
        <v>0</v>
      </c>
      <c r="S1231" s="17">
        <f t="shared" ref="S1231:W1231" ca="1" si="2458">IF(N1231=1,$E1231,"")</f>
        <v>4.1414127645843207E-2</v>
      </c>
      <c r="T1231" t="str">
        <f t="shared" si="2458"/>
        <v/>
      </c>
      <c r="U1231" t="str">
        <f t="shared" si="2458"/>
        <v/>
      </c>
      <c r="V1231" t="str">
        <f t="shared" si="2458"/>
        <v/>
      </c>
      <c r="W1231" t="str">
        <f t="shared" si="2458"/>
        <v/>
      </c>
    </row>
    <row r="1232" spans="1:23" ht="13" x14ac:dyDescent="0.15">
      <c r="A1232">
        <f t="shared" si="30"/>
        <v>2</v>
      </c>
      <c r="B1232">
        <f t="shared" si="31"/>
        <v>1973</v>
      </c>
      <c r="C1232" s="149">
        <f t="shared" si="706"/>
        <v>26754</v>
      </c>
      <c r="D1232" s="146">
        <f t="shared" si="9"/>
        <v>1973.0833333332405</v>
      </c>
      <c r="E1232" s="147">
        <f ca="1">('StockBond Returns'!AA1231+'StockBond Returns'!AC1231-'Parameters &amp; Main Results'!$B$39)/'StockBond Returns'!AB1231*12</f>
        <v>4.2206558936837717E-2</v>
      </c>
      <c r="F1232" s="70">
        <f ca="1">'StockBond Returns'!AA1231+'StockBond Returns'!AC1231-'StockBond Returns'!AB1231*'Distribution of Final Value'!$B$7</f>
        <v>0.67573572789360092</v>
      </c>
      <c r="G1232" s="17">
        <f>1/'StockBond Returns'!M1230</f>
        <v>5.4531681518312863E-2</v>
      </c>
      <c r="H1232">
        <f t="shared" si="4"/>
        <v>1</v>
      </c>
      <c r="I1232" s="64">
        <f t="shared" si="5"/>
        <v>0</v>
      </c>
      <c r="J1232">
        <f t="shared" si="6"/>
        <v>0</v>
      </c>
      <c r="K1232" s="17">
        <f t="shared" ref="K1232:M1232" ca="1" si="2459">IF(H1232=1,$E1232,"")</f>
        <v>4.2206558936837717E-2</v>
      </c>
      <c r="L1232" t="str">
        <f t="shared" si="2459"/>
        <v/>
      </c>
      <c r="M1232" t="str">
        <f t="shared" si="2459"/>
        <v/>
      </c>
      <c r="N1232" s="148">
        <f>IF('StockBond Returns'!AD1230=0,1,0)</f>
        <v>0</v>
      </c>
      <c r="O1232">
        <f>IF( AND('StockBond Returns'!$AD1230&lt;0,'StockBond Returns'!$AD1230&gt;=-0.1),1,0)</f>
        <v>1</v>
      </c>
      <c r="P1232">
        <f>IF( AND('StockBond Returns'!$AD1230&lt;-0.1,'StockBond Returns'!$AD1230&gt;=-0.2),1,0)</f>
        <v>0</v>
      </c>
      <c r="Q1232">
        <f>IF( AND('StockBond Returns'!$AD1230&lt;-0.2,'StockBond Returns'!$AD1230&gt;=-0.3),1,0)</f>
        <v>0</v>
      </c>
      <c r="R1232">
        <f>IF('StockBond Returns'!AD1230&lt;-0.3,1,0)</f>
        <v>0</v>
      </c>
      <c r="S1232" t="str">
        <f t="shared" ref="S1232:W1232" si="2460">IF(N1232=1,$E1232,"")</f>
        <v/>
      </c>
      <c r="T1232" s="17">
        <f t="shared" ca="1" si="2460"/>
        <v>4.2206558936837717E-2</v>
      </c>
      <c r="U1232" t="str">
        <f t="shared" si="2460"/>
        <v/>
      </c>
      <c r="V1232" t="str">
        <f t="shared" si="2460"/>
        <v/>
      </c>
      <c r="W1232" t="str">
        <f t="shared" si="2460"/>
        <v/>
      </c>
    </row>
    <row r="1233" spans="1:23" ht="13" x14ac:dyDescent="0.15">
      <c r="A1233">
        <f t="shared" si="30"/>
        <v>3</v>
      </c>
      <c r="B1233">
        <f t="shared" si="31"/>
        <v>1973</v>
      </c>
      <c r="C1233" s="149">
        <f t="shared" si="706"/>
        <v>26784</v>
      </c>
      <c r="D1233" s="146">
        <f t="shared" si="9"/>
        <v>1973.1666666665737</v>
      </c>
      <c r="E1233" s="147">
        <f ca="1">('StockBond Returns'!AA1232+'StockBond Returns'!AC1232-'Parameters &amp; Main Results'!$B$39)/'StockBond Returns'!AB1232*12</f>
        <v>4.3167138992624532E-2</v>
      </c>
      <c r="F1233" s="70">
        <f ca="1">'StockBond Returns'!AA1232+'StockBond Returns'!AC1232-'StockBond Returns'!AB1232*'Distribution of Final Value'!$B$7</f>
        <v>0.93556130883959199</v>
      </c>
      <c r="G1233" s="17">
        <f>1/'StockBond Returns'!M1231</f>
        <v>5.715879151147088E-2</v>
      </c>
      <c r="H1233">
        <f t="shared" si="4"/>
        <v>1</v>
      </c>
      <c r="I1233" s="64">
        <f t="shared" si="5"/>
        <v>0</v>
      </c>
      <c r="J1233">
        <f t="shared" si="6"/>
        <v>0</v>
      </c>
      <c r="K1233" s="17">
        <f t="shared" ref="K1233:M1233" ca="1" si="2461">IF(H1233=1,$E1233,"")</f>
        <v>4.3167138992624532E-2</v>
      </c>
      <c r="L1233" t="str">
        <f t="shared" si="2461"/>
        <v/>
      </c>
      <c r="M1233" t="str">
        <f t="shared" si="2461"/>
        <v/>
      </c>
      <c r="N1233" s="148">
        <f>IF('StockBond Returns'!AD1231=0,1,0)</f>
        <v>0</v>
      </c>
      <c r="O1233">
        <f>IF( AND('StockBond Returns'!$AD1231&lt;0,'StockBond Returns'!$AD1231&gt;=-0.1),1,0)</f>
        <v>1</v>
      </c>
      <c r="P1233">
        <f>IF( AND('StockBond Returns'!$AD1231&lt;-0.1,'StockBond Returns'!$AD1231&gt;=-0.2),1,0)</f>
        <v>0</v>
      </c>
      <c r="Q1233">
        <f>IF( AND('StockBond Returns'!$AD1231&lt;-0.2,'StockBond Returns'!$AD1231&gt;=-0.3),1,0)</f>
        <v>0</v>
      </c>
      <c r="R1233">
        <f>IF('StockBond Returns'!AD1231&lt;-0.3,1,0)</f>
        <v>0</v>
      </c>
      <c r="S1233" t="str">
        <f t="shared" ref="S1233:W1233" si="2462">IF(N1233=1,$E1233,"")</f>
        <v/>
      </c>
      <c r="T1233" s="17">
        <f t="shared" ca="1" si="2462"/>
        <v>4.3167138992624532E-2</v>
      </c>
      <c r="U1233" t="str">
        <f t="shared" si="2462"/>
        <v/>
      </c>
      <c r="V1233" t="str">
        <f t="shared" si="2462"/>
        <v/>
      </c>
      <c r="W1233" t="str">
        <f t="shared" si="2462"/>
        <v/>
      </c>
    </row>
    <row r="1234" spans="1:23" ht="13" x14ac:dyDescent="0.15">
      <c r="A1234">
        <f t="shared" si="30"/>
        <v>4</v>
      </c>
      <c r="B1234">
        <f t="shared" si="31"/>
        <v>1973</v>
      </c>
      <c r="C1234" s="149">
        <f t="shared" si="706"/>
        <v>26815</v>
      </c>
      <c r="D1234" s="146">
        <f t="shared" si="9"/>
        <v>1973.249999999907</v>
      </c>
      <c r="E1234" s="147">
        <f ca="1">('StockBond Returns'!AA1233+'StockBond Returns'!AC1233-'Parameters &amp; Main Results'!$B$39)/'StockBond Returns'!AB1233*12</f>
        <v>4.3566701961598842E-2</v>
      </c>
      <c r="F1234" s="70">
        <f ca="1">'StockBond Returns'!AA1233+'StockBond Returns'!AC1233-'StockBond Returns'!AB1233*'Distribution of Final Value'!$B$7</f>
        <v>1.0321052162125444</v>
      </c>
      <c r="G1234" s="17">
        <f>1/'StockBond Returns'!M1232</f>
        <v>5.8588360008195707E-2</v>
      </c>
      <c r="H1234">
        <f t="shared" si="4"/>
        <v>1</v>
      </c>
      <c r="I1234" s="64">
        <f t="shared" si="5"/>
        <v>0</v>
      </c>
      <c r="J1234">
        <f t="shared" si="6"/>
        <v>0</v>
      </c>
      <c r="K1234" s="17">
        <f t="shared" ref="K1234:M1234" ca="1" si="2463">IF(H1234=1,$E1234,"")</f>
        <v>4.3566701961598842E-2</v>
      </c>
      <c r="L1234" t="str">
        <f t="shared" si="2463"/>
        <v/>
      </c>
      <c r="M1234" t="str">
        <f t="shared" si="2463"/>
        <v/>
      </c>
      <c r="N1234" s="148">
        <f>IF('StockBond Returns'!AD1232=0,1,0)</f>
        <v>0</v>
      </c>
      <c r="O1234">
        <f>IF( AND('StockBond Returns'!$AD1232&lt;0,'StockBond Returns'!$AD1232&gt;=-0.1),1,0)</f>
        <v>1</v>
      </c>
      <c r="P1234">
        <f>IF( AND('StockBond Returns'!$AD1232&lt;-0.1,'StockBond Returns'!$AD1232&gt;=-0.2),1,0)</f>
        <v>0</v>
      </c>
      <c r="Q1234">
        <f>IF( AND('StockBond Returns'!$AD1232&lt;-0.2,'StockBond Returns'!$AD1232&gt;=-0.3),1,0)</f>
        <v>0</v>
      </c>
      <c r="R1234">
        <f>IF('StockBond Returns'!AD1232&lt;-0.3,1,0)</f>
        <v>0</v>
      </c>
      <c r="S1234" t="str">
        <f t="shared" ref="S1234:W1234" si="2464">IF(N1234=1,$E1234,"")</f>
        <v/>
      </c>
      <c r="T1234" s="17">
        <f t="shared" ca="1" si="2464"/>
        <v>4.3566701961598842E-2</v>
      </c>
      <c r="U1234" t="str">
        <f t="shared" si="2464"/>
        <v/>
      </c>
      <c r="V1234" t="str">
        <f t="shared" si="2464"/>
        <v/>
      </c>
      <c r="W1234" t="str">
        <f t="shared" si="2464"/>
        <v/>
      </c>
    </row>
    <row r="1235" spans="1:23" ht="13" x14ac:dyDescent="0.15">
      <c r="A1235">
        <f t="shared" si="30"/>
        <v>5</v>
      </c>
      <c r="B1235">
        <f t="shared" si="31"/>
        <v>1973</v>
      </c>
      <c r="C1235" s="149">
        <f t="shared" si="706"/>
        <v>26845</v>
      </c>
      <c r="D1235" s="146">
        <f t="shared" si="9"/>
        <v>1973.3333333332403</v>
      </c>
      <c r="E1235" s="147">
        <f ca="1">('StockBond Returns'!AA1234+'StockBond Returns'!AC1234-'Parameters &amp; Main Results'!$B$39)/'StockBond Returns'!AB1234*12</f>
        <v>4.5237942875184491E-2</v>
      </c>
      <c r="F1235" s="70">
        <f ca="1">'StockBond Returns'!AA1234+'StockBond Returns'!AC1234-'StockBond Returns'!AB1234*'Distribution of Final Value'!$B$7</f>
        <v>1.5078926528315861</v>
      </c>
      <c r="G1235" s="17">
        <f>1/'StockBond Returns'!M1233</f>
        <v>6.0884863577054887E-2</v>
      </c>
      <c r="H1235">
        <f t="shared" si="4"/>
        <v>1</v>
      </c>
      <c r="I1235" s="64">
        <f t="shared" si="5"/>
        <v>0</v>
      </c>
      <c r="J1235">
        <f t="shared" si="6"/>
        <v>0</v>
      </c>
      <c r="K1235" s="17">
        <f t="shared" ref="K1235:M1235" ca="1" si="2465">IF(H1235=1,$E1235,"")</f>
        <v>4.5237942875184491E-2</v>
      </c>
      <c r="L1235" t="str">
        <f t="shared" si="2465"/>
        <v/>
      </c>
      <c r="M1235" t="str">
        <f t="shared" si="2465"/>
        <v/>
      </c>
      <c r="N1235" s="148">
        <f>IF('StockBond Returns'!AD1233=0,1,0)</f>
        <v>0</v>
      </c>
      <c r="O1235">
        <f>IF( AND('StockBond Returns'!$AD1233&lt;0,'StockBond Returns'!$AD1233&gt;=-0.1),1,0)</f>
        <v>0</v>
      </c>
      <c r="P1235">
        <f>IF( AND('StockBond Returns'!$AD1233&lt;-0.1,'StockBond Returns'!$AD1233&gt;=-0.2),1,0)</f>
        <v>1</v>
      </c>
      <c r="Q1235">
        <f>IF( AND('StockBond Returns'!$AD1233&lt;-0.2,'StockBond Returns'!$AD1233&gt;=-0.3),1,0)</f>
        <v>0</v>
      </c>
      <c r="R1235">
        <f>IF('StockBond Returns'!AD1233&lt;-0.3,1,0)</f>
        <v>0</v>
      </c>
      <c r="S1235" t="str">
        <f t="shared" ref="S1235:W1235" si="2466">IF(N1235=1,$E1235,"")</f>
        <v/>
      </c>
      <c r="T1235" t="str">
        <f t="shared" si="2466"/>
        <v/>
      </c>
      <c r="U1235" s="17">
        <f t="shared" ca="1" si="2466"/>
        <v>4.5237942875184491E-2</v>
      </c>
      <c r="V1235" t="str">
        <f t="shared" si="2466"/>
        <v/>
      </c>
      <c r="W1235" t="str">
        <f t="shared" si="2466"/>
        <v/>
      </c>
    </row>
    <row r="1236" spans="1:23" ht="13" x14ac:dyDescent="0.15">
      <c r="A1236">
        <f t="shared" si="30"/>
        <v>6</v>
      </c>
      <c r="B1236">
        <f t="shared" si="31"/>
        <v>1973</v>
      </c>
      <c r="C1236" s="149">
        <f t="shared" si="706"/>
        <v>26876</v>
      </c>
      <c r="D1236" s="146">
        <f t="shared" si="9"/>
        <v>1973.4166666665735</v>
      </c>
      <c r="E1236" s="147">
        <f ca="1">('StockBond Returns'!AA1235+'StockBond Returns'!AC1235-'Parameters &amp; Main Results'!$B$39)/'StockBond Returns'!AB1235*12</f>
        <v>4.566593376673847E-2</v>
      </c>
      <c r="F1236" s="70">
        <f ca="1">'StockBond Returns'!AA1235+'StockBond Returns'!AC1235-'StockBond Returns'!AB1235*'Distribution of Final Value'!$B$7</f>
        <v>1.6526169112084421</v>
      </c>
      <c r="G1236" s="17">
        <f>1/'StockBond Returns'!M1234</f>
        <v>6.2609879281597489E-2</v>
      </c>
      <c r="H1236">
        <f t="shared" si="4"/>
        <v>1</v>
      </c>
      <c r="I1236" s="64">
        <f t="shared" si="5"/>
        <v>0</v>
      </c>
      <c r="J1236">
        <f t="shared" si="6"/>
        <v>0</v>
      </c>
      <c r="K1236" s="17">
        <f t="shared" ref="K1236:M1236" ca="1" si="2467">IF(H1236=1,$E1236,"")</f>
        <v>4.566593376673847E-2</v>
      </c>
      <c r="L1236" t="str">
        <f t="shared" si="2467"/>
        <v/>
      </c>
      <c r="M1236" t="str">
        <f t="shared" si="2467"/>
        <v/>
      </c>
      <c r="N1236" s="148">
        <f>IF('StockBond Returns'!AD1234=0,1,0)</f>
        <v>0</v>
      </c>
      <c r="O1236">
        <f>IF( AND('StockBond Returns'!$AD1234&lt;0,'StockBond Returns'!$AD1234&gt;=-0.1),1,0)</f>
        <v>0</v>
      </c>
      <c r="P1236">
        <f>IF( AND('StockBond Returns'!$AD1234&lt;-0.1,'StockBond Returns'!$AD1234&gt;=-0.2),1,0)</f>
        <v>1</v>
      </c>
      <c r="Q1236">
        <f>IF( AND('StockBond Returns'!$AD1234&lt;-0.2,'StockBond Returns'!$AD1234&gt;=-0.3),1,0)</f>
        <v>0</v>
      </c>
      <c r="R1236">
        <f>IF('StockBond Returns'!AD1234&lt;-0.3,1,0)</f>
        <v>0</v>
      </c>
      <c r="S1236" t="str">
        <f t="shared" ref="S1236:W1236" si="2468">IF(N1236=1,$E1236,"")</f>
        <v/>
      </c>
      <c r="T1236" t="str">
        <f t="shared" si="2468"/>
        <v/>
      </c>
      <c r="U1236" s="17">
        <f t="shared" ca="1" si="2468"/>
        <v>4.566593376673847E-2</v>
      </c>
      <c r="V1236" t="str">
        <f t="shared" si="2468"/>
        <v/>
      </c>
      <c r="W1236" t="str">
        <f t="shared" si="2468"/>
        <v/>
      </c>
    </row>
    <row r="1237" spans="1:23" ht="13" x14ac:dyDescent="0.15">
      <c r="A1237">
        <f t="shared" si="30"/>
        <v>7</v>
      </c>
      <c r="B1237">
        <f t="shared" si="31"/>
        <v>1973</v>
      </c>
      <c r="C1237" s="149">
        <f t="shared" si="706"/>
        <v>26907</v>
      </c>
      <c r="D1237" s="146">
        <f t="shared" si="9"/>
        <v>1973.4999999999068</v>
      </c>
      <c r="E1237" s="147">
        <f ca="1">('StockBond Returns'!AA1236+'StockBond Returns'!AC1236-'Parameters &amp; Main Results'!$B$39)/'StockBond Returns'!AB1236*12</f>
        <v>4.6053480329275504E-2</v>
      </c>
      <c r="F1237" s="70">
        <f ca="1">'StockBond Returns'!AA1236+'StockBond Returns'!AC1236-'StockBond Returns'!AB1236*'Distribution of Final Value'!$B$7</f>
        <v>1.7612244208790315</v>
      </c>
      <c r="G1237" s="17">
        <f>1/'StockBond Returns'!M1235</f>
        <v>6.4425842365811198E-2</v>
      </c>
      <c r="H1237">
        <f t="shared" si="4"/>
        <v>1</v>
      </c>
      <c r="I1237" s="64">
        <f t="shared" si="5"/>
        <v>0</v>
      </c>
      <c r="J1237">
        <f t="shared" si="6"/>
        <v>0</v>
      </c>
      <c r="K1237" s="17">
        <f t="shared" ref="K1237:M1237" ca="1" si="2469">IF(H1237=1,$E1237,"")</f>
        <v>4.6053480329275504E-2</v>
      </c>
      <c r="L1237" t="str">
        <f t="shared" si="2469"/>
        <v/>
      </c>
      <c r="M1237" t="str">
        <f t="shared" si="2469"/>
        <v/>
      </c>
      <c r="N1237" s="148">
        <f>IF('StockBond Returns'!AD1235=0,1,0)</f>
        <v>0</v>
      </c>
      <c r="O1237">
        <f>IF( AND('StockBond Returns'!$AD1235&lt;0,'StockBond Returns'!$AD1235&gt;=-0.1),1,0)</f>
        <v>0</v>
      </c>
      <c r="P1237">
        <f>IF( AND('StockBond Returns'!$AD1235&lt;-0.1,'StockBond Returns'!$AD1235&gt;=-0.2),1,0)</f>
        <v>1</v>
      </c>
      <c r="Q1237">
        <f>IF( AND('StockBond Returns'!$AD1235&lt;-0.2,'StockBond Returns'!$AD1235&gt;=-0.3),1,0)</f>
        <v>0</v>
      </c>
      <c r="R1237">
        <f>IF('StockBond Returns'!AD1235&lt;-0.3,1,0)</f>
        <v>0</v>
      </c>
      <c r="S1237" t="str">
        <f t="shared" ref="S1237:W1237" si="2470">IF(N1237=1,$E1237,"")</f>
        <v/>
      </c>
      <c r="T1237" t="str">
        <f t="shared" si="2470"/>
        <v/>
      </c>
      <c r="U1237" s="17">
        <f t="shared" ca="1" si="2470"/>
        <v>4.6053480329275504E-2</v>
      </c>
      <c r="V1237" t="str">
        <f t="shared" si="2470"/>
        <v/>
      </c>
      <c r="W1237" t="str">
        <f t="shared" si="2470"/>
        <v/>
      </c>
    </row>
    <row r="1238" spans="1:23" ht="13" x14ac:dyDescent="0.15">
      <c r="A1238">
        <f t="shared" si="30"/>
        <v>8</v>
      </c>
      <c r="B1238">
        <f t="shared" si="31"/>
        <v>1973</v>
      </c>
      <c r="C1238" s="149">
        <f t="shared" si="706"/>
        <v>26937</v>
      </c>
      <c r="D1238" s="146">
        <f t="shared" si="9"/>
        <v>1973.58333333324</v>
      </c>
      <c r="E1238" s="147">
        <f ca="1">('StockBond Returns'!AA1237+'StockBond Returns'!AC1237-'Parameters &amp; Main Results'!$B$39)/'StockBond Returns'!AB1237*12</f>
        <v>4.5252427762543526E-2</v>
      </c>
      <c r="F1238" s="70">
        <f ca="1">'StockBond Returns'!AA1237+'StockBond Returns'!AC1237-'StockBond Returns'!AB1237*'Distribution of Final Value'!$B$7</f>
        <v>1.5588072939528406</v>
      </c>
      <c r="G1238" s="17">
        <f>1/'StockBond Returns'!M1236</f>
        <v>6.1527235070904483E-2</v>
      </c>
      <c r="H1238">
        <f t="shared" si="4"/>
        <v>1</v>
      </c>
      <c r="I1238" s="64">
        <f t="shared" si="5"/>
        <v>0</v>
      </c>
      <c r="J1238">
        <f t="shared" si="6"/>
        <v>0</v>
      </c>
      <c r="K1238" s="17">
        <f t="shared" ref="K1238:M1238" ca="1" si="2471">IF(H1238=1,$E1238,"")</f>
        <v>4.5252427762543526E-2</v>
      </c>
      <c r="L1238" t="str">
        <f t="shared" si="2471"/>
        <v/>
      </c>
      <c r="M1238" t="str">
        <f t="shared" si="2471"/>
        <v/>
      </c>
      <c r="N1238" s="148">
        <f>IF('StockBond Returns'!AD1236=0,1,0)</f>
        <v>0</v>
      </c>
      <c r="O1238">
        <f>IF( AND('StockBond Returns'!$AD1236&lt;0,'StockBond Returns'!$AD1236&gt;=-0.1),1,0)</f>
        <v>0</v>
      </c>
      <c r="P1238">
        <f>IF( AND('StockBond Returns'!$AD1236&lt;-0.1,'StockBond Returns'!$AD1236&gt;=-0.2),1,0)</f>
        <v>1</v>
      </c>
      <c r="Q1238">
        <f>IF( AND('StockBond Returns'!$AD1236&lt;-0.2,'StockBond Returns'!$AD1236&gt;=-0.3),1,0)</f>
        <v>0</v>
      </c>
      <c r="R1238">
        <f>IF('StockBond Returns'!AD1236&lt;-0.3,1,0)</f>
        <v>0</v>
      </c>
      <c r="S1238" t="str">
        <f t="shared" ref="S1238:W1238" si="2472">IF(N1238=1,$E1238,"")</f>
        <v/>
      </c>
      <c r="T1238" t="str">
        <f t="shared" si="2472"/>
        <v/>
      </c>
      <c r="U1238" s="17">
        <f t="shared" ca="1" si="2472"/>
        <v>4.5252427762543526E-2</v>
      </c>
      <c r="V1238" t="str">
        <f t="shared" si="2472"/>
        <v/>
      </c>
      <c r="W1238" t="str">
        <f t="shared" si="2472"/>
        <v/>
      </c>
    </row>
    <row r="1239" spans="1:23" ht="13" x14ac:dyDescent="0.15">
      <c r="A1239">
        <f t="shared" si="30"/>
        <v>9</v>
      </c>
      <c r="B1239">
        <f t="shared" si="31"/>
        <v>1973</v>
      </c>
      <c r="C1239" s="149">
        <f t="shared" si="706"/>
        <v>26968</v>
      </c>
      <c r="D1239" s="146">
        <f t="shared" si="9"/>
        <v>1973.6666666665733</v>
      </c>
      <c r="E1239" s="147">
        <f ca="1">('StockBond Returns'!AA1238+'StockBond Returns'!AC1238-'Parameters &amp; Main Results'!$B$39)/'StockBond Returns'!AB1238*12</f>
        <v>4.7501611991588873E-2</v>
      </c>
      <c r="F1239" s="70">
        <f ca="1">'StockBond Returns'!AA1238+'StockBond Returns'!AC1238-'StockBond Returns'!AB1238*'Distribution of Final Value'!$B$7</f>
        <v>2.273524536302844</v>
      </c>
      <c r="G1239" s="17">
        <f>1/'StockBond Returns'!M1237</f>
        <v>6.5168922470779309E-2</v>
      </c>
      <c r="H1239">
        <f t="shared" si="4"/>
        <v>1</v>
      </c>
      <c r="I1239" s="64">
        <f t="shared" si="5"/>
        <v>0</v>
      </c>
      <c r="J1239">
        <f t="shared" si="6"/>
        <v>0</v>
      </c>
      <c r="K1239" s="17">
        <f t="shared" ref="K1239:M1239" ca="1" si="2473">IF(H1239=1,$E1239,"")</f>
        <v>4.7501611991588873E-2</v>
      </c>
      <c r="L1239" t="str">
        <f t="shared" si="2473"/>
        <v/>
      </c>
      <c r="M1239" t="str">
        <f t="shared" si="2473"/>
        <v/>
      </c>
      <c r="N1239" s="148">
        <f>IF('StockBond Returns'!AD1237=0,1,0)</f>
        <v>0</v>
      </c>
      <c r="O1239">
        <f>IF( AND('StockBond Returns'!$AD1237&lt;0,'StockBond Returns'!$AD1237&gt;=-0.1),1,0)</f>
        <v>0</v>
      </c>
      <c r="P1239">
        <f>IF( AND('StockBond Returns'!$AD1237&lt;-0.1,'StockBond Returns'!$AD1237&gt;=-0.2),1,0)</f>
        <v>1</v>
      </c>
      <c r="Q1239">
        <f>IF( AND('StockBond Returns'!$AD1237&lt;-0.2,'StockBond Returns'!$AD1237&gt;=-0.3),1,0)</f>
        <v>0</v>
      </c>
      <c r="R1239">
        <f>IF('StockBond Returns'!AD1237&lt;-0.3,1,0)</f>
        <v>0</v>
      </c>
      <c r="S1239" t="str">
        <f t="shared" ref="S1239:W1239" si="2474">IF(N1239=1,$E1239,"")</f>
        <v/>
      </c>
      <c r="T1239" t="str">
        <f t="shared" si="2474"/>
        <v/>
      </c>
      <c r="U1239" s="17">
        <f t="shared" ca="1" si="2474"/>
        <v>4.7501611991588873E-2</v>
      </c>
      <c r="V1239" t="str">
        <f t="shared" si="2474"/>
        <v/>
      </c>
      <c r="W1239" t="str">
        <f t="shared" si="2474"/>
        <v/>
      </c>
    </row>
    <row r="1240" spans="1:23" ht="13" x14ac:dyDescent="0.15">
      <c r="A1240">
        <f t="shared" si="30"/>
        <v>10</v>
      </c>
      <c r="B1240">
        <f t="shared" si="31"/>
        <v>1973</v>
      </c>
      <c r="C1240" s="149">
        <f t="shared" si="706"/>
        <v>26998</v>
      </c>
      <c r="D1240" s="146">
        <f t="shared" si="9"/>
        <v>1973.7499999999065</v>
      </c>
      <c r="E1240" s="147">
        <f ca="1">('StockBond Returns'!AA1239+'StockBond Returns'!AC1239-'Parameters &amp; Main Results'!$B$39)/'StockBond Returns'!AB1239*12</f>
        <v>4.6204187548827082E-2</v>
      </c>
      <c r="F1240" s="70">
        <f ca="1">'StockBond Returns'!AA1239+'StockBond Returns'!AC1239-'StockBond Returns'!AB1239*'Distribution of Final Value'!$B$7</f>
        <v>1.8740598831819195</v>
      </c>
      <c r="G1240" s="17">
        <f>1/'StockBond Returns'!M1238</f>
        <v>6.3060469948365311E-2</v>
      </c>
      <c r="H1240">
        <f t="shared" si="4"/>
        <v>1</v>
      </c>
      <c r="I1240" s="64">
        <f t="shared" si="5"/>
        <v>0</v>
      </c>
      <c r="J1240">
        <f t="shared" si="6"/>
        <v>0</v>
      </c>
      <c r="K1240" s="17">
        <f t="shared" ref="K1240:M1240" ca="1" si="2475">IF(H1240=1,$E1240,"")</f>
        <v>4.6204187548827082E-2</v>
      </c>
      <c r="L1240" t="str">
        <f t="shared" si="2475"/>
        <v/>
      </c>
      <c r="M1240" t="str">
        <f t="shared" si="2475"/>
        <v/>
      </c>
      <c r="N1240" s="148">
        <f>IF('StockBond Returns'!AD1238=0,1,0)</f>
        <v>0</v>
      </c>
      <c r="O1240">
        <f>IF( AND('StockBond Returns'!$AD1238&lt;0,'StockBond Returns'!$AD1238&gt;=-0.1),1,0)</f>
        <v>0</v>
      </c>
      <c r="P1240">
        <f>IF( AND('StockBond Returns'!$AD1238&lt;-0.1,'StockBond Returns'!$AD1238&gt;=-0.2),1,0)</f>
        <v>1</v>
      </c>
      <c r="Q1240">
        <f>IF( AND('StockBond Returns'!$AD1238&lt;-0.2,'StockBond Returns'!$AD1238&gt;=-0.3),1,0)</f>
        <v>0</v>
      </c>
      <c r="R1240">
        <f>IF('StockBond Returns'!AD1238&lt;-0.3,1,0)</f>
        <v>0</v>
      </c>
      <c r="S1240" t="str">
        <f t="shared" ref="S1240:W1240" si="2476">IF(N1240=1,$E1240,"")</f>
        <v/>
      </c>
      <c r="T1240" t="str">
        <f t="shared" si="2476"/>
        <v/>
      </c>
      <c r="U1240" s="17">
        <f t="shared" ca="1" si="2476"/>
        <v>4.6204187548827082E-2</v>
      </c>
      <c r="V1240" t="str">
        <f t="shared" si="2476"/>
        <v/>
      </c>
      <c r="W1240" t="str">
        <f t="shared" si="2476"/>
        <v/>
      </c>
    </row>
    <row r="1241" spans="1:23" ht="13" x14ac:dyDescent="0.15">
      <c r="A1241">
        <f t="shared" si="30"/>
        <v>11</v>
      </c>
      <c r="B1241">
        <f t="shared" si="31"/>
        <v>1973</v>
      </c>
      <c r="C1241" s="149">
        <f t="shared" si="706"/>
        <v>27029</v>
      </c>
      <c r="D1241" s="146">
        <f t="shared" si="9"/>
        <v>1973.8333333332398</v>
      </c>
      <c r="E1241" s="147">
        <f ca="1">('StockBond Returns'!AA1240+'StockBond Returns'!AC1240-'Parameters &amp; Main Results'!$B$39)/'StockBond Returns'!AB1240*12</f>
        <v>4.6624553302577441E-2</v>
      </c>
      <c r="F1241" s="70">
        <f ca="1">'StockBond Returns'!AA1240+'StockBond Returns'!AC1240-'StockBond Returns'!AB1240*'Distribution of Final Value'!$B$7</f>
        <v>1.887442207749066</v>
      </c>
      <c r="G1241" s="17">
        <f>1/'StockBond Returns'!M1239</f>
        <v>6.3715901580679565E-2</v>
      </c>
      <c r="H1241">
        <f t="shared" si="4"/>
        <v>1</v>
      </c>
      <c r="I1241" s="64">
        <f t="shared" si="5"/>
        <v>0</v>
      </c>
      <c r="J1241">
        <f t="shared" si="6"/>
        <v>0</v>
      </c>
      <c r="K1241" s="17">
        <f t="shared" ref="K1241:M1241" ca="1" si="2477">IF(H1241=1,$E1241,"")</f>
        <v>4.6624553302577441E-2</v>
      </c>
      <c r="L1241" t="str">
        <f t="shared" si="2477"/>
        <v/>
      </c>
      <c r="M1241" t="str">
        <f t="shared" si="2477"/>
        <v/>
      </c>
      <c r="N1241" s="148">
        <f>IF('StockBond Returns'!AD1239=0,1,0)</f>
        <v>0</v>
      </c>
      <c r="O1241">
        <f>IF( AND('StockBond Returns'!$AD1239&lt;0,'StockBond Returns'!$AD1239&gt;=-0.1),1,0)</f>
        <v>0</v>
      </c>
      <c r="P1241">
        <f>IF( AND('StockBond Returns'!$AD1239&lt;-0.1,'StockBond Returns'!$AD1239&gt;=-0.2),1,0)</f>
        <v>1</v>
      </c>
      <c r="Q1241">
        <f>IF( AND('StockBond Returns'!$AD1239&lt;-0.2,'StockBond Returns'!$AD1239&gt;=-0.3),1,0)</f>
        <v>0</v>
      </c>
      <c r="R1241">
        <f>IF('StockBond Returns'!AD1239&lt;-0.3,1,0)</f>
        <v>0</v>
      </c>
      <c r="S1241" t="str">
        <f t="shared" ref="S1241:W1241" si="2478">IF(N1241=1,$E1241,"")</f>
        <v/>
      </c>
      <c r="T1241" t="str">
        <f t="shared" si="2478"/>
        <v/>
      </c>
      <c r="U1241" s="17">
        <f t="shared" ca="1" si="2478"/>
        <v>4.6624553302577441E-2</v>
      </c>
      <c r="V1241" t="str">
        <f t="shared" si="2478"/>
        <v/>
      </c>
      <c r="W1241" t="str">
        <f t="shared" si="2478"/>
        <v/>
      </c>
    </row>
    <row r="1242" spans="1:23" ht="13" x14ac:dyDescent="0.15">
      <c r="A1242">
        <f t="shared" si="30"/>
        <v>12</v>
      </c>
      <c r="B1242">
        <f t="shared" si="31"/>
        <v>1973</v>
      </c>
      <c r="C1242" s="149">
        <f t="shared" si="706"/>
        <v>27060</v>
      </c>
      <c r="D1242" s="146">
        <f t="shared" si="9"/>
        <v>1973.9166666665731</v>
      </c>
      <c r="E1242" s="147">
        <f ca="1">('StockBond Returns'!AA1241+'StockBond Returns'!AC1241-'Parameters &amp; Main Results'!$B$39)/'StockBond Returns'!AB1241*12</f>
        <v>5.1226241113151709E-2</v>
      </c>
      <c r="F1242" s="70">
        <f ca="1">'StockBond Returns'!AA1241+'StockBond Returns'!AC1241-'StockBond Returns'!AB1241*'Distribution of Final Value'!$B$7</f>
        <v>3.2449596229813995</v>
      </c>
      <c r="G1242" s="17">
        <f>1/'StockBond Returns'!M1240</f>
        <v>7.2546691665589177E-2</v>
      </c>
      <c r="H1242">
        <f t="shared" si="4"/>
        <v>1</v>
      </c>
      <c r="I1242" s="64">
        <f t="shared" si="5"/>
        <v>0</v>
      </c>
      <c r="J1242">
        <f t="shared" si="6"/>
        <v>0</v>
      </c>
      <c r="K1242" s="17">
        <f t="shared" ref="K1242:M1242" ca="1" si="2479">IF(H1242=1,$E1242,"")</f>
        <v>5.1226241113151709E-2</v>
      </c>
      <c r="L1242" t="str">
        <f t="shared" si="2479"/>
        <v/>
      </c>
      <c r="M1242" t="str">
        <f t="shared" si="2479"/>
        <v/>
      </c>
      <c r="N1242" s="148">
        <f>IF('StockBond Returns'!AD1240=0,1,0)</f>
        <v>0</v>
      </c>
      <c r="O1242">
        <f>IF( AND('StockBond Returns'!$AD1240&lt;0,'StockBond Returns'!$AD1240&gt;=-0.1),1,0)</f>
        <v>0</v>
      </c>
      <c r="P1242">
        <f>IF( AND('StockBond Returns'!$AD1240&lt;-0.1,'StockBond Returns'!$AD1240&gt;=-0.2),1,0)</f>
        <v>0</v>
      </c>
      <c r="Q1242">
        <f>IF( AND('StockBond Returns'!$AD1240&lt;-0.2,'StockBond Returns'!$AD1240&gt;=-0.3),1,0)</f>
        <v>1</v>
      </c>
      <c r="R1242">
        <f>IF('StockBond Returns'!AD1240&lt;-0.3,1,0)</f>
        <v>0</v>
      </c>
      <c r="S1242" t="str">
        <f t="shared" ref="S1242:W1242" si="2480">IF(N1242=1,$E1242,"")</f>
        <v/>
      </c>
      <c r="T1242" t="str">
        <f t="shared" si="2480"/>
        <v/>
      </c>
      <c r="U1242" t="str">
        <f t="shared" si="2480"/>
        <v/>
      </c>
      <c r="V1242" s="17">
        <f t="shared" ca="1" si="2480"/>
        <v>5.1226241113151709E-2</v>
      </c>
      <c r="W1242" t="str">
        <f t="shared" si="2480"/>
        <v/>
      </c>
    </row>
    <row r="1243" spans="1:23" ht="13" x14ac:dyDescent="0.15">
      <c r="A1243">
        <f t="shared" si="30"/>
        <v>1</v>
      </c>
      <c r="B1243">
        <f t="shared" si="31"/>
        <v>1974</v>
      </c>
      <c r="C1243" s="149">
        <f t="shared" si="706"/>
        <v>27088</v>
      </c>
      <c r="D1243" s="146">
        <f t="shared" si="9"/>
        <v>1973.9999999999063</v>
      </c>
      <c r="E1243" s="147">
        <f ca="1">('StockBond Returns'!AA1242+'StockBond Returns'!AC1242-'Parameters &amp; Main Results'!$B$39)/'StockBond Returns'!AB1242*12</f>
        <v>5.0927450209381844E-2</v>
      </c>
      <c r="F1243" s="70">
        <f ca="1">'StockBond Returns'!AA1242+'StockBond Returns'!AC1242-'StockBond Returns'!AB1242*'Distribution of Final Value'!$B$7</f>
        <v>2.9588510755720012</v>
      </c>
      <c r="G1243" s="17">
        <f>1/'StockBond Returns'!M1241</f>
        <v>7.2006267373667693E-2</v>
      </c>
      <c r="H1243">
        <f t="shared" si="4"/>
        <v>1</v>
      </c>
      <c r="I1243" s="64">
        <f t="shared" si="5"/>
        <v>0</v>
      </c>
      <c r="J1243">
        <f t="shared" si="6"/>
        <v>0</v>
      </c>
      <c r="K1243" s="17">
        <f t="shared" ref="K1243:M1243" ca="1" si="2481">IF(H1243=1,$E1243,"")</f>
        <v>5.0927450209381844E-2</v>
      </c>
      <c r="L1243" t="str">
        <f t="shared" si="2481"/>
        <v/>
      </c>
      <c r="M1243" t="str">
        <f t="shared" si="2481"/>
        <v/>
      </c>
      <c r="N1243" s="148">
        <f>IF('StockBond Returns'!AD1241=0,1,0)</f>
        <v>0</v>
      </c>
      <c r="O1243">
        <f>IF( AND('StockBond Returns'!$AD1241&lt;0,'StockBond Returns'!$AD1241&gt;=-0.1),1,0)</f>
        <v>0</v>
      </c>
      <c r="P1243">
        <f>IF( AND('StockBond Returns'!$AD1241&lt;-0.1,'StockBond Returns'!$AD1241&gt;=-0.2),1,0)</f>
        <v>0</v>
      </c>
      <c r="Q1243">
        <f>IF( AND('StockBond Returns'!$AD1241&lt;-0.2,'StockBond Returns'!$AD1241&gt;=-0.3),1,0)</f>
        <v>1</v>
      </c>
      <c r="R1243">
        <f>IF('StockBond Returns'!AD1241&lt;-0.3,1,0)</f>
        <v>0</v>
      </c>
      <c r="S1243" t="str">
        <f t="shared" ref="S1243:W1243" si="2482">IF(N1243=1,$E1243,"")</f>
        <v/>
      </c>
      <c r="T1243" t="str">
        <f t="shared" si="2482"/>
        <v/>
      </c>
      <c r="U1243" t="str">
        <f t="shared" si="2482"/>
        <v/>
      </c>
      <c r="V1243" s="17">
        <f t="shared" ca="1" si="2482"/>
        <v>5.0927450209381844E-2</v>
      </c>
      <c r="W1243" t="str">
        <f t="shared" si="2482"/>
        <v/>
      </c>
    </row>
    <row r="1244" spans="1:23" ht="13" x14ac:dyDescent="0.15">
      <c r="A1244">
        <f t="shared" si="30"/>
        <v>2</v>
      </c>
      <c r="B1244">
        <f t="shared" si="31"/>
        <v>1974</v>
      </c>
      <c r="C1244" s="149">
        <f t="shared" si="706"/>
        <v>27119</v>
      </c>
      <c r="D1244" s="146">
        <f t="shared" si="9"/>
        <v>1974.0833333332396</v>
      </c>
      <c r="E1244" s="147">
        <f ca="1">('StockBond Returns'!AA1243+'StockBond Returns'!AC1243-'Parameters &amp; Main Results'!$B$39)/'StockBond Returns'!AB1243*12</f>
        <v>5.1490237316262996E-2</v>
      </c>
      <c r="F1244" s="70">
        <f ca="1">'StockBond Returns'!AA1243+'StockBond Returns'!AC1243-'StockBond Returns'!AB1243*'Distribution of Final Value'!$B$7</f>
        <v>3.294797011964766</v>
      </c>
      <c r="G1244" s="17">
        <f>1/'StockBond Returns'!M1242</f>
        <v>7.3553844621210354E-2</v>
      </c>
      <c r="H1244">
        <f t="shared" si="4"/>
        <v>1</v>
      </c>
      <c r="I1244" s="64">
        <f t="shared" si="5"/>
        <v>0</v>
      </c>
      <c r="J1244">
        <f t="shared" si="6"/>
        <v>0</v>
      </c>
      <c r="K1244" s="17">
        <f t="shared" ref="K1244:M1244" ca="1" si="2483">IF(H1244=1,$E1244,"")</f>
        <v>5.1490237316262996E-2</v>
      </c>
      <c r="L1244" t="str">
        <f t="shared" si="2483"/>
        <v/>
      </c>
      <c r="M1244" t="str">
        <f t="shared" si="2483"/>
        <v/>
      </c>
      <c r="N1244" s="148">
        <f>IF('StockBond Returns'!AD1242=0,1,0)</f>
        <v>0</v>
      </c>
      <c r="O1244">
        <f>IF( AND('StockBond Returns'!$AD1242&lt;0,'StockBond Returns'!$AD1242&gt;=-0.1),1,0)</f>
        <v>0</v>
      </c>
      <c r="P1244">
        <f>IF( AND('StockBond Returns'!$AD1242&lt;-0.1,'StockBond Returns'!$AD1242&gt;=-0.2),1,0)</f>
        <v>0</v>
      </c>
      <c r="Q1244">
        <f>IF( AND('StockBond Returns'!$AD1242&lt;-0.2,'StockBond Returns'!$AD1242&gt;=-0.3),1,0)</f>
        <v>1</v>
      </c>
      <c r="R1244">
        <f>IF('StockBond Returns'!AD1242&lt;-0.3,1,0)</f>
        <v>0</v>
      </c>
      <c r="S1244" t="str">
        <f t="shared" ref="S1244:W1244" si="2484">IF(N1244=1,$E1244,"")</f>
        <v/>
      </c>
      <c r="T1244" t="str">
        <f t="shared" si="2484"/>
        <v/>
      </c>
      <c r="U1244" t="str">
        <f t="shared" si="2484"/>
        <v/>
      </c>
      <c r="V1244" s="17">
        <f t="shared" ca="1" si="2484"/>
        <v>5.1490237316262996E-2</v>
      </c>
      <c r="W1244" t="str">
        <f t="shared" si="2484"/>
        <v/>
      </c>
    </row>
    <row r="1245" spans="1:23" ht="13" x14ac:dyDescent="0.15">
      <c r="A1245">
        <f t="shared" si="30"/>
        <v>3</v>
      </c>
      <c r="B1245">
        <f t="shared" si="31"/>
        <v>1974</v>
      </c>
      <c r="C1245" s="149">
        <f t="shared" si="706"/>
        <v>27149</v>
      </c>
      <c r="D1245" s="146">
        <f t="shared" si="9"/>
        <v>1974.1666666665728</v>
      </c>
      <c r="E1245" s="147">
        <f ca="1">('StockBond Returns'!AA1244+'StockBond Returns'!AC1244-'Parameters &amp; Main Results'!$B$39)/'StockBond Returns'!AB1244*12</f>
        <v>5.1523049345342395E-2</v>
      </c>
      <c r="F1245" s="70">
        <f ca="1">'StockBond Returns'!AA1244+'StockBond Returns'!AC1244-'StockBond Returns'!AB1244*'Distribution of Final Value'!$B$7</f>
        <v>3.3612592054417156</v>
      </c>
      <c r="G1245" s="17">
        <f>1/'StockBond Returns'!M1243</f>
        <v>7.4954675076629174E-2</v>
      </c>
      <c r="H1245">
        <f t="shared" si="4"/>
        <v>1</v>
      </c>
      <c r="I1245" s="64">
        <f t="shared" si="5"/>
        <v>0</v>
      </c>
      <c r="J1245">
        <f t="shared" si="6"/>
        <v>0</v>
      </c>
      <c r="K1245" s="17">
        <f t="shared" ref="K1245:M1245" ca="1" si="2485">IF(H1245=1,$E1245,"")</f>
        <v>5.1523049345342395E-2</v>
      </c>
      <c r="L1245" t="str">
        <f t="shared" si="2485"/>
        <v/>
      </c>
      <c r="M1245" t="str">
        <f t="shared" si="2485"/>
        <v/>
      </c>
      <c r="N1245" s="148">
        <f>IF('StockBond Returns'!AD1243=0,1,0)</f>
        <v>0</v>
      </c>
      <c r="O1245">
        <f>IF( AND('StockBond Returns'!$AD1243&lt;0,'StockBond Returns'!$AD1243&gt;=-0.1),1,0)</f>
        <v>0</v>
      </c>
      <c r="P1245">
        <f>IF( AND('StockBond Returns'!$AD1243&lt;-0.1,'StockBond Returns'!$AD1243&gt;=-0.2),1,0)</f>
        <v>0</v>
      </c>
      <c r="Q1245">
        <f>IF( AND('StockBond Returns'!$AD1243&lt;-0.2,'StockBond Returns'!$AD1243&gt;=-0.3),1,0)</f>
        <v>1</v>
      </c>
      <c r="R1245">
        <f>IF('StockBond Returns'!AD1243&lt;-0.3,1,0)</f>
        <v>0</v>
      </c>
      <c r="S1245" t="str">
        <f t="shared" ref="S1245:W1245" si="2486">IF(N1245=1,$E1245,"")</f>
        <v/>
      </c>
      <c r="T1245" t="str">
        <f t="shared" si="2486"/>
        <v/>
      </c>
      <c r="U1245" t="str">
        <f t="shared" si="2486"/>
        <v/>
      </c>
      <c r="V1245" s="17">
        <f t="shared" ca="1" si="2486"/>
        <v>5.1523049345342395E-2</v>
      </c>
      <c r="W1245" t="str">
        <f t="shared" si="2486"/>
        <v/>
      </c>
    </row>
    <row r="1246" spans="1:23" ht="13" x14ac:dyDescent="0.15">
      <c r="A1246">
        <f t="shared" si="30"/>
        <v>4</v>
      </c>
      <c r="B1246">
        <f t="shared" si="31"/>
        <v>1974</v>
      </c>
      <c r="C1246" s="149">
        <f t="shared" si="706"/>
        <v>27180</v>
      </c>
      <c r="D1246" s="146">
        <f t="shared" si="9"/>
        <v>1974.2499999999061</v>
      </c>
      <c r="E1246" s="147">
        <f ca="1">('StockBond Returns'!AA1245+'StockBond Returns'!AC1245-'Parameters &amp; Main Results'!$B$39)/'StockBond Returns'!AB1245*12</f>
        <v>5.326893309322929E-2</v>
      </c>
      <c r="F1246" s="70">
        <f ca="1">'StockBond Returns'!AA1245+'StockBond Returns'!AC1245-'StockBond Returns'!AB1245*'Distribution of Final Value'!$B$7</f>
        <v>3.9106452739168613</v>
      </c>
      <c r="G1246" s="17">
        <f>1/'StockBond Returns'!M1244</f>
        <v>7.8505212704908373E-2</v>
      </c>
      <c r="H1246">
        <f t="shared" si="4"/>
        <v>1</v>
      </c>
      <c r="I1246" s="64">
        <f t="shared" si="5"/>
        <v>0</v>
      </c>
      <c r="J1246">
        <f t="shared" si="6"/>
        <v>0</v>
      </c>
      <c r="K1246" s="17">
        <f t="shared" ref="K1246:M1246" ca="1" si="2487">IF(H1246=1,$E1246,"")</f>
        <v>5.326893309322929E-2</v>
      </c>
      <c r="L1246" t="str">
        <f t="shared" si="2487"/>
        <v/>
      </c>
      <c r="M1246" t="str">
        <f t="shared" si="2487"/>
        <v/>
      </c>
      <c r="N1246" s="148">
        <f>IF('StockBond Returns'!AD1244=0,1,0)</f>
        <v>0</v>
      </c>
      <c r="O1246">
        <f>IF( AND('StockBond Returns'!$AD1244&lt;0,'StockBond Returns'!$AD1244&gt;=-0.1),1,0)</f>
        <v>0</v>
      </c>
      <c r="P1246">
        <f>IF( AND('StockBond Returns'!$AD1244&lt;-0.1,'StockBond Returns'!$AD1244&gt;=-0.2),1,0)</f>
        <v>0</v>
      </c>
      <c r="Q1246">
        <f>IF( AND('StockBond Returns'!$AD1244&lt;-0.2,'StockBond Returns'!$AD1244&gt;=-0.3),1,0)</f>
        <v>1</v>
      </c>
      <c r="R1246">
        <f>IF('StockBond Returns'!AD1244&lt;-0.3,1,0)</f>
        <v>0</v>
      </c>
      <c r="S1246" t="str">
        <f t="shared" ref="S1246:W1246" si="2488">IF(N1246=1,$E1246,"")</f>
        <v/>
      </c>
      <c r="T1246" t="str">
        <f t="shared" si="2488"/>
        <v/>
      </c>
      <c r="U1246" t="str">
        <f t="shared" si="2488"/>
        <v/>
      </c>
      <c r="V1246" s="17">
        <f t="shared" ca="1" si="2488"/>
        <v>5.326893309322929E-2</v>
      </c>
      <c r="W1246" t="str">
        <f t="shared" si="2488"/>
        <v/>
      </c>
    </row>
    <row r="1247" spans="1:23" ht="13" x14ac:dyDescent="0.15">
      <c r="A1247">
        <f t="shared" si="30"/>
        <v>5</v>
      </c>
      <c r="B1247">
        <f t="shared" si="31"/>
        <v>1974</v>
      </c>
      <c r="C1247" s="149">
        <f t="shared" si="706"/>
        <v>27210</v>
      </c>
      <c r="D1247" s="146">
        <f t="shared" si="9"/>
        <v>1974.3333333332394</v>
      </c>
      <c r="E1247" s="147">
        <f ca="1">('StockBond Returns'!AA1246+'StockBond Returns'!AC1246-'Parameters &amp; Main Results'!$B$39)/'StockBond Returns'!AB1246*12</f>
        <v>5.5522143833396403E-2</v>
      </c>
      <c r="F1247" s="70">
        <f ca="1">'StockBond Returns'!AA1246+'StockBond Returns'!AC1246-'StockBond Returns'!AB1246*'Distribution of Final Value'!$B$7</f>
        <v>4.6732547219393901</v>
      </c>
      <c r="G1247" s="17">
        <f>1/'StockBond Returns'!M1245</f>
        <v>8.1575566213619E-2</v>
      </c>
      <c r="H1247">
        <f t="shared" si="4"/>
        <v>1</v>
      </c>
      <c r="I1247" s="64">
        <f t="shared" si="5"/>
        <v>0</v>
      </c>
      <c r="J1247">
        <f t="shared" si="6"/>
        <v>0</v>
      </c>
      <c r="K1247" s="17">
        <f t="shared" ref="K1247:M1247" ca="1" si="2489">IF(H1247=1,$E1247,"")</f>
        <v>5.5522143833396403E-2</v>
      </c>
      <c r="L1247" t="str">
        <f t="shared" si="2489"/>
        <v/>
      </c>
      <c r="M1247" t="str">
        <f t="shared" si="2489"/>
        <v/>
      </c>
      <c r="N1247" s="148">
        <f>IF('StockBond Returns'!AD1245=0,1,0)</f>
        <v>0</v>
      </c>
      <c r="O1247">
        <f>IF( AND('StockBond Returns'!$AD1245&lt;0,'StockBond Returns'!$AD1245&gt;=-0.1),1,0)</f>
        <v>0</v>
      </c>
      <c r="P1247">
        <f>IF( AND('StockBond Returns'!$AD1245&lt;-0.1,'StockBond Returns'!$AD1245&gt;=-0.2),1,0)</f>
        <v>0</v>
      </c>
      <c r="Q1247">
        <f>IF( AND('StockBond Returns'!$AD1245&lt;-0.2,'StockBond Returns'!$AD1245&gt;=-0.3),1,0)</f>
        <v>1</v>
      </c>
      <c r="R1247">
        <f>IF('StockBond Returns'!AD1245&lt;-0.3,1,0)</f>
        <v>0</v>
      </c>
      <c r="S1247" t="str">
        <f t="shared" ref="S1247:W1247" si="2490">IF(N1247=1,$E1247,"")</f>
        <v/>
      </c>
      <c r="T1247" t="str">
        <f t="shared" si="2490"/>
        <v/>
      </c>
      <c r="U1247" t="str">
        <f t="shared" si="2490"/>
        <v/>
      </c>
      <c r="V1247" s="17">
        <f t="shared" ca="1" si="2490"/>
        <v>5.5522143833396403E-2</v>
      </c>
      <c r="W1247" t="str">
        <f t="shared" si="2490"/>
        <v/>
      </c>
    </row>
    <row r="1248" spans="1:23" ht="13" x14ac:dyDescent="0.15">
      <c r="A1248">
        <f t="shared" si="30"/>
        <v>6</v>
      </c>
      <c r="B1248">
        <f t="shared" si="31"/>
        <v>1974</v>
      </c>
      <c r="C1248" s="149">
        <f t="shared" si="706"/>
        <v>27241</v>
      </c>
      <c r="D1248" s="146">
        <f t="shared" si="9"/>
        <v>1974.4166666665726</v>
      </c>
      <c r="E1248" s="147">
        <f ca="1">('StockBond Returns'!AA1247+'StockBond Returns'!AC1247-'Parameters &amp; Main Results'!$B$39)/'StockBond Returns'!AB1247*12</f>
        <v>5.7676835688401346E-2</v>
      </c>
      <c r="F1248" s="70">
        <f ca="1">'StockBond Returns'!AA1247+'StockBond Returns'!AC1247-'StockBond Returns'!AB1247*'Distribution of Final Value'!$B$7</f>
        <v>5.0724978985193268</v>
      </c>
      <c r="G1248" s="17">
        <f>1/'StockBond Returns'!M1246</f>
        <v>8.5647829165496986E-2</v>
      </c>
      <c r="H1248">
        <f t="shared" si="4"/>
        <v>1</v>
      </c>
      <c r="I1248" s="64">
        <f t="shared" si="5"/>
        <v>0</v>
      </c>
      <c r="J1248">
        <f t="shared" si="6"/>
        <v>0</v>
      </c>
      <c r="K1248" s="17">
        <f t="shared" ref="K1248:M1248" ca="1" si="2491">IF(H1248=1,$E1248,"")</f>
        <v>5.7676835688401346E-2</v>
      </c>
      <c r="L1248" t="str">
        <f t="shared" si="2491"/>
        <v/>
      </c>
      <c r="M1248" t="str">
        <f t="shared" si="2491"/>
        <v/>
      </c>
      <c r="N1248" s="148">
        <f>IF('StockBond Returns'!AD1246=0,1,0)</f>
        <v>0</v>
      </c>
      <c r="O1248">
        <f>IF( AND('StockBond Returns'!$AD1246&lt;0,'StockBond Returns'!$AD1246&gt;=-0.1),1,0)</f>
        <v>0</v>
      </c>
      <c r="P1248">
        <f>IF( AND('StockBond Returns'!$AD1246&lt;-0.1,'StockBond Returns'!$AD1246&gt;=-0.2),1,0)</f>
        <v>0</v>
      </c>
      <c r="Q1248">
        <f>IF( AND('StockBond Returns'!$AD1246&lt;-0.2,'StockBond Returns'!$AD1246&gt;=-0.3),1,0)</f>
        <v>0</v>
      </c>
      <c r="R1248">
        <f>IF('StockBond Returns'!AD1246&lt;-0.3,1,0)</f>
        <v>1</v>
      </c>
      <c r="S1248" t="str">
        <f t="shared" ref="S1248:W1248" si="2492">IF(N1248=1,$E1248,"")</f>
        <v/>
      </c>
      <c r="T1248" t="str">
        <f t="shared" si="2492"/>
        <v/>
      </c>
      <c r="U1248" t="str">
        <f t="shared" si="2492"/>
        <v/>
      </c>
      <c r="V1248" t="str">
        <f t="shared" si="2492"/>
        <v/>
      </c>
      <c r="W1248" s="17">
        <f t="shared" ca="1" si="2492"/>
        <v>5.7676835688401346E-2</v>
      </c>
    </row>
    <row r="1249" spans="1:23" ht="13" x14ac:dyDescent="0.15">
      <c r="A1249">
        <f t="shared" si="30"/>
        <v>7</v>
      </c>
      <c r="B1249">
        <f t="shared" si="31"/>
        <v>1974</v>
      </c>
      <c r="C1249" s="149">
        <f t="shared" si="706"/>
        <v>27272</v>
      </c>
      <c r="D1249" s="146">
        <f t="shared" si="9"/>
        <v>1974.4999999999059</v>
      </c>
      <c r="E1249" s="147">
        <f ca="1">('StockBond Returns'!AA1248+'StockBond Returns'!AC1248-'Parameters &amp; Main Results'!$B$39)/'StockBond Returns'!AB1248*12</f>
        <v>5.912880431983937E-2</v>
      </c>
      <c r="F1249" s="70">
        <f ca="1">'StockBond Returns'!AA1248+'StockBond Returns'!AC1248-'StockBond Returns'!AB1248*'Distribution of Final Value'!$B$7</f>
        <v>5.7899379699085447</v>
      </c>
      <c r="G1249" s="17">
        <f>1/'StockBond Returns'!M1247</f>
        <v>8.7801414826906038E-2</v>
      </c>
      <c r="H1249">
        <f t="shared" si="4"/>
        <v>1</v>
      </c>
      <c r="I1249" s="64">
        <f t="shared" si="5"/>
        <v>0</v>
      </c>
      <c r="J1249">
        <f t="shared" si="6"/>
        <v>0</v>
      </c>
      <c r="K1249" s="17">
        <f t="shared" ref="K1249:M1249" ca="1" si="2493">IF(H1249=1,$E1249,"")</f>
        <v>5.912880431983937E-2</v>
      </c>
      <c r="L1249" t="str">
        <f t="shared" si="2493"/>
        <v/>
      </c>
      <c r="M1249" t="str">
        <f t="shared" si="2493"/>
        <v/>
      </c>
      <c r="N1249" s="148">
        <f>IF('StockBond Returns'!AD1247=0,1,0)</f>
        <v>0</v>
      </c>
      <c r="O1249">
        <f>IF( AND('StockBond Returns'!$AD1247&lt;0,'StockBond Returns'!$AD1247&gt;=-0.1),1,0)</f>
        <v>0</v>
      </c>
      <c r="P1249">
        <f>IF( AND('StockBond Returns'!$AD1247&lt;-0.1,'StockBond Returns'!$AD1247&gt;=-0.2),1,0)</f>
        <v>0</v>
      </c>
      <c r="Q1249">
        <f>IF( AND('StockBond Returns'!$AD1247&lt;-0.2,'StockBond Returns'!$AD1247&gt;=-0.3),1,0)</f>
        <v>0</v>
      </c>
      <c r="R1249">
        <f>IF('StockBond Returns'!AD1247&lt;-0.3,1,0)</f>
        <v>1</v>
      </c>
      <c r="S1249" t="str">
        <f t="shared" ref="S1249:W1249" si="2494">IF(N1249=1,$E1249,"")</f>
        <v/>
      </c>
      <c r="T1249" t="str">
        <f t="shared" si="2494"/>
        <v/>
      </c>
      <c r="U1249" t="str">
        <f t="shared" si="2494"/>
        <v/>
      </c>
      <c r="V1249" t="str">
        <f t="shared" si="2494"/>
        <v/>
      </c>
      <c r="W1249" s="17">
        <f t="shared" ca="1" si="2494"/>
        <v>5.912880431983937E-2</v>
      </c>
    </row>
    <row r="1250" spans="1:23" ht="13" x14ac:dyDescent="0.15">
      <c r="A1250">
        <f t="shared" si="30"/>
        <v>8</v>
      </c>
      <c r="B1250">
        <f t="shared" si="31"/>
        <v>1974</v>
      </c>
      <c r="C1250" s="149">
        <f t="shared" si="706"/>
        <v>27302</v>
      </c>
      <c r="D1250" s="146">
        <f t="shared" si="9"/>
        <v>1974.5833333332391</v>
      </c>
      <c r="E1250" s="147">
        <f ca="1">('StockBond Returns'!AA1249+'StockBond Returns'!AC1249-'Parameters &amp; Main Results'!$B$39)/'StockBond Returns'!AB1249*12</f>
        <v>6.3279708203663868E-2</v>
      </c>
      <c r="F1250" s="70">
        <f ca="1">'StockBond Returns'!AA1249+'StockBond Returns'!AC1249-'StockBond Returns'!AB1249*'Distribution of Final Value'!$B$7</f>
        <v>7.0799644221047817</v>
      </c>
      <c r="G1250" s="17">
        <f>1/'StockBond Returns'!M1248</f>
        <v>9.6208038939580326E-2</v>
      </c>
      <c r="H1250">
        <f t="shared" si="4"/>
        <v>1</v>
      </c>
      <c r="I1250" s="64">
        <f t="shared" si="5"/>
        <v>0</v>
      </c>
      <c r="J1250">
        <f t="shared" si="6"/>
        <v>0</v>
      </c>
      <c r="K1250" s="17">
        <f t="shared" ref="K1250:M1250" ca="1" si="2495">IF(H1250=1,$E1250,"")</f>
        <v>6.3279708203663868E-2</v>
      </c>
      <c r="L1250" t="str">
        <f t="shared" si="2495"/>
        <v/>
      </c>
      <c r="M1250" t="str">
        <f t="shared" si="2495"/>
        <v/>
      </c>
      <c r="N1250" s="148">
        <f>IF('StockBond Returns'!AD1248=0,1,0)</f>
        <v>0</v>
      </c>
      <c r="O1250">
        <f>IF( AND('StockBond Returns'!$AD1248&lt;0,'StockBond Returns'!$AD1248&gt;=-0.1),1,0)</f>
        <v>0</v>
      </c>
      <c r="P1250">
        <f>IF( AND('StockBond Returns'!$AD1248&lt;-0.1,'StockBond Returns'!$AD1248&gt;=-0.2),1,0)</f>
        <v>0</v>
      </c>
      <c r="Q1250">
        <f>IF( AND('StockBond Returns'!$AD1248&lt;-0.2,'StockBond Returns'!$AD1248&gt;=-0.3),1,0)</f>
        <v>0</v>
      </c>
      <c r="R1250">
        <f>IF('StockBond Returns'!AD1248&lt;-0.3,1,0)</f>
        <v>1</v>
      </c>
      <c r="S1250" t="str">
        <f t="shared" ref="S1250:W1250" si="2496">IF(N1250=1,$E1250,"")</f>
        <v/>
      </c>
      <c r="T1250" t="str">
        <f t="shared" si="2496"/>
        <v/>
      </c>
      <c r="U1250" t="str">
        <f t="shared" si="2496"/>
        <v/>
      </c>
      <c r="V1250" t="str">
        <f t="shared" si="2496"/>
        <v/>
      </c>
      <c r="W1250" s="17">
        <f t="shared" ca="1" si="2496"/>
        <v>6.3279708203663868E-2</v>
      </c>
    </row>
    <row r="1251" spans="1:23" ht="13" x14ac:dyDescent="0.15">
      <c r="A1251">
        <f t="shared" si="30"/>
        <v>9</v>
      </c>
      <c r="B1251">
        <f t="shared" si="31"/>
        <v>1974</v>
      </c>
      <c r="C1251" s="149">
        <f t="shared" si="706"/>
        <v>27333</v>
      </c>
      <c r="D1251" s="146">
        <f t="shared" si="9"/>
        <v>1974.6666666665724</v>
      </c>
      <c r="E1251" s="147">
        <f ca="1">('StockBond Returns'!AA1250+'StockBond Returns'!AC1250-'Parameters &amp; Main Results'!$B$39)/'StockBond Returns'!AB1250*12</f>
        <v>6.8937024618529338E-2</v>
      </c>
      <c r="F1251" s="70">
        <f ca="1">'StockBond Returns'!AA1250+'StockBond Returns'!AC1250-'StockBond Returns'!AB1250*'Distribution of Final Value'!$B$7</f>
        <v>8.7442420947909643</v>
      </c>
      <c r="G1251" s="17">
        <f>1/'StockBond Returns'!M1249</f>
        <v>0.1097427099942504</v>
      </c>
      <c r="H1251">
        <f t="shared" si="4"/>
        <v>1</v>
      </c>
      <c r="I1251" s="64">
        <f t="shared" si="5"/>
        <v>0</v>
      </c>
      <c r="J1251">
        <f t="shared" si="6"/>
        <v>0</v>
      </c>
      <c r="K1251" s="17">
        <f t="shared" ref="K1251:M1251" ca="1" si="2497">IF(H1251=1,$E1251,"")</f>
        <v>6.8937024618529338E-2</v>
      </c>
      <c r="L1251" t="str">
        <f t="shared" si="2497"/>
        <v/>
      </c>
      <c r="M1251" t="str">
        <f t="shared" si="2497"/>
        <v/>
      </c>
      <c r="N1251" s="148">
        <f>IF('StockBond Returns'!AD1249=0,1,0)</f>
        <v>0</v>
      </c>
      <c r="O1251">
        <f>IF( AND('StockBond Returns'!$AD1249&lt;0,'StockBond Returns'!$AD1249&gt;=-0.1),1,0)</f>
        <v>0</v>
      </c>
      <c r="P1251">
        <f>IF( AND('StockBond Returns'!$AD1249&lt;-0.1,'StockBond Returns'!$AD1249&gt;=-0.2),1,0)</f>
        <v>0</v>
      </c>
      <c r="Q1251">
        <f>IF( AND('StockBond Returns'!$AD1249&lt;-0.2,'StockBond Returns'!$AD1249&gt;=-0.3),1,0)</f>
        <v>0</v>
      </c>
      <c r="R1251">
        <f>IF('StockBond Returns'!AD1249&lt;-0.3,1,0)</f>
        <v>1</v>
      </c>
      <c r="S1251" t="str">
        <f t="shared" ref="S1251:W1251" si="2498">IF(N1251=1,$E1251,"")</f>
        <v/>
      </c>
      <c r="T1251" t="str">
        <f t="shared" si="2498"/>
        <v/>
      </c>
      <c r="U1251" t="str">
        <f t="shared" si="2498"/>
        <v/>
      </c>
      <c r="V1251" t="str">
        <f t="shared" si="2498"/>
        <v/>
      </c>
      <c r="W1251" s="17">
        <f t="shared" ca="1" si="2498"/>
        <v>6.8937024618529338E-2</v>
      </c>
    </row>
    <row r="1252" spans="1:23" ht="13" x14ac:dyDescent="0.15">
      <c r="A1252">
        <f t="shared" si="30"/>
        <v>10</v>
      </c>
      <c r="B1252">
        <f t="shared" si="31"/>
        <v>1974</v>
      </c>
      <c r="C1252" s="149">
        <f t="shared" si="706"/>
        <v>27363</v>
      </c>
      <c r="D1252" s="146">
        <f t="shared" si="9"/>
        <v>1974.7499999999056</v>
      </c>
      <c r="E1252" s="147">
        <f ca="1">('StockBond Returns'!AA1251+'StockBond Returns'!AC1251-'Parameters &amp; Main Results'!$B$39)/'StockBond Returns'!AB1251*12</f>
        <v>7.6835513284283036E-2</v>
      </c>
      <c r="F1252" s="70">
        <f ca="1">'StockBond Returns'!AA1251+'StockBond Returns'!AC1251-'StockBond Returns'!AB1251*'Distribution of Final Value'!$B$7</f>
        <v>11.166733185810937</v>
      </c>
      <c r="G1252" s="17">
        <f>1/'StockBond Returns'!M1250</f>
        <v>0.12350559282479535</v>
      </c>
      <c r="H1252">
        <f t="shared" si="4"/>
        <v>1</v>
      </c>
      <c r="I1252" s="64">
        <f t="shared" si="5"/>
        <v>0</v>
      </c>
      <c r="J1252">
        <f t="shared" si="6"/>
        <v>0</v>
      </c>
      <c r="K1252" s="17">
        <f t="shared" ref="K1252:M1252" ca="1" si="2499">IF(H1252=1,$E1252,"")</f>
        <v>7.6835513284283036E-2</v>
      </c>
      <c r="L1252" t="str">
        <f t="shared" si="2499"/>
        <v/>
      </c>
      <c r="M1252" t="str">
        <f t="shared" si="2499"/>
        <v/>
      </c>
      <c r="N1252" s="148">
        <f>IF('StockBond Returns'!AD1250=0,1,0)</f>
        <v>0</v>
      </c>
      <c r="O1252">
        <f>IF( AND('StockBond Returns'!$AD1250&lt;0,'StockBond Returns'!$AD1250&gt;=-0.1),1,0)</f>
        <v>0</v>
      </c>
      <c r="P1252">
        <f>IF( AND('StockBond Returns'!$AD1250&lt;-0.1,'StockBond Returns'!$AD1250&gt;=-0.2),1,0)</f>
        <v>0</v>
      </c>
      <c r="Q1252">
        <f>IF( AND('StockBond Returns'!$AD1250&lt;-0.2,'StockBond Returns'!$AD1250&gt;=-0.3),1,0)</f>
        <v>0</v>
      </c>
      <c r="R1252">
        <f>IF('StockBond Returns'!AD1250&lt;-0.3,1,0)</f>
        <v>1</v>
      </c>
      <c r="S1252" t="str">
        <f t="shared" ref="S1252:W1252" si="2500">IF(N1252=1,$E1252,"")</f>
        <v/>
      </c>
      <c r="T1252" t="str">
        <f t="shared" si="2500"/>
        <v/>
      </c>
      <c r="U1252" t="str">
        <f t="shared" si="2500"/>
        <v/>
      </c>
      <c r="V1252" t="str">
        <f t="shared" si="2500"/>
        <v/>
      </c>
      <c r="W1252" s="17">
        <f t="shared" ca="1" si="2500"/>
        <v>7.6835513284283036E-2</v>
      </c>
    </row>
    <row r="1253" spans="1:23" ht="13" x14ac:dyDescent="0.15">
      <c r="A1253">
        <f t="shared" si="30"/>
        <v>11</v>
      </c>
      <c r="B1253">
        <f t="shared" si="31"/>
        <v>1974</v>
      </c>
      <c r="C1253" s="149">
        <f t="shared" si="706"/>
        <v>27394</v>
      </c>
      <c r="D1253" s="146">
        <f t="shared" si="9"/>
        <v>1974.8333333332389</v>
      </c>
      <c r="E1253" s="147">
        <f ca="1">('StockBond Returns'!AA1252+'StockBond Returns'!AC1252-'Parameters &amp; Main Results'!$B$39)/'StockBond Returns'!AB1252*12</f>
        <v>6.8615529383105764E-2</v>
      </c>
      <c r="F1253" s="70">
        <f ca="1">'StockBond Returns'!AA1252+'StockBond Returns'!AC1252-'StockBond Returns'!AB1252*'Distribution of Final Value'!$B$7</f>
        <v>8.7411298218905493</v>
      </c>
      <c r="G1253" s="17">
        <f>1/'StockBond Returns'!M1251</f>
        <v>0.10744996118165998</v>
      </c>
      <c r="H1253">
        <f t="shared" si="4"/>
        <v>1</v>
      </c>
      <c r="I1253" s="64">
        <f t="shared" si="5"/>
        <v>0</v>
      </c>
      <c r="J1253">
        <f t="shared" si="6"/>
        <v>0</v>
      </c>
      <c r="K1253" s="17">
        <f t="shared" ref="K1253:M1253" ca="1" si="2501">IF(H1253=1,$E1253,"")</f>
        <v>6.8615529383105764E-2</v>
      </c>
      <c r="L1253" t="str">
        <f t="shared" si="2501"/>
        <v/>
      </c>
      <c r="M1253" t="str">
        <f t="shared" si="2501"/>
        <v/>
      </c>
      <c r="N1253" s="148">
        <f>IF('StockBond Returns'!AD1251=0,1,0)</f>
        <v>0</v>
      </c>
      <c r="O1253">
        <f>IF( AND('StockBond Returns'!$AD1251&lt;0,'StockBond Returns'!$AD1251&gt;=-0.1),1,0)</f>
        <v>0</v>
      </c>
      <c r="P1253">
        <f>IF( AND('StockBond Returns'!$AD1251&lt;-0.1,'StockBond Returns'!$AD1251&gt;=-0.2),1,0)</f>
        <v>0</v>
      </c>
      <c r="Q1253">
        <f>IF( AND('StockBond Returns'!$AD1251&lt;-0.2,'StockBond Returns'!$AD1251&gt;=-0.3),1,0)</f>
        <v>0</v>
      </c>
      <c r="R1253">
        <f>IF('StockBond Returns'!AD1251&lt;-0.3,1,0)</f>
        <v>1</v>
      </c>
      <c r="S1253" t="str">
        <f t="shared" ref="S1253:W1253" si="2502">IF(N1253=1,$E1253,"")</f>
        <v/>
      </c>
      <c r="T1253" t="str">
        <f t="shared" si="2502"/>
        <v/>
      </c>
      <c r="U1253" t="str">
        <f t="shared" si="2502"/>
        <v/>
      </c>
      <c r="V1253" t="str">
        <f t="shared" si="2502"/>
        <v/>
      </c>
      <c r="W1253" s="17">
        <f t="shared" ca="1" si="2502"/>
        <v>6.8615529383105764E-2</v>
      </c>
    </row>
    <row r="1254" spans="1:23" ht="13" x14ac:dyDescent="0.15">
      <c r="A1254">
        <f t="shared" si="30"/>
        <v>12</v>
      </c>
      <c r="B1254">
        <f t="shared" si="31"/>
        <v>1974</v>
      </c>
      <c r="C1254" s="149">
        <f t="shared" si="706"/>
        <v>27425</v>
      </c>
      <c r="D1254" s="146">
        <f t="shared" si="9"/>
        <v>1974.9166666665722</v>
      </c>
      <c r="E1254" s="147">
        <f ca="1">('StockBond Returns'!AA1253+'StockBond Returns'!AC1253-'Parameters &amp; Main Results'!$B$39)/'StockBond Returns'!AB1253*12</f>
        <v>7.1732908788945726E-2</v>
      </c>
      <c r="F1254" s="70">
        <f ca="1">'StockBond Returns'!AA1253+'StockBond Returns'!AC1253-'StockBond Returns'!AB1253*'Distribution of Final Value'!$B$7</f>
        <v>9.850497689737546</v>
      </c>
      <c r="G1254" s="17">
        <f>1/'StockBond Returns'!M1252</f>
        <v>0.11770007384467322</v>
      </c>
      <c r="H1254">
        <f t="shared" si="4"/>
        <v>1</v>
      </c>
      <c r="I1254" s="64">
        <f t="shared" si="5"/>
        <v>0</v>
      </c>
      <c r="J1254">
        <f t="shared" si="6"/>
        <v>0</v>
      </c>
      <c r="K1254" s="17">
        <f t="shared" ref="K1254:M1254" ca="1" si="2503">IF(H1254=1,$E1254,"")</f>
        <v>7.1732908788945726E-2</v>
      </c>
      <c r="L1254" t="str">
        <f t="shared" si="2503"/>
        <v/>
      </c>
      <c r="M1254" t="str">
        <f t="shared" si="2503"/>
        <v/>
      </c>
      <c r="N1254" s="148">
        <f>IF('StockBond Returns'!AD1252=0,1,0)</f>
        <v>0</v>
      </c>
      <c r="O1254">
        <f>IF( AND('StockBond Returns'!$AD1252&lt;0,'StockBond Returns'!$AD1252&gt;=-0.1),1,0)</f>
        <v>0</v>
      </c>
      <c r="P1254">
        <f>IF( AND('StockBond Returns'!$AD1252&lt;-0.1,'StockBond Returns'!$AD1252&gt;=-0.2),1,0)</f>
        <v>0</v>
      </c>
      <c r="Q1254">
        <f>IF( AND('StockBond Returns'!$AD1252&lt;-0.2,'StockBond Returns'!$AD1252&gt;=-0.3),1,0)</f>
        <v>0</v>
      </c>
      <c r="R1254">
        <f>IF('StockBond Returns'!AD1252&lt;-0.3,1,0)</f>
        <v>1</v>
      </c>
      <c r="S1254" t="str">
        <f t="shared" ref="S1254:W1254" si="2504">IF(N1254=1,$E1254,"")</f>
        <v/>
      </c>
      <c r="T1254" t="str">
        <f t="shared" si="2504"/>
        <v/>
      </c>
      <c r="U1254" t="str">
        <f t="shared" si="2504"/>
        <v/>
      </c>
      <c r="V1254" t="str">
        <f t="shared" si="2504"/>
        <v/>
      </c>
      <c r="W1254" s="17">
        <f t="shared" ca="1" si="2504"/>
        <v>7.1732908788945726E-2</v>
      </c>
    </row>
    <row r="1255" spans="1:23" ht="13" x14ac:dyDescent="0.15">
      <c r="A1255">
        <f t="shared" si="30"/>
        <v>1</v>
      </c>
      <c r="B1255">
        <f t="shared" si="31"/>
        <v>1975</v>
      </c>
      <c r="C1255" s="149">
        <f t="shared" si="706"/>
        <v>27453</v>
      </c>
      <c r="D1255" s="146">
        <f t="shared" si="9"/>
        <v>1974.9999999999054</v>
      </c>
      <c r="E1255" s="147">
        <f ca="1">('StockBond Returns'!AA1254+'StockBond Returns'!AC1254-'Parameters &amp; Main Results'!$B$39)/'StockBond Returns'!AB1254*12</f>
        <v>7.3127097771715027E-2</v>
      </c>
      <c r="F1255" s="70">
        <f ca="1">'StockBond Returns'!AA1254+'StockBond Returns'!AC1254-'StockBond Returns'!AB1254*'Distribution of Final Value'!$B$7</f>
        <v>10.451512595848754</v>
      </c>
      <c r="G1255" s="17">
        <f>1/'StockBond Returns'!M1253</f>
        <v>0.1180190763344152</v>
      </c>
      <c r="H1255">
        <f t="shared" si="4"/>
        <v>1</v>
      </c>
      <c r="I1255" s="64">
        <f t="shared" si="5"/>
        <v>0</v>
      </c>
      <c r="J1255">
        <f t="shared" si="6"/>
        <v>0</v>
      </c>
      <c r="K1255" s="17">
        <f t="shared" ref="K1255:M1255" ca="1" si="2505">IF(H1255=1,$E1255,"")</f>
        <v>7.3127097771715027E-2</v>
      </c>
      <c r="L1255" t="str">
        <f t="shared" si="2505"/>
        <v/>
      </c>
      <c r="M1255" t="str">
        <f t="shared" si="2505"/>
        <v/>
      </c>
      <c r="N1255" s="148">
        <f>IF('StockBond Returns'!AD1253=0,1,0)</f>
        <v>0</v>
      </c>
      <c r="O1255">
        <f>IF( AND('StockBond Returns'!$AD1253&lt;0,'StockBond Returns'!$AD1253&gt;=-0.1),1,0)</f>
        <v>0</v>
      </c>
      <c r="P1255">
        <f>IF( AND('StockBond Returns'!$AD1253&lt;-0.1,'StockBond Returns'!$AD1253&gt;=-0.2),1,0)</f>
        <v>0</v>
      </c>
      <c r="Q1255">
        <f>IF( AND('StockBond Returns'!$AD1253&lt;-0.2,'StockBond Returns'!$AD1253&gt;=-0.3),1,0)</f>
        <v>0</v>
      </c>
      <c r="R1255">
        <f>IF('StockBond Returns'!AD1253&lt;-0.3,1,0)</f>
        <v>1</v>
      </c>
      <c r="S1255" t="str">
        <f t="shared" ref="S1255:W1255" si="2506">IF(N1255=1,$E1255,"")</f>
        <v/>
      </c>
      <c r="T1255" t="str">
        <f t="shared" si="2506"/>
        <v/>
      </c>
      <c r="U1255" t="str">
        <f t="shared" si="2506"/>
        <v/>
      </c>
      <c r="V1255" t="str">
        <f t="shared" si="2506"/>
        <v/>
      </c>
      <c r="W1255" s="17">
        <f t="shared" ca="1" si="2506"/>
        <v>7.3127097771715027E-2</v>
      </c>
    </row>
    <row r="1256" spans="1:23" ht="13" x14ac:dyDescent="0.15">
      <c r="A1256">
        <f t="shared" si="30"/>
        <v>2</v>
      </c>
      <c r="B1256">
        <f t="shared" si="31"/>
        <v>1975</v>
      </c>
      <c r="C1256" s="149">
        <f t="shared" si="706"/>
        <v>27484</v>
      </c>
      <c r="D1256" s="146">
        <f t="shared" si="9"/>
        <v>1975.0833333332387</v>
      </c>
      <c r="E1256" s="147">
        <f ca="1">('StockBond Returns'!AA1255+'StockBond Returns'!AC1255-'Parameters &amp; Main Results'!$B$39)/'StockBond Returns'!AB1255*12</f>
        <v>6.7888274760951536E-2</v>
      </c>
      <c r="F1256" s="70">
        <f ca="1">'StockBond Returns'!AA1255+'StockBond Returns'!AC1255-'StockBond Returns'!AB1255*'Distribution of Final Value'!$B$7</f>
        <v>8.8054344949729959</v>
      </c>
      <c r="G1256" s="17">
        <f>1/'StockBond Returns'!M1254</f>
        <v>0.10565889070201423</v>
      </c>
      <c r="H1256">
        <f t="shared" si="4"/>
        <v>1</v>
      </c>
      <c r="I1256" s="64">
        <f t="shared" si="5"/>
        <v>0</v>
      </c>
      <c r="J1256">
        <f t="shared" si="6"/>
        <v>0</v>
      </c>
      <c r="K1256" s="17">
        <f t="shared" ref="K1256:M1256" ca="1" si="2507">IF(H1256=1,$E1256,"")</f>
        <v>6.7888274760951536E-2</v>
      </c>
      <c r="L1256" t="str">
        <f t="shared" si="2507"/>
        <v/>
      </c>
      <c r="M1256" t="str">
        <f t="shared" si="2507"/>
        <v/>
      </c>
      <c r="N1256" s="148">
        <f>IF('StockBond Returns'!AD1254=0,1,0)</f>
        <v>0</v>
      </c>
      <c r="O1256">
        <f>IF( AND('StockBond Returns'!$AD1254&lt;0,'StockBond Returns'!$AD1254&gt;=-0.1),1,0)</f>
        <v>0</v>
      </c>
      <c r="P1256">
        <f>IF( AND('StockBond Returns'!$AD1254&lt;-0.1,'StockBond Returns'!$AD1254&gt;=-0.2),1,0)</f>
        <v>0</v>
      </c>
      <c r="Q1256">
        <f>IF( AND('StockBond Returns'!$AD1254&lt;-0.2,'StockBond Returns'!$AD1254&gt;=-0.3),1,0)</f>
        <v>0</v>
      </c>
      <c r="R1256">
        <f>IF('StockBond Returns'!AD1254&lt;-0.3,1,0)</f>
        <v>1</v>
      </c>
      <c r="S1256" t="str">
        <f t="shared" ref="S1256:W1256" si="2508">IF(N1256=1,$E1256,"")</f>
        <v/>
      </c>
      <c r="T1256" t="str">
        <f t="shared" si="2508"/>
        <v/>
      </c>
      <c r="U1256" t="str">
        <f t="shared" si="2508"/>
        <v/>
      </c>
      <c r="V1256" t="str">
        <f t="shared" si="2508"/>
        <v/>
      </c>
      <c r="W1256" s="17">
        <f t="shared" ca="1" si="2508"/>
        <v>6.7888274760951536E-2</v>
      </c>
    </row>
    <row r="1257" spans="1:23" ht="13" x14ac:dyDescent="0.15">
      <c r="A1257">
        <f t="shared" si="30"/>
        <v>3</v>
      </c>
      <c r="B1257">
        <f t="shared" si="31"/>
        <v>1975</v>
      </c>
      <c r="C1257" s="149">
        <f t="shared" si="706"/>
        <v>27514</v>
      </c>
      <c r="D1257" s="146">
        <f t="shared" si="9"/>
        <v>1975.1666666665719</v>
      </c>
      <c r="E1257" s="147">
        <f ca="1">('StockBond Returns'!AA1256+'StockBond Returns'!AC1256-'Parameters &amp; Main Results'!$B$39)/'StockBond Returns'!AB1256*12</f>
        <v>6.5277146346744017E-2</v>
      </c>
      <c r="F1257" s="70">
        <f ca="1">'StockBond Returns'!AA1256+'StockBond Returns'!AC1256-'StockBond Returns'!AB1256*'Distribution of Final Value'!$B$7</f>
        <v>7.5021420287572855</v>
      </c>
      <c r="G1257" s="17">
        <f>1/'StockBond Returns'!M1255</f>
        <v>0.10056475588035742</v>
      </c>
      <c r="H1257">
        <f t="shared" si="4"/>
        <v>1</v>
      </c>
      <c r="I1257" s="64">
        <f t="shared" si="5"/>
        <v>0</v>
      </c>
      <c r="J1257">
        <f t="shared" si="6"/>
        <v>0</v>
      </c>
      <c r="K1257" s="17">
        <f t="shared" ref="K1257:M1257" ca="1" si="2509">IF(H1257=1,$E1257,"")</f>
        <v>6.5277146346744017E-2</v>
      </c>
      <c r="L1257" t="str">
        <f t="shared" si="2509"/>
        <v/>
      </c>
      <c r="M1257" t="str">
        <f t="shared" si="2509"/>
        <v/>
      </c>
      <c r="N1257" s="148">
        <f>IF('StockBond Returns'!AD1255=0,1,0)</f>
        <v>0</v>
      </c>
      <c r="O1257">
        <f>IF( AND('StockBond Returns'!$AD1255&lt;0,'StockBond Returns'!$AD1255&gt;=-0.1),1,0)</f>
        <v>0</v>
      </c>
      <c r="P1257">
        <f>IF( AND('StockBond Returns'!$AD1255&lt;-0.1,'StockBond Returns'!$AD1255&gt;=-0.2),1,0)</f>
        <v>0</v>
      </c>
      <c r="Q1257">
        <f>IF( AND('StockBond Returns'!$AD1255&lt;-0.2,'StockBond Returns'!$AD1255&gt;=-0.3),1,0)</f>
        <v>0</v>
      </c>
      <c r="R1257">
        <f>IF('StockBond Returns'!AD1255&lt;-0.3,1,0)</f>
        <v>1</v>
      </c>
      <c r="S1257" t="str">
        <f t="shared" ref="S1257:W1257" si="2510">IF(N1257=1,$E1257,"")</f>
        <v/>
      </c>
      <c r="T1257" t="str">
        <f t="shared" si="2510"/>
        <v/>
      </c>
      <c r="U1257" t="str">
        <f t="shared" si="2510"/>
        <v/>
      </c>
      <c r="V1257" t="str">
        <f t="shared" si="2510"/>
        <v/>
      </c>
      <c r="W1257" s="17">
        <f t="shared" ca="1" si="2510"/>
        <v>6.5277146346744017E-2</v>
      </c>
    </row>
    <row r="1258" spans="1:23" ht="13" x14ac:dyDescent="0.15">
      <c r="A1258">
        <f t="shared" si="30"/>
        <v>4</v>
      </c>
      <c r="B1258">
        <f t="shared" si="31"/>
        <v>1975</v>
      </c>
      <c r="C1258" s="149">
        <f t="shared" si="706"/>
        <v>27545</v>
      </c>
      <c r="D1258" s="146">
        <f t="shared" si="9"/>
        <v>1975.2499999999052</v>
      </c>
      <c r="E1258" s="147">
        <f ca="1">('StockBond Returns'!AA1257+'StockBond Returns'!AC1257-'Parameters &amp; Main Results'!$B$39)/'StockBond Returns'!AB1257*12</f>
        <v>6.5099645006230264E-2</v>
      </c>
      <c r="F1258" s="70">
        <f ca="1">'StockBond Returns'!AA1257+'StockBond Returns'!AC1257-'StockBond Returns'!AB1257*'Distribution of Final Value'!$B$7</f>
        <v>6.7964676217401347</v>
      </c>
      <c r="G1258" s="17">
        <f>1/'StockBond Returns'!M1256</f>
        <v>9.8884148354250245E-2</v>
      </c>
      <c r="H1258">
        <f t="shared" si="4"/>
        <v>1</v>
      </c>
      <c r="I1258" s="64">
        <f t="shared" si="5"/>
        <v>0</v>
      </c>
      <c r="J1258">
        <f t="shared" si="6"/>
        <v>0</v>
      </c>
      <c r="K1258" s="17">
        <f t="shared" ref="K1258:M1258" ca="1" si="2511">IF(H1258=1,$E1258,"")</f>
        <v>6.5099645006230264E-2</v>
      </c>
      <c r="L1258" t="str">
        <f t="shared" si="2511"/>
        <v/>
      </c>
      <c r="M1258" t="str">
        <f t="shared" si="2511"/>
        <v/>
      </c>
      <c r="N1258" s="148">
        <f>IF('StockBond Returns'!AD1256=0,1,0)</f>
        <v>0</v>
      </c>
      <c r="O1258">
        <f>IF( AND('StockBond Returns'!$AD1256&lt;0,'StockBond Returns'!$AD1256&gt;=-0.1),1,0)</f>
        <v>0</v>
      </c>
      <c r="P1258">
        <f>IF( AND('StockBond Returns'!$AD1256&lt;-0.1,'StockBond Returns'!$AD1256&gt;=-0.2),1,0)</f>
        <v>0</v>
      </c>
      <c r="Q1258">
        <f>IF( AND('StockBond Returns'!$AD1256&lt;-0.2,'StockBond Returns'!$AD1256&gt;=-0.3),1,0)</f>
        <v>0</v>
      </c>
      <c r="R1258">
        <f>IF('StockBond Returns'!AD1256&lt;-0.3,1,0)</f>
        <v>1</v>
      </c>
      <c r="S1258" t="str">
        <f t="shared" ref="S1258:W1258" si="2512">IF(N1258=1,$E1258,"")</f>
        <v/>
      </c>
      <c r="T1258" t="str">
        <f t="shared" si="2512"/>
        <v/>
      </c>
      <c r="U1258" t="str">
        <f t="shared" si="2512"/>
        <v/>
      </c>
      <c r="V1258" t="str">
        <f t="shared" si="2512"/>
        <v/>
      </c>
      <c r="W1258" s="17">
        <f t="shared" ca="1" si="2512"/>
        <v>6.5099645006230264E-2</v>
      </c>
    </row>
    <row r="1259" spans="1:23" ht="13" x14ac:dyDescent="0.15">
      <c r="A1259">
        <f t="shared" si="30"/>
        <v>5</v>
      </c>
      <c r="B1259">
        <f t="shared" si="31"/>
        <v>1975</v>
      </c>
      <c r="C1259" s="149">
        <f t="shared" si="706"/>
        <v>27575</v>
      </c>
      <c r="D1259" s="146">
        <f t="shared" si="9"/>
        <v>1975.3333333332384</v>
      </c>
      <c r="E1259" s="147">
        <f ca="1">('StockBond Returns'!AA1258+'StockBond Returns'!AC1258-'Parameters &amp; Main Results'!$B$39)/'StockBond Returns'!AB1258*12</f>
        <v>6.3611018251747031E-2</v>
      </c>
      <c r="F1259" s="70">
        <f ca="1">'StockBond Returns'!AA1258+'StockBond Returns'!AC1258-'StockBond Returns'!AB1258*'Distribution of Final Value'!$B$7</f>
        <v>7.0468113469651055</v>
      </c>
      <c r="G1259" s="17">
        <f>1/'StockBond Returns'!M1257</f>
        <v>9.4834312052516245E-2</v>
      </c>
      <c r="H1259">
        <f t="shared" si="4"/>
        <v>1</v>
      </c>
      <c r="I1259" s="64">
        <f t="shared" si="5"/>
        <v>0</v>
      </c>
      <c r="J1259">
        <f t="shared" si="6"/>
        <v>0</v>
      </c>
      <c r="K1259" s="17">
        <f t="shared" ref="K1259:M1259" ca="1" si="2513">IF(H1259=1,$E1259,"")</f>
        <v>6.3611018251747031E-2</v>
      </c>
      <c r="L1259" t="str">
        <f t="shared" si="2513"/>
        <v/>
      </c>
      <c r="M1259" t="str">
        <f t="shared" si="2513"/>
        <v/>
      </c>
      <c r="N1259" s="148">
        <f>IF('StockBond Returns'!AD1257=0,1,0)</f>
        <v>0</v>
      </c>
      <c r="O1259">
        <f>IF( AND('StockBond Returns'!$AD1257&lt;0,'StockBond Returns'!$AD1257&gt;=-0.1),1,0)</f>
        <v>0</v>
      </c>
      <c r="P1259">
        <f>IF( AND('StockBond Returns'!$AD1257&lt;-0.1,'StockBond Returns'!$AD1257&gt;=-0.2),1,0)</f>
        <v>0</v>
      </c>
      <c r="Q1259">
        <f>IF( AND('StockBond Returns'!$AD1257&lt;-0.2,'StockBond Returns'!$AD1257&gt;=-0.3),1,0)</f>
        <v>0</v>
      </c>
      <c r="R1259">
        <f>IF('StockBond Returns'!AD1257&lt;-0.3,1,0)</f>
        <v>1</v>
      </c>
      <c r="S1259" t="str">
        <f t="shared" ref="S1259:W1259" si="2514">IF(N1259=1,$E1259,"")</f>
        <v/>
      </c>
      <c r="T1259" t="str">
        <f t="shared" si="2514"/>
        <v/>
      </c>
      <c r="U1259" t="str">
        <f t="shared" si="2514"/>
        <v/>
      </c>
      <c r="V1259" t="str">
        <f t="shared" si="2514"/>
        <v/>
      </c>
      <c r="W1259" s="17">
        <f t="shared" ca="1" si="2514"/>
        <v>6.3611018251747031E-2</v>
      </c>
    </row>
    <row r="1260" spans="1:23" ht="13" x14ac:dyDescent="0.15">
      <c r="A1260">
        <f t="shared" si="30"/>
        <v>6</v>
      </c>
      <c r="B1260">
        <f t="shared" si="31"/>
        <v>1975</v>
      </c>
      <c r="C1260" s="149">
        <f t="shared" si="706"/>
        <v>27606</v>
      </c>
      <c r="D1260" s="146">
        <f t="shared" si="9"/>
        <v>1975.4166666665717</v>
      </c>
      <c r="E1260" s="147">
        <f ca="1">('StockBond Returns'!AA1259+'StockBond Returns'!AC1259-'Parameters &amp; Main Results'!$B$39)/'StockBond Returns'!AB1259*12</f>
        <v>6.1536171786522952E-2</v>
      </c>
      <c r="F1260" s="70">
        <f ca="1">'StockBond Returns'!AA1259+'StockBond Returns'!AC1259-'StockBond Returns'!AB1259*'Distribution of Final Value'!$B$7</f>
        <v>6.6359463837732537</v>
      </c>
      <c r="G1260" s="17">
        <f>1/'StockBond Returns'!M1258</f>
        <v>8.9961161157854477E-2</v>
      </c>
      <c r="H1260">
        <f t="shared" si="4"/>
        <v>1</v>
      </c>
      <c r="I1260" s="64">
        <f t="shared" si="5"/>
        <v>0</v>
      </c>
      <c r="J1260">
        <f t="shared" si="6"/>
        <v>0</v>
      </c>
      <c r="K1260" s="17">
        <f t="shared" ref="K1260:M1260" ca="1" si="2515">IF(H1260=1,$E1260,"")</f>
        <v>6.1536171786522952E-2</v>
      </c>
      <c r="L1260" t="str">
        <f t="shared" si="2515"/>
        <v/>
      </c>
      <c r="M1260" t="str">
        <f t="shared" si="2515"/>
        <v/>
      </c>
      <c r="N1260" s="148">
        <f>IF('StockBond Returns'!AD1258=0,1,0)</f>
        <v>0</v>
      </c>
      <c r="O1260">
        <f>IF( AND('StockBond Returns'!$AD1258&lt;0,'StockBond Returns'!$AD1258&gt;=-0.1),1,0)</f>
        <v>0</v>
      </c>
      <c r="P1260">
        <f>IF( AND('StockBond Returns'!$AD1258&lt;-0.1,'StockBond Returns'!$AD1258&gt;=-0.2),1,0)</f>
        <v>0</v>
      </c>
      <c r="Q1260">
        <f>IF( AND('StockBond Returns'!$AD1258&lt;-0.2,'StockBond Returns'!$AD1258&gt;=-0.3),1,0)</f>
        <v>0</v>
      </c>
      <c r="R1260">
        <f>IF('StockBond Returns'!AD1258&lt;-0.3,1,0)</f>
        <v>1</v>
      </c>
      <c r="S1260" t="str">
        <f t="shared" ref="S1260:W1260" si="2516">IF(N1260=1,$E1260,"")</f>
        <v/>
      </c>
      <c r="T1260" t="str">
        <f t="shared" si="2516"/>
        <v/>
      </c>
      <c r="U1260" t="str">
        <f t="shared" si="2516"/>
        <v/>
      </c>
      <c r="V1260" t="str">
        <f t="shared" si="2516"/>
        <v/>
      </c>
      <c r="W1260" s="17">
        <f t="shared" ca="1" si="2516"/>
        <v>6.1536171786522952E-2</v>
      </c>
    </row>
    <row r="1261" spans="1:23" ht="13" x14ac:dyDescent="0.15">
      <c r="A1261">
        <f t="shared" si="30"/>
        <v>7</v>
      </c>
      <c r="B1261">
        <f t="shared" si="31"/>
        <v>1975</v>
      </c>
      <c r="C1261" s="149">
        <f t="shared" si="706"/>
        <v>27637</v>
      </c>
      <c r="D1261" s="146">
        <f t="shared" si="9"/>
        <v>1975.499999999905</v>
      </c>
      <c r="E1261" s="147">
        <f ca="1">('StockBond Returns'!AA1260+'StockBond Returns'!AC1260-'Parameters &amp; Main Results'!$B$39)/'StockBond Returns'!AB1260*12</f>
        <v>6.0041124693781214E-2</v>
      </c>
      <c r="F1261" s="70">
        <f ca="1">'StockBond Returns'!AA1260+'StockBond Returns'!AC1260-'StockBond Returns'!AB1260*'Distribution of Final Value'!$B$7</f>
        <v>6.212795410765823</v>
      </c>
      <c r="G1261" s="17">
        <f>1/'StockBond Returns'!M1259</f>
        <v>8.8153568085485884E-2</v>
      </c>
      <c r="H1261">
        <f t="shared" si="4"/>
        <v>1</v>
      </c>
      <c r="I1261" s="64">
        <f t="shared" si="5"/>
        <v>0</v>
      </c>
      <c r="J1261">
        <f t="shared" si="6"/>
        <v>0</v>
      </c>
      <c r="K1261" s="17">
        <f t="shared" ref="K1261:M1261" ca="1" si="2517">IF(H1261=1,$E1261,"")</f>
        <v>6.0041124693781214E-2</v>
      </c>
      <c r="L1261" t="str">
        <f t="shared" si="2517"/>
        <v/>
      </c>
      <c r="M1261" t="str">
        <f t="shared" si="2517"/>
        <v/>
      </c>
      <c r="N1261" s="148">
        <f>IF('StockBond Returns'!AD1259=0,1,0)</f>
        <v>0</v>
      </c>
      <c r="O1261">
        <f>IF( AND('StockBond Returns'!$AD1259&lt;0,'StockBond Returns'!$AD1259&gt;=-0.1),1,0)</f>
        <v>0</v>
      </c>
      <c r="P1261">
        <f>IF( AND('StockBond Returns'!$AD1259&lt;-0.1,'StockBond Returns'!$AD1259&gt;=-0.2),1,0)</f>
        <v>0</v>
      </c>
      <c r="Q1261">
        <f>IF( AND('StockBond Returns'!$AD1259&lt;-0.2,'StockBond Returns'!$AD1259&gt;=-0.3),1,0)</f>
        <v>1</v>
      </c>
      <c r="R1261">
        <f>IF('StockBond Returns'!AD1259&lt;-0.3,1,0)</f>
        <v>0</v>
      </c>
      <c r="S1261" t="str">
        <f t="shared" ref="S1261:W1261" si="2518">IF(N1261=1,$E1261,"")</f>
        <v/>
      </c>
      <c r="T1261" t="str">
        <f t="shared" si="2518"/>
        <v/>
      </c>
      <c r="U1261" t="str">
        <f t="shared" si="2518"/>
        <v/>
      </c>
      <c r="V1261" s="17">
        <f t="shared" ca="1" si="2518"/>
        <v>6.0041124693781214E-2</v>
      </c>
      <c r="W1261" t="str">
        <f t="shared" si="2518"/>
        <v/>
      </c>
    </row>
    <row r="1262" spans="1:23" ht="13" x14ac:dyDescent="0.15">
      <c r="A1262">
        <f t="shared" si="30"/>
        <v>8</v>
      </c>
      <c r="B1262">
        <f t="shared" si="31"/>
        <v>1975</v>
      </c>
      <c r="C1262" s="149">
        <f t="shared" si="706"/>
        <v>27667</v>
      </c>
      <c r="D1262" s="146">
        <f t="shared" si="9"/>
        <v>1975.5833333332382</v>
      </c>
      <c r="E1262" s="147">
        <f ca="1">('StockBond Returns'!AA1261+'StockBond Returns'!AC1261-'Parameters &amp; Main Results'!$B$39)/'StockBond Returns'!AB1261*12</f>
        <v>6.4105531609356947E-2</v>
      </c>
      <c r="F1262" s="70">
        <f ca="1">'StockBond Returns'!AA1261+'StockBond Returns'!AC1261-'StockBond Returns'!AB1261*'Distribution of Final Value'!$B$7</f>
        <v>7.7673216184550249</v>
      </c>
      <c r="G1262" s="17">
        <f>1/'StockBond Returns'!M1260</f>
        <v>9.5584986901592561E-2</v>
      </c>
      <c r="H1262">
        <f t="shared" si="4"/>
        <v>1</v>
      </c>
      <c r="I1262" s="64">
        <f t="shared" si="5"/>
        <v>0</v>
      </c>
      <c r="J1262">
        <f t="shared" si="6"/>
        <v>0</v>
      </c>
      <c r="K1262" s="17">
        <f t="shared" ref="K1262:M1262" ca="1" si="2519">IF(H1262=1,$E1262,"")</f>
        <v>6.4105531609356947E-2</v>
      </c>
      <c r="L1262" t="str">
        <f t="shared" si="2519"/>
        <v/>
      </c>
      <c r="M1262" t="str">
        <f t="shared" si="2519"/>
        <v/>
      </c>
      <c r="N1262" s="148">
        <f>IF('StockBond Returns'!AD1260=0,1,0)</f>
        <v>0</v>
      </c>
      <c r="O1262">
        <f>IF( AND('StockBond Returns'!$AD1260&lt;0,'StockBond Returns'!$AD1260&gt;=-0.1),1,0)</f>
        <v>0</v>
      </c>
      <c r="P1262">
        <f>IF( AND('StockBond Returns'!$AD1260&lt;-0.1,'StockBond Returns'!$AD1260&gt;=-0.2),1,0)</f>
        <v>0</v>
      </c>
      <c r="Q1262">
        <f>IF( AND('StockBond Returns'!$AD1260&lt;-0.2,'StockBond Returns'!$AD1260&gt;=-0.3),1,0)</f>
        <v>0</v>
      </c>
      <c r="R1262">
        <f>IF('StockBond Returns'!AD1260&lt;-0.3,1,0)</f>
        <v>1</v>
      </c>
      <c r="S1262" t="str">
        <f t="shared" ref="S1262:W1262" si="2520">IF(N1262=1,$E1262,"")</f>
        <v/>
      </c>
      <c r="T1262" t="str">
        <f t="shared" si="2520"/>
        <v/>
      </c>
      <c r="U1262" t="str">
        <f t="shared" si="2520"/>
        <v/>
      </c>
      <c r="V1262" t="str">
        <f t="shared" si="2520"/>
        <v/>
      </c>
      <c r="W1262" s="17">
        <f t="shared" ca="1" si="2520"/>
        <v>6.4105531609356947E-2</v>
      </c>
    </row>
    <row r="1263" spans="1:23" ht="13" x14ac:dyDescent="0.15">
      <c r="A1263">
        <f t="shared" si="30"/>
        <v>9</v>
      </c>
      <c r="B1263">
        <f t="shared" si="31"/>
        <v>1975</v>
      </c>
      <c r="C1263" s="149">
        <f t="shared" si="706"/>
        <v>27698</v>
      </c>
      <c r="D1263" s="146">
        <f t="shared" si="9"/>
        <v>1975.6666666665715</v>
      </c>
      <c r="E1263" s="147">
        <f ca="1">('StockBond Returns'!AA1262+'StockBond Returns'!AC1262-'Parameters &amp; Main Results'!$B$39)/'StockBond Returns'!AB1262*12</f>
        <v>6.5564053696985078E-2</v>
      </c>
      <c r="F1263" s="70">
        <f ca="1">'StockBond Returns'!AA1262+'StockBond Returns'!AC1262-'StockBond Returns'!AB1262*'Distribution of Final Value'!$B$7</f>
        <v>8.587121308781466</v>
      </c>
      <c r="G1263" s="17">
        <f>1/'StockBond Returns'!M1261</f>
        <v>9.9376965851536436E-2</v>
      </c>
      <c r="H1263">
        <f t="shared" si="4"/>
        <v>1</v>
      </c>
      <c r="I1263" s="64">
        <f t="shared" si="5"/>
        <v>0</v>
      </c>
      <c r="J1263">
        <f t="shared" si="6"/>
        <v>0</v>
      </c>
      <c r="K1263" s="17">
        <f t="shared" ref="K1263:M1263" ca="1" si="2521">IF(H1263=1,$E1263,"")</f>
        <v>6.5564053696985078E-2</v>
      </c>
      <c r="L1263" t="str">
        <f t="shared" si="2521"/>
        <v/>
      </c>
      <c r="M1263" t="str">
        <f t="shared" si="2521"/>
        <v/>
      </c>
      <c r="N1263" s="148">
        <f>IF('StockBond Returns'!AD1261=0,1,0)</f>
        <v>0</v>
      </c>
      <c r="O1263">
        <f>IF( AND('StockBond Returns'!$AD1261&lt;0,'StockBond Returns'!$AD1261&gt;=-0.1),1,0)</f>
        <v>0</v>
      </c>
      <c r="P1263">
        <f>IF( AND('StockBond Returns'!$AD1261&lt;-0.1,'StockBond Returns'!$AD1261&gt;=-0.2),1,0)</f>
        <v>0</v>
      </c>
      <c r="Q1263">
        <f>IF( AND('StockBond Returns'!$AD1261&lt;-0.2,'StockBond Returns'!$AD1261&gt;=-0.3),1,0)</f>
        <v>0</v>
      </c>
      <c r="R1263">
        <f>IF('StockBond Returns'!AD1261&lt;-0.3,1,0)</f>
        <v>1</v>
      </c>
      <c r="S1263" t="str">
        <f t="shared" ref="S1263:W1263" si="2522">IF(N1263=1,$E1263,"")</f>
        <v/>
      </c>
      <c r="T1263" t="str">
        <f t="shared" si="2522"/>
        <v/>
      </c>
      <c r="U1263" t="str">
        <f t="shared" si="2522"/>
        <v/>
      </c>
      <c r="V1263" t="str">
        <f t="shared" si="2522"/>
        <v/>
      </c>
      <c r="W1263" s="17">
        <f t="shared" ca="1" si="2522"/>
        <v>6.5564053696985078E-2</v>
      </c>
    </row>
    <row r="1264" spans="1:23" ht="13" x14ac:dyDescent="0.15">
      <c r="A1264">
        <f t="shared" si="30"/>
        <v>10</v>
      </c>
      <c r="B1264">
        <f t="shared" si="31"/>
        <v>1975</v>
      </c>
      <c r="C1264" s="149">
        <f t="shared" si="706"/>
        <v>27728</v>
      </c>
      <c r="D1264" s="146">
        <f t="shared" si="9"/>
        <v>1975.7499999999047</v>
      </c>
      <c r="E1264" s="147">
        <f ca="1">('StockBond Returns'!AA1263+'StockBond Returns'!AC1263-'Parameters &amp; Main Results'!$B$39)/'StockBond Returns'!AB1263*12</f>
        <v>6.8637912176041649E-2</v>
      </c>
      <c r="F1264" s="70">
        <f ca="1">'StockBond Returns'!AA1263+'StockBond Returns'!AC1263-'StockBond Returns'!AB1263*'Distribution of Final Value'!$B$7</f>
        <v>9.262379308978236</v>
      </c>
      <c r="G1264" s="17">
        <f>1/'StockBond Returns'!M1262</f>
        <v>0.10177923217179322</v>
      </c>
      <c r="H1264">
        <f t="shared" si="4"/>
        <v>1</v>
      </c>
      <c r="I1264" s="64">
        <f t="shared" si="5"/>
        <v>0</v>
      </c>
      <c r="J1264">
        <f t="shared" si="6"/>
        <v>0</v>
      </c>
      <c r="K1264" s="17">
        <f t="shared" ref="K1264:M1264" ca="1" si="2523">IF(H1264=1,$E1264,"")</f>
        <v>6.8637912176041649E-2</v>
      </c>
      <c r="L1264" t="str">
        <f t="shared" si="2523"/>
        <v/>
      </c>
      <c r="M1264" t="str">
        <f t="shared" si="2523"/>
        <v/>
      </c>
      <c r="N1264" s="148">
        <f>IF('StockBond Returns'!AD1262=0,1,0)</f>
        <v>0</v>
      </c>
      <c r="O1264">
        <f>IF( AND('StockBond Returns'!$AD1262&lt;0,'StockBond Returns'!$AD1262&gt;=-0.1),1,0)</f>
        <v>0</v>
      </c>
      <c r="P1264">
        <f>IF( AND('StockBond Returns'!$AD1262&lt;-0.1,'StockBond Returns'!$AD1262&gt;=-0.2),1,0)</f>
        <v>0</v>
      </c>
      <c r="Q1264">
        <f>IF( AND('StockBond Returns'!$AD1262&lt;-0.2,'StockBond Returns'!$AD1262&gt;=-0.3),1,0)</f>
        <v>0</v>
      </c>
      <c r="R1264">
        <f>IF('StockBond Returns'!AD1262&lt;-0.3,1,0)</f>
        <v>1</v>
      </c>
      <c r="S1264" t="str">
        <f t="shared" ref="S1264:W1264" si="2524">IF(N1264=1,$E1264,"")</f>
        <v/>
      </c>
      <c r="T1264" t="str">
        <f t="shared" si="2524"/>
        <v/>
      </c>
      <c r="U1264" t="str">
        <f t="shared" si="2524"/>
        <v/>
      </c>
      <c r="V1264" t="str">
        <f t="shared" si="2524"/>
        <v/>
      </c>
      <c r="W1264" s="17">
        <f t="shared" ca="1" si="2524"/>
        <v>6.8637912176041649E-2</v>
      </c>
    </row>
    <row r="1265" spans="1:23" ht="13" x14ac:dyDescent="0.15">
      <c r="A1265">
        <f t="shared" si="30"/>
        <v>11</v>
      </c>
      <c r="B1265">
        <f t="shared" si="31"/>
        <v>1975</v>
      </c>
      <c r="C1265" s="149">
        <f t="shared" si="706"/>
        <v>27759</v>
      </c>
      <c r="D1265" s="146">
        <f t="shared" si="9"/>
        <v>1975.833333333238</v>
      </c>
      <c r="E1265" s="147">
        <f ca="1">('StockBond Returns'!AA1264+'StockBond Returns'!AC1264-'Parameters &amp; Main Results'!$B$39)/'StockBond Returns'!AB1264*12</f>
        <v>6.5458150136087856E-2</v>
      </c>
      <c r="F1265" s="70">
        <f ca="1">'StockBond Returns'!AA1264+'StockBond Returns'!AC1264-'StockBond Returns'!AB1264*'Distribution of Final Value'!$B$7</f>
        <v>7.9915998989838535</v>
      </c>
      <c r="G1265" s="17">
        <f>1/'StockBond Returns'!M1263</f>
        <v>9.6316810771014949E-2</v>
      </c>
      <c r="H1265">
        <f t="shared" si="4"/>
        <v>1</v>
      </c>
      <c r="I1265" s="64">
        <f t="shared" si="5"/>
        <v>0</v>
      </c>
      <c r="J1265">
        <f t="shared" si="6"/>
        <v>0</v>
      </c>
      <c r="K1265" s="17">
        <f t="shared" ref="K1265:M1265" ca="1" si="2525">IF(H1265=1,$E1265,"")</f>
        <v>6.5458150136087856E-2</v>
      </c>
      <c r="L1265" t="str">
        <f t="shared" si="2525"/>
        <v/>
      </c>
      <c r="M1265" t="str">
        <f t="shared" si="2525"/>
        <v/>
      </c>
      <c r="N1265" s="148">
        <f>IF('StockBond Returns'!AD1263=0,1,0)</f>
        <v>0</v>
      </c>
      <c r="O1265">
        <f>IF( AND('StockBond Returns'!$AD1263&lt;0,'StockBond Returns'!$AD1263&gt;=-0.1),1,0)</f>
        <v>0</v>
      </c>
      <c r="P1265">
        <f>IF( AND('StockBond Returns'!$AD1263&lt;-0.1,'StockBond Returns'!$AD1263&gt;=-0.2),1,0)</f>
        <v>0</v>
      </c>
      <c r="Q1265">
        <f>IF( AND('StockBond Returns'!$AD1263&lt;-0.2,'StockBond Returns'!$AD1263&gt;=-0.3),1,0)</f>
        <v>0</v>
      </c>
      <c r="R1265">
        <f>IF('StockBond Returns'!AD1263&lt;-0.3,1,0)</f>
        <v>1</v>
      </c>
      <c r="S1265" t="str">
        <f t="shared" ref="S1265:W1265" si="2526">IF(N1265=1,$E1265,"")</f>
        <v/>
      </c>
      <c r="T1265" t="str">
        <f t="shared" si="2526"/>
        <v/>
      </c>
      <c r="U1265" t="str">
        <f t="shared" si="2526"/>
        <v/>
      </c>
      <c r="V1265" t="str">
        <f t="shared" si="2526"/>
        <v/>
      </c>
      <c r="W1265" s="17">
        <f t="shared" ca="1" si="2526"/>
        <v>6.5458150136087856E-2</v>
      </c>
    </row>
    <row r="1266" spans="1:23" ht="13" x14ac:dyDescent="0.15">
      <c r="A1266">
        <f t="shared" si="30"/>
        <v>12</v>
      </c>
      <c r="B1266">
        <f t="shared" si="31"/>
        <v>1975</v>
      </c>
      <c r="C1266" s="149">
        <f t="shared" si="706"/>
        <v>27790</v>
      </c>
      <c r="D1266" s="146">
        <f t="shared" si="9"/>
        <v>1975.9166666665712</v>
      </c>
      <c r="E1266" s="147">
        <f ca="1">('StockBond Returns'!AA1265+'StockBond Returns'!AC1265-'Parameters &amp; Main Results'!$B$39)/'StockBond Returns'!AB1265*12</f>
        <v>6.5140874935880597E-2</v>
      </c>
      <c r="F1266" s="70">
        <f ca="1">'StockBond Returns'!AA1265+'StockBond Returns'!AC1265-'StockBond Returns'!AB1265*'Distribution of Final Value'!$B$7</f>
        <v>8.4639268347359184</v>
      </c>
      <c r="G1266" s="17">
        <f>1/'StockBond Returns'!M1264</f>
        <v>9.5189342158050402E-2</v>
      </c>
      <c r="H1266">
        <f t="shared" si="4"/>
        <v>1</v>
      </c>
      <c r="I1266" s="64">
        <f t="shared" si="5"/>
        <v>0</v>
      </c>
      <c r="J1266">
        <f t="shared" si="6"/>
        <v>0</v>
      </c>
      <c r="K1266" s="17">
        <f t="shared" ref="K1266:M1266" ca="1" si="2527">IF(H1266=1,$E1266,"")</f>
        <v>6.5140874935880597E-2</v>
      </c>
      <c r="L1266" t="str">
        <f t="shared" si="2527"/>
        <v/>
      </c>
      <c r="M1266" t="str">
        <f t="shared" si="2527"/>
        <v/>
      </c>
      <c r="N1266" s="148">
        <f>IF('StockBond Returns'!AD1264=0,1,0)</f>
        <v>0</v>
      </c>
      <c r="O1266">
        <f>IF( AND('StockBond Returns'!$AD1264&lt;0,'StockBond Returns'!$AD1264&gt;=-0.1),1,0)</f>
        <v>0</v>
      </c>
      <c r="P1266">
        <f>IF( AND('StockBond Returns'!$AD1264&lt;-0.1,'StockBond Returns'!$AD1264&gt;=-0.2),1,0)</f>
        <v>0</v>
      </c>
      <c r="Q1266">
        <f>IF( AND('StockBond Returns'!$AD1264&lt;-0.2,'StockBond Returns'!$AD1264&gt;=-0.3),1,0)</f>
        <v>0</v>
      </c>
      <c r="R1266">
        <f>IF('StockBond Returns'!AD1264&lt;-0.3,1,0)</f>
        <v>1</v>
      </c>
      <c r="S1266" t="str">
        <f t="shared" ref="S1266:W1266" si="2528">IF(N1266=1,$E1266,"")</f>
        <v/>
      </c>
      <c r="T1266" t="str">
        <f t="shared" si="2528"/>
        <v/>
      </c>
      <c r="U1266" t="str">
        <f t="shared" si="2528"/>
        <v/>
      </c>
      <c r="V1266" t="str">
        <f t="shared" si="2528"/>
        <v/>
      </c>
      <c r="W1266" s="17">
        <f t="shared" ca="1" si="2528"/>
        <v>6.5140874935880597E-2</v>
      </c>
    </row>
    <row r="1267" spans="1:23" ht="13" x14ac:dyDescent="0.15">
      <c r="A1267">
        <f t="shared" si="30"/>
        <v>1</v>
      </c>
      <c r="B1267">
        <f t="shared" si="31"/>
        <v>1976</v>
      </c>
      <c r="C1267" s="149">
        <f t="shared" si="706"/>
        <v>27819</v>
      </c>
      <c r="D1267" s="146">
        <f t="shared" si="9"/>
        <v>1975.9999999999045</v>
      </c>
      <c r="E1267" s="147">
        <f ca="1">('StockBond Returns'!AA1266+'StockBond Returns'!AC1266-'Parameters &amp; Main Results'!$B$39)/'StockBond Returns'!AB1266*12</f>
        <v>6.5756399138925281E-2</v>
      </c>
      <c r="F1267" s="70">
        <f ca="1">'StockBond Returns'!AA1266+'StockBond Returns'!AC1266-'StockBond Returns'!AB1266*'Distribution of Final Value'!$B$7</f>
        <v>8.878110556989844</v>
      </c>
      <c r="G1267" s="17">
        <f>1/'StockBond Returns'!M1265</f>
        <v>9.5945753468391987E-2</v>
      </c>
      <c r="H1267">
        <f t="shared" si="4"/>
        <v>1</v>
      </c>
      <c r="I1267" s="64">
        <f t="shared" si="5"/>
        <v>0</v>
      </c>
      <c r="J1267">
        <f t="shared" si="6"/>
        <v>0</v>
      </c>
      <c r="K1267" s="17">
        <f t="shared" ref="K1267:M1267" ca="1" si="2529">IF(H1267=1,$E1267,"")</f>
        <v>6.5756399138925281E-2</v>
      </c>
      <c r="L1267" t="str">
        <f t="shared" si="2529"/>
        <v/>
      </c>
      <c r="M1267" t="str">
        <f t="shared" si="2529"/>
        <v/>
      </c>
      <c r="N1267" s="148">
        <f>IF('StockBond Returns'!AD1265=0,1,0)</f>
        <v>0</v>
      </c>
      <c r="O1267">
        <f>IF( AND('StockBond Returns'!$AD1265&lt;0,'StockBond Returns'!$AD1265&gt;=-0.1),1,0)</f>
        <v>0</v>
      </c>
      <c r="P1267">
        <f>IF( AND('StockBond Returns'!$AD1265&lt;-0.1,'StockBond Returns'!$AD1265&gt;=-0.2),1,0)</f>
        <v>0</v>
      </c>
      <c r="Q1267">
        <f>IF( AND('StockBond Returns'!$AD1265&lt;-0.2,'StockBond Returns'!$AD1265&gt;=-0.3),1,0)</f>
        <v>0</v>
      </c>
      <c r="R1267">
        <f>IF('StockBond Returns'!AD1265&lt;-0.3,1,0)</f>
        <v>1</v>
      </c>
      <c r="S1267" t="str">
        <f t="shared" ref="S1267:W1267" si="2530">IF(N1267=1,$E1267,"")</f>
        <v/>
      </c>
      <c r="T1267" t="str">
        <f t="shared" si="2530"/>
        <v/>
      </c>
      <c r="U1267" t="str">
        <f t="shared" si="2530"/>
        <v/>
      </c>
      <c r="V1267" t="str">
        <f t="shared" si="2530"/>
        <v/>
      </c>
      <c r="W1267" s="17">
        <f t="shared" ca="1" si="2530"/>
        <v>6.5756399138925281E-2</v>
      </c>
    </row>
    <row r="1268" spans="1:23" ht="13" x14ac:dyDescent="0.15">
      <c r="A1268">
        <f t="shared" si="30"/>
        <v>2</v>
      </c>
      <c r="B1268">
        <f t="shared" si="31"/>
        <v>1976</v>
      </c>
      <c r="C1268" s="149">
        <f t="shared" si="706"/>
        <v>27850</v>
      </c>
      <c r="D1268" s="146">
        <f t="shared" si="9"/>
        <v>1976.0833333332378</v>
      </c>
      <c r="E1268" s="147">
        <f ca="1">('StockBond Returns'!AA1267+'StockBond Returns'!AC1267-'Parameters &amp; Main Results'!$B$39)/'StockBond Returns'!AB1267*12</f>
        <v>6.0995791771985039E-2</v>
      </c>
      <c r="F1268" s="70">
        <f ca="1">'StockBond Returns'!AA1267+'StockBond Returns'!AC1267-'StockBond Returns'!AB1267*'Distribution of Final Value'!$B$7</f>
        <v>7.1346551184857958</v>
      </c>
      <c r="G1268" s="17">
        <f>1/'StockBond Returns'!M1266</f>
        <v>8.5850822641856062E-2</v>
      </c>
      <c r="H1268">
        <f t="shared" si="4"/>
        <v>1</v>
      </c>
      <c r="I1268" s="64">
        <f t="shared" si="5"/>
        <v>0</v>
      </c>
      <c r="J1268">
        <f t="shared" si="6"/>
        <v>0</v>
      </c>
      <c r="K1268" s="17">
        <f t="shared" ref="K1268:M1268" ca="1" si="2531">IF(H1268=1,$E1268,"")</f>
        <v>6.0995791771985039E-2</v>
      </c>
      <c r="L1268" t="str">
        <f t="shared" si="2531"/>
        <v/>
      </c>
      <c r="M1268" t="str">
        <f t="shared" si="2531"/>
        <v/>
      </c>
      <c r="N1268" s="148">
        <f>IF('StockBond Returns'!AD1266=0,1,0)</f>
        <v>0</v>
      </c>
      <c r="O1268">
        <f>IF( AND('StockBond Returns'!$AD1266&lt;0,'StockBond Returns'!$AD1266&gt;=-0.1),1,0)</f>
        <v>0</v>
      </c>
      <c r="P1268">
        <f>IF( AND('StockBond Returns'!$AD1266&lt;-0.1,'StockBond Returns'!$AD1266&gt;=-0.2),1,0)</f>
        <v>0</v>
      </c>
      <c r="Q1268">
        <f>IF( AND('StockBond Returns'!$AD1266&lt;-0.2,'StockBond Returns'!$AD1266&gt;=-0.3),1,0)</f>
        <v>1</v>
      </c>
      <c r="R1268">
        <f>IF('StockBond Returns'!AD1266&lt;-0.3,1,0)</f>
        <v>0</v>
      </c>
      <c r="S1268" t="str">
        <f t="shared" ref="S1268:W1268" si="2532">IF(N1268=1,$E1268,"")</f>
        <v/>
      </c>
      <c r="T1268" t="str">
        <f t="shared" si="2532"/>
        <v/>
      </c>
      <c r="U1268" t="str">
        <f t="shared" si="2532"/>
        <v/>
      </c>
      <c r="V1268" s="17">
        <f t="shared" ca="1" si="2532"/>
        <v>6.0995791771985039E-2</v>
      </c>
      <c r="W1268" t="str">
        <f t="shared" si="2532"/>
        <v/>
      </c>
    </row>
    <row r="1269" spans="1:23" ht="13" x14ac:dyDescent="0.15">
      <c r="A1269">
        <f t="shared" si="30"/>
        <v>3</v>
      </c>
      <c r="B1269">
        <f t="shared" si="31"/>
        <v>1976</v>
      </c>
      <c r="C1269" s="149">
        <f t="shared" si="706"/>
        <v>27880</v>
      </c>
      <c r="D1269" s="146">
        <f t="shared" si="9"/>
        <v>1976.166666666571</v>
      </c>
      <c r="E1269" s="147">
        <f ca="1">('StockBond Returns'!AA1268+'StockBond Returns'!AC1268-'Parameters &amp; Main Results'!$B$39)/'StockBond Returns'!AB1268*12</f>
        <v>6.1581647160493719E-2</v>
      </c>
      <c r="F1269" s="70">
        <f ca="1">'StockBond Returns'!AA1268+'StockBond Returns'!AC1268-'StockBond Returns'!AB1268*'Distribution of Final Value'!$B$7</f>
        <v>7.3711895181070641</v>
      </c>
      <c r="G1269" s="17">
        <f>1/'StockBond Returns'!M1267</f>
        <v>8.681087234470336E-2</v>
      </c>
      <c r="H1269">
        <f t="shared" si="4"/>
        <v>1</v>
      </c>
      <c r="I1269" s="64">
        <f t="shared" si="5"/>
        <v>0</v>
      </c>
      <c r="J1269">
        <f t="shared" si="6"/>
        <v>0</v>
      </c>
      <c r="K1269" s="17">
        <f t="shared" ref="K1269:M1269" ca="1" si="2533">IF(H1269=1,$E1269,"")</f>
        <v>6.1581647160493719E-2</v>
      </c>
      <c r="L1269" t="str">
        <f t="shared" si="2533"/>
        <v/>
      </c>
      <c r="M1269" t="str">
        <f t="shared" si="2533"/>
        <v/>
      </c>
      <c r="N1269" s="148">
        <f>IF('StockBond Returns'!AD1267=0,1,0)</f>
        <v>0</v>
      </c>
      <c r="O1269">
        <f>IF( AND('StockBond Returns'!$AD1267&lt;0,'StockBond Returns'!$AD1267&gt;=-0.1),1,0)</f>
        <v>0</v>
      </c>
      <c r="P1269">
        <f>IF( AND('StockBond Returns'!$AD1267&lt;-0.1,'StockBond Returns'!$AD1267&gt;=-0.2),1,0)</f>
        <v>0</v>
      </c>
      <c r="Q1269">
        <f>IF( AND('StockBond Returns'!$AD1267&lt;-0.2,'StockBond Returns'!$AD1267&gt;=-0.3),1,0)</f>
        <v>1</v>
      </c>
      <c r="R1269">
        <f>IF('StockBond Returns'!AD1267&lt;-0.3,1,0)</f>
        <v>0</v>
      </c>
      <c r="S1269" t="str">
        <f t="shared" ref="S1269:W1269" si="2534">IF(N1269=1,$E1269,"")</f>
        <v/>
      </c>
      <c r="T1269" t="str">
        <f t="shared" si="2534"/>
        <v/>
      </c>
      <c r="U1269" t="str">
        <f t="shared" si="2534"/>
        <v/>
      </c>
      <c r="V1269" s="17">
        <f t="shared" ca="1" si="2534"/>
        <v>6.1581647160493719E-2</v>
      </c>
      <c r="W1269" t="str">
        <f t="shared" si="2534"/>
        <v/>
      </c>
    </row>
    <row r="1270" spans="1:23" ht="13" x14ac:dyDescent="0.15">
      <c r="A1270">
        <f t="shared" si="30"/>
        <v>4</v>
      </c>
      <c r="B1270">
        <f t="shared" si="31"/>
        <v>1976</v>
      </c>
      <c r="C1270" s="149">
        <f t="shared" si="706"/>
        <v>27911</v>
      </c>
      <c r="D1270" s="146">
        <f t="shared" si="9"/>
        <v>1976.2499999999043</v>
      </c>
      <c r="E1270" s="147">
        <f ca="1">('StockBond Returns'!AA1269+'StockBond Returns'!AC1269-'Parameters &amp; Main Results'!$B$39)/'StockBond Returns'!AB1269*12</f>
        <v>6.0362411471168727E-2</v>
      </c>
      <c r="F1270" s="70">
        <f ca="1">'StockBond Returns'!AA1269+'StockBond Returns'!AC1269-'StockBond Returns'!AB1269*'Distribution of Final Value'!$B$7</f>
        <v>7.0554691030093473</v>
      </c>
      <c r="G1270" s="17">
        <f>1/'StockBond Returns'!M1268</f>
        <v>8.4574526531502589E-2</v>
      </c>
      <c r="H1270">
        <f t="shared" si="4"/>
        <v>1</v>
      </c>
      <c r="I1270" s="64">
        <f t="shared" si="5"/>
        <v>0</v>
      </c>
      <c r="J1270">
        <f t="shared" si="6"/>
        <v>0</v>
      </c>
      <c r="K1270" s="17">
        <f t="shared" ref="K1270:M1270" ca="1" si="2535">IF(H1270=1,$E1270,"")</f>
        <v>6.0362411471168727E-2</v>
      </c>
      <c r="L1270" t="str">
        <f t="shared" si="2535"/>
        <v/>
      </c>
      <c r="M1270" t="str">
        <f t="shared" si="2535"/>
        <v/>
      </c>
      <c r="N1270" s="148">
        <f>IF('StockBond Returns'!AD1268=0,1,0)</f>
        <v>0</v>
      </c>
      <c r="O1270">
        <f>IF( AND('StockBond Returns'!$AD1268&lt;0,'StockBond Returns'!$AD1268&gt;=-0.1),1,0)</f>
        <v>0</v>
      </c>
      <c r="P1270">
        <f>IF( AND('StockBond Returns'!$AD1268&lt;-0.1,'StockBond Returns'!$AD1268&gt;=-0.2),1,0)</f>
        <v>0</v>
      </c>
      <c r="Q1270">
        <f>IF( AND('StockBond Returns'!$AD1268&lt;-0.2,'StockBond Returns'!$AD1268&gt;=-0.3),1,0)</f>
        <v>1</v>
      </c>
      <c r="R1270">
        <f>IF('StockBond Returns'!AD1268&lt;-0.3,1,0)</f>
        <v>0</v>
      </c>
      <c r="S1270" t="str">
        <f t="shared" ref="S1270:W1270" si="2536">IF(N1270=1,$E1270,"")</f>
        <v/>
      </c>
      <c r="T1270" t="str">
        <f t="shared" si="2536"/>
        <v/>
      </c>
      <c r="U1270" t="str">
        <f t="shared" si="2536"/>
        <v/>
      </c>
      <c r="V1270" s="17">
        <f t="shared" ca="1" si="2536"/>
        <v>6.0362411471168727E-2</v>
      </c>
      <c r="W1270" t="str">
        <f t="shared" si="2536"/>
        <v/>
      </c>
    </row>
    <row r="1271" spans="1:23" ht="13" x14ac:dyDescent="0.15">
      <c r="A1271">
        <f t="shared" si="30"/>
        <v>5</v>
      </c>
      <c r="B1271">
        <f t="shared" si="31"/>
        <v>1976</v>
      </c>
      <c r="C1271" s="149">
        <f t="shared" si="706"/>
        <v>27941</v>
      </c>
      <c r="D1271" s="146">
        <f t="shared" si="9"/>
        <v>1976.3333333332375</v>
      </c>
      <c r="E1271" s="147">
        <f ca="1">('StockBond Returns'!AA1270+'StockBond Returns'!AC1270-'Parameters &amp; Main Results'!$B$39)/'StockBond Returns'!AB1270*12</f>
        <v>6.1090106635474983E-2</v>
      </c>
      <c r="F1271" s="70">
        <f ca="1">'StockBond Returns'!AA1270+'StockBond Returns'!AC1270-'StockBond Returns'!AB1270*'Distribution of Final Value'!$B$7</f>
        <v>7.5380545204521834</v>
      </c>
      <c r="G1271" s="17">
        <f>1/'StockBond Returns'!M1269</f>
        <v>8.5768155614599009E-2</v>
      </c>
      <c r="H1271">
        <f t="shared" si="4"/>
        <v>1</v>
      </c>
      <c r="I1271" s="64">
        <f t="shared" si="5"/>
        <v>0</v>
      </c>
      <c r="J1271">
        <f t="shared" si="6"/>
        <v>0</v>
      </c>
      <c r="K1271" s="17">
        <f t="shared" ref="K1271:M1271" ca="1" si="2537">IF(H1271=1,$E1271,"")</f>
        <v>6.1090106635474983E-2</v>
      </c>
      <c r="L1271" t="str">
        <f t="shared" si="2537"/>
        <v/>
      </c>
      <c r="M1271" t="str">
        <f t="shared" si="2537"/>
        <v/>
      </c>
      <c r="N1271" s="148">
        <f>IF('StockBond Returns'!AD1269=0,1,0)</f>
        <v>0</v>
      </c>
      <c r="O1271">
        <f>IF( AND('StockBond Returns'!$AD1269&lt;0,'StockBond Returns'!$AD1269&gt;=-0.1),1,0)</f>
        <v>0</v>
      </c>
      <c r="P1271">
        <f>IF( AND('StockBond Returns'!$AD1269&lt;-0.1,'StockBond Returns'!$AD1269&gt;=-0.2),1,0)</f>
        <v>0</v>
      </c>
      <c r="Q1271">
        <f>IF( AND('StockBond Returns'!$AD1269&lt;-0.2,'StockBond Returns'!$AD1269&gt;=-0.3),1,0)</f>
        <v>1</v>
      </c>
      <c r="R1271">
        <f>IF('StockBond Returns'!AD1269&lt;-0.3,1,0)</f>
        <v>0</v>
      </c>
      <c r="S1271" t="str">
        <f t="shared" ref="S1271:W1271" si="2538">IF(N1271=1,$E1271,"")</f>
        <v/>
      </c>
      <c r="T1271" t="str">
        <f t="shared" si="2538"/>
        <v/>
      </c>
      <c r="U1271" t="str">
        <f t="shared" si="2538"/>
        <v/>
      </c>
      <c r="V1271" s="17">
        <f t="shared" ca="1" si="2538"/>
        <v>6.1090106635474983E-2</v>
      </c>
      <c r="W1271" t="str">
        <f t="shared" si="2538"/>
        <v/>
      </c>
    </row>
    <row r="1272" spans="1:23" ht="13" x14ac:dyDescent="0.15">
      <c r="A1272">
        <f t="shared" si="30"/>
        <v>6</v>
      </c>
      <c r="B1272">
        <f t="shared" si="31"/>
        <v>1976</v>
      </c>
      <c r="C1272" s="149">
        <f t="shared" si="706"/>
        <v>27972</v>
      </c>
      <c r="D1272" s="146">
        <f t="shared" si="9"/>
        <v>1976.4166666665708</v>
      </c>
      <c r="E1272" s="147">
        <f ca="1">('StockBond Returns'!AA1271+'StockBond Returns'!AC1271-'Parameters &amp; Main Results'!$B$39)/'StockBond Returns'!AB1271*12</f>
        <v>6.2485214505830639E-2</v>
      </c>
      <c r="F1272" s="70">
        <f ca="1">'StockBond Returns'!AA1271+'StockBond Returns'!AC1271-'StockBond Returns'!AB1271*'Distribution of Final Value'!$B$7</f>
        <v>8.022363754498496</v>
      </c>
      <c r="G1272" s="17">
        <f>1/'StockBond Returns'!M1270</f>
        <v>8.7887233016273408E-2</v>
      </c>
      <c r="H1272">
        <f t="shared" si="4"/>
        <v>1</v>
      </c>
      <c r="I1272" s="64">
        <f t="shared" si="5"/>
        <v>0</v>
      </c>
      <c r="J1272">
        <f t="shared" si="6"/>
        <v>0</v>
      </c>
      <c r="K1272" s="17">
        <f t="shared" ref="K1272:M1272" ca="1" si="2539">IF(H1272=1,$E1272,"")</f>
        <v>6.2485214505830639E-2</v>
      </c>
      <c r="L1272" t="str">
        <f t="shared" si="2539"/>
        <v/>
      </c>
      <c r="M1272" t="str">
        <f t="shared" si="2539"/>
        <v/>
      </c>
      <c r="N1272" s="148">
        <f>IF('StockBond Returns'!AD1270=0,1,0)</f>
        <v>0</v>
      </c>
      <c r="O1272">
        <f>IF( AND('StockBond Returns'!$AD1270&lt;0,'StockBond Returns'!$AD1270&gt;=-0.1),1,0)</f>
        <v>0</v>
      </c>
      <c r="P1272">
        <f>IF( AND('StockBond Returns'!$AD1270&lt;-0.1,'StockBond Returns'!$AD1270&gt;=-0.2),1,0)</f>
        <v>0</v>
      </c>
      <c r="Q1272">
        <f>IF( AND('StockBond Returns'!$AD1270&lt;-0.2,'StockBond Returns'!$AD1270&gt;=-0.3),1,0)</f>
        <v>1</v>
      </c>
      <c r="R1272">
        <f>IF('StockBond Returns'!AD1270&lt;-0.3,1,0)</f>
        <v>0</v>
      </c>
      <c r="S1272" t="str">
        <f t="shared" ref="S1272:W1272" si="2540">IF(N1272=1,$E1272,"")</f>
        <v/>
      </c>
      <c r="T1272" t="str">
        <f t="shared" si="2540"/>
        <v/>
      </c>
      <c r="U1272" t="str">
        <f t="shared" si="2540"/>
        <v/>
      </c>
      <c r="V1272" s="17">
        <f t="shared" ca="1" si="2540"/>
        <v>6.2485214505830639E-2</v>
      </c>
      <c r="W1272" t="str">
        <f t="shared" si="2540"/>
        <v/>
      </c>
    </row>
    <row r="1273" spans="1:23" ht="13" x14ac:dyDescent="0.15">
      <c r="A1273">
        <f t="shared" si="30"/>
        <v>7</v>
      </c>
      <c r="B1273">
        <f t="shared" si="31"/>
        <v>1976</v>
      </c>
      <c r="C1273" s="149">
        <f t="shared" si="706"/>
        <v>28003</v>
      </c>
      <c r="D1273" s="146">
        <f t="shared" si="9"/>
        <v>1976.499999999904</v>
      </c>
      <c r="E1273" s="147">
        <f ca="1">('StockBond Returns'!AA1272+'StockBond Returns'!AC1272-'Parameters &amp; Main Results'!$B$39)/'StockBond Returns'!AB1272*12</f>
        <v>6.0989341918804944E-2</v>
      </c>
      <c r="F1273" s="70">
        <f ca="1">'StockBond Returns'!AA1272+'StockBond Returns'!AC1272-'StockBond Returns'!AB1272*'Distribution of Final Value'!$B$7</f>
        <v>7.5025232224570022</v>
      </c>
      <c r="G1273" s="17">
        <f>1/'StockBond Returns'!M1271</f>
        <v>8.4566118118816383E-2</v>
      </c>
      <c r="H1273">
        <f t="shared" si="4"/>
        <v>1</v>
      </c>
      <c r="I1273" s="64">
        <f t="shared" si="5"/>
        <v>0</v>
      </c>
      <c r="J1273">
        <f t="shared" si="6"/>
        <v>0</v>
      </c>
      <c r="K1273" s="17">
        <f t="shared" ref="K1273:M1273" ca="1" si="2541">IF(H1273=1,$E1273,"")</f>
        <v>6.0989341918804944E-2</v>
      </c>
      <c r="L1273" t="str">
        <f t="shared" si="2541"/>
        <v/>
      </c>
      <c r="M1273" t="str">
        <f t="shared" si="2541"/>
        <v/>
      </c>
      <c r="N1273" s="148">
        <f>IF('StockBond Returns'!AD1271=0,1,0)</f>
        <v>0</v>
      </c>
      <c r="O1273">
        <f>IF( AND('StockBond Returns'!$AD1271&lt;0,'StockBond Returns'!$AD1271&gt;=-0.1),1,0)</f>
        <v>0</v>
      </c>
      <c r="P1273">
        <f>IF( AND('StockBond Returns'!$AD1271&lt;-0.1,'StockBond Returns'!$AD1271&gt;=-0.2),1,0)</f>
        <v>0</v>
      </c>
      <c r="Q1273">
        <f>IF( AND('StockBond Returns'!$AD1271&lt;-0.2,'StockBond Returns'!$AD1271&gt;=-0.3),1,0)</f>
        <v>1</v>
      </c>
      <c r="R1273">
        <f>IF('StockBond Returns'!AD1271&lt;-0.3,1,0)</f>
        <v>0</v>
      </c>
      <c r="S1273" t="str">
        <f t="shared" ref="S1273:W1273" si="2542">IF(N1273=1,$E1273,"")</f>
        <v/>
      </c>
      <c r="T1273" t="str">
        <f t="shared" si="2542"/>
        <v/>
      </c>
      <c r="U1273" t="str">
        <f t="shared" si="2542"/>
        <v/>
      </c>
      <c r="V1273" s="17">
        <f t="shared" ca="1" si="2542"/>
        <v>6.0989341918804944E-2</v>
      </c>
      <c r="W1273" t="str">
        <f t="shared" si="2542"/>
        <v/>
      </c>
    </row>
    <row r="1274" spans="1:23" ht="13" x14ac:dyDescent="0.15">
      <c r="A1274">
        <f t="shared" si="30"/>
        <v>8</v>
      </c>
      <c r="B1274">
        <f t="shared" si="31"/>
        <v>1976</v>
      </c>
      <c r="C1274" s="149">
        <f t="shared" si="706"/>
        <v>28033</v>
      </c>
      <c r="D1274" s="146">
        <f t="shared" si="9"/>
        <v>1976.5833333332373</v>
      </c>
      <c r="E1274" s="147">
        <f ca="1">('StockBond Returns'!AA1273+'StockBond Returns'!AC1273-'Parameters &amp; Main Results'!$B$39)/'StockBond Returns'!AB1273*12</f>
        <v>6.2049574184086284E-2</v>
      </c>
      <c r="F1274" s="70">
        <f ca="1">'StockBond Returns'!AA1273+'StockBond Returns'!AC1273-'StockBond Returns'!AB1273*'Distribution of Final Value'!$B$7</f>
        <v>7.9919052770050296</v>
      </c>
      <c r="G1274" s="17">
        <f>1/'StockBond Returns'!M1272</f>
        <v>8.5884634230049439E-2</v>
      </c>
      <c r="H1274">
        <f t="shared" si="4"/>
        <v>1</v>
      </c>
      <c r="I1274" s="64">
        <f t="shared" si="5"/>
        <v>0</v>
      </c>
      <c r="J1274">
        <f t="shared" si="6"/>
        <v>0</v>
      </c>
      <c r="K1274" s="17">
        <f t="shared" ref="K1274:M1274" ca="1" si="2543">IF(H1274=1,$E1274,"")</f>
        <v>6.2049574184086284E-2</v>
      </c>
      <c r="L1274" t="str">
        <f t="shared" si="2543"/>
        <v/>
      </c>
      <c r="M1274" t="str">
        <f t="shared" si="2543"/>
        <v/>
      </c>
      <c r="N1274" s="148">
        <f>IF('StockBond Returns'!AD1272=0,1,0)</f>
        <v>0</v>
      </c>
      <c r="O1274">
        <f>IF( AND('StockBond Returns'!$AD1272&lt;0,'StockBond Returns'!$AD1272&gt;=-0.1),1,0)</f>
        <v>0</v>
      </c>
      <c r="P1274">
        <f>IF( AND('StockBond Returns'!$AD1272&lt;-0.1,'StockBond Returns'!$AD1272&gt;=-0.2),1,0)</f>
        <v>0</v>
      </c>
      <c r="Q1274">
        <f>IF( AND('StockBond Returns'!$AD1272&lt;-0.2,'StockBond Returns'!$AD1272&gt;=-0.3),1,0)</f>
        <v>1</v>
      </c>
      <c r="R1274">
        <f>IF('StockBond Returns'!AD1272&lt;-0.3,1,0)</f>
        <v>0</v>
      </c>
      <c r="S1274" t="str">
        <f t="shared" ref="S1274:W1274" si="2544">IF(N1274=1,$E1274,"")</f>
        <v/>
      </c>
      <c r="T1274" t="str">
        <f t="shared" si="2544"/>
        <v/>
      </c>
      <c r="U1274" t="str">
        <f t="shared" si="2544"/>
        <v/>
      </c>
      <c r="V1274" s="17">
        <f t="shared" ca="1" si="2544"/>
        <v>6.2049574184086284E-2</v>
      </c>
      <c r="W1274" t="str">
        <f t="shared" si="2544"/>
        <v/>
      </c>
    </row>
    <row r="1275" spans="1:23" ht="13" x14ac:dyDescent="0.15">
      <c r="A1275">
        <f t="shared" si="30"/>
        <v>9</v>
      </c>
      <c r="B1275">
        <f t="shared" si="31"/>
        <v>1976</v>
      </c>
      <c r="C1275" s="149">
        <f t="shared" si="706"/>
        <v>28064</v>
      </c>
      <c r="D1275" s="146">
        <f t="shared" si="9"/>
        <v>1976.6666666665706</v>
      </c>
      <c r="E1275" s="147">
        <f ca="1">('StockBond Returns'!AA1274+'StockBond Returns'!AC1274-'Parameters &amp; Main Results'!$B$39)/'StockBond Returns'!AB1274*12</f>
        <v>6.1599200953863474E-2</v>
      </c>
      <c r="F1275" s="70">
        <f ca="1">'StockBond Returns'!AA1274+'StockBond Returns'!AC1274-'StockBond Returns'!AB1274*'Distribution of Final Value'!$B$7</f>
        <v>7.9366376486413781</v>
      </c>
      <c r="G1275" s="17">
        <f>1/'StockBond Returns'!M1273</f>
        <v>8.6548623120760323E-2</v>
      </c>
      <c r="H1275">
        <f t="shared" si="4"/>
        <v>1</v>
      </c>
      <c r="I1275" s="64">
        <f t="shared" si="5"/>
        <v>0</v>
      </c>
      <c r="J1275">
        <f t="shared" si="6"/>
        <v>0</v>
      </c>
      <c r="K1275" s="17">
        <f t="shared" ref="K1275:M1275" ca="1" si="2545">IF(H1275=1,$E1275,"")</f>
        <v>6.1599200953863474E-2</v>
      </c>
      <c r="L1275" t="str">
        <f t="shared" si="2545"/>
        <v/>
      </c>
      <c r="M1275" t="str">
        <f t="shared" si="2545"/>
        <v/>
      </c>
      <c r="N1275" s="148">
        <f>IF('StockBond Returns'!AD1273=0,1,0)</f>
        <v>0</v>
      </c>
      <c r="O1275">
        <f>IF( AND('StockBond Returns'!$AD1273&lt;0,'StockBond Returns'!$AD1273&gt;=-0.1),1,0)</f>
        <v>0</v>
      </c>
      <c r="P1275">
        <f>IF( AND('StockBond Returns'!$AD1273&lt;-0.1,'StockBond Returns'!$AD1273&gt;=-0.2),1,0)</f>
        <v>0</v>
      </c>
      <c r="Q1275">
        <f>IF( AND('StockBond Returns'!$AD1273&lt;-0.2,'StockBond Returns'!$AD1273&gt;=-0.3),1,0)</f>
        <v>1</v>
      </c>
      <c r="R1275">
        <f>IF('StockBond Returns'!AD1273&lt;-0.3,1,0)</f>
        <v>0</v>
      </c>
      <c r="S1275" t="str">
        <f t="shared" ref="S1275:W1275" si="2546">IF(N1275=1,$E1275,"")</f>
        <v/>
      </c>
      <c r="T1275" t="str">
        <f t="shared" si="2546"/>
        <v/>
      </c>
      <c r="U1275" t="str">
        <f t="shared" si="2546"/>
        <v/>
      </c>
      <c r="V1275" s="17">
        <f t="shared" ca="1" si="2546"/>
        <v>6.1599200953863474E-2</v>
      </c>
      <c r="W1275" t="str">
        <f t="shared" si="2546"/>
        <v/>
      </c>
    </row>
    <row r="1276" spans="1:23" ht="13" x14ac:dyDescent="0.15">
      <c r="A1276">
        <f t="shared" si="30"/>
        <v>10</v>
      </c>
      <c r="B1276">
        <f t="shared" si="31"/>
        <v>1976</v>
      </c>
      <c r="C1276" s="149">
        <f t="shared" si="706"/>
        <v>28094</v>
      </c>
      <c r="D1276" s="146">
        <f t="shared" si="9"/>
        <v>1976.7499999999038</v>
      </c>
      <c r="E1276" s="147">
        <f ca="1">('StockBond Returns'!AA1275+'StockBond Returns'!AC1275-'Parameters &amp; Main Results'!$B$39)/'StockBond Returns'!AB1275*12</f>
        <v>6.1666528664493139E-2</v>
      </c>
      <c r="F1276" s="70">
        <f ca="1">'StockBond Returns'!AA1275+'StockBond Returns'!AC1275-'StockBond Returns'!AB1275*'Distribution of Final Value'!$B$7</f>
        <v>7.5795080683593667</v>
      </c>
      <c r="G1276" s="17">
        <f>1/'StockBond Returns'!M1274</f>
        <v>8.4912020303700375E-2</v>
      </c>
      <c r="H1276">
        <f t="shared" si="4"/>
        <v>1</v>
      </c>
      <c r="I1276" s="64">
        <f t="shared" si="5"/>
        <v>0</v>
      </c>
      <c r="J1276">
        <f t="shared" si="6"/>
        <v>0</v>
      </c>
      <c r="K1276" s="17">
        <f t="shared" ref="K1276:M1276" ca="1" si="2547">IF(H1276=1,$E1276,"")</f>
        <v>6.1666528664493139E-2</v>
      </c>
      <c r="L1276" t="str">
        <f t="shared" si="2547"/>
        <v/>
      </c>
      <c r="M1276" t="str">
        <f t="shared" si="2547"/>
        <v/>
      </c>
      <c r="N1276" s="148">
        <f>IF('StockBond Returns'!AD1274=0,1,0)</f>
        <v>0</v>
      </c>
      <c r="O1276">
        <f>IF( AND('StockBond Returns'!$AD1274&lt;0,'StockBond Returns'!$AD1274&gt;=-0.1),1,0)</f>
        <v>0</v>
      </c>
      <c r="P1276">
        <f>IF( AND('StockBond Returns'!$AD1274&lt;-0.1,'StockBond Returns'!$AD1274&gt;=-0.2),1,0)</f>
        <v>0</v>
      </c>
      <c r="Q1276">
        <f>IF( AND('StockBond Returns'!$AD1274&lt;-0.2,'StockBond Returns'!$AD1274&gt;=-0.3),1,0)</f>
        <v>1</v>
      </c>
      <c r="R1276">
        <f>IF('StockBond Returns'!AD1274&lt;-0.3,1,0)</f>
        <v>0</v>
      </c>
      <c r="S1276" t="str">
        <f t="shared" ref="S1276:W1276" si="2548">IF(N1276=1,$E1276,"")</f>
        <v/>
      </c>
      <c r="T1276" t="str">
        <f t="shared" si="2548"/>
        <v/>
      </c>
      <c r="U1276" t="str">
        <f t="shared" si="2548"/>
        <v/>
      </c>
      <c r="V1276" s="17">
        <f t="shared" ca="1" si="2548"/>
        <v>6.1666528664493139E-2</v>
      </c>
      <c r="W1276" t="str">
        <f t="shared" si="2548"/>
        <v/>
      </c>
    </row>
    <row r="1277" spans="1:23" ht="13" x14ac:dyDescent="0.15">
      <c r="A1277">
        <f t="shared" si="30"/>
        <v>11</v>
      </c>
      <c r="B1277">
        <f t="shared" si="31"/>
        <v>1976</v>
      </c>
      <c r="C1277" s="149">
        <f t="shared" si="706"/>
        <v>28125</v>
      </c>
      <c r="D1277" s="146">
        <f t="shared" si="9"/>
        <v>1976.8333333332371</v>
      </c>
      <c r="E1277" s="147">
        <f ca="1">('StockBond Returns'!AA1276+'StockBond Returns'!AC1276-'Parameters &amp; Main Results'!$B$39)/'StockBond Returns'!AB1276*12</f>
        <v>6.2831898491080174E-2</v>
      </c>
      <c r="F1277" s="70">
        <f ca="1">'StockBond Returns'!AA1276+'StockBond Returns'!AC1276-'StockBond Returns'!AB1276*'Distribution of Final Value'!$B$7</f>
        <v>7.9682469070063657</v>
      </c>
      <c r="G1277" s="17">
        <f>1/'StockBond Returns'!M1275</f>
        <v>8.7113280951943275E-2</v>
      </c>
      <c r="H1277">
        <f t="shared" si="4"/>
        <v>1</v>
      </c>
      <c r="I1277" s="64">
        <f t="shared" si="5"/>
        <v>0</v>
      </c>
      <c r="J1277">
        <f t="shared" si="6"/>
        <v>0</v>
      </c>
      <c r="K1277" s="17">
        <f t="shared" ref="K1277:M1277" ca="1" si="2549">IF(H1277=1,$E1277,"")</f>
        <v>6.2831898491080174E-2</v>
      </c>
      <c r="L1277" t="str">
        <f t="shared" si="2549"/>
        <v/>
      </c>
      <c r="M1277" t="str">
        <f t="shared" si="2549"/>
        <v/>
      </c>
      <c r="N1277" s="148">
        <f>IF('StockBond Returns'!AD1275=0,1,0)</f>
        <v>0</v>
      </c>
      <c r="O1277">
        <f>IF( AND('StockBond Returns'!$AD1275&lt;0,'StockBond Returns'!$AD1275&gt;=-0.1),1,0)</f>
        <v>0</v>
      </c>
      <c r="P1277">
        <f>IF( AND('StockBond Returns'!$AD1275&lt;-0.1,'StockBond Returns'!$AD1275&gt;=-0.2),1,0)</f>
        <v>0</v>
      </c>
      <c r="Q1277">
        <f>IF( AND('StockBond Returns'!$AD1275&lt;-0.2,'StockBond Returns'!$AD1275&gt;=-0.3),1,0)</f>
        <v>1</v>
      </c>
      <c r="R1277">
        <f>IF('StockBond Returns'!AD1275&lt;-0.3,1,0)</f>
        <v>0</v>
      </c>
      <c r="S1277" t="str">
        <f t="shared" ref="S1277:W1277" si="2550">IF(N1277=1,$E1277,"")</f>
        <v/>
      </c>
      <c r="T1277" t="str">
        <f t="shared" si="2550"/>
        <v/>
      </c>
      <c r="U1277" t="str">
        <f t="shared" si="2550"/>
        <v/>
      </c>
      <c r="V1277" s="17">
        <f t="shared" ca="1" si="2550"/>
        <v>6.2831898491080174E-2</v>
      </c>
      <c r="W1277" t="str">
        <f t="shared" si="2550"/>
        <v/>
      </c>
    </row>
    <row r="1278" spans="1:23" ht="13" x14ac:dyDescent="0.15">
      <c r="A1278">
        <f t="shared" si="30"/>
        <v>12</v>
      </c>
      <c r="B1278">
        <f t="shared" si="31"/>
        <v>1976</v>
      </c>
      <c r="C1278" s="149">
        <f t="shared" si="706"/>
        <v>28156</v>
      </c>
      <c r="D1278" s="146">
        <f t="shared" si="9"/>
        <v>1976.9166666665703</v>
      </c>
      <c r="E1278" s="147">
        <f ca="1">('StockBond Returns'!AA1277+'StockBond Returns'!AC1277-'Parameters &amp; Main Results'!$B$39)/'StockBond Returns'!AB1277*12</f>
        <v>6.2938033449601583E-2</v>
      </c>
      <c r="F1278" s="70">
        <f ca="1">'StockBond Returns'!AA1277+'StockBond Returns'!AC1277-'StockBond Returns'!AB1277*'Distribution of Final Value'!$B$7</f>
        <v>7.9855323770388278</v>
      </c>
      <c r="G1278" s="17">
        <f>1/'StockBond Returns'!M1276</f>
        <v>8.8114304702767335E-2</v>
      </c>
      <c r="H1278">
        <f t="shared" si="4"/>
        <v>1</v>
      </c>
      <c r="I1278" s="64">
        <f t="shared" si="5"/>
        <v>0</v>
      </c>
      <c r="J1278">
        <f t="shared" si="6"/>
        <v>0</v>
      </c>
      <c r="K1278" s="17">
        <f t="shared" ref="K1278:M1278" ca="1" si="2551">IF(H1278=1,$E1278,"")</f>
        <v>6.2938033449601583E-2</v>
      </c>
      <c r="L1278" t="str">
        <f t="shared" si="2551"/>
        <v/>
      </c>
      <c r="M1278" t="str">
        <f t="shared" si="2551"/>
        <v/>
      </c>
      <c r="N1278" s="148">
        <f>IF('StockBond Returns'!AD1276=0,1,0)</f>
        <v>0</v>
      </c>
      <c r="O1278">
        <f>IF( AND('StockBond Returns'!$AD1276&lt;0,'StockBond Returns'!$AD1276&gt;=-0.1),1,0)</f>
        <v>0</v>
      </c>
      <c r="P1278">
        <f>IF( AND('StockBond Returns'!$AD1276&lt;-0.1,'StockBond Returns'!$AD1276&gt;=-0.2),1,0)</f>
        <v>0</v>
      </c>
      <c r="Q1278">
        <f>IF( AND('StockBond Returns'!$AD1276&lt;-0.2,'StockBond Returns'!$AD1276&gt;=-0.3),1,0)</f>
        <v>1</v>
      </c>
      <c r="R1278">
        <f>IF('StockBond Returns'!AD1276&lt;-0.3,1,0)</f>
        <v>0</v>
      </c>
      <c r="S1278" t="str">
        <f t="shared" ref="S1278:W1278" si="2552">IF(N1278=1,$E1278,"")</f>
        <v/>
      </c>
      <c r="T1278" t="str">
        <f t="shared" si="2552"/>
        <v/>
      </c>
      <c r="U1278" t="str">
        <f t="shared" si="2552"/>
        <v/>
      </c>
      <c r="V1278" s="17">
        <f t="shared" ca="1" si="2552"/>
        <v>6.2938033449601583E-2</v>
      </c>
      <c r="W1278" t="str">
        <f t="shared" si="2552"/>
        <v/>
      </c>
    </row>
    <row r="1279" spans="1:23" ht="13" x14ac:dyDescent="0.15">
      <c r="A1279">
        <f t="shared" si="30"/>
        <v>1</v>
      </c>
      <c r="B1279">
        <f t="shared" si="31"/>
        <v>1977</v>
      </c>
      <c r="C1279" s="149">
        <f t="shared" si="706"/>
        <v>28184</v>
      </c>
      <c r="D1279" s="146">
        <f t="shared" si="9"/>
        <v>1976.9999999999036</v>
      </c>
      <c r="E1279" s="147">
        <f ca="1">('StockBond Returns'!AA1278+'StockBond Returns'!AC1278-'Parameters &amp; Main Results'!$B$39)/'StockBond Returns'!AB1278*12</f>
        <v>6.0697851793181296E-2</v>
      </c>
      <c r="F1279" s="70">
        <f ca="1">'StockBond Returns'!AA1278+'StockBond Returns'!AC1278-'StockBond Returns'!AB1278*'Distribution of Final Value'!$B$7</f>
        <v>7.1878052003474799</v>
      </c>
      <c r="G1279" s="17">
        <f>1/'StockBond Returns'!M1277</f>
        <v>8.4010216600055032E-2</v>
      </c>
      <c r="H1279">
        <f t="shared" si="4"/>
        <v>1</v>
      </c>
      <c r="I1279" s="64">
        <f t="shared" si="5"/>
        <v>0</v>
      </c>
      <c r="J1279">
        <f t="shared" si="6"/>
        <v>0</v>
      </c>
      <c r="K1279" s="17">
        <f t="shared" ref="K1279:M1279" ca="1" si="2553">IF(H1279=1,$E1279,"")</f>
        <v>6.0697851793181296E-2</v>
      </c>
      <c r="L1279" t="str">
        <f t="shared" si="2553"/>
        <v/>
      </c>
      <c r="M1279" t="str">
        <f t="shared" si="2553"/>
        <v/>
      </c>
      <c r="N1279" s="148">
        <f>IF('StockBond Returns'!AD1277=0,1,0)</f>
        <v>0</v>
      </c>
      <c r="O1279">
        <f>IF( AND('StockBond Returns'!$AD1277&lt;0,'StockBond Returns'!$AD1277&gt;=-0.1),1,0)</f>
        <v>0</v>
      </c>
      <c r="P1279">
        <f>IF( AND('StockBond Returns'!$AD1277&lt;-0.1,'StockBond Returns'!$AD1277&gt;=-0.2),1,0)</f>
        <v>0</v>
      </c>
      <c r="Q1279">
        <f>IF( AND('StockBond Returns'!$AD1277&lt;-0.2,'StockBond Returns'!$AD1277&gt;=-0.3),1,0)</f>
        <v>1</v>
      </c>
      <c r="R1279">
        <f>IF('StockBond Returns'!AD1277&lt;-0.3,1,0)</f>
        <v>0</v>
      </c>
      <c r="S1279" t="str">
        <f t="shared" ref="S1279:W1279" si="2554">IF(N1279=1,$E1279,"")</f>
        <v/>
      </c>
      <c r="T1279" t="str">
        <f t="shared" si="2554"/>
        <v/>
      </c>
      <c r="U1279" t="str">
        <f t="shared" si="2554"/>
        <v/>
      </c>
      <c r="V1279" s="17">
        <f t="shared" ca="1" si="2554"/>
        <v>6.0697851793181296E-2</v>
      </c>
      <c r="W1279" t="str">
        <f t="shared" si="2554"/>
        <v/>
      </c>
    </row>
    <row r="1280" spans="1:23" ht="13" x14ac:dyDescent="0.15">
      <c r="A1280">
        <f t="shared" si="30"/>
        <v>2</v>
      </c>
      <c r="B1280">
        <f t="shared" si="31"/>
        <v>1977</v>
      </c>
      <c r="C1280" s="149">
        <f t="shared" si="706"/>
        <v>28215</v>
      </c>
      <c r="D1280" s="146">
        <f t="shared" si="9"/>
        <v>1977.0833333332369</v>
      </c>
      <c r="E1280" s="147">
        <f ca="1">('StockBond Returns'!AA1279+'StockBond Returns'!AC1279-'Parameters &amp; Main Results'!$B$39)/'StockBond Returns'!AB1279*12</f>
        <v>6.4081222978498706E-2</v>
      </c>
      <c r="F1280" s="70">
        <f ca="1">'StockBond Returns'!AA1279+'StockBond Returns'!AC1279-'StockBond Returns'!AB1279*'Distribution of Final Value'!$B$7</f>
        <v>8.3436222155306528</v>
      </c>
      <c r="G1280" s="17">
        <f>1/'StockBond Returns'!M1278</f>
        <v>8.8944857183319681E-2</v>
      </c>
      <c r="H1280">
        <f t="shared" si="4"/>
        <v>1</v>
      </c>
      <c r="I1280" s="64">
        <f t="shared" si="5"/>
        <v>0</v>
      </c>
      <c r="J1280">
        <f t="shared" si="6"/>
        <v>0</v>
      </c>
      <c r="K1280" s="17">
        <f t="shared" ref="K1280:M1280" ca="1" si="2555">IF(H1280=1,$E1280,"")</f>
        <v>6.4081222978498706E-2</v>
      </c>
      <c r="L1280" t="str">
        <f t="shared" si="2555"/>
        <v/>
      </c>
      <c r="M1280" t="str">
        <f t="shared" si="2555"/>
        <v/>
      </c>
      <c r="N1280" s="148">
        <f>IF('StockBond Returns'!AD1278=0,1,0)</f>
        <v>0</v>
      </c>
      <c r="O1280">
        <f>IF( AND('StockBond Returns'!$AD1278&lt;0,'StockBond Returns'!$AD1278&gt;=-0.1),1,0)</f>
        <v>0</v>
      </c>
      <c r="P1280">
        <f>IF( AND('StockBond Returns'!$AD1278&lt;-0.1,'StockBond Returns'!$AD1278&gt;=-0.2),1,0)</f>
        <v>0</v>
      </c>
      <c r="Q1280">
        <f>IF( AND('StockBond Returns'!$AD1278&lt;-0.2,'StockBond Returns'!$AD1278&gt;=-0.3),1,0)</f>
        <v>1</v>
      </c>
      <c r="R1280">
        <f>IF('StockBond Returns'!AD1278&lt;-0.3,1,0)</f>
        <v>0</v>
      </c>
      <c r="S1280" t="str">
        <f t="shared" ref="S1280:W1280" si="2556">IF(N1280=1,$E1280,"")</f>
        <v/>
      </c>
      <c r="T1280" t="str">
        <f t="shared" si="2556"/>
        <v/>
      </c>
      <c r="U1280" t="str">
        <f t="shared" si="2556"/>
        <v/>
      </c>
      <c r="V1280" s="17">
        <f t="shared" ca="1" si="2556"/>
        <v>6.4081222978498706E-2</v>
      </c>
      <c r="W1280" t="str">
        <f t="shared" si="2556"/>
        <v/>
      </c>
    </row>
    <row r="1281" spans="1:23" ht="13" x14ac:dyDescent="0.15">
      <c r="A1281">
        <f t="shared" si="30"/>
        <v>3</v>
      </c>
      <c r="B1281">
        <f t="shared" si="31"/>
        <v>1977</v>
      </c>
      <c r="C1281" s="149">
        <f t="shared" si="706"/>
        <v>28245</v>
      </c>
      <c r="D1281" s="146">
        <f t="shared" si="9"/>
        <v>1977.1666666665701</v>
      </c>
      <c r="E1281" s="147">
        <f ca="1">('StockBond Returns'!AA1280+'StockBond Returns'!AC1280-'Parameters &amp; Main Results'!$B$39)/'StockBond Returns'!AB1280*12</f>
        <v>6.568115935580035E-2</v>
      </c>
      <c r="F1281" s="70">
        <f ca="1">'StockBond Returns'!AA1280+'StockBond Returns'!AC1280-'StockBond Returns'!AB1280*'Distribution of Final Value'!$B$7</f>
        <v>8.8750941144157931</v>
      </c>
      <c r="G1281" s="17">
        <f>1/'StockBond Returns'!M1279</f>
        <v>9.1859809878118939E-2</v>
      </c>
      <c r="H1281">
        <f t="shared" si="4"/>
        <v>1</v>
      </c>
      <c r="I1281" s="64">
        <f t="shared" si="5"/>
        <v>0</v>
      </c>
      <c r="J1281">
        <f t="shared" si="6"/>
        <v>0</v>
      </c>
      <c r="K1281" s="17">
        <f t="shared" ref="K1281:M1281" ca="1" si="2557">IF(H1281=1,$E1281,"")</f>
        <v>6.568115935580035E-2</v>
      </c>
      <c r="L1281" t="str">
        <f t="shared" si="2557"/>
        <v/>
      </c>
      <c r="M1281" t="str">
        <f t="shared" si="2557"/>
        <v/>
      </c>
      <c r="N1281" s="148">
        <f>IF('StockBond Returns'!AD1279=0,1,0)</f>
        <v>0</v>
      </c>
      <c r="O1281">
        <f>IF( AND('StockBond Returns'!$AD1279&lt;0,'StockBond Returns'!$AD1279&gt;=-0.1),1,0)</f>
        <v>0</v>
      </c>
      <c r="P1281">
        <f>IF( AND('StockBond Returns'!$AD1279&lt;-0.1,'StockBond Returns'!$AD1279&gt;=-0.2),1,0)</f>
        <v>0</v>
      </c>
      <c r="Q1281">
        <f>IF( AND('StockBond Returns'!$AD1279&lt;-0.2,'StockBond Returns'!$AD1279&gt;=-0.3),1,0)</f>
        <v>1</v>
      </c>
      <c r="R1281">
        <f>IF('StockBond Returns'!AD1279&lt;-0.3,1,0)</f>
        <v>0</v>
      </c>
      <c r="S1281" t="str">
        <f t="shared" ref="S1281:W1281" si="2558">IF(N1281=1,$E1281,"")</f>
        <v/>
      </c>
      <c r="T1281" t="str">
        <f t="shared" si="2558"/>
        <v/>
      </c>
      <c r="U1281" t="str">
        <f t="shared" si="2558"/>
        <v/>
      </c>
      <c r="V1281" s="17">
        <f t="shared" ca="1" si="2558"/>
        <v>6.568115935580035E-2</v>
      </c>
      <c r="W1281" t="str">
        <f t="shared" si="2558"/>
        <v/>
      </c>
    </row>
    <row r="1282" spans="1:23" ht="13" x14ac:dyDescent="0.15">
      <c r="A1282">
        <f t="shared" si="30"/>
        <v>4</v>
      </c>
      <c r="B1282">
        <f t="shared" si="31"/>
        <v>1977</v>
      </c>
      <c r="C1282" s="149">
        <f t="shared" si="706"/>
        <v>28276</v>
      </c>
      <c r="D1282" s="146">
        <f t="shared" si="9"/>
        <v>1977.2499999999034</v>
      </c>
      <c r="E1282" s="147">
        <f ca="1">('StockBond Returns'!AA1281+'StockBond Returns'!AC1281-'Parameters &amp; Main Results'!$B$39)/'StockBond Returns'!AB1281*12</f>
        <v>6.6602077106950153E-2</v>
      </c>
      <c r="F1282" s="70">
        <f ca="1">'StockBond Returns'!AA1281+'StockBond Returns'!AC1281-'StockBond Returns'!AB1281*'Distribution of Final Value'!$B$7</f>
        <v>9.1684982057642177</v>
      </c>
      <c r="G1282" s="17">
        <f>1/'StockBond Returns'!M1280</f>
        <v>9.381183460496996E-2</v>
      </c>
      <c r="H1282">
        <f t="shared" si="4"/>
        <v>1</v>
      </c>
      <c r="I1282" s="64">
        <f t="shared" si="5"/>
        <v>0</v>
      </c>
      <c r="J1282">
        <f t="shared" si="6"/>
        <v>0</v>
      </c>
      <c r="K1282" s="17">
        <f t="shared" ref="K1282:M1282" ca="1" si="2559">IF(H1282=1,$E1282,"")</f>
        <v>6.6602077106950153E-2</v>
      </c>
      <c r="L1282" t="str">
        <f t="shared" si="2559"/>
        <v/>
      </c>
      <c r="M1282" t="str">
        <f t="shared" si="2559"/>
        <v/>
      </c>
      <c r="N1282" s="148">
        <f>IF('StockBond Returns'!AD1280=0,1,0)</f>
        <v>0</v>
      </c>
      <c r="O1282">
        <f>IF( AND('StockBond Returns'!$AD1280&lt;0,'StockBond Returns'!$AD1280&gt;=-0.1),1,0)</f>
        <v>0</v>
      </c>
      <c r="P1282">
        <f>IF( AND('StockBond Returns'!$AD1280&lt;-0.1,'StockBond Returns'!$AD1280&gt;=-0.2),1,0)</f>
        <v>0</v>
      </c>
      <c r="Q1282">
        <f>IF( AND('StockBond Returns'!$AD1280&lt;-0.2,'StockBond Returns'!$AD1280&gt;=-0.3),1,0)</f>
        <v>1</v>
      </c>
      <c r="R1282">
        <f>IF('StockBond Returns'!AD1280&lt;-0.3,1,0)</f>
        <v>0</v>
      </c>
      <c r="S1282" t="str">
        <f t="shared" ref="S1282:W1282" si="2560">IF(N1282=1,$E1282,"")</f>
        <v/>
      </c>
      <c r="T1282" t="str">
        <f t="shared" si="2560"/>
        <v/>
      </c>
      <c r="U1282" t="str">
        <f t="shared" si="2560"/>
        <v/>
      </c>
      <c r="V1282" s="17">
        <f t="shared" ca="1" si="2560"/>
        <v>6.6602077106950153E-2</v>
      </c>
      <c r="W1282" t="str">
        <f t="shared" si="2560"/>
        <v/>
      </c>
    </row>
    <row r="1283" spans="1:23" ht="13" x14ac:dyDescent="0.15">
      <c r="A1283">
        <f t="shared" si="30"/>
        <v>5</v>
      </c>
      <c r="B1283">
        <f t="shared" si="31"/>
        <v>1977</v>
      </c>
      <c r="C1283" s="149">
        <f t="shared" si="706"/>
        <v>28306</v>
      </c>
      <c r="D1283" s="146">
        <f t="shared" si="9"/>
        <v>1977.3333333332366</v>
      </c>
      <c r="E1283" s="147">
        <f ca="1">('StockBond Returns'!AA1282+'StockBond Returns'!AC1282-'Parameters &amp; Main Results'!$B$39)/'StockBond Returns'!AB1282*12</f>
        <v>6.7232062984266497E-2</v>
      </c>
      <c r="F1283" s="70">
        <f ca="1">'StockBond Returns'!AA1282+'StockBond Returns'!AC1282-'StockBond Returns'!AB1282*'Distribution of Final Value'!$B$7</f>
        <v>9.3595354574346565</v>
      </c>
      <c r="G1283" s="17">
        <f>1/'StockBond Returns'!M1281</f>
        <v>9.4134021948806296E-2</v>
      </c>
      <c r="H1283">
        <f t="shared" si="4"/>
        <v>1</v>
      </c>
      <c r="I1283" s="64">
        <f t="shared" si="5"/>
        <v>0</v>
      </c>
      <c r="J1283">
        <f t="shared" si="6"/>
        <v>0</v>
      </c>
      <c r="K1283" s="17">
        <f t="shared" ref="K1283:M1283" ca="1" si="2561">IF(H1283=1,$E1283,"")</f>
        <v>6.7232062984266497E-2</v>
      </c>
      <c r="L1283" t="str">
        <f t="shared" si="2561"/>
        <v/>
      </c>
      <c r="M1283" t="str">
        <f t="shared" si="2561"/>
        <v/>
      </c>
      <c r="N1283" s="148">
        <f>IF('StockBond Returns'!AD1281=0,1,0)</f>
        <v>0</v>
      </c>
      <c r="O1283">
        <f>IF( AND('StockBond Returns'!$AD1281&lt;0,'StockBond Returns'!$AD1281&gt;=-0.1),1,0)</f>
        <v>0</v>
      </c>
      <c r="P1283">
        <f>IF( AND('StockBond Returns'!$AD1281&lt;-0.1,'StockBond Returns'!$AD1281&gt;=-0.2),1,0)</f>
        <v>0</v>
      </c>
      <c r="Q1283">
        <f>IF( AND('StockBond Returns'!$AD1281&lt;-0.2,'StockBond Returns'!$AD1281&gt;=-0.3),1,0)</f>
        <v>0</v>
      </c>
      <c r="R1283">
        <f>IF('StockBond Returns'!AD1281&lt;-0.3,1,0)</f>
        <v>1</v>
      </c>
      <c r="S1283" t="str">
        <f t="shared" ref="S1283:W1283" si="2562">IF(N1283=1,$E1283,"")</f>
        <v/>
      </c>
      <c r="T1283" t="str">
        <f t="shared" si="2562"/>
        <v/>
      </c>
      <c r="U1283" t="str">
        <f t="shared" si="2562"/>
        <v/>
      </c>
      <c r="V1283" t="str">
        <f t="shared" si="2562"/>
        <v/>
      </c>
      <c r="W1283" s="17">
        <f t="shared" ca="1" si="2562"/>
        <v>6.7232062984266497E-2</v>
      </c>
    </row>
    <row r="1284" spans="1:23" ht="13" x14ac:dyDescent="0.15">
      <c r="A1284">
        <f t="shared" si="30"/>
        <v>6</v>
      </c>
      <c r="B1284">
        <f t="shared" si="31"/>
        <v>1977</v>
      </c>
      <c r="C1284" s="149">
        <f t="shared" si="706"/>
        <v>28337</v>
      </c>
      <c r="D1284" s="146">
        <f t="shared" si="9"/>
        <v>1977.4166666665699</v>
      </c>
      <c r="E1284" s="147">
        <f ca="1">('StockBond Returns'!AA1283+'StockBond Returns'!AC1283-'Parameters &amp; Main Results'!$B$39)/'StockBond Returns'!AB1283*12</f>
        <v>6.8772919498928137E-2</v>
      </c>
      <c r="F1284" s="70">
        <f ca="1">'StockBond Returns'!AA1283+'StockBond Returns'!AC1283-'StockBond Returns'!AB1283*'Distribution of Final Value'!$B$7</f>
        <v>9.8611178337072136</v>
      </c>
      <c r="G1284" s="17">
        <f>1/'StockBond Returns'!M1282</f>
        <v>9.7404082435358127E-2</v>
      </c>
      <c r="H1284">
        <f t="shared" si="4"/>
        <v>1</v>
      </c>
      <c r="I1284" s="64">
        <f t="shared" si="5"/>
        <v>0</v>
      </c>
      <c r="J1284">
        <f t="shared" si="6"/>
        <v>0</v>
      </c>
      <c r="K1284" s="17">
        <f t="shared" ref="K1284:M1284" ca="1" si="2563">IF(H1284=1,$E1284,"")</f>
        <v>6.8772919498928137E-2</v>
      </c>
      <c r="L1284" t="str">
        <f t="shared" si="2563"/>
        <v/>
      </c>
      <c r="M1284" t="str">
        <f t="shared" si="2563"/>
        <v/>
      </c>
      <c r="N1284" s="148">
        <f>IF('StockBond Returns'!AD1282=0,1,0)</f>
        <v>0</v>
      </c>
      <c r="O1284">
        <f>IF( AND('StockBond Returns'!$AD1282&lt;0,'StockBond Returns'!$AD1282&gt;=-0.1),1,0)</f>
        <v>0</v>
      </c>
      <c r="P1284">
        <f>IF( AND('StockBond Returns'!$AD1282&lt;-0.1,'StockBond Returns'!$AD1282&gt;=-0.2),1,0)</f>
        <v>0</v>
      </c>
      <c r="Q1284">
        <f>IF( AND('StockBond Returns'!$AD1282&lt;-0.2,'StockBond Returns'!$AD1282&gt;=-0.3),1,0)</f>
        <v>0</v>
      </c>
      <c r="R1284">
        <f>IF('StockBond Returns'!AD1282&lt;-0.3,1,0)</f>
        <v>1</v>
      </c>
      <c r="S1284" t="str">
        <f t="shared" ref="S1284:W1284" si="2564">IF(N1284=1,$E1284,"")</f>
        <v/>
      </c>
      <c r="T1284" t="str">
        <f t="shared" si="2564"/>
        <v/>
      </c>
      <c r="U1284" t="str">
        <f t="shared" si="2564"/>
        <v/>
      </c>
      <c r="V1284" t="str">
        <f t="shared" si="2564"/>
        <v/>
      </c>
      <c r="W1284" s="17">
        <f t="shared" ca="1" si="2564"/>
        <v>6.8772919498928137E-2</v>
      </c>
    </row>
    <row r="1285" spans="1:23" ht="13" x14ac:dyDescent="0.15">
      <c r="A1285">
        <f t="shared" si="30"/>
        <v>7</v>
      </c>
      <c r="B1285">
        <f t="shared" si="31"/>
        <v>1977</v>
      </c>
      <c r="C1285" s="149">
        <f t="shared" si="706"/>
        <v>28368</v>
      </c>
      <c r="D1285" s="146">
        <f t="shared" si="9"/>
        <v>1977.4999999999031</v>
      </c>
      <c r="E1285" s="147">
        <f ca="1">('StockBond Returns'!AA1284+'StockBond Returns'!AC1284-'Parameters &amp; Main Results'!$B$39)/'StockBond Returns'!AB1284*12</f>
        <v>6.6793939680459907E-2</v>
      </c>
      <c r="F1285" s="70">
        <f ca="1">'StockBond Returns'!AA1284+'StockBond Returns'!AC1284-'StockBond Returns'!AB1284*'Distribution of Final Value'!$B$7</f>
        <v>9.1556986693295244</v>
      </c>
      <c r="G1285" s="17">
        <f>1/'StockBond Returns'!M1283</f>
        <v>9.384184221918937E-2</v>
      </c>
      <c r="H1285">
        <f t="shared" si="4"/>
        <v>1</v>
      </c>
      <c r="I1285" s="64">
        <f t="shared" si="5"/>
        <v>0</v>
      </c>
      <c r="J1285">
        <f t="shared" si="6"/>
        <v>0</v>
      </c>
      <c r="K1285" s="17">
        <f t="shared" ref="K1285:M1285" ca="1" si="2565">IF(H1285=1,$E1285,"")</f>
        <v>6.6793939680459907E-2</v>
      </c>
      <c r="L1285" t="str">
        <f t="shared" si="2565"/>
        <v/>
      </c>
      <c r="M1285" t="str">
        <f t="shared" si="2565"/>
        <v/>
      </c>
      <c r="N1285" s="148">
        <f>IF('StockBond Returns'!AD1283=0,1,0)</f>
        <v>0</v>
      </c>
      <c r="O1285">
        <f>IF( AND('StockBond Returns'!$AD1283&lt;0,'StockBond Returns'!$AD1283&gt;=-0.1),1,0)</f>
        <v>0</v>
      </c>
      <c r="P1285">
        <f>IF( AND('StockBond Returns'!$AD1283&lt;-0.1,'StockBond Returns'!$AD1283&gt;=-0.2),1,0)</f>
        <v>0</v>
      </c>
      <c r="Q1285">
        <f>IF( AND('StockBond Returns'!$AD1283&lt;-0.2,'StockBond Returns'!$AD1283&gt;=-0.3),1,0)</f>
        <v>1</v>
      </c>
      <c r="R1285">
        <f>IF('StockBond Returns'!AD1283&lt;-0.3,1,0)</f>
        <v>0</v>
      </c>
      <c r="S1285" t="str">
        <f t="shared" ref="S1285:W1285" si="2566">IF(N1285=1,$E1285,"")</f>
        <v/>
      </c>
      <c r="T1285" t="str">
        <f t="shared" si="2566"/>
        <v/>
      </c>
      <c r="U1285" t="str">
        <f t="shared" si="2566"/>
        <v/>
      </c>
      <c r="V1285" s="17">
        <f t="shared" ca="1" si="2566"/>
        <v>6.6793939680459907E-2</v>
      </c>
      <c r="W1285" t="str">
        <f t="shared" si="2566"/>
        <v/>
      </c>
    </row>
    <row r="1286" spans="1:23" ht="13" x14ac:dyDescent="0.15">
      <c r="A1286">
        <f t="shared" si="30"/>
        <v>8</v>
      </c>
      <c r="B1286">
        <f t="shared" si="31"/>
        <v>1977</v>
      </c>
      <c r="C1286" s="149">
        <f t="shared" si="706"/>
        <v>28398</v>
      </c>
      <c r="D1286" s="146">
        <f t="shared" si="9"/>
        <v>1977.5833333332364</v>
      </c>
      <c r="E1286" s="147">
        <f ca="1">('StockBond Returns'!AA1285+'StockBond Returns'!AC1285-'Parameters &amp; Main Results'!$B$39)/'StockBond Returns'!AB1285*12</f>
        <v>6.8213953422621265E-2</v>
      </c>
      <c r="F1286" s="70">
        <f ca="1">'StockBond Returns'!AA1285+'StockBond Returns'!AC1285-'StockBond Returns'!AB1285*'Distribution of Final Value'!$B$7</f>
        <v>9.6139948325779887</v>
      </c>
      <c r="G1286" s="17">
        <f>1/'StockBond Returns'!M1284</f>
        <v>9.5659093825345348E-2</v>
      </c>
      <c r="H1286">
        <f t="shared" si="4"/>
        <v>1</v>
      </c>
      <c r="I1286" s="64">
        <f t="shared" si="5"/>
        <v>0</v>
      </c>
      <c r="J1286">
        <f t="shared" si="6"/>
        <v>0</v>
      </c>
      <c r="K1286" s="17">
        <f t="shared" ref="K1286:M1286" ca="1" si="2567">IF(H1286=1,$E1286,"")</f>
        <v>6.8213953422621265E-2</v>
      </c>
      <c r="L1286" t="str">
        <f t="shared" si="2567"/>
        <v/>
      </c>
      <c r="M1286" t="str">
        <f t="shared" si="2567"/>
        <v/>
      </c>
      <c r="N1286" s="148">
        <f>IF('StockBond Returns'!AD1284=0,1,0)</f>
        <v>0</v>
      </c>
      <c r="O1286">
        <f>IF( AND('StockBond Returns'!$AD1284&lt;0,'StockBond Returns'!$AD1284&gt;=-0.1),1,0)</f>
        <v>0</v>
      </c>
      <c r="P1286">
        <f>IF( AND('StockBond Returns'!$AD1284&lt;-0.1,'StockBond Returns'!$AD1284&gt;=-0.2),1,0)</f>
        <v>0</v>
      </c>
      <c r="Q1286">
        <f>IF( AND('StockBond Returns'!$AD1284&lt;-0.2,'StockBond Returns'!$AD1284&gt;=-0.3),1,0)</f>
        <v>1</v>
      </c>
      <c r="R1286">
        <f>IF('StockBond Returns'!AD1284&lt;-0.3,1,0)</f>
        <v>0</v>
      </c>
      <c r="S1286" t="str">
        <f t="shared" ref="S1286:W1286" si="2568">IF(N1286=1,$E1286,"")</f>
        <v/>
      </c>
      <c r="T1286" t="str">
        <f t="shared" si="2568"/>
        <v/>
      </c>
      <c r="U1286" t="str">
        <f t="shared" si="2568"/>
        <v/>
      </c>
      <c r="V1286" s="17">
        <f t="shared" ca="1" si="2568"/>
        <v>6.8213953422621265E-2</v>
      </c>
      <c r="W1286" t="str">
        <f t="shared" si="2568"/>
        <v/>
      </c>
    </row>
    <row r="1287" spans="1:23" ht="13" x14ac:dyDescent="0.15">
      <c r="A1287">
        <f t="shared" si="30"/>
        <v>9</v>
      </c>
      <c r="B1287">
        <f t="shared" si="31"/>
        <v>1977</v>
      </c>
      <c r="C1287" s="149">
        <f t="shared" si="706"/>
        <v>28429</v>
      </c>
      <c r="D1287" s="146">
        <f t="shared" si="9"/>
        <v>1977.6666666665697</v>
      </c>
      <c r="E1287" s="147">
        <f ca="1">('StockBond Returns'!AA1286+'StockBond Returns'!AC1286-'Parameters &amp; Main Results'!$B$39)/'StockBond Returns'!AB1286*12</f>
        <v>6.9570623828502612E-2</v>
      </c>
      <c r="F1287" s="70">
        <f ca="1">'StockBond Returns'!AA1286+'StockBond Returns'!AC1286-'StockBond Returns'!AB1286*'Distribution of Final Value'!$B$7</f>
        <v>10.046946230912329</v>
      </c>
      <c r="G1287" s="17">
        <f>1/'StockBond Returns'!M1285</f>
        <v>9.8372532785767408E-2</v>
      </c>
      <c r="H1287">
        <f t="shared" si="4"/>
        <v>1</v>
      </c>
      <c r="I1287" s="64">
        <f t="shared" si="5"/>
        <v>0</v>
      </c>
      <c r="J1287">
        <f t="shared" si="6"/>
        <v>0</v>
      </c>
      <c r="K1287" s="17">
        <f t="shared" ref="K1287:M1287" ca="1" si="2569">IF(H1287=1,$E1287,"")</f>
        <v>6.9570623828502612E-2</v>
      </c>
      <c r="L1287" t="str">
        <f t="shared" si="2569"/>
        <v/>
      </c>
      <c r="M1287" t="str">
        <f t="shared" si="2569"/>
        <v/>
      </c>
      <c r="N1287" s="148">
        <f>IF('StockBond Returns'!AD1285=0,1,0)</f>
        <v>0</v>
      </c>
      <c r="O1287">
        <f>IF( AND('StockBond Returns'!$AD1285&lt;0,'StockBond Returns'!$AD1285&gt;=-0.1),1,0)</f>
        <v>0</v>
      </c>
      <c r="P1287">
        <f>IF( AND('StockBond Returns'!$AD1285&lt;-0.1,'StockBond Returns'!$AD1285&gt;=-0.2),1,0)</f>
        <v>0</v>
      </c>
      <c r="Q1287">
        <f>IF( AND('StockBond Returns'!$AD1285&lt;-0.2,'StockBond Returns'!$AD1285&gt;=-0.3),1,0)</f>
        <v>0</v>
      </c>
      <c r="R1287">
        <f>IF('StockBond Returns'!AD1285&lt;-0.3,1,0)</f>
        <v>1</v>
      </c>
      <c r="S1287" t="str">
        <f t="shared" ref="S1287:W1287" si="2570">IF(N1287=1,$E1287,"")</f>
        <v/>
      </c>
      <c r="T1287" t="str">
        <f t="shared" si="2570"/>
        <v/>
      </c>
      <c r="U1287" t="str">
        <f t="shared" si="2570"/>
        <v/>
      </c>
      <c r="V1287" t="str">
        <f t="shared" si="2570"/>
        <v/>
      </c>
      <c r="W1287" s="17">
        <f t="shared" ca="1" si="2570"/>
        <v>6.9570623828502612E-2</v>
      </c>
    </row>
    <row r="1288" spans="1:23" ht="13" x14ac:dyDescent="0.15">
      <c r="A1288">
        <f t="shared" si="30"/>
        <v>10</v>
      </c>
      <c r="B1288">
        <f t="shared" si="31"/>
        <v>1977</v>
      </c>
      <c r="C1288" s="149">
        <f t="shared" si="706"/>
        <v>28459</v>
      </c>
      <c r="D1288" s="146">
        <f t="shared" si="9"/>
        <v>1977.7499999999029</v>
      </c>
      <c r="E1288" s="147">
        <f ca="1">('StockBond Returns'!AA1287+'StockBond Returns'!AC1287-'Parameters &amp; Main Results'!$B$39)/'StockBond Returns'!AB1287*12</f>
        <v>6.9969135161463081E-2</v>
      </c>
      <c r="F1288" s="70">
        <f ca="1">'StockBond Returns'!AA1287+'StockBond Returns'!AC1287-'StockBond Returns'!AB1287*'Distribution of Final Value'!$B$7</f>
        <v>10.151550862236522</v>
      </c>
      <c r="G1288" s="17">
        <f>1/'StockBond Returns'!M1286</f>
        <v>9.9018436967593965E-2</v>
      </c>
      <c r="H1288">
        <f t="shared" si="4"/>
        <v>1</v>
      </c>
      <c r="I1288" s="64">
        <f t="shared" si="5"/>
        <v>0</v>
      </c>
      <c r="J1288">
        <f t="shared" si="6"/>
        <v>0</v>
      </c>
      <c r="K1288" s="17">
        <f t="shared" ref="K1288:M1288" ca="1" si="2571">IF(H1288=1,$E1288,"")</f>
        <v>6.9969135161463081E-2</v>
      </c>
      <c r="L1288" t="str">
        <f t="shared" si="2571"/>
        <v/>
      </c>
      <c r="M1288" t="str">
        <f t="shared" si="2571"/>
        <v/>
      </c>
      <c r="N1288" s="148">
        <f>IF('StockBond Returns'!AD1286=0,1,0)</f>
        <v>0</v>
      </c>
      <c r="O1288">
        <f>IF( AND('StockBond Returns'!$AD1286&lt;0,'StockBond Returns'!$AD1286&gt;=-0.1),1,0)</f>
        <v>0</v>
      </c>
      <c r="P1288">
        <f>IF( AND('StockBond Returns'!$AD1286&lt;-0.1,'StockBond Returns'!$AD1286&gt;=-0.2),1,0)</f>
        <v>0</v>
      </c>
      <c r="Q1288">
        <f>IF( AND('StockBond Returns'!$AD1286&lt;-0.2,'StockBond Returns'!$AD1286&gt;=-0.3),1,0)</f>
        <v>0</v>
      </c>
      <c r="R1288">
        <f>IF('StockBond Returns'!AD1286&lt;-0.3,1,0)</f>
        <v>1</v>
      </c>
      <c r="S1288" t="str">
        <f t="shared" ref="S1288:W1288" si="2572">IF(N1288=1,$E1288,"")</f>
        <v/>
      </c>
      <c r="T1288" t="str">
        <f t="shared" si="2572"/>
        <v/>
      </c>
      <c r="U1288" t="str">
        <f t="shared" si="2572"/>
        <v/>
      </c>
      <c r="V1288" t="str">
        <f t="shared" si="2572"/>
        <v/>
      </c>
      <c r="W1288" s="17">
        <f t="shared" ca="1" si="2572"/>
        <v>6.9969135161463081E-2</v>
      </c>
    </row>
    <row r="1289" spans="1:23" ht="13" x14ac:dyDescent="0.15">
      <c r="A1289">
        <f t="shared" si="30"/>
        <v>11</v>
      </c>
      <c r="B1289">
        <f t="shared" si="31"/>
        <v>1977</v>
      </c>
      <c r="C1289" s="149">
        <f t="shared" si="706"/>
        <v>28490</v>
      </c>
      <c r="D1289" s="146">
        <f t="shared" si="9"/>
        <v>1977.8333333332362</v>
      </c>
      <c r="E1289" s="147">
        <f ca="1">('StockBond Returns'!AA1288+'StockBond Returns'!AC1288-'Parameters &amp; Main Results'!$B$39)/'StockBond Returns'!AB1288*12</f>
        <v>7.2816224988029615E-2</v>
      </c>
      <c r="F1289" s="70">
        <f ca="1">'StockBond Returns'!AA1288+'StockBond Returns'!AC1288-'StockBond Returns'!AB1288*'Distribution of Final Value'!$B$7</f>
        <v>11.081976367515349</v>
      </c>
      <c r="G1289" s="17">
        <f>1/'StockBond Returns'!M1287</f>
        <v>0.10394144007451786</v>
      </c>
      <c r="H1289">
        <f t="shared" si="4"/>
        <v>1</v>
      </c>
      <c r="I1289" s="64">
        <f t="shared" si="5"/>
        <v>0</v>
      </c>
      <c r="J1289">
        <f t="shared" si="6"/>
        <v>0</v>
      </c>
      <c r="K1289" s="17">
        <f t="shared" ref="K1289:M1289" ca="1" si="2573">IF(H1289=1,$E1289,"")</f>
        <v>7.2816224988029615E-2</v>
      </c>
      <c r="L1289" t="str">
        <f t="shared" si="2573"/>
        <v/>
      </c>
      <c r="M1289" t="str">
        <f t="shared" si="2573"/>
        <v/>
      </c>
      <c r="N1289" s="148">
        <f>IF('StockBond Returns'!AD1287=0,1,0)</f>
        <v>0</v>
      </c>
      <c r="O1289">
        <f>IF( AND('StockBond Returns'!$AD1287&lt;0,'StockBond Returns'!$AD1287&gt;=-0.1),1,0)</f>
        <v>0</v>
      </c>
      <c r="P1289">
        <f>IF( AND('StockBond Returns'!$AD1287&lt;-0.1,'StockBond Returns'!$AD1287&gt;=-0.2),1,0)</f>
        <v>0</v>
      </c>
      <c r="Q1289">
        <f>IF( AND('StockBond Returns'!$AD1287&lt;-0.2,'StockBond Returns'!$AD1287&gt;=-0.3),1,0)</f>
        <v>0</v>
      </c>
      <c r="R1289">
        <f>IF('StockBond Returns'!AD1287&lt;-0.3,1,0)</f>
        <v>1</v>
      </c>
      <c r="S1289" t="str">
        <f t="shared" ref="S1289:W1289" si="2574">IF(N1289=1,$E1289,"")</f>
        <v/>
      </c>
      <c r="T1289" t="str">
        <f t="shared" si="2574"/>
        <v/>
      </c>
      <c r="U1289" t="str">
        <f t="shared" si="2574"/>
        <v/>
      </c>
      <c r="V1289" t="str">
        <f t="shared" si="2574"/>
        <v/>
      </c>
      <c r="W1289" s="17">
        <f t="shared" ca="1" si="2574"/>
        <v>7.2816224988029615E-2</v>
      </c>
    </row>
    <row r="1290" spans="1:23" ht="13" x14ac:dyDescent="0.15">
      <c r="A1290">
        <f t="shared" si="30"/>
        <v>12</v>
      </c>
      <c r="B1290">
        <f t="shared" si="31"/>
        <v>1977</v>
      </c>
      <c r="C1290" s="149">
        <f t="shared" si="706"/>
        <v>28521</v>
      </c>
      <c r="D1290" s="146">
        <f t="shared" si="9"/>
        <v>1977.9166666665694</v>
      </c>
      <c r="E1290" s="147">
        <f ca="1">('StockBond Returns'!AA1289+'StockBond Returns'!AC1289-'Parameters &amp; Main Results'!$B$39)/'StockBond Returns'!AB1289*12</f>
        <v>7.1901448139816748E-2</v>
      </c>
      <c r="F1290" s="70">
        <f ca="1">'StockBond Returns'!AA1289+'StockBond Returns'!AC1289-'StockBond Returns'!AB1289*'Distribution of Final Value'!$B$7</f>
        <v>10.737572533588326</v>
      </c>
      <c r="G1290" s="17">
        <f>1/'StockBond Returns'!M1288</f>
        <v>0.10179905893529471</v>
      </c>
      <c r="H1290">
        <f t="shared" si="4"/>
        <v>1</v>
      </c>
      <c r="I1290" s="64">
        <f t="shared" si="5"/>
        <v>0</v>
      </c>
      <c r="J1290">
        <f t="shared" si="6"/>
        <v>0</v>
      </c>
      <c r="K1290" s="17">
        <f t="shared" ref="K1290:M1290" ca="1" si="2575">IF(H1290=1,$E1290,"")</f>
        <v>7.1901448139816748E-2</v>
      </c>
      <c r="L1290" t="str">
        <f t="shared" si="2575"/>
        <v/>
      </c>
      <c r="M1290" t="str">
        <f t="shared" si="2575"/>
        <v/>
      </c>
      <c r="N1290" s="148">
        <f>IF('StockBond Returns'!AD1288=0,1,0)</f>
        <v>0</v>
      </c>
      <c r="O1290">
        <f>IF( AND('StockBond Returns'!$AD1288&lt;0,'StockBond Returns'!$AD1288&gt;=-0.1),1,0)</f>
        <v>0</v>
      </c>
      <c r="P1290">
        <f>IF( AND('StockBond Returns'!$AD1288&lt;-0.1,'StockBond Returns'!$AD1288&gt;=-0.2),1,0)</f>
        <v>0</v>
      </c>
      <c r="Q1290">
        <f>IF( AND('StockBond Returns'!$AD1288&lt;-0.2,'StockBond Returns'!$AD1288&gt;=-0.3),1,0)</f>
        <v>0</v>
      </c>
      <c r="R1290">
        <f>IF('StockBond Returns'!AD1288&lt;-0.3,1,0)</f>
        <v>1</v>
      </c>
      <c r="S1290" t="str">
        <f t="shared" ref="S1290:W1290" si="2576">IF(N1290=1,$E1290,"")</f>
        <v/>
      </c>
      <c r="T1290" t="str">
        <f t="shared" si="2576"/>
        <v/>
      </c>
      <c r="U1290" t="str">
        <f t="shared" si="2576"/>
        <v/>
      </c>
      <c r="V1290" t="str">
        <f t="shared" si="2576"/>
        <v/>
      </c>
      <c r="W1290" s="17">
        <f t="shared" ca="1" si="2576"/>
        <v>7.1901448139816748E-2</v>
      </c>
    </row>
    <row r="1291" spans="1:23" ht="13" x14ac:dyDescent="0.15">
      <c r="A1291">
        <f t="shared" si="30"/>
        <v>1</v>
      </c>
      <c r="B1291">
        <f t="shared" si="31"/>
        <v>1978</v>
      </c>
      <c r="C1291" s="149">
        <f t="shared" si="706"/>
        <v>28549</v>
      </c>
      <c r="D1291" s="146">
        <f t="shared" si="9"/>
        <v>1977.9999999999027</v>
      </c>
      <c r="E1291" s="147">
        <f ca="1">('StockBond Returns'!AA1290+'StockBond Returns'!AC1290-'Parameters &amp; Main Results'!$B$39)/'StockBond Returns'!AB1290*12</f>
        <v>7.2297932786879876E-2</v>
      </c>
      <c r="F1291" s="70">
        <f ca="1">'StockBond Returns'!AA1290+'StockBond Returns'!AC1290-'StockBond Returns'!AB1290*'Distribution of Final Value'!$B$7</f>
        <v>10.836055187333779</v>
      </c>
      <c r="G1291" s="17">
        <f>1/'StockBond Returns'!M1289</f>
        <v>0.10332428764325274</v>
      </c>
      <c r="H1291">
        <f t="shared" si="4"/>
        <v>1</v>
      </c>
      <c r="I1291" s="64">
        <f t="shared" si="5"/>
        <v>0</v>
      </c>
      <c r="J1291">
        <f t="shared" si="6"/>
        <v>0</v>
      </c>
      <c r="K1291" s="17">
        <f t="shared" ref="K1291:M1291" ca="1" si="2577">IF(H1291=1,$E1291,"")</f>
        <v>7.2297932786879876E-2</v>
      </c>
      <c r="L1291" t="str">
        <f t="shared" si="2577"/>
        <v/>
      </c>
      <c r="M1291" t="str">
        <f t="shared" si="2577"/>
        <v/>
      </c>
      <c r="N1291" s="148">
        <f>IF('StockBond Returns'!AD1289=0,1,0)</f>
        <v>0</v>
      </c>
      <c r="O1291">
        <f>IF( AND('StockBond Returns'!$AD1289&lt;0,'StockBond Returns'!$AD1289&gt;=-0.1),1,0)</f>
        <v>0</v>
      </c>
      <c r="P1291">
        <f>IF( AND('StockBond Returns'!$AD1289&lt;-0.1,'StockBond Returns'!$AD1289&gt;=-0.2),1,0)</f>
        <v>0</v>
      </c>
      <c r="Q1291">
        <f>IF( AND('StockBond Returns'!$AD1289&lt;-0.2,'StockBond Returns'!$AD1289&gt;=-0.3),1,0)</f>
        <v>0</v>
      </c>
      <c r="R1291">
        <f>IF('StockBond Returns'!AD1289&lt;-0.3,1,0)</f>
        <v>1</v>
      </c>
      <c r="S1291" t="str">
        <f t="shared" ref="S1291:W1291" si="2578">IF(N1291=1,$E1291,"")</f>
        <v/>
      </c>
      <c r="T1291" t="str">
        <f t="shared" si="2578"/>
        <v/>
      </c>
      <c r="U1291" t="str">
        <f t="shared" si="2578"/>
        <v/>
      </c>
      <c r="V1291" t="str">
        <f t="shared" si="2578"/>
        <v/>
      </c>
      <c r="W1291" s="17">
        <f t="shared" ca="1" si="2578"/>
        <v>7.2297932786879876E-2</v>
      </c>
    </row>
    <row r="1292" spans="1:23" ht="13" x14ac:dyDescent="0.15">
      <c r="A1292">
        <f t="shared" si="30"/>
        <v>2</v>
      </c>
      <c r="B1292">
        <f t="shared" si="31"/>
        <v>1978</v>
      </c>
      <c r="C1292" s="149">
        <f t="shared" si="706"/>
        <v>28580</v>
      </c>
      <c r="D1292" s="146">
        <f t="shared" si="9"/>
        <v>1978.0833333332359</v>
      </c>
      <c r="E1292" s="147">
        <f ca="1">('StockBond Returns'!AA1291+'StockBond Returns'!AC1291-'Parameters &amp; Main Results'!$B$39)/'StockBond Returns'!AB1291*12</f>
        <v>7.631451503990197E-2</v>
      </c>
      <c r="F1292" s="70">
        <f ca="1">'StockBond Returns'!AA1291+'StockBond Returns'!AC1291-'StockBond Returns'!AB1291*'Distribution of Final Value'!$B$7</f>
        <v>12.144046355768333</v>
      </c>
      <c r="G1292" s="17">
        <f>1/'StockBond Returns'!M1290</f>
        <v>0.1094203983009949</v>
      </c>
      <c r="H1292">
        <f t="shared" si="4"/>
        <v>1</v>
      </c>
      <c r="I1292" s="64">
        <f t="shared" si="5"/>
        <v>0</v>
      </c>
      <c r="J1292">
        <f t="shared" si="6"/>
        <v>0</v>
      </c>
      <c r="K1292" s="17">
        <f t="shared" ref="K1292:M1292" ca="1" si="2579">IF(H1292=1,$E1292,"")</f>
        <v>7.631451503990197E-2</v>
      </c>
      <c r="L1292" t="str">
        <f t="shared" si="2579"/>
        <v/>
      </c>
      <c r="M1292" t="str">
        <f t="shared" si="2579"/>
        <v/>
      </c>
      <c r="N1292" s="148">
        <f>IF('StockBond Returns'!AD1290=0,1,0)</f>
        <v>0</v>
      </c>
      <c r="O1292">
        <f>IF( AND('StockBond Returns'!$AD1290&lt;0,'StockBond Returns'!$AD1290&gt;=-0.1),1,0)</f>
        <v>0</v>
      </c>
      <c r="P1292">
        <f>IF( AND('StockBond Returns'!$AD1290&lt;-0.1,'StockBond Returns'!$AD1290&gt;=-0.2),1,0)</f>
        <v>0</v>
      </c>
      <c r="Q1292">
        <f>IF( AND('StockBond Returns'!$AD1290&lt;-0.2,'StockBond Returns'!$AD1290&gt;=-0.3),1,0)</f>
        <v>0</v>
      </c>
      <c r="R1292">
        <f>IF('StockBond Returns'!AD1290&lt;-0.3,1,0)</f>
        <v>1</v>
      </c>
      <c r="S1292" t="str">
        <f t="shared" ref="S1292:W1292" si="2580">IF(N1292=1,$E1292,"")</f>
        <v/>
      </c>
      <c r="T1292" t="str">
        <f t="shared" si="2580"/>
        <v/>
      </c>
      <c r="U1292" t="str">
        <f t="shared" si="2580"/>
        <v/>
      </c>
      <c r="V1292" t="str">
        <f t="shared" si="2580"/>
        <v/>
      </c>
      <c r="W1292" s="17">
        <f t="shared" ca="1" si="2580"/>
        <v>7.631451503990197E-2</v>
      </c>
    </row>
    <row r="1293" spans="1:23" ht="13" x14ac:dyDescent="0.15">
      <c r="A1293">
        <f t="shared" si="30"/>
        <v>3</v>
      </c>
      <c r="B1293">
        <f t="shared" si="31"/>
        <v>1978</v>
      </c>
      <c r="C1293" s="149">
        <f t="shared" si="706"/>
        <v>28610</v>
      </c>
      <c r="D1293" s="146">
        <f t="shared" si="9"/>
        <v>1978.1666666665692</v>
      </c>
      <c r="E1293" s="147">
        <f ca="1">('StockBond Returns'!AA1292+'StockBond Returns'!AC1292-'Parameters &amp; Main Results'!$B$39)/'StockBond Returns'!AB1292*12</f>
        <v>7.8194025252016477E-2</v>
      </c>
      <c r="F1293" s="70">
        <f ca="1">'StockBond Returns'!AA1292+'StockBond Returns'!AC1292-'StockBond Returns'!AB1292*'Distribution of Final Value'!$B$7</f>
        <v>12.726805408496167</v>
      </c>
      <c r="G1293" s="17">
        <f>1/'StockBond Returns'!M1291</f>
        <v>0.11301921668114633</v>
      </c>
      <c r="H1293">
        <f t="shared" si="4"/>
        <v>1</v>
      </c>
      <c r="I1293" s="64">
        <f t="shared" si="5"/>
        <v>0</v>
      </c>
      <c r="J1293">
        <f t="shared" si="6"/>
        <v>0</v>
      </c>
      <c r="K1293" s="17">
        <f t="shared" ref="K1293:M1293" ca="1" si="2581">IF(H1293=1,$E1293,"")</f>
        <v>7.8194025252016477E-2</v>
      </c>
      <c r="L1293" t="str">
        <f t="shared" si="2581"/>
        <v/>
      </c>
      <c r="M1293" t="str">
        <f t="shared" si="2581"/>
        <v/>
      </c>
      <c r="N1293" s="148">
        <f>IF('StockBond Returns'!AD1291=0,1,0)</f>
        <v>0</v>
      </c>
      <c r="O1293">
        <f>IF( AND('StockBond Returns'!$AD1291&lt;0,'StockBond Returns'!$AD1291&gt;=-0.1),1,0)</f>
        <v>0</v>
      </c>
      <c r="P1293">
        <f>IF( AND('StockBond Returns'!$AD1291&lt;-0.1,'StockBond Returns'!$AD1291&gt;=-0.2),1,0)</f>
        <v>0</v>
      </c>
      <c r="Q1293">
        <f>IF( AND('StockBond Returns'!$AD1291&lt;-0.2,'StockBond Returns'!$AD1291&gt;=-0.3),1,0)</f>
        <v>0</v>
      </c>
      <c r="R1293">
        <f>IF('StockBond Returns'!AD1291&lt;-0.3,1,0)</f>
        <v>1</v>
      </c>
      <c r="S1293" t="str">
        <f t="shared" ref="S1293:W1293" si="2582">IF(N1293=1,$E1293,"")</f>
        <v/>
      </c>
      <c r="T1293" t="str">
        <f t="shared" si="2582"/>
        <v/>
      </c>
      <c r="U1293" t="str">
        <f t="shared" si="2582"/>
        <v/>
      </c>
      <c r="V1293" t="str">
        <f t="shared" si="2582"/>
        <v/>
      </c>
      <c r="W1293" s="17">
        <f t="shared" ca="1" si="2582"/>
        <v>7.8194025252016477E-2</v>
      </c>
    </row>
    <row r="1294" spans="1:23" ht="13" x14ac:dyDescent="0.15">
      <c r="A1294">
        <f t="shared" si="30"/>
        <v>4</v>
      </c>
      <c r="B1294">
        <f t="shared" si="31"/>
        <v>1978</v>
      </c>
      <c r="C1294" s="149">
        <f t="shared" si="706"/>
        <v>28641</v>
      </c>
      <c r="D1294" s="146">
        <f t="shared" si="9"/>
        <v>1978.2499999999025</v>
      </c>
      <c r="E1294" s="147">
        <f ca="1">('StockBond Returns'!AA1293+'StockBond Returns'!AC1293-'Parameters &amp; Main Results'!$B$39)/'StockBond Returns'!AB1293*12</f>
        <v>7.7510818292282707E-2</v>
      </c>
      <c r="F1294" s="70">
        <f ca="1">'StockBond Returns'!AA1293+'StockBond Returns'!AC1293-'StockBond Returns'!AB1293*'Distribution of Final Value'!$B$7</f>
        <v>12.452405741613594</v>
      </c>
      <c r="G1294" s="17">
        <f>1/'StockBond Returns'!M1292</f>
        <v>0.1112381636336747</v>
      </c>
      <c r="H1294">
        <f t="shared" si="4"/>
        <v>1</v>
      </c>
      <c r="I1294" s="64">
        <f t="shared" si="5"/>
        <v>0</v>
      </c>
      <c r="J1294">
        <f t="shared" si="6"/>
        <v>0</v>
      </c>
      <c r="K1294" s="17">
        <f t="shared" ref="K1294:M1294" ca="1" si="2583">IF(H1294=1,$E1294,"")</f>
        <v>7.7510818292282707E-2</v>
      </c>
      <c r="L1294" t="str">
        <f t="shared" si="2583"/>
        <v/>
      </c>
      <c r="M1294" t="str">
        <f t="shared" si="2583"/>
        <v/>
      </c>
      <c r="N1294" s="148">
        <f>IF('StockBond Returns'!AD1292=0,1,0)</f>
        <v>0</v>
      </c>
      <c r="O1294">
        <f>IF( AND('StockBond Returns'!$AD1292&lt;0,'StockBond Returns'!$AD1292&gt;=-0.1),1,0)</f>
        <v>0</v>
      </c>
      <c r="P1294">
        <f>IF( AND('StockBond Returns'!$AD1292&lt;-0.1,'StockBond Returns'!$AD1292&gt;=-0.2),1,0)</f>
        <v>0</v>
      </c>
      <c r="Q1294">
        <f>IF( AND('StockBond Returns'!$AD1292&lt;-0.2,'StockBond Returns'!$AD1292&gt;=-0.3),1,0)</f>
        <v>0</v>
      </c>
      <c r="R1294">
        <f>IF('StockBond Returns'!AD1292&lt;-0.3,1,0)</f>
        <v>1</v>
      </c>
      <c r="S1294" t="str">
        <f t="shared" ref="S1294:W1294" si="2584">IF(N1294=1,$E1294,"")</f>
        <v/>
      </c>
      <c r="T1294" t="str">
        <f t="shared" si="2584"/>
        <v/>
      </c>
      <c r="U1294" t="str">
        <f t="shared" si="2584"/>
        <v/>
      </c>
      <c r="V1294" t="str">
        <f t="shared" si="2584"/>
        <v/>
      </c>
      <c r="W1294" s="17">
        <f t="shared" ca="1" si="2584"/>
        <v>7.7510818292282707E-2</v>
      </c>
    </row>
    <row r="1295" spans="1:23" ht="13" x14ac:dyDescent="0.15">
      <c r="A1295">
        <f t="shared" si="30"/>
        <v>5</v>
      </c>
      <c r="B1295">
        <f t="shared" si="31"/>
        <v>1978</v>
      </c>
      <c r="C1295" s="149">
        <f t="shared" si="706"/>
        <v>28671</v>
      </c>
      <c r="D1295" s="146">
        <f t="shared" si="9"/>
        <v>1978.3333333332357</v>
      </c>
      <c r="E1295" s="147">
        <f ca="1">('StockBond Returns'!AA1294+'StockBond Returns'!AC1294-'Parameters &amp; Main Results'!$B$39)/'StockBond Returns'!AB1294*12</f>
        <v>7.3837530367494908E-2</v>
      </c>
      <c r="F1295" s="70">
        <f ca="1">'StockBond Returns'!AA1294+'StockBond Returns'!AC1294-'StockBond Returns'!AB1294*'Distribution of Final Value'!$B$7</f>
        <v>11.19163213375016</v>
      </c>
      <c r="G1295" s="17">
        <f>1/'StockBond Returns'!M1293</f>
        <v>0.1024785595587434</v>
      </c>
      <c r="H1295">
        <f t="shared" si="4"/>
        <v>1</v>
      </c>
      <c r="I1295" s="64">
        <f t="shared" si="5"/>
        <v>0</v>
      </c>
      <c r="J1295">
        <f t="shared" si="6"/>
        <v>0</v>
      </c>
      <c r="K1295" s="17">
        <f t="shared" ref="K1295:M1295" ca="1" si="2585">IF(H1295=1,$E1295,"")</f>
        <v>7.3837530367494908E-2</v>
      </c>
      <c r="L1295" t="str">
        <f t="shared" si="2585"/>
        <v/>
      </c>
      <c r="M1295" t="str">
        <f t="shared" si="2585"/>
        <v/>
      </c>
      <c r="N1295" s="148">
        <f>IF('StockBond Returns'!AD1293=0,1,0)</f>
        <v>0</v>
      </c>
      <c r="O1295">
        <f>IF( AND('StockBond Returns'!$AD1293&lt;0,'StockBond Returns'!$AD1293&gt;=-0.1),1,0)</f>
        <v>0</v>
      </c>
      <c r="P1295">
        <f>IF( AND('StockBond Returns'!$AD1293&lt;-0.1,'StockBond Returns'!$AD1293&gt;=-0.2),1,0)</f>
        <v>0</v>
      </c>
      <c r="Q1295">
        <f>IF( AND('StockBond Returns'!$AD1293&lt;-0.2,'StockBond Returns'!$AD1293&gt;=-0.3),1,0)</f>
        <v>0</v>
      </c>
      <c r="R1295">
        <f>IF('StockBond Returns'!AD1293&lt;-0.3,1,0)</f>
        <v>1</v>
      </c>
      <c r="S1295" t="str">
        <f t="shared" ref="S1295:W1295" si="2586">IF(N1295=1,$E1295,"")</f>
        <v/>
      </c>
      <c r="T1295" t="str">
        <f t="shared" si="2586"/>
        <v/>
      </c>
      <c r="U1295" t="str">
        <f t="shared" si="2586"/>
        <v/>
      </c>
      <c r="V1295" t="str">
        <f t="shared" si="2586"/>
        <v/>
      </c>
      <c r="W1295" s="17">
        <f t="shared" ca="1" si="2586"/>
        <v>7.3837530367494908E-2</v>
      </c>
    </row>
    <row r="1296" spans="1:23" ht="13" x14ac:dyDescent="0.15">
      <c r="A1296">
        <f t="shared" si="30"/>
        <v>6</v>
      </c>
      <c r="B1296">
        <f t="shared" si="31"/>
        <v>1978</v>
      </c>
      <c r="C1296" s="149">
        <f t="shared" si="706"/>
        <v>28702</v>
      </c>
      <c r="D1296" s="146">
        <f t="shared" si="9"/>
        <v>1978.416666666569</v>
      </c>
      <c r="E1296" s="147">
        <f ca="1">('StockBond Returns'!AA1295+'StockBond Returns'!AC1295-'Parameters &amp; Main Results'!$B$39)/'StockBond Returns'!AB1295*12</f>
        <v>7.4256175745665842E-2</v>
      </c>
      <c r="F1296" s="70">
        <f ca="1">'StockBond Returns'!AA1295+'StockBond Returns'!AC1295-'StockBond Returns'!AB1295*'Distribution of Final Value'!$B$7</f>
        <v>11.291869366914577</v>
      </c>
      <c r="G1296" s="17">
        <f>1/'StockBond Returns'!M1294</f>
        <v>0.10397068322841464</v>
      </c>
      <c r="H1296">
        <f t="shared" si="4"/>
        <v>1</v>
      </c>
      <c r="I1296" s="64">
        <f t="shared" si="5"/>
        <v>0</v>
      </c>
      <c r="J1296">
        <f t="shared" si="6"/>
        <v>0</v>
      </c>
      <c r="K1296" s="17">
        <f t="shared" ref="K1296:M1296" ca="1" si="2587">IF(H1296=1,$E1296,"")</f>
        <v>7.4256175745665842E-2</v>
      </c>
      <c r="L1296" t="str">
        <f t="shared" si="2587"/>
        <v/>
      </c>
      <c r="M1296" t="str">
        <f t="shared" si="2587"/>
        <v/>
      </c>
      <c r="N1296" s="148">
        <f>IF('StockBond Returns'!AD1294=0,1,0)</f>
        <v>0</v>
      </c>
      <c r="O1296">
        <f>IF( AND('StockBond Returns'!$AD1294&lt;0,'StockBond Returns'!$AD1294&gt;=-0.1),1,0)</f>
        <v>0</v>
      </c>
      <c r="P1296">
        <f>IF( AND('StockBond Returns'!$AD1294&lt;-0.1,'StockBond Returns'!$AD1294&gt;=-0.2),1,0)</f>
        <v>0</v>
      </c>
      <c r="Q1296">
        <f>IF( AND('StockBond Returns'!$AD1294&lt;-0.2,'StockBond Returns'!$AD1294&gt;=-0.3),1,0)</f>
        <v>0</v>
      </c>
      <c r="R1296">
        <f>IF('StockBond Returns'!AD1294&lt;-0.3,1,0)</f>
        <v>1</v>
      </c>
      <c r="S1296" t="str">
        <f t="shared" ref="S1296:W1296" si="2588">IF(N1296=1,$E1296,"")</f>
        <v/>
      </c>
      <c r="T1296" t="str">
        <f t="shared" si="2588"/>
        <v/>
      </c>
      <c r="U1296" t="str">
        <f t="shared" si="2588"/>
        <v/>
      </c>
      <c r="V1296" t="str">
        <f t="shared" si="2588"/>
        <v/>
      </c>
      <c r="W1296" s="17">
        <f t="shared" ca="1" si="2588"/>
        <v>7.4256175745665842E-2</v>
      </c>
    </row>
    <row r="1297" spans="1:23" ht="13" x14ac:dyDescent="0.15">
      <c r="A1297">
        <f t="shared" si="30"/>
        <v>7</v>
      </c>
      <c r="B1297">
        <f t="shared" si="31"/>
        <v>1978</v>
      </c>
      <c r="C1297" s="149">
        <f t="shared" si="706"/>
        <v>28733</v>
      </c>
      <c r="D1297" s="146">
        <f t="shared" si="9"/>
        <v>1978.4999999999022</v>
      </c>
      <c r="E1297" s="147">
        <f ca="1">('StockBond Returns'!AA1296+'StockBond Returns'!AC1296-'Parameters &amp; Main Results'!$B$39)/'StockBond Returns'!AB1296*12</f>
        <v>7.6176581026705437E-2</v>
      </c>
      <c r="F1297" s="70">
        <f ca="1">'StockBond Returns'!AA1296+'StockBond Returns'!AC1296-'StockBond Returns'!AB1296*'Distribution of Final Value'!$B$7</f>
        <v>11.884251056772255</v>
      </c>
      <c r="G1297" s="17">
        <f>1/'StockBond Returns'!M1295</f>
        <v>0.10705036921768687</v>
      </c>
      <c r="H1297">
        <f t="shared" si="4"/>
        <v>1</v>
      </c>
      <c r="I1297" s="64">
        <f t="shared" si="5"/>
        <v>0</v>
      </c>
      <c r="J1297">
        <f t="shared" si="6"/>
        <v>0</v>
      </c>
      <c r="K1297" s="17">
        <f t="shared" ref="K1297:M1297" ca="1" si="2589">IF(H1297=1,$E1297,"")</f>
        <v>7.6176581026705437E-2</v>
      </c>
      <c r="L1297" t="str">
        <f t="shared" si="2589"/>
        <v/>
      </c>
      <c r="M1297" t="str">
        <f t="shared" si="2589"/>
        <v/>
      </c>
      <c r="N1297" s="148">
        <f>IF('StockBond Returns'!AD1295=0,1,0)</f>
        <v>0</v>
      </c>
      <c r="O1297">
        <f>IF( AND('StockBond Returns'!$AD1295&lt;0,'StockBond Returns'!$AD1295&gt;=-0.1),1,0)</f>
        <v>0</v>
      </c>
      <c r="P1297">
        <f>IF( AND('StockBond Returns'!$AD1295&lt;-0.1,'StockBond Returns'!$AD1295&gt;=-0.2),1,0)</f>
        <v>0</v>
      </c>
      <c r="Q1297">
        <f>IF( AND('StockBond Returns'!$AD1295&lt;-0.2,'StockBond Returns'!$AD1295&gt;=-0.3),1,0)</f>
        <v>0</v>
      </c>
      <c r="R1297">
        <f>IF('StockBond Returns'!AD1295&lt;-0.3,1,0)</f>
        <v>1</v>
      </c>
      <c r="S1297" t="str">
        <f t="shared" ref="S1297:W1297" si="2590">IF(N1297=1,$E1297,"")</f>
        <v/>
      </c>
      <c r="T1297" t="str">
        <f t="shared" si="2590"/>
        <v/>
      </c>
      <c r="U1297" t="str">
        <f t="shared" si="2590"/>
        <v/>
      </c>
      <c r="V1297" t="str">
        <f t="shared" si="2590"/>
        <v/>
      </c>
      <c r="W1297" s="17">
        <f t="shared" ca="1" si="2590"/>
        <v>7.6176581026705437E-2</v>
      </c>
    </row>
    <row r="1298" spans="1:23" ht="13" x14ac:dyDescent="0.15">
      <c r="A1298">
        <f t="shared" si="30"/>
        <v>8</v>
      </c>
      <c r="B1298">
        <f t="shared" si="31"/>
        <v>1978</v>
      </c>
      <c r="C1298" s="149">
        <f t="shared" si="706"/>
        <v>28763</v>
      </c>
      <c r="D1298" s="146">
        <f t="shared" si="9"/>
        <v>1978.5833333332355</v>
      </c>
      <c r="E1298" s="147">
        <f ca="1">('StockBond Returns'!AA1297+'StockBond Returns'!AC1297-'Parameters &amp; Main Results'!$B$39)/'StockBond Returns'!AB1297*12</f>
        <v>7.3541342609343266E-2</v>
      </c>
      <c r="F1298" s="70">
        <f ca="1">'StockBond Returns'!AA1297+'StockBond Returns'!AC1297-'StockBond Returns'!AB1297*'Distribution of Final Value'!$B$7</f>
        <v>10.979246256377097</v>
      </c>
      <c r="G1298" s="17">
        <f>1/'StockBond Returns'!M1296</f>
        <v>0.10241719313635898</v>
      </c>
      <c r="H1298">
        <f t="shared" si="4"/>
        <v>1</v>
      </c>
      <c r="I1298" s="64">
        <f t="shared" si="5"/>
        <v>0</v>
      </c>
      <c r="J1298">
        <f t="shared" si="6"/>
        <v>0</v>
      </c>
      <c r="K1298" s="17">
        <f t="shared" ref="K1298:M1298" ca="1" si="2591">IF(H1298=1,$E1298,"")</f>
        <v>7.3541342609343266E-2</v>
      </c>
      <c r="L1298" t="str">
        <f t="shared" si="2591"/>
        <v/>
      </c>
      <c r="M1298" t="str">
        <f t="shared" si="2591"/>
        <v/>
      </c>
      <c r="N1298" s="148">
        <f>IF('StockBond Returns'!AD1296=0,1,0)</f>
        <v>0</v>
      </c>
      <c r="O1298">
        <f>IF( AND('StockBond Returns'!$AD1296&lt;0,'StockBond Returns'!$AD1296&gt;=-0.1),1,0)</f>
        <v>0</v>
      </c>
      <c r="P1298">
        <f>IF( AND('StockBond Returns'!$AD1296&lt;-0.1,'StockBond Returns'!$AD1296&gt;=-0.2),1,0)</f>
        <v>0</v>
      </c>
      <c r="Q1298">
        <f>IF( AND('StockBond Returns'!$AD1296&lt;-0.2,'StockBond Returns'!$AD1296&gt;=-0.3),1,0)</f>
        <v>0</v>
      </c>
      <c r="R1298">
        <f>IF('StockBond Returns'!AD1296&lt;-0.3,1,0)</f>
        <v>1</v>
      </c>
      <c r="S1298" t="str">
        <f t="shared" ref="S1298:W1298" si="2592">IF(N1298=1,$E1298,"")</f>
        <v/>
      </c>
      <c r="T1298" t="str">
        <f t="shared" si="2592"/>
        <v/>
      </c>
      <c r="U1298" t="str">
        <f t="shared" si="2592"/>
        <v/>
      </c>
      <c r="V1298" t="str">
        <f t="shared" si="2592"/>
        <v/>
      </c>
      <c r="W1298" s="17">
        <f t="shared" ca="1" si="2592"/>
        <v>7.3541342609343266E-2</v>
      </c>
    </row>
    <row r="1299" spans="1:23" ht="13" x14ac:dyDescent="0.15">
      <c r="A1299">
        <f t="shared" si="30"/>
        <v>9</v>
      </c>
      <c r="B1299">
        <f t="shared" si="31"/>
        <v>1978</v>
      </c>
      <c r="C1299" s="149">
        <f t="shared" si="706"/>
        <v>28794</v>
      </c>
      <c r="D1299" s="146">
        <f t="shared" si="9"/>
        <v>1978.6666666665687</v>
      </c>
      <c r="E1299" s="147">
        <f ca="1">('StockBond Returns'!AA1298+'StockBond Returns'!AC1298-'Parameters &amp; Main Results'!$B$39)/'StockBond Returns'!AB1298*12</f>
        <v>7.2376195657603587E-2</v>
      </c>
      <c r="F1299" s="70">
        <f ca="1">'StockBond Returns'!AA1298+'StockBond Returns'!AC1298-'StockBond Returns'!AB1298*'Distribution of Final Value'!$B$7</f>
        <v>10.562385849939332</v>
      </c>
      <c r="G1299" s="17">
        <f>1/'StockBond Returns'!M1297</f>
        <v>0.10035002268542718</v>
      </c>
      <c r="H1299">
        <f t="shared" si="4"/>
        <v>1</v>
      </c>
      <c r="I1299" s="64">
        <f t="shared" si="5"/>
        <v>0</v>
      </c>
      <c r="J1299">
        <f t="shared" si="6"/>
        <v>0</v>
      </c>
      <c r="K1299" s="17">
        <f t="shared" ref="K1299:M1299" ca="1" si="2593">IF(H1299=1,$E1299,"")</f>
        <v>7.2376195657603587E-2</v>
      </c>
      <c r="L1299" t="str">
        <f t="shared" si="2593"/>
        <v/>
      </c>
      <c r="M1299" t="str">
        <f t="shared" si="2593"/>
        <v/>
      </c>
      <c r="N1299" s="148">
        <f>IF('StockBond Returns'!AD1297=0,1,0)</f>
        <v>0</v>
      </c>
      <c r="O1299">
        <f>IF( AND('StockBond Returns'!$AD1297&lt;0,'StockBond Returns'!$AD1297&gt;=-0.1),1,0)</f>
        <v>0</v>
      </c>
      <c r="P1299">
        <f>IF( AND('StockBond Returns'!$AD1297&lt;-0.1,'StockBond Returns'!$AD1297&gt;=-0.2),1,0)</f>
        <v>0</v>
      </c>
      <c r="Q1299">
        <f>IF( AND('StockBond Returns'!$AD1297&lt;-0.2,'StockBond Returns'!$AD1297&gt;=-0.3),1,0)</f>
        <v>1</v>
      </c>
      <c r="R1299">
        <f>IF('StockBond Returns'!AD1297&lt;-0.3,1,0)</f>
        <v>0</v>
      </c>
      <c r="S1299" t="str">
        <f t="shared" ref="S1299:W1299" si="2594">IF(N1299=1,$E1299,"")</f>
        <v/>
      </c>
      <c r="T1299" t="str">
        <f t="shared" si="2594"/>
        <v/>
      </c>
      <c r="U1299" t="str">
        <f t="shared" si="2594"/>
        <v/>
      </c>
      <c r="V1299" s="17">
        <f t="shared" ca="1" si="2594"/>
        <v>7.2376195657603587E-2</v>
      </c>
      <c r="W1299" t="str">
        <f t="shared" si="2594"/>
        <v/>
      </c>
    </row>
    <row r="1300" spans="1:23" ht="13" x14ac:dyDescent="0.15">
      <c r="A1300">
        <f t="shared" si="30"/>
        <v>10</v>
      </c>
      <c r="B1300">
        <f t="shared" si="31"/>
        <v>1978</v>
      </c>
      <c r="C1300" s="149">
        <f t="shared" si="706"/>
        <v>28824</v>
      </c>
      <c r="D1300" s="146">
        <f t="shared" si="9"/>
        <v>1978.749999999902</v>
      </c>
      <c r="E1300" s="147">
        <f ca="1">('StockBond Returns'!AA1299+'StockBond Returns'!AC1299-'Parameters &amp; Main Results'!$B$39)/'StockBond Returns'!AB1299*12</f>
        <v>7.3522959268583446E-2</v>
      </c>
      <c r="F1300" s="70">
        <f ca="1">'StockBond Returns'!AA1299+'StockBond Returns'!AC1299-'StockBond Returns'!AB1299*'Distribution of Final Value'!$B$7</f>
        <v>10.900978414248774</v>
      </c>
      <c r="G1300" s="17">
        <f>1/'StockBond Returns'!M1298</f>
        <v>0.10150283452451071</v>
      </c>
      <c r="H1300">
        <f t="shared" si="4"/>
        <v>1</v>
      </c>
      <c r="I1300" s="64">
        <f t="shared" si="5"/>
        <v>0</v>
      </c>
      <c r="J1300">
        <f t="shared" si="6"/>
        <v>0</v>
      </c>
      <c r="K1300" s="17">
        <f t="shared" ref="K1300:M1300" ca="1" si="2595">IF(H1300=1,$E1300,"")</f>
        <v>7.3522959268583446E-2</v>
      </c>
      <c r="L1300" t="str">
        <f t="shared" si="2595"/>
        <v/>
      </c>
      <c r="M1300" t="str">
        <f t="shared" si="2595"/>
        <v/>
      </c>
      <c r="N1300" s="148">
        <f>IF('StockBond Returns'!AD1298=0,1,0)</f>
        <v>0</v>
      </c>
      <c r="O1300">
        <f>IF( AND('StockBond Returns'!$AD1298&lt;0,'StockBond Returns'!$AD1298&gt;=-0.1),1,0)</f>
        <v>0</v>
      </c>
      <c r="P1300">
        <f>IF( AND('StockBond Returns'!$AD1298&lt;-0.1,'StockBond Returns'!$AD1298&gt;=-0.2),1,0)</f>
        <v>0</v>
      </c>
      <c r="Q1300">
        <f>IF( AND('StockBond Returns'!$AD1298&lt;-0.2,'StockBond Returns'!$AD1298&gt;=-0.3),1,0)</f>
        <v>1</v>
      </c>
      <c r="R1300">
        <f>IF('StockBond Returns'!AD1298&lt;-0.3,1,0)</f>
        <v>0</v>
      </c>
      <c r="S1300" t="str">
        <f t="shared" ref="S1300:W1300" si="2596">IF(N1300=1,$E1300,"")</f>
        <v/>
      </c>
      <c r="T1300" t="str">
        <f t="shared" si="2596"/>
        <v/>
      </c>
      <c r="U1300" t="str">
        <f t="shared" si="2596"/>
        <v/>
      </c>
      <c r="V1300" s="17">
        <f t="shared" ca="1" si="2596"/>
        <v>7.3522959268583446E-2</v>
      </c>
      <c r="W1300" t="str">
        <f t="shared" si="2596"/>
        <v/>
      </c>
    </row>
    <row r="1301" spans="1:23" ht="13" x14ac:dyDescent="0.15">
      <c r="A1301">
        <f t="shared" si="30"/>
        <v>11</v>
      </c>
      <c r="B1301">
        <f t="shared" si="31"/>
        <v>1978</v>
      </c>
      <c r="C1301" s="149">
        <f t="shared" si="706"/>
        <v>28855</v>
      </c>
      <c r="D1301" s="146">
        <f t="shared" si="9"/>
        <v>1978.8333333332353</v>
      </c>
      <c r="E1301" s="147">
        <f ca="1">('StockBond Returns'!AA1300+'StockBond Returns'!AC1300-'Parameters &amp; Main Results'!$B$39)/'StockBond Returns'!AB1300*12</f>
        <v>7.9678898482850535E-2</v>
      </c>
      <c r="F1301" s="70">
        <f ca="1">'StockBond Returns'!AA1300+'StockBond Returns'!AC1300-'StockBond Returns'!AB1300*'Distribution of Final Value'!$B$7</f>
        <v>12.859624078097255</v>
      </c>
      <c r="G1301" s="17">
        <f>1/'StockBond Returns'!M1299</f>
        <v>0.11328119311160083</v>
      </c>
      <c r="H1301">
        <f t="shared" si="4"/>
        <v>1</v>
      </c>
      <c r="I1301" s="64">
        <f t="shared" si="5"/>
        <v>0</v>
      </c>
      <c r="J1301">
        <f t="shared" si="6"/>
        <v>0</v>
      </c>
      <c r="K1301" s="17">
        <f t="shared" ref="K1301:M1301" ca="1" si="2597">IF(H1301=1,$E1301,"")</f>
        <v>7.9678898482850535E-2</v>
      </c>
      <c r="L1301" t="str">
        <f t="shared" si="2597"/>
        <v/>
      </c>
      <c r="M1301" t="str">
        <f t="shared" si="2597"/>
        <v/>
      </c>
      <c r="N1301" s="148">
        <f>IF('StockBond Returns'!AD1299=0,1,0)</f>
        <v>0</v>
      </c>
      <c r="O1301">
        <f>IF( AND('StockBond Returns'!$AD1299&lt;0,'StockBond Returns'!$AD1299&gt;=-0.1),1,0)</f>
        <v>0</v>
      </c>
      <c r="P1301">
        <f>IF( AND('StockBond Returns'!$AD1299&lt;-0.1,'StockBond Returns'!$AD1299&gt;=-0.2),1,0)</f>
        <v>0</v>
      </c>
      <c r="Q1301">
        <f>IF( AND('StockBond Returns'!$AD1299&lt;-0.2,'StockBond Returns'!$AD1299&gt;=-0.3),1,0)</f>
        <v>0</v>
      </c>
      <c r="R1301">
        <f>IF('StockBond Returns'!AD1299&lt;-0.3,1,0)</f>
        <v>1</v>
      </c>
      <c r="S1301" t="str">
        <f t="shared" ref="S1301:W1301" si="2598">IF(N1301=1,$E1301,"")</f>
        <v/>
      </c>
      <c r="T1301" t="str">
        <f t="shared" si="2598"/>
        <v/>
      </c>
      <c r="U1301" t="str">
        <f t="shared" si="2598"/>
        <v/>
      </c>
      <c r="V1301" t="str">
        <f t="shared" si="2598"/>
        <v/>
      </c>
      <c r="W1301" s="17">
        <f t="shared" ca="1" si="2598"/>
        <v>7.9678898482850535E-2</v>
      </c>
    </row>
    <row r="1302" spans="1:23" ht="13" x14ac:dyDescent="0.15">
      <c r="A1302">
        <f t="shared" si="30"/>
        <v>12</v>
      </c>
      <c r="B1302">
        <f t="shared" si="31"/>
        <v>1978</v>
      </c>
      <c r="C1302" s="149">
        <f t="shared" si="706"/>
        <v>28886</v>
      </c>
      <c r="D1302" s="146">
        <f t="shared" si="9"/>
        <v>1978.9166666665685</v>
      </c>
      <c r="E1302" s="147">
        <f ca="1">('StockBond Returns'!AA1301+'StockBond Returns'!AC1301-'Parameters &amp; Main Results'!$B$39)/'StockBond Returns'!AB1301*12</f>
        <v>7.9995888600837312E-2</v>
      </c>
      <c r="F1302" s="70">
        <f ca="1">'StockBond Returns'!AA1301+'StockBond Returns'!AC1301-'StockBond Returns'!AB1301*'Distribution of Final Value'!$B$7</f>
        <v>12.912364076999905</v>
      </c>
      <c r="G1302" s="17">
        <f>1/'StockBond Returns'!M1300</f>
        <v>0.11201374035812466</v>
      </c>
      <c r="H1302">
        <f t="shared" si="4"/>
        <v>1</v>
      </c>
      <c r="I1302" s="64">
        <f t="shared" si="5"/>
        <v>0</v>
      </c>
      <c r="J1302">
        <f t="shared" si="6"/>
        <v>0</v>
      </c>
      <c r="K1302" s="17">
        <f t="shared" ref="K1302:M1302" ca="1" si="2599">IF(H1302=1,$E1302,"")</f>
        <v>7.9995888600837312E-2</v>
      </c>
      <c r="L1302" t="str">
        <f t="shared" si="2599"/>
        <v/>
      </c>
      <c r="M1302" t="str">
        <f t="shared" si="2599"/>
        <v/>
      </c>
      <c r="N1302" s="148">
        <f>IF('StockBond Returns'!AD1300=0,1,0)</f>
        <v>0</v>
      </c>
      <c r="O1302">
        <f>IF( AND('StockBond Returns'!$AD1300&lt;0,'StockBond Returns'!$AD1300&gt;=-0.1),1,0)</f>
        <v>0</v>
      </c>
      <c r="P1302">
        <f>IF( AND('StockBond Returns'!$AD1300&lt;-0.1,'StockBond Returns'!$AD1300&gt;=-0.2),1,0)</f>
        <v>0</v>
      </c>
      <c r="Q1302">
        <f>IF( AND('StockBond Returns'!$AD1300&lt;-0.2,'StockBond Returns'!$AD1300&gt;=-0.3),1,0)</f>
        <v>0</v>
      </c>
      <c r="R1302">
        <f>IF('StockBond Returns'!AD1300&lt;-0.3,1,0)</f>
        <v>1</v>
      </c>
      <c r="S1302" t="str">
        <f t="shared" ref="S1302:W1302" si="2600">IF(N1302=1,$E1302,"")</f>
        <v/>
      </c>
      <c r="T1302" t="str">
        <f t="shared" si="2600"/>
        <v/>
      </c>
      <c r="U1302" t="str">
        <f t="shared" si="2600"/>
        <v/>
      </c>
      <c r="V1302" t="str">
        <f t="shared" si="2600"/>
        <v/>
      </c>
      <c r="W1302" s="17">
        <f t="shared" ca="1" si="2600"/>
        <v>7.9995888600837312E-2</v>
      </c>
    </row>
    <row r="1303" spans="1:23" ht="13" x14ac:dyDescent="0.15">
      <c r="A1303">
        <f t="shared" si="30"/>
        <v>1</v>
      </c>
      <c r="B1303">
        <f t="shared" si="31"/>
        <v>1979</v>
      </c>
      <c r="C1303" s="149">
        <f t="shared" si="706"/>
        <v>28914</v>
      </c>
      <c r="D1303" s="146">
        <f t="shared" si="9"/>
        <v>1978.9999999999018</v>
      </c>
      <c r="E1303" s="147">
        <f ca="1">('StockBond Returns'!AA1302+'StockBond Returns'!AC1302-'Parameters &amp; Main Results'!$B$39)/'StockBond Returns'!AB1302*12</f>
        <v>7.939329670594196E-2</v>
      </c>
      <c r="F1303" s="70">
        <f ca="1">'StockBond Returns'!AA1302+'StockBond Returns'!AC1302-'StockBond Returns'!AB1302*'Distribution of Final Value'!$B$7</f>
        <v>12.636323585083099</v>
      </c>
      <c r="G1303" s="17">
        <f>1/'StockBond Returns'!M1301</f>
        <v>0.11025264323738682</v>
      </c>
      <c r="H1303">
        <f t="shared" si="4"/>
        <v>1</v>
      </c>
      <c r="I1303" s="64">
        <f t="shared" si="5"/>
        <v>0</v>
      </c>
      <c r="J1303">
        <f t="shared" si="6"/>
        <v>0</v>
      </c>
      <c r="K1303" s="17">
        <f t="shared" ref="K1303:M1303" ca="1" si="2601">IF(H1303=1,$E1303,"")</f>
        <v>7.939329670594196E-2</v>
      </c>
      <c r="L1303" t="str">
        <f t="shared" si="2601"/>
        <v/>
      </c>
      <c r="M1303" t="str">
        <f t="shared" si="2601"/>
        <v/>
      </c>
      <c r="N1303" s="148">
        <f>IF('StockBond Returns'!AD1301=0,1,0)</f>
        <v>0</v>
      </c>
      <c r="O1303">
        <f>IF( AND('StockBond Returns'!$AD1301&lt;0,'StockBond Returns'!$AD1301&gt;=-0.1),1,0)</f>
        <v>0</v>
      </c>
      <c r="P1303">
        <f>IF( AND('StockBond Returns'!$AD1301&lt;-0.1,'StockBond Returns'!$AD1301&gt;=-0.2),1,0)</f>
        <v>0</v>
      </c>
      <c r="Q1303">
        <f>IF( AND('StockBond Returns'!$AD1301&lt;-0.2,'StockBond Returns'!$AD1301&gt;=-0.3),1,0)</f>
        <v>0</v>
      </c>
      <c r="R1303">
        <f>IF('StockBond Returns'!AD1301&lt;-0.3,1,0)</f>
        <v>1</v>
      </c>
      <c r="S1303" t="str">
        <f t="shared" ref="S1303:W1303" si="2602">IF(N1303=1,$E1303,"")</f>
        <v/>
      </c>
      <c r="T1303" t="str">
        <f t="shared" si="2602"/>
        <v/>
      </c>
      <c r="U1303" t="str">
        <f t="shared" si="2602"/>
        <v/>
      </c>
      <c r="V1303" t="str">
        <f t="shared" si="2602"/>
        <v/>
      </c>
      <c r="W1303" s="17">
        <f t="shared" ca="1" si="2602"/>
        <v>7.939329670594196E-2</v>
      </c>
    </row>
    <row r="1304" spans="1:23" ht="13" x14ac:dyDescent="0.15">
      <c r="A1304">
        <f t="shared" si="30"/>
        <v>2</v>
      </c>
      <c r="B1304">
        <f t="shared" si="31"/>
        <v>1979</v>
      </c>
      <c r="C1304" s="149">
        <f t="shared" si="706"/>
        <v>28945</v>
      </c>
      <c r="D1304" s="146">
        <f t="shared" si="9"/>
        <v>1979.083333333235</v>
      </c>
      <c r="E1304" s="147">
        <f ca="1">('StockBond Returns'!AA1303+'StockBond Returns'!AC1303-'Parameters &amp; Main Results'!$B$39)/'StockBond Returns'!AB1303*12</f>
        <v>7.7563660403480339E-2</v>
      </c>
      <c r="F1304" s="70">
        <f ca="1">'StockBond Returns'!AA1303+'StockBond Returns'!AC1303-'StockBond Returns'!AB1303*'Distribution of Final Value'!$B$7</f>
        <v>11.972834849266325</v>
      </c>
      <c r="G1304" s="17">
        <f>1/'StockBond Returns'!M1302</f>
        <v>0.10778111813977172</v>
      </c>
      <c r="H1304">
        <f t="shared" si="4"/>
        <v>1</v>
      </c>
      <c r="I1304" s="64">
        <f t="shared" si="5"/>
        <v>0</v>
      </c>
      <c r="J1304">
        <f t="shared" si="6"/>
        <v>0</v>
      </c>
      <c r="K1304" s="17">
        <f t="shared" ref="K1304:M1304" ca="1" si="2603">IF(H1304=1,$E1304,"")</f>
        <v>7.7563660403480339E-2</v>
      </c>
      <c r="L1304" t="str">
        <f t="shared" si="2603"/>
        <v/>
      </c>
      <c r="M1304" t="str">
        <f t="shared" si="2603"/>
        <v/>
      </c>
      <c r="N1304" s="148">
        <f>IF('StockBond Returns'!AD1302=0,1,0)</f>
        <v>0</v>
      </c>
      <c r="O1304">
        <f>IF( AND('StockBond Returns'!$AD1302&lt;0,'StockBond Returns'!$AD1302&gt;=-0.1),1,0)</f>
        <v>0</v>
      </c>
      <c r="P1304">
        <f>IF( AND('StockBond Returns'!$AD1302&lt;-0.1,'StockBond Returns'!$AD1302&gt;=-0.2),1,0)</f>
        <v>0</v>
      </c>
      <c r="Q1304">
        <f>IF( AND('StockBond Returns'!$AD1302&lt;-0.2,'StockBond Returns'!$AD1302&gt;=-0.3),1,0)</f>
        <v>0</v>
      </c>
      <c r="R1304">
        <f>IF('StockBond Returns'!AD1302&lt;-0.3,1,0)</f>
        <v>1</v>
      </c>
      <c r="S1304" t="str">
        <f t="shared" ref="S1304:W1304" si="2604">IF(N1304=1,$E1304,"")</f>
        <v/>
      </c>
      <c r="T1304" t="str">
        <f t="shared" si="2604"/>
        <v/>
      </c>
      <c r="U1304" t="str">
        <f t="shared" si="2604"/>
        <v/>
      </c>
      <c r="V1304" t="str">
        <f t="shared" si="2604"/>
        <v/>
      </c>
      <c r="W1304" s="17">
        <f t="shared" ca="1" si="2604"/>
        <v>7.7563660403480339E-2</v>
      </c>
    </row>
    <row r="1305" spans="1:23" ht="13" x14ac:dyDescent="0.15">
      <c r="A1305">
        <f t="shared" si="30"/>
        <v>3</v>
      </c>
      <c r="B1305">
        <f t="shared" si="31"/>
        <v>1979</v>
      </c>
      <c r="C1305" s="149">
        <f t="shared" si="706"/>
        <v>28975</v>
      </c>
      <c r="D1305" s="146">
        <f t="shared" si="9"/>
        <v>1979.1666666665683</v>
      </c>
      <c r="E1305" s="147">
        <f ca="1">('StockBond Returns'!AA1304+'StockBond Returns'!AC1304-'Parameters &amp; Main Results'!$B$39)/'StockBond Returns'!AB1304*12</f>
        <v>8.0593031776716506E-2</v>
      </c>
      <c r="F1305" s="70">
        <f ca="1">'StockBond Returns'!AA1304+'StockBond Returns'!AC1304-'StockBond Returns'!AB1304*'Distribution of Final Value'!$B$7</f>
        <v>12.858153659738838</v>
      </c>
      <c r="G1305" s="17">
        <f>1/'StockBond Returns'!M1303</f>
        <v>0.11331439879946568</v>
      </c>
      <c r="H1305">
        <f t="shared" si="4"/>
        <v>1</v>
      </c>
      <c r="I1305" s="64">
        <f t="shared" si="5"/>
        <v>0</v>
      </c>
      <c r="J1305">
        <f t="shared" si="6"/>
        <v>0</v>
      </c>
      <c r="K1305" s="17">
        <f t="shared" ref="K1305:M1305" ca="1" si="2605">IF(H1305=1,$E1305,"")</f>
        <v>8.0593031776716506E-2</v>
      </c>
      <c r="L1305" t="str">
        <f t="shared" si="2605"/>
        <v/>
      </c>
      <c r="M1305" t="str">
        <f t="shared" si="2605"/>
        <v/>
      </c>
      <c r="N1305" s="148">
        <f>IF('StockBond Returns'!AD1303=0,1,0)</f>
        <v>0</v>
      </c>
      <c r="O1305">
        <f>IF( AND('StockBond Returns'!$AD1303&lt;0,'StockBond Returns'!$AD1303&gt;=-0.1),1,0)</f>
        <v>0</v>
      </c>
      <c r="P1305">
        <f>IF( AND('StockBond Returns'!$AD1303&lt;-0.1,'StockBond Returns'!$AD1303&gt;=-0.2),1,0)</f>
        <v>0</v>
      </c>
      <c r="Q1305">
        <f>IF( AND('StockBond Returns'!$AD1303&lt;-0.2,'StockBond Returns'!$AD1303&gt;=-0.3),1,0)</f>
        <v>0</v>
      </c>
      <c r="R1305">
        <f>IF('StockBond Returns'!AD1303&lt;-0.3,1,0)</f>
        <v>1</v>
      </c>
      <c r="S1305" t="str">
        <f t="shared" ref="S1305:W1305" si="2606">IF(N1305=1,$E1305,"")</f>
        <v/>
      </c>
      <c r="T1305" t="str">
        <f t="shared" si="2606"/>
        <v/>
      </c>
      <c r="U1305" t="str">
        <f t="shared" si="2606"/>
        <v/>
      </c>
      <c r="V1305" t="str">
        <f t="shared" si="2606"/>
        <v/>
      </c>
      <c r="W1305" s="17">
        <f t="shared" ca="1" si="2606"/>
        <v>8.0593031776716506E-2</v>
      </c>
    </row>
    <row r="1306" spans="1:23" ht="13" x14ac:dyDescent="0.15">
      <c r="A1306">
        <f t="shared" si="30"/>
        <v>4</v>
      </c>
      <c r="B1306">
        <f t="shared" si="31"/>
        <v>1979</v>
      </c>
      <c r="C1306" s="149">
        <f t="shared" si="706"/>
        <v>29006</v>
      </c>
      <c r="D1306" s="146">
        <f t="shared" si="9"/>
        <v>1979.2499999999015</v>
      </c>
      <c r="E1306" s="147">
        <f ca="1">('StockBond Returns'!AA1305+'StockBond Returns'!AC1305-'Parameters &amp; Main Results'!$B$39)/'StockBond Returns'!AB1305*12</f>
        <v>7.8426636559823251E-2</v>
      </c>
      <c r="F1306" s="70">
        <f ca="1">'StockBond Returns'!AA1305+'StockBond Returns'!AC1305-'StockBond Returns'!AB1305*'Distribution of Final Value'!$B$7</f>
        <v>12.093385867408273</v>
      </c>
      <c r="G1306" s="17">
        <f>1/'StockBond Returns'!M1304</f>
        <v>0.10936995575510623</v>
      </c>
      <c r="H1306">
        <f t="shared" si="4"/>
        <v>1</v>
      </c>
      <c r="I1306" s="64">
        <f t="shared" si="5"/>
        <v>0</v>
      </c>
      <c r="J1306">
        <f t="shared" si="6"/>
        <v>0</v>
      </c>
      <c r="K1306" s="17">
        <f t="shared" ref="K1306:M1306" ca="1" si="2607">IF(H1306=1,$E1306,"")</f>
        <v>7.8426636559823251E-2</v>
      </c>
      <c r="L1306" t="str">
        <f t="shared" si="2607"/>
        <v/>
      </c>
      <c r="M1306" t="str">
        <f t="shared" si="2607"/>
        <v/>
      </c>
      <c r="N1306" s="148">
        <f>IF('StockBond Returns'!AD1304=0,1,0)</f>
        <v>0</v>
      </c>
      <c r="O1306">
        <f>IF( AND('StockBond Returns'!$AD1304&lt;0,'StockBond Returns'!$AD1304&gt;=-0.1),1,0)</f>
        <v>0</v>
      </c>
      <c r="P1306">
        <f>IF( AND('StockBond Returns'!$AD1304&lt;-0.1,'StockBond Returns'!$AD1304&gt;=-0.2),1,0)</f>
        <v>0</v>
      </c>
      <c r="Q1306">
        <f>IF( AND('StockBond Returns'!$AD1304&lt;-0.2,'StockBond Returns'!$AD1304&gt;=-0.3),1,0)</f>
        <v>0</v>
      </c>
      <c r="R1306">
        <f>IF('StockBond Returns'!AD1304&lt;-0.3,1,0)</f>
        <v>1</v>
      </c>
      <c r="S1306" t="str">
        <f t="shared" ref="S1306:W1306" si="2608">IF(N1306=1,$E1306,"")</f>
        <v/>
      </c>
      <c r="T1306" t="str">
        <f t="shared" si="2608"/>
        <v/>
      </c>
      <c r="U1306" t="str">
        <f t="shared" si="2608"/>
        <v/>
      </c>
      <c r="V1306" t="str">
        <f t="shared" si="2608"/>
        <v/>
      </c>
      <c r="W1306" s="17">
        <f t="shared" ca="1" si="2608"/>
        <v>7.8426636559823251E-2</v>
      </c>
    </row>
    <row r="1307" spans="1:23" ht="13" x14ac:dyDescent="0.15">
      <c r="A1307">
        <f t="shared" si="30"/>
        <v>5</v>
      </c>
      <c r="B1307">
        <f t="shared" si="31"/>
        <v>1979</v>
      </c>
      <c r="C1307" s="149">
        <f t="shared" si="706"/>
        <v>29036</v>
      </c>
      <c r="D1307" s="146">
        <f t="shared" si="9"/>
        <v>1979.3333333332348</v>
      </c>
      <c r="E1307" s="147">
        <f ca="1">('StockBond Returns'!AA1306+'StockBond Returns'!AC1306-'Parameters &amp; Main Results'!$B$39)/'StockBond Returns'!AB1306*12</f>
        <v>7.9414515249859804E-2</v>
      </c>
      <c r="F1307" s="70">
        <f ca="1">'StockBond Returns'!AA1306+'StockBond Returns'!AC1306-'StockBond Returns'!AB1306*'Distribution of Final Value'!$B$7</f>
        <v>12.326500427309819</v>
      </c>
      <c r="G1307" s="17">
        <f>1/'StockBond Returns'!M1305</f>
        <v>0.10985812017130168</v>
      </c>
      <c r="H1307">
        <f t="shared" si="4"/>
        <v>1</v>
      </c>
      <c r="I1307" s="64">
        <f t="shared" si="5"/>
        <v>0</v>
      </c>
      <c r="J1307">
        <f t="shared" si="6"/>
        <v>0</v>
      </c>
      <c r="K1307" s="17">
        <f t="shared" ref="K1307:M1307" ca="1" si="2609">IF(H1307=1,$E1307,"")</f>
        <v>7.9414515249859804E-2</v>
      </c>
      <c r="L1307" t="str">
        <f t="shared" si="2609"/>
        <v/>
      </c>
      <c r="M1307" t="str">
        <f t="shared" si="2609"/>
        <v/>
      </c>
      <c r="N1307" s="148">
        <f>IF('StockBond Returns'!AD1305=0,1,0)</f>
        <v>0</v>
      </c>
      <c r="O1307">
        <f>IF( AND('StockBond Returns'!$AD1305&lt;0,'StockBond Returns'!$AD1305&gt;=-0.1),1,0)</f>
        <v>0</v>
      </c>
      <c r="P1307">
        <f>IF( AND('StockBond Returns'!$AD1305&lt;-0.1,'StockBond Returns'!$AD1305&gt;=-0.2),1,0)</f>
        <v>0</v>
      </c>
      <c r="Q1307">
        <f>IF( AND('StockBond Returns'!$AD1305&lt;-0.2,'StockBond Returns'!$AD1305&gt;=-0.3),1,0)</f>
        <v>0</v>
      </c>
      <c r="R1307">
        <f>IF('StockBond Returns'!AD1305&lt;-0.3,1,0)</f>
        <v>1</v>
      </c>
      <c r="S1307" t="str">
        <f t="shared" ref="S1307:W1307" si="2610">IF(N1307=1,$E1307,"")</f>
        <v/>
      </c>
      <c r="T1307" t="str">
        <f t="shared" si="2610"/>
        <v/>
      </c>
      <c r="U1307" t="str">
        <f t="shared" si="2610"/>
        <v/>
      </c>
      <c r="V1307" t="str">
        <f t="shared" si="2610"/>
        <v/>
      </c>
      <c r="W1307" s="17">
        <f t="shared" ca="1" si="2610"/>
        <v>7.9414515249859804E-2</v>
      </c>
    </row>
    <row r="1308" spans="1:23" ht="13" x14ac:dyDescent="0.15">
      <c r="A1308">
        <f t="shared" si="30"/>
        <v>6</v>
      </c>
      <c r="B1308">
        <f t="shared" si="31"/>
        <v>1979</v>
      </c>
      <c r="C1308" s="149">
        <f t="shared" si="706"/>
        <v>29067</v>
      </c>
      <c r="D1308" s="146">
        <f t="shared" si="9"/>
        <v>1979.4166666665681</v>
      </c>
      <c r="E1308" s="147">
        <f ca="1">('StockBond Returns'!AA1307+'StockBond Returns'!AC1307-'Parameters &amp; Main Results'!$B$39)/'StockBond Returns'!AB1307*12</f>
        <v>8.1173846464250493E-2</v>
      </c>
      <c r="F1308" s="70">
        <f ca="1">'StockBond Returns'!AA1307+'StockBond Returns'!AC1307-'StockBond Returns'!AB1307*'Distribution of Final Value'!$B$7</f>
        <v>12.794928545835562</v>
      </c>
      <c r="G1308" s="17">
        <f>1/'StockBond Returns'!M1306</f>
        <v>0.11445491082208999</v>
      </c>
      <c r="H1308">
        <f t="shared" si="4"/>
        <v>1</v>
      </c>
      <c r="I1308" s="64">
        <f t="shared" si="5"/>
        <v>0</v>
      </c>
      <c r="J1308">
        <f t="shared" si="6"/>
        <v>0</v>
      </c>
      <c r="K1308" s="17">
        <f t="shared" ref="K1308:M1308" ca="1" si="2611">IF(H1308=1,$E1308,"")</f>
        <v>8.1173846464250493E-2</v>
      </c>
      <c r="L1308" t="str">
        <f t="shared" si="2611"/>
        <v/>
      </c>
      <c r="M1308" t="str">
        <f t="shared" si="2611"/>
        <v/>
      </c>
      <c r="N1308" s="148">
        <f>IF('StockBond Returns'!AD1306=0,1,0)</f>
        <v>0</v>
      </c>
      <c r="O1308">
        <f>IF( AND('StockBond Returns'!$AD1306&lt;0,'StockBond Returns'!$AD1306&gt;=-0.1),1,0)</f>
        <v>0</v>
      </c>
      <c r="P1308">
        <f>IF( AND('StockBond Returns'!$AD1306&lt;-0.1,'StockBond Returns'!$AD1306&gt;=-0.2),1,0)</f>
        <v>0</v>
      </c>
      <c r="Q1308">
        <f>IF( AND('StockBond Returns'!$AD1306&lt;-0.2,'StockBond Returns'!$AD1306&gt;=-0.3),1,0)</f>
        <v>0</v>
      </c>
      <c r="R1308">
        <f>IF('StockBond Returns'!AD1306&lt;-0.3,1,0)</f>
        <v>1</v>
      </c>
      <c r="S1308" t="str">
        <f t="shared" ref="S1308:W1308" si="2612">IF(N1308=1,$E1308,"")</f>
        <v/>
      </c>
      <c r="T1308" t="str">
        <f t="shared" si="2612"/>
        <v/>
      </c>
      <c r="U1308" t="str">
        <f t="shared" si="2612"/>
        <v/>
      </c>
      <c r="V1308" t="str">
        <f t="shared" si="2612"/>
        <v/>
      </c>
      <c r="W1308" s="17">
        <f t="shared" ca="1" si="2612"/>
        <v>8.1173846464250493E-2</v>
      </c>
    </row>
    <row r="1309" spans="1:23" ht="13" x14ac:dyDescent="0.15">
      <c r="A1309">
        <f t="shared" si="30"/>
        <v>7</v>
      </c>
      <c r="B1309">
        <f t="shared" si="31"/>
        <v>1979</v>
      </c>
      <c r="C1309" s="149">
        <f t="shared" si="706"/>
        <v>29098</v>
      </c>
      <c r="D1309" s="146">
        <f t="shared" si="9"/>
        <v>1979.4999999999013</v>
      </c>
      <c r="E1309" s="147">
        <f ca="1">('StockBond Returns'!AA1308+'StockBond Returns'!AC1308-'Parameters &amp; Main Results'!$B$39)/'StockBond Returns'!AB1308*12</f>
        <v>7.9674663722671457E-2</v>
      </c>
      <c r="F1309" s="70">
        <f ca="1">'StockBond Returns'!AA1308+'StockBond Returns'!AC1308-'StockBond Returns'!AB1308*'Distribution of Final Value'!$B$7</f>
        <v>12.248958346179549</v>
      </c>
      <c r="G1309" s="17">
        <f>1/'StockBond Returns'!M1307</f>
        <v>0.11262294931938675</v>
      </c>
      <c r="H1309">
        <f t="shared" si="4"/>
        <v>1</v>
      </c>
      <c r="I1309" s="64">
        <f t="shared" si="5"/>
        <v>0</v>
      </c>
      <c r="J1309">
        <f t="shared" si="6"/>
        <v>0</v>
      </c>
      <c r="K1309" s="17">
        <f t="shared" ref="K1309:M1309" ca="1" si="2613">IF(H1309=1,$E1309,"")</f>
        <v>7.9674663722671457E-2</v>
      </c>
      <c r="L1309" t="str">
        <f t="shared" si="2613"/>
        <v/>
      </c>
      <c r="M1309" t="str">
        <f t="shared" si="2613"/>
        <v/>
      </c>
      <c r="N1309" s="148">
        <f>IF('StockBond Returns'!AD1307=0,1,0)</f>
        <v>0</v>
      </c>
      <c r="O1309">
        <f>IF( AND('StockBond Returns'!$AD1307&lt;0,'StockBond Returns'!$AD1307&gt;=-0.1),1,0)</f>
        <v>0</v>
      </c>
      <c r="P1309">
        <f>IF( AND('StockBond Returns'!$AD1307&lt;-0.1,'StockBond Returns'!$AD1307&gt;=-0.2),1,0)</f>
        <v>0</v>
      </c>
      <c r="Q1309">
        <f>IF( AND('StockBond Returns'!$AD1307&lt;-0.2,'StockBond Returns'!$AD1307&gt;=-0.3),1,0)</f>
        <v>0</v>
      </c>
      <c r="R1309">
        <f>IF('StockBond Returns'!AD1307&lt;-0.3,1,0)</f>
        <v>1</v>
      </c>
      <c r="S1309" t="str">
        <f t="shared" ref="S1309:W1309" si="2614">IF(N1309=1,$E1309,"")</f>
        <v/>
      </c>
      <c r="T1309" t="str">
        <f t="shared" si="2614"/>
        <v/>
      </c>
      <c r="U1309" t="str">
        <f t="shared" si="2614"/>
        <v/>
      </c>
      <c r="V1309" t="str">
        <f t="shared" si="2614"/>
        <v/>
      </c>
      <c r="W1309" s="17">
        <f t="shared" ca="1" si="2614"/>
        <v>7.9674663722671457E-2</v>
      </c>
    </row>
    <row r="1310" spans="1:23" ht="13" x14ac:dyDescent="0.15">
      <c r="A1310">
        <f t="shared" si="30"/>
        <v>8</v>
      </c>
      <c r="B1310">
        <f t="shared" si="31"/>
        <v>1979</v>
      </c>
      <c r="C1310" s="149">
        <f t="shared" si="706"/>
        <v>29128</v>
      </c>
      <c r="D1310" s="146">
        <f t="shared" si="9"/>
        <v>1979.5833333332346</v>
      </c>
      <c r="E1310" s="147">
        <f ca="1">('StockBond Returns'!AA1309+'StockBond Returns'!AC1309-'Parameters &amp; Main Results'!$B$39)/'StockBond Returns'!AB1309*12</f>
        <v>8.0098647584479946E-2</v>
      </c>
      <c r="F1310" s="70">
        <f ca="1">'StockBond Returns'!AA1309+'StockBond Returns'!AC1309-'StockBond Returns'!AB1309*'Distribution of Final Value'!$B$7</f>
        <v>12.301001823470161</v>
      </c>
      <c r="G1310" s="17">
        <f>1/'StockBond Returns'!M1308</f>
        <v>0.11207109681000237</v>
      </c>
      <c r="H1310">
        <f t="shared" si="4"/>
        <v>1</v>
      </c>
      <c r="I1310" s="64">
        <f t="shared" si="5"/>
        <v>0</v>
      </c>
      <c r="J1310">
        <f t="shared" si="6"/>
        <v>0</v>
      </c>
      <c r="K1310" s="17">
        <f t="shared" ref="K1310:M1310" ca="1" si="2615">IF(H1310=1,$E1310,"")</f>
        <v>8.0098647584479946E-2</v>
      </c>
      <c r="L1310" t="str">
        <f t="shared" si="2615"/>
        <v/>
      </c>
      <c r="M1310" t="str">
        <f t="shared" si="2615"/>
        <v/>
      </c>
      <c r="N1310" s="148">
        <f>IF('StockBond Returns'!AD1308=0,1,0)</f>
        <v>0</v>
      </c>
      <c r="O1310">
        <f>IF( AND('StockBond Returns'!$AD1308&lt;0,'StockBond Returns'!$AD1308&gt;=-0.1),1,0)</f>
        <v>0</v>
      </c>
      <c r="P1310">
        <f>IF( AND('StockBond Returns'!$AD1308&lt;-0.1,'StockBond Returns'!$AD1308&gt;=-0.2),1,0)</f>
        <v>0</v>
      </c>
      <c r="Q1310">
        <f>IF( AND('StockBond Returns'!$AD1308&lt;-0.2,'StockBond Returns'!$AD1308&gt;=-0.3),1,0)</f>
        <v>0</v>
      </c>
      <c r="R1310">
        <f>IF('StockBond Returns'!AD1308&lt;-0.3,1,0)</f>
        <v>1</v>
      </c>
      <c r="S1310" t="str">
        <f t="shared" ref="S1310:W1310" si="2616">IF(N1310=1,$E1310,"")</f>
        <v/>
      </c>
      <c r="T1310" t="str">
        <f t="shared" si="2616"/>
        <v/>
      </c>
      <c r="U1310" t="str">
        <f t="shared" si="2616"/>
        <v/>
      </c>
      <c r="V1310" t="str">
        <f t="shared" si="2616"/>
        <v/>
      </c>
      <c r="W1310" s="17">
        <f t="shared" ca="1" si="2616"/>
        <v>8.0098647584479946E-2</v>
      </c>
    </row>
    <row r="1311" spans="1:23" ht="13" x14ac:dyDescent="0.15">
      <c r="A1311">
        <f t="shared" si="30"/>
        <v>9</v>
      </c>
      <c r="B1311">
        <f t="shared" si="31"/>
        <v>1979</v>
      </c>
      <c r="C1311" s="149">
        <f t="shared" si="706"/>
        <v>29159</v>
      </c>
      <c r="D1311" s="146">
        <f t="shared" si="9"/>
        <v>1979.6666666665678</v>
      </c>
      <c r="E1311" s="147">
        <f ca="1">('StockBond Returns'!AA1310+'StockBond Returns'!AC1310-'Parameters &amp; Main Results'!$B$39)/'StockBond Returns'!AB1310*12</f>
        <v>7.7851002737557434E-2</v>
      </c>
      <c r="F1311" s="70">
        <f ca="1">'StockBond Returns'!AA1310+'StockBond Returns'!AC1310-'StockBond Returns'!AB1310*'Distribution of Final Value'!$B$7</f>
        <v>11.537144021987343</v>
      </c>
      <c r="G1311" s="17">
        <f>1/'StockBond Returns'!M1309</f>
        <v>0.10763876805315939</v>
      </c>
      <c r="H1311">
        <f t="shared" si="4"/>
        <v>1</v>
      </c>
      <c r="I1311" s="64">
        <f t="shared" si="5"/>
        <v>0</v>
      </c>
      <c r="J1311">
        <f t="shared" si="6"/>
        <v>0</v>
      </c>
      <c r="K1311" s="17">
        <f t="shared" ref="K1311:M1311" ca="1" si="2617">IF(H1311=1,$E1311,"")</f>
        <v>7.7851002737557434E-2</v>
      </c>
      <c r="L1311" t="str">
        <f t="shared" si="2617"/>
        <v/>
      </c>
      <c r="M1311" t="str">
        <f t="shared" si="2617"/>
        <v/>
      </c>
      <c r="N1311" s="148">
        <f>IF('StockBond Returns'!AD1309=0,1,0)</f>
        <v>0</v>
      </c>
      <c r="O1311">
        <f>IF( AND('StockBond Returns'!$AD1309&lt;0,'StockBond Returns'!$AD1309&gt;=-0.1),1,0)</f>
        <v>0</v>
      </c>
      <c r="P1311">
        <f>IF( AND('StockBond Returns'!$AD1309&lt;-0.1,'StockBond Returns'!$AD1309&gt;=-0.2),1,0)</f>
        <v>0</v>
      </c>
      <c r="Q1311">
        <f>IF( AND('StockBond Returns'!$AD1309&lt;-0.2,'StockBond Returns'!$AD1309&gt;=-0.3),1,0)</f>
        <v>1</v>
      </c>
      <c r="R1311">
        <f>IF('StockBond Returns'!AD1309&lt;-0.3,1,0)</f>
        <v>0</v>
      </c>
      <c r="S1311" t="str">
        <f t="shared" ref="S1311:W1311" si="2618">IF(N1311=1,$E1311,"")</f>
        <v/>
      </c>
      <c r="T1311" t="str">
        <f t="shared" si="2618"/>
        <v/>
      </c>
      <c r="U1311" t="str">
        <f t="shared" si="2618"/>
        <v/>
      </c>
      <c r="V1311" s="17">
        <f t="shared" ca="1" si="2618"/>
        <v>7.7851002737557434E-2</v>
      </c>
      <c r="W1311" t="str">
        <f t="shared" si="2618"/>
        <v/>
      </c>
    </row>
    <row r="1312" spans="1:23" ht="13" x14ac:dyDescent="0.15">
      <c r="A1312">
        <f t="shared" si="30"/>
        <v>10</v>
      </c>
      <c r="B1312">
        <f t="shared" si="31"/>
        <v>1979</v>
      </c>
      <c r="C1312" s="149">
        <f t="shared" si="706"/>
        <v>29189</v>
      </c>
      <c r="D1312" s="146">
        <f t="shared" si="9"/>
        <v>1979.7499999999011</v>
      </c>
      <c r="E1312" s="147">
        <f ca="1">('StockBond Returns'!AA1311+'StockBond Returns'!AC1311-'Parameters &amp; Main Results'!$B$39)/'StockBond Returns'!AB1311*12</f>
        <v>7.7946511667537605E-2</v>
      </c>
      <c r="F1312" s="70">
        <f ca="1">'StockBond Returns'!AA1311+'StockBond Returns'!AC1311-'StockBond Returns'!AB1311*'Distribution of Final Value'!$B$7</f>
        <v>11.494380703476487</v>
      </c>
      <c r="G1312" s="17">
        <f>1/'StockBond Returns'!M1310</f>
        <v>0.10977668355404568</v>
      </c>
      <c r="H1312">
        <f t="shared" si="4"/>
        <v>1</v>
      </c>
      <c r="I1312" s="64">
        <f t="shared" si="5"/>
        <v>0</v>
      </c>
      <c r="J1312">
        <f t="shared" si="6"/>
        <v>0</v>
      </c>
      <c r="K1312" s="17">
        <f t="shared" ref="K1312:M1312" ca="1" si="2619">IF(H1312=1,$E1312,"")</f>
        <v>7.7946511667537605E-2</v>
      </c>
      <c r="L1312" t="str">
        <f t="shared" si="2619"/>
        <v/>
      </c>
      <c r="M1312" t="str">
        <f t="shared" si="2619"/>
        <v/>
      </c>
      <c r="N1312" s="148">
        <f>IF('StockBond Returns'!AD1310=0,1,0)</f>
        <v>0</v>
      </c>
      <c r="O1312">
        <f>IF( AND('StockBond Returns'!$AD1310&lt;0,'StockBond Returns'!$AD1310&gt;=-0.1),1,0)</f>
        <v>0</v>
      </c>
      <c r="P1312">
        <f>IF( AND('StockBond Returns'!$AD1310&lt;-0.1,'StockBond Returns'!$AD1310&gt;=-0.2),1,0)</f>
        <v>0</v>
      </c>
      <c r="Q1312">
        <f>IF( AND('StockBond Returns'!$AD1310&lt;-0.2,'StockBond Returns'!$AD1310&gt;=-0.3),1,0)</f>
        <v>1</v>
      </c>
      <c r="R1312">
        <f>IF('StockBond Returns'!AD1310&lt;-0.3,1,0)</f>
        <v>0</v>
      </c>
      <c r="S1312" t="str">
        <f t="shared" ref="S1312:W1312" si="2620">IF(N1312=1,$E1312,"")</f>
        <v/>
      </c>
      <c r="T1312" t="str">
        <f t="shared" si="2620"/>
        <v/>
      </c>
      <c r="U1312" t="str">
        <f t="shared" si="2620"/>
        <v/>
      </c>
      <c r="V1312" s="17">
        <f t="shared" ca="1" si="2620"/>
        <v>7.7946511667537605E-2</v>
      </c>
      <c r="W1312" t="str">
        <f t="shared" si="2620"/>
        <v/>
      </c>
    </row>
    <row r="1313" spans="1:23" ht="13" x14ac:dyDescent="0.15">
      <c r="A1313">
        <f t="shared" si="30"/>
        <v>11</v>
      </c>
      <c r="B1313">
        <f t="shared" si="31"/>
        <v>1979</v>
      </c>
      <c r="C1313" s="149">
        <f t="shared" si="706"/>
        <v>29220</v>
      </c>
      <c r="D1313" s="146">
        <f t="shared" si="9"/>
        <v>1979.8333333332343</v>
      </c>
      <c r="E1313" s="147">
        <f ca="1">('StockBond Returns'!AA1312+'StockBond Returns'!AC1312-'Parameters &amp; Main Results'!$B$39)/'StockBond Returns'!AB1312*12</f>
        <v>8.4735550005369101E-2</v>
      </c>
      <c r="F1313" s="70">
        <f ca="1">'StockBond Returns'!AA1312+'StockBond Returns'!AC1312-'StockBond Returns'!AB1312*'Distribution of Final Value'!$B$7</f>
        <v>13.466556663262459</v>
      </c>
      <c r="G1313" s="17">
        <f>1/'StockBond Returns'!M1311</f>
        <v>0.11821463733781375</v>
      </c>
      <c r="H1313">
        <f t="shared" si="4"/>
        <v>1</v>
      </c>
      <c r="I1313" s="64">
        <f t="shared" si="5"/>
        <v>0</v>
      </c>
      <c r="J1313">
        <f t="shared" si="6"/>
        <v>0</v>
      </c>
      <c r="K1313" s="17">
        <f t="shared" ref="K1313:M1313" ca="1" si="2621">IF(H1313=1,$E1313,"")</f>
        <v>8.4735550005369101E-2</v>
      </c>
      <c r="L1313" t="str">
        <f t="shared" si="2621"/>
        <v/>
      </c>
      <c r="M1313" t="str">
        <f t="shared" si="2621"/>
        <v/>
      </c>
      <c r="N1313" s="148">
        <f>IF('StockBond Returns'!AD1311=0,1,0)</f>
        <v>0</v>
      </c>
      <c r="O1313">
        <f>IF( AND('StockBond Returns'!$AD1311&lt;0,'StockBond Returns'!$AD1311&gt;=-0.1),1,0)</f>
        <v>0</v>
      </c>
      <c r="P1313">
        <f>IF( AND('StockBond Returns'!$AD1311&lt;-0.1,'StockBond Returns'!$AD1311&gt;=-0.2),1,0)</f>
        <v>0</v>
      </c>
      <c r="Q1313">
        <f>IF( AND('StockBond Returns'!$AD1311&lt;-0.2,'StockBond Returns'!$AD1311&gt;=-0.3),1,0)</f>
        <v>0</v>
      </c>
      <c r="R1313">
        <f>IF('StockBond Returns'!AD1311&lt;-0.3,1,0)</f>
        <v>1</v>
      </c>
      <c r="S1313" t="str">
        <f t="shared" ref="S1313:W1313" si="2622">IF(N1313=1,$E1313,"")</f>
        <v/>
      </c>
      <c r="T1313" t="str">
        <f t="shared" si="2622"/>
        <v/>
      </c>
      <c r="U1313" t="str">
        <f t="shared" si="2622"/>
        <v/>
      </c>
      <c r="V1313" t="str">
        <f t="shared" si="2622"/>
        <v/>
      </c>
      <c r="W1313" s="17">
        <f t="shared" ca="1" si="2622"/>
        <v>8.4735550005369101E-2</v>
      </c>
    </row>
    <row r="1314" spans="1:23" ht="13" x14ac:dyDescent="0.15">
      <c r="A1314">
        <f t="shared" si="30"/>
        <v>12</v>
      </c>
      <c r="B1314">
        <f t="shared" si="31"/>
        <v>1979</v>
      </c>
      <c r="C1314" s="149">
        <f t="shared" si="706"/>
        <v>29251</v>
      </c>
      <c r="D1314" s="146">
        <f t="shared" si="9"/>
        <v>1979.9166666665676</v>
      </c>
      <c r="E1314" s="147">
        <f ca="1">('StockBond Returns'!AA1313+'StockBond Returns'!AC1313-'Parameters &amp; Main Results'!$B$39)/'StockBond Returns'!AB1313*12</f>
        <v>8.2397742795997903E-2</v>
      </c>
      <c r="F1314" s="70">
        <f ca="1">'StockBond Returns'!AA1313+'StockBond Returns'!AC1313-'StockBond Returns'!AB1313*'Distribution of Final Value'!$B$7</f>
        <v>12.676227400555042</v>
      </c>
      <c r="G1314" s="17">
        <f>1/'StockBond Returns'!M1312</f>
        <v>0.11466746849805139</v>
      </c>
      <c r="H1314">
        <f t="shared" si="4"/>
        <v>1</v>
      </c>
      <c r="I1314" s="64">
        <f t="shared" si="5"/>
        <v>0</v>
      </c>
      <c r="J1314">
        <f t="shared" si="6"/>
        <v>0</v>
      </c>
      <c r="K1314" s="17">
        <f t="shared" ref="K1314:M1314" ca="1" si="2623">IF(H1314=1,$E1314,"")</f>
        <v>8.2397742795997903E-2</v>
      </c>
      <c r="L1314" t="str">
        <f t="shared" si="2623"/>
        <v/>
      </c>
      <c r="M1314" t="str">
        <f t="shared" si="2623"/>
        <v/>
      </c>
      <c r="N1314" s="148">
        <f>IF('StockBond Returns'!AD1312=0,1,0)</f>
        <v>0</v>
      </c>
      <c r="O1314">
        <f>IF( AND('StockBond Returns'!$AD1312&lt;0,'StockBond Returns'!$AD1312&gt;=-0.1),1,0)</f>
        <v>0</v>
      </c>
      <c r="P1314">
        <f>IF( AND('StockBond Returns'!$AD1312&lt;-0.1,'StockBond Returns'!$AD1312&gt;=-0.2),1,0)</f>
        <v>0</v>
      </c>
      <c r="Q1314">
        <f>IF( AND('StockBond Returns'!$AD1312&lt;-0.2,'StockBond Returns'!$AD1312&gt;=-0.3),1,0)</f>
        <v>0</v>
      </c>
      <c r="R1314">
        <f>IF('StockBond Returns'!AD1312&lt;-0.3,1,0)</f>
        <v>1</v>
      </c>
      <c r="S1314" t="str">
        <f t="shared" ref="S1314:W1314" si="2624">IF(N1314=1,$E1314,"")</f>
        <v/>
      </c>
      <c r="T1314" t="str">
        <f t="shared" si="2624"/>
        <v/>
      </c>
      <c r="U1314" t="str">
        <f t="shared" si="2624"/>
        <v/>
      </c>
      <c r="V1314" t="str">
        <f t="shared" si="2624"/>
        <v/>
      </c>
      <c r="W1314" s="17">
        <f t="shared" ca="1" si="2624"/>
        <v>8.2397742795997903E-2</v>
      </c>
    </row>
    <row r="1315" spans="1:23" ht="13" x14ac:dyDescent="0.15">
      <c r="A1315">
        <f t="shared" si="30"/>
        <v>1</v>
      </c>
      <c r="B1315">
        <f t="shared" si="31"/>
        <v>1980</v>
      </c>
      <c r="C1315" s="149">
        <f t="shared" si="706"/>
        <v>29280</v>
      </c>
      <c r="D1315" s="146">
        <f t="shared" si="9"/>
        <v>1979.9999999999009</v>
      </c>
      <c r="E1315" s="147">
        <f ca="1">('StockBond Returns'!AA1314+'StockBond Returns'!AC1314-'Parameters &amp; Main Results'!$B$39)/'StockBond Returns'!AB1314*12</f>
        <v>8.1401651336441422E-2</v>
      </c>
      <c r="F1315" s="70">
        <f ca="1">'StockBond Returns'!AA1314+'StockBond Returns'!AC1314-'StockBond Returns'!AB1314*'Distribution of Final Value'!$B$7</f>
        <v>12.296866479653405</v>
      </c>
      <c r="G1315" s="17">
        <f>1/'StockBond Returns'!M1313</f>
        <v>0.11420007323627858</v>
      </c>
      <c r="H1315">
        <f t="shared" si="4"/>
        <v>1</v>
      </c>
      <c r="I1315" s="64">
        <f t="shared" si="5"/>
        <v>0</v>
      </c>
      <c r="J1315">
        <f t="shared" si="6"/>
        <v>0</v>
      </c>
      <c r="K1315" s="17">
        <f t="shared" ref="K1315:M1315" ca="1" si="2625">IF(H1315=1,$E1315,"")</f>
        <v>8.1401651336441422E-2</v>
      </c>
      <c r="L1315" t="str">
        <f t="shared" si="2625"/>
        <v/>
      </c>
      <c r="M1315" t="str">
        <f t="shared" si="2625"/>
        <v/>
      </c>
      <c r="N1315" s="148">
        <f>IF('StockBond Returns'!AD1313=0,1,0)</f>
        <v>0</v>
      </c>
      <c r="O1315">
        <f>IF( AND('StockBond Returns'!$AD1313&lt;0,'StockBond Returns'!$AD1313&gt;=-0.1),1,0)</f>
        <v>0</v>
      </c>
      <c r="P1315">
        <f>IF( AND('StockBond Returns'!$AD1313&lt;-0.1,'StockBond Returns'!$AD1313&gt;=-0.2),1,0)</f>
        <v>0</v>
      </c>
      <c r="Q1315">
        <f>IF( AND('StockBond Returns'!$AD1313&lt;-0.2,'StockBond Returns'!$AD1313&gt;=-0.3),1,0)</f>
        <v>0</v>
      </c>
      <c r="R1315">
        <f>IF('StockBond Returns'!AD1313&lt;-0.3,1,0)</f>
        <v>1</v>
      </c>
      <c r="S1315" t="str">
        <f t="shared" ref="S1315:W1315" si="2626">IF(N1315=1,$E1315,"")</f>
        <v/>
      </c>
      <c r="T1315" t="str">
        <f t="shared" si="2626"/>
        <v/>
      </c>
      <c r="U1315" t="str">
        <f t="shared" si="2626"/>
        <v/>
      </c>
      <c r="V1315" t="str">
        <f t="shared" si="2626"/>
        <v/>
      </c>
      <c r="W1315" s="17">
        <f t="shared" ca="1" si="2626"/>
        <v>8.1401651336441422E-2</v>
      </c>
    </row>
    <row r="1316" spans="1:23" ht="13" x14ac:dyDescent="0.15">
      <c r="A1316">
        <f t="shared" si="30"/>
        <v>2</v>
      </c>
      <c r="B1316">
        <f t="shared" si="31"/>
        <v>1980</v>
      </c>
      <c r="C1316" s="149">
        <f t="shared" si="706"/>
        <v>29311</v>
      </c>
      <c r="D1316" s="146">
        <f t="shared" si="9"/>
        <v>1980.0833333332341</v>
      </c>
      <c r="E1316" s="147">
        <f ca="1">('StockBond Returns'!AA1315+'StockBond Returns'!AC1315-'Parameters &amp; Main Results'!$B$39)/'StockBond Returns'!AB1315*12</f>
        <v>7.8978428208682838E-2</v>
      </c>
      <c r="F1316" s="70">
        <f ca="1">'StockBond Returns'!AA1315+'StockBond Returns'!AC1315-'StockBond Returns'!AB1315*'Distribution of Final Value'!$B$7</f>
        <v>11.501850535821953</v>
      </c>
      <c r="G1316" s="17">
        <f>1/'StockBond Returns'!M1314</f>
        <v>0.10975605155712816</v>
      </c>
      <c r="H1316">
        <f t="shared" si="4"/>
        <v>1</v>
      </c>
      <c r="I1316" s="64">
        <f t="shared" si="5"/>
        <v>0</v>
      </c>
      <c r="J1316">
        <f t="shared" si="6"/>
        <v>0</v>
      </c>
      <c r="K1316" s="17">
        <f t="shared" ref="K1316:M1316" ca="1" si="2627">IF(H1316=1,$E1316,"")</f>
        <v>7.8978428208682838E-2</v>
      </c>
      <c r="L1316" t="str">
        <f t="shared" si="2627"/>
        <v/>
      </c>
      <c r="M1316" t="str">
        <f t="shared" si="2627"/>
        <v/>
      </c>
      <c r="N1316" s="148">
        <f>IF('StockBond Returns'!AD1314=0,1,0)</f>
        <v>0</v>
      </c>
      <c r="O1316">
        <f>IF( AND('StockBond Returns'!$AD1314&lt;0,'StockBond Returns'!$AD1314&gt;=-0.1),1,0)</f>
        <v>0</v>
      </c>
      <c r="P1316">
        <f>IF( AND('StockBond Returns'!$AD1314&lt;-0.1,'StockBond Returns'!$AD1314&gt;=-0.2),1,0)</f>
        <v>0</v>
      </c>
      <c r="Q1316">
        <f>IF( AND('StockBond Returns'!$AD1314&lt;-0.2,'StockBond Returns'!$AD1314&gt;=-0.3),1,0)</f>
        <v>1</v>
      </c>
      <c r="R1316">
        <f>IF('StockBond Returns'!AD1314&lt;-0.3,1,0)</f>
        <v>0</v>
      </c>
      <c r="S1316" t="str">
        <f t="shared" ref="S1316:W1316" si="2628">IF(N1316=1,$E1316,"")</f>
        <v/>
      </c>
      <c r="T1316" t="str">
        <f t="shared" si="2628"/>
        <v/>
      </c>
      <c r="U1316" t="str">
        <f t="shared" si="2628"/>
        <v/>
      </c>
      <c r="V1316" s="17">
        <f t="shared" ca="1" si="2628"/>
        <v>7.8978428208682838E-2</v>
      </c>
      <c r="W1316" t="str">
        <f t="shared" si="2628"/>
        <v/>
      </c>
    </row>
    <row r="1317" spans="1:23" ht="13" x14ac:dyDescent="0.15">
      <c r="A1317">
        <f t="shared" si="30"/>
        <v>3</v>
      </c>
      <c r="B1317">
        <f t="shared" si="31"/>
        <v>1980</v>
      </c>
      <c r="C1317" s="149">
        <f t="shared" si="706"/>
        <v>29341</v>
      </c>
      <c r="D1317" s="146">
        <f t="shared" si="9"/>
        <v>1980.1666666665674</v>
      </c>
      <c r="E1317" s="147">
        <f ca="1">('StockBond Returns'!AA1316+'StockBond Returns'!AC1316-'Parameters &amp; Main Results'!$B$39)/'StockBond Returns'!AB1316*12</f>
        <v>8.1979736971067668E-2</v>
      </c>
      <c r="F1317" s="70">
        <f ca="1">'StockBond Returns'!AA1316+'StockBond Returns'!AC1316-'StockBond Returns'!AB1316*'Distribution of Final Value'!$B$7</f>
        <v>12.309453755423021</v>
      </c>
      <c r="G1317" s="17">
        <f>1/'StockBond Returns'!M1315</f>
        <v>0.11203618944591849</v>
      </c>
      <c r="H1317">
        <f t="shared" si="4"/>
        <v>1</v>
      </c>
      <c r="I1317" s="64">
        <f t="shared" si="5"/>
        <v>0</v>
      </c>
      <c r="J1317">
        <f t="shared" si="6"/>
        <v>0</v>
      </c>
      <c r="K1317" s="17">
        <f t="shared" ref="K1317:M1317" ca="1" si="2629">IF(H1317=1,$E1317,"")</f>
        <v>8.1979736971067668E-2</v>
      </c>
      <c r="L1317" t="str">
        <f t="shared" si="2629"/>
        <v/>
      </c>
      <c r="M1317" t="str">
        <f t="shared" si="2629"/>
        <v/>
      </c>
      <c r="N1317" s="148">
        <f>IF('StockBond Returns'!AD1315=0,1,0)</f>
        <v>0</v>
      </c>
      <c r="O1317">
        <f>IF( AND('StockBond Returns'!$AD1315&lt;0,'StockBond Returns'!$AD1315&gt;=-0.1),1,0)</f>
        <v>0</v>
      </c>
      <c r="P1317">
        <f>IF( AND('StockBond Returns'!$AD1315&lt;-0.1,'StockBond Returns'!$AD1315&gt;=-0.2),1,0)</f>
        <v>0</v>
      </c>
      <c r="Q1317">
        <f>IF( AND('StockBond Returns'!$AD1315&lt;-0.2,'StockBond Returns'!$AD1315&gt;=-0.3),1,0)</f>
        <v>1</v>
      </c>
      <c r="R1317">
        <f>IF('StockBond Returns'!AD1315&lt;-0.3,1,0)</f>
        <v>0</v>
      </c>
      <c r="S1317" t="str">
        <f t="shared" ref="S1317:W1317" si="2630">IF(N1317=1,$E1317,"")</f>
        <v/>
      </c>
      <c r="T1317" t="str">
        <f t="shared" si="2630"/>
        <v/>
      </c>
      <c r="U1317" t="str">
        <f t="shared" si="2630"/>
        <v/>
      </c>
      <c r="V1317" s="17">
        <f t="shared" ca="1" si="2630"/>
        <v>8.1979736971067668E-2</v>
      </c>
      <c r="W1317" t="str">
        <f t="shared" si="2630"/>
        <v/>
      </c>
    </row>
    <row r="1318" spans="1:23" ht="13" x14ac:dyDescent="0.15">
      <c r="A1318">
        <f t="shared" si="30"/>
        <v>4</v>
      </c>
      <c r="B1318">
        <f t="shared" si="31"/>
        <v>1980</v>
      </c>
      <c r="C1318" s="149">
        <f t="shared" si="706"/>
        <v>29372</v>
      </c>
      <c r="D1318" s="146">
        <f t="shared" si="9"/>
        <v>1980.2499999999006</v>
      </c>
      <c r="E1318" s="147">
        <f ca="1">('StockBond Returns'!AA1317+'StockBond Returns'!AC1317-'Parameters &amp; Main Results'!$B$39)/'StockBond Returns'!AB1317*12</f>
        <v>9.1028310813365459E-2</v>
      </c>
      <c r="F1318" s="70">
        <f ca="1">'StockBond Returns'!AA1317+'StockBond Returns'!AC1317-'StockBond Returns'!AB1317*'Distribution of Final Value'!$B$7</f>
        <v>14.864742487372428</v>
      </c>
      <c r="G1318" s="17">
        <f>1/'StockBond Returns'!M1316</f>
        <v>0.12690836857019275</v>
      </c>
      <c r="H1318">
        <f t="shared" si="4"/>
        <v>1</v>
      </c>
      <c r="I1318" s="64">
        <f t="shared" si="5"/>
        <v>0</v>
      </c>
      <c r="J1318">
        <f t="shared" si="6"/>
        <v>0</v>
      </c>
      <c r="K1318" s="17">
        <f t="shared" ref="K1318:M1318" ca="1" si="2631">IF(H1318=1,$E1318,"")</f>
        <v>9.1028310813365459E-2</v>
      </c>
      <c r="L1318" t="str">
        <f t="shared" si="2631"/>
        <v/>
      </c>
      <c r="M1318" t="str">
        <f t="shared" si="2631"/>
        <v/>
      </c>
      <c r="N1318" s="148">
        <f>IF('StockBond Returns'!AD1316=0,1,0)</f>
        <v>0</v>
      </c>
      <c r="O1318">
        <f>IF( AND('StockBond Returns'!$AD1316&lt;0,'StockBond Returns'!$AD1316&gt;=-0.1),1,0)</f>
        <v>0</v>
      </c>
      <c r="P1318">
        <f>IF( AND('StockBond Returns'!$AD1316&lt;-0.1,'StockBond Returns'!$AD1316&gt;=-0.2),1,0)</f>
        <v>0</v>
      </c>
      <c r="Q1318">
        <f>IF( AND('StockBond Returns'!$AD1316&lt;-0.2,'StockBond Returns'!$AD1316&gt;=-0.3),1,0)</f>
        <v>0</v>
      </c>
      <c r="R1318">
        <f>IF('StockBond Returns'!AD1316&lt;-0.3,1,0)</f>
        <v>1</v>
      </c>
      <c r="S1318" t="str">
        <f t="shared" ref="S1318:W1318" si="2632">IF(N1318=1,$E1318,"")</f>
        <v/>
      </c>
      <c r="T1318" t="str">
        <f t="shared" si="2632"/>
        <v/>
      </c>
      <c r="U1318" t="str">
        <f t="shared" si="2632"/>
        <v/>
      </c>
      <c r="V1318" t="str">
        <f t="shared" si="2632"/>
        <v/>
      </c>
      <c r="W1318" s="17">
        <f t="shared" ca="1" si="2632"/>
        <v>9.1028310813365459E-2</v>
      </c>
    </row>
    <row r="1319" spans="1:23" ht="13" x14ac:dyDescent="0.15">
      <c r="A1319">
        <f t="shared" si="30"/>
        <v>5</v>
      </c>
      <c r="B1319">
        <f t="shared" si="31"/>
        <v>1980</v>
      </c>
      <c r="C1319" s="149">
        <f t="shared" si="706"/>
        <v>29402</v>
      </c>
      <c r="D1319" s="146">
        <f t="shared" si="9"/>
        <v>1980.3333333332339</v>
      </c>
      <c r="E1319" s="147">
        <f ca="1">('StockBond Returns'!AA1318+'StockBond Returns'!AC1318-'Parameters &amp; Main Results'!$B$39)/'StockBond Returns'!AB1318*12</f>
        <v>8.7254861168452602E-2</v>
      </c>
      <c r="F1319" s="70">
        <f ca="1">'StockBond Returns'!AA1318+'StockBond Returns'!AC1318-'StockBond Returns'!AB1318*'Distribution of Final Value'!$B$7</f>
        <v>13.665039031503301</v>
      </c>
      <c r="G1319" s="17">
        <f>1/'StockBond Returns'!M1317</f>
        <v>0.12353951034937177</v>
      </c>
      <c r="H1319">
        <f t="shared" si="4"/>
        <v>1</v>
      </c>
      <c r="I1319" s="64">
        <f t="shared" si="5"/>
        <v>0</v>
      </c>
      <c r="J1319">
        <f t="shared" si="6"/>
        <v>0</v>
      </c>
      <c r="K1319" s="17">
        <f t="shared" ref="K1319:M1319" ca="1" si="2633">IF(H1319=1,$E1319,"")</f>
        <v>8.7254861168452602E-2</v>
      </c>
      <c r="L1319" t="str">
        <f t="shared" si="2633"/>
        <v/>
      </c>
      <c r="M1319" t="str">
        <f t="shared" si="2633"/>
        <v/>
      </c>
      <c r="N1319" s="148">
        <f>IF('StockBond Returns'!AD1317=0,1,0)</f>
        <v>0</v>
      </c>
      <c r="O1319">
        <f>IF( AND('StockBond Returns'!$AD1317&lt;0,'StockBond Returns'!$AD1317&gt;=-0.1),1,0)</f>
        <v>0</v>
      </c>
      <c r="P1319">
        <f>IF( AND('StockBond Returns'!$AD1317&lt;-0.1,'StockBond Returns'!$AD1317&gt;=-0.2),1,0)</f>
        <v>0</v>
      </c>
      <c r="Q1319">
        <f>IF( AND('StockBond Returns'!$AD1317&lt;-0.2,'StockBond Returns'!$AD1317&gt;=-0.3),1,0)</f>
        <v>0</v>
      </c>
      <c r="R1319">
        <f>IF('StockBond Returns'!AD1317&lt;-0.3,1,0)</f>
        <v>1</v>
      </c>
      <c r="S1319" t="str">
        <f t="shared" ref="S1319:W1319" si="2634">IF(N1319=1,$E1319,"")</f>
        <v/>
      </c>
      <c r="T1319" t="str">
        <f t="shared" si="2634"/>
        <v/>
      </c>
      <c r="U1319" t="str">
        <f t="shared" si="2634"/>
        <v/>
      </c>
      <c r="V1319" t="str">
        <f t="shared" si="2634"/>
        <v/>
      </c>
      <c r="W1319" s="17">
        <f t="shared" ca="1" si="2634"/>
        <v>8.7254861168452602E-2</v>
      </c>
    </row>
    <row r="1320" spans="1:23" ht="13" x14ac:dyDescent="0.15">
      <c r="A1320">
        <f t="shared" si="30"/>
        <v>6</v>
      </c>
      <c r="B1320">
        <f t="shared" si="31"/>
        <v>1980</v>
      </c>
      <c r="C1320" s="149">
        <f t="shared" si="706"/>
        <v>29433</v>
      </c>
      <c r="D1320" s="146">
        <f t="shared" si="9"/>
        <v>1980.4166666665672</v>
      </c>
      <c r="E1320" s="147">
        <f ca="1">('StockBond Returns'!AA1319+'StockBond Returns'!AC1319-'Parameters &amp; Main Results'!$B$39)/'StockBond Returns'!AB1319*12</f>
        <v>8.4707691476056945E-2</v>
      </c>
      <c r="F1320" s="70">
        <f ca="1">'StockBond Returns'!AA1319+'StockBond Returns'!AC1319-'StockBond Returns'!AB1319*'Distribution of Final Value'!$B$7</f>
        <v>12.838174822637585</v>
      </c>
      <c r="G1320" s="17">
        <f>1/'StockBond Returns'!M1318</f>
        <v>0.11998341613218903</v>
      </c>
      <c r="H1320">
        <f t="shared" si="4"/>
        <v>1</v>
      </c>
      <c r="I1320" s="64">
        <f t="shared" si="5"/>
        <v>0</v>
      </c>
      <c r="J1320">
        <f t="shared" si="6"/>
        <v>0</v>
      </c>
      <c r="K1320" s="17">
        <f t="shared" ref="K1320:M1320" ca="1" si="2635">IF(H1320=1,$E1320,"")</f>
        <v>8.4707691476056945E-2</v>
      </c>
      <c r="L1320" t="str">
        <f t="shared" si="2635"/>
        <v/>
      </c>
      <c r="M1320" t="str">
        <f t="shared" si="2635"/>
        <v/>
      </c>
      <c r="N1320" s="148">
        <f>IF('StockBond Returns'!AD1318=0,1,0)</f>
        <v>0</v>
      </c>
      <c r="O1320">
        <f>IF( AND('StockBond Returns'!$AD1318&lt;0,'StockBond Returns'!$AD1318&gt;=-0.1),1,0)</f>
        <v>0</v>
      </c>
      <c r="P1320">
        <f>IF( AND('StockBond Returns'!$AD1318&lt;-0.1,'StockBond Returns'!$AD1318&gt;=-0.2),1,0)</f>
        <v>0</v>
      </c>
      <c r="Q1320">
        <f>IF( AND('StockBond Returns'!$AD1318&lt;-0.2,'StockBond Returns'!$AD1318&gt;=-0.3),1,0)</f>
        <v>0</v>
      </c>
      <c r="R1320">
        <f>IF('StockBond Returns'!AD1318&lt;-0.3,1,0)</f>
        <v>1</v>
      </c>
      <c r="S1320" t="str">
        <f t="shared" ref="S1320:W1320" si="2636">IF(N1320=1,$E1320,"")</f>
        <v/>
      </c>
      <c r="T1320" t="str">
        <f t="shared" si="2636"/>
        <v/>
      </c>
      <c r="U1320" t="str">
        <f t="shared" si="2636"/>
        <v/>
      </c>
      <c r="V1320" t="str">
        <f t="shared" si="2636"/>
        <v/>
      </c>
      <c r="W1320" s="17">
        <f t="shared" ca="1" si="2636"/>
        <v>8.4707691476056945E-2</v>
      </c>
    </row>
    <row r="1321" spans="1:23" ht="13" x14ac:dyDescent="0.15">
      <c r="A1321">
        <f t="shared" si="30"/>
        <v>7</v>
      </c>
      <c r="B1321">
        <f t="shared" si="31"/>
        <v>1980</v>
      </c>
      <c r="C1321" s="149">
        <f t="shared" si="706"/>
        <v>29464</v>
      </c>
      <c r="D1321" s="146">
        <f t="shared" si="9"/>
        <v>1980.4999999999004</v>
      </c>
      <c r="E1321" s="147">
        <f ca="1">('StockBond Returns'!AA1320+'StockBond Returns'!AC1320-'Parameters &amp; Main Results'!$B$39)/'StockBond Returns'!AB1320*12</f>
        <v>8.2846465979785053E-2</v>
      </c>
      <c r="F1321" s="70">
        <f ca="1">'StockBond Returns'!AA1320+'StockBond Returns'!AC1320-'StockBond Returns'!AB1320*'Distribution of Final Value'!$B$7</f>
        <v>12.220427857787243</v>
      </c>
      <c r="G1321" s="17">
        <f>1/'StockBond Returns'!M1319</f>
        <v>0.11785033748418131</v>
      </c>
      <c r="H1321">
        <f t="shared" si="4"/>
        <v>1</v>
      </c>
      <c r="I1321" s="64">
        <f t="shared" si="5"/>
        <v>0</v>
      </c>
      <c r="J1321">
        <f t="shared" si="6"/>
        <v>0</v>
      </c>
      <c r="K1321" s="17">
        <f t="shared" ref="K1321:M1321" ca="1" si="2637">IF(H1321=1,$E1321,"")</f>
        <v>8.2846465979785053E-2</v>
      </c>
      <c r="L1321" t="str">
        <f t="shared" si="2637"/>
        <v/>
      </c>
      <c r="M1321" t="str">
        <f t="shared" si="2637"/>
        <v/>
      </c>
      <c r="N1321" s="148">
        <f>IF('StockBond Returns'!AD1319=0,1,0)</f>
        <v>0</v>
      </c>
      <c r="O1321">
        <f>IF( AND('StockBond Returns'!$AD1319&lt;0,'StockBond Returns'!$AD1319&gt;=-0.1),1,0)</f>
        <v>0</v>
      </c>
      <c r="P1321">
        <f>IF( AND('StockBond Returns'!$AD1319&lt;-0.1,'StockBond Returns'!$AD1319&gt;=-0.2),1,0)</f>
        <v>0</v>
      </c>
      <c r="Q1321">
        <f>IF( AND('StockBond Returns'!$AD1319&lt;-0.2,'StockBond Returns'!$AD1319&gt;=-0.3),1,0)</f>
        <v>0</v>
      </c>
      <c r="R1321">
        <f>IF('StockBond Returns'!AD1319&lt;-0.3,1,0)</f>
        <v>1</v>
      </c>
      <c r="S1321" t="str">
        <f t="shared" ref="S1321:W1321" si="2638">IF(N1321=1,$E1321,"")</f>
        <v/>
      </c>
      <c r="T1321" t="str">
        <f t="shared" si="2638"/>
        <v/>
      </c>
      <c r="U1321" t="str">
        <f t="shared" si="2638"/>
        <v/>
      </c>
      <c r="V1321" t="str">
        <f t="shared" si="2638"/>
        <v/>
      </c>
      <c r="W1321" s="17">
        <f t="shared" ca="1" si="2638"/>
        <v>8.2846465979785053E-2</v>
      </c>
    </row>
    <row r="1322" spans="1:23" ht="13" x14ac:dyDescent="0.15">
      <c r="A1322">
        <f t="shared" si="30"/>
        <v>8</v>
      </c>
      <c r="B1322">
        <f t="shared" si="31"/>
        <v>1980</v>
      </c>
      <c r="C1322" s="149">
        <f t="shared" si="706"/>
        <v>29494</v>
      </c>
      <c r="D1322" s="146">
        <f t="shared" si="9"/>
        <v>1980.5833333332337</v>
      </c>
      <c r="E1322" s="147">
        <f ca="1">('StockBond Returns'!AA1321+'StockBond Returns'!AC1321-'Parameters &amp; Main Results'!$B$39)/'StockBond Returns'!AB1321*12</f>
        <v>8.0097160326193434E-2</v>
      </c>
      <c r="F1322" s="70">
        <f ca="1">'StockBond Returns'!AA1321+'StockBond Returns'!AC1321-'StockBond Returns'!AB1321*'Distribution of Final Value'!$B$7</f>
        <v>11.36067314508391</v>
      </c>
      <c r="G1322" s="17">
        <f>1/'StockBond Returns'!M1320</f>
        <v>0.11087101303374572</v>
      </c>
      <c r="H1322">
        <f t="shared" si="4"/>
        <v>1</v>
      </c>
      <c r="I1322" s="64">
        <f t="shared" si="5"/>
        <v>0</v>
      </c>
      <c r="J1322">
        <f t="shared" si="6"/>
        <v>0</v>
      </c>
      <c r="K1322" s="17">
        <f t="shared" ref="K1322:M1322" ca="1" si="2639">IF(H1322=1,$E1322,"")</f>
        <v>8.0097160326193434E-2</v>
      </c>
      <c r="L1322" t="str">
        <f t="shared" si="2639"/>
        <v/>
      </c>
      <c r="M1322" t="str">
        <f t="shared" si="2639"/>
        <v/>
      </c>
      <c r="N1322" s="148">
        <f>IF('StockBond Returns'!AD1320=0,1,0)</f>
        <v>0</v>
      </c>
      <c r="O1322">
        <f>IF( AND('StockBond Returns'!$AD1320&lt;0,'StockBond Returns'!$AD1320&gt;=-0.1),1,0)</f>
        <v>0</v>
      </c>
      <c r="P1322">
        <f>IF( AND('StockBond Returns'!$AD1320&lt;-0.1,'StockBond Returns'!$AD1320&gt;=-0.2),1,0)</f>
        <v>0</v>
      </c>
      <c r="Q1322">
        <f>IF( AND('StockBond Returns'!$AD1320&lt;-0.2,'StockBond Returns'!$AD1320&gt;=-0.3),1,0)</f>
        <v>1</v>
      </c>
      <c r="R1322">
        <f>IF('StockBond Returns'!AD1320&lt;-0.3,1,0)</f>
        <v>0</v>
      </c>
      <c r="S1322" t="str">
        <f t="shared" ref="S1322:W1322" si="2640">IF(N1322=1,$E1322,"")</f>
        <v/>
      </c>
      <c r="T1322" t="str">
        <f t="shared" si="2640"/>
        <v/>
      </c>
      <c r="U1322" t="str">
        <f t="shared" si="2640"/>
        <v/>
      </c>
      <c r="V1322" s="17">
        <f t="shared" ca="1" si="2640"/>
        <v>8.0097160326193434E-2</v>
      </c>
      <c r="W1322" t="str">
        <f t="shared" si="2640"/>
        <v/>
      </c>
    </row>
    <row r="1323" spans="1:23" ht="13" x14ac:dyDescent="0.15">
      <c r="A1323">
        <f t="shared" si="30"/>
        <v>9</v>
      </c>
      <c r="B1323">
        <f t="shared" si="31"/>
        <v>1980</v>
      </c>
      <c r="C1323" s="149">
        <f t="shared" si="706"/>
        <v>29525</v>
      </c>
      <c r="D1323" s="146">
        <f t="shared" si="9"/>
        <v>1980.6666666665669</v>
      </c>
      <c r="E1323" s="147">
        <f ca="1">('StockBond Returns'!AA1322+'StockBond Returns'!AC1322-'Parameters &amp; Main Results'!$B$39)/'StockBond Returns'!AB1322*12</f>
        <v>8.1085620982937923E-2</v>
      </c>
      <c r="F1323" s="70">
        <f ca="1">'StockBond Returns'!AA1322+'StockBond Returns'!AC1322-'StockBond Returns'!AB1322*'Distribution of Final Value'!$B$7</f>
        <v>11.566457008003116</v>
      </c>
      <c r="G1323" s="17">
        <f>1/'StockBond Returns'!M1321</f>
        <v>0.11002753730694079</v>
      </c>
      <c r="H1323">
        <f t="shared" si="4"/>
        <v>1</v>
      </c>
      <c r="I1323" s="64">
        <f t="shared" si="5"/>
        <v>0</v>
      </c>
      <c r="J1323">
        <f t="shared" si="6"/>
        <v>0</v>
      </c>
      <c r="K1323" s="17">
        <f t="shared" ref="K1323:M1323" ca="1" si="2641">IF(H1323=1,$E1323,"")</f>
        <v>8.1085620982937923E-2</v>
      </c>
      <c r="L1323" t="str">
        <f t="shared" si="2641"/>
        <v/>
      </c>
      <c r="M1323" t="str">
        <f t="shared" si="2641"/>
        <v/>
      </c>
      <c r="N1323" s="148">
        <f>IF('StockBond Returns'!AD1321=0,1,0)</f>
        <v>0</v>
      </c>
      <c r="O1323">
        <f>IF( AND('StockBond Returns'!$AD1321&lt;0,'StockBond Returns'!$AD1321&gt;=-0.1),1,0)</f>
        <v>0</v>
      </c>
      <c r="P1323">
        <f>IF( AND('StockBond Returns'!$AD1321&lt;-0.1,'StockBond Returns'!$AD1321&gt;=-0.2),1,0)</f>
        <v>0</v>
      </c>
      <c r="Q1323">
        <f>IF( AND('StockBond Returns'!$AD1321&lt;-0.2,'StockBond Returns'!$AD1321&gt;=-0.3),1,0)</f>
        <v>1</v>
      </c>
      <c r="R1323">
        <f>IF('StockBond Returns'!AD1321&lt;-0.3,1,0)</f>
        <v>0</v>
      </c>
      <c r="S1323" t="str">
        <f t="shared" ref="S1323:W1323" si="2642">IF(N1323=1,$E1323,"")</f>
        <v/>
      </c>
      <c r="T1323" t="str">
        <f t="shared" si="2642"/>
        <v/>
      </c>
      <c r="U1323" t="str">
        <f t="shared" si="2642"/>
        <v/>
      </c>
      <c r="V1323" s="17">
        <f t="shared" ca="1" si="2642"/>
        <v>8.1085620982937923E-2</v>
      </c>
      <c r="W1323" t="str">
        <f t="shared" si="2642"/>
        <v/>
      </c>
    </row>
    <row r="1324" spans="1:23" ht="13" x14ac:dyDescent="0.15">
      <c r="A1324">
        <f t="shared" si="30"/>
        <v>10</v>
      </c>
      <c r="B1324">
        <f t="shared" si="31"/>
        <v>1980</v>
      </c>
      <c r="C1324" s="149">
        <f t="shared" si="706"/>
        <v>29555</v>
      </c>
      <c r="D1324" s="146">
        <f t="shared" si="9"/>
        <v>1980.7499999999002</v>
      </c>
      <c r="E1324" s="147">
        <f ca="1">('StockBond Returns'!AA1323+'StockBond Returns'!AC1323-'Parameters &amp; Main Results'!$B$39)/'StockBond Returns'!AB1323*12</f>
        <v>8.0439452706161207E-2</v>
      </c>
      <c r="F1324" s="70">
        <f ca="1">'StockBond Returns'!AA1323+'StockBond Returns'!AC1323-'StockBond Returns'!AB1323*'Distribution of Final Value'!$B$7</f>
        <v>11.310990227040016</v>
      </c>
      <c r="G1324" s="17">
        <f>1/'StockBond Returns'!M1322</f>
        <v>0.10964387721310245</v>
      </c>
      <c r="H1324">
        <f t="shared" si="4"/>
        <v>1</v>
      </c>
      <c r="I1324" s="64">
        <f t="shared" si="5"/>
        <v>0</v>
      </c>
      <c r="J1324">
        <f t="shared" si="6"/>
        <v>0</v>
      </c>
      <c r="K1324" s="17">
        <f t="shared" ref="K1324:M1324" ca="1" si="2643">IF(H1324=1,$E1324,"")</f>
        <v>8.0439452706161207E-2</v>
      </c>
      <c r="L1324" t="str">
        <f t="shared" si="2643"/>
        <v/>
      </c>
      <c r="M1324" t="str">
        <f t="shared" si="2643"/>
        <v/>
      </c>
      <c r="N1324" s="148">
        <f>IF('StockBond Returns'!AD1322=0,1,0)</f>
        <v>0</v>
      </c>
      <c r="O1324">
        <f>IF( AND('StockBond Returns'!$AD1322&lt;0,'StockBond Returns'!$AD1322&gt;=-0.1),1,0)</f>
        <v>0</v>
      </c>
      <c r="P1324">
        <f>IF( AND('StockBond Returns'!$AD1322&lt;-0.1,'StockBond Returns'!$AD1322&gt;=-0.2),1,0)</f>
        <v>0</v>
      </c>
      <c r="Q1324">
        <f>IF( AND('StockBond Returns'!$AD1322&lt;-0.2,'StockBond Returns'!$AD1322&gt;=-0.3),1,0)</f>
        <v>1</v>
      </c>
      <c r="R1324">
        <f>IF('StockBond Returns'!AD1322&lt;-0.3,1,0)</f>
        <v>0</v>
      </c>
      <c r="S1324" t="str">
        <f t="shared" ref="S1324:W1324" si="2644">IF(N1324=1,$E1324,"")</f>
        <v/>
      </c>
      <c r="T1324" t="str">
        <f t="shared" si="2644"/>
        <v/>
      </c>
      <c r="U1324" t="str">
        <f t="shared" si="2644"/>
        <v/>
      </c>
      <c r="V1324" s="17">
        <f t="shared" ca="1" si="2644"/>
        <v>8.0439452706161207E-2</v>
      </c>
      <c r="W1324" t="str">
        <f t="shared" si="2644"/>
        <v/>
      </c>
    </row>
    <row r="1325" spans="1:23" ht="13" x14ac:dyDescent="0.15">
      <c r="A1325">
        <f t="shared" si="30"/>
        <v>11</v>
      </c>
      <c r="B1325">
        <f t="shared" si="31"/>
        <v>1980</v>
      </c>
      <c r="C1325" s="149">
        <f t="shared" si="706"/>
        <v>29586</v>
      </c>
      <c r="D1325" s="146">
        <f t="shared" si="9"/>
        <v>1980.8333333332334</v>
      </c>
      <c r="E1325" s="147">
        <f ca="1">('StockBond Returns'!AA1324+'StockBond Returns'!AC1324-'Parameters &amp; Main Results'!$B$39)/'StockBond Returns'!AB1324*12</f>
        <v>8.1109362960045228E-2</v>
      </c>
      <c r="F1325" s="70">
        <f ca="1">'StockBond Returns'!AA1324+'StockBond Returns'!AC1324-'StockBond Returns'!AB1324*'Distribution of Final Value'!$B$7</f>
        <v>11.424714301319474</v>
      </c>
      <c r="G1325" s="17">
        <f>1/'StockBond Returns'!M1323</f>
        <v>0.10915090338881629</v>
      </c>
      <c r="H1325">
        <f t="shared" si="4"/>
        <v>1</v>
      </c>
      <c r="I1325" s="64">
        <f t="shared" si="5"/>
        <v>0</v>
      </c>
      <c r="J1325">
        <f t="shared" si="6"/>
        <v>0</v>
      </c>
      <c r="K1325" s="17">
        <f t="shared" ref="K1325:M1325" ca="1" si="2645">IF(H1325=1,$E1325,"")</f>
        <v>8.1109362960045228E-2</v>
      </c>
      <c r="L1325" t="str">
        <f t="shared" si="2645"/>
        <v/>
      </c>
      <c r="M1325" t="str">
        <f t="shared" si="2645"/>
        <v/>
      </c>
      <c r="N1325" s="148">
        <f>IF('StockBond Returns'!AD1323=0,1,0)</f>
        <v>0</v>
      </c>
      <c r="O1325">
        <f>IF( AND('StockBond Returns'!$AD1323&lt;0,'StockBond Returns'!$AD1323&gt;=-0.1),1,0)</f>
        <v>0</v>
      </c>
      <c r="P1325">
        <f>IF( AND('StockBond Returns'!$AD1323&lt;-0.1,'StockBond Returns'!$AD1323&gt;=-0.2),1,0)</f>
        <v>0</v>
      </c>
      <c r="Q1325">
        <f>IF( AND('StockBond Returns'!$AD1323&lt;-0.2,'StockBond Returns'!$AD1323&gt;=-0.3),1,0)</f>
        <v>1</v>
      </c>
      <c r="R1325">
        <f>IF('StockBond Returns'!AD1323&lt;-0.3,1,0)</f>
        <v>0</v>
      </c>
      <c r="S1325" t="str">
        <f t="shared" ref="S1325:W1325" si="2646">IF(N1325=1,$E1325,"")</f>
        <v/>
      </c>
      <c r="T1325" t="str">
        <f t="shared" si="2646"/>
        <v/>
      </c>
      <c r="U1325" t="str">
        <f t="shared" si="2646"/>
        <v/>
      </c>
      <c r="V1325" s="17">
        <f t="shared" ca="1" si="2646"/>
        <v>8.1109362960045228E-2</v>
      </c>
      <c r="W1325" t="str">
        <f t="shared" si="2646"/>
        <v/>
      </c>
    </row>
    <row r="1326" spans="1:23" ht="13" x14ac:dyDescent="0.15">
      <c r="A1326">
        <f t="shared" si="30"/>
        <v>12</v>
      </c>
      <c r="B1326">
        <f t="shared" si="31"/>
        <v>1980</v>
      </c>
      <c r="C1326" s="149">
        <f t="shared" si="706"/>
        <v>29617</v>
      </c>
      <c r="D1326" s="146">
        <f t="shared" si="9"/>
        <v>1980.9166666665667</v>
      </c>
      <c r="E1326" s="147">
        <f ca="1">('StockBond Returns'!AA1325+'StockBond Returns'!AC1325-'Parameters &amp; Main Results'!$B$39)/'StockBond Returns'!AB1325*12</f>
        <v>7.655316835958044E-2</v>
      </c>
      <c r="F1326" s="70">
        <f ca="1">'StockBond Returns'!AA1325+'StockBond Returns'!AC1325-'StockBond Returns'!AB1325*'Distribution of Final Value'!$B$7</f>
        <v>10.092884649248729</v>
      </c>
      <c r="G1326" s="17">
        <f>1/'StockBond Returns'!M1324</f>
        <v>0.10244359831700781</v>
      </c>
      <c r="H1326">
        <f t="shared" si="4"/>
        <v>1</v>
      </c>
      <c r="I1326" s="64">
        <f t="shared" si="5"/>
        <v>0</v>
      </c>
      <c r="J1326">
        <f t="shared" si="6"/>
        <v>0</v>
      </c>
      <c r="K1326" s="17">
        <f t="shared" ref="K1326:M1326" ca="1" si="2647">IF(H1326=1,$E1326,"")</f>
        <v>7.655316835958044E-2</v>
      </c>
      <c r="L1326" t="str">
        <f t="shared" si="2647"/>
        <v/>
      </c>
      <c r="M1326" t="str">
        <f t="shared" si="2647"/>
        <v/>
      </c>
      <c r="N1326" s="148">
        <f>IF('StockBond Returns'!AD1324=0,1,0)</f>
        <v>0</v>
      </c>
      <c r="O1326">
        <f>IF( AND('StockBond Returns'!$AD1324&lt;0,'StockBond Returns'!$AD1324&gt;=-0.1),1,0)</f>
        <v>0</v>
      </c>
      <c r="P1326">
        <f>IF( AND('StockBond Returns'!$AD1324&lt;-0.1,'StockBond Returns'!$AD1324&gt;=-0.2),1,0)</f>
        <v>1</v>
      </c>
      <c r="Q1326">
        <f>IF( AND('StockBond Returns'!$AD1324&lt;-0.2,'StockBond Returns'!$AD1324&gt;=-0.3),1,0)</f>
        <v>0</v>
      </c>
      <c r="R1326">
        <f>IF('StockBond Returns'!AD1324&lt;-0.3,1,0)</f>
        <v>0</v>
      </c>
      <c r="S1326" t="str">
        <f t="shared" ref="S1326:W1326" si="2648">IF(N1326=1,$E1326,"")</f>
        <v/>
      </c>
      <c r="T1326" t="str">
        <f t="shared" si="2648"/>
        <v/>
      </c>
      <c r="U1326" s="17">
        <f t="shared" ca="1" si="2648"/>
        <v>7.655316835958044E-2</v>
      </c>
      <c r="V1326" t="str">
        <f t="shared" si="2648"/>
        <v/>
      </c>
      <c r="W1326" t="str">
        <f t="shared" si="2648"/>
        <v/>
      </c>
    </row>
    <row r="1327" spans="1:23" ht="13" x14ac:dyDescent="0.15">
      <c r="A1327">
        <f t="shared" si="30"/>
        <v>1</v>
      </c>
      <c r="B1327">
        <f t="shared" si="31"/>
        <v>1981</v>
      </c>
      <c r="C1327" s="149">
        <f t="shared" si="706"/>
        <v>29645</v>
      </c>
      <c r="D1327" s="146">
        <f t="shared" si="9"/>
        <v>1980.9999999999</v>
      </c>
      <c r="E1327" s="147">
        <f ca="1">('StockBond Returns'!AA1326+'StockBond Returns'!AC1326-'Parameters &amp; Main Results'!$B$39)/'StockBond Returns'!AB1326*12</f>
        <v>7.931199882382152E-2</v>
      </c>
      <c r="F1327" s="70">
        <f ca="1">'StockBond Returns'!AA1326+'StockBond Returns'!AC1326-'StockBond Returns'!AB1326*'Distribution of Final Value'!$B$7</f>
        <v>10.788669197290341</v>
      </c>
      <c r="G1327" s="17">
        <f>1/'StockBond Returns'!M1325</f>
        <v>0.10472451857753948</v>
      </c>
      <c r="H1327">
        <f t="shared" si="4"/>
        <v>1</v>
      </c>
      <c r="I1327" s="64">
        <f t="shared" si="5"/>
        <v>0</v>
      </c>
      <c r="J1327">
        <f t="shared" si="6"/>
        <v>0</v>
      </c>
      <c r="K1327" s="17">
        <f t="shared" ref="K1327:M1327" ca="1" si="2649">IF(H1327=1,$E1327,"")</f>
        <v>7.931199882382152E-2</v>
      </c>
      <c r="L1327" t="str">
        <f t="shared" si="2649"/>
        <v/>
      </c>
      <c r="M1327" t="str">
        <f t="shared" si="2649"/>
        <v/>
      </c>
      <c r="N1327" s="148">
        <f>IF('StockBond Returns'!AD1325=0,1,0)</f>
        <v>0</v>
      </c>
      <c r="O1327">
        <f>IF( AND('StockBond Returns'!$AD1325&lt;0,'StockBond Returns'!$AD1325&gt;=-0.1),1,0)</f>
        <v>0</v>
      </c>
      <c r="P1327">
        <f>IF( AND('StockBond Returns'!$AD1325&lt;-0.1,'StockBond Returns'!$AD1325&gt;=-0.2),1,0)</f>
        <v>1</v>
      </c>
      <c r="Q1327">
        <f>IF( AND('StockBond Returns'!$AD1325&lt;-0.2,'StockBond Returns'!$AD1325&gt;=-0.3),1,0)</f>
        <v>0</v>
      </c>
      <c r="R1327">
        <f>IF('StockBond Returns'!AD1325&lt;-0.3,1,0)</f>
        <v>0</v>
      </c>
      <c r="S1327" t="str">
        <f t="shared" ref="S1327:W1327" si="2650">IF(N1327=1,$E1327,"")</f>
        <v/>
      </c>
      <c r="T1327" t="str">
        <f t="shared" si="2650"/>
        <v/>
      </c>
      <c r="U1327" s="17">
        <f t="shared" ca="1" si="2650"/>
        <v>7.931199882382152E-2</v>
      </c>
      <c r="V1327" t="str">
        <f t="shared" si="2650"/>
        <v/>
      </c>
      <c r="W1327" t="str">
        <f t="shared" si="2650"/>
        <v/>
      </c>
    </row>
    <row r="1328" spans="1:23" ht="13" x14ac:dyDescent="0.15">
      <c r="A1328">
        <f t="shared" si="30"/>
        <v>2</v>
      </c>
      <c r="B1328">
        <f t="shared" si="31"/>
        <v>1981</v>
      </c>
      <c r="C1328" s="149">
        <f t="shared" si="706"/>
        <v>29676</v>
      </c>
      <c r="D1328" s="146">
        <f t="shared" si="9"/>
        <v>1981.0833333332332</v>
      </c>
      <c r="E1328" s="147">
        <f ca="1">('StockBond Returns'!AA1327+'StockBond Returns'!AC1327-'Parameters &amp; Main Results'!$B$39)/'StockBond Returns'!AB1327*12</f>
        <v>8.3839828334541427E-2</v>
      </c>
      <c r="F1328" s="70">
        <f ca="1">'StockBond Returns'!AA1327+'StockBond Returns'!AC1327-'StockBond Returns'!AB1327*'Distribution of Final Value'!$B$7</f>
        <v>11.95540801927009</v>
      </c>
      <c r="G1328" s="17">
        <f>1/'StockBond Returns'!M1326</f>
        <v>0.11318079460403591</v>
      </c>
      <c r="H1328">
        <f t="shared" si="4"/>
        <v>1</v>
      </c>
      <c r="I1328" s="64">
        <f t="shared" si="5"/>
        <v>0</v>
      </c>
      <c r="J1328">
        <f t="shared" si="6"/>
        <v>0</v>
      </c>
      <c r="K1328" s="17">
        <f t="shared" ref="K1328:M1328" ca="1" si="2651">IF(H1328=1,$E1328,"")</f>
        <v>8.3839828334541427E-2</v>
      </c>
      <c r="L1328" t="str">
        <f t="shared" si="2651"/>
        <v/>
      </c>
      <c r="M1328" t="str">
        <f t="shared" si="2651"/>
        <v/>
      </c>
      <c r="N1328" s="148">
        <f>IF('StockBond Returns'!AD1326=0,1,0)</f>
        <v>0</v>
      </c>
      <c r="O1328">
        <f>IF( AND('StockBond Returns'!$AD1326&lt;0,'StockBond Returns'!$AD1326&gt;=-0.1),1,0)</f>
        <v>0</v>
      </c>
      <c r="P1328">
        <f>IF( AND('StockBond Returns'!$AD1326&lt;-0.1,'StockBond Returns'!$AD1326&gt;=-0.2),1,0)</f>
        <v>0</v>
      </c>
      <c r="Q1328">
        <f>IF( AND('StockBond Returns'!$AD1326&lt;-0.2,'StockBond Returns'!$AD1326&gt;=-0.3),1,0)</f>
        <v>1</v>
      </c>
      <c r="R1328">
        <f>IF('StockBond Returns'!AD1326&lt;-0.3,1,0)</f>
        <v>0</v>
      </c>
      <c r="S1328" t="str">
        <f t="shared" ref="S1328:W1328" si="2652">IF(N1328=1,$E1328,"")</f>
        <v/>
      </c>
      <c r="T1328" t="str">
        <f t="shared" si="2652"/>
        <v/>
      </c>
      <c r="U1328" t="str">
        <f t="shared" si="2652"/>
        <v/>
      </c>
      <c r="V1328" s="17">
        <f t="shared" ca="1" si="2652"/>
        <v>8.3839828334541427E-2</v>
      </c>
      <c r="W1328" t="str">
        <f t="shared" si="2652"/>
        <v/>
      </c>
    </row>
    <row r="1329" spans="1:23" ht="13" x14ac:dyDescent="0.15">
      <c r="A1329">
        <f t="shared" si="30"/>
        <v>3</v>
      </c>
      <c r="B1329">
        <f t="shared" si="31"/>
        <v>1981</v>
      </c>
      <c r="C1329" s="149">
        <f t="shared" si="706"/>
        <v>29706</v>
      </c>
      <c r="D1329" s="146">
        <f t="shared" si="9"/>
        <v>1981.1666666665665</v>
      </c>
      <c r="E1329" s="147">
        <f ca="1">('StockBond Returns'!AA1328+'StockBond Returns'!AC1328-'Parameters &amp; Main Results'!$B$39)/'StockBond Returns'!AB1328*12</f>
        <v>8.4728505160684836E-2</v>
      </c>
      <c r="F1329" s="70">
        <f ca="1">'StockBond Returns'!AA1328+'StockBond Returns'!AC1328-'StockBond Returns'!AB1328*'Distribution of Final Value'!$B$7</f>
        <v>12.116261898779884</v>
      </c>
      <c r="G1329" s="17">
        <f>1/'StockBond Returns'!M1327</f>
        <v>0.11015454968621259</v>
      </c>
      <c r="H1329">
        <f t="shared" si="4"/>
        <v>1</v>
      </c>
      <c r="I1329" s="64">
        <f t="shared" si="5"/>
        <v>0</v>
      </c>
      <c r="J1329">
        <f t="shared" si="6"/>
        <v>0</v>
      </c>
      <c r="K1329" s="17">
        <f t="shared" ref="K1329:M1329" ca="1" si="2653">IF(H1329=1,$E1329,"")</f>
        <v>8.4728505160684836E-2</v>
      </c>
      <c r="L1329" t="str">
        <f t="shared" si="2653"/>
        <v/>
      </c>
      <c r="M1329" t="str">
        <f t="shared" si="2653"/>
        <v/>
      </c>
      <c r="N1329" s="148">
        <f>IF('StockBond Returns'!AD1327=0,1,0)</f>
        <v>0</v>
      </c>
      <c r="O1329">
        <f>IF( AND('StockBond Returns'!$AD1327&lt;0,'StockBond Returns'!$AD1327&gt;=-0.1),1,0)</f>
        <v>0</v>
      </c>
      <c r="P1329">
        <f>IF( AND('StockBond Returns'!$AD1327&lt;-0.1,'StockBond Returns'!$AD1327&gt;=-0.2),1,0)</f>
        <v>0</v>
      </c>
      <c r="Q1329">
        <f>IF( AND('StockBond Returns'!$AD1327&lt;-0.2,'StockBond Returns'!$AD1327&gt;=-0.3),1,0)</f>
        <v>1</v>
      </c>
      <c r="R1329">
        <f>IF('StockBond Returns'!AD1327&lt;-0.3,1,0)</f>
        <v>0</v>
      </c>
      <c r="S1329" t="str">
        <f t="shared" ref="S1329:W1329" si="2654">IF(N1329=1,$E1329,"")</f>
        <v/>
      </c>
      <c r="T1329" t="str">
        <f t="shared" si="2654"/>
        <v/>
      </c>
      <c r="U1329" t="str">
        <f t="shared" si="2654"/>
        <v/>
      </c>
      <c r="V1329" s="17">
        <f t="shared" ca="1" si="2654"/>
        <v>8.4728505160684836E-2</v>
      </c>
      <c r="W1329" t="str">
        <f t="shared" si="2654"/>
        <v/>
      </c>
    </row>
    <row r="1330" spans="1:23" ht="13" x14ac:dyDescent="0.15">
      <c r="A1330">
        <f t="shared" si="30"/>
        <v>4</v>
      </c>
      <c r="B1330">
        <f t="shared" si="31"/>
        <v>1981</v>
      </c>
      <c r="C1330" s="149">
        <f t="shared" si="706"/>
        <v>29737</v>
      </c>
      <c r="D1330" s="146">
        <f t="shared" si="9"/>
        <v>1981.2499999998997</v>
      </c>
      <c r="E1330" s="147">
        <f ca="1">('StockBond Returns'!AA1329+'StockBond Returns'!AC1329-'Parameters &amp; Main Results'!$B$39)/'StockBond Returns'!AB1329*12</f>
        <v>8.2745468431433683E-2</v>
      </c>
      <c r="F1330" s="70">
        <f ca="1">'StockBond Returns'!AA1329+'StockBond Returns'!AC1329-'StockBond Returns'!AB1329*'Distribution of Final Value'!$B$7</f>
        <v>11.500893401907808</v>
      </c>
      <c r="G1330" s="17">
        <f>1/'StockBond Returns'!M1328</f>
        <v>0.10785170310150469</v>
      </c>
      <c r="H1330">
        <f t="shared" si="4"/>
        <v>1</v>
      </c>
      <c r="I1330" s="64">
        <f t="shared" si="5"/>
        <v>0</v>
      </c>
      <c r="J1330">
        <f t="shared" si="6"/>
        <v>0</v>
      </c>
      <c r="K1330" s="17">
        <f t="shared" ref="K1330:M1330" ca="1" si="2655">IF(H1330=1,$E1330,"")</f>
        <v>8.2745468431433683E-2</v>
      </c>
      <c r="L1330" t="str">
        <f t="shared" si="2655"/>
        <v/>
      </c>
      <c r="M1330" t="str">
        <f t="shared" si="2655"/>
        <v/>
      </c>
      <c r="N1330" s="148">
        <f>IF('StockBond Returns'!AD1328=0,1,0)</f>
        <v>0</v>
      </c>
      <c r="O1330">
        <f>IF( AND('StockBond Returns'!$AD1328&lt;0,'StockBond Returns'!$AD1328&gt;=-0.1),1,0)</f>
        <v>0</v>
      </c>
      <c r="P1330">
        <f>IF( AND('StockBond Returns'!$AD1328&lt;-0.1,'StockBond Returns'!$AD1328&gt;=-0.2),1,0)</f>
        <v>0</v>
      </c>
      <c r="Q1330">
        <f>IF( AND('StockBond Returns'!$AD1328&lt;-0.2,'StockBond Returns'!$AD1328&gt;=-0.3),1,0)</f>
        <v>1</v>
      </c>
      <c r="R1330">
        <f>IF('StockBond Returns'!AD1328&lt;-0.3,1,0)</f>
        <v>0</v>
      </c>
      <c r="S1330" t="str">
        <f t="shared" ref="S1330:W1330" si="2656">IF(N1330=1,$E1330,"")</f>
        <v/>
      </c>
      <c r="T1330" t="str">
        <f t="shared" si="2656"/>
        <v/>
      </c>
      <c r="U1330" t="str">
        <f t="shared" si="2656"/>
        <v/>
      </c>
      <c r="V1330" s="17">
        <f t="shared" ca="1" si="2656"/>
        <v>8.2745468431433683E-2</v>
      </c>
      <c r="W1330" t="str">
        <f t="shared" si="2656"/>
        <v/>
      </c>
    </row>
    <row r="1331" spans="1:23" ht="13" x14ac:dyDescent="0.15">
      <c r="A1331">
        <f t="shared" si="30"/>
        <v>5</v>
      </c>
      <c r="B1331">
        <f t="shared" si="31"/>
        <v>1981</v>
      </c>
      <c r="C1331" s="149">
        <f t="shared" si="706"/>
        <v>29767</v>
      </c>
      <c r="D1331" s="146">
        <f t="shared" si="9"/>
        <v>1981.333333333233</v>
      </c>
      <c r="E1331" s="147">
        <f ca="1">('StockBond Returns'!AA1330+'StockBond Returns'!AC1330-'Parameters &amp; Main Results'!$B$39)/'StockBond Returns'!AB1330*12</f>
        <v>8.6005296172337653E-2</v>
      </c>
      <c r="F1331" s="70">
        <f ca="1">'StockBond Returns'!AA1330+'StockBond Returns'!AC1330-'StockBond Returns'!AB1330*'Distribution of Final Value'!$B$7</f>
        <v>12.296449273591481</v>
      </c>
      <c r="G1331" s="17">
        <f>1/'StockBond Returns'!M1329</f>
        <v>0.11138244121307152</v>
      </c>
      <c r="H1331">
        <f t="shared" si="4"/>
        <v>1</v>
      </c>
      <c r="I1331" s="64">
        <f t="shared" si="5"/>
        <v>0</v>
      </c>
      <c r="J1331">
        <f t="shared" si="6"/>
        <v>0</v>
      </c>
      <c r="K1331" s="17">
        <f t="shared" ref="K1331:M1331" ca="1" si="2657">IF(H1331=1,$E1331,"")</f>
        <v>8.6005296172337653E-2</v>
      </c>
      <c r="L1331" t="str">
        <f t="shared" si="2657"/>
        <v/>
      </c>
      <c r="M1331" t="str">
        <f t="shared" si="2657"/>
        <v/>
      </c>
      <c r="N1331" s="148">
        <f>IF('StockBond Returns'!AD1329=0,1,0)</f>
        <v>0</v>
      </c>
      <c r="O1331">
        <f>IF( AND('StockBond Returns'!$AD1329&lt;0,'StockBond Returns'!$AD1329&gt;=-0.1),1,0)</f>
        <v>0</v>
      </c>
      <c r="P1331">
        <f>IF( AND('StockBond Returns'!$AD1329&lt;-0.1,'StockBond Returns'!$AD1329&gt;=-0.2),1,0)</f>
        <v>0</v>
      </c>
      <c r="Q1331">
        <f>IF( AND('StockBond Returns'!$AD1329&lt;-0.2,'StockBond Returns'!$AD1329&gt;=-0.3),1,0)</f>
        <v>1</v>
      </c>
      <c r="R1331">
        <f>IF('StockBond Returns'!AD1329&lt;-0.3,1,0)</f>
        <v>0</v>
      </c>
      <c r="S1331" t="str">
        <f t="shared" ref="S1331:W1331" si="2658">IF(N1331=1,$E1331,"")</f>
        <v/>
      </c>
      <c r="T1331" t="str">
        <f t="shared" si="2658"/>
        <v/>
      </c>
      <c r="U1331" t="str">
        <f t="shared" si="2658"/>
        <v/>
      </c>
      <c r="V1331" s="17">
        <f t="shared" ca="1" si="2658"/>
        <v>8.6005296172337653E-2</v>
      </c>
      <c r="W1331" t="str">
        <f t="shared" si="2658"/>
        <v/>
      </c>
    </row>
    <row r="1332" spans="1:23" ht="13" x14ac:dyDescent="0.15">
      <c r="A1332">
        <f t="shared" si="30"/>
        <v>6</v>
      </c>
      <c r="B1332">
        <f t="shared" si="31"/>
        <v>1981</v>
      </c>
      <c r="C1332" s="149">
        <f t="shared" si="706"/>
        <v>29798</v>
      </c>
      <c r="D1332" s="146">
        <f t="shared" si="9"/>
        <v>1981.4166666665662</v>
      </c>
      <c r="E1332" s="147">
        <f ca="1">('StockBond Returns'!AA1331+'StockBond Returns'!AC1331-'Parameters &amp; Main Results'!$B$39)/'StockBond Returns'!AB1331*12</f>
        <v>8.627496496483511E-2</v>
      </c>
      <c r="F1332" s="70">
        <f ca="1">'StockBond Returns'!AA1331+'StockBond Returns'!AC1331-'StockBond Returns'!AB1331*'Distribution of Final Value'!$B$7</f>
        <v>12.283736925771041</v>
      </c>
      <c r="G1332" s="17">
        <f>1/'StockBond Returns'!M1330</f>
        <v>0.11279012661669602</v>
      </c>
      <c r="H1332">
        <f t="shared" si="4"/>
        <v>1</v>
      </c>
      <c r="I1332" s="64">
        <f t="shared" si="5"/>
        <v>0</v>
      </c>
      <c r="J1332">
        <f t="shared" si="6"/>
        <v>0</v>
      </c>
      <c r="K1332" s="17">
        <f t="shared" ref="K1332:M1332" ca="1" si="2659">IF(H1332=1,$E1332,"")</f>
        <v>8.627496496483511E-2</v>
      </c>
      <c r="L1332" t="str">
        <f t="shared" si="2659"/>
        <v/>
      </c>
      <c r="M1332" t="str">
        <f t="shared" si="2659"/>
        <v/>
      </c>
      <c r="N1332" s="148">
        <f>IF('StockBond Returns'!AD1330=0,1,0)</f>
        <v>0</v>
      </c>
      <c r="O1332">
        <f>IF( AND('StockBond Returns'!$AD1330&lt;0,'StockBond Returns'!$AD1330&gt;=-0.1),1,0)</f>
        <v>0</v>
      </c>
      <c r="P1332">
        <f>IF( AND('StockBond Returns'!$AD1330&lt;-0.1,'StockBond Returns'!$AD1330&gt;=-0.2),1,0)</f>
        <v>0</v>
      </c>
      <c r="Q1332">
        <f>IF( AND('StockBond Returns'!$AD1330&lt;-0.2,'StockBond Returns'!$AD1330&gt;=-0.3),1,0)</f>
        <v>1</v>
      </c>
      <c r="R1332">
        <f>IF('StockBond Returns'!AD1330&lt;-0.3,1,0)</f>
        <v>0</v>
      </c>
      <c r="S1332" t="str">
        <f t="shared" ref="S1332:W1332" si="2660">IF(N1332=1,$E1332,"")</f>
        <v/>
      </c>
      <c r="T1332" t="str">
        <f t="shared" si="2660"/>
        <v/>
      </c>
      <c r="U1332" t="str">
        <f t="shared" si="2660"/>
        <v/>
      </c>
      <c r="V1332" s="17">
        <f t="shared" ca="1" si="2660"/>
        <v>8.627496496483511E-2</v>
      </c>
      <c r="W1332" t="str">
        <f t="shared" si="2660"/>
        <v/>
      </c>
    </row>
    <row r="1333" spans="1:23" ht="13" x14ac:dyDescent="0.15">
      <c r="A1333">
        <f t="shared" si="30"/>
        <v>7</v>
      </c>
      <c r="B1333">
        <f t="shared" si="31"/>
        <v>1981</v>
      </c>
      <c r="C1333" s="149">
        <f t="shared" si="706"/>
        <v>29829</v>
      </c>
      <c r="D1333" s="146">
        <f t="shared" si="9"/>
        <v>1981.4999999998995</v>
      </c>
      <c r="E1333" s="147">
        <f ca="1">('StockBond Returns'!AA1332+'StockBond Returns'!AC1332-'Parameters &amp; Main Results'!$B$39)/'StockBond Returns'!AB1332*12</f>
        <v>8.8748702711978517E-2</v>
      </c>
      <c r="F1333" s="70">
        <f ca="1">'StockBond Returns'!AA1332+'StockBond Returns'!AC1332-'StockBond Returns'!AB1332*'Distribution of Final Value'!$B$7</f>
        <v>12.851419543449285</v>
      </c>
      <c r="G1333" s="17">
        <f>1/'StockBond Returns'!M1331</f>
        <v>0.11503343939834401</v>
      </c>
      <c r="H1333">
        <f t="shared" si="4"/>
        <v>1</v>
      </c>
      <c r="I1333" s="64">
        <f t="shared" si="5"/>
        <v>0</v>
      </c>
      <c r="J1333">
        <f t="shared" si="6"/>
        <v>0</v>
      </c>
      <c r="K1333" s="17">
        <f t="shared" ref="K1333:M1333" ca="1" si="2661">IF(H1333=1,$E1333,"")</f>
        <v>8.8748702711978517E-2</v>
      </c>
      <c r="L1333" t="str">
        <f t="shared" si="2661"/>
        <v/>
      </c>
      <c r="M1333" t="str">
        <f t="shared" si="2661"/>
        <v/>
      </c>
      <c r="N1333" s="148">
        <f>IF('StockBond Returns'!AD1331=0,1,0)</f>
        <v>0</v>
      </c>
      <c r="O1333">
        <f>IF( AND('StockBond Returns'!$AD1331&lt;0,'StockBond Returns'!$AD1331&gt;=-0.1),1,0)</f>
        <v>0</v>
      </c>
      <c r="P1333">
        <f>IF( AND('StockBond Returns'!$AD1331&lt;-0.1,'StockBond Returns'!$AD1331&gt;=-0.2),1,0)</f>
        <v>0</v>
      </c>
      <c r="Q1333">
        <f>IF( AND('StockBond Returns'!$AD1331&lt;-0.2,'StockBond Returns'!$AD1331&gt;=-0.3),1,0)</f>
        <v>1</v>
      </c>
      <c r="R1333">
        <f>IF('StockBond Returns'!AD1331&lt;-0.3,1,0)</f>
        <v>0</v>
      </c>
      <c r="S1333" t="str">
        <f t="shared" ref="S1333:W1333" si="2662">IF(N1333=1,$E1333,"")</f>
        <v/>
      </c>
      <c r="T1333" t="str">
        <f t="shared" si="2662"/>
        <v/>
      </c>
      <c r="U1333" t="str">
        <f t="shared" si="2662"/>
        <v/>
      </c>
      <c r="V1333" s="17">
        <f t="shared" ca="1" si="2662"/>
        <v>8.8748702711978517E-2</v>
      </c>
      <c r="W1333" t="str">
        <f t="shared" si="2662"/>
        <v/>
      </c>
    </row>
    <row r="1334" spans="1:23" ht="13" x14ac:dyDescent="0.15">
      <c r="A1334">
        <f t="shared" si="30"/>
        <v>8</v>
      </c>
      <c r="B1334">
        <f t="shared" si="31"/>
        <v>1981</v>
      </c>
      <c r="C1334" s="149">
        <f t="shared" si="706"/>
        <v>29859</v>
      </c>
      <c r="D1334" s="146">
        <f t="shared" si="9"/>
        <v>1981.5833333332328</v>
      </c>
      <c r="E1334" s="147">
        <f ca="1">('StockBond Returns'!AA1333+'StockBond Returns'!AC1333-'Parameters &amp; Main Results'!$B$39)/'StockBond Returns'!AB1333*12</f>
        <v>9.0973933505283072E-2</v>
      </c>
      <c r="F1334" s="70">
        <f ca="1">'StockBond Returns'!AA1333+'StockBond Returns'!AC1333-'StockBond Returns'!AB1333*'Distribution of Final Value'!$B$7</f>
        <v>13.342911682086104</v>
      </c>
      <c r="G1334" s="17">
        <f>1/'StockBond Returns'!M1332</f>
        <v>0.11676270919091676</v>
      </c>
      <c r="H1334">
        <f t="shared" si="4"/>
        <v>1</v>
      </c>
      <c r="I1334" s="64">
        <f t="shared" si="5"/>
        <v>0</v>
      </c>
      <c r="J1334">
        <f t="shared" si="6"/>
        <v>0</v>
      </c>
      <c r="K1334" s="17">
        <f t="shared" ref="K1334:M1334" ca="1" si="2663">IF(H1334=1,$E1334,"")</f>
        <v>9.0973933505283072E-2</v>
      </c>
      <c r="L1334" t="str">
        <f t="shared" si="2663"/>
        <v/>
      </c>
      <c r="M1334" t="str">
        <f t="shared" si="2663"/>
        <v/>
      </c>
      <c r="N1334" s="148">
        <f>IF('StockBond Returns'!AD1332=0,1,0)</f>
        <v>0</v>
      </c>
      <c r="O1334">
        <f>IF( AND('StockBond Returns'!$AD1332&lt;0,'StockBond Returns'!$AD1332&gt;=-0.1),1,0)</f>
        <v>0</v>
      </c>
      <c r="P1334">
        <f>IF( AND('StockBond Returns'!$AD1332&lt;-0.1,'StockBond Returns'!$AD1332&gt;=-0.2),1,0)</f>
        <v>0</v>
      </c>
      <c r="Q1334">
        <f>IF( AND('StockBond Returns'!$AD1332&lt;-0.2,'StockBond Returns'!$AD1332&gt;=-0.3),1,0)</f>
        <v>1</v>
      </c>
      <c r="R1334">
        <f>IF('StockBond Returns'!AD1332&lt;-0.3,1,0)</f>
        <v>0</v>
      </c>
      <c r="S1334" t="str">
        <f t="shared" ref="S1334:W1334" si="2664">IF(N1334=1,$E1334,"")</f>
        <v/>
      </c>
      <c r="T1334" t="str">
        <f t="shared" si="2664"/>
        <v/>
      </c>
      <c r="U1334" t="str">
        <f t="shared" si="2664"/>
        <v/>
      </c>
      <c r="V1334" s="17">
        <f t="shared" ca="1" si="2664"/>
        <v>9.0973933505283072E-2</v>
      </c>
      <c r="W1334" t="str">
        <f t="shared" si="2664"/>
        <v/>
      </c>
    </row>
    <row r="1335" spans="1:23" ht="13" x14ac:dyDescent="0.15">
      <c r="A1335">
        <f t="shared" si="30"/>
        <v>9</v>
      </c>
      <c r="B1335">
        <f t="shared" si="31"/>
        <v>1981</v>
      </c>
      <c r="C1335" s="149">
        <f t="shared" si="706"/>
        <v>29890</v>
      </c>
      <c r="D1335" s="146">
        <f t="shared" si="9"/>
        <v>1981.666666666566</v>
      </c>
      <c r="E1335" s="147">
        <f ca="1">('StockBond Returns'!AA1334+'StockBond Returns'!AC1334-'Parameters &amp; Main Results'!$B$39)/'StockBond Returns'!AB1334*12</f>
        <v>9.680722926071969E-2</v>
      </c>
      <c r="F1335" s="70">
        <f ca="1">'StockBond Returns'!AA1334+'StockBond Returns'!AC1334-'StockBond Returns'!AB1334*'Distribution of Final Value'!$B$7</f>
        <v>14.761835641876431</v>
      </c>
      <c r="G1335" s="17">
        <f>1/'StockBond Returns'!M1333</f>
        <v>0.12565296174127039</v>
      </c>
      <c r="H1335">
        <f t="shared" si="4"/>
        <v>1</v>
      </c>
      <c r="I1335" s="64">
        <f t="shared" si="5"/>
        <v>0</v>
      </c>
      <c r="J1335">
        <f t="shared" si="6"/>
        <v>0</v>
      </c>
      <c r="K1335" s="17">
        <f t="shared" ref="K1335:M1335" ca="1" si="2665">IF(H1335=1,$E1335,"")</f>
        <v>9.680722926071969E-2</v>
      </c>
      <c r="L1335" t="str">
        <f t="shared" si="2665"/>
        <v/>
      </c>
      <c r="M1335" t="str">
        <f t="shared" si="2665"/>
        <v/>
      </c>
      <c r="N1335" s="148">
        <f>IF('StockBond Returns'!AD1333=0,1,0)</f>
        <v>0</v>
      </c>
      <c r="O1335">
        <f>IF( AND('StockBond Returns'!$AD1333&lt;0,'StockBond Returns'!$AD1333&gt;=-0.1),1,0)</f>
        <v>0</v>
      </c>
      <c r="P1335">
        <f>IF( AND('StockBond Returns'!$AD1333&lt;-0.1,'StockBond Returns'!$AD1333&gt;=-0.2),1,0)</f>
        <v>0</v>
      </c>
      <c r="Q1335">
        <f>IF( AND('StockBond Returns'!$AD1333&lt;-0.2,'StockBond Returns'!$AD1333&gt;=-0.3),1,0)</f>
        <v>1</v>
      </c>
      <c r="R1335">
        <f>IF('StockBond Returns'!AD1333&lt;-0.3,1,0)</f>
        <v>0</v>
      </c>
      <c r="S1335" t="str">
        <f t="shared" ref="S1335:W1335" si="2666">IF(N1335=1,$E1335,"")</f>
        <v/>
      </c>
      <c r="T1335" t="str">
        <f t="shared" si="2666"/>
        <v/>
      </c>
      <c r="U1335" t="str">
        <f t="shared" si="2666"/>
        <v/>
      </c>
      <c r="V1335" s="17">
        <f t="shared" ca="1" si="2666"/>
        <v>9.680722926071969E-2</v>
      </c>
      <c r="W1335" t="str">
        <f t="shared" si="2666"/>
        <v/>
      </c>
    </row>
    <row r="1336" spans="1:23" ht="13" x14ac:dyDescent="0.15">
      <c r="A1336">
        <f t="shared" si="30"/>
        <v>10</v>
      </c>
      <c r="B1336">
        <f t="shared" si="31"/>
        <v>1981</v>
      </c>
      <c r="C1336" s="149">
        <f t="shared" si="706"/>
        <v>29920</v>
      </c>
      <c r="D1336" s="146">
        <f t="shared" si="9"/>
        <v>1981.7499999998993</v>
      </c>
      <c r="E1336" s="147">
        <f ca="1">('StockBond Returns'!AA1335+'StockBond Returns'!AC1335-'Parameters &amp; Main Results'!$B$39)/'StockBond Returns'!AB1335*12</f>
        <v>0.1024909771794669</v>
      </c>
      <c r="F1336" s="70">
        <f ca="1">'StockBond Returns'!AA1335+'StockBond Returns'!AC1335-'StockBond Returns'!AB1335*'Distribution of Final Value'!$B$7</f>
        <v>16.113010045144293</v>
      </c>
      <c r="G1336" s="17">
        <f>1/'StockBond Returns'!M1334</f>
        <v>0.13431284088607412</v>
      </c>
      <c r="H1336">
        <f t="shared" si="4"/>
        <v>1</v>
      </c>
      <c r="I1336" s="64">
        <f t="shared" si="5"/>
        <v>0</v>
      </c>
      <c r="J1336">
        <f t="shared" si="6"/>
        <v>0</v>
      </c>
      <c r="K1336" s="17">
        <f t="shared" ref="K1336:M1336" ca="1" si="2667">IF(H1336=1,$E1336,"")</f>
        <v>0.1024909771794669</v>
      </c>
      <c r="L1336" t="str">
        <f t="shared" si="2667"/>
        <v/>
      </c>
      <c r="M1336" t="str">
        <f t="shared" si="2667"/>
        <v/>
      </c>
      <c r="N1336" s="148">
        <f>IF('StockBond Returns'!AD1334=0,1,0)</f>
        <v>0</v>
      </c>
      <c r="O1336">
        <f>IF( AND('StockBond Returns'!$AD1334&lt;0,'StockBond Returns'!$AD1334&gt;=-0.1),1,0)</f>
        <v>0</v>
      </c>
      <c r="P1336">
        <f>IF( AND('StockBond Returns'!$AD1334&lt;-0.1,'StockBond Returns'!$AD1334&gt;=-0.2),1,0)</f>
        <v>0</v>
      </c>
      <c r="Q1336">
        <f>IF( AND('StockBond Returns'!$AD1334&lt;-0.2,'StockBond Returns'!$AD1334&gt;=-0.3),1,0)</f>
        <v>0</v>
      </c>
      <c r="R1336">
        <f>IF('StockBond Returns'!AD1334&lt;-0.3,1,0)</f>
        <v>1</v>
      </c>
      <c r="S1336" t="str">
        <f t="shared" ref="S1336:W1336" si="2668">IF(N1336=1,$E1336,"")</f>
        <v/>
      </c>
      <c r="T1336" t="str">
        <f t="shared" si="2668"/>
        <v/>
      </c>
      <c r="U1336" t="str">
        <f t="shared" si="2668"/>
        <v/>
      </c>
      <c r="V1336" t="str">
        <f t="shared" si="2668"/>
        <v/>
      </c>
      <c r="W1336" s="17">
        <f t="shared" ca="1" si="2668"/>
        <v>0.1024909771794669</v>
      </c>
    </row>
    <row r="1337" spans="1:23" ht="13" x14ac:dyDescent="0.15">
      <c r="A1337">
        <f t="shared" si="30"/>
        <v>11</v>
      </c>
      <c r="B1337">
        <f t="shared" si="31"/>
        <v>1981</v>
      </c>
      <c r="C1337" s="149">
        <f t="shared" si="706"/>
        <v>29951</v>
      </c>
      <c r="D1337" s="146">
        <f t="shared" si="9"/>
        <v>1981.8333333332325</v>
      </c>
      <c r="E1337" s="147">
        <f ca="1">('StockBond Returns'!AA1336+'StockBond Returns'!AC1336-'Parameters &amp; Main Results'!$B$39)/'StockBond Returns'!AB1336*12</f>
        <v>9.8147504315737058E-2</v>
      </c>
      <c r="F1337" s="70">
        <f ca="1">'StockBond Returns'!AA1336+'StockBond Returns'!AC1336-'StockBond Returns'!AB1336*'Distribution of Final Value'!$B$7</f>
        <v>14.869856743961529</v>
      </c>
      <c r="G1337" s="17">
        <f>1/'StockBond Returns'!M1335</f>
        <v>0.12610215696894611</v>
      </c>
      <c r="H1337">
        <f t="shared" si="4"/>
        <v>1</v>
      </c>
      <c r="I1337" s="64">
        <f t="shared" si="5"/>
        <v>0</v>
      </c>
      <c r="J1337">
        <f t="shared" si="6"/>
        <v>0</v>
      </c>
      <c r="K1337" s="17">
        <f t="shared" ref="K1337:M1337" ca="1" si="2669">IF(H1337=1,$E1337,"")</f>
        <v>9.8147504315737058E-2</v>
      </c>
      <c r="L1337" t="str">
        <f t="shared" si="2669"/>
        <v/>
      </c>
      <c r="M1337" t="str">
        <f t="shared" si="2669"/>
        <v/>
      </c>
      <c r="N1337" s="148">
        <f>IF('StockBond Returns'!AD1335=0,1,0)</f>
        <v>0</v>
      </c>
      <c r="O1337">
        <f>IF( AND('StockBond Returns'!$AD1335&lt;0,'StockBond Returns'!$AD1335&gt;=-0.1),1,0)</f>
        <v>0</v>
      </c>
      <c r="P1337">
        <f>IF( AND('StockBond Returns'!$AD1335&lt;-0.1,'StockBond Returns'!$AD1335&gt;=-0.2),1,0)</f>
        <v>0</v>
      </c>
      <c r="Q1337">
        <f>IF( AND('StockBond Returns'!$AD1335&lt;-0.2,'StockBond Returns'!$AD1335&gt;=-0.3),1,0)</f>
        <v>0</v>
      </c>
      <c r="R1337">
        <f>IF('StockBond Returns'!AD1335&lt;-0.3,1,0)</f>
        <v>1</v>
      </c>
      <c r="S1337" t="str">
        <f t="shared" ref="S1337:W1337" si="2670">IF(N1337=1,$E1337,"")</f>
        <v/>
      </c>
      <c r="T1337" t="str">
        <f t="shared" si="2670"/>
        <v/>
      </c>
      <c r="U1337" t="str">
        <f t="shared" si="2670"/>
        <v/>
      </c>
      <c r="V1337" t="str">
        <f t="shared" si="2670"/>
        <v/>
      </c>
      <c r="W1337" s="17">
        <f t="shared" ca="1" si="2670"/>
        <v>9.8147504315737058E-2</v>
      </c>
    </row>
    <row r="1338" spans="1:23" ht="13" x14ac:dyDescent="0.15">
      <c r="A1338">
        <f t="shared" si="30"/>
        <v>12</v>
      </c>
      <c r="B1338">
        <f t="shared" si="31"/>
        <v>1981</v>
      </c>
      <c r="C1338" s="149">
        <f t="shared" si="706"/>
        <v>29982</v>
      </c>
      <c r="D1338" s="146">
        <f t="shared" si="9"/>
        <v>1981.9166666665658</v>
      </c>
      <c r="E1338" s="147">
        <f ca="1">('StockBond Returns'!AA1337+'StockBond Returns'!AC1337-'Parameters &amp; Main Results'!$B$39)/'StockBond Returns'!AB1337*12</f>
        <v>9.4757081173139246E-2</v>
      </c>
      <c r="F1338" s="70">
        <f ca="1">'StockBond Returns'!AA1337+'StockBond Returns'!AC1337-'StockBond Returns'!AB1337*'Distribution of Final Value'!$B$7</f>
        <v>13.892870234403969</v>
      </c>
      <c r="G1338" s="17">
        <f>1/'StockBond Returns'!M1336</f>
        <v>0.12453280103132487</v>
      </c>
      <c r="H1338">
        <f t="shared" si="4"/>
        <v>1</v>
      </c>
      <c r="I1338" s="64">
        <f t="shared" si="5"/>
        <v>0</v>
      </c>
      <c r="J1338">
        <f t="shared" si="6"/>
        <v>0</v>
      </c>
      <c r="K1338" s="17">
        <f t="shared" ref="K1338:M1338" ca="1" si="2671">IF(H1338=1,$E1338,"")</f>
        <v>9.4757081173139246E-2</v>
      </c>
      <c r="L1338" t="str">
        <f t="shared" si="2671"/>
        <v/>
      </c>
      <c r="M1338" t="str">
        <f t="shared" si="2671"/>
        <v/>
      </c>
      <c r="N1338" s="148">
        <f>IF('StockBond Returns'!AD1336=0,1,0)</f>
        <v>0</v>
      </c>
      <c r="O1338">
        <f>IF( AND('StockBond Returns'!$AD1336&lt;0,'StockBond Returns'!$AD1336&gt;=-0.1),1,0)</f>
        <v>0</v>
      </c>
      <c r="P1338">
        <f>IF( AND('StockBond Returns'!$AD1336&lt;-0.1,'StockBond Returns'!$AD1336&gt;=-0.2),1,0)</f>
        <v>0</v>
      </c>
      <c r="Q1338">
        <f>IF( AND('StockBond Returns'!$AD1336&lt;-0.2,'StockBond Returns'!$AD1336&gt;=-0.3),1,0)</f>
        <v>1</v>
      </c>
      <c r="R1338">
        <f>IF('StockBond Returns'!AD1336&lt;-0.3,1,0)</f>
        <v>0</v>
      </c>
      <c r="S1338" t="str">
        <f t="shared" ref="S1338:W1338" si="2672">IF(N1338=1,$E1338,"")</f>
        <v/>
      </c>
      <c r="T1338" t="str">
        <f t="shared" si="2672"/>
        <v/>
      </c>
      <c r="U1338" t="str">
        <f t="shared" si="2672"/>
        <v/>
      </c>
      <c r="V1338" s="17">
        <f t="shared" ca="1" si="2672"/>
        <v>9.4757081173139246E-2</v>
      </c>
      <c r="W1338" t="str">
        <f t="shared" si="2672"/>
        <v/>
      </c>
    </row>
    <row r="1339" spans="1:23" ht="13" x14ac:dyDescent="0.15">
      <c r="A1339">
        <f t="shared" si="30"/>
        <v>1</v>
      </c>
      <c r="B1339">
        <f t="shared" si="31"/>
        <v>1982</v>
      </c>
      <c r="C1339" s="149">
        <f t="shared" si="706"/>
        <v>30010</v>
      </c>
      <c r="D1339" s="146">
        <f t="shared" si="9"/>
        <v>1981.999999999899</v>
      </c>
      <c r="E1339" s="147">
        <f ca="1">('StockBond Returns'!AA1338+'StockBond Returns'!AC1338-'Parameters &amp; Main Results'!$B$39)/'StockBond Returns'!AB1338*12</f>
        <v>9.8543120235696835E-2</v>
      </c>
      <c r="F1339" s="70">
        <f ca="1">'StockBond Returns'!AA1338+'StockBond Returns'!AC1338-'StockBond Returns'!AB1338*'Distribution of Final Value'!$B$7</f>
        <v>14.741046804272047</v>
      </c>
      <c r="G1339" s="17">
        <f>1/'StockBond Returns'!M1337</f>
        <v>0.12897438933625305</v>
      </c>
      <c r="H1339">
        <f t="shared" si="4"/>
        <v>1</v>
      </c>
      <c r="I1339" s="64">
        <f t="shared" si="5"/>
        <v>0</v>
      </c>
      <c r="J1339">
        <f t="shared" si="6"/>
        <v>0</v>
      </c>
      <c r="K1339" s="17">
        <f t="shared" ref="K1339:M1339" ca="1" si="2673">IF(H1339=1,$E1339,"")</f>
        <v>9.8543120235696835E-2</v>
      </c>
      <c r="L1339" t="str">
        <f t="shared" si="2673"/>
        <v/>
      </c>
      <c r="M1339" t="str">
        <f t="shared" si="2673"/>
        <v/>
      </c>
      <c r="N1339" s="148">
        <f>IF('StockBond Returns'!AD1337=0,1,0)</f>
        <v>0</v>
      </c>
      <c r="O1339">
        <f>IF( AND('StockBond Returns'!$AD1337&lt;0,'StockBond Returns'!$AD1337&gt;=-0.1),1,0)</f>
        <v>0</v>
      </c>
      <c r="P1339">
        <f>IF( AND('StockBond Returns'!$AD1337&lt;-0.1,'StockBond Returns'!$AD1337&gt;=-0.2),1,0)</f>
        <v>0</v>
      </c>
      <c r="Q1339">
        <f>IF( AND('StockBond Returns'!$AD1337&lt;-0.2,'StockBond Returns'!$AD1337&gt;=-0.3),1,0)</f>
        <v>1</v>
      </c>
      <c r="R1339">
        <f>IF('StockBond Returns'!AD1337&lt;-0.3,1,0)</f>
        <v>0</v>
      </c>
      <c r="S1339" t="str">
        <f t="shared" ref="S1339:W1339" si="2674">IF(N1339=1,$E1339,"")</f>
        <v/>
      </c>
      <c r="T1339" t="str">
        <f t="shared" si="2674"/>
        <v/>
      </c>
      <c r="U1339" t="str">
        <f t="shared" si="2674"/>
        <v/>
      </c>
      <c r="V1339" s="17">
        <f t="shared" ca="1" si="2674"/>
        <v>9.8543120235696835E-2</v>
      </c>
      <c r="W1339" t="str">
        <f t="shared" si="2674"/>
        <v/>
      </c>
    </row>
    <row r="1340" spans="1:23" ht="13" x14ac:dyDescent="0.15">
      <c r="A1340">
        <f t="shared" si="30"/>
        <v>2</v>
      </c>
      <c r="B1340">
        <f t="shared" si="31"/>
        <v>1982</v>
      </c>
      <c r="C1340" s="149">
        <f t="shared" si="706"/>
        <v>30041</v>
      </c>
      <c r="D1340" s="146">
        <f t="shared" si="9"/>
        <v>1982.0833333332323</v>
      </c>
      <c r="E1340" s="147">
        <f ca="1">('StockBond Returns'!AA1339+'StockBond Returns'!AC1339-'Parameters &amp; Main Results'!$B$39)/'StockBond Returns'!AB1339*12</f>
        <v>0.10071172263799832</v>
      </c>
      <c r="F1340" s="70">
        <f ca="1">'StockBond Returns'!AA1339+'StockBond Returns'!AC1339-'StockBond Returns'!AB1339*'Distribution of Final Value'!$B$7</f>
        <v>15.166619574391939</v>
      </c>
      <c r="G1340" s="17">
        <f>1/'StockBond Returns'!M1338</f>
        <v>0.13479096462196816</v>
      </c>
      <c r="H1340">
        <f t="shared" si="4"/>
        <v>1</v>
      </c>
      <c r="I1340" s="64">
        <f t="shared" si="5"/>
        <v>0</v>
      </c>
      <c r="J1340">
        <f t="shared" si="6"/>
        <v>0</v>
      </c>
      <c r="K1340" s="17">
        <f t="shared" ref="K1340:M1340" ca="1" si="2675">IF(H1340=1,$E1340,"")</f>
        <v>0.10071172263799832</v>
      </c>
      <c r="L1340" t="str">
        <f t="shared" si="2675"/>
        <v/>
      </c>
      <c r="M1340" t="str">
        <f t="shared" si="2675"/>
        <v/>
      </c>
      <c r="N1340" s="148">
        <f>IF('StockBond Returns'!AD1338=0,1,0)</f>
        <v>0</v>
      </c>
      <c r="O1340">
        <f>IF( AND('StockBond Returns'!$AD1338&lt;0,'StockBond Returns'!$AD1338&gt;=-0.1),1,0)</f>
        <v>0</v>
      </c>
      <c r="P1340">
        <f>IF( AND('StockBond Returns'!$AD1338&lt;-0.1,'StockBond Returns'!$AD1338&gt;=-0.2),1,0)</f>
        <v>0</v>
      </c>
      <c r="Q1340">
        <f>IF( AND('StockBond Returns'!$AD1338&lt;-0.2,'StockBond Returns'!$AD1338&gt;=-0.3),1,0)</f>
        <v>0</v>
      </c>
      <c r="R1340">
        <f>IF('StockBond Returns'!AD1338&lt;-0.3,1,0)</f>
        <v>1</v>
      </c>
      <c r="S1340" t="str">
        <f t="shared" ref="S1340:W1340" si="2676">IF(N1340=1,$E1340,"")</f>
        <v/>
      </c>
      <c r="T1340" t="str">
        <f t="shared" si="2676"/>
        <v/>
      </c>
      <c r="U1340" t="str">
        <f t="shared" si="2676"/>
        <v/>
      </c>
      <c r="V1340" t="str">
        <f t="shared" si="2676"/>
        <v/>
      </c>
      <c r="W1340" s="17">
        <f t="shared" ca="1" si="2676"/>
        <v>0.10071172263799832</v>
      </c>
    </row>
    <row r="1341" spans="1:23" ht="13" x14ac:dyDescent="0.15">
      <c r="A1341">
        <f t="shared" si="30"/>
        <v>3</v>
      </c>
      <c r="B1341">
        <f t="shared" si="31"/>
        <v>1982</v>
      </c>
      <c r="C1341" s="149">
        <f t="shared" si="706"/>
        <v>30071</v>
      </c>
      <c r="D1341" s="146">
        <f t="shared" si="9"/>
        <v>1982.1666666665656</v>
      </c>
      <c r="E1341" s="147">
        <f ca="1">('StockBond Returns'!AA1340+'StockBond Returns'!AC1340-'Parameters &amp; Main Results'!$B$39)/'StockBond Returns'!AB1340*12</f>
        <v>0.10627902196736597</v>
      </c>
      <c r="F1341" s="70">
        <f ca="1">'StockBond Returns'!AA1340+'StockBond Returns'!AC1340-'StockBond Returns'!AB1340*'Distribution of Final Value'!$B$7</f>
        <v>16.423970009083327</v>
      </c>
      <c r="G1341" s="17">
        <f>1/'StockBond Returns'!M1339</f>
        <v>0.14070272939811745</v>
      </c>
      <c r="H1341">
        <f t="shared" si="4"/>
        <v>1</v>
      </c>
      <c r="I1341" s="64">
        <f t="shared" si="5"/>
        <v>0</v>
      </c>
      <c r="J1341">
        <f t="shared" si="6"/>
        <v>0</v>
      </c>
      <c r="K1341" s="17">
        <f t="shared" ref="K1341:M1341" ca="1" si="2677">IF(H1341=1,$E1341,"")</f>
        <v>0.10627902196736597</v>
      </c>
      <c r="L1341" t="str">
        <f t="shared" si="2677"/>
        <v/>
      </c>
      <c r="M1341" t="str">
        <f t="shared" si="2677"/>
        <v/>
      </c>
      <c r="N1341" s="148">
        <f>IF('StockBond Returns'!AD1339=0,1,0)</f>
        <v>0</v>
      </c>
      <c r="O1341">
        <f>IF( AND('StockBond Returns'!$AD1339&lt;0,'StockBond Returns'!$AD1339&gt;=-0.1),1,0)</f>
        <v>0</v>
      </c>
      <c r="P1341">
        <f>IF( AND('StockBond Returns'!$AD1339&lt;-0.1,'StockBond Returns'!$AD1339&gt;=-0.2),1,0)</f>
        <v>0</v>
      </c>
      <c r="Q1341">
        <f>IF( AND('StockBond Returns'!$AD1339&lt;-0.2,'StockBond Returns'!$AD1339&gt;=-0.3),1,0)</f>
        <v>0</v>
      </c>
      <c r="R1341">
        <f>IF('StockBond Returns'!AD1339&lt;-0.3,1,0)</f>
        <v>1</v>
      </c>
      <c r="S1341" t="str">
        <f t="shared" ref="S1341:W1341" si="2678">IF(N1341=1,$E1341,"")</f>
        <v/>
      </c>
      <c r="T1341" t="str">
        <f t="shared" si="2678"/>
        <v/>
      </c>
      <c r="U1341" t="str">
        <f t="shared" si="2678"/>
        <v/>
      </c>
      <c r="V1341" t="str">
        <f t="shared" si="2678"/>
        <v/>
      </c>
      <c r="W1341" s="17">
        <f t="shared" ca="1" si="2678"/>
        <v>0.10627902196736597</v>
      </c>
    </row>
    <row r="1342" spans="1:23" ht="13" x14ac:dyDescent="0.15">
      <c r="A1342">
        <f t="shared" si="30"/>
        <v>4</v>
      </c>
      <c r="B1342">
        <f t="shared" si="31"/>
        <v>1982</v>
      </c>
      <c r="C1342" s="149">
        <f t="shared" si="706"/>
        <v>30102</v>
      </c>
      <c r="D1342" s="146">
        <f t="shared" si="9"/>
        <v>1982.2499999998988</v>
      </c>
      <c r="E1342" s="147">
        <f ca="1">('StockBond Returns'!AA1341+'StockBond Returns'!AC1341-'Parameters &amp; Main Results'!$B$39)/'StockBond Returns'!AB1341*12</f>
        <v>0.10817643939471855</v>
      </c>
      <c r="F1342" s="70">
        <f ca="1">'StockBond Returns'!AA1341+'StockBond Returns'!AC1341-'StockBond Returns'!AB1341*'Distribution of Final Value'!$B$7</f>
        <v>16.750207743711698</v>
      </c>
      <c r="G1342" s="17">
        <f>1/'StockBond Returns'!M1340</f>
        <v>0.14238031970925574</v>
      </c>
      <c r="H1342">
        <f t="shared" si="4"/>
        <v>1</v>
      </c>
      <c r="I1342" s="64">
        <f t="shared" si="5"/>
        <v>0</v>
      </c>
      <c r="J1342">
        <f t="shared" si="6"/>
        <v>0</v>
      </c>
      <c r="K1342" s="17">
        <f t="shared" ref="K1342:M1342" ca="1" si="2679">IF(H1342=1,$E1342,"")</f>
        <v>0.10817643939471855</v>
      </c>
      <c r="L1342" t="str">
        <f t="shared" si="2679"/>
        <v/>
      </c>
      <c r="M1342" t="str">
        <f t="shared" si="2679"/>
        <v/>
      </c>
      <c r="N1342" s="148">
        <f>IF('StockBond Returns'!AD1340=0,1,0)</f>
        <v>0</v>
      </c>
      <c r="O1342">
        <f>IF( AND('StockBond Returns'!$AD1340&lt;0,'StockBond Returns'!$AD1340&gt;=-0.1),1,0)</f>
        <v>0</v>
      </c>
      <c r="P1342">
        <f>IF( AND('StockBond Returns'!$AD1340&lt;-0.1,'StockBond Returns'!$AD1340&gt;=-0.2),1,0)</f>
        <v>0</v>
      </c>
      <c r="Q1342">
        <f>IF( AND('StockBond Returns'!$AD1340&lt;-0.2,'StockBond Returns'!$AD1340&gt;=-0.3),1,0)</f>
        <v>0</v>
      </c>
      <c r="R1342">
        <f>IF('StockBond Returns'!AD1340&lt;-0.3,1,0)</f>
        <v>1</v>
      </c>
      <c r="S1342" t="str">
        <f t="shared" ref="S1342:W1342" si="2680">IF(N1342=1,$E1342,"")</f>
        <v/>
      </c>
      <c r="T1342" t="str">
        <f t="shared" si="2680"/>
        <v/>
      </c>
      <c r="U1342" t="str">
        <f t="shared" si="2680"/>
        <v/>
      </c>
      <c r="V1342" t="str">
        <f t="shared" si="2680"/>
        <v/>
      </c>
      <c r="W1342" s="17">
        <f t="shared" ca="1" si="2680"/>
        <v>0.10817643939471855</v>
      </c>
    </row>
    <row r="1343" spans="1:23" ht="13" x14ac:dyDescent="0.15">
      <c r="A1343">
        <f t="shared" si="30"/>
        <v>5</v>
      </c>
      <c r="B1343">
        <f t="shared" si="31"/>
        <v>1982</v>
      </c>
      <c r="C1343" s="149">
        <f t="shared" si="706"/>
        <v>30132</v>
      </c>
      <c r="D1343" s="146">
        <f t="shared" si="9"/>
        <v>1982.3333333332321</v>
      </c>
      <c r="E1343" s="147">
        <f ca="1">('StockBond Returns'!AA1342+'StockBond Returns'!AC1342-'Parameters &amp; Main Results'!$B$39)/'StockBond Returns'!AB1342*12</f>
        <v>0.10474122009560216</v>
      </c>
      <c r="F1343" s="70">
        <f ca="1">'StockBond Returns'!AA1342+'StockBond Returns'!AC1342-'StockBond Returns'!AB1342*'Distribution of Final Value'!$B$7</f>
        <v>15.768217142299035</v>
      </c>
      <c r="G1343" s="17">
        <f>1/'StockBond Returns'!M1341</f>
        <v>0.13759301153426529</v>
      </c>
      <c r="H1343">
        <f t="shared" si="4"/>
        <v>1</v>
      </c>
      <c r="I1343" s="64">
        <f t="shared" si="5"/>
        <v>0</v>
      </c>
      <c r="J1343">
        <f t="shared" si="6"/>
        <v>0</v>
      </c>
      <c r="K1343" s="17">
        <f t="shared" ref="K1343:M1343" ca="1" si="2681">IF(H1343=1,$E1343,"")</f>
        <v>0.10474122009560216</v>
      </c>
      <c r="L1343" t="str">
        <f t="shared" si="2681"/>
        <v/>
      </c>
      <c r="M1343" t="str">
        <f t="shared" si="2681"/>
        <v/>
      </c>
      <c r="N1343" s="148">
        <f>IF('StockBond Returns'!AD1341=0,1,0)</f>
        <v>0</v>
      </c>
      <c r="O1343">
        <f>IF( AND('StockBond Returns'!$AD1341&lt;0,'StockBond Returns'!$AD1341&gt;=-0.1),1,0)</f>
        <v>0</v>
      </c>
      <c r="P1343">
        <f>IF( AND('StockBond Returns'!$AD1341&lt;-0.1,'StockBond Returns'!$AD1341&gt;=-0.2),1,0)</f>
        <v>0</v>
      </c>
      <c r="Q1343">
        <f>IF( AND('StockBond Returns'!$AD1341&lt;-0.2,'StockBond Returns'!$AD1341&gt;=-0.3),1,0)</f>
        <v>0</v>
      </c>
      <c r="R1343">
        <f>IF('StockBond Returns'!AD1341&lt;-0.3,1,0)</f>
        <v>1</v>
      </c>
      <c r="S1343" t="str">
        <f t="shared" ref="S1343:W1343" si="2682">IF(N1343=1,$E1343,"")</f>
        <v/>
      </c>
      <c r="T1343" t="str">
        <f t="shared" si="2682"/>
        <v/>
      </c>
      <c r="U1343" t="str">
        <f t="shared" si="2682"/>
        <v/>
      </c>
      <c r="V1343" t="str">
        <f t="shared" si="2682"/>
        <v/>
      </c>
      <c r="W1343" s="17">
        <f t="shared" ca="1" si="2682"/>
        <v>0.10474122009560216</v>
      </c>
    </row>
    <row r="1344" spans="1:23" ht="13" x14ac:dyDescent="0.15">
      <c r="A1344">
        <f t="shared" si="30"/>
        <v>6</v>
      </c>
      <c r="B1344">
        <f t="shared" si="31"/>
        <v>1982</v>
      </c>
      <c r="C1344" s="149">
        <f t="shared" si="706"/>
        <v>30163</v>
      </c>
      <c r="D1344" s="146">
        <f t="shared" si="9"/>
        <v>1982.4166666665653</v>
      </c>
      <c r="E1344" s="147">
        <f ca="1">('StockBond Returns'!AA1343+'StockBond Returns'!AC1343-'Parameters &amp; Main Results'!$B$39)/'StockBond Returns'!AB1343*12</f>
        <v>0.1094846616067324</v>
      </c>
      <c r="F1344" s="70">
        <f ca="1">'StockBond Returns'!AA1343+'StockBond Returns'!AC1343-'StockBond Returns'!AB1343*'Distribution of Final Value'!$B$7</f>
        <v>16.781593000078331</v>
      </c>
      <c r="G1344" s="17">
        <f>1/'StockBond Returns'!M1342</f>
        <v>0.14490751631345633</v>
      </c>
      <c r="H1344">
        <f t="shared" si="4"/>
        <v>1</v>
      </c>
      <c r="I1344" s="64">
        <f t="shared" si="5"/>
        <v>0</v>
      </c>
      <c r="J1344">
        <f t="shared" si="6"/>
        <v>0</v>
      </c>
      <c r="K1344" s="17">
        <f t="shared" ref="K1344:M1344" ca="1" si="2683">IF(H1344=1,$E1344,"")</f>
        <v>0.1094846616067324</v>
      </c>
      <c r="L1344" t="str">
        <f t="shared" si="2683"/>
        <v/>
      </c>
      <c r="M1344" t="str">
        <f t="shared" si="2683"/>
        <v/>
      </c>
      <c r="N1344" s="148">
        <f>IF('StockBond Returns'!AD1342=0,1,0)</f>
        <v>0</v>
      </c>
      <c r="O1344">
        <f>IF( AND('StockBond Returns'!$AD1342&lt;0,'StockBond Returns'!$AD1342&gt;=-0.1),1,0)</f>
        <v>0</v>
      </c>
      <c r="P1344">
        <f>IF( AND('StockBond Returns'!$AD1342&lt;-0.1,'StockBond Returns'!$AD1342&gt;=-0.2),1,0)</f>
        <v>0</v>
      </c>
      <c r="Q1344">
        <f>IF( AND('StockBond Returns'!$AD1342&lt;-0.2,'StockBond Returns'!$AD1342&gt;=-0.3),1,0)</f>
        <v>0</v>
      </c>
      <c r="R1344">
        <f>IF('StockBond Returns'!AD1342&lt;-0.3,1,0)</f>
        <v>1</v>
      </c>
      <c r="S1344" t="str">
        <f t="shared" ref="S1344:W1344" si="2684">IF(N1344=1,$E1344,"")</f>
        <v/>
      </c>
      <c r="T1344" t="str">
        <f t="shared" si="2684"/>
        <v/>
      </c>
      <c r="U1344" t="str">
        <f t="shared" si="2684"/>
        <v/>
      </c>
      <c r="V1344" t="str">
        <f t="shared" si="2684"/>
        <v/>
      </c>
      <c r="W1344" s="17">
        <f t="shared" ca="1" si="2684"/>
        <v>0.1094846616067324</v>
      </c>
    </row>
    <row r="1345" spans="1:23" ht="13" x14ac:dyDescent="0.15">
      <c r="A1345">
        <f t="shared" si="30"/>
        <v>7</v>
      </c>
      <c r="B1345">
        <f t="shared" si="31"/>
        <v>1982</v>
      </c>
      <c r="C1345" s="149">
        <f t="shared" si="706"/>
        <v>30194</v>
      </c>
      <c r="D1345" s="146">
        <f t="shared" si="9"/>
        <v>1982.4999999998986</v>
      </c>
      <c r="E1345" s="147">
        <f ca="1">('StockBond Returns'!AA1344+'StockBond Returns'!AC1344-'Parameters &amp; Main Results'!$B$39)/'StockBond Returns'!AB1344*12</f>
        <v>0.11383772533642311</v>
      </c>
      <c r="F1345" s="70">
        <f ca="1">'StockBond Returns'!AA1344+'StockBond Returns'!AC1344-'StockBond Returns'!AB1344*'Distribution of Final Value'!$B$7</f>
        <v>17.676374007895479</v>
      </c>
      <c r="G1345" s="17">
        <f>1/'StockBond Returns'!M1343</f>
        <v>0.14955186119287772</v>
      </c>
      <c r="H1345">
        <f t="shared" si="4"/>
        <v>1</v>
      </c>
      <c r="I1345" s="64">
        <f t="shared" si="5"/>
        <v>0</v>
      </c>
      <c r="J1345">
        <f t="shared" si="6"/>
        <v>0</v>
      </c>
      <c r="K1345" s="17">
        <f t="shared" ref="K1345:M1345" ca="1" si="2685">IF(H1345=1,$E1345,"")</f>
        <v>0.11383772533642311</v>
      </c>
      <c r="L1345" t="str">
        <f t="shared" si="2685"/>
        <v/>
      </c>
      <c r="M1345" t="str">
        <f t="shared" si="2685"/>
        <v/>
      </c>
      <c r="N1345" s="148">
        <f>IF('StockBond Returns'!AD1343=0,1,0)</f>
        <v>0</v>
      </c>
      <c r="O1345">
        <f>IF( AND('StockBond Returns'!$AD1343&lt;0,'StockBond Returns'!$AD1343&gt;=-0.1),1,0)</f>
        <v>0</v>
      </c>
      <c r="P1345">
        <f>IF( AND('StockBond Returns'!$AD1343&lt;-0.1,'StockBond Returns'!$AD1343&gt;=-0.2),1,0)</f>
        <v>0</v>
      </c>
      <c r="Q1345">
        <f>IF( AND('StockBond Returns'!$AD1343&lt;-0.2,'StockBond Returns'!$AD1343&gt;=-0.3),1,0)</f>
        <v>0</v>
      </c>
      <c r="R1345">
        <f>IF('StockBond Returns'!AD1343&lt;-0.3,1,0)</f>
        <v>1</v>
      </c>
      <c r="S1345" t="str">
        <f t="shared" ref="S1345:W1345" si="2686">IF(N1345=1,$E1345,"")</f>
        <v/>
      </c>
      <c r="T1345" t="str">
        <f t="shared" si="2686"/>
        <v/>
      </c>
      <c r="U1345" t="str">
        <f t="shared" si="2686"/>
        <v/>
      </c>
      <c r="V1345" t="str">
        <f t="shared" si="2686"/>
        <v/>
      </c>
      <c r="W1345" s="17">
        <f t="shared" ca="1" si="2686"/>
        <v>0.11383772533642311</v>
      </c>
    </row>
    <row r="1346" spans="1:23" ht="13" x14ac:dyDescent="0.15">
      <c r="A1346">
        <f t="shared" si="30"/>
        <v>8</v>
      </c>
      <c r="B1346">
        <f t="shared" si="31"/>
        <v>1982</v>
      </c>
      <c r="C1346" s="149">
        <f t="shared" si="706"/>
        <v>30224</v>
      </c>
      <c r="D1346" s="146">
        <f t="shared" si="9"/>
        <v>1982.5833333332318</v>
      </c>
      <c r="E1346" s="147">
        <f ca="1">('StockBond Returns'!AA1345+'StockBond Returns'!AC1345-'Parameters &amp; Main Results'!$B$39)/'StockBond Returns'!AB1345*12</f>
        <v>0.11526490871677286</v>
      </c>
      <c r="F1346" s="70">
        <f ca="1">'StockBond Returns'!AA1345+'StockBond Returns'!AC1345-'StockBond Returns'!AB1345*'Distribution of Final Value'!$B$7</f>
        <v>17.853378818460058</v>
      </c>
      <c r="G1346" s="17">
        <f>1/'StockBond Returns'!M1344</f>
        <v>0.15121349205407122</v>
      </c>
      <c r="H1346">
        <f t="shared" si="4"/>
        <v>1</v>
      </c>
      <c r="I1346" s="64">
        <f t="shared" si="5"/>
        <v>0</v>
      </c>
      <c r="J1346">
        <f t="shared" si="6"/>
        <v>0</v>
      </c>
      <c r="K1346" s="17">
        <f t="shared" ref="K1346:M1346" ca="1" si="2687">IF(H1346=1,$E1346,"")</f>
        <v>0.11526490871677286</v>
      </c>
      <c r="L1346" t="str">
        <f t="shared" si="2687"/>
        <v/>
      </c>
      <c r="M1346" t="str">
        <f t="shared" si="2687"/>
        <v/>
      </c>
      <c r="N1346" s="148">
        <f>IF('StockBond Returns'!AD1344=0,1,0)</f>
        <v>0</v>
      </c>
      <c r="O1346">
        <f>IF( AND('StockBond Returns'!$AD1344&lt;0,'StockBond Returns'!$AD1344&gt;=-0.1),1,0)</f>
        <v>0</v>
      </c>
      <c r="P1346">
        <f>IF( AND('StockBond Returns'!$AD1344&lt;-0.1,'StockBond Returns'!$AD1344&gt;=-0.2),1,0)</f>
        <v>0</v>
      </c>
      <c r="Q1346">
        <f>IF( AND('StockBond Returns'!$AD1344&lt;-0.2,'StockBond Returns'!$AD1344&gt;=-0.3),1,0)</f>
        <v>0</v>
      </c>
      <c r="R1346">
        <f>IF('StockBond Returns'!AD1344&lt;-0.3,1,0)</f>
        <v>1</v>
      </c>
      <c r="S1346" t="str">
        <f t="shared" ref="S1346:W1346" si="2688">IF(N1346=1,$E1346,"")</f>
        <v/>
      </c>
      <c r="T1346" t="str">
        <f t="shared" si="2688"/>
        <v/>
      </c>
      <c r="U1346" t="str">
        <f t="shared" si="2688"/>
        <v/>
      </c>
      <c r="V1346" t="str">
        <f t="shared" si="2688"/>
        <v/>
      </c>
      <c r="W1346" s="17">
        <f t="shared" ca="1" si="2688"/>
        <v>0.11526490871677286</v>
      </c>
    </row>
    <row r="1347" spans="1:23" ht="13" x14ac:dyDescent="0.15">
      <c r="A1347">
        <f t="shared" si="30"/>
        <v>9</v>
      </c>
      <c r="B1347">
        <f t="shared" si="31"/>
        <v>1982</v>
      </c>
      <c r="C1347" s="149">
        <f t="shared" si="706"/>
        <v>30255</v>
      </c>
      <c r="D1347" s="146">
        <f t="shared" si="9"/>
        <v>1982.6666666665651</v>
      </c>
      <c r="E1347" s="147">
        <f ca="1">('StockBond Returns'!AA1346+'StockBond Returns'!AC1346-'Parameters &amp; Main Results'!$B$39)/'StockBond Returns'!AB1346*12</f>
        <v>0.10476930770358991</v>
      </c>
      <c r="F1347" s="70">
        <f ca="1">'StockBond Returns'!AA1346+'StockBond Returns'!AC1346-'StockBond Returns'!AB1346*'Distribution of Final Value'!$B$7</f>
        <v>15.221568982644282</v>
      </c>
      <c r="G1347" s="17">
        <f>1/'StockBond Returns'!M1345</f>
        <v>0.13816896086162872</v>
      </c>
      <c r="H1347">
        <f t="shared" si="4"/>
        <v>1</v>
      </c>
      <c r="I1347" s="64">
        <f t="shared" si="5"/>
        <v>0</v>
      </c>
      <c r="J1347">
        <f t="shared" si="6"/>
        <v>0</v>
      </c>
      <c r="K1347" s="17">
        <f t="shared" ref="K1347:M1347" ca="1" si="2689">IF(H1347=1,$E1347,"")</f>
        <v>0.10476930770358991</v>
      </c>
      <c r="L1347" t="str">
        <f t="shared" si="2689"/>
        <v/>
      </c>
      <c r="M1347" t="str">
        <f t="shared" si="2689"/>
        <v/>
      </c>
      <c r="N1347" s="148">
        <f>IF('StockBond Returns'!AD1345=0,1,0)</f>
        <v>0</v>
      </c>
      <c r="O1347">
        <f>IF( AND('StockBond Returns'!$AD1345&lt;0,'StockBond Returns'!$AD1345&gt;=-0.1),1,0)</f>
        <v>0</v>
      </c>
      <c r="P1347">
        <f>IF( AND('StockBond Returns'!$AD1345&lt;-0.1,'StockBond Returns'!$AD1345&gt;=-0.2),1,0)</f>
        <v>0</v>
      </c>
      <c r="Q1347">
        <f>IF( AND('StockBond Returns'!$AD1345&lt;-0.2,'StockBond Returns'!$AD1345&gt;=-0.3),1,0)</f>
        <v>0</v>
      </c>
      <c r="R1347">
        <f>IF('StockBond Returns'!AD1345&lt;-0.3,1,0)</f>
        <v>1</v>
      </c>
      <c r="S1347" t="str">
        <f t="shared" ref="S1347:W1347" si="2690">IF(N1347=1,$E1347,"")</f>
        <v/>
      </c>
      <c r="T1347" t="str">
        <f t="shared" si="2690"/>
        <v/>
      </c>
      <c r="U1347" t="str">
        <f t="shared" si="2690"/>
        <v/>
      </c>
      <c r="V1347" t="str">
        <f t="shared" si="2690"/>
        <v/>
      </c>
      <c r="W1347" s="17">
        <f t="shared" ca="1" si="2690"/>
        <v>0.10476930770358991</v>
      </c>
    </row>
    <row r="1348" spans="1:23" ht="13" x14ac:dyDescent="0.15">
      <c r="A1348">
        <f t="shared" si="30"/>
        <v>10</v>
      </c>
      <c r="B1348">
        <f t="shared" si="31"/>
        <v>1982</v>
      </c>
      <c r="C1348" s="149">
        <f t="shared" si="706"/>
        <v>30285</v>
      </c>
      <c r="D1348" s="146">
        <f t="shared" si="9"/>
        <v>1982.7499999998984</v>
      </c>
      <c r="E1348" s="147">
        <f ca="1">('StockBond Returns'!AA1347+'StockBond Returns'!AC1347-'Parameters &amp; Main Results'!$B$39)/'StockBond Returns'!AB1347*12</f>
        <v>0.10337957628667405</v>
      </c>
      <c r="F1348" s="70">
        <f ca="1">'StockBond Returns'!AA1347+'StockBond Returns'!AC1347-'StockBond Returns'!AB1347*'Distribution of Final Value'!$B$7</f>
        <v>14.770202358498526</v>
      </c>
      <c r="G1348" s="17">
        <f>1/'StockBond Returns'!M1346</f>
        <v>0.1373786565065552</v>
      </c>
      <c r="H1348">
        <f t="shared" si="4"/>
        <v>1</v>
      </c>
      <c r="I1348" s="64">
        <f t="shared" si="5"/>
        <v>0</v>
      </c>
      <c r="J1348">
        <f t="shared" si="6"/>
        <v>0</v>
      </c>
      <c r="K1348" s="17">
        <f t="shared" ref="K1348:M1348" ca="1" si="2691">IF(H1348=1,$E1348,"")</f>
        <v>0.10337957628667405</v>
      </c>
      <c r="L1348" t="str">
        <f t="shared" si="2691"/>
        <v/>
      </c>
      <c r="M1348" t="str">
        <f t="shared" si="2691"/>
        <v/>
      </c>
      <c r="N1348" s="148">
        <f>IF('StockBond Returns'!AD1346=0,1,0)</f>
        <v>0</v>
      </c>
      <c r="O1348">
        <f>IF( AND('StockBond Returns'!$AD1346&lt;0,'StockBond Returns'!$AD1346&gt;=-0.1),1,0)</f>
        <v>0</v>
      </c>
      <c r="P1348">
        <f>IF( AND('StockBond Returns'!$AD1346&lt;-0.1,'StockBond Returns'!$AD1346&gt;=-0.2),1,0)</f>
        <v>0</v>
      </c>
      <c r="Q1348">
        <f>IF( AND('StockBond Returns'!$AD1346&lt;-0.2,'StockBond Returns'!$AD1346&gt;=-0.3),1,0)</f>
        <v>0</v>
      </c>
      <c r="R1348">
        <f>IF('StockBond Returns'!AD1346&lt;-0.3,1,0)</f>
        <v>1</v>
      </c>
      <c r="S1348" t="str">
        <f t="shared" ref="S1348:W1348" si="2692">IF(N1348=1,$E1348,"")</f>
        <v/>
      </c>
      <c r="T1348" t="str">
        <f t="shared" si="2692"/>
        <v/>
      </c>
      <c r="U1348" t="str">
        <f t="shared" si="2692"/>
        <v/>
      </c>
      <c r="V1348" t="str">
        <f t="shared" si="2692"/>
        <v/>
      </c>
      <c r="W1348" s="17">
        <f t="shared" ca="1" si="2692"/>
        <v>0.10337957628667405</v>
      </c>
    </row>
    <row r="1349" spans="1:23" ht="13" x14ac:dyDescent="0.15">
      <c r="A1349">
        <f t="shared" si="30"/>
        <v>11</v>
      </c>
      <c r="B1349">
        <f t="shared" si="31"/>
        <v>1982</v>
      </c>
      <c r="C1349" s="149">
        <f t="shared" si="706"/>
        <v>30316</v>
      </c>
      <c r="D1349" s="146">
        <f t="shared" si="9"/>
        <v>1982.8333333332316</v>
      </c>
      <c r="E1349" s="147">
        <f ca="1">('StockBond Returns'!AA1348+'StockBond Returns'!AC1348-'Parameters &amp; Main Results'!$B$39)/'StockBond Returns'!AB1348*12</f>
        <v>9.4830905078805344E-2</v>
      </c>
      <c r="F1349" s="70">
        <f ca="1">'StockBond Returns'!AA1348+'StockBond Returns'!AC1348-'StockBond Returns'!AB1348*'Distribution of Final Value'!$B$7</f>
        <v>12.672476863910875</v>
      </c>
      <c r="G1349" s="17">
        <f>1/'StockBond Returns'!M1347</f>
        <v>0.12244651731731891</v>
      </c>
      <c r="H1349">
        <f t="shared" si="4"/>
        <v>1</v>
      </c>
      <c r="I1349" s="64">
        <f t="shared" si="5"/>
        <v>0</v>
      </c>
      <c r="J1349">
        <f t="shared" si="6"/>
        <v>0</v>
      </c>
      <c r="K1349" s="17">
        <f t="shared" ref="K1349:M1349" ca="1" si="2693">IF(H1349=1,$E1349,"")</f>
        <v>9.4830905078805344E-2</v>
      </c>
      <c r="L1349" t="str">
        <f t="shared" si="2693"/>
        <v/>
      </c>
      <c r="M1349" t="str">
        <f t="shared" si="2693"/>
        <v/>
      </c>
      <c r="N1349" s="148">
        <f>IF('StockBond Returns'!AD1347=0,1,0)</f>
        <v>0</v>
      </c>
      <c r="O1349">
        <f>IF( AND('StockBond Returns'!$AD1347&lt;0,'StockBond Returns'!$AD1347&gt;=-0.1),1,0)</f>
        <v>0</v>
      </c>
      <c r="P1349">
        <f>IF( AND('StockBond Returns'!$AD1347&lt;-0.1,'StockBond Returns'!$AD1347&gt;=-0.2),1,0)</f>
        <v>0</v>
      </c>
      <c r="Q1349">
        <f>IF( AND('StockBond Returns'!$AD1347&lt;-0.2,'StockBond Returns'!$AD1347&gt;=-0.3),1,0)</f>
        <v>1</v>
      </c>
      <c r="R1349">
        <f>IF('StockBond Returns'!AD1347&lt;-0.3,1,0)</f>
        <v>0</v>
      </c>
      <c r="S1349" t="str">
        <f t="shared" ref="S1349:W1349" si="2694">IF(N1349=1,$E1349,"")</f>
        <v/>
      </c>
      <c r="T1349" t="str">
        <f t="shared" si="2694"/>
        <v/>
      </c>
      <c r="U1349" t="str">
        <f t="shared" si="2694"/>
        <v/>
      </c>
      <c r="V1349" s="17">
        <f t="shared" ca="1" si="2694"/>
        <v>9.4830905078805344E-2</v>
      </c>
      <c r="W1349" t="str">
        <f t="shared" si="2694"/>
        <v/>
      </c>
    </row>
    <row r="1350" spans="1:23" ht="13" x14ac:dyDescent="0.15">
      <c r="A1350">
        <f t="shared" si="30"/>
        <v>12</v>
      </c>
      <c r="B1350">
        <f t="shared" si="31"/>
        <v>1982</v>
      </c>
      <c r="C1350" s="149">
        <f t="shared" si="706"/>
        <v>30347</v>
      </c>
      <c r="D1350" s="146">
        <f t="shared" si="9"/>
        <v>1982.9166666665649</v>
      </c>
      <c r="E1350" s="147">
        <f ca="1">('StockBond Returns'!AA1349+'StockBond Returns'!AC1349-'Parameters &amp; Main Results'!$B$39)/'StockBond Returns'!AB1349*12</f>
        <v>9.2506441656914767E-2</v>
      </c>
      <c r="F1350" s="70">
        <f ca="1">'StockBond Returns'!AA1349+'StockBond Returns'!AC1349-'StockBond Returns'!AB1349*'Distribution of Final Value'!$B$7</f>
        <v>12.043724473911903</v>
      </c>
      <c r="G1350" s="17">
        <f>1/'StockBond Returns'!M1348</f>
        <v>0.11941620555362714</v>
      </c>
      <c r="H1350">
        <f t="shared" si="4"/>
        <v>1</v>
      </c>
      <c r="I1350" s="64">
        <f t="shared" si="5"/>
        <v>0</v>
      </c>
      <c r="J1350">
        <f t="shared" si="6"/>
        <v>0</v>
      </c>
      <c r="K1350" s="17">
        <f t="shared" ref="K1350:M1350" ca="1" si="2695">IF(H1350=1,$E1350,"")</f>
        <v>9.2506441656914767E-2</v>
      </c>
      <c r="L1350" t="str">
        <f t="shared" si="2695"/>
        <v/>
      </c>
      <c r="M1350" t="str">
        <f t="shared" si="2695"/>
        <v/>
      </c>
      <c r="N1350" s="148">
        <f>IF('StockBond Returns'!AD1348=0,1,0)</f>
        <v>0</v>
      </c>
      <c r="O1350">
        <f>IF( AND('StockBond Returns'!$AD1348&lt;0,'StockBond Returns'!$AD1348&gt;=-0.1),1,0)</f>
        <v>0</v>
      </c>
      <c r="P1350">
        <f>IF( AND('StockBond Returns'!$AD1348&lt;-0.1,'StockBond Returns'!$AD1348&gt;=-0.2),1,0)</f>
        <v>1</v>
      </c>
      <c r="Q1350">
        <f>IF( AND('StockBond Returns'!$AD1348&lt;-0.2,'StockBond Returns'!$AD1348&gt;=-0.3),1,0)</f>
        <v>0</v>
      </c>
      <c r="R1350">
        <f>IF('StockBond Returns'!AD1348&lt;-0.3,1,0)</f>
        <v>0</v>
      </c>
      <c r="S1350" t="str">
        <f t="shared" ref="S1350:W1350" si="2696">IF(N1350=1,$E1350,"")</f>
        <v/>
      </c>
      <c r="T1350" t="str">
        <f t="shared" si="2696"/>
        <v/>
      </c>
      <c r="U1350" s="17">
        <f t="shared" ca="1" si="2696"/>
        <v>9.2506441656914767E-2</v>
      </c>
      <c r="V1350" t="str">
        <f t="shared" si="2696"/>
        <v/>
      </c>
      <c r="W1350" t="str">
        <f t="shared" si="2696"/>
        <v/>
      </c>
    </row>
    <row r="1351" spans="1:23" ht="13" x14ac:dyDescent="0.15">
      <c r="A1351">
        <f t="shared" si="30"/>
        <v>1</v>
      </c>
      <c r="B1351">
        <f t="shared" si="31"/>
        <v>1983</v>
      </c>
      <c r="C1351" s="149">
        <f t="shared" si="706"/>
        <v>30375</v>
      </c>
      <c r="D1351" s="146">
        <f t="shared" si="9"/>
        <v>1982.9999999998981</v>
      </c>
      <c r="E1351" s="147">
        <f ca="1">('StockBond Returns'!AA1350+'StockBond Returns'!AC1350-'Parameters &amp; Main Results'!$B$39)/'StockBond Returns'!AB1350*12</f>
        <v>9.0765074144752877E-2</v>
      </c>
      <c r="F1351" s="70">
        <f ca="1">'StockBond Returns'!AA1350+'StockBond Returns'!AC1350-'StockBond Returns'!AB1350*'Distribution of Final Value'!$B$7</f>
        <v>11.558762384779799</v>
      </c>
      <c r="G1351" s="17">
        <f>1/'StockBond Returns'!M1349</f>
        <v>0.11705406047437436</v>
      </c>
      <c r="H1351">
        <f t="shared" si="4"/>
        <v>1</v>
      </c>
      <c r="I1351" s="64">
        <f t="shared" si="5"/>
        <v>0</v>
      </c>
      <c r="J1351">
        <f t="shared" si="6"/>
        <v>0</v>
      </c>
      <c r="K1351" s="17">
        <f t="shared" ref="K1351:M1351" ca="1" si="2697">IF(H1351=1,$E1351,"")</f>
        <v>9.0765074144752877E-2</v>
      </c>
      <c r="L1351" t="str">
        <f t="shared" si="2697"/>
        <v/>
      </c>
      <c r="M1351" t="str">
        <f t="shared" si="2697"/>
        <v/>
      </c>
      <c r="N1351" s="148">
        <f>IF('StockBond Returns'!AD1349=0,1,0)</f>
        <v>0</v>
      </c>
      <c r="O1351">
        <f>IF( AND('StockBond Returns'!$AD1349&lt;0,'StockBond Returns'!$AD1349&gt;=-0.1),1,0)</f>
        <v>0</v>
      </c>
      <c r="P1351">
        <f>IF( AND('StockBond Returns'!$AD1349&lt;-0.1,'StockBond Returns'!$AD1349&gt;=-0.2),1,0)</f>
        <v>1</v>
      </c>
      <c r="Q1351">
        <f>IF( AND('StockBond Returns'!$AD1349&lt;-0.2,'StockBond Returns'!$AD1349&gt;=-0.3),1,0)</f>
        <v>0</v>
      </c>
      <c r="R1351">
        <f>IF('StockBond Returns'!AD1349&lt;-0.3,1,0)</f>
        <v>0</v>
      </c>
      <c r="S1351" t="str">
        <f t="shared" ref="S1351:W1351" si="2698">IF(N1351=1,$E1351,"")</f>
        <v/>
      </c>
      <c r="T1351" t="str">
        <f t="shared" si="2698"/>
        <v/>
      </c>
      <c r="U1351" s="17">
        <f t="shared" ca="1" si="2698"/>
        <v>9.0765074144752877E-2</v>
      </c>
      <c r="V1351" t="str">
        <f t="shared" si="2698"/>
        <v/>
      </c>
      <c r="W1351" t="str">
        <f t="shared" si="2698"/>
        <v/>
      </c>
    </row>
    <row r="1352" spans="1:23" ht="13" x14ac:dyDescent="0.15">
      <c r="A1352">
        <f t="shared" si="30"/>
        <v>2</v>
      </c>
      <c r="B1352">
        <f t="shared" si="31"/>
        <v>1983</v>
      </c>
      <c r="C1352" s="149">
        <f t="shared" si="706"/>
        <v>30406</v>
      </c>
      <c r="D1352" s="146">
        <f t="shared" si="9"/>
        <v>1983.0833333332314</v>
      </c>
      <c r="E1352" s="147">
        <f ca="1">('StockBond Returns'!AA1351+'StockBond Returns'!AC1351-'Parameters &amp; Main Results'!$B$39)/'StockBond Returns'!AB1351*12</f>
        <v>8.8881300921553025E-2</v>
      </c>
      <c r="F1352" s="70">
        <f ca="1">'StockBond Returns'!AA1351+'StockBond Returns'!AC1351-'StockBond Returns'!AB1351*'Distribution of Final Value'!$B$7</f>
        <v>11.049733752118826</v>
      </c>
      <c r="G1352" s="17">
        <f>1/'StockBond Returns'!M1350</f>
        <v>0.11341124502140086</v>
      </c>
      <c r="H1352">
        <f t="shared" si="4"/>
        <v>1</v>
      </c>
      <c r="I1352" s="64">
        <f t="shared" si="5"/>
        <v>0</v>
      </c>
      <c r="J1352">
        <f t="shared" si="6"/>
        <v>0</v>
      </c>
      <c r="K1352" s="17">
        <f t="shared" ref="K1352:M1352" ca="1" si="2699">IF(H1352=1,$E1352,"")</f>
        <v>8.8881300921553025E-2</v>
      </c>
      <c r="L1352" t="str">
        <f t="shared" si="2699"/>
        <v/>
      </c>
      <c r="M1352" t="str">
        <f t="shared" si="2699"/>
        <v/>
      </c>
      <c r="N1352" s="148">
        <f>IF('StockBond Returns'!AD1350=0,1,0)</f>
        <v>0</v>
      </c>
      <c r="O1352">
        <f>IF( AND('StockBond Returns'!$AD1350&lt;0,'StockBond Returns'!$AD1350&gt;=-0.1),1,0)</f>
        <v>0</v>
      </c>
      <c r="P1352">
        <f>IF( AND('StockBond Returns'!$AD1350&lt;-0.1,'StockBond Returns'!$AD1350&gt;=-0.2),1,0)</f>
        <v>1</v>
      </c>
      <c r="Q1352">
        <f>IF( AND('StockBond Returns'!$AD1350&lt;-0.2,'StockBond Returns'!$AD1350&gt;=-0.3),1,0)</f>
        <v>0</v>
      </c>
      <c r="R1352">
        <f>IF('StockBond Returns'!AD1350&lt;-0.3,1,0)</f>
        <v>0</v>
      </c>
      <c r="S1352" t="str">
        <f t="shared" ref="S1352:W1352" si="2700">IF(N1352=1,$E1352,"")</f>
        <v/>
      </c>
      <c r="T1352" t="str">
        <f t="shared" si="2700"/>
        <v/>
      </c>
      <c r="U1352" s="17">
        <f t="shared" ca="1" si="2700"/>
        <v>8.8881300921553025E-2</v>
      </c>
      <c r="V1352" t="str">
        <f t="shared" si="2700"/>
        <v/>
      </c>
      <c r="W1352" t="str">
        <f t="shared" si="2700"/>
        <v/>
      </c>
    </row>
    <row r="1353" spans="1:23" ht="13" x14ac:dyDescent="0.15">
      <c r="A1353">
        <f t="shared" si="30"/>
        <v>3</v>
      </c>
      <c r="B1353">
        <f t="shared" si="31"/>
        <v>1983</v>
      </c>
      <c r="C1353" s="149">
        <f t="shared" si="706"/>
        <v>30436</v>
      </c>
      <c r="D1353" s="146">
        <f t="shared" si="9"/>
        <v>1983.1666666665647</v>
      </c>
      <c r="E1353" s="147">
        <f ca="1">('StockBond Returns'!AA1352+'StockBond Returns'!AC1352-'Parameters &amp; Main Results'!$B$39)/'StockBond Returns'!AB1352*12</f>
        <v>8.8100631730901824E-2</v>
      </c>
      <c r="F1353" s="70">
        <f ca="1">'StockBond Returns'!AA1352+'StockBond Returns'!AC1352-'StockBond Returns'!AB1352*'Distribution of Final Value'!$B$7</f>
        <v>10.796734216801909</v>
      </c>
      <c r="G1353" s="17">
        <f>1/'StockBond Returns'!M1351</f>
        <v>0.11127216954019718</v>
      </c>
      <c r="H1353">
        <f t="shared" si="4"/>
        <v>1</v>
      </c>
      <c r="I1353" s="64">
        <f t="shared" si="5"/>
        <v>0</v>
      </c>
      <c r="J1353">
        <f t="shared" si="6"/>
        <v>0</v>
      </c>
      <c r="K1353" s="17">
        <f t="shared" ref="K1353:M1353" ca="1" si="2701">IF(H1353=1,$E1353,"")</f>
        <v>8.8100631730901824E-2</v>
      </c>
      <c r="L1353" t="str">
        <f t="shared" si="2701"/>
        <v/>
      </c>
      <c r="M1353" t="str">
        <f t="shared" si="2701"/>
        <v/>
      </c>
      <c r="N1353" s="148">
        <f>IF('StockBond Returns'!AD1351=0,1,0)</f>
        <v>0</v>
      </c>
      <c r="O1353">
        <f>IF( AND('StockBond Returns'!$AD1351&lt;0,'StockBond Returns'!$AD1351&gt;=-0.1),1,0)</f>
        <v>0</v>
      </c>
      <c r="P1353">
        <f>IF( AND('StockBond Returns'!$AD1351&lt;-0.1,'StockBond Returns'!$AD1351&gt;=-0.2),1,0)</f>
        <v>1</v>
      </c>
      <c r="Q1353">
        <f>IF( AND('StockBond Returns'!$AD1351&lt;-0.2,'StockBond Returns'!$AD1351&gt;=-0.3),1,0)</f>
        <v>0</v>
      </c>
      <c r="R1353">
        <f>IF('StockBond Returns'!AD1351&lt;-0.3,1,0)</f>
        <v>0</v>
      </c>
      <c r="S1353" t="str">
        <f t="shared" ref="S1353:W1353" si="2702">IF(N1353=1,$E1353,"")</f>
        <v/>
      </c>
      <c r="T1353" t="str">
        <f t="shared" si="2702"/>
        <v/>
      </c>
      <c r="U1353" s="17">
        <f t="shared" ca="1" si="2702"/>
        <v>8.8100631730901824E-2</v>
      </c>
      <c r="V1353" t="str">
        <f t="shared" si="2702"/>
        <v/>
      </c>
      <c r="W1353" t="str">
        <f t="shared" si="2702"/>
        <v/>
      </c>
    </row>
    <row r="1354" spans="1:23" ht="13" x14ac:dyDescent="0.15">
      <c r="A1354">
        <f t="shared" si="30"/>
        <v>4</v>
      </c>
      <c r="B1354">
        <f t="shared" si="31"/>
        <v>1983</v>
      </c>
      <c r="C1354" s="149">
        <f t="shared" si="706"/>
        <v>30467</v>
      </c>
      <c r="D1354" s="146">
        <f t="shared" si="9"/>
        <v>1983.2499999998979</v>
      </c>
      <c r="E1354" s="147">
        <f ca="1">('StockBond Returns'!AA1353+'StockBond Returns'!AC1353-'Parameters &amp; Main Results'!$B$39)/'StockBond Returns'!AB1353*12</f>
        <v>8.6672653422523463E-2</v>
      </c>
      <c r="F1354" s="70">
        <f ca="1">'StockBond Returns'!AA1353+'StockBond Returns'!AC1353-'StockBond Returns'!AB1353*'Distribution of Final Value'!$B$7</f>
        <v>10.40318424140643</v>
      </c>
      <c r="G1354" s="17">
        <f>1/'StockBond Returns'!M1352</f>
        <v>0.10755858339851572</v>
      </c>
      <c r="H1354">
        <f t="shared" si="4"/>
        <v>1</v>
      </c>
      <c r="I1354" s="64">
        <f t="shared" si="5"/>
        <v>0</v>
      </c>
      <c r="J1354">
        <f t="shared" si="6"/>
        <v>0</v>
      </c>
      <c r="K1354" s="17">
        <f t="shared" ref="K1354:M1354" ca="1" si="2703">IF(H1354=1,$E1354,"")</f>
        <v>8.6672653422523463E-2</v>
      </c>
      <c r="L1354" t="str">
        <f t="shared" si="2703"/>
        <v/>
      </c>
      <c r="M1354" t="str">
        <f t="shared" si="2703"/>
        <v/>
      </c>
      <c r="N1354" s="148">
        <f>IF('StockBond Returns'!AD1352=0,1,0)</f>
        <v>0</v>
      </c>
      <c r="O1354">
        <f>IF( AND('StockBond Returns'!$AD1352&lt;0,'StockBond Returns'!$AD1352&gt;=-0.1),1,0)</f>
        <v>1</v>
      </c>
      <c r="P1354">
        <f>IF( AND('StockBond Returns'!$AD1352&lt;-0.1,'StockBond Returns'!$AD1352&gt;=-0.2),1,0)</f>
        <v>0</v>
      </c>
      <c r="Q1354">
        <f>IF( AND('StockBond Returns'!$AD1352&lt;-0.2,'StockBond Returns'!$AD1352&gt;=-0.3),1,0)</f>
        <v>0</v>
      </c>
      <c r="R1354">
        <f>IF('StockBond Returns'!AD1352&lt;-0.3,1,0)</f>
        <v>0</v>
      </c>
      <c r="S1354" t="str">
        <f t="shared" ref="S1354:W1354" si="2704">IF(N1354=1,$E1354,"")</f>
        <v/>
      </c>
      <c r="T1354" s="17">
        <f t="shared" ca="1" si="2704"/>
        <v>8.6672653422523463E-2</v>
      </c>
      <c r="U1354" t="str">
        <f t="shared" si="2704"/>
        <v/>
      </c>
      <c r="V1354" t="str">
        <f t="shared" si="2704"/>
        <v/>
      </c>
      <c r="W1354" t="str">
        <f t="shared" si="2704"/>
        <v/>
      </c>
    </row>
    <row r="1355" spans="1:23" ht="13" x14ac:dyDescent="0.15">
      <c r="A1355">
        <f t="shared" si="30"/>
        <v>5</v>
      </c>
      <c r="B1355">
        <f t="shared" si="31"/>
        <v>1983</v>
      </c>
      <c r="C1355" s="149">
        <f t="shared" si="706"/>
        <v>30497</v>
      </c>
      <c r="D1355" s="146">
        <f t="shared" si="9"/>
        <v>1983.3333333332312</v>
      </c>
      <c r="E1355" s="147">
        <f ca="1">('StockBond Returns'!AA1354+'StockBond Returns'!AC1354-'Parameters &amp; Main Results'!$B$39)/'StockBond Returns'!AB1354*12</f>
        <v>8.2400295308966975E-2</v>
      </c>
      <c r="F1355" s="70">
        <f ca="1">'StockBond Returns'!AA1354+'StockBond Returns'!AC1354-'StockBond Returns'!AB1354*'Distribution of Final Value'!$B$7</f>
        <v>9.3861615873311646</v>
      </c>
      <c r="G1355" s="17">
        <f>1/'StockBond Returns'!M1353</f>
        <v>0.10206032140781306</v>
      </c>
      <c r="H1355">
        <f t="shared" si="4"/>
        <v>1</v>
      </c>
      <c r="I1355" s="64">
        <f t="shared" si="5"/>
        <v>0</v>
      </c>
      <c r="J1355">
        <f t="shared" si="6"/>
        <v>0</v>
      </c>
      <c r="K1355" s="17">
        <f t="shared" ref="K1355:M1355" ca="1" si="2705">IF(H1355=1,$E1355,"")</f>
        <v>8.2400295308966975E-2</v>
      </c>
      <c r="L1355" t="str">
        <f t="shared" si="2705"/>
        <v/>
      </c>
      <c r="M1355" t="str">
        <f t="shared" si="2705"/>
        <v/>
      </c>
      <c r="N1355" s="148">
        <f>IF('StockBond Returns'!AD1353=0,1,0)</f>
        <v>0</v>
      </c>
      <c r="O1355">
        <f>IF( AND('StockBond Returns'!$AD1353&lt;0,'StockBond Returns'!$AD1353&gt;=-0.1),1,0)</f>
        <v>1</v>
      </c>
      <c r="P1355">
        <f>IF( AND('StockBond Returns'!$AD1353&lt;-0.1,'StockBond Returns'!$AD1353&gt;=-0.2),1,0)</f>
        <v>0</v>
      </c>
      <c r="Q1355">
        <f>IF( AND('StockBond Returns'!$AD1353&lt;-0.2,'StockBond Returns'!$AD1353&gt;=-0.3),1,0)</f>
        <v>0</v>
      </c>
      <c r="R1355">
        <f>IF('StockBond Returns'!AD1353&lt;-0.3,1,0)</f>
        <v>0</v>
      </c>
      <c r="S1355" t="str">
        <f t="shared" ref="S1355:W1355" si="2706">IF(N1355=1,$E1355,"")</f>
        <v/>
      </c>
      <c r="T1355" s="17">
        <f t="shared" ca="1" si="2706"/>
        <v>8.2400295308966975E-2</v>
      </c>
      <c r="U1355" t="str">
        <f t="shared" si="2706"/>
        <v/>
      </c>
      <c r="V1355" t="str">
        <f t="shared" si="2706"/>
        <v/>
      </c>
      <c r="W1355" t="str">
        <f t="shared" si="2706"/>
        <v/>
      </c>
    </row>
    <row r="1356" spans="1:23" ht="13" x14ac:dyDescent="0.15">
      <c r="A1356">
        <f t="shared" si="30"/>
        <v>6</v>
      </c>
      <c r="B1356">
        <f t="shared" si="31"/>
        <v>1983</v>
      </c>
      <c r="C1356" s="149">
        <f t="shared" si="706"/>
        <v>30528</v>
      </c>
      <c r="D1356" s="146">
        <f t="shared" si="9"/>
        <v>1983.4166666665644</v>
      </c>
      <c r="E1356" s="147">
        <f ca="1">('StockBond Returns'!AA1355+'StockBond Returns'!AC1355-'Parameters &amp; Main Results'!$B$39)/'StockBond Returns'!AB1355*12</f>
        <v>8.4115925012977683E-2</v>
      </c>
      <c r="F1356" s="70">
        <f ca="1">'StockBond Returns'!AA1355+'StockBond Returns'!AC1355-'StockBond Returns'!AB1355*'Distribution of Final Value'!$B$7</f>
        <v>9.7025674247648084</v>
      </c>
      <c r="G1356" s="17">
        <f>1/'StockBond Returns'!M1354</f>
        <v>0.10233780512734242</v>
      </c>
      <c r="H1356">
        <f t="shared" si="4"/>
        <v>1</v>
      </c>
      <c r="I1356" s="64">
        <f t="shared" si="5"/>
        <v>0</v>
      </c>
      <c r="J1356">
        <f t="shared" si="6"/>
        <v>0</v>
      </c>
      <c r="K1356" s="17">
        <f t="shared" ref="K1356:M1356" ca="1" si="2707">IF(H1356=1,$E1356,"")</f>
        <v>8.4115925012977683E-2</v>
      </c>
      <c r="L1356" t="str">
        <f t="shared" si="2707"/>
        <v/>
      </c>
      <c r="M1356" t="str">
        <f t="shared" si="2707"/>
        <v/>
      </c>
      <c r="N1356" s="148">
        <f>IF('StockBond Returns'!AD1354=0,1,0)</f>
        <v>0</v>
      </c>
      <c r="O1356">
        <f>IF( AND('StockBond Returns'!$AD1354&lt;0,'StockBond Returns'!$AD1354&gt;=-0.1),1,0)</f>
        <v>1</v>
      </c>
      <c r="P1356">
        <f>IF( AND('StockBond Returns'!$AD1354&lt;-0.1,'StockBond Returns'!$AD1354&gt;=-0.2),1,0)</f>
        <v>0</v>
      </c>
      <c r="Q1356">
        <f>IF( AND('StockBond Returns'!$AD1354&lt;-0.2,'StockBond Returns'!$AD1354&gt;=-0.3),1,0)</f>
        <v>0</v>
      </c>
      <c r="R1356">
        <f>IF('StockBond Returns'!AD1354&lt;-0.3,1,0)</f>
        <v>0</v>
      </c>
      <c r="S1356" t="str">
        <f t="shared" ref="S1356:W1356" si="2708">IF(N1356=1,$E1356,"")</f>
        <v/>
      </c>
      <c r="T1356" s="17">
        <f t="shared" ca="1" si="2708"/>
        <v>8.4115925012977683E-2</v>
      </c>
      <c r="U1356" t="str">
        <f t="shared" si="2708"/>
        <v/>
      </c>
      <c r="V1356" t="str">
        <f t="shared" si="2708"/>
        <v/>
      </c>
      <c r="W1356" t="str">
        <f t="shared" si="2708"/>
        <v/>
      </c>
    </row>
    <row r="1357" spans="1:23" ht="13" x14ac:dyDescent="0.15">
      <c r="A1357">
        <f t="shared" si="30"/>
        <v>7</v>
      </c>
      <c r="B1357">
        <f t="shared" si="31"/>
        <v>1983</v>
      </c>
      <c r="C1357" s="149">
        <f t="shared" si="706"/>
        <v>30559</v>
      </c>
      <c r="D1357" s="146">
        <f t="shared" si="9"/>
        <v>1983.4999999998977</v>
      </c>
      <c r="E1357" s="147">
        <f ca="1">('StockBond Returns'!AA1356+'StockBond Returns'!AC1356-'Parameters &amp; Main Results'!$B$39)/'StockBond Returns'!AB1356*12</f>
        <v>8.2645076892793268E-2</v>
      </c>
      <c r="F1357" s="70">
        <f ca="1">'StockBond Returns'!AA1356+'StockBond Returns'!AC1356-'StockBond Returns'!AB1356*'Distribution of Final Value'!$B$7</f>
        <v>9.3168883281986403</v>
      </c>
      <c r="G1357" s="17">
        <f>1/'StockBond Returns'!M1355</f>
        <v>9.8981641829358355E-2</v>
      </c>
      <c r="H1357">
        <f t="shared" si="4"/>
        <v>1</v>
      </c>
      <c r="I1357" s="64">
        <f t="shared" si="5"/>
        <v>0</v>
      </c>
      <c r="J1357">
        <f t="shared" si="6"/>
        <v>0</v>
      </c>
      <c r="K1357" s="17">
        <f t="shared" ref="K1357:M1357" ca="1" si="2709">IF(H1357=1,$E1357,"")</f>
        <v>8.2645076892793268E-2</v>
      </c>
      <c r="L1357" t="str">
        <f t="shared" si="2709"/>
        <v/>
      </c>
      <c r="M1357" t="str">
        <f t="shared" si="2709"/>
        <v/>
      </c>
      <c r="N1357" s="148">
        <f>IF('StockBond Returns'!AD1355=0,1,0)</f>
        <v>0</v>
      </c>
      <c r="O1357">
        <f>IF( AND('StockBond Returns'!$AD1355&lt;0,'StockBond Returns'!$AD1355&gt;=-0.1),1,0)</f>
        <v>1</v>
      </c>
      <c r="P1357">
        <f>IF( AND('StockBond Returns'!$AD1355&lt;-0.1,'StockBond Returns'!$AD1355&gt;=-0.2),1,0)</f>
        <v>0</v>
      </c>
      <c r="Q1357">
        <f>IF( AND('StockBond Returns'!$AD1355&lt;-0.2,'StockBond Returns'!$AD1355&gt;=-0.3),1,0)</f>
        <v>0</v>
      </c>
      <c r="R1357">
        <f>IF('StockBond Returns'!AD1355&lt;-0.3,1,0)</f>
        <v>0</v>
      </c>
      <c r="S1357" t="str">
        <f t="shared" ref="S1357:W1357" si="2710">IF(N1357=1,$E1357,"")</f>
        <v/>
      </c>
      <c r="T1357" s="17">
        <f t="shared" ca="1" si="2710"/>
        <v>8.2645076892793268E-2</v>
      </c>
      <c r="U1357" t="str">
        <f t="shared" si="2710"/>
        <v/>
      </c>
      <c r="V1357" t="str">
        <f t="shared" si="2710"/>
        <v/>
      </c>
      <c r="W1357" t="str">
        <f t="shared" si="2710"/>
        <v/>
      </c>
    </row>
    <row r="1358" spans="1:23" ht="13" x14ac:dyDescent="0.15">
      <c r="A1358">
        <f t="shared" si="30"/>
        <v>8</v>
      </c>
      <c r="B1358">
        <f t="shared" si="31"/>
        <v>1983</v>
      </c>
      <c r="C1358" s="149">
        <f t="shared" si="706"/>
        <v>30589</v>
      </c>
      <c r="D1358" s="146">
        <f t="shared" si="9"/>
        <v>1983.5833333332309</v>
      </c>
      <c r="E1358" s="147">
        <f ca="1">('StockBond Returns'!AA1357+'StockBond Returns'!AC1357-'Parameters &amp; Main Results'!$B$39)/'StockBond Returns'!AB1357*12</f>
        <v>8.5995053142415151E-2</v>
      </c>
      <c r="F1358" s="70">
        <f ca="1">'StockBond Returns'!AA1357+'StockBond Returns'!AC1357-'StockBond Returns'!AB1357*'Distribution of Final Value'!$B$7</f>
        <v>9.9834009015096115</v>
      </c>
      <c r="G1358" s="17">
        <f>1/'StockBond Returns'!M1356</f>
        <v>0.10291199725690953</v>
      </c>
      <c r="H1358">
        <f t="shared" si="4"/>
        <v>1</v>
      </c>
      <c r="I1358" s="64">
        <f t="shared" si="5"/>
        <v>0</v>
      </c>
      <c r="J1358">
        <f t="shared" si="6"/>
        <v>0</v>
      </c>
      <c r="K1358" s="17">
        <f t="shared" ref="K1358:M1358" ca="1" si="2711">IF(H1358=1,$E1358,"")</f>
        <v>8.5995053142415151E-2</v>
      </c>
      <c r="L1358" t="str">
        <f t="shared" si="2711"/>
        <v/>
      </c>
      <c r="M1358" t="str">
        <f t="shared" si="2711"/>
        <v/>
      </c>
      <c r="N1358" s="148">
        <f>IF('StockBond Returns'!AD1356=0,1,0)</f>
        <v>0</v>
      </c>
      <c r="O1358">
        <f>IF( AND('StockBond Returns'!$AD1356&lt;0,'StockBond Returns'!$AD1356&gt;=-0.1),1,0)</f>
        <v>1</v>
      </c>
      <c r="P1358">
        <f>IF( AND('StockBond Returns'!$AD1356&lt;-0.1,'StockBond Returns'!$AD1356&gt;=-0.2),1,0)</f>
        <v>0</v>
      </c>
      <c r="Q1358">
        <f>IF( AND('StockBond Returns'!$AD1356&lt;-0.2,'StockBond Returns'!$AD1356&gt;=-0.3),1,0)</f>
        <v>0</v>
      </c>
      <c r="R1358">
        <f>IF('StockBond Returns'!AD1356&lt;-0.3,1,0)</f>
        <v>0</v>
      </c>
      <c r="S1358" t="str">
        <f t="shared" ref="S1358:W1358" si="2712">IF(N1358=1,$E1358,"")</f>
        <v/>
      </c>
      <c r="T1358" s="17">
        <f t="shared" ca="1" si="2712"/>
        <v>8.5995053142415151E-2</v>
      </c>
      <c r="U1358" t="str">
        <f t="shared" si="2712"/>
        <v/>
      </c>
      <c r="V1358" t="str">
        <f t="shared" si="2712"/>
        <v/>
      </c>
      <c r="W1358" t="str">
        <f t="shared" si="2712"/>
        <v/>
      </c>
    </row>
    <row r="1359" spans="1:23" ht="13" x14ac:dyDescent="0.15">
      <c r="A1359">
        <f t="shared" si="30"/>
        <v>9</v>
      </c>
      <c r="B1359">
        <f t="shared" si="31"/>
        <v>1983</v>
      </c>
      <c r="C1359" s="149">
        <f t="shared" si="706"/>
        <v>30620</v>
      </c>
      <c r="D1359" s="146">
        <f t="shared" si="9"/>
        <v>1983.6666666665642</v>
      </c>
      <c r="E1359" s="147">
        <f ca="1">('StockBond Returns'!AA1358+'StockBond Returns'!AC1358-'Parameters &amp; Main Results'!$B$39)/'StockBond Returns'!AB1358*12</f>
        <v>8.6010091034481512E-2</v>
      </c>
      <c r="F1359" s="70">
        <f ca="1">'StockBond Returns'!AA1358+'StockBond Returns'!AC1358-'StockBond Returns'!AB1358*'Distribution of Final Value'!$B$7</f>
        <v>9.9189321255228542</v>
      </c>
      <c r="G1359" s="17">
        <f>1/'StockBond Returns'!M1357</f>
        <v>0.10154489808836743</v>
      </c>
      <c r="H1359">
        <f t="shared" si="4"/>
        <v>1</v>
      </c>
      <c r="I1359" s="64">
        <f t="shared" si="5"/>
        <v>0</v>
      </c>
      <c r="J1359">
        <f t="shared" si="6"/>
        <v>0</v>
      </c>
      <c r="K1359" s="17">
        <f t="shared" ref="K1359:M1359" ca="1" si="2713">IF(H1359=1,$E1359,"")</f>
        <v>8.6010091034481512E-2</v>
      </c>
      <c r="L1359" t="str">
        <f t="shared" si="2713"/>
        <v/>
      </c>
      <c r="M1359" t="str">
        <f t="shared" si="2713"/>
        <v/>
      </c>
      <c r="N1359" s="148">
        <f>IF('StockBond Returns'!AD1357=0,1,0)</f>
        <v>0</v>
      </c>
      <c r="O1359">
        <f>IF( AND('StockBond Returns'!$AD1357&lt;0,'StockBond Returns'!$AD1357&gt;=-0.1),1,0)</f>
        <v>1</v>
      </c>
      <c r="P1359">
        <f>IF( AND('StockBond Returns'!$AD1357&lt;-0.1,'StockBond Returns'!$AD1357&gt;=-0.2),1,0)</f>
        <v>0</v>
      </c>
      <c r="Q1359">
        <f>IF( AND('StockBond Returns'!$AD1357&lt;-0.2,'StockBond Returns'!$AD1357&gt;=-0.3),1,0)</f>
        <v>0</v>
      </c>
      <c r="R1359">
        <f>IF('StockBond Returns'!AD1357&lt;-0.3,1,0)</f>
        <v>0</v>
      </c>
      <c r="S1359" t="str">
        <f t="shared" ref="S1359:W1359" si="2714">IF(N1359=1,$E1359,"")</f>
        <v/>
      </c>
      <c r="T1359" s="17">
        <f t="shared" ca="1" si="2714"/>
        <v>8.6010091034481512E-2</v>
      </c>
      <c r="U1359" t="str">
        <f t="shared" si="2714"/>
        <v/>
      </c>
      <c r="V1359" t="str">
        <f t="shared" si="2714"/>
        <v/>
      </c>
      <c r="W1359" t="str">
        <f t="shared" si="2714"/>
        <v/>
      </c>
    </row>
    <row r="1360" spans="1:23" ht="13" x14ac:dyDescent="0.15">
      <c r="A1360">
        <f t="shared" si="30"/>
        <v>10</v>
      </c>
      <c r="B1360">
        <f t="shared" si="31"/>
        <v>1983</v>
      </c>
      <c r="C1360" s="149">
        <f t="shared" si="706"/>
        <v>30650</v>
      </c>
      <c r="D1360" s="146">
        <f t="shared" si="9"/>
        <v>1983.7499999998975</v>
      </c>
      <c r="E1360" s="147">
        <f ca="1">('StockBond Returns'!AA1359+'StockBond Returns'!AC1359-'Parameters &amp; Main Results'!$B$39)/'StockBond Returns'!AB1359*12</f>
        <v>8.5378561164571667E-2</v>
      </c>
      <c r="F1360" s="70">
        <f ca="1">'StockBond Returns'!AA1359+'StockBond Returns'!AC1359-'StockBond Returns'!AB1359*'Distribution of Final Value'!$B$7</f>
        <v>9.7164492182606264</v>
      </c>
      <c r="G1360" s="17">
        <f>1/'StockBond Returns'!M1358</f>
        <v>0.10083973797685511</v>
      </c>
      <c r="H1360">
        <f t="shared" si="4"/>
        <v>1</v>
      </c>
      <c r="I1360" s="64">
        <f t="shared" si="5"/>
        <v>0</v>
      </c>
      <c r="J1360">
        <f t="shared" si="6"/>
        <v>0</v>
      </c>
      <c r="K1360" s="17">
        <f t="shared" ref="K1360:M1360" ca="1" si="2715">IF(H1360=1,$E1360,"")</f>
        <v>8.5378561164571667E-2</v>
      </c>
      <c r="L1360" t="str">
        <f t="shared" si="2715"/>
        <v/>
      </c>
      <c r="M1360" t="str">
        <f t="shared" si="2715"/>
        <v/>
      </c>
      <c r="N1360" s="148">
        <f>IF('StockBond Returns'!AD1358=0,1,0)</f>
        <v>0</v>
      </c>
      <c r="O1360">
        <f>IF( AND('StockBond Returns'!$AD1358&lt;0,'StockBond Returns'!$AD1358&gt;=-0.1),1,0)</f>
        <v>1</v>
      </c>
      <c r="P1360">
        <f>IF( AND('StockBond Returns'!$AD1358&lt;-0.1,'StockBond Returns'!$AD1358&gt;=-0.2),1,0)</f>
        <v>0</v>
      </c>
      <c r="Q1360">
        <f>IF( AND('StockBond Returns'!$AD1358&lt;-0.2,'StockBond Returns'!$AD1358&gt;=-0.3),1,0)</f>
        <v>0</v>
      </c>
      <c r="R1360">
        <f>IF('StockBond Returns'!AD1358&lt;-0.3,1,0)</f>
        <v>0</v>
      </c>
      <c r="S1360" t="str">
        <f t="shared" ref="S1360:W1360" si="2716">IF(N1360=1,$E1360,"")</f>
        <v/>
      </c>
      <c r="T1360" s="17">
        <f t="shared" ca="1" si="2716"/>
        <v>8.5378561164571667E-2</v>
      </c>
      <c r="U1360" t="str">
        <f t="shared" si="2716"/>
        <v/>
      </c>
      <c r="V1360" t="str">
        <f t="shared" si="2716"/>
        <v/>
      </c>
      <c r="W1360" t="str">
        <f t="shared" si="2716"/>
        <v/>
      </c>
    </row>
    <row r="1361" spans="1:23" ht="13" x14ac:dyDescent="0.15">
      <c r="A1361">
        <f t="shared" si="30"/>
        <v>11</v>
      </c>
      <c r="B1361">
        <f t="shared" si="31"/>
        <v>1983</v>
      </c>
      <c r="C1361" s="149">
        <f t="shared" si="706"/>
        <v>30681</v>
      </c>
      <c r="D1361" s="146">
        <f t="shared" si="9"/>
        <v>1983.8333333332307</v>
      </c>
      <c r="E1361" s="147">
        <f ca="1">('StockBond Returns'!AA1360+'StockBond Returns'!AC1360-'Parameters &amp; Main Results'!$B$39)/'StockBond Returns'!AB1360*12</f>
        <v>8.7418977203995052E-2</v>
      </c>
      <c r="F1361" s="70">
        <f ca="1">'StockBond Returns'!AA1360+'StockBond Returns'!AC1360-'StockBond Returns'!AB1360*'Distribution of Final Value'!$B$7</f>
        <v>10.085054492837992</v>
      </c>
      <c r="G1361" s="17">
        <f>1/'StockBond Returns'!M1359</f>
        <v>0.10250268348181506</v>
      </c>
      <c r="H1361">
        <f t="shared" si="4"/>
        <v>1</v>
      </c>
      <c r="I1361" s="64">
        <f t="shared" si="5"/>
        <v>0</v>
      </c>
      <c r="J1361">
        <f t="shared" si="6"/>
        <v>0</v>
      </c>
      <c r="K1361" s="17">
        <f t="shared" ref="K1361:M1361" ca="1" si="2717">IF(H1361=1,$E1361,"")</f>
        <v>8.7418977203995052E-2</v>
      </c>
      <c r="L1361" t="str">
        <f t="shared" si="2717"/>
        <v/>
      </c>
      <c r="M1361" t="str">
        <f t="shared" si="2717"/>
        <v/>
      </c>
      <c r="N1361" s="148">
        <f>IF('StockBond Returns'!AD1359=0,1,0)</f>
        <v>0</v>
      </c>
      <c r="O1361">
        <f>IF( AND('StockBond Returns'!$AD1359&lt;0,'StockBond Returns'!$AD1359&gt;=-0.1),1,0)</f>
        <v>1</v>
      </c>
      <c r="P1361">
        <f>IF( AND('StockBond Returns'!$AD1359&lt;-0.1,'StockBond Returns'!$AD1359&gt;=-0.2),1,0)</f>
        <v>0</v>
      </c>
      <c r="Q1361">
        <f>IF( AND('StockBond Returns'!$AD1359&lt;-0.2,'StockBond Returns'!$AD1359&gt;=-0.3),1,0)</f>
        <v>0</v>
      </c>
      <c r="R1361">
        <f>IF('StockBond Returns'!AD1359&lt;-0.3,1,0)</f>
        <v>0</v>
      </c>
      <c r="S1361" t="str">
        <f t="shared" ref="S1361:W1361" si="2718">IF(N1361=1,$E1361,"")</f>
        <v/>
      </c>
      <c r="T1361" s="17">
        <f t="shared" ca="1" si="2718"/>
        <v>8.7418977203995052E-2</v>
      </c>
      <c r="U1361" t="str">
        <f t="shared" si="2718"/>
        <v/>
      </c>
      <c r="V1361" t="str">
        <f t="shared" si="2718"/>
        <v/>
      </c>
      <c r="W1361" t="str">
        <f t="shared" si="2718"/>
        <v/>
      </c>
    </row>
    <row r="1362" spans="1:23" ht="13" x14ac:dyDescent="0.15">
      <c r="A1362">
        <f t="shared" si="30"/>
        <v>12</v>
      </c>
      <c r="B1362">
        <f t="shared" si="31"/>
        <v>1983</v>
      </c>
      <c r="C1362" s="149">
        <f t="shared" si="706"/>
        <v>30712</v>
      </c>
      <c r="D1362" s="146">
        <f t="shared" si="9"/>
        <v>1983.916666666564</v>
      </c>
      <c r="E1362" s="147">
        <f ca="1">('StockBond Returns'!AA1361+'StockBond Returns'!AC1361-'Parameters &amp; Main Results'!$B$39)/'StockBond Returns'!AB1361*12</f>
        <v>8.6398763199246179E-2</v>
      </c>
      <c r="F1362" s="70">
        <f ca="1">'StockBond Returns'!AA1361+'StockBond Returns'!AC1361-'StockBond Returns'!AB1361*'Distribution of Final Value'!$B$7</f>
        <v>9.80005414388304</v>
      </c>
      <c r="G1362" s="17">
        <f>1/'StockBond Returns'!M1360</f>
        <v>0.10075407066848199</v>
      </c>
      <c r="H1362">
        <f t="shared" si="4"/>
        <v>1</v>
      </c>
      <c r="I1362" s="64">
        <f t="shared" si="5"/>
        <v>0</v>
      </c>
      <c r="J1362">
        <f t="shared" si="6"/>
        <v>0</v>
      </c>
      <c r="K1362" s="17">
        <f t="shared" ref="K1362:M1362" ca="1" si="2719">IF(H1362=1,$E1362,"")</f>
        <v>8.6398763199246179E-2</v>
      </c>
      <c r="L1362" t="str">
        <f t="shared" si="2719"/>
        <v/>
      </c>
      <c r="M1362" t="str">
        <f t="shared" si="2719"/>
        <v/>
      </c>
      <c r="N1362" s="148">
        <f>IF('StockBond Returns'!AD1360=0,1,0)</f>
        <v>0</v>
      </c>
      <c r="O1362">
        <f>IF( AND('StockBond Returns'!$AD1360&lt;0,'StockBond Returns'!$AD1360&gt;=-0.1),1,0)</f>
        <v>1</v>
      </c>
      <c r="P1362">
        <f>IF( AND('StockBond Returns'!$AD1360&lt;-0.1,'StockBond Returns'!$AD1360&gt;=-0.2),1,0)</f>
        <v>0</v>
      </c>
      <c r="Q1362">
        <f>IF( AND('StockBond Returns'!$AD1360&lt;-0.2,'StockBond Returns'!$AD1360&gt;=-0.3),1,0)</f>
        <v>0</v>
      </c>
      <c r="R1362">
        <f>IF('StockBond Returns'!AD1360&lt;-0.3,1,0)</f>
        <v>0</v>
      </c>
      <c r="S1362" t="str">
        <f t="shared" ref="S1362:W1362" si="2720">IF(N1362=1,$E1362,"")</f>
        <v/>
      </c>
      <c r="T1362" s="17">
        <f t="shared" ca="1" si="2720"/>
        <v>8.6398763199246179E-2</v>
      </c>
      <c r="U1362" t="str">
        <f t="shared" si="2720"/>
        <v/>
      </c>
      <c r="V1362" t="str">
        <f t="shared" si="2720"/>
        <v/>
      </c>
      <c r="W1362" t="str">
        <f t="shared" si="2720"/>
        <v/>
      </c>
    </row>
    <row r="1363" spans="1:23" ht="13" x14ac:dyDescent="0.15">
      <c r="A1363">
        <f t="shared" si="30"/>
        <v>1</v>
      </c>
      <c r="B1363">
        <f t="shared" si="31"/>
        <v>1984</v>
      </c>
      <c r="C1363" s="149">
        <f t="shared" si="706"/>
        <v>30741</v>
      </c>
      <c r="D1363" s="146">
        <f t="shared" si="9"/>
        <v>1983.9999999998972</v>
      </c>
      <c r="E1363" s="147">
        <f ca="1">('StockBond Returns'!AA1362+'StockBond Returns'!AC1362-'Parameters &amp; Main Results'!$B$39)/'StockBond Returns'!AB1362*12</f>
        <v>8.7883860991092549E-2</v>
      </c>
      <c r="F1363" s="70">
        <f ca="1">'StockBond Returns'!AA1362+'StockBond Returns'!AC1362-'StockBond Returns'!AB1362*'Distribution of Final Value'!$B$7</f>
        <v>10.04489966231575</v>
      </c>
      <c r="G1363" s="17">
        <f>1/'StockBond Returns'!M1361</f>
        <v>0.10210835183235449</v>
      </c>
      <c r="H1363">
        <f t="shared" si="4"/>
        <v>1</v>
      </c>
      <c r="I1363" s="64">
        <f t="shared" si="5"/>
        <v>0</v>
      </c>
      <c r="J1363">
        <f t="shared" si="6"/>
        <v>0</v>
      </c>
      <c r="K1363" s="17">
        <f t="shared" ref="K1363:M1363" ca="1" si="2721">IF(H1363=1,$E1363,"")</f>
        <v>8.7883860991092549E-2</v>
      </c>
      <c r="L1363" t="str">
        <f t="shared" si="2721"/>
        <v/>
      </c>
      <c r="M1363" t="str">
        <f t="shared" si="2721"/>
        <v/>
      </c>
      <c r="N1363" s="148">
        <f>IF('StockBond Returns'!AD1361=0,1,0)</f>
        <v>0</v>
      </c>
      <c r="O1363">
        <f>IF( AND('StockBond Returns'!$AD1361&lt;0,'StockBond Returns'!$AD1361&gt;=-0.1),1,0)</f>
        <v>1</v>
      </c>
      <c r="P1363">
        <f>IF( AND('StockBond Returns'!$AD1361&lt;-0.1,'StockBond Returns'!$AD1361&gt;=-0.2),1,0)</f>
        <v>0</v>
      </c>
      <c r="Q1363">
        <f>IF( AND('StockBond Returns'!$AD1361&lt;-0.2,'StockBond Returns'!$AD1361&gt;=-0.3),1,0)</f>
        <v>0</v>
      </c>
      <c r="R1363">
        <f>IF('StockBond Returns'!AD1361&lt;-0.3,1,0)</f>
        <v>0</v>
      </c>
      <c r="S1363" t="str">
        <f t="shared" ref="S1363:W1363" si="2722">IF(N1363=1,$E1363,"")</f>
        <v/>
      </c>
      <c r="T1363" s="17">
        <f t="shared" ca="1" si="2722"/>
        <v>8.7883860991092549E-2</v>
      </c>
      <c r="U1363" t="str">
        <f t="shared" si="2722"/>
        <v/>
      </c>
      <c r="V1363" t="str">
        <f t="shared" si="2722"/>
        <v/>
      </c>
      <c r="W1363" t="str">
        <f t="shared" si="2722"/>
        <v/>
      </c>
    </row>
    <row r="1364" spans="1:23" ht="13" x14ac:dyDescent="0.15">
      <c r="A1364">
        <f t="shared" si="30"/>
        <v>2</v>
      </c>
      <c r="B1364">
        <f t="shared" si="31"/>
        <v>1984</v>
      </c>
      <c r="C1364" s="149">
        <f t="shared" si="706"/>
        <v>30772</v>
      </c>
      <c r="D1364" s="146">
        <f t="shared" si="9"/>
        <v>1984.0833333332305</v>
      </c>
      <c r="E1364" s="147">
        <f ca="1">('StockBond Returns'!AA1363+'StockBond Returns'!AC1363-'Parameters &amp; Main Results'!$B$39)/'StockBond Returns'!AB1363*12</f>
        <v>8.926783749041399E-2</v>
      </c>
      <c r="F1364" s="70">
        <f ca="1">'StockBond Returns'!AA1363+'StockBond Returns'!AC1363-'StockBond Returns'!AB1363*'Distribution of Final Value'!$B$7</f>
        <v>10.263639174285991</v>
      </c>
      <c r="G1364" s="17">
        <f>1/'StockBond Returns'!M1362</f>
        <v>0.10291102089302118</v>
      </c>
      <c r="H1364">
        <f t="shared" si="4"/>
        <v>1</v>
      </c>
      <c r="I1364" s="64">
        <f t="shared" si="5"/>
        <v>0</v>
      </c>
      <c r="J1364">
        <f t="shared" si="6"/>
        <v>0</v>
      </c>
      <c r="K1364" s="17">
        <f t="shared" ref="K1364:M1364" ca="1" si="2723">IF(H1364=1,$E1364,"")</f>
        <v>8.926783749041399E-2</v>
      </c>
      <c r="L1364" t="str">
        <f t="shared" si="2723"/>
        <v/>
      </c>
      <c r="M1364" t="str">
        <f t="shared" si="2723"/>
        <v/>
      </c>
      <c r="N1364" s="148">
        <f>IF('StockBond Returns'!AD1362=0,1,0)</f>
        <v>0</v>
      </c>
      <c r="O1364">
        <f>IF( AND('StockBond Returns'!$AD1362&lt;0,'StockBond Returns'!$AD1362&gt;=-0.1),1,0)</f>
        <v>1</v>
      </c>
      <c r="P1364">
        <f>IF( AND('StockBond Returns'!$AD1362&lt;-0.1,'StockBond Returns'!$AD1362&gt;=-0.2),1,0)</f>
        <v>0</v>
      </c>
      <c r="Q1364">
        <f>IF( AND('StockBond Returns'!$AD1362&lt;-0.2,'StockBond Returns'!$AD1362&gt;=-0.3),1,0)</f>
        <v>0</v>
      </c>
      <c r="R1364">
        <f>IF('StockBond Returns'!AD1362&lt;-0.3,1,0)</f>
        <v>0</v>
      </c>
      <c r="S1364" t="str">
        <f t="shared" ref="S1364:W1364" si="2724">IF(N1364=1,$E1364,"")</f>
        <v/>
      </c>
      <c r="T1364" s="17">
        <f t="shared" ca="1" si="2724"/>
        <v>8.926783749041399E-2</v>
      </c>
      <c r="U1364" t="str">
        <f t="shared" si="2724"/>
        <v/>
      </c>
      <c r="V1364" t="str">
        <f t="shared" si="2724"/>
        <v/>
      </c>
      <c r="W1364" t="str">
        <f t="shared" si="2724"/>
        <v/>
      </c>
    </row>
    <row r="1365" spans="1:23" ht="13" x14ac:dyDescent="0.15">
      <c r="A1365">
        <f t="shared" si="30"/>
        <v>3</v>
      </c>
      <c r="B1365">
        <f t="shared" si="31"/>
        <v>1984</v>
      </c>
      <c r="C1365" s="149">
        <f t="shared" si="706"/>
        <v>30802</v>
      </c>
      <c r="D1365" s="146">
        <f t="shared" si="9"/>
        <v>1984.1666666665637</v>
      </c>
      <c r="E1365" s="147">
        <f ca="1">('StockBond Returns'!AA1364+'StockBond Returns'!AC1364-'Parameters &amp; Main Results'!$B$39)/'StockBond Returns'!AB1364*12</f>
        <v>9.2692459772434233E-2</v>
      </c>
      <c r="F1365" s="70">
        <f ca="1">'StockBond Returns'!AA1364+'StockBond Returns'!AC1364-'StockBond Returns'!AB1364*'Distribution of Final Value'!$B$7</f>
        <v>10.899800616236369</v>
      </c>
      <c r="G1365" s="17">
        <f>1/'StockBond Returns'!M1363</f>
        <v>0.10740789260068284</v>
      </c>
      <c r="H1365">
        <f t="shared" si="4"/>
        <v>1</v>
      </c>
      <c r="I1365" s="64">
        <f t="shared" si="5"/>
        <v>0</v>
      </c>
      <c r="J1365">
        <f t="shared" si="6"/>
        <v>0</v>
      </c>
      <c r="K1365" s="17">
        <f t="shared" ref="K1365:M1365" ca="1" si="2725">IF(H1365=1,$E1365,"")</f>
        <v>9.2692459772434233E-2</v>
      </c>
      <c r="L1365" t="str">
        <f t="shared" si="2725"/>
        <v/>
      </c>
      <c r="M1365" t="str">
        <f t="shared" si="2725"/>
        <v/>
      </c>
      <c r="N1365" s="148">
        <f>IF('StockBond Returns'!AD1363=0,1,0)</f>
        <v>0</v>
      </c>
      <c r="O1365">
        <f>IF( AND('StockBond Returns'!$AD1363&lt;0,'StockBond Returns'!$AD1363&gt;=-0.1),1,0)</f>
        <v>1</v>
      </c>
      <c r="P1365">
        <f>IF( AND('StockBond Returns'!$AD1363&lt;-0.1,'StockBond Returns'!$AD1363&gt;=-0.2),1,0)</f>
        <v>0</v>
      </c>
      <c r="Q1365">
        <f>IF( AND('StockBond Returns'!$AD1363&lt;-0.2,'StockBond Returns'!$AD1363&gt;=-0.3),1,0)</f>
        <v>0</v>
      </c>
      <c r="R1365">
        <f>IF('StockBond Returns'!AD1363&lt;-0.3,1,0)</f>
        <v>0</v>
      </c>
      <c r="S1365" t="str">
        <f t="shared" ref="S1365:W1365" si="2726">IF(N1365=1,$E1365,"")</f>
        <v/>
      </c>
      <c r="T1365" s="17">
        <f t="shared" ca="1" si="2726"/>
        <v>9.2692459772434233E-2</v>
      </c>
      <c r="U1365" t="str">
        <f t="shared" si="2726"/>
        <v/>
      </c>
      <c r="V1365" t="str">
        <f t="shared" si="2726"/>
        <v/>
      </c>
      <c r="W1365" t="str">
        <f t="shared" si="2726"/>
        <v/>
      </c>
    </row>
    <row r="1366" spans="1:23" ht="13" x14ac:dyDescent="0.15">
      <c r="A1366">
        <f t="shared" si="30"/>
        <v>4</v>
      </c>
      <c r="B1366">
        <f t="shared" si="31"/>
        <v>1984</v>
      </c>
      <c r="C1366" s="149">
        <f t="shared" si="706"/>
        <v>30833</v>
      </c>
      <c r="D1366" s="146">
        <f t="shared" si="9"/>
        <v>1984.249999999897</v>
      </c>
      <c r="E1366" s="147">
        <f ca="1">('StockBond Returns'!AA1365+'StockBond Returns'!AC1365-'Parameters &amp; Main Results'!$B$39)/'StockBond Returns'!AB1365*12</f>
        <v>9.2865062913758387E-2</v>
      </c>
      <c r="F1366" s="70">
        <f ca="1">'StockBond Returns'!AA1365+'StockBond Returns'!AC1365-'StockBond Returns'!AB1365*'Distribution of Final Value'!$B$7</f>
        <v>10.85544029155227</v>
      </c>
      <c r="G1366" s="17">
        <f>1/'StockBond Returns'!M1364</f>
        <v>0.10682488143773472</v>
      </c>
      <c r="H1366">
        <f t="shared" si="4"/>
        <v>1</v>
      </c>
      <c r="I1366" s="64">
        <f t="shared" si="5"/>
        <v>0</v>
      </c>
      <c r="J1366">
        <f t="shared" si="6"/>
        <v>0</v>
      </c>
      <c r="K1366" s="17">
        <f t="shared" ref="K1366:M1366" ca="1" si="2727">IF(H1366=1,$E1366,"")</f>
        <v>9.2865062913758387E-2</v>
      </c>
      <c r="L1366" t="str">
        <f t="shared" si="2727"/>
        <v/>
      </c>
      <c r="M1366" t="str">
        <f t="shared" si="2727"/>
        <v/>
      </c>
      <c r="N1366" s="148">
        <f>IF('StockBond Returns'!AD1364=0,1,0)</f>
        <v>0</v>
      </c>
      <c r="O1366">
        <f>IF( AND('StockBond Returns'!$AD1364&lt;0,'StockBond Returns'!$AD1364&gt;=-0.1),1,0)</f>
        <v>1</v>
      </c>
      <c r="P1366">
        <f>IF( AND('StockBond Returns'!$AD1364&lt;-0.1,'StockBond Returns'!$AD1364&gt;=-0.2),1,0)</f>
        <v>0</v>
      </c>
      <c r="Q1366">
        <f>IF( AND('StockBond Returns'!$AD1364&lt;-0.2,'StockBond Returns'!$AD1364&gt;=-0.3),1,0)</f>
        <v>0</v>
      </c>
      <c r="R1366">
        <f>IF('StockBond Returns'!AD1364&lt;-0.3,1,0)</f>
        <v>0</v>
      </c>
      <c r="S1366" t="str">
        <f t="shared" ref="S1366:W1366" si="2728">IF(N1366=1,$E1366,"")</f>
        <v/>
      </c>
      <c r="T1366" s="17">
        <f t="shared" ca="1" si="2728"/>
        <v>9.2865062913758387E-2</v>
      </c>
      <c r="U1366" t="str">
        <f t="shared" si="2728"/>
        <v/>
      </c>
      <c r="V1366" t="str">
        <f t="shared" si="2728"/>
        <v/>
      </c>
      <c r="W1366" t="str">
        <f t="shared" si="2728"/>
        <v/>
      </c>
    </row>
    <row r="1367" spans="1:23" ht="13" x14ac:dyDescent="0.15">
      <c r="A1367">
        <f t="shared" si="30"/>
        <v>5</v>
      </c>
      <c r="B1367">
        <f t="shared" si="31"/>
        <v>1984</v>
      </c>
      <c r="C1367" s="149">
        <f t="shared" si="706"/>
        <v>30863</v>
      </c>
      <c r="D1367" s="146">
        <f t="shared" si="9"/>
        <v>1984.3333333332303</v>
      </c>
      <c r="E1367" s="147">
        <f ca="1">('StockBond Returns'!AA1366+'StockBond Returns'!AC1366-'Parameters &amp; Main Results'!$B$39)/'StockBond Returns'!AB1366*12</f>
        <v>9.3521760743538074E-2</v>
      </c>
      <c r="F1367" s="70">
        <f ca="1">'StockBond Returns'!AA1366+'StockBond Returns'!AC1366-'StockBond Returns'!AB1366*'Distribution of Final Value'!$B$7</f>
        <v>10.909697213510546</v>
      </c>
      <c r="G1367" s="17">
        <f>1/'StockBond Returns'!M1365</f>
        <v>0.10581667926327816</v>
      </c>
      <c r="H1367">
        <f t="shared" si="4"/>
        <v>1</v>
      </c>
      <c r="I1367" s="64">
        <f t="shared" si="5"/>
        <v>0</v>
      </c>
      <c r="J1367">
        <f t="shared" si="6"/>
        <v>0</v>
      </c>
      <c r="K1367" s="17">
        <f t="shared" ref="K1367:M1367" ca="1" si="2729">IF(H1367=1,$E1367,"")</f>
        <v>9.3521760743538074E-2</v>
      </c>
      <c r="L1367" t="str">
        <f t="shared" si="2729"/>
        <v/>
      </c>
      <c r="M1367" t="str">
        <f t="shared" si="2729"/>
        <v/>
      </c>
      <c r="N1367" s="148">
        <f>IF('StockBond Returns'!AD1365=0,1,0)</f>
        <v>0</v>
      </c>
      <c r="O1367">
        <f>IF( AND('StockBond Returns'!$AD1365&lt;0,'StockBond Returns'!$AD1365&gt;=-0.1),1,0)</f>
        <v>1</v>
      </c>
      <c r="P1367">
        <f>IF( AND('StockBond Returns'!$AD1365&lt;-0.1,'StockBond Returns'!$AD1365&gt;=-0.2),1,0)</f>
        <v>0</v>
      </c>
      <c r="Q1367">
        <f>IF( AND('StockBond Returns'!$AD1365&lt;-0.2,'StockBond Returns'!$AD1365&gt;=-0.3),1,0)</f>
        <v>0</v>
      </c>
      <c r="R1367">
        <f>IF('StockBond Returns'!AD1365&lt;-0.3,1,0)</f>
        <v>0</v>
      </c>
      <c r="S1367" t="str">
        <f t="shared" ref="S1367:W1367" si="2730">IF(N1367=1,$E1367,"")</f>
        <v/>
      </c>
      <c r="T1367" s="17">
        <f t="shared" ca="1" si="2730"/>
        <v>9.3521760743538074E-2</v>
      </c>
      <c r="U1367" t="str">
        <f t="shared" si="2730"/>
        <v/>
      </c>
      <c r="V1367" t="str">
        <f t="shared" si="2730"/>
        <v/>
      </c>
      <c r="W1367" t="str">
        <f t="shared" si="2730"/>
        <v/>
      </c>
    </row>
    <row r="1368" spans="1:23" ht="13" x14ac:dyDescent="0.15">
      <c r="A1368">
        <f t="shared" si="30"/>
        <v>6</v>
      </c>
      <c r="B1368">
        <f t="shared" si="31"/>
        <v>1984</v>
      </c>
      <c r="C1368" s="149">
        <f t="shared" si="706"/>
        <v>30894</v>
      </c>
      <c r="D1368" s="146">
        <f t="shared" si="9"/>
        <v>1984.4166666665635</v>
      </c>
      <c r="E1368" s="147">
        <f ca="1">('StockBond Returns'!AA1367+'StockBond Returns'!AC1367-'Parameters &amp; Main Results'!$B$39)/'StockBond Returns'!AB1367*12</f>
        <v>9.9399287742001297E-2</v>
      </c>
      <c r="F1368" s="70">
        <f ca="1">'StockBond Returns'!AA1367+'StockBond Returns'!AC1367-'StockBond Returns'!AB1367*'Distribution of Final Value'!$B$7</f>
        <v>12.018341126437491</v>
      </c>
      <c r="G1368" s="17">
        <f>1/'StockBond Returns'!M1366</f>
        <v>0.11267384475675982</v>
      </c>
      <c r="H1368">
        <f t="shared" si="4"/>
        <v>1</v>
      </c>
      <c r="I1368" s="64">
        <f t="shared" si="5"/>
        <v>0</v>
      </c>
      <c r="J1368">
        <f t="shared" si="6"/>
        <v>0</v>
      </c>
      <c r="K1368" s="17">
        <f t="shared" ref="K1368:M1368" ca="1" si="2731">IF(H1368=1,$E1368,"")</f>
        <v>9.9399287742001297E-2</v>
      </c>
      <c r="L1368" t="str">
        <f t="shared" si="2731"/>
        <v/>
      </c>
      <c r="M1368" t="str">
        <f t="shared" si="2731"/>
        <v/>
      </c>
      <c r="N1368" s="148">
        <f>IF('StockBond Returns'!AD1366=0,1,0)</f>
        <v>0</v>
      </c>
      <c r="O1368">
        <f>IF( AND('StockBond Returns'!$AD1366&lt;0,'StockBond Returns'!$AD1366&gt;=-0.1),1,0)</f>
        <v>0</v>
      </c>
      <c r="P1368">
        <f>IF( AND('StockBond Returns'!$AD1366&lt;-0.1,'StockBond Returns'!$AD1366&gt;=-0.2),1,0)</f>
        <v>1</v>
      </c>
      <c r="Q1368">
        <f>IF( AND('StockBond Returns'!$AD1366&lt;-0.2,'StockBond Returns'!$AD1366&gt;=-0.3),1,0)</f>
        <v>0</v>
      </c>
      <c r="R1368">
        <f>IF('StockBond Returns'!AD1366&lt;-0.3,1,0)</f>
        <v>0</v>
      </c>
      <c r="S1368" t="str">
        <f t="shared" ref="S1368:W1368" si="2732">IF(N1368=1,$E1368,"")</f>
        <v/>
      </c>
      <c r="T1368" t="str">
        <f t="shared" si="2732"/>
        <v/>
      </c>
      <c r="U1368" s="17">
        <f t="shared" ca="1" si="2732"/>
        <v>9.9399287742001297E-2</v>
      </c>
      <c r="V1368" t="str">
        <f t="shared" si="2732"/>
        <v/>
      </c>
      <c r="W1368" t="str">
        <f t="shared" si="2732"/>
        <v/>
      </c>
    </row>
    <row r="1369" spans="1:23" ht="13" x14ac:dyDescent="0.15">
      <c r="A1369">
        <f t="shared" si="30"/>
        <v>7</v>
      </c>
      <c r="B1369">
        <f t="shared" si="31"/>
        <v>1984</v>
      </c>
      <c r="C1369" s="149">
        <f t="shared" si="706"/>
        <v>30925</v>
      </c>
      <c r="D1369" s="146">
        <f t="shared" si="9"/>
        <v>1984.4999999998968</v>
      </c>
      <c r="E1369" s="147">
        <f ca="1">('StockBond Returns'!AA1368+'StockBond Returns'!AC1368-'Parameters &amp; Main Results'!$B$39)/'StockBond Returns'!AB1368*12</f>
        <v>9.8596682355365242E-2</v>
      </c>
      <c r="F1369" s="70">
        <f ca="1">'StockBond Returns'!AA1368+'StockBond Returns'!AC1368-'StockBond Returns'!AB1368*'Distribution of Final Value'!$B$7</f>
        <v>11.762625838081318</v>
      </c>
      <c r="G1369" s="17">
        <f>1/'StockBond Returns'!M1367</f>
        <v>0.11091306129822842</v>
      </c>
      <c r="H1369">
        <f t="shared" si="4"/>
        <v>1</v>
      </c>
      <c r="I1369" s="64">
        <f t="shared" si="5"/>
        <v>0</v>
      </c>
      <c r="J1369">
        <f t="shared" si="6"/>
        <v>0</v>
      </c>
      <c r="K1369" s="17">
        <f t="shared" ref="K1369:M1369" ca="1" si="2733">IF(H1369=1,$E1369,"")</f>
        <v>9.8596682355365242E-2</v>
      </c>
      <c r="L1369" t="str">
        <f t="shared" si="2733"/>
        <v/>
      </c>
      <c r="M1369" t="str">
        <f t="shared" si="2733"/>
        <v/>
      </c>
      <c r="N1369" s="148">
        <f>IF('StockBond Returns'!AD1367=0,1,0)</f>
        <v>0</v>
      </c>
      <c r="O1369">
        <f>IF( AND('StockBond Returns'!$AD1367&lt;0,'StockBond Returns'!$AD1367&gt;=-0.1),1,0)</f>
        <v>1</v>
      </c>
      <c r="P1369">
        <f>IF( AND('StockBond Returns'!$AD1367&lt;-0.1,'StockBond Returns'!$AD1367&gt;=-0.2),1,0)</f>
        <v>0</v>
      </c>
      <c r="Q1369">
        <f>IF( AND('StockBond Returns'!$AD1367&lt;-0.2,'StockBond Returns'!$AD1367&gt;=-0.3),1,0)</f>
        <v>0</v>
      </c>
      <c r="R1369">
        <f>IF('StockBond Returns'!AD1367&lt;-0.3,1,0)</f>
        <v>0</v>
      </c>
      <c r="S1369" t="str">
        <f t="shared" ref="S1369:W1369" si="2734">IF(N1369=1,$E1369,"")</f>
        <v/>
      </c>
      <c r="T1369" s="17">
        <f t="shared" ca="1" si="2734"/>
        <v>9.8596682355365242E-2</v>
      </c>
      <c r="U1369" t="str">
        <f t="shared" si="2734"/>
        <v/>
      </c>
      <c r="V1369" t="str">
        <f t="shared" si="2734"/>
        <v/>
      </c>
      <c r="W1369" t="str">
        <f t="shared" si="2734"/>
        <v/>
      </c>
    </row>
    <row r="1370" spans="1:23" ht="13" x14ac:dyDescent="0.15">
      <c r="A1370">
        <f t="shared" si="30"/>
        <v>8</v>
      </c>
      <c r="B1370">
        <f t="shared" si="31"/>
        <v>1984</v>
      </c>
      <c r="C1370" s="149">
        <f t="shared" si="706"/>
        <v>30955</v>
      </c>
      <c r="D1370" s="146">
        <f t="shared" si="9"/>
        <v>1984.58333333323</v>
      </c>
      <c r="E1370" s="147">
        <f ca="1">('StockBond Returns'!AA1369+'StockBond Returns'!AC1369-'Parameters &amp; Main Results'!$B$39)/'StockBond Returns'!AB1369*12</f>
        <v>9.9854622792672793E-2</v>
      </c>
      <c r="F1370" s="70">
        <f ca="1">'StockBond Returns'!AA1369+'StockBond Returns'!AC1369-'StockBond Returns'!AB1369*'Distribution of Final Value'!$B$7</f>
        <v>11.921410031977075</v>
      </c>
      <c r="G1370" s="17">
        <f>1/'StockBond Returns'!M1368</f>
        <v>0.11309047194441904</v>
      </c>
      <c r="H1370">
        <f t="shared" si="4"/>
        <v>1</v>
      </c>
      <c r="I1370" s="64">
        <f t="shared" si="5"/>
        <v>0</v>
      </c>
      <c r="J1370">
        <f t="shared" si="6"/>
        <v>0</v>
      </c>
      <c r="K1370" s="17">
        <f t="shared" ref="K1370:M1370" ca="1" si="2735">IF(H1370=1,$E1370,"")</f>
        <v>9.9854622792672793E-2</v>
      </c>
      <c r="L1370" t="str">
        <f t="shared" si="2735"/>
        <v/>
      </c>
      <c r="M1370" t="str">
        <f t="shared" si="2735"/>
        <v/>
      </c>
      <c r="N1370" s="148">
        <f>IF('StockBond Returns'!AD1368=0,1,0)</f>
        <v>0</v>
      </c>
      <c r="O1370">
        <f>IF( AND('StockBond Returns'!$AD1368&lt;0,'StockBond Returns'!$AD1368&gt;=-0.1),1,0)</f>
        <v>0</v>
      </c>
      <c r="P1370">
        <f>IF( AND('StockBond Returns'!$AD1368&lt;-0.1,'StockBond Returns'!$AD1368&gt;=-0.2),1,0)</f>
        <v>1</v>
      </c>
      <c r="Q1370">
        <f>IF( AND('StockBond Returns'!$AD1368&lt;-0.2,'StockBond Returns'!$AD1368&gt;=-0.3),1,0)</f>
        <v>0</v>
      </c>
      <c r="R1370">
        <f>IF('StockBond Returns'!AD1368&lt;-0.3,1,0)</f>
        <v>0</v>
      </c>
      <c r="S1370" t="str">
        <f t="shared" ref="S1370:W1370" si="2736">IF(N1370=1,$E1370,"")</f>
        <v/>
      </c>
      <c r="T1370" t="str">
        <f t="shared" si="2736"/>
        <v/>
      </c>
      <c r="U1370" s="17">
        <f t="shared" ca="1" si="2736"/>
        <v>9.9854622792672793E-2</v>
      </c>
      <c r="V1370" t="str">
        <f t="shared" si="2736"/>
        <v/>
      </c>
      <c r="W1370" t="str">
        <f t="shared" si="2736"/>
        <v/>
      </c>
    </row>
    <row r="1371" spans="1:23" ht="13" x14ac:dyDescent="0.15">
      <c r="A1371">
        <f t="shared" si="30"/>
        <v>9</v>
      </c>
      <c r="B1371">
        <f t="shared" si="31"/>
        <v>1984</v>
      </c>
      <c r="C1371" s="149">
        <f t="shared" si="706"/>
        <v>30986</v>
      </c>
      <c r="D1371" s="146">
        <f t="shared" si="9"/>
        <v>1984.6666666665633</v>
      </c>
      <c r="E1371" s="147">
        <f ca="1">('StockBond Returns'!AA1370+'StockBond Returns'!AC1370-'Parameters &amp; Main Results'!$B$39)/'StockBond Returns'!AB1370*12</f>
        <v>9.2847289461073429E-2</v>
      </c>
      <c r="F1371" s="70">
        <f ca="1">'StockBond Returns'!AA1370+'StockBond Returns'!AC1370-'StockBond Returns'!AB1370*'Distribution of Final Value'!$B$7</f>
        <v>10.442557113921143</v>
      </c>
      <c r="G1371" s="17">
        <f>1/'StockBond Returns'!M1369</f>
        <v>0.10249554303255901</v>
      </c>
      <c r="H1371">
        <f t="shared" si="4"/>
        <v>1</v>
      </c>
      <c r="I1371" s="64">
        <f t="shared" si="5"/>
        <v>0</v>
      </c>
      <c r="J1371">
        <f t="shared" si="6"/>
        <v>0</v>
      </c>
      <c r="K1371" s="17">
        <f t="shared" ref="K1371:M1371" ca="1" si="2737">IF(H1371=1,$E1371,"")</f>
        <v>9.2847289461073429E-2</v>
      </c>
      <c r="L1371" t="str">
        <f t="shared" si="2737"/>
        <v/>
      </c>
      <c r="M1371" t="str">
        <f t="shared" si="2737"/>
        <v/>
      </c>
      <c r="N1371" s="148">
        <f>IF('StockBond Returns'!AD1369=0,1,0)</f>
        <v>0</v>
      </c>
      <c r="O1371">
        <f>IF( AND('StockBond Returns'!$AD1369&lt;0,'StockBond Returns'!$AD1369&gt;=-0.1),1,0)</f>
        <v>1</v>
      </c>
      <c r="P1371">
        <f>IF( AND('StockBond Returns'!$AD1369&lt;-0.1,'StockBond Returns'!$AD1369&gt;=-0.2),1,0)</f>
        <v>0</v>
      </c>
      <c r="Q1371">
        <f>IF( AND('StockBond Returns'!$AD1369&lt;-0.2,'StockBond Returns'!$AD1369&gt;=-0.3),1,0)</f>
        <v>0</v>
      </c>
      <c r="R1371">
        <f>IF('StockBond Returns'!AD1369&lt;-0.3,1,0)</f>
        <v>0</v>
      </c>
      <c r="S1371" t="str">
        <f t="shared" ref="S1371:W1371" si="2738">IF(N1371=1,$E1371,"")</f>
        <v/>
      </c>
      <c r="T1371" s="17">
        <f t="shared" ca="1" si="2738"/>
        <v>9.2847289461073429E-2</v>
      </c>
      <c r="U1371" t="str">
        <f t="shared" si="2738"/>
        <v/>
      </c>
      <c r="V1371" t="str">
        <f t="shared" si="2738"/>
        <v/>
      </c>
      <c r="W1371" t="str">
        <f t="shared" si="2738"/>
        <v/>
      </c>
    </row>
    <row r="1372" spans="1:23" ht="13" x14ac:dyDescent="0.15">
      <c r="A1372">
        <f t="shared" si="30"/>
        <v>10</v>
      </c>
      <c r="B1372">
        <f t="shared" si="31"/>
        <v>1984</v>
      </c>
      <c r="C1372" s="149">
        <f t="shared" si="706"/>
        <v>31016</v>
      </c>
      <c r="D1372" s="146">
        <f t="shared" si="9"/>
        <v>1984.7499999998965</v>
      </c>
      <c r="E1372" s="147">
        <f ca="1">('StockBond Returns'!AA1371+'StockBond Returns'!AC1371-'Parameters &amp; Main Results'!$B$39)/'StockBond Returns'!AB1371*12</f>
        <v>9.3299477632123623E-2</v>
      </c>
      <c r="F1372" s="70">
        <f ca="1">'StockBond Returns'!AA1371+'StockBond Returns'!AC1371-'StockBond Returns'!AB1371*'Distribution of Final Value'!$B$7</f>
        <v>10.454862277598568</v>
      </c>
      <c r="G1372" s="17">
        <f>1/'StockBond Returns'!M1370</f>
        <v>0.10415555413700321</v>
      </c>
      <c r="H1372">
        <f t="shared" si="4"/>
        <v>1</v>
      </c>
      <c r="I1372" s="64">
        <f t="shared" si="5"/>
        <v>0</v>
      </c>
      <c r="J1372">
        <f t="shared" si="6"/>
        <v>0</v>
      </c>
      <c r="K1372" s="17">
        <f t="shared" ref="K1372:M1372" ca="1" si="2739">IF(H1372=1,$E1372,"")</f>
        <v>9.3299477632123623E-2</v>
      </c>
      <c r="L1372" t="str">
        <f t="shared" si="2739"/>
        <v/>
      </c>
      <c r="M1372" t="str">
        <f t="shared" si="2739"/>
        <v/>
      </c>
      <c r="N1372" s="148">
        <f>IF('StockBond Returns'!AD1370=0,1,0)</f>
        <v>0</v>
      </c>
      <c r="O1372">
        <f>IF( AND('StockBond Returns'!$AD1370&lt;0,'StockBond Returns'!$AD1370&gt;=-0.1),1,0)</f>
        <v>1</v>
      </c>
      <c r="P1372">
        <f>IF( AND('StockBond Returns'!$AD1370&lt;-0.1,'StockBond Returns'!$AD1370&gt;=-0.2),1,0)</f>
        <v>0</v>
      </c>
      <c r="Q1372">
        <f>IF( AND('StockBond Returns'!$AD1370&lt;-0.2,'StockBond Returns'!$AD1370&gt;=-0.3),1,0)</f>
        <v>0</v>
      </c>
      <c r="R1372">
        <f>IF('StockBond Returns'!AD1370&lt;-0.3,1,0)</f>
        <v>0</v>
      </c>
      <c r="S1372" t="str">
        <f t="shared" ref="S1372:W1372" si="2740">IF(N1372=1,$E1372,"")</f>
        <v/>
      </c>
      <c r="T1372" s="17">
        <f t="shared" ca="1" si="2740"/>
        <v>9.3299477632123623E-2</v>
      </c>
      <c r="U1372" t="str">
        <f t="shared" si="2740"/>
        <v/>
      </c>
      <c r="V1372" t="str">
        <f t="shared" si="2740"/>
        <v/>
      </c>
      <c r="W1372" t="str">
        <f t="shared" si="2740"/>
        <v/>
      </c>
    </row>
    <row r="1373" spans="1:23" ht="13" x14ac:dyDescent="0.15">
      <c r="A1373">
        <f t="shared" si="30"/>
        <v>11</v>
      </c>
      <c r="B1373">
        <f t="shared" si="31"/>
        <v>1984</v>
      </c>
      <c r="C1373" s="149">
        <f t="shared" si="706"/>
        <v>31047</v>
      </c>
      <c r="D1373" s="146">
        <f t="shared" si="9"/>
        <v>1984.8333333332298</v>
      </c>
      <c r="E1373" s="147">
        <f ca="1">('StockBond Returns'!AA1372+'StockBond Returns'!AC1372-'Parameters &amp; Main Results'!$B$39)/'StockBond Returns'!AB1372*12</f>
        <v>9.329391722685168E-2</v>
      </c>
      <c r="F1373" s="70">
        <f ca="1">'StockBond Returns'!AA1372+'StockBond Returns'!AC1372-'StockBond Returns'!AB1372*'Distribution of Final Value'!$B$7</f>
        <v>10.376935127140753</v>
      </c>
      <c r="G1373" s="17">
        <f>1/'StockBond Returns'!M1371</f>
        <v>0.10341071548555557</v>
      </c>
      <c r="H1373">
        <f t="shared" si="4"/>
        <v>1</v>
      </c>
      <c r="I1373" s="64">
        <f t="shared" si="5"/>
        <v>0</v>
      </c>
      <c r="J1373">
        <f t="shared" si="6"/>
        <v>0</v>
      </c>
      <c r="K1373" s="17">
        <f t="shared" ref="K1373:M1373" ca="1" si="2741">IF(H1373=1,$E1373,"")</f>
        <v>9.329391722685168E-2</v>
      </c>
      <c r="L1373" t="str">
        <f t="shared" si="2741"/>
        <v/>
      </c>
      <c r="M1373" t="str">
        <f t="shared" si="2741"/>
        <v/>
      </c>
      <c r="N1373" s="148">
        <f>IF('StockBond Returns'!AD1371=0,1,0)</f>
        <v>0</v>
      </c>
      <c r="O1373">
        <f>IF( AND('StockBond Returns'!$AD1371&lt;0,'StockBond Returns'!$AD1371&gt;=-0.1),1,0)</f>
        <v>1</v>
      </c>
      <c r="P1373">
        <f>IF( AND('StockBond Returns'!$AD1371&lt;-0.1,'StockBond Returns'!$AD1371&gt;=-0.2),1,0)</f>
        <v>0</v>
      </c>
      <c r="Q1373">
        <f>IF( AND('StockBond Returns'!$AD1371&lt;-0.2,'StockBond Returns'!$AD1371&gt;=-0.3),1,0)</f>
        <v>0</v>
      </c>
      <c r="R1373">
        <f>IF('StockBond Returns'!AD1371&lt;-0.3,1,0)</f>
        <v>0</v>
      </c>
      <c r="S1373" t="str">
        <f t="shared" ref="S1373:W1373" si="2742">IF(N1373=1,$E1373,"")</f>
        <v/>
      </c>
      <c r="T1373" s="17">
        <f t="shared" ca="1" si="2742"/>
        <v>9.329391722685168E-2</v>
      </c>
      <c r="U1373" t="str">
        <f t="shared" si="2742"/>
        <v/>
      </c>
      <c r="V1373" t="str">
        <f t="shared" si="2742"/>
        <v/>
      </c>
      <c r="W1373" t="str">
        <f t="shared" si="2742"/>
        <v/>
      </c>
    </row>
    <row r="1374" spans="1:23" ht="13" x14ac:dyDescent="0.15">
      <c r="A1374">
        <f t="shared" si="30"/>
        <v>12</v>
      </c>
      <c r="B1374">
        <f t="shared" si="31"/>
        <v>1984</v>
      </c>
      <c r="C1374" s="149">
        <f t="shared" si="706"/>
        <v>31078</v>
      </c>
      <c r="D1374" s="146">
        <f t="shared" si="9"/>
        <v>1984.9166666665631</v>
      </c>
      <c r="E1374" s="147">
        <f ca="1">('StockBond Returns'!AA1373+'StockBond Returns'!AC1373-'Parameters &amp; Main Results'!$B$39)/'StockBond Returns'!AB1373*12</f>
        <v>9.4639370387958166E-2</v>
      </c>
      <c r="F1374" s="70">
        <f ca="1">'StockBond Returns'!AA1373+'StockBond Returns'!AC1373-'StockBond Returns'!AB1373*'Distribution of Final Value'!$B$7</f>
        <v>10.560751390111843</v>
      </c>
      <c r="G1374" s="17">
        <f>1/'StockBond Returns'!M1372</f>
        <v>0.1048938050554738</v>
      </c>
      <c r="H1374">
        <f t="shared" si="4"/>
        <v>1</v>
      </c>
      <c r="I1374" s="64">
        <f t="shared" si="5"/>
        <v>0</v>
      </c>
      <c r="J1374">
        <f t="shared" si="6"/>
        <v>0</v>
      </c>
      <c r="K1374" s="17">
        <f t="shared" ref="K1374:M1374" ca="1" si="2743">IF(H1374=1,$E1374,"")</f>
        <v>9.4639370387958166E-2</v>
      </c>
      <c r="L1374" t="str">
        <f t="shared" si="2743"/>
        <v/>
      </c>
      <c r="M1374" t="str">
        <f t="shared" si="2743"/>
        <v/>
      </c>
      <c r="N1374" s="148">
        <f>IF('StockBond Returns'!AD1372=0,1,0)</f>
        <v>0</v>
      </c>
      <c r="O1374">
        <f>IF( AND('StockBond Returns'!$AD1372&lt;0,'StockBond Returns'!$AD1372&gt;=-0.1),1,0)</f>
        <v>1</v>
      </c>
      <c r="P1374">
        <f>IF( AND('StockBond Returns'!$AD1372&lt;-0.1,'StockBond Returns'!$AD1372&gt;=-0.2),1,0)</f>
        <v>0</v>
      </c>
      <c r="Q1374">
        <f>IF( AND('StockBond Returns'!$AD1372&lt;-0.2,'StockBond Returns'!$AD1372&gt;=-0.3),1,0)</f>
        <v>0</v>
      </c>
      <c r="R1374">
        <f>IF('StockBond Returns'!AD1372&lt;-0.3,1,0)</f>
        <v>0</v>
      </c>
      <c r="S1374" t="str">
        <f t="shared" ref="S1374:W1374" si="2744">IF(N1374=1,$E1374,"")</f>
        <v/>
      </c>
      <c r="T1374" s="17">
        <f t="shared" ca="1" si="2744"/>
        <v>9.4639370387958166E-2</v>
      </c>
      <c r="U1374" t="str">
        <f t="shared" si="2744"/>
        <v/>
      </c>
      <c r="V1374" t="str">
        <f t="shared" si="2744"/>
        <v/>
      </c>
      <c r="W1374" t="str">
        <f t="shared" si="2744"/>
        <v/>
      </c>
    </row>
    <row r="1375" spans="1:23" ht="13" x14ac:dyDescent="0.15">
      <c r="A1375">
        <f t="shared" si="30"/>
        <v>1</v>
      </c>
      <c r="B1375">
        <f t="shared" si="31"/>
        <v>1985</v>
      </c>
      <c r="C1375" s="149">
        <f t="shared" si="706"/>
        <v>31106</v>
      </c>
      <c r="D1375" s="146">
        <f t="shared" si="9"/>
        <v>1984.9999999998963</v>
      </c>
      <c r="E1375" s="147">
        <f ca="1">('StockBond Returns'!AA1374+'StockBond Returns'!AC1374-'Parameters &amp; Main Results'!$B$39)/'StockBond Returns'!AB1374*12</f>
        <v>9.3758525822328825E-2</v>
      </c>
      <c r="F1375" s="70">
        <f ca="1">'StockBond Returns'!AA1374+'StockBond Returns'!AC1374-'StockBond Returns'!AB1374*'Distribution of Final Value'!$B$7</f>
        <v>10.313034889186357</v>
      </c>
      <c r="G1375" s="17">
        <f>1/'StockBond Returns'!M1373</f>
        <v>0.10251284435452186</v>
      </c>
      <c r="H1375">
        <f t="shared" si="4"/>
        <v>1</v>
      </c>
      <c r="I1375" s="64">
        <f t="shared" si="5"/>
        <v>0</v>
      </c>
      <c r="J1375">
        <f t="shared" si="6"/>
        <v>0</v>
      </c>
      <c r="K1375" s="17">
        <f t="shared" ref="K1375:M1375" ca="1" si="2745">IF(H1375=1,$E1375,"")</f>
        <v>9.3758525822328825E-2</v>
      </c>
      <c r="L1375" t="str">
        <f t="shared" si="2745"/>
        <v/>
      </c>
      <c r="M1375" t="str">
        <f t="shared" si="2745"/>
        <v/>
      </c>
      <c r="N1375" s="148">
        <f>IF('StockBond Returns'!AD1373=0,1,0)</f>
        <v>0</v>
      </c>
      <c r="O1375">
        <f>IF( AND('StockBond Returns'!$AD1373&lt;0,'StockBond Returns'!$AD1373&gt;=-0.1),1,0)</f>
        <v>1</v>
      </c>
      <c r="P1375">
        <f>IF( AND('StockBond Returns'!$AD1373&lt;-0.1,'StockBond Returns'!$AD1373&gt;=-0.2),1,0)</f>
        <v>0</v>
      </c>
      <c r="Q1375">
        <f>IF( AND('StockBond Returns'!$AD1373&lt;-0.2,'StockBond Returns'!$AD1373&gt;=-0.3),1,0)</f>
        <v>0</v>
      </c>
      <c r="R1375">
        <f>IF('StockBond Returns'!AD1373&lt;-0.3,1,0)</f>
        <v>0</v>
      </c>
      <c r="S1375" t="str">
        <f t="shared" ref="S1375:W1375" si="2746">IF(N1375=1,$E1375,"")</f>
        <v/>
      </c>
      <c r="T1375" s="17">
        <f t="shared" ca="1" si="2746"/>
        <v>9.3758525822328825E-2</v>
      </c>
      <c r="U1375" t="str">
        <f t="shared" si="2746"/>
        <v/>
      </c>
      <c r="V1375" t="str">
        <f t="shared" si="2746"/>
        <v/>
      </c>
      <c r="W1375" t="str">
        <f t="shared" si="2746"/>
        <v/>
      </c>
    </row>
    <row r="1376" spans="1:23" ht="13" x14ac:dyDescent="0.15">
      <c r="A1376">
        <f t="shared" si="30"/>
        <v>2</v>
      </c>
      <c r="B1376">
        <f t="shared" si="31"/>
        <v>1985</v>
      </c>
      <c r="C1376" s="149">
        <f t="shared" si="706"/>
        <v>31137</v>
      </c>
      <c r="D1376" s="146">
        <f t="shared" si="9"/>
        <v>1985.0833333332296</v>
      </c>
      <c r="E1376" s="147">
        <f ca="1">('StockBond Returns'!AA1375+'StockBond Returns'!AC1375-'Parameters &amp; Main Results'!$B$39)/'StockBond Returns'!AB1375*12</f>
        <v>8.8934205445943895E-2</v>
      </c>
      <c r="F1376" s="70">
        <f ca="1">'StockBond Returns'!AA1375+'StockBond Returns'!AC1375-'StockBond Returns'!AB1375*'Distribution of Final Value'!$B$7</f>
        <v>9.3182683767550216</v>
      </c>
      <c r="G1376" s="17">
        <f>1/'StockBond Returns'!M1374</f>
        <v>9.5558356156499089E-2</v>
      </c>
      <c r="H1376">
        <f t="shared" si="4"/>
        <v>1</v>
      </c>
      <c r="I1376" s="64">
        <f t="shared" si="5"/>
        <v>0</v>
      </c>
      <c r="J1376">
        <f t="shared" si="6"/>
        <v>0</v>
      </c>
      <c r="K1376" s="17">
        <f t="shared" ref="K1376:M1376" ca="1" si="2747">IF(H1376=1,$E1376,"")</f>
        <v>8.8934205445943895E-2</v>
      </c>
      <c r="L1376" t="str">
        <f t="shared" si="2747"/>
        <v/>
      </c>
      <c r="M1376" t="str">
        <f t="shared" si="2747"/>
        <v/>
      </c>
      <c r="N1376" s="148">
        <f>IF('StockBond Returns'!AD1374=0,1,0)</f>
        <v>1</v>
      </c>
      <c r="O1376">
        <f>IF( AND('StockBond Returns'!$AD1374&lt;0,'StockBond Returns'!$AD1374&gt;=-0.1),1,0)</f>
        <v>0</v>
      </c>
      <c r="P1376">
        <f>IF( AND('StockBond Returns'!$AD1374&lt;-0.1,'StockBond Returns'!$AD1374&gt;=-0.2),1,0)</f>
        <v>0</v>
      </c>
      <c r="Q1376">
        <f>IF( AND('StockBond Returns'!$AD1374&lt;-0.2,'StockBond Returns'!$AD1374&gt;=-0.3),1,0)</f>
        <v>0</v>
      </c>
      <c r="R1376">
        <f>IF('StockBond Returns'!AD1374&lt;-0.3,1,0)</f>
        <v>0</v>
      </c>
      <c r="S1376" s="17">
        <f t="shared" ref="S1376:W1376" ca="1" si="2748">IF(N1376=1,$E1376,"")</f>
        <v>8.8934205445943895E-2</v>
      </c>
      <c r="T1376" t="str">
        <f t="shared" si="2748"/>
        <v/>
      </c>
      <c r="U1376" t="str">
        <f t="shared" si="2748"/>
        <v/>
      </c>
      <c r="V1376" t="str">
        <f t="shared" si="2748"/>
        <v/>
      </c>
      <c r="W1376" t="str">
        <f t="shared" si="2748"/>
        <v/>
      </c>
    </row>
    <row r="1377" spans="1:23" ht="13" x14ac:dyDescent="0.15">
      <c r="A1377">
        <f t="shared" si="30"/>
        <v>3</v>
      </c>
      <c r="B1377">
        <f t="shared" si="31"/>
        <v>1985</v>
      </c>
      <c r="C1377" s="149">
        <f t="shared" si="706"/>
        <v>31167</v>
      </c>
      <c r="D1377" s="146">
        <f t="shared" si="9"/>
        <v>1985.1666666665628</v>
      </c>
      <c r="E1377" s="147">
        <f ca="1">('StockBond Returns'!AA1376+'StockBond Returns'!AC1376-'Parameters &amp; Main Results'!$B$39)/'StockBond Returns'!AB1376*12</f>
        <v>9.0058990104932429E-2</v>
      </c>
      <c r="F1377" s="70">
        <f ca="1">'StockBond Returns'!AA1376+'StockBond Returns'!AC1376-'StockBond Returns'!AB1376*'Distribution of Final Value'!$B$7</f>
        <v>9.4659796664556097</v>
      </c>
      <c r="G1377" s="17">
        <f>1/'StockBond Returns'!M1375</f>
        <v>9.5136802540791182E-2</v>
      </c>
      <c r="H1377">
        <f t="shared" si="4"/>
        <v>1</v>
      </c>
      <c r="I1377" s="64">
        <f t="shared" si="5"/>
        <v>0</v>
      </c>
      <c r="J1377">
        <f t="shared" si="6"/>
        <v>0</v>
      </c>
      <c r="K1377" s="17">
        <f t="shared" ref="K1377:M1377" ca="1" si="2749">IF(H1377=1,$E1377,"")</f>
        <v>9.0058990104932429E-2</v>
      </c>
      <c r="L1377" t="str">
        <f t="shared" si="2749"/>
        <v/>
      </c>
      <c r="M1377" t="str">
        <f t="shared" si="2749"/>
        <v/>
      </c>
      <c r="N1377" s="148">
        <f>IF('StockBond Returns'!AD1375=0,1,0)</f>
        <v>1</v>
      </c>
      <c r="O1377">
        <f>IF( AND('StockBond Returns'!$AD1375&lt;0,'StockBond Returns'!$AD1375&gt;=-0.1),1,0)</f>
        <v>0</v>
      </c>
      <c r="P1377">
        <f>IF( AND('StockBond Returns'!$AD1375&lt;-0.1,'StockBond Returns'!$AD1375&gt;=-0.2),1,0)</f>
        <v>0</v>
      </c>
      <c r="Q1377">
        <f>IF( AND('StockBond Returns'!$AD1375&lt;-0.2,'StockBond Returns'!$AD1375&gt;=-0.3),1,0)</f>
        <v>0</v>
      </c>
      <c r="R1377">
        <f>IF('StockBond Returns'!AD1375&lt;-0.3,1,0)</f>
        <v>0</v>
      </c>
      <c r="S1377" s="17">
        <f t="shared" ref="S1377:W1377" ca="1" si="2750">IF(N1377=1,$E1377,"")</f>
        <v>9.0058990104932429E-2</v>
      </c>
      <c r="T1377" t="str">
        <f t="shared" si="2750"/>
        <v/>
      </c>
      <c r="U1377" t="str">
        <f t="shared" si="2750"/>
        <v/>
      </c>
      <c r="V1377" t="str">
        <f t="shared" si="2750"/>
        <v/>
      </c>
      <c r="W1377" t="str">
        <f t="shared" si="2750"/>
        <v/>
      </c>
    </row>
    <row r="1378" spans="1:23" ht="13" x14ac:dyDescent="0.15">
      <c r="A1378">
        <f t="shared" si="30"/>
        <v>4</v>
      </c>
      <c r="B1378">
        <f t="shared" si="31"/>
        <v>1985</v>
      </c>
      <c r="C1378" s="149">
        <f t="shared" si="706"/>
        <v>31198</v>
      </c>
      <c r="D1378" s="146">
        <f t="shared" si="9"/>
        <v>1985.2499999998961</v>
      </c>
      <c r="E1378" s="147">
        <f ca="1">('StockBond Returns'!AA1377+'StockBond Returns'!AC1377-'Parameters &amp; Main Results'!$B$39)/'StockBond Returns'!AB1377*12</f>
        <v>9.0022829664952633E-2</v>
      </c>
      <c r="F1378" s="70">
        <f ca="1">'StockBond Returns'!AA1377+'StockBond Returns'!AC1377-'StockBond Returns'!AB1377*'Distribution of Final Value'!$B$7</f>
        <v>9.3923203595163329</v>
      </c>
      <c r="G1378" s="17">
        <f>1/'StockBond Returns'!M1376</f>
        <v>9.5407613304669542E-2</v>
      </c>
      <c r="H1378">
        <f t="shared" si="4"/>
        <v>1</v>
      </c>
      <c r="I1378" s="64">
        <f t="shared" si="5"/>
        <v>0</v>
      </c>
      <c r="J1378">
        <f t="shared" si="6"/>
        <v>0</v>
      </c>
      <c r="K1378" s="17">
        <f t="shared" ref="K1378:M1378" ca="1" si="2751">IF(H1378=1,$E1378,"")</f>
        <v>9.0022829664952633E-2</v>
      </c>
      <c r="L1378" t="str">
        <f t="shared" si="2751"/>
        <v/>
      </c>
      <c r="M1378" t="str">
        <f t="shared" si="2751"/>
        <v/>
      </c>
      <c r="N1378" s="148">
        <f>IF('StockBond Returns'!AD1376=0,1,0)</f>
        <v>0</v>
      </c>
      <c r="O1378">
        <f>IF( AND('StockBond Returns'!$AD1376&lt;0,'StockBond Returns'!$AD1376&gt;=-0.1),1,0)</f>
        <v>1</v>
      </c>
      <c r="P1378">
        <f>IF( AND('StockBond Returns'!$AD1376&lt;-0.1,'StockBond Returns'!$AD1376&gt;=-0.2),1,0)</f>
        <v>0</v>
      </c>
      <c r="Q1378">
        <f>IF( AND('StockBond Returns'!$AD1376&lt;-0.2,'StockBond Returns'!$AD1376&gt;=-0.3),1,0)</f>
        <v>0</v>
      </c>
      <c r="R1378">
        <f>IF('StockBond Returns'!AD1376&lt;-0.3,1,0)</f>
        <v>0</v>
      </c>
      <c r="S1378" t="str">
        <f t="shared" ref="S1378:W1378" si="2752">IF(N1378=1,$E1378,"")</f>
        <v/>
      </c>
      <c r="T1378" s="17">
        <f t="shared" ca="1" si="2752"/>
        <v>9.0022829664952633E-2</v>
      </c>
      <c r="U1378" t="str">
        <f t="shared" si="2752"/>
        <v/>
      </c>
      <c r="V1378" t="str">
        <f t="shared" si="2752"/>
        <v/>
      </c>
      <c r="W1378" t="str">
        <f t="shared" si="2752"/>
        <v/>
      </c>
    </row>
    <row r="1379" spans="1:23" ht="13" x14ac:dyDescent="0.15">
      <c r="A1379">
        <f t="shared" si="30"/>
        <v>5</v>
      </c>
      <c r="B1379">
        <f t="shared" si="31"/>
        <v>1985</v>
      </c>
      <c r="C1379" s="149">
        <f t="shared" si="706"/>
        <v>31228</v>
      </c>
      <c r="D1379" s="146">
        <f t="shared" si="9"/>
        <v>1985.3333333332293</v>
      </c>
      <c r="E1379" s="147">
        <f ca="1">('StockBond Returns'!AA1378+'StockBond Returns'!AC1378-'Parameters &amp; Main Results'!$B$39)/'StockBond Returns'!AB1378*12</f>
        <v>9.0543793081316104E-2</v>
      </c>
      <c r="F1379" s="70">
        <f ca="1">'StockBond Returns'!AA1378+'StockBond Returns'!AC1378-'StockBond Returns'!AB1378*'Distribution of Final Value'!$B$7</f>
        <v>9.4231547052373656</v>
      </c>
      <c r="G1379" s="17">
        <f>1/'StockBond Returns'!M1377</f>
        <v>9.6592320304708754E-2</v>
      </c>
      <c r="H1379">
        <f t="shared" si="4"/>
        <v>1</v>
      </c>
      <c r="I1379" s="64">
        <f t="shared" si="5"/>
        <v>0</v>
      </c>
      <c r="J1379">
        <f t="shared" si="6"/>
        <v>0</v>
      </c>
      <c r="K1379" s="17">
        <f t="shared" ref="K1379:M1379" ca="1" si="2753">IF(H1379=1,$E1379,"")</f>
        <v>9.0543793081316104E-2</v>
      </c>
      <c r="L1379" t="str">
        <f t="shared" si="2753"/>
        <v/>
      </c>
      <c r="M1379" t="str">
        <f t="shared" si="2753"/>
        <v/>
      </c>
      <c r="N1379" s="148">
        <f>IF('StockBond Returns'!AD1377=0,1,0)</f>
        <v>0</v>
      </c>
      <c r="O1379">
        <f>IF( AND('StockBond Returns'!$AD1377&lt;0,'StockBond Returns'!$AD1377&gt;=-0.1),1,0)</f>
        <v>1</v>
      </c>
      <c r="P1379">
        <f>IF( AND('StockBond Returns'!$AD1377&lt;-0.1,'StockBond Returns'!$AD1377&gt;=-0.2),1,0)</f>
        <v>0</v>
      </c>
      <c r="Q1379">
        <f>IF( AND('StockBond Returns'!$AD1377&lt;-0.2,'StockBond Returns'!$AD1377&gt;=-0.3),1,0)</f>
        <v>0</v>
      </c>
      <c r="R1379">
        <f>IF('StockBond Returns'!AD1377&lt;-0.3,1,0)</f>
        <v>0</v>
      </c>
      <c r="S1379" t="str">
        <f t="shared" ref="S1379:W1379" si="2754">IF(N1379=1,$E1379,"")</f>
        <v/>
      </c>
      <c r="T1379" s="17">
        <f t="shared" ca="1" si="2754"/>
        <v>9.0543793081316104E-2</v>
      </c>
      <c r="U1379" t="str">
        <f t="shared" si="2754"/>
        <v/>
      </c>
      <c r="V1379" t="str">
        <f t="shared" si="2754"/>
        <v/>
      </c>
      <c r="W1379" t="str">
        <f t="shared" si="2754"/>
        <v/>
      </c>
    </row>
    <row r="1380" spans="1:23" ht="13" x14ac:dyDescent="0.15">
      <c r="A1380">
        <f t="shared" si="30"/>
        <v>6</v>
      </c>
      <c r="B1380">
        <f t="shared" si="31"/>
        <v>1985</v>
      </c>
      <c r="C1380" s="149">
        <f t="shared" si="706"/>
        <v>31259</v>
      </c>
      <c r="D1380" s="146">
        <f t="shared" si="9"/>
        <v>1985.4166666665626</v>
      </c>
      <c r="E1380" s="147">
        <f ca="1">('StockBond Returns'!AA1379+'StockBond Returns'!AC1379-'Parameters &amp; Main Results'!$B$39)/'StockBond Returns'!AB1379*12</f>
        <v>8.6412769940987677E-2</v>
      </c>
      <c r="F1380" s="70">
        <f ca="1">'StockBond Returns'!AA1379+'StockBond Returns'!AC1379-'StockBond Returns'!AB1379*'Distribution of Final Value'!$B$7</f>
        <v>8.5915637751832925</v>
      </c>
      <c r="G1380" s="17">
        <f>1/'StockBond Returns'!M1378</f>
        <v>9.1954858234565187E-2</v>
      </c>
      <c r="H1380">
        <f t="shared" si="4"/>
        <v>1</v>
      </c>
      <c r="I1380" s="64">
        <f t="shared" si="5"/>
        <v>0</v>
      </c>
      <c r="J1380">
        <f t="shared" si="6"/>
        <v>0</v>
      </c>
      <c r="K1380" s="17">
        <f t="shared" ref="K1380:M1380" ca="1" si="2755">IF(H1380=1,$E1380,"")</f>
        <v>8.6412769940987677E-2</v>
      </c>
      <c r="L1380" t="str">
        <f t="shared" si="2755"/>
        <v/>
      </c>
      <c r="M1380" t="str">
        <f t="shared" si="2755"/>
        <v/>
      </c>
      <c r="N1380" s="148">
        <f>IF('StockBond Returns'!AD1378=0,1,0)</f>
        <v>1</v>
      </c>
      <c r="O1380">
        <f>IF( AND('StockBond Returns'!$AD1378&lt;0,'StockBond Returns'!$AD1378&gt;=-0.1),1,0)</f>
        <v>0</v>
      </c>
      <c r="P1380">
        <f>IF( AND('StockBond Returns'!$AD1378&lt;-0.1,'StockBond Returns'!$AD1378&gt;=-0.2),1,0)</f>
        <v>0</v>
      </c>
      <c r="Q1380">
        <f>IF( AND('StockBond Returns'!$AD1378&lt;-0.2,'StockBond Returns'!$AD1378&gt;=-0.3),1,0)</f>
        <v>0</v>
      </c>
      <c r="R1380">
        <f>IF('StockBond Returns'!AD1378&lt;-0.3,1,0)</f>
        <v>0</v>
      </c>
      <c r="S1380" s="17">
        <f t="shared" ref="S1380:W1380" ca="1" si="2756">IF(N1380=1,$E1380,"")</f>
        <v>8.6412769940987677E-2</v>
      </c>
      <c r="T1380" t="str">
        <f t="shared" si="2756"/>
        <v/>
      </c>
      <c r="U1380" t="str">
        <f t="shared" si="2756"/>
        <v/>
      </c>
      <c r="V1380" t="str">
        <f t="shared" si="2756"/>
        <v/>
      </c>
      <c r="W1380" t="str">
        <f t="shared" si="2756"/>
        <v/>
      </c>
    </row>
    <row r="1381" spans="1:23" ht="13" x14ac:dyDescent="0.15">
      <c r="A1381">
        <f t="shared" si="30"/>
        <v>7</v>
      </c>
      <c r="B1381">
        <f t="shared" si="31"/>
        <v>1985</v>
      </c>
      <c r="C1381" s="149">
        <f t="shared" si="706"/>
        <v>31290</v>
      </c>
      <c r="D1381" s="146">
        <f t="shared" si="9"/>
        <v>1985.4999999998959</v>
      </c>
      <c r="E1381" s="147">
        <f ca="1">('StockBond Returns'!AA1380+'StockBond Returns'!AC1380-'Parameters &amp; Main Results'!$B$39)/'StockBond Returns'!AB1380*12</f>
        <v>8.602041432995737E-2</v>
      </c>
      <c r="F1381" s="70">
        <f ca="1">'StockBond Returns'!AA1380+'StockBond Returns'!AC1380-'StockBond Returns'!AB1380*'Distribution of Final Value'!$B$7</f>
        <v>8.4614236611393991</v>
      </c>
      <c r="G1381" s="17">
        <f>1/'StockBond Returns'!M1379</f>
        <v>9.0809541197215835E-2</v>
      </c>
      <c r="H1381">
        <f t="shared" si="4"/>
        <v>1</v>
      </c>
      <c r="I1381" s="64">
        <f t="shared" si="5"/>
        <v>0</v>
      </c>
      <c r="J1381">
        <f t="shared" si="6"/>
        <v>0</v>
      </c>
      <c r="K1381" s="17">
        <f t="shared" ref="K1381:M1381" ca="1" si="2757">IF(H1381=1,$E1381,"")</f>
        <v>8.602041432995737E-2</v>
      </c>
      <c r="L1381" t="str">
        <f t="shared" si="2757"/>
        <v/>
      </c>
      <c r="M1381" t="str">
        <f t="shared" si="2757"/>
        <v/>
      </c>
      <c r="N1381" s="148">
        <f>IF('StockBond Returns'!AD1379=0,1,0)</f>
        <v>1</v>
      </c>
      <c r="O1381">
        <f>IF( AND('StockBond Returns'!$AD1379&lt;0,'StockBond Returns'!$AD1379&gt;=-0.1),1,0)</f>
        <v>0</v>
      </c>
      <c r="P1381">
        <f>IF( AND('StockBond Returns'!$AD1379&lt;-0.1,'StockBond Returns'!$AD1379&gt;=-0.2),1,0)</f>
        <v>0</v>
      </c>
      <c r="Q1381">
        <f>IF( AND('StockBond Returns'!$AD1379&lt;-0.2,'StockBond Returns'!$AD1379&gt;=-0.3),1,0)</f>
        <v>0</v>
      </c>
      <c r="R1381">
        <f>IF('StockBond Returns'!AD1379&lt;-0.3,1,0)</f>
        <v>0</v>
      </c>
      <c r="S1381" s="17">
        <f t="shared" ref="S1381:W1381" ca="1" si="2758">IF(N1381=1,$E1381,"")</f>
        <v>8.602041432995737E-2</v>
      </c>
      <c r="T1381" t="str">
        <f t="shared" si="2758"/>
        <v/>
      </c>
      <c r="U1381" t="str">
        <f t="shared" si="2758"/>
        <v/>
      </c>
      <c r="V1381" t="str">
        <f t="shared" si="2758"/>
        <v/>
      </c>
      <c r="W1381" t="str">
        <f t="shared" si="2758"/>
        <v/>
      </c>
    </row>
    <row r="1382" spans="1:23" ht="13" x14ac:dyDescent="0.15">
      <c r="A1382">
        <f t="shared" si="30"/>
        <v>8</v>
      </c>
      <c r="B1382">
        <f t="shared" si="31"/>
        <v>1985</v>
      </c>
      <c r="C1382" s="149">
        <f t="shared" si="706"/>
        <v>31320</v>
      </c>
      <c r="D1382" s="146">
        <f t="shared" si="9"/>
        <v>1985.5833333332291</v>
      </c>
      <c r="E1382" s="147">
        <f ca="1">('StockBond Returns'!AA1381+'StockBond Returns'!AC1381-'Parameters &amp; Main Results'!$B$39)/'StockBond Returns'!AB1381*12</f>
        <v>8.6884713545521311E-2</v>
      </c>
      <c r="F1382" s="70">
        <f ca="1">'StockBond Returns'!AA1381+'StockBond Returns'!AC1381-'StockBond Returns'!AB1381*'Distribution of Final Value'!$B$7</f>
        <v>8.5624491075664224</v>
      </c>
      <c r="G1382" s="17">
        <f>1/'StockBond Returns'!M1380</f>
        <v>9.1681732542411895E-2</v>
      </c>
      <c r="H1382">
        <f t="shared" si="4"/>
        <v>1</v>
      </c>
      <c r="I1382" s="64">
        <f t="shared" si="5"/>
        <v>0</v>
      </c>
      <c r="J1382">
        <f t="shared" si="6"/>
        <v>0</v>
      </c>
      <c r="K1382" s="17">
        <f t="shared" ref="K1382:M1382" ca="1" si="2759">IF(H1382=1,$E1382,"")</f>
        <v>8.6884713545521311E-2</v>
      </c>
      <c r="L1382" t="str">
        <f t="shared" si="2759"/>
        <v/>
      </c>
      <c r="M1382" t="str">
        <f t="shared" si="2759"/>
        <v/>
      </c>
      <c r="N1382" s="148">
        <f>IF('StockBond Returns'!AD1380=0,1,0)</f>
        <v>0</v>
      </c>
      <c r="O1382">
        <f>IF( AND('StockBond Returns'!$AD1380&lt;0,'StockBond Returns'!$AD1380&gt;=-0.1),1,0)</f>
        <v>1</v>
      </c>
      <c r="P1382">
        <f>IF( AND('StockBond Returns'!$AD1380&lt;-0.1,'StockBond Returns'!$AD1380&gt;=-0.2),1,0)</f>
        <v>0</v>
      </c>
      <c r="Q1382">
        <f>IF( AND('StockBond Returns'!$AD1380&lt;-0.2,'StockBond Returns'!$AD1380&gt;=-0.3),1,0)</f>
        <v>0</v>
      </c>
      <c r="R1382">
        <f>IF('StockBond Returns'!AD1380&lt;-0.3,1,0)</f>
        <v>0</v>
      </c>
      <c r="S1382" t="str">
        <f t="shared" ref="S1382:W1382" si="2760">IF(N1382=1,$E1382,"")</f>
        <v/>
      </c>
      <c r="T1382" s="17">
        <f t="shared" ca="1" si="2760"/>
        <v>8.6884713545521311E-2</v>
      </c>
      <c r="U1382" t="str">
        <f t="shared" si="2760"/>
        <v/>
      </c>
      <c r="V1382" t="str">
        <f t="shared" si="2760"/>
        <v/>
      </c>
      <c r="W1382" t="str">
        <f t="shared" si="2760"/>
        <v/>
      </c>
    </row>
    <row r="1383" spans="1:23" ht="13" x14ac:dyDescent="0.15">
      <c r="A1383">
        <f t="shared" si="30"/>
        <v>9</v>
      </c>
      <c r="B1383">
        <f t="shared" si="31"/>
        <v>1985</v>
      </c>
      <c r="C1383" s="149">
        <f t="shared" si="706"/>
        <v>31351</v>
      </c>
      <c r="D1383" s="146">
        <f t="shared" si="9"/>
        <v>1985.6666666665624</v>
      </c>
      <c r="E1383" s="147">
        <f ca="1">('StockBond Returns'!AA1382+'StockBond Returns'!AC1382-'Parameters &amp; Main Results'!$B$39)/'StockBond Returns'!AB1382*12</f>
        <v>8.7642057809429352E-2</v>
      </c>
      <c r="F1383" s="70">
        <f ca="1">'StockBond Returns'!AA1382+'StockBond Returns'!AC1382-'StockBond Returns'!AB1382*'Distribution of Final Value'!$B$7</f>
        <v>8.6417344191245107</v>
      </c>
      <c r="G1383" s="17">
        <f>1/'StockBond Returns'!M1381</f>
        <v>9.3313543397049697E-2</v>
      </c>
      <c r="H1383">
        <f t="shared" si="4"/>
        <v>1</v>
      </c>
      <c r="I1383" s="64">
        <f t="shared" si="5"/>
        <v>0</v>
      </c>
      <c r="J1383">
        <f t="shared" si="6"/>
        <v>0</v>
      </c>
      <c r="K1383" s="17">
        <f t="shared" ref="K1383:M1383" ca="1" si="2761">IF(H1383=1,$E1383,"")</f>
        <v>8.7642057809429352E-2</v>
      </c>
      <c r="L1383" t="str">
        <f t="shared" si="2761"/>
        <v/>
      </c>
      <c r="M1383" t="str">
        <f t="shared" si="2761"/>
        <v/>
      </c>
      <c r="N1383" s="148">
        <f>IF('StockBond Returns'!AD1381=0,1,0)</f>
        <v>0</v>
      </c>
      <c r="O1383">
        <f>IF( AND('StockBond Returns'!$AD1381&lt;0,'StockBond Returns'!$AD1381&gt;=-0.1),1,0)</f>
        <v>1</v>
      </c>
      <c r="P1383">
        <f>IF( AND('StockBond Returns'!$AD1381&lt;-0.1,'StockBond Returns'!$AD1381&gt;=-0.2),1,0)</f>
        <v>0</v>
      </c>
      <c r="Q1383">
        <f>IF( AND('StockBond Returns'!$AD1381&lt;-0.2,'StockBond Returns'!$AD1381&gt;=-0.3),1,0)</f>
        <v>0</v>
      </c>
      <c r="R1383">
        <f>IF('StockBond Returns'!AD1381&lt;-0.3,1,0)</f>
        <v>0</v>
      </c>
      <c r="S1383" t="str">
        <f t="shared" ref="S1383:W1383" si="2762">IF(N1383=1,$E1383,"")</f>
        <v/>
      </c>
      <c r="T1383" s="17">
        <f t="shared" ca="1" si="2762"/>
        <v>8.7642057809429352E-2</v>
      </c>
      <c r="U1383" t="str">
        <f t="shared" si="2762"/>
        <v/>
      </c>
      <c r="V1383" t="str">
        <f t="shared" si="2762"/>
        <v/>
      </c>
      <c r="W1383" t="str">
        <f t="shared" si="2762"/>
        <v/>
      </c>
    </row>
    <row r="1384" spans="1:23" ht="13" x14ac:dyDescent="0.15">
      <c r="A1384">
        <f t="shared" si="30"/>
        <v>10</v>
      </c>
      <c r="B1384">
        <f t="shared" si="31"/>
        <v>1985</v>
      </c>
      <c r="C1384" s="149">
        <f t="shared" si="706"/>
        <v>31381</v>
      </c>
      <c r="D1384" s="146">
        <f t="shared" si="9"/>
        <v>1985.7499999998956</v>
      </c>
      <c r="E1384" s="147">
        <f ca="1">('StockBond Returns'!AA1383+'StockBond Returns'!AC1383-'Parameters &amp; Main Results'!$B$39)/'StockBond Returns'!AB1383*12</f>
        <v>9.0538230807681475E-2</v>
      </c>
      <c r="F1384" s="70">
        <f ca="1">'StockBond Returns'!AA1383+'StockBond Returns'!AC1383-'StockBond Returns'!AB1383*'Distribution of Final Value'!$B$7</f>
        <v>9.1043274824989808</v>
      </c>
      <c r="G1384" s="17">
        <f>1/'StockBond Returns'!M1382</f>
        <v>9.6559198325984849E-2</v>
      </c>
      <c r="H1384">
        <f t="shared" si="4"/>
        <v>1</v>
      </c>
      <c r="I1384" s="64">
        <f t="shared" si="5"/>
        <v>0</v>
      </c>
      <c r="J1384">
        <f t="shared" si="6"/>
        <v>0</v>
      </c>
      <c r="K1384" s="17">
        <f t="shared" ref="K1384:M1384" ca="1" si="2763">IF(H1384=1,$E1384,"")</f>
        <v>9.0538230807681475E-2</v>
      </c>
      <c r="L1384" t="str">
        <f t="shared" si="2763"/>
        <v/>
      </c>
      <c r="M1384" t="str">
        <f t="shared" si="2763"/>
        <v/>
      </c>
      <c r="N1384" s="148">
        <f>IF('StockBond Returns'!AD1382=0,1,0)</f>
        <v>0</v>
      </c>
      <c r="O1384">
        <f>IF( AND('StockBond Returns'!$AD1382&lt;0,'StockBond Returns'!$AD1382&gt;=-0.1),1,0)</f>
        <v>1</v>
      </c>
      <c r="P1384">
        <f>IF( AND('StockBond Returns'!$AD1382&lt;-0.1,'StockBond Returns'!$AD1382&gt;=-0.2),1,0)</f>
        <v>0</v>
      </c>
      <c r="Q1384">
        <f>IF( AND('StockBond Returns'!$AD1382&lt;-0.2,'StockBond Returns'!$AD1382&gt;=-0.3),1,0)</f>
        <v>0</v>
      </c>
      <c r="R1384">
        <f>IF('StockBond Returns'!AD1382&lt;-0.3,1,0)</f>
        <v>0</v>
      </c>
      <c r="S1384" t="str">
        <f t="shared" ref="S1384:W1384" si="2764">IF(N1384=1,$E1384,"")</f>
        <v/>
      </c>
      <c r="T1384" s="17">
        <f t="shared" ca="1" si="2764"/>
        <v>9.0538230807681475E-2</v>
      </c>
      <c r="U1384" t="str">
        <f t="shared" si="2764"/>
        <v/>
      </c>
      <c r="V1384" t="str">
        <f t="shared" si="2764"/>
        <v/>
      </c>
      <c r="W1384" t="str">
        <f t="shared" si="2764"/>
        <v/>
      </c>
    </row>
    <row r="1385" spans="1:23" ht="13" x14ac:dyDescent="0.15">
      <c r="A1385">
        <f t="shared" si="30"/>
        <v>11</v>
      </c>
      <c r="B1385">
        <f t="shared" si="31"/>
        <v>1985</v>
      </c>
      <c r="C1385" s="149">
        <f t="shared" si="706"/>
        <v>31412</v>
      </c>
      <c r="D1385" s="146">
        <f t="shared" si="9"/>
        <v>1985.8333333332289</v>
      </c>
      <c r="E1385" s="147">
        <f ca="1">('StockBond Returns'!AA1384+'StockBond Returns'!AC1384-'Parameters &amp; Main Results'!$B$39)/'StockBond Returns'!AB1384*12</f>
        <v>8.8016322835706026E-2</v>
      </c>
      <c r="F1385" s="70">
        <f ca="1">'StockBond Returns'!AA1384+'StockBond Returns'!AC1384-'StockBond Returns'!AB1384*'Distribution of Final Value'!$B$7</f>
        <v>8.5887507791870537</v>
      </c>
      <c r="G1385" s="17">
        <f>1/'StockBond Returns'!M1383</f>
        <v>9.2956903349285844E-2</v>
      </c>
      <c r="H1385">
        <f t="shared" si="4"/>
        <v>1</v>
      </c>
      <c r="I1385" s="64">
        <f t="shared" si="5"/>
        <v>0</v>
      </c>
      <c r="J1385">
        <f t="shared" si="6"/>
        <v>0</v>
      </c>
      <c r="K1385" s="17">
        <f t="shared" ref="K1385:M1385" ca="1" si="2765">IF(H1385=1,$E1385,"")</f>
        <v>8.8016322835706026E-2</v>
      </c>
      <c r="L1385" t="str">
        <f t="shared" si="2765"/>
        <v/>
      </c>
      <c r="M1385" t="str">
        <f t="shared" si="2765"/>
        <v/>
      </c>
      <c r="N1385" s="148">
        <f>IF('StockBond Returns'!AD1383=0,1,0)</f>
        <v>0</v>
      </c>
      <c r="O1385">
        <f>IF( AND('StockBond Returns'!$AD1383&lt;0,'StockBond Returns'!$AD1383&gt;=-0.1),1,0)</f>
        <v>1</v>
      </c>
      <c r="P1385">
        <f>IF( AND('StockBond Returns'!$AD1383&lt;-0.1,'StockBond Returns'!$AD1383&gt;=-0.2),1,0)</f>
        <v>0</v>
      </c>
      <c r="Q1385">
        <f>IF( AND('StockBond Returns'!$AD1383&lt;-0.2,'StockBond Returns'!$AD1383&gt;=-0.3),1,0)</f>
        <v>0</v>
      </c>
      <c r="R1385">
        <f>IF('StockBond Returns'!AD1383&lt;-0.3,1,0)</f>
        <v>0</v>
      </c>
      <c r="S1385" t="str">
        <f t="shared" ref="S1385:W1385" si="2766">IF(N1385=1,$E1385,"")</f>
        <v/>
      </c>
      <c r="T1385" s="17">
        <f t="shared" ca="1" si="2766"/>
        <v>8.8016322835706026E-2</v>
      </c>
      <c r="U1385" t="str">
        <f t="shared" si="2766"/>
        <v/>
      </c>
      <c r="V1385" t="str">
        <f t="shared" si="2766"/>
        <v/>
      </c>
      <c r="W1385" t="str">
        <f t="shared" si="2766"/>
        <v/>
      </c>
    </row>
    <row r="1386" spans="1:23" ht="13" x14ac:dyDescent="0.15">
      <c r="A1386">
        <f t="shared" si="30"/>
        <v>12</v>
      </c>
      <c r="B1386">
        <f t="shared" si="31"/>
        <v>1985</v>
      </c>
      <c r="C1386" s="149">
        <f t="shared" si="706"/>
        <v>31443</v>
      </c>
      <c r="D1386" s="146">
        <f t="shared" si="9"/>
        <v>1985.9166666665622</v>
      </c>
      <c r="E1386" s="147">
        <f ca="1">('StockBond Returns'!AA1385+'StockBond Returns'!AC1385-'Parameters &amp; Main Results'!$B$39)/'StockBond Returns'!AB1385*12</f>
        <v>8.4114702717412365E-2</v>
      </c>
      <c r="F1386" s="70">
        <f ca="1">'StockBond Returns'!AA1385+'StockBond Returns'!AC1385-'StockBond Returns'!AB1385*'Distribution of Final Value'!$B$7</f>
        <v>7.8366613791297572</v>
      </c>
      <c r="G1386" s="17">
        <f>1/'StockBond Returns'!M1384</f>
        <v>8.8246151223315319E-2</v>
      </c>
      <c r="H1386">
        <f t="shared" si="4"/>
        <v>1</v>
      </c>
      <c r="I1386" s="64">
        <f t="shared" si="5"/>
        <v>0</v>
      </c>
      <c r="J1386">
        <f t="shared" si="6"/>
        <v>0</v>
      </c>
      <c r="K1386" s="17">
        <f t="shared" ref="K1386:M1386" ca="1" si="2767">IF(H1386=1,$E1386,"")</f>
        <v>8.4114702717412365E-2</v>
      </c>
      <c r="L1386" t="str">
        <f t="shared" si="2767"/>
        <v/>
      </c>
      <c r="M1386" t="str">
        <f t="shared" si="2767"/>
        <v/>
      </c>
      <c r="N1386" s="148">
        <f>IF('StockBond Returns'!AD1384=0,1,0)</f>
        <v>1</v>
      </c>
      <c r="O1386">
        <f>IF( AND('StockBond Returns'!$AD1384&lt;0,'StockBond Returns'!$AD1384&gt;=-0.1),1,0)</f>
        <v>0</v>
      </c>
      <c r="P1386">
        <f>IF( AND('StockBond Returns'!$AD1384&lt;-0.1,'StockBond Returns'!$AD1384&gt;=-0.2),1,0)</f>
        <v>0</v>
      </c>
      <c r="Q1386">
        <f>IF( AND('StockBond Returns'!$AD1384&lt;-0.2,'StockBond Returns'!$AD1384&gt;=-0.3),1,0)</f>
        <v>0</v>
      </c>
      <c r="R1386">
        <f>IF('StockBond Returns'!AD1384&lt;-0.3,1,0)</f>
        <v>0</v>
      </c>
      <c r="S1386" s="17">
        <f t="shared" ref="S1386:W1386" ca="1" si="2768">IF(N1386=1,$E1386,"")</f>
        <v>8.4114702717412365E-2</v>
      </c>
      <c r="T1386" t="str">
        <f t="shared" si="2768"/>
        <v/>
      </c>
      <c r="U1386" t="str">
        <f t="shared" si="2768"/>
        <v/>
      </c>
      <c r="V1386" t="str">
        <f t="shared" si="2768"/>
        <v/>
      </c>
      <c r="W1386" t="str">
        <f t="shared" si="2768"/>
        <v/>
      </c>
    </row>
    <row r="1387" spans="1:23" ht="13" x14ac:dyDescent="0.15">
      <c r="A1387">
        <f t="shared" si="30"/>
        <v>1</v>
      </c>
      <c r="B1387">
        <f t="shared" si="31"/>
        <v>1986</v>
      </c>
      <c r="C1387" s="149">
        <f t="shared" si="706"/>
        <v>31471</v>
      </c>
      <c r="D1387" s="146">
        <f t="shared" si="9"/>
        <v>1985.9999999998954</v>
      </c>
      <c r="E1387" s="147">
        <f ca="1">('StockBond Returns'!AA1386+'StockBond Returns'!AC1386-'Parameters &amp; Main Results'!$B$39)/'StockBond Returns'!AB1386*12</f>
        <v>8.1381760256271626E-2</v>
      </c>
      <c r="F1387" s="70">
        <f ca="1">'StockBond Returns'!AA1386+'StockBond Returns'!AC1386-'StockBond Returns'!AB1386*'Distribution of Final Value'!$B$7</f>
        <v>7.3030936975144014</v>
      </c>
      <c r="G1387" s="17">
        <f>1/'StockBond Returns'!M1385</f>
        <v>8.3928030149728133E-2</v>
      </c>
      <c r="H1387">
        <f t="shared" si="4"/>
        <v>1</v>
      </c>
      <c r="I1387" s="64">
        <f t="shared" si="5"/>
        <v>0</v>
      </c>
      <c r="J1387">
        <f t="shared" si="6"/>
        <v>0</v>
      </c>
      <c r="K1387" s="17">
        <f t="shared" ref="K1387:M1387" ca="1" si="2769">IF(H1387=1,$E1387,"")</f>
        <v>8.1381760256271626E-2</v>
      </c>
      <c r="L1387" t="str">
        <f t="shared" si="2769"/>
        <v/>
      </c>
      <c r="M1387" t="str">
        <f t="shared" si="2769"/>
        <v/>
      </c>
      <c r="N1387" s="148">
        <f>IF('StockBond Returns'!AD1385=0,1,0)</f>
        <v>1</v>
      </c>
      <c r="O1387">
        <f>IF( AND('StockBond Returns'!$AD1385&lt;0,'StockBond Returns'!$AD1385&gt;=-0.1),1,0)</f>
        <v>0</v>
      </c>
      <c r="P1387">
        <f>IF( AND('StockBond Returns'!$AD1385&lt;-0.1,'StockBond Returns'!$AD1385&gt;=-0.2),1,0)</f>
        <v>0</v>
      </c>
      <c r="Q1387">
        <f>IF( AND('StockBond Returns'!$AD1385&lt;-0.2,'StockBond Returns'!$AD1385&gt;=-0.3),1,0)</f>
        <v>0</v>
      </c>
      <c r="R1387">
        <f>IF('StockBond Returns'!AD1385&lt;-0.3,1,0)</f>
        <v>0</v>
      </c>
      <c r="S1387" s="17">
        <f t="shared" ref="S1387:W1387" ca="1" si="2770">IF(N1387=1,$E1387,"")</f>
        <v>8.1381760256271626E-2</v>
      </c>
      <c r="T1387" t="str">
        <f t="shared" si="2770"/>
        <v/>
      </c>
      <c r="U1387" t="str">
        <f t="shared" si="2770"/>
        <v/>
      </c>
      <c r="V1387" t="str">
        <f t="shared" si="2770"/>
        <v/>
      </c>
      <c r="W1387" t="str">
        <f t="shared" si="2770"/>
        <v/>
      </c>
    </row>
    <row r="1388" spans="1:23" ht="13" x14ac:dyDescent="0.15">
      <c r="A1388">
        <f t="shared" si="30"/>
        <v>2</v>
      </c>
      <c r="B1388">
        <f t="shared" si="31"/>
        <v>1986</v>
      </c>
      <c r="C1388" s="149">
        <f t="shared" si="706"/>
        <v>31502</v>
      </c>
      <c r="D1388" s="146">
        <f t="shared" si="9"/>
        <v>1986.0833333332287</v>
      </c>
      <c r="E1388" s="147">
        <f ca="1">('StockBond Returns'!AA1387+'StockBond Returns'!AC1387-'Parameters &amp; Main Results'!$B$39)/'StockBond Returns'!AB1387*12</f>
        <v>8.1485142544233946E-2</v>
      </c>
      <c r="F1388" s="70">
        <f ca="1">'StockBond Returns'!AA1387+'StockBond Returns'!AC1387-'StockBond Returns'!AB1387*'Distribution of Final Value'!$B$7</f>
        <v>7.2751438478484847</v>
      </c>
      <c r="G1388" s="17">
        <f>1/'StockBond Returns'!M1386</f>
        <v>8.3917629408872804E-2</v>
      </c>
      <c r="H1388">
        <f t="shared" si="4"/>
        <v>1</v>
      </c>
      <c r="I1388" s="64">
        <f t="shared" si="5"/>
        <v>0</v>
      </c>
      <c r="J1388">
        <f t="shared" si="6"/>
        <v>0</v>
      </c>
      <c r="K1388" s="17">
        <f t="shared" ref="K1388:M1388" ca="1" si="2771">IF(H1388=1,$E1388,"")</f>
        <v>8.1485142544233946E-2</v>
      </c>
      <c r="L1388" t="str">
        <f t="shared" si="2771"/>
        <v/>
      </c>
      <c r="M1388" t="str">
        <f t="shared" si="2771"/>
        <v/>
      </c>
      <c r="N1388" s="148">
        <f>IF('StockBond Returns'!AD1386=0,1,0)</f>
        <v>1</v>
      </c>
      <c r="O1388">
        <f>IF( AND('StockBond Returns'!$AD1386&lt;0,'StockBond Returns'!$AD1386&gt;=-0.1),1,0)</f>
        <v>0</v>
      </c>
      <c r="P1388">
        <f>IF( AND('StockBond Returns'!$AD1386&lt;-0.1,'StockBond Returns'!$AD1386&gt;=-0.2),1,0)</f>
        <v>0</v>
      </c>
      <c r="Q1388">
        <f>IF( AND('StockBond Returns'!$AD1386&lt;-0.2,'StockBond Returns'!$AD1386&gt;=-0.3),1,0)</f>
        <v>0</v>
      </c>
      <c r="R1388">
        <f>IF('StockBond Returns'!AD1386&lt;-0.3,1,0)</f>
        <v>0</v>
      </c>
      <c r="S1388" s="17">
        <f t="shared" ref="S1388:W1388" ca="1" si="2772">IF(N1388=1,$E1388,"")</f>
        <v>8.1485142544233946E-2</v>
      </c>
      <c r="T1388" t="str">
        <f t="shared" si="2772"/>
        <v/>
      </c>
      <c r="U1388" t="str">
        <f t="shared" si="2772"/>
        <v/>
      </c>
      <c r="V1388" t="str">
        <f t="shared" si="2772"/>
        <v/>
      </c>
      <c r="W1388" t="str">
        <f t="shared" si="2772"/>
        <v/>
      </c>
    </row>
    <row r="1389" spans="1:23" ht="13" x14ac:dyDescent="0.15">
      <c r="A1389">
        <f t="shared" si="30"/>
        <v>3</v>
      </c>
      <c r="B1389">
        <f t="shared" si="31"/>
        <v>1986</v>
      </c>
      <c r="C1389" s="149">
        <f t="shared" si="706"/>
        <v>31532</v>
      </c>
      <c r="D1389" s="146">
        <f t="shared" si="9"/>
        <v>1986.1666666665619</v>
      </c>
      <c r="E1389" s="147">
        <f ca="1">('StockBond Returns'!AA1388+'StockBond Returns'!AC1388-'Parameters &amp; Main Results'!$B$39)/'StockBond Returns'!AB1388*12</f>
        <v>7.6640936061303191E-2</v>
      </c>
      <c r="F1389" s="70">
        <f ca="1">'StockBond Returns'!AA1388+'StockBond Returns'!AC1388-'StockBond Returns'!AB1388*'Distribution of Final Value'!$B$7</f>
        <v>6.3850483334950869</v>
      </c>
      <c r="G1389" s="17">
        <f>1/'StockBond Returns'!M1387</f>
        <v>7.8046776520699329E-2</v>
      </c>
      <c r="H1389">
        <f t="shared" si="4"/>
        <v>1</v>
      </c>
      <c r="I1389" s="64">
        <f t="shared" si="5"/>
        <v>0</v>
      </c>
      <c r="J1389">
        <f t="shared" si="6"/>
        <v>0</v>
      </c>
      <c r="K1389" s="17">
        <f t="shared" ref="K1389:M1389" ca="1" si="2773">IF(H1389=1,$E1389,"")</f>
        <v>7.6640936061303191E-2</v>
      </c>
      <c r="L1389" t="str">
        <f t="shared" si="2773"/>
        <v/>
      </c>
      <c r="M1389" t="str">
        <f t="shared" si="2773"/>
        <v/>
      </c>
      <c r="N1389" s="148">
        <f>IF('StockBond Returns'!AD1387=0,1,0)</f>
        <v>1</v>
      </c>
      <c r="O1389">
        <f>IF( AND('StockBond Returns'!$AD1387&lt;0,'StockBond Returns'!$AD1387&gt;=-0.1),1,0)</f>
        <v>0</v>
      </c>
      <c r="P1389">
        <f>IF( AND('StockBond Returns'!$AD1387&lt;-0.1,'StockBond Returns'!$AD1387&gt;=-0.2),1,0)</f>
        <v>0</v>
      </c>
      <c r="Q1389">
        <f>IF( AND('StockBond Returns'!$AD1387&lt;-0.2,'StockBond Returns'!$AD1387&gt;=-0.3),1,0)</f>
        <v>0</v>
      </c>
      <c r="R1389">
        <f>IF('StockBond Returns'!AD1387&lt;-0.3,1,0)</f>
        <v>0</v>
      </c>
      <c r="S1389" s="17">
        <f t="shared" ref="S1389:W1389" ca="1" si="2774">IF(N1389=1,$E1389,"")</f>
        <v>7.6640936061303191E-2</v>
      </c>
      <c r="T1389" t="str">
        <f t="shared" si="2774"/>
        <v/>
      </c>
      <c r="U1389" t="str">
        <f t="shared" si="2774"/>
        <v/>
      </c>
      <c r="V1389" t="str">
        <f t="shared" si="2774"/>
        <v/>
      </c>
      <c r="W1389" t="str">
        <f t="shared" si="2774"/>
        <v/>
      </c>
    </row>
    <row r="1390" spans="1:23" ht="13" x14ac:dyDescent="0.15">
      <c r="A1390">
        <f t="shared" si="30"/>
        <v>4</v>
      </c>
      <c r="B1390">
        <f t="shared" si="31"/>
        <v>1986</v>
      </c>
      <c r="C1390" s="149">
        <f t="shared" si="706"/>
        <v>31563</v>
      </c>
      <c r="D1390" s="146">
        <f t="shared" si="9"/>
        <v>1986.2499999998952</v>
      </c>
      <c r="E1390" s="147">
        <f ca="1">('StockBond Returns'!AA1389+'StockBond Returns'!AC1389-'Parameters &amp; Main Results'!$B$39)/'StockBond Returns'!AB1389*12</f>
        <v>7.272835026623739E-2</v>
      </c>
      <c r="F1390" s="70">
        <f ca="1">'StockBond Returns'!AA1389+'StockBond Returns'!AC1389-'StockBond Returns'!AB1389*'Distribution of Final Value'!$B$7</f>
        <v>5.6695434761323478</v>
      </c>
      <c r="G1390" s="17">
        <f>1/'StockBond Returns'!M1388</f>
        <v>7.3725959806734437E-2</v>
      </c>
      <c r="H1390">
        <f t="shared" si="4"/>
        <v>1</v>
      </c>
      <c r="I1390" s="64">
        <f t="shared" si="5"/>
        <v>0</v>
      </c>
      <c r="J1390">
        <f t="shared" si="6"/>
        <v>0</v>
      </c>
      <c r="K1390" s="17">
        <f t="shared" ref="K1390:M1390" ca="1" si="2775">IF(H1390=1,$E1390,"")</f>
        <v>7.272835026623739E-2</v>
      </c>
      <c r="L1390" t="str">
        <f t="shared" si="2775"/>
        <v/>
      </c>
      <c r="M1390" t="str">
        <f t="shared" si="2775"/>
        <v/>
      </c>
      <c r="N1390" s="148">
        <f>IF('StockBond Returns'!AD1388=0,1,0)</f>
        <v>1</v>
      </c>
      <c r="O1390">
        <f>IF( AND('StockBond Returns'!$AD1388&lt;0,'StockBond Returns'!$AD1388&gt;=-0.1),1,0)</f>
        <v>0</v>
      </c>
      <c r="P1390">
        <f>IF( AND('StockBond Returns'!$AD1388&lt;-0.1,'StockBond Returns'!$AD1388&gt;=-0.2),1,0)</f>
        <v>0</v>
      </c>
      <c r="Q1390">
        <f>IF( AND('StockBond Returns'!$AD1388&lt;-0.2,'StockBond Returns'!$AD1388&gt;=-0.3),1,0)</f>
        <v>0</v>
      </c>
      <c r="R1390">
        <f>IF('StockBond Returns'!AD1388&lt;-0.3,1,0)</f>
        <v>0</v>
      </c>
      <c r="S1390" s="17">
        <f t="shared" ref="S1390:W1390" ca="1" si="2776">IF(N1390=1,$E1390,"")</f>
        <v>7.272835026623739E-2</v>
      </c>
      <c r="T1390" t="str">
        <f t="shared" si="2776"/>
        <v/>
      </c>
      <c r="U1390" t="str">
        <f t="shared" si="2776"/>
        <v/>
      </c>
      <c r="V1390" t="str">
        <f t="shared" si="2776"/>
        <v/>
      </c>
      <c r="W1390" t="str">
        <f t="shared" si="2776"/>
        <v/>
      </c>
    </row>
    <row r="1391" spans="1:23" ht="13" x14ac:dyDescent="0.15">
      <c r="A1391">
        <f t="shared" si="30"/>
        <v>5</v>
      </c>
      <c r="B1391">
        <f t="shared" si="31"/>
        <v>1986</v>
      </c>
      <c r="C1391" s="149">
        <f t="shared" si="706"/>
        <v>31593</v>
      </c>
      <c r="D1391" s="146">
        <f t="shared" si="9"/>
        <v>1986.3333333332284</v>
      </c>
      <c r="E1391" s="147">
        <f ca="1">('StockBond Returns'!AA1390+'StockBond Returns'!AC1390-'Parameters &amp; Main Results'!$B$39)/'StockBond Returns'!AB1390*12</f>
        <v>7.3402364614004845E-2</v>
      </c>
      <c r="F1391" s="70">
        <f ca="1">'StockBond Returns'!AA1390+'StockBond Returns'!AC1390-'StockBond Returns'!AB1390*'Distribution of Final Value'!$B$7</f>
        <v>5.7540177220035407</v>
      </c>
      <c r="G1391" s="17">
        <f>1/'StockBond Returns'!M1389</f>
        <v>7.4564071594393405E-2</v>
      </c>
      <c r="H1391">
        <f t="shared" si="4"/>
        <v>1</v>
      </c>
      <c r="I1391" s="64">
        <f t="shared" si="5"/>
        <v>0</v>
      </c>
      <c r="J1391">
        <f t="shared" si="6"/>
        <v>0</v>
      </c>
      <c r="K1391" s="17">
        <f t="shared" ref="K1391:M1391" ca="1" si="2777">IF(H1391=1,$E1391,"")</f>
        <v>7.3402364614004845E-2</v>
      </c>
      <c r="L1391" t="str">
        <f t="shared" si="2777"/>
        <v/>
      </c>
      <c r="M1391" t="str">
        <f t="shared" si="2777"/>
        <v/>
      </c>
      <c r="N1391" s="148">
        <f>IF('StockBond Returns'!AD1389=0,1,0)</f>
        <v>0</v>
      </c>
      <c r="O1391">
        <f>IF( AND('StockBond Returns'!$AD1389&lt;0,'StockBond Returns'!$AD1389&gt;=-0.1),1,0)</f>
        <v>1</v>
      </c>
      <c r="P1391">
        <f>IF( AND('StockBond Returns'!$AD1389&lt;-0.1,'StockBond Returns'!$AD1389&gt;=-0.2),1,0)</f>
        <v>0</v>
      </c>
      <c r="Q1391">
        <f>IF( AND('StockBond Returns'!$AD1389&lt;-0.2,'StockBond Returns'!$AD1389&gt;=-0.3),1,0)</f>
        <v>0</v>
      </c>
      <c r="R1391">
        <f>IF('StockBond Returns'!AD1389&lt;-0.3,1,0)</f>
        <v>0</v>
      </c>
      <c r="S1391" t="str">
        <f t="shared" ref="S1391:W1391" si="2778">IF(N1391=1,$E1391,"")</f>
        <v/>
      </c>
      <c r="T1391" s="17">
        <f t="shared" ca="1" si="2778"/>
        <v>7.3402364614004845E-2</v>
      </c>
      <c r="U1391" t="str">
        <f t="shared" si="2778"/>
        <v/>
      </c>
      <c r="V1391" t="str">
        <f t="shared" si="2778"/>
        <v/>
      </c>
      <c r="W1391" t="str">
        <f t="shared" si="2778"/>
        <v/>
      </c>
    </row>
    <row r="1392" spans="1:23" ht="13" x14ac:dyDescent="0.15">
      <c r="A1392">
        <f t="shared" si="30"/>
        <v>6</v>
      </c>
      <c r="B1392">
        <f t="shared" si="31"/>
        <v>1986</v>
      </c>
      <c r="C1392" s="149">
        <f t="shared" si="706"/>
        <v>31624</v>
      </c>
      <c r="D1392" s="146">
        <f t="shared" si="9"/>
        <v>1986.4166666665617</v>
      </c>
      <c r="E1392" s="147">
        <f ca="1">('StockBond Returns'!AA1391+'StockBond Returns'!AC1391-'Parameters &amp; Main Results'!$B$39)/'StockBond Returns'!AB1391*12</f>
        <v>7.171994166034476E-2</v>
      </c>
      <c r="F1392" s="70">
        <f ca="1">'StockBond Returns'!AA1391+'StockBond Returns'!AC1391-'StockBond Returns'!AB1391*'Distribution of Final Value'!$B$7</f>
        <v>5.4334167567735117</v>
      </c>
      <c r="G1392" s="17">
        <f>1/'StockBond Returns'!M1390</f>
        <v>7.1777814434069581E-2</v>
      </c>
      <c r="H1392">
        <f t="shared" si="4"/>
        <v>1</v>
      </c>
      <c r="I1392" s="64">
        <f t="shared" si="5"/>
        <v>0</v>
      </c>
      <c r="J1392">
        <f t="shared" si="6"/>
        <v>0</v>
      </c>
      <c r="K1392" s="17">
        <f t="shared" ref="K1392:M1392" ca="1" si="2779">IF(H1392=1,$E1392,"")</f>
        <v>7.171994166034476E-2</v>
      </c>
      <c r="L1392" t="str">
        <f t="shared" si="2779"/>
        <v/>
      </c>
      <c r="M1392" t="str">
        <f t="shared" si="2779"/>
        <v/>
      </c>
      <c r="N1392" s="148">
        <f>IF('StockBond Returns'!AD1390=0,1,0)</f>
        <v>1</v>
      </c>
      <c r="O1392">
        <f>IF( AND('StockBond Returns'!$AD1390&lt;0,'StockBond Returns'!$AD1390&gt;=-0.1),1,0)</f>
        <v>0</v>
      </c>
      <c r="P1392">
        <f>IF( AND('StockBond Returns'!$AD1390&lt;-0.1,'StockBond Returns'!$AD1390&gt;=-0.2),1,0)</f>
        <v>0</v>
      </c>
      <c r="Q1392">
        <f>IF( AND('StockBond Returns'!$AD1390&lt;-0.2,'StockBond Returns'!$AD1390&gt;=-0.3),1,0)</f>
        <v>0</v>
      </c>
      <c r="R1392">
        <f>IF('StockBond Returns'!AD1390&lt;-0.3,1,0)</f>
        <v>0</v>
      </c>
      <c r="S1392" s="17">
        <f t="shared" ref="S1392:W1392" ca="1" si="2780">IF(N1392=1,$E1392,"")</f>
        <v>7.171994166034476E-2</v>
      </c>
      <c r="T1392" t="str">
        <f t="shared" si="2780"/>
        <v/>
      </c>
      <c r="U1392" t="str">
        <f t="shared" si="2780"/>
        <v/>
      </c>
      <c r="V1392" t="str">
        <f t="shared" si="2780"/>
        <v/>
      </c>
      <c r="W1392" t="str">
        <f t="shared" si="2780"/>
        <v/>
      </c>
    </row>
    <row r="1393" spans="1:23" ht="13" x14ac:dyDescent="0.15">
      <c r="A1393">
        <f t="shared" si="30"/>
        <v>7</v>
      </c>
      <c r="B1393">
        <f t="shared" si="31"/>
        <v>1986</v>
      </c>
      <c r="C1393" s="149">
        <f t="shared" si="706"/>
        <v>31655</v>
      </c>
      <c r="D1393" s="146">
        <f t="shared" si="9"/>
        <v>1986.499999999895</v>
      </c>
      <c r="E1393" s="147">
        <f ca="1">('StockBond Returns'!AA1392+'StockBond Returns'!AC1392-'Parameters &amp; Main Results'!$B$39)/'StockBond Returns'!AB1392*12</f>
        <v>7.0700099133949673E-2</v>
      </c>
      <c r="F1393" s="70">
        <f ca="1">'StockBond Returns'!AA1392+'StockBond Returns'!AC1392-'StockBond Returns'!AB1392*'Distribution of Final Value'!$B$7</f>
        <v>5.2298531836573092</v>
      </c>
      <c r="G1393" s="17">
        <f>1/'StockBond Returns'!M1391</f>
        <v>7.0410838235558271E-2</v>
      </c>
      <c r="H1393">
        <f t="shared" si="4"/>
        <v>1</v>
      </c>
      <c r="I1393" s="64">
        <f t="shared" si="5"/>
        <v>0</v>
      </c>
      <c r="J1393">
        <f t="shared" si="6"/>
        <v>0</v>
      </c>
      <c r="K1393" s="17">
        <f t="shared" ref="K1393:M1393" ca="1" si="2781">IF(H1393=1,$E1393,"")</f>
        <v>7.0700099133949673E-2</v>
      </c>
      <c r="L1393" t="str">
        <f t="shared" si="2781"/>
        <v/>
      </c>
      <c r="M1393" t="str">
        <f t="shared" si="2781"/>
        <v/>
      </c>
      <c r="N1393" s="148">
        <f>IF('StockBond Returns'!AD1391=0,1,0)</f>
        <v>1</v>
      </c>
      <c r="O1393">
        <f>IF( AND('StockBond Returns'!$AD1391&lt;0,'StockBond Returns'!$AD1391&gt;=-0.1),1,0)</f>
        <v>0</v>
      </c>
      <c r="P1393">
        <f>IF( AND('StockBond Returns'!$AD1391&lt;-0.1,'StockBond Returns'!$AD1391&gt;=-0.2),1,0)</f>
        <v>0</v>
      </c>
      <c r="Q1393">
        <f>IF( AND('StockBond Returns'!$AD1391&lt;-0.2,'StockBond Returns'!$AD1391&gt;=-0.3),1,0)</f>
        <v>0</v>
      </c>
      <c r="R1393">
        <f>IF('StockBond Returns'!AD1391&lt;-0.3,1,0)</f>
        <v>0</v>
      </c>
      <c r="S1393" s="17">
        <f t="shared" ref="S1393:W1393" ca="1" si="2782">IF(N1393=1,$E1393,"")</f>
        <v>7.0700099133949673E-2</v>
      </c>
      <c r="T1393" t="str">
        <f t="shared" si="2782"/>
        <v/>
      </c>
      <c r="U1393" t="str">
        <f t="shared" si="2782"/>
        <v/>
      </c>
      <c r="V1393" t="str">
        <f t="shared" si="2782"/>
        <v/>
      </c>
      <c r="W1393" t="str">
        <f t="shared" si="2782"/>
        <v/>
      </c>
    </row>
    <row r="1394" spans="1:23" ht="13" x14ac:dyDescent="0.15">
      <c r="A1394">
        <f t="shared" si="30"/>
        <v>8</v>
      </c>
      <c r="B1394">
        <f t="shared" si="31"/>
        <v>1986</v>
      </c>
      <c r="C1394" s="149">
        <f t="shared" si="706"/>
        <v>31685</v>
      </c>
      <c r="D1394" s="146">
        <f t="shared" si="9"/>
        <v>1986.5833333332282</v>
      </c>
      <c r="E1394" s="147">
        <f ca="1">('StockBond Returns'!AA1393+'StockBond Returns'!AC1393-'Parameters &amp; Main Results'!$B$39)/'StockBond Returns'!AB1393*12</f>
        <v>7.4026429235455674E-2</v>
      </c>
      <c r="F1394" s="70">
        <f ca="1">'StockBond Returns'!AA1393+'StockBond Returns'!AC1393-'StockBond Returns'!AB1393*'Distribution of Final Value'!$B$7</f>
        <v>5.7651878302844608</v>
      </c>
      <c r="G1394" s="17">
        <f>1/'StockBond Returns'!M1392</f>
        <v>7.469013825174467E-2</v>
      </c>
      <c r="H1394">
        <f t="shared" si="4"/>
        <v>1</v>
      </c>
      <c r="I1394" s="64">
        <f t="shared" si="5"/>
        <v>0</v>
      </c>
      <c r="J1394">
        <f t="shared" si="6"/>
        <v>0</v>
      </c>
      <c r="K1394" s="17">
        <f t="shared" ref="K1394:M1394" ca="1" si="2783">IF(H1394=1,$E1394,"")</f>
        <v>7.4026429235455674E-2</v>
      </c>
      <c r="L1394" t="str">
        <f t="shared" si="2783"/>
        <v/>
      </c>
      <c r="M1394" t="str">
        <f t="shared" si="2783"/>
        <v/>
      </c>
      <c r="N1394" s="148">
        <f>IF('StockBond Returns'!AD1392=0,1,0)</f>
        <v>0</v>
      </c>
      <c r="O1394">
        <f>IF( AND('StockBond Returns'!$AD1392&lt;0,'StockBond Returns'!$AD1392&gt;=-0.1),1,0)</f>
        <v>1</v>
      </c>
      <c r="P1394">
        <f>IF( AND('StockBond Returns'!$AD1392&lt;-0.1,'StockBond Returns'!$AD1392&gt;=-0.2),1,0)</f>
        <v>0</v>
      </c>
      <c r="Q1394">
        <f>IF( AND('StockBond Returns'!$AD1392&lt;-0.2,'StockBond Returns'!$AD1392&gt;=-0.3),1,0)</f>
        <v>0</v>
      </c>
      <c r="R1394">
        <f>IF('StockBond Returns'!AD1392&lt;-0.3,1,0)</f>
        <v>0</v>
      </c>
      <c r="S1394" t="str">
        <f t="shared" ref="S1394:W1394" si="2784">IF(N1394=1,$E1394,"")</f>
        <v/>
      </c>
      <c r="T1394" s="17">
        <f t="shared" ca="1" si="2784"/>
        <v>7.4026429235455674E-2</v>
      </c>
      <c r="U1394" t="str">
        <f t="shared" si="2784"/>
        <v/>
      </c>
      <c r="V1394" t="str">
        <f t="shared" si="2784"/>
        <v/>
      </c>
      <c r="W1394" t="str">
        <f t="shared" si="2784"/>
        <v/>
      </c>
    </row>
    <row r="1395" spans="1:23" ht="13" x14ac:dyDescent="0.15">
      <c r="A1395">
        <f t="shared" si="30"/>
        <v>9</v>
      </c>
      <c r="B1395">
        <f t="shared" si="31"/>
        <v>1986</v>
      </c>
      <c r="C1395" s="149">
        <f t="shared" si="706"/>
        <v>31716</v>
      </c>
      <c r="D1395" s="146">
        <f t="shared" si="9"/>
        <v>1986.6666666665615</v>
      </c>
      <c r="E1395" s="147">
        <f ca="1">('StockBond Returns'!AA1394+'StockBond Returns'!AC1394-'Parameters &amp; Main Results'!$B$39)/'StockBond Returns'!AB1394*12</f>
        <v>6.9902604165012858E-2</v>
      </c>
      <c r="F1395" s="70">
        <f ca="1">'StockBond Returns'!AA1394+'StockBond Returns'!AC1394-'StockBond Returns'!AB1394*'Distribution of Final Value'!$B$7</f>
        <v>5.0377146988807286</v>
      </c>
      <c r="G1395" s="17">
        <f>1/'StockBond Returns'!M1393</f>
        <v>7.0986445082232258E-2</v>
      </c>
      <c r="H1395">
        <f t="shared" si="4"/>
        <v>1</v>
      </c>
      <c r="I1395" s="64">
        <f t="shared" si="5"/>
        <v>0</v>
      </c>
      <c r="J1395">
        <f t="shared" si="6"/>
        <v>0</v>
      </c>
      <c r="K1395" s="17">
        <f t="shared" ref="K1395:M1395" ca="1" si="2785">IF(H1395=1,$E1395,"")</f>
        <v>6.9902604165012858E-2</v>
      </c>
      <c r="L1395" t="str">
        <f t="shared" si="2785"/>
        <v/>
      </c>
      <c r="M1395" t="str">
        <f t="shared" si="2785"/>
        <v/>
      </c>
      <c r="N1395" s="148">
        <f>IF('StockBond Returns'!AD1393=0,1,0)</f>
        <v>1</v>
      </c>
      <c r="O1395">
        <f>IF( AND('StockBond Returns'!$AD1393&lt;0,'StockBond Returns'!$AD1393&gt;=-0.1),1,0)</f>
        <v>0</v>
      </c>
      <c r="P1395">
        <f>IF( AND('StockBond Returns'!$AD1393&lt;-0.1,'StockBond Returns'!$AD1393&gt;=-0.2),1,0)</f>
        <v>0</v>
      </c>
      <c r="Q1395">
        <f>IF( AND('StockBond Returns'!$AD1393&lt;-0.2,'StockBond Returns'!$AD1393&gt;=-0.3),1,0)</f>
        <v>0</v>
      </c>
      <c r="R1395">
        <f>IF('StockBond Returns'!AD1393&lt;-0.3,1,0)</f>
        <v>0</v>
      </c>
      <c r="S1395" s="17">
        <f t="shared" ref="S1395:W1395" ca="1" si="2786">IF(N1395=1,$E1395,"")</f>
        <v>6.9902604165012858E-2</v>
      </c>
      <c r="T1395" t="str">
        <f t="shared" si="2786"/>
        <v/>
      </c>
      <c r="U1395" t="str">
        <f t="shared" si="2786"/>
        <v/>
      </c>
      <c r="V1395" t="str">
        <f t="shared" si="2786"/>
        <v/>
      </c>
      <c r="W1395" t="str">
        <f t="shared" si="2786"/>
        <v/>
      </c>
    </row>
    <row r="1396" spans="1:23" ht="13" x14ac:dyDescent="0.15">
      <c r="A1396">
        <f t="shared" si="30"/>
        <v>10</v>
      </c>
      <c r="B1396">
        <f t="shared" si="31"/>
        <v>1986</v>
      </c>
      <c r="C1396" s="149">
        <f t="shared" si="706"/>
        <v>31746</v>
      </c>
      <c r="D1396" s="146">
        <f t="shared" si="9"/>
        <v>1986.7499999998947</v>
      </c>
      <c r="E1396" s="147">
        <f ca="1">('StockBond Returns'!AA1395+'StockBond Returns'!AC1395-'Parameters &amp; Main Results'!$B$39)/'StockBond Returns'!AB1395*12</f>
        <v>7.5273683532943947E-2</v>
      </c>
      <c r="F1396" s="70">
        <f ca="1">'StockBond Returns'!AA1395+'StockBond Returns'!AC1395-'StockBond Returns'!AB1395*'Distribution of Final Value'!$B$7</f>
        <v>5.910907195685084</v>
      </c>
      <c r="G1396" s="17">
        <f>1/'StockBond Returns'!M1394</f>
        <v>7.6494438746828416E-2</v>
      </c>
      <c r="H1396">
        <f t="shared" si="4"/>
        <v>1</v>
      </c>
      <c r="I1396" s="64">
        <f t="shared" si="5"/>
        <v>0</v>
      </c>
      <c r="J1396">
        <f t="shared" si="6"/>
        <v>0</v>
      </c>
      <c r="K1396" s="17">
        <f t="shared" ref="K1396:M1396" ca="1" si="2787">IF(H1396=1,$E1396,"")</f>
        <v>7.5273683532943947E-2</v>
      </c>
      <c r="L1396" t="str">
        <f t="shared" si="2787"/>
        <v/>
      </c>
      <c r="M1396" t="str">
        <f t="shared" si="2787"/>
        <v/>
      </c>
      <c r="N1396" s="148">
        <f>IF('StockBond Returns'!AD1394=0,1,0)</f>
        <v>0</v>
      </c>
      <c r="O1396">
        <f>IF( AND('StockBond Returns'!$AD1394&lt;0,'StockBond Returns'!$AD1394&gt;=-0.1),1,0)</f>
        <v>1</v>
      </c>
      <c r="P1396">
        <f>IF( AND('StockBond Returns'!$AD1394&lt;-0.1,'StockBond Returns'!$AD1394&gt;=-0.2),1,0)</f>
        <v>0</v>
      </c>
      <c r="Q1396">
        <f>IF( AND('StockBond Returns'!$AD1394&lt;-0.2,'StockBond Returns'!$AD1394&gt;=-0.3),1,0)</f>
        <v>0</v>
      </c>
      <c r="R1396">
        <f>IF('StockBond Returns'!AD1394&lt;-0.3,1,0)</f>
        <v>0</v>
      </c>
      <c r="S1396" t="str">
        <f t="shared" ref="S1396:W1396" si="2788">IF(N1396=1,$E1396,"")</f>
        <v/>
      </c>
      <c r="T1396" s="17">
        <f t="shared" ca="1" si="2788"/>
        <v>7.5273683532943947E-2</v>
      </c>
      <c r="U1396" t="str">
        <f t="shared" si="2788"/>
        <v/>
      </c>
      <c r="V1396" t="str">
        <f t="shared" si="2788"/>
        <v/>
      </c>
      <c r="W1396" t="str">
        <f t="shared" si="2788"/>
        <v/>
      </c>
    </row>
    <row r="1397" spans="1:23" ht="13" x14ac:dyDescent="0.15">
      <c r="A1397">
        <f t="shared" si="30"/>
        <v>11</v>
      </c>
      <c r="B1397">
        <f t="shared" si="31"/>
        <v>1986</v>
      </c>
      <c r="C1397" s="149">
        <f t="shared" si="706"/>
        <v>31777</v>
      </c>
      <c r="D1397" s="146">
        <f t="shared" si="9"/>
        <v>1986.833333333228</v>
      </c>
      <c r="E1397" s="147">
        <f ca="1">('StockBond Returns'!AA1396+'StockBond Returns'!AC1396-'Parameters &amp; Main Results'!$B$39)/'StockBond Returns'!AB1396*12</f>
        <v>7.2678389297989532E-2</v>
      </c>
      <c r="F1397" s="70">
        <f ca="1">'StockBond Returns'!AA1396+'StockBond Returns'!AC1396-'StockBond Returns'!AB1396*'Distribution of Final Value'!$B$7</f>
        <v>5.4443799403786706</v>
      </c>
      <c r="G1397" s="17">
        <f>1/'StockBond Returns'!M1395</f>
        <v>7.2474039683027083E-2</v>
      </c>
      <c r="H1397">
        <f t="shared" si="4"/>
        <v>1</v>
      </c>
      <c r="I1397" s="64">
        <f t="shared" si="5"/>
        <v>0</v>
      </c>
      <c r="J1397">
        <f t="shared" si="6"/>
        <v>0</v>
      </c>
      <c r="K1397" s="17">
        <f t="shared" ref="K1397:M1397" ca="1" si="2789">IF(H1397=1,$E1397,"")</f>
        <v>7.2678389297989532E-2</v>
      </c>
      <c r="L1397" t="str">
        <f t="shared" si="2789"/>
        <v/>
      </c>
      <c r="M1397" t="str">
        <f t="shared" si="2789"/>
        <v/>
      </c>
      <c r="N1397" s="148">
        <f>IF('StockBond Returns'!AD1395=0,1,0)</f>
        <v>0</v>
      </c>
      <c r="O1397">
        <f>IF( AND('StockBond Returns'!$AD1395&lt;0,'StockBond Returns'!$AD1395&gt;=-0.1),1,0)</f>
        <v>1</v>
      </c>
      <c r="P1397">
        <f>IF( AND('StockBond Returns'!$AD1395&lt;-0.1,'StockBond Returns'!$AD1395&gt;=-0.2),1,0)</f>
        <v>0</v>
      </c>
      <c r="Q1397">
        <f>IF( AND('StockBond Returns'!$AD1395&lt;-0.2,'StockBond Returns'!$AD1395&gt;=-0.3),1,0)</f>
        <v>0</v>
      </c>
      <c r="R1397">
        <f>IF('StockBond Returns'!AD1395&lt;-0.3,1,0)</f>
        <v>0</v>
      </c>
      <c r="S1397" t="str">
        <f t="shared" ref="S1397:W1397" si="2790">IF(N1397=1,$E1397,"")</f>
        <v/>
      </c>
      <c r="T1397" s="17">
        <f t="shared" ca="1" si="2790"/>
        <v>7.2678389297989532E-2</v>
      </c>
      <c r="U1397" t="str">
        <f t="shared" si="2790"/>
        <v/>
      </c>
      <c r="V1397" t="str">
        <f t="shared" si="2790"/>
        <v/>
      </c>
      <c r="W1397" t="str">
        <f t="shared" si="2790"/>
        <v/>
      </c>
    </row>
    <row r="1398" spans="1:23" ht="13" x14ac:dyDescent="0.15">
      <c r="A1398">
        <f t="shared" si="30"/>
        <v>12</v>
      </c>
      <c r="B1398">
        <f t="shared" si="31"/>
        <v>1986</v>
      </c>
      <c r="C1398" s="149">
        <f t="shared" si="706"/>
        <v>31808</v>
      </c>
      <c r="D1398" s="146">
        <f t="shared" si="9"/>
        <v>1986.9166666665612</v>
      </c>
      <c r="E1398" s="147">
        <f ca="1">('StockBond Returns'!AA1397+'StockBond Returns'!AC1397-'Parameters &amp; Main Results'!$B$39)/'StockBond Returns'!AB1397*12</f>
        <v>7.174333546631495E-2</v>
      </c>
      <c r="F1398" s="70">
        <f ca="1">'StockBond Returns'!AA1397+'StockBond Returns'!AC1397-'StockBond Returns'!AB1397*'Distribution of Final Value'!$B$7</f>
        <v>5.2592101141339036</v>
      </c>
      <c r="G1398" s="17">
        <f>1/'StockBond Returns'!M1396</f>
        <v>7.0939288763428629E-2</v>
      </c>
      <c r="H1398">
        <f t="shared" si="4"/>
        <v>1</v>
      </c>
      <c r="I1398" s="64">
        <f t="shared" si="5"/>
        <v>0</v>
      </c>
      <c r="J1398">
        <f t="shared" si="6"/>
        <v>0</v>
      </c>
      <c r="K1398" s="17">
        <f t="shared" ref="K1398:M1398" ca="1" si="2791">IF(H1398=1,$E1398,"")</f>
        <v>7.174333546631495E-2</v>
      </c>
      <c r="L1398" t="str">
        <f t="shared" si="2791"/>
        <v/>
      </c>
      <c r="M1398" t="str">
        <f t="shared" si="2791"/>
        <v/>
      </c>
      <c r="N1398" s="148">
        <f>IF('StockBond Returns'!AD1396=0,1,0)</f>
        <v>0</v>
      </c>
      <c r="O1398">
        <f>IF( AND('StockBond Returns'!$AD1396&lt;0,'StockBond Returns'!$AD1396&gt;=-0.1),1,0)</f>
        <v>1</v>
      </c>
      <c r="P1398">
        <f>IF( AND('StockBond Returns'!$AD1396&lt;-0.1,'StockBond Returns'!$AD1396&gt;=-0.2),1,0)</f>
        <v>0</v>
      </c>
      <c r="Q1398">
        <f>IF( AND('StockBond Returns'!$AD1396&lt;-0.2,'StockBond Returns'!$AD1396&gt;=-0.3),1,0)</f>
        <v>0</v>
      </c>
      <c r="R1398">
        <f>IF('StockBond Returns'!AD1396&lt;-0.3,1,0)</f>
        <v>0</v>
      </c>
      <c r="S1398" t="str">
        <f t="shared" ref="S1398:W1398" si="2792">IF(N1398=1,$E1398,"")</f>
        <v/>
      </c>
      <c r="T1398" s="17">
        <f t="shared" ca="1" si="2792"/>
        <v>7.174333546631495E-2</v>
      </c>
      <c r="U1398" t="str">
        <f t="shared" si="2792"/>
        <v/>
      </c>
      <c r="V1398" t="str">
        <f t="shared" si="2792"/>
        <v/>
      </c>
      <c r="W1398" t="str">
        <f t="shared" si="2792"/>
        <v/>
      </c>
    </row>
    <row r="1399" spans="1:23" ht="13" x14ac:dyDescent="0.15">
      <c r="A1399">
        <f t="shared" si="30"/>
        <v>1</v>
      </c>
      <c r="B1399">
        <f t="shared" si="31"/>
        <v>1987</v>
      </c>
      <c r="C1399" s="149">
        <f t="shared" si="706"/>
        <v>31836</v>
      </c>
      <c r="D1399" s="146">
        <f t="shared" si="9"/>
        <v>1986.9999999998945</v>
      </c>
      <c r="E1399" s="147">
        <f ca="1">('StockBond Returns'!AA1398+'StockBond Returns'!AC1398-'Parameters &amp; Main Results'!$B$39)/'StockBond Returns'!AB1398*12</f>
        <v>7.3797845670116075E-2</v>
      </c>
      <c r="F1399" s="70">
        <f ca="1">'StockBond Returns'!AA1398+'StockBond Returns'!AC1398-'StockBond Returns'!AB1398*'Distribution of Final Value'!$B$7</f>
        <v>5.5689383581001755</v>
      </c>
      <c r="G1399" s="17">
        <f>1/'StockBond Returns'!M1397</f>
        <v>7.2881888977986517E-2</v>
      </c>
      <c r="H1399">
        <f t="shared" si="4"/>
        <v>1</v>
      </c>
      <c r="I1399" s="64">
        <f t="shared" si="5"/>
        <v>0</v>
      </c>
      <c r="J1399">
        <f t="shared" si="6"/>
        <v>0</v>
      </c>
      <c r="K1399" s="17">
        <f t="shared" ref="K1399:M1399" ca="1" si="2793">IF(H1399=1,$E1399,"")</f>
        <v>7.3797845670116075E-2</v>
      </c>
      <c r="L1399" t="str">
        <f t="shared" si="2793"/>
        <v/>
      </c>
      <c r="M1399" t="str">
        <f t="shared" si="2793"/>
        <v/>
      </c>
      <c r="N1399" s="148">
        <f>IF('StockBond Returns'!AD1397=0,1,0)</f>
        <v>0</v>
      </c>
      <c r="O1399">
        <f>IF( AND('StockBond Returns'!$AD1397&lt;0,'StockBond Returns'!$AD1397&gt;=-0.1),1,0)</f>
        <v>1</v>
      </c>
      <c r="P1399">
        <f>IF( AND('StockBond Returns'!$AD1397&lt;-0.1,'StockBond Returns'!$AD1397&gt;=-0.2),1,0)</f>
        <v>0</v>
      </c>
      <c r="Q1399">
        <f>IF( AND('StockBond Returns'!$AD1397&lt;-0.2,'StockBond Returns'!$AD1397&gt;=-0.3),1,0)</f>
        <v>0</v>
      </c>
      <c r="R1399">
        <f>IF('StockBond Returns'!AD1397&lt;-0.3,1,0)</f>
        <v>0</v>
      </c>
      <c r="S1399" t="str">
        <f t="shared" ref="S1399:W1399" si="2794">IF(N1399=1,$E1399,"")</f>
        <v/>
      </c>
      <c r="T1399" s="17">
        <f t="shared" ca="1" si="2794"/>
        <v>7.3797845670116075E-2</v>
      </c>
      <c r="U1399" t="str">
        <f t="shared" si="2794"/>
        <v/>
      </c>
      <c r="V1399" t="str">
        <f t="shared" si="2794"/>
        <v/>
      </c>
      <c r="W1399" t="str">
        <f t="shared" si="2794"/>
        <v/>
      </c>
    </row>
    <row r="1400" spans="1:23" ht="13" x14ac:dyDescent="0.15">
      <c r="A1400">
        <f t="shared" si="30"/>
        <v>2</v>
      </c>
      <c r="B1400">
        <f t="shared" si="31"/>
        <v>1987</v>
      </c>
      <c r="C1400" s="149">
        <f t="shared" si="706"/>
        <v>31867</v>
      </c>
      <c r="D1400" s="146">
        <f t="shared" si="9"/>
        <v>1987.0833333332278</v>
      </c>
      <c r="E1400" s="147">
        <f ca="1">('StockBond Returns'!AA1399+'StockBond Returns'!AC1399-'Parameters &amp; Main Results'!$B$39)/'StockBond Returns'!AB1399*12</f>
        <v>6.7533737978131225E-2</v>
      </c>
      <c r="F1400" s="70">
        <f ca="1">'StockBond Returns'!AA1399+'StockBond Returns'!AC1399-'StockBond Returns'!AB1399*'Distribution of Final Value'!$B$7</f>
        <v>4.5111828964525609</v>
      </c>
      <c r="G1400" s="17">
        <f>1/'StockBond Returns'!M1398</f>
        <v>6.4117412791146605E-2</v>
      </c>
      <c r="H1400">
        <f t="shared" si="4"/>
        <v>1</v>
      </c>
      <c r="I1400" s="64">
        <f t="shared" si="5"/>
        <v>0</v>
      </c>
      <c r="J1400">
        <f t="shared" si="6"/>
        <v>0</v>
      </c>
      <c r="K1400" s="17">
        <f t="shared" ref="K1400:M1400" ca="1" si="2795">IF(H1400=1,$E1400,"")</f>
        <v>6.7533737978131225E-2</v>
      </c>
      <c r="L1400" t="str">
        <f t="shared" si="2795"/>
        <v/>
      </c>
      <c r="M1400" t="str">
        <f t="shared" si="2795"/>
        <v/>
      </c>
      <c r="N1400" s="148">
        <f>IF('StockBond Returns'!AD1398=0,1,0)</f>
        <v>1</v>
      </c>
      <c r="O1400">
        <f>IF( AND('StockBond Returns'!$AD1398&lt;0,'StockBond Returns'!$AD1398&gt;=-0.1),1,0)</f>
        <v>0</v>
      </c>
      <c r="P1400">
        <f>IF( AND('StockBond Returns'!$AD1398&lt;-0.1,'StockBond Returns'!$AD1398&gt;=-0.2),1,0)</f>
        <v>0</v>
      </c>
      <c r="Q1400">
        <f>IF( AND('StockBond Returns'!$AD1398&lt;-0.2,'StockBond Returns'!$AD1398&gt;=-0.3),1,0)</f>
        <v>0</v>
      </c>
      <c r="R1400">
        <f>IF('StockBond Returns'!AD1398&lt;-0.3,1,0)</f>
        <v>0</v>
      </c>
      <c r="S1400" s="17">
        <f t="shared" ref="S1400:W1400" ca="1" si="2796">IF(N1400=1,$E1400,"")</f>
        <v>6.7533737978131225E-2</v>
      </c>
      <c r="T1400" t="str">
        <f t="shared" si="2796"/>
        <v/>
      </c>
      <c r="U1400" t="str">
        <f t="shared" si="2796"/>
        <v/>
      </c>
      <c r="V1400" t="str">
        <f t="shared" si="2796"/>
        <v/>
      </c>
      <c r="W1400" t="str">
        <f t="shared" si="2796"/>
        <v/>
      </c>
    </row>
    <row r="1401" spans="1:23" ht="13" x14ac:dyDescent="0.15">
      <c r="A1401">
        <f t="shared" si="30"/>
        <v>3</v>
      </c>
      <c r="B1401">
        <f t="shared" si="31"/>
        <v>1987</v>
      </c>
      <c r="C1401" s="149">
        <f t="shared" si="706"/>
        <v>31897</v>
      </c>
      <c r="D1401" s="146">
        <f t="shared" si="9"/>
        <v>1987.166666666561</v>
      </c>
      <c r="E1401" s="147">
        <f ca="1">('StockBond Returns'!AA1400+'StockBond Returns'!AC1400-'Parameters &amp; Main Results'!$B$39)/'StockBond Returns'!AB1400*12</f>
        <v>6.6113676260248458E-2</v>
      </c>
      <c r="F1401" s="70">
        <f ca="1">'StockBond Returns'!AA1400+'StockBond Returns'!AC1400-'StockBond Returns'!AB1400*'Distribution of Final Value'!$B$7</f>
        <v>4.2566145859915157</v>
      </c>
      <c r="G1401" s="17">
        <f>1/'StockBond Returns'!M1399</f>
        <v>6.2732874939532099E-2</v>
      </c>
      <c r="H1401">
        <f t="shared" si="4"/>
        <v>1</v>
      </c>
      <c r="I1401" s="64">
        <f t="shared" si="5"/>
        <v>0</v>
      </c>
      <c r="J1401">
        <f t="shared" si="6"/>
        <v>0</v>
      </c>
      <c r="K1401" s="17">
        <f t="shared" ref="K1401:M1401" ca="1" si="2797">IF(H1401=1,$E1401,"")</f>
        <v>6.6113676260248458E-2</v>
      </c>
      <c r="L1401" t="str">
        <f t="shared" si="2797"/>
        <v/>
      </c>
      <c r="M1401" t="str">
        <f t="shared" si="2797"/>
        <v/>
      </c>
      <c r="N1401" s="148">
        <f>IF('StockBond Returns'!AD1399=0,1,0)</f>
        <v>1</v>
      </c>
      <c r="O1401">
        <f>IF( AND('StockBond Returns'!$AD1399&lt;0,'StockBond Returns'!$AD1399&gt;=-0.1),1,0)</f>
        <v>0</v>
      </c>
      <c r="P1401">
        <f>IF( AND('StockBond Returns'!$AD1399&lt;-0.1,'StockBond Returns'!$AD1399&gt;=-0.2),1,0)</f>
        <v>0</v>
      </c>
      <c r="Q1401">
        <f>IF( AND('StockBond Returns'!$AD1399&lt;-0.2,'StockBond Returns'!$AD1399&gt;=-0.3),1,0)</f>
        <v>0</v>
      </c>
      <c r="R1401">
        <f>IF('StockBond Returns'!AD1399&lt;-0.3,1,0)</f>
        <v>0</v>
      </c>
      <c r="S1401" s="17">
        <f t="shared" ref="S1401:W1401" ca="1" si="2798">IF(N1401=1,$E1401,"")</f>
        <v>6.6113676260248458E-2</v>
      </c>
      <c r="T1401" t="str">
        <f t="shared" si="2798"/>
        <v/>
      </c>
      <c r="U1401" t="str">
        <f t="shared" si="2798"/>
        <v/>
      </c>
      <c r="V1401" t="str">
        <f t="shared" si="2798"/>
        <v/>
      </c>
      <c r="W1401" t="str">
        <f t="shared" si="2798"/>
        <v/>
      </c>
    </row>
    <row r="1402" spans="1:23" ht="13" x14ac:dyDescent="0.15">
      <c r="A1402">
        <f t="shared" si="30"/>
        <v>4</v>
      </c>
      <c r="B1402">
        <f t="shared" si="31"/>
        <v>1987</v>
      </c>
      <c r="C1402" s="149">
        <f t="shared" si="706"/>
        <v>31928</v>
      </c>
      <c r="D1402" s="146">
        <f t="shared" si="9"/>
        <v>1987.2499999998943</v>
      </c>
      <c r="E1402" s="147">
        <f ca="1">('StockBond Returns'!AA1401+'StockBond Returns'!AC1401-'Parameters &amp; Main Results'!$B$39)/'StockBond Returns'!AB1401*12</f>
        <v>6.5364577246914995E-2</v>
      </c>
      <c r="F1402" s="70">
        <f ca="1">'StockBond Returns'!AA1401+'StockBond Returns'!AC1401-'StockBond Returns'!AB1401*'Distribution of Final Value'!$B$7</f>
        <v>4.1138437472879126</v>
      </c>
      <c r="G1402" s="17">
        <f>1/'StockBond Returns'!M1400</f>
        <v>6.1018776522177319E-2</v>
      </c>
      <c r="H1402">
        <f t="shared" si="4"/>
        <v>1</v>
      </c>
      <c r="I1402" s="64">
        <f t="shared" si="5"/>
        <v>0</v>
      </c>
      <c r="J1402">
        <f t="shared" si="6"/>
        <v>0</v>
      </c>
      <c r="K1402" s="17">
        <f t="shared" ref="K1402:M1402" ca="1" si="2799">IF(H1402=1,$E1402,"")</f>
        <v>6.5364577246914995E-2</v>
      </c>
      <c r="L1402" t="str">
        <f t="shared" si="2799"/>
        <v/>
      </c>
      <c r="M1402" t="str">
        <f t="shared" si="2799"/>
        <v/>
      </c>
      <c r="N1402" s="148">
        <f>IF('StockBond Returns'!AD1400=0,1,0)</f>
        <v>1</v>
      </c>
      <c r="O1402">
        <f>IF( AND('StockBond Returns'!$AD1400&lt;0,'StockBond Returns'!$AD1400&gt;=-0.1),1,0)</f>
        <v>0</v>
      </c>
      <c r="P1402">
        <f>IF( AND('StockBond Returns'!$AD1400&lt;-0.1,'StockBond Returns'!$AD1400&gt;=-0.2),1,0)</f>
        <v>0</v>
      </c>
      <c r="Q1402">
        <f>IF( AND('StockBond Returns'!$AD1400&lt;-0.2,'StockBond Returns'!$AD1400&gt;=-0.3),1,0)</f>
        <v>0</v>
      </c>
      <c r="R1402">
        <f>IF('StockBond Returns'!AD1400&lt;-0.3,1,0)</f>
        <v>0</v>
      </c>
      <c r="S1402" s="17">
        <f t="shared" ref="S1402:W1402" ca="1" si="2800">IF(N1402=1,$E1402,"")</f>
        <v>6.5364577246914995E-2</v>
      </c>
      <c r="T1402" t="str">
        <f t="shared" si="2800"/>
        <v/>
      </c>
      <c r="U1402" t="str">
        <f t="shared" si="2800"/>
        <v/>
      </c>
      <c r="V1402" t="str">
        <f t="shared" si="2800"/>
        <v/>
      </c>
      <c r="W1402" t="str">
        <f t="shared" si="2800"/>
        <v/>
      </c>
    </row>
    <row r="1403" spans="1:23" ht="13" x14ac:dyDescent="0.15">
      <c r="A1403">
        <f t="shared" si="30"/>
        <v>5</v>
      </c>
      <c r="B1403">
        <f t="shared" si="31"/>
        <v>1987</v>
      </c>
      <c r="C1403" s="149">
        <f t="shared" si="706"/>
        <v>31958</v>
      </c>
      <c r="D1403" s="146">
        <f t="shared" si="9"/>
        <v>1987.3333333332275</v>
      </c>
      <c r="E1403" s="147">
        <f ca="1">('StockBond Returns'!AA1402+'StockBond Returns'!AC1402-'Parameters &amp; Main Results'!$B$39)/'StockBond Returns'!AB1402*12</f>
        <v>6.6673444612408234E-2</v>
      </c>
      <c r="F1403" s="70">
        <f ca="1">'StockBond Returns'!AA1402+'StockBond Returns'!AC1402-'StockBond Returns'!AB1402*'Distribution of Final Value'!$B$7</f>
        <v>4.3047851991314605</v>
      </c>
      <c r="G1403" s="17">
        <f>1/'StockBond Returns'!M1401</f>
        <v>6.1942869149013396E-2</v>
      </c>
      <c r="H1403">
        <f t="shared" si="4"/>
        <v>1</v>
      </c>
      <c r="I1403" s="64">
        <f t="shared" si="5"/>
        <v>0</v>
      </c>
      <c r="J1403">
        <f t="shared" si="6"/>
        <v>0</v>
      </c>
      <c r="K1403" s="17">
        <f t="shared" ref="K1403:M1403" ca="1" si="2801">IF(H1403=1,$E1403,"")</f>
        <v>6.6673444612408234E-2</v>
      </c>
      <c r="L1403" t="str">
        <f t="shared" si="2801"/>
        <v/>
      </c>
      <c r="M1403" t="str">
        <f t="shared" si="2801"/>
        <v/>
      </c>
      <c r="N1403" s="148">
        <f>IF('StockBond Returns'!AD1401=0,1,0)</f>
        <v>0</v>
      </c>
      <c r="O1403">
        <f>IF( AND('StockBond Returns'!$AD1401&lt;0,'StockBond Returns'!$AD1401&gt;=-0.1),1,0)</f>
        <v>1</v>
      </c>
      <c r="P1403">
        <f>IF( AND('StockBond Returns'!$AD1401&lt;-0.1,'StockBond Returns'!$AD1401&gt;=-0.2),1,0)</f>
        <v>0</v>
      </c>
      <c r="Q1403">
        <f>IF( AND('StockBond Returns'!$AD1401&lt;-0.2,'StockBond Returns'!$AD1401&gt;=-0.3),1,0)</f>
        <v>0</v>
      </c>
      <c r="R1403">
        <f>IF('StockBond Returns'!AD1401&lt;-0.3,1,0)</f>
        <v>0</v>
      </c>
      <c r="S1403" t="str">
        <f t="shared" ref="S1403:W1403" si="2802">IF(N1403=1,$E1403,"")</f>
        <v/>
      </c>
      <c r="T1403" s="17">
        <f t="shared" ca="1" si="2802"/>
        <v>6.6673444612408234E-2</v>
      </c>
      <c r="U1403" t="str">
        <f t="shared" si="2802"/>
        <v/>
      </c>
      <c r="V1403" t="str">
        <f t="shared" si="2802"/>
        <v/>
      </c>
      <c r="W1403" t="str">
        <f t="shared" si="2802"/>
        <v/>
      </c>
    </row>
    <row r="1404" spans="1:23" ht="13" x14ac:dyDescent="0.15">
      <c r="A1404">
        <f t="shared" si="30"/>
        <v>6</v>
      </c>
      <c r="B1404">
        <f t="shared" si="31"/>
        <v>1987</v>
      </c>
      <c r="C1404" s="149">
        <f t="shared" si="706"/>
        <v>31989</v>
      </c>
      <c r="D1404" s="146">
        <f t="shared" si="9"/>
        <v>1987.4166666665608</v>
      </c>
      <c r="E1404" s="147">
        <f ca="1">('StockBond Returns'!AA1403+'StockBond Returns'!AC1403-'Parameters &amp; Main Results'!$B$39)/'StockBond Returns'!AB1403*12</f>
        <v>6.6937892325610218E-2</v>
      </c>
      <c r="F1404" s="70">
        <f ca="1">'StockBond Returns'!AA1403+'StockBond Returns'!AC1403-'StockBond Returns'!AB1403*'Distribution of Final Value'!$B$7</f>
        <v>4.3255537899153467</v>
      </c>
      <c r="G1404" s="17">
        <f>1/'StockBond Returns'!M1402</f>
        <v>6.172413533436396E-2</v>
      </c>
      <c r="H1404">
        <f t="shared" si="4"/>
        <v>1</v>
      </c>
      <c r="I1404" s="64">
        <f t="shared" si="5"/>
        <v>0</v>
      </c>
      <c r="J1404">
        <f t="shared" si="6"/>
        <v>0</v>
      </c>
      <c r="K1404" s="17">
        <f t="shared" ref="K1404:M1404" ca="1" si="2803">IF(H1404=1,$E1404,"")</f>
        <v>6.6937892325610218E-2</v>
      </c>
      <c r="L1404" t="str">
        <f t="shared" si="2803"/>
        <v/>
      </c>
      <c r="M1404" t="str">
        <f t="shared" si="2803"/>
        <v/>
      </c>
      <c r="N1404" s="148">
        <f>IF('StockBond Returns'!AD1402=0,1,0)</f>
        <v>0</v>
      </c>
      <c r="O1404">
        <f>IF( AND('StockBond Returns'!$AD1402&lt;0,'StockBond Returns'!$AD1402&gt;=-0.1),1,0)</f>
        <v>1</v>
      </c>
      <c r="P1404">
        <f>IF( AND('StockBond Returns'!$AD1402&lt;-0.1,'StockBond Returns'!$AD1402&gt;=-0.2),1,0)</f>
        <v>0</v>
      </c>
      <c r="Q1404">
        <f>IF( AND('StockBond Returns'!$AD1402&lt;-0.2,'StockBond Returns'!$AD1402&gt;=-0.3),1,0)</f>
        <v>0</v>
      </c>
      <c r="R1404">
        <f>IF('StockBond Returns'!AD1402&lt;-0.3,1,0)</f>
        <v>0</v>
      </c>
      <c r="S1404" t="str">
        <f t="shared" ref="S1404:W1404" si="2804">IF(N1404=1,$E1404,"")</f>
        <v/>
      </c>
      <c r="T1404" s="17">
        <f t="shared" ca="1" si="2804"/>
        <v>6.6937892325610218E-2</v>
      </c>
      <c r="U1404" t="str">
        <f t="shared" si="2804"/>
        <v/>
      </c>
      <c r="V1404" t="str">
        <f t="shared" si="2804"/>
        <v/>
      </c>
      <c r="W1404" t="str">
        <f t="shared" si="2804"/>
        <v/>
      </c>
    </row>
    <row r="1405" spans="1:23" ht="13" x14ac:dyDescent="0.15">
      <c r="A1405">
        <f t="shared" si="30"/>
        <v>7</v>
      </c>
      <c r="B1405">
        <f t="shared" si="31"/>
        <v>1987</v>
      </c>
      <c r="C1405" s="149">
        <f t="shared" si="706"/>
        <v>32020</v>
      </c>
      <c r="D1405" s="146">
        <f t="shared" si="9"/>
        <v>1987.499999999894</v>
      </c>
      <c r="E1405" s="147">
        <f ca="1">('StockBond Returns'!AA1404+'StockBond Returns'!AC1404-'Parameters &amp; Main Results'!$B$39)/'StockBond Returns'!AB1404*12</f>
        <v>6.4972281597847598E-2</v>
      </c>
      <c r="F1405" s="70">
        <f ca="1">'StockBond Returns'!AA1404+'StockBond Returns'!AC1404-'StockBond Returns'!AB1404*'Distribution of Final Value'!$B$7</f>
        <v>3.9896387465432888</v>
      </c>
      <c r="G1405" s="17">
        <f>1/'StockBond Returns'!M1403</f>
        <v>5.8926309200209734E-2</v>
      </c>
      <c r="H1405">
        <f t="shared" si="4"/>
        <v>1</v>
      </c>
      <c r="I1405" s="64">
        <f t="shared" si="5"/>
        <v>0</v>
      </c>
      <c r="J1405">
        <f t="shared" si="6"/>
        <v>0</v>
      </c>
      <c r="K1405" s="17">
        <f t="shared" ref="K1405:M1405" ca="1" si="2805">IF(H1405=1,$E1405,"")</f>
        <v>6.4972281597847598E-2</v>
      </c>
      <c r="L1405" t="str">
        <f t="shared" si="2805"/>
        <v/>
      </c>
      <c r="M1405" t="str">
        <f t="shared" si="2805"/>
        <v/>
      </c>
      <c r="N1405" s="148">
        <f>IF('StockBond Returns'!AD1403=0,1,0)</f>
        <v>1</v>
      </c>
      <c r="O1405">
        <f>IF( AND('StockBond Returns'!$AD1403&lt;0,'StockBond Returns'!$AD1403&gt;=-0.1),1,0)</f>
        <v>0</v>
      </c>
      <c r="P1405">
        <f>IF( AND('StockBond Returns'!$AD1403&lt;-0.1,'StockBond Returns'!$AD1403&gt;=-0.2),1,0)</f>
        <v>0</v>
      </c>
      <c r="Q1405">
        <f>IF( AND('StockBond Returns'!$AD1403&lt;-0.2,'StockBond Returns'!$AD1403&gt;=-0.3),1,0)</f>
        <v>0</v>
      </c>
      <c r="R1405">
        <f>IF('StockBond Returns'!AD1403&lt;-0.3,1,0)</f>
        <v>0</v>
      </c>
      <c r="S1405" s="17">
        <f t="shared" ref="S1405:W1405" ca="1" si="2806">IF(N1405=1,$E1405,"")</f>
        <v>6.4972281597847598E-2</v>
      </c>
      <c r="T1405" t="str">
        <f t="shared" si="2806"/>
        <v/>
      </c>
      <c r="U1405" t="str">
        <f t="shared" si="2806"/>
        <v/>
      </c>
      <c r="V1405" t="str">
        <f t="shared" si="2806"/>
        <v/>
      </c>
      <c r="W1405" t="str">
        <f t="shared" si="2806"/>
        <v/>
      </c>
    </row>
    <row r="1406" spans="1:23" ht="13" x14ac:dyDescent="0.15">
      <c r="A1406">
        <f t="shared" si="30"/>
        <v>8</v>
      </c>
      <c r="B1406">
        <f t="shared" si="31"/>
        <v>1987</v>
      </c>
      <c r="C1406" s="149">
        <f t="shared" si="706"/>
        <v>32050</v>
      </c>
      <c r="D1406" s="146">
        <f t="shared" si="9"/>
        <v>1987.5833333332273</v>
      </c>
      <c r="E1406" s="147">
        <f ca="1">('StockBond Returns'!AA1405+'StockBond Returns'!AC1405-'Parameters &amp; Main Results'!$B$39)/'StockBond Returns'!AB1405*12</f>
        <v>6.3092263821545924E-2</v>
      </c>
      <c r="F1406" s="70">
        <f ca="1">'StockBond Returns'!AA1405+'StockBond Returns'!AC1405-'StockBond Returns'!AB1405*'Distribution of Final Value'!$B$7</f>
        <v>3.6712313255771738</v>
      </c>
      <c r="G1406" s="17">
        <f>1/'StockBond Returns'!M1404</f>
        <v>5.6231206901566876E-2</v>
      </c>
      <c r="H1406">
        <f t="shared" si="4"/>
        <v>1</v>
      </c>
      <c r="I1406" s="64">
        <f t="shared" si="5"/>
        <v>0</v>
      </c>
      <c r="J1406">
        <f t="shared" si="6"/>
        <v>0</v>
      </c>
      <c r="K1406" s="17">
        <f t="shared" ref="K1406:M1406" ca="1" si="2807">IF(H1406=1,$E1406,"")</f>
        <v>6.3092263821545924E-2</v>
      </c>
      <c r="L1406" t="str">
        <f t="shared" si="2807"/>
        <v/>
      </c>
      <c r="M1406" t="str">
        <f t="shared" si="2807"/>
        <v/>
      </c>
      <c r="N1406" s="148">
        <f>IF('StockBond Returns'!AD1404=0,1,0)</f>
        <v>1</v>
      </c>
      <c r="O1406">
        <f>IF( AND('StockBond Returns'!$AD1404&lt;0,'StockBond Returns'!$AD1404&gt;=-0.1),1,0)</f>
        <v>0</v>
      </c>
      <c r="P1406">
        <f>IF( AND('StockBond Returns'!$AD1404&lt;-0.1,'StockBond Returns'!$AD1404&gt;=-0.2),1,0)</f>
        <v>0</v>
      </c>
      <c r="Q1406">
        <f>IF( AND('StockBond Returns'!$AD1404&lt;-0.2,'StockBond Returns'!$AD1404&gt;=-0.3),1,0)</f>
        <v>0</v>
      </c>
      <c r="R1406">
        <f>IF('StockBond Returns'!AD1404&lt;-0.3,1,0)</f>
        <v>0</v>
      </c>
      <c r="S1406" s="17">
        <f t="shared" ref="S1406:W1406" ca="1" si="2808">IF(N1406=1,$E1406,"")</f>
        <v>6.3092263821545924E-2</v>
      </c>
      <c r="T1406" t="str">
        <f t="shared" si="2808"/>
        <v/>
      </c>
      <c r="U1406" t="str">
        <f t="shared" si="2808"/>
        <v/>
      </c>
      <c r="V1406" t="str">
        <f t="shared" si="2808"/>
        <v/>
      </c>
      <c r="W1406" t="str">
        <f t="shared" si="2808"/>
        <v/>
      </c>
    </row>
    <row r="1407" spans="1:23" ht="13" x14ac:dyDescent="0.15">
      <c r="A1407">
        <f t="shared" si="30"/>
        <v>9</v>
      </c>
      <c r="B1407">
        <f t="shared" si="31"/>
        <v>1987</v>
      </c>
      <c r="C1407" s="149">
        <f t="shared" si="706"/>
        <v>32081</v>
      </c>
      <c r="D1407" s="146">
        <f t="shared" si="9"/>
        <v>1987.6666666665606</v>
      </c>
      <c r="E1407" s="147">
        <f ca="1">('StockBond Returns'!AA1406+'StockBond Returns'!AC1406-'Parameters &amp; Main Results'!$B$39)/'StockBond Returns'!AB1406*12</f>
        <v>6.2175156123723013E-2</v>
      </c>
      <c r="F1407" s="70">
        <f ca="1">'StockBond Returns'!AA1406+'StockBond Returns'!AC1406-'StockBond Returns'!AB1406*'Distribution of Final Value'!$B$7</f>
        <v>3.5087409450895315</v>
      </c>
      <c r="G1407" s="17">
        <f>1/'StockBond Returns'!M1405</f>
        <v>5.4498401200568383E-2</v>
      </c>
      <c r="H1407">
        <f t="shared" si="4"/>
        <v>1</v>
      </c>
      <c r="I1407" s="64">
        <f t="shared" si="5"/>
        <v>0</v>
      </c>
      <c r="J1407">
        <f t="shared" si="6"/>
        <v>0</v>
      </c>
      <c r="K1407" s="17">
        <f t="shared" ref="K1407:M1407" ca="1" si="2809">IF(H1407=1,$E1407,"")</f>
        <v>6.2175156123723013E-2</v>
      </c>
      <c r="L1407" t="str">
        <f t="shared" si="2809"/>
        <v/>
      </c>
      <c r="M1407" t="str">
        <f t="shared" si="2809"/>
        <v/>
      </c>
      <c r="N1407" s="148">
        <f>IF('StockBond Returns'!AD1405=0,1,0)</f>
        <v>1</v>
      </c>
      <c r="O1407">
        <f>IF( AND('StockBond Returns'!$AD1405&lt;0,'StockBond Returns'!$AD1405&gt;=-0.1),1,0)</f>
        <v>0</v>
      </c>
      <c r="P1407">
        <f>IF( AND('StockBond Returns'!$AD1405&lt;-0.1,'StockBond Returns'!$AD1405&gt;=-0.2),1,0)</f>
        <v>0</v>
      </c>
      <c r="Q1407">
        <f>IF( AND('StockBond Returns'!$AD1405&lt;-0.2,'StockBond Returns'!$AD1405&gt;=-0.3),1,0)</f>
        <v>0</v>
      </c>
      <c r="R1407">
        <f>IF('StockBond Returns'!AD1405&lt;-0.3,1,0)</f>
        <v>0</v>
      </c>
      <c r="S1407" s="17">
        <f t="shared" ref="S1407:W1407" ca="1" si="2810">IF(N1407=1,$E1407,"")</f>
        <v>6.2175156123723013E-2</v>
      </c>
      <c r="T1407" t="str">
        <f t="shared" si="2810"/>
        <v/>
      </c>
      <c r="U1407" t="str">
        <f t="shared" si="2810"/>
        <v/>
      </c>
      <c r="V1407" t="str">
        <f t="shared" si="2810"/>
        <v/>
      </c>
      <c r="W1407" t="str">
        <f t="shared" si="2810"/>
        <v/>
      </c>
    </row>
    <row r="1408" spans="1:23" ht="13" x14ac:dyDescent="0.15">
      <c r="A1408">
        <f t="shared" si="30"/>
        <v>10</v>
      </c>
      <c r="B1408">
        <f t="shared" si="31"/>
        <v>1987</v>
      </c>
      <c r="C1408" s="149">
        <f t="shared" si="706"/>
        <v>32111</v>
      </c>
      <c r="D1408" s="146">
        <f t="shared" si="9"/>
        <v>1987.7499999998938</v>
      </c>
      <c r="E1408" s="147">
        <f ca="1">('StockBond Returns'!AA1407+'StockBond Returns'!AC1407-'Parameters &amp; Main Results'!$B$39)/'StockBond Returns'!AB1407*12</f>
        <v>6.4134216089413359E-2</v>
      </c>
      <c r="F1408" s="70">
        <f ca="1">'StockBond Returns'!AA1407+'StockBond Returns'!AC1407-'StockBond Returns'!AB1407*'Distribution of Final Value'!$B$7</f>
        <v>3.800945390994543</v>
      </c>
      <c r="G1408" s="17">
        <f>1/'StockBond Returns'!M1406</f>
        <v>5.6024871735342062E-2</v>
      </c>
      <c r="H1408">
        <f t="shared" si="4"/>
        <v>1</v>
      </c>
      <c r="I1408" s="64">
        <f t="shared" si="5"/>
        <v>0</v>
      </c>
      <c r="J1408">
        <f t="shared" si="6"/>
        <v>0</v>
      </c>
      <c r="K1408" s="17">
        <f t="shared" ref="K1408:M1408" ca="1" si="2811">IF(H1408=1,$E1408,"")</f>
        <v>6.4134216089413359E-2</v>
      </c>
      <c r="L1408" t="str">
        <f t="shared" si="2811"/>
        <v/>
      </c>
      <c r="M1408" t="str">
        <f t="shared" si="2811"/>
        <v/>
      </c>
      <c r="N1408" s="148">
        <f>IF('StockBond Returns'!AD1406=0,1,0)</f>
        <v>0</v>
      </c>
      <c r="O1408">
        <f>IF( AND('StockBond Returns'!$AD1406&lt;0,'StockBond Returns'!$AD1406&gt;=-0.1),1,0)</f>
        <v>1</v>
      </c>
      <c r="P1408">
        <f>IF( AND('StockBond Returns'!$AD1406&lt;-0.1,'StockBond Returns'!$AD1406&gt;=-0.2),1,0)</f>
        <v>0</v>
      </c>
      <c r="Q1408">
        <f>IF( AND('StockBond Returns'!$AD1406&lt;-0.2,'StockBond Returns'!$AD1406&gt;=-0.3),1,0)</f>
        <v>0</v>
      </c>
      <c r="R1408">
        <f>IF('StockBond Returns'!AD1406&lt;-0.3,1,0)</f>
        <v>0</v>
      </c>
      <c r="S1408" t="str">
        <f t="shared" ref="S1408:W1408" si="2812">IF(N1408=1,$E1408,"")</f>
        <v/>
      </c>
      <c r="T1408" s="17">
        <f t="shared" ca="1" si="2812"/>
        <v>6.4134216089413359E-2</v>
      </c>
      <c r="U1408" t="str">
        <f t="shared" si="2812"/>
        <v/>
      </c>
      <c r="V1408" t="str">
        <f t="shared" si="2812"/>
        <v/>
      </c>
      <c r="W1408" t="str">
        <f t="shared" si="2812"/>
        <v/>
      </c>
    </row>
    <row r="1409" spans="1:23" ht="13" x14ac:dyDescent="0.15">
      <c r="A1409">
        <f t="shared" si="30"/>
        <v>11</v>
      </c>
      <c r="B1409">
        <f t="shared" si="31"/>
        <v>1987</v>
      </c>
      <c r="C1409" s="149">
        <f t="shared" si="706"/>
        <v>32142</v>
      </c>
      <c r="D1409" s="146">
        <f t="shared" si="9"/>
        <v>1987.8333333332271</v>
      </c>
      <c r="E1409" s="147">
        <f ca="1">('StockBond Returns'!AA1408+'StockBond Returns'!AC1408-'Parameters &amp; Main Results'!$B$39)/'StockBond Returns'!AB1408*12</f>
        <v>7.5934514793618693E-2</v>
      </c>
      <c r="F1409" s="70">
        <f ca="1">'StockBond Returns'!AA1408+'StockBond Returns'!AC1408-'StockBond Returns'!AB1408*'Distribution of Final Value'!$B$7</f>
        <v>5.6321455458124658</v>
      </c>
      <c r="G1409" s="17">
        <f>1/'StockBond Returns'!M1407</f>
        <v>7.0547150890947596E-2</v>
      </c>
      <c r="H1409">
        <f t="shared" si="4"/>
        <v>1</v>
      </c>
      <c r="I1409" s="64">
        <f t="shared" si="5"/>
        <v>0</v>
      </c>
      <c r="J1409">
        <f t="shared" si="6"/>
        <v>0</v>
      </c>
      <c r="K1409" s="17">
        <f t="shared" ref="K1409:M1409" ca="1" si="2813">IF(H1409=1,$E1409,"")</f>
        <v>7.5934514793618693E-2</v>
      </c>
      <c r="L1409" t="str">
        <f t="shared" si="2813"/>
        <v/>
      </c>
      <c r="M1409" t="str">
        <f t="shared" si="2813"/>
        <v/>
      </c>
      <c r="N1409" s="148">
        <f>IF('StockBond Returns'!AD1407=0,1,0)</f>
        <v>0</v>
      </c>
      <c r="O1409">
        <f>IF( AND('StockBond Returns'!$AD1407&lt;0,'StockBond Returns'!$AD1407&gt;=-0.1),1,0)</f>
        <v>0</v>
      </c>
      <c r="P1409">
        <f>IF( AND('StockBond Returns'!$AD1407&lt;-0.1,'StockBond Returns'!$AD1407&gt;=-0.2),1,0)</f>
        <v>0</v>
      </c>
      <c r="Q1409">
        <f>IF( AND('StockBond Returns'!$AD1407&lt;-0.2,'StockBond Returns'!$AD1407&gt;=-0.3),1,0)</f>
        <v>1</v>
      </c>
      <c r="R1409">
        <f>IF('StockBond Returns'!AD1407&lt;-0.3,1,0)</f>
        <v>0</v>
      </c>
      <c r="S1409" t="str">
        <f t="shared" ref="S1409:W1409" si="2814">IF(N1409=1,$E1409,"")</f>
        <v/>
      </c>
      <c r="T1409" t="str">
        <f t="shared" si="2814"/>
        <v/>
      </c>
      <c r="U1409" t="str">
        <f t="shared" si="2814"/>
        <v/>
      </c>
      <c r="V1409" s="17">
        <f t="shared" ca="1" si="2814"/>
        <v>7.5934514793618693E-2</v>
      </c>
      <c r="W1409" t="str">
        <f t="shared" si="2814"/>
        <v/>
      </c>
    </row>
    <row r="1410" spans="1:23" ht="13" x14ac:dyDescent="0.15">
      <c r="A1410">
        <f t="shared" si="30"/>
        <v>12</v>
      </c>
      <c r="B1410">
        <f t="shared" si="31"/>
        <v>1987</v>
      </c>
      <c r="C1410" s="149">
        <f t="shared" si="706"/>
        <v>32173</v>
      </c>
      <c r="D1410" s="146">
        <f t="shared" si="9"/>
        <v>1987.9166666665603</v>
      </c>
      <c r="E1410" s="147">
        <f ca="1">('StockBond Returns'!AA1409+'StockBond Returns'!AC1409-'Parameters &amp; Main Results'!$B$39)/'StockBond Returns'!AB1409*12</f>
        <v>8.1451531491920581E-2</v>
      </c>
      <c r="F1410" s="70">
        <f ca="1">'StockBond Returns'!AA1409+'StockBond Returns'!AC1409-'StockBond Returns'!AB1409*'Distribution of Final Value'!$B$7</f>
        <v>6.4591904328908756</v>
      </c>
      <c r="G1410" s="17">
        <f>1/'StockBond Returns'!M1408</f>
        <v>7.8275239354077639E-2</v>
      </c>
      <c r="H1410">
        <f t="shared" si="4"/>
        <v>1</v>
      </c>
      <c r="I1410" s="64">
        <f t="shared" si="5"/>
        <v>0</v>
      </c>
      <c r="J1410">
        <f t="shared" si="6"/>
        <v>0</v>
      </c>
      <c r="K1410" s="17">
        <f t="shared" ref="K1410:M1410" ca="1" si="2815">IF(H1410=1,$E1410,"")</f>
        <v>8.1451531491920581E-2</v>
      </c>
      <c r="L1410" t="str">
        <f t="shared" si="2815"/>
        <v/>
      </c>
      <c r="M1410" t="str">
        <f t="shared" si="2815"/>
        <v/>
      </c>
      <c r="N1410" s="148">
        <f>IF('StockBond Returns'!AD1408=0,1,0)</f>
        <v>0</v>
      </c>
      <c r="O1410">
        <f>IF( AND('StockBond Returns'!$AD1408&lt;0,'StockBond Returns'!$AD1408&gt;=-0.1),1,0)</f>
        <v>0</v>
      </c>
      <c r="P1410">
        <f>IF( AND('StockBond Returns'!$AD1408&lt;-0.1,'StockBond Returns'!$AD1408&gt;=-0.2),1,0)</f>
        <v>0</v>
      </c>
      <c r="Q1410">
        <f>IF( AND('StockBond Returns'!$AD1408&lt;-0.2,'StockBond Returns'!$AD1408&gt;=-0.3),1,0)</f>
        <v>0</v>
      </c>
      <c r="R1410">
        <f>IF('StockBond Returns'!AD1408&lt;-0.3,1,0)</f>
        <v>1</v>
      </c>
      <c r="S1410" t="str">
        <f t="shared" ref="S1410:W1410" si="2816">IF(N1410=1,$E1410,"")</f>
        <v/>
      </c>
      <c r="T1410" t="str">
        <f t="shared" si="2816"/>
        <v/>
      </c>
      <c r="U1410" t="str">
        <f t="shared" si="2816"/>
        <v/>
      </c>
      <c r="V1410" t="str">
        <f t="shared" si="2816"/>
        <v/>
      </c>
      <c r="W1410" s="17">
        <f t="shared" ca="1" si="2816"/>
        <v>8.1451531491920581E-2</v>
      </c>
    </row>
    <row r="1411" spans="1:23" ht="13" x14ac:dyDescent="0.15">
      <c r="A1411">
        <f t="shared" si="30"/>
        <v>1</v>
      </c>
      <c r="B1411">
        <f t="shared" si="31"/>
        <v>1988</v>
      </c>
      <c r="C1411" s="149">
        <f t="shared" si="706"/>
        <v>32202</v>
      </c>
      <c r="D1411" s="146">
        <f t="shared" si="9"/>
        <v>1987.9999999998936</v>
      </c>
      <c r="E1411" s="147">
        <f ca="1">('StockBond Returns'!AA1410+'StockBond Returns'!AC1410-'Parameters &amp; Main Results'!$B$39)/'StockBond Returns'!AB1410*12</f>
        <v>7.7470827825405167E-2</v>
      </c>
      <c r="F1411" s="70">
        <f ca="1">'StockBond Returns'!AA1410+'StockBond Returns'!AC1410-'StockBond Returns'!AB1410*'Distribution of Final Value'!$B$7</f>
        <v>5.8023870643058189</v>
      </c>
      <c r="G1411" s="17">
        <f>1/'StockBond Returns'!M1409</f>
        <v>7.2850138804392742E-2</v>
      </c>
      <c r="H1411">
        <f t="shared" si="4"/>
        <v>1</v>
      </c>
      <c r="I1411" s="64">
        <f t="shared" si="5"/>
        <v>0</v>
      </c>
      <c r="J1411">
        <f t="shared" si="6"/>
        <v>0</v>
      </c>
      <c r="K1411" s="17">
        <f t="shared" ref="K1411:M1411" ca="1" si="2817">IF(H1411=1,$E1411,"")</f>
        <v>7.7470827825405167E-2</v>
      </c>
      <c r="L1411" t="str">
        <f t="shared" si="2817"/>
        <v/>
      </c>
      <c r="M1411" t="str">
        <f t="shared" si="2817"/>
        <v/>
      </c>
      <c r="N1411" s="148">
        <f>IF('StockBond Returns'!AD1409=0,1,0)</f>
        <v>0</v>
      </c>
      <c r="O1411">
        <f>IF( AND('StockBond Returns'!$AD1409&lt;0,'StockBond Returns'!$AD1409&gt;=-0.1),1,0)</f>
        <v>0</v>
      </c>
      <c r="P1411">
        <f>IF( AND('StockBond Returns'!$AD1409&lt;-0.1,'StockBond Returns'!$AD1409&gt;=-0.2),1,0)</f>
        <v>0</v>
      </c>
      <c r="Q1411">
        <f>IF( AND('StockBond Returns'!$AD1409&lt;-0.2,'StockBond Returns'!$AD1409&gt;=-0.3),1,0)</f>
        <v>1</v>
      </c>
      <c r="R1411">
        <f>IF('StockBond Returns'!AD1409&lt;-0.3,1,0)</f>
        <v>0</v>
      </c>
      <c r="S1411" t="str">
        <f t="shared" ref="S1411:W1411" si="2818">IF(N1411=1,$E1411,"")</f>
        <v/>
      </c>
      <c r="T1411" t="str">
        <f t="shared" si="2818"/>
        <v/>
      </c>
      <c r="U1411" t="str">
        <f t="shared" si="2818"/>
        <v/>
      </c>
      <c r="V1411" s="17">
        <f t="shared" ca="1" si="2818"/>
        <v>7.7470827825405167E-2</v>
      </c>
      <c r="W1411" t="str">
        <f t="shared" si="2818"/>
        <v/>
      </c>
    </row>
    <row r="1412" spans="1:23" ht="13" x14ac:dyDescent="0.15">
      <c r="A1412">
        <f t="shared" si="30"/>
        <v>2</v>
      </c>
      <c r="B1412">
        <f t="shared" si="31"/>
        <v>1988</v>
      </c>
      <c r="C1412" s="149">
        <f t="shared" si="706"/>
        <v>32233</v>
      </c>
      <c r="D1412" s="146">
        <f t="shared" si="9"/>
        <v>1988.0833333332268</v>
      </c>
      <c r="E1412" s="147">
        <f ca="1">('StockBond Returns'!AA1411+'StockBond Returns'!AC1411-'Parameters &amp; Main Results'!$B$39)/'StockBond Returns'!AB1411*12</f>
        <v>7.5748092441939599E-2</v>
      </c>
      <c r="F1412" s="70">
        <f ca="1">'StockBond Returns'!AA1411+'StockBond Returns'!AC1411-'StockBond Returns'!AB1411*'Distribution of Final Value'!$B$7</f>
        <v>5.5028617244327931</v>
      </c>
      <c r="G1412" s="17">
        <f>1/'StockBond Returns'!M1410</f>
        <v>7.0670245869629778E-2</v>
      </c>
      <c r="H1412">
        <f t="shared" si="4"/>
        <v>1</v>
      </c>
      <c r="I1412" s="64">
        <f t="shared" si="5"/>
        <v>0</v>
      </c>
      <c r="J1412">
        <f t="shared" si="6"/>
        <v>0</v>
      </c>
      <c r="K1412" s="17">
        <f t="shared" ref="K1412:M1412" ca="1" si="2819">IF(H1412=1,$E1412,"")</f>
        <v>7.5748092441939599E-2</v>
      </c>
      <c r="L1412" t="str">
        <f t="shared" si="2819"/>
        <v/>
      </c>
      <c r="M1412" t="str">
        <f t="shared" si="2819"/>
        <v/>
      </c>
      <c r="N1412" s="148">
        <f>IF('StockBond Returns'!AD1410=0,1,0)</f>
        <v>0</v>
      </c>
      <c r="O1412">
        <f>IF( AND('StockBond Returns'!$AD1410&lt;0,'StockBond Returns'!$AD1410&gt;=-0.1),1,0)</f>
        <v>0</v>
      </c>
      <c r="P1412">
        <f>IF( AND('StockBond Returns'!$AD1410&lt;-0.1,'StockBond Returns'!$AD1410&gt;=-0.2),1,0)</f>
        <v>0</v>
      </c>
      <c r="Q1412">
        <f>IF( AND('StockBond Returns'!$AD1410&lt;-0.2,'StockBond Returns'!$AD1410&gt;=-0.3),1,0)</f>
        <v>1</v>
      </c>
      <c r="R1412">
        <f>IF('StockBond Returns'!AD1410&lt;-0.3,1,0)</f>
        <v>0</v>
      </c>
      <c r="S1412" t="str">
        <f t="shared" ref="S1412:W1412" si="2820">IF(N1412=1,$E1412,"")</f>
        <v/>
      </c>
      <c r="T1412" t="str">
        <f t="shared" si="2820"/>
        <v/>
      </c>
      <c r="U1412" t="str">
        <f t="shared" si="2820"/>
        <v/>
      </c>
      <c r="V1412" s="17">
        <f t="shared" ca="1" si="2820"/>
        <v>7.5748092441939599E-2</v>
      </c>
      <c r="W1412" t="str">
        <f t="shared" si="2820"/>
        <v/>
      </c>
    </row>
    <row r="1413" spans="1:23" ht="13" x14ac:dyDescent="0.15">
      <c r="A1413">
        <f t="shared" si="30"/>
        <v>3</v>
      </c>
      <c r="B1413">
        <f t="shared" si="31"/>
        <v>1988</v>
      </c>
      <c r="C1413" s="149">
        <f t="shared" si="706"/>
        <v>32263</v>
      </c>
      <c r="D1413" s="146">
        <f t="shared" si="9"/>
        <v>1988.1666666665601</v>
      </c>
      <c r="E1413" s="147">
        <f ca="1">('StockBond Returns'!AA1412+'StockBond Returns'!AC1412-'Parameters &amp; Main Results'!$B$39)/'StockBond Returns'!AB1412*12</f>
        <v>7.3439054278665997E-2</v>
      </c>
      <c r="F1413" s="70">
        <f ca="1">'StockBond Returns'!AA1412+'StockBond Returns'!AC1412-'StockBond Returns'!AB1412*'Distribution of Final Value'!$B$7</f>
        <v>5.1177155930644318</v>
      </c>
      <c r="G1413" s="17">
        <f>1/'StockBond Returns'!M1411</f>
        <v>6.7400245092903252E-2</v>
      </c>
      <c r="H1413">
        <f t="shared" si="4"/>
        <v>1</v>
      </c>
      <c r="I1413" s="64">
        <f t="shared" si="5"/>
        <v>0</v>
      </c>
      <c r="J1413">
        <f t="shared" si="6"/>
        <v>0</v>
      </c>
      <c r="K1413" s="17">
        <f t="shared" ref="K1413:M1413" ca="1" si="2821">IF(H1413=1,$E1413,"")</f>
        <v>7.3439054278665997E-2</v>
      </c>
      <c r="L1413" t="str">
        <f t="shared" si="2821"/>
        <v/>
      </c>
      <c r="M1413" t="str">
        <f t="shared" si="2821"/>
        <v/>
      </c>
      <c r="N1413" s="148">
        <f>IF('StockBond Returns'!AD1411=0,1,0)</f>
        <v>0</v>
      </c>
      <c r="O1413">
        <f>IF( AND('StockBond Returns'!$AD1411&lt;0,'StockBond Returns'!$AD1411&gt;=-0.1),1,0)</f>
        <v>0</v>
      </c>
      <c r="P1413">
        <f>IF( AND('StockBond Returns'!$AD1411&lt;-0.1,'StockBond Returns'!$AD1411&gt;=-0.2),1,0)</f>
        <v>1</v>
      </c>
      <c r="Q1413">
        <f>IF( AND('StockBond Returns'!$AD1411&lt;-0.2,'StockBond Returns'!$AD1411&gt;=-0.3),1,0)</f>
        <v>0</v>
      </c>
      <c r="R1413">
        <f>IF('StockBond Returns'!AD1411&lt;-0.3,1,0)</f>
        <v>0</v>
      </c>
      <c r="S1413" t="str">
        <f t="shared" ref="S1413:W1413" si="2822">IF(N1413=1,$E1413,"")</f>
        <v/>
      </c>
      <c r="T1413" t="str">
        <f t="shared" si="2822"/>
        <v/>
      </c>
      <c r="U1413" s="17">
        <f t="shared" ca="1" si="2822"/>
        <v>7.3439054278665997E-2</v>
      </c>
      <c r="V1413" t="str">
        <f t="shared" si="2822"/>
        <v/>
      </c>
      <c r="W1413" t="str">
        <f t="shared" si="2822"/>
        <v/>
      </c>
    </row>
    <row r="1414" spans="1:23" ht="13" x14ac:dyDescent="0.15">
      <c r="A1414">
        <f t="shared" si="30"/>
        <v>4</v>
      </c>
      <c r="B1414">
        <f t="shared" si="31"/>
        <v>1988</v>
      </c>
      <c r="C1414" s="149">
        <f t="shared" si="706"/>
        <v>32294</v>
      </c>
      <c r="D1414" s="146">
        <f t="shared" si="9"/>
        <v>1988.2499999998934</v>
      </c>
      <c r="E1414" s="147">
        <f ca="1">('StockBond Returns'!AA1413+'StockBond Returns'!AC1413-'Parameters &amp; Main Results'!$B$39)/'StockBond Returns'!AB1413*12</f>
        <v>7.5793380181267023E-2</v>
      </c>
      <c r="F1414" s="70">
        <f ca="1">'StockBond Returns'!AA1413+'StockBond Returns'!AC1413-'StockBond Returns'!AB1413*'Distribution of Final Value'!$B$7</f>
        <v>5.4474935361229067</v>
      </c>
      <c r="G1414" s="17">
        <f>1/'StockBond Returns'!M1412</f>
        <v>6.9964437195513068E-2</v>
      </c>
      <c r="H1414">
        <f t="shared" si="4"/>
        <v>1</v>
      </c>
      <c r="I1414" s="64">
        <f t="shared" si="5"/>
        <v>0</v>
      </c>
      <c r="J1414">
        <f t="shared" si="6"/>
        <v>0</v>
      </c>
      <c r="K1414" s="17">
        <f t="shared" ref="K1414:M1414" ca="1" si="2823">IF(H1414=1,$E1414,"")</f>
        <v>7.5793380181267023E-2</v>
      </c>
      <c r="L1414" t="str">
        <f t="shared" si="2823"/>
        <v/>
      </c>
      <c r="M1414" t="str">
        <f t="shared" si="2823"/>
        <v/>
      </c>
      <c r="N1414" s="148">
        <f>IF('StockBond Returns'!AD1412=0,1,0)</f>
        <v>0</v>
      </c>
      <c r="O1414">
        <f>IF( AND('StockBond Returns'!$AD1412&lt;0,'StockBond Returns'!$AD1412&gt;=-0.1),1,0)</f>
        <v>0</v>
      </c>
      <c r="P1414">
        <f>IF( AND('StockBond Returns'!$AD1412&lt;-0.1,'StockBond Returns'!$AD1412&gt;=-0.2),1,0)</f>
        <v>0</v>
      </c>
      <c r="Q1414">
        <f>IF( AND('StockBond Returns'!$AD1412&lt;-0.2,'StockBond Returns'!$AD1412&gt;=-0.3),1,0)</f>
        <v>1</v>
      </c>
      <c r="R1414">
        <f>IF('StockBond Returns'!AD1412&lt;-0.3,1,0)</f>
        <v>0</v>
      </c>
      <c r="S1414" t="str">
        <f t="shared" ref="S1414:W1414" si="2824">IF(N1414=1,$E1414,"")</f>
        <v/>
      </c>
      <c r="T1414" t="str">
        <f t="shared" si="2824"/>
        <v/>
      </c>
      <c r="U1414" t="str">
        <f t="shared" si="2824"/>
        <v/>
      </c>
      <c r="V1414" s="17">
        <f t="shared" ca="1" si="2824"/>
        <v>7.5793380181267023E-2</v>
      </c>
      <c r="W1414" t="str">
        <f t="shared" si="2824"/>
        <v/>
      </c>
    </row>
    <row r="1415" spans="1:23" ht="13" x14ac:dyDescent="0.15">
      <c r="A1415">
        <f t="shared" si="30"/>
        <v>5</v>
      </c>
      <c r="B1415">
        <f t="shared" si="31"/>
        <v>1988</v>
      </c>
      <c r="C1415" s="149">
        <f t="shared" si="706"/>
        <v>32324</v>
      </c>
      <c r="D1415" s="146">
        <f t="shared" si="9"/>
        <v>1988.3333333332266</v>
      </c>
      <c r="E1415" s="147">
        <f ca="1">('StockBond Returns'!AA1414+'StockBond Returns'!AC1414-'Parameters &amp; Main Results'!$B$39)/'StockBond Returns'!AB1414*12</f>
        <v>7.6250407299010836E-2</v>
      </c>
      <c r="F1415" s="70">
        <f ca="1">'StockBond Returns'!AA1414+'StockBond Returns'!AC1414-'StockBond Returns'!AB1414*'Distribution of Final Value'!$B$7</f>
        <v>5.4852243037964641</v>
      </c>
      <c r="G1415" s="17">
        <f>1/'StockBond Returns'!M1413</f>
        <v>6.9559629539241524E-2</v>
      </c>
      <c r="H1415">
        <f t="shared" si="4"/>
        <v>1</v>
      </c>
      <c r="I1415" s="64">
        <f t="shared" si="5"/>
        <v>0</v>
      </c>
      <c r="J1415">
        <f t="shared" si="6"/>
        <v>0</v>
      </c>
      <c r="K1415" s="17">
        <f t="shared" ref="K1415:M1415" ca="1" si="2825">IF(H1415=1,$E1415,"")</f>
        <v>7.6250407299010836E-2</v>
      </c>
      <c r="L1415" t="str">
        <f t="shared" si="2825"/>
        <v/>
      </c>
      <c r="M1415" t="str">
        <f t="shared" si="2825"/>
        <v/>
      </c>
      <c r="N1415" s="148">
        <f>IF('StockBond Returns'!AD1413=0,1,0)</f>
        <v>0</v>
      </c>
      <c r="O1415">
        <f>IF( AND('StockBond Returns'!$AD1413&lt;0,'StockBond Returns'!$AD1413&gt;=-0.1),1,0)</f>
        <v>0</v>
      </c>
      <c r="P1415">
        <f>IF( AND('StockBond Returns'!$AD1413&lt;-0.1,'StockBond Returns'!$AD1413&gt;=-0.2),1,0)</f>
        <v>0</v>
      </c>
      <c r="Q1415">
        <f>IF( AND('StockBond Returns'!$AD1413&lt;-0.2,'StockBond Returns'!$AD1413&gt;=-0.3),1,0)</f>
        <v>1</v>
      </c>
      <c r="R1415">
        <f>IF('StockBond Returns'!AD1413&lt;-0.3,1,0)</f>
        <v>0</v>
      </c>
      <c r="S1415" t="str">
        <f t="shared" ref="S1415:W1415" si="2826">IF(N1415=1,$E1415,"")</f>
        <v/>
      </c>
      <c r="T1415" t="str">
        <f t="shared" si="2826"/>
        <v/>
      </c>
      <c r="U1415" t="str">
        <f t="shared" si="2826"/>
        <v/>
      </c>
      <c r="V1415" s="17">
        <f t="shared" ca="1" si="2826"/>
        <v>7.6250407299010836E-2</v>
      </c>
      <c r="W1415" t="str">
        <f t="shared" si="2826"/>
        <v/>
      </c>
    </row>
    <row r="1416" spans="1:23" ht="13" x14ac:dyDescent="0.15">
      <c r="A1416">
        <f t="shared" si="30"/>
        <v>6</v>
      </c>
      <c r="B1416">
        <f t="shared" si="31"/>
        <v>1988</v>
      </c>
      <c r="C1416" s="149">
        <f t="shared" si="706"/>
        <v>32355</v>
      </c>
      <c r="D1416" s="146">
        <f t="shared" si="9"/>
        <v>1988.4166666665599</v>
      </c>
      <c r="E1416" s="147">
        <f ca="1">('StockBond Returns'!AA1415+'StockBond Returns'!AC1415-'Parameters &amp; Main Results'!$B$39)/'StockBond Returns'!AB1415*12</f>
        <v>7.6638059585611443E-2</v>
      </c>
      <c r="F1416" s="70">
        <f ca="1">'StockBond Returns'!AA1415+'StockBond Returns'!AC1415-'StockBond Returns'!AB1415*'Distribution of Final Value'!$B$7</f>
        <v>5.5117080788046584</v>
      </c>
      <c r="G1416" s="17">
        <f>1/'StockBond Returns'!M1414</f>
        <v>6.9618864695613236E-2</v>
      </c>
      <c r="H1416">
        <f t="shared" si="4"/>
        <v>1</v>
      </c>
      <c r="I1416" s="64">
        <f t="shared" si="5"/>
        <v>0</v>
      </c>
      <c r="J1416">
        <f t="shared" si="6"/>
        <v>0</v>
      </c>
      <c r="K1416" s="17">
        <f t="shared" ref="K1416:M1416" ca="1" si="2827">IF(H1416=1,$E1416,"")</f>
        <v>7.6638059585611443E-2</v>
      </c>
      <c r="L1416" t="str">
        <f t="shared" si="2827"/>
        <v/>
      </c>
      <c r="M1416" t="str">
        <f t="shared" si="2827"/>
        <v/>
      </c>
      <c r="N1416" s="148">
        <f>IF('StockBond Returns'!AD1414=0,1,0)</f>
        <v>0</v>
      </c>
      <c r="O1416">
        <f>IF( AND('StockBond Returns'!$AD1414&lt;0,'StockBond Returns'!$AD1414&gt;=-0.1),1,0)</f>
        <v>0</v>
      </c>
      <c r="P1416">
        <f>IF( AND('StockBond Returns'!$AD1414&lt;-0.1,'StockBond Returns'!$AD1414&gt;=-0.2),1,0)</f>
        <v>0</v>
      </c>
      <c r="Q1416">
        <f>IF( AND('StockBond Returns'!$AD1414&lt;-0.2,'StockBond Returns'!$AD1414&gt;=-0.3),1,0)</f>
        <v>1</v>
      </c>
      <c r="R1416">
        <f>IF('StockBond Returns'!AD1414&lt;-0.3,1,0)</f>
        <v>0</v>
      </c>
      <c r="S1416" t="str">
        <f t="shared" ref="S1416:W1416" si="2828">IF(N1416=1,$E1416,"")</f>
        <v/>
      </c>
      <c r="T1416" t="str">
        <f t="shared" si="2828"/>
        <v/>
      </c>
      <c r="U1416" t="str">
        <f t="shared" si="2828"/>
        <v/>
      </c>
      <c r="V1416" s="17">
        <f t="shared" ca="1" si="2828"/>
        <v>7.6638059585611443E-2</v>
      </c>
      <c r="W1416" t="str">
        <f t="shared" si="2828"/>
        <v/>
      </c>
    </row>
    <row r="1417" spans="1:23" ht="13" x14ac:dyDescent="0.15">
      <c r="A1417">
        <f t="shared" si="30"/>
        <v>7</v>
      </c>
      <c r="B1417">
        <f t="shared" si="31"/>
        <v>1988</v>
      </c>
      <c r="C1417" s="149">
        <f t="shared" si="706"/>
        <v>32386</v>
      </c>
      <c r="D1417" s="146">
        <f t="shared" si="9"/>
        <v>1988.4999999998931</v>
      </c>
      <c r="E1417" s="147">
        <f ca="1">('StockBond Returns'!AA1416+'StockBond Returns'!AC1416-'Parameters &amp; Main Results'!$B$39)/'StockBond Returns'!AB1416*12</f>
        <v>7.4509932583339183E-2</v>
      </c>
      <c r="F1417" s="70">
        <f ca="1">'StockBond Returns'!AA1416+'StockBond Returns'!AC1416-'StockBond Returns'!AB1416*'Distribution of Final Value'!$B$7</f>
        <v>5.1612796218519268</v>
      </c>
      <c r="G1417" s="17">
        <f>1/'StockBond Returns'!M1415</f>
        <v>6.7027693867800039E-2</v>
      </c>
      <c r="H1417">
        <f t="shared" si="4"/>
        <v>1</v>
      </c>
      <c r="I1417" s="64">
        <f t="shared" si="5"/>
        <v>0</v>
      </c>
      <c r="J1417">
        <f t="shared" si="6"/>
        <v>0</v>
      </c>
      <c r="K1417" s="17">
        <f t="shared" ref="K1417:M1417" ca="1" si="2829">IF(H1417=1,$E1417,"")</f>
        <v>7.4509932583339183E-2</v>
      </c>
      <c r="L1417" t="str">
        <f t="shared" si="2829"/>
        <v/>
      </c>
      <c r="M1417" t="str">
        <f t="shared" si="2829"/>
        <v/>
      </c>
      <c r="N1417" s="148">
        <f>IF('StockBond Returns'!AD1415=0,1,0)</f>
        <v>0</v>
      </c>
      <c r="O1417">
        <f>IF( AND('StockBond Returns'!$AD1415&lt;0,'StockBond Returns'!$AD1415&gt;=-0.1),1,0)</f>
        <v>0</v>
      </c>
      <c r="P1417">
        <f>IF( AND('StockBond Returns'!$AD1415&lt;-0.1,'StockBond Returns'!$AD1415&gt;=-0.2),1,0)</f>
        <v>1</v>
      </c>
      <c r="Q1417">
        <f>IF( AND('StockBond Returns'!$AD1415&lt;-0.2,'StockBond Returns'!$AD1415&gt;=-0.3),1,0)</f>
        <v>0</v>
      </c>
      <c r="R1417">
        <f>IF('StockBond Returns'!AD1415&lt;-0.3,1,0)</f>
        <v>0</v>
      </c>
      <c r="S1417" t="str">
        <f t="shared" ref="S1417:W1417" si="2830">IF(N1417=1,$E1417,"")</f>
        <v/>
      </c>
      <c r="T1417" t="str">
        <f t="shared" si="2830"/>
        <v/>
      </c>
      <c r="U1417" s="17">
        <f t="shared" ca="1" si="2830"/>
        <v>7.4509932583339183E-2</v>
      </c>
      <c r="V1417" t="str">
        <f t="shared" si="2830"/>
        <v/>
      </c>
      <c r="W1417" t="str">
        <f t="shared" si="2830"/>
        <v/>
      </c>
    </row>
    <row r="1418" spans="1:23" ht="13" x14ac:dyDescent="0.15">
      <c r="A1418">
        <f t="shared" si="30"/>
        <v>8</v>
      </c>
      <c r="B1418">
        <f t="shared" si="31"/>
        <v>1988</v>
      </c>
      <c r="C1418" s="149">
        <f t="shared" si="706"/>
        <v>32416</v>
      </c>
      <c r="D1418" s="146">
        <f t="shared" si="9"/>
        <v>1988.5833333332264</v>
      </c>
      <c r="E1418" s="147">
        <f ca="1">('StockBond Returns'!AA1417+'StockBond Returns'!AC1417-'Parameters &amp; Main Results'!$B$39)/'StockBond Returns'!AB1417*12</f>
        <v>7.5630050350406514E-2</v>
      </c>
      <c r="F1418" s="70">
        <f ca="1">'StockBond Returns'!AA1417+'StockBond Returns'!AC1417-'StockBond Returns'!AB1417*'Distribution of Final Value'!$B$7</f>
        <v>5.2986853657360014</v>
      </c>
      <c r="G1418" s="17">
        <f>1/'StockBond Returns'!M1416</f>
        <v>6.7672072268489356E-2</v>
      </c>
      <c r="H1418">
        <f t="shared" si="4"/>
        <v>1</v>
      </c>
      <c r="I1418" s="64">
        <f t="shared" si="5"/>
        <v>0</v>
      </c>
      <c r="J1418">
        <f t="shared" si="6"/>
        <v>0</v>
      </c>
      <c r="K1418" s="17">
        <f t="shared" ref="K1418:M1418" ca="1" si="2831">IF(H1418=1,$E1418,"")</f>
        <v>7.5630050350406514E-2</v>
      </c>
      <c r="L1418" t="str">
        <f t="shared" si="2831"/>
        <v/>
      </c>
      <c r="M1418" t="str">
        <f t="shared" si="2831"/>
        <v/>
      </c>
      <c r="N1418" s="148">
        <f>IF('StockBond Returns'!AD1416=0,1,0)</f>
        <v>0</v>
      </c>
      <c r="O1418">
        <f>IF( AND('StockBond Returns'!$AD1416&lt;0,'StockBond Returns'!$AD1416&gt;=-0.1),1,0)</f>
        <v>0</v>
      </c>
      <c r="P1418">
        <f>IF( AND('StockBond Returns'!$AD1416&lt;-0.1,'StockBond Returns'!$AD1416&gt;=-0.2),1,0)</f>
        <v>1</v>
      </c>
      <c r="Q1418">
        <f>IF( AND('StockBond Returns'!$AD1416&lt;-0.2,'StockBond Returns'!$AD1416&gt;=-0.3),1,0)</f>
        <v>0</v>
      </c>
      <c r="R1418">
        <f>IF('StockBond Returns'!AD1416&lt;-0.3,1,0)</f>
        <v>0</v>
      </c>
      <c r="S1418" t="str">
        <f t="shared" ref="S1418:W1418" si="2832">IF(N1418=1,$E1418,"")</f>
        <v/>
      </c>
      <c r="T1418" t="str">
        <f t="shared" si="2832"/>
        <v/>
      </c>
      <c r="U1418" s="17">
        <f t="shared" ca="1" si="2832"/>
        <v>7.5630050350406514E-2</v>
      </c>
      <c r="V1418" t="str">
        <f t="shared" si="2832"/>
        <v/>
      </c>
      <c r="W1418" t="str">
        <f t="shared" si="2832"/>
        <v/>
      </c>
    </row>
    <row r="1419" spans="1:23" ht="13" x14ac:dyDescent="0.15">
      <c r="A1419">
        <f t="shared" si="30"/>
        <v>9</v>
      </c>
      <c r="B1419">
        <f t="shared" si="31"/>
        <v>1988</v>
      </c>
      <c r="C1419" s="149">
        <f t="shared" si="706"/>
        <v>32447</v>
      </c>
      <c r="D1419" s="146">
        <f t="shared" si="9"/>
        <v>1988.6666666665596</v>
      </c>
      <c r="E1419" s="147">
        <f ca="1">('StockBond Returns'!AA1418+'StockBond Returns'!AC1418-'Parameters &amp; Main Results'!$B$39)/'StockBond Returns'!AB1418*12</f>
        <v>7.8514680460802524E-2</v>
      </c>
      <c r="F1419" s="70">
        <f ca="1">'StockBond Returns'!AA1418+'StockBond Returns'!AC1418-'StockBond Returns'!AB1418*'Distribution of Final Value'!$B$7</f>
        <v>5.6947809826675595</v>
      </c>
      <c r="G1419" s="17">
        <f>1/'StockBond Returns'!M1417</f>
        <v>7.0785516510627228E-2</v>
      </c>
      <c r="H1419">
        <f t="shared" si="4"/>
        <v>1</v>
      </c>
      <c r="I1419" s="64">
        <f t="shared" si="5"/>
        <v>0</v>
      </c>
      <c r="J1419">
        <f t="shared" si="6"/>
        <v>0</v>
      </c>
      <c r="K1419" s="17">
        <f t="shared" ref="K1419:M1419" ca="1" si="2833">IF(H1419=1,$E1419,"")</f>
        <v>7.8514680460802524E-2</v>
      </c>
      <c r="L1419" t="str">
        <f t="shared" si="2833"/>
        <v/>
      </c>
      <c r="M1419" t="str">
        <f t="shared" si="2833"/>
        <v/>
      </c>
      <c r="N1419" s="148">
        <f>IF('StockBond Returns'!AD1417=0,1,0)</f>
        <v>0</v>
      </c>
      <c r="O1419">
        <f>IF( AND('StockBond Returns'!$AD1417&lt;0,'StockBond Returns'!$AD1417&gt;=-0.1),1,0)</f>
        <v>0</v>
      </c>
      <c r="P1419">
        <f>IF( AND('StockBond Returns'!$AD1417&lt;-0.1,'StockBond Returns'!$AD1417&gt;=-0.2),1,0)</f>
        <v>0</v>
      </c>
      <c r="Q1419">
        <f>IF( AND('StockBond Returns'!$AD1417&lt;-0.2,'StockBond Returns'!$AD1417&gt;=-0.3),1,0)</f>
        <v>1</v>
      </c>
      <c r="R1419">
        <f>IF('StockBond Returns'!AD1417&lt;-0.3,1,0)</f>
        <v>0</v>
      </c>
      <c r="S1419" t="str">
        <f t="shared" ref="S1419:W1419" si="2834">IF(N1419=1,$E1419,"")</f>
        <v/>
      </c>
      <c r="T1419" t="str">
        <f t="shared" si="2834"/>
        <v/>
      </c>
      <c r="U1419" t="str">
        <f t="shared" si="2834"/>
        <v/>
      </c>
      <c r="V1419" s="17">
        <f t="shared" ca="1" si="2834"/>
        <v>7.8514680460802524E-2</v>
      </c>
      <c r="W1419" t="str">
        <f t="shared" si="2834"/>
        <v/>
      </c>
    </row>
    <row r="1420" spans="1:23" ht="13" x14ac:dyDescent="0.15">
      <c r="A1420">
        <f t="shared" si="30"/>
        <v>10</v>
      </c>
      <c r="B1420">
        <f t="shared" si="31"/>
        <v>1988</v>
      </c>
      <c r="C1420" s="149">
        <f t="shared" si="706"/>
        <v>32477</v>
      </c>
      <c r="D1420" s="146">
        <f t="shared" si="9"/>
        <v>1988.7499999998929</v>
      </c>
      <c r="E1420" s="147">
        <f ca="1">('StockBond Returns'!AA1419+'StockBond Returns'!AC1419-'Parameters &amp; Main Results'!$B$39)/'StockBond Returns'!AB1419*12</f>
        <v>7.6645188792664368E-2</v>
      </c>
      <c r="F1420" s="70">
        <f ca="1">'StockBond Returns'!AA1419+'StockBond Returns'!AC1419-'StockBond Returns'!AB1419*'Distribution of Final Value'!$B$7</f>
        <v>5.3859599742286122</v>
      </c>
      <c r="G1420" s="17">
        <f>1/'StockBond Returns'!M1418</f>
        <v>6.8591469932835519E-2</v>
      </c>
      <c r="H1420">
        <f t="shared" si="4"/>
        <v>1</v>
      </c>
      <c r="I1420" s="64">
        <f t="shared" si="5"/>
        <v>0</v>
      </c>
      <c r="J1420">
        <f t="shared" si="6"/>
        <v>0</v>
      </c>
      <c r="K1420" s="17">
        <f t="shared" ref="K1420:M1420" ca="1" si="2835">IF(H1420=1,$E1420,"")</f>
        <v>7.6645188792664368E-2</v>
      </c>
      <c r="L1420" t="str">
        <f t="shared" si="2835"/>
        <v/>
      </c>
      <c r="M1420" t="str">
        <f t="shared" si="2835"/>
        <v/>
      </c>
      <c r="N1420" s="148">
        <f>IF('StockBond Returns'!AD1418=0,1,0)</f>
        <v>0</v>
      </c>
      <c r="O1420">
        <f>IF( AND('StockBond Returns'!$AD1418&lt;0,'StockBond Returns'!$AD1418&gt;=-0.1),1,0)</f>
        <v>0</v>
      </c>
      <c r="P1420">
        <f>IF( AND('StockBond Returns'!$AD1418&lt;-0.1,'StockBond Returns'!$AD1418&gt;=-0.2),1,0)</f>
        <v>1</v>
      </c>
      <c r="Q1420">
        <f>IF( AND('StockBond Returns'!$AD1418&lt;-0.2,'StockBond Returns'!$AD1418&gt;=-0.3),1,0)</f>
        <v>0</v>
      </c>
      <c r="R1420">
        <f>IF('StockBond Returns'!AD1418&lt;-0.3,1,0)</f>
        <v>0</v>
      </c>
      <c r="S1420" t="str">
        <f t="shared" ref="S1420:W1420" si="2836">IF(N1420=1,$E1420,"")</f>
        <v/>
      </c>
      <c r="T1420" t="str">
        <f t="shared" si="2836"/>
        <v/>
      </c>
      <c r="U1420" s="17">
        <f t="shared" ca="1" si="2836"/>
        <v>7.6645188792664368E-2</v>
      </c>
      <c r="V1420" t="str">
        <f t="shared" si="2836"/>
        <v/>
      </c>
      <c r="W1420" t="str">
        <f t="shared" si="2836"/>
        <v/>
      </c>
    </row>
    <row r="1421" spans="1:23" ht="13" x14ac:dyDescent="0.15">
      <c r="A1421">
        <f t="shared" si="30"/>
        <v>11</v>
      </c>
      <c r="B1421">
        <f t="shared" si="31"/>
        <v>1988</v>
      </c>
      <c r="C1421" s="149">
        <f t="shared" si="706"/>
        <v>32508</v>
      </c>
      <c r="D1421" s="146">
        <f t="shared" si="9"/>
        <v>1988.8333333332262</v>
      </c>
      <c r="E1421" s="147">
        <f ca="1">('StockBond Returns'!AA1420+'StockBond Returns'!AC1420-'Parameters &amp; Main Results'!$B$39)/'StockBond Returns'!AB1420*12</f>
        <v>7.53007962942156E-2</v>
      </c>
      <c r="F1421" s="70">
        <f ca="1">'StockBond Returns'!AA1420+'StockBond Returns'!AC1420-'StockBond Returns'!AB1420*'Distribution of Final Value'!$B$7</f>
        <v>5.1581697843695471</v>
      </c>
      <c r="G1421" s="17">
        <f>1/'StockBond Returns'!M1419</f>
        <v>6.7135367851142047E-2</v>
      </c>
      <c r="H1421">
        <f t="shared" si="4"/>
        <v>1</v>
      </c>
      <c r="I1421" s="64">
        <f t="shared" si="5"/>
        <v>0</v>
      </c>
      <c r="J1421">
        <f t="shared" si="6"/>
        <v>0</v>
      </c>
      <c r="K1421" s="17">
        <f t="shared" ref="K1421:M1421" ca="1" si="2837">IF(H1421=1,$E1421,"")</f>
        <v>7.53007962942156E-2</v>
      </c>
      <c r="L1421" t="str">
        <f t="shared" si="2837"/>
        <v/>
      </c>
      <c r="M1421" t="str">
        <f t="shared" si="2837"/>
        <v/>
      </c>
      <c r="N1421" s="148">
        <f>IF('StockBond Returns'!AD1419=0,1,0)</f>
        <v>0</v>
      </c>
      <c r="O1421">
        <f>IF( AND('StockBond Returns'!$AD1419&lt;0,'StockBond Returns'!$AD1419&gt;=-0.1),1,0)</f>
        <v>0</v>
      </c>
      <c r="P1421">
        <f>IF( AND('StockBond Returns'!$AD1419&lt;-0.1,'StockBond Returns'!$AD1419&gt;=-0.2),1,0)</f>
        <v>1</v>
      </c>
      <c r="Q1421">
        <f>IF( AND('StockBond Returns'!$AD1419&lt;-0.2,'StockBond Returns'!$AD1419&gt;=-0.3),1,0)</f>
        <v>0</v>
      </c>
      <c r="R1421">
        <f>IF('StockBond Returns'!AD1419&lt;-0.3,1,0)</f>
        <v>0</v>
      </c>
      <c r="S1421" t="str">
        <f t="shared" ref="S1421:W1421" si="2838">IF(N1421=1,$E1421,"")</f>
        <v/>
      </c>
      <c r="T1421" t="str">
        <f t="shared" si="2838"/>
        <v/>
      </c>
      <c r="U1421" s="17">
        <f t="shared" ca="1" si="2838"/>
        <v>7.53007962942156E-2</v>
      </c>
      <c r="V1421" t="str">
        <f t="shared" si="2838"/>
        <v/>
      </c>
      <c r="W1421" t="str">
        <f t="shared" si="2838"/>
        <v/>
      </c>
    </row>
    <row r="1422" spans="1:23" ht="13" x14ac:dyDescent="0.15">
      <c r="A1422">
        <f t="shared" si="30"/>
        <v>12</v>
      </c>
      <c r="B1422">
        <f t="shared" si="31"/>
        <v>1988</v>
      </c>
      <c r="C1422" s="149">
        <f t="shared" si="706"/>
        <v>32539</v>
      </c>
      <c r="D1422" s="146">
        <f t="shared" si="9"/>
        <v>1988.9166666665594</v>
      </c>
      <c r="E1422" s="147">
        <f ca="1">('StockBond Returns'!AA1421+'StockBond Returns'!AC1421-'Parameters &amp; Main Results'!$B$39)/'StockBond Returns'!AB1421*12</f>
        <v>7.7021255339119424E-2</v>
      </c>
      <c r="F1422" s="70">
        <f ca="1">'StockBond Returns'!AA1421+'StockBond Returns'!AC1421-'StockBond Returns'!AB1421*'Distribution of Final Value'!$B$7</f>
        <v>5.3787038403494432</v>
      </c>
      <c r="G1422" s="17">
        <f>1/'StockBond Returns'!M1420</f>
        <v>6.8542666000744518E-2</v>
      </c>
      <c r="H1422">
        <f t="shared" si="4"/>
        <v>1</v>
      </c>
      <c r="I1422" s="64">
        <f t="shared" si="5"/>
        <v>0</v>
      </c>
      <c r="J1422">
        <f t="shared" si="6"/>
        <v>0</v>
      </c>
      <c r="K1422" s="17">
        <f t="shared" ref="K1422:M1422" ca="1" si="2839">IF(H1422=1,$E1422,"")</f>
        <v>7.7021255339119424E-2</v>
      </c>
      <c r="L1422" t="str">
        <f t="shared" si="2839"/>
        <v/>
      </c>
      <c r="M1422" t="str">
        <f t="shared" si="2839"/>
        <v/>
      </c>
      <c r="N1422" s="148">
        <f>IF('StockBond Returns'!AD1420=0,1,0)</f>
        <v>0</v>
      </c>
      <c r="O1422">
        <f>IF( AND('StockBond Returns'!$AD1420&lt;0,'StockBond Returns'!$AD1420&gt;=-0.1),1,0)</f>
        <v>0</v>
      </c>
      <c r="P1422">
        <f>IF( AND('StockBond Returns'!$AD1420&lt;-0.1,'StockBond Returns'!$AD1420&gt;=-0.2),1,0)</f>
        <v>1</v>
      </c>
      <c r="Q1422">
        <f>IF( AND('StockBond Returns'!$AD1420&lt;-0.2,'StockBond Returns'!$AD1420&gt;=-0.3),1,0)</f>
        <v>0</v>
      </c>
      <c r="R1422">
        <f>IF('StockBond Returns'!AD1420&lt;-0.3,1,0)</f>
        <v>0</v>
      </c>
      <c r="S1422" t="str">
        <f t="shared" ref="S1422:W1422" si="2840">IF(N1422=1,$E1422,"")</f>
        <v/>
      </c>
      <c r="T1422" t="str">
        <f t="shared" si="2840"/>
        <v/>
      </c>
      <c r="U1422" s="17">
        <f t="shared" ca="1" si="2840"/>
        <v>7.7021255339119424E-2</v>
      </c>
      <c r="V1422" t="str">
        <f t="shared" si="2840"/>
        <v/>
      </c>
      <c r="W1422" t="str">
        <f t="shared" si="2840"/>
        <v/>
      </c>
    </row>
    <row r="1423" spans="1:23" ht="13" x14ac:dyDescent="0.15">
      <c r="A1423">
        <f t="shared" si="30"/>
        <v>1</v>
      </c>
      <c r="B1423">
        <f t="shared" si="31"/>
        <v>1989</v>
      </c>
      <c r="C1423" s="149">
        <f t="shared" si="706"/>
        <v>32567</v>
      </c>
      <c r="D1423" s="146">
        <f t="shared" si="9"/>
        <v>1988.9999999998927</v>
      </c>
      <c r="E1423" s="147">
        <f ca="1">('StockBond Returns'!AA1422+'StockBond Returns'!AC1422-'Parameters &amp; Main Results'!$B$39)/'StockBond Returns'!AB1422*12</f>
        <v>7.7293650839196121E-2</v>
      </c>
      <c r="F1423" s="70">
        <f ca="1">'StockBond Returns'!AA1422+'StockBond Returns'!AC1422-'StockBond Returns'!AB1422*'Distribution of Final Value'!$B$7</f>
        <v>5.3866102557220481</v>
      </c>
      <c r="G1423" s="17">
        <f>1/'StockBond Returns'!M1421</f>
        <v>6.8311554523597495E-2</v>
      </c>
      <c r="H1423">
        <f t="shared" si="4"/>
        <v>1</v>
      </c>
      <c r="I1423" s="64">
        <f t="shared" si="5"/>
        <v>0</v>
      </c>
      <c r="J1423">
        <f t="shared" si="6"/>
        <v>0</v>
      </c>
      <c r="K1423" s="17">
        <f t="shared" ref="K1423:M1423" ca="1" si="2841">IF(H1423=1,$E1423,"")</f>
        <v>7.7293650839196121E-2</v>
      </c>
      <c r="L1423" t="str">
        <f t="shared" si="2841"/>
        <v/>
      </c>
      <c r="M1423" t="str">
        <f t="shared" si="2841"/>
        <v/>
      </c>
      <c r="N1423" s="148">
        <f>IF('StockBond Returns'!AD1421=0,1,0)</f>
        <v>0</v>
      </c>
      <c r="O1423">
        <f>IF( AND('StockBond Returns'!$AD1421&lt;0,'StockBond Returns'!$AD1421&gt;=-0.1),1,0)</f>
        <v>0</v>
      </c>
      <c r="P1423">
        <f>IF( AND('StockBond Returns'!$AD1421&lt;-0.1,'StockBond Returns'!$AD1421&gt;=-0.2),1,0)</f>
        <v>1</v>
      </c>
      <c r="Q1423">
        <f>IF( AND('StockBond Returns'!$AD1421&lt;-0.2,'StockBond Returns'!$AD1421&gt;=-0.3),1,0)</f>
        <v>0</v>
      </c>
      <c r="R1423">
        <f>IF('StockBond Returns'!AD1421&lt;-0.3,1,0)</f>
        <v>0</v>
      </c>
      <c r="S1423" t="str">
        <f t="shared" ref="S1423:W1423" si="2842">IF(N1423=1,$E1423,"")</f>
        <v/>
      </c>
      <c r="T1423" t="str">
        <f t="shared" si="2842"/>
        <v/>
      </c>
      <c r="U1423" s="17">
        <f t="shared" ca="1" si="2842"/>
        <v>7.7293650839196121E-2</v>
      </c>
      <c r="V1423" t="str">
        <f t="shared" si="2842"/>
        <v/>
      </c>
      <c r="W1423" t="str">
        <f t="shared" si="2842"/>
        <v/>
      </c>
    </row>
    <row r="1424" spans="1:23" ht="13" x14ac:dyDescent="0.15">
      <c r="A1424">
        <f t="shared" si="30"/>
        <v>2</v>
      </c>
      <c r="B1424">
        <f t="shared" si="31"/>
        <v>1989</v>
      </c>
      <c r="C1424" s="149">
        <f t="shared" si="706"/>
        <v>32598</v>
      </c>
      <c r="D1424" s="146">
        <f t="shared" si="9"/>
        <v>1989.0833333332259</v>
      </c>
      <c r="E1424" s="147">
        <f ca="1">('StockBond Returns'!AA1423+'StockBond Returns'!AC1423-'Parameters &amp; Main Results'!$B$39)/'StockBond Returns'!AB1423*12</f>
        <v>7.3432755033230157E-2</v>
      </c>
      <c r="F1424" s="70">
        <f ca="1">'StockBond Returns'!AA1423+'StockBond Returns'!AC1423-'StockBond Returns'!AB1423*'Distribution of Final Value'!$B$7</f>
        <v>4.8006333550050053</v>
      </c>
      <c r="G1424" s="17">
        <f>1/'StockBond Returns'!M1422</f>
        <v>6.3588273680600438E-2</v>
      </c>
      <c r="H1424">
        <f t="shared" si="4"/>
        <v>1</v>
      </c>
      <c r="I1424" s="64">
        <f t="shared" si="5"/>
        <v>0</v>
      </c>
      <c r="J1424">
        <f t="shared" si="6"/>
        <v>0</v>
      </c>
      <c r="K1424" s="17">
        <f t="shared" ref="K1424:M1424" ca="1" si="2843">IF(H1424=1,$E1424,"")</f>
        <v>7.3432755033230157E-2</v>
      </c>
      <c r="L1424" t="str">
        <f t="shared" si="2843"/>
        <v/>
      </c>
      <c r="M1424" t="str">
        <f t="shared" si="2843"/>
        <v/>
      </c>
      <c r="N1424" s="148">
        <f>IF('StockBond Returns'!AD1422=0,1,0)</f>
        <v>0</v>
      </c>
      <c r="O1424">
        <f>IF( AND('StockBond Returns'!$AD1422&lt;0,'StockBond Returns'!$AD1422&gt;=-0.1),1,0)</f>
        <v>0</v>
      </c>
      <c r="P1424">
        <f>IF( AND('StockBond Returns'!$AD1422&lt;-0.1,'StockBond Returns'!$AD1422&gt;=-0.2),1,0)</f>
        <v>1</v>
      </c>
      <c r="Q1424">
        <f>IF( AND('StockBond Returns'!$AD1422&lt;-0.2,'StockBond Returns'!$AD1422&gt;=-0.3),1,0)</f>
        <v>0</v>
      </c>
      <c r="R1424">
        <f>IF('StockBond Returns'!AD1422&lt;-0.3,1,0)</f>
        <v>0</v>
      </c>
      <c r="S1424" t="str">
        <f t="shared" ref="S1424:W1424" si="2844">IF(N1424=1,$E1424,"")</f>
        <v/>
      </c>
      <c r="T1424" t="str">
        <f t="shared" si="2844"/>
        <v/>
      </c>
      <c r="U1424" s="17">
        <f t="shared" ca="1" si="2844"/>
        <v>7.3432755033230157E-2</v>
      </c>
      <c r="V1424" t="str">
        <f t="shared" si="2844"/>
        <v/>
      </c>
      <c r="W1424" t="str">
        <f t="shared" si="2844"/>
        <v/>
      </c>
    </row>
    <row r="1425" spans="1:23" ht="13" x14ac:dyDescent="0.15">
      <c r="A1425">
        <f t="shared" si="30"/>
        <v>3</v>
      </c>
      <c r="B1425">
        <f t="shared" si="31"/>
        <v>1989</v>
      </c>
      <c r="C1425" s="149">
        <f t="shared" si="706"/>
        <v>32628</v>
      </c>
      <c r="D1425" s="146">
        <f t="shared" si="9"/>
        <v>1989.1666666665592</v>
      </c>
      <c r="E1425" s="147">
        <f ca="1">('StockBond Returns'!AA1424+'StockBond Returns'!AC1424-'Parameters &amp; Main Results'!$B$39)/'StockBond Returns'!AB1424*12</f>
        <v>7.5768593484778407E-2</v>
      </c>
      <c r="F1425" s="70">
        <f ca="1">'StockBond Returns'!AA1424+'StockBond Returns'!AC1424-'StockBond Returns'!AB1424*'Distribution of Final Value'!$B$7</f>
        <v>5.1075893431896056</v>
      </c>
      <c r="G1425" s="17">
        <f>1/'StockBond Returns'!M1423</f>
        <v>6.5803976750810136E-2</v>
      </c>
      <c r="H1425">
        <f t="shared" si="4"/>
        <v>1</v>
      </c>
      <c r="I1425" s="64">
        <f t="shared" si="5"/>
        <v>0</v>
      </c>
      <c r="J1425">
        <f t="shared" si="6"/>
        <v>0</v>
      </c>
      <c r="K1425" s="17">
        <f t="shared" ref="K1425:M1425" ca="1" si="2845">IF(H1425=1,$E1425,"")</f>
        <v>7.5768593484778407E-2</v>
      </c>
      <c r="L1425" t="str">
        <f t="shared" si="2845"/>
        <v/>
      </c>
      <c r="M1425" t="str">
        <f t="shared" si="2845"/>
        <v/>
      </c>
      <c r="N1425" s="148">
        <f>IF('StockBond Returns'!AD1423=0,1,0)</f>
        <v>0</v>
      </c>
      <c r="O1425">
        <f>IF( AND('StockBond Returns'!$AD1423&lt;0,'StockBond Returns'!$AD1423&gt;=-0.1),1,0)</f>
        <v>0</v>
      </c>
      <c r="P1425">
        <f>IF( AND('StockBond Returns'!$AD1423&lt;-0.1,'StockBond Returns'!$AD1423&gt;=-0.2),1,0)</f>
        <v>1</v>
      </c>
      <c r="Q1425">
        <f>IF( AND('StockBond Returns'!$AD1423&lt;-0.2,'StockBond Returns'!$AD1423&gt;=-0.3),1,0)</f>
        <v>0</v>
      </c>
      <c r="R1425">
        <f>IF('StockBond Returns'!AD1423&lt;-0.3,1,0)</f>
        <v>0</v>
      </c>
      <c r="S1425" t="str">
        <f t="shared" ref="S1425:W1425" si="2846">IF(N1425=1,$E1425,"")</f>
        <v/>
      </c>
      <c r="T1425" t="str">
        <f t="shared" si="2846"/>
        <v/>
      </c>
      <c r="U1425" s="17">
        <f t="shared" ca="1" si="2846"/>
        <v>7.5768593484778407E-2</v>
      </c>
      <c r="V1425" t="str">
        <f t="shared" si="2846"/>
        <v/>
      </c>
      <c r="W1425" t="str">
        <f t="shared" si="2846"/>
        <v/>
      </c>
    </row>
    <row r="1426" spans="1:23" ht="13" x14ac:dyDescent="0.15">
      <c r="A1426">
        <f t="shared" si="30"/>
        <v>4</v>
      </c>
      <c r="B1426">
        <f t="shared" si="31"/>
        <v>1989</v>
      </c>
      <c r="C1426" s="149">
        <f t="shared" si="706"/>
        <v>32659</v>
      </c>
      <c r="D1426" s="146">
        <f t="shared" si="9"/>
        <v>1989.2499999998925</v>
      </c>
      <c r="E1426" s="147">
        <f ca="1">('StockBond Returns'!AA1425+'StockBond Returns'!AC1425-'Parameters &amp; Main Results'!$B$39)/'StockBond Returns'!AB1425*12</f>
        <v>7.5176220129548638E-2</v>
      </c>
      <c r="F1426" s="70">
        <f ca="1">'StockBond Returns'!AA1425+'StockBond Returns'!AC1425-'StockBond Returns'!AB1425*'Distribution of Final Value'!$B$7</f>
        <v>4.9942170478698129</v>
      </c>
      <c r="G1426" s="17">
        <f>1/'StockBond Returns'!M1424</f>
        <v>6.4882856986322623E-2</v>
      </c>
      <c r="H1426">
        <f t="shared" si="4"/>
        <v>1</v>
      </c>
      <c r="I1426" s="64">
        <f t="shared" si="5"/>
        <v>0</v>
      </c>
      <c r="J1426">
        <f t="shared" si="6"/>
        <v>0</v>
      </c>
      <c r="K1426" s="17">
        <f t="shared" ref="K1426:M1426" ca="1" si="2847">IF(H1426=1,$E1426,"")</f>
        <v>7.5176220129548638E-2</v>
      </c>
      <c r="L1426" t="str">
        <f t="shared" si="2847"/>
        <v/>
      </c>
      <c r="M1426" t="str">
        <f t="shared" si="2847"/>
        <v/>
      </c>
      <c r="N1426" s="148">
        <f>IF('StockBond Returns'!AD1424=0,1,0)</f>
        <v>0</v>
      </c>
      <c r="O1426">
        <f>IF( AND('StockBond Returns'!$AD1424&lt;0,'StockBond Returns'!$AD1424&gt;=-0.1),1,0)</f>
        <v>0</v>
      </c>
      <c r="P1426">
        <f>IF( AND('StockBond Returns'!$AD1424&lt;-0.1,'StockBond Returns'!$AD1424&gt;=-0.2),1,0)</f>
        <v>1</v>
      </c>
      <c r="Q1426">
        <f>IF( AND('StockBond Returns'!$AD1424&lt;-0.2,'StockBond Returns'!$AD1424&gt;=-0.3),1,0)</f>
        <v>0</v>
      </c>
      <c r="R1426">
        <f>IF('StockBond Returns'!AD1424&lt;-0.3,1,0)</f>
        <v>0</v>
      </c>
      <c r="S1426" t="str">
        <f t="shared" ref="S1426:W1426" si="2848">IF(N1426=1,$E1426,"")</f>
        <v/>
      </c>
      <c r="T1426" t="str">
        <f t="shared" si="2848"/>
        <v/>
      </c>
      <c r="U1426" s="17">
        <f t="shared" ca="1" si="2848"/>
        <v>7.5176220129548638E-2</v>
      </c>
      <c r="V1426" t="str">
        <f t="shared" si="2848"/>
        <v/>
      </c>
      <c r="W1426" t="str">
        <f t="shared" si="2848"/>
        <v/>
      </c>
    </row>
    <row r="1427" spans="1:23" ht="13" x14ac:dyDescent="0.15">
      <c r="A1427">
        <f t="shared" si="30"/>
        <v>5</v>
      </c>
      <c r="B1427">
        <f t="shared" si="31"/>
        <v>1989</v>
      </c>
      <c r="C1427" s="149">
        <f t="shared" si="706"/>
        <v>32689</v>
      </c>
      <c r="D1427" s="146">
        <f t="shared" si="9"/>
        <v>1989.3333333332257</v>
      </c>
      <c r="E1427" s="147">
        <f ca="1">('StockBond Returns'!AA1426+'StockBond Returns'!AC1426-'Parameters &amp; Main Results'!$B$39)/'StockBond Returns'!AB1426*12</f>
        <v>7.303192647036276E-2</v>
      </c>
      <c r="F1427" s="70">
        <f ca="1">'StockBond Returns'!AA1426+'StockBond Returns'!AC1426-'StockBond Returns'!AB1426*'Distribution of Final Value'!$B$7</f>
        <v>4.6631491817773352</v>
      </c>
      <c r="G1427" s="17">
        <f>1/'StockBond Returns'!M1425</f>
        <v>6.234164684005921E-2</v>
      </c>
      <c r="H1427">
        <f t="shared" si="4"/>
        <v>1</v>
      </c>
      <c r="I1427" s="64">
        <f t="shared" si="5"/>
        <v>0</v>
      </c>
      <c r="J1427">
        <f t="shared" si="6"/>
        <v>0</v>
      </c>
      <c r="K1427" s="17">
        <f t="shared" ref="K1427:M1427" ca="1" si="2849">IF(H1427=1,$E1427,"")</f>
        <v>7.303192647036276E-2</v>
      </c>
      <c r="L1427" t="str">
        <f t="shared" si="2849"/>
        <v/>
      </c>
      <c r="M1427" t="str">
        <f t="shared" si="2849"/>
        <v/>
      </c>
      <c r="N1427" s="148">
        <f>IF('StockBond Returns'!AD1425=0,1,0)</f>
        <v>0</v>
      </c>
      <c r="O1427">
        <f>IF( AND('StockBond Returns'!$AD1425&lt;0,'StockBond Returns'!$AD1425&gt;=-0.1),1,0)</f>
        <v>1</v>
      </c>
      <c r="P1427">
        <f>IF( AND('StockBond Returns'!$AD1425&lt;-0.1,'StockBond Returns'!$AD1425&gt;=-0.2),1,0)</f>
        <v>0</v>
      </c>
      <c r="Q1427">
        <f>IF( AND('StockBond Returns'!$AD1425&lt;-0.2,'StockBond Returns'!$AD1425&gt;=-0.3),1,0)</f>
        <v>0</v>
      </c>
      <c r="R1427">
        <f>IF('StockBond Returns'!AD1425&lt;-0.3,1,0)</f>
        <v>0</v>
      </c>
      <c r="S1427" t="str">
        <f t="shared" ref="S1427:W1427" si="2850">IF(N1427=1,$E1427,"")</f>
        <v/>
      </c>
      <c r="T1427" s="17">
        <f t="shared" ca="1" si="2850"/>
        <v>7.303192647036276E-2</v>
      </c>
      <c r="U1427" t="str">
        <f t="shared" si="2850"/>
        <v/>
      </c>
      <c r="V1427" t="str">
        <f t="shared" si="2850"/>
        <v/>
      </c>
      <c r="W1427" t="str">
        <f t="shared" si="2850"/>
        <v/>
      </c>
    </row>
    <row r="1428" spans="1:23" ht="13" x14ac:dyDescent="0.15">
      <c r="A1428">
        <f t="shared" si="30"/>
        <v>6</v>
      </c>
      <c r="B1428">
        <f t="shared" si="31"/>
        <v>1989</v>
      </c>
      <c r="C1428" s="149">
        <f t="shared" si="706"/>
        <v>32720</v>
      </c>
      <c r="D1428" s="146">
        <f t="shared" si="9"/>
        <v>1989.416666666559</v>
      </c>
      <c r="E1428" s="147">
        <f ca="1">('StockBond Returns'!AA1427+'StockBond Returns'!AC1427-'Parameters &amp; Main Results'!$B$39)/'StockBond Returns'!AB1427*12</f>
        <v>7.1222974165944281E-2</v>
      </c>
      <c r="F1428" s="70">
        <f ca="1">'StockBond Returns'!AA1427+'StockBond Returns'!AC1427-'StockBond Returns'!AB1427*'Distribution of Final Value'!$B$7</f>
        <v>4.3835538327351289</v>
      </c>
      <c r="G1428" s="17">
        <f>1/'StockBond Returns'!M1426</f>
        <v>6.0504428018077108E-2</v>
      </c>
      <c r="H1428">
        <f t="shared" si="4"/>
        <v>1</v>
      </c>
      <c r="I1428" s="64">
        <f t="shared" si="5"/>
        <v>0</v>
      </c>
      <c r="J1428">
        <f t="shared" si="6"/>
        <v>0</v>
      </c>
      <c r="K1428" s="17">
        <f t="shared" ref="K1428:M1428" ca="1" si="2851">IF(H1428=1,$E1428,"")</f>
        <v>7.1222974165944281E-2</v>
      </c>
      <c r="L1428" t="str">
        <f t="shared" si="2851"/>
        <v/>
      </c>
      <c r="M1428" t="str">
        <f t="shared" si="2851"/>
        <v/>
      </c>
      <c r="N1428" s="148">
        <f>IF('StockBond Returns'!AD1426=0,1,0)</f>
        <v>0</v>
      </c>
      <c r="O1428">
        <f>IF( AND('StockBond Returns'!$AD1426&lt;0,'StockBond Returns'!$AD1426&gt;=-0.1),1,0)</f>
        <v>1</v>
      </c>
      <c r="P1428">
        <f>IF( AND('StockBond Returns'!$AD1426&lt;-0.1,'StockBond Returns'!$AD1426&gt;=-0.2),1,0)</f>
        <v>0</v>
      </c>
      <c r="Q1428">
        <f>IF( AND('StockBond Returns'!$AD1426&lt;-0.2,'StockBond Returns'!$AD1426&gt;=-0.3),1,0)</f>
        <v>0</v>
      </c>
      <c r="R1428">
        <f>IF('StockBond Returns'!AD1426&lt;-0.3,1,0)</f>
        <v>0</v>
      </c>
      <c r="S1428" t="str">
        <f t="shared" ref="S1428:W1428" si="2852">IF(N1428=1,$E1428,"")</f>
        <v/>
      </c>
      <c r="T1428" s="17">
        <f t="shared" ca="1" si="2852"/>
        <v>7.1222974165944281E-2</v>
      </c>
      <c r="U1428" t="str">
        <f t="shared" si="2852"/>
        <v/>
      </c>
      <c r="V1428" t="str">
        <f t="shared" si="2852"/>
        <v/>
      </c>
      <c r="W1428" t="str">
        <f t="shared" si="2852"/>
        <v/>
      </c>
    </row>
    <row r="1429" spans="1:23" ht="13" x14ac:dyDescent="0.15">
      <c r="A1429">
        <f t="shared" si="30"/>
        <v>7</v>
      </c>
      <c r="B1429">
        <f t="shared" si="31"/>
        <v>1989</v>
      </c>
      <c r="C1429" s="149">
        <f t="shared" si="706"/>
        <v>32751</v>
      </c>
      <c r="D1429" s="146">
        <f t="shared" si="9"/>
        <v>1989.4999999998922</v>
      </c>
      <c r="E1429" s="147">
        <f ca="1">('StockBond Returns'!AA1428+'StockBond Returns'!AC1428-'Parameters &amp; Main Results'!$B$39)/'StockBond Returns'!AB1428*12</f>
        <v>7.1489724708408614E-2</v>
      </c>
      <c r="F1429" s="70">
        <f ca="1">'StockBond Returns'!AA1428+'StockBond Returns'!AC1428-'StockBond Returns'!AB1428*'Distribution of Final Value'!$B$7</f>
        <v>4.3973886999168359</v>
      </c>
      <c r="G1429" s="17">
        <f>1/'StockBond Returns'!M1427</f>
        <v>6.1170196515183704E-2</v>
      </c>
      <c r="H1429">
        <f t="shared" si="4"/>
        <v>1</v>
      </c>
      <c r="I1429" s="64">
        <f t="shared" si="5"/>
        <v>0</v>
      </c>
      <c r="J1429">
        <f t="shared" si="6"/>
        <v>0</v>
      </c>
      <c r="K1429" s="17">
        <f t="shared" ref="K1429:M1429" ca="1" si="2853">IF(H1429=1,$E1429,"")</f>
        <v>7.1489724708408614E-2</v>
      </c>
      <c r="L1429" t="str">
        <f t="shared" si="2853"/>
        <v/>
      </c>
      <c r="M1429" t="str">
        <f t="shared" si="2853"/>
        <v/>
      </c>
      <c r="N1429" s="148">
        <f>IF('StockBond Returns'!AD1427=0,1,0)</f>
        <v>0</v>
      </c>
      <c r="O1429">
        <f>IF( AND('StockBond Returns'!$AD1427&lt;0,'StockBond Returns'!$AD1427&gt;=-0.1),1,0)</f>
        <v>1</v>
      </c>
      <c r="P1429">
        <f>IF( AND('StockBond Returns'!$AD1427&lt;-0.1,'StockBond Returns'!$AD1427&gt;=-0.2),1,0)</f>
        <v>0</v>
      </c>
      <c r="Q1429">
        <f>IF( AND('StockBond Returns'!$AD1427&lt;-0.2,'StockBond Returns'!$AD1427&gt;=-0.3),1,0)</f>
        <v>0</v>
      </c>
      <c r="R1429">
        <f>IF('StockBond Returns'!AD1427&lt;-0.3,1,0)</f>
        <v>0</v>
      </c>
      <c r="S1429" t="str">
        <f t="shared" ref="S1429:W1429" si="2854">IF(N1429=1,$E1429,"")</f>
        <v/>
      </c>
      <c r="T1429" s="17">
        <f t="shared" ca="1" si="2854"/>
        <v>7.1489724708408614E-2</v>
      </c>
      <c r="U1429" t="str">
        <f t="shared" si="2854"/>
        <v/>
      </c>
      <c r="V1429" t="str">
        <f t="shared" si="2854"/>
        <v/>
      </c>
      <c r="W1429" t="str">
        <f t="shared" si="2854"/>
        <v/>
      </c>
    </row>
    <row r="1430" spans="1:23" ht="13" x14ac:dyDescent="0.15">
      <c r="A1430">
        <f t="shared" si="30"/>
        <v>8</v>
      </c>
      <c r="B1430">
        <f t="shared" si="31"/>
        <v>1989</v>
      </c>
      <c r="C1430" s="149">
        <f t="shared" si="706"/>
        <v>32781</v>
      </c>
      <c r="D1430" s="146">
        <f t="shared" si="9"/>
        <v>1989.5833333332255</v>
      </c>
      <c r="E1430" s="147">
        <f ca="1">('StockBond Returns'!AA1429+'StockBond Returns'!AC1429-'Parameters &amp; Main Results'!$B$39)/'StockBond Returns'!AB1429*12</f>
        <v>6.7233262739134589E-2</v>
      </c>
      <c r="F1430" s="70">
        <f ca="1">'StockBond Returns'!AA1429+'StockBond Returns'!AC1429-'StockBond Returns'!AB1429*'Distribution of Final Value'!$B$7</f>
        <v>3.7826074322196463</v>
      </c>
      <c r="G1430" s="17">
        <f>1/'StockBond Returns'!M1428</f>
        <v>5.6368884718808986E-2</v>
      </c>
      <c r="H1430">
        <f t="shared" si="4"/>
        <v>1</v>
      </c>
      <c r="I1430" s="64">
        <f t="shared" si="5"/>
        <v>0</v>
      </c>
      <c r="J1430">
        <f t="shared" si="6"/>
        <v>0</v>
      </c>
      <c r="K1430" s="17">
        <f t="shared" ref="K1430:M1430" ca="1" si="2855">IF(H1430=1,$E1430,"")</f>
        <v>6.7233262739134589E-2</v>
      </c>
      <c r="L1430" t="str">
        <f t="shared" si="2855"/>
        <v/>
      </c>
      <c r="M1430" t="str">
        <f t="shared" si="2855"/>
        <v/>
      </c>
      <c r="N1430" s="148">
        <f>IF('StockBond Returns'!AD1428=0,1,0)</f>
        <v>1</v>
      </c>
      <c r="O1430">
        <f>IF( AND('StockBond Returns'!$AD1428&lt;0,'StockBond Returns'!$AD1428&gt;=-0.1),1,0)</f>
        <v>0</v>
      </c>
      <c r="P1430">
        <f>IF( AND('StockBond Returns'!$AD1428&lt;-0.1,'StockBond Returns'!$AD1428&gt;=-0.2),1,0)</f>
        <v>0</v>
      </c>
      <c r="Q1430">
        <f>IF( AND('StockBond Returns'!$AD1428&lt;-0.2,'StockBond Returns'!$AD1428&gt;=-0.3),1,0)</f>
        <v>0</v>
      </c>
      <c r="R1430">
        <f>IF('StockBond Returns'!AD1428&lt;-0.3,1,0)</f>
        <v>0</v>
      </c>
      <c r="S1430" s="17">
        <f t="shared" ref="S1430:W1430" ca="1" si="2856">IF(N1430=1,$E1430,"")</f>
        <v>6.7233262739134589E-2</v>
      </c>
      <c r="T1430" t="str">
        <f t="shared" si="2856"/>
        <v/>
      </c>
      <c r="U1430" t="str">
        <f t="shared" si="2856"/>
        <v/>
      </c>
      <c r="V1430" t="str">
        <f t="shared" si="2856"/>
        <v/>
      </c>
      <c r="W1430" t="str">
        <f t="shared" si="2856"/>
        <v/>
      </c>
    </row>
    <row r="1431" spans="1:23" ht="13" x14ac:dyDescent="0.15">
      <c r="A1431">
        <f t="shared" si="30"/>
        <v>9</v>
      </c>
      <c r="B1431">
        <f t="shared" si="31"/>
        <v>1989</v>
      </c>
      <c r="C1431" s="149">
        <f t="shared" si="706"/>
        <v>32812</v>
      </c>
      <c r="D1431" s="146">
        <f t="shared" si="9"/>
        <v>1989.6666666665587</v>
      </c>
      <c r="E1431" s="147">
        <f ca="1">('StockBond Returns'!AA1430+'StockBond Returns'!AC1430-'Parameters &amp; Main Results'!$B$39)/'StockBond Returns'!AB1430*12</f>
        <v>6.6974372101095039E-2</v>
      </c>
      <c r="F1431" s="70">
        <f ca="1">'StockBond Returns'!AA1430+'StockBond Returns'!AC1430-'StockBond Returns'!AB1430*'Distribution of Final Value'!$B$7</f>
        <v>3.7279046523933879</v>
      </c>
      <c r="G1431" s="17">
        <f>1/'StockBond Returns'!M1429</f>
        <v>5.5609904474551761E-2</v>
      </c>
      <c r="H1431">
        <f t="shared" si="4"/>
        <v>1</v>
      </c>
      <c r="I1431" s="64">
        <f t="shared" si="5"/>
        <v>0</v>
      </c>
      <c r="J1431">
        <f t="shared" si="6"/>
        <v>0</v>
      </c>
      <c r="K1431" s="17">
        <f t="shared" ref="K1431:M1431" ca="1" si="2857">IF(H1431=1,$E1431,"")</f>
        <v>6.6974372101095039E-2</v>
      </c>
      <c r="L1431" t="str">
        <f t="shared" si="2857"/>
        <v/>
      </c>
      <c r="M1431" t="str">
        <f t="shared" si="2857"/>
        <v/>
      </c>
      <c r="N1431" s="148">
        <f>IF('StockBond Returns'!AD1429=0,1,0)</f>
        <v>1</v>
      </c>
      <c r="O1431">
        <f>IF( AND('StockBond Returns'!$AD1429&lt;0,'StockBond Returns'!$AD1429&gt;=-0.1),1,0)</f>
        <v>0</v>
      </c>
      <c r="P1431">
        <f>IF( AND('StockBond Returns'!$AD1429&lt;-0.1,'StockBond Returns'!$AD1429&gt;=-0.2),1,0)</f>
        <v>0</v>
      </c>
      <c r="Q1431">
        <f>IF( AND('StockBond Returns'!$AD1429&lt;-0.2,'StockBond Returns'!$AD1429&gt;=-0.3),1,0)</f>
        <v>0</v>
      </c>
      <c r="R1431">
        <f>IF('StockBond Returns'!AD1429&lt;-0.3,1,0)</f>
        <v>0</v>
      </c>
      <c r="S1431" s="17">
        <f t="shared" ref="S1431:W1431" ca="1" si="2858">IF(N1431=1,$E1431,"")</f>
        <v>6.6974372101095039E-2</v>
      </c>
      <c r="T1431" t="str">
        <f t="shared" si="2858"/>
        <v/>
      </c>
      <c r="U1431" t="str">
        <f t="shared" si="2858"/>
        <v/>
      </c>
      <c r="V1431" t="str">
        <f t="shared" si="2858"/>
        <v/>
      </c>
      <c r="W1431" t="str">
        <f t="shared" si="2858"/>
        <v/>
      </c>
    </row>
    <row r="1432" spans="1:23" ht="13" x14ac:dyDescent="0.15">
      <c r="A1432">
        <f t="shared" si="30"/>
        <v>10</v>
      </c>
      <c r="B1432">
        <f t="shared" si="31"/>
        <v>1989</v>
      </c>
      <c r="C1432" s="149">
        <f t="shared" si="706"/>
        <v>32842</v>
      </c>
      <c r="D1432" s="146">
        <f t="shared" si="9"/>
        <v>1989.749999999892</v>
      </c>
      <c r="E1432" s="147">
        <f ca="1">('StockBond Returns'!AA1431+'StockBond Returns'!AC1431-'Parameters &amp; Main Results'!$B$39)/'StockBond Returns'!AB1431*12</f>
        <v>6.7291873384384041E-2</v>
      </c>
      <c r="F1432" s="70">
        <f ca="1">'StockBond Returns'!AA1431+'StockBond Returns'!AC1431-'StockBond Returns'!AB1431*'Distribution of Final Value'!$B$7</f>
        <v>3.7530071276050965</v>
      </c>
      <c r="G1432" s="17">
        <f>1/'StockBond Returns'!M1430</f>
        <v>5.5877439345400001E-2</v>
      </c>
      <c r="H1432">
        <f t="shared" si="4"/>
        <v>1</v>
      </c>
      <c r="I1432" s="64">
        <f t="shared" si="5"/>
        <v>0</v>
      </c>
      <c r="J1432">
        <f t="shared" si="6"/>
        <v>0</v>
      </c>
      <c r="K1432" s="17">
        <f t="shared" ref="K1432:M1432" ca="1" si="2859">IF(H1432=1,$E1432,"")</f>
        <v>6.7291873384384041E-2</v>
      </c>
      <c r="L1432" t="str">
        <f t="shared" si="2859"/>
        <v/>
      </c>
      <c r="M1432" t="str">
        <f t="shared" si="2859"/>
        <v/>
      </c>
      <c r="N1432" s="148">
        <f>IF('StockBond Returns'!AD1430=0,1,0)</f>
        <v>0</v>
      </c>
      <c r="O1432">
        <f>IF( AND('StockBond Returns'!$AD1430&lt;0,'StockBond Returns'!$AD1430&gt;=-0.1),1,0)</f>
        <v>1</v>
      </c>
      <c r="P1432">
        <f>IF( AND('StockBond Returns'!$AD1430&lt;-0.1,'StockBond Returns'!$AD1430&gt;=-0.2),1,0)</f>
        <v>0</v>
      </c>
      <c r="Q1432">
        <f>IF( AND('StockBond Returns'!$AD1430&lt;-0.2,'StockBond Returns'!$AD1430&gt;=-0.3),1,0)</f>
        <v>0</v>
      </c>
      <c r="R1432">
        <f>IF('StockBond Returns'!AD1430&lt;-0.3,1,0)</f>
        <v>0</v>
      </c>
      <c r="S1432" t="str">
        <f t="shared" ref="S1432:W1432" si="2860">IF(N1432=1,$E1432,"")</f>
        <v/>
      </c>
      <c r="T1432" s="17">
        <f t="shared" ca="1" si="2860"/>
        <v>6.7291873384384041E-2</v>
      </c>
      <c r="U1432" t="str">
        <f t="shared" si="2860"/>
        <v/>
      </c>
      <c r="V1432" t="str">
        <f t="shared" si="2860"/>
        <v/>
      </c>
      <c r="W1432" t="str">
        <f t="shared" si="2860"/>
        <v/>
      </c>
    </row>
    <row r="1433" spans="1:23" ht="13" x14ac:dyDescent="0.15">
      <c r="A1433">
        <f t="shared" si="30"/>
        <v>11</v>
      </c>
      <c r="B1433">
        <f t="shared" si="31"/>
        <v>1989</v>
      </c>
      <c r="C1433" s="149">
        <f t="shared" si="706"/>
        <v>32873</v>
      </c>
      <c r="D1433" s="146">
        <f t="shared" si="9"/>
        <v>1989.8333333332253</v>
      </c>
      <c r="E1433" s="147">
        <f ca="1">('StockBond Returns'!AA1432+'StockBond Returns'!AC1432-'Parameters &amp; Main Results'!$B$39)/'StockBond Returns'!AB1432*12</f>
        <v>6.888854758661174E-2</v>
      </c>
      <c r="F1433" s="70">
        <f ca="1">'StockBond Returns'!AA1432+'StockBond Returns'!AC1432-'StockBond Returns'!AB1432*'Distribution of Final Value'!$B$7</f>
        <v>3.9527023049492733</v>
      </c>
      <c r="G1433" s="17">
        <f>1/'StockBond Returns'!M1431</f>
        <v>5.7859103080160887E-2</v>
      </c>
      <c r="H1433">
        <f t="shared" si="4"/>
        <v>1</v>
      </c>
      <c r="I1433" s="64">
        <f t="shared" si="5"/>
        <v>0</v>
      </c>
      <c r="J1433">
        <f t="shared" si="6"/>
        <v>0</v>
      </c>
      <c r="K1433" s="17">
        <f t="shared" ref="K1433:M1433" ca="1" si="2861">IF(H1433=1,$E1433,"")</f>
        <v>6.888854758661174E-2</v>
      </c>
      <c r="L1433" t="str">
        <f t="shared" si="2861"/>
        <v/>
      </c>
      <c r="M1433" t="str">
        <f t="shared" si="2861"/>
        <v/>
      </c>
      <c r="N1433" s="148">
        <f>IF('StockBond Returns'!AD1431=0,1,0)</f>
        <v>0</v>
      </c>
      <c r="O1433">
        <f>IF( AND('StockBond Returns'!$AD1431&lt;0,'StockBond Returns'!$AD1431&gt;=-0.1),1,0)</f>
        <v>1</v>
      </c>
      <c r="P1433">
        <f>IF( AND('StockBond Returns'!$AD1431&lt;-0.1,'StockBond Returns'!$AD1431&gt;=-0.2),1,0)</f>
        <v>0</v>
      </c>
      <c r="Q1433">
        <f>IF( AND('StockBond Returns'!$AD1431&lt;-0.2,'StockBond Returns'!$AD1431&gt;=-0.3),1,0)</f>
        <v>0</v>
      </c>
      <c r="R1433">
        <f>IF('StockBond Returns'!AD1431&lt;-0.3,1,0)</f>
        <v>0</v>
      </c>
      <c r="S1433" t="str">
        <f t="shared" ref="S1433:W1433" si="2862">IF(N1433=1,$E1433,"")</f>
        <v/>
      </c>
      <c r="T1433" s="17">
        <f t="shared" ca="1" si="2862"/>
        <v>6.888854758661174E-2</v>
      </c>
      <c r="U1433" t="str">
        <f t="shared" si="2862"/>
        <v/>
      </c>
      <c r="V1433" t="str">
        <f t="shared" si="2862"/>
        <v/>
      </c>
      <c r="W1433" t="str">
        <f t="shared" si="2862"/>
        <v/>
      </c>
    </row>
    <row r="1434" spans="1:23" ht="13" x14ac:dyDescent="0.15">
      <c r="A1434">
        <f t="shared" si="30"/>
        <v>12</v>
      </c>
      <c r="B1434">
        <f t="shared" si="31"/>
        <v>1989</v>
      </c>
      <c r="C1434" s="149">
        <f t="shared" si="706"/>
        <v>32904</v>
      </c>
      <c r="D1434" s="146">
        <f t="shared" si="9"/>
        <v>1989.9166666665585</v>
      </c>
      <c r="E1434" s="147">
        <f ca="1">('StockBond Returns'!AA1433+'StockBond Returns'!AC1433-'Parameters &amp; Main Results'!$B$39)/'StockBond Returns'!AB1433*12</f>
        <v>6.8041825169498735E-2</v>
      </c>
      <c r="F1434" s="70">
        <f ca="1">'StockBond Returns'!AA1433+'StockBond Returns'!AC1433-'StockBond Returns'!AB1433*'Distribution of Final Value'!$B$7</f>
        <v>3.8171592993635066</v>
      </c>
      <c r="G1434" s="17">
        <f>1/'StockBond Returns'!M1432</f>
        <v>5.7026119625099687E-2</v>
      </c>
      <c r="H1434">
        <f t="shared" si="4"/>
        <v>1</v>
      </c>
      <c r="I1434" s="64">
        <f t="shared" si="5"/>
        <v>0</v>
      </c>
      <c r="J1434">
        <f t="shared" si="6"/>
        <v>0</v>
      </c>
      <c r="K1434" s="17">
        <f t="shared" ref="K1434:M1434" ca="1" si="2863">IF(H1434=1,$E1434,"")</f>
        <v>6.8041825169498735E-2</v>
      </c>
      <c r="L1434" t="str">
        <f t="shared" si="2863"/>
        <v/>
      </c>
      <c r="M1434" t="str">
        <f t="shared" si="2863"/>
        <v/>
      </c>
      <c r="N1434" s="148">
        <f>IF('StockBond Returns'!AD1432=0,1,0)</f>
        <v>0</v>
      </c>
      <c r="O1434">
        <f>IF( AND('StockBond Returns'!$AD1432&lt;0,'StockBond Returns'!$AD1432&gt;=-0.1),1,0)</f>
        <v>1</v>
      </c>
      <c r="P1434">
        <f>IF( AND('StockBond Returns'!$AD1432&lt;-0.1,'StockBond Returns'!$AD1432&gt;=-0.2),1,0)</f>
        <v>0</v>
      </c>
      <c r="Q1434">
        <f>IF( AND('StockBond Returns'!$AD1432&lt;-0.2,'StockBond Returns'!$AD1432&gt;=-0.3),1,0)</f>
        <v>0</v>
      </c>
      <c r="R1434">
        <f>IF('StockBond Returns'!AD1432&lt;-0.3,1,0)</f>
        <v>0</v>
      </c>
      <c r="S1434" t="str">
        <f t="shared" ref="S1434:W1434" si="2864">IF(N1434=1,$E1434,"")</f>
        <v/>
      </c>
      <c r="T1434" s="17">
        <f t="shared" ca="1" si="2864"/>
        <v>6.8041825169498735E-2</v>
      </c>
      <c r="U1434" t="str">
        <f t="shared" si="2864"/>
        <v/>
      </c>
      <c r="V1434" t="str">
        <f t="shared" si="2864"/>
        <v/>
      </c>
      <c r="W1434" t="str">
        <f t="shared" si="2864"/>
        <v/>
      </c>
    </row>
    <row r="1435" spans="1:23" ht="13" x14ac:dyDescent="0.15">
      <c r="A1435">
        <f t="shared" si="30"/>
        <v>1</v>
      </c>
      <c r="B1435">
        <f t="shared" si="31"/>
        <v>1990</v>
      </c>
      <c r="C1435" s="149">
        <f t="shared" si="706"/>
        <v>32932</v>
      </c>
      <c r="D1435" s="146">
        <f t="shared" si="9"/>
        <v>1989.9999999998918</v>
      </c>
      <c r="E1435" s="147">
        <f ca="1">('StockBond Returns'!AA1434+'StockBond Returns'!AC1434-'Parameters &amp; Main Results'!$B$39)/'StockBond Returns'!AB1434*12</f>
        <v>6.6539291876813234E-2</v>
      </c>
      <c r="F1435" s="70">
        <f ca="1">'StockBond Returns'!AA1434+'StockBond Returns'!AC1434-'StockBond Returns'!AB1434*'Distribution of Final Value'!$B$7</f>
        <v>3.5943562377905245</v>
      </c>
      <c r="G1435" s="17">
        <f>1/'StockBond Returns'!M1433</f>
        <v>5.4909699946916544E-2</v>
      </c>
      <c r="H1435">
        <f t="shared" si="4"/>
        <v>1</v>
      </c>
      <c r="I1435" s="64">
        <f t="shared" si="5"/>
        <v>0</v>
      </c>
      <c r="J1435">
        <f t="shared" si="6"/>
        <v>0</v>
      </c>
      <c r="K1435" s="17">
        <f t="shared" ref="K1435:M1435" ca="1" si="2865">IF(H1435=1,$E1435,"")</f>
        <v>6.6539291876813234E-2</v>
      </c>
      <c r="L1435" t="str">
        <f t="shared" si="2865"/>
        <v/>
      </c>
      <c r="M1435" t="str">
        <f t="shared" si="2865"/>
        <v/>
      </c>
      <c r="N1435" s="148">
        <f>IF('StockBond Returns'!AD1433=0,1,0)</f>
        <v>1</v>
      </c>
      <c r="O1435">
        <f>IF( AND('StockBond Returns'!$AD1433&lt;0,'StockBond Returns'!$AD1433&gt;=-0.1),1,0)</f>
        <v>0</v>
      </c>
      <c r="P1435">
        <f>IF( AND('StockBond Returns'!$AD1433&lt;-0.1,'StockBond Returns'!$AD1433&gt;=-0.2),1,0)</f>
        <v>0</v>
      </c>
      <c r="Q1435">
        <f>IF( AND('StockBond Returns'!$AD1433&lt;-0.2,'StockBond Returns'!$AD1433&gt;=-0.3),1,0)</f>
        <v>0</v>
      </c>
      <c r="R1435">
        <f>IF('StockBond Returns'!AD1433&lt;-0.3,1,0)</f>
        <v>0</v>
      </c>
      <c r="S1435" s="17">
        <f t="shared" ref="S1435:W1435" ca="1" si="2866">IF(N1435=1,$E1435,"")</f>
        <v>6.6539291876813234E-2</v>
      </c>
      <c r="T1435" t="str">
        <f t="shared" si="2866"/>
        <v/>
      </c>
      <c r="U1435" t="str">
        <f t="shared" si="2866"/>
        <v/>
      </c>
      <c r="V1435" t="str">
        <f t="shared" si="2866"/>
        <v/>
      </c>
      <c r="W1435" t="str">
        <f t="shared" si="2866"/>
        <v/>
      </c>
    </row>
    <row r="1436" spans="1:23" ht="13" x14ac:dyDescent="0.15">
      <c r="A1436">
        <f t="shared" si="30"/>
        <v>2</v>
      </c>
      <c r="B1436">
        <f t="shared" si="31"/>
        <v>1990</v>
      </c>
      <c r="C1436" s="149">
        <f t="shared" si="706"/>
        <v>32963</v>
      </c>
      <c r="D1436" s="146">
        <f t="shared" si="9"/>
        <v>1990.083333333225</v>
      </c>
      <c r="E1436" s="147">
        <f ca="1">('StockBond Returns'!AA1435+'StockBond Returns'!AC1435-'Parameters &amp; Main Results'!$B$39)/'StockBond Returns'!AB1435*12</f>
        <v>7.2252495863923849E-2</v>
      </c>
      <c r="F1436" s="70">
        <f ca="1">'StockBond Returns'!AA1435+'StockBond Returns'!AC1435-'StockBond Returns'!AB1435*'Distribution of Final Value'!$B$7</f>
        <v>4.3465922883106725</v>
      </c>
      <c r="G1436" s="17">
        <f>1/'StockBond Returns'!M1434</f>
        <v>6.0596031081519799E-2</v>
      </c>
      <c r="H1436">
        <f t="shared" si="4"/>
        <v>1</v>
      </c>
      <c r="I1436" s="64">
        <f t="shared" si="5"/>
        <v>0</v>
      </c>
      <c r="J1436">
        <f t="shared" si="6"/>
        <v>0</v>
      </c>
      <c r="K1436" s="17">
        <f t="shared" ref="K1436:M1436" ca="1" si="2867">IF(H1436=1,$E1436,"")</f>
        <v>7.2252495863923849E-2</v>
      </c>
      <c r="L1436" t="str">
        <f t="shared" si="2867"/>
        <v/>
      </c>
      <c r="M1436" t="str">
        <f t="shared" si="2867"/>
        <v/>
      </c>
      <c r="N1436" s="148">
        <f>IF('StockBond Returns'!AD1434=0,1,0)</f>
        <v>0</v>
      </c>
      <c r="O1436">
        <f>IF( AND('StockBond Returns'!$AD1434&lt;0,'StockBond Returns'!$AD1434&gt;=-0.1),1,0)</f>
        <v>1</v>
      </c>
      <c r="P1436">
        <f>IF( AND('StockBond Returns'!$AD1434&lt;-0.1,'StockBond Returns'!$AD1434&gt;=-0.2),1,0)</f>
        <v>0</v>
      </c>
      <c r="Q1436">
        <f>IF( AND('StockBond Returns'!$AD1434&lt;-0.2,'StockBond Returns'!$AD1434&gt;=-0.3),1,0)</f>
        <v>0</v>
      </c>
      <c r="R1436">
        <f>IF('StockBond Returns'!AD1434&lt;-0.3,1,0)</f>
        <v>0</v>
      </c>
      <c r="S1436" t="str">
        <f t="shared" ref="S1436:W1436" si="2868">IF(N1436=1,$E1436,"")</f>
        <v/>
      </c>
      <c r="T1436" s="17">
        <f t="shared" ca="1" si="2868"/>
        <v>7.2252495863923849E-2</v>
      </c>
      <c r="U1436" t="str">
        <f t="shared" si="2868"/>
        <v/>
      </c>
      <c r="V1436" t="str">
        <f t="shared" si="2868"/>
        <v/>
      </c>
      <c r="W1436" t="str">
        <f t="shared" si="2868"/>
        <v/>
      </c>
    </row>
    <row r="1437" spans="1:23" ht="13" x14ac:dyDescent="0.15">
      <c r="A1437">
        <f t="shared" si="30"/>
        <v>3</v>
      </c>
      <c r="B1437">
        <f t="shared" si="31"/>
        <v>1990</v>
      </c>
      <c r="C1437" s="149">
        <f t="shared" si="706"/>
        <v>32993</v>
      </c>
      <c r="D1437" s="146">
        <f t="shared" si="9"/>
        <v>1990.1666666665583</v>
      </c>
      <c r="E1437" s="147">
        <f ca="1">('StockBond Returns'!AA1436+'StockBond Returns'!AC1436-'Parameters &amp; Main Results'!$B$39)/'StockBond Returns'!AB1436*12</f>
        <v>7.2283365106380726E-2</v>
      </c>
      <c r="F1437" s="70">
        <f ca="1">'StockBond Returns'!AA1436+'StockBond Returns'!AC1436-'StockBond Returns'!AB1436*'Distribution of Final Value'!$B$7</f>
        <v>4.3272466828867859</v>
      </c>
      <c r="G1437" s="17">
        <f>1/'StockBond Returns'!M1435</f>
        <v>6.0313519056841021E-2</v>
      </c>
      <c r="H1437">
        <f t="shared" si="4"/>
        <v>1</v>
      </c>
      <c r="I1437" s="64">
        <f t="shared" si="5"/>
        <v>0</v>
      </c>
      <c r="J1437">
        <f t="shared" si="6"/>
        <v>0</v>
      </c>
      <c r="K1437" s="17">
        <f t="shared" ref="K1437:M1437" ca="1" si="2869">IF(H1437=1,$E1437,"")</f>
        <v>7.2283365106380726E-2</v>
      </c>
      <c r="L1437" t="str">
        <f t="shared" si="2869"/>
        <v/>
      </c>
      <c r="M1437" t="str">
        <f t="shared" si="2869"/>
        <v/>
      </c>
      <c r="N1437" s="148">
        <f>IF('StockBond Returns'!AD1435=0,1,0)</f>
        <v>0</v>
      </c>
      <c r="O1437">
        <f>IF( AND('StockBond Returns'!$AD1435&lt;0,'StockBond Returns'!$AD1435&gt;=-0.1),1,0)</f>
        <v>1</v>
      </c>
      <c r="P1437">
        <f>IF( AND('StockBond Returns'!$AD1435&lt;-0.1,'StockBond Returns'!$AD1435&gt;=-0.2),1,0)</f>
        <v>0</v>
      </c>
      <c r="Q1437">
        <f>IF( AND('StockBond Returns'!$AD1435&lt;-0.2,'StockBond Returns'!$AD1435&gt;=-0.3),1,0)</f>
        <v>0</v>
      </c>
      <c r="R1437">
        <f>IF('StockBond Returns'!AD1435&lt;-0.3,1,0)</f>
        <v>0</v>
      </c>
      <c r="S1437" t="str">
        <f t="shared" ref="S1437:W1437" si="2870">IF(N1437=1,$E1437,"")</f>
        <v/>
      </c>
      <c r="T1437" s="17">
        <f t="shared" ca="1" si="2870"/>
        <v>7.2283365106380726E-2</v>
      </c>
      <c r="U1437" t="str">
        <f t="shared" si="2870"/>
        <v/>
      </c>
      <c r="V1437" t="str">
        <f t="shared" si="2870"/>
        <v/>
      </c>
      <c r="W1437" t="str">
        <f t="shared" si="2870"/>
        <v/>
      </c>
    </row>
    <row r="1438" spans="1:23" ht="13" x14ac:dyDescent="0.15">
      <c r="A1438">
        <f t="shared" si="30"/>
        <v>4</v>
      </c>
      <c r="B1438">
        <f t="shared" si="31"/>
        <v>1990</v>
      </c>
      <c r="C1438" s="149">
        <f t="shared" si="706"/>
        <v>33024</v>
      </c>
      <c r="D1438" s="146">
        <f t="shared" si="9"/>
        <v>1990.2499999998915</v>
      </c>
      <c r="E1438" s="147">
        <f ca="1">('StockBond Returns'!AA1437+'StockBond Returns'!AC1437-'Parameters &amp; Main Results'!$B$39)/'StockBond Returns'!AB1437*12</f>
        <v>7.2135208840122741E-2</v>
      </c>
      <c r="F1438" s="70">
        <f ca="1">'StockBond Returns'!AA1437+'StockBond Returns'!AC1437-'StockBond Returns'!AB1437*'Distribution of Final Value'!$B$7</f>
        <v>4.2841197815599532</v>
      </c>
      <c r="G1438" s="17">
        <f>1/'StockBond Returns'!M1436</f>
        <v>5.9362382887256836E-2</v>
      </c>
      <c r="H1438">
        <f t="shared" si="4"/>
        <v>1</v>
      </c>
      <c r="I1438" s="64">
        <f t="shared" si="5"/>
        <v>0</v>
      </c>
      <c r="J1438">
        <f t="shared" si="6"/>
        <v>0</v>
      </c>
      <c r="K1438" s="17">
        <f t="shared" ref="K1438:M1438" ca="1" si="2871">IF(H1438=1,$E1438,"")</f>
        <v>7.2135208840122741E-2</v>
      </c>
      <c r="L1438" t="str">
        <f t="shared" si="2871"/>
        <v/>
      </c>
      <c r="M1438" t="str">
        <f t="shared" si="2871"/>
        <v/>
      </c>
      <c r="N1438" s="148">
        <f>IF('StockBond Returns'!AD1436=0,1,0)</f>
        <v>0</v>
      </c>
      <c r="O1438">
        <f>IF( AND('StockBond Returns'!$AD1436&lt;0,'StockBond Returns'!$AD1436&gt;=-0.1),1,0)</f>
        <v>1</v>
      </c>
      <c r="P1438">
        <f>IF( AND('StockBond Returns'!$AD1436&lt;-0.1,'StockBond Returns'!$AD1436&gt;=-0.2),1,0)</f>
        <v>0</v>
      </c>
      <c r="Q1438">
        <f>IF( AND('StockBond Returns'!$AD1436&lt;-0.2,'StockBond Returns'!$AD1436&gt;=-0.3),1,0)</f>
        <v>0</v>
      </c>
      <c r="R1438">
        <f>IF('StockBond Returns'!AD1436&lt;-0.3,1,0)</f>
        <v>0</v>
      </c>
      <c r="S1438" t="str">
        <f t="shared" ref="S1438:W1438" si="2872">IF(N1438=1,$E1438,"")</f>
        <v/>
      </c>
      <c r="T1438" s="17">
        <f t="shared" ca="1" si="2872"/>
        <v>7.2135208840122741E-2</v>
      </c>
      <c r="U1438" t="str">
        <f t="shared" si="2872"/>
        <v/>
      </c>
      <c r="V1438" t="str">
        <f t="shared" si="2872"/>
        <v/>
      </c>
      <c r="W1438" t="str">
        <f t="shared" si="2872"/>
        <v/>
      </c>
    </row>
    <row r="1439" spans="1:23" ht="13" x14ac:dyDescent="0.15">
      <c r="A1439">
        <f t="shared" si="30"/>
        <v>5</v>
      </c>
      <c r="B1439">
        <f t="shared" si="31"/>
        <v>1990</v>
      </c>
      <c r="C1439" s="149">
        <f t="shared" si="706"/>
        <v>33054</v>
      </c>
      <c r="D1439" s="146">
        <f t="shared" si="9"/>
        <v>1990.3333333332248</v>
      </c>
      <c r="E1439" s="147">
        <f ca="1">('StockBond Returns'!AA1438+'StockBond Returns'!AC1438-'Parameters &amp; Main Results'!$B$39)/'StockBond Returns'!AB1438*12</f>
        <v>7.4176849254598762E-2</v>
      </c>
      <c r="F1439" s="70">
        <f ca="1">'StockBond Returns'!AA1438+'StockBond Returns'!AC1438-'StockBond Returns'!AB1438*'Distribution of Final Value'!$B$7</f>
        <v>4.5317609103873755</v>
      </c>
      <c r="G1439" s="17">
        <f>1/'StockBond Returns'!M1437</f>
        <v>6.0801402874173398E-2</v>
      </c>
      <c r="H1439">
        <f t="shared" si="4"/>
        <v>1</v>
      </c>
      <c r="I1439" s="64">
        <f t="shared" si="5"/>
        <v>0</v>
      </c>
      <c r="J1439">
        <f t="shared" si="6"/>
        <v>0</v>
      </c>
      <c r="K1439" s="17">
        <f t="shared" ref="K1439:M1439" ca="1" si="2873">IF(H1439=1,$E1439,"")</f>
        <v>7.4176849254598762E-2</v>
      </c>
      <c r="L1439" t="str">
        <f t="shared" si="2873"/>
        <v/>
      </c>
      <c r="M1439" t="str">
        <f t="shared" si="2873"/>
        <v/>
      </c>
      <c r="N1439" s="148">
        <f>IF('StockBond Returns'!AD1437=0,1,0)</f>
        <v>0</v>
      </c>
      <c r="O1439">
        <f>IF( AND('StockBond Returns'!$AD1437&lt;0,'StockBond Returns'!$AD1437&gt;=-0.1),1,0)</f>
        <v>1</v>
      </c>
      <c r="P1439">
        <f>IF( AND('StockBond Returns'!$AD1437&lt;-0.1,'StockBond Returns'!$AD1437&gt;=-0.2),1,0)</f>
        <v>0</v>
      </c>
      <c r="Q1439">
        <f>IF( AND('StockBond Returns'!$AD1437&lt;-0.2,'StockBond Returns'!$AD1437&gt;=-0.3),1,0)</f>
        <v>0</v>
      </c>
      <c r="R1439">
        <f>IF('StockBond Returns'!AD1437&lt;-0.3,1,0)</f>
        <v>0</v>
      </c>
      <c r="S1439" t="str">
        <f t="shared" ref="S1439:W1439" si="2874">IF(N1439=1,$E1439,"")</f>
        <v/>
      </c>
      <c r="T1439" s="17">
        <f t="shared" ca="1" si="2874"/>
        <v>7.4176849254598762E-2</v>
      </c>
      <c r="U1439" t="str">
        <f t="shared" si="2874"/>
        <v/>
      </c>
      <c r="V1439" t="str">
        <f t="shared" si="2874"/>
        <v/>
      </c>
      <c r="W1439" t="str">
        <f t="shared" si="2874"/>
        <v/>
      </c>
    </row>
    <row r="1440" spans="1:23" ht="13" x14ac:dyDescent="0.15">
      <c r="A1440">
        <f t="shared" si="30"/>
        <v>6</v>
      </c>
      <c r="B1440">
        <f t="shared" si="31"/>
        <v>1990</v>
      </c>
      <c r="C1440" s="149">
        <f t="shared" si="706"/>
        <v>33085</v>
      </c>
      <c r="D1440" s="146">
        <f t="shared" si="9"/>
        <v>1990.4166666665581</v>
      </c>
      <c r="E1440" s="147">
        <f ca="1">('StockBond Returns'!AA1439+'StockBond Returns'!AC1439-'Parameters &amp; Main Results'!$B$39)/'StockBond Returns'!AB1439*12</f>
        <v>6.9206777492815397E-2</v>
      </c>
      <c r="F1440" s="70">
        <f ca="1">'StockBond Returns'!AA1439+'StockBond Returns'!AC1439-'StockBond Returns'!AB1439*'Distribution of Final Value'!$B$7</f>
        <v>3.8512372935615611</v>
      </c>
      <c r="G1440" s="17">
        <f>1/'StockBond Returns'!M1438</f>
        <v>5.5748665836866357E-2</v>
      </c>
      <c r="H1440">
        <f t="shared" si="4"/>
        <v>1</v>
      </c>
      <c r="I1440" s="64">
        <f t="shared" si="5"/>
        <v>0</v>
      </c>
      <c r="J1440">
        <f t="shared" si="6"/>
        <v>0</v>
      </c>
      <c r="K1440" s="17">
        <f t="shared" ref="K1440:M1440" ca="1" si="2875">IF(H1440=1,$E1440,"")</f>
        <v>6.9206777492815397E-2</v>
      </c>
      <c r="L1440" t="str">
        <f t="shared" si="2875"/>
        <v/>
      </c>
      <c r="M1440" t="str">
        <f t="shared" si="2875"/>
        <v/>
      </c>
      <c r="N1440" s="148">
        <f>IF('StockBond Returns'!AD1438=0,1,0)</f>
        <v>0</v>
      </c>
      <c r="O1440">
        <f>IF( AND('StockBond Returns'!$AD1438&lt;0,'StockBond Returns'!$AD1438&gt;=-0.1),1,0)</f>
        <v>1</v>
      </c>
      <c r="P1440">
        <f>IF( AND('StockBond Returns'!$AD1438&lt;-0.1,'StockBond Returns'!$AD1438&gt;=-0.2),1,0)</f>
        <v>0</v>
      </c>
      <c r="Q1440">
        <f>IF( AND('StockBond Returns'!$AD1438&lt;-0.2,'StockBond Returns'!$AD1438&gt;=-0.3),1,0)</f>
        <v>0</v>
      </c>
      <c r="R1440">
        <f>IF('StockBond Returns'!AD1438&lt;-0.3,1,0)</f>
        <v>0</v>
      </c>
      <c r="S1440" t="str">
        <f t="shared" ref="S1440:W1440" si="2876">IF(N1440=1,$E1440,"")</f>
        <v/>
      </c>
      <c r="T1440" s="17">
        <f t="shared" ca="1" si="2876"/>
        <v>6.9206777492815397E-2</v>
      </c>
      <c r="U1440" t="str">
        <f t="shared" si="2876"/>
        <v/>
      </c>
      <c r="V1440" t="str">
        <f t="shared" si="2876"/>
        <v/>
      </c>
      <c r="W1440" t="str">
        <f t="shared" si="2876"/>
        <v/>
      </c>
    </row>
    <row r="1441" spans="1:23" ht="13" x14ac:dyDescent="0.15">
      <c r="A1441">
        <f t="shared" si="30"/>
        <v>7</v>
      </c>
      <c r="B1441">
        <f t="shared" si="31"/>
        <v>1990</v>
      </c>
      <c r="C1441" s="149">
        <f t="shared" si="706"/>
        <v>33116</v>
      </c>
      <c r="D1441" s="146">
        <f t="shared" si="9"/>
        <v>1990.4999999998913</v>
      </c>
      <c r="E1441" s="147">
        <f ca="1">('StockBond Returns'!AA1440+'StockBond Returns'!AC1440-'Parameters &amp; Main Results'!$B$39)/'StockBond Returns'!AB1440*12</f>
        <v>6.9978070103880893E-2</v>
      </c>
      <c r="F1441" s="70">
        <f ca="1">'StockBond Returns'!AA1440+'StockBond Returns'!AC1440-'StockBond Returns'!AB1440*'Distribution of Final Value'!$B$7</f>
        <v>3.9326414202394995</v>
      </c>
      <c r="G1441" s="17">
        <f>1/'StockBond Returns'!M1439</f>
        <v>5.6258599805599642E-2</v>
      </c>
      <c r="H1441">
        <f t="shared" si="4"/>
        <v>1</v>
      </c>
      <c r="I1441" s="64">
        <f t="shared" si="5"/>
        <v>0</v>
      </c>
      <c r="J1441">
        <f t="shared" si="6"/>
        <v>0</v>
      </c>
      <c r="K1441" s="17">
        <f t="shared" ref="K1441:M1441" ca="1" si="2877">IF(H1441=1,$E1441,"")</f>
        <v>6.9978070103880893E-2</v>
      </c>
      <c r="L1441" t="str">
        <f t="shared" si="2877"/>
        <v/>
      </c>
      <c r="M1441" t="str">
        <f t="shared" si="2877"/>
        <v/>
      </c>
      <c r="N1441" s="148">
        <f>IF('StockBond Returns'!AD1439=0,1,0)</f>
        <v>0</v>
      </c>
      <c r="O1441">
        <f>IF( AND('StockBond Returns'!$AD1439&lt;0,'StockBond Returns'!$AD1439&gt;=-0.1),1,0)</f>
        <v>1</v>
      </c>
      <c r="P1441">
        <f>IF( AND('StockBond Returns'!$AD1439&lt;-0.1,'StockBond Returns'!$AD1439&gt;=-0.2),1,0)</f>
        <v>0</v>
      </c>
      <c r="Q1441">
        <f>IF( AND('StockBond Returns'!$AD1439&lt;-0.2,'StockBond Returns'!$AD1439&gt;=-0.3),1,0)</f>
        <v>0</v>
      </c>
      <c r="R1441">
        <f>IF('StockBond Returns'!AD1439&lt;-0.3,1,0)</f>
        <v>0</v>
      </c>
      <c r="S1441" t="str">
        <f t="shared" ref="S1441:W1441" si="2878">IF(N1441=1,$E1441,"")</f>
        <v/>
      </c>
      <c r="T1441" s="17">
        <f t="shared" ca="1" si="2878"/>
        <v>6.9978070103880893E-2</v>
      </c>
      <c r="U1441" t="str">
        <f t="shared" si="2878"/>
        <v/>
      </c>
      <c r="V1441" t="str">
        <f t="shared" si="2878"/>
        <v/>
      </c>
      <c r="W1441" t="str">
        <f t="shared" si="2878"/>
        <v/>
      </c>
    </row>
    <row r="1442" spans="1:23" ht="13" x14ac:dyDescent="0.15">
      <c r="A1442">
        <f t="shared" si="30"/>
        <v>8</v>
      </c>
      <c r="B1442">
        <f t="shared" si="31"/>
        <v>1990</v>
      </c>
      <c r="C1442" s="149">
        <f t="shared" si="706"/>
        <v>33146</v>
      </c>
      <c r="D1442" s="146">
        <f t="shared" si="9"/>
        <v>1990.5833333332246</v>
      </c>
      <c r="E1442" s="147">
        <f ca="1">('StockBond Returns'!AA1441+'StockBond Returns'!AC1441-'Parameters &amp; Main Results'!$B$39)/'StockBond Returns'!AB1441*12</f>
        <v>7.0712616856015043E-2</v>
      </c>
      <c r="F1442" s="70">
        <f ca="1">'StockBond Returns'!AA1441+'StockBond Returns'!AC1441-'StockBond Returns'!AB1441*'Distribution of Final Value'!$B$7</f>
        <v>4.0080663941343166</v>
      </c>
      <c r="G1442" s="17">
        <f>1/'StockBond Returns'!M1440</f>
        <v>5.6960867334468847E-2</v>
      </c>
      <c r="H1442">
        <f t="shared" si="4"/>
        <v>1</v>
      </c>
      <c r="I1442" s="64">
        <f t="shared" si="5"/>
        <v>0</v>
      </c>
      <c r="J1442">
        <f t="shared" si="6"/>
        <v>0</v>
      </c>
      <c r="K1442" s="17">
        <f t="shared" ref="K1442:M1442" ca="1" si="2879">IF(H1442=1,$E1442,"")</f>
        <v>7.0712616856015043E-2</v>
      </c>
      <c r="L1442" t="str">
        <f t="shared" si="2879"/>
        <v/>
      </c>
      <c r="M1442" t="str">
        <f t="shared" si="2879"/>
        <v/>
      </c>
      <c r="N1442" s="148">
        <f>IF('StockBond Returns'!AD1440=0,1,0)</f>
        <v>0</v>
      </c>
      <c r="O1442">
        <f>IF( AND('StockBond Returns'!$AD1440&lt;0,'StockBond Returns'!$AD1440&gt;=-0.1),1,0)</f>
        <v>1</v>
      </c>
      <c r="P1442">
        <f>IF( AND('StockBond Returns'!$AD1440&lt;-0.1,'StockBond Returns'!$AD1440&gt;=-0.2),1,0)</f>
        <v>0</v>
      </c>
      <c r="Q1442">
        <f>IF( AND('StockBond Returns'!$AD1440&lt;-0.2,'StockBond Returns'!$AD1440&gt;=-0.3),1,0)</f>
        <v>0</v>
      </c>
      <c r="R1442">
        <f>IF('StockBond Returns'!AD1440&lt;-0.3,1,0)</f>
        <v>0</v>
      </c>
      <c r="S1442" t="str">
        <f t="shared" ref="S1442:W1442" si="2880">IF(N1442=1,$E1442,"")</f>
        <v/>
      </c>
      <c r="T1442" s="17">
        <f t="shared" ca="1" si="2880"/>
        <v>7.0712616856015043E-2</v>
      </c>
      <c r="U1442" t="str">
        <f t="shared" si="2880"/>
        <v/>
      </c>
      <c r="V1442" t="str">
        <f t="shared" si="2880"/>
        <v/>
      </c>
      <c r="W1442" t="str">
        <f t="shared" si="2880"/>
        <v/>
      </c>
    </row>
    <row r="1443" spans="1:23" ht="13" x14ac:dyDescent="0.15">
      <c r="A1443">
        <f t="shared" si="30"/>
        <v>9</v>
      </c>
      <c r="B1443">
        <f t="shared" si="31"/>
        <v>1990</v>
      </c>
      <c r="C1443" s="149">
        <f t="shared" si="706"/>
        <v>33177</v>
      </c>
      <c r="D1443" s="146">
        <f t="shared" si="9"/>
        <v>1990.6666666665578</v>
      </c>
      <c r="E1443" s="147">
        <f ca="1">('StockBond Returns'!AA1442+'StockBond Returns'!AC1442-'Parameters &amp; Main Results'!$B$39)/'StockBond Returns'!AB1442*12</f>
        <v>7.7140215665847445E-2</v>
      </c>
      <c r="F1443" s="70">
        <f ca="1">'StockBond Returns'!AA1442+'StockBond Returns'!AC1442-'StockBond Returns'!AB1442*'Distribution of Final Value'!$B$7</f>
        <v>4.8214163713583176</v>
      </c>
      <c r="G1443" s="17">
        <f>1/'StockBond Returns'!M1441</f>
        <v>6.3419680536943787E-2</v>
      </c>
      <c r="H1443">
        <f t="shared" si="4"/>
        <v>1</v>
      </c>
      <c r="I1443" s="64">
        <f t="shared" si="5"/>
        <v>0</v>
      </c>
      <c r="J1443">
        <f t="shared" si="6"/>
        <v>0</v>
      </c>
      <c r="K1443" s="17">
        <f t="shared" ref="K1443:M1443" ca="1" si="2881">IF(H1443=1,$E1443,"")</f>
        <v>7.7140215665847445E-2</v>
      </c>
      <c r="L1443" t="str">
        <f t="shared" si="2881"/>
        <v/>
      </c>
      <c r="M1443" t="str">
        <f t="shared" si="2881"/>
        <v/>
      </c>
      <c r="N1443" s="148">
        <f>IF('StockBond Returns'!AD1441=0,1,0)</f>
        <v>0</v>
      </c>
      <c r="O1443">
        <f>IF( AND('StockBond Returns'!$AD1441&lt;0,'StockBond Returns'!$AD1441&gt;=-0.1),1,0)</f>
        <v>0</v>
      </c>
      <c r="P1443">
        <f>IF( AND('StockBond Returns'!$AD1441&lt;-0.1,'StockBond Returns'!$AD1441&gt;=-0.2),1,0)</f>
        <v>1</v>
      </c>
      <c r="Q1443">
        <f>IF( AND('StockBond Returns'!$AD1441&lt;-0.2,'StockBond Returns'!$AD1441&gt;=-0.3),1,0)</f>
        <v>0</v>
      </c>
      <c r="R1443">
        <f>IF('StockBond Returns'!AD1441&lt;-0.3,1,0)</f>
        <v>0</v>
      </c>
      <c r="S1443" t="str">
        <f t="shared" ref="S1443:W1443" si="2882">IF(N1443=1,$E1443,"")</f>
        <v/>
      </c>
      <c r="T1443" t="str">
        <f t="shared" si="2882"/>
        <v/>
      </c>
      <c r="U1443" s="17">
        <f t="shared" ca="1" si="2882"/>
        <v>7.7140215665847445E-2</v>
      </c>
      <c r="V1443" t="str">
        <f t="shared" si="2882"/>
        <v/>
      </c>
      <c r="W1443" t="str">
        <f t="shared" si="2882"/>
        <v/>
      </c>
    </row>
    <row r="1444" spans="1:23" ht="13" x14ac:dyDescent="0.15">
      <c r="A1444">
        <f t="shared" si="30"/>
        <v>10</v>
      </c>
      <c r="B1444">
        <f t="shared" si="31"/>
        <v>1990</v>
      </c>
      <c r="C1444" s="149">
        <f t="shared" si="706"/>
        <v>33207</v>
      </c>
      <c r="D1444" s="146">
        <f t="shared" si="9"/>
        <v>1990.7499999998911</v>
      </c>
      <c r="E1444" s="147">
        <f ca="1">('StockBond Returns'!AA1443+'StockBond Returns'!AC1443-'Parameters &amp; Main Results'!$B$39)/'StockBond Returns'!AB1443*12</f>
        <v>7.9008760057190153E-2</v>
      </c>
      <c r="F1444" s="70">
        <f ca="1">'StockBond Returns'!AA1443+'StockBond Returns'!AC1443-'StockBond Returns'!AB1443*'Distribution of Final Value'!$B$7</f>
        <v>5.0346821026579684</v>
      </c>
      <c r="G1444" s="17">
        <f>1/'StockBond Returns'!M1442</f>
        <v>6.5451517229428269E-2</v>
      </c>
      <c r="H1444">
        <f t="shared" si="4"/>
        <v>1</v>
      </c>
      <c r="I1444" s="64">
        <f t="shared" si="5"/>
        <v>0</v>
      </c>
      <c r="J1444">
        <f t="shared" si="6"/>
        <v>0</v>
      </c>
      <c r="K1444" s="17">
        <f t="shared" ref="K1444:M1444" ca="1" si="2883">IF(H1444=1,$E1444,"")</f>
        <v>7.9008760057190153E-2</v>
      </c>
      <c r="L1444" t="str">
        <f t="shared" si="2883"/>
        <v/>
      </c>
      <c r="M1444" t="str">
        <f t="shared" si="2883"/>
        <v/>
      </c>
      <c r="N1444" s="148">
        <f>IF('StockBond Returns'!AD1442=0,1,0)</f>
        <v>0</v>
      </c>
      <c r="O1444">
        <f>IF( AND('StockBond Returns'!$AD1442&lt;0,'StockBond Returns'!$AD1442&gt;=-0.1),1,0)</f>
        <v>0</v>
      </c>
      <c r="P1444">
        <f>IF( AND('StockBond Returns'!$AD1442&lt;-0.1,'StockBond Returns'!$AD1442&gt;=-0.2),1,0)</f>
        <v>1</v>
      </c>
      <c r="Q1444">
        <f>IF( AND('StockBond Returns'!$AD1442&lt;-0.2,'StockBond Returns'!$AD1442&gt;=-0.3),1,0)</f>
        <v>0</v>
      </c>
      <c r="R1444">
        <f>IF('StockBond Returns'!AD1442&lt;-0.3,1,0)</f>
        <v>0</v>
      </c>
      <c r="S1444" t="str">
        <f t="shared" ref="S1444:W1444" si="2884">IF(N1444=1,$E1444,"")</f>
        <v/>
      </c>
      <c r="T1444" t="str">
        <f t="shared" si="2884"/>
        <v/>
      </c>
      <c r="U1444" s="17">
        <f t="shared" ca="1" si="2884"/>
        <v>7.9008760057190153E-2</v>
      </c>
      <c r="V1444" t="str">
        <f t="shared" si="2884"/>
        <v/>
      </c>
      <c r="W1444" t="str">
        <f t="shared" si="2884"/>
        <v/>
      </c>
    </row>
    <row r="1445" spans="1:23" ht="13" x14ac:dyDescent="0.15">
      <c r="A1445">
        <f t="shared" si="30"/>
        <v>11</v>
      </c>
      <c r="B1445">
        <f t="shared" si="31"/>
        <v>1990</v>
      </c>
      <c r="C1445" s="149">
        <f t="shared" si="706"/>
        <v>33238</v>
      </c>
      <c r="D1445" s="146">
        <f t="shared" si="9"/>
        <v>1990.8333333332243</v>
      </c>
      <c r="E1445" s="147">
        <f ca="1">('StockBond Returns'!AA1444+'StockBond Returns'!AC1444-'Parameters &amp; Main Results'!$B$39)/'StockBond Returns'!AB1444*12</f>
        <v>8.1997542703014764E-2</v>
      </c>
      <c r="F1445" s="70">
        <f ca="1">'StockBond Returns'!AA1444+'StockBond Returns'!AC1444-'StockBond Returns'!AB1444*'Distribution of Final Value'!$B$7</f>
        <v>5.3882419348087351</v>
      </c>
      <c r="G1445" s="17">
        <f>1/'StockBond Returns'!M1443</f>
        <v>6.8177424069362572E-2</v>
      </c>
      <c r="H1445">
        <f t="shared" si="4"/>
        <v>1</v>
      </c>
      <c r="I1445" s="64">
        <f t="shared" si="5"/>
        <v>0</v>
      </c>
      <c r="J1445">
        <f t="shared" si="6"/>
        <v>0</v>
      </c>
      <c r="K1445" s="17">
        <f t="shared" ref="K1445:M1445" ca="1" si="2885">IF(H1445=1,$E1445,"")</f>
        <v>8.1997542703014764E-2</v>
      </c>
      <c r="L1445" t="str">
        <f t="shared" si="2885"/>
        <v/>
      </c>
      <c r="M1445" t="str">
        <f t="shared" si="2885"/>
        <v/>
      </c>
      <c r="N1445" s="148">
        <f>IF('StockBond Returns'!AD1443=0,1,0)</f>
        <v>0</v>
      </c>
      <c r="O1445">
        <f>IF( AND('StockBond Returns'!$AD1443&lt;0,'StockBond Returns'!$AD1443&gt;=-0.1),1,0)</f>
        <v>0</v>
      </c>
      <c r="P1445">
        <f>IF( AND('StockBond Returns'!$AD1443&lt;-0.1,'StockBond Returns'!$AD1443&gt;=-0.2),1,0)</f>
        <v>1</v>
      </c>
      <c r="Q1445">
        <f>IF( AND('StockBond Returns'!$AD1443&lt;-0.2,'StockBond Returns'!$AD1443&gt;=-0.3),1,0)</f>
        <v>0</v>
      </c>
      <c r="R1445">
        <f>IF('StockBond Returns'!AD1443&lt;-0.3,1,0)</f>
        <v>0</v>
      </c>
      <c r="S1445" t="str">
        <f t="shared" ref="S1445:W1445" si="2886">IF(N1445=1,$E1445,"")</f>
        <v/>
      </c>
      <c r="T1445" t="str">
        <f t="shared" si="2886"/>
        <v/>
      </c>
      <c r="U1445" s="17">
        <f t="shared" ca="1" si="2886"/>
        <v>8.1997542703014764E-2</v>
      </c>
      <c r="V1445" t="str">
        <f t="shared" si="2886"/>
        <v/>
      </c>
      <c r="W1445" t="str">
        <f t="shared" si="2886"/>
        <v/>
      </c>
    </row>
    <row r="1446" spans="1:23" ht="13" x14ac:dyDescent="0.15">
      <c r="A1446">
        <f t="shared" si="30"/>
        <v>12</v>
      </c>
      <c r="B1446">
        <f t="shared" si="31"/>
        <v>1990</v>
      </c>
      <c r="C1446" s="149">
        <f t="shared" si="706"/>
        <v>33269</v>
      </c>
      <c r="D1446" s="146">
        <f t="shared" si="9"/>
        <v>1990.9166666665576</v>
      </c>
      <c r="E1446" s="147">
        <f ca="1">('StockBond Returns'!AA1445+'StockBond Returns'!AC1445-'Parameters &amp; Main Results'!$B$39)/'StockBond Returns'!AB1445*12</f>
        <v>7.8315199903651378E-2</v>
      </c>
      <c r="F1446" s="70">
        <f ca="1">'StockBond Returns'!AA1445+'StockBond Returns'!AC1445-'StockBond Returns'!AB1445*'Distribution of Final Value'!$B$7</f>
        <v>4.8854037382262767</v>
      </c>
      <c r="G1446" s="17">
        <f>1/'StockBond Returns'!M1444</f>
        <v>6.4427063231150036E-2</v>
      </c>
      <c r="H1446">
        <f t="shared" si="4"/>
        <v>1</v>
      </c>
      <c r="I1446" s="64">
        <f t="shared" si="5"/>
        <v>0</v>
      </c>
      <c r="J1446">
        <f t="shared" si="6"/>
        <v>0</v>
      </c>
      <c r="K1446" s="17">
        <f t="shared" ref="K1446:M1446" ca="1" si="2887">IF(H1446=1,$E1446,"")</f>
        <v>7.8315199903651378E-2</v>
      </c>
      <c r="L1446" t="str">
        <f t="shared" si="2887"/>
        <v/>
      </c>
      <c r="M1446" t="str">
        <f t="shared" si="2887"/>
        <v/>
      </c>
      <c r="N1446" s="148">
        <f>IF('StockBond Returns'!AD1444=0,1,0)</f>
        <v>0</v>
      </c>
      <c r="O1446">
        <f>IF( AND('StockBond Returns'!$AD1444&lt;0,'StockBond Returns'!$AD1444&gt;=-0.1),1,0)</f>
        <v>0</v>
      </c>
      <c r="P1446">
        <f>IF( AND('StockBond Returns'!$AD1444&lt;-0.1,'StockBond Returns'!$AD1444&gt;=-0.2),1,0)</f>
        <v>1</v>
      </c>
      <c r="Q1446">
        <f>IF( AND('StockBond Returns'!$AD1444&lt;-0.2,'StockBond Returns'!$AD1444&gt;=-0.3),1,0)</f>
        <v>0</v>
      </c>
      <c r="R1446">
        <f>IF('StockBond Returns'!AD1444&lt;-0.3,1,0)</f>
        <v>0</v>
      </c>
      <c r="S1446" t="str">
        <f t="shared" ref="S1446:W1446" si="2888">IF(N1446=1,$E1446,"")</f>
        <v/>
      </c>
      <c r="T1446" t="str">
        <f t="shared" si="2888"/>
        <v/>
      </c>
      <c r="U1446" s="17">
        <f t="shared" ca="1" si="2888"/>
        <v>7.8315199903651378E-2</v>
      </c>
      <c r="V1446" t="str">
        <f t="shared" si="2888"/>
        <v/>
      </c>
      <c r="W1446" t="str">
        <f t="shared" si="2888"/>
        <v/>
      </c>
    </row>
    <row r="1447" spans="1:23" ht="13" x14ac:dyDescent="0.15">
      <c r="A1447">
        <f t="shared" si="30"/>
        <v>1</v>
      </c>
      <c r="B1447">
        <f t="shared" si="31"/>
        <v>1991</v>
      </c>
      <c r="C1447" s="149">
        <f t="shared" si="706"/>
        <v>33297</v>
      </c>
      <c r="D1447" s="146">
        <f t="shared" si="9"/>
        <v>1990.9999999998909</v>
      </c>
      <c r="E1447" s="147">
        <f ca="1">('StockBond Returns'!AA1446+'StockBond Returns'!AC1446-'Parameters &amp; Main Results'!$B$39)/'StockBond Returns'!AB1446*12</f>
        <v>7.7108404813858333E-2</v>
      </c>
      <c r="F1447" s="70">
        <f ca="1">'StockBond Returns'!AA1446+'StockBond Returns'!AC1446-'StockBond Returns'!AB1446*'Distribution of Final Value'!$B$7</f>
        <v>4.7037437057612248</v>
      </c>
      <c r="G1447" s="17">
        <f>1/'StockBond Returns'!M1445</f>
        <v>6.282523248555813E-2</v>
      </c>
      <c r="H1447">
        <f t="shared" si="4"/>
        <v>1</v>
      </c>
      <c r="I1447" s="64">
        <f t="shared" si="5"/>
        <v>0</v>
      </c>
      <c r="J1447">
        <f t="shared" si="6"/>
        <v>0</v>
      </c>
      <c r="K1447" s="17">
        <f t="shared" ref="K1447:M1447" ca="1" si="2889">IF(H1447=1,$E1447,"")</f>
        <v>7.7108404813858333E-2</v>
      </c>
      <c r="L1447" t="str">
        <f t="shared" si="2889"/>
        <v/>
      </c>
      <c r="M1447" t="str">
        <f t="shared" si="2889"/>
        <v/>
      </c>
      <c r="N1447" s="148">
        <f>IF('StockBond Returns'!AD1445=0,1,0)</f>
        <v>0</v>
      </c>
      <c r="O1447">
        <f>IF( AND('StockBond Returns'!$AD1445&lt;0,'StockBond Returns'!$AD1445&gt;=-0.1),1,0)</f>
        <v>0</v>
      </c>
      <c r="P1447">
        <f>IF( AND('StockBond Returns'!$AD1445&lt;-0.1,'StockBond Returns'!$AD1445&gt;=-0.2),1,0)</f>
        <v>1</v>
      </c>
      <c r="Q1447">
        <f>IF( AND('StockBond Returns'!$AD1445&lt;-0.2,'StockBond Returns'!$AD1445&gt;=-0.3),1,0)</f>
        <v>0</v>
      </c>
      <c r="R1447">
        <f>IF('StockBond Returns'!AD1445&lt;-0.3,1,0)</f>
        <v>0</v>
      </c>
      <c r="S1447" t="str">
        <f t="shared" ref="S1447:W1447" si="2890">IF(N1447=1,$E1447,"")</f>
        <v/>
      </c>
      <c r="T1447" t="str">
        <f t="shared" si="2890"/>
        <v/>
      </c>
      <c r="U1447" s="17">
        <f t="shared" ca="1" si="2890"/>
        <v>7.7108404813858333E-2</v>
      </c>
      <c r="V1447" t="str">
        <f t="shared" si="2890"/>
        <v/>
      </c>
      <c r="W1447" t="str">
        <f t="shared" si="2890"/>
        <v/>
      </c>
    </row>
    <row r="1448" spans="1:23" ht="13" x14ac:dyDescent="0.15">
      <c r="A1448">
        <f t="shared" si="30"/>
        <v>2</v>
      </c>
      <c r="B1448">
        <f t="shared" si="31"/>
        <v>1991</v>
      </c>
      <c r="C1448" s="149">
        <f t="shared" si="706"/>
        <v>33328</v>
      </c>
      <c r="D1448" s="146">
        <f t="shared" si="9"/>
        <v>1991.0833333332241</v>
      </c>
      <c r="E1448" s="147">
        <f ca="1">('StockBond Returns'!AA1447+'StockBond Returns'!AC1447-'Parameters &amp; Main Results'!$B$39)/'StockBond Returns'!AB1447*12</f>
        <v>7.5437640148243848E-2</v>
      </c>
      <c r="F1448" s="70">
        <f ca="1">'StockBond Returns'!AA1447+'StockBond Returns'!AC1447-'StockBond Returns'!AB1447*'Distribution of Final Value'!$B$7</f>
        <v>4.4660520045669365</v>
      </c>
      <c r="G1448" s="17">
        <f>1/'StockBond Returns'!M1446</f>
        <v>6.0641606400325683E-2</v>
      </c>
      <c r="H1448">
        <f t="shared" si="4"/>
        <v>1</v>
      </c>
      <c r="I1448" s="64">
        <f t="shared" si="5"/>
        <v>0</v>
      </c>
      <c r="J1448">
        <f t="shared" si="6"/>
        <v>0</v>
      </c>
      <c r="K1448" s="17">
        <f t="shared" ref="K1448:M1448" ca="1" si="2891">IF(H1448=1,$E1448,"")</f>
        <v>7.5437640148243848E-2</v>
      </c>
      <c r="L1448" t="str">
        <f t="shared" si="2891"/>
        <v/>
      </c>
      <c r="M1448" t="str">
        <f t="shared" si="2891"/>
        <v/>
      </c>
      <c r="N1448" s="148">
        <f>IF('StockBond Returns'!AD1446=0,1,0)</f>
        <v>0</v>
      </c>
      <c r="O1448">
        <f>IF( AND('StockBond Returns'!$AD1446&lt;0,'StockBond Returns'!$AD1446&gt;=-0.1),1,0)</f>
        <v>1</v>
      </c>
      <c r="P1448">
        <f>IF( AND('StockBond Returns'!$AD1446&lt;-0.1,'StockBond Returns'!$AD1446&gt;=-0.2),1,0)</f>
        <v>0</v>
      </c>
      <c r="Q1448">
        <f>IF( AND('StockBond Returns'!$AD1446&lt;-0.2,'StockBond Returns'!$AD1446&gt;=-0.3),1,0)</f>
        <v>0</v>
      </c>
      <c r="R1448">
        <f>IF('StockBond Returns'!AD1446&lt;-0.3,1,0)</f>
        <v>0</v>
      </c>
      <c r="S1448" t="str">
        <f t="shared" ref="S1448:W1448" si="2892">IF(N1448=1,$E1448,"")</f>
        <v/>
      </c>
      <c r="T1448" s="17">
        <f t="shared" ca="1" si="2892"/>
        <v>7.5437640148243848E-2</v>
      </c>
      <c r="U1448" t="str">
        <f t="shared" si="2892"/>
        <v/>
      </c>
      <c r="V1448" t="str">
        <f t="shared" si="2892"/>
        <v/>
      </c>
      <c r="W1448" t="str">
        <f t="shared" si="2892"/>
        <v/>
      </c>
    </row>
    <row r="1449" spans="1:23" ht="13" x14ac:dyDescent="0.15">
      <c r="A1449">
        <f t="shared" si="30"/>
        <v>3</v>
      </c>
      <c r="B1449">
        <f t="shared" si="31"/>
        <v>1991</v>
      </c>
      <c r="C1449" s="149">
        <f t="shared" si="706"/>
        <v>33358</v>
      </c>
      <c r="D1449" s="146">
        <f t="shared" si="9"/>
        <v>1991.1666666665574</v>
      </c>
      <c r="E1449" s="147">
        <f ca="1">('StockBond Returns'!AA1448+'StockBond Returns'!AC1448-'Parameters &amp; Main Results'!$B$39)/'StockBond Returns'!AB1448*12</f>
        <v>7.2019092903681609E-2</v>
      </c>
      <c r="F1449" s="70">
        <f ca="1">'StockBond Returns'!AA1448+'StockBond Returns'!AC1448-'StockBond Returns'!AB1448*'Distribution of Final Value'!$B$7</f>
        <v>4.0125282524194041</v>
      </c>
      <c r="G1449" s="17">
        <f>1/'StockBond Returns'!M1447</f>
        <v>5.6866338074957591E-2</v>
      </c>
      <c r="H1449">
        <f t="shared" si="4"/>
        <v>1</v>
      </c>
      <c r="I1449" s="64">
        <f t="shared" si="5"/>
        <v>0</v>
      </c>
      <c r="J1449">
        <f t="shared" si="6"/>
        <v>0</v>
      </c>
      <c r="K1449" s="17">
        <f t="shared" ref="K1449:M1449" ca="1" si="2893">IF(H1449=1,$E1449,"")</f>
        <v>7.2019092903681609E-2</v>
      </c>
      <c r="L1449" t="str">
        <f t="shared" si="2893"/>
        <v/>
      </c>
      <c r="M1449" t="str">
        <f t="shared" si="2893"/>
        <v/>
      </c>
      <c r="N1449" s="148">
        <f>IF('StockBond Returns'!AD1447=0,1,0)</f>
        <v>0</v>
      </c>
      <c r="O1449">
        <f>IF( AND('StockBond Returns'!$AD1447&lt;0,'StockBond Returns'!$AD1447&gt;=-0.1),1,0)</f>
        <v>1</v>
      </c>
      <c r="P1449">
        <f>IF( AND('StockBond Returns'!$AD1447&lt;-0.1,'StockBond Returns'!$AD1447&gt;=-0.2),1,0)</f>
        <v>0</v>
      </c>
      <c r="Q1449">
        <f>IF( AND('StockBond Returns'!$AD1447&lt;-0.2,'StockBond Returns'!$AD1447&gt;=-0.3),1,0)</f>
        <v>0</v>
      </c>
      <c r="R1449">
        <f>IF('StockBond Returns'!AD1447&lt;-0.3,1,0)</f>
        <v>0</v>
      </c>
      <c r="S1449" t="str">
        <f t="shared" ref="S1449:W1449" si="2894">IF(N1449=1,$E1449,"")</f>
        <v/>
      </c>
      <c r="T1449" s="17">
        <f t="shared" ca="1" si="2894"/>
        <v>7.2019092903681609E-2</v>
      </c>
      <c r="U1449" t="str">
        <f t="shared" si="2894"/>
        <v/>
      </c>
      <c r="V1449" t="str">
        <f t="shared" si="2894"/>
        <v/>
      </c>
      <c r="W1449" t="str">
        <f t="shared" si="2894"/>
        <v/>
      </c>
    </row>
    <row r="1450" spans="1:23" ht="13" x14ac:dyDescent="0.15">
      <c r="A1450">
        <f t="shared" si="30"/>
        <v>4</v>
      </c>
      <c r="B1450">
        <f t="shared" si="31"/>
        <v>1991</v>
      </c>
      <c r="C1450" s="149">
        <f t="shared" si="706"/>
        <v>33389</v>
      </c>
      <c r="D1450" s="146">
        <f t="shared" si="9"/>
        <v>1991.2499999998906</v>
      </c>
      <c r="E1450" s="147">
        <f ca="1">('StockBond Returns'!AA1449+'StockBond Returns'!AC1449-'Parameters &amp; Main Results'!$B$39)/'StockBond Returns'!AB1449*12</f>
        <v>7.1689584087450353E-2</v>
      </c>
      <c r="F1450" s="70">
        <f ca="1">'StockBond Returns'!AA1449+'StockBond Returns'!AC1449-'StockBond Returns'!AB1449*'Distribution of Final Value'!$B$7</f>
        <v>3.9500423511174461</v>
      </c>
      <c r="G1450" s="17">
        <f>1/'StockBond Returns'!M1448</f>
        <v>5.6269193161542386E-2</v>
      </c>
      <c r="H1450">
        <f t="shared" si="4"/>
        <v>1</v>
      </c>
      <c r="I1450" s="64">
        <f t="shared" si="5"/>
        <v>0</v>
      </c>
      <c r="J1450">
        <f t="shared" si="6"/>
        <v>0</v>
      </c>
      <c r="K1450" s="17">
        <f t="shared" ref="K1450:M1450" ca="1" si="2895">IF(H1450=1,$E1450,"")</f>
        <v>7.1689584087450353E-2</v>
      </c>
      <c r="L1450" t="str">
        <f t="shared" si="2895"/>
        <v/>
      </c>
      <c r="M1450" t="str">
        <f t="shared" si="2895"/>
        <v/>
      </c>
      <c r="N1450" s="148">
        <f>IF('StockBond Returns'!AD1448=0,1,0)</f>
        <v>1</v>
      </c>
      <c r="O1450">
        <f>IF( AND('StockBond Returns'!$AD1448&lt;0,'StockBond Returns'!$AD1448&gt;=-0.1),1,0)</f>
        <v>0</v>
      </c>
      <c r="P1450">
        <f>IF( AND('StockBond Returns'!$AD1448&lt;-0.1,'StockBond Returns'!$AD1448&gt;=-0.2),1,0)</f>
        <v>0</v>
      </c>
      <c r="Q1450">
        <f>IF( AND('StockBond Returns'!$AD1448&lt;-0.2,'StockBond Returns'!$AD1448&gt;=-0.3),1,0)</f>
        <v>0</v>
      </c>
      <c r="R1450">
        <f>IF('StockBond Returns'!AD1448&lt;-0.3,1,0)</f>
        <v>0</v>
      </c>
      <c r="S1450" s="17">
        <f t="shared" ref="S1450:W1450" ca="1" si="2896">IF(N1450=1,$E1450,"")</f>
        <v>7.1689584087450353E-2</v>
      </c>
      <c r="T1450" t="str">
        <f t="shared" si="2896"/>
        <v/>
      </c>
      <c r="U1450" t="str">
        <f t="shared" si="2896"/>
        <v/>
      </c>
      <c r="V1450" t="str">
        <f t="shared" si="2896"/>
        <v/>
      </c>
      <c r="W1450" t="str">
        <f t="shared" si="2896"/>
        <v/>
      </c>
    </row>
    <row r="1451" spans="1:23" ht="13" x14ac:dyDescent="0.15">
      <c r="A1451">
        <f t="shared" si="30"/>
        <v>5</v>
      </c>
      <c r="B1451">
        <f t="shared" si="31"/>
        <v>1991</v>
      </c>
      <c r="C1451" s="149">
        <f t="shared" si="706"/>
        <v>33419</v>
      </c>
      <c r="D1451" s="146">
        <f t="shared" si="9"/>
        <v>1991.3333333332239</v>
      </c>
      <c r="E1451" s="147">
        <f ca="1">('StockBond Returns'!AA1450+'StockBond Returns'!AC1450-'Parameters &amp; Main Results'!$B$39)/'StockBond Returns'!AB1450*12</f>
        <v>7.1436502914632161E-2</v>
      </c>
      <c r="F1451" s="70">
        <f ca="1">'StockBond Returns'!AA1450+'StockBond Returns'!AC1450-'StockBond Returns'!AB1450*'Distribution of Final Value'!$B$7</f>
        <v>3.8977063909159479</v>
      </c>
      <c r="G1451" s="17">
        <f>1/'StockBond Returns'!M1449</f>
        <v>5.5715595042708274E-2</v>
      </c>
      <c r="H1451">
        <f t="shared" si="4"/>
        <v>1</v>
      </c>
      <c r="I1451" s="64">
        <f t="shared" si="5"/>
        <v>0</v>
      </c>
      <c r="J1451">
        <f t="shared" si="6"/>
        <v>0</v>
      </c>
      <c r="K1451" s="17">
        <f t="shared" ref="K1451:M1451" ca="1" si="2897">IF(H1451=1,$E1451,"")</f>
        <v>7.1436502914632161E-2</v>
      </c>
      <c r="L1451" t="str">
        <f t="shared" si="2897"/>
        <v/>
      </c>
      <c r="M1451" t="str">
        <f t="shared" si="2897"/>
        <v/>
      </c>
      <c r="N1451" s="148">
        <f>IF('StockBond Returns'!AD1449=0,1,0)</f>
        <v>1</v>
      </c>
      <c r="O1451">
        <f>IF( AND('StockBond Returns'!$AD1449&lt;0,'StockBond Returns'!$AD1449&gt;=-0.1),1,0)</f>
        <v>0</v>
      </c>
      <c r="P1451">
        <f>IF( AND('StockBond Returns'!$AD1449&lt;-0.1,'StockBond Returns'!$AD1449&gt;=-0.2),1,0)</f>
        <v>0</v>
      </c>
      <c r="Q1451">
        <f>IF( AND('StockBond Returns'!$AD1449&lt;-0.2,'StockBond Returns'!$AD1449&gt;=-0.3),1,0)</f>
        <v>0</v>
      </c>
      <c r="R1451">
        <f>IF('StockBond Returns'!AD1449&lt;-0.3,1,0)</f>
        <v>0</v>
      </c>
      <c r="S1451" s="17">
        <f t="shared" ref="S1451:W1451" ca="1" si="2898">IF(N1451=1,$E1451,"")</f>
        <v>7.1436502914632161E-2</v>
      </c>
      <c r="T1451" t="str">
        <f t="shared" si="2898"/>
        <v/>
      </c>
      <c r="U1451" t="str">
        <f t="shared" si="2898"/>
        <v/>
      </c>
      <c r="V1451" t="str">
        <f t="shared" si="2898"/>
        <v/>
      </c>
      <c r="W1451" t="str">
        <f t="shared" si="2898"/>
        <v/>
      </c>
    </row>
    <row r="1452" spans="1:23" ht="13" x14ac:dyDescent="0.15">
      <c r="A1452">
        <f t="shared" si="30"/>
        <v>6</v>
      </c>
      <c r="B1452">
        <f t="shared" si="31"/>
        <v>1991</v>
      </c>
      <c r="C1452" s="149">
        <f t="shared" si="706"/>
        <v>33450</v>
      </c>
      <c r="D1452" s="146">
        <f t="shared" si="9"/>
        <v>1991.4166666665571</v>
      </c>
      <c r="E1452" s="147">
        <f ca="1">('StockBond Returns'!AA1451+'StockBond Returns'!AC1451-'Parameters &amp; Main Results'!$B$39)/'StockBond Returns'!AB1451*12</f>
        <v>6.96941231117649E-2</v>
      </c>
      <c r="F1452" s="70">
        <f ca="1">'StockBond Returns'!AA1451+'StockBond Returns'!AC1451-'StockBond Returns'!AB1451*'Distribution of Final Value'!$B$7</f>
        <v>3.6622319196132338</v>
      </c>
      <c r="G1452" s="17">
        <f>1/'StockBond Returns'!M1450</f>
        <v>5.3762385354287109E-2</v>
      </c>
      <c r="H1452">
        <f t="shared" si="4"/>
        <v>1</v>
      </c>
      <c r="I1452" s="64">
        <f t="shared" si="5"/>
        <v>0</v>
      </c>
      <c r="J1452">
        <f t="shared" si="6"/>
        <v>0</v>
      </c>
      <c r="K1452" s="17">
        <f t="shared" ref="K1452:M1452" ca="1" si="2899">IF(H1452=1,$E1452,"")</f>
        <v>6.96941231117649E-2</v>
      </c>
      <c r="L1452" t="str">
        <f t="shared" si="2899"/>
        <v/>
      </c>
      <c r="M1452" t="str">
        <f t="shared" si="2899"/>
        <v/>
      </c>
      <c r="N1452" s="148">
        <f>IF('StockBond Returns'!AD1450=0,1,0)</f>
        <v>1</v>
      </c>
      <c r="O1452">
        <f>IF( AND('StockBond Returns'!$AD1450&lt;0,'StockBond Returns'!$AD1450&gt;=-0.1),1,0)</f>
        <v>0</v>
      </c>
      <c r="P1452">
        <f>IF( AND('StockBond Returns'!$AD1450&lt;-0.1,'StockBond Returns'!$AD1450&gt;=-0.2),1,0)</f>
        <v>0</v>
      </c>
      <c r="Q1452">
        <f>IF( AND('StockBond Returns'!$AD1450&lt;-0.2,'StockBond Returns'!$AD1450&gt;=-0.3),1,0)</f>
        <v>0</v>
      </c>
      <c r="R1452">
        <f>IF('StockBond Returns'!AD1450&lt;-0.3,1,0)</f>
        <v>0</v>
      </c>
      <c r="S1452" s="17">
        <f t="shared" ref="S1452:W1452" ca="1" si="2900">IF(N1452=1,$E1452,"")</f>
        <v>6.96941231117649E-2</v>
      </c>
      <c r="T1452" t="str">
        <f t="shared" si="2900"/>
        <v/>
      </c>
      <c r="U1452" t="str">
        <f t="shared" si="2900"/>
        <v/>
      </c>
      <c r="V1452" t="str">
        <f t="shared" si="2900"/>
        <v/>
      </c>
      <c r="W1452" t="str">
        <f t="shared" si="2900"/>
        <v/>
      </c>
    </row>
    <row r="1453" spans="1:23" ht="13" x14ac:dyDescent="0.15">
      <c r="A1453">
        <f t="shared" si="30"/>
        <v>7</v>
      </c>
      <c r="B1453">
        <f t="shared" si="31"/>
        <v>1991</v>
      </c>
      <c r="C1453" s="149">
        <f t="shared" si="706"/>
        <v>33481</v>
      </c>
      <c r="D1453" s="146">
        <f t="shared" si="9"/>
        <v>1991.4999999998904</v>
      </c>
      <c r="E1453" s="147">
        <f ca="1">('StockBond Returns'!AA1452+'StockBond Returns'!AC1452-'Parameters &amp; Main Results'!$B$39)/'StockBond Returns'!AB1452*12</f>
        <v>7.181641367528474E-2</v>
      </c>
      <c r="F1453" s="70">
        <f ca="1">'StockBond Returns'!AA1452+'StockBond Returns'!AC1452-'StockBond Returns'!AB1452*'Distribution of Final Value'!$B$7</f>
        <v>3.9038395142875535</v>
      </c>
      <c r="G1453" s="17">
        <f>1/'StockBond Returns'!M1451</f>
        <v>5.5562943544080506E-2</v>
      </c>
      <c r="H1453">
        <f t="shared" si="4"/>
        <v>1</v>
      </c>
      <c r="I1453" s="64">
        <f t="shared" si="5"/>
        <v>0</v>
      </c>
      <c r="J1453">
        <f t="shared" si="6"/>
        <v>0</v>
      </c>
      <c r="K1453" s="17">
        <f t="shared" ref="K1453:M1453" ca="1" si="2901">IF(H1453=1,$E1453,"")</f>
        <v>7.181641367528474E-2</v>
      </c>
      <c r="L1453" t="str">
        <f t="shared" si="2901"/>
        <v/>
      </c>
      <c r="M1453" t="str">
        <f t="shared" si="2901"/>
        <v/>
      </c>
      <c r="N1453" s="148">
        <f>IF('StockBond Returns'!AD1451=0,1,0)</f>
        <v>0</v>
      </c>
      <c r="O1453">
        <f>IF( AND('StockBond Returns'!$AD1451&lt;0,'StockBond Returns'!$AD1451&gt;=-0.1),1,0)</f>
        <v>1</v>
      </c>
      <c r="P1453">
        <f>IF( AND('StockBond Returns'!$AD1451&lt;-0.1,'StockBond Returns'!$AD1451&gt;=-0.2),1,0)</f>
        <v>0</v>
      </c>
      <c r="Q1453">
        <f>IF( AND('StockBond Returns'!$AD1451&lt;-0.2,'StockBond Returns'!$AD1451&gt;=-0.3),1,0)</f>
        <v>0</v>
      </c>
      <c r="R1453">
        <f>IF('StockBond Returns'!AD1451&lt;-0.3,1,0)</f>
        <v>0</v>
      </c>
      <c r="S1453" t="str">
        <f t="shared" ref="S1453:W1453" si="2902">IF(N1453=1,$E1453,"")</f>
        <v/>
      </c>
      <c r="T1453" s="17">
        <f t="shared" ca="1" si="2902"/>
        <v>7.181641367528474E-2</v>
      </c>
      <c r="U1453" t="str">
        <f t="shared" si="2902"/>
        <v/>
      </c>
      <c r="V1453" t="str">
        <f t="shared" si="2902"/>
        <v/>
      </c>
      <c r="W1453" t="str">
        <f t="shared" si="2902"/>
        <v/>
      </c>
    </row>
    <row r="1454" spans="1:23" ht="13" x14ac:dyDescent="0.15">
      <c r="A1454">
        <f t="shared" si="30"/>
        <v>8</v>
      </c>
      <c r="B1454">
        <f t="shared" si="31"/>
        <v>1991</v>
      </c>
      <c r="C1454" s="149">
        <f t="shared" si="706"/>
        <v>33511</v>
      </c>
      <c r="D1454" s="146">
        <f t="shared" si="9"/>
        <v>1991.5833333332237</v>
      </c>
      <c r="E1454" s="147">
        <f ca="1">('StockBond Returns'!AA1453+'StockBond Returns'!AC1453-'Parameters &amp; Main Results'!$B$39)/'StockBond Returns'!AB1453*12</f>
        <v>7.0727750497635217E-2</v>
      </c>
      <c r="F1454" s="70">
        <f ca="1">'StockBond Returns'!AA1453+'StockBond Returns'!AC1453-'StockBond Returns'!AB1453*'Distribution of Final Value'!$B$7</f>
        <v>3.7502584772068541</v>
      </c>
      <c r="G1454" s="17">
        <f>1/'StockBond Returns'!M1452</f>
        <v>5.4158418380166176E-2</v>
      </c>
      <c r="H1454">
        <f t="shared" si="4"/>
        <v>1</v>
      </c>
      <c r="I1454" s="64">
        <f t="shared" si="5"/>
        <v>0</v>
      </c>
      <c r="J1454">
        <f t="shared" si="6"/>
        <v>0</v>
      </c>
      <c r="K1454" s="17">
        <f t="shared" ref="K1454:M1454" ca="1" si="2903">IF(H1454=1,$E1454,"")</f>
        <v>7.0727750497635217E-2</v>
      </c>
      <c r="L1454" t="str">
        <f t="shared" si="2903"/>
        <v/>
      </c>
      <c r="M1454" t="str">
        <f t="shared" si="2903"/>
        <v/>
      </c>
      <c r="N1454" s="148">
        <f>IF('StockBond Returns'!AD1452=0,1,0)</f>
        <v>0</v>
      </c>
      <c r="O1454">
        <f>IF( AND('StockBond Returns'!$AD1452&lt;0,'StockBond Returns'!$AD1452&gt;=-0.1),1,0)</f>
        <v>1</v>
      </c>
      <c r="P1454">
        <f>IF( AND('StockBond Returns'!$AD1452&lt;-0.1,'StockBond Returns'!$AD1452&gt;=-0.2),1,0)</f>
        <v>0</v>
      </c>
      <c r="Q1454">
        <f>IF( AND('StockBond Returns'!$AD1452&lt;-0.2,'StockBond Returns'!$AD1452&gt;=-0.3),1,0)</f>
        <v>0</v>
      </c>
      <c r="R1454">
        <f>IF('StockBond Returns'!AD1452&lt;-0.3,1,0)</f>
        <v>0</v>
      </c>
      <c r="S1454" t="str">
        <f t="shared" ref="S1454:W1454" si="2904">IF(N1454=1,$E1454,"")</f>
        <v/>
      </c>
      <c r="T1454" s="17">
        <f t="shared" ca="1" si="2904"/>
        <v>7.0727750497635217E-2</v>
      </c>
      <c r="U1454" t="str">
        <f t="shared" si="2904"/>
        <v/>
      </c>
      <c r="V1454" t="str">
        <f t="shared" si="2904"/>
        <v/>
      </c>
      <c r="W1454" t="str">
        <f t="shared" si="2904"/>
        <v/>
      </c>
    </row>
    <row r="1455" spans="1:23" ht="13" x14ac:dyDescent="0.15">
      <c r="A1455">
        <f t="shared" si="30"/>
        <v>9</v>
      </c>
      <c r="B1455">
        <f t="shared" si="31"/>
        <v>1991</v>
      </c>
      <c r="C1455" s="149">
        <f t="shared" si="706"/>
        <v>33542</v>
      </c>
      <c r="D1455" s="146">
        <f t="shared" si="9"/>
        <v>1991.6666666665569</v>
      </c>
      <c r="E1455" s="147">
        <f ca="1">('StockBond Returns'!AA1454+'StockBond Returns'!AC1454-'Parameters &amp; Main Results'!$B$39)/'StockBond Returns'!AB1454*12</f>
        <v>7.0201522032848226E-2</v>
      </c>
      <c r="F1455" s="70">
        <f ca="1">'StockBond Returns'!AA1454+'StockBond Returns'!AC1454-'StockBond Returns'!AB1454*'Distribution of Final Value'!$B$7</f>
        <v>3.6668247694536964</v>
      </c>
      <c r="G1455" s="17">
        <f>1/'StockBond Returns'!M1453</f>
        <v>5.3639450847155046E-2</v>
      </c>
      <c r="H1455">
        <f t="shared" si="4"/>
        <v>1</v>
      </c>
      <c r="I1455" s="64">
        <f t="shared" si="5"/>
        <v>0</v>
      </c>
      <c r="J1455">
        <f t="shared" si="6"/>
        <v>0</v>
      </c>
      <c r="K1455" s="17">
        <f t="shared" ref="K1455:M1455" ca="1" si="2905">IF(H1455=1,$E1455,"")</f>
        <v>7.0201522032848226E-2</v>
      </c>
      <c r="L1455" t="str">
        <f t="shared" si="2905"/>
        <v/>
      </c>
      <c r="M1455" t="str">
        <f t="shared" si="2905"/>
        <v/>
      </c>
      <c r="N1455" s="148">
        <f>IF('StockBond Returns'!AD1453=0,1,0)</f>
        <v>1</v>
      </c>
      <c r="O1455">
        <f>IF( AND('StockBond Returns'!$AD1453&lt;0,'StockBond Returns'!$AD1453&gt;=-0.1),1,0)</f>
        <v>0</v>
      </c>
      <c r="P1455">
        <f>IF( AND('StockBond Returns'!$AD1453&lt;-0.1,'StockBond Returns'!$AD1453&gt;=-0.2),1,0)</f>
        <v>0</v>
      </c>
      <c r="Q1455">
        <f>IF( AND('StockBond Returns'!$AD1453&lt;-0.2,'StockBond Returns'!$AD1453&gt;=-0.3),1,0)</f>
        <v>0</v>
      </c>
      <c r="R1455">
        <f>IF('StockBond Returns'!AD1453&lt;-0.3,1,0)</f>
        <v>0</v>
      </c>
      <c r="S1455" s="17">
        <f t="shared" ref="S1455:W1455" ca="1" si="2906">IF(N1455=1,$E1455,"")</f>
        <v>7.0201522032848226E-2</v>
      </c>
      <c r="T1455" t="str">
        <f t="shared" si="2906"/>
        <v/>
      </c>
      <c r="U1455" t="str">
        <f t="shared" si="2906"/>
        <v/>
      </c>
      <c r="V1455" t="str">
        <f t="shared" si="2906"/>
        <v/>
      </c>
      <c r="W1455" t="str">
        <f t="shared" si="2906"/>
        <v/>
      </c>
    </row>
    <row r="1456" spans="1:23" ht="13" x14ac:dyDescent="0.15">
      <c r="A1456">
        <f t="shared" si="30"/>
        <v>10</v>
      </c>
      <c r="B1456">
        <f t="shared" si="31"/>
        <v>1991</v>
      </c>
      <c r="C1456" s="149">
        <f t="shared" si="706"/>
        <v>33572</v>
      </c>
      <c r="D1456" s="146">
        <f t="shared" si="9"/>
        <v>1991.7499999998902</v>
      </c>
      <c r="E1456" s="147">
        <f ca="1">('StockBond Returns'!AA1455+'StockBond Returns'!AC1455-'Parameters &amp; Main Results'!$B$39)/'StockBond Returns'!AB1455*12</f>
        <v>7.0765353497195441E-2</v>
      </c>
      <c r="F1456" s="70">
        <f ca="1">'StockBond Returns'!AA1455+'StockBond Returns'!AC1455-'StockBond Returns'!AB1455*'Distribution of Final Value'!$B$7</f>
        <v>3.7159925439614545</v>
      </c>
      <c r="G1456" s="17">
        <f>1/'StockBond Returns'!M1454</f>
        <v>5.4381597620628039E-2</v>
      </c>
      <c r="H1456">
        <f t="shared" si="4"/>
        <v>1</v>
      </c>
      <c r="I1456" s="64">
        <f t="shared" si="5"/>
        <v>0</v>
      </c>
      <c r="J1456">
        <f t="shared" si="6"/>
        <v>0</v>
      </c>
      <c r="K1456" s="17">
        <f t="shared" ref="K1456:M1456" ca="1" si="2907">IF(H1456=1,$E1456,"")</f>
        <v>7.0765353497195441E-2</v>
      </c>
      <c r="L1456" t="str">
        <f t="shared" si="2907"/>
        <v/>
      </c>
      <c r="M1456" t="str">
        <f t="shared" si="2907"/>
        <v/>
      </c>
      <c r="N1456" s="148">
        <f>IF('StockBond Returns'!AD1454=0,1,0)</f>
        <v>0</v>
      </c>
      <c r="O1456">
        <f>IF( AND('StockBond Returns'!$AD1454&lt;0,'StockBond Returns'!$AD1454&gt;=-0.1),1,0)</f>
        <v>1</v>
      </c>
      <c r="P1456">
        <f>IF( AND('StockBond Returns'!$AD1454&lt;-0.1,'StockBond Returns'!$AD1454&gt;=-0.2),1,0)</f>
        <v>0</v>
      </c>
      <c r="Q1456">
        <f>IF( AND('StockBond Returns'!$AD1454&lt;-0.2,'StockBond Returns'!$AD1454&gt;=-0.3),1,0)</f>
        <v>0</v>
      </c>
      <c r="R1456">
        <f>IF('StockBond Returns'!AD1454&lt;-0.3,1,0)</f>
        <v>0</v>
      </c>
      <c r="S1456" t="str">
        <f t="shared" ref="S1456:W1456" si="2908">IF(N1456=1,$E1456,"")</f>
        <v/>
      </c>
      <c r="T1456" s="17">
        <f t="shared" ca="1" si="2908"/>
        <v>7.0765353497195441E-2</v>
      </c>
      <c r="U1456" t="str">
        <f t="shared" si="2908"/>
        <v/>
      </c>
      <c r="V1456" t="str">
        <f t="shared" si="2908"/>
        <v/>
      </c>
      <c r="W1456" t="str">
        <f t="shared" si="2908"/>
        <v/>
      </c>
    </row>
    <row r="1457" spans="1:23" ht="13" x14ac:dyDescent="0.15">
      <c r="A1457">
        <f t="shared" si="30"/>
        <v>11</v>
      </c>
      <c r="B1457">
        <f t="shared" si="31"/>
        <v>1991</v>
      </c>
      <c r="C1457" s="149">
        <f t="shared" si="706"/>
        <v>33603</v>
      </c>
      <c r="D1457" s="146">
        <f t="shared" si="9"/>
        <v>1991.8333333332234</v>
      </c>
      <c r="E1457" s="147">
        <f ca="1">('StockBond Returns'!AA1456+'StockBond Returns'!AC1456-'Parameters &amp; Main Results'!$B$39)/'StockBond Returns'!AB1456*12</f>
        <v>7.0375989179535969E-2</v>
      </c>
      <c r="F1457" s="70">
        <f ca="1">'StockBond Returns'!AA1456+'StockBond Returns'!AC1456-'StockBond Returns'!AB1456*'Distribution of Final Value'!$B$7</f>
        <v>3.6498582261474652</v>
      </c>
      <c r="G1457" s="17">
        <f>1/'StockBond Returns'!M1455</f>
        <v>5.3724835637541928E-2</v>
      </c>
      <c r="H1457">
        <f t="shared" si="4"/>
        <v>1</v>
      </c>
      <c r="I1457" s="64">
        <f t="shared" si="5"/>
        <v>0</v>
      </c>
      <c r="J1457">
        <f t="shared" si="6"/>
        <v>0</v>
      </c>
      <c r="K1457" s="17">
        <f t="shared" ref="K1457:M1457" ca="1" si="2909">IF(H1457=1,$E1457,"")</f>
        <v>7.0375989179535969E-2</v>
      </c>
      <c r="L1457" t="str">
        <f t="shared" si="2909"/>
        <v/>
      </c>
      <c r="M1457" t="str">
        <f t="shared" si="2909"/>
        <v/>
      </c>
      <c r="N1457" s="148">
        <f>IF('StockBond Returns'!AD1455=0,1,0)</f>
        <v>1</v>
      </c>
      <c r="O1457">
        <f>IF( AND('StockBond Returns'!$AD1455&lt;0,'StockBond Returns'!$AD1455&gt;=-0.1),1,0)</f>
        <v>0</v>
      </c>
      <c r="P1457">
        <f>IF( AND('StockBond Returns'!$AD1455&lt;-0.1,'StockBond Returns'!$AD1455&gt;=-0.2),1,0)</f>
        <v>0</v>
      </c>
      <c r="Q1457">
        <f>IF( AND('StockBond Returns'!$AD1455&lt;-0.2,'StockBond Returns'!$AD1455&gt;=-0.3),1,0)</f>
        <v>0</v>
      </c>
      <c r="R1457">
        <f>IF('StockBond Returns'!AD1455&lt;-0.3,1,0)</f>
        <v>0</v>
      </c>
      <c r="S1457" s="17">
        <f t="shared" ref="S1457:W1457" ca="1" si="2910">IF(N1457=1,$E1457,"")</f>
        <v>7.0375989179535969E-2</v>
      </c>
      <c r="T1457" t="str">
        <f t="shared" si="2910"/>
        <v/>
      </c>
      <c r="U1457" t="str">
        <f t="shared" si="2910"/>
        <v/>
      </c>
      <c r="V1457" t="str">
        <f t="shared" si="2910"/>
        <v/>
      </c>
      <c r="W1457" t="str">
        <f t="shared" si="2910"/>
        <v/>
      </c>
    </row>
    <row r="1458" spans="1:23" ht="13" x14ac:dyDescent="0.15">
      <c r="A1458">
        <f t="shared" si="30"/>
        <v>12</v>
      </c>
      <c r="B1458">
        <f t="shared" si="31"/>
        <v>1991</v>
      </c>
      <c r="C1458" s="149">
        <f t="shared" si="706"/>
        <v>33634</v>
      </c>
      <c r="D1458" s="146">
        <f t="shared" si="9"/>
        <v>1991.9166666665567</v>
      </c>
      <c r="E1458" s="147">
        <f ca="1">('StockBond Returns'!AA1457+'StockBond Returns'!AC1457-'Parameters &amp; Main Results'!$B$39)/'StockBond Returns'!AB1457*12</f>
        <v>7.2082924792455816E-2</v>
      </c>
      <c r="F1458" s="70">
        <f ca="1">'StockBond Returns'!AA1457+'StockBond Returns'!AC1457-'StockBond Returns'!AB1457*'Distribution of Final Value'!$B$7</f>
        <v>3.8350223742746987</v>
      </c>
      <c r="G1458" s="17">
        <f>1/'StockBond Returns'!M1456</f>
        <v>5.532606313786978E-2</v>
      </c>
      <c r="H1458">
        <f t="shared" si="4"/>
        <v>1</v>
      </c>
      <c r="I1458" s="64">
        <f t="shared" si="5"/>
        <v>0</v>
      </c>
      <c r="J1458">
        <f t="shared" si="6"/>
        <v>0</v>
      </c>
      <c r="K1458" s="17">
        <f t="shared" ref="K1458:M1458" ca="1" si="2911">IF(H1458=1,$E1458,"")</f>
        <v>7.2082924792455816E-2</v>
      </c>
      <c r="L1458" t="str">
        <f t="shared" si="2911"/>
        <v/>
      </c>
      <c r="M1458" t="str">
        <f t="shared" si="2911"/>
        <v/>
      </c>
      <c r="N1458" s="148">
        <f>IF('StockBond Returns'!AD1456=0,1,0)</f>
        <v>0</v>
      </c>
      <c r="O1458">
        <f>IF( AND('StockBond Returns'!$AD1456&lt;0,'StockBond Returns'!$AD1456&gt;=-0.1),1,0)</f>
        <v>1</v>
      </c>
      <c r="P1458">
        <f>IF( AND('StockBond Returns'!$AD1456&lt;-0.1,'StockBond Returns'!$AD1456&gt;=-0.2),1,0)</f>
        <v>0</v>
      </c>
      <c r="Q1458">
        <f>IF( AND('StockBond Returns'!$AD1456&lt;-0.2,'StockBond Returns'!$AD1456&gt;=-0.3),1,0)</f>
        <v>0</v>
      </c>
      <c r="R1458">
        <f>IF('StockBond Returns'!AD1456&lt;-0.3,1,0)</f>
        <v>0</v>
      </c>
      <c r="S1458" t="str">
        <f t="shared" ref="S1458:W1458" si="2912">IF(N1458=1,$E1458,"")</f>
        <v/>
      </c>
      <c r="T1458" s="17">
        <f t="shared" ca="1" si="2912"/>
        <v>7.2082924792455816E-2</v>
      </c>
      <c r="U1458" t="str">
        <f t="shared" si="2912"/>
        <v/>
      </c>
      <c r="V1458" t="str">
        <f t="shared" si="2912"/>
        <v/>
      </c>
      <c r="W1458" t="str">
        <f t="shared" si="2912"/>
        <v/>
      </c>
    </row>
    <row r="1459" spans="1:23" ht="13" x14ac:dyDescent="0.15">
      <c r="A1459">
        <f t="shared" si="30"/>
        <v>1</v>
      </c>
      <c r="B1459">
        <f t="shared" si="31"/>
        <v>1992</v>
      </c>
      <c r="C1459" s="149">
        <f t="shared" si="706"/>
        <v>33663</v>
      </c>
      <c r="D1459" s="146">
        <f t="shared" si="9"/>
        <v>1991.99999999989</v>
      </c>
      <c r="E1459" s="147">
        <f ca="1">('StockBond Returns'!AA1458+'StockBond Returns'!AC1458-'Parameters &amp; Main Results'!$B$39)/'StockBond Returns'!AB1458*12</f>
        <v>6.7250749667154067E-2</v>
      </c>
      <c r="F1459" s="70">
        <f ca="1">'StockBond Returns'!AA1458+'StockBond Returns'!AC1458-'StockBond Returns'!AB1458*'Distribution of Final Value'!$B$7</f>
        <v>3.2401137597721892</v>
      </c>
      <c r="G1459" s="17">
        <f>1/'StockBond Returns'!M1457</f>
        <v>5.0509444750214315E-2</v>
      </c>
      <c r="H1459">
        <f t="shared" si="4"/>
        <v>1</v>
      </c>
      <c r="I1459" s="64">
        <f t="shared" si="5"/>
        <v>0</v>
      </c>
      <c r="J1459">
        <f t="shared" si="6"/>
        <v>0</v>
      </c>
      <c r="K1459" s="17">
        <f t="shared" ref="K1459:M1459" ca="1" si="2913">IF(H1459=1,$E1459,"")</f>
        <v>6.7250749667154067E-2</v>
      </c>
      <c r="L1459" t="str">
        <f t="shared" si="2913"/>
        <v/>
      </c>
      <c r="M1459" t="str">
        <f t="shared" si="2913"/>
        <v/>
      </c>
      <c r="N1459" s="148">
        <f>IF('StockBond Returns'!AD1457=0,1,0)</f>
        <v>1</v>
      </c>
      <c r="O1459">
        <f>IF( AND('StockBond Returns'!$AD1457&lt;0,'StockBond Returns'!$AD1457&gt;=-0.1),1,0)</f>
        <v>0</v>
      </c>
      <c r="P1459">
        <f>IF( AND('StockBond Returns'!$AD1457&lt;-0.1,'StockBond Returns'!$AD1457&gt;=-0.2),1,0)</f>
        <v>0</v>
      </c>
      <c r="Q1459">
        <f>IF( AND('StockBond Returns'!$AD1457&lt;-0.2,'StockBond Returns'!$AD1457&gt;=-0.3),1,0)</f>
        <v>0</v>
      </c>
      <c r="R1459">
        <f>IF('StockBond Returns'!AD1457&lt;-0.3,1,0)</f>
        <v>0</v>
      </c>
      <c r="S1459" s="17">
        <f t="shared" ref="S1459:W1459" ca="1" si="2914">IF(N1459=1,$E1459,"")</f>
        <v>6.7250749667154067E-2</v>
      </c>
      <c r="T1459" t="str">
        <f t="shared" si="2914"/>
        <v/>
      </c>
      <c r="U1459" t="str">
        <f t="shared" si="2914"/>
        <v/>
      </c>
      <c r="V1459" t="str">
        <f t="shared" si="2914"/>
        <v/>
      </c>
      <c r="W1459" t="str">
        <f t="shared" si="2914"/>
        <v/>
      </c>
    </row>
    <row r="1460" spans="1:23" ht="13" x14ac:dyDescent="0.15">
      <c r="A1460">
        <f t="shared" si="30"/>
        <v>2</v>
      </c>
      <c r="B1460">
        <f t="shared" si="31"/>
        <v>1992</v>
      </c>
      <c r="C1460" s="149">
        <f t="shared" si="706"/>
        <v>33694</v>
      </c>
      <c r="D1460" s="146">
        <f t="shared" si="9"/>
        <v>1992.0833333332232</v>
      </c>
      <c r="E1460" s="147">
        <f ca="1">('StockBond Returns'!AA1459+'StockBond Returns'!AC1459-'Parameters &amp; Main Results'!$B$39)/'StockBond Returns'!AB1459*12</f>
        <v>6.9074177311085158E-2</v>
      </c>
      <c r="F1460" s="70">
        <f ca="1">'StockBond Returns'!AA1459+'StockBond Returns'!AC1459-'StockBond Returns'!AB1459*'Distribution of Final Value'!$B$7</f>
        <v>3.4399687618405386</v>
      </c>
      <c r="G1460" s="17">
        <f>1/'StockBond Returns'!M1458</f>
        <v>5.1476989096082393E-2</v>
      </c>
      <c r="H1460">
        <f t="shared" si="4"/>
        <v>1</v>
      </c>
      <c r="I1460" s="64">
        <f t="shared" si="5"/>
        <v>0</v>
      </c>
      <c r="J1460">
        <f t="shared" si="6"/>
        <v>0</v>
      </c>
      <c r="K1460" s="17">
        <f t="shared" ref="K1460:M1460" ca="1" si="2915">IF(H1460=1,$E1460,"")</f>
        <v>6.9074177311085158E-2</v>
      </c>
      <c r="L1460" t="str">
        <f t="shared" si="2915"/>
        <v/>
      </c>
      <c r="M1460" t="str">
        <f t="shared" si="2915"/>
        <v/>
      </c>
      <c r="N1460" s="148">
        <f>IF('StockBond Returns'!AD1458=0,1,0)</f>
        <v>0</v>
      </c>
      <c r="O1460">
        <f>IF( AND('StockBond Returns'!$AD1458&lt;0,'StockBond Returns'!$AD1458&gt;=-0.1),1,0)</f>
        <v>1</v>
      </c>
      <c r="P1460">
        <f>IF( AND('StockBond Returns'!$AD1458&lt;-0.1,'StockBond Returns'!$AD1458&gt;=-0.2),1,0)</f>
        <v>0</v>
      </c>
      <c r="Q1460">
        <f>IF( AND('StockBond Returns'!$AD1458&lt;-0.2,'StockBond Returns'!$AD1458&gt;=-0.3),1,0)</f>
        <v>0</v>
      </c>
      <c r="R1460">
        <f>IF('StockBond Returns'!AD1458&lt;-0.3,1,0)</f>
        <v>0</v>
      </c>
      <c r="S1460" t="str">
        <f t="shared" ref="S1460:W1460" si="2916">IF(N1460=1,$E1460,"")</f>
        <v/>
      </c>
      <c r="T1460" s="17">
        <f t="shared" ca="1" si="2916"/>
        <v>6.9074177311085158E-2</v>
      </c>
      <c r="U1460" t="str">
        <f t="shared" si="2916"/>
        <v/>
      </c>
      <c r="V1460" t="str">
        <f t="shared" si="2916"/>
        <v/>
      </c>
      <c r="W1460" t="str">
        <f t="shared" si="2916"/>
        <v/>
      </c>
    </row>
    <row r="1461" spans="1:23" ht="13" x14ac:dyDescent="0.15">
      <c r="A1461">
        <f t="shared" si="30"/>
        <v>3</v>
      </c>
      <c r="B1461">
        <f t="shared" si="31"/>
        <v>1992</v>
      </c>
      <c r="C1461" s="149">
        <f t="shared" si="706"/>
        <v>33724</v>
      </c>
      <c r="D1461" s="146">
        <f t="shared" si="9"/>
        <v>1992.1666666665565</v>
      </c>
      <c r="E1461" s="147">
        <f ca="1">('StockBond Returns'!AA1460+'StockBond Returns'!AC1460-'Parameters &amp; Main Results'!$B$39)/'StockBond Returns'!AB1460*12</f>
        <v>6.8798255361103983E-2</v>
      </c>
      <c r="F1461" s="70">
        <f ca="1">'StockBond Returns'!AA1460+'StockBond Returns'!AC1460-'StockBond Returns'!AB1460*'Distribution of Final Value'!$B$7</f>
        <v>3.3901091988985774</v>
      </c>
      <c r="G1461" s="17">
        <f>1/'StockBond Returns'!M1459</f>
        <v>5.1047420713318428E-2</v>
      </c>
      <c r="H1461">
        <f t="shared" si="4"/>
        <v>1</v>
      </c>
      <c r="I1461" s="64">
        <f t="shared" si="5"/>
        <v>0</v>
      </c>
      <c r="J1461">
        <f t="shared" si="6"/>
        <v>0</v>
      </c>
      <c r="K1461" s="17">
        <f t="shared" ref="K1461:M1461" ca="1" si="2917">IF(H1461=1,$E1461,"")</f>
        <v>6.8798255361103983E-2</v>
      </c>
      <c r="L1461" t="str">
        <f t="shared" si="2917"/>
        <v/>
      </c>
      <c r="M1461" t="str">
        <f t="shared" si="2917"/>
        <v/>
      </c>
      <c r="N1461" s="148">
        <f>IF('StockBond Returns'!AD1459=0,1,0)</f>
        <v>0</v>
      </c>
      <c r="O1461">
        <f>IF( AND('StockBond Returns'!$AD1459&lt;0,'StockBond Returns'!$AD1459&gt;=-0.1),1,0)</f>
        <v>1</v>
      </c>
      <c r="P1461">
        <f>IF( AND('StockBond Returns'!$AD1459&lt;-0.1,'StockBond Returns'!$AD1459&gt;=-0.2),1,0)</f>
        <v>0</v>
      </c>
      <c r="Q1461">
        <f>IF( AND('StockBond Returns'!$AD1459&lt;-0.2,'StockBond Returns'!$AD1459&gt;=-0.3),1,0)</f>
        <v>0</v>
      </c>
      <c r="R1461">
        <f>IF('StockBond Returns'!AD1459&lt;-0.3,1,0)</f>
        <v>0</v>
      </c>
      <c r="S1461" t="str">
        <f t="shared" ref="S1461:W1461" si="2918">IF(N1461=1,$E1461,"")</f>
        <v/>
      </c>
      <c r="T1461" s="17">
        <f t="shared" ca="1" si="2918"/>
        <v>6.8798255361103983E-2</v>
      </c>
      <c r="U1461" t="str">
        <f t="shared" si="2918"/>
        <v/>
      </c>
      <c r="V1461" t="str">
        <f t="shared" si="2918"/>
        <v/>
      </c>
      <c r="W1461" t="str">
        <f t="shared" si="2918"/>
        <v/>
      </c>
    </row>
    <row r="1462" spans="1:23" ht="13" x14ac:dyDescent="0.15">
      <c r="A1462">
        <f t="shared" si="30"/>
        <v>4</v>
      </c>
      <c r="B1462">
        <f t="shared" si="31"/>
        <v>1992</v>
      </c>
      <c r="C1462" s="149">
        <f t="shared" si="706"/>
        <v>33755</v>
      </c>
      <c r="D1462" s="146">
        <f t="shared" si="9"/>
        <v>1992.2499999998897</v>
      </c>
      <c r="E1462" s="147">
        <f ca="1">('StockBond Returns'!AA1461+'StockBond Returns'!AC1461-'Parameters &amp; Main Results'!$B$39)/'StockBond Returns'!AB1461*12</f>
        <v>7.0724967485382081E-2</v>
      </c>
      <c r="F1462" s="70">
        <f ca="1">'StockBond Returns'!AA1461+'StockBond Returns'!AC1461-'StockBond Returns'!AB1461*'Distribution of Final Value'!$B$7</f>
        <v>3.5987442469333821</v>
      </c>
      <c r="G1462" s="17">
        <f>1/'StockBond Returns'!M1460</f>
        <v>5.2329084313379945E-2</v>
      </c>
      <c r="H1462">
        <f t="shared" si="4"/>
        <v>1</v>
      </c>
      <c r="I1462" s="64">
        <f t="shared" si="5"/>
        <v>0</v>
      </c>
      <c r="J1462">
        <f t="shared" si="6"/>
        <v>0</v>
      </c>
      <c r="K1462" s="17">
        <f t="shared" ref="K1462:M1462" ca="1" si="2919">IF(H1462=1,$E1462,"")</f>
        <v>7.0724967485382081E-2</v>
      </c>
      <c r="L1462" t="str">
        <f t="shared" si="2919"/>
        <v/>
      </c>
      <c r="M1462" t="str">
        <f t="shared" si="2919"/>
        <v/>
      </c>
      <c r="N1462" s="148">
        <f>IF('StockBond Returns'!AD1460=0,1,0)</f>
        <v>0</v>
      </c>
      <c r="O1462">
        <f>IF( AND('StockBond Returns'!$AD1460&lt;0,'StockBond Returns'!$AD1460&gt;=-0.1),1,0)</f>
        <v>1</v>
      </c>
      <c r="P1462">
        <f>IF( AND('StockBond Returns'!$AD1460&lt;-0.1,'StockBond Returns'!$AD1460&gt;=-0.2),1,0)</f>
        <v>0</v>
      </c>
      <c r="Q1462">
        <f>IF( AND('StockBond Returns'!$AD1460&lt;-0.2,'StockBond Returns'!$AD1460&gt;=-0.3),1,0)</f>
        <v>0</v>
      </c>
      <c r="R1462">
        <f>IF('StockBond Returns'!AD1460&lt;-0.3,1,0)</f>
        <v>0</v>
      </c>
      <c r="S1462" t="str">
        <f t="shared" ref="S1462:W1462" si="2920">IF(N1462=1,$E1462,"")</f>
        <v/>
      </c>
      <c r="T1462" s="17">
        <f t="shared" ca="1" si="2920"/>
        <v>7.0724967485382081E-2</v>
      </c>
      <c r="U1462" t="str">
        <f t="shared" si="2920"/>
        <v/>
      </c>
      <c r="V1462" t="str">
        <f t="shared" si="2920"/>
        <v/>
      </c>
      <c r="W1462" t="str">
        <f t="shared" si="2920"/>
        <v/>
      </c>
    </row>
    <row r="1463" spans="1:23" ht="13" x14ac:dyDescent="0.15">
      <c r="A1463">
        <f t="shared" si="30"/>
        <v>5</v>
      </c>
      <c r="B1463">
        <f t="shared" si="31"/>
        <v>1992</v>
      </c>
      <c r="C1463" s="149">
        <f t="shared" si="706"/>
        <v>33785</v>
      </c>
      <c r="D1463" s="146">
        <f t="shared" si="9"/>
        <v>1992.333333333223</v>
      </c>
      <c r="E1463" s="147">
        <f ca="1">('StockBond Returns'!AA1462+'StockBond Returns'!AC1462-'Parameters &amp; Main Results'!$B$39)/'StockBond Returns'!AB1462*12</f>
        <v>6.9747742109431327E-2</v>
      </c>
      <c r="F1463" s="70">
        <f ca="1">'StockBond Returns'!AA1462+'StockBond Returns'!AC1462-'StockBond Returns'!AB1462*'Distribution of Final Value'!$B$7</f>
        <v>3.466227591552375</v>
      </c>
      <c r="G1463" s="17">
        <f>1/'StockBond Returns'!M1461</f>
        <v>5.086873537248849E-2</v>
      </c>
      <c r="H1463">
        <f t="shared" si="4"/>
        <v>1</v>
      </c>
      <c r="I1463" s="64">
        <f t="shared" si="5"/>
        <v>0</v>
      </c>
      <c r="J1463">
        <f t="shared" si="6"/>
        <v>0</v>
      </c>
      <c r="K1463" s="17">
        <f t="shared" ref="K1463:M1463" ca="1" si="2921">IF(H1463=1,$E1463,"")</f>
        <v>6.9747742109431327E-2</v>
      </c>
      <c r="L1463" t="str">
        <f t="shared" si="2921"/>
        <v/>
      </c>
      <c r="M1463" t="str">
        <f t="shared" si="2921"/>
        <v/>
      </c>
      <c r="N1463" s="148">
        <f>IF('StockBond Returns'!AD1461=0,1,0)</f>
        <v>0</v>
      </c>
      <c r="O1463">
        <f>IF( AND('StockBond Returns'!$AD1461&lt;0,'StockBond Returns'!$AD1461&gt;=-0.1),1,0)</f>
        <v>1</v>
      </c>
      <c r="P1463">
        <f>IF( AND('StockBond Returns'!$AD1461&lt;-0.1,'StockBond Returns'!$AD1461&gt;=-0.2),1,0)</f>
        <v>0</v>
      </c>
      <c r="Q1463">
        <f>IF( AND('StockBond Returns'!$AD1461&lt;-0.2,'StockBond Returns'!$AD1461&gt;=-0.3),1,0)</f>
        <v>0</v>
      </c>
      <c r="R1463">
        <f>IF('StockBond Returns'!AD1461&lt;-0.3,1,0)</f>
        <v>0</v>
      </c>
      <c r="S1463" t="str">
        <f t="shared" ref="S1463:W1463" si="2922">IF(N1463=1,$E1463,"")</f>
        <v/>
      </c>
      <c r="T1463" s="17">
        <f t="shared" ca="1" si="2922"/>
        <v>6.9747742109431327E-2</v>
      </c>
      <c r="U1463" t="str">
        <f t="shared" si="2922"/>
        <v/>
      </c>
      <c r="V1463" t="str">
        <f t="shared" si="2922"/>
        <v/>
      </c>
      <c r="W1463" t="str">
        <f t="shared" si="2922"/>
        <v/>
      </c>
    </row>
    <row r="1464" spans="1:23" ht="13" x14ac:dyDescent="0.15">
      <c r="A1464">
        <f t="shared" si="30"/>
        <v>6</v>
      </c>
      <c r="B1464">
        <f t="shared" si="31"/>
        <v>1992</v>
      </c>
      <c r="C1464" s="149">
        <f t="shared" si="706"/>
        <v>33816</v>
      </c>
      <c r="D1464" s="146">
        <f t="shared" si="9"/>
        <v>1992.4166666665562</v>
      </c>
      <c r="E1464" s="147">
        <f ca="1">('StockBond Returns'!AA1463+'StockBond Returns'!AC1463-'Parameters &amp; Main Results'!$B$39)/'StockBond Returns'!AB1463*12</f>
        <v>6.9364650891077559E-2</v>
      </c>
      <c r="F1464" s="70">
        <f ca="1">'StockBond Returns'!AA1463+'StockBond Returns'!AC1463-'StockBond Returns'!AB1463*'Distribution of Final Value'!$B$7</f>
        <v>3.4041492453186581</v>
      </c>
      <c r="G1464" s="17">
        <f>1/'StockBond Returns'!M1462</f>
        <v>5.0555331331145724E-2</v>
      </c>
      <c r="H1464">
        <f t="shared" si="4"/>
        <v>1</v>
      </c>
      <c r="I1464" s="64">
        <f t="shared" si="5"/>
        <v>0</v>
      </c>
      <c r="J1464">
        <f t="shared" si="6"/>
        <v>0</v>
      </c>
      <c r="K1464" s="17">
        <f t="shared" ref="K1464:M1464" ca="1" si="2923">IF(H1464=1,$E1464,"")</f>
        <v>6.9364650891077559E-2</v>
      </c>
      <c r="L1464" t="str">
        <f t="shared" si="2923"/>
        <v/>
      </c>
      <c r="M1464" t="str">
        <f t="shared" si="2923"/>
        <v/>
      </c>
      <c r="N1464" s="148">
        <f>IF('StockBond Returns'!AD1462=0,1,0)</f>
        <v>1</v>
      </c>
      <c r="O1464">
        <f>IF( AND('StockBond Returns'!$AD1462&lt;0,'StockBond Returns'!$AD1462&gt;=-0.1),1,0)</f>
        <v>0</v>
      </c>
      <c r="P1464">
        <f>IF( AND('StockBond Returns'!$AD1462&lt;-0.1,'StockBond Returns'!$AD1462&gt;=-0.2),1,0)</f>
        <v>0</v>
      </c>
      <c r="Q1464">
        <f>IF( AND('StockBond Returns'!$AD1462&lt;-0.2,'StockBond Returns'!$AD1462&gt;=-0.3),1,0)</f>
        <v>0</v>
      </c>
      <c r="R1464">
        <f>IF('StockBond Returns'!AD1462&lt;-0.3,1,0)</f>
        <v>0</v>
      </c>
      <c r="S1464" s="17">
        <f t="shared" ref="S1464:W1464" ca="1" si="2924">IF(N1464=1,$E1464,"")</f>
        <v>6.9364650891077559E-2</v>
      </c>
      <c r="T1464" t="str">
        <f t="shared" si="2924"/>
        <v/>
      </c>
      <c r="U1464" t="str">
        <f t="shared" si="2924"/>
        <v/>
      </c>
      <c r="V1464" t="str">
        <f t="shared" si="2924"/>
        <v/>
      </c>
      <c r="W1464" t="str">
        <f t="shared" si="2924"/>
        <v/>
      </c>
    </row>
    <row r="1465" spans="1:23" ht="13" x14ac:dyDescent="0.15">
      <c r="A1465">
        <f t="shared" si="30"/>
        <v>7</v>
      </c>
      <c r="B1465">
        <f t="shared" si="31"/>
        <v>1992</v>
      </c>
      <c r="C1465" s="149">
        <f t="shared" si="706"/>
        <v>33847</v>
      </c>
      <c r="D1465" s="146">
        <f t="shared" si="9"/>
        <v>1992.4999999998895</v>
      </c>
      <c r="E1465" s="147">
        <f ca="1">('StockBond Returns'!AA1464+'StockBond Returns'!AC1464-'Parameters &amp; Main Results'!$B$39)/'StockBond Returns'!AB1464*12</f>
        <v>7.0632043983586995E-2</v>
      </c>
      <c r="F1465" s="70">
        <f ca="1">'StockBond Returns'!AA1464+'StockBond Returns'!AC1464-'StockBond Returns'!AB1464*'Distribution of Final Value'!$B$7</f>
        <v>3.5331001239200708</v>
      </c>
      <c r="G1465" s="17">
        <f>1/'StockBond Returns'!M1463</f>
        <v>5.1788742699953989E-2</v>
      </c>
      <c r="H1465">
        <f t="shared" si="4"/>
        <v>1</v>
      </c>
      <c r="I1465" s="64">
        <f t="shared" si="5"/>
        <v>0</v>
      </c>
      <c r="J1465">
        <f t="shared" si="6"/>
        <v>0</v>
      </c>
      <c r="K1465" s="17">
        <f t="shared" ref="K1465:M1465" ca="1" si="2925">IF(H1465=1,$E1465,"")</f>
        <v>7.0632043983586995E-2</v>
      </c>
      <c r="L1465" t="str">
        <f t="shared" si="2925"/>
        <v/>
      </c>
      <c r="M1465" t="str">
        <f t="shared" si="2925"/>
        <v/>
      </c>
      <c r="N1465" s="148">
        <f>IF('StockBond Returns'!AD1463=0,1,0)</f>
        <v>0</v>
      </c>
      <c r="O1465">
        <f>IF( AND('StockBond Returns'!$AD1463&lt;0,'StockBond Returns'!$AD1463&gt;=-0.1),1,0)</f>
        <v>1</v>
      </c>
      <c r="P1465">
        <f>IF( AND('StockBond Returns'!$AD1463&lt;-0.1,'StockBond Returns'!$AD1463&gt;=-0.2),1,0)</f>
        <v>0</v>
      </c>
      <c r="Q1465">
        <f>IF( AND('StockBond Returns'!$AD1463&lt;-0.2,'StockBond Returns'!$AD1463&gt;=-0.3),1,0)</f>
        <v>0</v>
      </c>
      <c r="R1465">
        <f>IF('StockBond Returns'!AD1463&lt;-0.3,1,0)</f>
        <v>0</v>
      </c>
      <c r="S1465" t="str">
        <f t="shared" ref="S1465:W1465" si="2926">IF(N1465=1,$E1465,"")</f>
        <v/>
      </c>
      <c r="T1465" s="17">
        <f t="shared" ca="1" si="2926"/>
        <v>7.0632043983586995E-2</v>
      </c>
      <c r="U1465" t="str">
        <f t="shared" si="2926"/>
        <v/>
      </c>
      <c r="V1465" t="str">
        <f t="shared" si="2926"/>
        <v/>
      </c>
      <c r="W1465" t="str">
        <f t="shared" si="2926"/>
        <v/>
      </c>
    </row>
    <row r="1466" spans="1:23" ht="13" x14ac:dyDescent="0.15">
      <c r="A1466">
        <f t="shared" si="30"/>
        <v>8</v>
      </c>
      <c r="B1466">
        <f t="shared" si="31"/>
        <v>1992</v>
      </c>
      <c r="C1466" s="149">
        <f t="shared" si="706"/>
        <v>33877</v>
      </c>
      <c r="D1466" s="146">
        <f t="shared" si="9"/>
        <v>1992.5833333332228</v>
      </c>
      <c r="E1466" s="147">
        <f ca="1">('StockBond Returns'!AA1465+'StockBond Returns'!AC1465-'Parameters &amp; Main Results'!$B$39)/'StockBond Returns'!AB1465*12</f>
        <v>6.8466894993107638E-2</v>
      </c>
      <c r="F1466" s="70">
        <f ca="1">'StockBond Returns'!AA1465+'StockBond Returns'!AC1465-'StockBond Returns'!AB1465*'Distribution of Final Value'!$B$7</f>
        <v>3.2664181299213615</v>
      </c>
      <c r="G1466" s="17">
        <f>1/'StockBond Returns'!M1464</f>
        <v>4.9865952366419657E-2</v>
      </c>
      <c r="H1466">
        <f t="shared" si="4"/>
        <v>0</v>
      </c>
      <c r="I1466" s="64">
        <f t="shared" si="5"/>
        <v>1</v>
      </c>
      <c r="J1466">
        <f t="shared" si="6"/>
        <v>1</v>
      </c>
      <c r="K1466" t="str">
        <f t="shared" ref="K1466:M1466" si="2927">IF(H1466=1,$E1466,"")</f>
        <v/>
      </c>
      <c r="L1466" s="17">
        <f t="shared" ca="1" si="2927"/>
        <v>6.8466894993107638E-2</v>
      </c>
      <c r="M1466" s="17">
        <f t="shared" ca="1" si="2927"/>
        <v>6.8466894993107638E-2</v>
      </c>
      <c r="N1466" s="148">
        <f>IF('StockBond Returns'!AD1464=0,1,0)</f>
        <v>1</v>
      </c>
      <c r="O1466">
        <f>IF( AND('StockBond Returns'!$AD1464&lt;0,'StockBond Returns'!$AD1464&gt;=-0.1),1,0)</f>
        <v>0</v>
      </c>
      <c r="P1466">
        <f>IF( AND('StockBond Returns'!$AD1464&lt;-0.1,'StockBond Returns'!$AD1464&gt;=-0.2),1,0)</f>
        <v>0</v>
      </c>
      <c r="Q1466">
        <f>IF( AND('StockBond Returns'!$AD1464&lt;-0.2,'StockBond Returns'!$AD1464&gt;=-0.3),1,0)</f>
        <v>0</v>
      </c>
      <c r="R1466">
        <f>IF('StockBond Returns'!AD1464&lt;-0.3,1,0)</f>
        <v>0</v>
      </c>
      <c r="S1466" s="17">
        <f t="shared" ref="S1466:W1466" ca="1" si="2928">IF(N1466=1,$E1466,"")</f>
        <v>6.8466894993107638E-2</v>
      </c>
      <c r="T1466" t="str">
        <f t="shared" si="2928"/>
        <v/>
      </c>
      <c r="U1466" t="str">
        <f t="shared" si="2928"/>
        <v/>
      </c>
      <c r="V1466" t="str">
        <f t="shared" si="2928"/>
        <v/>
      </c>
      <c r="W1466" t="str">
        <f t="shared" si="2928"/>
        <v/>
      </c>
    </row>
    <row r="1467" spans="1:23" ht="13" x14ac:dyDescent="0.15">
      <c r="A1467">
        <f t="shared" si="30"/>
        <v>9</v>
      </c>
      <c r="B1467">
        <f t="shared" si="31"/>
        <v>1992</v>
      </c>
      <c r="C1467" s="149">
        <f t="shared" si="706"/>
        <v>33908</v>
      </c>
      <c r="D1467" s="146">
        <f t="shared" si="9"/>
        <v>1992.666666666556</v>
      </c>
      <c r="E1467" s="147">
        <f ca="1">('StockBond Returns'!AA1466+'StockBond Returns'!AC1466-'Parameters &amp; Main Results'!$B$39)/'StockBond Returns'!AB1466*12</f>
        <v>7.0026644401865137E-2</v>
      </c>
      <c r="F1467" s="70">
        <f ca="1">'StockBond Returns'!AA1466+'StockBond Returns'!AC1466-'StockBond Returns'!AB1466*'Distribution of Final Value'!$B$7</f>
        <v>3.4282350003071969</v>
      </c>
      <c r="G1467" s="17">
        <f>1/'StockBond Returns'!M1465</f>
        <v>5.1182059124153259E-2</v>
      </c>
      <c r="H1467">
        <f t="shared" si="4"/>
        <v>1</v>
      </c>
      <c r="I1467" s="64">
        <f t="shared" si="5"/>
        <v>0</v>
      </c>
      <c r="J1467">
        <f t="shared" si="6"/>
        <v>0</v>
      </c>
      <c r="K1467" s="17">
        <f t="shared" ref="K1467:M1467" ca="1" si="2929">IF(H1467=1,$E1467,"")</f>
        <v>7.0026644401865137E-2</v>
      </c>
      <c r="L1467" t="str">
        <f t="shared" si="2929"/>
        <v/>
      </c>
      <c r="M1467" t="str">
        <f t="shared" si="2929"/>
        <v/>
      </c>
      <c r="N1467" s="148">
        <f>IF('StockBond Returns'!AD1465=0,1,0)</f>
        <v>0</v>
      </c>
      <c r="O1467">
        <f>IF( AND('StockBond Returns'!$AD1465&lt;0,'StockBond Returns'!$AD1465&gt;=-0.1),1,0)</f>
        <v>1</v>
      </c>
      <c r="P1467">
        <f>IF( AND('StockBond Returns'!$AD1465&lt;-0.1,'StockBond Returns'!$AD1465&gt;=-0.2),1,0)</f>
        <v>0</v>
      </c>
      <c r="Q1467">
        <f>IF( AND('StockBond Returns'!$AD1465&lt;-0.2,'StockBond Returns'!$AD1465&gt;=-0.3),1,0)</f>
        <v>0</v>
      </c>
      <c r="R1467">
        <f>IF('StockBond Returns'!AD1465&lt;-0.3,1,0)</f>
        <v>0</v>
      </c>
      <c r="S1467" t="str">
        <f t="shared" ref="S1467:W1467" si="2930">IF(N1467=1,$E1467,"")</f>
        <v/>
      </c>
      <c r="T1467" s="17">
        <f t="shared" ca="1" si="2930"/>
        <v>7.0026644401865137E-2</v>
      </c>
      <c r="U1467" t="str">
        <f t="shared" si="2930"/>
        <v/>
      </c>
      <c r="V1467" t="str">
        <f t="shared" si="2930"/>
        <v/>
      </c>
      <c r="W1467" t="str">
        <f t="shared" si="2930"/>
        <v/>
      </c>
    </row>
    <row r="1468" spans="1:23" ht="13" x14ac:dyDescent="0.15">
      <c r="A1468">
        <f t="shared" si="30"/>
        <v>10</v>
      </c>
      <c r="B1468">
        <f t="shared" si="31"/>
        <v>1992</v>
      </c>
      <c r="C1468" s="149">
        <f t="shared" si="706"/>
        <v>33938</v>
      </c>
      <c r="D1468" s="146">
        <f t="shared" si="9"/>
        <v>1992.7499999998893</v>
      </c>
      <c r="E1468" s="147">
        <f ca="1">('StockBond Returns'!AA1467+'StockBond Returns'!AC1467-'Parameters &amp; Main Results'!$B$39)/'StockBond Returns'!AB1467*12</f>
        <v>6.9512670401593757E-2</v>
      </c>
      <c r="F1468" s="70">
        <f ca="1">'StockBond Returns'!AA1467+'StockBond Returns'!AC1467-'StockBond Returns'!AB1467*'Distribution of Final Value'!$B$7</f>
        <v>3.3523491783802566</v>
      </c>
      <c r="G1468" s="17">
        <f>1/'StockBond Returns'!M1466</f>
        <v>5.0821423904805769E-2</v>
      </c>
      <c r="H1468">
        <f t="shared" si="4"/>
        <v>1</v>
      </c>
      <c r="I1468" s="64">
        <f t="shared" si="5"/>
        <v>0</v>
      </c>
      <c r="J1468">
        <f t="shared" si="6"/>
        <v>0</v>
      </c>
      <c r="K1468" s="17">
        <f t="shared" ref="K1468:M1468" ca="1" si="2931">IF(H1468=1,$E1468,"")</f>
        <v>6.9512670401593757E-2</v>
      </c>
      <c r="L1468" t="str">
        <f t="shared" si="2931"/>
        <v/>
      </c>
      <c r="M1468" t="str">
        <f t="shared" si="2931"/>
        <v/>
      </c>
      <c r="N1468" s="148">
        <f>IF('StockBond Returns'!AD1466=0,1,0)</f>
        <v>0</v>
      </c>
      <c r="O1468">
        <f>IF( AND('StockBond Returns'!$AD1466&lt;0,'StockBond Returns'!$AD1466&gt;=-0.1),1,0)</f>
        <v>1</v>
      </c>
      <c r="P1468">
        <f>IF( AND('StockBond Returns'!$AD1466&lt;-0.1,'StockBond Returns'!$AD1466&gt;=-0.2),1,0)</f>
        <v>0</v>
      </c>
      <c r="Q1468">
        <f>IF( AND('StockBond Returns'!$AD1466&lt;-0.2,'StockBond Returns'!$AD1466&gt;=-0.3),1,0)</f>
        <v>0</v>
      </c>
      <c r="R1468">
        <f>IF('StockBond Returns'!AD1466&lt;-0.3,1,0)</f>
        <v>0</v>
      </c>
      <c r="S1468" t="str">
        <f t="shared" ref="S1468:W1468" si="2932">IF(N1468=1,$E1468,"")</f>
        <v/>
      </c>
      <c r="T1468" s="17">
        <f t="shared" ca="1" si="2932"/>
        <v>6.9512670401593757E-2</v>
      </c>
      <c r="U1468" t="str">
        <f t="shared" si="2932"/>
        <v/>
      </c>
      <c r="V1468" t="str">
        <f t="shared" si="2932"/>
        <v/>
      </c>
      <c r="W1468" t="str">
        <f t="shared" si="2932"/>
        <v/>
      </c>
    </row>
    <row r="1469" spans="1:23" ht="13" x14ac:dyDescent="0.15">
      <c r="A1469">
        <f t="shared" si="30"/>
        <v>11</v>
      </c>
      <c r="B1469">
        <f t="shared" si="31"/>
        <v>1992</v>
      </c>
      <c r="C1469" s="149">
        <f t="shared" si="706"/>
        <v>33969</v>
      </c>
      <c r="D1469" s="146">
        <f t="shared" si="9"/>
        <v>1992.8333333332225</v>
      </c>
      <c r="E1469" s="147">
        <f ca="1">('StockBond Returns'!AA1468+'StockBond Returns'!AC1468-'Parameters &amp; Main Results'!$B$39)/'StockBond Returns'!AB1468*12</f>
        <v>6.9905885984161253E-2</v>
      </c>
      <c r="F1469" s="70">
        <f ca="1">'StockBond Returns'!AA1468+'StockBond Returns'!AC1468-'StockBond Returns'!AB1468*'Distribution of Final Value'!$B$7</f>
        <v>3.3798287964541762</v>
      </c>
      <c r="G1469" s="17">
        <f>1/'StockBond Returns'!M1467</f>
        <v>5.0373791262744085E-2</v>
      </c>
      <c r="H1469">
        <f t="shared" si="4"/>
        <v>1</v>
      </c>
      <c r="I1469" s="64">
        <f t="shared" si="5"/>
        <v>0</v>
      </c>
      <c r="J1469">
        <f t="shared" si="6"/>
        <v>0</v>
      </c>
      <c r="K1469" s="17">
        <f t="shared" ref="K1469:M1469" ca="1" si="2933">IF(H1469=1,$E1469,"")</f>
        <v>6.9905885984161253E-2</v>
      </c>
      <c r="L1469" t="str">
        <f t="shared" si="2933"/>
        <v/>
      </c>
      <c r="M1469" t="str">
        <f t="shared" si="2933"/>
        <v/>
      </c>
      <c r="N1469" s="148">
        <f>IF('StockBond Returns'!AD1467=0,1,0)</f>
        <v>0</v>
      </c>
      <c r="O1469">
        <f>IF( AND('StockBond Returns'!$AD1467&lt;0,'StockBond Returns'!$AD1467&gt;=-0.1),1,0)</f>
        <v>1</v>
      </c>
      <c r="P1469">
        <f>IF( AND('StockBond Returns'!$AD1467&lt;-0.1,'StockBond Returns'!$AD1467&gt;=-0.2),1,0)</f>
        <v>0</v>
      </c>
      <c r="Q1469">
        <f>IF( AND('StockBond Returns'!$AD1467&lt;-0.2,'StockBond Returns'!$AD1467&gt;=-0.3),1,0)</f>
        <v>0</v>
      </c>
      <c r="R1469">
        <f>IF('StockBond Returns'!AD1467&lt;-0.3,1,0)</f>
        <v>0</v>
      </c>
      <c r="S1469" t="str">
        <f t="shared" ref="S1469:W1469" si="2934">IF(N1469=1,$E1469,"")</f>
        <v/>
      </c>
      <c r="T1469" s="17">
        <f t="shared" ca="1" si="2934"/>
        <v>6.9905885984161253E-2</v>
      </c>
      <c r="U1469" t="str">
        <f t="shared" si="2934"/>
        <v/>
      </c>
      <c r="V1469" t="str">
        <f t="shared" si="2934"/>
        <v/>
      </c>
      <c r="W1469" t="str">
        <f t="shared" si="2934"/>
        <v/>
      </c>
    </row>
    <row r="1470" spans="1:23" ht="13" x14ac:dyDescent="0.15">
      <c r="A1470">
        <f t="shared" si="30"/>
        <v>12</v>
      </c>
      <c r="B1470">
        <f t="shared" si="31"/>
        <v>1992</v>
      </c>
      <c r="C1470" s="149">
        <f t="shared" si="706"/>
        <v>34000</v>
      </c>
      <c r="D1470" s="146">
        <f t="shared" si="9"/>
        <v>1992.9166666665558</v>
      </c>
      <c r="E1470" s="147">
        <f ca="1">('StockBond Returns'!AA1469+'StockBond Returns'!AC1469-'Parameters &amp; Main Results'!$B$39)/'StockBond Returns'!AB1469*12</f>
        <v>6.9348709023835151E-2</v>
      </c>
      <c r="F1470" s="70">
        <f ca="1">'StockBond Returns'!AA1469+'StockBond Returns'!AC1469-'StockBond Returns'!AB1469*'Distribution of Final Value'!$B$7</f>
        <v>3.2999825553280351</v>
      </c>
      <c r="G1470" s="17">
        <f>1/'StockBond Returns'!M1468</f>
        <v>4.9424636561680654E-2</v>
      </c>
      <c r="H1470">
        <f t="shared" si="4"/>
        <v>0</v>
      </c>
      <c r="I1470" s="64">
        <f t="shared" si="5"/>
        <v>1</v>
      </c>
      <c r="J1470">
        <f t="shared" si="6"/>
        <v>1</v>
      </c>
      <c r="K1470" t="str">
        <f t="shared" ref="K1470:M1470" si="2935">IF(H1470=1,$E1470,"")</f>
        <v/>
      </c>
      <c r="L1470" s="17">
        <f t="shared" ca="1" si="2935"/>
        <v>6.9348709023835151E-2</v>
      </c>
      <c r="M1470" s="17">
        <f t="shared" ca="1" si="2935"/>
        <v>6.9348709023835151E-2</v>
      </c>
      <c r="N1470" s="148">
        <f>IF('StockBond Returns'!AD1468=0,1,0)</f>
        <v>1</v>
      </c>
      <c r="O1470">
        <f>IF( AND('StockBond Returns'!$AD1468&lt;0,'StockBond Returns'!$AD1468&gt;=-0.1),1,0)</f>
        <v>0</v>
      </c>
      <c r="P1470">
        <f>IF( AND('StockBond Returns'!$AD1468&lt;-0.1,'StockBond Returns'!$AD1468&gt;=-0.2),1,0)</f>
        <v>0</v>
      </c>
      <c r="Q1470">
        <f>IF( AND('StockBond Returns'!$AD1468&lt;-0.2,'StockBond Returns'!$AD1468&gt;=-0.3),1,0)</f>
        <v>0</v>
      </c>
      <c r="R1470">
        <f>IF('StockBond Returns'!AD1468&lt;-0.3,1,0)</f>
        <v>0</v>
      </c>
      <c r="S1470" s="17">
        <f t="shared" ref="S1470:W1470" ca="1" si="2936">IF(N1470=1,$E1470,"")</f>
        <v>6.9348709023835151E-2</v>
      </c>
      <c r="T1470" t="str">
        <f t="shared" si="2936"/>
        <v/>
      </c>
      <c r="U1470" t="str">
        <f t="shared" si="2936"/>
        <v/>
      </c>
      <c r="V1470" t="str">
        <f t="shared" si="2936"/>
        <v/>
      </c>
      <c r="W1470" t="str">
        <f t="shared" si="2936"/>
        <v/>
      </c>
    </row>
    <row r="1471" spans="1:23" ht="13" x14ac:dyDescent="0.15">
      <c r="A1471">
        <f t="shared" si="30"/>
        <v>1</v>
      </c>
      <c r="B1471">
        <f t="shared" si="31"/>
        <v>1993</v>
      </c>
      <c r="C1471" s="149">
        <f t="shared" si="706"/>
        <v>34028</v>
      </c>
      <c r="D1471" s="146">
        <f t="shared" si="9"/>
        <v>1992.999999999889</v>
      </c>
      <c r="E1471" s="147">
        <f ca="1">('StockBond Returns'!AA1470+'StockBond Returns'!AC1470-'Parameters &amp; Main Results'!$B$39)/'StockBond Returns'!AB1470*12</f>
        <v>6.8849434987689417E-2</v>
      </c>
      <c r="F1471" s="70">
        <f ca="1">'StockBond Returns'!AA1470+'StockBond Returns'!AC1470-'StockBond Returns'!AB1470*'Distribution of Final Value'!$B$7</f>
        <v>3.227501703161475</v>
      </c>
      <c r="G1471" s="17">
        <f>1/'StockBond Returns'!M1469</f>
        <v>4.8895230672020056E-2</v>
      </c>
      <c r="H1471">
        <f t="shared" si="4"/>
        <v>0</v>
      </c>
      <c r="I1471" s="64">
        <f t="shared" si="5"/>
        <v>1</v>
      </c>
      <c r="J1471">
        <f t="shared" si="6"/>
        <v>1</v>
      </c>
      <c r="K1471" t="str">
        <f t="shared" ref="K1471:M1471" si="2937">IF(H1471=1,$E1471,"")</f>
        <v/>
      </c>
      <c r="L1471" s="17">
        <f t="shared" ca="1" si="2937"/>
        <v>6.8849434987689417E-2</v>
      </c>
      <c r="M1471" s="17">
        <f t="shared" ca="1" si="2937"/>
        <v>6.8849434987689417E-2</v>
      </c>
      <c r="N1471" s="148">
        <f>IF('StockBond Returns'!AD1469=0,1,0)</f>
        <v>1</v>
      </c>
      <c r="O1471">
        <f>IF( AND('StockBond Returns'!$AD1469&lt;0,'StockBond Returns'!$AD1469&gt;=-0.1),1,0)</f>
        <v>0</v>
      </c>
      <c r="P1471">
        <f>IF( AND('StockBond Returns'!$AD1469&lt;-0.1,'StockBond Returns'!$AD1469&gt;=-0.2),1,0)</f>
        <v>0</v>
      </c>
      <c r="Q1471">
        <f>IF( AND('StockBond Returns'!$AD1469&lt;-0.2,'StockBond Returns'!$AD1469&gt;=-0.3),1,0)</f>
        <v>0</v>
      </c>
      <c r="R1471">
        <f>IF('StockBond Returns'!AD1469&lt;-0.3,1,0)</f>
        <v>0</v>
      </c>
      <c r="S1471" s="17">
        <f t="shared" ref="S1471:W1471" ca="1" si="2938">IF(N1471=1,$E1471,"")</f>
        <v>6.8849434987689417E-2</v>
      </c>
      <c r="T1471" t="str">
        <f t="shared" si="2938"/>
        <v/>
      </c>
      <c r="U1471" t="str">
        <f t="shared" si="2938"/>
        <v/>
      </c>
      <c r="V1471" t="str">
        <f t="shared" si="2938"/>
        <v/>
      </c>
      <c r="W1471" t="str">
        <f t="shared" si="2938"/>
        <v/>
      </c>
    </row>
    <row r="1472" spans="1:23" ht="13" x14ac:dyDescent="0.15">
      <c r="A1472">
        <f t="shared" si="30"/>
        <v>2</v>
      </c>
      <c r="B1472">
        <f t="shared" si="31"/>
        <v>1993</v>
      </c>
      <c r="C1472" s="149">
        <f t="shared" si="706"/>
        <v>34059</v>
      </c>
      <c r="D1472" s="146">
        <f t="shared" si="9"/>
        <v>1993.0833333332223</v>
      </c>
      <c r="E1472" s="147">
        <f ca="1">('StockBond Returns'!AA1471+'StockBond Returns'!AC1471-'Parameters &amp; Main Results'!$B$39)/'StockBond Returns'!AB1471*12</f>
        <v>6.8204651855912637E-2</v>
      </c>
      <c r="F1472" s="70">
        <f ca="1">'StockBond Returns'!AA1471+'StockBond Returns'!AC1471-'StockBond Returns'!AB1471*'Distribution of Final Value'!$B$7</f>
        <v>3.1396138514922978</v>
      </c>
      <c r="G1472" s="17">
        <f>1/'StockBond Returns'!M1470</f>
        <v>4.8393755247561732E-2</v>
      </c>
      <c r="H1472">
        <f t="shared" si="4"/>
        <v>0</v>
      </c>
      <c r="I1472" s="64">
        <f t="shared" si="5"/>
        <v>1</v>
      </c>
      <c r="J1472">
        <f t="shared" si="6"/>
        <v>1</v>
      </c>
      <c r="K1472" t="str">
        <f t="shared" ref="K1472:M1472" si="2939">IF(H1472=1,$E1472,"")</f>
        <v/>
      </c>
      <c r="L1472" s="17">
        <f t="shared" ca="1" si="2939"/>
        <v>6.8204651855912637E-2</v>
      </c>
      <c r="M1472" s="17">
        <f t="shared" ca="1" si="2939"/>
        <v>6.8204651855912637E-2</v>
      </c>
      <c r="N1472" s="148">
        <f>IF('StockBond Returns'!AD1470=0,1,0)</f>
        <v>1</v>
      </c>
      <c r="O1472">
        <f>IF( AND('StockBond Returns'!$AD1470&lt;0,'StockBond Returns'!$AD1470&gt;=-0.1),1,0)</f>
        <v>0</v>
      </c>
      <c r="P1472">
        <f>IF( AND('StockBond Returns'!$AD1470&lt;-0.1,'StockBond Returns'!$AD1470&gt;=-0.2),1,0)</f>
        <v>0</v>
      </c>
      <c r="Q1472">
        <f>IF( AND('StockBond Returns'!$AD1470&lt;-0.2,'StockBond Returns'!$AD1470&gt;=-0.3),1,0)</f>
        <v>0</v>
      </c>
      <c r="R1472">
        <f>IF('StockBond Returns'!AD1470&lt;-0.3,1,0)</f>
        <v>0</v>
      </c>
      <c r="S1472" s="17">
        <f t="shared" ref="S1472:W1472" ca="1" si="2940">IF(N1472=1,$E1472,"")</f>
        <v>6.8204651855912637E-2</v>
      </c>
      <c r="T1472" t="str">
        <f t="shared" si="2940"/>
        <v/>
      </c>
      <c r="U1472" t="str">
        <f t="shared" si="2940"/>
        <v/>
      </c>
      <c r="V1472" t="str">
        <f t="shared" si="2940"/>
        <v/>
      </c>
      <c r="W1472" t="str">
        <f t="shared" si="2940"/>
        <v/>
      </c>
    </row>
    <row r="1473" spans="1:23" ht="13" x14ac:dyDescent="0.15">
      <c r="A1473">
        <f t="shared" si="30"/>
        <v>3</v>
      </c>
      <c r="B1473">
        <f t="shared" si="31"/>
        <v>1993</v>
      </c>
      <c r="C1473" s="149">
        <f t="shared" si="706"/>
        <v>34089</v>
      </c>
      <c r="D1473" s="146">
        <f t="shared" si="9"/>
        <v>1993.1666666665556</v>
      </c>
      <c r="E1473" s="147">
        <f ca="1">('StockBond Returns'!AA1472+'StockBond Returns'!AC1472-'Parameters &amp; Main Results'!$B$39)/'StockBond Returns'!AB1472*12</f>
        <v>6.8170694403552001E-2</v>
      </c>
      <c r="F1473" s="70">
        <f ca="1">'StockBond Returns'!AA1472+'StockBond Returns'!AC1472-'StockBond Returns'!AB1472*'Distribution of Final Value'!$B$7</f>
        <v>3.1203582151255915</v>
      </c>
      <c r="G1473" s="17">
        <f>1/'StockBond Returns'!M1471</f>
        <v>4.8638709028739013E-2</v>
      </c>
      <c r="H1473">
        <f t="shared" si="4"/>
        <v>0</v>
      </c>
      <c r="I1473" s="64">
        <f t="shared" si="5"/>
        <v>1</v>
      </c>
      <c r="J1473">
        <f t="shared" si="6"/>
        <v>0</v>
      </c>
      <c r="K1473" t="str">
        <f t="shared" ref="K1473:M1473" si="2941">IF(H1473=1,$E1473,"")</f>
        <v/>
      </c>
      <c r="L1473" s="17">
        <f t="shared" ca="1" si="2941"/>
        <v>6.8170694403552001E-2</v>
      </c>
      <c r="M1473" t="str">
        <f t="shared" si="2941"/>
        <v/>
      </c>
      <c r="N1473" s="148">
        <f>IF('StockBond Returns'!AD1471=0,1,0)</f>
        <v>0</v>
      </c>
      <c r="O1473">
        <f>IF( AND('StockBond Returns'!$AD1471&lt;0,'StockBond Returns'!$AD1471&gt;=-0.1),1,0)</f>
        <v>1</v>
      </c>
      <c r="P1473">
        <f>IF( AND('StockBond Returns'!$AD1471&lt;-0.1,'StockBond Returns'!$AD1471&gt;=-0.2),1,0)</f>
        <v>0</v>
      </c>
      <c r="Q1473">
        <f>IF( AND('StockBond Returns'!$AD1471&lt;-0.2,'StockBond Returns'!$AD1471&gt;=-0.3),1,0)</f>
        <v>0</v>
      </c>
      <c r="R1473">
        <f>IF('StockBond Returns'!AD1471&lt;-0.3,1,0)</f>
        <v>0</v>
      </c>
      <c r="S1473" t="str">
        <f t="shared" ref="S1473:W1473" si="2942">IF(N1473=1,$E1473,"")</f>
        <v/>
      </c>
      <c r="T1473" s="17">
        <f t="shared" ca="1" si="2942"/>
        <v>6.8170694403552001E-2</v>
      </c>
      <c r="U1473" t="str">
        <f t="shared" si="2942"/>
        <v/>
      </c>
      <c r="V1473" t="str">
        <f t="shared" si="2942"/>
        <v/>
      </c>
      <c r="W1473" t="str">
        <f t="shared" si="2942"/>
        <v/>
      </c>
    </row>
    <row r="1474" spans="1:23" ht="13" x14ac:dyDescent="0.15">
      <c r="A1474">
        <f t="shared" si="30"/>
        <v>4</v>
      </c>
      <c r="B1474">
        <f t="shared" si="31"/>
        <v>1993</v>
      </c>
      <c r="C1474" s="149">
        <f t="shared" si="706"/>
        <v>34120</v>
      </c>
      <c r="D1474" s="146">
        <f t="shared" si="9"/>
        <v>1993.2499999998888</v>
      </c>
      <c r="E1474" s="147">
        <f ca="1">('StockBond Returns'!AA1473+'StockBond Returns'!AC1473-'Parameters &amp; Main Results'!$B$39)/'StockBond Returns'!AB1473*12</f>
        <v>6.7242964768124663E-2</v>
      </c>
      <c r="F1474" s="70">
        <f ca="1">'StockBond Returns'!AA1473+'StockBond Returns'!AC1473-'StockBond Returns'!AB1473*'Distribution of Final Value'!$B$7</f>
        <v>3.0027248185457545</v>
      </c>
      <c r="G1474" s="17">
        <f>1/'StockBond Returns'!M1472</f>
        <v>4.778936879288441E-2</v>
      </c>
      <c r="H1474">
        <f t="shared" si="4"/>
        <v>0</v>
      </c>
      <c r="I1474" s="64">
        <f t="shared" si="5"/>
        <v>1</v>
      </c>
      <c r="J1474">
        <f t="shared" si="6"/>
        <v>1</v>
      </c>
      <c r="K1474" t="str">
        <f t="shared" ref="K1474:M1474" si="2943">IF(H1474=1,$E1474,"")</f>
        <v/>
      </c>
      <c r="L1474" s="17">
        <f t="shared" ca="1" si="2943"/>
        <v>6.7242964768124663E-2</v>
      </c>
      <c r="M1474" s="17">
        <f t="shared" ca="1" si="2943"/>
        <v>6.7242964768124663E-2</v>
      </c>
      <c r="N1474" s="148">
        <f>IF('StockBond Returns'!AD1472=0,1,0)</f>
        <v>1</v>
      </c>
      <c r="O1474">
        <f>IF( AND('StockBond Returns'!$AD1472&lt;0,'StockBond Returns'!$AD1472&gt;=-0.1),1,0)</f>
        <v>0</v>
      </c>
      <c r="P1474">
        <f>IF( AND('StockBond Returns'!$AD1472&lt;-0.1,'StockBond Returns'!$AD1472&gt;=-0.2),1,0)</f>
        <v>0</v>
      </c>
      <c r="Q1474">
        <f>IF( AND('StockBond Returns'!$AD1472&lt;-0.2,'StockBond Returns'!$AD1472&gt;=-0.3),1,0)</f>
        <v>0</v>
      </c>
      <c r="R1474">
        <f>IF('StockBond Returns'!AD1472&lt;-0.3,1,0)</f>
        <v>0</v>
      </c>
      <c r="S1474" s="17">
        <f t="shared" ref="S1474:W1474" ca="1" si="2944">IF(N1474=1,$E1474,"")</f>
        <v>6.7242964768124663E-2</v>
      </c>
      <c r="T1474" t="str">
        <f t="shared" si="2944"/>
        <v/>
      </c>
      <c r="U1474" t="str">
        <f t="shared" si="2944"/>
        <v/>
      </c>
      <c r="V1474" t="str">
        <f t="shared" si="2944"/>
        <v/>
      </c>
      <c r="W1474" t="str">
        <f t="shared" si="2944"/>
        <v/>
      </c>
    </row>
    <row r="1475" spans="1:23" ht="13" x14ac:dyDescent="0.15">
      <c r="A1475">
        <f t="shared" si="30"/>
        <v>5</v>
      </c>
      <c r="B1475">
        <f t="shared" si="31"/>
        <v>1993</v>
      </c>
      <c r="C1475" s="149">
        <f t="shared" si="706"/>
        <v>34150</v>
      </c>
      <c r="D1475" s="146">
        <f t="shared" si="9"/>
        <v>1993.3333333332221</v>
      </c>
      <c r="E1475" s="147">
        <f ca="1">('StockBond Returns'!AA1474+'StockBond Returns'!AC1474-'Parameters &amp; Main Results'!$B$39)/'StockBond Returns'!AB1474*12</f>
        <v>6.8839114314634034E-2</v>
      </c>
      <c r="F1475" s="70">
        <f ca="1">'StockBond Returns'!AA1474+'StockBond Returns'!AC1474-'StockBond Returns'!AB1474*'Distribution of Final Value'!$B$7</f>
        <v>3.1632441520820711</v>
      </c>
      <c r="G1475" s="17">
        <f>1/'StockBond Returns'!M1473</f>
        <v>4.9203086199814679E-2</v>
      </c>
      <c r="H1475">
        <f t="shared" si="4"/>
        <v>0</v>
      </c>
      <c r="I1475" s="64">
        <f t="shared" si="5"/>
        <v>1</v>
      </c>
      <c r="J1475">
        <f t="shared" si="6"/>
        <v>0</v>
      </c>
      <c r="K1475" t="str">
        <f t="shared" ref="K1475:M1475" si="2945">IF(H1475=1,$E1475,"")</f>
        <v/>
      </c>
      <c r="L1475" s="17">
        <f t="shared" ca="1" si="2945"/>
        <v>6.8839114314634034E-2</v>
      </c>
      <c r="M1475" t="str">
        <f t="shared" si="2945"/>
        <v/>
      </c>
      <c r="N1475" s="148">
        <f>IF('StockBond Returns'!AD1473=0,1,0)</f>
        <v>0</v>
      </c>
      <c r="O1475">
        <f>IF( AND('StockBond Returns'!$AD1473&lt;0,'StockBond Returns'!$AD1473&gt;=-0.1),1,0)</f>
        <v>1</v>
      </c>
      <c r="P1475">
        <f>IF( AND('StockBond Returns'!$AD1473&lt;-0.1,'StockBond Returns'!$AD1473&gt;=-0.2),1,0)</f>
        <v>0</v>
      </c>
      <c r="Q1475">
        <f>IF( AND('StockBond Returns'!$AD1473&lt;-0.2,'StockBond Returns'!$AD1473&gt;=-0.3),1,0)</f>
        <v>0</v>
      </c>
      <c r="R1475">
        <f>IF('StockBond Returns'!AD1473&lt;-0.3,1,0)</f>
        <v>0</v>
      </c>
      <c r="S1475" t="str">
        <f t="shared" ref="S1475:W1475" si="2946">IF(N1475=1,$E1475,"")</f>
        <v/>
      </c>
      <c r="T1475" s="17">
        <f t="shared" ca="1" si="2946"/>
        <v>6.8839114314634034E-2</v>
      </c>
      <c r="U1475" t="str">
        <f t="shared" si="2946"/>
        <v/>
      </c>
      <c r="V1475" t="str">
        <f t="shared" si="2946"/>
        <v/>
      </c>
      <c r="W1475" t="str">
        <f t="shared" si="2946"/>
        <v/>
      </c>
    </row>
    <row r="1476" spans="1:23" ht="13" x14ac:dyDescent="0.15">
      <c r="A1476">
        <f t="shared" si="30"/>
        <v>6</v>
      </c>
      <c r="B1476">
        <f t="shared" si="31"/>
        <v>1993</v>
      </c>
      <c r="C1476" s="149">
        <f t="shared" si="706"/>
        <v>34181</v>
      </c>
      <c r="D1476" s="146">
        <f t="shared" si="9"/>
        <v>1993.4166666665553</v>
      </c>
      <c r="E1476" s="147">
        <f ca="1">('StockBond Returns'!AA1475+'StockBond Returns'!AC1475-'Parameters &amp; Main Results'!$B$39)/'StockBond Returns'!AB1475*12</f>
        <v>6.737854394843007E-2</v>
      </c>
      <c r="F1476" s="70">
        <f ca="1">'StockBond Returns'!AA1475+'StockBond Returns'!AC1475-'StockBond Returns'!AB1475*'Distribution of Final Value'!$B$7</f>
        <v>2.9880945063008477</v>
      </c>
      <c r="G1476" s="17">
        <f>1/'StockBond Returns'!M1474</f>
        <v>4.7817189780418969E-2</v>
      </c>
      <c r="H1476">
        <f t="shared" si="4"/>
        <v>0</v>
      </c>
      <c r="I1476" s="64">
        <f t="shared" si="5"/>
        <v>1</v>
      </c>
      <c r="J1476">
        <f t="shared" si="6"/>
        <v>1</v>
      </c>
      <c r="K1476" t="str">
        <f t="shared" ref="K1476:M1476" si="2947">IF(H1476=1,$E1476,"")</f>
        <v/>
      </c>
      <c r="L1476" s="17">
        <f t="shared" ca="1" si="2947"/>
        <v>6.737854394843007E-2</v>
      </c>
      <c r="M1476" s="17">
        <f t="shared" ca="1" si="2947"/>
        <v>6.737854394843007E-2</v>
      </c>
      <c r="N1476" s="148">
        <f>IF('StockBond Returns'!AD1474=0,1,0)</f>
        <v>1</v>
      </c>
      <c r="O1476">
        <f>IF( AND('StockBond Returns'!$AD1474&lt;0,'StockBond Returns'!$AD1474&gt;=-0.1),1,0)</f>
        <v>0</v>
      </c>
      <c r="P1476">
        <f>IF( AND('StockBond Returns'!$AD1474&lt;-0.1,'StockBond Returns'!$AD1474&gt;=-0.2),1,0)</f>
        <v>0</v>
      </c>
      <c r="Q1476">
        <f>IF( AND('StockBond Returns'!$AD1474&lt;-0.2,'StockBond Returns'!$AD1474&gt;=-0.3),1,0)</f>
        <v>0</v>
      </c>
      <c r="R1476">
        <f>IF('StockBond Returns'!AD1474&lt;-0.3,1,0)</f>
        <v>0</v>
      </c>
      <c r="S1476" s="17">
        <f t="shared" ref="S1476:W1476" ca="1" si="2948">IF(N1476=1,$E1476,"")</f>
        <v>6.737854394843007E-2</v>
      </c>
      <c r="T1476" t="str">
        <f t="shared" si="2948"/>
        <v/>
      </c>
      <c r="U1476" t="str">
        <f t="shared" si="2948"/>
        <v/>
      </c>
      <c r="V1476" t="str">
        <f t="shared" si="2948"/>
        <v/>
      </c>
      <c r="W1476" t="str">
        <f t="shared" si="2948"/>
        <v/>
      </c>
    </row>
    <row r="1477" spans="1:23" ht="13" x14ac:dyDescent="0.15">
      <c r="A1477">
        <f t="shared" si="30"/>
        <v>7</v>
      </c>
      <c r="B1477">
        <f t="shared" si="31"/>
        <v>1993</v>
      </c>
      <c r="C1477" s="149">
        <f t="shared" si="706"/>
        <v>34212</v>
      </c>
      <c r="D1477" s="146">
        <f t="shared" si="9"/>
        <v>1993.4999999998886</v>
      </c>
      <c r="E1477" s="147">
        <f ca="1">('StockBond Returns'!AA1476+'StockBond Returns'!AC1476-'Parameters &amp; Main Results'!$B$39)/'StockBond Returns'!AB1476*12</f>
        <v>6.7606665743532024E-2</v>
      </c>
      <c r="F1477" s="70">
        <f ca="1">'StockBond Returns'!AA1476+'StockBond Returns'!AC1476-'StockBond Returns'!AB1476*'Distribution of Final Value'!$B$7</f>
        <v>2.9983746934047586</v>
      </c>
      <c r="G1477" s="17">
        <f>1/'StockBond Returns'!M1475</f>
        <v>4.8257974538481692E-2</v>
      </c>
      <c r="H1477">
        <f t="shared" si="4"/>
        <v>0</v>
      </c>
      <c r="I1477" s="64">
        <f t="shared" si="5"/>
        <v>1</v>
      </c>
      <c r="J1477">
        <f t="shared" si="6"/>
        <v>0</v>
      </c>
      <c r="K1477" t="str">
        <f t="shared" ref="K1477:M1477" si="2949">IF(H1477=1,$E1477,"")</f>
        <v/>
      </c>
      <c r="L1477" s="17">
        <f t="shared" ca="1" si="2949"/>
        <v>6.7606665743532024E-2</v>
      </c>
      <c r="M1477" t="str">
        <f t="shared" si="2949"/>
        <v/>
      </c>
      <c r="N1477" s="148">
        <f>IF('StockBond Returns'!AD1475=0,1,0)</f>
        <v>0</v>
      </c>
      <c r="O1477">
        <f>IF( AND('StockBond Returns'!$AD1475&lt;0,'StockBond Returns'!$AD1475&gt;=-0.1),1,0)</f>
        <v>1</v>
      </c>
      <c r="P1477">
        <f>IF( AND('StockBond Returns'!$AD1475&lt;-0.1,'StockBond Returns'!$AD1475&gt;=-0.2),1,0)</f>
        <v>0</v>
      </c>
      <c r="Q1477">
        <f>IF( AND('StockBond Returns'!$AD1475&lt;-0.2,'StockBond Returns'!$AD1475&gt;=-0.3),1,0)</f>
        <v>0</v>
      </c>
      <c r="R1477">
        <f>IF('StockBond Returns'!AD1475&lt;-0.3,1,0)</f>
        <v>0</v>
      </c>
      <c r="S1477" t="str">
        <f t="shared" ref="S1477:W1477" si="2950">IF(N1477=1,$E1477,"")</f>
        <v/>
      </c>
      <c r="T1477" s="17">
        <f t="shared" ca="1" si="2950"/>
        <v>6.7606665743532024E-2</v>
      </c>
      <c r="U1477" t="str">
        <f t="shared" si="2950"/>
        <v/>
      </c>
      <c r="V1477" t="str">
        <f t="shared" si="2950"/>
        <v/>
      </c>
      <c r="W1477" t="str">
        <f t="shared" si="2950"/>
        <v/>
      </c>
    </row>
    <row r="1478" spans="1:23" ht="13" x14ac:dyDescent="0.15">
      <c r="A1478">
        <f t="shared" si="30"/>
        <v>8</v>
      </c>
      <c r="B1478">
        <f t="shared" si="31"/>
        <v>1993</v>
      </c>
      <c r="C1478" s="149">
        <f t="shared" si="706"/>
        <v>34242</v>
      </c>
      <c r="D1478" s="146">
        <f t="shared" si="9"/>
        <v>1993.5833333332218</v>
      </c>
      <c r="E1478" s="147">
        <f ca="1">('StockBond Returns'!AA1477+'StockBond Returns'!AC1477-'Parameters &amp; Main Results'!$B$39)/'StockBond Returns'!AB1477*12</f>
        <v>6.7739412444111649E-2</v>
      </c>
      <c r="F1478" s="70">
        <f ca="1">'StockBond Returns'!AA1477+'StockBond Returns'!AC1477-'StockBond Returns'!AB1477*'Distribution of Final Value'!$B$7</f>
        <v>2.9981302637717651</v>
      </c>
      <c r="G1478" s="17">
        <f>1/'StockBond Returns'!M1476</f>
        <v>4.8318310858029158E-2</v>
      </c>
      <c r="H1478">
        <f t="shared" si="4"/>
        <v>0</v>
      </c>
      <c r="I1478" s="64">
        <f t="shared" si="5"/>
        <v>1</v>
      </c>
      <c r="J1478">
        <f t="shared" si="6"/>
        <v>0</v>
      </c>
      <c r="K1478" t="str">
        <f t="shared" ref="K1478:M1478" si="2951">IF(H1478=1,$E1478,"")</f>
        <v/>
      </c>
      <c r="L1478" s="17">
        <f t="shared" ca="1" si="2951"/>
        <v>6.7739412444111649E-2</v>
      </c>
      <c r="M1478" t="str">
        <f t="shared" si="2951"/>
        <v/>
      </c>
      <c r="N1478" s="148">
        <f>IF('StockBond Returns'!AD1476=0,1,0)</f>
        <v>0</v>
      </c>
      <c r="O1478">
        <f>IF( AND('StockBond Returns'!$AD1476&lt;0,'StockBond Returns'!$AD1476&gt;=-0.1),1,0)</f>
        <v>1</v>
      </c>
      <c r="P1478">
        <f>IF( AND('StockBond Returns'!$AD1476&lt;-0.1,'StockBond Returns'!$AD1476&gt;=-0.2),1,0)</f>
        <v>0</v>
      </c>
      <c r="Q1478">
        <f>IF( AND('StockBond Returns'!$AD1476&lt;-0.2,'StockBond Returns'!$AD1476&gt;=-0.3),1,0)</f>
        <v>0</v>
      </c>
      <c r="R1478">
        <f>IF('StockBond Returns'!AD1476&lt;-0.3,1,0)</f>
        <v>0</v>
      </c>
      <c r="S1478" t="str">
        <f t="shared" ref="S1478:W1478" si="2952">IF(N1478=1,$E1478,"")</f>
        <v/>
      </c>
      <c r="T1478" s="17">
        <f t="shared" ca="1" si="2952"/>
        <v>6.7739412444111649E-2</v>
      </c>
      <c r="U1478" t="str">
        <f t="shared" si="2952"/>
        <v/>
      </c>
      <c r="V1478" t="str">
        <f t="shared" si="2952"/>
        <v/>
      </c>
      <c r="W1478" t="str">
        <f t="shared" si="2952"/>
        <v/>
      </c>
    </row>
    <row r="1479" spans="1:23" ht="13" x14ac:dyDescent="0.15">
      <c r="A1479">
        <f t="shared" si="30"/>
        <v>9</v>
      </c>
      <c r="B1479">
        <f t="shared" si="31"/>
        <v>1993</v>
      </c>
      <c r="C1479" s="149">
        <f t="shared" si="706"/>
        <v>34273</v>
      </c>
      <c r="D1479" s="146">
        <f t="shared" si="9"/>
        <v>1993.6666666665551</v>
      </c>
      <c r="E1479" s="147">
        <f ca="1">('StockBond Returns'!AA1478+'StockBond Returns'!AC1478-'Parameters &amp; Main Results'!$B$39)/'StockBond Returns'!AB1478*12</f>
        <v>6.6399795862259997E-2</v>
      </c>
      <c r="F1479" s="70">
        <f ca="1">'StockBond Returns'!AA1478+'StockBond Returns'!AC1478-'StockBond Returns'!AB1478*'Distribution of Final Value'!$B$7</f>
        <v>2.8394348762652779</v>
      </c>
      <c r="G1479" s="17">
        <f>1/'StockBond Returns'!M1477</f>
        <v>4.7071243648080463E-2</v>
      </c>
      <c r="H1479">
        <f t="shared" si="4"/>
        <v>0</v>
      </c>
      <c r="I1479" s="64">
        <f t="shared" si="5"/>
        <v>1</v>
      </c>
      <c r="J1479">
        <f t="shared" si="6"/>
        <v>1</v>
      </c>
      <c r="K1479" t="str">
        <f t="shared" ref="K1479:M1479" si="2953">IF(H1479=1,$E1479,"")</f>
        <v/>
      </c>
      <c r="L1479" s="17">
        <f t="shared" ca="1" si="2953"/>
        <v>6.6399795862259997E-2</v>
      </c>
      <c r="M1479" s="17">
        <f t="shared" ca="1" si="2953"/>
        <v>6.6399795862259997E-2</v>
      </c>
      <c r="N1479" s="148">
        <f>IF('StockBond Returns'!AD1477=0,1,0)</f>
        <v>1</v>
      </c>
      <c r="O1479">
        <f>IF( AND('StockBond Returns'!$AD1477&lt;0,'StockBond Returns'!$AD1477&gt;=-0.1),1,0)</f>
        <v>0</v>
      </c>
      <c r="P1479">
        <f>IF( AND('StockBond Returns'!$AD1477&lt;-0.1,'StockBond Returns'!$AD1477&gt;=-0.2),1,0)</f>
        <v>0</v>
      </c>
      <c r="Q1479">
        <f>IF( AND('StockBond Returns'!$AD1477&lt;-0.2,'StockBond Returns'!$AD1477&gt;=-0.3),1,0)</f>
        <v>0</v>
      </c>
      <c r="R1479">
        <f>IF('StockBond Returns'!AD1477&lt;-0.3,1,0)</f>
        <v>0</v>
      </c>
      <c r="S1479" s="17">
        <f t="shared" ref="S1479:W1479" ca="1" si="2954">IF(N1479=1,$E1479,"")</f>
        <v>6.6399795862259997E-2</v>
      </c>
      <c r="T1479" t="str">
        <f t="shared" si="2954"/>
        <v/>
      </c>
      <c r="U1479" t="str">
        <f t="shared" si="2954"/>
        <v/>
      </c>
      <c r="V1479" t="str">
        <f t="shared" si="2954"/>
        <v/>
      </c>
      <c r="W1479" t="str">
        <f t="shared" si="2954"/>
        <v/>
      </c>
    </row>
    <row r="1480" spans="1:23" ht="13" x14ac:dyDescent="0.15">
      <c r="A1480">
        <f t="shared" si="30"/>
        <v>10</v>
      </c>
      <c r="B1480">
        <f t="shared" si="31"/>
        <v>1993</v>
      </c>
      <c r="C1480" s="149">
        <f t="shared" si="706"/>
        <v>34303</v>
      </c>
      <c r="D1480" s="146">
        <f t="shared" si="9"/>
        <v>1993.7499999998884</v>
      </c>
      <c r="E1480" s="147">
        <f ca="1">('StockBond Returns'!AA1479+'StockBond Returns'!AC1479-'Parameters &amp; Main Results'!$B$39)/'StockBond Returns'!AB1479*12</f>
        <v>6.7250441063862576E-2</v>
      </c>
      <c r="F1480" s="70">
        <f ca="1">'StockBond Returns'!AA1479+'StockBond Returns'!AC1479-'StockBond Returns'!AB1479*'Distribution of Final Value'!$B$7</f>
        <v>2.9169793050657233</v>
      </c>
      <c r="G1480" s="17">
        <f>1/'StockBond Returns'!M1478</f>
        <v>4.7665965001417732E-2</v>
      </c>
      <c r="H1480">
        <f t="shared" si="4"/>
        <v>0</v>
      </c>
      <c r="I1480" s="64">
        <f t="shared" si="5"/>
        <v>1</v>
      </c>
      <c r="J1480">
        <f t="shared" si="6"/>
        <v>0</v>
      </c>
      <c r="K1480" t="str">
        <f t="shared" ref="K1480:M1480" si="2955">IF(H1480=1,$E1480,"")</f>
        <v/>
      </c>
      <c r="L1480" s="17">
        <f t="shared" ca="1" si="2955"/>
        <v>6.7250441063862576E-2</v>
      </c>
      <c r="M1480" t="str">
        <f t="shared" si="2955"/>
        <v/>
      </c>
      <c r="N1480" s="148">
        <f>IF('StockBond Returns'!AD1478=0,1,0)</f>
        <v>0</v>
      </c>
      <c r="O1480">
        <f>IF( AND('StockBond Returns'!$AD1478&lt;0,'StockBond Returns'!$AD1478&gt;=-0.1),1,0)</f>
        <v>1</v>
      </c>
      <c r="P1480">
        <f>IF( AND('StockBond Returns'!$AD1478&lt;-0.1,'StockBond Returns'!$AD1478&gt;=-0.2),1,0)</f>
        <v>0</v>
      </c>
      <c r="Q1480">
        <f>IF( AND('StockBond Returns'!$AD1478&lt;-0.2,'StockBond Returns'!$AD1478&gt;=-0.3),1,0)</f>
        <v>0</v>
      </c>
      <c r="R1480">
        <f>IF('StockBond Returns'!AD1478&lt;-0.3,1,0)</f>
        <v>0</v>
      </c>
      <c r="S1480" t="str">
        <f t="shared" ref="S1480:W1480" si="2956">IF(N1480=1,$E1480,"")</f>
        <v/>
      </c>
      <c r="T1480" s="17">
        <f t="shared" ca="1" si="2956"/>
        <v>6.7250441063862576E-2</v>
      </c>
      <c r="U1480" t="str">
        <f t="shared" si="2956"/>
        <v/>
      </c>
      <c r="V1480" t="str">
        <f t="shared" si="2956"/>
        <v/>
      </c>
      <c r="W1480" t="str">
        <f t="shared" si="2956"/>
        <v/>
      </c>
    </row>
    <row r="1481" spans="1:23" ht="13" x14ac:dyDescent="0.15">
      <c r="A1481">
        <f t="shared" si="30"/>
        <v>11</v>
      </c>
      <c r="B1481">
        <f t="shared" si="31"/>
        <v>1993</v>
      </c>
      <c r="C1481" s="149">
        <f t="shared" si="706"/>
        <v>34334</v>
      </c>
      <c r="D1481" s="146">
        <f t="shared" si="9"/>
        <v>1993.8333333332216</v>
      </c>
      <c r="E1481" s="147">
        <f ca="1">('StockBond Returns'!AA1480+'StockBond Returns'!AC1480-'Parameters &amp; Main Results'!$B$39)/'StockBond Returns'!AB1480*12</f>
        <v>6.6492275778018403E-2</v>
      </c>
      <c r="F1481" s="70">
        <f ca="1">'StockBond Returns'!AA1480+'StockBond Returns'!AC1480-'StockBond Returns'!AB1480*'Distribution of Final Value'!$B$7</f>
        <v>2.8221378928262508</v>
      </c>
      <c r="G1481" s="17">
        <f>1/'StockBond Returns'!M1479</f>
        <v>4.6847628643450059E-2</v>
      </c>
      <c r="H1481">
        <f t="shared" si="4"/>
        <v>0</v>
      </c>
      <c r="I1481" s="64">
        <f t="shared" si="5"/>
        <v>1</v>
      </c>
      <c r="J1481">
        <f t="shared" si="6"/>
        <v>1</v>
      </c>
      <c r="K1481" t="str">
        <f t="shared" ref="K1481:M1481" si="2957">IF(H1481=1,$E1481,"")</f>
        <v/>
      </c>
      <c r="L1481" s="17">
        <f t="shared" ca="1" si="2957"/>
        <v>6.6492275778018403E-2</v>
      </c>
      <c r="M1481" s="17">
        <f t="shared" ca="1" si="2957"/>
        <v>6.6492275778018403E-2</v>
      </c>
      <c r="N1481" s="148">
        <f>IF('StockBond Returns'!AD1479=0,1,0)</f>
        <v>1</v>
      </c>
      <c r="O1481">
        <f>IF( AND('StockBond Returns'!$AD1479&lt;0,'StockBond Returns'!$AD1479&gt;=-0.1),1,0)</f>
        <v>0</v>
      </c>
      <c r="P1481">
        <f>IF( AND('StockBond Returns'!$AD1479&lt;-0.1,'StockBond Returns'!$AD1479&gt;=-0.2),1,0)</f>
        <v>0</v>
      </c>
      <c r="Q1481">
        <f>IF( AND('StockBond Returns'!$AD1479&lt;-0.2,'StockBond Returns'!$AD1479&gt;=-0.3),1,0)</f>
        <v>0</v>
      </c>
      <c r="R1481">
        <f>IF('StockBond Returns'!AD1479&lt;-0.3,1,0)</f>
        <v>0</v>
      </c>
      <c r="S1481" s="17">
        <f t="shared" ref="S1481:W1481" ca="1" si="2958">IF(N1481=1,$E1481,"")</f>
        <v>6.6492275778018403E-2</v>
      </c>
      <c r="T1481" t="str">
        <f t="shared" si="2958"/>
        <v/>
      </c>
      <c r="U1481" t="str">
        <f t="shared" si="2958"/>
        <v/>
      </c>
      <c r="V1481" t="str">
        <f t="shared" si="2958"/>
        <v/>
      </c>
      <c r="W1481" t="str">
        <f t="shared" si="2958"/>
        <v/>
      </c>
    </row>
    <row r="1482" spans="1:23" ht="13" x14ac:dyDescent="0.15">
      <c r="A1482">
        <f t="shared" si="30"/>
        <v>12</v>
      </c>
      <c r="B1482">
        <f t="shared" si="31"/>
        <v>1993</v>
      </c>
      <c r="C1482" s="149">
        <f t="shared" si="706"/>
        <v>34365</v>
      </c>
      <c r="D1482" s="146">
        <f t="shared" si="9"/>
        <v>1993.9166666665549</v>
      </c>
      <c r="E1482" s="147">
        <f ca="1">('StockBond Returns'!AA1481+'StockBond Returns'!AC1481-'Parameters &amp; Main Results'!$B$39)/'StockBond Returns'!AB1481*12</f>
        <v>6.7951992373016898E-2</v>
      </c>
      <c r="F1482" s="70">
        <f ca="1">'StockBond Returns'!AA1481+'StockBond Returns'!AC1481-'StockBond Returns'!AB1481*'Distribution of Final Value'!$B$7</f>
        <v>2.9634670381995214</v>
      </c>
      <c r="G1482" s="17">
        <f>1/'StockBond Returns'!M1480</f>
        <v>4.764648459762634E-2</v>
      </c>
      <c r="H1482">
        <f t="shared" si="4"/>
        <v>0</v>
      </c>
      <c r="I1482" s="64">
        <f t="shared" si="5"/>
        <v>1</v>
      </c>
      <c r="J1482">
        <f t="shared" si="6"/>
        <v>0</v>
      </c>
      <c r="K1482" t="str">
        <f t="shared" ref="K1482:M1482" si="2959">IF(H1482=1,$E1482,"")</f>
        <v/>
      </c>
      <c r="L1482" s="17">
        <f t="shared" ca="1" si="2959"/>
        <v>6.7951992373016898E-2</v>
      </c>
      <c r="M1482" t="str">
        <f t="shared" si="2959"/>
        <v/>
      </c>
      <c r="N1482" s="148">
        <f>IF('StockBond Returns'!AD1480=0,1,0)</f>
        <v>0</v>
      </c>
      <c r="O1482">
        <f>IF( AND('StockBond Returns'!$AD1480&lt;0,'StockBond Returns'!$AD1480&gt;=-0.1),1,0)</f>
        <v>1</v>
      </c>
      <c r="P1482">
        <f>IF( AND('StockBond Returns'!$AD1480&lt;-0.1,'StockBond Returns'!$AD1480&gt;=-0.2),1,0)</f>
        <v>0</v>
      </c>
      <c r="Q1482">
        <f>IF( AND('StockBond Returns'!$AD1480&lt;-0.2,'StockBond Returns'!$AD1480&gt;=-0.3),1,0)</f>
        <v>0</v>
      </c>
      <c r="R1482">
        <f>IF('StockBond Returns'!AD1480&lt;-0.3,1,0)</f>
        <v>0</v>
      </c>
      <c r="S1482" t="str">
        <f t="shared" ref="S1482:W1482" si="2960">IF(N1482=1,$E1482,"")</f>
        <v/>
      </c>
      <c r="T1482" s="17">
        <f t="shared" ca="1" si="2960"/>
        <v>6.7951992373016898E-2</v>
      </c>
      <c r="U1482" t="str">
        <f t="shared" si="2960"/>
        <v/>
      </c>
      <c r="V1482" t="str">
        <f t="shared" si="2960"/>
        <v/>
      </c>
      <c r="W1482" t="str">
        <f t="shared" si="2960"/>
        <v/>
      </c>
    </row>
    <row r="1483" spans="1:23" ht="13" x14ac:dyDescent="0.15">
      <c r="A1483">
        <f t="shared" si="30"/>
        <v>1</v>
      </c>
      <c r="B1483">
        <f t="shared" si="31"/>
        <v>1994</v>
      </c>
      <c r="C1483" s="149">
        <f t="shared" si="706"/>
        <v>34393</v>
      </c>
      <c r="D1483" s="146">
        <f t="shared" si="9"/>
        <v>1993.9999999998881</v>
      </c>
      <c r="E1483" s="147">
        <f ca="1">('StockBond Returns'!AA1482+'StockBond Returns'!AC1482-'Parameters &amp; Main Results'!$B$39)/'StockBond Returns'!AB1482*12</f>
        <v>6.7568888352066009E-2</v>
      </c>
      <c r="F1483" s="70">
        <f ca="1">'StockBond Returns'!AA1482+'StockBond Returns'!AC1482-'StockBond Returns'!AB1482*'Distribution of Final Value'!$B$7</f>
        <v>2.9085966753879857</v>
      </c>
      <c r="G1483" s="17">
        <f>1/'StockBond Returns'!M1481</f>
        <v>4.7197766067808539E-2</v>
      </c>
      <c r="H1483">
        <f t="shared" si="4"/>
        <v>0</v>
      </c>
      <c r="I1483" s="64">
        <f t="shared" si="5"/>
        <v>1</v>
      </c>
      <c r="J1483">
        <f t="shared" si="6"/>
        <v>0</v>
      </c>
      <c r="K1483" t="str">
        <f t="shared" ref="K1483:M1483" si="2961">IF(H1483=1,$E1483,"")</f>
        <v/>
      </c>
      <c r="L1483" s="17">
        <f t="shared" ca="1" si="2961"/>
        <v>6.7568888352066009E-2</v>
      </c>
      <c r="M1483" t="str">
        <f t="shared" si="2961"/>
        <v/>
      </c>
      <c r="N1483" s="148">
        <f>IF('StockBond Returns'!AD1481=0,1,0)</f>
        <v>0</v>
      </c>
      <c r="O1483">
        <f>IF( AND('StockBond Returns'!$AD1481&lt;0,'StockBond Returns'!$AD1481&gt;=-0.1),1,0)</f>
        <v>1</v>
      </c>
      <c r="P1483">
        <f>IF( AND('StockBond Returns'!$AD1481&lt;-0.1,'StockBond Returns'!$AD1481&gt;=-0.2),1,0)</f>
        <v>0</v>
      </c>
      <c r="Q1483">
        <f>IF( AND('StockBond Returns'!$AD1481&lt;-0.2,'StockBond Returns'!$AD1481&gt;=-0.3),1,0)</f>
        <v>0</v>
      </c>
      <c r="R1483">
        <f>IF('StockBond Returns'!AD1481&lt;-0.3,1,0)</f>
        <v>0</v>
      </c>
      <c r="S1483" t="str">
        <f t="shared" ref="S1483:W1483" si="2962">IF(N1483=1,$E1483,"")</f>
        <v/>
      </c>
      <c r="T1483" s="17">
        <f t="shared" ca="1" si="2962"/>
        <v>6.7568888352066009E-2</v>
      </c>
      <c r="U1483" t="str">
        <f t="shared" si="2962"/>
        <v/>
      </c>
      <c r="V1483" t="str">
        <f t="shared" si="2962"/>
        <v/>
      </c>
      <c r="W1483" t="str">
        <f t="shared" si="2962"/>
        <v/>
      </c>
    </row>
    <row r="1484" spans="1:23" ht="13" x14ac:dyDescent="0.15">
      <c r="A1484">
        <f t="shared" si="30"/>
        <v>2</v>
      </c>
      <c r="B1484">
        <f t="shared" si="31"/>
        <v>1994</v>
      </c>
      <c r="C1484" s="149">
        <f t="shared" si="706"/>
        <v>34424</v>
      </c>
      <c r="D1484" s="146">
        <f t="shared" si="9"/>
        <v>1994.0833333332214</v>
      </c>
      <c r="E1484" s="147">
        <f ca="1">('StockBond Returns'!AA1483+'StockBond Returns'!AC1483-'Parameters &amp; Main Results'!$B$39)/'StockBond Returns'!AB1483*12</f>
        <v>6.6127125455155117E-2</v>
      </c>
      <c r="F1484" s="70">
        <f ca="1">'StockBond Returns'!AA1483+'StockBond Returns'!AC1483-'StockBond Returns'!AB1483*'Distribution of Final Value'!$B$7</f>
        <v>2.7431427601137068</v>
      </c>
      <c r="G1484" s="17">
        <f>1/'StockBond Returns'!M1482</f>
        <v>4.5866936813873424E-2</v>
      </c>
      <c r="H1484">
        <f t="shared" si="4"/>
        <v>0</v>
      </c>
      <c r="I1484" s="64">
        <f t="shared" si="5"/>
        <v>1</v>
      </c>
      <c r="J1484">
        <f t="shared" si="6"/>
        <v>1</v>
      </c>
      <c r="K1484" t="str">
        <f t="shared" ref="K1484:M1484" si="2963">IF(H1484=1,$E1484,"")</f>
        <v/>
      </c>
      <c r="L1484" s="17">
        <f t="shared" ca="1" si="2963"/>
        <v>6.6127125455155117E-2</v>
      </c>
      <c r="M1484" s="17">
        <f t="shared" ca="1" si="2963"/>
        <v>6.6127125455155117E-2</v>
      </c>
      <c r="N1484" s="148">
        <f>IF('StockBond Returns'!AD1482=0,1,0)</f>
        <v>1</v>
      </c>
      <c r="O1484">
        <f>IF( AND('StockBond Returns'!$AD1482&lt;0,'StockBond Returns'!$AD1482&gt;=-0.1),1,0)</f>
        <v>0</v>
      </c>
      <c r="P1484">
        <f>IF( AND('StockBond Returns'!$AD1482&lt;-0.1,'StockBond Returns'!$AD1482&gt;=-0.2),1,0)</f>
        <v>0</v>
      </c>
      <c r="Q1484">
        <f>IF( AND('StockBond Returns'!$AD1482&lt;-0.2,'StockBond Returns'!$AD1482&gt;=-0.3),1,0)</f>
        <v>0</v>
      </c>
      <c r="R1484">
        <f>IF('StockBond Returns'!AD1482&lt;-0.3,1,0)</f>
        <v>0</v>
      </c>
      <c r="S1484" s="17">
        <f t="shared" ref="S1484:W1484" ca="1" si="2964">IF(N1484=1,$E1484,"")</f>
        <v>6.6127125455155117E-2</v>
      </c>
      <c r="T1484" t="str">
        <f t="shared" si="2964"/>
        <v/>
      </c>
      <c r="U1484" t="str">
        <f t="shared" si="2964"/>
        <v/>
      </c>
      <c r="V1484" t="str">
        <f t="shared" si="2964"/>
        <v/>
      </c>
      <c r="W1484" t="str">
        <f t="shared" si="2964"/>
        <v/>
      </c>
    </row>
    <row r="1485" spans="1:23" ht="13" x14ac:dyDescent="0.15">
      <c r="A1485">
        <f t="shared" si="30"/>
        <v>3</v>
      </c>
      <c r="B1485">
        <f t="shared" si="31"/>
        <v>1994</v>
      </c>
      <c r="C1485" s="149">
        <f t="shared" si="706"/>
        <v>34454</v>
      </c>
      <c r="D1485" s="146">
        <f t="shared" si="9"/>
        <v>1994.1666666665546</v>
      </c>
      <c r="E1485" s="147">
        <f ca="1">('StockBond Returns'!AA1484+'StockBond Returns'!AC1484-'Parameters &amp; Main Results'!$B$39)/'StockBond Returns'!AB1484*12</f>
        <v>6.8376873810406205E-2</v>
      </c>
      <c r="F1485" s="70">
        <f ca="1">'StockBond Returns'!AA1484+'StockBond Returns'!AC1484-'StockBond Returns'!AB1484*'Distribution of Final Value'!$B$7</f>
        <v>2.9652954091112873</v>
      </c>
      <c r="G1485" s="17">
        <f>1/'StockBond Returns'!M1483</f>
        <v>4.747518023451313E-2</v>
      </c>
      <c r="H1485">
        <f t="shared" si="4"/>
        <v>0</v>
      </c>
      <c r="I1485" s="64">
        <f t="shared" si="5"/>
        <v>1</v>
      </c>
      <c r="J1485">
        <f t="shared" si="6"/>
        <v>0</v>
      </c>
      <c r="K1485" t="str">
        <f t="shared" ref="K1485:M1485" si="2965">IF(H1485=1,$E1485,"")</f>
        <v/>
      </c>
      <c r="L1485" s="17">
        <f t="shared" ca="1" si="2965"/>
        <v>6.8376873810406205E-2</v>
      </c>
      <c r="M1485" t="str">
        <f t="shared" si="2965"/>
        <v/>
      </c>
      <c r="N1485" s="148">
        <f>IF('StockBond Returns'!AD1483=0,1,0)</f>
        <v>0</v>
      </c>
      <c r="O1485">
        <f>IF( AND('StockBond Returns'!$AD1483&lt;0,'StockBond Returns'!$AD1483&gt;=-0.1),1,0)</f>
        <v>1</v>
      </c>
      <c r="P1485">
        <f>IF( AND('StockBond Returns'!$AD1483&lt;-0.1,'StockBond Returns'!$AD1483&gt;=-0.2),1,0)</f>
        <v>0</v>
      </c>
      <c r="Q1485">
        <f>IF( AND('StockBond Returns'!$AD1483&lt;-0.2,'StockBond Returns'!$AD1483&gt;=-0.3),1,0)</f>
        <v>0</v>
      </c>
      <c r="R1485">
        <f>IF('StockBond Returns'!AD1483&lt;-0.3,1,0)</f>
        <v>0</v>
      </c>
      <c r="S1485" t="str">
        <f t="shared" ref="S1485:W1485" si="2966">IF(N1485=1,$E1485,"")</f>
        <v/>
      </c>
      <c r="T1485" s="17">
        <f t="shared" ca="1" si="2966"/>
        <v>6.8376873810406205E-2</v>
      </c>
      <c r="U1485" t="str">
        <f t="shared" si="2966"/>
        <v/>
      </c>
      <c r="V1485" t="str">
        <f t="shared" si="2966"/>
        <v/>
      </c>
      <c r="W1485" t="str">
        <f t="shared" si="2966"/>
        <v/>
      </c>
    </row>
    <row r="1486" spans="1:23" ht="13" x14ac:dyDescent="0.15">
      <c r="A1486">
        <f t="shared" si="30"/>
        <v>4</v>
      </c>
      <c r="B1486">
        <f t="shared" si="31"/>
        <v>1994</v>
      </c>
      <c r="C1486" s="149">
        <f t="shared" si="706"/>
        <v>34485</v>
      </c>
      <c r="D1486" s="146">
        <f t="shared" si="9"/>
        <v>1994.2499999998879</v>
      </c>
      <c r="E1486" s="147">
        <f ca="1">('StockBond Returns'!AA1485+'StockBond Returns'!AC1485-'Parameters &amp; Main Results'!$B$39)/'StockBond Returns'!AB1485*12</f>
        <v>7.172907974532336E-2</v>
      </c>
      <c r="F1486" s="70">
        <f ca="1">'StockBond Returns'!AA1485+'StockBond Returns'!AC1485-'StockBond Returns'!AB1485*'Distribution of Final Value'!$B$7</f>
        <v>3.2993421586795382</v>
      </c>
      <c r="G1486" s="17">
        <f>1/'StockBond Returns'!M1484</f>
        <v>4.9942424400425428E-2</v>
      </c>
      <c r="H1486">
        <f t="shared" si="4"/>
        <v>0</v>
      </c>
      <c r="I1486" s="64">
        <f t="shared" si="5"/>
        <v>1</v>
      </c>
      <c r="J1486">
        <f t="shared" si="6"/>
        <v>0</v>
      </c>
      <c r="K1486" t="str">
        <f t="shared" ref="K1486:M1486" si="2967">IF(H1486=1,$E1486,"")</f>
        <v/>
      </c>
      <c r="L1486" s="17">
        <f t="shared" ca="1" si="2967"/>
        <v>7.172907974532336E-2</v>
      </c>
      <c r="M1486" t="str">
        <f t="shared" si="2967"/>
        <v/>
      </c>
      <c r="N1486" s="148">
        <f>IF('StockBond Returns'!AD1484=0,1,0)</f>
        <v>0</v>
      </c>
      <c r="O1486">
        <f>IF( AND('StockBond Returns'!$AD1484&lt;0,'StockBond Returns'!$AD1484&gt;=-0.1),1,0)</f>
        <v>1</v>
      </c>
      <c r="P1486">
        <f>IF( AND('StockBond Returns'!$AD1484&lt;-0.1,'StockBond Returns'!$AD1484&gt;=-0.2),1,0)</f>
        <v>0</v>
      </c>
      <c r="Q1486">
        <f>IF( AND('StockBond Returns'!$AD1484&lt;-0.2,'StockBond Returns'!$AD1484&gt;=-0.3),1,0)</f>
        <v>0</v>
      </c>
      <c r="R1486">
        <f>IF('StockBond Returns'!AD1484&lt;-0.3,1,0)</f>
        <v>0</v>
      </c>
      <c r="S1486" t="str">
        <f t="shared" ref="S1486:W1486" si="2968">IF(N1486=1,$E1486,"")</f>
        <v/>
      </c>
      <c r="T1486" s="17">
        <f t="shared" ca="1" si="2968"/>
        <v>7.172907974532336E-2</v>
      </c>
      <c r="U1486" t="str">
        <f t="shared" si="2968"/>
        <v/>
      </c>
      <c r="V1486" t="str">
        <f t="shared" si="2968"/>
        <v/>
      </c>
      <c r="W1486" t="str">
        <f t="shared" si="2968"/>
        <v/>
      </c>
    </row>
    <row r="1487" spans="1:23" ht="13" x14ac:dyDescent="0.15">
      <c r="A1487">
        <f t="shared" si="30"/>
        <v>5</v>
      </c>
      <c r="B1487">
        <f t="shared" si="31"/>
        <v>1994</v>
      </c>
      <c r="C1487" s="149">
        <f t="shared" si="706"/>
        <v>34515</v>
      </c>
      <c r="D1487" s="146">
        <f t="shared" si="9"/>
        <v>1994.3333333332212</v>
      </c>
      <c r="E1487" s="147">
        <f ca="1">('StockBond Returns'!AA1486+'StockBond Returns'!AC1486-'Parameters &amp; Main Results'!$B$39)/'StockBond Returns'!AB1486*12</f>
        <v>7.1533662402338327E-2</v>
      </c>
      <c r="F1487" s="70">
        <f ca="1">'StockBond Returns'!AA1486+'StockBond Returns'!AC1486-'StockBond Returns'!AB1486*'Distribution of Final Value'!$B$7</f>
        <v>3.2620494287498225</v>
      </c>
      <c r="G1487" s="17">
        <f>1/'StockBond Returns'!M1485</f>
        <v>4.9224971165304048E-2</v>
      </c>
      <c r="H1487">
        <f t="shared" si="4"/>
        <v>0</v>
      </c>
      <c r="I1487" s="64">
        <f t="shared" si="5"/>
        <v>1</v>
      </c>
      <c r="J1487">
        <f t="shared" si="6"/>
        <v>0</v>
      </c>
      <c r="K1487" t="str">
        <f t="shared" ref="K1487:M1487" si="2969">IF(H1487=1,$E1487,"")</f>
        <v/>
      </c>
      <c r="L1487" s="17">
        <f t="shared" ca="1" si="2969"/>
        <v>7.1533662402338327E-2</v>
      </c>
      <c r="M1487" t="str">
        <f t="shared" si="2969"/>
        <v/>
      </c>
      <c r="N1487" s="148">
        <f>IF('StockBond Returns'!AD1485=0,1,0)</f>
        <v>0</v>
      </c>
      <c r="O1487">
        <f>IF( AND('StockBond Returns'!$AD1485&lt;0,'StockBond Returns'!$AD1485&gt;=-0.1),1,0)</f>
        <v>1</v>
      </c>
      <c r="P1487">
        <f>IF( AND('StockBond Returns'!$AD1485&lt;-0.1,'StockBond Returns'!$AD1485&gt;=-0.2),1,0)</f>
        <v>0</v>
      </c>
      <c r="Q1487">
        <f>IF( AND('StockBond Returns'!$AD1485&lt;-0.2,'StockBond Returns'!$AD1485&gt;=-0.3),1,0)</f>
        <v>0</v>
      </c>
      <c r="R1487">
        <f>IF('StockBond Returns'!AD1485&lt;-0.3,1,0)</f>
        <v>0</v>
      </c>
      <c r="S1487" t="str">
        <f t="shared" ref="S1487:W1487" si="2970">IF(N1487=1,$E1487,"")</f>
        <v/>
      </c>
      <c r="T1487" s="17">
        <f t="shared" ca="1" si="2970"/>
        <v>7.1533662402338327E-2</v>
      </c>
      <c r="U1487" t="str">
        <f t="shared" si="2970"/>
        <v/>
      </c>
      <c r="V1487" t="str">
        <f t="shared" si="2970"/>
        <v/>
      </c>
      <c r="W1487" t="str">
        <f t="shared" si="2970"/>
        <v/>
      </c>
    </row>
    <row r="1488" spans="1:23" ht="13" x14ac:dyDescent="0.15">
      <c r="A1488">
        <f t="shared" si="30"/>
        <v>6</v>
      </c>
      <c r="B1488">
        <f t="shared" si="31"/>
        <v>1994</v>
      </c>
      <c r="C1488" s="149">
        <f t="shared" si="706"/>
        <v>34546</v>
      </c>
      <c r="D1488" s="146">
        <f t="shared" si="9"/>
        <v>1994.4166666665544</v>
      </c>
      <c r="E1488" s="147">
        <f ca="1">('StockBond Returns'!AA1487+'StockBond Returns'!AC1487-'Parameters &amp; Main Results'!$B$39)/'StockBond Returns'!AB1487*12</f>
        <v>7.1382954771058146E-2</v>
      </c>
      <c r="F1488" s="70">
        <f ca="1">'StockBond Returns'!AA1487+'StockBond Returns'!AC1487-'StockBond Returns'!AB1487*'Distribution of Final Value'!$B$7</f>
        <v>3.2297218931564222</v>
      </c>
      <c r="G1488" s="17">
        <f>1/'StockBond Returns'!M1486</f>
        <v>4.8906153047830872E-2</v>
      </c>
      <c r="H1488">
        <f t="shared" si="4"/>
        <v>0</v>
      </c>
      <c r="I1488" s="64">
        <f t="shared" si="5"/>
        <v>1</v>
      </c>
      <c r="J1488">
        <f t="shared" si="6"/>
        <v>0</v>
      </c>
      <c r="K1488" t="str">
        <f t="shared" ref="K1488:M1488" si="2971">IF(H1488=1,$E1488,"")</f>
        <v/>
      </c>
      <c r="L1488" s="17">
        <f t="shared" ca="1" si="2971"/>
        <v>7.1382954771058146E-2</v>
      </c>
      <c r="M1488" t="str">
        <f t="shared" si="2971"/>
        <v/>
      </c>
      <c r="N1488" s="148">
        <f>IF('StockBond Returns'!AD1486=0,1,0)</f>
        <v>0</v>
      </c>
      <c r="O1488">
        <f>IF( AND('StockBond Returns'!$AD1486&lt;0,'StockBond Returns'!$AD1486&gt;=-0.1),1,0)</f>
        <v>1</v>
      </c>
      <c r="P1488">
        <f>IF( AND('StockBond Returns'!$AD1486&lt;-0.1,'StockBond Returns'!$AD1486&gt;=-0.2),1,0)</f>
        <v>0</v>
      </c>
      <c r="Q1488">
        <f>IF( AND('StockBond Returns'!$AD1486&lt;-0.2,'StockBond Returns'!$AD1486&gt;=-0.3),1,0)</f>
        <v>0</v>
      </c>
      <c r="R1488">
        <f>IF('StockBond Returns'!AD1486&lt;-0.3,1,0)</f>
        <v>0</v>
      </c>
      <c r="S1488" t="str">
        <f t="shared" ref="S1488:W1488" si="2972">IF(N1488=1,$E1488,"")</f>
        <v/>
      </c>
      <c r="T1488" s="17">
        <f t="shared" ca="1" si="2972"/>
        <v>7.1382954771058146E-2</v>
      </c>
      <c r="U1488" t="str">
        <f t="shared" si="2972"/>
        <v/>
      </c>
      <c r="V1488" t="str">
        <f t="shared" si="2972"/>
        <v/>
      </c>
      <c r="W1488" t="str">
        <f t="shared" si="2972"/>
        <v/>
      </c>
    </row>
    <row r="1489" spans="1:23" ht="13" x14ac:dyDescent="0.15">
      <c r="A1489">
        <f t="shared" si="30"/>
        <v>7</v>
      </c>
      <c r="B1489">
        <f t="shared" si="31"/>
        <v>1994</v>
      </c>
      <c r="C1489" s="149">
        <f t="shared" si="706"/>
        <v>34577</v>
      </c>
      <c r="D1489" s="146">
        <f t="shared" si="9"/>
        <v>1994.4999999998877</v>
      </c>
      <c r="E1489" s="147">
        <f ca="1">('StockBond Returns'!AA1488+'StockBond Returns'!AC1488-'Parameters &amp; Main Results'!$B$39)/'StockBond Returns'!AB1488*12</f>
        <v>7.3398340429756348E-2</v>
      </c>
      <c r="F1489" s="70">
        <f ca="1">'StockBond Returns'!AA1488+'StockBond Returns'!AC1488-'StockBond Returns'!AB1488*'Distribution of Final Value'!$B$7</f>
        <v>3.4194689259307136</v>
      </c>
      <c r="G1489" s="17">
        <f>1/'StockBond Returns'!M1487</f>
        <v>5.0454943191321315E-2</v>
      </c>
      <c r="H1489">
        <f t="shared" si="4"/>
        <v>1</v>
      </c>
      <c r="I1489" s="64">
        <f t="shared" si="5"/>
        <v>0</v>
      </c>
      <c r="J1489">
        <f t="shared" si="6"/>
        <v>0</v>
      </c>
      <c r="K1489" s="17">
        <f t="shared" ref="K1489:M1489" ca="1" si="2973">IF(H1489=1,$E1489,"")</f>
        <v>7.3398340429756348E-2</v>
      </c>
      <c r="L1489" t="str">
        <f t="shared" si="2973"/>
        <v/>
      </c>
      <c r="M1489" t="str">
        <f t="shared" si="2973"/>
        <v/>
      </c>
      <c r="N1489" s="148">
        <f>IF('StockBond Returns'!AD1487=0,1,0)</f>
        <v>0</v>
      </c>
      <c r="O1489">
        <f>IF( AND('StockBond Returns'!$AD1487&lt;0,'StockBond Returns'!$AD1487&gt;=-0.1),1,0)</f>
        <v>1</v>
      </c>
      <c r="P1489">
        <f>IF( AND('StockBond Returns'!$AD1487&lt;-0.1,'StockBond Returns'!$AD1487&gt;=-0.2),1,0)</f>
        <v>0</v>
      </c>
      <c r="Q1489">
        <f>IF( AND('StockBond Returns'!$AD1487&lt;-0.2,'StockBond Returns'!$AD1487&gt;=-0.3),1,0)</f>
        <v>0</v>
      </c>
      <c r="R1489">
        <f>IF('StockBond Returns'!AD1487&lt;-0.3,1,0)</f>
        <v>0</v>
      </c>
      <c r="S1489" t="str">
        <f t="shared" ref="S1489:W1489" si="2974">IF(N1489=1,$E1489,"")</f>
        <v/>
      </c>
      <c r="T1489" s="17">
        <f t="shared" ca="1" si="2974"/>
        <v>7.3398340429756348E-2</v>
      </c>
      <c r="U1489" t="str">
        <f t="shared" si="2974"/>
        <v/>
      </c>
      <c r="V1489" t="str">
        <f t="shared" si="2974"/>
        <v/>
      </c>
      <c r="W1489" t="str">
        <f t="shared" si="2974"/>
        <v/>
      </c>
    </row>
    <row r="1490" spans="1:23" ht="13" x14ac:dyDescent="0.15">
      <c r="A1490">
        <f t="shared" si="30"/>
        <v>8</v>
      </c>
      <c r="B1490">
        <f t="shared" si="31"/>
        <v>1994</v>
      </c>
      <c r="C1490" s="149">
        <f t="shared" si="706"/>
        <v>34607</v>
      </c>
      <c r="D1490" s="146">
        <f t="shared" si="9"/>
        <v>1994.5833333332209</v>
      </c>
      <c r="E1490" s="147">
        <f ca="1">('StockBond Returns'!AA1489+'StockBond Returns'!AC1489-'Parameters &amp; Main Results'!$B$39)/'StockBond Returns'!AB1489*12</f>
        <v>7.1625365380797418E-2</v>
      </c>
      <c r="F1490" s="70">
        <f ca="1">'StockBond Returns'!AA1489+'StockBond Returns'!AC1489-'StockBond Returns'!AB1489*'Distribution of Final Value'!$B$7</f>
        <v>3.2207744168100527</v>
      </c>
      <c r="G1490" s="17">
        <f>1/'StockBond Returns'!M1488</f>
        <v>4.8791948176670541E-2</v>
      </c>
      <c r="H1490">
        <f t="shared" si="4"/>
        <v>0</v>
      </c>
      <c r="I1490" s="64">
        <f t="shared" si="5"/>
        <v>1</v>
      </c>
      <c r="J1490">
        <f t="shared" si="6"/>
        <v>0</v>
      </c>
      <c r="K1490" t="str">
        <f t="shared" ref="K1490:M1490" si="2975">IF(H1490=1,$E1490,"")</f>
        <v/>
      </c>
      <c r="L1490" s="17">
        <f t="shared" ca="1" si="2975"/>
        <v>7.1625365380797418E-2</v>
      </c>
      <c r="M1490" t="str">
        <f t="shared" si="2975"/>
        <v/>
      </c>
      <c r="N1490" s="148">
        <f>IF('StockBond Returns'!AD1488=0,1,0)</f>
        <v>0</v>
      </c>
      <c r="O1490">
        <f>IF( AND('StockBond Returns'!$AD1488&lt;0,'StockBond Returns'!$AD1488&gt;=-0.1),1,0)</f>
        <v>1</v>
      </c>
      <c r="P1490">
        <f>IF( AND('StockBond Returns'!$AD1488&lt;-0.1,'StockBond Returns'!$AD1488&gt;=-0.2),1,0)</f>
        <v>0</v>
      </c>
      <c r="Q1490">
        <f>IF( AND('StockBond Returns'!$AD1488&lt;-0.2,'StockBond Returns'!$AD1488&gt;=-0.3),1,0)</f>
        <v>0</v>
      </c>
      <c r="R1490">
        <f>IF('StockBond Returns'!AD1488&lt;-0.3,1,0)</f>
        <v>0</v>
      </c>
      <c r="S1490" t="str">
        <f t="shared" ref="S1490:W1490" si="2976">IF(N1490=1,$E1490,"")</f>
        <v/>
      </c>
      <c r="T1490" s="17">
        <f t="shared" ca="1" si="2976"/>
        <v>7.1625365380797418E-2</v>
      </c>
      <c r="U1490" t="str">
        <f t="shared" si="2976"/>
        <v/>
      </c>
      <c r="V1490" t="str">
        <f t="shared" si="2976"/>
        <v/>
      </c>
      <c r="W1490" t="str">
        <f t="shared" si="2976"/>
        <v/>
      </c>
    </row>
    <row r="1491" spans="1:23" ht="13" x14ac:dyDescent="0.15">
      <c r="A1491">
        <f t="shared" si="30"/>
        <v>9</v>
      </c>
      <c r="B1491">
        <f t="shared" si="31"/>
        <v>1994</v>
      </c>
      <c r="C1491" s="149">
        <f t="shared" si="706"/>
        <v>34638</v>
      </c>
      <c r="D1491" s="146">
        <f t="shared" si="9"/>
        <v>1994.6666666665542</v>
      </c>
      <c r="E1491" s="147">
        <f ca="1">('StockBond Returns'!AA1490+'StockBond Returns'!AC1490-'Parameters &amp; Main Results'!$B$39)/'StockBond Returns'!AB1490*12</f>
        <v>7.0434515924131705E-2</v>
      </c>
      <c r="F1491" s="70">
        <f ca="1">'StockBond Returns'!AA1490+'StockBond Returns'!AC1490-'StockBond Returns'!AB1490*'Distribution of Final Value'!$B$7</f>
        <v>3.0835325259592672</v>
      </c>
      <c r="G1491" s="17">
        <f>1/'StockBond Returns'!M1489</f>
        <v>4.7543904342394736E-2</v>
      </c>
      <c r="H1491">
        <f t="shared" si="4"/>
        <v>0</v>
      </c>
      <c r="I1491" s="64">
        <f t="shared" si="5"/>
        <v>1</v>
      </c>
      <c r="J1491">
        <f t="shared" si="6"/>
        <v>0</v>
      </c>
      <c r="K1491" t="str">
        <f t="shared" ref="K1491:M1491" si="2977">IF(H1491=1,$E1491,"")</f>
        <v/>
      </c>
      <c r="L1491" s="17">
        <f t="shared" ca="1" si="2977"/>
        <v>7.0434515924131705E-2</v>
      </c>
      <c r="M1491" t="str">
        <f t="shared" si="2977"/>
        <v/>
      </c>
      <c r="N1491" s="148">
        <f>IF('StockBond Returns'!AD1489=0,1,0)</f>
        <v>0</v>
      </c>
      <c r="O1491">
        <f>IF( AND('StockBond Returns'!$AD1489&lt;0,'StockBond Returns'!$AD1489&gt;=-0.1),1,0)</f>
        <v>1</v>
      </c>
      <c r="P1491">
        <f>IF( AND('StockBond Returns'!$AD1489&lt;-0.1,'StockBond Returns'!$AD1489&gt;=-0.2),1,0)</f>
        <v>0</v>
      </c>
      <c r="Q1491">
        <f>IF( AND('StockBond Returns'!$AD1489&lt;-0.2,'StockBond Returns'!$AD1489&gt;=-0.3),1,0)</f>
        <v>0</v>
      </c>
      <c r="R1491">
        <f>IF('StockBond Returns'!AD1489&lt;-0.3,1,0)</f>
        <v>0</v>
      </c>
      <c r="S1491" t="str">
        <f t="shared" ref="S1491:W1491" si="2978">IF(N1491=1,$E1491,"")</f>
        <v/>
      </c>
      <c r="T1491" s="17">
        <f t="shared" ca="1" si="2978"/>
        <v>7.0434515924131705E-2</v>
      </c>
      <c r="U1491" t="str">
        <f t="shared" si="2978"/>
        <v/>
      </c>
      <c r="V1491" t="str">
        <f t="shared" si="2978"/>
        <v/>
      </c>
      <c r="W1491" t="str">
        <f t="shared" si="2978"/>
        <v/>
      </c>
    </row>
    <row r="1492" spans="1:23" ht="13" x14ac:dyDescent="0.15">
      <c r="A1492">
        <f t="shared" si="30"/>
        <v>10</v>
      </c>
      <c r="B1492">
        <f t="shared" si="31"/>
        <v>1994</v>
      </c>
      <c r="C1492" s="149">
        <f t="shared" si="706"/>
        <v>34668</v>
      </c>
      <c r="D1492" s="146">
        <f t="shared" si="9"/>
        <v>1994.7499999998875</v>
      </c>
      <c r="E1492" s="147">
        <f ca="1">('StockBond Returns'!AA1491+'StockBond Returns'!AC1491-'Parameters &amp; Main Results'!$B$39)/'StockBond Returns'!AB1491*12</f>
        <v>7.2538187534303702E-2</v>
      </c>
      <c r="F1492" s="70">
        <f ca="1">'StockBond Returns'!AA1491+'StockBond Returns'!AC1491-'StockBond Returns'!AB1491*'Distribution of Final Value'!$B$7</f>
        <v>3.2800316995337768</v>
      </c>
      <c r="G1492" s="17">
        <f>1/'StockBond Returns'!M1490</f>
        <v>4.904775295849486E-2</v>
      </c>
      <c r="H1492">
        <f t="shared" si="4"/>
        <v>0</v>
      </c>
      <c r="I1492" s="64">
        <f t="shared" si="5"/>
        <v>1</v>
      </c>
      <c r="J1492">
        <f t="shared" si="6"/>
        <v>0</v>
      </c>
      <c r="K1492" t="str">
        <f t="shared" ref="K1492:M1492" si="2979">IF(H1492=1,$E1492,"")</f>
        <v/>
      </c>
      <c r="L1492" s="17">
        <f t="shared" ca="1" si="2979"/>
        <v>7.2538187534303702E-2</v>
      </c>
      <c r="M1492" t="str">
        <f t="shared" si="2979"/>
        <v/>
      </c>
      <c r="N1492" s="148">
        <f>IF('StockBond Returns'!AD1490=0,1,0)</f>
        <v>0</v>
      </c>
      <c r="O1492">
        <f>IF( AND('StockBond Returns'!$AD1490&lt;0,'StockBond Returns'!$AD1490&gt;=-0.1),1,0)</f>
        <v>1</v>
      </c>
      <c r="P1492">
        <f>IF( AND('StockBond Returns'!$AD1490&lt;-0.1,'StockBond Returns'!$AD1490&gt;=-0.2),1,0)</f>
        <v>0</v>
      </c>
      <c r="Q1492">
        <f>IF( AND('StockBond Returns'!$AD1490&lt;-0.2,'StockBond Returns'!$AD1490&gt;=-0.3),1,0)</f>
        <v>0</v>
      </c>
      <c r="R1492">
        <f>IF('StockBond Returns'!AD1490&lt;-0.3,1,0)</f>
        <v>0</v>
      </c>
      <c r="S1492" t="str">
        <f t="shared" ref="S1492:W1492" si="2980">IF(N1492=1,$E1492,"")</f>
        <v/>
      </c>
      <c r="T1492" s="17">
        <f t="shared" ca="1" si="2980"/>
        <v>7.2538187534303702E-2</v>
      </c>
      <c r="U1492" t="str">
        <f t="shared" si="2980"/>
        <v/>
      </c>
      <c r="V1492" t="str">
        <f t="shared" si="2980"/>
        <v/>
      </c>
      <c r="W1492" t="str">
        <f t="shared" si="2980"/>
        <v/>
      </c>
    </row>
    <row r="1493" spans="1:23" ht="13" x14ac:dyDescent="0.15">
      <c r="A1493">
        <f t="shared" si="30"/>
        <v>11</v>
      </c>
      <c r="B1493">
        <f t="shared" si="31"/>
        <v>1994</v>
      </c>
      <c r="C1493" s="149">
        <f t="shared" si="706"/>
        <v>34699</v>
      </c>
      <c r="D1493" s="146">
        <f t="shared" si="9"/>
        <v>1994.8333333332207</v>
      </c>
      <c r="E1493" s="147">
        <f ca="1">('StockBond Returns'!AA1492+'StockBond Returns'!AC1492-'Parameters &amp; Main Results'!$B$39)/'StockBond Returns'!AB1492*12</f>
        <v>7.1934069159591371E-2</v>
      </c>
      <c r="F1493" s="70">
        <f ca="1">'StockBond Returns'!AA1492+'StockBond Returns'!AC1492-'StockBond Returns'!AB1492*'Distribution of Final Value'!$B$7</f>
        <v>3.2023351794819561</v>
      </c>
      <c r="G1493" s="17">
        <f>1/'StockBond Returns'!M1491</f>
        <v>4.814335041543015E-2</v>
      </c>
      <c r="H1493">
        <f t="shared" si="4"/>
        <v>0</v>
      </c>
      <c r="I1493" s="64">
        <f t="shared" si="5"/>
        <v>1</v>
      </c>
      <c r="J1493">
        <f t="shared" si="6"/>
        <v>0</v>
      </c>
      <c r="K1493" t="str">
        <f t="shared" ref="K1493:M1493" si="2981">IF(H1493=1,$E1493,"")</f>
        <v/>
      </c>
      <c r="L1493" s="17">
        <f t="shared" ca="1" si="2981"/>
        <v>7.1934069159591371E-2</v>
      </c>
      <c r="M1493" t="str">
        <f t="shared" si="2981"/>
        <v/>
      </c>
      <c r="N1493" s="148">
        <f>IF('StockBond Returns'!AD1491=0,1,0)</f>
        <v>0</v>
      </c>
      <c r="O1493">
        <f>IF( AND('StockBond Returns'!$AD1491&lt;0,'StockBond Returns'!$AD1491&gt;=-0.1),1,0)</f>
        <v>1</v>
      </c>
      <c r="P1493">
        <f>IF( AND('StockBond Returns'!$AD1491&lt;-0.1,'StockBond Returns'!$AD1491&gt;=-0.2),1,0)</f>
        <v>0</v>
      </c>
      <c r="Q1493">
        <f>IF( AND('StockBond Returns'!$AD1491&lt;-0.2,'StockBond Returns'!$AD1491&gt;=-0.3),1,0)</f>
        <v>0</v>
      </c>
      <c r="R1493">
        <f>IF('StockBond Returns'!AD1491&lt;-0.3,1,0)</f>
        <v>0</v>
      </c>
      <c r="S1493" t="str">
        <f t="shared" ref="S1493:W1493" si="2982">IF(N1493=1,$E1493,"")</f>
        <v/>
      </c>
      <c r="T1493" s="17">
        <f t="shared" ca="1" si="2982"/>
        <v>7.1934069159591371E-2</v>
      </c>
      <c r="U1493" t="str">
        <f t="shared" si="2982"/>
        <v/>
      </c>
      <c r="V1493" t="str">
        <f t="shared" si="2982"/>
        <v/>
      </c>
      <c r="W1493" t="str">
        <f t="shared" si="2982"/>
        <v/>
      </c>
    </row>
    <row r="1494" spans="1:23" ht="13" x14ac:dyDescent="0.15">
      <c r="A1494">
        <f t="shared" si="30"/>
        <v>12</v>
      </c>
      <c r="B1494">
        <f t="shared" si="31"/>
        <v>1994</v>
      </c>
      <c r="C1494" s="149">
        <f t="shared" si="706"/>
        <v>34730</v>
      </c>
      <c r="D1494" s="146">
        <f t="shared" si="9"/>
        <v>1994.916666666554</v>
      </c>
      <c r="E1494" s="147">
        <f ca="1">('StockBond Returns'!AA1493+'StockBond Returns'!AC1493-'Parameters &amp; Main Results'!$B$39)/'StockBond Returns'!AB1493*12</f>
        <v>7.4590076966156882E-2</v>
      </c>
      <c r="F1494" s="70">
        <f ca="1">'StockBond Returns'!AA1493+'StockBond Returns'!AC1493-'StockBond Returns'!AB1493*'Distribution of Final Value'!$B$7</f>
        <v>3.4507680310771272</v>
      </c>
      <c r="G1494" s="17">
        <f>1/'StockBond Returns'!M1492</f>
        <v>5.0280102001191505E-2</v>
      </c>
      <c r="H1494">
        <f t="shared" si="4"/>
        <v>1</v>
      </c>
      <c r="I1494" s="64">
        <f t="shared" si="5"/>
        <v>0</v>
      </c>
      <c r="J1494">
        <f t="shared" si="6"/>
        <v>0</v>
      </c>
      <c r="K1494" s="17">
        <f t="shared" ref="K1494:M1494" ca="1" si="2983">IF(H1494=1,$E1494,"")</f>
        <v>7.4590076966156882E-2</v>
      </c>
      <c r="L1494" t="str">
        <f t="shared" si="2983"/>
        <v/>
      </c>
      <c r="M1494" t="str">
        <f t="shared" si="2983"/>
        <v/>
      </c>
      <c r="N1494" s="148">
        <f>IF('StockBond Returns'!AD1492=0,1,0)</f>
        <v>0</v>
      </c>
      <c r="O1494">
        <f>IF( AND('StockBond Returns'!$AD1492&lt;0,'StockBond Returns'!$AD1492&gt;=-0.1),1,0)</f>
        <v>1</v>
      </c>
      <c r="P1494">
        <f>IF( AND('StockBond Returns'!$AD1492&lt;-0.1,'StockBond Returns'!$AD1492&gt;=-0.2),1,0)</f>
        <v>0</v>
      </c>
      <c r="Q1494">
        <f>IF( AND('StockBond Returns'!$AD1492&lt;-0.2,'StockBond Returns'!$AD1492&gt;=-0.3),1,0)</f>
        <v>0</v>
      </c>
      <c r="R1494">
        <f>IF('StockBond Returns'!AD1492&lt;-0.3,1,0)</f>
        <v>0</v>
      </c>
      <c r="S1494" t="str">
        <f t="shared" ref="S1494:W1494" si="2984">IF(N1494=1,$E1494,"")</f>
        <v/>
      </c>
      <c r="T1494" s="17">
        <f t="shared" ca="1" si="2984"/>
        <v>7.4590076966156882E-2</v>
      </c>
      <c r="U1494" t="str">
        <f t="shared" si="2984"/>
        <v/>
      </c>
      <c r="V1494" t="str">
        <f t="shared" si="2984"/>
        <v/>
      </c>
      <c r="W1494" t="str">
        <f t="shared" si="2984"/>
        <v/>
      </c>
    </row>
    <row r="1495" spans="1:23" ht="13" x14ac:dyDescent="0.15">
      <c r="A1495">
        <f t="shared" si="30"/>
        <v>1</v>
      </c>
      <c r="B1495">
        <f t="shared" si="31"/>
        <v>1995</v>
      </c>
      <c r="C1495" s="149">
        <f t="shared" si="706"/>
        <v>34758</v>
      </c>
      <c r="D1495" s="146">
        <f t="shared" si="9"/>
        <v>1994.9999999998872</v>
      </c>
      <c r="E1495" s="147">
        <f ca="1">('StockBond Returns'!AA1494+'StockBond Returns'!AC1494-'Parameters &amp; Main Results'!$B$39)/'StockBond Returns'!AB1494*12</f>
        <v>7.4175307062083223E-2</v>
      </c>
      <c r="F1495" s="70">
        <f ca="1">'StockBond Returns'!AA1494+'StockBond Returns'!AC1494-'StockBond Returns'!AB1494*'Distribution of Final Value'!$B$7</f>
        <v>3.391045563926697</v>
      </c>
      <c r="G1495" s="17">
        <f>1/'StockBond Returns'!M1493</f>
        <v>4.9793462691969236E-2</v>
      </c>
      <c r="H1495">
        <f t="shared" si="4"/>
        <v>0</v>
      </c>
      <c r="I1495" s="64">
        <f t="shared" si="5"/>
        <v>1</v>
      </c>
      <c r="J1495">
        <f t="shared" si="6"/>
        <v>0</v>
      </c>
      <c r="K1495" t="str">
        <f t="shared" ref="K1495:M1495" si="2985">IF(H1495=1,$E1495,"")</f>
        <v/>
      </c>
      <c r="L1495" s="17">
        <f t="shared" ca="1" si="2985"/>
        <v>7.4175307062083223E-2</v>
      </c>
      <c r="M1495" t="str">
        <f t="shared" si="2985"/>
        <v/>
      </c>
      <c r="N1495" s="148">
        <f>IF('StockBond Returns'!AD1493=0,1,0)</f>
        <v>0</v>
      </c>
      <c r="O1495">
        <f>IF( AND('StockBond Returns'!$AD1493&lt;0,'StockBond Returns'!$AD1493&gt;=-0.1),1,0)</f>
        <v>1</v>
      </c>
      <c r="P1495">
        <f>IF( AND('StockBond Returns'!$AD1493&lt;-0.1,'StockBond Returns'!$AD1493&gt;=-0.2),1,0)</f>
        <v>0</v>
      </c>
      <c r="Q1495">
        <f>IF( AND('StockBond Returns'!$AD1493&lt;-0.2,'StockBond Returns'!$AD1493&gt;=-0.3),1,0)</f>
        <v>0</v>
      </c>
      <c r="R1495">
        <f>IF('StockBond Returns'!AD1493&lt;-0.3,1,0)</f>
        <v>0</v>
      </c>
      <c r="S1495" t="str">
        <f t="shared" ref="S1495:W1495" si="2986">IF(N1495=1,$E1495,"")</f>
        <v/>
      </c>
      <c r="T1495" s="17">
        <f t="shared" ca="1" si="2986"/>
        <v>7.4175307062083223E-2</v>
      </c>
      <c r="U1495" t="str">
        <f t="shared" si="2986"/>
        <v/>
      </c>
      <c r="V1495" t="str">
        <f t="shared" si="2986"/>
        <v/>
      </c>
      <c r="W1495" t="str">
        <f t="shared" si="2986"/>
        <v/>
      </c>
    </row>
    <row r="1496" spans="1:23" ht="13" x14ac:dyDescent="0.15">
      <c r="A1496">
        <f t="shared" si="30"/>
        <v>2</v>
      </c>
      <c r="B1496">
        <f t="shared" si="31"/>
        <v>1995</v>
      </c>
      <c r="C1496" s="149">
        <f t="shared" si="706"/>
        <v>34789</v>
      </c>
      <c r="D1496" s="146">
        <f t="shared" si="9"/>
        <v>1995.0833333332205</v>
      </c>
      <c r="E1496" s="147">
        <f ca="1">('StockBond Returns'!AA1495+'StockBond Returns'!AC1495-'Parameters &amp; Main Results'!$B$39)/'StockBond Returns'!AB1495*12</f>
        <v>7.3051092025266703E-2</v>
      </c>
      <c r="F1496" s="70">
        <f ca="1">'StockBond Returns'!AA1495+'StockBond Returns'!AC1495-'StockBond Returns'!AB1495*'Distribution of Final Value'!$B$7</f>
        <v>3.2619780965995799</v>
      </c>
      <c r="G1496" s="17">
        <f>1/'StockBond Returns'!M1494</f>
        <v>4.89145842743735E-2</v>
      </c>
      <c r="H1496">
        <f t="shared" si="4"/>
        <v>0</v>
      </c>
      <c r="I1496" s="64">
        <f t="shared" si="5"/>
        <v>1</v>
      </c>
      <c r="J1496">
        <f t="shared" si="6"/>
        <v>0</v>
      </c>
      <c r="K1496" t="str">
        <f t="shared" ref="K1496:M1496" si="2987">IF(H1496=1,$E1496,"")</f>
        <v/>
      </c>
      <c r="L1496" s="17">
        <f t="shared" ca="1" si="2987"/>
        <v>7.3051092025266703E-2</v>
      </c>
      <c r="M1496" t="str">
        <f t="shared" si="2987"/>
        <v/>
      </c>
      <c r="N1496" s="148">
        <f>IF('StockBond Returns'!AD1494=0,1,0)</f>
        <v>0</v>
      </c>
      <c r="O1496">
        <f>IF( AND('StockBond Returns'!$AD1494&lt;0,'StockBond Returns'!$AD1494&gt;=-0.1),1,0)</f>
        <v>1</v>
      </c>
      <c r="P1496">
        <f>IF( AND('StockBond Returns'!$AD1494&lt;-0.1,'StockBond Returns'!$AD1494&gt;=-0.2),1,0)</f>
        <v>0</v>
      </c>
      <c r="Q1496">
        <f>IF( AND('StockBond Returns'!$AD1494&lt;-0.2,'StockBond Returns'!$AD1494&gt;=-0.3),1,0)</f>
        <v>0</v>
      </c>
      <c r="R1496">
        <f>IF('StockBond Returns'!AD1494&lt;-0.3,1,0)</f>
        <v>0</v>
      </c>
      <c r="S1496" t="str">
        <f t="shared" ref="S1496:W1496" si="2988">IF(N1496=1,$E1496,"")</f>
        <v/>
      </c>
      <c r="T1496" s="17">
        <f t="shared" ca="1" si="2988"/>
        <v>7.3051092025266703E-2</v>
      </c>
      <c r="U1496" t="str">
        <f t="shared" si="2988"/>
        <v/>
      </c>
      <c r="V1496" t="str">
        <f t="shared" si="2988"/>
        <v/>
      </c>
      <c r="W1496" t="str">
        <f t="shared" si="2988"/>
        <v/>
      </c>
    </row>
    <row r="1497" spans="1:23" ht="13" x14ac:dyDescent="0.15">
      <c r="A1497">
        <f t="shared" si="30"/>
        <v>3</v>
      </c>
      <c r="B1497">
        <f t="shared" si="31"/>
        <v>1995</v>
      </c>
      <c r="C1497" s="149">
        <f t="shared" si="706"/>
        <v>34819</v>
      </c>
      <c r="D1497" s="146">
        <f t="shared" si="9"/>
        <v>1995.1666666665537</v>
      </c>
      <c r="E1497" s="147">
        <f ca="1">('StockBond Returns'!AA1496+'StockBond Returns'!AC1496-'Parameters &amp; Main Results'!$B$39)/'StockBond Returns'!AB1496*12</f>
        <v>7.1073454067211619E-2</v>
      </c>
      <c r="F1497" s="70">
        <f ca="1">'StockBond Returns'!AA1496+'StockBond Returns'!AC1496-'StockBond Returns'!AB1496*'Distribution of Final Value'!$B$7</f>
        <v>3.0507151446181284</v>
      </c>
      <c r="G1497" s="17">
        <f>1/'StockBond Returns'!M1495</f>
        <v>4.7531476690193322E-2</v>
      </c>
      <c r="H1497">
        <f t="shared" si="4"/>
        <v>0</v>
      </c>
      <c r="I1497" s="64">
        <f t="shared" si="5"/>
        <v>1</v>
      </c>
      <c r="J1497">
        <f t="shared" si="6"/>
        <v>1</v>
      </c>
      <c r="K1497" t="str">
        <f t="shared" ref="K1497:M1497" si="2989">IF(H1497=1,$E1497,"")</f>
        <v/>
      </c>
      <c r="L1497" s="17">
        <f t="shared" ca="1" si="2989"/>
        <v>7.1073454067211619E-2</v>
      </c>
      <c r="M1497" s="17">
        <f t="shared" ca="1" si="2989"/>
        <v>7.1073454067211619E-2</v>
      </c>
      <c r="N1497" s="148">
        <f>IF('StockBond Returns'!AD1495=0,1,0)</f>
        <v>1</v>
      </c>
      <c r="O1497">
        <f>IF( AND('StockBond Returns'!$AD1495&lt;0,'StockBond Returns'!$AD1495&gt;=-0.1),1,0)</f>
        <v>0</v>
      </c>
      <c r="P1497">
        <f>IF( AND('StockBond Returns'!$AD1495&lt;-0.1,'StockBond Returns'!$AD1495&gt;=-0.2),1,0)</f>
        <v>0</v>
      </c>
      <c r="Q1497">
        <f>IF( AND('StockBond Returns'!$AD1495&lt;-0.2,'StockBond Returns'!$AD1495&gt;=-0.3),1,0)</f>
        <v>0</v>
      </c>
      <c r="R1497">
        <f>IF('StockBond Returns'!AD1495&lt;-0.3,1,0)</f>
        <v>0</v>
      </c>
      <c r="S1497" s="17">
        <f t="shared" ref="S1497:W1497" ca="1" si="2990">IF(N1497=1,$E1497,"")</f>
        <v>7.1073454067211619E-2</v>
      </c>
      <c r="T1497" t="str">
        <f t="shared" si="2990"/>
        <v/>
      </c>
      <c r="U1497" t="str">
        <f t="shared" si="2990"/>
        <v/>
      </c>
      <c r="V1497" t="str">
        <f t="shared" si="2990"/>
        <v/>
      </c>
      <c r="W1497" t="str">
        <f t="shared" si="2990"/>
        <v/>
      </c>
    </row>
    <row r="1498" spans="1:23" ht="13" x14ac:dyDescent="0.15">
      <c r="A1498">
        <f t="shared" si="30"/>
        <v>4</v>
      </c>
      <c r="B1498">
        <f t="shared" si="31"/>
        <v>1995</v>
      </c>
      <c r="C1498" s="149">
        <f t="shared" si="706"/>
        <v>34850</v>
      </c>
      <c r="D1498" s="146">
        <f t="shared" si="9"/>
        <v>1995.249999999887</v>
      </c>
      <c r="E1498" s="147">
        <f ca="1">('StockBond Returns'!AA1497+'StockBond Returns'!AC1497-'Parameters &amp; Main Results'!$B$39)/'StockBond Returns'!AB1497*12</f>
        <v>6.9830407019236748E-2</v>
      </c>
      <c r="F1498" s="70">
        <f ca="1">'StockBond Returns'!AA1497+'StockBond Returns'!AC1497-'StockBond Returns'!AB1497*'Distribution of Final Value'!$B$7</f>
        <v>2.9138157902947928</v>
      </c>
      <c r="G1498" s="17">
        <f>1/'StockBond Returns'!M1496</f>
        <v>4.6561417828548106E-2</v>
      </c>
      <c r="H1498">
        <f t="shared" si="4"/>
        <v>0</v>
      </c>
      <c r="I1498" s="64">
        <f t="shared" si="5"/>
        <v>1</v>
      </c>
      <c r="J1498">
        <f t="shared" si="6"/>
        <v>1</v>
      </c>
      <c r="K1498" t="str">
        <f t="shared" ref="K1498:M1498" si="2991">IF(H1498=1,$E1498,"")</f>
        <v/>
      </c>
      <c r="L1498" s="17">
        <f t="shared" ca="1" si="2991"/>
        <v>6.9830407019236748E-2</v>
      </c>
      <c r="M1498" s="17">
        <f t="shared" ca="1" si="2991"/>
        <v>6.9830407019236748E-2</v>
      </c>
      <c r="N1498" s="148">
        <f>IF('StockBond Returns'!AD1496=0,1,0)</f>
        <v>1</v>
      </c>
      <c r="O1498">
        <f>IF( AND('StockBond Returns'!$AD1496&lt;0,'StockBond Returns'!$AD1496&gt;=-0.1),1,0)</f>
        <v>0</v>
      </c>
      <c r="P1498">
        <f>IF( AND('StockBond Returns'!$AD1496&lt;-0.1,'StockBond Returns'!$AD1496&gt;=-0.2),1,0)</f>
        <v>0</v>
      </c>
      <c r="Q1498">
        <f>IF( AND('StockBond Returns'!$AD1496&lt;-0.2,'StockBond Returns'!$AD1496&gt;=-0.3),1,0)</f>
        <v>0</v>
      </c>
      <c r="R1498">
        <f>IF('StockBond Returns'!AD1496&lt;-0.3,1,0)</f>
        <v>0</v>
      </c>
      <c r="S1498" s="17">
        <f t="shared" ref="S1498:W1498" ca="1" si="2992">IF(N1498=1,$E1498,"")</f>
        <v>6.9830407019236748E-2</v>
      </c>
      <c r="T1498" t="str">
        <f t="shared" si="2992"/>
        <v/>
      </c>
      <c r="U1498" t="str">
        <f t="shared" si="2992"/>
        <v/>
      </c>
      <c r="V1498" t="str">
        <f t="shared" si="2992"/>
        <v/>
      </c>
      <c r="W1498" t="str">
        <f t="shared" si="2992"/>
        <v/>
      </c>
    </row>
    <row r="1499" spans="1:23" ht="13" x14ac:dyDescent="0.15">
      <c r="A1499">
        <f t="shared" si="30"/>
        <v>5</v>
      </c>
      <c r="B1499">
        <f t="shared" si="31"/>
        <v>1995</v>
      </c>
      <c r="C1499" s="149">
        <f t="shared" si="706"/>
        <v>34880</v>
      </c>
      <c r="D1499" s="146">
        <f t="shared" si="9"/>
        <v>1995.3333333332203</v>
      </c>
      <c r="E1499" s="147">
        <f ca="1">('StockBond Returns'!AA1498+'StockBond Returns'!AC1498-'Parameters &amp; Main Results'!$B$39)/'StockBond Returns'!AB1498*12</f>
        <v>6.8736969521132951E-2</v>
      </c>
      <c r="F1499" s="70">
        <f ca="1">'StockBond Returns'!AA1498+'StockBond Returns'!AC1498-'StockBond Returns'!AB1498*'Distribution of Final Value'!$B$7</f>
        <v>2.7930696849387489</v>
      </c>
      <c r="G1499" s="17">
        <f>1/'StockBond Returns'!M1497</f>
        <v>4.563434177416055E-2</v>
      </c>
      <c r="H1499">
        <f t="shared" si="4"/>
        <v>0</v>
      </c>
      <c r="I1499" s="64">
        <f t="shared" si="5"/>
        <v>1</v>
      </c>
      <c r="J1499">
        <f t="shared" si="6"/>
        <v>1</v>
      </c>
      <c r="K1499" t="str">
        <f t="shared" ref="K1499:M1499" si="2993">IF(H1499=1,$E1499,"")</f>
        <v/>
      </c>
      <c r="L1499" s="17">
        <f t="shared" ca="1" si="2993"/>
        <v>6.8736969521132951E-2</v>
      </c>
      <c r="M1499" s="17">
        <f t="shared" ca="1" si="2993"/>
        <v>6.8736969521132951E-2</v>
      </c>
      <c r="N1499" s="148">
        <f>IF('StockBond Returns'!AD1497=0,1,0)</f>
        <v>1</v>
      </c>
      <c r="O1499">
        <f>IF( AND('StockBond Returns'!$AD1497&lt;0,'StockBond Returns'!$AD1497&gt;=-0.1),1,0)</f>
        <v>0</v>
      </c>
      <c r="P1499">
        <f>IF( AND('StockBond Returns'!$AD1497&lt;-0.1,'StockBond Returns'!$AD1497&gt;=-0.2),1,0)</f>
        <v>0</v>
      </c>
      <c r="Q1499">
        <f>IF( AND('StockBond Returns'!$AD1497&lt;-0.2,'StockBond Returns'!$AD1497&gt;=-0.3),1,0)</f>
        <v>0</v>
      </c>
      <c r="R1499">
        <f>IF('StockBond Returns'!AD1497&lt;-0.3,1,0)</f>
        <v>0</v>
      </c>
      <c r="S1499" s="17">
        <f t="shared" ref="S1499:W1499" ca="1" si="2994">IF(N1499=1,$E1499,"")</f>
        <v>6.8736969521132951E-2</v>
      </c>
      <c r="T1499" t="str">
        <f t="shared" si="2994"/>
        <v/>
      </c>
      <c r="U1499" t="str">
        <f t="shared" si="2994"/>
        <v/>
      </c>
      <c r="V1499" t="str">
        <f t="shared" si="2994"/>
        <v/>
      </c>
      <c r="W1499" t="str">
        <f t="shared" si="2994"/>
        <v/>
      </c>
    </row>
    <row r="1500" spans="1:23" ht="13" x14ac:dyDescent="0.15">
      <c r="A1500">
        <f t="shared" si="30"/>
        <v>6</v>
      </c>
      <c r="B1500">
        <f t="shared" si="31"/>
        <v>1995</v>
      </c>
      <c r="C1500" s="149">
        <f t="shared" si="706"/>
        <v>34911</v>
      </c>
      <c r="D1500" s="146">
        <f t="shared" si="9"/>
        <v>1995.4166666665535</v>
      </c>
      <c r="E1500" s="147">
        <f ca="1">('StockBond Returns'!AA1499+'StockBond Returns'!AC1499-'Parameters &amp; Main Results'!$B$39)/'StockBond Returns'!AB1499*12</f>
        <v>6.6388122423374218E-2</v>
      </c>
      <c r="F1500" s="70">
        <f ca="1">'StockBond Returns'!AA1499+'StockBond Returns'!AC1499-'StockBond Returns'!AB1499*'Distribution of Final Value'!$B$7</f>
        <v>2.5522829025560889</v>
      </c>
      <c r="G1500" s="17">
        <f>1/'StockBond Returns'!M1498</f>
        <v>4.4244294582293557E-2</v>
      </c>
      <c r="H1500">
        <f t="shared" si="4"/>
        <v>0</v>
      </c>
      <c r="I1500" s="64">
        <f t="shared" si="5"/>
        <v>1</v>
      </c>
      <c r="J1500">
        <f t="shared" si="6"/>
        <v>1</v>
      </c>
      <c r="K1500" t="str">
        <f t="shared" ref="K1500:M1500" si="2995">IF(H1500=1,$E1500,"")</f>
        <v/>
      </c>
      <c r="L1500" s="17">
        <f t="shared" ca="1" si="2995"/>
        <v>6.6388122423374218E-2</v>
      </c>
      <c r="M1500" s="17">
        <f t="shared" ca="1" si="2995"/>
        <v>6.6388122423374218E-2</v>
      </c>
      <c r="N1500" s="148">
        <f>IF('StockBond Returns'!AD1498=0,1,0)</f>
        <v>1</v>
      </c>
      <c r="O1500">
        <f>IF( AND('StockBond Returns'!$AD1498&lt;0,'StockBond Returns'!$AD1498&gt;=-0.1),1,0)</f>
        <v>0</v>
      </c>
      <c r="P1500">
        <f>IF( AND('StockBond Returns'!$AD1498&lt;-0.1,'StockBond Returns'!$AD1498&gt;=-0.2),1,0)</f>
        <v>0</v>
      </c>
      <c r="Q1500">
        <f>IF( AND('StockBond Returns'!$AD1498&lt;-0.2,'StockBond Returns'!$AD1498&gt;=-0.3),1,0)</f>
        <v>0</v>
      </c>
      <c r="R1500">
        <f>IF('StockBond Returns'!AD1498&lt;-0.3,1,0)</f>
        <v>0</v>
      </c>
      <c r="S1500" s="17">
        <f t="shared" ref="S1500:W1500" ca="1" si="2996">IF(N1500=1,$E1500,"")</f>
        <v>6.6388122423374218E-2</v>
      </c>
      <c r="T1500" t="str">
        <f t="shared" si="2996"/>
        <v/>
      </c>
      <c r="U1500" t="str">
        <f t="shared" si="2996"/>
        <v/>
      </c>
      <c r="V1500" t="str">
        <f t="shared" si="2996"/>
        <v/>
      </c>
      <c r="W1500" t="str">
        <f t="shared" si="2996"/>
        <v/>
      </c>
    </row>
    <row r="1501" spans="1:23" ht="13" x14ac:dyDescent="0.15">
      <c r="A1501">
        <f t="shared" si="30"/>
        <v>7</v>
      </c>
      <c r="B1501">
        <f t="shared" si="31"/>
        <v>1995</v>
      </c>
      <c r="C1501" s="149">
        <f t="shared" si="706"/>
        <v>34942</v>
      </c>
      <c r="D1501" s="146">
        <f t="shared" si="9"/>
        <v>1995.4999999998868</v>
      </c>
      <c r="E1501" s="147">
        <f ca="1">('StockBond Returns'!AA1500+'StockBond Returns'!AC1500-'Parameters &amp; Main Results'!$B$39)/'StockBond Returns'!AB1500*12</f>
        <v>6.5508351017315627E-2</v>
      </c>
      <c r="F1501" s="70">
        <f ca="1">'StockBond Returns'!AA1500+'StockBond Returns'!AC1500-'StockBond Returns'!AB1500*'Distribution of Final Value'!$B$7</f>
        <v>2.4556669717833417</v>
      </c>
      <c r="G1501" s="17">
        <f>1/'StockBond Returns'!M1499</f>
        <v>4.3580933531941292E-2</v>
      </c>
      <c r="H1501">
        <f t="shared" si="4"/>
        <v>0</v>
      </c>
      <c r="I1501" s="64">
        <f t="shared" si="5"/>
        <v>1</v>
      </c>
      <c r="J1501">
        <f t="shared" si="6"/>
        <v>1</v>
      </c>
      <c r="K1501" t="str">
        <f t="shared" ref="K1501:M1501" si="2997">IF(H1501=1,$E1501,"")</f>
        <v/>
      </c>
      <c r="L1501" s="17">
        <f t="shared" ca="1" si="2997"/>
        <v>6.5508351017315627E-2</v>
      </c>
      <c r="M1501" s="17">
        <f t="shared" ca="1" si="2997"/>
        <v>6.5508351017315627E-2</v>
      </c>
      <c r="N1501" s="148">
        <f>IF('StockBond Returns'!AD1499=0,1,0)</f>
        <v>1</v>
      </c>
      <c r="O1501">
        <f>IF( AND('StockBond Returns'!$AD1499&lt;0,'StockBond Returns'!$AD1499&gt;=-0.1),1,0)</f>
        <v>0</v>
      </c>
      <c r="P1501">
        <f>IF( AND('StockBond Returns'!$AD1499&lt;-0.1,'StockBond Returns'!$AD1499&gt;=-0.2),1,0)</f>
        <v>0</v>
      </c>
      <c r="Q1501">
        <f>IF( AND('StockBond Returns'!$AD1499&lt;-0.2,'StockBond Returns'!$AD1499&gt;=-0.3),1,0)</f>
        <v>0</v>
      </c>
      <c r="R1501">
        <f>IF('StockBond Returns'!AD1499&lt;-0.3,1,0)</f>
        <v>0</v>
      </c>
      <c r="S1501" s="17">
        <f t="shared" ref="S1501:W1501" ca="1" si="2998">IF(N1501=1,$E1501,"")</f>
        <v>6.5508351017315627E-2</v>
      </c>
      <c r="T1501" t="str">
        <f t="shared" si="2998"/>
        <v/>
      </c>
      <c r="U1501" t="str">
        <f t="shared" si="2998"/>
        <v/>
      </c>
      <c r="V1501" t="str">
        <f t="shared" si="2998"/>
        <v/>
      </c>
      <c r="W1501" t="str">
        <f t="shared" si="2998"/>
        <v/>
      </c>
    </row>
    <row r="1502" spans="1:23" ht="13" x14ac:dyDescent="0.15">
      <c r="A1502">
        <f t="shared" si="30"/>
        <v>8</v>
      </c>
      <c r="B1502">
        <f t="shared" si="31"/>
        <v>1995</v>
      </c>
      <c r="C1502" s="149">
        <f t="shared" si="706"/>
        <v>34972</v>
      </c>
      <c r="D1502" s="146">
        <f t="shared" si="9"/>
        <v>1995.58333333322</v>
      </c>
      <c r="E1502" s="147">
        <f ca="1">('StockBond Returns'!AA1501+'StockBond Returns'!AC1501-'Parameters &amp; Main Results'!$B$39)/'StockBond Returns'!AB1501*12</f>
        <v>6.4489818246836181E-2</v>
      </c>
      <c r="F1502" s="70">
        <f ca="1">'StockBond Returns'!AA1501+'StockBond Returns'!AC1501-'StockBond Returns'!AB1501*'Distribution of Final Value'!$B$7</f>
        <v>2.3467842356805497</v>
      </c>
      <c r="G1502" s="17">
        <f>1/'StockBond Returns'!M1500</f>
        <v>4.2421209287210535E-2</v>
      </c>
      <c r="H1502">
        <f t="shared" si="4"/>
        <v>0</v>
      </c>
      <c r="I1502" s="64">
        <f t="shared" si="5"/>
        <v>1</v>
      </c>
      <c r="J1502">
        <f t="shared" si="6"/>
        <v>1</v>
      </c>
      <c r="K1502" t="str">
        <f t="shared" ref="K1502:M1502" si="2999">IF(H1502=1,$E1502,"")</f>
        <v/>
      </c>
      <c r="L1502" s="17">
        <f t="shared" ca="1" si="2999"/>
        <v>6.4489818246836181E-2</v>
      </c>
      <c r="M1502" s="17">
        <f t="shared" ca="1" si="2999"/>
        <v>6.4489818246836181E-2</v>
      </c>
      <c r="N1502" s="148">
        <f>IF('StockBond Returns'!AD1500=0,1,0)</f>
        <v>1</v>
      </c>
      <c r="O1502">
        <f>IF( AND('StockBond Returns'!$AD1500&lt;0,'StockBond Returns'!$AD1500&gt;=-0.1),1,0)</f>
        <v>0</v>
      </c>
      <c r="P1502">
        <f>IF( AND('StockBond Returns'!$AD1500&lt;-0.1,'StockBond Returns'!$AD1500&gt;=-0.2),1,0)</f>
        <v>0</v>
      </c>
      <c r="Q1502">
        <f>IF( AND('StockBond Returns'!$AD1500&lt;-0.2,'StockBond Returns'!$AD1500&gt;=-0.3),1,0)</f>
        <v>0</v>
      </c>
      <c r="R1502">
        <f>IF('StockBond Returns'!AD1500&lt;-0.3,1,0)</f>
        <v>0</v>
      </c>
      <c r="S1502" s="17">
        <f t="shared" ref="S1502:W1502" ca="1" si="3000">IF(N1502=1,$E1502,"")</f>
        <v>6.4489818246836181E-2</v>
      </c>
      <c r="T1502" t="str">
        <f t="shared" si="3000"/>
        <v/>
      </c>
      <c r="U1502" t="str">
        <f t="shared" si="3000"/>
        <v/>
      </c>
      <c r="V1502" t="str">
        <f t="shared" si="3000"/>
        <v/>
      </c>
      <c r="W1502" t="str">
        <f t="shared" si="3000"/>
        <v/>
      </c>
    </row>
    <row r="1503" spans="1:23" ht="13" x14ac:dyDescent="0.15">
      <c r="A1503">
        <f t="shared" si="30"/>
        <v>9</v>
      </c>
      <c r="B1503">
        <f t="shared" si="31"/>
        <v>1995</v>
      </c>
      <c r="C1503" s="149">
        <f t="shared" si="706"/>
        <v>35003</v>
      </c>
      <c r="D1503" s="146">
        <f t="shared" si="9"/>
        <v>1995.6666666665533</v>
      </c>
      <c r="E1503" s="147">
        <f ca="1">('StockBond Returns'!AA1502+'StockBond Returns'!AC1502-'Parameters &amp; Main Results'!$B$39)/'StockBond Returns'!AB1502*12</f>
        <v>6.4572584234325603E-2</v>
      </c>
      <c r="F1503" s="70">
        <f ca="1">'StockBond Returns'!AA1502+'StockBond Returns'!AC1502-'StockBond Returns'!AB1502*'Distribution of Final Value'!$B$7</f>
        <v>2.3441085643873376</v>
      </c>
      <c r="G1503" s="17">
        <f>1/'StockBond Returns'!M1501</f>
        <v>4.2736089988406889E-2</v>
      </c>
      <c r="H1503">
        <f t="shared" si="4"/>
        <v>0</v>
      </c>
      <c r="I1503" s="64">
        <f t="shared" si="5"/>
        <v>1</v>
      </c>
      <c r="J1503">
        <f t="shared" si="6"/>
        <v>1</v>
      </c>
      <c r="K1503" t="str">
        <f t="shared" ref="K1503:M1503" si="3001">IF(H1503=1,$E1503,"")</f>
        <v/>
      </c>
      <c r="L1503" s="17">
        <f t="shared" ca="1" si="3001"/>
        <v>6.4572584234325603E-2</v>
      </c>
      <c r="M1503" s="17">
        <f t="shared" ca="1" si="3001"/>
        <v>6.4572584234325603E-2</v>
      </c>
      <c r="N1503" s="148">
        <f>IF('StockBond Returns'!AD1501=0,1,0)</f>
        <v>1</v>
      </c>
      <c r="O1503">
        <f>IF( AND('StockBond Returns'!$AD1501&lt;0,'StockBond Returns'!$AD1501&gt;=-0.1),1,0)</f>
        <v>0</v>
      </c>
      <c r="P1503">
        <f>IF( AND('StockBond Returns'!$AD1501&lt;-0.1,'StockBond Returns'!$AD1501&gt;=-0.2),1,0)</f>
        <v>0</v>
      </c>
      <c r="Q1503">
        <f>IF( AND('StockBond Returns'!$AD1501&lt;-0.2,'StockBond Returns'!$AD1501&gt;=-0.3),1,0)</f>
        <v>0</v>
      </c>
      <c r="R1503">
        <f>IF('StockBond Returns'!AD1501&lt;-0.3,1,0)</f>
        <v>0</v>
      </c>
      <c r="S1503" s="17">
        <f t="shared" ref="S1503:W1503" ca="1" si="3002">IF(N1503=1,$E1503,"")</f>
        <v>6.4572584234325603E-2</v>
      </c>
      <c r="T1503" t="str">
        <f t="shared" si="3002"/>
        <v/>
      </c>
      <c r="U1503" t="str">
        <f t="shared" si="3002"/>
        <v/>
      </c>
      <c r="V1503" t="str">
        <f t="shared" si="3002"/>
        <v/>
      </c>
      <c r="W1503" t="str">
        <f t="shared" si="3002"/>
        <v/>
      </c>
    </row>
    <row r="1504" spans="1:23" ht="13" x14ac:dyDescent="0.15">
      <c r="A1504">
        <f t="shared" si="30"/>
        <v>10</v>
      </c>
      <c r="B1504">
        <f t="shared" si="31"/>
        <v>1995</v>
      </c>
      <c r="C1504" s="149">
        <f t="shared" si="706"/>
        <v>35033</v>
      </c>
      <c r="D1504" s="146">
        <f t="shared" si="9"/>
        <v>1995.7499999998865</v>
      </c>
      <c r="E1504" s="147">
        <f ca="1">('StockBond Returns'!AA1503+'StockBond Returns'!AC1503-'Parameters &amp; Main Results'!$B$39)/'StockBond Returns'!AB1503*12</f>
        <v>6.2998074276095023E-2</v>
      </c>
      <c r="F1504" s="70">
        <f ca="1">'StockBond Returns'!AA1503+'StockBond Returns'!AC1503-'StockBond Returns'!AB1503*'Distribution of Final Value'!$B$7</f>
        <v>2.1840187271512841</v>
      </c>
      <c r="G1504" s="17">
        <f>1/'StockBond Returns'!M1502</f>
        <v>4.1548840629336205E-2</v>
      </c>
      <c r="H1504">
        <f t="shared" si="4"/>
        <v>0</v>
      </c>
      <c r="I1504" s="64">
        <f t="shared" si="5"/>
        <v>1</v>
      </c>
      <c r="J1504">
        <f t="shared" si="6"/>
        <v>1</v>
      </c>
      <c r="K1504" t="str">
        <f t="shared" ref="K1504:M1504" si="3003">IF(H1504=1,$E1504,"")</f>
        <v/>
      </c>
      <c r="L1504" s="17">
        <f t="shared" ca="1" si="3003"/>
        <v>6.2998074276095023E-2</v>
      </c>
      <c r="M1504" s="17">
        <f t="shared" ca="1" si="3003"/>
        <v>6.2998074276095023E-2</v>
      </c>
      <c r="N1504" s="148">
        <f>IF('StockBond Returns'!AD1502=0,1,0)</f>
        <v>1</v>
      </c>
      <c r="O1504">
        <f>IF( AND('StockBond Returns'!$AD1502&lt;0,'StockBond Returns'!$AD1502&gt;=-0.1),1,0)</f>
        <v>0</v>
      </c>
      <c r="P1504">
        <f>IF( AND('StockBond Returns'!$AD1502&lt;-0.1,'StockBond Returns'!$AD1502&gt;=-0.2),1,0)</f>
        <v>0</v>
      </c>
      <c r="Q1504">
        <f>IF( AND('StockBond Returns'!$AD1502&lt;-0.2,'StockBond Returns'!$AD1502&gt;=-0.3),1,0)</f>
        <v>0</v>
      </c>
      <c r="R1504">
        <f>IF('StockBond Returns'!AD1502&lt;-0.3,1,0)</f>
        <v>0</v>
      </c>
      <c r="S1504" s="17">
        <f t="shared" ref="S1504:W1504" ca="1" si="3004">IF(N1504=1,$E1504,"")</f>
        <v>6.2998074276095023E-2</v>
      </c>
      <c r="T1504" t="str">
        <f t="shared" si="3004"/>
        <v/>
      </c>
      <c r="U1504" t="str">
        <f t="shared" si="3004"/>
        <v/>
      </c>
      <c r="V1504" t="str">
        <f t="shared" si="3004"/>
        <v/>
      </c>
      <c r="W1504" t="str">
        <f t="shared" si="3004"/>
        <v/>
      </c>
    </row>
    <row r="1505" spans="1:23" ht="13" x14ac:dyDescent="0.15">
      <c r="A1505">
        <f t="shared" si="30"/>
        <v>11</v>
      </c>
      <c r="B1505">
        <f t="shared" si="31"/>
        <v>1995</v>
      </c>
      <c r="C1505" s="149">
        <f t="shared" si="706"/>
        <v>35064</v>
      </c>
      <c r="D1505" s="146">
        <f t="shared" si="9"/>
        <v>1995.8333333332198</v>
      </c>
      <c r="E1505" s="147">
        <f ca="1">('StockBond Returns'!AA1504+'StockBond Returns'!AC1504-'Parameters &amp; Main Results'!$B$39)/'StockBond Returns'!AB1504*12</f>
        <v>6.3209765146180361E-2</v>
      </c>
      <c r="F1505" s="70">
        <f ca="1">'StockBond Returns'!AA1504+'StockBond Returns'!AC1504-'StockBond Returns'!AB1504*'Distribution of Final Value'!$B$7</f>
        <v>2.1944848716589895</v>
      </c>
      <c r="G1505" s="17">
        <f>1/'StockBond Returns'!M1503</f>
        <v>4.1896263620363756E-2</v>
      </c>
      <c r="H1505">
        <f t="shared" si="4"/>
        <v>0</v>
      </c>
      <c r="I1505" s="64">
        <f t="shared" si="5"/>
        <v>1</v>
      </c>
      <c r="J1505">
        <f t="shared" si="6"/>
        <v>0</v>
      </c>
      <c r="K1505" t="str">
        <f t="shared" ref="K1505:M1505" si="3005">IF(H1505=1,$E1505,"")</f>
        <v/>
      </c>
      <c r="L1505" s="17">
        <f t="shared" ca="1" si="3005"/>
        <v>6.3209765146180361E-2</v>
      </c>
      <c r="M1505" t="str">
        <f t="shared" si="3005"/>
        <v/>
      </c>
      <c r="N1505" s="148">
        <f>IF('StockBond Returns'!AD1503=0,1,0)</f>
        <v>0</v>
      </c>
      <c r="O1505">
        <f>IF( AND('StockBond Returns'!$AD1503&lt;0,'StockBond Returns'!$AD1503&gt;=-0.1),1,0)</f>
        <v>1</v>
      </c>
      <c r="P1505">
        <f>IF( AND('StockBond Returns'!$AD1503&lt;-0.1,'StockBond Returns'!$AD1503&gt;=-0.2),1,0)</f>
        <v>0</v>
      </c>
      <c r="Q1505">
        <f>IF( AND('StockBond Returns'!$AD1503&lt;-0.2,'StockBond Returns'!$AD1503&gt;=-0.3),1,0)</f>
        <v>0</v>
      </c>
      <c r="R1505">
        <f>IF('StockBond Returns'!AD1503&lt;-0.3,1,0)</f>
        <v>0</v>
      </c>
      <c r="S1505" t="str">
        <f t="shared" ref="S1505:W1505" si="3006">IF(N1505=1,$E1505,"")</f>
        <v/>
      </c>
      <c r="T1505" s="17">
        <f t="shared" ca="1" si="3006"/>
        <v>6.3209765146180361E-2</v>
      </c>
      <c r="U1505" t="str">
        <f t="shared" si="3006"/>
        <v/>
      </c>
      <c r="V1505" t="str">
        <f t="shared" si="3006"/>
        <v/>
      </c>
      <c r="W1505" t="str">
        <f t="shared" si="3006"/>
        <v/>
      </c>
    </row>
    <row r="1506" spans="1:23" ht="13" x14ac:dyDescent="0.15">
      <c r="A1506">
        <f t="shared" si="30"/>
        <v>12</v>
      </c>
      <c r="B1506">
        <f t="shared" si="31"/>
        <v>1995</v>
      </c>
      <c r="C1506" s="149">
        <f t="shared" si="706"/>
        <v>35095</v>
      </c>
      <c r="D1506" s="146">
        <f t="shared" si="9"/>
        <v>1995.9166666665531</v>
      </c>
      <c r="E1506" s="147">
        <f ca="1">('StockBond Returns'!AA1505+'StockBond Returns'!AC1505-'Parameters &amp; Main Results'!$B$39)/'StockBond Returns'!AB1505*12</f>
        <v>6.1205971955837588E-2</v>
      </c>
      <c r="F1506" s="70">
        <f ca="1">'StockBond Returns'!AA1505+'StockBond Returns'!AC1505-'StockBond Returns'!AB1505*'Distribution of Final Value'!$B$7</f>
        <v>1.9962318180003473</v>
      </c>
      <c r="G1506" s="17">
        <f>1/'StockBond Returns'!M1504</f>
        <v>4.0404229087709007E-2</v>
      </c>
      <c r="H1506">
        <f t="shared" si="4"/>
        <v>0</v>
      </c>
      <c r="I1506" s="64">
        <f t="shared" si="5"/>
        <v>1</v>
      </c>
      <c r="J1506">
        <f t="shared" si="6"/>
        <v>1</v>
      </c>
      <c r="K1506" t="str">
        <f t="shared" ref="K1506:M1506" si="3007">IF(H1506=1,$E1506,"")</f>
        <v/>
      </c>
      <c r="L1506" s="17">
        <f t="shared" ca="1" si="3007"/>
        <v>6.1205971955837588E-2</v>
      </c>
      <c r="M1506" s="17">
        <f t="shared" ca="1" si="3007"/>
        <v>6.1205971955837588E-2</v>
      </c>
      <c r="N1506" s="148">
        <f>IF('StockBond Returns'!AD1504=0,1,0)</f>
        <v>1</v>
      </c>
      <c r="O1506">
        <f>IF( AND('StockBond Returns'!$AD1504&lt;0,'StockBond Returns'!$AD1504&gt;=-0.1),1,0)</f>
        <v>0</v>
      </c>
      <c r="P1506">
        <f>IF( AND('StockBond Returns'!$AD1504&lt;-0.1,'StockBond Returns'!$AD1504&gt;=-0.2),1,0)</f>
        <v>0</v>
      </c>
      <c r="Q1506">
        <f>IF( AND('StockBond Returns'!$AD1504&lt;-0.2,'StockBond Returns'!$AD1504&gt;=-0.3),1,0)</f>
        <v>0</v>
      </c>
      <c r="R1506">
        <f>IF('StockBond Returns'!AD1504&lt;-0.3,1,0)</f>
        <v>0</v>
      </c>
      <c r="S1506" s="17">
        <f t="shared" ref="S1506:W1506" ca="1" si="3008">IF(N1506=1,$E1506,"")</f>
        <v>6.1205971955837588E-2</v>
      </c>
      <c r="T1506" t="str">
        <f t="shared" si="3008"/>
        <v/>
      </c>
      <c r="U1506" t="str">
        <f t="shared" si="3008"/>
        <v/>
      </c>
      <c r="V1506" t="str">
        <f t="shared" si="3008"/>
        <v/>
      </c>
      <c r="W1506" t="str">
        <f t="shared" si="3008"/>
        <v/>
      </c>
    </row>
    <row r="1507" spans="1:23" ht="13" x14ac:dyDescent="0.15">
      <c r="A1507">
        <f t="shared" si="30"/>
        <v>1</v>
      </c>
      <c r="B1507">
        <f t="shared" si="31"/>
        <v>1996</v>
      </c>
      <c r="C1507" s="149">
        <f t="shared" si="706"/>
        <v>35124</v>
      </c>
      <c r="D1507" s="146">
        <f t="shared" si="9"/>
        <v>1995.9999999998863</v>
      </c>
      <c r="E1507" s="147">
        <f ca="1">('StockBond Returns'!AA1506+'StockBond Returns'!AC1506-'Parameters &amp; Main Results'!$B$39)/'StockBond Returns'!AB1506*12</f>
        <v>6.0110203979524365E-2</v>
      </c>
      <c r="F1507" s="70">
        <f ca="1">'StockBond Returns'!AA1506+'StockBond Returns'!AC1506-'StockBond Returns'!AB1506*'Distribution of Final Value'!$B$7</f>
        <v>1.885101497924075</v>
      </c>
      <c r="G1507" s="17">
        <f>1/'StockBond Returns'!M1505</f>
        <v>3.9559721159381084E-2</v>
      </c>
      <c r="H1507">
        <f t="shared" si="4"/>
        <v>0</v>
      </c>
      <c r="I1507" s="64">
        <f t="shared" si="5"/>
        <v>1</v>
      </c>
      <c r="J1507">
        <f t="shared" si="6"/>
        <v>1</v>
      </c>
      <c r="K1507" t="str">
        <f t="shared" ref="K1507:M1507" si="3009">IF(H1507=1,$E1507,"")</f>
        <v/>
      </c>
      <c r="L1507" s="17">
        <f t="shared" ca="1" si="3009"/>
        <v>6.0110203979524365E-2</v>
      </c>
      <c r="M1507" s="17">
        <f t="shared" ca="1" si="3009"/>
        <v>6.0110203979524365E-2</v>
      </c>
      <c r="N1507" s="148">
        <f>IF('StockBond Returns'!AD1505=0,1,0)</f>
        <v>1</v>
      </c>
      <c r="O1507">
        <f>IF( AND('StockBond Returns'!$AD1505&lt;0,'StockBond Returns'!$AD1505&gt;=-0.1),1,0)</f>
        <v>0</v>
      </c>
      <c r="P1507">
        <f>IF( AND('StockBond Returns'!$AD1505&lt;-0.1,'StockBond Returns'!$AD1505&gt;=-0.2),1,0)</f>
        <v>0</v>
      </c>
      <c r="Q1507">
        <f>IF( AND('StockBond Returns'!$AD1505&lt;-0.2,'StockBond Returns'!$AD1505&gt;=-0.3),1,0)</f>
        <v>0</v>
      </c>
      <c r="R1507">
        <f>IF('StockBond Returns'!AD1505&lt;-0.3,1,0)</f>
        <v>0</v>
      </c>
      <c r="S1507" s="17">
        <f t="shared" ref="S1507:W1507" ca="1" si="3010">IF(N1507=1,$E1507,"")</f>
        <v>6.0110203979524365E-2</v>
      </c>
      <c r="T1507" t="str">
        <f t="shared" si="3010"/>
        <v/>
      </c>
      <c r="U1507" t="str">
        <f t="shared" si="3010"/>
        <v/>
      </c>
      <c r="V1507" t="str">
        <f t="shared" si="3010"/>
        <v/>
      </c>
      <c r="W1507" t="str">
        <f t="shared" si="3010"/>
        <v/>
      </c>
    </row>
    <row r="1508" spans="1:23" ht="13" x14ac:dyDescent="0.15">
      <c r="A1508">
        <f t="shared" si="30"/>
        <v>2</v>
      </c>
      <c r="B1508">
        <f t="shared" si="31"/>
        <v>1996</v>
      </c>
      <c r="C1508" s="149">
        <f t="shared" si="706"/>
        <v>35155</v>
      </c>
      <c r="D1508" s="146">
        <f t="shared" si="9"/>
        <v>1996.0833333332196</v>
      </c>
      <c r="E1508" s="147">
        <f ca="1">('StockBond Returns'!AA1507+'StockBond Returns'!AC1507-'Parameters &amp; Main Results'!$B$39)/'StockBond Returns'!AB1507*12</f>
        <v>5.9351920895951774E-2</v>
      </c>
      <c r="F1508" s="70">
        <f ca="1">'StockBond Returns'!AA1507+'StockBond Returns'!AC1507-'StockBond Returns'!AB1507*'Distribution of Final Value'!$B$7</f>
        <v>1.8065470310589564</v>
      </c>
      <c r="G1508" s="17">
        <f>1/'StockBond Returns'!M1506</f>
        <v>3.9012222586684374E-2</v>
      </c>
      <c r="H1508">
        <f t="shared" si="4"/>
        <v>0</v>
      </c>
      <c r="I1508" s="64">
        <f t="shared" si="5"/>
        <v>1</v>
      </c>
      <c r="J1508">
        <f t="shared" si="6"/>
        <v>1</v>
      </c>
      <c r="K1508" t="str">
        <f t="shared" ref="K1508:M1508" si="3011">IF(H1508=1,$E1508,"")</f>
        <v/>
      </c>
      <c r="L1508" s="17">
        <f t="shared" ca="1" si="3011"/>
        <v>5.9351920895951774E-2</v>
      </c>
      <c r="M1508" s="17">
        <f t="shared" ca="1" si="3011"/>
        <v>5.9351920895951774E-2</v>
      </c>
      <c r="N1508" s="148">
        <f>IF('StockBond Returns'!AD1506=0,1,0)</f>
        <v>1</v>
      </c>
      <c r="O1508">
        <f>IF( AND('StockBond Returns'!$AD1506&lt;0,'StockBond Returns'!$AD1506&gt;=-0.1),1,0)</f>
        <v>0</v>
      </c>
      <c r="P1508">
        <f>IF( AND('StockBond Returns'!$AD1506&lt;-0.1,'StockBond Returns'!$AD1506&gt;=-0.2),1,0)</f>
        <v>0</v>
      </c>
      <c r="Q1508">
        <f>IF( AND('StockBond Returns'!$AD1506&lt;-0.2,'StockBond Returns'!$AD1506&gt;=-0.3),1,0)</f>
        <v>0</v>
      </c>
      <c r="R1508">
        <f>IF('StockBond Returns'!AD1506&lt;-0.3,1,0)</f>
        <v>0</v>
      </c>
      <c r="S1508" s="17">
        <f t="shared" ref="S1508:W1508" ca="1" si="3012">IF(N1508=1,$E1508,"")</f>
        <v>5.9351920895951774E-2</v>
      </c>
      <c r="T1508" t="str">
        <f t="shared" si="3012"/>
        <v/>
      </c>
      <c r="U1508" t="str">
        <f t="shared" si="3012"/>
        <v/>
      </c>
      <c r="V1508" t="str">
        <f t="shared" si="3012"/>
        <v/>
      </c>
      <c r="W1508" t="str">
        <f t="shared" si="3012"/>
        <v/>
      </c>
    </row>
    <row r="1509" spans="1:23" ht="13" x14ac:dyDescent="0.15">
      <c r="A1509">
        <f t="shared" si="30"/>
        <v>3</v>
      </c>
      <c r="B1509">
        <f t="shared" si="31"/>
        <v>1996</v>
      </c>
      <c r="C1509" s="149">
        <f t="shared" si="706"/>
        <v>35185</v>
      </c>
      <c r="D1509" s="146">
        <f t="shared" si="9"/>
        <v>1996.1666666665528</v>
      </c>
      <c r="E1509" s="147">
        <f ca="1">('StockBond Returns'!AA1508+'StockBond Returns'!AC1508-'Parameters &amp; Main Results'!$B$39)/'StockBond Returns'!AB1508*12</f>
        <v>5.9721574033959973E-2</v>
      </c>
      <c r="F1509" s="70">
        <f ca="1">'StockBond Returns'!AA1508+'StockBond Returns'!AC1508-'StockBond Returns'!AB1508*'Distribution of Final Value'!$B$7</f>
        <v>1.8335926337140509</v>
      </c>
      <c r="G1509" s="17">
        <f>1/'StockBond Returns'!M1507</f>
        <v>3.9044589560437951E-2</v>
      </c>
      <c r="H1509">
        <f t="shared" si="4"/>
        <v>0</v>
      </c>
      <c r="I1509" s="64">
        <f t="shared" si="5"/>
        <v>1</v>
      </c>
      <c r="J1509">
        <f t="shared" si="6"/>
        <v>1</v>
      </c>
      <c r="K1509" t="str">
        <f t="shared" ref="K1509:M1509" si="3013">IF(H1509=1,$E1509,"")</f>
        <v/>
      </c>
      <c r="L1509" s="17">
        <f t="shared" ca="1" si="3013"/>
        <v>5.9721574033959973E-2</v>
      </c>
      <c r="M1509" s="17">
        <f t="shared" ca="1" si="3013"/>
        <v>5.9721574033959973E-2</v>
      </c>
      <c r="N1509" s="148">
        <f>IF('StockBond Returns'!AD1507=0,1,0)</f>
        <v>1</v>
      </c>
      <c r="O1509">
        <f>IF( AND('StockBond Returns'!$AD1507&lt;0,'StockBond Returns'!$AD1507&gt;=-0.1),1,0)</f>
        <v>0</v>
      </c>
      <c r="P1509">
        <f>IF( AND('StockBond Returns'!$AD1507&lt;-0.1,'StockBond Returns'!$AD1507&gt;=-0.2),1,0)</f>
        <v>0</v>
      </c>
      <c r="Q1509">
        <f>IF( AND('StockBond Returns'!$AD1507&lt;-0.2,'StockBond Returns'!$AD1507&gt;=-0.3),1,0)</f>
        <v>0</v>
      </c>
      <c r="R1509">
        <f>IF('StockBond Returns'!AD1507&lt;-0.3,1,0)</f>
        <v>0</v>
      </c>
      <c r="S1509" s="17">
        <f t="shared" ref="S1509:W1509" ca="1" si="3014">IF(N1509=1,$E1509,"")</f>
        <v>5.9721574033959973E-2</v>
      </c>
      <c r="T1509" t="str">
        <f t="shared" si="3014"/>
        <v/>
      </c>
      <c r="U1509" t="str">
        <f t="shared" si="3014"/>
        <v/>
      </c>
      <c r="V1509" t="str">
        <f t="shared" si="3014"/>
        <v/>
      </c>
      <c r="W1509" t="str">
        <f t="shared" si="3014"/>
        <v/>
      </c>
    </row>
    <row r="1510" spans="1:23" ht="13" x14ac:dyDescent="0.15">
      <c r="A1510">
        <f t="shared" si="30"/>
        <v>4</v>
      </c>
      <c r="B1510">
        <f t="shared" si="31"/>
        <v>1996</v>
      </c>
      <c r="C1510" s="149">
        <f t="shared" si="706"/>
        <v>35216</v>
      </c>
      <c r="D1510" s="146">
        <f t="shared" si="9"/>
        <v>1996.2499999998861</v>
      </c>
      <c r="E1510" s="147">
        <f ca="1">('StockBond Returns'!AA1509+'StockBond Returns'!AC1509-'Parameters &amp; Main Results'!$B$39)/'StockBond Returns'!AB1509*12</f>
        <v>5.9309396734652797E-2</v>
      </c>
      <c r="F1510" s="70">
        <f ca="1">'StockBond Returns'!AA1509+'StockBond Returns'!AC1509-'StockBond Returns'!AB1509*'Distribution of Final Value'!$B$7</f>
        <v>1.7879452983426831</v>
      </c>
      <c r="G1510" s="17">
        <f>1/'StockBond Returns'!M1508</f>
        <v>3.8619391182815759E-2</v>
      </c>
      <c r="H1510">
        <f t="shared" si="4"/>
        <v>0</v>
      </c>
      <c r="I1510" s="64">
        <f t="shared" si="5"/>
        <v>1</v>
      </c>
      <c r="J1510">
        <f t="shared" si="6"/>
        <v>1</v>
      </c>
      <c r="K1510" t="str">
        <f t="shared" ref="K1510:M1510" si="3015">IF(H1510=1,$E1510,"")</f>
        <v/>
      </c>
      <c r="L1510" s="17">
        <f t="shared" ca="1" si="3015"/>
        <v>5.9309396734652797E-2</v>
      </c>
      <c r="M1510" s="17">
        <f t="shared" ca="1" si="3015"/>
        <v>5.9309396734652797E-2</v>
      </c>
      <c r="N1510" s="148">
        <f>IF('StockBond Returns'!AD1508=0,1,0)</f>
        <v>1</v>
      </c>
      <c r="O1510">
        <f>IF( AND('StockBond Returns'!$AD1508&lt;0,'StockBond Returns'!$AD1508&gt;=-0.1),1,0)</f>
        <v>0</v>
      </c>
      <c r="P1510">
        <f>IF( AND('StockBond Returns'!$AD1508&lt;-0.1,'StockBond Returns'!$AD1508&gt;=-0.2),1,0)</f>
        <v>0</v>
      </c>
      <c r="Q1510">
        <f>IF( AND('StockBond Returns'!$AD1508&lt;-0.2,'StockBond Returns'!$AD1508&gt;=-0.3),1,0)</f>
        <v>0</v>
      </c>
      <c r="R1510">
        <f>IF('StockBond Returns'!AD1508&lt;-0.3,1,0)</f>
        <v>0</v>
      </c>
      <c r="S1510" s="17">
        <f t="shared" ref="S1510:W1510" ca="1" si="3016">IF(N1510=1,$E1510,"")</f>
        <v>5.9309396734652797E-2</v>
      </c>
      <c r="T1510" t="str">
        <f t="shared" si="3016"/>
        <v/>
      </c>
      <c r="U1510" t="str">
        <f t="shared" si="3016"/>
        <v/>
      </c>
      <c r="V1510" t="str">
        <f t="shared" si="3016"/>
        <v/>
      </c>
      <c r="W1510" t="str">
        <f t="shared" si="3016"/>
        <v/>
      </c>
    </row>
    <row r="1511" spans="1:23" ht="13" x14ac:dyDescent="0.15">
      <c r="A1511">
        <f t="shared" si="30"/>
        <v>5</v>
      </c>
      <c r="B1511">
        <f t="shared" si="31"/>
        <v>1996</v>
      </c>
      <c r="C1511" s="149">
        <f t="shared" si="706"/>
        <v>35246</v>
      </c>
      <c r="D1511" s="146">
        <f t="shared" si="9"/>
        <v>1996.3333333332193</v>
      </c>
      <c r="E1511" s="147">
        <f ca="1">('StockBond Returns'!AA1510+'StockBond Returns'!AC1510-'Parameters &amp; Main Results'!$B$39)/'StockBond Returns'!AB1510*12</f>
        <v>5.9958353374954164E-2</v>
      </c>
      <c r="F1511" s="70">
        <f ca="1">'StockBond Returns'!AA1510+'StockBond Returns'!AC1510-'StockBond Returns'!AB1510*'Distribution of Final Value'!$B$7</f>
        <v>1.8405645350030153</v>
      </c>
      <c r="G1511" s="17">
        <f>1/'StockBond Returns'!M1509</f>
        <v>3.8911716702580375E-2</v>
      </c>
      <c r="H1511">
        <f t="shared" si="4"/>
        <v>0</v>
      </c>
      <c r="I1511" s="64">
        <f t="shared" si="5"/>
        <v>1</v>
      </c>
      <c r="J1511">
        <f t="shared" si="6"/>
        <v>0</v>
      </c>
      <c r="K1511" t="str">
        <f t="shared" ref="K1511:M1511" si="3017">IF(H1511=1,$E1511,"")</f>
        <v/>
      </c>
      <c r="L1511" s="17">
        <f t="shared" ca="1" si="3017"/>
        <v>5.9958353374954164E-2</v>
      </c>
      <c r="M1511" t="str">
        <f t="shared" si="3017"/>
        <v/>
      </c>
      <c r="N1511" s="148">
        <f>IF('StockBond Returns'!AD1509=0,1,0)</f>
        <v>0</v>
      </c>
      <c r="O1511">
        <f>IF( AND('StockBond Returns'!$AD1509&lt;0,'StockBond Returns'!$AD1509&gt;=-0.1),1,0)</f>
        <v>1</v>
      </c>
      <c r="P1511">
        <f>IF( AND('StockBond Returns'!$AD1509&lt;-0.1,'StockBond Returns'!$AD1509&gt;=-0.2),1,0)</f>
        <v>0</v>
      </c>
      <c r="Q1511">
        <f>IF( AND('StockBond Returns'!$AD1509&lt;-0.2,'StockBond Returns'!$AD1509&gt;=-0.3),1,0)</f>
        <v>0</v>
      </c>
      <c r="R1511">
        <f>IF('StockBond Returns'!AD1509&lt;-0.3,1,0)</f>
        <v>0</v>
      </c>
      <c r="S1511" t="str">
        <f t="shared" ref="S1511:W1511" si="3018">IF(N1511=1,$E1511,"")</f>
        <v/>
      </c>
      <c r="T1511" s="17">
        <f t="shared" ca="1" si="3018"/>
        <v>5.9958353374954164E-2</v>
      </c>
      <c r="U1511" t="str">
        <f t="shared" si="3018"/>
        <v/>
      </c>
      <c r="V1511" t="str">
        <f t="shared" si="3018"/>
        <v/>
      </c>
      <c r="W1511" t="str">
        <f t="shared" si="3018"/>
        <v/>
      </c>
    </row>
    <row r="1512" spans="1:23" ht="13" x14ac:dyDescent="0.15">
      <c r="A1512">
        <f t="shared" si="30"/>
        <v>6</v>
      </c>
      <c r="B1512">
        <f t="shared" si="31"/>
        <v>1996</v>
      </c>
      <c r="C1512" s="149">
        <f t="shared" si="706"/>
        <v>35277</v>
      </c>
      <c r="D1512" s="146">
        <f t="shared" si="9"/>
        <v>1996.4166666665526</v>
      </c>
      <c r="E1512" s="147">
        <f ca="1">('StockBond Returns'!AA1511+'StockBond Returns'!AC1511-'Parameters &amp; Main Results'!$B$39)/'StockBond Returns'!AB1511*12</f>
        <v>5.927084949633854E-2</v>
      </c>
      <c r="F1512" s="70">
        <f ca="1">'StockBond Returns'!AA1511+'StockBond Returns'!AC1511-'StockBond Returns'!AB1511*'Distribution of Final Value'!$B$7</f>
        <v>1.7698890067663284</v>
      </c>
      <c r="G1512" s="17">
        <f>1/'StockBond Returns'!M1510</f>
        <v>3.8281812786014072E-2</v>
      </c>
      <c r="H1512">
        <f t="shared" si="4"/>
        <v>0</v>
      </c>
      <c r="I1512" s="64">
        <f t="shared" si="5"/>
        <v>1</v>
      </c>
      <c r="J1512">
        <f t="shared" si="6"/>
        <v>1</v>
      </c>
      <c r="K1512" t="str">
        <f t="shared" ref="K1512:M1512" si="3019">IF(H1512=1,$E1512,"")</f>
        <v/>
      </c>
      <c r="L1512" s="17">
        <f t="shared" ca="1" si="3019"/>
        <v>5.927084949633854E-2</v>
      </c>
      <c r="M1512" s="17">
        <f t="shared" ca="1" si="3019"/>
        <v>5.927084949633854E-2</v>
      </c>
      <c r="N1512" s="148">
        <f>IF('StockBond Returns'!AD1510=0,1,0)</f>
        <v>1</v>
      </c>
      <c r="O1512">
        <f>IF( AND('StockBond Returns'!$AD1510&lt;0,'StockBond Returns'!$AD1510&gt;=-0.1),1,0)</f>
        <v>0</v>
      </c>
      <c r="P1512">
        <f>IF( AND('StockBond Returns'!$AD1510&lt;-0.1,'StockBond Returns'!$AD1510&gt;=-0.2),1,0)</f>
        <v>0</v>
      </c>
      <c r="Q1512">
        <f>IF( AND('StockBond Returns'!$AD1510&lt;-0.2,'StockBond Returns'!$AD1510&gt;=-0.3),1,0)</f>
        <v>0</v>
      </c>
      <c r="R1512">
        <f>IF('StockBond Returns'!AD1510&lt;-0.3,1,0)</f>
        <v>0</v>
      </c>
      <c r="S1512" s="17">
        <f t="shared" ref="S1512:W1512" ca="1" si="3020">IF(N1512=1,$E1512,"")</f>
        <v>5.927084949633854E-2</v>
      </c>
      <c r="T1512" t="str">
        <f t="shared" si="3020"/>
        <v/>
      </c>
      <c r="U1512" t="str">
        <f t="shared" si="3020"/>
        <v/>
      </c>
      <c r="V1512" t="str">
        <f t="shared" si="3020"/>
        <v/>
      </c>
      <c r="W1512" t="str">
        <f t="shared" si="3020"/>
        <v/>
      </c>
    </row>
    <row r="1513" spans="1:23" ht="13" x14ac:dyDescent="0.15">
      <c r="A1513">
        <f t="shared" si="30"/>
        <v>7</v>
      </c>
      <c r="B1513">
        <f t="shared" si="31"/>
        <v>1996</v>
      </c>
      <c r="C1513" s="149">
        <f t="shared" si="706"/>
        <v>35308</v>
      </c>
      <c r="D1513" s="146">
        <f t="shared" si="9"/>
        <v>1996.4999999998859</v>
      </c>
      <c r="E1513" s="147">
        <f ca="1">('StockBond Returns'!AA1512+'StockBond Returns'!AC1512-'Parameters &amp; Main Results'!$B$39)/'StockBond Returns'!AB1512*12</f>
        <v>5.9002654971819932E-2</v>
      </c>
      <c r="F1513" s="70">
        <f ca="1">'StockBond Returns'!AA1512+'StockBond Returns'!AC1512-'StockBond Returns'!AB1512*'Distribution of Final Value'!$B$7</f>
        <v>1.7382205819915244</v>
      </c>
      <c r="G1513" s="17">
        <f>1/'StockBond Returns'!M1511</f>
        <v>3.8090396900111165E-2</v>
      </c>
      <c r="H1513">
        <f t="shared" si="4"/>
        <v>0</v>
      </c>
      <c r="I1513" s="64">
        <f t="shared" si="5"/>
        <v>1</v>
      </c>
      <c r="J1513">
        <f t="shared" si="6"/>
        <v>1</v>
      </c>
      <c r="K1513" t="str">
        <f t="shared" ref="K1513:M1513" si="3021">IF(H1513=1,$E1513,"")</f>
        <v/>
      </c>
      <c r="L1513" s="17">
        <f t="shared" ca="1" si="3021"/>
        <v>5.9002654971819932E-2</v>
      </c>
      <c r="M1513" s="17">
        <f t="shared" ca="1" si="3021"/>
        <v>5.9002654971819932E-2</v>
      </c>
      <c r="N1513" s="148">
        <f>IF('StockBond Returns'!AD1511=0,1,0)</f>
        <v>1</v>
      </c>
      <c r="O1513">
        <f>IF( AND('StockBond Returns'!$AD1511&lt;0,'StockBond Returns'!$AD1511&gt;=-0.1),1,0)</f>
        <v>0</v>
      </c>
      <c r="P1513">
        <f>IF( AND('StockBond Returns'!$AD1511&lt;-0.1,'StockBond Returns'!$AD1511&gt;=-0.2),1,0)</f>
        <v>0</v>
      </c>
      <c r="Q1513">
        <f>IF( AND('StockBond Returns'!$AD1511&lt;-0.2,'StockBond Returns'!$AD1511&gt;=-0.3),1,0)</f>
        <v>0</v>
      </c>
      <c r="R1513">
        <f>IF('StockBond Returns'!AD1511&lt;-0.3,1,0)</f>
        <v>0</v>
      </c>
      <c r="S1513" s="17">
        <f t="shared" ref="S1513:W1513" ca="1" si="3022">IF(N1513=1,$E1513,"")</f>
        <v>5.9002654971819932E-2</v>
      </c>
      <c r="T1513" t="str">
        <f t="shared" si="3022"/>
        <v/>
      </c>
      <c r="U1513" t="str">
        <f t="shared" si="3022"/>
        <v/>
      </c>
      <c r="V1513" t="str">
        <f t="shared" si="3022"/>
        <v/>
      </c>
      <c r="W1513" t="str">
        <f t="shared" si="3022"/>
        <v/>
      </c>
    </row>
    <row r="1514" spans="1:23" ht="13" x14ac:dyDescent="0.15">
      <c r="A1514">
        <f t="shared" si="30"/>
        <v>8</v>
      </c>
      <c r="B1514">
        <f t="shared" si="31"/>
        <v>1996</v>
      </c>
      <c r="C1514" s="149">
        <f t="shared" si="706"/>
        <v>35338</v>
      </c>
      <c r="D1514" s="146">
        <f t="shared" si="9"/>
        <v>1996.5833333332191</v>
      </c>
      <c r="E1514" s="147">
        <f ca="1">('StockBond Returns'!AA1513+'StockBond Returns'!AC1513-'Parameters &amp; Main Results'!$B$39)/'StockBond Returns'!AB1513*12</f>
        <v>6.1710921662373477E-2</v>
      </c>
      <c r="F1514" s="70">
        <f ca="1">'StockBond Returns'!AA1513+'StockBond Returns'!AC1513-'StockBond Returns'!AB1513*'Distribution of Final Value'!$B$7</f>
        <v>1.9779970763567594</v>
      </c>
      <c r="G1514" s="17">
        <f>1/'StockBond Returns'!M1512</f>
        <v>4.0486819116431746E-2</v>
      </c>
      <c r="H1514">
        <f t="shared" si="4"/>
        <v>0</v>
      </c>
      <c r="I1514" s="64">
        <f t="shared" si="5"/>
        <v>1</v>
      </c>
      <c r="J1514">
        <f t="shared" si="6"/>
        <v>0</v>
      </c>
      <c r="K1514" t="str">
        <f t="shared" ref="K1514:M1514" si="3023">IF(H1514=1,$E1514,"")</f>
        <v/>
      </c>
      <c r="L1514" s="17">
        <f t="shared" ca="1" si="3023"/>
        <v>6.1710921662373477E-2</v>
      </c>
      <c r="M1514" t="str">
        <f t="shared" si="3023"/>
        <v/>
      </c>
      <c r="N1514" s="148">
        <f>IF('StockBond Returns'!AD1512=0,1,0)</f>
        <v>0</v>
      </c>
      <c r="O1514">
        <f>IF( AND('StockBond Returns'!$AD1512&lt;0,'StockBond Returns'!$AD1512&gt;=-0.1),1,0)</f>
        <v>1</v>
      </c>
      <c r="P1514">
        <f>IF( AND('StockBond Returns'!$AD1512&lt;-0.1,'StockBond Returns'!$AD1512&gt;=-0.2),1,0)</f>
        <v>0</v>
      </c>
      <c r="Q1514">
        <f>IF( AND('StockBond Returns'!$AD1512&lt;-0.2,'StockBond Returns'!$AD1512&gt;=-0.3),1,0)</f>
        <v>0</v>
      </c>
      <c r="R1514">
        <f>IF('StockBond Returns'!AD1512&lt;-0.3,1,0)</f>
        <v>0</v>
      </c>
      <c r="S1514" t="str">
        <f t="shared" ref="S1514:W1514" si="3024">IF(N1514=1,$E1514,"")</f>
        <v/>
      </c>
      <c r="T1514" s="17">
        <f t="shared" ca="1" si="3024"/>
        <v>6.1710921662373477E-2</v>
      </c>
      <c r="U1514" t="str">
        <f t="shared" si="3024"/>
        <v/>
      </c>
      <c r="V1514" t="str">
        <f t="shared" si="3024"/>
        <v/>
      </c>
      <c r="W1514" t="str">
        <f t="shared" si="3024"/>
        <v/>
      </c>
    </row>
    <row r="1515" spans="1:23" ht="13" x14ac:dyDescent="0.15">
      <c r="A1515">
        <f t="shared" si="30"/>
        <v>9</v>
      </c>
      <c r="B1515">
        <f t="shared" si="31"/>
        <v>1996</v>
      </c>
      <c r="C1515" s="149">
        <f t="shared" si="706"/>
        <v>35369</v>
      </c>
      <c r="D1515" s="146">
        <f t="shared" si="9"/>
        <v>1996.6666666665524</v>
      </c>
      <c r="E1515" s="147">
        <f ca="1">('StockBond Returns'!AA1514+'StockBond Returns'!AC1514-'Parameters &amp; Main Results'!$B$39)/'StockBond Returns'!AB1514*12</f>
        <v>6.0952732969415724E-2</v>
      </c>
      <c r="F1515" s="70">
        <f ca="1">'StockBond Returns'!AA1514+'StockBond Returns'!AC1514-'StockBond Returns'!AB1514*'Distribution of Final Value'!$B$7</f>
        <v>1.9008507585737093</v>
      </c>
      <c r="G1515" s="17">
        <f>1/'StockBond Returns'!M1513</f>
        <v>3.9829088410958342E-2</v>
      </c>
      <c r="H1515">
        <f t="shared" si="4"/>
        <v>0</v>
      </c>
      <c r="I1515" s="64">
        <f t="shared" si="5"/>
        <v>1</v>
      </c>
      <c r="J1515">
        <f t="shared" si="6"/>
        <v>0</v>
      </c>
      <c r="K1515" t="str">
        <f t="shared" ref="K1515:M1515" si="3025">IF(H1515=1,$E1515,"")</f>
        <v/>
      </c>
      <c r="L1515" s="17">
        <f t="shared" ca="1" si="3025"/>
        <v>6.0952732969415724E-2</v>
      </c>
      <c r="M1515" t="str">
        <f t="shared" si="3025"/>
        <v/>
      </c>
      <c r="N1515" s="148">
        <f>IF('StockBond Returns'!AD1513=0,1,0)</f>
        <v>0</v>
      </c>
      <c r="O1515">
        <f>IF( AND('StockBond Returns'!$AD1513&lt;0,'StockBond Returns'!$AD1513&gt;=-0.1),1,0)</f>
        <v>1</v>
      </c>
      <c r="P1515">
        <f>IF( AND('StockBond Returns'!$AD1513&lt;-0.1,'StockBond Returns'!$AD1513&gt;=-0.2),1,0)</f>
        <v>0</v>
      </c>
      <c r="Q1515">
        <f>IF( AND('StockBond Returns'!$AD1513&lt;-0.2,'StockBond Returns'!$AD1513&gt;=-0.3),1,0)</f>
        <v>0</v>
      </c>
      <c r="R1515">
        <f>IF('StockBond Returns'!AD1513&lt;-0.3,1,0)</f>
        <v>0</v>
      </c>
      <c r="S1515" t="str">
        <f t="shared" ref="S1515:W1515" si="3026">IF(N1515=1,$E1515,"")</f>
        <v/>
      </c>
      <c r="T1515" s="17">
        <f t="shared" ca="1" si="3026"/>
        <v>6.0952732969415724E-2</v>
      </c>
      <c r="U1515" t="str">
        <f t="shared" si="3026"/>
        <v/>
      </c>
      <c r="V1515" t="str">
        <f t="shared" si="3026"/>
        <v/>
      </c>
      <c r="W1515" t="str">
        <f t="shared" si="3026"/>
        <v/>
      </c>
    </row>
    <row r="1516" spans="1:23" ht="13" x14ac:dyDescent="0.15">
      <c r="A1516">
        <f t="shared" si="30"/>
        <v>10</v>
      </c>
      <c r="B1516">
        <f t="shared" si="31"/>
        <v>1996</v>
      </c>
      <c r="C1516" s="149">
        <f t="shared" si="706"/>
        <v>35399</v>
      </c>
      <c r="D1516" s="146">
        <f t="shared" si="9"/>
        <v>1996.7499999998856</v>
      </c>
      <c r="E1516" s="147">
        <f ca="1">('StockBond Returns'!AA1515+'StockBond Returns'!AC1515-'Parameters &amp; Main Results'!$B$39)/'StockBond Returns'!AB1515*12</f>
        <v>5.8897361505428077E-2</v>
      </c>
      <c r="F1516" s="70">
        <f ca="1">'StockBond Returns'!AA1515+'StockBond Returns'!AC1515-'StockBond Returns'!AB1515*'Distribution of Final Value'!$B$7</f>
        <v>1.7072523522689669</v>
      </c>
      <c r="G1516" s="17">
        <f>1/'StockBond Returns'!M1514</f>
        <v>3.8236393502803653E-2</v>
      </c>
      <c r="H1516">
        <f t="shared" si="4"/>
        <v>0</v>
      </c>
      <c r="I1516" s="64">
        <f t="shared" si="5"/>
        <v>1</v>
      </c>
      <c r="J1516">
        <f t="shared" si="6"/>
        <v>1</v>
      </c>
      <c r="K1516" t="str">
        <f t="shared" ref="K1516:M1516" si="3027">IF(H1516=1,$E1516,"")</f>
        <v/>
      </c>
      <c r="L1516" s="17">
        <f t="shared" ca="1" si="3027"/>
        <v>5.8897361505428077E-2</v>
      </c>
      <c r="M1516" s="17">
        <f t="shared" ca="1" si="3027"/>
        <v>5.8897361505428077E-2</v>
      </c>
      <c r="N1516" s="148">
        <f>IF('StockBond Returns'!AD1514=0,1,0)</f>
        <v>1</v>
      </c>
      <c r="O1516">
        <f>IF( AND('StockBond Returns'!$AD1514&lt;0,'StockBond Returns'!$AD1514&gt;=-0.1),1,0)</f>
        <v>0</v>
      </c>
      <c r="P1516">
        <f>IF( AND('StockBond Returns'!$AD1514&lt;-0.1,'StockBond Returns'!$AD1514&gt;=-0.2),1,0)</f>
        <v>0</v>
      </c>
      <c r="Q1516">
        <f>IF( AND('StockBond Returns'!$AD1514&lt;-0.2,'StockBond Returns'!$AD1514&gt;=-0.3),1,0)</f>
        <v>0</v>
      </c>
      <c r="R1516">
        <f>IF('StockBond Returns'!AD1514&lt;-0.3,1,0)</f>
        <v>0</v>
      </c>
      <c r="S1516" s="17">
        <f t="shared" ref="S1516:W1516" ca="1" si="3028">IF(N1516=1,$E1516,"")</f>
        <v>5.8897361505428077E-2</v>
      </c>
      <c r="T1516" t="str">
        <f t="shared" si="3028"/>
        <v/>
      </c>
      <c r="U1516" t="str">
        <f t="shared" si="3028"/>
        <v/>
      </c>
      <c r="V1516" t="str">
        <f t="shared" si="3028"/>
        <v/>
      </c>
      <c r="W1516" t="str">
        <f t="shared" si="3028"/>
        <v/>
      </c>
    </row>
    <row r="1517" spans="1:23" ht="13" x14ac:dyDescent="0.15">
      <c r="A1517">
        <f t="shared" si="30"/>
        <v>11</v>
      </c>
      <c r="B1517">
        <f t="shared" si="31"/>
        <v>1996</v>
      </c>
      <c r="C1517" s="149">
        <f t="shared" si="706"/>
        <v>35430</v>
      </c>
      <c r="D1517" s="146">
        <f t="shared" si="9"/>
        <v>1996.8333333332189</v>
      </c>
      <c r="E1517" s="147">
        <f ca="1">('StockBond Returns'!AA1516+'StockBond Returns'!AC1516-'Parameters &amp; Main Results'!$B$39)/'StockBond Returns'!AB1516*12</f>
        <v>5.7763476048503987E-2</v>
      </c>
      <c r="F1517" s="70">
        <f ca="1">'StockBond Returns'!AA1516+'StockBond Returns'!AC1516-'StockBond Returns'!AB1516*'Distribution of Final Value'!$B$7</f>
        <v>1.5984169412331077</v>
      </c>
      <c r="G1517" s="17">
        <f>1/'StockBond Returns'!M1515</f>
        <v>3.7555422278288779E-2</v>
      </c>
      <c r="H1517">
        <f t="shared" si="4"/>
        <v>0</v>
      </c>
      <c r="I1517" s="64">
        <f t="shared" si="5"/>
        <v>1</v>
      </c>
      <c r="J1517">
        <f t="shared" si="6"/>
        <v>1</v>
      </c>
      <c r="K1517" t="str">
        <f t="shared" ref="K1517:M1517" si="3029">IF(H1517=1,$E1517,"")</f>
        <v/>
      </c>
      <c r="L1517" s="17">
        <f t="shared" ca="1" si="3029"/>
        <v>5.7763476048503987E-2</v>
      </c>
      <c r="M1517" s="17">
        <f t="shared" ca="1" si="3029"/>
        <v>5.7763476048503987E-2</v>
      </c>
      <c r="N1517" s="148">
        <f>IF('StockBond Returns'!AD1515=0,1,0)</f>
        <v>1</v>
      </c>
      <c r="O1517">
        <f>IF( AND('StockBond Returns'!$AD1515&lt;0,'StockBond Returns'!$AD1515&gt;=-0.1),1,0)</f>
        <v>0</v>
      </c>
      <c r="P1517">
        <f>IF( AND('StockBond Returns'!$AD1515&lt;-0.1,'StockBond Returns'!$AD1515&gt;=-0.2),1,0)</f>
        <v>0</v>
      </c>
      <c r="Q1517">
        <f>IF( AND('StockBond Returns'!$AD1515&lt;-0.2,'StockBond Returns'!$AD1515&gt;=-0.3),1,0)</f>
        <v>0</v>
      </c>
      <c r="R1517">
        <f>IF('StockBond Returns'!AD1515&lt;-0.3,1,0)</f>
        <v>0</v>
      </c>
      <c r="S1517" s="17">
        <f t="shared" ref="S1517:W1517" ca="1" si="3030">IF(N1517=1,$E1517,"")</f>
        <v>5.7763476048503987E-2</v>
      </c>
      <c r="T1517" t="str">
        <f t="shared" si="3030"/>
        <v/>
      </c>
      <c r="U1517" t="str">
        <f t="shared" si="3030"/>
        <v/>
      </c>
      <c r="V1517" t="str">
        <f t="shared" si="3030"/>
        <v/>
      </c>
      <c r="W1517" t="str">
        <f t="shared" si="3030"/>
        <v/>
      </c>
    </row>
    <row r="1518" spans="1:23" ht="13" x14ac:dyDescent="0.15">
      <c r="A1518">
        <f t="shared" si="30"/>
        <v>12</v>
      </c>
      <c r="B1518">
        <f t="shared" si="31"/>
        <v>1996</v>
      </c>
      <c r="C1518" s="149">
        <f t="shared" si="706"/>
        <v>35461</v>
      </c>
      <c r="D1518" s="146">
        <f t="shared" si="9"/>
        <v>1996.9166666665521</v>
      </c>
      <c r="E1518" s="147">
        <f ca="1">('StockBond Returns'!AA1517+'StockBond Returns'!AC1517-'Parameters &amp; Main Results'!$B$39)/'StockBond Returns'!AB1517*12</f>
        <v>5.4833974932297656E-2</v>
      </c>
      <c r="F1518" s="70">
        <f ca="1">'StockBond Returns'!AA1517+'StockBond Returns'!AC1517-'StockBond Returns'!AB1517*'Distribution of Final Value'!$B$7</f>
        <v>1.3296215296373397</v>
      </c>
      <c r="G1518" s="17">
        <f>1/'StockBond Returns'!M1516</f>
        <v>3.5249831554361816E-2</v>
      </c>
      <c r="H1518">
        <f t="shared" si="4"/>
        <v>0</v>
      </c>
      <c r="I1518" s="64">
        <f t="shared" si="5"/>
        <v>1</v>
      </c>
      <c r="J1518">
        <f t="shared" si="6"/>
        <v>1</v>
      </c>
      <c r="K1518" t="str">
        <f t="shared" ref="K1518:M1518" si="3031">IF(H1518=1,$E1518,"")</f>
        <v/>
      </c>
      <c r="L1518" s="17">
        <f t="shared" ca="1" si="3031"/>
        <v>5.4833974932297656E-2</v>
      </c>
      <c r="M1518" s="17">
        <f t="shared" ca="1" si="3031"/>
        <v>5.4833974932297656E-2</v>
      </c>
      <c r="N1518" s="148">
        <f>IF('StockBond Returns'!AD1516=0,1,0)</f>
        <v>1</v>
      </c>
      <c r="O1518">
        <f>IF( AND('StockBond Returns'!$AD1516&lt;0,'StockBond Returns'!$AD1516&gt;=-0.1),1,0)</f>
        <v>0</v>
      </c>
      <c r="P1518">
        <f>IF( AND('StockBond Returns'!$AD1516&lt;-0.1,'StockBond Returns'!$AD1516&gt;=-0.2),1,0)</f>
        <v>0</v>
      </c>
      <c r="Q1518">
        <f>IF( AND('StockBond Returns'!$AD1516&lt;-0.2,'StockBond Returns'!$AD1516&gt;=-0.3),1,0)</f>
        <v>0</v>
      </c>
      <c r="R1518">
        <f>IF('StockBond Returns'!AD1516&lt;-0.3,1,0)</f>
        <v>0</v>
      </c>
      <c r="S1518" s="17">
        <f t="shared" ref="S1518:W1518" ca="1" si="3032">IF(N1518=1,$E1518,"")</f>
        <v>5.4833974932297656E-2</v>
      </c>
      <c r="T1518" t="str">
        <f t="shared" si="3032"/>
        <v/>
      </c>
      <c r="U1518" t="str">
        <f t="shared" si="3032"/>
        <v/>
      </c>
      <c r="V1518" t="str">
        <f t="shared" si="3032"/>
        <v/>
      </c>
      <c r="W1518" t="str">
        <f t="shared" si="3032"/>
        <v/>
      </c>
    </row>
    <row r="1519" spans="1:23" ht="13" x14ac:dyDescent="0.15">
      <c r="A1519">
        <f t="shared" si="30"/>
        <v>1</v>
      </c>
      <c r="B1519">
        <f t="shared" si="31"/>
        <v>1997</v>
      </c>
      <c r="C1519" s="149">
        <f t="shared" si="706"/>
        <v>35489</v>
      </c>
      <c r="D1519" s="146">
        <f t="shared" si="9"/>
        <v>1996.9999999998854</v>
      </c>
      <c r="E1519" s="147">
        <f ca="1">('StockBond Returns'!AA1518+'StockBond Returns'!AC1518-'Parameters &amp; Main Results'!$B$39)/'StockBond Returns'!AB1518*12</f>
        <v>5.6250099420084548E-2</v>
      </c>
      <c r="F1519" s="70">
        <f ca="1">'StockBond Returns'!AA1518+'StockBond Returns'!AC1518-'StockBond Returns'!AB1518*'Distribution of Final Value'!$B$7</f>
        <v>1.4512522212455115</v>
      </c>
      <c r="G1519" s="17">
        <f>1/'StockBond Returns'!M1517</f>
        <v>3.6192124216431414E-2</v>
      </c>
      <c r="H1519">
        <f t="shared" si="4"/>
        <v>0</v>
      </c>
      <c r="I1519" s="64">
        <f t="shared" si="5"/>
        <v>1</v>
      </c>
      <c r="J1519">
        <f t="shared" si="6"/>
        <v>0</v>
      </c>
      <c r="K1519" t="str">
        <f t="shared" ref="K1519:M1519" si="3033">IF(H1519=1,$E1519,"")</f>
        <v/>
      </c>
      <c r="L1519" s="17">
        <f t="shared" ca="1" si="3033"/>
        <v>5.6250099420084548E-2</v>
      </c>
      <c r="M1519" t="str">
        <f t="shared" si="3033"/>
        <v/>
      </c>
      <c r="N1519" s="148">
        <f>IF('StockBond Returns'!AD1517=0,1,0)</f>
        <v>0</v>
      </c>
      <c r="O1519">
        <f>IF( AND('StockBond Returns'!$AD1517&lt;0,'StockBond Returns'!$AD1517&gt;=-0.1),1,0)</f>
        <v>1</v>
      </c>
      <c r="P1519">
        <f>IF( AND('StockBond Returns'!$AD1517&lt;-0.1,'StockBond Returns'!$AD1517&gt;=-0.2),1,0)</f>
        <v>0</v>
      </c>
      <c r="Q1519">
        <f>IF( AND('StockBond Returns'!$AD1517&lt;-0.2,'StockBond Returns'!$AD1517&gt;=-0.3),1,0)</f>
        <v>0</v>
      </c>
      <c r="R1519">
        <f>IF('StockBond Returns'!AD1517&lt;-0.3,1,0)</f>
        <v>0</v>
      </c>
      <c r="S1519" t="str">
        <f t="shared" ref="S1519:W1519" si="3034">IF(N1519=1,$E1519,"")</f>
        <v/>
      </c>
      <c r="T1519" s="17">
        <f t="shared" ca="1" si="3034"/>
        <v>5.6250099420084548E-2</v>
      </c>
      <c r="U1519" t="str">
        <f t="shared" si="3034"/>
        <v/>
      </c>
      <c r="V1519" t="str">
        <f t="shared" si="3034"/>
        <v/>
      </c>
      <c r="W1519" t="str">
        <f t="shared" si="3034"/>
        <v/>
      </c>
    </row>
    <row r="1520" spans="1:23" ht="13" x14ac:dyDescent="0.15">
      <c r="A1520">
        <f t="shared" si="30"/>
        <v>2</v>
      </c>
      <c r="B1520">
        <f t="shared" si="31"/>
        <v>1997</v>
      </c>
      <c r="C1520" s="149">
        <f t="shared" si="706"/>
        <v>35520</v>
      </c>
      <c r="D1520" s="146">
        <f t="shared" si="9"/>
        <v>1997.0833333332187</v>
      </c>
      <c r="E1520" s="147">
        <f ca="1">('StockBond Returns'!AA1519+'StockBond Returns'!AC1519-'Parameters &amp; Main Results'!$B$39)/'StockBond Returns'!AB1519*12</f>
        <v>5.4230990799841998E-2</v>
      </c>
      <c r="F1520" s="70">
        <f ca="1">'StockBond Returns'!AA1519+'StockBond Returns'!AC1519-'StockBond Returns'!AB1519*'Distribution of Final Value'!$B$7</f>
        <v>1.2661595328491697</v>
      </c>
      <c r="G1520" s="17">
        <f>1/'StockBond Returns'!M1518</f>
        <v>3.4399487307289214E-2</v>
      </c>
      <c r="H1520">
        <f t="shared" si="4"/>
        <v>0</v>
      </c>
      <c r="I1520" s="64">
        <f t="shared" si="5"/>
        <v>1</v>
      </c>
      <c r="J1520">
        <f t="shared" si="6"/>
        <v>1</v>
      </c>
      <c r="K1520" t="str">
        <f t="shared" ref="K1520:M1520" si="3035">IF(H1520=1,$E1520,"")</f>
        <v/>
      </c>
      <c r="L1520" s="17">
        <f t="shared" ca="1" si="3035"/>
        <v>5.4230990799841998E-2</v>
      </c>
      <c r="M1520" s="17">
        <f t="shared" ca="1" si="3035"/>
        <v>5.4230990799841998E-2</v>
      </c>
      <c r="N1520" s="148">
        <f>IF('StockBond Returns'!AD1518=0,1,0)</f>
        <v>1</v>
      </c>
      <c r="O1520">
        <f>IF( AND('StockBond Returns'!$AD1518&lt;0,'StockBond Returns'!$AD1518&gt;=-0.1),1,0)</f>
        <v>0</v>
      </c>
      <c r="P1520">
        <f>IF( AND('StockBond Returns'!$AD1518&lt;-0.1,'StockBond Returns'!$AD1518&gt;=-0.2),1,0)</f>
        <v>0</v>
      </c>
      <c r="Q1520">
        <f>IF( AND('StockBond Returns'!$AD1518&lt;-0.2,'StockBond Returns'!$AD1518&gt;=-0.3),1,0)</f>
        <v>0</v>
      </c>
      <c r="R1520">
        <f>IF('StockBond Returns'!AD1518&lt;-0.3,1,0)</f>
        <v>0</v>
      </c>
      <c r="S1520" s="17">
        <f t="shared" ref="S1520:W1520" ca="1" si="3036">IF(N1520=1,$E1520,"")</f>
        <v>5.4230990799841998E-2</v>
      </c>
      <c r="T1520" t="str">
        <f t="shared" si="3036"/>
        <v/>
      </c>
      <c r="U1520" t="str">
        <f t="shared" si="3036"/>
        <v/>
      </c>
      <c r="V1520" t="str">
        <f t="shared" si="3036"/>
        <v/>
      </c>
      <c r="W1520" t="str">
        <f t="shared" si="3036"/>
        <v/>
      </c>
    </row>
    <row r="1521" spans="1:23" ht="13" x14ac:dyDescent="0.15">
      <c r="A1521">
        <f t="shared" si="30"/>
        <v>3</v>
      </c>
      <c r="B1521">
        <f t="shared" si="31"/>
        <v>1997</v>
      </c>
      <c r="C1521" s="149">
        <f t="shared" si="706"/>
        <v>35550</v>
      </c>
      <c r="D1521" s="146">
        <f t="shared" si="9"/>
        <v>1997.1666666665519</v>
      </c>
      <c r="E1521" s="147">
        <f ca="1">('StockBond Returns'!AA1520+'StockBond Returns'!AC1520-'Parameters &amp; Main Results'!$B$39)/'StockBond Returns'!AB1520*12</f>
        <v>5.4055592804881744E-2</v>
      </c>
      <c r="F1521" s="70">
        <f ca="1">'StockBond Returns'!AA1520+'StockBond Returns'!AC1520-'StockBond Returns'!AB1520*'Distribution of Final Value'!$B$7</f>
        <v>1.246073758750609</v>
      </c>
      <c r="G1521" s="17">
        <f>1/'StockBond Returns'!M1519</f>
        <v>3.4496854297055707E-2</v>
      </c>
      <c r="H1521">
        <f t="shared" si="4"/>
        <v>0</v>
      </c>
      <c r="I1521" s="64">
        <f t="shared" si="5"/>
        <v>1</v>
      </c>
      <c r="J1521">
        <f t="shared" si="6"/>
        <v>1</v>
      </c>
      <c r="K1521" t="str">
        <f t="shared" ref="K1521:M1521" si="3037">IF(H1521=1,$E1521,"")</f>
        <v/>
      </c>
      <c r="L1521" s="17">
        <f t="shared" ca="1" si="3037"/>
        <v>5.4055592804881744E-2</v>
      </c>
      <c r="M1521" s="17">
        <f t="shared" ca="1" si="3037"/>
        <v>5.4055592804881744E-2</v>
      </c>
      <c r="N1521" s="148">
        <f>IF('StockBond Returns'!AD1519=0,1,0)</f>
        <v>1</v>
      </c>
      <c r="O1521">
        <f>IF( AND('StockBond Returns'!$AD1519&lt;0,'StockBond Returns'!$AD1519&gt;=-0.1),1,0)</f>
        <v>0</v>
      </c>
      <c r="P1521">
        <f>IF( AND('StockBond Returns'!$AD1519&lt;-0.1,'StockBond Returns'!$AD1519&gt;=-0.2),1,0)</f>
        <v>0</v>
      </c>
      <c r="Q1521">
        <f>IF( AND('StockBond Returns'!$AD1519&lt;-0.2,'StockBond Returns'!$AD1519&gt;=-0.3),1,0)</f>
        <v>0</v>
      </c>
      <c r="R1521">
        <f>IF('StockBond Returns'!AD1519&lt;-0.3,1,0)</f>
        <v>0</v>
      </c>
      <c r="S1521" s="17">
        <f t="shared" ref="S1521:W1521" ca="1" si="3038">IF(N1521=1,$E1521,"")</f>
        <v>5.4055592804881744E-2</v>
      </c>
      <c r="T1521" t="str">
        <f t="shared" si="3038"/>
        <v/>
      </c>
      <c r="U1521" t="str">
        <f t="shared" si="3038"/>
        <v/>
      </c>
      <c r="V1521" t="str">
        <f t="shared" si="3038"/>
        <v/>
      </c>
      <c r="W1521" t="str">
        <f t="shared" si="3038"/>
        <v/>
      </c>
    </row>
    <row r="1522" spans="1:23" ht="13" x14ac:dyDescent="0.15">
      <c r="A1522">
        <f t="shared" si="30"/>
        <v>4</v>
      </c>
      <c r="B1522">
        <f t="shared" si="31"/>
        <v>1997</v>
      </c>
      <c r="C1522" s="149">
        <f t="shared" si="706"/>
        <v>35581</v>
      </c>
      <c r="D1522" s="146">
        <f t="shared" si="9"/>
        <v>1997.2499999998852</v>
      </c>
      <c r="E1522" s="147">
        <f ca="1">('StockBond Returns'!AA1521+'StockBond Returns'!AC1521-'Parameters &amp; Main Results'!$B$39)/'StockBond Returns'!AB1521*12</f>
        <v>5.6337903042570636E-2</v>
      </c>
      <c r="F1522" s="70">
        <f ca="1">'StockBond Returns'!AA1521+'StockBond Returns'!AC1521-'StockBond Returns'!AB1521*'Distribution of Final Value'!$B$7</f>
        <v>1.4432448885355469</v>
      </c>
      <c r="G1522" s="17">
        <f>1/'StockBond Returns'!M1520</f>
        <v>3.6326087896277628E-2</v>
      </c>
      <c r="H1522">
        <f t="shared" si="4"/>
        <v>0</v>
      </c>
      <c r="I1522" s="64">
        <f t="shared" si="5"/>
        <v>1</v>
      </c>
      <c r="J1522">
        <f t="shared" si="6"/>
        <v>0</v>
      </c>
      <c r="K1522" t="str">
        <f t="shared" ref="K1522:M1522" si="3039">IF(H1522=1,$E1522,"")</f>
        <v/>
      </c>
      <c r="L1522" s="17">
        <f t="shared" ca="1" si="3039"/>
        <v>5.6337903042570636E-2</v>
      </c>
      <c r="M1522" t="str">
        <f t="shared" si="3039"/>
        <v/>
      </c>
      <c r="N1522" s="148">
        <f>IF('StockBond Returns'!AD1520=0,1,0)</f>
        <v>0</v>
      </c>
      <c r="O1522">
        <f>IF( AND('StockBond Returns'!$AD1520&lt;0,'StockBond Returns'!$AD1520&gt;=-0.1),1,0)</f>
        <v>1</v>
      </c>
      <c r="P1522">
        <f>IF( AND('StockBond Returns'!$AD1520&lt;-0.1,'StockBond Returns'!$AD1520&gt;=-0.2),1,0)</f>
        <v>0</v>
      </c>
      <c r="Q1522">
        <f>IF( AND('StockBond Returns'!$AD1520&lt;-0.2,'StockBond Returns'!$AD1520&gt;=-0.3),1,0)</f>
        <v>0</v>
      </c>
      <c r="R1522">
        <f>IF('StockBond Returns'!AD1520&lt;-0.3,1,0)</f>
        <v>0</v>
      </c>
      <c r="S1522" t="str">
        <f t="shared" ref="S1522:W1522" si="3040">IF(N1522=1,$E1522,"")</f>
        <v/>
      </c>
      <c r="T1522" s="17">
        <f t="shared" ca="1" si="3040"/>
        <v>5.6337903042570636E-2</v>
      </c>
      <c r="U1522" t="str">
        <f t="shared" si="3040"/>
        <v/>
      </c>
      <c r="V1522" t="str">
        <f t="shared" si="3040"/>
        <v/>
      </c>
      <c r="W1522" t="str">
        <f t="shared" si="3040"/>
        <v/>
      </c>
    </row>
    <row r="1523" spans="1:23" ht="13" x14ac:dyDescent="0.15">
      <c r="A1523">
        <f t="shared" si="30"/>
        <v>5</v>
      </c>
      <c r="B1523">
        <f t="shared" si="31"/>
        <v>1997</v>
      </c>
      <c r="C1523" s="149">
        <f t="shared" si="706"/>
        <v>35611</v>
      </c>
      <c r="D1523" s="146">
        <f t="shared" si="9"/>
        <v>1997.3333333332184</v>
      </c>
      <c r="E1523" s="147">
        <f ca="1">('StockBond Returns'!AA1522+'StockBond Returns'!AC1522-'Parameters &amp; Main Results'!$B$39)/'StockBond Returns'!AB1522*12</f>
        <v>5.4018848995783339E-2</v>
      </c>
      <c r="F1523" s="70">
        <f ca="1">'StockBond Returns'!AA1522+'StockBond Returns'!AC1522-'StockBond Returns'!AB1522*'Distribution of Final Value'!$B$7</f>
        <v>1.2337403387105512</v>
      </c>
      <c r="G1523" s="17">
        <f>1/'StockBond Returns'!M1521</f>
        <v>3.4559005081079196E-2</v>
      </c>
      <c r="H1523">
        <f t="shared" si="4"/>
        <v>0</v>
      </c>
      <c r="I1523" s="64">
        <f t="shared" si="5"/>
        <v>1</v>
      </c>
      <c r="J1523">
        <f t="shared" si="6"/>
        <v>1</v>
      </c>
      <c r="K1523" t="str">
        <f t="shared" ref="K1523:M1523" si="3041">IF(H1523=1,$E1523,"")</f>
        <v/>
      </c>
      <c r="L1523" s="17">
        <f t="shared" ca="1" si="3041"/>
        <v>5.4018848995783339E-2</v>
      </c>
      <c r="M1523" s="17">
        <f t="shared" ca="1" si="3041"/>
        <v>5.4018848995783339E-2</v>
      </c>
      <c r="N1523" s="148">
        <f>IF('StockBond Returns'!AD1521=0,1,0)</f>
        <v>1</v>
      </c>
      <c r="O1523">
        <f>IF( AND('StockBond Returns'!$AD1521&lt;0,'StockBond Returns'!$AD1521&gt;=-0.1),1,0)</f>
        <v>0</v>
      </c>
      <c r="P1523">
        <f>IF( AND('StockBond Returns'!$AD1521&lt;-0.1,'StockBond Returns'!$AD1521&gt;=-0.2),1,0)</f>
        <v>0</v>
      </c>
      <c r="Q1523">
        <f>IF( AND('StockBond Returns'!$AD1521&lt;-0.2,'StockBond Returns'!$AD1521&gt;=-0.3),1,0)</f>
        <v>0</v>
      </c>
      <c r="R1523">
        <f>IF('StockBond Returns'!AD1521&lt;-0.3,1,0)</f>
        <v>0</v>
      </c>
      <c r="S1523" s="17">
        <f t="shared" ref="S1523:W1523" ca="1" si="3042">IF(N1523=1,$E1523,"")</f>
        <v>5.4018848995783339E-2</v>
      </c>
      <c r="T1523" t="str">
        <f t="shared" si="3042"/>
        <v/>
      </c>
      <c r="U1523" t="str">
        <f t="shared" si="3042"/>
        <v/>
      </c>
      <c r="V1523" t="str">
        <f t="shared" si="3042"/>
        <v/>
      </c>
      <c r="W1523" t="str">
        <f t="shared" si="3042"/>
        <v/>
      </c>
    </row>
    <row r="1524" spans="1:23" ht="13" x14ac:dyDescent="0.15">
      <c r="A1524">
        <f t="shared" si="30"/>
        <v>6</v>
      </c>
      <c r="B1524">
        <f t="shared" si="31"/>
        <v>1997</v>
      </c>
      <c r="C1524" s="149">
        <f t="shared" si="706"/>
        <v>35642</v>
      </c>
      <c r="D1524" s="146">
        <f t="shared" si="9"/>
        <v>1997.4166666665517</v>
      </c>
      <c r="E1524" s="147">
        <f ca="1">('StockBond Returns'!AA1523+'StockBond Returns'!AC1523-'Parameters &amp; Main Results'!$B$39)/'StockBond Returns'!AB1523*12</f>
        <v>5.1804734588045367E-2</v>
      </c>
      <c r="F1524" s="70">
        <f ca="1">'StockBond Returns'!AA1523+'StockBond Returns'!AC1523-'StockBond Returns'!AB1523*'Distribution of Final Value'!$B$7</f>
        <v>1.0351924906289303</v>
      </c>
      <c r="G1524" s="17">
        <f>1/'StockBond Returns'!M1522</f>
        <v>3.2889240152113038E-2</v>
      </c>
      <c r="H1524">
        <f t="shared" si="4"/>
        <v>0</v>
      </c>
      <c r="I1524" s="64">
        <f t="shared" si="5"/>
        <v>1</v>
      </c>
      <c r="J1524">
        <f t="shared" si="6"/>
        <v>1</v>
      </c>
      <c r="K1524" t="str">
        <f t="shared" ref="K1524:M1524" si="3043">IF(H1524=1,$E1524,"")</f>
        <v/>
      </c>
      <c r="L1524" s="17">
        <f t="shared" ca="1" si="3043"/>
        <v>5.1804734588045367E-2</v>
      </c>
      <c r="M1524" s="17">
        <f t="shared" ca="1" si="3043"/>
        <v>5.1804734588045367E-2</v>
      </c>
      <c r="N1524" s="148">
        <f>IF('StockBond Returns'!AD1522=0,1,0)</f>
        <v>1</v>
      </c>
      <c r="O1524">
        <f>IF( AND('StockBond Returns'!$AD1522&lt;0,'StockBond Returns'!$AD1522&gt;=-0.1),1,0)</f>
        <v>0</v>
      </c>
      <c r="P1524">
        <f>IF( AND('StockBond Returns'!$AD1522&lt;-0.1,'StockBond Returns'!$AD1522&gt;=-0.2),1,0)</f>
        <v>0</v>
      </c>
      <c r="Q1524">
        <f>IF( AND('StockBond Returns'!$AD1522&lt;-0.2,'StockBond Returns'!$AD1522&gt;=-0.3),1,0)</f>
        <v>0</v>
      </c>
      <c r="R1524">
        <f>IF('StockBond Returns'!AD1522&lt;-0.3,1,0)</f>
        <v>0</v>
      </c>
      <c r="S1524" s="17">
        <f t="shared" ref="S1524:W1524" ca="1" si="3044">IF(N1524=1,$E1524,"")</f>
        <v>5.1804734588045367E-2</v>
      </c>
      <c r="T1524" t="str">
        <f t="shared" si="3044"/>
        <v/>
      </c>
      <c r="U1524" t="str">
        <f t="shared" si="3044"/>
        <v/>
      </c>
      <c r="V1524" t="str">
        <f t="shared" si="3044"/>
        <v/>
      </c>
      <c r="W1524" t="str">
        <f t="shared" si="3044"/>
        <v/>
      </c>
    </row>
    <row r="1525" spans="1:23" ht="13" x14ac:dyDescent="0.15">
      <c r="A1525">
        <f t="shared" si="30"/>
        <v>7</v>
      </c>
      <c r="B1525">
        <f t="shared" si="31"/>
        <v>1997</v>
      </c>
      <c r="C1525" s="149">
        <f t="shared" si="706"/>
        <v>35673</v>
      </c>
      <c r="D1525" s="146">
        <f t="shared" si="9"/>
        <v>1997.4999999998849</v>
      </c>
      <c r="E1525" s="147">
        <f ca="1">('StockBond Returns'!AA1524+'StockBond Returns'!AC1524-'Parameters &amp; Main Results'!$B$39)/'StockBond Returns'!AB1524*12</f>
        <v>5.0214191488214439E-2</v>
      </c>
      <c r="F1525" s="70">
        <f ca="1">'StockBond Returns'!AA1524+'StockBond Returns'!AC1524-'StockBond Returns'!AB1524*'Distribution of Final Value'!$B$7</f>
        <v>0.89269734273223555</v>
      </c>
      <c r="G1525" s="17">
        <f>1/'StockBond Returns'!M1523</f>
        <v>3.1673401107969332E-2</v>
      </c>
      <c r="H1525">
        <f t="shared" si="4"/>
        <v>0</v>
      </c>
      <c r="I1525" s="64">
        <f t="shared" si="5"/>
        <v>1</v>
      </c>
      <c r="J1525">
        <f t="shared" si="6"/>
        <v>1</v>
      </c>
      <c r="K1525" t="str">
        <f t="shared" ref="K1525:M1525" si="3045">IF(H1525=1,$E1525,"")</f>
        <v/>
      </c>
      <c r="L1525" s="17">
        <f t="shared" ca="1" si="3045"/>
        <v>5.0214191488214439E-2</v>
      </c>
      <c r="M1525" s="17">
        <f t="shared" ca="1" si="3045"/>
        <v>5.0214191488214439E-2</v>
      </c>
      <c r="N1525" s="148">
        <f>IF('StockBond Returns'!AD1523=0,1,0)</f>
        <v>1</v>
      </c>
      <c r="O1525">
        <f>IF( AND('StockBond Returns'!$AD1523&lt;0,'StockBond Returns'!$AD1523&gt;=-0.1),1,0)</f>
        <v>0</v>
      </c>
      <c r="P1525">
        <f>IF( AND('StockBond Returns'!$AD1523&lt;-0.1,'StockBond Returns'!$AD1523&gt;=-0.2),1,0)</f>
        <v>0</v>
      </c>
      <c r="Q1525">
        <f>IF( AND('StockBond Returns'!$AD1523&lt;-0.2,'StockBond Returns'!$AD1523&gt;=-0.3),1,0)</f>
        <v>0</v>
      </c>
      <c r="R1525">
        <f>IF('StockBond Returns'!AD1523&lt;-0.3,1,0)</f>
        <v>0</v>
      </c>
      <c r="S1525" s="17">
        <f t="shared" ref="S1525:W1525" ca="1" si="3046">IF(N1525=1,$E1525,"")</f>
        <v>5.0214191488214439E-2</v>
      </c>
      <c r="T1525" t="str">
        <f t="shared" si="3046"/>
        <v/>
      </c>
      <c r="U1525" t="str">
        <f t="shared" si="3046"/>
        <v/>
      </c>
      <c r="V1525" t="str">
        <f t="shared" si="3046"/>
        <v/>
      </c>
      <c r="W1525" t="str">
        <f t="shared" si="3046"/>
        <v/>
      </c>
    </row>
    <row r="1526" spans="1:23" ht="13" x14ac:dyDescent="0.15">
      <c r="A1526">
        <f t="shared" si="30"/>
        <v>8</v>
      </c>
      <c r="B1526">
        <f t="shared" si="31"/>
        <v>1997</v>
      </c>
      <c r="C1526" s="149">
        <f t="shared" si="706"/>
        <v>35703</v>
      </c>
      <c r="D1526" s="146">
        <f t="shared" si="9"/>
        <v>1997.5833333332182</v>
      </c>
      <c r="E1526" s="147">
        <f ca="1">('StockBond Returns'!AA1525+'StockBond Returns'!AC1525-'Parameters &amp; Main Results'!$B$39)/'StockBond Returns'!AB1525*12</f>
        <v>4.7278896123541816E-2</v>
      </c>
      <c r="F1526" s="70">
        <f ca="1">'StockBond Returns'!AA1525+'StockBond Returns'!AC1525-'StockBond Returns'!AB1525*'Distribution of Final Value'!$B$7</f>
        <v>0.63410369217528384</v>
      </c>
      <c r="G1526" s="17">
        <f>1/'StockBond Returns'!M1524</f>
        <v>2.9591407088599669E-2</v>
      </c>
      <c r="H1526">
        <f t="shared" si="4"/>
        <v>0</v>
      </c>
      <c r="I1526" s="64">
        <f t="shared" si="5"/>
        <v>1</v>
      </c>
      <c r="J1526">
        <f t="shared" si="6"/>
        <v>1</v>
      </c>
      <c r="K1526" t="str">
        <f t="shared" ref="K1526:M1526" si="3047">IF(H1526=1,$E1526,"")</f>
        <v/>
      </c>
      <c r="L1526" s="17">
        <f t="shared" ca="1" si="3047"/>
        <v>4.7278896123541816E-2</v>
      </c>
      <c r="M1526" s="17">
        <f t="shared" ca="1" si="3047"/>
        <v>4.7278896123541816E-2</v>
      </c>
      <c r="N1526" s="148">
        <f>IF('StockBond Returns'!AD1524=0,1,0)</f>
        <v>1</v>
      </c>
      <c r="O1526">
        <f>IF( AND('StockBond Returns'!$AD1524&lt;0,'StockBond Returns'!$AD1524&gt;=-0.1),1,0)</f>
        <v>0</v>
      </c>
      <c r="P1526">
        <f>IF( AND('StockBond Returns'!$AD1524&lt;-0.1,'StockBond Returns'!$AD1524&gt;=-0.2),1,0)</f>
        <v>0</v>
      </c>
      <c r="Q1526">
        <f>IF( AND('StockBond Returns'!$AD1524&lt;-0.2,'StockBond Returns'!$AD1524&gt;=-0.3),1,0)</f>
        <v>0</v>
      </c>
      <c r="R1526">
        <f>IF('StockBond Returns'!AD1524&lt;-0.3,1,0)</f>
        <v>0</v>
      </c>
      <c r="S1526" s="17">
        <f t="shared" ref="S1526:W1526" ca="1" si="3048">IF(N1526=1,$E1526,"")</f>
        <v>4.7278896123541816E-2</v>
      </c>
      <c r="T1526" t="str">
        <f t="shared" si="3048"/>
        <v/>
      </c>
      <c r="U1526" t="str">
        <f t="shared" si="3048"/>
        <v/>
      </c>
      <c r="V1526" t="str">
        <f t="shared" si="3048"/>
        <v/>
      </c>
      <c r="W1526" t="str">
        <f t="shared" si="3048"/>
        <v/>
      </c>
    </row>
    <row r="1527" spans="1:23" ht="13" x14ac:dyDescent="0.15">
      <c r="A1527">
        <f t="shared" si="30"/>
        <v>9</v>
      </c>
      <c r="B1527">
        <f t="shared" si="31"/>
        <v>1997</v>
      </c>
      <c r="C1527" s="149">
        <f t="shared" si="706"/>
        <v>35734</v>
      </c>
      <c r="D1527" s="146">
        <f t="shared" si="9"/>
        <v>1997.6666666665515</v>
      </c>
      <c r="E1527" s="147">
        <f ca="1">('StockBond Returns'!AA1526+'StockBond Returns'!AC1526-'Parameters &amp; Main Results'!$B$39)/'StockBond Returns'!AB1526*12</f>
        <v>4.869101194685925E-2</v>
      </c>
      <c r="F1527" s="70">
        <f ca="1">'StockBond Returns'!AA1526+'StockBond Returns'!AC1526-'StockBond Returns'!AB1526*'Distribution of Final Value'!$B$7</f>
        <v>0.75486194263724471</v>
      </c>
      <c r="G1527" s="17">
        <f>1/'StockBond Returns'!M1525</f>
        <v>3.0676510111282505E-2</v>
      </c>
      <c r="H1527">
        <f t="shared" si="4"/>
        <v>0</v>
      </c>
      <c r="I1527" s="64">
        <f t="shared" si="5"/>
        <v>1</v>
      </c>
      <c r="J1527">
        <f t="shared" si="6"/>
        <v>0</v>
      </c>
      <c r="K1527" t="str">
        <f t="shared" ref="K1527:M1527" si="3049">IF(H1527=1,$E1527,"")</f>
        <v/>
      </c>
      <c r="L1527" s="17">
        <f t="shared" ca="1" si="3049"/>
        <v>4.869101194685925E-2</v>
      </c>
      <c r="M1527" t="str">
        <f t="shared" si="3049"/>
        <v/>
      </c>
      <c r="N1527" s="148">
        <f>IF('StockBond Returns'!AD1525=0,1,0)</f>
        <v>0</v>
      </c>
      <c r="O1527">
        <f>IF( AND('StockBond Returns'!$AD1525&lt;0,'StockBond Returns'!$AD1525&gt;=-0.1),1,0)</f>
        <v>1</v>
      </c>
      <c r="P1527">
        <f>IF( AND('StockBond Returns'!$AD1525&lt;-0.1,'StockBond Returns'!$AD1525&gt;=-0.2),1,0)</f>
        <v>0</v>
      </c>
      <c r="Q1527">
        <f>IF( AND('StockBond Returns'!$AD1525&lt;-0.2,'StockBond Returns'!$AD1525&gt;=-0.3),1,0)</f>
        <v>0</v>
      </c>
      <c r="R1527">
        <f>IF('StockBond Returns'!AD1525&lt;-0.3,1,0)</f>
        <v>0</v>
      </c>
      <c r="S1527" t="str">
        <f t="shared" ref="S1527:W1527" si="3050">IF(N1527=1,$E1527,"")</f>
        <v/>
      </c>
      <c r="T1527" s="17">
        <f t="shared" ca="1" si="3050"/>
        <v>4.869101194685925E-2</v>
      </c>
      <c r="U1527" t="str">
        <f t="shared" si="3050"/>
        <v/>
      </c>
      <c r="V1527" t="str">
        <f t="shared" si="3050"/>
        <v/>
      </c>
      <c r="W1527" t="str">
        <f t="shared" si="3050"/>
        <v/>
      </c>
    </row>
    <row r="1528" spans="1:23" ht="13" x14ac:dyDescent="0.15">
      <c r="A1528">
        <f t="shared" si="30"/>
        <v>10</v>
      </c>
      <c r="B1528">
        <f t="shared" si="31"/>
        <v>1997</v>
      </c>
      <c r="C1528" s="149">
        <f t="shared" si="706"/>
        <v>35764</v>
      </c>
      <c r="D1528" s="146">
        <f t="shared" si="9"/>
        <v>1997.7499999998847</v>
      </c>
      <c r="E1528" s="147">
        <f ca="1">('StockBond Returns'!AA1527+'StockBond Returns'!AC1527-'Parameters &amp; Main Results'!$B$39)/'StockBond Returns'!AB1527*12</f>
        <v>4.7915329786793401E-2</v>
      </c>
      <c r="F1528" s="70">
        <f ca="1">'StockBond Returns'!AA1527+'StockBond Returns'!AC1527-'StockBond Returns'!AB1527*'Distribution of Final Value'!$B$7</f>
        <v>0.68535976606758542</v>
      </c>
      <c r="G1528" s="17">
        <f>1/'StockBond Returns'!M1526</f>
        <v>3.0280762435950157E-2</v>
      </c>
      <c r="H1528">
        <f t="shared" si="4"/>
        <v>0</v>
      </c>
      <c r="I1528" s="64">
        <f t="shared" si="5"/>
        <v>1</v>
      </c>
      <c r="J1528">
        <f t="shared" si="6"/>
        <v>0</v>
      </c>
      <c r="K1528" t="str">
        <f t="shared" ref="K1528:M1528" si="3051">IF(H1528=1,$E1528,"")</f>
        <v/>
      </c>
      <c r="L1528" s="17">
        <f t="shared" ca="1" si="3051"/>
        <v>4.7915329786793401E-2</v>
      </c>
      <c r="M1528" t="str">
        <f t="shared" si="3051"/>
        <v/>
      </c>
      <c r="N1528" s="148">
        <f>IF('StockBond Returns'!AD1526=0,1,0)</f>
        <v>0</v>
      </c>
      <c r="O1528">
        <f>IF( AND('StockBond Returns'!$AD1526&lt;0,'StockBond Returns'!$AD1526&gt;=-0.1),1,0)</f>
        <v>1</v>
      </c>
      <c r="P1528">
        <f>IF( AND('StockBond Returns'!$AD1526&lt;-0.1,'StockBond Returns'!$AD1526&gt;=-0.2),1,0)</f>
        <v>0</v>
      </c>
      <c r="Q1528">
        <f>IF( AND('StockBond Returns'!$AD1526&lt;-0.2,'StockBond Returns'!$AD1526&gt;=-0.3),1,0)</f>
        <v>0</v>
      </c>
      <c r="R1528">
        <f>IF('StockBond Returns'!AD1526&lt;-0.3,1,0)</f>
        <v>0</v>
      </c>
      <c r="S1528" t="str">
        <f t="shared" ref="S1528:W1528" si="3052">IF(N1528=1,$E1528,"")</f>
        <v/>
      </c>
      <c r="T1528" s="17">
        <f t="shared" ca="1" si="3052"/>
        <v>4.7915329786793401E-2</v>
      </c>
      <c r="U1528" t="str">
        <f t="shared" si="3052"/>
        <v/>
      </c>
      <c r="V1528" t="str">
        <f t="shared" si="3052"/>
        <v/>
      </c>
      <c r="W1528" t="str">
        <f t="shared" si="3052"/>
        <v/>
      </c>
    </row>
    <row r="1529" spans="1:23" ht="13" x14ac:dyDescent="0.15">
      <c r="A1529">
        <f t="shared" si="30"/>
        <v>11</v>
      </c>
      <c r="B1529">
        <f t="shared" si="31"/>
        <v>1997</v>
      </c>
      <c r="C1529" s="149">
        <f t="shared" si="706"/>
        <v>35795</v>
      </c>
      <c r="D1529" s="146">
        <f t="shared" si="9"/>
        <v>1997.833333333218</v>
      </c>
      <c r="E1529" s="147">
        <f ca="1">('StockBond Returns'!AA1528+'StockBond Returns'!AC1528-'Parameters &amp; Main Results'!$B$39)/'StockBond Returns'!AB1528*12</f>
        <v>4.9267602039606513E-2</v>
      </c>
      <c r="F1529" s="70">
        <f ca="1">'StockBond Returns'!AA1528+'StockBond Returns'!AC1528-'StockBond Returns'!AB1528*'Distribution of Final Value'!$B$7</f>
        <v>0.80001629710375699</v>
      </c>
      <c r="G1529" s="17">
        <f>1/'StockBond Returns'!M1527</f>
        <v>3.160801408819508E-2</v>
      </c>
      <c r="H1529">
        <f t="shared" si="4"/>
        <v>0</v>
      </c>
      <c r="I1529" s="64">
        <f t="shared" si="5"/>
        <v>1</v>
      </c>
      <c r="J1529">
        <f t="shared" si="6"/>
        <v>0</v>
      </c>
      <c r="K1529" t="str">
        <f t="shared" ref="K1529:M1529" si="3053">IF(H1529=1,$E1529,"")</f>
        <v/>
      </c>
      <c r="L1529" s="17">
        <f t="shared" ca="1" si="3053"/>
        <v>4.9267602039606513E-2</v>
      </c>
      <c r="M1529" t="str">
        <f t="shared" si="3053"/>
        <v/>
      </c>
      <c r="N1529" s="148">
        <f>IF('StockBond Returns'!AD1527=0,1,0)</f>
        <v>0</v>
      </c>
      <c r="O1529">
        <f>IF( AND('StockBond Returns'!$AD1527&lt;0,'StockBond Returns'!$AD1527&gt;=-0.1),1,0)</f>
        <v>1</v>
      </c>
      <c r="P1529">
        <f>IF( AND('StockBond Returns'!$AD1527&lt;-0.1,'StockBond Returns'!$AD1527&gt;=-0.2),1,0)</f>
        <v>0</v>
      </c>
      <c r="Q1529">
        <f>IF( AND('StockBond Returns'!$AD1527&lt;-0.2,'StockBond Returns'!$AD1527&gt;=-0.3),1,0)</f>
        <v>0</v>
      </c>
      <c r="R1529">
        <f>IF('StockBond Returns'!AD1527&lt;-0.3,1,0)</f>
        <v>0</v>
      </c>
      <c r="S1529" t="str">
        <f t="shared" ref="S1529:W1529" si="3054">IF(N1529=1,$E1529,"")</f>
        <v/>
      </c>
      <c r="T1529" s="17">
        <f t="shared" ca="1" si="3054"/>
        <v>4.9267602039606513E-2</v>
      </c>
      <c r="U1529" t="str">
        <f t="shared" si="3054"/>
        <v/>
      </c>
      <c r="V1529" t="str">
        <f t="shared" si="3054"/>
        <v/>
      </c>
      <c r="W1529" t="str">
        <f t="shared" si="3054"/>
        <v/>
      </c>
    </row>
    <row r="1530" spans="1:23" ht="13" x14ac:dyDescent="0.15">
      <c r="A1530">
        <f t="shared" si="30"/>
        <v>12</v>
      </c>
      <c r="B1530">
        <f t="shared" si="31"/>
        <v>1997</v>
      </c>
      <c r="C1530" s="149">
        <f t="shared" si="706"/>
        <v>35826</v>
      </c>
      <c r="D1530" s="146">
        <f t="shared" si="9"/>
        <v>1997.9166666665512</v>
      </c>
      <c r="E1530" s="147">
        <f ca="1">('StockBond Returns'!AA1529+'StockBond Returns'!AC1529-'Parameters &amp; Main Results'!$B$39)/'StockBond Returns'!AB1529*12</f>
        <v>4.7167448402349779E-2</v>
      </c>
      <c r="F1530" s="70">
        <f ca="1">'StockBond Returns'!AA1529+'StockBond Returns'!AC1529-'StockBond Returns'!AB1529*'Distribution of Final Value'!$B$7</f>
        <v>0.6167797144409497</v>
      </c>
      <c r="G1530" s="17">
        <f>1/'StockBond Returns'!M1528</f>
        <v>2.9787364084044407E-2</v>
      </c>
      <c r="H1530">
        <f t="shared" si="4"/>
        <v>0</v>
      </c>
      <c r="I1530" s="64">
        <f t="shared" si="5"/>
        <v>1</v>
      </c>
      <c r="J1530">
        <f t="shared" si="6"/>
        <v>1</v>
      </c>
      <c r="K1530" t="str">
        <f t="shared" ref="K1530:M1530" si="3055">IF(H1530=1,$E1530,"")</f>
        <v/>
      </c>
      <c r="L1530" s="17">
        <f t="shared" ca="1" si="3055"/>
        <v>4.7167448402349779E-2</v>
      </c>
      <c r="M1530" s="17">
        <f t="shared" ca="1" si="3055"/>
        <v>4.7167448402349779E-2</v>
      </c>
      <c r="N1530" s="148">
        <f>IF('StockBond Returns'!AD1528=0,1,0)</f>
        <v>1</v>
      </c>
      <c r="O1530">
        <f>IF( AND('StockBond Returns'!$AD1528&lt;0,'StockBond Returns'!$AD1528&gt;=-0.1),1,0)</f>
        <v>0</v>
      </c>
      <c r="P1530">
        <f>IF( AND('StockBond Returns'!$AD1528&lt;-0.1,'StockBond Returns'!$AD1528&gt;=-0.2),1,0)</f>
        <v>0</v>
      </c>
      <c r="Q1530">
        <f>IF( AND('StockBond Returns'!$AD1528&lt;-0.2,'StockBond Returns'!$AD1528&gt;=-0.3),1,0)</f>
        <v>0</v>
      </c>
      <c r="R1530">
        <f>IF('StockBond Returns'!AD1528&lt;-0.3,1,0)</f>
        <v>0</v>
      </c>
      <c r="S1530" s="17">
        <f t="shared" ref="S1530:W1530" ca="1" si="3056">IF(N1530=1,$E1530,"")</f>
        <v>4.7167448402349779E-2</v>
      </c>
      <c r="T1530" t="str">
        <f t="shared" si="3056"/>
        <v/>
      </c>
      <c r="U1530" t="str">
        <f t="shared" si="3056"/>
        <v/>
      </c>
      <c r="V1530" t="str">
        <f t="shared" si="3056"/>
        <v/>
      </c>
      <c r="W1530" t="str">
        <f t="shared" si="3056"/>
        <v/>
      </c>
    </row>
    <row r="1531" spans="1:23" ht="13" x14ac:dyDescent="0.15">
      <c r="A1531">
        <f t="shared" si="30"/>
        <v>1</v>
      </c>
      <c r="B1531">
        <f t="shared" si="31"/>
        <v>1998</v>
      </c>
      <c r="C1531" s="149">
        <f t="shared" si="706"/>
        <v>35854</v>
      </c>
      <c r="D1531" s="146">
        <f t="shared" si="9"/>
        <v>1997.9999999998845</v>
      </c>
      <c r="E1531" s="147">
        <f ca="1">('StockBond Returns'!AA1530+'StockBond Returns'!AC1530-'Parameters &amp; Main Results'!$B$39)/'StockBond Returns'!AB1530*12</f>
        <v>4.738539599921382E-2</v>
      </c>
      <c r="F1531" s="70">
        <f ca="1">'StockBond Returns'!AA1530+'StockBond Returns'!AC1530-'StockBond Returns'!AB1530*'Distribution of Final Value'!$B$7</f>
        <v>0.63365214068477282</v>
      </c>
      <c r="G1531" s="17">
        <f>1/'StockBond Returns'!M1529</f>
        <v>3.0023333753697038E-2</v>
      </c>
      <c r="H1531">
        <f t="shared" si="4"/>
        <v>0</v>
      </c>
      <c r="I1531" s="64">
        <f t="shared" si="5"/>
        <v>1</v>
      </c>
      <c r="J1531">
        <f t="shared" si="6"/>
        <v>0</v>
      </c>
      <c r="K1531" t="str">
        <f t="shared" ref="K1531:M1531" si="3057">IF(H1531=1,$E1531,"")</f>
        <v/>
      </c>
      <c r="L1531" s="17">
        <f t="shared" ca="1" si="3057"/>
        <v>4.738539599921382E-2</v>
      </c>
      <c r="M1531" t="str">
        <f t="shared" si="3057"/>
        <v/>
      </c>
      <c r="N1531" s="148">
        <f>IF('StockBond Returns'!AD1529=0,1,0)</f>
        <v>0</v>
      </c>
      <c r="O1531">
        <f>IF( AND('StockBond Returns'!$AD1529&lt;0,'StockBond Returns'!$AD1529&gt;=-0.1),1,0)</f>
        <v>1</v>
      </c>
      <c r="P1531">
        <f>IF( AND('StockBond Returns'!$AD1529&lt;-0.1,'StockBond Returns'!$AD1529&gt;=-0.2),1,0)</f>
        <v>0</v>
      </c>
      <c r="Q1531">
        <f>IF( AND('StockBond Returns'!$AD1529&lt;-0.2,'StockBond Returns'!$AD1529&gt;=-0.3),1,0)</f>
        <v>0</v>
      </c>
      <c r="R1531">
        <f>IF('StockBond Returns'!AD1529&lt;-0.3,1,0)</f>
        <v>0</v>
      </c>
      <c r="S1531" t="str">
        <f t="shared" ref="S1531:W1531" si="3058">IF(N1531=1,$E1531,"")</f>
        <v/>
      </c>
      <c r="T1531" s="17">
        <f t="shared" ca="1" si="3058"/>
        <v>4.738539599921382E-2</v>
      </c>
      <c r="U1531" t="str">
        <f t="shared" si="3058"/>
        <v/>
      </c>
      <c r="V1531" t="str">
        <f t="shared" si="3058"/>
        <v/>
      </c>
      <c r="W1531" t="str">
        <f t="shared" si="3058"/>
        <v/>
      </c>
    </row>
    <row r="1532" spans="1:23" ht="13" x14ac:dyDescent="0.15">
      <c r="A1532">
        <f t="shared" si="30"/>
        <v>2</v>
      </c>
      <c r="B1532">
        <f t="shared" si="31"/>
        <v>1998</v>
      </c>
      <c r="C1532" s="149">
        <f t="shared" si="706"/>
        <v>35885</v>
      </c>
      <c r="D1532" s="146">
        <f t="shared" si="9"/>
        <v>1998.0833333332178</v>
      </c>
      <c r="E1532" s="147">
        <f ca="1">('StockBond Returns'!AA1531+'StockBond Returns'!AC1531-'Parameters &amp; Main Results'!$B$39)/'StockBond Returns'!AB1531*12</f>
        <v>4.6157842150497536E-2</v>
      </c>
      <c r="F1532" s="70">
        <f ca="1">'StockBond Returns'!AA1531+'StockBond Returns'!AC1531-'StockBond Returns'!AB1531*'Distribution of Final Value'!$B$7</f>
        <v>0.52675737748843865</v>
      </c>
      <c r="G1532" s="17">
        <f>1/'StockBond Returns'!M1530</f>
        <v>2.927994551278543E-2</v>
      </c>
      <c r="H1532">
        <f t="shared" si="4"/>
        <v>0</v>
      </c>
      <c r="I1532" s="64">
        <f t="shared" si="5"/>
        <v>1</v>
      </c>
      <c r="J1532">
        <f t="shared" si="6"/>
        <v>1</v>
      </c>
      <c r="K1532" t="str">
        <f t="shared" ref="K1532:M1532" si="3059">IF(H1532=1,$E1532,"")</f>
        <v/>
      </c>
      <c r="L1532" s="17">
        <f t="shared" ca="1" si="3059"/>
        <v>4.6157842150497536E-2</v>
      </c>
      <c r="M1532" s="17">
        <f t="shared" ca="1" si="3059"/>
        <v>4.6157842150497536E-2</v>
      </c>
      <c r="N1532" s="148">
        <f>IF('StockBond Returns'!AD1530=0,1,0)</f>
        <v>1</v>
      </c>
      <c r="O1532">
        <f>IF( AND('StockBond Returns'!$AD1530&lt;0,'StockBond Returns'!$AD1530&gt;=-0.1),1,0)</f>
        <v>0</v>
      </c>
      <c r="P1532">
        <f>IF( AND('StockBond Returns'!$AD1530&lt;-0.1,'StockBond Returns'!$AD1530&gt;=-0.2),1,0)</f>
        <v>0</v>
      </c>
      <c r="Q1532">
        <f>IF( AND('StockBond Returns'!$AD1530&lt;-0.2,'StockBond Returns'!$AD1530&gt;=-0.3),1,0)</f>
        <v>0</v>
      </c>
      <c r="R1532">
        <f>IF('StockBond Returns'!AD1530&lt;-0.3,1,0)</f>
        <v>0</v>
      </c>
      <c r="S1532" s="17">
        <f t="shared" ref="S1532:W1532" ca="1" si="3060">IF(N1532=1,$E1532,"")</f>
        <v>4.6157842150497536E-2</v>
      </c>
      <c r="T1532" t="str">
        <f t="shared" si="3060"/>
        <v/>
      </c>
      <c r="U1532" t="str">
        <f t="shared" si="3060"/>
        <v/>
      </c>
      <c r="V1532" t="str">
        <f t="shared" si="3060"/>
        <v/>
      </c>
      <c r="W1532" t="str">
        <f t="shared" si="3060"/>
        <v/>
      </c>
    </row>
    <row r="1533" spans="1:23" ht="13" x14ac:dyDescent="0.15">
      <c r="A1533">
        <f t="shared" si="30"/>
        <v>3</v>
      </c>
      <c r="B1533">
        <f t="shared" si="31"/>
        <v>1998</v>
      </c>
      <c r="C1533" s="149">
        <f t="shared" si="706"/>
        <v>35915</v>
      </c>
      <c r="D1533" s="146">
        <f t="shared" si="9"/>
        <v>1998.166666666551</v>
      </c>
      <c r="E1533" s="147">
        <f ca="1">('StockBond Returns'!AA1532+'StockBond Returns'!AC1532-'Parameters &amp; Main Results'!$B$39)/'StockBond Returns'!AB1532*12</f>
        <v>4.4738701351374525E-2</v>
      </c>
      <c r="F1533" s="70">
        <f ca="1">'StockBond Returns'!AA1532+'StockBond Returns'!AC1532-'StockBond Returns'!AB1532*'Distribution of Final Value'!$B$7</f>
        <v>0.40419616557347782</v>
      </c>
      <c r="G1533" s="17">
        <f>1/'StockBond Returns'!M1531</f>
        <v>2.8151539298003198E-2</v>
      </c>
      <c r="H1533">
        <f t="shared" si="4"/>
        <v>0</v>
      </c>
      <c r="I1533" s="64">
        <f t="shared" si="5"/>
        <v>1</v>
      </c>
      <c r="J1533">
        <f t="shared" si="6"/>
        <v>1</v>
      </c>
      <c r="K1533" t="str">
        <f t="shared" ref="K1533:M1533" si="3061">IF(H1533=1,$E1533,"")</f>
        <v/>
      </c>
      <c r="L1533" s="17">
        <f t="shared" ca="1" si="3061"/>
        <v>4.4738701351374525E-2</v>
      </c>
      <c r="M1533" s="17">
        <f t="shared" ca="1" si="3061"/>
        <v>4.4738701351374525E-2</v>
      </c>
      <c r="N1533" s="148">
        <f>IF('StockBond Returns'!AD1531=0,1,0)</f>
        <v>1</v>
      </c>
      <c r="O1533">
        <f>IF( AND('StockBond Returns'!$AD1531&lt;0,'StockBond Returns'!$AD1531&gt;=-0.1),1,0)</f>
        <v>0</v>
      </c>
      <c r="P1533">
        <f>IF( AND('StockBond Returns'!$AD1531&lt;-0.1,'StockBond Returns'!$AD1531&gt;=-0.2),1,0)</f>
        <v>0</v>
      </c>
      <c r="Q1533">
        <f>IF( AND('StockBond Returns'!$AD1531&lt;-0.2,'StockBond Returns'!$AD1531&gt;=-0.3),1,0)</f>
        <v>0</v>
      </c>
      <c r="R1533">
        <f>IF('StockBond Returns'!AD1531&lt;-0.3,1,0)</f>
        <v>0</v>
      </c>
      <c r="S1533" s="17">
        <f t="shared" ref="S1533:W1533" ca="1" si="3062">IF(N1533=1,$E1533,"")</f>
        <v>4.4738701351374525E-2</v>
      </c>
      <c r="T1533" t="str">
        <f t="shared" si="3062"/>
        <v/>
      </c>
      <c r="U1533" t="str">
        <f t="shared" si="3062"/>
        <v/>
      </c>
      <c r="V1533" t="str">
        <f t="shared" si="3062"/>
        <v/>
      </c>
      <c r="W1533" t="str">
        <f t="shared" si="3062"/>
        <v/>
      </c>
    </row>
    <row r="1534" spans="1:23" ht="13" x14ac:dyDescent="0.15">
      <c r="A1534">
        <f t="shared" si="30"/>
        <v>4</v>
      </c>
      <c r="B1534">
        <f t="shared" si="31"/>
        <v>1998</v>
      </c>
      <c r="C1534" s="149">
        <f t="shared" si="706"/>
        <v>35946</v>
      </c>
      <c r="D1534" s="146">
        <f t="shared" si="9"/>
        <v>1998.2499999998843</v>
      </c>
      <c r="E1534" s="147">
        <f ca="1">('StockBond Returns'!AA1533+'StockBond Returns'!AC1533-'Parameters &amp; Main Results'!$B$39)/'StockBond Returns'!AB1533*12</f>
        <v>4.3122540949216345E-2</v>
      </c>
      <c r="F1534" s="70">
        <f ca="1">'StockBond Returns'!AA1533+'StockBond Returns'!AC1533-'StockBond Returns'!AB1533*'Distribution of Final Value'!$B$7</f>
        <v>0.26561004522093201</v>
      </c>
      <c r="G1534" s="17">
        <f>1/'StockBond Returns'!M1532</f>
        <v>2.6927387513124797E-2</v>
      </c>
      <c r="H1534">
        <f t="shared" si="4"/>
        <v>0</v>
      </c>
      <c r="I1534" s="64">
        <f t="shared" si="5"/>
        <v>1</v>
      </c>
      <c r="J1534">
        <f t="shared" si="6"/>
        <v>1</v>
      </c>
      <c r="K1534" t="str">
        <f t="shared" ref="K1534:M1534" si="3063">IF(H1534=1,$E1534,"")</f>
        <v/>
      </c>
      <c r="L1534" s="17">
        <f t="shared" ca="1" si="3063"/>
        <v>4.3122540949216345E-2</v>
      </c>
      <c r="M1534" s="17">
        <f t="shared" ca="1" si="3063"/>
        <v>4.3122540949216345E-2</v>
      </c>
      <c r="N1534" s="148">
        <f>IF('StockBond Returns'!AD1532=0,1,0)</f>
        <v>1</v>
      </c>
      <c r="O1534">
        <f>IF( AND('StockBond Returns'!$AD1532&lt;0,'StockBond Returns'!$AD1532&gt;=-0.1),1,0)</f>
        <v>0</v>
      </c>
      <c r="P1534">
        <f>IF( AND('StockBond Returns'!$AD1532&lt;-0.1,'StockBond Returns'!$AD1532&gt;=-0.2),1,0)</f>
        <v>0</v>
      </c>
      <c r="Q1534">
        <f>IF( AND('StockBond Returns'!$AD1532&lt;-0.2,'StockBond Returns'!$AD1532&gt;=-0.3),1,0)</f>
        <v>0</v>
      </c>
      <c r="R1534">
        <f>IF('StockBond Returns'!AD1532&lt;-0.3,1,0)</f>
        <v>0</v>
      </c>
      <c r="S1534" s="17">
        <f t="shared" ref="S1534:W1534" ca="1" si="3064">IF(N1534=1,$E1534,"")</f>
        <v>4.3122540949216345E-2</v>
      </c>
      <c r="T1534" t="str">
        <f t="shared" si="3064"/>
        <v/>
      </c>
      <c r="U1534" t="str">
        <f t="shared" si="3064"/>
        <v/>
      </c>
      <c r="V1534" t="str">
        <f t="shared" si="3064"/>
        <v/>
      </c>
      <c r="W1534" t="str">
        <f t="shared" si="3064"/>
        <v/>
      </c>
    </row>
    <row r="1535" spans="1:23" ht="13" x14ac:dyDescent="0.15">
      <c r="A1535">
        <f t="shared" si="30"/>
        <v>5</v>
      </c>
      <c r="B1535">
        <f t="shared" si="31"/>
        <v>1998</v>
      </c>
      <c r="C1535" s="149">
        <f t="shared" si="706"/>
        <v>35976</v>
      </c>
      <c r="D1535" s="146">
        <f t="shared" si="9"/>
        <v>1998.3333333332175</v>
      </c>
      <c r="E1535" s="147">
        <f ca="1">('StockBond Returns'!AA1534+'StockBond Returns'!AC1534-'Parameters &amp; Main Results'!$B$39)/'StockBond Returns'!AB1534*12</f>
        <v>4.2856046776294357E-2</v>
      </c>
      <c r="F1535" s="70">
        <f ca="1">'StockBond Returns'!AA1534+'StockBond Returns'!AC1534-'StockBond Returns'!AB1534*'Distribution of Final Value'!$B$7</f>
        <v>0.24230646077285067</v>
      </c>
      <c r="G1535" s="17">
        <f>1/'StockBond Returns'!M1533</f>
        <v>2.6837098941197089E-2</v>
      </c>
      <c r="H1535">
        <f t="shared" si="4"/>
        <v>0</v>
      </c>
      <c r="I1535" s="64">
        <f t="shared" si="5"/>
        <v>1</v>
      </c>
      <c r="J1535">
        <f t="shared" si="6"/>
        <v>1</v>
      </c>
      <c r="K1535" t="str">
        <f t="shared" ref="K1535:M1535" si="3065">IF(H1535=1,$E1535,"")</f>
        <v/>
      </c>
      <c r="L1535" s="17">
        <f t="shared" ca="1" si="3065"/>
        <v>4.2856046776294357E-2</v>
      </c>
      <c r="M1535" s="17">
        <f t="shared" ca="1" si="3065"/>
        <v>4.2856046776294357E-2</v>
      </c>
      <c r="N1535" s="148">
        <f>IF('StockBond Returns'!AD1533=0,1,0)</f>
        <v>1</v>
      </c>
      <c r="O1535">
        <f>IF( AND('StockBond Returns'!$AD1533&lt;0,'StockBond Returns'!$AD1533&gt;=-0.1),1,0)</f>
        <v>0</v>
      </c>
      <c r="P1535">
        <f>IF( AND('StockBond Returns'!$AD1533&lt;-0.1,'StockBond Returns'!$AD1533&gt;=-0.2),1,0)</f>
        <v>0</v>
      </c>
      <c r="Q1535">
        <f>IF( AND('StockBond Returns'!$AD1533&lt;-0.2,'StockBond Returns'!$AD1533&gt;=-0.3),1,0)</f>
        <v>0</v>
      </c>
      <c r="R1535">
        <f>IF('StockBond Returns'!AD1533&lt;-0.3,1,0)</f>
        <v>0</v>
      </c>
      <c r="S1535" s="17">
        <f t="shared" ref="S1535:W1535" ca="1" si="3066">IF(N1535=1,$E1535,"")</f>
        <v>4.2856046776294357E-2</v>
      </c>
      <c r="T1535" t="str">
        <f t="shared" si="3066"/>
        <v/>
      </c>
      <c r="U1535" t="str">
        <f t="shared" si="3066"/>
        <v/>
      </c>
      <c r="V1535" t="str">
        <f t="shared" si="3066"/>
        <v/>
      </c>
      <c r="W1535" t="str">
        <f t="shared" si="3066"/>
        <v/>
      </c>
    </row>
    <row r="1536" spans="1:23" ht="13" x14ac:dyDescent="0.15">
      <c r="A1536">
        <f t="shared" si="30"/>
        <v>6</v>
      </c>
      <c r="B1536">
        <f t="shared" si="31"/>
        <v>1998</v>
      </c>
      <c r="C1536" s="149">
        <f t="shared" si="706"/>
        <v>36007</v>
      </c>
      <c r="D1536" s="146">
        <f t="shared" si="9"/>
        <v>1998.4166666665508</v>
      </c>
      <c r="E1536" s="147">
        <f ca="1">('StockBond Returns'!AA1535+'StockBond Returns'!AC1535-'Parameters &amp; Main Results'!$B$39)/'StockBond Returns'!AB1535*12</f>
        <v>4.3640739008411235E-2</v>
      </c>
      <c r="F1536" s="70">
        <f ca="1">'StockBond Returns'!AA1535+'StockBond Returns'!AC1535-'StockBond Returns'!AB1535*'Distribution of Final Value'!$B$7</f>
        <v>0.30807988096318661</v>
      </c>
      <c r="G1536" s="17">
        <f>1/'StockBond Returns'!M1534</f>
        <v>2.7491318687605099E-2</v>
      </c>
      <c r="H1536">
        <f t="shared" si="4"/>
        <v>0</v>
      </c>
      <c r="I1536" s="64">
        <f t="shared" si="5"/>
        <v>1</v>
      </c>
      <c r="J1536">
        <f t="shared" si="6"/>
        <v>0</v>
      </c>
      <c r="K1536" t="str">
        <f t="shared" ref="K1536:M1536" si="3067">IF(H1536=1,$E1536,"")</f>
        <v/>
      </c>
      <c r="L1536" s="17">
        <f t="shared" ca="1" si="3067"/>
        <v>4.3640739008411235E-2</v>
      </c>
      <c r="M1536" t="str">
        <f t="shared" si="3067"/>
        <v/>
      </c>
      <c r="N1536" s="148">
        <f>IF('StockBond Returns'!AD1534=0,1,0)</f>
        <v>0</v>
      </c>
      <c r="O1536">
        <f>IF( AND('StockBond Returns'!$AD1534&lt;0,'StockBond Returns'!$AD1534&gt;=-0.1),1,0)</f>
        <v>1</v>
      </c>
      <c r="P1536">
        <f>IF( AND('StockBond Returns'!$AD1534&lt;-0.1,'StockBond Returns'!$AD1534&gt;=-0.2),1,0)</f>
        <v>0</v>
      </c>
      <c r="Q1536">
        <f>IF( AND('StockBond Returns'!$AD1534&lt;-0.2,'StockBond Returns'!$AD1534&gt;=-0.3),1,0)</f>
        <v>0</v>
      </c>
      <c r="R1536">
        <f>IF('StockBond Returns'!AD1534&lt;-0.3,1,0)</f>
        <v>0</v>
      </c>
      <c r="S1536" t="str">
        <f t="shared" ref="S1536:W1536" si="3068">IF(N1536=1,$E1536,"")</f>
        <v/>
      </c>
      <c r="T1536" s="17">
        <f t="shared" ca="1" si="3068"/>
        <v>4.3640739008411235E-2</v>
      </c>
      <c r="U1536" t="str">
        <f t="shared" si="3068"/>
        <v/>
      </c>
      <c r="V1536" t="str">
        <f t="shared" si="3068"/>
        <v/>
      </c>
      <c r="W1536" t="str">
        <f t="shared" si="3068"/>
        <v/>
      </c>
    </row>
    <row r="1537" spans="1:23" ht="13" x14ac:dyDescent="0.15">
      <c r="A1537">
        <f t="shared" si="30"/>
        <v>7</v>
      </c>
      <c r="B1537">
        <f t="shared" si="31"/>
        <v>1998</v>
      </c>
      <c r="C1537" s="149">
        <f t="shared" si="706"/>
        <v>36038</v>
      </c>
      <c r="D1537" s="146">
        <f t="shared" si="9"/>
        <v>1998.499999999884</v>
      </c>
      <c r="E1537" s="147">
        <f ca="1">('StockBond Returns'!AA1536+'StockBond Returns'!AC1536-'Parameters &amp; Main Results'!$B$39)/'StockBond Returns'!AB1536*12</f>
        <v>4.2387302145381875E-2</v>
      </c>
      <c r="F1537" s="70">
        <f ca="1">'StockBond Returns'!AA1536+'StockBond Returns'!AC1536-'StockBond Returns'!AB1536*'Distribution of Final Value'!$B$7</f>
        <v>0.20147813792503078</v>
      </c>
      <c r="G1537" s="17">
        <f>1/'StockBond Returns'!M1535</f>
        <v>2.6562316104935244E-2</v>
      </c>
      <c r="H1537">
        <f t="shared" si="4"/>
        <v>0</v>
      </c>
      <c r="I1537" s="64">
        <f t="shared" si="5"/>
        <v>1</v>
      </c>
      <c r="J1537">
        <f t="shared" si="6"/>
        <v>1</v>
      </c>
      <c r="K1537" t="str">
        <f t="shared" ref="K1537:M1537" si="3069">IF(H1537=1,$E1537,"")</f>
        <v/>
      </c>
      <c r="L1537" s="17">
        <f t="shared" ca="1" si="3069"/>
        <v>4.2387302145381875E-2</v>
      </c>
      <c r="M1537" s="17">
        <f t="shared" ca="1" si="3069"/>
        <v>4.2387302145381875E-2</v>
      </c>
      <c r="N1537" s="148">
        <f>IF('StockBond Returns'!AD1535=0,1,0)</f>
        <v>1</v>
      </c>
      <c r="O1537">
        <f>IF( AND('StockBond Returns'!$AD1535&lt;0,'StockBond Returns'!$AD1535&gt;=-0.1),1,0)</f>
        <v>0</v>
      </c>
      <c r="P1537">
        <f>IF( AND('StockBond Returns'!$AD1535&lt;-0.1,'StockBond Returns'!$AD1535&gt;=-0.2),1,0)</f>
        <v>0</v>
      </c>
      <c r="Q1537">
        <f>IF( AND('StockBond Returns'!$AD1535&lt;-0.2,'StockBond Returns'!$AD1535&gt;=-0.3),1,0)</f>
        <v>0</v>
      </c>
      <c r="R1537">
        <f>IF('StockBond Returns'!AD1535&lt;-0.3,1,0)</f>
        <v>0</v>
      </c>
      <c r="S1537" s="17">
        <f t="shared" ref="S1537:W1537" ca="1" si="3070">IF(N1537=1,$E1537,"")</f>
        <v>4.2387302145381875E-2</v>
      </c>
      <c r="T1537" t="str">
        <f t="shared" si="3070"/>
        <v/>
      </c>
      <c r="U1537" t="str">
        <f t="shared" si="3070"/>
        <v/>
      </c>
      <c r="V1537" t="str">
        <f t="shared" si="3070"/>
        <v/>
      </c>
      <c r="W1537" t="str">
        <f t="shared" si="3070"/>
        <v/>
      </c>
    </row>
    <row r="1538" spans="1:23" ht="13" x14ac:dyDescent="0.15">
      <c r="A1538">
        <f t="shared" si="30"/>
        <v>8</v>
      </c>
      <c r="B1538">
        <f t="shared" si="31"/>
        <v>1998</v>
      </c>
      <c r="C1538" s="149">
        <f t="shared" si="706"/>
        <v>36068</v>
      </c>
      <c r="D1538" s="146">
        <f t="shared" si="9"/>
        <v>1998.5833333332173</v>
      </c>
      <c r="E1538" s="147">
        <f ca="1">('StockBond Returns'!AA1537+'StockBond Returns'!AC1537-'Parameters &amp; Main Results'!$B$39)/'StockBond Returns'!AB1537*12</f>
        <v>4.2990565663059574E-2</v>
      </c>
      <c r="F1538" s="70">
        <f ca="1">'StockBond Returns'!AA1537+'StockBond Returns'!AC1537-'StockBond Returns'!AB1537*'Distribution of Final Value'!$B$7</f>
        <v>0.25174870992624676</v>
      </c>
      <c r="G1538" s="17">
        <f>1/'StockBond Returns'!M1536</f>
        <v>2.6974723075436084E-2</v>
      </c>
      <c r="H1538">
        <f t="shared" si="4"/>
        <v>0</v>
      </c>
      <c r="I1538" s="64">
        <f t="shared" si="5"/>
        <v>1</v>
      </c>
      <c r="J1538">
        <f t="shared" si="6"/>
        <v>0</v>
      </c>
      <c r="K1538" t="str">
        <f t="shared" ref="K1538:M1538" si="3071">IF(H1538=1,$E1538,"")</f>
        <v/>
      </c>
      <c r="L1538" s="17">
        <f t="shared" ca="1" si="3071"/>
        <v>4.2990565663059574E-2</v>
      </c>
      <c r="M1538" t="str">
        <f t="shared" si="3071"/>
        <v/>
      </c>
      <c r="N1538" s="148">
        <f>IF('StockBond Returns'!AD1536=0,1,0)</f>
        <v>0</v>
      </c>
      <c r="O1538">
        <f>IF( AND('StockBond Returns'!$AD1536&lt;0,'StockBond Returns'!$AD1536&gt;=-0.1),1,0)</f>
        <v>1</v>
      </c>
      <c r="P1538">
        <f>IF( AND('StockBond Returns'!$AD1536&lt;-0.1,'StockBond Returns'!$AD1536&gt;=-0.2),1,0)</f>
        <v>0</v>
      </c>
      <c r="Q1538">
        <f>IF( AND('StockBond Returns'!$AD1536&lt;-0.2,'StockBond Returns'!$AD1536&gt;=-0.3),1,0)</f>
        <v>0</v>
      </c>
      <c r="R1538">
        <f>IF('StockBond Returns'!AD1536&lt;-0.3,1,0)</f>
        <v>0</v>
      </c>
      <c r="S1538" t="str">
        <f t="shared" ref="S1538:W1538" si="3072">IF(N1538=1,$E1538,"")</f>
        <v/>
      </c>
      <c r="T1538" s="17">
        <f t="shared" ca="1" si="3072"/>
        <v>4.2990565663059574E-2</v>
      </c>
      <c r="U1538" t="str">
        <f t="shared" si="3072"/>
        <v/>
      </c>
      <c r="V1538" t="str">
        <f t="shared" si="3072"/>
        <v/>
      </c>
      <c r="W1538" t="str">
        <f t="shared" si="3072"/>
        <v/>
      </c>
    </row>
    <row r="1539" spans="1:23" ht="13" x14ac:dyDescent="0.15">
      <c r="A1539">
        <f t="shared" si="30"/>
        <v>9</v>
      </c>
      <c r="B1539">
        <f t="shared" si="31"/>
        <v>1998</v>
      </c>
      <c r="C1539" s="149">
        <f t="shared" si="706"/>
        <v>36099</v>
      </c>
      <c r="D1539" s="146">
        <f t="shared" si="9"/>
        <v>1998.6666666665506</v>
      </c>
      <c r="E1539" s="147">
        <f ca="1">('StockBond Returns'!AA1538+'StockBond Returns'!AC1538-'Parameters &amp; Main Results'!$B$39)/'StockBond Returns'!AB1538*12</f>
        <v>4.8135723596034394E-2</v>
      </c>
      <c r="F1539" s="70">
        <f ca="1">'StockBond Returns'!AA1538+'StockBond Returns'!AC1538-'StockBond Returns'!AB1538*'Distribution of Final Value'!$B$7</f>
        <v>0.68309746787828685</v>
      </c>
      <c r="G1539" s="17">
        <f>1/'StockBond Returns'!M1537</f>
        <v>3.1690250908436218E-2</v>
      </c>
      <c r="H1539">
        <f t="shared" si="4"/>
        <v>0</v>
      </c>
      <c r="I1539" s="64">
        <f t="shared" si="5"/>
        <v>1</v>
      </c>
      <c r="J1539">
        <f t="shared" si="6"/>
        <v>0</v>
      </c>
      <c r="K1539" t="str">
        <f t="shared" ref="K1539:M1539" si="3073">IF(H1539=1,$E1539,"")</f>
        <v/>
      </c>
      <c r="L1539" s="17">
        <f t="shared" ca="1" si="3073"/>
        <v>4.8135723596034394E-2</v>
      </c>
      <c r="M1539" t="str">
        <f t="shared" si="3073"/>
        <v/>
      </c>
      <c r="N1539" s="148">
        <f>IF('StockBond Returns'!AD1537=0,1,0)</f>
        <v>0</v>
      </c>
      <c r="O1539">
        <f>IF( AND('StockBond Returns'!$AD1537&lt;0,'StockBond Returns'!$AD1537&gt;=-0.1),1,0)</f>
        <v>0</v>
      </c>
      <c r="P1539">
        <f>IF( AND('StockBond Returns'!$AD1537&lt;-0.1,'StockBond Returns'!$AD1537&gt;=-0.2),1,0)</f>
        <v>1</v>
      </c>
      <c r="Q1539">
        <f>IF( AND('StockBond Returns'!$AD1537&lt;-0.2,'StockBond Returns'!$AD1537&gt;=-0.3),1,0)</f>
        <v>0</v>
      </c>
      <c r="R1539">
        <f>IF('StockBond Returns'!AD1537&lt;-0.3,1,0)</f>
        <v>0</v>
      </c>
      <c r="S1539" t="str">
        <f t="shared" ref="S1539:W1539" si="3074">IF(N1539=1,$E1539,"")</f>
        <v/>
      </c>
      <c r="T1539" t="str">
        <f t="shared" si="3074"/>
        <v/>
      </c>
      <c r="U1539" s="17">
        <f t="shared" ca="1" si="3074"/>
        <v>4.8135723596034394E-2</v>
      </c>
      <c r="V1539" t="str">
        <f t="shared" si="3074"/>
        <v/>
      </c>
      <c r="W1539" t="str">
        <f t="shared" si="3074"/>
        <v/>
      </c>
    </row>
    <row r="1540" spans="1:23" ht="13" x14ac:dyDescent="0.15">
      <c r="A1540">
        <f t="shared" si="30"/>
        <v>10</v>
      </c>
      <c r="B1540">
        <f t="shared" si="31"/>
        <v>1998</v>
      </c>
      <c r="C1540" s="149">
        <f t="shared" si="706"/>
        <v>36129</v>
      </c>
      <c r="D1540" s="146">
        <f t="shared" si="9"/>
        <v>1998.7499999998838</v>
      </c>
      <c r="E1540" s="147">
        <f ca="1">('StockBond Returns'!AA1539+'StockBond Returns'!AC1539-'Parameters &amp; Main Results'!$B$39)/'StockBond Returns'!AB1539*12</f>
        <v>4.5487916324476636E-2</v>
      </c>
      <c r="F1540" s="70">
        <f ca="1">'StockBond Returns'!AA1539+'StockBond Returns'!AC1539-'StockBond Returns'!AB1539*'Distribution of Final Value'!$B$7</f>
        <v>0.45938936532150532</v>
      </c>
      <c r="G1540" s="17">
        <f>1/'StockBond Returns'!M1538</f>
        <v>2.9927207836902402E-2</v>
      </c>
      <c r="H1540">
        <f t="shared" si="4"/>
        <v>0</v>
      </c>
      <c r="I1540" s="64">
        <f t="shared" si="5"/>
        <v>1</v>
      </c>
      <c r="J1540">
        <f t="shared" si="6"/>
        <v>0</v>
      </c>
      <c r="K1540" t="str">
        <f t="shared" ref="K1540:M1540" si="3075">IF(H1540=1,$E1540,"")</f>
        <v/>
      </c>
      <c r="L1540" s="17">
        <f t="shared" ca="1" si="3075"/>
        <v>4.5487916324476636E-2</v>
      </c>
      <c r="M1540" t="str">
        <f t="shared" si="3075"/>
        <v/>
      </c>
      <c r="N1540" s="148">
        <f>IF('StockBond Returns'!AD1538=0,1,0)</f>
        <v>0</v>
      </c>
      <c r="O1540">
        <f>IF( AND('StockBond Returns'!$AD1538&lt;0,'StockBond Returns'!$AD1538&gt;=-0.1),1,0)</f>
        <v>0</v>
      </c>
      <c r="P1540">
        <f>IF( AND('StockBond Returns'!$AD1538&lt;-0.1,'StockBond Returns'!$AD1538&gt;=-0.2),1,0)</f>
        <v>1</v>
      </c>
      <c r="Q1540">
        <f>IF( AND('StockBond Returns'!$AD1538&lt;-0.2,'StockBond Returns'!$AD1538&gt;=-0.3),1,0)</f>
        <v>0</v>
      </c>
      <c r="R1540">
        <f>IF('StockBond Returns'!AD1538&lt;-0.3,1,0)</f>
        <v>0</v>
      </c>
      <c r="S1540" t="str">
        <f t="shared" ref="S1540:W1540" si="3076">IF(N1540=1,$E1540,"")</f>
        <v/>
      </c>
      <c r="T1540" t="str">
        <f t="shared" si="3076"/>
        <v/>
      </c>
      <c r="U1540" s="17">
        <f t="shared" ca="1" si="3076"/>
        <v>4.5487916324476636E-2</v>
      </c>
      <c r="V1540" t="str">
        <f t="shared" si="3076"/>
        <v/>
      </c>
      <c r="W1540" t="str">
        <f t="shared" si="3076"/>
        <v/>
      </c>
    </row>
    <row r="1541" spans="1:23" ht="13" x14ac:dyDescent="0.15">
      <c r="A1541">
        <f t="shared" si="30"/>
        <v>11</v>
      </c>
      <c r="B1541">
        <f t="shared" si="31"/>
        <v>1998</v>
      </c>
      <c r="C1541" s="149">
        <f t="shared" si="706"/>
        <v>36160</v>
      </c>
      <c r="D1541" s="146">
        <f t="shared" si="9"/>
        <v>1998.8333333332171</v>
      </c>
      <c r="E1541" s="147">
        <f ca="1">('StockBond Returns'!AA1540+'StockBond Returns'!AC1540-'Parameters &amp; Main Results'!$B$39)/'StockBond Returns'!AB1540*12</f>
        <v>4.2812619509962825E-2</v>
      </c>
      <c r="F1541" s="70">
        <f ca="1">'StockBond Returns'!AA1540+'StockBond Returns'!AC1540-'StockBond Returns'!AB1540*'Distribution of Final Value'!$B$7</f>
        <v>0.23478417608055313</v>
      </c>
      <c r="G1541" s="17">
        <f>1/'StockBond Returns'!M1539</f>
        <v>2.7501598687182806E-2</v>
      </c>
      <c r="H1541">
        <f t="shared" si="4"/>
        <v>0</v>
      </c>
      <c r="I1541" s="64">
        <f t="shared" si="5"/>
        <v>1</v>
      </c>
      <c r="J1541">
        <f t="shared" si="6"/>
        <v>0</v>
      </c>
      <c r="K1541" t="str">
        <f t="shared" ref="K1541:M1541" si="3077">IF(H1541=1,$E1541,"")</f>
        <v/>
      </c>
      <c r="L1541" s="17">
        <f t="shared" ca="1" si="3077"/>
        <v>4.2812619509962825E-2</v>
      </c>
      <c r="M1541" t="str">
        <f t="shared" si="3077"/>
        <v/>
      </c>
      <c r="N1541" s="148">
        <f>IF('StockBond Returns'!AD1539=0,1,0)</f>
        <v>0</v>
      </c>
      <c r="O1541">
        <f>IF( AND('StockBond Returns'!$AD1539&lt;0,'StockBond Returns'!$AD1539&gt;=-0.1),1,0)</f>
        <v>1</v>
      </c>
      <c r="P1541">
        <f>IF( AND('StockBond Returns'!$AD1539&lt;-0.1,'StockBond Returns'!$AD1539&gt;=-0.2),1,0)</f>
        <v>0</v>
      </c>
      <c r="Q1541">
        <f>IF( AND('StockBond Returns'!$AD1539&lt;-0.2,'StockBond Returns'!$AD1539&gt;=-0.3),1,0)</f>
        <v>0</v>
      </c>
      <c r="R1541">
        <f>IF('StockBond Returns'!AD1539&lt;-0.3,1,0)</f>
        <v>0</v>
      </c>
      <c r="S1541" t="str">
        <f t="shared" ref="S1541:W1541" si="3078">IF(N1541=1,$E1541,"")</f>
        <v/>
      </c>
      <c r="T1541" s="17">
        <f t="shared" ca="1" si="3078"/>
        <v>4.2812619509962825E-2</v>
      </c>
      <c r="U1541" t="str">
        <f t="shared" si="3078"/>
        <v/>
      </c>
      <c r="V1541" t="str">
        <f t="shared" si="3078"/>
        <v/>
      </c>
      <c r="W1541" t="str">
        <f t="shared" si="3078"/>
        <v/>
      </c>
    </row>
    <row r="1542" spans="1:23" ht="13" x14ac:dyDescent="0.15">
      <c r="A1542">
        <f t="shared" si="30"/>
        <v>12</v>
      </c>
      <c r="B1542">
        <f t="shared" si="31"/>
        <v>1998</v>
      </c>
      <c r="C1542" s="149">
        <f t="shared" si="706"/>
        <v>36191</v>
      </c>
      <c r="D1542" s="146">
        <f t="shared" si="9"/>
        <v>1998.9166666665503</v>
      </c>
      <c r="E1542" s="147">
        <f ca="1">('StockBond Returns'!AA1541+'StockBond Returns'!AC1541-'Parameters &amp; Main Results'!$B$39)/'StockBond Returns'!AB1541*12</f>
        <v>4.148681353677857E-2</v>
      </c>
      <c r="F1542" s="70">
        <f ca="1">'StockBond Returns'!AA1541+'StockBond Returns'!AC1541-'StockBond Returns'!AB1541*'Distribution of Final Value'!$B$7</f>
        <v>0.12379326694357751</v>
      </c>
      <c r="G1542" s="17">
        <f>1/'StockBond Returns'!M1540</f>
        <v>2.6318327917967153E-2</v>
      </c>
      <c r="H1542">
        <f t="shared" si="4"/>
        <v>0</v>
      </c>
      <c r="I1542" s="64">
        <f t="shared" si="5"/>
        <v>1</v>
      </c>
      <c r="J1542">
        <f t="shared" si="6"/>
        <v>1</v>
      </c>
      <c r="K1542" t="str">
        <f t="shared" ref="K1542:M1542" si="3079">IF(H1542=1,$E1542,"")</f>
        <v/>
      </c>
      <c r="L1542" s="17">
        <f t="shared" ca="1" si="3079"/>
        <v>4.148681353677857E-2</v>
      </c>
      <c r="M1542" s="17">
        <f t="shared" ca="1" si="3079"/>
        <v>4.148681353677857E-2</v>
      </c>
      <c r="N1542" s="148">
        <f>IF('StockBond Returns'!AD1540=0,1,0)</f>
        <v>1</v>
      </c>
      <c r="O1542">
        <f>IF( AND('StockBond Returns'!$AD1540&lt;0,'StockBond Returns'!$AD1540&gt;=-0.1),1,0)</f>
        <v>0</v>
      </c>
      <c r="P1542">
        <f>IF( AND('StockBond Returns'!$AD1540&lt;-0.1,'StockBond Returns'!$AD1540&gt;=-0.2),1,0)</f>
        <v>0</v>
      </c>
      <c r="Q1542">
        <f>IF( AND('StockBond Returns'!$AD1540&lt;-0.2,'StockBond Returns'!$AD1540&gt;=-0.3),1,0)</f>
        <v>0</v>
      </c>
      <c r="R1542">
        <f>IF('StockBond Returns'!AD1540&lt;-0.3,1,0)</f>
        <v>0</v>
      </c>
      <c r="S1542" s="17">
        <f t="shared" ref="S1542:W1542" ca="1" si="3080">IF(N1542=1,$E1542,"")</f>
        <v>4.148681353677857E-2</v>
      </c>
      <c r="T1542" t="str">
        <f t="shared" si="3080"/>
        <v/>
      </c>
      <c r="U1542" t="str">
        <f t="shared" si="3080"/>
        <v/>
      </c>
      <c r="V1542" t="str">
        <f t="shared" si="3080"/>
        <v/>
      </c>
      <c r="W1542" t="str">
        <f t="shared" si="3080"/>
        <v/>
      </c>
    </row>
    <row r="1543" spans="1:23" ht="13" x14ac:dyDescent="0.15">
      <c r="A1543">
        <f t="shared" si="30"/>
        <v>1</v>
      </c>
      <c r="B1543">
        <f t="shared" si="31"/>
        <v>1999</v>
      </c>
      <c r="C1543" s="149">
        <f t="shared" si="706"/>
        <v>36219</v>
      </c>
      <c r="D1543" s="146">
        <f t="shared" si="9"/>
        <v>1998.9999999998836</v>
      </c>
      <c r="E1543" s="147">
        <f ca="1">('StockBond Returns'!AA1542+'StockBond Returns'!AC1542-'Parameters &amp; Main Results'!$B$39)/'StockBond Returns'!AB1542*12</f>
        <v>3.9911709033477571E-2</v>
      </c>
      <c r="F1543" s="70">
        <f ca="1">'StockBond Returns'!AA1542+'StockBond Returns'!AC1542-'StockBond Returns'!AB1542*'Distribution of Final Value'!$B$7</f>
        <v>-7.333118304922781E-3</v>
      </c>
      <c r="G1543" s="17">
        <f>1/'StockBond Returns'!M1541</f>
        <v>2.4938679428332926E-2</v>
      </c>
      <c r="H1543">
        <f t="shared" si="4"/>
        <v>0</v>
      </c>
      <c r="I1543" s="64">
        <f t="shared" si="5"/>
        <v>1</v>
      </c>
      <c r="J1543">
        <f t="shared" si="6"/>
        <v>1</v>
      </c>
      <c r="K1543" t="str">
        <f t="shared" ref="K1543:M1543" si="3081">IF(H1543=1,$E1543,"")</f>
        <v/>
      </c>
      <c r="L1543" s="17">
        <f t="shared" ca="1" si="3081"/>
        <v>3.9911709033477571E-2</v>
      </c>
      <c r="M1543" s="17">
        <f t="shared" ca="1" si="3081"/>
        <v>3.9911709033477571E-2</v>
      </c>
      <c r="N1543" s="148">
        <f>IF('StockBond Returns'!AD1541=0,1,0)</f>
        <v>1</v>
      </c>
      <c r="O1543">
        <f>IF( AND('StockBond Returns'!$AD1541&lt;0,'StockBond Returns'!$AD1541&gt;=-0.1),1,0)</f>
        <v>0</v>
      </c>
      <c r="P1543">
        <f>IF( AND('StockBond Returns'!$AD1541&lt;-0.1,'StockBond Returns'!$AD1541&gt;=-0.2),1,0)</f>
        <v>0</v>
      </c>
      <c r="Q1543">
        <f>IF( AND('StockBond Returns'!$AD1541&lt;-0.2,'StockBond Returns'!$AD1541&gt;=-0.3),1,0)</f>
        <v>0</v>
      </c>
      <c r="R1543">
        <f>IF('StockBond Returns'!AD1541&lt;-0.3,1,0)</f>
        <v>0</v>
      </c>
      <c r="S1543" s="17">
        <f t="shared" ref="S1543:W1543" ca="1" si="3082">IF(N1543=1,$E1543,"")</f>
        <v>3.9911709033477571E-2</v>
      </c>
      <c r="T1543" t="str">
        <f t="shared" si="3082"/>
        <v/>
      </c>
      <c r="U1543" t="str">
        <f t="shared" si="3082"/>
        <v/>
      </c>
      <c r="V1543" t="str">
        <f t="shared" si="3082"/>
        <v/>
      </c>
      <c r="W1543" t="str">
        <f t="shared" si="3082"/>
        <v/>
      </c>
    </row>
    <row r="1544" spans="1:23" ht="13" x14ac:dyDescent="0.15">
      <c r="A1544">
        <f t="shared" si="30"/>
        <v>2</v>
      </c>
      <c r="B1544">
        <f t="shared" si="31"/>
        <v>1999</v>
      </c>
      <c r="C1544" s="149">
        <f t="shared" si="706"/>
        <v>36250</v>
      </c>
      <c r="D1544" s="146">
        <f t="shared" si="9"/>
        <v>1999.0833333332168</v>
      </c>
      <c r="E1544" s="147">
        <f ca="1">('StockBond Returns'!AA1543+'StockBond Returns'!AC1543-'Parameters &amp; Main Results'!$B$39)/'StockBond Returns'!AB1543*12</f>
        <v>3.9002086899724883E-2</v>
      </c>
      <c r="F1544" s="70">
        <f ca="1">'StockBond Returns'!AA1543+'StockBond Returns'!AC1543-'StockBond Returns'!AB1543*'Distribution of Final Value'!$B$7</f>
        <v>-8.2690432116216517E-2</v>
      </c>
      <c r="G1544" s="17">
        <f>1/'StockBond Returns'!M1542</f>
        <v>2.4175450245368307E-2</v>
      </c>
      <c r="H1544">
        <f t="shared" si="4"/>
        <v>0</v>
      </c>
      <c r="I1544" s="64">
        <f t="shared" si="5"/>
        <v>1</v>
      </c>
      <c r="J1544">
        <f t="shared" si="6"/>
        <v>1</v>
      </c>
      <c r="K1544" t="str">
        <f t="shared" ref="K1544:M1544" si="3083">IF(H1544=1,$E1544,"")</f>
        <v/>
      </c>
      <c r="L1544" s="17">
        <f t="shared" ca="1" si="3083"/>
        <v>3.9002086899724883E-2</v>
      </c>
      <c r="M1544" s="17">
        <f t="shared" ca="1" si="3083"/>
        <v>3.9002086899724883E-2</v>
      </c>
      <c r="N1544" s="148">
        <f>IF('StockBond Returns'!AD1542=0,1,0)</f>
        <v>1</v>
      </c>
      <c r="O1544">
        <f>IF( AND('StockBond Returns'!$AD1542&lt;0,'StockBond Returns'!$AD1542&gt;=-0.1),1,0)</f>
        <v>0</v>
      </c>
      <c r="P1544">
        <f>IF( AND('StockBond Returns'!$AD1542&lt;-0.1,'StockBond Returns'!$AD1542&gt;=-0.2),1,0)</f>
        <v>0</v>
      </c>
      <c r="Q1544">
        <f>IF( AND('StockBond Returns'!$AD1542&lt;-0.2,'StockBond Returns'!$AD1542&gt;=-0.3),1,0)</f>
        <v>0</v>
      </c>
      <c r="R1544">
        <f>IF('StockBond Returns'!AD1542&lt;-0.3,1,0)</f>
        <v>0</v>
      </c>
      <c r="S1544" s="17">
        <f t="shared" ref="S1544:W1544" ca="1" si="3084">IF(N1544=1,$E1544,"")</f>
        <v>3.9002086899724883E-2</v>
      </c>
      <c r="T1544" t="str">
        <f t="shared" si="3084"/>
        <v/>
      </c>
      <c r="U1544" t="str">
        <f t="shared" si="3084"/>
        <v/>
      </c>
      <c r="V1544" t="str">
        <f t="shared" si="3084"/>
        <v/>
      </c>
      <c r="W1544" t="str">
        <f t="shared" si="3084"/>
        <v/>
      </c>
    </row>
    <row r="1545" spans="1:23" ht="13" x14ac:dyDescent="0.15">
      <c r="A1545">
        <f t="shared" si="30"/>
        <v>3</v>
      </c>
      <c r="B1545">
        <f t="shared" si="31"/>
        <v>1999</v>
      </c>
      <c r="C1545" s="149">
        <f t="shared" si="706"/>
        <v>36280</v>
      </c>
      <c r="D1545" s="146">
        <f t="shared" si="9"/>
        <v>1999.1666666665501</v>
      </c>
      <c r="E1545" s="147">
        <f ca="1">('StockBond Returns'!AA1544+'StockBond Returns'!AC1544-'Parameters &amp; Main Results'!$B$39)/'StockBond Returns'!AB1544*12</f>
        <v>4.0261404419636743E-2</v>
      </c>
      <c r="F1545" s="70">
        <f ca="1">'StockBond Returns'!AA1544+'StockBond Returns'!AC1544-'StockBond Returns'!AB1544*'Distribution of Final Value'!$B$7</f>
        <v>2.1612230612711336E-2</v>
      </c>
      <c r="G1545" s="17">
        <f>1/'StockBond Returns'!M1543</f>
        <v>2.4961023636163392E-2</v>
      </c>
      <c r="H1545">
        <f t="shared" si="4"/>
        <v>0</v>
      </c>
      <c r="I1545" s="64">
        <f t="shared" si="5"/>
        <v>1</v>
      </c>
      <c r="J1545">
        <f t="shared" si="6"/>
        <v>0</v>
      </c>
      <c r="K1545" t="str">
        <f t="shared" ref="K1545:M1545" si="3085">IF(H1545=1,$E1545,"")</f>
        <v/>
      </c>
      <c r="L1545" s="17">
        <f t="shared" ca="1" si="3085"/>
        <v>4.0261404419636743E-2</v>
      </c>
      <c r="M1545" t="str">
        <f t="shared" si="3085"/>
        <v/>
      </c>
      <c r="N1545" s="148">
        <f>IF('StockBond Returns'!AD1543=0,1,0)</f>
        <v>0</v>
      </c>
      <c r="O1545">
        <f>IF( AND('StockBond Returns'!$AD1543&lt;0,'StockBond Returns'!$AD1543&gt;=-0.1),1,0)</f>
        <v>1</v>
      </c>
      <c r="P1545">
        <f>IF( AND('StockBond Returns'!$AD1543&lt;-0.1,'StockBond Returns'!$AD1543&gt;=-0.2),1,0)</f>
        <v>0</v>
      </c>
      <c r="Q1545">
        <f>IF( AND('StockBond Returns'!$AD1543&lt;-0.2,'StockBond Returns'!$AD1543&gt;=-0.3),1,0)</f>
        <v>0</v>
      </c>
      <c r="R1545">
        <f>IF('StockBond Returns'!AD1543&lt;-0.3,1,0)</f>
        <v>0</v>
      </c>
      <c r="S1545" t="str">
        <f t="shared" ref="S1545:W1545" si="3086">IF(N1545=1,$E1545,"")</f>
        <v/>
      </c>
      <c r="T1545" s="17">
        <f t="shared" ca="1" si="3086"/>
        <v>4.0261404419636743E-2</v>
      </c>
      <c r="U1545" t="str">
        <f t="shared" si="3086"/>
        <v/>
      </c>
      <c r="V1545" t="str">
        <f t="shared" si="3086"/>
        <v/>
      </c>
      <c r="W1545" t="str">
        <f t="shared" si="3086"/>
        <v/>
      </c>
    </row>
    <row r="1546" spans="1:23" ht="13" x14ac:dyDescent="0.15">
      <c r="A1546">
        <f t="shared" si="30"/>
        <v>4</v>
      </c>
      <c r="B1546">
        <f t="shared" si="31"/>
        <v>1999</v>
      </c>
      <c r="C1546" s="149">
        <f t="shared" si="706"/>
        <v>36311</v>
      </c>
      <c r="D1546" s="146">
        <f t="shared" si="9"/>
        <v>1999.2499999998834</v>
      </c>
      <c r="E1546" s="147">
        <f ca="1">('StockBond Returns'!AA1545+'StockBond Returns'!AC1545-'Parameters &amp; Main Results'!$B$39)/'StockBond Returns'!AB1545*12</f>
        <v>3.9144707388750366E-2</v>
      </c>
      <c r="F1546" s="70">
        <f ca="1">'StockBond Returns'!AA1545+'StockBond Returns'!AC1545-'StockBond Returns'!AB1545*'Distribution of Final Value'!$B$7</f>
        <v>-7.0547368771400443E-2</v>
      </c>
      <c r="G1546" s="17">
        <f>1/'StockBond Returns'!M1544</f>
        <v>2.409169255592673E-2</v>
      </c>
      <c r="H1546">
        <f t="shared" si="4"/>
        <v>0</v>
      </c>
      <c r="I1546" s="64">
        <f t="shared" si="5"/>
        <v>1</v>
      </c>
      <c r="J1546">
        <f t="shared" si="6"/>
        <v>1</v>
      </c>
      <c r="K1546" t="str">
        <f t="shared" ref="K1546:M1546" si="3087">IF(H1546=1,$E1546,"")</f>
        <v/>
      </c>
      <c r="L1546" s="17">
        <f t="shared" ca="1" si="3087"/>
        <v>3.9144707388750366E-2</v>
      </c>
      <c r="M1546" s="17">
        <f t="shared" ca="1" si="3087"/>
        <v>3.9144707388750366E-2</v>
      </c>
      <c r="N1546" s="148">
        <f>IF('StockBond Returns'!AD1544=0,1,0)</f>
        <v>1</v>
      </c>
      <c r="O1546">
        <f>IF( AND('StockBond Returns'!$AD1544&lt;0,'StockBond Returns'!$AD1544&gt;=-0.1),1,0)</f>
        <v>0</v>
      </c>
      <c r="P1546">
        <f>IF( AND('StockBond Returns'!$AD1544&lt;-0.1,'StockBond Returns'!$AD1544&gt;=-0.2),1,0)</f>
        <v>0</v>
      </c>
      <c r="Q1546">
        <f>IF( AND('StockBond Returns'!$AD1544&lt;-0.2,'StockBond Returns'!$AD1544&gt;=-0.3),1,0)</f>
        <v>0</v>
      </c>
      <c r="R1546">
        <f>IF('StockBond Returns'!AD1544&lt;-0.3,1,0)</f>
        <v>0</v>
      </c>
      <c r="S1546" s="17">
        <f t="shared" ref="S1546:W1546" ca="1" si="3088">IF(N1546=1,$E1546,"")</f>
        <v>3.9144707388750366E-2</v>
      </c>
      <c r="T1546" t="str">
        <f t="shared" si="3088"/>
        <v/>
      </c>
      <c r="U1546" t="str">
        <f t="shared" si="3088"/>
        <v/>
      </c>
      <c r="V1546" t="str">
        <f t="shared" si="3088"/>
        <v/>
      </c>
      <c r="W1546" t="str">
        <f t="shared" si="3088"/>
        <v/>
      </c>
    </row>
    <row r="1547" spans="1:23" ht="13" x14ac:dyDescent="0.15">
      <c r="A1547">
        <f t="shared" si="30"/>
        <v>5</v>
      </c>
      <c r="B1547">
        <f t="shared" si="31"/>
        <v>1999</v>
      </c>
      <c r="C1547" s="149">
        <f t="shared" si="706"/>
        <v>36341</v>
      </c>
      <c r="D1547" s="146">
        <f t="shared" si="9"/>
        <v>1999.3333333332166</v>
      </c>
      <c r="E1547" s="147">
        <f ca="1">('StockBond Returns'!AA1546+'StockBond Returns'!AC1546-'Parameters &amp; Main Results'!$B$39)/'StockBond Returns'!AB1546*12</f>
        <v>3.8369948894642819E-2</v>
      </c>
      <c r="F1547" s="70">
        <f ca="1">'StockBond Returns'!AA1546+'StockBond Returns'!AC1546-'StockBond Returns'!AB1546*'Distribution of Final Value'!$B$7</f>
        <v>-0.13414926388168791</v>
      </c>
      <c r="G1547" s="17">
        <f>1/'StockBond Returns'!M1545</f>
        <v>2.340936290045673E-2</v>
      </c>
      <c r="H1547">
        <f t="shared" si="4"/>
        <v>0</v>
      </c>
      <c r="I1547" s="64">
        <f t="shared" si="5"/>
        <v>1</v>
      </c>
      <c r="J1547">
        <f t="shared" si="6"/>
        <v>1</v>
      </c>
      <c r="K1547" t="str">
        <f t="shared" ref="K1547:M1547" si="3089">IF(H1547=1,$E1547,"")</f>
        <v/>
      </c>
      <c r="L1547" s="17">
        <f t="shared" ca="1" si="3089"/>
        <v>3.8369948894642819E-2</v>
      </c>
      <c r="M1547" s="17">
        <f t="shared" ca="1" si="3089"/>
        <v>3.8369948894642819E-2</v>
      </c>
      <c r="N1547" s="148">
        <f>IF('StockBond Returns'!AD1545=0,1,0)</f>
        <v>1</v>
      </c>
      <c r="O1547">
        <f>IF( AND('StockBond Returns'!$AD1545&lt;0,'StockBond Returns'!$AD1545&gt;=-0.1),1,0)</f>
        <v>0</v>
      </c>
      <c r="P1547">
        <f>IF( AND('StockBond Returns'!$AD1545&lt;-0.1,'StockBond Returns'!$AD1545&gt;=-0.2),1,0)</f>
        <v>0</v>
      </c>
      <c r="Q1547">
        <f>IF( AND('StockBond Returns'!$AD1545&lt;-0.2,'StockBond Returns'!$AD1545&gt;=-0.3),1,0)</f>
        <v>0</v>
      </c>
      <c r="R1547">
        <f>IF('StockBond Returns'!AD1545&lt;-0.3,1,0)</f>
        <v>0</v>
      </c>
      <c r="S1547" s="17">
        <f t="shared" ref="S1547:W1547" ca="1" si="3090">IF(N1547=1,$E1547,"")</f>
        <v>3.8369948894642819E-2</v>
      </c>
      <c r="T1547" t="str">
        <f t="shared" si="3090"/>
        <v/>
      </c>
      <c r="U1547" t="str">
        <f t="shared" si="3090"/>
        <v/>
      </c>
      <c r="V1547" t="str">
        <f t="shared" si="3090"/>
        <v/>
      </c>
      <c r="W1547" t="str">
        <f t="shared" si="3090"/>
        <v/>
      </c>
    </row>
    <row r="1548" spans="1:23" ht="13" x14ac:dyDescent="0.15">
      <c r="A1548">
        <f t="shared" si="30"/>
        <v>6</v>
      </c>
      <c r="B1548">
        <f t="shared" si="31"/>
        <v>1999</v>
      </c>
      <c r="C1548" s="149">
        <f t="shared" si="706"/>
        <v>36372</v>
      </c>
      <c r="D1548" s="146">
        <f t="shared" si="9"/>
        <v>1999.4166666665499</v>
      </c>
      <c r="E1548" s="147">
        <f ca="1">('StockBond Returns'!AA1547+'StockBond Returns'!AC1547-'Parameters &amp; Main Results'!$B$39)/'StockBond Returns'!AB1547*12</f>
        <v>3.9578275954626173E-2</v>
      </c>
      <c r="F1548" s="70">
        <f ca="1">'StockBond Returns'!AA1547+'StockBond Returns'!AC1547-'StockBond Returns'!AB1547*'Distribution of Final Value'!$B$7</f>
        <v>-3.4631037648150897E-2</v>
      </c>
      <c r="G1548" s="17">
        <f>1/'StockBond Returns'!M1546</f>
        <v>2.4184538932510442E-2</v>
      </c>
      <c r="H1548">
        <f t="shared" si="4"/>
        <v>0</v>
      </c>
      <c r="I1548" s="64">
        <f t="shared" si="5"/>
        <v>1</v>
      </c>
      <c r="J1548">
        <f t="shared" si="6"/>
        <v>0</v>
      </c>
      <c r="K1548" t="str">
        <f t="shared" ref="K1548:M1548" si="3091">IF(H1548=1,$E1548,"")</f>
        <v/>
      </c>
      <c r="L1548" s="17">
        <f t="shared" ca="1" si="3091"/>
        <v>3.9578275954626173E-2</v>
      </c>
      <c r="M1548" t="str">
        <f t="shared" si="3091"/>
        <v/>
      </c>
      <c r="N1548" s="148">
        <f>IF('StockBond Returns'!AD1546=0,1,0)</f>
        <v>0</v>
      </c>
      <c r="O1548">
        <f>IF( AND('StockBond Returns'!$AD1546&lt;0,'StockBond Returns'!$AD1546&gt;=-0.1),1,0)</f>
        <v>1</v>
      </c>
      <c r="P1548">
        <f>IF( AND('StockBond Returns'!$AD1546&lt;-0.1,'StockBond Returns'!$AD1546&gt;=-0.2),1,0)</f>
        <v>0</v>
      </c>
      <c r="Q1548">
        <f>IF( AND('StockBond Returns'!$AD1546&lt;-0.2,'StockBond Returns'!$AD1546&gt;=-0.3),1,0)</f>
        <v>0</v>
      </c>
      <c r="R1548">
        <f>IF('StockBond Returns'!AD1546&lt;-0.3,1,0)</f>
        <v>0</v>
      </c>
      <c r="S1548" t="str">
        <f t="shared" ref="S1548:W1548" si="3092">IF(N1548=1,$E1548,"")</f>
        <v/>
      </c>
      <c r="T1548" s="17">
        <f t="shared" ca="1" si="3092"/>
        <v>3.9578275954626173E-2</v>
      </c>
      <c r="U1548" t="str">
        <f t="shared" si="3092"/>
        <v/>
      </c>
      <c r="V1548" t="str">
        <f t="shared" si="3092"/>
        <v/>
      </c>
      <c r="W1548" t="str">
        <f t="shared" si="3092"/>
        <v/>
      </c>
    </row>
    <row r="1549" spans="1:23" ht="13" x14ac:dyDescent="0.15">
      <c r="A1549">
        <f t="shared" si="30"/>
        <v>7</v>
      </c>
      <c r="B1549">
        <f t="shared" si="31"/>
        <v>1999</v>
      </c>
      <c r="C1549" s="149">
        <f t="shared" si="706"/>
        <v>36403</v>
      </c>
      <c r="D1549" s="146">
        <f t="shared" si="9"/>
        <v>1999.4999999998831</v>
      </c>
      <c r="E1549" s="147">
        <f ca="1">('StockBond Returns'!AA1548+'StockBond Returns'!AC1548-'Parameters &amp; Main Results'!$B$39)/'StockBond Returns'!AB1548*12</f>
        <v>3.8040452014210926E-2</v>
      </c>
      <c r="F1549" s="70">
        <f ca="1">'StockBond Returns'!AA1548+'StockBond Returns'!AC1548-'StockBond Returns'!AB1548*'Distribution of Final Value'!$B$7</f>
        <v>-0.16054628015157668</v>
      </c>
      <c r="G1549" s="17">
        <f>1/'StockBond Returns'!M1547</f>
        <v>2.2841244766049821E-2</v>
      </c>
      <c r="H1549">
        <f t="shared" si="4"/>
        <v>0</v>
      </c>
      <c r="I1549" s="64">
        <f t="shared" si="5"/>
        <v>1</v>
      </c>
      <c r="J1549">
        <f t="shared" si="6"/>
        <v>1</v>
      </c>
      <c r="K1549" t="str">
        <f t="shared" ref="K1549:M1549" si="3093">IF(H1549=1,$E1549,"")</f>
        <v/>
      </c>
      <c r="L1549" s="17">
        <f t="shared" ca="1" si="3093"/>
        <v>3.8040452014210926E-2</v>
      </c>
      <c r="M1549" s="17">
        <f t="shared" ca="1" si="3093"/>
        <v>3.8040452014210926E-2</v>
      </c>
      <c r="N1549" s="148">
        <f>IF('StockBond Returns'!AD1547=0,1,0)</f>
        <v>1</v>
      </c>
      <c r="O1549">
        <f>IF( AND('StockBond Returns'!$AD1547&lt;0,'StockBond Returns'!$AD1547&gt;=-0.1),1,0)</f>
        <v>0</v>
      </c>
      <c r="P1549">
        <f>IF( AND('StockBond Returns'!$AD1547&lt;-0.1,'StockBond Returns'!$AD1547&gt;=-0.2),1,0)</f>
        <v>0</v>
      </c>
      <c r="Q1549">
        <f>IF( AND('StockBond Returns'!$AD1547&lt;-0.2,'StockBond Returns'!$AD1547&gt;=-0.3),1,0)</f>
        <v>0</v>
      </c>
      <c r="R1549">
        <f>IF('StockBond Returns'!AD1547&lt;-0.3,1,0)</f>
        <v>0</v>
      </c>
      <c r="S1549" s="17">
        <f t="shared" ref="S1549:W1549" ca="1" si="3094">IF(N1549=1,$E1549,"")</f>
        <v>3.8040452014210926E-2</v>
      </c>
      <c r="T1549" t="str">
        <f t="shared" si="3094"/>
        <v/>
      </c>
      <c r="U1549" t="str">
        <f t="shared" si="3094"/>
        <v/>
      </c>
      <c r="V1549" t="str">
        <f t="shared" si="3094"/>
        <v/>
      </c>
      <c r="W1549" t="str">
        <f t="shared" si="3094"/>
        <v/>
      </c>
    </row>
    <row r="1550" spans="1:23" ht="13" x14ac:dyDescent="0.15">
      <c r="A1550">
        <f t="shared" si="30"/>
        <v>8</v>
      </c>
      <c r="B1550">
        <f t="shared" si="31"/>
        <v>1999</v>
      </c>
      <c r="C1550" s="149">
        <f t="shared" si="706"/>
        <v>36433</v>
      </c>
      <c r="D1550" s="146">
        <f t="shared" si="9"/>
        <v>1999.5833333332164</v>
      </c>
      <c r="E1550" s="147">
        <f ca="1">('StockBond Returns'!AA1549+'StockBond Returns'!AC1549-'Parameters &amp; Main Results'!$B$39)/'StockBond Returns'!AB1549*12</f>
        <v>3.9278259753130929E-2</v>
      </c>
      <c r="F1550" s="70">
        <f ca="1">'StockBond Returns'!AA1549+'StockBond Returns'!AC1549-'StockBond Returns'!AB1549*'Distribution of Final Value'!$B$7</f>
        <v>-5.9005060810778165E-2</v>
      </c>
      <c r="G1550" s="17">
        <f>1/'StockBond Returns'!M1548</f>
        <v>2.3725976612931882E-2</v>
      </c>
      <c r="H1550">
        <f t="shared" si="4"/>
        <v>0</v>
      </c>
      <c r="I1550" s="64">
        <f t="shared" si="5"/>
        <v>1</v>
      </c>
      <c r="J1550">
        <f t="shared" si="6"/>
        <v>0</v>
      </c>
      <c r="K1550" t="str">
        <f t="shared" ref="K1550:M1550" si="3095">IF(H1550=1,$E1550,"")</f>
        <v/>
      </c>
      <c r="L1550" s="17">
        <f t="shared" ca="1" si="3095"/>
        <v>3.9278259753130929E-2</v>
      </c>
      <c r="M1550" t="str">
        <f t="shared" si="3095"/>
        <v/>
      </c>
      <c r="N1550" s="148">
        <f>IF('StockBond Returns'!AD1548=0,1,0)</f>
        <v>0</v>
      </c>
      <c r="O1550">
        <f>IF( AND('StockBond Returns'!$AD1548&lt;0,'StockBond Returns'!$AD1548&gt;=-0.1),1,0)</f>
        <v>1</v>
      </c>
      <c r="P1550">
        <f>IF( AND('StockBond Returns'!$AD1548&lt;-0.1,'StockBond Returns'!$AD1548&gt;=-0.2),1,0)</f>
        <v>0</v>
      </c>
      <c r="Q1550">
        <f>IF( AND('StockBond Returns'!$AD1548&lt;-0.2,'StockBond Returns'!$AD1548&gt;=-0.3),1,0)</f>
        <v>0</v>
      </c>
      <c r="R1550">
        <f>IF('StockBond Returns'!AD1548&lt;-0.3,1,0)</f>
        <v>0</v>
      </c>
      <c r="S1550" t="str">
        <f t="shared" ref="S1550:W1550" si="3096">IF(N1550=1,$E1550,"")</f>
        <v/>
      </c>
      <c r="T1550" s="17">
        <f t="shared" ca="1" si="3096"/>
        <v>3.9278259753130929E-2</v>
      </c>
      <c r="U1550" t="str">
        <f t="shared" si="3096"/>
        <v/>
      </c>
      <c r="V1550" t="str">
        <f t="shared" si="3096"/>
        <v/>
      </c>
      <c r="W1550" t="str">
        <f t="shared" si="3096"/>
        <v/>
      </c>
    </row>
    <row r="1551" spans="1:23" ht="13" x14ac:dyDescent="0.15">
      <c r="A1551">
        <f t="shared" si="30"/>
        <v>9</v>
      </c>
      <c r="B1551">
        <f t="shared" si="31"/>
        <v>1999</v>
      </c>
      <c r="C1551" s="149">
        <f t="shared" si="706"/>
        <v>36464</v>
      </c>
      <c r="D1551" s="146">
        <f t="shared" si="9"/>
        <v>1999.6666666665496</v>
      </c>
      <c r="E1551" s="147">
        <f ca="1">('StockBond Returns'!AA1550+'StockBond Returns'!AC1550-'Parameters &amp; Main Results'!$B$39)/'StockBond Returns'!AB1550*12</f>
        <v>3.9607841138687504E-2</v>
      </c>
      <c r="F1551" s="70">
        <f ca="1">'StockBond Returns'!AA1550+'StockBond Returns'!AC1550-'StockBond Returns'!AB1550*'Distribution of Final Value'!$B$7</f>
        <v>-3.1988245754291267E-2</v>
      </c>
      <c r="G1551" s="17">
        <f>1/'StockBond Returns'!M1549</f>
        <v>2.3976744470248997E-2</v>
      </c>
      <c r="H1551">
        <f t="shared" si="4"/>
        <v>0</v>
      </c>
      <c r="I1551" s="64">
        <f t="shared" si="5"/>
        <v>1</v>
      </c>
      <c r="J1551">
        <f t="shared" si="6"/>
        <v>0</v>
      </c>
      <c r="K1551" t="str">
        <f t="shared" ref="K1551:M1551" si="3097">IF(H1551=1,$E1551,"")</f>
        <v/>
      </c>
      <c r="L1551" s="17">
        <f t="shared" ca="1" si="3097"/>
        <v>3.9607841138687504E-2</v>
      </c>
      <c r="M1551" t="str">
        <f t="shared" si="3097"/>
        <v/>
      </c>
      <c r="N1551" s="148">
        <f>IF('StockBond Returns'!AD1549=0,1,0)</f>
        <v>0</v>
      </c>
      <c r="O1551">
        <f>IF( AND('StockBond Returns'!$AD1549&lt;0,'StockBond Returns'!$AD1549&gt;=-0.1),1,0)</f>
        <v>1</v>
      </c>
      <c r="P1551">
        <f>IF( AND('StockBond Returns'!$AD1549&lt;-0.1,'StockBond Returns'!$AD1549&gt;=-0.2),1,0)</f>
        <v>0</v>
      </c>
      <c r="Q1551">
        <f>IF( AND('StockBond Returns'!$AD1549&lt;-0.2,'StockBond Returns'!$AD1549&gt;=-0.3),1,0)</f>
        <v>0</v>
      </c>
      <c r="R1551">
        <f>IF('StockBond Returns'!AD1549&lt;-0.3,1,0)</f>
        <v>0</v>
      </c>
      <c r="S1551" t="str">
        <f t="shared" ref="S1551:W1551" si="3098">IF(N1551=1,$E1551,"")</f>
        <v/>
      </c>
      <c r="T1551" s="17">
        <f t="shared" ca="1" si="3098"/>
        <v>3.9607841138687504E-2</v>
      </c>
      <c r="U1551" t="str">
        <f t="shared" si="3098"/>
        <v/>
      </c>
      <c r="V1551" t="str">
        <f t="shared" si="3098"/>
        <v/>
      </c>
      <c r="W1551" t="str">
        <f t="shared" si="3098"/>
        <v/>
      </c>
    </row>
    <row r="1552" spans="1:23" ht="13" x14ac:dyDescent="0.15">
      <c r="A1552">
        <f t="shared" si="30"/>
        <v>10</v>
      </c>
      <c r="B1552">
        <f t="shared" si="31"/>
        <v>1999</v>
      </c>
      <c r="C1552" s="149">
        <f t="shared" si="706"/>
        <v>36494</v>
      </c>
      <c r="D1552" s="146">
        <f t="shared" si="9"/>
        <v>1999.7499999998829</v>
      </c>
      <c r="E1552" s="147">
        <f ca="1">('StockBond Returns'!AA1551+'StockBond Returns'!AC1551-'Parameters &amp; Main Results'!$B$39)/'StockBond Returns'!AB1551*12</f>
        <v>4.0217146082465585E-2</v>
      </c>
      <c r="F1552" s="70">
        <f ca="1">'StockBond Returns'!AA1551+'StockBond Returns'!AC1551-'StockBond Returns'!AB1551*'Distribution of Final Value'!$B$7</f>
        <v>1.7672154081758595E-2</v>
      </c>
      <c r="G1552" s="17">
        <f>1/'StockBond Returns'!M1550</f>
        <v>2.4868314794019991E-2</v>
      </c>
      <c r="H1552">
        <f t="shared" si="4"/>
        <v>0</v>
      </c>
      <c r="I1552" s="64">
        <f t="shared" si="5"/>
        <v>1</v>
      </c>
      <c r="J1552">
        <f t="shared" si="6"/>
        <v>0</v>
      </c>
      <c r="K1552" t="str">
        <f t="shared" ref="K1552:M1552" si="3099">IF(H1552=1,$E1552,"")</f>
        <v/>
      </c>
      <c r="L1552" s="17">
        <f t="shared" ca="1" si="3099"/>
        <v>4.0217146082465585E-2</v>
      </c>
      <c r="M1552" t="str">
        <f t="shared" si="3099"/>
        <v/>
      </c>
      <c r="N1552" s="148">
        <f>IF('StockBond Returns'!AD1550=0,1,0)</f>
        <v>0</v>
      </c>
      <c r="O1552">
        <f>IF( AND('StockBond Returns'!$AD1550&lt;0,'StockBond Returns'!$AD1550&gt;=-0.1),1,0)</f>
        <v>1</v>
      </c>
      <c r="P1552">
        <f>IF( AND('StockBond Returns'!$AD1550&lt;-0.1,'StockBond Returns'!$AD1550&gt;=-0.2),1,0)</f>
        <v>0</v>
      </c>
      <c r="Q1552">
        <f>IF( AND('StockBond Returns'!$AD1550&lt;-0.2,'StockBond Returns'!$AD1550&gt;=-0.3),1,0)</f>
        <v>0</v>
      </c>
      <c r="R1552">
        <f>IF('StockBond Returns'!AD1550&lt;-0.3,1,0)</f>
        <v>0</v>
      </c>
      <c r="S1552" t="str">
        <f t="shared" ref="S1552:W1552" si="3100">IF(N1552=1,$E1552,"")</f>
        <v/>
      </c>
      <c r="T1552" s="17">
        <f t="shared" ca="1" si="3100"/>
        <v>4.0217146082465585E-2</v>
      </c>
      <c r="U1552" t="str">
        <f t="shared" si="3100"/>
        <v/>
      </c>
      <c r="V1552" t="str">
        <f t="shared" si="3100"/>
        <v/>
      </c>
      <c r="W1552" t="str">
        <f t="shared" si="3100"/>
        <v/>
      </c>
    </row>
    <row r="1553" spans="1:23" ht="13" x14ac:dyDescent="0.15">
      <c r="A1553">
        <f t="shared" si="30"/>
        <v>11</v>
      </c>
      <c r="B1553">
        <f t="shared" si="31"/>
        <v>1999</v>
      </c>
      <c r="C1553" s="149">
        <f t="shared" si="706"/>
        <v>36525</v>
      </c>
      <c r="D1553" s="146">
        <f t="shared" si="9"/>
        <v>1999.8333333332162</v>
      </c>
      <c r="E1553" s="147">
        <f ca="1">('StockBond Returns'!AA1552+'StockBond Returns'!AC1552-'Parameters &amp; Main Results'!$B$39)/'StockBond Returns'!AB1552*12</f>
        <v>3.8804444738686703E-2</v>
      </c>
      <c r="F1553" s="70">
        <f ca="1">'StockBond Returns'!AA1552+'StockBond Returns'!AC1552-'StockBond Returns'!AB1552*'Distribution of Final Value'!$B$7</f>
        <v>-9.7072264065067859E-2</v>
      </c>
      <c r="G1553" s="17">
        <f>1/'StockBond Returns'!M1551</f>
        <v>2.3673807513307474E-2</v>
      </c>
      <c r="H1553">
        <f t="shared" si="4"/>
        <v>0</v>
      </c>
      <c r="I1553" s="64">
        <f t="shared" si="5"/>
        <v>1</v>
      </c>
      <c r="J1553">
        <f t="shared" si="6"/>
        <v>0</v>
      </c>
      <c r="K1553" t="str">
        <f t="shared" ref="K1553:M1553" si="3101">IF(H1553=1,$E1553,"")</f>
        <v/>
      </c>
      <c r="L1553" s="17">
        <f t="shared" ca="1" si="3101"/>
        <v>3.8804444738686703E-2</v>
      </c>
      <c r="M1553" t="str">
        <f t="shared" si="3101"/>
        <v/>
      </c>
      <c r="N1553" s="148">
        <f>IF('StockBond Returns'!AD1551=0,1,0)</f>
        <v>0</v>
      </c>
      <c r="O1553">
        <f>IF( AND('StockBond Returns'!$AD1551&lt;0,'StockBond Returns'!$AD1551&gt;=-0.1),1,0)</f>
        <v>1</v>
      </c>
      <c r="P1553">
        <f>IF( AND('StockBond Returns'!$AD1551&lt;-0.1,'StockBond Returns'!$AD1551&gt;=-0.2),1,0)</f>
        <v>0</v>
      </c>
      <c r="Q1553">
        <f>IF( AND('StockBond Returns'!$AD1551&lt;-0.2,'StockBond Returns'!$AD1551&gt;=-0.3),1,0)</f>
        <v>0</v>
      </c>
      <c r="R1553">
        <f>IF('StockBond Returns'!AD1551&lt;-0.3,1,0)</f>
        <v>0</v>
      </c>
      <c r="S1553" t="str">
        <f t="shared" ref="S1553:W1553" si="3102">IF(N1553=1,$E1553,"")</f>
        <v/>
      </c>
      <c r="T1553" s="17">
        <f t="shared" ca="1" si="3102"/>
        <v>3.8804444738686703E-2</v>
      </c>
      <c r="U1553" t="str">
        <f t="shared" si="3102"/>
        <v/>
      </c>
      <c r="V1553" t="str">
        <f t="shared" si="3102"/>
        <v/>
      </c>
      <c r="W1553" t="str">
        <f t="shared" si="3102"/>
        <v/>
      </c>
    </row>
    <row r="1554" spans="1:23" ht="13" x14ac:dyDescent="0.15">
      <c r="A1554">
        <f t="shared" si="30"/>
        <v>12</v>
      </c>
      <c r="B1554">
        <f t="shared" si="31"/>
        <v>1999</v>
      </c>
      <c r="C1554" s="149">
        <f t="shared" si="706"/>
        <v>36556</v>
      </c>
      <c r="D1554" s="146">
        <f t="shared" si="9"/>
        <v>1999.9166666665494</v>
      </c>
      <c r="E1554" s="147">
        <f ca="1">('StockBond Returns'!AA1553+'StockBond Returns'!AC1553-'Parameters &amp; Main Results'!$B$39)/'StockBond Returns'!AB1553*12</f>
        <v>3.8282642811836583E-2</v>
      </c>
      <c r="F1554" s="70">
        <f ca="1">'StockBond Returns'!AA1553+'StockBond Returns'!AC1553-'StockBond Returns'!AB1553*'Distribution of Final Value'!$B$7</f>
        <v>-0.13913180928584712</v>
      </c>
      <c r="G1554" s="17">
        <f>1/'StockBond Returns'!M1552</f>
        <v>2.3178532650522072E-2</v>
      </c>
      <c r="H1554">
        <f t="shared" si="4"/>
        <v>0</v>
      </c>
      <c r="I1554" s="64">
        <f t="shared" si="5"/>
        <v>1</v>
      </c>
      <c r="J1554">
        <f t="shared" si="6"/>
        <v>1</v>
      </c>
      <c r="K1554" t="str">
        <f t="shared" ref="K1554:M1554" si="3103">IF(H1554=1,$E1554,"")</f>
        <v/>
      </c>
      <c r="L1554" s="17">
        <f t="shared" ca="1" si="3103"/>
        <v>3.8282642811836583E-2</v>
      </c>
      <c r="M1554" s="17">
        <f t="shared" ca="1" si="3103"/>
        <v>3.8282642811836583E-2</v>
      </c>
      <c r="N1554" s="148">
        <f>IF('StockBond Returns'!AD1552=0,1,0)</f>
        <v>1</v>
      </c>
      <c r="O1554">
        <f>IF( AND('StockBond Returns'!$AD1552&lt;0,'StockBond Returns'!$AD1552&gt;=-0.1),1,0)</f>
        <v>0</v>
      </c>
      <c r="P1554">
        <f>IF( AND('StockBond Returns'!$AD1552&lt;-0.1,'StockBond Returns'!$AD1552&gt;=-0.2),1,0)</f>
        <v>0</v>
      </c>
      <c r="Q1554">
        <f>IF( AND('StockBond Returns'!$AD1552&lt;-0.2,'StockBond Returns'!$AD1552&gt;=-0.3),1,0)</f>
        <v>0</v>
      </c>
      <c r="R1554">
        <f>IF('StockBond Returns'!AD1552&lt;-0.3,1,0)</f>
        <v>0</v>
      </c>
      <c r="S1554" s="17">
        <f t="shared" ref="S1554:W1554" ca="1" si="3104">IF(N1554=1,$E1554,"")</f>
        <v>3.8282642811836583E-2</v>
      </c>
      <c r="T1554" t="str">
        <f t="shared" si="3104"/>
        <v/>
      </c>
      <c r="U1554" t="str">
        <f t="shared" si="3104"/>
        <v/>
      </c>
      <c r="V1554" t="str">
        <f t="shared" si="3104"/>
        <v/>
      </c>
      <c r="W1554" t="str">
        <f t="shared" si="3104"/>
        <v/>
      </c>
    </row>
    <row r="1555" spans="1:23" ht="13" x14ac:dyDescent="0.15">
      <c r="A1555">
        <f t="shared" si="30"/>
        <v>1</v>
      </c>
      <c r="B1555">
        <f t="shared" si="31"/>
        <v>2000</v>
      </c>
      <c r="C1555" s="149">
        <f t="shared" si="706"/>
        <v>36585</v>
      </c>
      <c r="D1555" s="146">
        <f t="shared" si="9"/>
        <v>1999.9999999998827</v>
      </c>
      <c r="E1555" s="147">
        <f ca="1">('StockBond Returns'!AA1554+'StockBond Returns'!AC1554-'Parameters &amp; Main Results'!$B$39)/'StockBond Returns'!AB1554*12</f>
        <v>3.694091535292799E-2</v>
      </c>
      <c r="F1555" s="70">
        <f ca="1">'StockBond Returns'!AA1554+'StockBond Returns'!AC1554-'StockBond Returns'!AB1554*'Distribution of Final Value'!$B$7</f>
        <v>-0.24729623575102933</v>
      </c>
      <c r="G1555" s="17">
        <f>1/'StockBond Returns'!M1553</f>
        <v>2.2000737536444628E-2</v>
      </c>
      <c r="H1555">
        <f t="shared" si="4"/>
        <v>0</v>
      </c>
      <c r="I1555" s="64">
        <f t="shared" si="5"/>
        <v>1</v>
      </c>
      <c r="J1555">
        <f t="shared" si="6"/>
        <v>1</v>
      </c>
      <c r="K1555" t="str">
        <f t="shared" ref="K1555:M1555" si="3105">IF(H1555=1,$E1555,"")</f>
        <v/>
      </c>
      <c r="L1555" s="17">
        <f t="shared" ca="1" si="3105"/>
        <v>3.694091535292799E-2</v>
      </c>
      <c r="M1555" s="17">
        <f t="shared" ca="1" si="3105"/>
        <v>3.694091535292799E-2</v>
      </c>
      <c r="N1555" s="148">
        <f>IF('StockBond Returns'!AD1553=0,1,0)</f>
        <v>1</v>
      </c>
      <c r="O1555">
        <f>IF( AND('StockBond Returns'!$AD1553&lt;0,'StockBond Returns'!$AD1553&gt;=-0.1),1,0)</f>
        <v>0</v>
      </c>
      <c r="P1555">
        <f>IF( AND('StockBond Returns'!$AD1553&lt;-0.1,'StockBond Returns'!$AD1553&gt;=-0.2),1,0)</f>
        <v>0</v>
      </c>
      <c r="Q1555">
        <f>IF( AND('StockBond Returns'!$AD1553&lt;-0.2,'StockBond Returns'!$AD1553&gt;=-0.3),1,0)</f>
        <v>0</v>
      </c>
      <c r="R1555">
        <f>IF('StockBond Returns'!AD1553&lt;-0.3,1,0)</f>
        <v>0</v>
      </c>
      <c r="S1555" s="17">
        <f t="shared" ref="S1555:W1555" ca="1" si="3106">IF(N1555=1,$E1555,"")</f>
        <v>3.694091535292799E-2</v>
      </c>
      <c r="T1555" t="str">
        <f t="shared" si="3106"/>
        <v/>
      </c>
      <c r="U1555" t="str">
        <f t="shared" si="3106"/>
        <v/>
      </c>
      <c r="V1555" t="str">
        <f t="shared" si="3106"/>
        <v/>
      </c>
      <c r="W1555" t="str">
        <f t="shared" si="3106"/>
        <v/>
      </c>
    </row>
    <row r="1556" spans="1:23" ht="13" x14ac:dyDescent="0.15">
      <c r="A1556">
        <f t="shared" si="30"/>
        <v>2</v>
      </c>
      <c r="B1556">
        <f t="shared" si="31"/>
        <v>2000</v>
      </c>
      <c r="C1556" s="149">
        <f t="shared" si="706"/>
        <v>36616</v>
      </c>
      <c r="D1556" s="146">
        <f t="shared" si="9"/>
        <v>2000.0833333332159</v>
      </c>
      <c r="E1556" s="147">
        <f ca="1">('StockBond Returns'!AA1555+'StockBond Returns'!AC1555-'Parameters &amp; Main Results'!$B$39)/'StockBond Returns'!AB1555*12</f>
        <v>3.87268644876963E-2</v>
      </c>
      <c r="F1556" s="70">
        <f ca="1">'StockBond Returns'!AA1555+'StockBond Returns'!AC1555-'StockBond Returns'!AB1555*'Distribution of Final Value'!$B$7</f>
        <v>-0.1027094693398376</v>
      </c>
      <c r="G1556" s="17">
        <f>1/'StockBond Returns'!M1554</f>
        <v>2.3355353901511462E-2</v>
      </c>
      <c r="H1556">
        <f t="shared" si="4"/>
        <v>0</v>
      </c>
      <c r="I1556" s="64">
        <f t="shared" si="5"/>
        <v>1</v>
      </c>
      <c r="J1556">
        <f t="shared" si="6"/>
        <v>0</v>
      </c>
      <c r="K1556" t="str">
        <f t="shared" ref="K1556:M1556" si="3107">IF(H1556=1,$E1556,"")</f>
        <v/>
      </c>
      <c r="L1556" s="17">
        <f t="shared" ca="1" si="3107"/>
        <v>3.87268644876963E-2</v>
      </c>
      <c r="M1556" t="str">
        <f t="shared" si="3107"/>
        <v/>
      </c>
      <c r="N1556" s="148">
        <f>IF('StockBond Returns'!AD1554=0,1,0)</f>
        <v>0</v>
      </c>
      <c r="O1556">
        <f>IF( AND('StockBond Returns'!$AD1554&lt;0,'StockBond Returns'!$AD1554&gt;=-0.1),1,0)</f>
        <v>1</v>
      </c>
      <c r="P1556">
        <f>IF( AND('StockBond Returns'!$AD1554&lt;-0.1,'StockBond Returns'!$AD1554&gt;=-0.2),1,0)</f>
        <v>0</v>
      </c>
      <c r="Q1556">
        <f>IF( AND('StockBond Returns'!$AD1554&lt;-0.2,'StockBond Returns'!$AD1554&gt;=-0.3),1,0)</f>
        <v>0</v>
      </c>
      <c r="R1556">
        <f>IF('StockBond Returns'!AD1554&lt;-0.3,1,0)</f>
        <v>0</v>
      </c>
      <c r="S1556" t="str">
        <f t="shared" ref="S1556:W1556" si="3108">IF(N1556=1,$E1556,"")</f>
        <v/>
      </c>
      <c r="T1556" s="17">
        <f t="shared" ca="1" si="3108"/>
        <v>3.87268644876963E-2</v>
      </c>
      <c r="U1556" t="str">
        <f t="shared" si="3108"/>
        <v/>
      </c>
      <c r="V1556" t="str">
        <f t="shared" si="3108"/>
        <v/>
      </c>
      <c r="W1556" t="str">
        <f t="shared" si="3108"/>
        <v/>
      </c>
    </row>
    <row r="1557" spans="1:23" ht="13" x14ac:dyDescent="0.15">
      <c r="A1557">
        <f t="shared" si="30"/>
        <v>3</v>
      </c>
      <c r="B1557">
        <f t="shared" si="31"/>
        <v>2000</v>
      </c>
      <c r="C1557" s="149">
        <f t="shared" si="706"/>
        <v>36646</v>
      </c>
      <c r="D1557" s="146">
        <f t="shared" si="9"/>
        <v>2000.1666666665492</v>
      </c>
      <c r="E1557" s="147">
        <f ca="1">('StockBond Returns'!AA1556+'StockBond Returns'!AC1556-'Parameters &amp; Main Results'!$B$39)/'StockBond Returns'!AB1556*12</f>
        <v>3.9260979132474644E-2</v>
      </c>
      <c r="F1557" s="70">
        <f ca="1">'StockBond Returns'!AA1556+'StockBond Returns'!AC1556-'StockBond Returns'!AB1556*'Distribution of Final Value'!$B$7</f>
        <v>-5.9489256873865415E-2</v>
      </c>
      <c r="G1557" s="17">
        <f>1/'StockBond Returns'!M1555</f>
        <v>2.4094215321039277E-2</v>
      </c>
      <c r="H1557">
        <f t="shared" si="4"/>
        <v>0</v>
      </c>
      <c r="I1557" s="64">
        <f t="shared" si="5"/>
        <v>1</v>
      </c>
      <c r="J1557">
        <f t="shared" si="6"/>
        <v>0</v>
      </c>
      <c r="K1557" t="str">
        <f t="shared" ref="K1557:M1557" si="3109">IF(H1557=1,$E1557,"")</f>
        <v/>
      </c>
      <c r="L1557" s="17">
        <f t="shared" ca="1" si="3109"/>
        <v>3.9260979132474644E-2</v>
      </c>
      <c r="M1557" t="str">
        <f t="shared" si="3109"/>
        <v/>
      </c>
      <c r="N1557" s="148">
        <f>IF('StockBond Returns'!AD1555=0,1,0)</f>
        <v>0</v>
      </c>
      <c r="O1557">
        <f>IF( AND('StockBond Returns'!$AD1555&lt;0,'StockBond Returns'!$AD1555&gt;=-0.1),1,0)</f>
        <v>1</v>
      </c>
      <c r="P1557">
        <f>IF( AND('StockBond Returns'!$AD1555&lt;-0.1,'StockBond Returns'!$AD1555&gt;=-0.2),1,0)</f>
        <v>0</v>
      </c>
      <c r="Q1557">
        <f>IF( AND('StockBond Returns'!$AD1555&lt;-0.2,'StockBond Returns'!$AD1555&gt;=-0.3),1,0)</f>
        <v>0</v>
      </c>
      <c r="R1557">
        <f>IF('StockBond Returns'!AD1555&lt;-0.3,1,0)</f>
        <v>0</v>
      </c>
      <c r="S1557" t="str">
        <f t="shared" ref="S1557:W1557" si="3110">IF(N1557=1,$E1557,"")</f>
        <v/>
      </c>
      <c r="T1557" s="17">
        <f t="shared" ca="1" si="3110"/>
        <v>3.9260979132474644E-2</v>
      </c>
      <c r="U1557" t="str">
        <f t="shared" si="3110"/>
        <v/>
      </c>
      <c r="V1557" t="str">
        <f t="shared" si="3110"/>
        <v/>
      </c>
      <c r="W1557" t="str">
        <f t="shared" si="3110"/>
        <v/>
      </c>
    </row>
    <row r="1558" spans="1:23" ht="13" x14ac:dyDescent="0.15">
      <c r="A1558">
        <f t="shared" si="30"/>
        <v>4</v>
      </c>
      <c r="B1558">
        <f t="shared" si="31"/>
        <v>2000</v>
      </c>
      <c r="C1558" s="149">
        <f t="shared" si="706"/>
        <v>36677</v>
      </c>
      <c r="D1558" s="146">
        <f t="shared" si="9"/>
        <v>2000.2499999998824</v>
      </c>
      <c r="E1558" s="147">
        <f ca="1">('StockBond Returns'!AA1557+'StockBond Returns'!AC1557-'Parameters &amp; Main Results'!$B$39)/'StockBond Returns'!AB1557*12</f>
        <v>3.6745699864196693E-2</v>
      </c>
      <c r="F1558" s="70">
        <f ca="1">'StockBond Returns'!AA1557+'StockBond Returns'!AC1557-'StockBond Returns'!AB1557*'Distribution of Final Value'!$B$7</f>
        <v>-0.26137680880507563</v>
      </c>
      <c r="G1558" s="17">
        <f>1/'StockBond Returns'!M1556</f>
        <v>2.2266722008852571E-2</v>
      </c>
      <c r="H1558">
        <f t="shared" si="4"/>
        <v>0</v>
      </c>
      <c r="I1558" s="64">
        <f t="shared" si="5"/>
        <v>1</v>
      </c>
      <c r="J1558">
        <f t="shared" si="6"/>
        <v>1</v>
      </c>
      <c r="K1558" t="str">
        <f t="shared" ref="K1558:M1558" si="3111">IF(H1558=1,$E1558,"")</f>
        <v/>
      </c>
      <c r="L1558" s="17">
        <f t="shared" ca="1" si="3111"/>
        <v>3.6745699864196693E-2</v>
      </c>
      <c r="M1558" s="17">
        <f t="shared" ca="1" si="3111"/>
        <v>3.6745699864196693E-2</v>
      </c>
      <c r="N1558" s="148">
        <f>IF('StockBond Returns'!AD1556=0,1,0)</f>
        <v>1</v>
      </c>
      <c r="O1558">
        <f>IF( AND('StockBond Returns'!$AD1556&lt;0,'StockBond Returns'!$AD1556&gt;=-0.1),1,0)</f>
        <v>0</v>
      </c>
      <c r="P1558">
        <f>IF( AND('StockBond Returns'!$AD1556&lt;-0.1,'StockBond Returns'!$AD1556&gt;=-0.2),1,0)</f>
        <v>0</v>
      </c>
      <c r="Q1558">
        <f>IF( AND('StockBond Returns'!$AD1556&lt;-0.2,'StockBond Returns'!$AD1556&gt;=-0.3),1,0)</f>
        <v>0</v>
      </c>
      <c r="R1558">
        <f>IF('StockBond Returns'!AD1556&lt;-0.3,1,0)</f>
        <v>0</v>
      </c>
      <c r="S1558" s="17">
        <f t="shared" ref="S1558:W1558" ca="1" si="3112">IF(N1558=1,$E1558,"")</f>
        <v>3.6745699864196693E-2</v>
      </c>
      <c r="T1558" t="str">
        <f t="shared" si="3112"/>
        <v/>
      </c>
      <c r="U1558" t="str">
        <f t="shared" si="3112"/>
        <v/>
      </c>
      <c r="V1558" t="str">
        <f t="shared" si="3112"/>
        <v/>
      </c>
      <c r="W1558" t="str">
        <f t="shared" si="3112"/>
        <v/>
      </c>
    </row>
    <row r="1559" spans="1:23" ht="13" x14ac:dyDescent="0.15">
      <c r="A1559">
        <f t="shared" si="30"/>
        <v>5</v>
      </c>
      <c r="B1559">
        <f t="shared" si="31"/>
        <v>2000</v>
      </c>
      <c r="C1559" s="149">
        <f t="shared" si="706"/>
        <v>36707</v>
      </c>
      <c r="D1559" s="146">
        <f t="shared" si="9"/>
        <v>2000.3333333332157</v>
      </c>
      <c r="E1559" s="147">
        <f ca="1">('StockBond Returns'!AA1558+'StockBond Returns'!AC1558-'Parameters &amp; Main Results'!$B$39)/'StockBond Returns'!AB1558*12</f>
        <v>3.7420322465957834E-2</v>
      </c>
      <c r="F1559" s="70">
        <f ca="1">'StockBond Returns'!AA1558+'StockBond Returns'!AC1558-'StockBond Returns'!AB1558*'Distribution of Final Value'!$B$7</f>
        <v>-0.20677341880760647</v>
      </c>
      <c r="G1559" s="17">
        <f>1/'StockBond Returns'!M1557</f>
        <v>2.2865608510282784E-2</v>
      </c>
      <c r="H1559">
        <f t="shared" si="4"/>
        <v>0</v>
      </c>
      <c r="I1559" s="64">
        <f t="shared" si="5"/>
        <v>1</v>
      </c>
      <c r="J1559">
        <f t="shared" si="6"/>
        <v>0</v>
      </c>
      <c r="K1559" t="str">
        <f t="shared" ref="K1559:M1559" si="3113">IF(H1559=1,$E1559,"")</f>
        <v/>
      </c>
      <c r="L1559" s="17">
        <f t="shared" ca="1" si="3113"/>
        <v>3.7420322465957834E-2</v>
      </c>
      <c r="M1559" t="str">
        <f t="shared" si="3113"/>
        <v/>
      </c>
      <c r="N1559" s="148">
        <f>IF('StockBond Returns'!AD1557=0,1,0)</f>
        <v>0</v>
      </c>
      <c r="O1559">
        <f>IF( AND('StockBond Returns'!$AD1557&lt;0,'StockBond Returns'!$AD1557&gt;=-0.1),1,0)</f>
        <v>1</v>
      </c>
      <c r="P1559">
        <f>IF( AND('StockBond Returns'!$AD1557&lt;-0.1,'StockBond Returns'!$AD1557&gt;=-0.2),1,0)</f>
        <v>0</v>
      </c>
      <c r="Q1559">
        <f>IF( AND('StockBond Returns'!$AD1557&lt;-0.2,'StockBond Returns'!$AD1557&gt;=-0.3),1,0)</f>
        <v>0</v>
      </c>
      <c r="R1559">
        <f>IF('StockBond Returns'!AD1557&lt;-0.3,1,0)</f>
        <v>0</v>
      </c>
      <c r="S1559" t="str">
        <f t="shared" ref="S1559:W1559" si="3114">IF(N1559=1,$E1559,"")</f>
        <v/>
      </c>
      <c r="T1559" s="17">
        <f t="shared" ca="1" si="3114"/>
        <v>3.7420322465957834E-2</v>
      </c>
      <c r="U1559" t="str">
        <f t="shared" si="3114"/>
        <v/>
      </c>
      <c r="V1559" t="str">
        <f t="shared" si="3114"/>
        <v/>
      </c>
      <c r="W1559" t="str">
        <f t="shared" si="3114"/>
        <v/>
      </c>
    </row>
    <row r="1560" spans="1:23" ht="13" x14ac:dyDescent="0.15">
      <c r="A1560">
        <f t="shared" si="30"/>
        <v>6</v>
      </c>
      <c r="B1560">
        <f t="shared" si="31"/>
        <v>2000</v>
      </c>
      <c r="C1560" s="149">
        <f t="shared" si="706"/>
        <v>36738</v>
      </c>
      <c r="D1560" s="146">
        <f t="shared" si="9"/>
        <v>2000.416666666549</v>
      </c>
      <c r="E1560" s="147">
        <f ca="1">('StockBond Returns'!AA1559+'StockBond Returns'!AC1559-'Parameters &amp; Main Results'!$B$39)/'StockBond Returns'!AB1559*12</f>
        <v>3.8481518122252409E-2</v>
      </c>
      <c r="F1560" s="70">
        <f ca="1">'StockBond Returns'!AA1559+'StockBond Returns'!AC1559-'StockBond Returns'!AB1559*'Distribution of Final Value'!$B$7</f>
        <v>-0.12146053524840461</v>
      </c>
      <c r="G1560" s="17">
        <f>1/'StockBond Returns'!M1558</f>
        <v>2.3793224782071774E-2</v>
      </c>
      <c r="H1560">
        <f t="shared" si="4"/>
        <v>0</v>
      </c>
      <c r="I1560" s="64">
        <f t="shared" si="5"/>
        <v>1</v>
      </c>
      <c r="J1560">
        <f t="shared" si="6"/>
        <v>0</v>
      </c>
      <c r="K1560" t="str">
        <f t="shared" ref="K1560:M1560" si="3115">IF(H1560=1,$E1560,"")</f>
        <v/>
      </c>
      <c r="L1560" s="17">
        <f t="shared" ca="1" si="3115"/>
        <v>3.8481518122252409E-2</v>
      </c>
      <c r="M1560" t="str">
        <f t="shared" si="3115"/>
        <v/>
      </c>
      <c r="N1560" s="148">
        <f>IF('StockBond Returns'!AD1558=0,1,0)</f>
        <v>0</v>
      </c>
      <c r="O1560">
        <f>IF( AND('StockBond Returns'!$AD1558&lt;0,'StockBond Returns'!$AD1558&gt;=-0.1),1,0)</f>
        <v>1</v>
      </c>
      <c r="P1560">
        <f>IF( AND('StockBond Returns'!$AD1558&lt;-0.1,'StockBond Returns'!$AD1558&gt;=-0.2),1,0)</f>
        <v>0</v>
      </c>
      <c r="Q1560">
        <f>IF( AND('StockBond Returns'!$AD1558&lt;-0.2,'StockBond Returns'!$AD1558&gt;=-0.3),1,0)</f>
        <v>0</v>
      </c>
      <c r="R1560">
        <f>IF('StockBond Returns'!AD1558&lt;-0.3,1,0)</f>
        <v>0</v>
      </c>
      <c r="S1560" t="str">
        <f t="shared" ref="S1560:W1560" si="3116">IF(N1560=1,$E1560,"")</f>
        <v/>
      </c>
      <c r="T1560" s="17">
        <f t="shared" ca="1" si="3116"/>
        <v>3.8481518122252409E-2</v>
      </c>
      <c r="U1560" t="str">
        <f t="shared" si="3116"/>
        <v/>
      </c>
      <c r="V1560" t="str">
        <f t="shared" si="3116"/>
        <v/>
      </c>
      <c r="W1560" t="str">
        <f t="shared" si="3116"/>
        <v/>
      </c>
    </row>
    <row r="1561" spans="1:23" ht="13" x14ac:dyDescent="0.15">
      <c r="A1561">
        <f t="shared" si="30"/>
        <v>7</v>
      </c>
      <c r="B1561">
        <f t="shared" si="31"/>
        <v>2000</v>
      </c>
      <c r="C1561" s="149">
        <f t="shared" si="706"/>
        <v>36769</v>
      </c>
      <c r="D1561" s="146">
        <f t="shared" si="9"/>
        <v>2000.4999999998822</v>
      </c>
      <c r="E1561" s="147">
        <f ca="1">('StockBond Returns'!AA1560+'StockBond Returns'!AC1560-'Parameters &amp; Main Results'!$B$39)/'StockBond Returns'!AB1560*12</f>
        <v>3.7789943430721153E-2</v>
      </c>
      <c r="F1561" s="70">
        <f ca="1">'StockBond Returns'!AA1560+'StockBond Returns'!AC1560-'StockBond Returns'!AB1560*'Distribution of Final Value'!$B$7</f>
        <v>-0.1763955857800128</v>
      </c>
      <c r="G1561" s="17">
        <f>1/'StockBond Returns'!M1559</f>
        <v>2.3492601522457589E-2</v>
      </c>
      <c r="H1561">
        <f t="shared" si="4"/>
        <v>0</v>
      </c>
      <c r="I1561" s="64">
        <f t="shared" si="5"/>
        <v>1</v>
      </c>
      <c r="J1561">
        <f t="shared" si="6"/>
        <v>0</v>
      </c>
      <c r="K1561" t="str">
        <f t="shared" ref="K1561:M1561" si="3117">IF(H1561=1,$E1561,"")</f>
        <v/>
      </c>
      <c r="L1561" s="17">
        <f t="shared" ca="1" si="3117"/>
        <v>3.7789943430721153E-2</v>
      </c>
      <c r="M1561" t="str">
        <f t="shared" si="3117"/>
        <v/>
      </c>
      <c r="N1561" s="148">
        <f>IF('StockBond Returns'!AD1559=0,1,0)</f>
        <v>0</v>
      </c>
      <c r="O1561">
        <f>IF( AND('StockBond Returns'!$AD1559&lt;0,'StockBond Returns'!$AD1559&gt;=-0.1),1,0)</f>
        <v>1</v>
      </c>
      <c r="P1561">
        <f>IF( AND('StockBond Returns'!$AD1559&lt;-0.1,'StockBond Returns'!$AD1559&gt;=-0.2),1,0)</f>
        <v>0</v>
      </c>
      <c r="Q1561">
        <f>IF( AND('StockBond Returns'!$AD1559&lt;-0.2,'StockBond Returns'!$AD1559&gt;=-0.3),1,0)</f>
        <v>0</v>
      </c>
      <c r="R1561">
        <f>IF('StockBond Returns'!AD1559&lt;-0.3,1,0)</f>
        <v>0</v>
      </c>
      <c r="S1561" t="str">
        <f t="shared" ref="S1561:W1561" si="3118">IF(N1561=1,$E1561,"")</f>
        <v/>
      </c>
      <c r="T1561" s="17">
        <f t="shared" ca="1" si="3118"/>
        <v>3.7789943430721153E-2</v>
      </c>
      <c r="U1561" t="str">
        <f t="shared" si="3118"/>
        <v/>
      </c>
      <c r="V1561" t="str">
        <f t="shared" si="3118"/>
        <v/>
      </c>
      <c r="W1561" t="str">
        <f t="shared" si="3118"/>
        <v/>
      </c>
    </row>
    <row r="1562" spans="1:23" ht="13" x14ac:dyDescent="0.15">
      <c r="A1562">
        <f t="shared" si="30"/>
        <v>8</v>
      </c>
      <c r="B1562">
        <f t="shared" si="31"/>
        <v>2000</v>
      </c>
      <c r="C1562" s="149">
        <f t="shared" si="706"/>
        <v>36799</v>
      </c>
      <c r="D1562" s="146">
        <f t="shared" si="9"/>
        <v>2000.5833333332155</v>
      </c>
      <c r="E1562" s="147">
        <f ca="1">('StockBond Returns'!AA1561+'StockBond Returns'!AC1561-'Parameters &amp; Main Results'!$B$39)/'StockBond Returns'!AB1561*12</f>
        <v>3.847759625721886E-2</v>
      </c>
      <c r="F1562" s="70">
        <f ca="1">'StockBond Returns'!AA1561+'StockBond Returns'!AC1561-'StockBond Returns'!AB1561*'Distribution of Final Value'!$B$7</f>
        <v>-0.12125481052600628</v>
      </c>
      <c r="G1562" s="17">
        <f>1/'StockBond Returns'!M1560</f>
        <v>2.4076667528877813E-2</v>
      </c>
      <c r="H1562">
        <f t="shared" si="4"/>
        <v>0</v>
      </c>
      <c r="I1562" s="64">
        <f t="shared" si="5"/>
        <v>1</v>
      </c>
      <c r="J1562">
        <f t="shared" si="6"/>
        <v>0</v>
      </c>
      <c r="K1562" t="str">
        <f t="shared" ref="K1562:M1562" si="3119">IF(H1562=1,$E1562,"")</f>
        <v/>
      </c>
      <c r="L1562" s="17">
        <f t="shared" ca="1" si="3119"/>
        <v>3.847759625721886E-2</v>
      </c>
      <c r="M1562" t="str">
        <f t="shared" si="3119"/>
        <v/>
      </c>
      <c r="N1562" s="148">
        <f>IF('StockBond Returns'!AD1560=0,1,0)</f>
        <v>0</v>
      </c>
      <c r="O1562">
        <f>IF( AND('StockBond Returns'!$AD1560&lt;0,'StockBond Returns'!$AD1560&gt;=-0.1),1,0)</f>
        <v>1</v>
      </c>
      <c r="P1562">
        <f>IF( AND('StockBond Returns'!$AD1560&lt;-0.1,'StockBond Returns'!$AD1560&gt;=-0.2),1,0)</f>
        <v>0</v>
      </c>
      <c r="Q1562">
        <f>IF( AND('StockBond Returns'!$AD1560&lt;-0.2,'StockBond Returns'!$AD1560&gt;=-0.3),1,0)</f>
        <v>0</v>
      </c>
      <c r="R1562">
        <f>IF('StockBond Returns'!AD1560&lt;-0.3,1,0)</f>
        <v>0</v>
      </c>
      <c r="S1562" t="str">
        <f t="shared" ref="S1562:W1562" si="3120">IF(N1562=1,$E1562,"")</f>
        <v/>
      </c>
      <c r="T1562" s="17">
        <f t="shared" ca="1" si="3120"/>
        <v>3.847759625721886E-2</v>
      </c>
      <c r="U1562" t="str">
        <f t="shared" si="3120"/>
        <v/>
      </c>
      <c r="V1562" t="str">
        <f t="shared" si="3120"/>
        <v/>
      </c>
      <c r="W1562" t="str">
        <f t="shared" si="3120"/>
        <v/>
      </c>
    </row>
    <row r="1563" spans="1:23" ht="13" x14ac:dyDescent="0.15">
      <c r="A1563">
        <f t="shared" si="30"/>
        <v>9</v>
      </c>
      <c r="B1563">
        <f t="shared" si="31"/>
        <v>2000</v>
      </c>
      <c r="C1563" s="149">
        <f t="shared" si="706"/>
        <v>36830</v>
      </c>
      <c r="D1563" s="146">
        <f t="shared" si="9"/>
        <v>2000.6666666665487</v>
      </c>
      <c r="E1563" s="147">
        <f ca="1">('StockBond Returns'!AA1562+'StockBond Returns'!AC1562-'Parameters &amp; Main Results'!$B$39)/'StockBond Returns'!AB1562*12</f>
        <v>3.6663373075310604E-2</v>
      </c>
      <c r="F1563" s="70">
        <f ca="1">'StockBond Returns'!AA1562+'StockBond Returns'!AC1562-'StockBond Returns'!AB1562*'Distribution of Final Value'!$B$7</f>
        <v>-0.26517807543437444</v>
      </c>
      <c r="G1563" s="17">
        <f>1/'StockBond Returns'!M1561</f>
        <v>2.283135255607692E-2</v>
      </c>
      <c r="H1563">
        <f t="shared" si="4"/>
        <v>0</v>
      </c>
      <c r="I1563" s="64">
        <f t="shared" si="5"/>
        <v>1</v>
      </c>
      <c r="J1563">
        <f t="shared" si="6"/>
        <v>1</v>
      </c>
      <c r="K1563" t="str">
        <f t="shared" ref="K1563:M1563" si="3121">IF(H1563=1,$E1563,"")</f>
        <v/>
      </c>
      <c r="L1563" s="17">
        <f t="shared" ca="1" si="3121"/>
        <v>3.6663373075310604E-2</v>
      </c>
      <c r="M1563" s="17">
        <f t="shared" ca="1" si="3121"/>
        <v>3.6663373075310604E-2</v>
      </c>
      <c r="N1563" s="148">
        <f>IF('StockBond Returns'!AD1561=0,1,0)</f>
        <v>1</v>
      </c>
      <c r="O1563">
        <f>IF( AND('StockBond Returns'!$AD1561&lt;0,'StockBond Returns'!$AD1561&gt;=-0.1),1,0)</f>
        <v>0</v>
      </c>
      <c r="P1563">
        <f>IF( AND('StockBond Returns'!$AD1561&lt;-0.1,'StockBond Returns'!$AD1561&gt;=-0.2),1,0)</f>
        <v>0</v>
      </c>
      <c r="Q1563">
        <f>IF( AND('StockBond Returns'!$AD1561&lt;-0.2,'StockBond Returns'!$AD1561&gt;=-0.3),1,0)</f>
        <v>0</v>
      </c>
      <c r="R1563">
        <f>IF('StockBond Returns'!AD1561&lt;-0.3,1,0)</f>
        <v>0</v>
      </c>
      <c r="S1563" s="17">
        <f t="shared" ref="S1563:W1563" ca="1" si="3122">IF(N1563=1,$E1563,"")</f>
        <v>3.6663373075310604E-2</v>
      </c>
      <c r="T1563" t="str">
        <f t="shared" si="3122"/>
        <v/>
      </c>
      <c r="U1563" t="str">
        <f t="shared" si="3122"/>
        <v/>
      </c>
      <c r="V1563" t="str">
        <f t="shared" si="3122"/>
        <v/>
      </c>
      <c r="W1563" t="str">
        <f t="shared" si="3122"/>
        <v/>
      </c>
    </row>
    <row r="1564" spans="1:23" ht="13" x14ac:dyDescent="0.15">
      <c r="A1564">
        <f t="shared" si="30"/>
        <v>10</v>
      </c>
      <c r="B1564">
        <f t="shared" si="31"/>
        <v>2000</v>
      </c>
      <c r="C1564" s="149">
        <f t="shared" si="706"/>
        <v>36860</v>
      </c>
      <c r="D1564" s="146">
        <f t="shared" si="9"/>
        <v>2000.749999999882</v>
      </c>
      <c r="E1564" s="147">
        <f ca="1">('StockBond Returns'!AA1563+'StockBond Returns'!AC1563-'Parameters &amp; Main Results'!$B$39)/'StockBond Returns'!AB1563*12</f>
        <v>3.8467683715743418E-2</v>
      </c>
      <c r="F1564" s="70">
        <f ca="1">'StockBond Returns'!AA1563+'StockBond Returns'!AC1563-'StockBond Returns'!AB1563*'Distribution of Final Value'!$B$7</f>
        <v>-0.12153629505652663</v>
      </c>
      <c r="G1564" s="17">
        <f>1/'StockBond Returns'!M1562</f>
        <v>2.4396272673640272E-2</v>
      </c>
      <c r="H1564">
        <f t="shared" si="4"/>
        <v>0</v>
      </c>
      <c r="I1564" s="64">
        <f t="shared" si="5"/>
        <v>1</v>
      </c>
      <c r="J1564">
        <f t="shared" si="6"/>
        <v>0</v>
      </c>
      <c r="K1564" t="str">
        <f t="shared" ref="K1564:M1564" si="3123">IF(H1564=1,$E1564,"")</f>
        <v/>
      </c>
      <c r="L1564" s="17">
        <f t="shared" ca="1" si="3123"/>
        <v>3.8467683715743418E-2</v>
      </c>
      <c r="M1564" t="str">
        <f t="shared" si="3123"/>
        <v/>
      </c>
      <c r="N1564" s="148">
        <f>IF('StockBond Returns'!AD1562=0,1,0)</f>
        <v>0</v>
      </c>
      <c r="O1564">
        <f>IF( AND('StockBond Returns'!$AD1562&lt;0,'StockBond Returns'!$AD1562&gt;=-0.1),1,0)</f>
        <v>1</v>
      </c>
      <c r="P1564">
        <f>IF( AND('StockBond Returns'!$AD1562&lt;-0.1,'StockBond Returns'!$AD1562&gt;=-0.2),1,0)</f>
        <v>0</v>
      </c>
      <c r="Q1564">
        <f>IF( AND('StockBond Returns'!$AD1562&lt;-0.2,'StockBond Returns'!$AD1562&gt;=-0.3),1,0)</f>
        <v>0</v>
      </c>
      <c r="R1564">
        <f>IF('StockBond Returns'!AD1562&lt;-0.3,1,0)</f>
        <v>0</v>
      </c>
      <c r="S1564" t="str">
        <f t="shared" ref="S1564:W1564" si="3124">IF(N1564=1,$E1564,"")</f>
        <v/>
      </c>
      <c r="T1564" s="17">
        <f t="shared" ca="1" si="3124"/>
        <v>3.8467683715743418E-2</v>
      </c>
      <c r="U1564" t="str">
        <f t="shared" si="3124"/>
        <v/>
      </c>
      <c r="V1564" t="str">
        <f t="shared" si="3124"/>
        <v/>
      </c>
      <c r="W1564" t="str">
        <f t="shared" si="3124"/>
        <v/>
      </c>
    </row>
    <row r="1565" spans="1:23" ht="13" x14ac:dyDescent="0.15">
      <c r="A1565">
        <f t="shared" si="30"/>
        <v>11</v>
      </c>
      <c r="B1565">
        <f t="shared" si="31"/>
        <v>2000</v>
      </c>
      <c r="C1565" s="149">
        <f t="shared" si="706"/>
        <v>36891</v>
      </c>
      <c r="D1565" s="146">
        <f t="shared" si="9"/>
        <v>2000.8333333332153</v>
      </c>
      <c r="E1565" s="147">
        <f ca="1">('StockBond Returns'!AA1564+'StockBond Returns'!AC1564-'Parameters &amp; Main Results'!$B$39)/'StockBond Returns'!AB1564*12</f>
        <v>3.8754319529361668E-2</v>
      </c>
      <c r="F1565" s="70">
        <f ca="1">'StockBond Returns'!AA1564+'StockBond Returns'!AC1564-'StockBond Returns'!AB1564*'Distribution of Final Value'!$B$7</f>
        <v>-9.8588741972675642E-2</v>
      </c>
      <c r="G1565" s="17">
        <f>1/'StockBond Returns'!M1563</f>
        <v>2.470260006819306E-2</v>
      </c>
      <c r="H1565">
        <f t="shared" si="4"/>
        <v>0</v>
      </c>
      <c r="I1565" s="64">
        <f t="shared" si="5"/>
        <v>1</v>
      </c>
      <c r="J1565">
        <f t="shared" si="6"/>
        <v>0</v>
      </c>
      <c r="K1565" t="str">
        <f t="shared" ref="K1565:M1565" si="3125">IF(H1565=1,$E1565,"")</f>
        <v/>
      </c>
      <c r="L1565" s="17">
        <f t="shared" ca="1" si="3125"/>
        <v>3.8754319529361668E-2</v>
      </c>
      <c r="M1565" t="str">
        <f t="shared" si="3125"/>
        <v/>
      </c>
      <c r="N1565" s="148">
        <f>IF('StockBond Returns'!AD1563=0,1,0)</f>
        <v>0</v>
      </c>
      <c r="O1565">
        <f>IF( AND('StockBond Returns'!$AD1563&lt;0,'StockBond Returns'!$AD1563&gt;=-0.1),1,0)</f>
        <v>1</v>
      </c>
      <c r="P1565">
        <f>IF( AND('StockBond Returns'!$AD1563&lt;-0.1,'StockBond Returns'!$AD1563&gt;=-0.2),1,0)</f>
        <v>0</v>
      </c>
      <c r="Q1565">
        <f>IF( AND('StockBond Returns'!$AD1563&lt;-0.2,'StockBond Returns'!$AD1563&gt;=-0.3),1,0)</f>
        <v>0</v>
      </c>
      <c r="R1565">
        <f>IF('StockBond Returns'!AD1563&lt;-0.3,1,0)</f>
        <v>0</v>
      </c>
      <c r="S1565" t="str">
        <f t="shared" ref="S1565:W1565" si="3126">IF(N1565=1,$E1565,"")</f>
        <v/>
      </c>
      <c r="T1565" s="17">
        <f t="shared" ca="1" si="3126"/>
        <v>3.8754319529361668E-2</v>
      </c>
      <c r="U1565" t="str">
        <f t="shared" si="3126"/>
        <v/>
      </c>
      <c r="V1565" t="str">
        <f t="shared" si="3126"/>
        <v/>
      </c>
      <c r="W1565" t="str">
        <f t="shared" si="3126"/>
        <v/>
      </c>
    </row>
    <row r="1566" spans="1:23" ht="13" x14ac:dyDescent="0.15">
      <c r="A1566">
        <f t="shared" si="30"/>
        <v>12</v>
      </c>
      <c r="B1566">
        <f t="shared" si="31"/>
        <v>2000</v>
      </c>
      <c r="C1566" s="149">
        <f t="shared" si="706"/>
        <v>36922</v>
      </c>
      <c r="D1566" s="146">
        <f t="shared" si="9"/>
        <v>2000.9166666665485</v>
      </c>
      <c r="E1566" s="147">
        <f ca="1">('StockBond Returns'!AA1565+'StockBond Returns'!AC1565-'Parameters &amp; Main Results'!$B$39)/'StockBond Returns'!AB1565*12</f>
        <v>4.1093700495433177E-2</v>
      </c>
      <c r="F1566" s="70">
        <f ca="1">'StockBond Returns'!AA1565+'StockBond Returns'!AC1565-'StockBond Returns'!AB1565*'Distribution of Final Value'!$B$7</f>
        <v>8.6371957486512496E-2</v>
      </c>
      <c r="G1566" s="17">
        <f>1/'StockBond Returns'!M1564</f>
        <v>2.7022205177431868E-2</v>
      </c>
      <c r="H1566">
        <f t="shared" si="4"/>
        <v>0</v>
      </c>
      <c r="I1566" s="64">
        <f t="shared" si="5"/>
        <v>1</v>
      </c>
      <c r="J1566">
        <f t="shared" si="6"/>
        <v>0</v>
      </c>
      <c r="K1566" t="str">
        <f t="shared" ref="K1566:M1566" si="3127">IF(H1566=1,$E1566,"")</f>
        <v/>
      </c>
      <c r="L1566" s="17">
        <f t="shared" ca="1" si="3127"/>
        <v>4.1093700495433177E-2</v>
      </c>
      <c r="M1566" t="str">
        <f t="shared" si="3127"/>
        <v/>
      </c>
      <c r="N1566" s="148">
        <f>IF('StockBond Returns'!AD1564=0,1,0)</f>
        <v>0</v>
      </c>
      <c r="O1566">
        <f>IF( AND('StockBond Returns'!$AD1564&lt;0,'StockBond Returns'!$AD1564&gt;=-0.1),1,0)</f>
        <v>0</v>
      </c>
      <c r="P1566">
        <f>IF( AND('StockBond Returns'!$AD1564&lt;-0.1,'StockBond Returns'!$AD1564&gt;=-0.2),1,0)</f>
        <v>1</v>
      </c>
      <c r="Q1566">
        <f>IF( AND('StockBond Returns'!$AD1564&lt;-0.2,'StockBond Returns'!$AD1564&gt;=-0.3),1,0)</f>
        <v>0</v>
      </c>
      <c r="R1566">
        <f>IF('StockBond Returns'!AD1564&lt;-0.3,1,0)</f>
        <v>0</v>
      </c>
      <c r="S1566" t="str">
        <f t="shared" ref="S1566:W1566" si="3128">IF(N1566=1,$E1566,"")</f>
        <v/>
      </c>
      <c r="T1566" t="str">
        <f t="shared" si="3128"/>
        <v/>
      </c>
      <c r="U1566" s="17">
        <f t="shared" ca="1" si="3128"/>
        <v>4.1093700495433177E-2</v>
      </c>
      <c r="V1566" t="str">
        <f t="shared" si="3128"/>
        <v/>
      </c>
      <c r="W1566" t="str">
        <f t="shared" si="3128"/>
        <v/>
      </c>
    </row>
    <row r="1567" spans="1:23" ht="13" x14ac:dyDescent="0.15">
      <c r="A1567">
        <f t="shared" si="30"/>
        <v>1</v>
      </c>
      <c r="B1567">
        <f t="shared" si="31"/>
        <v>2001</v>
      </c>
      <c r="C1567" s="149">
        <f t="shared" si="706"/>
        <v>36950</v>
      </c>
      <c r="D1567" s="146">
        <f t="shared" si="9"/>
        <v>2000.9999999998818</v>
      </c>
      <c r="E1567" s="147">
        <f ca="1">('StockBond Returns'!AA1566+'StockBond Returns'!AC1566-'Parameters &amp; Main Results'!$B$39)/'StockBond Returns'!AB1566*12</f>
        <v>4.1705661840269907E-2</v>
      </c>
      <c r="F1567" s="70">
        <f ca="1">'StockBond Returns'!AA1566+'StockBond Returns'!AC1566-'StockBond Returns'!AB1566*'Distribution of Final Value'!$B$7</f>
        <v>0.13438076622288175</v>
      </c>
      <c r="G1567" s="17">
        <f>1/'StockBond Returns'!M1565</f>
        <v>2.782456599122321E-2</v>
      </c>
      <c r="H1567">
        <f t="shared" si="4"/>
        <v>0</v>
      </c>
      <c r="I1567" s="64">
        <f t="shared" si="5"/>
        <v>1</v>
      </c>
      <c r="J1567">
        <f t="shared" si="6"/>
        <v>0</v>
      </c>
      <c r="K1567" t="str">
        <f t="shared" ref="K1567:M1567" si="3129">IF(H1567=1,$E1567,"")</f>
        <v/>
      </c>
      <c r="L1567" s="17">
        <f t="shared" ca="1" si="3129"/>
        <v>4.1705661840269907E-2</v>
      </c>
      <c r="M1567" t="str">
        <f t="shared" si="3129"/>
        <v/>
      </c>
      <c r="N1567" s="148">
        <f>IF('StockBond Returns'!AD1565=0,1,0)</f>
        <v>0</v>
      </c>
      <c r="O1567">
        <f>IF( AND('StockBond Returns'!$AD1565&lt;0,'StockBond Returns'!$AD1565&gt;=-0.1),1,0)</f>
        <v>0</v>
      </c>
      <c r="P1567">
        <f>IF( AND('StockBond Returns'!$AD1565&lt;-0.1,'StockBond Returns'!$AD1565&gt;=-0.2),1,0)</f>
        <v>1</v>
      </c>
      <c r="Q1567">
        <f>IF( AND('StockBond Returns'!$AD1565&lt;-0.2,'StockBond Returns'!$AD1565&gt;=-0.3),1,0)</f>
        <v>0</v>
      </c>
      <c r="R1567">
        <f>IF('StockBond Returns'!AD1565&lt;-0.3,1,0)</f>
        <v>0</v>
      </c>
      <c r="S1567" t="str">
        <f t="shared" ref="S1567:W1567" si="3130">IF(N1567=1,$E1567,"")</f>
        <v/>
      </c>
      <c r="T1567" t="str">
        <f t="shared" si="3130"/>
        <v/>
      </c>
      <c r="U1567" s="17">
        <f t="shared" ca="1" si="3130"/>
        <v>4.1705661840269907E-2</v>
      </c>
      <c r="V1567" t="str">
        <f t="shared" si="3130"/>
        <v/>
      </c>
      <c r="W1567" t="str">
        <f t="shared" si="3130"/>
        <v/>
      </c>
    </row>
    <row r="1568" spans="1:23" ht="13" x14ac:dyDescent="0.15">
      <c r="A1568">
        <f t="shared" si="30"/>
        <v>2</v>
      </c>
      <c r="B1568">
        <f t="shared" si="31"/>
        <v>2001</v>
      </c>
      <c r="C1568" s="149">
        <f t="shared" si="706"/>
        <v>36981</v>
      </c>
      <c r="D1568" s="146">
        <f t="shared" si="9"/>
        <v>2001.083333333215</v>
      </c>
      <c r="E1568" s="147">
        <f ca="1">('StockBond Returns'!AA1567+'StockBond Returns'!AC1567-'Parameters &amp; Main Results'!$B$39)/'StockBond Returns'!AB1567*12</f>
        <v>4.0136170916718089E-2</v>
      </c>
      <c r="F1568" s="70">
        <f ca="1">'StockBond Returns'!AA1567+'StockBond Returns'!AC1567-'StockBond Returns'!AB1567*'Distribution of Final Value'!$B$7</f>
        <v>1.0702303367259969E-2</v>
      </c>
      <c r="G1568" s="17">
        <f>1/'StockBond Returns'!M1566</f>
        <v>2.6441048597539971E-2</v>
      </c>
      <c r="H1568">
        <f t="shared" si="4"/>
        <v>0</v>
      </c>
      <c r="I1568" s="64">
        <f t="shared" si="5"/>
        <v>1</v>
      </c>
      <c r="J1568">
        <f t="shared" si="6"/>
        <v>0</v>
      </c>
      <c r="K1568" t="str">
        <f t="shared" ref="K1568:M1568" si="3131">IF(H1568=1,$E1568,"")</f>
        <v/>
      </c>
      <c r="L1568" s="17">
        <f t="shared" ca="1" si="3131"/>
        <v>4.0136170916718089E-2</v>
      </c>
      <c r="M1568" t="str">
        <f t="shared" si="3131"/>
        <v/>
      </c>
      <c r="N1568" s="148">
        <f>IF('StockBond Returns'!AD1566=0,1,0)</f>
        <v>0</v>
      </c>
      <c r="O1568">
        <f>IF( AND('StockBond Returns'!$AD1566&lt;0,'StockBond Returns'!$AD1566&gt;=-0.1),1,0)</f>
        <v>0</v>
      </c>
      <c r="P1568">
        <f>IF( AND('StockBond Returns'!$AD1566&lt;-0.1,'StockBond Returns'!$AD1566&gt;=-0.2),1,0)</f>
        <v>1</v>
      </c>
      <c r="Q1568">
        <f>IF( AND('StockBond Returns'!$AD1566&lt;-0.2,'StockBond Returns'!$AD1566&gt;=-0.3),1,0)</f>
        <v>0</v>
      </c>
      <c r="R1568">
        <f>IF('StockBond Returns'!AD1566&lt;-0.3,1,0)</f>
        <v>0</v>
      </c>
      <c r="S1568" t="str">
        <f t="shared" ref="S1568:W1568" si="3132">IF(N1568=1,$E1568,"")</f>
        <v/>
      </c>
      <c r="T1568" t="str">
        <f t="shared" si="3132"/>
        <v/>
      </c>
      <c r="U1568" s="17">
        <f t="shared" ca="1" si="3132"/>
        <v>4.0136170916718089E-2</v>
      </c>
      <c r="V1568" t="str">
        <f t="shared" si="3132"/>
        <v/>
      </c>
      <c r="W1568" t="str">
        <f t="shared" si="3132"/>
        <v/>
      </c>
    </row>
    <row r="1569" spans="1:23" ht="13" x14ac:dyDescent="0.15">
      <c r="A1569">
        <f t="shared" si="30"/>
        <v>3</v>
      </c>
      <c r="B1569">
        <f t="shared" si="31"/>
        <v>2001</v>
      </c>
      <c r="C1569" s="149">
        <f t="shared" si="706"/>
        <v>37011</v>
      </c>
      <c r="D1569" s="146">
        <f t="shared" si="9"/>
        <v>2001.1666666665483</v>
      </c>
      <c r="E1569" s="147">
        <f ca="1">('StockBond Returns'!AA1568+'StockBond Returns'!AC1568-'Parameters &amp; Main Results'!$B$39)/'StockBond Returns'!AB1568*12</f>
        <v>4.3056652259885711E-2</v>
      </c>
      <c r="F1569" s="70">
        <f ca="1">'StockBond Returns'!AA1568+'StockBond Returns'!AC1568-'StockBond Returns'!AB1568*'Distribution of Final Value'!$B$7</f>
        <v>0.23968767247445788</v>
      </c>
      <c r="G1569" s="17">
        <f>1/'StockBond Returns'!M1567</f>
        <v>2.9387055879147628E-2</v>
      </c>
      <c r="H1569">
        <f t="shared" si="4"/>
        <v>0</v>
      </c>
      <c r="I1569" s="64">
        <f t="shared" si="5"/>
        <v>1</v>
      </c>
      <c r="J1569">
        <f t="shared" si="6"/>
        <v>0</v>
      </c>
      <c r="K1569" t="str">
        <f t="shared" ref="K1569:M1569" si="3133">IF(H1569=1,$E1569,"")</f>
        <v/>
      </c>
      <c r="L1569" s="17">
        <f t="shared" ca="1" si="3133"/>
        <v>4.3056652259885711E-2</v>
      </c>
      <c r="M1569" t="str">
        <f t="shared" si="3133"/>
        <v/>
      </c>
      <c r="N1569" s="148">
        <f>IF('StockBond Returns'!AD1567=0,1,0)</f>
        <v>0</v>
      </c>
      <c r="O1569">
        <f>IF( AND('StockBond Returns'!$AD1567&lt;0,'StockBond Returns'!$AD1567&gt;=-0.1),1,0)</f>
        <v>0</v>
      </c>
      <c r="P1569">
        <f>IF( AND('StockBond Returns'!$AD1567&lt;-0.1,'StockBond Returns'!$AD1567&gt;=-0.2),1,0)</f>
        <v>1</v>
      </c>
      <c r="Q1569">
        <f>IF( AND('StockBond Returns'!$AD1567&lt;-0.2,'StockBond Returns'!$AD1567&gt;=-0.3),1,0)</f>
        <v>0</v>
      </c>
      <c r="R1569">
        <f>IF('StockBond Returns'!AD1567&lt;-0.3,1,0)</f>
        <v>0</v>
      </c>
      <c r="S1569" t="str">
        <f t="shared" ref="S1569:W1569" si="3134">IF(N1569=1,$E1569,"")</f>
        <v/>
      </c>
      <c r="T1569" t="str">
        <f t="shared" si="3134"/>
        <v/>
      </c>
      <c r="U1569" s="17">
        <f t="shared" ca="1" si="3134"/>
        <v>4.3056652259885711E-2</v>
      </c>
      <c r="V1569" t="str">
        <f t="shared" si="3134"/>
        <v/>
      </c>
      <c r="W1569" t="str">
        <f t="shared" si="3134"/>
        <v/>
      </c>
    </row>
    <row r="1570" spans="1:23" ht="13" x14ac:dyDescent="0.15">
      <c r="A1570">
        <f t="shared" si="30"/>
        <v>4</v>
      </c>
      <c r="B1570">
        <f t="shared" si="31"/>
        <v>2001</v>
      </c>
      <c r="C1570" s="149">
        <f t="shared" si="706"/>
        <v>37042</v>
      </c>
      <c r="D1570" s="146">
        <f t="shared" si="9"/>
        <v>2001.2499999998815</v>
      </c>
      <c r="E1570" s="147">
        <f ca="1">('StockBond Returns'!AA1569+'StockBond Returns'!AC1569-'Parameters &amp; Main Results'!$B$39)/'StockBond Returns'!AB1569*12</f>
        <v>4.5789490887913065E-2</v>
      </c>
      <c r="F1570" s="70">
        <f ca="1">'StockBond Returns'!AA1569+'StockBond Returns'!AC1569-'StockBond Returns'!AB1569*'Distribution of Final Value'!$B$7</f>
        <v>0.45283700897180035</v>
      </c>
      <c r="G1570" s="17">
        <f>1/'StockBond Returns'!M1568</f>
        <v>3.2014345438666145E-2</v>
      </c>
      <c r="H1570">
        <f t="shared" si="4"/>
        <v>0</v>
      </c>
      <c r="I1570" s="64">
        <f t="shared" si="5"/>
        <v>1</v>
      </c>
      <c r="J1570">
        <f t="shared" si="6"/>
        <v>0</v>
      </c>
      <c r="K1570" t="str">
        <f t="shared" ref="K1570:M1570" si="3135">IF(H1570=1,$E1570,"")</f>
        <v/>
      </c>
      <c r="L1570" s="17">
        <f t="shared" ca="1" si="3135"/>
        <v>4.5789490887913065E-2</v>
      </c>
      <c r="M1570" t="str">
        <f t="shared" si="3135"/>
        <v/>
      </c>
      <c r="N1570" s="148">
        <f>IF('StockBond Returns'!AD1568=0,1,0)</f>
        <v>0</v>
      </c>
      <c r="O1570">
        <f>IF( AND('StockBond Returns'!$AD1568&lt;0,'StockBond Returns'!$AD1568&gt;=-0.1),1,0)</f>
        <v>0</v>
      </c>
      <c r="P1570">
        <f>IF( AND('StockBond Returns'!$AD1568&lt;-0.1,'StockBond Returns'!$AD1568&gt;=-0.2),1,0)</f>
        <v>0</v>
      </c>
      <c r="Q1570">
        <f>IF( AND('StockBond Returns'!$AD1568&lt;-0.2,'StockBond Returns'!$AD1568&gt;=-0.3),1,0)</f>
        <v>1</v>
      </c>
      <c r="R1570">
        <f>IF('StockBond Returns'!AD1568&lt;-0.3,1,0)</f>
        <v>0</v>
      </c>
      <c r="S1570" t="str">
        <f t="shared" ref="S1570:W1570" si="3136">IF(N1570=1,$E1570,"")</f>
        <v/>
      </c>
      <c r="T1570" t="str">
        <f t="shared" si="3136"/>
        <v/>
      </c>
      <c r="U1570" t="str">
        <f t="shared" si="3136"/>
        <v/>
      </c>
      <c r="V1570" s="17">
        <f t="shared" ca="1" si="3136"/>
        <v>4.5789490887913065E-2</v>
      </c>
      <c r="W1570" t="str">
        <f t="shared" si="3136"/>
        <v/>
      </c>
    </row>
    <row r="1571" spans="1:23" ht="13" x14ac:dyDescent="0.15">
      <c r="A1571">
        <f t="shared" si="30"/>
        <v>5</v>
      </c>
      <c r="B1571">
        <f t="shared" si="31"/>
        <v>2001</v>
      </c>
      <c r="C1571" s="149">
        <f t="shared" si="706"/>
        <v>37072</v>
      </c>
      <c r="D1571" s="146">
        <f t="shared" si="9"/>
        <v>2001.3333333332148</v>
      </c>
      <c r="E1571" s="147">
        <f ca="1">('StockBond Returns'!AA1570+'StockBond Returns'!AC1570-'Parameters &amp; Main Results'!$B$39)/'StockBond Returns'!AB1570*12</f>
        <v>4.3238567209772982E-2</v>
      </c>
      <c r="F1571" s="70">
        <f ca="1">'StockBond Returns'!AA1570+'StockBond Returns'!AC1570-'StockBond Returns'!AB1570*'Distribution of Final Value'!$B$7</f>
        <v>0.25261453320144867</v>
      </c>
      <c r="G1571" s="17">
        <f>1/'StockBond Returns'!M1569</f>
        <v>2.9598008073709717E-2</v>
      </c>
      <c r="H1571">
        <f t="shared" si="4"/>
        <v>0</v>
      </c>
      <c r="I1571" s="64">
        <f t="shared" si="5"/>
        <v>1</v>
      </c>
      <c r="J1571">
        <f t="shared" si="6"/>
        <v>0</v>
      </c>
      <c r="K1571" t="str">
        <f t="shared" ref="K1571:M1571" si="3137">IF(H1571=1,$E1571,"")</f>
        <v/>
      </c>
      <c r="L1571" s="17">
        <f t="shared" ca="1" si="3137"/>
        <v>4.3238567209772982E-2</v>
      </c>
      <c r="M1571" t="str">
        <f t="shared" si="3137"/>
        <v/>
      </c>
      <c r="N1571" s="148">
        <f>IF('StockBond Returns'!AD1569=0,1,0)</f>
        <v>0</v>
      </c>
      <c r="O1571">
        <f>IF( AND('StockBond Returns'!$AD1569&lt;0,'StockBond Returns'!$AD1569&gt;=-0.1),1,0)</f>
        <v>0</v>
      </c>
      <c r="P1571">
        <f>IF( AND('StockBond Returns'!$AD1569&lt;-0.1,'StockBond Returns'!$AD1569&gt;=-0.2),1,0)</f>
        <v>1</v>
      </c>
      <c r="Q1571">
        <f>IF( AND('StockBond Returns'!$AD1569&lt;-0.2,'StockBond Returns'!$AD1569&gt;=-0.3),1,0)</f>
        <v>0</v>
      </c>
      <c r="R1571">
        <f>IF('StockBond Returns'!AD1569&lt;-0.3,1,0)</f>
        <v>0</v>
      </c>
      <c r="S1571" t="str">
        <f t="shared" ref="S1571:W1571" si="3138">IF(N1571=1,$E1571,"")</f>
        <v/>
      </c>
      <c r="T1571" t="str">
        <f t="shared" si="3138"/>
        <v/>
      </c>
      <c r="U1571" s="17">
        <f t="shared" ca="1" si="3138"/>
        <v>4.3238567209772982E-2</v>
      </c>
      <c r="V1571" t="str">
        <f t="shared" si="3138"/>
        <v/>
      </c>
      <c r="W1571" t="str">
        <f t="shared" si="3138"/>
        <v/>
      </c>
    </row>
    <row r="1572" spans="1:23" ht="13" x14ac:dyDescent="0.15">
      <c r="A1572">
        <f t="shared" si="30"/>
        <v>6</v>
      </c>
      <c r="B1572">
        <f t="shared" si="31"/>
        <v>2001</v>
      </c>
      <c r="C1572" s="149">
        <f t="shared" si="706"/>
        <v>37103</v>
      </c>
      <c r="D1572" s="146">
        <f t="shared" si="9"/>
        <v>2001.4166666665481</v>
      </c>
      <c r="E1572" s="147">
        <f ca="1">('StockBond Returns'!AA1571+'StockBond Returns'!AC1571-'Parameters &amp; Main Results'!$B$39)/'StockBond Returns'!AB1571*12</f>
        <v>4.3346374072564822E-2</v>
      </c>
      <c r="F1572" s="70">
        <f ca="1">'StockBond Returns'!AA1571+'StockBond Returns'!AC1571-'StockBond Returns'!AB1571*'Distribution of Final Value'!$B$7</f>
        <v>0.2603620182641122</v>
      </c>
      <c r="G1572" s="17">
        <f>1/'StockBond Returns'!M1570</f>
        <v>2.9687358118085309E-2</v>
      </c>
      <c r="H1572">
        <f t="shared" si="4"/>
        <v>0</v>
      </c>
      <c r="I1572" s="64">
        <f t="shared" si="5"/>
        <v>1</v>
      </c>
      <c r="J1572">
        <f t="shared" si="6"/>
        <v>0</v>
      </c>
      <c r="K1572" t="str">
        <f t="shared" ref="K1572:M1572" si="3139">IF(H1572=1,$E1572,"")</f>
        <v/>
      </c>
      <c r="L1572" s="17">
        <f t="shared" ca="1" si="3139"/>
        <v>4.3346374072564822E-2</v>
      </c>
      <c r="M1572" t="str">
        <f t="shared" si="3139"/>
        <v/>
      </c>
      <c r="N1572" s="148">
        <f>IF('StockBond Returns'!AD1570=0,1,0)</f>
        <v>0</v>
      </c>
      <c r="O1572">
        <f>IF( AND('StockBond Returns'!$AD1570&lt;0,'StockBond Returns'!$AD1570&gt;=-0.1),1,0)</f>
        <v>0</v>
      </c>
      <c r="P1572">
        <f>IF( AND('StockBond Returns'!$AD1570&lt;-0.1,'StockBond Returns'!$AD1570&gt;=-0.2),1,0)</f>
        <v>1</v>
      </c>
      <c r="Q1572">
        <f>IF( AND('StockBond Returns'!$AD1570&lt;-0.2,'StockBond Returns'!$AD1570&gt;=-0.3),1,0)</f>
        <v>0</v>
      </c>
      <c r="R1572">
        <f>IF('StockBond Returns'!AD1570&lt;-0.3,1,0)</f>
        <v>0</v>
      </c>
      <c r="S1572" t="str">
        <f t="shared" ref="S1572:W1572" si="3140">IF(N1572=1,$E1572,"")</f>
        <v/>
      </c>
      <c r="T1572" t="str">
        <f t="shared" si="3140"/>
        <v/>
      </c>
      <c r="U1572" s="17">
        <f t="shared" ca="1" si="3140"/>
        <v>4.3346374072564822E-2</v>
      </c>
      <c r="V1572" t="str">
        <f t="shared" si="3140"/>
        <v/>
      </c>
      <c r="W1572" t="str">
        <f t="shared" si="3140"/>
        <v/>
      </c>
    </row>
    <row r="1573" spans="1:23" ht="13" x14ac:dyDescent="0.15">
      <c r="A1573">
        <f t="shared" si="30"/>
        <v>7</v>
      </c>
      <c r="B1573">
        <f t="shared" si="31"/>
        <v>2001</v>
      </c>
      <c r="C1573" s="149">
        <f t="shared" si="706"/>
        <v>37134</v>
      </c>
      <c r="D1573" s="146">
        <f t="shared" si="9"/>
        <v>2001.4999999998813</v>
      </c>
      <c r="E1573" s="147">
        <f ca="1">('StockBond Returns'!AA1572+'StockBond Returns'!AC1572-'Parameters &amp; Main Results'!$B$39)/'StockBond Returns'!AB1572*12</f>
        <v>4.3958242272788911E-2</v>
      </c>
      <c r="F1573" s="70">
        <f ca="1">'StockBond Returns'!AA1572+'StockBond Returns'!AC1572-'StockBond Returns'!AB1572*'Distribution of Final Value'!$B$7</f>
        <v>0.3071853575536454</v>
      </c>
      <c r="G1573" s="17">
        <f>1/'StockBond Returns'!M1571</f>
        <v>3.0288886788024775E-2</v>
      </c>
      <c r="H1573">
        <f t="shared" si="4"/>
        <v>0</v>
      </c>
      <c r="I1573" s="64">
        <f t="shared" si="5"/>
        <v>1</v>
      </c>
      <c r="J1573">
        <f t="shared" si="6"/>
        <v>0</v>
      </c>
      <c r="K1573" t="str">
        <f t="shared" ref="K1573:M1573" si="3141">IF(H1573=1,$E1573,"")</f>
        <v/>
      </c>
      <c r="L1573" s="17">
        <f t="shared" ca="1" si="3141"/>
        <v>4.3958242272788911E-2</v>
      </c>
      <c r="M1573" t="str">
        <f t="shared" si="3141"/>
        <v/>
      </c>
      <c r="N1573" s="148">
        <f>IF('StockBond Returns'!AD1571=0,1,0)</f>
        <v>0</v>
      </c>
      <c r="O1573">
        <f>IF( AND('StockBond Returns'!$AD1571&lt;0,'StockBond Returns'!$AD1571&gt;=-0.1),1,0)</f>
        <v>0</v>
      </c>
      <c r="P1573">
        <f>IF( AND('StockBond Returns'!$AD1571&lt;-0.1,'StockBond Returns'!$AD1571&gt;=-0.2),1,0)</f>
        <v>0</v>
      </c>
      <c r="Q1573">
        <f>IF( AND('StockBond Returns'!$AD1571&lt;-0.2,'StockBond Returns'!$AD1571&gt;=-0.3),1,0)</f>
        <v>1</v>
      </c>
      <c r="R1573">
        <f>IF('StockBond Returns'!AD1571&lt;-0.3,1,0)</f>
        <v>0</v>
      </c>
      <c r="S1573" t="str">
        <f t="shared" ref="S1573:W1573" si="3142">IF(N1573=1,$E1573,"")</f>
        <v/>
      </c>
      <c r="T1573" t="str">
        <f t="shared" si="3142"/>
        <v/>
      </c>
      <c r="U1573" t="str">
        <f t="shared" si="3142"/>
        <v/>
      </c>
      <c r="V1573" s="17">
        <f t="shared" ca="1" si="3142"/>
        <v>4.3958242272788911E-2</v>
      </c>
      <c r="W1573" t="str">
        <f t="shared" si="3142"/>
        <v/>
      </c>
    </row>
    <row r="1574" spans="1:23" ht="13" x14ac:dyDescent="0.15">
      <c r="A1574">
        <f t="shared" si="30"/>
        <v>8</v>
      </c>
      <c r="B1574">
        <f t="shared" si="31"/>
        <v>2001</v>
      </c>
      <c r="C1574" s="149">
        <f t="shared" si="706"/>
        <v>37164</v>
      </c>
      <c r="D1574" s="146">
        <f t="shared" si="9"/>
        <v>2001.5833333332146</v>
      </c>
      <c r="E1574" s="147">
        <f ca="1">('StockBond Returns'!AA1573+'StockBond Returns'!AC1573-'Parameters &amp; Main Results'!$B$39)/'StockBond Returns'!AB1573*12</f>
        <v>4.440805302850951E-2</v>
      </c>
      <c r="F1574" s="70">
        <f ca="1">'StockBond Returns'!AA1573+'StockBond Returns'!AC1573-'StockBond Returns'!AB1573*'Distribution of Final Value'!$B$7</f>
        <v>0.34120778419491415</v>
      </c>
      <c r="G1574" s="17">
        <f>1/'StockBond Returns'!M1572</f>
        <v>3.0917550860544485E-2</v>
      </c>
      <c r="H1574">
        <f t="shared" si="4"/>
        <v>0</v>
      </c>
      <c r="I1574" s="64">
        <f t="shared" si="5"/>
        <v>1</v>
      </c>
      <c r="J1574">
        <f t="shared" si="6"/>
        <v>0</v>
      </c>
      <c r="K1574" t="str">
        <f t="shared" ref="K1574:M1574" si="3143">IF(H1574=1,$E1574,"")</f>
        <v/>
      </c>
      <c r="L1574" s="17">
        <f t="shared" ca="1" si="3143"/>
        <v>4.440805302850951E-2</v>
      </c>
      <c r="M1574" t="str">
        <f t="shared" si="3143"/>
        <v/>
      </c>
      <c r="N1574" s="148">
        <f>IF('StockBond Returns'!AD1572=0,1,0)</f>
        <v>0</v>
      </c>
      <c r="O1574">
        <f>IF( AND('StockBond Returns'!$AD1572&lt;0,'StockBond Returns'!$AD1572&gt;=-0.1),1,0)</f>
        <v>0</v>
      </c>
      <c r="P1574">
        <f>IF( AND('StockBond Returns'!$AD1572&lt;-0.1,'StockBond Returns'!$AD1572&gt;=-0.2),1,0)</f>
        <v>0</v>
      </c>
      <c r="Q1574">
        <f>IF( AND('StockBond Returns'!$AD1572&lt;-0.2,'StockBond Returns'!$AD1572&gt;=-0.3),1,0)</f>
        <v>1</v>
      </c>
      <c r="R1574">
        <f>IF('StockBond Returns'!AD1572&lt;-0.3,1,0)</f>
        <v>0</v>
      </c>
      <c r="S1574" t="str">
        <f t="shared" ref="S1574:W1574" si="3144">IF(N1574=1,$E1574,"")</f>
        <v/>
      </c>
      <c r="T1574" t="str">
        <f t="shared" si="3144"/>
        <v/>
      </c>
      <c r="U1574" t="str">
        <f t="shared" si="3144"/>
        <v/>
      </c>
      <c r="V1574" s="17">
        <f t="shared" ca="1" si="3144"/>
        <v>4.440805302850951E-2</v>
      </c>
      <c r="W1574" t="str">
        <f t="shared" si="3144"/>
        <v/>
      </c>
    </row>
    <row r="1575" spans="1:23" ht="13" x14ac:dyDescent="0.15">
      <c r="A1575">
        <f t="shared" si="30"/>
        <v>9</v>
      </c>
      <c r="B1575">
        <f t="shared" si="31"/>
        <v>2001</v>
      </c>
      <c r="C1575" s="149">
        <f t="shared" si="706"/>
        <v>37195</v>
      </c>
      <c r="D1575" s="146">
        <f t="shared" si="9"/>
        <v>2001.6666666665478</v>
      </c>
      <c r="E1575" s="147">
        <f ca="1">('StockBond Returns'!AA1574+'StockBond Returns'!AC1574-'Parameters &amp; Main Results'!$B$39)/'StockBond Returns'!AB1574*12</f>
        <v>4.642187012369689E-2</v>
      </c>
      <c r="F1575" s="70">
        <f ca="1">'StockBond Returns'!AA1574+'StockBond Returns'!AC1574-'StockBond Returns'!AB1574*'Distribution of Final Value'!$B$7</f>
        <v>0.49578400607719253</v>
      </c>
      <c r="G1575" s="17">
        <f>1/'StockBond Returns'!M1573</f>
        <v>3.3104576395808508E-2</v>
      </c>
      <c r="H1575">
        <f t="shared" si="4"/>
        <v>0</v>
      </c>
      <c r="I1575" s="64">
        <f t="shared" si="5"/>
        <v>1</v>
      </c>
      <c r="J1575">
        <f t="shared" si="6"/>
        <v>0</v>
      </c>
      <c r="K1575" t="str">
        <f t="shared" ref="K1575:M1575" si="3145">IF(H1575=1,$E1575,"")</f>
        <v/>
      </c>
      <c r="L1575" s="17">
        <f t="shared" ca="1" si="3145"/>
        <v>4.642187012369689E-2</v>
      </c>
      <c r="M1575" t="str">
        <f t="shared" si="3145"/>
        <v/>
      </c>
      <c r="N1575" s="148">
        <f>IF('StockBond Returns'!AD1573=0,1,0)</f>
        <v>0</v>
      </c>
      <c r="O1575">
        <f>IF( AND('StockBond Returns'!$AD1573&lt;0,'StockBond Returns'!$AD1573&gt;=-0.1),1,0)</f>
        <v>0</v>
      </c>
      <c r="P1575">
        <f>IF( AND('StockBond Returns'!$AD1573&lt;-0.1,'StockBond Returns'!$AD1573&gt;=-0.2),1,0)</f>
        <v>0</v>
      </c>
      <c r="Q1575">
        <f>IF( AND('StockBond Returns'!$AD1573&lt;-0.2,'StockBond Returns'!$AD1573&gt;=-0.3),1,0)</f>
        <v>1</v>
      </c>
      <c r="R1575">
        <f>IF('StockBond Returns'!AD1573&lt;-0.3,1,0)</f>
        <v>0</v>
      </c>
      <c r="S1575" t="str">
        <f t="shared" ref="S1575:W1575" si="3146">IF(N1575=1,$E1575,"")</f>
        <v/>
      </c>
      <c r="T1575" t="str">
        <f t="shared" si="3146"/>
        <v/>
      </c>
      <c r="U1575" t="str">
        <f t="shared" si="3146"/>
        <v/>
      </c>
      <c r="V1575" s="17">
        <f t="shared" ca="1" si="3146"/>
        <v>4.642187012369689E-2</v>
      </c>
      <c r="W1575" t="str">
        <f t="shared" si="3146"/>
        <v/>
      </c>
    </row>
    <row r="1576" spans="1:23" ht="13" x14ac:dyDescent="0.15">
      <c r="A1576">
        <f t="shared" si="30"/>
        <v>10</v>
      </c>
      <c r="B1576">
        <f t="shared" si="31"/>
        <v>2001</v>
      </c>
      <c r="C1576" s="149">
        <f t="shared" si="706"/>
        <v>37225</v>
      </c>
      <c r="D1576" s="146">
        <f t="shared" si="9"/>
        <v>2001.7499999998811</v>
      </c>
      <c r="E1576" s="147">
        <f ca="1">('StockBond Returns'!AA1575+'StockBond Returns'!AC1575-'Parameters &amp; Main Results'!$B$39)/'StockBond Returns'!AB1575*12</f>
        <v>4.9436537636181874E-2</v>
      </c>
      <c r="F1576" s="70">
        <f ca="1">'StockBond Returns'!AA1575+'StockBond Returns'!AC1575-'StockBond Returns'!AB1575*'Distribution of Final Value'!$B$7</f>
        <v>0.72649176871637522</v>
      </c>
      <c r="G1576" s="17">
        <f>1/'StockBond Returns'!M1574</f>
        <v>3.6355574230816187E-2</v>
      </c>
      <c r="H1576">
        <f t="shared" si="4"/>
        <v>0</v>
      </c>
      <c r="I1576" s="64">
        <f t="shared" si="5"/>
        <v>1</v>
      </c>
      <c r="J1576">
        <f t="shared" si="6"/>
        <v>0</v>
      </c>
      <c r="K1576" t="str">
        <f t="shared" ref="K1576:M1576" si="3147">IF(H1576=1,$E1576,"")</f>
        <v/>
      </c>
      <c r="L1576" s="17">
        <f t="shared" ca="1" si="3147"/>
        <v>4.9436537636181874E-2</v>
      </c>
      <c r="M1576" t="str">
        <f t="shared" si="3147"/>
        <v/>
      </c>
      <c r="N1576" s="148">
        <f>IF('StockBond Returns'!AD1574=0,1,0)</f>
        <v>0</v>
      </c>
      <c r="O1576">
        <f>IF( AND('StockBond Returns'!$AD1574&lt;0,'StockBond Returns'!$AD1574&gt;=-0.1),1,0)</f>
        <v>0</v>
      </c>
      <c r="P1576">
        <f>IF( AND('StockBond Returns'!$AD1574&lt;-0.1,'StockBond Returns'!$AD1574&gt;=-0.2),1,0)</f>
        <v>0</v>
      </c>
      <c r="Q1576">
        <f>IF( AND('StockBond Returns'!$AD1574&lt;-0.2,'StockBond Returns'!$AD1574&gt;=-0.3),1,0)</f>
        <v>0</v>
      </c>
      <c r="R1576">
        <f>IF('StockBond Returns'!AD1574&lt;-0.3,1,0)</f>
        <v>1</v>
      </c>
      <c r="S1576" t="str">
        <f t="shared" ref="S1576:W1576" si="3148">IF(N1576=1,$E1576,"")</f>
        <v/>
      </c>
      <c r="T1576" t="str">
        <f t="shared" si="3148"/>
        <v/>
      </c>
      <c r="U1576" t="str">
        <f t="shared" si="3148"/>
        <v/>
      </c>
      <c r="V1576" t="str">
        <f t="shared" si="3148"/>
        <v/>
      </c>
      <c r="W1576" s="17">
        <f t="shared" ca="1" si="3148"/>
        <v>4.9436537636181874E-2</v>
      </c>
    </row>
    <row r="1577" spans="1:23" ht="13" x14ac:dyDescent="0.15">
      <c r="A1577">
        <f t="shared" si="30"/>
        <v>11</v>
      </c>
      <c r="B1577">
        <f t="shared" si="31"/>
        <v>2001</v>
      </c>
      <c r="C1577" s="149">
        <f t="shared" si="706"/>
        <v>37256</v>
      </c>
      <c r="D1577" s="146">
        <f t="shared" si="9"/>
        <v>2001.8333333332143</v>
      </c>
      <c r="E1577" s="147">
        <f ca="1">('StockBond Returns'!AA1576+'StockBond Returns'!AC1576-'Parameters &amp; Main Results'!$B$39)/'StockBond Returns'!AB1576*12</f>
        <v>4.8486667689463268E-2</v>
      </c>
      <c r="F1577" s="70">
        <f ca="1">'StockBond Returns'!AA1576+'StockBond Returns'!AC1576-'StockBond Returns'!AB1576*'Distribution of Final Value'!$B$7</f>
        <v>0.65137957690374426</v>
      </c>
      <c r="G1577" s="17">
        <f>1/'StockBond Returns'!M1575</f>
        <v>3.5547766366906861E-2</v>
      </c>
      <c r="H1577">
        <f t="shared" si="4"/>
        <v>0</v>
      </c>
      <c r="I1577" s="64">
        <f t="shared" si="5"/>
        <v>1</v>
      </c>
      <c r="J1577">
        <f t="shared" si="6"/>
        <v>0</v>
      </c>
      <c r="K1577" t="str">
        <f t="shared" ref="K1577:M1577" si="3149">IF(H1577=1,$E1577,"")</f>
        <v/>
      </c>
      <c r="L1577" s="17">
        <f t="shared" ca="1" si="3149"/>
        <v>4.8486667689463268E-2</v>
      </c>
      <c r="M1577" t="str">
        <f t="shared" si="3149"/>
        <v/>
      </c>
      <c r="N1577" s="148">
        <f>IF('StockBond Returns'!AD1575=0,1,0)</f>
        <v>0</v>
      </c>
      <c r="O1577">
        <f>IF( AND('StockBond Returns'!$AD1575&lt;0,'StockBond Returns'!$AD1575&gt;=-0.1),1,0)</f>
        <v>0</v>
      </c>
      <c r="P1577">
        <f>IF( AND('StockBond Returns'!$AD1575&lt;-0.1,'StockBond Returns'!$AD1575&gt;=-0.2),1,0)</f>
        <v>0</v>
      </c>
      <c r="Q1577">
        <f>IF( AND('StockBond Returns'!$AD1575&lt;-0.2,'StockBond Returns'!$AD1575&gt;=-0.3),1,0)</f>
        <v>0</v>
      </c>
      <c r="R1577">
        <f>IF('StockBond Returns'!AD1575&lt;-0.3,1,0)</f>
        <v>1</v>
      </c>
      <c r="S1577" t="str">
        <f t="shared" ref="S1577:W1577" si="3150">IF(N1577=1,$E1577,"")</f>
        <v/>
      </c>
      <c r="T1577" t="str">
        <f t="shared" si="3150"/>
        <v/>
      </c>
      <c r="U1577" t="str">
        <f t="shared" si="3150"/>
        <v/>
      </c>
      <c r="V1577" t="str">
        <f t="shared" si="3150"/>
        <v/>
      </c>
      <c r="W1577" s="17">
        <f t="shared" ca="1" si="3150"/>
        <v>4.8486667689463268E-2</v>
      </c>
    </row>
    <row r="1578" spans="1:23" ht="13" x14ac:dyDescent="0.15">
      <c r="A1578">
        <f t="shared" si="30"/>
        <v>12</v>
      </c>
      <c r="B1578">
        <f t="shared" si="31"/>
        <v>2001</v>
      </c>
      <c r="C1578" s="149">
        <f t="shared" si="706"/>
        <v>37287</v>
      </c>
      <c r="D1578" s="146">
        <f t="shared" si="9"/>
        <v>2001.9166666665476</v>
      </c>
      <c r="E1578" s="147">
        <f ca="1">('StockBond Returns'!AA1577+'StockBond Returns'!AC1577-'Parameters &amp; Main Results'!$B$39)/'StockBond Returns'!AB1577*12</f>
        <v>4.6299847825204847E-2</v>
      </c>
      <c r="F1578" s="70">
        <f ca="1">'StockBond Returns'!AA1577+'StockBond Returns'!AC1577-'StockBond Returns'!AB1577*'Distribution of Final Value'!$B$7</f>
        <v>0.48210522208615147</v>
      </c>
      <c r="G1578" s="17">
        <f>1/'StockBond Returns'!M1576</f>
        <v>3.3041901602462044E-2</v>
      </c>
      <c r="H1578">
        <f t="shared" si="4"/>
        <v>0</v>
      </c>
      <c r="I1578" s="64">
        <f t="shared" si="5"/>
        <v>1</v>
      </c>
      <c r="J1578">
        <f t="shared" si="6"/>
        <v>0</v>
      </c>
      <c r="K1578" t="str">
        <f t="shared" ref="K1578:M1578" si="3151">IF(H1578=1,$E1578,"")</f>
        <v/>
      </c>
      <c r="L1578" s="17">
        <f t="shared" ca="1" si="3151"/>
        <v>4.6299847825204847E-2</v>
      </c>
      <c r="M1578" t="str">
        <f t="shared" si="3151"/>
        <v/>
      </c>
      <c r="N1578" s="148">
        <f>IF('StockBond Returns'!AD1576=0,1,0)</f>
        <v>0</v>
      </c>
      <c r="O1578">
        <f>IF( AND('StockBond Returns'!$AD1576&lt;0,'StockBond Returns'!$AD1576&gt;=-0.1),1,0)</f>
        <v>0</v>
      </c>
      <c r="P1578">
        <f>IF( AND('StockBond Returns'!$AD1576&lt;-0.1,'StockBond Returns'!$AD1576&gt;=-0.2),1,0)</f>
        <v>0</v>
      </c>
      <c r="Q1578">
        <f>IF( AND('StockBond Returns'!$AD1576&lt;-0.2,'StockBond Returns'!$AD1576&gt;=-0.3),1,0)</f>
        <v>1</v>
      </c>
      <c r="R1578">
        <f>IF('StockBond Returns'!AD1576&lt;-0.3,1,0)</f>
        <v>0</v>
      </c>
      <c r="S1578" t="str">
        <f t="shared" ref="S1578:W1578" si="3152">IF(N1578=1,$E1578,"")</f>
        <v/>
      </c>
      <c r="T1578" t="str">
        <f t="shared" si="3152"/>
        <v/>
      </c>
      <c r="U1578" t="str">
        <f t="shared" si="3152"/>
        <v/>
      </c>
      <c r="V1578" s="17">
        <f t="shared" ca="1" si="3152"/>
        <v>4.6299847825204847E-2</v>
      </c>
      <c r="W1578" t="str">
        <f t="shared" si="3152"/>
        <v/>
      </c>
    </row>
    <row r="1579" spans="1:23" ht="13" x14ac:dyDescent="0.15">
      <c r="A1579">
        <f t="shared" si="30"/>
        <v>1</v>
      </c>
      <c r="B1579">
        <f t="shared" si="31"/>
        <v>2002</v>
      </c>
      <c r="C1579" s="149">
        <f t="shared" si="706"/>
        <v>37315</v>
      </c>
      <c r="D1579" s="146">
        <f t="shared" si="9"/>
        <v>2001.9999999998809</v>
      </c>
      <c r="E1579" s="147">
        <f ca="1">('StockBond Returns'!AA1578+'StockBond Returns'!AC1578-'Parameters &amp; Main Results'!$B$39)/'StockBond Returns'!AB1578*12</f>
        <v>4.6253937341288631E-2</v>
      </c>
      <c r="F1579" s="70">
        <f ca="1">'StockBond Returns'!AA1578+'StockBond Returns'!AC1578-'StockBond Returns'!AB1578*'Distribution of Final Value'!$B$7</f>
        <v>0.47726645465076656</v>
      </c>
      <c r="G1579" s="17">
        <f>1/'StockBond Returns'!M1577</f>
        <v>3.2696977616128137E-2</v>
      </c>
      <c r="H1579">
        <f t="shared" si="4"/>
        <v>0</v>
      </c>
      <c r="I1579" s="64">
        <f t="shared" si="5"/>
        <v>1</v>
      </c>
      <c r="J1579">
        <f t="shared" si="6"/>
        <v>0</v>
      </c>
      <c r="K1579" t="str">
        <f t="shared" ref="K1579:M1579" si="3153">IF(H1579=1,$E1579,"")</f>
        <v/>
      </c>
      <c r="L1579" s="17">
        <f t="shared" ca="1" si="3153"/>
        <v>4.6253937341288631E-2</v>
      </c>
      <c r="M1579" t="str">
        <f t="shared" si="3153"/>
        <v/>
      </c>
      <c r="N1579" s="148">
        <f>IF('StockBond Returns'!AD1577=0,1,0)</f>
        <v>0</v>
      </c>
      <c r="O1579">
        <f>IF( AND('StockBond Returns'!$AD1577&lt;0,'StockBond Returns'!$AD1577&gt;=-0.1),1,0)</f>
        <v>0</v>
      </c>
      <c r="P1579">
        <f>IF( AND('StockBond Returns'!$AD1577&lt;-0.1,'StockBond Returns'!$AD1577&gt;=-0.2),1,0)</f>
        <v>0</v>
      </c>
      <c r="Q1579">
        <f>IF( AND('StockBond Returns'!$AD1577&lt;-0.2,'StockBond Returns'!$AD1577&gt;=-0.3),1,0)</f>
        <v>1</v>
      </c>
      <c r="R1579">
        <f>IF('StockBond Returns'!AD1577&lt;-0.3,1,0)</f>
        <v>0</v>
      </c>
      <c r="S1579" t="str">
        <f t="shared" ref="S1579:W1579" si="3154">IF(N1579=1,$E1579,"")</f>
        <v/>
      </c>
      <c r="T1579" t="str">
        <f t="shared" si="3154"/>
        <v/>
      </c>
      <c r="U1579" t="str">
        <f t="shared" si="3154"/>
        <v/>
      </c>
      <c r="V1579" s="17">
        <f t="shared" ca="1" si="3154"/>
        <v>4.6253937341288631E-2</v>
      </c>
      <c r="W1579" t="str">
        <f t="shared" si="3154"/>
        <v/>
      </c>
    </row>
    <row r="1580" spans="1:23" ht="13" x14ac:dyDescent="0.15">
      <c r="A1580">
        <f t="shared" si="30"/>
        <v>2</v>
      </c>
      <c r="B1580">
        <f t="shared" si="31"/>
        <v>2002</v>
      </c>
      <c r="C1580" s="149">
        <f t="shared" si="706"/>
        <v>37346</v>
      </c>
      <c r="D1580" s="146">
        <f t="shared" si="9"/>
        <v>2002.0833333332141</v>
      </c>
      <c r="E1580" s="147">
        <f ca="1">('StockBond Returns'!AA1579+'StockBond Returns'!AC1579-'Parameters &amp; Main Results'!$B$39)/'StockBond Returns'!AB1579*12</f>
        <v>4.6893682830663405E-2</v>
      </c>
      <c r="F1580" s="70">
        <f ca="1">'StockBond Returns'!AA1579+'StockBond Returns'!AC1579-'StockBond Returns'!AB1579*'Distribution of Final Value'!$B$7</f>
        <v>0.5246350167316356</v>
      </c>
      <c r="G1580" s="17">
        <f>1/'StockBond Returns'!M1578</f>
        <v>3.3320673365625886E-2</v>
      </c>
      <c r="H1580">
        <f t="shared" si="4"/>
        <v>0</v>
      </c>
      <c r="I1580" s="64">
        <f t="shared" si="5"/>
        <v>1</v>
      </c>
      <c r="J1580">
        <f t="shared" si="6"/>
        <v>0</v>
      </c>
      <c r="K1580" t="str">
        <f t="shared" ref="K1580:M1580" si="3155">IF(H1580=1,$E1580,"")</f>
        <v/>
      </c>
      <c r="L1580" s="17">
        <f t="shared" ca="1" si="3155"/>
        <v>4.6893682830663405E-2</v>
      </c>
      <c r="M1580" t="str">
        <f t="shared" si="3155"/>
        <v/>
      </c>
      <c r="N1580" s="148">
        <f>IF('StockBond Returns'!AD1578=0,1,0)</f>
        <v>0</v>
      </c>
      <c r="O1580">
        <f>IF( AND('StockBond Returns'!$AD1578&lt;0,'StockBond Returns'!$AD1578&gt;=-0.1),1,0)</f>
        <v>0</v>
      </c>
      <c r="P1580">
        <f>IF( AND('StockBond Returns'!$AD1578&lt;-0.1,'StockBond Returns'!$AD1578&gt;=-0.2),1,0)</f>
        <v>0</v>
      </c>
      <c r="Q1580">
        <f>IF( AND('StockBond Returns'!$AD1578&lt;-0.2,'StockBond Returns'!$AD1578&gt;=-0.3),1,0)</f>
        <v>1</v>
      </c>
      <c r="R1580">
        <f>IF('StockBond Returns'!AD1578&lt;-0.3,1,0)</f>
        <v>0</v>
      </c>
      <c r="S1580" t="str">
        <f t="shared" ref="S1580:W1580" si="3156">IF(N1580=1,$E1580,"")</f>
        <v/>
      </c>
      <c r="T1580" t="str">
        <f t="shared" si="3156"/>
        <v/>
      </c>
      <c r="U1580" t="str">
        <f t="shared" si="3156"/>
        <v/>
      </c>
      <c r="V1580" s="17">
        <f t="shared" ca="1" si="3156"/>
        <v>4.6893682830663405E-2</v>
      </c>
      <c r="W1580" t="str">
        <f t="shared" si="3156"/>
        <v/>
      </c>
    </row>
    <row r="1581" spans="1:23" ht="13" x14ac:dyDescent="0.15">
      <c r="A1581">
        <f t="shared" si="30"/>
        <v>3</v>
      </c>
      <c r="B1581">
        <f t="shared" si="31"/>
        <v>2002</v>
      </c>
      <c r="C1581" s="149">
        <f t="shared" si="706"/>
        <v>37376</v>
      </c>
      <c r="D1581" s="146">
        <f t="shared" si="9"/>
        <v>2002.1666666665474</v>
      </c>
      <c r="E1581" s="147">
        <f ca="1">('StockBond Returns'!AA1580+'StockBond Returns'!AC1580-'Parameters &amp; Main Results'!$B$39)/'StockBond Returns'!AB1580*12</f>
        <v>4.7486279258200606E-2</v>
      </c>
      <c r="F1581" s="70">
        <f ca="1">'StockBond Returns'!AA1580+'StockBond Returns'!AC1580-'StockBond Returns'!AB1580*'Distribution of Final Value'!$B$7</f>
        <v>0.5681312655357611</v>
      </c>
      <c r="G1581" s="17">
        <f>1/'StockBond Returns'!M1579</f>
        <v>3.4192894371885149E-2</v>
      </c>
      <c r="H1581">
        <f t="shared" si="4"/>
        <v>0</v>
      </c>
      <c r="I1581" s="64">
        <f t="shared" si="5"/>
        <v>1</v>
      </c>
      <c r="J1581">
        <f t="shared" si="6"/>
        <v>0</v>
      </c>
      <c r="K1581" t="str">
        <f t="shared" ref="K1581:M1581" si="3157">IF(H1581=1,$E1581,"")</f>
        <v/>
      </c>
      <c r="L1581" s="17">
        <f t="shared" ca="1" si="3157"/>
        <v>4.7486279258200606E-2</v>
      </c>
      <c r="M1581" t="str">
        <f t="shared" si="3157"/>
        <v/>
      </c>
      <c r="N1581" s="148">
        <f>IF('StockBond Returns'!AD1579=0,1,0)</f>
        <v>0</v>
      </c>
      <c r="O1581">
        <f>IF( AND('StockBond Returns'!$AD1579&lt;0,'StockBond Returns'!$AD1579&gt;=-0.1),1,0)</f>
        <v>0</v>
      </c>
      <c r="P1581">
        <f>IF( AND('StockBond Returns'!$AD1579&lt;-0.1,'StockBond Returns'!$AD1579&gt;=-0.2),1,0)</f>
        <v>0</v>
      </c>
      <c r="Q1581">
        <f>IF( AND('StockBond Returns'!$AD1579&lt;-0.2,'StockBond Returns'!$AD1579&gt;=-0.3),1,0)</f>
        <v>1</v>
      </c>
      <c r="R1581">
        <f>IF('StockBond Returns'!AD1579&lt;-0.3,1,0)</f>
        <v>0</v>
      </c>
      <c r="S1581" t="str">
        <f t="shared" ref="S1581:W1581" si="3158">IF(N1581=1,$E1581,"")</f>
        <v/>
      </c>
      <c r="T1581" t="str">
        <f t="shared" si="3158"/>
        <v/>
      </c>
      <c r="U1581" t="str">
        <f t="shared" si="3158"/>
        <v/>
      </c>
      <c r="V1581" s="17">
        <f t="shared" ca="1" si="3158"/>
        <v>4.7486279258200606E-2</v>
      </c>
      <c r="W1581" t="str">
        <f t="shared" si="3158"/>
        <v/>
      </c>
    </row>
    <row r="1582" spans="1:23" ht="13" x14ac:dyDescent="0.15">
      <c r="A1582">
        <f t="shared" si="30"/>
        <v>4</v>
      </c>
      <c r="B1582">
        <f t="shared" si="31"/>
        <v>2002</v>
      </c>
      <c r="C1582" s="149">
        <f t="shared" si="706"/>
        <v>37407</v>
      </c>
      <c r="D1582" s="146">
        <f t="shared" si="9"/>
        <v>2002.2499999998806</v>
      </c>
      <c r="E1582" s="147">
        <f ca="1">('StockBond Returns'!AA1581+'StockBond Returns'!AC1581-'Parameters &amp; Main Results'!$B$39)/'StockBond Returns'!AB1581*12</f>
        <v>4.6759353572839835E-2</v>
      </c>
      <c r="F1582" s="70">
        <f ca="1">'StockBond Returns'!AA1581+'StockBond Returns'!AC1581-'StockBond Returns'!AB1581*'Distribution of Final Value'!$B$7</f>
        <v>0.51149849393114488</v>
      </c>
      <c r="G1582" s="17">
        <f>1/'StockBond Returns'!M1580</f>
        <v>3.3220620397065866E-2</v>
      </c>
      <c r="H1582">
        <f t="shared" si="4"/>
        <v>0</v>
      </c>
      <c r="I1582" s="64">
        <f t="shared" si="5"/>
        <v>1</v>
      </c>
      <c r="J1582">
        <f t="shared" si="6"/>
        <v>0</v>
      </c>
      <c r="K1582" t="str">
        <f t="shared" ref="K1582:M1582" si="3159">IF(H1582=1,$E1582,"")</f>
        <v/>
      </c>
      <c r="L1582" s="17">
        <f t="shared" ca="1" si="3159"/>
        <v>4.6759353572839835E-2</v>
      </c>
      <c r="M1582" t="str">
        <f t="shared" si="3159"/>
        <v/>
      </c>
      <c r="N1582" s="148">
        <f>IF('StockBond Returns'!AD1580=0,1,0)</f>
        <v>0</v>
      </c>
      <c r="O1582">
        <f>IF( AND('StockBond Returns'!$AD1580&lt;0,'StockBond Returns'!$AD1580&gt;=-0.1),1,0)</f>
        <v>0</v>
      </c>
      <c r="P1582">
        <f>IF( AND('StockBond Returns'!$AD1580&lt;-0.1,'StockBond Returns'!$AD1580&gt;=-0.2),1,0)</f>
        <v>0</v>
      </c>
      <c r="Q1582">
        <f>IF( AND('StockBond Returns'!$AD1580&lt;-0.2,'StockBond Returns'!$AD1580&gt;=-0.3),1,0)</f>
        <v>1</v>
      </c>
      <c r="R1582">
        <f>IF('StockBond Returns'!AD1580&lt;-0.3,1,0)</f>
        <v>0</v>
      </c>
      <c r="S1582" t="str">
        <f t="shared" ref="S1582:W1582" si="3160">IF(N1582=1,$E1582,"")</f>
        <v/>
      </c>
      <c r="T1582" t="str">
        <f t="shared" si="3160"/>
        <v/>
      </c>
      <c r="U1582" t="str">
        <f t="shared" si="3160"/>
        <v/>
      </c>
      <c r="V1582" s="17">
        <f t="shared" ca="1" si="3160"/>
        <v>4.6759353572839835E-2</v>
      </c>
      <c r="W1582" t="str">
        <f t="shared" si="3160"/>
        <v/>
      </c>
    </row>
    <row r="1583" spans="1:23" ht="13" x14ac:dyDescent="0.15">
      <c r="A1583">
        <f t="shared" si="30"/>
        <v>5</v>
      </c>
      <c r="B1583">
        <f t="shared" si="31"/>
        <v>2002</v>
      </c>
      <c r="C1583" s="149">
        <f t="shared" si="706"/>
        <v>37437</v>
      </c>
      <c r="D1583" s="146">
        <f t="shared" si="9"/>
        <v>2002.3333333332139</v>
      </c>
      <c r="E1583" s="147">
        <f ca="1">('StockBond Returns'!AA1582+'StockBond Returns'!AC1582-'Parameters &amp; Main Results'!$B$39)/'StockBond Returns'!AB1582*12</f>
        <v>4.8971297872849401E-2</v>
      </c>
      <c r="F1583" s="70">
        <f ca="1">'StockBond Returns'!AA1582+'StockBond Returns'!AC1582-'StockBond Returns'!AB1582*'Distribution of Final Value'!$B$7</f>
        <v>0.67698454467045943</v>
      </c>
      <c r="G1583" s="17">
        <f>1/'StockBond Returns'!M1581</f>
        <v>3.5596550175432687E-2</v>
      </c>
      <c r="H1583">
        <f t="shared" si="4"/>
        <v>0</v>
      </c>
      <c r="I1583" s="64">
        <f t="shared" si="5"/>
        <v>1</v>
      </c>
      <c r="J1583">
        <f t="shared" si="6"/>
        <v>0</v>
      </c>
      <c r="K1583" t="str">
        <f t="shared" ref="K1583:M1583" si="3161">IF(H1583=1,$E1583,"")</f>
        <v/>
      </c>
      <c r="L1583" s="17">
        <f t="shared" ca="1" si="3161"/>
        <v>4.8971297872849401E-2</v>
      </c>
      <c r="M1583" t="str">
        <f t="shared" si="3161"/>
        <v/>
      </c>
      <c r="N1583" s="148">
        <f>IF('StockBond Returns'!AD1581=0,1,0)</f>
        <v>0</v>
      </c>
      <c r="O1583">
        <f>IF( AND('StockBond Returns'!$AD1581&lt;0,'StockBond Returns'!$AD1581&gt;=-0.1),1,0)</f>
        <v>0</v>
      </c>
      <c r="P1583">
        <f>IF( AND('StockBond Returns'!$AD1581&lt;-0.1,'StockBond Returns'!$AD1581&gt;=-0.2),1,0)</f>
        <v>0</v>
      </c>
      <c r="Q1583">
        <f>IF( AND('StockBond Returns'!$AD1581&lt;-0.2,'StockBond Returns'!$AD1581&gt;=-0.3),1,0)</f>
        <v>0</v>
      </c>
      <c r="R1583">
        <f>IF('StockBond Returns'!AD1581&lt;-0.3,1,0)</f>
        <v>1</v>
      </c>
      <c r="S1583" t="str">
        <f t="shared" ref="S1583:W1583" si="3162">IF(N1583=1,$E1583,"")</f>
        <v/>
      </c>
      <c r="T1583" t="str">
        <f t="shared" si="3162"/>
        <v/>
      </c>
      <c r="U1583" t="str">
        <f t="shared" si="3162"/>
        <v/>
      </c>
      <c r="V1583" t="str">
        <f t="shared" si="3162"/>
        <v/>
      </c>
      <c r="W1583" s="17">
        <f t="shared" ca="1" si="3162"/>
        <v>4.8971297872849401E-2</v>
      </c>
    </row>
    <row r="1584" spans="1:23" ht="13" x14ac:dyDescent="0.15">
      <c r="A1584">
        <f t="shared" si="30"/>
        <v>6</v>
      </c>
      <c r="B1584">
        <f t="shared" si="31"/>
        <v>2002</v>
      </c>
      <c r="C1584" s="149">
        <f t="shared" si="706"/>
        <v>37468</v>
      </c>
      <c r="D1584" s="146">
        <f t="shared" si="9"/>
        <v>2002.4166666665471</v>
      </c>
      <c r="E1584" s="147">
        <f ca="1">('StockBond Returns'!AA1583+'StockBond Returns'!AC1583-'Parameters &amp; Main Results'!$B$39)/'StockBond Returns'!AB1583*12</f>
        <v>4.9239147692403146E-2</v>
      </c>
      <c r="F1584" s="70">
        <f ca="1">'StockBond Returns'!AA1583+'StockBond Returns'!AC1583-'StockBond Returns'!AB1583*'Distribution of Final Value'!$B$7</f>
        <v>0.69512151238974429</v>
      </c>
      <c r="G1584" s="17">
        <f>1/'StockBond Returns'!M1582</f>
        <v>3.5955070529484323E-2</v>
      </c>
      <c r="H1584">
        <f t="shared" si="4"/>
        <v>0</v>
      </c>
      <c r="I1584" s="64">
        <f t="shared" si="5"/>
        <v>1</v>
      </c>
      <c r="J1584">
        <f t="shared" si="6"/>
        <v>0</v>
      </c>
      <c r="K1584" t="str">
        <f t="shared" ref="K1584:M1584" si="3163">IF(H1584=1,$E1584,"")</f>
        <v/>
      </c>
      <c r="L1584" s="17">
        <f t="shared" ca="1" si="3163"/>
        <v>4.9239147692403146E-2</v>
      </c>
      <c r="M1584" t="str">
        <f t="shared" si="3163"/>
        <v/>
      </c>
      <c r="N1584" s="148">
        <f>IF('StockBond Returns'!AD1582=0,1,0)</f>
        <v>0</v>
      </c>
      <c r="O1584">
        <f>IF( AND('StockBond Returns'!$AD1582&lt;0,'StockBond Returns'!$AD1582&gt;=-0.1),1,0)</f>
        <v>0</v>
      </c>
      <c r="P1584">
        <f>IF( AND('StockBond Returns'!$AD1582&lt;-0.1,'StockBond Returns'!$AD1582&gt;=-0.2),1,0)</f>
        <v>0</v>
      </c>
      <c r="Q1584">
        <f>IF( AND('StockBond Returns'!$AD1582&lt;-0.2,'StockBond Returns'!$AD1582&gt;=-0.3),1,0)</f>
        <v>0</v>
      </c>
      <c r="R1584">
        <f>IF('StockBond Returns'!AD1582&lt;-0.3,1,0)</f>
        <v>1</v>
      </c>
      <c r="S1584" t="str">
        <f t="shared" ref="S1584:W1584" si="3164">IF(N1584=1,$E1584,"")</f>
        <v/>
      </c>
      <c r="T1584" t="str">
        <f t="shared" si="3164"/>
        <v/>
      </c>
      <c r="U1584" t="str">
        <f t="shared" si="3164"/>
        <v/>
      </c>
      <c r="V1584" t="str">
        <f t="shared" si="3164"/>
        <v/>
      </c>
      <c r="W1584" s="17">
        <f t="shared" ca="1" si="3164"/>
        <v>4.9239147692403146E-2</v>
      </c>
    </row>
    <row r="1585" spans="1:23" ht="13" x14ac:dyDescent="0.15">
      <c r="A1585">
        <f t="shared" si="30"/>
        <v>7</v>
      </c>
      <c r="B1585">
        <f t="shared" si="31"/>
        <v>2002</v>
      </c>
      <c r="C1585" s="149">
        <f t="shared" si="706"/>
        <v>37499</v>
      </c>
      <c r="D1585" s="146">
        <f t="shared" si="9"/>
        <v>2002.4999999998804</v>
      </c>
      <c r="E1585" s="147">
        <f ca="1">('StockBond Returns'!AA1584+'StockBond Returns'!AC1584-'Parameters &amp; Main Results'!$B$39)/'StockBond Returns'!AB1584*12</f>
        <v>5.2868506327054497E-2</v>
      </c>
      <c r="F1585" s="70">
        <f ca="1">'StockBond Returns'!AA1584+'StockBond Returns'!AC1584-'StockBond Returns'!AB1584*'Distribution of Final Value'!$B$7</f>
        <v>0.96528157263640368</v>
      </c>
      <c r="G1585" s="17">
        <f>1/'StockBond Returns'!M1583</f>
        <v>3.9671493643157092E-2</v>
      </c>
      <c r="H1585">
        <f t="shared" si="4"/>
        <v>0</v>
      </c>
      <c r="I1585" s="64">
        <f t="shared" si="5"/>
        <v>1</v>
      </c>
      <c r="J1585">
        <f t="shared" si="6"/>
        <v>0</v>
      </c>
      <c r="K1585" t="str">
        <f t="shared" ref="K1585:M1585" si="3165">IF(H1585=1,$E1585,"")</f>
        <v/>
      </c>
      <c r="L1585" s="17">
        <f t="shared" ca="1" si="3165"/>
        <v>5.2868506327054497E-2</v>
      </c>
      <c r="M1585" t="str">
        <f t="shared" si="3165"/>
        <v/>
      </c>
      <c r="N1585" s="148">
        <f>IF('StockBond Returns'!AD1583=0,1,0)</f>
        <v>0</v>
      </c>
      <c r="O1585">
        <f>IF( AND('StockBond Returns'!$AD1583&lt;0,'StockBond Returns'!$AD1583&gt;=-0.1),1,0)</f>
        <v>0</v>
      </c>
      <c r="P1585">
        <f>IF( AND('StockBond Returns'!$AD1583&lt;-0.1,'StockBond Returns'!$AD1583&gt;=-0.2),1,0)</f>
        <v>0</v>
      </c>
      <c r="Q1585">
        <f>IF( AND('StockBond Returns'!$AD1583&lt;-0.2,'StockBond Returns'!$AD1583&gt;=-0.3),1,0)</f>
        <v>0</v>
      </c>
      <c r="R1585">
        <f>IF('StockBond Returns'!AD1583&lt;-0.3,1,0)</f>
        <v>1</v>
      </c>
      <c r="S1585" t="str">
        <f t="shared" ref="S1585:W1585" si="3166">IF(N1585=1,$E1585,"")</f>
        <v/>
      </c>
      <c r="T1585" t="str">
        <f t="shared" si="3166"/>
        <v/>
      </c>
      <c r="U1585" t="str">
        <f t="shared" si="3166"/>
        <v/>
      </c>
      <c r="V1585" t="str">
        <f t="shared" si="3166"/>
        <v/>
      </c>
      <c r="W1585" s="17">
        <f t="shared" ca="1" si="3166"/>
        <v>5.2868506327054497E-2</v>
      </c>
    </row>
    <row r="1586" spans="1:23" ht="13" x14ac:dyDescent="0.15">
      <c r="A1586">
        <f t="shared" si="30"/>
        <v>8</v>
      </c>
      <c r="B1586">
        <f t="shared" si="31"/>
        <v>2002</v>
      </c>
      <c r="C1586" s="149">
        <f t="shared" si="706"/>
        <v>37529</v>
      </c>
      <c r="D1586" s="146">
        <f t="shared" si="9"/>
        <v>2002.5833333332137</v>
      </c>
      <c r="E1586" s="147">
        <f ca="1">('StockBond Returns'!AA1585+'StockBond Returns'!AC1585-'Parameters &amp; Main Results'!$B$39)/'StockBond Returns'!AB1585*12</f>
        <v>5.5329477228458074E-2</v>
      </c>
      <c r="F1586" s="70">
        <f ca="1">'StockBond Returns'!AA1585+'StockBond Returns'!AC1585-'StockBond Returns'!AB1585*'Distribution of Final Value'!$B$7</f>
        <v>1.1460932636907013</v>
      </c>
      <c r="G1586" s="17">
        <f>1/'StockBond Returns'!M1584</f>
        <v>4.2244658239111665E-2</v>
      </c>
      <c r="H1586">
        <f t="shared" si="4"/>
        <v>0</v>
      </c>
      <c r="I1586" s="64">
        <f t="shared" si="5"/>
        <v>1</v>
      </c>
      <c r="J1586">
        <f t="shared" si="6"/>
        <v>0</v>
      </c>
      <c r="K1586" t="str">
        <f t="shared" ref="K1586:M1586" si="3167">IF(H1586=1,$E1586,"")</f>
        <v/>
      </c>
      <c r="L1586" s="17">
        <f t="shared" ca="1" si="3167"/>
        <v>5.5329477228458074E-2</v>
      </c>
      <c r="M1586" t="str">
        <f t="shared" si="3167"/>
        <v/>
      </c>
      <c r="N1586" s="148">
        <f>IF('StockBond Returns'!AD1584=0,1,0)</f>
        <v>0</v>
      </c>
      <c r="O1586">
        <f>IF( AND('StockBond Returns'!$AD1584&lt;0,'StockBond Returns'!$AD1584&gt;=-0.1),1,0)</f>
        <v>0</v>
      </c>
      <c r="P1586">
        <f>IF( AND('StockBond Returns'!$AD1584&lt;-0.1,'StockBond Returns'!$AD1584&gt;=-0.2),1,0)</f>
        <v>0</v>
      </c>
      <c r="Q1586">
        <f>IF( AND('StockBond Returns'!$AD1584&lt;-0.2,'StockBond Returns'!$AD1584&gt;=-0.3),1,0)</f>
        <v>0</v>
      </c>
      <c r="R1586">
        <f>IF('StockBond Returns'!AD1584&lt;-0.3,1,0)</f>
        <v>1</v>
      </c>
      <c r="S1586" t="str">
        <f t="shared" ref="S1586:W1586" si="3168">IF(N1586=1,$E1586,"")</f>
        <v/>
      </c>
      <c r="T1586" t="str">
        <f t="shared" si="3168"/>
        <v/>
      </c>
      <c r="U1586" t="str">
        <f t="shared" si="3168"/>
        <v/>
      </c>
      <c r="V1586" t="str">
        <f t="shared" si="3168"/>
        <v/>
      </c>
      <c r="W1586" s="17">
        <f t="shared" ca="1" si="3168"/>
        <v>5.5329477228458074E-2</v>
      </c>
    </row>
    <row r="1587" spans="1:23" ht="13" x14ac:dyDescent="0.15">
      <c r="A1587">
        <f t="shared" si="30"/>
        <v>9</v>
      </c>
      <c r="B1587">
        <f t="shared" si="31"/>
        <v>2002</v>
      </c>
      <c r="C1587" s="149">
        <f t="shared" si="706"/>
        <v>37560</v>
      </c>
      <c r="D1587" s="146">
        <f t="shared" si="9"/>
        <v>2002.6666666665469</v>
      </c>
      <c r="E1587" s="147">
        <f ca="1">('StockBond Returns'!AA1586+'StockBond Returns'!AC1586-'Parameters &amp; Main Results'!$B$39)/'StockBond Returns'!AB1586*12</f>
        <v>5.6739092757318949E-2</v>
      </c>
      <c r="F1587" s="70">
        <f ca="1">'StockBond Returns'!AA1586+'StockBond Returns'!AC1586-'StockBond Returns'!AB1586*'Distribution of Final Value'!$B$7</f>
        <v>1.2471063850816031</v>
      </c>
      <c r="G1587" s="17">
        <f>1/'StockBond Returns'!M1585</f>
        <v>4.4060356278200499E-2</v>
      </c>
      <c r="H1587">
        <f t="shared" si="4"/>
        <v>0</v>
      </c>
      <c r="I1587" s="64">
        <f t="shared" si="5"/>
        <v>1</v>
      </c>
      <c r="J1587">
        <f t="shared" si="6"/>
        <v>0</v>
      </c>
      <c r="K1587" t="str">
        <f t="shared" ref="K1587:M1587" si="3169">IF(H1587=1,$E1587,"")</f>
        <v/>
      </c>
      <c r="L1587" s="17">
        <f t="shared" ca="1" si="3169"/>
        <v>5.6739092757318949E-2</v>
      </c>
      <c r="M1587" t="str">
        <f t="shared" si="3169"/>
        <v/>
      </c>
      <c r="N1587" s="148">
        <f>IF('StockBond Returns'!AD1585=0,1,0)</f>
        <v>0</v>
      </c>
      <c r="O1587">
        <f>IF( AND('StockBond Returns'!$AD1585&lt;0,'StockBond Returns'!$AD1585&gt;=-0.1),1,0)</f>
        <v>0</v>
      </c>
      <c r="P1587">
        <f>IF( AND('StockBond Returns'!$AD1585&lt;-0.1,'StockBond Returns'!$AD1585&gt;=-0.2),1,0)</f>
        <v>0</v>
      </c>
      <c r="Q1587">
        <f>IF( AND('StockBond Returns'!$AD1585&lt;-0.2,'StockBond Returns'!$AD1585&gt;=-0.3),1,0)</f>
        <v>0</v>
      </c>
      <c r="R1587">
        <f>IF('StockBond Returns'!AD1585&lt;-0.3,1,0)</f>
        <v>1</v>
      </c>
      <c r="S1587" t="str">
        <f t="shared" ref="S1587:W1587" si="3170">IF(N1587=1,$E1587,"")</f>
        <v/>
      </c>
      <c r="T1587" t="str">
        <f t="shared" si="3170"/>
        <v/>
      </c>
      <c r="U1587" t="str">
        <f t="shared" si="3170"/>
        <v/>
      </c>
      <c r="V1587" t="str">
        <f t="shared" si="3170"/>
        <v/>
      </c>
      <c r="W1587" s="17">
        <f t="shared" ca="1" si="3170"/>
        <v>5.6739092757318949E-2</v>
      </c>
    </row>
    <row r="1588" spans="1:23" ht="13" x14ac:dyDescent="0.15">
      <c r="A1588">
        <f t="shared" si="30"/>
        <v>10</v>
      </c>
      <c r="B1588">
        <f t="shared" si="31"/>
        <v>2002</v>
      </c>
      <c r="C1588" s="149">
        <f t="shared" si="706"/>
        <v>37590</v>
      </c>
      <c r="D1588" s="146">
        <f t="shared" si="9"/>
        <v>2002.7499999998802</v>
      </c>
      <c r="E1588" s="147">
        <f ca="1">('StockBond Returns'!AA1587+'StockBond Returns'!AC1587-'Parameters &amp; Main Results'!$B$39)/'StockBond Returns'!AB1587*12</f>
        <v>5.9546263127427723E-2</v>
      </c>
      <c r="F1588" s="70">
        <f ca="1">'StockBond Returns'!AA1587+'StockBond Returns'!AC1587-'StockBond Returns'!AB1587*'Distribution of Final Value'!$B$7</f>
        <v>1.4509912918936441</v>
      </c>
      <c r="G1588" s="17">
        <f>1/'StockBond Returns'!M1586</f>
        <v>4.7593565842586671E-2</v>
      </c>
      <c r="H1588">
        <f t="shared" si="4"/>
        <v>0</v>
      </c>
      <c r="I1588" s="64">
        <f t="shared" si="5"/>
        <v>1</v>
      </c>
      <c r="J1588">
        <f t="shared" si="6"/>
        <v>0</v>
      </c>
      <c r="K1588" t="str">
        <f t="shared" ref="K1588:M1588" si="3171">IF(H1588=1,$E1588,"")</f>
        <v/>
      </c>
      <c r="L1588" s="17">
        <f t="shared" ca="1" si="3171"/>
        <v>5.9546263127427723E-2</v>
      </c>
      <c r="M1588" t="str">
        <f t="shared" si="3171"/>
        <v/>
      </c>
      <c r="N1588" s="148">
        <f>IF('StockBond Returns'!AD1586=0,1,0)</f>
        <v>0</v>
      </c>
      <c r="O1588">
        <f>IF( AND('StockBond Returns'!$AD1586&lt;0,'StockBond Returns'!$AD1586&gt;=-0.1),1,0)</f>
        <v>0</v>
      </c>
      <c r="P1588">
        <f>IF( AND('StockBond Returns'!$AD1586&lt;-0.1,'StockBond Returns'!$AD1586&gt;=-0.2),1,0)</f>
        <v>0</v>
      </c>
      <c r="Q1588">
        <f>IF( AND('StockBond Returns'!$AD1586&lt;-0.2,'StockBond Returns'!$AD1586&gt;=-0.3),1,0)</f>
        <v>0</v>
      </c>
      <c r="R1588">
        <f>IF('StockBond Returns'!AD1586&lt;-0.3,1,0)</f>
        <v>1</v>
      </c>
      <c r="S1588" t="str">
        <f t="shared" ref="S1588:W1588" si="3172">IF(N1588=1,$E1588,"")</f>
        <v/>
      </c>
      <c r="T1588" t="str">
        <f t="shared" si="3172"/>
        <v/>
      </c>
      <c r="U1588" t="str">
        <f t="shared" si="3172"/>
        <v/>
      </c>
      <c r="V1588" t="str">
        <f t="shared" si="3172"/>
        <v/>
      </c>
      <c r="W1588" s="17">
        <f t="shared" ca="1" si="3172"/>
        <v>5.9546263127427723E-2</v>
      </c>
    </row>
    <row r="1589" spans="1:23" ht="13" x14ac:dyDescent="0.15">
      <c r="A1589">
        <f t="shared" si="30"/>
        <v>11</v>
      </c>
      <c r="B1589">
        <f t="shared" si="31"/>
        <v>2002</v>
      </c>
      <c r="C1589" s="149">
        <f t="shared" si="706"/>
        <v>37621</v>
      </c>
      <c r="D1589" s="146">
        <f t="shared" si="9"/>
        <v>2002.8333333332134</v>
      </c>
      <c r="E1589" s="147">
        <f ca="1">('StockBond Returns'!AA1588+'StockBond Returns'!AC1588-'Parameters &amp; Main Results'!$B$39)/'StockBond Returns'!AB1588*12</f>
        <v>5.6465969701032154E-2</v>
      </c>
      <c r="F1589" s="70">
        <f ca="1">'StockBond Returns'!AA1588+'StockBond Returns'!AC1588-'StockBond Returns'!AB1588*'Distribution of Final Value'!$B$7</f>
        <v>1.2176364694904782</v>
      </c>
      <c r="G1589" s="17">
        <f>1/'StockBond Returns'!M1587</f>
        <v>4.394446906015851E-2</v>
      </c>
      <c r="H1589">
        <f t="shared" si="4"/>
        <v>0</v>
      </c>
      <c r="I1589" s="64">
        <f t="shared" si="5"/>
        <v>1</v>
      </c>
      <c r="J1589">
        <f t="shared" si="6"/>
        <v>0</v>
      </c>
      <c r="K1589" t="str">
        <f t="shared" ref="K1589:M1589" si="3173">IF(H1589=1,$E1589,"")</f>
        <v/>
      </c>
      <c r="L1589" s="17">
        <f t="shared" ca="1" si="3173"/>
        <v>5.6465969701032154E-2</v>
      </c>
      <c r="M1589" t="str">
        <f t="shared" si="3173"/>
        <v/>
      </c>
      <c r="N1589" s="148">
        <f>IF('StockBond Returns'!AD1587=0,1,0)</f>
        <v>0</v>
      </c>
      <c r="O1589">
        <f>IF( AND('StockBond Returns'!$AD1587&lt;0,'StockBond Returns'!$AD1587&gt;=-0.1),1,0)</f>
        <v>0</v>
      </c>
      <c r="P1589">
        <f>IF( AND('StockBond Returns'!$AD1587&lt;-0.1,'StockBond Returns'!$AD1587&gt;=-0.2),1,0)</f>
        <v>0</v>
      </c>
      <c r="Q1589">
        <f>IF( AND('StockBond Returns'!$AD1587&lt;-0.2,'StockBond Returns'!$AD1587&gt;=-0.3),1,0)</f>
        <v>0</v>
      </c>
      <c r="R1589">
        <f>IF('StockBond Returns'!AD1587&lt;-0.3,1,0)</f>
        <v>1</v>
      </c>
      <c r="S1589" t="str">
        <f t="shared" ref="S1589:W1589" si="3174">IF(N1589=1,$E1589,"")</f>
        <v/>
      </c>
      <c r="T1589" t="str">
        <f t="shared" si="3174"/>
        <v/>
      </c>
      <c r="U1589" t="str">
        <f t="shared" si="3174"/>
        <v/>
      </c>
      <c r="V1589" t="str">
        <f t="shared" si="3174"/>
        <v/>
      </c>
      <c r="W1589" s="17">
        <f t="shared" ca="1" si="3174"/>
        <v>5.6465969701032154E-2</v>
      </c>
    </row>
    <row r="1590" spans="1:23" ht="13" x14ac:dyDescent="0.15">
      <c r="A1590">
        <f t="shared" si="30"/>
        <v>12</v>
      </c>
      <c r="B1590">
        <f t="shared" si="31"/>
        <v>2002</v>
      </c>
      <c r="C1590" s="149">
        <f t="shared" si="706"/>
        <v>37652</v>
      </c>
      <c r="D1590" s="146">
        <f t="shared" si="9"/>
        <v>2002.9166666665467</v>
      </c>
      <c r="E1590" s="147">
        <f ca="1">('StockBond Returns'!AA1589+'StockBond Returns'!AC1589-'Parameters &amp; Main Results'!$B$39)/'StockBond Returns'!AB1589*12</f>
        <v>5.4629655825444323E-2</v>
      </c>
      <c r="F1590" s="70">
        <f ca="1">'StockBond Returns'!AA1589+'StockBond Returns'!AC1589-'StockBond Returns'!AB1589*'Distribution of Final Value'!$B$7</f>
        <v>1.0779720368203565</v>
      </c>
      <c r="G1590" s="17">
        <f>1/'StockBond Returns'!M1588</f>
        <v>4.1702076090609719E-2</v>
      </c>
      <c r="H1590">
        <f t="shared" si="4"/>
        <v>0</v>
      </c>
      <c r="I1590" s="64">
        <f t="shared" si="5"/>
        <v>1</v>
      </c>
      <c r="J1590">
        <f t="shared" si="6"/>
        <v>0</v>
      </c>
      <c r="K1590" t="str">
        <f t="shared" ref="K1590:M1590" si="3175">IF(H1590=1,$E1590,"")</f>
        <v/>
      </c>
      <c r="L1590" s="17">
        <f t="shared" ca="1" si="3175"/>
        <v>5.4629655825444323E-2</v>
      </c>
      <c r="M1590" t="str">
        <f t="shared" si="3175"/>
        <v/>
      </c>
      <c r="N1590" s="148">
        <f>IF('StockBond Returns'!AD1588=0,1,0)</f>
        <v>0</v>
      </c>
      <c r="O1590">
        <f>IF( AND('StockBond Returns'!$AD1588&lt;0,'StockBond Returns'!$AD1588&gt;=-0.1),1,0)</f>
        <v>0</v>
      </c>
      <c r="P1590">
        <f>IF( AND('StockBond Returns'!$AD1588&lt;-0.1,'StockBond Returns'!$AD1588&gt;=-0.2),1,0)</f>
        <v>0</v>
      </c>
      <c r="Q1590">
        <f>IF( AND('StockBond Returns'!$AD1588&lt;-0.2,'StockBond Returns'!$AD1588&gt;=-0.3),1,0)</f>
        <v>0</v>
      </c>
      <c r="R1590">
        <f>IF('StockBond Returns'!AD1588&lt;-0.3,1,0)</f>
        <v>1</v>
      </c>
      <c r="S1590" t="str">
        <f t="shared" ref="S1590:W1590" si="3176">IF(N1590=1,$E1590,"")</f>
        <v/>
      </c>
      <c r="T1590" t="str">
        <f t="shared" si="3176"/>
        <v/>
      </c>
      <c r="U1590" t="str">
        <f t="shared" si="3176"/>
        <v/>
      </c>
      <c r="V1590" t="str">
        <f t="shared" si="3176"/>
        <v/>
      </c>
      <c r="W1590" s="17">
        <f t="shared" ca="1" si="3176"/>
        <v>5.4629655825444323E-2</v>
      </c>
    </row>
    <row r="1591" spans="1:23" ht="13" x14ac:dyDescent="0.15">
      <c r="A1591">
        <f t="shared" si="30"/>
        <v>1</v>
      </c>
      <c r="B1591">
        <f t="shared" si="31"/>
        <v>2003</v>
      </c>
      <c r="C1591" s="149">
        <f t="shared" si="706"/>
        <v>37680</v>
      </c>
      <c r="D1591" s="146">
        <f t="shared" si="9"/>
        <v>2002.9999999998799</v>
      </c>
      <c r="E1591" s="147">
        <f ca="1">('StockBond Returns'!AA1590+'StockBond Returns'!AC1590-'Parameters &amp; Main Results'!$B$39)/'StockBond Returns'!AB1590*12</f>
        <v>5.6721625850414285E-2</v>
      </c>
      <c r="F1591" s="70">
        <f ca="1">'StockBond Returns'!AA1590+'StockBond Returns'!AC1590-'StockBond Returns'!AB1590*'Distribution of Final Value'!$B$7</f>
        <v>1.2279011166624736</v>
      </c>
      <c r="G1591" s="17">
        <f>1/'StockBond Returns'!M1589</f>
        <v>4.4239856422271157E-2</v>
      </c>
      <c r="H1591">
        <f t="shared" si="4"/>
        <v>0</v>
      </c>
      <c r="I1591" s="64">
        <f t="shared" si="5"/>
        <v>1</v>
      </c>
      <c r="J1591">
        <f t="shared" si="6"/>
        <v>0</v>
      </c>
      <c r="K1591" t="str">
        <f t="shared" ref="K1591:M1591" si="3177">IF(H1591=1,$E1591,"")</f>
        <v/>
      </c>
      <c r="L1591" s="17">
        <f t="shared" ca="1" si="3177"/>
        <v>5.6721625850414285E-2</v>
      </c>
      <c r="M1591" t="str">
        <f t="shared" si="3177"/>
        <v/>
      </c>
      <c r="N1591" s="148">
        <f>IF('StockBond Returns'!AD1589=0,1,0)</f>
        <v>0</v>
      </c>
      <c r="O1591">
        <f>IF( AND('StockBond Returns'!$AD1589&lt;0,'StockBond Returns'!$AD1589&gt;=-0.1),1,0)</f>
        <v>0</v>
      </c>
      <c r="P1591">
        <f>IF( AND('StockBond Returns'!$AD1589&lt;-0.1,'StockBond Returns'!$AD1589&gt;=-0.2),1,0)</f>
        <v>0</v>
      </c>
      <c r="Q1591">
        <f>IF( AND('StockBond Returns'!$AD1589&lt;-0.2,'StockBond Returns'!$AD1589&gt;=-0.3),1,0)</f>
        <v>0</v>
      </c>
      <c r="R1591">
        <f>IF('StockBond Returns'!AD1589&lt;-0.3,1,0)</f>
        <v>1</v>
      </c>
      <c r="S1591" t="str">
        <f t="shared" ref="S1591:W1591" si="3178">IF(N1591=1,$E1591,"")</f>
        <v/>
      </c>
      <c r="T1591" t="str">
        <f t="shared" si="3178"/>
        <v/>
      </c>
      <c r="U1591" t="str">
        <f t="shared" si="3178"/>
        <v/>
      </c>
      <c r="V1591" t="str">
        <f t="shared" si="3178"/>
        <v/>
      </c>
      <c r="W1591" s="17">
        <f t="shared" ca="1" si="3178"/>
        <v>5.6721625850414285E-2</v>
      </c>
    </row>
    <row r="1592" spans="1:23" ht="13" x14ac:dyDescent="0.15">
      <c r="A1592">
        <f t="shared" si="30"/>
        <v>2</v>
      </c>
      <c r="B1592">
        <f t="shared" si="31"/>
        <v>2003</v>
      </c>
      <c r="C1592" s="149">
        <f t="shared" si="706"/>
        <v>37711</v>
      </c>
      <c r="D1592" s="146">
        <f t="shared" si="9"/>
        <v>2003.0833333332132</v>
      </c>
      <c r="E1592" s="147">
        <f ca="1">('StockBond Returns'!AA1591+'StockBond Returns'!AC1591-'Parameters &amp; Main Results'!$B$39)/'StockBond Returns'!AB1591*12</f>
        <v>5.8205927288650094E-2</v>
      </c>
      <c r="F1592" s="70">
        <f ca="1">'StockBond Returns'!AA1591+'StockBond Returns'!AC1591-'StockBond Returns'!AB1591*'Distribution of Final Value'!$B$7</f>
        <v>1.3320941400040724</v>
      </c>
      <c r="G1592" s="17">
        <f>1/'StockBond Returns'!M1590</f>
        <v>4.5719845686431698E-2</v>
      </c>
      <c r="H1592">
        <f t="shared" si="4"/>
        <v>0</v>
      </c>
      <c r="I1592" s="64">
        <f t="shared" si="5"/>
        <v>1</v>
      </c>
      <c r="J1592">
        <f t="shared" si="6"/>
        <v>0</v>
      </c>
      <c r="K1592" t="str">
        <f t="shared" ref="K1592:M1592" si="3179">IF(H1592=1,$E1592,"")</f>
        <v/>
      </c>
      <c r="L1592" s="17">
        <f t="shared" ca="1" si="3179"/>
        <v>5.8205927288650094E-2</v>
      </c>
      <c r="M1592" t="str">
        <f t="shared" si="3179"/>
        <v/>
      </c>
      <c r="N1592" s="148">
        <f>IF('StockBond Returns'!AD1590=0,1,0)</f>
        <v>0</v>
      </c>
      <c r="O1592">
        <f>IF( AND('StockBond Returns'!$AD1590&lt;0,'StockBond Returns'!$AD1590&gt;=-0.1),1,0)</f>
        <v>0</v>
      </c>
      <c r="P1592">
        <f>IF( AND('StockBond Returns'!$AD1590&lt;-0.1,'StockBond Returns'!$AD1590&gt;=-0.2),1,0)</f>
        <v>0</v>
      </c>
      <c r="Q1592">
        <f>IF( AND('StockBond Returns'!$AD1590&lt;-0.2,'StockBond Returns'!$AD1590&gt;=-0.3),1,0)</f>
        <v>0</v>
      </c>
      <c r="R1592">
        <f>IF('StockBond Returns'!AD1590&lt;-0.3,1,0)</f>
        <v>1</v>
      </c>
      <c r="S1592" t="str">
        <f t="shared" ref="S1592:W1592" si="3180">IF(N1592=1,$E1592,"")</f>
        <v/>
      </c>
      <c r="T1592" t="str">
        <f t="shared" si="3180"/>
        <v/>
      </c>
      <c r="U1592" t="str">
        <f t="shared" si="3180"/>
        <v/>
      </c>
      <c r="V1592" t="str">
        <f t="shared" si="3180"/>
        <v/>
      </c>
      <c r="W1592" s="17">
        <f t="shared" ca="1" si="3180"/>
        <v>5.8205927288650094E-2</v>
      </c>
    </row>
    <row r="1593" spans="1:23" ht="13" x14ac:dyDescent="0.15">
      <c r="A1593">
        <f t="shared" si="30"/>
        <v>3</v>
      </c>
      <c r="B1593">
        <f t="shared" si="31"/>
        <v>2003</v>
      </c>
      <c r="C1593" s="149">
        <f t="shared" si="706"/>
        <v>37741</v>
      </c>
      <c r="D1593" s="146">
        <f t="shared" si="9"/>
        <v>2003.1666666665465</v>
      </c>
      <c r="E1593" s="147">
        <f ca="1">('StockBond Returns'!AA1592+'StockBond Returns'!AC1592-'Parameters &amp; Main Results'!$B$39)/'StockBond Returns'!AB1592*12</f>
        <v>5.9271263930802329E-2</v>
      </c>
      <c r="F1593" s="70">
        <f ca="1">'StockBond Returns'!AA1592+'StockBond Returns'!AC1592-'StockBond Returns'!AB1592*'Distribution of Final Value'!$B$7</f>
        <v>1.4048093926535459</v>
      </c>
      <c r="G1593" s="17">
        <f>1/'StockBond Returns'!M1591</f>
        <v>4.6907568276461108E-2</v>
      </c>
      <c r="H1593">
        <f t="shared" si="4"/>
        <v>0</v>
      </c>
      <c r="I1593" s="64">
        <f t="shared" si="5"/>
        <v>1</v>
      </c>
      <c r="J1593">
        <f t="shared" si="6"/>
        <v>0</v>
      </c>
      <c r="K1593" t="str">
        <f t="shared" ref="K1593:M1593" si="3181">IF(H1593=1,$E1593,"")</f>
        <v/>
      </c>
      <c r="L1593" s="17">
        <f t="shared" ca="1" si="3181"/>
        <v>5.9271263930802329E-2</v>
      </c>
      <c r="M1593" t="str">
        <f t="shared" si="3181"/>
        <v/>
      </c>
      <c r="N1593" s="148">
        <f>IF('StockBond Returns'!AD1591=0,1,0)</f>
        <v>0</v>
      </c>
      <c r="O1593">
        <f>IF( AND('StockBond Returns'!$AD1591&lt;0,'StockBond Returns'!$AD1591&gt;=-0.1),1,0)</f>
        <v>0</v>
      </c>
      <c r="P1593">
        <f>IF( AND('StockBond Returns'!$AD1591&lt;-0.1,'StockBond Returns'!$AD1591&gt;=-0.2),1,0)</f>
        <v>0</v>
      </c>
      <c r="Q1593">
        <f>IF( AND('StockBond Returns'!$AD1591&lt;-0.2,'StockBond Returns'!$AD1591&gt;=-0.3),1,0)</f>
        <v>0</v>
      </c>
      <c r="R1593">
        <f>IF('StockBond Returns'!AD1591&lt;-0.3,1,0)</f>
        <v>1</v>
      </c>
      <c r="S1593" t="str">
        <f t="shared" ref="S1593:W1593" si="3182">IF(N1593=1,$E1593,"")</f>
        <v/>
      </c>
      <c r="T1593" t="str">
        <f t="shared" si="3182"/>
        <v/>
      </c>
      <c r="U1593" t="str">
        <f t="shared" si="3182"/>
        <v/>
      </c>
      <c r="V1593" t="str">
        <f t="shared" si="3182"/>
        <v/>
      </c>
      <c r="W1593" s="17">
        <f t="shared" ca="1" si="3182"/>
        <v>5.9271263930802329E-2</v>
      </c>
    </row>
    <row r="1594" spans="1:23" ht="13" x14ac:dyDescent="0.15">
      <c r="A1594">
        <f t="shared" si="30"/>
        <v>4</v>
      </c>
      <c r="B1594">
        <f t="shared" si="31"/>
        <v>2003</v>
      </c>
      <c r="C1594" s="149">
        <f t="shared" si="706"/>
        <v>37772</v>
      </c>
      <c r="D1594" s="146">
        <f t="shared" si="9"/>
        <v>2003.2499999998797</v>
      </c>
      <c r="E1594" s="147">
        <f ca="1">('StockBond Returns'!AA1593+'StockBond Returns'!AC1593-'Parameters &amp; Main Results'!$B$39)/'StockBond Returns'!AB1593*12</f>
        <v>5.9348406554049007E-2</v>
      </c>
      <c r="F1594" s="70">
        <f ca="1">'StockBond Returns'!AA1593+'StockBond Returns'!AC1593-'StockBond Returns'!AB1593*'Distribution of Final Value'!$B$7</f>
        <v>1.4050786825523871</v>
      </c>
      <c r="G1594" s="17">
        <f>1/'StockBond Returns'!M1592</f>
        <v>4.6841188127486312E-2</v>
      </c>
      <c r="H1594">
        <f t="shared" si="4"/>
        <v>0</v>
      </c>
      <c r="I1594" s="64">
        <f t="shared" si="5"/>
        <v>1</v>
      </c>
      <c r="J1594">
        <f t="shared" si="6"/>
        <v>0</v>
      </c>
      <c r="K1594" t="str">
        <f t="shared" ref="K1594:M1594" si="3183">IF(H1594=1,$E1594,"")</f>
        <v/>
      </c>
      <c r="L1594" s="17">
        <f t="shared" ca="1" si="3183"/>
        <v>5.9348406554049007E-2</v>
      </c>
      <c r="M1594" t="str">
        <f t="shared" si="3183"/>
        <v/>
      </c>
      <c r="N1594" s="148">
        <f>IF('StockBond Returns'!AD1592=0,1,0)</f>
        <v>0</v>
      </c>
      <c r="O1594">
        <f>IF( AND('StockBond Returns'!$AD1592&lt;0,'StockBond Returns'!$AD1592&gt;=-0.1),1,0)</f>
        <v>0</v>
      </c>
      <c r="P1594">
        <f>IF( AND('StockBond Returns'!$AD1592&lt;-0.1,'StockBond Returns'!$AD1592&gt;=-0.2),1,0)</f>
        <v>0</v>
      </c>
      <c r="Q1594">
        <f>IF( AND('StockBond Returns'!$AD1592&lt;-0.2,'StockBond Returns'!$AD1592&gt;=-0.3),1,0)</f>
        <v>0</v>
      </c>
      <c r="R1594">
        <f>IF('StockBond Returns'!AD1592&lt;-0.3,1,0)</f>
        <v>1</v>
      </c>
      <c r="S1594" t="str">
        <f t="shared" ref="S1594:W1594" si="3184">IF(N1594=1,$E1594,"")</f>
        <v/>
      </c>
      <c r="T1594" t="str">
        <f t="shared" si="3184"/>
        <v/>
      </c>
      <c r="U1594" t="str">
        <f t="shared" si="3184"/>
        <v/>
      </c>
      <c r="V1594" t="str">
        <f t="shared" si="3184"/>
        <v/>
      </c>
      <c r="W1594" s="17">
        <f t="shared" ca="1" si="3184"/>
        <v>5.9348406554049007E-2</v>
      </c>
    </row>
    <row r="1595" spans="1:23" ht="13" x14ac:dyDescent="0.15">
      <c r="A1595">
        <f t="shared" si="30"/>
        <v>5</v>
      </c>
      <c r="B1595">
        <f t="shared" si="31"/>
        <v>2003</v>
      </c>
      <c r="C1595" s="149">
        <f t="shared" si="706"/>
        <v>37802</v>
      </c>
      <c r="D1595" s="146">
        <f t="shared" si="9"/>
        <v>2003.333333333213</v>
      </c>
      <c r="E1595" s="147">
        <f ca="1">('StockBond Returns'!AA1594+'StockBond Returns'!AC1594-'Parameters &amp; Main Results'!$B$39)/'StockBond Returns'!AB1594*12</f>
        <v>5.5909599507341937E-2</v>
      </c>
      <c r="F1595" s="70">
        <f ca="1">'StockBond Returns'!AA1594+'StockBond Returns'!AC1594-'StockBond Returns'!AB1594*'Distribution of Final Value'!$B$7</f>
        <v>1.1509647472785325</v>
      </c>
      <c r="G1595" s="17">
        <f>1/'StockBond Returns'!M1593</f>
        <v>4.3279658214272189E-2</v>
      </c>
      <c r="H1595">
        <f t="shared" si="4"/>
        <v>0</v>
      </c>
      <c r="I1595" s="64">
        <f t="shared" si="5"/>
        <v>1</v>
      </c>
      <c r="J1595">
        <f t="shared" si="6"/>
        <v>0</v>
      </c>
      <c r="K1595" t="str">
        <f t="shared" ref="K1595:M1595" si="3185">IF(H1595=1,$E1595,"")</f>
        <v/>
      </c>
      <c r="L1595" s="17">
        <f t="shared" ca="1" si="3185"/>
        <v>5.5909599507341937E-2</v>
      </c>
      <c r="M1595" t="str">
        <f t="shared" si="3185"/>
        <v/>
      </c>
      <c r="N1595" s="148">
        <f>IF('StockBond Returns'!AD1593=0,1,0)</f>
        <v>0</v>
      </c>
      <c r="O1595">
        <f>IF( AND('StockBond Returns'!$AD1593&lt;0,'StockBond Returns'!$AD1593&gt;=-0.1),1,0)</f>
        <v>0</v>
      </c>
      <c r="P1595">
        <f>IF( AND('StockBond Returns'!$AD1593&lt;-0.1,'StockBond Returns'!$AD1593&gt;=-0.2),1,0)</f>
        <v>0</v>
      </c>
      <c r="Q1595">
        <f>IF( AND('StockBond Returns'!$AD1593&lt;-0.2,'StockBond Returns'!$AD1593&gt;=-0.3),1,0)</f>
        <v>0</v>
      </c>
      <c r="R1595">
        <f>IF('StockBond Returns'!AD1593&lt;-0.3,1,0)</f>
        <v>1</v>
      </c>
      <c r="S1595" t="str">
        <f t="shared" ref="S1595:W1595" si="3186">IF(N1595=1,$E1595,"")</f>
        <v/>
      </c>
      <c r="T1595" t="str">
        <f t="shared" si="3186"/>
        <v/>
      </c>
      <c r="U1595" t="str">
        <f t="shared" si="3186"/>
        <v/>
      </c>
      <c r="V1595" t="str">
        <f t="shared" si="3186"/>
        <v/>
      </c>
      <c r="W1595" s="17">
        <f t="shared" ca="1" si="3186"/>
        <v>5.5909599507341937E-2</v>
      </c>
    </row>
    <row r="1596" spans="1:23" ht="13" x14ac:dyDescent="0.15">
      <c r="A1596">
        <f t="shared" si="30"/>
        <v>6</v>
      </c>
      <c r="B1596">
        <f t="shared" si="31"/>
        <v>2003</v>
      </c>
      <c r="C1596" s="149">
        <f t="shared" si="706"/>
        <v>37833</v>
      </c>
      <c r="D1596" s="146">
        <f t="shared" si="9"/>
        <v>2003.4166666665462</v>
      </c>
      <c r="E1596" s="147">
        <f ca="1">('StockBond Returns'!AA1595+'StockBond Returns'!AC1595-'Parameters &amp; Main Results'!$B$39)/'StockBond Returns'!AB1595*12</f>
        <v>5.3041467954729041E-2</v>
      </c>
      <c r="F1596" s="70">
        <f ca="1">'StockBond Returns'!AA1595+'StockBond Returns'!AC1595-'StockBond Returns'!AB1595*'Distribution of Final Value'!$B$7</f>
        <v>0.94016354034311123</v>
      </c>
      <c r="G1596" s="17">
        <f>1/'StockBond Returns'!M1594</f>
        <v>4.1028249042047722E-2</v>
      </c>
      <c r="H1596">
        <f t="shared" si="4"/>
        <v>0</v>
      </c>
      <c r="I1596" s="64">
        <f t="shared" si="5"/>
        <v>1</v>
      </c>
      <c r="J1596">
        <f t="shared" si="6"/>
        <v>0</v>
      </c>
      <c r="K1596" t="str">
        <f t="shared" ref="K1596:M1596" si="3187">IF(H1596=1,$E1596,"")</f>
        <v/>
      </c>
      <c r="L1596" s="17">
        <f t="shared" ca="1" si="3187"/>
        <v>5.3041467954729041E-2</v>
      </c>
      <c r="M1596" t="str">
        <f t="shared" si="3187"/>
        <v/>
      </c>
      <c r="N1596" s="148">
        <f>IF('StockBond Returns'!AD1594=0,1,0)</f>
        <v>0</v>
      </c>
      <c r="O1596">
        <f>IF( AND('StockBond Returns'!$AD1594&lt;0,'StockBond Returns'!$AD1594&gt;=-0.1),1,0)</f>
        <v>0</v>
      </c>
      <c r="P1596">
        <f>IF( AND('StockBond Returns'!$AD1594&lt;-0.1,'StockBond Returns'!$AD1594&gt;=-0.2),1,0)</f>
        <v>0</v>
      </c>
      <c r="Q1596">
        <f>IF( AND('StockBond Returns'!$AD1594&lt;-0.2,'StockBond Returns'!$AD1594&gt;=-0.3),1,0)</f>
        <v>0</v>
      </c>
      <c r="R1596">
        <f>IF('StockBond Returns'!AD1594&lt;-0.3,1,0)</f>
        <v>1</v>
      </c>
      <c r="S1596" t="str">
        <f t="shared" ref="S1596:W1596" si="3188">IF(N1596=1,$E1596,"")</f>
        <v/>
      </c>
      <c r="T1596" t="str">
        <f t="shared" si="3188"/>
        <v/>
      </c>
      <c r="U1596" t="str">
        <f t="shared" si="3188"/>
        <v/>
      </c>
      <c r="V1596" t="str">
        <f t="shared" si="3188"/>
        <v/>
      </c>
      <c r="W1596" s="17">
        <f t="shared" ca="1" si="3188"/>
        <v>5.3041467954729041E-2</v>
      </c>
    </row>
    <row r="1597" spans="1:23" ht="13" x14ac:dyDescent="0.15">
      <c r="A1597">
        <f t="shared" si="30"/>
        <v>7</v>
      </c>
      <c r="B1597">
        <f t="shared" si="31"/>
        <v>2003</v>
      </c>
      <c r="C1597" s="149">
        <f t="shared" si="706"/>
        <v>37864</v>
      </c>
      <c r="D1597" s="146">
        <f t="shared" si="9"/>
        <v>2003.4999999998795</v>
      </c>
      <c r="E1597" s="147">
        <f ca="1">('StockBond Returns'!AA1596+'StockBond Returns'!AC1596-'Parameters &amp; Main Results'!$B$39)/'StockBond Returns'!AB1596*12</f>
        <v>5.3177794608024784E-2</v>
      </c>
      <c r="F1597" s="70">
        <f ca="1">'StockBond Returns'!AA1596+'StockBond Returns'!AC1596-'StockBond Returns'!AB1596*'Distribution of Final Value'!$B$7</f>
        <v>0.94689044327499294</v>
      </c>
      <c r="G1597" s="17">
        <f>1/'StockBond Returns'!M1595</f>
        <v>4.0828130743108149E-2</v>
      </c>
      <c r="H1597">
        <f t="shared" si="4"/>
        <v>0</v>
      </c>
      <c r="I1597" s="64">
        <f t="shared" si="5"/>
        <v>1</v>
      </c>
      <c r="J1597">
        <f t="shared" si="6"/>
        <v>0</v>
      </c>
      <c r="K1597" t="str">
        <f t="shared" ref="K1597:M1597" si="3189">IF(H1597=1,$E1597,"")</f>
        <v/>
      </c>
      <c r="L1597" s="17">
        <f t="shared" ca="1" si="3189"/>
        <v>5.3177794608024784E-2</v>
      </c>
      <c r="M1597" t="str">
        <f t="shared" si="3189"/>
        <v/>
      </c>
      <c r="N1597" s="148">
        <f>IF('StockBond Returns'!AD1595=0,1,0)</f>
        <v>0</v>
      </c>
      <c r="O1597">
        <f>IF( AND('StockBond Returns'!$AD1595&lt;0,'StockBond Returns'!$AD1595&gt;=-0.1),1,0)</f>
        <v>0</v>
      </c>
      <c r="P1597">
        <f>IF( AND('StockBond Returns'!$AD1595&lt;-0.1,'StockBond Returns'!$AD1595&gt;=-0.2),1,0)</f>
        <v>0</v>
      </c>
      <c r="Q1597">
        <f>IF( AND('StockBond Returns'!$AD1595&lt;-0.2,'StockBond Returns'!$AD1595&gt;=-0.3),1,0)</f>
        <v>0</v>
      </c>
      <c r="R1597">
        <f>IF('StockBond Returns'!AD1595&lt;-0.3,1,0)</f>
        <v>1</v>
      </c>
      <c r="S1597" t="str">
        <f t="shared" ref="S1597:W1597" si="3190">IF(N1597=1,$E1597,"")</f>
        <v/>
      </c>
      <c r="T1597" t="str">
        <f t="shared" si="3190"/>
        <v/>
      </c>
      <c r="U1597" t="str">
        <f t="shared" si="3190"/>
        <v/>
      </c>
      <c r="V1597" t="str">
        <f t="shared" si="3190"/>
        <v/>
      </c>
      <c r="W1597" s="17">
        <f t="shared" ca="1" si="3190"/>
        <v>5.3177794608024784E-2</v>
      </c>
    </row>
    <row r="1598" spans="1:23" ht="13" x14ac:dyDescent="0.15">
      <c r="A1598">
        <f t="shared" si="30"/>
        <v>8</v>
      </c>
      <c r="B1598">
        <f t="shared" si="31"/>
        <v>2003</v>
      </c>
      <c r="C1598" s="149">
        <f t="shared" si="706"/>
        <v>37894</v>
      </c>
      <c r="D1598" s="146">
        <f t="shared" si="9"/>
        <v>2003.5833333332127</v>
      </c>
      <c r="E1598" s="147">
        <f ca="1">('StockBond Returns'!AA1597+'StockBond Returns'!AC1597-'Parameters &amp; Main Results'!$B$39)/'StockBond Returns'!AB1597*12</f>
        <v>5.3502190518588226E-2</v>
      </c>
      <c r="F1598" s="70">
        <f ca="1">'StockBond Returns'!AA1597+'StockBond Returns'!AC1597-'StockBond Returns'!AB1597*'Distribution of Final Value'!$B$7</f>
        <v>0.96702566995730566</v>
      </c>
      <c r="G1598" s="17">
        <f>1/'StockBond Returns'!M1596</f>
        <v>4.0303959305872571E-2</v>
      </c>
      <c r="H1598">
        <f t="shared" si="4"/>
        <v>0</v>
      </c>
      <c r="I1598" s="64">
        <f t="shared" si="5"/>
        <v>1</v>
      </c>
      <c r="J1598">
        <f t="shared" si="6"/>
        <v>0</v>
      </c>
      <c r="K1598" t="str">
        <f t="shared" ref="K1598:M1598" si="3191">IF(H1598=1,$E1598,"")</f>
        <v/>
      </c>
      <c r="L1598" s="17">
        <f t="shared" ca="1" si="3191"/>
        <v>5.3502190518588226E-2</v>
      </c>
      <c r="M1598" t="str">
        <f t="shared" si="3191"/>
        <v/>
      </c>
      <c r="N1598" s="148">
        <f>IF('StockBond Returns'!AD1596=0,1,0)</f>
        <v>0</v>
      </c>
      <c r="O1598">
        <f>IF( AND('StockBond Returns'!$AD1596&lt;0,'StockBond Returns'!$AD1596&gt;=-0.1),1,0)</f>
        <v>0</v>
      </c>
      <c r="P1598">
        <f>IF( AND('StockBond Returns'!$AD1596&lt;-0.1,'StockBond Returns'!$AD1596&gt;=-0.2),1,0)</f>
        <v>0</v>
      </c>
      <c r="Q1598">
        <f>IF( AND('StockBond Returns'!$AD1596&lt;-0.2,'StockBond Returns'!$AD1596&gt;=-0.3),1,0)</f>
        <v>0</v>
      </c>
      <c r="R1598">
        <f>IF('StockBond Returns'!AD1596&lt;-0.3,1,0)</f>
        <v>1</v>
      </c>
      <c r="S1598" t="str">
        <f t="shared" ref="S1598:W1598" si="3192">IF(N1598=1,$E1598,"")</f>
        <v/>
      </c>
      <c r="T1598" t="str">
        <f t="shared" si="3192"/>
        <v/>
      </c>
      <c r="U1598" t="str">
        <f t="shared" si="3192"/>
        <v/>
      </c>
      <c r="V1598" t="str">
        <f t="shared" si="3192"/>
        <v/>
      </c>
      <c r="W1598" s="17">
        <f t="shared" ca="1" si="3192"/>
        <v>5.3502190518588226E-2</v>
      </c>
    </row>
    <row r="1599" spans="1:23" ht="13" x14ac:dyDescent="0.15">
      <c r="A1599">
        <f t="shared" si="30"/>
        <v>9</v>
      </c>
      <c r="B1599">
        <f t="shared" si="31"/>
        <v>2003</v>
      </c>
      <c r="C1599" s="149">
        <f t="shared" si="706"/>
        <v>37925</v>
      </c>
      <c r="D1599" s="146">
        <f t="shared" si="9"/>
        <v>2003.666666666546</v>
      </c>
      <c r="E1599" s="147">
        <f ca="1">('StockBond Returns'!AA1598+'StockBond Returns'!AC1598-'Parameters &amp; Main Results'!$B$39)/'StockBond Returns'!AB1598*12</f>
        <v>5.2406590368793526E-2</v>
      </c>
      <c r="F1599" s="70">
        <f ca="1">'StockBond Returns'!AA1598+'StockBond Returns'!AC1598-'StockBond Returns'!AB1598*'Distribution of Final Value'!$B$7</f>
        <v>0.88563111444680143</v>
      </c>
      <c r="G1599" s="17">
        <f>1/'StockBond Returns'!M1597</f>
        <v>3.9291800933692007E-2</v>
      </c>
      <c r="H1599">
        <f t="shared" si="4"/>
        <v>0</v>
      </c>
      <c r="I1599" s="64">
        <f t="shared" si="5"/>
        <v>1</v>
      </c>
      <c r="J1599">
        <f t="shared" si="6"/>
        <v>0</v>
      </c>
      <c r="K1599" t="str">
        <f t="shared" ref="K1599:M1599" si="3193">IF(H1599=1,$E1599,"")</f>
        <v/>
      </c>
      <c r="L1599" s="17">
        <f t="shared" ca="1" si="3193"/>
        <v>5.2406590368793526E-2</v>
      </c>
      <c r="M1599" t="str">
        <f t="shared" si="3193"/>
        <v/>
      </c>
      <c r="N1599" s="148">
        <f>IF('StockBond Returns'!AD1597=0,1,0)</f>
        <v>0</v>
      </c>
      <c r="O1599">
        <f>IF( AND('StockBond Returns'!$AD1597&lt;0,'StockBond Returns'!$AD1597&gt;=-0.1),1,0)</f>
        <v>0</v>
      </c>
      <c r="P1599">
        <f>IF( AND('StockBond Returns'!$AD1597&lt;-0.1,'StockBond Returns'!$AD1597&gt;=-0.2),1,0)</f>
        <v>0</v>
      </c>
      <c r="Q1599">
        <f>IF( AND('StockBond Returns'!$AD1597&lt;-0.2,'StockBond Returns'!$AD1597&gt;=-0.3),1,0)</f>
        <v>0</v>
      </c>
      <c r="R1599">
        <f>IF('StockBond Returns'!AD1597&lt;-0.3,1,0)</f>
        <v>1</v>
      </c>
      <c r="S1599" t="str">
        <f t="shared" ref="S1599:W1599" si="3194">IF(N1599=1,$E1599,"")</f>
        <v/>
      </c>
      <c r="T1599" t="str">
        <f t="shared" si="3194"/>
        <v/>
      </c>
      <c r="U1599" t="str">
        <f t="shared" si="3194"/>
        <v/>
      </c>
      <c r="V1599" t="str">
        <f t="shared" si="3194"/>
        <v/>
      </c>
      <c r="W1599" s="17">
        <f t="shared" ca="1" si="3194"/>
        <v>5.2406590368793526E-2</v>
      </c>
    </row>
    <row r="1600" spans="1:23" ht="13" x14ac:dyDescent="0.15">
      <c r="A1600">
        <f t="shared" si="30"/>
        <v>10</v>
      </c>
      <c r="B1600">
        <f t="shared" si="31"/>
        <v>2003</v>
      </c>
      <c r="C1600" s="149">
        <f t="shared" si="706"/>
        <v>37955</v>
      </c>
      <c r="D1600" s="146">
        <f t="shared" si="9"/>
        <v>2003.7499999998793</v>
      </c>
      <c r="E1600" s="147">
        <f ca="1">('StockBond Returns'!AA1599+'StockBond Returns'!AC1599-'Parameters &amp; Main Results'!$B$39)/'StockBond Returns'!AB1599*12</f>
        <v>5.3145132706302958E-2</v>
      </c>
      <c r="F1600" s="70">
        <f ca="1">'StockBond Returns'!AA1599+'StockBond Returns'!AC1599-'StockBond Returns'!AB1599*'Distribution of Final Value'!$B$7</f>
        <v>0.93534861079209275</v>
      </c>
      <c r="G1600" s="17">
        <f>1/'StockBond Returns'!M1598</f>
        <v>4.0547364442801319E-2</v>
      </c>
      <c r="H1600">
        <f t="shared" si="4"/>
        <v>0</v>
      </c>
      <c r="I1600" s="64">
        <f t="shared" si="5"/>
        <v>1</v>
      </c>
      <c r="J1600">
        <f t="shared" si="6"/>
        <v>0</v>
      </c>
      <c r="K1600" t="str">
        <f t="shared" ref="K1600:M1600" si="3195">IF(H1600=1,$E1600,"")</f>
        <v/>
      </c>
      <c r="L1600" s="17">
        <f t="shared" ca="1" si="3195"/>
        <v>5.3145132706302958E-2</v>
      </c>
      <c r="M1600" t="str">
        <f t="shared" si="3195"/>
        <v/>
      </c>
      <c r="N1600" s="148">
        <f>IF('StockBond Returns'!AD1598=0,1,0)</f>
        <v>0</v>
      </c>
      <c r="O1600">
        <f>IF( AND('StockBond Returns'!$AD1598&lt;0,'StockBond Returns'!$AD1598&gt;=-0.1),1,0)</f>
        <v>0</v>
      </c>
      <c r="P1600">
        <f>IF( AND('StockBond Returns'!$AD1598&lt;-0.1,'StockBond Returns'!$AD1598&gt;=-0.2),1,0)</f>
        <v>0</v>
      </c>
      <c r="Q1600">
        <f>IF( AND('StockBond Returns'!$AD1598&lt;-0.2,'StockBond Returns'!$AD1598&gt;=-0.3),1,0)</f>
        <v>0</v>
      </c>
      <c r="R1600">
        <f>IF('StockBond Returns'!AD1598&lt;-0.3,1,0)</f>
        <v>1</v>
      </c>
      <c r="S1600" t="str">
        <f t="shared" ref="S1600:W1600" si="3196">IF(N1600=1,$E1600,"")</f>
        <v/>
      </c>
      <c r="T1600" t="str">
        <f t="shared" si="3196"/>
        <v/>
      </c>
      <c r="U1600" t="str">
        <f t="shared" si="3196"/>
        <v/>
      </c>
      <c r="V1600" t="str">
        <f t="shared" si="3196"/>
        <v/>
      </c>
      <c r="W1600" s="17">
        <f t="shared" ca="1" si="3196"/>
        <v>5.3145132706302958E-2</v>
      </c>
    </row>
    <row r="1601" spans="1:23" ht="13" x14ac:dyDescent="0.15">
      <c r="A1601">
        <f t="shared" si="30"/>
        <v>11</v>
      </c>
      <c r="B1601">
        <f t="shared" si="31"/>
        <v>2003</v>
      </c>
      <c r="C1601" s="149">
        <f t="shared" si="706"/>
        <v>37986</v>
      </c>
      <c r="D1601" s="146">
        <f t="shared" si="9"/>
        <v>2003.8333333332125</v>
      </c>
      <c r="E1601" s="147">
        <f ca="1">('StockBond Returns'!AA1600+'StockBond Returns'!AC1600-'Parameters &amp; Main Results'!$B$39)/'StockBond Returns'!AB1600*12</f>
        <v>5.1353322687292161E-2</v>
      </c>
      <c r="F1601" s="70">
        <f ca="1">'StockBond Returns'!AA1600+'StockBond Returns'!AC1600-'StockBond Returns'!AB1600*'Distribution of Final Value'!$B$7</f>
        <v>0.80521978570964414</v>
      </c>
      <c r="G1601" s="17">
        <f>1/'StockBond Returns'!M1599</f>
        <v>3.8492682920899517E-2</v>
      </c>
      <c r="H1601">
        <f t="shared" si="4"/>
        <v>0</v>
      </c>
      <c r="I1601" s="64">
        <f t="shared" si="5"/>
        <v>1</v>
      </c>
      <c r="J1601">
        <f t="shared" si="6"/>
        <v>0</v>
      </c>
      <c r="K1601" t="str">
        <f t="shared" ref="K1601:M1601" si="3197">IF(H1601=1,$E1601,"")</f>
        <v/>
      </c>
      <c r="L1601" s="17">
        <f t="shared" ca="1" si="3197"/>
        <v>5.1353322687292161E-2</v>
      </c>
      <c r="M1601" t="str">
        <f t="shared" si="3197"/>
        <v/>
      </c>
      <c r="N1601" s="148">
        <f>IF('StockBond Returns'!AD1599=0,1,0)</f>
        <v>0</v>
      </c>
      <c r="O1601">
        <f>IF( AND('StockBond Returns'!$AD1599&lt;0,'StockBond Returns'!$AD1599&gt;=-0.1),1,0)</f>
        <v>0</v>
      </c>
      <c r="P1601">
        <f>IF( AND('StockBond Returns'!$AD1599&lt;-0.1,'StockBond Returns'!$AD1599&gt;=-0.2),1,0)</f>
        <v>0</v>
      </c>
      <c r="Q1601">
        <f>IF( AND('StockBond Returns'!$AD1599&lt;-0.2,'StockBond Returns'!$AD1599&gt;=-0.3),1,0)</f>
        <v>0</v>
      </c>
      <c r="R1601">
        <f>IF('StockBond Returns'!AD1599&lt;-0.3,1,0)</f>
        <v>1</v>
      </c>
      <c r="S1601" t="str">
        <f t="shared" ref="S1601:W1601" si="3198">IF(N1601=1,$E1601,"")</f>
        <v/>
      </c>
      <c r="T1601" t="str">
        <f t="shared" si="3198"/>
        <v/>
      </c>
      <c r="U1601" t="str">
        <f t="shared" si="3198"/>
        <v/>
      </c>
      <c r="V1601" t="str">
        <f t="shared" si="3198"/>
        <v/>
      </c>
      <c r="W1601" s="17">
        <f t="shared" ca="1" si="3198"/>
        <v>5.1353322687292161E-2</v>
      </c>
    </row>
    <row r="1602" spans="1:23" ht="13" x14ac:dyDescent="0.15">
      <c r="A1602">
        <f t="shared" si="30"/>
        <v>12</v>
      </c>
      <c r="B1602">
        <f t="shared" si="31"/>
        <v>2003</v>
      </c>
      <c r="C1602" s="149">
        <f t="shared" si="706"/>
        <v>38017</v>
      </c>
      <c r="D1602" s="146">
        <f t="shared" si="9"/>
        <v>2003.9166666665458</v>
      </c>
      <c r="E1602" s="147">
        <f ca="1">('StockBond Returns'!AA1601+'StockBond Returns'!AC1601-'Parameters &amp; Main Results'!$B$39)/'StockBond Returns'!AB1601*12</f>
        <v>5.0658287701672064E-2</v>
      </c>
      <c r="F1602" s="70">
        <f ca="1">'StockBond Returns'!AA1601+'StockBond Returns'!AC1601-'StockBond Returns'!AB1601*'Distribution of Final Value'!$B$7</f>
        <v>0.75357857561254127</v>
      </c>
      <c r="G1602" s="17">
        <f>1/'StockBond Returns'!M1600</f>
        <v>3.781217684520221E-2</v>
      </c>
      <c r="H1602">
        <f t="shared" si="4"/>
        <v>0</v>
      </c>
      <c r="I1602" s="64">
        <f t="shared" si="5"/>
        <v>1</v>
      </c>
      <c r="J1602">
        <f t="shared" si="6"/>
        <v>0</v>
      </c>
      <c r="K1602" t="str">
        <f t="shared" ref="K1602:M1602" si="3199">IF(H1602=1,$E1602,"")</f>
        <v/>
      </c>
      <c r="L1602" s="17">
        <f t="shared" ca="1" si="3199"/>
        <v>5.0658287701672064E-2</v>
      </c>
      <c r="M1602" t="str">
        <f t="shared" si="3199"/>
        <v/>
      </c>
      <c r="N1602" s="148">
        <f>IF('StockBond Returns'!AD1600=0,1,0)</f>
        <v>0</v>
      </c>
      <c r="O1602">
        <f>IF( AND('StockBond Returns'!$AD1600&lt;0,'StockBond Returns'!$AD1600&gt;=-0.1),1,0)</f>
        <v>0</v>
      </c>
      <c r="P1602">
        <f>IF( AND('StockBond Returns'!$AD1600&lt;-0.1,'StockBond Returns'!$AD1600&gt;=-0.2),1,0)</f>
        <v>0</v>
      </c>
      <c r="Q1602">
        <f>IF( AND('StockBond Returns'!$AD1600&lt;-0.2,'StockBond Returns'!$AD1600&gt;=-0.3),1,0)</f>
        <v>0</v>
      </c>
      <c r="R1602">
        <f>IF('StockBond Returns'!AD1600&lt;-0.3,1,0)</f>
        <v>1</v>
      </c>
      <c r="S1602" t="str">
        <f t="shared" ref="S1602:W1602" si="3200">IF(N1602=1,$E1602,"")</f>
        <v/>
      </c>
      <c r="T1602" t="str">
        <f t="shared" si="3200"/>
        <v/>
      </c>
      <c r="U1602" t="str">
        <f t="shared" si="3200"/>
        <v/>
      </c>
      <c r="V1602" t="str">
        <f t="shared" si="3200"/>
        <v/>
      </c>
      <c r="W1602" s="17">
        <f t="shared" ca="1" si="3200"/>
        <v>5.0658287701672064E-2</v>
      </c>
    </row>
    <row r="1603" spans="1:23" ht="13" x14ac:dyDescent="0.15">
      <c r="A1603">
        <f t="shared" si="30"/>
        <v>1</v>
      </c>
      <c r="B1603">
        <f t="shared" si="31"/>
        <v>2004</v>
      </c>
      <c r="C1603" s="149">
        <f t="shared" si="706"/>
        <v>38046</v>
      </c>
      <c r="D1603" s="146">
        <f t="shared" si="9"/>
        <v>2003.999999999879</v>
      </c>
      <c r="E1603" s="147">
        <f ca="1">('StockBond Returns'!AA1602+'StockBond Returns'!AC1602-'Parameters &amp; Main Results'!$B$39)/'StockBond Returns'!AB1602*12</f>
        <v>4.9240122902602629E-2</v>
      </c>
      <c r="F1603" s="70">
        <f ca="1">'StockBond Returns'!AA1602+'StockBond Returns'!AC1602-'StockBond Returns'!AB1602*'Distribution of Final Value'!$B$7</f>
        <v>0.65132136598486579</v>
      </c>
      <c r="G1603" s="17">
        <f>1/'StockBond Returns'!M1601</f>
        <v>3.6488164378453682E-2</v>
      </c>
      <c r="H1603">
        <f t="shared" si="4"/>
        <v>0</v>
      </c>
      <c r="I1603" s="64">
        <f t="shared" si="5"/>
        <v>1</v>
      </c>
      <c r="J1603">
        <f t="shared" si="6"/>
        <v>0</v>
      </c>
      <c r="K1603" t="str">
        <f t="shared" ref="K1603:M1603" si="3201">IF(H1603=1,$E1603,"")</f>
        <v/>
      </c>
      <c r="L1603" s="17">
        <f t="shared" ca="1" si="3201"/>
        <v>4.9240122902602629E-2</v>
      </c>
      <c r="M1603" t="str">
        <f t="shared" si="3201"/>
        <v/>
      </c>
      <c r="N1603" s="148">
        <f>IF('StockBond Returns'!AD1601=0,1,0)</f>
        <v>0</v>
      </c>
      <c r="O1603">
        <f>IF( AND('StockBond Returns'!$AD1601&lt;0,'StockBond Returns'!$AD1601&gt;=-0.1),1,0)</f>
        <v>0</v>
      </c>
      <c r="P1603">
        <f>IF( AND('StockBond Returns'!$AD1601&lt;-0.1,'StockBond Returns'!$AD1601&gt;=-0.2),1,0)</f>
        <v>0</v>
      </c>
      <c r="Q1603">
        <f>IF( AND('StockBond Returns'!$AD1601&lt;-0.2,'StockBond Returns'!$AD1601&gt;=-0.3),1,0)</f>
        <v>1</v>
      </c>
      <c r="R1603">
        <f>IF('StockBond Returns'!AD1601&lt;-0.3,1,0)</f>
        <v>0</v>
      </c>
      <c r="S1603" t="str">
        <f t="shared" ref="S1603:W1603" si="3202">IF(N1603=1,$E1603,"")</f>
        <v/>
      </c>
      <c r="T1603" t="str">
        <f t="shared" si="3202"/>
        <v/>
      </c>
      <c r="U1603" t="str">
        <f t="shared" si="3202"/>
        <v/>
      </c>
      <c r="V1603" s="17">
        <f t="shared" ca="1" si="3202"/>
        <v>4.9240122902602629E-2</v>
      </c>
      <c r="W1603" t="str">
        <f t="shared" si="3202"/>
        <v/>
      </c>
    </row>
    <row r="1604" spans="1:23" ht="13" x14ac:dyDescent="0.15">
      <c r="A1604">
        <f t="shared" si="30"/>
        <v>2</v>
      </c>
      <c r="B1604">
        <f t="shared" si="31"/>
        <v>2004</v>
      </c>
      <c r="C1604" s="149">
        <f t="shared" si="706"/>
        <v>38077</v>
      </c>
      <c r="D1604" s="146">
        <f t="shared" si="9"/>
        <v>2004.0833333332123</v>
      </c>
      <c r="E1604" s="147">
        <f ca="1">('StockBond Returns'!AA1603+'StockBond Returns'!AC1603-'Parameters &amp; Main Results'!$B$39)/'StockBond Returns'!AB1603*12</f>
        <v>4.8762826150683211E-2</v>
      </c>
      <c r="F1604" s="70">
        <f ca="1">'StockBond Returns'!AA1603+'StockBond Returns'!AC1603-'StockBond Returns'!AB1603*'Distribution of Final Value'!$B$7</f>
        <v>0.61587318002818847</v>
      </c>
      <c r="G1604" s="17">
        <f>1/'StockBond Returns'!M1602</f>
        <v>3.6067935727156386E-2</v>
      </c>
      <c r="H1604">
        <f t="shared" si="4"/>
        <v>0</v>
      </c>
      <c r="I1604" s="64">
        <f t="shared" si="5"/>
        <v>1</v>
      </c>
      <c r="J1604">
        <f t="shared" si="6"/>
        <v>0</v>
      </c>
      <c r="K1604" t="str">
        <f t="shared" ref="K1604:M1604" si="3203">IF(H1604=1,$E1604,"")</f>
        <v/>
      </c>
      <c r="L1604" s="17">
        <f t="shared" ca="1" si="3203"/>
        <v>4.8762826150683211E-2</v>
      </c>
      <c r="M1604" t="str">
        <f t="shared" si="3203"/>
        <v/>
      </c>
      <c r="N1604" s="148">
        <f>IF('StockBond Returns'!AD1602=0,1,0)</f>
        <v>0</v>
      </c>
      <c r="O1604">
        <f>IF( AND('StockBond Returns'!$AD1602&lt;0,'StockBond Returns'!$AD1602&gt;=-0.1),1,0)</f>
        <v>0</v>
      </c>
      <c r="P1604">
        <f>IF( AND('StockBond Returns'!$AD1602&lt;-0.1,'StockBond Returns'!$AD1602&gt;=-0.2),1,0)</f>
        <v>0</v>
      </c>
      <c r="Q1604">
        <f>IF( AND('StockBond Returns'!$AD1602&lt;-0.2,'StockBond Returns'!$AD1602&gt;=-0.3),1,0)</f>
        <v>1</v>
      </c>
      <c r="R1604">
        <f>IF('StockBond Returns'!AD1602&lt;-0.3,1,0)</f>
        <v>0</v>
      </c>
      <c r="S1604" t="str">
        <f t="shared" ref="S1604:W1604" si="3204">IF(N1604=1,$E1604,"")</f>
        <v/>
      </c>
      <c r="T1604" t="str">
        <f t="shared" si="3204"/>
        <v/>
      </c>
      <c r="U1604" t="str">
        <f t="shared" si="3204"/>
        <v/>
      </c>
      <c r="V1604" s="17">
        <f t="shared" ca="1" si="3204"/>
        <v>4.8762826150683211E-2</v>
      </c>
      <c r="W1604" t="str">
        <f t="shared" si="3204"/>
        <v/>
      </c>
    </row>
    <row r="1605" spans="1:23" ht="13" x14ac:dyDescent="0.15">
      <c r="A1605">
        <f t="shared" si="30"/>
        <v>3</v>
      </c>
      <c r="B1605">
        <f t="shared" si="31"/>
        <v>2004</v>
      </c>
      <c r="C1605" s="149">
        <f t="shared" si="706"/>
        <v>38107</v>
      </c>
      <c r="D1605" s="146">
        <f t="shared" si="9"/>
        <v>2004.1666666665456</v>
      </c>
      <c r="E1605" s="147">
        <f ca="1">('StockBond Returns'!AA1604+'StockBond Returns'!AC1604-'Parameters &amp; Main Results'!$B$39)/'StockBond Returns'!AB1604*12</f>
        <v>4.8176474324598199E-2</v>
      </c>
      <c r="F1605" s="70">
        <f ca="1">'StockBond Returns'!AA1604+'StockBond Returns'!AC1604-'StockBond Returns'!AB1604*'Distribution of Final Value'!$B$7</f>
        <v>0.57300910830610174</v>
      </c>
      <c r="G1605" s="17">
        <f>1/'StockBond Returns'!M1603</f>
        <v>3.5770726107340105E-2</v>
      </c>
      <c r="H1605">
        <f t="shared" si="4"/>
        <v>0</v>
      </c>
      <c r="I1605" s="64">
        <f t="shared" si="5"/>
        <v>1</v>
      </c>
      <c r="J1605">
        <f t="shared" si="6"/>
        <v>0</v>
      </c>
      <c r="K1605" t="str">
        <f t="shared" ref="K1605:M1605" si="3205">IF(H1605=1,$E1605,"")</f>
        <v/>
      </c>
      <c r="L1605" s="17">
        <f t="shared" ca="1" si="3205"/>
        <v>4.8176474324598199E-2</v>
      </c>
      <c r="M1605" t="str">
        <f t="shared" si="3205"/>
        <v/>
      </c>
      <c r="N1605" s="148">
        <f>IF('StockBond Returns'!AD1603=0,1,0)</f>
        <v>0</v>
      </c>
      <c r="O1605">
        <f>IF( AND('StockBond Returns'!$AD1603&lt;0,'StockBond Returns'!$AD1603&gt;=-0.1),1,0)</f>
        <v>0</v>
      </c>
      <c r="P1605">
        <f>IF( AND('StockBond Returns'!$AD1603&lt;-0.1,'StockBond Returns'!$AD1603&gt;=-0.2),1,0)</f>
        <v>0</v>
      </c>
      <c r="Q1605">
        <f>IF( AND('StockBond Returns'!$AD1603&lt;-0.2,'StockBond Returns'!$AD1603&gt;=-0.3),1,0)</f>
        <v>1</v>
      </c>
      <c r="R1605">
        <f>IF('StockBond Returns'!AD1603&lt;-0.3,1,0)</f>
        <v>0</v>
      </c>
      <c r="S1605" t="str">
        <f t="shared" ref="S1605:W1605" si="3206">IF(N1605=1,$E1605,"")</f>
        <v/>
      </c>
      <c r="T1605" t="str">
        <f t="shared" si="3206"/>
        <v/>
      </c>
      <c r="U1605" t="str">
        <f t="shared" si="3206"/>
        <v/>
      </c>
      <c r="V1605" s="17">
        <f t="shared" ca="1" si="3206"/>
        <v>4.8176474324598199E-2</v>
      </c>
      <c r="W1605" t="str">
        <f t="shared" si="3206"/>
        <v/>
      </c>
    </row>
    <row r="1606" spans="1:23" ht="13" x14ac:dyDescent="0.15">
      <c r="A1606">
        <f t="shared" si="30"/>
        <v>4</v>
      </c>
      <c r="B1606">
        <f t="shared" si="31"/>
        <v>2004</v>
      </c>
      <c r="C1606" s="149">
        <f t="shared" si="706"/>
        <v>38138</v>
      </c>
      <c r="D1606" s="146">
        <f t="shared" si="9"/>
        <v>2004.2499999998788</v>
      </c>
      <c r="E1606" s="147">
        <f ca="1">('StockBond Returns'!AA1605+'StockBond Returns'!AC1605-'Parameters &amp; Main Results'!$B$39)/'StockBond Returns'!AB1605*12</f>
        <v>4.8990648702089495E-2</v>
      </c>
      <c r="F1606" s="70">
        <f ca="1">'StockBond Returns'!AA1605+'StockBond Returns'!AC1605-'StockBond Returns'!AB1605*'Distribution of Final Value'!$B$7</f>
        <v>0.62828631502176391</v>
      </c>
      <c r="G1606" s="17">
        <f>1/'StockBond Returns'!M1604</f>
        <v>3.7119698715381844E-2</v>
      </c>
      <c r="H1606">
        <f t="shared" si="4"/>
        <v>0</v>
      </c>
      <c r="I1606" s="64">
        <f t="shared" si="5"/>
        <v>1</v>
      </c>
      <c r="J1606">
        <f t="shared" si="6"/>
        <v>0</v>
      </c>
      <c r="K1606" t="str">
        <f t="shared" ref="K1606:M1606" si="3207">IF(H1606=1,$E1606,"")</f>
        <v/>
      </c>
      <c r="L1606" s="17">
        <f t="shared" ca="1" si="3207"/>
        <v>4.8990648702089495E-2</v>
      </c>
      <c r="M1606" t="str">
        <f t="shared" si="3207"/>
        <v/>
      </c>
      <c r="N1606" s="148">
        <f>IF('StockBond Returns'!AD1604=0,1,0)</f>
        <v>0</v>
      </c>
      <c r="O1606">
        <f>IF( AND('StockBond Returns'!$AD1604&lt;0,'StockBond Returns'!$AD1604&gt;=-0.1),1,0)</f>
        <v>0</v>
      </c>
      <c r="P1606">
        <f>IF( AND('StockBond Returns'!$AD1604&lt;-0.1,'StockBond Returns'!$AD1604&gt;=-0.2),1,0)</f>
        <v>0</v>
      </c>
      <c r="Q1606">
        <f>IF( AND('StockBond Returns'!$AD1604&lt;-0.2,'StockBond Returns'!$AD1604&gt;=-0.3),1,0)</f>
        <v>1</v>
      </c>
      <c r="R1606">
        <f>IF('StockBond Returns'!AD1604&lt;-0.3,1,0)</f>
        <v>0</v>
      </c>
      <c r="S1606" t="str">
        <f t="shared" ref="S1606:W1606" si="3208">IF(N1606=1,$E1606,"")</f>
        <v/>
      </c>
      <c r="T1606" t="str">
        <f t="shared" si="3208"/>
        <v/>
      </c>
      <c r="U1606" t="str">
        <f t="shared" si="3208"/>
        <v/>
      </c>
      <c r="V1606" s="17">
        <f t="shared" ca="1" si="3208"/>
        <v>4.8990648702089495E-2</v>
      </c>
      <c r="W1606" t="str">
        <f t="shared" si="3208"/>
        <v/>
      </c>
    </row>
    <row r="1607" spans="1:23" ht="13" x14ac:dyDescent="0.15">
      <c r="A1607">
        <f t="shared" si="30"/>
        <v>5</v>
      </c>
      <c r="B1607">
        <f t="shared" si="31"/>
        <v>2004</v>
      </c>
      <c r="C1607" s="149">
        <f t="shared" si="706"/>
        <v>38168</v>
      </c>
      <c r="D1607" s="146">
        <f t="shared" si="9"/>
        <v>2004.3333333332121</v>
      </c>
      <c r="E1607" s="147">
        <f ca="1">('StockBond Returns'!AA1606+'StockBond Returns'!AC1606-'Parameters &amp; Main Results'!$B$39)/'StockBond Returns'!AB1606*12</f>
        <v>5.0522559024218178E-2</v>
      </c>
      <c r="F1607" s="70">
        <f ca="1">'StockBond Returns'!AA1606+'StockBond Returns'!AC1606-'StockBond Returns'!AB1606*'Distribution of Final Value'!$B$7</f>
        <v>0.73321439560120938</v>
      </c>
      <c r="G1607" s="17">
        <f>1/'StockBond Returns'!M1605</f>
        <v>3.8048801135126015E-2</v>
      </c>
      <c r="H1607">
        <f t="shared" si="4"/>
        <v>0</v>
      </c>
      <c r="I1607" s="64">
        <f t="shared" si="5"/>
        <v>1</v>
      </c>
      <c r="J1607">
        <f t="shared" si="6"/>
        <v>0</v>
      </c>
      <c r="K1607" t="str">
        <f t="shared" ref="K1607:M1607" si="3209">IF(H1607=1,$E1607,"")</f>
        <v/>
      </c>
      <c r="L1607" s="17">
        <f t="shared" ca="1" si="3209"/>
        <v>5.0522559024218178E-2</v>
      </c>
      <c r="M1607" t="str">
        <f t="shared" si="3209"/>
        <v/>
      </c>
      <c r="N1607" s="148">
        <f>IF('StockBond Returns'!AD1605=0,1,0)</f>
        <v>0</v>
      </c>
      <c r="O1607">
        <f>IF( AND('StockBond Returns'!$AD1605&lt;0,'StockBond Returns'!$AD1605&gt;=-0.1),1,0)</f>
        <v>0</v>
      </c>
      <c r="P1607">
        <f>IF( AND('StockBond Returns'!$AD1605&lt;-0.1,'StockBond Returns'!$AD1605&gt;=-0.2),1,0)</f>
        <v>0</v>
      </c>
      <c r="Q1607">
        <f>IF( AND('StockBond Returns'!$AD1605&lt;-0.2,'StockBond Returns'!$AD1605&gt;=-0.3),1,0)</f>
        <v>1</v>
      </c>
      <c r="R1607">
        <f>IF('StockBond Returns'!AD1605&lt;-0.3,1,0)</f>
        <v>0</v>
      </c>
      <c r="S1607" t="str">
        <f t="shared" ref="S1607:W1607" si="3210">IF(N1607=1,$E1607,"")</f>
        <v/>
      </c>
      <c r="T1607" t="str">
        <f t="shared" si="3210"/>
        <v/>
      </c>
      <c r="U1607" t="str">
        <f t="shared" si="3210"/>
        <v/>
      </c>
      <c r="V1607" s="17">
        <f t="shared" ca="1" si="3210"/>
        <v>5.0522559024218178E-2</v>
      </c>
      <c r="W1607" t="str">
        <f t="shared" si="3210"/>
        <v/>
      </c>
    </row>
    <row r="1608" spans="1:23" ht="13" x14ac:dyDescent="0.15">
      <c r="A1608">
        <f t="shared" si="30"/>
        <v>6</v>
      </c>
      <c r="B1608">
        <f t="shared" si="31"/>
        <v>2004</v>
      </c>
      <c r="C1608" s="149">
        <f t="shared" si="706"/>
        <v>38199</v>
      </c>
      <c r="D1608" s="146">
        <f t="shared" si="9"/>
        <v>2004.4166666665453</v>
      </c>
      <c r="E1608" s="147">
        <f ca="1">('StockBond Returns'!AA1607+'StockBond Returns'!AC1607-'Parameters &amp; Main Results'!$B$39)/'StockBond Returns'!AB1607*12</f>
        <v>5.0381572477444431E-2</v>
      </c>
      <c r="F1608" s="70">
        <f ca="1">'StockBond Returns'!AA1607+'StockBond Returns'!AC1607-'StockBond Returns'!AB1607*'Distribution of Final Value'!$B$7</f>
        <v>0.72120992286443997</v>
      </c>
      <c r="G1608" s="17">
        <f>1/'StockBond Returns'!M1606</f>
        <v>3.7971595002057761E-2</v>
      </c>
      <c r="H1608">
        <f t="shared" si="4"/>
        <v>0</v>
      </c>
      <c r="I1608" s="64">
        <f t="shared" si="5"/>
        <v>1</v>
      </c>
      <c r="J1608">
        <f t="shared" si="6"/>
        <v>0</v>
      </c>
      <c r="K1608" t="str">
        <f t="shared" ref="K1608:M1608" si="3211">IF(H1608=1,$E1608,"")</f>
        <v/>
      </c>
      <c r="L1608" s="17">
        <f t="shared" ca="1" si="3211"/>
        <v>5.0381572477444431E-2</v>
      </c>
      <c r="M1608" t="str">
        <f t="shared" si="3211"/>
        <v/>
      </c>
      <c r="N1608" s="148">
        <f>IF('StockBond Returns'!AD1606=0,1,0)</f>
        <v>0</v>
      </c>
      <c r="O1608">
        <f>IF( AND('StockBond Returns'!$AD1606&lt;0,'StockBond Returns'!$AD1606&gt;=-0.1),1,0)</f>
        <v>0</v>
      </c>
      <c r="P1608">
        <f>IF( AND('StockBond Returns'!$AD1606&lt;-0.1,'StockBond Returns'!$AD1606&gt;=-0.2),1,0)</f>
        <v>0</v>
      </c>
      <c r="Q1608">
        <f>IF( AND('StockBond Returns'!$AD1606&lt;-0.2,'StockBond Returns'!$AD1606&gt;=-0.3),1,0)</f>
        <v>1</v>
      </c>
      <c r="R1608">
        <f>IF('StockBond Returns'!AD1606&lt;-0.3,1,0)</f>
        <v>0</v>
      </c>
      <c r="S1608" t="str">
        <f t="shared" ref="S1608:W1608" si="3212">IF(N1608=1,$E1608,"")</f>
        <v/>
      </c>
      <c r="T1608" t="str">
        <f t="shared" si="3212"/>
        <v/>
      </c>
      <c r="U1608" t="str">
        <f t="shared" si="3212"/>
        <v/>
      </c>
      <c r="V1608" s="17">
        <f t="shared" ca="1" si="3212"/>
        <v>5.0381572477444431E-2</v>
      </c>
      <c r="W1608" t="str">
        <f t="shared" si="3212"/>
        <v/>
      </c>
    </row>
    <row r="1609" spans="1:23" ht="13" x14ac:dyDescent="0.15">
      <c r="A1609">
        <f t="shared" si="30"/>
        <v>7</v>
      </c>
      <c r="B1609">
        <f t="shared" si="31"/>
        <v>2004</v>
      </c>
      <c r="C1609" s="149">
        <f t="shared" si="706"/>
        <v>38230</v>
      </c>
      <c r="D1609" s="146">
        <f t="shared" si="9"/>
        <v>2004.4999999998786</v>
      </c>
      <c r="E1609" s="147">
        <f ca="1">('StockBond Returns'!AA1608+'StockBond Returns'!AC1608-'Parameters &amp; Main Results'!$B$39)/'StockBond Returns'!AB1608*12</f>
        <v>4.9942308691699688E-2</v>
      </c>
      <c r="F1609" s="70">
        <f ca="1">'StockBond Returns'!AA1608+'StockBond Returns'!AC1608-'StockBond Returns'!AB1608*'Distribution of Final Value'!$B$7</f>
        <v>0.68862285035798765</v>
      </c>
      <c r="G1609" s="17">
        <f>1/'StockBond Returns'!M1607</f>
        <v>3.7608680243161795E-2</v>
      </c>
      <c r="H1609">
        <f t="shared" si="4"/>
        <v>0</v>
      </c>
      <c r="I1609" s="64">
        <f t="shared" si="5"/>
        <v>1</v>
      </c>
      <c r="J1609">
        <f t="shared" si="6"/>
        <v>0</v>
      </c>
      <c r="K1609" t="str">
        <f t="shared" ref="K1609:M1609" si="3213">IF(H1609=1,$E1609,"")</f>
        <v/>
      </c>
      <c r="L1609" s="17">
        <f t="shared" ca="1" si="3213"/>
        <v>4.9942308691699688E-2</v>
      </c>
      <c r="M1609" t="str">
        <f t="shared" si="3213"/>
        <v/>
      </c>
      <c r="N1609" s="148">
        <f>IF('StockBond Returns'!AD1607=0,1,0)</f>
        <v>0</v>
      </c>
      <c r="O1609">
        <f>IF( AND('StockBond Returns'!$AD1607&lt;0,'StockBond Returns'!$AD1607&gt;=-0.1),1,0)</f>
        <v>0</v>
      </c>
      <c r="P1609">
        <f>IF( AND('StockBond Returns'!$AD1607&lt;-0.1,'StockBond Returns'!$AD1607&gt;=-0.2),1,0)</f>
        <v>0</v>
      </c>
      <c r="Q1609">
        <f>IF( AND('StockBond Returns'!$AD1607&lt;-0.2,'StockBond Returns'!$AD1607&gt;=-0.3),1,0)</f>
        <v>1</v>
      </c>
      <c r="R1609">
        <f>IF('StockBond Returns'!AD1607&lt;-0.3,1,0)</f>
        <v>0</v>
      </c>
      <c r="S1609" t="str">
        <f t="shared" ref="S1609:W1609" si="3214">IF(N1609=1,$E1609,"")</f>
        <v/>
      </c>
      <c r="T1609" t="str">
        <f t="shared" si="3214"/>
        <v/>
      </c>
      <c r="U1609" t="str">
        <f t="shared" si="3214"/>
        <v/>
      </c>
      <c r="V1609" s="17">
        <f t="shared" ca="1" si="3214"/>
        <v>4.9942308691699688E-2</v>
      </c>
      <c r="W1609" t="str">
        <f t="shared" si="3214"/>
        <v/>
      </c>
    </row>
    <row r="1610" spans="1:23" ht="13" x14ac:dyDescent="0.15">
      <c r="A1610">
        <f t="shared" si="30"/>
        <v>8</v>
      </c>
      <c r="B1610">
        <f t="shared" si="31"/>
        <v>2004</v>
      </c>
      <c r="C1610" s="149">
        <f t="shared" si="706"/>
        <v>38260</v>
      </c>
      <c r="D1610" s="146">
        <f t="shared" si="9"/>
        <v>2004.5833333332118</v>
      </c>
      <c r="E1610" s="147">
        <f ca="1">('StockBond Returns'!AA1609+'StockBond Returns'!AC1609-'Parameters &amp; Main Results'!$B$39)/'StockBond Returns'!AB1609*12</f>
        <v>5.1138373073698853E-2</v>
      </c>
      <c r="F1610" s="70">
        <f ca="1">'StockBond Returns'!AA1609+'StockBond Returns'!AC1609-'StockBond Returns'!AB1609*'Distribution of Final Value'!$B$7</f>
        <v>0.76918197230823493</v>
      </c>
      <c r="G1610" s="17">
        <f>1/'StockBond Returns'!M1608</f>
        <v>3.8889652781054176E-2</v>
      </c>
      <c r="H1610">
        <f t="shared" si="4"/>
        <v>0</v>
      </c>
      <c r="I1610" s="64">
        <f t="shared" si="5"/>
        <v>1</v>
      </c>
      <c r="J1610">
        <f t="shared" si="6"/>
        <v>0</v>
      </c>
      <c r="K1610" t="str">
        <f t="shared" ref="K1610:M1610" si="3215">IF(H1610=1,$E1610,"")</f>
        <v/>
      </c>
      <c r="L1610" s="17">
        <f t="shared" ca="1" si="3215"/>
        <v>5.1138373073698853E-2</v>
      </c>
      <c r="M1610" t="str">
        <f t="shared" si="3215"/>
        <v/>
      </c>
      <c r="N1610" s="148">
        <f>IF('StockBond Returns'!AD1608=0,1,0)</f>
        <v>0</v>
      </c>
      <c r="O1610">
        <f>IF( AND('StockBond Returns'!$AD1608&lt;0,'StockBond Returns'!$AD1608&gt;=-0.1),1,0)</f>
        <v>0</v>
      </c>
      <c r="P1610">
        <f>IF( AND('StockBond Returns'!$AD1608&lt;-0.1,'StockBond Returns'!$AD1608&gt;=-0.2),1,0)</f>
        <v>0</v>
      </c>
      <c r="Q1610">
        <f>IF( AND('StockBond Returns'!$AD1608&lt;-0.2,'StockBond Returns'!$AD1608&gt;=-0.3),1,0)</f>
        <v>1</v>
      </c>
      <c r="R1610">
        <f>IF('StockBond Returns'!AD1608&lt;-0.3,1,0)</f>
        <v>0</v>
      </c>
      <c r="S1610" t="str">
        <f t="shared" ref="S1610:W1610" si="3216">IF(N1610=1,$E1610,"")</f>
        <v/>
      </c>
      <c r="T1610" t="str">
        <f t="shared" si="3216"/>
        <v/>
      </c>
      <c r="U1610" t="str">
        <f t="shared" si="3216"/>
        <v/>
      </c>
      <c r="V1610" s="17">
        <f t="shared" ca="1" si="3216"/>
        <v>5.1138373073698853E-2</v>
      </c>
      <c r="W1610" t="str">
        <f t="shared" si="3216"/>
        <v/>
      </c>
    </row>
    <row r="1611" spans="1:23" ht="13" x14ac:dyDescent="0.15">
      <c r="A1611">
        <f t="shared" si="30"/>
        <v>9</v>
      </c>
      <c r="B1611">
        <f t="shared" si="31"/>
        <v>2004</v>
      </c>
      <c r="C1611" s="149">
        <f t="shared" si="706"/>
        <v>38291</v>
      </c>
      <c r="D1611" s="146">
        <f t="shared" si="9"/>
        <v>2004.6666666665451</v>
      </c>
      <c r="E1611" s="147">
        <f ca="1">('StockBond Returns'!AA1610+'StockBond Returns'!AC1610-'Parameters &amp; Main Results'!$B$39)/'StockBond Returns'!AB1610*12</f>
        <v>5.0871727428205157E-2</v>
      </c>
      <c r="F1611" s="70">
        <f ca="1">'StockBond Returns'!AA1610+'StockBond Returns'!AC1610-'StockBond Returns'!AB1610*'Distribution of Final Value'!$B$7</f>
        <v>0.74847479478777945</v>
      </c>
      <c r="G1611" s="17">
        <f>1/'StockBond Returns'!M1609</f>
        <v>3.9172408428698756E-2</v>
      </c>
      <c r="H1611">
        <f t="shared" si="4"/>
        <v>0</v>
      </c>
      <c r="I1611" s="64">
        <f t="shared" si="5"/>
        <v>1</v>
      </c>
      <c r="J1611">
        <f t="shared" si="6"/>
        <v>0</v>
      </c>
      <c r="K1611" t="str">
        <f t="shared" ref="K1611:M1611" si="3217">IF(H1611=1,$E1611,"")</f>
        <v/>
      </c>
      <c r="L1611" s="17">
        <f t="shared" ca="1" si="3217"/>
        <v>5.0871727428205157E-2</v>
      </c>
      <c r="M1611" t="str">
        <f t="shared" si="3217"/>
        <v/>
      </c>
      <c r="N1611" s="148">
        <f>IF('StockBond Returns'!AD1609=0,1,0)</f>
        <v>0</v>
      </c>
      <c r="O1611">
        <f>IF( AND('StockBond Returns'!$AD1609&lt;0,'StockBond Returns'!$AD1609&gt;=-0.1),1,0)</f>
        <v>0</v>
      </c>
      <c r="P1611">
        <f>IF( AND('StockBond Returns'!$AD1609&lt;-0.1,'StockBond Returns'!$AD1609&gt;=-0.2),1,0)</f>
        <v>0</v>
      </c>
      <c r="Q1611">
        <f>IF( AND('StockBond Returns'!$AD1609&lt;-0.2,'StockBond Returns'!$AD1609&gt;=-0.3),1,0)</f>
        <v>1</v>
      </c>
      <c r="R1611">
        <f>IF('StockBond Returns'!AD1609&lt;-0.3,1,0)</f>
        <v>0</v>
      </c>
      <c r="S1611" t="str">
        <f t="shared" ref="S1611:W1611" si="3218">IF(N1611=1,$E1611,"")</f>
        <v/>
      </c>
      <c r="T1611" t="str">
        <f t="shared" si="3218"/>
        <v/>
      </c>
      <c r="U1611" t="str">
        <f t="shared" si="3218"/>
        <v/>
      </c>
      <c r="V1611" s="17">
        <f t="shared" ca="1" si="3218"/>
        <v>5.0871727428205157E-2</v>
      </c>
      <c r="W1611" t="str">
        <f t="shared" si="3218"/>
        <v/>
      </c>
    </row>
    <row r="1612" spans="1:23" ht="13" x14ac:dyDescent="0.15">
      <c r="A1612">
        <f t="shared" si="30"/>
        <v>10</v>
      </c>
      <c r="B1612">
        <f t="shared" si="31"/>
        <v>2004</v>
      </c>
      <c r="C1612" s="149">
        <f t="shared" si="706"/>
        <v>38321</v>
      </c>
      <c r="D1612" s="146">
        <f t="shared" si="9"/>
        <v>2004.7499999998784</v>
      </c>
      <c r="E1612" s="147">
        <f ca="1">('StockBond Returns'!AA1611+'StockBond Returns'!AC1611-'Parameters &amp; Main Results'!$B$39)/'StockBond Returns'!AB1611*12</f>
        <v>5.0725069995946309E-2</v>
      </c>
      <c r="F1612" s="70">
        <f ca="1">'StockBond Returns'!AA1611+'StockBond Returns'!AC1611-'StockBond Returns'!AB1611*'Distribution of Final Value'!$B$7</f>
        <v>0.73614156130848007</v>
      </c>
      <c r="G1612" s="17">
        <f>1/'StockBond Returns'!M1610</f>
        <v>3.9066054293712384E-2</v>
      </c>
      <c r="H1612">
        <f t="shared" si="4"/>
        <v>0</v>
      </c>
      <c r="I1612" s="64">
        <f t="shared" si="5"/>
        <v>1</v>
      </c>
      <c r="J1612">
        <f t="shared" si="6"/>
        <v>0</v>
      </c>
      <c r="K1612" t="str">
        <f t="shared" ref="K1612:M1612" si="3219">IF(H1612=1,$E1612,"")</f>
        <v/>
      </c>
      <c r="L1612" s="17">
        <f t="shared" ca="1" si="3219"/>
        <v>5.0725069995946309E-2</v>
      </c>
      <c r="M1612" t="str">
        <f t="shared" si="3219"/>
        <v/>
      </c>
      <c r="N1612" s="148">
        <f>IF('StockBond Returns'!AD1610=0,1,0)</f>
        <v>0</v>
      </c>
      <c r="O1612">
        <f>IF( AND('StockBond Returns'!$AD1610&lt;0,'StockBond Returns'!$AD1610&gt;=-0.1),1,0)</f>
        <v>0</v>
      </c>
      <c r="P1612">
        <f>IF( AND('StockBond Returns'!$AD1610&lt;-0.1,'StockBond Returns'!$AD1610&gt;=-0.2),1,0)</f>
        <v>0</v>
      </c>
      <c r="Q1612">
        <f>IF( AND('StockBond Returns'!$AD1610&lt;-0.2,'StockBond Returns'!$AD1610&gt;=-0.3),1,0)</f>
        <v>1</v>
      </c>
      <c r="R1612">
        <f>IF('StockBond Returns'!AD1610&lt;-0.3,1,0)</f>
        <v>0</v>
      </c>
      <c r="S1612" t="str">
        <f t="shared" ref="S1612:W1612" si="3220">IF(N1612=1,$E1612,"")</f>
        <v/>
      </c>
      <c r="T1612" t="str">
        <f t="shared" si="3220"/>
        <v/>
      </c>
      <c r="U1612" t="str">
        <f t="shared" si="3220"/>
        <v/>
      </c>
      <c r="V1612" s="17">
        <f t="shared" ca="1" si="3220"/>
        <v>5.0725069995946309E-2</v>
      </c>
      <c r="W1612" t="str">
        <f t="shared" si="3220"/>
        <v/>
      </c>
    </row>
    <row r="1613" spans="1:23" ht="13" x14ac:dyDescent="0.15">
      <c r="A1613">
        <f t="shared" si="30"/>
        <v>11</v>
      </c>
      <c r="B1613">
        <f t="shared" si="31"/>
        <v>2004</v>
      </c>
      <c r="C1613" s="149">
        <f t="shared" si="706"/>
        <v>38352</v>
      </c>
      <c r="D1613" s="146">
        <f t="shared" si="9"/>
        <v>2004.8333333332116</v>
      </c>
      <c r="E1613" s="147">
        <f ca="1">('StockBond Returns'!AA1612+'StockBond Returns'!AC1612-'Parameters &amp; Main Results'!$B$39)/'StockBond Returns'!AB1612*12</f>
        <v>5.0367841855660074E-2</v>
      </c>
      <c r="F1613" s="70">
        <f ca="1">'StockBond Returns'!AA1612+'StockBond Returns'!AC1612-'StockBond Returns'!AB1612*'Distribution of Final Value'!$B$7</f>
        <v>0.70947822495300628</v>
      </c>
      <c r="G1613" s="17">
        <f>1/'StockBond Returns'!M1611</f>
        <v>3.888905985167751E-2</v>
      </c>
      <c r="H1613">
        <f t="shared" si="4"/>
        <v>0</v>
      </c>
      <c r="I1613" s="64">
        <f t="shared" si="5"/>
        <v>1</v>
      </c>
      <c r="J1613">
        <f t="shared" si="6"/>
        <v>0</v>
      </c>
      <c r="K1613" t="str">
        <f t="shared" ref="K1613:M1613" si="3221">IF(H1613=1,$E1613,"")</f>
        <v/>
      </c>
      <c r="L1613" s="17">
        <f t="shared" ca="1" si="3221"/>
        <v>5.0367841855660074E-2</v>
      </c>
      <c r="M1613" t="str">
        <f t="shared" si="3221"/>
        <v/>
      </c>
      <c r="N1613" s="148">
        <f>IF('StockBond Returns'!AD1611=0,1,0)</f>
        <v>0</v>
      </c>
      <c r="O1613">
        <f>IF( AND('StockBond Returns'!$AD1611&lt;0,'StockBond Returns'!$AD1611&gt;=-0.1),1,0)</f>
        <v>0</v>
      </c>
      <c r="P1613">
        <f>IF( AND('StockBond Returns'!$AD1611&lt;-0.1,'StockBond Returns'!$AD1611&gt;=-0.2),1,0)</f>
        <v>0</v>
      </c>
      <c r="Q1613">
        <f>IF( AND('StockBond Returns'!$AD1611&lt;-0.2,'StockBond Returns'!$AD1611&gt;=-0.3),1,0)</f>
        <v>1</v>
      </c>
      <c r="R1613">
        <f>IF('StockBond Returns'!AD1611&lt;-0.3,1,0)</f>
        <v>0</v>
      </c>
      <c r="S1613" t="str">
        <f t="shared" ref="S1613:W1613" si="3222">IF(N1613=1,$E1613,"")</f>
        <v/>
      </c>
      <c r="T1613" t="str">
        <f t="shared" si="3222"/>
        <v/>
      </c>
      <c r="U1613" t="str">
        <f t="shared" si="3222"/>
        <v/>
      </c>
      <c r="V1613" s="17">
        <f t="shared" ca="1" si="3222"/>
        <v>5.0367841855660074E-2</v>
      </c>
      <c r="W1613" t="str">
        <f t="shared" si="3222"/>
        <v/>
      </c>
    </row>
    <row r="1614" spans="1:23" ht="13" x14ac:dyDescent="0.15">
      <c r="A1614">
        <f t="shared" si="30"/>
        <v>12</v>
      </c>
      <c r="B1614">
        <f t="shared" si="31"/>
        <v>2004</v>
      </c>
      <c r="C1614" s="149">
        <f t="shared" si="706"/>
        <v>38383</v>
      </c>
      <c r="D1614" s="146">
        <f t="shared" si="9"/>
        <v>2004.9166666665449</v>
      </c>
      <c r="E1614" s="147">
        <f ca="1">('StockBond Returns'!AA1613+'StockBond Returns'!AC1613-'Parameters &amp; Main Results'!$B$39)/'StockBond Returns'!AB1613*12</f>
        <v>4.933403023586562E-2</v>
      </c>
      <c r="F1614" s="70">
        <f ca="1">'StockBond Returns'!AA1613+'StockBond Returns'!AC1613-'StockBond Returns'!AB1613*'Distribution of Final Value'!$B$7</f>
        <v>0.63683068261411213</v>
      </c>
      <c r="G1614" s="17">
        <f>1/'StockBond Returns'!M1612</f>
        <v>3.7628226818562309E-2</v>
      </c>
      <c r="H1614">
        <f t="shared" si="4"/>
        <v>0</v>
      </c>
      <c r="I1614" s="64">
        <f t="shared" si="5"/>
        <v>1</v>
      </c>
      <c r="J1614">
        <f t="shared" si="6"/>
        <v>0</v>
      </c>
      <c r="K1614" t="str">
        <f t="shared" ref="K1614:M1614" si="3223">IF(H1614=1,$E1614,"")</f>
        <v/>
      </c>
      <c r="L1614" s="17">
        <f t="shared" ca="1" si="3223"/>
        <v>4.933403023586562E-2</v>
      </c>
      <c r="M1614" t="str">
        <f t="shared" si="3223"/>
        <v/>
      </c>
      <c r="N1614" s="148">
        <f>IF('StockBond Returns'!AD1612=0,1,0)</f>
        <v>0</v>
      </c>
      <c r="O1614">
        <f>IF( AND('StockBond Returns'!$AD1612&lt;0,'StockBond Returns'!$AD1612&gt;=-0.1),1,0)</f>
        <v>0</v>
      </c>
      <c r="P1614">
        <f>IF( AND('StockBond Returns'!$AD1612&lt;-0.1,'StockBond Returns'!$AD1612&gt;=-0.2),1,0)</f>
        <v>0</v>
      </c>
      <c r="Q1614">
        <f>IF( AND('StockBond Returns'!$AD1612&lt;-0.2,'StockBond Returns'!$AD1612&gt;=-0.3),1,0)</f>
        <v>1</v>
      </c>
      <c r="R1614">
        <f>IF('StockBond Returns'!AD1612&lt;-0.3,1,0)</f>
        <v>0</v>
      </c>
      <c r="S1614" t="str">
        <f t="shared" ref="S1614:W1614" si="3224">IF(N1614=1,$E1614,"")</f>
        <v/>
      </c>
      <c r="T1614" t="str">
        <f t="shared" si="3224"/>
        <v/>
      </c>
      <c r="U1614" t="str">
        <f t="shared" si="3224"/>
        <v/>
      </c>
      <c r="V1614" s="17">
        <f t="shared" ca="1" si="3224"/>
        <v>4.933403023586562E-2</v>
      </c>
      <c r="W1614" t="str">
        <f t="shared" si="3224"/>
        <v/>
      </c>
    </row>
    <row r="1615" spans="1:23" ht="13" x14ac:dyDescent="0.15">
      <c r="A1615">
        <f t="shared" si="30"/>
        <v>1</v>
      </c>
      <c r="B1615">
        <f t="shared" si="31"/>
        <v>2005</v>
      </c>
      <c r="C1615" s="149">
        <f t="shared" si="706"/>
        <v>38411</v>
      </c>
      <c r="D1615" s="146">
        <f t="shared" si="9"/>
        <v>2004.9999999998781</v>
      </c>
      <c r="E1615" s="147">
        <f ca="1">('StockBond Returns'!AA1614+'StockBond Returns'!AC1614-'Parameters &amp; Main Results'!$B$39)/'StockBond Returns'!AB1614*12</f>
        <v>4.8194652684899454E-2</v>
      </c>
      <c r="F1615" s="70">
        <f ca="1">'StockBond Returns'!AA1614+'StockBond Returns'!AC1614-'StockBond Returns'!AB1614*'Distribution of Final Value'!$B$7</f>
        <v>0.55747899385545319</v>
      </c>
      <c r="G1615" s="17">
        <f>1/'StockBond Returns'!M1613</f>
        <v>3.6453103068685426E-2</v>
      </c>
      <c r="H1615">
        <f t="shared" si="4"/>
        <v>0</v>
      </c>
      <c r="I1615" s="64">
        <f t="shared" si="5"/>
        <v>1</v>
      </c>
      <c r="J1615">
        <f t="shared" si="6"/>
        <v>0</v>
      </c>
      <c r="K1615" t="str">
        <f t="shared" ref="K1615:M1615" si="3225">IF(H1615=1,$E1615,"")</f>
        <v/>
      </c>
      <c r="L1615" s="17">
        <f t="shared" ca="1" si="3225"/>
        <v>4.8194652684899454E-2</v>
      </c>
      <c r="M1615" t="str">
        <f t="shared" si="3225"/>
        <v/>
      </c>
      <c r="N1615" s="148">
        <f>IF('StockBond Returns'!AD1613=0,1,0)</f>
        <v>0</v>
      </c>
      <c r="O1615">
        <f>IF( AND('StockBond Returns'!$AD1613&lt;0,'StockBond Returns'!$AD1613&gt;=-0.1),1,0)</f>
        <v>0</v>
      </c>
      <c r="P1615">
        <f>IF( AND('StockBond Returns'!$AD1613&lt;-0.1,'StockBond Returns'!$AD1613&gt;=-0.2),1,0)</f>
        <v>0</v>
      </c>
      <c r="Q1615">
        <f>IF( AND('StockBond Returns'!$AD1613&lt;-0.2,'StockBond Returns'!$AD1613&gt;=-0.3),1,0)</f>
        <v>1</v>
      </c>
      <c r="R1615">
        <f>IF('StockBond Returns'!AD1613&lt;-0.3,1,0)</f>
        <v>0</v>
      </c>
      <c r="S1615" t="str">
        <f t="shared" ref="S1615:W1615" si="3226">IF(N1615=1,$E1615,"")</f>
        <v/>
      </c>
      <c r="T1615" t="str">
        <f t="shared" si="3226"/>
        <v/>
      </c>
      <c r="U1615" t="str">
        <f t="shared" si="3226"/>
        <v/>
      </c>
      <c r="V1615" s="17">
        <f t="shared" ca="1" si="3226"/>
        <v>4.8194652684899454E-2</v>
      </c>
      <c r="W1615" t="str">
        <f t="shared" si="3226"/>
        <v/>
      </c>
    </row>
    <row r="1616" spans="1:23" ht="13" x14ac:dyDescent="0.15">
      <c r="A1616">
        <f t="shared" si="30"/>
        <v>2</v>
      </c>
      <c r="B1616">
        <f t="shared" si="31"/>
        <v>2005</v>
      </c>
      <c r="C1616" s="149">
        <f t="shared" si="706"/>
        <v>38442</v>
      </c>
      <c r="D1616" s="146">
        <f t="shared" si="9"/>
        <v>2005.0833333332114</v>
      </c>
      <c r="E1616" s="147">
        <f ca="1">('StockBond Returns'!AA1615+'StockBond Returns'!AC1615-'Parameters &amp; Main Results'!$B$39)/'StockBond Returns'!AB1615*12</f>
        <v>4.917028191863846E-2</v>
      </c>
      <c r="F1616" s="70">
        <f ca="1">'StockBond Returns'!AA1615+'StockBond Returns'!AC1615-'StockBond Returns'!AB1615*'Distribution of Final Value'!$B$7</f>
        <v>0.62210933425333437</v>
      </c>
      <c r="G1616" s="17">
        <f>1/'StockBond Returns'!M1614</f>
        <v>3.7616469938622756E-2</v>
      </c>
      <c r="H1616">
        <f t="shared" si="4"/>
        <v>0</v>
      </c>
      <c r="I1616" s="64">
        <f t="shared" si="5"/>
        <v>1</v>
      </c>
      <c r="J1616">
        <f t="shared" si="6"/>
        <v>0</v>
      </c>
      <c r="K1616" t="str">
        <f t="shared" ref="K1616:M1616" si="3227">IF(H1616=1,$E1616,"")</f>
        <v/>
      </c>
      <c r="L1616" s="17">
        <f t="shared" ca="1" si="3227"/>
        <v>4.917028191863846E-2</v>
      </c>
      <c r="M1616" t="str">
        <f t="shared" si="3227"/>
        <v/>
      </c>
      <c r="N1616" s="148">
        <f>IF('StockBond Returns'!AD1614=0,1,0)</f>
        <v>0</v>
      </c>
      <c r="O1616">
        <f>IF( AND('StockBond Returns'!$AD1614&lt;0,'StockBond Returns'!$AD1614&gt;=-0.1),1,0)</f>
        <v>0</v>
      </c>
      <c r="P1616">
        <f>IF( AND('StockBond Returns'!$AD1614&lt;-0.1,'StockBond Returns'!$AD1614&gt;=-0.2),1,0)</f>
        <v>0</v>
      </c>
      <c r="Q1616">
        <f>IF( AND('StockBond Returns'!$AD1614&lt;-0.2,'StockBond Returns'!$AD1614&gt;=-0.3),1,0)</f>
        <v>1</v>
      </c>
      <c r="R1616">
        <f>IF('StockBond Returns'!AD1614&lt;-0.3,1,0)</f>
        <v>0</v>
      </c>
      <c r="S1616" t="str">
        <f t="shared" ref="S1616:W1616" si="3228">IF(N1616=1,$E1616,"")</f>
        <v/>
      </c>
      <c r="T1616" t="str">
        <f t="shared" si="3228"/>
        <v/>
      </c>
      <c r="U1616" t="str">
        <f t="shared" si="3228"/>
        <v/>
      </c>
      <c r="V1616" s="17">
        <f t="shared" ca="1" si="3228"/>
        <v>4.917028191863846E-2</v>
      </c>
      <c r="W1616" t="str">
        <f t="shared" si="3228"/>
        <v/>
      </c>
    </row>
    <row r="1617" spans="1:23" ht="13" x14ac:dyDescent="0.15">
      <c r="A1617">
        <f t="shared" si="30"/>
        <v>3</v>
      </c>
      <c r="B1617">
        <f t="shared" si="31"/>
        <v>2005</v>
      </c>
      <c r="C1617" s="149">
        <f t="shared" si="706"/>
        <v>38472</v>
      </c>
      <c r="D1617" s="146">
        <f t="shared" si="9"/>
        <v>2005.1666666665446</v>
      </c>
      <c r="E1617" s="147">
        <f ca="1">('StockBond Returns'!AA1616+'StockBond Returns'!AC1616-'Parameters &amp; Main Results'!$B$39)/'StockBond Returns'!AB1616*12</f>
        <v>4.8814378938860356E-2</v>
      </c>
      <c r="F1617" s="70">
        <f ca="1">'StockBond Returns'!AA1616+'StockBond Returns'!AC1616-'StockBond Returns'!AB1616*'Distribution of Final Value'!$B$7</f>
        <v>0.59624933270550207</v>
      </c>
      <c r="G1617" s="17">
        <f>1/'StockBond Returns'!M1615</f>
        <v>3.7267027960415804E-2</v>
      </c>
      <c r="H1617">
        <f t="shared" si="4"/>
        <v>0</v>
      </c>
      <c r="I1617" s="64">
        <f t="shared" si="5"/>
        <v>1</v>
      </c>
      <c r="J1617">
        <f t="shared" si="6"/>
        <v>0</v>
      </c>
      <c r="K1617" t="str">
        <f t="shared" ref="K1617:M1617" si="3229">IF(H1617=1,$E1617,"")</f>
        <v/>
      </c>
      <c r="L1617" s="17">
        <f t="shared" ca="1" si="3229"/>
        <v>4.8814378938860356E-2</v>
      </c>
      <c r="M1617" t="str">
        <f t="shared" si="3229"/>
        <v/>
      </c>
      <c r="N1617" s="148">
        <f>IF('StockBond Returns'!AD1615=0,1,0)</f>
        <v>0</v>
      </c>
      <c r="O1617">
        <f>IF( AND('StockBond Returns'!$AD1615&lt;0,'StockBond Returns'!$AD1615&gt;=-0.1),1,0)</f>
        <v>0</v>
      </c>
      <c r="P1617">
        <f>IF( AND('StockBond Returns'!$AD1615&lt;-0.1,'StockBond Returns'!$AD1615&gt;=-0.2),1,0)</f>
        <v>0</v>
      </c>
      <c r="Q1617">
        <f>IF( AND('StockBond Returns'!$AD1615&lt;-0.2,'StockBond Returns'!$AD1615&gt;=-0.3),1,0)</f>
        <v>1</v>
      </c>
      <c r="R1617">
        <f>IF('StockBond Returns'!AD1615&lt;-0.3,1,0)</f>
        <v>0</v>
      </c>
      <c r="S1617" t="str">
        <f t="shared" ref="S1617:W1617" si="3230">IF(N1617=1,$E1617,"")</f>
        <v/>
      </c>
      <c r="T1617" t="str">
        <f t="shared" si="3230"/>
        <v/>
      </c>
      <c r="U1617" t="str">
        <f t="shared" si="3230"/>
        <v/>
      </c>
      <c r="V1617" s="17">
        <f t="shared" ca="1" si="3230"/>
        <v>4.8814378938860356E-2</v>
      </c>
      <c r="W1617" t="str">
        <f t="shared" si="3230"/>
        <v/>
      </c>
    </row>
    <row r="1618" spans="1:23" ht="13" x14ac:dyDescent="0.15">
      <c r="A1618">
        <f t="shared" si="30"/>
        <v>4</v>
      </c>
      <c r="B1618">
        <f t="shared" si="31"/>
        <v>2005</v>
      </c>
      <c r="C1618" s="149">
        <f t="shared" si="706"/>
        <v>38503</v>
      </c>
      <c r="D1618" s="146">
        <f t="shared" si="9"/>
        <v>2005.2499999998779</v>
      </c>
      <c r="E1618" s="147">
        <f ca="1">('StockBond Returns'!AA1617+'StockBond Returns'!AC1617-'Parameters &amp; Main Results'!$B$39)/'StockBond Returns'!AB1617*12</f>
        <v>4.9924087505819462E-2</v>
      </c>
      <c r="F1618" s="70">
        <f ca="1">'StockBond Returns'!AA1617+'StockBond Returns'!AC1617-'StockBond Returns'!AB1617*'Distribution of Final Value'!$B$7</f>
        <v>0.66941183889429245</v>
      </c>
      <c r="G1618" s="17">
        <f>1/'StockBond Returns'!M1616</f>
        <v>3.8426500498530435E-2</v>
      </c>
      <c r="H1618">
        <f t="shared" si="4"/>
        <v>0</v>
      </c>
      <c r="I1618" s="64">
        <f t="shared" si="5"/>
        <v>1</v>
      </c>
      <c r="J1618">
        <f t="shared" si="6"/>
        <v>0</v>
      </c>
      <c r="K1618" t="str">
        <f t="shared" ref="K1618:M1618" si="3231">IF(H1618=1,$E1618,"")</f>
        <v/>
      </c>
      <c r="L1618" s="17">
        <f t="shared" ca="1" si="3231"/>
        <v>4.9924087505819462E-2</v>
      </c>
      <c r="M1618" t="str">
        <f t="shared" si="3231"/>
        <v/>
      </c>
      <c r="N1618" s="148">
        <f>IF('StockBond Returns'!AD1616=0,1,0)</f>
        <v>0</v>
      </c>
      <c r="O1618">
        <f>IF( AND('StockBond Returns'!$AD1616&lt;0,'StockBond Returns'!$AD1616&gt;=-0.1),1,0)</f>
        <v>0</v>
      </c>
      <c r="P1618">
        <f>IF( AND('StockBond Returns'!$AD1616&lt;-0.1,'StockBond Returns'!$AD1616&gt;=-0.2),1,0)</f>
        <v>0</v>
      </c>
      <c r="Q1618">
        <f>IF( AND('StockBond Returns'!$AD1616&lt;-0.2,'StockBond Returns'!$AD1616&gt;=-0.3),1,0)</f>
        <v>1</v>
      </c>
      <c r="R1618">
        <f>IF('StockBond Returns'!AD1616&lt;-0.3,1,0)</f>
        <v>0</v>
      </c>
      <c r="S1618" t="str">
        <f t="shared" ref="S1618:W1618" si="3232">IF(N1618=1,$E1618,"")</f>
        <v/>
      </c>
      <c r="T1618" t="str">
        <f t="shared" si="3232"/>
        <v/>
      </c>
      <c r="U1618" t="str">
        <f t="shared" si="3232"/>
        <v/>
      </c>
      <c r="V1618" s="17">
        <f t="shared" ca="1" si="3232"/>
        <v>4.9924087505819462E-2</v>
      </c>
      <c r="W1618" t="str">
        <f t="shared" si="3232"/>
        <v/>
      </c>
    </row>
    <row r="1619" spans="1:23" ht="13" x14ac:dyDescent="0.15">
      <c r="A1619">
        <f t="shared" si="30"/>
        <v>5</v>
      </c>
      <c r="B1619">
        <f t="shared" si="31"/>
        <v>2005</v>
      </c>
      <c r="C1619" s="149">
        <f t="shared" si="706"/>
        <v>38533</v>
      </c>
      <c r="D1619" s="146">
        <f t="shared" si="9"/>
        <v>2005.3333333332112</v>
      </c>
      <c r="E1619" s="147">
        <f ca="1">('StockBond Returns'!AA1618+'StockBond Returns'!AC1618-'Parameters &amp; Main Results'!$B$39)/'StockBond Returns'!AB1618*12</f>
        <v>5.0464673919892275E-2</v>
      </c>
      <c r="F1619" s="70">
        <f ca="1">'StockBond Returns'!AA1618+'StockBond Returns'!AC1618-'StockBond Returns'!AB1618*'Distribution of Final Value'!$B$7</f>
        <v>0.70381151404015441</v>
      </c>
      <c r="G1619" s="17">
        <f>1/'StockBond Returns'!M1617</f>
        <v>3.9433126565339857E-2</v>
      </c>
      <c r="H1619">
        <f t="shared" si="4"/>
        <v>0</v>
      </c>
      <c r="I1619" s="64">
        <f t="shared" si="5"/>
        <v>1</v>
      </c>
      <c r="J1619">
        <f t="shared" si="6"/>
        <v>0</v>
      </c>
      <c r="K1619" t="str">
        <f t="shared" ref="K1619:M1619" si="3233">IF(H1619=1,$E1619,"")</f>
        <v/>
      </c>
      <c r="L1619" s="17">
        <f t="shared" ca="1" si="3233"/>
        <v>5.0464673919892275E-2</v>
      </c>
      <c r="M1619" t="str">
        <f t="shared" si="3233"/>
        <v/>
      </c>
      <c r="N1619" s="148">
        <f>IF('StockBond Returns'!AD1617=0,1,0)</f>
        <v>0</v>
      </c>
      <c r="O1619">
        <f>IF( AND('StockBond Returns'!$AD1617&lt;0,'StockBond Returns'!$AD1617&gt;=-0.1),1,0)</f>
        <v>0</v>
      </c>
      <c r="P1619">
        <f>IF( AND('StockBond Returns'!$AD1617&lt;-0.1,'StockBond Returns'!$AD1617&gt;=-0.2),1,0)</f>
        <v>0</v>
      </c>
      <c r="Q1619">
        <f>IF( AND('StockBond Returns'!$AD1617&lt;-0.2,'StockBond Returns'!$AD1617&gt;=-0.3),1,0)</f>
        <v>1</v>
      </c>
      <c r="R1619">
        <f>IF('StockBond Returns'!AD1617&lt;-0.3,1,0)</f>
        <v>0</v>
      </c>
      <c r="S1619" t="str">
        <f t="shared" ref="S1619:W1619" si="3234">IF(N1619=1,$E1619,"")</f>
        <v/>
      </c>
      <c r="T1619" t="str">
        <f t="shared" si="3234"/>
        <v/>
      </c>
      <c r="U1619" t="str">
        <f t="shared" si="3234"/>
        <v/>
      </c>
      <c r="V1619" s="17">
        <f t="shared" ca="1" si="3234"/>
        <v>5.0464673919892275E-2</v>
      </c>
      <c r="W1619" t="str">
        <f t="shared" si="3234"/>
        <v/>
      </c>
    </row>
    <row r="1620" spans="1:23" ht="13" x14ac:dyDescent="0.15">
      <c r="A1620">
        <f t="shared" si="30"/>
        <v>6</v>
      </c>
      <c r="B1620">
        <f t="shared" si="31"/>
        <v>2005</v>
      </c>
      <c r="C1620" s="149">
        <f t="shared" si="706"/>
        <v>38564</v>
      </c>
      <c r="D1620" s="146">
        <f t="shared" si="9"/>
        <v>2005.4166666665444</v>
      </c>
      <c r="E1620" s="147">
        <f ca="1">('StockBond Returns'!AA1619+'StockBond Returns'!AC1619-'Parameters &amp; Main Results'!$B$39)/'StockBond Returns'!AB1619*12</f>
        <v>4.9473658841688098E-2</v>
      </c>
      <c r="F1620" s="70">
        <f ca="1">'StockBond Returns'!AA1619+'StockBond Returns'!AC1619-'StockBond Returns'!AB1619*'Distribution of Final Value'!$B$7</f>
        <v>0.63526982648661878</v>
      </c>
      <c r="G1620" s="17">
        <f>1/'StockBond Returns'!M1618</f>
        <v>3.8553445129688238E-2</v>
      </c>
      <c r="H1620">
        <f t="shared" si="4"/>
        <v>0</v>
      </c>
      <c r="I1620" s="64">
        <f t="shared" si="5"/>
        <v>1</v>
      </c>
      <c r="J1620">
        <f t="shared" si="6"/>
        <v>0</v>
      </c>
      <c r="K1620" t="str">
        <f t="shared" ref="K1620:M1620" si="3235">IF(H1620=1,$E1620,"")</f>
        <v/>
      </c>
      <c r="L1620" s="17">
        <f t="shared" ca="1" si="3235"/>
        <v>4.9473658841688098E-2</v>
      </c>
      <c r="M1620" t="str">
        <f t="shared" si="3235"/>
        <v/>
      </c>
      <c r="N1620" s="148">
        <f>IF('StockBond Returns'!AD1618=0,1,0)</f>
        <v>0</v>
      </c>
      <c r="O1620">
        <f>IF( AND('StockBond Returns'!$AD1618&lt;0,'StockBond Returns'!$AD1618&gt;=-0.1),1,0)</f>
        <v>0</v>
      </c>
      <c r="P1620">
        <f>IF( AND('StockBond Returns'!$AD1618&lt;-0.1,'StockBond Returns'!$AD1618&gt;=-0.2),1,0)</f>
        <v>0</v>
      </c>
      <c r="Q1620">
        <f>IF( AND('StockBond Returns'!$AD1618&lt;-0.2,'StockBond Returns'!$AD1618&gt;=-0.3),1,0)</f>
        <v>1</v>
      </c>
      <c r="R1620">
        <f>IF('StockBond Returns'!AD1618&lt;-0.3,1,0)</f>
        <v>0</v>
      </c>
      <c r="S1620" t="str">
        <f t="shared" ref="S1620:W1620" si="3236">IF(N1620=1,$E1620,"")</f>
        <v/>
      </c>
      <c r="T1620" t="str">
        <f t="shared" si="3236"/>
        <v/>
      </c>
      <c r="U1620" t="str">
        <f t="shared" si="3236"/>
        <v/>
      </c>
      <c r="V1620" s="17">
        <f t="shared" ca="1" si="3236"/>
        <v>4.9473658841688098E-2</v>
      </c>
      <c r="W1620" t="str">
        <f t="shared" si="3236"/>
        <v/>
      </c>
    </row>
    <row r="1621" spans="1:23" ht="13" x14ac:dyDescent="0.15">
      <c r="A1621">
        <f t="shared" si="30"/>
        <v>7</v>
      </c>
      <c r="B1621">
        <f t="shared" si="31"/>
        <v>2005</v>
      </c>
      <c r="C1621" s="149">
        <f t="shared" si="706"/>
        <v>38595</v>
      </c>
      <c r="D1621" s="146">
        <f t="shared" si="9"/>
        <v>2005.4999999998777</v>
      </c>
      <c r="E1621" s="147">
        <f ca="1">('StockBond Returns'!AA1620+'StockBond Returns'!AC1620-'Parameters &amp; Main Results'!$B$39)/'StockBond Returns'!AB1620*12</f>
        <v>4.939258855869047E-2</v>
      </c>
      <c r="F1621" s="70">
        <f ca="1">'StockBond Returns'!AA1620+'StockBond Returns'!AC1620-'StockBond Returns'!AB1620*'Distribution of Final Value'!$B$7</f>
        <v>0.62801957689573529</v>
      </c>
      <c r="G1621" s="17">
        <f>1/'StockBond Returns'!M1619</f>
        <v>3.8712250250491874E-2</v>
      </c>
      <c r="H1621">
        <f t="shared" si="4"/>
        <v>0</v>
      </c>
      <c r="I1621" s="64">
        <f t="shared" si="5"/>
        <v>1</v>
      </c>
      <c r="J1621">
        <f t="shared" si="6"/>
        <v>0</v>
      </c>
      <c r="K1621" t="str">
        <f t="shared" ref="K1621:M1621" si="3237">IF(H1621=1,$E1621,"")</f>
        <v/>
      </c>
      <c r="L1621" s="17">
        <f t="shared" ca="1" si="3237"/>
        <v>4.939258855869047E-2</v>
      </c>
      <c r="M1621" t="str">
        <f t="shared" si="3237"/>
        <v/>
      </c>
      <c r="N1621" s="148">
        <f>IF('StockBond Returns'!AD1619=0,1,0)</f>
        <v>0</v>
      </c>
      <c r="O1621">
        <f>IF( AND('StockBond Returns'!$AD1619&lt;0,'StockBond Returns'!$AD1619&gt;=-0.1),1,0)</f>
        <v>0</v>
      </c>
      <c r="P1621">
        <f>IF( AND('StockBond Returns'!$AD1619&lt;-0.1,'StockBond Returns'!$AD1619&gt;=-0.2),1,0)</f>
        <v>0</v>
      </c>
      <c r="Q1621">
        <f>IF( AND('StockBond Returns'!$AD1619&lt;-0.2,'StockBond Returns'!$AD1619&gt;=-0.3),1,0)</f>
        <v>1</v>
      </c>
      <c r="R1621">
        <f>IF('StockBond Returns'!AD1619&lt;-0.3,1,0)</f>
        <v>0</v>
      </c>
      <c r="S1621" t="str">
        <f t="shared" ref="S1621:W1621" si="3238">IF(N1621=1,$E1621,"")</f>
        <v/>
      </c>
      <c r="T1621" t="str">
        <f t="shared" si="3238"/>
        <v/>
      </c>
      <c r="U1621" t="str">
        <f t="shared" si="3238"/>
        <v/>
      </c>
      <c r="V1621" s="17">
        <f t="shared" ca="1" si="3238"/>
        <v>4.939258855869047E-2</v>
      </c>
      <c r="W1621" t="str">
        <f t="shared" si="3238"/>
        <v/>
      </c>
    </row>
    <row r="1622" spans="1:23" ht="13" x14ac:dyDescent="0.15">
      <c r="A1622">
        <f t="shared" si="30"/>
        <v>8</v>
      </c>
      <c r="B1622">
        <f t="shared" si="31"/>
        <v>2005</v>
      </c>
      <c r="C1622" s="149">
        <f t="shared" si="706"/>
        <v>38625</v>
      </c>
      <c r="D1622" s="146">
        <f t="shared" si="9"/>
        <v>2005.5833333332109</v>
      </c>
      <c r="E1622" s="147">
        <f ca="1">('StockBond Returns'!AA1621+'StockBond Returns'!AC1621-'Parameters &amp; Main Results'!$B$39)/'StockBond Returns'!AB1621*12</f>
        <v>4.8735132401888086E-2</v>
      </c>
      <c r="F1622" s="70">
        <f ca="1">'StockBond Returns'!AA1621+'StockBond Returns'!AC1621-'StockBond Returns'!AB1621*'Distribution of Final Value'!$B$7</f>
        <v>0.58238378950868874</v>
      </c>
      <c r="G1622" s="17">
        <f>1/'StockBond Returns'!M1620</f>
        <v>3.7636658353638393E-2</v>
      </c>
      <c r="H1622">
        <f t="shared" si="4"/>
        <v>0</v>
      </c>
      <c r="I1622" s="64">
        <f t="shared" si="5"/>
        <v>1</v>
      </c>
      <c r="J1622">
        <f t="shared" si="6"/>
        <v>0</v>
      </c>
      <c r="K1622" t="str">
        <f t="shared" ref="K1622:M1622" si="3239">IF(H1622=1,$E1622,"")</f>
        <v/>
      </c>
      <c r="L1622" s="17">
        <f t="shared" ca="1" si="3239"/>
        <v>4.8735132401888086E-2</v>
      </c>
      <c r="M1622" t="str">
        <f t="shared" si="3239"/>
        <v/>
      </c>
      <c r="N1622" s="148">
        <f>IF('StockBond Returns'!AD1620=0,1,0)</f>
        <v>0</v>
      </c>
      <c r="O1622">
        <f>IF( AND('StockBond Returns'!$AD1620&lt;0,'StockBond Returns'!$AD1620&gt;=-0.1),1,0)</f>
        <v>0</v>
      </c>
      <c r="P1622">
        <f>IF( AND('StockBond Returns'!$AD1620&lt;-0.1,'StockBond Returns'!$AD1620&gt;=-0.2),1,0)</f>
        <v>0</v>
      </c>
      <c r="Q1622">
        <f>IF( AND('StockBond Returns'!$AD1620&lt;-0.2,'StockBond Returns'!$AD1620&gt;=-0.3),1,0)</f>
        <v>1</v>
      </c>
      <c r="R1622">
        <f>IF('StockBond Returns'!AD1620&lt;-0.3,1,0)</f>
        <v>0</v>
      </c>
      <c r="S1622" t="str">
        <f t="shared" ref="S1622:W1622" si="3240">IF(N1622=1,$E1622,"")</f>
        <v/>
      </c>
      <c r="T1622" t="str">
        <f t="shared" si="3240"/>
        <v/>
      </c>
      <c r="U1622" t="str">
        <f t="shared" si="3240"/>
        <v/>
      </c>
      <c r="V1622" s="17">
        <f t="shared" ca="1" si="3240"/>
        <v>4.8735132401888086E-2</v>
      </c>
      <c r="W1622" t="str">
        <f t="shared" si="3240"/>
        <v/>
      </c>
    </row>
    <row r="1623" spans="1:23" ht="13" x14ac:dyDescent="0.15">
      <c r="A1623">
        <f t="shared" si="30"/>
        <v>9</v>
      </c>
      <c r="B1623">
        <f t="shared" si="31"/>
        <v>2005</v>
      </c>
      <c r="C1623" s="149">
        <f t="shared" si="706"/>
        <v>38656</v>
      </c>
      <c r="D1623" s="146">
        <f t="shared" si="9"/>
        <v>2005.6666666665442</v>
      </c>
      <c r="E1623" s="147">
        <f ca="1">('StockBond Returns'!AA1622+'StockBond Returns'!AC1622-'Parameters &amp; Main Results'!$B$39)/'StockBond Returns'!AB1622*12</f>
        <v>4.926874336248805E-2</v>
      </c>
      <c r="F1623" s="70">
        <f ca="1">'StockBond Returns'!AA1622+'StockBond Returns'!AC1622-'StockBond Returns'!AB1622*'Distribution of Final Value'!$B$7</f>
        <v>0.61622309340182779</v>
      </c>
      <c r="G1623" s="17">
        <f>1/'StockBond Returns'!M1621</f>
        <v>3.8431427246133978E-2</v>
      </c>
      <c r="H1623">
        <f t="shared" si="4"/>
        <v>0</v>
      </c>
      <c r="I1623" s="64">
        <f t="shared" si="5"/>
        <v>1</v>
      </c>
      <c r="J1623">
        <f t="shared" si="6"/>
        <v>0</v>
      </c>
      <c r="K1623" t="str">
        <f t="shared" ref="K1623:M1623" si="3241">IF(H1623=1,$E1623,"")</f>
        <v/>
      </c>
      <c r="L1623" s="17">
        <f t="shared" ca="1" si="3241"/>
        <v>4.926874336248805E-2</v>
      </c>
      <c r="M1623" t="str">
        <f t="shared" si="3241"/>
        <v/>
      </c>
      <c r="N1623" s="148">
        <f>IF('StockBond Returns'!AD1621=0,1,0)</f>
        <v>0</v>
      </c>
      <c r="O1623">
        <f>IF( AND('StockBond Returns'!$AD1621&lt;0,'StockBond Returns'!$AD1621&gt;=-0.1),1,0)</f>
        <v>0</v>
      </c>
      <c r="P1623">
        <f>IF( AND('StockBond Returns'!$AD1621&lt;-0.1,'StockBond Returns'!$AD1621&gt;=-0.2),1,0)</f>
        <v>0</v>
      </c>
      <c r="Q1623">
        <f>IF( AND('StockBond Returns'!$AD1621&lt;-0.2,'StockBond Returns'!$AD1621&gt;=-0.3),1,0)</f>
        <v>1</v>
      </c>
      <c r="R1623">
        <f>IF('StockBond Returns'!AD1621&lt;-0.3,1,0)</f>
        <v>0</v>
      </c>
      <c r="S1623" t="str">
        <f t="shared" ref="S1623:W1623" si="3242">IF(N1623=1,$E1623,"")</f>
        <v/>
      </c>
      <c r="T1623" t="str">
        <f t="shared" si="3242"/>
        <v/>
      </c>
      <c r="U1623" t="str">
        <f t="shared" si="3242"/>
        <v/>
      </c>
      <c r="V1623" s="17">
        <f t="shared" ca="1" si="3242"/>
        <v>4.926874336248805E-2</v>
      </c>
      <c r="W1623" t="str">
        <f t="shared" si="3242"/>
        <v/>
      </c>
    </row>
    <row r="1624" spans="1:23" ht="13" x14ac:dyDescent="0.15">
      <c r="A1624">
        <f t="shared" si="30"/>
        <v>10</v>
      </c>
      <c r="B1624">
        <f t="shared" si="31"/>
        <v>2005</v>
      </c>
      <c r="C1624" s="149">
        <f t="shared" si="706"/>
        <v>38686</v>
      </c>
      <c r="D1624" s="146">
        <f t="shared" si="9"/>
        <v>2005.7499999998774</v>
      </c>
      <c r="E1624" s="147">
        <f ca="1">('StockBond Returns'!AA1623+'StockBond Returns'!AC1623-'Parameters &amp; Main Results'!$B$39)/'StockBond Returns'!AB1623*12</f>
        <v>4.9778802111647771E-2</v>
      </c>
      <c r="F1624" s="70">
        <f ca="1">'StockBond Returns'!AA1623+'StockBond Returns'!AC1623-'StockBond Returns'!AB1623*'Distribution of Final Value'!$B$7</f>
        <v>0.64827946414122506</v>
      </c>
      <c r="G1624" s="17">
        <f>1/'StockBond Returns'!M1622</f>
        <v>3.8773543769783585E-2</v>
      </c>
      <c r="H1624">
        <f t="shared" si="4"/>
        <v>0</v>
      </c>
      <c r="I1624" s="64">
        <f t="shared" si="5"/>
        <v>1</v>
      </c>
      <c r="J1624">
        <f t="shared" si="6"/>
        <v>0</v>
      </c>
      <c r="K1624" t="str">
        <f t="shared" ref="K1624:M1624" si="3243">IF(H1624=1,$E1624,"")</f>
        <v/>
      </c>
      <c r="L1624" s="17">
        <f t="shared" ca="1" si="3243"/>
        <v>4.9778802111647771E-2</v>
      </c>
      <c r="M1624" t="str">
        <f t="shared" si="3243"/>
        <v/>
      </c>
      <c r="N1624" s="148">
        <f>IF('StockBond Returns'!AD1622=0,1,0)</f>
        <v>0</v>
      </c>
      <c r="O1624">
        <f>IF( AND('StockBond Returns'!$AD1622&lt;0,'StockBond Returns'!$AD1622&gt;=-0.1),1,0)</f>
        <v>0</v>
      </c>
      <c r="P1624">
        <f>IF( AND('StockBond Returns'!$AD1622&lt;-0.1,'StockBond Returns'!$AD1622&gt;=-0.2),1,0)</f>
        <v>0</v>
      </c>
      <c r="Q1624">
        <f>IF( AND('StockBond Returns'!$AD1622&lt;-0.2,'StockBond Returns'!$AD1622&gt;=-0.3),1,0)</f>
        <v>1</v>
      </c>
      <c r="R1624">
        <f>IF('StockBond Returns'!AD1622&lt;-0.3,1,0)</f>
        <v>0</v>
      </c>
      <c r="S1624" t="str">
        <f t="shared" ref="S1624:W1624" si="3244">IF(N1624=1,$E1624,"")</f>
        <v/>
      </c>
      <c r="T1624" t="str">
        <f t="shared" si="3244"/>
        <v/>
      </c>
      <c r="U1624" t="str">
        <f t="shared" si="3244"/>
        <v/>
      </c>
      <c r="V1624" s="17">
        <f t="shared" ca="1" si="3244"/>
        <v>4.9778802111647771E-2</v>
      </c>
      <c r="W1624" t="str">
        <f t="shared" si="3244"/>
        <v/>
      </c>
    </row>
    <row r="1625" spans="1:23" ht="13" x14ac:dyDescent="0.15">
      <c r="A1625">
        <f t="shared" si="30"/>
        <v>11</v>
      </c>
      <c r="B1625">
        <f t="shared" si="31"/>
        <v>2005</v>
      </c>
      <c r="C1625" s="149">
        <f t="shared" si="706"/>
        <v>38717</v>
      </c>
      <c r="D1625" s="146">
        <f t="shared" si="9"/>
        <v>2005.8333333332107</v>
      </c>
      <c r="E1625" s="147">
        <f ca="1">('StockBond Returns'!AA1624+'StockBond Returns'!AC1624-'Parameters &amp; Main Results'!$B$39)/'StockBond Returns'!AB1624*12</f>
        <v>5.0789645829961497E-2</v>
      </c>
      <c r="F1625" s="70">
        <f ca="1">'StockBond Returns'!AA1624+'StockBond Returns'!AC1624-'StockBond Returns'!AB1624*'Distribution of Final Value'!$B$7</f>
        <v>0.71322464127191898</v>
      </c>
      <c r="G1625" s="17">
        <f>1/'StockBond Returns'!M1623</f>
        <v>3.969729001404193E-2</v>
      </c>
      <c r="H1625">
        <f t="shared" si="4"/>
        <v>0</v>
      </c>
      <c r="I1625" s="64">
        <f t="shared" si="5"/>
        <v>1</v>
      </c>
      <c r="J1625">
        <f t="shared" si="6"/>
        <v>0</v>
      </c>
      <c r="K1625" t="str">
        <f t="shared" ref="K1625:M1625" si="3245">IF(H1625=1,$E1625,"")</f>
        <v/>
      </c>
      <c r="L1625" s="17">
        <f t="shared" ca="1" si="3245"/>
        <v>5.0789645829961497E-2</v>
      </c>
      <c r="M1625" t="str">
        <f t="shared" si="3245"/>
        <v/>
      </c>
      <c r="N1625" s="148">
        <f>IF('StockBond Returns'!AD1623=0,1,0)</f>
        <v>0</v>
      </c>
      <c r="O1625">
        <f>IF( AND('StockBond Returns'!$AD1623&lt;0,'StockBond Returns'!$AD1623&gt;=-0.1),1,0)</f>
        <v>0</v>
      </c>
      <c r="P1625">
        <f>IF( AND('StockBond Returns'!$AD1623&lt;-0.1,'StockBond Returns'!$AD1623&gt;=-0.2),1,0)</f>
        <v>0</v>
      </c>
      <c r="Q1625">
        <f>IF( AND('StockBond Returns'!$AD1623&lt;-0.2,'StockBond Returns'!$AD1623&gt;=-0.3),1,0)</f>
        <v>1</v>
      </c>
      <c r="R1625">
        <f>IF('StockBond Returns'!AD1623&lt;-0.3,1,0)</f>
        <v>0</v>
      </c>
      <c r="S1625" t="str">
        <f t="shared" ref="S1625:W1625" si="3246">IF(N1625=1,$E1625,"")</f>
        <v/>
      </c>
      <c r="T1625" t="str">
        <f t="shared" si="3246"/>
        <v/>
      </c>
      <c r="U1625" t="str">
        <f t="shared" si="3246"/>
        <v/>
      </c>
      <c r="V1625" s="17">
        <f t="shared" ca="1" si="3246"/>
        <v>5.0789645829961497E-2</v>
      </c>
      <c r="W1625" t="str">
        <f t="shared" si="3246"/>
        <v/>
      </c>
    </row>
    <row r="1626" spans="1:23" ht="13" x14ac:dyDescent="0.15">
      <c r="A1626">
        <f t="shared" si="30"/>
        <v>12</v>
      </c>
      <c r="B1626">
        <f t="shared" si="31"/>
        <v>2005</v>
      </c>
      <c r="C1626" s="149">
        <f t="shared" si="706"/>
        <v>38748</v>
      </c>
      <c r="D1626" s="146">
        <f t="shared" si="9"/>
        <v>2005.916666666544</v>
      </c>
      <c r="E1626" s="147">
        <f ca="1">('StockBond Returns'!AA1625+'StockBond Returns'!AC1625-'Parameters &amp; Main Results'!$B$39)/'StockBond Returns'!AB1625*12</f>
        <v>4.9084152908618145E-2</v>
      </c>
      <c r="F1626" s="70">
        <f ca="1">'StockBond Returns'!AA1625+'StockBond Returns'!AC1625-'StockBond Returns'!AB1625*'Distribution of Final Value'!$B$7</f>
        <v>0.59870243638395237</v>
      </c>
      <c r="G1626" s="17">
        <f>1/'StockBond Returns'!M1624</f>
        <v>3.8188965119575209E-2</v>
      </c>
      <c r="H1626">
        <f t="shared" si="4"/>
        <v>0</v>
      </c>
      <c r="I1626" s="64">
        <f t="shared" si="5"/>
        <v>1</v>
      </c>
      <c r="J1626">
        <f t="shared" si="6"/>
        <v>0</v>
      </c>
      <c r="K1626" t="str">
        <f t="shared" ref="K1626:M1626" si="3247">IF(H1626=1,$E1626,"")</f>
        <v/>
      </c>
      <c r="L1626" s="17">
        <f t="shared" ca="1" si="3247"/>
        <v>4.9084152908618145E-2</v>
      </c>
      <c r="M1626" t="str">
        <f t="shared" si="3247"/>
        <v/>
      </c>
      <c r="N1626" s="148">
        <f>IF('StockBond Returns'!AD1624=0,1,0)</f>
        <v>0</v>
      </c>
      <c r="O1626">
        <f>IF( AND('StockBond Returns'!$AD1624&lt;0,'StockBond Returns'!$AD1624&gt;=-0.1),1,0)</f>
        <v>0</v>
      </c>
      <c r="P1626">
        <f>IF( AND('StockBond Returns'!$AD1624&lt;-0.1,'StockBond Returns'!$AD1624&gt;=-0.2),1,0)</f>
        <v>0</v>
      </c>
      <c r="Q1626">
        <f>IF( AND('StockBond Returns'!$AD1624&lt;-0.2,'StockBond Returns'!$AD1624&gt;=-0.3),1,0)</f>
        <v>1</v>
      </c>
      <c r="R1626">
        <f>IF('StockBond Returns'!AD1624&lt;-0.3,1,0)</f>
        <v>0</v>
      </c>
      <c r="S1626" t="str">
        <f t="shared" ref="S1626:W1626" si="3248">IF(N1626=1,$E1626,"")</f>
        <v/>
      </c>
      <c r="T1626" t="str">
        <f t="shared" si="3248"/>
        <v/>
      </c>
      <c r="U1626" t="str">
        <f t="shared" si="3248"/>
        <v/>
      </c>
      <c r="V1626" s="17">
        <f t="shared" ca="1" si="3248"/>
        <v>4.9084152908618145E-2</v>
      </c>
      <c r="W1626" t="str">
        <f t="shared" si="3248"/>
        <v/>
      </c>
    </row>
    <row r="1627" spans="1:23" ht="13" x14ac:dyDescent="0.15">
      <c r="A1627">
        <f t="shared" si="30"/>
        <v>1</v>
      </c>
      <c r="B1627">
        <f t="shared" si="31"/>
        <v>2006</v>
      </c>
      <c r="C1627" s="149">
        <f t="shared" si="706"/>
        <v>38776</v>
      </c>
      <c r="D1627" s="146">
        <f t="shared" si="9"/>
        <v>2005.9999999998772</v>
      </c>
      <c r="E1627" s="147">
        <f ca="1">('StockBond Returns'!AA1626+'StockBond Returns'!AC1626-'Parameters &amp; Main Results'!$B$39)/'StockBond Returns'!AB1626*12</f>
        <v>4.8407341352342412E-2</v>
      </c>
      <c r="F1627" s="70">
        <f ca="1">'StockBond Returns'!AA1626+'StockBond Returns'!AC1626-'StockBond Returns'!AB1626*'Distribution of Final Value'!$B$7</f>
        <v>0.55253049201071613</v>
      </c>
      <c r="G1627" s="17">
        <f>1/'StockBond Returns'!M1625</f>
        <v>3.7615458383175787E-2</v>
      </c>
      <c r="H1627">
        <f t="shared" si="4"/>
        <v>0</v>
      </c>
      <c r="I1627" s="64">
        <f t="shared" si="5"/>
        <v>1</v>
      </c>
      <c r="J1627">
        <f t="shared" si="6"/>
        <v>0</v>
      </c>
      <c r="K1627" t="str">
        <f t="shared" ref="K1627:M1627" si="3249">IF(H1627=1,$E1627,"")</f>
        <v/>
      </c>
      <c r="L1627" s="17">
        <f t="shared" ca="1" si="3249"/>
        <v>4.8407341352342412E-2</v>
      </c>
      <c r="M1627" t="str">
        <f t="shared" si="3249"/>
        <v/>
      </c>
      <c r="N1627" s="148">
        <f>IF('StockBond Returns'!AD1625=0,1,0)</f>
        <v>0</v>
      </c>
      <c r="O1627">
        <f>IF( AND('StockBond Returns'!$AD1625&lt;0,'StockBond Returns'!$AD1625&gt;=-0.1),1,0)</f>
        <v>0</v>
      </c>
      <c r="P1627">
        <f>IF( AND('StockBond Returns'!$AD1625&lt;-0.1,'StockBond Returns'!$AD1625&gt;=-0.2),1,0)</f>
        <v>0</v>
      </c>
      <c r="Q1627">
        <f>IF( AND('StockBond Returns'!$AD1625&lt;-0.2,'StockBond Returns'!$AD1625&gt;=-0.3),1,0)</f>
        <v>1</v>
      </c>
      <c r="R1627">
        <f>IF('StockBond Returns'!AD1625&lt;-0.3,1,0)</f>
        <v>0</v>
      </c>
      <c r="S1627" t="str">
        <f t="shared" ref="S1627:W1627" si="3250">IF(N1627=1,$E1627,"")</f>
        <v/>
      </c>
      <c r="T1627" t="str">
        <f t="shared" si="3250"/>
        <v/>
      </c>
      <c r="U1627" t="str">
        <f t="shared" si="3250"/>
        <v/>
      </c>
      <c r="V1627" s="17">
        <f t="shared" ca="1" si="3250"/>
        <v>4.8407341352342412E-2</v>
      </c>
      <c r="W1627" t="str">
        <f t="shared" si="3250"/>
        <v/>
      </c>
    </row>
    <row r="1628" spans="1:23" ht="13" x14ac:dyDescent="0.15">
      <c r="A1628">
        <f t="shared" si="30"/>
        <v>2</v>
      </c>
      <c r="B1628">
        <f t="shared" si="31"/>
        <v>2006</v>
      </c>
      <c r="C1628" s="149">
        <f t="shared" si="706"/>
        <v>38807</v>
      </c>
      <c r="D1628" s="146">
        <f t="shared" si="9"/>
        <v>2006.0833333332105</v>
      </c>
      <c r="E1628" s="147">
        <f ca="1">('StockBond Returns'!AA1627+'StockBond Returns'!AC1627-'Parameters &amp; Main Results'!$B$39)/'StockBond Returns'!AB1627*12</f>
        <v>4.8285292468587801E-2</v>
      </c>
      <c r="F1628" s="70">
        <f ca="1">'StockBond Returns'!AA1627+'StockBond Returns'!AC1627-'StockBond Returns'!AB1627*'Distribution of Final Value'!$B$7</f>
        <v>0.54300335895255625</v>
      </c>
      <c r="G1628" s="17">
        <f>1/'StockBond Returns'!M1626</f>
        <v>3.7740624940426425E-2</v>
      </c>
      <c r="H1628">
        <f t="shared" si="4"/>
        <v>0</v>
      </c>
      <c r="I1628" s="64">
        <f t="shared" si="5"/>
        <v>1</v>
      </c>
      <c r="J1628">
        <f t="shared" si="6"/>
        <v>0</v>
      </c>
      <c r="K1628" t="str">
        <f t="shared" ref="K1628:M1628" si="3251">IF(H1628=1,$E1628,"")</f>
        <v/>
      </c>
      <c r="L1628" s="17">
        <f t="shared" ca="1" si="3251"/>
        <v>4.8285292468587801E-2</v>
      </c>
      <c r="M1628" t="str">
        <f t="shared" si="3251"/>
        <v/>
      </c>
      <c r="N1628" s="148">
        <f>IF('StockBond Returns'!AD1626=0,1,0)</f>
        <v>0</v>
      </c>
      <c r="O1628">
        <f>IF( AND('StockBond Returns'!$AD1626&lt;0,'StockBond Returns'!$AD1626&gt;=-0.1),1,0)</f>
        <v>0</v>
      </c>
      <c r="P1628">
        <f>IF( AND('StockBond Returns'!$AD1626&lt;-0.1,'StockBond Returns'!$AD1626&gt;=-0.2),1,0)</f>
        <v>0</v>
      </c>
      <c r="Q1628">
        <f>IF( AND('StockBond Returns'!$AD1626&lt;-0.2,'StockBond Returns'!$AD1626&gt;=-0.3),1,0)</f>
        <v>1</v>
      </c>
      <c r="R1628">
        <f>IF('StockBond Returns'!AD1626&lt;-0.3,1,0)</f>
        <v>0</v>
      </c>
      <c r="S1628" t="str">
        <f t="shared" ref="S1628:W1628" si="3252">IF(N1628=1,$E1628,"")</f>
        <v/>
      </c>
      <c r="T1628" t="str">
        <f t="shared" si="3252"/>
        <v/>
      </c>
      <c r="U1628" t="str">
        <f t="shared" si="3252"/>
        <v/>
      </c>
      <c r="V1628" s="17">
        <f t="shared" ca="1" si="3252"/>
        <v>4.8285292468587801E-2</v>
      </c>
      <c r="W1628" t="str">
        <f t="shared" si="3252"/>
        <v/>
      </c>
    </row>
    <row r="1629" spans="1:23" ht="13" x14ac:dyDescent="0.15">
      <c r="A1629">
        <f t="shared" si="30"/>
        <v>3</v>
      </c>
      <c r="B1629">
        <f t="shared" si="31"/>
        <v>2006</v>
      </c>
      <c r="C1629" s="149">
        <f t="shared" si="706"/>
        <v>38837</v>
      </c>
      <c r="D1629" s="146">
        <f t="shared" si="9"/>
        <v>2006.1666666665437</v>
      </c>
      <c r="E1629" s="147">
        <f ca="1">('StockBond Returns'!AA1628+'StockBond Returns'!AC1628-'Parameters &amp; Main Results'!$B$39)/'StockBond Returns'!AB1628*12</f>
        <v>4.8381892071540422E-2</v>
      </c>
      <c r="F1629" s="70">
        <f ca="1">'StockBond Returns'!AA1628+'StockBond Returns'!AC1628-'StockBond Returns'!AB1628*'Distribution of Final Value'!$B$7</f>
        <v>0.54782241905570483</v>
      </c>
      <c r="G1629" s="17">
        <f>1/'StockBond Returns'!M1627</f>
        <v>3.7976497220089452E-2</v>
      </c>
      <c r="H1629">
        <f t="shared" si="4"/>
        <v>0</v>
      </c>
      <c r="I1629" s="64">
        <f t="shared" si="5"/>
        <v>1</v>
      </c>
      <c r="J1629">
        <f t="shared" si="6"/>
        <v>0</v>
      </c>
      <c r="K1629" t="str">
        <f t="shared" ref="K1629:M1629" si="3253">IF(H1629=1,$E1629,"")</f>
        <v/>
      </c>
      <c r="L1629" s="17">
        <f t="shared" ca="1" si="3253"/>
        <v>4.8381892071540422E-2</v>
      </c>
      <c r="M1629" t="str">
        <f t="shared" si="3253"/>
        <v/>
      </c>
      <c r="N1629" s="148">
        <f>IF('StockBond Returns'!AD1627=0,1,0)</f>
        <v>0</v>
      </c>
      <c r="O1629">
        <f>IF( AND('StockBond Returns'!$AD1627&lt;0,'StockBond Returns'!$AD1627&gt;=-0.1),1,0)</f>
        <v>0</v>
      </c>
      <c r="P1629">
        <f>IF( AND('StockBond Returns'!$AD1627&lt;-0.1,'StockBond Returns'!$AD1627&gt;=-0.2),1,0)</f>
        <v>0</v>
      </c>
      <c r="Q1629">
        <f>IF( AND('StockBond Returns'!$AD1627&lt;-0.2,'StockBond Returns'!$AD1627&gt;=-0.3),1,0)</f>
        <v>1</v>
      </c>
      <c r="R1629">
        <f>IF('StockBond Returns'!AD1627&lt;-0.3,1,0)</f>
        <v>0</v>
      </c>
      <c r="S1629" t="str">
        <f t="shared" ref="S1629:W1629" si="3254">IF(N1629=1,$E1629,"")</f>
        <v/>
      </c>
      <c r="T1629" t="str">
        <f t="shared" si="3254"/>
        <v/>
      </c>
      <c r="U1629" t="str">
        <f t="shared" si="3254"/>
        <v/>
      </c>
      <c r="V1629" s="17">
        <f t="shared" ca="1" si="3254"/>
        <v>4.8381892071540422E-2</v>
      </c>
      <c r="W1629" t="str">
        <f t="shared" si="3254"/>
        <v/>
      </c>
    </row>
    <row r="1630" spans="1:23" ht="13" x14ac:dyDescent="0.15">
      <c r="A1630">
        <f t="shared" si="30"/>
        <v>4</v>
      </c>
      <c r="B1630">
        <f t="shared" si="31"/>
        <v>2006</v>
      </c>
      <c r="C1630" s="149">
        <f t="shared" si="706"/>
        <v>38868</v>
      </c>
      <c r="D1630" s="146">
        <f t="shared" si="9"/>
        <v>2006.249999999877</v>
      </c>
      <c r="E1630" s="147">
        <f ca="1">('StockBond Returns'!AA1629+'StockBond Returns'!AC1629-'Parameters &amp; Main Results'!$B$39)/'StockBond Returns'!AB1629*12</f>
        <v>4.8222053827188749E-2</v>
      </c>
      <c r="F1630" s="70">
        <f ca="1">'StockBond Returns'!AA1629+'StockBond Returns'!AC1629-'StockBond Returns'!AB1629*'Distribution of Final Value'!$B$7</f>
        <v>0.53589430212900213</v>
      </c>
      <c r="G1630" s="17">
        <f>1/'StockBond Returns'!M1628</f>
        <v>3.7950636094918985E-2</v>
      </c>
      <c r="H1630">
        <f t="shared" si="4"/>
        <v>0</v>
      </c>
      <c r="I1630" s="64">
        <f t="shared" si="5"/>
        <v>1</v>
      </c>
      <c r="J1630">
        <f t="shared" si="6"/>
        <v>0</v>
      </c>
      <c r="K1630" t="str">
        <f t="shared" ref="K1630:M1630" si="3255">IF(H1630=1,$E1630,"")</f>
        <v/>
      </c>
      <c r="L1630" s="17">
        <f t="shared" ca="1" si="3255"/>
        <v>4.8222053827188749E-2</v>
      </c>
      <c r="M1630" t="str">
        <f t="shared" si="3255"/>
        <v/>
      </c>
      <c r="N1630" s="148">
        <f>IF('StockBond Returns'!AD1628=0,1,0)</f>
        <v>0</v>
      </c>
      <c r="O1630">
        <f>IF( AND('StockBond Returns'!$AD1628&lt;0,'StockBond Returns'!$AD1628&gt;=-0.1),1,0)</f>
        <v>0</v>
      </c>
      <c r="P1630">
        <f>IF( AND('StockBond Returns'!$AD1628&lt;-0.1,'StockBond Returns'!$AD1628&gt;=-0.2),1,0)</f>
        <v>1</v>
      </c>
      <c r="Q1630">
        <f>IF( AND('StockBond Returns'!$AD1628&lt;-0.2,'StockBond Returns'!$AD1628&gt;=-0.3),1,0)</f>
        <v>0</v>
      </c>
      <c r="R1630">
        <f>IF('StockBond Returns'!AD1628&lt;-0.3,1,0)</f>
        <v>0</v>
      </c>
      <c r="S1630" t="str">
        <f t="shared" ref="S1630:W1630" si="3256">IF(N1630=1,$E1630,"")</f>
        <v/>
      </c>
      <c r="T1630" t="str">
        <f t="shared" si="3256"/>
        <v/>
      </c>
      <c r="U1630" s="17">
        <f t="shared" ca="1" si="3256"/>
        <v>4.8222053827188749E-2</v>
      </c>
      <c r="V1630" t="str">
        <f t="shared" si="3256"/>
        <v/>
      </c>
      <c r="W1630" t="str">
        <f t="shared" si="3256"/>
        <v/>
      </c>
    </row>
    <row r="1631" spans="1:23" ht="13" x14ac:dyDescent="0.15">
      <c r="A1631">
        <f t="shared" si="30"/>
        <v>5</v>
      </c>
      <c r="B1631">
        <f t="shared" si="31"/>
        <v>2006</v>
      </c>
      <c r="C1631" s="149">
        <f t="shared" si="706"/>
        <v>38898</v>
      </c>
      <c r="D1631" s="146">
        <f t="shared" si="9"/>
        <v>2006.3333333332102</v>
      </c>
      <c r="E1631" s="147">
        <f ca="1">('StockBond Returns'!AA1630+'StockBond Returns'!AC1630-'Parameters &amp; Main Results'!$B$39)/'StockBond Returns'!AB1630*12</f>
        <v>4.8163006215435483E-2</v>
      </c>
      <c r="F1631" s="70">
        <f ca="1">'StockBond Returns'!AA1630+'StockBond Returns'!AC1630-'StockBond Returns'!AB1630*'Distribution of Final Value'!$B$7</f>
        <v>0.53058793885997035</v>
      </c>
      <c r="G1631" s="17">
        <f>1/'StockBond Returns'!M1629</f>
        <v>3.815640483265733E-2</v>
      </c>
      <c r="H1631">
        <f t="shared" si="4"/>
        <v>0</v>
      </c>
      <c r="I1631" s="64">
        <f t="shared" si="5"/>
        <v>1</v>
      </c>
      <c r="J1631">
        <f t="shared" si="6"/>
        <v>0</v>
      </c>
      <c r="K1631" t="str">
        <f t="shared" ref="K1631:M1631" si="3257">IF(H1631=1,$E1631,"")</f>
        <v/>
      </c>
      <c r="L1631" s="17">
        <f t="shared" ca="1" si="3257"/>
        <v>4.8163006215435483E-2</v>
      </c>
      <c r="M1631" t="str">
        <f t="shared" si="3257"/>
        <v/>
      </c>
      <c r="N1631" s="148">
        <f>IF('StockBond Returns'!AD1629=0,1,0)</f>
        <v>0</v>
      </c>
      <c r="O1631">
        <f>IF( AND('StockBond Returns'!$AD1629&lt;0,'StockBond Returns'!$AD1629&gt;=-0.1),1,0)</f>
        <v>0</v>
      </c>
      <c r="P1631">
        <f>IF( AND('StockBond Returns'!$AD1629&lt;-0.1,'StockBond Returns'!$AD1629&gt;=-0.2),1,0)</f>
        <v>1</v>
      </c>
      <c r="Q1631">
        <f>IF( AND('StockBond Returns'!$AD1629&lt;-0.2,'StockBond Returns'!$AD1629&gt;=-0.3),1,0)</f>
        <v>0</v>
      </c>
      <c r="R1631">
        <f>IF('StockBond Returns'!AD1629&lt;-0.3,1,0)</f>
        <v>0</v>
      </c>
      <c r="S1631" t="str">
        <f t="shared" ref="S1631:W1631" si="3258">IF(N1631=1,$E1631,"")</f>
        <v/>
      </c>
      <c r="T1631" t="str">
        <f t="shared" si="3258"/>
        <v/>
      </c>
      <c r="U1631" s="17">
        <f t="shared" ca="1" si="3258"/>
        <v>4.8163006215435483E-2</v>
      </c>
      <c r="V1631" t="str">
        <f t="shared" si="3258"/>
        <v/>
      </c>
      <c r="W1631" t="str">
        <f t="shared" si="3258"/>
        <v/>
      </c>
    </row>
    <row r="1632" spans="1:23" ht="13" x14ac:dyDescent="0.15">
      <c r="A1632">
        <f t="shared" si="30"/>
        <v>6</v>
      </c>
      <c r="B1632">
        <f t="shared" si="31"/>
        <v>2006</v>
      </c>
      <c r="C1632" s="149">
        <f t="shared" si="706"/>
        <v>38929</v>
      </c>
      <c r="D1632" s="146">
        <f t="shared" si="9"/>
        <v>2006.4166666665435</v>
      </c>
      <c r="E1632" s="147">
        <f ca="1">('StockBond Returns'!AA1631+'StockBond Returns'!AC1631-'Parameters &amp; Main Results'!$B$39)/'StockBond Returns'!AB1631*12</f>
        <v>4.9293174707906832E-2</v>
      </c>
      <c r="F1632" s="70">
        <f ca="1">'StockBond Returns'!AA1631+'StockBond Returns'!AC1631-'StockBond Returns'!AB1631*'Distribution of Final Value'!$B$7</f>
        <v>0.60239789182136594</v>
      </c>
      <c r="G1632" s="17">
        <f>1/'StockBond Returns'!M1630</f>
        <v>3.9596824875695984E-2</v>
      </c>
      <c r="H1632">
        <f t="shared" si="4"/>
        <v>0</v>
      </c>
      <c r="I1632" s="64">
        <f t="shared" si="5"/>
        <v>1</v>
      </c>
      <c r="J1632">
        <f t="shared" si="6"/>
        <v>0</v>
      </c>
      <c r="K1632" t="str">
        <f t="shared" ref="K1632:M1632" si="3259">IF(H1632=1,$E1632,"")</f>
        <v/>
      </c>
      <c r="L1632" s="17">
        <f t="shared" ca="1" si="3259"/>
        <v>4.9293174707906832E-2</v>
      </c>
      <c r="M1632" t="str">
        <f t="shared" si="3259"/>
        <v/>
      </c>
      <c r="N1632" s="148">
        <f>IF('StockBond Returns'!AD1630=0,1,0)</f>
        <v>0</v>
      </c>
      <c r="O1632">
        <f>IF( AND('StockBond Returns'!$AD1630&lt;0,'StockBond Returns'!$AD1630&gt;=-0.1),1,0)</f>
        <v>0</v>
      </c>
      <c r="P1632">
        <f>IF( AND('StockBond Returns'!$AD1630&lt;-0.1,'StockBond Returns'!$AD1630&gt;=-0.2),1,0)</f>
        <v>0</v>
      </c>
      <c r="Q1632">
        <f>IF( AND('StockBond Returns'!$AD1630&lt;-0.2,'StockBond Returns'!$AD1630&gt;=-0.3),1,0)</f>
        <v>1</v>
      </c>
      <c r="R1632">
        <f>IF('StockBond Returns'!AD1630&lt;-0.3,1,0)</f>
        <v>0</v>
      </c>
      <c r="S1632" t="str">
        <f t="shared" ref="S1632:W1632" si="3260">IF(N1632=1,$E1632,"")</f>
        <v/>
      </c>
      <c r="T1632" t="str">
        <f t="shared" si="3260"/>
        <v/>
      </c>
      <c r="U1632" t="str">
        <f t="shared" si="3260"/>
        <v/>
      </c>
      <c r="V1632" s="17">
        <f t="shared" ca="1" si="3260"/>
        <v>4.9293174707906832E-2</v>
      </c>
      <c r="W1632" t="str">
        <f t="shared" si="3260"/>
        <v/>
      </c>
    </row>
    <row r="1633" spans="1:23" ht="13" x14ac:dyDescent="0.15">
      <c r="A1633">
        <f t="shared" si="30"/>
        <v>7</v>
      </c>
      <c r="B1633">
        <f t="shared" si="31"/>
        <v>2006</v>
      </c>
      <c r="C1633" s="149">
        <f t="shared" si="706"/>
        <v>38960</v>
      </c>
      <c r="D1633" s="146">
        <f t="shared" si="9"/>
        <v>2006.4999999998768</v>
      </c>
      <c r="E1633" s="147">
        <f ca="1">('StockBond Returns'!AA1632+'StockBond Returns'!AC1632-'Parameters &amp; Main Results'!$B$39)/'StockBond Returns'!AB1632*12</f>
        <v>4.969213367933327E-2</v>
      </c>
      <c r="F1633" s="70">
        <f ca="1">'StockBond Returns'!AA1632+'StockBond Returns'!AC1632-'StockBond Returns'!AB1632*'Distribution of Final Value'!$B$7</f>
        <v>0.62648596420769076</v>
      </c>
      <c r="G1633" s="17">
        <f>1/'StockBond Returns'!M1631</f>
        <v>3.9863002659308748E-2</v>
      </c>
      <c r="H1633">
        <f t="shared" si="4"/>
        <v>0</v>
      </c>
      <c r="I1633" s="64">
        <f t="shared" si="5"/>
        <v>1</v>
      </c>
      <c r="J1633">
        <f t="shared" si="6"/>
        <v>0</v>
      </c>
      <c r="K1633" t="str">
        <f t="shared" ref="K1633:M1633" si="3261">IF(H1633=1,$E1633,"")</f>
        <v/>
      </c>
      <c r="L1633" s="17">
        <f t="shared" ca="1" si="3261"/>
        <v>4.969213367933327E-2</v>
      </c>
      <c r="M1633" t="str">
        <f t="shared" si="3261"/>
        <v/>
      </c>
      <c r="N1633" s="148">
        <f>IF('StockBond Returns'!AD1631=0,1,0)</f>
        <v>0</v>
      </c>
      <c r="O1633">
        <f>IF( AND('StockBond Returns'!$AD1631&lt;0,'StockBond Returns'!$AD1631&gt;=-0.1),1,0)</f>
        <v>0</v>
      </c>
      <c r="P1633">
        <f>IF( AND('StockBond Returns'!$AD1631&lt;-0.1,'StockBond Returns'!$AD1631&gt;=-0.2),1,0)</f>
        <v>0</v>
      </c>
      <c r="Q1633">
        <f>IF( AND('StockBond Returns'!$AD1631&lt;-0.2,'StockBond Returns'!$AD1631&gt;=-0.3),1,0)</f>
        <v>1</v>
      </c>
      <c r="R1633">
        <f>IF('StockBond Returns'!AD1631&lt;-0.3,1,0)</f>
        <v>0</v>
      </c>
      <c r="S1633" t="str">
        <f t="shared" ref="S1633:W1633" si="3262">IF(N1633=1,$E1633,"")</f>
        <v/>
      </c>
      <c r="T1633" t="str">
        <f t="shared" si="3262"/>
        <v/>
      </c>
      <c r="U1633" t="str">
        <f t="shared" si="3262"/>
        <v/>
      </c>
      <c r="V1633" s="17">
        <f t="shared" ca="1" si="3262"/>
        <v>4.969213367933327E-2</v>
      </c>
      <c r="W1633" t="str">
        <f t="shared" si="3262"/>
        <v/>
      </c>
    </row>
    <row r="1634" spans="1:23" ht="13" x14ac:dyDescent="0.15">
      <c r="A1634">
        <f t="shared" si="30"/>
        <v>8</v>
      </c>
      <c r="B1634">
        <f t="shared" si="31"/>
        <v>2006</v>
      </c>
      <c r="C1634" s="149">
        <f t="shared" si="706"/>
        <v>38990</v>
      </c>
      <c r="D1634" s="146">
        <f t="shared" si="9"/>
        <v>2006.58333333321</v>
      </c>
      <c r="E1634" s="147">
        <f ca="1">('StockBond Returns'!AA1633+'StockBond Returns'!AC1633-'Parameters &amp; Main Results'!$B$39)/'StockBond Returns'!AB1633*12</f>
        <v>4.9557501109267918E-2</v>
      </c>
      <c r="F1634" s="70">
        <f ca="1">'StockBond Returns'!AA1633+'StockBond Returns'!AC1633-'StockBond Returns'!AB1633*'Distribution of Final Value'!$B$7</f>
        <v>0.61602171325228028</v>
      </c>
      <c r="G1634" s="17">
        <f>1/'StockBond Returns'!M1632</f>
        <v>3.9970313680302752E-2</v>
      </c>
      <c r="H1634">
        <f t="shared" si="4"/>
        <v>0</v>
      </c>
      <c r="I1634" s="64">
        <f t="shared" si="5"/>
        <v>1</v>
      </c>
      <c r="J1634">
        <f t="shared" si="6"/>
        <v>0</v>
      </c>
      <c r="K1634" t="str">
        <f t="shared" ref="K1634:M1634" si="3263">IF(H1634=1,$E1634,"")</f>
        <v/>
      </c>
      <c r="L1634" s="17">
        <f t="shared" ca="1" si="3263"/>
        <v>4.9557501109267918E-2</v>
      </c>
      <c r="M1634" t="str">
        <f t="shared" si="3263"/>
        <v/>
      </c>
      <c r="N1634" s="148">
        <f>IF('StockBond Returns'!AD1632=0,1,0)</f>
        <v>0</v>
      </c>
      <c r="O1634">
        <f>IF( AND('StockBond Returns'!$AD1632&lt;0,'StockBond Returns'!$AD1632&gt;=-0.1),1,0)</f>
        <v>0</v>
      </c>
      <c r="P1634">
        <f>IF( AND('StockBond Returns'!$AD1632&lt;-0.1,'StockBond Returns'!$AD1632&gt;=-0.2),1,0)</f>
        <v>0</v>
      </c>
      <c r="Q1634">
        <f>IF( AND('StockBond Returns'!$AD1632&lt;-0.2,'StockBond Returns'!$AD1632&gt;=-0.3),1,0)</f>
        <v>1</v>
      </c>
      <c r="R1634">
        <f>IF('StockBond Returns'!AD1632&lt;-0.3,1,0)</f>
        <v>0</v>
      </c>
      <c r="S1634" t="str">
        <f t="shared" ref="S1634:W1634" si="3264">IF(N1634=1,$E1634,"")</f>
        <v/>
      </c>
      <c r="T1634" t="str">
        <f t="shared" si="3264"/>
        <v/>
      </c>
      <c r="U1634" t="str">
        <f t="shared" si="3264"/>
        <v/>
      </c>
      <c r="V1634" s="17">
        <f t="shared" ca="1" si="3264"/>
        <v>4.9557501109267918E-2</v>
      </c>
      <c r="W1634" t="str">
        <f t="shared" si="3264"/>
        <v/>
      </c>
    </row>
    <row r="1635" spans="1:23" ht="13" x14ac:dyDescent="0.15">
      <c r="A1635">
        <f t="shared" si="30"/>
        <v>9</v>
      </c>
      <c r="B1635">
        <f t="shared" si="31"/>
        <v>2006</v>
      </c>
      <c r="C1635" s="149">
        <f t="shared" si="706"/>
        <v>39021</v>
      </c>
      <c r="D1635" s="146">
        <f t="shared" si="9"/>
        <v>2006.6666666665433</v>
      </c>
      <c r="E1635" s="147">
        <f ca="1">('StockBond Returns'!AA1634+'StockBond Returns'!AC1634-'Parameters &amp; Main Results'!$B$39)/'StockBond Returns'!AB1634*12</f>
        <v>4.8868641328285431E-2</v>
      </c>
      <c r="F1635" s="70">
        <f ca="1">'StockBond Returns'!AA1634+'StockBond Returns'!AC1634-'StockBond Returns'!AB1634*'Distribution of Final Value'!$B$7</f>
        <v>0.57000013669302696</v>
      </c>
      <c r="G1635" s="17">
        <f>1/'StockBond Returns'!M1633</f>
        <v>3.9407570916950366E-2</v>
      </c>
      <c r="H1635">
        <f t="shared" si="4"/>
        <v>0</v>
      </c>
      <c r="I1635" s="64">
        <f t="shared" si="5"/>
        <v>1</v>
      </c>
      <c r="J1635">
        <f t="shared" si="6"/>
        <v>0</v>
      </c>
      <c r="K1635" t="str">
        <f t="shared" ref="K1635:M1635" si="3265">IF(H1635=1,$E1635,"")</f>
        <v/>
      </c>
      <c r="L1635" s="17">
        <f t="shared" ca="1" si="3265"/>
        <v>4.8868641328285431E-2</v>
      </c>
      <c r="M1635" t="str">
        <f t="shared" si="3265"/>
        <v/>
      </c>
      <c r="N1635" s="148">
        <f>IF('StockBond Returns'!AD1633=0,1,0)</f>
        <v>0</v>
      </c>
      <c r="O1635">
        <f>IF( AND('StockBond Returns'!$AD1633&lt;0,'StockBond Returns'!$AD1633&gt;=-0.1),1,0)</f>
        <v>0</v>
      </c>
      <c r="P1635">
        <f>IF( AND('StockBond Returns'!$AD1633&lt;-0.1,'StockBond Returns'!$AD1633&gt;=-0.2),1,0)</f>
        <v>1</v>
      </c>
      <c r="Q1635">
        <f>IF( AND('StockBond Returns'!$AD1633&lt;-0.2,'StockBond Returns'!$AD1633&gt;=-0.3),1,0)</f>
        <v>0</v>
      </c>
      <c r="R1635">
        <f>IF('StockBond Returns'!AD1633&lt;-0.3,1,0)</f>
        <v>0</v>
      </c>
      <c r="S1635" t="str">
        <f t="shared" ref="S1635:W1635" si="3266">IF(N1635=1,$E1635,"")</f>
        <v/>
      </c>
      <c r="T1635" t="str">
        <f t="shared" si="3266"/>
        <v/>
      </c>
      <c r="U1635" s="17">
        <f t="shared" ca="1" si="3266"/>
        <v>4.8868641328285431E-2</v>
      </c>
      <c r="V1635" t="str">
        <f t="shared" si="3266"/>
        <v/>
      </c>
      <c r="W1635" t="str">
        <f t="shared" si="3266"/>
        <v/>
      </c>
    </row>
    <row r="1636" spans="1:23" ht="13" x14ac:dyDescent="0.15">
      <c r="A1636">
        <f t="shared" si="30"/>
        <v>10</v>
      </c>
      <c r="B1636">
        <f t="shared" si="31"/>
        <v>2006</v>
      </c>
      <c r="C1636" s="149">
        <f t="shared" si="706"/>
        <v>39051</v>
      </c>
      <c r="D1636" s="146">
        <f t="shared" si="9"/>
        <v>2006.7499999998765</v>
      </c>
      <c r="E1636" s="147">
        <f ca="1">('StockBond Returns'!AA1635+'StockBond Returns'!AC1635-'Parameters &amp; Main Results'!$B$39)/'StockBond Returns'!AB1635*12</f>
        <v>4.7925983031474259E-2</v>
      </c>
      <c r="F1636" s="70">
        <f ca="1">'StockBond Returns'!AA1635+'StockBond Returns'!AC1635-'StockBond Returns'!AB1635*'Distribution of Final Value'!$B$7</f>
        <v>0.50800012022138974</v>
      </c>
      <c r="G1636" s="17">
        <f>1/'StockBond Returns'!M1634</f>
        <v>3.8597474401898306E-2</v>
      </c>
      <c r="H1636">
        <f t="shared" si="4"/>
        <v>0</v>
      </c>
      <c r="I1636" s="64">
        <f t="shared" si="5"/>
        <v>1</v>
      </c>
      <c r="J1636">
        <f t="shared" si="6"/>
        <v>0</v>
      </c>
      <c r="K1636" t="str">
        <f t="shared" ref="K1636:M1636" si="3267">IF(H1636=1,$E1636,"")</f>
        <v/>
      </c>
      <c r="L1636" s="17">
        <f t="shared" ca="1" si="3267"/>
        <v>4.7925983031474259E-2</v>
      </c>
      <c r="M1636" t="str">
        <f t="shared" si="3267"/>
        <v/>
      </c>
      <c r="N1636" s="148">
        <f>IF('StockBond Returns'!AD1634=0,1,0)</f>
        <v>0</v>
      </c>
      <c r="O1636">
        <f>IF( AND('StockBond Returns'!$AD1634&lt;0,'StockBond Returns'!$AD1634&gt;=-0.1),1,0)</f>
        <v>0</v>
      </c>
      <c r="P1636">
        <f>IF( AND('StockBond Returns'!$AD1634&lt;-0.1,'StockBond Returns'!$AD1634&gt;=-0.2),1,0)</f>
        <v>1</v>
      </c>
      <c r="Q1636">
        <f>IF( AND('StockBond Returns'!$AD1634&lt;-0.2,'StockBond Returns'!$AD1634&gt;=-0.3),1,0)</f>
        <v>0</v>
      </c>
      <c r="R1636">
        <f>IF('StockBond Returns'!AD1634&lt;-0.3,1,0)</f>
        <v>0</v>
      </c>
      <c r="S1636" t="str">
        <f t="shared" ref="S1636:W1636" si="3268">IF(N1636=1,$E1636,"")</f>
        <v/>
      </c>
      <c r="T1636" t="str">
        <f t="shared" si="3268"/>
        <v/>
      </c>
      <c r="U1636" s="17">
        <f t="shared" ca="1" si="3268"/>
        <v>4.7925983031474259E-2</v>
      </c>
      <c r="V1636" t="str">
        <f t="shared" si="3268"/>
        <v/>
      </c>
      <c r="W1636" t="str">
        <f t="shared" si="3268"/>
        <v/>
      </c>
    </row>
    <row r="1637" spans="1:23" ht="13" x14ac:dyDescent="0.15">
      <c r="A1637">
        <f t="shared" si="30"/>
        <v>11</v>
      </c>
      <c r="B1637">
        <f t="shared" si="31"/>
        <v>2006</v>
      </c>
      <c r="C1637" s="149">
        <f t="shared" si="706"/>
        <v>39082</v>
      </c>
      <c r="D1637" s="146">
        <f t="shared" si="9"/>
        <v>2006.8333333332098</v>
      </c>
      <c r="E1637" s="147">
        <f ca="1">('StockBond Returns'!AA1636+'StockBond Returns'!AC1636-'Parameters &amp; Main Results'!$B$39)/'StockBond Returns'!AB1636*12</f>
        <v>4.6530054060219164E-2</v>
      </c>
      <c r="F1637" s="70">
        <f ca="1">'StockBond Returns'!AA1636+'StockBond Returns'!AC1636-'StockBond Returns'!AB1636*'Distribution of Final Value'!$B$7</f>
        <v>0.41740345824193037</v>
      </c>
      <c r="G1637" s="17">
        <f>1/'StockBond Returns'!M1635</f>
        <v>3.7283596053783695E-2</v>
      </c>
      <c r="H1637">
        <f t="shared" si="4"/>
        <v>0</v>
      </c>
      <c r="I1637" s="64">
        <f t="shared" si="5"/>
        <v>1</v>
      </c>
      <c r="J1637">
        <f t="shared" si="6"/>
        <v>0</v>
      </c>
      <c r="K1637" t="str">
        <f t="shared" ref="K1637:M1637" si="3269">IF(H1637=1,$E1637,"")</f>
        <v/>
      </c>
      <c r="L1637" s="17">
        <f t="shared" ca="1" si="3269"/>
        <v>4.6530054060219164E-2</v>
      </c>
      <c r="M1637" t="str">
        <f t="shared" si="3269"/>
        <v/>
      </c>
      <c r="N1637" s="148">
        <f>IF('StockBond Returns'!AD1635=0,1,0)</f>
        <v>0</v>
      </c>
      <c r="O1637">
        <f>IF( AND('StockBond Returns'!$AD1635&lt;0,'StockBond Returns'!$AD1635&gt;=-0.1),1,0)</f>
        <v>0</v>
      </c>
      <c r="P1637">
        <f>IF( AND('StockBond Returns'!$AD1635&lt;-0.1,'StockBond Returns'!$AD1635&gt;=-0.2),1,0)</f>
        <v>1</v>
      </c>
      <c r="Q1637">
        <f>IF( AND('StockBond Returns'!$AD1635&lt;-0.2,'StockBond Returns'!$AD1635&gt;=-0.3),1,0)</f>
        <v>0</v>
      </c>
      <c r="R1637">
        <f>IF('StockBond Returns'!AD1635&lt;-0.3,1,0)</f>
        <v>0</v>
      </c>
      <c r="S1637" t="str">
        <f t="shared" ref="S1637:W1637" si="3270">IF(N1637=1,$E1637,"")</f>
        <v/>
      </c>
      <c r="T1637" t="str">
        <f t="shared" si="3270"/>
        <v/>
      </c>
      <c r="U1637" s="17">
        <f t="shared" ca="1" si="3270"/>
        <v>4.6530054060219164E-2</v>
      </c>
      <c r="V1637" t="str">
        <f t="shared" si="3270"/>
        <v/>
      </c>
      <c r="W1637" t="str">
        <f t="shared" si="3270"/>
        <v/>
      </c>
    </row>
    <row r="1638" spans="1:23" ht="13" x14ac:dyDescent="0.15">
      <c r="A1638">
        <f t="shared" si="30"/>
        <v>12</v>
      </c>
      <c r="B1638">
        <f t="shared" si="31"/>
        <v>2006</v>
      </c>
      <c r="C1638" s="149">
        <f t="shared" si="706"/>
        <v>39113</v>
      </c>
      <c r="D1638" s="146">
        <f t="shared" si="9"/>
        <v>2006.9166666665431</v>
      </c>
      <c r="E1638" s="147">
        <f ca="1">('StockBond Returns'!AA1637+'StockBond Returns'!AC1637-'Parameters &amp; Main Results'!$B$39)/'StockBond Returns'!AB1637*12</f>
        <v>4.5733660177136648E-2</v>
      </c>
      <c r="F1638" s="70">
        <f ca="1">'StockBond Returns'!AA1637+'StockBond Returns'!AC1637-'StockBond Returns'!AB1637*'Distribution of Final Value'!$B$7</f>
        <v>0.36555437685990677</v>
      </c>
      <c r="G1638" s="17">
        <f>1/'StockBond Returns'!M1636</f>
        <v>3.6818138002087268E-2</v>
      </c>
      <c r="H1638">
        <f t="shared" si="4"/>
        <v>0</v>
      </c>
      <c r="I1638" s="64">
        <f t="shared" si="5"/>
        <v>1</v>
      </c>
      <c r="J1638">
        <f t="shared" si="6"/>
        <v>0</v>
      </c>
      <c r="K1638" t="str">
        <f t="shared" ref="K1638:M1638" si="3271">IF(H1638=1,$E1638,"")</f>
        <v/>
      </c>
      <c r="L1638" s="17">
        <f t="shared" ca="1" si="3271"/>
        <v>4.5733660177136648E-2</v>
      </c>
      <c r="M1638" t="str">
        <f t="shared" si="3271"/>
        <v/>
      </c>
      <c r="N1638" s="148">
        <f>IF('StockBond Returns'!AD1636=0,1,0)</f>
        <v>0</v>
      </c>
      <c r="O1638">
        <f>IF( AND('StockBond Returns'!$AD1636&lt;0,'StockBond Returns'!$AD1636&gt;=-0.1),1,0)</f>
        <v>0</v>
      </c>
      <c r="P1638">
        <f>IF( AND('StockBond Returns'!$AD1636&lt;-0.1,'StockBond Returns'!$AD1636&gt;=-0.2),1,0)</f>
        <v>1</v>
      </c>
      <c r="Q1638">
        <f>IF( AND('StockBond Returns'!$AD1636&lt;-0.2,'StockBond Returns'!$AD1636&gt;=-0.3),1,0)</f>
        <v>0</v>
      </c>
      <c r="R1638">
        <f>IF('StockBond Returns'!AD1636&lt;-0.3,1,0)</f>
        <v>0</v>
      </c>
      <c r="S1638" t="str">
        <f t="shared" ref="S1638:W1638" si="3272">IF(N1638=1,$E1638,"")</f>
        <v/>
      </c>
      <c r="T1638" t="str">
        <f t="shared" si="3272"/>
        <v/>
      </c>
      <c r="U1638" s="17">
        <f t="shared" ca="1" si="3272"/>
        <v>4.5733660177136648E-2</v>
      </c>
      <c r="V1638" t="str">
        <f t="shared" si="3272"/>
        <v/>
      </c>
      <c r="W1638" t="str">
        <f t="shared" si="3272"/>
        <v/>
      </c>
    </row>
    <row r="1639" spans="1:23" ht="13" x14ac:dyDescent="0.15">
      <c r="A1639">
        <f t="shared" si="30"/>
        <v>1</v>
      </c>
      <c r="B1639">
        <f t="shared" si="31"/>
        <v>2007</v>
      </c>
      <c r="C1639" s="149">
        <f t="shared" si="706"/>
        <v>39141</v>
      </c>
      <c r="D1639" s="146">
        <f t="shared" si="9"/>
        <v>2006.9999999998763</v>
      </c>
      <c r="E1639" s="147">
        <f ca="1">('StockBond Returns'!AA1638+'StockBond Returns'!AC1638-'Parameters &amp; Main Results'!$B$39)/'StockBond Returns'!AB1638*12</f>
        <v>4.5811566549759861E-2</v>
      </c>
      <c r="F1639" s="70">
        <f ca="1">'StockBond Returns'!AA1638+'StockBond Returns'!AC1638-'StockBond Returns'!AB1638*'Distribution of Final Value'!$B$7</f>
        <v>0.36959355288257445</v>
      </c>
      <c r="G1639" s="17">
        <f>1/'StockBond Returns'!M1637</f>
        <v>3.6647844059099079E-2</v>
      </c>
      <c r="H1639">
        <f t="shared" si="4"/>
        <v>0</v>
      </c>
      <c r="I1639" s="64">
        <f t="shared" si="5"/>
        <v>1</v>
      </c>
      <c r="J1639">
        <f t="shared" si="6"/>
        <v>0</v>
      </c>
      <c r="K1639" t="str">
        <f t="shared" ref="K1639:M1639" si="3273">IF(H1639=1,$E1639,"")</f>
        <v/>
      </c>
      <c r="L1639" s="17">
        <f t="shared" ca="1" si="3273"/>
        <v>4.5811566549759861E-2</v>
      </c>
      <c r="M1639" t="str">
        <f t="shared" si="3273"/>
        <v/>
      </c>
      <c r="N1639" s="148">
        <f>IF('StockBond Returns'!AD1637=0,1,0)</f>
        <v>0</v>
      </c>
      <c r="O1639">
        <f>IF( AND('StockBond Returns'!$AD1637&lt;0,'StockBond Returns'!$AD1637&gt;=-0.1),1,0)</f>
        <v>0</v>
      </c>
      <c r="P1639">
        <f>IF( AND('StockBond Returns'!$AD1637&lt;-0.1,'StockBond Returns'!$AD1637&gt;=-0.2),1,0)</f>
        <v>1</v>
      </c>
      <c r="Q1639">
        <f>IF( AND('StockBond Returns'!$AD1637&lt;-0.2,'StockBond Returns'!$AD1637&gt;=-0.3),1,0)</f>
        <v>0</v>
      </c>
      <c r="R1639">
        <f>IF('StockBond Returns'!AD1637&lt;-0.3,1,0)</f>
        <v>0</v>
      </c>
      <c r="S1639" t="str">
        <f t="shared" ref="S1639:W1639" si="3274">IF(N1639=1,$E1639,"")</f>
        <v/>
      </c>
      <c r="T1639" t="str">
        <f t="shared" si="3274"/>
        <v/>
      </c>
      <c r="U1639" s="17">
        <f t="shared" ca="1" si="3274"/>
        <v>4.5811566549759861E-2</v>
      </c>
      <c r="V1639" t="str">
        <f t="shared" si="3274"/>
        <v/>
      </c>
      <c r="W1639" t="str">
        <f t="shared" si="3274"/>
        <v/>
      </c>
    </row>
    <row r="1640" spans="1:23" ht="13" x14ac:dyDescent="0.15">
      <c r="A1640">
        <f t="shared" si="30"/>
        <v>2</v>
      </c>
      <c r="B1640">
        <f t="shared" si="31"/>
        <v>2007</v>
      </c>
      <c r="C1640" s="149">
        <f t="shared" si="706"/>
        <v>39172</v>
      </c>
      <c r="D1640" s="146">
        <f t="shared" si="9"/>
        <v>2007.0833333332096</v>
      </c>
      <c r="E1640" s="147">
        <f ca="1">('StockBond Returns'!AA1639+'StockBond Returns'!AC1639-'Parameters &amp; Main Results'!$B$39)/'StockBond Returns'!AB1639*12</f>
        <v>4.5469656184334128E-2</v>
      </c>
      <c r="F1640" s="70">
        <f ca="1">'StockBond Returns'!AA1639+'StockBond Returns'!AC1639-'StockBond Returns'!AB1639*'Distribution of Final Value'!$B$7</f>
        <v>0.34697719701763896</v>
      </c>
      <c r="G1640" s="17">
        <f>1/'StockBond Returns'!M1638</f>
        <v>3.6394704511243034E-2</v>
      </c>
      <c r="H1640">
        <f t="shared" si="4"/>
        <v>0</v>
      </c>
      <c r="I1640" s="64">
        <f t="shared" si="5"/>
        <v>1</v>
      </c>
      <c r="J1640">
        <f t="shared" si="6"/>
        <v>0</v>
      </c>
      <c r="K1640" t="str">
        <f t="shared" ref="K1640:M1640" si="3275">IF(H1640=1,$E1640,"")</f>
        <v/>
      </c>
      <c r="L1640" s="17">
        <f t="shared" ca="1" si="3275"/>
        <v>4.5469656184334128E-2</v>
      </c>
      <c r="M1640" t="str">
        <f t="shared" si="3275"/>
        <v/>
      </c>
      <c r="N1640" s="148">
        <f>IF('StockBond Returns'!AD1638=0,1,0)</f>
        <v>0</v>
      </c>
      <c r="O1640">
        <f>IF( AND('StockBond Returns'!$AD1638&lt;0,'StockBond Returns'!$AD1638&gt;=-0.1),1,0)</f>
        <v>0</v>
      </c>
      <c r="P1640">
        <f>IF( AND('StockBond Returns'!$AD1638&lt;-0.1,'StockBond Returns'!$AD1638&gt;=-0.2),1,0)</f>
        <v>1</v>
      </c>
      <c r="Q1640">
        <f>IF( AND('StockBond Returns'!$AD1638&lt;-0.2,'StockBond Returns'!$AD1638&gt;=-0.3),1,0)</f>
        <v>0</v>
      </c>
      <c r="R1640">
        <f>IF('StockBond Returns'!AD1638&lt;-0.3,1,0)</f>
        <v>0</v>
      </c>
      <c r="S1640" t="str">
        <f t="shared" ref="S1640:W1640" si="3276">IF(N1640=1,$E1640,"")</f>
        <v/>
      </c>
      <c r="T1640" t="str">
        <f t="shared" si="3276"/>
        <v/>
      </c>
      <c r="U1640" s="17">
        <f t="shared" ca="1" si="3276"/>
        <v>4.5469656184334128E-2</v>
      </c>
      <c r="V1640" t="str">
        <f t="shared" si="3276"/>
        <v/>
      </c>
      <c r="W1640" t="str">
        <f t="shared" si="3276"/>
        <v/>
      </c>
    </row>
    <row r="1641" spans="1:23" ht="13" x14ac:dyDescent="0.15">
      <c r="A1641">
        <f t="shared" si="30"/>
        <v>3</v>
      </c>
      <c r="B1641">
        <f t="shared" si="31"/>
        <v>2007</v>
      </c>
      <c r="C1641" s="149">
        <f t="shared" si="706"/>
        <v>39202</v>
      </c>
      <c r="D1641" s="146">
        <f t="shared" si="9"/>
        <v>2007.1666666665428</v>
      </c>
      <c r="E1641" s="147">
        <f ca="1">('StockBond Returns'!AA1640+'StockBond Returns'!AC1640-'Parameters &amp; Main Results'!$B$39)/'StockBond Returns'!AB1640*12</f>
        <v>4.6086438349188893E-2</v>
      </c>
      <c r="F1641" s="70">
        <f ca="1">'StockBond Returns'!AA1640+'StockBond Returns'!AC1640-'StockBond Returns'!AB1640*'Distribution of Final Value'!$B$7</f>
        <v>0.38514805374478955</v>
      </c>
      <c r="G1641" s="17">
        <f>1/'StockBond Returns'!M1639</f>
        <v>3.7598034397922066E-2</v>
      </c>
      <c r="H1641">
        <f t="shared" si="4"/>
        <v>0</v>
      </c>
      <c r="I1641" s="64">
        <f t="shared" si="5"/>
        <v>1</v>
      </c>
      <c r="J1641">
        <f t="shared" si="6"/>
        <v>0</v>
      </c>
      <c r="K1641" t="str">
        <f t="shared" ref="K1641:M1641" si="3277">IF(H1641=1,$E1641,"")</f>
        <v/>
      </c>
      <c r="L1641" s="17">
        <f t="shared" ca="1" si="3277"/>
        <v>4.6086438349188893E-2</v>
      </c>
      <c r="M1641" t="str">
        <f t="shared" si="3277"/>
        <v/>
      </c>
      <c r="N1641" s="148">
        <f>IF('StockBond Returns'!AD1639=0,1,0)</f>
        <v>0</v>
      </c>
      <c r="O1641">
        <f>IF( AND('StockBond Returns'!$AD1639&lt;0,'StockBond Returns'!$AD1639&gt;=-0.1),1,0)</f>
        <v>0</v>
      </c>
      <c r="P1641">
        <f>IF( AND('StockBond Returns'!$AD1639&lt;-0.1,'StockBond Returns'!$AD1639&gt;=-0.2),1,0)</f>
        <v>1</v>
      </c>
      <c r="Q1641">
        <f>IF( AND('StockBond Returns'!$AD1639&lt;-0.2,'StockBond Returns'!$AD1639&gt;=-0.3),1,0)</f>
        <v>0</v>
      </c>
      <c r="R1641">
        <f>IF('StockBond Returns'!AD1639&lt;-0.3,1,0)</f>
        <v>0</v>
      </c>
      <c r="S1641" t="str">
        <f t="shared" ref="S1641:W1641" si="3278">IF(N1641=1,$E1641,"")</f>
        <v/>
      </c>
      <c r="T1641" t="str">
        <f t="shared" si="3278"/>
        <v/>
      </c>
      <c r="U1641" s="17">
        <f t="shared" ca="1" si="3278"/>
        <v>4.6086438349188893E-2</v>
      </c>
      <c r="V1641" t="str">
        <f t="shared" si="3278"/>
        <v/>
      </c>
      <c r="W1641" t="str">
        <f t="shared" si="3278"/>
        <v/>
      </c>
    </row>
    <row r="1642" spans="1:23" ht="13" x14ac:dyDescent="0.15">
      <c r="A1642">
        <f t="shared" si="30"/>
        <v>4</v>
      </c>
      <c r="B1642">
        <f t="shared" si="31"/>
        <v>2007</v>
      </c>
      <c r="C1642" s="149">
        <f t="shared" si="706"/>
        <v>39233</v>
      </c>
      <c r="D1642" s="146">
        <f t="shared" si="9"/>
        <v>2007.2499999998761</v>
      </c>
      <c r="E1642" s="147">
        <f ca="1">('StockBond Returns'!AA1641+'StockBond Returns'!AC1641-'Parameters &amp; Main Results'!$B$39)/'StockBond Returns'!AB1641*12</f>
        <v>4.6045349791689734E-2</v>
      </c>
      <c r="F1642" s="70">
        <f ca="1">'StockBond Returns'!AA1641+'StockBond Returns'!AC1641-'StockBond Returns'!AB1641*'Distribution of Final Value'!$B$7</f>
        <v>0.38158257139271301</v>
      </c>
      <c r="G1642" s="17">
        <f>1/'StockBond Returns'!M1640</f>
        <v>3.7656705617365893E-2</v>
      </c>
      <c r="H1642">
        <f t="shared" si="4"/>
        <v>0</v>
      </c>
      <c r="I1642" s="64">
        <f t="shared" si="5"/>
        <v>1</v>
      </c>
      <c r="J1642">
        <f t="shared" si="6"/>
        <v>0</v>
      </c>
      <c r="K1642" t="str">
        <f t="shared" ref="K1642:M1642" si="3279">IF(H1642=1,$E1642,"")</f>
        <v/>
      </c>
      <c r="L1642" s="17">
        <f t="shared" ca="1" si="3279"/>
        <v>4.6045349791689734E-2</v>
      </c>
      <c r="M1642" t="str">
        <f t="shared" si="3279"/>
        <v/>
      </c>
      <c r="N1642" s="148">
        <f>IF('StockBond Returns'!AD1640=0,1,0)</f>
        <v>0</v>
      </c>
      <c r="O1642">
        <f>IF( AND('StockBond Returns'!$AD1640&lt;0,'StockBond Returns'!$AD1640&gt;=-0.1),1,0)</f>
        <v>0</v>
      </c>
      <c r="P1642">
        <f>IF( AND('StockBond Returns'!$AD1640&lt;-0.1,'StockBond Returns'!$AD1640&gt;=-0.2),1,0)</f>
        <v>1</v>
      </c>
      <c r="Q1642">
        <f>IF( AND('StockBond Returns'!$AD1640&lt;-0.2,'StockBond Returns'!$AD1640&gt;=-0.3),1,0)</f>
        <v>0</v>
      </c>
      <c r="R1642">
        <f>IF('StockBond Returns'!AD1640&lt;-0.3,1,0)</f>
        <v>0</v>
      </c>
      <c r="S1642" t="str">
        <f t="shared" ref="S1642:W1642" si="3280">IF(N1642=1,$E1642,"")</f>
        <v/>
      </c>
      <c r="T1642" t="str">
        <f t="shared" si="3280"/>
        <v/>
      </c>
      <c r="U1642" s="17">
        <f t="shared" ca="1" si="3280"/>
        <v>4.6045349791689734E-2</v>
      </c>
      <c r="V1642" t="str">
        <f t="shared" si="3280"/>
        <v/>
      </c>
      <c r="W1642" t="str">
        <f t="shared" si="3280"/>
        <v/>
      </c>
    </row>
    <row r="1643" spans="1:23" ht="13" x14ac:dyDescent="0.15">
      <c r="A1643">
        <f t="shared" si="30"/>
        <v>5</v>
      </c>
      <c r="B1643">
        <f t="shared" si="31"/>
        <v>2007</v>
      </c>
      <c r="C1643" s="149">
        <f t="shared" si="706"/>
        <v>39263</v>
      </c>
      <c r="D1643" s="146">
        <f t="shared" si="9"/>
        <v>2007.3333333332093</v>
      </c>
      <c r="E1643" s="147">
        <f ca="1">('StockBond Returns'!AA1642+'StockBond Returns'!AC1642-'Parameters &amp; Main Results'!$B$39)/'StockBond Returns'!AB1642*12</f>
        <v>4.4806500950182439E-2</v>
      </c>
      <c r="F1643" s="70">
        <f ca="1">'StockBond Returns'!AA1642+'StockBond Returns'!AC1642-'StockBond Returns'!AB1642*'Distribution of Final Value'!$B$7</f>
        <v>0.30262282750401281</v>
      </c>
      <c r="G1643" s="17">
        <f>1/'StockBond Returns'!M1641</f>
        <v>3.6601238413662487E-2</v>
      </c>
      <c r="H1643">
        <f t="shared" si="4"/>
        <v>0</v>
      </c>
      <c r="I1643" s="64">
        <f t="shared" si="5"/>
        <v>1</v>
      </c>
      <c r="J1643">
        <f t="shared" si="6"/>
        <v>0</v>
      </c>
      <c r="K1643" t="str">
        <f t="shared" ref="K1643:M1643" si="3281">IF(H1643=1,$E1643,"")</f>
        <v/>
      </c>
      <c r="L1643" s="17">
        <f t="shared" ca="1" si="3281"/>
        <v>4.4806500950182439E-2</v>
      </c>
      <c r="M1643" t="str">
        <f t="shared" si="3281"/>
        <v/>
      </c>
      <c r="N1643" s="148">
        <f>IF('StockBond Returns'!AD1641=0,1,0)</f>
        <v>0</v>
      </c>
      <c r="O1643">
        <f>IF( AND('StockBond Returns'!$AD1641&lt;0,'StockBond Returns'!$AD1641&gt;=-0.1),1,0)</f>
        <v>1</v>
      </c>
      <c r="P1643">
        <f>IF( AND('StockBond Returns'!$AD1641&lt;-0.1,'StockBond Returns'!$AD1641&gt;=-0.2),1,0)</f>
        <v>0</v>
      </c>
      <c r="Q1643">
        <f>IF( AND('StockBond Returns'!$AD1641&lt;-0.2,'StockBond Returns'!$AD1641&gt;=-0.3),1,0)</f>
        <v>0</v>
      </c>
      <c r="R1643">
        <f>IF('StockBond Returns'!AD1641&lt;-0.3,1,0)</f>
        <v>0</v>
      </c>
      <c r="S1643" t="str">
        <f t="shared" ref="S1643:W1643" si="3282">IF(N1643=1,$E1643,"")</f>
        <v/>
      </c>
      <c r="T1643" s="17">
        <f t="shared" ca="1" si="3282"/>
        <v>4.4806500950182439E-2</v>
      </c>
      <c r="U1643" t="str">
        <f t="shared" si="3282"/>
        <v/>
      </c>
      <c r="V1643" t="str">
        <f t="shared" si="3282"/>
        <v/>
      </c>
      <c r="W1643" t="str">
        <f t="shared" si="3282"/>
        <v/>
      </c>
    </row>
    <row r="1644" spans="1:23" ht="13" x14ac:dyDescent="0.15">
      <c r="A1644">
        <f t="shared" si="30"/>
        <v>6</v>
      </c>
      <c r="B1644">
        <f t="shared" si="31"/>
        <v>2007</v>
      </c>
      <c r="C1644" s="149">
        <f t="shared" si="706"/>
        <v>39294</v>
      </c>
      <c r="D1644" s="146">
        <f t="shared" si="9"/>
        <v>2007.4166666665426</v>
      </c>
      <c r="E1644" s="147">
        <f ca="1">('StockBond Returns'!AA1643+'StockBond Returns'!AC1643-'Parameters &amp; Main Results'!$B$39)/'StockBond Returns'!AB1643*12</f>
        <v>4.4171256997674206E-2</v>
      </c>
      <c r="F1644" s="70">
        <f ca="1">'StockBond Returns'!AA1643+'StockBond Returns'!AC1643-'StockBond Returns'!AB1643*'Distribution of Final Value'!$B$7</f>
        <v>0.26199412552177481</v>
      </c>
      <c r="G1644" s="17">
        <f>1/'StockBond Returns'!M1642</f>
        <v>3.5837649000683584E-2</v>
      </c>
      <c r="H1644">
        <f t="shared" si="4"/>
        <v>0</v>
      </c>
      <c r="I1644" s="64">
        <f t="shared" si="5"/>
        <v>1</v>
      </c>
      <c r="J1644">
        <f t="shared" si="6"/>
        <v>0</v>
      </c>
      <c r="K1644" t="str">
        <f t="shared" ref="K1644:M1644" si="3283">IF(H1644=1,$E1644,"")</f>
        <v/>
      </c>
      <c r="L1644" s="17">
        <f t="shared" ca="1" si="3283"/>
        <v>4.4171256997674206E-2</v>
      </c>
      <c r="M1644" t="str">
        <f t="shared" si="3283"/>
        <v/>
      </c>
      <c r="N1644" s="148">
        <f>IF('StockBond Returns'!AD1642=0,1,0)</f>
        <v>0</v>
      </c>
      <c r="O1644">
        <f>IF( AND('StockBond Returns'!$AD1642&lt;0,'StockBond Returns'!$AD1642&gt;=-0.1),1,0)</f>
        <v>1</v>
      </c>
      <c r="P1644">
        <f>IF( AND('StockBond Returns'!$AD1642&lt;-0.1,'StockBond Returns'!$AD1642&gt;=-0.2),1,0)</f>
        <v>0</v>
      </c>
      <c r="Q1644">
        <f>IF( AND('StockBond Returns'!$AD1642&lt;-0.2,'StockBond Returns'!$AD1642&gt;=-0.3),1,0)</f>
        <v>0</v>
      </c>
      <c r="R1644">
        <f>IF('StockBond Returns'!AD1642&lt;-0.3,1,0)</f>
        <v>0</v>
      </c>
      <c r="S1644" t="str">
        <f t="shared" ref="S1644:W1644" si="3284">IF(N1644=1,$E1644,"")</f>
        <v/>
      </c>
      <c r="T1644" s="17">
        <f t="shared" ca="1" si="3284"/>
        <v>4.4171256997674206E-2</v>
      </c>
      <c r="U1644" t="str">
        <f t="shared" si="3284"/>
        <v/>
      </c>
      <c r="V1644" t="str">
        <f t="shared" si="3284"/>
        <v/>
      </c>
      <c r="W1644" t="str">
        <f t="shared" si="3284"/>
        <v/>
      </c>
    </row>
    <row r="1645" spans="1:23" ht="13" x14ac:dyDescent="0.15">
      <c r="A1645">
        <f t="shared" si="30"/>
        <v>7</v>
      </c>
      <c r="B1645">
        <f t="shared" si="31"/>
        <v>2007</v>
      </c>
      <c r="C1645" s="149">
        <f t="shared" si="706"/>
        <v>39325</v>
      </c>
      <c r="D1645" s="146">
        <f t="shared" si="9"/>
        <v>2007.4999999998759</v>
      </c>
      <c r="E1645" s="147">
        <f ca="1">('StockBond Returns'!AA1644+'StockBond Returns'!AC1644-'Parameters &amp; Main Results'!$B$39)/'StockBond Returns'!AB1644*12</f>
        <v>4.4667395096102243E-2</v>
      </c>
      <c r="F1645" s="70">
        <f ca="1">'StockBond Returns'!AA1644+'StockBond Returns'!AC1644-'StockBond Returns'!AB1644*'Distribution of Final Value'!$B$7</f>
        <v>0.29246611852991444</v>
      </c>
      <c r="G1645" s="17">
        <f>1/'StockBond Returns'!M1643</f>
        <v>3.6346258781157985E-2</v>
      </c>
      <c r="H1645">
        <f t="shared" si="4"/>
        <v>0</v>
      </c>
      <c r="I1645" s="64">
        <f t="shared" si="5"/>
        <v>1</v>
      </c>
      <c r="J1645">
        <f t="shared" si="6"/>
        <v>0</v>
      </c>
      <c r="K1645" t="str">
        <f t="shared" ref="K1645:M1645" si="3285">IF(H1645=1,$E1645,"")</f>
        <v/>
      </c>
      <c r="L1645" s="17">
        <f t="shared" ca="1" si="3285"/>
        <v>4.4667395096102243E-2</v>
      </c>
      <c r="M1645" t="str">
        <f t="shared" si="3285"/>
        <v/>
      </c>
      <c r="N1645" s="148">
        <f>IF('StockBond Returns'!AD1643=0,1,0)</f>
        <v>0</v>
      </c>
      <c r="O1645">
        <f>IF( AND('StockBond Returns'!$AD1643&lt;0,'StockBond Returns'!$AD1643&gt;=-0.1),1,0)</f>
        <v>1</v>
      </c>
      <c r="P1645">
        <f>IF( AND('StockBond Returns'!$AD1643&lt;-0.1,'StockBond Returns'!$AD1643&gt;=-0.2),1,0)</f>
        <v>0</v>
      </c>
      <c r="Q1645">
        <f>IF( AND('StockBond Returns'!$AD1643&lt;-0.2,'StockBond Returns'!$AD1643&gt;=-0.3),1,0)</f>
        <v>0</v>
      </c>
      <c r="R1645">
        <f>IF('StockBond Returns'!AD1643&lt;-0.3,1,0)</f>
        <v>0</v>
      </c>
      <c r="S1645" t="str">
        <f t="shared" ref="S1645:W1645" si="3286">IF(N1645=1,$E1645,"")</f>
        <v/>
      </c>
      <c r="T1645" s="17">
        <f t="shared" ca="1" si="3286"/>
        <v>4.4667395096102243E-2</v>
      </c>
      <c r="U1645" t="str">
        <f t="shared" si="3286"/>
        <v/>
      </c>
      <c r="V1645" t="str">
        <f t="shared" si="3286"/>
        <v/>
      </c>
      <c r="W1645" t="str">
        <f t="shared" si="3286"/>
        <v/>
      </c>
    </row>
    <row r="1646" spans="1:23" ht="13" x14ac:dyDescent="0.15">
      <c r="A1646">
        <f t="shared" si="30"/>
        <v>8</v>
      </c>
      <c r="B1646">
        <f t="shared" si="31"/>
        <v>2007</v>
      </c>
      <c r="C1646" s="149">
        <f t="shared" si="706"/>
        <v>39355</v>
      </c>
      <c r="D1646" s="146">
        <f t="shared" si="9"/>
        <v>2007.5833333332091</v>
      </c>
      <c r="E1646" s="147">
        <f ca="1">('StockBond Returns'!AA1645+'StockBond Returns'!AC1645-'Parameters &amp; Main Results'!$B$39)/'StockBond Returns'!AB1645*12</f>
        <v>4.5990176386603861E-2</v>
      </c>
      <c r="F1646" s="70">
        <f ca="1">'StockBond Returns'!AA1645+'StockBond Returns'!AC1645-'StockBond Returns'!AB1645*'Distribution of Final Value'!$B$7</f>
        <v>0.37445562724635018</v>
      </c>
      <c r="G1646" s="17">
        <f>1/'StockBond Returns'!M1644</f>
        <v>3.8123467324625862E-2</v>
      </c>
      <c r="H1646">
        <f t="shared" si="4"/>
        <v>0</v>
      </c>
      <c r="I1646" s="64">
        <f t="shared" si="5"/>
        <v>1</v>
      </c>
      <c r="J1646">
        <f t="shared" si="6"/>
        <v>0</v>
      </c>
      <c r="K1646" t="str">
        <f t="shared" ref="K1646:M1646" si="3287">IF(H1646=1,$E1646,"")</f>
        <v/>
      </c>
      <c r="L1646" s="17">
        <f t="shared" ca="1" si="3287"/>
        <v>4.5990176386603861E-2</v>
      </c>
      <c r="M1646" t="str">
        <f t="shared" si="3287"/>
        <v/>
      </c>
      <c r="N1646" s="148">
        <f>IF('StockBond Returns'!AD1644=0,1,0)</f>
        <v>0</v>
      </c>
      <c r="O1646">
        <f>IF( AND('StockBond Returns'!$AD1644&lt;0,'StockBond Returns'!$AD1644&gt;=-0.1),1,0)</f>
        <v>0</v>
      </c>
      <c r="P1646">
        <f>IF( AND('StockBond Returns'!$AD1644&lt;-0.1,'StockBond Returns'!$AD1644&gt;=-0.2),1,0)</f>
        <v>1</v>
      </c>
      <c r="Q1646">
        <f>IF( AND('StockBond Returns'!$AD1644&lt;-0.2,'StockBond Returns'!$AD1644&gt;=-0.3),1,0)</f>
        <v>0</v>
      </c>
      <c r="R1646">
        <f>IF('StockBond Returns'!AD1644&lt;-0.3,1,0)</f>
        <v>0</v>
      </c>
      <c r="S1646" t="str">
        <f t="shared" ref="S1646:W1646" si="3288">IF(N1646=1,$E1646,"")</f>
        <v/>
      </c>
      <c r="T1646" t="str">
        <f t="shared" si="3288"/>
        <v/>
      </c>
      <c r="U1646" s="17">
        <f t="shared" ca="1" si="3288"/>
        <v>4.5990176386603861E-2</v>
      </c>
      <c r="V1646" t="str">
        <f t="shared" si="3288"/>
        <v/>
      </c>
      <c r="W1646" t="str">
        <f t="shared" si="3288"/>
        <v/>
      </c>
    </row>
    <row r="1647" spans="1:23" ht="13" x14ac:dyDescent="0.15">
      <c r="A1647">
        <f t="shared" si="30"/>
        <v>9</v>
      </c>
      <c r="B1647">
        <f t="shared" si="31"/>
        <v>2007</v>
      </c>
      <c r="C1647" s="149">
        <f t="shared" si="706"/>
        <v>39386</v>
      </c>
      <c r="D1647" s="146">
        <f t="shared" si="9"/>
        <v>2007.6666666665424</v>
      </c>
      <c r="E1647" s="147">
        <f ca="1">('StockBond Returns'!AA1646+'StockBond Returns'!AC1646-'Parameters &amp; Main Results'!$B$39)/'StockBond Returns'!AB1646*12</f>
        <v>4.5393832552816982E-2</v>
      </c>
      <c r="F1647" s="70">
        <f ca="1">'StockBond Returns'!AA1646+'StockBond Returns'!AC1646-'StockBond Returns'!AB1646*'Distribution of Final Value'!$B$7</f>
        <v>0.33633445783345461</v>
      </c>
      <c r="G1647" s="17">
        <f>1/'StockBond Returns'!M1645</f>
        <v>3.7740396304383708E-2</v>
      </c>
      <c r="H1647">
        <f t="shared" si="4"/>
        <v>0</v>
      </c>
      <c r="I1647" s="64">
        <f t="shared" si="5"/>
        <v>1</v>
      </c>
      <c r="J1647">
        <f t="shared" si="6"/>
        <v>0</v>
      </c>
      <c r="K1647" t="str">
        <f t="shared" ref="K1647:M1647" si="3289">IF(H1647=1,$E1647,"")</f>
        <v/>
      </c>
      <c r="L1647" s="17">
        <f t="shared" ca="1" si="3289"/>
        <v>4.5393832552816982E-2</v>
      </c>
      <c r="M1647" t="str">
        <f t="shared" si="3289"/>
        <v/>
      </c>
      <c r="N1647" s="148">
        <f>IF('StockBond Returns'!AD1645=0,1,0)</f>
        <v>0</v>
      </c>
      <c r="O1647">
        <f>IF( AND('StockBond Returns'!$AD1645&lt;0,'StockBond Returns'!$AD1645&gt;=-0.1),1,0)</f>
        <v>1</v>
      </c>
      <c r="P1647">
        <f>IF( AND('StockBond Returns'!$AD1645&lt;-0.1,'StockBond Returns'!$AD1645&gt;=-0.2),1,0)</f>
        <v>0</v>
      </c>
      <c r="Q1647">
        <f>IF( AND('StockBond Returns'!$AD1645&lt;-0.2,'StockBond Returns'!$AD1645&gt;=-0.3),1,0)</f>
        <v>0</v>
      </c>
      <c r="R1647">
        <f>IF('StockBond Returns'!AD1645&lt;-0.3,1,0)</f>
        <v>0</v>
      </c>
      <c r="S1647" t="str">
        <f t="shared" ref="S1647:W1647" si="3290">IF(N1647=1,$E1647,"")</f>
        <v/>
      </c>
      <c r="T1647" s="17">
        <f t="shared" ca="1" si="3290"/>
        <v>4.5393832552816982E-2</v>
      </c>
      <c r="U1647" t="str">
        <f t="shared" si="3290"/>
        <v/>
      </c>
      <c r="V1647" t="str">
        <f t="shared" si="3290"/>
        <v/>
      </c>
      <c r="W1647" t="str">
        <f t="shared" si="3290"/>
        <v/>
      </c>
    </row>
    <row r="1648" spans="1:23" ht="13" x14ac:dyDescent="0.15">
      <c r="A1648">
        <f t="shared" si="30"/>
        <v>10</v>
      </c>
      <c r="B1648">
        <f t="shared" si="31"/>
        <v>2007</v>
      </c>
      <c r="C1648" s="149">
        <f t="shared" si="706"/>
        <v>39416</v>
      </c>
      <c r="D1648" s="146">
        <f t="shared" si="9"/>
        <v>2007.7499999998756</v>
      </c>
      <c r="E1648" s="147">
        <f ca="1">('StockBond Returns'!AA1647+'StockBond Returns'!AC1647-'Parameters &amp; Main Results'!$B$39)/'StockBond Returns'!AB1647*12</f>
        <v>4.3791865124746435E-2</v>
      </c>
      <c r="F1648" s="70">
        <f ca="1">'StockBond Returns'!AA1647+'StockBond Returns'!AC1647-'StockBond Returns'!AB1647*'Distribution of Final Value'!$B$7</f>
        <v>0.2358647431738512</v>
      </c>
      <c r="G1648" s="17">
        <f>1/'StockBond Returns'!M1646</f>
        <v>3.6209729515431548E-2</v>
      </c>
      <c r="H1648">
        <f t="shared" si="4"/>
        <v>0</v>
      </c>
      <c r="I1648" s="64">
        <f t="shared" si="5"/>
        <v>1</v>
      </c>
      <c r="J1648">
        <f t="shared" si="6"/>
        <v>0</v>
      </c>
      <c r="K1648" t="str">
        <f t="shared" ref="K1648:M1648" si="3291">IF(H1648=1,$E1648,"")</f>
        <v/>
      </c>
      <c r="L1648" s="17">
        <f t="shared" ca="1" si="3291"/>
        <v>4.3791865124746435E-2</v>
      </c>
      <c r="M1648" t="str">
        <f t="shared" si="3291"/>
        <v/>
      </c>
      <c r="N1648" s="148">
        <f>IF('StockBond Returns'!AD1646=0,1,0)</f>
        <v>0</v>
      </c>
      <c r="O1648">
        <f>IF( AND('StockBond Returns'!$AD1646&lt;0,'StockBond Returns'!$AD1646&gt;=-0.1),1,0)</f>
        <v>1</v>
      </c>
      <c r="P1648">
        <f>IF( AND('StockBond Returns'!$AD1646&lt;-0.1,'StockBond Returns'!$AD1646&gt;=-0.2),1,0)</f>
        <v>0</v>
      </c>
      <c r="Q1648">
        <f>IF( AND('StockBond Returns'!$AD1646&lt;-0.2,'StockBond Returns'!$AD1646&gt;=-0.3),1,0)</f>
        <v>0</v>
      </c>
      <c r="R1648">
        <f>IF('StockBond Returns'!AD1646&lt;-0.3,1,0)</f>
        <v>0</v>
      </c>
      <c r="S1648" t="str">
        <f t="shared" ref="S1648:W1648" si="3292">IF(N1648=1,$E1648,"")</f>
        <v/>
      </c>
      <c r="T1648" s="17">
        <f t="shared" ca="1" si="3292"/>
        <v>4.3791865124746435E-2</v>
      </c>
      <c r="U1648" t="str">
        <f t="shared" si="3292"/>
        <v/>
      </c>
      <c r="V1648" t="str">
        <f t="shared" si="3292"/>
        <v/>
      </c>
      <c r="W1648" t="str">
        <f t="shared" si="3292"/>
        <v/>
      </c>
    </row>
    <row r="1649" spans="1:23" ht="13" x14ac:dyDescent="0.15">
      <c r="A1649">
        <f t="shared" si="30"/>
        <v>11</v>
      </c>
      <c r="B1649">
        <f t="shared" si="31"/>
        <v>2007</v>
      </c>
      <c r="C1649" s="149">
        <f t="shared" si="706"/>
        <v>39447</v>
      </c>
      <c r="D1649" s="146">
        <f t="shared" si="9"/>
        <v>2007.8333333332089</v>
      </c>
      <c r="E1649" s="147">
        <f ca="1">('StockBond Returns'!AA1648+'StockBond Returns'!AC1648-'Parameters &amp; Main Results'!$B$39)/'StockBond Returns'!AB1648*12</f>
        <v>4.3700665259961427E-2</v>
      </c>
      <c r="F1649" s="70">
        <f ca="1">'StockBond Returns'!AA1648+'StockBond Returns'!AC1648-'StockBond Returns'!AB1648*'Distribution of Final Value'!$B$7</f>
        <v>0.22966019800911797</v>
      </c>
      <c r="G1649" s="17">
        <f>1/'StockBond Returns'!M1647</f>
        <v>3.6372728712548347E-2</v>
      </c>
      <c r="H1649">
        <f t="shared" si="4"/>
        <v>0</v>
      </c>
      <c r="I1649" s="64">
        <f t="shared" si="5"/>
        <v>1</v>
      </c>
      <c r="J1649">
        <f t="shared" si="6"/>
        <v>0</v>
      </c>
      <c r="K1649" t="str">
        <f t="shared" ref="K1649:M1649" si="3293">IF(H1649=1,$E1649,"")</f>
        <v/>
      </c>
      <c r="L1649" s="17">
        <f t="shared" ca="1" si="3293"/>
        <v>4.3700665259961427E-2</v>
      </c>
      <c r="M1649" t="str">
        <f t="shared" si="3293"/>
        <v/>
      </c>
      <c r="N1649" s="148">
        <f>IF('StockBond Returns'!AD1647=0,1,0)</f>
        <v>0</v>
      </c>
      <c r="O1649">
        <f>IF( AND('StockBond Returns'!$AD1647&lt;0,'StockBond Returns'!$AD1647&gt;=-0.1),1,0)</f>
        <v>1</v>
      </c>
      <c r="P1649">
        <f>IF( AND('StockBond Returns'!$AD1647&lt;-0.1,'StockBond Returns'!$AD1647&gt;=-0.2),1,0)</f>
        <v>0</v>
      </c>
      <c r="Q1649">
        <f>IF( AND('StockBond Returns'!$AD1647&lt;-0.2,'StockBond Returns'!$AD1647&gt;=-0.3),1,0)</f>
        <v>0</v>
      </c>
      <c r="R1649">
        <f>IF('StockBond Returns'!AD1647&lt;-0.3,1,0)</f>
        <v>0</v>
      </c>
      <c r="S1649" t="str">
        <f t="shared" ref="S1649:W1649" si="3294">IF(N1649=1,$E1649,"")</f>
        <v/>
      </c>
      <c r="T1649" s="17">
        <f t="shared" ca="1" si="3294"/>
        <v>4.3700665259961427E-2</v>
      </c>
      <c r="U1649" t="str">
        <f t="shared" si="3294"/>
        <v/>
      </c>
      <c r="V1649" t="str">
        <f t="shared" si="3294"/>
        <v/>
      </c>
      <c r="W1649" t="str">
        <f t="shared" si="3294"/>
        <v/>
      </c>
    </row>
    <row r="1650" spans="1:23" ht="13" x14ac:dyDescent="0.15">
      <c r="A1650">
        <f t="shared" si="30"/>
        <v>12</v>
      </c>
      <c r="B1650">
        <f t="shared" si="31"/>
        <v>2007</v>
      </c>
      <c r="C1650" s="149">
        <f t="shared" si="706"/>
        <v>39478</v>
      </c>
      <c r="D1650" s="146">
        <f t="shared" si="9"/>
        <v>2007.9166666665421</v>
      </c>
      <c r="E1650" s="147">
        <f ca="1">('StockBond Returns'!AA1649+'StockBond Returns'!AC1649-'Parameters &amp; Main Results'!$B$39)/'StockBond Returns'!AB1649*12</f>
        <v>4.511427043090907E-2</v>
      </c>
      <c r="F1650" s="70">
        <f ca="1">'StockBond Returns'!AA1649+'StockBond Returns'!AC1649-'StockBond Returns'!AB1649*'Distribution of Final Value'!$B$7</f>
        <v>0.31665770798859016</v>
      </c>
      <c r="G1650" s="17">
        <f>1/'StockBond Returns'!M1648</f>
        <v>3.8400790169065627E-2</v>
      </c>
      <c r="H1650">
        <f t="shared" si="4"/>
        <v>0</v>
      </c>
      <c r="I1650" s="64">
        <f t="shared" si="5"/>
        <v>1</v>
      </c>
      <c r="J1650">
        <f t="shared" si="6"/>
        <v>0</v>
      </c>
      <c r="K1650" t="str">
        <f t="shared" ref="K1650:M1650" si="3295">IF(H1650=1,$E1650,"")</f>
        <v/>
      </c>
      <c r="L1650" s="17">
        <f t="shared" ca="1" si="3295"/>
        <v>4.511427043090907E-2</v>
      </c>
      <c r="M1650" t="str">
        <f t="shared" si="3295"/>
        <v/>
      </c>
      <c r="N1650" s="148">
        <f>IF('StockBond Returns'!AD1648=0,1,0)</f>
        <v>0</v>
      </c>
      <c r="O1650">
        <f>IF( AND('StockBond Returns'!$AD1648&lt;0,'StockBond Returns'!$AD1648&gt;=-0.1),1,0)</f>
        <v>1</v>
      </c>
      <c r="P1650">
        <f>IF( AND('StockBond Returns'!$AD1648&lt;-0.1,'StockBond Returns'!$AD1648&gt;=-0.2),1,0)</f>
        <v>0</v>
      </c>
      <c r="Q1650">
        <f>IF( AND('StockBond Returns'!$AD1648&lt;-0.2,'StockBond Returns'!$AD1648&gt;=-0.3),1,0)</f>
        <v>0</v>
      </c>
      <c r="R1650">
        <f>IF('StockBond Returns'!AD1648&lt;-0.3,1,0)</f>
        <v>0</v>
      </c>
      <c r="S1650" t="str">
        <f t="shared" ref="S1650:W1650" si="3296">IF(N1650=1,$E1650,"")</f>
        <v/>
      </c>
      <c r="T1650" s="17">
        <f t="shared" ca="1" si="3296"/>
        <v>4.511427043090907E-2</v>
      </c>
      <c r="U1650" t="str">
        <f t="shared" si="3296"/>
        <v/>
      </c>
      <c r="V1650" t="str">
        <f t="shared" si="3296"/>
        <v/>
      </c>
      <c r="W1650" t="str">
        <f t="shared" si="3296"/>
        <v/>
      </c>
    </row>
    <row r="1651" spans="1:23" ht="13" x14ac:dyDescent="0.15">
      <c r="A1651">
        <f t="shared" si="30"/>
        <v>1</v>
      </c>
      <c r="B1651">
        <f t="shared" si="31"/>
        <v>2008</v>
      </c>
      <c r="C1651" s="149">
        <f t="shared" si="706"/>
        <v>39507</v>
      </c>
      <c r="D1651" s="146">
        <f t="shared" si="9"/>
        <v>2007.9999999998754</v>
      </c>
      <c r="E1651" s="147">
        <f ca="1">('StockBond Returns'!AA1650+'StockBond Returns'!AC1650-'Parameters &amp; Main Results'!$B$39)/'StockBond Returns'!AB1650*12</f>
        <v>4.5495045024165445E-2</v>
      </c>
      <c r="F1651" s="70">
        <f ca="1">'StockBond Returns'!AA1650+'StockBond Returns'!AC1650-'StockBond Returns'!AB1650*'Distribution of Final Value'!$B$7</f>
        <v>0.33941274008105449</v>
      </c>
      <c r="G1651" s="17">
        <f>1/'StockBond Returns'!M1649</f>
        <v>3.881241410485279E-2</v>
      </c>
      <c r="H1651">
        <f t="shared" si="4"/>
        <v>0</v>
      </c>
      <c r="I1651" s="64">
        <f t="shared" si="5"/>
        <v>1</v>
      </c>
      <c r="J1651">
        <f t="shared" si="6"/>
        <v>0</v>
      </c>
      <c r="K1651" t="str">
        <f t="shared" ref="K1651:M1651" si="3297">IF(H1651=1,$E1651,"")</f>
        <v/>
      </c>
      <c r="L1651" s="17">
        <f t="shared" ca="1" si="3297"/>
        <v>4.5495045024165445E-2</v>
      </c>
      <c r="M1651" t="str">
        <f t="shared" si="3297"/>
        <v/>
      </c>
      <c r="N1651" s="148">
        <f>IF('StockBond Returns'!AD1649=0,1,0)</f>
        <v>0</v>
      </c>
      <c r="O1651">
        <f>IF( AND('StockBond Returns'!$AD1649&lt;0,'StockBond Returns'!$AD1649&gt;=-0.1),1,0)</f>
        <v>0</v>
      </c>
      <c r="P1651">
        <f>IF( AND('StockBond Returns'!$AD1649&lt;-0.1,'StockBond Returns'!$AD1649&gt;=-0.2),1,0)</f>
        <v>1</v>
      </c>
      <c r="Q1651">
        <f>IF( AND('StockBond Returns'!$AD1649&lt;-0.2,'StockBond Returns'!$AD1649&gt;=-0.3),1,0)</f>
        <v>0</v>
      </c>
      <c r="R1651">
        <f>IF('StockBond Returns'!AD1649&lt;-0.3,1,0)</f>
        <v>0</v>
      </c>
      <c r="S1651" t="str">
        <f t="shared" ref="S1651:W1651" si="3298">IF(N1651=1,$E1651,"")</f>
        <v/>
      </c>
      <c r="T1651" t="str">
        <f t="shared" si="3298"/>
        <v/>
      </c>
      <c r="U1651" s="17">
        <f t="shared" ca="1" si="3298"/>
        <v>4.5495045024165445E-2</v>
      </c>
      <c r="V1651" t="str">
        <f t="shared" si="3298"/>
        <v/>
      </c>
      <c r="W1651" t="str">
        <f t="shared" si="3298"/>
        <v/>
      </c>
    </row>
    <row r="1652" spans="1:23" ht="13" x14ac:dyDescent="0.15">
      <c r="A1652">
        <f t="shared" si="30"/>
        <v>2</v>
      </c>
      <c r="B1652">
        <f t="shared" si="31"/>
        <v>2008</v>
      </c>
      <c r="C1652" s="149">
        <f t="shared" si="706"/>
        <v>39538</v>
      </c>
      <c r="D1652" s="146">
        <f t="shared" si="9"/>
        <v>2008.0833333332087</v>
      </c>
      <c r="E1652" s="147">
        <f ca="1">('StockBond Returns'!AA1651+'StockBond Returns'!AC1651-'Parameters &amp; Main Results'!$B$39)/'StockBond Returns'!AB1651*12</f>
        <v>4.7326673990352848E-2</v>
      </c>
      <c r="F1652" s="70">
        <f ca="1">'StockBond Returns'!AA1651+'StockBond Returns'!AC1651-'StockBond Returns'!AB1651*'Distribution of Final Value'!$B$7</f>
        <v>0.45144189986698402</v>
      </c>
      <c r="G1652" s="17">
        <f>1/'StockBond Returns'!M1650</f>
        <v>4.1634297908281638E-2</v>
      </c>
      <c r="H1652">
        <f t="shared" si="4"/>
        <v>0</v>
      </c>
      <c r="I1652" s="64">
        <f t="shared" si="5"/>
        <v>1</v>
      </c>
      <c r="J1652">
        <f t="shared" si="6"/>
        <v>0</v>
      </c>
      <c r="K1652" t="str">
        <f t="shared" ref="K1652:M1652" si="3299">IF(H1652=1,$E1652,"")</f>
        <v/>
      </c>
      <c r="L1652" s="17">
        <f t="shared" ca="1" si="3299"/>
        <v>4.7326673990352848E-2</v>
      </c>
      <c r="M1652" t="str">
        <f t="shared" si="3299"/>
        <v/>
      </c>
      <c r="N1652" s="148">
        <f>IF('StockBond Returns'!AD1650=0,1,0)</f>
        <v>0</v>
      </c>
      <c r="O1652">
        <f>IF( AND('StockBond Returns'!$AD1650&lt;0,'StockBond Returns'!$AD1650&gt;=-0.1),1,0)</f>
        <v>0</v>
      </c>
      <c r="P1652">
        <f>IF( AND('StockBond Returns'!$AD1650&lt;-0.1,'StockBond Returns'!$AD1650&gt;=-0.2),1,0)</f>
        <v>1</v>
      </c>
      <c r="Q1652">
        <f>IF( AND('StockBond Returns'!$AD1650&lt;-0.2,'StockBond Returns'!$AD1650&gt;=-0.3),1,0)</f>
        <v>0</v>
      </c>
      <c r="R1652">
        <f>IF('StockBond Returns'!AD1650&lt;-0.3,1,0)</f>
        <v>0</v>
      </c>
      <c r="S1652" t="str">
        <f t="shared" ref="S1652:W1652" si="3300">IF(N1652=1,$E1652,"")</f>
        <v/>
      </c>
      <c r="T1652" t="str">
        <f t="shared" si="3300"/>
        <v/>
      </c>
      <c r="U1652" s="17">
        <f t="shared" ca="1" si="3300"/>
        <v>4.7326673990352848E-2</v>
      </c>
      <c r="V1652" t="str">
        <f t="shared" si="3300"/>
        <v/>
      </c>
      <c r="W1652" t="str">
        <f t="shared" si="3300"/>
        <v/>
      </c>
    </row>
    <row r="1653" spans="1:23" ht="13" x14ac:dyDescent="0.15">
      <c r="A1653">
        <f t="shared" si="30"/>
        <v>3</v>
      </c>
      <c r="B1653">
        <f t="shared" si="31"/>
        <v>2008</v>
      </c>
      <c r="C1653" s="149">
        <f t="shared" si="706"/>
        <v>39568</v>
      </c>
      <c r="D1653" s="146">
        <f t="shared" si="9"/>
        <v>2008.1666666665419</v>
      </c>
      <c r="E1653" s="147">
        <f ca="1">('StockBond Returns'!AA1652+'StockBond Returns'!AC1652-'Parameters &amp; Main Results'!$B$39)/'StockBond Returns'!AB1652*12</f>
        <v>4.8487746832569123E-2</v>
      </c>
      <c r="F1653" s="70">
        <f ca="1">'StockBond Returns'!AA1652+'StockBond Returns'!AC1652-'StockBond Returns'!AB1652*'Distribution of Final Value'!$B$7</f>
        <v>0.52162753640207393</v>
      </c>
      <c r="G1653" s="17">
        <f>1/'StockBond Returns'!M1651</f>
        <v>4.3337115126460858E-2</v>
      </c>
      <c r="H1653">
        <f t="shared" si="4"/>
        <v>0</v>
      </c>
      <c r="I1653" s="64">
        <f t="shared" si="5"/>
        <v>1</v>
      </c>
      <c r="J1653">
        <f t="shared" si="6"/>
        <v>0</v>
      </c>
      <c r="K1653" t="str">
        <f t="shared" ref="K1653:M1653" si="3301">IF(H1653=1,$E1653,"")</f>
        <v/>
      </c>
      <c r="L1653" s="17">
        <f t="shared" ca="1" si="3301"/>
        <v>4.8487746832569123E-2</v>
      </c>
      <c r="M1653" t="str">
        <f t="shared" si="3301"/>
        <v/>
      </c>
      <c r="N1653" s="148">
        <f>IF('StockBond Returns'!AD1651=0,1,0)</f>
        <v>0</v>
      </c>
      <c r="O1653">
        <f>IF( AND('StockBond Returns'!$AD1651&lt;0,'StockBond Returns'!$AD1651&gt;=-0.1),1,0)</f>
        <v>0</v>
      </c>
      <c r="P1653">
        <f>IF( AND('StockBond Returns'!$AD1651&lt;-0.1,'StockBond Returns'!$AD1651&gt;=-0.2),1,0)</f>
        <v>1</v>
      </c>
      <c r="Q1653">
        <f>IF( AND('StockBond Returns'!$AD1651&lt;-0.2,'StockBond Returns'!$AD1651&gt;=-0.3),1,0)</f>
        <v>0</v>
      </c>
      <c r="R1653">
        <f>IF('StockBond Returns'!AD1651&lt;-0.3,1,0)</f>
        <v>0</v>
      </c>
      <c r="S1653" t="str">
        <f t="shared" ref="S1653:W1653" si="3302">IF(N1653=1,$E1653,"")</f>
        <v/>
      </c>
      <c r="T1653" t="str">
        <f t="shared" si="3302"/>
        <v/>
      </c>
      <c r="U1653" s="17">
        <f t="shared" ca="1" si="3302"/>
        <v>4.8487746832569123E-2</v>
      </c>
      <c r="V1653" t="str">
        <f t="shared" si="3302"/>
        <v/>
      </c>
      <c r="W1653" t="str">
        <f t="shared" si="3302"/>
        <v/>
      </c>
    </row>
    <row r="1654" spans="1:23" ht="13" x14ac:dyDescent="0.15">
      <c r="A1654">
        <f t="shared" si="30"/>
        <v>4</v>
      </c>
      <c r="B1654">
        <f t="shared" si="31"/>
        <v>2008</v>
      </c>
      <c r="C1654" s="149">
        <f t="shared" si="706"/>
        <v>39599</v>
      </c>
      <c r="D1654" s="146">
        <f t="shared" si="9"/>
        <v>2008.2499999998752</v>
      </c>
      <c r="E1654" s="147">
        <f ca="1">('StockBond Returns'!AA1653+'StockBond Returns'!AC1653-'Parameters &amp; Main Results'!$B$39)/'StockBond Returns'!AB1653*12</f>
        <v>4.8939960587361844E-2</v>
      </c>
      <c r="F1654" s="70">
        <f ca="1">'StockBond Returns'!AA1653+'StockBond Returns'!AC1653-'StockBond Returns'!AB1653*'Distribution of Final Value'!$B$7</f>
        <v>0.54794401739576104</v>
      </c>
      <c r="G1654" s="17">
        <f>1/'StockBond Returns'!M1652</f>
        <v>4.40418278345793E-2</v>
      </c>
      <c r="H1654">
        <f t="shared" si="4"/>
        <v>0</v>
      </c>
      <c r="I1654" s="64">
        <f t="shared" si="5"/>
        <v>1</v>
      </c>
      <c r="J1654">
        <f t="shared" si="6"/>
        <v>0</v>
      </c>
      <c r="K1654" t="str">
        <f t="shared" ref="K1654:M1654" si="3303">IF(H1654=1,$E1654,"")</f>
        <v/>
      </c>
      <c r="L1654" s="17">
        <f t="shared" ca="1" si="3303"/>
        <v>4.8939960587361844E-2</v>
      </c>
      <c r="M1654" t="str">
        <f t="shared" si="3303"/>
        <v/>
      </c>
      <c r="N1654" s="148">
        <f>IF('StockBond Returns'!AD1652=0,1,0)</f>
        <v>0</v>
      </c>
      <c r="O1654">
        <f>IF( AND('StockBond Returns'!$AD1652&lt;0,'StockBond Returns'!$AD1652&gt;=-0.1),1,0)</f>
        <v>0</v>
      </c>
      <c r="P1654">
        <f>IF( AND('StockBond Returns'!$AD1652&lt;-0.1,'StockBond Returns'!$AD1652&gt;=-0.2),1,0)</f>
        <v>1</v>
      </c>
      <c r="Q1654">
        <f>IF( AND('StockBond Returns'!$AD1652&lt;-0.2,'StockBond Returns'!$AD1652&gt;=-0.3),1,0)</f>
        <v>0</v>
      </c>
      <c r="R1654">
        <f>IF('StockBond Returns'!AD1652&lt;-0.3,1,0)</f>
        <v>0</v>
      </c>
      <c r="S1654" t="str">
        <f t="shared" ref="S1654:W1654" si="3304">IF(N1654=1,$E1654,"")</f>
        <v/>
      </c>
      <c r="T1654" t="str">
        <f t="shared" si="3304"/>
        <v/>
      </c>
      <c r="U1654" s="17">
        <f t="shared" ca="1" si="3304"/>
        <v>4.8939960587361844E-2</v>
      </c>
      <c r="V1654" t="str">
        <f t="shared" si="3304"/>
        <v/>
      </c>
      <c r="W1654" t="str">
        <f t="shared" si="3304"/>
        <v/>
      </c>
    </row>
    <row r="1655" spans="1:23" ht="13" x14ac:dyDescent="0.15">
      <c r="A1655">
        <f t="shared" si="30"/>
        <v>5</v>
      </c>
      <c r="B1655">
        <f t="shared" si="31"/>
        <v>2008</v>
      </c>
      <c r="C1655" s="149">
        <f t="shared" si="706"/>
        <v>39629</v>
      </c>
      <c r="D1655" s="146">
        <f t="shared" si="9"/>
        <v>2008.3333333332084</v>
      </c>
      <c r="E1655" s="147">
        <f ca="1">('StockBond Returns'!AA1654+'StockBond Returns'!AC1654-'Parameters &amp; Main Results'!$B$39)/'StockBond Returns'!AB1654*12</f>
        <v>4.7838145573938895E-2</v>
      </c>
      <c r="F1655" s="70">
        <f ca="1">'StockBond Returns'!AA1654+'StockBond Returns'!AC1654-'StockBond Returns'!AB1654*'Distribution of Final Value'!$B$7</f>
        <v>0.47910597017602363</v>
      </c>
      <c r="G1655" s="17">
        <f>1/'StockBond Returns'!M1653</f>
        <v>4.2348259969920622E-2</v>
      </c>
      <c r="H1655">
        <f t="shared" si="4"/>
        <v>0</v>
      </c>
      <c r="I1655" s="64">
        <f t="shared" si="5"/>
        <v>1</v>
      </c>
      <c r="J1655">
        <f t="shared" si="6"/>
        <v>0</v>
      </c>
      <c r="K1655" t="str">
        <f t="shared" ref="K1655:M1655" si="3305">IF(H1655=1,$E1655,"")</f>
        <v/>
      </c>
      <c r="L1655" s="17">
        <f t="shared" ca="1" si="3305"/>
        <v>4.7838145573938895E-2</v>
      </c>
      <c r="M1655" t="str">
        <f t="shared" si="3305"/>
        <v/>
      </c>
      <c r="N1655" s="148">
        <f>IF('StockBond Returns'!AD1653=0,1,0)</f>
        <v>0</v>
      </c>
      <c r="O1655">
        <f>IF( AND('StockBond Returns'!$AD1653&lt;0,'StockBond Returns'!$AD1653&gt;=-0.1),1,0)</f>
        <v>0</v>
      </c>
      <c r="P1655">
        <f>IF( AND('StockBond Returns'!$AD1653&lt;-0.1,'StockBond Returns'!$AD1653&gt;=-0.2),1,0)</f>
        <v>1</v>
      </c>
      <c r="Q1655">
        <f>IF( AND('StockBond Returns'!$AD1653&lt;-0.2,'StockBond Returns'!$AD1653&gt;=-0.3),1,0)</f>
        <v>0</v>
      </c>
      <c r="R1655">
        <f>IF('StockBond Returns'!AD1653&lt;-0.3,1,0)</f>
        <v>0</v>
      </c>
      <c r="S1655" t="str">
        <f t="shared" ref="S1655:W1655" si="3306">IF(N1655=1,$E1655,"")</f>
        <v/>
      </c>
      <c r="T1655" t="str">
        <f t="shared" si="3306"/>
        <v/>
      </c>
      <c r="U1655" s="17">
        <f t="shared" ca="1" si="3306"/>
        <v>4.7838145573938895E-2</v>
      </c>
      <c r="V1655" t="str">
        <f t="shared" si="3306"/>
        <v/>
      </c>
      <c r="W1655" t="str">
        <f t="shared" si="3306"/>
        <v/>
      </c>
    </row>
    <row r="1656" spans="1:23" ht="13" x14ac:dyDescent="0.15">
      <c r="A1656">
        <f t="shared" si="30"/>
        <v>6</v>
      </c>
      <c r="B1656">
        <f t="shared" si="31"/>
        <v>2008</v>
      </c>
      <c r="C1656" s="149">
        <f t="shared" si="706"/>
        <v>39660</v>
      </c>
      <c r="D1656" s="146">
        <f t="shared" si="9"/>
        <v>2008.4166666665417</v>
      </c>
      <c r="E1656" s="147">
        <f ca="1">('StockBond Returns'!AA1655+'StockBond Returns'!AC1655-'Parameters &amp; Main Results'!$B$39)/'StockBond Returns'!AB1655*12</f>
        <v>4.8326845820837253E-2</v>
      </c>
      <c r="F1656" s="70">
        <f ca="1">'StockBond Returns'!AA1655+'StockBond Returns'!AC1655-'StockBond Returns'!AB1655*'Distribution of Final Value'!$B$7</f>
        <v>0.50764258841445731</v>
      </c>
      <c r="G1656" s="17">
        <f>1/'StockBond Returns'!M1654</f>
        <v>4.2734929377903137E-2</v>
      </c>
      <c r="H1656">
        <f t="shared" si="4"/>
        <v>0</v>
      </c>
      <c r="I1656" s="64">
        <f t="shared" si="5"/>
        <v>1</v>
      </c>
      <c r="J1656">
        <f t="shared" si="6"/>
        <v>0</v>
      </c>
      <c r="K1656" t="str">
        <f t="shared" ref="K1656:M1656" si="3307">IF(H1656=1,$E1656,"")</f>
        <v/>
      </c>
      <c r="L1656" s="17">
        <f t="shared" ca="1" si="3307"/>
        <v>4.8326845820837253E-2</v>
      </c>
      <c r="M1656" t="str">
        <f t="shared" si="3307"/>
        <v/>
      </c>
      <c r="N1656" s="148">
        <f>IF('StockBond Returns'!AD1654=0,1,0)</f>
        <v>0</v>
      </c>
      <c r="O1656">
        <f>IF( AND('StockBond Returns'!$AD1654&lt;0,'StockBond Returns'!$AD1654&gt;=-0.1),1,0)</f>
        <v>0</v>
      </c>
      <c r="P1656">
        <f>IF( AND('StockBond Returns'!$AD1654&lt;-0.1,'StockBond Returns'!$AD1654&gt;=-0.2),1,0)</f>
        <v>1</v>
      </c>
      <c r="Q1656">
        <f>IF( AND('StockBond Returns'!$AD1654&lt;-0.2,'StockBond Returns'!$AD1654&gt;=-0.3),1,0)</f>
        <v>0</v>
      </c>
      <c r="R1656">
        <f>IF('StockBond Returns'!AD1654&lt;-0.3,1,0)</f>
        <v>0</v>
      </c>
      <c r="S1656" t="str">
        <f t="shared" ref="S1656:W1656" si="3308">IF(N1656=1,$E1656,"")</f>
        <v/>
      </c>
      <c r="T1656" t="str">
        <f t="shared" si="3308"/>
        <v/>
      </c>
      <c r="U1656" s="17">
        <f t="shared" ca="1" si="3308"/>
        <v>4.8326845820837253E-2</v>
      </c>
      <c r="V1656" t="str">
        <f t="shared" si="3308"/>
        <v/>
      </c>
      <c r="W1656" t="str">
        <f t="shared" si="3308"/>
        <v/>
      </c>
    </row>
    <row r="1657" spans="1:23" ht="13" x14ac:dyDescent="0.15">
      <c r="A1657">
        <f t="shared" si="30"/>
        <v>7</v>
      </c>
      <c r="B1657">
        <f t="shared" si="31"/>
        <v>2008</v>
      </c>
      <c r="C1657" s="149">
        <f t="shared" si="706"/>
        <v>39691</v>
      </c>
      <c r="D1657" s="146">
        <f t="shared" si="9"/>
        <v>2008.4999999998749</v>
      </c>
      <c r="E1657" s="147">
        <f ca="1">('StockBond Returns'!AA1656+'StockBond Returns'!AC1656-'Parameters &amp; Main Results'!$B$39)/'StockBond Returns'!AB1656*12</f>
        <v>5.1603508049059249E-2</v>
      </c>
      <c r="F1657" s="70">
        <f ca="1">'StockBond Returns'!AA1656+'StockBond Returns'!AC1656-'StockBond Returns'!AB1656*'Distribution of Final Value'!$B$7</f>
        <v>0.70552097727599072</v>
      </c>
      <c r="G1657" s="17">
        <f>1/'StockBond Returns'!M1655</f>
        <v>4.6744002889919929E-2</v>
      </c>
      <c r="H1657">
        <f t="shared" si="4"/>
        <v>0</v>
      </c>
      <c r="I1657" s="64">
        <f t="shared" si="5"/>
        <v>1</v>
      </c>
      <c r="J1657">
        <f t="shared" si="6"/>
        <v>0</v>
      </c>
      <c r="K1657" t="str">
        <f t="shared" ref="K1657:M1657" si="3309">IF(H1657=1,$E1657,"")</f>
        <v/>
      </c>
      <c r="L1657" s="17">
        <f t="shared" ca="1" si="3309"/>
        <v>5.1603508049059249E-2</v>
      </c>
      <c r="M1657" t="str">
        <f t="shared" si="3309"/>
        <v/>
      </c>
      <c r="N1657" s="148">
        <f>IF('StockBond Returns'!AD1655=0,1,0)</f>
        <v>0</v>
      </c>
      <c r="O1657">
        <f>IF( AND('StockBond Returns'!$AD1655&lt;0,'StockBond Returns'!$AD1655&gt;=-0.1),1,0)</f>
        <v>0</v>
      </c>
      <c r="P1657">
        <f>IF( AND('StockBond Returns'!$AD1655&lt;-0.1,'StockBond Returns'!$AD1655&gt;=-0.2),1,0)</f>
        <v>0</v>
      </c>
      <c r="Q1657">
        <f>IF( AND('StockBond Returns'!$AD1655&lt;-0.2,'StockBond Returns'!$AD1655&gt;=-0.3),1,0)</f>
        <v>1</v>
      </c>
      <c r="R1657">
        <f>IF('StockBond Returns'!AD1655&lt;-0.3,1,0)</f>
        <v>0</v>
      </c>
      <c r="S1657" t="str">
        <f t="shared" ref="S1657:W1657" si="3310">IF(N1657=1,$E1657,"")</f>
        <v/>
      </c>
      <c r="T1657" t="str">
        <f t="shared" si="3310"/>
        <v/>
      </c>
      <c r="U1657" t="str">
        <f t="shared" si="3310"/>
        <v/>
      </c>
      <c r="V1657" s="17">
        <f t="shared" ca="1" si="3310"/>
        <v>5.1603508049059249E-2</v>
      </c>
      <c r="W1657" t="str">
        <f t="shared" si="3310"/>
        <v/>
      </c>
    </row>
    <row r="1658" spans="1:23" ht="13" x14ac:dyDescent="0.15">
      <c r="A1658">
        <f t="shared" si="30"/>
        <v>8</v>
      </c>
      <c r="B1658">
        <f t="shared" si="31"/>
        <v>2008</v>
      </c>
      <c r="C1658" s="149">
        <f t="shared" si="706"/>
        <v>39721</v>
      </c>
      <c r="D1658" s="146">
        <f t="shared" si="9"/>
        <v>2008.5833333332082</v>
      </c>
      <c r="E1658" s="147">
        <f ca="1">('StockBond Returns'!AA1657+'StockBond Returns'!AC1657-'Parameters &amp; Main Results'!$B$39)/'StockBond Returns'!AB1657*12</f>
        <v>5.2481356373953757E-2</v>
      </c>
      <c r="F1658" s="70">
        <f ca="1">'StockBond Returns'!AA1657+'StockBond Returns'!AC1657-'StockBond Returns'!AB1657*'Distribution of Final Value'!$B$7</f>
        <v>0.75667288742302974</v>
      </c>
      <c r="G1658" s="17">
        <f>1/'StockBond Returns'!M1656</f>
        <v>4.745111484721682E-2</v>
      </c>
      <c r="H1658">
        <f t="shared" si="4"/>
        <v>0</v>
      </c>
      <c r="I1658" s="64">
        <f t="shared" si="5"/>
        <v>1</v>
      </c>
      <c r="J1658">
        <f t="shared" si="6"/>
        <v>0</v>
      </c>
      <c r="K1658" t="str">
        <f t="shared" ref="K1658:M1658" si="3311">IF(H1658=1,$E1658,"")</f>
        <v/>
      </c>
      <c r="L1658" s="17">
        <f t="shared" ca="1" si="3311"/>
        <v>5.2481356373953757E-2</v>
      </c>
      <c r="M1658" t="str">
        <f t="shared" si="3311"/>
        <v/>
      </c>
      <c r="N1658" s="148">
        <f>IF('StockBond Returns'!AD1656=0,1,0)</f>
        <v>0</v>
      </c>
      <c r="O1658">
        <f>IF( AND('StockBond Returns'!$AD1656&lt;0,'StockBond Returns'!$AD1656&gt;=-0.1),1,0)</f>
        <v>0</v>
      </c>
      <c r="P1658">
        <f>IF( AND('StockBond Returns'!$AD1656&lt;-0.1,'StockBond Returns'!$AD1656&gt;=-0.2),1,0)</f>
        <v>0</v>
      </c>
      <c r="Q1658">
        <f>IF( AND('StockBond Returns'!$AD1656&lt;-0.2,'StockBond Returns'!$AD1656&gt;=-0.3),1,0)</f>
        <v>1</v>
      </c>
      <c r="R1658">
        <f>IF('StockBond Returns'!AD1656&lt;-0.3,1,0)</f>
        <v>0</v>
      </c>
      <c r="S1658" t="str">
        <f t="shared" ref="S1658:W1658" si="3312">IF(N1658=1,$E1658,"")</f>
        <v/>
      </c>
      <c r="T1658" t="str">
        <f t="shared" si="3312"/>
        <v/>
      </c>
      <c r="U1658" t="str">
        <f t="shared" si="3312"/>
        <v/>
      </c>
      <c r="V1658" s="17">
        <f t="shared" ca="1" si="3312"/>
        <v>5.2481356373953757E-2</v>
      </c>
      <c r="W1658" t="str">
        <f t="shared" si="3312"/>
        <v/>
      </c>
    </row>
    <row r="1659" spans="1:23" ht="13" x14ac:dyDescent="0.15">
      <c r="A1659">
        <f t="shared" si="30"/>
        <v>9</v>
      </c>
      <c r="B1659">
        <f t="shared" si="31"/>
        <v>2008</v>
      </c>
      <c r="C1659" s="149">
        <f t="shared" si="706"/>
        <v>39752</v>
      </c>
      <c r="D1659" s="146">
        <f t="shared" si="9"/>
        <v>2008.6666666665415</v>
      </c>
      <c r="E1659" s="147">
        <f ca="1">('StockBond Returns'!AA1658+'StockBond Returns'!AC1658-'Parameters &amp; Main Results'!$B$39)/'StockBond Returns'!AB1658*12</f>
        <v>5.2202454485495639E-2</v>
      </c>
      <c r="F1659" s="70">
        <f ca="1">'StockBond Returns'!AA1658+'StockBond Returns'!AC1658-'StockBond Returns'!AB1658*'Distribution of Final Value'!$B$7</f>
        <v>0.73754621930744868</v>
      </c>
      <c r="G1659" s="17">
        <f>1/'StockBond Returns'!M1657</f>
        <v>4.686771107498898E-2</v>
      </c>
      <c r="H1659">
        <f t="shared" si="4"/>
        <v>0</v>
      </c>
      <c r="I1659" s="64">
        <f t="shared" si="5"/>
        <v>1</v>
      </c>
      <c r="J1659">
        <f t="shared" si="6"/>
        <v>0</v>
      </c>
      <c r="K1659" t="str">
        <f t="shared" ref="K1659:M1659" si="3313">IF(H1659=1,$E1659,"")</f>
        <v/>
      </c>
      <c r="L1659" s="17">
        <f t="shared" ca="1" si="3313"/>
        <v>5.2202454485495639E-2</v>
      </c>
      <c r="M1659" t="str">
        <f t="shared" si="3313"/>
        <v/>
      </c>
      <c r="N1659" s="148">
        <f>IF('StockBond Returns'!AD1657=0,1,0)</f>
        <v>0</v>
      </c>
      <c r="O1659">
        <f>IF( AND('StockBond Returns'!$AD1657&lt;0,'StockBond Returns'!$AD1657&gt;=-0.1),1,0)</f>
        <v>0</v>
      </c>
      <c r="P1659">
        <f>IF( AND('StockBond Returns'!$AD1657&lt;-0.1,'StockBond Returns'!$AD1657&gt;=-0.2),1,0)</f>
        <v>0</v>
      </c>
      <c r="Q1659">
        <f>IF( AND('StockBond Returns'!$AD1657&lt;-0.2,'StockBond Returns'!$AD1657&gt;=-0.3),1,0)</f>
        <v>1</v>
      </c>
      <c r="R1659">
        <f>IF('StockBond Returns'!AD1657&lt;-0.3,1,0)</f>
        <v>0</v>
      </c>
      <c r="S1659" t="str">
        <f t="shared" ref="S1659:W1659" si="3314">IF(N1659=1,$E1659,"")</f>
        <v/>
      </c>
      <c r="T1659" t="str">
        <f t="shared" si="3314"/>
        <v/>
      </c>
      <c r="U1659" t="str">
        <f t="shared" si="3314"/>
        <v/>
      </c>
      <c r="V1659" s="17">
        <f t="shared" ca="1" si="3314"/>
        <v>5.2202454485495639E-2</v>
      </c>
      <c r="W1659" t="str">
        <f t="shared" si="3314"/>
        <v/>
      </c>
    </row>
    <row r="1660" spans="1:23" ht="13" x14ac:dyDescent="0.15">
      <c r="A1660">
        <f t="shared" si="30"/>
        <v>10</v>
      </c>
      <c r="B1660">
        <f t="shared" si="31"/>
        <v>2008</v>
      </c>
      <c r="C1660" s="149">
        <f t="shared" si="706"/>
        <v>39782</v>
      </c>
      <c r="D1660" s="146">
        <f t="shared" si="9"/>
        <v>2008.7499999998747</v>
      </c>
      <c r="E1660" s="147">
        <f ca="1">('StockBond Returns'!AA1659+'StockBond Returns'!AC1659-'Parameters &amp; Main Results'!$B$39)/'StockBond Returns'!AB1659*12</f>
        <v>5.575708931042607E-2</v>
      </c>
      <c r="F1660" s="70">
        <f ca="1">'StockBond Returns'!AA1659+'StockBond Returns'!AC1659-'StockBond Returns'!AB1659*'Distribution of Final Value'!$B$7</f>
        <v>0.94956701827013701</v>
      </c>
      <c r="G1660" s="17">
        <f>1/'StockBond Returns'!M1658</f>
        <v>5.1239399448290833E-2</v>
      </c>
      <c r="H1660">
        <f t="shared" si="4"/>
        <v>1</v>
      </c>
      <c r="I1660" s="64">
        <f t="shared" si="5"/>
        <v>0</v>
      </c>
      <c r="J1660">
        <f t="shared" si="6"/>
        <v>0</v>
      </c>
      <c r="K1660" s="17">
        <f t="shared" ref="K1660:M1660" ca="1" si="3315">IF(H1660=1,$E1660,"")</f>
        <v>5.575708931042607E-2</v>
      </c>
      <c r="L1660" t="str">
        <f t="shared" si="3315"/>
        <v/>
      </c>
      <c r="M1660" t="str">
        <f t="shared" si="3315"/>
        <v/>
      </c>
      <c r="N1660" s="148">
        <f>IF('StockBond Returns'!AD1658=0,1,0)</f>
        <v>0</v>
      </c>
      <c r="O1660">
        <f>IF( AND('StockBond Returns'!$AD1658&lt;0,'StockBond Returns'!$AD1658&gt;=-0.1),1,0)</f>
        <v>0</v>
      </c>
      <c r="P1660">
        <f>IF( AND('StockBond Returns'!$AD1658&lt;-0.1,'StockBond Returns'!$AD1658&gt;=-0.2),1,0)</f>
        <v>0</v>
      </c>
      <c r="Q1660">
        <f>IF( AND('StockBond Returns'!$AD1658&lt;-0.2,'StockBond Returns'!$AD1658&gt;=-0.3),1,0)</f>
        <v>0</v>
      </c>
      <c r="R1660">
        <f>IF('StockBond Returns'!AD1658&lt;-0.3,1,0)</f>
        <v>1</v>
      </c>
      <c r="S1660" t="str">
        <f t="shared" ref="S1660:W1660" si="3316">IF(N1660=1,$E1660,"")</f>
        <v/>
      </c>
      <c r="T1660" t="str">
        <f t="shared" si="3316"/>
        <v/>
      </c>
      <c r="U1660" t="str">
        <f t="shared" si="3316"/>
        <v/>
      </c>
      <c r="V1660" t="str">
        <f t="shared" si="3316"/>
        <v/>
      </c>
      <c r="W1660" s="17">
        <f t="shared" ca="1" si="3316"/>
        <v>5.575708931042607E-2</v>
      </c>
    </row>
    <row r="1661" spans="1:23" ht="13" x14ac:dyDescent="0.15">
      <c r="A1661">
        <f t="shared" si="30"/>
        <v>11</v>
      </c>
      <c r="B1661">
        <f t="shared" si="31"/>
        <v>2008</v>
      </c>
      <c r="C1661" s="149">
        <f t="shared" si="706"/>
        <v>39813</v>
      </c>
      <c r="D1661" s="146">
        <f t="shared" si="9"/>
        <v>2008.833333333208</v>
      </c>
      <c r="E1661" s="147">
        <f ca="1">('StockBond Returns'!AA1660+'StockBond Returns'!AC1660-'Parameters &amp; Main Results'!$B$39)/'StockBond Returns'!AB1660*12</f>
        <v>6.4287888406928395E-2</v>
      </c>
      <c r="F1661" s="70">
        <f ca="1">'StockBond Returns'!AA1660+'StockBond Returns'!AC1660-'StockBond Returns'!AB1660*'Distribution of Final Value'!$B$7</f>
        <v>1.4588804536193622</v>
      </c>
      <c r="G1661" s="17">
        <f>1/'StockBond Returns'!M1659</f>
        <v>6.1025804261530654E-2</v>
      </c>
      <c r="H1661">
        <f t="shared" si="4"/>
        <v>1</v>
      </c>
      <c r="I1661" s="64">
        <f t="shared" si="5"/>
        <v>0</v>
      </c>
      <c r="J1661">
        <f t="shared" si="6"/>
        <v>0</v>
      </c>
      <c r="K1661" s="17">
        <f t="shared" ref="K1661:M1661" ca="1" si="3317">IF(H1661=1,$E1661,"")</f>
        <v>6.4287888406928395E-2</v>
      </c>
      <c r="L1661" t="str">
        <f t="shared" si="3317"/>
        <v/>
      </c>
      <c r="M1661" t="str">
        <f t="shared" si="3317"/>
        <v/>
      </c>
      <c r="N1661" s="148">
        <f>IF('StockBond Returns'!AD1659=0,1,0)</f>
        <v>0</v>
      </c>
      <c r="O1661">
        <f>IF( AND('StockBond Returns'!$AD1659&lt;0,'StockBond Returns'!$AD1659&gt;=-0.1),1,0)</f>
        <v>0</v>
      </c>
      <c r="P1661">
        <f>IF( AND('StockBond Returns'!$AD1659&lt;-0.1,'StockBond Returns'!$AD1659&gt;=-0.2),1,0)</f>
        <v>0</v>
      </c>
      <c r="Q1661">
        <f>IF( AND('StockBond Returns'!$AD1659&lt;-0.2,'StockBond Returns'!$AD1659&gt;=-0.3),1,0)</f>
        <v>0</v>
      </c>
      <c r="R1661">
        <f>IF('StockBond Returns'!AD1659&lt;-0.3,1,0)</f>
        <v>1</v>
      </c>
      <c r="S1661" t="str">
        <f t="shared" ref="S1661:W1661" si="3318">IF(N1661=1,$E1661,"")</f>
        <v/>
      </c>
      <c r="T1661" t="str">
        <f t="shared" si="3318"/>
        <v/>
      </c>
      <c r="U1661" t="str">
        <f t="shared" si="3318"/>
        <v/>
      </c>
      <c r="V1661" t="str">
        <f t="shared" si="3318"/>
        <v/>
      </c>
      <c r="W1661" s="17">
        <f t="shared" ca="1" si="3318"/>
        <v>6.4287888406928395E-2</v>
      </c>
    </row>
    <row r="1662" spans="1:23" ht="13" x14ac:dyDescent="0.15">
      <c r="A1662">
        <f t="shared" si="30"/>
        <v>12</v>
      </c>
      <c r="B1662">
        <f t="shared" si="31"/>
        <v>2008</v>
      </c>
      <c r="C1662" s="149">
        <f t="shared" si="706"/>
        <v>39844</v>
      </c>
      <c r="D1662" s="146">
        <f t="shared" si="9"/>
        <v>2008.9166666665412</v>
      </c>
      <c r="E1662" s="147">
        <f ca="1">('StockBond Returns'!AA1661+'StockBond Returns'!AC1661-'Parameters &amp; Main Results'!$B$39)/'StockBond Returns'!AB1661*12</f>
        <v>6.9748298407657131E-2</v>
      </c>
      <c r="F1662" s="70">
        <f ca="1">'StockBond Returns'!AA1661+'StockBond Returns'!AC1661-'StockBond Returns'!AB1661*'Distribution of Final Value'!$B$7</f>
        <v>1.7797725761052274</v>
      </c>
      <c r="G1662" s="17">
        <f>1/'StockBond Returns'!M1660</f>
        <v>7.0897941407302406E-2</v>
      </c>
      <c r="H1662">
        <f t="shared" si="4"/>
        <v>1</v>
      </c>
      <c r="I1662" s="64">
        <f t="shared" si="5"/>
        <v>0</v>
      </c>
      <c r="J1662">
        <f t="shared" si="6"/>
        <v>0</v>
      </c>
      <c r="K1662" s="17">
        <f t="shared" ref="K1662:M1662" ca="1" si="3319">IF(H1662=1,$E1662,"")</f>
        <v>6.9748298407657131E-2</v>
      </c>
      <c r="L1662" t="str">
        <f t="shared" si="3319"/>
        <v/>
      </c>
      <c r="M1662" t="str">
        <f t="shared" si="3319"/>
        <v/>
      </c>
      <c r="N1662" s="148">
        <f>IF('StockBond Returns'!AD1660=0,1,0)</f>
        <v>0</v>
      </c>
      <c r="O1662">
        <f>IF( AND('StockBond Returns'!$AD1660&lt;0,'StockBond Returns'!$AD1660&gt;=-0.1),1,0)</f>
        <v>0</v>
      </c>
      <c r="P1662">
        <f>IF( AND('StockBond Returns'!$AD1660&lt;-0.1,'StockBond Returns'!$AD1660&gt;=-0.2),1,0)</f>
        <v>0</v>
      </c>
      <c r="Q1662">
        <f>IF( AND('StockBond Returns'!$AD1660&lt;-0.2,'StockBond Returns'!$AD1660&gt;=-0.3),1,0)</f>
        <v>0</v>
      </c>
      <c r="R1662">
        <f>IF('StockBond Returns'!AD1660&lt;-0.3,1,0)</f>
        <v>1</v>
      </c>
      <c r="S1662" t="str">
        <f t="shared" ref="S1662:W1662" si="3320">IF(N1662=1,$E1662,"")</f>
        <v/>
      </c>
      <c r="T1662" t="str">
        <f t="shared" si="3320"/>
        <v/>
      </c>
      <c r="U1662" t="str">
        <f t="shared" si="3320"/>
        <v/>
      </c>
      <c r="V1662" t="str">
        <f t="shared" si="3320"/>
        <v/>
      </c>
      <c r="W1662" s="17">
        <f t="shared" ca="1" si="3320"/>
        <v>6.9748298407657131E-2</v>
      </c>
    </row>
    <row r="1663" spans="1:23" ht="13" x14ac:dyDescent="0.15">
      <c r="A1663">
        <f t="shared" si="30"/>
        <v>1</v>
      </c>
      <c r="B1663">
        <f t="shared" si="31"/>
        <v>2009</v>
      </c>
      <c r="C1663" s="149">
        <f t="shared" si="706"/>
        <v>39872</v>
      </c>
      <c r="D1663" s="146">
        <f t="shared" si="9"/>
        <v>2008.9999999998745</v>
      </c>
      <c r="E1663" s="147">
        <f ca="1">('StockBond Returns'!AA1662+'StockBond Returns'!AC1662-'Parameters &amp; Main Results'!$B$39)/'StockBond Returns'!AB1662*12</f>
        <v>6.3311809167626631E-2</v>
      </c>
      <c r="F1663" s="70">
        <f ca="1">'StockBond Returns'!AA1662+'StockBond Returns'!AC1662-'StockBond Returns'!AB1662*'Distribution of Final Value'!$B$7</f>
        <v>1.3885283634732049</v>
      </c>
      <c r="G1663" s="17">
        <f>1/'StockBond Returns'!M1661</f>
        <v>6.3186339737124383E-2</v>
      </c>
      <c r="H1663">
        <f t="shared" si="4"/>
        <v>1</v>
      </c>
      <c r="I1663" s="64">
        <f t="shared" si="5"/>
        <v>0</v>
      </c>
      <c r="J1663">
        <f t="shared" si="6"/>
        <v>0</v>
      </c>
      <c r="K1663" s="17">
        <f t="shared" ref="K1663:M1663" ca="1" si="3321">IF(H1663=1,$E1663,"")</f>
        <v>6.3311809167626631E-2</v>
      </c>
      <c r="L1663" t="str">
        <f t="shared" si="3321"/>
        <v/>
      </c>
      <c r="M1663" t="str">
        <f t="shared" si="3321"/>
        <v/>
      </c>
      <c r="N1663" s="148">
        <f>IF('StockBond Returns'!AD1661=0,1,0)</f>
        <v>0</v>
      </c>
      <c r="O1663">
        <f>IF( AND('StockBond Returns'!$AD1661&lt;0,'StockBond Returns'!$AD1661&gt;=-0.1),1,0)</f>
        <v>0</v>
      </c>
      <c r="P1663">
        <f>IF( AND('StockBond Returns'!$AD1661&lt;-0.1,'StockBond Returns'!$AD1661&gt;=-0.2),1,0)</f>
        <v>0</v>
      </c>
      <c r="Q1663">
        <f>IF( AND('StockBond Returns'!$AD1661&lt;-0.2,'StockBond Returns'!$AD1661&gt;=-0.3),1,0)</f>
        <v>0</v>
      </c>
      <c r="R1663">
        <f>IF('StockBond Returns'!AD1661&lt;-0.3,1,0)</f>
        <v>1</v>
      </c>
      <c r="S1663" t="str">
        <f t="shared" ref="S1663:W1663" si="3322">IF(N1663=1,$E1663,"")</f>
        <v/>
      </c>
      <c r="T1663" t="str">
        <f t="shared" si="3322"/>
        <v/>
      </c>
      <c r="U1663" t="str">
        <f t="shared" si="3322"/>
        <v/>
      </c>
      <c r="V1663" t="str">
        <f t="shared" si="3322"/>
        <v/>
      </c>
      <c r="W1663" s="17">
        <f t="shared" ca="1" si="3322"/>
        <v>6.3311809167626631E-2</v>
      </c>
    </row>
    <row r="1664" spans="1:23" ht="13" x14ac:dyDescent="0.15">
      <c r="A1664">
        <f t="shared" si="30"/>
        <v>2</v>
      </c>
      <c r="B1664">
        <f t="shared" si="31"/>
        <v>2009</v>
      </c>
      <c r="C1664" s="149">
        <f t="shared" si="706"/>
        <v>39903</v>
      </c>
      <c r="D1664" s="146">
        <f t="shared" si="9"/>
        <v>2009.0833333332077</v>
      </c>
      <c r="E1664" s="147">
        <f ca="1">('StockBond Returns'!AA1663+'StockBond Returns'!AC1663-'Parameters &amp; Main Results'!$B$39)/'StockBond Returns'!AB1663*12</f>
        <v>6.8526952351868467E-2</v>
      </c>
      <c r="F1664" s="70">
        <f ca="1">'StockBond Returns'!AA1663+'StockBond Returns'!AC1663-'StockBond Returns'!AB1663*'Distribution of Final Value'!$B$7</f>
        <v>1.6925720269289828</v>
      </c>
      <c r="G1664" s="17">
        <f>1/'StockBond Returns'!M1662</f>
        <v>6.9103964603910009E-2</v>
      </c>
      <c r="H1664">
        <f t="shared" si="4"/>
        <v>1</v>
      </c>
      <c r="I1664" s="64">
        <f t="shared" si="5"/>
        <v>0</v>
      </c>
      <c r="J1664">
        <f t="shared" si="6"/>
        <v>0</v>
      </c>
      <c r="K1664" s="17">
        <f t="shared" ref="K1664:M1664" ca="1" si="3323">IF(H1664=1,$E1664,"")</f>
        <v>6.8526952351868467E-2</v>
      </c>
      <c r="L1664" t="str">
        <f t="shared" si="3323"/>
        <v/>
      </c>
      <c r="M1664" t="str">
        <f t="shared" si="3323"/>
        <v/>
      </c>
      <c r="N1664" s="148">
        <f>IF('StockBond Returns'!AD1662=0,1,0)</f>
        <v>0</v>
      </c>
      <c r="O1664">
        <f>IF( AND('StockBond Returns'!$AD1662&lt;0,'StockBond Returns'!$AD1662&gt;=-0.1),1,0)</f>
        <v>0</v>
      </c>
      <c r="P1664">
        <f>IF( AND('StockBond Returns'!$AD1662&lt;-0.1,'StockBond Returns'!$AD1662&gt;=-0.2),1,0)</f>
        <v>0</v>
      </c>
      <c r="Q1664">
        <f>IF( AND('StockBond Returns'!$AD1662&lt;-0.2,'StockBond Returns'!$AD1662&gt;=-0.3),1,0)</f>
        <v>0</v>
      </c>
      <c r="R1664">
        <f>IF('StockBond Returns'!AD1662&lt;-0.3,1,0)</f>
        <v>1</v>
      </c>
      <c r="S1664" t="str">
        <f t="shared" ref="S1664:W1664" si="3324">IF(N1664=1,$E1664,"")</f>
        <v/>
      </c>
      <c r="T1664" t="str">
        <f t="shared" si="3324"/>
        <v/>
      </c>
      <c r="U1664" t="str">
        <f t="shared" si="3324"/>
        <v/>
      </c>
      <c r="V1664" t="str">
        <f t="shared" si="3324"/>
        <v/>
      </c>
      <c r="W1664" s="17">
        <f t="shared" ca="1" si="3324"/>
        <v>6.8526952351868467E-2</v>
      </c>
    </row>
    <row r="1665" spans="1:23" ht="13" x14ac:dyDescent="0.15">
      <c r="A1665">
        <f t="shared" si="30"/>
        <v>3</v>
      </c>
      <c r="B1665">
        <f t="shared" si="31"/>
        <v>2009</v>
      </c>
      <c r="C1665" s="149">
        <f t="shared" si="706"/>
        <v>39933</v>
      </c>
      <c r="D1665" s="146">
        <f t="shared" si="9"/>
        <v>2009.166666666541</v>
      </c>
      <c r="E1665" s="147">
        <f ca="1">('StockBond Returns'!AA1664+'StockBond Returns'!AC1664-'Parameters &amp; Main Results'!$B$39)/'StockBond Returns'!AB1664*12</f>
        <v>7.773367561167395E-2</v>
      </c>
      <c r="F1665" s="70">
        <f ca="1">'StockBond Returns'!AA1664+'StockBond Returns'!AC1664-'StockBond Returns'!AB1664*'Distribution of Final Value'!$B$7</f>
        <v>2.2291883091527334</v>
      </c>
      <c r="G1665" s="17">
        <f>1/'StockBond Returns'!M1663</f>
        <v>8.1360135196266822E-2</v>
      </c>
      <c r="H1665">
        <f t="shared" si="4"/>
        <v>1</v>
      </c>
      <c r="I1665" s="64">
        <f t="shared" si="5"/>
        <v>0</v>
      </c>
      <c r="J1665">
        <f t="shared" si="6"/>
        <v>0</v>
      </c>
      <c r="K1665" s="17">
        <f t="shared" ref="K1665:M1665" ca="1" si="3325">IF(H1665=1,$E1665,"")</f>
        <v>7.773367561167395E-2</v>
      </c>
      <c r="L1665" t="str">
        <f t="shared" si="3325"/>
        <v/>
      </c>
      <c r="M1665" t="str">
        <f t="shared" si="3325"/>
        <v/>
      </c>
      <c r="N1665" s="148">
        <f>IF('StockBond Returns'!AD1663=0,1,0)</f>
        <v>0</v>
      </c>
      <c r="O1665">
        <f>IF( AND('StockBond Returns'!$AD1663&lt;0,'StockBond Returns'!$AD1663&gt;=-0.1),1,0)</f>
        <v>0</v>
      </c>
      <c r="P1665">
        <f>IF( AND('StockBond Returns'!$AD1663&lt;-0.1,'StockBond Returns'!$AD1663&gt;=-0.2),1,0)</f>
        <v>0</v>
      </c>
      <c r="Q1665">
        <f>IF( AND('StockBond Returns'!$AD1663&lt;-0.2,'StockBond Returns'!$AD1663&gt;=-0.3),1,0)</f>
        <v>0</v>
      </c>
      <c r="R1665">
        <f>IF('StockBond Returns'!AD1663&lt;-0.3,1,0)</f>
        <v>1</v>
      </c>
      <c r="S1665" t="str">
        <f t="shared" ref="S1665:W1665" si="3326">IF(N1665=1,$E1665,"")</f>
        <v/>
      </c>
      <c r="T1665" t="str">
        <f t="shared" si="3326"/>
        <v/>
      </c>
      <c r="U1665" t="str">
        <f t="shared" si="3326"/>
        <v/>
      </c>
      <c r="V1665" t="str">
        <f t="shared" si="3326"/>
        <v/>
      </c>
      <c r="W1665" s="17">
        <f t="shared" ca="1" si="3326"/>
        <v>7.773367561167395E-2</v>
      </c>
    </row>
    <row r="1666" spans="1:23" ht="13" x14ac:dyDescent="0.15">
      <c r="A1666">
        <f t="shared" si="30"/>
        <v>4</v>
      </c>
      <c r="B1666">
        <f t="shared" si="31"/>
        <v>2009</v>
      </c>
      <c r="C1666" s="149">
        <f t="shared" si="706"/>
        <v>39964</v>
      </c>
      <c r="D1666" s="146">
        <f t="shared" si="9"/>
        <v>2009.2499999998743</v>
      </c>
      <c r="E1666" s="147">
        <f ca="1">('StockBond Returns'!AA1665+'StockBond Returns'!AC1665-'Parameters &amp; Main Results'!$B$39)/'StockBond Returns'!AB1665*12</f>
        <v>7.0325139487693089E-2</v>
      </c>
      <c r="F1666" s="70">
        <f ca="1">'StockBond Returns'!AA1665+'StockBond Returns'!AC1665-'StockBond Returns'!AB1665*'Distribution of Final Value'!$B$7</f>
        <v>1.7824370224399257</v>
      </c>
      <c r="G1666" s="17">
        <f>1/'StockBond Returns'!M1664</f>
        <v>7.1222059455205197E-2</v>
      </c>
      <c r="H1666">
        <f t="shared" si="4"/>
        <v>1</v>
      </c>
      <c r="I1666" s="64">
        <f t="shared" si="5"/>
        <v>0</v>
      </c>
      <c r="J1666">
        <f t="shared" si="6"/>
        <v>0</v>
      </c>
      <c r="K1666" s="17">
        <f t="shared" ref="K1666:M1666" ca="1" si="3327">IF(H1666=1,$E1666,"")</f>
        <v>7.0325139487693089E-2</v>
      </c>
      <c r="L1666" t="str">
        <f t="shared" si="3327"/>
        <v/>
      </c>
      <c r="M1666" t="str">
        <f t="shared" si="3327"/>
        <v/>
      </c>
      <c r="N1666" s="148">
        <f>IF('StockBond Returns'!AD1664=0,1,0)</f>
        <v>0</v>
      </c>
      <c r="O1666">
        <f>IF( AND('StockBond Returns'!$AD1664&lt;0,'StockBond Returns'!$AD1664&gt;=-0.1),1,0)</f>
        <v>0</v>
      </c>
      <c r="P1666">
        <f>IF( AND('StockBond Returns'!$AD1664&lt;-0.1,'StockBond Returns'!$AD1664&gt;=-0.2),1,0)</f>
        <v>0</v>
      </c>
      <c r="Q1666">
        <f>IF( AND('StockBond Returns'!$AD1664&lt;-0.2,'StockBond Returns'!$AD1664&gt;=-0.3),1,0)</f>
        <v>0</v>
      </c>
      <c r="R1666">
        <f>IF('StockBond Returns'!AD1664&lt;-0.3,1,0)</f>
        <v>1</v>
      </c>
      <c r="S1666" t="str">
        <f t="shared" ref="S1666:W1666" si="3328">IF(N1666=1,$E1666,"")</f>
        <v/>
      </c>
      <c r="T1666" t="str">
        <f t="shared" si="3328"/>
        <v/>
      </c>
      <c r="U1666" t="str">
        <f t="shared" si="3328"/>
        <v/>
      </c>
      <c r="V1666" t="str">
        <f t="shared" si="3328"/>
        <v/>
      </c>
      <c r="W1666" s="17">
        <f t="shared" ca="1" si="3328"/>
        <v>7.0325139487693089E-2</v>
      </c>
    </row>
    <row r="1667" spans="1:23" ht="13" x14ac:dyDescent="0.15">
      <c r="A1667">
        <f t="shared" si="30"/>
        <v>5</v>
      </c>
      <c r="B1667">
        <f t="shared" si="31"/>
        <v>2009</v>
      </c>
      <c r="C1667" s="149">
        <f t="shared" si="706"/>
        <v>39994</v>
      </c>
      <c r="D1667" s="146">
        <f t="shared" si="9"/>
        <v>2009.3333333332075</v>
      </c>
      <c r="E1667" s="147">
        <f ca="1">('StockBond Returns'!AA1666+'StockBond Returns'!AC1666-'Parameters &amp; Main Results'!$B$39)/'StockBond Returns'!AB1666*12</f>
        <v>6.6500190739698858E-2</v>
      </c>
      <c r="F1667" s="70">
        <f ca="1">'StockBond Returns'!AA1666+'StockBond Returns'!AC1666-'StockBond Returns'!AB1666*'Distribution of Final Value'!$B$7</f>
        <v>1.5506960067190554</v>
      </c>
      <c r="G1667" s="17">
        <f>1/'StockBond Returns'!M1665</f>
        <v>6.4861506511359079E-2</v>
      </c>
      <c r="H1667">
        <f t="shared" si="4"/>
        <v>1</v>
      </c>
      <c r="I1667" s="64">
        <f t="shared" si="5"/>
        <v>0</v>
      </c>
      <c r="J1667">
        <f t="shared" si="6"/>
        <v>0</v>
      </c>
      <c r="K1667" s="17">
        <f t="shared" ref="K1667:M1667" ca="1" si="3329">IF(H1667=1,$E1667,"")</f>
        <v>6.6500190739698858E-2</v>
      </c>
      <c r="L1667" t="str">
        <f t="shared" si="3329"/>
        <v/>
      </c>
      <c r="M1667" t="str">
        <f t="shared" si="3329"/>
        <v/>
      </c>
      <c r="N1667" s="148">
        <f>IF('StockBond Returns'!AD1665=0,1,0)</f>
        <v>0</v>
      </c>
      <c r="O1667">
        <f>IF( AND('StockBond Returns'!$AD1665&lt;0,'StockBond Returns'!$AD1665&gt;=-0.1),1,0)</f>
        <v>0</v>
      </c>
      <c r="P1667">
        <f>IF( AND('StockBond Returns'!$AD1665&lt;-0.1,'StockBond Returns'!$AD1665&gt;=-0.2),1,0)</f>
        <v>0</v>
      </c>
      <c r="Q1667">
        <f>IF( AND('StockBond Returns'!$AD1665&lt;-0.2,'StockBond Returns'!$AD1665&gt;=-0.3),1,0)</f>
        <v>0</v>
      </c>
      <c r="R1667">
        <f>IF('StockBond Returns'!AD1665&lt;-0.3,1,0)</f>
        <v>1</v>
      </c>
      <c r="S1667" t="str">
        <f t="shared" ref="S1667:W1667" si="3330">IF(N1667=1,$E1667,"")</f>
        <v/>
      </c>
      <c r="T1667" t="str">
        <f t="shared" si="3330"/>
        <v/>
      </c>
      <c r="U1667" t="str">
        <f t="shared" si="3330"/>
        <v/>
      </c>
      <c r="V1667" t="str">
        <f t="shared" si="3330"/>
        <v/>
      </c>
      <c r="W1667" s="17">
        <f t="shared" ca="1" si="3330"/>
        <v>6.6500190739698858E-2</v>
      </c>
    </row>
    <row r="1668" spans="1:23" ht="13" x14ac:dyDescent="0.15">
      <c r="A1668">
        <f t="shared" si="30"/>
        <v>6</v>
      </c>
      <c r="B1668">
        <f t="shared" si="31"/>
        <v>2009</v>
      </c>
      <c r="C1668" s="149">
        <f t="shared" si="706"/>
        <v>40025</v>
      </c>
      <c r="D1668" s="146">
        <f t="shared" si="9"/>
        <v>2009.4166666665408</v>
      </c>
      <c r="E1668" s="147">
        <f ca="1">('StockBond Returns'!AA1667+'StockBond Returns'!AC1667-'Parameters &amp; Main Results'!$B$39)/'StockBond Returns'!AB1667*12</f>
        <v>6.2936076428322635E-2</v>
      </c>
      <c r="F1668" s="70">
        <f ca="1">'StockBond Returns'!AA1667+'StockBond Returns'!AC1667-'StockBond Returns'!AB1667*'Distribution of Final Value'!$B$7</f>
        <v>1.3366104784432986</v>
      </c>
      <c r="G1668" s="17">
        <f>1/'StockBond Returns'!M1666</f>
        <v>5.9831656574093312E-2</v>
      </c>
      <c r="H1668">
        <f t="shared" si="4"/>
        <v>1</v>
      </c>
      <c r="I1668" s="64">
        <f t="shared" si="5"/>
        <v>0</v>
      </c>
      <c r="J1668">
        <f t="shared" si="6"/>
        <v>0</v>
      </c>
      <c r="K1668" s="17">
        <f t="shared" ref="K1668:M1668" ca="1" si="3331">IF(H1668=1,$E1668,"")</f>
        <v>6.2936076428322635E-2</v>
      </c>
      <c r="L1668" t="str">
        <f t="shared" si="3331"/>
        <v/>
      </c>
      <c r="M1668" t="str">
        <f t="shared" si="3331"/>
        <v/>
      </c>
      <c r="N1668" s="148">
        <f>IF('StockBond Returns'!AD1666=0,1,0)</f>
        <v>0</v>
      </c>
      <c r="O1668">
        <f>IF( AND('StockBond Returns'!$AD1666&lt;0,'StockBond Returns'!$AD1666&gt;=-0.1),1,0)</f>
        <v>0</v>
      </c>
      <c r="P1668">
        <f>IF( AND('StockBond Returns'!$AD1666&lt;-0.1,'StockBond Returns'!$AD1666&gt;=-0.2),1,0)</f>
        <v>0</v>
      </c>
      <c r="Q1668">
        <f>IF( AND('StockBond Returns'!$AD1666&lt;-0.2,'StockBond Returns'!$AD1666&gt;=-0.3),1,0)</f>
        <v>0</v>
      </c>
      <c r="R1668">
        <f>IF('StockBond Returns'!AD1666&lt;-0.3,1,0)</f>
        <v>1</v>
      </c>
      <c r="S1668" t="str">
        <f t="shared" ref="S1668:W1668" si="3332">IF(N1668=1,$E1668,"")</f>
        <v/>
      </c>
      <c r="T1668" t="str">
        <f t="shared" si="3332"/>
        <v/>
      </c>
      <c r="U1668" t="str">
        <f t="shared" si="3332"/>
        <v/>
      </c>
      <c r="V1668" t="str">
        <f t="shared" si="3332"/>
        <v/>
      </c>
      <c r="W1668" s="17">
        <f t="shared" ca="1" si="3332"/>
        <v>6.2936076428322635E-2</v>
      </c>
    </row>
    <row r="1669" spans="1:23" ht="13" x14ac:dyDescent="0.15">
      <c r="A1669">
        <f t="shared" si="30"/>
        <v>7</v>
      </c>
      <c r="B1669">
        <f t="shared" si="31"/>
        <v>2009</v>
      </c>
      <c r="C1669" s="149">
        <f t="shared" si="706"/>
        <v>40056</v>
      </c>
      <c r="D1669" s="146">
        <f t="shared" si="9"/>
        <v>2009.499999999874</v>
      </c>
      <c r="E1669" s="147">
        <f ca="1">('StockBond Returns'!AA1668+'StockBond Returns'!AC1668-'Parameters &amp; Main Results'!$B$39)/'StockBond Returns'!AB1668*12</f>
        <v>6.4967571617438546E-2</v>
      </c>
      <c r="F1669" s="70">
        <f ca="1">'StockBond Returns'!AA1668+'StockBond Returns'!AC1668-'StockBond Returns'!AB1668*'Distribution of Final Value'!$B$7</f>
        <v>1.4494464501056434</v>
      </c>
      <c r="G1669" s="17">
        <f>1/'StockBond Returns'!M1667</f>
        <v>6.1485933292143857E-2</v>
      </c>
      <c r="H1669">
        <f t="shared" si="4"/>
        <v>1</v>
      </c>
      <c r="I1669" s="64">
        <f t="shared" si="5"/>
        <v>0</v>
      </c>
      <c r="J1669">
        <f t="shared" si="6"/>
        <v>0</v>
      </c>
      <c r="K1669" s="17">
        <f t="shared" ref="K1669:M1669" ca="1" si="3333">IF(H1669=1,$E1669,"")</f>
        <v>6.4967571617438546E-2</v>
      </c>
      <c r="L1669" t="str">
        <f t="shared" si="3333"/>
        <v/>
      </c>
      <c r="M1669" t="str">
        <f t="shared" si="3333"/>
        <v/>
      </c>
      <c r="N1669" s="148">
        <f>IF('StockBond Returns'!AD1667=0,1,0)</f>
        <v>0</v>
      </c>
      <c r="O1669">
        <f>IF( AND('StockBond Returns'!$AD1667&lt;0,'StockBond Returns'!$AD1667&gt;=-0.1),1,0)</f>
        <v>0</v>
      </c>
      <c r="P1669">
        <f>IF( AND('StockBond Returns'!$AD1667&lt;-0.1,'StockBond Returns'!$AD1667&gt;=-0.2),1,0)</f>
        <v>0</v>
      </c>
      <c r="Q1669">
        <f>IF( AND('StockBond Returns'!$AD1667&lt;-0.2,'StockBond Returns'!$AD1667&gt;=-0.3),1,0)</f>
        <v>0</v>
      </c>
      <c r="R1669">
        <f>IF('StockBond Returns'!AD1667&lt;-0.3,1,0)</f>
        <v>1</v>
      </c>
      <c r="S1669" t="str">
        <f t="shared" ref="S1669:W1669" si="3334">IF(N1669=1,$E1669,"")</f>
        <v/>
      </c>
      <c r="T1669" t="str">
        <f t="shared" si="3334"/>
        <v/>
      </c>
      <c r="U1669" t="str">
        <f t="shared" si="3334"/>
        <v/>
      </c>
      <c r="V1669" t="str">
        <f t="shared" si="3334"/>
        <v/>
      </c>
      <c r="W1669" s="17">
        <f t="shared" ca="1" si="3334"/>
        <v>6.4967571617438546E-2</v>
      </c>
    </row>
    <row r="1670" spans="1:23" ht="13" x14ac:dyDescent="0.15">
      <c r="A1670">
        <f t="shared" si="30"/>
        <v>8</v>
      </c>
      <c r="B1670">
        <f t="shared" si="31"/>
        <v>2009</v>
      </c>
      <c r="C1670" s="149">
        <f t="shared" si="706"/>
        <v>40086</v>
      </c>
      <c r="D1670" s="146">
        <f t="shared" si="9"/>
        <v>2009.5833333332073</v>
      </c>
      <c r="E1670" s="147">
        <f ca="1">('StockBond Returns'!AA1669+'StockBond Returns'!AC1669-'Parameters &amp; Main Results'!$B$39)/'StockBond Returns'!AB1669*12</f>
        <v>6.1679792446344001E-2</v>
      </c>
      <c r="F1670" s="70">
        <f ca="1">'StockBond Returns'!AA1669+'StockBond Returns'!AC1669-'StockBond Returns'!AB1669*'Distribution of Final Value'!$B$7</f>
        <v>1.2535732167797096</v>
      </c>
      <c r="G1670" s="17">
        <f>1/'StockBond Returns'!M1668</f>
        <v>5.676589043455408E-2</v>
      </c>
      <c r="H1670">
        <f t="shared" si="4"/>
        <v>1</v>
      </c>
      <c r="I1670" s="64">
        <f t="shared" si="5"/>
        <v>0</v>
      </c>
      <c r="J1670">
        <f t="shared" si="6"/>
        <v>0</v>
      </c>
      <c r="K1670" s="17">
        <f t="shared" ref="K1670:M1670" ca="1" si="3335">IF(H1670=1,$E1670,"")</f>
        <v>6.1679792446344001E-2</v>
      </c>
      <c r="L1670" t="str">
        <f t="shared" si="3335"/>
        <v/>
      </c>
      <c r="M1670" t="str">
        <f t="shared" si="3335"/>
        <v/>
      </c>
      <c r="N1670" s="148">
        <f>IF('StockBond Returns'!AD1668=0,1,0)</f>
        <v>0</v>
      </c>
      <c r="O1670">
        <f>IF( AND('StockBond Returns'!$AD1668&lt;0,'StockBond Returns'!$AD1668&gt;=-0.1),1,0)</f>
        <v>0</v>
      </c>
      <c r="P1670">
        <f>IF( AND('StockBond Returns'!$AD1668&lt;-0.1,'StockBond Returns'!$AD1668&gt;=-0.2),1,0)</f>
        <v>0</v>
      </c>
      <c r="Q1670">
        <f>IF( AND('StockBond Returns'!$AD1668&lt;-0.2,'StockBond Returns'!$AD1668&gt;=-0.3),1,0)</f>
        <v>0</v>
      </c>
      <c r="R1670">
        <f>IF('StockBond Returns'!AD1668&lt;-0.3,1,0)</f>
        <v>1</v>
      </c>
      <c r="S1670" t="str">
        <f t="shared" ref="S1670:W1670" si="3336">IF(N1670=1,$E1670,"")</f>
        <v/>
      </c>
      <c r="T1670" t="str">
        <f t="shared" si="3336"/>
        <v/>
      </c>
      <c r="U1670" t="str">
        <f t="shared" si="3336"/>
        <v/>
      </c>
      <c r="V1670" t="str">
        <f t="shared" si="3336"/>
        <v/>
      </c>
      <c r="W1670" s="17">
        <f t="shared" ca="1" si="3336"/>
        <v>6.1679792446344001E-2</v>
      </c>
    </row>
    <row r="1671" spans="1:23" ht="13" x14ac:dyDescent="0.15">
      <c r="A1671">
        <f t="shared" si="30"/>
        <v>9</v>
      </c>
      <c r="B1671">
        <f t="shared" si="31"/>
        <v>2009</v>
      </c>
      <c r="C1671" s="149">
        <f t="shared" si="706"/>
        <v>40117</v>
      </c>
      <c r="D1671" s="146">
        <f t="shared" si="9"/>
        <v>2009.6666666665406</v>
      </c>
      <c r="E1671" s="147">
        <f ca="1">('StockBond Returns'!AA1670+'StockBond Returns'!AC1670-'Parameters &amp; Main Results'!$B$39)/'StockBond Returns'!AB1670*12</f>
        <v>6.0286008819214185E-2</v>
      </c>
      <c r="F1671" s="70">
        <f ca="1">'StockBond Returns'!AA1670+'StockBond Returns'!AC1670-'StockBond Returns'!AB1670*'Distribution of Final Value'!$B$7</f>
        <v>1.1686429818205655</v>
      </c>
      <c r="G1671" s="17">
        <f>1/'StockBond Returns'!M1669</f>
        <v>5.4677030993147385E-2</v>
      </c>
      <c r="H1671">
        <f t="shared" si="4"/>
        <v>1</v>
      </c>
      <c r="I1671" s="64">
        <f t="shared" si="5"/>
        <v>0</v>
      </c>
      <c r="J1671">
        <f t="shared" si="6"/>
        <v>0</v>
      </c>
      <c r="K1671" s="17">
        <f t="shared" ref="K1671:M1671" ca="1" si="3337">IF(H1671=1,$E1671,"")</f>
        <v>6.0286008819214185E-2</v>
      </c>
      <c r="L1671" t="str">
        <f t="shared" si="3337"/>
        <v/>
      </c>
      <c r="M1671" t="str">
        <f t="shared" si="3337"/>
        <v/>
      </c>
      <c r="N1671" s="148">
        <f>IF('StockBond Returns'!AD1669=0,1,0)</f>
        <v>0</v>
      </c>
      <c r="O1671">
        <f>IF( AND('StockBond Returns'!$AD1669&lt;0,'StockBond Returns'!$AD1669&gt;=-0.1),1,0)</f>
        <v>0</v>
      </c>
      <c r="P1671">
        <f>IF( AND('StockBond Returns'!$AD1669&lt;-0.1,'StockBond Returns'!$AD1669&gt;=-0.2),1,0)</f>
        <v>0</v>
      </c>
      <c r="Q1671">
        <f>IF( AND('StockBond Returns'!$AD1669&lt;-0.2,'StockBond Returns'!$AD1669&gt;=-0.3),1,0)</f>
        <v>0</v>
      </c>
      <c r="R1671">
        <f>IF('StockBond Returns'!AD1669&lt;-0.3,1,0)</f>
        <v>1</v>
      </c>
      <c r="S1671" t="str">
        <f t="shared" ref="S1671:W1671" si="3338">IF(N1671=1,$E1671,"")</f>
        <v/>
      </c>
      <c r="T1671" t="str">
        <f t="shared" si="3338"/>
        <v/>
      </c>
      <c r="U1671" t="str">
        <f t="shared" si="3338"/>
        <v/>
      </c>
      <c r="V1671" t="str">
        <f t="shared" si="3338"/>
        <v/>
      </c>
      <c r="W1671" s="17">
        <f t="shared" ca="1" si="3338"/>
        <v>6.0286008819214185E-2</v>
      </c>
    </row>
    <row r="1672" spans="1:23" ht="13" x14ac:dyDescent="0.15">
      <c r="A1672">
        <f t="shared" si="30"/>
        <v>10</v>
      </c>
      <c r="B1672">
        <f t="shared" si="31"/>
        <v>2009</v>
      </c>
      <c r="C1672" s="149">
        <f t="shared" si="706"/>
        <v>40147</v>
      </c>
      <c r="D1672" s="146">
        <f t="shared" si="9"/>
        <v>2009.7499999998738</v>
      </c>
      <c r="E1672" s="147">
        <f ca="1">('StockBond Returns'!AA1671+'StockBond Returns'!AC1671-'Parameters &amp; Main Results'!$B$39)/'StockBond Returns'!AB1671*12</f>
        <v>5.870267093043758E-2</v>
      </c>
      <c r="F1672" s="70">
        <f ca="1">'StockBond Returns'!AA1671+'StockBond Returns'!AC1671-'StockBond Returns'!AB1671*'Distribution of Final Value'!$B$7</f>
        <v>1.0735752673884513</v>
      </c>
      <c r="G1672" s="17">
        <f>1/'StockBond Returns'!M1670</f>
        <v>5.2471947793585445E-2</v>
      </c>
      <c r="H1672">
        <f t="shared" si="4"/>
        <v>1</v>
      </c>
      <c r="I1672" s="64">
        <f t="shared" si="5"/>
        <v>0</v>
      </c>
      <c r="J1672">
        <f t="shared" si="6"/>
        <v>0</v>
      </c>
      <c r="K1672" s="17">
        <f t="shared" ref="K1672:M1672" ca="1" si="3339">IF(H1672=1,$E1672,"")</f>
        <v>5.870267093043758E-2</v>
      </c>
      <c r="L1672" t="str">
        <f t="shared" si="3339"/>
        <v/>
      </c>
      <c r="M1672" t="str">
        <f t="shared" si="3339"/>
        <v/>
      </c>
      <c r="N1672" s="148">
        <f>IF('StockBond Returns'!AD1670=0,1,0)</f>
        <v>0</v>
      </c>
      <c r="O1672">
        <f>IF( AND('StockBond Returns'!$AD1670&lt;0,'StockBond Returns'!$AD1670&gt;=-0.1),1,0)</f>
        <v>0</v>
      </c>
      <c r="P1672">
        <f>IF( AND('StockBond Returns'!$AD1670&lt;-0.1,'StockBond Returns'!$AD1670&gt;=-0.2),1,0)</f>
        <v>0</v>
      </c>
      <c r="Q1672">
        <f>IF( AND('StockBond Returns'!$AD1670&lt;-0.2,'StockBond Returns'!$AD1670&gt;=-0.3),1,0)</f>
        <v>0</v>
      </c>
      <c r="R1672">
        <f>IF('StockBond Returns'!AD1670&lt;-0.3,1,0)</f>
        <v>1</v>
      </c>
      <c r="S1672" t="str">
        <f t="shared" ref="S1672:W1672" si="3340">IF(N1672=1,$E1672,"")</f>
        <v/>
      </c>
      <c r="T1672" t="str">
        <f t="shared" si="3340"/>
        <v/>
      </c>
      <c r="U1672" t="str">
        <f t="shared" si="3340"/>
        <v/>
      </c>
      <c r="V1672" t="str">
        <f t="shared" si="3340"/>
        <v/>
      </c>
      <c r="W1672" s="17">
        <f t="shared" ca="1" si="3340"/>
        <v>5.870267093043758E-2</v>
      </c>
    </row>
    <row r="1673" spans="1:23" ht="13" x14ac:dyDescent="0.15">
      <c r="A1673">
        <f t="shared" si="30"/>
        <v>11</v>
      </c>
      <c r="B1673">
        <f t="shared" si="31"/>
        <v>2009</v>
      </c>
      <c r="C1673" s="149">
        <f t="shared" si="706"/>
        <v>40178</v>
      </c>
      <c r="D1673" s="146">
        <f t="shared" si="9"/>
        <v>2009.8333333332071</v>
      </c>
      <c r="E1673" s="147">
        <f ca="1">('StockBond Returns'!AA1672+'StockBond Returns'!AC1672-'Parameters &amp; Main Results'!$B$39)/'StockBond Returns'!AB1672*12</f>
        <v>5.9567135914415259E-2</v>
      </c>
      <c r="F1673" s="70">
        <f ca="1">'StockBond Returns'!AA1672+'StockBond Returns'!AC1672-'StockBond Returns'!AB1672*'Distribution of Final Value'!$B$7</f>
        <v>1.1193335336421297</v>
      </c>
      <c r="G1673" s="17">
        <f>1/'StockBond Returns'!M1671</f>
        <v>5.2885663636948008E-2</v>
      </c>
      <c r="H1673">
        <f t="shared" si="4"/>
        <v>1</v>
      </c>
      <c r="I1673" s="64">
        <f t="shared" si="5"/>
        <v>0</v>
      </c>
      <c r="J1673">
        <f t="shared" si="6"/>
        <v>0</v>
      </c>
      <c r="K1673" s="17">
        <f t="shared" ref="K1673:M1673" ca="1" si="3341">IF(H1673=1,$E1673,"")</f>
        <v>5.9567135914415259E-2</v>
      </c>
      <c r="L1673" t="str">
        <f t="shared" si="3341"/>
        <v/>
      </c>
      <c r="M1673" t="str">
        <f t="shared" si="3341"/>
        <v/>
      </c>
      <c r="N1673" s="148">
        <f>IF('StockBond Returns'!AD1671=0,1,0)</f>
        <v>0</v>
      </c>
      <c r="O1673">
        <f>IF( AND('StockBond Returns'!$AD1671&lt;0,'StockBond Returns'!$AD1671&gt;=-0.1),1,0)</f>
        <v>0</v>
      </c>
      <c r="P1673">
        <f>IF( AND('StockBond Returns'!$AD1671&lt;-0.1,'StockBond Returns'!$AD1671&gt;=-0.2),1,0)</f>
        <v>0</v>
      </c>
      <c r="Q1673">
        <f>IF( AND('StockBond Returns'!$AD1671&lt;-0.2,'StockBond Returns'!$AD1671&gt;=-0.3),1,0)</f>
        <v>0</v>
      </c>
      <c r="R1673">
        <f>IF('StockBond Returns'!AD1671&lt;-0.3,1,0)</f>
        <v>1</v>
      </c>
      <c r="S1673" t="str">
        <f t="shared" ref="S1673:W1673" si="3342">IF(N1673=1,$E1673,"")</f>
        <v/>
      </c>
      <c r="T1673" t="str">
        <f t="shared" si="3342"/>
        <v/>
      </c>
      <c r="U1673" t="str">
        <f t="shared" si="3342"/>
        <v/>
      </c>
      <c r="V1673" t="str">
        <f t="shared" si="3342"/>
        <v/>
      </c>
      <c r="W1673" s="17">
        <f t="shared" ca="1" si="3342"/>
        <v>5.9567135914415259E-2</v>
      </c>
    </row>
    <row r="1674" spans="1:23" ht="13" x14ac:dyDescent="0.15">
      <c r="A1674">
        <f t="shared" si="30"/>
        <v>12</v>
      </c>
      <c r="B1674">
        <f t="shared" si="31"/>
        <v>2009</v>
      </c>
      <c r="C1674" s="149">
        <f t="shared" si="706"/>
        <v>40209</v>
      </c>
      <c r="D1674" s="146">
        <f t="shared" si="9"/>
        <v>2009.9166666665403</v>
      </c>
      <c r="E1674" s="147">
        <f ca="1">('StockBond Returns'!AA1673+'StockBond Returns'!AC1673-'Parameters &amp; Main Results'!$B$39)/'StockBond Returns'!AB1673*12</f>
        <v>5.713052222240364E-2</v>
      </c>
      <c r="F1674" s="70">
        <f ca="1">'StockBond Returns'!AA1673+'StockBond Returns'!AC1673-'StockBond Returns'!AB1673*'Distribution of Final Value'!$B$7</f>
        <v>0.97651075898224304</v>
      </c>
      <c r="G1674" s="17">
        <f>1/'StockBond Returns'!M1672</f>
        <v>5.0124253563525414E-2</v>
      </c>
      <c r="H1674">
        <f t="shared" si="4"/>
        <v>1</v>
      </c>
      <c r="I1674" s="64">
        <f t="shared" si="5"/>
        <v>0</v>
      </c>
      <c r="J1674">
        <f t="shared" si="6"/>
        <v>0</v>
      </c>
      <c r="K1674" s="17">
        <f t="shared" ref="K1674:M1674" ca="1" si="3343">IF(H1674=1,$E1674,"")</f>
        <v>5.713052222240364E-2</v>
      </c>
      <c r="L1674" t="str">
        <f t="shared" si="3343"/>
        <v/>
      </c>
      <c r="M1674" t="str">
        <f t="shared" si="3343"/>
        <v/>
      </c>
      <c r="N1674" s="148">
        <f>IF('StockBond Returns'!AD1672=0,1,0)</f>
        <v>0</v>
      </c>
      <c r="O1674">
        <f>IF( AND('StockBond Returns'!$AD1672&lt;0,'StockBond Returns'!$AD1672&gt;=-0.1),1,0)</f>
        <v>0</v>
      </c>
      <c r="P1674">
        <f>IF( AND('StockBond Returns'!$AD1672&lt;-0.1,'StockBond Returns'!$AD1672&gt;=-0.2),1,0)</f>
        <v>0</v>
      </c>
      <c r="Q1674">
        <f>IF( AND('StockBond Returns'!$AD1672&lt;-0.2,'StockBond Returns'!$AD1672&gt;=-0.3),1,0)</f>
        <v>0</v>
      </c>
      <c r="R1674">
        <f>IF('StockBond Returns'!AD1672&lt;-0.3,1,0)</f>
        <v>1</v>
      </c>
      <c r="S1674" t="str">
        <f t="shared" ref="S1674:W1674" si="3344">IF(N1674=1,$E1674,"")</f>
        <v/>
      </c>
      <c r="T1674" t="str">
        <f t="shared" si="3344"/>
        <v/>
      </c>
      <c r="U1674" t="str">
        <f t="shared" si="3344"/>
        <v/>
      </c>
      <c r="V1674" t="str">
        <f t="shared" si="3344"/>
        <v/>
      </c>
      <c r="W1674" s="17">
        <f t="shared" ca="1" si="3344"/>
        <v>5.713052222240364E-2</v>
      </c>
    </row>
    <row r="1675" spans="1:23" ht="13" x14ac:dyDescent="0.15">
      <c r="A1675">
        <f t="shared" si="30"/>
        <v>1</v>
      </c>
      <c r="B1675">
        <f t="shared" si="31"/>
        <v>2010</v>
      </c>
      <c r="C1675" s="149">
        <f t="shared" si="706"/>
        <v>40237</v>
      </c>
      <c r="D1675" s="146">
        <f t="shared" si="9"/>
        <v>2009.9999999998736</v>
      </c>
      <c r="E1675" s="147">
        <f ca="1">('StockBond Returns'!AA1674+'StockBond Returns'!AC1674-'Parameters &amp; Main Results'!$B$39)/'StockBond Returns'!AB1674*12</f>
        <v>5.7241577902653357E-2</v>
      </c>
      <c r="F1675" s="70">
        <f ca="1">'StockBond Returns'!AA1674+'StockBond Returns'!AC1674-'StockBond Returns'!AB1674*'Distribution of Final Value'!$B$7</f>
        <v>0.97959900431499047</v>
      </c>
      <c r="G1675" s="17">
        <f>1/'StockBond Returns'!M1673</f>
        <v>4.8998560559486731E-2</v>
      </c>
      <c r="H1675">
        <f t="shared" si="4"/>
        <v>0</v>
      </c>
      <c r="I1675" s="64">
        <f t="shared" si="5"/>
        <v>1</v>
      </c>
      <c r="J1675">
        <f t="shared" si="6"/>
        <v>0</v>
      </c>
      <c r="K1675" t="str">
        <f t="shared" ref="K1675:M1675" si="3345">IF(H1675=1,$E1675,"")</f>
        <v/>
      </c>
      <c r="L1675" s="17">
        <f t="shared" ca="1" si="3345"/>
        <v>5.7241577902653357E-2</v>
      </c>
      <c r="M1675" t="str">
        <f t="shared" si="3345"/>
        <v/>
      </c>
      <c r="N1675" s="148">
        <f>IF('StockBond Returns'!AD1673=0,1,0)</f>
        <v>0</v>
      </c>
      <c r="O1675">
        <f>IF( AND('StockBond Returns'!$AD1673&lt;0,'StockBond Returns'!$AD1673&gt;=-0.1),1,0)</f>
        <v>0</v>
      </c>
      <c r="P1675">
        <f>IF( AND('StockBond Returns'!$AD1673&lt;-0.1,'StockBond Returns'!$AD1673&gt;=-0.2),1,0)</f>
        <v>0</v>
      </c>
      <c r="Q1675">
        <f>IF( AND('StockBond Returns'!$AD1673&lt;-0.2,'StockBond Returns'!$AD1673&gt;=-0.3),1,0)</f>
        <v>0</v>
      </c>
      <c r="R1675">
        <f>IF('StockBond Returns'!AD1673&lt;-0.3,1,0)</f>
        <v>1</v>
      </c>
      <c r="S1675" t="str">
        <f t="shared" ref="S1675:W1675" si="3346">IF(N1675=1,$E1675,"")</f>
        <v/>
      </c>
      <c r="T1675" t="str">
        <f t="shared" si="3346"/>
        <v/>
      </c>
      <c r="U1675" t="str">
        <f t="shared" si="3346"/>
        <v/>
      </c>
      <c r="V1675" t="str">
        <f t="shared" si="3346"/>
        <v/>
      </c>
      <c r="W1675" s="17">
        <f t="shared" ca="1" si="3346"/>
        <v>5.7241577902653357E-2</v>
      </c>
    </row>
    <row r="1676" spans="1:23" ht="13" x14ac:dyDescent="0.15">
      <c r="A1676">
        <f t="shared" si="30"/>
        <v>2</v>
      </c>
      <c r="B1676">
        <f t="shared" si="31"/>
        <v>2010</v>
      </c>
      <c r="C1676" s="149">
        <f t="shared" si="706"/>
        <v>40268</v>
      </c>
      <c r="D1676" s="146">
        <f t="shared" si="9"/>
        <v>2010.0833333332068</v>
      </c>
      <c r="E1676" s="147">
        <f ca="1">('StockBond Returns'!AA1675+'StockBond Returns'!AC1675-'Parameters &amp; Main Results'!$B$39)/'StockBond Returns'!AB1675*12</f>
        <v>5.8249418835861599E-2</v>
      </c>
      <c r="F1676" s="70">
        <f ca="1">'StockBond Returns'!AA1675+'StockBond Returns'!AC1675-'StockBond Returns'!AB1675*'Distribution of Final Value'!$B$7</f>
        <v>1.033435406869176</v>
      </c>
      <c r="G1676" s="17">
        <f>1/'StockBond Returns'!M1674</f>
        <v>5.0252385394426197E-2</v>
      </c>
      <c r="H1676">
        <f t="shared" si="4"/>
        <v>1</v>
      </c>
      <c r="I1676" s="64">
        <f t="shared" si="5"/>
        <v>0</v>
      </c>
      <c r="J1676">
        <f t="shared" si="6"/>
        <v>0</v>
      </c>
      <c r="K1676" s="17">
        <f t="shared" ref="K1676:M1676" ca="1" si="3347">IF(H1676=1,$E1676,"")</f>
        <v>5.8249418835861599E-2</v>
      </c>
      <c r="L1676" t="str">
        <f t="shared" si="3347"/>
        <v/>
      </c>
      <c r="M1676" t="str">
        <f t="shared" si="3347"/>
        <v/>
      </c>
      <c r="N1676" s="148">
        <f>IF('StockBond Returns'!AD1674=0,1,0)</f>
        <v>0</v>
      </c>
      <c r="O1676">
        <f>IF( AND('StockBond Returns'!$AD1674&lt;0,'StockBond Returns'!$AD1674&gt;=-0.1),1,0)</f>
        <v>0</v>
      </c>
      <c r="P1676">
        <f>IF( AND('StockBond Returns'!$AD1674&lt;-0.1,'StockBond Returns'!$AD1674&gt;=-0.2),1,0)</f>
        <v>0</v>
      </c>
      <c r="Q1676">
        <f>IF( AND('StockBond Returns'!$AD1674&lt;-0.2,'StockBond Returns'!$AD1674&gt;=-0.3),1,0)</f>
        <v>0</v>
      </c>
      <c r="R1676">
        <f>IF('StockBond Returns'!AD1674&lt;-0.3,1,0)</f>
        <v>1</v>
      </c>
      <c r="S1676" t="str">
        <f t="shared" ref="S1676:W1676" si="3348">IF(N1676=1,$E1676,"")</f>
        <v/>
      </c>
      <c r="T1676" t="str">
        <f t="shared" si="3348"/>
        <v/>
      </c>
      <c r="U1676" t="str">
        <f t="shared" si="3348"/>
        <v/>
      </c>
      <c r="V1676" t="str">
        <f t="shared" si="3348"/>
        <v/>
      </c>
      <c r="W1676" s="17">
        <f t="shared" ca="1" si="3348"/>
        <v>5.8249418835861599E-2</v>
      </c>
    </row>
    <row r="1677" spans="1:23" ht="13" x14ac:dyDescent="0.15">
      <c r="A1677">
        <f t="shared" si="30"/>
        <v>3</v>
      </c>
      <c r="B1677">
        <f t="shared" si="31"/>
        <v>2010</v>
      </c>
      <c r="C1677" s="149">
        <f t="shared" si="706"/>
        <v>40298</v>
      </c>
      <c r="D1677" s="146">
        <f t="shared" si="9"/>
        <v>2010.1666666665401</v>
      </c>
      <c r="E1677" s="147">
        <f ca="1">('StockBond Returns'!AA1676+'StockBond Returns'!AC1676-'Parameters &amp; Main Results'!$B$39)/'StockBond Returns'!AB1676*12</f>
        <v>5.7113041975519821E-2</v>
      </c>
      <c r="F1677" s="70">
        <f ca="1">'StockBond Returns'!AA1676+'StockBond Returns'!AC1676-'StockBond Returns'!AB1676*'Distribution of Final Value'!$B$7</f>
        <v>0.96580623992786441</v>
      </c>
      <c r="G1677" s="17">
        <f>1/'StockBond Returns'!M1675</f>
        <v>4.900487275051707E-2</v>
      </c>
      <c r="H1677">
        <f t="shared" si="4"/>
        <v>0</v>
      </c>
      <c r="I1677" s="64">
        <f t="shared" si="5"/>
        <v>1</v>
      </c>
      <c r="J1677">
        <f t="shared" si="6"/>
        <v>0</v>
      </c>
      <c r="K1677" t="str">
        <f t="shared" ref="K1677:M1677" si="3349">IF(H1677=1,$E1677,"")</f>
        <v/>
      </c>
      <c r="L1677" s="17">
        <f t="shared" ca="1" si="3349"/>
        <v>5.7113041975519821E-2</v>
      </c>
      <c r="M1677" t="str">
        <f t="shared" si="3349"/>
        <v/>
      </c>
      <c r="N1677" s="148">
        <f>IF('StockBond Returns'!AD1675=0,1,0)</f>
        <v>0</v>
      </c>
      <c r="O1677">
        <f>IF( AND('StockBond Returns'!$AD1675&lt;0,'StockBond Returns'!$AD1675&gt;=-0.1),1,0)</f>
        <v>0</v>
      </c>
      <c r="P1677">
        <f>IF( AND('StockBond Returns'!$AD1675&lt;-0.1,'StockBond Returns'!$AD1675&gt;=-0.2),1,0)</f>
        <v>0</v>
      </c>
      <c r="Q1677">
        <f>IF( AND('StockBond Returns'!$AD1675&lt;-0.2,'StockBond Returns'!$AD1675&gt;=-0.3),1,0)</f>
        <v>0</v>
      </c>
      <c r="R1677">
        <f>IF('StockBond Returns'!AD1675&lt;-0.3,1,0)</f>
        <v>1</v>
      </c>
      <c r="S1677" t="str">
        <f t="shared" ref="S1677:W1677" si="3350">IF(N1677=1,$E1677,"")</f>
        <v/>
      </c>
      <c r="T1677" t="str">
        <f t="shared" si="3350"/>
        <v/>
      </c>
      <c r="U1677" t="str">
        <f t="shared" si="3350"/>
        <v/>
      </c>
      <c r="V1677" t="str">
        <f t="shared" si="3350"/>
        <v/>
      </c>
      <c r="W1677" s="17">
        <f t="shared" ca="1" si="3350"/>
        <v>5.7113041975519821E-2</v>
      </c>
    </row>
    <row r="1678" spans="1:23" ht="13" x14ac:dyDescent="0.15">
      <c r="A1678">
        <f t="shared" si="30"/>
        <v>4</v>
      </c>
      <c r="B1678">
        <f t="shared" si="31"/>
        <v>2010</v>
      </c>
      <c r="C1678" s="149">
        <f t="shared" si="706"/>
        <v>40329</v>
      </c>
      <c r="D1678" s="146">
        <f t="shared" si="9"/>
        <v>2010.2499999998734</v>
      </c>
      <c r="E1678" s="147">
        <f ca="1">('StockBond Returns'!AA1677+'StockBond Returns'!AC1677-'Parameters &amp; Main Results'!$B$39)/'StockBond Returns'!AB1677*12</f>
        <v>5.543783896689667E-2</v>
      </c>
      <c r="F1678" s="70">
        <f ca="1">'StockBond Returns'!AA1677+'StockBond Returns'!AC1677-'StockBond Returns'!AB1677*'Distribution of Final Value'!$B$7</f>
        <v>0.86840283307487587</v>
      </c>
      <c r="G1678" s="17">
        <f>1/'StockBond Returns'!M1676</f>
        <v>4.6901059863068723E-2</v>
      </c>
      <c r="H1678">
        <f t="shared" si="4"/>
        <v>0</v>
      </c>
      <c r="I1678" s="64">
        <f t="shared" si="5"/>
        <v>1</v>
      </c>
      <c r="J1678">
        <f t="shared" si="6"/>
        <v>0</v>
      </c>
      <c r="K1678" t="str">
        <f t="shared" ref="K1678:M1678" si="3351">IF(H1678=1,$E1678,"")</f>
        <v/>
      </c>
      <c r="L1678" s="17">
        <f t="shared" ca="1" si="3351"/>
        <v>5.543783896689667E-2</v>
      </c>
      <c r="M1678" t="str">
        <f t="shared" si="3351"/>
        <v/>
      </c>
      <c r="N1678" s="148">
        <f>IF('StockBond Returns'!AD1676=0,1,0)</f>
        <v>0</v>
      </c>
      <c r="O1678">
        <f>IF( AND('StockBond Returns'!$AD1676&lt;0,'StockBond Returns'!$AD1676&gt;=-0.1),1,0)</f>
        <v>0</v>
      </c>
      <c r="P1678">
        <f>IF( AND('StockBond Returns'!$AD1676&lt;-0.1,'StockBond Returns'!$AD1676&gt;=-0.2),1,0)</f>
        <v>0</v>
      </c>
      <c r="Q1678">
        <f>IF( AND('StockBond Returns'!$AD1676&lt;-0.2,'StockBond Returns'!$AD1676&gt;=-0.3),1,0)</f>
        <v>1</v>
      </c>
      <c r="R1678">
        <f>IF('StockBond Returns'!AD1676&lt;-0.3,1,0)</f>
        <v>0</v>
      </c>
      <c r="S1678" t="str">
        <f t="shared" ref="S1678:W1678" si="3352">IF(N1678=1,$E1678,"")</f>
        <v/>
      </c>
      <c r="T1678" t="str">
        <f t="shared" si="3352"/>
        <v/>
      </c>
      <c r="U1678" t="str">
        <f t="shared" si="3352"/>
        <v/>
      </c>
      <c r="V1678" s="17">
        <f t="shared" ca="1" si="3352"/>
        <v>5.543783896689667E-2</v>
      </c>
      <c r="W1678" t="str">
        <f t="shared" si="3352"/>
        <v/>
      </c>
    </row>
    <row r="1679" spans="1:23" ht="13" x14ac:dyDescent="0.15">
      <c r="A1679">
        <f t="shared" si="30"/>
        <v>5</v>
      </c>
      <c r="B1679">
        <f t="shared" si="31"/>
        <v>2010</v>
      </c>
      <c r="C1679" s="149">
        <f t="shared" si="706"/>
        <v>40359</v>
      </c>
      <c r="D1679" s="146">
        <f t="shared" si="9"/>
        <v>2010.3333333332066</v>
      </c>
      <c r="E1679" s="147">
        <f ca="1">('StockBond Returns'!AA1678+'StockBond Returns'!AC1678-'Parameters &amp; Main Results'!$B$39)/'StockBond Returns'!AB1678*12</f>
        <v>5.464912191670987E-2</v>
      </c>
      <c r="F1679" s="70">
        <f ca="1">'StockBond Returns'!AA1678+'StockBond Returns'!AC1678-'StockBond Returns'!AB1678*'Distribution of Final Value'!$B$7</f>
        <v>0.82145011392849598</v>
      </c>
      <c r="G1679" s="17">
        <f>1/'StockBond Returns'!M1677</f>
        <v>4.6272177652053513E-2</v>
      </c>
      <c r="H1679">
        <f t="shared" si="4"/>
        <v>0</v>
      </c>
      <c r="I1679" s="64">
        <f t="shared" si="5"/>
        <v>1</v>
      </c>
      <c r="J1679">
        <f t="shared" si="6"/>
        <v>0</v>
      </c>
      <c r="K1679" t="str">
        <f t="shared" ref="K1679:M1679" si="3353">IF(H1679=1,$E1679,"")</f>
        <v/>
      </c>
      <c r="L1679" s="17">
        <f t="shared" ca="1" si="3353"/>
        <v>5.464912191670987E-2</v>
      </c>
      <c r="M1679" t="str">
        <f t="shared" si="3353"/>
        <v/>
      </c>
      <c r="N1679" s="148">
        <f>IF('StockBond Returns'!AD1677=0,1,0)</f>
        <v>0</v>
      </c>
      <c r="O1679">
        <f>IF( AND('StockBond Returns'!$AD1677&lt;0,'StockBond Returns'!$AD1677&gt;=-0.1),1,0)</f>
        <v>0</v>
      </c>
      <c r="P1679">
        <f>IF( AND('StockBond Returns'!$AD1677&lt;-0.1,'StockBond Returns'!$AD1677&gt;=-0.2),1,0)</f>
        <v>0</v>
      </c>
      <c r="Q1679">
        <f>IF( AND('StockBond Returns'!$AD1677&lt;-0.2,'StockBond Returns'!$AD1677&gt;=-0.3),1,0)</f>
        <v>1</v>
      </c>
      <c r="R1679">
        <f>IF('StockBond Returns'!AD1677&lt;-0.3,1,0)</f>
        <v>0</v>
      </c>
      <c r="S1679" t="str">
        <f t="shared" ref="S1679:W1679" si="3354">IF(N1679=1,$E1679,"")</f>
        <v/>
      </c>
      <c r="T1679" t="str">
        <f t="shared" si="3354"/>
        <v/>
      </c>
      <c r="U1679" t="str">
        <f t="shared" si="3354"/>
        <v/>
      </c>
      <c r="V1679" s="17">
        <f t="shared" ca="1" si="3354"/>
        <v>5.464912191670987E-2</v>
      </c>
      <c r="W1679" t="str">
        <f t="shared" si="3354"/>
        <v/>
      </c>
    </row>
    <row r="1680" spans="1:23" ht="13" x14ac:dyDescent="0.15">
      <c r="A1680">
        <f t="shared" si="30"/>
        <v>6</v>
      </c>
      <c r="B1680">
        <f t="shared" si="31"/>
        <v>2010</v>
      </c>
      <c r="C1680" s="149">
        <f t="shared" si="706"/>
        <v>40390</v>
      </c>
      <c r="D1680" s="146">
        <f t="shared" si="9"/>
        <v>2010.4166666665399</v>
      </c>
      <c r="E1680" s="147">
        <f ca="1">('StockBond Returns'!AA1679+'StockBond Returns'!AC1679-'Parameters &amp; Main Results'!$B$39)/'StockBond Returns'!AB1679*12</f>
        <v>5.8483162140532612E-2</v>
      </c>
      <c r="F1680" s="70">
        <f ca="1">'StockBond Returns'!AA1679+'StockBond Returns'!AC1679-'StockBond Returns'!AB1679*'Distribution of Final Value'!$B$7</f>
        <v>1.0332642774392871</v>
      </c>
      <c r="G1680" s="17">
        <f>1/'StockBond Returns'!M1678</f>
        <v>5.1306503356397311E-2</v>
      </c>
      <c r="H1680">
        <f t="shared" si="4"/>
        <v>1</v>
      </c>
      <c r="I1680" s="64">
        <f t="shared" si="5"/>
        <v>0</v>
      </c>
      <c r="J1680">
        <f t="shared" si="6"/>
        <v>0</v>
      </c>
      <c r="K1680" s="17">
        <f t="shared" ref="K1680:M1680" ca="1" si="3355">IF(H1680=1,$E1680,"")</f>
        <v>5.8483162140532612E-2</v>
      </c>
      <c r="L1680" t="str">
        <f t="shared" si="3355"/>
        <v/>
      </c>
      <c r="M1680" t="str">
        <f t="shared" si="3355"/>
        <v/>
      </c>
      <c r="N1680" s="148">
        <f>IF('StockBond Returns'!AD1678=0,1,0)</f>
        <v>0</v>
      </c>
      <c r="O1680">
        <f>IF( AND('StockBond Returns'!$AD1678&lt;0,'StockBond Returns'!$AD1678&gt;=-0.1),1,0)</f>
        <v>0</v>
      </c>
      <c r="P1680">
        <f>IF( AND('StockBond Returns'!$AD1678&lt;-0.1,'StockBond Returns'!$AD1678&gt;=-0.2),1,0)</f>
        <v>0</v>
      </c>
      <c r="Q1680">
        <f>IF( AND('StockBond Returns'!$AD1678&lt;-0.2,'StockBond Returns'!$AD1678&gt;=-0.3),1,0)</f>
        <v>0</v>
      </c>
      <c r="R1680">
        <f>IF('StockBond Returns'!AD1678&lt;-0.3,1,0)</f>
        <v>1</v>
      </c>
      <c r="S1680" t="str">
        <f t="shared" ref="S1680:W1680" si="3356">IF(N1680=1,$E1680,"")</f>
        <v/>
      </c>
      <c r="T1680" t="str">
        <f t="shared" si="3356"/>
        <v/>
      </c>
      <c r="U1680" t="str">
        <f t="shared" si="3356"/>
        <v/>
      </c>
      <c r="V1680" t="str">
        <f t="shared" si="3356"/>
        <v/>
      </c>
      <c r="W1680" s="17">
        <f t="shared" ca="1" si="3356"/>
        <v>5.8483162140532612E-2</v>
      </c>
    </row>
    <row r="1681" spans="1:23" ht="13" x14ac:dyDescent="0.15">
      <c r="A1681">
        <f t="shared" si="30"/>
        <v>7</v>
      </c>
      <c r="B1681">
        <f t="shared" si="31"/>
        <v>2010</v>
      </c>
      <c r="C1681" s="149">
        <f t="shared" si="706"/>
        <v>40421</v>
      </c>
      <c r="D1681" s="146">
        <f t="shared" si="9"/>
        <v>2010.4999999998731</v>
      </c>
      <c r="E1681" s="147">
        <f ca="1">('StockBond Returns'!AA1680+'StockBond Returns'!AC1680-'Parameters &amp; Main Results'!$B$39)/'StockBond Returns'!AB1680*12</f>
        <v>5.9830498729102746E-2</v>
      </c>
      <c r="F1681" s="70">
        <f ca="1">'StockBond Returns'!AA1680+'StockBond Returns'!AC1680-'StockBond Returns'!AB1680*'Distribution of Final Value'!$B$7</f>
        <v>1.1048341873713352</v>
      </c>
      <c r="G1681" s="17">
        <f>1/'StockBond Returns'!M1679</f>
        <v>5.3240764453832148E-2</v>
      </c>
      <c r="H1681">
        <f t="shared" si="4"/>
        <v>1</v>
      </c>
      <c r="I1681" s="64">
        <f t="shared" si="5"/>
        <v>0</v>
      </c>
      <c r="J1681">
        <f t="shared" si="6"/>
        <v>0</v>
      </c>
      <c r="K1681" s="17">
        <f t="shared" ref="K1681:M1681" ca="1" si="3357">IF(H1681=1,$E1681,"")</f>
        <v>5.9830498729102746E-2</v>
      </c>
      <c r="L1681" t="str">
        <f t="shared" si="3357"/>
        <v/>
      </c>
      <c r="M1681" t="str">
        <f t="shared" si="3357"/>
        <v/>
      </c>
      <c r="N1681" s="148">
        <f>IF('StockBond Returns'!AD1679=0,1,0)</f>
        <v>0</v>
      </c>
      <c r="O1681">
        <f>IF( AND('StockBond Returns'!$AD1679&lt;0,'StockBond Returns'!$AD1679&gt;=-0.1),1,0)</f>
        <v>0</v>
      </c>
      <c r="P1681">
        <f>IF( AND('StockBond Returns'!$AD1679&lt;-0.1,'StockBond Returns'!$AD1679&gt;=-0.2),1,0)</f>
        <v>0</v>
      </c>
      <c r="Q1681">
        <f>IF( AND('StockBond Returns'!$AD1679&lt;-0.2,'StockBond Returns'!$AD1679&gt;=-0.3),1,0)</f>
        <v>0</v>
      </c>
      <c r="R1681">
        <f>IF('StockBond Returns'!AD1679&lt;-0.3,1,0)</f>
        <v>1</v>
      </c>
      <c r="S1681" t="str">
        <f t="shared" ref="S1681:W1681" si="3358">IF(N1681=1,$E1681,"")</f>
        <v/>
      </c>
      <c r="T1681" t="str">
        <f t="shared" si="3358"/>
        <v/>
      </c>
      <c r="U1681" t="str">
        <f t="shared" si="3358"/>
        <v/>
      </c>
      <c r="V1681" t="str">
        <f t="shared" si="3358"/>
        <v/>
      </c>
      <c r="W1681" s="17">
        <f t="shared" ca="1" si="3358"/>
        <v>5.9830498729102746E-2</v>
      </c>
    </row>
    <row r="1682" spans="1:23" ht="13" x14ac:dyDescent="0.15">
      <c r="A1682">
        <f t="shared" si="30"/>
        <v>8</v>
      </c>
      <c r="B1682">
        <f t="shared" si="31"/>
        <v>2010</v>
      </c>
      <c r="C1682" s="149">
        <f t="shared" si="706"/>
        <v>40451</v>
      </c>
      <c r="D1682" s="146">
        <f t="shared" si="9"/>
        <v>2010.5833333332064</v>
      </c>
      <c r="E1682" s="147">
        <f ca="1">('StockBond Returns'!AA1681+'StockBond Returns'!AC1681-'Parameters &amp; Main Results'!$B$39)/'StockBond Returns'!AB1681*12</f>
        <v>5.630872857034791E-2</v>
      </c>
      <c r="F1682" s="70">
        <f ca="1">'StockBond Returns'!AA1681+'StockBond Returns'!AC1681-'StockBond Returns'!AB1681*'Distribution of Final Value'!$B$7</f>
        <v>0.90545146050688086</v>
      </c>
      <c r="G1682" s="17">
        <f>1/'StockBond Returns'!M1680</f>
        <v>4.876229642364182E-2</v>
      </c>
      <c r="H1682">
        <f t="shared" si="4"/>
        <v>0</v>
      </c>
      <c r="I1682" s="64">
        <f t="shared" si="5"/>
        <v>1</v>
      </c>
      <c r="J1682">
        <f t="shared" si="6"/>
        <v>0</v>
      </c>
      <c r="K1682" t="str">
        <f t="shared" ref="K1682:M1682" si="3359">IF(H1682=1,$E1682,"")</f>
        <v/>
      </c>
      <c r="L1682" s="17">
        <f t="shared" ca="1" si="3359"/>
        <v>5.630872857034791E-2</v>
      </c>
      <c r="M1682" t="str">
        <f t="shared" si="3359"/>
        <v/>
      </c>
      <c r="N1682" s="148">
        <f>IF('StockBond Returns'!AD1680=0,1,0)</f>
        <v>0</v>
      </c>
      <c r="O1682">
        <f>IF( AND('StockBond Returns'!$AD1680&lt;0,'StockBond Returns'!$AD1680&gt;=-0.1),1,0)</f>
        <v>0</v>
      </c>
      <c r="P1682">
        <f>IF( AND('StockBond Returns'!$AD1680&lt;-0.1,'StockBond Returns'!$AD1680&gt;=-0.2),1,0)</f>
        <v>0</v>
      </c>
      <c r="Q1682">
        <f>IF( AND('StockBond Returns'!$AD1680&lt;-0.2,'StockBond Returns'!$AD1680&gt;=-0.3),1,0)</f>
        <v>1</v>
      </c>
      <c r="R1682">
        <f>IF('StockBond Returns'!AD1680&lt;-0.3,1,0)</f>
        <v>0</v>
      </c>
      <c r="S1682" t="str">
        <f t="shared" ref="S1682:W1682" si="3360">IF(N1682=1,$E1682,"")</f>
        <v/>
      </c>
      <c r="T1682" t="str">
        <f t="shared" si="3360"/>
        <v/>
      </c>
      <c r="U1682" t="str">
        <f t="shared" si="3360"/>
        <v/>
      </c>
      <c r="V1682" s="17">
        <f t="shared" ca="1" si="3360"/>
        <v>5.630872857034791E-2</v>
      </c>
      <c r="W1682" t="str">
        <f t="shared" si="3360"/>
        <v/>
      </c>
    </row>
    <row r="1683" spans="1:23" ht="13" x14ac:dyDescent="0.15">
      <c r="A1683">
        <f t="shared" si="30"/>
        <v>9</v>
      </c>
      <c r="B1683">
        <f t="shared" si="31"/>
        <v>2010</v>
      </c>
      <c r="C1683" s="149">
        <f t="shared" si="706"/>
        <v>40482</v>
      </c>
      <c r="D1683" s="146">
        <f t="shared" si="9"/>
        <v>2010.6666666665396</v>
      </c>
      <c r="E1683" s="147">
        <f ca="1">('StockBond Returns'!AA1682+'StockBond Returns'!AC1682-'Parameters &amp; Main Results'!$B$39)/'StockBond Returns'!AB1682*12</f>
        <v>5.8813629552295979E-2</v>
      </c>
      <c r="F1683" s="70">
        <f ca="1">'StockBond Returns'!AA1682+'StockBond Returns'!AC1682-'StockBond Returns'!AB1682*'Distribution of Final Value'!$B$7</f>
        <v>1.0411886506024066</v>
      </c>
      <c r="G1683" s="17">
        <f>1/'StockBond Returns'!M1681</f>
        <v>5.2410230380325773E-2</v>
      </c>
      <c r="H1683">
        <f t="shared" si="4"/>
        <v>1</v>
      </c>
      <c r="I1683" s="64">
        <f t="shared" si="5"/>
        <v>0</v>
      </c>
      <c r="J1683">
        <f t="shared" si="6"/>
        <v>0</v>
      </c>
      <c r="K1683" s="17">
        <f t="shared" ref="K1683:M1683" ca="1" si="3361">IF(H1683=1,$E1683,"")</f>
        <v>5.8813629552295979E-2</v>
      </c>
      <c r="L1683" t="str">
        <f t="shared" si="3361"/>
        <v/>
      </c>
      <c r="M1683" t="str">
        <f t="shared" si="3361"/>
        <v/>
      </c>
      <c r="N1683" s="148">
        <f>IF('StockBond Returns'!AD1681=0,1,0)</f>
        <v>0</v>
      </c>
      <c r="O1683">
        <f>IF( AND('StockBond Returns'!$AD1681&lt;0,'StockBond Returns'!$AD1681&gt;=-0.1),1,0)</f>
        <v>0</v>
      </c>
      <c r="P1683">
        <f>IF( AND('StockBond Returns'!$AD1681&lt;-0.1,'StockBond Returns'!$AD1681&gt;=-0.2),1,0)</f>
        <v>0</v>
      </c>
      <c r="Q1683">
        <f>IF( AND('StockBond Returns'!$AD1681&lt;-0.2,'StockBond Returns'!$AD1681&gt;=-0.3),1,0)</f>
        <v>0</v>
      </c>
      <c r="R1683">
        <f>IF('StockBond Returns'!AD1681&lt;-0.3,1,0)</f>
        <v>1</v>
      </c>
      <c r="S1683" t="str">
        <f t="shared" ref="S1683:W1683" si="3362">IF(N1683=1,$E1683,"")</f>
        <v/>
      </c>
      <c r="T1683" t="str">
        <f t="shared" si="3362"/>
        <v/>
      </c>
      <c r="U1683" t="str">
        <f t="shared" si="3362"/>
        <v/>
      </c>
      <c r="V1683" t="str">
        <f t="shared" si="3362"/>
        <v/>
      </c>
      <c r="W1683" s="17">
        <f t="shared" ca="1" si="3362"/>
        <v>5.8813629552295979E-2</v>
      </c>
    </row>
    <row r="1684" spans="1:23" ht="13" x14ac:dyDescent="0.15">
      <c r="A1684">
        <f t="shared" si="30"/>
        <v>10</v>
      </c>
      <c r="B1684">
        <f t="shared" si="31"/>
        <v>2010</v>
      </c>
      <c r="C1684" s="149">
        <f t="shared" si="706"/>
        <v>40512</v>
      </c>
      <c r="D1684" s="146">
        <f t="shared" si="9"/>
        <v>2010.7499999998729</v>
      </c>
      <c r="E1684" s="147">
        <f ca="1">('StockBond Returns'!AA1683+'StockBond Returns'!AC1683-'Parameters &amp; Main Results'!$B$39)/'StockBond Returns'!AB1683*12</f>
        <v>5.5270753234202573E-2</v>
      </c>
      <c r="F1684" s="70">
        <f ca="1">'StockBond Returns'!AA1683+'StockBond Returns'!AC1683-'StockBond Returns'!AB1683*'Distribution of Final Value'!$B$7</f>
        <v>0.84224841750789459</v>
      </c>
      <c r="G1684" s="17">
        <f>1/'StockBond Returns'!M1682</f>
        <v>4.8242315849717769E-2</v>
      </c>
      <c r="H1684">
        <f t="shared" si="4"/>
        <v>0</v>
      </c>
      <c r="I1684" s="64">
        <f t="shared" si="5"/>
        <v>1</v>
      </c>
      <c r="J1684">
        <f t="shared" si="6"/>
        <v>0</v>
      </c>
      <c r="K1684" t="str">
        <f t="shared" ref="K1684:M1684" si="3363">IF(H1684=1,$E1684,"")</f>
        <v/>
      </c>
      <c r="L1684" s="17">
        <f t="shared" ca="1" si="3363"/>
        <v>5.5270753234202573E-2</v>
      </c>
      <c r="M1684" t="str">
        <f t="shared" si="3363"/>
        <v/>
      </c>
      <c r="N1684" s="148">
        <f>IF('StockBond Returns'!AD1682=0,1,0)</f>
        <v>0</v>
      </c>
      <c r="O1684">
        <f>IF( AND('StockBond Returns'!$AD1682&lt;0,'StockBond Returns'!$AD1682&gt;=-0.1),1,0)</f>
        <v>0</v>
      </c>
      <c r="P1684">
        <f>IF( AND('StockBond Returns'!$AD1682&lt;-0.1,'StockBond Returns'!$AD1682&gt;=-0.2),1,0)</f>
        <v>0</v>
      </c>
      <c r="Q1684">
        <f>IF( AND('StockBond Returns'!$AD1682&lt;-0.2,'StockBond Returns'!$AD1682&gt;=-0.3),1,0)</f>
        <v>1</v>
      </c>
      <c r="R1684">
        <f>IF('StockBond Returns'!AD1682&lt;-0.3,1,0)</f>
        <v>0</v>
      </c>
      <c r="S1684" t="str">
        <f t="shared" ref="S1684:W1684" si="3364">IF(N1684=1,$E1684,"")</f>
        <v/>
      </c>
      <c r="T1684" t="str">
        <f t="shared" si="3364"/>
        <v/>
      </c>
      <c r="U1684" t="str">
        <f t="shared" si="3364"/>
        <v/>
      </c>
      <c r="V1684" s="17">
        <f t="shared" ca="1" si="3364"/>
        <v>5.5270753234202573E-2</v>
      </c>
      <c r="W1684" t="str">
        <f t="shared" si="3364"/>
        <v/>
      </c>
    </row>
    <row r="1685" spans="1:23" ht="13" x14ac:dyDescent="0.15">
      <c r="A1685">
        <f t="shared" si="30"/>
        <v>11</v>
      </c>
      <c r="B1685">
        <f t="shared" si="31"/>
        <v>2010</v>
      </c>
      <c r="C1685" s="149">
        <f t="shared" si="706"/>
        <v>40543</v>
      </c>
      <c r="D1685" s="146">
        <f t="shared" si="9"/>
        <v>2010.8333333332062</v>
      </c>
      <c r="E1685" s="147">
        <f ca="1">('StockBond Returns'!AA1684+'StockBond Returns'!AC1684-'Parameters &amp; Main Results'!$B$39)/'StockBond Returns'!AB1684*12</f>
        <v>5.4067917520871284E-2</v>
      </c>
      <c r="F1685" s="70">
        <f ca="1">'StockBond Returns'!AA1684+'StockBond Returns'!AC1684-'StockBond Returns'!AB1684*'Distribution of Final Value'!$B$7</f>
        <v>0.7735053799656546</v>
      </c>
      <c r="G1685" s="17">
        <f>1/'StockBond Returns'!M1683</f>
        <v>4.6571879138391739E-2</v>
      </c>
      <c r="H1685">
        <f t="shared" si="4"/>
        <v>0</v>
      </c>
      <c r="I1685" s="64">
        <f t="shared" si="5"/>
        <v>1</v>
      </c>
      <c r="J1685">
        <f t="shared" si="6"/>
        <v>0</v>
      </c>
      <c r="K1685" t="str">
        <f t="shared" ref="K1685:M1685" si="3365">IF(H1685=1,$E1685,"")</f>
        <v/>
      </c>
      <c r="L1685" s="17">
        <f t="shared" ca="1" si="3365"/>
        <v>5.4067917520871284E-2</v>
      </c>
      <c r="M1685" t="str">
        <f t="shared" si="3365"/>
        <v/>
      </c>
      <c r="N1685" s="148">
        <f>IF('StockBond Returns'!AD1683=0,1,0)</f>
        <v>0</v>
      </c>
      <c r="O1685">
        <f>IF( AND('StockBond Returns'!$AD1683&lt;0,'StockBond Returns'!$AD1683&gt;=-0.1),1,0)</f>
        <v>0</v>
      </c>
      <c r="P1685">
        <f>IF( AND('StockBond Returns'!$AD1683&lt;-0.1,'StockBond Returns'!$AD1683&gt;=-0.2),1,0)</f>
        <v>0</v>
      </c>
      <c r="Q1685">
        <f>IF( AND('StockBond Returns'!$AD1683&lt;-0.2,'StockBond Returns'!$AD1683&gt;=-0.3),1,0)</f>
        <v>1</v>
      </c>
      <c r="R1685">
        <f>IF('StockBond Returns'!AD1683&lt;-0.3,1,0)</f>
        <v>0</v>
      </c>
      <c r="S1685" t="str">
        <f t="shared" ref="S1685:W1685" si="3366">IF(N1685=1,$E1685,"")</f>
        <v/>
      </c>
      <c r="T1685" t="str">
        <f t="shared" si="3366"/>
        <v/>
      </c>
      <c r="U1685" t="str">
        <f t="shared" si="3366"/>
        <v/>
      </c>
      <c r="V1685" s="17">
        <f t="shared" ca="1" si="3366"/>
        <v>5.4067917520871284E-2</v>
      </c>
      <c r="W1685" t="str">
        <f t="shared" si="3366"/>
        <v/>
      </c>
    </row>
    <row r="1686" spans="1:23" ht="13" x14ac:dyDescent="0.15">
      <c r="A1686">
        <f t="shared" si="30"/>
        <v>12</v>
      </c>
      <c r="B1686">
        <f t="shared" si="31"/>
        <v>2010</v>
      </c>
      <c r="C1686" s="149">
        <f t="shared" si="706"/>
        <v>40574</v>
      </c>
      <c r="D1686" s="146">
        <f t="shared" si="9"/>
        <v>2010.9166666665394</v>
      </c>
      <c r="E1686" s="147">
        <f ca="1">('StockBond Returns'!AA1685+'StockBond Returns'!AC1685-'Parameters &amp; Main Results'!$B$39)/'StockBond Returns'!AB1685*12</f>
        <v>5.4462349035764634E-2</v>
      </c>
      <c r="F1686" s="70">
        <f ca="1">'StockBond Returns'!AA1685+'StockBond Returns'!AC1685-'StockBond Returns'!AB1685*'Distribution of Final Value'!$B$7</f>
        <v>0.7928149904228512</v>
      </c>
      <c r="G1686" s="17">
        <f>1/'StockBond Returns'!M1684</f>
        <v>4.6797293036416415E-2</v>
      </c>
      <c r="H1686">
        <f t="shared" si="4"/>
        <v>0</v>
      </c>
      <c r="I1686" s="64">
        <f t="shared" si="5"/>
        <v>1</v>
      </c>
      <c r="J1686">
        <f t="shared" si="6"/>
        <v>0</v>
      </c>
      <c r="K1686" t="str">
        <f t="shared" ref="K1686:M1686" si="3367">IF(H1686=1,$E1686,"")</f>
        <v/>
      </c>
      <c r="L1686" s="17">
        <f t="shared" ca="1" si="3367"/>
        <v>5.4462349035764634E-2</v>
      </c>
      <c r="M1686" t="str">
        <f t="shared" si="3367"/>
        <v/>
      </c>
      <c r="N1686" s="148">
        <f>IF('StockBond Returns'!AD1684=0,1,0)</f>
        <v>0</v>
      </c>
      <c r="O1686">
        <f>IF( AND('StockBond Returns'!$AD1684&lt;0,'StockBond Returns'!$AD1684&gt;=-0.1),1,0)</f>
        <v>0</v>
      </c>
      <c r="P1686">
        <f>IF( AND('StockBond Returns'!$AD1684&lt;-0.1,'StockBond Returns'!$AD1684&gt;=-0.2),1,0)</f>
        <v>0</v>
      </c>
      <c r="Q1686">
        <f>IF( AND('StockBond Returns'!$AD1684&lt;-0.2,'StockBond Returns'!$AD1684&gt;=-0.3),1,0)</f>
        <v>1</v>
      </c>
      <c r="R1686">
        <f>IF('StockBond Returns'!AD1684&lt;-0.3,1,0)</f>
        <v>0</v>
      </c>
      <c r="S1686" t="str">
        <f t="shared" ref="S1686:W1686" si="3368">IF(N1686=1,$E1686,"")</f>
        <v/>
      </c>
      <c r="T1686" t="str">
        <f t="shared" si="3368"/>
        <v/>
      </c>
      <c r="U1686" t="str">
        <f t="shared" si="3368"/>
        <v/>
      </c>
      <c r="V1686" s="17">
        <f t="shared" ca="1" si="3368"/>
        <v>5.4462349035764634E-2</v>
      </c>
      <c r="W1686" t="str">
        <f t="shared" si="3368"/>
        <v/>
      </c>
    </row>
    <row r="1687" spans="1:23" ht="13" x14ac:dyDescent="0.15">
      <c r="A1687">
        <f t="shared" si="30"/>
        <v>1</v>
      </c>
      <c r="B1687">
        <f t="shared" si="31"/>
        <v>2011</v>
      </c>
      <c r="C1687" s="149">
        <f t="shared" si="706"/>
        <v>40602</v>
      </c>
      <c r="D1687" s="146">
        <f t="shared" si="9"/>
        <v>2010.9999999998727</v>
      </c>
      <c r="E1687" s="147">
        <f ca="1">('StockBond Returns'!AA1686+'StockBond Returns'!AC1686-'Parameters &amp; Main Results'!$B$39)/'StockBond Returns'!AB1686*12</f>
        <v>5.2601768183577091E-2</v>
      </c>
      <c r="F1687" s="70">
        <f ca="1">'StockBond Returns'!AA1686+'StockBond Returns'!AC1686-'StockBond Returns'!AB1686*'Distribution of Final Value'!$B$7</f>
        <v>0.68873420474556735</v>
      </c>
      <c r="G1687" s="17">
        <f>1/'StockBond Returns'!M1685</f>
        <v>4.4078119013840192E-2</v>
      </c>
      <c r="H1687">
        <f t="shared" si="4"/>
        <v>0</v>
      </c>
      <c r="I1687" s="64">
        <f t="shared" si="5"/>
        <v>1</v>
      </c>
      <c r="J1687">
        <f t="shared" si="6"/>
        <v>0</v>
      </c>
      <c r="K1687" t="str">
        <f t="shared" ref="K1687:M1687" si="3369">IF(H1687=1,$E1687,"")</f>
        <v/>
      </c>
      <c r="L1687" s="17">
        <f t="shared" ca="1" si="3369"/>
        <v>5.2601768183577091E-2</v>
      </c>
      <c r="M1687" t="str">
        <f t="shared" si="3369"/>
        <v/>
      </c>
      <c r="N1687" s="148">
        <f>IF('StockBond Returns'!AD1685=0,1,0)</f>
        <v>0</v>
      </c>
      <c r="O1687">
        <f>IF( AND('StockBond Returns'!$AD1685&lt;0,'StockBond Returns'!$AD1685&gt;=-0.1),1,0)</f>
        <v>0</v>
      </c>
      <c r="P1687">
        <f>IF( AND('StockBond Returns'!$AD1685&lt;-0.1,'StockBond Returns'!$AD1685&gt;=-0.2),1,0)</f>
        <v>0</v>
      </c>
      <c r="Q1687">
        <f>IF( AND('StockBond Returns'!$AD1685&lt;-0.2,'StockBond Returns'!$AD1685&gt;=-0.3),1,0)</f>
        <v>1</v>
      </c>
      <c r="R1687">
        <f>IF('StockBond Returns'!AD1685&lt;-0.3,1,0)</f>
        <v>0</v>
      </c>
      <c r="S1687" t="str">
        <f t="shared" ref="S1687:W1687" si="3370">IF(N1687=1,$E1687,"")</f>
        <v/>
      </c>
      <c r="T1687" t="str">
        <f t="shared" si="3370"/>
        <v/>
      </c>
      <c r="U1687" t="str">
        <f t="shared" si="3370"/>
        <v/>
      </c>
      <c r="V1687" s="17">
        <f t="shared" ca="1" si="3370"/>
        <v>5.2601768183577091E-2</v>
      </c>
      <c r="W1687" t="str">
        <f t="shared" si="3370"/>
        <v/>
      </c>
    </row>
    <row r="1688" spans="1:23" ht="13" x14ac:dyDescent="0.15">
      <c r="A1688">
        <f t="shared" si="30"/>
        <v>2</v>
      </c>
      <c r="B1688">
        <f t="shared" si="31"/>
        <v>2011</v>
      </c>
      <c r="C1688" s="149">
        <f t="shared" si="706"/>
        <v>40633</v>
      </c>
      <c r="D1688" s="146">
        <f t="shared" si="9"/>
        <v>2011.0833333332059</v>
      </c>
      <c r="E1688" s="147">
        <f ca="1">('StockBond Returns'!AA1687+'StockBond Returns'!AC1687-'Parameters &amp; Main Results'!$B$39)/'StockBond Returns'!AB1687*12</f>
        <v>5.2195747494437658E-2</v>
      </c>
      <c r="F1688" s="70">
        <f ca="1">'StockBond Returns'!AA1687+'StockBond Returns'!AC1687-'StockBond Returns'!AB1687*'Distribution of Final Value'!$B$7</f>
        <v>0.66463817241266332</v>
      </c>
      <c r="G1688" s="17">
        <f>1/'StockBond Returns'!M1686</f>
        <v>4.340088959419694E-2</v>
      </c>
      <c r="H1688">
        <f t="shared" si="4"/>
        <v>0</v>
      </c>
      <c r="I1688" s="64">
        <f t="shared" si="5"/>
        <v>1</v>
      </c>
      <c r="J1688">
        <f t="shared" si="6"/>
        <v>0</v>
      </c>
      <c r="K1688" t="str">
        <f t="shared" ref="K1688:M1688" si="3371">IF(H1688=1,$E1688,"")</f>
        <v/>
      </c>
      <c r="L1688" s="17">
        <f t="shared" ca="1" si="3371"/>
        <v>5.2195747494437658E-2</v>
      </c>
      <c r="M1688" t="str">
        <f t="shared" si="3371"/>
        <v/>
      </c>
      <c r="N1688" s="148">
        <f>IF('StockBond Returns'!AD1686=0,1,0)</f>
        <v>0</v>
      </c>
      <c r="O1688">
        <f>IF( AND('StockBond Returns'!$AD1686&lt;0,'StockBond Returns'!$AD1686&gt;=-0.1),1,0)</f>
        <v>0</v>
      </c>
      <c r="P1688">
        <f>IF( AND('StockBond Returns'!$AD1686&lt;-0.1,'StockBond Returns'!$AD1686&gt;=-0.2),1,0)</f>
        <v>1</v>
      </c>
      <c r="Q1688">
        <f>IF( AND('StockBond Returns'!$AD1686&lt;-0.2,'StockBond Returns'!$AD1686&gt;=-0.3),1,0)</f>
        <v>0</v>
      </c>
      <c r="R1688">
        <f>IF('StockBond Returns'!AD1686&lt;-0.3,1,0)</f>
        <v>0</v>
      </c>
      <c r="S1688" t="str">
        <f t="shared" ref="S1688:W1688" si="3372">IF(N1688=1,$E1688,"")</f>
        <v/>
      </c>
      <c r="T1688" t="str">
        <f t="shared" si="3372"/>
        <v/>
      </c>
      <c r="U1688" s="17">
        <f t="shared" ca="1" si="3372"/>
        <v>5.2195747494437658E-2</v>
      </c>
      <c r="V1688" t="str">
        <f t="shared" si="3372"/>
        <v/>
      </c>
      <c r="W1688" t="str">
        <f t="shared" si="3372"/>
        <v/>
      </c>
    </row>
    <row r="1689" spans="1:23" ht="13" x14ac:dyDescent="0.15">
      <c r="A1689">
        <f t="shared" si="30"/>
        <v>3</v>
      </c>
      <c r="B1689">
        <f t="shared" si="31"/>
        <v>2011</v>
      </c>
      <c r="C1689" s="149">
        <f t="shared" si="706"/>
        <v>40663</v>
      </c>
      <c r="D1689" s="146">
        <f t="shared" si="9"/>
        <v>2011.1666666665392</v>
      </c>
      <c r="E1689" s="147">
        <f ca="1">('StockBond Returns'!AA1688+'StockBond Returns'!AC1688-'Parameters &amp; Main Results'!$B$39)/'StockBond Returns'!AB1688*12</f>
        <v>5.0976671728561296E-2</v>
      </c>
      <c r="F1689" s="70">
        <f ca="1">'StockBond Returns'!AA1688+'StockBond Returns'!AC1688-'StockBond Returns'!AB1688*'Distribution of Final Value'!$B$7</f>
        <v>0.59651430644150594</v>
      </c>
      <c r="G1689" s="17">
        <f>1/'StockBond Returns'!M1687</f>
        <v>4.2375955120975181E-2</v>
      </c>
      <c r="H1689">
        <f t="shared" si="4"/>
        <v>0</v>
      </c>
      <c r="I1689" s="64">
        <f t="shared" si="5"/>
        <v>1</v>
      </c>
      <c r="J1689">
        <f t="shared" si="6"/>
        <v>0</v>
      </c>
      <c r="K1689" t="str">
        <f t="shared" ref="K1689:M1689" si="3373">IF(H1689=1,$E1689,"")</f>
        <v/>
      </c>
      <c r="L1689" s="17">
        <f t="shared" ca="1" si="3373"/>
        <v>5.0976671728561296E-2</v>
      </c>
      <c r="M1689" t="str">
        <f t="shared" si="3373"/>
        <v/>
      </c>
      <c r="N1689" s="148">
        <f>IF('StockBond Returns'!AD1687=0,1,0)</f>
        <v>0</v>
      </c>
      <c r="O1689">
        <f>IF( AND('StockBond Returns'!$AD1687&lt;0,'StockBond Returns'!$AD1687&gt;=-0.1),1,0)</f>
        <v>0</v>
      </c>
      <c r="P1689">
        <f>IF( AND('StockBond Returns'!$AD1687&lt;-0.1,'StockBond Returns'!$AD1687&gt;=-0.2),1,0)</f>
        <v>1</v>
      </c>
      <c r="Q1689">
        <f>IF( AND('StockBond Returns'!$AD1687&lt;-0.2,'StockBond Returns'!$AD1687&gt;=-0.3),1,0)</f>
        <v>0</v>
      </c>
      <c r="R1689">
        <f>IF('StockBond Returns'!AD1687&lt;-0.3,1,0)</f>
        <v>0</v>
      </c>
      <c r="S1689" t="str">
        <f t="shared" ref="S1689:W1689" si="3374">IF(N1689=1,$E1689,"")</f>
        <v/>
      </c>
      <c r="T1689" t="str">
        <f t="shared" si="3374"/>
        <v/>
      </c>
      <c r="U1689" s="17">
        <f t="shared" ca="1" si="3374"/>
        <v>5.0976671728561296E-2</v>
      </c>
      <c r="V1689" t="str">
        <f t="shared" si="3374"/>
        <v/>
      </c>
      <c r="W1689" t="str">
        <f t="shared" si="3374"/>
        <v/>
      </c>
    </row>
    <row r="1690" spans="1:23" ht="13" x14ac:dyDescent="0.15">
      <c r="A1690">
        <f t="shared" si="30"/>
        <v>4</v>
      </c>
      <c r="B1690">
        <f t="shared" si="31"/>
        <v>2011</v>
      </c>
      <c r="C1690" s="149">
        <f t="shared" si="706"/>
        <v>40694</v>
      </c>
      <c r="D1690" s="146">
        <f t="shared" si="9"/>
        <v>2011.2499999998724</v>
      </c>
      <c r="E1690" s="147">
        <f ca="1">('StockBond Returns'!AA1689+'StockBond Returns'!AC1689-'Parameters &amp; Main Results'!$B$39)/'StockBond Returns'!AB1689*12</f>
        <v>5.1333527675951868E-2</v>
      </c>
      <c r="F1690" s="70">
        <f ca="1">'StockBond Returns'!AA1689+'StockBond Returns'!AC1689-'StockBond Returns'!AB1689*'Distribution of Final Value'!$B$7</f>
        <v>0.61423527519196774</v>
      </c>
      <c r="G1690" s="17">
        <f>1/'StockBond Returns'!M1688</f>
        <v>4.2966503639019452E-2</v>
      </c>
      <c r="H1690">
        <f t="shared" si="4"/>
        <v>0</v>
      </c>
      <c r="I1690" s="64">
        <f t="shared" si="5"/>
        <v>1</v>
      </c>
      <c r="J1690">
        <f t="shared" si="6"/>
        <v>0</v>
      </c>
      <c r="K1690" t="str">
        <f t="shared" ref="K1690:M1690" si="3375">IF(H1690=1,$E1690,"")</f>
        <v/>
      </c>
      <c r="L1690" s="17">
        <f t="shared" ca="1" si="3375"/>
        <v>5.1333527675951868E-2</v>
      </c>
      <c r="M1690" t="str">
        <f t="shared" si="3375"/>
        <v/>
      </c>
      <c r="N1690" s="148">
        <f>IF('StockBond Returns'!AD1688=0,1,0)</f>
        <v>0</v>
      </c>
      <c r="O1690">
        <f>IF( AND('StockBond Returns'!$AD1688&lt;0,'StockBond Returns'!$AD1688&gt;=-0.1),1,0)</f>
        <v>0</v>
      </c>
      <c r="P1690">
        <f>IF( AND('StockBond Returns'!$AD1688&lt;-0.1,'StockBond Returns'!$AD1688&gt;=-0.2),1,0)</f>
        <v>1</v>
      </c>
      <c r="Q1690">
        <f>IF( AND('StockBond Returns'!$AD1688&lt;-0.2,'StockBond Returns'!$AD1688&gt;=-0.3),1,0)</f>
        <v>0</v>
      </c>
      <c r="R1690">
        <f>IF('StockBond Returns'!AD1688&lt;-0.3,1,0)</f>
        <v>0</v>
      </c>
      <c r="S1690" t="str">
        <f t="shared" ref="S1690:W1690" si="3376">IF(N1690=1,$E1690,"")</f>
        <v/>
      </c>
      <c r="T1690" t="str">
        <f t="shared" si="3376"/>
        <v/>
      </c>
      <c r="U1690" s="17">
        <f t="shared" ca="1" si="3376"/>
        <v>5.1333527675951868E-2</v>
      </c>
      <c r="V1690" t="str">
        <f t="shared" si="3376"/>
        <v/>
      </c>
      <c r="W1690" t="str">
        <f t="shared" si="3376"/>
        <v/>
      </c>
    </row>
    <row r="1691" spans="1:23" ht="13" x14ac:dyDescent="0.15">
      <c r="A1691">
        <f t="shared" si="30"/>
        <v>5</v>
      </c>
      <c r="B1691">
        <f t="shared" si="31"/>
        <v>2011</v>
      </c>
      <c r="C1691" s="149">
        <f t="shared" si="706"/>
        <v>40724</v>
      </c>
      <c r="D1691" s="146">
        <f t="shared" si="9"/>
        <v>2011.3333333332057</v>
      </c>
      <c r="E1691" s="147">
        <f ca="1">('StockBond Returns'!AA1690+'StockBond Returns'!AC1690-'Parameters &amp; Main Results'!$B$39)/'StockBond Returns'!AB1690*12</f>
        <v>5.034304175090306E-2</v>
      </c>
      <c r="F1691" s="70">
        <f ca="1">'StockBond Returns'!AA1690+'StockBond Returns'!AC1690-'StockBond Returns'!AB1690*'Distribution of Final Value'!$B$7</f>
        <v>0.55901858509527225</v>
      </c>
      <c r="G1691" s="17">
        <f>1/'StockBond Returns'!M1689</f>
        <v>4.2264819078415408E-2</v>
      </c>
      <c r="H1691">
        <f t="shared" si="4"/>
        <v>0</v>
      </c>
      <c r="I1691" s="64">
        <f t="shared" si="5"/>
        <v>1</v>
      </c>
      <c r="J1691">
        <f t="shared" si="6"/>
        <v>0</v>
      </c>
      <c r="K1691" t="str">
        <f t="shared" ref="K1691:M1691" si="3377">IF(H1691=1,$E1691,"")</f>
        <v/>
      </c>
      <c r="L1691" s="17">
        <f t="shared" ca="1" si="3377"/>
        <v>5.034304175090306E-2</v>
      </c>
      <c r="M1691" t="str">
        <f t="shared" si="3377"/>
        <v/>
      </c>
      <c r="N1691" s="148">
        <f>IF('StockBond Returns'!AD1689=0,1,0)</f>
        <v>0</v>
      </c>
      <c r="O1691">
        <f>IF( AND('StockBond Returns'!$AD1689&lt;0,'StockBond Returns'!$AD1689&gt;=-0.1),1,0)</f>
        <v>0</v>
      </c>
      <c r="P1691">
        <f>IF( AND('StockBond Returns'!$AD1689&lt;-0.1,'StockBond Returns'!$AD1689&gt;=-0.2),1,0)</f>
        <v>1</v>
      </c>
      <c r="Q1691">
        <f>IF( AND('StockBond Returns'!$AD1689&lt;-0.2,'StockBond Returns'!$AD1689&gt;=-0.3),1,0)</f>
        <v>0</v>
      </c>
      <c r="R1691">
        <f>IF('StockBond Returns'!AD1689&lt;-0.3,1,0)</f>
        <v>0</v>
      </c>
      <c r="S1691" t="str">
        <f t="shared" ref="S1691:W1691" si="3378">IF(N1691=1,$E1691,"")</f>
        <v/>
      </c>
      <c r="T1691" t="str">
        <f t="shared" si="3378"/>
        <v/>
      </c>
      <c r="U1691" s="17">
        <f t="shared" ca="1" si="3378"/>
        <v>5.034304175090306E-2</v>
      </c>
      <c r="V1691" t="str">
        <f t="shared" si="3378"/>
        <v/>
      </c>
      <c r="W1691" t="str">
        <f t="shared" si="3378"/>
        <v/>
      </c>
    </row>
    <row r="1692" spans="1:23" ht="13" x14ac:dyDescent="0.15">
      <c r="A1692">
        <f t="shared" si="30"/>
        <v>6</v>
      </c>
      <c r="B1692">
        <f t="shared" si="31"/>
        <v>2011</v>
      </c>
      <c r="C1692" s="149">
        <f t="shared" si="706"/>
        <v>40755</v>
      </c>
      <c r="D1692" s="146">
        <f t="shared" si="9"/>
        <v>2011.416666666539</v>
      </c>
      <c r="E1692" s="147">
        <f ca="1">('StockBond Returns'!AA1691+'StockBond Returns'!AC1691-'Parameters &amp; Main Results'!$B$39)/'StockBond Returns'!AB1691*12</f>
        <v>5.0650718785008056E-2</v>
      </c>
      <c r="F1692" s="70">
        <f ca="1">'StockBond Returns'!AA1691+'StockBond Returns'!AC1691-'StockBond Returns'!AB1691*'Distribution of Final Value'!$B$7</f>
        <v>0.57412042116418815</v>
      </c>
      <c r="G1692" s="17">
        <f>1/'StockBond Returns'!M1690</f>
        <v>4.3143973261173967E-2</v>
      </c>
      <c r="H1692">
        <f t="shared" si="4"/>
        <v>0</v>
      </c>
      <c r="I1692" s="64">
        <f t="shared" si="5"/>
        <v>1</v>
      </c>
      <c r="J1692">
        <f t="shared" si="6"/>
        <v>0</v>
      </c>
      <c r="K1692" t="str">
        <f t="shared" ref="K1692:M1692" si="3379">IF(H1692=1,$E1692,"")</f>
        <v/>
      </c>
      <c r="L1692" s="17">
        <f t="shared" ca="1" si="3379"/>
        <v>5.0650718785008056E-2</v>
      </c>
      <c r="M1692" t="str">
        <f t="shared" si="3379"/>
        <v/>
      </c>
      <c r="N1692" s="148">
        <f>IF('StockBond Returns'!AD1690=0,1,0)</f>
        <v>0</v>
      </c>
      <c r="O1692">
        <f>IF( AND('StockBond Returns'!$AD1690&lt;0,'StockBond Returns'!$AD1690&gt;=-0.1),1,0)</f>
        <v>0</v>
      </c>
      <c r="P1692">
        <f>IF( AND('StockBond Returns'!$AD1690&lt;-0.1,'StockBond Returns'!$AD1690&gt;=-0.2),1,0)</f>
        <v>1</v>
      </c>
      <c r="Q1692">
        <f>IF( AND('StockBond Returns'!$AD1690&lt;-0.2,'StockBond Returns'!$AD1690&gt;=-0.3),1,0)</f>
        <v>0</v>
      </c>
      <c r="R1692">
        <f>IF('StockBond Returns'!AD1690&lt;-0.3,1,0)</f>
        <v>0</v>
      </c>
      <c r="S1692" t="str">
        <f t="shared" ref="S1692:W1692" si="3380">IF(N1692=1,$E1692,"")</f>
        <v/>
      </c>
      <c r="T1692" t="str">
        <f t="shared" si="3380"/>
        <v/>
      </c>
      <c r="U1692" s="17">
        <f t="shared" ca="1" si="3380"/>
        <v>5.0650718785008056E-2</v>
      </c>
      <c r="V1692" t="str">
        <f t="shared" si="3380"/>
        <v/>
      </c>
      <c r="W1692" t="str">
        <f t="shared" si="3380"/>
        <v/>
      </c>
    </row>
    <row r="1693" spans="1:23" ht="13" x14ac:dyDescent="0.15">
      <c r="A1693">
        <f t="shared" si="30"/>
        <v>7</v>
      </c>
      <c r="B1693">
        <f t="shared" si="31"/>
        <v>2011</v>
      </c>
      <c r="C1693" s="149">
        <f t="shared" si="706"/>
        <v>40786</v>
      </c>
      <c r="D1693" s="146">
        <f t="shared" si="9"/>
        <v>2011.4999999998722</v>
      </c>
      <c r="E1693" s="147">
        <f ca="1">('StockBond Returns'!AA1692+'StockBond Returns'!AC1692-'Parameters &amp; Main Results'!$B$39)/'StockBond Returns'!AB1692*12</f>
        <v>5.1684404860291092E-2</v>
      </c>
      <c r="F1693" s="70">
        <f ca="1">'StockBond Returns'!AA1692+'StockBond Returns'!AC1692-'StockBond Returns'!AB1692*'Distribution of Final Value'!$B$7</f>
        <v>0.62815584128198099</v>
      </c>
      <c r="G1693" s="17">
        <f>1/'StockBond Returns'!M1691</f>
        <v>4.4104544286228106E-2</v>
      </c>
      <c r="H1693">
        <f t="shared" si="4"/>
        <v>0</v>
      </c>
      <c r="I1693" s="64">
        <f t="shared" si="5"/>
        <v>1</v>
      </c>
      <c r="J1693">
        <f t="shared" si="6"/>
        <v>0</v>
      </c>
      <c r="K1693" t="str">
        <f t="shared" ref="K1693:M1693" si="3381">IF(H1693=1,$E1693,"")</f>
        <v/>
      </c>
      <c r="L1693" s="17">
        <f t="shared" ca="1" si="3381"/>
        <v>5.1684404860291092E-2</v>
      </c>
      <c r="M1693" t="str">
        <f t="shared" si="3381"/>
        <v/>
      </c>
      <c r="N1693" s="148">
        <f>IF('StockBond Returns'!AD1691=0,1,0)</f>
        <v>0</v>
      </c>
      <c r="O1693">
        <f>IF( AND('StockBond Returns'!$AD1691&lt;0,'StockBond Returns'!$AD1691&gt;=-0.1),1,0)</f>
        <v>0</v>
      </c>
      <c r="P1693">
        <f>IF( AND('StockBond Returns'!$AD1691&lt;-0.1,'StockBond Returns'!$AD1691&gt;=-0.2),1,0)</f>
        <v>1</v>
      </c>
      <c r="Q1693">
        <f>IF( AND('StockBond Returns'!$AD1691&lt;-0.2,'StockBond Returns'!$AD1691&gt;=-0.3),1,0)</f>
        <v>0</v>
      </c>
      <c r="R1693">
        <f>IF('StockBond Returns'!AD1691&lt;-0.3,1,0)</f>
        <v>0</v>
      </c>
      <c r="S1693" t="str">
        <f t="shared" ref="S1693:W1693" si="3382">IF(N1693=1,$E1693,"")</f>
        <v/>
      </c>
      <c r="T1693" t="str">
        <f t="shared" si="3382"/>
        <v/>
      </c>
      <c r="U1693" s="17">
        <f t="shared" ca="1" si="3382"/>
        <v>5.1684404860291092E-2</v>
      </c>
      <c r="V1693" t="str">
        <f t="shared" si="3382"/>
        <v/>
      </c>
      <c r="W1693" t="str">
        <f t="shared" si="3382"/>
        <v/>
      </c>
    </row>
    <row r="1694" spans="1:23" ht="13" x14ac:dyDescent="0.15">
      <c r="A1694">
        <f t="shared" si="30"/>
        <v>8</v>
      </c>
      <c r="B1694">
        <f t="shared" si="31"/>
        <v>2011</v>
      </c>
      <c r="C1694" s="149">
        <f t="shared" si="706"/>
        <v>40816</v>
      </c>
      <c r="D1694" s="146">
        <f t="shared" si="9"/>
        <v>2011.5833333332055</v>
      </c>
      <c r="E1694" s="147">
        <f ca="1">('StockBond Returns'!AA1693+'StockBond Returns'!AC1693-'Parameters &amp; Main Results'!$B$39)/'StockBond Returns'!AB1693*12</f>
        <v>5.2347936595449986E-2</v>
      </c>
      <c r="F1694" s="70">
        <f ca="1">'StockBond Returns'!AA1693+'StockBond Returns'!AC1693-'StockBond Returns'!AB1693*'Distribution of Final Value'!$B$7</f>
        <v>0.66199730190138029</v>
      </c>
      <c r="G1694" s="17">
        <f>1/'StockBond Returns'!M1692</f>
        <v>4.5540776563061616E-2</v>
      </c>
      <c r="H1694">
        <f t="shared" si="4"/>
        <v>0</v>
      </c>
      <c r="I1694" s="64">
        <f t="shared" si="5"/>
        <v>1</v>
      </c>
      <c r="J1694">
        <f t="shared" si="6"/>
        <v>0</v>
      </c>
      <c r="K1694" t="str">
        <f t="shared" ref="K1694:M1694" si="3383">IF(H1694=1,$E1694,"")</f>
        <v/>
      </c>
      <c r="L1694" s="17">
        <f t="shared" ca="1" si="3383"/>
        <v>5.2347936595449986E-2</v>
      </c>
      <c r="M1694" t="str">
        <f t="shared" si="3383"/>
        <v/>
      </c>
      <c r="N1694" s="148">
        <f>IF('StockBond Returns'!AD1692=0,1,0)</f>
        <v>0</v>
      </c>
      <c r="O1694">
        <f>IF( AND('StockBond Returns'!$AD1692&lt;0,'StockBond Returns'!$AD1692&gt;=-0.1),1,0)</f>
        <v>0</v>
      </c>
      <c r="P1694">
        <f>IF( AND('StockBond Returns'!$AD1692&lt;-0.1,'StockBond Returns'!$AD1692&gt;=-0.2),1,0)</f>
        <v>0</v>
      </c>
      <c r="Q1694">
        <f>IF( AND('StockBond Returns'!$AD1692&lt;-0.2,'StockBond Returns'!$AD1692&gt;=-0.3),1,0)</f>
        <v>1</v>
      </c>
      <c r="R1694">
        <f>IF('StockBond Returns'!AD1692&lt;-0.3,1,0)</f>
        <v>0</v>
      </c>
      <c r="S1694" t="str">
        <f t="shared" ref="S1694:W1694" si="3384">IF(N1694=1,$E1694,"")</f>
        <v/>
      </c>
      <c r="T1694" t="str">
        <f t="shared" si="3384"/>
        <v/>
      </c>
      <c r="U1694" t="str">
        <f t="shared" si="3384"/>
        <v/>
      </c>
      <c r="V1694" s="17">
        <f t="shared" ca="1" si="3384"/>
        <v>5.2347936595449986E-2</v>
      </c>
      <c r="W1694" t="str">
        <f t="shared" si="3384"/>
        <v/>
      </c>
    </row>
    <row r="1695" spans="1:23" ht="13" x14ac:dyDescent="0.15">
      <c r="A1695">
        <f t="shared" si="30"/>
        <v>9</v>
      </c>
      <c r="B1695">
        <f t="shared" si="31"/>
        <v>2011</v>
      </c>
      <c r="C1695" s="149">
        <f t="shared" si="706"/>
        <v>40847</v>
      </c>
      <c r="D1695" s="146">
        <f t="shared" si="9"/>
        <v>2011.6666666665387</v>
      </c>
      <c r="E1695" s="147">
        <f ca="1">('StockBond Returns'!AA1694+'StockBond Returns'!AC1694-'Parameters &amp; Main Results'!$B$39)/'StockBond Returns'!AB1694*12</f>
        <v>5.3678925651748338E-2</v>
      </c>
      <c r="F1695" s="70">
        <f ca="1">'StockBond Returns'!AA1694+'StockBond Returns'!AC1694-'StockBond Returns'!AB1694*'Distribution of Final Value'!$B$7</f>
        <v>0.73129503618394853</v>
      </c>
      <c r="G1695" s="17">
        <f>1/'StockBond Returns'!M1693</f>
        <v>4.8501620309877737E-2</v>
      </c>
      <c r="H1695">
        <f t="shared" si="4"/>
        <v>0</v>
      </c>
      <c r="I1695" s="64">
        <f t="shared" si="5"/>
        <v>1</v>
      </c>
      <c r="J1695">
        <f t="shared" si="6"/>
        <v>0</v>
      </c>
      <c r="K1695" t="str">
        <f t="shared" ref="K1695:M1695" si="3385">IF(H1695=1,$E1695,"")</f>
        <v/>
      </c>
      <c r="L1695" s="17">
        <f t="shared" ca="1" si="3385"/>
        <v>5.3678925651748338E-2</v>
      </c>
      <c r="M1695" t="str">
        <f t="shared" si="3385"/>
        <v/>
      </c>
      <c r="N1695" s="148">
        <f>IF('StockBond Returns'!AD1693=0,1,0)</f>
        <v>0</v>
      </c>
      <c r="O1695">
        <f>IF( AND('StockBond Returns'!$AD1693&lt;0,'StockBond Returns'!$AD1693&gt;=-0.1),1,0)</f>
        <v>0</v>
      </c>
      <c r="P1695">
        <f>IF( AND('StockBond Returns'!$AD1693&lt;-0.1,'StockBond Returns'!$AD1693&gt;=-0.2),1,0)</f>
        <v>0</v>
      </c>
      <c r="Q1695">
        <f>IF( AND('StockBond Returns'!$AD1693&lt;-0.2,'StockBond Returns'!$AD1693&gt;=-0.3),1,0)</f>
        <v>1</v>
      </c>
      <c r="R1695">
        <f>IF('StockBond Returns'!AD1693&lt;-0.3,1,0)</f>
        <v>0</v>
      </c>
      <c r="S1695" t="str">
        <f t="shared" ref="S1695:W1695" si="3386">IF(N1695=1,$E1695,"")</f>
        <v/>
      </c>
      <c r="T1695" t="str">
        <f t="shared" si="3386"/>
        <v/>
      </c>
      <c r="U1695" t="str">
        <f t="shared" si="3386"/>
        <v/>
      </c>
      <c r="V1695" s="17">
        <f t="shared" ca="1" si="3386"/>
        <v>5.3678925651748338E-2</v>
      </c>
      <c r="W1695" t="str">
        <f t="shared" si="3386"/>
        <v/>
      </c>
    </row>
    <row r="1696" spans="1:23" ht="13" x14ac:dyDescent="0.15">
      <c r="A1696">
        <f t="shared" si="30"/>
        <v>10</v>
      </c>
      <c r="B1696">
        <f t="shared" si="31"/>
        <v>2011</v>
      </c>
      <c r="C1696" s="149">
        <f t="shared" si="706"/>
        <v>40877</v>
      </c>
      <c r="D1696" s="146">
        <f t="shared" si="9"/>
        <v>2011.749999999872</v>
      </c>
      <c r="E1696" s="147">
        <f ca="1">('StockBond Returns'!AA1695+'StockBond Returns'!AC1695-'Parameters &amp; Main Results'!$B$39)/'StockBond Returns'!AB1695*12</f>
        <v>5.7020118706437382E-2</v>
      </c>
      <c r="F1696" s="70">
        <f ca="1">'StockBond Returns'!AA1695+'StockBond Returns'!AC1695-'StockBond Returns'!AB1695*'Distribution of Final Value'!$B$7</f>
        <v>0.9072680707829397</v>
      </c>
      <c r="G1696" s="17">
        <f>1/'StockBond Returns'!M1694</f>
        <v>5.2671440111086473E-2</v>
      </c>
      <c r="H1696">
        <f t="shared" si="4"/>
        <v>1</v>
      </c>
      <c r="I1696" s="64">
        <f t="shared" si="5"/>
        <v>0</v>
      </c>
      <c r="J1696">
        <f t="shared" si="6"/>
        <v>0</v>
      </c>
      <c r="K1696" s="17">
        <f t="shared" ref="K1696:M1696" ca="1" si="3387">IF(H1696=1,$E1696,"")</f>
        <v>5.7020118706437382E-2</v>
      </c>
      <c r="L1696" t="str">
        <f t="shared" si="3387"/>
        <v/>
      </c>
      <c r="M1696" t="str">
        <f t="shared" si="3387"/>
        <v/>
      </c>
      <c r="N1696" s="148">
        <f>IF('StockBond Returns'!AD1694=0,1,0)</f>
        <v>0</v>
      </c>
      <c r="O1696">
        <f>IF( AND('StockBond Returns'!$AD1694&lt;0,'StockBond Returns'!$AD1694&gt;=-0.1),1,0)</f>
        <v>0</v>
      </c>
      <c r="P1696">
        <f>IF( AND('StockBond Returns'!$AD1694&lt;-0.1,'StockBond Returns'!$AD1694&gt;=-0.2),1,0)</f>
        <v>0</v>
      </c>
      <c r="Q1696">
        <f>IF( AND('StockBond Returns'!$AD1694&lt;-0.2,'StockBond Returns'!$AD1694&gt;=-0.3),1,0)</f>
        <v>0</v>
      </c>
      <c r="R1696">
        <f>IF('StockBond Returns'!AD1694&lt;-0.3,1,0)</f>
        <v>1</v>
      </c>
      <c r="S1696" t="str">
        <f t="shared" ref="S1696:W1696" si="3388">IF(N1696=1,$E1696,"")</f>
        <v/>
      </c>
      <c r="T1696" t="str">
        <f t="shared" si="3388"/>
        <v/>
      </c>
      <c r="U1696" t="str">
        <f t="shared" si="3388"/>
        <v/>
      </c>
      <c r="V1696" t="str">
        <f t="shared" si="3388"/>
        <v/>
      </c>
      <c r="W1696" s="17">
        <f t="shared" ca="1" si="3388"/>
        <v>5.7020118706437382E-2</v>
      </c>
    </row>
    <row r="1697" spans="1:23" ht="13" x14ac:dyDescent="0.15">
      <c r="A1697">
        <f t="shared" si="30"/>
        <v>11</v>
      </c>
      <c r="B1697">
        <f t="shared" si="31"/>
        <v>2011</v>
      </c>
      <c r="C1697" s="149">
        <f t="shared" si="706"/>
        <v>40908</v>
      </c>
      <c r="D1697" s="146">
        <f t="shared" si="9"/>
        <v>2011.8333333332052</v>
      </c>
      <c r="E1697" s="147">
        <f ca="1">('StockBond Returns'!AA1696+'StockBond Returns'!AC1696-'Parameters &amp; Main Results'!$B$39)/'StockBond Returns'!AB1696*12</f>
        <v>5.2833136830577831E-2</v>
      </c>
      <c r="F1697" s="70">
        <f ca="1">'StockBond Returns'!AA1696+'StockBond Returns'!AC1696-'StockBond Returns'!AB1696*'Distribution of Final Value'!$B$7</f>
        <v>0.68189729250744202</v>
      </c>
      <c r="G1697" s="17">
        <f>1/'StockBond Returns'!M1695</f>
        <v>4.7789315237277023E-2</v>
      </c>
      <c r="H1697">
        <f t="shared" si="4"/>
        <v>0</v>
      </c>
      <c r="I1697" s="64">
        <f t="shared" si="5"/>
        <v>1</v>
      </c>
      <c r="J1697">
        <f t="shared" si="6"/>
        <v>0</v>
      </c>
      <c r="K1697" t="str">
        <f t="shared" ref="K1697:M1697" si="3389">IF(H1697=1,$E1697,"")</f>
        <v/>
      </c>
      <c r="L1697" s="17">
        <f t="shared" ca="1" si="3389"/>
        <v>5.2833136830577831E-2</v>
      </c>
      <c r="M1697" t="str">
        <f t="shared" si="3389"/>
        <v/>
      </c>
      <c r="N1697" s="148">
        <f>IF('StockBond Returns'!AD1695=0,1,0)</f>
        <v>0</v>
      </c>
      <c r="O1697">
        <f>IF( AND('StockBond Returns'!$AD1695&lt;0,'StockBond Returns'!$AD1695&gt;=-0.1),1,0)</f>
        <v>0</v>
      </c>
      <c r="P1697">
        <f>IF( AND('StockBond Returns'!$AD1695&lt;-0.1,'StockBond Returns'!$AD1695&gt;=-0.2),1,0)</f>
        <v>0</v>
      </c>
      <c r="Q1697">
        <f>IF( AND('StockBond Returns'!$AD1695&lt;-0.2,'StockBond Returns'!$AD1695&gt;=-0.3),1,0)</f>
        <v>1</v>
      </c>
      <c r="R1697">
        <f>IF('StockBond Returns'!AD1695&lt;-0.3,1,0)</f>
        <v>0</v>
      </c>
      <c r="S1697" t="str">
        <f t="shared" ref="S1697:W1697" si="3390">IF(N1697=1,$E1697,"")</f>
        <v/>
      </c>
      <c r="T1697" t="str">
        <f t="shared" si="3390"/>
        <v/>
      </c>
      <c r="U1697" t="str">
        <f t="shared" si="3390"/>
        <v/>
      </c>
      <c r="V1697" s="17">
        <f t="shared" ca="1" si="3390"/>
        <v>5.2833136830577831E-2</v>
      </c>
      <c r="W1697" t="str">
        <f t="shared" si="3390"/>
        <v/>
      </c>
    </row>
    <row r="1698" spans="1:23" ht="13" x14ac:dyDescent="0.15">
      <c r="A1698">
        <f t="shared" si="30"/>
        <v>12</v>
      </c>
      <c r="B1698">
        <f t="shared" si="31"/>
        <v>2011</v>
      </c>
      <c r="C1698" s="149">
        <f t="shared" si="706"/>
        <v>40939</v>
      </c>
      <c r="D1698" s="146">
        <f t="shared" si="9"/>
        <v>2011.9166666665385</v>
      </c>
      <c r="E1698" s="147">
        <f ca="1">('StockBond Returns'!AA1697+'StockBond Returns'!AC1697-'Parameters &amp; Main Results'!$B$39)/'StockBond Returns'!AB1697*12</f>
        <v>5.326694124128932E-2</v>
      </c>
      <c r="F1698" s="70">
        <f ca="1">'StockBond Returns'!AA1697+'StockBond Returns'!AC1697-'StockBond Returns'!AB1697*'Distribution of Final Value'!$B$7</f>
        <v>0.7029496410278564</v>
      </c>
      <c r="G1698" s="17">
        <f>1/'StockBond Returns'!M1696</f>
        <v>4.8341902638950773E-2</v>
      </c>
      <c r="H1698">
        <f t="shared" si="4"/>
        <v>0</v>
      </c>
      <c r="I1698" s="64">
        <f t="shared" si="5"/>
        <v>1</v>
      </c>
      <c r="J1698">
        <f t="shared" si="6"/>
        <v>0</v>
      </c>
      <c r="K1698" t="str">
        <f t="shared" ref="K1698:M1698" si="3391">IF(H1698=1,$E1698,"")</f>
        <v/>
      </c>
      <c r="L1698" s="17">
        <f t="shared" ca="1" si="3391"/>
        <v>5.326694124128932E-2</v>
      </c>
      <c r="M1698" t="str">
        <f t="shared" si="3391"/>
        <v/>
      </c>
      <c r="N1698" s="148">
        <f>IF('StockBond Returns'!AD1696=0,1,0)</f>
        <v>0</v>
      </c>
      <c r="O1698">
        <f>IF( AND('StockBond Returns'!$AD1696&lt;0,'StockBond Returns'!$AD1696&gt;=-0.1),1,0)</f>
        <v>0</v>
      </c>
      <c r="P1698">
        <f>IF( AND('StockBond Returns'!$AD1696&lt;-0.1,'StockBond Returns'!$AD1696&gt;=-0.2),1,0)</f>
        <v>0</v>
      </c>
      <c r="Q1698">
        <f>IF( AND('StockBond Returns'!$AD1696&lt;-0.2,'StockBond Returns'!$AD1696&gt;=-0.3),1,0)</f>
        <v>1</v>
      </c>
      <c r="R1698">
        <f>IF('StockBond Returns'!AD1696&lt;-0.3,1,0)</f>
        <v>0</v>
      </c>
      <c r="S1698" t="str">
        <f t="shared" ref="S1698:W1698" si="3392">IF(N1698=1,$E1698,"")</f>
        <v/>
      </c>
      <c r="T1698" t="str">
        <f t="shared" si="3392"/>
        <v/>
      </c>
      <c r="U1698" t="str">
        <f t="shared" si="3392"/>
        <v/>
      </c>
      <c r="V1698" s="17">
        <f t="shared" ca="1" si="3392"/>
        <v>5.326694124128932E-2</v>
      </c>
      <c r="W1698" t="str">
        <f t="shared" si="3392"/>
        <v/>
      </c>
    </row>
    <row r="1699" spans="1:23" ht="13" x14ac:dyDescent="0.15">
      <c r="A1699">
        <f t="shared" si="30"/>
        <v>1</v>
      </c>
      <c r="B1699">
        <f t="shared" si="31"/>
        <v>2012</v>
      </c>
      <c r="C1699" s="149">
        <f t="shared" si="706"/>
        <v>40968</v>
      </c>
      <c r="D1699" s="146">
        <f t="shared" si="9"/>
        <v>2011.9999999998718</v>
      </c>
      <c r="E1699" s="147">
        <f ca="1">('StockBond Returns'!AA1698+'StockBond Returns'!AC1698-'Parameters &amp; Main Results'!$B$39)/'StockBond Returns'!AB1698*12</f>
        <v>5.2397614169575848E-2</v>
      </c>
      <c r="F1699" s="70">
        <f ca="1">'StockBond Returns'!AA1698+'StockBond Returns'!AC1698-'StockBond Returns'!AB1698*'Distribution of Final Value'!$B$7</f>
        <v>0.65500556169926449</v>
      </c>
      <c r="G1699" s="17">
        <f>1/'StockBond Returns'!M1697</f>
        <v>4.7437150587969865E-2</v>
      </c>
      <c r="H1699">
        <f t="shared" si="4"/>
        <v>0</v>
      </c>
      <c r="I1699" s="64">
        <f t="shared" si="5"/>
        <v>1</v>
      </c>
      <c r="J1699">
        <f t="shared" si="6"/>
        <v>0</v>
      </c>
      <c r="K1699" t="str">
        <f t="shared" ref="K1699:M1699" si="3393">IF(H1699=1,$E1699,"")</f>
        <v/>
      </c>
      <c r="L1699" s="17">
        <f t="shared" ca="1" si="3393"/>
        <v>5.2397614169575848E-2</v>
      </c>
      <c r="M1699" t="str">
        <f t="shared" si="3393"/>
        <v/>
      </c>
      <c r="N1699" s="148">
        <f>IF('StockBond Returns'!AD1697=0,1,0)</f>
        <v>0</v>
      </c>
      <c r="O1699">
        <f>IF( AND('StockBond Returns'!$AD1697&lt;0,'StockBond Returns'!$AD1697&gt;=-0.1),1,0)</f>
        <v>0</v>
      </c>
      <c r="P1699">
        <f>IF( AND('StockBond Returns'!$AD1697&lt;-0.1,'StockBond Returns'!$AD1697&gt;=-0.2),1,0)</f>
        <v>0</v>
      </c>
      <c r="Q1699">
        <f>IF( AND('StockBond Returns'!$AD1697&lt;-0.2,'StockBond Returns'!$AD1697&gt;=-0.3),1,0)</f>
        <v>1</v>
      </c>
      <c r="R1699">
        <f>IF('StockBond Returns'!AD1697&lt;-0.3,1,0)</f>
        <v>0</v>
      </c>
      <c r="S1699" t="str">
        <f t="shared" ref="S1699:W1699" si="3394">IF(N1699=1,$E1699,"")</f>
        <v/>
      </c>
      <c r="T1699" t="str">
        <f t="shared" si="3394"/>
        <v/>
      </c>
      <c r="U1699" t="str">
        <f t="shared" si="3394"/>
        <v/>
      </c>
      <c r="V1699" s="17">
        <f t="shared" ca="1" si="3394"/>
        <v>5.2397614169575848E-2</v>
      </c>
      <c r="W1699" t="str">
        <f t="shared" si="3394"/>
        <v/>
      </c>
    </row>
    <row r="1700" spans="1:23" ht="13" x14ac:dyDescent="0.15">
      <c r="A1700">
        <f t="shared" si="30"/>
        <v>2</v>
      </c>
      <c r="B1700">
        <f t="shared" si="31"/>
        <v>2012</v>
      </c>
      <c r="C1700" s="149">
        <f t="shared" si="706"/>
        <v>40999</v>
      </c>
      <c r="D1700" s="146">
        <f t="shared" si="9"/>
        <v>2012.083333333205</v>
      </c>
      <c r="E1700" s="147">
        <f ca="1">('StockBond Returns'!AA1699+'StockBond Returns'!AC1699-'Parameters &amp; Main Results'!$B$39)/'StockBond Returns'!AB1699*12</f>
        <v>5.1244494222763455E-2</v>
      </c>
      <c r="F1700" s="70">
        <f ca="1">'StockBond Returns'!AA1699+'StockBond Returns'!AC1699-'StockBond Returns'!AB1699*'Distribution of Final Value'!$B$7</f>
        <v>0.59242555000663266</v>
      </c>
      <c r="G1700" s="17">
        <f>1/'StockBond Returns'!M1698</f>
        <v>4.6715960519777437E-2</v>
      </c>
      <c r="H1700">
        <f t="shared" si="4"/>
        <v>0</v>
      </c>
      <c r="I1700" s="64">
        <f t="shared" si="5"/>
        <v>1</v>
      </c>
      <c r="J1700">
        <f t="shared" si="6"/>
        <v>0</v>
      </c>
      <c r="K1700" t="str">
        <f t="shared" ref="K1700:M1700" si="3395">IF(H1700=1,$E1700,"")</f>
        <v/>
      </c>
      <c r="L1700" s="17">
        <f t="shared" ca="1" si="3395"/>
        <v>5.1244494222763455E-2</v>
      </c>
      <c r="M1700" t="str">
        <f t="shared" si="3395"/>
        <v/>
      </c>
      <c r="N1700" s="148">
        <f>IF('StockBond Returns'!AD1698=0,1,0)</f>
        <v>0</v>
      </c>
      <c r="O1700">
        <f>IF( AND('StockBond Returns'!$AD1698&lt;0,'StockBond Returns'!$AD1698&gt;=-0.1),1,0)</f>
        <v>0</v>
      </c>
      <c r="P1700">
        <f>IF( AND('StockBond Returns'!$AD1698&lt;-0.1,'StockBond Returns'!$AD1698&gt;=-0.2),1,0)</f>
        <v>1</v>
      </c>
      <c r="Q1700">
        <f>IF( AND('StockBond Returns'!$AD1698&lt;-0.2,'StockBond Returns'!$AD1698&gt;=-0.3),1,0)</f>
        <v>0</v>
      </c>
      <c r="R1700">
        <f>IF('StockBond Returns'!AD1698&lt;-0.3,1,0)</f>
        <v>0</v>
      </c>
      <c r="S1700" t="str">
        <f t="shared" ref="S1700:W1700" si="3396">IF(N1700=1,$E1700,"")</f>
        <v/>
      </c>
      <c r="T1700" t="str">
        <f t="shared" si="3396"/>
        <v/>
      </c>
      <c r="U1700" s="17">
        <f t="shared" ca="1" si="3396"/>
        <v>5.1244494222763455E-2</v>
      </c>
      <c r="V1700" t="str">
        <f t="shared" si="3396"/>
        <v/>
      </c>
      <c r="W1700" t="str">
        <f t="shared" si="3396"/>
        <v/>
      </c>
    </row>
    <row r="1701" spans="1:23" ht="13" x14ac:dyDescent="0.15">
      <c r="A1701">
        <f t="shared" si="30"/>
        <v>3</v>
      </c>
      <c r="B1701">
        <f t="shared" si="31"/>
        <v>2012</v>
      </c>
      <c r="C1701" s="149">
        <f t="shared" si="706"/>
        <v>41029</v>
      </c>
      <c r="D1701" s="146">
        <f t="shared" si="9"/>
        <v>2012.1666666665383</v>
      </c>
      <c r="E1701" s="147">
        <f ca="1">('StockBond Returns'!AA1700+'StockBond Returns'!AC1700-'Parameters &amp; Main Results'!$B$39)/'StockBond Returns'!AB1700*12</f>
        <v>4.9921815686933289E-2</v>
      </c>
      <c r="F1701" s="70">
        <f ca="1">'StockBond Returns'!AA1700+'StockBond Returns'!AC1700-'StockBond Returns'!AB1700*'Distribution of Final Value'!$B$7</f>
        <v>0.52133365505939366</v>
      </c>
      <c r="G1701" s="17">
        <f>1/'StockBond Returns'!M1699</f>
        <v>4.5433867056025215E-2</v>
      </c>
      <c r="H1701">
        <f t="shared" si="4"/>
        <v>0</v>
      </c>
      <c r="I1701" s="64">
        <f t="shared" si="5"/>
        <v>1</v>
      </c>
      <c r="J1701">
        <f t="shared" si="6"/>
        <v>0</v>
      </c>
      <c r="K1701" t="str">
        <f t="shared" ref="K1701:M1701" si="3397">IF(H1701=1,$E1701,"")</f>
        <v/>
      </c>
      <c r="L1701" s="17">
        <f t="shared" ca="1" si="3397"/>
        <v>4.9921815686933289E-2</v>
      </c>
      <c r="M1701" t="str">
        <f t="shared" si="3397"/>
        <v/>
      </c>
      <c r="N1701" s="148">
        <f>IF('StockBond Returns'!AD1699=0,1,0)</f>
        <v>0</v>
      </c>
      <c r="O1701">
        <f>IF( AND('StockBond Returns'!$AD1699&lt;0,'StockBond Returns'!$AD1699&gt;=-0.1),1,0)</f>
        <v>0</v>
      </c>
      <c r="P1701">
        <f>IF( AND('StockBond Returns'!$AD1699&lt;-0.1,'StockBond Returns'!$AD1699&gt;=-0.2),1,0)</f>
        <v>1</v>
      </c>
      <c r="Q1701">
        <f>IF( AND('StockBond Returns'!$AD1699&lt;-0.2,'StockBond Returns'!$AD1699&gt;=-0.3),1,0)</f>
        <v>0</v>
      </c>
      <c r="R1701">
        <f>IF('StockBond Returns'!AD1699&lt;-0.3,1,0)</f>
        <v>0</v>
      </c>
      <c r="S1701" t="str">
        <f t="shared" ref="S1701:W1701" si="3398">IF(N1701=1,$E1701,"")</f>
        <v/>
      </c>
      <c r="T1701" t="str">
        <f t="shared" si="3398"/>
        <v/>
      </c>
      <c r="U1701" s="17">
        <f t="shared" ca="1" si="3398"/>
        <v>4.9921815686933289E-2</v>
      </c>
      <c r="V1701" t="str">
        <f t="shared" si="3398"/>
        <v/>
      </c>
      <c r="W1701" t="str">
        <f t="shared" si="3398"/>
        <v/>
      </c>
    </row>
    <row r="1702" spans="1:23" ht="13" x14ac:dyDescent="0.15">
      <c r="A1702">
        <f t="shared" si="30"/>
        <v>4</v>
      </c>
      <c r="B1702">
        <f t="shared" si="31"/>
        <v>2012</v>
      </c>
      <c r="C1702" s="149">
        <f t="shared" si="706"/>
        <v>41060</v>
      </c>
      <c r="D1702" s="146">
        <f t="shared" si="9"/>
        <v>2012.2499999998715</v>
      </c>
      <c r="E1702" s="147">
        <f ca="1">('StockBond Returns'!AA1701+'StockBond Returns'!AC1701-'Parameters &amp; Main Results'!$B$39)/'StockBond Returns'!AB1701*12</f>
        <v>4.9034716102729616E-2</v>
      </c>
      <c r="F1702" s="70">
        <f ca="1">'StockBond Returns'!AA1701+'StockBond Returns'!AC1701-'StockBond Returns'!AB1701*'Distribution of Final Value'!$B$7</f>
        <v>0.47349971486706233</v>
      </c>
      <c r="G1702" s="17">
        <f>1/'StockBond Returns'!M1700</f>
        <v>4.439114784046521E-2</v>
      </c>
      <c r="H1702">
        <f t="shared" si="4"/>
        <v>0</v>
      </c>
      <c r="I1702" s="64">
        <f t="shared" si="5"/>
        <v>1</v>
      </c>
      <c r="J1702">
        <f t="shared" si="6"/>
        <v>0</v>
      </c>
      <c r="K1702" t="str">
        <f t="shared" ref="K1702:M1702" si="3399">IF(H1702=1,$E1702,"")</f>
        <v/>
      </c>
      <c r="L1702" s="17">
        <f t="shared" ca="1" si="3399"/>
        <v>4.9034716102729616E-2</v>
      </c>
      <c r="M1702" t="str">
        <f t="shared" si="3399"/>
        <v/>
      </c>
      <c r="N1702" s="148">
        <f>IF('StockBond Returns'!AD1700=0,1,0)</f>
        <v>0</v>
      </c>
      <c r="O1702">
        <f>IF( AND('StockBond Returns'!$AD1700&lt;0,'StockBond Returns'!$AD1700&gt;=-0.1),1,0)</f>
        <v>0</v>
      </c>
      <c r="P1702">
        <f>IF( AND('StockBond Returns'!$AD1700&lt;-0.1,'StockBond Returns'!$AD1700&gt;=-0.2),1,0)</f>
        <v>1</v>
      </c>
      <c r="Q1702">
        <f>IF( AND('StockBond Returns'!$AD1700&lt;-0.2,'StockBond Returns'!$AD1700&gt;=-0.3),1,0)</f>
        <v>0</v>
      </c>
      <c r="R1702">
        <f>IF('StockBond Returns'!AD1700&lt;-0.3,1,0)</f>
        <v>0</v>
      </c>
      <c r="S1702" t="str">
        <f t="shared" ref="S1702:W1702" si="3400">IF(N1702=1,$E1702,"")</f>
        <v/>
      </c>
      <c r="T1702" t="str">
        <f t="shared" si="3400"/>
        <v/>
      </c>
      <c r="U1702" s="17">
        <f t="shared" ca="1" si="3400"/>
        <v>4.9034716102729616E-2</v>
      </c>
      <c r="V1702" t="str">
        <f t="shared" si="3400"/>
        <v/>
      </c>
      <c r="W1702" t="str">
        <f t="shared" si="3400"/>
        <v/>
      </c>
    </row>
    <row r="1703" spans="1:23" ht="13" x14ac:dyDescent="0.15">
      <c r="A1703">
        <f t="shared" si="30"/>
        <v>5</v>
      </c>
      <c r="B1703">
        <f t="shared" si="31"/>
        <v>2012</v>
      </c>
      <c r="C1703" s="149">
        <f t="shared" si="706"/>
        <v>41090</v>
      </c>
      <c r="D1703" s="146">
        <f t="shared" si="9"/>
        <v>2012.3333333332048</v>
      </c>
      <c r="E1703" s="147">
        <f ca="1">('StockBond Returns'!AA1702+'StockBond Returns'!AC1702-'Parameters &amp; Main Results'!$B$39)/'StockBond Returns'!AB1702*12</f>
        <v>4.9506493174503188E-2</v>
      </c>
      <c r="F1703" s="70">
        <f ca="1">'StockBond Returns'!AA1702+'StockBond Returns'!AC1702-'StockBond Returns'!AB1702*'Distribution of Final Value'!$B$7</f>
        <v>0.49698138922817714</v>
      </c>
      <c r="G1703" s="17">
        <f>1/'StockBond Returns'!M1701</f>
        <v>4.5538201780712002E-2</v>
      </c>
      <c r="H1703">
        <f t="shared" si="4"/>
        <v>0</v>
      </c>
      <c r="I1703" s="64">
        <f t="shared" si="5"/>
        <v>1</v>
      </c>
      <c r="J1703">
        <f t="shared" si="6"/>
        <v>0</v>
      </c>
      <c r="K1703" t="str">
        <f t="shared" ref="K1703:M1703" si="3401">IF(H1703=1,$E1703,"")</f>
        <v/>
      </c>
      <c r="L1703" s="17">
        <f t="shared" ca="1" si="3401"/>
        <v>4.9506493174503188E-2</v>
      </c>
      <c r="M1703" t="str">
        <f t="shared" si="3401"/>
        <v/>
      </c>
      <c r="N1703" s="148">
        <f>IF('StockBond Returns'!AD1701=0,1,0)</f>
        <v>0</v>
      </c>
      <c r="O1703">
        <f>IF( AND('StockBond Returns'!$AD1701&lt;0,'StockBond Returns'!$AD1701&gt;=-0.1),1,0)</f>
        <v>0</v>
      </c>
      <c r="P1703">
        <f>IF( AND('StockBond Returns'!$AD1701&lt;-0.1,'StockBond Returns'!$AD1701&gt;=-0.2),1,0)</f>
        <v>1</v>
      </c>
      <c r="Q1703">
        <f>IF( AND('StockBond Returns'!$AD1701&lt;-0.2,'StockBond Returns'!$AD1701&gt;=-0.3),1,0)</f>
        <v>0</v>
      </c>
      <c r="R1703">
        <f>IF('StockBond Returns'!AD1701&lt;-0.3,1,0)</f>
        <v>0</v>
      </c>
      <c r="S1703" t="str">
        <f t="shared" ref="S1703:W1703" si="3402">IF(N1703=1,$E1703,"")</f>
        <v/>
      </c>
      <c r="T1703" t="str">
        <f t="shared" si="3402"/>
        <v/>
      </c>
      <c r="U1703" s="17">
        <f t="shared" ca="1" si="3402"/>
        <v>4.9506493174503188E-2</v>
      </c>
      <c r="V1703" t="str">
        <f t="shared" si="3402"/>
        <v/>
      </c>
      <c r="W1703" t="str">
        <f t="shared" si="3402"/>
        <v/>
      </c>
    </row>
    <row r="1704" spans="1:23" ht="13" x14ac:dyDescent="0.15">
      <c r="A1704">
        <f t="shared" si="30"/>
        <v>6</v>
      </c>
      <c r="B1704">
        <f t="shared" si="31"/>
        <v>2012</v>
      </c>
      <c r="C1704" s="149">
        <f t="shared" si="706"/>
        <v>41121</v>
      </c>
      <c r="D1704" s="146">
        <f t="shared" si="9"/>
        <v>2012.416666666538</v>
      </c>
      <c r="E1704" s="147">
        <f ca="1">('StockBond Returns'!AA1703+'StockBond Returns'!AC1703-'Parameters &amp; Main Results'!$B$39)/'StockBond Returns'!AB1703*12</f>
        <v>5.1621230160705189E-2</v>
      </c>
      <c r="F1704" s="70">
        <f ca="1">'StockBond Returns'!AA1703+'StockBond Returns'!AC1703-'StockBond Returns'!AB1703*'Distribution of Final Value'!$B$7</f>
        <v>0.60599784014654068</v>
      </c>
      <c r="G1704" s="17">
        <f>1/'StockBond Returns'!M1702</f>
        <v>4.8879686983673939E-2</v>
      </c>
      <c r="H1704">
        <f t="shared" si="4"/>
        <v>0</v>
      </c>
      <c r="I1704" s="64">
        <f t="shared" si="5"/>
        <v>1</v>
      </c>
      <c r="J1704">
        <f t="shared" si="6"/>
        <v>0</v>
      </c>
      <c r="K1704" t="str">
        <f t="shared" ref="K1704:M1704" si="3403">IF(H1704=1,$E1704,"")</f>
        <v/>
      </c>
      <c r="L1704" s="17">
        <f t="shared" ca="1" si="3403"/>
        <v>5.1621230160705189E-2</v>
      </c>
      <c r="M1704" t="str">
        <f t="shared" si="3403"/>
        <v/>
      </c>
      <c r="N1704" s="148">
        <f>IF('StockBond Returns'!AD1702=0,1,0)</f>
        <v>0</v>
      </c>
      <c r="O1704">
        <f>IF( AND('StockBond Returns'!$AD1702&lt;0,'StockBond Returns'!$AD1702&gt;=-0.1),1,0)</f>
        <v>0</v>
      </c>
      <c r="P1704">
        <f>IF( AND('StockBond Returns'!$AD1702&lt;-0.1,'StockBond Returns'!$AD1702&gt;=-0.2),1,0)</f>
        <v>1</v>
      </c>
      <c r="Q1704">
        <f>IF( AND('StockBond Returns'!$AD1702&lt;-0.2,'StockBond Returns'!$AD1702&gt;=-0.3),1,0)</f>
        <v>0</v>
      </c>
      <c r="R1704">
        <f>IF('StockBond Returns'!AD1702&lt;-0.3,1,0)</f>
        <v>0</v>
      </c>
      <c r="S1704" t="str">
        <f t="shared" ref="S1704:W1704" si="3404">IF(N1704=1,$E1704,"")</f>
        <v/>
      </c>
      <c r="T1704" t="str">
        <f t="shared" si="3404"/>
        <v/>
      </c>
      <c r="U1704" s="17">
        <f t="shared" ca="1" si="3404"/>
        <v>5.1621230160705189E-2</v>
      </c>
      <c r="V1704" t="str">
        <f t="shared" si="3404"/>
        <v/>
      </c>
      <c r="W1704" t="str">
        <f t="shared" si="3404"/>
        <v/>
      </c>
    </row>
    <row r="1705" spans="1:23" ht="13" x14ac:dyDescent="0.15">
      <c r="A1705">
        <f t="shared" si="30"/>
        <v>7</v>
      </c>
      <c r="B1705">
        <f t="shared" si="31"/>
        <v>2012</v>
      </c>
      <c r="C1705" s="149">
        <f t="shared" si="706"/>
        <v>41152</v>
      </c>
      <c r="D1705" s="146">
        <f t="shared" si="9"/>
        <v>2012.4999999998713</v>
      </c>
      <c r="E1705" s="147">
        <f ca="1">('StockBond Returns'!AA1704+'StockBond Returns'!AC1704-'Parameters &amp; Main Results'!$B$39)/'StockBond Returns'!AB1704*12</f>
        <v>5.0128071456054954E-2</v>
      </c>
      <c r="F1705" s="70">
        <f ca="1">'StockBond Returns'!AA1704+'StockBond Returns'!AC1704-'StockBond Returns'!AB1704*'Distribution of Final Value'!$B$7</f>
        <v>0.52670803667019683</v>
      </c>
      <c r="G1705" s="17">
        <f>1/'StockBond Returns'!M1703</f>
        <v>4.7169733468444622E-2</v>
      </c>
      <c r="H1705">
        <f t="shared" si="4"/>
        <v>0</v>
      </c>
      <c r="I1705" s="64">
        <f t="shared" si="5"/>
        <v>1</v>
      </c>
      <c r="J1705">
        <f t="shared" si="6"/>
        <v>0</v>
      </c>
      <c r="K1705" t="str">
        <f t="shared" ref="K1705:M1705" si="3405">IF(H1705=1,$E1705,"")</f>
        <v/>
      </c>
      <c r="L1705" s="17">
        <f t="shared" ca="1" si="3405"/>
        <v>5.0128071456054954E-2</v>
      </c>
      <c r="M1705" t="str">
        <f t="shared" si="3405"/>
        <v/>
      </c>
      <c r="N1705" s="148">
        <f>IF('StockBond Returns'!AD1703=0,1,0)</f>
        <v>0</v>
      </c>
      <c r="O1705">
        <f>IF( AND('StockBond Returns'!$AD1703&lt;0,'StockBond Returns'!$AD1703&gt;=-0.1),1,0)</f>
        <v>0</v>
      </c>
      <c r="P1705">
        <f>IF( AND('StockBond Returns'!$AD1703&lt;-0.1,'StockBond Returns'!$AD1703&gt;=-0.2),1,0)</f>
        <v>1</v>
      </c>
      <c r="Q1705">
        <f>IF( AND('StockBond Returns'!$AD1703&lt;-0.2,'StockBond Returns'!$AD1703&gt;=-0.3),1,0)</f>
        <v>0</v>
      </c>
      <c r="R1705">
        <f>IF('StockBond Returns'!AD1703&lt;-0.3,1,0)</f>
        <v>0</v>
      </c>
      <c r="S1705" t="str">
        <f t="shared" ref="S1705:W1705" si="3406">IF(N1705=1,$E1705,"")</f>
        <v/>
      </c>
      <c r="T1705" t="str">
        <f t="shared" si="3406"/>
        <v/>
      </c>
      <c r="U1705" s="17">
        <f t="shared" ca="1" si="3406"/>
        <v>5.0128071456054954E-2</v>
      </c>
      <c r="V1705" t="str">
        <f t="shared" si="3406"/>
        <v/>
      </c>
      <c r="W1705" t="str">
        <f t="shared" si="3406"/>
        <v/>
      </c>
    </row>
    <row r="1706" spans="1:23" ht="13" x14ac:dyDescent="0.15">
      <c r="A1706">
        <f t="shared" si="30"/>
        <v>8</v>
      </c>
      <c r="B1706">
        <f t="shared" si="31"/>
        <v>2012</v>
      </c>
      <c r="C1706" s="149">
        <f t="shared" si="706"/>
        <v>41182</v>
      </c>
      <c r="D1706" s="146">
        <f t="shared" si="9"/>
        <v>2012.5833333332046</v>
      </c>
      <c r="E1706" s="147">
        <f ca="1">('StockBond Returns'!AA1705+'StockBond Returns'!AC1705-'Parameters &amp; Main Results'!$B$39)/'StockBond Returns'!AB1705*12</f>
        <v>4.9610443241571697E-2</v>
      </c>
      <c r="F1706" s="70">
        <f ca="1">'StockBond Returns'!AA1705+'StockBond Returns'!AC1705-'StockBond Returns'!AB1705*'Distribution of Final Value'!$B$7</f>
        <v>0.49850198237941745</v>
      </c>
      <c r="G1706" s="17">
        <f>1/'StockBond Returns'!M1704</f>
        <v>4.6945929658867687E-2</v>
      </c>
      <c r="H1706">
        <f t="shared" si="4"/>
        <v>0</v>
      </c>
      <c r="I1706" s="64">
        <f t="shared" si="5"/>
        <v>1</v>
      </c>
      <c r="J1706">
        <f t="shared" si="6"/>
        <v>0</v>
      </c>
      <c r="K1706" t="str">
        <f t="shared" ref="K1706:M1706" si="3407">IF(H1706=1,$E1706,"")</f>
        <v/>
      </c>
      <c r="L1706" s="17">
        <f t="shared" ca="1" si="3407"/>
        <v>4.9610443241571697E-2</v>
      </c>
      <c r="M1706" t="str">
        <f t="shared" si="3407"/>
        <v/>
      </c>
      <c r="N1706" s="148">
        <f>IF('StockBond Returns'!AD1704=0,1,0)</f>
        <v>0</v>
      </c>
      <c r="O1706">
        <f>IF( AND('StockBond Returns'!$AD1704&lt;0,'StockBond Returns'!$AD1704&gt;=-0.1),1,0)</f>
        <v>0</v>
      </c>
      <c r="P1706">
        <f>IF( AND('StockBond Returns'!$AD1704&lt;-0.1,'StockBond Returns'!$AD1704&gt;=-0.2),1,0)</f>
        <v>1</v>
      </c>
      <c r="Q1706">
        <f>IF( AND('StockBond Returns'!$AD1704&lt;-0.2,'StockBond Returns'!$AD1704&gt;=-0.3),1,0)</f>
        <v>0</v>
      </c>
      <c r="R1706">
        <f>IF('StockBond Returns'!AD1704&lt;-0.3,1,0)</f>
        <v>0</v>
      </c>
      <c r="S1706" t="str">
        <f t="shared" ref="S1706:W1706" si="3408">IF(N1706=1,$E1706,"")</f>
        <v/>
      </c>
      <c r="T1706" t="str">
        <f t="shared" si="3408"/>
        <v/>
      </c>
      <c r="U1706" s="17">
        <f t="shared" ca="1" si="3408"/>
        <v>4.9610443241571697E-2</v>
      </c>
      <c r="V1706" t="str">
        <f t="shared" si="3408"/>
        <v/>
      </c>
      <c r="W1706" t="str">
        <f t="shared" si="3408"/>
        <v/>
      </c>
    </row>
    <row r="1707" spans="1:23" ht="13" x14ac:dyDescent="0.15">
      <c r="A1707">
        <f t="shared" si="30"/>
        <v>9</v>
      </c>
      <c r="B1707">
        <f t="shared" si="31"/>
        <v>2012</v>
      </c>
      <c r="C1707" s="149">
        <f t="shared" si="706"/>
        <v>41213</v>
      </c>
      <c r="D1707" s="146">
        <f t="shared" si="9"/>
        <v>2012.6666666665378</v>
      </c>
      <c r="E1707" s="147">
        <f ca="1">('StockBond Returns'!AA1706+'StockBond Returns'!AC1706-'Parameters &amp; Main Results'!$B$39)/'StockBond Returns'!AB1706*12</f>
        <v>4.9183873645294786E-2</v>
      </c>
      <c r="F1707" s="70">
        <f ca="1">'StockBond Returns'!AA1706+'StockBond Returns'!AC1706-'StockBond Returns'!AB1706*'Distribution of Final Value'!$B$7</f>
        <v>0.47517133910059739</v>
      </c>
      <c r="G1707" s="17">
        <f>1/'StockBond Returns'!M1705</f>
        <v>4.6602278268506034E-2</v>
      </c>
      <c r="H1707">
        <f t="shared" si="4"/>
        <v>0</v>
      </c>
      <c r="I1707" s="64">
        <f t="shared" si="5"/>
        <v>1</v>
      </c>
      <c r="J1707">
        <f t="shared" si="6"/>
        <v>0</v>
      </c>
      <c r="K1707" t="str">
        <f t="shared" ref="K1707:M1707" si="3409">IF(H1707=1,$E1707,"")</f>
        <v/>
      </c>
      <c r="L1707" s="17">
        <f t="shared" ca="1" si="3409"/>
        <v>4.9183873645294786E-2</v>
      </c>
      <c r="M1707" t="str">
        <f t="shared" si="3409"/>
        <v/>
      </c>
      <c r="N1707" s="148">
        <f>IF('StockBond Returns'!AD1705=0,1,0)</f>
        <v>0</v>
      </c>
      <c r="O1707">
        <f>IF( AND('StockBond Returns'!$AD1705&lt;0,'StockBond Returns'!$AD1705&gt;=-0.1),1,0)</f>
        <v>0</v>
      </c>
      <c r="P1707">
        <f>IF( AND('StockBond Returns'!$AD1705&lt;-0.1,'StockBond Returns'!$AD1705&gt;=-0.2),1,0)</f>
        <v>1</v>
      </c>
      <c r="Q1707">
        <f>IF( AND('StockBond Returns'!$AD1705&lt;-0.2,'StockBond Returns'!$AD1705&gt;=-0.3),1,0)</f>
        <v>0</v>
      </c>
      <c r="R1707">
        <f>IF('StockBond Returns'!AD1705&lt;-0.3,1,0)</f>
        <v>0</v>
      </c>
      <c r="S1707" t="str">
        <f t="shared" ref="S1707:W1707" si="3410">IF(N1707=1,$E1707,"")</f>
        <v/>
      </c>
      <c r="T1707" t="str">
        <f t="shared" si="3410"/>
        <v/>
      </c>
      <c r="U1707" s="17">
        <f t="shared" ca="1" si="3410"/>
        <v>4.9183873645294786E-2</v>
      </c>
      <c r="V1707" t="str">
        <f t="shared" si="3410"/>
        <v/>
      </c>
      <c r="W1707" t="str">
        <f t="shared" si="3410"/>
        <v/>
      </c>
    </row>
    <row r="1708" spans="1:23" ht="13" x14ac:dyDescent="0.15">
      <c r="A1708">
        <f t="shared" si="30"/>
        <v>10</v>
      </c>
      <c r="B1708">
        <f t="shared" si="31"/>
        <v>2012</v>
      </c>
      <c r="C1708" s="149">
        <f t="shared" si="706"/>
        <v>41243</v>
      </c>
      <c r="D1708" s="146">
        <f t="shared" si="9"/>
        <v>2012.7499999998711</v>
      </c>
      <c r="E1708" s="147">
        <f ca="1">('StockBond Returns'!AA1707+'StockBond Returns'!AC1707-'Parameters &amp; Main Results'!$B$39)/'StockBond Returns'!AB1707*12</f>
        <v>4.8382450233306076E-2</v>
      </c>
      <c r="F1708" s="70">
        <f ca="1">'StockBond Returns'!AA1707+'StockBond Returns'!AC1707-'StockBond Returns'!AB1707*'Distribution of Final Value'!$B$7</f>
        <v>0.43262681722279561</v>
      </c>
      <c r="G1708" s="17">
        <f>1/'StockBond Returns'!M1706</f>
        <v>4.587189959009623E-2</v>
      </c>
      <c r="H1708">
        <f t="shared" si="4"/>
        <v>0</v>
      </c>
      <c r="I1708" s="64">
        <f t="shared" si="5"/>
        <v>1</v>
      </c>
      <c r="J1708">
        <f t="shared" si="6"/>
        <v>0</v>
      </c>
      <c r="K1708" t="str">
        <f t="shared" ref="K1708:M1708" si="3411">IF(H1708=1,$E1708,"")</f>
        <v/>
      </c>
      <c r="L1708" s="17">
        <f t="shared" ca="1" si="3411"/>
        <v>4.8382450233306076E-2</v>
      </c>
      <c r="M1708" t="str">
        <f t="shared" si="3411"/>
        <v/>
      </c>
      <c r="N1708" s="148">
        <f>IF('StockBond Returns'!AD1706=0,1,0)</f>
        <v>0</v>
      </c>
      <c r="O1708">
        <f>IF( AND('StockBond Returns'!$AD1706&lt;0,'StockBond Returns'!$AD1706&gt;=-0.1),1,0)</f>
        <v>0</v>
      </c>
      <c r="P1708">
        <f>IF( AND('StockBond Returns'!$AD1706&lt;-0.1,'StockBond Returns'!$AD1706&gt;=-0.2),1,0)</f>
        <v>1</v>
      </c>
      <c r="Q1708">
        <f>IF( AND('StockBond Returns'!$AD1706&lt;-0.2,'StockBond Returns'!$AD1706&gt;=-0.3),1,0)</f>
        <v>0</v>
      </c>
      <c r="R1708">
        <f>IF('StockBond Returns'!AD1706&lt;-0.3,1,0)</f>
        <v>0</v>
      </c>
      <c r="S1708" t="str">
        <f t="shared" ref="S1708:W1708" si="3412">IF(N1708=1,$E1708,"")</f>
        <v/>
      </c>
      <c r="T1708" t="str">
        <f t="shared" si="3412"/>
        <v/>
      </c>
      <c r="U1708" s="17">
        <f t="shared" ca="1" si="3412"/>
        <v>4.8382450233306076E-2</v>
      </c>
      <c r="V1708" t="str">
        <f t="shared" si="3412"/>
        <v/>
      </c>
      <c r="W1708" t="str">
        <f t="shared" si="3412"/>
        <v/>
      </c>
    </row>
    <row r="1709" spans="1:23" ht="13" x14ac:dyDescent="0.15">
      <c r="A1709">
        <f t="shared" si="30"/>
        <v>11</v>
      </c>
      <c r="B1709">
        <f t="shared" si="31"/>
        <v>2012</v>
      </c>
      <c r="C1709" s="149">
        <f t="shared" si="706"/>
        <v>41274</v>
      </c>
      <c r="D1709" s="146">
        <f t="shared" si="9"/>
        <v>2012.8333333332043</v>
      </c>
      <c r="E1709" s="147">
        <f ca="1">('StockBond Returns'!AA1708+'StockBond Returns'!AC1708-'Parameters &amp; Main Results'!$B$39)/'StockBond Returns'!AB1708*12</f>
        <v>4.9553097315589337E-2</v>
      </c>
      <c r="F1709" s="70">
        <f ca="1">'StockBond Returns'!AA1708+'StockBond Returns'!AC1708-'StockBond Returns'!AB1708*'Distribution of Final Value'!$B$7</f>
        <v>0.49185330591755649</v>
      </c>
      <c r="G1709" s="17">
        <f>1/'StockBond Returns'!M1707</f>
        <v>4.7187540948610732E-2</v>
      </c>
      <c r="H1709">
        <f t="shared" si="4"/>
        <v>0</v>
      </c>
      <c r="I1709" s="64">
        <f t="shared" si="5"/>
        <v>1</v>
      </c>
      <c r="J1709">
        <f t="shared" si="6"/>
        <v>0</v>
      </c>
      <c r="K1709" t="str">
        <f t="shared" ref="K1709:M1709" si="3413">IF(H1709=1,$E1709,"")</f>
        <v/>
      </c>
      <c r="L1709" s="17">
        <f t="shared" ca="1" si="3413"/>
        <v>4.9553097315589337E-2</v>
      </c>
      <c r="M1709" t="str">
        <f t="shared" si="3413"/>
        <v/>
      </c>
      <c r="N1709" s="148">
        <f>IF('StockBond Returns'!AD1707=0,1,0)</f>
        <v>0</v>
      </c>
      <c r="O1709">
        <f>IF( AND('StockBond Returns'!$AD1707&lt;0,'StockBond Returns'!$AD1707&gt;=-0.1),1,0)</f>
        <v>0</v>
      </c>
      <c r="P1709">
        <f>IF( AND('StockBond Returns'!$AD1707&lt;-0.1,'StockBond Returns'!$AD1707&gt;=-0.2),1,0)</f>
        <v>1</v>
      </c>
      <c r="Q1709">
        <f>IF( AND('StockBond Returns'!$AD1707&lt;-0.2,'StockBond Returns'!$AD1707&gt;=-0.3),1,0)</f>
        <v>0</v>
      </c>
      <c r="R1709">
        <f>IF('StockBond Returns'!AD1707&lt;-0.3,1,0)</f>
        <v>0</v>
      </c>
      <c r="S1709" t="str">
        <f t="shared" ref="S1709:W1709" si="3414">IF(N1709=1,$E1709,"")</f>
        <v/>
      </c>
      <c r="T1709" t="str">
        <f t="shared" si="3414"/>
        <v/>
      </c>
      <c r="U1709" s="17">
        <f t="shared" ca="1" si="3414"/>
        <v>4.9553097315589337E-2</v>
      </c>
      <c r="V1709" t="str">
        <f t="shared" si="3414"/>
        <v/>
      </c>
      <c r="W1709" t="str">
        <f t="shared" si="3414"/>
        <v/>
      </c>
    </row>
    <row r="1710" spans="1:23" ht="13" x14ac:dyDescent="0.15">
      <c r="A1710">
        <f t="shared" si="30"/>
        <v>12</v>
      </c>
      <c r="B1710">
        <f t="shared" si="31"/>
        <v>2012</v>
      </c>
      <c r="C1710" s="149">
        <f t="shared" si="706"/>
        <v>41305</v>
      </c>
      <c r="D1710" s="146">
        <f t="shared" si="9"/>
        <v>2012.9166666665376</v>
      </c>
      <c r="E1710" s="147">
        <f ca="1">('StockBond Returns'!AA1709+'StockBond Returns'!AC1709-'Parameters &amp; Main Results'!$B$39)/'StockBond Returns'!AB1709*12</f>
        <v>4.926441901467913E-2</v>
      </c>
      <c r="F1710" s="70">
        <f ca="1">'StockBond Returns'!AA1709+'StockBond Returns'!AC1709-'StockBond Returns'!AB1709*'Distribution of Final Value'!$B$7</f>
        <v>0.47579267743427156</v>
      </c>
      <c r="G1710" s="17">
        <f>1/'StockBond Returns'!M1708</f>
        <v>4.7118893510906285E-2</v>
      </c>
      <c r="H1710">
        <f t="shared" si="4"/>
        <v>0</v>
      </c>
      <c r="I1710" s="64">
        <f t="shared" si="5"/>
        <v>1</v>
      </c>
      <c r="J1710">
        <f t="shared" si="6"/>
        <v>0</v>
      </c>
      <c r="K1710" t="str">
        <f t="shared" ref="K1710:M1710" si="3415">IF(H1710=1,$E1710,"")</f>
        <v/>
      </c>
      <c r="L1710" s="17">
        <f t="shared" ca="1" si="3415"/>
        <v>4.926441901467913E-2</v>
      </c>
      <c r="M1710" t="str">
        <f t="shared" si="3415"/>
        <v/>
      </c>
      <c r="N1710" s="148">
        <f>IF('StockBond Returns'!AD1708=0,1,0)</f>
        <v>0</v>
      </c>
      <c r="O1710">
        <f>IF( AND('StockBond Returns'!$AD1708&lt;0,'StockBond Returns'!$AD1708&gt;=-0.1),1,0)</f>
        <v>0</v>
      </c>
      <c r="P1710">
        <f>IF( AND('StockBond Returns'!$AD1708&lt;-0.1,'StockBond Returns'!$AD1708&gt;=-0.2),1,0)</f>
        <v>1</v>
      </c>
      <c r="Q1710">
        <f>IF( AND('StockBond Returns'!$AD1708&lt;-0.2,'StockBond Returns'!$AD1708&gt;=-0.3),1,0)</f>
        <v>0</v>
      </c>
      <c r="R1710">
        <f>IF('StockBond Returns'!AD1708&lt;-0.3,1,0)</f>
        <v>0</v>
      </c>
      <c r="S1710" t="str">
        <f t="shared" ref="S1710:W1710" si="3416">IF(N1710=1,$E1710,"")</f>
        <v/>
      </c>
      <c r="T1710" t="str">
        <f t="shared" si="3416"/>
        <v/>
      </c>
      <c r="U1710" s="17">
        <f t="shared" ca="1" si="3416"/>
        <v>4.926441901467913E-2</v>
      </c>
      <c r="V1710" t="str">
        <f t="shared" si="3416"/>
        <v/>
      </c>
      <c r="W1710" t="str">
        <f t="shared" si="3416"/>
        <v/>
      </c>
    </row>
    <row r="1711" spans="1:23" ht="13" x14ac:dyDescent="0.15">
      <c r="A1711">
        <f t="shared" si="30"/>
        <v>1</v>
      </c>
      <c r="B1711">
        <f t="shared" si="31"/>
        <v>2013</v>
      </c>
      <c r="C1711" s="149">
        <f t="shared" si="706"/>
        <v>41333</v>
      </c>
      <c r="D1711" s="146">
        <f t="shared" si="9"/>
        <v>2012.9999999998709</v>
      </c>
      <c r="E1711" s="147">
        <f ca="1">('StockBond Returns'!AA1710+'StockBond Returns'!AC1710-'Parameters &amp; Main Results'!$B$39)/'StockBond Returns'!AB1710*12</f>
        <v>4.9265170553588943E-2</v>
      </c>
      <c r="F1711" s="70">
        <f ca="1">'StockBond Returns'!AA1710+'StockBond Returns'!AC1710-'StockBond Returns'!AB1710*'Distribution of Final Value'!$B$7</f>
        <v>0.47464990915081806</v>
      </c>
      <c r="G1711" s="17">
        <f>1/'StockBond Returns'!M1709</f>
        <v>4.6956077753491039E-2</v>
      </c>
      <c r="H1711">
        <f t="shared" si="4"/>
        <v>0</v>
      </c>
      <c r="I1711" s="64">
        <f t="shared" si="5"/>
        <v>1</v>
      </c>
      <c r="J1711">
        <f t="shared" si="6"/>
        <v>0</v>
      </c>
      <c r="K1711" t="str">
        <f t="shared" ref="K1711:M1711" si="3417">IF(H1711=1,$E1711,"")</f>
        <v/>
      </c>
      <c r="L1711" s="17">
        <f t="shared" ca="1" si="3417"/>
        <v>4.9265170553588943E-2</v>
      </c>
      <c r="M1711" t="str">
        <f t="shared" si="3417"/>
        <v/>
      </c>
      <c r="N1711" s="148">
        <f>IF('StockBond Returns'!AD1709=0,1,0)</f>
        <v>0</v>
      </c>
      <c r="O1711">
        <f>IF( AND('StockBond Returns'!$AD1709&lt;0,'StockBond Returns'!$AD1709&gt;=-0.1),1,0)</f>
        <v>0</v>
      </c>
      <c r="P1711">
        <f>IF( AND('StockBond Returns'!$AD1709&lt;-0.1,'StockBond Returns'!$AD1709&gt;=-0.2),1,0)</f>
        <v>1</v>
      </c>
      <c r="Q1711">
        <f>IF( AND('StockBond Returns'!$AD1709&lt;-0.2,'StockBond Returns'!$AD1709&gt;=-0.3),1,0)</f>
        <v>0</v>
      </c>
      <c r="R1711">
        <f>IF('StockBond Returns'!AD1709&lt;-0.3,1,0)</f>
        <v>0</v>
      </c>
      <c r="S1711" t="str">
        <f t="shared" ref="S1711:W1711" si="3418">IF(N1711=1,$E1711,"")</f>
        <v/>
      </c>
      <c r="T1711" t="str">
        <f t="shared" si="3418"/>
        <v/>
      </c>
      <c r="U1711" s="17">
        <f t="shared" ca="1" si="3418"/>
        <v>4.9265170553588943E-2</v>
      </c>
      <c r="V1711" t="str">
        <f t="shared" si="3418"/>
        <v/>
      </c>
      <c r="W1711" t="str">
        <f t="shared" si="3418"/>
        <v/>
      </c>
    </row>
    <row r="1712" spans="1:23" ht="13" x14ac:dyDescent="0.15">
      <c r="A1712">
        <f t="shared" si="30"/>
        <v>2</v>
      </c>
      <c r="B1712">
        <f t="shared" si="31"/>
        <v>2013</v>
      </c>
      <c r="C1712" s="149">
        <f t="shared" si="706"/>
        <v>41364</v>
      </c>
      <c r="D1712" s="146">
        <f t="shared" si="9"/>
        <v>2013.0833333332041</v>
      </c>
      <c r="E1712" s="147">
        <f ca="1">('StockBond Returns'!AA1711+'StockBond Returns'!AC1711-'Parameters &amp; Main Results'!$B$39)/'StockBond Returns'!AB1711*12</f>
        <v>4.7804542132766761E-2</v>
      </c>
      <c r="F1712" s="70">
        <f ca="1">'StockBond Returns'!AA1711+'StockBond Returns'!AC1711-'StockBond Returns'!AB1711*'Distribution of Final Value'!$B$7</f>
        <v>0.39883160262107742</v>
      </c>
      <c r="G1712" s="17">
        <f>1/'StockBond Returns'!M1710</f>
        <v>4.512132359785849E-2</v>
      </c>
      <c r="H1712">
        <f t="shared" si="4"/>
        <v>0</v>
      </c>
      <c r="I1712" s="64">
        <f t="shared" si="5"/>
        <v>1</v>
      </c>
      <c r="J1712">
        <f t="shared" si="6"/>
        <v>0</v>
      </c>
      <c r="K1712" t="str">
        <f t="shared" ref="K1712:M1712" si="3419">IF(H1712=1,$E1712,"")</f>
        <v/>
      </c>
      <c r="L1712" s="17">
        <f t="shared" ca="1" si="3419"/>
        <v>4.7804542132766761E-2</v>
      </c>
      <c r="M1712" t="str">
        <f t="shared" si="3419"/>
        <v/>
      </c>
      <c r="N1712" s="148">
        <f>IF('StockBond Returns'!AD1710=0,1,0)</f>
        <v>0</v>
      </c>
      <c r="O1712">
        <f>IF( AND('StockBond Returns'!$AD1710&lt;0,'StockBond Returns'!$AD1710&gt;=-0.1),1,0)</f>
        <v>1</v>
      </c>
      <c r="P1712">
        <f>IF( AND('StockBond Returns'!$AD1710&lt;-0.1,'StockBond Returns'!$AD1710&gt;=-0.2),1,0)</f>
        <v>0</v>
      </c>
      <c r="Q1712">
        <f>IF( AND('StockBond Returns'!$AD1710&lt;-0.2,'StockBond Returns'!$AD1710&gt;=-0.3),1,0)</f>
        <v>0</v>
      </c>
      <c r="R1712">
        <f>IF('StockBond Returns'!AD1710&lt;-0.3,1,0)</f>
        <v>0</v>
      </c>
      <c r="S1712" t="str">
        <f t="shared" ref="S1712:W1712" si="3420">IF(N1712=1,$E1712,"")</f>
        <v/>
      </c>
      <c r="T1712" s="17">
        <f t="shared" ca="1" si="3420"/>
        <v>4.7804542132766761E-2</v>
      </c>
      <c r="U1712" t="str">
        <f t="shared" si="3420"/>
        <v/>
      </c>
      <c r="V1712" t="str">
        <f t="shared" si="3420"/>
        <v/>
      </c>
      <c r="W1712" t="str">
        <f t="shared" si="3420"/>
        <v/>
      </c>
    </row>
    <row r="1713" spans="1:23" ht="13" x14ac:dyDescent="0.15">
      <c r="A1713">
        <f t="shared" si="30"/>
        <v>3</v>
      </c>
      <c r="B1713">
        <f t="shared" si="31"/>
        <v>2013</v>
      </c>
      <c r="C1713" s="149">
        <f t="shared" si="706"/>
        <v>41394</v>
      </c>
      <c r="D1713" s="146">
        <f t="shared" si="9"/>
        <v>2013.1666666665374</v>
      </c>
      <c r="E1713" s="147">
        <f ca="1">('StockBond Returns'!AA1712+'StockBond Returns'!AC1712-'Parameters &amp; Main Results'!$B$39)/'StockBond Returns'!AB1712*12</f>
        <v>4.7685081733322754E-2</v>
      </c>
      <c r="F1713" s="70">
        <f ca="1">'StockBond Returns'!AA1712+'StockBond Returns'!AC1712-'StockBond Returns'!AB1712*'Distribution of Final Value'!$B$7</f>
        <v>0.39180279050118072</v>
      </c>
      <c r="G1713" s="17">
        <f>1/'StockBond Returns'!M1711</f>
        <v>4.5274919229295087E-2</v>
      </c>
      <c r="H1713">
        <f t="shared" si="4"/>
        <v>0</v>
      </c>
      <c r="I1713" s="64">
        <f t="shared" si="5"/>
        <v>1</v>
      </c>
      <c r="J1713">
        <f t="shared" si="6"/>
        <v>0</v>
      </c>
      <c r="K1713" t="str">
        <f t="shared" ref="K1713:M1713" si="3421">IF(H1713=1,$E1713,"")</f>
        <v/>
      </c>
      <c r="L1713" s="17">
        <f t="shared" ca="1" si="3421"/>
        <v>4.7685081733322754E-2</v>
      </c>
      <c r="M1713" t="str">
        <f t="shared" si="3421"/>
        <v/>
      </c>
      <c r="N1713" s="148">
        <f>IF('StockBond Returns'!AD1711=0,1,0)</f>
        <v>0</v>
      </c>
      <c r="O1713">
        <f>IF( AND('StockBond Returns'!$AD1711&lt;0,'StockBond Returns'!$AD1711&gt;=-0.1),1,0)</f>
        <v>1</v>
      </c>
      <c r="P1713">
        <f>IF( AND('StockBond Returns'!$AD1711&lt;-0.1,'StockBond Returns'!$AD1711&gt;=-0.2),1,0)</f>
        <v>0</v>
      </c>
      <c r="Q1713">
        <f>IF( AND('StockBond Returns'!$AD1711&lt;-0.2,'StockBond Returns'!$AD1711&gt;=-0.3),1,0)</f>
        <v>0</v>
      </c>
      <c r="R1713">
        <f>IF('StockBond Returns'!AD1711&lt;-0.3,1,0)</f>
        <v>0</v>
      </c>
      <c r="S1713" t="str">
        <f t="shared" ref="S1713:W1713" si="3422">IF(N1713=1,$E1713,"")</f>
        <v/>
      </c>
      <c r="T1713" s="17">
        <f t="shared" ca="1" si="3422"/>
        <v>4.7685081733322754E-2</v>
      </c>
      <c r="U1713" t="str">
        <f t="shared" si="3422"/>
        <v/>
      </c>
      <c r="V1713" t="str">
        <f t="shared" si="3422"/>
        <v/>
      </c>
      <c r="W1713" t="str">
        <f t="shared" si="3422"/>
        <v/>
      </c>
    </row>
    <row r="1714" spans="1:23" ht="13" x14ac:dyDescent="0.15">
      <c r="A1714">
        <f t="shared" si="30"/>
        <v>4</v>
      </c>
      <c r="B1714">
        <f t="shared" si="31"/>
        <v>2013</v>
      </c>
      <c r="C1714" s="149">
        <f t="shared" si="706"/>
        <v>41425</v>
      </c>
      <c r="D1714" s="146">
        <f t="shared" si="9"/>
        <v>2013.2499999998706</v>
      </c>
      <c r="E1714" s="147">
        <f ca="1">('StockBond Returns'!AA1713+'StockBond Returns'!AC1713-'Parameters &amp; Main Results'!$B$39)/'StockBond Returns'!AB1713*12</f>
        <v>4.6468782237094358E-2</v>
      </c>
      <c r="F1714" s="70">
        <f ca="1">'StockBond Returns'!AA1713+'StockBond Returns'!AC1713-'StockBond Returns'!AB1713*'Distribution of Final Value'!$B$7</f>
        <v>0.32902164800461753</v>
      </c>
      <c r="G1714" s="17">
        <f>1/'StockBond Returns'!M1712</f>
        <v>4.4280819652177054E-2</v>
      </c>
      <c r="H1714">
        <f t="shared" si="4"/>
        <v>0</v>
      </c>
      <c r="I1714" s="64">
        <f t="shared" si="5"/>
        <v>1</v>
      </c>
      <c r="J1714">
        <f t="shared" si="6"/>
        <v>0</v>
      </c>
      <c r="K1714" t="str">
        <f t="shared" ref="K1714:M1714" si="3423">IF(H1714=1,$E1714,"")</f>
        <v/>
      </c>
      <c r="L1714" s="17">
        <f t="shared" ca="1" si="3423"/>
        <v>4.6468782237094358E-2</v>
      </c>
      <c r="M1714" t="str">
        <f t="shared" si="3423"/>
        <v/>
      </c>
      <c r="N1714" s="148">
        <f>IF('StockBond Returns'!AD1712=0,1,0)</f>
        <v>0</v>
      </c>
      <c r="O1714">
        <f>IF( AND('StockBond Returns'!$AD1712&lt;0,'StockBond Returns'!$AD1712&gt;=-0.1),1,0)</f>
        <v>1</v>
      </c>
      <c r="P1714">
        <f>IF( AND('StockBond Returns'!$AD1712&lt;-0.1,'StockBond Returns'!$AD1712&gt;=-0.2),1,0)</f>
        <v>0</v>
      </c>
      <c r="Q1714">
        <f>IF( AND('StockBond Returns'!$AD1712&lt;-0.2,'StockBond Returns'!$AD1712&gt;=-0.3),1,0)</f>
        <v>0</v>
      </c>
      <c r="R1714">
        <f>IF('StockBond Returns'!AD1712&lt;-0.3,1,0)</f>
        <v>0</v>
      </c>
      <c r="S1714" t="str">
        <f t="shared" ref="S1714:W1714" si="3424">IF(N1714=1,$E1714,"")</f>
        <v/>
      </c>
      <c r="T1714" s="17">
        <f t="shared" ca="1" si="3424"/>
        <v>4.6468782237094358E-2</v>
      </c>
      <c r="U1714" t="str">
        <f t="shared" si="3424"/>
        <v/>
      </c>
      <c r="V1714" t="str">
        <f t="shared" si="3424"/>
        <v/>
      </c>
      <c r="W1714" t="str">
        <f t="shared" si="3424"/>
        <v/>
      </c>
    </row>
    <row r="1715" spans="1:23" ht="13" x14ac:dyDescent="0.15">
      <c r="A1715">
        <f t="shared" si="30"/>
        <v>5</v>
      </c>
      <c r="B1715">
        <f t="shared" si="31"/>
        <v>2013</v>
      </c>
      <c r="C1715" s="149">
        <f t="shared" si="706"/>
        <v>41455</v>
      </c>
      <c r="D1715" s="146">
        <f t="shared" si="9"/>
        <v>2013.3333333332039</v>
      </c>
      <c r="E1715" s="147">
        <f ca="1">('StockBond Returns'!AA1714+'StockBond Returns'!AC1714-'Parameters &amp; Main Results'!$B$39)/'StockBond Returns'!AB1714*12</f>
        <v>4.5692702754219772E-2</v>
      </c>
      <c r="F1715" s="70">
        <f ca="1">'StockBond Returns'!AA1714+'StockBond Returns'!AC1714-'StockBond Returns'!AB1714*'Distribution of Final Value'!$B$7</f>
        <v>0.28890106697634721</v>
      </c>
      <c r="G1715" s="17">
        <f>1/'StockBond Returns'!M1713</f>
        <v>4.3511935740382812E-2</v>
      </c>
      <c r="H1715">
        <f t="shared" si="4"/>
        <v>0</v>
      </c>
      <c r="I1715" s="64">
        <f t="shared" si="5"/>
        <v>1</v>
      </c>
      <c r="J1715">
        <f t="shared" si="6"/>
        <v>0</v>
      </c>
      <c r="K1715" t="str">
        <f t="shared" ref="K1715:M1715" si="3425">IF(H1715=1,$E1715,"")</f>
        <v/>
      </c>
      <c r="L1715" s="17">
        <f t="shared" ca="1" si="3425"/>
        <v>4.5692702754219772E-2</v>
      </c>
      <c r="M1715" t="str">
        <f t="shared" si="3425"/>
        <v/>
      </c>
      <c r="N1715" s="148">
        <f>IF('StockBond Returns'!AD1713=0,1,0)</f>
        <v>0</v>
      </c>
      <c r="O1715">
        <f>IF( AND('StockBond Returns'!$AD1713&lt;0,'StockBond Returns'!$AD1713&gt;=-0.1),1,0)</f>
        <v>1</v>
      </c>
      <c r="P1715">
        <f>IF( AND('StockBond Returns'!$AD1713&lt;-0.1,'StockBond Returns'!$AD1713&gt;=-0.2),1,0)</f>
        <v>0</v>
      </c>
      <c r="Q1715">
        <f>IF( AND('StockBond Returns'!$AD1713&lt;-0.2,'StockBond Returns'!$AD1713&gt;=-0.3),1,0)</f>
        <v>0</v>
      </c>
      <c r="R1715">
        <f>IF('StockBond Returns'!AD1713&lt;-0.3,1,0)</f>
        <v>0</v>
      </c>
      <c r="S1715" t="str">
        <f t="shared" ref="S1715:W1715" si="3426">IF(N1715=1,$E1715,"")</f>
        <v/>
      </c>
      <c r="T1715" s="17">
        <f t="shared" ca="1" si="3426"/>
        <v>4.5692702754219772E-2</v>
      </c>
      <c r="U1715" t="str">
        <f t="shared" si="3426"/>
        <v/>
      </c>
      <c r="V1715" t="str">
        <f t="shared" si="3426"/>
        <v/>
      </c>
      <c r="W1715" t="str">
        <f t="shared" si="3426"/>
        <v/>
      </c>
    </row>
    <row r="1716" spans="1:23" ht="13" x14ac:dyDescent="0.15">
      <c r="A1716">
        <f t="shared" si="30"/>
        <v>6</v>
      </c>
      <c r="B1716">
        <f t="shared" si="31"/>
        <v>2013</v>
      </c>
      <c r="C1716" s="149">
        <f t="shared" si="706"/>
        <v>41486</v>
      </c>
      <c r="D1716" s="146">
        <f t="shared" si="9"/>
        <v>2013.4166666665371</v>
      </c>
      <c r="E1716" s="147">
        <f ca="1">('StockBond Returns'!AA1715+'StockBond Returns'!AC1715-'Parameters &amp; Main Results'!$B$39)/'StockBond Returns'!AB1715*12</f>
        <v>4.5465868263128081E-2</v>
      </c>
      <c r="F1716" s="70">
        <f ca="1">'StockBond Returns'!AA1715+'StockBond Returns'!AC1715-'StockBond Returns'!AB1715*'Distribution of Final Value'!$B$7</f>
        <v>0.27678862647111258</v>
      </c>
      <c r="G1716" s="17">
        <f>1/'StockBond Returns'!M1714</f>
        <v>4.2951780466282244E-2</v>
      </c>
      <c r="H1716">
        <f t="shared" si="4"/>
        <v>0</v>
      </c>
      <c r="I1716" s="64">
        <f t="shared" si="5"/>
        <v>1</v>
      </c>
      <c r="J1716">
        <f t="shared" si="6"/>
        <v>1</v>
      </c>
      <c r="K1716" t="str">
        <f t="shared" ref="K1716:M1716" si="3427">IF(H1716=1,$E1716,"")</f>
        <v/>
      </c>
      <c r="L1716" s="17">
        <f t="shared" ca="1" si="3427"/>
        <v>4.5465868263128081E-2</v>
      </c>
      <c r="M1716" s="17">
        <f t="shared" ca="1" si="3427"/>
        <v>4.5465868263128081E-2</v>
      </c>
      <c r="N1716" s="148">
        <f>IF('StockBond Returns'!AD1714=0,1,0)</f>
        <v>1</v>
      </c>
      <c r="O1716">
        <f>IF( AND('StockBond Returns'!$AD1714&lt;0,'StockBond Returns'!$AD1714&gt;=-0.1),1,0)</f>
        <v>0</v>
      </c>
      <c r="P1716">
        <f>IF( AND('StockBond Returns'!$AD1714&lt;-0.1,'StockBond Returns'!$AD1714&gt;=-0.2),1,0)</f>
        <v>0</v>
      </c>
      <c r="Q1716">
        <f>IF( AND('StockBond Returns'!$AD1714&lt;-0.2,'StockBond Returns'!$AD1714&gt;=-0.3),1,0)</f>
        <v>0</v>
      </c>
      <c r="R1716">
        <f>IF('StockBond Returns'!AD1714&lt;-0.3,1,0)</f>
        <v>0</v>
      </c>
      <c r="S1716" s="17">
        <f t="shared" ref="S1716:W1716" ca="1" si="3428">IF(N1716=1,$E1716,"")</f>
        <v>4.5465868263128081E-2</v>
      </c>
      <c r="T1716" t="str">
        <f t="shared" si="3428"/>
        <v/>
      </c>
      <c r="U1716" t="str">
        <f t="shared" si="3428"/>
        <v/>
      </c>
      <c r="V1716" t="str">
        <f t="shared" si="3428"/>
        <v/>
      </c>
      <c r="W1716" t="str">
        <f t="shared" si="3428"/>
        <v/>
      </c>
    </row>
    <row r="1717" spans="1:23" ht="13" x14ac:dyDescent="0.15">
      <c r="A1717">
        <f t="shared" si="30"/>
        <v>7</v>
      </c>
      <c r="B1717">
        <f t="shared" si="31"/>
        <v>2013</v>
      </c>
      <c r="C1717" s="149">
        <f t="shared" si="706"/>
        <v>41517</v>
      </c>
      <c r="D1717" s="146">
        <f t="shared" si="9"/>
        <v>2013.4999999998704</v>
      </c>
      <c r="E1717" s="147">
        <f ca="1">('StockBond Returns'!AA1716+'StockBond Returns'!AC1716-'Parameters &amp; Main Results'!$B$39)/'StockBond Returns'!AB1716*12</f>
        <v>4.657206891935143E-2</v>
      </c>
      <c r="F1717" s="70">
        <f ca="1">'StockBond Returns'!AA1716+'StockBond Returns'!AC1716-'StockBond Returns'!AB1716*'Distribution of Final Value'!$B$7</f>
        <v>0.33209276168998203</v>
      </c>
      <c r="G1717" s="17">
        <f>1/'StockBond Returns'!M1715</f>
        <v>4.3722775319848035E-2</v>
      </c>
      <c r="H1717">
        <f t="shared" si="4"/>
        <v>0</v>
      </c>
      <c r="I1717" s="64">
        <f t="shared" si="5"/>
        <v>1</v>
      </c>
      <c r="J1717">
        <f t="shared" si="6"/>
        <v>0</v>
      </c>
      <c r="K1717" t="str">
        <f t="shared" ref="K1717:M1717" si="3429">IF(H1717=1,$E1717,"")</f>
        <v/>
      </c>
      <c r="L1717" s="17">
        <f t="shared" ca="1" si="3429"/>
        <v>4.657206891935143E-2</v>
      </c>
      <c r="M1717" t="str">
        <f t="shared" si="3429"/>
        <v/>
      </c>
      <c r="N1717" s="148">
        <f>IF('StockBond Returns'!AD1715=0,1,0)</f>
        <v>0</v>
      </c>
      <c r="O1717">
        <f>IF( AND('StockBond Returns'!$AD1715&lt;0,'StockBond Returns'!$AD1715&gt;=-0.1),1,0)</f>
        <v>1</v>
      </c>
      <c r="P1717">
        <f>IF( AND('StockBond Returns'!$AD1715&lt;-0.1,'StockBond Returns'!$AD1715&gt;=-0.2),1,0)</f>
        <v>0</v>
      </c>
      <c r="Q1717">
        <f>IF( AND('StockBond Returns'!$AD1715&lt;-0.2,'StockBond Returns'!$AD1715&gt;=-0.3),1,0)</f>
        <v>0</v>
      </c>
      <c r="R1717">
        <f>IF('StockBond Returns'!AD1715&lt;-0.3,1,0)</f>
        <v>0</v>
      </c>
      <c r="S1717" t="str">
        <f t="shared" ref="S1717:W1717" si="3430">IF(N1717=1,$E1717,"")</f>
        <v/>
      </c>
      <c r="T1717" s="17">
        <f t="shared" ca="1" si="3430"/>
        <v>4.657206891935143E-2</v>
      </c>
      <c r="U1717" t="str">
        <f t="shared" si="3430"/>
        <v/>
      </c>
      <c r="V1717" t="str">
        <f t="shared" si="3430"/>
        <v/>
      </c>
      <c r="W1717" t="str">
        <f t="shared" si="3430"/>
        <v/>
      </c>
    </row>
    <row r="1718" spans="1:23" ht="13" x14ac:dyDescent="0.15">
      <c r="A1718">
        <f t="shared" si="30"/>
        <v>8</v>
      </c>
      <c r="B1718">
        <f t="shared" si="31"/>
        <v>2013</v>
      </c>
      <c r="C1718" s="149">
        <f t="shared" si="706"/>
        <v>41547</v>
      </c>
      <c r="D1718" s="146">
        <f t="shared" si="9"/>
        <v>2013.5833333332037</v>
      </c>
      <c r="E1718" s="147">
        <f ca="1">('StockBond Returns'!AA1717+'StockBond Returns'!AC1717-'Parameters &amp; Main Results'!$B$39)/'StockBond Returns'!AB1717*12</f>
        <v>4.5050208830866606E-2</v>
      </c>
      <c r="F1718" s="70">
        <f ca="1">'StockBond Returns'!AA1717+'StockBond Returns'!AC1717-'StockBond Returns'!AB1717*'Distribution of Final Value'!$B$7</f>
        <v>0.25462220449972772</v>
      </c>
      <c r="G1718" s="17">
        <f>1/'StockBond Returns'!M1716</f>
        <v>4.2136314374875111E-2</v>
      </c>
      <c r="H1718">
        <f t="shared" si="4"/>
        <v>0</v>
      </c>
      <c r="I1718" s="64">
        <f t="shared" si="5"/>
        <v>1</v>
      </c>
      <c r="J1718">
        <f t="shared" si="6"/>
        <v>1</v>
      </c>
      <c r="K1718" t="str">
        <f t="shared" ref="K1718:M1718" si="3431">IF(H1718=1,$E1718,"")</f>
        <v/>
      </c>
      <c r="L1718" s="17">
        <f t="shared" ca="1" si="3431"/>
        <v>4.5050208830866606E-2</v>
      </c>
      <c r="M1718" s="17">
        <f t="shared" ca="1" si="3431"/>
        <v>4.5050208830866606E-2</v>
      </c>
      <c r="N1718" s="148">
        <f>IF('StockBond Returns'!AD1716=0,1,0)</f>
        <v>1</v>
      </c>
      <c r="O1718">
        <f>IF( AND('StockBond Returns'!$AD1716&lt;0,'StockBond Returns'!$AD1716&gt;=-0.1),1,0)</f>
        <v>0</v>
      </c>
      <c r="P1718">
        <f>IF( AND('StockBond Returns'!$AD1716&lt;-0.1,'StockBond Returns'!$AD1716&gt;=-0.2),1,0)</f>
        <v>0</v>
      </c>
      <c r="Q1718">
        <f>IF( AND('StockBond Returns'!$AD1716&lt;-0.2,'StockBond Returns'!$AD1716&gt;=-0.3),1,0)</f>
        <v>0</v>
      </c>
      <c r="R1718">
        <f>IF('StockBond Returns'!AD1716&lt;-0.3,1,0)</f>
        <v>0</v>
      </c>
      <c r="S1718" s="17">
        <f t="shared" ref="S1718:W1718" ca="1" si="3432">IF(N1718=1,$E1718,"")</f>
        <v>4.5050208830866606E-2</v>
      </c>
      <c r="T1718" t="str">
        <f t="shared" si="3432"/>
        <v/>
      </c>
      <c r="U1718" t="str">
        <f t="shared" si="3432"/>
        <v/>
      </c>
      <c r="V1718" t="str">
        <f t="shared" si="3432"/>
        <v/>
      </c>
      <c r="W1718" t="str">
        <f t="shared" si="3432"/>
        <v/>
      </c>
    </row>
    <row r="1719" spans="1:23" ht="13" x14ac:dyDescent="0.15">
      <c r="A1719">
        <f t="shared" si="30"/>
        <v>9</v>
      </c>
      <c r="B1719">
        <f t="shared" si="31"/>
        <v>2013</v>
      </c>
      <c r="C1719" s="149">
        <f t="shared" si="706"/>
        <v>41578</v>
      </c>
      <c r="D1719" s="146">
        <f t="shared" si="9"/>
        <v>2013.6666666665369</v>
      </c>
      <c r="E1719" s="147">
        <f ca="1">('StockBond Returns'!AA1718+'StockBond Returns'!AC1718-'Parameters &amp; Main Results'!$B$39)/'StockBond Returns'!AB1718*12</f>
        <v>4.628053361733811E-2</v>
      </c>
      <c r="F1719" s="70">
        <f ca="1">'StockBond Returns'!AA1718+'StockBond Returns'!AC1718-'StockBond Returns'!AB1718*'Distribution of Final Value'!$B$7</f>
        <v>0.31598751304717609</v>
      </c>
      <c r="G1719" s="17">
        <f>1/'StockBond Returns'!M1717</f>
        <v>4.3787599105934466E-2</v>
      </c>
      <c r="H1719">
        <f t="shared" si="4"/>
        <v>0</v>
      </c>
      <c r="I1719" s="64">
        <f t="shared" si="5"/>
        <v>1</v>
      </c>
      <c r="J1719">
        <f t="shared" si="6"/>
        <v>0</v>
      </c>
      <c r="K1719" t="str">
        <f t="shared" ref="K1719:M1719" si="3433">IF(H1719=1,$E1719,"")</f>
        <v/>
      </c>
      <c r="L1719" s="17">
        <f t="shared" ca="1" si="3433"/>
        <v>4.628053361733811E-2</v>
      </c>
      <c r="M1719" t="str">
        <f t="shared" si="3433"/>
        <v/>
      </c>
      <c r="N1719" s="148">
        <f>IF('StockBond Returns'!AD1717=0,1,0)</f>
        <v>0</v>
      </c>
      <c r="O1719">
        <f>IF( AND('StockBond Returns'!$AD1717&lt;0,'StockBond Returns'!$AD1717&gt;=-0.1),1,0)</f>
        <v>1</v>
      </c>
      <c r="P1719">
        <f>IF( AND('StockBond Returns'!$AD1717&lt;-0.1,'StockBond Returns'!$AD1717&gt;=-0.2),1,0)</f>
        <v>0</v>
      </c>
      <c r="Q1719">
        <f>IF( AND('StockBond Returns'!$AD1717&lt;-0.2,'StockBond Returns'!$AD1717&gt;=-0.3),1,0)</f>
        <v>0</v>
      </c>
      <c r="R1719">
        <f>IF('StockBond Returns'!AD1717&lt;-0.3,1,0)</f>
        <v>0</v>
      </c>
      <c r="S1719" t="str">
        <f t="shared" ref="S1719:W1719" si="3434">IF(N1719=1,$E1719,"")</f>
        <v/>
      </c>
      <c r="T1719" s="17">
        <f t="shared" ca="1" si="3434"/>
        <v>4.628053361733811E-2</v>
      </c>
      <c r="U1719" t="str">
        <f t="shared" si="3434"/>
        <v/>
      </c>
      <c r="V1719" t="str">
        <f t="shared" si="3434"/>
        <v/>
      </c>
      <c r="W1719" t="str">
        <f t="shared" si="3434"/>
        <v/>
      </c>
    </row>
    <row r="1720" spans="1:23" ht="13" x14ac:dyDescent="0.15">
      <c r="A1720">
        <f t="shared" si="30"/>
        <v>10</v>
      </c>
      <c r="B1720">
        <f t="shared" si="31"/>
        <v>2013</v>
      </c>
      <c r="C1720" s="149">
        <f t="shared" si="706"/>
        <v>41608</v>
      </c>
      <c r="D1720" s="146">
        <f t="shared" si="9"/>
        <v>2013.7499999998702</v>
      </c>
      <c r="E1720" s="147">
        <f ca="1">('StockBond Returns'!AA1719+'StockBond Returns'!AC1719-'Parameters &amp; Main Results'!$B$39)/'StockBond Returns'!AB1719*12</f>
        <v>4.5261712242816533E-2</v>
      </c>
      <c r="F1720" s="70">
        <f ca="1">'StockBond Returns'!AA1719+'StockBond Returns'!AC1719-'StockBond Returns'!AB1719*'Distribution of Final Value'!$B$7</f>
        <v>0.26414585544994562</v>
      </c>
      <c r="G1720" s="17">
        <f>1/'StockBond Returns'!M1718</f>
        <v>4.2800523145658347E-2</v>
      </c>
      <c r="H1720">
        <f t="shared" si="4"/>
        <v>0</v>
      </c>
      <c r="I1720" s="64">
        <f t="shared" si="5"/>
        <v>1</v>
      </c>
      <c r="J1720">
        <f t="shared" si="6"/>
        <v>0</v>
      </c>
      <c r="K1720" t="str">
        <f t="shared" ref="K1720:M1720" si="3435">IF(H1720=1,$E1720,"")</f>
        <v/>
      </c>
      <c r="L1720" s="17">
        <f t="shared" ca="1" si="3435"/>
        <v>4.5261712242816533E-2</v>
      </c>
      <c r="M1720" t="str">
        <f t="shared" si="3435"/>
        <v/>
      </c>
      <c r="N1720" s="148">
        <f>IF('StockBond Returns'!AD1718=0,1,0)</f>
        <v>0</v>
      </c>
      <c r="O1720">
        <f>IF( AND('StockBond Returns'!$AD1718&lt;0,'StockBond Returns'!$AD1718&gt;=-0.1),1,0)</f>
        <v>1</v>
      </c>
      <c r="P1720">
        <f>IF( AND('StockBond Returns'!$AD1718&lt;-0.1,'StockBond Returns'!$AD1718&gt;=-0.2),1,0)</f>
        <v>0</v>
      </c>
      <c r="Q1720">
        <f>IF( AND('StockBond Returns'!$AD1718&lt;-0.2,'StockBond Returns'!$AD1718&gt;=-0.3),1,0)</f>
        <v>0</v>
      </c>
      <c r="R1720">
        <f>IF('StockBond Returns'!AD1718&lt;-0.3,1,0)</f>
        <v>0</v>
      </c>
      <c r="S1720" t="str">
        <f t="shared" ref="S1720:W1720" si="3436">IF(N1720=1,$E1720,"")</f>
        <v/>
      </c>
      <c r="T1720" s="17">
        <f t="shared" ca="1" si="3436"/>
        <v>4.5261712242816533E-2</v>
      </c>
      <c r="U1720" t="str">
        <f t="shared" si="3436"/>
        <v/>
      </c>
      <c r="V1720" t="str">
        <f t="shared" si="3436"/>
        <v/>
      </c>
      <c r="W1720" t="str">
        <f t="shared" si="3436"/>
        <v/>
      </c>
    </row>
    <row r="1721" spans="1:23" ht="13" x14ac:dyDescent="0.15">
      <c r="A1721">
        <f t="shared" si="30"/>
        <v>11</v>
      </c>
      <c r="B1721">
        <f t="shared" si="31"/>
        <v>2013</v>
      </c>
      <c r="C1721" s="149">
        <f t="shared" si="706"/>
        <v>41639</v>
      </c>
      <c r="D1721" s="146">
        <f t="shared" si="9"/>
        <v>2013.8333333332034</v>
      </c>
      <c r="E1721" s="147">
        <f ca="1">('StockBond Returns'!AA1720+'StockBond Returns'!AC1720-'Parameters &amp; Main Results'!$B$39)/'StockBond Returns'!AB1720*12</f>
        <v>4.38073880379658E-2</v>
      </c>
      <c r="F1721" s="70">
        <f ca="1">'StockBond Returns'!AA1720+'StockBond Returns'!AC1720-'StockBond Returns'!AB1720*'Distribution of Final Value'!$B$7</f>
        <v>0.19073294812186692</v>
      </c>
      <c r="G1721" s="17">
        <f>1/'StockBond Returns'!M1719</f>
        <v>4.1083515352649834E-2</v>
      </c>
      <c r="H1721">
        <f t="shared" si="4"/>
        <v>0</v>
      </c>
      <c r="I1721" s="64">
        <f t="shared" si="5"/>
        <v>1</v>
      </c>
      <c r="J1721">
        <f t="shared" si="6"/>
        <v>1</v>
      </c>
      <c r="K1721" t="str">
        <f t="shared" ref="K1721:M1721" si="3437">IF(H1721=1,$E1721,"")</f>
        <v/>
      </c>
      <c r="L1721" s="17">
        <f t="shared" ca="1" si="3437"/>
        <v>4.38073880379658E-2</v>
      </c>
      <c r="M1721" s="17">
        <f t="shared" ca="1" si="3437"/>
        <v>4.38073880379658E-2</v>
      </c>
      <c r="N1721" s="148">
        <f>IF('StockBond Returns'!AD1719=0,1,0)</f>
        <v>1</v>
      </c>
      <c r="O1721">
        <f>IF( AND('StockBond Returns'!$AD1719&lt;0,'StockBond Returns'!$AD1719&gt;=-0.1),1,0)</f>
        <v>0</v>
      </c>
      <c r="P1721">
        <f>IF( AND('StockBond Returns'!$AD1719&lt;-0.1,'StockBond Returns'!$AD1719&gt;=-0.2),1,0)</f>
        <v>0</v>
      </c>
      <c r="Q1721">
        <f>IF( AND('StockBond Returns'!$AD1719&lt;-0.2,'StockBond Returns'!$AD1719&gt;=-0.3),1,0)</f>
        <v>0</v>
      </c>
      <c r="R1721">
        <f>IF('StockBond Returns'!AD1719&lt;-0.3,1,0)</f>
        <v>0</v>
      </c>
      <c r="S1721" s="17">
        <f t="shared" ref="S1721:W1721" ca="1" si="3438">IF(N1721=1,$E1721,"")</f>
        <v>4.38073880379658E-2</v>
      </c>
      <c r="T1721" t="str">
        <f t="shared" si="3438"/>
        <v/>
      </c>
      <c r="U1721" t="str">
        <f t="shared" si="3438"/>
        <v/>
      </c>
      <c r="V1721" t="str">
        <f t="shared" si="3438"/>
        <v/>
      </c>
      <c r="W1721" t="str">
        <f t="shared" si="3438"/>
        <v/>
      </c>
    </row>
    <row r="1722" spans="1:23" ht="13" x14ac:dyDescent="0.15">
      <c r="A1722">
        <f t="shared" si="30"/>
        <v>12</v>
      </c>
      <c r="B1722">
        <f t="shared" si="31"/>
        <v>2013</v>
      </c>
      <c r="C1722" s="149">
        <f t="shared" si="706"/>
        <v>41670</v>
      </c>
      <c r="D1722" s="146">
        <f t="shared" si="9"/>
        <v>2013.9166666665367</v>
      </c>
      <c r="E1722" s="147">
        <f ca="1">('StockBond Returns'!AA1721+'StockBond Returns'!AC1721-'Parameters &amp; Main Results'!$B$39)/'StockBond Returns'!AB1721*12</f>
        <v>4.320836726400433E-2</v>
      </c>
      <c r="F1722" s="70">
        <f ca="1">'StockBond Returns'!AA1721+'StockBond Returns'!AC1721-'StockBond Returns'!AB1721*'Distribution of Final Value'!$B$7</f>
        <v>0.16040533206048169</v>
      </c>
      <c r="G1722" s="17">
        <f>1/'StockBond Returns'!M1720</f>
        <v>4.008053299730862E-2</v>
      </c>
      <c r="H1722">
        <f t="shared" si="4"/>
        <v>0</v>
      </c>
      <c r="I1722" s="64">
        <f t="shared" si="5"/>
        <v>1</v>
      </c>
      <c r="J1722">
        <f t="shared" si="6"/>
        <v>1</v>
      </c>
      <c r="K1722" t="str">
        <f t="shared" ref="K1722:M1722" si="3439">IF(H1722=1,$E1722,"")</f>
        <v/>
      </c>
      <c r="L1722" s="17">
        <f t="shared" ca="1" si="3439"/>
        <v>4.320836726400433E-2</v>
      </c>
      <c r="M1722" s="17">
        <f t="shared" ca="1" si="3439"/>
        <v>4.320836726400433E-2</v>
      </c>
      <c r="N1722" s="148">
        <f>IF('StockBond Returns'!AD1720=0,1,0)</f>
        <v>1</v>
      </c>
      <c r="O1722">
        <f>IF( AND('StockBond Returns'!$AD1720&lt;0,'StockBond Returns'!$AD1720&gt;=-0.1),1,0)</f>
        <v>0</v>
      </c>
      <c r="P1722">
        <f>IF( AND('StockBond Returns'!$AD1720&lt;-0.1,'StockBond Returns'!$AD1720&gt;=-0.2),1,0)</f>
        <v>0</v>
      </c>
      <c r="Q1722">
        <f>IF( AND('StockBond Returns'!$AD1720&lt;-0.2,'StockBond Returns'!$AD1720&gt;=-0.3),1,0)</f>
        <v>0</v>
      </c>
      <c r="R1722">
        <f>IF('StockBond Returns'!AD1720&lt;-0.3,1,0)</f>
        <v>0</v>
      </c>
      <c r="S1722" s="17">
        <f t="shared" ref="S1722:W1722" ca="1" si="3440">IF(N1722=1,$E1722,"")</f>
        <v>4.320836726400433E-2</v>
      </c>
      <c r="T1722" t="str">
        <f t="shared" si="3440"/>
        <v/>
      </c>
      <c r="U1722" t="str">
        <f t="shared" si="3440"/>
        <v/>
      </c>
      <c r="V1722" t="str">
        <f t="shared" si="3440"/>
        <v/>
      </c>
      <c r="W1722" t="str">
        <f t="shared" si="3440"/>
        <v/>
      </c>
    </row>
    <row r="1723" spans="1:23" ht="13" x14ac:dyDescent="0.15">
      <c r="A1723">
        <f t="shared" si="30"/>
        <v>1</v>
      </c>
      <c r="B1723">
        <f t="shared" si="31"/>
        <v>2014</v>
      </c>
      <c r="C1723" s="149">
        <f t="shared" si="706"/>
        <v>41698</v>
      </c>
      <c r="D1723" s="146">
        <f t="shared" si="9"/>
        <v>2013.9999999998699</v>
      </c>
      <c r="E1723" s="147">
        <f ca="1">('StockBond Returns'!AA1722+'StockBond Returns'!AC1722-'Parameters &amp; Main Results'!$B$39)/'StockBond Returns'!AB1722*12</f>
        <v>4.284825951796762E-2</v>
      </c>
      <c r="F1723" s="70">
        <f ca="1">'StockBond Returns'!AA1722+'StockBond Returns'!AC1722-'StockBond Returns'!AB1722*'Distribution of Final Value'!$B$7</f>
        <v>0.14212601797698676</v>
      </c>
      <c r="G1723" s="17">
        <f>1/'StockBond Returns'!M1721</f>
        <v>3.9339174008958956E-2</v>
      </c>
      <c r="H1723">
        <f t="shared" si="4"/>
        <v>0</v>
      </c>
      <c r="I1723" s="64">
        <f t="shared" si="5"/>
        <v>1</v>
      </c>
      <c r="J1723">
        <f t="shared" si="6"/>
        <v>1</v>
      </c>
      <c r="K1723" t="str">
        <f t="shared" ref="K1723:M1723" si="3441">IF(H1723=1,$E1723,"")</f>
        <v/>
      </c>
      <c r="L1723" s="17">
        <f t="shared" ca="1" si="3441"/>
        <v>4.284825951796762E-2</v>
      </c>
      <c r="M1723" s="17">
        <f t="shared" ca="1" si="3441"/>
        <v>4.284825951796762E-2</v>
      </c>
      <c r="N1723" s="148">
        <f>IF('StockBond Returns'!AD1721=0,1,0)</f>
        <v>1</v>
      </c>
      <c r="O1723">
        <f>IF( AND('StockBond Returns'!$AD1721&lt;0,'StockBond Returns'!$AD1721&gt;=-0.1),1,0)</f>
        <v>0</v>
      </c>
      <c r="P1723">
        <f>IF( AND('StockBond Returns'!$AD1721&lt;-0.1,'StockBond Returns'!$AD1721&gt;=-0.2),1,0)</f>
        <v>0</v>
      </c>
      <c r="Q1723">
        <f>IF( AND('StockBond Returns'!$AD1721&lt;-0.2,'StockBond Returns'!$AD1721&gt;=-0.3),1,0)</f>
        <v>0</v>
      </c>
      <c r="R1723">
        <f>IF('StockBond Returns'!AD1721&lt;-0.3,1,0)</f>
        <v>0</v>
      </c>
      <c r="S1723" s="17">
        <f t="shared" ref="S1723:W1723" ca="1" si="3442">IF(N1723=1,$E1723,"")</f>
        <v>4.284825951796762E-2</v>
      </c>
      <c r="T1723" t="str">
        <f t="shared" si="3442"/>
        <v/>
      </c>
      <c r="U1723" t="str">
        <f t="shared" si="3442"/>
        <v/>
      </c>
      <c r="V1723" t="str">
        <f t="shared" si="3442"/>
        <v/>
      </c>
      <c r="W1723" t="str">
        <f t="shared" si="3442"/>
        <v/>
      </c>
    </row>
    <row r="1724" spans="1:23" ht="13" x14ac:dyDescent="0.15">
      <c r="A1724">
        <f t="shared" si="30"/>
        <v>2</v>
      </c>
      <c r="B1724">
        <f t="shared" si="31"/>
        <v>2014</v>
      </c>
      <c r="C1724" s="149">
        <f t="shared" si="706"/>
        <v>41729</v>
      </c>
      <c r="D1724" s="146">
        <f t="shared" si="9"/>
        <v>2014.0833333332032</v>
      </c>
      <c r="E1724" s="147">
        <f ca="1">('StockBond Returns'!AA1723+'StockBond Returns'!AC1723-'Parameters &amp; Main Results'!$B$39)/'StockBond Returns'!AB1723*12</f>
        <v>4.3820999228350956E-2</v>
      </c>
      <c r="F1724" s="70">
        <f ca="1">'StockBond Returns'!AA1723+'StockBond Returns'!AC1723-'StockBond Returns'!AB1723*'Distribution of Final Value'!$B$7</f>
        <v>0.19030261272717142</v>
      </c>
      <c r="G1724" s="17">
        <f>1/'StockBond Returns'!M1722</f>
        <v>4.1123343104214984E-2</v>
      </c>
      <c r="H1724">
        <f t="shared" si="4"/>
        <v>0</v>
      </c>
      <c r="I1724" s="64">
        <f t="shared" si="5"/>
        <v>1</v>
      </c>
      <c r="J1724">
        <f t="shared" si="6"/>
        <v>0</v>
      </c>
      <c r="K1724" t="str">
        <f t="shared" ref="K1724:M1724" si="3443">IF(H1724=1,$E1724,"")</f>
        <v/>
      </c>
      <c r="L1724" s="17">
        <f t="shared" ca="1" si="3443"/>
        <v>4.3820999228350956E-2</v>
      </c>
      <c r="M1724" t="str">
        <f t="shared" si="3443"/>
        <v/>
      </c>
      <c r="N1724" s="148">
        <f>IF('StockBond Returns'!AD1722=0,1,0)</f>
        <v>0</v>
      </c>
      <c r="O1724">
        <f>IF( AND('StockBond Returns'!$AD1722&lt;0,'StockBond Returns'!$AD1722&gt;=-0.1),1,0)</f>
        <v>1</v>
      </c>
      <c r="P1724">
        <f>IF( AND('StockBond Returns'!$AD1722&lt;-0.1,'StockBond Returns'!$AD1722&gt;=-0.2),1,0)</f>
        <v>0</v>
      </c>
      <c r="Q1724">
        <f>IF( AND('StockBond Returns'!$AD1722&lt;-0.2,'StockBond Returns'!$AD1722&gt;=-0.3),1,0)</f>
        <v>0</v>
      </c>
      <c r="R1724">
        <f>IF('StockBond Returns'!AD1722&lt;-0.3,1,0)</f>
        <v>0</v>
      </c>
      <c r="S1724" t="str">
        <f t="shared" ref="S1724:W1724" si="3444">IF(N1724=1,$E1724,"")</f>
        <v/>
      </c>
      <c r="T1724" s="17">
        <f t="shared" ca="1" si="3444"/>
        <v>4.3820999228350956E-2</v>
      </c>
      <c r="U1724" t="str">
        <f t="shared" si="3444"/>
        <v/>
      </c>
      <c r="V1724" t="str">
        <f t="shared" si="3444"/>
        <v/>
      </c>
      <c r="W1724" t="str">
        <f t="shared" si="3444"/>
        <v/>
      </c>
    </row>
    <row r="1725" spans="1:23" ht="13" x14ac:dyDescent="0.15">
      <c r="A1725">
        <f t="shared" si="30"/>
        <v>3</v>
      </c>
      <c r="B1725">
        <f t="shared" si="31"/>
        <v>2014</v>
      </c>
      <c r="C1725" s="149">
        <f t="shared" si="706"/>
        <v>41759</v>
      </c>
      <c r="D1725" s="146">
        <f t="shared" si="9"/>
        <v>2014.1666666665365</v>
      </c>
      <c r="E1725" s="147">
        <f ca="1">('StockBond Returns'!AA1724+'StockBond Returns'!AC1724-'Parameters &amp; Main Results'!$B$39)/'StockBond Returns'!AB1724*12</f>
        <v>4.2336138666532533E-2</v>
      </c>
      <c r="F1725" s="70">
        <f ca="1">'StockBond Returns'!AA1724+'StockBond Returns'!AC1724-'StockBond Returns'!AB1724*'Distribution of Final Value'!$B$7</f>
        <v>0.11611980538719191</v>
      </c>
      <c r="G1725" s="17">
        <f>1/'StockBond Returns'!M1723</f>
        <v>3.9737909286895162E-2</v>
      </c>
      <c r="H1725">
        <f t="shared" si="4"/>
        <v>0</v>
      </c>
      <c r="I1725" s="64">
        <f t="shared" si="5"/>
        <v>1</v>
      </c>
      <c r="J1725">
        <f t="shared" si="6"/>
        <v>1</v>
      </c>
      <c r="K1725" t="str">
        <f t="shared" ref="K1725:M1725" si="3445">IF(H1725=1,$E1725,"")</f>
        <v/>
      </c>
      <c r="L1725" s="17">
        <f t="shared" ca="1" si="3445"/>
        <v>4.2336138666532533E-2</v>
      </c>
      <c r="M1725" s="17">
        <f t="shared" ca="1" si="3445"/>
        <v>4.2336138666532533E-2</v>
      </c>
      <c r="N1725" s="148">
        <f>IF('StockBond Returns'!AD1723=0,1,0)</f>
        <v>1</v>
      </c>
      <c r="O1725">
        <f>IF( AND('StockBond Returns'!$AD1723&lt;0,'StockBond Returns'!$AD1723&gt;=-0.1),1,0)</f>
        <v>0</v>
      </c>
      <c r="P1725">
        <f>IF( AND('StockBond Returns'!$AD1723&lt;-0.1,'StockBond Returns'!$AD1723&gt;=-0.2),1,0)</f>
        <v>0</v>
      </c>
      <c r="Q1725">
        <f>IF( AND('StockBond Returns'!$AD1723&lt;-0.2,'StockBond Returns'!$AD1723&gt;=-0.3),1,0)</f>
        <v>0</v>
      </c>
      <c r="R1725">
        <f>IF('StockBond Returns'!AD1723&lt;-0.3,1,0)</f>
        <v>0</v>
      </c>
      <c r="S1725" s="17">
        <f t="shared" ref="S1725:W1725" ca="1" si="3446">IF(N1725=1,$E1725,"")</f>
        <v>4.2336138666532533E-2</v>
      </c>
      <c r="T1725" t="str">
        <f t="shared" si="3446"/>
        <v/>
      </c>
      <c r="U1725" t="str">
        <f t="shared" si="3446"/>
        <v/>
      </c>
      <c r="V1725" t="str">
        <f t="shared" si="3446"/>
        <v/>
      </c>
      <c r="W1725" t="str">
        <f t="shared" si="3446"/>
        <v/>
      </c>
    </row>
    <row r="1726" spans="1:23" ht="13" x14ac:dyDescent="0.15">
      <c r="A1726">
        <f t="shared" si="30"/>
        <v>4</v>
      </c>
      <c r="B1726">
        <f t="shared" si="31"/>
        <v>2014</v>
      </c>
      <c r="C1726" s="149">
        <f t="shared" si="706"/>
        <v>41790</v>
      </c>
      <c r="D1726" s="146">
        <f t="shared" si="9"/>
        <v>2014.2499999998697</v>
      </c>
      <c r="E1726" s="147">
        <f ca="1">('StockBond Returns'!AA1725+'StockBond Returns'!AC1725-'Parameters &amp; Main Results'!$B$39)/'StockBond Returns'!AB1725*12</f>
        <v>4.2336592787677346E-2</v>
      </c>
      <c r="F1726" s="70">
        <f ca="1">'StockBond Returns'!AA1725+'StockBond Returns'!AC1725-'StockBond Returns'!AB1725*'Distribution of Final Value'!$B$7</f>
        <v>0.11592734228829515</v>
      </c>
      <c r="G1726" s="17">
        <f>1/'StockBond Returns'!M1724</f>
        <v>3.9881702018076538E-2</v>
      </c>
      <c r="H1726">
        <f t="shared" si="4"/>
        <v>0</v>
      </c>
      <c r="I1726" s="64">
        <f t="shared" si="5"/>
        <v>1</v>
      </c>
      <c r="J1726">
        <f t="shared" si="6"/>
        <v>1</v>
      </c>
      <c r="K1726" t="str">
        <f t="shared" ref="K1726:M1726" si="3447">IF(H1726=1,$E1726,"")</f>
        <v/>
      </c>
      <c r="L1726" s="17">
        <f t="shared" ca="1" si="3447"/>
        <v>4.2336592787677346E-2</v>
      </c>
      <c r="M1726" s="17">
        <f t="shared" ca="1" si="3447"/>
        <v>4.2336592787677346E-2</v>
      </c>
      <c r="N1726" s="148">
        <f>IF('StockBond Returns'!AD1724=0,1,0)</f>
        <v>1</v>
      </c>
      <c r="O1726">
        <f>IF( AND('StockBond Returns'!$AD1724&lt;0,'StockBond Returns'!$AD1724&gt;=-0.1),1,0)</f>
        <v>0</v>
      </c>
      <c r="P1726">
        <f>IF( AND('StockBond Returns'!$AD1724&lt;-0.1,'StockBond Returns'!$AD1724&gt;=-0.2),1,0)</f>
        <v>0</v>
      </c>
      <c r="Q1726">
        <f>IF( AND('StockBond Returns'!$AD1724&lt;-0.2,'StockBond Returns'!$AD1724&gt;=-0.3),1,0)</f>
        <v>0</v>
      </c>
      <c r="R1726">
        <f>IF('StockBond Returns'!AD1724&lt;-0.3,1,0)</f>
        <v>0</v>
      </c>
      <c r="S1726" s="17">
        <f t="shared" ref="S1726:W1726" ca="1" si="3448">IF(N1726=1,$E1726,"")</f>
        <v>4.2336592787677346E-2</v>
      </c>
      <c r="T1726" t="str">
        <f t="shared" si="3448"/>
        <v/>
      </c>
      <c r="U1726" t="str">
        <f t="shared" si="3448"/>
        <v/>
      </c>
      <c r="V1726" t="str">
        <f t="shared" si="3448"/>
        <v/>
      </c>
      <c r="W1726" t="str">
        <f t="shared" si="3448"/>
        <v/>
      </c>
    </row>
    <row r="1727" spans="1:23" ht="13" x14ac:dyDescent="0.15">
      <c r="A1727">
        <f t="shared" si="30"/>
        <v>5</v>
      </c>
      <c r="B1727">
        <f t="shared" si="31"/>
        <v>2014</v>
      </c>
      <c r="C1727" s="149">
        <f t="shared" si="706"/>
        <v>41820</v>
      </c>
      <c r="D1727" s="146">
        <f t="shared" si="9"/>
        <v>2014.333333333203</v>
      </c>
      <c r="E1727" s="147">
        <f ca="1">('StockBond Returns'!AA1726+'StockBond Returns'!AC1726-'Parameters &amp; Main Results'!$B$39)/'StockBond Returns'!AB1726*12</f>
        <v>4.2200156056770868E-2</v>
      </c>
      <c r="F1727" s="70">
        <f ca="1">'StockBond Returns'!AA1726+'StockBond Returns'!AC1726-'StockBond Returns'!AB1726*'Distribution of Final Value'!$B$7</f>
        <v>0.10895642290317098</v>
      </c>
      <c r="G1727" s="17">
        <f>1/'StockBond Returns'!M1725</f>
        <v>3.9923180964974804E-2</v>
      </c>
      <c r="H1727">
        <f t="shared" si="4"/>
        <v>0</v>
      </c>
      <c r="I1727" s="64">
        <f t="shared" si="5"/>
        <v>1</v>
      </c>
      <c r="J1727">
        <f t="shared" si="6"/>
        <v>1</v>
      </c>
      <c r="K1727" t="str">
        <f t="shared" ref="K1727:M1727" si="3449">IF(H1727=1,$E1727,"")</f>
        <v/>
      </c>
      <c r="L1727" s="17">
        <f t="shared" ca="1" si="3449"/>
        <v>4.2200156056770868E-2</v>
      </c>
      <c r="M1727" s="17">
        <f t="shared" ca="1" si="3449"/>
        <v>4.2200156056770868E-2</v>
      </c>
      <c r="N1727" s="148">
        <f>IF('StockBond Returns'!AD1725=0,1,0)</f>
        <v>1</v>
      </c>
      <c r="O1727">
        <f>IF( AND('StockBond Returns'!$AD1725&lt;0,'StockBond Returns'!$AD1725&gt;=-0.1),1,0)</f>
        <v>0</v>
      </c>
      <c r="P1727">
        <f>IF( AND('StockBond Returns'!$AD1725&lt;-0.1,'StockBond Returns'!$AD1725&gt;=-0.2),1,0)</f>
        <v>0</v>
      </c>
      <c r="Q1727">
        <f>IF( AND('StockBond Returns'!$AD1725&lt;-0.2,'StockBond Returns'!$AD1725&gt;=-0.3),1,0)</f>
        <v>0</v>
      </c>
      <c r="R1727">
        <f>IF('StockBond Returns'!AD1725&lt;-0.3,1,0)</f>
        <v>0</v>
      </c>
      <c r="S1727" s="17">
        <f t="shared" ref="S1727:W1727" ca="1" si="3450">IF(N1727=1,$E1727,"")</f>
        <v>4.2200156056770868E-2</v>
      </c>
      <c r="T1727" t="str">
        <f t="shared" si="3450"/>
        <v/>
      </c>
      <c r="U1727" t="str">
        <f t="shared" si="3450"/>
        <v/>
      </c>
      <c r="V1727" t="str">
        <f t="shared" si="3450"/>
        <v/>
      </c>
      <c r="W1727" t="str">
        <f t="shared" si="3450"/>
        <v/>
      </c>
    </row>
    <row r="1728" spans="1:23" ht="13" x14ac:dyDescent="0.15">
      <c r="A1728">
        <f t="shared" si="30"/>
        <v>6</v>
      </c>
      <c r="B1728">
        <f t="shared" si="31"/>
        <v>2014</v>
      </c>
      <c r="C1728" s="149">
        <f t="shared" si="706"/>
        <v>41851</v>
      </c>
      <c r="D1728" s="146">
        <f t="shared" si="9"/>
        <v>2014.4166666665362</v>
      </c>
      <c r="E1728" s="147">
        <f ca="1">('StockBond Returns'!AA1727+'StockBond Returns'!AC1727-'Parameters &amp; Main Results'!$B$39)/'StockBond Returns'!AB1727*12</f>
        <v>4.1537576812549062E-2</v>
      </c>
      <c r="F1728" s="70">
        <f ca="1">'StockBond Returns'!AA1727+'StockBond Returns'!AC1727-'StockBond Returns'!AB1727*'Distribution of Final Value'!$B$7</f>
        <v>7.6004441879543139E-2</v>
      </c>
      <c r="G1728" s="17">
        <f>1/'StockBond Returns'!M1726</f>
        <v>3.9386509613474237E-2</v>
      </c>
      <c r="H1728">
        <f t="shared" si="4"/>
        <v>0</v>
      </c>
      <c r="I1728" s="64">
        <f t="shared" si="5"/>
        <v>1</v>
      </c>
      <c r="J1728">
        <f t="shared" si="6"/>
        <v>1</v>
      </c>
      <c r="K1728" t="str">
        <f t="shared" ref="K1728:M1728" si="3451">IF(H1728=1,$E1728,"")</f>
        <v/>
      </c>
      <c r="L1728" s="17">
        <f t="shared" ca="1" si="3451"/>
        <v>4.1537576812549062E-2</v>
      </c>
      <c r="M1728" s="17">
        <f t="shared" ca="1" si="3451"/>
        <v>4.1537576812549062E-2</v>
      </c>
      <c r="N1728" s="148">
        <f>IF('StockBond Returns'!AD1726=0,1,0)</f>
        <v>1</v>
      </c>
      <c r="O1728">
        <f>IF( AND('StockBond Returns'!$AD1726&lt;0,'StockBond Returns'!$AD1726&gt;=-0.1),1,0)</f>
        <v>0</v>
      </c>
      <c r="P1728">
        <f>IF( AND('StockBond Returns'!$AD1726&lt;-0.1,'StockBond Returns'!$AD1726&gt;=-0.2),1,0)</f>
        <v>0</v>
      </c>
      <c r="Q1728">
        <f>IF( AND('StockBond Returns'!$AD1726&lt;-0.2,'StockBond Returns'!$AD1726&gt;=-0.3),1,0)</f>
        <v>0</v>
      </c>
      <c r="R1728">
        <f>IF('StockBond Returns'!AD1726&lt;-0.3,1,0)</f>
        <v>0</v>
      </c>
      <c r="S1728" s="17">
        <f t="shared" ref="S1728:W1728" ca="1" si="3452">IF(N1728=1,$E1728,"")</f>
        <v>4.1537576812549062E-2</v>
      </c>
      <c r="T1728" t="str">
        <f t="shared" si="3452"/>
        <v/>
      </c>
      <c r="U1728" t="str">
        <f t="shared" si="3452"/>
        <v/>
      </c>
      <c r="V1728" t="str">
        <f t="shared" si="3452"/>
        <v/>
      </c>
      <c r="W1728" t="str">
        <f t="shared" si="3452"/>
        <v/>
      </c>
    </row>
    <row r="1729" spans="1:23" ht="13" x14ac:dyDescent="0.15">
      <c r="A1729">
        <f t="shared" si="30"/>
        <v>7</v>
      </c>
      <c r="B1729">
        <f t="shared" si="31"/>
        <v>2014</v>
      </c>
      <c r="C1729" s="149">
        <f t="shared" si="706"/>
        <v>41882</v>
      </c>
      <c r="D1729" s="146">
        <f t="shared" si="9"/>
        <v>2014.4999999998695</v>
      </c>
      <c r="E1729" s="147">
        <f ca="1">('StockBond Returns'!AA1728+'StockBond Returns'!AC1728-'Parameters &amp; Main Results'!$B$39)/'StockBond Returns'!AB1728*12</f>
        <v>4.0954525099975263E-2</v>
      </c>
      <c r="F1729" s="70">
        <f ca="1">'StockBond Returns'!AA1728+'StockBond Returns'!AC1728-'StockBond Returns'!AB1728*'Distribution of Final Value'!$B$7</f>
        <v>4.7099649706546565E-2</v>
      </c>
      <c r="G1729" s="17">
        <f>1/'StockBond Returns'!M1727</f>
        <v>3.8864402870620089E-2</v>
      </c>
      <c r="H1729">
        <f t="shared" si="4"/>
        <v>0</v>
      </c>
      <c r="I1729" s="64">
        <f t="shared" si="5"/>
        <v>1</v>
      </c>
      <c r="J1729">
        <f t="shared" si="6"/>
        <v>1</v>
      </c>
      <c r="K1729" t="str">
        <f t="shared" ref="K1729:M1729" si="3453">IF(H1729=1,$E1729,"")</f>
        <v/>
      </c>
      <c r="L1729" s="17">
        <f t="shared" ca="1" si="3453"/>
        <v>4.0954525099975263E-2</v>
      </c>
      <c r="M1729" s="17">
        <f t="shared" ca="1" si="3453"/>
        <v>4.0954525099975263E-2</v>
      </c>
      <c r="N1729" s="148">
        <f>IF('StockBond Returns'!AD1727=0,1,0)</f>
        <v>1</v>
      </c>
      <c r="O1729">
        <f>IF( AND('StockBond Returns'!$AD1727&lt;0,'StockBond Returns'!$AD1727&gt;=-0.1),1,0)</f>
        <v>0</v>
      </c>
      <c r="P1729">
        <f>IF( AND('StockBond Returns'!$AD1727&lt;-0.1,'StockBond Returns'!$AD1727&gt;=-0.2),1,0)</f>
        <v>0</v>
      </c>
      <c r="Q1729">
        <f>IF( AND('StockBond Returns'!$AD1727&lt;-0.2,'StockBond Returns'!$AD1727&gt;=-0.3),1,0)</f>
        <v>0</v>
      </c>
      <c r="R1729">
        <f>IF('StockBond Returns'!AD1727&lt;-0.3,1,0)</f>
        <v>0</v>
      </c>
      <c r="S1729" s="17">
        <f t="shared" ref="S1729:W1729" ca="1" si="3454">IF(N1729=1,$E1729,"")</f>
        <v>4.0954525099975263E-2</v>
      </c>
      <c r="T1729" t="str">
        <f t="shared" si="3454"/>
        <v/>
      </c>
      <c r="U1729" t="str">
        <f t="shared" si="3454"/>
        <v/>
      </c>
      <c r="V1729" t="str">
        <f t="shared" si="3454"/>
        <v/>
      </c>
      <c r="W1729" t="str">
        <f t="shared" si="3454"/>
        <v/>
      </c>
    </row>
    <row r="1730" spans="1:23" ht="13" x14ac:dyDescent="0.15">
      <c r="A1730">
        <f t="shared" si="30"/>
        <v>8</v>
      </c>
      <c r="B1730">
        <f t="shared" si="31"/>
        <v>2014</v>
      </c>
      <c r="C1730" s="149">
        <f t="shared" si="706"/>
        <v>41912</v>
      </c>
      <c r="D1730" s="146">
        <f t="shared" si="9"/>
        <v>2014.5833333332027</v>
      </c>
      <c r="E1730" s="147">
        <f ca="1">('StockBond Returns'!AA1729+'StockBond Returns'!AC1729-'Parameters &amp; Main Results'!$B$39)/'StockBond Returns'!AB1729*12</f>
        <v>4.1548857722923313E-2</v>
      </c>
      <c r="F1730" s="70">
        <f ca="1">'StockBond Returns'!AA1729+'StockBond Returns'!AC1729-'StockBond Returns'!AB1729*'Distribution of Final Value'!$B$7</f>
        <v>7.6294365164317313E-2</v>
      </c>
      <c r="G1730" s="17">
        <f>1/'StockBond Returns'!M1728</f>
        <v>3.9584584361238767E-2</v>
      </c>
      <c r="H1730">
        <f t="shared" si="4"/>
        <v>0</v>
      </c>
      <c r="I1730" s="64">
        <f t="shared" si="5"/>
        <v>1</v>
      </c>
      <c r="J1730">
        <f t="shared" si="6"/>
        <v>0</v>
      </c>
      <c r="K1730" t="str">
        <f t="shared" ref="K1730:M1730" si="3455">IF(H1730=1,$E1730,"")</f>
        <v/>
      </c>
      <c r="L1730" s="17">
        <f t="shared" ca="1" si="3455"/>
        <v>4.1548857722923313E-2</v>
      </c>
      <c r="M1730" t="str">
        <f t="shared" si="3455"/>
        <v/>
      </c>
      <c r="N1730" s="148">
        <f>IF('StockBond Returns'!AD1728=0,1,0)</f>
        <v>0</v>
      </c>
      <c r="O1730">
        <f>IF( AND('StockBond Returns'!$AD1728&lt;0,'StockBond Returns'!$AD1728&gt;=-0.1),1,0)</f>
        <v>1</v>
      </c>
      <c r="P1730">
        <f>IF( AND('StockBond Returns'!$AD1728&lt;-0.1,'StockBond Returns'!$AD1728&gt;=-0.2),1,0)</f>
        <v>0</v>
      </c>
      <c r="Q1730">
        <f>IF( AND('StockBond Returns'!$AD1728&lt;-0.2,'StockBond Returns'!$AD1728&gt;=-0.3),1,0)</f>
        <v>0</v>
      </c>
      <c r="R1730">
        <f>IF('StockBond Returns'!AD1728&lt;-0.3,1,0)</f>
        <v>0</v>
      </c>
      <c r="S1730" t="str">
        <f t="shared" ref="S1730:W1730" si="3456">IF(N1730=1,$E1730,"")</f>
        <v/>
      </c>
      <c r="T1730" s="17">
        <f t="shared" ca="1" si="3456"/>
        <v>4.1548857722923313E-2</v>
      </c>
      <c r="U1730" t="str">
        <f t="shared" si="3456"/>
        <v/>
      </c>
      <c r="V1730" t="str">
        <f t="shared" si="3456"/>
        <v/>
      </c>
      <c r="W1730" t="str">
        <f t="shared" si="3456"/>
        <v/>
      </c>
    </row>
    <row r="1731" spans="1:23" ht="13" x14ac:dyDescent="0.15">
      <c r="A1731">
        <f t="shared" si="30"/>
        <v>9</v>
      </c>
      <c r="B1731">
        <f t="shared" si="31"/>
        <v>2014</v>
      </c>
      <c r="C1731" s="149">
        <f t="shared" si="706"/>
        <v>41943</v>
      </c>
      <c r="D1731" s="146">
        <f t="shared" si="9"/>
        <v>2014.666666666536</v>
      </c>
      <c r="E1731" s="147">
        <f ca="1">('StockBond Returns'!AA1730+'StockBond Returns'!AC1730-'Parameters &amp; Main Results'!$B$39)/'StockBond Returns'!AB1730*12</f>
        <v>4.0271396424125146E-2</v>
      </c>
      <c r="F1731" s="70">
        <f ca="1">'StockBond Returns'!AA1730+'StockBond Returns'!AC1730-'StockBond Returns'!AB1730*'Distribution of Final Value'!$B$7</f>
        <v>1.3344902183036744E-2</v>
      </c>
      <c r="G1731" s="17">
        <f>1/'StockBond Returns'!M1729</f>
        <v>3.8220401026908025E-2</v>
      </c>
      <c r="H1731">
        <f t="shared" si="4"/>
        <v>0</v>
      </c>
      <c r="I1731" s="64">
        <f t="shared" si="5"/>
        <v>1</v>
      </c>
      <c r="J1731">
        <f t="shared" si="6"/>
        <v>1</v>
      </c>
      <c r="K1731" t="str">
        <f t="shared" ref="K1731:M1731" si="3457">IF(H1731=1,$E1731,"")</f>
        <v/>
      </c>
      <c r="L1731" s="17">
        <f t="shared" ca="1" si="3457"/>
        <v>4.0271396424125146E-2</v>
      </c>
      <c r="M1731" s="17">
        <f t="shared" ca="1" si="3457"/>
        <v>4.0271396424125146E-2</v>
      </c>
      <c r="N1731" s="148">
        <f>IF('StockBond Returns'!AD1729=0,1,0)</f>
        <v>1</v>
      </c>
      <c r="O1731">
        <f>IF( AND('StockBond Returns'!$AD1729&lt;0,'StockBond Returns'!$AD1729&gt;=-0.1),1,0)</f>
        <v>0</v>
      </c>
      <c r="P1731">
        <f>IF( AND('StockBond Returns'!$AD1729&lt;-0.1,'StockBond Returns'!$AD1729&gt;=-0.2),1,0)</f>
        <v>0</v>
      </c>
      <c r="Q1731">
        <f>IF( AND('StockBond Returns'!$AD1729&lt;-0.2,'StockBond Returns'!$AD1729&gt;=-0.3),1,0)</f>
        <v>0</v>
      </c>
      <c r="R1731">
        <f>IF('StockBond Returns'!AD1729&lt;-0.3,1,0)</f>
        <v>0</v>
      </c>
      <c r="S1731" s="17">
        <f t="shared" ref="S1731:W1731" ca="1" si="3458">IF(N1731=1,$E1731,"")</f>
        <v>4.0271396424125146E-2</v>
      </c>
      <c r="T1731" t="str">
        <f t="shared" si="3458"/>
        <v/>
      </c>
      <c r="U1731" t="str">
        <f t="shared" si="3458"/>
        <v/>
      </c>
      <c r="V1731" t="str">
        <f t="shared" si="3458"/>
        <v/>
      </c>
      <c r="W1731" t="str">
        <f t="shared" si="3458"/>
        <v/>
      </c>
    </row>
    <row r="1732" spans="1:23" ht="13" x14ac:dyDescent="0.15">
      <c r="A1732">
        <f t="shared" si="30"/>
        <v>10</v>
      </c>
      <c r="B1732">
        <f t="shared" si="31"/>
        <v>2014</v>
      </c>
      <c r="C1732" s="149">
        <f t="shared" si="706"/>
        <v>41973</v>
      </c>
      <c r="D1732" s="146">
        <f t="shared" si="9"/>
        <v>2014.7499999998693</v>
      </c>
      <c r="E1732" s="147">
        <f ca="1">('StockBond Returns'!AA1731+'StockBond Returns'!AC1731-'Parameters &amp; Main Results'!$B$39)/'StockBond Returns'!AB1731*12</f>
        <v>4.0979948470961883E-2</v>
      </c>
      <c r="F1732" s="70">
        <f ca="1">'StockBond Returns'!AA1731+'StockBond Returns'!AC1731-'StockBond Returns'!AB1731*'Distribution of Final Value'!$B$7</f>
        <v>4.8105248958294045E-2</v>
      </c>
      <c r="G1732" s="17">
        <f>1/'StockBond Returns'!M1730</f>
        <v>3.8992208684479161E-2</v>
      </c>
      <c r="H1732">
        <f t="shared" si="4"/>
        <v>0</v>
      </c>
      <c r="I1732" s="64">
        <f t="shared" si="5"/>
        <v>1</v>
      </c>
      <c r="J1732">
        <f t="shared" si="6"/>
        <v>0</v>
      </c>
      <c r="K1732" t="str">
        <f t="shared" ref="K1732:M1732" si="3459">IF(H1732=1,$E1732,"")</f>
        <v/>
      </c>
      <c r="L1732" s="17">
        <f t="shared" ca="1" si="3459"/>
        <v>4.0979948470961883E-2</v>
      </c>
      <c r="M1732" t="str">
        <f t="shared" si="3459"/>
        <v/>
      </c>
      <c r="N1732" s="148">
        <f>IF('StockBond Returns'!AD1730=0,1,0)</f>
        <v>0</v>
      </c>
      <c r="O1732">
        <f>IF( AND('StockBond Returns'!$AD1730&lt;0,'StockBond Returns'!$AD1730&gt;=-0.1),1,0)</f>
        <v>1</v>
      </c>
      <c r="P1732">
        <f>IF( AND('StockBond Returns'!$AD1730&lt;-0.1,'StockBond Returns'!$AD1730&gt;=-0.2),1,0)</f>
        <v>0</v>
      </c>
      <c r="Q1732">
        <f>IF( AND('StockBond Returns'!$AD1730&lt;-0.2,'StockBond Returns'!$AD1730&gt;=-0.3),1,0)</f>
        <v>0</v>
      </c>
      <c r="R1732">
        <f>IF('StockBond Returns'!AD1730&lt;-0.3,1,0)</f>
        <v>0</v>
      </c>
      <c r="S1732" t="str">
        <f t="shared" ref="S1732:W1732" si="3460">IF(N1732=1,$E1732,"")</f>
        <v/>
      </c>
      <c r="T1732" s="17">
        <f t="shared" ca="1" si="3460"/>
        <v>4.0979948470961883E-2</v>
      </c>
      <c r="U1732" t="str">
        <f t="shared" si="3460"/>
        <v/>
      </c>
      <c r="V1732" t="str">
        <f t="shared" si="3460"/>
        <v/>
      </c>
      <c r="W1732" t="str">
        <f t="shared" si="3460"/>
        <v/>
      </c>
    </row>
    <row r="1733" spans="1:23" ht="13" x14ac:dyDescent="0.15">
      <c r="A1733">
        <f t="shared" si="30"/>
        <v>11</v>
      </c>
      <c r="B1733">
        <f t="shared" si="31"/>
        <v>2014</v>
      </c>
      <c r="C1733" s="149">
        <f t="shared" si="706"/>
        <v>42004</v>
      </c>
      <c r="D1733" s="146">
        <f t="shared" si="9"/>
        <v>2014.8333333332025</v>
      </c>
      <c r="E1733" s="147">
        <f ca="1">('StockBond Returns'!AA1732+'StockBond Returns'!AC1732-'Parameters &amp; Main Results'!$B$39)/'StockBond Returns'!AB1732*12</f>
        <v>4.0243951263810744E-2</v>
      </c>
      <c r="F1733" s="70">
        <f ca="1">'StockBond Returns'!AA1732+'StockBond Returns'!AC1732-'StockBond Returns'!AB1732*'Distribution of Final Value'!$B$7</f>
        <v>1.1954895734265003E-2</v>
      </c>
      <c r="G1733" s="17">
        <f>1/'StockBond Returns'!M1731</f>
        <v>3.815049327861042E-2</v>
      </c>
      <c r="H1733">
        <f t="shared" si="4"/>
        <v>0</v>
      </c>
      <c r="I1733" s="64">
        <f t="shared" si="5"/>
        <v>1</v>
      </c>
      <c r="J1733">
        <f t="shared" si="6"/>
        <v>1</v>
      </c>
      <c r="K1733" t="str">
        <f t="shared" ref="K1733:M1733" si="3461">IF(H1733=1,$E1733,"")</f>
        <v/>
      </c>
      <c r="L1733" s="17">
        <f t="shared" ca="1" si="3461"/>
        <v>4.0243951263810744E-2</v>
      </c>
      <c r="M1733" s="17">
        <f t="shared" ca="1" si="3461"/>
        <v>4.0243951263810744E-2</v>
      </c>
      <c r="N1733" s="148">
        <f>IF('StockBond Returns'!AD1731=0,1,0)</f>
        <v>1</v>
      </c>
      <c r="O1733">
        <f>IF( AND('StockBond Returns'!$AD1731&lt;0,'StockBond Returns'!$AD1731&gt;=-0.1),1,0)</f>
        <v>0</v>
      </c>
      <c r="P1733">
        <f>IF( AND('StockBond Returns'!$AD1731&lt;-0.1,'StockBond Returns'!$AD1731&gt;=-0.2),1,0)</f>
        <v>0</v>
      </c>
      <c r="Q1733">
        <f>IF( AND('StockBond Returns'!$AD1731&lt;-0.2,'StockBond Returns'!$AD1731&gt;=-0.3),1,0)</f>
        <v>0</v>
      </c>
      <c r="R1733">
        <f>IF('StockBond Returns'!AD1731&lt;-0.3,1,0)</f>
        <v>0</v>
      </c>
      <c r="S1733" s="17">
        <f t="shared" ref="S1733:W1733" ca="1" si="3462">IF(N1733=1,$E1733,"")</f>
        <v>4.0243951263810744E-2</v>
      </c>
      <c r="T1733" t="str">
        <f t="shared" si="3462"/>
        <v/>
      </c>
      <c r="U1733" t="str">
        <f t="shared" si="3462"/>
        <v/>
      </c>
      <c r="V1733" t="str">
        <f t="shared" si="3462"/>
        <v/>
      </c>
      <c r="W1733" t="str">
        <f t="shared" si="3462"/>
        <v/>
      </c>
    </row>
    <row r="1734" spans="1:23" ht="13" x14ac:dyDescent="0.15">
      <c r="A1734">
        <f t="shared" si="30"/>
        <v>12</v>
      </c>
      <c r="B1734">
        <f t="shared" si="31"/>
        <v>2014</v>
      </c>
      <c r="C1734" s="149">
        <f t="shared" si="706"/>
        <v>42035</v>
      </c>
      <c r="D1734" s="146">
        <f t="shared" si="9"/>
        <v>2014.9166666665358</v>
      </c>
      <c r="E1734" s="147">
        <f ca="1">('StockBond Returns'!AA1733+'StockBond Returns'!AC1733-'Parameters &amp; Main Results'!$B$39)/'StockBond Returns'!AB1733*12</f>
        <v>3.932209643714512E-2</v>
      </c>
      <c r="F1734" s="70">
        <f ca="1">'StockBond Returns'!AA1733+'StockBond Returns'!AC1733-'StockBond Returns'!AB1733*'Distribution of Final Value'!$B$7</f>
        <v>-3.3165922554077243E-2</v>
      </c>
      <c r="G1734" s="17">
        <f>1/'StockBond Returns'!M1732</f>
        <v>3.7166437743957802E-2</v>
      </c>
      <c r="H1734">
        <f t="shared" si="4"/>
        <v>0</v>
      </c>
      <c r="I1734" s="64">
        <f t="shared" si="5"/>
        <v>1</v>
      </c>
      <c r="J1734">
        <f t="shared" si="6"/>
        <v>1</v>
      </c>
      <c r="K1734" t="str">
        <f t="shared" ref="K1734:M1734" si="3463">IF(H1734=1,$E1734,"")</f>
        <v/>
      </c>
      <c r="L1734" s="17">
        <f t="shared" ca="1" si="3463"/>
        <v>3.932209643714512E-2</v>
      </c>
      <c r="M1734" s="17">
        <f t="shared" ca="1" si="3463"/>
        <v>3.932209643714512E-2</v>
      </c>
      <c r="N1734" s="148">
        <f>IF('StockBond Returns'!AD1732=0,1,0)</f>
        <v>1</v>
      </c>
      <c r="O1734">
        <f>IF( AND('StockBond Returns'!$AD1732&lt;0,'StockBond Returns'!$AD1732&gt;=-0.1),1,0)</f>
        <v>0</v>
      </c>
      <c r="P1734">
        <f>IF( AND('StockBond Returns'!$AD1732&lt;-0.1,'StockBond Returns'!$AD1732&gt;=-0.2),1,0)</f>
        <v>0</v>
      </c>
      <c r="Q1734">
        <f>IF( AND('StockBond Returns'!$AD1732&lt;-0.2,'StockBond Returns'!$AD1732&gt;=-0.3),1,0)</f>
        <v>0</v>
      </c>
      <c r="R1734">
        <f>IF('StockBond Returns'!AD1732&lt;-0.3,1,0)</f>
        <v>0</v>
      </c>
      <c r="S1734" s="17">
        <f t="shared" ref="S1734:W1734" ca="1" si="3464">IF(N1734=1,$E1734,"")</f>
        <v>3.932209643714512E-2</v>
      </c>
      <c r="T1734" t="str">
        <f t="shared" si="3464"/>
        <v/>
      </c>
      <c r="U1734" t="str">
        <f t="shared" si="3464"/>
        <v/>
      </c>
      <c r="V1734" t="str">
        <f t="shared" si="3464"/>
        <v/>
      </c>
      <c r="W1734" t="str">
        <f t="shared" si="3464"/>
        <v/>
      </c>
    </row>
    <row r="1735" spans="1:23" ht="13" x14ac:dyDescent="0.15">
      <c r="A1735">
        <f t="shared" si="30"/>
        <v>1</v>
      </c>
      <c r="B1735">
        <f t="shared" si="31"/>
        <v>2015</v>
      </c>
      <c r="C1735" s="149">
        <f t="shared" si="706"/>
        <v>42063</v>
      </c>
      <c r="D1735" s="146">
        <f t="shared" si="9"/>
        <v>2014.999999999869</v>
      </c>
      <c r="E1735" s="147">
        <f ca="1">('StockBond Returns'!AA1734+'StockBond Returns'!AC1734-'Parameters &amp; Main Results'!$B$39)/'StockBond Returns'!AB1734*12</f>
        <v>3.9303000006398074E-2</v>
      </c>
      <c r="F1735" s="70">
        <f ca="1">'StockBond Returns'!AA1734+'StockBond Returns'!AC1734-'StockBond Returns'!AB1734*'Distribution of Final Value'!$B$7</f>
        <v>-3.4046543465821699E-2</v>
      </c>
      <c r="G1735" s="17">
        <f>1/'StockBond Returns'!M1733</f>
        <v>3.7237741401813705E-2</v>
      </c>
      <c r="H1735">
        <f t="shared" si="4"/>
        <v>0</v>
      </c>
      <c r="I1735" s="64">
        <f t="shared" si="5"/>
        <v>1</v>
      </c>
      <c r="J1735">
        <f t="shared" si="6"/>
        <v>1</v>
      </c>
      <c r="K1735" t="str">
        <f t="shared" ref="K1735:M1735" si="3465">IF(H1735=1,$E1735,"")</f>
        <v/>
      </c>
      <c r="L1735" s="17">
        <f t="shared" ca="1" si="3465"/>
        <v>3.9303000006398074E-2</v>
      </c>
      <c r="M1735" s="17">
        <f t="shared" ca="1" si="3465"/>
        <v>3.9303000006398074E-2</v>
      </c>
      <c r="N1735" s="148">
        <f>IF('StockBond Returns'!AD1733=0,1,0)</f>
        <v>1</v>
      </c>
      <c r="O1735">
        <f>IF( AND('StockBond Returns'!$AD1733&lt;0,'StockBond Returns'!$AD1733&gt;=-0.1),1,0)</f>
        <v>0</v>
      </c>
      <c r="P1735">
        <f>IF( AND('StockBond Returns'!$AD1733&lt;-0.1,'StockBond Returns'!$AD1733&gt;=-0.2),1,0)</f>
        <v>0</v>
      </c>
      <c r="Q1735">
        <f>IF( AND('StockBond Returns'!$AD1733&lt;-0.2,'StockBond Returns'!$AD1733&gt;=-0.3),1,0)</f>
        <v>0</v>
      </c>
      <c r="R1735">
        <f>IF('StockBond Returns'!AD1733&lt;-0.3,1,0)</f>
        <v>0</v>
      </c>
      <c r="S1735" s="17">
        <f t="shared" ref="S1735:W1735" ca="1" si="3466">IF(N1735=1,$E1735,"")</f>
        <v>3.9303000006398074E-2</v>
      </c>
      <c r="T1735" t="str">
        <f t="shared" si="3466"/>
        <v/>
      </c>
      <c r="U1735" t="str">
        <f t="shared" si="3466"/>
        <v/>
      </c>
      <c r="V1735" t="str">
        <f t="shared" si="3466"/>
        <v/>
      </c>
      <c r="W1735" t="str">
        <f t="shared" si="3466"/>
        <v/>
      </c>
    </row>
    <row r="1736" spans="1:23" ht="13" x14ac:dyDescent="0.15">
      <c r="A1736">
        <f t="shared" si="30"/>
        <v>2</v>
      </c>
      <c r="B1736">
        <f t="shared" si="31"/>
        <v>2015</v>
      </c>
      <c r="C1736" s="149">
        <f t="shared" si="706"/>
        <v>42094</v>
      </c>
      <c r="D1736" s="146">
        <f t="shared" si="9"/>
        <v>2015.0833333332023</v>
      </c>
      <c r="E1736" s="147">
        <f ca="1">('StockBond Returns'!AA1735+'StockBond Returns'!AC1735-'Parameters &amp; Main Results'!$B$39)/'StockBond Returns'!AB1735*12</f>
        <v>3.9554476267680383E-2</v>
      </c>
      <c r="F1736" s="70">
        <f ca="1">'StockBond Returns'!AA1735+'StockBond Returns'!AC1735-'StockBond Returns'!AB1735*'Distribution of Final Value'!$B$7</f>
        <v>-2.1728464833366212E-2</v>
      </c>
      <c r="G1736" s="17">
        <f>1/'StockBond Returns'!M1734</f>
        <v>3.8374805158594427E-2</v>
      </c>
      <c r="H1736">
        <f t="shared" si="4"/>
        <v>0</v>
      </c>
      <c r="I1736" s="64">
        <f t="shared" si="5"/>
        <v>1</v>
      </c>
      <c r="J1736">
        <f t="shared" si="6"/>
        <v>0</v>
      </c>
      <c r="K1736" t="str">
        <f t="shared" ref="K1736:M1736" si="3467">IF(H1736=1,$E1736,"")</f>
        <v/>
      </c>
      <c r="L1736" s="17">
        <f t="shared" ca="1" si="3467"/>
        <v>3.9554476267680383E-2</v>
      </c>
      <c r="M1736" t="str">
        <f t="shared" si="3467"/>
        <v/>
      </c>
      <c r="N1736" s="148">
        <f>IF('StockBond Returns'!AD1734=0,1,0)</f>
        <v>0</v>
      </c>
      <c r="O1736">
        <f>IF( AND('StockBond Returns'!$AD1734&lt;0,'StockBond Returns'!$AD1734&gt;=-0.1),1,0)</f>
        <v>1</v>
      </c>
      <c r="P1736">
        <f>IF( AND('StockBond Returns'!$AD1734&lt;-0.1,'StockBond Returns'!$AD1734&gt;=-0.2),1,0)</f>
        <v>0</v>
      </c>
      <c r="Q1736">
        <f>IF( AND('StockBond Returns'!$AD1734&lt;-0.2,'StockBond Returns'!$AD1734&gt;=-0.3),1,0)</f>
        <v>0</v>
      </c>
      <c r="R1736">
        <f>IF('StockBond Returns'!AD1734&lt;-0.3,1,0)</f>
        <v>0</v>
      </c>
      <c r="S1736" t="str">
        <f t="shared" ref="S1736:W1736" si="3468">IF(N1736=1,$E1736,"")</f>
        <v/>
      </c>
      <c r="T1736" s="17">
        <f t="shared" ca="1" si="3468"/>
        <v>3.9554476267680383E-2</v>
      </c>
      <c r="U1736" t="str">
        <f t="shared" si="3468"/>
        <v/>
      </c>
      <c r="V1736" t="str">
        <f t="shared" si="3468"/>
        <v/>
      </c>
      <c r="W1736" t="str">
        <f t="shared" si="3468"/>
        <v/>
      </c>
    </row>
    <row r="1737" spans="1:23" ht="13" x14ac:dyDescent="0.15">
      <c r="A1737">
        <f t="shared" si="30"/>
        <v>3</v>
      </c>
      <c r="B1737">
        <f t="shared" si="31"/>
        <v>2015</v>
      </c>
      <c r="C1737" s="149">
        <f t="shared" si="706"/>
        <v>42124</v>
      </c>
      <c r="D1737" s="146">
        <f t="shared" si="9"/>
        <v>2015.1666666665355</v>
      </c>
      <c r="E1737" s="147">
        <f ca="1">('StockBond Returns'!AA1736+'StockBond Returns'!AC1736-'Parameters &amp; Main Results'!$B$39)/'StockBond Returns'!AB1736*12</f>
        <v>3.8331442371215822E-2</v>
      </c>
      <c r="F1737" s="70">
        <f ca="1">'StockBond Returns'!AA1736+'StockBond Returns'!AC1736-'StockBond Returns'!AB1736*'Distribution of Final Value'!$B$7</f>
        <v>-8.1247388250668351E-2</v>
      </c>
      <c r="G1737" s="17">
        <f>1/'StockBond Returns'!M1735</f>
        <v>3.6650669802572255E-2</v>
      </c>
      <c r="H1737">
        <f t="shared" si="4"/>
        <v>0</v>
      </c>
      <c r="I1737" s="64">
        <f t="shared" si="5"/>
        <v>1</v>
      </c>
      <c r="J1737">
        <f t="shared" si="6"/>
        <v>1</v>
      </c>
      <c r="K1737" t="str">
        <f t="shared" ref="K1737:M1737" si="3469">IF(H1737=1,$E1737,"")</f>
        <v/>
      </c>
      <c r="L1737" s="17">
        <f t="shared" ca="1" si="3469"/>
        <v>3.8331442371215822E-2</v>
      </c>
      <c r="M1737" s="17">
        <f t="shared" ca="1" si="3469"/>
        <v>3.8331442371215822E-2</v>
      </c>
      <c r="N1737" s="148">
        <f>IF('StockBond Returns'!AD1735=0,1,0)</f>
        <v>1</v>
      </c>
      <c r="O1737">
        <f>IF( AND('StockBond Returns'!$AD1735&lt;0,'StockBond Returns'!$AD1735&gt;=-0.1),1,0)</f>
        <v>0</v>
      </c>
      <c r="P1737">
        <f>IF( AND('StockBond Returns'!$AD1735&lt;-0.1,'StockBond Returns'!$AD1735&gt;=-0.2),1,0)</f>
        <v>0</v>
      </c>
      <c r="Q1737">
        <f>IF( AND('StockBond Returns'!$AD1735&lt;-0.2,'StockBond Returns'!$AD1735&gt;=-0.3),1,0)</f>
        <v>0</v>
      </c>
      <c r="R1737">
        <f>IF('StockBond Returns'!AD1735&lt;-0.3,1,0)</f>
        <v>0</v>
      </c>
      <c r="S1737" s="17">
        <f t="shared" ref="S1737:W1737" ca="1" si="3470">IF(N1737=1,$E1737,"")</f>
        <v>3.8331442371215822E-2</v>
      </c>
      <c r="T1737" t="str">
        <f t="shared" si="3470"/>
        <v/>
      </c>
      <c r="U1737" t="str">
        <f t="shared" si="3470"/>
        <v/>
      </c>
      <c r="V1737" t="str">
        <f t="shared" si="3470"/>
        <v/>
      </c>
      <c r="W1737" t="str">
        <f t="shared" si="3470"/>
        <v/>
      </c>
    </row>
    <row r="1738" spans="1:23" ht="13" x14ac:dyDescent="0.15">
      <c r="A1738">
        <f t="shared" si="30"/>
        <v>4</v>
      </c>
      <c r="B1738">
        <f t="shared" si="31"/>
        <v>2015</v>
      </c>
      <c r="C1738" s="149">
        <f t="shared" si="706"/>
        <v>42155</v>
      </c>
      <c r="D1738" s="146">
        <f t="shared" si="9"/>
        <v>2015.2499999998688</v>
      </c>
      <c r="E1738" s="147">
        <f ca="1">('StockBond Returns'!AA1737+'StockBond Returns'!AC1737-'Parameters &amp; Main Results'!$B$39)/'StockBond Returns'!AB1737*12</f>
        <v>3.8951364242543036E-2</v>
      </c>
      <c r="F1738" s="70">
        <f ca="1">'StockBond Returns'!AA1737+'StockBond Returns'!AC1737-'StockBond Returns'!AB1737*'Distribution of Final Value'!$B$7</f>
        <v>-5.0985698289096826E-2</v>
      </c>
      <c r="G1738" s="17">
        <f>1/'StockBond Returns'!M1736</f>
        <v>3.763201851172579E-2</v>
      </c>
      <c r="H1738">
        <f t="shared" si="4"/>
        <v>0</v>
      </c>
      <c r="I1738" s="64">
        <f t="shared" si="5"/>
        <v>1</v>
      </c>
      <c r="J1738">
        <f t="shared" si="6"/>
        <v>0</v>
      </c>
      <c r="K1738" t="str">
        <f t="shared" ref="K1738:M1738" si="3471">IF(H1738=1,$E1738,"")</f>
        <v/>
      </c>
      <c r="L1738" s="17">
        <f t="shared" ca="1" si="3471"/>
        <v>3.8951364242543036E-2</v>
      </c>
      <c r="M1738" t="str">
        <f t="shared" si="3471"/>
        <v/>
      </c>
      <c r="N1738" s="148">
        <f>IF('StockBond Returns'!AD1736=0,1,0)</f>
        <v>0</v>
      </c>
      <c r="O1738">
        <f>IF( AND('StockBond Returns'!$AD1736&lt;0,'StockBond Returns'!$AD1736&gt;=-0.1),1,0)</f>
        <v>1</v>
      </c>
      <c r="P1738">
        <f>IF( AND('StockBond Returns'!$AD1736&lt;-0.1,'StockBond Returns'!$AD1736&gt;=-0.2),1,0)</f>
        <v>0</v>
      </c>
      <c r="Q1738">
        <f>IF( AND('StockBond Returns'!$AD1736&lt;-0.2,'StockBond Returns'!$AD1736&gt;=-0.3),1,0)</f>
        <v>0</v>
      </c>
      <c r="R1738">
        <f>IF('StockBond Returns'!AD1736&lt;-0.3,1,0)</f>
        <v>0</v>
      </c>
      <c r="S1738" t="str">
        <f t="shared" ref="S1738:W1738" si="3472">IF(N1738=1,$E1738,"")</f>
        <v/>
      </c>
      <c r="T1738" s="17">
        <f t="shared" ca="1" si="3472"/>
        <v>3.8951364242543036E-2</v>
      </c>
      <c r="U1738" t="str">
        <f t="shared" si="3472"/>
        <v/>
      </c>
      <c r="V1738" t="str">
        <f t="shared" si="3472"/>
        <v/>
      </c>
      <c r="W1738" t="str">
        <f t="shared" si="3472"/>
        <v/>
      </c>
    </row>
    <row r="1739" spans="1:23" ht="13" x14ac:dyDescent="0.15">
      <c r="A1739">
        <f t="shared" si="30"/>
        <v>5</v>
      </c>
      <c r="B1739">
        <f t="shared" si="31"/>
        <v>2015</v>
      </c>
      <c r="C1739" s="149">
        <f t="shared" si="706"/>
        <v>42185</v>
      </c>
      <c r="D1739" s="146">
        <f t="shared" si="9"/>
        <v>2015.3333333332021</v>
      </c>
      <c r="E1739" s="147">
        <f ca="1">('StockBond Returns'!AA1738+'StockBond Returns'!AC1738-'Parameters &amp; Main Results'!$B$39)/'StockBond Returns'!AB1738*12</f>
        <v>3.8765646376739793E-2</v>
      </c>
      <c r="F1739" s="70">
        <f ca="1">'StockBond Returns'!AA1738+'StockBond Returns'!AC1738-'StockBond Returns'!AB1738*'Distribution of Final Value'!$B$7</f>
        <v>-5.992353866930844E-2</v>
      </c>
      <c r="G1739" s="17">
        <f>1/'StockBond Returns'!M1737</f>
        <v>3.7492791621822986E-2</v>
      </c>
      <c r="H1739">
        <f t="shared" si="4"/>
        <v>0</v>
      </c>
      <c r="I1739" s="64">
        <f t="shared" si="5"/>
        <v>1</v>
      </c>
      <c r="J1739">
        <f t="shared" si="6"/>
        <v>0</v>
      </c>
      <c r="K1739" t="str">
        <f t="shared" ref="K1739:M1739" si="3473">IF(H1739=1,$E1739,"")</f>
        <v/>
      </c>
      <c r="L1739" s="17">
        <f t="shared" ca="1" si="3473"/>
        <v>3.8765646376739793E-2</v>
      </c>
      <c r="M1739" t="str">
        <f t="shared" si="3473"/>
        <v/>
      </c>
      <c r="N1739" s="148">
        <f>IF('StockBond Returns'!AD1737=0,1,0)</f>
        <v>0</v>
      </c>
      <c r="O1739">
        <f>IF( AND('StockBond Returns'!$AD1737&lt;0,'StockBond Returns'!$AD1737&gt;=-0.1),1,0)</f>
        <v>1</v>
      </c>
      <c r="P1739">
        <f>IF( AND('StockBond Returns'!$AD1737&lt;-0.1,'StockBond Returns'!$AD1737&gt;=-0.2),1,0)</f>
        <v>0</v>
      </c>
      <c r="Q1739">
        <f>IF( AND('StockBond Returns'!$AD1737&lt;-0.2,'StockBond Returns'!$AD1737&gt;=-0.3),1,0)</f>
        <v>0</v>
      </c>
      <c r="R1739">
        <f>IF('StockBond Returns'!AD1737&lt;-0.3,1,0)</f>
        <v>0</v>
      </c>
      <c r="S1739" t="str">
        <f t="shared" ref="S1739:W1739" si="3474">IF(N1739=1,$E1739,"")</f>
        <v/>
      </c>
      <c r="T1739" s="17">
        <f t="shared" ca="1" si="3474"/>
        <v>3.8765646376739793E-2</v>
      </c>
      <c r="U1739" t="str">
        <f t="shared" si="3474"/>
        <v/>
      </c>
      <c r="V1739" t="str">
        <f t="shared" si="3474"/>
        <v/>
      </c>
      <c r="W1739" t="str">
        <f t="shared" si="3474"/>
        <v/>
      </c>
    </row>
    <row r="1740" spans="1:23" ht="13" x14ac:dyDescent="0.15">
      <c r="A1740">
        <f t="shared" si="30"/>
        <v>6</v>
      </c>
      <c r="B1740">
        <f t="shared" si="31"/>
        <v>2015</v>
      </c>
      <c r="C1740" s="149">
        <f t="shared" si="706"/>
        <v>42216</v>
      </c>
      <c r="D1740" s="146">
        <f t="shared" si="9"/>
        <v>2015.4166666665353</v>
      </c>
      <c r="E1740" s="147">
        <f ca="1">('StockBond Returns'!AA1739+'StockBond Returns'!AC1739-'Parameters &amp; Main Results'!$B$39)/'StockBond Returns'!AB1739*12</f>
        <v>3.8641844741911832E-2</v>
      </c>
      <c r="F1740" s="70">
        <f ca="1">'StockBond Returns'!AA1739+'StockBond Returns'!AC1739-'StockBond Returns'!AB1739*'Distribution of Final Value'!$B$7</f>
        <v>-6.5833856596098306E-2</v>
      </c>
      <c r="G1740" s="17">
        <f>1/'StockBond Returns'!M1738</f>
        <v>3.7385469851442477E-2</v>
      </c>
      <c r="H1740">
        <f t="shared" si="4"/>
        <v>0</v>
      </c>
      <c r="I1740" s="64">
        <f t="shared" si="5"/>
        <v>1</v>
      </c>
      <c r="J1740">
        <f t="shared" si="6"/>
        <v>0</v>
      </c>
      <c r="K1740" t="str">
        <f t="shared" ref="K1740:M1740" si="3475">IF(H1740=1,$E1740,"")</f>
        <v/>
      </c>
      <c r="L1740" s="17">
        <f t="shared" ca="1" si="3475"/>
        <v>3.8641844741911832E-2</v>
      </c>
      <c r="M1740" t="str">
        <f t="shared" si="3475"/>
        <v/>
      </c>
      <c r="N1740" s="148">
        <f>IF('StockBond Returns'!AD1738=0,1,0)</f>
        <v>0</v>
      </c>
      <c r="O1740">
        <f>IF( AND('StockBond Returns'!$AD1738&lt;0,'StockBond Returns'!$AD1738&gt;=-0.1),1,0)</f>
        <v>1</v>
      </c>
      <c r="P1740">
        <f>IF( AND('StockBond Returns'!$AD1738&lt;-0.1,'StockBond Returns'!$AD1738&gt;=-0.2),1,0)</f>
        <v>0</v>
      </c>
      <c r="Q1740">
        <f>IF( AND('StockBond Returns'!$AD1738&lt;-0.2,'StockBond Returns'!$AD1738&gt;=-0.3),1,0)</f>
        <v>0</v>
      </c>
      <c r="R1740">
        <f>IF('StockBond Returns'!AD1738&lt;-0.3,1,0)</f>
        <v>0</v>
      </c>
      <c r="S1740" t="str">
        <f t="shared" ref="S1740:W1740" si="3476">IF(N1740=1,$E1740,"")</f>
        <v/>
      </c>
      <c r="T1740" s="17">
        <f t="shared" ca="1" si="3476"/>
        <v>3.8641844741911832E-2</v>
      </c>
      <c r="U1740" t="str">
        <f t="shared" si="3476"/>
        <v/>
      </c>
      <c r="V1740" t="str">
        <f t="shared" si="3476"/>
        <v/>
      </c>
      <c r="W1740" t="str">
        <f t="shared" si="3476"/>
        <v/>
      </c>
    </row>
    <row r="1741" spans="1:23" ht="13" x14ac:dyDescent="0.15">
      <c r="A1741">
        <f t="shared" si="30"/>
        <v>7</v>
      </c>
      <c r="B1741">
        <f t="shared" si="31"/>
        <v>2015</v>
      </c>
      <c r="C1741" s="149">
        <f t="shared" si="706"/>
        <v>42247</v>
      </c>
      <c r="D1741" s="146">
        <f t="shared" si="9"/>
        <v>2015.4999999998686</v>
      </c>
      <c r="E1741" s="147">
        <f ca="1">('StockBond Returns'!AA1740+'StockBond Returns'!AC1740-'Parameters &amp; Main Results'!$B$39)/'StockBond Returns'!AB1740*12</f>
        <v>3.9545416060637079E-2</v>
      </c>
      <c r="F1741" s="70">
        <f ca="1">'StockBond Returns'!AA1740+'StockBond Returns'!AC1740-'StockBond Returns'!AB1740*'Distribution of Final Value'!$B$7</f>
        <v>-2.2001971970630363E-2</v>
      </c>
      <c r="G1741" s="17">
        <f>1/'StockBond Returns'!M1739</f>
        <v>3.8403557243471435E-2</v>
      </c>
      <c r="H1741">
        <f t="shared" si="4"/>
        <v>0</v>
      </c>
      <c r="I1741" s="64">
        <f t="shared" si="5"/>
        <v>1</v>
      </c>
      <c r="J1741">
        <f t="shared" si="6"/>
        <v>0</v>
      </c>
      <c r="K1741" t="str">
        <f t="shared" ref="K1741:M1741" si="3477">IF(H1741=1,$E1741,"")</f>
        <v/>
      </c>
      <c r="L1741" s="17">
        <f t="shared" ca="1" si="3477"/>
        <v>3.9545416060637079E-2</v>
      </c>
      <c r="M1741" t="str">
        <f t="shared" si="3477"/>
        <v/>
      </c>
      <c r="N1741" s="148">
        <f>IF('StockBond Returns'!AD1739=0,1,0)</f>
        <v>0</v>
      </c>
      <c r="O1741">
        <f>IF( AND('StockBond Returns'!$AD1739&lt;0,'StockBond Returns'!$AD1739&gt;=-0.1),1,0)</f>
        <v>1</v>
      </c>
      <c r="P1741">
        <f>IF( AND('StockBond Returns'!$AD1739&lt;-0.1,'StockBond Returns'!$AD1739&gt;=-0.2),1,0)</f>
        <v>0</v>
      </c>
      <c r="Q1741">
        <f>IF( AND('StockBond Returns'!$AD1739&lt;-0.2,'StockBond Returns'!$AD1739&gt;=-0.3),1,0)</f>
        <v>0</v>
      </c>
      <c r="R1741">
        <f>IF('StockBond Returns'!AD1739&lt;-0.3,1,0)</f>
        <v>0</v>
      </c>
      <c r="S1741" t="str">
        <f t="shared" ref="S1741:W1741" si="3478">IF(N1741=1,$E1741,"")</f>
        <v/>
      </c>
      <c r="T1741" s="17">
        <f t="shared" ca="1" si="3478"/>
        <v>3.9545416060637079E-2</v>
      </c>
      <c r="U1741" t="str">
        <f t="shared" si="3478"/>
        <v/>
      </c>
      <c r="V1741" t="str">
        <f t="shared" si="3478"/>
        <v/>
      </c>
      <c r="W1741" t="str">
        <f t="shared" si="3478"/>
        <v/>
      </c>
    </row>
    <row r="1742" spans="1:23" ht="13" x14ac:dyDescent="0.15">
      <c r="A1742">
        <f t="shared" si="30"/>
        <v>8</v>
      </c>
      <c r="B1742">
        <f t="shared" si="31"/>
        <v>2015</v>
      </c>
      <c r="C1742" s="149">
        <f t="shared" si="706"/>
        <v>42277</v>
      </c>
      <c r="D1742" s="146">
        <f t="shared" si="9"/>
        <v>2015.5833333332018</v>
      </c>
      <c r="E1742" s="147">
        <f ca="1">('StockBond Returns'!AA1741+'StockBond Returns'!AC1741-'Parameters &amp; Main Results'!$B$39)/'StockBond Returns'!AB1741*12</f>
        <v>3.909485901610156E-2</v>
      </c>
      <c r="F1742" s="70">
        <f ca="1">'StockBond Returns'!AA1741+'StockBond Returns'!AC1741-'StockBond Returns'!AB1741*'Distribution of Final Value'!$B$7</f>
        <v>-4.3740099115000985E-2</v>
      </c>
      <c r="G1742" s="17">
        <f>1/'StockBond Returns'!M1740</f>
        <v>3.7731103409274783E-2</v>
      </c>
      <c r="H1742">
        <f t="shared" si="4"/>
        <v>0</v>
      </c>
      <c r="I1742" s="64">
        <f t="shared" si="5"/>
        <v>1</v>
      </c>
      <c r="J1742">
        <f t="shared" si="6"/>
        <v>0</v>
      </c>
      <c r="K1742" t="str">
        <f t="shared" ref="K1742:M1742" si="3479">IF(H1742=1,$E1742,"")</f>
        <v/>
      </c>
      <c r="L1742" s="17">
        <f t="shared" ca="1" si="3479"/>
        <v>3.909485901610156E-2</v>
      </c>
      <c r="M1742" t="str">
        <f t="shared" si="3479"/>
        <v/>
      </c>
      <c r="N1742" s="148">
        <f>IF('StockBond Returns'!AD1740=0,1,0)</f>
        <v>0</v>
      </c>
      <c r="O1742">
        <f>IF( AND('StockBond Returns'!$AD1740&lt;0,'StockBond Returns'!$AD1740&gt;=-0.1),1,0)</f>
        <v>1</v>
      </c>
      <c r="P1742">
        <f>IF( AND('StockBond Returns'!$AD1740&lt;-0.1,'StockBond Returns'!$AD1740&gt;=-0.2),1,0)</f>
        <v>0</v>
      </c>
      <c r="Q1742">
        <f>IF( AND('StockBond Returns'!$AD1740&lt;-0.2,'StockBond Returns'!$AD1740&gt;=-0.3),1,0)</f>
        <v>0</v>
      </c>
      <c r="R1742">
        <f>IF('StockBond Returns'!AD1740&lt;-0.3,1,0)</f>
        <v>0</v>
      </c>
      <c r="S1742" t="str">
        <f t="shared" ref="S1742:W1742" si="3480">IF(N1742=1,$E1742,"")</f>
        <v/>
      </c>
      <c r="T1742" s="17">
        <f t="shared" ca="1" si="3480"/>
        <v>3.909485901610156E-2</v>
      </c>
      <c r="U1742" t="str">
        <f t="shared" si="3480"/>
        <v/>
      </c>
      <c r="V1742" t="str">
        <f t="shared" si="3480"/>
        <v/>
      </c>
      <c r="W1742" t="str">
        <f t="shared" si="3480"/>
        <v/>
      </c>
    </row>
    <row r="1743" spans="1:23" ht="13" x14ac:dyDescent="0.15">
      <c r="A1743">
        <f t="shared" si="30"/>
        <v>9</v>
      </c>
      <c r="B1743">
        <f t="shared" si="31"/>
        <v>2015</v>
      </c>
      <c r="C1743" s="149">
        <f t="shared" si="706"/>
        <v>42308</v>
      </c>
      <c r="D1743" s="146">
        <f t="shared" si="9"/>
        <v>2015.6666666665351</v>
      </c>
      <c r="E1743" s="147">
        <f ca="1">('StockBond Returns'!AA1742+'StockBond Returns'!AC1742-'Parameters &amp; Main Results'!$B$39)/'StockBond Returns'!AB1742*12</f>
        <v>4.0910267490676964E-2</v>
      </c>
      <c r="F1743" s="70">
        <f ca="1">'StockBond Returns'!AA1742+'StockBond Returns'!AC1742-'StockBond Returns'!AB1742*'Distribution of Final Value'!$B$7</f>
        <v>4.3920380250958679E-2</v>
      </c>
      <c r="G1743" s="17">
        <f>1/'StockBond Returns'!M1741</f>
        <v>4.0255942078668457E-2</v>
      </c>
      <c r="H1743">
        <f t="shared" si="4"/>
        <v>0</v>
      </c>
      <c r="I1743" s="64">
        <f t="shared" si="5"/>
        <v>1</v>
      </c>
      <c r="J1743">
        <f t="shared" si="6"/>
        <v>0</v>
      </c>
      <c r="K1743" t="str">
        <f t="shared" ref="K1743:M1743" si="3481">IF(H1743=1,$E1743,"")</f>
        <v/>
      </c>
      <c r="L1743" s="17">
        <f t="shared" ca="1" si="3481"/>
        <v>4.0910267490676964E-2</v>
      </c>
      <c r="M1743" t="str">
        <f t="shared" si="3481"/>
        <v/>
      </c>
      <c r="N1743" s="148">
        <f>IF('StockBond Returns'!AD1741=0,1,0)</f>
        <v>0</v>
      </c>
      <c r="O1743">
        <f>IF( AND('StockBond Returns'!$AD1741&lt;0,'StockBond Returns'!$AD1741&gt;=-0.1),1,0)</f>
        <v>1</v>
      </c>
      <c r="P1743">
        <f>IF( AND('StockBond Returns'!$AD1741&lt;-0.1,'StockBond Returns'!$AD1741&gt;=-0.2),1,0)</f>
        <v>0</v>
      </c>
      <c r="Q1743">
        <f>IF( AND('StockBond Returns'!$AD1741&lt;-0.2,'StockBond Returns'!$AD1741&gt;=-0.3),1,0)</f>
        <v>0</v>
      </c>
      <c r="R1743">
        <f>IF('StockBond Returns'!AD1741&lt;-0.3,1,0)</f>
        <v>0</v>
      </c>
      <c r="S1743" t="str">
        <f t="shared" ref="S1743:W1743" si="3482">IF(N1743=1,$E1743,"")</f>
        <v/>
      </c>
      <c r="T1743" s="17">
        <f t="shared" ca="1" si="3482"/>
        <v>4.0910267490676964E-2</v>
      </c>
      <c r="U1743" t="str">
        <f t="shared" si="3482"/>
        <v/>
      </c>
      <c r="V1743" t="str">
        <f t="shared" si="3482"/>
        <v/>
      </c>
      <c r="W1743" t="str">
        <f t="shared" si="3482"/>
        <v/>
      </c>
    </row>
    <row r="1744" spans="1:23" ht="13" x14ac:dyDescent="0.15">
      <c r="A1744">
        <f t="shared" si="30"/>
        <v>10</v>
      </c>
      <c r="B1744">
        <f t="shared" si="31"/>
        <v>2015</v>
      </c>
      <c r="C1744" s="149">
        <f t="shared" si="706"/>
        <v>42338</v>
      </c>
      <c r="D1744" s="146">
        <f t="shared" si="9"/>
        <v>2015.7499999998684</v>
      </c>
      <c r="E1744" s="147">
        <f ca="1">('StockBond Returns'!AA1743+'StockBond Returns'!AC1743-'Parameters &amp; Main Results'!$B$39)/'StockBond Returns'!AB1743*12</f>
        <v>4.1535308074225008E-2</v>
      </c>
      <c r="F1744" s="70">
        <f ca="1">'StockBond Returns'!AA1743+'StockBond Returns'!AC1743-'StockBond Returns'!AB1743*'Distribution of Final Value'!$B$7</f>
        <v>7.395396492968076E-2</v>
      </c>
      <c r="G1744" s="17">
        <f>1/'StockBond Returns'!M1742</f>
        <v>4.1340080974346188E-2</v>
      </c>
      <c r="H1744">
        <f t="shared" si="4"/>
        <v>0</v>
      </c>
      <c r="I1744" s="64">
        <f t="shared" si="5"/>
        <v>1</v>
      </c>
      <c r="J1744">
        <f t="shared" si="6"/>
        <v>0</v>
      </c>
      <c r="K1744" t="str">
        <f t="shared" ref="K1744:M1744" si="3483">IF(H1744=1,$E1744,"")</f>
        <v/>
      </c>
      <c r="L1744" s="17">
        <f t="shared" ca="1" si="3483"/>
        <v>4.1535308074225008E-2</v>
      </c>
      <c r="M1744" t="str">
        <f t="shared" si="3483"/>
        <v/>
      </c>
      <c r="N1744" s="148">
        <f>IF('StockBond Returns'!AD1742=0,1,0)</f>
        <v>0</v>
      </c>
      <c r="O1744">
        <f>IF( AND('StockBond Returns'!$AD1742&lt;0,'StockBond Returns'!$AD1742&gt;=-0.1),1,0)</f>
        <v>1</v>
      </c>
      <c r="P1744">
        <f>IF( AND('StockBond Returns'!$AD1742&lt;-0.1,'StockBond Returns'!$AD1742&gt;=-0.2),1,0)</f>
        <v>0</v>
      </c>
      <c r="Q1744">
        <f>IF( AND('StockBond Returns'!$AD1742&lt;-0.2,'StockBond Returns'!$AD1742&gt;=-0.3),1,0)</f>
        <v>0</v>
      </c>
      <c r="R1744">
        <f>IF('StockBond Returns'!AD1742&lt;-0.3,1,0)</f>
        <v>0</v>
      </c>
      <c r="S1744" t="str">
        <f t="shared" ref="S1744:W1744" si="3484">IF(N1744=1,$E1744,"")</f>
        <v/>
      </c>
      <c r="T1744" s="17">
        <f t="shared" ca="1" si="3484"/>
        <v>4.1535308074225008E-2</v>
      </c>
      <c r="U1744" t="str">
        <f t="shared" si="3484"/>
        <v/>
      </c>
      <c r="V1744" t="str">
        <f t="shared" si="3484"/>
        <v/>
      </c>
      <c r="W1744" t="str">
        <f t="shared" si="3484"/>
        <v/>
      </c>
    </row>
    <row r="1745" spans="1:23" ht="13" x14ac:dyDescent="0.15">
      <c r="A1745">
        <f t="shared" si="30"/>
        <v>11</v>
      </c>
      <c r="B1745">
        <f t="shared" si="31"/>
        <v>2015</v>
      </c>
      <c r="C1745" s="149">
        <f t="shared" si="706"/>
        <v>42369</v>
      </c>
      <c r="D1745" s="146">
        <f t="shared" si="9"/>
        <v>2015.8333333332016</v>
      </c>
      <c r="E1745" s="147">
        <f ca="1">('StockBond Returns'!AA1744+'StockBond Returns'!AC1744-'Parameters &amp; Main Results'!$B$39)/'StockBond Returns'!AB1744*12</f>
        <v>3.9183474102080146E-2</v>
      </c>
      <c r="F1745" s="70">
        <f ca="1">'StockBond Returns'!AA1744+'StockBond Returns'!AC1744-'StockBond Returns'!AB1744*'Distribution of Final Value'!$B$7</f>
        <v>-3.9262990014263144E-2</v>
      </c>
      <c r="G1745" s="17">
        <f>1/'StockBond Returns'!M1743</f>
        <v>3.8199722193666338E-2</v>
      </c>
      <c r="H1745">
        <f t="shared" si="4"/>
        <v>0</v>
      </c>
      <c r="I1745" s="64">
        <f t="shared" si="5"/>
        <v>1</v>
      </c>
      <c r="J1745">
        <f t="shared" si="6"/>
        <v>0</v>
      </c>
      <c r="K1745" t="str">
        <f t="shared" ref="K1745:M1745" si="3485">IF(H1745=1,$E1745,"")</f>
        <v/>
      </c>
      <c r="L1745" s="17">
        <f t="shared" ca="1" si="3485"/>
        <v>3.9183474102080146E-2</v>
      </c>
      <c r="M1745" t="str">
        <f t="shared" si="3485"/>
        <v/>
      </c>
      <c r="N1745" s="148">
        <f>IF('StockBond Returns'!AD1743=0,1,0)</f>
        <v>0</v>
      </c>
      <c r="O1745">
        <f>IF( AND('StockBond Returns'!$AD1743&lt;0,'StockBond Returns'!$AD1743&gt;=-0.1),1,0)</f>
        <v>1</v>
      </c>
      <c r="P1745">
        <f>IF( AND('StockBond Returns'!$AD1743&lt;-0.1,'StockBond Returns'!$AD1743&gt;=-0.2),1,0)</f>
        <v>0</v>
      </c>
      <c r="Q1745">
        <f>IF( AND('StockBond Returns'!$AD1743&lt;-0.2,'StockBond Returns'!$AD1743&gt;=-0.3),1,0)</f>
        <v>0</v>
      </c>
      <c r="R1745">
        <f>IF('StockBond Returns'!AD1743&lt;-0.3,1,0)</f>
        <v>0</v>
      </c>
      <c r="S1745" t="str">
        <f t="shared" ref="S1745:W1745" si="3486">IF(N1745=1,$E1745,"")</f>
        <v/>
      </c>
      <c r="T1745" s="17">
        <f t="shared" ca="1" si="3486"/>
        <v>3.9183474102080146E-2</v>
      </c>
      <c r="U1745" t="str">
        <f t="shared" si="3486"/>
        <v/>
      </c>
      <c r="V1745" t="str">
        <f t="shared" si="3486"/>
        <v/>
      </c>
      <c r="W1745" t="str">
        <f t="shared" si="3486"/>
        <v/>
      </c>
    </row>
    <row r="1746" spans="1:23" ht="13" x14ac:dyDescent="0.15">
      <c r="A1746">
        <f t="shared" si="30"/>
        <v>12</v>
      </c>
      <c r="B1746">
        <f t="shared" si="31"/>
        <v>2015</v>
      </c>
      <c r="C1746" s="149">
        <f t="shared" si="706"/>
        <v>42400</v>
      </c>
      <c r="D1746" s="146">
        <f t="shared" si="9"/>
        <v>2015.9166666665349</v>
      </c>
      <c r="E1746" s="147">
        <f ca="1">('StockBond Returns'!AA1745+'StockBond Returns'!AC1745-'Parameters &amp; Main Results'!$B$39)/'StockBond Returns'!AB1745*12</f>
        <v>3.938732009353877E-2</v>
      </c>
      <c r="F1746" s="70">
        <f ca="1">'StockBond Returns'!AA1745+'StockBond Returns'!AC1745-'StockBond Returns'!AB1745*'Distribution of Final Value'!$B$7</f>
        <v>-2.9415828143781297E-2</v>
      </c>
      <c r="G1746" s="17">
        <f>1/'StockBond Returns'!M1744</f>
        <v>3.8134164171622027E-2</v>
      </c>
      <c r="H1746">
        <f t="shared" si="4"/>
        <v>0</v>
      </c>
      <c r="I1746" s="64">
        <f t="shared" si="5"/>
        <v>1</v>
      </c>
      <c r="J1746">
        <f t="shared" si="6"/>
        <v>0</v>
      </c>
      <c r="K1746" t="str">
        <f t="shared" ref="K1746:M1746" si="3487">IF(H1746=1,$E1746,"")</f>
        <v/>
      </c>
      <c r="L1746" s="17">
        <f t="shared" ca="1" si="3487"/>
        <v>3.938732009353877E-2</v>
      </c>
      <c r="M1746" t="str">
        <f t="shared" si="3487"/>
        <v/>
      </c>
      <c r="N1746" s="148">
        <f>IF('StockBond Returns'!AD1744=0,1,0)</f>
        <v>0</v>
      </c>
      <c r="O1746">
        <f>IF( AND('StockBond Returns'!$AD1744&lt;0,'StockBond Returns'!$AD1744&gt;=-0.1),1,0)</f>
        <v>1</v>
      </c>
      <c r="P1746">
        <f>IF( AND('StockBond Returns'!$AD1744&lt;-0.1,'StockBond Returns'!$AD1744&gt;=-0.2),1,0)</f>
        <v>0</v>
      </c>
      <c r="Q1746">
        <f>IF( AND('StockBond Returns'!$AD1744&lt;-0.2,'StockBond Returns'!$AD1744&gt;=-0.3),1,0)</f>
        <v>0</v>
      </c>
      <c r="R1746">
        <f>IF('StockBond Returns'!AD1744&lt;-0.3,1,0)</f>
        <v>0</v>
      </c>
      <c r="S1746" t="str">
        <f t="shared" ref="S1746:W1746" si="3488">IF(N1746=1,$E1746,"")</f>
        <v/>
      </c>
      <c r="T1746" s="17">
        <f t="shared" ca="1" si="3488"/>
        <v>3.938732009353877E-2</v>
      </c>
      <c r="U1746" t="str">
        <f t="shared" si="3488"/>
        <v/>
      </c>
      <c r="V1746" t="str">
        <f t="shared" si="3488"/>
        <v/>
      </c>
      <c r="W1746" t="str">
        <f t="shared" si="3488"/>
        <v/>
      </c>
    </row>
  </sheetData>
  <mergeCells count="8">
    <mergeCell ref="A1:J1"/>
    <mergeCell ref="A2:J2"/>
    <mergeCell ref="A3:S3"/>
    <mergeCell ref="A4:D5"/>
    <mergeCell ref="H6:J6"/>
    <mergeCell ref="K6:M6"/>
    <mergeCell ref="N6:P6"/>
    <mergeCell ref="S6:V6"/>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AH2477"/>
  <sheetViews>
    <sheetView topLeftCell="K1" workbookViewId="0">
      <pane ySplit="5" topLeftCell="A1783" activePane="bottomLeft" state="frozen"/>
      <selection pane="bottomLeft" activeCell="U2466" sqref="U2466"/>
    </sheetView>
  </sheetViews>
  <sheetFormatPr baseColWidth="10" defaultColWidth="14.5" defaultRowHeight="15.75" customHeight="1" x14ac:dyDescent="0.15"/>
  <cols>
    <col min="1" max="5" width="10.83203125" customWidth="1"/>
    <col min="6" max="6" width="12.6640625" bestFit="1" customWidth="1"/>
    <col min="7" max="20" width="10.83203125" customWidth="1"/>
    <col min="21" max="22" width="10.83203125" style="239" customWidth="1"/>
    <col min="23" max="23" width="10.83203125" customWidth="1"/>
    <col min="24" max="25" width="10.83203125" style="227" customWidth="1"/>
    <col min="26" max="26" width="15.1640625" style="273" bestFit="1" customWidth="1"/>
    <col min="27" max="30" width="10.83203125" customWidth="1"/>
    <col min="31" max="31" width="13.6640625" style="227" bestFit="1" customWidth="1"/>
    <col min="32" max="32" width="14.5" style="227"/>
    <col min="33" max="33" width="14.5" style="258"/>
    <col min="34" max="34" width="14.5" style="227"/>
  </cols>
  <sheetData>
    <row r="1" spans="1:34" ht="21.75" customHeight="1" x14ac:dyDescent="0.25">
      <c r="A1" s="276" t="str">
        <f>'Parameters &amp; Main Results'!A1</f>
        <v>https://earlyretirementnow.com/2017/01/25/the-ultimate-guide-to-safe-withdrawal-rates-part-7-toolbox</v>
      </c>
      <c r="B1" s="275"/>
      <c r="C1" s="275"/>
      <c r="D1" s="275"/>
      <c r="E1" s="275"/>
      <c r="F1" s="275"/>
      <c r="G1" s="275"/>
      <c r="H1" s="275"/>
      <c r="I1" s="275"/>
      <c r="J1" s="275"/>
      <c r="K1" s="275"/>
      <c r="L1" s="275"/>
      <c r="M1" s="275"/>
      <c r="N1" s="276">
        <f>'Parameters &amp; Main Results'!L1</f>
        <v>0</v>
      </c>
      <c r="O1" s="275"/>
      <c r="P1" s="275"/>
      <c r="Q1" s="275"/>
      <c r="R1" s="275"/>
      <c r="S1" s="275"/>
      <c r="T1" s="275"/>
      <c r="U1" s="275"/>
      <c r="V1" s="275"/>
      <c r="W1" s="275"/>
      <c r="X1" s="275"/>
      <c r="Y1" s="275"/>
      <c r="Z1" s="275"/>
      <c r="AA1" s="275"/>
      <c r="AB1" s="275"/>
      <c r="AC1" s="1"/>
      <c r="AD1" s="1"/>
      <c r="AE1" s="248"/>
    </row>
    <row r="2" spans="1:34" ht="18.75" customHeight="1" x14ac:dyDescent="0.25">
      <c r="A2" s="276" t="str">
        <f>'Parameters &amp; Main Results'!A2</f>
        <v>https://earlyretirementnow.com/2018/08/29/google-sheet-updates-swr-series-part-28</v>
      </c>
      <c r="B2" s="275"/>
      <c r="C2" s="275"/>
      <c r="D2" s="275"/>
      <c r="E2" s="275"/>
      <c r="F2" s="275"/>
      <c r="G2" s="275"/>
      <c r="H2" s="275"/>
      <c r="I2" s="275"/>
      <c r="J2" s="275"/>
      <c r="K2" s="275"/>
      <c r="L2" s="275"/>
      <c r="M2" s="275"/>
      <c r="N2" s="276">
        <f>'Parameters &amp; Main Results'!L2</f>
        <v>0</v>
      </c>
      <c r="O2" s="275"/>
      <c r="P2" s="275"/>
      <c r="Q2" s="275"/>
      <c r="R2" s="275"/>
      <c r="S2" s="275"/>
      <c r="T2" s="275"/>
      <c r="U2" s="275"/>
      <c r="V2" s="275"/>
      <c r="W2" s="275"/>
      <c r="X2" s="275"/>
      <c r="Y2" s="275"/>
      <c r="Z2" s="275"/>
      <c r="AA2" s="275"/>
      <c r="AB2" s="275"/>
      <c r="AC2" s="2"/>
      <c r="AD2" s="2"/>
      <c r="AE2" s="249"/>
    </row>
    <row r="3" spans="1:34" ht="18.75" customHeight="1" x14ac:dyDescent="0.25">
      <c r="A3" s="277" t="s">
        <v>89</v>
      </c>
      <c r="B3" s="275"/>
      <c r="C3" s="275"/>
      <c r="D3" s="275"/>
      <c r="E3" s="275"/>
      <c r="F3" s="275"/>
      <c r="G3" s="275"/>
      <c r="H3" s="275"/>
      <c r="I3" s="275"/>
      <c r="J3" s="275"/>
      <c r="K3" s="275"/>
      <c r="L3" s="275"/>
      <c r="M3" s="275"/>
      <c r="N3" s="275"/>
      <c r="O3" s="275"/>
      <c r="P3" s="275"/>
      <c r="Q3" s="275"/>
      <c r="R3" s="275"/>
      <c r="S3" s="275"/>
      <c r="T3" s="275"/>
      <c r="U3" s="275"/>
      <c r="V3" s="275"/>
      <c r="W3" s="275"/>
      <c r="X3" s="275"/>
      <c r="Y3" s="275"/>
      <c r="Z3" s="275"/>
      <c r="AA3" s="275"/>
      <c r="AB3" s="275"/>
      <c r="AC3" s="275"/>
      <c r="AD3" s="2"/>
      <c r="AE3" s="249"/>
    </row>
    <row r="4" spans="1:34" ht="31.5" customHeight="1" x14ac:dyDescent="0.15">
      <c r="A4" s="296" t="s">
        <v>108</v>
      </c>
      <c r="B4" s="275"/>
      <c r="C4" s="275"/>
      <c r="D4" s="275"/>
      <c r="E4" s="274" t="s">
        <v>124</v>
      </c>
      <c r="F4" s="275"/>
      <c r="G4" s="275"/>
      <c r="H4" s="275"/>
      <c r="I4" s="275"/>
      <c r="J4" s="275"/>
      <c r="K4" s="275"/>
      <c r="L4" s="275"/>
      <c r="M4" s="275"/>
      <c r="N4" s="274" t="s">
        <v>125</v>
      </c>
      <c r="O4" s="275"/>
      <c r="P4" s="275"/>
      <c r="Q4" s="275"/>
      <c r="R4" s="275"/>
      <c r="S4" s="275"/>
      <c r="T4" s="275"/>
      <c r="U4" s="275"/>
      <c r="V4" s="275"/>
      <c r="W4" s="275"/>
      <c r="Z4" s="296" t="s">
        <v>126</v>
      </c>
      <c r="AA4" s="275"/>
      <c r="AB4" s="275"/>
      <c r="AC4" s="275"/>
      <c r="AD4" s="145" t="s">
        <v>127</v>
      </c>
      <c r="AE4" s="297" t="s">
        <v>218</v>
      </c>
      <c r="AF4" s="297"/>
      <c r="AG4" s="297"/>
      <c r="AH4" s="245"/>
    </row>
    <row r="5" spans="1:34" ht="40.5" customHeight="1" x14ac:dyDescent="0.15">
      <c r="A5" s="63" t="s">
        <v>57</v>
      </c>
      <c r="B5" s="63" t="s">
        <v>110</v>
      </c>
      <c r="C5" s="63" t="s">
        <v>128</v>
      </c>
      <c r="D5" s="63" t="s">
        <v>111</v>
      </c>
      <c r="E5" s="150" t="s">
        <v>129</v>
      </c>
      <c r="F5" s="150" t="s">
        <v>130</v>
      </c>
      <c r="G5" s="150" t="s">
        <v>131</v>
      </c>
      <c r="H5" s="150" t="s">
        <v>132</v>
      </c>
      <c r="I5" s="236" t="s">
        <v>133</v>
      </c>
      <c r="J5" s="236" t="s">
        <v>134</v>
      </c>
      <c r="K5" s="236" t="s">
        <v>135</v>
      </c>
      <c r="L5" s="150" t="s">
        <v>136</v>
      </c>
      <c r="M5" s="150" t="s">
        <v>137</v>
      </c>
      <c r="N5" s="150" t="s">
        <v>130</v>
      </c>
      <c r="O5" s="150" t="s">
        <v>131</v>
      </c>
      <c r="P5" s="150" t="s">
        <v>132</v>
      </c>
      <c r="Q5" s="236" t="s">
        <v>133</v>
      </c>
      <c r="R5" s="236" t="s">
        <v>134</v>
      </c>
      <c r="S5" s="236" t="s">
        <v>135</v>
      </c>
      <c r="T5" s="150" t="s">
        <v>136</v>
      </c>
      <c r="U5" s="237" t="s">
        <v>138</v>
      </c>
      <c r="V5" s="237" t="s">
        <v>139</v>
      </c>
      <c r="W5" s="247" t="s">
        <v>223</v>
      </c>
      <c r="X5" s="247" t="s">
        <v>221</v>
      </c>
      <c r="Y5" s="247" t="s">
        <v>222</v>
      </c>
      <c r="Z5" s="272" t="s">
        <v>141</v>
      </c>
      <c r="AA5" s="63" t="s">
        <v>142</v>
      </c>
      <c r="AB5" s="63" t="s">
        <v>143</v>
      </c>
      <c r="AC5" s="63" t="s">
        <v>144</v>
      </c>
      <c r="AD5" s="63" t="s">
        <v>145</v>
      </c>
      <c r="AE5" s="243" t="s">
        <v>219</v>
      </c>
      <c r="AF5" s="243" t="s">
        <v>220</v>
      </c>
      <c r="AG5" s="259" t="s">
        <v>225</v>
      </c>
      <c r="AH5" s="243" t="s">
        <v>227</v>
      </c>
    </row>
    <row r="6" spans="1:34" ht="15" x14ac:dyDescent="0.2">
      <c r="A6" s="64">
        <v>1</v>
      </c>
      <c r="B6" s="64">
        <v>1871</v>
      </c>
      <c r="C6" s="70">
        <f>B6</f>
        <v>1871</v>
      </c>
      <c r="D6" s="64" t="s">
        <v>115</v>
      </c>
      <c r="E6" s="151">
        <v>12.46406116</v>
      </c>
      <c r="F6" s="152">
        <v>100</v>
      </c>
      <c r="G6" s="152">
        <v>100</v>
      </c>
      <c r="H6" s="152">
        <v>100</v>
      </c>
      <c r="I6" s="152">
        <v>100</v>
      </c>
      <c r="J6" s="152">
        <v>12.46406116</v>
      </c>
      <c r="K6" s="152">
        <v>12.46406116</v>
      </c>
      <c r="L6" s="152">
        <v>22.59</v>
      </c>
      <c r="M6" s="153">
        <v>11.097250000000001</v>
      </c>
      <c r="U6" s="238" t="s">
        <v>146</v>
      </c>
      <c r="AC6" s="70">
        <f ca="1">SUM('Cash Flow Assist'!$P$11:OFFSET('Cash Flow Assist'!$P$11,'Parameters &amp; Main Results'!$B$38-1,0))</f>
        <v>540</v>
      </c>
      <c r="AD6" s="154">
        <v>0</v>
      </c>
      <c r="AE6" s="250"/>
    </row>
    <row r="7" spans="1:34" ht="15" x14ac:dyDescent="0.2">
      <c r="A7">
        <f t="shared" ref="A7:A17" si="0">A6+1</f>
        <v>2</v>
      </c>
      <c r="B7" s="64">
        <v>1871</v>
      </c>
      <c r="C7" s="70">
        <f t="shared" ref="C7:C2477" si="1">C6+1/12</f>
        <v>1871.0833333333333</v>
      </c>
      <c r="D7" s="64" t="s">
        <v>115</v>
      </c>
      <c r="E7" s="151">
        <v>12.844641319999999</v>
      </c>
      <c r="F7" s="152">
        <v>101.8668</v>
      </c>
      <c r="G7" s="152">
        <v>102.29340000000001</v>
      </c>
      <c r="H7" s="152">
        <v>100.52916667</v>
      </c>
      <c r="I7" s="152">
        <v>101.8668</v>
      </c>
      <c r="J7" s="152">
        <v>12.844641319999999</v>
      </c>
      <c r="K7" s="152">
        <v>12.844641319999999</v>
      </c>
      <c r="L7" s="152">
        <v>22.59</v>
      </c>
      <c r="M7" s="153">
        <v>10.919336769999999</v>
      </c>
      <c r="N7" s="17">
        <f t="shared" ref="N7:T7" si="2">F7/F6/$E7*$E6-1</f>
        <v>-1.1514612403760061E-2</v>
      </c>
      <c r="O7" s="17">
        <f t="shared" si="2"/>
        <v>-7.3750118042656965E-3</v>
      </c>
      <c r="P7" s="17">
        <f t="shared" si="2"/>
        <v>-2.4494611782033382E-2</v>
      </c>
      <c r="Q7" s="17">
        <f t="shared" si="2"/>
        <v>-1.1514612403760061E-2</v>
      </c>
      <c r="R7" s="17">
        <f t="shared" si="2"/>
        <v>0</v>
      </c>
      <c r="S7" s="17">
        <f t="shared" si="2"/>
        <v>0</v>
      </c>
      <c r="T7" s="17">
        <f t="shared" si="2"/>
        <v>-2.962948910121832E-2</v>
      </c>
      <c r="U7" s="240">
        <v>0</v>
      </c>
      <c r="V7" s="240">
        <v>0</v>
      </c>
      <c r="W7" s="17">
        <f>MMULT(N7:T7,'Parameters &amp; Main Results'!$B$12:$B$18)-'Parameters &amp; Main Results'!$B$22/12+MMULT(U7:V7,'Parameters &amp; Main Results'!$B$20:$B$21)</f>
        <v>-1.1634102785400769E-2</v>
      </c>
      <c r="X7" s="223">
        <f>MMULT(N7:T7,'Parameters &amp; Main Results'!$B$12:$B$18)-'Parameters &amp; Main Results'!$B$22/12+MMULT(U7:V7,'Parameters &amp; Main Results'!$B$20:$B$21)</f>
        <v>-1.1634102785400769E-2</v>
      </c>
      <c r="Y7" s="223">
        <f>MMULT(N7:T7,'Parameters &amp; Main Results'!$C$12:$C$18)-'Parameters &amp; Main Results'!$C$22/12+MMULT(U7:V7,'Parameters &amp; Main Results'!$C$20:$C$21)</f>
        <v>-1.1142319010477292E-2</v>
      </c>
      <c r="Z7" s="17">
        <f t="shared" ref="Z7:Z72" ca="1" si="3">Z8*(1+W7)</f>
        <v>5757.0761824315714</v>
      </c>
      <c r="AA7" s="70">
        <f ca="1">Z7/OFFSET(Z7,'Parameters &amp; Main Results'!$B$38,0)</f>
        <v>12.57699931069379</v>
      </c>
      <c r="AB7" s="70">
        <f ca="1">SUMPRODUCT(Z7:OFFSET(Z7,'Parameters &amp; Main Results'!$B$38-1,0), 'Cash Flow Assist'!$P$11:OFFSET('Cash Flow Assist'!$P$11,'Parameters &amp; Main Results'!$B$38-1,0)  )/OFFSET(Z7,'Parameters &amp; Main Results'!$B$38,0)</f>
        <v>2135.6381094534331</v>
      </c>
      <c r="AC7" s="70">
        <f ca="1">SUMPRODUCT(Z7:OFFSET(Z7,'Parameters &amp; Main Results'!$B$38-1,0),'Parameters &amp; Main Results'!$B$42:OFFSET('Parameters &amp; Main Results'!$B$42,'Parameters &amp; Main Results'!$B$38-1,0)   )/OFFSET(Z7,'Parameters &amp; Main Results'!$B$38,0)</f>
        <v>0</v>
      </c>
      <c r="AD7" s="155">
        <f t="shared" ref="AD7:AD1745" si="4">MIN( (1+AD6)*(1+N7)-1,0)</f>
        <v>-1.1514612403760061E-2</v>
      </c>
      <c r="AE7" s="251"/>
    </row>
    <row r="8" spans="1:34" ht="15" x14ac:dyDescent="0.2">
      <c r="A8">
        <f t="shared" si="0"/>
        <v>3</v>
      </c>
      <c r="B8" s="64">
        <v>1871</v>
      </c>
      <c r="C8" s="70">
        <f t="shared" si="1"/>
        <v>1871.1666666666665</v>
      </c>
      <c r="D8" s="64" t="s">
        <v>115</v>
      </c>
      <c r="E8" s="151">
        <v>13.0349719</v>
      </c>
      <c r="F8" s="152">
        <v>104.8665</v>
      </c>
      <c r="G8" s="152">
        <v>103.4404</v>
      </c>
      <c r="H8" s="152">
        <v>101.06113351</v>
      </c>
      <c r="I8" s="152">
        <v>104.8665</v>
      </c>
      <c r="J8" s="152">
        <v>13.0349719</v>
      </c>
      <c r="K8" s="152">
        <v>13.0349719</v>
      </c>
      <c r="L8" s="152">
        <v>22.59</v>
      </c>
      <c r="M8" s="153">
        <v>11.1932198</v>
      </c>
      <c r="N8" s="17">
        <f t="shared" ref="N8:T8" si="5">F8/F7/$E8*$E7-1</f>
        <v>1.4415769201806983E-2</v>
      </c>
      <c r="O8" s="17">
        <f t="shared" si="5"/>
        <v>-3.5524136926269323E-3</v>
      </c>
      <c r="P8" s="17">
        <f t="shared" si="5"/>
        <v>-9.3871333715275229E-3</v>
      </c>
      <c r="Q8" s="17">
        <f t="shared" si="5"/>
        <v>1.4415769201806983E-2</v>
      </c>
      <c r="R8" s="17">
        <f t="shared" si="5"/>
        <v>0</v>
      </c>
      <c r="S8" s="17">
        <f t="shared" si="5"/>
        <v>0</v>
      </c>
      <c r="T8" s="17">
        <f t="shared" si="5"/>
        <v>-1.4601533586735327E-2</v>
      </c>
      <c r="U8" s="240">
        <v>0</v>
      </c>
      <c r="V8" s="240">
        <v>0</v>
      </c>
      <c r="W8" s="17">
        <f>MMULT(N8:T8,'Parameters &amp; Main Results'!$B$12:$B$18)-'Parameters &amp; Main Results'!$B$22/12+MMULT(U8:V8,'Parameters &amp; Main Results'!$B$20:$B$21)</f>
        <v>9.3296008168264159E-3</v>
      </c>
      <c r="X8" s="223">
        <f>MMULT(N8:T8,'Parameters &amp; Main Results'!$B$12:$B$18)-'Parameters &amp; Main Results'!$B$22/12+MMULT(U8:V8,'Parameters &amp; Main Results'!$B$20:$B$21)</f>
        <v>9.3296008168264159E-3</v>
      </c>
      <c r="Y8" s="223">
        <f>MMULT(N8:T8,'Parameters &amp; Main Results'!$C$12:$C$18)-'Parameters &amp; Main Results'!$C$22/12+MMULT(U8:V8,'Parameters &amp; Main Results'!$C$20:$C$21)</f>
        <v>1.2577284245696926E-2</v>
      </c>
      <c r="Z8" s="17">
        <f t="shared" ca="1" si="3"/>
        <v>5824.8430046565691</v>
      </c>
      <c r="AA8" s="70">
        <f ca="1">Z8/OFFSET(Z8,'Parameters &amp; Main Results'!$B$38,0)</f>
        <v>12.660787753400458</v>
      </c>
      <c r="AB8" s="70">
        <f ca="1">SUMPRODUCT(Z8:OFFSET(Z8,'Parameters &amp; Main Results'!$B$38-1,0), 'Cash Flow Assist'!$P$11:OFFSET('Cash Flow Assist'!$P$11,'Parameters &amp; Main Results'!$B$38-1,0)  )/OFFSET(Z8,'Parameters &amp; Main Results'!$B$38,0)</f>
        <v>2113.3355106689169</v>
      </c>
      <c r="AC8" s="70">
        <f ca="1">SUMPRODUCT(Z8:OFFSET(Z8,'Parameters &amp; Main Results'!$B$38-1,0),'Parameters &amp; Main Results'!$B$42:OFFSET('Parameters &amp; Main Results'!$B$42,'Parameters &amp; Main Results'!$B$38-1,0)   )/OFFSET(Z8,'Parameters &amp; Main Results'!$B$38,0)</f>
        <v>0</v>
      </c>
      <c r="AD8" s="155">
        <f t="shared" si="4"/>
        <v>0</v>
      </c>
      <c r="AE8" s="251"/>
    </row>
    <row r="9" spans="1:34" ht="15" x14ac:dyDescent="0.2">
      <c r="A9">
        <f t="shared" si="0"/>
        <v>4</v>
      </c>
      <c r="B9" s="64">
        <v>1871</v>
      </c>
      <c r="C9" s="70">
        <f t="shared" si="1"/>
        <v>1871.2499999999998</v>
      </c>
      <c r="D9" s="64" t="s">
        <v>115</v>
      </c>
      <c r="E9" s="151">
        <v>12.559226450000001</v>
      </c>
      <c r="F9" s="152">
        <v>108.4461</v>
      </c>
      <c r="G9" s="152">
        <v>105.0518</v>
      </c>
      <c r="H9" s="152">
        <v>101.59591534</v>
      </c>
      <c r="I9" s="152">
        <v>108.4461</v>
      </c>
      <c r="J9" s="152">
        <v>12.559226450000001</v>
      </c>
      <c r="K9" s="152">
        <v>12.559226450000001</v>
      </c>
      <c r="L9" s="152">
        <v>22.59</v>
      </c>
      <c r="M9" s="153">
        <v>12.08019752</v>
      </c>
      <c r="N9" s="17">
        <f t="shared" ref="N9:T9" si="6">F9/F8/$E9*$E8-1</f>
        <v>7.3308016608932602E-2</v>
      </c>
      <c r="O9" s="17">
        <f t="shared" si="6"/>
        <v>5.4048307161866482E-2</v>
      </c>
      <c r="P9" s="17">
        <f t="shared" si="6"/>
        <v>4.3372271236651549E-2</v>
      </c>
      <c r="Q9" s="17">
        <f t="shared" si="6"/>
        <v>7.3308016608932602E-2</v>
      </c>
      <c r="R9" s="17">
        <f t="shared" si="6"/>
        <v>0</v>
      </c>
      <c r="S9" s="17">
        <f t="shared" si="6"/>
        <v>0</v>
      </c>
      <c r="T9" s="17">
        <f t="shared" si="6"/>
        <v>3.788015542947698E-2</v>
      </c>
      <c r="U9" s="240">
        <v>0</v>
      </c>
      <c r="V9" s="240">
        <v>0</v>
      </c>
      <c r="W9" s="17">
        <f>MMULT(N9:T9,'Parameters &amp; Main Results'!$B$12:$B$18)-'Parameters &amp; Main Results'!$B$22/12+MMULT(U9:V9,'Parameters &amp; Main Results'!$B$20:$B$21)</f>
        <v>6.7643014993879938E-2</v>
      </c>
      <c r="X9" s="223">
        <f>MMULT(N9:T9,'Parameters &amp; Main Results'!$B$12:$B$18)-'Parameters &amp; Main Results'!$B$22/12+MMULT(U9:V9,'Parameters &amp; Main Results'!$B$20:$B$21)</f>
        <v>6.7643014993879938E-2</v>
      </c>
      <c r="Y9" s="223">
        <f>MMULT(N9:T9,'Parameters &amp; Main Results'!$C$12:$C$18)-'Parameters &amp; Main Results'!$C$22/12+MMULT(U9:V9,'Parameters &amp; Main Results'!$C$20:$C$21)</f>
        <v>7.1340378997559337E-2</v>
      </c>
      <c r="Z9" s="17">
        <f t="shared" ca="1" si="3"/>
        <v>5771.0018609804592</v>
      </c>
      <c r="AA9" s="70">
        <f ca="1">Z9/OFFSET(Z9,'Parameters &amp; Main Results'!$B$38,0)</f>
        <v>12.451809190066307</v>
      </c>
      <c r="AB9" s="70">
        <f ca="1">SUMPRODUCT(Z9:OFFSET(Z9,'Parameters &amp; Main Results'!$B$38-1,0), 'Cash Flow Assist'!$P$11:OFFSET('Cash Flow Assist'!$P$11,'Parameters &amp; Main Results'!$B$38-1,0)  )/OFFSET(Z9,'Parameters &amp; Main Results'!$B$38,0)</f>
        <v>2086.2686869371046</v>
      </c>
      <c r="AC9" s="70">
        <f ca="1">SUMPRODUCT(Z9:OFFSET(Z9,'Parameters &amp; Main Results'!$B$38-1,0),'Parameters &amp; Main Results'!$B$42:OFFSET('Parameters &amp; Main Results'!$B$42,'Parameters &amp; Main Results'!$B$38-1,0)   )/OFFSET(Z9,'Parameters &amp; Main Results'!$B$38,0)</f>
        <v>0</v>
      </c>
      <c r="AD9" s="155">
        <f t="shared" si="4"/>
        <v>0</v>
      </c>
      <c r="AE9" s="251"/>
    </row>
    <row r="10" spans="1:34" ht="15" x14ac:dyDescent="0.2">
      <c r="A10">
        <f t="shared" si="0"/>
        <v>5</v>
      </c>
      <c r="B10" s="64">
        <v>1871</v>
      </c>
      <c r="C10" s="70">
        <f t="shared" si="1"/>
        <v>1871.333333333333</v>
      </c>
      <c r="D10" s="64" t="s">
        <v>115</v>
      </c>
      <c r="E10" s="151">
        <v>12.273811569999999</v>
      </c>
      <c r="F10" s="152">
        <v>111.47450000000001</v>
      </c>
      <c r="G10" s="152">
        <v>106.7299</v>
      </c>
      <c r="H10" s="152">
        <v>102.13352706000001</v>
      </c>
      <c r="I10" s="152">
        <v>111.47450000000001</v>
      </c>
      <c r="J10" s="152">
        <v>12.273811569999999</v>
      </c>
      <c r="K10" s="152">
        <v>12.273811569999999</v>
      </c>
      <c r="L10" s="152">
        <v>22.59</v>
      </c>
      <c r="M10" s="153">
        <v>12.597767490000001</v>
      </c>
      <c r="N10" s="17">
        <f t="shared" ref="N10:T10" si="7">F10/F9/$E10*$E9-1</f>
        <v>5.1828742455935828E-2</v>
      </c>
      <c r="O10" s="17">
        <f t="shared" si="7"/>
        <v>3.959945653533592E-2</v>
      </c>
      <c r="P10" s="17">
        <f t="shared" si="7"/>
        <v>2.866869171990083E-2</v>
      </c>
      <c r="Q10" s="17">
        <f t="shared" si="7"/>
        <v>5.1828742455935828E-2</v>
      </c>
      <c r="R10" s="17">
        <f t="shared" si="7"/>
        <v>0</v>
      </c>
      <c r="S10" s="17">
        <f t="shared" si="7"/>
        <v>0</v>
      </c>
      <c r="T10" s="17">
        <f t="shared" si="7"/>
        <v>2.3253972767320219E-2</v>
      </c>
      <c r="U10" s="240">
        <v>0</v>
      </c>
      <c r="V10" s="240">
        <v>0</v>
      </c>
      <c r="W10" s="17">
        <f>MMULT(N10:T10,'Parameters &amp; Main Results'!$B$12:$B$18)-'Parameters &amp; Main Results'!$B$22/12+MMULT(U10:V10,'Parameters &amp; Main Results'!$B$20:$B$21)</f>
        <v>4.7912480120718394E-2</v>
      </c>
      <c r="X10" s="223">
        <f>MMULT(N10:T10,'Parameters &amp; Main Results'!$B$12:$B$18)-'Parameters &amp; Main Results'!$B$22/12+MMULT(U10:V10,'Parameters &amp; Main Results'!$B$20:$B$21)</f>
        <v>4.7912480120718394E-2</v>
      </c>
      <c r="Y10" s="223">
        <f>MMULT(N10:T10,'Parameters &amp; Main Results'!$C$12:$C$18)-'Parameters &amp; Main Results'!$C$22/12+MMULT(U10:V10,'Parameters &amp; Main Results'!$C$20:$C$21)</f>
        <v>5.0564147197209169E-2</v>
      </c>
      <c r="Z10" s="17">
        <f t="shared" ca="1" si="3"/>
        <v>5405.3665690994476</v>
      </c>
      <c r="AA10" s="70">
        <f ca="1">Z10/OFFSET(Z10,'Parameters &amp; Main Results'!$B$38,0)</f>
        <v>11.49674323008465</v>
      </c>
      <c r="AB10" s="70">
        <f ca="1">SUMPRODUCT(Z10:OFFSET(Z10,'Parameters &amp; Main Results'!$B$38-1,0), 'Cash Flow Assist'!$P$11:OFFSET('Cash Flow Assist'!$P$11,'Parameters &amp; Main Results'!$B$38-1,0)  )/OFFSET(Z10,'Parameters &amp; Main Results'!$B$38,0)</f>
        <v>2045.2585180333353</v>
      </c>
      <c r="AC10" s="70">
        <f ca="1">SUMPRODUCT(Z10:OFFSET(Z10,'Parameters &amp; Main Results'!$B$38-1,0),'Parameters &amp; Main Results'!$B$42:OFFSET('Parameters &amp; Main Results'!$B$42,'Parameters &amp; Main Results'!$B$38-1,0)   )/OFFSET(Z10,'Parameters &amp; Main Results'!$B$38,0)</f>
        <v>0</v>
      </c>
      <c r="AD10" s="155">
        <f t="shared" si="4"/>
        <v>0</v>
      </c>
      <c r="AE10" s="251"/>
    </row>
    <row r="11" spans="1:34" ht="15" x14ac:dyDescent="0.2">
      <c r="A11">
        <f t="shared" si="0"/>
        <v>6</v>
      </c>
      <c r="B11" s="64">
        <v>1871</v>
      </c>
      <c r="C11" s="70">
        <f t="shared" si="1"/>
        <v>1871.4166666666663</v>
      </c>
      <c r="D11" s="64" t="s">
        <v>115</v>
      </c>
      <c r="E11" s="151">
        <v>12.08348099</v>
      </c>
      <c r="F11" s="152">
        <v>111.0829</v>
      </c>
      <c r="G11" s="152">
        <v>107.9494</v>
      </c>
      <c r="H11" s="152">
        <v>102.67398364</v>
      </c>
      <c r="I11" s="152">
        <v>111.0829</v>
      </c>
      <c r="J11" s="152">
        <v>12.08348099</v>
      </c>
      <c r="K11" s="152">
        <v>12.08348099</v>
      </c>
      <c r="L11" s="152">
        <v>22.59</v>
      </c>
      <c r="M11" s="153">
        <v>12.606022980000001</v>
      </c>
      <c r="N11" s="17">
        <f t="shared" ref="N11:T11" si="8">F11/F10/$E11*$E10-1</f>
        <v>1.2183059843848598E-2</v>
      </c>
      <c r="O11" s="17">
        <f t="shared" si="8"/>
        <v>2.7357317809863169E-2</v>
      </c>
      <c r="P11" s="17">
        <f t="shared" si="8"/>
        <v>2.1126321106141432E-2</v>
      </c>
      <c r="Q11" s="17">
        <f t="shared" si="8"/>
        <v>1.2183059843848598E-2</v>
      </c>
      <c r="R11" s="17">
        <f t="shared" si="8"/>
        <v>0</v>
      </c>
      <c r="S11" s="17">
        <f t="shared" si="8"/>
        <v>0</v>
      </c>
      <c r="T11" s="17">
        <f t="shared" si="8"/>
        <v>1.5751303797102212E-2</v>
      </c>
      <c r="U11" s="240">
        <v>0</v>
      </c>
      <c r="V11" s="240">
        <v>0</v>
      </c>
      <c r="W11" s="17">
        <f>MMULT(N11:T11,'Parameters &amp; Main Results'!$B$12:$B$18)-'Parameters &amp; Main Results'!$B$22/12+MMULT(U11:V11,'Parameters &amp; Main Results'!$B$20:$B$21)</f>
        <v>1.5354656968047527E-2</v>
      </c>
      <c r="X11" s="223">
        <f>MMULT(N11:T11,'Parameters &amp; Main Results'!$B$12:$B$18)-'Parameters &amp; Main Results'!$B$22/12+MMULT(U11:V11,'Parameters &amp; Main Results'!$B$20:$B$21)</f>
        <v>1.5354656968047527E-2</v>
      </c>
      <c r="Y11" s="223">
        <f>MMULT(N11:T11,'Parameters &amp; Main Results'!$C$12:$C$18)-'Parameters &amp; Main Results'!$C$22/12+MMULT(U11:V11,'Parameters &amp; Main Results'!$C$20:$C$21)</f>
        <v>1.3658818973783389E-2</v>
      </c>
      <c r="Z11" s="17">
        <f t="shared" ca="1" si="3"/>
        <v>5158.2232978814745</v>
      </c>
      <c r="AA11" s="70">
        <f ca="1">Z11/OFFSET(Z11,'Parameters &amp; Main Results'!$B$38,0)</f>
        <v>11.094605657468337</v>
      </c>
      <c r="AB11" s="70">
        <f ca="1">SUMPRODUCT(Z11:OFFSET(Z11,'Parameters &amp; Main Results'!$B$38-1,0), 'Cash Flow Assist'!$P$11:OFFSET('Cash Flow Assist'!$P$11,'Parameters &amp; Main Results'!$B$38-1,0)  )/OFFSET(Z11,'Parameters &amp; Main Results'!$B$38,0)</f>
        <v>2057.6695060579991</v>
      </c>
      <c r="AC11" s="70">
        <f ca="1">SUMPRODUCT(Z11:OFFSET(Z11,'Parameters &amp; Main Results'!$B$38-1,0),'Parameters &amp; Main Results'!$B$42:OFFSET('Parameters &amp; Main Results'!$B$42,'Parameters &amp; Main Results'!$B$38-1,0)   )/OFFSET(Z11,'Parameters &amp; Main Results'!$B$38,0)</f>
        <v>0</v>
      </c>
      <c r="AD11" s="155">
        <f t="shared" si="4"/>
        <v>0</v>
      </c>
      <c r="AE11" s="251"/>
    </row>
    <row r="12" spans="1:34" ht="15" x14ac:dyDescent="0.2">
      <c r="A12">
        <f t="shared" si="0"/>
        <v>7</v>
      </c>
      <c r="B12" s="64">
        <v>1871</v>
      </c>
      <c r="C12" s="70">
        <f t="shared" si="1"/>
        <v>1871.4999999999995</v>
      </c>
      <c r="D12" s="64" t="s">
        <v>115</v>
      </c>
      <c r="E12" s="151">
        <v>12.08348099</v>
      </c>
      <c r="F12" s="152">
        <v>109.5497</v>
      </c>
      <c r="G12" s="152">
        <v>106.6293</v>
      </c>
      <c r="H12" s="152">
        <v>103.21730013</v>
      </c>
      <c r="I12" s="152">
        <v>109.5497</v>
      </c>
      <c r="J12" s="152">
        <v>12.08348099</v>
      </c>
      <c r="K12" s="152">
        <v>12.08348099</v>
      </c>
      <c r="L12" s="152">
        <v>22.59</v>
      </c>
      <c r="M12" s="153">
        <v>12.286161440000001</v>
      </c>
      <c r="N12" s="17">
        <f t="shared" ref="N12:T12" si="9">F12/F11/$E12*$E11-1</f>
        <v>-1.380230440508845E-2</v>
      </c>
      <c r="O12" s="17">
        <f t="shared" si="9"/>
        <v>-1.2228877603766231E-2</v>
      </c>
      <c r="P12" s="17">
        <f t="shared" si="9"/>
        <v>5.2916666008109292E-3</v>
      </c>
      <c r="Q12" s="17">
        <f t="shared" si="9"/>
        <v>-1.380230440508845E-2</v>
      </c>
      <c r="R12" s="17">
        <f t="shared" si="9"/>
        <v>0</v>
      </c>
      <c r="S12" s="17">
        <f t="shared" si="9"/>
        <v>0</v>
      </c>
      <c r="T12" s="17">
        <f t="shared" si="9"/>
        <v>0</v>
      </c>
      <c r="U12" s="240">
        <v>0</v>
      </c>
      <c r="V12" s="240">
        <v>0</v>
      </c>
      <c r="W12" s="17">
        <f>MMULT(N12:T12,'Parameters &amp; Main Results'!$B$12:$B$18)-'Parameters &amp; Main Results'!$B$22/12+MMULT(U12:V12,'Parameters &amp; Main Results'!$B$20:$B$21)</f>
        <v>-1.2839170491236252E-2</v>
      </c>
      <c r="X12" s="223">
        <f>MMULT(N12:T12,'Parameters &amp; Main Results'!$B$12:$B$18)-'Parameters &amp; Main Results'!$B$22/12+MMULT(U12:V12,'Parameters &amp; Main Results'!$B$20:$B$21)</f>
        <v>-1.2839170491236252E-2</v>
      </c>
      <c r="Y12" s="223">
        <f>MMULT(N12:T12,'Parameters &amp; Main Results'!$C$12:$C$18)-'Parameters &amp; Main Results'!$C$22/12+MMULT(U12:V12,'Parameters &amp; Main Results'!$C$20:$C$21)</f>
        <v>-1.3686628391622897E-2</v>
      </c>
      <c r="Z12" s="17">
        <f t="shared" ca="1" si="3"/>
        <v>5080.2182887351446</v>
      </c>
      <c r="AA12" s="70">
        <f ca="1">Z12/OFFSET(Z12,'Parameters &amp; Main Results'!$B$38,0)</f>
        <v>10.929674006329609</v>
      </c>
      <c r="AB12" s="70">
        <f ca="1">SUMPRODUCT(Z12:OFFSET(Z12,'Parameters &amp; Main Results'!$B$38-1,0), 'Cash Flow Assist'!$P$11:OFFSET('Cash Flow Assist'!$P$11,'Parameters &amp; Main Results'!$B$38-1,0)  )/OFFSET(Z12,'Parameters &amp; Main Results'!$B$38,0)</f>
        <v>2048.1082196971161</v>
      </c>
      <c r="AC12" s="70">
        <f ca="1">SUMPRODUCT(Z12:OFFSET(Z12,'Parameters &amp; Main Results'!$B$38-1,0),'Parameters &amp; Main Results'!$B$42:OFFSET('Parameters &amp; Main Results'!$B$42,'Parameters &amp; Main Results'!$B$38-1,0)   )/OFFSET(Z12,'Parameters &amp; Main Results'!$B$38,0)</f>
        <v>0</v>
      </c>
      <c r="AD12" s="155">
        <f t="shared" si="4"/>
        <v>-1.380230440508845E-2</v>
      </c>
      <c r="AE12" s="251"/>
    </row>
    <row r="13" spans="1:34" ht="15" x14ac:dyDescent="0.2">
      <c r="A13">
        <f t="shared" si="0"/>
        <v>8</v>
      </c>
      <c r="B13" s="64">
        <v>1871</v>
      </c>
      <c r="C13" s="70">
        <f t="shared" si="1"/>
        <v>1871.5833333333328</v>
      </c>
      <c r="D13" s="64" t="s">
        <v>115</v>
      </c>
      <c r="E13" s="151">
        <v>11.893231399999999</v>
      </c>
      <c r="F13" s="152">
        <v>111.175</v>
      </c>
      <c r="G13" s="152">
        <v>107.499</v>
      </c>
      <c r="H13" s="152">
        <v>103.76349168</v>
      </c>
      <c r="I13" s="152">
        <v>111.175</v>
      </c>
      <c r="J13" s="152">
        <v>11.893231399999999</v>
      </c>
      <c r="K13" s="152">
        <v>11.893231399999999</v>
      </c>
      <c r="L13" s="152">
        <v>22.59</v>
      </c>
      <c r="M13" s="153">
        <v>12.546660510000001</v>
      </c>
      <c r="N13" s="17">
        <f t="shared" ref="N13:T13" si="10">F13/F12/$E13*$E12-1</f>
        <v>3.1069974118134391E-2</v>
      </c>
      <c r="O13" s="17">
        <f t="shared" si="10"/>
        <v>2.4283225716493995E-2</v>
      </c>
      <c r="P13" s="17">
        <f t="shared" si="10"/>
        <v>2.1372773759311237E-2</v>
      </c>
      <c r="Q13" s="17">
        <f t="shared" si="10"/>
        <v>3.1069974118134391E-2</v>
      </c>
      <c r="R13" s="17">
        <f t="shared" si="10"/>
        <v>0</v>
      </c>
      <c r="S13" s="17">
        <f t="shared" si="10"/>
        <v>0</v>
      </c>
      <c r="T13" s="17">
        <f t="shared" si="10"/>
        <v>1.5996459128845286E-2</v>
      </c>
      <c r="U13" s="240">
        <v>0</v>
      </c>
      <c r="V13" s="240">
        <v>0</v>
      </c>
      <c r="W13" s="17">
        <f>MMULT(N13:T13,'Parameters &amp; Main Results'!$B$12:$B$18)-'Parameters &amp; Main Results'!$B$22/12+MMULT(U13:V13,'Parameters &amp; Main Results'!$B$20:$B$21)</f>
        <v>2.8917282021675192E-2</v>
      </c>
      <c r="X13" s="223">
        <f>MMULT(N13:T13,'Parameters &amp; Main Results'!$B$12:$B$18)-'Parameters &amp; Main Results'!$B$22/12+MMULT(U13:V13,'Parameters &amp; Main Results'!$B$20:$B$21)</f>
        <v>2.8917282021675192E-2</v>
      </c>
      <c r="Y13" s="223">
        <f>MMULT(N13:T13,'Parameters &amp; Main Results'!$C$12:$C$18)-'Parameters &amp; Main Results'!$C$22/12+MMULT(U13:V13,'Parameters &amp; Main Results'!$C$20:$C$21)</f>
        <v>3.0349632611303686E-2</v>
      </c>
      <c r="Z13" s="17">
        <f t="shared" ca="1" si="3"/>
        <v>5146.2924144419203</v>
      </c>
      <c r="AA13" s="70">
        <f ca="1">Z13/OFFSET(Z13,'Parameters &amp; Main Results'!$B$38,0)</f>
        <v>10.987214228375228</v>
      </c>
      <c r="AB13" s="70">
        <f ca="1">SUMPRODUCT(Z13:OFFSET(Z13,'Parameters &amp; Main Results'!$B$38-1,0), 'Cash Flow Assist'!$P$11:OFFSET('Cash Flow Assist'!$P$11,'Parameters &amp; Main Results'!$B$38-1,0)  )/OFFSET(Z13,'Parameters &amp; Main Results'!$B$38,0)</f>
        <v>2022.6024261005325</v>
      </c>
      <c r="AC13" s="70">
        <f ca="1">SUMPRODUCT(Z13:OFFSET(Z13,'Parameters &amp; Main Results'!$B$38-1,0),'Parameters &amp; Main Results'!$B$42:OFFSET('Parameters &amp; Main Results'!$B$42,'Parameters &amp; Main Results'!$B$38-1,0)   )/OFFSET(Z13,'Parameters &amp; Main Results'!$B$38,0)</f>
        <v>0</v>
      </c>
      <c r="AD13" s="155">
        <f t="shared" si="4"/>
        <v>0</v>
      </c>
      <c r="AE13" s="251"/>
    </row>
    <row r="14" spans="1:34" ht="15" x14ac:dyDescent="0.2">
      <c r="A14">
        <f t="shared" si="0"/>
        <v>9</v>
      </c>
      <c r="B14" s="64">
        <v>1871</v>
      </c>
      <c r="C14" s="70">
        <f t="shared" si="1"/>
        <v>1871.6666666666661</v>
      </c>
      <c r="D14" s="64" t="s">
        <v>115</v>
      </c>
      <c r="E14" s="151">
        <v>12.178646280000001</v>
      </c>
      <c r="F14" s="152">
        <v>112.8066</v>
      </c>
      <c r="G14" s="152">
        <v>108.9061</v>
      </c>
      <c r="H14" s="152">
        <v>104.31257349000001</v>
      </c>
      <c r="I14" s="152">
        <v>112.8066</v>
      </c>
      <c r="J14" s="152">
        <v>12.178646280000001</v>
      </c>
      <c r="K14" s="152">
        <v>12.178646280000001</v>
      </c>
      <c r="L14" s="152">
        <v>22.59</v>
      </c>
      <c r="M14" s="153">
        <v>12.30542294</v>
      </c>
      <c r="N14" s="17">
        <f t="shared" ref="N14:T14" si="11">F14/F13/$E14*$E13-1</f>
        <v>-9.1036617229968142E-3</v>
      </c>
      <c r="O14" s="17">
        <f t="shared" si="11"/>
        <v>-1.0653017375643503E-2</v>
      </c>
      <c r="P14" s="17">
        <f t="shared" si="11"/>
        <v>-1.8268029035630517E-2</v>
      </c>
      <c r="Q14" s="17">
        <f t="shared" si="11"/>
        <v>-9.1036617229968142E-3</v>
      </c>
      <c r="R14" s="17">
        <f t="shared" si="11"/>
        <v>0</v>
      </c>
      <c r="S14" s="17">
        <f t="shared" si="11"/>
        <v>0</v>
      </c>
      <c r="T14" s="17">
        <f t="shared" si="11"/>
        <v>-2.3435681884341641E-2</v>
      </c>
      <c r="U14" s="240">
        <v>0</v>
      </c>
      <c r="V14" s="240">
        <v>0</v>
      </c>
      <c r="W14" s="17">
        <f>MMULT(N14:T14,'Parameters &amp; Main Results'!$B$12:$B$18)-'Parameters &amp; Main Results'!$B$22/12+MMULT(U14:V14,'Parameters &amp; Main Results'!$B$20:$B$21)</f>
        <v>-1.0171800528260061E-2</v>
      </c>
      <c r="X14" s="223">
        <f>MMULT(N14:T14,'Parameters &amp; Main Results'!$B$12:$B$18)-'Parameters &amp; Main Results'!$B$22/12+MMULT(U14:V14,'Parameters &amp; Main Results'!$B$20:$B$21)</f>
        <v>-1.0171800528260061E-2</v>
      </c>
      <c r="Y14" s="223">
        <f>MMULT(N14:T14,'Parameters &amp; Main Results'!$C$12:$C$18)-'Parameters &amp; Main Results'!$C$22/12+MMULT(U14:V14,'Parameters &amp; Main Results'!$C$20:$C$21)</f>
        <v>-9.3002639549281518E-3</v>
      </c>
      <c r="Z14" s="17">
        <f t="shared" ca="1" si="3"/>
        <v>5001.658057808294</v>
      </c>
      <c r="AA14" s="70">
        <f ca="1">Z14/OFFSET(Z14,'Parameters &amp; Main Results'!$B$38,0)</f>
        <v>10.688828711665485</v>
      </c>
      <c r="AB14" s="70">
        <f ca="1">SUMPRODUCT(Z14:OFFSET(Z14,'Parameters &amp; Main Results'!$B$38-1,0), 'Cash Flow Assist'!$P$11:OFFSET('Cash Flow Assist'!$P$11,'Parameters &amp; Main Results'!$B$38-1,0)  )/OFFSET(Z14,'Parameters &amp; Main Results'!$B$38,0)</f>
        <v>2014.5763803517821</v>
      </c>
      <c r="AC14" s="70">
        <f ca="1">SUMPRODUCT(Z14:OFFSET(Z14,'Parameters &amp; Main Results'!$B$38-1,0),'Parameters &amp; Main Results'!$B$42:OFFSET('Parameters &amp; Main Results'!$B$42,'Parameters &amp; Main Results'!$B$38-1,0)   )/OFFSET(Z14,'Parameters &amp; Main Results'!$B$38,0)</f>
        <v>0</v>
      </c>
      <c r="AD14" s="155">
        <f t="shared" si="4"/>
        <v>-9.1036617229968142E-3</v>
      </c>
      <c r="AE14" s="251"/>
    </row>
    <row r="15" spans="1:34" ht="15" x14ac:dyDescent="0.2">
      <c r="A15">
        <f t="shared" si="0"/>
        <v>10</v>
      </c>
      <c r="B15" s="64">
        <v>1871</v>
      </c>
      <c r="C15" s="70">
        <f t="shared" si="1"/>
        <v>1871.7499999999993</v>
      </c>
      <c r="D15" s="64" t="s">
        <v>115</v>
      </c>
      <c r="E15" s="151">
        <v>12.368895869999999</v>
      </c>
      <c r="F15" s="152">
        <v>107.486</v>
      </c>
      <c r="G15" s="152">
        <v>108.5851</v>
      </c>
      <c r="H15" s="152">
        <v>104.86456086</v>
      </c>
      <c r="I15" s="152">
        <v>107.486</v>
      </c>
      <c r="J15" s="152">
        <v>12.368895869999999</v>
      </c>
      <c r="K15" s="152">
        <v>12.368895869999999</v>
      </c>
      <c r="L15" s="152">
        <v>22.59</v>
      </c>
      <c r="M15" s="153">
        <v>11.47066276</v>
      </c>
      <c r="N15" s="17">
        <f t="shared" ref="N15:T15" si="12">F15/F14/$E15*$E14-1</f>
        <v>-6.1821502224908453E-2</v>
      </c>
      <c r="O15" s="17">
        <f t="shared" si="12"/>
        <v>-1.8283448311099626E-2</v>
      </c>
      <c r="P15" s="17">
        <f t="shared" si="12"/>
        <v>-1.0171017245978353E-2</v>
      </c>
      <c r="Q15" s="17">
        <f t="shared" si="12"/>
        <v>-6.1821502224908453E-2</v>
      </c>
      <c r="R15" s="17">
        <f t="shared" si="12"/>
        <v>0</v>
      </c>
      <c r="S15" s="17">
        <f t="shared" si="12"/>
        <v>0</v>
      </c>
      <c r="T15" s="17">
        <f t="shared" si="12"/>
        <v>-1.5381291264763286E-2</v>
      </c>
      <c r="U15" s="240">
        <v>0</v>
      </c>
      <c r="V15" s="240">
        <v>0</v>
      </c>
      <c r="W15" s="17">
        <f>MMULT(N15:T15,'Parameters &amp; Main Results'!$B$12:$B$18)-'Parameters &amp; Main Results'!$B$22/12+MMULT(U15:V15,'Parameters &amp; Main Results'!$B$20:$B$21)</f>
        <v>-5.0833547560806096E-2</v>
      </c>
      <c r="X15" s="223">
        <f>MMULT(N15:T15,'Parameters &amp; Main Results'!$B$12:$B$18)-'Parameters &amp; Main Results'!$B$22/12+MMULT(U15:V15,'Parameters &amp; Main Results'!$B$20:$B$21)</f>
        <v>-5.0833547560806096E-2</v>
      </c>
      <c r="Y15" s="223">
        <f>MMULT(N15:T15,'Parameters &amp; Main Results'!$C$12:$C$18)-'Parameters &amp; Main Results'!$C$22/12+MMULT(U15:V15,'Parameters &amp; Main Results'!$C$20:$C$21)</f>
        <v>-5.7509363500194241E-2</v>
      </c>
      <c r="Z15" s="17">
        <f t="shared" ca="1" si="3"/>
        <v>5053.0567430566452</v>
      </c>
      <c r="AA15" s="70">
        <f ca="1">Z15/OFFSET(Z15,'Parameters &amp; Main Results'!$B$38,0)</f>
        <v>10.977707168662382</v>
      </c>
      <c r="AB15" s="70">
        <f ca="1">SUMPRODUCT(Z15:OFFSET(Z15,'Parameters &amp; Main Results'!$B$38-1,0), 'Cash Flow Assist'!$P$11:OFFSET('Cash Flow Assist'!$P$11,'Parameters &amp; Main Results'!$B$38-1,0)  )/OFFSET(Z15,'Parameters &amp; Main Results'!$B$38,0)</f>
        <v>2038.1275798872193</v>
      </c>
      <c r="AC15" s="70">
        <f ca="1">SUMPRODUCT(Z15:OFFSET(Z15,'Parameters &amp; Main Results'!$B$38-1,0),'Parameters &amp; Main Results'!$B$42:OFFSET('Parameters &amp; Main Results'!$B$42,'Parameters &amp; Main Results'!$B$38-1,0)   )/OFFSET(Z15,'Parameters &amp; Main Results'!$B$38,0)</f>
        <v>0</v>
      </c>
      <c r="AD15" s="155">
        <f t="shared" si="4"/>
        <v>-7.0362361904442228E-2</v>
      </c>
      <c r="AE15" s="251"/>
    </row>
    <row r="16" spans="1:34" ht="15" x14ac:dyDescent="0.2">
      <c r="A16">
        <f t="shared" si="0"/>
        <v>11</v>
      </c>
      <c r="B16" s="64">
        <v>1871</v>
      </c>
      <c r="C16" s="70">
        <f t="shared" si="1"/>
        <v>1871.8333333333326</v>
      </c>
      <c r="D16" s="64" t="s">
        <v>115</v>
      </c>
      <c r="E16" s="151">
        <v>12.368895869999999</v>
      </c>
      <c r="F16" s="152">
        <v>109.1344</v>
      </c>
      <c r="G16" s="152">
        <v>109.2235</v>
      </c>
      <c r="H16" s="152">
        <v>105.41946916000001</v>
      </c>
      <c r="I16" s="152">
        <v>109.1344</v>
      </c>
      <c r="J16" s="152">
        <v>12.368895869999999</v>
      </c>
      <c r="K16" s="152">
        <v>12.368895869999999</v>
      </c>
      <c r="L16" s="152">
        <v>22.59</v>
      </c>
      <c r="M16" s="153">
        <v>11.595125510000001</v>
      </c>
      <c r="N16" s="17">
        <f t="shared" ref="N16:T16" si="13">F16/F15/$E16*$E15-1</f>
        <v>1.5335950728466941E-2</v>
      </c>
      <c r="O16" s="17">
        <f t="shared" si="13"/>
        <v>5.8792596774328576E-3</v>
      </c>
      <c r="P16" s="17">
        <f t="shared" si="13"/>
        <v>5.2916666550564262E-3</v>
      </c>
      <c r="Q16" s="17">
        <f t="shared" si="13"/>
        <v>1.5335950728466941E-2</v>
      </c>
      <c r="R16" s="17">
        <f t="shared" si="13"/>
        <v>0</v>
      </c>
      <c r="S16" s="17">
        <f t="shared" si="13"/>
        <v>0</v>
      </c>
      <c r="T16" s="17">
        <f t="shared" si="13"/>
        <v>0</v>
      </c>
      <c r="U16" s="240">
        <v>0</v>
      </c>
      <c r="V16" s="240">
        <v>0</v>
      </c>
      <c r="W16" s="17">
        <f>MMULT(N16:T16,'Parameters &amp; Main Results'!$B$12:$B$18)-'Parameters &amp; Main Results'!$B$22/12+MMULT(U16:V16,'Parameters &amp; Main Results'!$B$20:$B$21)</f>
        <v>1.263614831517011E-2</v>
      </c>
      <c r="X16" s="223">
        <f>MMULT(N16:T16,'Parameters &amp; Main Results'!$B$12:$B$18)-'Parameters &amp; Main Results'!$B$22/12+MMULT(U16:V16,'Parameters &amp; Main Results'!$B$20:$B$21)</f>
        <v>1.263614831517011E-2</v>
      </c>
      <c r="Y16" s="223">
        <f>MMULT(N16:T16,'Parameters &amp; Main Results'!$C$12:$C$18)-'Parameters &amp; Main Results'!$C$22/12+MMULT(U16:V16,'Parameters &amp; Main Results'!$C$20:$C$21)</f>
        <v>1.4348614956696865E-2</v>
      </c>
      <c r="Z16" s="17">
        <f t="shared" ca="1" si="3"/>
        <v>5323.6781916081864</v>
      </c>
      <c r="AA16" s="70">
        <f ca="1">Z16/OFFSET(Z16,'Parameters &amp; Main Results'!$B$38,0)</f>
        <v>11.67073346517021</v>
      </c>
      <c r="AB16" s="70">
        <f ca="1">SUMPRODUCT(Z16:OFFSET(Z16,'Parameters &amp; Main Results'!$B$38-1,0), 'Cash Flow Assist'!$P$11:OFFSET('Cash Flow Assist'!$P$11,'Parameters &amp; Main Results'!$B$38-1,0)  )/OFFSET(Z16,'Parameters &amp; Main Results'!$B$38,0)</f>
        <v>2046.5809799092467</v>
      </c>
      <c r="AC16" s="70">
        <f ca="1">SUMPRODUCT(Z16:OFFSET(Z16,'Parameters &amp; Main Results'!$B$38-1,0),'Parameters &amp; Main Results'!$B$42:OFFSET('Parameters &amp; Main Results'!$B$42,'Parameters &amp; Main Results'!$B$38-1,0)   )/OFFSET(Z16,'Parameters &amp; Main Results'!$B$38,0)</f>
        <v>0</v>
      </c>
      <c r="AD16" s="155">
        <f t="shared" si="4"/>
        <v>-5.6105484891280422E-2</v>
      </c>
      <c r="AE16" s="251"/>
    </row>
    <row r="17" spans="1:33" ht="15" x14ac:dyDescent="0.2">
      <c r="A17">
        <f t="shared" si="0"/>
        <v>12</v>
      </c>
      <c r="B17" s="64">
        <v>1871</v>
      </c>
      <c r="C17" s="70">
        <f t="shared" si="1"/>
        <v>1871.9166666666658</v>
      </c>
      <c r="D17" s="64" t="s">
        <v>115</v>
      </c>
      <c r="E17" s="151">
        <v>12.654391739999999</v>
      </c>
      <c r="F17" s="152">
        <v>112.2546</v>
      </c>
      <c r="G17" s="152">
        <v>110.1027</v>
      </c>
      <c r="H17" s="152">
        <v>105.97731385</v>
      </c>
      <c r="I17" s="152">
        <v>112.2546</v>
      </c>
      <c r="J17" s="152">
        <v>12.654391739999999</v>
      </c>
      <c r="K17" s="152">
        <v>12.654391739999999</v>
      </c>
      <c r="L17" s="152">
        <v>22.59</v>
      </c>
      <c r="M17" s="153">
        <v>11.606941000000001</v>
      </c>
      <c r="N17" s="17">
        <f t="shared" ref="N17:T17" si="14">F17/F16/$E17*$E16-1</f>
        <v>5.3843952561121178E-3</v>
      </c>
      <c r="O17" s="17">
        <f t="shared" si="14"/>
        <v>-1.4693067105540969E-2</v>
      </c>
      <c r="P17" s="17">
        <f t="shared" si="14"/>
        <v>-1.7388729593356023E-2</v>
      </c>
      <c r="Q17" s="17">
        <f t="shared" si="14"/>
        <v>5.3843952561121178E-3</v>
      </c>
      <c r="R17" s="17">
        <f t="shared" si="14"/>
        <v>0</v>
      </c>
      <c r="S17" s="17">
        <f t="shared" si="14"/>
        <v>0</v>
      </c>
      <c r="T17" s="17">
        <f t="shared" si="14"/>
        <v>-2.2561010901658851E-2</v>
      </c>
      <c r="U17" s="240">
        <v>0</v>
      </c>
      <c r="V17" s="240">
        <v>0</v>
      </c>
      <c r="W17" s="17">
        <f>MMULT(N17:T17,'Parameters &amp; Main Results'!$B$12:$B$18)-'Parameters &amp; Main Results'!$B$22/12+MMULT(U17:V17,'Parameters &amp; Main Results'!$B$20:$B$21)</f>
        <v>-7.0034190773715931E-5</v>
      </c>
      <c r="X17" s="223">
        <f>MMULT(N17:T17,'Parameters &amp; Main Results'!$B$12:$B$18)-'Parameters &amp; Main Results'!$B$22/12+MMULT(U17:V17,'Parameters &amp; Main Results'!$B$20:$B$21)</f>
        <v>-7.0034190773715931E-5</v>
      </c>
      <c r="Y17" s="223">
        <f>MMULT(N17:T17,'Parameters &amp; Main Results'!$C$12:$C$18)-'Parameters &amp; Main Results'!$C$22/12+MMULT(U17:V17,'Parameters &amp; Main Results'!$C$20:$C$21)</f>
        <v>3.3349823532801423E-3</v>
      </c>
      <c r="Z17" s="17">
        <f t="shared" ca="1" si="3"/>
        <v>5257.2468407983988</v>
      </c>
      <c r="AA17" s="70">
        <f ca="1">Z17/OFFSET(Z17,'Parameters &amp; Main Results'!$B$38,0)</f>
        <v>11.552086582343886</v>
      </c>
      <c r="AB17" s="70">
        <f ca="1">SUMPRODUCT(Z17:OFFSET(Z17,'Parameters &amp; Main Results'!$B$38-1,0), 'Cash Flow Assist'!$P$11:OFFSET('Cash Flow Assist'!$P$11,'Parameters &amp; Main Results'!$B$38-1,0)  )/OFFSET(Z17,'Parameters &amp; Main Results'!$B$38,0)</f>
        <v>2040.6773257800444</v>
      </c>
      <c r="AC17" s="70">
        <f ca="1">SUMPRODUCT(Z17:OFFSET(Z17,'Parameters &amp; Main Results'!$B$38-1,0),'Parameters &amp; Main Results'!$B$42:OFFSET('Parameters &amp; Main Results'!$B$42,'Parameters &amp; Main Results'!$B$38-1,0)   )/OFFSET(Z17,'Parameters &amp; Main Results'!$B$38,0)</f>
        <v>0</v>
      </c>
      <c r="AD17" s="155">
        <f t="shared" si="4"/>
        <v>-5.1023183741858769E-2</v>
      </c>
      <c r="AE17" s="251"/>
    </row>
    <row r="18" spans="1:33" ht="15" x14ac:dyDescent="0.2">
      <c r="A18">
        <f t="shared" ref="A18:A2477" si="15">A6</f>
        <v>1</v>
      </c>
      <c r="B18">
        <f t="shared" ref="B18:B2477" si="16">B6+1</f>
        <v>1872</v>
      </c>
      <c r="C18" s="70">
        <f t="shared" si="1"/>
        <v>1871.9999999999991</v>
      </c>
      <c r="D18" s="64" t="s">
        <v>115</v>
      </c>
      <c r="E18" s="151">
        <v>12.654391739999999</v>
      </c>
      <c r="F18" s="152">
        <v>115.422</v>
      </c>
      <c r="G18" s="152">
        <v>107.3128</v>
      </c>
      <c r="H18" s="152">
        <v>106.66704953999999</v>
      </c>
      <c r="I18" s="152">
        <v>115.422</v>
      </c>
      <c r="J18" s="152">
        <v>12.654391739999999</v>
      </c>
      <c r="K18" s="152">
        <v>12.654391739999999</v>
      </c>
      <c r="L18" s="152">
        <v>23.19</v>
      </c>
      <c r="M18" s="153">
        <v>11.90273721</v>
      </c>
      <c r="N18" s="17">
        <f t="shared" ref="N18:T18" si="17">F18/F17/$E18*$E17-1</f>
        <v>2.8216215638379172E-2</v>
      </c>
      <c r="O18" s="17">
        <f t="shared" si="17"/>
        <v>-2.5339069795745295E-2</v>
      </c>
      <c r="P18" s="17">
        <f t="shared" si="17"/>
        <v>6.5083333870514792E-3</v>
      </c>
      <c r="Q18" s="17">
        <f t="shared" si="17"/>
        <v>2.8216215638379172E-2</v>
      </c>
      <c r="R18" s="17">
        <f t="shared" si="17"/>
        <v>0</v>
      </c>
      <c r="S18" s="17">
        <f t="shared" si="17"/>
        <v>0</v>
      </c>
      <c r="T18" s="17">
        <f t="shared" si="17"/>
        <v>2.6560424966799445E-2</v>
      </c>
      <c r="U18" s="240">
        <v>0</v>
      </c>
      <c r="V18" s="240">
        <v>0</v>
      </c>
      <c r="W18" s="17">
        <f>MMULT(N18:T18,'Parameters &amp; Main Results'!$B$12:$B$18)-'Parameters &amp; Main Results'!$B$22/12+MMULT(U18:V18,'Parameters &amp; Main Results'!$B$20:$B$21)</f>
        <v>1.7380702351308626E-2</v>
      </c>
      <c r="X18" s="223">
        <f>MMULT(N18:T18,'Parameters &amp; Main Results'!$B$12:$B$18)-'Parameters &amp; Main Results'!$B$22/12+MMULT(U18:V18,'Parameters &amp; Main Results'!$B$20:$B$21)</f>
        <v>1.7380702351308626E-2</v>
      </c>
      <c r="Y18" s="223">
        <f>MMULT(N18:T18,'Parameters &amp; Main Results'!$C$12:$C$18)-'Parameters &amp; Main Results'!$C$22/12+MMULT(U18:V18,'Parameters &amp; Main Results'!$C$20:$C$21)</f>
        <v>2.2819020428300061E-2</v>
      </c>
      <c r="Z18" s="17">
        <f t="shared" ca="1" si="3"/>
        <v>5257.6150536140785</v>
      </c>
      <c r="AA18" s="70">
        <f ca="1">Z18/OFFSET(Z18,'Parameters &amp; Main Results'!$B$38,0)</f>
        <v>11.164573988286019</v>
      </c>
      <c r="AB18" s="70">
        <f ca="1">SUMPRODUCT(Z18:OFFSET(Z18,'Parameters &amp; Main Results'!$B$38-1,0), 'Cash Flow Assist'!$P$11:OFFSET('Cash Flow Assist'!$P$11,'Parameters &amp; Main Results'!$B$38-1,0)  )/OFFSET(Z18,'Parameters &amp; Main Results'!$B$38,0)</f>
        <v>1961.8876571058404</v>
      </c>
      <c r="AC18" s="70">
        <f ca="1">SUMPRODUCT(Z18:OFFSET(Z18,'Parameters &amp; Main Results'!$B$38-1,0),'Parameters &amp; Main Results'!$B$42:OFFSET('Parameters &amp; Main Results'!$B$42,'Parameters &amp; Main Results'!$B$38-1,0)   )/OFFSET(Z18,'Parameters &amp; Main Results'!$B$38,0)</f>
        <v>0</v>
      </c>
      <c r="AD18" s="155">
        <f t="shared" si="4"/>
        <v>-2.4246649258496511E-2</v>
      </c>
      <c r="AE18" s="252"/>
      <c r="AF18" s="253"/>
    </row>
    <row r="19" spans="1:33" ht="15" x14ac:dyDescent="0.2">
      <c r="A19">
        <f t="shared" si="15"/>
        <v>2</v>
      </c>
      <c r="B19">
        <f t="shared" si="16"/>
        <v>1872</v>
      </c>
      <c r="C19" s="70">
        <f t="shared" si="1"/>
        <v>1872.0833333333323</v>
      </c>
      <c r="D19" s="64" t="s">
        <v>115</v>
      </c>
      <c r="E19" s="151">
        <v>12.654391739999999</v>
      </c>
      <c r="F19" s="152">
        <v>116.53619999999999</v>
      </c>
      <c r="G19" s="152">
        <v>107.23099999999999</v>
      </c>
      <c r="H19" s="152">
        <v>107.36127424999999</v>
      </c>
      <c r="I19" s="152">
        <v>116.53619999999999</v>
      </c>
      <c r="J19" s="152">
        <v>12.654391739999999</v>
      </c>
      <c r="K19" s="152">
        <v>12.654391739999999</v>
      </c>
      <c r="L19" s="152">
        <v>23.19</v>
      </c>
      <c r="M19" s="153">
        <v>11.97712516</v>
      </c>
      <c r="N19" s="17">
        <f t="shared" ref="N19:T19" si="18">F19/F18/$E19*$E18-1</f>
        <v>9.6532723397619868E-3</v>
      </c>
      <c r="O19" s="17">
        <f t="shared" si="18"/>
        <v>-7.6225762443993261E-4</v>
      </c>
      <c r="P19" s="17">
        <f t="shared" si="18"/>
        <v>6.5083332949944506E-3</v>
      </c>
      <c r="Q19" s="17">
        <f t="shared" si="18"/>
        <v>9.6532723397619868E-3</v>
      </c>
      <c r="R19" s="17">
        <f t="shared" si="18"/>
        <v>0</v>
      </c>
      <c r="S19" s="17">
        <f t="shared" si="18"/>
        <v>0</v>
      </c>
      <c r="T19" s="17">
        <f t="shared" si="18"/>
        <v>0</v>
      </c>
      <c r="U19" s="240">
        <v>0</v>
      </c>
      <c r="V19" s="240">
        <v>0</v>
      </c>
      <c r="W19" s="223">
        <f>IFERROR(IF(AH19="Aggressive",Y19,X19),0)</f>
        <v>7.0458360632668368E-3</v>
      </c>
      <c r="X19" s="223">
        <f>MMULT(N19:T19,'Parameters &amp; Main Results'!$B$12:$B$18)-'Parameters &amp; Main Results'!$B$22/12+MMULT(U19:V19,'Parameters &amp; Main Results'!$B$20:$B$21)</f>
        <v>7.0458360632668368E-3</v>
      </c>
      <c r="Y19" s="223">
        <f>MMULT(N19:T19,'Parameters &amp; Main Results'!$C$12:$C$18)-'Parameters &amp; Main Results'!$C$22/12+MMULT(U19:V19,'Parameters &amp; Main Results'!$C$20:$C$21)</f>
        <v>8.570052676675129E-3</v>
      </c>
      <c r="Z19" s="17">
        <f t="shared" ca="1" si="3"/>
        <v>5167.7951443967804</v>
      </c>
      <c r="AA19" s="70">
        <f ca="1">Z19/OFFSET(Z19,'Parameters &amp; Main Results'!$B$38,0)</f>
        <v>10.718586010363948</v>
      </c>
      <c r="AB19" s="70">
        <f ca="1">SUMPRODUCT(Z19:OFFSET(Z19,'Parameters &amp; Main Results'!$B$38-1,0), 'Cash Flow Assist'!$P$11:OFFSET('Cash Flow Assist'!$P$11,'Parameters &amp; Main Results'!$B$38-1,0)  )/OFFSET(Z19,'Parameters &amp; Main Results'!$B$38,0)</f>
        <v>1906.3254039139108</v>
      </c>
      <c r="AC19" s="70">
        <f ca="1">SUMPRODUCT(Z19:OFFSET(Z19,'Parameters &amp; Main Results'!$B$38-1,0),'Parameters &amp; Main Results'!$B$42:OFFSET('Parameters &amp; Main Results'!$B$42,'Parameters &amp; Main Results'!$B$38-1,0)   )/OFFSET(Z19,'Parameters &amp; Main Results'!$B$38,0)</f>
        <v>0</v>
      </c>
      <c r="AD19" s="155">
        <f t="shared" si="4"/>
        <v>-1.4827436427353513E-2</v>
      </c>
      <c r="AE19" s="252" t="e">
        <f t="shared" ref="AE19:AE81" ca="1" si="19">OFFSET(F19,-Lookback,0,,)</f>
        <v>#REF!</v>
      </c>
      <c r="AF19" s="253" t="e">
        <f t="shared" ref="AF19:AF82" ca="1" si="20">(F19-AE19)/AE19</f>
        <v>#REF!</v>
      </c>
      <c r="AG19" s="258" t="e">
        <f t="shared" ref="AG19:AG82" ca="1" si="21">IF(AF19&gt;MktDrop,0,1)</f>
        <v>#REF!</v>
      </c>
    </row>
    <row r="20" spans="1:33" ht="15" x14ac:dyDescent="0.2">
      <c r="A20">
        <f t="shared" si="15"/>
        <v>3</v>
      </c>
      <c r="B20">
        <f t="shared" si="16"/>
        <v>1872</v>
      </c>
      <c r="C20" s="70">
        <f t="shared" si="1"/>
        <v>1872.1666666666656</v>
      </c>
      <c r="D20" s="64" t="s">
        <v>115</v>
      </c>
      <c r="E20" s="151">
        <v>12.844641319999999</v>
      </c>
      <c r="F20" s="152">
        <v>120.62179999999999</v>
      </c>
      <c r="G20" s="152">
        <v>108.1232</v>
      </c>
      <c r="H20" s="152">
        <v>108.06001721</v>
      </c>
      <c r="I20" s="152">
        <v>120.62179999999999</v>
      </c>
      <c r="J20" s="152">
        <v>12.844641319999999</v>
      </c>
      <c r="K20" s="152">
        <v>12.844641319999999</v>
      </c>
      <c r="L20" s="152">
        <v>23.19</v>
      </c>
      <c r="M20" s="153">
        <v>12.16637776</v>
      </c>
      <c r="N20" s="17">
        <f t="shared" ref="N20:T20" si="22">F20/F19/$E20*$E19-1</f>
        <v>1.9727768489487429E-2</v>
      </c>
      <c r="O20" s="17">
        <f t="shared" si="22"/>
        <v>-6.6144740646276734E-3</v>
      </c>
      <c r="P20" s="17">
        <f t="shared" si="22"/>
        <v>-8.399656925175969E-3</v>
      </c>
      <c r="Q20" s="17">
        <f t="shared" si="22"/>
        <v>1.9727768489487429E-2</v>
      </c>
      <c r="R20" s="17">
        <f t="shared" si="22"/>
        <v>0</v>
      </c>
      <c r="S20" s="17">
        <f t="shared" si="22"/>
        <v>0</v>
      </c>
      <c r="T20" s="17">
        <f t="shared" si="22"/>
        <v>-1.4811591484751419E-2</v>
      </c>
      <c r="U20" s="240">
        <v>0</v>
      </c>
      <c r="V20" s="240">
        <v>0</v>
      </c>
      <c r="W20" s="223">
        <f t="shared" ref="W20:W83" si="23">IFERROR(IF(AH20="Aggressive",Y20,X20),0)</f>
        <v>1.2690685313285799E-2</v>
      </c>
      <c r="X20" s="223">
        <f>MMULT(N20:T20,'Parameters &amp; Main Results'!$B$12:$B$18)-'Parameters &amp; Main Results'!$B$22/12+MMULT(U20:V20,'Parameters &amp; Main Results'!$B$20:$B$21)</f>
        <v>1.2690685313285799E-2</v>
      </c>
      <c r="Y20" s="223">
        <f>MMULT(N20:T20,'Parameters &amp; Main Results'!$C$12:$C$18)-'Parameters &amp; Main Results'!$C$22/12+MMULT(U20:V20,'Parameters &amp; Main Results'!$C$20:$C$21)</f>
        <v>1.7051877567409252E-2</v>
      </c>
      <c r="Z20" s="17">
        <f t="shared" ca="1" si="3"/>
        <v>5131.6384610641671</v>
      </c>
      <c r="AA20" s="70">
        <f ca="1">Z20/OFFSET(Z20,'Parameters &amp; Main Results'!$B$38,0)</f>
        <v>10.00297788525743</v>
      </c>
      <c r="AB20" s="70">
        <f ca="1">SUMPRODUCT(Z20:OFFSET(Z20,'Parameters &amp; Main Results'!$B$38-1,0), 'Cash Flow Assist'!$P$11:OFFSET('Cash Flow Assist'!$P$11,'Parameters &amp; Main Results'!$B$38-1,0)  )/OFFSET(Z20,'Parameters &amp; Main Results'!$B$38,0)</f>
        <v>1782.4541072131585</v>
      </c>
      <c r="AC20" s="70">
        <f ca="1">SUMPRODUCT(Z20:OFFSET(Z20,'Parameters &amp; Main Results'!$B$38-1,0),'Parameters &amp; Main Results'!$B$42:OFFSET('Parameters &amp; Main Results'!$B$42,'Parameters &amp; Main Results'!$B$38-1,0)   )/OFFSET(Z20,'Parameters &amp; Main Results'!$B$38,0)</f>
        <v>0</v>
      </c>
      <c r="AD20" s="155">
        <f t="shared" si="4"/>
        <v>0</v>
      </c>
      <c r="AE20" s="252" t="e">
        <f t="shared" ca="1" si="19"/>
        <v>#REF!</v>
      </c>
      <c r="AF20" s="253" t="e">
        <f t="shared" ca="1" si="20"/>
        <v>#REF!</v>
      </c>
      <c r="AG20" s="258" t="e">
        <f t="shared" ca="1" si="21"/>
        <v>#REF!</v>
      </c>
    </row>
    <row r="21" spans="1:33" ht="15" x14ac:dyDescent="0.2">
      <c r="A21">
        <f t="shared" si="15"/>
        <v>4</v>
      </c>
      <c r="B21">
        <f t="shared" si="16"/>
        <v>1872</v>
      </c>
      <c r="C21" s="70">
        <f t="shared" si="1"/>
        <v>1872.2499999999989</v>
      </c>
      <c r="D21" s="64" t="s">
        <v>115</v>
      </c>
      <c r="E21" s="151">
        <v>13.130137189999999</v>
      </c>
      <c r="F21" s="152">
        <v>124.72750000000001</v>
      </c>
      <c r="G21" s="152">
        <v>110.78279999999999</v>
      </c>
      <c r="H21" s="152">
        <v>108.76330781999999</v>
      </c>
      <c r="I21" s="152">
        <v>124.72750000000001</v>
      </c>
      <c r="J21" s="152">
        <v>13.130137189999999</v>
      </c>
      <c r="K21" s="152">
        <v>13.130137189999999</v>
      </c>
      <c r="L21" s="152">
        <v>23.19</v>
      </c>
      <c r="M21" s="153">
        <v>12.26713077</v>
      </c>
      <c r="N21" s="17">
        <f t="shared" ref="N21:T21" si="24">F21/F20/$E21*$E20-1</f>
        <v>1.1554135737926741E-2</v>
      </c>
      <c r="O21" s="17">
        <f t="shared" si="24"/>
        <v>2.3194653138680632E-3</v>
      </c>
      <c r="P21" s="17">
        <f t="shared" si="24"/>
        <v>-1.5376736743834885E-2</v>
      </c>
      <c r="Q21" s="17">
        <f t="shared" si="24"/>
        <v>1.1554135737926741E-2</v>
      </c>
      <c r="R21" s="17">
        <f t="shared" si="24"/>
        <v>0</v>
      </c>
      <c r="S21" s="17">
        <f t="shared" si="24"/>
        <v>0</v>
      </c>
      <c r="T21" s="17">
        <f t="shared" si="24"/>
        <v>-2.1743555750311283E-2</v>
      </c>
      <c r="U21" s="240">
        <v>0</v>
      </c>
      <c r="V21" s="240">
        <v>0</v>
      </c>
      <c r="W21" s="223">
        <f t="shared" si="23"/>
        <v>8.000650412036436E-3</v>
      </c>
      <c r="X21" s="223">
        <f>MMULT(N21:T21,'Parameters &amp; Main Results'!$B$12:$B$18)-'Parameters &amp; Main Results'!$B$22/12+MMULT(U21:V21,'Parameters &amp; Main Results'!$B$20:$B$21)</f>
        <v>8.000650412036436E-3</v>
      </c>
      <c r="Y21" s="223">
        <f>MMULT(N21:T21,'Parameters &amp; Main Results'!$C$12:$C$18)-'Parameters &amp; Main Results'!$C$22/12+MMULT(U21:V21,'Parameters &amp; Main Results'!$C$20:$C$21)</f>
        <v>1.0589002028854206E-2</v>
      </c>
      <c r="Z21" s="17">
        <f t="shared" ca="1" si="3"/>
        <v>5067.3305635043389</v>
      </c>
      <c r="AA21" s="70">
        <f ca="1">Z21/OFFSET(Z21,'Parameters &amp; Main Results'!$B$38,0)</f>
        <v>10.111104444783031</v>
      </c>
      <c r="AB21" s="70">
        <f ca="1">SUMPRODUCT(Z21:OFFSET(Z21,'Parameters &amp; Main Results'!$B$38-1,0), 'Cash Flow Assist'!$P$11:OFFSET('Cash Flow Assist'!$P$11,'Parameters &amp; Main Results'!$B$38-1,0)  )/OFFSET(Z21,'Parameters &amp; Main Results'!$B$38,0)</f>
        <v>1815.3707283730926</v>
      </c>
      <c r="AC21" s="70">
        <f ca="1">SUMPRODUCT(Z21:OFFSET(Z21,'Parameters &amp; Main Results'!$B$38-1,0),'Parameters &amp; Main Results'!$B$42:OFFSET('Parameters &amp; Main Results'!$B$42,'Parameters &amp; Main Results'!$B$38-1,0)   )/OFFSET(Z21,'Parameters &amp; Main Results'!$B$38,0)</f>
        <v>0</v>
      </c>
      <c r="AD21" s="155">
        <f t="shared" si="4"/>
        <v>0</v>
      </c>
      <c r="AE21" s="252" t="e">
        <f t="shared" ca="1" si="19"/>
        <v>#REF!</v>
      </c>
      <c r="AF21" s="253" t="e">
        <f t="shared" ca="1" si="20"/>
        <v>#REF!</v>
      </c>
      <c r="AG21" s="258" t="e">
        <f t="shared" ca="1" si="21"/>
        <v>#REF!</v>
      </c>
    </row>
    <row r="22" spans="1:33" ht="15" x14ac:dyDescent="0.2">
      <c r="A22">
        <f t="shared" si="15"/>
        <v>5</v>
      </c>
      <c r="B22">
        <f t="shared" si="16"/>
        <v>1872</v>
      </c>
      <c r="C22" s="70">
        <f t="shared" si="1"/>
        <v>1872.3333333333321</v>
      </c>
      <c r="D22" s="64" t="s">
        <v>115</v>
      </c>
      <c r="E22" s="151">
        <v>13.130137189999999</v>
      </c>
      <c r="F22" s="152">
        <v>125.2607</v>
      </c>
      <c r="G22" s="152">
        <v>113.517</v>
      </c>
      <c r="H22" s="152">
        <v>109.47117568</v>
      </c>
      <c r="I22" s="152">
        <v>125.2607</v>
      </c>
      <c r="J22" s="152">
        <v>13.130137189999999</v>
      </c>
      <c r="K22" s="152">
        <v>13.130137189999999</v>
      </c>
      <c r="L22" s="152">
        <v>23.19</v>
      </c>
      <c r="M22" s="153">
        <v>12.290163919999999</v>
      </c>
      <c r="N22" s="17">
        <f t="shared" ref="N22:T22" si="25">F22/F21/$E22*$E21-1</f>
        <v>4.2749193241264916E-3</v>
      </c>
      <c r="O22" s="17">
        <f t="shared" si="25"/>
        <v>2.4680726610990078E-2</v>
      </c>
      <c r="P22" s="17">
        <f t="shared" si="25"/>
        <v>6.5083333174411617E-3</v>
      </c>
      <c r="Q22" s="17">
        <f t="shared" si="25"/>
        <v>4.2749193241264916E-3</v>
      </c>
      <c r="R22" s="17">
        <f t="shared" si="25"/>
        <v>0</v>
      </c>
      <c r="S22" s="17">
        <f t="shared" si="25"/>
        <v>0</v>
      </c>
      <c r="T22" s="17">
        <f t="shared" si="25"/>
        <v>0</v>
      </c>
      <c r="U22" s="240">
        <v>0</v>
      </c>
      <c r="V22" s="240">
        <v>0</v>
      </c>
      <c r="W22" s="223">
        <f t="shared" si="23"/>
        <v>8.1006681486262173E-3</v>
      </c>
      <c r="X22" s="223">
        <f>MMULT(N22:T22,'Parameters &amp; Main Results'!$B$12:$B$18)-'Parameters &amp; Main Results'!$B$22/12+MMULT(U22:V22,'Parameters &amp; Main Results'!$B$20:$B$21)</f>
        <v>8.1006681486262173E-3</v>
      </c>
      <c r="Y22" s="223">
        <f>MMULT(N22:T22,'Parameters &amp; Main Results'!$C$12:$C$18)-'Parameters &amp; Main Results'!$C$22/12+MMULT(U22:V22,'Parameters &amp; Main Results'!$C$20:$C$21)</f>
        <v>6.273833386146184E-3</v>
      </c>
      <c r="Z22" s="17">
        <f t="shared" ca="1" si="3"/>
        <v>5027.1104105270033</v>
      </c>
      <c r="AA22" s="70">
        <f ca="1">Z22/OFFSET(Z22,'Parameters &amp; Main Results'!$B$38,0)</f>
        <v>9.4834726030732046</v>
      </c>
      <c r="AB22" s="70">
        <f ca="1">SUMPRODUCT(Z22:OFFSET(Z22,'Parameters &amp; Main Results'!$B$38-1,0), 'Cash Flow Assist'!$P$11:OFFSET('Cash Flow Assist'!$P$11,'Parameters &amp; Main Results'!$B$38-1,0)  )/OFFSET(Z22,'Parameters &amp; Main Results'!$B$38,0)</f>
        <v>1707.6929431816727</v>
      </c>
      <c r="AC22" s="70">
        <f ca="1">SUMPRODUCT(Z22:OFFSET(Z22,'Parameters &amp; Main Results'!$B$38-1,0),'Parameters &amp; Main Results'!$B$42:OFFSET('Parameters &amp; Main Results'!$B$42,'Parameters &amp; Main Results'!$B$38-1,0)   )/OFFSET(Z22,'Parameters &amp; Main Results'!$B$38,0)</f>
        <v>0</v>
      </c>
      <c r="AD22" s="155">
        <f t="shared" si="4"/>
        <v>0</v>
      </c>
      <c r="AE22" s="252" t="e">
        <f t="shared" ca="1" si="19"/>
        <v>#REF!</v>
      </c>
      <c r="AF22" s="253" t="e">
        <f t="shared" ca="1" si="20"/>
        <v>#REF!</v>
      </c>
      <c r="AG22" s="258" t="e">
        <f t="shared" ca="1" si="21"/>
        <v>#REF!</v>
      </c>
    </row>
    <row r="23" spans="1:33" ht="15" x14ac:dyDescent="0.2">
      <c r="A23">
        <f t="shared" si="15"/>
        <v>6</v>
      </c>
      <c r="B23">
        <f t="shared" si="16"/>
        <v>1872</v>
      </c>
      <c r="C23" s="70">
        <f t="shared" si="1"/>
        <v>1872.4166666666654</v>
      </c>
      <c r="D23" s="64" t="s">
        <v>115</v>
      </c>
      <c r="E23" s="151">
        <v>13.0349719</v>
      </c>
      <c r="F23" s="152">
        <v>124.5942</v>
      </c>
      <c r="G23" s="152">
        <v>115.2771</v>
      </c>
      <c r="H23" s="152">
        <v>110.18365059</v>
      </c>
      <c r="I23" s="152">
        <v>124.5942</v>
      </c>
      <c r="J23" s="152">
        <v>13.0349719</v>
      </c>
      <c r="K23" s="152">
        <v>13.0349719</v>
      </c>
      <c r="L23" s="152">
        <v>23.19</v>
      </c>
      <c r="M23" s="153">
        <v>12.277047570000001</v>
      </c>
      <c r="N23" s="17">
        <f t="shared" ref="N23:T23" si="26">F23/F22/$E23*$E22-1</f>
        <v>1.9410173981637691E-3</v>
      </c>
      <c r="O23" s="17">
        <f t="shared" si="26"/>
        <v>2.2919133026028993E-2</v>
      </c>
      <c r="P23" s="17">
        <f t="shared" si="26"/>
        <v>1.3856616026793889E-2</v>
      </c>
      <c r="Q23" s="17">
        <f t="shared" si="26"/>
        <v>1.9410173981637691E-3</v>
      </c>
      <c r="R23" s="17">
        <f t="shared" si="26"/>
        <v>0</v>
      </c>
      <c r="S23" s="17">
        <f t="shared" si="26"/>
        <v>0</v>
      </c>
      <c r="T23" s="17">
        <f t="shared" si="26"/>
        <v>7.3007667933675524E-3</v>
      </c>
      <c r="U23" s="240">
        <v>0</v>
      </c>
      <c r="V23" s="240">
        <v>0</v>
      </c>
      <c r="W23" s="223">
        <f t="shared" si="23"/>
        <v>6.3629613268303374E-3</v>
      </c>
      <c r="X23" s="223">
        <f>MMULT(N23:T23,'Parameters &amp; Main Results'!$B$12:$B$18)-'Parameters &amp; Main Results'!$B$22/12+MMULT(U23:V23,'Parameters &amp; Main Results'!$B$20:$B$21)</f>
        <v>6.3629613268303374E-3</v>
      </c>
      <c r="Y23" s="223">
        <f>MMULT(N23:T23,'Parameters &amp; Main Results'!$C$12:$C$18)-'Parameters &amp; Main Results'!$C$22/12+MMULT(U23:V23,'Parameters &amp; Main Results'!$C$20:$C$21)</f>
        <v>3.9971622942836247E-3</v>
      </c>
      <c r="Z23" s="17">
        <f t="shared" ca="1" si="3"/>
        <v>4986.7146896740742</v>
      </c>
      <c r="AA23" s="70">
        <f ca="1">Z23/OFFSET(Z23,'Parameters &amp; Main Results'!$B$38,0)</f>
        <v>9.0330314126493789</v>
      </c>
      <c r="AB23" s="70">
        <f ca="1">SUMPRODUCT(Z23:OFFSET(Z23,'Parameters &amp; Main Results'!$B$38-1,0), 'Cash Flow Assist'!$P$11:OFFSET('Cash Flow Assist'!$P$11,'Parameters &amp; Main Results'!$B$38-1,0)  )/OFFSET(Z23,'Parameters &amp; Main Results'!$B$38,0)</f>
        <v>1631.6122193744582</v>
      </c>
      <c r="AC23" s="70">
        <f ca="1">SUMPRODUCT(Z23:OFFSET(Z23,'Parameters &amp; Main Results'!$B$38-1,0),'Parameters &amp; Main Results'!$B$42:OFFSET('Parameters &amp; Main Results'!$B$42,'Parameters &amp; Main Results'!$B$38-1,0)   )/OFFSET(Z23,'Parameters &amp; Main Results'!$B$38,0)</f>
        <v>0</v>
      </c>
      <c r="AD23" s="155">
        <f t="shared" si="4"/>
        <v>0</v>
      </c>
      <c r="AE23" s="252" t="e">
        <f t="shared" ca="1" si="19"/>
        <v>#REF!</v>
      </c>
      <c r="AF23" s="253" t="e">
        <f t="shared" ca="1" si="20"/>
        <v>#REF!</v>
      </c>
      <c r="AG23" s="258" t="e">
        <f t="shared" ca="1" si="21"/>
        <v>#REF!</v>
      </c>
    </row>
    <row r="24" spans="1:33" ht="15" x14ac:dyDescent="0.2">
      <c r="A24">
        <f t="shared" si="15"/>
        <v>7</v>
      </c>
      <c r="B24">
        <f t="shared" si="16"/>
        <v>1872</v>
      </c>
      <c r="C24" s="70">
        <f t="shared" si="1"/>
        <v>1872.4999999999986</v>
      </c>
      <c r="D24" s="64" t="s">
        <v>115</v>
      </c>
      <c r="E24" s="151">
        <v>12.844641319999999</v>
      </c>
      <c r="F24" s="152">
        <v>124.2272</v>
      </c>
      <c r="G24" s="152">
        <v>113.2225</v>
      </c>
      <c r="H24" s="152">
        <v>110.90076251000001</v>
      </c>
      <c r="I24" s="152">
        <v>124.2272</v>
      </c>
      <c r="J24" s="152">
        <v>12.844641319999999</v>
      </c>
      <c r="K24" s="152">
        <v>12.844641319999999</v>
      </c>
      <c r="L24" s="152">
        <v>23.19</v>
      </c>
      <c r="M24" s="153">
        <v>12.373855600000001</v>
      </c>
      <c r="N24" s="17">
        <f t="shared" ref="N24:T24" si="27">F24/F23/$E24*$E23-1</f>
        <v>1.1828688099288387E-2</v>
      </c>
      <c r="O24" s="17">
        <f t="shared" si="27"/>
        <v>-3.269344797184992E-3</v>
      </c>
      <c r="P24" s="17">
        <f t="shared" si="27"/>
        <v>2.1422670712232916E-2</v>
      </c>
      <c r="Q24" s="17">
        <f t="shared" si="27"/>
        <v>1.1828688099288387E-2</v>
      </c>
      <c r="R24" s="17">
        <f t="shared" si="27"/>
        <v>0</v>
      </c>
      <c r="S24" s="17">
        <f t="shared" si="27"/>
        <v>0</v>
      </c>
      <c r="T24" s="17">
        <f t="shared" si="27"/>
        <v>1.4817897616467013E-2</v>
      </c>
      <c r="U24" s="240">
        <v>0</v>
      </c>
      <c r="V24" s="240">
        <v>0</v>
      </c>
      <c r="W24" s="223">
        <f t="shared" si="23"/>
        <v>8.9168753291859748E-3</v>
      </c>
      <c r="X24" s="223">
        <f>MMULT(N24:T24,'Parameters &amp; Main Results'!$B$12:$B$18)-'Parameters &amp; Main Results'!$B$22/12+MMULT(U24:V24,'Parameters &amp; Main Results'!$B$20:$B$21)</f>
        <v>8.9168753291859748E-3</v>
      </c>
      <c r="Y24" s="223">
        <f>MMULT(N24:T24,'Parameters &amp; Main Results'!$C$12:$C$18)-'Parameters &amp; Main Results'!$C$22/12+MMULT(U24:V24,'Parameters &amp; Main Results'!$C$20:$C$21)</f>
        <v>1.0277218142974383E-2</v>
      </c>
      <c r="Z24" s="17">
        <f t="shared" ca="1" si="3"/>
        <v>4955.1850389042384</v>
      </c>
      <c r="AA24" s="70">
        <f ca="1">Z24/OFFSET(Z24,'Parameters &amp; Main Results'!$B$38,0)</f>
        <v>9.002966914812685</v>
      </c>
      <c r="AB24" s="70">
        <f ca="1">SUMPRODUCT(Z24:OFFSET(Z24,'Parameters &amp; Main Results'!$B$38-1,0), 'Cash Flow Assist'!$P$11:OFFSET('Cash Flow Assist'!$P$11,'Parameters &amp; Main Results'!$B$38-1,0)  )/OFFSET(Z24,'Parameters &amp; Main Results'!$B$38,0)</f>
        <v>1628.4718424620025</v>
      </c>
      <c r="AC24" s="70">
        <f ca="1">SUMPRODUCT(Z24:OFFSET(Z24,'Parameters &amp; Main Results'!$B$38-1,0),'Parameters &amp; Main Results'!$B$42:OFFSET('Parameters &amp; Main Results'!$B$42,'Parameters &amp; Main Results'!$B$38-1,0)   )/OFFSET(Z24,'Parameters &amp; Main Results'!$B$38,0)</f>
        <v>0</v>
      </c>
      <c r="AD24" s="155">
        <f t="shared" si="4"/>
        <v>0</v>
      </c>
      <c r="AE24" s="252" t="e">
        <f t="shared" ca="1" si="19"/>
        <v>#REF!</v>
      </c>
      <c r="AF24" s="253" t="e">
        <f t="shared" ca="1" si="20"/>
        <v>#REF!</v>
      </c>
      <c r="AG24" s="258" t="e">
        <f t="shared" ca="1" si="21"/>
        <v>#REF!</v>
      </c>
    </row>
    <row r="25" spans="1:33" ht="15" x14ac:dyDescent="0.2">
      <c r="A25">
        <f t="shared" si="15"/>
        <v>8</v>
      </c>
      <c r="B25">
        <f t="shared" si="16"/>
        <v>1872</v>
      </c>
      <c r="C25" s="70">
        <f t="shared" si="1"/>
        <v>1872.5833333333319</v>
      </c>
      <c r="D25" s="64" t="s">
        <v>115</v>
      </c>
      <c r="E25" s="151">
        <v>12.93980661</v>
      </c>
      <c r="F25" s="152">
        <v>123.3193</v>
      </c>
      <c r="G25" s="152">
        <v>113.57550000000001</v>
      </c>
      <c r="H25" s="152">
        <v>111.62254163999999</v>
      </c>
      <c r="I25" s="152">
        <v>123.3193</v>
      </c>
      <c r="J25" s="152">
        <v>12.93980661</v>
      </c>
      <c r="K25" s="152">
        <v>12.93980661</v>
      </c>
      <c r="L25" s="152">
        <v>23.19</v>
      </c>
      <c r="M25" s="153">
        <v>12.12469398</v>
      </c>
      <c r="N25" s="17">
        <f t="shared" ref="N25:T25" si="28">F25/F24/$E25*$E24-1</f>
        <v>-1.4609094126930677E-2</v>
      </c>
      <c r="O25" s="17">
        <f t="shared" si="28"/>
        <v>-4.2596345308407724E-3</v>
      </c>
      <c r="P25" s="17">
        <f t="shared" si="28"/>
        <v>-8.9399192847916531E-4</v>
      </c>
      <c r="Q25" s="17">
        <f t="shared" si="28"/>
        <v>-1.4609094126930677E-2</v>
      </c>
      <c r="R25" s="17">
        <f t="shared" si="28"/>
        <v>0</v>
      </c>
      <c r="S25" s="17">
        <f t="shared" si="28"/>
        <v>0</v>
      </c>
      <c r="T25" s="17">
        <f t="shared" si="28"/>
        <v>-7.3544599906504304E-3</v>
      </c>
      <c r="U25" s="240">
        <v>0</v>
      </c>
      <c r="V25" s="240">
        <v>0</v>
      </c>
      <c r="W25" s="223">
        <f t="shared" si="23"/>
        <v>-1.2218137167565351E-2</v>
      </c>
      <c r="X25" s="223">
        <f>MMULT(N25:T25,'Parameters &amp; Main Results'!$B$12:$B$18)-'Parameters &amp; Main Results'!$B$22/12+MMULT(U25:V25,'Parameters &amp; Main Results'!$B$20:$B$21)</f>
        <v>-1.2218137167565351E-2</v>
      </c>
      <c r="Y25" s="223">
        <f>MMULT(N25:T25,'Parameters &amp; Main Results'!$C$12:$C$18)-'Parameters &amp; Main Results'!$C$22/12+MMULT(U25:V25,'Parameters &amp; Main Results'!$C$20:$C$21)</f>
        <v>-1.3615814833988354E-2</v>
      </c>
      <c r="Z25" s="17">
        <f t="shared" ca="1" si="3"/>
        <v>4911.3907796293697</v>
      </c>
      <c r="AA25" s="70">
        <f ca="1">Z25/OFFSET(Z25,'Parameters &amp; Main Results'!$B$38,0)</f>
        <v>8.9231900778782283</v>
      </c>
      <c r="AB25" s="70">
        <f ca="1">SUMPRODUCT(Z25:OFFSET(Z25,'Parameters &amp; Main Results'!$B$38-1,0), 'Cash Flow Assist'!$P$11:OFFSET('Cash Flow Assist'!$P$11,'Parameters &amp; Main Results'!$B$38-1,0)  )/OFFSET(Z25,'Parameters &amp; Main Results'!$B$38,0)</f>
        <v>1620.4311016414633</v>
      </c>
      <c r="AC25" s="70">
        <f ca="1">SUMPRODUCT(Z25:OFFSET(Z25,'Parameters &amp; Main Results'!$B$38-1,0),'Parameters &amp; Main Results'!$B$42:OFFSET('Parameters &amp; Main Results'!$B$42,'Parameters &amp; Main Results'!$B$38-1,0)   )/OFFSET(Z25,'Parameters &amp; Main Results'!$B$38,0)</f>
        <v>0</v>
      </c>
      <c r="AD25" s="155">
        <f t="shared" si="4"/>
        <v>-1.4609094126930677E-2</v>
      </c>
      <c r="AE25" s="252" t="e">
        <f t="shared" ca="1" si="19"/>
        <v>#REF!</v>
      </c>
      <c r="AF25" s="253" t="e">
        <f t="shared" ca="1" si="20"/>
        <v>#REF!</v>
      </c>
      <c r="AG25" s="258" t="e">
        <f t="shared" ca="1" si="21"/>
        <v>#REF!</v>
      </c>
    </row>
    <row r="26" spans="1:33" ht="15" x14ac:dyDescent="0.2">
      <c r="A26">
        <f t="shared" si="15"/>
        <v>9</v>
      </c>
      <c r="B26">
        <f t="shared" si="16"/>
        <v>1872</v>
      </c>
      <c r="C26" s="70">
        <f t="shared" si="1"/>
        <v>1872.6666666666652</v>
      </c>
      <c r="D26" s="64" t="s">
        <v>115</v>
      </c>
      <c r="E26" s="151">
        <v>13.0349719</v>
      </c>
      <c r="F26" s="152">
        <v>122.12220000000001</v>
      </c>
      <c r="G26" s="152">
        <v>112.55880000000001</v>
      </c>
      <c r="H26" s="152">
        <v>112.34901834999999</v>
      </c>
      <c r="I26" s="152">
        <v>122.12220000000001</v>
      </c>
      <c r="J26" s="152">
        <v>13.0349719</v>
      </c>
      <c r="K26" s="152">
        <v>13.0349719</v>
      </c>
      <c r="L26" s="152">
        <v>23.19</v>
      </c>
      <c r="M26" s="153">
        <v>11.8512146</v>
      </c>
      <c r="N26" s="17">
        <f t="shared" ref="N26:T26" si="29">F26/F25/$E26*$E25-1</f>
        <v>-1.693721666027137E-2</v>
      </c>
      <c r="O26" s="17">
        <f t="shared" si="29"/>
        <v>-1.6187166680677656E-2</v>
      </c>
      <c r="P26" s="17">
        <f t="shared" si="29"/>
        <v>-8.3994927063668623E-4</v>
      </c>
      <c r="Q26" s="17">
        <f t="shared" si="29"/>
        <v>-1.693721666027137E-2</v>
      </c>
      <c r="R26" s="17">
        <f t="shared" si="29"/>
        <v>0</v>
      </c>
      <c r="S26" s="17">
        <f t="shared" si="29"/>
        <v>0</v>
      </c>
      <c r="T26" s="17">
        <f t="shared" si="29"/>
        <v>-7.3007667933676634E-3</v>
      </c>
      <c r="U26" s="240">
        <v>0</v>
      </c>
      <c r="V26" s="240">
        <v>0</v>
      </c>
      <c r="W26" s="223">
        <f t="shared" si="23"/>
        <v>-1.6347050837674109E-2</v>
      </c>
      <c r="X26" s="223">
        <f>MMULT(N26:T26,'Parameters &amp; Main Results'!$B$12:$B$18)-'Parameters &amp; Main Results'!$B$22/12+MMULT(U26:V26,'Parameters &amp; Main Results'!$B$20:$B$21)</f>
        <v>-1.6347050837674109E-2</v>
      </c>
      <c r="Y26" s="223">
        <f>MMULT(N26:T26,'Parameters &amp; Main Results'!$C$12:$C$18)-'Parameters &amp; Main Results'!$C$22/12+MMULT(U26:V26,'Parameters &amp; Main Results'!$C$20:$C$21)</f>
        <v>-1.6903878328978664E-2</v>
      </c>
      <c r="Z26" s="17">
        <f t="shared" ca="1" si="3"/>
        <v>4972.1410813781349</v>
      </c>
      <c r="AA26" s="70">
        <f ca="1">Z26/OFFSET(Z26,'Parameters &amp; Main Results'!$B$38,0)</f>
        <v>8.7410488179484407</v>
      </c>
      <c r="AB26" s="70">
        <f ca="1">SUMPRODUCT(Z26:OFFSET(Z26,'Parameters &amp; Main Results'!$B$38-1,0), 'Cash Flow Assist'!$P$11:OFFSET('Cash Flow Assist'!$P$11,'Parameters &amp; Main Results'!$B$38-1,0)  )/OFFSET(Z26,'Parameters &amp; Main Results'!$B$38,0)</f>
        <v>1560.2935141648861</v>
      </c>
      <c r="AC26" s="70">
        <f ca="1">SUMPRODUCT(Z26:OFFSET(Z26,'Parameters &amp; Main Results'!$B$38-1,0),'Parameters &amp; Main Results'!$B$42:OFFSET('Parameters &amp; Main Results'!$B$42,'Parameters &amp; Main Results'!$B$38-1,0)   )/OFFSET(Z26,'Parameters &amp; Main Results'!$B$38,0)</f>
        <v>0</v>
      </c>
      <c r="AD26" s="155">
        <f t="shared" si="4"/>
        <v>-3.1298873394763893E-2</v>
      </c>
      <c r="AE26" s="252" t="e">
        <f t="shared" ca="1" si="19"/>
        <v>#REF!</v>
      </c>
      <c r="AF26" s="253" t="e">
        <f t="shared" ca="1" si="20"/>
        <v>#REF!</v>
      </c>
      <c r="AG26" s="258" t="e">
        <f t="shared" ca="1" si="21"/>
        <v>#REF!</v>
      </c>
    </row>
    <row r="27" spans="1:33" ht="15" x14ac:dyDescent="0.2">
      <c r="A27">
        <f t="shared" si="15"/>
        <v>10</v>
      </c>
      <c r="B27">
        <f t="shared" si="16"/>
        <v>1872</v>
      </c>
      <c r="C27" s="70">
        <f t="shared" si="1"/>
        <v>1872.7499999999984</v>
      </c>
      <c r="D27" s="64" t="s">
        <v>115</v>
      </c>
      <c r="E27" s="151">
        <v>12.74947603</v>
      </c>
      <c r="F27" s="152">
        <v>123.0651</v>
      </c>
      <c r="G27" s="152">
        <v>114.4102</v>
      </c>
      <c r="H27" s="152">
        <v>113.08022321</v>
      </c>
      <c r="I27" s="152">
        <v>123.0651</v>
      </c>
      <c r="J27" s="152">
        <v>12.74947603</v>
      </c>
      <c r="K27" s="152">
        <v>12.74947603</v>
      </c>
      <c r="L27" s="152">
        <v>23.19</v>
      </c>
      <c r="M27" s="153">
        <v>12.14152655</v>
      </c>
      <c r="N27" s="17">
        <f t="shared" ref="N27:T27" si="30">F27/F26/$E27*$E26-1</f>
        <v>3.0286601536829716E-2</v>
      </c>
      <c r="O27" s="17">
        <f t="shared" si="30"/>
        <v>3.9209367642913273E-2</v>
      </c>
      <c r="P27" s="17">
        <f t="shared" si="30"/>
        <v>2.904682601209907E-2</v>
      </c>
      <c r="Q27" s="17">
        <f t="shared" si="30"/>
        <v>3.0286601536829716E-2</v>
      </c>
      <c r="R27" s="17">
        <f t="shared" si="30"/>
        <v>0</v>
      </c>
      <c r="S27" s="17">
        <f t="shared" si="30"/>
        <v>0</v>
      </c>
      <c r="T27" s="17">
        <f t="shared" si="30"/>
        <v>2.2392753186736281E-2</v>
      </c>
      <c r="U27" s="240">
        <v>0</v>
      </c>
      <c r="V27" s="240">
        <v>0</v>
      </c>
      <c r="W27" s="223">
        <f t="shared" si="23"/>
        <v>3.1634795673875088E-2</v>
      </c>
      <c r="X27" s="223">
        <f>MMULT(N27:T27,'Parameters &amp; Main Results'!$B$12:$B$18)-'Parameters &amp; Main Results'!$B$22/12+MMULT(U27:V27,'Parameters &amp; Main Results'!$B$20:$B$21)</f>
        <v>3.1634795673875088E-2</v>
      </c>
      <c r="Y27" s="223">
        <f>MMULT(N27:T27,'Parameters &amp; Main Results'!$C$12:$C$18)-'Parameters &amp; Main Results'!$C$22/12+MMULT(U27:V27,'Parameters &amp; Main Results'!$C$20:$C$21)</f>
        <v>3.1137211480771407E-2</v>
      </c>
      <c r="Z27" s="17">
        <f t="shared" ca="1" si="3"/>
        <v>5054.771691186801</v>
      </c>
      <c r="AA27" s="70">
        <f ca="1">Z27/OFFSET(Z27,'Parameters &amp; Main Results'!$B$38,0)</f>
        <v>8.4364731263926203</v>
      </c>
      <c r="AB27" s="70">
        <f ca="1">SUMPRODUCT(Z27:OFFSET(Z27,'Parameters &amp; Main Results'!$B$38-1,0), 'Cash Flow Assist'!$P$11:OFFSET('Cash Flow Assist'!$P$11,'Parameters &amp; Main Results'!$B$38-1,0)  )/OFFSET(Z27,'Parameters &amp; Main Results'!$B$38,0)</f>
        <v>1473.9595499298223</v>
      </c>
      <c r="AC27" s="70">
        <f ca="1">SUMPRODUCT(Z27:OFFSET(Z27,'Parameters &amp; Main Results'!$B$38-1,0),'Parameters &amp; Main Results'!$B$42:OFFSET('Parameters &amp; Main Results'!$B$42,'Parameters &amp; Main Results'!$B$38-1,0)   )/OFFSET(Z27,'Parameters &amp; Main Results'!$B$38,0)</f>
        <v>0</v>
      </c>
      <c r="AD27" s="155">
        <f t="shared" si="4"/>
        <v>-1.9602083649931101E-3</v>
      </c>
      <c r="AE27" s="252">
        <f t="shared" ca="1" si="19"/>
        <v>0</v>
      </c>
      <c r="AF27" s="253" t="e">
        <f t="shared" ca="1" si="20"/>
        <v>#DIV/0!</v>
      </c>
      <c r="AG27" s="258" t="e">
        <f t="shared" ca="1" si="21"/>
        <v>#DIV/0!</v>
      </c>
    </row>
    <row r="28" spans="1:33" ht="15" x14ac:dyDescent="0.2">
      <c r="A28">
        <f t="shared" si="15"/>
        <v>11</v>
      </c>
      <c r="B28">
        <f t="shared" si="16"/>
        <v>1872</v>
      </c>
      <c r="C28" s="70">
        <f t="shared" si="1"/>
        <v>1872.8333333333317</v>
      </c>
      <c r="D28" s="64" t="s">
        <v>115</v>
      </c>
      <c r="E28" s="151">
        <v>13.130137189999999</v>
      </c>
      <c r="F28" s="152">
        <v>123.38330000000001</v>
      </c>
      <c r="G28" s="152">
        <v>115.3871</v>
      </c>
      <c r="H28" s="152">
        <v>113.816187</v>
      </c>
      <c r="I28" s="152">
        <v>123.38330000000001</v>
      </c>
      <c r="J28" s="152">
        <v>13.130137189999999</v>
      </c>
      <c r="K28" s="152">
        <v>13.130137189999999</v>
      </c>
      <c r="L28" s="152">
        <v>23.19</v>
      </c>
      <c r="M28" s="153">
        <v>11.740117659999999</v>
      </c>
      <c r="N28" s="17">
        <f t="shared" ref="N28:T28" si="31">F28/F27/$E28*$E27-1</f>
        <v>-2.6480745147160589E-2</v>
      </c>
      <c r="O28" s="17">
        <f t="shared" si="31"/>
        <v>-2.0700378599305846E-2</v>
      </c>
      <c r="P28" s="17">
        <f t="shared" si="31"/>
        <v>-2.2671760044802203E-2</v>
      </c>
      <c r="Q28" s="17">
        <f t="shared" si="31"/>
        <v>-2.6480745147160589E-2</v>
      </c>
      <c r="R28" s="17">
        <f t="shared" si="31"/>
        <v>0</v>
      </c>
      <c r="S28" s="17">
        <f t="shared" si="31"/>
        <v>0</v>
      </c>
      <c r="T28" s="17">
        <f t="shared" si="31"/>
        <v>-2.8991407667081526E-2</v>
      </c>
      <c r="U28" s="240">
        <v>0</v>
      </c>
      <c r="V28" s="240">
        <v>0</v>
      </c>
      <c r="W28" s="223">
        <f t="shared" si="23"/>
        <v>-2.5491871630252357E-2</v>
      </c>
      <c r="X28" s="223">
        <f>MMULT(N28:T28,'Parameters &amp; Main Results'!$B$12:$B$18)-'Parameters &amp; Main Results'!$B$22/12+MMULT(U28:V28,'Parameters &amp; Main Results'!$B$20:$B$21)</f>
        <v>-2.5491871630252357E-2</v>
      </c>
      <c r="Y28" s="223">
        <f>MMULT(N28:T28,'Parameters &amp; Main Results'!$C$12:$C$18)-'Parameters &amp; Main Results'!$C$22/12+MMULT(U28:V28,'Parameters &amp; Main Results'!$C$20:$C$21)</f>
        <v>-2.5944375159041782E-2</v>
      </c>
      <c r="Z28" s="17">
        <f t="shared" ca="1" si="3"/>
        <v>4899.7685153542816</v>
      </c>
      <c r="AA28" s="70">
        <f ca="1">Z28/OFFSET(Z28,'Parameters &amp; Main Results'!$B$38,0)</f>
        <v>7.7652432809525438</v>
      </c>
      <c r="AB28" s="70">
        <f ca="1">SUMPRODUCT(Z28:OFFSET(Z28,'Parameters &amp; Main Results'!$B$38-1,0), 'Cash Flow Assist'!$P$11:OFFSET('Cash Flow Assist'!$P$11,'Parameters &amp; Main Results'!$B$38-1,0)  )/OFFSET(Z28,'Parameters &amp; Main Results'!$B$38,0)</f>
        <v>1392.5443073256388</v>
      </c>
      <c r="AC28" s="70">
        <f ca="1">SUMPRODUCT(Z28:OFFSET(Z28,'Parameters &amp; Main Results'!$B$38-1,0),'Parameters &amp; Main Results'!$B$42:OFFSET('Parameters &amp; Main Results'!$B$42,'Parameters &amp; Main Results'!$B$38-1,0)   )/OFFSET(Z28,'Parameters &amp; Main Results'!$B$38,0)</f>
        <v>0</v>
      </c>
      <c r="AD28" s="155">
        <f t="shared" si="4"/>
        <v>-2.8389045734005025E-2</v>
      </c>
      <c r="AE28" s="252">
        <f t="shared" ca="1" si="19"/>
        <v>0</v>
      </c>
      <c r="AF28" s="253" t="e">
        <f t="shared" ca="1" si="20"/>
        <v>#DIV/0!</v>
      </c>
      <c r="AG28" s="258" t="e">
        <f t="shared" ca="1" si="21"/>
        <v>#DIV/0!</v>
      </c>
    </row>
    <row r="29" spans="1:33" ht="15" x14ac:dyDescent="0.2">
      <c r="A29">
        <f t="shared" si="15"/>
        <v>12</v>
      </c>
      <c r="B29">
        <f t="shared" si="16"/>
        <v>1872</v>
      </c>
      <c r="C29" s="70">
        <f t="shared" si="1"/>
        <v>1872.9166666666649</v>
      </c>
      <c r="D29" s="64" t="s">
        <v>115</v>
      </c>
      <c r="E29" s="151">
        <v>12.93980661</v>
      </c>
      <c r="F29" s="152">
        <v>126.8002</v>
      </c>
      <c r="G29" s="152">
        <v>116.7518</v>
      </c>
      <c r="H29" s="152">
        <v>114.55694068</v>
      </c>
      <c r="I29" s="152">
        <v>126.8002</v>
      </c>
      <c r="J29" s="152">
        <v>12.93980661</v>
      </c>
      <c r="K29" s="152">
        <v>12.93980661</v>
      </c>
      <c r="L29" s="152">
        <v>23.19</v>
      </c>
      <c r="M29" s="153">
        <v>12.17533903</v>
      </c>
      <c r="N29" s="17">
        <f t="shared" ref="N29:T29" si="32">F29/F28/$E29*$E28-1</f>
        <v>4.2809634654065398E-2</v>
      </c>
      <c r="O29" s="17">
        <f t="shared" si="32"/>
        <v>2.6710029837589078E-2</v>
      </c>
      <c r="P29" s="17">
        <f t="shared" si="32"/>
        <v>2.131298383563629E-2</v>
      </c>
      <c r="Q29" s="17">
        <f t="shared" si="32"/>
        <v>4.2809634654065398E-2</v>
      </c>
      <c r="R29" s="17">
        <f t="shared" si="32"/>
        <v>0</v>
      </c>
      <c r="S29" s="17">
        <f t="shared" si="32"/>
        <v>0</v>
      </c>
      <c r="T29" s="17">
        <f t="shared" si="32"/>
        <v>1.4708919981301083E-2</v>
      </c>
      <c r="U29" s="240">
        <v>0</v>
      </c>
      <c r="V29" s="240">
        <v>0</v>
      </c>
      <c r="W29" s="223">
        <f t="shared" si="23"/>
        <v>3.8143011290465247E-2</v>
      </c>
      <c r="X29" s="223">
        <f>MMULT(N29:T29,'Parameters &amp; Main Results'!$B$12:$B$18)-'Parameters &amp; Main Results'!$B$22/12+MMULT(U29:V29,'Parameters &amp; Main Results'!$B$20:$B$21)</f>
        <v>3.8143011290465247E-2</v>
      </c>
      <c r="Y29" s="223">
        <f>MMULT(N29:T29,'Parameters &amp; Main Results'!$C$12:$C$18)-'Parameters &amp; Main Results'!$C$22/12+MMULT(U29:V29,'Parameters &amp; Main Results'!$C$20:$C$21)</f>
        <v>4.1158007505751097E-2</v>
      </c>
      <c r="Z29" s="17">
        <f t="shared" ca="1" si="3"/>
        <v>5027.9401194437369</v>
      </c>
      <c r="AA29" s="70">
        <f ca="1">Z29/OFFSET(Z29,'Parameters &amp; Main Results'!$B$38,0)</f>
        <v>7.5164587019163118</v>
      </c>
      <c r="AB29" s="70">
        <f ca="1">SUMPRODUCT(Z29:OFFSET(Z29,'Parameters &amp; Main Results'!$B$38-1,0), 'Cash Flow Assist'!$P$11:OFFSET('Cash Flow Assist'!$P$11,'Parameters &amp; Main Results'!$B$38-1,0)  )/OFFSET(Z29,'Parameters &amp; Main Results'!$B$38,0)</f>
        <v>1307.1868518175079</v>
      </c>
      <c r="AC29" s="70">
        <f ca="1">SUMPRODUCT(Z29:OFFSET(Z29,'Parameters &amp; Main Results'!$B$38-1,0),'Parameters &amp; Main Results'!$B$42:OFFSET('Parameters &amp; Main Results'!$B$42,'Parameters &amp; Main Results'!$B$38-1,0)   )/OFFSET(Z29,'Parameters &amp; Main Results'!$B$38,0)</f>
        <v>0</v>
      </c>
      <c r="AD29" s="155">
        <f t="shared" si="4"/>
        <v>0</v>
      </c>
      <c r="AE29" s="252">
        <f t="shared" ca="1" si="19"/>
        <v>0</v>
      </c>
      <c r="AF29" s="253" t="e">
        <f t="shared" ca="1" si="20"/>
        <v>#DIV/0!</v>
      </c>
      <c r="AG29" s="258" t="e">
        <f t="shared" ca="1" si="21"/>
        <v>#DIV/0!</v>
      </c>
    </row>
    <row r="30" spans="1:33" ht="15" x14ac:dyDescent="0.2">
      <c r="A30">
        <f t="shared" si="15"/>
        <v>1</v>
      </c>
      <c r="B30">
        <f t="shared" si="16"/>
        <v>1873</v>
      </c>
      <c r="C30" s="70">
        <f t="shared" si="1"/>
        <v>1872.9999999999982</v>
      </c>
      <c r="D30" s="64" t="s">
        <v>115</v>
      </c>
      <c r="E30" s="151">
        <v>12.93980661</v>
      </c>
      <c r="F30" s="152">
        <v>128.34880000000001</v>
      </c>
      <c r="G30" s="152">
        <v>115.40600000000001</v>
      </c>
      <c r="H30" s="152">
        <v>115.35406605999999</v>
      </c>
      <c r="I30" s="152">
        <v>128.34880000000001</v>
      </c>
      <c r="J30" s="152">
        <v>12.93980661</v>
      </c>
      <c r="K30" s="152">
        <v>12.93980661</v>
      </c>
      <c r="L30" s="152">
        <v>22.74</v>
      </c>
      <c r="M30" s="153">
        <v>12.24853128</v>
      </c>
      <c r="N30" s="17">
        <f t="shared" ref="N30:T30" si="33">F30/F29/$E30*$E29-1</f>
        <v>1.2212914490671301E-2</v>
      </c>
      <c r="O30" s="17">
        <f t="shared" si="33"/>
        <v>-1.152701714234794E-2</v>
      </c>
      <c r="P30" s="17">
        <f t="shared" si="33"/>
        <v>6.9583333429501515E-3</v>
      </c>
      <c r="Q30" s="17">
        <f t="shared" si="33"/>
        <v>1.2212914490671301E-2</v>
      </c>
      <c r="R30" s="17">
        <f t="shared" si="33"/>
        <v>0</v>
      </c>
      <c r="S30" s="17">
        <f t="shared" si="33"/>
        <v>0</v>
      </c>
      <c r="T30" s="17">
        <f t="shared" si="33"/>
        <v>-1.9404915912031084E-2</v>
      </c>
      <c r="U30" s="240">
        <v>0</v>
      </c>
      <c r="V30" s="240">
        <v>0</v>
      </c>
      <c r="W30" s="223">
        <f t="shared" si="23"/>
        <v>5.842369977265666E-3</v>
      </c>
      <c r="X30" s="223">
        <f>MMULT(N30:T30,'Parameters &amp; Main Results'!$B$12:$B$18)-'Parameters &amp; Main Results'!$B$22/12+MMULT(U30:V30,'Parameters &amp; Main Results'!$B$20:$B$21)</f>
        <v>5.842369977265666E-3</v>
      </c>
      <c r="Y30" s="223">
        <f>MMULT(N30:T30,'Parameters &amp; Main Results'!$C$12:$C$18)-'Parameters &amp; Main Results'!$C$22/12+MMULT(U30:V30,'Parameters &amp; Main Results'!$C$20:$C$21)</f>
        <v>9.7972546607027096E-3</v>
      </c>
      <c r="Z30" s="17">
        <f t="shared" ca="1" si="3"/>
        <v>4843.2056708581495</v>
      </c>
      <c r="AA30" s="70">
        <f ca="1">Z30/OFFSET(Z30,'Parameters &amp; Main Results'!$B$38,0)</f>
        <v>6.9795540346836429</v>
      </c>
      <c r="AB30" s="70">
        <f ca="1">SUMPRODUCT(Z30:OFFSET(Z30,'Parameters &amp; Main Results'!$B$38-1,0), 'Cash Flow Assist'!$P$11:OFFSET('Cash Flow Assist'!$P$11,'Parameters &amp; Main Results'!$B$38-1,0)  )/OFFSET(Z30,'Parameters &amp; Main Results'!$B$38,0)</f>
        <v>1253.8305214632014</v>
      </c>
      <c r="AC30" s="70">
        <f ca="1">SUMPRODUCT(Z30:OFFSET(Z30,'Parameters &amp; Main Results'!$B$38-1,0),'Parameters &amp; Main Results'!$B$42:OFFSET('Parameters &amp; Main Results'!$B$42,'Parameters &amp; Main Results'!$B$38-1,0)   )/OFFSET(Z30,'Parameters &amp; Main Results'!$B$38,0)</f>
        <v>0</v>
      </c>
      <c r="AD30" s="155">
        <f t="shared" si="4"/>
        <v>0</v>
      </c>
      <c r="AE30" s="252">
        <f t="shared" ca="1" si="19"/>
        <v>0</v>
      </c>
      <c r="AF30" s="253" t="e">
        <f t="shared" ca="1" si="20"/>
        <v>#DIV/0!</v>
      </c>
      <c r="AG30" s="258" t="e">
        <f t="shared" ca="1" si="21"/>
        <v>#DIV/0!</v>
      </c>
    </row>
    <row r="31" spans="1:33" ht="15" x14ac:dyDescent="0.2">
      <c r="A31">
        <f t="shared" si="15"/>
        <v>2</v>
      </c>
      <c r="B31">
        <f t="shared" si="16"/>
        <v>1873</v>
      </c>
      <c r="C31" s="70">
        <f t="shared" si="1"/>
        <v>1873.0833333333314</v>
      </c>
      <c r="D31" s="64" t="s">
        <v>115</v>
      </c>
      <c r="E31" s="151">
        <v>13.225221489999999</v>
      </c>
      <c r="F31" s="152">
        <v>130.2278</v>
      </c>
      <c r="G31" s="152">
        <v>116.2079</v>
      </c>
      <c r="H31" s="152">
        <v>116.1567381</v>
      </c>
      <c r="I31" s="152">
        <v>130.2278</v>
      </c>
      <c r="J31" s="152">
        <v>13.225221489999999</v>
      </c>
      <c r="K31" s="152">
        <v>13.225221489999999</v>
      </c>
      <c r="L31" s="152">
        <v>22.74</v>
      </c>
      <c r="M31" s="153">
        <v>12.0830497</v>
      </c>
      <c r="N31" s="17">
        <f t="shared" ref="N31:T31" si="34">F31/F30/$E31*$E30-1</f>
        <v>-7.2572528263996627E-3</v>
      </c>
      <c r="O31" s="17">
        <f t="shared" si="34"/>
        <v>-1.4782548325200429E-2</v>
      </c>
      <c r="P31" s="17">
        <f t="shared" si="34"/>
        <v>-1.4772939177093991E-2</v>
      </c>
      <c r="Q31" s="17">
        <f t="shared" si="34"/>
        <v>-7.2572528263996627E-3</v>
      </c>
      <c r="R31" s="17">
        <f t="shared" si="34"/>
        <v>0</v>
      </c>
      <c r="S31" s="17">
        <f t="shared" si="34"/>
        <v>0</v>
      </c>
      <c r="T31" s="17">
        <f t="shared" si="34"/>
        <v>-2.1581103969851245E-2</v>
      </c>
      <c r="U31" s="240">
        <v>0</v>
      </c>
      <c r="V31" s="240">
        <v>0</v>
      </c>
      <c r="W31" s="223">
        <f t="shared" si="23"/>
        <v>-9.5201711499990627E-3</v>
      </c>
      <c r="X31" s="223">
        <f>MMULT(N31:T31,'Parameters &amp; Main Results'!$B$12:$B$18)-'Parameters &amp; Main Results'!$B$22/12+MMULT(U31:V31,'Parameters &amp; Main Results'!$B$20:$B$21)</f>
        <v>-9.5201711499990627E-3</v>
      </c>
      <c r="Y31" s="223">
        <f>MMULT(N31:T31,'Parameters &amp; Main Results'!$C$12:$C$18)-'Parameters &amp; Main Results'!$C$22/12+MMULT(U31:V31,'Parameters &amp; Main Results'!$C$20:$C$21)</f>
        <v>-8.0514490429464073E-3</v>
      </c>
      <c r="Z31" s="17">
        <f t="shared" ca="1" si="3"/>
        <v>4815.0742257632446</v>
      </c>
      <c r="AA31" s="70">
        <f ca="1">Z31/OFFSET(Z31,'Parameters &amp; Main Results'!$B$38,0)</f>
        <v>7.2038859344495831</v>
      </c>
      <c r="AB31" s="70">
        <f ca="1">SUMPRODUCT(Z31:OFFSET(Z31,'Parameters &amp; Main Results'!$B$38-1,0), 'Cash Flow Assist'!$P$11:OFFSET('Cash Flow Assist'!$P$11,'Parameters &amp; Main Results'!$B$38-1,0)  )/OFFSET(Z31,'Parameters &amp; Main Results'!$B$38,0)</f>
        <v>1295.4832426631317</v>
      </c>
      <c r="AC31" s="70">
        <f ca="1">SUMPRODUCT(Z31:OFFSET(Z31,'Parameters &amp; Main Results'!$B$38-1,0),'Parameters &amp; Main Results'!$B$42:OFFSET('Parameters &amp; Main Results'!$B$42,'Parameters &amp; Main Results'!$B$38-1,0)   )/OFFSET(Z31,'Parameters &amp; Main Results'!$B$38,0)</f>
        <v>0</v>
      </c>
      <c r="AD31" s="155">
        <f t="shared" si="4"/>
        <v>-7.2572528263996627E-3</v>
      </c>
      <c r="AE31" s="252" t="str">
        <f t="shared" ca="1" si="19"/>
        <v>SPX-TR</v>
      </c>
      <c r="AF31" s="253" t="e">
        <f t="shared" ca="1" si="20"/>
        <v>#VALUE!</v>
      </c>
      <c r="AG31" s="258" t="e">
        <f t="shared" ca="1" si="21"/>
        <v>#VALUE!</v>
      </c>
    </row>
    <row r="32" spans="1:33" ht="15" x14ac:dyDescent="0.2">
      <c r="A32">
        <f t="shared" si="15"/>
        <v>3</v>
      </c>
      <c r="B32">
        <f t="shared" si="16"/>
        <v>1873</v>
      </c>
      <c r="C32" s="70">
        <f t="shared" si="1"/>
        <v>1873.1666666666647</v>
      </c>
      <c r="D32" s="64" t="s">
        <v>115</v>
      </c>
      <c r="E32" s="151">
        <v>13.225221489999999</v>
      </c>
      <c r="F32" s="152">
        <v>129.64949999999999</v>
      </c>
      <c r="G32" s="152">
        <v>117.77249999999999</v>
      </c>
      <c r="H32" s="152">
        <v>116.96499540000001</v>
      </c>
      <c r="I32" s="152">
        <v>129.64949999999999</v>
      </c>
      <c r="J32" s="152">
        <v>13.225221489999999</v>
      </c>
      <c r="K32" s="152">
        <v>13.225221489999999</v>
      </c>
      <c r="L32" s="152">
        <v>22.74</v>
      </c>
      <c r="M32" s="153">
        <v>11.958111649999999</v>
      </c>
      <c r="N32" s="17">
        <f t="shared" ref="N32:T32" si="35">F32/F31/$E32*$E31-1</f>
        <v>-4.4406801005623109E-3</v>
      </c>
      <c r="O32" s="17">
        <f t="shared" si="35"/>
        <v>1.3463800653828129E-2</v>
      </c>
      <c r="P32" s="17">
        <f t="shared" si="35"/>
        <v>6.9583333108422796E-3</v>
      </c>
      <c r="Q32" s="17">
        <f t="shared" si="35"/>
        <v>-4.4406801005623109E-3</v>
      </c>
      <c r="R32" s="17">
        <f t="shared" si="35"/>
        <v>0</v>
      </c>
      <c r="S32" s="17">
        <f t="shared" si="35"/>
        <v>0</v>
      </c>
      <c r="T32" s="17">
        <f t="shared" si="35"/>
        <v>0</v>
      </c>
      <c r="U32" s="240">
        <v>0</v>
      </c>
      <c r="V32" s="240">
        <v>0</v>
      </c>
      <c r="W32" s="223">
        <f t="shared" si="23"/>
        <v>-6.7941661132277383E-4</v>
      </c>
      <c r="X32" s="223">
        <f>MMULT(N32:T32,'Parameters &amp; Main Results'!$B$12:$B$18)-'Parameters &amp; Main Results'!$B$22/12+MMULT(U32:V32,'Parameters &amp; Main Results'!$B$20:$B$21)</f>
        <v>-6.7941661132277383E-4</v>
      </c>
      <c r="Y32" s="223">
        <f>MMULT(N32:T32,'Parameters &amp; Main Results'!$C$12:$C$18)-'Parameters &amp; Main Results'!$C$22/12+MMULT(U32:V32,'Parameters &amp; Main Results'!$C$20:$C$21)</f>
        <v>-2.6918986917899338E-3</v>
      </c>
      <c r="Z32" s="17">
        <f t="shared" ca="1" si="3"/>
        <v>4861.3551588968739</v>
      </c>
      <c r="AA32" s="70">
        <f ca="1">Z32/OFFSET(Z32,'Parameters &amp; Main Results'!$B$38,0)</f>
        <v>7.3820182402484118</v>
      </c>
      <c r="AB32" s="70">
        <f ca="1">SUMPRODUCT(Z32:OFFSET(Z32,'Parameters &amp; Main Results'!$B$38-1,0), 'Cash Flow Assist'!$P$11:OFFSET('Cash Flow Assist'!$P$11,'Parameters &amp; Main Results'!$B$38-1,0)  )/OFFSET(Z32,'Parameters &amp; Main Results'!$B$38,0)</f>
        <v>1308.5820264112563</v>
      </c>
      <c r="AC32" s="70">
        <f ca="1">SUMPRODUCT(Z32:OFFSET(Z32,'Parameters &amp; Main Results'!$B$38-1,0),'Parameters &amp; Main Results'!$B$42:OFFSET('Parameters &amp; Main Results'!$B$42,'Parameters &amp; Main Results'!$B$38-1,0)   )/OFFSET(Z32,'Parameters &amp; Main Results'!$B$38,0)</f>
        <v>0</v>
      </c>
      <c r="AD32" s="155">
        <f t="shared" si="4"/>
        <v>-1.1665705788751035E-2</v>
      </c>
      <c r="AE32" s="252">
        <f t="shared" ca="1" si="19"/>
        <v>100</v>
      </c>
      <c r="AF32" s="253">
        <f t="shared" ca="1" si="20"/>
        <v>0.2964949999999999</v>
      </c>
      <c r="AG32" s="258">
        <f t="shared" ca="1" si="21"/>
        <v>0</v>
      </c>
    </row>
    <row r="33" spans="1:34" ht="15" x14ac:dyDescent="0.2">
      <c r="A33">
        <f t="shared" si="15"/>
        <v>4</v>
      </c>
      <c r="B33">
        <f t="shared" si="16"/>
        <v>1873</v>
      </c>
      <c r="C33" s="70">
        <f t="shared" si="1"/>
        <v>1873.249999999998</v>
      </c>
      <c r="D33" s="64" t="s">
        <v>115</v>
      </c>
      <c r="E33" s="151">
        <v>13.225221489999999</v>
      </c>
      <c r="F33" s="152">
        <v>128.4692</v>
      </c>
      <c r="G33" s="152">
        <v>119.2158</v>
      </c>
      <c r="H33" s="152">
        <v>117.77887683</v>
      </c>
      <c r="I33" s="152">
        <v>128.4692</v>
      </c>
      <c r="J33" s="152">
        <v>13.225221489999999</v>
      </c>
      <c r="K33" s="152">
        <v>13.225221489999999</v>
      </c>
      <c r="L33" s="152">
        <v>22.74</v>
      </c>
      <c r="M33" s="153">
        <v>11.773203240000001</v>
      </c>
      <c r="N33" s="17">
        <f t="shared" ref="N33:T33" si="36">F33/F32/$E33*$E32-1</f>
        <v>-9.103775949772186E-3</v>
      </c>
      <c r="O33" s="17">
        <f t="shared" si="36"/>
        <v>1.2254983124243779E-2</v>
      </c>
      <c r="P33" s="17">
        <f t="shared" si="36"/>
        <v>6.9583333647529333E-3</v>
      </c>
      <c r="Q33" s="17">
        <f t="shared" si="36"/>
        <v>-9.103775949772186E-3</v>
      </c>
      <c r="R33" s="17">
        <f t="shared" si="36"/>
        <v>0</v>
      </c>
      <c r="S33" s="17">
        <f t="shared" si="36"/>
        <v>0</v>
      </c>
      <c r="T33" s="17">
        <f t="shared" si="36"/>
        <v>0</v>
      </c>
      <c r="U33" s="240">
        <v>0</v>
      </c>
      <c r="V33" s="240">
        <v>0</v>
      </c>
      <c r="W33" s="223">
        <f t="shared" si="23"/>
        <v>-4.4185020041470494E-3</v>
      </c>
      <c r="X33" s="223">
        <f>MMULT(N33:T33,'Parameters &amp; Main Results'!$B$12:$B$18)-'Parameters &amp; Main Results'!$B$22/12+MMULT(U33:V33,'Parameters &amp; Main Results'!$B$20:$B$21)</f>
        <v>-4.4185020041470494E-3</v>
      </c>
      <c r="Y33" s="223">
        <f>MMULT(N33:T33,'Parameters &amp; Main Results'!$C$12:$C$18)-'Parameters &amp; Main Results'!$C$22/12+MMULT(U33:V33,'Parameters &amp; Main Results'!$C$20:$C$21)</f>
        <v>-7.0095667090372552E-3</v>
      </c>
      <c r="Z33" s="17">
        <f t="shared" ca="1" si="3"/>
        <v>4864.6602899062782</v>
      </c>
      <c r="AA33" s="70">
        <f ca="1">Z33/OFFSET(Z33,'Parameters &amp; Main Results'!$B$38,0)</f>
        <v>7.2714625976678198</v>
      </c>
      <c r="AB33" s="70">
        <f ca="1">SUMPRODUCT(Z33:OFFSET(Z33,'Parameters &amp; Main Results'!$B$38-1,0), 'Cash Flow Assist'!$P$11:OFFSET('Cash Flow Assist'!$P$11,'Parameters &amp; Main Results'!$B$38-1,0)  )/OFFSET(Z33,'Parameters &amp; Main Results'!$B$38,0)</f>
        <v>1281.8263270429507</v>
      </c>
      <c r="AC33" s="70">
        <f ca="1">SUMPRODUCT(Z33:OFFSET(Z33,'Parameters &amp; Main Results'!$B$38-1,0),'Parameters &amp; Main Results'!$B$42:OFFSET('Parameters &amp; Main Results'!$B$42,'Parameters &amp; Main Results'!$B$38-1,0)   )/OFFSET(Z33,'Parameters &amp; Main Results'!$B$38,0)</f>
        <v>0</v>
      </c>
      <c r="AD33" s="155">
        <f t="shared" si="4"/>
        <v>-2.0663279766726439E-2</v>
      </c>
      <c r="AE33" s="252">
        <f t="shared" ca="1" si="19"/>
        <v>101.8668</v>
      </c>
      <c r="AF33" s="253">
        <f t="shared" ca="1" si="20"/>
        <v>0.2611488728417895</v>
      </c>
      <c r="AG33" s="258">
        <f t="shared" ca="1" si="21"/>
        <v>0</v>
      </c>
    </row>
    <row r="34" spans="1:34" ht="15" x14ac:dyDescent="0.2">
      <c r="A34">
        <f t="shared" si="15"/>
        <v>5</v>
      </c>
      <c r="B34">
        <f t="shared" si="16"/>
        <v>1873</v>
      </c>
      <c r="C34" s="70">
        <f t="shared" si="1"/>
        <v>1873.3333333333312</v>
      </c>
      <c r="D34" s="64" t="s">
        <v>115</v>
      </c>
      <c r="E34" s="151">
        <v>12.93980661</v>
      </c>
      <c r="F34" s="152">
        <v>129.5035</v>
      </c>
      <c r="G34" s="152">
        <v>121.49339999999999</v>
      </c>
      <c r="H34" s="152">
        <v>118.59842152</v>
      </c>
      <c r="I34" s="152">
        <v>129.5035</v>
      </c>
      <c r="J34" s="152">
        <v>12.93980661</v>
      </c>
      <c r="K34" s="152">
        <v>12.93980661</v>
      </c>
      <c r="L34" s="152">
        <v>22.74</v>
      </c>
      <c r="M34" s="153">
        <v>12.05017428</v>
      </c>
      <c r="N34" s="17">
        <f t="shared" ref="N34:T34" si="37">F34/F33/$E34*$E33-1</f>
        <v>3.0285658883910438E-2</v>
      </c>
      <c r="O34" s="17">
        <f t="shared" si="37"/>
        <v>4.1583369179563068E-2</v>
      </c>
      <c r="P34" s="17">
        <f t="shared" si="37"/>
        <v>2.9168935171586696E-2</v>
      </c>
      <c r="Q34" s="17">
        <f t="shared" si="37"/>
        <v>3.0285658883910438E-2</v>
      </c>
      <c r="R34" s="17">
        <f t="shared" si="37"/>
        <v>0</v>
      </c>
      <c r="S34" s="17">
        <f t="shared" si="37"/>
        <v>0</v>
      </c>
      <c r="T34" s="17">
        <f t="shared" si="37"/>
        <v>2.2057120991238799E-2</v>
      </c>
      <c r="U34" s="240">
        <v>0</v>
      </c>
      <c r="V34" s="240">
        <v>0</v>
      </c>
      <c r="W34" s="223">
        <f t="shared" si="23"/>
        <v>3.2092107381740717E-2</v>
      </c>
      <c r="X34" s="223">
        <f>MMULT(N34:T34,'Parameters &amp; Main Results'!$B$12:$B$18)-'Parameters &amp; Main Results'!$B$22/12+MMULT(U34:V34,'Parameters &amp; Main Results'!$B$20:$B$21)</f>
        <v>3.2092107381740717E-2</v>
      </c>
      <c r="Y34" s="223">
        <f>MMULT(N34:T34,'Parameters &amp; Main Results'!$C$12:$C$18)-'Parameters &amp; Main Results'!$C$22/12+MMULT(U34:V34,'Parameters &amp; Main Results'!$C$20:$C$21)</f>
        <v>3.1373763246809037E-2</v>
      </c>
      <c r="Z34" s="17">
        <f t="shared" ca="1" si="3"/>
        <v>4886.250196190912</v>
      </c>
      <c r="AA34" s="70">
        <f ca="1">Z34/OFFSET(Z34,'Parameters &amp; Main Results'!$B$38,0)</f>
        <v>7.3134377222742115</v>
      </c>
      <c r="AB34" s="70">
        <f ca="1">SUMPRODUCT(Z34:OFFSET(Z34,'Parameters &amp; Main Results'!$B$38-1,0), 'Cash Flow Assist'!$P$11:OFFSET('Cash Flow Assist'!$P$11,'Parameters &amp; Main Results'!$B$38-1,0)  )/OFFSET(Z34,'Parameters &amp; Main Results'!$B$38,0)</f>
        <v>1277.2495350918409</v>
      </c>
      <c r="AC34" s="70">
        <f ca="1">SUMPRODUCT(Z34:OFFSET(Z34,'Parameters &amp; Main Results'!$B$38-1,0),'Parameters &amp; Main Results'!$B$42:OFFSET('Parameters &amp; Main Results'!$B$42,'Parameters &amp; Main Results'!$B$38-1,0)   )/OFFSET(Z34,'Parameters &amp; Main Results'!$B$38,0)</f>
        <v>0</v>
      </c>
      <c r="AD34" s="155">
        <f t="shared" si="4"/>
        <v>0</v>
      </c>
      <c r="AE34" s="252">
        <f t="shared" ca="1" si="19"/>
        <v>104.8665</v>
      </c>
      <c r="AF34" s="253">
        <f t="shared" ca="1" si="20"/>
        <v>0.23493680059885663</v>
      </c>
      <c r="AG34" s="258">
        <f t="shared" ca="1" si="21"/>
        <v>0</v>
      </c>
    </row>
    <row r="35" spans="1:34" ht="15" x14ac:dyDescent="0.2">
      <c r="A35">
        <f t="shared" si="15"/>
        <v>6</v>
      </c>
      <c r="B35">
        <f t="shared" si="16"/>
        <v>1873</v>
      </c>
      <c r="C35" s="70">
        <f t="shared" si="1"/>
        <v>1873.4166666666645</v>
      </c>
      <c r="D35" s="64" t="s">
        <v>115</v>
      </c>
      <c r="E35" s="151">
        <v>12.559226450000001</v>
      </c>
      <c r="F35" s="152">
        <v>128.64009999999999</v>
      </c>
      <c r="G35" s="152">
        <v>123.4619</v>
      </c>
      <c r="H35" s="152">
        <v>119.42366887</v>
      </c>
      <c r="I35" s="152">
        <v>128.64009999999999</v>
      </c>
      <c r="J35" s="152">
        <v>12.559226450000001</v>
      </c>
      <c r="K35" s="152">
        <v>12.559226450000001</v>
      </c>
      <c r="L35" s="152">
        <v>22.74</v>
      </c>
      <c r="M35" s="153">
        <v>12.238614569999999</v>
      </c>
      <c r="N35" s="17">
        <f t="shared" ref="N35:T35" si="38">F35/F34/$E35*$E34-1</f>
        <v>2.3433804141225867E-2</v>
      </c>
      <c r="O35" s="17">
        <f t="shared" si="38"/>
        <v>4.6996343153020925E-2</v>
      </c>
      <c r="P35" s="17">
        <f t="shared" si="38"/>
        <v>3.7472025013869592E-2</v>
      </c>
      <c r="Q35" s="17">
        <f t="shared" si="38"/>
        <v>2.3433804141225867E-2</v>
      </c>
      <c r="R35" s="17">
        <f t="shared" si="38"/>
        <v>0</v>
      </c>
      <c r="S35" s="17">
        <f t="shared" si="38"/>
        <v>0</v>
      </c>
      <c r="T35" s="17">
        <f t="shared" si="38"/>
        <v>3.0302834455222305E-2</v>
      </c>
      <c r="U35" s="240">
        <v>0</v>
      </c>
      <c r="V35" s="240">
        <v>0</v>
      </c>
      <c r="W35" s="223">
        <f t="shared" si="23"/>
        <v>2.8448096792618036E-2</v>
      </c>
      <c r="X35" s="223">
        <f>MMULT(N35:T35,'Parameters &amp; Main Results'!$B$12:$B$18)-'Parameters &amp; Main Results'!$B$22/12+MMULT(U35:V35,'Parameters &amp; Main Results'!$B$20:$B$21)</f>
        <v>2.8448096792618036E-2</v>
      </c>
      <c r="Y35" s="223">
        <f>MMULT(N35:T35,'Parameters &amp; Main Results'!$C$12:$C$18)-'Parameters &amp; Main Results'!$C$22/12+MMULT(U35:V35,'Parameters &amp; Main Results'!$C$20:$C$21)</f>
        <v>2.574839137573871E-2</v>
      </c>
      <c r="Z35" s="17">
        <f t="shared" ca="1" si="3"/>
        <v>4734.3160181571193</v>
      </c>
      <c r="AA35" s="70">
        <f ca="1">Z35/OFFSET(Z35,'Parameters &amp; Main Results'!$B$38,0)</f>
        <v>7.0624774256863212</v>
      </c>
      <c r="AB35" s="70">
        <f ca="1">SUMPRODUCT(Z35:OFFSET(Z35,'Parameters &amp; Main Results'!$B$38-1,0), 'Cash Flow Assist'!$P$11:OFFSET('Cash Flow Assist'!$P$11,'Parameters &amp; Main Results'!$B$38-1,0)  )/OFFSET(Z35,'Parameters &amp; Main Results'!$B$38,0)</f>
        <v>1266.7113935762814</v>
      </c>
      <c r="AC35" s="70">
        <f ca="1">SUMPRODUCT(Z35:OFFSET(Z35,'Parameters &amp; Main Results'!$B$38-1,0),'Parameters &amp; Main Results'!$B$42:OFFSET('Parameters &amp; Main Results'!$B$42,'Parameters &amp; Main Results'!$B$38-1,0)   )/OFFSET(Z35,'Parameters &amp; Main Results'!$B$38,0)</f>
        <v>0</v>
      </c>
      <c r="AD35" s="155">
        <f t="shared" si="4"/>
        <v>0</v>
      </c>
      <c r="AE35" s="252">
        <f t="shared" ca="1" si="19"/>
        <v>108.4461</v>
      </c>
      <c r="AF35" s="253">
        <f t="shared" ca="1" si="20"/>
        <v>0.18621232114386768</v>
      </c>
      <c r="AG35" s="258">
        <f t="shared" ca="1" si="21"/>
        <v>0</v>
      </c>
    </row>
    <row r="36" spans="1:34" ht="15" x14ac:dyDescent="0.2">
      <c r="A36">
        <f t="shared" si="15"/>
        <v>7</v>
      </c>
      <c r="B36">
        <f t="shared" si="16"/>
        <v>1873</v>
      </c>
      <c r="C36" s="70">
        <f t="shared" si="1"/>
        <v>1873.4999999999977</v>
      </c>
      <c r="D36" s="64" t="s">
        <v>115</v>
      </c>
      <c r="E36" s="151">
        <v>12.559226450000001</v>
      </c>
      <c r="F36" s="152">
        <v>129.06659999999999</v>
      </c>
      <c r="G36" s="152">
        <v>120.9298</v>
      </c>
      <c r="H36" s="152">
        <v>120.25465856</v>
      </c>
      <c r="I36" s="152">
        <v>129.06659999999999</v>
      </c>
      <c r="J36" s="152">
        <v>12.559226450000001</v>
      </c>
      <c r="K36" s="152">
        <v>12.559226450000001</v>
      </c>
      <c r="L36" s="152">
        <v>22.74</v>
      </c>
      <c r="M36" s="153">
        <v>12.170734270000001</v>
      </c>
      <c r="N36" s="17">
        <f t="shared" ref="N36:T36" si="39">F36/F35/$E36*$E35-1</f>
        <v>3.3154514027897708E-3</v>
      </c>
      <c r="O36" s="17">
        <f t="shared" si="39"/>
        <v>-2.0509161125820907E-2</v>
      </c>
      <c r="P36" s="17">
        <f t="shared" si="39"/>
        <v>6.958333284037499E-3</v>
      </c>
      <c r="Q36" s="17">
        <f t="shared" si="39"/>
        <v>3.3154514027897708E-3</v>
      </c>
      <c r="R36" s="17">
        <f t="shared" si="39"/>
        <v>0</v>
      </c>
      <c r="S36" s="17">
        <f t="shared" si="39"/>
        <v>0</v>
      </c>
      <c r="T36" s="17">
        <f t="shared" si="39"/>
        <v>0</v>
      </c>
      <c r="U36" s="240">
        <v>0</v>
      </c>
      <c r="V36" s="240">
        <v>0</v>
      </c>
      <c r="W36" s="223">
        <f t="shared" si="23"/>
        <v>-1.6569103397385198E-3</v>
      </c>
      <c r="X36" s="223">
        <f>MMULT(N36:T36,'Parameters &amp; Main Results'!$B$12:$B$18)-'Parameters &amp; Main Results'!$B$22/12+MMULT(U36:V36,'Parameters &amp; Main Results'!$B$20:$B$21)</f>
        <v>-1.6569103397385198E-3</v>
      </c>
      <c r="Y36" s="223">
        <f>MMULT(N36:T36,'Parameters &amp; Main Results'!$C$12:$C$18)-'Parameters &amp; Main Results'!$C$22/12+MMULT(U36:V36,'Parameters &amp; Main Results'!$C$20:$C$21)</f>
        <v>8.9132348326203636E-4</v>
      </c>
      <c r="Z36" s="17">
        <f t="shared" ca="1" si="3"/>
        <v>4603.35920978594</v>
      </c>
      <c r="AA36" s="70">
        <f ca="1">Z36/OFFSET(Z36,'Parameters &amp; Main Results'!$B$38,0)</f>
        <v>6.9377377578724344</v>
      </c>
      <c r="AB36" s="70">
        <f ca="1">SUMPRODUCT(Z36:OFFSET(Z36,'Parameters &amp; Main Results'!$B$38-1,0), 'Cash Flow Assist'!$P$11:OFFSET('Cash Flow Assist'!$P$11,'Parameters &amp; Main Results'!$B$38-1,0)  )/OFFSET(Z36,'Parameters &amp; Main Results'!$B$38,0)</f>
        <v>1273.6125816597723</v>
      </c>
      <c r="AC36" s="70">
        <f ca="1">SUMPRODUCT(Z36:OFFSET(Z36,'Parameters &amp; Main Results'!$B$38-1,0),'Parameters &amp; Main Results'!$B$42:OFFSET('Parameters &amp; Main Results'!$B$42,'Parameters &amp; Main Results'!$B$38-1,0)   )/OFFSET(Z36,'Parameters &amp; Main Results'!$B$38,0)</f>
        <v>0</v>
      </c>
      <c r="AD36" s="155">
        <f t="shared" si="4"/>
        <v>0</v>
      </c>
      <c r="AE36" s="252">
        <f t="shared" ca="1" si="19"/>
        <v>111.47450000000001</v>
      </c>
      <c r="AF36" s="253">
        <f t="shared" ca="1" si="20"/>
        <v>0.15781277332484098</v>
      </c>
      <c r="AG36" s="258">
        <f t="shared" ca="1" si="21"/>
        <v>0</v>
      </c>
    </row>
    <row r="37" spans="1:34" ht="15" x14ac:dyDescent="0.2">
      <c r="A37">
        <f t="shared" si="15"/>
        <v>8</v>
      </c>
      <c r="B37">
        <f t="shared" si="16"/>
        <v>1873</v>
      </c>
      <c r="C37" s="70">
        <f t="shared" si="1"/>
        <v>1873.583333333331</v>
      </c>
      <c r="D37" s="64" t="s">
        <v>115</v>
      </c>
      <c r="E37" s="151">
        <v>12.559226450000001</v>
      </c>
      <c r="F37" s="152">
        <v>129.8184</v>
      </c>
      <c r="G37" s="152">
        <v>121.23609999999999</v>
      </c>
      <c r="H37" s="152">
        <v>121.09143056000001</v>
      </c>
      <c r="I37" s="152">
        <v>129.8184</v>
      </c>
      <c r="J37" s="152">
        <v>12.559226450000001</v>
      </c>
      <c r="K37" s="152">
        <v>12.559226450000001</v>
      </c>
      <c r="L37" s="152">
        <v>22.74</v>
      </c>
      <c r="M37" s="153">
        <v>12.133526359999999</v>
      </c>
      <c r="N37" s="17">
        <f t="shared" ref="N37:T37" si="40">F37/F36/$E37*$E36-1</f>
        <v>5.8248997029439753E-3</v>
      </c>
      <c r="O37" s="17">
        <f t="shared" si="40"/>
        <v>2.5328744445123341E-3</v>
      </c>
      <c r="P37" s="17">
        <f t="shared" si="40"/>
        <v>6.9583333404295011E-3</v>
      </c>
      <c r="Q37" s="17">
        <f t="shared" si="40"/>
        <v>5.8248997029439753E-3</v>
      </c>
      <c r="R37" s="17">
        <f t="shared" si="40"/>
        <v>0</v>
      </c>
      <c r="S37" s="17">
        <f t="shared" si="40"/>
        <v>0</v>
      </c>
      <c r="T37" s="17">
        <f t="shared" si="40"/>
        <v>0</v>
      </c>
      <c r="U37" s="240">
        <v>0</v>
      </c>
      <c r="V37" s="240">
        <v>0</v>
      </c>
      <c r="W37" s="223">
        <f t="shared" si="23"/>
        <v>4.8335829994437815E-3</v>
      </c>
      <c r="X37" s="223">
        <f>MMULT(N37:T37,'Parameters &amp; Main Results'!$B$12:$B$18)-'Parameters &amp; Main Results'!$B$22/12+MMULT(U37:V37,'Parameters &amp; Main Results'!$B$20:$B$21)</f>
        <v>4.8335829994437815E-3</v>
      </c>
      <c r="Y37" s="223">
        <f>MMULT(N37:T37,'Parameters &amp; Main Results'!$C$12:$C$18)-'Parameters &amp; Main Results'!$C$22/12+MMULT(U37:V37,'Parameters &amp; Main Results'!$C$20:$C$21)</f>
        <v>5.4540305104341449E-3</v>
      </c>
      <c r="Z37" s="17">
        <f t="shared" ca="1" si="3"/>
        <v>4610.9992220735194</v>
      </c>
      <c r="AA37" s="70">
        <f ca="1">Z37/OFFSET(Z37,'Parameters &amp; Main Results'!$B$38,0)</f>
        <v>6.771224938139075</v>
      </c>
      <c r="AB37" s="70">
        <f ca="1">SUMPRODUCT(Z37:OFFSET(Z37,'Parameters &amp; Main Results'!$B$38-1,0), 'Cash Flow Assist'!$P$11:OFFSET('Cash Flow Assist'!$P$11,'Parameters &amp; Main Results'!$B$38-1,0)  )/OFFSET(Z37,'Parameters &amp; Main Results'!$B$38,0)</f>
        <v>1235.1993366124411</v>
      </c>
      <c r="AC37" s="70">
        <f ca="1">SUMPRODUCT(Z37:OFFSET(Z37,'Parameters &amp; Main Results'!$B$38-1,0),'Parameters &amp; Main Results'!$B$42:OFFSET('Parameters &amp; Main Results'!$B$42,'Parameters &amp; Main Results'!$B$38-1,0)   )/OFFSET(Z37,'Parameters &amp; Main Results'!$B$38,0)</f>
        <v>0</v>
      </c>
      <c r="AD37" s="155">
        <f t="shared" si="4"/>
        <v>0</v>
      </c>
      <c r="AE37" s="252">
        <f t="shared" ca="1" si="19"/>
        <v>111.0829</v>
      </c>
      <c r="AF37" s="253">
        <f t="shared" ca="1" si="20"/>
        <v>0.16866232336390211</v>
      </c>
      <c r="AG37" s="258">
        <f t="shared" ca="1" si="21"/>
        <v>0</v>
      </c>
    </row>
    <row r="38" spans="1:34" ht="15" x14ac:dyDescent="0.2">
      <c r="A38">
        <f t="shared" si="15"/>
        <v>9</v>
      </c>
      <c r="B38">
        <f t="shared" si="16"/>
        <v>1873</v>
      </c>
      <c r="C38" s="70">
        <f t="shared" si="1"/>
        <v>1873.6666666666642</v>
      </c>
      <c r="D38" s="64" t="s">
        <v>115</v>
      </c>
      <c r="E38" s="151">
        <v>12.559226450000001</v>
      </c>
      <c r="F38" s="152">
        <v>120.5147</v>
      </c>
      <c r="G38" s="152">
        <v>119.0074</v>
      </c>
      <c r="H38" s="152">
        <v>121.9340251</v>
      </c>
      <c r="I38" s="152">
        <v>120.5147</v>
      </c>
      <c r="J38" s="152">
        <v>12.559226450000001</v>
      </c>
      <c r="K38" s="152">
        <v>12.559226450000001</v>
      </c>
      <c r="L38" s="152">
        <v>22.74</v>
      </c>
      <c r="M38" s="153">
        <v>11.158956460000001</v>
      </c>
      <c r="N38" s="17">
        <f t="shared" ref="N38:T38" si="41">F38/F37/$E38*$E37-1</f>
        <v>-7.166703641394423E-2</v>
      </c>
      <c r="O38" s="17">
        <f t="shared" si="41"/>
        <v>-1.8383138355654749E-2</v>
      </c>
      <c r="P38" s="17">
        <f t="shared" si="41"/>
        <v>6.9583333527676317E-3</v>
      </c>
      <c r="Q38" s="17">
        <f t="shared" si="41"/>
        <v>-7.166703641394423E-2</v>
      </c>
      <c r="R38" s="17">
        <f t="shared" si="41"/>
        <v>0</v>
      </c>
      <c r="S38" s="17">
        <f t="shared" si="41"/>
        <v>0</v>
      </c>
      <c r="T38" s="17">
        <f t="shared" si="41"/>
        <v>0</v>
      </c>
      <c r="U38" s="240">
        <v>0</v>
      </c>
      <c r="V38" s="240">
        <v>0</v>
      </c>
      <c r="W38" s="223">
        <f t="shared" si="23"/>
        <v>-5.7468571648255792E-2</v>
      </c>
      <c r="X38" s="223">
        <f>MMULT(N38:T38,'Parameters &amp; Main Results'!$B$12:$B$18)-'Parameters &amp; Main Results'!$B$22/12+MMULT(U38:V38,'Parameters &amp; Main Results'!$B$20:$B$21)</f>
        <v>-5.7468571648255792E-2</v>
      </c>
      <c r="Y38" s="223">
        <f>MMULT(N38:T38,'Parameters &amp; Main Results'!$C$12:$C$18)-'Parameters &amp; Main Results'!$C$22/12+MMULT(U38:V38,'Parameters &amp; Main Results'!$C$20:$C$21)</f>
        <v>-6.6380313274781944E-2</v>
      </c>
      <c r="Z38" s="17">
        <f t="shared" ca="1" si="3"/>
        <v>4588.8187856038967</v>
      </c>
      <c r="AA38" s="70">
        <f ca="1">Z38/OFFSET(Z38,'Parameters &amp; Main Results'!$B$38,0)</f>
        <v>6.753569481917868</v>
      </c>
      <c r="AB38" s="70">
        <f ca="1">SUMPRODUCT(Z38:OFFSET(Z38,'Parameters &amp; Main Results'!$B$38-1,0), 'Cash Flow Assist'!$P$11:OFFSET('Cash Flow Assist'!$P$11,'Parameters &amp; Main Results'!$B$38-1,0)  )/OFFSET(Z38,'Parameters &amp; Main Results'!$B$38,0)</f>
        <v>1232.1495190706278</v>
      </c>
      <c r="AC38" s="70">
        <f ca="1">SUMPRODUCT(Z38:OFFSET(Z38,'Parameters &amp; Main Results'!$B$38-1,0),'Parameters &amp; Main Results'!$B$42:OFFSET('Parameters &amp; Main Results'!$B$42,'Parameters &amp; Main Results'!$B$38-1,0)   )/OFFSET(Z38,'Parameters &amp; Main Results'!$B$38,0)</f>
        <v>0</v>
      </c>
      <c r="AD38" s="155">
        <f t="shared" si="4"/>
        <v>-7.166703641394423E-2</v>
      </c>
      <c r="AE38" s="252">
        <f t="shared" ca="1" si="19"/>
        <v>109.5497</v>
      </c>
      <c r="AF38" s="253">
        <f t="shared" ca="1" si="20"/>
        <v>0.10009155661768132</v>
      </c>
      <c r="AG38" s="258">
        <f t="shared" ca="1" si="21"/>
        <v>0</v>
      </c>
    </row>
    <row r="39" spans="1:34" ht="15" x14ac:dyDescent="0.2">
      <c r="A39">
        <f t="shared" si="15"/>
        <v>10</v>
      </c>
      <c r="B39">
        <f t="shared" si="16"/>
        <v>1873</v>
      </c>
      <c r="C39" s="70">
        <f t="shared" si="1"/>
        <v>1873.7499999999975</v>
      </c>
      <c r="D39" s="64" t="s">
        <v>115</v>
      </c>
      <c r="E39" s="151">
        <v>12.273811569999999</v>
      </c>
      <c r="F39" s="152">
        <v>110.84269999999999</v>
      </c>
      <c r="G39" s="152">
        <v>116.77070000000001</v>
      </c>
      <c r="H39" s="152">
        <v>122.78248268999999</v>
      </c>
      <c r="I39" s="152">
        <v>110.84269999999999</v>
      </c>
      <c r="J39" s="152">
        <v>12.273811569999999</v>
      </c>
      <c r="K39" s="152">
        <v>12.273811569999999</v>
      </c>
      <c r="L39" s="152">
        <v>22.74</v>
      </c>
      <c r="M39" s="153">
        <v>10.3967598</v>
      </c>
      <c r="N39" s="17">
        <f t="shared" ref="N39:T39" si="42">F39/F38/$E39*$E38-1</f>
        <v>-5.8868062342135596E-2</v>
      </c>
      <c r="O39" s="17">
        <f t="shared" si="42"/>
        <v>4.0222933852931408E-3</v>
      </c>
      <c r="P39" s="17">
        <f t="shared" si="42"/>
        <v>3.0374114983408695E-2</v>
      </c>
      <c r="Q39" s="17">
        <f t="shared" si="42"/>
        <v>-5.8868062342135596E-2</v>
      </c>
      <c r="R39" s="17">
        <f t="shared" si="42"/>
        <v>0</v>
      </c>
      <c r="S39" s="17">
        <f t="shared" si="42"/>
        <v>0</v>
      </c>
      <c r="T39" s="17">
        <f t="shared" si="42"/>
        <v>2.3253972767320219E-2</v>
      </c>
      <c r="U39" s="240">
        <v>0</v>
      </c>
      <c r="V39" s="240">
        <v>0</v>
      </c>
      <c r="W39" s="223">
        <f t="shared" si="23"/>
        <v>-4.2225556107843731E-2</v>
      </c>
      <c r="X39" s="223">
        <f>MMULT(N39:T39,'Parameters &amp; Main Results'!$B$12:$B$18)-'Parameters &amp; Main Results'!$B$22/12+MMULT(U39:V39,'Parameters &amp; Main Results'!$B$20:$B$21)</f>
        <v>-4.2225556107843731E-2</v>
      </c>
      <c r="Y39" s="223">
        <f>MMULT(N39:T39,'Parameters &amp; Main Results'!$C$12:$C$18)-'Parameters &amp; Main Results'!$C$22/12+MMULT(U39:V39,'Parameters &amp; Main Results'!$C$20:$C$21)</f>
        <v>-5.2620693436059393E-2</v>
      </c>
      <c r="Z39" s="17">
        <f t="shared" ca="1" si="3"/>
        <v>4868.6108999342468</v>
      </c>
      <c r="AA39" s="70">
        <f ca="1">Z39/OFFSET(Z39,'Parameters &amp; Main Results'!$B$38,0)</f>
        <v>6.9724724765474528</v>
      </c>
      <c r="AB39" s="70">
        <f ca="1">SUMPRODUCT(Z39:OFFSET(Z39,'Parameters &amp; Main Results'!$B$38-1,0), 'Cash Flow Assist'!$P$11:OFFSET('Cash Flow Assist'!$P$11,'Parameters &amp; Main Results'!$B$38-1,0)  )/OFFSET(Z39,'Parameters &amp; Main Results'!$B$38,0)</f>
        <v>1193.3833774016459</v>
      </c>
      <c r="AC39" s="70">
        <f ca="1">SUMPRODUCT(Z39:OFFSET(Z39,'Parameters &amp; Main Results'!$B$38-1,0),'Parameters &amp; Main Results'!$B$42:OFFSET('Parameters &amp; Main Results'!$B$42,'Parameters &amp; Main Results'!$B$38-1,0)   )/OFFSET(Z39,'Parameters &amp; Main Results'!$B$38,0)</f>
        <v>0</v>
      </c>
      <c r="AD39" s="155">
        <f t="shared" si="4"/>
        <v>-0.12631619918858761</v>
      </c>
      <c r="AE39" s="252">
        <f t="shared" ca="1" si="19"/>
        <v>111.175</v>
      </c>
      <c r="AF39" s="253">
        <f t="shared" ca="1" si="20"/>
        <v>-2.9889813357319864E-3</v>
      </c>
      <c r="AG39" s="258">
        <f t="shared" ca="1" si="21"/>
        <v>0</v>
      </c>
    </row>
    <row r="40" spans="1:34" ht="15" x14ac:dyDescent="0.2">
      <c r="A40">
        <f t="shared" si="15"/>
        <v>11</v>
      </c>
      <c r="B40">
        <f t="shared" si="16"/>
        <v>1873</v>
      </c>
      <c r="C40" s="70">
        <f t="shared" si="1"/>
        <v>1873.8333333333308</v>
      </c>
      <c r="D40" s="64" t="s">
        <v>115</v>
      </c>
      <c r="E40" s="151">
        <v>11.893231399999999</v>
      </c>
      <c r="F40" s="152">
        <v>107.55970000000001</v>
      </c>
      <c r="G40" s="152">
        <v>117.0133</v>
      </c>
      <c r="H40" s="152">
        <v>123.63684413</v>
      </c>
      <c r="I40" s="152">
        <v>107.55970000000001</v>
      </c>
      <c r="J40" s="152">
        <v>11.893231399999999</v>
      </c>
      <c r="K40" s="152">
        <v>11.893231399999999</v>
      </c>
      <c r="L40" s="152">
        <v>22.74</v>
      </c>
      <c r="M40" s="153">
        <v>10.30833226</v>
      </c>
      <c r="N40" s="17">
        <f t="shared" ref="N40:T40" si="43">F40/F39/$E40*$E39-1</f>
        <v>1.4333929541507917E-3</v>
      </c>
      <c r="O40" s="17">
        <f t="shared" si="43"/>
        <v>3.414378584650235E-2</v>
      </c>
      <c r="P40" s="17">
        <f t="shared" si="43"/>
        <v>3.9180726103549279E-2</v>
      </c>
      <c r="Q40" s="17">
        <f t="shared" si="43"/>
        <v>1.4333929541507917E-3</v>
      </c>
      <c r="R40" s="17">
        <f t="shared" si="43"/>
        <v>0</v>
      </c>
      <c r="S40" s="17">
        <f t="shared" si="43"/>
        <v>0</v>
      </c>
      <c r="T40" s="17">
        <f t="shared" si="43"/>
        <v>3.1999728013363926E-2</v>
      </c>
      <c r="U40" s="240">
        <v>0</v>
      </c>
      <c r="V40" s="240">
        <v>0</v>
      </c>
      <c r="W40" s="223">
        <f t="shared" si="23"/>
        <v>9.4621216189150949E-3</v>
      </c>
      <c r="X40" s="223">
        <f>MMULT(N40:T40,'Parameters &amp; Main Results'!$B$12:$B$18)-'Parameters &amp; Main Results'!$B$22/12+MMULT(U40:V40,'Parameters &amp; Main Results'!$B$20:$B$21)</f>
        <v>9.4621216189150949E-3</v>
      </c>
      <c r="Y40" s="223">
        <f>MMULT(N40:T40,'Parameters &amp; Main Results'!$C$12:$C$18)-'Parameters &amp; Main Results'!$C$22/12+MMULT(U40:V40,'Parameters &amp; Main Results'!$C$20:$C$21)</f>
        <v>4.6627655767192818E-3</v>
      </c>
      <c r="Z40" s="17">
        <f t="shared" ca="1" si="3"/>
        <v>5083.2541325172842</v>
      </c>
      <c r="AA40" s="70">
        <f ca="1">Z40/OFFSET(Z40,'Parameters &amp; Main Results'!$B$38,0)</f>
        <v>7.4525524733536113</v>
      </c>
      <c r="AB40" s="70">
        <f ca="1">SUMPRODUCT(Z40:OFFSET(Z40,'Parameters &amp; Main Results'!$B$38-1,0), 'Cash Flow Assist'!$P$11:OFFSET('Cash Flow Assist'!$P$11,'Parameters &amp; Main Results'!$B$38-1,0)  )/OFFSET(Z40,'Parameters &amp; Main Results'!$B$38,0)</f>
        <v>1215.5771051211202</v>
      </c>
      <c r="AC40" s="70">
        <f ca="1">SUMPRODUCT(Z40:OFFSET(Z40,'Parameters &amp; Main Results'!$B$38-1,0),'Parameters &amp; Main Results'!$B$42:OFFSET('Parameters &amp; Main Results'!$B$42,'Parameters &amp; Main Results'!$B$38-1,0)   )/OFFSET(Z40,'Parameters &amp; Main Results'!$B$38,0)</f>
        <v>0</v>
      </c>
      <c r="AD40" s="155">
        <f t="shared" si="4"/>
        <v>-0.12506386698434879</v>
      </c>
      <c r="AE40" s="252">
        <f t="shared" ca="1" si="19"/>
        <v>112.8066</v>
      </c>
      <c r="AF40" s="253">
        <f t="shared" ca="1" si="20"/>
        <v>-4.6512349454730456E-2</v>
      </c>
      <c r="AG40" s="258">
        <f t="shared" ca="1" si="21"/>
        <v>0</v>
      </c>
    </row>
    <row r="41" spans="1:34" ht="15" x14ac:dyDescent="0.2">
      <c r="A41">
        <f t="shared" si="15"/>
        <v>12</v>
      </c>
      <c r="B41">
        <f t="shared" si="16"/>
        <v>1873</v>
      </c>
      <c r="C41" s="70">
        <f t="shared" si="1"/>
        <v>1873.916666666664</v>
      </c>
      <c r="D41" s="64" t="s">
        <v>115</v>
      </c>
      <c r="E41" s="151">
        <v>12.178646280000001</v>
      </c>
      <c r="F41" s="152">
        <v>118.4764</v>
      </c>
      <c r="G41" s="152">
        <v>123.2833</v>
      </c>
      <c r="H41" s="152">
        <v>124.4971505</v>
      </c>
      <c r="I41" s="152">
        <v>118.4764</v>
      </c>
      <c r="J41" s="152">
        <v>12.178646280000001</v>
      </c>
      <c r="K41" s="152">
        <v>12.178646280000001</v>
      </c>
      <c r="L41" s="152">
        <v>22.74</v>
      </c>
      <c r="M41" s="153">
        <v>10.97444469</v>
      </c>
      <c r="N41" s="17">
        <f t="shared" ref="N41:T41" si="44">F41/F40/$E41*$E40-1</f>
        <v>7.5680062131058046E-2</v>
      </c>
      <c r="O41" s="17">
        <f t="shared" si="44"/>
        <v>2.8892201139085527E-2</v>
      </c>
      <c r="P41" s="17">
        <f t="shared" si="44"/>
        <v>-1.6640421866978006E-2</v>
      </c>
      <c r="Q41" s="17">
        <f t="shared" si="44"/>
        <v>7.5680062131058046E-2</v>
      </c>
      <c r="R41" s="17">
        <f t="shared" si="44"/>
        <v>0</v>
      </c>
      <c r="S41" s="17">
        <f t="shared" si="44"/>
        <v>0</v>
      </c>
      <c r="T41" s="17">
        <f t="shared" si="44"/>
        <v>-2.3435681884341641E-2</v>
      </c>
      <c r="U41" s="240">
        <v>0</v>
      </c>
      <c r="V41" s="240">
        <v>0</v>
      </c>
      <c r="W41" s="223">
        <f t="shared" si="23"/>
        <v>6.1325036065226893E-2</v>
      </c>
      <c r="X41" s="223">
        <f>MMULT(N41:T41,'Parameters &amp; Main Results'!$B$12:$B$18)-'Parameters &amp; Main Results'!$B$22/12+MMULT(U41:V41,'Parameters &amp; Main Results'!$B$20:$B$21)</f>
        <v>6.1325036065226893E-2</v>
      </c>
      <c r="Y41" s="223">
        <f>MMULT(N41:T41,'Parameters &amp; Main Results'!$C$12:$C$18)-'Parameters &amp; Main Results'!$C$22/12+MMULT(U41:V41,'Parameters &amp; Main Results'!$C$20:$C$21)</f>
        <v>7.0959609365194132E-2</v>
      </c>
      <c r="Z41" s="17">
        <f t="shared" ca="1" si="3"/>
        <v>5035.6066103451858</v>
      </c>
      <c r="AA41" s="70">
        <f ca="1">Z41/OFFSET(Z41,'Parameters &amp; Main Results'!$B$38,0)</f>
        <v>7.2093126885746956</v>
      </c>
      <c r="AB41" s="70">
        <f ca="1">SUMPRODUCT(Z41:OFFSET(Z41,'Parameters &amp; Main Results'!$B$38-1,0), 'Cash Flow Assist'!$P$11:OFFSET('Cash Flow Assist'!$P$11,'Parameters &amp; Main Results'!$B$38-1,0)  )/OFFSET(Z41,'Parameters &amp; Main Results'!$B$38,0)</f>
        <v>1180.728068406024</v>
      </c>
      <c r="AC41" s="70">
        <f ca="1">SUMPRODUCT(Z41:OFFSET(Z41,'Parameters &amp; Main Results'!$B$38-1,0),'Parameters &amp; Main Results'!$B$42:OFFSET('Parameters &amp; Main Results'!$B$42,'Parameters &amp; Main Results'!$B$38-1,0)   )/OFFSET(Z41,'Parameters &amp; Main Results'!$B$38,0)</f>
        <v>0</v>
      </c>
      <c r="AD41" s="155">
        <f t="shared" si="4"/>
        <v>-5.8848646077016675E-2</v>
      </c>
      <c r="AE41" s="252">
        <f t="shared" ca="1" si="19"/>
        <v>107.486</v>
      </c>
      <c r="AF41" s="253">
        <f t="shared" ca="1" si="20"/>
        <v>0.10224959529613153</v>
      </c>
      <c r="AG41" s="258">
        <f t="shared" ca="1" si="21"/>
        <v>0</v>
      </c>
    </row>
    <row r="42" spans="1:34" ht="15" x14ac:dyDescent="0.2">
      <c r="A42">
        <f t="shared" si="15"/>
        <v>1</v>
      </c>
      <c r="B42">
        <f t="shared" si="16"/>
        <v>1874</v>
      </c>
      <c r="C42" s="70">
        <f t="shared" si="1"/>
        <v>1873.9999999999973</v>
      </c>
      <c r="D42" s="64" t="s">
        <v>115</v>
      </c>
      <c r="E42" s="151">
        <v>12.368895869999999</v>
      </c>
      <c r="F42" s="152">
        <v>125.336</v>
      </c>
      <c r="G42" s="152">
        <v>122.14239999999999</v>
      </c>
      <c r="H42" s="152">
        <v>125.20885921999999</v>
      </c>
      <c r="I42" s="152">
        <v>125.336</v>
      </c>
      <c r="J42" s="152">
        <v>12.368895869999999</v>
      </c>
      <c r="K42" s="152">
        <v>12.368895869999999</v>
      </c>
      <c r="L42" s="152">
        <v>23.09</v>
      </c>
      <c r="M42" s="153">
        <v>11.3380005</v>
      </c>
      <c r="N42" s="17">
        <f t="shared" ref="N42:T42" si="45">F42/F41/$E42*$E41-1</f>
        <v>4.1626606463731397E-2</v>
      </c>
      <c r="O42" s="17">
        <f t="shared" si="45"/>
        <v>-2.4493243044088175E-2</v>
      </c>
      <c r="P42" s="17">
        <f t="shared" si="45"/>
        <v>-9.7525542369065743E-3</v>
      </c>
      <c r="Q42" s="17">
        <f t="shared" si="45"/>
        <v>4.1626606463731397E-2</v>
      </c>
      <c r="R42" s="17">
        <f t="shared" si="45"/>
        <v>0</v>
      </c>
      <c r="S42" s="17">
        <f t="shared" si="45"/>
        <v>0</v>
      </c>
      <c r="T42" s="17">
        <f t="shared" si="45"/>
        <v>-2.2664974948916061E-4</v>
      </c>
      <c r="U42" s="240">
        <v>0</v>
      </c>
      <c r="V42" s="240">
        <v>0</v>
      </c>
      <c r="W42" s="223">
        <f t="shared" si="23"/>
        <v>2.6268307084839789E-2</v>
      </c>
      <c r="X42" s="223">
        <f>MMULT(N42:T42,'Parameters &amp; Main Results'!$B$12:$B$18)-'Parameters &amp; Main Results'!$B$22/12+MMULT(U42:V42,'Parameters &amp; Main Results'!$B$20:$B$21)</f>
        <v>2.6268307084839789E-2</v>
      </c>
      <c r="Y42" s="223">
        <f>MMULT(N42:T42,'Parameters &amp; Main Results'!$C$12:$C$18)-'Parameters &amp; Main Results'!$C$22/12+MMULT(U42:V42,'Parameters &amp; Main Results'!$C$20:$C$21)</f>
        <v>3.4972954846282767E-2</v>
      </c>
      <c r="Z42" s="17">
        <f t="shared" ca="1" si="3"/>
        <v>4744.6413108412789</v>
      </c>
      <c r="AA42" s="70">
        <f ca="1">Z42/OFFSET(Z42,'Parameters &amp; Main Results'!$B$38,0)</f>
        <v>6.7994392733767759</v>
      </c>
      <c r="AB42" s="70">
        <f ca="1">SUMPRODUCT(Z42:OFFSET(Z42,'Parameters &amp; Main Results'!$B$38-1,0), 'Cash Flow Assist'!$P$11:OFFSET('Cash Flow Assist'!$P$11,'Parameters &amp; Main Results'!$B$38-1,0)  )/OFFSET(Z42,'Parameters &amp; Main Results'!$B$38,0)</f>
        <v>1175.6758636723528</v>
      </c>
      <c r="AC42" s="70">
        <f ca="1">SUMPRODUCT(Z42:OFFSET(Z42,'Parameters &amp; Main Results'!$B$38-1,0),'Parameters &amp; Main Results'!$B$42:OFFSET('Parameters &amp; Main Results'!$B$42,'Parameters &amp; Main Results'!$B$38-1,0)   )/OFFSET(Z42,'Parameters &amp; Main Results'!$B$38,0)</f>
        <v>0</v>
      </c>
      <c r="AD42" s="155">
        <f t="shared" si="4"/>
        <v>-1.9671709044456698E-2</v>
      </c>
      <c r="AE42" s="252">
        <f t="shared" ca="1" si="19"/>
        <v>109.1344</v>
      </c>
      <c r="AF42" s="253">
        <f t="shared" ca="1" si="20"/>
        <v>0.14845548241434414</v>
      </c>
      <c r="AG42" s="258">
        <f t="shared" ca="1" si="21"/>
        <v>0</v>
      </c>
    </row>
    <row r="43" spans="1:34" ht="15" x14ac:dyDescent="0.2">
      <c r="A43">
        <f t="shared" si="15"/>
        <v>2</v>
      </c>
      <c r="B43">
        <f t="shared" si="16"/>
        <v>1874</v>
      </c>
      <c r="C43" s="70">
        <f t="shared" si="1"/>
        <v>1874.0833333333305</v>
      </c>
      <c r="D43" s="64" t="s">
        <v>115</v>
      </c>
      <c r="E43" s="151">
        <v>12.368895869999999</v>
      </c>
      <c r="F43" s="152">
        <v>129.55090000000001</v>
      </c>
      <c r="G43" s="152">
        <v>125.0287</v>
      </c>
      <c r="H43" s="152">
        <v>125.92463653</v>
      </c>
      <c r="I43" s="152">
        <v>129.55090000000001</v>
      </c>
      <c r="J43" s="152">
        <v>12.368895869999999</v>
      </c>
      <c r="K43" s="152">
        <v>12.368895869999999</v>
      </c>
      <c r="L43" s="152">
        <v>23.09</v>
      </c>
      <c r="M43" s="153">
        <v>11.633373519999999</v>
      </c>
      <c r="N43" s="17">
        <f t="shared" ref="N43:T43" si="46">F43/F42/$E43*$E42-1</f>
        <v>3.3628805770090198E-2</v>
      </c>
      <c r="O43" s="17">
        <f t="shared" si="46"/>
        <v>2.3630614757856439E-2</v>
      </c>
      <c r="P43" s="17">
        <f t="shared" si="46"/>
        <v>5.716666651697011E-3</v>
      </c>
      <c r="Q43" s="17">
        <f t="shared" si="46"/>
        <v>3.3628805770090198E-2</v>
      </c>
      <c r="R43" s="17">
        <f t="shared" si="46"/>
        <v>0</v>
      </c>
      <c r="S43" s="17">
        <f t="shared" si="46"/>
        <v>0</v>
      </c>
      <c r="T43" s="17">
        <f t="shared" si="46"/>
        <v>0</v>
      </c>
      <c r="U43" s="240">
        <v>0</v>
      </c>
      <c r="V43" s="240">
        <v>0</v>
      </c>
      <c r="W43" s="223">
        <f t="shared" ca="1" si="23"/>
        <v>0</v>
      </c>
      <c r="X43" s="223">
        <f>MMULT(N43:T43,'Parameters &amp; Main Results'!$B$12:$B$18)-'Parameters &amp; Main Results'!$B$22/12+MMULT(U43:V43,'Parameters &amp; Main Results'!$B$20:$B$21)</f>
        <v>2.9906060612472269E-2</v>
      </c>
      <c r="Y43" s="223">
        <f>MMULT(N43:T43,'Parameters &amp; Main Results'!$C$12:$C$18)-'Parameters &amp; Main Results'!$C$22/12+MMULT(U43:V43,'Parameters &amp; Main Results'!$C$20:$C$21)</f>
        <v>3.2587320002200153E-2</v>
      </c>
      <c r="Z43" s="17">
        <f t="shared" ca="1" si="3"/>
        <v>4623.1977330749314</v>
      </c>
      <c r="AA43" s="70">
        <f ca="1">Z43/OFFSET(Z43,'Parameters &amp; Main Results'!$B$38,0)</f>
        <v>6.5774873942076431</v>
      </c>
      <c r="AB43" s="70">
        <f ca="1">SUMPRODUCT(Z43:OFFSET(Z43,'Parameters &amp; Main Results'!$B$38-1,0), 'Cash Flow Assist'!$P$11:OFFSET('Cash Flow Assist'!$P$11,'Parameters &amp; Main Results'!$B$38-1,0)  )/OFFSET(Z43,'Parameters &amp; Main Results'!$B$38,0)</f>
        <v>1161.4160715516468</v>
      </c>
      <c r="AC43" s="70">
        <f ca="1">SUMPRODUCT(Z43:OFFSET(Z43,'Parameters &amp; Main Results'!$B$38-1,0),'Parameters &amp; Main Results'!$B$42:OFFSET('Parameters &amp; Main Results'!$B$42,'Parameters &amp; Main Results'!$B$38-1,0)   )/OFFSET(Z43,'Parameters &amp; Main Results'!$B$38,0)</f>
        <v>0</v>
      </c>
      <c r="AD43" s="155">
        <f t="shared" si="4"/>
        <v>0</v>
      </c>
      <c r="AE43" s="252">
        <f t="shared" ca="1" si="19"/>
        <v>112.2546</v>
      </c>
      <c r="AF43" s="253">
        <f t="shared" ca="1" si="20"/>
        <v>0.15408099089035118</v>
      </c>
      <c r="AG43" s="258">
        <f t="shared" ca="1" si="21"/>
        <v>0</v>
      </c>
      <c r="AH43" s="227" t="e">
        <f ca="1">IF(SUM(AG43:OFFSET(AG43,(-HoldAggressiveTime-1),0,,))=0,"Defensive","Aggressive")</f>
        <v>#REF!</v>
      </c>
    </row>
    <row r="44" spans="1:34" ht="15" x14ac:dyDescent="0.2">
      <c r="A44">
        <f t="shared" si="15"/>
        <v>3</v>
      </c>
      <c r="B44">
        <f t="shared" si="16"/>
        <v>1874</v>
      </c>
      <c r="C44" s="70">
        <f t="shared" si="1"/>
        <v>1874.1666666666638</v>
      </c>
      <c r="D44" s="64" t="s">
        <v>115</v>
      </c>
      <c r="E44" s="151">
        <v>12.368895869999999</v>
      </c>
      <c r="F44" s="152">
        <v>128.42660000000001</v>
      </c>
      <c r="G44" s="152">
        <v>126.34350000000001</v>
      </c>
      <c r="H44" s="152">
        <v>126.6445057</v>
      </c>
      <c r="I44" s="152">
        <v>128.42660000000001</v>
      </c>
      <c r="J44" s="152">
        <v>12.368895869999999</v>
      </c>
      <c r="K44" s="152">
        <v>12.368895869999999</v>
      </c>
      <c r="L44" s="152">
        <v>23.09</v>
      </c>
      <c r="M44" s="153">
        <v>11.44821086</v>
      </c>
      <c r="N44" s="17">
        <f t="shared" ref="N44:T44" si="47">F44/F43/$E44*$E43-1</f>
        <v>-8.6784422184640331E-3</v>
      </c>
      <c r="O44" s="17">
        <f t="shared" si="47"/>
        <v>1.0515985529722327E-2</v>
      </c>
      <c r="P44" s="17">
        <f t="shared" si="47"/>
        <v>5.7166666494883334E-3</v>
      </c>
      <c r="Q44" s="17">
        <f t="shared" si="47"/>
        <v>-8.6784422184640331E-3</v>
      </c>
      <c r="R44" s="17">
        <f t="shared" si="47"/>
        <v>0</v>
      </c>
      <c r="S44" s="17">
        <f t="shared" si="47"/>
        <v>0</v>
      </c>
      <c r="T44" s="17">
        <f t="shared" si="47"/>
        <v>0</v>
      </c>
      <c r="U44" s="240">
        <v>0</v>
      </c>
      <c r="V44" s="240">
        <v>0</v>
      </c>
      <c r="W44" s="223">
        <f t="shared" ca="1" si="23"/>
        <v>0</v>
      </c>
      <c r="X44" s="223">
        <f>MMULT(N44:T44,'Parameters &amp; Main Results'!$B$12:$B$18)-'Parameters &amp; Main Results'!$B$22/12+MMULT(U44:V44,'Parameters &amp; Main Results'!$B$20:$B$21)</f>
        <v>-4.4473012245702251E-3</v>
      </c>
      <c r="Y44" s="223">
        <f>MMULT(N44:T44,'Parameters &amp; Main Results'!$C$12:$C$18)-'Parameters &amp; Main Results'!$C$22/12+MMULT(U44:V44,'Parameters &amp; Main Results'!$C$20:$C$21)</f>
        <v>-6.8006661103120637E-3</v>
      </c>
      <c r="Z44" s="17">
        <f t="shared" ca="1" si="3"/>
        <v>4623.1977330749314</v>
      </c>
      <c r="AA44" s="70">
        <f ca="1">Z44/OFFSET(Z44,'Parameters &amp; Main Results'!$B$38,0)</f>
        <v>6.8946060258729203</v>
      </c>
      <c r="AB44" s="70">
        <f ca="1">SUMPRODUCT(Z44:OFFSET(Z44,'Parameters &amp; Main Results'!$B$38-1,0), 'Cash Flow Assist'!$P$11:OFFSET('Cash Flow Assist'!$P$11,'Parameters &amp; Main Results'!$B$38-1,0)  )/OFFSET(Z44,'Parameters &amp; Main Results'!$B$38,0)</f>
        <v>1211.5647191184462</v>
      </c>
      <c r="AC44" s="70">
        <f ca="1">SUMPRODUCT(Z44:OFFSET(Z44,'Parameters &amp; Main Results'!$B$38-1,0),'Parameters &amp; Main Results'!$B$42:OFFSET('Parameters &amp; Main Results'!$B$42,'Parameters &amp; Main Results'!$B$38-1,0)   )/OFFSET(Z44,'Parameters &amp; Main Results'!$B$38,0)</f>
        <v>0</v>
      </c>
      <c r="AD44" s="155">
        <f t="shared" si="4"/>
        <v>-8.6784422184640331E-3</v>
      </c>
      <c r="AE44" s="252">
        <f t="shared" ca="1" si="19"/>
        <v>115.422</v>
      </c>
      <c r="AF44" s="253">
        <f t="shared" ca="1" si="20"/>
        <v>0.11267002824418232</v>
      </c>
      <c r="AG44" s="258">
        <f t="shared" ca="1" si="21"/>
        <v>0</v>
      </c>
      <c r="AH44" s="227" t="e">
        <f ca="1">IF(SUM(AG44:OFFSET(AG44,(-HoldAggressiveTime-1),0,,))=0,"Defensive","Aggressive")</f>
        <v>#REF!</v>
      </c>
    </row>
    <row r="45" spans="1:34" ht="15" x14ac:dyDescent="0.2">
      <c r="A45">
        <f t="shared" si="15"/>
        <v>4</v>
      </c>
      <c r="B45">
        <f t="shared" si="16"/>
        <v>1874</v>
      </c>
      <c r="C45" s="70">
        <f t="shared" si="1"/>
        <v>1874.249999999997</v>
      </c>
      <c r="D45" s="64" t="s">
        <v>115</v>
      </c>
      <c r="E45" s="151">
        <v>12.178646280000001</v>
      </c>
      <c r="F45" s="152">
        <v>125.27719999999999</v>
      </c>
      <c r="G45" s="152">
        <v>127.70269999999999</v>
      </c>
      <c r="H45" s="152">
        <v>127.36849012</v>
      </c>
      <c r="I45" s="152">
        <v>125.27719999999999</v>
      </c>
      <c r="J45" s="152">
        <v>12.178646280000001</v>
      </c>
      <c r="K45" s="152">
        <v>12.178646280000001</v>
      </c>
      <c r="L45" s="152">
        <v>23.09</v>
      </c>
      <c r="M45" s="153">
        <v>11.2590769</v>
      </c>
      <c r="N45" s="17">
        <f t="shared" ref="N45:T45" si="48">F45/F44/$E45*$E44-1</f>
        <v>-9.2844730008017073E-3</v>
      </c>
      <c r="O45" s="17">
        <f t="shared" si="48"/>
        <v>2.6547600950300509E-2</v>
      </c>
      <c r="P45" s="17">
        <f t="shared" si="48"/>
        <v>2.1427541149364515E-2</v>
      </c>
      <c r="Q45" s="17">
        <f t="shared" si="48"/>
        <v>-9.2844730008017073E-3</v>
      </c>
      <c r="R45" s="17">
        <f t="shared" si="48"/>
        <v>0</v>
      </c>
      <c r="S45" s="17">
        <f t="shared" si="48"/>
        <v>0</v>
      </c>
      <c r="T45" s="17">
        <f t="shared" si="48"/>
        <v>1.5621571201425821E-2</v>
      </c>
      <c r="U45" s="240">
        <v>0</v>
      </c>
      <c r="V45" s="240">
        <v>0</v>
      </c>
      <c r="W45" s="223">
        <f t="shared" ca="1" si="23"/>
        <v>0</v>
      </c>
      <c r="X45" s="223">
        <f>MMULT(N45:T45,'Parameters &amp; Main Results'!$B$12:$B$18)-'Parameters &amp; Main Results'!$B$22/12+MMULT(U45:V45,'Parameters &amp; Main Results'!$B$20:$B$21)</f>
        <v>-9.1442266713655327E-4</v>
      </c>
      <c r="Y45" s="223">
        <f>MMULT(N45:T45,'Parameters &amp; Main Results'!$C$12:$C$18)-'Parameters &amp; Main Results'!$C$22/12+MMULT(U45:V45,'Parameters &amp; Main Results'!$C$20:$C$21)</f>
        <v>-5.7429322723581535E-3</v>
      </c>
      <c r="Z45" s="17">
        <f t="shared" ca="1" si="3"/>
        <v>4623.1977330749314</v>
      </c>
      <c r="AA45" s="70">
        <f ca="1">Z45/OFFSET(Z45,'Parameters &amp; Main Results'!$B$38,0)</f>
        <v>6.8694615419324627</v>
      </c>
      <c r="AB45" s="70">
        <f ca="1">SUMPRODUCT(Z45:OFFSET(Z45,'Parameters &amp; Main Results'!$B$38-1,0), 'Cash Flow Assist'!$P$11:OFFSET('Cash Flow Assist'!$P$11,'Parameters &amp; Main Results'!$B$38-1,0)  )/OFFSET(Z45,'Parameters &amp; Main Results'!$B$38,0)</f>
        <v>1201.2730594128739</v>
      </c>
      <c r="AC45" s="70">
        <f ca="1">SUMPRODUCT(Z45:OFFSET(Z45,'Parameters &amp; Main Results'!$B$38-1,0),'Parameters &amp; Main Results'!$B$42:OFFSET('Parameters &amp; Main Results'!$B$42,'Parameters &amp; Main Results'!$B$38-1,0)   )/OFFSET(Z45,'Parameters &amp; Main Results'!$B$38,0)</f>
        <v>0</v>
      </c>
      <c r="AD45" s="155">
        <f t="shared" si="4"/>
        <v>-1.7882340456799373E-2</v>
      </c>
      <c r="AE45" s="252">
        <f t="shared" ca="1" si="19"/>
        <v>116.53619999999999</v>
      </c>
      <c r="AF45" s="253">
        <f t="shared" ca="1" si="20"/>
        <v>7.5006736104317795E-2</v>
      </c>
      <c r="AG45" s="258">
        <f t="shared" ca="1" si="21"/>
        <v>0</v>
      </c>
      <c r="AH45" s="227" t="e">
        <f ca="1">IF(SUM(AG45:OFFSET(AG45,(-HoldAggressiveTime-1),0,,))=0,"Defensive","Aggressive")</f>
        <v>#REF!</v>
      </c>
    </row>
    <row r="46" spans="1:34" ht="15" x14ac:dyDescent="0.2">
      <c r="A46">
        <f t="shared" si="15"/>
        <v>5</v>
      </c>
      <c r="B46">
        <f t="shared" si="16"/>
        <v>1874</v>
      </c>
      <c r="C46" s="70">
        <f t="shared" si="1"/>
        <v>1874.3333333333303</v>
      </c>
      <c r="D46" s="64" t="s">
        <v>115</v>
      </c>
      <c r="E46" s="151">
        <v>12.08348099</v>
      </c>
      <c r="F46" s="152">
        <v>122.89319999999999</v>
      </c>
      <c r="G46" s="152">
        <v>128.279</v>
      </c>
      <c r="H46" s="152">
        <v>128.09661333</v>
      </c>
      <c r="I46" s="152">
        <v>122.89319999999999</v>
      </c>
      <c r="J46" s="152">
        <v>12.08348099</v>
      </c>
      <c r="K46" s="152">
        <v>12.08348099</v>
      </c>
      <c r="L46" s="152">
        <v>23.09</v>
      </c>
      <c r="M46" s="153">
        <v>11.03703844</v>
      </c>
      <c r="N46" s="17">
        <f t="shared" ref="N46:T46" si="49">F46/F45/$E46*$E45-1</f>
        <v>-1.1304019694732825E-2</v>
      </c>
      <c r="O46" s="17">
        <f t="shared" si="49"/>
        <v>1.2424018833542716E-2</v>
      </c>
      <c r="P46" s="17">
        <f t="shared" si="49"/>
        <v>1.3637341106374823E-2</v>
      </c>
      <c r="Q46" s="17">
        <f t="shared" si="49"/>
        <v>-1.1304019694732825E-2</v>
      </c>
      <c r="R46" s="17">
        <f t="shared" si="49"/>
        <v>0</v>
      </c>
      <c r="S46" s="17">
        <f t="shared" si="49"/>
        <v>0</v>
      </c>
      <c r="T46" s="17">
        <f t="shared" si="49"/>
        <v>7.8756518985512169E-3</v>
      </c>
      <c r="U46" s="240">
        <v>0</v>
      </c>
      <c r="V46" s="240">
        <v>0</v>
      </c>
      <c r="W46" s="223">
        <f t="shared" ca="1" si="23"/>
        <v>0</v>
      </c>
      <c r="X46" s="223">
        <f>MMULT(N46:T46,'Parameters &amp; Main Results'!$B$12:$B$18)-'Parameters &amp; Main Results'!$B$22/12+MMULT(U46:V46,'Parameters &amp; Main Results'!$B$20:$B$21)</f>
        <v>-5.6410950760801817E-3</v>
      </c>
      <c r="Y46" s="223">
        <f>MMULT(N46:T46,'Parameters &amp; Main Results'!$C$12:$C$18)-'Parameters &amp; Main Results'!$C$22/12+MMULT(U46:V46,'Parameters &amp; Main Results'!$C$20:$C$21)</f>
        <v>-8.9728825085719378E-3</v>
      </c>
      <c r="Z46" s="17">
        <f t="shared" ca="1" si="3"/>
        <v>4623.1977330749314</v>
      </c>
      <c r="AA46" s="70">
        <f ca="1">Z46/OFFSET(Z46,'Parameters &amp; Main Results'!$B$38,0)</f>
        <v>7.044152461061806</v>
      </c>
      <c r="AB46" s="70">
        <f ca="1">SUMPRODUCT(Z46:OFFSET(Z46,'Parameters &amp; Main Results'!$B$38-1,0), 'Cash Flow Assist'!$P$11:OFFSET('Cash Flow Assist'!$P$11,'Parameters &amp; Main Results'!$B$38-1,0)  )/OFFSET(Z46,'Parameters &amp; Main Results'!$B$38,0)</f>
        <v>1225.8028004820751</v>
      </c>
      <c r="AC46" s="70">
        <f ca="1">SUMPRODUCT(Z46:OFFSET(Z46,'Parameters &amp; Main Results'!$B$38-1,0),'Parameters &amp; Main Results'!$B$42:OFFSET('Parameters &amp; Main Results'!$B$42,'Parameters &amp; Main Results'!$B$38-1,0)   )/OFFSET(Z46,'Parameters &amp; Main Results'!$B$38,0)</f>
        <v>0</v>
      </c>
      <c r="AD46" s="155">
        <f t="shared" si="4"/>
        <v>-2.8984217822820568E-2</v>
      </c>
      <c r="AE46" s="252">
        <f t="shared" ca="1" si="19"/>
        <v>120.62179999999999</v>
      </c>
      <c r="AF46" s="253">
        <f t="shared" ca="1" si="20"/>
        <v>1.8830758619088755E-2</v>
      </c>
      <c r="AG46" s="258">
        <f t="shared" ca="1" si="21"/>
        <v>0</v>
      </c>
      <c r="AH46" s="227" t="e">
        <f ca="1">IF(SUM(AG46:OFFSET(AG46,(-HoldAggressiveTime-1),0,,))=0,"Defensive","Aggressive")</f>
        <v>#REF!</v>
      </c>
    </row>
    <row r="47" spans="1:34" ht="15" x14ac:dyDescent="0.2">
      <c r="A47">
        <f t="shared" si="15"/>
        <v>6</v>
      </c>
      <c r="B47">
        <f t="shared" si="16"/>
        <v>1874</v>
      </c>
      <c r="C47" s="70">
        <f t="shared" si="1"/>
        <v>1874.4166666666636</v>
      </c>
      <c r="D47" s="64" t="s">
        <v>115</v>
      </c>
      <c r="E47" s="151">
        <v>11.79806612</v>
      </c>
      <c r="F47" s="152">
        <v>122.8908</v>
      </c>
      <c r="G47" s="152">
        <v>129.19710000000001</v>
      </c>
      <c r="H47" s="152">
        <v>128.82889896</v>
      </c>
      <c r="I47" s="152">
        <v>122.8908</v>
      </c>
      <c r="J47" s="152">
        <v>11.79806612</v>
      </c>
      <c r="K47" s="152">
        <v>11.79806612</v>
      </c>
      <c r="L47" s="152">
        <v>23.09</v>
      </c>
      <c r="M47" s="153">
        <v>11.205513939999999</v>
      </c>
      <c r="N47" s="17">
        <f t="shared" ref="N47:T47" si="50">F47/F46/$E47*$E46-1</f>
        <v>2.417166397956616E-2</v>
      </c>
      <c r="O47" s="17">
        <f t="shared" si="50"/>
        <v>3.15218627864704E-2</v>
      </c>
      <c r="P47" s="17">
        <f t="shared" si="50"/>
        <v>3.0046627853044017E-2</v>
      </c>
      <c r="Q47" s="17">
        <f t="shared" si="50"/>
        <v>2.417166397956616E-2</v>
      </c>
      <c r="R47" s="17">
        <f t="shared" si="50"/>
        <v>0</v>
      </c>
      <c r="S47" s="17">
        <f t="shared" si="50"/>
        <v>0</v>
      </c>
      <c r="T47" s="17">
        <f t="shared" si="50"/>
        <v>2.4191665574425647E-2</v>
      </c>
      <c r="U47" s="240">
        <v>0</v>
      </c>
      <c r="V47" s="240">
        <v>0</v>
      </c>
      <c r="W47" s="223">
        <f t="shared" ca="1" si="23"/>
        <v>0</v>
      </c>
      <c r="X47" s="223">
        <f>MMULT(N47:T47,'Parameters &amp; Main Results'!$B$12:$B$18)-'Parameters &amp; Main Results'!$B$22/12+MMULT(U47:V47,'Parameters &amp; Main Results'!$B$20:$B$21)</f>
        <v>2.5601037154023319E-2</v>
      </c>
      <c r="Y47" s="223">
        <f>MMULT(N47:T47,'Parameters &amp; Main Results'!$C$12:$C$18)-'Parameters &amp; Main Results'!$C$22/12+MMULT(U47:V47,'Parameters &amp; Main Results'!$C$20:$C$21)</f>
        <v>2.4865017193589922E-2</v>
      </c>
      <c r="Z47" s="17">
        <f t="shared" ca="1" si="3"/>
        <v>4623.1977330749314</v>
      </c>
      <c r="AA47" s="70">
        <f ca="1">Z47/OFFSET(Z47,'Parameters &amp; Main Results'!$B$38,0)</f>
        <v>7.4234701047272065</v>
      </c>
      <c r="AB47" s="70">
        <f ca="1">SUMPRODUCT(Z47:OFFSET(Z47,'Parameters &amp; Main Results'!$B$38-1,0), 'Cash Flow Assist'!$P$11:OFFSET('Cash Flow Assist'!$P$11,'Parameters &amp; Main Results'!$B$38-1,0)  )/OFFSET(Z47,'Parameters &amp; Main Results'!$B$38,0)</f>
        <v>1285.4409254511763</v>
      </c>
      <c r="AC47" s="70">
        <f ca="1">SUMPRODUCT(Z47:OFFSET(Z47,'Parameters &amp; Main Results'!$B$38-1,0),'Parameters &amp; Main Results'!$B$42:OFFSET('Parameters &amp; Main Results'!$B$42,'Parameters &amp; Main Results'!$B$38-1,0)   )/OFFSET(Z47,'Parameters &amp; Main Results'!$B$38,0)</f>
        <v>0</v>
      </c>
      <c r="AD47" s="155">
        <f t="shared" si="4"/>
        <v>-5.5131506171781641E-3</v>
      </c>
      <c r="AE47" s="252">
        <f t="shared" ca="1" si="19"/>
        <v>124.72750000000001</v>
      </c>
      <c r="AF47" s="253">
        <f t="shared" ca="1" si="20"/>
        <v>-1.4725702030426389E-2</v>
      </c>
      <c r="AG47" s="258">
        <f t="shared" ca="1" si="21"/>
        <v>0</v>
      </c>
      <c r="AH47" s="227" t="e">
        <f ca="1">IF(SUM(AG47:OFFSET(AG47,(-HoldAggressiveTime-1),0,,))=0,"Defensive","Aggressive")</f>
        <v>#REF!</v>
      </c>
    </row>
    <row r="48" spans="1:34" ht="15" x14ac:dyDescent="0.2">
      <c r="A48">
        <f t="shared" si="15"/>
        <v>7</v>
      </c>
      <c r="B48">
        <f t="shared" si="16"/>
        <v>1874</v>
      </c>
      <c r="C48" s="70">
        <f t="shared" si="1"/>
        <v>1874.4999999999968</v>
      </c>
      <c r="D48" s="64" t="s">
        <v>115</v>
      </c>
      <c r="E48" s="151">
        <v>11.893231399999999</v>
      </c>
      <c r="F48" s="152">
        <v>123.5729</v>
      </c>
      <c r="G48" s="152">
        <v>125.2761</v>
      </c>
      <c r="H48" s="152">
        <v>129.56537084000001</v>
      </c>
      <c r="I48" s="152">
        <v>123.5729</v>
      </c>
      <c r="J48" s="152">
        <v>11.893231399999999</v>
      </c>
      <c r="K48" s="152">
        <v>11.893231399999999</v>
      </c>
      <c r="L48" s="152">
        <v>23.09</v>
      </c>
      <c r="M48" s="153">
        <v>11.07504741</v>
      </c>
      <c r="N48" s="17">
        <f t="shared" ref="N48:T48" si="51">F48/F47/$E48*$E47-1</f>
        <v>-2.4955901407426317E-3</v>
      </c>
      <c r="O48" s="17">
        <f t="shared" si="51"/>
        <v>-3.8107770617281544E-2</v>
      </c>
      <c r="P48" s="17">
        <f t="shared" si="51"/>
        <v>-2.330709548253096E-3</v>
      </c>
      <c r="Q48" s="17">
        <f t="shared" si="51"/>
        <v>-2.4955901407426317E-3</v>
      </c>
      <c r="R48" s="17">
        <f t="shared" si="51"/>
        <v>0</v>
      </c>
      <c r="S48" s="17">
        <f t="shared" si="51"/>
        <v>0</v>
      </c>
      <c r="T48" s="17">
        <f t="shared" si="51"/>
        <v>-8.0016336014450129E-3</v>
      </c>
      <c r="U48" s="240">
        <v>0</v>
      </c>
      <c r="V48" s="240">
        <v>0</v>
      </c>
      <c r="W48" s="223">
        <f t="shared" ca="1" si="23"/>
        <v>0</v>
      </c>
      <c r="X48" s="223">
        <f>MMULT(N48:T48,'Parameters &amp; Main Results'!$B$12:$B$18)-'Parameters &amp; Main Results'!$B$22/12+MMULT(U48:V48,'Parameters &amp; Main Results'!$B$20:$B$21)</f>
        <v>-9.9349950757522017E-3</v>
      </c>
      <c r="Y48" s="223">
        <f>MMULT(N48:T48,'Parameters &amp; Main Results'!$C$12:$C$18)-'Parameters &amp; Main Results'!$C$22/12+MMULT(U48:V48,'Parameters &amp; Main Results'!$C$20:$C$21)</f>
        <v>-6.09847485506319E-3</v>
      </c>
      <c r="Z48" s="17">
        <f t="shared" ca="1" si="3"/>
        <v>4623.1977330749314</v>
      </c>
      <c r="AA48" s="70">
        <f ca="1">Z48/OFFSET(Z48,'Parameters &amp; Main Results'!$B$38,0)</f>
        <v>7.2939151210750506</v>
      </c>
      <c r="AB48" s="70">
        <f ca="1">SUMPRODUCT(Z48:OFFSET(Z48,'Parameters &amp; Main Results'!$B$38-1,0), 'Cash Flow Assist'!$P$11:OFFSET('Cash Flow Assist'!$P$11,'Parameters &amp; Main Results'!$B$38-1,0)  )/OFFSET(Z48,'Parameters &amp; Main Results'!$B$38,0)</f>
        <v>1256.6959422022508</v>
      </c>
      <c r="AC48" s="70">
        <f ca="1">SUMPRODUCT(Z48:OFFSET(Z48,'Parameters &amp; Main Results'!$B$38-1,0),'Parameters &amp; Main Results'!$B$42:OFFSET('Parameters &amp; Main Results'!$B$42,'Parameters &amp; Main Results'!$B$38-1,0)   )/OFFSET(Z48,'Parameters &amp; Main Results'!$B$38,0)</f>
        <v>0</v>
      </c>
      <c r="AD48" s="155">
        <f t="shared" si="4"/>
        <v>-7.9949821935961785E-3</v>
      </c>
      <c r="AE48" s="252">
        <f t="shared" ca="1" si="19"/>
        <v>125.2607</v>
      </c>
      <c r="AF48" s="253">
        <f t="shared" ca="1" si="20"/>
        <v>-1.3474298004082652E-2</v>
      </c>
      <c r="AG48" s="258">
        <f t="shared" ca="1" si="21"/>
        <v>0</v>
      </c>
      <c r="AH48" s="227" t="e">
        <f ca="1">IF(SUM(AG48:OFFSET(AG48,(-HoldAggressiveTime-1),0,,))=0,"Defensive","Aggressive")</f>
        <v>#REF!</v>
      </c>
    </row>
    <row r="49" spans="1:34" ht="15" x14ac:dyDescent="0.2">
      <c r="A49">
        <f t="shared" si="15"/>
        <v>8</v>
      </c>
      <c r="B49">
        <f t="shared" si="16"/>
        <v>1874</v>
      </c>
      <c r="C49" s="70">
        <f t="shared" si="1"/>
        <v>1874.5833333333301</v>
      </c>
      <c r="D49" s="64" t="s">
        <v>115</v>
      </c>
      <c r="E49" s="151">
        <v>11.79806612</v>
      </c>
      <c r="F49" s="152">
        <v>124.5977</v>
      </c>
      <c r="G49" s="152">
        <v>125.92959999999999</v>
      </c>
      <c r="H49" s="152">
        <v>130.30605287</v>
      </c>
      <c r="I49" s="152">
        <v>124.5977</v>
      </c>
      <c r="J49" s="152">
        <v>11.79806612</v>
      </c>
      <c r="K49" s="152">
        <v>11.79806612</v>
      </c>
      <c r="L49" s="152">
        <v>23.09</v>
      </c>
      <c r="M49" s="153">
        <v>11.158726919999999</v>
      </c>
      <c r="N49" s="17">
        <f t="shared" ref="N49:T49" si="52">F49/F48/$E49*$E48-1</f>
        <v>1.6426150076616519E-2</v>
      </c>
      <c r="O49" s="17">
        <f t="shared" si="52"/>
        <v>1.3324731060971429E-2</v>
      </c>
      <c r="P49" s="17">
        <f t="shared" si="52"/>
        <v>1.3828954443446673E-2</v>
      </c>
      <c r="Q49" s="17">
        <f t="shared" si="52"/>
        <v>1.6426150076616519E-2</v>
      </c>
      <c r="R49" s="17">
        <f t="shared" si="52"/>
        <v>0</v>
      </c>
      <c r="S49" s="17">
        <f t="shared" si="52"/>
        <v>0</v>
      </c>
      <c r="T49" s="17">
        <f t="shared" si="52"/>
        <v>8.0661761878650928E-3</v>
      </c>
      <c r="U49" s="240">
        <v>0</v>
      </c>
      <c r="V49" s="240">
        <v>0</v>
      </c>
      <c r="W49" s="223">
        <f t="shared" ca="1" si="23"/>
        <v>0</v>
      </c>
      <c r="X49" s="223">
        <f>MMULT(N49:T49,'Parameters &amp; Main Results'!$B$12:$B$18)-'Parameters &amp; Main Results'!$B$22/12+MMULT(U49:V49,'Parameters &amp; Main Results'!$B$20:$B$21)</f>
        <v>1.5346200912383264E-2</v>
      </c>
      <c r="Y49" s="223">
        <f>MMULT(N49:T49,'Parameters &amp; Main Results'!$C$12:$C$18)-'Parameters &amp; Main Results'!$C$22/12+MMULT(U49:V49,'Parameters &amp; Main Results'!$C$20:$C$21)</f>
        <v>1.6074341508385347E-2</v>
      </c>
      <c r="Z49" s="17">
        <f t="shared" ca="1" si="3"/>
        <v>4623.1977330749314</v>
      </c>
      <c r="AA49" s="70">
        <f ca="1">Z49/OFFSET(Z49,'Parameters &amp; Main Results'!$B$38,0)</f>
        <v>7.4385067776512717</v>
      </c>
      <c r="AB49" s="70">
        <f ca="1">SUMPRODUCT(Z49:OFFSET(Z49,'Parameters &amp; Main Results'!$B$38-1,0), 'Cash Flow Assist'!$P$11:OFFSET('Cash Flow Assist'!$P$11,'Parameters &amp; Main Results'!$B$38-1,0)  )/OFFSET(Z49,'Parameters &amp; Main Results'!$B$38,0)</f>
        <v>1275.1894968392946</v>
      </c>
      <c r="AC49" s="70">
        <f ca="1">SUMPRODUCT(Z49:OFFSET(Z49,'Parameters &amp; Main Results'!$B$38-1,0),'Parameters &amp; Main Results'!$B$42:OFFSET('Parameters &amp; Main Results'!$B$42,'Parameters &amp; Main Results'!$B$38-1,0)   )/OFFSET(Z49,'Parameters &amp; Main Results'!$B$38,0)</f>
        <v>0</v>
      </c>
      <c r="AD49" s="155">
        <f t="shared" si="4"/>
        <v>0</v>
      </c>
      <c r="AE49" s="252">
        <f t="shared" ca="1" si="19"/>
        <v>124.5942</v>
      </c>
      <c r="AF49" s="253">
        <f t="shared" ca="1" si="20"/>
        <v>2.809119525630006E-5</v>
      </c>
      <c r="AG49" s="258">
        <f t="shared" ca="1" si="21"/>
        <v>0</v>
      </c>
      <c r="AH49" s="227" t="e">
        <f ca="1">IF(SUM(AG49:OFFSET(AG49,(-HoldAggressiveTime-1),0,,))=0,"Defensive","Aggressive")</f>
        <v>#REF!</v>
      </c>
    </row>
    <row r="50" spans="1:34" ht="15" x14ac:dyDescent="0.2">
      <c r="A50">
        <f t="shared" si="15"/>
        <v>9</v>
      </c>
      <c r="B50">
        <f t="shared" si="16"/>
        <v>1874</v>
      </c>
      <c r="C50" s="70">
        <f t="shared" si="1"/>
        <v>1874.6666666666633</v>
      </c>
      <c r="D50" s="64" t="s">
        <v>115</v>
      </c>
      <c r="E50" s="151">
        <v>11.79806612</v>
      </c>
      <c r="F50" s="152">
        <v>127.37090000000001</v>
      </c>
      <c r="G50" s="152">
        <v>126.04179999999999</v>
      </c>
      <c r="H50" s="152">
        <v>131.05096914000001</v>
      </c>
      <c r="I50" s="152">
        <v>127.37090000000001</v>
      </c>
      <c r="J50" s="152">
        <v>11.79806612</v>
      </c>
      <c r="K50" s="152">
        <v>11.79806612</v>
      </c>
      <c r="L50" s="152">
        <v>23.09</v>
      </c>
      <c r="M50" s="153">
        <v>11.306989919999999</v>
      </c>
      <c r="N50" s="17">
        <f t="shared" ref="N50:T50" si="53">F50/F49/$E50*$E49-1</f>
        <v>2.2257232677649785E-2</v>
      </c>
      <c r="O50" s="17">
        <f t="shared" si="53"/>
        <v>8.9097400452309294E-4</v>
      </c>
      <c r="P50" s="17">
        <f t="shared" si="53"/>
        <v>5.7166666750558814E-3</v>
      </c>
      <c r="Q50" s="17">
        <f t="shared" si="53"/>
        <v>2.2257232677649785E-2</v>
      </c>
      <c r="R50" s="17">
        <f t="shared" si="53"/>
        <v>0</v>
      </c>
      <c r="S50" s="17">
        <f t="shared" si="53"/>
        <v>0</v>
      </c>
      <c r="T50" s="17">
        <f t="shared" si="53"/>
        <v>0</v>
      </c>
      <c r="U50" s="240">
        <v>0</v>
      </c>
      <c r="V50" s="240">
        <v>0</v>
      </c>
      <c r="W50" s="223">
        <f t="shared" ca="1" si="23"/>
        <v>0</v>
      </c>
      <c r="X50" s="223">
        <f>MMULT(N50:T50,'Parameters &amp; Main Results'!$B$12:$B$18)-'Parameters &amp; Main Results'!$B$22/12+MMULT(U50:V50,'Parameters &amp; Main Results'!$B$20:$B$21)</f>
        <v>1.6829452642475293E-2</v>
      </c>
      <c r="Y50" s="223">
        <f>MMULT(N50:T50,'Parameters &amp; Main Results'!$C$12:$C$18)-'Parameters &amp; Main Results'!$C$22/12+MMULT(U50:V50,'Parameters &amp; Main Results'!$C$20:$C$21)</f>
        <v>2.0078940143670451E-2</v>
      </c>
      <c r="Z50" s="17">
        <f t="shared" ca="1" si="3"/>
        <v>4623.1977330749314</v>
      </c>
      <c r="AA50" s="70">
        <f ca="1">Z50/OFFSET(Z50,'Parameters &amp; Main Results'!$B$38,0)</f>
        <v>6.9063630488118291</v>
      </c>
      <c r="AB50" s="70">
        <f ca="1">SUMPRODUCT(Z50:OFFSET(Z50,'Parameters &amp; Main Results'!$B$38-1,0), 'Cash Flow Assist'!$P$11:OFFSET('Cash Flow Assist'!$P$11,'Parameters &amp; Main Results'!$B$38-1,0)  )/OFFSET(Z50,'Parameters &amp; Main Results'!$B$38,0)</f>
        <v>1177.985746041348</v>
      </c>
      <c r="AC50" s="70">
        <f ca="1">SUMPRODUCT(Z50:OFFSET(Z50,'Parameters &amp; Main Results'!$B$38-1,0),'Parameters &amp; Main Results'!$B$42:OFFSET('Parameters &amp; Main Results'!$B$42,'Parameters &amp; Main Results'!$B$38-1,0)   )/OFFSET(Z50,'Parameters &amp; Main Results'!$B$38,0)</f>
        <v>0</v>
      </c>
      <c r="AD50" s="155">
        <f t="shared" si="4"/>
        <v>0</v>
      </c>
      <c r="AE50" s="252">
        <f t="shared" ca="1" si="19"/>
        <v>124.2272</v>
      </c>
      <c r="AF50" s="253">
        <f t="shared" ca="1" si="20"/>
        <v>2.5306052136730199E-2</v>
      </c>
      <c r="AG50" s="258">
        <f t="shared" ca="1" si="21"/>
        <v>0</v>
      </c>
      <c r="AH50" s="227" t="e">
        <f ca="1">IF(SUM(AG50:OFFSET(AG50,(-HoldAggressiveTime-1),0,,))=0,"Defensive","Aggressive")</f>
        <v>#REF!</v>
      </c>
    </row>
    <row r="51" spans="1:34" ht="15" x14ac:dyDescent="0.2">
      <c r="A51">
        <f t="shared" si="15"/>
        <v>10</v>
      </c>
      <c r="B51">
        <f t="shared" si="16"/>
        <v>1874</v>
      </c>
      <c r="C51" s="70">
        <f t="shared" si="1"/>
        <v>1874.7499999999966</v>
      </c>
      <c r="D51" s="64" t="s">
        <v>115</v>
      </c>
      <c r="E51" s="151">
        <v>11.60773554</v>
      </c>
      <c r="F51" s="152">
        <v>127.7225</v>
      </c>
      <c r="G51" s="152">
        <v>126.6996</v>
      </c>
      <c r="H51" s="152">
        <v>131.80014385000001</v>
      </c>
      <c r="I51" s="152">
        <v>127.7225</v>
      </c>
      <c r="J51" s="152">
        <v>11.60773554</v>
      </c>
      <c r="K51" s="152">
        <v>11.60773554</v>
      </c>
      <c r="L51" s="152">
        <v>23.09</v>
      </c>
      <c r="M51" s="153">
        <v>11.424788830000001</v>
      </c>
      <c r="N51" s="17">
        <f t="shared" ref="N51:T51" si="54">F51/F50/$E51*$E50-1</f>
        <v>1.9202579016499799E-2</v>
      </c>
      <c r="O51" s="17">
        <f t="shared" si="54"/>
        <v>2.1701351527670498E-2</v>
      </c>
      <c r="P51" s="17">
        <f t="shared" si="54"/>
        <v>2.2207276407064436E-2</v>
      </c>
      <c r="Q51" s="17">
        <f t="shared" si="54"/>
        <v>1.9202579016499799E-2</v>
      </c>
      <c r="R51" s="17">
        <f t="shared" si="54"/>
        <v>0</v>
      </c>
      <c r="S51" s="17">
        <f t="shared" si="54"/>
        <v>0</v>
      </c>
      <c r="T51" s="17">
        <f t="shared" si="54"/>
        <v>1.6396874252012861E-2</v>
      </c>
      <c r="U51" s="240">
        <v>0</v>
      </c>
      <c r="V51" s="240">
        <v>0</v>
      </c>
      <c r="W51" s="223">
        <f t="shared" ca="1" si="23"/>
        <v>0</v>
      </c>
      <c r="X51" s="223">
        <f>MMULT(N51:T51,'Parameters &amp; Main Results'!$B$12:$B$18)-'Parameters &amp; Main Results'!$B$22/12+MMULT(U51:V51,'Parameters &amp; Main Results'!$B$20:$B$21)</f>
        <v>1.9520381613842924E-2</v>
      </c>
      <c r="Y51" s="223">
        <f>MMULT(N51:T51,'Parameters &amp; Main Results'!$C$12:$C$18)-'Parameters &amp; Main Results'!$C$22/12+MMULT(U51:V51,'Parameters &amp; Main Results'!$C$20:$C$21)</f>
        <v>1.9410789600950204E-2</v>
      </c>
      <c r="Z51" s="17">
        <f t="shared" ca="1" si="3"/>
        <v>4623.1977330749314</v>
      </c>
      <c r="AA51" s="70">
        <f ca="1">Z51/OFFSET(Z51,'Parameters &amp; Main Results'!$B$38,0)</f>
        <v>7.0045433599978404</v>
      </c>
      <c r="AB51" s="70">
        <f ca="1">SUMPRODUCT(Z51:OFFSET(Z51,'Parameters &amp; Main Results'!$B$38-1,0), 'Cash Flow Assist'!$P$11:OFFSET('Cash Flow Assist'!$P$11,'Parameters &amp; Main Results'!$B$38-1,0)  )/OFFSET(Z51,'Parameters &amp; Main Results'!$B$38,0)</f>
        <v>1188.741570853731</v>
      </c>
      <c r="AC51" s="70">
        <f ca="1">SUMPRODUCT(Z51:OFFSET(Z51,'Parameters &amp; Main Results'!$B$38-1,0),'Parameters &amp; Main Results'!$B$42:OFFSET('Parameters &amp; Main Results'!$B$42,'Parameters &amp; Main Results'!$B$38-1,0)   )/OFFSET(Z51,'Parameters &amp; Main Results'!$B$38,0)</f>
        <v>0</v>
      </c>
      <c r="AD51" s="155">
        <f t="shared" si="4"/>
        <v>0</v>
      </c>
      <c r="AE51" s="252">
        <f t="shared" ca="1" si="19"/>
        <v>123.3193</v>
      </c>
      <c r="AF51" s="253">
        <f t="shared" ca="1" si="20"/>
        <v>3.570568434948948E-2</v>
      </c>
      <c r="AG51" s="258">
        <f t="shared" ca="1" si="21"/>
        <v>0</v>
      </c>
      <c r="AH51" s="227" t="e">
        <f ca="1">IF(SUM(AG51:OFFSET(AG51,(-HoldAggressiveTime-1),0,,))=0,"Defensive","Aggressive")</f>
        <v>#REF!</v>
      </c>
    </row>
    <row r="52" spans="1:34" ht="15" x14ac:dyDescent="0.2">
      <c r="A52">
        <f t="shared" si="15"/>
        <v>11</v>
      </c>
      <c r="B52">
        <f t="shared" si="16"/>
        <v>1874</v>
      </c>
      <c r="C52" s="70">
        <f t="shared" si="1"/>
        <v>1874.8333333333298</v>
      </c>
      <c r="D52" s="64" t="s">
        <v>115</v>
      </c>
      <c r="E52" s="151">
        <v>11.51265124</v>
      </c>
      <c r="F52" s="152">
        <v>129.12639999999999</v>
      </c>
      <c r="G52" s="152">
        <v>128.85470000000001</v>
      </c>
      <c r="H52" s="152">
        <v>132.55360134</v>
      </c>
      <c r="I52" s="152">
        <v>129.12639999999999</v>
      </c>
      <c r="J52" s="152">
        <v>11.51265124</v>
      </c>
      <c r="K52" s="152">
        <v>11.51265124</v>
      </c>
      <c r="L52" s="152">
        <v>23.09</v>
      </c>
      <c r="M52" s="153">
        <v>11.54270432</v>
      </c>
      <c r="N52" s="17">
        <f t="shared" ref="N52:T52" si="55">F52/F51/$E52*$E51-1</f>
        <v>1.9341695228726419E-2</v>
      </c>
      <c r="O52" s="17">
        <f t="shared" si="55"/>
        <v>2.5409122582505494E-2</v>
      </c>
      <c r="P52" s="17">
        <f t="shared" si="55"/>
        <v>1.4022995360386092E-2</v>
      </c>
      <c r="Q52" s="17">
        <f t="shared" si="55"/>
        <v>1.9341695228726419E-2</v>
      </c>
      <c r="R52" s="17">
        <f t="shared" si="55"/>
        <v>0</v>
      </c>
      <c r="S52" s="17">
        <f t="shared" si="55"/>
        <v>0</v>
      </c>
      <c r="T52" s="17">
        <f t="shared" si="55"/>
        <v>8.2591140839596289E-3</v>
      </c>
      <c r="U52" s="240">
        <v>0</v>
      </c>
      <c r="V52" s="240">
        <v>0</v>
      </c>
      <c r="W52" s="223">
        <f t="shared" ca="1" si="23"/>
        <v>0</v>
      </c>
      <c r="X52" s="223">
        <f>MMULT(N52:T52,'Parameters &amp; Main Results'!$B$12:$B$18)-'Parameters &amp; Main Results'!$B$22/12+MMULT(U52:V52,'Parameters &amp; Main Results'!$B$20:$B$21)</f>
        <v>1.9959384975577227E-2</v>
      </c>
      <c r="Y52" s="223">
        <f>MMULT(N52:T52,'Parameters &amp; Main Results'!$C$12:$C$18)-'Parameters &amp; Main Results'!$C$22/12+MMULT(U52:V52,'Parameters &amp; Main Results'!$C$20:$C$21)</f>
        <v>1.9906771297437661E-2</v>
      </c>
      <c r="Z52" s="17">
        <f t="shared" ca="1" si="3"/>
        <v>4623.1977330749314</v>
      </c>
      <c r="AA52" s="70">
        <f ca="1">Z52/OFFSET(Z52,'Parameters &amp; Main Results'!$B$38,0)</f>
        <v>7.3130011847060157</v>
      </c>
      <c r="AB52" s="70">
        <f ca="1">SUMPRODUCT(Z52:OFFSET(Z52,'Parameters &amp; Main Results'!$B$38-1,0), 'Cash Flow Assist'!$P$11:OFFSET('Cash Flow Assist'!$P$11,'Parameters &amp; Main Results'!$B$38-1,0)  )/OFFSET(Z52,'Parameters &amp; Main Results'!$B$38,0)</f>
        <v>1234.8210066987162</v>
      </c>
      <c r="AC52" s="70">
        <f ca="1">SUMPRODUCT(Z52:OFFSET(Z52,'Parameters &amp; Main Results'!$B$38-1,0),'Parameters &amp; Main Results'!$B$42:OFFSET('Parameters &amp; Main Results'!$B$42,'Parameters &amp; Main Results'!$B$38-1,0)   )/OFFSET(Z52,'Parameters &amp; Main Results'!$B$38,0)</f>
        <v>0</v>
      </c>
      <c r="AD52" s="155">
        <f t="shared" si="4"/>
        <v>0</v>
      </c>
      <c r="AE52" s="252">
        <f t="shared" ca="1" si="19"/>
        <v>122.12220000000001</v>
      </c>
      <c r="AF52" s="253">
        <f t="shared" ca="1" si="20"/>
        <v>5.7354027359480773E-2</v>
      </c>
      <c r="AG52" s="258">
        <f t="shared" ca="1" si="21"/>
        <v>0</v>
      </c>
      <c r="AH52" s="227" t="e">
        <f ca="1">IF(SUM(AG52:OFFSET(AG52,(-HoldAggressiveTime-1),0,,))=0,"Defensive","Aggressive")</f>
        <v>#DIV/0!</v>
      </c>
    </row>
    <row r="53" spans="1:34" ht="15" x14ac:dyDescent="0.2">
      <c r="A53">
        <f t="shared" si="15"/>
        <v>12</v>
      </c>
      <c r="B53">
        <f t="shared" si="16"/>
        <v>1874</v>
      </c>
      <c r="C53" s="70">
        <f t="shared" si="1"/>
        <v>1874.9166666666631</v>
      </c>
      <c r="D53" s="64" t="s">
        <v>115</v>
      </c>
      <c r="E53" s="151">
        <v>11.51265124</v>
      </c>
      <c r="F53" s="152">
        <v>129.48949999999999</v>
      </c>
      <c r="G53" s="152">
        <v>131.3638</v>
      </c>
      <c r="H53" s="152">
        <v>133.31136609000001</v>
      </c>
      <c r="I53" s="152">
        <v>129.48949999999999</v>
      </c>
      <c r="J53" s="152">
        <v>11.51265124</v>
      </c>
      <c r="K53" s="152">
        <v>11.51265124</v>
      </c>
      <c r="L53" s="152">
        <v>23.09</v>
      </c>
      <c r="M53" s="153">
        <v>11.471167919999999</v>
      </c>
      <c r="N53" s="17">
        <f t="shared" ref="N53:T53" si="56">F53/F52/$E53*$E52-1</f>
        <v>2.8119733842189021E-3</v>
      </c>
      <c r="O53" s="17">
        <f t="shared" si="56"/>
        <v>1.9472320373257634E-2</v>
      </c>
      <c r="P53" s="17">
        <f t="shared" si="56"/>
        <v>5.7166666340233707E-3</v>
      </c>
      <c r="Q53" s="17">
        <f t="shared" si="56"/>
        <v>2.8119733842189021E-3</v>
      </c>
      <c r="R53" s="17">
        <f t="shared" si="56"/>
        <v>0</v>
      </c>
      <c r="S53" s="17">
        <f t="shared" si="56"/>
        <v>0</v>
      </c>
      <c r="T53" s="17">
        <f t="shared" si="56"/>
        <v>0</v>
      </c>
      <c r="U53" s="240">
        <v>0</v>
      </c>
      <c r="V53" s="240">
        <v>0</v>
      </c>
      <c r="W53" s="223">
        <f t="shared" ca="1" si="23"/>
        <v>0</v>
      </c>
      <c r="X53" s="223">
        <f>MMULT(N53:T53,'Parameters &amp; Main Results'!$B$12:$B$18)-'Parameters &amp; Main Results'!$B$22/12+MMULT(U53:V53,'Parameters &amp; Main Results'!$B$20:$B$21)</f>
        <v>5.9617774461490367E-3</v>
      </c>
      <c r="Y53" s="223">
        <f>MMULT(N53:T53,'Parameters &amp; Main Results'!$C$12:$C$18)-'Parameters &amp; Main Results'!$C$22/12+MMULT(U53:V53,'Parameters &amp; Main Results'!$C$20:$C$21)</f>
        <v>4.4363414164561091E-3</v>
      </c>
      <c r="Z53" s="17">
        <f t="shared" ca="1" si="3"/>
        <v>4623.1977330749314</v>
      </c>
      <c r="AA53" s="70">
        <f ca="1">Z53/OFFSET(Z53,'Parameters &amp; Main Results'!$B$38,0)</f>
        <v>6.8556154698066631</v>
      </c>
      <c r="AB53" s="70">
        <f ca="1">SUMPRODUCT(Z53:OFFSET(Z53,'Parameters &amp; Main Results'!$B$38-1,0), 'Cash Flow Assist'!$P$11:OFFSET('Cash Flow Assist'!$P$11,'Parameters &amp; Main Results'!$B$38-1,0)  )/OFFSET(Z53,'Parameters &amp; Main Results'!$B$38,0)</f>
        <v>1151.6719708724827</v>
      </c>
      <c r="AC53" s="70">
        <f ca="1">SUMPRODUCT(Z53:OFFSET(Z53,'Parameters &amp; Main Results'!$B$38-1,0),'Parameters &amp; Main Results'!$B$42:OFFSET('Parameters &amp; Main Results'!$B$42,'Parameters &amp; Main Results'!$B$38-1,0)   )/OFFSET(Z53,'Parameters &amp; Main Results'!$B$38,0)</f>
        <v>0</v>
      </c>
      <c r="AD53" s="155">
        <f t="shared" si="4"/>
        <v>0</v>
      </c>
      <c r="AE53" s="252">
        <f t="shared" ca="1" si="19"/>
        <v>123.0651</v>
      </c>
      <c r="AF53" s="253">
        <f t="shared" ca="1" si="20"/>
        <v>5.2203264776122485E-2</v>
      </c>
      <c r="AG53" s="258">
        <f t="shared" ca="1" si="21"/>
        <v>0</v>
      </c>
      <c r="AH53" s="227" t="e">
        <f ca="1">IF(SUM(AG53:OFFSET(AG53,(-HoldAggressiveTime-1),0,,))=0,"Defensive","Aggressive")</f>
        <v>#DIV/0!</v>
      </c>
    </row>
    <row r="54" spans="1:34" ht="15" x14ac:dyDescent="0.2">
      <c r="A54">
        <f t="shared" si="15"/>
        <v>1</v>
      </c>
      <c r="B54">
        <f t="shared" si="16"/>
        <v>1875</v>
      </c>
      <c r="C54" s="70">
        <f t="shared" si="1"/>
        <v>1874.9999999999964</v>
      </c>
      <c r="D54" s="64" t="s">
        <v>115</v>
      </c>
      <c r="E54" s="151">
        <v>11.51265124</v>
      </c>
      <c r="F54" s="152">
        <v>130.2578</v>
      </c>
      <c r="G54" s="152">
        <v>129.97149999999999</v>
      </c>
      <c r="H54" s="152">
        <v>133.86238641</v>
      </c>
      <c r="I54" s="152">
        <v>130.2578</v>
      </c>
      <c r="J54" s="152">
        <v>11.51265124</v>
      </c>
      <c r="K54" s="152">
        <v>11.51265124</v>
      </c>
      <c r="L54" s="152">
        <v>23.54</v>
      </c>
      <c r="M54" s="153">
        <v>11.43317201</v>
      </c>
      <c r="N54" s="17">
        <f t="shared" ref="N54:T54" si="57">F54/F53/$E54*$E53-1</f>
        <v>5.9332996111653991E-3</v>
      </c>
      <c r="O54" s="17">
        <f t="shared" si="57"/>
        <v>-1.0598810326741481E-2</v>
      </c>
      <c r="P54" s="17">
        <f t="shared" si="57"/>
        <v>4.1333333845516851E-3</v>
      </c>
      <c r="Q54" s="17">
        <f t="shared" si="57"/>
        <v>5.9332996111653991E-3</v>
      </c>
      <c r="R54" s="17">
        <f t="shared" si="57"/>
        <v>0</v>
      </c>
      <c r="S54" s="17">
        <f t="shared" si="57"/>
        <v>0</v>
      </c>
      <c r="T54" s="17">
        <f t="shared" si="57"/>
        <v>1.9488956258120416E-2</v>
      </c>
      <c r="U54" s="240">
        <v>0</v>
      </c>
      <c r="V54" s="240">
        <v>0</v>
      </c>
      <c r="W54" s="223">
        <f t="shared" ca="1" si="23"/>
        <v>0</v>
      </c>
      <c r="X54" s="223">
        <f>MMULT(N54:T54,'Parameters &amp; Main Results'!$B$12:$B$18)-'Parameters &amp; Main Results'!$B$22/12+MMULT(U54:V54,'Parameters &amp; Main Results'!$B$20:$B$21)</f>
        <v>3.2629937892651073E-3</v>
      </c>
      <c r="Y54" s="223">
        <f>MMULT(N54:T54,'Parameters &amp; Main Results'!$C$12:$C$18)-'Parameters &amp; Main Results'!$C$22/12+MMULT(U54:V54,'Parameters &amp; Main Results'!$C$20:$C$21)</f>
        <v>4.2384219507080444E-3</v>
      </c>
      <c r="Z54" s="17">
        <f t="shared" ca="1" si="3"/>
        <v>4623.1977330749314</v>
      </c>
      <c r="AA54" s="70">
        <f ca="1">Z54/OFFSET(Z54,'Parameters &amp; Main Results'!$B$38,0)</f>
        <v>6.7086378120836594</v>
      </c>
      <c r="AB54" s="70">
        <f ca="1">SUMPRODUCT(Z54:OFFSET(Z54,'Parameters &amp; Main Results'!$B$38-1,0), 'Cash Flow Assist'!$P$11:OFFSET('Cash Flow Assist'!$P$11,'Parameters &amp; Main Results'!$B$38-1,0)  )/OFFSET(Z54,'Parameters &amp; Main Results'!$B$38,0)</f>
        <v>1121.2511788930685</v>
      </c>
      <c r="AC54" s="70">
        <f ca="1">SUMPRODUCT(Z54:OFFSET(Z54,'Parameters &amp; Main Results'!$B$38-1,0),'Parameters &amp; Main Results'!$B$42:OFFSET('Parameters &amp; Main Results'!$B$42,'Parameters &amp; Main Results'!$B$38-1,0)   )/OFFSET(Z54,'Parameters &amp; Main Results'!$B$38,0)</f>
        <v>0</v>
      </c>
      <c r="AD54" s="155">
        <f t="shared" si="4"/>
        <v>0</v>
      </c>
      <c r="AE54" s="252">
        <f t="shared" ca="1" si="19"/>
        <v>123.38330000000001</v>
      </c>
      <c r="AF54" s="253">
        <f t="shared" ca="1" si="20"/>
        <v>5.571661643026242E-2</v>
      </c>
      <c r="AG54" s="258">
        <f t="shared" ca="1" si="21"/>
        <v>0</v>
      </c>
      <c r="AH54" s="227" t="e">
        <f ca="1">IF(SUM(AG54:OFFSET(AG54,(-HoldAggressiveTime-1),0,,))=0,"Defensive","Aggressive")</f>
        <v>#DIV/0!</v>
      </c>
    </row>
    <row r="55" spans="1:34" ht="15" x14ac:dyDescent="0.2">
      <c r="A55">
        <f t="shared" si="15"/>
        <v>2</v>
      </c>
      <c r="B55">
        <f t="shared" si="16"/>
        <v>1875</v>
      </c>
      <c r="C55" s="70">
        <f t="shared" si="1"/>
        <v>1875.0833333333296</v>
      </c>
      <c r="D55" s="64" t="s">
        <v>115</v>
      </c>
      <c r="E55" s="151">
        <v>11.51265124</v>
      </c>
      <c r="F55" s="152">
        <v>130.67789999999999</v>
      </c>
      <c r="G55" s="152">
        <v>131.4659</v>
      </c>
      <c r="H55" s="152">
        <v>134.41568427000001</v>
      </c>
      <c r="I55" s="152">
        <v>130.67789999999999</v>
      </c>
      <c r="J55" s="152">
        <v>11.51265124</v>
      </c>
      <c r="K55" s="152">
        <v>11.51265124</v>
      </c>
      <c r="L55" s="152">
        <v>23.54</v>
      </c>
      <c r="M55" s="153">
        <v>11.37073193</v>
      </c>
      <c r="N55" s="17">
        <f t="shared" ref="N55:T55" si="58">F55/F54/$E55*$E54-1</f>
        <v>3.2251427553666723E-3</v>
      </c>
      <c r="O55" s="17">
        <f t="shared" si="58"/>
        <v>1.1497905310010381E-2</v>
      </c>
      <c r="P55" s="17">
        <f t="shared" si="58"/>
        <v>4.1333333047368637E-3</v>
      </c>
      <c r="Q55" s="17">
        <f t="shared" si="58"/>
        <v>3.2251427553666723E-3</v>
      </c>
      <c r="R55" s="17">
        <f t="shared" si="58"/>
        <v>0</v>
      </c>
      <c r="S55" s="17">
        <f t="shared" si="58"/>
        <v>0</v>
      </c>
      <c r="T55" s="17">
        <f t="shared" si="58"/>
        <v>0</v>
      </c>
      <c r="U55" s="240">
        <v>0</v>
      </c>
      <c r="V55" s="240">
        <v>0</v>
      </c>
      <c r="W55" s="223">
        <f t="shared" ca="1" si="23"/>
        <v>0</v>
      </c>
      <c r="X55" s="223">
        <f>MMULT(N55:T55,'Parameters &amp; Main Results'!$B$12:$B$18)-'Parameters &amp; Main Results'!$B$22/12+MMULT(U55:V55,'Parameters &amp; Main Results'!$B$20:$B$21)</f>
        <v>4.6767714618604142E-3</v>
      </c>
      <c r="Y55" s="223">
        <f>MMULT(N55:T55,'Parameters &amp; Main Results'!$C$12:$C$18)-'Parameters &amp; Main Results'!$C$22/12+MMULT(U55:V55,'Parameters &amp; Main Results'!$C$20:$C$21)</f>
        <v>4.0107523441643769E-3</v>
      </c>
      <c r="Z55" s="17">
        <f t="shared" ca="1" si="3"/>
        <v>4623.1977330749314</v>
      </c>
      <c r="AA55" s="70">
        <f ca="1">Z55/OFFSET(Z55,'Parameters &amp; Main Results'!$B$38,0)</f>
        <v>6.4516524149615408</v>
      </c>
      <c r="AB55" s="70">
        <f ca="1">SUMPRODUCT(Z55:OFFSET(Z55,'Parameters &amp; Main Results'!$B$38-1,0), 'Cash Flow Assist'!$P$11:OFFSET('Cash Flow Assist'!$P$11,'Parameters &amp; Main Results'!$B$38-1,0)  )/OFFSET(Z55,'Parameters &amp; Main Results'!$B$38,0)</f>
        <v>1072.8098506367421</v>
      </c>
      <c r="AC55" s="70">
        <f ca="1">SUMPRODUCT(Z55:OFFSET(Z55,'Parameters &amp; Main Results'!$B$38-1,0),'Parameters &amp; Main Results'!$B$42:OFFSET('Parameters &amp; Main Results'!$B$42,'Parameters &amp; Main Results'!$B$38-1,0)   )/OFFSET(Z55,'Parameters &amp; Main Results'!$B$38,0)</f>
        <v>0</v>
      </c>
      <c r="AD55" s="155">
        <f t="shared" si="4"/>
        <v>0</v>
      </c>
      <c r="AE55" s="252">
        <f t="shared" ca="1" si="19"/>
        <v>126.8002</v>
      </c>
      <c r="AF55" s="253">
        <f t="shared" ca="1" si="20"/>
        <v>3.0581182048608678E-2</v>
      </c>
      <c r="AG55" s="258">
        <f t="shared" ca="1" si="21"/>
        <v>0</v>
      </c>
      <c r="AH55" s="227" t="e">
        <f ca="1">IF(SUM(AG55:OFFSET(AG55,(-HoldAggressiveTime-1),0,,))=0,"Defensive","Aggressive")</f>
        <v>#DIV/0!</v>
      </c>
    </row>
    <row r="56" spans="1:34" ht="15" x14ac:dyDescent="0.2">
      <c r="A56">
        <f t="shared" si="15"/>
        <v>3</v>
      </c>
      <c r="B56">
        <f t="shared" si="16"/>
        <v>1875</v>
      </c>
      <c r="C56" s="70">
        <f t="shared" si="1"/>
        <v>1875.1666666666629</v>
      </c>
      <c r="D56" s="64" t="s">
        <v>115</v>
      </c>
      <c r="E56" s="151">
        <v>11.51265124</v>
      </c>
      <c r="F56" s="152">
        <v>132.88839999999999</v>
      </c>
      <c r="G56" s="152">
        <v>132.1301</v>
      </c>
      <c r="H56" s="152">
        <v>134.9712691</v>
      </c>
      <c r="I56" s="152">
        <v>132.88839999999999</v>
      </c>
      <c r="J56" s="152">
        <v>11.51265124</v>
      </c>
      <c r="K56" s="152">
        <v>11.51265124</v>
      </c>
      <c r="L56" s="152">
        <v>23.54</v>
      </c>
      <c r="M56" s="153">
        <v>11.469866339999999</v>
      </c>
      <c r="N56" s="17">
        <f t="shared" ref="N56:T56" si="59">F56/F55/$E56*$E55-1</f>
        <v>1.691563760972592E-2</v>
      </c>
      <c r="O56" s="17">
        <f t="shared" si="59"/>
        <v>5.0522607003031794E-3</v>
      </c>
      <c r="P56" s="17">
        <f t="shared" si="59"/>
        <v>4.1333333458615229E-3</v>
      </c>
      <c r="Q56" s="17">
        <f t="shared" si="59"/>
        <v>1.691563760972592E-2</v>
      </c>
      <c r="R56" s="17">
        <f t="shared" si="59"/>
        <v>0</v>
      </c>
      <c r="S56" s="17">
        <f t="shared" si="59"/>
        <v>0</v>
      </c>
      <c r="T56" s="17">
        <f t="shared" si="59"/>
        <v>0</v>
      </c>
      <c r="U56" s="240">
        <v>0</v>
      </c>
      <c r="V56" s="240">
        <v>0</v>
      </c>
      <c r="W56" s="223">
        <f t="shared" ca="1" si="23"/>
        <v>0</v>
      </c>
      <c r="X56" s="223">
        <f>MMULT(N56:T56,'Parameters &amp; Main Results'!$B$12:$B$18)-'Parameters &amp; Main Results'!$B$22/12+MMULT(U56:V56,'Parameters &amp; Main Results'!$B$20:$B$21)</f>
        <v>1.3655513680688408E-2</v>
      </c>
      <c r="Y56" s="223">
        <f>MMULT(N56:T56,'Parameters &amp; Main Results'!$C$12:$C$18)-'Parameters &amp; Main Results'!$C$22/12+MMULT(U56:V56,'Parameters &amp; Main Results'!$C$20:$C$21)</f>
        <v>1.568763325211698E-2</v>
      </c>
      <c r="Z56" s="17">
        <f t="shared" ca="1" si="3"/>
        <v>4623.1977330749314</v>
      </c>
      <c r="AA56" s="70">
        <f ca="1">Z56/OFFSET(Z56,'Parameters &amp; Main Results'!$B$38,0)</f>
        <v>6.0466884457342323</v>
      </c>
      <c r="AB56" s="70">
        <f ca="1">SUMPRODUCT(Z56:OFFSET(Z56,'Parameters &amp; Main Results'!$B$38-1,0), 'Cash Flow Assist'!$P$11:OFFSET('Cash Flow Assist'!$P$11,'Parameters &amp; Main Results'!$B$38-1,0)  )/OFFSET(Z56,'Parameters &amp; Main Results'!$B$38,0)</f>
        <v>1000.3611585894502</v>
      </c>
      <c r="AC56" s="70">
        <f ca="1">SUMPRODUCT(Z56:OFFSET(Z56,'Parameters &amp; Main Results'!$B$38-1,0),'Parameters &amp; Main Results'!$B$42:OFFSET('Parameters &amp; Main Results'!$B$42,'Parameters &amp; Main Results'!$B$38-1,0)   )/OFFSET(Z56,'Parameters &amp; Main Results'!$B$38,0)</f>
        <v>0</v>
      </c>
      <c r="AD56" s="155">
        <f t="shared" si="4"/>
        <v>0</v>
      </c>
      <c r="AE56" s="252">
        <f t="shared" ca="1" si="19"/>
        <v>128.34880000000001</v>
      </c>
      <c r="AF56" s="253">
        <f t="shared" ca="1" si="20"/>
        <v>3.5369243810615902E-2</v>
      </c>
      <c r="AG56" s="258">
        <f t="shared" ca="1" si="21"/>
        <v>0</v>
      </c>
      <c r="AH56" s="227" t="e">
        <f ca="1">IF(SUM(AG56:OFFSET(AG56,(-HoldAggressiveTime-1),0,,))=0,"Defensive","Aggressive")</f>
        <v>#VALUE!</v>
      </c>
    </row>
    <row r="57" spans="1:34" ht="15" x14ac:dyDescent="0.2">
      <c r="A57">
        <f t="shared" si="15"/>
        <v>4</v>
      </c>
      <c r="B57">
        <f t="shared" si="16"/>
        <v>1875</v>
      </c>
      <c r="C57" s="70">
        <f t="shared" si="1"/>
        <v>1875.2499999999961</v>
      </c>
      <c r="D57" s="64" t="s">
        <v>115</v>
      </c>
      <c r="E57" s="151">
        <v>11.60773554</v>
      </c>
      <c r="F57" s="152">
        <v>135.41839999999999</v>
      </c>
      <c r="G57" s="152">
        <v>134.32990000000001</v>
      </c>
      <c r="H57" s="152">
        <v>135.52915034</v>
      </c>
      <c r="I57" s="152">
        <v>135.41839999999999</v>
      </c>
      <c r="J57" s="152">
        <v>11.60773554</v>
      </c>
      <c r="K57" s="152">
        <v>11.60773554</v>
      </c>
      <c r="L57" s="152">
        <v>23.54</v>
      </c>
      <c r="M57" s="153">
        <v>11.51039244</v>
      </c>
      <c r="N57" s="17">
        <f t="shared" ref="N57:T57" si="60">F57/F56/$E57*$E56-1</f>
        <v>1.0691118329950067E-2</v>
      </c>
      <c r="O57" s="17">
        <f t="shared" si="60"/>
        <v>8.3209050258770123E-3</v>
      </c>
      <c r="P57" s="17">
        <f t="shared" si="60"/>
        <v>-4.0919846243729907E-3</v>
      </c>
      <c r="Q57" s="17">
        <f t="shared" si="60"/>
        <v>1.0691118329950067E-2</v>
      </c>
      <c r="R57" s="17">
        <f t="shared" si="60"/>
        <v>0</v>
      </c>
      <c r="S57" s="17">
        <f t="shared" si="60"/>
        <v>0</v>
      </c>
      <c r="T57" s="17">
        <f t="shared" si="60"/>
        <v>-8.1914598822776519E-3</v>
      </c>
      <c r="U57" s="240">
        <v>0</v>
      </c>
      <c r="V57" s="240">
        <v>0</v>
      </c>
      <c r="W57" s="223">
        <f t="shared" ca="1" si="23"/>
        <v>9.2312800918574016E-3</v>
      </c>
      <c r="X57" s="223">
        <f>MMULT(N57:T57,'Parameters &amp; Main Results'!$B$12:$B$18)-'Parameters &amp; Main Results'!$B$22/12+MMULT(U57:V57,'Parameters &amp; Main Results'!$B$20:$B$21)</f>
        <v>9.2312800918574016E-3</v>
      </c>
      <c r="Y57" s="223">
        <f>MMULT(N57:T57,'Parameters &amp; Main Results'!$C$12:$C$18)-'Parameters &amp; Main Results'!$C$22/12+MMULT(U57:V57,'Parameters &amp; Main Results'!$C$20:$C$21)</f>
        <v>1.0412430332876095E-2</v>
      </c>
      <c r="Z57" s="17">
        <f t="shared" ca="1" si="3"/>
        <v>4623.1977330749314</v>
      </c>
      <c r="AA57" s="70">
        <f ca="1">Z57/OFFSET(Z57,'Parameters &amp; Main Results'!$B$38,0)</f>
        <v>6.451384903816157</v>
      </c>
      <c r="AB57" s="70">
        <f ca="1">SUMPRODUCT(Z57:OFFSET(Z57,'Parameters &amp; Main Results'!$B$38-1,0), 'Cash Flow Assist'!$P$11:OFFSET('Cash Flow Assist'!$P$11,'Parameters &amp; Main Results'!$B$38-1,0)  )/OFFSET(Z57,'Parameters &amp; Main Results'!$B$38,0)</f>
        <v>1061.9294850166937</v>
      </c>
      <c r="AC57" s="70">
        <f ca="1">SUMPRODUCT(Z57:OFFSET(Z57,'Parameters &amp; Main Results'!$B$38-1,0),'Parameters &amp; Main Results'!$B$42:OFFSET('Parameters &amp; Main Results'!$B$42,'Parameters &amp; Main Results'!$B$38-1,0)   )/OFFSET(Z57,'Parameters &amp; Main Results'!$B$38,0)</f>
        <v>0</v>
      </c>
      <c r="AD57" s="155">
        <f t="shared" si="4"/>
        <v>0</v>
      </c>
      <c r="AE57" s="252">
        <f t="shared" ca="1" si="19"/>
        <v>130.2278</v>
      </c>
      <c r="AF57" s="253">
        <f t="shared" ca="1" si="20"/>
        <v>3.9857849092129249E-2</v>
      </c>
      <c r="AG57" s="258">
        <f t="shared" ca="1" si="21"/>
        <v>0</v>
      </c>
      <c r="AH57" s="227" t="str">
        <f ca="1">IF(SUM(AG57:OFFSET(AG57,(-HoldAggressiveTime-1),0,,))=0,"Defensive","Aggressive")</f>
        <v>Defensive</v>
      </c>
    </row>
    <row r="58" spans="1:34" ht="15" x14ac:dyDescent="0.2">
      <c r="A58">
        <f t="shared" si="15"/>
        <v>5</v>
      </c>
      <c r="B58">
        <f t="shared" si="16"/>
        <v>1875</v>
      </c>
      <c r="C58" s="70">
        <f t="shared" si="1"/>
        <v>1875.3333333333294</v>
      </c>
      <c r="D58" s="64" t="s">
        <v>115</v>
      </c>
      <c r="E58" s="151">
        <v>11.322320660000001</v>
      </c>
      <c r="F58" s="152">
        <v>131.06010000000001</v>
      </c>
      <c r="G58" s="152">
        <v>136.6036</v>
      </c>
      <c r="H58" s="152">
        <v>136.0893375</v>
      </c>
      <c r="I58" s="152">
        <v>131.06010000000001</v>
      </c>
      <c r="J58" s="152">
        <v>11.322320660000001</v>
      </c>
      <c r="K58" s="152">
        <v>11.322320660000001</v>
      </c>
      <c r="L58" s="152">
        <v>23.54</v>
      </c>
      <c r="M58" s="153">
        <v>11.34649877</v>
      </c>
      <c r="N58" s="17">
        <f t="shared" ref="N58:T58" si="61">F58/F57/$E58*$E57-1</f>
        <v>-7.7870948314773258E-3</v>
      </c>
      <c r="O58" s="17">
        <f t="shared" si="61"/>
        <v>4.2561079229217258E-2</v>
      </c>
      <c r="P58" s="17">
        <f t="shared" si="61"/>
        <v>2.9445687919831487E-2</v>
      </c>
      <c r="Q58" s="17">
        <f t="shared" si="61"/>
        <v>-7.7870948314773258E-3</v>
      </c>
      <c r="R58" s="17">
        <f t="shared" si="61"/>
        <v>0</v>
      </c>
      <c r="S58" s="17">
        <f t="shared" si="61"/>
        <v>0</v>
      </c>
      <c r="T58" s="17">
        <f t="shared" si="61"/>
        <v>2.5208160815328728E-2</v>
      </c>
      <c r="U58" s="240">
        <v>0</v>
      </c>
      <c r="V58" s="240">
        <v>0</v>
      </c>
      <c r="W58" s="223">
        <f t="shared" ca="1" si="23"/>
        <v>3.8906360963352287E-3</v>
      </c>
      <c r="X58" s="223">
        <f>MMULT(N58:T58,'Parameters &amp; Main Results'!$B$12:$B$18)-'Parameters &amp; Main Results'!$B$22/12+MMULT(U58:V58,'Parameters &amp; Main Results'!$B$20:$B$21)</f>
        <v>3.8906360963352287E-3</v>
      </c>
      <c r="Y58" s="223">
        <f>MMULT(N58:T58,'Parameters &amp; Main Results'!$C$12:$C$18)-'Parameters &amp; Main Results'!$C$22/12+MMULT(U58:V58,'Parameters &amp; Main Results'!$C$20:$C$21)</f>
        <v>-2.7939440920745338E-3</v>
      </c>
      <c r="Z58" s="17">
        <f t="shared" ca="1" si="3"/>
        <v>4580.9100691509884</v>
      </c>
      <c r="AA58" s="70">
        <f ca="1">Z58/OFFSET(Z58,'Parameters &amp; Main Results'!$B$38,0)</f>
        <v>5.8730519180786924</v>
      </c>
      <c r="AB58" s="70">
        <f ca="1">SUMPRODUCT(Z58:OFFSET(Z58,'Parameters &amp; Main Results'!$B$38-1,0), 'Cash Flow Assist'!$P$11:OFFSET('Cash Flow Assist'!$P$11,'Parameters &amp; Main Results'!$B$38-1,0)  )/OFFSET(Z58,'Parameters &amp; Main Results'!$B$38,0)</f>
        <v>970.64872388589288</v>
      </c>
      <c r="AC58" s="70">
        <f ca="1">SUMPRODUCT(Z58:OFFSET(Z58,'Parameters &amp; Main Results'!$B$38-1,0),'Parameters &amp; Main Results'!$B$42:OFFSET('Parameters &amp; Main Results'!$B$42,'Parameters &amp; Main Results'!$B$38-1,0)   )/OFFSET(Z58,'Parameters &amp; Main Results'!$B$38,0)</f>
        <v>0</v>
      </c>
      <c r="AD58" s="155">
        <f t="shared" si="4"/>
        <v>-7.7870948314773258E-3</v>
      </c>
      <c r="AE58" s="252">
        <f t="shared" ca="1" si="19"/>
        <v>129.64949999999999</v>
      </c>
      <c r="AF58" s="253">
        <f t="shared" ca="1" si="20"/>
        <v>1.0880103664109901E-2</v>
      </c>
      <c r="AG58" s="258">
        <f t="shared" ca="1" si="21"/>
        <v>0</v>
      </c>
      <c r="AH58" s="227" t="str">
        <f ca="1">IF(SUM(AG58:OFFSET(AG58,(-HoldAggressiveTime-1),0,,))=0,"Defensive","Aggressive")</f>
        <v>Defensive</v>
      </c>
    </row>
    <row r="59" spans="1:34" ht="15" x14ac:dyDescent="0.2">
      <c r="A59">
        <f t="shared" si="15"/>
        <v>6</v>
      </c>
      <c r="B59">
        <f t="shared" si="16"/>
        <v>1875</v>
      </c>
      <c r="C59" s="70">
        <f t="shared" si="1"/>
        <v>1875.4166666666626</v>
      </c>
      <c r="D59" s="64" t="s">
        <v>115</v>
      </c>
      <c r="E59" s="151">
        <v>11.13207107</v>
      </c>
      <c r="F59" s="152">
        <v>128.87479999999999</v>
      </c>
      <c r="G59" s="152">
        <v>138.60599999999999</v>
      </c>
      <c r="H59" s="152">
        <v>136.65184009000001</v>
      </c>
      <c r="I59" s="152">
        <v>128.87479999999999</v>
      </c>
      <c r="J59" s="152">
        <v>11.13207107</v>
      </c>
      <c r="K59" s="152">
        <v>11.13207107</v>
      </c>
      <c r="L59" s="152">
        <v>23.54</v>
      </c>
      <c r="M59" s="153">
        <v>11.27131295</v>
      </c>
      <c r="N59" s="17">
        <f t="shared" ref="N59:T59" si="62">F59/F58/$E59*$E58-1</f>
        <v>1.3123155818095533E-4</v>
      </c>
      <c r="O59" s="17">
        <f t="shared" si="62"/>
        <v>3.1999212396501164E-2</v>
      </c>
      <c r="P59" s="17">
        <f t="shared" si="62"/>
        <v>2.1294197053547848E-2</v>
      </c>
      <c r="Q59" s="17">
        <f t="shared" si="62"/>
        <v>1.3123155818095533E-4</v>
      </c>
      <c r="R59" s="17">
        <f t="shared" si="62"/>
        <v>0</v>
      </c>
      <c r="S59" s="17">
        <f t="shared" si="62"/>
        <v>0</v>
      </c>
      <c r="T59" s="17">
        <f t="shared" si="62"/>
        <v>1.7090224164370227E-2</v>
      </c>
      <c r="U59" s="240">
        <v>0</v>
      </c>
      <c r="V59" s="240">
        <v>0</v>
      </c>
      <c r="W59" s="223">
        <f t="shared" ca="1" si="23"/>
        <v>7.3111106894877959E-3</v>
      </c>
      <c r="X59" s="223">
        <f>MMULT(N59:T59,'Parameters &amp; Main Results'!$B$12:$B$18)-'Parameters &amp; Main Results'!$B$22/12+MMULT(U59:V59,'Parameters &amp; Main Results'!$B$20:$B$21)</f>
        <v>7.3111106894877959E-3</v>
      </c>
      <c r="Y59" s="223">
        <f>MMULT(N59:T59,'Parameters &amp; Main Results'!$C$12:$C$18)-'Parameters &amp; Main Results'!$C$22/12+MMULT(U59:V59,'Parameters &amp; Main Results'!$C$20:$C$21)</f>
        <v>3.2763629753463095E-3</v>
      </c>
      <c r="Z59" s="17">
        <f t="shared" ca="1" si="3"/>
        <v>4563.1564878063027</v>
      </c>
      <c r="AA59" s="70">
        <f ca="1">Z59/OFFSET(Z59,'Parameters &amp; Main Results'!$B$38,0)</f>
        <v>5.5921404869982698</v>
      </c>
      <c r="AB59" s="70">
        <f ca="1">SUMPRODUCT(Z59:OFFSET(Z59,'Parameters &amp; Main Results'!$B$38-1,0), 'Cash Flow Assist'!$P$11:OFFSET('Cash Flow Assist'!$P$11,'Parameters &amp; Main Results'!$B$38-1,0)  )/OFFSET(Z59,'Parameters &amp; Main Results'!$B$38,0)</f>
        <v>923.15982860107999</v>
      </c>
      <c r="AC59" s="70">
        <f ca="1">SUMPRODUCT(Z59:OFFSET(Z59,'Parameters &amp; Main Results'!$B$38-1,0),'Parameters &amp; Main Results'!$B$42:OFFSET('Parameters &amp; Main Results'!$B$42,'Parameters &amp; Main Results'!$B$38-1,0)   )/OFFSET(Z59,'Parameters &amp; Main Results'!$B$38,0)</f>
        <v>0</v>
      </c>
      <c r="AD59" s="155">
        <f t="shared" si="4"/>
        <v>-7.6568851858848097E-3</v>
      </c>
      <c r="AE59" s="252">
        <f t="shared" ca="1" si="19"/>
        <v>128.4692</v>
      </c>
      <c r="AF59" s="253">
        <f t="shared" ca="1" si="20"/>
        <v>3.1571769731577114E-3</v>
      </c>
      <c r="AG59" s="258">
        <f t="shared" ca="1" si="21"/>
        <v>0</v>
      </c>
      <c r="AH59" s="227" t="str">
        <f ca="1">IF(SUM(AG59:OFFSET(AG59,(-HoldAggressiveTime-1),0,,))=0,"Defensive","Aggressive")</f>
        <v>Defensive</v>
      </c>
    </row>
    <row r="60" spans="1:34" ht="15" x14ac:dyDescent="0.2">
      <c r="A60">
        <f t="shared" si="15"/>
        <v>7</v>
      </c>
      <c r="B60">
        <f t="shared" si="16"/>
        <v>1875</v>
      </c>
      <c r="C60" s="70">
        <f t="shared" si="1"/>
        <v>1875.4999999999959</v>
      </c>
      <c r="D60" s="64" t="s">
        <v>115</v>
      </c>
      <c r="E60" s="151">
        <v>11.13207107</v>
      </c>
      <c r="F60" s="152">
        <v>129.91309999999999</v>
      </c>
      <c r="G60" s="152">
        <v>133.6748</v>
      </c>
      <c r="H60" s="152">
        <v>137.21666769999999</v>
      </c>
      <c r="I60" s="152">
        <v>129.91309999999999</v>
      </c>
      <c r="J60" s="152">
        <v>11.13207107</v>
      </c>
      <c r="K60" s="152">
        <v>11.13207107</v>
      </c>
      <c r="L60" s="152">
        <v>23.54</v>
      </c>
      <c r="M60" s="153">
        <v>11.291567799999999</v>
      </c>
      <c r="N60" s="17">
        <f t="shared" ref="N60:T60" si="63">F60/F59/$E60*$E59-1</f>
        <v>8.0566565379731614E-3</v>
      </c>
      <c r="O60" s="17">
        <f t="shared" si="63"/>
        <v>-3.5577103444295322E-2</v>
      </c>
      <c r="P60" s="17">
        <f t="shared" si="63"/>
        <v>4.1333333647610715E-3</v>
      </c>
      <c r="Q60" s="17">
        <f t="shared" si="63"/>
        <v>8.0566565379731614E-3</v>
      </c>
      <c r="R60" s="17">
        <f t="shared" si="63"/>
        <v>0</v>
      </c>
      <c r="S60" s="17">
        <f t="shared" si="63"/>
        <v>0</v>
      </c>
      <c r="T60" s="17">
        <f t="shared" si="63"/>
        <v>0</v>
      </c>
      <c r="U60" s="240">
        <v>0</v>
      </c>
      <c r="V60" s="240">
        <v>0</v>
      </c>
      <c r="W60" s="223">
        <f t="shared" ca="1" si="23"/>
        <v>-1.1145949520458599E-3</v>
      </c>
      <c r="X60" s="223">
        <f>MMULT(N60:T60,'Parameters &amp; Main Results'!$B$12:$B$18)-'Parameters &amp; Main Results'!$B$22/12+MMULT(U60:V60,'Parameters &amp; Main Results'!$B$20:$B$21)</f>
        <v>-1.1145949520458599E-3</v>
      </c>
      <c r="Y60" s="223">
        <f>MMULT(N60:T60,'Parameters &amp; Main Results'!$C$12:$C$18)-'Parameters &amp; Main Results'!$C$22/12+MMULT(U60:V60,'Parameters &amp; Main Results'!$C$20:$C$21)</f>
        <v>3.6516138730796461E-3</v>
      </c>
      <c r="Z60" s="17">
        <f t="shared" ca="1" si="3"/>
        <v>4530.0368867001744</v>
      </c>
      <c r="AA60" s="70">
        <f ca="1">Z60/OFFSET(Z60,'Parameters &amp; Main Results'!$B$38,0)</f>
        <v>5.4644817418972638</v>
      </c>
      <c r="AB60" s="70">
        <f ca="1">SUMPRODUCT(Z60:OFFSET(Z60,'Parameters &amp; Main Results'!$B$38-1,0), 'Cash Flow Assist'!$P$11:OFFSET('Cash Flow Assist'!$P$11,'Parameters &amp; Main Results'!$B$38-1,0)  )/OFFSET(Z60,'Parameters &amp; Main Results'!$B$38,0)</f>
        <v>904.16084246241189</v>
      </c>
      <c r="AC60" s="70">
        <f ca="1">SUMPRODUCT(Z60:OFFSET(Z60,'Parameters &amp; Main Results'!$B$38-1,0),'Parameters &amp; Main Results'!$B$42:OFFSET('Parameters &amp; Main Results'!$B$42,'Parameters &amp; Main Results'!$B$38-1,0)   )/OFFSET(Z60,'Parameters &amp; Main Results'!$B$38,0)</f>
        <v>0</v>
      </c>
      <c r="AD60" s="155">
        <f t="shared" si="4"/>
        <v>0</v>
      </c>
      <c r="AE60" s="252">
        <f t="shared" ca="1" si="19"/>
        <v>129.5035</v>
      </c>
      <c r="AF60" s="253">
        <f t="shared" ca="1" si="20"/>
        <v>3.1628488805320576E-3</v>
      </c>
      <c r="AG60" s="258">
        <f t="shared" ca="1" si="21"/>
        <v>0</v>
      </c>
      <c r="AH60" s="227" t="str">
        <f ca="1">IF(SUM(AG60:OFFSET(AG60,(-HoldAggressiveTime-1),0,,))=0,"Defensive","Aggressive")</f>
        <v>Defensive</v>
      </c>
    </row>
    <row r="61" spans="1:34" ht="15" x14ac:dyDescent="0.2">
      <c r="A61">
        <f t="shared" si="15"/>
        <v>8</v>
      </c>
      <c r="B61">
        <f t="shared" si="16"/>
        <v>1875</v>
      </c>
      <c r="C61" s="70">
        <f t="shared" si="1"/>
        <v>1875.5833333333292</v>
      </c>
      <c r="D61" s="64" t="s">
        <v>115</v>
      </c>
      <c r="E61" s="151">
        <v>11.22715537</v>
      </c>
      <c r="F61" s="152">
        <v>131.31960000000001</v>
      </c>
      <c r="G61" s="152">
        <v>134.07689999999999</v>
      </c>
      <c r="H61" s="152">
        <v>137.78382993</v>
      </c>
      <c r="I61" s="152">
        <v>131.31960000000001</v>
      </c>
      <c r="J61" s="152">
        <v>11.22715537</v>
      </c>
      <c r="K61" s="152">
        <v>11.22715537</v>
      </c>
      <c r="L61" s="152">
        <v>23.54</v>
      </c>
      <c r="M61" s="153">
        <v>11.25261821</v>
      </c>
      <c r="N61" s="17">
        <f t="shared" ref="N61:T61" si="64">F61/F60/$E61*$E60-1</f>
        <v>2.2656415331356872E-3</v>
      </c>
      <c r="O61" s="17">
        <f t="shared" si="64"/>
        <v>-5.4865646496513598E-3</v>
      </c>
      <c r="P61" s="17">
        <f t="shared" si="64"/>
        <v>-4.3708078917273907E-3</v>
      </c>
      <c r="Q61" s="17">
        <f t="shared" si="64"/>
        <v>2.2656415331356872E-3</v>
      </c>
      <c r="R61" s="17">
        <f t="shared" si="64"/>
        <v>0</v>
      </c>
      <c r="S61" s="17">
        <f t="shared" si="64"/>
        <v>0</v>
      </c>
      <c r="T61" s="17">
        <f t="shared" si="64"/>
        <v>-8.469135490373092E-3</v>
      </c>
      <c r="U61" s="240">
        <v>0</v>
      </c>
      <c r="V61" s="240">
        <v>0</v>
      </c>
      <c r="W61" s="223">
        <f t="shared" ca="1" si="23"/>
        <v>1.367947787361718E-4</v>
      </c>
      <c r="X61" s="223">
        <f>MMULT(N61:T61,'Parameters &amp; Main Results'!$B$12:$B$18)-'Parameters &amp; Main Results'!$B$22/12+MMULT(U61:V61,'Parameters &amp; Main Results'!$B$20:$B$21)</f>
        <v>1.367947787361718E-4</v>
      </c>
      <c r="Y61" s="223">
        <f>MMULT(N61:T61,'Parameters &amp; Main Results'!$C$12:$C$18)-'Parameters &amp; Main Results'!$C$22/12+MMULT(U61:V61,'Parameters &amp; Main Results'!$C$20:$C$21)</f>
        <v>1.4487542481903158E-3</v>
      </c>
      <c r="Z61" s="17">
        <f t="shared" ca="1" si="3"/>
        <v>4535.0916769904134</v>
      </c>
      <c r="AA61" s="70">
        <f ca="1">Z61/OFFSET(Z61,'Parameters &amp; Main Results'!$B$38,0)</f>
        <v>5.4219951046807635</v>
      </c>
      <c r="AB61" s="70">
        <f ca="1">SUMPRODUCT(Z61:OFFSET(Z61,'Parameters &amp; Main Results'!$B$38-1,0), 'Cash Flow Assist'!$P$11:OFFSET('Cash Flow Assist'!$P$11,'Parameters &amp; Main Results'!$B$38-1,0)  )/OFFSET(Z61,'Parameters &amp; Main Results'!$B$38,0)</f>
        <v>891.70617327188165</v>
      </c>
      <c r="AC61" s="70">
        <f ca="1">SUMPRODUCT(Z61:OFFSET(Z61,'Parameters &amp; Main Results'!$B$38-1,0),'Parameters &amp; Main Results'!$B$42:OFFSET('Parameters &amp; Main Results'!$B$42,'Parameters &amp; Main Results'!$B$38-1,0)   )/OFFSET(Z61,'Parameters &amp; Main Results'!$B$38,0)</f>
        <v>0</v>
      </c>
      <c r="AD61" s="155">
        <f t="shared" si="4"/>
        <v>0</v>
      </c>
      <c r="AE61" s="252">
        <f t="shared" ca="1" si="19"/>
        <v>128.64009999999999</v>
      </c>
      <c r="AF61" s="253">
        <f t="shared" ca="1" si="20"/>
        <v>2.0829430325380802E-2</v>
      </c>
      <c r="AG61" s="258">
        <f t="shared" ca="1" si="21"/>
        <v>0</v>
      </c>
      <c r="AH61" s="227" t="str">
        <f ca="1">IF(SUM(AG61:OFFSET(AG61,(-HoldAggressiveTime-1),0,,))=0,"Defensive","Aggressive")</f>
        <v>Defensive</v>
      </c>
    </row>
    <row r="62" spans="1:34" ht="15" x14ac:dyDescent="0.2">
      <c r="A62">
        <f t="shared" si="15"/>
        <v>9</v>
      </c>
      <c r="B62">
        <f t="shared" si="16"/>
        <v>1875</v>
      </c>
      <c r="C62" s="70">
        <f t="shared" si="1"/>
        <v>1875.6666666666624</v>
      </c>
      <c r="D62" s="64" t="s">
        <v>115</v>
      </c>
      <c r="E62" s="151">
        <v>11.13207107</v>
      </c>
      <c r="F62" s="152">
        <v>130.5154</v>
      </c>
      <c r="G62" s="152">
        <v>134.33109999999999</v>
      </c>
      <c r="H62" s="152">
        <v>138.35333642000001</v>
      </c>
      <c r="I62" s="152">
        <v>130.5154</v>
      </c>
      <c r="J62" s="152">
        <v>11.13207107</v>
      </c>
      <c r="K62" s="152">
        <v>11.13207107</v>
      </c>
      <c r="L62" s="152">
        <v>23.54</v>
      </c>
      <c r="M62" s="153">
        <v>11.22017097</v>
      </c>
      <c r="N62" s="17">
        <f t="shared" ref="N62:T62" si="65">F62/F61/$E62*$E61-1</f>
        <v>2.365175854652346E-3</v>
      </c>
      <c r="O62" s="17">
        <f t="shared" si="65"/>
        <v>1.0453595295006002E-2</v>
      </c>
      <c r="P62" s="17">
        <f t="shared" si="65"/>
        <v>1.2710112436908894E-2</v>
      </c>
      <c r="Q62" s="17">
        <f t="shared" si="65"/>
        <v>2.365175854652346E-3</v>
      </c>
      <c r="R62" s="17">
        <f t="shared" si="65"/>
        <v>0</v>
      </c>
      <c r="S62" s="17">
        <f t="shared" si="65"/>
        <v>0</v>
      </c>
      <c r="T62" s="17">
        <f t="shared" si="65"/>
        <v>8.5414743943059701E-3</v>
      </c>
      <c r="U62" s="240">
        <v>0</v>
      </c>
      <c r="V62" s="240">
        <v>0</v>
      </c>
      <c r="W62" s="223">
        <f t="shared" ca="1" si="23"/>
        <v>4.2500080030390928E-3</v>
      </c>
      <c r="X62" s="223">
        <f>MMULT(N62:T62,'Parameters &amp; Main Results'!$B$12:$B$18)-'Parameters &amp; Main Results'!$B$22/12+MMULT(U62:V62,'Parameters &amp; Main Results'!$B$20:$B$21)</f>
        <v>4.2500080030390928E-3</v>
      </c>
      <c r="Y62" s="223">
        <f>MMULT(N62:T62,'Parameters &amp; Main Results'!$C$12:$C$18)-'Parameters &amp; Main Results'!$C$22/12+MMULT(U62:V62,'Parameters &amp; Main Results'!$C$20:$C$21)</f>
        <v>3.1323511320210449E-3</v>
      </c>
      <c r="Z62" s="17">
        <f t="shared" ca="1" si="3"/>
        <v>4534.4713849806203</v>
      </c>
      <c r="AA62" s="70">
        <f ca="1">Z62/OFFSET(Z62,'Parameters &amp; Main Results'!$B$38,0)</f>
        <v>5.6484747589574642</v>
      </c>
      <c r="AB62" s="70">
        <f ca="1">SUMPRODUCT(Z62:OFFSET(Z62,'Parameters &amp; Main Results'!$B$38-1,0), 'Cash Flow Assist'!$P$11:OFFSET('Cash Flow Assist'!$P$11,'Parameters &amp; Main Results'!$B$38-1,0)  )/OFFSET(Z62,'Parameters &amp; Main Results'!$B$38,0)</f>
        <v>924.47296170685888</v>
      </c>
      <c r="AC62" s="70">
        <f ca="1">SUMPRODUCT(Z62:OFFSET(Z62,'Parameters &amp; Main Results'!$B$38-1,0),'Parameters &amp; Main Results'!$B$42:OFFSET('Parameters &amp; Main Results'!$B$42,'Parameters &amp; Main Results'!$B$38-1,0)   )/OFFSET(Z62,'Parameters &amp; Main Results'!$B$38,0)</f>
        <v>0</v>
      </c>
      <c r="AD62" s="155">
        <f t="shared" si="4"/>
        <v>0</v>
      </c>
      <c r="AE62" s="252">
        <f t="shared" ca="1" si="19"/>
        <v>129.06659999999999</v>
      </c>
      <c r="AF62" s="253">
        <f t="shared" ca="1" si="20"/>
        <v>1.1225212409717198E-2</v>
      </c>
      <c r="AG62" s="258">
        <f t="shared" ca="1" si="21"/>
        <v>0</v>
      </c>
      <c r="AH62" s="227" t="str">
        <f ca="1">IF(SUM(AG62:OFFSET(AG62,(-HoldAggressiveTime-1),0,,))=0,"Defensive","Aggressive")</f>
        <v>Defensive</v>
      </c>
    </row>
    <row r="63" spans="1:34" ht="15" x14ac:dyDescent="0.2">
      <c r="A63">
        <f t="shared" si="15"/>
        <v>10</v>
      </c>
      <c r="B63">
        <f t="shared" si="16"/>
        <v>1875</v>
      </c>
      <c r="C63" s="70">
        <f t="shared" si="1"/>
        <v>1875.7499999999957</v>
      </c>
      <c r="D63" s="64" t="s">
        <v>115</v>
      </c>
      <c r="E63" s="151">
        <v>11.13207107</v>
      </c>
      <c r="F63" s="152">
        <v>129.3391</v>
      </c>
      <c r="G63" s="152">
        <v>135.22819999999999</v>
      </c>
      <c r="H63" s="152">
        <v>138.92519687999999</v>
      </c>
      <c r="I63" s="152">
        <v>129.3391</v>
      </c>
      <c r="J63" s="152">
        <v>11.13207107</v>
      </c>
      <c r="K63" s="152">
        <v>11.13207107</v>
      </c>
      <c r="L63" s="152">
        <v>23.54</v>
      </c>
      <c r="M63" s="153">
        <v>11.06249861</v>
      </c>
      <c r="N63" s="17">
        <f t="shared" ref="N63:T63" si="66">F63/F62/$E63*$E62-1</f>
        <v>-9.0127295323004786E-3</v>
      </c>
      <c r="O63" s="17">
        <f t="shared" si="66"/>
        <v>6.6782748001021908E-3</v>
      </c>
      <c r="P63" s="17">
        <f t="shared" si="66"/>
        <v>4.1333333535520378E-3</v>
      </c>
      <c r="Q63" s="17">
        <f t="shared" si="66"/>
        <v>-9.0127295323004786E-3</v>
      </c>
      <c r="R63" s="17">
        <f t="shared" si="66"/>
        <v>0</v>
      </c>
      <c r="S63" s="17">
        <f t="shared" si="66"/>
        <v>0</v>
      </c>
      <c r="T63" s="17">
        <f t="shared" si="66"/>
        <v>0</v>
      </c>
      <c r="U63" s="240">
        <v>0</v>
      </c>
      <c r="V63" s="240">
        <v>0</v>
      </c>
      <c r="W63" s="223">
        <f t="shared" ca="1" si="23"/>
        <v>-5.4655588558715868E-3</v>
      </c>
      <c r="X63" s="223">
        <f>MMULT(N63:T63,'Parameters &amp; Main Results'!$B$12:$B$18)-'Parameters &amp; Main Results'!$B$22/12+MMULT(U63:V63,'Parameters &amp; Main Results'!$B$20:$B$21)</f>
        <v>-5.4655588558715868E-3</v>
      </c>
      <c r="Y63" s="223">
        <f>MMULT(N63:T63,'Parameters &amp; Main Results'!$C$12:$C$18)-'Parameters &amp; Main Results'!$C$22/12+MMULT(U63:V63,'Parameters &amp; Main Results'!$C$20:$C$21)</f>
        <v>-7.4852957657268789E-3</v>
      </c>
      <c r="Z63" s="17">
        <f t="shared" ca="1" si="3"/>
        <v>4515.2814028823968</v>
      </c>
      <c r="AA63" s="70">
        <f ca="1">Z63/OFFSET(Z63,'Parameters &amp; Main Results'!$B$38,0)</f>
        <v>5.7353298393526391</v>
      </c>
      <c r="AB63" s="70">
        <f ca="1">SUMPRODUCT(Z63:OFFSET(Z63,'Parameters &amp; Main Results'!$B$38-1,0), 'Cash Flow Assist'!$P$11:OFFSET('Cash Flow Assist'!$P$11,'Parameters &amp; Main Results'!$B$38-1,0)  )/OFFSET(Z63,'Parameters &amp; Main Results'!$B$38,0)</f>
        <v>937.9377543101474</v>
      </c>
      <c r="AC63" s="70">
        <f ca="1">SUMPRODUCT(Z63:OFFSET(Z63,'Parameters &amp; Main Results'!$B$38-1,0),'Parameters &amp; Main Results'!$B$42:OFFSET('Parameters &amp; Main Results'!$B$42,'Parameters &amp; Main Results'!$B$38-1,0)   )/OFFSET(Z63,'Parameters &amp; Main Results'!$B$38,0)</f>
        <v>0</v>
      </c>
      <c r="AD63" s="155">
        <f t="shared" si="4"/>
        <v>-9.0127295323004786E-3</v>
      </c>
      <c r="AE63" s="252">
        <f t="shared" ca="1" si="19"/>
        <v>129.8184</v>
      </c>
      <c r="AF63" s="253">
        <f t="shared" ca="1" si="20"/>
        <v>-3.6920806295563263E-3</v>
      </c>
      <c r="AG63" s="258">
        <f t="shared" ca="1" si="21"/>
        <v>0</v>
      </c>
      <c r="AH63" s="227" t="str">
        <f ca="1">IF(SUM(AG63:OFFSET(AG63,(-HoldAggressiveTime-1),0,,))=0,"Defensive","Aggressive")</f>
        <v>Defensive</v>
      </c>
    </row>
    <row r="64" spans="1:34" ht="15" x14ac:dyDescent="0.2">
      <c r="A64">
        <f t="shared" si="15"/>
        <v>11</v>
      </c>
      <c r="B64">
        <f t="shared" si="16"/>
        <v>1875</v>
      </c>
      <c r="C64" s="70">
        <f t="shared" si="1"/>
        <v>1875.8333333333289</v>
      </c>
      <c r="D64" s="64" t="s">
        <v>115</v>
      </c>
      <c r="E64" s="151">
        <v>11.03690579</v>
      </c>
      <c r="F64" s="152">
        <v>131.8905</v>
      </c>
      <c r="G64" s="152">
        <v>136.41329999999999</v>
      </c>
      <c r="H64" s="152">
        <v>139.49942103000001</v>
      </c>
      <c r="I64" s="152">
        <v>131.8905</v>
      </c>
      <c r="J64" s="152">
        <v>11.03690579</v>
      </c>
      <c r="K64" s="152">
        <v>11.03690579</v>
      </c>
      <c r="L64" s="152">
        <v>23.54</v>
      </c>
      <c r="M64" s="153">
        <v>11.325067929999999</v>
      </c>
      <c r="N64" s="17">
        <f t="shared" ref="N64:T64" si="67">F64/F63/$E64*$E63-1</f>
        <v>2.851899059285512E-2</v>
      </c>
      <c r="O64" s="17">
        <f t="shared" si="67"/>
        <v>1.7461729423373651E-2</v>
      </c>
      <c r="P64" s="17">
        <f t="shared" si="67"/>
        <v>1.2791432974143868E-2</v>
      </c>
      <c r="Q64" s="17">
        <f t="shared" si="67"/>
        <v>2.851899059285512E-2</v>
      </c>
      <c r="R64" s="17">
        <f t="shared" si="67"/>
        <v>0</v>
      </c>
      <c r="S64" s="17">
        <f t="shared" si="67"/>
        <v>0</v>
      </c>
      <c r="T64" s="17">
        <f t="shared" si="67"/>
        <v>8.6224601179638594E-3</v>
      </c>
      <c r="U64" s="240">
        <v>0</v>
      </c>
      <c r="V64" s="240">
        <v>0</v>
      </c>
      <c r="W64" s="223">
        <f t="shared" ca="1" si="23"/>
        <v>2.5271045168547598E-2</v>
      </c>
      <c r="X64" s="223">
        <f>MMULT(N64:T64,'Parameters &amp; Main Results'!$B$12:$B$18)-'Parameters &amp; Main Results'!$B$22/12+MMULT(U64:V64,'Parameters &amp; Main Results'!$B$20:$B$21)</f>
        <v>2.5271045168547598E-2</v>
      </c>
      <c r="Y64" s="223">
        <f>MMULT(N64:T64,'Parameters &amp; Main Results'!$C$12:$C$18)-'Parameters &amp; Main Results'!$C$22/12+MMULT(U64:V64,'Parameters &amp; Main Results'!$C$20:$C$21)</f>
        <v>2.7371597809240308E-2</v>
      </c>
      <c r="Z64" s="17">
        <f t="shared" ca="1" si="3"/>
        <v>4540.0955623899208</v>
      </c>
      <c r="AA64" s="70">
        <f ca="1">Z64/OFFSET(Z64,'Parameters &amp; Main Results'!$B$38,0)</f>
        <v>5.9087972977631171</v>
      </c>
      <c r="AB64" s="70">
        <f ca="1">SUMPRODUCT(Z64:OFFSET(Z64,'Parameters &amp; Main Results'!$B$38-1,0), 'Cash Flow Assist'!$P$11:OFFSET('Cash Flow Assist'!$P$11,'Parameters &amp; Main Results'!$B$38-1,0)  )/OFFSET(Z64,'Parameters &amp; Main Results'!$B$38,0)</f>
        <v>956.172784797585</v>
      </c>
      <c r="AC64" s="70">
        <f ca="1">SUMPRODUCT(Z64:OFFSET(Z64,'Parameters &amp; Main Results'!$B$38-1,0),'Parameters &amp; Main Results'!$B$42:OFFSET('Parameters &amp; Main Results'!$B$42,'Parameters &amp; Main Results'!$B$38-1,0)   )/OFFSET(Z64,'Parameters &amp; Main Results'!$B$38,0)</f>
        <v>0</v>
      </c>
      <c r="AD64" s="155">
        <f t="shared" si="4"/>
        <v>0</v>
      </c>
      <c r="AE64" s="252">
        <f t="shared" ca="1" si="19"/>
        <v>120.5147</v>
      </c>
      <c r="AF64" s="253">
        <f t="shared" ca="1" si="20"/>
        <v>9.4393464033848129E-2</v>
      </c>
      <c r="AG64" s="258">
        <f t="shared" ca="1" si="21"/>
        <v>0</v>
      </c>
      <c r="AH64" s="227" t="str">
        <f ca="1">IF(SUM(AG64:OFFSET(AG64,(-HoldAggressiveTime-1),0,,))=0,"Defensive","Aggressive")</f>
        <v>Defensive</v>
      </c>
    </row>
    <row r="65" spans="1:34" ht="15" x14ac:dyDescent="0.2">
      <c r="A65">
        <f t="shared" si="15"/>
        <v>12</v>
      </c>
      <c r="B65">
        <f t="shared" si="16"/>
        <v>1875</v>
      </c>
      <c r="C65" s="70">
        <f t="shared" si="1"/>
        <v>1875.9166666666622</v>
      </c>
      <c r="D65" s="64" t="s">
        <v>115</v>
      </c>
      <c r="E65" s="151">
        <v>10.9417405</v>
      </c>
      <c r="F65" s="152">
        <v>132.61259999999999</v>
      </c>
      <c r="G65" s="152">
        <v>137.8115</v>
      </c>
      <c r="H65" s="152">
        <v>140.07601862999999</v>
      </c>
      <c r="I65" s="152">
        <v>132.61259999999999</v>
      </c>
      <c r="J65" s="152">
        <v>10.9417405</v>
      </c>
      <c r="K65" s="152">
        <v>10.9417405</v>
      </c>
      <c r="L65" s="152">
        <v>23.54</v>
      </c>
      <c r="M65" s="153">
        <v>11.43214828</v>
      </c>
      <c r="N65" s="17">
        <f t="shared" ref="N65:T65" si="68">F65/F64/$E65*$E64-1</f>
        <v>1.4220069321248197E-2</v>
      </c>
      <c r="O65" s="17">
        <f t="shared" si="68"/>
        <v>1.903633479245137E-2</v>
      </c>
      <c r="P65" s="17">
        <f t="shared" si="68"/>
        <v>1.2866737248141913E-2</v>
      </c>
      <c r="Q65" s="17">
        <f t="shared" si="68"/>
        <v>1.4220069321248197E-2</v>
      </c>
      <c r="R65" s="17">
        <f t="shared" si="68"/>
        <v>0</v>
      </c>
      <c r="S65" s="17">
        <f t="shared" si="68"/>
        <v>0</v>
      </c>
      <c r="T65" s="17">
        <f t="shared" si="68"/>
        <v>8.6974544863314129E-3</v>
      </c>
      <c r="U65" s="240">
        <v>0</v>
      </c>
      <c r="V65" s="240">
        <v>0</v>
      </c>
      <c r="W65" s="223">
        <f t="shared" ca="1" si="23"/>
        <v>1.4865525007076325E-2</v>
      </c>
      <c r="X65" s="223">
        <f>MMULT(N65:T65,'Parameters &amp; Main Results'!$B$12:$B$18)-'Parameters &amp; Main Results'!$B$22/12+MMULT(U65:V65,'Parameters &amp; Main Results'!$B$20:$B$21)</f>
        <v>1.4865525007076325E-2</v>
      </c>
      <c r="Y65" s="223">
        <f>MMULT(N65:T65,'Parameters &amp; Main Results'!$C$12:$C$18)-'Parameters &amp; Main Results'!$C$22/12+MMULT(U65:V65,'Parameters &amp; Main Results'!$C$20:$C$21)</f>
        <v>1.4660029201701846E-2</v>
      </c>
      <c r="Z65" s="17">
        <f t="shared" ca="1" si="3"/>
        <v>4428.1905587644487</v>
      </c>
      <c r="AA65" s="70">
        <f ca="1">Z65/OFFSET(Z65,'Parameters &amp; Main Results'!$B$38,0)</f>
        <v>5.4572930950642071</v>
      </c>
      <c r="AB65" s="70">
        <f ca="1">SUMPRODUCT(Z65:OFFSET(Z65,'Parameters &amp; Main Results'!$B$38-1,0), 'Cash Flow Assist'!$P$11:OFFSET('Cash Flow Assist'!$P$11,'Parameters &amp; Main Results'!$B$38-1,0)  )/OFFSET(Z65,'Parameters &amp; Main Results'!$B$38,0)</f>
        <v>900.77834219861029</v>
      </c>
      <c r="AC65" s="70">
        <f ca="1">SUMPRODUCT(Z65:OFFSET(Z65,'Parameters &amp; Main Results'!$B$38-1,0),'Parameters &amp; Main Results'!$B$42:OFFSET('Parameters &amp; Main Results'!$B$42,'Parameters &amp; Main Results'!$B$38-1,0)   )/OFFSET(Z65,'Parameters &amp; Main Results'!$B$38,0)</f>
        <v>0</v>
      </c>
      <c r="AD65" s="155">
        <f t="shared" si="4"/>
        <v>0</v>
      </c>
      <c r="AE65" s="252">
        <f t="shared" ca="1" si="19"/>
        <v>110.84269999999999</v>
      </c>
      <c r="AF65" s="253">
        <f t="shared" ca="1" si="20"/>
        <v>0.196403552060713</v>
      </c>
      <c r="AG65" s="258">
        <f t="shared" ca="1" si="21"/>
        <v>0</v>
      </c>
      <c r="AH65" s="227" t="str">
        <f ca="1">IF(SUM(AG65:OFFSET(AG65,(-HoldAggressiveTime-1),0,,))=0,"Defensive","Aggressive")</f>
        <v>Defensive</v>
      </c>
    </row>
    <row r="66" spans="1:34" ht="15" x14ac:dyDescent="0.2">
      <c r="A66">
        <f t="shared" si="15"/>
        <v>1</v>
      </c>
      <c r="B66">
        <f t="shared" si="16"/>
        <v>1876</v>
      </c>
      <c r="C66" s="70">
        <f t="shared" si="1"/>
        <v>1875.9999999999955</v>
      </c>
      <c r="D66" s="64" t="s">
        <v>115</v>
      </c>
      <c r="E66" s="151">
        <v>10.846575209999999</v>
      </c>
      <c r="F66" s="152">
        <v>136.41589999999999</v>
      </c>
      <c r="G66" s="152">
        <v>136.0752</v>
      </c>
      <c r="H66" s="152">
        <v>140.69818961999999</v>
      </c>
      <c r="I66" s="152">
        <v>136.41589999999999</v>
      </c>
      <c r="J66" s="152">
        <v>10.846575209999999</v>
      </c>
      <c r="K66" s="152">
        <v>10.846575209999999</v>
      </c>
      <c r="L66" s="152">
        <v>22.3</v>
      </c>
      <c r="M66" s="153">
        <v>11.8065897</v>
      </c>
      <c r="N66" s="17">
        <f t="shared" ref="N66:T66" si="69">F66/F65/$E66*$E65-1</f>
        <v>3.7705172047023616E-2</v>
      </c>
      <c r="O66" s="17">
        <f t="shared" si="69"/>
        <v>-3.9358712644235183E-3</v>
      </c>
      <c r="P66" s="17">
        <f t="shared" si="69"/>
        <v>1.3254400752052975E-2</v>
      </c>
      <c r="Q66" s="17">
        <f t="shared" si="69"/>
        <v>3.7705172047023616E-2</v>
      </c>
      <c r="R66" s="17">
        <f t="shared" si="69"/>
        <v>0</v>
      </c>
      <c r="S66" s="17">
        <f t="shared" si="69"/>
        <v>0</v>
      </c>
      <c r="T66" s="17">
        <f t="shared" si="69"/>
        <v>-4.4364701149667174E-2</v>
      </c>
      <c r="U66" s="240">
        <v>0</v>
      </c>
      <c r="V66" s="240">
        <v>0</v>
      </c>
      <c r="W66" s="223">
        <f t="shared" ca="1" si="23"/>
        <v>2.5231803058232982E-2</v>
      </c>
      <c r="X66" s="223">
        <f>MMULT(N66:T66,'Parameters &amp; Main Results'!$B$12:$B$18)-'Parameters &amp; Main Results'!$B$22/12+MMULT(U66:V66,'Parameters &amp; Main Results'!$B$20:$B$21)</f>
        <v>2.5231803058232982E-2</v>
      </c>
      <c r="Y66" s="223">
        <f>MMULT(N66:T66,'Parameters &amp; Main Results'!$C$12:$C$18)-'Parameters &amp; Main Results'!$C$22/12+MMULT(U66:V66,'Parameters &amp; Main Results'!$C$20:$C$21)</f>
        <v>3.3499401049212237E-2</v>
      </c>
      <c r="Z66" s="17">
        <f t="shared" ca="1" si="3"/>
        <v>4363.3274060950807</v>
      </c>
      <c r="AA66" s="70">
        <f ca="1">Z66/OFFSET(Z66,'Parameters &amp; Main Results'!$B$38,0)</f>
        <v>5.259364123665704</v>
      </c>
      <c r="AB66" s="70">
        <f ca="1">SUMPRODUCT(Z66:OFFSET(Z66,'Parameters &amp; Main Results'!$B$38-1,0), 'Cash Flow Assist'!$P$11:OFFSET('Cash Flow Assist'!$P$11,'Parameters &amp; Main Results'!$B$38-1,0)  )/OFFSET(Z66,'Parameters &amp; Main Results'!$B$38,0)</f>
        <v>876.65367086360197</v>
      </c>
      <c r="AC66" s="70">
        <f ca="1">SUMPRODUCT(Z66:OFFSET(Z66,'Parameters &amp; Main Results'!$B$38-1,0),'Parameters &amp; Main Results'!$B$42:OFFSET('Parameters &amp; Main Results'!$B$42,'Parameters &amp; Main Results'!$B$38-1,0)   )/OFFSET(Z66,'Parameters &amp; Main Results'!$B$38,0)</f>
        <v>0</v>
      </c>
      <c r="AD66" s="155">
        <f t="shared" si="4"/>
        <v>0</v>
      </c>
      <c r="AE66" s="252">
        <f t="shared" ca="1" si="19"/>
        <v>107.55970000000001</v>
      </c>
      <c r="AF66" s="253">
        <f t="shared" ca="1" si="20"/>
        <v>0.26828077802373923</v>
      </c>
      <c r="AG66" s="258">
        <f t="shared" ca="1" si="21"/>
        <v>0</v>
      </c>
      <c r="AH66" s="227" t="str">
        <f ca="1">IF(SUM(AG66:OFFSET(AG66,(-HoldAggressiveTime-1),0,,))=0,"Defensive","Aggressive")</f>
        <v>Defensive</v>
      </c>
    </row>
    <row r="67" spans="1:34" ht="15" x14ac:dyDescent="0.2">
      <c r="A67">
        <f t="shared" si="15"/>
        <v>2</v>
      </c>
      <c r="B67">
        <f t="shared" si="16"/>
        <v>1876</v>
      </c>
      <c r="C67" s="70">
        <f t="shared" si="1"/>
        <v>1876.0833333333287</v>
      </c>
      <c r="D67" s="64" t="s">
        <v>115</v>
      </c>
      <c r="E67" s="151">
        <v>10.846575209999999</v>
      </c>
      <c r="F67" s="152">
        <v>139.10400000000001</v>
      </c>
      <c r="G67" s="152">
        <v>137.91480000000001</v>
      </c>
      <c r="H67" s="152">
        <v>141.32312408000001</v>
      </c>
      <c r="I67" s="152">
        <v>139.10400000000001</v>
      </c>
      <c r="J67" s="152">
        <v>10.846575209999999</v>
      </c>
      <c r="K67" s="152">
        <v>10.846575209999999</v>
      </c>
      <c r="L67" s="152">
        <v>22.3</v>
      </c>
      <c r="M67" s="153">
        <v>11.983981229999999</v>
      </c>
      <c r="N67" s="17">
        <f t="shared" ref="N67:T67" si="70">F67/F66/$E67*$E66-1</f>
        <v>1.9705180994297633E-2</v>
      </c>
      <c r="O67" s="17">
        <f t="shared" si="70"/>
        <v>1.3518995379025789E-2</v>
      </c>
      <c r="P67" s="17">
        <f t="shared" si="70"/>
        <v>4.4416666745168421E-3</v>
      </c>
      <c r="Q67" s="17">
        <f t="shared" si="70"/>
        <v>1.9705180994297633E-2</v>
      </c>
      <c r="R67" s="17">
        <f t="shared" si="70"/>
        <v>0</v>
      </c>
      <c r="S67" s="17">
        <f t="shared" si="70"/>
        <v>0</v>
      </c>
      <c r="T67" s="17">
        <f t="shared" si="70"/>
        <v>0</v>
      </c>
      <c r="U67" s="240">
        <v>0</v>
      </c>
      <c r="V67" s="240">
        <v>0</v>
      </c>
      <c r="W67" s="223">
        <f t="shared" ca="1" si="23"/>
        <v>1.7441018154861716E-2</v>
      </c>
      <c r="X67" s="223">
        <f>MMULT(N67:T67,'Parameters &amp; Main Results'!$B$12:$B$18)-'Parameters &amp; Main Results'!$B$22/12+MMULT(U67:V67,'Parameters &amp; Main Results'!$B$20:$B$21)</f>
        <v>1.7441018154861716E-2</v>
      </c>
      <c r="Y67" s="223">
        <f>MMULT(N67:T67,'Parameters &amp; Main Results'!$C$12:$C$18)-'Parameters &amp; Main Results'!$C$22/12+MMULT(U67:V67,'Parameters &amp; Main Results'!$C$20:$C$21)</f>
        <v>1.9044895766103784E-2</v>
      </c>
      <c r="Z67" s="17">
        <f t="shared" ca="1" si="3"/>
        <v>4255.9423079535936</v>
      </c>
      <c r="AA67" s="70">
        <f ca="1">Z67/OFFSET(Z67,'Parameters &amp; Main Results'!$B$38,0)</f>
        <v>5.4423647745561103</v>
      </c>
      <c r="AB67" s="70">
        <f ca="1">SUMPRODUCT(Z67:OFFSET(Z67,'Parameters &amp; Main Results'!$B$38-1,0), 'Cash Flow Assist'!$P$11:OFFSET('Cash Flow Assist'!$P$11,'Parameters &amp; Main Results'!$B$38-1,0)  )/OFFSET(Z67,'Parameters &amp; Main Results'!$B$38,0)</f>
        <v>925.52744136947172</v>
      </c>
      <c r="AC67" s="70">
        <f ca="1">SUMPRODUCT(Z67:OFFSET(Z67,'Parameters &amp; Main Results'!$B$38-1,0),'Parameters &amp; Main Results'!$B$42:OFFSET('Parameters &amp; Main Results'!$B$42,'Parameters &amp; Main Results'!$B$38-1,0)   )/OFFSET(Z67,'Parameters &amp; Main Results'!$B$38,0)</f>
        <v>0</v>
      </c>
      <c r="AD67" s="155">
        <f t="shared" si="4"/>
        <v>0</v>
      </c>
      <c r="AE67" s="252">
        <f t="shared" ca="1" si="19"/>
        <v>118.4764</v>
      </c>
      <c r="AF67" s="253">
        <f t="shared" ca="1" si="20"/>
        <v>0.17410724836338726</v>
      </c>
      <c r="AG67" s="258">
        <f t="shared" ca="1" si="21"/>
        <v>0</v>
      </c>
      <c r="AH67" s="227" t="str">
        <f ca="1">IF(SUM(AG67:OFFSET(AG67,(-HoldAggressiveTime-1),0,,))=0,"Defensive","Aggressive")</f>
        <v>Defensive</v>
      </c>
    </row>
    <row r="68" spans="1:34" ht="15" x14ac:dyDescent="0.2">
      <c r="A68">
        <f t="shared" si="15"/>
        <v>3</v>
      </c>
      <c r="B68">
        <f t="shared" si="16"/>
        <v>1876</v>
      </c>
      <c r="C68" s="70">
        <f t="shared" si="1"/>
        <v>1876.166666666662</v>
      </c>
      <c r="D68" s="64" t="s">
        <v>115</v>
      </c>
      <c r="E68" s="151">
        <v>10.846575209999999</v>
      </c>
      <c r="F68" s="152">
        <v>139.4666</v>
      </c>
      <c r="G68" s="152">
        <v>137.9675</v>
      </c>
      <c r="H68" s="152">
        <v>141.95083428999999</v>
      </c>
      <c r="I68" s="152">
        <v>139.4666</v>
      </c>
      <c r="J68" s="152">
        <v>10.846575209999999</v>
      </c>
      <c r="K68" s="152">
        <v>10.846575209999999</v>
      </c>
      <c r="L68" s="152">
        <v>22.3</v>
      </c>
      <c r="M68" s="153">
        <v>11.96671149</v>
      </c>
      <c r="N68" s="17">
        <f t="shared" ref="N68:T68" si="71">F68/F67/$E68*$E67-1</f>
        <v>2.6066827697261985E-3</v>
      </c>
      <c r="O68" s="17">
        <f t="shared" si="71"/>
        <v>3.8211997552095589E-4</v>
      </c>
      <c r="P68" s="17">
        <f t="shared" si="71"/>
        <v>4.4416666705204833E-3</v>
      </c>
      <c r="Q68" s="17">
        <f t="shared" si="71"/>
        <v>2.6066827697261985E-3</v>
      </c>
      <c r="R68" s="17">
        <f t="shared" si="71"/>
        <v>0</v>
      </c>
      <c r="S68" s="17">
        <f t="shared" si="71"/>
        <v>0</v>
      </c>
      <c r="T68" s="17">
        <f t="shared" si="71"/>
        <v>0</v>
      </c>
      <c r="U68" s="240">
        <v>0</v>
      </c>
      <c r="V68" s="240">
        <v>0</v>
      </c>
      <c r="W68" s="223">
        <f t="shared" ca="1" si="23"/>
        <v>1.9897694057321733E-3</v>
      </c>
      <c r="X68" s="223">
        <f>MMULT(N68:T68,'Parameters &amp; Main Results'!$B$12:$B$18)-'Parameters &amp; Main Results'!$B$22/12+MMULT(U68:V68,'Parameters &amp; Main Results'!$B$20:$B$21)</f>
        <v>1.9897694057321733E-3</v>
      </c>
      <c r="Y68" s="223">
        <f>MMULT(N68:T68,'Parameters &amp; Main Results'!$C$12:$C$18)-'Parameters &amp; Main Results'!$C$22/12+MMULT(U68:V68,'Parameters &amp; Main Results'!$C$20:$C$21)</f>
        <v>2.3425598236390074E-3</v>
      </c>
      <c r="Z68" s="17">
        <f t="shared" ca="1" si="3"/>
        <v>4182.9867599320723</v>
      </c>
      <c r="AA68" s="70">
        <f ca="1">Z68/OFFSET(Z68,'Parameters &amp; Main Results'!$B$38,0)</f>
        <v>5.5127814586614905</v>
      </c>
      <c r="AB68" s="70">
        <f ca="1">SUMPRODUCT(Z68:OFFSET(Z68,'Parameters &amp; Main Results'!$B$38-1,0), 'Cash Flow Assist'!$P$11:OFFSET('Cash Flow Assist'!$P$11,'Parameters &amp; Main Results'!$B$38-1,0)  )/OFFSET(Z68,'Parameters &amp; Main Results'!$B$38,0)</f>
        <v>949.27516151614418</v>
      </c>
      <c r="AC68" s="70">
        <f ca="1">SUMPRODUCT(Z68:OFFSET(Z68,'Parameters &amp; Main Results'!$B$38-1,0),'Parameters &amp; Main Results'!$B$42:OFFSET('Parameters &amp; Main Results'!$B$42,'Parameters &amp; Main Results'!$B$38-1,0)   )/OFFSET(Z68,'Parameters &amp; Main Results'!$B$38,0)</f>
        <v>0</v>
      </c>
      <c r="AD68" s="155">
        <f t="shared" si="4"/>
        <v>0</v>
      </c>
      <c r="AE68" s="252">
        <f t="shared" ca="1" si="19"/>
        <v>125.336</v>
      </c>
      <c r="AF68" s="253">
        <f t="shared" ca="1" si="20"/>
        <v>0.11274175017552819</v>
      </c>
      <c r="AG68" s="258">
        <f t="shared" ca="1" si="21"/>
        <v>0</v>
      </c>
      <c r="AH68" s="227" t="str">
        <f ca="1">IF(SUM(AG68:OFFSET(AG68,(-HoldAggressiveTime-1),0,,))=0,"Defensive","Aggressive")</f>
        <v>Defensive</v>
      </c>
    </row>
    <row r="69" spans="1:34" ht="15" x14ac:dyDescent="0.2">
      <c r="A69">
        <f t="shared" si="15"/>
        <v>4</v>
      </c>
      <c r="B69">
        <f t="shared" si="16"/>
        <v>1876</v>
      </c>
      <c r="C69" s="70">
        <f t="shared" si="1"/>
        <v>1876.2499999999952</v>
      </c>
      <c r="D69" s="64" t="s">
        <v>115</v>
      </c>
      <c r="E69" s="151">
        <v>10.751490909999999</v>
      </c>
      <c r="F69" s="152">
        <v>134.79179999999999</v>
      </c>
      <c r="G69" s="152">
        <v>138.08529999999999</v>
      </c>
      <c r="H69" s="152">
        <v>142.58133257</v>
      </c>
      <c r="I69" s="152">
        <v>134.79179999999999</v>
      </c>
      <c r="J69" s="152">
        <v>10.751490909999999</v>
      </c>
      <c r="K69" s="152">
        <v>10.751490909999999</v>
      </c>
      <c r="L69" s="152">
        <v>22.3</v>
      </c>
      <c r="M69" s="153">
        <v>11.62532006</v>
      </c>
      <c r="N69" s="17">
        <f t="shared" ref="N69:T69" si="72">F69/F68/$E69*$E68-1</f>
        <v>-2.4971749226917805E-2</v>
      </c>
      <c r="O69" s="17">
        <f t="shared" si="72"/>
        <v>9.70519996123409E-3</v>
      </c>
      <c r="P69" s="17">
        <f t="shared" si="72"/>
        <v>1.3324772542847141E-2</v>
      </c>
      <c r="Q69" s="17">
        <f t="shared" si="72"/>
        <v>-2.4971749226917805E-2</v>
      </c>
      <c r="R69" s="17">
        <f t="shared" si="72"/>
        <v>0</v>
      </c>
      <c r="S69" s="17">
        <f t="shared" si="72"/>
        <v>0</v>
      </c>
      <c r="T69" s="17">
        <f t="shared" si="72"/>
        <v>8.8438246189244119E-3</v>
      </c>
      <c r="U69" s="240">
        <v>0</v>
      </c>
      <c r="V69" s="240">
        <v>0</v>
      </c>
      <c r="W69" s="223">
        <f t="shared" ca="1" si="23"/>
        <v>-1.638724736366198E-2</v>
      </c>
      <c r="X69" s="223">
        <f>MMULT(N69:T69,'Parameters &amp; Main Results'!$B$12:$B$18)-'Parameters &amp; Main Results'!$B$22/12+MMULT(U69:V69,'Parameters &amp; Main Results'!$B$20:$B$21)</f>
        <v>-1.638724736366198E-2</v>
      </c>
      <c r="Y69" s="223">
        <f>MMULT(N69:T69,'Parameters &amp; Main Results'!$C$12:$C$18)-'Parameters &amp; Main Results'!$C$22/12+MMULT(U69:V69,'Parameters &amp; Main Results'!$C$20:$C$21)</f>
        <v>-2.1545720974769283E-2</v>
      </c>
      <c r="Z69" s="17">
        <f t="shared" ca="1" si="3"/>
        <v>4174.6801091721227</v>
      </c>
      <c r="AA69" s="70">
        <f ca="1">Z69/OFFSET(Z69,'Parameters &amp; Main Results'!$B$38,0)</f>
        <v>5.4632227209188642</v>
      </c>
      <c r="AB69" s="70">
        <f ca="1">SUMPRODUCT(Z69:OFFSET(Z69,'Parameters &amp; Main Results'!$B$38-1,0), 'Cash Flow Assist'!$P$11:OFFSET('Cash Flow Assist'!$P$11,'Parameters &amp; Main Results'!$B$38-1,0)  )/OFFSET(Z69,'Parameters &amp; Main Results'!$B$38,0)</f>
        <v>938.1321260979488</v>
      </c>
      <c r="AC69" s="70">
        <f ca="1">SUMPRODUCT(Z69:OFFSET(Z69,'Parameters &amp; Main Results'!$B$38-1,0),'Parameters &amp; Main Results'!$B$42:OFFSET('Parameters &amp; Main Results'!$B$42,'Parameters &amp; Main Results'!$B$38-1,0)   )/OFFSET(Z69,'Parameters &amp; Main Results'!$B$38,0)</f>
        <v>0</v>
      </c>
      <c r="AD69" s="155">
        <f t="shared" si="4"/>
        <v>-2.4971749226917805E-2</v>
      </c>
      <c r="AE69" s="252">
        <f t="shared" ca="1" si="19"/>
        <v>129.55090000000001</v>
      </c>
      <c r="AF69" s="253">
        <f t="shared" ca="1" si="20"/>
        <v>4.0454369672460647E-2</v>
      </c>
      <c r="AG69" s="258">
        <f t="shared" ca="1" si="21"/>
        <v>0</v>
      </c>
      <c r="AH69" s="227" t="str">
        <f ca="1">IF(SUM(AG69:OFFSET(AG69,(-HoldAggressiveTime-1),0,,))=0,"Defensive","Aggressive")</f>
        <v>Defensive</v>
      </c>
    </row>
    <row r="70" spans="1:34" ht="15" x14ac:dyDescent="0.2">
      <c r="A70">
        <f t="shared" si="15"/>
        <v>5</v>
      </c>
      <c r="B70">
        <f t="shared" si="16"/>
        <v>1876</v>
      </c>
      <c r="C70" s="70">
        <f t="shared" si="1"/>
        <v>1876.3333333333285</v>
      </c>
      <c r="D70" s="64" t="s">
        <v>115</v>
      </c>
      <c r="E70" s="151">
        <v>10.370910739999999</v>
      </c>
      <c r="F70" s="152">
        <v>130.46449999999999</v>
      </c>
      <c r="G70" s="152">
        <v>138.63800000000001</v>
      </c>
      <c r="H70" s="152">
        <v>143.21463133</v>
      </c>
      <c r="I70" s="152">
        <v>130.46449999999999</v>
      </c>
      <c r="J70" s="152">
        <v>10.370910739999999</v>
      </c>
      <c r="K70" s="152">
        <v>10.370910739999999</v>
      </c>
      <c r="L70" s="152">
        <v>22.3</v>
      </c>
      <c r="M70" s="153">
        <v>11.622299760000001</v>
      </c>
      <c r="N70" s="17">
        <f t="shared" ref="N70:T70" si="73">F70/F69/$E70*$E69-1</f>
        <v>3.4152032804299903E-3</v>
      </c>
      <c r="O70" s="17">
        <f t="shared" si="73"/>
        <v>4.0846371246302304E-2</v>
      </c>
      <c r="P70" s="17">
        <f t="shared" si="73"/>
        <v>4.1301552016126619E-2</v>
      </c>
      <c r="Q70" s="17">
        <f t="shared" si="73"/>
        <v>3.4152032804299903E-3</v>
      </c>
      <c r="R70" s="17">
        <f t="shared" si="73"/>
        <v>0</v>
      </c>
      <c r="S70" s="17">
        <f t="shared" si="73"/>
        <v>0</v>
      </c>
      <c r="T70" s="17">
        <f t="shared" si="73"/>
        <v>3.6696889939677568E-2</v>
      </c>
      <c r="U70" s="240">
        <v>0</v>
      </c>
      <c r="V70" s="240">
        <v>0</v>
      </c>
      <c r="W70" s="223">
        <f t="shared" ca="1" si="23"/>
        <v>1.2523854539900167E-2</v>
      </c>
      <c r="X70" s="223">
        <f>MMULT(N70:T70,'Parameters &amp; Main Results'!$B$12:$B$18)-'Parameters &amp; Main Results'!$B$22/12+MMULT(U70:V70,'Parameters &amp; Main Results'!$B$20:$B$21)</f>
        <v>1.2523854539900167E-2</v>
      </c>
      <c r="Y70" s="223">
        <f>MMULT(N70:T70,'Parameters &amp; Main Results'!$C$12:$C$18)-'Parameters &amp; Main Results'!$C$22/12+MMULT(U70:V70,'Parameters &amp; Main Results'!$C$20:$C$21)</f>
        <v>7.1166534103505553E-3</v>
      </c>
      <c r="Z70" s="17">
        <f t="shared" ca="1" si="3"/>
        <v>4244.2313786425539</v>
      </c>
      <c r="AA70" s="70">
        <f ca="1">Z70/OFFSET(Z70,'Parameters &amp; Main Results'!$B$38,0)</f>
        <v>5.7405397003836303</v>
      </c>
      <c r="AB70" s="70">
        <f ca="1">SUMPRODUCT(Z70:OFFSET(Z70,'Parameters &amp; Main Results'!$B$38-1,0), 'Cash Flow Assist'!$P$11:OFFSET('Cash Flow Assist'!$P$11,'Parameters &amp; Main Results'!$B$38-1,0)  )/OFFSET(Z70,'Parameters &amp; Main Results'!$B$38,0)</f>
        <v>964.98567007058637</v>
      </c>
      <c r="AC70" s="70">
        <f ca="1">SUMPRODUCT(Z70:OFFSET(Z70,'Parameters &amp; Main Results'!$B$38-1,0),'Parameters &amp; Main Results'!$B$42:OFFSET('Parameters &amp; Main Results'!$B$42,'Parameters &amp; Main Results'!$B$38-1,0)   )/OFFSET(Z70,'Parameters &amp; Main Results'!$B$38,0)</f>
        <v>0</v>
      </c>
      <c r="AD70" s="155">
        <f t="shared" si="4"/>
        <v>-2.1641829546365621E-2</v>
      </c>
      <c r="AE70" s="252">
        <f t="shared" ca="1" si="19"/>
        <v>128.42660000000001</v>
      </c>
      <c r="AF70" s="253">
        <f t="shared" ca="1" si="20"/>
        <v>1.5868207988064615E-2</v>
      </c>
      <c r="AG70" s="258">
        <f t="shared" ca="1" si="21"/>
        <v>0</v>
      </c>
      <c r="AH70" s="227" t="str">
        <f ca="1">IF(SUM(AG70:OFFSET(AG70,(-HoldAggressiveTime-1),0,,))=0,"Defensive","Aggressive")</f>
        <v>Defensive</v>
      </c>
    </row>
    <row r="71" spans="1:34" ht="15" x14ac:dyDescent="0.2">
      <c r="A71">
        <f t="shared" si="15"/>
        <v>6</v>
      </c>
      <c r="B71">
        <f t="shared" si="16"/>
        <v>1876</v>
      </c>
      <c r="C71" s="70">
        <f t="shared" si="1"/>
        <v>1876.4166666666617</v>
      </c>
      <c r="D71" s="64" t="s">
        <v>115</v>
      </c>
      <c r="E71" s="151">
        <v>10.08541488</v>
      </c>
      <c r="F71" s="152">
        <v>130.4076</v>
      </c>
      <c r="G71" s="152">
        <v>140.4358</v>
      </c>
      <c r="H71" s="152">
        <v>143.85074298000001</v>
      </c>
      <c r="I71" s="152">
        <v>130.4076</v>
      </c>
      <c r="J71" s="152">
        <v>10.08541488</v>
      </c>
      <c r="K71" s="152">
        <v>10.08541488</v>
      </c>
      <c r="L71" s="152">
        <v>22.3</v>
      </c>
      <c r="M71" s="153">
        <v>11.89703965</v>
      </c>
      <c r="N71" s="17">
        <f t="shared" ref="N71:T71" si="74">F71/F70/$E71*$E70-1</f>
        <v>2.7859315347531499E-2</v>
      </c>
      <c r="O71" s="17">
        <f t="shared" si="74"/>
        <v>4.1642463682731279E-2</v>
      </c>
      <c r="P71" s="17">
        <f t="shared" si="74"/>
        <v>3.2875195733720108E-2</v>
      </c>
      <c r="Q71" s="17">
        <f t="shared" si="74"/>
        <v>2.7859315347531499E-2</v>
      </c>
      <c r="R71" s="17">
        <f t="shared" si="74"/>
        <v>0</v>
      </c>
      <c r="S71" s="17">
        <f t="shared" si="74"/>
        <v>0</v>
      </c>
      <c r="T71" s="17">
        <f t="shared" si="74"/>
        <v>2.8307795306086625E-2</v>
      </c>
      <c r="U71" s="240">
        <v>0</v>
      </c>
      <c r="V71" s="240">
        <v>0</v>
      </c>
      <c r="W71" s="223">
        <f t="shared" ca="1" si="23"/>
        <v>3.0596702345832547E-2</v>
      </c>
      <c r="X71" s="223">
        <f>MMULT(N71:T71,'Parameters &amp; Main Results'!$B$12:$B$18)-'Parameters &amp; Main Results'!$B$22/12+MMULT(U71:V71,'Parameters &amp; Main Results'!$B$20:$B$21)</f>
        <v>3.0596702345832547E-2</v>
      </c>
      <c r="Y71" s="223">
        <f>MMULT(N71:T71,'Parameters &amp; Main Results'!$C$12:$C$18)-'Parameters &amp; Main Results'!$C$22/12+MMULT(U71:V71,'Parameters &amp; Main Results'!$C$20:$C$21)</f>
        <v>2.9195963514384811E-2</v>
      </c>
      <c r="Z71" s="17">
        <f t="shared" ca="1" si="3"/>
        <v>4191.7347029529192</v>
      </c>
      <c r="AA71" s="70">
        <f ca="1">Z71/OFFSET(Z71,'Parameters &amp; Main Results'!$B$38,0)</f>
        <v>5.7436048033207427</v>
      </c>
      <c r="AB71" s="70">
        <f ca="1">SUMPRODUCT(Z71:OFFSET(Z71,'Parameters &amp; Main Results'!$B$38-1,0), 'Cash Flow Assist'!$P$11:OFFSET('Cash Flow Assist'!$P$11,'Parameters &amp; Main Results'!$B$38-1,0)  )/OFFSET(Z71,'Parameters &amp; Main Results'!$B$38,0)</f>
        <v>972.7902349964545</v>
      </c>
      <c r="AC71" s="70">
        <f ca="1">SUMPRODUCT(Z71:OFFSET(Z71,'Parameters &amp; Main Results'!$B$38-1,0),'Parameters &amp; Main Results'!$B$42:OFFSET('Parameters &amp; Main Results'!$B$42,'Parameters &amp; Main Results'!$B$38-1,0)   )/OFFSET(Z71,'Parameters &amp; Main Results'!$B$38,0)</f>
        <v>0</v>
      </c>
      <c r="AD71" s="155">
        <f t="shared" si="4"/>
        <v>0</v>
      </c>
      <c r="AE71" s="252">
        <f t="shared" ca="1" si="19"/>
        <v>125.27719999999999</v>
      </c>
      <c r="AF71" s="253">
        <f t="shared" ca="1" si="20"/>
        <v>4.0952383993256625E-2</v>
      </c>
      <c r="AG71" s="258">
        <f t="shared" ca="1" si="21"/>
        <v>0</v>
      </c>
      <c r="AH71" s="227" t="str">
        <f ca="1">IF(SUM(AG71:OFFSET(AG71,(-HoldAggressiveTime-1),0,,))=0,"Defensive","Aggressive")</f>
        <v>Defensive</v>
      </c>
    </row>
    <row r="72" spans="1:34" ht="15" x14ac:dyDescent="0.2">
      <c r="A72">
        <f t="shared" si="15"/>
        <v>7</v>
      </c>
      <c r="B72">
        <f t="shared" si="16"/>
        <v>1876</v>
      </c>
      <c r="C72" s="70">
        <f t="shared" si="1"/>
        <v>1876.499999999995</v>
      </c>
      <c r="D72" s="64" t="s">
        <v>115</v>
      </c>
      <c r="E72" s="151">
        <v>10.08541488</v>
      </c>
      <c r="F72" s="152">
        <v>129.52889999999999</v>
      </c>
      <c r="G72" s="152">
        <v>138.15129999999999</v>
      </c>
      <c r="H72" s="152">
        <v>144.48968002999999</v>
      </c>
      <c r="I72" s="152">
        <v>129.52889999999999</v>
      </c>
      <c r="J72" s="152">
        <v>10.08541488</v>
      </c>
      <c r="K72" s="152">
        <v>10.08541488</v>
      </c>
      <c r="L72" s="152">
        <v>22.3</v>
      </c>
      <c r="M72" s="153">
        <v>11.76923261</v>
      </c>
      <c r="N72" s="17">
        <f t="shared" ref="N72:T72" si="75">F72/F71/$E72*$E71-1</f>
        <v>-6.738104220919694E-3</v>
      </c>
      <c r="O72" s="17">
        <f t="shared" si="75"/>
        <v>-1.6267219612093431E-2</v>
      </c>
      <c r="P72" s="17">
        <f t="shared" si="75"/>
        <v>4.441666666183508E-3</v>
      </c>
      <c r="Q72" s="17">
        <f t="shared" si="75"/>
        <v>-6.738104220919694E-3</v>
      </c>
      <c r="R72" s="17">
        <f t="shared" si="75"/>
        <v>0</v>
      </c>
      <c r="S72" s="17">
        <f t="shared" si="75"/>
        <v>0</v>
      </c>
      <c r="T72" s="17">
        <f t="shared" si="75"/>
        <v>0</v>
      </c>
      <c r="U72" s="240">
        <v>0</v>
      </c>
      <c r="V72" s="240">
        <v>0</v>
      </c>
      <c r="W72" s="223">
        <f t="shared" ca="1" si="23"/>
        <v>-8.3486887547751243E-3</v>
      </c>
      <c r="X72" s="223">
        <f>MMULT(N72:T72,'Parameters &amp; Main Results'!$B$12:$B$18)-'Parameters &amp; Main Results'!$B$22/12+MMULT(U72:V72,'Parameters &amp; Main Results'!$B$20:$B$21)</f>
        <v>-8.3486887547751243E-3</v>
      </c>
      <c r="Y72" s="223">
        <f>MMULT(N72:T72,'Parameters &amp; Main Results'!$C$12:$C$18)-'Parameters &amp; Main Results'!$C$22/12+MMULT(U72:V72,'Parameters &amp; Main Results'!$C$20:$C$21)</f>
        <v>-7.7326824267037342E-3</v>
      </c>
      <c r="Z72" s="17">
        <f t="shared" ca="1" si="3"/>
        <v>4067.2890699259378</v>
      </c>
      <c r="AA72" s="70">
        <f ca="1">Z72/OFFSET(Z72,'Parameters &amp; Main Results'!$B$38,0)</f>
        <v>5.3205259807340726</v>
      </c>
      <c r="AB72" s="70">
        <f ca="1">SUMPRODUCT(Z72:OFFSET(Z72,'Parameters &amp; Main Results'!$B$38-1,0), 'Cash Flow Assist'!$P$11:OFFSET('Cash Flow Assist'!$P$11,'Parameters &amp; Main Results'!$B$38-1,0)  )/OFFSET(Z72,'Parameters &amp; Main Results'!$B$38,0)</f>
        <v>924.17676204916881</v>
      </c>
      <c r="AC72" s="70">
        <f ca="1">SUMPRODUCT(Z72:OFFSET(Z72,'Parameters &amp; Main Results'!$B$38-1,0),'Parameters &amp; Main Results'!$B$42:OFFSET('Parameters &amp; Main Results'!$B$42,'Parameters &amp; Main Results'!$B$38-1,0)   )/OFFSET(Z72,'Parameters &amp; Main Results'!$B$38,0)</f>
        <v>0</v>
      </c>
      <c r="AD72" s="155">
        <f t="shared" si="4"/>
        <v>-6.738104220919694E-3</v>
      </c>
      <c r="AE72" s="252">
        <f t="shared" ca="1" si="19"/>
        <v>122.89319999999999</v>
      </c>
      <c r="AF72" s="253">
        <f t="shared" ca="1" si="20"/>
        <v>5.3995664528224512E-2</v>
      </c>
      <c r="AG72" s="258">
        <f t="shared" ca="1" si="21"/>
        <v>0</v>
      </c>
      <c r="AH72" s="227" t="str">
        <f ca="1">IF(SUM(AG72:OFFSET(AG72,(-HoldAggressiveTime-1),0,,))=0,"Defensive","Aggressive")</f>
        <v>Defensive</v>
      </c>
    </row>
    <row r="73" spans="1:34" ht="15" x14ac:dyDescent="0.2">
      <c r="A73">
        <f t="shared" si="15"/>
        <v>8</v>
      </c>
      <c r="B73">
        <f t="shared" si="16"/>
        <v>1876</v>
      </c>
      <c r="C73" s="70">
        <f t="shared" si="1"/>
        <v>1876.5833333333283</v>
      </c>
      <c r="D73" s="64" t="s">
        <v>115</v>
      </c>
      <c r="E73" s="151">
        <v>10.180580170000001</v>
      </c>
      <c r="F73" s="152">
        <v>124.7265</v>
      </c>
      <c r="G73" s="152">
        <v>135.92259999999999</v>
      </c>
      <c r="H73" s="152">
        <v>145.13145503000001</v>
      </c>
      <c r="I73" s="152">
        <v>124.7265</v>
      </c>
      <c r="J73" s="152">
        <v>10.180580170000001</v>
      </c>
      <c r="K73" s="152">
        <v>10.180580170000001</v>
      </c>
      <c r="L73" s="152">
        <v>22.3</v>
      </c>
      <c r="M73" s="153">
        <v>11.1814286</v>
      </c>
      <c r="N73" s="17">
        <f t="shared" ref="N73:T73" si="76">F73/F72/$E73*$E72-1</f>
        <v>-4.6077048006829546E-2</v>
      </c>
      <c r="O73" s="17">
        <f t="shared" si="76"/>
        <v>-2.5329240016497945E-2</v>
      </c>
      <c r="P73" s="17">
        <f t="shared" si="76"/>
        <v>-4.9475803687488717E-3</v>
      </c>
      <c r="Q73" s="17">
        <f t="shared" si="76"/>
        <v>-4.6077048006829546E-2</v>
      </c>
      <c r="R73" s="17">
        <f t="shared" si="76"/>
        <v>0</v>
      </c>
      <c r="S73" s="17">
        <f t="shared" si="76"/>
        <v>0</v>
      </c>
      <c r="T73" s="17">
        <f t="shared" si="76"/>
        <v>-9.3477275765120327E-3</v>
      </c>
      <c r="U73" s="240">
        <v>0</v>
      </c>
      <c r="V73" s="240">
        <v>0</v>
      </c>
      <c r="W73" s="223">
        <f t="shared" ca="1" si="23"/>
        <v>-4.0132687053914019E-2</v>
      </c>
      <c r="X73" s="223">
        <f>MMULT(N73:T73,'Parameters &amp; Main Results'!$B$12:$B$18)-'Parameters &amp; Main Results'!$B$22/12+MMULT(U73:V73,'Parameters &amp; Main Results'!$B$20:$B$21)</f>
        <v>-4.0132687053914019E-2</v>
      </c>
      <c r="Y73" s="223">
        <f>MMULT(N73:T73,'Parameters &amp; Main Results'!$C$12:$C$18)-'Parameters &amp; Main Results'!$C$22/12+MMULT(U73:V73,'Parameters &amp; Main Results'!$C$20:$C$21)</f>
        <v>-4.4043933874463058E-2</v>
      </c>
      <c r="Z73" s="17">
        <f t="shared" ref="Z73:Z136" ca="1" si="77">Z74*(1+W73)</f>
        <v>4101.5314796675948</v>
      </c>
      <c r="AA73" s="70">
        <f ca="1">Z73/OFFSET(Z73,'Parameters &amp; Main Results'!$B$38,0)</f>
        <v>5.473457865784682</v>
      </c>
      <c r="AB73" s="70">
        <f ca="1">SUMPRODUCT(Z73:OFFSET(Z73,'Parameters &amp; Main Results'!$B$38-1,0), 'Cash Flow Assist'!$P$11:OFFSET('Cash Flow Assist'!$P$11,'Parameters &amp; Main Results'!$B$38-1,0)  )/OFFSET(Z73,'Parameters &amp; Main Results'!$B$38,0)</f>
        <v>938.39602283696058</v>
      </c>
      <c r="AC73" s="70">
        <f ca="1">SUMPRODUCT(Z73:OFFSET(Z73,'Parameters &amp; Main Results'!$B$38-1,0),'Parameters &amp; Main Results'!$B$42:OFFSET('Parameters &amp; Main Results'!$B$42,'Parameters &amp; Main Results'!$B$38-1,0)   )/OFFSET(Z73,'Parameters &amp; Main Results'!$B$38,0)</f>
        <v>0</v>
      </c>
      <c r="AD73" s="155">
        <f t="shared" si="4"/>
        <v>-5.2504680276086901E-2</v>
      </c>
      <c r="AE73" s="252">
        <f t="shared" ca="1" si="19"/>
        <v>122.8908</v>
      </c>
      <c r="AF73" s="253">
        <f t="shared" ca="1" si="20"/>
        <v>1.4937651964182858E-2</v>
      </c>
      <c r="AG73" s="258">
        <f t="shared" ca="1" si="21"/>
        <v>0</v>
      </c>
      <c r="AH73" s="227" t="str">
        <f ca="1">IF(SUM(AG73:OFFSET(AG73,(-HoldAggressiveTime-1),0,,))=0,"Defensive","Aggressive")</f>
        <v>Defensive</v>
      </c>
    </row>
    <row r="74" spans="1:34" ht="15" x14ac:dyDescent="0.2">
      <c r="A74">
        <f t="shared" si="15"/>
        <v>9</v>
      </c>
      <c r="B74">
        <f t="shared" si="16"/>
        <v>1876</v>
      </c>
      <c r="C74" s="70">
        <f t="shared" si="1"/>
        <v>1876.6666666666615</v>
      </c>
      <c r="D74" s="64" t="s">
        <v>115</v>
      </c>
      <c r="E74" s="151">
        <v>10.275745450000001</v>
      </c>
      <c r="F74" s="152">
        <v>117.92400000000001</v>
      </c>
      <c r="G74" s="152">
        <v>133.9845</v>
      </c>
      <c r="H74" s="152">
        <v>145.77608057</v>
      </c>
      <c r="I74" s="152">
        <v>117.92400000000001</v>
      </c>
      <c r="J74" s="152">
        <v>10.275745450000001</v>
      </c>
      <c r="K74" s="152">
        <v>10.275745450000001</v>
      </c>
      <c r="L74" s="152">
        <v>22.3</v>
      </c>
      <c r="M74" s="153">
        <v>10.431435</v>
      </c>
      <c r="N74" s="17">
        <f t="shared" ref="N74:T74" si="78">F74/F73/$E74*$E73-1</f>
        <v>-6.3295390646355365E-2</v>
      </c>
      <c r="O74" s="17">
        <f t="shared" si="78"/>
        <v>-2.3387952664567946E-2</v>
      </c>
      <c r="P74" s="17">
        <f t="shared" si="78"/>
        <v>-4.8606241836101072E-3</v>
      </c>
      <c r="Q74" s="17">
        <f t="shared" si="78"/>
        <v>-6.3295390646355365E-2</v>
      </c>
      <c r="R74" s="17">
        <f t="shared" si="78"/>
        <v>0</v>
      </c>
      <c r="S74" s="17">
        <f t="shared" si="78"/>
        <v>0</v>
      </c>
      <c r="T74" s="17">
        <f t="shared" si="78"/>
        <v>-9.261155841496671E-3</v>
      </c>
      <c r="U74" s="240">
        <v>0</v>
      </c>
      <c r="V74" s="240">
        <v>0</v>
      </c>
      <c r="W74" s="223">
        <f t="shared" ca="1" si="23"/>
        <v>-5.2653857976421616E-2</v>
      </c>
      <c r="X74" s="223">
        <f>MMULT(N74:T74,'Parameters &amp; Main Results'!$B$12:$B$18)-'Parameters &amp; Main Results'!$B$22/12+MMULT(U74:V74,'Parameters &amp; Main Results'!$B$20:$B$21)</f>
        <v>-5.2653857976421616E-2</v>
      </c>
      <c r="Y74" s="223">
        <f>MMULT(N74:T74,'Parameters &amp; Main Results'!$C$12:$C$18)-'Parameters &amp; Main Results'!$C$22/12+MMULT(U74:V74,'Parameters &amp; Main Results'!$C$20:$C$21)</f>
        <v>-5.9346313514843291E-2</v>
      </c>
      <c r="Z74" s="17">
        <f t="shared" ca="1" si="77"/>
        <v>4273.0192229162512</v>
      </c>
      <c r="AA74" s="70">
        <f ca="1">Z74/OFFSET(Z74,'Parameters &amp; Main Results'!$B$38,0)</f>
        <v>5.6494910387814414</v>
      </c>
      <c r="AB74" s="70">
        <f ca="1">SUMPRODUCT(Z74:OFFSET(Z74,'Parameters &amp; Main Results'!$B$38-1,0), 'Cash Flow Assist'!$P$11:OFFSET('Cash Flow Assist'!$P$11,'Parameters &amp; Main Results'!$B$38-1,0)  )/OFFSET(Z74,'Parameters &amp; Main Results'!$B$38,0)</f>
        <v>925.27241785850242</v>
      </c>
      <c r="AC74" s="70">
        <f ca="1">SUMPRODUCT(Z74:OFFSET(Z74,'Parameters &amp; Main Results'!$B$38-1,0),'Parameters &amp; Main Results'!$B$42:OFFSET('Parameters &amp; Main Results'!$B$42,'Parameters &amp; Main Results'!$B$38-1,0)   )/OFFSET(Z74,'Parameters &amp; Main Results'!$B$38,0)</f>
        <v>0</v>
      </c>
      <c r="AD74" s="155">
        <f t="shared" si="4"/>
        <v>-0.1124767666736054</v>
      </c>
      <c r="AE74" s="252">
        <f t="shared" ca="1" si="19"/>
        <v>123.5729</v>
      </c>
      <c r="AF74" s="253">
        <f t="shared" ca="1" si="20"/>
        <v>-4.5713097289130526E-2</v>
      </c>
      <c r="AG74" s="258">
        <f t="shared" ca="1" si="21"/>
        <v>0</v>
      </c>
      <c r="AH74" s="227" t="str">
        <f ca="1">IF(SUM(AG74:OFFSET(AG74,(-HoldAggressiveTime-1),0,,))=0,"Defensive","Aggressive")</f>
        <v>Defensive</v>
      </c>
    </row>
    <row r="75" spans="1:34" ht="15" x14ac:dyDescent="0.2">
      <c r="A75">
        <f t="shared" si="15"/>
        <v>10</v>
      </c>
      <c r="B75">
        <f t="shared" si="16"/>
        <v>1876</v>
      </c>
      <c r="C75" s="70">
        <f t="shared" si="1"/>
        <v>1876.7499999999948</v>
      </c>
      <c r="D75" s="64" t="s">
        <v>115</v>
      </c>
      <c r="E75" s="151">
        <v>10.465995039999999</v>
      </c>
      <c r="F75" s="152">
        <v>117.79170000000001</v>
      </c>
      <c r="G75" s="152">
        <v>133.44890000000001</v>
      </c>
      <c r="H75" s="152">
        <v>146.42356932999999</v>
      </c>
      <c r="I75" s="152">
        <v>117.79170000000001</v>
      </c>
      <c r="J75" s="152">
        <v>10.465995039999999</v>
      </c>
      <c r="K75" s="152">
        <v>10.465995039999999</v>
      </c>
      <c r="L75" s="152">
        <v>22.3</v>
      </c>
      <c r="M75" s="153">
        <v>10.195301669999999</v>
      </c>
      <c r="N75" s="17">
        <f t="shared" ref="N75:T75" si="79">F75/F74/$E75*$E74-1</f>
        <v>-1.9279393961073255E-2</v>
      </c>
      <c r="O75" s="17">
        <f t="shared" si="79"/>
        <v>-2.2102690522953106E-2</v>
      </c>
      <c r="P75" s="17">
        <f t="shared" si="79"/>
        <v>-1.3816952258854931E-2</v>
      </c>
      <c r="Q75" s="17">
        <f t="shared" si="79"/>
        <v>-1.9279393961073255E-2</v>
      </c>
      <c r="R75" s="17">
        <f t="shared" si="79"/>
        <v>0</v>
      </c>
      <c r="S75" s="17">
        <f t="shared" si="79"/>
        <v>0</v>
      </c>
      <c r="T75" s="17">
        <f t="shared" si="79"/>
        <v>-1.817787886129163E-2</v>
      </c>
      <c r="U75" s="240">
        <v>0</v>
      </c>
      <c r="V75" s="240">
        <v>0</v>
      </c>
      <c r="W75" s="223">
        <f t="shared" ca="1" si="23"/>
        <v>-1.9830644185126811E-2</v>
      </c>
      <c r="X75" s="223">
        <f>MMULT(N75:T75,'Parameters &amp; Main Results'!$B$12:$B$18)-'Parameters &amp; Main Results'!$B$22/12+MMULT(U75:V75,'Parameters &amp; Main Results'!$B$20:$B$21)</f>
        <v>-1.9830644185126811E-2</v>
      </c>
      <c r="Y75" s="223">
        <f>MMULT(N75:T75,'Parameters &amp; Main Results'!$C$12:$C$18)-'Parameters &amp; Main Results'!$C$22/12+MMULT(U75:V75,'Parameters &amp; Main Results'!$C$20:$C$21)</f>
        <v>-1.9603390283927907E-2</v>
      </c>
      <c r="Z75" s="17">
        <f t="shared" ca="1" si="77"/>
        <v>4510.5152524175273</v>
      </c>
      <c r="AA75" s="70">
        <f ca="1">Z75/OFFSET(Z75,'Parameters &amp; Main Results'!$B$38,0)</f>
        <v>6.1950117949505064</v>
      </c>
      <c r="AB75" s="70">
        <f ca="1">SUMPRODUCT(Z75:OFFSET(Z75,'Parameters &amp; Main Results'!$B$38-1,0), 'Cash Flow Assist'!$P$11:OFFSET('Cash Flow Assist'!$P$11,'Parameters &amp; Main Results'!$B$38-1,0)  )/OFFSET(Z75,'Parameters &amp; Main Results'!$B$38,0)</f>
        <v>956.36415571830412</v>
      </c>
      <c r="AC75" s="70">
        <f ca="1">SUMPRODUCT(Z75:OFFSET(Z75,'Parameters &amp; Main Results'!$B$38-1,0),'Parameters &amp; Main Results'!$B$42:OFFSET('Parameters &amp; Main Results'!$B$42,'Parameters &amp; Main Results'!$B$38-1,0)   )/OFFSET(Z75,'Parameters &amp; Main Results'!$B$38,0)</f>
        <v>0</v>
      </c>
      <c r="AD75" s="155">
        <f t="shared" si="4"/>
        <v>-0.12958767673851046</v>
      </c>
      <c r="AE75" s="252">
        <f t="shared" ca="1" si="19"/>
        <v>124.5977</v>
      </c>
      <c r="AF75" s="253">
        <f t="shared" ca="1" si="20"/>
        <v>-5.4623801241916965E-2</v>
      </c>
      <c r="AG75" s="258">
        <f t="shared" ca="1" si="21"/>
        <v>0</v>
      </c>
      <c r="AH75" s="227" t="str">
        <f ca="1">IF(SUM(AG75:OFFSET(AG75,(-HoldAggressiveTime-1),0,,))=0,"Defensive","Aggressive")</f>
        <v>Defensive</v>
      </c>
    </row>
    <row r="76" spans="1:34" ht="15" x14ac:dyDescent="0.2">
      <c r="A76">
        <f t="shared" si="15"/>
        <v>11</v>
      </c>
      <c r="B76">
        <f t="shared" si="16"/>
        <v>1876</v>
      </c>
      <c r="C76" s="70">
        <f t="shared" si="1"/>
        <v>1876.833333333328</v>
      </c>
      <c r="D76" s="64" t="s">
        <v>115</v>
      </c>
      <c r="E76" s="151">
        <v>10.56116033</v>
      </c>
      <c r="F76" s="152">
        <v>116.4594</v>
      </c>
      <c r="G76" s="152">
        <v>134.37989999999999</v>
      </c>
      <c r="H76" s="152">
        <v>147.07393402</v>
      </c>
      <c r="I76" s="152">
        <v>116.4594</v>
      </c>
      <c r="J76" s="152">
        <v>10.56116033</v>
      </c>
      <c r="K76" s="152">
        <v>10.56116033</v>
      </c>
      <c r="L76" s="152">
        <v>22.3</v>
      </c>
      <c r="M76" s="153">
        <v>9.9586657699999996</v>
      </c>
      <c r="N76" s="17">
        <f t="shared" ref="N76:T76" si="80">F76/F75/$E76*$E75-1</f>
        <v>-2.0219599804985111E-2</v>
      </c>
      <c r="O76" s="17">
        <f t="shared" si="80"/>
        <v>-2.0972852552811894E-3</v>
      </c>
      <c r="P76" s="17">
        <f t="shared" si="80"/>
        <v>-4.6092310853668161E-3</v>
      </c>
      <c r="Q76" s="17">
        <f t="shared" si="80"/>
        <v>-2.0219599804985111E-2</v>
      </c>
      <c r="R76" s="17">
        <f t="shared" si="80"/>
        <v>0</v>
      </c>
      <c r="S76" s="17">
        <f t="shared" si="80"/>
        <v>0</v>
      </c>
      <c r="T76" s="17">
        <f t="shared" si="80"/>
        <v>-9.0108744708357058E-3</v>
      </c>
      <c r="U76" s="240">
        <v>0</v>
      </c>
      <c r="V76" s="240">
        <v>0</v>
      </c>
      <c r="W76" s="223">
        <f t="shared" ca="1" si="23"/>
        <v>-1.6076367295003523E-2</v>
      </c>
      <c r="X76" s="223">
        <f>MMULT(N76:T76,'Parameters &amp; Main Results'!$B$12:$B$18)-'Parameters &amp; Main Results'!$B$22/12+MMULT(U76:V76,'Parameters &amp; Main Results'!$B$20:$B$21)</f>
        <v>-1.6076367295003523E-2</v>
      </c>
      <c r="Y76" s="223">
        <f>MMULT(N76:T76,'Parameters &amp; Main Results'!$C$12:$C$18)-'Parameters &amp; Main Results'!$C$22/12+MMULT(U76:V76,'Parameters &amp; Main Results'!$C$20:$C$21)</f>
        <v>-1.8449035016681388E-2</v>
      </c>
      <c r="Z76" s="17">
        <f t="shared" ca="1" si="77"/>
        <v>4601.7713425326046</v>
      </c>
      <c r="AA76" s="70">
        <f ca="1">Z76/OFFSET(Z76,'Parameters &amp; Main Results'!$B$38,0)</f>
        <v>6.4896455280260827</v>
      </c>
      <c r="AB76" s="70">
        <f ca="1">SUMPRODUCT(Z76:OFFSET(Z76,'Parameters &amp; Main Results'!$B$38-1,0), 'Cash Flow Assist'!$P$11:OFFSET('Cash Flow Assist'!$P$11,'Parameters &amp; Main Results'!$B$38-1,0)  )/OFFSET(Z76,'Parameters &amp; Main Results'!$B$38,0)</f>
        <v>976.64720602625607</v>
      </c>
      <c r="AC76" s="70">
        <f ca="1">SUMPRODUCT(Z76:OFFSET(Z76,'Parameters &amp; Main Results'!$B$38-1,0),'Parameters &amp; Main Results'!$B$42:OFFSET('Parameters &amp; Main Results'!$B$42,'Parameters &amp; Main Results'!$B$38-1,0)   )/OFFSET(Z76,'Parameters &amp; Main Results'!$B$38,0)</f>
        <v>0</v>
      </c>
      <c r="AD76" s="155">
        <f t="shared" si="4"/>
        <v>-0.14718706558018513</v>
      </c>
      <c r="AE76" s="252">
        <f t="shared" ca="1" si="19"/>
        <v>127.37090000000001</v>
      </c>
      <c r="AF76" s="253">
        <f t="shared" ca="1" si="20"/>
        <v>-8.5667134329740963E-2</v>
      </c>
      <c r="AG76" s="258">
        <f t="shared" ca="1" si="21"/>
        <v>0</v>
      </c>
      <c r="AH76" s="227" t="str">
        <f ca="1">IF(SUM(AG76:OFFSET(AG76,(-HoldAggressiveTime-1),0,,))=0,"Defensive","Aggressive")</f>
        <v>Defensive</v>
      </c>
    </row>
    <row r="77" spans="1:34" ht="15" x14ac:dyDescent="0.2">
      <c r="A77">
        <f t="shared" si="15"/>
        <v>12</v>
      </c>
      <c r="B77">
        <f t="shared" si="16"/>
        <v>1876</v>
      </c>
      <c r="C77" s="70">
        <f t="shared" si="1"/>
        <v>1876.9166666666613</v>
      </c>
      <c r="D77" s="64" t="s">
        <v>115</v>
      </c>
      <c r="E77" s="151">
        <v>10.751490909999999</v>
      </c>
      <c r="F77" s="152">
        <v>116.34050000000001</v>
      </c>
      <c r="G77" s="152">
        <v>134.6549</v>
      </c>
      <c r="H77" s="152">
        <v>147.72718741</v>
      </c>
      <c r="I77" s="152">
        <v>116.34050000000001</v>
      </c>
      <c r="J77" s="152">
        <v>10.751490909999999</v>
      </c>
      <c r="K77" s="152">
        <v>10.751490909999999</v>
      </c>
      <c r="L77" s="152">
        <v>22.3</v>
      </c>
      <c r="M77" s="153">
        <v>9.7433912100000004</v>
      </c>
      <c r="N77" s="17">
        <f t="shared" ref="N77:T77" si="81">F77/F76/$E77*$E76-1</f>
        <v>-1.8705598010103519E-2</v>
      </c>
      <c r="O77" s="17">
        <f t="shared" si="81"/>
        <v>-1.5692505542180823E-2</v>
      </c>
      <c r="P77" s="17">
        <f t="shared" si="81"/>
        <v>-1.3339677949879669E-2</v>
      </c>
      <c r="Q77" s="17">
        <f t="shared" si="81"/>
        <v>-1.8705598010103519E-2</v>
      </c>
      <c r="R77" s="17">
        <f t="shared" si="81"/>
        <v>0</v>
      </c>
      <c r="S77" s="17">
        <f t="shared" si="81"/>
        <v>0</v>
      </c>
      <c r="T77" s="17">
        <f t="shared" si="81"/>
        <v>-1.7702715055357809E-2</v>
      </c>
      <c r="U77" s="240">
        <v>0</v>
      </c>
      <c r="V77" s="240">
        <v>0</v>
      </c>
      <c r="W77" s="223">
        <f t="shared" ca="1" si="23"/>
        <v>-1.8094502035448361E-2</v>
      </c>
      <c r="X77" s="223">
        <f>MMULT(N77:T77,'Parameters &amp; Main Results'!$B$12:$B$18)-'Parameters &amp; Main Results'!$B$22/12+MMULT(U77:V77,'Parameters &amp; Main Results'!$B$20:$B$21)</f>
        <v>-1.8094502035448361E-2</v>
      </c>
      <c r="Y77" s="223">
        <f>MMULT(N77:T77,'Parameters &amp; Main Results'!$C$12:$C$18)-'Parameters &amp; Main Results'!$C$22/12+MMULT(U77:V77,'Parameters &amp; Main Results'!$C$20:$C$21)</f>
        <v>-1.8445955429977914E-2</v>
      </c>
      <c r="Z77" s="17">
        <f t="shared" ca="1" si="77"/>
        <v>4676.9598671814038</v>
      </c>
      <c r="AA77" s="70">
        <f ca="1">Z77/OFFSET(Z77,'Parameters &amp; Main Results'!$B$38,0)</f>
        <v>7.0052888372503679</v>
      </c>
      <c r="AB77" s="70">
        <f ca="1">SUMPRODUCT(Z77:OFFSET(Z77,'Parameters &amp; Main Results'!$B$38-1,0), 'Cash Flow Assist'!$P$11:OFFSET('Cash Flow Assist'!$P$11,'Parameters &amp; Main Results'!$B$38-1,0)  )/OFFSET(Z77,'Parameters &amp; Main Results'!$B$38,0)</f>
        <v>1031.4689479418989</v>
      </c>
      <c r="AC77" s="70">
        <f ca="1">SUMPRODUCT(Z77:OFFSET(Z77,'Parameters &amp; Main Results'!$B$38-1,0),'Parameters &amp; Main Results'!$B$42:OFFSET('Parameters &amp; Main Results'!$B$42,'Parameters &amp; Main Results'!$B$38-1,0)   )/OFFSET(Z77,'Parameters &amp; Main Results'!$B$38,0)</f>
        <v>0</v>
      </c>
      <c r="AD77" s="155">
        <f t="shared" si="4"/>
        <v>-0.16313944150925896</v>
      </c>
      <c r="AE77" s="252">
        <f t="shared" ca="1" si="19"/>
        <v>127.7225</v>
      </c>
      <c r="AF77" s="253">
        <f t="shared" ca="1" si="20"/>
        <v>-8.9115073694924468E-2</v>
      </c>
      <c r="AG77" s="258">
        <f t="shared" ca="1" si="21"/>
        <v>0</v>
      </c>
      <c r="AH77" s="227" t="str">
        <f ca="1">IF(SUM(AG77:OFFSET(AG77,(-HoldAggressiveTime-1),0,,))=0,"Defensive","Aggressive")</f>
        <v>Defensive</v>
      </c>
    </row>
    <row r="78" spans="1:34" ht="15" x14ac:dyDescent="0.2">
      <c r="A78">
        <f t="shared" si="15"/>
        <v>1</v>
      </c>
      <c r="B78">
        <f t="shared" si="16"/>
        <v>1877</v>
      </c>
      <c r="C78" s="70">
        <f t="shared" si="1"/>
        <v>1876.9999999999945</v>
      </c>
      <c r="D78" s="64" t="s">
        <v>115</v>
      </c>
      <c r="E78" s="151">
        <v>10.9417405</v>
      </c>
      <c r="F78" s="152">
        <v>116.13030000000001</v>
      </c>
      <c r="G78" s="152">
        <v>132.01669999999999</v>
      </c>
      <c r="H78" s="152">
        <v>148.34641053000001</v>
      </c>
      <c r="I78" s="152">
        <v>116.13030000000001</v>
      </c>
      <c r="J78" s="152">
        <v>10.9417405</v>
      </c>
      <c r="K78" s="152">
        <v>10.9417405</v>
      </c>
      <c r="L78" s="152">
        <v>21.25</v>
      </c>
      <c r="M78" s="153">
        <v>9.5389593000000001</v>
      </c>
      <c r="N78" s="17">
        <f t="shared" ref="N78:T78" si="82">F78/F77/$E78*$E77-1</f>
        <v>-1.9162857380598197E-2</v>
      </c>
      <c r="O78" s="17">
        <f t="shared" si="82"/>
        <v>-3.6639151645919132E-2</v>
      </c>
      <c r="P78" s="17">
        <f t="shared" si="82"/>
        <v>-1.3268723057501819E-2</v>
      </c>
      <c r="Q78" s="17">
        <f t="shared" si="82"/>
        <v>-1.9162857380598197E-2</v>
      </c>
      <c r="R78" s="17">
        <f t="shared" si="82"/>
        <v>0</v>
      </c>
      <c r="S78" s="17">
        <f t="shared" si="82"/>
        <v>0</v>
      </c>
      <c r="T78" s="17">
        <f t="shared" si="82"/>
        <v>-6.3654014558352845E-2</v>
      </c>
      <c r="U78" s="240">
        <v>0</v>
      </c>
      <c r="V78" s="240">
        <v>0</v>
      </c>
      <c r="W78" s="223">
        <f t="shared" ca="1" si="23"/>
        <v>-2.4924340759216786E-2</v>
      </c>
      <c r="X78" s="223">
        <f>MMULT(N78:T78,'Parameters &amp; Main Results'!$B$12:$B$18)-'Parameters &amp; Main Results'!$B$22/12+MMULT(U78:V78,'Parameters &amp; Main Results'!$B$20:$B$21)</f>
        <v>-2.4924340759216786E-2</v>
      </c>
      <c r="Y78" s="223">
        <f>MMULT(N78:T78,'Parameters &amp; Main Results'!$C$12:$C$18)-'Parameters &amp; Main Results'!$C$22/12+MMULT(U78:V78,'Parameters &amp; Main Results'!$C$20:$C$21)</f>
        <v>-2.0952153473796958E-2</v>
      </c>
      <c r="Z78" s="17">
        <f t="shared" ca="1" si="77"/>
        <v>4763.1466336389221</v>
      </c>
      <c r="AA78" s="70">
        <f ca="1">Z78/OFFSET(Z78,'Parameters &amp; Main Results'!$B$38,0)</f>
        <v>7.3142276192500164</v>
      </c>
      <c r="AB78" s="70">
        <f ca="1">SUMPRODUCT(Z78:OFFSET(Z78,'Parameters &amp; Main Results'!$B$38-1,0), 'Cash Flow Assist'!$P$11:OFFSET('Cash Flow Assist'!$P$11,'Parameters &amp; Main Results'!$B$38-1,0)  )/OFFSET(Z78,'Parameters &amp; Main Results'!$B$38,0)</f>
        <v>1051.3138624002286</v>
      </c>
      <c r="AC78" s="70">
        <f ca="1">SUMPRODUCT(Z78:OFFSET(Z78,'Parameters &amp; Main Results'!$B$38-1,0),'Parameters &amp; Main Results'!$B$42:OFFSET('Parameters &amp; Main Results'!$B$42,'Parameters &amp; Main Results'!$B$38-1,0)   )/OFFSET(Z78,'Parameters &amp; Main Results'!$B$38,0)</f>
        <v>0</v>
      </c>
      <c r="AD78" s="155">
        <f t="shared" si="4"/>
        <v>-0.17917608103906479</v>
      </c>
      <c r="AE78" s="252">
        <f t="shared" ca="1" si="19"/>
        <v>129.12639999999999</v>
      </c>
      <c r="AF78" s="253">
        <f t="shared" ca="1" si="20"/>
        <v>-0.10064634342783493</v>
      </c>
      <c r="AG78" s="258">
        <f t="shared" ca="1" si="21"/>
        <v>0</v>
      </c>
      <c r="AH78" s="227" t="str">
        <f ca="1">IF(SUM(AG78:OFFSET(AG78,(-HoldAggressiveTime-1),0,,))=0,"Defensive","Aggressive")</f>
        <v>Defensive</v>
      </c>
    </row>
    <row r="79" spans="1:34" ht="15" x14ac:dyDescent="0.2">
      <c r="A79">
        <f t="shared" si="15"/>
        <v>2</v>
      </c>
      <c r="B79">
        <f t="shared" si="16"/>
        <v>1877</v>
      </c>
      <c r="C79" s="70">
        <f t="shared" si="1"/>
        <v>1877.0833333333278</v>
      </c>
      <c r="D79" s="64" t="s">
        <v>115</v>
      </c>
      <c r="E79" s="151">
        <v>10.65632562</v>
      </c>
      <c r="F79" s="152">
        <v>109.82980000000001</v>
      </c>
      <c r="G79" s="152">
        <v>131.9177</v>
      </c>
      <c r="H79" s="152">
        <v>148.96822924</v>
      </c>
      <c r="I79" s="152">
        <v>109.82980000000001</v>
      </c>
      <c r="J79" s="152">
        <v>10.65632562</v>
      </c>
      <c r="K79" s="152">
        <v>10.65632562</v>
      </c>
      <c r="L79" s="152">
        <v>21.25</v>
      </c>
      <c r="M79" s="153">
        <v>9.2434121699999992</v>
      </c>
      <c r="N79" s="17">
        <f t="shared" ref="N79:T79" si="83">F79/F78/$E79*$E78-1</f>
        <v>-2.8923212646273955E-2</v>
      </c>
      <c r="O79" s="17">
        <f t="shared" si="83"/>
        <v>2.6013620698241535E-2</v>
      </c>
      <c r="P79" s="17">
        <f t="shared" si="83"/>
        <v>3.108754566768912E-2</v>
      </c>
      <c r="Q79" s="17">
        <f t="shared" si="83"/>
        <v>-2.8923212646273955E-2</v>
      </c>
      <c r="R79" s="17">
        <f t="shared" si="83"/>
        <v>0</v>
      </c>
      <c r="S79" s="17">
        <f t="shared" si="83"/>
        <v>0</v>
      </c>
      <c r="T79" s="17">
        <f t="shared" si="83"/>
        <v>2.6783610991046203E-2</v>
      </c>
      <c r="U79" s="240">
        <v>0</v>
      </c>
      <c r="V79" s="240">
        <v>0</v>
      </c>
      <c r="W79" s="223">
        <f t="shared" ca="1" si="23"/>
        <v>-1.5192171462171515E-2</v>
      </c>
      <c r="X79" s="223">
        <f>MMULT(N79:T79,'Parameters &amp; Main Results'!$B$12:$B$18)-'Parameters &amp; Main Results'!$B$22/12+MMULT(U79:V79,'Parameters &amp; Main Results'!$B$20:$B$21)</f>
        <v>-1.5192171462171515E-2</v>
      </c>
      <c r="Y79" s="223">
        <f>MMULT(N79:T79,'Parameters &amp; Main Results'!$C$12:$C$18)-'Parameters &amp; Main Results'!$C$22/12+MMULT(U79:V79,'Parameters &amp; Main Results'!$C$20:$C$21)</f>
        <v>-2.3471195978489071E-2</v>
      </c>
      <c r="Z79" s="17">
        <f t="shared" ca="1" si="77"/>
        <v>4884.8995342039607</v>
      </c>
      <c r="AA79" s="70">
        <f ca="1">Z79/OFFSET(Z79,'Parameters &amp; Main Results'!$B$38,0)</f>
        <v>7.7632302006033429</v>
      </c>
      <c r="AB79" s="70">
        <f ca="1">SUMPRODUCT(Z79:OFFSET(Z79,'Parameters &amp; Main Results'!$B$38-1,0), 'Cash Flow Assist'!$P$11:OFFSET('Cash Flow Assist'!$P$11,'Parameters &amp; Main Results'!$B$38-1,0)  )/OFFSET(Z79,'Parameters &amp; Main Results'!$B$38,0)</f>
        <v>1081.5047889016357</v>
      </c>
      <c r="AC79" s="70">
        <f ca="1">SUMPRODUCT(Z79:OFFSET(Z79,'Parameters &amp; Main Results'!$B$38-1,0),'Parameters &amp; Main Results'!$B$42:OFFSET('Parameters &amp; Main Results'!$B$42,'Parameters &amp; Main Results'!$B$38-1,0)   )/OFFSET(Z79,'Parameters &amp; Main Results'!$B$38,0)</f>
        <v>0</v>
      </c>
      <c r="AD79" s="155">
        <f t="shared" si="4"/>
        <v>-0.20291694579231989</v>
      </c>
      <c r="AE79" s="252">
        <f t="shared" ca="1" si="19"/>
        <v>129.48949999999999</v>
      </c>
      <c r="AF79" s="253">
        <f t="shared" ca="1" si="20"/>
        <v>-0.15182466532035407</v>
      </c>
      <c r="AG79" s="258">
        <f t="shared" ca="1" si="21"/>
        <v>0</v>
      </c>
      <c r="AH79" s="227" t="str">
        <f ca="1">IF(SUM(AG79:OFFSET(AG79,(-HoldAggressiveTime-1),0,,))=0,"Defensive","Aggressive")</f>
        <v>Defensive</v>
      </c>
    </row>
    <row r="80" spans="1:34" ht="15" x14ac:dyDescent="0.2">
      <c r="A80">
        <f t="shared" si="15"/>
        <v>3</v>
      </c>
      <c r="B80">
        <f t="shared" si="16"/>
        <v>1877</v>
      </c>
      <c r="C80" s="70">
        <f t="shared" si="1"/>
        <v>1877.1666666666611</v>
      </c>
      <c r="D80" s="64" t="s">
        <v>115</v>
      </c>
      <c r="E80" s="151">
        <v>10.180580170000001</v>
      </c>
      <c r="F80" s="152">
        <v>104.7039</v>
      </c>
      <c r="G80" s="152">
        <v>131.43809999999999</v>
      </c>
      <c r="H80" s="152">
        <v>149.59265439999999</v>
      </c>
      <c r="I80" s="152">
        <v>104.7039</v>
      </c>
      <c r="J80" s="152">
        <v>10.180580170000001</v>
      </c>
      <c r="K80" s="152">
        <v>10.180580170000001</v>
      </c>
      <c r="L80" s="152">
        <v>21.25</v>
      </c>
      <c r="M80" s="153">
        <v>9.1987378900000003</v>
      </c>
      <c r="N80" s="17">
        <f t="shared" ref="N80:T80" si="84">F80/F79/$E80*$E79-1</f>
        <v>-2.1216044390404143E-3</v>
      </c>
      <c r="O80" s="17">
        <f t="shared" si="84"/>
        <v>4.292518741373641E-2</v>
      </c>
      <c r="P80" s="17">
        <f t="shared" si="84"/>
        <v>5.1118227658560444E-2</v>
      </c>
      <c r="Q80" s="17">
        <f t="shared" si="84"/>
        <v>-2.1216044390404143E-3</v>
      </c>
      <c r="R80" s="17">
        <f t="shared" si="84"/>
        <v>0</v>
      </c>
      <c r="S80" s="17">
        <f t="shared" si="84"/>
        <v>0</v>
      </c>
      <c r="T80" s="17">
        <f t="shared" si="84"/>
        <v>4.6730681558003972E-2</v>
      </c>
      <c r="U80" s="240">
        <v>0</v>
      </c>
      <c r="V80" s="240">
        <v>0</v>
      </c>
      <c r="W80" s="223">
        <f t="shared" ca="1" si="23"/>
        <v>9.2887015647005033E-3</v>
      </c>
      <c r="X80" s="223">
        <f>MMULT(N80:T80,'Parameters &amp; Main Results'!$B$12:$B$18)-'Parameters &amp; Main Results'!$B$22/12+MMULT(U80:V80,'Parameters &amp; Main Results'!$B$20:$B$21)</f>
        <v>9.2887015647005033E-3</v>
      </c>
      <c r="Y80" s="223">
        <f>MMULT(N80:T80,'Parameters &amp; Main Results'!$C$12:$C$18)-'Parameters &amp; Main Results'!$C$22/12+MMULT(U80:V80,'Parameters &amp; Main Results'!$C$20:$C$21)</f>
        <v>2.3414080795706011E-3</v>
      </c>
      <c r="Z80" s="17">
        <f t="shared" ca="1" si="77"/>
        <v>4960.2566030133075</v>
      </c>
      <c r="AA80" s="70">
        <f ca="1">Z80/OFFSET(Z80,'Parameters &amp; Main Results'!$B$38,0)</f>
        <v>8.0925692510109251</v>
      </c>
      <c r="AB80" s="70">
        <f ca="1">SUMPRODUCT(Z80:OFFSET(Z80,'Parameters &amp; Main Results'!$B$38-1,0), 'Cash Flow Assist'!$P$11:OFFSET('Cash Flow Assist'!$P$11,'Parameters &amp; Main Results'!$B$38-1,0)  )/OFFSET(Z80,'Parameters &amp; Main Results'!$B$38,0)</f>
        <v>1103.3149302577826</v>
      </c>
      <c r="AC80" s="70">
        <f ca="1">SUMPRODUCT(Z80:OFFSET(Z80,'Parameters &amp; Main Results'!$B$38-1,0),'Parameters &amp; Main Results'!$B$42:OFFSET('Parameters &amp; Main Results'!$B$42,'Parameters &amp; Main Results'!$B$38-1,0)   )/OFFSET(Z80,'Parameters &amp; Main Results'!$B$38,0)</f>
        <v>0</v>
      </c>
      <c r="AD80" s="155">
        <f t="shared" si="4"/>
        <v>-0.20460804073841077</v>
      </c>
      <c r="AE80" s="252">
        <f t="shared" ca="1" si="19"/>
        <v>130.2578</v>
      </c>
      <c r="AF80" s="253">
        <f t="shared" ca="1" si="20"/>
        <v>-0.19617942265261656</v>
      </c>
      <c r="AG80" s="258">
        <f t="shared" ca="1" si="21"/>
        <v>0</v>
      </c>
      <c r="AH80" s="227" t="str">
        <f ca="1">IF(SUM(AG80:OFFSET(AG80,(-HoldAggressiveTime-1),0,,))=0,"Defensive","Aggressive")</f>
        <v>Defensive</v>
      </c>
    </row>
    <row r="81" spans="1:34" ht="15" x14ac:dyDescent="0.2">
      <c r="A81">
        <f t="shared" si="15"/>
        <v>4</v>
      </c>
      <c r="B81">
        <f t="shared" si="16"/>
        <v>1877</v>
      </c>
      <c r="C81" s="70">
        <f t="shared" si="1"/>
        <v>1877.2499999999943</v>
      </c>
      <c r="D81" s="64" t="s">
        <v>115</v>
      </c>
      <c r="E81" s="151">
        <v>10.465995039999999</v>
      </c>
      <c r="F81" s="152">
        <v>97.898200000000003</v>
      </c>
      <c r="G81" s="152">
        <v>132.8484</v>
      </c>
      <c r="H81" s="152">
        <v>150.21969694000001</v>
      </c>
      <c r="I81" s="152">
        <v>97.898200000000003</v>
      </c>
      <c r="J81" s="152">
        <v>10.465995039999999</v>
      </c>
      <c r="K81" s="152">
        <v>10.465995039999999</v>
      </c>
      <c r="L81" s="152">
        <v>21.25</v>
      </c>
      <c r="M81" s="153">
        <v>8.3355525000000004</v>
      </c>
      <c r="N81" s="17">
        <f t="shared" ref="N81:T81" si="85">F81/F80/$E81*$E80-1</f>
        <v>-9.0497594878718779E-2</v>
      </c>
      <c r="O81" s="17">
        <f t="shared" si="85"/>
        <v>-1.6833529036976325E-2</v>
      </c>
      <c r="P81" s="17">
        <f t="shared" si="85"/>
        <v>-2.31933295145208E-2</v>
      </c>
      <c r="Q81" s="17">
        <f t="shared" si="85"/>
        <v>-9.0497594878718779E-2</v>
      </c>
      <c r="R81" s="17">
        <f t="shared" si="85"/>
        <v>0</v>
      </c>
      <c r="S81" s="17">
        <f t="shared" si="85"/>
        <v>0</v>
      </c>
      <c r="T81" s="17">
        <f t="shared" si="85"/>
        <v>-2.7270686533785948E-2</v>
      </c>
      <c r="U81" s="240">
        <v>0</v>
      </c>
      <c r="V81" s="240">
        <v>0</v>
      </c>
      <c r="W81" s="223">
        <f t="shared" ca="1" si="23"/>
        <v>-7.2645102959790306E-2</v>
      </c>
      <c r="X81" s="223">
        <f>MMULT(N81:T81,'Parameters &amp; Main Results'!$B$12:$B$18)-'Parameters &amp; Main Results'!$B$22/12+MMULT(U81:V81,'Parameters &amp; Main Results'!$B$20:$B$21)</f>
        <v>-7.2645102959790306E-2</v>
      </c>
      <c r="Y81" s="223">
        <f>MMULT(N81:T81,'Parameters &amp; Main Results'!$C$12:$C$18)-'Parameters &amp; Main Results'!$C$22/12+MMULT(U81:V81,'Parameters &amp; Main Results'!$C$20:$C$21)</f>
        <v>-8.3172854961211198E-2</v>
      </c>
      <c r="Z81" s="17">
        <f t="shared" ca="1" si="77"/>
        <v>4914.6062918602183</v>
      </c>
      <c r="AA81" s="70">
        <f ca="1">Z81/OFFSET(Z81,'Parameters &amp; Main Results'!$B$38,0)</f>
        <v>8.3602013648868656</v>
      </c>
      <c r="AB81" s="70">
        <f ca="1">SUMPRODUCT(Z81:OFFSET(Z81,'Parameters &amp; Main Results'!$B$38-1,0), 'Cash Flow Assist'!$P$11:OFFSET('Cash Flow Assist'!$P$11,'Parameters &amp; Main Results'!$B$38-1,0)  )/OFFSET(Z81,'Parameters &amp; Main Results'!$B$38,0)</f>
        <v>1142.9951347622232</v>
      </c>
      <c r="AC81" s="70">
        <f ca="1">SUMPRODUCT(Z81:OFFSET(Z81,'Parameters &amp; Main Results'!$B$38-1,0),'Parameters &amp; Main Results'!$B$42:OFFSET('Parameters &amp; Main Results'!$B$42,'Parameters &amp; Main Results'!$B$38-1,0)   )/OFFSET(Z81,'Parameters &amp; Main Results'!$B$38,0)</f>
        <v>0</v>
      </c>
      <c r="AD81" s="155">
        <f t="shared" si="4"/>
        <v>-0.27658910003745651</v>
      </c>
      <c r="AE81" s="252">
        <f t="shared" ca="1" si="19"/>
        <v>130.67789999999999</v>
      </c>
      <c r="AF81" s="253">
        <f t="shared" ca="1" si="20"/>
        <v>-0.2508434861594806</v>
      </c>
      <c r="AG81" s="258">
        <f t="shared" ca="1" si="21"/>
        <v>0</v>
      </c>
      <c r="AH81" s="227" t="str">
        <f ca="1">IF(SUM(AG81:OFFSET(AG81,(-HoldAggressiveTime-1),0,,))=0,"Defensive","Aggressive")</f>
        <v>Defensive</v>
      </c>
    </row>
    <row r="82" spans="1:34" ht="15" x14ac:dyDescent="0.2">
      <c r="A82">
        <f t="shared" si="15"/>
        <v>5</v>
      </c>
      <c r="B82">
        <f t="shared" si="16"/>
        <v>1877</v>
      </c>
      <c r="C82" s="70">
        <f t="shared" si="1"/>
        <v>1877.3333333333276</v>
      </c>
      <c r="D82" s="64" t="s">
        <v>115</v>
      </c>
      <c r="E82" s="151">
        <v>10.65632562</v>
      </c>
      <c r="F82" s="152">
        <v>98.448099999999997</v>
      </c>
      <c r="G82" s="152">
        <v>135.25129999999999</v>
      </c>
      <c r="H82" s="152">
        <v>150.84936784000001</v>
      </c>
      <c r="I82" s="152">
        <v>98.448099999999997</v>
      </c>
      <c r="J82" s="152">
        <v>10.65632562</v>
      </c>
      <c r="K82" s="152">
        <v>10.65632562</v>
      </c>
      <c r="L82" s="152">
        <v>21.25</v>
      </c>
      <c r="M82" s="153">
        <v>8.2070874099999997</v>
      </c>
      <c r="N82" s="17">
        <f t="shared" ref="N82:T82" si="86">F82/F81/$E82*$E81-1</f>
        <v>-1.2344073309855652E-2</v>
      </c>
      <c r="O82" s="17">
        <f t="shared" si="86"/>
        <v>-9.6331053789255883E-5</v>
      </c>
      <c r="P82" s="17">
        <f t="shared" si="86"/>
        <v>-1.3744007308435502E-2</v>
      </c>
      <c r="Q82" s="17">
        <f t="shared" si="86"/>
        <v>-1.2344073309855652E-2</v>
      </c>
      <c r="R82" s="17">
        <f t="shared" si="86"/>
        <v>0</v>
      </c>
      <c r="S82" s="17">
        <f t="shared" si="86"/>
        <v>0</v>
      </c>
      <c r="T82" s="17">
        <f t="shared" si="86"/>
        <v>-1.78608074478116E-2</v>
      </c>
      <c r="U82" s="240">
        <v>0</v>
      </c>
      <c r="V82" s="240">
        <v>0</v>
      </c>
      <c r="W82" s="223">
        <f t="shared" ca="1" si="23"/>
        <v>-1.0212028232206839E-2</v>
      </c>
      <c r="X82" s="223">
        <f>MMULT(N82:T82,'Parameters &amp; Main Results'!$B$12:$B$18)-'Parameters &amp; Main Results'!$B$22/12+MMULT(U82:V82,'Parameters &amp; Main Results'!$B$20:$B$21)</f>
        <v>-1.0212028232206839E-2</v>
      </c>
      <c r="Y82" s="223">
        <f>MMULT(N82:T82,'Parameters &amp; Main Results'!$C$12:$C$18)-'Parameters &amp; Main Results'!$C$22/12+MMULT(U82:V82,'Parameters &amp; Main Results'!$C$20:$C$21)</f>
        <v>-1.116096575091568E-2</v>
      </c>
      <c r="Z82" s="17">
        <f t="shared" ca="1" si="77"/>
        <v>5299.5959880579821</v>
      </c>
      <c r="AA82" s="70">
        <f ca="1">Z82/OFFSET(Z82,'Parameters &amp; Main Results'!$B$38,0)</f>
        <v>9.4578046705788861</v>
      </c>
      <c r="AB82" s="70">
        <f ca="1">SUMPRODUCT(Z82:OFFSET(Z82,'Parameters &amp; Main Results'!$B$38-1,0), 'Cash Flow Assist'!$P$11:OFFSET('Cash Flow Assist'!$P$11,'Parameters &amp; Main Results'!$B$38-1,0)  )/OFFSET(Z82,'Parameters &amp; Main Results'!$B$38,0)</f>
        <v>1191.4019744018117</v>
      </c>
      <c r="AC82" s="70">
        <f ca="1">SUMPRODUCT(Z82:OFFSET(Z82,'Parameters &amp; Main Results'!$B$38-1,0),'Parameters &amp; Main Results'!$B$42:OFFSET('Parameters &amp; Main Results'!$B$42,'Parameters &amp; Main Results'!$B$38-1,0)   )/OFFSET(Z82,'Parameters &amp; Main Results'!$B$38,0)</f>
        <v>0</v>
      </c>
      <c r="AD82" s="155">
        <f t="shared" si="4"/>
        <v>-0.28551893721974275</v>
      </c>
      <c r="AE82" s="252">
        <f t="shared" ref="AE82:AE145" ca="1" si="87">OFFSET(F82,-Lookback,0,,)</f>
        <v>132.88839999999999</v>
      </c>
      <c r="AF82" s="253">
        <f t="shared" ca="1" si="20"/>
        <v>-0.25916709058126969</v>
      </c>
      <c r="AG82" s="258">
        <f t="shared" ca="1" si="21"/>
        <v>0</v>
      </c>
      <c r="AH82" s="227" t="str">
        <f ca="1">IF(SUM(AG82:OFFSET(AG82,(-HoldAggressiveTime-1),0,,))=0,"Defensive","Aggressive")</f>
        <v>Defensive</v>
      </c>
    </row>
    <row r="83" spans="1:34" ht="15" x14ac:dyDescent="0.2">
      <c r="A83">
        <f t="shared" si="15"/>
        <v>6</v>
      </c>
      <c r="B83">
        <f t="shared" si="16"/>
        <v>1877</v>
      </c>
      <c r="C83" s="70">
        <f t="shared" si="1"/>
        <v>1877.4166666666608</v>
      </c>
      <c r="D83" s="64" t="s">
        <v>115</v>
      </c>
      <c r="E83" s="151">
        <v>10.08541488</v>
      </c>
      <c r="F83" s="152">
        <v>91.924199999999999</v>
      </c>
      <c r="G83" s="152">
        <v>133.9331</v>
      </c>
      <c r="H83" s="152">
        <v>151.48167810999999</v>
      </c>
      <c r="I83" s="152">
        <v>91.924199999999999</v>
      </c>
      <c r="J83" s="152">
        <v>10.08541488</v>
      </c>
      <c r="K83" s="152">
        <v>10.08541488</v>
      </c>
      <c r="L83" s="152">
        <v>21.25</v>
      </c>
      <c r="M83" s="153">
        <v>8.0702525999999999</v>
      </c>
      <c r="N83" s="17">
        <f t="shared" ref="N83:T83" si="88">F83/F82/$E83*$E82-1</f>
        <v>-1.3411078762995521E-2</v>
      </c>
      <c r="O83" s="17">
        <f t="shared" si="88"/>
        <v>4.6309544931041113E-2</v>
      </c>
      <c r="P83" s="17">
        <f t="shared" si="88"/>
        <v>6.1036507911326199E-2</v>
      </c>
      <c r="Q83" s="17">
        <f t="shared" si="88"/>
        <v>-1.3411078762995521E-2</v>
      </c>
      <c r="R83" s="17">
        <f t="shared" si="88"/>
        <v>0</v>
      </c>
      <c r="S83" s="17">
        <f t="shared" si="88"/>
        <v>0</v>
      </c>
      <c r="T83" s="17">
        <f t="shared" si="88"/>
        <v>5.6607561195340939E-2</v>
      </c>
      <c r="U83" s="240">
        <v>0</v>
      </c>
      <c r="V83" s="240">
        <v>0</v>
      </c>
      <c r="W83" s="223">
        <f t="shared" ca="1" si="23"/>
        <v>1.9923113070619658E-3</v>
      </c>
      <c r="X83" s="223">
        <f>MMULT(N83:T83,'Parameters &amp; Main Results'!$B$12:$B$18)-'Parameters &amp; Main Results'!$B$22/12+MMULT(U83:V83,'Parameters &amp; Main Results'!$B$20:$B$21)</f>
        <v>1.9923113070619658E-3</v>
      </c>
      <c r="Y83" s="223">
        <f>MMULT(N83:T83,'Parameters &amp; Main Results'!$C$12:$C$18)-'Parameters &amp; Main Results'!$C$22/12+MMULT(U83:V83,'Parameters &amp; Main Results'!$C$20:$C$21)</f>
        <v>-7.480683060258524E-3</v>
      </c>
      <c r="Z83" s="17">
        <f t="shared" ca="1" si="77"/>
        <v>5354.2739851573797</v>
      </c>
      <c r="AA83" s="70">
        <f ca="1">Z83/OFFSET(Z83,'Parameters &amp; Main Results'!$B$38,0)</f>
        <v>9.9637907854971957</v>
      </c>
      <c r="AB83" s="70">
        <f ca="1">SUMPRODUCT(Z83:OFFSET(Z83,'Parameters &amp; Main Results'!$B$38-1,0), 'Cash Flow Assist'!$P$11:OFFSET('Cash Flow Assist'!$P$11,'Parameters &amp; Main Results'!$B$38-1,0)  )/OFFSET(Z83,'Parameters &amp; Main Results'!$B$38,0)</f>
        <v>1233.504333043724</v>
      </c>
      <c r="AC83" s="70">
        <f ca="1">SUMPRODUCT(Z83:OFFSET(Z83,'Parameters &amp; Main Results'!$B$38-1,0),'Parameters &amp; Main Results'!$B$42:OFFSET('Parameters &amp; Main Results'!$B$42,'Parameters &amp; Main Results'!$B$38-1,0)   )/OFFSET(Z83,'Parameters &amp; Main Results'!$B$38,0)</f>
        <v>0</v>
      </c>
      <c r="AD83" s="155">
        <f t="shared" si="4"/>
        <v>-0.29510089902735748</v>
      </c>
      <c r="AE83" s="252">
        <f t="shared" ca="1" si="87"/>
        <v>135.41839999999999</v>
      </c>
      <c r="AF83" s="253">
        <f t="shared" ref="AF83:AF146" ca="1" si="89">(F83-AE83)/AE83</f>
        <v>-0.32118382730854889</v>
      </c>
      <c r="AG83" s="258">
        <f t="shared" ref="AG83:AG146" ca="1" si="90">IF(AF83&gt;MktDrop,0,1)</f>
        <v>0</v>
      </c>
      <c r="AH83" s="227" t="str">
        <f ca="1">IF(SUM(AG83:OFFSET(AG83,(-HoldAggressiveTime-1),0,,))=0,"Defensive","Aggressive")</f>
        <v>Defensive</v>
      </c>
    </row>
    <row r="84" spans="1:34" ht="15" x14ac:dyDescent="0.2">
      <c r="A84">
        <f t="shared" si="15"/>
        <v>7</v>
      </c>
      <c r="B84">
        <f t="shared" si="16"/>
        <v>1877</v>
      </c>
      <c r="C84" s="70">
        <f t="shared" si="1"/>
        <v>1877.4999999999941</v>
      </c>
      <c r="D84" s="64" t="s">
        <v>115</v>
      </c>
      <c r="E84" s="151">
        <v>10.180580170000001</v>
      </c>
      <c r="F84" s="152">
        <v>96.194000000000003</v>
      </c>
      <c r="G84" s="152">
        <v>134.44220000000001</v>
      </c>
      <c r="H84" s="152">
        <v>152.11663881000001</v>
      </c>
      <c r="I84" s="152">
        <v>96.194000000000003</v>
      </c>
      <c r="J84" s="152">
        <v>10.180580170000001</v>
      </c>
      <c r="K84" s="152">
        <v>10.180580170000001</v>
      </c>
      <c r="L84" s="152">
        <v>21.25</v>
      </c>
      <c r="M84" s="153">
        <v>8.3372941199999993</v>
      </c>
      <c r="N84" s="17">
        <f t="shared" ref="N84:T84" si="91">F84/F83/$E84*$E83-1</f>
        <v>3.666721813738949E-2</v>
      </c>
      <c r="O84" s="17">
        <f t="shared" si="91"/>
        <v>-5.5821082345359763E-3</v>
      </c>
      <c r="P84" s="17">
        <f t="shared" si="91"/>
        <v>-5.1952434728050889E-3</v>
      </c>
      <c r="Q84" s="17">
        <f t="shared" si="91"/>
        <v>3.666721813738949E-2</v>
      </c>
      <c r="R84" s="17">
        <f t="shared" si="91"/>
        <v>0</v>
      </c>
      <c r="S84" s="17">
        <f t="shared" si="91"/>
        <v>0</v>
      </c>
      <c r="T84" s="17">
        <f t="shared" si="91"/>
        <v>-9.3477275765120327E-3</v>
      </c>
      <c r="U84" s="240">
        <v>0</v>
      </c>
      <c r="V84" s="240">
        <v>0</v>
      </c>
      <c r="W84" s="223">
        <f t="shared" ref="W84:W147" ca="1" si="92">IFERROR(IF(AH84="Aggressive",Y84,X84),0)</f>
        <v>2.5874938910642655E-2</v>
      </c>
      <c r="X84" s="223">
        <f>MMULT(N84:T84,'Parameters &amp; Main Results'!$B$12:$B$18)-'Parameters &amp; Main Results'!$B$22/12+MMULT(U84:V84,'Parameters &amp; Main Results'!$B$20:$B$21)</f>
        <v>2.5874938910642655E-2</v>
      </c>
      <c r="Y84" s="223">
        <f>MMULT(N84:T84,'Parameters &amp; Main Results'!$C$12:$C$18)-'Parameters &amp; Main Results'!$C$22/12+MMULT(U84:V84,'Parameters &amp; Main Results'!$C$20:$C$21)</f>
        <v>3.2400618833530272E-2</v>
      </c>
      <c r="Z84" s="17">
        <f t="shared" ca="1" si="77"/>
        <v>5343.6278150407434</v>
      </c>
      <c r="AA84" s="70">
        <f ca="1">Z84/OFFSET(Z84,'Parameters &amp; Main Results'!$B$38,0)</f>
        <v>9.6737061054853157</v>
      </c>
      <c r="AB84" s="70">
        <f ca="1">SUMPRODUCT(Z84:OFFSET(Z84,'Parameters &amp; Main Results'!$B$38-1,0), 'Cash Flow Assist'!$P$11:OFFSET('Cash Flow Assist'!$P$11,'Parameters &amp; Main Results'!$B$38-1,0)  )/OFFSET(Z84,'Parameters &amp; Main Results'!$B$38,0)</f>
        <v>1191.2580449709105</v>
      </c>
      <c r="AC84" s="70">
        <f ca="1">SUMPRODUCT(Z84:OFFSET(Z84,'Parameters &amp; Main Results'!$B$38-1,0),'Parameters &amp; Main Results'!$B$42:OFFSET('Parameters &amp; Main Results'!$B$42,'Parameters &amp; Main Results'!$B$38-1,0)   )/OFFSET(Z84,'Parameters &amp; Main Results'!$B$38,0)</f>
        <v>0</v>
      </c>
      <c r="AD84" s="155">
        <f t="shared" si="4"/>
        <v>-0.26925420992714388</v>
      </c>
      <c r="AE84" s="252">
        <f t="shared" ca="1" si="87"/>
        <v>131.06010000000001</v>
      </c>
      <c r="AF84" s="253">
        <f t="shared" ca="1" si="89"/>
        <v>-0.26603138560095713</v>
      </c>
      <c r="AG84" s="258">
        <f t="shared" ca="1" si="90"/>
        <v>0</v>
      </c>
      <c r="AH84" s="227" t="str">
        <f ca="1">IF(SUM(AG84:OFFSET(AG84,(-HoldAggressiveTime-1),0,,))=0,"Defensive","Aggressive")</f>
        <v>Defensive</v>
      </c>
    </row>
    <row r="85" spans="1:34" ht="15" x14ac:dyDescent="0.2">
      <c r="A85">
        <f t="shared" si="15"/>
        <v>8</v>
      </c>
      <c r="B85">
        <f t="shared" si="16"/>
        <v>1877</v>
      </c>
      <c r="C85" s="70">
        <f t="shared" si="1"/>
        <v>1877.5833333333273</v>
      </c>
      <c r="D85" s="64" t="s">
        <v>115</v>
      </c>
      <c r="E85" s="151">
        <v>9.8000000000000007</v>
      </c>
      <c r="F85" s="152">
        <v>103.3612</v>
      </c>
      <c r="G85" s="152">
        <v>133.67269999999999</v>
      </c>
      <c r="H85" s="152">
        <v>152.75426105</v>
      </c>
      <c r="I85" s="152">
        <v>103.3612</v>
      </c>
      <c r="J85" s="152">
        <v>9.8000000000000007</v>
      </c>
      <c r="K85" s="152">
        <v>9.8000000000000007</v>
      </c>
      <c r="L85" s="152">
        <v>21.25</v>
      </c>
      <c r="M85" s="153">
        <v>9.2832175800000005</v>
      </c>
      <c r="N85" s="17">
        <f t="shared" ref="N85:T85" si="93">F85/F84/$E85*$E84-1</f>
        <v>0.11623596434098538</v>
      </c>
      <c r="O85" s="17">
        <f t="shared" si="93"/>
        <v>3.2888785687067212E-2</v>
      </c>
      <c r="P85" s="17">
        <f t="shared" si="93"/>
        <v>4.3189160026031015E-2</v>
      </c>
      <c r="Q85" s="17">
        <f t="shared" si="93"/>
        <v>0.11623596434098538</v>
      </c>
      <c r="R85" s="17">
        <f t="shared" si="93"/>
        <v>0</v>
      </c>
      <c r="S85" s="17">
        <f t="shared" si="93"/>
        <v>0</v>
      </c>
      <c r="T85" s="17">
        <f t="shared" si="93"/>
        <v>3.8834711224489782E-2</v>
      </c>
      <c r="U85" s="240">
        <v>0</v>
      </c>
      <c r="V85" s="240">
        <v>0</v>
      </c>
      <c r="W85" s="223">
        <f t="shared" ca="1" si="92"/>
        <v>9.5654799287710313E-2</v>
      </c>
      <c r="X85" s="223">
        <f>MMULT(N85:T85,'Parameters &amp; Main Results'!$B$12:$B$18)-'Parameters &amp; Main Results'!$B$22/12+MMULT(U85:V85,'Parameters &amp; Main Results'!$B$20:$B$21)</f>
        <v>9.5654799287710313E-2</v>
      </c>
      <c r="Y85" s="223">
        <f>MMULT(N85:T85,'Parameters &amp; Main Results'!$C$12:$C$18)-'Parameters &amp; Main Results'!$C$22/12+MMULT(U85:V85,'Parameters &amp; Main Results'!$C$20:$C$21)</f>
        <v>0.10785957980892689</v>
      </c>
      <c r="Z85" s="17">
        <f t="shared" ca="1" si="77"/>
        <v>5208.8491611999425</v>
      </c>
      <c r="AA85" s="70">
        <f ca="1">Z85/OFFSET(Z85,'Parameters &amp; Main Results'!$B$38,0)</f>
        <v>9.5166281436565825</v>
      </c>
      <c r="AB85" s="70">
        <f ca="1">SUMPRODUCT(Z85:OFFSET(Z85,'Parameters &amp; Main Results'!$B$38-1,0), 'Cash Flow Assist'!$P$11:OFFSET('Cash Flow Assist'!$P$11,'Parameters &amp; Main Results'!$B$38-1,0)  )/OFFSET(Z85,'Parameters &amp; Main Results'!$B$38,0)</f>
        <v>1193.4844217510863</v>
      </c>
      <c r="AC85" s="70">
        <f ca="1">SUMPRODUCT(Z85:OFFSET(Z85,'Parameters &amp; Main Results'!$B$38-1,0),'Parameters &amp; Main Results'!$B$42:OFFSET('Parameters &amp; Main Results'!$B$42,'Parameters &amp; Main Results'!$B$38-1,0)   )/OFFSET(Z85,'Parameters &amp; Main Results'!$B$38,0)</f>
        <v>0</v>
      </c>
      <c r="AD85" s="155">
        <f t="shared" si="4"/>
        <v>-0.18431526832991019</v>
      </c>
      <c r="AE85" s="252">
        <f t="shared" ca="1" si="87"/>
        <v>128.87479999999999</v>
      </c>
      <c r="AF85" s="253">
        <f t="shared" ca="1" si="89"/>
        <v>-0.19797198521355608</v>
      </c>
      <c r="AG85" s="258">
        <f t="shared" ca="1" si="90"/>
        <v>0</v>
      </c>
      <c r="AH85" s="227" t="str">
        <f ca="1">IF(SUM(AG85:OFFSET(AG85,(-HoldAggressiveTime-1),0,,))=0,"Defensive","Aggressive")</f>
        <v>Defensive</v>
      </c>
    </row>
    <row r="86" spans="1:34" ht="15" x14ac:dyDescent="0.2">
      <c r="A86">
        <f t="shared" si="15"/>
        <v>9</v>
      </c>
      <c r="B86">
        <f t="shared" si="16"/>
        <v>1877</v>
      </c>
      <c r="C86" s="70">
        <f t="shared" si="1"/>
        <v>1877.6666666666606</v>
      </c>
      <c r="D86" s="64" t="s">
        <v>115</v>
      </c>
      <c r="E86" s="151">
        <v>9.7048347100000001</v>
      </c>
      <c r="F86" s="152">
        <v>110.1288</v>
      </c>
      <c r="G86" s="152">
        <v>130.82990000000001</v>
      </c>
      <c r="H86" s="152">
        <v>153.39455599999999</v>
      </c>
      <c r="I86" s="152">
        <v>110.1288</v>
      </c>
      <c r="J86" s="152">
        <v>9.7048347100000001</v>
      </c>
      <c r="K86" s="152">
        <v>9.7048347100000001</v>
      </c>
      <c r="L86" s="152">
        <v>21.25</v>
      </c>
      <c r="M86" s="153">
        <v>9.9613813199999992</v>
      </c>
      <c r="N86" s="17">
        <f t="shared" ref="N86:T86" si="94">F86/F85/$E86*$E85-1</f>
        <v>7.5923261252346386E-2</v>
      </c>
      <c r="O86" s="17">
        <f t="shared" si="94"/>
        <v>-1.1669445617902507E-2</v>
      </c>
      <c r="P86" s="17">
        <f t="shared" si="94"/>
        <v>1.4038737162914261E-2</v>
      </c>
      <c r="Q86" s="17">
        <f t="shared" si="94"/>
        <v>7.5923261252346386E-2</v>
      </c>
      <c r="R86" s="17">
        <f t="shared" si="94"/>
        <v>0</v>
      </c>
      <c r="S86" s="17">
        <f t="shared" si="94"/>
        <v>0</v>
      </c>
      <c r="T86" s="17">
        <f t="shared" si="94"/>
        <v>9.8059671126538017E-3</v>
      </c>
      <c r="U86" s="240">
        <v>0</v>
      </c>
      <c r="V86" s="240">
        <v>0</v>
      </c>
      <c r="W86" s="223">
        <f t="shared" ca="1" si="92"/>
        <v>5.5057188504645312E-2</v>
      </c>
      <c r="X86" s="223">
        <f>MMULT(N86:T86,'Parameters &amp; Main Results'!$B$12:$B$18)-'Parameters &amp; Main Results'!$B$22/12+MMULT(U86:V86,'Parameters &amp; Main Results'!$B$20:$B$21)</f>
        <v>5.5057188504645312E-2</v>
      </c>
      <c r="Y86" s="223">
        <f>MMULT(N86:T86,'Parameters &amp; Main Results'!$C$12:$C$18)-'Parameters &amp; Main Results'!$C$22/12+MMULT(U86:V86,'Parameters &amp; Main Results'!$C$20:$C$21)</f>
        <v>6.7122323898654829E-2</v>
      </c>
      <c r="Z86" s="17">
        <f t="shared" ca="1" si="77"/>
        <v>4754.0969697629553</v>
      </c>
      <c r="AA86" s="70">
        <f ca="1">Z86/OFFSET(Z86,'Parameters &amp; Main Results'!$B$38,0)</f>
        <v>9.2979499815887579</v>
      </c>
      <c r="AB86" s="70">
        <f ca="1">SUMPRODUCT(Z86:OFFSET(Z86,'Parameters &amp; Main Results'!$B$38-1,0), 'Cash Flow Assist'!$P$11:OFFSET('Cash Flow Assist'!$P$11,'Parameters &amp; Main Results'!$B$38-1,0)  )/OFFSET(Z86,'Parameters &amp; Main Results'!$B$38,0)</f>
        <v>1268.4822599364272</v>
      </c>
      <c r="AC86" s="70">
        <f ca="1">SUMPRODUCT(Z86:OFFSET(Z86,'Parameters &amp; Main Results'!$B$38-1,0),'Parameters &amp; Main Results'!$B$42:OFFSET('Parameters &amp; Main Results'!$B$42,'Parameters &amp; Main Results'!$B$38-1,0)   )/OFFSET(Z86,'Parameters &amp; Main Results'!$B$38,0)</f>
        <v>0</v>
      </c>
      <c r="AD86" s="155">
        <f t="shared" si="4"/>
        <v>-0.12238582334777193</v>
      </c>
      <c r="AE86" s="252">
        <f t="shared" ca="1" si="87"/>
        <v>129.91309999999999</v>
      </c>
      <c r="AF86" s="253">
        <f t="shared" ca="1" si="89"/>
        <v>-0.15228872223047552</v>
      </c>
      <c r="AG86" s="258">
        <f t="shared" ca="1" si="90"/>
        <v>0</v>
      </c>
      <c r="AH86" s="227" t="str">
        <f ca="1">IF(SUM(AG86:OFFSET(AG86,(-HoldAggressiveTime-1),0,,))=0,"Defensive","Aggressive")</f>
        <v>Defensive</v>
      </c>
    </row>
    <row r="87" spans="1:34" ht="15" x14ac:dyDescent="0.2">
      <c r="A87">
        <f t="shared" si="15"/>
        <v>10</v>
      </c>
      <c r="B87">
        <f t="shared" si="16"/>
        <v>1877</v>
      </c>
      <c r="C87" s="70">
        <f t="shared" si="1"/>
        <v>1877.7499999999939</v>
      </c>
      <c r="D87" s="64" t="s">
        <v>115</v>
      </c>
      <c r="E87" s="151">
        <v>9.7048347100000001</v>
      </c>
      <c r="F87" s="152">
        <v>113.10299999999999</v>
      </c>
      <c r="G87" s="152">
        <v>130.86009999999999</v>
      </c>
      <c r="H87" s="152">
        <v>154.03753484000001</v>
      </c>
      <c r="I87" s="152">
        <v>113.10299999999999</v>
      </c>
      <c r="J87" s="152">
        <v>9.7048347100000001</v>
      </c>
      <c r="K87" s="152">
        <v>9.7048347100000001</v>
      </c>
      <c r="L87" s="152">
        <v>21.25</v>
      </c>
      <c r="M87" s="153">
        <v>10.202712480000001</v>
      </c>
      <c r="N87" s="17">
        <f t="shared" ref="N87:T87" si="95">F87/F86/$E87*$E86-1</f>
        <v>2.7006559592041235E-2</v>
      </c>
      <c r="O87" s="17">
        <f t="shared" si="95"/>
        <v>2.3083408303437025E-4</v>
      </c>
      <c r="P87" s="17">
        <f t="shared" si="95"/>
        <v>4.191666619511647E-3</v>
      </c>
      <c r="Q87" s="17">
        <f t="shared" si="95"/>
        <v>2.7006559592041235E-2</v>
      </c>
      <c r="R87" s="17">
        <f t="shared" si="95"/>
        <v>0</v>
      </c>
      <c r="S87" s="17">
        <f t="shared" si="95"/>
        <v>0</v>
      </c>
      <c r="T87" s="17">
        <f t="shared" si="95"/>
        <v>0</v>
      </c>
      <c r="U87" s="240">
        <v>0</v>
      </c>
      <c r="V87" s="240">
        <v>0</v>
      </c>
      <c r="W87" s="223">
        <f t="shared" ca="1" si="92"/>
        <v>2.0259419843971133E-2</v>
      </c>
      <c r="X87" s="223">
        <f>MMULT(N87:T87,'Parameters &amp; Main Results'!$B$12:$B$18)-'Parameters &amp; Main Results'!$B$22/12+MMULT(U87:V87,'Parameters &amp; Main Results'!$B$20:$B$21)</f>
        <v>2.0259419843971133E-2</v>
      </c>
      <c r="Y87" s="223">
        <f>MMULT(N87:T87,'Parameters &amp; Main Results'!$C$12:$C$18)-'Parameters &amp; Main Results'!$C$22/12+MMULT(U87:V87,'Parameters &amp; Main Results'!$C$20:$C$21)</f>
        <v>2.4287320374473884E-2</v>
      </c>
      <c r="Z87" s="17">
        <f t="shared" ca="1" si="77"/>
        <v>4506.0087941782913</v>
      </c>
      <c r="AA87" s="70">
        <f ca="1">Z87/OFFSET(Z87,'Parameters &amp; Main Results'!$B$38,0)</f>
        <v>8.7425516346610816</v>
      </c>
      <c r="AB87" s="70">
        <f ca="1">SUMPRODUCT(Z87:OFFSET(Z87,'Parameters &amp; Main Results'!$B$38-1,0), 'Cash Flow Assist'!$P$11:OFFSET('Cash Flow Assist'!$P$11,'Parameters &amp; Main Results'!$B$38-1,0)  )/OFFSET(Z87,'Parameters &amp; Main Results'!$B$38,0)</f>
        <v>1250.1469606346689</v>
      </c>
      <c r="AC87" s="70">
        <f ca="1">SUMPRODUCT(Z87:OFFSET(Z87,'Parameters &amp; Main Results'!$B$38-1,0),'Parameters &amp; Main Results'!$B$42:OFFSET('Parameters &amp; Main Results'!$B$42,'Parameters &amp; Main Results'!$B$38-1,0)   )/OFFSET(Z87,'Parameters &amp; Main Results'!$B$38,0)</f>
        <v>0</v>
      </c>
      <c r="AD87" s="155">
        <f t="shared" si="4"/>
        <v>-9.86844837871933E-2</v>
      </c>
      <c r="AE87" s="252">
        <f t="shared" ca="1" si="87"/>
        <v>131.31960000000001</v>
      </c>
      <c r="AF87" s="253">
        <f t="shared" ca="1" si="89"/>
        <v>-0.13871958184459907</v>
      </c>
      <c r="AG87" s="258">
        <f t="shared" ca="1" si="90"/>
        <v>0</v>
      </c>
      <c r="AH87" s="227" t="str">
        <f ca="1">IF(SUM(AG87:OFFSET(AG87,(-HoldAggressiveTime-1),0,,))=0,"Defensive","Aggressive")</f>
        <v>Defensive</v>
      </c>
    </row>
    <row r="88" spans="1:34" ht="15" x14ac:dyDescent="0.2">
      <c r="A88">
        <f t="shared" si="15"/>
        <v>11</v>
      </c>
      <c r="B88">
        <f t="shared" si="16"/>
        <v>1877</v>
      </c>
      <c r="C88" s="70">
        <f t="shared" si="1"/>
        <v>1877.8333333333271</v>
      </c>
      <c r="D88" s="64" t="s">
        <v>115</v>
      </c>
      <c r="E88" s="151">
        <v>9.5145851199999996</v>
      </c>
      <c r="F88" s="152">
        <v>111.8369</v>
      </c>
      <c r="G88" s="152">
        <v>132.00880000000001</v>
      </c>
      <c r="H88" s="152">
        <v>154.68320883999999</v>
      </c>
      <c r="I88" s="152">
        <v>111.8369</v>
      </c>
      <c r="J88" s="152">
        <v>9.5145851199999996</v>
      </c>
      <c r="K88" s="152">
        <v>9.5145851199999996</v>
      </c>
      <c r="L88" s="152">
        <v>21.25</v>
      </c>
      <c r="M88" s="153">
        <v>10.260943989999999</v>
      </c>
      <c r="N88" s="17">
        <f t="shared" ref="N88:T88" si="96">F88/F87/$E88*$E87-1</f>
        <v>8.5775178371347849E-3</v>
      </c>
      <c r="O88" s="17">
        <f t="shared" si="96"/>
        <v>2.8949173333276734E-2</v>
      </c>
      <c r="P88" s="17">
        <f t="shared" si="96"/>
        <v>2.4271055357014237E-2</v>
      </c>
      <c r="Q88" s="17">
        <f t="shared" si="96"/>
        <v>8.5775178371347849E-3</v>
      </c>
      <c r="R88" s="17">
        <f t="shared" si="96"/>
        <v>0</v>
      </c>
      <c r="S88" s="17">
        <f t="shared" si="96"/>
        <v>0</v>
      </c>
      <c r="T88" s="17">
        <f t="shared" si="96"/>
        <v>1.9995573911056663E-2</v>
      </c>
      <c r="U88" s="240">
        <v>0</v>
      </c>
      <c r="V88" s="240">
        <v>0</v>
      </c>
      <c r="W88" s="223">
        <f t="shared" ca="1" si="92"/>
        <v>1.3181085073392601E-2</v>
      </c>
      <c r="X88" s="223">
        <f>MMULT(N88:T88,'Parameters &amp; Main Results'!$B$12:$B$18)-'Parameters &amp; Main Results'!$B$22/12+MMULT(U88:V88,'Parameters &amp; Main Results'!$B$20:$B$21)</f>
        <v>1.3181085073392601E-2</v>
      </c>
      <c r="Y88" s="223">
        <f>MMULT(N88:T88,'Parameters &amp; Main Results'!$C$12:$C$18)-'Parameters &amp; Main Results'!$C$22/12+MMULT(U88:V88,'Parameters &amp; Main Results'!$C$20:$C$21)</f>
        <v>1.0573016720082313E-2</v>
      </c>
      <c r="Z88" s="17">
        <f t="shared" ca="1" si="77"/>
        <v>4416.5324098329793</v>
      </c>
      <c r="AA88" s="70">
        <f ca="1">Z88/OFFSET(Z88,'Parameters &amp; Main Results'!$B$38,0)</f>
        <v>8.6878093648405539</v>
      </c>
      <c r="AB88" s="70">
        <f ca="1">SUMPRODUCT(Z88:OFFSET(Z88,'Parameters &amp; Main Results'!$B$38-1,0), 'Cash Flow Assist'!$P$11:OFFSET('Cash Flow Assist'!$P$11,'Parameters &amp; Main Results'!$B$38-1,0)  )/OFFSET(Z88,'Parameters &amp; Main Results'!$B$38,0)</f>
        <v>1259.637768426418</v>
      </c>
      <c r="AC88" s="70">
        <f ca="1">SUMPRODUCT(Z88:OFFSET(Z88,'Parameters &amp; Main Results'!$B$38-1,0),'Parameters &amp; Main Results'!$B$42:OFFSET('Parameters &amp; Main Results'!$B$42,'Parameters &amp; Main Results'!$B$38-1,0)   )/OFFSET(Z88,'Parameters &amp; Main Results'!$B$38,0)</f>
        <v>0</v>
      </c>
      <c r="AD88" s="155">
        <f t="shared" si="4"/>
        <v>-9.0953433869991551E-2</v>
      </c>
      <c r="AE88" s="252">
        <f t="shared" ca="1" si="87"/>
        <v>130.5154</v>
      </c>
      <c r="AF88" s="253">
        <f t="shared" ca="1" si="89"/>
        <v>-0.14311337972377206</v>
      </c>
      <c r="AG88" s="258">
        <f t="shared" ca="1" si="90"/>
        <v>0</v>
      </c>
      <c r="AH88" s="227" t="str">
        <f ca="1">IF(SUM(AG88:OFFSET(AG88,(-HoldAggressiveTime-1),0,,))=0,"Defensive","Aggressive")</f>
        <v>Defensive</v>
      </c>
    </row>
    <row r="89" spans="1:34" ht="15" x14ac:dyDescent="0.2">
      <c r="A89">
        <f t="shared" si="15"/>
        <v>12</v>
      </c>
      <c r="B89">
        <f t="shared" si="16"/>
        <v>1877</v>
      </c>
      <c r="C89" s="70">
        <f t="shared" si="1"/>
        <v>1877.9166666666604</v>
      </c>
      <c r="D89" s="64" t="s">
        <v>115</v>
      </c>
      <c r="E89" s="151">
        <v>9.5145851199999996</v>
      </c>
      <c r="F89" s="152">
        <v>111.85039999999999</v>
      </c>
      <c r="G89" s="152">
        <v>131.95330000000001</v>
      </c>
      <c r="H89" s="152">
        <v>155.33158929000001</v>
      </c>
      <c r="I89" s="152">
        <v>111.85039999999999</v>
      </c>
      <c r="J89" s="152">
        <v>9.5145851199999996</v>
      </c>
      <c r="K89" s="152">
        <v>9.5145851199999996</v>
      </c>
      <c r="L89" s="152">
        <v>21.25</v>
      </c>
      <c r="M89" s="153">
        <v>10.229334679999999</v>
      </c>
      <c r="N89" s="17">
        <f t="shared" ref="N89:T89" si="97">F89/F88/$E89*$E88-1</f>
        <v>1.207115004080439E-4</v>
      </c>
      <c r="O89" s="17">
        <f t="shared" si="97"/>
        <v>-4.2042651702001166E-4</v>
      </c>
      <c r="P89" s="17">
        <f t="shared" si="97"/>
        <v>4.1916666641605982E-3</v>
      </c>
      <c r="Q89" s="17">
        <f t="shared" si="97"/>
        <v>1.207115004080439E-4</v>
      </c>
      <c r="R89" s="17">
        <f t="shared" si="97"/>
        <v>0</v>
      </c>
      <c r="S89" s="17">
        <f t="shared" si="97"/>
        <v>0</v>
      </c>
      <c r="T89" s="17">
        <f t="shared" si="97"/>
        <v>0</v>
      </c>
      <c r="U89" s="240">
        <v>0</v>
      </c>
      <c r="V89" s="240">
        <v>0</v>
      </c>
      <c r="W89" s="223">
        <f t="shared" ca="1" si="92"/>
        <v>-3.5218344764636077E-5</v>
      </c>
      <c r="X89" s="223">
        <f>MMULT(N89:T89,'Parameters &amp; Main Results'!$B$12:$B$18)-'Parameters &amp; Main Results'!$B$22/12+MMULT(U89:V89,'Parameters &amp; Main Results'!$B$20:$B$21)</f>
        <v>-3.5218344764636077E-5</v>
      </c>
      <c r="Y89" s="223">
        <f>MMULT(N89:T89,'Parameters &amp; Main Results'!$C$12:$C$18)-'Parameters &amp; Main Results'!$C$22/12+MMULT(U89:V89,'Parameters &amp; Main Results'!$C$20:$C$21)</f>
        <v>2.4931031998571682E-5</v>
      </c>
      <c r="Z89" s="17">
        <f t="shared" ca="1" si="77"/>
        <v>4359.0750704875772</v>
      </c>
      <c r="AA89" s="70">
        <f ca="1">Z89/OFFSET(Z89,'Parameters &amp; Main Results'!$B$38,0)</f>
        <v>8.2405260567681431</v>
      </c>
      <c r="AB89" s="70">
        <f ca="1">SUMPRODUCT(Z89:OFFSET(Z89,'Parameters &amp; Main Results'!$B$38-1,0), 'Cash Flow Assist'!$P$11:OFFSET('Cash Flow Assist'!$P$11,'Parameters &amp; Main Results'!$B$38-1,0)  )/OFFSET(Z89,'Parameters &amp; Main Results'!$B$38,0)</f>
        <v>1203.1470151984452</v>
      </c>
      <c r="AC89" s="70">
        <f ca="1">SUMPRODUCT(Z89:OFFSET(Z89,'Parameters &amp; Main Results'!$B$38-1,0),'Parameters &amp; Main Results'!$B$42:OFFSET('Parameters &amp; Main Results'!$B$42,'Parameters &amp; Main Results'!$B$38-1,0)   )/OFFSET(Z89,'Parameters &amp; Main Results'!$B$38,0)</f>
        <v>0</v>
      </c>
      <c r="AD89" s="155">
        <f t="shared" si="4"/>
        <v>-9.0843701495053164E-2</v>
      </c>
      <c r="AE89" s="252">
        <f t="shared" ca="1" si="87"/>
        <v>129.3391</v>
      </c>
      <c r="AF89" s="253">
        <f t="shared" ca="1" si="89"/>
        <v>-0.13521587826109821</v>
      </c>
      <c r="AG89" s="258">
        <f t="shared" ca="1" si="90"/>
        <v>0</v>
      </c>
      <c r="AH89" s="227" t="str">
        <f ca="1">IF(SUM(AG89:OFFSET(AG89,(-HoldAggressiveTime-1),0,,))=0,"Defensive","Aggressive")</f>
        <v>Defensive</v>
      </c>
    </row>
    <row r="90" spans="1:34" ht="15" x14ac:dyDescent="0.2">
      <c r="A90">
        <f t="shared" si="15"/>
        <v>1</v>
      </c>
      <c r="B90">
        <f t="shared" si="16"/>
        <v>1878</v>
      </c>
      <c r="C90" s="70">
        <f t="shared" si="1"/>
        <v>1877.9999999999936</v>
      </c>
      <c r="D90" s="64" t="s">
        <v>115</v>
      </c>
      <c r="E90" s="151">
        <v>9.2290892600000003</v>
      </c>
      <c r="F90" s="152">
        <v>112.3099</v>
      </c>
      <c r="G90" s="152">
        <v>132.3843</v>
      </c>
      <c r="H90" s="152">
        <v>155.96585995000001</v>
      </c>
      <c r="I90" s="152">
        <v>112.3099</v>
      </c>
      <c r="J90" s="152">
        <v>9.2290892600000003</v>
      </c>
      <c r="K90" s="152">
        <v>9.2290892600000003</v>
      </c>
      <c r="L90" s="152">
        <v>20.69</v>
      </c>
      <c r="M90" s="153">
        <v>10.55260483</v>
      </c>
      <c r="N90" s="17">
        <f t="shared" ref="N90:T90" si="98">F90/F89/$E90*$E89-1</f>
        <v>3.5169597461697011E-2</v>
      </c>
      <c r="O90" s="17">
        <f t="shared" si="98"/>
        <v>3.4301696295819806E-2</v>
      </c>
      <c r="P90" s="17">
        <f t="shared" si="98"/>
        <v>3.5143996732995175E-2</v>
      </c>
      <c r="Q90" s="17">
        <f t="shared" si="98"/>
        <v>3.5169597461697011E-2</v>
      </c>
      <c r="R90" s="17">
        <f t="shared" si="98"/>
        <v>0</v>
      </c>
      <c r="S90" s="17">
        <f t="shared" si="98"/>
        <v>0</v>
      </c>
      <c r="T90" s="17">
        <f t="shared" si="98"/>
        <v>3.7661958872545753E-3</v>
      </c>
      <c r="U90" s="240">
        <v>0</v>
      </c>
      <c r="V90" s="240">
        <v>0</v>
      </c>
      <c r="W90" s="223">
        <f t="shared" ca="1" si="92"/>
        <v>3.3384180483132776E-2</v>
      </c>
      <c r="X90" s="223">
        <f>MMULT(N90:T90,'Parameters &amp; Main Results'!$B$12:$B$18)-'Parameters &amp; Main Results'!$B$22/12+MMULT(U90:V90,'Parameters &amp; Main Results'!$B$20:$B$21)</f>
        <v>3.3384180483132776E-2</v>
      </c>
      <c r="Y90" s="223">
        <f>MMULT(N90:T90,'Parameters &amp; Main Results'!$C$12:$C$18)-'Parameters &amp; Main Results'!$C$22/12+MMULT(U90:V90,'Parameters &amp; Main Results'!$C$20:$C$21)</f>
        <v>3.504114067844262E-2</v>
      </c>
      <c r="Z90" s="17">
        <f t="shared" ca="1" si="77"/>
        <v>4359.2285953031542</v>
      </c>
      <c r="AA90" s="70">
        <f ca="1">Z90/OFFSET(Z90,'Parameters &amp; Main Results'!$B$38,0)</f>
        <v>8.3363810453158891</v>
      </c>
      <c r="AB90" s="70">
        <f ca="1">SUMPRODUCT(Z90:OFFSET(Z90,'Parameters &amp; Main Results'!$B$38-1,0), 'Cash Flow Assist'!$P$11:OFFSET('Cash Flow Assist'!$P$11,'Parameters &amp; Main Results'!$B$38-1,0)  )/OFFSET(Z90,'Parameters &amp; Main Results'!$B$38,0)</f>
        <v>1209.7748382751945</v>
      </c>
      <c r="AC90" s="70">
        <f ca="1">SUMPRODUCT(Z90:OFFSET(Z90,'Parameters &amp; Main Results'!$B$38-1,0),'Parameters &amp; Main Results'!$B$42:OFFSET('Parameters &amp; Main Results'!$B$42,'Parameters &amp; Main Results'!$B$38-1,0)   )/OFFSET(Z90,'Parameters &amp; Main Results'!$B$38,0)</f>
        <v>0</v>
      </c>
      <c r="AD90" s="155">
        <f t="shared" si="4"/>
        <v>-5.8869040446867693E-2</v>
      </c>
      <c r="AE90" s="252">
        <f t="shared" ca="1" si="87"/>
        <v>131.8905</v>
      </c>
      <c r="AF90" s="253">
        <f t="shared" ca="1" si="89"/>
        <v>-0.14846103396378058</v>
      </c>
      <c r="AG90" s="258">
        <f t="shared" ca="1" si="90"/>
        <v>0</v>
      </c>
      <c r="AH90" s="227" t="str">
        <f ca="1">IF(SUM(AG90:OFFSET(AG90,(-HoldAggressiveTime-1),0,,))=0,"Defensive","Aggressive")</f>
        <v>Defensive</v>
      </c>
    </row>
    <row r="91" spans="1:34" ht="15" x14ac:dyDescent="0.2">
      <c r="A91">
        <f t="shared" si="15"/>
        <v>2</v>
      </c>
      <c r="B91">
        <f t="shared" si="16"/>
        <v>1878</v>
      </c>
      <c r="C91" s="70">
        <f t="shared" si="1"/>
        <v>1878.0833333333269</v>
      </c>
      <c r="D91" s="64" t="s">
        <v>115</v>
      </c>
      <c r="E91" s="151">
        <v>9.1340049600000004</v>
      </c>
      <c r="F91" s="152">
        <v>110.6292</v>
      </c>
      <c r="G91" s="152">
        <v>132.81659999999999</v>
      </c>
      <c r="H91" s="152">
        <v>156.60272054000001</v>
      </c>
      <c r="I91" s="152">
        <v>110.6292</v>
      </c>
      <c r="J91" s="152">
        <v>9.1340049600000004</v>
      </c>
      <c r="K91" s="152">
        <v>9.1340049600000004</v>
      </c>
      <c r="L91" s="152">
        <v>20.69</v>
      </c>
      <c r="M91" s="153">
        <v>10.460793450000001</v>
      </c>
      <c r="N91" s="17">
        <f t="shared" ref="N91:T91" si="99">F91/F90/$E91*$E90-1</f>
        <v>-4.710701415678531E-3</v>
      </c>
      <c r="O91" s="17">
        <f t="shared" si="99"/>
        <v>1.3709410776270081E-2</v>
      </c>
      <c r="P91" s="17">
        <f t="shared" si="99"/>
        <v>1.4535764772332538E-2</v>
      </c>
      <c r="Q91" s="17">
        <f t="shared" si="99"/>
        <v>-4.710701415678531E-3</v>
      </c>
      <c r="R91" s="17">
        <f t="shared" si="99"/>
        <v>0</v>
      </c>
      <c r="S91" s="17">
        <f t="shared" si="99"/>
        <v>0</v>
      </c>
      <c r="T91" s="17">
        <f t="shared" si="99"/>
        <v>1.0409924279261462E-2</v>
      </c>
      <c r="U91" s="240">
        <v>0</v>
      </c>
      <c r="V91" s="240">
        <v>0</v>
      </c>
      <c r="W91" s="223">
        <f t="shared" ca="1" si="92"/>
        <v>-3.1231435920847493E-4</v>
      </c>
      <c r="X91" s="223">
        <f>MMULT(N91:T91,'Parameters &amp; Main Results'!$B$12:$B$18)-'Parameters &amp; Main Results'!$B$22/12+MMULT(U91:V91,'Parameters &amp; Main Results'!$B$20:$B$21)</f>
        <v>-3.1231435920847493E-4</v>
      </c>
      <c r="Y91" s="223">
        <f>MMULT(N91:T91,'Parameters &amp; Main Results'!$C$12:$C$18)-'Parameters &amp; Main Results'!$C$22/12+MMULT(U91:V91,'Parameters &amp; Main Results'!$C$20:$C$21)</f>
        <v>-2.910356863150337E-3</v>
      </c>
      <c r="Z91" s="17">
        <f t="shared" ca="1" si="77"/>
        <v>4218.4007435309359</v>
      </c>
      <c r="AA91" s="70">
        <f ca="1">Z91/OFFSET(Z91,'Parameters &amp; Main Results'!$B$38,0)</f>
        <v>8.1541371505227325</v>
      </c>
      <c r="AB91" s="70">
        <f ca="1">SUMPRODUCT(Z91:OFFSET(Z91,'Parameters &amp; Main Results'!$B$38-1,0), 'Cash Flow Assist'!$P$11:OFFSET('Cash Flow Assist'!$P$11,'Parameters &amp; Main Results'!$B$38-1,0)  )/OFFSET(Z91,'Parameters &amp; Main Results'!$B$38,0)</f>
        <v>1215.4164809239674</v>
      </c>
      <c r="AC91" s="70">
        <f ca="1">SUMPRODUCT(Z91:OFFSET(Z91,'Parameters &amp; Main Results'!$B$38-1,0),'Parameters &amp; Main Results'!$B$42:OFFSET('Parameters &amp; Main Results'!$B$42,'Parameters &amp; Main Results'!$B$38-1,0)   )/OFFSET(Z91,'Parameters &amp; Main Results'!$B$38,0)</f>
        <v>0</v>
      </c>
      <c r="AD91" s="155">
        <f t="shared" si="4"/>
        <v>-6.3302427390373506E-2</v>
      </c>
      <c r="AE91" s="252">
        <f t="shared" ca="1" si="87"/>
        <v>132.61259999999999</v>
      </c>
      <c r="AF91" s="253">
        <f t="shared" ca="1" si="89"/>
        <v>-0.16577157826631853</v>
      </c>
      <c r="AG91" s="258">
        <f t="shared" ca="1" si="90"/>
        <v>0</v>
      </c>
      <c r="AH91" s="227" t="str">
        <f ca="1">IF(SUM(AG91:OFFSET(AG91,(-HoldAggressiveTime-1),0,,))=0,"Defensive","Aggressive")</f>
        <v>Defensive</v>
      </c>
    </row>
    <row r="92" spans="1:34" ht="15" x14ac:dyDescent="0.2">
      <c r="A92">
        <f t="shared" si="15"/>
        <v>3</v>
      </c>
      <c r="B92">
        <f t="shared" si="16"/>
        <v>1878</v>
      </c>
      <c r="C92" s="70">
        <f t="shared" si="1"/>
        <v>1878.1666666666601</v>
      </c>
      <c r="D92" s="64" t="s">
        <v>115</v>
      </c>
      <c r="E92" s="151">
        <v>8.9436743799999991</v>
      </c>
      <c r="F92" s="152">
        <v>112.83029999999999</v>
      </c>
      <c r="G92" s="152">
        <v>132.35839999999999</v>
      </c>
      <c r="H92" s="152">
        <v>157.24218164999999</v>
      </c>
      <c r="I92" s="152">
        <v>112.83029999999999</v>
      </c>
      <c r="J92" s="152">
        <v>8.9436743799999991</v>
      </c>
      <c r="K92" s="152">
        <v>8.9436743799999991</v>
      </c>
      <c r="L92" s="152">
        <v>20.69</v>
      </c>
      <c r="M92" s="153">
        <v>10.85129094</v>
      </c>
      <c r="N92" s="17">
        <f t="shared" ref="N92:T92" si="100">F92/F91/$E92*$E91-1</f>
        <v>4.1600632669182236E-2</v>
      </c>
      <c r="O92" s="17">
        <f t="shared" si="100"/>
        <v>1.7757740703085334E-2</v>
      </c>
      <c r="P92" s="17">
        <f t="shared" si="100"/>
        <v>2.5451258321170123E-2</v>
      </c>
      <c r="Q92" s="17">
        <f t="shared" si="100"/>
        <v>4.1600632669182236E-2</v>
      </c>
      <c r="R92" s="17">
        <f t="shared" si="100"/>
        <v>0</v>
      </c>
      <c r="S92" s="17">
        <f t="shared" si="100"/>
        <v>0</v>
      </c>
      <c r="T92" s="17">
        <f t="shared" si="100"/>
        <v>2.1281027451717449E-2</v>
      </c>
      <c r="U92" s="240">
        <v>0</v>
      </c>
      <c r="V92" s="240">
        <v>0</v>
      </c>
      <c r="W92" s="223">
        <f t="shared" ca="1" si="92"/>
        <v>3.5774407348422951E-2</v>
      </c>
      <c r="X92" s="223">
        <f>MMULT(N92:T92,'Parameters &amp; Main Results'!$B$12:$B$18)-'Parameters &amp; Main Results'!$B$22/12+MMULT(U92:V92,'Parameters &amp; Main Results'!$B$20:$B$21)</f>
        <v>3.5774407348422951E-2</v>
      </c>
      <c r="Y92" s="223">
        <f>MMULT(N92:T92,'Parameters &amp; Main Results'!$C$12:$C$18)-'Parameters &amp; Main Results'!$C$22/12+MMULT(U92:V92,'Parameters &amp; Main Results'!$C$20:$C$21)</f>
        <v>3.9174676805905875E-2</v>
      </c>
      <c r="Z92" s="17">
        <f t="shared" ca="1" si="77"/>
        <v>4219.7186222484834</v>
      </c>
      <c r="AA92" s="70">
        <f ca="1">Z92/OFFSET(Z92,'Parameters &amp; Main Results'!$B$38,0)</f>
        <v>8.585417141690348</v>
      </c>
      <c r="AB92" s="70">
        <f ca="1">SUMPRODUCT(Z92:OFFSET(Z92,'Parameters &amp; Main Results'!$B$38-1,0), 'Cash Flow Assist'!$P$11:OFFSET('Cash Flow Assist'!$P$11,'Parameters &amp; Main Results'!$B$38-1,0)  )/OFFSET(Z92,'Parameters &amp; Main Results'!$B$38,0)</f>
        <v>1271.7711602551672</v>
      </c>
      <c r="AC92" s="70">
        <f ca="1">SUMPRODUCT(Z92:OFFSET(Z92,'Parameters &amp; Main Results'!$B$38-1,0),'Parameters &amp; Main Results'!$B$42:OFFSET('Parameters &amp; Main Results'!$B$42,'Parameters &amp; Main Results'!$B$38-1,0)   )/OFFSET(Z92,'Parameters &amp; Main Results'!$B$38,0)</f>
        <v>0</v>
      </c>
      <c r="AD92" s="155">
        <f t="shared" si="4"/>
        <v>-2.433521575012576E-2</v>
      </c>
      <c r="AE92" s="252">
        <f t="shared" ca="1" si="87"/>
        <v>136.41589999999999</v>
      </c>
      <c r="AF92" s="253">
        <f t="shared" ca="1" si="89"/>
        <v>-0.17289480185227676</v>
      </c>
      <c r="AG92" s="258">
        <f t="shared" ca="1" si="90"/>
        <v>0</v>
      </c>
      <c r="AH92" s="227" t="str">
        <f ca="1">IF(SUM(AG92:OFFSET(AG92,(-HoldAggressiveTime-1),0,,))=0,"Defensive","Aggressive")</f>
        <v>Defensive</v>
      </c>
    </row>
    <row r="93" spans="1:34" ht="15" x14ac:dyDescent="0.2">
      <c r="A93">
        <f t="shared" si="15"/>
        <v>4</v>
      </c>
      <c r="B93">
        <f t="shared" si="16"/>
        <v>1878</v>
      </c>
      <c r="C93" s="70">
        <f t="shared" si="1"/>
        <v>1878.2499999999934</v>
      </c>
      <c r="D93" s="64" t="s">
        <v>115</v>
      </c>
      <c r="E93" s="151">
        <v>8.8485090900000003</v>
      </c>
      <c r="F93" s="152">
        <v>116.77979999999999</v>
      </c>
      <c r="G93" s="152">
        <v>131.732</v>
      </c>
      <c r="H93" s="152">
        <v>157.88425389</v>
      </c>
      <c r="I93" s="152">
        <v>116.77979999999999</v>
      </c>
      <c r="J93" s="152">
        <v>8.8485090900000003</v>
      </c>
      <c r="K93" s="152">
        <v>8.8485090900000003</v>
      </c>
      <c r="L93" s="152">
        <v>20.69</v>
      </c>
      <c r="M93" s="153">
        <v>11.30357396</v>
      </c>
      <c r="N93" s="17">
        <f t="shared" ref="N93:T93" si="101">F93/F92/$E93*$E92-1</f>
        <v>4.6135312380763516E-2</v>
      </c>
      <c r="O93" s="17">
        <f t="shared" si="101"/>
        <v>5.9714481960073673E-3</v>
      </c>
      <c r="P93" s="17">
        <f t="shared" si="101"/>
        <v>1.4882201315510768E-2</v>
      </c>
      <c r="Q93" s="17">
        <f t="shared" si="101"/>
        <v>4.6135312380763516E-2</v>
      </c>
      <c r="R93" s="17">
        <f t="shared" si="101"/>
        <v>0</v>
      </c>
      <c r="S93" s="17">
        <f t="shared" si="101"/>
        <v>0</v>
      </c>
      <c r="T93" s="17">
        <f t="shared" si="101"/>
        <v>1.0754951939592639E-2</v>
      </c>
      <c r="U93" s="240">
        <v>0</v>
      </c>
      <c r="V93" s="240">
        <v>0</v>
      </c>
      <c r="W93" s="223">
        <f t="shared" ca="1" si="92"/>
        <v>3.6291854855087069E-2</v>
      </c>
      <c r="X93" s="223">
        <f>MMULT(N93:T93,'Parameters &amp; Main Results'!$B$12:$B$18)-'Parameters &amp; Main Results'!$B$22/12+MMULT(U93:V93,'Parameters &amp; Main Results'!$B$20:$B$21)</f>
        <v>3.6291854855087069E-2</v>
      </c>
      <c r="Y93" s="223">
        <f>MMULT(N93:T93,'Parameters &amp; Main Results'!$C$12:$C$18)-'Parameters &amp; Main Results'!$C$22/12+MMULT(U93:V93,'Parameters &amp; Main Results'!$C$20:$C$21)</f>
        <v>4.2077259295621235E-2</v>
      </c>
      <c r="Z93" s="17">
        <f t="shared" ca="1" si="77"/>
        <v>4073.9745955404915</v>
      </c>
      <c r="AA93" s="70">
        <f ca="1">Z93/OFFSET(Z93,'Parameters &amp; Main Results'!$B$38,0)</f>
        <v>8.2271664417542052</v>
      </c>
      <c r="AB93" s="70">
        <f ca="1">SUMPRODUCT(Z93:OFFSET(Z93,'Parameters &amp; Main Results'!$B$38-1,0), 'Cash Flow Assist'!$P$11:OFFSET('Cash Flow Assist'!$P$11,'Parameters &amp; Main Results'!$B$38-1,0)  )/OFFSET(Z93,'Parameters &amp; Main Results'!$B$38,0)</f>
        <v>1254.7723686510819</v>
      </c>
      <c r="AC93" s="70">
        <f ca="1">SUMPRODUCT(Z93:OFFSET(Z93,'Parameters &amp; Main Results'!$B$38-1,0),'Parameters &amp; Main Results'!$B$42:OFFSET('Parameters &amp; Main Results'!$B$42,'Parameters &amp; Main Results'!$B$38-1,0)   )/OFFSET(Z93,'Parameters &amp; Main Results'!$B$38,0)</f>
        <v>0</v>
      </c>
      <c r="AD93" s="155">
        <f t="shared" si="4"/>
        <v>0</v>
      </c>
      <c r="AE93" s="252">
        <f t="shared" ca="1" si="87"/>
        <v>139.10400000000001</v>
      </c>
      <c r="AF93" s="253">
        <f t="shared" ca="1" si="89"/>
        <v>-0.16048567977915815</v>
      </c>
      <c r="AG93" s="258">
        <f t="shared" ca="1" si="90"/>
        <v>0</v>
      </c>
      <c r="AH93" s="227" t="str">
        <f ca="1">IF(SUM(AG93:OFFSET(AG93,(-HoldAggressiveTime-1),0,,))=0,"Defensive","Aggressive")</f>
        <v>Defensive</v>
      </c>
    </row>
    <row r="94" spans="1:34" ht="15" x14ac:dyDescent="0.2">
      <c r="A94">
        <f t="shared" si="15"/>
        <v>5</v>
      </c>
      <c r="B94">
        <f t="shared" si="16"/>
        <v>1878</v>
      </c>
      <c r="C94" s="70">
        <f t="shared" si="1"/>
        <v>1878.3333333333267</v>
      </c>
      <c r="D94" s="64" t="s">
        <v>115</v>
      </c>
      <c r="E94" s="151">
        <v>8.56309422</v>
      </c>
      <c r="F94" s="152">
        <v>117.69459999999999</v>
      </c>
      <c r="G94" s="152">
        <v>134.62469999999999</v>
      </c>
      <c r="H94" s="152">
        <v>158.52894792999999</v>
      </c>
      <c r="I94" s="152">
        <v>117.69459999999999</v>
      </c>
      <c r="J94" s="152">
        <v>8.56309422</v>
      </c>
      <c r="K94" s="152">
        <v>8.56309422</v>
      </c>
      <c r="L94" s="152">
        <v>20.69</v>
      </c>
      <c r="M94" s="153">
        <v>11.720306190000001</v>
      </c>
      <c r="N94" s="17">
        <f t="shared" ref="N94:T94" si="102">F94/F93/$E94*$E93-1</f>
        <v>4.1425455423763635E-2</v>
      </c>
      <c r="O94" s="17">
        <f t="shared" si="102"/>
        <v>5.6021698240959816E-2</v>
      </c>
      <c r="P94" s="17">
        <f t="shared" si="102"/>
        <v>3.7550244577533753E-2</v>
      </c>
      <c r="Q94" s="17">
        <f t="shared" si="102"/>
        <v>4.1425455423763635E-2</v>
      </c>
      <c r="R94" s="17">
        <f t="shared" si="102"/>
        <v>0</v>
      </c>
      <c r="S94" s="17">
        <f t="shared" si="102"/>
        <v>0</v>
      </c>
      <c r="T94" s="17">
        <f t="shared" si="102"/>
        <v>3.3330810413528367E-2</v>
      </c>
      <c r="U94" s="240">
        <v>0</v>
      </c>
      <c r="V94" s="240">
        <v>0</v>
      </c>
      <c r="W94" s="223">
        <f t="shared" ca="1" si="92"/>
        <v>4.3898305070024443E-2</v>
      </c>
      <c r="X94" s="223">
        <f>MMULT(N94:T94,'Parameters &amp; Main Results'!$B$12:$B$18)-'Parameters &amp; Main Results'!$B$22/12+MMULT(U94:V94,'Parameters &amp; Main Results'!$B$20:$B$21)</f>
        <v>4.3898305070024443E-2</v>
      </c>
      <c r="Y94" s="223">
        <f>MMULT(N94:T94,'Parameters &amp; Main Results'!$C$12:$C$18)-'Parameters &amp; Main Results'!$C$22/12+MMULT(U94:V94,'Parameters &amp; Main Results'!$C$20:$C$21)</f>
        <v>4.2843413038816586E-2</v>
      </c>
      <c r="Z94" s="17">
        <f t="shared" ca="1" si="77"/>
        <v>3931.3004116105767</v>
      </c>
      <c r="AA94" s="70">
        <f ca="1">Z94/OFFSET(Z94,'Parameters &amp; Main Results'!$B$38,0)</f>
        <v>7.7630842514434075</v>
      </c>
      <c r="AB94" s="70">
        <f ca="1">SUMPRODUCT(Z94:OFFSET(Z94,'Parameters &amp; Main Results'!$B$38-1,0), 'Cash Flow Assist'!$P$11:OFFSET('Cash Flow Assist'!$P$11,'Parameters &amp; Main Results'!$B$38-1,0)  )/OFFSET(Z94,'Parameters &amp; Main Results'!$B$38,0)</f>
        <v>1219.8948307653127</v>
      </c>
      <c r="AC94" s="70">
        <f ca="1">SUMPRODUCT(Z94:OFFSET(Z94,'Parameters &amp; Main Results'!$B$38-1,0),'Parameters &amp; Main Results'!$B$42:OFFSET('Parameters &amp; Main Results'!$B$42,'Parameters &amp; Main Results'!$B$38-1,0)   )/OFFSET(Z94,'Parameters &amp; Main Results'!$B$38,0)</f>
        <v>0</v>
      </c>
      <c r="AD94" s="155">
        <f t="shared" si="4"/>
        <v>0</v>
      </c>
      <c r="AE94" s="252">
        <f t="shared" ca="1" si="87"/>
        <v>139.4666</v>
      </c>
      <c r="AF94" s="253">
        <f t="shared" ca="1" si="89"/>
        <v>-0.15610906123760102</v>
      </c>
      <c r="AG94" s="258">
        <f t="shared" ca="1" si="90"/>
        <v>0</v>
      </c>
      <c r="AH94" s="227" t="str">
        <f ca="1">IF(SUM(AG94:OFFSET(AG94,(-HoldAggressiveTime-1),0,,))=0,"Defensive","Aggressive")</f>
        <v>Defensive</v>
      </c>
    </row>
    <row r="95" spans="1:34" ht="15" x14ac:dyDescent="0.2">
      <c r="A95">
        <f t="shared" si="15"/>
        <v>6</v>
      </c>
      <c r="B95">
        <f t="shared" si="16"/>
        <v>1878</v>
      </c>
      <c r="C95" s="70">
        <f t="shared" si="1"/>
        <v>1878.4166666666599</v>
      </c>
      <c r="D95" s="64" t="s">
        <v>115</v>
      </c>
      <c r="E95" s="151">
        <v>8.3728446299999995</v>
      </c>
      <c r="F95" s="152">
        <v>120.7547</v>
      </c>
      <c r="G95" s="152">
        <v>133.5829</v>
      </c>
      <c r="H95" s="152">
        <v>159.17627447000001</v>
      </c>
      <c r="I95" s="152">
        <v>120.7547</v>
      </c>
      <c r="J95" s="152">
        <v>8.3728446299999995</v>
      </c>
      <c r="K95" s="152">
        <v>8.3728446299999995</v>
      </c>
      <c r="L95" s="152">
        <v>20.69</v>
      </c>
      <c r="M95" s="153">
        <v>12.24488775</v>
      </c>
      <c r="N95" s="17">
        <f t="shared" ref="N95:T95" si="103">F95/F94/$E95*$E94-1</f>
        <v>4.9313345385551877E-2</v>
      </c>
      <c r="O95" s="17">
        <f t="shared" si="103"/>
        <v>1.4807829469371869E-2</v>
      </c>
      <c r="P95" s="17">
        <f t="shared" si="103"/>
        <v>2.6898332425700167E-2</v>
      </c>
      <c r="Q95" s="17">
        <f t="shared" si="103"/>
        <v>4.9313345385551877E-2</v>
      </c>
      <c r="R95" s="17">
        <f t="shared" si="103"/>
        <v>0</v>
      </c>
      <c r="S95" s="17">
        <f t="shared" si="103"/>
        <v>0</v>
      </c>
      <c r="T95" s="17">
        <f t="shared" si="103"/>
        <v>2.2722216690649333E-2</v>
      </c>
      <c r="U95" s="240">
        <v>0</v>
      </c>
      <c r="V95" s="240">
        <v>0</v>
      </c>
      <c r="W95" s="223">
        <f t="shared" ca="1" si="92"/>
        <v>4.1041019100904082E-2</v>
      </c>
      <c r="X95" s="223">
        <f>MMULT(N95:T95,'Parameters &amp; Main Results'!$B$12:$B$18)-'Parameters &amp; Main Results'!$B$22/12+MMULT(U95:V95,'Parameters &amp; Main Results'!$B$20:$B$21)</f>
        <v>4.1041019100904082E-2</v>
      </c>
      <c r="Y95" s="223">
        <f>MMULT(N95:T95,'Parameters &amp; Main Results'!$C$12:$C$18)-'Parameters &amp; Main Results'!$C$22/12+MMULT(U95:V95,'Parameters &amp; Main Results'!$C$20:$C$21)</f>
        <v>4.5821127127267207E-2</v>
      </c>
      <c r="Z95" s="17">
        <f t="shared" ca="1" si="77"/>
        <v>3765.9802612160256</v>
      </c>
      <c r="AA95" s="70">
        <f ca="1">Z95/OFFSET(Z95,'Parameters &amp; Main Results'!$B$38,0)</f>
        <v>7.2430881461642951</v>
      </c>
      <c r="AB95" s="70">
        <f ca="1">SUMPRODUCT(Z95:OFFSET(Z95,'Parameters &amp; Main Results'!$B$38-1,0), 'Cash Flow Assist'!$P$11:OFFSET('Cash Flow Assist'!$P$11,'Parameters &amp; Main Results'!$B$38-1,0)  )/OFFSET(Z95,'Parameters &amp; Main Results'!$B$38,0)</f>
        <v>1181.5595951764376</v>
      </c>
      <c r="AC95" s="70">
        <f ca="1">SUMPRODUCT(Z95:OFFSET(Z95,'Parameters &amp; Main Results'!$B$38-1,0),'Parameters &amp; Main Results'!$B$42:OFFSET('Parameters &amp; Main Results'!$B$42,'Parameters &amp; Main Results'!$B$38-1,0)   )/OFFSET(Z95,'Parameters &amp; Main Results'!$B$38,0)</f>
        <v>0</v>
      </c>
      <c r="AD95" s="155">
        <f t="shared" si="4"/>
        <v>0</v>
      </c>
      <c r="AE95" s="252">
        <f t="shared" ca="1" si="87"/>
        <v>134.79179999999999</v>
      </c>
      <c r="AF95" s="253">
        <f t="shared" ca="1" si="89"/>
        <v>-0.10413912419004714</v>
      </c>
      <c r="AG95" s="258">
        <f t="shared" ca="1" si="90"/>
        <v>0</v>
      </c>
      <c r="AH95" s="227" t="str">
        <f ca="1">IF(SUM(AG95:OFFSET(AG95,(-HoldAggressiveTime-1),0,,))=0,"Defensive","Aggressive")</f>
        <v>Defensive</v>
      </c>
    </row>
    <row r="96" spans="1:34" ht="15" x14ac:dyDescent="0.2">
      <c r="A96">
        <f t="shared" si="15"/>
        <v>7</v>
      </c>
      <c r="B96">
        <f t="shared" si="16"/>
        <v>1878</v>
      </c>
      <c r="C96" s="70">
        <f t="shared" si="1"/>
        <v>1878.4999999999932</v>
      </c>
      <c r="D96" s="64" t="s">
        <v>115</v>
      </c>
      <c r="E96" s="151">
        <v>8.4679289299999994</v>
      </c>
      <c r="F96" s="152">
        <v>123.3822</v>
      </c>
      <c r="G96" s="152">
        <v>132.86850000000001</v>
      </c>
      <c r="H96" s="152">
        <v>159.82624426000001</v>
      </c>
      <c r="I96" s="152">
        <v>123.3822</v>
      </c>
      <c r="J96" s="152">
        <v>8.4679289299999994</v>
      </c>
      <c r="K96" s="152">
        <v>8.4679289299999994</v>
      </c>
      <c r="L96" s="152">
        <v>20.69</v>
      </c>
      <c r="M96" s="153">
        <v>12.31465968</v>
      </c>
      <c r="N96" s="17">
        <f t="shared" ref="N96:T96" si="104">F96/F95/$E96*$E95-1</f>
        <v>1.028590601293411E-2</v>
      </c>
      <c r="O96" s="17">
        <f t="shared" si="104"/>
        <v>-1.6516693712344432E-2</v>
      </c>
      <c r="P96" s="17">
        <f t="shared" si="104"/>
        <v>-7.1912724817526641E-3</v>
      </c>
      <c r="Q96" s="17">
        <f t="shared" si="104"/>
        <v>1.028590601293411E-2</v>
      </c>
      <c r="R96" s="17">
        <f t="shared" si="104"/>
        <v>0</v>
      </c>
      <c r="S96" s="17">
        <f t="shared" si="104"/>
        <v>0</v>
      </c>
      <c r="T96" s="17">
        <f t="shared" si="104"/>
        <v>-1.1228755081202579E-2</v>
      </c>
      <c r="U96" s="240">
        <v>0</v>
      </c>
      <c r="V96" s="240">
        <v>0</v>
      </c>
      <c r="W96" s="223">
        <f t="shared" ca="1" si="92"/>
        <v>3.8079863465048996E-3</v>
      </c>
      <c r="X96" s="223">
        <f>MMULT(N96:T96,'Parameters &amp; Main Results'!$B$12:$B$18)-'Parameters &amp; Main Results'!$B$22/12+MMULT(U96:V96,'Parameters &amp; Main Results'!$B$20:$B$21)</f>
        <v>3.8079863465048996E-3</v>
      </c>
      <c r="Y96" s="223">
        <f>MMULT(N96:T96,'Parameters &amp; Main Results'!$C$12:$C$18)-'Parameters &amp; Main Results'!$C$22/12+MMULT(U96:V96,'Parameters &amp; Main Results'!$C$20:$C$21)</f>
        <v>7.5639793737395898E-3</v>
      </c>
      <c r="Z96" s="17">
        <f t="shared" ca="1" si="77"/>
        <v>3617.5138079271051</v>
      </c>
      <c r="AA96" s="70">
        <f ca="1">Z96/OFFSET(Z96,'Parameters &amp; Main Results'!$B$38,0)</f>
        <v>6.5469237430612965</v>
      </c>
      <c r="AB96" s="70">
        <f ca="1">SUMPRODUCT(Z96:OFFSET(Z96,'Parameters &amp; Main Results'!$B$38-1,0), 'Cash Flow Assist'!$P$11:OFFSET('Cash Flow Assist'!$P$11,'Parameters &amp; Main Results'!$B$38-1,0)  )/OFFSET(Z96,'Parameters &amp; Main Results'!$B$38,0)</f>
        <v>1105.9517740483013</v>
      </c>
      <c r="AC96" s="70">
        <f ca="1">SUMPRODUCT(Z96:OFFSET(Z96,'Parameters &amp; Main Results'!$B$38-1,0),'Parameters &amp; Main Results'!$B$42:OFFSET('Parameters &amp; Main Results'!$B$42,'Parameters &amp; Main Results'!$B$38-1,0)   )/OFFSET(Z96,'Parameters &amp; Main Results'!$B$38,0)</f>
        <v>0</v>
      </c>
      <c r="AD96" s="155">
        <f t="shared" si="4"/>
        <v>0</v>
      </c>
      <c r="AE96" s="252">
        <f t="shared" ca="1" si="87"/>
        <v>130.46449999999999</v>
      </c>
      <c r="AF96" s="253">
        <f t="shared" ca="1" si="89"/>
        <v>-5.4285265340379876E-2</v>
      </c>
      <c r="AG96" s="258">
        <f t="shared" ca="1" si="90"/>
        <v>0</v>
      </c>
      <c r="AH96" s="227" t="str">
        <f ca="1">IF(SUM(AG96:OFFSET(AG96,(-HoldAggressiveTime-1),0,,))=0,"Defensive","Aggressive")</f>
        <v>Defensive</v>
      </c>
    </row>
    <row r="97" spans="1:34" ht="15" x14ac:dyDescent="0.2">
      <c r="A97">
        <f t="shared" si="15"/>
        <v>8</v>
      </c>
      <c r="B97">
        <f t="shared" si="16"/>
        <v>1878</v>
      </c>
      <c r="C97" s="70">
        <f t="shared" si="1"/>
        <v>1878.5833333333264</v>
      </c>
      <c r="D97" s="64" t="s">
        <v>115</v>
      </c>
      <c r="E97" s="151">
        <v>8.56309422</v>
      </c>
      <c r="F97" s="152">
        <v>122.4997</v>
      </c>
      <c r="G97" s="152">
        <v>133.56020000000001</v>
      </c>
      <c r="H97" s="152">
        <v>160.47886808999999</v>
      </c>
      <c r="I97" s="152">
        <v>122.4997</v>
      </c>
      <c r="J97" s="152">
        <v>8.56309422</v>
      </c>
      <c r="K97" s="152">
        <v>8.56309422</v>
      </c>
      <c r="L97" s="152">
        <v>20.69</v>
      </c>
      <c r="M97" s="153">
        <v>12.03652943</v>
      </c>
      <c r="N97" s="17">
        <f t="shared" ref="N97:T97" si="105">F97/F96/$E97*$E96-1</f>
        <v>-1.818650509089681E-2</v>
      </c>
      <c r="O97" s="17">
        <f t="shared" si="105"/>
        <v>-5.9653794975524921E-3</v>
      </c>
      <c r="P97" s="17">
        <f t="shared" si="105"/>
        <v>-7.0754696862862509E-3</v>
      </c>
      <c r="Q97" s="17">
        <f t="shared" si="105"/>
        <v>-1.818650509089681E-2</v>
      </c>
      <c r="R97" s="17">
        <f t="shared" si="105"/>
        <v>0</v>
      </c>
      <c r="S97" s="17">
        <f t="shared" si="105"/>
        <v>0</v>
      </c>
      <c r="T97" s="17">
        <f t="shared" si="105"/>
        <v>-1.1113423203698125E-2</v>
      </c>
      <c r="U97" s="240">
        <v>0</v>
      </c>
      <c r="V97" s="240">
        <v>0</v>
      </c>
      <c r="W97" s="223">
        <f t="shared" ca="1" si="92"/>
        <v>-1.5430292544534681E-2</v>
      </c>
      <c r="X97" s="223">
        <f>MMULT(N97:T97,'Parameters &amp; Main Results'!$B$12:$B$18)-'Parameters &amp; Main Results'!$B$22/12+MMULT(U97:V97,'Parameters &amp; Main Results'!$B$20:$B$21)</f>
        <v>-1.5430292544534681E-2</v>
      </c>
      <c r="Y97" s="223">
        <f>MMULT(N97:T97,'Parameters &amp; Main Results'!$C$12:$C$18)-'Parameters &amp; Main Results'!$C$22/12+MMULT(U97:V97,'Parameters &amp; Main Results'!$C$20:$C$21)</f>
        <v>-1.7006059198229041E-2</v>
      </c>
      <c r="Z97" s="17">
        <f t="shared" ca="1" si="77"/>
        <v>3603.7906224411868</v>
      </c>
      <c r="AA97" s="70">
        <f ca="1">Z97/OFFSET(Z97,'Parameters &amp; Main Results'!$B$38,0)</f>
        <v>6.5675492450269752</v>
      </c>
      <c r="AB97" s="70">
        <f ca="1">SUMPRODUCT(Z97:OFFSET(Z97,'Parameters &amp; Main Results'!$B$38-1,0), 'Cash Flow Assist'!$P$11:OFFSET('Cash Flow Assist'!$P$11,'Parameters &amp; Main Results'!$B$38-1,0)  )/OFFSET(Z97,'Parameters &amp; Main Results'!$B$38,0)</f>
        <v>1108.075105981258</v>
      </c>
      <c r="AC97" s="70">
        <f ca="1">SUMPRODUCT(Z97:OFFSET(Z97,'Parameters &amp; Main Results'!$B$38-1,0),'Parameters &amp; Main Results'!$B$42:OFFSET('Parameters &amp; Main Results'!$B$42,'Parameters &amp; Main Results'!$B$38-1,0)   )/OFFSET(Z97,'Parameters &amp; Main Results'!$B$38,0)</f>
        <v>0</v>
      </c>
      <c r="AD97" s="155">
        <f t="shared" si="4"/>
        <v>-1.818650509089681E-2</v>
      </c>
      <c r="AE97" s="252">
        <f t="shared" ca="1" si="87"/>
        <v>130.4076</v>
      </c>
      <c r="AF97" s="253">
        <f t="shared" ca="1" si="89"/>
        <v>-6.0639870682383523E-2</v>
      </c>
      <c r="AG97" s="258">
        <f t="shared" ca="1" si="90"/>
        <v>0</v>
      </c>
      <c r="AH97" s="227" t="str">
        <f ca="1">IF(SUM(AG97:OFFSET(AG97,(-HoldAggressiveTime-1),0,,))=0,"Defensive","Aggressive")</f>
        <v>Defensive</v>
      </c>
    </row>
    <row r="98" spans="1:34" ht="15" x14ac:dyDescent="0.2">
      <c r="A98">
        <f t="shared" si="15"/>
        <v>9</v>
      </c>
      <c r="B98">
        <f t="shared" si="16"/>
        <v>1878</v>
      </c>
      <c r="C98" s="70">
        <f t="shared" si="1"/>
        <v>1878.6666666666597</v>
      </c>
      <c r="D98" s="64" t="s">
        <v>115</v>
      </c>
      <c r="E98" s="151">
        <v>8.56309422</v>
      </c>
      <c r="F98" s="152">
        <v>125.6307</v>
      </c>
      <c r="G98" s="152">
        <v>134.08330000000001</v>
      </c>
      <c r="H98" s="152">
        <v>161.1341568</v>
      </c>
      <c r="I98" s="152">
        <v>125.6307</v>
      </c>
      <c r="J98" s="152">
        <v>8.56309422</v>
      </c>
      <c r="K98" s="152">
        <v>8.56309422</v>
      </c>
      <c r="L98" s="152">
        <v>20.69</v>
      </c>
      <c r="M98" s="153">
        <v>12.28764189</v>
      </c>
      <c r="N98" s="17">
        <f t="shared" ref="N98:T98" si="106">F98/F97/$E98*$E97-1</f>
        <v>2.5559246267541802E-2</v>
      </c>
      <c r="O98" s="17">
        <f t="shared" si="106"/>
        <v>3.9165859290417604E-3</v>
      </c>
      <c r="P98" s="17">
        <f t="shared" si="106"/>
        <v>4.0833333248120329E-3</v>
      </c>
      <c r="Q98" s="17">
        <f t="shared" si="106"/>
        <v>2.5559246267541802E-2</v>
      </c>
      <c r="R98" s="17">
        <f t="shared" si="106"/>
        <v>0</v>
      </c>
      <c r="S98" s="17">
        <f t="shared" si="106"/>
        <v>0</v>
      </c>
      <c r="T98" s="17">
        <f t="shared" si="106"/>
        <v>0</v>
      </c>
      <c r="U98" s="240">
        <v>0</v>
      </c>
      <c r="V98" s="240">
        <v>0</v>
      </c>
      <c r="W98" s="223">
        <f t="shared" ca="1" si="92"/>
        <v>1.9911085219798039E-2</v>
      </c>
      <c r="X98" s="223">
        <f>MMULT(N98:T98,'Parameters &amp; Main Results'!$B$12:$B$18)-'Parameters &amp; Main Results'!$B$22/12+MMULT(U98:V98,'Parameters &amp; Main Results'!$B$20:$B$21)</f>
        <v>1.9911085219798039E-2</v>
      </c>
      <c r="Y98" s="223">
        <f>MMULT(N98:T98,'Parameters &amp; Main Results'!$C$12:$C$18)-'Parameters &amp; Main Results'!$C$22/12+MMULT(U98:V98,'Parameters &amp; Main Results'!$C$20:$C$21)</f>
        <v>2.3353313567025132E-2</v>
      </c>
      <c r="Z98" s="17">
        <f t="shared" ca="1" si="77"/>
        <v>3660.2696539941999</v>
      </c>
      <c r="AA98" s="70">
        <f ca="1">Z98/OFFSET(Z98,'Parameters &amp; Main Results'!$B$38,0)</f>
        <v>6.8182335735825328</v>
      </c>
      <c r="AB98" s="70">
        <f ca="1">SUMPRODUCT(Z98:OFFSET(Z98,'Parameters &amp; Main Results'!$B$38-1,0), 'Cash Flow Assist'!$P$11:OFFSET('Cash Flow Assist'!$P$11,'Parameters &amp; Main Results'!$B$38-1,0)  )/OFFSET(Z98,'Parameters &amp; Main Results'!$B$38,0)</f>
        <v>1126.9290684277371</v>
      </c>
      <c r="AC98" s="70">
        <f ca="1">SUMPRODUCT(Z98:OFFSET(Z98,'Parameters &amp; Main Results'!$B$38-1,0),'Parameters &amp; Main Results'!$B$42:OFFSET('Parameters &amp; Main Results'!$B$42,'Parameters &amp; Main Results'!$B$38-1,0)   )/OFFSET(Z98,'Parameters &amp; Main Results'!$B$38,0)</f>
        <v>0</v>
      </c>
      <c r="AD98" s="155">
        <f t="shared" si="4"/>
        <v>0</v>
      </c>
      <c r="AE98" s="252">
        <f t="shared" ca="1" si="87"/>
        <v>129.52889999999999</v>
      </c>
      <c r="AF98" s="253">
        <f t="shared" ca="1" si="89"/>
        <v>-3.009521427264486E-2</v>
      </c>
      <c r="AG98" s="258">
        <f t="shared" ca="1" si="90"/>
        <v>0</v>
      </c>
      <c r="AH98" s="227" t="str">
        <f ca="1">IF(SUM(AG98:OFFSET(AG98,(-HoldAggressiveTime-1),0,,))=0,"Defensive","Aggressive")</f>
        <v>Defensive</v>
      </c>
    </row>
    <row r="99" spans="1:34" ht="15" x14ac:dyDescent="0.2">
      <c r="A99">
        <f t="shared" si="15"/>
        <v>10</v>
      </c>
      <c r="B99">
        <f t="shared" si="16"/>
        <v>1878</v>
      </c>
      <c r="C99" s="70">
        <f t="shared" si="1"/>
        <v>1878.749999999993</v>
      </c>
      <c r="D99" s="64" t="s">
        <v>115</v>
      </c>
      <c r="E99" s="151">
        <v>8.4679289299999994</v>
      </c>
      <c r="F99" s="152">
        <v>124.7796</v>
      </c>
      <c r="G99" s="152">
        <v>133.52879999999999</v>
      </c>
      <c r="H99" s="152">
        <v>161.79212127</v>
      </c>
      <c r="I99" s="152">
        <v>124.7796</v>
      </c>
      <c r="J99" s="152">
        <v>8.4679289299999994</v>
      </c>
      <c r="K99" s="152">
        <v>8.4679289299999994</v>
      </c>
      <c r="L99" s="152">
        <v>20.69</v>
      </c>
      <c r="M99" s="153">
        <v>12.284272250000001</v>
      </c>
      <c r="N99" s="17">
        <f t="shared" ref="N99:T99" si="107">F99/F98/$E99*$E98-1</f>
        <v>4.3875660950642992E-3</v>
      </c>
      <c r="O99" s="17">
        <f t="shared" si="107"/>
        <v>7.0563545493194102E-3</v>
      </c>
      <c r="P99" s="17">
        <f t="shared" si="107"/>
        <v>1.5367542518296418E-2</v>
      </c>
      <c r="Q99" s="17">
        <f t="shared" si="107"/>
        <v>4.3875660950642992E-3</v>
      </c>
      <c r="R99" s="17">
        <f t="shared" si="107"/>
        <v>0</v>
      </c>
      <c r="S99" s="17">
        <f t="shared" si="107"/>
        <v>0</v>
      </c>
      <c r="T99" s="17">
        <f t="shared" si="107"/>
        <v>1.1238319403325425E-2</v>
      </c>
      <c r="U99" s="240">
        <v>0</v>
      </c>
      <c r="V99" s="240">
        <v>0</v>
      </c>
      <c r="W99" s="223">
        <f t="shared" ca="1" si="92"/>
        <v>5.2221947846617118E-3</v>
      </c>
      <c r="X99" s="223">
        <f>MMULT(N99:T99,'Parameters &amp; Main Results'!$B$12:$B$18)-'Parameters &amp; Main Results'!$B$22/12+MMULT(U99:V99,'Parameters &amp; Main Results'!$B$20:$B$21)</f>
        <v>5.2221947846617118E-3</v>
      </c>
      <c r="Y99" s="223">
        <f>MMULT(N99:T99,'Parameters &amp; Main Results'!$C$12:$C$18)-'Parameters &amp; Main Results'!$C$22/12+MMULT(U99:V99,'Parameters &amp; Main Results'!$C$20:$C$21)</f>
        <v>4.6127782738231435E-3</v>
      </c>
      <c r="Z99" s="17">
        <f t="shared" ca="1" si="77"/>
        <v>3588.8125024206261</v>
      </c>
      <c r="AA99" s="70">
        <f ca="1">Z99/OFFSET(Z99,'Parameters &amp; Main Results'!$B$38,0)</f>
        <v>6.5190165227832644</v>
      </c>
      <c r="AB99" s="70">
        <f ca="1">SUMPRODUCT(Z99:OFFSET(Z99,'Parameters &amp; Main Results'!$B$38-1,0), 'Cash Flow Assist'!$P$11:OFFSET('Cash Flow Assist'!$P$11,'Parameters &amp; Main Results'!$B$38-1,0)  )/OFFSET(Z99,'Parameters &amp; Main Results'!$B$38,0)</f>
        <v>1093.2539842958131</v>
      </c>
      <c r="AC99" s="70">
        <f ca="1">SUMPRODUCT(Z99:OFFSET(Z99,'Parameters &amp; Main Results'!$B$38-1,0),'Parameters &amp; Main Results'!$B$42:OFFSET('Parameters &amp; Main Results'!$B$42,'Parameters &amp; Main Results'!$B$38-1,0)   )/OFFSET(Z99,'Parameters &amp; Main Results'!$B$38,0)</f>
        <v>0</v>
      </c>
      <c r="AD99" s="155">
        <f t="shared" si="4"/>
        <v>0</v>
      </c>
      <c r="AE99" s="252">
        <f t="shared" ca="1" si="87"/>
        <v>124.7265</v>
      </c>
      <c r="AF99" s="253">
        <f t="shared" ca="1" si="89"/>
        <v>4.257315005231494E-4</v>
      </c>
      <c r="AG99" s="258">
        <f t="shared" ca="1" si="90"/>
        <v>0</v>
      </c>
      <c r="AH99" s="227" t="str">
        <f ca="1">IF(SUM(AG99:OFFSET(AG99,(-HoldAggressiveTime-1),0,,))=0,"Defensive","Aggressive")</f>
        <v>Defensive</v>
      </c>
    </row>
    <row r="100" spans="1:34" ht="15" x14ac:dyDescent="0.2">
      <c r="A100">
        <f t="shared" si="15"/>
        <v>11</v>
      </c>
      <c r="B100">
        <f t="shared" si="16"/>
        <v>1878</v>
      </c>
      <c r="C100" s="70">
        <f t="shared" si="1"/>
        <v>1878.8333333333262</v>
      </c>
      <c r="D100" s="64" t="s">
        <v>115</v>
      </c>
      <c r="E100" s="151">
        <v>8.3728446299999995</v>
      </c>
      <c r="F100" s="152">
        <v>124.8408</v>
      </c>
      <c r="G100" s="152">
        <v>134.30860000000001</v>
      </c>
      <c r="H100" s="152">
        <v>162.45277243000001</v>
      </c>
      <c r="I100" s="152">
        <v>124.8408</v>
      </c>
      <c r="J100" s="152">
        <v>8.3728446299999995</v>
      </c>
      <c r="K100" s="152">
        <v>8.3728446299999995</v>
      </c>
      <c r="L100" s="152">
        <v>20.69</v>
      </c>
      <c r="M100" s="153">
        <v>12.36797155</v>
      </c>
      <c r="N100" s="17">
        <f t="shared" ref="N100:T100" si="108">F100/F99/$E100*$E99-1</f>
        <v>1.1852306515728328E-2</v>
      </c>
      <c r="O100" s="17">
        <f t="shared" si="108"/>
        <v>1.7262530457733627E-2</v>
      </c>
      <c r="P100" s="17">
        <f t="shared" si="108"/>
        <v>1.5485976641992139E-2</v>
      </c>
      <c r="Q100" s="17">
        <f t="shared" si="108"/>
        <v>1.1852306515728328E-2</v>
      </c>
      <c r="R100" s="17">
        <f t="shared" si="108"/>
        <v>0</v>
      </c>
      <c r="S100" s="17">
        <f t="shared" si="108"/>
        <v>0</v>
      </c>
      <c r="T100" s="17">
        <f t="shared" si="108"/>
        <v>1.1356271876742152E-2</v>
      </c>
      <c r="U100" s="240">
        <v>0</v>
      </c>
      <c r="V100" s="240">
        <v>0</v>
      </c>
      <c r="W100" s="223">
        <f t="shared" ca="1" si="92"/>
        <v>1.2867882905513413E-2</v>
      </c>
      <c r="X100" s="223">
        <f>MMULT(N100:T100,'Parameters &amp; Main Results'!$B$12:$B$18)-'Parameters &amp; Main Results'!$B$22/12+MMULT(U100:V100,'Parameters &amp; Main Results'!$B$20:$B$21)</f>
        <v>1.2867882905513413E-2</v>
      </c>
      <c r="Y100" s="223">
        <f>MMULT(N100:T100,'Parameters &amp; Main Results'!$C$12:$C$18)-'Parameters &amp; Main Results'!$C$22/12+MMULT(U100:V100,'Parameters &amp; Main Results'!$C$20:$C$21)</f>
        <v>1.2351662243262191E-2</v>
      </c>
      <c r="Z100" s="17">
        <f t="shared" ca="1" si="77"/>
        <v>3570.1683876860875</v>
      </c>
      <c r="AA100" s="70">
        <f ca="1">Z100/OFFSET(Z100,'Parameters &amp; Main Results'!$B$38,0)</f>
        <v>6.4587569023477815</v>
      </c>
      <c r="AB100" s="70">
        <f ca="1">SUMPRODUCT(Z100:OFFSET(Z100,'Parameters &amp; Main Results'!$B$38-1,0), 'Cash Flow Assist'!$P$11:OFFSET('Cash Flow Assist'!$P$11,'Parameters &amp; Main Results'!$B$38-1,0)  )/OFFSET(Z100,'Parameters &amp; Main Results'!$B$38,0)</f>
        <v>1083.3081640057924</v>
      </c>
      <c r="AC100" s="70">
        <f ca="1">SUMPRODUCT(Z100:OFFSET(Z100,'Parameters &amp; Main Results'!$B$38-1,0),'Parameters &amp; Main Results'!$B$42:OFFSET('Parameters &amp; Main Results'!$B$42,'Parameters &amp; Main Results'!$B$38-1,0)   )/OFFSET(Z100,'Parameters &amp; Main Results'!$B$38,0)</f>
        <v>0</v>
      </c>
      <c r="AD100" s="155">
        <f t="shared" si="4"/>
        <v>0</v>
      </c>
      <c r="AE100" s="252">
        <f t="shared" ca="1" si="87"/>
        <v>117.92400000000001</v>
      </c>
      <c r="AF100" s="253">
        <f t="shared" ca="1" si="89"/>
        <v>5.8654726773175896E-2</v>
      </c>
      <c r="AG100" s="258">
        <f t="shared" ca="1" si="90"/>
        <v>0</v>
      </c>
      <c r="AH100" s="227" t="str">
        <f ca="1">IF(SUM(AG100:OFFSET(AG100,(-HoldAggressiveTime-1),0,,))=0,"Defensive","Aggressive")</f>
        <v>Defensive</v>
      </c>
    </row>
    <row r="101" spans="1:34" ht="15" x14ac:dyDescent="0.2">
      <c r="A101">
        <f t="shared" si="15"/>
        <v>12</v>
      </c>
      <c r="B101">
        <f t="shared" si="16"/>
        <v>1878</v>
      </c>
      <c r="C101" s="70">
        <f t="shared" si="1"/>
        <v>1878.9166666666595</v>
      </c>
      <c r="D101" s="64" t="s">
        <v>115</v>
      </c>
      <c r="E101" s="151">
        <v>8.18251405</v>
      </c>
      <c r="F101" s="152">
        <v>124.4508</v>
      </c>
      <c r="G101" s="152">
        <v>135.08940000000001</v>
      </c>
      <c r="H101" s="152">
        <v>163.11612124999999</v>
      </c>
      <c r="I101" s="152">
        <v>124.4508</v>
      </c>
      <c r="J101" s="152">
        <v>8.18251405</v>
      </c>
      <c r="K101" s="152">
        <v>8.18251405</v>
      </c>
      <c r="L101" s="152">
        <v>20.69</v>
      </c>
      <c r="M101" s="153">
        <v>12.551297720000001</v>
      </c>
      <c r="N101" s="17">
        <f t="shared" ref="N101:T101" si="109">F101/F100/$E101*$E100-1</f>
        <v>2.0064003644890915E-2</v>
      </c>
      <c r="O101" s="17">
        <f t="shared" si="109"/>
        <v>2.9209350683800706E-2</v>
      </c>
      <c r="P101" s="17">
        <f t="shared" si="109"/>
        <v>2.7438962421768354E-2</v>
      </c>
      <c r="Q101" s="17">
        <f t="shared" si="109"/>
        <v>2.0064003644890915E-2</v>
      </c>
      <c r="R101" s="17">
        <f t="shared" si="109"/>
        <v>0</v>
      </c>
      <c r="S101" s="17">
        <f t="shared" si="109"/>
        <v>0</v>
      </c>
      <c r="T101" s="17">
        <f t="shared" si="109"/>
        <v>2.3260648113399673E-2</v>
      </c>
      <c r="U101" s="240">
        <v>0</v>
      </c>
      <c r="V101" s="240">
        <v>0</v>
      </c>
      <c r="W101" s="223">
        <f t="shared" ca="1" si="92"/>
        <v>2.2011238609431646E-2</v>
      </c>
      <c r="X101" s="223">
        <f>MMULT(N101:T101,'Parameters &amp; Main Results'!$B$12:$B$18)-'Parameters &amp; Main Results'!$B$22/12+MMULT(U101:V101,'Parameters &amp; Main Results'!$B$20:$B$21)</f>
        <v>2.2011238609431646E-2</v>
      </c>
      <c r="Y101" s="223">
        <f>MMULT(N101:T101,'Parameters &amp; Main Results'!$C$12:$C$18)-'Parameters &amp; Main Results'!$C$22/12+MMULT(U101:V101,'Parameters &amp; Main Results'!$C$20:$C$21)</f>
        <v>2.0936871682115232E-2</v>
      </c>
      <c r="Z101" s="17">
        <f t="shared" ca="1" si="77"/>
        <v>3524.8115257092568</v>
      </c>
      <c r="AA101" s="70">
        <f ca="1">Z101/OFFSET(Z101,'Parameters &amp; Main Results'!$B$38,0)</f>
        <v>6.6760696662415588</v>
      </c>
      <c r="AB101" s="70">
        <f ca="1">SUMPRODUCT(Z101:OFFSET(Z101,'Parameters &amp; Main Results'!$B$38-1,0), 'Cash Flow Assist'!$P$11:OFFSET('Cash Flow Assist'!$P$11,'Parameters &amp; Main Results'!$B$38-1,0)  )/OFFSET(Z101,'Parameters &amp; Main Results'!$B$38,0)</f>
        <v>1128.4512676907857</v>
      </c>
      <c r="AC101" s="70">
        <f ca="1">SUMPRODUCT(Z101:OFFSET(Z101,'Parameters &amp; Main Results'!$B$38-1,0),'Parameters &amp; Main Results'!$B$42:OFFSET('Parameters &amp; Main Results'!$B$42,'Parameters &amp; Main Results'!$B$38-1,0)   )/OFFSET(Z101,'Parameters &amp; Main Results'!$B$38,0)</f>
        <v>0</v>
      </c>
      <c r="AD101" s="155">
        <f t="shared" si="4"/>
        <v>0</v>
      </c>
      <c r="AE101" s="252">
        <f t="shared" ca="1" si="87"/>
        <v>117.79170000000001</v>
      </c>
      <c r="AF101" s="253">
        <f t="shared" ca="1" si="89"/>
        <v>5.6532845692862863E-2</v>
      </c>
      <c r="AG101" s="258">
        <f t="shared" ca="1" si="90"/>
        <v>0</v>
      </c>
      <c r="AH101" s="227" t="str">
        <f ca="1">IF(SUM(AG101:OFFSET(AG101,(-HoldAggressiveTime-1),0,,))=0,"Defensive","Aggressive")</f>
        <v>Defensive</v>
      </c>
    </row>
    <row r="102" spans="1:34" ht="15" x14ac:dyDescent="0.2">
      <c r="A102">
        <f t="shared" si="15"/>
        <v>1</v>
      </c>
      <c r="B102">
        <f t="shared" si="16"/>
        <v>1879</v>
      </c>
      <c r="C102" s="70">
        <f t="shared" si="1"/>
        <v>1878.9999999999927</v>
      </c>
      <c r="D102" s="64" t="s">
        <v>115</v>
      </c>
      <c r="E102" s="151">
        <v>8.2776793400000006</v>
      </c>
      <c r="F102" s="152">
        <v>129.92760000000001</v>
      </c>
      <c r="G102" s="152">
        <v>134.53100000000001</v>
      </c>
      <c r="H102" s="152">
        <v>163.69382418000001</v>
      </c>
      <c r="I102" s="152">
        <v>129.92760000000001</v>
      </c>
      <c r="J102" s="152">
        <v>8.2776793400000006</v>
      </c>
      <c r="K102" s="152">
        <v>8.2776793400000006</v>
      </c>
      <c r="L102" s="152">
        <v>20.67</v>
      </c>
      <c r="M102" s="153">
        <v>12.88238905</v>
      </c>
      <c r="N102" s="17">
        <f t="shared" ref="N102:T102" si="110">F102/F101/$E102*$E101-1</f>
        <v>3.2005197585100342E-2</v>
      </c>
      <c r="O102" s="17">
        <f t="shared" si="110"/>
        <v>-1.5582651729122765E-2</v>
      </c>
      <c r="P102" s="17">
        <f t="shared" si="110"/>
        <v>-7.9956652090902303E-3</v>
      </c>
      <c r="Q102" s="17">
        <f t="shared" si="110"/>
        <v>3.2005197585100342E-2</v>
      </c>
      <c r="R102" s="17">
        <f t="shared" si="110"/>
        <v>0</v>
      </c>
      <c r="S102" s="17">
        <f t="shared" si="110"/>
        <v>0</v>
      </c>
      <c r="T102" s="17">
        <f t="shared" si="110"/>
        <v>-1.2452152048990972E-2</v>
      </c>
      <c r="U102" s="240">
        <v>0</v>
      </c>
      <c r="V102" s="240">
        <v>0</v>
      </c>
      <c r="W102" s="223">
        <f t="shared" ca="1" si="92"/>
        <v>2.022309357388449E-2</v>
      </c>
      <c r="X102" s="223">
        <f>MMULT(N102:T102,'Parameters &amp; Main Results'!$B$12:$B$18)-'Parameters &amp; Main Results'!$B$22/12+MMULT(U102:V102,'Parameters &amp; Main Results'!$B$20:$B$21)</f>
        <v>2.022309357388449E-2</v>
      </c>
      <c r="Y102" s="223">
        <f>MMULT(N102:T102,'Parameters &amp; Main Results'!$C$12:$C$18)-'Parameters &amp; Main Results'!$C$22/12+MMULT(U102:V102,'Parameters &amp; Main Results'!$C$20:$C$21)</f>
        <v>2.7204745987011364E-2</v>
      </c>
      <c r="Z102" s="17">
        <f t="shared" ca="1" si="77"/>
        <v>3448.8970302373427</v>
      </c>
      <c r="AA102" s="70">
        <f ca="1">Z102/OFFSET(Z102,'Parameters &amp; Main Results'!$B$38,0)</f>
        <v>6.7066241786538932</v>
      </c>
      <c r="AB102" s="70">
        <f ca="1">SUMPRODUCT(Z102:OFFSET(Z102,'Parameters &amp; Main Results'!$B$38-1,0), 'Cash Flow Assist'!$P$11:OFFSET('Cash Flow Assist'!$P$11,'Parameters &amp; Main Results'!$B$38-1,0)  )/OFFSET(Z102,'Parameters &amp; Main Results'!$B$38,0)</f>
        <v>1152.7406079426551</v>
      </c>
      <c r="AC102" s="70">
        <f ca="1">SUMPRODUCT(Z102:OFFSET(Z102,'Parameters &amp; Main Results'!$B$38-1,0),'Parameters &amp; Main Results'!$B$42:OFFSET('Parameters &amp; Main Results'!$B$42,'Parameters &amp; Main Results'!$B$38-1,0)   )/OFFSET(Z102,'Parameters &amp; Main Results'!$B$38,0)</f>
        <v>0</v>
      </c>
      <c r="AD102" s="155">
        <f t="shared" si="4"/>
        <v>0</v>
      </c>
      <c r="AE102" s="252">
        <f t="shared" ca="1" si="87"/>
        <v>116.4594</v>
      </c>
      <c r="AF102" s="253">
        <f t="shared" ca="1" si="89"/>
        <v>0.11564716974327542</v>
      </c>
      <c r="AG102" s="258">
        <f t="shared" ca="1" si="90"/>
        <v>0</v>
      </c>
      <c r="AH102" s="227" t="str">
        <f ca="1">IF(SUM(AG102:OFFSET(AG102,(-HoldAggressiveTime-1),0,,))=0,"Defensive","Aggressive")</f>
        <v>Defensive</v>
      </c>
    </row>
    <row r="103" spans="1:34" ht="15" x14ac:dyDescent="0.2">
      <c r="A103">
        <f t="shared" si="15"/>
        <v>2</v>
      </c>
      <c r="B103">
        <f t="shared" si="16"/>
        <v>1879</v>
      </c>
      <c r="C103" s="70">
        <f t="shared" si="1"/>
        <v>1879.083333333326</v>
      </c>
      <c r="D103" s="64" t="s">
        <v>115</v>
      </c>
      <c r="E103" s="151">
        <v>8.3728446299999995</v>
      </c>
      <c r="F103" s="152">
        <v>134.95509999999999</v>
      </c>
      <c r="G103" s="152">
        <v>135.48570000000001</v>
      </c>
      <c r="H103" s="152">
        <v>164.27357314</v>
      </c>
      <c r="I103" s="152">
        <v>134.95509999999999</v>
      </c>
      <c r="J103" s="152">
        <v>8.3728446299999995</v>
      </c>
      <c r="K103" s="152">
        <v>8.3728446299999995</v>
      </c>
      <c r="L103" s="152">
        <v>20.67</v>
      </c>
      <c r="M103" s="153">
        <v>13.15958666</v>
      </c>
      <c r="N103" s="17">
        <f t="shared" ref="N103:T103" si="111">F103/F102/$E103*$E102-1</f>
        <v>2.688888104640319E-2</v>
      </c>
      <c r="O103" s="17">
        <f t="shared" si="111"/>
        <v>-4.3500976672555813E-3</v>
      </c>
      <c r="P103" s="17">
        <f t="shared" si="111"/>
        <v>-7.8645325389733456E-3</v>
      </c>
      <c r="Q103" s="17">
        <f t="shared" si="111"/>
        <v>2.688888104640319E-2</v>
      </c>
      <c r="R103" s="17">
        <f t="shared" si="111"/>
        <v>0</v>
      </c>
      <c r="S103" s="17">
        <f t="shared" si="111"/>
        <v>0</v>
      </c>
      <c r="T103" s="17">
        <f t="shared" si="111"/>
        <v>-1.1365944813907181E-2</v>
      </c>
      <c r="U103" s="240">
        <v>0</v>
      </c>
      <c r="V103" s="240">
        <v>0</v>
      </c>
      <c r="W103" s="223">
        <f t="shared" ca="1" si="92"/>
        <v>1.8686677343989253E-2</v>
      </c>
      <c r="X103" s="223">
        <f>MMULT(N103:T103,'Parameters &amp; Main Results'!$B$12:$B$18)-'Parameters &amp; Main Results'!$B$22/12+MMULT(U103:V103,'Parameters &amp; Main Results'!$B$20:$B$21)</f>
        <v>1.8686677343989253E-2</v>
      </c>
      <c r="Y103" s="223">
        <f>MMULT(N103:T103,'Parameters &amp; Main Results'!$C$12:$C$18)-'Parameters &amp; Main Results'!$C$22/12+MMULT(U103:V103,'Parameters &amp; Main Results'!$C$20:$C$21)</f>
        <v>2.3723316508370649E-2</v>
      </c>
      <c r="Z103" s="17">
        <f t="shared" ca="1" si="77"/>
        <v>3380.5322110046645</v>
      </c>
      <c r="AA103" s="70">
        <f ca="1">Z103/OFFSET(Z103,'Parameters &amp; Main Results'!$B$38,0)</f>
        <v>6.7542445731433141</v>
      </c>
      <c r="AB103" s="70">
        <f ca="1">SUMPRODUCT(Z103:OFFSET(Z103,'Parameters &amp; Main Results'!$B$38-1,0), 'Cash Flow Assist'!$P$11:OFFSET('Cash Flow Assist'!$P$11,'Parameters &amp; Main Results'!$B$38-1,0)  )/OFFSET(Z103,'Parameters &amp; Main Results'!$B$38,0)</f>
        <v>1178.5397830959459</v>
      </c>
      <c r="AC103" s="70">
        <f ca="1">SUMPRODUCT(Z103:OFFSET(Z103,'Parameters &amp; Main Results'!$B$38-1,0),'Parameters &amp; Main Results'!$B$42:OFFSET('Parameters &amp; Main Results'!$B$42,'Parameters &amp; Main Results'!$B$38-1,0)   )/OFFSET(Z103,'Parameters &amp; Main Results'!$B$38,0)</f>
        <v>0</v>
      </c>
      <c r="AD103" s="155">
        <f t="shared" si="4"/>
        <v>0</v>
      </c>
      <c r="AE103" s="252">
        <f t="shared" ca="1" si="87"/>
        <v>116.34050000000001</v>
      </c>
      <c r="AF103" s="253">
        <f t="shared" ca="1" si="89"/>
        <v>0.16000103145508213</v>
      </c>
      <c r="AG103" s="258">
        <f t="shared" ca="1" si="90"/>
        <v>0</v>
      </c>
      <c r="AH103" s="227" t="str">
        <f ca="1">IF(SUM(AG103:OFFSET(AG103,(-HoldAggressiveTime-1),0,,))=0,"Defensive","Aggressive")</f>
        <v>Defensive</v>
      </c>
    </row>
    <row r="104" spans="1:34" ht="15" x14ac:dyDescent="0.2">
      <c r="A104">
        <f t="shared" si="15"/>
        <v>3</v>
      </c>
      <c r="B104">
        <f t="shared" si="16"/>
        <v>1879</v>
      </c>
      <c r="C104" s="70">
        <f t="shared" si="1"/>
        <v>1879.1666666666592</v>
      </c>
      <c r="D104" s="64" t="s">
        <v>115</v>
      </c>
      <c r="E104" s="151">
        <v>8.2776793400000006</v>
      </c>
      <c r="F104" s="152">
        <v>133.66749999999999</v>
      </c>
      <c r="G104" s="152">
        <v>135.34639999999999</v>
      </c>
      <c r="H104" s="152">
        <v>164.85537538</v>
      </c>
      <c r="I104" s="152">
        <v>133.66749999999999</v>
      </c>
      <c r="J104" s="152">
        <v>8.2776793400000006</v>
      </c>
      <c r="K104" s="152">
        <v>8.2776793400000006</v>
      </c>
      <c r="L104" s="152">
        <v>20.67</v>
      </c>
      <c r="M104" s="153">
        <v>13.11326306</v>
      </c>
      <c r="N104" s="17">
        <f t="shared" ref="N104:T104" si="112">F104/F103/$E104*$E103-1</f>
        <v>1.8459750368884364E-3</v>
      </c>
      <c r="O104" s="17">
        <f t="shared" si="112"/>
        <v>1.0456641639111863E-2</v>
      </c>
      <c r="P104" s="17">
        <f t="shared" si="112"/>
        <v>1.5078998556953271E-2</v>
      </c>
      <c r="Q104" s="17">
        <f t="shared" si="112"/>
        <v>1.8459750368884364E-3</v>
      </c>
      <c r="R104" s="17">
        <f t="shared" si="112"/>
        <v>0</v>
      </c>
      <c r="S104" s="17">
        <f t="shared" si="112"/>
        <v>0</v>
      </c>
      <c r="T104" s="17">
        <f t="shared" si="112"/>
        <v>1.1496614702158681E-2</v>
      </c>
      <c r="U104" s="240">
        <v>0</v>
      </c>
      <c r="V104" s="240">
        <v>0</v>
      </c>
      <c r="W104" s="223">
        <f t="shared" ca="1" si="92"/>
        <v>4.0089736739299681E-3</v>
      </c>
      <c r="X104" s="223">
        <f>MMULT(N104:T104,'Parameters &amp; Main Results'!$B$12:$B$18)-'Parameters &amp; Main Results'!$B$22/12+MMULT(U104:V104,'Parameters &amp; Main Results'!$B$20:$B$21)</f>
        <v>4.0089736739299681E-3</v>
      </c>
      <c r="Y104" s="223">
        <f>MMULT(N104:T104,'Parameters &amp; Main Results'!$C$12:$C$18)-'Parameters &amp; Main Results'!$C$22/12+MMULT(U104:V104,'Parameters &amp; Main Results'!$C$20:$C$21)</f>
        <v>2.6653750304441123E-3</v>
      </c>
      <c r="Z104" s="17">
        <f t="shared" ca="1" si="77"/>
        <v>3318.5200966981224</v>
      </c>
      <c r="AA104" s="70">
        <f ca="1">Z104/OFFSET(Z104,'Parameters &amp; Main Results'!$B$38,0)</f>
        <v>6.5942628275891497</v>
      </c>
      <c r="AB104" s="70">
        <f ca="1">SUMPRODUCT(Z104:OFFSET(Z104,'Parameters &amp; Main Results'!$B$38-1,0), 'Cash Flow Assist'!$P$11:OFFSET('Cash Flow Assist'!$P$11,'Parameters &amp; Main Results'!$B$38-1,0)  )/OFFSET(Z104,'Parameters &amp; Main Results'!$B$38,0)</f>
        <v>1166.4031901692672</v>
      </c>
      <c r="AC104" s="70">
        <f ca="1">SUMPRODUCT(Z104:OFFSET(Z104,'Parameters &amp; Main Results'!$B$38-1,0),'Parameters &amp; Main Results'!$B$42:OFFSET('Parameters &amp; Main Results'!$B$42,'Parameters &amp; Main Results'!$B$38-1,0)   )/OFFSET(Z104,'Parameters &amp; Main Results'!$B$38,0)</f>
        <v>0</v>
      </c>
      <c r="AD104" s="155">
        <f t="shared" si="4"/>
        <v>0</v>
      </c>
      <c r="AE104" s="252">
        <f t="shared" ca="1" si="87"/>
        <v>116.13030000000001</v>
      </c>
      <c r="AF104" s="253">
        <f t="shared" ca="1" si="89"/>
        <v>0.15101312921778368</v>
      </c>
      <c r="AG104" s="258">
        <f t="shared" ca="1" si="90"/>
        <v>0</v>
      </c>
      <c r="AH104" s="227" t="str">
        <f ca="1">IF(SUM(AG104:OFFSET(AG104,(-HoldAggressiveTime-1),0,,))=0,"Defensive","Aggressive")</f>
        <v>Defensive</v>
      </c>
    </row>
    <row r="105" spans="1:34" ht="15" x14ac:dyDescent="0.2">
      <c r="A105">
        <f t="shared" si="15"/>
        <v>4</v>
      </c>
      <c r="B105">
        <f t="shared" si="16"/>
        <v>1879</v>
      </c>
      <c r="C105" s="70">
        <f t="shared" si="1"/>
        <v>1879.2499999999925</v>
      </c>
      <c r="D105" s="64" t="s">
        <v>115</v>
      </c>
      <c r="E105" s="151">
        <v>8.18251405</v>
      </c>
      <c r="F105" s="152">
        <v>138.28149999999999</v>
      </c>
      <c r="G105" s="152">
        <v>136.81139999999999</v>
      </c>
      <c r="H105" s="152">
        <v>165.43923817000001</v>
      </c>
      <c r="I105" s="152">
        <v>138.28149999999999</v>
      </c>
      <c r="J105" s="152">
        <v>8.18251405</v>
      </c>
      <c r="K105" s="152">
        <v>8.18251405</v>
      </c>
      <c r="L105" s="152">
        <v>20.67</v>
      </c>
      <c r="M105" s="153">
        <v>13.647750439999999</v>
      </c>
      <c r="N105" s="17">
        <f t="shared" ref="N105:T105" si="113">F105/F104/$E105*$E104-1</f>
        <v>4.6550273297896405E-2</v>
      </c>
      <c r="O105" s="17">
        <f t="shared" si="113"/>
        <v>2.2580289661570774E-2</v>
      </c>
      <c r="P105" s="17">
        <f t="shared" si="113"/>
        <v>1.5213181467875536E-2</v>
      </c>
      <c r="Q105" s="17">
        <f t="shared" si="113"/>
        <v>4.6550273297896405E-2</v>
      </c>
      <c r="R105" s="17">
        <f t="shared" si="113"/>
        <v>0</v>
      </c>
      <c r="S105" s="17">
        <f t="shared" si="113"/>
        <v>0</v>
      </c>
      <c r="T105" s="17">
        <f t="shared" si="113"/>
        <v>1.1630324056699948E-2</v>
      </c>
      <c r="U105" s="240">
        <v>0</v>
      </c>
      <c r="V105" s="240">
        <v>0</v>
      </c>
      <c r="W105" s="223">
        <f t="shared" ca="1" si="92"/>
        <v>3.9968612441904784E-2</v>
      </c>
      <c r="X105" s="223">
        <f>MMULT(N105:T105,'Parameters &amp; Main Results'!$B$12:$B$18)-'Parameters &amp; Main Results'!$B$22/12+MMULT(U105:V105,'Parameters &amp; Main Results'!$B$20:$B$21)</f>
        <v>3.9968612441904784E-2</v>
      </c>
      <c r="Y105" s="223">
        <f>MMULT(N105:T105,'Parameters &amp; Main Results'!$C$12:$C$18)-'Parameters &amp; Main Results'!$C$22/12+MMULT(U105:V105,'Parameters &amp; Main Results'!$C$20:$C$21)</f>
        <v>4.4111608267597177E-2</v>
      </c>
      <c r="Z105" s="17">
        <f t="shared" ca="1" si="77"/>
        <v>3305.2693588532325</v>
      </c>
      <c r="AA105" s="70">
        <f ca="1">Z105/OFFSET(Z105,'Parameters &amp; Main Results'!$B$38,0)</f>
        <v>6.5020683854975267</v>
      </c>
      <c r="AB105" s="70">
        <f ca="1">SUMPRODUCT(Z105:OFFSET(Z105,'Parameters &amp; Main Results'!$B$38-1,0), 'Cash Flow Assist'!$P$11:OFFSET('Cash Flow Assist'!$P$11,'Parameters &amp; Main Results'!$B$38-1,0)  )/OFFSET(Z105,'Parameters &amp; Main Results'!$B$38,0)</f>
        <v>1149.1682379886929</v>
      </c>
      <c r="AC105" s="70">
        <f ca="1">SUMPRODUCT(Z105:OFFSET(Z105,'Parameters &amp; Main Results'!$B$38-1,0),'Parameters &amp; Main Results'!$B$42:OFFSET('Parameters &amp; Main Results'!$B$42,'Parameters &amp; Main Results'!$B$38-1,0)   )/OFFSET(Z105,'Parameters &amp; Main Results'!$B$38,0)</f>
        <v>0</v>
      </c>
      <c r="AD105" s="155">
        <f t="shared" si="4"/>
        <v>0</v>
      </c>
      <c r="AE105" s="252">
        <f t="shared" ca="1" si="87"/>
        <v>109.82980000000001</v>
      </c>
      <c r="AF105" s="253">
        <f t="shared" ca="1" si="89"/>
        <v>0.25905264327168026</v>
      </c>
      <c r="AG105" s="258">
        <f t="shared" ca="1" si="90"/>
        <v>0</v>
      </c>
      <c r="AH105" s="227" t="str">
        <f ca="1">IF(SUM(AG105:OFFSET(AG105,(-HoldAggressiveTime-1),0,,))=0,"Defensive","Aggressive")</f>
        <v>Defensive</v>
      </c>
    </row>
    <row r="106" spans="1:34" ht="15" x14ac:dyDescent="0.2">
      <c r="A106">
        <f t="shared" si="15"/>
        <v>5</v>
      </c>
      <c r="B106">
        <f t="shared" si="16"/>
        <v>1879</v>
      </c>
      <c r="C106" s="70">
        <f t="shared" si="1"/>
        <v>1879.3333333333258</v>
      </c>
      <c r="D106" s="64" t="s">
        <v>115</v>
      </c>
      <c r="E106" s="151">
        <v>8.18251405</v>
      </c>
      <c r="F106" s="152">
        <v>145.2286</v>
      </c>
      <c r="G106" s="152">
        <v>140.42330000000001</v>
      </c>
      <c r="H106" s="152">
        <v>166.02516881</v>
      </c>
      <c r="I106" s="152">
        <v>145.2286</v>
      </c>
      <c r="J106" s="152">
        <v>8.18251405</v>
      </c>
      <c r="K106" s="152">
        <v>8.18251405</v>
      </c>
      <c r="L106" s="152">
        <v>20.67</v>
      </c>
      <c r="M106" s="153">
        <v>14.24887786</v>
      </c>
      <c r="N106" s="17">
        <f t="shared" ref="N106:T106" si="114">F106/F105/$E106*$E105-1</f>
        <v>5.0238824426984241E-2</v>
      </c>
      <c r="O106" s="17">
        <f t="shared" si="114"/>
        <v>2.6400577729633889E-2</v>
      </c>
      <c r="P106" s="17">
        <f t="shared" si="114"/>
        <v>3.5416666957683862E-3</v>
      </c>
      <c r="Q106" s="17">
        <f t="shared" si="114"/>
        <v>5.0238824426984241E-2</v>
      </c>
      <c r="R106" s="17">
        <f t="shared" si="114"/>
        <v>0</v>
      </c>
      <c r="S106" s="17">
        <f t="shared" si="114"/>
        <v>0</v>
      </c>
      <c r="T106" s="17">
        <f t="shared" si="114"/>
        <v>0</v>
      </c>
      <c r="U106" s="240">
        <v>0</v>
      </c>
      <c r="V106" s="240">
        <v>0</v>
      </c>
      <c r="W106" s="223">
        <f t="shared" ca="1" si="92"/>
        <v>4.291756719949829E-2</v>
      </c>
      <c r="X106" s="223">
        <f>MMULT(N106:T106,'Parameters &amp; Main Results'!$B$12:$B$18)-'Parameters &amp; Main Results'!$B$22/12+MMULT(U106:V106,'Parameters &amp; Main Results'!$B$20:$B$21)</f>
        <v>4.291756719949829E-2</v>
      </c>
      <c r="Y106" s="223">
        <f>MMULT(N106:T106,'Parameters &amp; Main Results'!$C$12:$C$18)-'Parameters &amp; Main Results'!$C$22/12+MMULT(U106:V106,'Parameters &amp; Main Results'!$C$20:$C$21)</f>
        <v>4.7813333090582541E-2</v>
      </c>
      <c r="Z106" s="17">
        <f t="shared" ca="1" si="77"/>
        <v>3178.2395346454487</v>
      </c>
      <c r="AA106" s="70">
        <f ca="1">Z106/OFFSET(Z106,'Parameters &amp; Main Results'!$B$38,0)</f>
        <v>6.2826949459105581</v>
      </c>
      <c r="AB106" s="70">
        <f ca="1">SUMPRODUCT(Z106:OFFSET(Z106,'Parameters &amp; Main Results'!$B$38-1,0), 'Cash Flow Assist'!$P$11:OFFSET('Cash Flow Assist'!$P$11,'Parameters &amp; Main Results'!$B$38-1,0)  )/OFFSET(Z106,'Parameters &amp; Main Results'!$B$38,0)</f>
        <v>1149.2485033817663</v>
      </c>
      <c r="AC106" s="70">
        <f ca="1">SUMPRODUCT(Z106:OFFSET(Z106,'Parameters &amp; Main Results'!$B$38-1,0),'Parameters &amp; Main Results'!$B$42:OFFSET('Parameters &amp; Main Results'!$B$42,'Parameters &amp; Main Results'!$B$38-1,0)   )/OFFSET(Z106,'Parameters &amp; Main Results'!$B$38,0)</f>
        <v>0</v>
      </c>
      <c r="AD106" s="155">
        <f t="shared" si="4"/>
        <v>0</v>
      </c>
      <c r="AE106" s="252">
        <f t="shared" ca="1" si="87"/>
        <v>104.7039</v>
      </c>
      <c r="AF106" s="253">
        <f t="shared" ca="1" si="89"/>
        <v>0.38704097937135096</v>
      </c>
      <c r="AG106" s="258">
        <f t="shared" ca="1" si="90"/>
        <v>0</v>
      </c>
      <c r="AH106" s="227" t="str">
        <f ca="1">IF(SUM(AG106:OFFSET(AG106,(-HoldAggressiveTime-1),0,,))=0,"Defensive","Aggressive")</f>
        <v>Defensive</v>
      </c>
    </row>
    <row r="107" spans="1:34" ht="15" x14ac:dyDescent="0.2">
      <c r="A107">
        <f t="shared" si="15"/>
        <v>6</v>
      </c>
      <c r="B107">
        <f t="shared" si="16"/>
        <v>1879</v>
      </c>
      <c r="C107" s="70">
        <f t="shared" si="1"/>
        <v>1879.416666666659</v>
      </c>
      <c r="D107" s="64" t="s">
        <v>115</v>
      </c>
      <c r="E107" s="151">
        <v>8.0873811599999996</v>
      </c>
      <c r="F107" s="152">
        <v>147.16</v>
      </c>
      <c r="G107" s="152">
        <v>140.10470000000001</v>
      </c>
      <c r="H107" s="152">
        <v>166.61317460999999</v>
      </c>
      <c r="I107" s="152">
        <v>147.16</v>
      </c>
      <c r="J107" s="152">
        <v>8.0873811599999996</v>
      </c>
      <c r="K107" s="152">
        <v>8.0873811599999996</v>
      </c>
      <c r="L107" s="152">
        <v>20.67</v>
      </c>
      <c r="M107" s="153">
        <v>14.52039379</v>
      </c>
      <c r="N107" s="17">
        <f t="shared" ref="N107:T107" si="115">F107/F106/$E107*$E106-1</f>
        <v>2.5218598393877301E-2</v>
      </c>
      <c r="O107" s="17">
        <f t="shared" si="115"/>
        <v>9.4675837289801557E-3</v>
      </c>
      <c r="P107" s="17">
        <f t="shared" si="115"/>
        <v>1.5346454494887363E-2</v>
      </c>
      <c r="Q107" s="17">
        <f t="shared" si="115"/>
        <v>2.5218598393877301E-2</v>
      </c>
      <c r="R107" s="17">
        <f t="shared" si="115"/>
        <v>0</v>
      </c>
      <c r="S107" s="17">
        <f t="shared" si="115"/>
        <v>0</v>
      </c>
      <c r="T107" s="17">
        <f t="shared" si="115"/>
        <v>1.1763126791961565E-2</v>
      </c>
      <c r="U107" s="240">
        <v>0</v>
      </c>
      <c r="V107" s="240">
        <v>0</v>
      </c>
      <c r="W107" s="223">
        <f t="shared" ca="1" si="92"/>
        <v>2.1353955214135419E-2</v>
      </c>
      <c r="X107" s="223">
        <f>MMULT(N107:T107,'Parameters &amp; Main Results'!$B$12:$B$18)-'Parameters &amp; Main Results'!$B$22/12+MMULT(U107:V107,'Parameters &amp; Main Results'!$B$20:$B$21)</f>
        <v>2.1353955214135419E-2</v>
      </c>
      <c r="Y107" s="223">
        <f>MMULT(N107:T107,'Parameters &amp; Main Results'!$C$12:$C$18)-'Parameters &amp; Main Results'!$C$22/12+MMULT(U107:V107,'Parameters &amp; Main Results'!$C$20:$C$21)</f>
        <v>2.3601830260720921E-2</v>
      </c>
      <c r="Z107" s="17">
        <f t="shared" ca="1" si="77"/>
        <v>3047.4503782497773</v>
      </c>
      <c r="AA107" s="70">
        <f ca="1">Z107/OFFSET(Z107,'Parameters &amp; Main Results'!$B$38,0)</f>
        <v>6.0838587982214536</v>
      </c>
      <c r="AB107" s="70">
        <f ca="1">SUMPRODUCT(Z107:OFFSET(Z107,'Parameters &amp; Main Results'!$B$38-1,0), 'Cash Flow Assist'!$P$11:OFFSET('Cash Flow Assist'!$P$11,'Parameters &amp; Main Results'!$B$38-1,0)  )/OFFSET(Z107,'Parameters &amp; Main Results'!$B$38,0)</f>
        <v>1155.3037412370149</v>
      </c>
      <c r="AC107" s="70">
        <f ca="1">SUMPRODUCT(Z107:OFFSET(Z107,'Parameters &amp; Main Results'!$B$38-1,0),'Parameters &amp; Main Results'!$B$42:OFFSET('Parameters &amp; Main Results'!$B$42,'Parameters &amp; Main Results'!$B$38-1,0)   )/OFFSET(Z107,'Parameters &amp; Main Results'!$B$38,0)</f>
        <v>0</v>
      </c>
      <c r="AD107" s="155">
        <f t="shared" si="4"/>
        <v>0</v>
      </c>
      <c r="AE107" s="252">
        <f t="shared" ca="1" si="87"/>
        <v>97.898200000000003</v>
      </c>
      <c r="AF107" s="253">
        <f t="shared" ca="1" si="89"/>
        <v>0.50319413431503335</v>
      </c>
      <c r="AG107" s="258">
        <f t="shared" ca="1" si="90"/>
        <v>0</v>
      </c>
      <c r="AH107" s="227" t="str">
        <f ca="1">IF(SUM(AG107:OFFSET(AG107,(-HoldAggressiveTime-1),0,,))=0,"Defensive","Aggressive")</f>
        <v>Defensive</v>
      </c>
    </row>
    <row r="108" spans="1:34" ht="15" x14ac:dyDescent="0.2">
      <c r="A108">
        <f t="shared" si="15"/>
        <v>7</v>
      </c>
      <c r="B108">
        <f t="shared" si="16"/>
        <v>1879</v>
      </c>
      <c r="C108" s="70">
        <f t="shared" si="1"/>
        <v>1879.4999999999923</v>
      </c>
      <c r="D108" s="64" t="s">
        <v>115</v>
      </c>
      <c r="E108" s="151">
        <v>8.18251405</v>
      </c>
      <c r="F108" s="152">
        <v>150.0222</v>
      </c>
      <c r="G108" s="152">
        <v>139.5393</v>
      </c>
      <c r="H108" s="152">
        <v>167.20326294</v>
      </c>
      <c r="I108" s="152">
        <v>150.0222</v>
      </c>
      <c r="J108" s="152">
        <v>8.18251405</v>
      </c>
      <c r="K108" s="152">
        <v>8.18251405</v>
      </c>
      <c r="L108" s="152">
        <v>20.67</v>
      </c>
      <c r="M108" s="153">
        <v>14.53900355</v>
      </c>
      <c r="N108" s="17">
        <f t="shared" ref="N108:T108" si="116">F108/F107/$E108*$E107-1</f>
        <v>7.597086407242104E-3</v>
      </c>
      <c r="O108" s="17">
        <f t="shared" si="116"/>
        <v>-1.5614998990111983E-2</v>
      </c>
      <c r="P108" s="17">
        <f t="shared" si="116"/>
        <v>-8.1258744147151285E-3</v>
      </c>
      <c r="Q108" s="17">
        <f t="shared" si="116"/>
        <v>7.597086407242104E-3</v>
      </c>
      <c r="R108" s="17">
        <f t="shared" si="116"/>
        <v>0</v>
      </c>
      <c r="S108" s="17">
        <f t="shared" si="116"/>
        <v>0</v>
      </c>
      <c r="T108" s="17">
        <f t="shared" si="116"/>
        <v>-1.1626364393471533E-2</v>
      </c>
      <c r="U108" s="240">
        <v>0</v>
      </c>
      <c r="V108" s="240">
        <v>0</v>
      </c>
      <c r="W108" s="223">
        <f t="shared" ca="1" si="92"/>
        <v>1.9518301210689375E-3</v>
      </c>
      <c r="X108" s="223">
        <f>MMULT(N108:T108,'Parameters &amp; Main Results'!$B$12:$B$18)-'Parameters &amp; Main Results'!$B$22/12+MMULT(U108:V108,'Parameters &amp; Main Results'!$B$20:$B$21)</f>
        <v>1.9518301210689375E-3</v>
      </c>
      <c r="Y108" s="223">
        <f>MMULT(N108:T108,'Parameters &amp; Main Results'!$C$12:$C$18)-'Parameters &amp; Main Results'!$C$22/12+MMULT(U108:V108,'Parameters &amp; Main Results'!$C$20:$C$21)</f>
        <v>5.2342112008400285E-3</v>
      </c>
      <c r="Z108" s="17">
        <f t="shared" ca="1" si="77"/>
        <v>2983.7358172376721</v>
      </c>
      <c r="AA108" s="70">
        <f ca="1">Z108/OFFSET(Z108,'Parameters &amp; Main Results'!$B$38,0)</f>
        <v>6.1602068407284634</v>
      </c>
      <c r="AB108" s="70">
        <f ca="1">SUMPRODUCT(Z108:OFFSET(Z108,'Parameters &amp; Main Results'!$B$38-1,0), 'Cash Flow Assist'!$P$11:OFFSET('Cash Flow Assist'!$P$11,'Parameters &amp; Main Results'!$B$38-1,0)  )/OFFSET(Z108,'Parameters &amp; Main Results'!$B$38,0)</f>
        <v>1189.524288890294</v>
      </c>
      <c r="AC108" s="70">
        <f ca="1">SUMPRODUCT(Z108:OFFSET(Z108,'Parameters &amp; Main Results'!$B$38-1,0),'Parameters &amp; Main Results'!$B$42:OFFSET('Parameters &amp; Main Results'!$B$42,'Parameters &amp; Main Results'!$B$38-1,0)   )/OFFSET(Z108,'Parameters &amp; Main Results'!$B$38,0)</f>
        <v>0</v>
      </c>
      <c r="AD108" s="155">
        <f t="shared" si="4"/>
        <v>0</v>
      </c>
      <c r="AE108" s="252">
        <f t="shared" ca="1" si="87"/>
        <v>98.448099999999997</v>
      </c>
      <c r="AF108" s="253">
        <f t="shared" ca="1" si="89"/>
        <v>0.52387095332464517</v>
      </c>
      <c r="AG108" s="258">
        <f t="shared" ca="1" si="90"/>
        <v>0</v>
      </c>
      <c r="AH108" s="227" t="str">
        <f ca="1">IF(SUM(AG108:OFFSET(AG108,(-HoldAggressiveTime-1),0,,))=0,"Defensive","Aggressive")</f>
        <v>Defensive</v>
      </c>
    </row>
    <row r="109" spans="1:34" ht="15" x14ac:dyDescent="0.2">
      <c r="A109">
        <f t="shared" si="15"/>
        <v>8</v>
      </c>
      <c r="B109">
        <f t="shared" si="16"/>
        <v>1879</v>
      </c>
      <c r="C109" s="70">
        <f t="shared" si="1"/>
        <v>1879.5833333333255</v>
      </c>
      <c r="D109" s="64" t="s">
        <v>115</v>
      </c>
      <c r="E109" s="151">
        <v>8.18251405</v>
      </c>
      <c r="F109" s="152">
        <v>151.97980000000001</v>
      </c>
      <c r="G109" s="152">
        <v>139.73689999999999</v>
      </c>
      <c r="H109" s="152">
        <v>167.79544116</v>
      </c>
      <c r="I109" s="152">
        <v>151.97980000000001</v>
      </c>
      <c r="J109" s="152">
        <v>8.18251405</v>
      </c>
      <c r="K109" s="152">
        <v>8.18251405</v>
      </c>
      <c r="L109" s="152">
        <v>20.67</v>
      </c>
      <c r="M109" s="153">
        <v>14.63595699</v>
      </c>
      <c r="N109" s="17">
        <f t="shared" ref="N109:T109" si="117">F109/F108/$E109*$E108-1</f>
        <v>1.3048735453819571E-2</v>
      </c>
      <c r="O109" s="17">
        <f t="shared" si="117"/>
        <v>1.4160885141318857E-3</v>
      </c>
      <c r="P109" s="17">
        <f t="shared" si="117"/>
        <v>3.541666649247821E-3</v>
      </c>
      <c r="Q109" s="17">
        <f t="shared" si="117"/>
        <v>1.3048735453819571E-2</v>
      </c>
      <c r="R109" s="17">
        <f t="shared" si="117"/>
        <v>0</v>
      </c>
      <c r="S109" s="17">
        <f t="shared" si="117"/>
        <v>0</v>
      </c>
      <c r="T109" s="17">
        <f t="shared" si="117"/>
        <v>0</v>
      </c>
      <c r="U109" s="240">
        <v>0</v>
      </c>
      <c r="V109" s="240">
        <v>0</v>
      </c>
      <c r="W109" s="223">
        <f t="shared" ca="1" si="92"/>
        <v>1.0028102626524388E-2</v>
      </c>
      <c r="X109" s="223">
        <f>MMULT(N109:T109,'Parameters &amp; Main Results'!$B$12:$B$18)-'Parameters &amp; Main Results'!$B$22/12+MMULT(U109:V109,'Parameters &amp; Main Results'!$B$20:$B$21)</f>
        <v>1.0028102626524388E-2</v>
      </c>
      <c r="Y109" s="223">
        <f>MMULT(N109:T109,'Parameters &amp; Main Results'!$C$12:$C$18)-'Parameters &amp; Main Results'!$C$22/12+MMULT(U109:V109,'Parameters &amp; Main Results'!$C$20:$C$21)</f>
        <v>1.1843804093184135E-2</v>
      </c>
      <c r="Z109" s="17">
        <f t="shared" ca="1" si="77"/>
        <v>2977.9234166148863</v>
      </c>
      <c r="AA109" s="70">
        <f ca="1">Z109/OFFSET(Z109,'Parameters &amp; Main Results'!$B$38,0)</f>
        <v>6.3444577338396666</v>
      </c>
      <c r="AB109" s="70">
        <f ca="1">SUMPRODUCT(Z109:OFFSET(Z109,'Parameters &amp; Main Results'!$B$38-1,0), 'Cash Flow Assist'!$P$11:OFFSET('Cash Flow Assist'!$P$11,'Parameters &amp; Main Results'!$B$38-1,0)  )/OFFSET(Z109,'Parameters &amp; Main Results'!$B$38,0)</f>
        <v>1222.1690593880078</v>
      </c>
      <c r="AC109" s="70">
        <f ca="1">SUMPRODUCT(Z109:OFFSET(Z109,'Parameters &amp; Main Results'!$B$38-1,0),'Parameters &amp; Main Results'!$B$42:OFFSET('Parameters &amp; Main Results'!$B$42,'Parameters &amp; Main Results'!$B$38-1,0)   )/OFFSET(Z109,'Parameters &amp; Main Results'!$B$38,0)</f>
        <v>0</v>
      </c>
      <c r="AD109" s="155">
        <f t="shared" si="4"/>
        <v>0</v>
      </c>
      <c r="AE109" s="252">
        <f t="shared" ca="1" si="87"/>
        <v>91.924199999999999</v>
      </c>
      <c r="AF109" s="253">
        <f t="shared" ca="1" si="89"/>
        <v>0.65331653688582569</v>
      </c>
      <c r="AG109" s="258">
        <f t="shared" ca="1" si="90"/>
        <v>0</v>
      </c>
      <c r="AH109" s="227" t="str">
        <f ca="1">IF(SUM(AG109:OFFSET(AG109,(-HoldAggressiveTime-1),0,,))=0,"Defensive","Aggressive")</f>
        <v>Defensive</v>
      </c>
    </row>
    <row r="110" spans="1:34" ht="15" x14ac:dyDescent="0.2">
      <c r="A110">
        <f t="shared" si="15"/>
        <v>9</v>
      </c>
      <c r="B110">
        <f t="shared" si="16"/>
        <v>1879</v>
      </c>
      <c r="C110" s="70">
        <f t="shared" si="1"/>
        <v>1879.6666666666588</v>
      </c>
      <c r="D110" s="64" t="s">
        <v>115</v>
      </c>
      <c r="E110" s="151">
        <v>8.4679289299999994</v>
      </c>
      <c r="F110" s="152">
        <v>158.11859999999999</v>
      </c>
      <c r="G110" s="152">
        <v>141.2336</v>
      </c>
      <c r="H110" s="152">
        <v>168.38971667999999</v>
      </c>
      <c r="I110" s="152">
        <v>158.11859999999999</v>
      </c>
      <c r="J110" s="152">
        <v>8.4679289299999994</v>
      </c>
      <c r="K110" s="152">
        <v>8.4679289299999994</v>
      </c>
      <c r="L110" s="152">
        <v>20.67</v>
      </c>
      <c r="M110" s="153">
        <v>14.62065293</v>
      </c>
      <c r="N110" s="17">
        <f t="shared" ref="N110:T110" si="118">F110/F109/$E110*$E109-1</f>
        <v>5.3253807808932851E-3</v>
      </c>
      <c r="O110" s="17">
        <f t="shared" si="118"/>
        <v>-2.3355564050723365E-2</v>
      </c>
      <c r="P110" s="17">
        <f t="shared" si="118"/>
        <v>-3.0283100495669291E-2</v>
      </c>
      <c r="Q110" s="17">
        <f t="shared" si="118"/>
        <v>5.3253807808932851E-3</v>
      </c>
      <c r="R110" s="17">
        <f t="shared" si="118"/>
        <v>0</v>
      </c>
      <c r="S110" s="17">
        <f t="shared" si="118"/>
        <v>0</v>
      </c>
      <c r="T110" s="17">
        <f t="shared" si="118"/>
        <v>-3.370539388785343E-2</v>
      </c>
      <c r="U110" s="240">
        <v>0</v>
      </c>
      <c r="V110" s="240">
        <v>0</v>
      </c>
      <c r="W110" s="223">
        <f t="shared" ca="1" si="92"/>
        <v>-2.4040135855340496E-3</v>
      </c>
      <c r="X110" s="223">
        <f>MMULT(N110:T110,'Parameters &amp; Main Results'!$B$12:$B$18)-'Parameters &amp; Main Results'!$B$22/12+MMULT(U110:V110,'Parameters &amp; Main Results'!$B$20:$B$21)</f>
        <v>-2.4040135855340496E-3</v>
      </c>
      <c r="Y110" s="223">
        <f>MMULT(N110:T110,'Parameters &amp; Main Results'!$C$12:$C$18)-'Parameters &amp; Main Results'!$C$22/12+MMULT(U110:V110,'Parameters &amp; Main Results'!$C$20:$C$21)</f>
        <v>2.4156196310649533E-3</v>
      </c>
      <c r="Z110" s="17">
        <f t="shared" ca="1" si="77"/>
        <v>2948.3569901381506</v>
      </c>
      <c r="AA110" s="70">
        <f ca="1">Z110/OFFSET(Z110,'Parameters &amp; Main Results'!$B$38,0)</f>
        <v>6.3716172236923638</v>
      </c>
      <c r="AB110" s="70">
        <f ca="1">SUMPRODUCT(Z110:OFFSET(Z110,'Parameters &amp; Main Results'!$B$38-1,0), 'Cash Flow Assist'!$P$11:OFFSET('Cash Flow Assist'!$P$11,'Parameters &amp; Main Results'!$B$38-1,0)  )/OFFSET(Z110,'Parameters &amp; Main Results'!$B$38,0)</f>
        <v>1234.2882887941569</v>
      </c>
      <c r="AC110" s="70">
        <f ca="1">SUMPRODUCT(Z110:OFFSET(Z110,'Parameters &amp; Main Results'!$B$38-1,0),'Parameters &amp; Main Results'!$B$42:OFFSET('Parameters &amp; Main Results'!$B$42,'Parameters &amp; Main Results'!$B$38-1,0)   )/OFFSET(Z110,'Parameters &amp; Main Results'!$B$38,0)</f>
        <v>0</v>
      </c>
      <c r="AD110" s="155">
        <f t="shared" si="4"/>
        <v>0</v>
      </c>
      <c r="AE110" s="252">
        <f t="shared" ca="1" si="87"/>
        <v>96.194000000000003</v>
      </c>
      <c r="AF110" s="253">
        <f t="shared" ca="1" si="89"/>
        <v>0.64374701124810263</v>
      </c>
      <c r="AG110" s="258">
        <f t="shared" ca="1" si="90"/>
        <v>0</v>
      </c>
      <c r="AH110" s="227" t="str">
        <f ca="1">IF(SUM(AG110:OFFSET(AG110,(-HoldAggressiveTime-1),0,,))=0,"Defensive","Aggressive")</f>
        <v>Defensive</v>
      </c>
    </row>
    <row r="111" spans="1:34" ht="15" x14ac:dyDescent="0.2">
      <c r="A111">
        <f t="shared" si="15"/>
        <v>10</v>
      </c>
      <c r="B111">
        <f t="shared" si="16"/>
        <v>1879</v>
      </c>
      <c r="C111" s="70">
        <f t="shared" si="1"/>
        <v>1879.749999999992</v>
      </c>
      <c r="D111" s="64" t="s">
        <v>115</v>
      </c>
      <c r="E111" s="151">
        <v>8.9436743799999991</v>
      </c>
      <c r="F111" s="152">
        <v>175.9194</v>
      </c>
      <c r="G111" s="152">
        <v>141.78540000000001</v>
      </c>
      <c r="H111" s="152">
        <v>168.98609693</v>
      </c>
      <c r="I111" s="152">
        <v>175.9194</v>
      </c>
      <c r="J111" s="152">
        <v>8.9436743799999991</v>
      </c>
      <c r="K111" s="152">
        <v>8.9436743799999991</v>
      </c>
      <c r="L111" s="152">
        <v>20.67</v>
      </c>
      <c r="M111" s="153">
        <v>15.312169519999999</v>
      </c>
      <c r="N111" s="17">
        <f t="shared" ref="N111:T111" si="119">F111/F110/$E111*$E110-1</f>
        <v>5.3396812861034926E-2</v>
      </c>
      <c r="O111" s="17">
        <f t="shared" si="119"/>
        <v>-4.9494336822724083E-2</v>
      </c>
      <c r="P111" s="17">
        <f t="shared" si="119"/>
        <v>-4.9840238951172511E-2</v>
      </c>
      <c r="Q111" s="17">
        <f t="shared" si="119"/>
        <v>5.3396812861034926E-2</v>
      </c>
      <c r="R111" s="17">
        <f t="shared" si="119"/>
        <v>0</v>
      </c>
      <c r="S111" s="17">
        <f t="shared" si="119"/>
        <v>0</v>
      </c>
      <c r="T111" s="17">
        <f t="shared" si="119"/>
        <v>-5.3193511948944616E-2</v>
      </c>
      <c r="U111" s="240">
        <v>0</v>
      </c>
      <c r="V111" s="240">
        <v>0</v>
      </c>
      <c r="W111" s="223">
        <f t="shared" ca="1" si="92"/>
        <v>2.7447400017117478E-2</v>
      </c>
      <c r="X111" s="223">
        <f>MMULT(N111:T111,'Parameters &amp; Main Results'!$B$12:$B$18)-'Parameters &amp; Main Results'!$B$22/12+MMULT(U111:V111,'Parameters &amp; Main Results'!$B$20:$B$21)</f>
        <v>2.7447400017117478E-2</v>
      </c>
      <c r="Y111" s="223">
        <f>MMULT(N111:T111,'Parameters &amp; Main Results'!$C$12:$C$18)-'Parameters &amp; Main Results'!$C$22/12+MMULT(U111:V111,'Parameters &amp; Main Results'!$C$20:$C$21)</f>
        <v>4.3066031225992354E-2</v>
      </c>
      <c r="Z111" s="17">
        <f t="shared" ca="1" si="77"/>
        <v>2955.4619608435478</v>
      </c>
      <c r="AA111" s="70">
        <f ca="1">Z111/OFFSET(Z111,'Parameters &amp; Main Results'!$B$38,0)</f>
        <v>6.3805627794343938</v>
      </c>
      <c r="AB111" s="70">
        <f ca="1">SUMPRODUCT(Z111:OFFSET(Z111,'Parameters &amp; Main Results'!$B$38-1,0), 'Cash Flow Assist'!$P$11:OFFSET('Cash Flow Assist'!$P$11,'Parameters &amp; Main Results'!$B$38-1,0)  )/OFFSET(Z111,'Parameters &amp; Main Results'!$B$38,0)</f>
        <v>1227.6835528315969</v>
      </c>
      <c r="AC111" s="70">
        <f ca="1">SUMPRODUCT(Z111:OFFSET(Z111,'Parameters &amp; Main Results'!$B$38-1,0),'Parameters &amp; Main Results'!$B$42:OFFSET('Parameters &amp; Main Results'!$B$42,'Parameters &amp; Main Results'!$B$38-1,0)   )/OFFSET(Z111,'Parameters &amp; Main Results'!$B$38,0)</f>
        <v>0</v>
      </c>
      <c r="AD111" s="155">
        <f t="shared" si="4"/>
        <v>0</v>
      </c>
      <c r="AE111" s="252">
        <f t="shared" ca="1" si="87"/>
        <v>103.3612</v>
      </c>
      <c r="AF111" s="253">
        <f t="shared" ca="1" si="89"/>
        <v>0.7019868190384787</v>
      </c>
      <c r="AG111" s="258">
        <f t="shared" ca="1" si="90"/>
        <v>0</v>
      </c>
      <c r="AH111" s="227" t="str">
        <f ca="1">IF(SUM(AG111:OFFSET(AG111,(-HoldAggressiveTime-1),0,,))=0,"Defensive","Aggressive")</f>
        <v>Defensive</v>
      </c>
    </row>
    <row r="112" spans="1:34" ht="15" x14ac:dyDescent="0.2">
      <c r="A112">
        <f t="shared" si="15"/>
        <v>11</v>
      </c>
      <c r="B112">
        <f t="shared" si="16"/>
        <v>1879</v>
      </c>
      <c r="C112" s="70">
        <f t="shared" si="1"/>
        <v>1879.8333333333253</v>
      </c>
      <c r="D112" s="64" t="s">
        <v>115</v>
      </c>
      <c r="E112" s="151">
        <v>9.4194198399999998</v>
      </c>
      <c r="F112" s="152">
        <v>185.86410000000001</v>
      </c>
      <c r="G112" s="152">
        <v>143.54769999999999</v>
      </c>
      <c r="H112" s="152">
        <v>169.58458936</v>
      </c>
      <c r="I112" s="152">
        <v>185.86410000000001</v>
      </c>
      <c r="J112" s="152">
        <v>9.4194198399999998</v>
      </c>
      <c r="K112" s="152">
        <v>9.4194198399999998</v>
      </c>
      <c r="L112" s="152">
        <v>20.67</v>
      </c>
      <c r="M112" s="153">
        <v>15.280880570000001</v>
      </c>
      <c r="N112" s="17">
        <f t="shared" ref="N112:T112" si="120">F112/F111/$E112*$E111-1</f>
        <v>3.1678435853288445E-3</v>
      </c>
      <c r="O112" s="17">
        <f t="shared" si="120"/>
        <v>-3.8705295001200235E-2</v>
      </c>
      <c r="P112" s="17">
        <f t="shared" si="120"/>
        <v>-4.7144086784045691E-2</v>
      </c>
      <c r="Q112" s="17">
        <f t="shared" si="120"/>
        <v>3.1678435853288445E-3</v>
      </c>
      <c r="R112" s="17">
        <f t="shared" si="120"/>
        <v>0</v>
      </c>
      <c r="S112" s="17">
        <f t="shared" si="120"/>
        <v>0</v>
      </c>
      <c r="T112" s="17">
        <f t="shared" si="120"/>
        <v>-5.0506874954201142E-2</v>
      </c>
      <c r="U112" s="240">
        <v>0</v>
      </c>
      <c r="V112" s="240">
        <v>0</v>
      </c>
      <c r="W112" s="223">
        <f t="shared" ca="1" si="92"/>
        <v>-7.9321867256201412E-3</v>
      </c>
      <c r="X112" s="223">
        <f>MMULT(N112:T112,'Parameters &amp; Main Results'!$B$12:$B$18)-'Parameters &amp; Main Results'!$B$22/12+MMULT(U112:V112,'Parameters &amp; Main Results'!$B$20:$B$21)</f>
        <v>-7.9321867256201412E-3</v>
      </c>
      <c r="Y112" s="223">
        <f>MMULT(N112:T112,'Parameters &amp; Main Results'!$C$12:$C$18)-'Parameters &amp; Main Results'!$C$22/12+MMULT(U112:V112,'Parameters &amp; Main Results'!$C$20:$C$21)</f>
        <v>-1.0611369399907303E-3</v>
      </c>
      <c r="Z112" s="17">
        <f t="shared" ca="1" si="77"/>
        <v>2876.5092605171899</v>
      </c>
      <c r="AA112" s="70">
        <f ca="1">Z112/OFFSET(Z112,'Parameters &amp; Main Results'!$B$38,0)</f>
        <v>6.1632503652451938</v>
      </c>
      <c r="AB112" s="70">
        <f ca="1">SUMPRODUCT(Z112:OFFSET(Z112,'Parameters &amp; Main Results'!$B$38-1,0), 'Cash Flow Assist'!$P$11:OFFSET('Cash Flow Assist'!$P$11,'Parameters &amp; Main Results'!$B$38-1,0)  )/OFFSET(Z112,'Parameters &amp; Main Results'!$B$38,0)</f>
        <v>1213.0795895270915</v>
      </c>
      <c r="AC112" s="70">
        <f ca="1">SUMPRODUCT(Z112:OFFSET(Z112,'Parameters &amp; Main Results'!$B$38-1,0),'Parameters &amp; Main Results'!$B$42:OFFSET('Parameters &amp; Main Results'!$B$42,'Parameters &amp; Main Results'!$B$38-1,0)   )/OFFSET(Z112,'Parameters &amp; Main Results'!$B$38,0)</f>
        <v>0</v>
      </c>
      <c r="AD112" s="155">
        <f t="shared" si="4"/>
        <v>0</v>
      </c>
      <c r="AE112" s="252">
        <f t="shared" ca="1" si="87"/>
        <v>110.1288</v>
      </c>
      <c r="AF112" s="253">
        <f t="shared" ca="1" si="89"/>
        <v>0.68769749602283881</v>
      </c>
      <c r="AG112" s="258">
        <f t="shared" ca="1" si="90"/>
        <v>0</v>
      </c>
      <c r="AH112" s="227" t="str">
        <f ca="1">IF(SUM(AG112:OFFSET(AG112,(-HoldAggressiveTime-1),0,,))=0,"Defensive","Aggressive")</f>
        <v>Defensive</v>
      </c>
    </row>
    <row r="113" spans="1:34" ht="15" x14ac:dyDescent="0.2">
      <c r="A113">
        <f t="shared" si="15"/>
        <v>12</v>
      </c>
      <c r="B113">
        <f t="shared" si="16"/>
        <v>1879</v>
      </c>
      <c r="C113" s="70">
        <f t="shared" si="1"/>
        <v>1879.9166666666586</v>
      </c>
      <c r="D113" s="64" t="s">
        <v>115</v>
      </c>
      <c r="E113" s="151">
        <v>9.7048347100000001</v>
      </c>
      <c r="F113" s="152">
        <v>186.05539999999999</v>
      </c>
      <c r="G113" s="152">
        <v>144.9683</v>
      </c>
      <c r="H113" s="152">
        <v>170.18520143999999</v>
      </c>
      <c r="I113" s="152">
        <v>186.05539999999999</v>
      </c>
      <c r="J113" s="152">
        <v>9.7048347100000001</v>
      </c>
      <c r="K113" s="152">
        <v>9.7048347100000001</v>
      </c>
      <c r="L113" s="152">
        <v>20.67</v>
      </c>
      <c r="M113" s="153">
        <v>14.772354269999999</v>
      </c>
      <c r="N113" s="17">
        <f t="shared" ref="N113:T113" si="121">F113/F112/$E113*$E112-1</f>
        <v>-2.8410578030370059E-2</v>
      </c>
      <c r="O113" s="17">
        <f t="shared" si="121"/>
        <v>-1.9804240608329082E-2</v>
      </c>
      <c r="P113" s="17">
        <f t="shared" si="121"/>
        <v>-2.5972047198290937E-2</v>
      </c>
      <c r="Q113" s="17">
        <f t="shared" si="121"/>
        <v>-2.8410578030370059E-2</v>
      </c>
      <c r="R113" s="17">
        <f t="shared" si="121"/>
        <v>0</v>
      </c>
      <c r="S113" s="17">
        <f t="shared" si="121"/>
        <v>0</v>
      </c>
      <c r="T113" s="17">
        <f t="shared" si="121"/>
        <v>-2.9409554982518626E-2</v>
      </c>
      <c r="U113" s="240">
        <v>0</v>
      </c>
      <c r="V113" s="240">
        <v>0</v>
      </c>
      <c r="W113" s="223">
        <f t="shared" ca="1" si="92"/>
        <v>-2.6780926060235959E-2</v>
      </c>
      <c r="X113" s="223">
        <f>MMULT(N113:T113,'Parameters &amp; Main Results'!$B$12:$B$18)-'Parameters &amp; Main Results'!$B$22/12+MMULT(U113:V113,'Parameters &amp; Main Results'!$B$20:$B$21)</f>
        <v>-2.6780926060235959E-2</v>
      </c>
      <c r="Y113" s="223">
        <f>MMULT(N113:T113,'Parameters &amp; Main Results'!$C$12:$C$18)-'Parameters &amp; Main Results'!$C$22/12+MMULT(U113:V113,'Parameters &amp; Main Results'!$C$20:$C$21)</f>
        <v>-2.7591610954832629E-2</v>
      </c>
      <c r="Z113" s="17">
        <f t="shared" ca="1" si="77"/>
        <v>2899.5087049776334</v>
      </c>
      <c r="AA113" s="70">
        <f ca="1">Z113/OFFSET(Z113,'Parameters &amp; Main Results'!$B$38,0)</f>
        <v>6.5570845816600212</v>
      </c>
      <c r="AB113" s="70">
        <f ca="1">SUMPRODUCT(Z113:OFFSET(Z113,'Parameters &amp; Main Results'!$B$38-1,0), 'Cash Flow Assist'!$P$11:OFFSET('Cash Flow Assist'!$P$11,'Parameters &amp; Main Results'!$B$38-1,0)  )/OFFSET(Z113,'Parameters &amp; Main Results'!$B$38,0)</f>
        <v>1274.9090122712823</v>
      </c>
      <c r="AC113" s="70">
        <f ca="1">SUMPRODUCT(Z113:OFFSET(Z113,'Parameters &amp; Main Results'!$B$38-1,0),'Parameters &amp; Main Results'!$B$42:OFFSET('Parameters &amp; Main Results'!$B$42,'Parameters &amp; Main Results'!$B$38-1,0)   )/OFFSET(Z113,'Parameters &amp; Main Results'!$B$38,0)</f>
        <v>0</v>
      </c>
      <c r="AD113" s="155">
        <f t="shared" si="4"/>
        <v>-2.8410578030370059E-2</v>
      </c>
      <c r="AE113" s="252">
        <f t="shared" ca="1" si="87"/>
        <v>113.10299999999999</v>
      </c>
      <c r="AF113" s="253">
        <f t="shared" ca="1" si="89"/>
        <v>0.64500853204601116</v>
      </c>
      <c r="AG113" s="258">
        <f t="shared" ca="1" si="90"/>
        <v>0</v>
      </c>
      <c r="AH113" s="227" t="str">
        <f ca="1">IF(SUM(AG113:OFFSET(AG113,(-HoldAggressiveTime-1),0,,))=0,"Defensive","Aggressive")</f>
        <v>Defensive</v>
      </c>
    </row>
    <row r="114" spans="1:34" ht="15" x14ac:dyDescent="0.2">
      <c r="A114">
        <f t="shared" si="15"/>
        <v>1</v>
      </c>
      <c r="B114">
        <f t="shared" si="16"/>
        <v>1880</v>
      </c>
      <c r="C114" s="70">
        <f t="shared" si="1"/>
        <v>1879.9999999999918</v>
      </c>
      <c r="D114" s="64" t="s">
        <v>115</v>
      </c>
      <c r="E114" s="151">
        <v>9.9903305800000002</v>
      </c>
      <c r="F114" s="152">
        <v>193.7784</v>
      </c>
      <c r="G114" s="152">
        <v>145.78469999999999</v>
      </c>
      <c r="H114" s="152">
        <v>170.90848854999999</v>
      </c>
      <c r="I114" s="152">
        <v>193.7784</v>
      </c>
      <c r="J114" s="152">
        <v>9.9903305800000002</v>
      </c>
      <c r="K114" s="152">
        <v>9.9903305800000002</v>
      </c>
      <c r="L114" s="152">
        <v>20.67</v>
      </c>
      <c r="M114" s="153">
        <v>14.874447930000001</v>
      </c>
      <c r="N114" s="17">
        <f t="shared" ref="N114:T114" si="122">F114/F113/$E114*$E113-1</f>
        <v>1.1745706527027888E-2</v>
      </c>
      <c r="O114" s="17">
        <f t="shared" si="122"/>
        <v>-2.3106578290924218E-2</v>
      </c>
      <c r="P114" s="17">
        <f t="shared" si="122"/>
        <v>-2.444867267457751E-2</v>
      </c>
      <c r="Q114" s="17">
        <f t="shared" si="122"/>
        <v>1.1745706527027888E-2</v>
      </c>
      <c r="R114" s="17">
        <f t="shared" si="122"/>
        <v>0</v>
      </c>
      <c r="S114" s="17">
        <f t="shared" si="122"/>
        <v>0</v>
      </c>
      <c r="T114" s="17">
        <f t="shared" si="122"/>
        <v>-2.8577219513791108E-2</v>
      </c>
      <c r="U114" s="240">
        <v>0</v>
      </c>
      <c r="V114" s="240">
        <v>0</v>
      </c>
      <c r="W114" s="223">
        <f t="shared" ca="1" si="92"/>
        <v>2.7174365947298493E-3</v>
      </c>
      <c r="X114" s="223">
        <f>MMULT(N114:T114,'Parameters &amp; Main Results'!$B$12:$B$18)-'Parameters &amp; Main Results'!$B$22/12+MMULT(U114:V114,'Parameters &amp; Main Results'!$B$20:$B$21)</f>
        <v>2.7174365947298493E-3</v>
      </c>
      <c r="Y114" s="223">
        <f>MMULT(N114:T114,'Parameters &amp; Main Results'!$C$12:$C$18)-'Parameters &amp; Main Results'!$C$22/12+MMULT(U114:V114,'Parameters &amp; Main Results'!$C$20:$C$21)</f>
        <v>8.2188113785660096E-3</v>
      </c>
      <c r="Z114" s="17">
        <f t="shared" ca="1" si="77"/>
        <v>2979.2970386820575</v>
      </c>
      <c r="AA114" s="70">
        <f ca="1">Z114/OFFSET(Z114,'Parameters &amp; Main Results'!$B$38,0)</f>
        <v>6.9829128779790333</v>
      </c>
      <c r="AB114" s="70">
        <f ca="1">SUMPRODUCT(Z114:OFFSET(Z114,'Parameters &amp; Main Results'!$B$38-1,0), 'Cash Flow Assist'!$P$11:OFFSET('Cash Flow Assist'!$P$11,'Parameters &amp; Main Results'!$B$38-1,0)  )/OFFSET(Z114,'Parameters &amp; Main Results'!$B$38,0)</f>
        <v>1315.5837386396779</v>
      </c>
      <c r="AC114" s="70">
        <f ca="1">SUMPRODUCT(Z114:OFFSET(Z114,'Parameters &amp; Main Results'!$B$38-1,0),'Parameters &amp; Main Results'!$B$42:OFFSET('Parameters &amp; Main Results'!$B$42,'Parameters &amp; Main Results'!$B$38-1,0)   )/OFFSET(Z114,'Parameters &amp; Main Results'!$B$38,0)</f>
        <v>0</v>
      </c>
      <c r="AD114" s="155">
        <f t="shared" si="4"/>
        <v>-1.6998573815150131E-2</v>
      </c>
      <c r="AE114" s="252">
        <f t="shared" ca="1" si="87"/>
        <v>111.8369</v>
      </c>
      <c r="AF114" s="253">
        <f t="shared" ca="1" si="89"/>
        <v>0.73268751190349524</v>
      </c>
      <c r="AG114" s="258">
        <f t="shared" ca="1" si="90"/>
        <v>0</v>
      </c>
      <c r="AH114" s="227" t="str">
        <f ca="1">IF(SUM(AG114:OFFSET(AG114,(-HoldAggressiveTime-1),0,,))=0,"Defensive","Aggressive")</f>
        <v>Defensive</v>
      </c>
    </row>
    <row r="115" spans="1:34" ht="15" x14ac:dyDescent="0.2">
      <c r="A115">
        <f t="shared" si="15"/>
        <v>2</v>
      </c>
      <c r="B115">
        <f t="shared" si="16"/>
        <v>1880</v>
      </c>
      <c r="C115" s="70">
        <f t="shared" si="1"/>
        <v>1880.0833333333251</v>
      </c>
      <c r="D115" s="64" t="s">
        <v>115</v>
      </c>
      <c r="E115" s="151">
        <v>9.9903305800000002</v>
      </c>
      <c r="F115" s="152">
        <v>198.23779999999999</v>
      </c>
      <c r="G115" s="152">
        <v>149.4126</v>
      </c>
      <c r="H115" s="152">
        <v>171.63484962999999</v>
      </c>
      <c r="I115" s="152">
        <v>198.23779999999999</v>
      </c>
      <c r="J115" s="152">
        <v>9.9903305800000002</v>
      </c>
      <c r="K115" s="152">
        <v>9.9903305800000002</v>
      </c>
      <c r="L115" s="152">
        <v>20.67</v>
      </c>
      <c r="M115" s="153">
        <v>15.145600290000001</v>
      </c>
      <c r="N115" s="17">
        <f t="shared" ref="N115:T115" si="123">F115/F114/$E115*$E114-1</f>
        <v>2.3012884821012047E-2</v>
      </c>
      <c r="O115" s="17">
        <f t="shared" si="123"/>
        <v>2.4885327472636165E-2</v>
      </c>
      <c r="P115" s="17">
        <f t="shared" si="123"/>
        <v>4.2500000214296119E-3</v>
      </c>
      <c r="Q115" s="17">
        <f t="shared" si="123"/>
        <v>2.3012884821012047E-2</v>
      </c>
      <c r="R115" s="17">
        <f t="shared" si="123"/>
        <v>0</v>
      </c>
      <c r="S115" s="17">
        <f t="shared" si="123"/>
        <v>0</v>
      </c>
      <c r="T115" s="17">
        <f t="shared" si="123"/>
        <v>0</v>
      </c>
      <c r="U115" s="240">
        <v>0</v>
      </c>
      <c r="V115" s="240">
        <v>0</v>
      </c>
      <c r="W115" s="223">
        <f t="shared" ca="1" si="92"/>
        <v>2.2195062443619604E-2</v>
      </c>
      <c r="X115" s="223">
        <f>MMULT(N115:T115,'Parameters &amp; Main Results'!$B$12:$B$18)-'Parameters &amp; Main Results'!$B$22/12+MMULT(U115:V115,'Parameters &amp; Main Results'!$B$20:$B$21)</f>
        <v>2.2195062443619604E-2</v>
      </c>
      <c r="Y115" s="223">
        <f>MMULT(N115:T115,'Parameters &amp; Main Results'!$C$12:$C$18)-'Parameters &amp; Main Results'!$C$22/12+MMULT(U115:V115,'Parameters &amp; Main Results'!$C$20:$C$21)</f>
        <v>2.3158462419507794E-2</v>
      </c>
      <c r="Z115" s="17">
        <f t="shared" ca="1" si="77"/>
        <v>2971.2229287643331</v>
      </c>
      <c r="AA115" s="70">
        <f ca="1">Z115/OFFSET(Z115,'Parameters &amp; Main Results'!$B$38,0)</f>
        <v>7.0969102635157588</v>
      </c>
      <c r="AB115" s="70">
        <f ca="1">SUMPRODUCT(Z115:OFFSET(Z115,'Parameters &amp; Main Results'!$B$38-1,0), 'Cash Flow Assist'!$P$11:OFFSET('Cash Flow Assist'!$P$11,'Parameters &amp; Main Results'!$B$38-1,0)  )/OFFSET(Z115,'Parameters &amp; Main Results'!$B$38,0)</f>
        <v>1334.5971638001929</v>
      </c>
      <c r="AC115" s="70">
        <f ca="1">SUMPRODUCT(Z115:OFFSET(Z115,'Parameters &amp; Main Results'!$B$38-1,0),'Parameters &amp; Main Results'!$B$42:OFFSET('Parameters &amp; Main Results'!$B$42,'Parameters &amp; Main Results'!$B$38-1,0)   )/OFFSET(Z115,'Parameters &amp; Main Results'!$B$38,0)</f>
        <v>0</v>
      </c>
      <c r="AD115" s="155">
        <f t="shared" si="4"/>
        <v>0</v>
      </c>
      <c r="AE115" s="252">
        <f t="shared" ca="1" si="87"/>
        <v>111.85039999999999</v>
      </c>
      <c r="AF115" s="253">
        <f t="shared" ca="1" si="89"/>
        <v>0.77234770729474378</v>
      </c>
      <c r="AG115" s="258">
        <f t="shared" ca="1" si="90"/>
        <v>0</v>
      </c>
      <c r="AH115" s="227" t="str">
        <f ca="1">IF(SUM(AG115:OFFSET(AG115,(-HoldAggressiveTime-1),0,,))=0,"Defensive","Aggressive")</f>
        <v>Defensive</v>
      </c>
    </row>
    <row r="116" spans="1:34" ht="15" x14ac:dyDescent="0.2">
      <c r="A116">
        <f t="shared" si="15"/>
        <v>3</v>
      </c>
      <c r="B116">
        <f t="shared" si="16"/>
        <v>1880</v>
      </c>
      <c r="C116" s="70">
        <f t="shared" si="1"/>
        <v>1880.1666666666583</v>
      </c>
      <c r="D116" s="64" t="s">
        <v>115</v>
      </c>
      <c r="E116" s="151">
        <v>10.08541488</v>
      </c>
      <c r="F116" s="152">
        <v>202.2199</v>
      </c>
      <c r="G116" s="152">
        <v>151.0283</v>
      </c>
      <c r="H116" s="152">
        <v>172.36429774000001</v>
      </c>
      <c r="I116" s="152">
        <v>202.2199</v>
      </c>
      <c r="J116" s="152">
        <v>10.08541488</v>
      </c>
      <c r="K116" s="152">
        <v>10.08541488</v>
      </c>
      <c r="L116" s="152">
        <v>20.67</v>
      </c>
      <c r="M116" s="153">
        <v>15.231477870000001</v>
      </c>
      <c r="N116" s="17">
        <f t="shared" ref="N116:T116" si="124">F116/F115/$E116*$E115-1</f>
        <v>1.0470206302067409E-2</v>
      </c>
      <c r="O116" s="17">
        <f t="shared" si="124"/>
        <v>1.2838277030513545E-3</v>
      </c>
      <c r="P116" s="17">
        <f t="shared" si="124"/>
        <v>-5.2179702783814452E-3</v>
      </c>
      <c r="Q116" s="17">
        <f t="shared" si="124"/>
        <v>1.0470206302067409E-2</v>
      </c>
      <c r="R116" s="17">
        <f t="shared" si="124"/>
        <v>0</v>
      </c>
      <c r="S116" s="17">
        <f t="shared" si="124"/>
        <v>0</v>
      </c>
      <c r="T116" s="17">
        <f t="shared" si="124"/>
        <v>-9.4279016908423996E-3</v>
      </c>
      <c r="U116" s="240">
        <v>0</v>
      </c>
      <c r="V116" s="240">
        <v>0</v>
      </c>
      <c r="W116" s="223">
        <f t="shared" ca="1" si="92"/>
        <v>7.5963585159520407E-3</v>
      </c>
      <c r="X116" s="223">
        <f>MMULT(N116:T116,'Parameters &amp; Main Results'!$B$12:$B$18)-'Parameters &amp; Main Results'!$B$22/12+MMULT(U116:V116,'Parameters &amp; Main Results'!$B$20:$B$21)</f>
        <v>7.5963585159520407E-3</v>
      </c>
      <c r="Y116" s="223">
        <f>MMULT(N116:T116,'Parameters &amp; Main Results'!$C$12:$C$18)-'Parameters &amp; Main Results'!$C$22/12+MMULT(U116:V116,'Parameters &amp; Main Results'!$C$20:$C$21)</f>
        <v>9.5099017754991366E-3</v>
      </c>
      <c r="Z116" s="17">
        <f t="shared" ca="1" si="77"/>
        <v>2906.7083553127754</v>
      </c>
      <c r="AA116" s="70">
        <f ca="1">Z116/OFFSET(Z116,'Parameters &amp; Main Results'!$B$38,0)</f>
        <v>7.0570362608077479</v>
      </c>
      <c r="AB116" s="70">
        <f ca="1">SUMPRODUCT(Z116:OFFSET(Z116,'Parameters &amp; Main Results'!$B$38-1,0), 'Cash Flow Assist'!$P$11:OFFSET('Cash Flow Assist'!$P$11,'Parameters &amp; Main Results'!$B$38-1,0)  )/OFFSET(Z116,'Parameters &amp; Main Results'!$B$38,0)</f>
        <v>1350.3565506627397</v>
      </c>
      <c r="AC116" s="70">
        <f ca="1">SUMPRODUCT(Z116:OFFSET(Z116,'Parameters &amp; Main Results'!$B$38-1,0),'Parameters &amp; Main Results'!$B$42:OFFSET('Parameters &amp; Main Results'!$B$42,'Parameters &amp; Main Results'!$B$38-1,0)   )/OFFSET(Z116,'Parameters &amp; Main Results'!$B$38,0)</f>
        <v>0</v>
      </c>
      <c r="AD116" s="155">
        <f t="shared" si="4"/>
        <v>0</v>
      </c>
      <c r="AE116" s="252">
        <f t="shared" ca="1" si="87"/>
        <v>112.3099</v>
      </c>
      <c r="AF116" s="253">
        <f t="shared" ca="1" si="89"/>
        <v>0.80055275625746258</v>
      </c>
      <c r="AG116" s="258">
        <f t="shared" ca="1" si="90"/>
        <v>0</v>
      </c>
      <c r="AH116" s="227" t="str">
        <f ca="1">IF(SUM(AG116:OFFSET(AG116,(-HoldAggressiveTime-1),0,,))=0,"Defensive","Aggressive")</f>
        <v>Defensive</v>
      </c>
    </row>
    <row r="117" spans="1:34" ht="15" x14ac:dyDescent="0.2">
      <c r="A117">
        <f t="shared" si="15"/>
        <v>4</v>
      </c>
      <c r="B117">
        <f t="shared" si="16"/>
        <v>1880</v>
      </c>
      <c r="C117" s="70">
        <f t="shared" si="1"/>
        <v>1880.2499999999916</v>
      </c>
      <c r="D117" s="64" t="s">
        <v>115</v>
      </c>
      <c r="E117" s="151">
        <v>9.7048347100000001</v>
      </c>
      <c r="F117" s="152">
        <v>198.64410000000001</v>
      </c>
      <c r="G117" s="152">
        <v>151.67699999999999</v>
      </c>
      <c r="H117" s="152">
        <v>173.096846</v>
      </c>
      <c r="I117" s="152">
        <v>198.64410000000001</v>
      </c>
      <c r="J117" s="152">
        <v>9.7048347100000001</v>
      </c>
      <c r="K117" s="152">
        <v>9.7048347100000001</v>
      </c>
      <c r="L117" s="152">
        <v>20.67</v>
      </c>
      <c r="M117" s="153">
        <v>15.47045391</v>
      </c>
      <c r="N117" s="17">
        <f t="shared" ref="N117:T117" si="125">F117/F116/$E117*$E116-1</f>
        <v>2.0839355065012555E-2</v>
      </c>
      <c r="O117" s="17">
        <f t="shared" si="125"/>
        <v>4.3679183974921099E-2</v>
      </c>
      <c r="P117" s="17">
        <f t="shared" si="125"/>
        <v>4.3632189066342919E-2</v>
      </c>
      <c r="Q117" s="17">
        <f t="shared" si="125"/>
        <v>2.0839355065012555E-2</v>
      </c>
      <c r="R117" s="17">
        <f t="shared" si="125"/>
        <v>0</v>
      </c>
      <c r="S117" s="17">
        <f t="shared" si="125"/>
        <v>0</v>
      </c>
      <c r="T117" s="17">
        <f t="shared" si="125"/>
        <v>3.9215523125586627E-2</v>
      </c>
      <c r="U117" s="240">
        <v>0</v>
      </c>
      <c r="V117" s="240">
        <v>0</v>
      </c>
      <c r="W117" s="223">
        <f t="shared" ca="1" si="92"/>
        <v>2.6284462583356306E-2</v>
      </c>
      <c r="X117" s="223">
        <f>MMULT(N117:T117,'Parameters &amp; Main Results'!$B$12:$B$18)-'Parameters &amp; Main Results'!$B$22/12+MMULT(U117:V117,'Parameters &amp; Main Results'!$B$20:$B$21)</f>
        <v>2.6284462583356306E-2</v>
      </c>
      <c r="Y117" s="223">
        <f>MMULT(N117:T117,'Parameters &amp; Main Results'!$C$12:$C$18)-'Parameters &amp; Main Results'!$C$22/12+MMULT(U117:V117,'Parameters &amp; Main Results'!$C$20:$C$21)</f>
        <v>2.3081671289336744E-2</v>
      </c>
      <c r="Z117" s="17">
        <f t="shared" ca="1" si="77"/>
        <v>2884.7944226336317</v>
      </c>
      <c r="AA117" s="70">
        <f ca="1">Z117/OFFSET(Z117,'Parameters &amp; Main Results'!$B$38,0)</f>
        <v>6.6414045718658707</v>
      </c>
      <c r="AB117" s="70">
        <f ca="1">SUMPRODUCT(Z117:OFFSET(Z117,'Parameters &amp; Main Results'!$B$38-1,0), 'Cash Flow Assist'!$P$11:OFFSET('Cash Flow Assist'!$P$11,'Parameters &amp; Main Results'!$B$38-1,0)  )/OFFSET(Z117,'Parameters &amp; Main Results'!$B$38,0)</f>
        <v>1274.7359058238962</v>
      </c>
      <c r="AC117" s="70">
        <f ca="1">SUMPRODUCT(Z117:OFFSET(Z117,'Parameters &amp; Main Results'!$B$38-1,0),'Parameters &amp; Main Results'!$B$42:OFFSET('Parameters &amp; Main Results'!$B$42,'Parameters &amp; Main Results'!$B$38-1,0)   )/OFFSET(Z117,'Parameters &amp; Main Results'!$B$38,0)</f>
        <v>0</v>
      </c>
      <c r="AD117" s="155">
        <f t="shared" si="4"/>
        <v>0</v>
      </c>
      <c r="AE117" s="252">
        <f t="shared" ca="1" si="87"/>
        <v>110.6292</v>
      </c>
      <c r="AF117" s="253">
        <f t="shared" ca="1" si="89"/>
        <v>0.79558471000423048</v>
      </c>
      <c r="AG117" s="258">
        <f t="shared" ca="1" si="90"/>
        <v>0</v>
      </c>
      <c r="AH117" s="227" t="str">
        <f ca="1">IF(SUM(AG117:OFFSET(AG117,(-HoldAggressiveTime-1),0,,))=0,"Defensive","Aggressive")</f>
        <v>Defensive</v>
      </c>
    </row>
    <row r="118" spans="1:34" ht="15" x14ac:dyDescent="0.2">
      <c r="A118">
        <f t="shared" si="15"/>
        <v>5</v>
      </c>
      <c r="B118">
        <f t="shared" si="16"/>
        <v>1880</v>
      </c>
      <c r="C118" s="70">
        <f t="shared" si="1"/>
        <v>1880.3333333333248</v>
      </c>
      <c r="D118" s="64" t="s">
        <v>115</v>
      </c>
      <c r="E118" s="151">
        <v>9.4194198399999998</v>
      </c>
      <c r="F118" s="152">
        <v>183.65049999999999</v>
      </c>
      <c r="G118" s="152">
        <v>153.56290000000001</v>
      </c>
      <c r="H118" s="152">
        <v>173.83250760000001</v>
      </c>
      <c r="I118" s="152">
        <v>183.65049999999999</v>
      </c>
      <c r="J118" s="152">
        <v>9.4194198399999998</v>
      </c>
      <c r="K118" s="152">
        <v>9.4194198399999998</v>
      </c>
      <c r="L118" s="152">
        <v>20.67</v>
      </c>
      <c r="M118" s="153">
        <v>14.64609845</v>
      </c>
      <c r="N118" s="17">
        <f t="shared" ref="N118:T118" si="126">F118/F117/$E118*$E117-1</f>
        <v>-4.7466117124856377E-2</v>
      </c>
      <c r="O118" s="17">
        <f t="shared" si="126"/>
        <v>4.311109136037139E-2</v>
      </c>
      <c r="P118" s="17">
        <f t="shared" si="126"/>
        <v>3.4679462569724206E-2</v>
      </c>
      <c r="Q118" s="17">
        <f t="shared" si="126"/>
        <v>-4.7466117124856377E-2</v>
      </c>
      <c r="R118" s="17">
        <f t="shared" si="126"/>
        <v>0</v>
      </c>
      <c r="S118" s="17">
        <f t="shared" si="126"/>
        <v>0</v>
      </c>
      <c r="T118" s="17">
        <f t="shared" si="126"/>
        <v>3.0300684633248087E-2</v>
      </c>
      <c r="U118" s="240">
        <v>0</v>
      </c>
      <c r="V118" s="240">
        <v>0</v>
      </c>
      <c r="W118" s="223">
        <f t="shared" ca="1" si="92"/>
        <v>-2.5504002006572261E-2</v>
      </c>
      <c r="X118" s="223">
        <f>MMULT(N118:T118,'Parameters &amp; Main Results'!$B$12:$B$18)-'Parameters &amp; Main Results'!$B$22/12+MMULT(U118:V118,'Parameters &amp; Main Results'!$B$20:$B$21)</f>
        <v>-2.5504002006572261E-2</v>
      </c>
      <c r="Y118" s="223">
        <f>MMULT(N118:T118,'Parameters &amp; Main Results'!$C$12:$C$18)-'Parameters &amp; Main Results'!$C$22/12+MMULT(U118:V118,'Parameters &amp; Main Results'!$C$20:$C$21)</f>
        <v>-3.8450062943000268E-2</v>
      </c>
      <c r="Z118" s="17">
        <f t="shared" ca="1" si="77"/>
        <v>2810.9111341041321</v>
      </c>
      <c r="AA118" s="70">
        <f ca="1">Z118/OFFSET(Z118,'Parameters &amp; Main Results'!$B$38,0)</f>
        <v>6.6881054018643544</v>
      </c>
      <c r="AB118" s="70">
        <f ca="1">SUMPRODUCT(Z118:OFFSET(Z118,'Parameters &amp; Main Results'!$B$38-1,0), 'Cash Flow Assist'!$P$11:OFFSET('Cash Flow Assist'!$P$11,'Parameters &amp; Main Results'!$B$38-1,0)  )/OFFSET(Z118,'Parameters &amp; Main Results'!$B$38,0)</f>
        <v>1311.6105109734663</v>
      </c>
      <c r="AC118" s="70">
        <f ca="1">SUMPRODUCT(Z118:OFFSET(Z118,'Parameters &amp; Main Results'!$B$38-1,0),'Parameters &amp; Main Results'!$B$42:OFFSET('Parameters &amp; Main Results'!$B$42,'Parameters &amp; Main Results'!$B$38-1,0)   )/OFFSET(Z118,'Parameters &amp; Main Results'!$B$38,0)</f>
        <v>0</v>
      </c>
      <c r="AD118" s="155">
        <f t="shared" si="4"/>
        <v>-4.7466117124856377E-2</v>
      </c>
      <c r="AE118" s="252">
        <f t="shared" ca="1" si="87"/>
        <v>112.83029999999999</v>
      </c>
      <c r="AF118" s="253">
        <f t="shared" ca="1" si="89"/>
        <v>0.62767004962319517</v>
      </c>
      <c r="AG118" s="258">
        <f t="shared" ca="1" si="90"/>
        <v>0</v>
      </c>
      <c r="AH118" s="227" t="str">
        <f ca="1">IF(SUM(AG118:OFFSET(AG118,(-HoldAggressiveTime-1),0,,))=0,"Defensive","Aggressive")</f>
        <v>Defensive</v>
      </c>
    </row>
    <row r="119" spans="1:34" ht="15" x14ac:dyDescent="0.2">
      <c r="A119">
        <f t="shared" si="15"/>
        <v>6</v>
      </c>
      <c r="B119">
        <f t="shared" si="16"/>
        <v>1880</v>
      </c>
      <c r="C119" s="70">
        <f t="shared" si="1"/>
        <v>1880.4166666666581</v>
      </c>
      <c r="D119" s="64" t="s">
        <v>115</v>
      </c>
      <c r="E119" s="151">
        <v>9.2290892600000003</v>
      </c>
      <c r="F119" s="152">
        <v>184.91309999999999</v>
      </c>
      <c r="G119" s="152">
        <v>155.8117</v>
      </c>
      <c r="H119" s="152">
        <v>174.57129574999999</v>
      </c>
      <c r="I119" s="152">
        <v>184.91309999999999</v>
      </c>
      <c r="J119" s="152">
        <v>9.2290892600000003</v>
      </c>
      <c r="K119" s="152">
        <v>9.2290892600000003</v>
      </c>
      <c r="L119" s="152">
        <v>20.67</v>
      </c>
      <c r="M119" s="153">
        <v>14.946474350000001</v>
      </c>
      <c r="N119" s="17">
        <f t="shared" ref="N119:T119" si="127">F119/F118/$E119*$E118-1</f>
        <v>2.7639697533156538E-2</v>
      </c>
      <c r="O119" s="17">
        <f t="shared" si="127"/>
        <v>3.5569066650890102E-2</v>
      </c>
      <c r="P119" s="17">
        <f t="shared" si="127"/>
        <v>2.4960546748947099E-2</v>
      </c>
      <c r="Q119" s="17">
        <f t="shared" si="127"/>
        <v>2.7639697533156538E-2</v>
      </c>
      <c r="R119" s="17">
        <f t="shared" si="127"/>
        <v>0</v>
      </c>
      <c r="S119" s="17">
        <f t="shared" si="127"/>
        <v>0</v>
      </c>
      <c r="T119" s="17">
        <f t="shared" si="127"/>
        <v>2.0622899469064038E-2</v>
      </c>
      <c r="U119" s="240">
        <v>0</v>
      </c>
      <c r="V119" s="240">
        <v>0</v>
      </c>
      <c r="W119" s="223">
        <f t="shared" ca="1" si="92"/>
        <v>2.8833064786831959E-2</v>
      </c>
      <c r="X119" s="223">
        <f>MMULT(N119:T119,'Parameters &amp; Main Results'!$B$12:$B$18)-'Parameters &amp; Main Results'!$B$22/12+MMULT(U119:V119,'Parameters &amp; Main Results'!$B$20:$B$21)</f>
        <v>2.8833064786831959E-2</v>
      </c>
      <c r="Y119" s="223">
        <f>MMULT(N119:T119,'Parameters &amp; Main Results'!$C$12:$C$18)-'Parameters &amp; Main Results'!$C$22/12+MMULT(U119:V119,'Parameters &amp; Main Results'!$C$20:$C$21)</f>
        <v>2.8390967778263228E-2</v>
      </c>
      <c r="Z119" s="17">
        <f t="shared" ca="1" si="77"/>
        <v>2884.4768371466307</v>
      </c>
      <c r="AA119" s="70">
        <f ca="1">Z119/OFFSET(Z119,'Parameters &amp; Main Results'!$B$38,0)</f>
        <v>7.1212473847295499</v>
      </c>
      <c r="AB119" s="70">
        <f ca="1">SUMPRODUCT(Z119:OFFSET(Z119,'Parameters &amp; Main Results'!$B$38-1,0), 'Cash Flow Assist'!$P$11:OFFSET('Cash Flow Assist'!$P$11,'Parameters &amp; Main Results'!$B$38-1,0)  )/OFFSET(Z119,'Parameters &amp; Main Results'!$B$38,0)</f>
        <v>1355.0346386320962</v>
      </c>
      <c r="AC119" s="70">
        <f ca="1">SUMPRODUCT(Z119:OFFSET(Z119,'Parameters &amp; Main Results'!$B$38-1,0),'Parameters &amp; Main Results'!$B$42:OFFSET('Parameters &amp; Main Results'!$B$42,'Parameters &amp; Main Results'!$B$38-1,0)   )/OFFSET(Z119,'Parameters &amp; Main Results'!$B$38,0)</f>
        <v>0</v>
      </c>
      <c r="AD119" s="155">
        <f t="shared" si="4"/>
        <v>-2.1138368712104283E-2</v>
      </c>
      <c r="AE119" s="252">
        <f t="shared" ca="1" si="87"/>
        <v>116.77979999999999</v>
      </c>
      <c r="AF119" s="253">
        <f t="shared" ca="1" si="89"/>
        <v>0.58343395004958043</v>
      </c>
      <c r="AG119" s="258">
        <f t="shared" ca="1" si="90"/>
        <v>0</v>
      </c>
      <c r="AH119" s="227" t="str">
        <f ca="1">IF(SUM(AG119:OFFSET(AG119,(-HoldAggressiveTime-1),0,,))=0,"Defensive","Aggressive")</f>
        <v>Defensive</v>
      </c>
    </row>
    <row r="120" spans="1:34" ht="15" x14ac:dyDescent="0.2">
      <c r="A120">
        <f t="shared" si="15"/>
        <v>7</v>
      </c>
      <c r="B120">
        <f t="shared" si="16"/>
        <v>1880</v>
      </c>
      <c r="C120" s="70">
        <f t="shared" si="1"/>
        <v>1880.4999999999914</v>
      </c>
      <c r="D120" s="64" t="s">
        <v>115</v>
      </c>
      <c r="E120" s="151">
        <v>9.2290892600000003</v>
      </c>
      <c r="F120" s="152">
        <v>194.3595</v>
      </c>
      <c r="G120" s="152">
        <v>155.49039999999999</v>
      </c>
      <c r="H120" s="152">
        <v>175.31322376</v>
      </c>
      <c r="I120" s="152">
        <v>194.3595</v>
      </c>
      <c r="J120" s="152">
        <v>9.2290892600000003</v>
      </c>
      <c r="K120" s="152">
        <v>9.2290892600000003</v>
      </c>
      <c r="L120" s="152">
        <v>20.67</v>
      </c>
      <c r="M120" s="153">
        <v>15.596230139999999</v>
      </c>
      <c r="N120" s="17">
        <f t="shared" ref="N120:T120" si="128">F120/F119/$E120*$E119-1</f>
        <v>5.1085618055183746E-2</v>
      </c>
      <c r="O120" s="17">
        <f t="shared" si="128"/>
        <v>-2.0621044504360864E-3</v>
      </c>
      <c r="P120" s="17">
        <f t="shared" si="128"/>
        <v>4.2500000175429431E-3</v>
      </c>
      <c r="Q120" s="17">
        <f t="shared" si="128"/>
        <v>5.1085618055183746E-2</v>
      </c>
      <c r="R120" s="17">
        <f t="shared" si="128"/>
        <v>0</v>
      </c>
      <c r="S120" s="17">
        <f t="shared" si="128"/>
        <v>0</v>
      </c>
      <c r="T120" s="17">
        <f t="shared" si="128"/>
        <v>0</v>
      </c>
      <c r="U120" s="240">
        <v>0</v>
      </c>
      <c r="V120" s="240">
        <v>0</v>
      </c>
      <c r="W120" s="223">
        <f t="shared" ca="1" si="92"/>
        <v>3.7860125984633924E-2</v>
      </c>
      <c r="X120" s="223">
        <f>MMULT(N120:T120,'Parameters &amp; Main Results'!$B$12:$B$18)-'Parameters &amp; Main Results'!$B$22/12+MMULT(U120:V120,'Parameters &amp; Main Results'!$B$20:$B$21)</f>
        <v>3.7860125984633924E-2</v>
      </c>
      <c r="Y120" s="223">
        <f>MMULT(N120:T120,'Parameters &amp; Main Results'!$C$12:$C$18)-'Parameters &amp; Main Results'!$C$22/12+MMULT(U120:V120,'Parameters &amp; Main Results'!$C$20:$C$21)</f>
        <v>4.5729179137955094E-2</v>
      </c>
      <c r="Z120" s="17">
        <f t="shared" ca="1" si="77"/>
        <v>2803.6393229102496</v>
      </c>
      <c r="AA120" s="70">
        <f ca="1">Z120/OFFSET(Z120,'Parameters &amp; Main Results'!$B$38,0)</f>
        <v>6.8996453321327476</v>
      </c>
      <c r="AB120" s="70">
        <f ca="1">SUMPRODUCT(Z120:OFFSET(Z120,'Parameters &amp; Main Results'!$B$38-1,0), 'Cash Flow Assist'!$P$11:OFFSET('Cash Flow Assist'!$P$11,'Parameters &amp; Main Results'!$B$38-1,0)  )/OFFSET(Z120,'Parameters &amp; Main Results'!$B$38,0)</f>
        <v>1344.6203300547247</v>
      </c>
      <c r="AC120" s="70">
        <f ca="1">SUMPRODUCT(Z120:OFFSET(Z120,'Parameters &amp; Main Results'!$B$38-1,0),'Parameters &amp; Main Results'!$B$42:OFFSET('Parameters &amp; Main Results'!$B$42,'Parameters &amp; Main Results'!$B$38-1,0)   )/OFFSET(Z120,'Parameters &amp; Main Results'!$B$38,0)</f>
        <v>0</v>
      </c>
      <c r="AD120" s="155">
        <f t="shared" si="4"/>
        <v>0</v>
      </c>
      <c r="AE120" s="252">
        <f t="shared" ca="1" si="87"/>
        <v>117.69459999999999</v>
      </c>
      <c r="AF120" s="253">
        <f t="shared" ca="1" si="89"/>
        <v>0.65138842393788676</v>
      </c>
      <c r="AG120" s="258">
        <f t="shared" ca="1" si="90"/>
        <v>0</v>
      </c>
      <c r="AH120" s="227" t="str">
        <f ca="1">IF(SUM(AG120:OFFSET(AG120,(-HoldAggressiveTime-1),0,,))=0,"Defensive","Aggressive")</f>
        <v>Defensive</v>
      </c>
    </row>
    <row r="121" spans="1:34" ht="15" x14ac:dyDescent="0.2">
      <c r="A121">
        <f t="shared" si="15"/>
        <v>8</v>
      </c>
      <c r="B121">
        <f t="shared" si="16"/>
        <v>1880</v>
      </c>
      <c r="C121" s="70">
        <f t="shared" si="1"/>
        <v>1880.5833333333246</v>
      </c>
      <c r="D121" s="64" t="s">
        <v>115</v>
      </c>
      <c r="E121" s="151">
        <v>9.2290892600000003</v>
      </c>
      <c r="F121" s="152">
        <v>202.40479999999999</v>
      </c>
      <c r="G121" s="152">
        <v>157.75450000000001</v>
      </c>
      <c r="H121" s="152">
        <v>176.05830495999999</v>
      </c>
      <c r="I121" s="152">
        <v>202.40479999999999</v>
      </c>
      <c r="J121" s="152">
        <v>9.2290892600000003</v>
      </c>
      <c r="K121" s="152">
        <v>9.2290892600000003</v>
      </c>
      <c r="L121" s="152">
        <v>20.67</v>
      </c>
      <c r="M121" s="153">
        <v>16.12306963</v>
      </c>
      <c r="N121" s="17">
        <f t="shared" ref="N121:T121" si="129">F121/F120/$E121*$E120-1</f>
        <v>4.1393911797467986E-2</v>
      </c>
      <c r="O121" s="17">
        <f t="shared" si="129"/>
        <v>1.4561027561830198E-2</v>
      </c>
      <c r="P121" s="17">
        <f t="shared" si="129"/>
        <v>4.2499999944098921E-3</v>
      </c>
      <c r="Q121" s="17">
        <f t="shared" si="129"/>
        <v>4.1393911797467986E-2</v>
      </c>
      <c r="R121" s="17">
        <f t="shared" si="129"/>
        <v>0</v>
      </c>
      <c r="S121" s="17">
        <f t="shared" si="129"/>
        <v>0</v>
      </c>
      <c r="T121" s="17">
        <f t="shared" si="129"/>
        <v>0</v>
      </c>
      <c r="U121" s="240">
        <v>0</v>
      </c>
      <c r="V121" s="240">
        <v>0</v>
      </c>
      <c r="W121" s="223">
        <f t="shared" ca="1" si="92"/>
        <v>3.391597269380036E-2</v>
      </c>
      <c r="X121" s="223">
        <f>MMULT(N121:T121,'Parameters &amp; Main Results'!$B$12:$B$18)-'Parameters &amp; Main Results'!$B$22/12+MMULT(U121:V121,'Parameters &amp; Main Results'!$B$20:$B$21)</f>
        <v>3.391597269380036E-2</v>
      </c>
      <c r="Y121" s="223">
        <f>MMULT(N121:T121,'Parameters &amp; Main Results'!$C$12:$C$18)-'Parameters &amp; Main Results'!$C$22/12+MMULT(U121:V121,'Parameters &amp; Main Results'!$C$20:$C$21)</f>
        <v>3.8668956707237537E-2</v>
      </c>
      <c r="Z121" s="17">
        <f t="shared" ca="1" si="77"/>
        <v>2701.3652926018272</v>
      </c>
      <c r="AA121" s="70">
        <f ca="1">Z121/OFFSET(Z121,'Parameters &amp; Main Results'!$B$38,0)</f>
        <v>6.7747714832503743</v>
      </c>
      <c r="AB121" s="70">
        <f ca="1">SUMPRODUCT(Z121:OFFSET(Z121,'Parameters &amp; Main Results'!$B$38-1,0), 'Cash Flow Assist'!$P$11:OFFSET('Cash Flow Assist'!$P$11,'Parameters &amp; Main Results'!$B$38-1,0)  )/OFFSET(Z121,'Parameters &amp; Main Results'!$B$38,0)</f>
        <v>1364.2585509804483</v>
      </c>
      <c r="AC121" s="70">
        <f ca="1">SUMPRODUCT(Z121:OFFSET(Z121,'Parameters &amp; Main Results'!$B$38-1,0),'Parameters &amp; Main Results'!$B$42:OFFSET('Parameters &amp; Main Results'!$B$42,'Parameters &amp; Main Results'!$B$38-1,0)   )/OFFSET(Z121,'Parameters &amp; Main Results'!$B$38,0)</f>
        <v>0</v>
      </c>
      <c r="AD121" s="155">
        <f t="shared" si="4"/>
        <v>0</v>
      </c>
      <c r="AE121" s="252">
        <f t="shared" ca="1" si="87"/>
        <v>120.7547</v>
      </c>
      <c r="AF121" s="253">
        <f t="shared" ca="1" si="89"/>
        <v>0.67616498571070105</v>
      </c>
      <c r="AG121" s="258">
        <f t="shared" ca="1" si="90"/>
        <v>0</v>
      </c>
      <c r="AH121" s="227" t="str">
        <f ca="1">IF(SUM(AG121:OFFSET(AG121,(-HoldAggressiveTime-1),0,,))=0,"Defensive","Aggressive")</f>
        <v>Defensive</v>
      </c>
    </row>
    <row r="122" spans="1:34" ht="15" x14ac:dyDescent="0.2">
      <c r="A122">
        <f t="shared" si="15"/>
        <v>9</v>
      </c>
      <c r="B122">
        <f t="shared" si="16"/>
        <v>1880</v>
      </c>
      <c r="C122" s="70">
        <f t="shared" si="1"/>
        <v>1880.6666666666579</v>
      </c>
      <c r="D122" s="64" t="s">
        <v>115</v>
      </c>
      <c r="E122" s="151">
        <v>9.3242545499999991</v>
      </c>
      <c r="F122" s="152">
        <v>202.7296</v>
      </c>
      <c r="G122" s="152">
        <v>157.51560000000001</v>
      </c>
      <c r="H122" s="152">
        <v>176.80655275999999</v>
      </c>
      <c r="I122" s="152">
        <v>202.7296</v>
      </c>
      <c r="J122" s="152">
        <v>9.3242545499999991</v>
      </c>
      <c r="K122" s="152">
        <v>9.3242545499999991</v>
      </c>
      <c r="L122" s="152">
        <v>20.67</v>
      </c>
      <c r="M122" s="153">
        <v>15.864885709999999</v>
      </c>
      <c r="N122" s="17">
        <f t="shared" ref="N122:T122" si="130">F122/F121/$E122*$E121-1</f>
        <v>-8.6178818522362199E-3</v>
      </c>
      <c r="O122" s="17">
        <f t="shared" si="130"/>
        <v>-1.1705131216069198E-2</v>
      </c>
      <c r="P122" s="17">
        <f t="shared" si="130"/>
        <v>-5.999585290119569E-3</v>
      </c>
      <c r="Q122" s="17">
        <f t="shared" si="130"/>
        <v>-8.6178818522362199E-3</v>
      </c>
      <c r="R122" s="17">
        <f t="shared" si="130"/>
        <v>0</v>
      </c>
      <c r="S122" s="17">
        <f t="shared" si="130"/>
        <v>0</v>
      </c>
      <c r="T122" s="17">
        <f t="shared" si="130"/>
        <v>-1.0206208924229632E-2</v>
      </c>
      <c r="U122" s="240">
        <v>0</v>
      </c>
      <c r="V122" s="240">
        <v>0</v>
      </c>
      <c r="W122" s="223">
        <f t="shared" ca="1" si="92"/>
        <v>-9.3564147452691541E-3</v>
      </c>
      <c r="X122" s="223">
        <f>MMULT(N122:T122,'Parameters &amp; Main Results'!$B$12:$B$18)-'Parameters &amp; Main Results'!$B$22/12+MMULT(U122:V122,'Parameters &amp; Main Results'!$B$20:$B$21)</f>
        <v>-9.3564147452691541E-3</v>
      </c>
      <c r="Y122" s="223">
        <f>MMULT(N122:T122,'Parameters &amp; Main Results'!$C$12:$C$18)-'Parameters &amp; Main Results'!$C$22/12+MMULT(U122:V122,'Parameters &amp; Main Results'!$C$20:$C$21)</f>
        <v>-8.9682734552861861E-3</v>
      </c>
      <c r="Z122" s="17">
        <f t="shared" ca="1" si="77"/>
        <v>2612.7512911553122</v>
      </c>
      <c r="AA122" s="70">
        <f ca="1">Z122/OFFSET(Z122,'Parameters &amp; Main Results'!$B$38,0)</f>
        <v>6.5859323295901966</v>
      </c>
      <c r="AB122" s="70">
        <f ca="1">SUMPRODUCT(Z122:OFFSET(Z122,'Parameters &amp; Main Results'!$B$38-1,0), 'Cash Flow Assist'!$P$11:OFFSET('Cash Flow Assist'!$P$11,'Parameters &amp; Main Results'!$B$38-1,0)  )/OFFSET(Z122,'Parameters &amp; Main Results'!$B$38,0)</f>
        <v>1365.4075977794528</v>
      </c>
      <c r="AC122" s="70">
        <f ca="1">SUMPRODUCT(Z122:OFFSET(Z122,'Parameters &amp; Main Results'!$B$38-1,0),'Parameters &amp; Main Results'!$B$42:OFFSET('Parameters &amp; Main Results'!$B$42,'Parameters &amp; Main Results'!$B$38-1,0)   )/OFFSET(Z122,'Parameters &amp; Main Results'!$B$38,0)</f>
        <v>0</v>
      </c>
      <c r="AD122" s="155">
        <f t="shared" si="4"/>
        <v>-8.6178818522362199E-3</v>
      </c>
      <c r="AE122" s="252">
        <f t="shared" ca="1" si="87"/>
        <v>123.3822</v>
      </c>
      <c r="AF122" s="253">
        <f t="shared" ca="1" si="89"/>
        <v>0.64310248966220418</v>
      </c>
      <c r="AG122" s="258">
        <f t="shared" ca="1" si="90"/>
        <v>0</v>
      </c>
      <c r="AH122" s="227" t="str">
        <f ca="1">IF(SUM(AG122:OFFSET(AG122,(-HoldAggressiveTime-1),0,,))=0,"Defensive","Aggressive")</f>
        <v>Defensive</v>
      </c>
    </row>
    <row r="123" spans="1:34" ht="15" x14ac:dyDescent="0.2">
      <c r="A123">
        <f t="shared" si="15"/>
        <v>10</v>
      </c>
      <c r="B123">
        <f t="shared" si="16"/>
        <v>1880</v>
      </c>
      <c r="C123" s="70">
        <f t="shared" si="1"/>
        <v>1880.7499999999911</v>
      </c>
      <c r="D123" s="64" t="s">
        <v>115</v>
      </c>
      <c r="E123" s="151">
        <v>9.3242545499999991</v>
      </c>
      <c r="F123" s="152">
        <v>209.3853</v>
      </c>
      <c r="G123" s="152">
        <v>156.46199999999999</v>
      </c>
      <c r="H123" s="152">
        <v>177.55798060999999</v>
      </c>
      <c r="I123" s="152">
        <v>209.3853</v>
      </c>
      <c r="J123" s="152">
        <v>9.3242545499999991</v>
      </c>
      <c r="K123" s="152">
        <v>9.3242545499999991</v>
      </c>
      <c r="L123" s="152">
        <v>20.67</v>
      </c>
      <c r="M123" s="153">
        <v>16.263695609999999</v>
      </c>
      <c r="N123" s="17">
        <f t="shared" ref="N123:T123" si="131">F123/F122/$E123*$E122-1</f>
        <v>3.2830430287436929E-2</v>
      </c>
      <c r="O123" s="17">
        <f t="shared" si="131"/>
        <v>-6.6888612937385794E-3</v>
      </c>
      <c r="P123" s="17">
        <f t="shared" si="131"/>
        <v>4.2500000043550479E-3</v>
      </c>
      <c r="Q123" s="17">
        <f t="shared" si="131"/>
        <v>3.2830430287436929E-2</v>
      </c>
      <c r="R123" s="17">
        <f t="shared" si="131"/>
        <v>0</v>
      </c>
      <c r="S123" s="17">
        <f t="shared" si="131"/>
        <v>0</v>
      </c>
      <c r="T123" s="17">
        <f t="shared" si="131"/>
        <v>0</v>
      </c>
      <c r="U123" s="240">
        <v>0</v>
      </c>
      <c r="V123" s="240">
        <v>0</v>
      </c>
      <c r="W123" s="223">
        <f t="shared" ca="1" si="92"/>
        <v>2.3243383790163316E-2</v>
      </c>
      <c r="X123" s="223">
        <f>MMULT(N123:T123,'Parameters &amp; Main Results'!$B$12:$B$18)-'Parameters &amp; Main Results'!$B$22/12+MMULT(U123:V123,'Parameters &amp; Main Results'!$B$20:$B$21)</f>
        <v>2.3243383790163316E-2</v>
      </c>
      <c r="Y123" s="223">
        <f>MMULT(N123:T123,'Parameters &amp; Main Results'!$C$12:$C$18)-'Parameters &amp; Main Results'!$C$22/12+MMULT(U123:V123,'Parameters &amp; Main Results'!$C$20:$C$21)</f>
        <v>2.8836834462652713E-2</v>
      </c>
      <c r="Z123" s="17">
        <f t="shared" ca="1" si="77"/>
        <v>2637.4281629083357</v>
      </c>
      <c r="AA123" s="70">
        <f ca="1">Z123/OFFSET(Z123,'Parameters &amp; Main Results'!$B$38,0)</f>
        <v>6.8036881040051798</v>
      </c>
      <c r="AB123" s="70">
        <f ca="1">SUMPRODUCT(Z123:OFFSET(Z123,'Parameters &amp; Main Results'!$B$38-1,0), 'Cash Flow Assist'!$P$11:OFFSET('Cash Flow Assist'!$P$11,'Parameters &amp; Main Results'!$B$38-1,0)  )/OFFSET(Z123,'Parameters &amp; Main Results'!$B$38,0)</f>
        <v>1391.6387732051919</v>
      </c>
      <c r="AC123" s="70">
        <f ca="1">SUMPRODUCT(Z123:OFFSET(Z123,'Parameters &amp; Main Results'!$B$38-1,0),'Parameters &amp; Main Results'!$B$42:OFFSET('Parameters &amp; Main Results'!$B$42,'Parameters &amp; Main Results'!$B$38-1,0)   )/OFFSET(Z123,'Parameters &amp; Main Results'!$B$38,0)</f>
        <v>0</v>
      </c>
      <c r="AD123" s="155">
        <f t="shared" si="4"/>
        <v>0</v>
      </c>
      <c r="AE123" s="252">
        <f t="shared" ca="1" si="87"/>
        <v>122.4997</v>
      </c>
      <c r="AF123" s="253">
        <f t="shared" ca="1" si="89"/>
        <v>0.70927194107414138</v>
      </c>
      <c r="AG123" s="258">
        <f t="shared" ca="1" si="90"/>
        <v>0</v>
      </c>
      <c r="AH123" s="227" t="str">
        <f ca="1">IF(SUM(AG123:OFFSET(AG123,(-HoldAggressiveTime-1),0,,))=0,"Defensive","Aggressive")</f>
        <v>Defensive</v>
      </c>
    </row>
    <row r="124" spans="1:34" ht="15" x14ac:dyDescent="0.2">
      <c r="A124">
        <f t="shared" si="15"/>
        <v>11</v>
      </c>
      <c r="B124">
        <f t="shared" si="16"/>
        <v>1880</v>
      </c>
      <c r="C124" s="70">
        <f t="shared" si="1"/>
        <v>1880.8333333333244</v>
      </c>
      <c r="D124" s="64" t="s">
        <v>115</v>
      </c>
      <c r="E124" s="151">
        <v>9.4194198399999998</v>
      </c>
      <c r="F124" s="152">
        <v>221.45740000000001</v>
      </c>
      <c r="G124" s="152">
        <v>160.8159</v>
      </c>
      <c r="H124" s="152">
        <v>178.31260202999999</v>
      </c>
      <c r="I124" s="152">
        <v>221.45740000000001</v>
      </c>
      <c r="J124" s="152">
        <v>9.4194198399999998</v>
      </c>
      <c r="K124" s="152">
        <v>9.4194198399999998</v>
      </c>
      <c r="L124" s="152">
        <v>20.67</v>
      </c>
      <c r="M124" s="153">
        <v>16.89981422</v>
      </c>
      <c r="N124" s="17">
        <f t="shared" ref="N124:T124" si="132">F124/F123/$E124*$E123-1</f>
        <v>4.6969366671690382E-2</v>
      </c>
      <c r="O124" s="17">
        <f t="shared" si="132"/>
        <v>1.7442968544096216E-2</v>
      </c>
      <c r="P124" s="17">
        <f t="shared" si="132"/>
        <v>-5.8960327684123293E-3</v>
      </c>
      <c r="Q124" s="17">
        <f t="shared" si="132"/>
        <v>4.6969366671690382E-2</v>
      </c>
      <c r="R124" s="17">
        <f t="shared" si="132"/>
        <v>0</v>
      </c>
      <c r="S124" s="17">
        <f t="shared" si="132"/>
        <v>0</v>
      </c>
      <c r="T124" s="17">
        <f t="shared" si="132"/>
        <v>-1.0103094629658305E-2</v>
      </c>
      <c r="U124" s="240">
        <v>0</v>
      </c>
      <c r="V124" s="240">
        <v>0</v>
      </c>
      <c r="W124" s="223">
        <f t="shared" ca="1" si="92"/>
        <v>3.8168797314437446E-2</v>
      </c>
      <c r="X124" s="223">
        <f>MMULT(N124:T124,'Parameters &amp; Main Results'!$B$12:$B$18)-'Parameters &amp; Main Results'!$B$22/12+MMULT(U124:V124,'Parameters &amp; Main Results'!$B$20:$B$21)</f>
        <v>3.8168797314437446E-2</v>
      </c>
      <c r="Y124" s="223">
        <f>MMULT(N124:T124,'Parameters &amp; Main Results'!$C$12:$C$18)-'Parameters &amp; Main Results'!$C$22/12+MMULT(U124:V124,'Parameters &amp; Main Results'!$C$20:$C$21)</f>
        <v>4.3975060192264298E-2</v>
      </c>
      <c r="Z124" s="17">
        <f t="shared" ca="1" si="77"/>
        <v>2577.5179245617223</v>
      </c>
      <c r="AA124" s="70">
        <f ca="1">Z124/OFFSET(Z124,'Parameters &amp; Main Results'!$B$38,0)</f>
        <v>6.9625408631891892</v>
      </c>
      <c r="AB124" s="70">
        <f ca="1">SUMPRODUCT(Z124:OFFSET(Z124,'Parameters &amp; Main Results'!$B$38-1,0), 'Cash Flow Assist'!$P$11:OFFSET('Cash Flow Assist'!$P$11,'Parameters &amp; Main Results'!$B$38-1,0)  )/OFFSET(Z124,'Parameters &amp; Main Results'!$B$38,0)</f>
        <v>1451.1551854137113</v>
      </c>
      <c r="AC124" s="70">
        <f ca="1">SUMPRODUCT(Z124:OFFSET(Z124,'Parameters &amp; Main Results'!$B$38-1,0),'Parameters &amp; Main Results'!$B$42:OFFSET('Parameters &amp; Main Results'!$B$42,'Parameters &amp; Main Results'!$B$38-1,0)   )/OFFSET(Z124,'Parameters &amp; Main Results'!$B$38,0)</f>
        <v>0</v>
      </c>
      <c r="AD124" s="155">
        <f t="shared" si="4"/>
        <v>0</v>
      </c>
      <c r="AE124" s="252">
        <f t="shared" ca="1" si="87"/>
        <v>125.6307</v>
      </c>
      <c r="AF124" s="253">
        <f t="shared" ca="1" si="89"/>
        <v>0.76276499295156364</v>
      </c>
      <c r="AG124" s="258">
        <f t="shared" ca="1" si="90"/>
        <v>0</v>
      </c>
      <c r="AH124" s="227" t="str">
        <f ca="1">IF(SUM(AG124:OFFSET(AG124,(-HoldAggressiveTime-1),0,,))=0,"Defensive","Aggressive")</f>
        <v>Defensive</v>
      </c>
    </row>
    <row r="125" spans="1:34" ht="15" x14ac:dyDescent="0.2">
      <c r="A125">
        <f t="shared" si="15"/>
        <v>12</v>
      </c>
      <c r="B125">
        <f t="shared" si="16"/>
        <v>1880</v>
      </c>
      <c r="C125" s="70">
        <f t="shared" si="1"/>
        <v>1880.9166666666576</v>
      </c>
      <c r="D125" s="64" t="s">
        <v>115</v>
      </c>
      <c r="E125" s="151">
        <v>9.5145851199999996</v>
      </c>
      <c r="F125" s="152">
        <v>231.12610000000001</v>
      </c>
      <c r="G125" s="152">
        <v>163.0232</v>
      </c>
      <c r="H125" s="152">
        <v>179.07043057999999</v>
      </c>
      <c r="I125" s="152">
        <v>231.12610000000001</v>
      </c>
      <c r="J125" s="152">
        <v>9.5145851199999996</v>
      </c>
      <c r="K125" s="152">
        <v>9.5145851199999996</v>
      </c>
      <c r="L125" s="152">
        <v>20.67</v>
      </c>
      <c r="M125" s="153">
        <v>17.33208891</v>
      </c>
      <c r="N125" s="17">
        <f t="shared" ref="N125:T125" si="133">F125/F124/$E125*$E124-1</f>
        <v>3.3220687319937658E-2</v>
      </c>
      <c r="O125" s="17">
        <f t="shared" si="133"/>
        <v>3.5863064928973731E-3</v>
      </c>
      <c r="P125" s="17">
        <f t="shared" si="133"/>
        <v>-5.7945507282138875E-3</v>
      </c>
      <c r="Q125" s="17">
        <f t="shared" si="133"/>
        <v>3.3220687319937658E-2</v>
      </c>
      <c r="R125" s="17">
        <f t="shared" si="133"/>
        <v>0</v>
      </c>
      <c r="S125" s="17">
        <f t="shared" si="133"/>
        <v>0</v>
      </c>
      <c r="T125" s="17">
        <f t="shared" si="133"/>
        <v>-1.0002042001806211E-2</v>
      </c>
      <c r="U125" s="240">
        <v>0</v>
      </c>
      <c r="V125" s="240">
        <v>0</v>
      </c>
      <c r="W125" s="223">
        <f t="shared" ca="1" si="92"/>
        <v>2.5091008021775742E-2</v>
      </c>
      <c r="X125" s="223">
        <f>MMULT(N125:T125,'Parameters &amp; Main Results'!$B$12:$B$18)-'Parameters &amp; Main Results'!$B$22/12+MMULT(U125:V125,'Parameters &amp; Main Results'!$B$20:$B$21)</f>
        <v>2.5091008021775742E-2</v>
      </c>
      <c r="Y125" s="223">
        <f>MMULT(N125:T125,'Parameters &amp; Main Results'!$C$12:$C$18)-'Parameters &amp; Main Results'!$C$22/12+MMULT(U125:V125,'Parameters &amp; Main Results'!$C$20:$C$21)</f>
        <v>3.0215582570566966E-2</v>
      </c>
      <c r="Z125" s="17">
        <f t="shared" ca="1" si="77"/>
        <v>2482.7541833556493</v>
      </c>
      <c r="AA125" s="70">
        <f ca="1">Z125/OFFSET(Z125,'Parameters &amp; Main Results'!$B$38,0)</f>
        <v>6.6073993216369606</v>
      </c>
      <c r="AB125" s="70">
        <f ca="1">SUMPRODUCT(Z125:OFFSET(Z125,'Parameters &amp; Main Results'!$B$38-1,0), 'Cash Flow Assist'!$P$11:OFFSET('Cash Flow Assist'!$P$11,'Parameters &amp; Main Results'!$B$38-1,0)  )/OFFSET(Z125,'Parameters &amp; Main Results'!$B$38,0)</f>
        <v>1423.8246639889287</v>
      </c>
      <c r="AC125" s="70">
        <f ca="1">SUMPRODUCT(Z125:OFFSET(Z125,'Parameters &amp; Main Results'!$B$38-1,0),'Parameters &amp; Main Results'!$B$42:OFFSET('Parameters &amp; Main Results'!$B$42,'Parameters &amp; Main Results'!$B$38-1,0)   )/OFFSET(Z125,'Parameters &amp; Main Results'!$B$38,0)</f>
        <v>0</v>
      </c>
      <c r="AD125" s="155">
        <f t="shared" si="4"/>
        <v>0</v>
      </c>
      <c r="AE125" s="252">
        <f t="shared" ca="1" si="87"/>
        <v>124.7796</v>
      </c>
      <c r="AF125" s="253">
        <f t="shared" ca="1" si="89"/>
        <v>0.85227473080535598</v>
      </c>
      <c r="AG125" s="258">
        <f t="shared" ca="1" si="90"/>
        <v>0</v>
      </c>
      <c r="AH125" s="227" t="str">
        <f ca="1">IF(SUM(AG125:OFFSET(AG125,(-HoldAggressiveTime-1),0,,))=0,"Defensive","Aggressive")</f>
        <v>Defensive</v>
      </c>
    </row>
    <row r="126" spans="1:34" ht="15" x14ac:dyDescent="0.2">
      <c r="A126">
        <f t="shared" si="15"/>
        <v>1</v>
      </c>
      <c r="B126">
        <f t="shared" si="16"/>
        <v>1881</v>
      </c>
      <c r="C126" s="70">
        <f t="shared" si="1"/>
        <v>1880.9999999999909</v>
      </c>
      <c r="D126" s="64" t="s">
        <v>115</v>
      </c>
      <c r="E126" s="151">
        <v>9.4194198399999998</v>
      </c>
      <c r="F126" s="152">
        <v>245.74010000000001</v>
      </c>
      <c r="G126" s="152">
        <v>164.41380000000001</v>
      </c>
      <c r="H126" s="152">
        <v>179.78522004999999</v>
      </c>
      <c r="I126" s="152">
        <v>245.74010000000001</v>
      </c>
      <c r="J126" s="152">
        <v>9.4194198399999998</v>
      </c>
      <c r="K126" s="152">
        <v>9.4194198399999998</v>
      </c>
      <c r="L126" s="152">
        <v>20.67</v>
      </c>
      <c r="M126" s="153">
        <v>18.480219720000001</v>
      </c>
      <c r="N126" s="17">
        <f t="shared" ref="N126:T126" si="134">F126/F125/$E126*$E125-1</f>
        <v>7.3971460703551095E-2</v>
      </c>
      <c r="O126" s="17">
        <f t="shared" si="134"/>
        <v>1.871934795338337E-2</v>
      </c>
      <c r="P126" s="17">
        <f t="shared" si="134"/>
        <v>1.4135088423667508E-2</v>
      </c>
      <c r="Q126" s="17">
        <f t="shared" si="134"/>
        <v>7.3971460703551095E-2</v>
      </c>
      <c r="R126" s="17">
        <f t="shared" si="134"/>
        <v>0</v>
      </c>
      <c r="S126" s="17">
        <f t="shared" si="134"/>
        <v>0</v>
      </c>
      <c r="T126" s="17">
        <f t="shared" si="134"/>
        <v>1.0103093568021748E-2</v>
      </c>
      <c r="U126" s="240">
        <v>0</v>
      </c>
      <c r="V126" s="240">
        <v>0</v>
      </c>
      <c r="W126" s="223">
        <f t="shared" ca="1" si="92"/>
        <v>5.968595313007441E-2</v>
      </c>
      <c r="X126" s="223">
        <f>MMULT(N126:T126,'Parameters &amp; Main Results'!$B$12:$B$18)-'Parameters &amp; Main Results'!$B$22/12+MMULT(U126:V126,'Parameters &amp; Main Results'!$B$20:$B$21)</f>
        <v>5.968595313007441E-2</v>
      </c>
      <c r="Y126" s="223">
        <f>MMULT(N126:T126,'Parameters &amp; Main Results'!$C$12:$C$18)-'Parameters &amp; Main Results'!$C$22/12+MMULT(U126:V126,'Parameters &amp; Main Results'!$C$20:$C$21)</f>
        <v>6.8404582761867672E-2</v>
      </c>
      <c r="Z126" s="17">
        <f t="shared" ca="1" si="77"/>
        <v>2421.9841593839333</v>
      </c>
      <c r="AA126" s="70">
        <f ca="1">Z126/OFFSET(Z126,'Parameters &amp; Main Results'!$B$38,0)</f>
        <v>6.7379073482386422</v>
      </c>
      <c r="AB126" s="70">
        <f ca="1">SUMPRODUCT(Z126:OFFSET(Z126,'Parameters &amp; Main Results'!$B$38-1,0), 'Cash Flow Assist'!$P$11:OFFSET('Cash Flow Assist'!$P$11,'Parameters &amp; Main Results'!$B$38-1,0)  )/OFFSET(Z126,'Parameters &amp; Main Results'!$B$38,0)</f>
        <v>1482.5169664117714</v>
      </c>
      <c r="AC126" s="70">
        <f ca="1">SUMPRODUCT(Z126:OFFSET(Z126,'Parameters &amp; Main Results'!$B$38-1,0),'Parameters &amp; Main Results'!$B$42:OFFSET('Parameters &amp; Main Results'!$B$42,'Parameters &amp; Main Results'!$B$38-1,0)   )/OFFSET(Z126,'Parameters &amp; Main Results'!$B$38,0)</f>
        <v>0</v>
      </c>
      <c r="AD126" s="155">
        <f t="shared" si="4"/>
        <v>0</v>
      </c>
      <c r="AE126" s="252">
        <f t="shared" ca="1" si="87"/>
        <v>124.8408</v>
      </c>
      <c r="AF126" s="253">
        <f t="shared" ca="1" si="89"/>
        <v>0.96842778963287646</v>
      </c>
      <c r="AG126" s="258">
        <f t="shared" ca="1" si="90"/>
        <v>0</v>
      </c>
      <c r="AH126" s="227" t="str">
        <f ca="1">IF(SUM(AG126:OFFSET(AG126,(-HoldAggressiveTime-1),0,,))=0,"Defensive","Aggressive")</f>
        <v>Defensive</v>
      </c>
    </row>
    <row r="127" spans="1:34" ht="15" x14ac:dyDescent="0.2">
      <c r="A127">
        <f t="shared" si="15"/>
        <v>2</v>
      </c>
      <c r="B127">
        <f t="shared" si="16"/>
        <v>1881</v>
      </c>
      <c r="C127" s="70">
        <f t="shared" si="1"/>
        <v>1881.0833333333242</v>
      </c>
      <c r="D127" s="64" t="s">
        <v>115</v>
      </c>
      <c r="E127" s="151">
        <v>9.5145851199999996</v>
      </c>
      <c r="F127" s="152">
        <v>245.61660000000001</v>
      </c>
      <c r="G127" s="152">
        <v>165.53280000000001</v>
      </c>
      <c r="H127" s="152">
        <v>180.50286272</v>
      </c>
      <c r="I127" s="152">
        <v>245.61660000000001</v>
      </c>
      <c r="J127" s="152">
        <v>9.5145851199999996</v>
      </c>
      <c r="K127" s="152">
        <v>9.5145851199999996</v>
      </c>
      <c r="L127" s="152">
        <v>20.67</v>
      </c>
      <c r="M127" s="153">
        <v>18.139316900000001</v>
      </c>
      <c r="N127" s="17">
        <f t="shared" ref="N127:T127" si="135">F127/F126/$E127*$E126-1</f>
        <v>-1.0499578821449362E-2</v>
      </c>
      <c r="O127" s="17">
        <f t="shared" si="135"/>
        <v>-3.2641178433717721E-3</v>
      </c>
      <c r="P127" s="17">
        <f t="shared" si="135"/>
        <v>-6.0503001529779166E-3</v>
      </c>
      <c r="Q127" s="17">
        <f t="shared" si="135"/>
        <v>-1.0499578821449362E-2</v>
      </c>
      <c r="R127" s="17">
        <f t="shared" si="135"/>
        <v>0</v>
      </c>
      <c r="S127" s="17">
        <f t="shared" si="135"/>
        <v>0</v>
      </c>
      <c r="T127" s="17">
        <f t="shared" si="135"/>
        <v>-1.0002042001806211E-2</v>
      </c>
      <c r="U127" s="240">
        <v>0</v>
      </c>
      <c r="V127" s="240">
        <v>0</v>
      </c>
      <c r="W127" s="223">
        <f t="shared" ca="1" si="92"/>
        <v>-9.0692764515183551E-3</v>
      </c>
      <c r="X127" s="223">
        <f>MMULT(N127:T127,'Parameters &amp; Main Results'!$B$12:$B$18)-'Parameters &amp; Main Results'!$B$22/12+MMULT(U127:V127,'Parameters &amp; Main Results'!$B$20:$B$21)</f>
        <v>-9.0692764515183551E-3</v>
      </c>
      <c r="Y127" s="223">
        <f>MMULT(N127:T127,'Parameters &amp; Main Results'!$C$12:$C$18)-'Parameters &amp; Main Results'!$C$22/12+MMULT(U127:V127,'Parameters &amp; Main Results'!$C$20:$C$21)</f>
        <v>-9.817699390308271E-3</v>
      </c>
      <c r="Z127" s="17">
        <f t="shared" ca="1" si="77"/>
        <v>2285.5678630352095</v>
      </c>
      <c r="AA127" s="70">
        <f ca="1">Z127/OFFSET(Z127,'Parameters &amp; Main Results'!$B$38,0)</f>
        <v>6.3762877586927136</v>
      </c>
      <c r="AB127" s="70">
        <f ca="1">SUMPRODUCT(Z127:OFFSET(Z127,'Parameters &amp; Main Results'!$B$38-1,0), 'Cash Flow Assist'!$P$11:OFFSET('Cash Flow Assist'!$P$11,'Parameters &amp; Main Results'!$B$38-1,0)  )/OFFSET(Z127,'Parameters &amp; Main Results'!$B$38,0)</f>
        <v>1480.9335649939239</v>
      </c>
      <c r="AC127" s="70">
        <f ca="1">SUMPRODUCT(Z127:OFFSET(Z127,'Parameters &amp; Main Results'!$B$38-1,0),'Parameters &amp; Main Results'!$B$42:OFFSET('Parameters &amp; Main Results'!$B$42,'Parameters &amp; Main Results'!$B$38-1,0)   )/OFFSET(Z127,'Parameters &amp; Main Results'!$B$38,0)</f>
        <v>0</v>
      </c>
      <c r="AD127" s="155">
        <f t="shared" si="4"/>
        <v>-1.0499578821449362E-2</v>
      </c>
      <c r="AE127" s="252">
        <f t="shared" ca="1" si="87"/>
        <v>124.4508</v>
      </c>
      <c r="AF127" s="253">
        <f t="shared" ca="1" si="89"/>
        <v>0.97360402665149604</v>
      </c>
      <c r="AG127" s="258">
        <f t="shared" ca="1" si="90"/>
        <v>0</v>
      </c>
      <c r="AH127" s="227" t="str">
        <f ca="1">IF(SUM(AG127:OFFSET(AG127,(-HoldAggressiveTime-1),0,,))=0,"Defensive","Aggressive")</f>
        <v>Defensive</v>
      </c>
    </row>
    <row r="128" spans="1:34" ht="15" x14ac:dyDescent="0.2">
      <c r="A128">
        <f t="shared" si="15"/>
        <v>3</v>
      </c>
      <c r="B128">
        <f t="shared" si="16"/>
        <v>1881</v>
      </c>
      <c r="C128" s="70">
        <f t="shared" si="1"/>
        <v>1881.1666666666574</v>
      </c>
      <c r="D128" s="64" t="s">
        <v>115</v>
      </c>
      <c r="E128" s="151">
        <v>9.5145851199999996</v>
      </c>
      <c r="F128" s="152">
        <v>249.42869999999999</v>
      </c>
      <c r="G128" s="152">
        <v>166.6601</v>
      </c>
      <c r="H128" s="152">
        <v>181.22336998</v>
      </c>
      <c r="I128" s="152">
        <v>249.42869999999999</v>
      </c>
      <c r="J128" s="152">
        <v>9.5145851199999996</v>
      </c>
      <c r="K128" s="152">
        <v>9.5145851199999996</v>
      </c>
      <c r="L128" s="152">
        <v>20.67</v>
      </c>
      <c r="M128" s="153">
        <v>18.275682159999999</v>
      </c>
      <c r="N128" s="17">
        <f t="shared" ref="N128:T128" si="136">F128/F127/$E128*$E127-1</f>
        <v>1.5520530778457164E-2</v>
      </c>
      <c r="O128" s="17">
        <f t="shared" si="136"/>
        <v>6.8101306810492979E-3</v>
      </c>
      <c r="P128" s="17">
        <f t="shared" si="136"/>
        <v>3.991666664687088E-3</v>
      </c>
      <c r="Q128" s="17">
        <f t="shared" si="136"/>
        <v>1.5520530778457164E-2</v>
      </c>
      <c r="R128" s="17">
        <f t="shared" si="136"/>
        <v>0</v>
      </c>
      <c r="S128" s="17">
        <f t="shared" si="136"/>
        <v>0</v>
      </c>
      <c r="T128" s="17">
        <f t="shared" si="136"/>
        <v>0</v>
      </c>
      <c r="U128" s="240">
        <v>0</v>
      </c>
      <c r="V128" s="240">
        <v>0</v>
      </c>
      <c r="W128" s="223">
        <f t="shared" ca="1" si="92"/>
        <v>1.2960757553386066E-2</v>
      </c>
      <c r="X128" s="223">
        <f>MMULT(N128:T128,'Parameters &amp; Main Results'!$B$12:$B$18)-'Parameters &amp; Main Results'!$B$22/12+MMULT(U128:V128,'Parameters &amp; Main Results'!$B$20:$B$21)</f>
        <v>1.2960757553386066E-2</v>
      </c>
      <c r="Y128" s="223">
        <f>MMULT(N128:T128,'Parameters &amp; Main Results'!$C$12:$C$18)-'Parameters &amp; Main Results'!$C$22/12+MMULT(U128:V128,'Parameters &amp; Main Results'!$C$20:$C$21)</f>
        <v>1.4607824102049711E-2</v>
      </c>
      <c r="Z128" s="17">
        <f t="shared" ca="1" si="77"/>
        <v>2306.4860224039539</v>
      </c>
      <c r="AA128" s="70">
        <f ca="1">Z128/OFFSET(Z128,'Parameters &amp; Main Results'!$B$38,0)</f>
        <v>6.2505685836827558</v>
      </c>
      <c r="AB128" s="70">
        <f ca="1">SUMPRODUCT(Z128:OFFSET(Z128,'Parameters &amp; Main Results'!$B$38-1,0), 'Cash Flow Assist'!$P$11:OFFSET('Cash Flow Assist'!$P$11,'Parameters &amp; Main Results'!$B$38-1,0)  )/OFFSET(Z128,'Parameters &amp; Main Results'!$B$38,0)</f>
        <v>1433.3458145312241</v>
      </c>
      <c r="AC128" s="70">
        <f ca="1">SUMPRODUCT(Z128:OFFSET(Z128,'Parameters &amp; Main Results'!$B$38-1,0),'Parameters &amp; Main Results'!$B$42:OFFSET('Parameters &amp; Main Results'!$B$42,'Parameters &amp; Main Results'!$B$38-1,0)   )/OFFSET(Z128,'Parameters &amp; Main Results'!$B$38,0)</f>
        <v>0</v>
      </c>
      <c r="AD128" s="155">
        <f t="shared" si="4"/>
        <v>0</v>
      </c>
      <c r="AE128" s="252">
        <f t="shared" ca="1" si="87"/>
        <v>129.92760000000001</v>
      </c>
      <c r="AF128" s="253">
        <f t="shared" ca="1" si="89"/>
        <v>0.91975146158321996</v>
      </c>
      <c r="AG128" s="258">
        <f t="shared" ca="1" si="90"/>
        <v>0</v>
      </c>
      <c r="AH128" s="227" t="str">
        <f ca="1">IF(SUM(AG128:OFFSET(AG128,(-HoldAggressiveTime-1),0,,))=0,"Defensive","Aggressive")</f>
        <v>Defensive</v>
      </c>
    </row>
    <row r="129" spans="1:34" ht="15" x14ac:dyDescent="0.2">
      <c r="A129">
        <f t="shared" si="15"/>
        <v>4</v>
      </c>
      <c r="B129">
        <f t="shared" si="16"/>
        <v>1881</v>
      </c>
      <c r="C129" s="70">
        <f t="shared" si="1"/>
        <v>1881.2499999999907</v>
      </c>
      <c r="D129" s="64" t="s">
        <v>115</v>
      </c>
      <c r="E129" s="151">
        <v>9.6096694199999995</v>
      </c>
      <c r="F129" s="152">
        <v>249.7818</v>
      </c>
      <c r="G129" s="152">
        <v>168.7037</v>
      </c>
      <c r="H129" s="152">
        <v>181.94675326999999</v>
      </c>
      <c r="I129" s="152">
        <v>249.7818</v>
      </c>
      <c r="J129" s="152">
        <v>9.6096694199999995</v>
      </c>
      <c r="K129" s="152">
        <v>9.6096694199999995</v>
      </c>
      <c r="L129" s="152">
        <v>20.67</v>
      </c>
      <c r="M129" s="153">
        <v>17.977235449999998</v>
      </c>
      <c r="N129" s="17">
        <f t="shared" ref="N129:T129" si="137">F129/F128/$E129*$E128-1</f>
        <v>-8.4930205858055885E-3</v>
      </c>
      <c r="O129" s="17">
        <f t="shared" si="137"/>
        <v>2.2461057408109664E-3</v>
      </c>
      <c r="P129" s="17">
        <f t="shared" si="137"/>
        <v>-5.9424778293525327E-3</v>
      </c>
      <c r="Q129" s="17">
        <f t="shared" si="137"/>
        <v>-8.4930205858055885E-3</v>
      </c>
      <c r="R129" s="17">
        <f t="shared" si="137"/>
        <v>0</v>
      </c>
      <c r="S129" s="17">
        <f t="shared" si="137"/>
        <v>0</v>
      </c>
      <c r="T129" s="17">
        <f t="shared" si="137"/>
        <v>-9.8946483842728972E-3</v>
      </c>
      <c r="U129" s="240">
        <v>0</v>
      </c>
      <c r="V129" s="240">
        <v>0</v>
      </c>
      <c r="W129" s="223">
        <f t="shared" ca="1" si="92"/>
        <v>-6.4569433770723097E-3</v>
      </c>
      <c r="X129" s="223">
        <f>MMULT(N129:T129,'Parameters &amp; Main Results'!$B$12:$B$18)-'Parameters &amp; Main Results'!$B$22/12+MMULT(U129:V129,'Parameters &amp; Main Results'!$B$20:$B$21)</f>
        <v>-6.4569433770723097E-3</v>
      </c>
      <c r="Y129" s="223">
        <f>MMULT(N129:T129,'Parameters &amp; Main Results'!$C$12:$C$18)-'Parameters &amp; Main Results'!$C$22/12+MMULT(U129:V129,'Parameters &amp; Main Results'!$C$20:$C$21)</f>
        <v>-7.4607746198105994E-3</v>
      </c>
      <c r="Z129" s="17">
        <f t="shared" ca="1" si="77"/>
        <v>2276.9747052934526</v>
      </c>
      <c r="AA129" s="70">
        <f ca="1">Z129/OFFSET(Z129,'Parameters &amp; Main Results'!$B$38,0)</f>
        <v>5.9519010588306491</v>
      </c>
      <c r="AB129" s="70">
        <f ca="1">SUMPRODUCT(Z129:OFFSET(Z129,'Parameters &amp; Main Results'!$B$38-1,0), 'Cash Flow Assist'!$P$11:OFFSET('Cash Flow Assist'!$P$11,'Parameters &amp; Main Results'!$B$38-1,0)  )/OFFSET(Z129,'Parameters &amp; Main Results'!$B$38,0)</f>
        <v>1377.4821275742493</v>
      </c>
      <c r="AC129" s="70">
        <f ca="1">SUMPRODUCT(Z129:OFFSET(Z129,'Parameters &amp; Main Results'!$B$38-1,0),'Parameters &amp; Main Results'!$B$42:OFFSET('Parameters &amp; Main Results'!$B$42,'Parameters &amp; Main Results'!$B$38-1,0)   )/OFFSET(Z129,'Parameters &amp; Main Results'!$B$38,0)</f>
        <v>0</v>
      </c>
      <c r="AD129" s="155">
        <f t="shared" si="4"/>
        <v>-8.4930205858055885E-3</v>
      </c>
      <c r="AE129" s="252">
        <f t="shared" ca="1" si="87"/>
        <v>134.95509999999999</v>
      </c>
      <c r="AF129" s="253">
        <f t="shared" ca="1" si="89"/>
        <v>0.85085113493302611</v>
      </c>
      <c r="AG129" s="258">
        <f t="shared" ca="1" si="90"/>
        <v>0</v>
      </c>
      <c r="AH129" s="227" t="str">
        <f ca="1">IF(SUM(AG129:OFFSET(AG129,(-HoldAggressiveTime-1),0,,))=0,"Defensive","Aggressive")</f>
        <v>Defensive</v>
      </c>
    </row>
    <row r="130" spans="1:34" ht="15" x14ac:dyDescent="0.2">
      <c r="A130">
        <f t="shared" si="15"/>
        <v>5</v>
      </c>
      <c r="B130">
        <f t="shared" si="16"/>
        <v>1881</v>
      </c>
      <c r="C130" s="70">
        <f t="shared" si="1"/>
        <v>1881.3333333333239</v>
      </c>
      <c r="D130" s="64" t="s">
        <v>115</v>
      </c>
      <c r="E130" s="151">
        <v>9.5145851199999996</v>
      </c>
      <c r="F130" s="152">
        <v>261.60849999999999</v>
      </c>
      <c r="G130" s="152">
        <v>172.58879999999999</v>
      </c>
      <c r="H130" s="152">
        <v>182.67302405999999</v>
      </c>
      <c r="I130" s="152">
        <v>261.60849999999999</v>
      </c>
      <c r="J130" s="152">
        <v>9.5145851199999996</v>
      </c>
      <c r="K130" s="152">
        <v>9.5145851199999996</v>
      </c>
      <c r="L130" s="152">
        <v>20.67</v>
      </c>
      <c r="M130" s="153">
        <v>18.87842779</v>
      </c>
      <c r="N130" s="17">
        <f t="shared" ref="N130:T130" si="138">F130/F129/$E130*$E129-1</f>
        <v>5.7814831254823007E-2</v>
      </c>
      <c r="O130" s="17">
        <f t="shared" si="138"/>
        <v>3.325280653942575E-2</v>
      </c>
      <c r="P130" s="17">
        <f t="shared" si="138"/>
        <v>1.4025088368152971E-2</v>
      </c>
      <c r="Q130" s="17">
        <f t="shared" si="138"/>
        <v>5.7814831254823007E-2</v>
      </c>
      <c r="R130" s="17">
        <f t="shared" si="138"/>
        <v>0</v>
      </c>
      <c r="S130" s="17">
        <f t="shared" si="138"/>
        <v>0</v>
      </c>
      <c r="T130" s="17">
        <f t="shared" si="138"/>
        <v>9.9935308582324023E-3</v>
      </c>
      <c r="U130" s="240">
        <v>0</v>
      </c>
      <c r="V130" s="240">
        <v>0</v>
      </c>
      <c r="W130" s="223">
        <f t="shared" ca="1" si="92"/>
        <v>5.0469694625247356E-2</v>
      </c>
      <c r="X130" s="223">
        <f>MMULT(N130:T130,'Parameters &amp; Main Results'!$B$12:$B$18)-'Parameters &amp; Main Results'!$B$22/12+MMULT(U130:V130,'Parameters &amp; Main Results'!$B$20:$B$21)</f>
        <v>5.0469694625247356E-2</v>
      </c>
      <c r="Y130" s="223">
        <f>MMULT(N130:T130,'Parameters &amp; Main Results'!$C$12:$C$18)-'Parameters &amp; Main Results'!$C$22/12+MMULT(U130:V130,'Parameters &amp; Main Results'!$C$20:$C$21)</f>
        <v>5.531696211661661E-2</v>
      </c>
      <c r="Z130" s="17">
        <f t="shared" ca="1" si="77"/>
        <v>2291.7725508876629</v>
      </c>
      <c r="AA130" s="70">
        <f ca="1">Z130/OFFSET(Z130,'Parameters &amp; Main Results'!$B$38,0)</f>
        <v>6.0709087415443559</v>
      </c>
      <c r="AB130" s="70">
        <f ca="1">SUMPRODUCT(Z130:OFFSET(Z130,'Parameters &amp; Main Results'!$B$38-1,0), 'Cash Flow Assist'!$P$11:OFFSET('Cash Flow Assist'!$P$11,'Parameters &amp; Main Results'!$B$38-1,0)  )/OFFSET(Z130,'Parameters &amp; Main Results'!$B$38,0)</f>
        <v>1390.9342831036099</v>
      </c>
      <c r="AC130" s="70">
        <f ca="1">SUMPRODUCT(Z130:OFFSET(Z130,'Parameters &amp; Main Results'!$B$38-1,0),'Parameters &amp; Main Results'!$B$42:OFFSET('Parameters &amp; Main Results'!$B$42,'Parameters &amp; Main Results'!$B$38-1,0)   )/OFFSET(Z130,'Parameters &amp; Main Results'!$B$38,0)</f>
        <v>0</v>
      </c>
      <c r="AD130" s="155">
        <f t="shared" si="4"/>
        <v>0</v>
      </c>
      <c r="AE130" s="252">
        <f t="shared" ca="1" si="87"/>
        <v>133.66749999999999</v>
      </c>
      <c r="AF130" s="253">
        <f t="shared" ca="1" si="89"/>
        <v>0.95715862120560358</v>
      </c>
      <c r="AG130" s="258">
        <f t="shared" ca="1" si="90"/>
        <v>0</v>
      </c>
      <c r="AH130" s="227" t="str">
        <f ca="1">IF(SUM(AG130:OFFSET(AG130,(-HoldAggressiveTime-1),0,,))=0,"Defensive","Aggressive")</f>
        <v>Defensive</v>
      </c>
    </row>
    <row r="131" spans="1:34" ht="15" x14ac:dyDescent="0.2">
      <c r="A131">
        <f t="shared" si="15"/>
        <v>6</v>
      </c>
      <c r="B131">
        <f t="shared" si="16"/>
        <v>1881</v>
      </c>
      <c r="C131" s="70">
        <f t="shared" si="1"/>
        <v>1881.4166666666572</v>
      </c>
      <c r="D131" s="64" t="s">
        <v>115</v>
      </c>
      <c r="E131" s="151">
        <v>9.5145851199999996</v>
      </c>
      <c r="F131" s="152">
        <v>265.50040000000001</v>
      </c>
      <c r="G131" s="152">
        <v>174.28129999999999</v>
      </c>
      <c r="H131" s="152">
        <v>183.40219388</v>
      </c>
      <c r="I131" s="152">
        <v>265.50040000000001</v>
      </c>
      <c r="J131" s="152">
        <v>9.5145851199999996</v>
      </c>
      <c r="K131" s="152">
        <v>9.5145851199999996</v>
      </c>
      <c r="L131" s="152">
        <v>20.67</v>
      </c>
      <c r="M131" s="153">
        <v>19.02177017</v>
      </c>
      <c r="N131" s="17">
        <f t="shared" ref="N131:T131" si="139">F131/F130/$E131*$E130-1</f>
        <v>1.4876810195387558E-2</v>
      </c>
      <c r="O131" s="17">
        <f t="shared" si="139"/>
        <v>9.8065459635849894E-3</v>
      </c>
      <c r="P131" s="17">
        <f t="shared" si="139"/>
        <v>3.9916666609762785E-3</v>
      </c>
      <c r="Q131" s="17">
        <f t="shared" si="139"/>
        <v>1.4876810195387558E-2</v>
      </c>
      <c r="R131" s="17">
        <f t="shared" si="139"/>
        <v>0</v>
      </c>
      <c r="S131" s="17">
        <f t="shared" si="139"/>
        <v>0</v>
      </c>
      <c r="T131" s="17">
        <f t="shared" si="139"/>
        <v>0</v>
      </c>
      <c r="U131" s="240">
        <v>0</v>
      </c>
      <c r="V131" s="240">
        <v>0</v>
      </c>
      <c r="W131" s="223">
        <f t="shared" ca="1" si="92"/>
        <v>1.3077250172590999E-2</v>
      </c>
      <c r="X131" s="223">
        <f>MMULT(N131:T131,'Parameters &amp; Main Results'!$B$12:$B$18)-'Parameters &amp; Main Results'!$B$22/12+MMULT(U131:V131,'Parameters &amp; Main Results'!$B$20:$B$21)</f>
        <v>1.3077250172590999E-2</v>
      </c>
      <c r="Y131" s="223">
        <f>MMULT(N131:T131,'Parameters &amp; Main Results'!$C$12:$C$18)-'Parameters &amp; Main Results'!$C$22/12+MMULT(U131:V131,'Parameters &amp; Main Results'!$C$20:$C$21)</f>
        <v>1.4328117105540633E-2</v>
      </c>
      <c r="Z131" s="17">
        <f t="shared" ca="1" si="77"/>
        <v>2181.6646045226917</v>
      </c>
      <c r="AA131" s="70">
        <f ca="1">Z131/OFFSET(Z131,'Parameters &amp; Main Results'!$B$38,0)</f>
        <v>5.8817407282535816</v>
      </c>
      <c r="AB131" s="70">
        <f ca="1">SUMPRODUCT(Z131:OFFSET(Z131,'Parameters &amp; Main Results'!$B$38-1,0), 'Cash Flow Assist'!$P$11:OFFSET('Cash Flow Assist'!$P$11,'Parameters &amp; Main Results'!$B$38-1,0)  )/OFFSET(Z131,'Parameters &amp; Main Results'!$B$38,0)</f>
        <v>1410.4448751601587</v>
      </c>
      <c r="AC131" s="70">
        <f ca="1">SUMPRODUCT(Z131:OFFSET(Z131,'Parameters &amp; Main Results'!$B$38-1,0),'Parameters &amp; Main Results'!$B$42:OFFSET('Parameters &amp; Main Results'!$B$42,'Parameters &amp; Main Results'!$B$38-1,0)   )/OFFSET(Z131,'Parameters &amp; Main Results'!$B$38,0)</f>
        <v>0</v>
      </c>
      <c r="AD131" s="155">
        <f t="shared" si="4"/>
        <v>0</v>
      </c>
      <c r="AE131" s="252">
        <f t="shared" ca="1" si="87"/>
        <v>138.28149999999999</v>
      </c>
      <c r="AF131" s="253">
        <f t="shared" ca="1" si="89"/>
        <v>0.91999942146997271</v>
      </c>
      <c r="AG131" s="258">
        <f t="shared" ca="1" si="90"/>
        <v>0</v>
      </c>
      <c r="AH131" s="227" t="str">
        <f ca="1">IF(SUM(AG131:OFFSET(AG131,(-HoldAggressiveTime-1),0,,))=0,"Defensive","Aggressive")</f>
        <v>Defensive</v>
      </c>
    </row>
    <row r="132" spans="1:34" ht="15" x14ac:dyDescent="0.2">
      <c r="A132">
        <f t="shared" si="15"/>
        <v>7</v>
      </c>
      <c r="B132">
        <f t="shared" si="16"/>
        <v>1881</v>
      </c>
      <c r="C132" s="70">
        <f t="shared" si="1"/>
        <v>1881.4999999999905</v>
      </c>
      <c r="D132" s="64" t="s">
        <v>115</v>
      </c>
      <c r="E132" s="151">
        <v>9.6096694199999995</v>
      </c>
      <c r="F132" s="152">
        <v>257.37740000000002</v>
      </c>
      <c r="G132" s="152">
        <v>172.55029999999999</v>
      </c>
      <c r="H132" s="152">
        <v>184.13427429999999</v>
      </c>
      <c r="I132" s="152">
        <v>257.37740000000002</v>
      </c>
      <c r="J132" s="152">
        <v>9.6096694199999995</v>
      </c>
      <c r="K132" s="152">
        <v>9.6096694199999995</v>
      </c>
      <c r="L132" s="152">
        <v>20.67</v>
      </c>
      <c r="M132" s="153">
        <v>18.12720848</v>
      </c>
      <c r="N132" s="17">
        <f t="shared" ref="N132:T132" si="140">F132/F131/$E132*$E131-1</f>
        <v>-4.0186978532078865E-2</v>
      </c>
      <c r="O132" s="17">
        <f t="shared" si="140"/>
        <v>-1.972859134686733E-2</v>
      </c>
      <c r="P132" s="17">
        <f t="shared" si="140"/>
        <v>-5.9424778768178976E-3</v>
      </c>
      <c r="Q132" s="17">
        <f t="shared" si="140"/>
        <v>-4.0186978532078865E-2</v>
      </c>
      <c r="R132" s="17">
        <f t="shared" si="140"/>
        <v>0</v>
      </c>
      <c r="S132" s="17">
        <f t="shared" si="140"/>
        <v>0</v>
      </c>
      <c r="T132" s="17">
        <f t="shared" si="140"/>
        <v>-9.8946483842728972E-3</v>
      </c>
      <c r="U132" s="240">
        <v>0</v>
      </c>
      <c r="V132" s="240">
        <v>0</v>
      </c>
      <c r="W132" s="223">
        <f t="shared" ca="1" si="92"/>
        <v>-3.4622351254312934E-2</v>
      </c>
      <c r="X132" s="223">
        <f>MMULT(N132:T132,'Parameters &amp; Main Results'!$B$12:$B$18)-'Parameters &amp; Main Results'!$B$22/12+MMULT(U132:V132,'Parameters &amp; Main Results'!$B$20:$B$21)</f>
        <v>-3.4622351254312934E-2</v>
      </c>
      <c r="Y132" s="223">
        <f>MMULT(N132:T132,'Parameters &amp; Main Results'!$C$12:$C$18)-'Parameters &amp; Main Results'!$C$22/12+MMULT(U132:V132,'Parameters &amp; Main Results'!$C$20:$C$21)</f>
        <v>-3.8182806480224381E-2</v>
      </c>
      <c r="Z132" s="17">
        <f t="shared" ca="1" si="77"/>
        <v>2153.5027108258687</v>
      </c>
      <c r="AA132" s="70">
        <f ca="1">Z132/OFFSET(Z132,'Parameters &amp; Main Results'!$B$38,0)</f>
        <v>6.0501569421828902</v>
      </c>
      <c r="AB132" s="70">
        <f ca="1">SUMPRODUCT(Z132:OFFSET(Z132,'Parameters &amp; Main Results'!$B$38-1,0), 'Cash Flow Assist'!$P$11:OFFSET('Cash Flow Assist'!$P$11,'Parameters &amp; Main Results'!$B$38-1,0)  )/OFFSET(Z132,'Parameters &amp; Main Results'!$B$38,0)</f>
        <v>1464.716873408898</v>
      </c>
      <c r="AC132" s="70">
        <f ca="1">SUMPRODUCT(Z132:OFFSET(Z132,'Parameters &amp; Main Results'!$B$38-1,0),'Parameters &amp; Main Results'!$B$42:OFFSET('Parameters &amp; Main Results'!$B$42,'Parameters &amp; Main Results'!$B$38-1,0)   )/OFFSET(Z132,'Parameters &amp; Main Results'!$B$38,0)</f>
        <v>0</v>
      </c>
      <c r="AD132" s="155">
        <f t="shared" si="4"/>
        <v>-4.0186978532078865E-2</v>
      </c>
      <c r="AE132" s="252">
        <f t="shared" ca="1" si="87"/>
        <v>145.2286</v>
      </c>
      <c r="AF132" s="253">
        <f t="shared" ca="1" si="89"/>
        <v>0.772222551205479</v>
      </c>
      <c r="AG132" s="258">
        <f t="shared" ca="1" si="90"/>
        <v>0</v>
      </c>
      <c r="AH132" s="227" t="str">
        <f ca="1">IF(SUM(AG132:OFFSET(AG132,(-HoldAggressiveTime-1),0,,))=0,"Defensive","Aggressive")</f>
        <v>Defensive</v>
      </c>
    </row>
    <row r="133" spans="1:34" ht="15" x14ac:dyDescent="0.2">
      <c r="A133">
        <f t="shared" si="15"/>
        <v>8</v>
      </c>
      <c r="B133">
        <f t="shared" si="16"/>
        <v>1881</v>
      </c>
      <c r="C133" s="70">
        <f t="shared" si="1"/>
        <v>1881.5833333333237</v>
      </c>
      <c r="D133" s="64" t="s">
        <v>115</v>
      </c>
      <c r="E133" s="151">
        <v>9.8000000000000007</v>
      </c>
      <c r="F133" s="152">
        <v>252.23419999999999</v>
      </c>
      <c r="G133" s="152">
        <v>171.84630000000001</v>
      </c>
      <c r="H133" s="152">
        <v>184.86927695</v>
      </c>
      <c r="I133" s="152">
        <v>252.23419999999999</v>
      </c>
      <c r="J133" s="152">
        <v>9.8000000000000007</v>
      </c>
      <c r="K133" s="152">
        <v>9.8000000000000007</v>
      </c>
      <c r="L133" s="152">
        <v>20.67</v>
      </c>
      <c r="M133" s="153">
        <v>17.29906883</v>
      </c>
      <c r="N133" s="17">
        <f t="shared" ref="N133:T133" si="141">F133/F132/$E133*$E132-1</f>
        <v>-3.9016492616360421E-2</v>
      </c>
      <c r="O133" s="17">
        <f t="shared" si="141"/>
        <v>-2.3422218397821437E-2</v>
      </c>
      <c r="P133" s="17">
        <f t="shared" si="141"/>
        <v>-1.5507345166640762E-2</v>
      </c>
      <c r="Q133" s="17">
        <f t="shared" si="141"/>
        <v>-3.9016492616360421E-2</v>
      </c>
      <c r="R133" s="17">
        <f t="shared" si="141"/>
        <v>0</v>
      </c>
      <c r="S133" s="17">
        <f t="shared" si="141"/>
        <v>0</v>
      </c>
      <c r="T133" s="17">
        <f t="shared" si="141"/>
        <v>-1.9421487755102218E-2</v>
      </c>
      <c r="U133" s="240">
        <v>0</v>
      </c>
      <c r="V133" s="240">
        <v>0</v>
      </c>
      <c r="W133" s="223">
        <f t="shared" ca="1" si="92"/>
        <v>-3.495955419625639E-2</v>
      </c>
      <c r="X133" s="223">
        <f>MMULT(N133:T133,'Parameters &amp; Main Results'!$B$12:$B$18)-'Parameters &amp; Main Results'!$B$22/12+MMULT(U133:V133,'Parameters &amp; Main Results'!$B$20:$B$21)</f>
        <v>-3.495955419625639E-2</v>
      </c>
      <c r="Y133" s="223">
        <f>MMULT(N133:T133,'Parameters &amp; Main Results'!$C$12:$C$18)-'Parameters &amp; Main Results'!$C$22/12+MMULT(U133:V133,'Parameters &amp; Main Results'!$C$20:$C$21)</f>
        <v>-3.7498731861173196E-2</v>
      </c>
      <c r="Z133" s="17">
        <f t="shared" ca="1" si="77"/>
        <v>2230.7360374708383</v>
      </c>
      <c r="AA133" s="70">
        <f ca="1">Z133/OFFSET(Z133,'Parameters &amp; Main Results'!$B$38,0)</f>
        <v>6.4504308164197379</v>
      </c>
      <c r="AB133" s="70">
        <f ca="1">SUMPRODUCT(Z133:OFFSET(Z133,'Parameters &amp; Main Results'!$B$38-1,0), 'Cash Flow Assist'!$P$11:OFFSET('Cash Flow Assist'!$P$11,'Parameters &amp; Main Results'!$B$38-1,0)  )/OFFSET(Z133,'Parameters &amp; Main Results'!$B$38,0)</f>
        <v>1502.3565883370466</v>
      </c>
      <c r="AC133" s="70">
        <f ca="1">SUMPRODUCT(Z133:OFFSET(Z133,'Parameters &amp; Main Results'!$B$38-1,0),'Parameters &amp; Main Results'!$B$42:OFFSET('Parameters &amp; Main Results'!$B$42,'Parameters &amp; Main Results'!$B$38-1,0)   )/OFFSET(Z133,'Parameters &amp; Main Results'!$B$38,0)</f>
        <v>0</v>
      </c>
      <c r="AD133" s="155">
        <f t="shared" si="4"/>
        <v>-7.7635516197268606E-2</v>
      </c>
      <c r="AE133" s="252">
        <f t="shared" ca="1" si="87"/>
        <v>147.16</v>
      </c>
      <c r="AF133" s="253">
        <f t="shared" ca="1" si="89"/>
        <v>0.71401331883664032</v>
      </c>
      <c r="AG133" s="258">
        <f t="shared" ca="1" si="90"/>
        <v>0</v>
      </c>
      <c r="AH133" s="227" t="str">
        <f ca="1">IF(SUM(AG133:OFFSET(AG133,(-HoldAggressiveTime-1),0,,))=0,"Defensive","Aggressive")</f>
        <v>Defensive</v>
      </c>
    </row>
    <row r="134" spans="1:34" ht="15" x14ac:dyDescent="0.2">
      <c r="A134">
        <f t="shared" si="15"/>
        <v>9</v>
      </c>
      <c r="B134">
        <f t="shared" si="16"/>
        <v>1881</v>
      </c>
      <c r="C134" s="70">
        <f t="shared" si="1"/>
        <v>1881.666666666657</v>
      </c>
      <c r="D134" s="64" t="s">
        <v>115</v>
      </c>
      <c r="E134" s="151">
        <v>10.180580170000001</v>
      </c>
      <c r="F134" s="152">
        <v>255.1891</v>
      </c>
      <c r="G134" s="152">
        <v>173.8253</v>
      </c>
      <c r="H134" s="152">
        <v>185.60721348000001</v>
      </c>
      <c r="I134" s="152">
        <v>255.1891</v>
      </c>
      <c r="J134" s="152">
        <v>10.180580170000001</v>
      </c>
      <c r="K134" s="152">
        <v>10.180580170000001</v>
      </c>
      <c r="L134" s="152">
        <v>20.67</v>
      </c>
      <c r="M134" s="153">
        <v>16.736343340000001</v>
      </c>
      <c r="N134" s="17">
        <f t="shared" ref="N134:T134" si="142">F134/F133/$E134*$E133-1</f>
        <v>-2.6105986549567861E-2</v>
      </c>
      <c r="O134" s="17">
        <f t="shared" si="142"/>
        <v>-2.6297356192487742E-2</v>
      </c>
      <c r="P134" s="17">
        <f t="shared" si="142"/>
        <v>-3.3540508594880114E-2</v>
      </c>
      <c r="Q134" s="17">
        <f t="shared" si="142"/>
        <v>-2.6105986549567861E-2</v>
      </c>
      <c r="R134" s="17">
        <f t="shared" si="142"/>
        <v>0</v>
      </c>
      <c r="S134" s="17">
        <f t="shared" si="142"/>
        <v>0</v>
      </c>
      <c r="T134" s="17">
        <f t="shared" si="142"/>
        <v>-3.7382954963754322E-2</v>
      </c>
      <c r="U134" s="240">
        <v>0</v>
      </c>
      <c r="V134" s="240">
        <v>0</v>
      </c>
      <c r="W134" s="223">
        <f t="shared" ca="1" si="92"/>
        <v>-2.6749775565527829E-2</v>
      </c>
      <c r="X134" s="223">
        <f>MMULT(N134:T134,'Parameters &amp; Main Results'!$B$12:$B$18)-'Parameters &amp; Main Results'!$B$22/12+MMULT(U134:V134,'Parameters &amp; Main Results'!$B$20:$B$21)</f>
        <v>-2.6749775565527829E-2</v>
      </c>
      <c r="Y134" s="223">
        <f>MMULT(N134:T134,'Parameters &amp; Main Results'!$C$12:$C$18)-'Parameters &amp; Main Results'!$C$22/12+MMULT(U134:V134,'Parameters &amp; Main Results'!$C$20:$C$21)</f>
        <v>-2.6166790180526516E-2</v>
      </c>
      <c r="Z134" s="17">
        <f t="shared" ca="1" si="77"/>
        <v>2311.5466788678968</v>
      </c>
      <c r="AA134" s="70">
        <f ca="1">Z134/OFFSET(Z134,'Parameters &amp; Main Results'!$B$38,0)</f>
        <v>6.966646755955237</v>
      </c>
      <c r="AB134" s="70">
        <f ca="1">SUMPRODUCT(Z134:OFFSET(Z134,'Parameters &amp; Main Results'!$B$38-1,0), 'Cash Flow Assist'!$P$11:OFFSET('Cash Flow Assist'!$P$11,'Parameters &amp; Main Results'!$B$38-1,0)  )/OFFSET(Z134,'Parameters &amp; Main Results'!$B$38,0)</f>
        <v>1560.1816256067327</v>
      </c>
      <c r="AC134" s="70">
        <f ca="1">SUMPRODUCT(Z134:OFFSET(Z134,'Parameters &amp; Main Results'!$B$38-1,0),'Parameters &amp; Main Results'!$B$42:OFFSET('Parameters &amp; Main Results'!$B$42,'Parameters &amp; Main Results'!$B$38-1,0)   )/OFFSET(Z134,'Parameters &amp; Main Results'!$B$38,0)</f>
        <v>0</v>
      </c>
      <c r="AD134" s="155">
        <f t="shared" si="4"/>
        <v>-0.10171475100522176</v>
      </c>
      <c r="AE134" s="252">
        <f t="shared" ca="1" si="87"/>
        <v>150.0222</v>
      </c>
      <c r="AF134" s="253">
        <f t="shared" ca="1" si="89"/>
        <v>0.7010089173468993</v>
      </c>
      <c r="AG134" s="258">
        <f t="shared" ca="1" si="90"/>
        <v>0</v>
      </c>
      <c r="AH134" s="227" t="str">
        <f ca="1">IF(SUM(AG134:OFFSET(AG134,(-HoldAggressiveTime-1),0,,))=0,"Defensive","Aggressive")</f>
        <v>Defensive</v>
      </c>
    </row>
    <row r="135" spans="1:34" ht="15" x14ac:dyDescent="0.2">
      <c r="A135">
        <f t="shared" si="15"/>
        <v>10</v>
      </c>
      <c r="B135">
        <f t="shared" si="16"/>
        <v>1881</v>
      </c>
      <c r="C135" s="70">
        <f t="shared" si="1"/>
        <v>1881.7499999999902</v>
      </c>
      <c r="D135" s="64" t="s">
        <v>115</v>
      </c>
      <c r="E135" s="151">
        <v>10.275745450000001</v>
      </c>
      <c r="F135" s="152">
        <v>252.06469999999999</v>
      </c>
      <c r="G135" s="152">
        <v>173.20339999999999</v>
      </c>
      <c r="H135" s="152">
        <v>186.34809561</v>
      </c>
      <c r="I135" s="152">
        <v>252.06469999999999</v>
      </c>
      <c r="J135" s="152">
        <v>10.275745450000001</v>
      </c>
      <c r="K135" s="152">
        <v>10.275745450000001</v>
      </c>
      <c r="L135" s="152">
        <v>20.67</v>
      </c>
      <c r="M135" s="153">
        <v>16.274681699999999</v>
      </c>
      <c r="N135" s="17">
        <f t="shared" ref="N135:T135" si="143">F135/F134/$E135*$E134-1</f>
        <v>-2.1391236807685399E-2</v>
      </c>
      <c r="O135" s="17">
        <f t="shared" si="143"/>
        <v>-1.2805751980160984E-2</v>
      </c>
      <c r="P135" s="17">
        <f t="shared" si="143"/>
        <v>-5.3064566066365337E-3</v>
      </c>
      <c r="Q135" s="17">
        <f t="shared" si="143"/>
        <v>-2.1391236807685399E-2</v>
      </c>
      <c r="R135" s="17">
        <f t="shared" si="143"/>
        <v>0</v>
      </c>
      <c r="S135" s="17">
        <f t="shared" si="143"/>
        <v>0</v>
      </c>
      <c r="T135" s="17">
        <f t="shared" si="143"/>
        <v>-9.261155841496671E-3</v>
      </c>
      <c r="U135" s="240">
        <v>0</v>
      </c>
      <c r="V135" s="240">
        <v>0</v>
      </c>
      <c r="W135" s="223">
        <f t="shared" ca="1" si="92"/>
        <v>-1.9109302460537748E-2</v>
      </c>
      <c r="X135" s="223">
        <f>MMULT(N135:T135,'Parameters &amp; Main Results'!$B$12:$B$18)-'Parameters &amp; Main Results'!$B$22/12+MMULT(U135:V135,'Parameters &amp; Main Results'!$B$20:$B$21)</f>
        <v>-1.9109302460537748E-2</v>
      </c>
      <c r="Y135" s="223">
        <f>MMULT(N135:T135,'Parameters &amp; Main Results'!$C$12:$C$18)-'Parameters &amp; Main Results'!$C$22/12+MMULT(U135:V135,'Parameters &amp; Main Results'!$C$20:$C$21)</f>
        <v>-2.0574354991599625E-2</v>
      </c>
      <c r="Z135" s="17">
        <f t="shared" ca="1" si="77"/>
        <v>2375.0795230600338</v>
      </c>
      <c r="AA135" s="70">
        <f ca="1">Z135/OFFSET(Z135,'Parameters &amp; Main Results'!$B$38,0)</f>
        <v>7.2662139243537514</v>
      </c>
      <c r="AB135" s="70">
        <f ca="1">SUMPRODUCT(Z135:OFFSET(Z135,'Parameters &amp; Main Results'!$B$38-1,0), 'Cash Flow Assist'!$P$11:OFFSET('Cash Flow Assist'!$P$11,'Parameters &amp; Main Results'!$B$38-1,0)  )/OFFSET(Z135,'Parameters &amp; Main Results'!$B$38,0)</f>
        <v>1577.6838951300738</v>
      </c>
      <c r="AC135" s="70">
        <f ca="1">SUMPRODUCT(Z135:OFFSET(Z135,'Parameters &amp; Main Results'!$B$38-1,0),'Parameters &amp; Main Results'!$B$42:OFFSET('Parameters &amp; Main Results'!$B$42,'Parameters &amp; Main Results'!$B$38-1,0)   )/OFFSET(Z135,'Parameters &amp; Main Results'!$B$38,0)</f>
        <v>0</v>
      </c>
      <c r="AD135" s="155">
        <f t="shared" si="4"/>
        <v>-0.12093018348731965</v>
      </c>
      <c r="AE135" s="252">
        <f t="shared" ca="1" si="87"/>
        <v>151.97980000000001</v>
      </c>
      <c r="AF135" s="253">
        <f t="shared" ca="1" si="89"/>
        <v>0.65854080608080789</v>
      </c>
      <c r="AG135" s="258">
        <f t="shared" ca="1" si="90"/>
        <v>0</v>
      </c>
      <c r="AH135" s="227" t="str">
        <f ca="1">IF(SUM(AG135:OFFSET(AG135,(-HoldAggressiveTime-1),0,,))=0,"Defensive","Aggressive")</f>
        <v>Defensive</v>
      </c>
    </row>
    <row r="136" spans="1:34" ht="15" x14ac:dyDescent="0.2">
      <c r="A136">
        <f t="shared" si="15"/>
        <v>11</v>
      </c>
      <c r="B136">
        <f t="shared" si="16"/>
        <v>1881</v>
      </c>
      <c r="C136" s="70">
        <f t="shared" si="1"/>
        <v>1881.8333333333235</v>
      </c>
      <c r="D136" s="64" t="s">
        <v>115</v>
      </c>
      <c r="E136" s="151">
        <v>10.180580170000001</v>
      </c>
      <c r="F136" s="152">
        <v>254.53479999999999</v>
      </c>
      <c r="G136" s="152">
        <v>174.91470000000001</v>
      </c>
      <c r="H136" s="152">
        <v>187.09193508999999</v>
      </c>
      <c r="I136" s="152">
        <v>254.53479999999999</v>
      </c>
      <c r="J136" s="152">
        <v>10.180580170000001</v>
      </c>
      <c r="K136" s="152">
        <v>10.180580170000001</v>
      </c>
      <c r="L136" s="152">
        <v>20.67</v>
      </c>
      <c r="M136" s="153">
        <v>16.484232810000002</v>
      </c>
      <c r="N136" s="17">
        <f t="shared" ref="N136:T136" si="144">F136/F135/$E136*$E135-1</f>
        <v>1.9238797495730209E-2</v>
      </c>
      <c r="O136" s="17">
        <f t="shared" si="144"/>
        <v>1.9320375887051044E-2</v>
      </c>
      <c r="P136" s="17">
        <f t="shared" si="144"/>
        <v>1.337670626067089E-2</v>
      </c>
      <c r="Q136" s="17">
        <f t="shared" si="144"/>
        <v>1.9238797495730209E-2</v>
      </c>
      <c r="R136" s="17">
        <f t="shared" si="144"/>
        <v>0</v>
      </c>
      <c r="S136" s="17">
        <f t="shared" si="144"/>
        <v>0</v>
      </c>
      <c r="T136" s="17">
        <f t="shared" si="144"/>
        <v>9.3477265942496501E-3</v>
      </c>
      <c r="U136" s="240">
        <v>0</v>
      </c>
      <c r="V136" s="240">
        <v>0</v>
      </c>
      <c r="W136" s="223">
        <f t="shared" ca="1" si="92"/>
        <v>1.8718892962253684E-2</v>
      </c>
      <c r="X136" s="223">
        <f>MMULT(N136:T136,'Parameters &amp; Main Results'!$B$12:$B$18)-'Parameters &amp; Main Results'!$B$22/12+MMULT(U136:V136,'Parameters &amp; Main Results'!$B$20:$B$21)</f>
        <v>1.8718892962253684E-2</v>
      </c>
      <c r="Y136" s="223">
        <f>MMULT(N136:T136,'Parameters &amp; Main Results'!$C$12:$C$18)-'Parameters &amp; Main Results'!$C$22/12+MMULT(U136:V136,'Parameters &amp; Main Results'!$C$20:$C$21)</f>
        <v>1.9205288668195625E-2</v>
      </c>
      <c r="Z136" s="17">
        <f t="shared" ca="1" si="77"/>
        <v>2421.3498293111115</v>
      </c>
      <c r="AA136" s="70">
        <f ca="1">Z136/OFFSET(Z136,'Parameters &amp; Main Results'!$B$38,0)</f>
        <v>7.2221570873892773</v>
      </c>
      <c r="AB136" s="70">
        <f ca="1">SUMPRODUCT(Z136:OFFSET(Z136,'Parameters &amp; Main Results'!$B$38-1,0), 'Cash Flow Assist'!$P$11:OFFSET('Cash Flow Assist'!$P$11,'Parameters &amp; Main Results'!$B$38-1,0)  )/OFFSET(Z136,'Parameters &amp; Main Results'!$B$38,0)</f>
        <v>1532.0431660200852</v>
      </c>
      <c r="AC136" s="70">
        <f ca="1">SUMPRODUCT(Z136:OFFSET(Z136,'Parameters &amp; Main Results'!$B$38-1,0),'Parameters &amp; Main Results'!$B$42:OFFSET('Parameters &amp; Main Results'!$B$42,'Parameters &amp; Main Results'!$B$38-1,0)   )/OFFSET(Z136,'Parameters &amp; Main Results'!$B$38,0)</f>
        <v>0</v>
      </c>
      <c r="AD136" s="155">
        <f t="shared" si="4"/>
        <v>-0.10401793730282349</v>
      </c>
      <c r="AE136" s="252">
        <f t="shared" ca="1" si="87"/>
        <v>158.11859999999999</v>
      </c>
      <c r="AF136" s="253">
        <f t="shared" ca="1" si="89"/>
        <v>0.6097713994432028</v>
      </c>
      <c r="AG136" s="258">
        <f t="shared" ca="1" si="90"/>
        <v>0</v>
      </c>
      <c r="AH136" s="227" t="str">
        <f ca="1">IF(SUM(AG136:OFFSET(AG136,(-HoldAggressiveTime-1),0,,))=0,"Defensive","Aggressive")</f>
        <v>Defensive</v>
      </c>
    </row>
    <row r="137" spans="1:34" ht="15" x14ac:dyDescent="0.2">
      <c r="A137">
        <f t="shared" si="15"/>
        <v>12</v>
      </c>
      <c r="B137">
        <f t="shared" si="16"/>
        <v>1881</v>
      </c>
      <c r="C137" s="70">
        <f t="shared" si="1"/>
        <v>1881.9166666666567</v>
      </c>
      <c r="D137" s="64" t="s">
        <v>115</v>
      </c>
      <c r="E137" s="151">
        <v>10.180580170000001</v>
      </c>
      <c r="F137" s="152">
        <v>248.4254</v>
      </c>
      <c r="G137" s="152">
        <v>177.4803</v>
      </c>
      <c r="H137" s="152">
        <v>187.83874373</v>
      </c>
      <c r="I137" s="152">
        <v>248.4254</v>
      </c>
      <c r="J137" s="152">
        <v>10.180580170000001</v>
      </c>
      <c r="K137" s="152">
        <v>10.180580170000001</v>
      </c>
      <c r="L137" s="152">
        <v>20.67</v>
      </c>
      <c r="M137" s="153">
        <v>15.980262679999999</v>
      </c>
      <c r="N137" s="17">
        <f t="shared" ref="N137:T137" si="145">F137/F136/$E137*$E136-1</f>
        <v>-2.4002218950021748E-2</v>
      </c>
      <c r="O137" s="17">
        <f t="shared" si="145"/>
        <v>1.4667720894813163E-2</v>
      </c>
      <c r="P137" s="17">
        <f t="shared" si="145"/>
        <v>3.9916666618513563E-3</v>
      </c>
      <c r="Q137" s="17">
        <f t="shared" si="145"/>
        <v>-2.4002218950021748E-2</v>
      </c>
      <c r="R137" s="17">
        <f t="shared" si="145"/>
        <v>0</v>
      </c>
      <c r="S137" s="17">
        <f t="shared" si="145"/>
        <v>0</v>
      </c>
      <c r="T137" s="17">
        <f t="shared" si="145"/>
        <v>0</v>
      </c>
      <c r="U137" s="240">
        <v>0</v>
      </c>
      <c r="V137" s="240">
        <v>0</v>
      </c>
      <c r="W137" s="223">
        <f t="shared" ca="1" si="92"/>
        <v>-1.5109786700220345E-2</v>
      </c>
      <c r="X137" s="223">
        <f>MMULT(N137:T137,'Parameters &amp; Main Results'!$B$12:$B$18)-'Parameters &amp; Main Results'!$B$22/12+MMULT(U137:V137,'Parameters &amp; Main Results'!$B$20:$B$21)</f>
        <v>-1.5109786700220345E-2</v>
      </c>
      <c r="Y137" s="223">
        <f>MMULT(N137:T137,'Parameters &amp; Main Results'!$C$12:$C$18)-'Parameters &amp; Main Results'!$C$22/12+MMULT(U137:V137,'Parameters &amp; Main Results'!$C$20:$C$21)</f>
        <v>-2.0176891632204923E-2</v>
      </c>
      <c r="Z137" s="17">
        <f t="shared" ref="Z137:Z200" ca="1" si="146">Z138*(1+W137)</f>
        <v>2376.857684724248</v>
      </c>
      <c r="AA137" s="70">
        <f ca="1">Z137/OFFSET(Z137,'Parameters &amp; Main Results'!$B$38,0)</f>
        <v>7.2015443476235665</v>
      </c>
      <c r="AB137" s="70">
        <f ca="1">SUMPRODUCT(Z137:OFFSET(Z137,'Parameters &amp; Main Results'!$B$38-1,0), 'Cash Flow Assist'!$P$11:OFFSET('Cash Flow Assist'!$P$11,'Parameters &amp; Main Results'!$B$38-1,0)  )/OFFSET(Z137,'Parameters &amp; Main Results'!$B$38,0)</f>
        <v>1549.9463294869179</v>
      </c>
      <c r="AC137" s="70">
        <f ca="1">SUMPRODUCT(Z137:OFFSET(Z137,'Parameters &amp; Main Results'!$B$38-1,0),'Parameters &amp; Main Results'!$B$42:OFFSET('Parameters &amp; Main Results'!$B$42,'Parameters &amp; Main Results'!$B$38-1,0)   )/OFFSET(Z137,'Parameters &amp; Main Results'!$B$38,0)</f>
        <v>0</v>
      </c>
      <c r="AD137" s="155">
        <f t="shared" si="4"/>
        <v>-0.12552349494697324</v>
      </c>
      <c r="AE137" s="252">
        <f t="shared" ca="1" si="87"/>
        <v>175.9194</v>
      </c>
      <c r="AF137" s="253">
        <f t="shared" ca="1" si="89"/>
        <v>0.41215465718959932</v>
      </c>
      <c r="AG137" s="258">
        <f t="shared" ca="1" si="90"/>
        <v>0</v>
      </c>
      <c r="AH137" s="227" t="str">
        <f ca="1">IF(SUM(AG137:OFFSET(AG137,(-HoldAggressiveTime-1),0,,))=0,"Defensive","Aggressive")</f>
        <v>Defensive</v>
      </c>
    </row>
    <row r="138" spans="1:34" ht="15" x14ac:dyDescent="0.2">
      <c r="A138">
        <f t="shared" si="15"/>
        <v>1</v>
      </c>
      <c r="B138">
        <f t="shared" si="16"/>
        <v>1882</v>
      </c>
      <c r="C138" s="70">
        <f t="shared" si="1"/>
        <v>1881.99999999999</v>
      </c>
      <c r="D138" s="64" t="s">
        <v>115</v>
      </c>
      <c r="E138" s="151">
        <v>10.180580170000001</v>
      </c>
      <c r="F138" s="152">
        <v>245.31780000000001</v>
      </c>
      <c r="G138" s="152">
        <v>177.5993</v>
      </c>
      <c r="H138" s="152">
        <v>188.66210355999999</v>
      </c>
      <c r="I138" s="152">
        <v>245.31780000000001</v>
      </c>
      <c r="J138" s="152">
        <v>10.180580170000001</v>
      </c>
      <c r="K138" s="152">
        <v>10.180580170000001</v>
      </c>
      <c r="L138" s="152">
        <v>20.67</v>
      </c>
      <c r="M138" s="153">
        <v>15.675056339999999</v>
      </c>
      <c r="N138" s="17">
        <f t="shared" ref="N138:T138" si="147">F138/F137/$E138*$E137-1</f>
        <v>-1.2509187868873228E-2</v>
      </c>
      <c r="O138" s="17">
        <f t="shared" si="147"/>
        <v>6.7049695092924466E-4</v>
      </c>
      <c r="P138" s="17">
        <f t="shared" si="147"/>
        <v>4.3833333509910588E-3</v>
      </c>
      <c r="Q138" s="17">
        <f t="shared" si="147"/>
        <v>-1.2509187868873228E-2</v>
      </c>
      <c r="R138" s="17">
        <f t="shared" si="147"/>
        <v>0</v>
      </c>
      <c r="S138" s="17">
        <f t="shared" si="147"/>
        <v>0</v>
      </c>
      <c r="T138" s="17">
        <f t="shared" si="147"/>
        <v>0</v>
      </c>
      <c r="U138" s="240">
        <v>0</v>
      </c>
      <c r="V138" s="240">
        <v>0</v>
      </c>
      <c r="W138" s="223">
        <f t="shared" ca="1" si="92"/>
        <v>-9.2894581781357392E-3</v>
      </c>
      <c r="X138" s="223">
        <f>MMULT(N138:T138,'Parameters &amp; Main Results'!$B$12:$B$18)-'Parameters &amp; Main Results'!$B$22/12+MMULT(U138:V138,'Parameters &amp; Main Results'!$B$20:$B$21)</f>
        <v>-9.2894581781357392E-3</v>
      </c>
      <c r="Y138" s="223">
        <f>MMULT(N138:T138,'Parameters &amp; Main Results'!$C$12:$C$18)-'Parameters &amp; Main Results'!$C$22/12+MMULT(U138:V138,'Parameters &amp; Main Results'!$C$20:$C$21)</f>
        <v>-1.1232886053559649E-2</v>
      </c>
      <c r="Z138" s="17">
        <f t="shared" ca="1" si="146"/>
        <v>2413.3224725229175</v>
      </c>
      <c r="AA138" s="70">
        <f ca="1">Z138/OFFSET(Z138,'Parameters &amp; Main Results'!$B$38,0)</f>
        <v>7.4384083470552893</v>
      </c>
      <c r="AB138" s="70">
        <f ca="1">SUMPRODUCT(Z138:OFFSET(Z138,'Parameters &amp; Main Results'!$B$38-1,0), 'Cash Flow Assist'!$P$11:OFFSET('Cash Flow Assist'!$P$11,'Parameters &amp; Main Results'!$B$38-1,0)  )/OFFSET(Z138,'Parameters &amp; Main Results'!$B$38,0)</f>
        <v>1570.4268150031471</v>
      </c>
      <c r="AC138" s="70">
        <f ca="1">SUMPRODUCT(Z138:OFFSET(Z138,'Parameters &amp; Main Results'!$B$38-1,0),'Parameters &amp; Main Results'!$B$42:OFFSET('Parameters &amp; Main Results'!$B$42,'Parameters &amp; Main Results'!$B$38-1,0)   )/OFFSET(Z138,'Parameters &amp; Main Results'!$B$38,0)</f>
        <v>0</v>
      </c>
      <c r="AD138" s="155">
        <f t="shared" si="4"/>
        <v>-0.13646248583559717</v>
      </c>
      <c r="AE138" s="252">
        <f t="shared" ca="1" si="87"/>
        <v>185.86410000000001</v>
      </c>
      <c r="AF138" s="253">
        <f t="shared" ca="1" si="89"/>
        <v>0.31987726516309495</v>
      </c>
      <c r="AG138" s="258">
        <f t="shared" ca="1" si="90"/>
        <v>0</v>
      </c>
      <c r="AH138" s="227" t="str">
        <f ca="1">IF(SUM(AG138:OFFSET(AG138,(-HoldAggressiveTime-1),0,,))=0,"Defensive","Aggressive")</f>
        <v>Defensive</v>
      </c>
    </row>
    <row r="139" spans="1:34" ht="15" x14ac:dyDescent="0.2">
      <c r="A139">
        <f t="shared" si="15"/>
        <v>2</v>
      </c>
      <c r="B139">
        <f t="shared" si="16"/>
        <v>1882</v>
      </c>
      <c r="C139" s="70">
        <f t="shared" si="1"/>
        <v>1882.0833333333233</v>
      </c>
      <c r="D139" s="64" t="s">
        <v>115</v>
      </c>
      <c r="E139" s="151">
        <v>10.275745450000001</v>
      </c>
      <c r="F139" s="152">
        <v>241.1722</v>
      </c>
      <c r="G139" s="152">
        <v>178.2954</v>
      </c>
      <c r="H139" s="152">
        <v>189.48907244</v>
      </c>
      <c r="I139" s="152">
        <v>241.1722</v>
      </c>
      <c r="J139" s="152">
        <v>10.275745450000001</v>
      </c>
      <c r="K139" s="152">
        <v>10.275745450000001</v>
      </c>
      <c r="L139" s="152">
        <v>20.67</v>
      </c>
      <c r="M139" s="153">
        <v>15.164853969999999</v>
      </c>
      <c r="N139" s="17">
        <f t="shared" ref="N139:T139" si="148">F139/F138/$E139*$E138-1</f>
        <v>-2.6003548575914914E-2</v>
      </c>
      <c r="O139" s="17">
        <f t="shared" si="148"/>
        <v>-5.3779574875688629E-3</v>
      </c>
      <c r="P139" s="17">
        <f t="shared" si="148"/>
        <v>-4.91841727945308E-3</v>
      </c>
      <c r="Q139" s="17">
        <f t="shared" si="148"/>
        <v>-2.6003548575914914E-2</v>
      </c>
      <c r="R139" s="17">
        <f t="shared" si="148"/>
        <v>0</v>
      </c>
      <c r="S139" s="17">
        <f t="shared" si="148"/>
        <v>0</v>
      </c>
      <c r="T139" s="17">
        <f t="shared" si="148"/>
        <v>-9.261155841496671E-3</v>
      </c>
      <c r="U139" s="240">
        <v>0</v>
      </c>
      <c r="V139" s="240">
        <v>0</v>
      </c>
      <c r="W139" s="223">
        <f t="shared" ca="1" si="92"/>
        <v>-2.1082977388191461E-2</v>
      </c>
      <c r="X139" s="223">
        <f>MMULT(N139:T139,'Parameters &amp; Main Results'!$B$12:$B$18)-'Parameters &amp; Main Results'!$B$22/12+MMULT(U139:V139,'Parameters &amp; Main Results'!$B$20:$B$21)</f>
        <v>-2.1082977388191461E-2</v>
      </c>
      <c r="Y139" s="223">
        <f>MMULT(N139:T139,'Parameters &amp; Main Results'!$C$12:$C$18)-'Parameters &amp; Main Results'!$C$22/12+MMULT(U139:V139,'Parameters &amp; Main Results'!$C$20:$C$21)</f>
        <v>-2.3982656133746977E-2</v>
      </c>
      <c r="Z139" s="17">
        <f t="shared" ca="1" si="146"/>
        <v>2435.9511387503208</v>
      </c>
      <c r="AA139" s="70">
        <f ca="1">Z139/OFFSET(Z139,'Parameters &amp; Main Results'!$B$38,0)</f>
        <v>7.5100537835085337</v>
      </c>
      <c r="AB139" s="70">
        <f ca="1">SUMPRODUCT(Z139:OFFSET(Z139,'Parameters &amp; Main Results'!$B$38-1,0), 'Cash Flow Assist'!$P$11:OFFSET('Cash Flow Assist'!$P$11,'Parameters &amp; Main Results'!$B$38-1,0)  )/OFFSET(Z139,'Parameters &amp; Main Results'!$B$38,0)</f>
        <v>1564.3839251200861</v>
      </c>
      <c r="AC139" s="70">
        <f ca="1">SUMPRODUCT(Z139:OFFSET(Z139,'Parameters &amp; Main Results'!$B$38-1,0),'Parameters &amp; Main Results'!$B$42:OFFSET('Parameters &amp; Main Results'!$B$42,'Parameters &amp; Main Results'!$B$38-1,0)   )/OFFSET(Z139,'Parameters &amp; Main Results'!$B$38,0)</f>
        <v>0</v>
      </c>
      <c r="AD139" s="155">
        <f t="shared" si="4"/>
        <v>-0.15891752553229599</v>
      </c>
      <c r="AE139" s="252">
        <f t="shared" ca="1" si="87"/>
        <v>186.05539999999999</v>
      </c>
      <c r="AF139" s="253">
        <f t="shared" ca="1" si="89"/>
        <v>0.29623864719863019</v>
      </c>
      <c r="AG139" s="258">
        <f t="shared" ca="1" si="90"/>
        <v>0</v>
      </c>
      <c r="AH139" s="227" t="str">
        <f ca="1">IF(SUM(AG139:OFFSET(AG139,(-HoldAggressiveTime-1),0,,))=0,"Defensive","Aggressive")</f>
        <v>Defensive</v>
      </c>
    </row>
    <row r="140" spans="1:34" ht="15" x14ac:dyDescent="0.2">
      <c r="A140">
        <f t="shared" si="15"/>
        <v>3</v>
      </c>
      <c r="B140">
        <f t="shared" si="16"/>
        <v>1882</v>
      </c>
      <c r="C140" s="70">
        <f t="shared" si="1"/>
        <v>1882.1666666666565</v>
      </c>
      <c r="D140" s="64" t="s">
        <v>115</v>
      </c>
      <c r="E140" s="151">
        <v>10.275745450000001</v>
      </c>
      <c r="F140" s="152">
        <v>241.66890000000001</v>
      </c>
      <c r="G140" s="152">
        <v>180.0224</v>
      </c>
      <c r="H140" s="152">
        <v>190.31966621000001</v>
      </c>
      <c r="I140" s="152">
        <v>241.66890000000001</v>
      </c>
      <c r="J140" s="152">
        <v>10.275745450000001</v>
      </c>
      <c r="K140" s="152">
        <v>10.275745450000001</v>
      </c>
      <c r="L140" s="152">
        <v>20.67</v>
      </c>
      <c r="M140" s="153">
        <v>15.09637013</v>
      </c>
      <c r="N140" s="17">
        <f t="shared" ref="N140:T140" si="149">F140/F139/$E140*$E139-1</f>
        <v>2.0595242735272912E-3</v>
      </c>
      <c r="O140" s="17">
        <f t="shared" si="149"/>
        <v>9.6861724980006336E-3</v>
      </c>
      <c r="P140" s="17">
        <f t="shared" si="149"/>
        <v>4.3833333463754176E-3</v>
      </c>
      <c r="Q140" s="17">
        <f t="shared" si="149"/>
        <v>2.0595242735272912E-3</v>
      </c>
      <c r="R140" s="17">
        <f t="shared" si="149"/>
        <v>0</v>
      </c>
      <c r="S140" s="17">
        <f t="shared" si="149"/>
        <v>0</v>
      </c>
      <c r="T140" s="17">
        <f t="shared" si="149"/>
        <v>0</v>
      </c>
      <c r="U140" s="240">
        <v>0</v>
      </c>
      <c r="V140" s="240">
        <v>0</v>
      </c>
      <c r="W140" s="223">
        <f t="shared" ca="1" si="92"/>
        <v>3.4402110380789283E-3</v>
      </c>
      <c r="X140" s="223">
        <f>MMULT(N140:T140,'Parameters &amp; Main Results'!$B$12:$B$18)-'Parameters &amp; Main Results'!$B$22/12+MMULT(U140:V140,'Parameters &amp; Main Results'!$B$20:$B$21)</f>
        <v>3.4402110380789283E-3</v>
      </c>
      <c r="Y140" s="223">
        <f>MMULT(N140:T140,'Parameters &amp; Main Results'!$C$12:$C$18)-'Parameters &amp; Main Results'!$C$22/12+MMULT(U140:V140,'Parameters &amp; Main Results'!$C$20:$C$21)</f>
        <v>2.7805224293079587E-3</v>
      </c>
      <c r="Z140" s="17">
        <f t="shared" ca="1" si="146"/>
        <v>2488.4143216256052</v>
      </c>
      <c r="AA140" s="70">
        <f ca="1">Z140/OFFSET(Z140,'Parameters &amp; Main Results'!$B$38,0)</f>
        <v>8.0253874127199101</v>
      </c>
      <c r="AB140" s="70">
        <f ca="1">SUMPRODUCT(Z140:OFFSET(Z140,'Parameters &amp; Main Results'!$B$38-1,0), 'Cash Flow Assist'!$P$11:OFFSET('Cash Flow Assist'!$P$11,'Parameters &amp; Main Results'!$B$38-1,0)  )/OFFSET(Z140,'Parameters &amp; Main Results'!$B$38,0)</f>
        <v>1629.6754875135125</v>
      </c>
      <c r="AC140" s="70">
        <f ca="1">SUMPRODUCT(Z140:OFFSET(Z140,'Parameters &amp; Main Results'!$B$38-1,0),'Parameters &amp; Main Results'!$B$42:OFFSET('Parameters &amp; Main Results'!$B$42,'Parameters &amp; Main Results'!$B$38-1,0)   )/OFFSET(Z140,'Parameters &amp; Main Results'!$B$38,0)</f>
        <v>0</v>
      </c>
      <c r="AD140" s="155">
        <f t="shared" si="4"/>
        <v>-0.15718529576009133</v>
      </c>
      <c r="AE140" s="252">
        <f t="shared" ca="1" si="87"/>
        <v>193.7784</v>
      </c>
      <c r="AF140" s="253">
        <f t="shared" ca="1" si="89"/>
        <v>0.24714054817255174</v>
      </c>
      <c r="AG140" s="258">
        <f t="shared" ca="1" si="90"/>
        <v>0</v>
      </c>
      <c r="AH140" s="227" t="str">
        <f ca="1">IF(SUM(AG140:OFFSET(AG140,(-HoldAggressiveTime-1),0,,))=0,"Defensive","Aggressive")</f>
        <v>Defensive</v>
      </c>
    </row>
    <row r="141" spans="1:34" ht="15" x14ac:dyDescent="0.2">
      <c r="A141">
        <f t="shared" si="15"/>
        <v>4</v>
      </c>
      <c r="B141">
        <f t="shared" si="16"/>
        <v>1882</v>
      </c>
      <c r="C141" s="70">
        <f t="shared" si="1"/>
        <v>1882.2499999999898</v>
      </c>
      <c r="D141" s="64" t="s">
        <v>115</v>
      </c>
      <c r="E141" s="151">
        <v>10.370910739999999</v>
      </c>
      <c r="F141" s="152">
        <v>242.64359999999999</v>
      </c>
      <c r="G141" s="152">
        <v>182.42420000000001</v>
      </c>
      <c r="H141" s="152">
        <v>191.15390074999999</v>
      </c>
      <c r="I141" s="152">
        <v>242.64359999999999</v>
      </c>
      <c r="J141" s="152">
        <v>10.370910739999999</v>
      </c>
      <c r="K141" s="152">
        <v>10.370910739999999</v>
      </c>
      <c r="L141" s="152">
        <v>20.67</v>
      </c>
      <c r="M141" s="153">
        <v>14.9216426</v>
      </c>
      <c r="N141" s="17">
        <f t="shared" ref="N141:T141" si="150">F141/F140/$E141*$E140-1</f>
        <v>-5.179980099720316E-3</v>
      </c>
      <c r="O141" s="17">
        <f t="shared" si="150"/>
        <v>4.0430726913744941E-3</v>
      </c>
      <c r="P141" s="17">
        <f t="shared" si="150"/>
        <v>-4.8330637041139601E-3</v>
      </c>
      <c r="Q141" s="17">
        <f t="shared" si="150"/>
        <v>-5.179980099720316E-3</v>
      </c>
      <c r="R141" s="17">
        <f t="shared" si="150"/>
        <v>0</v>
      </c>
      <c r="S141" s="17">
        <f t="shared" si="150"/>
        <v>0</v>
      </c>
      <c r="T141" s="17">
        <f t="shared" si="150"/>
        <v>-9.1761748206887761E-3</v>
      </c>
      <c r="U141" s="240">
        <v>0</v>
      </c>
      <c r="V141" s="240">
        <v>0</v>
      </c>
      <c r="W141" s="223">
        <f t="shared" ca="1" si="92"/>
        <v>-3.5768459442164446E-3</v>
      </c>
      <c r="X141" s="223">
        <f>MMULT(N141:T141,'Parameters &amp; Main Results'!$B$12:$B$18)-'Parameters &amp; Main Results'!$B$22/12+MMULT(U141:V141,'Parameters &amp; Main Results'!$B$20:$B$21)</f>
        <v>-3.5768459442164446E-3</v>
      </c>
      <c r="Y141" s="223">
        <f>MMULT(N141:T141,'Parameters &amp; Main Results'!$C$12:$C$18)-'Parameters &amp; Main Results'!$C$22/12+MMULT(U141:V141,'Parameters &amp; Main Results'!$C$20:$C$21)</f>
        <v>-4.2993414872775013E-3</v>
      </c>
      <c r="Z141" s="17">
        <f t="shared" ca="1" si="146"/>
        <v>2479.8830007532697</v>
      </c>
      <c r="AA141" s="70">
        <f ca="1">Z141/OFFSET(Z141,'Parameters &amp; Main Results'!$B$38,0)</f>
        <v>8.1274681090840577</v>
      </c>
      <c r="AB141" s="70">
        <f ca="1">SUMPRODUCT(Z141:OFFSET(Z141,'Parameters &amp; Main Results'!$B$38-1,0), 'Cash Flow Assist'!$P$11:OFFSET('Cash Flow Assist'!$P$11,'Parameters &amp; Main Results'!$B$38-1,0)  )/OFFSET(Z141,'Parameters &amp; Main Results'!$B$38,0)</f>
        <v>1648.9430217475949</v>
      </c>
      <c r="AC141" s="70">
        <f ca="1">SUMPRODUCT(Z141:OFFSET(Z141,'Parameters &amp; Main Results'!$B$38-1,0),'Parameters &amp; Main Results'!$B$42:OFFSET('Parameters &amp; Main Results'!$B$42,'Parameters &amp; Main Results'!$B$38-1,0)   )/OFFSET(Z141,'Parameters &amp; Main Results'!$B$38,0)</f>
        <v>0</v>
      </c>
      <c r="AD141" s="155">
        <f t="shared" si="4"/>
        <v>-0.1615510591558057</v>
      </c>
      <c r="AE141" s="252">
        <f t="shared" ca="1" si="87"/>
        <v>198.23779999999999</v>
      </c>
      <c r="AF141" s="253">
        <f t="shared" ca="1" si="89"/>
        <v>0.22400268768115869</v>
      </c>
      <c r="AG141" s="258">
        <f t="shared" ca="1" si="90"/>
        <v>0</v>
      </c>
      <c r="AH141" s="227" t="str">
        <f ca="1">IF(SUM(AG141:OFFSET(AG141,(-HoldAggressiveTime-1),0,,))=0,"Defensive","Aggressive")</f>
        <v>Defensive</v>
      </c>
    </row>
    <row r="142" spans="1:34" ht="15" x14ac:dyDescent="0.2">
      <c r="A142">
        <f t="shared" si="15"/>
        <v>5</v>
      </c>
      <c r="B142">
        <f t="shared" si="16"/>
        <v>1882</v>
      </c>
      <c r="C142" s="70">
        <f t="shared" si="1"/>
        <v>1882.333333333323</v>
      </c>
      <c r="D142" s="64" t="s">
        <v>115</v>
      </c>
      <c r="E142" s="151">
        <v>10.465995039999999</v>
      </c>
      <c r="F142" s="152">
        <v>240.52279999999999</v>
      </c>
      <c r="G142" s="152">
        <v>184.44900000000001</v>
      </c>
      <c r="H142" s="152">
        <v>191.99179201000001</v>
      </c>
      <c r="I142" s="152">
        <v>240.52279999999999</v>
      </c>
      <c r="J142" s="152">
        <v>10.465995039999999</v>
      </c>
      <c r="K142" s="152">
        <v>10.465995039999999</v>
      </c>
      <c r="L142" s="152">
        <v>20.67</v>
      </c>
      <c r="M142" s="153">
        <v>14.55995996</v>
      </c>
      <c r="N142" s="17">
        <f t="shared" ref="N142:T142" si="151">F142/F141/$E142*$E141-1</f>
        <v>-1.7746054421856949E-2</v>
      </c>
      <c r="O142" s="17">
        <f t="shared" si="151"/>
        <v>1.9134954711819141E-3</v>
      </c>
      <c r="P142" s="17">
        <f t="shared" si="151"/>
        <v>-4.7415598168595308E-3</v>
      </c>
      <c r="Q142" s="17">
        <f t="shared" si="151"/>
        <v>-1.7746054421856949E-2</v>
      </c>
      <c r="R142" s="17">
        <f t="shared" si="151"/>
        <v>0</v>
      </c>
      <c r="S142" s="17">
        <f t="shared" si="151"/>
        <v>0</v>
      </c>
      <c r="T142" s="17">
        <f t="shared" si="151"/>
        <v>-9.0850702333220568E-3</v>
      </c>
      <c r="U142" s="240">
        <v>0</v>
      </c>
      <c r="V142" s="240">
        <v>0</v>
      </c>
      <c r="W142" s="223">
        <f t="shared" ca="1" si="92"/>
        <v>-1.34227619004891E-2</v>
      </c>
      <c r="X142" s="223">
        <f>MMULT(N142:T142,'Parameters &amp; Main Results'!$B$12:$B$18)-'Parameters &amp; Main Results'!$B$22/12+MMULT(U142:V142,'Parameters &amp; Main Results'!$B$20:$B$21)</f>
        <v>-1.34227619004891E-2</v>
      </c>
      <c r="Y142" s="223">
        <f>MMULT(N142:T142,'Parameters &amp; Main Results'!$C$12:$C$18)-'Parameters &amp; Main Results'!$C$22/12+MMULT(U142:V142,'Parameters &amp; Main Results'!$C$20:$C$21)</f>
        <v>-1.5821766099219731E-2</v>
      </c>
      <c r="Z142" s="17">
        <f t="shared" ca="1" si="146"/>
        <v>2488.7850012911649</v>
      </c>
      <c r="AA142" s="70">
        <f ca="1">Z142/OFFSET(Z142,'Parameters &amp; Main Results'!$B$38,0)</f>
        <v>8.2942583444975782</v>
      </c>
      <c r="AB142" s="70">
        <f ca="1">SUMPRODUCT(Z142:OFFSET(Z142,'Parameters &amp; Main Results'!$B$38-1,0), 'Cash Flow Assist'!$P$11:OFFSET('Cash Flow Assist'!$P$11,'Parameters &amp; Main Results'!$B$38-1,0)  )/OFFSET(Z142,'Parameters &amp; Main Results'!$B$38,0)</f>
        <v>1669.5155200788408</v>
      </c>
      <c r="AC142" s="70">
        <f ca="1">SUMPRODUCT(Z142:OFFSET(Z142,'Parameters &amp; Main Results'!$B$38-1,0),'Parameters &amp; Main Results'!$B$42:OFFSET('Parameters &amp; Main Results'!$B$42,'Parameters &amp; Main Results'!$B$38-1,0)   )/OFFSET(Z142,'Parameters &amp; Main Results'!$B$38,0)</f>
        <v>0</v>
      </c>
      <c r="AD142" s="155">
        <f t="shared" si="4"/>
        <v>-0.17643021968997508</v>
      </c>
      <c r="AE142" s="252">
        <f t="shared" ca="1" si="87"/>
        <v>202.2199</v>
      </c>
      <c r="AF142" s="253">
        <f t="shared" ca="1" si="89"/>
        <v>0.1894121201721492</v>
      </c>
      <c r="AG142" s="258">
        <f t="shared" ca="1" si="90"/>
        <v>0</v>
      </c>
      <c r="AH142" s="227" t="str">
        <f ca="1">IF(SUM(AG142:OFFSET(AG142,(-HoldAggressiveTime-1),0,,))=0,"Defensive","Aggressive")</f>
        <v>Defensive</v>
      </c>
    </row>
    <row r="143" spans="1:34" ht="15" x14ac:dyDescent="0.2">
      <c r="A143">
        <f t="shared" si="15"/>
        <v>6</v>
      </c>
      <c r="B143">
        <f t="shared" si="16"/>
        <v>1882</v>
      </c>
      <c r="C143" s="70">
        <f t="shared" si="1"/>
        <v>1882.4166666666563</v>
      </c>
      <c r="D143" s="64" t="s">
        <v>115</v>
      </c>
      <c r="E143" s="151">
        <v>10.56116033</v>
      </c>
      <c r="F143" s="152">
        <v>240.50919999999999</v>
      </c>
      <c r="G143" s="152">
        <v>184.0016</v>
      </c>
      <c r="H143" s="152">
        <v>192.83335603</v>
      </c>
      <c r="I143" s="152">
        <v>240.50919999999999</v>
      </c>
      <c r="J143" s="152">
        <v>10.56116033</v>
      </c>
      <c r="K143" s="152">
        <v>10.56116033</v>
      </c>
      <c r="L143" s="152">
        <v>20.67</v>
      </c>
      <c r="M143" s="153">
        <v>14.333206479999999</v>
      </c>
      <c r="N143" s="17">
        <f t="shared" ref="N143:T143" si="152">F143/F142/$E143*$E142-1</f>
        <v>-9.0669084605747852E-3</v>
      </c>
      <c r="O143" s="17">
        <f t="shared" si="152"/>
        <v>-1.1414620410156506E-2</v>
      </c>
      <c r="P143" s="17">
        <f t="shared" si="152"/>
        <v>-4.6670388124178119E-3</v>
      </c>
      <c r="Q143" s="17">
        <f t="shared" si="152"/>
        <v>-9.0669084605747852E-3</v>
      </c>
      <c r="R143" s="17">
        <f t="shared" si="152"/>
        <v>0</v>
      </c>
      <c r="S143" s="17">
        <f t="shared" si="152"/>
        <v>0</v>
      </c>
      <c r="T143" s="17">
        <f t="shared" si="152"/>
        <v>-9.0108744708357058E-3</v>
      </c>
      <c r="U143" s="240">
        <v>0</v>
      </c>
      <c r="V143" s="240">
        <v>0</v>
      </c>
      <c r="W143" s="223">
        <f t="shared" ca="1" si="92"/>
        <v>-9.5753158176708417E-3</v>
      </c>
      <c r="X143" s="223">
        <f>MMULT(N143:T143,'Parameters &amp; Main Results'!$B$12:$B$18)-'Parameters &amp; Main Results'!$B$22/12+MMULT(U143:V143,'Parameters &amp; Main Results'!$B$20:$B$21)</f>
        <v>-9.5753158176708417E-3</v>
      </c>
      <c r="Y143" s="223">
        <f>MMULT(N143:T143,'Parameters &amp; Main Results'!$C$12:$C$18)-'Parameters &amp; Main Results'!$C$22/12+MMULT(U143:V143,'Parameters &amp; Main Results'!$C$20:$C$21)</f>
        <v>-9.3433463221996253E-3</v>
      </c>
      <c r="Z143" s="17">
        <f t="shared" ca="1" si="146"/>
        <v>2522.645876247283</v>
      </c>
      <c r="AA143" s="70">
        <f ca="1">Z143/OFFSET(Z143,'Parameters &amp; Main Results'!$B$38,0)</f>
        <v>8.7221350891577725</v>
      </c>
      <c r="AB143" s="70">
        <f ca="1">SUMPRODUCT(Z143:OFFSET(Z143,'Parameters &amp; Main Results'!$B$38-1,0), 'Cash Flow Assist'!$P$11:OFFSET('Cash Flow Assist'!$P$11,'Parameters &amp; Main Results'!$B$38-1,0)  )/OFFSET(Z143,'Parameters &amp; Main Results'!$B$38,0)</f>
        <v>1724.5078471920231</v>
      </c>
      <c r="AC143" s="70">
        <f ca="1">SUMPRODUCT(Z143:OFFSET(Z143,'Parameters &amp; Main Results'!$B$38-1,0),'Parameters &amp; Main Results'!$B$42:OFFSET('Parameters &amp; Main Results'!$B$42,'Parameters &amp; Main Results'!$B$38-1,0)   )/OFFSET(Z143,'Parameters &amp; Main Results'!$B$38,0)</f>
        <v>0</v>
      </c>
      <c r="AD143" s="155">
        <f t="shared" si="4"/>
        <v>-0.18389745149894177</v>
      </c>
      <c r="AE143" s="252">
        <f t="shared" ca="1" si="87"/>
        <v>198.64410000000001</v>
      </c>
      <c r="AF143" s="253">
        <f t="shared" ca="1" si="89"/>
        <v>0.21075430883675872</v>
      </c>
      <c r="AG143" s="258">
        <f t="shared" ca="1" si="90"/>
        <v>0</v>
      </c>
      <c r="AH143" s="227" t="str">
        <f ca="1">IF(SUM(AG143:OFFSET(AG143,(-HoldAggressiveTime-1),0,,))=0,"Defensive","Aggressive")</f>
        <v>Defensive</v>
      </c>
    </row>
    <row r="144" spans="1:34" ht="15" x14ac:dyDescent="0.2">
      <c r="A144">
        <f t="shared" si="15"/>
        <v>7</v>
      </c>
      <c r="B144">
        <f t="shared" si="16"/>
        <v>1882</v>
      </c>
      <c r="C144" s="70">
        <f t="shared" si="1"/>
        <v>1882.4999999999895</v>
      </c>
      <c r="D144" s="64" t="s">
        <v>115</v>
      </c>
      <c r="E144" s="151">
        <v>10.465995039999999</v>
      </c>
      <c r="F144" s="152">
        <v>255.27770000000001</v>
      </c>
      <c r="G144" s="152">
        <v>183.2782</v>
      </c>
      <c r="H144" s="152">
        <v>193.67860891000001</v>
      </c>
      <c r="I144" s="152">
        <v>255.27770000000001</v>
      </c>
      <c r="J144" s="152">
        <v>10.465995039999999</v>
      </c>
      <c r="K144" s="152">
        <v>10.465995039999999</v>
      </c>
      <c r="L144" s="152">
        <v>20.67</v>
      </c>
      <c r="M144" s="153">
        <v>15.254784280000001</v>
      </c>
      <c r="N144" s="17">
        <f t="shared" ref="N144:T144" si="153">F144/F143/$E144*$E143-1</f>
        <v>7.1056289210925438E-2</v>
      </c>
      <c r="O144" s="17">
        <f t="shared" si="153"/>
        <v>5.125572811751411E-3</v>
      </c>
      <c r="P144" s="17">
        <f t="shared" si="153"/>
        <v>1.3515998786768568E-2</v>
      </c>
      <c r="Q144" s="17">
        <f t="shared" si="153"/>
        <v>7.1056289210925438E-2</v>
      </c>
      <c r="R144" s="17">
        <f t="shared" si="153"/>
        <v>0</v>
      </c>
      <c r="S144" s="17">
        <f t="shared" si="153"/>
        <v>0</v>
      </c>
      <c r="T144" s="17">
        <f t="shared" si="153"/>
        <v>9.0928086279697951E-3</v>
      </c>
      <c r="U144" s="240">
        <v>0</v>
      </c>
      <c r="V144" s="240">
        <v>0</v>
      </c>
      <c r="W144" s="223">
        <f t="shared" ca="1" si="92"/>
        <v>5.4730305235276187E-2</v>
      </c>
      <c r="X144" s="223">
        <f>MMULT(N144:T144,'Parameters &amp; Main Results'!$B$12:$B$18)-'Parameters &amp; Main Results'!$B$22/12+MMULT(U144:V144,'Parameters &amp; Main Results'!$B$20:$B$21)</f>
        <v>5.4730305235276187E-2</v>
      </c>
      <c r="Y144" s="223">
        <f>MMULT(N144:T144,'Parameters &amp; Main Results'!$C$12:$C$18)-'Parameters &amp; Main Results'!$C$22/12+MMULT(U144:V144,'Parameters &amp; Main Results'!$C$20:$C$21)</f>
        <v>6.4421550904341374E-2</v>
      </c>
      <c r="Z144" s="17">
        <f t="shared" ca="1" si="146"/>
        <v>2547.0345363311685</v>
      </c>
      <c r="AA144" s="70">
        <f ca="1">Z144/OFFSET(Z144,'Parameters &amp; Main Results'!$B$38,0)</f>
        <v>8.6704418141595525</v>
      </c>
      <c r="AB144" s="70">
        <f ca="1">SUMPRODUCT(Z144:OFFSET(Z144,'Parameters &amp; Main Results'!$B$38-1,0), 'Cash Flow Assist'!$P$11:OFFSET('Cash Flow Assist'!$P$11,'Parameters &amp; Main Results'!$B$38-1,0)  )/OFFSET(Z144,'Parameters &amp; Main Results'!$B$38,0)</f>
        <v>1690.269540049939</v>
      </c>
      <c r="AC144" s="70">
        <f ca="1">SUMPRODUCT(Z144:OFFSET(Z144,'Parameters &amp; Main Results'!$B$38-1,0),'Parameters &amp; Main Results'!$B$42:OFFSET('Parameters &amp; Main Results'!$B$42,'Parameters &amp; Main Results'!$B$38-1,0)   )/OFFSET(Z144,'Parameters &amp; Main Results'!$B$38,0)</f>
        <v>0</v>
      </c>
      <c r="AD144" s="155">
        <f t="shared" si="4"/>
        <v>-0.12590823278687724</v>
      </c>
      <c r="AE144" s="252">
        <f t="shared" ca="1" si="87"/>
        <v>183.65049999999999</v>
      </c>
      <c r="AF144" s="253">
        <f t="shared" ca="1" si="89"/>
        <v>0.39001908516448375</v>
      </c>
      <c r="AG144" s="258">
        <f t="shared" ca="1" si="90"/>
        <v>0</v>
      </c>
      <c r="AH144" s="227" t="str">
        <f ca="1">IF(SUM(AG144:OFFSET(AG144,(-HoldAggressiveTime-1),0,,))=0,"Defensive","Aggressive")</f>
        <v>Defensive</v>
      </c>
    </row>
    <row r="145" spans="1:34" ht="15" x14ac:dyDescent="0.2">
      <c r="A145">
        <f t="shared" si="15"/>
        <v>8</v>
      </c>
      <c r="B145">
        <f t="shared" si="16"/>
        <v>1882</v>
      </c>
      <c r="C145" s="70">
        <f t="shared" si="1"/>
        <v>1882.5833333333228</v>
      </c>
      <c r="D145" s="64" t="s">
        <v>115</v>
      </c>
      <c r="E145" s="151">
        <v>10.56116033</v>
      </c>
      <c r="F145" s="152">
        <v>263.74860000000001</v>
      </c>
      <c r="G145" s="152">
        <v>184.26140000000001</v>
      </c>
      <c r="H145" s="152">
        <v>194.52756681</v>
      </c>
      <c r="I145" s="152">
        <v>263.74860000000001</v>
      </c>
      <c r="J145" s="152">
        <v>10.56116033</v>
      </c>
      <c r="K145" s="152">
        <v>10.56116033</v>
      </c>
      <c r="L145" s="152">
        <v>20.67</v>
      </c>
      <c r="M145" s="153">
        <v>15.524675670000001</v>
      </c>
      <c r="N145" s="17">
        <f t="shared" ref="N145:T145" si="154">F145/F144/$E145*$E144-1</f>
        <v>2.3873195635738309E-2</v>
      </c>
      <c r="O145" s="17">
        <f t="shared" si="154"/>
        <v>-3.6946911592347087E-3</v>
      </c>
      <c r="P145" s="17">
        <f t="shared" si="154"/>
        <v>-4.6670388161558218E-3</v>
      </c>
      <c r="Q145" s="17">
        <f t="shared" si="154"/>
        <v>2.3873195635738309E-2</v>
      </c>
      <c r="R145" s="17">
        <f t="shared" si="154"/>
        <v>0</v>
      </c>
      <c r="S145" s="17">
        <f t="shared" si="154"/>
        <v>0</v>
      </c>
      <c r="T145" s="17">
        <f t="shared" si="154"/>
        <v>-9.0108744708357058E-3</v>
      </c>
      <c r="U145" s="240">
        <v>0</v>
      </c>
      <c r="V145" s="240">
        <v>0</v>
      </c>
      <c r="W145" s="223">
        <f t="shared" ca="1" si="92"/>
        <v>1.6673748104748337E-2</v>
      </c>
      <c r="X145" s="223">
        <f>MMULT(N145:T145,'Parameters &amp; Main Results'!$B$12:$B$18)-'Parameters &amp; Main Results'!$B$22/12+MMULT(U145:V145,'Parameters &amp; Main Results'!$B$20:$B$21)</f>
        <v>1.6673748104748337E-2</v>
      </c>
      <c r="Y145" s="223">
        <f>MMULT(N145:T145,'Parameters &amp; Main Results'!$C$12:$C$18)-'Parameters &amp; Main Results'!$C$22/12+MMULT(U145:V145,'Parameters &amp; Main Results'!$C$20:$C$21)</f>
        <v>2.1074740289574345E-2</v>
      </c>
      <c r="Z145" s="17">
        <f t="shared" ca="1" si="146"/>
        <v>2414.8680697697482</v>
      </c>
      <c r="AA145" s="70">
        <f ca="1">Z145/OFFSET(Z145,'Parameters &amp; Main Results'!$B$38,0)</f>
        <v>8.7983405025246348</v>
      </c>
      <c r="AB145" s="70">
        <f ca="1">SUMPRODUCT(Z145:OFFSET(Z145,'Parameters &amp; Main Results'!$B$38-1,0), 'Cash Flow Assist'!$P$11:OFFSET('Cash Flow Assist'!$P$11,'Parameters &amp; Main Results'!$B$38-1,0)  )/OFFSET(Z145,'Parameters &amp; Main Results'!$B$38,0)</f>
        <v>1800.8668919219281</v>
      </c>
      <c r="AC145" s="70">
        <f ca="1">SUMPRODUCT(Z145:OFFSET(Z145,'Parameters &amp; Main Results'!$B$38-1,0),'Parameters &amp; Main Results'!$B$42:OFFSET('Parameters &amp; Main Results'!$B$42,'Parameters &amp; Main Results'!$B$38-1,0)   )/OFFSET(Z145,'Parameters &amp; Main Results'!$B$38,0)</f>
        <v>0</v>
      </c>
      <c r="AD145" s="155">
        <f t="shared" si="4"/>
        <v>-0.10504086902461018</v>
      </c>
      <c r="AE145" s="252">
        <f t="shared" ca="1" si="87"/>
        <v>184.91309999999999</v>
      </c>
      <c r="AF145" s="253">
        <f t="shared" ca="1" si="89"/>
        <v>0.426338101519038</v>
      </c>
      <c r="AG145" s="258">
        <f t="shared" ca="1" si="90"/>
        <v>0</v>
      </c>
      <c r="AH145" s="227" t="str">
        <f ca="1">IF(SUM(AG145:OFFSET(AG145,(-HoldAggressiveTime-1),0,,))=0,"Defensive","Aggressive")</f>
        <v>Defensive</v>
      </c>
    </row>
    <row r="146" spans="1:34" ht="15" x14ac:dyDescent="0.2">
      <c r="A146">
        <f t="shared" si="15"/>
        <v>9</v>
      </c>
      <c r="B146">
        <f t="shared" si="16"/>
        <v>1882</v>
      </c>
      <c r="C146" s="70">
        <f t="shared" si="1"/>
        <v>1882.6666666666561</v>
      </c>
      <c r="D146" s="64" t="s">
        <v>115</v>
      </c>
      <c r="E146" s="151">
        <v>10.275745450000001</v>
      </c>
      <c r="F146" s="152">
        <v>267.49770000000001</v>
      </c>
      <c r="G146" s="152">
        <v>184.67410000000001</v>
      </c>
      <c r="H146" s="152">
        <v>195.38024598000001</v>
      </c>
      <c r="I146" s="152">
        <v>267.49770000000001</v>
      </c>
      <c r="J146" s="152">
        <v>10.275745450000001</v>
      </c>
      <c r="K146" s="152">
        <v>10.275745450000001</v>
      </c>
      <c r="L146" s="152">
        <v>20.67</v>
      </c>
      <c r="M146" s="153">
        <v>16.086003120000001</v>
      </c>
      <c r="N146" s="17">
        <f t="shared" ref="N146:T146" si="155">F146/F145/$E146*$E145-1</f>
        <v>4.238508228702953E-2</v>
      </c>
      <c r="O146" s="17">
        <f t="shared" si="155"/>
        <v>3.0077552104936345E-2</v>
      </c>
      <c r="P146" s="17">
        <f t="shared" si="155"/>
        <v>3.2280671786188098E-2</v>
      </c>
      <c r="Q146" s="17">
        <f t="shared" si="155"/>
        <v>4.238508228702953E-2</v>
      </c>
      <c r="R146" s="17">
        <f t="shared" si="155"/>
        <v>0</v>
      </c>
      <c r="S146" s="17">
        <f t="shared" si="155"/>
        <v>0</v>
      </c>
      <c r="T146" s="17">
        <f t="shared" si="155"/>
        <v>2.7775588777357196E-2</v>
      </c>
      <c r="U146" s="240">
        <v>0</v>
      </c>
      <c r="V146" s="240">
        <v>0</v>
      </c>
      <c r="W146" s="223">
        <f t="shared" ca="1" si="92"/>
        <v>3.9151434908460604E-2</v>
      </c>
      <c r="X146" s="223">
        <f>MMULT(N146:T146,'Parameters &amp; Main Results'!$B$12:$B$18)-'Parameters &amp; Main Results'!$B$22/12+MMULT(U146:V146,'Parameters &amp; Main Results'!$B$20:$B$21)</f>
        <v>3.9151434908460604E-2</v>
      </c>
      <c r="Y146" s="223">
        <f>MMULT(N146:T146,'Parameters &amp; Main Results'!$C$12:$C$18)-'Parameters &amp; Main Results'!$C$22/12+MMULT(U146:V146,'Parameters &amp; Main Results'!$C$20:$C$21)</f>
        <v>4.1112662602153544E-2</v>
      </c>
      <c r="Z146" s="17">
        <f t="shared" ca="1" si="146"/>
        <v>2375.2635240867294</v>
      </c>
      <c r="AA146" s="70">
        <f ca="1">Z146/OFFSET(Z146,'Parameters &amp; Main Results'!$B$38,0)</f>
        <v>9.0308288273088575</v>
      </c>
      <c r="AB146" s="70">
        <f ca="1">SUMPRODUCT(Z146:OFFSET(Z146,'Parameters &amp; Main Results'!$B$38-1,0), 'Cash Flow Assist'!$P$11:OFFSET('Cash Flow Assist'!$P$11,'Parameters &amp; Main Results'!$B$38-1,0)  )/OFFSET(Z146,'Parameters &amp; Main Results'!$B$38,0)</f>
        <v>1871.1359731779116</v>
      </c>
      <c r="AC146" s="70">
        <f ca="1">SUMPRODUCT(Z146:OFFSET(Z146,'Parameters &amp; Main Results'!$B$38-1,0),'Parameters &amp; Main Results'!$B$42:OFFSET('Parameters &amp; Main Results'!$B$42,'Parameters &amp; Main Results'!$B$38-1,0)   )/OFFSET(Z146,'Parameters &amp; Main Results'!$B$38,0)</f>
        <v>0</v>
      </c>
      <c r="AD146" s="155">
        <f t="shared" si="4"/>
        <v>-6.7107952614689825E-2</v>
      </c>
      <c r="AE146" s="252">
        <f t="shared" ref="AE146:AE209" ca="1" si="156">OFFSET(F146,-Lookback,0,,)</f>
        <v>194.3595</v>
      </c>
      <c r="AF146" s="253">
        <f t="shared" ca="1" si="89"/>
        <v>0.37630370524723522</v>
      </c>
      <c r="AG146" s="258">
        <f t="shared" ca="1" si="90"/>
        <v>0</v>
      </c>
      <c r="AH146" s="227" t="str">
        <f ca="1">IF(SUM(AG146:OFFSET(AG146,(-HoldAggressiveTime-1),0,,))=0,"Defensive","Aggressive")</f>
        <v>Defensive</v>
      </c>
    </row>
    <row r="147" spans="1:34" ht="15" x14ac:dyDescent="0.2">
      <c r="A147">
        <f t="shared" si="15"/>
        <v>10</v>
      </c>
      <c r="B147">
        <f t="shared" si="16"/>
        <v>1882</v>
      </c>
      <c r="C147" s="70">
        <f t="shared" si="1"/>
        <v>1882.7499999999893</v>
      </c>
      <c r="D147" s="64" t="s">
        <v>115</v>
      </c>
      <c r="E147" s="151">
        <v>10.180580170000001</v>
      </c>
      <c r="F147" s="152">
        <v>261.68849999999998</v>
      </c>
      <c r="G147" s="152">
        <v>183.74889999999999</v>
      </c>
      <c r="H147" s="152">
        <v>196.23666273000001</v>
      </c>
      <c r="I147" s="152">
        <v>261.68849999999998</v>
      </c>
      <c r="J147" s="152">
        <v>10.180580170000001</v>
      </c>
      <c r="K147" s="152">
        <v>10.180580170000001</v>
      </c>
      <c r="L147" s="152">
        <v>20.67</v>
      </c>
      <c r="M147" s="153">
        <v>15.78205664</v>
      </c>
      <c r="N147" s="17">
        <f t="shared" ref="N147:T147" si="157">F147/F146/$E147*$E146-1</f>
        <v>-1.2572098560625911E-2</v>
      </c>
      <c r="O147" s="17">
        <f t="shared" si="157"/>
        <v>4.2909887157651649E-3</v>
      </c>
      <c r="P147" s="17">
        <f t="shared" si="157"/>
        <v>1.3772034155610013E-2</v>
      </c>
      <c r="Q147" s="17">
        <f t="shared" si="157"/>
        <v>-1.2572098560625911E-2</v>
      </c>
      <c r="R147" s="17">
        <f t="shared" si="157"/>
        <v>0</v>
      </c>
      <c r="S147" s="17">
        <f t="shared" si="157"/>
        <v>0</v>
      </c>
      <c r="T147" s="17">
        <f t="shared" si="157"/>
        <v>9.3477265942496501E-3</v>
      </c>
      <c r="U147" s="240">
        <v>0</v>
      </c>
      <c r="V147" s="240">
        <v>0</v>
      </c>
      <c r="W147" s="223">
        <f t="shared" ca="1" si="92"/>
        <v>-8.1451565142705833E-3</v>
      </c>
      <c r="X147" s="223">
        <f>MMULT(N147:T147,'Parameters &amp; Main Results'!$B$12:$B$18)-'Parameters &amp; Main Results'!$B$22/12+MMULT(U147:V147,'Parameters &amp; Main Results'!$B$20:$B$21)</f>
        <v>-8.1451565142705833E-3</v>
      </c>
      <c r="Y147" s="223">
        <f>MMULT(N147:T147,'Parameters &amp; Main Results'!$C$12:$C$18)-'Parameters &amp; Main Results'!$C$22/12+MMULT(U147:V147,'Parameters &amp; Main Results'!$C$20:$C$21)</f>
        <v>-1.092745649965347E-2</v>
      </c>
      <c r="Z147" s="17">
        <f t="shared" ca="1" si="146"/>
        <v>2285.7722602249669</v>
      </c>
      <c r="AA147" s="70">
        <f ca="1">Z147/OFFSET(Z147,'Parameters &amp; Main Results'!$B$38,0)</f>
        <v>8.8806590296374246</v>
      </c>
      <c r="AB147" s="70">
        <f ca="1">SUMPRODUCT(Z147:OFFSET(Z147,'Parameters &amp; Main Results'!$B$38-1,0), 'Cash Flow Assist'!$P$11:OFFSET('Cash Flow Assist'!$P$11,'Parameters &amp; Main Results'!$B$38-1,0)  )/OFFSET(Z147,'Parameters &amp; Main Results'!$B$38,0)</f>
        <v>1903.8546619786923</v>
      </c>
      <c r="AC147" s="70">
        <f ca="1">SUMPRODUCT(Z147:OFFSET(Z147,'Parameters &amp; Main Results'!$B$38-1,0),'Parameters &amp; Main Results'!$B$42:OFFSET('Parameters &amp; Main Results'!$B$42,'Parameters &amp; Main Results'!$B$38-1,0)   )/OFFSET(Z147,'Parameters &amp; Main Results'!$B$38,0)</f>
        <v>0</v>
      </c>
      <c r="AD147" s="155">
        <f t="shared" si="4"/>
        <v>-7.8836363380841989E-2</v>
      </c>
      <c r="AE147" s="252">
        <f t="shared" ca="1" si="156"/>
        <v>202.40479999999999</v>
      </c>
      <c r="AF147" s="253">
        <f t="shared" ref="AF147:AF210" ca="1" si="158">(F147-AE147)/AE147</f>
        <v>0.2928967099594475</v>
      </c>
      <c r="AG147" s="258">
        <f t="shared" ref="AG147:AG210" ca="1" si="159">IF(AF147&gt;MktDrop,0,1)</f>
        <v>0</v>
      </c>
      <c r="AH147" s="227" t="str">
        <f ca="1">IF(SUM(AG147:OFFSET(AG147,(-HoldAggressiveTime-1),0,,))=0,"Defensive","Aggressive")</f>
        <v>Defensive</v>
      </c>
    </row>
    <row r="148" spans="1:34" ht="15" x14ac:dyDescent="0.2">
      <c r="A148">
        <f t="shared" si="15"/>
        <v>11</v>
      </c>
      <c r="B148">
        <f t="shared" si="16"/>
        <v>1882</v>
      </c>
      <c r="C148" s="70">
        <f t="shared" si="1"/>
        <v>1882.8333333333226</v>
      </c>
      <c r="D148" s="64" t="s">
        <v>115</v>
      </c>
      <c r="E148" s="151">
        <v>10.08541488</v>
      </c>
      <c r="F148" s="152">
        <v>251.5737</v>
      </c>
      <c r="G148" s="152">
        <v>184.64709999999999</v>
      </c>
      <c r="H148" s="152">
        <v>197.09683343</v>
      </c>
      <c r="I148" s="152">
        <v>251.5737</v>
      </c>
      <c r="J148" s="152">
        <v>10.08541488</v>
      </c>
      <c r="K148" s="152">
        <v>10.08541488</v>
      </c>
      <c r="L148" s="152">
        <v>20.67</v>
      </c>
      <c r="M148" s="153">
        <v>15.21646606</v>
      </c>
      <c r="N148" s="17">
        <f t="shared" ref="N148:T148" si="160">F148/F147/$E148*$E147-1</f>
        <v>-2.9580847644638641E-2</v>
      </c>
      <c r="O148" s="17">
        <f t="shared" si="160"/>
        <v>1.4370249279942904E-2</v>
      </c>
      <c r="P148" s="17">
        <f t="shared" si="160"/>
        <v>1.3860626242693019E-2</v>
      </c>
      <c r="Q148" s="17">
        <f t="shared" si="160"/>
        <v>-2.9580847644638641E-2</v>
      </c>
      <c r="R148" s="17">
        <f t="shared" si="160"/>
        <v>0</v>
      </c>
      <c r="S148" s="17">
        <f t="shared" si="160"/>
        <v>0</v>
      </c>
      <c r="T148" s="17">
        <f t="shared" si="160"/>
        <v>9.4359320992059015E-3</v>
      </c>
      <c r="U148" s="240">
        <v>0</v>
      </c>
      <c r="V148" s="240">
        <v>0</v>
      </c>
      <c r="W148" s="223">
        <f t="shared" ref="W148:W211" ca="1" si="161">IFERROR(IF(AH148="Aggressive",Y148,X148),0)</f>
        <v>-1.8881455939196767E-2</v>
      </c>
      <c r="X148" s="223">
        <f>MMULT(N148:T148,'Parameters &amp; Main Results'!$B$12:$B$18)-'Parameters &amp; Main Results'!$B$22/12+MMULT(U148:V148,'Parameters &amp; Main Results'!$B$20:$B$21)</f>
        <v>-1.8881455939196767E-2</v>
      </c>
      <c r="Y148" s="223">
        <f>MMULT(N148:T148,'Parameters &amp; Main Results'!$C$12:$C$18)-'Parameters &amp; Main Results'!$C$22/12+MMULT(U148:V148,'Parameters &amp; Main Results'!$C$20:$C$21)</f>
        <v>-2.5227404618847152E-2</v>
      </c>
      <c r="Z148" s="17">
        <f t="shared" ca="1" si="146"/>
        <v>2304.5431246692847</v>
      </c>
      <c r="AA148" s="70">
        <f ca="1">Z148/OFFSET(Z148,'Parameters &amp; Main Results'!$B$38,0)</f>
        <v>8.6439755352772263</v>
      </c>
      <c r="AB148" s="70">
        <f ca="1">SUMPRODUCT(Z148:OFFSET(Z148,'Parameters &amp; Main Results'!$B$38-1,0), 'Cash Flow Assist'!$P$11:OFFSET('Cash Flow Assist'!$P$11,'Parameters &amp; Main Results'!$B$38-1,0)  )/OFFSET(Z148,'Parameters &amp; Main Results'!$B$38,0)</f>
        <v>1830.4118968361115</v>
      </c>
      <c r="AC148" s="70">
        <f ca="1">SUMPRODUCT(Z148:OFFSET(Z148,'Parameters &amp; Main Results'!$B$38-1,0),'Parameters &amp; Main Results'!$B$42:OFFSET('Parameters &amp; Main Results'!$B$42,'Parameters &amp; Main Results'!$B$38-1,0)   )/OFFSET(Z148,'Parameters &amp; Main Results'!$B$38,0)</f>
        <v>0</v>
      </c>
      <c r="AD148" s="155">
        <f t="shared" si="4"/>
        <v>-0.10608516457145456</v>
      </c>
      <c r="AE148" s="252">
        <f t="shared" ca="1" si="156"/>
        <v>202.7296</v>
      </c>
      <c r="AF148" s="253">
        <f t="shared" ca="1" si="158"/>
        <v>0.24093225656243586</v>
      </c>
      <c r="AG148" s="258">
        <f t="shared" ca="1" si="159"/>
        <v>0</v>
      </c>
      <c r="AH148" s="227" t="str">
        <f ca="1">IF(SUM(AG148:OFFSET(AG148,(-HoldAggressiveTime-1),0,,))=0,"Defensive","Aggressive")</f>
        <v>Defensive</v>
      </c>
    </row>
    <row r="149" spans="1:34" ht="15" x14ac:dyDescent="0.2">
      <c r="A149">
        <f t="shared" si="15"/>
        <v>12</v>
      </c>
      <c r="B149">
        <f t="shared" si="16"/>
        <v>1882</v>
      </c>
      <c r="C149" s="70">
        <f t="shared" si="1"/>
        <v>1882.9166666666558</v>
      </c>
      <c r="D149" s="64" t="s">
        <v>115</v>
      </c>
      <c r="E149" s="151">
        <v>9.9903305800000002</v>
      </c>
      <c r="F149" s="152">
        <v>253.79140000000001</v>
      </c>
      <c r="G149" s="152">
        <v>187.19390000000001</v>
      </c>
      <c r="H149" s="152">
        <v>197.96077455</v>
      </c>
      <c r="I149" s="152">
        <v>253.79140000000001</v>
      </c>
      <c r="J149" s="152">
        <v>9.9903305800000002</v>
      </c>
      <c r="K149" s="152">
        <v>9.9903305800000002</v>
      </c>
      <c r="L149" s="152">
        <v>20.67</v>
      </c>
      <c r="M149" s="153">
        <v>15.39266404</v>
      </c>
      <c r="N149" s="17">
        <f t="shared" ref="N149:T149" si="162">F149/F148/$E149*$E148-1</f>
        <v>1.8416843269088101E-2</v>
      </c>
      <c r="O149" s="17">
        <f t="shared" si="162"/>
        <v>2.3441704959719756E-2</v>
      </c>
      <c r="P149" s="17">
        <f t="shared" si="162"/>
        <v>1.3942685291075341E-2</v>
      </c>
      <c r="Q149" s="17">
        <f t="shared" si="162"/>
        <v>1.8416843269088101E-2</v>
      </c>
      <c r="R149" s="17">
        <f t="shared" si="162"/>
        <v>0</v>
      </c>
      <c r="S149" s="17">
        <f t="shared" si="162"/>
        <v>0</v>
      </c>
      <c r="T149" s="17">
        <f t="shared" si="162"/>
        <v>9.5176329990873665E-3</v>
      </c>
      <c r="U149" s="240">
        <v>0</v>
      </c>
      <c r="V149" s="240">
        <v>0</v>
      </c>
      <c r="W149" s="223">
        <f t="shared" ca="1" si="161"/>
        <v>1.8935188427047729E-2</v>
      </c>
      <c r="X149" s="223">
        <f>MMULT(N149:T149,'Parameters &amp; Main Results'!$B$12:$B$18)-'Parameters &amp; Main Results'!$B$22/12+MMULT(U149:V149,'Parameters &amp; Main Results'!$B$20:$B$21)</f>
        <v>1.8935188427047729E-2</v>
      </c>
      <c r="Y149" s="223">
        <f>MMULT(N149:T149,'Parameters &amp; Main Results'!$C$12:$C$18)-'Parameters &amp; Main Results'!$C$22/12+MMULT(U149:V149,'Parameters &amp; Main Results'!$C$20:$C$21)</f>
        <v>1.8877662771484602E-2</v>
      </c>
      <c r="Z149" s="17">
        <f t="shared" ca="1" si="146"/>
        <v>2348.8936567551659</v>
      </c>
      <c r="AA149" s="70">
        <f ca="1">Z149/OFFSET(Z149,'Parameters &amp; Main Results'!$B$38,0)</f>
        <v>9.3502069308771745</v>
      </c>
      <c r="AB149" s="70">
        <f ca="1">SUMPRODUCT(Z149:OFFSET(Z149,'Parameters &amp; Main Results'!$B$38-1,0), 'Cash Flow Assist'!$P$11:OFFSET('Cash Flow Assist'!$P$11,'Parameters &amp; Main Results'!$B$38-1,0)  )/OFFSET(Z149,'Parameters &amp; Main Results'!$B$38,0)</f>
        <v>1934.4635662187577</v>
      </c>
      <c r="AC149" s="70">
        <f ca="1">SUMPRODUCT(Z149:OFFSET(Z149,'Parameters &amp; Main Results'!$B$38-1,0),'Parameters &amp; Main Results'!$B$42:OFFSET('Parameters &amp; Main Results'!$B$42,'Parameters &amp; Main Results'!$B$38-1,0)   )/OFFSET(Z149,'Parameters &amp; Main Results'!$B$38,0)</f>
        <v>0</v>
      </c>
      <c r="AD149" s="155">
        <f t="shared" si="4"/>
        <v>-8.9622075151454372E-2</v>
      </c>
      <c r="AE149" s="252">
        <f t="shared" ca="1" si="156"/>
        <v>209.3853</v>
      </c>
      <c r="AF149" s="253">
        <f t="shared" ca="1" si="158"/>
        <v>0.21207840282961607</v>
      </c>
      <c r="AG149" s="258">
        <f t="shared" ca="1" si="159"/>
        <v>0</v>
      </c>
      <c r="AH149" s="227" t="str">
        <f ca="1">IF(SUM(AG149:OFFSET(AG149,(-HoldAggressiveTime-1),0,,))=0,"Defensive","Aggressive")</f>
        <v>Defensive</v>
      </c>
    </row>
    <row r="150" spans="1:34" ht="15" x14ac:dyDescent="0.2">
      <c r="A150">
        <f t="shared" si="15"/>
        <v>1</v>
      </c>
      <c r="B150">
        <f t="shared" si="16"/>
        <v>1883</v>
      </c>
      <c r="C150" s="70">
        <f t="shared" si="1"/>
        <v>1882.9999999999891</v>
      </c>
      <c r="D150" s="64" t="s">
        <v>115</v>
      </c>
      <c r="E150" s="151">
        <v>9.9903305800000002</v>
      </c>
      <c r="F150" s="152">
        <v>253.85560000000001</v>
      </c>
      <c r="G150" s="152">
        <v>185.8691</v>
      </c>
      <c r="H150" s="152">
        <v>198.84334967000001</v>
      </c>
      <c r="I150" s="152">
        <v>253.85560000000001</v>
      </c>
      <c r="J150" s="152">
        <v>9.9903305800000002</v>
      </c>
      <c r="K150" s="152">
        <v>9.9903305800000002</v>
      </c>
      <c r="L150" s="152">
        <v>20.67</v>
      </c>
      <c r="M150" s="153">
        <v>15.294176390000001</v>
      </c>
      <c r="N150" s="17">
        <f t="shared" ref="N150:T150" si="163">F150/F149/$E150*$E149-1</f>
        <v>2.5296365440286017E-4</v>
      </c>
      <c r="O150" s="17">
        <f t="shared" si="163"/>
        <v>-7.0771536893029507E-3</v>
      </c>
      <c r="P150" s="17">
        <f t="shared" si="163"/>
        <v>4.4583333339964781E-3</v>
      </c>
      <c r="Q150" s="17">
        <f t="shared" si="163"/>
        <v>2.5296365440286017E-4</v>
      </c>
      <c r="R150" s="17">
        <f t="shared" si="163"/>
        <v>0</v>
      </c>
      <c r="S150" s="17">
        <f t="shared" si="163"/>
        <v>0</v>
      </c>
      <c r="T150" s="17">
        <f t="shared" si="163"/>
        <v>0</v>
      </c>
      <c r="U150" s="240">
        <v>0</v>
      </c>
      <c r="V150" s="240">
        <v>0</v>
      </c>
      <c r="W150" s="223">
        <f t="shared" ca="1" si="161"/>
        <v>-1.2673746637251117E-3</v>
      </c>
      <c r="X150" s="223">
        <f>MMULT(N150:T150,'Parameters &amp; Main Results'!$B$12:$B$18)-'Parameters &amp; Main Results'!$B$22/12+MMULT(U150:V150,'Parameters &amp; Main Results'!$B$20:$B$21)</f>
        <v>-1.2673746637251117E-3</v>
      </c>
      <c r="Y150" s="223">
        <f>MMULT(N150:T150,'Parameters &amp; Main Results'!$C$12:$C$18)-'Parameters &amp; Main Results'!$C$22/12+MMULT(U150:V150,'Parameters &amp; Main Results'!$C$20:$C$21)</f>
        <v>-5.2171474663438762E-4</v>
      </c>
      <c r="Z150" s="17">
        <f t="shared" ca="1" si="146"/>
        <v>2305.2434378885314</v>
      </c>
      <c r="AA150" s="70">
        <f ca="1">Z150/OFFSET(Z150,'Parameters &amp; Main Results'!$B$38,0)</f>
        <v>9.3461183485607382</v>
      </c>
      <c r="AB150" s="70">
        <f ca="1">SUMPRODUCT(Z150:OFFSET(Z150,'Parameters &amp; Main Results'!$B$38-1,0), 'Cash Flow Assist'!$P$11:OFFSET('Cash Flow Assist'!$P$11,'Parameters &amp; Main Results'!$B$38-1,0)  )/OFFSET(Z150,'Parameters &amp; Main Results'!$B$38,0)</f>
        <v>1961.7264956375107</v>
      </c>
      <c r="AC150" s="70">
        <f ca="1">SUMPRODUCT(Z150:OFFSET(Z150,'Parameters &amp; Main Results'!$B$38-1,0),'Parameters &amp; Main Results'!$B$42:OFFSET('Parameters &amp; Main Results'!$B$42,'Parameters &amp; Main Results'!$B$38-1,0)   )/OFFSET(Z150,'Parameters &amp; Main Results'!$B$38,0)</f>
        <v>0</v>
      </c>
      <c r="AD150" s="155">
        <f t="shared" si="4"/>
        <v>-8.9391782624697047E-2</v>
      </c>
      <c r="AE150" s="252">
        <f t="shared" ca="1" si="156"/>
        <v>221.45740000000001</v>
      </c>
      <c r="AF150" s="253">
        <f t="shared" ca="1" si="158"/>
        <v>0.14629540489502724</v>
      </c>
      <c r="AG150" s="258">
        <f t="shared" ca="1" si="159"/>
        <v>0</v>
      </c>
      <c r="AH150" s="227" t="str">
        <f ca="1">IF(SUM(AG150:OFFSET(AG150,(-HoldAggressiveTime-1),0,,))=0,"Defensive","Aggressive")</f>
        <v>Defensive</v>
      </c>
    </row>
    <row r="151" spans="1:34" ht="15" x14ac:dyDescent="0.2">
      <c r="A151">
        <f t="shared" si="15"/>
        <v>2</v>
      </c>
      <c r="B151">
        <f t="shared" si="16"/>
        <v>1883</v>
      </c>
      <c r="C151" s="70">
        <f t="shared" si="1"/>
        <v>1883.0833333333223</v>
      </c>
      <c r="D151" s="64" t="s">
        <v>115</v>
      </c>
      <c r="E151" s="151">
        <v>10.08541488</v>
      </c>
      <c r="F151" s="152">
        <v>249.05289999999999</v>
      </c>
      <c r="G151" s="152">
        <v>186.38829999999999</v>
      </c>
      <c r="H151" s="152">
        <v>199.7298596</v>
      </c>
      <c r="I151" s="152">
        <v>249.05289999999999</v>
      </c>
      <c r="J151" s="152">
        <v>10.08541488</v>
      </c>
      <c r="K151" s="152">
        <v>10.08541488</v>
      </c>
      <c r="L151" s="152">
        <v>20.67</v>
      </c>
      <c r="M151" s="153">
        <v>14.76356593</v>
      </c>
      <c r="N151" s="17">
        <f t="shared" ref="N151:T151" si="164">F151/F150/$E151*$E150-1</f>
        <v>-2.8168558255241338E-2</v>
      </c>
      <c r="O151" s="17">
        <f t="shared" si="164"/>
        <v>-6.6608735326273427E-3</v>
      </c>
      <c r="P151" s="17">
        <f t="shared" si="164"/>
        <v>-5.0116011055355569E-3</v>
      </c>
      <c r="Q151" s="17">
        <f t="shared" si="164"/>
        <v>-2.8168558255241338E-2</v>
      </c>
      <c r="R151" s="17">
        <f t="shared" si="164"/>
        <v>0</v>
      </c>
      <c r="S151" s="17">
        <f t="shared" si="164"/>
        <v>0</v>
      </c>
      <c r="T151" s="17">
        <f t="shared" si="164"/>
        <v>-9.4279016908423996E-3</v>
      </c>
      <c r="U151" s="240">
        <v>0</v>
      </c>
      <c r="V151" s="240">
        <v>0</v>
      </c>
      <c r="W151" s="223">
        <f t="shared" ca="1" si="161"/>
        <v>-2.2971655149165257E-2</v>
      </c>
      <c r="X151" s="223">
        <f>MMULT(N151:T151,'Parameters &amp; Main Results'!$B$12:$B$18)-'Parameters &amp; Main Results'!$B$22/12+MMULT(U151:V151,'Parameters &amp; Main Results'!$B$20:$B$21)</f>
        <v>-2.2971655149165257E-2</v>
      </c>
      <c r="Y151" s="223">
        <f>MMULT(N151:T151,'Parameters &amp; Main Results'!$C$12:$C$18)-'Parameters &amp; Main Results'!$C$22/12+MMULT(U151:V151,'Parameters &amp; Main Results'!$C$20:$C$21)</f>
        <v>-2.6059456449646606E-2</v>
      </c>
      <c r="Z151" s="17">
        <f t="shared" ca="1" si="146"/>
        <v>2308.1687524850327</v>
      </c>
      <c r="AA151" s="70">
        <f ca="1">Z151/OFFSET(Z151,'Parameters &amp; Main Results'!$B$38,0)</f>
        <v>9.3494670205429937</v>
      </c>
      <c r="AB151" s="70">
        <f ca="1">SUMPRODUCT(Z151:OFFSET(Z151,'Parameters &amp; Main Results'!$B$38-1,0), 'Cash Flow Assist'!$P$11:OFFSET('Cash Flow Assist'!$P$11,'Parameters &amp; Main Results'!$B$38-1,0)  )/OFFSET(Z151,'Parameters &amp; Main Results'!$B$38,0)</f>
        <v>1951.603712835233</v>
      </c>
      <c r="AC151" s="70">
        <f ca="1">SUMPRODUCT(Z151:OFFSET(Z151,'Parameters &amp; Main Results'!$B$38-1,0),'Parameters &amp; Main Results'!$B$42:OFFSET('Parameters &amp; Main Results'!$B$42,'Parameters &amp; Main Results'!$B$38-1,0)   )/OFFSET(Z151,'Parameters &amp; Main Results'!$B$38,0)</f>
        <v>0</v>
      </c>
      <c r="AD151" s="155">
        <f t="shared" si="4"/>
        <v>-0.1150423032435347</v>
      </c>
      <c r="AE151" s="252">
        <f t="shared" ca="1" si="156"/>
        <v>231.12610000000001</v>
      </c>
      <c r="AF151" s="253">
        <f t="shared" ca="1" si="158"/>
        <v>7.7562854216810584E-2</v>
      </c>
      <c r="AG151" s="258">
        <f t="shared" ca="1" si="159"/>
        <v>0</v>
      </c>
      <c r="AH151" s="227" t="str">
        <f ca="1">IF(SUM(AG151:OFFSET(AG151,(-HoldAggressiveTime-1),0,,))=0,"Defensive","Aggressive")</f>
        <v>Defensive</v>
      </c>
    </row>
    <row r="152" spans="1:34" ht="15" x14ac:dyDescent="0.2">
      <c r="A152">
        <f t="shared" si="15"/>
        <v>3</v>
      </c>
      <c r="B152">
        <f t="shared" si="16"/>
        <v>1883</v>
      </c>
      <c r="C152" s="70">
        <f t="shared" si="1"/>
        <v>1883.1666666666556</v>
      </c>
      <c r="D152" s="64" t="s">
        <v>115</v>
      </c>
      <c r="E152" s="151">
        <v>9.9903305800000002</v>
      </c>
      <c r="F152" s="152">
        <v>253.48949999999999</v>
      </c>
      <c r="G152" s="152">
        <v>187.5898</v>
      </c>
      <c r="H152" s="152">
        <v>200.62032189999999</v>
      </c>
      <c r="I152" s="152">
        <v>253.48949999999999</v>
      </c>
      <c r="J152" s="152">
        <v>9.9903305800000002</v>
      </c>
      <c r="K152" s="152">
        <v>9.9903305800000002</v>
      </c>
      <c r="L152" s="152">
        <v>20.67</v>
      </c>
      <c r="M152" s="153">
        <v>15.06931563</v>
      </c>
      <c r="N152" s="17">
        <f t="shared" ref="N152:T152" si="165">F152/F151/$E152*$E151-1</f>
        <v>2.7501065155724591E-2</v>
      </c>
      <c r="O152" s="17">
        <f t="shared" si="165"/>
        <v>1.6025205824465427E-2</v>
      </c>
      <c r="P152" s="17">
        <f t="shared" si="165"/>
        <v>1.4018399159796635E-2</v>
      </c>
      <c r="Q152" s="17">
        <f t="shared" si="165"/>
        <v>2.7501065155724591E-2</v>
      </c>
      <c r="R152" s="17">
        <f t="shared" si="165"/>
        <v>0</v>
      </c>
      <c r="S152" s="17">
        <f t="shared" si="165"/>
        <v>0</v>
      </c>
      <c r="T152" s="17">
        <f t="shared" si="165"/>
        <v>9.5176329990873665E-3</v>
      </c>
      <c r="U152" s="240">
        <v>0</v>
      </c>
      <c r="V152" s="240">
        <v>0</v>
      </c>
      <c r="W152" s="223">
        <f t="shared" ca="1" si="161"/>
        <v>2.4265055014974231E-2</v>
      </c>
      <c r="X152" s="223">
        <f>MMULT(N152:T152,'Parameters &amp; Main Results'!$B$12:$B$18)-'Parameters &amp; Main Results'!$B$22/12+MMULT(U152:V152,'Parameters &amp; Main Results'!$B$20:$B$21)</f>
        <v>2.4265055014974231E-2</v>
      </c>
      <c r="Y152" s="223">
        <f>MMULT(N152:T152,'Parameters &amp; Main Results'!$C$12:$C$18)-'Parameters &amp; Main Results'!$C$22/12+MMULT(U152:V152,'Parameters &amp; Main Results'!$C$20:$C$21)</f>
        <v>2.6311812555932009E-2</v>
      </c>
      <c r="Z152" s="17">
        <f t="shared" ca="1" si="146"/>
        <v>2362.437860323721</v>
      </c>
      <c r="AA152" s="70">
        <f ca="1">Z152/OFFSET(Z152,'Parameters &amp; Main Results'!$B$38,0)</f>
        <v>9.5816578451325061</v>
      </c>
      <c r="AB152" s="70">
        <f ca="1">SUMPRODUCT(Z152:OFFSET(Z152,'Parameters &amp; Main Results'!$B$38-1,0), 'Cash Flow Assist'!$P$11:OFFSET('Cash Flow Assist'!$P$11,'Parameters &amp; Main Results'!$B$38-1,0)  )/OFFSET(Z152,'Parameters &amp; Main Results'!$B$38,0)</f>
        <v>1945.7659224397339</v>
      </c>
      <c r="AC152" s="70">
        <f ca="1">SUMPRODUCT(Z152:OFFSET(Z152,'Parameters &amp; Main Results'!$B$38-1,0),'Parameters &amp; Main Results'!$B$42:OFFSET('Parameters &amp; Main Results'!$B$42,'Parameters &amp; Main Results'!$B$38-1,0)   )/OFFSET(Z152,'Parameters &amp; Main Results'!$B$38,0)</f>
        <v>0</v>
      </c>
      <c r="AD152" s="155">
        <f t="shared" si="4"/>
        <v>-9.0705023964975151E-2</v>
      </c>
      <c r="AE152" s="252">
        <f t="shared" ca="1" si="156"/>
        <v>245.74010000000001</v>
      </c>
      <c r="AF152" s="253">
        <f t="shared" ca="1" si="158"/>
        <v>3.153494281153129E-2</v>
      </c>
      <c r="AG152" s="258">
        <f t="shared" ca="1" si="159"/>
        <v>0</v>
      </c>
      <c r="AH152" s="227" t="str">
        <f ca="1">IF(SUM(AG152:OFFSET(AG152,(-HoldAggressiveTime-1),0,,))=0,"Defensive","Aggressive")</f>
        <v>Defensive</v>
      </c>
    </row>
    <row r="153" spans="1:34" ht="15" x14ac:dyDescent="0.2">
      <c r="A153">
        <f t="shared" si="15"/>
        <v>4</v>
      </c>
      <c r="B153">
        <f t="shared" si="16"/>
        <v>1883</v>
      </c>
      <c r="C153" s="70">
        <f t="shared" si="1"/>
        <v>1883.2499999999889</v>
      </c>
      <c r="D153" s="64" t="s">
        <v>115</v>
      </c>
      <c r="E153" s="151">
        <v>9.8951652899999996</v>
      </c>
      <c r="F153" s="152">
        <v>260.14330000000001</v>
      </c>
      <c r="G153" s="152">
        <v>188.2131</v>
      </c>
      <c r="H153" s="152">
        <v>201.51475416</v>
      </c>
      <c r="I153" s="152">
        <v>260.14330000000001</v>
      </c>
      <c r="J153" s="152">
        <v>9.8951652899999996</v>
      </c>
      <c r="K153" s="152">
        <v>9.8951652899999996</v>
      </c>
      <c r="L153" s="152">
        <v>20.67</v>
      </c>
      <c r="M153" s="153">
        <v>15.51187086</v>
      </c>
      <c r="N153" s="17">
        <f t="shared" ref="N153:T153" si="166">F153/F152/$E153*$E152-1</f>
        <v>3.6118615355728245E-2</v>
      </c>
      <c r="O153" s="17">
        <f t="shared" si="166"/>
        <v>1.2971982898904333E-2</v>
      </c>
      <c r="P153" s="17">
        <f t="shared" si="166"/>
        <v>1.4118562885977903E-2</v>
      </c>
      <c r="Q153" s="17">
        <f t="shared" si="166"/>
        <v>3.6118615355728245E-2</v>
      </c>
      <c r="R153" s="17">
        <f t="shared" si="166"/>
        <v>0</v>
      </c>
      <c r="S153" s="17">
        <f t="shared" si="166"/>
        <v>0</v>
      </c>
      <c r="T153" s="17">
        <f t="shared" si="166"/>
        <v>9.6173522332339001E-3</v>
      </c>
      <c r="U153" s="240">
        <v>0</v>
      </c>
      <c r="V153" s="240">
        <v>0</v>
      </c>
      <c r="W153" s="223">
        <f t="shared" ca="1" si="161"/>
        <v>3.0122559041572083E-2</v>
      </c>
      <c r="X153" s="223">
        <f>MMULT(N153:T153,'Parameters &amp; Main Results'!$B$12:$B$18)-'Parameters &amp; Main Results'!$B$22/12+MMULT(U153:V153,'Parameters &amp; Main Results'!$B$20:$B$21)</f>
        <v>3.0122559041572083E-2</v>
      </c>
      <c r="Y153" s="223">
        <f>MMULT(N153:T153,'Parameters &amp; Main Results'!$C$12:$C$18)-'Parameters &amp; Main Results'!$C$22/12+MMULT(U153:V153,'Parameters &amp; Main Results'!$C$20:$C$21)</f>
        <v>3.3762285443379184E-2</v>
      </c>
      <c r="Z153" s="17">
        <f t="shared" ca="1" si="146"/>
        <v>2306.471209533926</v>
      </c>
      <c r="AA153" s="70">
        <f ca="1">Z153/OFFSET(Z153,'Parameters &amp; Main Results'!$B$38,0)</f>
        <v>10.149209977672276</v>
      </c>
      <c r="AB153" s="70">
        <f ca="1">SUMPRODUCT(Z153:OFFSET(Z153,'Parameters &amp; Main Results'!$B$38-1,0), 'Cash Flow Assist'!$P$11:OFFSET('Cash Flow Assist'!$P$11,'Parameters &amp; Main Results'!$B$38-1,0)  )/OFFSET(Z153,'Parameters &amp; Main Results'!$B$38,0)</f>
        <v>2101.7200537279618</v>
      </c>
      <c r="AC153" s="70">
        <f ca="1">SUMPRODUCT(Z153:OFFSET(Z153,'Parameters &amp; Main Results'!$B$38-1,0),'Parameters &amp; Main Results'!$B$42:OFFSET('Parameters &amp; Main Results'!$B$42,'Parameters &amp; Main Results'!$B$38-1,0)   )/OFFSET(Z153,'Parameters &amp; Main Results'!$B$38,0)</f>
        <v>0</v>
      </c>
      <c r="AD153" s="155">
        <f t="shared" si="4"/>
        <v>-5.7862548480669962E-2</v>
      </c>
      <c r="AE153" s="252">
        <f t="shared" ca="1" si="156"/>
        <v>245.61660000000001</v>
      </c>
      <c r="AF153" s="253">
        <f t="shared" ca="1" si="158"/>
        <v>5.9143803798277501E-2</v>
      </c>
      <c r="AG153" s="258">
        <f t="shared" ca="1" si="159"/>
        <v>0</v>
      </c>
      <c r="AH153" s="227" t="str">
        <f ca="1">IF(SUM(AG153:OFFSET(AG153,(-HoldAggressiveTime-1),0,,))=0,"Defensive","Aggressive")</f>
        <v>Defensive</v>
      </c>
    </row>
    <row r="154" spans="1:34" ht="15" x14ac:dyDescent="0.2">
      <c r="A154">
        <f t="shared" si="15"/>
        <v>5</v>
      </c>
      <c r="B154">
        <f t="shared" si="16"/>
        <v>1883</v>
      </c>
      <c r="C154" s="70">
        <f t="shared" si="1"/>
        <v>1883.3333333333221</v>
      </c>
      <c r="D154" s="64" t="s">
        <v>115</v>
      </c>
      <c r="E154" s="151">
        <v>9.8000000000000007</v>
      </c>
      <c r="F154" s="152">
        <v>256.37400000000002</v>
      </c>
      <c r="G154" s="152">
        <v>188.14670000000001</v>
      </c>
      <c r="H154" s="152">
        <v>202.41317411</v>
      </c>
      <c r="I154" s="152">
        <v>256.37400000000002</v>
      </c>
      <c r="J154" s="152">
        <v>9.8000000000000007</v>
      </c>
      <c r="K154" s="152">
        <v>9.8000000000000007</v>
      </c>
      <c r="L154" s="152">
        <v>20.67</v>
      </c>
      <c r="M154" s="153">
        <v>15.33390296</v>
      </c>
      <c r="N154" s="17">
        <f t="shared" ref="N154:T154" si="167">F154/F153/$E154*$E153-1</f>
        <v>-4.9192800627068101E-3</v>
      </c>
      <c r="O154" s="17">
        <f t="shared" si="167"/>
        <v>9.3545264123826577E-3</v>
      </c>
      <c r="P154" s="17">
        <f t="shared" si="167"/>
        <v>1.4212370965901444E-2</v>
      </c>
      <c r="Q154" s="17">
        <f t="shared" si="167"/>
        <v>-4.9192800627068101E-3</v>
      </c>
      <c r="R154" s="17">
        <f t="shared" si="167"/>
        <v>0</v>
      </c>
      <c r="S154" s="17">
        <f t="shared" si="167"/>
        <v>0</v>
      </c>
      <c r="T154" s="17">
        <f t="shared" si="167"/>
        <v>9.7107438775507759E-3</v>
      </c>
      <c r="U154" s="240">
        <v>0</v>
      </c>
      <c r="V154" s="240">
        <v>0</v>
      </c>
      <c r="W154" s="223">
        <f t="shared" ca="1" si="161"/>
        <v>-1.3746842373427031E-3</v>
      </c>
      <c r="X154" s="223">
        <f>MMULT(N154:T154,'Parameters &amp; Main Results'!$B$12:$B$18)-'Parameters &amp; Main Results'!$B$22/12+MMULT(U154:V154,'Parameters &amp; Main Results'!$B$20:$B$21)</f>
        <v>-1.3746842373427031E-3</v>
      </c>
      <c r="Y154" s="223">
        <f>MMULT(N154:T154,'Parameters &amp; Main Results'!$C$12:$C$18)-'Parameters &amp; Main Results'!$C$22/12+MMULT(U154:V154,'Parameters &amp; Main Results'!$C$20:$C$21)</f>
        <v>-3.53356608186453E-3</v>
      </c>
      <c r="Z154" s="17">
        <f t="shared" ca="1" si="146"/>
        <v>2239.0260161663396</v>
      </c>
      <c r="AA154" s="70">
        <f ca="1">Z154/OFFSET(Z154,'Parameters &amp; Main Results'!$B$38,0)</f>
        <v>10.116574239541926</v>
      </c>
      <c r="AB154" s="70">
        <f ca="1">SUMPRODUCT(Z154:OFFSET(Z154,'Parameters &amp; Main Results'!$B$38-1,0), 'Cash Flow Assist'!$P$11:OFFSET('Cash Flow Assist'!$P$11,'Parameters &amp; Main Results'!$B$38-1,0)  )/OFFSET(Z154,'Parameters &amp; Main Results'!$B$38,0)</f>
        <v>2148.6728839830689</v>
      </c>
      <c r="AC154" s="70">
        <f ca="1">SUMPRODUCT(Z154:OFFSET(Z154,'Parameters &amp; Main Results'!$B$38-1,0),'Parameters &amp; Main Results'!$B$42:OFFSET('Parameters &amp; Main Results'!$B$42,'Parameters &amp; Main Results'!$B$38-1,0)   )/OFFSET(Z154,'Parameters &amp; Main Results'!$B$38,0)</f>
        <v>0</v>
      </c>
      <c r="AD154" s="155">
        <f t="shared" si="4"/>
        <v>-6.2497186462258436E-2</v>
      </c>
      <c r="AE154" s="252">
        <f t="shared" ca="1" si="156"/>
        <v>249.42869999999999</v>
      </c>
      <c r="AF154" s="253">
        <f t="shared" ca="1" si="158"/>
        <v>2.7844831007819197E-2</v>
      </c>
      <c r="AG154" s="258">
        <f t="shared" ca="1" si="159"/>
        <v>0</v>
      </c>
      <c r="AH154" s="227" t="str">
        <f ca="1">IF(SUM(AG154:OFFSET(AG154,(-HoldAggressiveTime-1),0,,))=0,"Defensive","Aggressive")</f>
        <v>Defensive</v>
      </c>
    </row>
    <row r="155" spans="1:34" ht="15" x14ac:dyDescent="0.2">
      <c r="A155">
        <f t="shared" si="15"/>
        <v>6</v>
      </c>
      <c r="B155">
        <f t="shared" si="16"/>
        <v>1883</v>
      </c>
      <c r="C155" s="70">
        <f t="shared" si="1"/>
        <v>1883.4166666666554</v>
      </c>
      <c r="D155" s="64" t="s">
        <v>115</v>
      </c>
      <c r="E155" s="151">
        <v>9.5145851199999996</v>
      </c>
      <c r="F155" s="152">
        <v>260.33850000000001</v>
      </c>
      <c r="G155" s="152">
        <v>189.0658</v>
      </c>
      <c r="H155" s="152">
        <v>203.31559951</v>
      </c>
      <c r="I155" s="152">
        <v>260.33850000000001</v>
      </c>
      <c r="J155" s="152">
        <v>9.5145851199999996</v>
      </c>
      <c r="K155" s="152">
        <v>9.5145851199999996</v>
      </c>
      <c r="L155" s="152">
        <v>20.67</v>
      </c>
      <c r="M155" s="153">
        <v>15.93481261</v>
      </c>
      <c r="N155" s="17">
        <f t="shared" ref="N155:T155" si="168">F155/F154/$E155*$E154-1</f>
        <v>4.5925228782760064E-2</v>
      </c>
      <c r="O155" s="17">
        <f t="shared" si="168"/>
        <v>3.5029173774345779E-2</v>
      </c>
      <c r="P155" s="17">
        <f t="shared" si="168"/>
        <v>3.4589689666532974E-2</v>
      </c>
      <c r="Q155" s="17">
        <f t="shared" si="168"/>
        <v>4.5925228782760064E-2</v>
      </c>
      <c r="R155" s="17">
        <f t="shared" si="168"/>
        <v>0</v>
      </c>
      <c r="S155" s="17">
        <f t="shared" si="168"/>
        <v>0</v>
      </c>
      <c r="T155" s="17">
        <f t="shared" si="168"/>
        <v>2.9997616963880924E-2</v>
      </c>
      <c r="U155" s="240">
        <v>0</v>
      </c>
      <c r="V155" s="240">
        <v>0</v>
      </c>
      <c r="W155" s="223">
        <f t="shared" ca="1" si="161"/>
        <v>4.2907970523466579E-2</v>
      </c>
      <c r="X155" s="223">
        <f>MMULT(N155:T155,'Parameters &amp; Main Results'!$B$12:$B$18)-'Parameters &amp; Main Results'!$B$22/12+MMULT(U155:V155,'Parameters &amp; Main Results'!$B$20:$B$21)</f>
        <v>4.2907970523466579E-2</v>
      </c>
      <c r="Y155" s="223">
        <f>MMULT(N155:T155,'Parameters &amp; Main Results'!$C$12:$C$18)-'Parameters &amp; Main Results'!$C$22/12+MMULT(U155:V155,'Parameters &amp; Main Results'!$C$20:$C$21)</f>
        <v>4.479395661525197E-2</v>
      </c>
      <c r="Z155" s="17">
        <f t="shared" ca="1" si="146"/>
        <v>2242.1082069768872</v>
      </c>
      <c r="AA155" s="70">
        <f ca="1">Z155/OFFSET(Z155,'Parameters &amp; Main Results'!$B$38,0)</f>
        <v>10.18935725832166</v>
      </c>
      <c r="AB155" s="70">
        <f ca="1">SUMPRODUCT(Z155:OFFSET(Z155,'Parameters &amp; Main Results'!$B$38-1,0), 'Cash Flow Assist'!$P$11:OFFSET('Cash Flow Assist'!$P$11,'Parameters &amp; Main Results'!$B$38-1,0)  )/OFFSET(Z155,'Parameters &amp; Main Results'!$B$38,0)</f>
        <v>2151.9868302411992</v>
      </c>
      <c r="AC155" s="70">
        <f ca="1">SUMPRODUCT(Z155:OFFSET(Z155,'Parameters &amp; Main Results'!$B$38-1,0),'Parameters &amp; Main Results'!$B$42:OFFSET('Parameters &amp; Main Results'!$B$42,'Parameters &amp; Main Results'!$B$38-1,0)   )/OFFSET(Z155,'Parameters &amp; Main Results'!$B$38,0)</f>
        <v>0</v>
      </c>
      <c r="AD155" s="155">
        <f t="shared" si="4"/>
        <v>-1.9442155266056416E-2</v>
      </c>
      <c r="AE155" s="252">
        <f t="shared" ca="1" si="156"/>
        <v>249.7818</v>
      </c>
      <c r="AF155" s="253">
        <f t="shared" ca="1" si="158"/>
        <v>4.2263687746665314E-2</v>
      </c>
      <c r="AG155" s="258">
        <f t="shared" ca="1" si="159"/>
        <v>0</v>
      </c>
      <c r="AH155" s="227" t="str">
        <f ca="1">IF(SUM(AG155:OFFSET(AG155,(-HoldAggressiveTime-1),0,,))=0,"Defensive","Aggressive")</f>
        <v>Defensive</v>
      </c>
    </row>
    <row r="156" spans="1:34" ht="15" x14ac:dyDescent="0.2">
      <c r="A156">
        <f t="shared" si="15"/>
        <v>7</v>
      </c>
      <c r="B156">
        <f t="shared" si="16"/>
        <v>1883</v>
      </c>
      <c r="C156" s="70">
        <f t="shared" si="1"/>
        <v>1883.4999999999886</v>
      </c>
      <c r="D156" s="64" t="s">
        <v>115</v>
      </c>
      <c r="E156" s="151">
        <v>9.3242545499999991</v>
      </c>
      <c r="F156" s="152">
        <v>257.12709999999998</v>
      </c>
      <c r="G156" s="152">
        <v>188.21090000000001</v>
      </c>
      <c r="H156" s="152">
        <v>204.22204822</v>
      </c>
      <c r="I156" s="152">
        <v>257.12709999999998</v>
      </c>
      <c r="J156" s="152">
        <v>9.3242545499999991</v>
      </c>
      <c r="K156" s="152">
        <v>9.3242545499999991</v>
      </c>
      <c r="L156" s="152">
        <v>20.67</v>
      </c>
      <c r="M156" s="153">
        <v>15.954628230000001</v>
      </c>
      <c r="N156" s="17">
        <f t="shared" ref="N156:T156" si="169">F156/F155/$E156*$E155-1</f>
        <v>7.8251412280592181E-3</v>
      </c>
      <c r="O156" s="17">
        <f t="shared" si="169"/>
        <v>1.579841162486173E-2</v>
      </c>
      <c r="P156" s="17">
        <f t="shared" si="169"/>
        <v>2.4961755444952605E-2</v>
      </c>
      <c r="Q156" s="17">
        <f t="shared" si="169"/>
        <v>7.8251412280592181E-3</v>
      </c>
      <c r="R156" s="17">
        <f t="shared" si="169"/>
        <v>0</v>
      </c>
      <c r="S156" s="17">
        <f t="shared" si="169"/>
        <v>0</v>
      </c>
      <c r="T156" s="17">
        <f t="shared" si="169"/>
        <v>2.0412416775987818E-2</v>
      </c>
      <c r="U156" s="240">
        <v>0</v>
      </c>
      <c r="V156" s="240">
        <v>0</v>
      </c>
      <c r="W156" s="223">
        <f t="shared" ca="1" si="161"/>
        <v>1.0007492418149485E-2</v>
      </c>
      <c r="X156" s="223">
        <f>MMULT(N156:T156,'Parameters &amp; Main Results'!$B$12:$B$18)-'Parameters &amp; Main Results'!$B$22/12+MMULT(U156:V156,'Parameters &amp; Main Results'!$B$20:$B$21)</f>
        <v>1.0007492418149485E-2</v>
      </c>
      <c r="Y156" s="223">
        <f>MMULT(N156:T156,'Parameters &amp; Main Results'!$C$12:$C$18)-'Parameters &amp; Main Results'!$C$22/12+MMULT(U156:V156,'Parameters &amp; Main Results'!$C$20:$C$21)</f>
        <v>8.5808016010728034E-3</v>
      </c>
      <c r="Z156" s="17">
        <f t="shared" ca="1" si="146"/>
        <v>2149.861991994851</v>
      </c>
      <c r="AA156" s="70">
        <f ca="1">Z156/OFFSET(Z156,'Parameters &amp; Main Results'!$B$38,0)</f>
        <v>9.5487096452356344</v>
      </c>
      <c r="AB156" s="70">
        <f ca="1">SUMPRODUCT(Z156:OFFSET(Z156,'Parameters &amp; Main Results'!$B$38-1,0), 'Cash Flow Assist'!$P$11:OFFSET('Cash Flow Assist'!$P$11,'Parameters &amp; Main Results'!$B$38-1,0)  )/OFFSET(Z156,'Parameters &amp; Main Results'!$B$38,0)</f>
        <v>2094.2330546557901</v>
      </c>
      <c r="AC156" s="70">
        <f ca="1">SUMPRODUCT(Z156:OFFSET(Z156,'Parameters &amp; Main Results'!$B$38-1,0),'Parameters &amp; Main Results'!$B$42:OFFSET('Parameters &amp; Main Results'!$B$42,'Parameters &amp; Main Results'!$B$38-1,0)   )/OFFSET(Z156,'Parameters &amp; Main Results'!$B$38,0)</f>
        <v>0</v>
      </c>
      <c r="AD156" s="155">
        <f t="shared" si="4"/>
        <v>-1.1769151648731935E-2</v>
      </c>
      <c r="AE156" s="252">
        <f t="shared" ca="1" si="156"/>
        <v>261.60849999999999</v>
      </c>
      <c r="AF156" s="253">
        <f t="shared" ca="1" si="158"/>
        <v>-1.7130177345155099E-2</v>
      </c>
      <c r="AG156" s="258">
        <f t="shared" ca="1" si="159"/>
        <v>0</v>
      </c>
      <c r="AH156" s="227" t="str">
        <f ca="1">IF(SUM(AG156:OFFSET(AG156,(-HoldAggressiveTime-1),0,,))=0,"Defensive","Aggressive")</f>
        <v>Defensive</v>
      </c>
    </row>
    <row r="157" spans="1:34" ht="15" x14ac:dyDescent="0.2">
      <c r="A157">
        <f t="shared" si="15"/>
        <v>8</v>
      </c>
      <c r="B157">
        <f t="shared" si="16"/>
        <v>1883</v>
      </c>
      <c r="C157" s="70">
        <f t="shared" si="1"/>
        <v>1883.5833333333219</v>
      </c>
      <c r="D157" s="64" t="s">
        <v>115</v>
      </c>
      <c r="E157" s="151">
        <v>9.3242545499999991</v>
      </c>
      <c r="F157" s="152">
        <v>246.64189999999999</v>
      </c>
      <c r="G157" s="152">
        <v>189.23779999999999</v>
      </c>
      <c r="H157" s="152">
        <v>205.13253818999999</v>
      </c>
      <c r="I157" s="152">
        <v>246.64189999999999</v>
      </c>
      <c r="J157" s="152">
        <v>9.3242545499999991</v>
      </c>
      <c r="K157" s="152">
        <v>9.3242545499999991</v>
      </c>
      <c r="L157" s="152">
        <v>20.67</v>
      </c>
      <c r="M157" s="153">
        <v>15.19958909</v>
      </c>
      <c r="N157" s="17">
        <f t="shared" ref="N157:T157" si="170">F157/F156/$E157*$E156-1</f>
        <v>-4.0778276579948147E-2</v>
      </c>
      <c r="O157" s="17">
        <f t="shared" si="170"/>
        <v>5.4561133281865182E-3</v>
      </c>
      <c r="P157" s="17">
        <f t="shared" si="170"/>
        <v>4.458333357910238E-3</v>
      </c>
      <c r="Q157" s="17">
        <f t="shared" si="170"/>
        <v>-4.0778276579948147E-2</v>
      </c>
      <c r="R157" s="17">
        <f t="shared" si="170"/>
        <v>0</v>
      </c>
      <c r="S157" s="17">
        <f t="shared" si="170"/>
        <v>0</v>
      </c>
      <c r="T157" s="17">
        <f t="shared" si="170"/>
        <v>0</v>
      </c>
      <c r="U157" s="240">
        <v>0</v>
      </c>
      <c r="V157" s="240">
        <v>0</v>
      </c>
      <c r="W157" s="223">
        <f t="shared" ca="1" si="161"/>
        <v>-2.9534151435990471E-2</v>
      </c>
      <c r="X157" s="223">
        <f>MMULT(N157:T157,'Parameters &amp; Main Results'!$B$12:$B$18)-'Parameters &amp; Main Results'!$B$22/12+MMULT(U157:V157,'Parameters &amp; Main Results'!$B$20:$B$21)</f>
        <v>-2.9534151435990471E-2</v>
      </c>
      <c r="Y157" s="223">
        <f>MMULT(N157:T157,'Parameters &amp; Main Results'!$C$12:$C$18)-'Parameters &amp; Main Results'!$C$22/12+MMULT(U157:V157,'Parameters &amp; Main Results'!$C$20:$C$21)</f>
        <v>-3.6196504255801357E-2</v>
      </c>
      <c r="Z157" s="17">
        <f t="shared" ca="1" si="146"/>
        <v>2128.5604395346354</v>
      </c>
      <c r="AA157" s="70">
        <f ca="1">Z157/OFFSET(Z157,'Parameters &amp; Main Results'!$B$38,0)</f>
        <v>9.5511248719204627</v>
      </c>
      <c r="AB157" s="70">
        <f ca="1">SUMPRODUCT(Z157:OFFSET(Z157,'Parameters &amp; Main Results'!$B$38-1,0), 'Cash Flow Assist'!$P$11:OFFSET('Cash Flow Assist'!$P$11,'Parameters &amp; Main Results'!$B$38-1,0)  )/OFFSET(Z157,'Parameters &amp; Main Results'!$B$38,0)</f>
        <v>2107.0896424808939</v>
      </c>
      <c r="AC157" s="70">
        <f ca="1">SUMPRODUCT(Z157:OFFSET(Z157,'Parameters &amp; Main Results'!$B$38-1,0),'Parameters &amp; Main Results'!$B$42:OFFSET('Parameters &amp; Main Results'!$B$42,'Parameters &amp; Main Results'!$B$38-1,0)   )/OFFSET(Z157,'Parameters &amp; Main Results'!$B$38,0)</f>
        <v>0</v>
      </c>
      <c r="AD157" s="155">
        <f t="shared" si="4"/>
        <v>-5.2067502507636698E-2</v>
      </c>
      <c r="AE157" s="252">
        <f t="shared" ca="1" si="156"/>
        <v>265.50040000000001</v>
      </c>
      <c r="AF157" s="253">
        <f t="shared" ca="1" si="158"/>
        <v>-7.1030024813522011E-2</v>
      </c>
      <c r="AG157" s="258">
        <f t="shared" ca="1" si="159"/>
        <v>0</v>
      </c>
      <c r="AH157" s="227" t="str">
        <f ca="1">IF(SUM(AG157:OFFSET(AG157,(-HoldAggressiveTime-1),0,,))=0,"Defensive","Aggressive")</f>
        <v>Defensive</v>
      </c>
    </row>
    <row r="158" spans="1:34" ht="15" x14ac:dyDescent="0.2">
      <c r="A158">
        <f t="shared" si="15"/>
        <v>9</v>
      </c>
      <c r="B158">
        <f t="shared" si="16"/>
        <v>1883</v>
      </c>
      <c r="C158" s="70">
        <f t="shared" si="1"/>
        <v>1883.6666666666551</v>
      </c>
      <c r="D158" s="64" t="s">
        <v>115</v>
      </c>
      <c r="E158" s="151">
        <v>9.2290892600000003</v>
      </c>
      <c r="F158" s="152">
        <v>250.6825</v>
      </c>
      <c r="G158" s="152">
        <v>191.84700000000001</v>
      </c>
      <c r="H158" s="152">
        <v>206.04708742</v>
      </c>
      <c r="I158" s="152">
        <v>250.6825</v>
      </c>
      <c r="J158" s="152">
        <v>9.2290892600000003</v>
      </c>
      <c r="K158" s="152">
        <v>9.2290892600000003</v>
      </c>
      <c r="L158" s="152">
        <v>20.67</v>
      </c>
      <c r="M158" s="153">
        <v>15.503378420000001</v>
      </c>
      <c r="N158" s="17">
        <f t="shared" ref="N158:T158" si="171">F158/F157/$E158*$E157-1</f>
        <v>2.6862832300906136E-2</v>
      </c>
      <c r="O158" s="17">
        <f t="shared" si="171"/>
        <v>2.4241566416544513E-2</v>
      </c>
      <c r="P158" s="17">
        <f t="shared" si="171"/>
        <v>1.4815754934319969E-2</v>
      </c>
      <c r="Q158" s="17">
        <f t="shared" si="171"/>
        <v>2.6862832300906136E-2</v>
      </c>
      <c r="R158" s="17">
        <f t="shared" si="171"/>
        <v>0</v>
      </c>
      <c r="S158" s="17">
        <f t="shared" si="171"/>
        <v>0</v>
      </c>
      <c r="T158" s="17">
        <f t="shared" si="171"/>
        <v>1.0311449734532019E-2</v>
      </c>
      <c r="U158" s="240">
        <v>0</v>
      </c>
      <c r="V158" s="240">
        <v>0</v>
      </c>
      <c r="W158" s="223">
        <f t="shared" ca="1" si="161"/>
        <v>2.5469343329048443E-2</v>
      </c>
      <c r="X158" s="223">
        <f>MMULT(N158:T158,'Parameters &amp; Main Results'!$B$12:$B$18)-'Parameters &amp; Main Results'!$B$22/12+MMULT(U158:V158,'Parameters &amp; Main Results'!$B$20:$B$21)</f>
        <v>2.5469343329048443E-2</v>
      </c>
      <c r="Y158" s="223">
        <f>MMULT(N158:T158,'Parameters &amp; Main Results'!$C$12:$C$18)-'Parameters &amp; Main Results'!$C$22/12+MMULT(U158:V158,'Parameters &amp; Main Results'!$C$20:$C$21)</f>
        <v>2.6559039045803309E-2</v>
      </c>
      <c r="Z158" s="17">
        <f t="shared" ca="1" si="146"/>
        <v>2193.3388410156308</v>
      </c>
      <c r="AA158" s="70">
        <f ca="1">Z158/OFFSET(Z158,'Parameters &amp; Main Results'!$B$38,0)</f>
        <v>10.409937827512543</v>
      </c>
      <c r="AB158" s="70">
        <f ca="1">SUMPRODUCT(Z158:OFFSET(Z158,'Parameters &amp; Main Results'!$B$38-1,0), 'Cash Flow Assist'!$P$11:OFFSET('Cash Flow Assist'!$P$11,'Parameters &amp; Main Results'!$B$38-1,0)  )/OFFSET(Z158,'Parameters &amp; Main Results'!$B$38,0)</f>
        <v>2219.6822765465049</v>
      </c>
      <c r="AC158" s="70">
        <f ca="1">SUMPRODUCT(Z158:OFFSET(Z158,'Parameters &amp; Main Results'!$B$38-1,0),'Parameters &amp; Main Results'!$B$42:OFFSET('Parameters &amp; Main Results'!$B$42,'Parameters &amp; Main Results'!$B$38-1,0)   )/OFFSET(Z158,'Parameters &amp; Main Results'!$B$38,0)</f>
        <v>0</v>
      </c>
      <c r="AD158" s="155">
        <f t="shared" si="4"/>
        <v>-2.6603350794920266E-2</v>
      </c>
      <c r="AE158" s="252">
        <f t="shared" ca="1" si="156"/>
        <v>257.37740000000002</v>
      </c>
      <c r="AF158" s="253">
        <f t="shared" ca="1" si="158"/>
        <v>-2.6011996391291613E-2</v>
      </c>
      <c r="AG158" s="258">
        <f t="shared" ca="1" si="159"/>
        <v>0</v>
      </c>
      <c r="AH158" s="227" t="str">
        <f ca="1">IF(SUM(AG158:OFFSET(AG158,(-HoldAggressiveTime-1),0,,))=0,"Defensive","Aggressive")</f>
        <v>Defensive</v>
      </c>
    </row>
    <row r="159" spans="1:34" ht="15" x14ac:dyDescent="0.2">
      <c r="A159">
        <f t="shared" si="15"/>
        <v>10</v>
      </c>
      <c r="B159">
        <f t="shared" si="16"/>
        <v>1883</v>
      </c>
      <c r="C159" s="70">
        <f t="shared" si="1"/>
        <v>1883.7499999999884</v>
      </c>
      <c r="D159" s="64" t="s">
        <v>115</v>
      </c>
      <c r="E159" s="151">
        <v>9.2290892600000003</v>
      </c>
      <c r="F159" s="152">
        <v>245.179</v>
      </c>
      <c r="G159" s="152">
        <v>193.27170000000001</v>
      </c>
      <c r="H159" s="152">
        <v>206.96571402000001</v>
      </c>
      <c r="I159" s="152">
        <v>245.179</v>
      </c>
      <c r="J159" s="152">
        <v>9.2290892600000003</v>
      </c>
      <c r="K159" s="152">
        <v>9.2290892600000003</v>
      </c>
      <c r="L159" s="152">
        <v>20.67</v>
      </c>
      <c r="M159" s="153">
        <v>15.05896471</v>
      </c>
      <c r="N159" s="17">
        <f t="shared" ref="N159:T159" si="172">F159/F158/$E159*$E158-1</f>
        <v>-2.1954065401453948E-2</v>
      </c>
      <c r="O159" s="17">
        <f t="shared" si="172"/>
        <v>7.4262302772520883E-3</v>
      </c>
      <c r="P159" s="17">
        <f t="shared" si="172"/>
        <v>4.458333342647558E-3</v>
      </c>
      <c r="Q159" s="17">
        <f t="shared" si="172"/>
        <v>-2.1954065401453948E-2</v>
      </c>
      <c r="R159" s="17">
        <f t="shared" si="172"/>
        <v>0</v>
      </c>
      <c r="S159" s="17">
        <f t="shared" si="172"/>
        <v>0</v>
      </c>
      <c r="T159" s="17">
        <f t="shared" si="172"/>
        <v>0</v>
      </c>
      <c r="U159" s="240">
        <v>0</v>
      </c>
      <c r="V159" s="240">
        <v>0</v>
      </c>
      <c r="W159" s="223">
        <f t="shared" ca="1" si="161"/>
        <v>-1.5021969662306711E-2</v>
      </c>
      <c r="X159" s="223">
        <f>MMULT(N159:T159,'Parameters &amp; Main Results'!$B$12:$B$18)-'Parameters &amp; Main Results'!$B$22/12+MMULT(U159:V159,'Parameters &amp; Main Results'!$B$20:$B$21)</f>
        <v>-1.5021969662306711E-2</v>
      </c>
      <c r="Y159" s="223">
        <f>MMULT(N159:T159,'Parameters &amp; Main Results'!$C$12:$C$18)-'Parameters &amp; Main Results'!$C$22/12+MMULT(U159:V159,'Parameters &amp; Main Results'!$C$20:$C$21)</f>
        <v>-1.9057702500250011E-2</v>
      </c>
      <c r="Z159" s="17">
        <f t="shared" ca="1" si="146"/>
        <v>2138.86339487756</v>
      </c>
      <c r="AA159" s="70">
        <f ca="1">Z159/OFFSET(Z159,'Parameters &amp; Main Results'!$B$38,0)</f>
        <v>10.246953782888095</v>
      </c>
      <c r="AB159" s="70">
        <f ca="1">SUMPRODUCT(Z159:OFFSET(Z159,'Parameters &amp; Main Results'!$B$38-1,0), 'Cash Flow Assist'!$P$11:OFFSET('Cash Flow Assist'!$P$11,'Parameters &amp; Main Results'!$B$38-1,0)  )/OFFSET(Z159,'Parameters &amp; Main Results'!$B$38,0)</f>
        <v>2231.0798392545385</v>
      </c>
      <c r="AC159" s="70">
        <f ca="1">SUMPRODUCT(Z159:OFFSET(Z159,'Parameters &amp; Main Results'!$B$38-1,0),'Parameters &amp; Main Results'!$B$42:OFFSET('Parameters &amp; Main Results'!$B$42,'Parameters &amp; Main Results'!$B$38-1,0)   )/OFFSET(Z159,'Parameters &amp; Main Results'!$B$38,0)</f>
        <v>0</v>
      </c>
      <c r="AD159" s="155">
        <f t="shared" si="4"/>
        <v>-4.7973364493124726E-2</v>
      </c>
      <c r="AE159" s="252">
        <f t="shared" ca="1" si="156"/>
        <v>252.23419999999999</v>
      </c>
      <c r="AF159" s="253">
        <f t="shared" ca="1" si="158"/>
        <v>-2.7970830283918616E-2</v>
      </c>
      <c r="AG159" s="258">
        <f t="shared" ca="1" si="159"/>
        <v>0</v>
      </c>
      <c r="AH159" s="227" t="str">
        <f ca="1">IF(SUM(AG159:OFFSET(AG159,(-HoldAggressiveTime-1),0,,))=0,"Defensive","Aggressive")</f>
        <v>Defensive</v>
      </c>
    </row>
    <row r="160" spans="1:34" ht="15" x14ac:dyDescent="0.2">
      <c r="A160">
        <f t="shared" si="15"/>
        <v>11</v>
      </c>
      <c r="B160">
        <f t="shared" si="16"/>
        <v>1883</v>
      </c>
      <c r="C160" s="70">
        <f t="shared" si="1"/>
        <v>1883.8333333333217</v>
      </c>
      <c r="D160" s="64" t="s">
        <v>115</v>
      </c>
      <c r="E160" s="151">
        <v>9.1340049600000004</v>
      </c>
      <c r="F160" s="152">
        <v>249.85230000000001</v>
      </c>
      <c r="G160" s="152">
        <v>195.8006</v>
      </c>
      <c r="H160" s="152">
        <v>207.88843616</v>
      </c>
      <c r="I160" s="152">
        <v>249.85230000000001</v>
      </c>
      <c r="J160" s="152">
        <v>9.1340049600000004</v>
      </c>
      <c r="K160" s="152">
        <v>9.1340049600000004</v>
      </c>
      <c r="L160" s="152">
        <v>20.67</v>
      </c>
      <c r="M160" s="153">
        <v>15.40398512</v>
      </c>
      <c r="N160" s="17">
        <f t="shared" ref="N160:T160" si="173">F160/F159/$E160*$E159-1</f>
        <v>2.9669113276419967E-2</v>
      </c>
      <c r="O160" s="17">
        <f t="shared" si="173"/>
        <v>2.3630823446132876E-2</v>
      </c>
      <c r="P160" s="17">
        <f t="shared" si="173"/>
        <v>1.4914668516841312E-2</v>
      </c>
      <c r="Q160" s="17">
        <f t="shared" si="173"/>
        <v>2.9669113276419967E-2</v>
      </c>
      <c r="R160" s="17">
        <f t="shared" si="173"/>
        <v>0</v>
      </c>
      <c r="S160" s="17">
        <f t="shared" si="173"/>
        <v>0</v>
      </c>
      <c r="T160" s="17">
        <f t="shared" si="173"/>
        <v>1.0409924279261462E-2</v>
      </c>
      <c r="U160" s="240">
        <v>0</v>
      </c>
      <c r="V160" s="240">
        <v>0</v>
      </c>
      <c r="W160" s="223">
        <f t="shared" ca="1" si="161"/>
        <v>2.7456829193837962E-2</v>
      </c>
      <c r="X160" s="223">
        <f>MMULT(N160:T160,'Parameters &amp; Main Results'!$B$12:$B$18)-'Parameters &amp; Main Results'!$B$22/12+MMULT(U160:V160,'Parameters &amp; Main Results'!$B$20:$B$21)</f>
        <v>2.7456829193837962E-2</v>
      </c>
      <c r="Y160" s="223">
        <f>MMULT(N160:T160,'Parameters &amp; Main Results'!$C$12:$C$18)-'Parameters &amp; Main Results'!$C$22/12+MMULT(U160:V160,'Parameters &amp; Main Results'!$C$20:$C$21)</f>
        <v>2.9023617626724594E-2</v>
      </c>
      <c r="Z160" s="17">
        <f t="shared" ca="1" si="146"/>
        <v>2171.4833519121889</v>
      </c>
      <c r="AA160" s="70">
        <f ca="1">Z160/OFFSET(Z160,'Parameters &amp; Main Results'!$B$38,0)</f>
        <v>10.605965419858293</v>
      </c>
      <c r="AB160" s="70">
        <f ca="1">SUMPRODUCT(Z160:OFFSET(Z160,'Parameters &amp; Main Results'!$B$38-1,0), 'Cash Flow Assist'!$P$11:OFFSET('Cash Flow Assist'!$P$11,'Parameters &amp; Main Results'!$B$38-1,0)  )/OFFSET(Z160,'Parameters &amp; Main Results'!$B$38,0)</f>
        <v>2265.1312082010495</v>
      </c>
      <c r="AC160" s="70">
        <f ca="1">SUMPRODUCT(Z160:OFFSET(Z160,'Parameters &amp; Main Results'!$B$38-1,0),'Parameters &amp; Main Results'!$B$42:OFFSET('Parameters &amp; Main Results'!$B$42,'Parameters &amp; Main Results'!$B$38-1,0)   )/OFFSET(Z160,'Parameters &amp; Main Results'!$B$38,0)</f>
        <v>0</v>
      </c>
      <c r="AD160" s="155">
        <f t="shared" si="4"/>
        <v>-1.9727578402102264E-2</v>
      </c>
      <c r="AE160" s="252">
        <f t="shared" ca="1" si="156"/>
        <v>255.1891</v>
      </c>
      <c r="AF160" s="253">
        <f t="shared" ca="1" si="158"/>
        <v>-2.0913118938073696E-2</v>
      </c>
      <c r="AG160" s="258">
        <f t="shared" ca="1" si="159"/>
        <v>0</v>
      </c>
      <c r="AH160" s="227" t="str">
        <f ca="1">IF(SUM(AG160:OFFSET(AG160,(-HoldAggressiveTime-1),0,,))=0,"Defensive","Aggressive")</f>
        <v>Defensive</v>
      </c>
    </row>
    <row r="161" spans="1:34" ht="15" x14ac:dyDescent="0.2">
      <c r="A161">
        <f t="shared" si="15"/>
        <v>12</v>
      </c>
      <c r="B161">
        <f t="shared" si="16"/>
        <v>1883</v>
      </c>
      <c r="C161" s="70">
        <f t="shared" si="1"/>
        <v>1883.9166666666549</v>
      </c>
      <c r="D161" s="64" t="s">
        <v>115</v>
      </c>
      <c r="E161" s="151">
        <v>9.2290892600000003</v>
      </c>
      <c r="F161" s="152">
        <v>245.9539</v>
      </c>
      <c r="G161" s="152">
        <v>199.24350000000001</v>
      </c>
      <c r="H161" s="152">
        <v>208.81527211</v>
      </c>
      <c r="I161" s="152">
        <v>245.9539</v>
      </c>
      <c r="J161" s="152">
        <v>9.2290892600000003</v>
      </c>
      <c r="K161" s="152">
        <v>9.2290892600000003</v>
      </c>
      <c r="L161" s="152">
        <v>20.67</v>
      </c>
      <c r="M161" s="153">
        <v>14.91481523</v>
      </c>
      <c r="N161" s="17">
        <f t="shared" ref="N161:T161" si="174">F161/F160/$E161*$E160-1</f>
        <v>-2.574474161343665E-2</v>
      </c>
      <c r="O161" s="17">
        <f t="shared" si="174"/>
        <v>7.0998716495151992E-3</v>
      </c>
      <c r="P161" s="17">
        <f t="shared" si="174"/>
        <v>-5.8902736173555015E-3</v>
      </c>
      <c r="Q161" s="17">
        <f t="shared" si="174"/>
        <v>-2.574474161343665E-2</v>
      </c>
      <c r="R161" s="17">
        <f t="shared" si="174"/>
        <v>0</v>
      </c>
      <c r="S161" s="17">
        <f t="shared" si="174"/>
        <v>0</v>
      </c>
      <c r="T161" s="17">
        <f t="shared" si="174"/>
        <v>-1.0302674220749708E-2</v>
      </c>
      <c r="U161" s="240">
        <v>0</v>
      </c>
      <c r="V161" s="240">
        <v>0</v>
      </c>
      <c r="W161" s="223">
        <f t="shared" ca="1" si="161"/>
        <v>-1.84453822578786E-2</v>
      </c>
      <c r="X161" s="223">
        <f>MMULT(N161:T161,'Parameters &amp; Main Results'!$B$12:$B$18)-'Parameters &amp; Main Results'!$B$22/12+MMULT(U161:V161,'Parameters &amp; Main Results'!$B$20:$B$21)</f>
        <v>-1.84453822578786E-2</v>
      </c>
      <c r="Y161" s="223">
        <f>MMULT(N161:T161,'Parameters &amp; Main Results'!$C$12:$C$18)-'Parameters &amp; Main Results'!$C$22/12+MMULT(U161:V161,'Parameters &amp; Main Results'!$C$20:$C$21)</f>
        <v>-2.2501946953808132E-2</v>
      </c>
      <c r="Z161" s="17">
        <f t="shared" ca="1" si="146"/>
        <v>2113.4545902195969</v>
      </c>
      <c r="AA161" s="70">
        <f ca="1">Z161/OFFSET(Z161,'Parameters &amp; Main Results'!$B$38,0)</f>
        <v>11.296921585539044</v>
      </c>
      <c r="AB161" s="70">
        <f ca="1">SUMPRODUCT(Z161:OFFSET(Z161,'Parameters &amp; Main Results'!$B$38-1,0), 'Cash Flow Assist'!$P$11:OFFSET('Cash Flow Assist'!$P$11,'Parameters &amp; Main Results'!$B$38-1,0)  )/OFFSET(Z161,'Parameters &amp; Main Results'!$B$38,0)</f>
        <v>2468.432082954374</v>
      </c>
      <c r="AC161" s="70">
        <f ca="1">SUMPRODUCT(Z161:OFFSET(Z161,'Parameters &amp; Main Results'!$B$38-1,0),'Parameters &amp; Main Results'!$B$42:OFFSET('Parameters &amp; Main Results'!$B$42,'Parameters &amp; Main Results'!$B$38-1,0)   )/OFFSET(Z161,'Parameters &amp; Main Results'!$B$38,0)</f>
        <v>0</v>
      </c>
      <c r="AD161" s="155">
        <f t="shared" si="4"/>
        <v>-4.4964438606918011E-2</v>
      </c>
      <c r="AE161" s="252">
        <f t="shared" ca="1" si="156"/>
        <v>252.06469999999999</v>
      </c>
      <c r="AF161" s="253">
        <f t="shared" ca="1" si="158"/>
        <v>-2.4242982059764748E-2</v>
      </c>
      <c r="AG161" s="258">
        <f t="shared" ca="1" si="159"/>
        <v>0</v>
      </c>
      <c r="AH161" s="227" t="str">
        <f ca="1">IF(SUM(AG161:OFFSET(AG161,(-HoldAggressiveTime-1),0,,))=0,"Defensive","Aggressive")</f>
        <v>Defensive</v>
      </c>
    </row>
    <row r="162" spans="1:34" ht="15" x14ac:dyDescent="0.2">
      <c r="A162">
        <f t="shared" si="15"/>
        <v>1</v>
      </c>
      <c r="B162">
        <f t="shared" si="16"/>
        <v>1884</v>
      </c>
      <c r="C162" s="70">
        <f t="shared" si="1"/>
        <v>1883.9999999999882</v>
      </c>
      <c r="D162" s="64" t="s">
        <v>115</v>
      </c>
      <c r="E162" s="151">
        <v>9.2290892600000003</v>
      </c>
      <c r="F162" s="152">
        <v>239.72649999999999</v>
      </c>
      <c r="G162" s="152">
        <v>199.27330000000001</v>
      </c>
      <c r="H162" s="152">
        <v>209.79844401</v>
      </c>
      <c r="I162" s="152">
        <v>239.72649999999999</v>
      </c>
      <c r="J162" s="152">
        <v>9.2290892600000003</v>
      </c>
      <c r="K162" s="152">
        <v>9.2290892600000003</v>
      </c>
      <c r="L162" s="152">
        <v>20.67</v>
      </c>
      <c r="M162" s="153">
        <v>14.446753019999999</v>
      </c>
      <c r="N162" s="17">
        <f t="shared" ref="N162:T162" si="175">F162/F161/$E162*$E161-1</f>
        <v>-2.5319378956788263E-2</v>
      </c>
      <c r="O162" s="17">
        <f t="shared" si="175"/>
        <v>1.4956573238267268E-4</v>
      </c>
      <c r="P162" s="17">
        <f t="shared" si="175"/>
        <v>4.7083333037158948E-3</v>
      </c>
      <c r="Q162" s="17">
        <f t="shared" si="175"/>
        <v>-2.5319378956788263E-2</v>
      </c>
      <c r="R162" s="17">
        <f t="shared" si="175"/>
        <v>0</v>
      </c>
      <c r="S162" s="17">
        <f t="shared" si="175"/>
        <v>0</v>
      </c>
      <c r="T162" s="17">
        <f t="shared" si="175"/>
        <v>0</v>
      </c>
      <c r="U162" s="240">
        <v>0</v>
      </c>
      <c r="V162" s="240">
        <v>0</v>
      </c>
      <c r="W162" s="223">
        <f t="shared" ca="1" si="161"/>
        <v>-1.9001287737781328E-2</v>
      </c>
      <c r="X162" s="223">
        <f>MMULT(N162:T162,'Parameters &amp; Main Results'!$B$12:$B$18)-'Parameters &amp; Main Results'!$B$22/12+MMULT(U162:V162,'Parameters &amp; Main Results'!$B$20:$B$21)</f>
        <v>-1.9001287737781328E-2</v>
      </c>
      <c r="Y162" s="223">
        <f>MMULT(N162:T162,'Parameters &amp; Main Results'!$C$12:$C$18)-'Parameters &amp; Main Results'!$C$22/12+MMULT(U162:V162,'Parameters &amp; Main Results'!$C$20:$C$21)</f>
        <v>-2.2814151154537839E-2</v>
      </c>
      <c r="Z162" s="17">
        <f t="shared" ca="1" si="146"/>
        <v>2153.1706458487197</v>
      </c>
      <c r="AA162" s="70">
        <f ca="1">Z162/OFFSET(Z162,'Parameters &amp; Main Results'!$B$38,0)</f>
        <v>11.619387972338888</v>
      </c>
      <c r="AB162" s="70">
        <f ca="1">SUMPRODUCT(Z162:OFFSET(Z162,'Parameters &amp; Main Results'!$B$38-1,0), 'Cash Flow Assist'!$P$11:OFFSET('Cash Flow Assist'!$P$11,'Parameters &amp; Main Results'!$B$38-1,0)  )/OFFSET(Z162,'Parameters &amp; Main Results'!$B$38,0)</f>
        <v>2481.6662155362669</v>
      </c>
      <c r="AC162" s="70">
        <f ca="1">SUMPRODUCT(Z162:OFFSET(Z162,'Parameters &amp; Main Results'!$B$38-1,0),'Parameters &amp; Main Results'!$B$42:OFFSET('Parameters &amp; Main Results'!$B$42,'Parameters &amp; Main Results'!$B$38-1,0)   )/OFFSET(Z162,'Parameters &amp; Main Results'!$B$38,0)</f>
        <v>0</v>
      </c>
      <c r="AD162" s="155">
        <f t="shared" si="4"/>
        <v>-6.9145345903038447E-2</v>
      </c>
      <c r="AE162" s="252">
        <f t="shared" ca="1" si="156"/>
        <v>254.53479999999999</v>
      </c>
      <c r="AF162" s="253">
        <f t="shared" ca="1" si="158"/>
        <v>-5.8177899446362556E-2</v>
      </c>
      <c r="AG162" s="258">
        <f t="shared" ca="1" si="159"/>
        <v>0</v>
      </c>
      <c r="AH162" s="227" t="str">
        <f ca="1">IF(SUM(AG162:OFFSET(AG162,(-HoldAggressiveTime-1),0,,))=0,"Defensive","Aggressive")</f>
        <v>Defensive</v>
      </c>
    </row>
    <row r="163" spans="1:34" ht="15" x14ac:dyDescent="0.2">
      <c r="A163">
        <f t="shared" si="15"/>
        <v>2</v>
      </c>
      <c r="B163">
        <f t="shared" si="16"/>
        <v>1884</v>
      </c>
      <c r="C163" s="70">
        <f t="shared" si="1"/>
        <v>1884.0833333333214</v>
      </c>
      <c r="D163" s="64" t="s">
        <v>115</v>
      </c>
      <c r="E163" s="151">
        <v>9.2290892600000003</v>
      </c>
      <c r="F163" s="152">
        <v>247.2612</v>
      </c>
      <c r="G163" s="152">
        <v>199.81630000000001</v>
      </c>
      <c r="H163" s="152">
        <v>210.78624502</v>
      </c>
      <c r="I163" s="152">
        <v>247.2612</v>
      </c>
      <c r="J163" s="152">
        <v>9.2290892600000003</v>
      </c>
      <c r="K163" s="152">
        <v>9.2290892600000003</v>
      </c>
      <c r="L163" s="152">
        <v>20.67</v>
      </c>
      <c r="M163" s="153">
        <v>14.810969760000001</v>
      </c>
      <c r="N163" s="17">
        <f t="shared" ref="N163:T163" si="176">F163/F162/$E163*$E162-1</f>
        <v>3.1430400894352672E-2</v>
      </c>
      <c r="O163" s="17">
        <f t="shared" si="176"/>
        <v>2.7249009275200908E-3</v>
      </c>
      <c r="P163" s="17">
        <f t="shared" si="176"/>
        <v>4.7083333466140243E-3</v>
      </c>
      <c r="Q163" s="17">
        <f t="shared" si="176"/>
        <v>3.1430400894352672E-2</v>
      </c>
      <c r="R163" s="17">
        <f t="shared" si="176"/>
        <v>0</v>
      </c>
      <c r="S163" s="17">
        <f t="shared" si="176"/>
        <v>0</v>
      </c>
      <c r="T163" s="17">
        <f t="shared" si="176"/>
        <v>0</v>
      </c>
      <c r="U163" s="240">
        <v>0</v>
      </c>
      <c r="V163" s="240">
        <v>0</v>
      </c>
      <c r="W163" s="223">
        <f t="shared" ca="1" si="161"/>
        <v>2.4076114189601858E-2</v>
      </c>
      <c r="X163" s="223">
        <f>MMULT(N163:T163,'Parameters &amp; Main Results'!$B$12:$B$18)-'Parameters &amp; Main Results'!$B$22/12+MMULT(U163:V163,'Parameters &amp; Main Results'!$B$20:$B$21)</f>
        <v>2.4076114189601858E-2</v>
      </c>
      <c r="Y163" s="223">
        <f>MMULT(N163:T163,'Parameters &amp; Main Results'!$C$12:$C$18)-'Parameters &amp; Main Results'!$C$22/12+MMULT(U163:V163,'Parameters &amp; Main Results'!$C$20:$C$21)</f>
        <v>2.8518184231002747E-2</v>
      </c>
      <c r="Z163" s="17">
        <f t="shared" ca="1" si="146"/>
        <v>2194.8761185256094</v>
      </c>
      <c r="AA163" s="70">
        <f ca="1">Z163/OFFSET(Z163,'Parameters &amp; Main Results'!$B$38,0)</f>
        <v>12.369071163401372</v>
      </c>
      <c r="AB163" s="70">
        <f ca="1">SUMPRODUCT(Z163:OFFSET(Z163,'Parameters &amp; Main Results'!$B$38-1,0), 'Cash Flow Assist'!$P$11:OFFSET('Cash Flow Assist'!$P$11,'Parameters &amp; Main Results'!$B$38-1,0)  )/OFFSET(Z163,'Parameters &amp; Main Results'!$B$38,0)</f>
        <v>2580.4963431273081</v>
      </c>
      <c r="AC163" s="70">
        <f ca="1">SUMPRODUCT(Z163:OFFSET(Z163,'Parameters &amp; Main Results'!$B$38-1,0),'Parameters &amp; Main Results'!$B$42:OFFSET('Parameters &amp; Main Results'!$B$42,'Parameters &amp; Main Results'!$B$38-1,0)   )/OFFSET(Z163,'Parameters &amp; Main Results'!$B$38,0)</f>
        <v>0</v>
      </c>
      <c r="AD163" s="155">
        <f t="shared" si="4"/>
        <v>-3.9888210950396963E-2</v>
      </c>
      <c r="AE163" s="252">
        <f t="shared" ca="1" si="156"/>
        <v>248.4254</v>
      </c>
      <c r="AF163" s="253">
        <f t="shared" ca="1" si="158"/>
        <v>-4.6863162945495664E-3</v>
      </c>
      <c r="AG163" s="258">
        <f t="shared" ca="1" si="159"/>
        <v>0</v>
      </c>
      <c r="AH163" s="227" t="str">
        <f ca="1">IF(SUM(AG163:OFFSET(AG163,(-HoldAggressiveTime-1),0,,))=0,"Defensive","Aggressive")</f>
        <v>Defensive</v>
      </c>
    </row>
    <row r="164" spans="1:34" ht="15" x14ac:dyDescent="0.2">
      <c r="A164">
        <f t="shared" si="15"/>
        <v>3</v>
      </c>
      <c r="B164">
        <f t="shared" si="16"/>
        <v>1884</v>
      </c>
      <c r="C164" s="70">
        <f t="shared" si="1"/>
        <v>1884.1666666666547</v>
      </c>
      <c r="D164" s="64" t="s">
        <v>115</v>
      </c>
      <c r="E164" s="151">
        <v>9.2290892600000003</v>
      </c>
      <c r="F164" s="152">
        <v>247.33269999999999</v>
      </c>
      <c r="G164" s="152">
        <v>201.2611</v>
      </c>
      <c r="H164" s="152">
        <v>211.77869691999999</v>
      </c>
      <c r="I164" s="152">
        <v>247.33269999999999</v>
      </c>
      <c r="J164" s="152">
        <v>9.2290892600000003</v>
      </c>
      <c r="K164" s="152">
        <v>9.2290892600000003</v>
      </c>
      <c r="L164" s="152">
        <v>20.67</v>
      </c>
      <c r="M164" s="153">
        <v>14.727404269999999</v>
      </c>
      <c r="N164" s="17">
        <f t="shared" ref="N164:T164" si="177">F164/F163/$E164*$E163-1</f>
        <v>2.8916789209132432E-4</v>
      </c>
      <c r="O164" s="17">
        <f t="shared" si="177"/>
        <v>7.2306413440743622E-3</v>
      </c>
      <c r="P164" s="17">
        <f t="shared" si="177"/>
        <v>4.7083333160844454E-3</v>
      </c>
      <c r="Q164" s="17">
        <f t="shared" si="177"/>
        <v>2.8916789209132432E-4</v>
      </c>
      <c r="R164" s="17">
        <f t="shared" si="177"/>
        <v>0</v>
      </c>
      <c r="S164" s="17">
        <f t="shared" si="177"/>
        <v>0</v>
      </c>
      <c r="T164" s="17">
        <f t="shared" si="177"/>
        <v>0</v>
      </c>
      <c r="U164" s="240">
        <v>0</v>
      </c>
      <c r="V164" s="240">
        <v>0</v>
      </c>
      <c r="W164" s="223">
        <f t="shared" ca="1" si="161"/>
        <v>1.6213375212166992E-3</v>
      </c>
      <c r="X164" s="223">
        <f>MMULT(N164:T164,'Parameters &amp; Main Results'!$B$12:$B$18)-'Parameters &amp; Main Results'!$B$22/12+MMULT(U164:V164,'Parameters &amp; Main Results'!$B$20:$B$21)</f>
        <v>1.6213375212166992E-3</v>
      </c>
      <c r="Y164" s="223">
        <f>MMULT(N164:T164,'Parameters &amp; Main Results'!$C$12:$C$18)-'Parameters &amp; Main Results'!$C$22/12+MMULT(U164:V164,'Parameters &amp; Main Results'!$C$20:$C$21)</f>
        <v>9.4164857062296165E-4</v>
      </c>
      <c r="Z164" s="17">
        <f t="shared" ca="1" si="146"/>
        <v>2143.2743993472741</v>
      </c>
      <c r="AA164" s="70">
        <f ca="1">Z164/OFFSET(Z164,'Parameters &amp; Main Results'!$B$38,0)</f>
        <v>12.036392141478952</v>
      </c>
      <c r="AB164" s="70">
        <f ca="1">SUMPRODUCT(Z164:OFFSET(Z164,'Parameters &amp; Main Results'!$B$38-1,0), 'Cash Flow Assist'!$P$11:OFFSET('Cash Flow Assist'!$P$11,'Parameters &amp; Main Results'!$B$38-1,0)  )/OFFSET(Z164,'Parameters &amp; Main Results'!$B$38,0)</f>
        <v>2560.2188821296922</v>
      </c>
      <c r="AC164" s="70">
        <f ca="1">SUMPRODUCT(Z164:OFFSET(Z164,'Parameters &amp; Main Results'!$B$38-1,0),'Parameters &amp; Main Results'!$B$42:OFFSET('Parameters &amp; Main Results'!$B$42,'Parameters &amp; Main Results'!$B$38-1,0)   )/OFFSET(Z164,'Parameters &amp; Main Results'!$B$38,0)</f>
        <v>0</v>
      </c>
      <c r="AD164" s="155">
        <f t="shared" si="4"/>
        <v>-3.9610577448185413E-2</v>
      </c>
      <c r="AE164" s="252">
        <f t="shared" ca="1" si="156"/>
        <v>245.31780000000001</v>
      </c>
      <c r="AF164" s="253">
        <f t="shared" ca="1" si="158"/>
        <v>8.2134276436523681E-3</v>
      </c>
      <c r="AG164" s="258">
        <f t="shared" ca="1" si="159"/>
        <v>0</v>
      </c>
      <c r="AH164" s="227" t="str">
        <f ca="1">IF(SUM(AG164:OFFSET(AG164,(-HoldAggressiveTime-1),0,,))=0,"Defensive","Aggressive")</f>
        <v>Defensive</v>
      </c>
    </row>
    <row r="165" spans="1:34" ht="15" x14ac:dyDescent="0.2">
      <c r="A165">
        <f t="shared" si="15"/>
        <v>4</v>
      </c>
      <c r="B165">
        <f t="shared" si="16"/>
        <v>1884</v>
      </c>
      <c r="C165" s="70">
        <f t="shared" si="1"/>
        <v>1884.2499999999879</v>
      </c>
      <c r="D165" s="64" t="s">
        <v>115</v>
      </c>
      <c r="E165" s="151">
        <v>9.0388396699999998</v>
      </c>
      <c r="F165" s="152">
        <v>238.70439999999999</v>
      </c>
      <c r="G165" s="152">
        <v>200.68109999999999</v>
      </c>
      <c r="H165" s="152">
        <v>212.77582161999999</v>
      </c>
      <c r="I165" s="152">
        <v>238.70439999999999</v>
      </c>
      <c r="J165" s="152">
        <v>9.0388396699999998</v>
      </c>
      <c r="K165" s="152">
        <v>9.0388396699999998</v>
      </c>
      <c r="L165" s="152">
        <v>20.67</v>
      </c>
      <c r="M165" s="153">
        <v>14.425788280000001</v>
      </c>
      <c r="N165" s="17">
        <f t="shared" ref="N165:T165" si="178">F165/F164/$E165*$E164-1</f>
        <v>-1.4571657296701734E-2</v>
      </c>
      <c r="O165" s="17">
        <f t="shared" si="178"/>
        <v>1.8105524859433508E-2</v>
      </c>
      <c r="P165" s="17">
        <f t="shared" si="178"/>
        <v>2.5855444638769542E-2</v>
      </c>
      <c r="Q165" s="17">
        <f t="shared" si="178"/>
        <v>-1.4571657296701734E-2</v>
      </c>
      <c r="R165" s="17">
        <f t="shared" si="178"/>
        <v>0</v>
      </c>
      <c r="S165" s="17">
        <f t="shared" si="178"/>
        <v>0</v>
      </c>
      <c r="T165" s="17">
        <f t="shared" si="178"/>
        <v>2.1048010247536553E-2</v>
      </c>
      <c r="U165" s="240">
        <v>0</v>
      </c>
      <c r="V165" s="240">
        <v>0</v>
      </c>
      <c r="W165" s="223">
        <f t="shared" ca="1" si="161"/>
        <v>-6.2969041549294372E-3</v>
      </c>
      <c r="X165" s="223">
        <f>MMULT(N165:T165,'Parameters &amp; Main Results'!$B$12:$B$18)-'Parameters &amp; Main Results'!$B$22/12+MMULT(U165:V165,'Parameters &amp; Main Results'!$B$20:$B$21)</f>
        <v>-6.2969041549294372E-3</v>
      </c>
      <c r="Y165" s="223">
        <f>MMULT(N165:T165,'Parameters &amp; Main Results'!$C$12:$C$18)-'Parameters &amp; Main Results'!$C$22/12+MMULT(U165:V165,'Parameters &amp; Main Results'!$C$20:$C$21)</f>
        <v>-1.1345605747754877E-2</v>
      </c>
      <c r="Z165" s="17">
        <f t="shared" ca="1" si="146"/>
        <v>2139.8050531265512</v>
      </c>
      <c r="AA165" s="70">
        <f ca="1">Z165/OFFSET(Z165,'Parameters &amp; Main Results'!$B$38,0)</f>
        <v>12.073373757024857</v>
      </c>
      <c r="AB165" s="70">
        <f ca="1">SUMPRODUCT(Z165:OFFSET(Z165,'Parameters &amp; Main Results'!$B$38-1,0), 'Cash Flow Assist'!$P$11:OFFSET('Cash Flow Assist'!$P$11,'Parameters &amp; Main Results'!$B$38-1,0)  )/OFFSET(Z165,'Parameters &amp; Main Results'!$B$38,0)</f>
        <v>2561.1605950325202</v>
      </c>
      <c r="AC165" s="70">
        <f ca="1">SUMPRODUCT(Z165:OFFSET(Z165,'Parameters &amp; Main Results'!$B$38-1,0),'Parameters &amp; Main Results'!$B$42:OFFSET('Parameters &amp; Main Results'!$B$42,'Parameters &amp; Main Results'!$B$38-1,0)   )/OFFSET(Z165,'Parameters &amp; Main Results'!$B$38,0)</f>
        <v>0</v>
      </c>
      <c r="AD165" s="155">
        <f t="shared" si="4"/>
        <v>-5.3605042984987694E-2</v>
      </c>
      <c r="AE165" s="252">
        <f t="shared" ca="1" si="156"/>
        <v>241.1722</v>
      </c>
      <c r="AF165" s="253">
        <f t="shared" ca="1" si="158"/>
        <v>-1.0232522653937771E-2</v>
      </c>
      <c r="AG165" s="258">
        <f t="shared" ca="1" si="159"/>
        <v>0</v>
      </c>
      <c r="AH165" s="227" t="str">
        <f ca="1">IF(SUM(AG165:OFFSET(AG165,(-HoldAggressiveTime-1),0,,))=0,"Defensive","Aggressive")</f>
        <v>Defensive</v>
      </c>
    </row>
    <row r="166" spans="1:34" ht="15" x14ac:dyDescent="0.2">
      <c r="A166">
        <f t="shared" si="15"/>
        <v>5</v>
      </c>
      <c r="B166">
        <f t="shared" si="16"/>
        <v>1884</v>
      </c>
      <c r="C166" s="70">
        <f t="shared" si="1"/>
        <v>1884.3333333333212</v>
      </c>
      <c r="D166" s="64" t="s">
        <v>115</v>
      </c>
      <c r="E166" s="151">
        <v>8.8485090900000003</v>
      </c>
      <c r="F166" s="152">
        <v>219.50280000000001</v>
      </c>
      <c r="G166" s="152">
        <v>196.75890000000001</v>
      </c>
      <c r="H166" s="152">
        <v>213.77764112</v>
      </c>
      <c r="I166" s="152">
        <v>219.50280000000001</v>
      </c>
      <c r="J166" s="152">
        <v>8.8485090900000003</v>
      </c>
      <c r="K166" s="152">
        <v>8.8485090900000003</v>
      </c>
      <c r="L166" s="152">
        <v>20.67</v>
      </c>
      <c r="M166" s="153">
        <v>13.46591903</v>
      </c>
      <c r="N166" s="17">
        <f t="shared" ref="N166:T166" si="179">F166/F165/$E166*$E165-1</f>
        <v>-6.0661285970379675E-2</v>
      </c>
      <c r="O166" s="17">
        <f t="shared" si="179"/>
        <v>1.5450634184002165E-3</v>
      </c>
      <c r="P166" s="17">
        <f t="shared" si="179"/>
        <v>2.6319513041343834E-2</v>
      </c>
      <c r="Q166" s="17">
        <f t="shared" si="179"/>
        <v>-6.0661285970379675E-2</v>
      </c>
      <c r="R166" s="17">
        <f t="shared" si="179"/>
        <v>0</v>
      </c>
      <c r="S166" s="17">
        <f t="shared" si="179"/>
        <v>0</v>
      </c>
      <c r="T166" s="17">
        <f t="shared" si="179"/>
        <v>2.1509903879185499E-2</v>
      </c>
      <c r="U166" s="240">
        <v>0</v>
      </c>
      <c r="V166" s="240">
        <v>0</v>
      </c>
      <c r="W166" s="223">
        <f t="shared" ca="1" si="161"/>
        <v>-4.415312326681211E-2</v>
      </c>
      <c r="X166" s="223">
        <f>MMULT(N166:T166,'Parameters &amp; Main Results'!$B$12:$B$18)-'Parameters &amp; Main Results'!$B$22/12+MMULT(U166:V166,'Parameters &amp; Main Results'!$B$20:$B$21)</f>
        <v>-4.415312326681211E-2</v>
      </c>
      <c r="Y166" s="223">
        <f>MMULT(N166:T166,'Parameters &amp; Main Results'!$C$12:$C$18)-'Parameters &amp; Main Results'!$C$22/12+MMULT(U166:V166,'Parameters &amp; Main Results'!$C$20:$C$21)</f>
        <v>-5.4482317698168359E-2</v>
      </c>
      <c r="Z166" s="17">
        <f t="shared" ca="1" si="146"/>
        <v>2153.3645835195939</v>
      </c>
      <c r="AA166" s="70">
        <f ca="1">Z166/OFFSET(Z166,'Parameters &amp; Main Results'!$B$38,0)</f>
        <v>12.421759481783109</v>
      </c>
      <c r="AB166" s="70">
        <f ca="1">SUMPRODUCT(Z166:OFFSET(Z166,'Parameters &amp; Main Results'!$B$38-1,0), 'Cash Flow Assist'!$P$11:OFFSET('Cash Flow Assist'!$P$11,'Parameters &amp; Main Results'!$B$38-1,0)  )/OFFSET(Z166,'Parameters &amp; Main Results'!$B$38,0)</f>
        <v>2607.1507788727085</v>
      </c>
      <c r="AC166" s="70">
        <f ca="1">SUMPRODUCT(Z166:OFFSET(Z166,'Parameters &amp; Main Results'!$B$38-1,0),'Parameters &amp; Main Results'!$B$42:OFFSET('Parameters &amp; Main Results'!$B$42,'Parameters &amp; Main Results'!$B$38-1,0)   )/OFFSET(Z166,'Parameters &amp; Main Results'!$B$38,0)</f>
        <v>0</v>
      </c>
      <c r="AD166" s="155">
        <f t="shared" si="4"/>
        <v>-0.11101457811340054</v>
      </c>
      <c r="AE166" s="252">
        <f t="shared" ca="1" si="156"/>
        <v>241.66890000000001</v>
      </c>
      <c r="AF166" s="253">
        <f t="shared" ca="1" si="158"/>
        <v>-9.1720945475400426E-2</v>
      </c>
      <c r="AG166" s="258">
        <f t="shared" ca="1" si="159"/>
        <v>0</v>
      </c>
      <c r="AH166" s="227" t="str">
        <f ca="1">IF(SUM(AG166:OFFSET(AG166,(-HoldAggressiveTime-1),0,,))=0,"Defensive","Aggressive")</f>
        <v>Defensive</v>
      </c>
    </row>
    <row r="167" spans="1:34" ht="15" x14ac:dyDescent="0.2">
      <c r="A167">
        <f t="shared" si="15"/>
        <v>6</v>
      </c>
      <c r="B167">
        <f t="shared" si="16"/>
        <v>1884</v>
      </c>
      <c r="C167" s="70">
        <f t="shared" si="1"/>
        <v>1884.4166666666545</v>
      </c>
      <c r="D167" s="64" t="s">
        <v>115</v>
      </c>
      <c r="E167" s="151">
        <v>8.8485090900000003</v>
      </c>
      <c r="F167" s="152">
        <v>211.97790000000001</v>
      </c>
      <c r="G167" s="152">
        <v>195.2655</v>
      </c>
      <c r="H167" s="152">
        <v>214.78417751000001</v>
      </c>
      <c r="I167" s="152">
        <v>211.97790000000001</v>
      </c>
      <c r="J167" s="152">
        <v>8.8485090900000003</v>
      </c>
      <c r="K167" s="152">
        <v>8.8485090900000003</v>
      </c>
      <c r="L167" s="152">
        <v>20.67</v>
      </c>
      <c r="M167" s="153">
        <v>12.917873370000001</v>
      </c>
      <c r="N167" s="17">
        <f t="shared" ref="N167:T167" si="180">F167/F166/$E167*$E166-1</f>
        <v>-3.4281567251078227E-2</v>
      </c>
      <c r="O167" s="17">
        <f t="shared" si="180"/>
        <v>-7.5899997407995468E-3</v>
      </c>
      <c r="P167" s="17">
        <f t="shared" si="180"/>
        <v>4.7083333164623653E-3</v>
      </c>
      <c r="Q167" s="17">
        <f t="shared" si="180"/>
        <v>-3.4281567251078227E-2</v>
      </c>
      <c r="R167" s="17">
        <f t="shared" si="180"/>
        <v>0</v>
      </c>
      <c r="S167" s="17">
        <f t="shared" si="180"/>
        <v>0</v>
      </c>
      <c r="T167" s="17">
        <f t="shared" si="180"/>
        <v>0</v>
      </c>
      <c r="U167" s="240">
        <v>0</v>
      </c>
      <c r="V167" s="240">
        <v>0</v>
      </c>
      <c r="W167" s="223">
        <f t="shared" ca="1" si="161"/>
        <v>-2.7270842053135246E-2</v>
      </c>
      <c r="X167" s="223">
        <f>MMULT(N167:T167,'Parameters &amp; Main Results'!$B$12:$B$18)-'Parameters &amp; Main Results'!$B$22/12+MMULT(U167:V167,'Parameters &amp; Main Results'!$B$20:$B$21)</f>
        <v>-2.7270842053135246E-2</v>
      </c>
      <c r="Y167" s="223">
        <f>MMULT(N167:T167,'Parameters &amp; Main Results'!$C$12:$C$18)-'Parameters &amp; Main Results'!$C$22/12+MMULT(U167:V167,'Parameters &amp; Main Results'!$C$20:$C$21)</f>
        <v>-3.1654077166717025E-2</v>
      </c>
      <c r="Z167" s="17">
        <f t="shared" ca="1" si="146"/>
        <v>2252.8342519454372</v>
      </c>
      <c r="AA167" s="70">
        <f ca="1">Z167/OFFSET(Z167,'Parameters &amp; Main Results'!$B$38,0)</f>
        <v>12.536907986772842</v>
      </c>
      <c r="AB167" s="70">
        <f ca="1">SUMPRODUCT(Z167:OFFSET(Z167,'Parameters &amp; Main Results'!$B$38-1,0), 'Cash Flow Assist'!$P$11:OFFSET('Cash Flow Assist'!$P$11,'Parameters &amp; Main Results'!$B$38-1,0)  )/OFFSET(Z167,'Parameters &amp; Main Results'!$B$38,0)</f>
        <v>2504.1192128057141</v>
      </c>
      <c r="AC167" s="70">
        <f ca="1">SUMPRODUCT(Z167:OFFSET(Z167,'Parameters &amp; Main Results'!$B$38-1,0),'Parameters &amp; Main Results'!$B$42:OFFSET('Parameters &amp; Main Results'!$B$42,'Parameters &amp; Main Results'!$B$38-1,0)   )/OFFSET(Z167,'Parameters &amp; Main Results'!$B$38,0)</f>
        <v>0</v>
      </c>
      <c r="AD167" s="155">
        <f t="shared" si="4"/>
        <v>-0.1414903916390341</v>
      </c>
      <c r="AE167" s="252">
        <f t="shared" ca="1" si="156"/>
        <v>242.64359999999999</v>
      </c>
      <c r="AF167" s="253">
        <f t="shared" ca="1" si="158"/>
        <v>-0.1263816560585154</v>
      </c>
      <c r="AG167" s="258">
        <f t="shared" ca="1" si="159"/>
        <v>0</v>
      </c>
      <c r="AH167" s="227" t="str">
        <f ca="1">IF(SUM(AG167:OFFSET(AG167,(-HoldAggressiveTime-1),0,,))=0,"Defensive","Aggressive")</f>
        <v>Defensive</v>
      </c>
    </row>
    <row r="168" spans="1:34" ht="15" x14ac:dyDescent="0.2">
      <c r="A168">
        <f t="shared" si="15"/>
        <v>7</v>
      </c>
      <c r="B168">
        <f t="shared" si="16"/>
        <v>1884</v>
      </c>
      <c r="C168" s="70">
        <f t="shared" si="1"/>
        <v>1884.4999999999877</v>
      </c>
      <c r="D168" s="64" t="s">
        <v>115</v>
      </c>
      <c r="E168" s="151">
        <v>8.7534247900000004</v>
      </c>
      <c r="F168" s="152">
        <v>213.2021</v>
      </c>
      <c r="G168" s="152">
        <v>195.71039999999999</v>
      </c>
      <c r="H168" s="152">
        <v>215.79545300999999</v>
      </c>
      <c r="I168" s="152">
        <v>213.2021</v>
      </c>
      <c r="J168" s="152">
        <v>8.7534247900000004</v>
      </c>
      <c r="K168" s="152">
        <v>8.7534247900000004</v>
      </c>
      <c r="L168" s="152">
        <v>20.67</v>
      </c>
      <c r="M168" s="153">
        <v>13.055045249999999</v>
      </c>
      <c r="N168" s="17">
        <f t="shared" ref="N168:T168" si="181">F168/F167/$E168*$E167-1</f>
        <v>1.6700388333202643E-2</v>
      </c>
      <c r="O168" s="17">
        <f t="shared" si="181"/>
        <v>1.3165711355850984E-2</v>
      </c>
      <c r="P168" s="17">
        <f t="shared" si="181"/>
        <v>1.5622003213454194E-2</v>
      </c>
      <c r="Q168" s="17">
        <f t="shared" si="181"/>
        <v>1.6700388333202643E-2</v>
      </c>
      <c r="R168" s="17">
        <f t="shared" si="181"/>
        <v>0</v>
      </c>
      <c r="S168" s="17">
        <f t="shared" si="181"/>
        <v>0</v>
      </c>
      <c r="T168" s="17">
        <f t="shared" si="181"/>
        <v>1.0862525500718867E-2</v>
      </c>
      <c r="U168" s="240">
        <v>0</v>
      </c>
      <c r="V168" s="240">
        <v>0</v>
      </c>
      <c r="W168" s="223">
        <f t="shared" ca="1" si="161"/>
        <v>1.5659893129441459E-2</v>
      </c>
      <c r="X168" s="223">
        <f>MMULT(N168:T168,'Parameters &amp; Main Results'!$B$12:$B$18)-'Parameters &amp; Main Results'!$B$22/12+MMULT(U168:V168,'Parameters &amp; Main Results'!$B$20:$B$21)</f>
        <v>1.5659893129441459E-2</v>
      </c>
      <c r="Y168" s="223">
        <f>MMULT(N168:T168,'Parameters &amp; Main Results'!$C$12:$C$18)-'Parameters &amp; Main Results'!$C$22/12+MMULT(U168:V168,'Parameters &amp; Main Results'!$C$20:$C$21)</f>
        <v>1.6305253968800813E-2</v>
      </c>
      <c r="Z168" s="17">
        <f t="shared" ca="1" si="146"/>
        <v>2315.9933405311758</v>
      </c>
      <c r="AA168" s="70">
        <f ca="1">Z168/OFFSET(Z168,'Parameters &amp; Main Results'!$B$38,0)</f>
        <v>13.918381114139677</v>
      </c>
      <c r="AB168" s="70">
        <f ca="1">SUMPRODUCT(Z168:OFFSET(Z168,'Parameters &amp; Main Results'!$B$38-1,0), 'Cash Flow Assist'!$P$11:OFFSET('Cash Flow Assist'!$P$11,'Parameters &amp; Main Results'!$B$38-1,0)  )/OFFSET(Z168,'Parameters &amp; Main Results'!$B$38,0)</f>
        <v>2691.7810264402124</v>
      </c>
      <c r="AC168" s="70">
        <f ca="1">SUMPRODUCT(Z168:OFFSET(Z168,'Parameters &amp; Main Results'!$B$38-1,0),'Parameters &amp; Main Results'!$B$42:OFFSET('Parameters &amp; Main Results'!$B$42,'Parameters &amp; Main Results'!$B$38-1,0)   )/OFFSET(Z168,'Parameters &amp; Main Results'!$B$38,0)</f>
        <v>0</v>
      </c>
      <c r="AD168" s="155">
        <f t="shared" si="4"/>
        <v>-0.12715294779162023</v>
      </c>
      <c r="AE168" s="252">
        <f t="shared" ca="1" si="156"/>
        <v>240.52279999999999</v>
      </c>
      <c r="AF168" s="253">
        <f t="shared" ca="1" si="158"/>
        <v>-0.11358881569647447</v>
      </c>
      <c r="AG168" s="258">
        <f t="shared" ca="1" si="159"/>
        <v>0</v>
      </c>
      <c r="AH168" s="227" t="str">
        <f ca="1">IF(SUM(AG168:OFFSET(AG168,(-HoldAggressiveTime-1),0,,))=0,"Defensive","Aggressive")</f>
        <v>Defensive</v>
      </c>
    </row>
    <row r="169" spans="1:34" ht="15" x14ac:dyDescent="0.2">
      <c r="A169">
        <f t="shared" si="15"/>
        <v>8</v>
      </c>
      <c r="B169">
        <f t="shared" si="16"/>
        <v>1884</v>
      </c>
      <c r="C169" s="70">
        <f t="shared" si="1"/>
        <v>1884.583333333321</v>
      </c>
      <c r="D169" s="64" t="s">
        <v>115</v>
      </c>
      <c r="E169" s="151">
        <v>8.7534247900000004</v>
      </c>
      <c r="F169" s="152">
        <v>228.0967</v>
      </c>
      <c r="G169" s="152">
        <v>196.97819999999999</v>
      </c>
      <c r="H169" s="152">
        <v>216.81148994</v>
      </c>
      <c r="I169" s="152">
        <v>228.0967</v>
      </c>
      <c r="J169" s="152">
        <v>8.7534247900000004</v>
      </c>
      <c r="K169" s="152">
        <v>8.7534247900000004</v>
      </c>
      <c r="L169" s="152">
        <v>20.67</v>
      </c>
      <c r="M169" s="153">
        <v>13.88846865</v>
      </c>
      <c r="N169" s="17">
        <f t="shared" ref="N169:T169" si="182">F169/F168/$E169*$E168-1</f>
        <v>6.9861413184954646E-2</v>
      </c>
      <c r="O169" s="17">
        <f t="shared" si="182"/>
        <v>6.4779388320701514E-3</v>
      </c>
      <c r="P169" s="17">
        <f t="shared" si="182"/>
        <v>4.7083333584092557E-3</v>
      </c>
      <c r="Q169" s="17">
        <f t="shared" si="182"/>
        <v>6.9861413184954646E-2</v>
      </c>
      <c r="R169" s="17">
        <f t="shared" si="182"/>
        <v>0</v>
      </c>
      <c r="S169" s="17">
        <f t="shared" si="182"/>
        <v>0</v>
      </c>
      <c r="T169" s="17">
        <f t="shared" si="182"/>
        <v>0</v>
      </c>
      <c r="U169" s="240">
        <v>0</v>
      </c>
      <c r="V169" s="240">
        <v>0</v>
      </c>
      <c r="W169" s="223">
        <f t="shared" ca="1" si="161"/>
        <v>5.3649980988463346E-2</v>
      </c>
      <c r="X169" s="223">
        <f>MMULT(N169:T169,'Parameters &amp; Main Results'!$B$12:$B$18)-'Parameters &amp; Main Results'!$B$22/12+MMULT(U169:V169,'Parameters &amp; Main Results'!$B$20:$B$21)</f>
        <v>5.3649980988463346E-2</v>
      </c>
      <c r="Y169" s="223">
        <f>MMULT(N169:T169,'Parameters &amp; Main Results'!$C$12:$C$18)-'Parameters &amp; Main Results'!$C$22/12+MMULT(U169:V169,'Parameters &amp; Main Results'!$C$20:$C$21)</f>
        <v>6.3481399082999532E-2</v>
      </c>
      <c r="Z169" s="17">
        <f t="shared" ca="1" si="146"/>
        <v>2280.2843315936793</v>
      </c>
      <c r="AA169" s="70">
        <f ca="1">Z169/OFFSET(Z169,'Parameters &amp; Main Results'!$B$38,0)</f>
        <v>14.054914006836917</v>
      </c>
      <c r="AB169" s="70">
        <f ca="1">SUMPRODUCT(Z169:OFFSET(Z169,'Parameters &amp; Main Results'!$B$38-1,0), 'Cash Flow Assist'!$P$11:OFFSET('Cash Flow Assist'!$P$11,'Parameters &amp; Main Results'!$B$38-1,0)  )/OFFSET(Z169,'Parameters &amp; Main Results'!$B$38,0)</f>
        <v>2747.5032708217186</v>
      </c>
      <c r="AC169" s="70">
        <f ca="1">SUMPRODUCT(Z169:OFFSET(Z169,'Parameters &amp; Main Results'!$B$38-1,0),'Parameters &amp; Main Results'!$B$42:OFFSET('Parameters &amp; Main Results'!$B$42,'Parameters &amp; Main Results'!$B$38-1,0)   )/OFFSET(Z169,'Parameters &amp; Main Results'!$B$38,0)</f>
        <v>0</v>
      </c>
      <c r="AD169" s="155">
        <f t="shared" si="4"/>
        <v>-6.6174619230020881E-2</v>
      </c>
      <c r="AE169" s="252">
        <f t="shared" ca="1" si="156"/>
        <v>240.50919999999999</v>
      </c>
      <c r="AF169" s="253">
        <f t="shared" ca="1" si="158"/>
        <v>-5.1609252369555901E-2</v>
      </c>
      <c r="AG169" s="258">
        <f t="shared" ca="1" si="159"/>
        <v>0</v>
      </c>
      <c r="AH169" s="227" t="str">
        <f ca="1">IF(SUM(AG169:OFFSET(AG169,(-HoldAggressiveTime-1),0,,))=0,"Defensive","Aggressive")</f>
        <v>Defensive</v>
      </c>
    </row>
    <row r="170" spans="1:34" ht="15" x14ac:dyDescent="0.2">
      <c r="A170">
        <f t="shared" si="15"/>
        <v>9</v>
      </c>
      <c r="B170">
        <f t="shared" si="16"/>
        <v>1884</v>
      </c>
      <c r="C170" s="70">
        <f t="shared" si="1"/>
        <v>1884.6666666666542</v>
      </c>
      <c r="D170" s="64" t="s">
        <v>115</v>
      </c>
      <c r="E170" s="151">
        <v>8.6582594999999998</v>
      </c>
      <c r="F170" s="152">
        <v>221.5102</v>
      </c>
      <c r="G170" s="152">
        <v>198.44560000000001</v>
      </c>
      <c r="H170" s="152">
        <v>217.83231069999999</v>
      </c>
      <c r="I170" s="152">
        <v>221.5102</v>
      </c>
      <c r="J170" s="152">
        <v>8.6582594999999998</v>
      </c>
      <c r="K170" s="152">
        <v>8.6582594999999998</v>
      </c>
      <c r="L170" s="152">
        <v>20.67</v>
      </c>
      <c r="M170" s="153">
        <v>13.56353788</v>
      </c>
      <c r="N170" s="17">
        <f t="shared" ref="N170:T170" si="183">F170/F169/$E170*$E169-1</f>
        <v>-1.8202021416826586E-2</v>
      </c>
      <c r="O170" s="17">
        <f t="shared" si="183"/>
        <v>1.8522707977655761E-2</v>
      </c>
      <c r="P170" s="17">
        <f t="shared" si="183"/>
        <v>1.5751356437434083E-2</v>
      </c>
      <c r="Q170" s="17">
        <f t="shared" si="183"/>
        <v>-1.8202021416826586E-2</v>
      </c>
      <c r="R170" s="17">
        <f t="shared" si="183"/>
        <v>0</v>
      </c>
      <c r="S170" s="17">
        <f t="shared" si="183"/>
        <v>0</v>
      </c>
      <c r="T170" s="17">
        <f t="shared" si="183"/>
        <v>1.0991272553103837E-2</v>
      </c>
      <c r="U170" s="240">
        <v>0</v>
      </c>
      <c r="V170" s="240">
        <v>0</v>
      </c>
      <c r="W170" s="223">
        <f t="shared" ca="1" si="161"/>
        <v>-9.4390775061002612E-3</v>
      </c>
      <c r="X170" s="223">
        <f>MMULT(N170:T170,'Parameters &amp; Main Results'!$B$12:$B$18)-'Parameters &amp; Main Results'!$B$22/12+MMULT(U170:V170,'Parameters &amp; Main Results'!$B$20:$B$21)</f>
        <v>-9.4390775061002612E-3</v>
      </c>
      <c r="Y170" s="223">
        <f>MMULT(N170:T170,'Parameters &amp; Main Results'!$C$12:$C$18)-'Parameters &amp; Main Results'!$C$22/12+MMULT(U170:V170,'Parameters &amp; Main Results'!$C$20:$C$21)</f>
        <v>-1.4571215144045019E-2</v>
      </c>
      <c r="Z170" s="17">
        <f t="shared" ca="1" si="146"/>
        <v>2164.1763135177684</v>
      </c>
      <c r="AA170" s="70">
        <f ca="1">Z170/OFFSET(Z170,'Parameters &amp; Main Results'!$B$38,0)</f>
        <v>14.338429511752027</v>
      </c>
      <c r="AB170" s="70">
        <f ca="1">SUMPRODUCT(Z170:OFFSET(Z170,'Parameters &amp; Main Results'!$B$38-1,0), 'Cash Flow Assist'!$P$11:OFFSET('Cash Flow Assist'!$P$11,'Parameters &amp; Main Results'!$B$38-1,0)  )/OFFSET(Z170,'Parameters &amp; Main Results'!$B$38,0)</f>
        <v>2939.2700012196979</v>
      </c>
      <c r="AC170" s="70">
        <f ca="1">SUMPRODUCT(Z170:OFFSET(Z170,'Parameters &amp; Main Results'!$B$38-1,0),'Parameters &amp; Main Results'!$B$42:OFFSET('Parameters &amp; Main Results'!$B$42,'Parameters &amp; Main Results'!$B$38-1,0)   )/OFFSET(Z170,'Parameters &amp; Main Results'!$B$38,0)</f>
        <v>0</v>
      </c>
      <c r="AD170" s="155">
        <f t="shared" si="4"/>
        <v>-8.3172128810372281E-2</v>
      </c>
      <c r="AE170" s="252">
        <f t="shared" ca="1" si="156"/>
        <v>255.27770000000001</v>
      </c>
      <c r="AF170" s="253">
        <f t="shared" ca="1" si="158"/>
        <v>-0.13227751581904731</v>
      </c>
      <c r="AG170" s="258">
        <f t="shared" ca="1" si="159"/>
        <v>0</v>
      </c>
      <c r="AH170" s="227" t="str">
        <f ca="1">IF(SUM(AG170:OFFSET(AG170,(-HoldAggressiveTime-1),0,,))=0,"Defensive","Aggressive")</f>
        <v>Defensive</v>
      </c>
    </row>
    <row r="171" spans="1:34" ht="15" x14ac:dyDescent="0.2">
      <c r="A171">
        <f t="shared" si="15"/>
        <v>10</v>
      </c>
      <c r="B171">
        <f t="shared" si="16"/>
        <v>1884</v>
      </c>
      <c r="C171" s="70">
        <f t="shared" si="1"/>
        <v>1884.7499999999875</v>
      </c>
      <c r="D171" s="64" t="s">
        <v>115</v>
      </c>
      <c r="E171" s="151">
        <v>8.56309422</v>
      </c>
      <c r="F171" s="152">
        <v>215.42490000000001</v>
      </c>
      <c r="G171" s="152">
        <v>199.40790000000001</v>
      </c>
      <c r="H171" s="152">
        <v>218.85793783</v>
      </c>
      <c r="I171" s="152">
        <v>215.42490000000001</v>
      </c>
      <c r="J171" s="152">
        <v>8.56309422</v>
      </c>
      <c r="K171" s="152">
        <v>8.56309422</v>
      </c>
      <c r="L171" s="152">
        <v>20.67</v>
      </c>
      <c r="M171" s="153">
        <v>13.269962899999999</v>
      </c>
      <c r="N171" s="17">
        <f t="shared" ref="N171:T171" si="184">F171/F170/$E171*$E170-1</f>
        <v>-1.6663757105809807E-2</v>
      </c>
      <c r="O171" s="17">
        <f t="shared" si="184"/>
        <v>1.601650099569718E-2</v>
      </c>
      <c r="P171" s="17">
        <f t="shared" si="184"/>
        <v>1.5874081066756363E-2</v>
      </c>
      <c r="Q171" s="17">
        <f t="shared" si="184"/>
        <v>-1.6663757105809807E-2</v>
      </c>
      <c r="R171" s="17">
        <f t="shared" si="184"/>
        <v>0</v>
      </c>
      <c r="S171" s="17">
        <f t="shared" si="184"/>
        <v>0</v>
      </c>
      <c r="T171" s="17">
        <f t="shared" si="184"/>
        <v>1.1113422035895715E-2</v>
      </c>
      <c r="U171" s="240">
        <v>0</v>
      </c>
      <c r="V171" s="240">
        <v>0</v>
      </c>
      <c r="W171" s="223">
        <f t="shared" ca="1" si="161"/>
        <v>-8.7805131950897987E-3</v>
      </c>
      <c r="X171" s="223">
        <f>MMULT(N171:T171,'Parameters &amp; Main Results'!$B$12:$B$18)-'Parameters &amp; Main Results'!$B$22/12+MMULT(U171:V171,'Parameters &amp; Main Results'!$B$20:$B$21)</f>
        <v>-8.7805131950897987E-3</v>
      </c>
      <c r="Y171" s="223">
        <f>MMULT(N171:T171,'Parameters &amp; Main Results'!$C$12:$C$18)-'Parameters &amp; Main Results'!$C$22/12+MMULT(U171:V171,'Parameters &amp; Main Results'!$C$20:$C$21)</f>
        <v>-1.3437397962325775E-2</v>
      </c>
      <c r="Z171" s="17">
        <f t="shared" ca="1" si="146"/>
        <v>2184.7987987140655</v>
      </c>
      <c r="AA171" s="70">
        <f ca="1">Z171/OFFSET(Z171,'Parameters &amp; Main Results'!$B$38,0)</f>
        <v>13.980103509851878</v>
      </c>
      <c r="AB171" s="70">
        <f ca="1">SUMPRODUCT(Z171:OFFSET(Z171,'Parameters &amp; Main Results'!$B$38-1,0), 'Cash Flow Assist'!$P$11:OFFSET('Cash Flow Assist'!$P$11,'Parameters &amp; Main Results'!$B$38-1,0)  )/OFFSET(Z171,'Parameters &amp; Main Results'!$B$38,0)</f>
        <v>2825.8828748854953</v>
      </c>
      <c r="AC171" s="70">
        <f ca="1">SUMPRODUCT(Z171:OFFSET(Z171,'Parameters &amp; Main Results'!$B$38-1,0),'Parameters &amp; Main Results'!$B$42:OFFSET('Parameters &amp; Main Results'!$B$42,'Parameters &amp; Main Results'!$B$38-1,0)   )/OFFSET(Z171,'Parameters &amp; Main Results'!$B$38,0)</f>
        <v>0</v>
      </c>
      <c r="AD171" s="155">
        <f t="shared" si="4"/>
        <v>-9.844992576371292E-2</v>
      </c>
      <c r="AE171" s="252">
        <f t="shared" ca="1" si="156"/>
        <v>263.74860000000001</v>
      </c>
      <c r="AF171" s="253">
        <f t="shared" ca="1" si="158"/>
        <v>-0.18321879244098357</v>
      </c>
      <c r="AG171" s="258">
        <f t="shared" ca="1" si="159"/>
        <v>0</v>
      </c>
      <c r="AH171" s="227" t="str">
        <f ca="1">IF(SUM(AG171:OFFSET(AG171,(-HoldAggressiveTime-1),0,,))=0,"Defensive","Aggressive")</f>
        <v>Defensive</v>
      </c>
    </row>
    <row r="172" spans="1:34" ht="15" x14ac:dyDescent="0.2">
      <c r="A172">
        <f t="shared" si="15"/>
        <v>11</v>
      </c>
      <c r="B172">
        <f t="shared" si="16"/>
        <v>1884</v>
      </c>
      <c r="C172" s="70">
        <f t="shared" si="1"/>
        <v>1884.8333333333208</v>
      </c>
      <c r="D172" s="64" t="s">
        <v>115</v>
      </c>
      <c r="E172" s="151">
        <v>8.3728446299999995</v>
      </c>
      <c r="F172" s="152">
        <v>212.32910000000001</v>
      </c>
      <c r="G172" s="152">
        <v>202.11940000000001</v>
      </c>
      <c r="H172" s="152">
        <v>219.88839394999999</v>
      </c>
      <c r="I172" s="152">
        <v>212.32910000000001</v>
      </c>
      <c r="J172" s="152">
        <v>8.3728446299999995</v>
      </c>
      <c r="K172" s="152">
        <v>8.3728446299999995</v>
      </c>
      <c r="L172" s="152">
        <v>20.67</v>
      </c>
      <c r="M172" s="153">
        <v>13.31024874</v>
      </c>
      <c r="N172" s="17">
        <f t="shared" ref="N172:T172" si="185">F172/F171/$E172*$E171-1</f>
        <v>8.025013914039647E-3</v>
      </c>
      <c r="O172" s="17">
        <f t="shared" si="185"/>
        <v>3.6628944009660769E-2</v>
      </c>
      <c r="P172" s="17">
        <f t="shared" si="185"/>
        <v>2.7537533775778167E-2</v>
      </c>
      <c r="Q172" s="17">
        <f t="shared" si="185"/>
        <v>8.025013914039647E-3</v>
      </c>
      <c r="R172" s="17">
        <f t="shared" si="185"/>
        <v>0</v>
      </c>
      <c r="S172" s="17">
        <f t="shared" si="185"/>
        <v>0</v>
      </c>
      <c r="T172" s="17">
        <f t="shared" si="185"/>
        <v>2.2722216690649333E-2</v>
      </c>
      <c r="U172" s="240">
        <v>0</v>
      </c>
      <c r="V172" s="240">
        <v>0</v>
      </c>
      <c r="W172" s="223">
        <f t="shared" ca="1" si="161"/>
        <v>1.443899340532769E-2</v>
      </c>
      <c r="X172" s="223">
        <f>MMULT(N172:T172,'Parameters &amp; Main Results'!$B$12:$B$18)-'Parameters &amp; Main Results'!$B$22/12+MMULT(U172:V172,'Parameters &amp; Main Results'!$B$20:$B$21)</f>
        <v>1.443899340532769E-2</v>
      </c>
      <c r="Y172" s="223">
        <f>MMULT(N172:T172,'Parameters &amp; Main Results'!$C$12:$C$18)-'Parameters &amp; Main Results'!$C$22/12+MMULT(U172:V172,'Parameters &amp; Main Results'!$C$20:$C$21)</f>
        <v>1.0843740256935092E-2</v>
      </c>
      <c r="Z172" s="17">
        <f t="shared" ca="1" si="146"/>
        <v>2204.1523878394787</v>
      </c>
      <c r="AA172" s="70">
        <f ca="1">Z172/OFFSET(Z172,'Parameters &amp; Main Results'!$B$38,0)</f>
        <v>12.048410829352985</v>
      </c>
      <c r="AB172" s="70">
        <f ca="1">SUMPRODUCT(Z172:OFFSET(Z172,'Parameters &amp; Main Results'!$B$38-1,0), 'Cash Flow Assist'!$P$11:OFFSET('Cash Flow Assist'!$P$11,'Parameters &amp; Main Results'!$B$38-1,0)  )/OFFSET(Z172,'Parameters &amp; Main Results'!$B$38,0)</f>
        <v>2402.9455678980148</v>
      </c>
      <c r="AC172" s="70">
        <f ca="1">SUMPRODUCT(Z172:OFFSET(Z172,'Parameters &amp; Main Results'!$B$38-1,0),'Parameters &amp; Main Results'!$B$42:OFFSET('Parameters &amp; Main Results'!$B$42,'Parameters &amp; Main Results'!$B$38-1,0)   )/OFFSET(Z172,'Parameters &amp; Main Results'!$B$38,0)</f>
        <v>0</v>
      </c>
      <c r="AD172" s="155">
        <f t="shared" si="4"/>
        <v>-9.1214973873763205E-2</v>
      </c>
      <c r="AE172" s="252">
        <f t="shared" ca="1" si="156"/>
        <v>267.49770000000001</v>
      </c>
      <c r="AF172" s="253">
        <f t="shared" ca="1" si="158"/>
        <v>-0.20623953028381178</v>
      </c>
      <c r="AG172" s="258">
        <f t="shared" ca="1" si="159"/>
        <v>0</v>
      </c>
      <c r="AH172" s="227" t="str">
        <f ca="1">IF(SUM(AG172:OFFSET(AG172,(-HoldAggressiveTime-1),0,,))=0,"Defensive","Aggressive")</f>
        <v>Defensive</v>
      </c>
    </row>
    <row r="173" spans="1:34" ht="15" x14ac:dyDescent="0.2">
      <c r="A173">
        <f t="shared" si="15"/>
        <v>12</v>
      </c>
      <c r="B173">
        <f t="shared" si="16"/>
        <v>1884</v>
      </c>
      <c r="C173" s="70">
        <f t="shared" si="1"/>
        <v>1884.916666666654</v>
      </c>
      <c r="D173" s="64" t="s">
        <v>115</v>
      </c>
      <c r="E173" s="151">
        <v>8.2776793400000006</v>
      </c>
      <c r="F173" s="152">
        <v>212.85159999999999</v>
      </c>
      <c r="G173" s="152">
        <v>204.11920000000001</v>
      </c>
      <c r="H173" s="152">
        <v>220.92370181000001</v>
      </c>
      <c r="I173" s="152">
        <v>212.85159999999999</v>
      </c>
      <c r="J173" s="152">
        <v>8.2776793400000006</v>
      </c>
      <c r="K173" s="152">
        <v>8.2776793400000006</v>
      </c>
      <c r="L173" s="152">
        <v>20.67</v>
      </c>
      <c r="M173" s="153">
        <v>13.430745249999999</v>
      </c>
      <c r="N173" s="17">
        <f t="shared" ref="N173:T173" si="186">F173/F172/$E173*$E172-1</f>
        <v>1.3985708195145996E-2</v>
      </c>
      <c r="O173" s="17">
        <f t="shared" si="186"/>
        <v>2.1504515626470599E-2</v>
      </c>
      <c r="P173" s="17">
        <f t="shared" si="186"/>
        <v>1.6259077953414636E-2</v>
      </c>
      <c r="Q173" s="17">
        <f t="shared" si="186"/>
        <v>1.3985708195145996E-2</v>
      </c>
      <c r="R173" s="17">
        <f t="shared" si="186"/>
        <v>0</v>
      </c>
      <c r="S173" s="17">
        <f t="shared" si="186"/>
        <v>0</v>
      </c>
      <c r="T173" s="17">
        <f t="shared" si="186"/>
        <v>1.1496614702158681E-2</v>
      </c>
      <c r="U173" s="240">
        <v>0</v>
      </c>
      <c r="V173" s="240">
        <v>0</v>
      </c>
      <c r="W173" s="223">
        <f t="shared" ca="1" si="161"/>
        <v>1.5323348340094885E-2</v>
      </c>
      <c r="X173" s="223">
        <f>MMULT(N173:T173,'Parameters &amp; Main Results'!$B$12:$B$18)-'Parameters &amp; Main Results'!$B$22/12+MMULT(U173:V173,'Parameters &amp; Main Results'!$B$20:$B$21)</f>
        <v>1.5323348340094885E-2</v>
      </c>
      <c r="Y173" s="223">
        <f>MMULT(N173:T173,'Parameters &amp; Main Results'!$C$12:$C$18)-'Parameters &amp; Main Results'!$C$22/12+MMULT(U173:V173,'Parameters &amp; Main Results'!$C$20:$C$21)</f>
        <v>1.4695922271611791E-2</v>
      </c>
      <c r="Z173" s="17">
        <f t="shared" ca="1" si="146"/>
        <v>2172.7796369897533</v>
      </c>
      <c r="AA173" s="70">
        <f ca="1">Z173/OFFSET(Z173,'Parameters &amp; Main Results'!$B$38,0)</f>
        <v>10.772301224000371</v>
      </c>
      <c r="AB173" s="70">
        <f ca="1">SUMPRODUCT(Z173:OFFSET(Z173,'Parameters &amp; Main Results'!$B$38-1,0), 'Cash Flow Assist'!$P$11:OFFSET('Cash Flow Assist'!$P$11,'Parameters &amp; Main Results'!$B$38-1,0)  )/OFFSET(Z173,'Parameters &amp; Main Results'!$B$38,0)</f>
        <v>2169.4375768207196</v>
      </c>
      <c r="AC173" s="70">
        <f ca="1">SUMPRODUCT(Z173:OFFSET(Z173,'Parameters &amp; Main Results'!$B$38-1,0),'Parameters &amp; Main Results'!$B$42:OFFSET('Parameters &amp; Main Results'!$B$42,'Parameters &amp; Main Results'!$B$38-1,0)   )/OFFSET(Z173,'Parameters &amp; Main Results'!$B$38,0)</f>
        <v>0</v>
      </c>
      <c r="AD173" s="155">
        <f t="shared" si="4"/>
        <v>-7.8504971686243485E-2</v>
      </c>
      <c r="AE173" s="252">
        <f t="shared" ca="1" si="156"/>
        <v>261.68849999999998</v>
      </c>
      <c r="AF173" s="253">
        <f t="shared" ca="1" si="158"/>
        <v>-0.18662226272839652</v>
      </c>
      <c r="AG173" s="258">
        <f t="shared" ca="1" si="159"/>
        <v>0</v>
      </c>
      <c r="AH173" s="227" t="str">
        <f ca="1">IF(SUM(AG173:OFFSET(AG173,(-HoldAggressiveTime-1),0,,))=0,"Defensive","Aggressive")</f>
        <v>Defensive</v>
      </c>
    </row>
    <row r="174" spans="1:34" ht="15" x14ac:dyDescent="0.2">
      <c r="A174">
        <f t="shared" si="15"/>
        <v>1</v>
      </c>
      <c r="B174">
        <f t="shared" si="16"/>
        <v>1885</v>
      </c>
      <c r="C174" s="70">
        <f t="shared" si="1"/>
        <v>1884.9999999999873</v>
      </c>
      <c r="D174" s="64" t="s">
        <v>115</v>
      </c>
      <c r="E174" s="151">
        <v>8.2776793400000006</v>
      </c>
      <c r="F174" s="152">
        <v>209.03700000000001</v>
      </c>
      <c r="G174" s="152">
        <v>202.70179999999999</v>
      </c>
      <c r="H174" s="152">
        <v>221.70061683</v>
      </c>
      <c r="I174" s="152">
        <v>209.03700000000001</v>
      </c>
      <c r="J174" s="152">
        <v>8.2776793400000006</v>
      </c>
      <c r="K174" s="152">
        <v>8.2776793400000006</v>
      </c>
      <c r="L174" s="152">
        <v>20.67</v>
      </c>
      <c r="M174" s="153">
        <v>13.129817429999999</v>
      </c>
      <c r="N174" s="17">
        <f t="shared" ref="N174:T174" si="187">F174/F173/$E174*$E173-1</f>
        <v>-1.7921406275545948E-2</v>
      </c>
      <c r="O174" s="17">
        <f t="shared" si="187"/>
        <v>-6.94398175183919E-3</v>
      </c>
      <c r="P174" s="17">
        <f t="shared" si="187"/>
        <v>3.5166666755754861E-3</v>
      </c>
      <c r="Q174" s="17">
        <f t="shared" si="187"/>
        <v>-1.7921406275545948E-2</v>
      </c>
      <c r="R174" s="17">
        <f t="shared" si="187"/>
        <v>0</v>
      </c>
      <c r="S174" s="17">
        <f t="shared" si="187"/>
        <v>0</v>
      </c>
      <c r="T174" s="17">
        <f t="shared" si="187"/>
        <v>0</v>
      </c>
      <c r="U174" s="240">
        <v>0</v>
      </c>
      <c r="V174" s="240">
        <v>0</v>
      </c>
      <c r="W174" s="223">
        <f t="shared" ca="1" si="161"/>
        <v>-1.4871517723693967E-2</v>
      </c>
      <c r="X174" s="223">
        <f>MMULT(N174:T174,'Parameters &amp; Main Results'!$B$12:$B$18)-'Parameters &amp; Main Results'!$B$22/12+MMULT(U174:V174,'Parameters &amp; Main Results'!$B$20:$B$21)</f>
        <v>-1.4871517723693967E-2</v>
      </c>
      <c r="Y174" s="223">
        <f>MMULT(N174:T174,'Parameters &amp; Main Results'!$C$12:$C$18)-'Parameters &amp; Main Results'!$C$22/12+MMULT(U174:V174,'Parameters &amp; Main Results'!$C$20:$C$21)</f>
        <v>-1.6865330489841939E-2</v>
      </c>
      <c r="Z174" s="17">
        <f t="shared" ca="1" si="146"/>
        <v>2139.9878576041119</v>
      </c>
      <c r="AA174" s="70">
        <f ca="1">Z174/OFFSET(Z174,'Parameters &amp; Main Results'!$B$38,0)</f>
        <v>10.907662744749327</v>
      </c>
      <c r="AB174" s="70">
        <f ca="1">SUMPRODUCT(Z174:OFFSET(Z174,'Parameters &amp; Main Results'!$B$38-1,0), 'Cash Flow Assist'!$P$11:OFFSET('Cash Flow Assist'!$P$11,'Parameters &amp; Main Results'!$B$38-1,0)  )/OFFSET(Z174,'Parameters &amp; Main Results'!$B$38,0)</f>
        <v>2220.3121284936933</v>
      </c>
      <c r="AC174" s="70">
        <f ca="1">SUMPRODUCT(Z174:OFFSET(Z174,'Parameters &amp; Main Results'!$B$38-1,0),'Parameters &amp; Main Results'!$B$42:OFFSET('Parameters &amp; Main Results'!$B$42,'Parameters &amp; Main Results'!$B$38-1,0)   )/OFFSET(Z174,'Parameters &amp; Main Results'!$B$38,0)</f>
        <v>0</v>
      </c>
      <c r="AD174" s="155">
        <f t="shared" si="4"/>
        <v>-9.5019458469550067E-2</v>
      </c>
      <c r="AE174" s="252">
        <f t="shared" ca="1" si="156"/>
        <v>251.5737</v>
      </c>
      <c r="AF174" s="253">
        <f t="shared" ca="1" si="158"/>
        <v>-0.16908245973247599</v>
      </c>
      <c r="AG174" s="258">
        <f t="shared" ca="1" si="159"/>
        <v>0</v>
      </c>
      <c r="AH174" s="227" t="str">
        <f ca="1">IF(SUM(AG174:OFFSET(AG174,(-HoldAggressiveTime-1),0,,))=0,"Defensive","Aggressive")</f>
        <v>Defensive</v>
      </c>
    </row>
    <row r="175" spans="1:34" ht="15" x14ac:dyDescent="0.2">
      <c r="A175">
        <f t="shared" si="15"/>
        <v>2</v>
      </c>
      <c r="B175">
        <f t="shared" si="16"/>
        <v>1885</v>
      </c>
      <c r="C175" s="70">
        <f t="shared" si="1"/>
        <v>1885.0833333333205</v>
      </c>
      <c r="D175" s="64" t="s">
        <v>115</v>
      </c>
      <c r="E175" s="151">
        <v>8.3728446299999995</v>
      </c>
      <c r="F175" s="152">
        <v>216.51079999999999</v>
      </c>
      <c r="G175" s="152">
        <v>203.8819</v>
      </c>
      <c r="H175" s="152">
        <v>222.48026400000001</v>
      </c>
      <c r="I175" s="152">
        <v>216.51079999999999</v>
      </c>
      <c r="J175" s="152">
        <v>8.3728446299999995</v>
      </c>
      <c r="K175" s="152">
        <v>8.3728446299999995</v>
      </c>
      <c r="L175" s="152">
        <v>20.67</v>
      </c>
      <c r="M175" s="153">
        <v>13.384817590000001</v>
      </c>
      <c r="N175" s="17">
        <f t="shared" ref="N175:T175" si="188">F175/F174/$E175*$E174-1</f>
        <v>2.3981162165478187E-2</v>
      </c>
      <c r="O175" s="17">
        <f t="shared" si="188"/>
        <v>-5.6102630758806393E-3</v>
      </c>
      <c r="P175" s="17">
        <f t="shared" si="188"/>
        <v>-7.8892483828705284E-3</v>
      </c>
      <c r="Q175" s="17">
        <f t="shared" si="188"/>
        <v>2.3981162165478187E-2</v>
      </c>
      <c r="R175" s="17">
        <f t="shared" si="188"/>
        <v>0</v>
      </c>
      <c r="S175" s="17">
        <f t="shared" si="188"/>
        <v>0</v>
      </c>
      <c r="T175" s="17">
        <f t="shared" si="188"/>
        <v>-1.1365944813907181E-2</v>
      </c>
      <c r="U175" s="240">
        <v>0</v>
      </c>
      <c r="V175" s="240">
        <v>0</v>
      </c>
      <c r="W175" s="223">
        <f t="shared" ca="1" si="161"/>
        <v>1.6253855101570489E-2</v>
      </c>
      <c r="X175" s="223">
        <f>MMULT(N175:T175,'Parameters &amp; Main Results'!$B$12:$B$18)-'Parameters &amp; Main Results'!$B$22/12+MMULT(U175:V175,'Parameters &amp; Main Results'!$B$20:$B$21)</f>
        <v>1.6253855101570489E-2</v>
      </c>
      <c r="Y175" s="223">
        <f>MMULT(N175:T175,'Parameters &amp; Main Results'!$C$12:$C$18)-'Parameters &amp; Main Results'!$C$22/12+MMULT(U175:V175,'Parameters &amp; Main Results'!$C$20:$C$21)</f>
        <v>2.098035297467564E-2</v>
      </c>
      <c r="Z175" s="17">
        <f t="shared" ca="1" si="146"/>
        <v>2172.2931537410309</v>
      </c>
      <c r="AA175" s="70">
        <f ca="1">Z175/OFFSET(Z175,'Parameters &amp; Main Results'!$B$38,0)</f>
        <v>11.685410875421841</v>
      </c>
      <c r="AB175" s="70">
        <f ca="1">SUMPRODUCT(Z175:OFFSET(Z175,'Parameters &amp; Main Results'!$B$38-1,0), 'Cash Flow Assist'!$P$11:OFFSET('Cash Flow Assist'!$P$11,'Parameters &amp; Main Results'!$B$38-1,0)  )/OFFSET(Z175,'Parameters &amp; Main Results'!$B$38,0)</f>
        <v>2332.7968001756076</v>
      </c>
      <c r="AC175" s="70">
        <f ca="1">SUMPRODUCT(Z175:OFFSET(Z175,'Parameters &amp; Main Results'!$B$38-1,0),'Parameters &amp; Main Results'!$B$42:OFFSET('Parameters &amp; Main Results'!$B$42,'Parameters &amp; Main Results'!$B$38-1,0)   )/OFFSET(Z175,'Parameters &amp; Main Results'!$B$38,0)</f>
        <v>0</v>
      </c>
      <c r="AD175" s="155">
        <f t="shared" si="4"/>
        <v>-7.3316973346506109E-2</v>
      </c>
      <c r="AE175" s="252">
        <f t="shared" ca="1" si="156"/>
        <v>253.79140000000001</v>
      </c>
      <c r="AF175" s="253">
        <f t="shared" ca="1" si="158"/>
        <v>-0.14689465442879474</v>
      </c>
      <c r="AG175" s="258">
        <f t="shared" ca="1" si="159"/>
        <v>0</v>
      </c>
      <c r="AH175" s="227" t="str">
        <f ca="1">IF(SUM(AG175:OFFSET(AG175,(-HoldAggressiveTime-1),0,,))=0,"Defensive","Aggressive")</f>
        <v>Defensive</v>
      </c>
    </row>
    <row r="176" spans="1:34" ht="15" x14ac:dyDescent="0.2">
      <c r="A176">
        <f t="shared" si="15"/>
        <v>3</v>
      </c>
      <c r="B176">
        <f t="shared" si="16"/>
        <v>1885</v>
      </c>
      <c r="C176" s="70">
        <f t="shared" si="1"/>
        <v>1885.1666666666538</v>
      </c>
      <c r="D176" s="64" t="s">
        <v>115</v>
      </c>
      <c r="E176" s="151">
        <v>8.18251405</v>
      </c>
      <c r="F176" s="152">
        <v>218.07320000000001</v>
      </c>
      <c r="G176" s="152">
        <v>204.8562</v>
      </c>
      <c r="H176" s="152">
        <v>223.26265293</v>
      </c>
      <c r="I176" s="152">
        <v>218.07320000000001</v>
      </c>
      <c r="J176" s="152">
        <v>8.18251405</v>
      </c>
      <c r="K176" s="152">
        <v>8.18251405</v>
      </c>
      <c r="L176" s="152">
        <v>20.67</v>
      </c>
      <c r="M176" s="153">
        <v>13.734194090000001</v>
      </c>
      <c r="N176" s="17">
        <f t="shared" ref="N176:T176" si="189">F176/F175/$E176*$E175-1</f>
        <v>3.0644771383982139E-2</v>
      </c>
      <c r="O176" s="17">
        <f t="shared" si="189"/>
        <v>2.8150551775553367E-2</v>
      </c>
      <c r="P176" s="17">
        <f t="shared" si="189"/>
        <v>2.6859114733290612E-2</v>
      </c>
      <c r="Q176" s="17">
        <f t="shared" si="189"/>
        <v>3.0644771383982139E-2</v>
      </c>
      <c r="R176" s="17">
        <f t="shared" si="189"/>
        <v>0</v>
      </c>
      <c r="S176" s="17">
        <f t="shared" si="189"/>
        <v>0</v>
      </c>
      <c r="T176" s="17">
        <f t="shared" si="189"/>
        <v>2.3260648113399673E-2</v>
      </c>
      <c r="U176" s="240">
        <v>0</v>
      </c>
      <c r="V176" s="240">
        <v>0</v>
      </c>
      <c r="W176" s="223">
        <f t="shared" ca="1" si="161"/>
        <v>2.9735054632100598E-2</v>
      </c>
      <c r="X176" s="223">
        <f>MMULT(N176:T176,'Parameters &amp; Main Results'!$B$12:$B$18)-'Parameters &amp; Main Results'!$B$22/12+MMULT(U176:V176,'Parameters &amp; Main Results'!$B$20:$B$21)</f>
        <v>2.9735054632100598E-2</v>
      </c>
      <c r="Y176" s="223">
        <f>MMULT(N176:T176,'Parameters &amp; Main Results'!$C$12:$C$18)-'Parameters &amp; Main Results'!$C$22/12+MMULT(U176:V176,'Parameters &amp; Main Results'!$C$20:$C$21)</f>
        <v>3.0353682756472596E-2</v>
      </c>
      <c r="Z176" s="17">
        <f t="shared" ca="1" si="146"/>
        <v>2137.5497301546952</v>
      </c>
      <c r="AA176" s="70">
        <f ca="1">Z176/OFFSET(Z176,'Parameters &amp; Main Results'!$B$38,0)</f>
        <v>11.792708145582788</v>
      </c>
      <c r="AB176" s="70">
        <f ca="1">SUMPRODUCT(Z176:OFFSET(Z176,'Parameters &amp; Main Results'!$B$38-1,0), 'Cash Flow Assist'!$P$11:OFFSET('Cash Flow Assist'!$P$11,'Parameters &amp; Main Results'!$B$38-1,0)  )/OFFSET(Z176,'Parameters &amp; Main Results'!$B$38,0)</f>
        <v>2381.5232058222819</v>
      </c>
      <c r="AC176" s="70">
        <f ca="1">SUMPRODUCT(Z176:OFFSET(Z176,'Parameters &amp; Main Results'!$B$38-1,0),'Parameters &amp; Main Results'!$B$42:OFFSET('Parameters &amp; Main Results'!$B$42,'Parameters &amp; Main Results'!$B$38-1,0)   )/OFFSET(Z176,'Parameters &amp; Main Results'!$B$38,0)</f>
        <v>0</v>
      </c>
      <c r="AD176" s="155">
        <f t="shared" si="4"/>
        <v>-4.4918983849293159E-2</v>
      </c>
      <c r="AE176" s="252">
        <f t="shared" ca="1" si="156"/>
        <v>253.85560000000001</v>
      </c>
      <c r="AF176" s="253">
        <f t="shared" ca="1" si="158"/>
        <v>-0.14095572443546645</v>
      </c>
      <c r="AG176" s="258">
        <f t="shared" ca="1" si="159"/>
        <v>0</v>
      </c>
      <c r="AH176" s="227" t="str">
        <f ca="1">IF(SUM(AG176:OFFSET(AG176,(-HoldAggressiveTime-1),0,,))=0,"Defensive","Aggressive")</f>
        <v>Defensive</v>
      </c>
    </row>
    <row r="177" spans="1:34" ht="15" x14ac:dyDescent="0.2">
      <c r="A177">
        <f t="shared" si="15"/>
        <v>4</v>
      </c>
      <c r="B177">
        <f t="shared" si="16"/>
        <v>1885</v>
      </c>
      <c r="C177" s="70">
        <f t="shared" si="1"/>
        <v>1885.249999999987</v>
      </c>
      <c r="D177" s="64" t="s">
        <v>115</v>
      </c>
      <c r="E177" s="151">
        <v>8.2776793400000006</v>
      </c>
      <c r="F177" s="152">
        <v>218.57249999999999</v>
      </c>
      <c r="G177" s="152">
        <v>204.36580000000001</v>
      </c>
      <c r="H177" s="152">
        <v>224.04779325000001</v>
      </c>
      <c r="I177" s="152">
        <v>218.57249999999999</v>
      </c>
      <c r="J177" s="152">
        <v>8.2776793400000006</v>
      </c>
      <c r="K177" s="152">
        <v>8.2776793400000006</v>
      </c>
      <c r="L177" s="152">
        <v>20.67</v>
      </c>
      <c r="M177" s="153">
        <v>13.548548540000001</v>
      </c>
      <c r="N177" s="17">
        <f t="shared" ref="N177:T177" si="190">F177/F176/$E177*$E176-1</f>
        <v>-9.2333391585377456E-3</v>
      </c>
      <c r="O177" s="17">
        <f t="shared" si="190"/>
        <v>-1.3862967588476383E-2</v>
      </c>
      <c r="P177" s="17">
        <f t="shared" si="190"/>
        <v>-8.0203778391256808E-3</v>
      </c>
      <c r="Q177" s="17">
        <f t="shared" si="190"/>
        <v>-9.2333391585377456E-3</v>
      </c>
      <c r="R177" s="17">
        <f t="shared" si="190"/>
        <v>0</v>
      </c>
      <c r="S177" s="17">
        <f t="shared" si="190"/>
        <v>0</v>
      </c>
      <c r="T177" s="17">
        <f t="shared" si="190"/>
        <v>-1.1496614702158903E-2</v>
      </c>
      <c r="U177" s="240">
        <v>0</v>
      </c>
      <c r="V177" s="240">
        <v>0</v>
      </c>
      <c r="W177" s="223">
        <f t="shared" ca="1" si="161"/>
        <v>-1.0314095288373197E-2</v>
      </c>
      <c r="X177" s="223">
        <f>MMULT(N177:T177,'Parameters &amp; Main Results'!$B$12:$B$18)-'Parameters &amp; Main Results'!$B$22/12+MMULT(U177:V177,'Parameters &amp; Main Results'!$B$20:$B$21)</f>
        <v>-1.0314095288373197E-2</v>
      </c>
      <c r="Y177" s="223">
        <f>MMULT(N177:T177,'Parameters &amp; Main Results'!$C$12:$C$18)-'Parameters &amp; Main Results'!$C$22/12+MMULT(U177:V177,'Parameters &amp; Main Results'!$C$20:$C$21)</f>
        <v>-9.7379686681982758E-3</v>
      </c>
      <c r="Z177" s="17">
        <f t="shared" ca="1" si="146"/>
        <v>2075.8249615172999</v>
      </c>
      <c r="AA177" s="70">
        <f ca="1">Z177/OFFSET(Z177,'Parameters &amp; Main Results'!$B$38,0)</f>
        <v>12.265918893166587</v>
      </c>
      <c r="AB177" s="70">
        <f ca="1">SUMPRODUCT(Z177:OFFSET(Z177,'Parameters &amp; Main Results'!$B$38-1,0), 'Cash Flow Assist'!$P$11:OFFSET('Cash Flow Assist'!$P$11,'Parameters &amp; Main Results'!$B$38-1,0)  )/OFFSET(Z177,'Parameters &amp; Main Results'!$B$38,0)</f>
        <v>2539.1842888245574</v>
      </c>
      <c r="AC177" s="70">
        <f ca="1">SUMPRODUCT(Z177:OFFSET(Z177,'Parameters &amp; Main Results'!$B$38-1,0),'Parameters &amp; Main Results'!$B$42:OFFSET('Parameters &amp; Main Results'!$B$42,'Parameters &amp; Main Results'!$B$38-1,0)   )/OFFSET(Z177,'Parameters &amp; Main Results'!$B$38,0)</f>
        <v>0</v>
      </c>
      <c r="AD177" s="155">
        <f t="shared" si="4"/>
        <v>-5.373757079529351E-2</v>
      </c>
      <c r="AE177" s="252">
        <f t="shared" ca="1" si="156"/>
        <v>249.05289999999999</v>
      </c>
      <c r="AF177" s="253">
        <f t="shared" ca="1" si="158"/>
        <v>-0.12238524425935214</v>
      </c>
      <c r="AG177" s="258">
        <f t="shared" ca="1" si="159"/>
        <v>0</v>
      </c>
      <c r="AH177" s="227" t="str">
        <f ca="1">IF(SUM(AG177:OFFSET(AG177,(-HoldAggressiveTime-1),0,,))=0,"Defensive","Aggressive")</f>
        <v>Defensive</v>
      </c>
    </row>
    <row r="178" spans="1:34" ht="15" x14ac:dyDescent="0.2">
      <c r="A178">
        <f t="shared" si="15"/>
        <v>5</v>
      </c>
      <c r="B178">
        <f t="shared" si="16"/>
        <v>1885</v>
      </c>
      <c r="C178" s="70">
        <f t="shared" si="1"/>
        <v>1885.3333333333203</v>
      </c>
      <c r="D178" s="64" t="s">
        <v>115</v>
      </c>
      <c r="E178" s="151">
        <v>8.0873811599999996</v>
      </c>
      <c r="F178" s="152">
        <v>217.071</v>
      </c>
      <c r="G178" s="152">
        <v>205.1369</v>
      </c>
      <c r="H178" s="152">
        <v>224.83569466</v>
      </c>
      <c r="I178" s="152">
        <v>217.071</v>
      </c>
      <c r="J178" s="152">
        <v>8.0873811599999996</v>
      </c>
      <c r="K178" s="152">
        <v>8.0873811599999996</v>
      </c>
      <c r="L178" s="152">
        <v>20.67</v>
      </c>
      <c r="M178" s="153">
        <v>13.711371870000001</v>
      </c>
      <c r="N178" s="17">
        <f t="shared" ref="N178:T178" si="191">F178/F177/$E178*$E177-1</f>
        <v>1.6499042791338958E-2</v>
      </c>
      <c r="O178" s="17">
        <f t="shared" si="191"/>
        <v>2.7392178910220277E-2</v>
      </c>
      <c r="P178" s="17">
        <f t="shared" si="191"/>
        <v>2.7129674589298158E-2</v>
      </c>
      <c r="Q178" s="17">
        <f t="shared" si="191"/>
        <v>1.6499042791338958E-2</v>
      </c>
      <c r="R178" s="17">
        <f t="shared" si="191"/>
        <v>0</v>
      </c>
      <c r="S178" s="17">
        <f t="shared" si="191"/>
        <v>0</v>
      </c>
      <c r="T178" s="17">
        <f t="shared" si="191"/>
        <v>2.3530259825172095E-2</v>
      </c>
      <c r="U178" s="240">
        <v>0</v>
      </c>
      <c r="V178" s="240">
        <v>0</v>
      </c>
      <c r="W178" s="223">
        <f t="shared" ca="1" si="161"/>
        <v>1.8987564200140212E-2</v>
      </c>
      <c r="X178" s="223">
        <f>MMULT(N178:T178,'Parameters &amp; Main Results'!$B$12:$B$18)-'Parameters &amp; Main Results'!$B$22/12+MMULT(U178:V178,'Parameters &amp; Main Results'!$B$20:$B$21)</f>
        <v>1.8987564200140212E-2</v>
      </c>
      <c r="Y178" s="223">
        <f>MMULT(N178:T178,'Parameters &amp; Main Results'!$C$12:$C$18)-'Parameters &amp; Main Results'!$C$22/12+MMULT(U178:V178,'Parameters &amp; Main Results'!$C$20:$C$21)</f>
        <v>1.7546689736560424E-2</v>
      </c>
      <c r="Z178" s="17">
        <f t="shared" ca="1" si="146"/>
        <v>2097.4583467692719</v>
      </c>
      <c r="AA178" s="70">
        <f ca="1">Z178/OFFSET(Z178,'Parameters &amp; Main Results'!$B$38,0)</f>
        <v>12.250582113778172</v>
      </c>
      <c r="AB178" s="70">
        <f ca="1">SUMPRODUCT(Z178:OFFSET(Z178,'Parameters &amp; Main Results'!$B$38-1,0), 'Cash Flow Assist'!$P$11:OFFSET('Cash Flow Assist'!$P$11,'Parameters &amp; Main Results'!$B$38-1,0)  )/OFFSET(Z178,'Parameters &amp; Main Results'!$B$38,0)</f>
        <v>2498.7169789751547</v>
      </c>
      <c r="AC178" s="70">
        <f ca="1">SUMPRODUCT(Z178:OFFSET(Z178,'Parameters &amp; Main Results'!$B$38-1,0),'Parameters &amp; Main Results'!$B$42:OFFSET('Parameters &amp; Main Results'!$B$42,'Parameters &amp; Main Results'!$B$38-1,0)   )/OFFSET(Z178,'Parameters &amp; Main Results'!$B$38,0)</f>
        <v>0</v>
      </c>
      <c r="AD178" s="155">
        <f t="shared" si="4"/>
        <v>-3.8125146484008665E-2</v>
      </c>
      <c r="AE178" s="252">
        <f t="shared" ca="1" si="156"/>
        <v>253.48949999999999</v>
      </c>
      <c r="AF178" s="253">
        <f t="shared" ca="1" si="158"/>
        <v>-0.14366867266691519</v>
      </c>
      <c r="AG178" s="258">
        <f t="shared" ca="1" si="159"/>
        <v>0</v>
      </c>
      <c r="AH178" s="227" t="str">
        <f ca="1">IF(SUM(AG178:OFFSET(AG178,(-HoldAggressiveTime-1),0,,))=0,"Defensive","Aggressive")</f>
        <v>Defensive</v>
      </c>
    </row>
    <row r="179" spans="1:34" ht="15" x14ac:dyDescent="0.2">
      <c r="A179">
        <f t="shared" si="15"/>
        <v>6</v>
      </c>
      <c r="B179">
        <f t="shared" si="16"/>
        <v>1885</v>
      </c>
      <c r="C179" s="70">
        <f t="shared" si="1"/>
        <v>1885.4166666666536</v>
      </c>
      <c r="D179" s="64" t="s">
        <v>115</v>
      </c>
      <c r="E179" s="151">
        <v>7.8970910700000001</v>
      </c>
      <c r="F179" s="152">
        <v>217.0744</v>
      </c>
      <c r="G179" s="152">
        <v>206.9624</v>
      </c>
      <c r="H179" s="152">
        <v>225.62636685000001</v>
      </c>
      <c r="I179" s="152">
        <v>217.0744</v>
      </c>
      <c r="J179" s="152">
        <v>7.8970910700000001</v>
      </c>
      <c r="K179" s="152">
        <v>7.8970910700000001</v>
      </c>
      <c r="L179" s="152">
        <v>20.67</v>
      </c>
      <c r="M179" s="153">
        <v>13.97878437</v>
      </c>
      <c r="N179" s="17">
        <f t="shared" ref="N179:T179" si="192">F179/F178/$E179*$E178-1</f>
        <v>2.4112266351482559E-2</v>
      </c>
      <c r="O179" s="17">
        <f t="shared" si="192"/>
        <v>3.3209591903567093E-2</v>
      </c>
      <c r="P179" s="17">
        <f t="shared" si="192"/>
        <v>2.7697630900200831E-2</v>
      </c>
      <c r="Q179" s="17">
        <f t="shared" si="192"/>
        <v>2.4112266351482559E-2</v>
      </c>
      <c r="R179" s="17">
        <f t="shared" si="192"/>
        <v>0</v>
      </c>
      <c r="S179" s="17">
        <f t="shared" si="192"/>
        <v>0</v>
      </c>
      <c r="T179" s="17">
        <f t="shared" si="192"/>
        <v>2.409622585243909E-2</v>
      </c>
      <c r="U179" s="240">
        <v>0</v>
      </c>
      <c r="V179" s="240">
        <v>0</v>
      </c>
      <c r="W179" s="223">
        <f t="shared" ca="1" si="161"/>
        <v>2.5889262770280627E-2</v>
      </c>
      <c r="X179" s="223">
        <f>MMULT(N179:T179,'Parameters &amp; Main Results'!$B$12:$B$18)-'Parameters &amp; Main Results'!$B$22/12+MMULT(U179:V179,'Parameters &amp; Main Results'!$B$20:$B$21)</f>
        <v>2.5889262770280627E-2</v>
      </c>
      <c r="Y179" s="223">
        <f>MMULT(N179:T179,'Parameters &amp; Main Results'!$C$12:$C$18)-'Parameters &amp; Main Results'!$C$22/12+MMULT(U179:V179,'Parameters &amp; Main Results'!$C$20:$C$21)</f>
        <v>2.4980332240024345E-2</v>
      </c>
      <c r="Z179" s="17">
        <f t="shared" ca="1" si="146"/>
        <v>2058.3748226757634</v>
      </c>
      <c r="AA179" s="70">
        <f ca="1">Z179/OFFSET(Z179,'Parameters &amp; Main Results'!$B$38,0)</f>
        <v>11.994359743058345</v>
      </c>
      <c r="AB179" s="70">
        <f ca="1">SUMPRODUCT(Z179:OFFSET(Z179,'Parameters &amp; Main Results'!$B$38-1,0), 'Cash Flow Assist'!$P$11:OFFSET('Cash Flow Assist'!$P$11,'Parameters &amp; Main Results'!$B$38-1,0)  )/OFFSET(Z179,'Parameters &amp; Main Results'!$B$38,0)</f>
        <v>2481.6838310757171</v>
      </c>
      <c r="AC179" s="70">
        <f ca="1">SUMPRODUCT(Z179:OFFSET(Z179,'Parameters &amp; Main Results'!$B$38-1,0),'Parameters &amp; Main Results'!$B$42:OFFSET('Parameters &amp; Main Results'!$B$42,'Parameters &amp; Main Results'!$B$38-1,0)   )/OFFSET(Z179,'Parameters &amp; Main Results'!$B$38,0)</f>
        <v>0</v>
      </c>
      <c r="AD179" s="155">
        <f t="shared" si="4"/>
        <v>-1.4932163819237787E-2</v>
      </c>
      <c r="AE179" s="252">
        <f t="shared" ca="1" si="156"/>
        <v>260.14330000000001</v>
      </c>
      <c r="AF179" s="253">
        <f t="shared" ca="1" si="158"/>
        <v>-0.16555836725374057</v>
      </c>
      <c r="AG179" s="258">
        <f t="shared" ca="1" si="159"/>
        <v>0</v>
      </c>
      <c r="AH179" s="227" t="str">
        <f ca="1">IF(SUM(AG179:OFFSET(AG179,(-HoldAggressiveTime-1),0,,))=0,"Defensive","Aggressive")</f>
        <v>Defensive</v>
      </c>
    </row>
    <row r="180" spans="1:34" ht="15" x14ac:dyDescent="0.2">
      <c r="A180">
        <f t="shared" si="15"/>
        <v>7</v>
      </c>
      <c r="B180">
        <f t="shared" si="16"/>
        <v>1885</v>
      </c>
      <c r="C180" s="70">
        <f t="shared" si="1"/>
        <v>1885.4999999999868</v>
      </c>
      <c r="D180" s="64" t="s">
        <v>115</v>
      </c>
      <c r="E180" s="151">
        <v>7.99223207</v>
      </c>
      <c r="F180" s="152">
        <v>226.131</v>
      </c>
      <c r="G180" s="152">
        <v>207.42310000000001</v>
      </c>
      <c r="H180" s="152">
        <v>226.41981958</v>
      </c>
      <c r="I180" s="152">
        <v>226.131</v>
      </c>
      <c r="J180" s="152">
        <v>7.99223207</v>
      </c>
      <c r="K180" s="152">
        <v>7.99223207</v>
      </c>
      <c r="L180" s="152">
        <v>20.67</v>
      </c>
      <c r="M180" s="153">
        <v>14.326658780000001</v>
      </c>
      <c r="N180" s="17">
        <f t="shared" ref="N180:T180" si="193">F180/F179/$E180*$E179-1</f>
        <v>2.932033901705644E-2</v>
      </c>
      <c r="O180" s="17">
        <f t="shared" si="193"/>
        <v>-9.704674466820884E-3</v>
      </c>
      <c r="P180" s="17">
        <f t="shared" si="193"/>
        <v>-8.429380209461601E-3</v>
      </c>
      <c r="Q180" s="17">
        <f t="shared" si="193"/>
        <v>2.932033901705644E-2</v>
      </c>
      <c r="R180" s="17">
        <f t="shared" si="193"/>
        <v>0</v>
      </c>
      <c r="S180" s="17">
        <f t="shared" si="193"/>
        <v>0</v>
      </c>
      <c r="T180" s="17">
        <f t="shared" si="193"/>
        <v>-1.1904183858364892E-2</v>
      </c>
      <c r="U180" s="240">
        <v>0</v>
      </c>
      <c r="V180" s="240">
        <v>0</v>
      </c>
      <c r="W180" s="223">
        <f t="shared" ca="1" si="161"/>
        <v>1.9412443509843242E-2</v>
      </c>
      <c r="X180" s="223">
        <f>MMULT(N180:T180,'Parameters &amp; Main Results'!$B$12:$B$18)-'Parameters &amp; Main Results'!$B$22/12+MMULT(U180:V180,'Parameters &amp; Main Results'!$B$20:$B$21)</f>
        <v>1.9412443509843242E-2</v>
      </c>
      <c r="Y180" s="223">
        <f>MMULT(N180:T180,'Parameters &amp; Main Results'!$C$12:$C$18)-'Parameters &amp; Main Results'!$C$22/12+MMULT(U180:V180,'Parameters &amp; Main Results'!$C$20:$C$21)</f>
        <v>2.537617100200204E-2</v>
      </c>
      <c r="Z180" s="17">
        <f t="shared" ca="1" si="146"/>
        <v>2006.4298334865009</v>
      </c>
      <c r="AA180" s="70">
        <f ca="1">Z180/OFFSET(Z180,'Parameters &amp; Main Results'!$B$38,0)</f>
        <v>10.354345973212046</v>
      </c>
      <c r="AB180" s="70">
        <f ca="1">SUMPRODUCT(Z180:OFFSET(Z180,'Parameters &amp; Main Results'!$B$38-1,0), 'Cash Flow Assist'!$P$11:OFFSET('Cash Flow Assist'!$P$11,'Parameters &amp; Main Results'!$B$38-1,0)  )/OFFSET(Z180,'Parameters &amp; Main Results'!$B$38,0)</f>
        <v>2188.0853111482033</v>
      </c>
      <c r="AC180" s="70">
        <f ca="1">SUMPRODUCT(Z180:OFFSET(Z180,'Parameters &amp; Main Results'!$B$38-1,0),'Parameters &amp; Main Results'!$B$42:OFFSET('Parameters &amp; Main Results'!$B$42,'Parameters &amp; Main Results'!$B$38-1,0)   )/OFFSET(Z180,'Parameters &amp; Main Results'!$B$38,0)</f>
        <v>0</v>
      </c>
      <c r="AD180" s="155">
        <f t="shared" si="4"/>
        <v>0</v>
      </c>
      <c r="AE180" s="252">
        <f t="shared" ca="1" si="156"/>
        <v>256.37400000000002</v>
      </c>
      <c r="AF180" s="253">
        <f t="shared" ca="1" si="158"/>
        <v>-0.11796438016335518</v>
      </c>
      <c r="AG180" s="258">
        <f t="shared" ca="1" si="159"/>
        <v>0</v>
      </c>
      <c r="AH180" s="227" t="str">
        <f ca="1">IF(SUM(AG180:OFFSET(AG180,(-HoldAggressiveTime-1),0,,))=0,"Defensive","Aggressive")</f>
        <v>Defensive</v>
      </c>
    </row>
    <row r="181" spans="1:34" ht="15" x14ac:dyDescent="0.2">
      <c r="A181">
        <f t="shared" si="15"/>
        <v>8</v>
      </c>
      <c r="B181">
        <f t="shared" si="16"/>
        <v>1885</v>
      </c>
      <c r="C181" s="70">
        <f t="shared" si="1"/>
        <v>1885.5833333333201</v>
      </c>
      <c r="D181" s="64" t="s">
        <v>115</v>
      </c>
      <c r="E181" s="151">
        <v>7.99223207</v>
      </c>
      <c r="F181" s="152">
        <v>239.77160000000001</v>
      </c>
      <c r="G181" s="152">
        <v>208.4075</v>
      </c>
      <c r="H181" s="152">
        <v>227.21606260999999</v>
      </c>
      <c r="I181" s="152">
        <v>239.77160000000001</v>
      </c>
      <c r="J181" s="152">
        <v>7.99223207</v>
      </c>
      <c r="K181" s="152">
        <v>7.99223207</v>
      </c>
      <c r="L181" s="152">
        <v>20.67</v>
      </c>
      <c r="M181" s="153">
        <v>15.1304108</v>
      </c>
      <c r="N181" s="17">
        <f t="shared" ref="N181:T181" si="194">F181/F180/$E181*$E180-1</f>
        <v>6.0321671951214073E-2</v>
      </c>
      <c r="O181" s="17">
        <f t="shared" si="194"/>
        <v>4.745855210919192E-3</v>
      </c>
      <c r="P181" s="17">
        <f t="shared" si="194"/>
        <v>3.5166666569959038E-3</v>
      </c>
      <c r="Q181" s="17">
        <f t="shared" si="194"/>
        <v>6.0321671951214073E-2</v>
      </c>
      <c r="R181" s="17">
        <f t="shared" si="194"/>
        <v>0</v>
      </c>
      <c r="S181" s="17">
        <f t="shared" si="194"/>
        <v>0</v>
      </c>
      <c r="T181" s="17">
        <f t="shared" si="194"/>
        <v>0</v>
      </c>
      <c r="U181" s="240">
        <v>0</v>
      </c>
      <c r="V181" s="240">
        <v>0</v>
      </c>
      <c r="W181" s="223">
        <f t="shared" ca="1" si="161"/>
        <v>4.6148758338927724E-2</v>
      </c>
      <c r="X181" s="223">
        <f>MMULT(N181:T181,'Parameters &amp; Main Results'!$B$12:$B$18)-'Parameters &amp; Main Results'!$B$22/12+MMULT(U181:V181,'Parameters &amp; Main Results'!$B$20:$B$21)</f>
        <v>4.6148758338927724E-2</v>
      </c>
      <c r="Y181" s="223">
        <f>MMULT(N181:T181,'Parameters &amp; Main Results'!$C$12:$C$18)-'Parameters &amp; Main Results'!$C$22/12+MMULT(U181:V181,'Parameters &amp; Main Results'!$C$20:$C$21)</f>
        <v>5.472242361051792E-2</v>
      </c>
      <c r="Z181" s="17">
        <f t="shared" ca="1" si="146"/>
        <v>1968.2218382368874</v>
      </c>
      <c r="AA181" s="70">
        <f ca="1">Z181/OFFSET(Z181,'Parameters &amp; Main Results'!$B$38,0)</f>
        <v>10.594115535393433</v>
      </c>
      <c r="AB181" s="70">
        <f ca="1">SUMPRODUCT(Z181:OFFSET(Z181,'Parameters &amp; Main Results'!$B$38-1,0), 'Cash Flow Assist'!$P$11:OFFSET('Cash Flow Assist'!$P$11,'Parameters &amp; Main Results'!$B$38-1,0)  )/OFFSET(Z181,'Parameters &amp; Main Results'!$B$38,0)</f>
        <v>2272.4564505526887</v>
      </c>
      <c r="AC181" s="70">
        <f ca="1">SUMPRODUCT(Z181:OFFSET(Z181,'Parameters &amp; Main Results'!$B$38-1,0),'Parameters &amp; Main Results'!$B$42:OFFSET('Parameters &amp; Main Results'!$B$42,'Parameters &amp; Main Results'!$B$38-1,0)   )/OFFSET(Z181,'Parameters &amp; Main Results'!$B$38,0)</f>
        <v>0</v>
      </c>
      <c r="AD181" s="155">
        <f t="shared" si="4"/>
        <v>0</v>
      </c>
      <c r="AE181" s="252">
        <f t="shared" ca="1" si="156"/>
        <v>260.33850000000001</v>
      </c>
      <c r="AF181" s="253">
        <f t="shared" ca="1" si="158"/>
        <v>-7.9000608822744248E-2</v>
      </c>
      <c r="AG181" s="258">
        <f t="shared" ca="1" si="159"/>
        <v>0</v>
      </c>
      <c r="AH181" s="227" t="str">
        <f ca="1">IF(SUM(AG181:OFFSET(AG181,(-HoldAggressiveTime-1),0,,))=0,"Defensive","Aggressive")</f>
        <v>Defensive</v>
      </c>
    </row>
    <row r="182" spans="1:34" ht="15" x14ac:dyDescent="0.2">
      <c r="A182">
        <f t="shared" si="15"/>
        <v>9</v>
      </c>
      <c r="B182">
        <f t="shared" si="16"/>
        <v>1885</v>
      </c>
      <c r="C182" s="70">
        <f t="shared" si="1"/>
        <v>1885.6666666666533</v>
      </c>
      <c r="D182" s="64" t="s">
        <v>115</v>
      </c>
      <c r="E182" s="151">
        <v>7.8970910700000001</v>
      </c>
      <c r="F182" s="152">
        <v>237.68379999999999</v>
      </c>
      <c r="G182" s="152">
        <v>209.4992</v>
      </c>
      <c r="H182" s="152">
        <v>228.01510576000001</v>
      </c>
      <c r="I182" s="152">
        <v>237.68379999999999</v>
      </c>
      <c r="J182" s="152">
        <v>7.8970910700000001</v>
      </c>
      <c r="K182" s="152">
        <v>7.8970910700000001</v>
      </c>
      <c r="L182" s="152">
        <v>20.67</v>
      </c>
      <c r="M182" s="153">
        <v>15.11628503</v>
      </c>
      <c r="N182" s="17">
        <f t="shared" ref="N182:T182" si="195">F182/F181/$E182*$E181-1</f>
        <v>3.2352435325169182E-3</v>
      </c>
      <c r="O182" s="17">
        <f t="shared" si="195"/>
        <v>1.734900476780088E-2</v>
      </c>
      <c r="P182" s="17">
        <f t="shared" si="195"/>
        <v>1.5606634759159022E-2</v>
      </c>
      <c r="Q182" s="17">
        <f t="shared" si="195"/>
        <v>3.2352435325169182E-3</v>
      </c>
      <c r="R182" s="17">
        <f t="shared" si="195"/>
        <v>0</v>
      </c>
      <c r="S182" s="17">
        <f t="shared" si="195"/>
        <v>0</v>
      </c>
      <c r="T182" s="17">
        <f t="shared" si="195"/>
        <v>1.2047600712296269E-2</v>
      </c>
      <c r="U182" s="240">
        <v>0</v>
      </c>
      <c r="V182" s="240">
        <v>0</v>
      </c>
      <c r="W182" s="223">
        <f t="shared" ca="1" si="161"/>
        <v>6.4569469718960115E-3</v>
      </c>
      <c r="X182" s="223">
        <f>MMULT(N182:T182,'Parameters &amp; Main Results'!$B$12:$B$18)-'Parameters &amp; Main Results'!$B$22/12+MMULT(U182:V182,'Parameters &amp; Main Results'!$B$20:$B$21)</f>
        <v>6.4569469718960115E-3</v>
      </c>
      <c r="Y182" s="223">
        <f>MMULT(N182:T182,'Parameters &amp; Main Results'!$C$12:$C$18)-'Parameters &amp; Main Results'!$C$22/12+MMULT(U182:V182,'Parameters &amp; Main Results'!$C$20:$C$21)</f>
        <v>4.6049529893786483E-3</v>
      </c>
      <c r="Z182" s="17">
        <f t="shared" ca="1" si="146"/>
        <v>1881.3976717441456</v>
      </c>
      <c r="AA182" s="70">
        <f ca="1">Z182/OFFSET(Z182,'Parameters &amp; Main Results'!$B$38,0)</f>
        <v>10.278503050110645</v>
      </c>
      <c r="AB182" s="70">
        <f ca="1">SUMPRODUCT(Z182:OFFSET(Z182,'Parameters &amp; Main Results'!$B$38-1,0), 'Cash Flow Assist'!$P$11:OFFSET('Cash Flow Assist'!$P$11,'Parameters &amp; Main Results'!$B$38-1,0)  )/OFFSET(Z182,'Parameters &amp; Main Results'!$B$38,0)</f>
        <v>2296.7659544732319</v>
      </c>
      <c r="AC182" s="70">
        <f ca="1">SUMPRODUCT(Z182:OFFSET(Z182,'Parameters &amp; Main Results'!$B$38-1,0),'Parameters &amp; Main Results'!$B$42:OFFSET('Parameters &amp; Main Results'!$B$42,'Parameters &amp; Main Results'!$B$38-1,0)   )/OFFSET(Z182,'Parameters &amp; Main Results'!$B$38,0)</f>
        <v>0</v>
      </c>
      <c r="AD182" s="155">
        <f t="shared" si="4"/>
        <v>0</v>
      </c>
      <c r="AE182" s="252">
        <f t="shared" ca="1" si="156"/>
        <v>257.12709999999998</v>
      </c>
      <c r="AF182" s="253">
        <f t="shared" ca="1" si="158"/>
        <v>-7.5617467003672487E-2</v>
      </c>
      <c r="AG182" s="258">
        <f t="shared" ca="1" si="159"/>
        <v>0</v>
      </c>
      <c r="AH182" s="227" t="str">
        <f ca="1">IF(SUM(AG182:OFFSET(AG182,(-HoldAggressiveTime-1),0,,))=0,"Defensive","Aggressive")</f>
        <v>Defensive</v>
      </c>
    </row>
    <row r="183" spans="1:34" ht="15" x14ac:dyDescent="0.2">
      <c r="A183">
        <f t="shared" si="15"/>
        <v>10</v>
      </c>
      <c r="B183">
        <f t="shared" si="16"/>
        <v>1885</v>
      </c>
      <c r="C183" s="70">
        <f t="shared" si="1"/>
        <v>1885.7499999999866</v>
      </c>
      <c r="D183" s="64" t="s">
        <v>115</v>
      </c>
      <c r="E183" s="151">
        <v>7.8970910700000001</v>
      </c>
      <c r="F183" s="152">
        <v>252.45089999999999</v>
      </c>
      <c r="G183" s="152">
        <v>210.2792</v>
      </c>
      <c r="H183" s="152">
        <v>228.81695887999999</v>
      </c>
      <c r="I183" s="152">
        <v>252.45089999999999</v>
      </c>
      <c r="J183" s="152">
        <v>7.8970910700000001</v>
      </c>
      <c r="K183" s="152">
        <v>7.8970910700000001</v>
      </c>
      <c r="L183" s="152">
        <v>20.67</v>
      </c>
      <c r="M183" s="153">
        <v>15.99102396</v>
      </c>
      <c r="N183" s="17">
        <f t="shared" ref="N183:T183" si="196">F183/F182/$E183*$E182-1</f>
        <v>6.2129181711164216E-2</v>
      </c>
      <c r="O183" s="17">
        <f t="shared" si="196"/>
        <v>3.7231645753301734E-3</v>
      </c>
      <c r="P183" s="17">
        <f t="shared" si="196"/>
        <v>3.5166666582344686E-3</v>
      </c>
      <c r="Q183" s="17">
        <f t="shared" si="196"/>
        <v>6.2129181711164216E-2</v>
      </c>
      <c r="R183" s="17">
        <f t="shared" si="196"/>
        <v>0</v>
      </c>
      <c r="S183" s="17">
        <f t="shared" si="196"/>
        <v>0</v>
      </c>
      <c r="T183" s="17">
        <f t="shared" si="196"/>
        <v>0</v>
      </c>
      <c r="U183" s="240">
        <v>0</v>
      </c>
      <c r="V183" s="240">
        <v>0</v>
      </c>
      <c r="W183" s="223">
        <f t="shared" ca="1" si="161"/>
        <v>4.7299852531772525E-2</v>
      </c>
      <c r="X183" s="223">
        <f>MMULT(N183:T183,'Parameters &amp; Main Results'!$B$12:$B$18)-'Parameters &amp; Main Results'!$B$22/12+MMULT(U183:V183,'Parameters &amp; Main Results'!$B$20:$B$21)</f>
        <v>4.7299852531772525E-2</v>
      </c>
      <c r="Y183" s="223">
        <f>MMULT(N183:T183,'Parameters &amp; Main Results'!$C$12:$C$18)-'Parameters &amp; Main Results'!$C$22/12+MMULT(U183:V183,'Parameters &amp; Main Results'!$C$20:$C$21)</f>
        <v>5.6246913330914146E-2</v>
      </c>
      <c r="Z183" s="17">
        <f t="shared" ca="1" si="146"/>
        <v>1869.3275230546758</v>
      </c>
      <c r="AA183" s="70">
        <f ca="1">Z183/OFFSET(Z183,'Parameters &amp; Main Results'!$B$38,0)</f>
        <v>9.1913776742598312</v>
      </c>
      <c r="AB183" s="70">
        <f ca="1">SUMPRODUCT(Z183:OFFSET(Z183,'Parameters &amp; Main Results'!$B$38-1,0), 'Cash Flow Assist'!$P$11:OFFSET('Cash Flow Assist'!$P$11,'Parameters &amp; Main Results'!$B$38-1,0)  )/OFFSET(Z183,'Parameters &amp; Main Results'!$B$38,0)</f>
        <v>2058.7549897330036</v>
      </c>
      <c r="AC183" s="70">
        <f ca="1">SUMPRODUCT(Z183:OFFSET(Z183,'Parameters &amp; Main Results'!$B$38-1,0),'Parameters &amp; Main Results'!$B$42:OFFSET('Parameters &amp; Main Results'!$B$42,'Parameters &amp; Main Results'!$B$38-1,0)   )/OFFSET(Z183,'Parameters &amp; Main Results'!$B$38,0)</f>
        <v>0</v>
      </c>
      <c r="AD183" s="155">
        <f t="shared" si="4"/>
        <v>0</v>
      </c>
      <c r="AE183" s="252">
        <f t="shared" ca="1" si="156"/>
        <v>246.64189999999999</v>
      </c>
      <c r="AF183" s="253">
        <f t="shared" ca="1" si="158"/>
        <v>2.3552364784734457E-2</v>
      </c>
      <c r="AG183" s="258">
        <f t="shared" ca="1" si="159"/>
        <v>0</v>
      </c>
      <c r="AH183" s="227" t="str">
        <f ca="1">IF(SUM(AG183:OFFSET(AG183,(-HoldAggressiveTime-1),0,,))=0,"Defensive","Aggressive")</f>
        <v>Defensive</v>
      </c>
    </row>
    <row r="184" spans="1:34" ht="15" x14ac:dyDescent="0.2">
      <c r="A184">
        <f t="shared" si="15"/>
        <v>11</v>
      </c>
      <c r="B184">
        <f t="shared" si="16"/>
        <v>1885</v>
      </c>
      <c r="C184" s="70">
        <f t="shared" si="1"/>
        <v>1885.8333333333198</v>
      </c>
      <c r="D184" s="64" t="s">
        <v>115</v>
      </c>
      <c r="E184" s="151">
        <v>7.99223207</v>
      </c>
      <c r="F184" s="152">
        <v>269.80930000000001</v>
      </c>
      <c r="G184" s="152">
        <v>210.7439</v>
      </c>
      <c r="H184" s="152">
        <v>229.62163186000001</v>
      </c>
      <c r="I184" s="152">
        <v>269.80930000000001</v>
      </c>
      <c r="J184" s="152">
        <v>7.99223207</v>
      </c>
      <c r="K184" s="152">
        <v>7.99223207</v>
      </c>
      <c r="L184" s="152">
        <v>20.67</v>
      </c>
      <c r="M184" s="153">
        <v>16.8240345</v>
      </c>
      <c r="N184" s="17">
        <f t="shared" ref="N184:T184" si="197">F184/F183/$E184*$E183-1</f>
        <v>5.6036799576089091E-2</v>
      </c>
      <c r="O184" s="17">
        <f t="shared" si="197"/>
        <v>-9.7205721375620557E-3</v>
      </c>
      <c r="P184" s="17">
        <f t="shared" si="197"/>
        <v>-8.429380203985315E-3</v>
      </c>
      <c r="Q184" s="17">
        <f t="shared" si="197"/>
        <v>5.6036799576089091E-2</v>
      </c>
      <c r="R184" s="17">
        <f t="shared" si="197"/>
        <v>0</v>
      </c>
      <c r="S184" s="17">
        <f t="shared" si="197"/>
        <v>0</v>
      </c>
      <c r="T184" s="17">
        <f t="shared" si="197"/>
        <v>-1.1904183858364892E-2</v>
      </c>
      <c r="U184" s="240">
        <v>0</v>
      </c>
      <c r="V184" s="240">
        <v>0</v>
      </c>
      <c r="W184" s="223">
        <f t="shared" ca="1" si="161"/>
        <v>3.9446609394969495E-2</v>
      </c>
      <c r="X184" s="223">
        <f>MMULT(N184:T184,'Parameters &amp; Main Results'!$B$12:$B$18)-'Parameters &amp; Main Results'!$B$22/12+MMULT(U184:V184,'Parameters &amp; Main Results'!$B$20:$B$21)</f>
        <v>3.9446609394969495E-2</v>
      </c>
      <c r="Y184" s="223">
        <f>MMULT(N184:T184,'Parameters &amp; Main Results'!$C$12:$C$18)-'Parameters &amp; Main Results'!$C$22/12+MMULT(U184:V184,'Parameters &amp; Main Results'!$C$20:$C$21)</f>
        <v>4.9419395738057308E-2</v>
      </c>
      <c r="Z184" s="17">
        <f t="shared" ca="1" si="146"/>
        <v>1784.9019252086307</v>
      </c>
      <c r="AA184" s="70">
        <f ca="1">Z184/OFFSET(Z184,'Parameters &amp; Main Results'!$B$38,0)</f>
        <v>8.2756314782775799</v>
      </c>
      <c r="AB184" s="70">
        <f ca="1">SUMPRODUCT(Z184:OFFSET(Z184,'Parameters &amp; Main Results'!$B$38-1,0), 'Cash Flow Assist'!$P$11:OFFSET('Cash Flow Assist'!$P$11,'Parameters &amp; Main Results'!$B$38-1,0)  )/OFFSET(Z184,'Parameters &amp; Main Results'!$B$38,0)</f>
        <v>1933.5919084855557</v>
      </c>
      <c r="AC184" s="70">
        <f ca="1">SUMPRODUCT(Z184:OFFSET(Z184,'Parameters &amp; Main Results'!$B$38-1,0),'Parameters &amp; Main Results'!$B$42:OFFSET('Parameters &amp; Main Results'!$B$42,'Parameters &amp; Main Results'!$B$38-1,0)   )/OFFSET(Z184,'Parameters &amp; Main Results'!$B$38,0)</f>
        <v>0</v>
      </c>
      <c r="AD184" s="155">
        <f t="shared" si="4"/>
        <v>0</v>
      </c>
      <c r="AE184" s="252">
        <f t="shared" ca="1" si="156"/>
        <v>250.6825</v>
      </c>
      <c r="AF184" s="253">
        <f t="shared" ca="1" si="158"/>
        <v>7.6298903992101569E-2</v>
      </c>
      <c r="AG184" s="258">
        <f t="shared" ca="1" si="159"/>
        <v>0</v>
      </c>
      <c r="AH184" s="227" t="str">
        <f ca="1">IF(SUM(AG184:OFFSET(AG184,(-HoldAggressiveTime-1),0,,))=0,"Defensive","Aggressive")</f>
        <v>Defensive</v>
      </c>
    </row>
    <row r="185" spans="1:34" ht="15" x14ac:dyDescent="0.2">
      <c r="A185">
        <f t="shared" si="15"/>
        <v>12</v>
      </c>
      <c r="B185">
        <f t="shared" si="16"/>
        <v>1885</v>
      </c>
      <c r="C185" s="70">
        <f t="shared" si="1"/>
        <v>1885.9166666666531</v>
      </c>
      <c r="D185" s="64" t="s">
        <v>115</v>
      </c>
      <c r="E185" s="151">
        <v>8.18251405</v>
      </c>
      <c r="F185" s="152">
        <v>268.69130000000001</v>
      </c>
      <c r="G185" s="152">
        <v>212.59440000000001</v>
      </c>
      <c r="H185" s="152">
        <v>230.4291346</v>
      </c>
      <c r="I185" s="152">
        <v>268.69130000000001</v>
      </c>
      <c r="J185" s="152">
        <v>8.18251405</v>
      </c>
      <c r="K185" s="152">
        <v>8.18251405</v>
      </c>
      <c r="L185" s="152">
        <v>20.67</v>
      </c>
      <c r="M185" s="153">
        <v>16.30447595</v>
      </c>
      <c r="N185" s="17">
        <f t="shared" ref="N185:T185" si="198">F185/F184/$E185*$E184-1</f>
        <v>-2.7302016238288762E-2</v>
      </c>
      <c r="O185" s="17">
        <f t="shared" si="198"/>
        <v>-1.467810373603684E-2</v>
      </c>
      <c r="P185" s="17">
        <f t="shared" si="198"/>
        <v>-1.981982100503521E-2</v>
      </c>
      <c r="Q185" s="17">
        <f t="shared" si="198"/>
        <v>-2.7302016238288762E-2</v>
      </c>
      <c r="R185" s="17">
        <f t="shared" si="198"/>
        <v>0</v>
      </c>
      <c r="S185" s="17">
        <f t="shared" si="198"/>
        <v>0</v>
      </c>
      <c r="T185" s="17">
        <f t="shared" si="198"/>
        <v>-2.3254708618557163E-2</v>
      </c>
      <c r="U185" s="240">
        <v>0</v>
      </c>
      <c r="V185" s="240">
        <v>0</v>
      </c>
      <c r="W185" s="223">
        <f t="shared" ca="1" si="161"/>
        <v>-2.4616535023518463E-2</v>
      </c>
      <c r="X185" s="223">
        <f>MMULT(N185:T185,'Parameters &amp; Main Results'!$B$12:$B$18)-'Parameters &amp; Main Results'!$B$22/12+MMULT(U185:V185,'Parameters &amp; Main Results'!$B$20:$B$21)</f>
        <v>-2.4616535023518463E-2</v>
      </c>
      <c r="Y185" s="223">
        <f>MMULT(N185:T185,'Parameters &amp; Main Results'!$C$12:$C$18)-'Parameters &amp; Main Results'!$C$22/12+MMULT(U185:V185,'Parameters &amp; Main Results'!$C$20:$C$21)</f>
        <v>-2.6081291654730235E-2</v>
      </c>
      <c r="Z185" s="17">
        <f t="shared" ca="1" si="146"/>
        <v>1717.1655658654447</v>
      </c>
      <c r="AA185" s="70">
        <f ca="1">Z185/OFFSET(Z185,'Parameters &amp; Main Results'!$B$38,0)</f>
        <v>7.9138319107112656</v>
      </c>
      <c r="AB185" s="70">
        <f ca="1">SUMPRODUCT(Z185:OFFSET(Z185,'Parameters &amp; Main Results'!$B$38-1,0), 'Cash Flow Assist'!$P$11:OFFSET('Cash Flow Assist'!$P$11,'Parameters &amp; Main Results'!$B$38-1,0)  )/OFFSET(Z185,'Parameters &amp; Main Results'!$B$38,0)</f>
        <v>1914.7649102817725</v>
      </c>
      <c r="AC185" s="70">
        <f ca="1">SUMPRODUCT(Z185:OFFSET(Z185,'Parameters &amp; Main Results'!$B$38-1,0),'Parameters &amp; Main Results'!$B$42:OFFSET('Parameters &amp; Main Results'!$B$42,'Parameters &amp; Main Results'!$B$38-1,0)   )/OFFSET(Z185,'Parameters &amp; Main Results'!$B$38,0)</f>
        <v>0</v>
      </c>
      <c r="AD185" s="155">
        <f t="shared" si="4"/>
        <v>-2.7302016238288762E-2</v>
      </c>
      <c r="AE185" s="252">
        <f t="shared" ca="1" si="156"/>
        <v>245.179</v>
      </c>
      <c r="AF185" s="253">
        <f t="shared" ca="1" si="158"/>
        <v>9.5898506805232139E-2</v>
      </c>
      <c r="AG185" s="258">
        <f t="shared" ca="1" si="159"/>
        <v>0</v>
      </c>
      <c r="AH185" s="227" t="str">
        <f ca="1">IF(SUM(AG185:OFFSET(AG185,(-HoldAggressiveTime-1),0,,))=0,"Defensive","Aggressive")</f>
        <v>Defensive</v>
      </c>
    </row>
    <row r="186" spans="1:34" ht="15" x14ac:dyDescent="0.2">
      <c r="A186">
        <f t="shared" si="15"/>
        <v>1</v>
      </c>
      <c r="B186">
        <f t="shared" si="16"/>
        <v>1886</v>
      </c>
      <c r="C186" s="70">
        <f t="shared" si="1"/>
        <v>1885.9999999999864</v>
      </c>
      <c r="D186" s="64" t="s">
        <v>115</v>
      </c>
      <c r="E186" s="151">
        <v>7.99223207</v>
      </c>
      <c r="F186" s="152">
        <v>269.63839999999999</v>
      </c>
      <c r="G186" s="152">
        <v>212.29939999999999</v>
      </c>
      <c r="H186" s="152">
        <v>231.24715802</v>
      </c>
      <c r="I186" s="152">
        <v>269.63839999999999</v>
      </c>
      <c r="J186" s="152">
        <v>7.99223207</v>
      </c>
      <c r="K186" s="152">
        <v>7.99223207</v>
      </c>
      <c r="L186" s="152">
        <v>20.67</v>
      </c>
      <c r="M186" s="153">
        <v>16.692317469999999</v>
      </c>
      <c r="N186" s="17">
        <f t="shared" ref="N186:T186" si="199">F186/F185/$E186*$E185-1</f>
        <v>2.7417149356899317E-2</v>
      </c>
      <c r="O186" s="17">
        <f t="shared" si="199"/>
        <v>2.2387709412744261E-2</v>
      </c>
      <c r="P186" s="17">
        <f t="shared" si="199"/>
        <v>2.7442884876021534E-2</v>
      </c>
      <c r="Q186" s="17">
        <f t="shared" si="199"/>
        <v>2.7417149356899317E-2</v>
      </c>
      <c r="R186" s="17">
        <f t="shared" si="199"/>
        <v>0</v>
      </c>
      <c r="S186" s="17">
        <f t="shared" si="199"/>
        <v>0</v>
      </c>
      <c r="T186" s="17">
        <f t="shared" si="199"/>
        <v>2.3808365214299743E-2</v>
      </c>
      <c r="U186" s="240">
        <v>0</v>
      </c>
      <c r="V186" s="240">
        <v>0</v>
      </c>
      <c r="W186" s="223">
        <f t="shared" ca="1" si="161"/>
        <v>2.618915549427166E-2</v>
      </c>
      <c r="X186" s="223">
        <f>MMULT(N186:T186,'Parameters &amp; Main Results'!$B$12:$B$18)-'Parameters &amp; Main Results'!$B$22/12+MMULT(U186:V186,'Parameters &amp; Main Results'!$B$20:$B$21)</f>
        <v>2.618915549427166E-2</v>
      </c>
      <c r="Y186" s="223">
        <f>MMULT(N186:T186,'Parameters &amp; Main Results'!$C$12:$C$18)-'Parameters &amp; Main Results'!$C$22/12+MMULT(U186:V186,'Parameters &amp; Main Results'!$C$20:$C$21)</f>
        <v>2.6872538695817148E-2</v>
      </c>
      <c r="Z186" s="17">
        <f t="shared" ca="1" si="146"/>
        <v>1760.5030508763537</v>
      </c>
      <c r="AA186" s="70">
        <f ca="1">Z186/OFFSET(Z186,'Parameters &amp; Main Results'!$B$38,0)</f>
        <v>7.829921939345831</v>
      </c>
      <c r="AB186" s="70">
        <f ca="1">SUMPRODUCT(Z186:OFFSET(Z186,'Parameters &amp; Main Results'!$B$38-1,0), 'Cash Flow Assist'!$P$11:OFFSET('Cash Flow Assist'!$P$11,'Parameters &amp; Main Results'!$B$38-1,0)  )/OFFSET(Z186,'Parameters &amp; Main Results'!$B$38,0)</f>
        <v>1841.1555083553483</v>
      </c>
      <c r="AC186" s="70">
        <f ca="1">SUMPRODUCT(Z186:OFFSET(Z186,'Parameters &amp; Main Results'!$B$38-1,0),'Parameters &amp; Main Results'!$B$42:OFFSET('Parameters &amp; Main Results'!$B$42,'Parameters &amp; Main Results'!$B$38-1,0)   )/OFFSET(Z186,'Parameters &amp; Main Results'!$B$38,0)</f>
        <v>0</v>
      </c>
      <c r="AD186" s="155">
        <f t="shared" si="4"/>
        <v>-6.3341033833907989E-4</v>
      </c>
      <c r="AE186" s="252">
        <f t="shared" ca="1" si="156"/>
        <v>249.85230000000001</v>
      </c>
      <c r="AF186" s="253">
        <f t="shared" ca="1" si="158"/>
        <v>7.9191186152778967E-2</v>
      </c>
      <c r="AG186" s="258">
        <f t="shared" ca="1" si="159"/>
        <v>0</v>
      </c>
      <c r="AH186" s="227" t="str">
        <f ca="1">IF(SUM(AG186:OFFSET(AG186,(-HoldAggressiveTime-1),0,,))=0,"Defensive","Aggressive")</f>
        <v>Defensive</v>
      </c>
    </row>
    <row r="187" spans="1:34" ht="15" x14ac:dyDescent="0.2">
      <c r="A187">
        <f t="shared" si="15"/>
        <v>2</v>
      </c>
      <c r="B187">
        <f t="shared" si="16"/>
        <v>1886</v>
      </c>
      <c r="C187" s="70">
        <f t="shared" si="1"/>
        <v>1886.0833333333196</v>
      </c>
      <c r="D187" s="64" t="s">
        <v>115</v>
      </c>
      <c r="E187" s="151">
        <v>7.99223207</v>
      </c>
      <c r="F187" s="152">
        <v>275.76960000000003</v>
      </c>
      <c r="G187" s="152">
        <v>216.75020000000001</v>
      </c>
      <c r="H187" s="152">
        <v>232.06808543</v>
      </c>
      <c r="I187" s="152">
        <v>275.76960000000003</v>
      </c>
      <c r="J187" s="152">
        <v>7.99223207</v>
      </c>
      <c r="K187" s="152">
        <v>7.99223207</v>
      </c>
      <c r="L187" s="152">
        <v>20.67</v>
      </c>
      <c r="M187" s="153">
        <v>17.006648259999999</v>
      </c>
      <c r="N187" s="17">
        <f t="shared" ref="N187:T187" si="200">F187/F186/$E187*$E186-1</f>
        <v>2.2738601030120487E-2</v>
      </c>
      <c r="O187" s="17">
        <f t="shared" si="200"/>
        <v>2.0964731883368559E-2</v>
      </c>
      <c r="P187" s="17">
        <f t="shared" si="200"/>
        <v>3.5499999958010786E-3</v>
      </c>
      <c r="Q187" s="17">
        <f t="shared" si="200"/>
        <v>2.2738601030120487E-2</v>
      </c>
      <c r="R187" s="17">
        <f t="shared" si="200"/>
        <v>0</v>
      </c>
      <c r="S187" s="17">
        <f t="shared" si="200"/>
        <v>0</v>
      </c>
      <c r="T187" s="17">
        <f t="shared" si="200"/>
        <v>0</v>
      </c>
      <c r="U187" s="240">
        <v>0</v>
      </c>
      <c r="V187" s="240">
        <v>0</v>
      </c>
      <c r="W187" s="223">
        <f t="shared" ca="1" si="161"/>
        <v>2.1205230482597412E-2</v>
      </c>
      <c r="X187" s="223">
        <f>MMULT(N187:T187,'Parameters &amp; Main Results'!$B$12:$B$18)-'Parameters &amp; Main Results'!$B$22/12+MMULT(U187:V187,'Parameters &amp; Main Results'!$B$20:$B$21)</f>
        <v>2.1205230482597412E-2</v>
      </c>
      <c r="Y187" s="223">
        <f>MMULT(N187:T187,'Parameters &amp; Main Results'!$C$12:$C$18)-'Parameters &amp; Main Results'!$C$22/12+MMULT(U187:V187,'Parameters &amp; Main Results'!$C$20:$C$21)</f>
        <v>2.2519547448778626E-2</v>
      </c>
      <c r="Z187" s="17">
        <f t="shared" ca="1" si="146"/>
        <v>1715.5736264123686</v>
      </c>
      <c r="AA187" s="70">
        <f ca="1">Z187/OFFSET(Z187,'Parameters &amp; Main Results'!$B$38,0)</f>
        <v>8.0452008611411738</v>
      </c>
      <c r="AB187" s="70">
        <f ca="1">SUMPRODUCT(Z187:OFFSET(Z187,'Parameters &amp; Main Results'!$B$38-1,0), 'Cash Flow Assist'!$P$11:OFFSET('Cash Flow Assist'!$P$11,'Parameters &amp; Main Results'!$B$38-1,0)  )/OFFSET(Z187,'Parameters &amp; Main Results'!$B$38,0)</f>
        <v>1934.1195011654854</v>
      </c>
      <c r="AC187" s="70">
        <f ca="1">SUMPRODUCT(Z187:OFFSET(Z187,'Parameters &amp; Main Results'!$B$38-1,0),'Parameters &amp; Main Results'!$B$42:OFFSET('Parameters &amp; Main Results'!$B$42,'Parameters &amp; Main Results'!$B$38-1,0)   )/OFFSET(Z187,'Parameters &amp; Main Results'!$B$38,0)</f>
        <v>0</v>
      </c>
      <c r="AD187" s="155">
        <f t="shared" si="4"/>
        <v>0</v>
      </c>
      <c r="AE187" s="252">
        <f t="shared" ca="1" si="156"/>
        <v>245.9539</v>
      </c>
      <c r="AF187" s="253">
        <f t="shared" ca="1" si="158"/>
        <v>0.12122474984133214</v>
      </c>
      <c r="AG187" s="258">
        <f t="shared" ca="1" si="159"/>
        <v>0</v>
      </c>
      <c r="AH187" s="227" t="str">
        <f ca="1">IF(SUM(AG187:OFFSET(AG187,(-HoldAggressiveTime-1),0,,))=0,"Defensive","Aggressive")</f>
        <v>Defensive</v>
      </c>
    </row>
    <row r="188" spans="1:34" ht="15" x14ac:dyDescent="0.2">
      <c r="A188">
        <f t="shared" si="15"/>
        <v>3</v>
      </c>
      <c r="B188">
        <f t="shared" si="16"/>
        <v>1886</v>
      </c>
      <c r="C188" s="70">
        <f t="shared" si="1"/>
        <v>1886.1666666666529</v>
      </c>
      <c r="D188" s="64" t="s">
        <v>115</v>
      </c>
      <c r="E188" s="151">
        <v>7.8970910700000001</v>
      </c>
      <c r="F188" s="152">
        <v>270.98</v>
      </c>
      <c r="G188" s="152">
        <v>218.82749999999999</v>
      </c>
      <c r="H188" s="152">
        <v>232.89192714000001</v>
      </c>
      <c r="I188" s="152">
        <v>270.98</v>
      </c>
      <c r="J188" s="152">
        <v>7.8970910700000001</v>
      </c>
      <c r="K188" s="152">
        <v>7.8970910700000001</v>
      </c>
      <c r="L188" s="152">
        <v>20.67</v>
      </c>
      <c r="M188" s="153">
        <v>16.843266100000001</v>
      </c>
      <c r="N188" s="17">
        <f t="shared" ref="N188:T188" si="201">F188/F187/$E188*$E187-1</f>
        <v>-5.529765278631027E-3</v>
      </c>
      <c r="O188" s="17">
        <f t="shared" si="201"/>
        <v>2.1746906553580914E-2</v>
      </c>
      <c r="P188" s="17">
        <f t="shared" si="201"/>
        <v>1.5640369724145842E-2</v>
      </c>
      <c r="Q188" s="17">
        <f t="shared" si="201"/>
        <v>-5.529765278631027E-3</v>
      </c>
      <c r="R188" s="17">
        <f t="shared" si="201"/>
        <v>0</v>
      </c>
      <c r="S188" s="17">
        <f t="shared" si="201"/>
        <v>0</v>
      </c>
      <c r="T188" s="17">
        <f t="shared" si="201"/>
        <v>1.2047600712296269E-2</v>
      </c>
      <c r="U188" s="240">
        <v>0</v>
      </c>
      <c r="V188" s="240">
        <v>0</v>
      </c>
      <c r="W188" s="223">
        <f t="shared" ca="1" si="161"/>
        <v>7.6277072069106018E-4</v>
      </c>
      <c r="X188" s="223">
        <f>MMULT(N188:T188,'Parameters &amp; Main Results'!$B$12:$B$18)-'Parameters &amp; Main Results'!$B$22/12+MMULT(U188:V188,'Parameters &amp; Main Results'!$B$20:$B$21)</f>
        <v>7.6277072069106018E-4</v>
      </c>
      <c r="Y188" s="223">
        <f>MMULT(N188:T188,'Parameters &amp; Main Results'!$C$12:$C$18)-'Parameters &amp; Main Results'!$C$22/12+MMULT(U188:V188,'Parameters &amp; Main Results'!$C$20:$C$21)</f>
        <v>-2.8437647620764999E-3</v>
      </c>
      <c r="Z188" s="17">
        <f t="shared" ca="1" si="146"/>
        <v>1679.9499015507679</v>
      </c>
      <c r="AA188" s="70">
        <f ca="1">Z188/OFFSET(Z188,'Parameters &amp; Main Results'!$B$38,0)</f>
        <v>8.6803913936649231</v>
      </c>
      <c r="AB188" s="70">
        <f ca="1">SUMPRODUCT(Z188:OFFSET(Z188,'Parameters &amp; Main Results'!$B$38-1,0), 'Cash Flow Assist'!$P$11:OFFSET('Cash Flow Assist'!$P$11,'Parameters &amp; Main Results'!$B$38-1,0)  )/OFFSET(Z188,'Parameters &amp; Main Results'!$B$38,0)</f>
        <v>2123.3124510923299</v>
      </c>
      <c r="AC188" s="70">
        <f ca="1">SUMPRODUCT(Z188:OFFSET(Z188,'Parameters &amp; Main Results'!$B$38-1,0),'Parameters &amp; Main Results'!$B$42:OFFSET('Parameters &amp; Main Results'!$B$42,'Parameters &amp; Main Results'!$B$38-1,0)   )/OFFSET(Z188,'Parameters &amp; Main Results'!$B$38,0)</f>
        <v>0</v>
      </c>
      <c r="AD188" s="155">
        <f t="shared" si="4"/>
        <v>-5.529765278631027E-3</v>
      </c>
      <c r="AE188" s="252">
        <f t="shared" ca="1" si="156"/>
        <v>239.72649999999999</v>
      </c>
      <c r="AF188" s="253">
        <f t="shared" ca="1" si="158"/>
        <v>0.13037148583907091</v>
      </c>
      <c r="AG188" s="258">
        <f t="shared" ca="1" si="159"/>
        <v>0</v>
      </c>
      <c r="AH188" s="227" t="str">
        <f ca="1">IF(SUM(AG188:OFFSET(AG188,(-HoldAggressiveTime-1),0,,))=0,"Defensive","Aggressive")</f>
        <v>Defensive</v>
      </c>
    </row>
    <row r="189" spans="1:34" ht="15" x14ac:dyDescent="0.2">
      <c r="A189">
        <f t="shared" si="15"/>
        <v>4</v>
      </c>
      <c r="B189">
        <f t="shared" si="16"/>
        <v>1886</v>
      </c>
      <c r="C189" s="70">
        <f t="shared" si="1"/>
        <v>1886.2499999999861</v>
      </c>
      <c r="D189" s="64" t="s">
        <v>115</v>
      </c>
      <c r="E189" s="151">
        <v>7.8019419799999996</v>
      </c>
      <c r="F189" s="152">
        <v>268.24520000000001</v>
      </c>
      <c r="G189" s="152">
        <v>218.65100000000001</v>
      </c>
      <c r="H189" s="152">
        <v>233.71869348000001</v>
      </c>
      <c r="I189" s="152">
        <v>268.24520000000001</v>
      </c>
      <c r="J189" s="152">
        <v>7.8019419799999996</v>
      </c>
      <c r="K189" s="152">
        <v>7.8019419799999996</v>
      </c>
      <c r="L189" s="152">
        <v>20.67</v>
      </c>
      <c r="M189" s="153">
        <v>16.801716129999999</v>
      </c>
      <c r="N189" s="17">
        <f t="shared" ref="N189:T189" si="202">F189/F188/$E189*$E188-1</f>
        <v>1.9802264147084081E-3</v>
      </c>
      <c r="O189" s="17">
        <f t="shared" si="202"/>
        <v>1.1379156950513281E-2</v>
      </c>
      <c r="P189" s="17">
        <f t="shared" si="202"/>
        <v>1.5788859180009496E-2</v>
      </c>
      <c r="Q189" s="17">
        <f t="shared" si="202"/>
        <v>1.9802264147084081E-3</v>
      </c>
      <c r="R189" s="17">
        <f t="shared" si="202"/>
        <v>0</v>
      </c>
      <c r="S189" s="17">
        <f t="shared" si="202"/>
        <v>0</v>
      </c>
      <c r="T189" s="17">
        <f t="shared" si="202"/>
        <v>1.2195564930361114E-2</v>
      </c>
      <c r="U189" s="240">
        <v>0</v>
      </c>
      <c r="V189" s="240">
        <v>0</v>
      </c>
      <c r="W189" s="223">
        <f t="shared" ca="1" si="161"/>
        <v>4.3291127809853523E-3</v>
      </c>
      <c r="X189" s="223">
        <f>MMULT(N189:T189,'Parameters &amp; Main Results'!$B$12:$B$18)-'Parameters &amp; Main Results'!$B$22/12+MMULT(U189:V189,'Parameters &amp; Main Results'!$B$20:$B$21)</f>
        <v>4.3291127809853523E-3</v>
      </c>
      <c r="Y189" s="223">
        <f>MMULT(N189:T189,'Parameters &amp; Main Results'!$C$12:$C$18)-'Parameters &amp; Main Results'!$C$22/12+MMULT(U189:V189,'Parameters &amp; Main Results'!$C$20:$C$21)</f>
        <v>2.8784528016222283E-3</v>
      </c>
      <c r="Z189" s="17">
        <f t="shared" ca="1" si="146"/>
        <v>1678.669461635714</v>
      </c>
      <c r="AA189" s="70">
        <f ca="1">Z189/OFFSET(Z189,'Parameters &amp; Main Results'!$B$38,0)</f>
        <v>8.3073598665809154</v>
      </c>
      <c r="AB189" s="70">
        <f ca="1">SUMPRODUCT(Z189:OFFSET(Z189,'Parameters &amp; Main Results'!$B$38-1,0), 'Cash Flow Assist'!$P$11:OFFSET('Cash Flow Assist'!$P$11,'Parameters &amp; Main Results'!$B$38-1,0)  )/OFFSET(Z189,'Parameters &amp; Main Results'!$B$38,0)</f>
        <v>2026.2591863243347</v>
      </c>
      <c r="AC189" s="70">
        <f ca="1">SUMPRODUCT(Z189:OFFSET(Z189,'Parameters &amp; Main Results'!$B$38-1,0),'Parameters &amp; Main Results'!$B$42:OFFSET('Parameters &amp; Main Results'!$B$42,'Parameters &amp; Main Results'!$B$38-1,0)   )/OFFSET(Z189,'Parameters &amp; Main Results'!$B$38,0)</f>
        <v>0</v>
      </c>
      <c r="AD189" s="155">
        <f t="shared" si="4"/>
        <v>-3.5604890511945486E-3</v>
      </c>
      <c r="AE189" s="252">
        <f t="shared" ca="1" si="156"/>
        <v>247.2612</v>
      </c>
      <c r="AF189" s="253">
        <f t="shared" ca="1" si="158"/>
        <v>8.486572094610885E-2</v>
      </c>
      <c r="AG189" s="258">
        <f t="shared" ca="1" si="159"/>
        <v>0</v>
      </c>
      <c r="AH189" s="227" t="str">
        <f ca="1">IF(SUM(AG189:OFFSET(AG189,(-HoldAggressiveTime-1),0,,))=0,"Defensive","Aggressive")</f>
        <v>Defensive</v>
      </c>
    </row>
    <row r="190" spans="1:34" ht="15" x14ac:dyDescent="0.2">
      <c r="A190">
        <f t="shared" si="15"/>
        <v>5</v>
      </c>
      <c r="B190">
        <f t="shared" si="16"/>
        <v>1886</v>
      </c>
      <c r="C190" s="70">
        <f t="shared" si="1"/>
        <v>1886.3333333333194</v>
      </c>
      <c r="D190" s="64" t="s">
        <v>115</v>
      </c>
      <c r="E190" s="151">
        <v>7.6116519</v>
      </c>
      <c r="F190" s="152">
        <v>263.94630000000001</v>
      </c>
      <c r="G190" s="152">
        <v>218.898</v>
      </c>
      <c r="H190" s="152">
        <v>234.54839483999999</v>
      </c>
      <c r="I190" s="152">
        <v>263.94630000000001</v>
      </c>
      <c r="J190" s="152">
        <v>7.6116519</v>
      </c>
      <c r="K190" s="152">
        <v>7.6116519</v>
      </c>
      <c r="L190" s="152">
        <v>20.67</v>
      </c>
      <c r="M190" s="153">
        <v>16.863195520000001</v>
      </c>
      <c r="N190" s="17">
        <f t="shared" ref="N190:T190" si="203">F190/F189/$E190*$E189-1</f>
        <v>8.573183345777613E-3</v>
      </c>
      <c r="O190" s="17">
        <f t="shared" si="203"/>
        <v>2.615773532614396E-2</v>
      </c>
      <c r="P190" s="17">
        <f t="shared" si="203"/>
        <v>2.8638589471900122E-2</v>
      </c>
      <c r="Q190" s="17">
        <f t="shared" si="203"/>
        <v>8.573183345777613E-3</v>
      </c>
      <c r="R190" s="17">
        <f t="shared" si="203"/>
        <v>0</v>
      </c>
      <c r="S190" s="17">
        <f t="shared" si="203"/>
        <v>0</v>
      </c>
      <c r="T190" s="17">
        <f t="shared" si="203"/>
        <v>2.4999840047861266E-2</v>
      </c>
      <c r="U190" s="240">
        <v>0</v>
      </c>
      <c r="V190" s="240">
        <v>0</v>
      </c>
      <c r="W190" s="223">
        <f t="shared" ca="1" si="161"/>
        <v>1.28697599102884E-2</v>
      </c>
      <c r="X190" s="223">
        <f>MMULT(N190:T190,'Parameters &amp; Main Results'!$B$12:$B$18)-'Parameters &amp; Main Results'!$B$22/12+MMULT(U190:V190,'Parameters &amp; Main Results'!$B$20:$B$21)</f>
        <v>1.28697599102884E-2</v>
      </c>
      <c r="Y190" s="223">
        <f>MMULT(N190:T190,'Parameters &amp; Main Results'!$C$12:$C$18)-'Parameters &amp; Main Results'!$C$22/12+MMULT(U190:V190,'Parameters &amp; Main Results'!$C$20:$C$21)</f>
        <v>1.028997187714758E-2</v>
      </c>
      <c r="Z190" s="17">
        <f t="shared" ca="1" si="146"/>
        <v>1671.4336369155742</v>
      </c>
      <c r="AA190" s="70">
        <f ca="1">Z190/OFFSET(Z190,'Parameters &amp; Main Results'!$B$38,0)</f>
        <v>7.7563214739661142</v>
      </c>
      <c r="AB190" s="70">
        <f ca="1">SUMPRODUCT(Z190:OFFSET(Z190,'Parameters &amp; Main Results'!$B$38-1,0), 'Cash Flow Assist'!$P$11:OFFSET('Cash Flow Assist'!$P$11,'Parameters &amp; Main Results'!$B$38-1,0)  )/OFFSET(Z190,'Parameters &amp; Main Results'!$B$38,0)</f>
        <v>1893.1925430155327</v>
      </c>
      <c r="AC190" s="70">
        <f ca="1">SUMPRODUCT(Z190:OFFSET(Z190,'Parameters &amp; Main Results'!$B$38-1,0),'Parameters &amp; Main Results'!$B$42:OFFSET('Parameters &amp; Main Results'!$B$42,'Parameters &amp; Main Results'!$B$38-1,0)   )/OFFSET(Z190,'Parameters &amp; Main Results'!$B$38,0)</f>
        <v>0</v>
      </c>
      <c r="AD190" s="155">
        <f t="shared" si="4"/>
        <v>0</v>
      </c>
      <c r="AE190" s="252">
        <f t="shared" ca="1" si="156"/>
        <v>247.33269999999999</v>
      </c>
      <c r="AF190" s="253">
        <f t="shared" ca="1" si="158"/>
        <v>6.7171061489241096E-2</v>
      </c>
      <c r="AG190" s="258">
        <f t="shared" ca="1" si="159"/>
        <v>0</v>
      </c>
      <c r="AH190" s="227" t="str">
        <f ca="1">IF(SUM(AG190:OFFSET(AG190,(-HoldAggressiveTime-1),0,,))=0,"Defensive","Aggressive")</f>
        <v>Defensive</v>
      </c>
    </row>
    <row r="191" spans="1:34" ht="15" x14ac:dyDescent="0.2">
      <c r="A191">
        <f t="shared" si="15"/>
        <v>6</v>
      </c>
      <c r="B191">
        <f t="shared" si="16"/>
        <v>1886</v>
      </c>
      <c r="C191" s="70">
        <f t="shared" si="1"/>
        <v>1886.4166666666526</v>
      </c>
      <c r="D191" s="64" t="s">
        <v>115</v>
      </c>
      <c r="E191" s="151">
        <v>7.5165028100000004</v>
      </c>
      <c r="F191" s="152">
        <v>276.91359999999997</v>
      </c>
      <c r="G191" s="152">
        <v>220.6765</v>
      </c>
      <c r="H191" s="152">
        <v>235.38104164000001</v>
      </c>
      <c r="I191" s="152">
        <v>276.91359999999997</v>
      </c>
      <c r="J191" s="152">
        <v>7.5165028100000004</v>
      </c>
      <c r="K191" s="152">
        <v>7.5165028100000004</v>
      </c>
      <c r="L191" s="152">
        <v>20.67</v>
      </c>
      <c r="M191" s="153">
        <v>17.831494060000001</v>
      </c>
      <c r="N191" s="17">
        <f t="shared" ref="N191:T191" si="204">F191/F190/$E191*$E190-1</f>
        <v>6.2409148474732001E-2</v>
      </c>
      <c r="O191" s="17">
        <f t="shared" si="204"/>
        <v>2.0886329377278079E-2</v>
      </c>
      <c r="P191" s="17">
        <f t="shared" si="204"/>
        <v>1.6253629816765036E-2</v>
      </c>
      <c r="Q191" s="17">
        <f t="shared" si="204"/>
        <v>6.2409148474732001E-2</v>
      </c>
      <c r="R191" s="17">
        <f t="shared" si="204"/>
        <v>0</v>
      </c>
      <c r="S191" s="17">
        <f t="shared" si="204"/>
        <v>0</v>
      </c>
      <c r="T191" s="17">
        <f t="shared" si="204"/>
        <v>1.2658691469310979E-2</v>
      </c>
      <c r="U191" s="240">
        <v>0</v>
      </c>
      <c r="V191" s="240">
        <v>0</v>
      </c>
      <c r="W191" s="223">
        <f t="shared" ca="1" si="161"/>
        <v>5.1575395138303497E-2</v>
      </c>
      <c r="X191" s="223">
        <f>MMULT(N191:T191,'Parameters &amp; Main Results'!$B$12:$B$18)-'Parameters &amp; Main Results'!$B$22/12+MMULT(U191:V191,'Parameters &amp; Main Results'!$B$20:$B$21)</f>
        <v>5.1575395138303497E-2</v>
      </c>
      <c r="Y191" s="223">
        <f>MMULT(N191:T191,'Parameters &amp; Main Results'!$C$12:$C$18)-'Parameters &amp; Main Results'!$C$22/12+MMULT(U191:V191,'Parameters &amp; Main Results'!$C$20:$C$21)</f>
        <v>5.8215199898319941E-2</v>
      </c>
      <c r="Z191" s="17">
        <f t="shared" ca="1" si="146"/>
        <v>1650.1960104560885</v>
      </c>
      <c r="AA191" s="70">
        <f ca="1">Z191/OFFSET(Z191,'Parameters &amp; Main Results'!$B$38,0)</f>
        <v>7.0023269565708057</v>
      </c>
      <c r="AB191" s="70">
        <f ca="1">SUMPRODUCT(Z191:OFFSET(Z191,'Parameters &amp; Main Results'!$B$38-1,0), 'Cash Flow Assist'!$P$11:OFFSET('Cash Flow Assist'!$P$11,'Parameters &amp; Main Results'!$B$38-1,0)  )/OFFSET(Z191,'Parameters &amp; Main Results'!$B$38,0)</f>
        <v>1724.973057585227</v>
      </c>
      <c r="AC191" s="70">
        <f ca="1">SUMPRODUCT(Z191:OFFSET(Z191,'Parameters &amp; Main Results'!$B$38-1,0),'Parameters &amp; Main Results'!$B$42:OFFSET('Parameters &amp; Main Results'!$B$42,'Parameters &amp; Main Results'!$B$38-1,0)   )/OFFSET(Z191,'Parameters &amp; Main Results'!$B$38,0)</f>
        <v>0</v>
      </c>
      <c r="AD191" s="155">
        <f t="shared" si="4"/>
        <v>0</v>
      </c>
      <c r="AE191" s="252">
        <f t="shared" ca="1" si="156"/>
        <v>238.70439999999999</v>
      </c>
      <c r="AF191" s="253">
        <f t="shared" ca="1" si="158"/>
        <v>0.16006910639267638</v>
      </c>
      <c r="AG191" s="258">
        <f t="shared" ca="1" si="159"/>
        <v>0</v>
      </c>
      <c r="AH191" s="227" t="str">
        <f ca="1">IF(SUM(AG191:OFFSET(AG191,(-HoldAggressiveTime-1),0,,))=0,"Defensive","Aggressive")</f>
        <v>Defensive</v>
      </c>
    </row>
    <row r="192" spans="1:34" ht="15" x14ac:dyDescent="0.2">
      <c r="A192">
        <f t="shared" si="15"/>
        <v>7</v>
      </c>
      <c r="B192">
        <f t="shared" si="16"/>
        <v>1886</v>
      </c>
      <c r="C192" s="70">
        <f t="shared" si="1"/>
        <v>1886.4999999999859</v>
      </c>
      <c r="D192" s="64" t="s">
        <v>115</v>
      </c>
      <c r="E192" s="151">
        <v>7.6116519</v>
      </c>
      <c r="F192" s="152">
        <v>282.00940000000003</v>
      </c>
      <c r="G192" s="152">
        <v>220.8177</v>
      </c>
      <c r="H192" s="152">
        <v>236.21664433999999</v>
      </c>
      <c r="I192" s="152">
        <v>282.00940000000003</v>
      </c>
      <c r="J192" s="152">
        <v>7.6116519</v>
      </c>
      <c r="K192" s="152">
        <v>7.6116519</v>
      </c>
      <c r="L192" s="152">
        <v>20.67</v>
      </c>
      <c r="M192" s="153">
        <v>17.84584504</v>
      </c>
      <c r="N192" s="17">
        <f t="shared" ref="N192:T192" si="205">F192/F191/$E192*$E191-1</f>
        <v>5.6716427171823458E-3</v>
      </c>
      <c r="O192" s="17">
        <f t="shared" si="205"/>
        <v>-1.186859988410871E-2</v>
      </c>
      <c r="P192" s="17">
        <f t="shared" si="205"/>
        <v>-8.9948286987414638E-3</v>
      </c>
      <c r="Q192" s="17">
        <f t="shared" si="205"/>
        <v>5.6716427171823458E-3</v>
      </c>
      <c r="R192" s="17">
        <f t="shared" si="205"/>
        <v>0</v>
      </c>
      <c r="S192" s="17">
        <f t="shared" si="205"/>
        <v>0</v>
      </c>
      <c r="T192" s="17">
        <f t="shared" si="205"/>
        <v>-1.2500452102913284E-2</v>
      </c>
      <c r="U192" s="240">
        <v>0</v>
      </c>
      <c r="V192" s="240">
        <v>0</v>
      </c>
      <c r="W192" s="223">
        <f t="shared" ca="1" si="161"/>
        <v>1.2133227892526857E-3</v>
      </c>
      <c r="X192" s="223">
        <f>MMULT(N192:T192,'Parameters &amp; Main Results'!$B$12:$B$18)-'Parameters &amp; Main Results'!$B$22/12+MMULT(U192:V192,'Parameters &amp; Main Results'!$B$20:$B$21)</f>
        <v>1.2133227892526857E-3</v>
      </c>
      <c r="Y192" s="223">
        <f>MMULT(N192:T192,'Parameters &amp; Main Results'!$C$12:$C$18)-'Parameters &amp; Main Results'!$C$22/12+MMULT(U192:V192,'Parameters &amp; Main Results'!$C$20:$C$21)</f>
        <v>3.8759517903865733E-3</v>
      </c>
      <c r="Z192" s="17">
        <f t="shared" ca="1" si="146"/>
        <v>1569.2607663562289</v>
      </c>
      <c r="AA192" s="70">
        <f ca="1">Z192/OFFSET(Z192,'Parameters &amp; Main Results'!$B$38,0)</f>
        <v>7.4858582157191842</v>
      </c>
      <c r="AB192" s="70">
        <f ca="1">SUMPRODUCT(Z192:OFFSET(Z192,'Parameters &amp; Main Results'!$B$38-1,0), 'Cash Flow Assist'!$P$11:OFFSET('Cash Flow Assist'!$P$11,'Parameters &amp; Main Results'!$B$38-1,0)  )/OFFSET(Z192,'Parameters &amp; Main Results'!$B$38,0)</f>
        <v>1932.4493054837894</v>
      </c>
      <c r="AC192" s="70">
        <f ca="1">SUMPRODUCT(Z192:OFFSET(Z192,'Parameters &amp; Main Results'!$B$38-1,0),'Parameters &amp; Main Results'!$B$42:OFFSET('Parameters &amp; Main Results'!$B$42,'Parameters &amp; Main Results'!$B$38-1,0)   )/OFFSET(Z192,'Parameters &amp; Main Results'!$B$38,0)</f>
        <v>0</v>
      </c>
      <c r="AD192" s="155">
        <f t="shared" si="4"/>
        <v>0</v>
      </c>
      <c r="AE192" s="252">
        <f t="shared" ca="1" si="156"/>
        <v>219.50280000000001</v>
      </c>
      <c r="AF192" s="253">
        <f t="shared" ca="1" si="158"/>
        <v>0.28476447680849637</v>
      </c>
      <c r="AG192" s="258">
        <f t="shared" ca="1" si="159"/>
        <v>0</v>
      </c>
      <c r="AH192" s="227" t="str">
        <f ca="1">IF(SUM(AG192:OFFSET(AG192,(-HoldAggressiveTime-1),0,,))=0,"Defensive","Aggressive")</f>
        <v>Defensive</v>
      </c>
    </row>
    <row r="193" spans="1:34" ht="15" x14ac:dyDescent="0.2">
      <c r="A193">
        <f t="shared" si="15"/>
        <v>8</v>
      </c>
      <c r="B193">
        <f t="shared" si="16"/>
        <v>1886</v>
      </c>
      <c r="C193" s="70">
        <f t="shared" si="1"/>
        <v>1886.5833333333192</v>
      </c>
      <c r="D193" s="64" t="s">
        <v>115</v>
      </c>
      <c r="E193" s="151">
        <v>7.70679289</v>
      </c>
      <c r="F193" s="152">
        <v>285.00420000000003</v>
      </c>
      <c r="G193" s="152">
        <v>221.07230000000001</v>
      </c>
      <c r="H193" s="152">
        <v>237.05521343000001</v>
      </c>
      <c r="I193" s="152">
        <v>285.00420000000003</v>
      </c>
      <c r="J193" s="152">
        <v>7.70679289</v>
      </c>
      <c r="K193" s="152">
        <v>7.70679289</v>
      </c>
      <c r="L193" s="152">
        <v>20.67</v>
      </c>
      <c r="M193" s="153">
        <v>17.723912800000001</v>
      </c>
      <c r="N193" s="17">
        <f t="shared" ref="N193:T193" si="206">F193/F192/$E193*$E192-1</f>
        <v>-1.8566764531163793E-3</v>
      </c>
      <c r="O193" s="17">
        <f t="shared" si="206"/>
        <v>-1.1206328415469202E-2</v>
      </c>
      <c r="P193" s="17">
        <f t="shared" si="206"/>
        <v>-8.8389070062896424E-3</v>
      </c>
      <c r="Q193" s="17">
        <f t="shared" si="206"/>
        <v>-1.8566764531163793E-3</v>
      </c>
      <c r="R193" s="17">
        <f t="shared" si="206"/>
        <v>0</v>
      </c>
      <c r="S193" s="17">
        <f t="shared" si="206"/>
        <v>0</v>
      </c>
      <c r="T193" s="17">
        <f t="shared" si="206"/>
        <v>-1.2345081976116279E-2</v>
      </c>
      <c r="U193" s="240">
        <v>0</v>
      </c>
      <c r="V193" s="240">
        <v>0</v>
      </c>
      <c r="W193" s="223">
        <f t="shared" ca="1" si="161"/>
        <v>-4.2926937884036056E-3</v>
      </c>
      <c r="X193" s="223">
        <f>MMULT(N193:T193,'Parameters &amp; Main Results'!$B$12:$B$18)-'Parameters &amp; Main Results'!$B$22/12+MMULT(U193:V193,'Parameters &amp; Main Results'!$B$20:$B$21)</f>
        <v>-4.2926937884036056E-3</v>
      </c>
      <c r="Y193" s="223">
        <f>MMULT(N193:T193,'Parameters &amp; Main Results'!$C$12:$C$18)-'Parameters &amp; Main Results'!$C$22/12+MMULT(U193:V193,'Parameters &amp; Main Results'!$C$20:$C$21)</f>
        <v>-2.8333083160183288E-3</v>
      </c>
      <c r="Z193" s="17">
        <f t="shared" ca="1" si="146"/>
        <v>1567.3590538971937</v>
      </c>
      <c r="AA193" s="70">
        <f ca="1">Z193/OFFSET(Z193,'Parameters &amp; Main Results'!$B$38,0)</f>
        <v>7.0818975767529153</v>
      </c>
      <c r="AB193" s="70">
        <f ca="1">SUMPRODUCT(Z193:OFFSET(Z193,'Parameters &amp; Main Results'!$B$38-1,0), 'Cash Flow Assist'!$P$11:OFFSET('Cash Flow Assist'!$P$11,'Parameters &amp; Main Results'!$B$38-1,0)  )/OFFSET(Z193,'Parameters &amp; Main Results'!$B$38,0)</f>
        <v>1824.2430678627481</v>
      </c>
      <c r="AC193" s="70">
        <f ca="1">SUMPRODUCT(Z193:OFFSET(Z193,'Parameters &amp; Main Results'!$B$38-1,0),'Parameters &amp; Main Results'!$B$42:OFFSET('Parameters &amp; Main Results'!$B$42,'Parameters &amp; Main Results'!$B$38-1,0)   )/OFFSET(Z193,'Parameters &amp; Main Results'!$B$38,0)</f>
        <v>0</v>
      </c>
      <c r="AD193" s="155">
        <f t="shared" si="4"/>
        <v>-1.8566764531163793E-3</v>
      </c>
      <c r="AE193" s="252">
        <f t="shared" ca="1" si="156"/>
        <v>211.97790000000001</v>
      </c>
      <c r="AF193" s="253">
        <f t="shared" ca="1" si="158"/>
        <v>0.34449959170272004</v>
      </c>
      <c r="AG193" s="258">
        <f t="shared" ca="1" si="159"/>
        <v>0</v>
      </c>
      <c r="AH193" s="227" t="str">
        <f ca="1">IF(SUM(AG193:OFFSET(AG193,(-HoldAggressiveTime-1),0,,))=0,"Defensive","Aggressive")</f>
        <v>Defensive</v>
      </c>
    </row>
    <row r="194" spans="1:34" ht="15" x14ac:dyDescent="0.2">
      <c r="A194">
        <f t="shared" si="15"/>
        <v>9</v>
      </c>
      <c r="B194">
        <f t="shared" si="16"/>
        <v>1886</v>
      </c>
      <c r="C194" s="70">
        <f t="shared" si="1"/>
        <v>1886.6666666666524</v>
      </c>
      <c r="D194" s="64" t="s">
        <v>115</v>
      </c>
      <c r="E194" s="151">
        <v>7.70679289</v>
      </c>
      <c r="F194" s="152">
        <v>293.32400000000001</v>
      </c>
      <c r="G194" s="152">
        <v>223.74080000000001</v>
      </c>
      <c r="H194" s="152">
        <v>237.89675944000001</v>
      </c>
      <c r="I194" s="152">
        <v>293.32400000000001</v>
      </c>
      <c r="J194" s="152">
        <v>7.70679289</v>
      </c>
      <c r="K194" s="152">
        <v>7.70679289</v>
      </c>
      <c r="L194" s="152">
        <v>20.67</v>
      </c>
      <c r="M194" s="153">
        <v>18.147143929999999</v>
      </c>
      <c r="N194" s="17">
        <f t="shared" ref="N194:T194" si="207">F194/F193/$E194*$E193-1</f>
        <v>2.9191850506062655E-2</v>
      </c>
      <c r="O194" s="17">
        <f t="shared" si="207"/>
        <v>1.2070711708341619E-2</v>
      </c>
      <c r="P194" s="17">
        <f t="shared" si="207"/>
        <v>3.550000009801435E-3</v>
      </c>
      <c r="Q194" s="17">
        <f t="shared" si="207"/>
        <v>2.9191850506062655E-2</v>
      </c>
      <c r="R194" s="17">
        <f t="shared" si="207"/>
        <v>0</v>
      </c>
      <c r="S194" s="17">
        <f t="shared" si="207"/>
        <v>0</v>
      </c>
      <c r="T194" s="17">
        <f t="shared" si="207"/>
        <v>0</v>
      </c>
      <c r="U194" s="240">
        <v>0</v>
      </c>
      <c r="V194" s="240">
        <v>0</v>
      </c>
      <c r="W194" s="223">
        <f t="shared" ca="1" si="161"/>
        <v>2.4266363554548649E-2</v>
      </c>
      <c r="X194" s="223">
        <f>MMULT(N194:T194,'Parameters &amp; Main Results'!$B$12:$B$18)-'Parameters &amp; Main Results'!$B$22/12+MMULT(U194:V194,'Parameters &amp; Main Results'!$B$20:$B$21)</f>
        <v>2.4266363554548649E-2</v>
      </c>
      <c r="Y194" s="223">
        <f>MMULT(N194:T194,'Parameters &amp; Main Results'!$C$12:$C$18)-'Parameters &amp; Main Results'!$C$22/12+MMULT(U194:V194,'Parameters &amp; Main Results'!$C$20:$C$21)</f>
        <v>2.743806995962389E-2</v>
      </c>
      <c r="Z194" s="17">
        <f t="shared" ca="1" si="146"/>
        <v>1574.1162529584938</v>
      </c>
      <c r="AA194" s="70">
        <f ca="1">Z194/OFFSET(Z194,'Parameters &amp; Main Results'!$B$38,0)</f>
        <v>7.1911332318323584</v>
      </c>
      <c r="AB194" s="70">
        <f ca="1">SUMPRODUCT(Z194:OFFSET(Z194,'Parameters &amp; Main Results'!$B$38-1,0), 'Cash Flow Assist'!$P$11:OFFSET('Cash Flow Assist'!$P$11,'Parameters &amp; Main Results'!$B$38-1,0)  )/OFFSET(Z194,'Parameters &amp; Main Results'!$B$38,0)</f>
        <v>1838.2804395071316</v>
      </c>
      <c r="AC194" s="70">
        <f ca="1">SUMPRODUCT(Z194:OFFSET(Z194,'Parameters &amp; Main Results'!$B$38-1,0),'Parameters &amp; Main Results'!$B$42:OFFSET('Parameters &amp; Main Results'!$B$42,'Parameters &amp; Main Results'!$B$38-1,0)   )/OFFSET(Z194,'Parameters &amp; Main Results'!$B$38,0)</f>
        <v>0</v>
      </c>
      <c r="AD194" s="155">
        <f t="shared" si="4"/>
        <v>0</v>
      </c>
      <c r="AE194" s="252">
        <f t="shared" ca="1" si="156"/>
        <v>213.2021</v>
      </c>
      <c r="AF194" s="253">
        <f t="shared" ca="1" si="158"/>
        <v>0.37580258355804191</v>
      </c>
      <c r="AG194" s="258">
        <f t="shared" ca="1" si="159"/>
        <v>0</v>
      </c>
      <c r="AH194" s="227" t="str">
        <f ca="1">IF(SUM(AG194:OFFSET(AG194,(-HoldAggressiveTime-1),0,,))=0,"Defensive","Aggressive")</f>
        <v>Defensive</v>
      </c>
    </row>
    <row r="195" spans="1:34" ht="15" x14ac:dyDescent="0.2">
      <c r="A195">
        <f t="shared" si="15"/>
        <v>10</v>
      </c>
      <c r="B195">
        <f t="shared" si="16"/>
        <v>1886</v>
      </c>
      <c r="C195" s="70">
        <f t="shared" si="1"/>
        <v>1886.7499999999857</v>
      </c>
      <c r="D195" s="64" t="s">
        <v>115</v>
      </c>
      <c r="E195" s="151">
        <v>7.70679289</v>
      </c>
      <c r="F195" s="152">
        <v>301.66669999999999</v>
      </c>
      <c r="G195" s="152">
        <v>225.9632</v>
      </c>
      <c r="H195" s="152">
        <v>238.74129292999999</v>
      </c>
      <c r="I195" s="152">
        <v>301.66669999999999</v>
      </c>
      <c r="J195" s="152">
        <v>7.70679289</v>
      </c>
      <c r="K195" s="152">
        <v>7.70679289</v>
      </c>
      <c r="L195" s="152">
        <v>20.67</v>
      </c>
      <c r="M195" s="153">
        <v>18.562381340000002</v>
      </c>
      <c r="N195" s="17">
        <f t="shared" ref="N195:T195" si="208">F195/F194/$E195*$E194-1</f>
        <v>2.8441927697699487E-2</v>
      </c>
      <c r="O195" s="17">
        <f t="shared" si="208"/>
        <v>9.9329223816129186E-3</v>
      </c>
      <c r="P195" s="17">
        <f t="shared" si="208"/>
        <v>3.5499999747283795E-3</v>
      </c>
      <c r="Q195" s="17">
        <f t="shared" si="208"/>
        <v>2.8441927697699487E-2</v>
      </c>
      <c r="R195" s="17">
        <f t="shared" si="208"/>
        <v>0</v>
      </c>
      <c r="S195" s="17">
        <f t="shared" si="208"/>
        <v>0</v>
      </c>
      <c r="T195" s="17">
        <f t="shared" si="208"/>
        <v>0</v>
      </c>
      <c r="U195" s="240">
        <v>0</v>
      </c>
      <c r="V195" s="240">
        <v>0</v>
      </c>
      <c r="W195" s="223">
        <f t="shared" ca="1" si="161"/>
        <v>2.3276363582930535E-2</v>
      </c>
      <c r="X195" s="223">
        <f>MMULT(N195:T195,'Parameters &amp; Main Results'!$B$12:$B$18)-'Parameters &amp; Main Results'!$B$22/12+MMULT(U195:V195,'Parameters &amp; Main Results'!$B$20:$B$21)</f>
        <v>2.3276363582930535E-2</v>
      </c>
      <c r="Y195" s="223">
        <f>MMULT(N195:T195,'Parameters &amp; Main Results'!$C$12:$C$18)-'Parameters &amp; Main Results'!$C$22/12+MMULT(U195:V195,'Parameters &amp; Main Results'!$C$20:$C$21)</f>
        <v>2.6549360499424166E-2</v>
      </c>
      <c r="Z195" s="17">
        <f t="shared" ca="1" si="146"/>
        <v>1536.8231438312405</v>
      </c>
      <c r="AA195" s="70">
        <f ca="1">Z195/OFFSET(Z195,'Parameters &amp; Main Results'!$B$38,0)</f>
        <v>5.4923602210804612</v>
      </c>
      <c r="AB195" s="70">
        <f ca="1">SUMPRODUCT(Z195:OFFSET(Z195,'Parameters &amp; Main Results'!$B$38-1,0), 'Cash Flow Assist'!$P$11:OFFSET('Cash Flow Assist'!$P$11,'Parameters &amp; Main Results'!$B$38-1,0)  )/OFFSET(Z195,'Parameters &amp; Main Results'!$B$38,0)</f>
        <v>1433.247618006443</v>
      </c>
      <c r="AC195" s="70">
        <f ca="1">SUMPRODUCT(Z195:OFFSET(Z195,'Parameters &amp; Main Results'!$B$38-1,0),'Parameters &amp; Main Results'!$B$42:OFFSET('Parameters &amp; Main Results'!$B$42,'Parameters &amp; Main Results'!$B$38-1,0)   )/OFFSET(Z195,'Parameters &amp; Main Results'!$B$38,0)</f>
        <v>0</v>
      </c>
      <c r="AD195" s="155">
        <f t="shared" si="4"/>
        <v>0</v>
      </c>
      <c r="AE195" s="252">
        <f t="shared" ca="1" si="156"/>
        <v>228.0967</v>
      </c>
      <c r="AF195" s="253">
        <f t="shared" ca="1" si="158"/>
        <v>0.3225386426020192</v>
      </c>
      <c r="AG195" s="258">
        <f t="shared" ca="1" si="159"/>
        <v>0</v>
      </c>
      <c r="AH195" s="227" t="str">
        <f ca="1">IF(SUM(AG195:OFFSET(AG195,(-HoldAggressiveTime-1),0,,))=0,"Defensive","Aggressive")</f>
        <v>Defensive</v>
      </c>
    </row>
    <row r="196" spans="1:34" ht="15" x14ac:dyDescent="0.2">
      <c r="A196">
        <f t="shared" si="15"/>
        <v>11</v>
      </c>
      <c r="B196">
        <f t="shared" si="16"/>
        <v>1886</v>
      </c>
      <c r="C196" s="70">
        <f t="shared" si="1"/>
        <v>1886.8333333333189</v>
      </c>
      <c r="D196" s="64" t="s">
        <v>115</v>
      </c>
      <c r="E196" s="151">
        <v>7.70679289</v>
      </c>
      <c r="F196" s="152">
        <v>310.03550000000001</v>
      </c>
      <c r="G196" s="152">
        <v>226.10839999999999</v>
      </c>
      <c r="H196" s="152">
        <v>239.58882452</v>
      </c>
      <c r="I196" s="152">
        <v>310.03550000000001</v>
      </c>
      <c r="J196" s="152">
        <v>7.70679289</v>
      </c>
      <c r="K196" s="152">
        <v>7.70679289</v>
      </c>
      <c r="L196" s="152">
        <v>20.67</v>
      </c>
      <c r="M196" s="153">
        <v>18.96831263</v>
      </c>
      <c r="N196" s="17">
        <f t="shared" ref="N196:T196" si="209">F196/F195/$E196*$E195-1</f>
        <v>2.7741875387638171E-2</v>
      </c>
      <c r="O196" s="17">
        <f t="shared" si="209"/>
        <v>6.4258250901017E-4</v>
      </c>
      <c r="P196" s="17">
        <f t="shared" si="209"/>
        <v>3.550000000412723E-3</v>
      </c>
      <c r="Q196" s="17">
        <f t="shared" si="209"/>
        <v>2.7741875387638171E-2</v>
      </c>
      <c r="R196" s="17">
        <f t="shared" si="209"/>
        <v>0</v>
      </c>
      <c r="S196" s="17">
        <f t="shared" si="209"/>
        <v>0</v>
      </c>
      <c r="T196" s="17">
        <f t="shared" si="209"/>
        <v>0</v>
      </c>
      <c r="U196" s="240">
        <v>0</v>
      </c>
      <c r="V196" s="240">
        <v>0</v>
      </c>
      <c r="W196" s="223">
        <f t="shared" ca="1" si="161"/>
        <v>2.0893256375863995E-2</v>
      </c>
      <c r="X196" s="223">
        <f>MMULT(N196:T196,'Parameters &amp; Main Results'!$B$12:$B$18)-'Parameters &amp; Main Results'!$B$22/12+MMULT(U196:V196,'Parameters &amp; Main Results'!$B$20:$B$21)</f>
        <v>2.0893256375863995E-2</v>
      </c>
      <c r="Y196" s="223">
        <f>MMULT(N196:T196,'Parameters &amp; Main Results'!$C$12:$C$18)-'Parameters &amp; Main Results'!$C$22/12+MMULT(U196:V196,'Parameters &amp; Main Results'!$C$20:$C$21)</f>
        <v>2.4990279433108706E-2</v>
      </c>
      <c r="Z196" s="17">
        <f t="shared" ca="1" si="146"/>
        <v>1501.8651837614639</v>
      </c>
      <c r="AA196" s="70">
        <f ca="1">Z196/OFFSET(Z196,'Parameters &amp; Main Results'!$B$38,0)</f>
        <v>5.7403739860747027</v>
      </c>
      <c r="AB196" s="70">
        <f ca="1">SUMPRODUCT(Z196:OFFSET(Z196,'Parameters &amp; Main Results'!$B$38-1,0), 'Cash Flow Assist'!$P$11:OFFSET('Cash Flow Assist'!$P$11,'Parameters &amp; Main Results'!$B$38-1,0)  )/OFFSET(Z196,'Parameters &amp; Main Results'!$B$38,0)</f>
        <v>1528.0302740411676</v>
      </c>
      <c r="AC196" s="70">
        <f ca="1">SUMPRODUCT(Z196:OFFSET(Z196,'Parameters &amp; Main Results'!$B$38-1,0),'Parameters &amp; Main Results'!$B$42:OFFSET('Parameters &amp; Main Results'!$B$42,'Parameters &amp; Main Results'!$B$38-1,0)   )/OFFSET(Z196,'Parameters &amp; Main Results'!$B$38,0)</f>
        <v>0</v>
      </c>
      <c r="AD196" s="155">
        <f t="shared" si="4"/>
        <v>0</v>
      </c>
      <c r="AE196" s="252">
        <f t="shared" ca="1" si="156"/>
        <v>221.5102</v>
      </c>
      <c r="AF196" s="253">
        <f t="shared" ca="1" si="158"/>
        <v>0.39964435046331959</v>
      </c>
      <c r="AG196" s="258">
        <f t="shared" ca="1" si="159"/>
        <v>0</v>
      </c>
      <c r="AH196" s="227" t="str">
        <f ca="1">IF(SUM(AG196:OFFSET(AG196,(-HoldAggressiveTime-1),0,,))=0,"Defensive","Aggressive")</f>
        <v>Defensive</v>
      </c>
    </row>
    <row r="197" spans="1:34" ht="15" x14ac:dyDescent="0.2">
      <c r="A197">
        <f t="shared" si="15"/>
        <v>12</v>
      </c>
      <c r="B197">
        <f t="shared" si="16"/>
        <v>1886</v>
      </c>
      <c r="C197" s="70">
        <f t="shared" si="1"/>
        <v>1886.9166666666522</v>
      </c>
      <c r="D197" s="64" t="s">
        <v>115</v>
      </c>
      <c r="E197" s="151">
        <v>7.8019419799999996</v>
      </c>
      <c r="F197" s="152">
        <v>302.93470000000002</v>
      </c>
      <c r="G197" s="152">
        <v>227.92</v>
      </c>
      <c r="H197" s="152">
        <v>240.43936485</v>
      </c>
      <c r="I197" s="152">
        <v>302.93470000000002</v>
      </c>
      <c r="J197" s="152">
        <v>7.8019419799999996</v>
      </c>
      <c r="K197" s="152">
        <v>7.8019419799999996</v>
      </c>
      <c r="L197" s="152">
        <v>20.67</v>
      </c>
      <c r="M197" s="153">
        <v>18.194057560000001</v>
      </c>
      <c r="N197" s="17">
        <f t="shared" ref="N197:T197" si="210">F197/F196/$E197*$E196-1</f>
        <v>-3.4819431334506712E-2</v>
      </c>
      <c r="O197" s="17">
        <f t="shared" si="210"/>
        <v>-4.2811906100254093E-3</v>
      </c>
      <c r="P197" s="17">
        <f t="shared" si="210"/>
        <v>-8.688859173684782E-3</v>
      </c>
      <c r="Q197" s="17">
        <f t="shared" si="210"/>
        <v>-3.4819431334506712E-2</v>
      </c>
      <c r="R197" s="17">
        <f t="shared" si="210"/>
        <v>0</v>
      </c>
      <c r="S197" s="17">
        <f t="shared" si="210"/>
        <v>0</v>
      </c>
      <c r="T197" s="17">
        <f t="shared" si="210"/>
        <v>-1.2195564930361003E-2</v>
      </c>
      <c r="U197" s="240">
        <v>0</v>
      </c>
      <c r="V197" s="240">
        <v>0</v>
      </c>
      <c r="W197" s="223">
        <f t="shared" ca="1" si="161"/>
        <v>-2.7622256536069832E-2</v>
      </c>
      <c r="X197" s="223">
        <f>MMULT(N197:T197,'Parameters &amp; Main Results'!$B$12:$B$18)-'Parameters &amp; Main Results'!$B$22/12+MMULT(U197:V197,'Parameters &amp; Main Results'!$B$20:$B$21)</f>
        <v>-2.7622256536069832E-2</v>
      </c>
      <c r="Y197" s="223">
        <f>MMULT(N197:T197,'Parameters &amp; Main Results'!$C$12:$C$18)-'Parameters &amp; Main Results'!$C$22/12+MMULT(U197:V197,'Parameters &amp; Main Results'!$C$20:$C$21)</f>
        <v>-3.1807273928725253E-2</v>
      </c>
      <c r="Z197" s="17">
        <f t="shared" ca="1" si="146"/>
        <v>1471.1285184633639</v>
      </c>
      <c r="AA197" s="70">
        <f ca="1">Z197/OFFSET(Z197,'Parameters &amp; Main Results'!$B$38,0)</f>
        <v>5.3048721163755435</v>
      </c>
      <c r="AB197" s="70">
        <f ca="1">SUMPRODUCT(Z197:OFFSET(Z197,'Parameters &amp; Main Results'!$B$38-1,0), 'Cash Flow Assist'!$P$11:OFFSET('Cash Flow Assist'!$P$11,'Parameters &amp; Main Results'!$B$38-1,0)  )/OFFSET(Z197,'Parameters &amp; Main Results'!$B$38,0)</f>
        <v>1437.1352069264115</v>
      </c>
      <c r="AC197" s="70">
        <f ca="1">SUMPRODUCT(Z197:OFFSET(Z197,'Parameters &amp; Main Results'!$B$38-1,0),'Parameters &amp; Main Results'!$B$42:OFFSET('Parameters &amp; Main Results'!$B$42,'Parameters &amp; Main Results'!$B$38-1,0)   )/OFFSET(Z197,'Parameters &amp; Main Results'!$B$38,0)</f>
        <v>0</v>
      </c>
      <c r="AD197" s="155">
        <f t="shared" si="4"/>
        <v>-3.4819431334506712E-2</v>
      </c>
      <c r="AE197" s="252">
        <f t="shared" ca="1" si="156"/>
        <v>215.42490000000001</v>
      </c>
      <c r="AF197" s="253">
        <f t="shared" ca="1" si="158"/>
        <v>0.40621952244146342</v>
      </c>
      <c r="AG197" s="258">
        <f t="shared" ca="1" si="159"/>
        <v>0</v>
      </c>
      <c r="AH197" s="227" t="str">
        <f ca="1">IF(SUM(AG197:OFFSET(AG197,(-HoldAggressiveTime-1),0,,))=0,"Defensive","Aggressive")</f>
        <v>Defensive</v>
      </c>
    </row>
    <row r="198" spans="1:34" ht="15" x14ac:dyDescent="0.2">
      <c r="A198">
        <f t="shared" si="15"/>
        <v>1</v>
      </c>
      <c r="B198">
        <f t="shared" si="16"/>
        <v>1887</v>
      </c>
      <c r="C198" s="70">
        <f t="shared" si="1"/>
        <v>1886.9999999999854</v>
      </c>
      <c r="D198" s="64" t="s">
        <v>115</v>
      </c>
      <c r="E198" s="151">
        <v>7.99223207</v>
      </c>
      <c r="F198" s="152">
        <v>300.64609999999999</v>
      </c>
      <c r="G198" s="152">
        <v>226.40090000000001</v>
      </c>
      <c r="H198" s="152">
        <v>241.66360194999999</v>
      </c>
      <c r="I198" s="152">
        <v>300.64609999999999</v>
      </c>
      <c r="J198" s="152">
        <v>7.99223207</v>
      </c>
      <c r="K198" s="152">
        <v>7.99223207</v>
      </c>
      <c r="L198" s="152">
        <v>20.67</v>
      </c>
      <c r="M198" s="153">
        <v>17.512222099999999</v>
      </c>
      <c r="N198" s="17">
        <f t="shared" ref="N198:T198" si="211">F198/F197/$E198*$E197-1</f>
        <v>-3.1184269168454959E-2</v>
      </c>
      <c r="O198" s="17">
        <f t="shared" si="211"/>
        <v>-3.0315746968371138E-2</v>
      </c>
      <c r="P198" s="17">
        <f t="shared" si="211"/>
        <v>-1.8838942706582373E-2</v>
      </c>
      <c r="Q198" s="17">
        <f t="shared" si="211"/>
        <v>-3.1184269168454959E-2</v>
      </c>
      <c r="R198" s="17">
        <f t="shared" si="211"/>
        <v>0</v>
      </c>
      <c r="S198" s="17">
        <f t="shared" si="211"/>
        <v>0</v>
      </c>
      <c r="T198" s="17">
        <f t="shared" si="211"/>
        <v>-2.3809379949599085E-2</v>
      </c>
      <c r="U198" s="240">
        <v>0</v>
      </c>
      <c r="V198" s="240">
        <v>0</v>
      </c>
      <c r="W198" s="223">
        <f t="shared" ca="1" si="161"/>
        <v>-3.068348693416207E-2</v>
      </c>
      <c r="X198" s="223">
        <f>MMULT(N198:T198,'Parameters &amp; Main Results'!$B$12:$B$18)-'Parameters &amp; Main Results'!$B$22/12+MMULT(U198:V198,'Parameters &amp; Main Results'!$B$20:$B$21)</f>
        <v>-3.068348693416207E-2</v>
      </c>
      <c r="Y198" s="223">
        <f>MMULT(N198:T198,'Parameters &amp; Main Results'!$C$12:$C$18)-'Parameters &amp; Main Results'!$C$22/12+MMULT(U198:V198,'Parameters &amp; Main Results'!$C$20:$C$21)</f>
        <v>-3.1139083615113243E-2</v>
      </c>
      <c r="Z198" s="17">
        <f t="shared" ca="1" si="146"/>
        <v>1512.9187482456346</v>
      </c>
      <c r="AA198" s="70">
        <f ca="1">Z198/OFFSET(Z198,'Parameters &amp; Main Results'!$B$38,0)</f>
        <v>4.8966424332314773</v>
      </c>
      <c r="AB198" s="70">
        <f ca="1">SUMPRODUCT(Z198:OFFSET(Z198,'Parameters &amp; Main Results'!$B$38-1,0), 'Cash Flow Assist'!$P$11:OFFSET('Cash Flow Assist'!$P$11,'Parameters &amp; Main Results'!$B$38-1,0)  )/OFFSET(Z198,'Parameters &amp; Main Results'!$B$38,0)</f>
        <v>1286.036367794434</v>
      </c>
      <c r="AC198" s="70">
        <f ca="1">SUMPRODUCT(Z198:OFFSET(Z198,'Parameters &amp; Main Results'!$B$38-1,0),'Parameters &amp; Main Results'!$B$42:OFFSET('Parameters &amp; Main Results'!$B$42,'Parameters &amp; Main Results'!$B$38-1,0)   )/OFFSET(Z198,'Parameters &amp; Main Results'!$B$38,0)</f>
        <v>0</v>
      </c>
      <c r="AD198" s="155">
        <f t="shared" si="4"/>
        <v>-6.4917881983933889E-2</v>
      </c>
      <c r="AE198" s="252">
        <f t="shared" ca="1" si="156"/>
        <v>212.32910000000001</v>
      </c>
      <c r="AF198" s="253">
        <f t="shared" ca="1" si="158"/>
        <v>0.41594392855242157</v>
      </c>
      <c r="AG198" s="258">
        <f t="shared" ca="1" si="159"/>
        <v>0</v>
      </c>
      <c r="AH198" s="227" t="str">
        <f ca="1">IF(SUM(AG198:OFFSET(AG198,(-HoldAggressiveTime-1),0,,))=0,"Defensive","Aggressive")</f>
        <v>Defensive</v>
      </c>
    </row>
    <row r="199" spans="1:34" ht="15" x14ac:dyDescent="0.2">
      <c r="A199">
        <f t="shared" si="15"/>
        <v>2</v>
      </c>
      <c r="B199">
        <f t="shared" si="16"/>
        <v>1887</v>
      </c>
      <c r="C199" s="70">
        <f t="shared" si="1"/>
        <v>1887.0833333333187</v>
      </c>
      <c r="D199" s="64" t="s">
        <v>115</v>
      </c>
      <c r="E199" s="151">
        <v>8.0873811599999996</v>
      </c>
      <c r="F199" s="152">
        <v>299.43119999999999</v>
      </c>
      <c r="G199" s="152">
        <v>228.5487</v>
      </c>
      <c r="H199" s="152">
        <v>242.89407245000001</v>
      </c>
      <c r="I199" s="152">
        <v>299.43119999999999</v>
      </c>
      <c r="J199" s="152">
        <v>8.0873811599999996</v>
      </c>
      <c r="K199" s="152">
        <v>8.0873811599999996</v>
      </c>
      <c r="L199" s="152">
        <v>20.67</v>
      </c>
      <c r="M199" s="153">
        <v>17.1253666</v>
      </c>
      <c r="N199" s="17">
        <f t="shared" ref="N199:T199" si="212">F199/F198/$E199*$E198-1</f>
        <v>-1.5758551226446871E-2</v>
      </c>
      <c r="O199" s="17">
        <f t="shared" si="212"/>
        <v>-2.3900309002863329E-3</v>
      </c>
      <c r="P199" s="17">
        <f t="shared" si="212"/>
        <v>-6.7333673926947002E-3</v>
      </c>
      <c r="Q199" s="17">
        <f t="shared" si="212"/>
        <v>-1.5758551226446871E-2</v>
      </c>
      <c r="R199" s="17">
        <f t="shared" si="212"/>
        <v>0</v>
      </c>
      <c r="S199" s="17">
        <f t="shared" si="212"/>
        <v>0</v>
      </c>
      <c r="T199" s="17">
        <f t="shared" si="212"/>
        <v>-1.1765129912585826E-2</v>
      </c>
      <c r="U199" s="240">
        <v>0</v>
      </c>
      <c r="V199" s="240">
        <v>0</v>
      </c>
      <c r="W199" s="223">
        <f t="shared" ca="1" si="161"/>
        <v>-1.2926842762188379E-2</v>
      </c>
      <c r="X199" s="223">
        <f>MMULT(N199:T199,'Parameters &amp; Main Results'!$B$12:$B$18)-'Parameters &amp; Main Results'!$B$22/12+MMULT(U199:V199,'Parameters &amp; Main Results'!$B$20:$B$21)</f>
        <v>-1.2926842762188379E-2</v>
      </c>
      <c r="Y199" s="223">
        <f>MMULT(N199:T199,'Parameters &amp; Main Results'!$C$12:$C$18)-'Parameters &amp; Main Results'!$C$22/12+MMULT(U199:V199,'Parameters &amp; Main Results'!$C$20:$C$21)</f>
        <v>-1.4463365860497485E-2</v>
      </c>
      <c r="Z199" s="17">
        <f t="shared" ca="1" si="146"/>
        <v>1560.8098364696632</v>
      </c>
      <c r="AA199" s="70">
        <f ca="1">Z199/OFFSET(Z199,'Parameters &amp; Main Results'!$B$38,0)</f>
        <v>5.0433766030023586</v>
      </c>
      <c r="AB199" s="70">
        <f ca="1">SUMPRODUCT(Z199:OFFSET(Z199,'Parameters &amp; Main Results'!$B$38-1,0), 'Cash Flow Assist'!$P$11:OFFSET('Cash Flow Assist'!$P$11,'Parameters &amp; Main Results'!$B$38-1,0)  )/OFFSET(Z199,'Parameters &amp; Main Results'!$B$38,0)</f>
        <v>1280.0412798297186</v>
      </c>
      <c r="AC199" s="70">
        <f ca="1">SUMPRODUCT(Z199:OFFSET(Z199,'Parameters &amp; Main Results'!$B$38-1,0),'Parameters &amp; Main Results'!$B$42:OFFSET('Parameters &amp; Main Results'!$B$42,'Parameters &amp; Main Results'!$B$38-1,0)   )/OFFSET(Z199,'Parameters &amp; Main Results'!$B$38,0)</f>
        <v>0</v>
      </c>
      <c r="AD199" s="155">
        <f t="shared" si="4"/>
        <v>-7.9653421441624461E-2</v>
      </c>
      <c r="AE199" s="252">
        <f t="shared" ca="1" si="156"/>
        <v>212.85159999999999</v>
      </c>
      <c r="AF199" s="253">
        <f t="shared" ca="1" si="158"/>
        <v>0.40676039080749216</v>
      </c>
      <c r="AG199" s="258">
        <f t="shared" ca="1" si="159"/>
        <v>0</v>
      </c>
      <c r="AH199" s="227" t="str">
        <f ca="1">IF(SUM(AG199:OFFSET(AG199,(-HoldAggressiveTime-1),0,,))=0,"Defensive","Aggressive")</f>
        <v>Defensive</v>
      </c>
    </row>
    <row r="200" spans="1:34" ht="15" x14ac:dyDescent="0.2">
      <c r="A200">
        <f t="shared" si="15"/>
        <v>3</v>
      </c>
      <c r="B200">
        <f t="shared" si="16"/>
        <v>1887</v>
      </c>
      <c r="C200" s="70">
        <f t="shared" si="1"/>
        <v>1887.166666666652</v>
      </c>
      <c r="D200" s="64" t="s">
        <v>115</v>
      </c>
      <c r="E200" s="151">
        <v>8.0873811599999996</v>
      </c>
      <c r="F200" s="152">
        <v>307.40499999999997</v>
      </c>
      <c r="G200" s="152">
        <v>229.70089999999999</v>
      </c>
      <c r="H200" s="152">
        <v>244.13080811</v>
      </c>
      <c r="I200" s="152">
        <v>307.40499999999997</v>
      </c>
      <c r="J200" s="152">
        <v>8.0873811599999996</v>
      </c>
      <c r="K200" s="152">
        <v>8.0873811599999996</v>
      </c>
      <c r="L200" s="152">
        <v>20.67</v>
      </c>
      <c r="M200" s="153">
        <v>17.47321371</v>
      </c>
      <c r="N200" s="17">
        <f t="shared" ref="N200:T200" si="213">F200/F199/$E200*$E199-1</f>
        <v>2.662982347864884E-2</v>
      </c>
      <c r="O200" s="17">
        <f t="shared" si="213"/>
        <v>5.041376301855971E-3</v>
      </c>
      <c r="P200" s="17">
        <f t="shared" si="213"/>
        <v>5.0916666986782211E-3</v>
      </c>
      <c r="Q200" s="17">
        <f t="shared" si="213"/>
        <v>2.662982347864884E-2</v>
      </c>
      <c r="R200" s="17">
        <f t="shared" si="213"/>
        <v>0</v>
      </c>
      <c r="S200" s="17">
        <f t="shared" si="213"/>
        <v>0</v>
      </c>
      <c r="T200" s="17">
        <f t="shared" si="213"/>
        <v>0</v>
      </c>
      <c r="U200" s="240">
        <v>0</v>
      </c>
      <c r="V200" s="240">
        <v>0</v>
      </c>
      <c r="W200" s="223">
        <f t="shared" ca="1" si="161"/>
        <v>2.0938976202691157E-2</v>
      </c>
      <c r="X200" s="223">
        <f>MMULT(N200:T200,'Parameters &amp; Main Results'!$B$12:$B$18)-'Parameters &amp; Main Results'!$B$22/12+MMULT(U200:V200,'Parameters &amp; Main Results'!$B$20:$B$21)</f>
        <v>2.0938976202691157E-2</v>
      </c>
      <c r="Y200" s="223">
        <f>MMULT(N200:T200,'Parameters &amp; Main Results'!$C$12:$C$18)-'Parameters &amp; Main Results'!$C$22/12+MMULT(U200:V200,'Parameters &amp; Main Results'!$C$20:$C$21)</f>
        <v>2.4429312094302887E-2</v>
      </c>
      <c r="Z200" s="17">
        <f t="shared" ca="1" si="146"/>
        <v>1581.2504119120965</v>
      </c>
      <c r="AA200" s="70">
        <f ca="1">Z200/OFFSET(Z200,'Parameters &amp; Main Results'!$B$38,0)</f>
        <v>5.4297202756572123</v>
      </c>
      <c r="AB200" s="70">
        <f ca="1">SUMPRODUCT(Z200:OFFSET(Z200,'Parameters &amp; Main Results'!$B$38-1,0), 'Cash Flow Assist'!$P$11:OFFSET('Cash Flow Assist'!$P$11,'Parameters &amp; Main Results'!$B$38-1,0)  )/OFFSET(Z200,'Parameters &amp; Main Results'!$B$38,0)</f>
        <v>1355.9864807620629</v>
      </c>
      <c r="AC200" s="70">
        <f ca="1">SUMPRODUCT(Z200:OFFSET(Z200,'Parameters &amp; Main Results'!$B$38-1,0),'Parameters &amp; Main Results'!$B$42:OFFSET('Parameters &amp; Main Results'!$B$42,'Parameters &amp; Main Results'!$B$38-1,0)   )/OFFSET(Z200,'Parameters &amp; Main Results'!$B$38,0)</f>
        <v>0</v>
      </c>
      <c r="AD200" s="155">
        <f t="shared" si="4"/>
        <v>-5.5144754515436545E-2</v>
      </c>
      <c r="AE200" s="252">
        <f t="shared" ca="1" si="156"/>
        <v>209.03700000000001</v>
      </c>
      <c r="AF200" s="253">
        <f t="shared" ca="1" si="158"/>
        <v>0.47057697919507058</v>
      </c>
      <c r="AG200" s="258">
        <f t="shared" ca="1" si="159"/>
        <v>0</v>
      </c>
      <c r="AH200" s="227" t="str">
        <f ca="1">IF(SUM(AG200:OFFSET(AG200,(-HoldAggressiveTime-1),0,,))=0,"Defensive","Aggressive")</f>
        <v>Defensive</v>
      </c>
    </row>
    <row r="201" spans="1:34" ht="15" x14ac:dyDescent="0.2">
      <c r="A201">
        <f t="shared" si="15"/>
        <v>4</v>
      </c>
      <c r="B201">
        <f t="shared" si="16"/>
        <v>1887</v>
      </c>
      <c r="C201" s="70">
        <f t="shared" si="1"/>
        <v>1887.2499999999852</v>
      </c>
      <c r="D201" s="64" t="s">
        <v>115</v>
      </c>
      <c r="E201" s="151">
        <v>8.0873811599999996</v>
      </c>
      <c r="F201" s="152">
        <v>315.40429999999998</v>
      </c>
      <c r="G201" s="152">
        <v>230.74</v>
      </c>
      <c r="H201" s="152">
        <v>245.37384080000001</v>
      </c>
      <c r="I201" s="152">
        <v>315.40429999999998</v>
      </c>
      <c r="J201" s="152">
        <v>8.0873811599999996</v>
      </c>
      <c r="K201" s="152">
        <v>8.0873811599999996</v>
      </c>
      <c r="L201" s="152">
        <v>20.67</v>
      </c>
      <c r="M201" s="153">
        <v>17.82298364</v>
      </c>
      <c r="N201" s="17">
        <f t="shared" ref="N201:T201" si="214">F201/F200/$E201*$E200-1</f>
        <v>2.6022023064036004E-2</v>
      </c>
      <c r="O201" s="17">
        <f t="shared" si="214"/>
        <v>4.5237088753244947E-3</v>
      </c>
      <c r="P201" s="17">
        <f t="shared" si="214"/>
        <v>5.0916666340607986E-3</v>
      </c>
      <c r="Q201" s="17">
        <f t="shared" si="214"/>
        <v>2.6022023064036004E-2</v>
      </c>
      <c r="R201" s="17">
        <f t="shared" si="214"/>
        <v>0</v>
      </c>
      <c r="S201" s="17">
        <f t="shared" si="214"/>
        <v>0</v>
      </c>
      <c r="T201" s="17">
        <f t="shared" si="214"/>
        <v>0</v>
      </c>
      <c r="U201" s="240">
        <v>0</v>
      </c>
      <c r="V201" s="240">
        <v>0</v>
      </c>
      <c r="W201" s="223">
        <f t="shared" ca="1" si="161"/>
        <v>2.0379592406425236E-2</v>
      </c>
      <c r="X201" s="223">
        <f>MMULT(N201:T201,'Parameters &amp; Main Results'!$B$12:$B$18)-'Parameters &amp; Main Results'!$B$22/12+MMULT(U201:V201,'Parameters &amp; Main Results'!$B$20:$B$21)</f>
        <v>2.0379592406425236E-2</v>
      </c>
      <c r="Y201" s="223">
        <f>MMULT(N201:T201,'Parameters &amp; Main Results'!$C$12:$C$18)-'Parameters &amp; Main Results'!$C$22/12+MMULT(U201:V201,'Parameters &amp; Main Results'!$C$20:$C$21)</f>
        <v>2.3830524978498191E-2</v>
      </c>
      <c r="Z201" s="17">
        <f t="shared" ref="Z201:Z264" ca="1" si="215">Z202*(1+W201)</f>
        <v>1548.819712803446</v>
      </c>
      <c r="AA201" s="70">
        <f ca="1">Z201/OFFSET(Z201,'Parameters &amp; Main Results'!$B$38,0)</f>
        <v>4.9217398792173066</v>
      </c>
      <c r="AB201" s="70">
        <f ca="1">SUMPRODUCT(Z201:OFFSET(Z201,'Parameters &amp; Main Results'!$B$38-1,0), 'Cash Flow Assist'!$P$11:OFFSET('Cash Flow Assist'!$P$11,'Parameters &amp; Main Results'!$B$38-1,0)  )/OFFSET(Z201,'Parameters &amp; Main Results'!$B$38,0)</f>
        <v>1250.7637149465932</v>
      </c>
      <c r="AC201" s="70">
        <f ca="1">SUMPRODUCT(Z201:OFFSET(Z201,'Parameters &amp; Main Results'!$B$38-1,0),'Parameters &amp; Main Results'!$B$42:OFFSET('Parameters &amp; Main Results'!$B$42,'Parameters &amp; Main Results'!$B$38-1,0)   )/OFFSET(Z201,'Parameters &amp; Main Results'!$B$38,0)</f>
        <v>0</v>
      </c>
      <c r="AD201" s="155">
        <f t="shared" si="4"/>
        <v>-3.0557709525261822E-2</v>
      </c>
      <c r="AE201" s="252">
        <f t="shared" ca="1" si="156"/>
        <v>216.51079999999999</v>
      </c>
      <c r="AF201" s="253">
        <f t="shared" ca="1" si="158"/>
        <v>0.45676012466814586</v>
      </c>
      <c r="AG201" s="258">
        <f t="shared" ca="1" si="159"/>
        <v>0</v>
      </c>
      <c r="AH201" s="227" t="str">
        <f ca="1">IF(SUM(AG201:OFFSET(AG201,(-HoldAggressiveTime-1),0,,))=0,"Defensive","Aggressive")</f>
        <v>Defensive</v>
      </c>
    </row>
    <row r="202" spans="1:34" ht="15" x14ac:dyDescent="0.2">
      <c r="A202">
        <f t="shared" si="15"/>
        <v>5</v>
      </c>
      <c r="B202">
        <f t="shared" si="16"/>
        <v>1887</v>
      </c>
      <c r="C202" s="70">
        <f t="shared" si="1"/>
        <v>1887.3333333333185</v>
      </c>
      <c r="D202" s="64" t="s">
        <v>115</v>
      </c>
      <c r="E202" s="151">
        <v>8.0873811599999996</v>
      </c>
      <c r="F202" s="152">
        <v>321.80220000000003</v>
      </c>
      <c r="G202" s="152">
        <v>231.55950000000001</v>
      </c>
      <c r="H202" s="152">
        <v>246.62320260999999</v>
      </c>
      <c r="I202" s="152">
        <v>321.80220000000003</v>
      </c>
      <c r="J202" s="152">
        <v>8.0873811599999996</v>
      </c>
      <c r="K202" s="152">
        <v>8.0873811599999996</v>
      </c>
      <c r="L202" s="152">
        <v>20.67</v>
      </c>
      <c r="M202" s="153">
        <v>18.075445429999998</v>
      </c>
      <c r="N202" s="17">
        <f t="shared" ref="N202:T202" si="216">F202/F201/$E202*$E201-1</f>
        <v>2.0284758324474517E-2</v>
      </c>
      <c r="O202" s="17">
        <f t="shared" si="216"/>
        <v>3.5516165380948816E-3</v>
      </c>
      <c r="P202" s="17">
        <f t="shared" si="216"/>
        <v>5.0916666826694712E-3</v>
      </c>
      <c r="Q202" s="17">
        <f t="shared" si="216"/>
        <v>2.0284758324474517E-2</v>
      </c>
      <c r="R202" s="17">
        <f t="shared" si="216"/>
        <v>0</v>
      </c>
      <c r="S202" s="17">
        <f t="shared" si="216"/>
        <v>0</v>
      </c>
      <c r="T202" s="17">
        <f t="shared" si="216"/>
        <v>0</v>
      </c>
      <c r="U202" s="240">
        <v>0</v>
      </c>
      <c r="V202" s="240">
        <v>0</v>
      </c>
      <c r="W202" s="223">
        <f t="shared" ca="1" si="161"/>
        <v>1.58822253843082E-2</v>
      </c>
      <c r="X202" s="223">
        <f>MMULT(N202:T202,'Parameters &amp; Main Results'!$B$12:$B$18)-'Parameters &amp; Main Results'!$B$22/12+MMULT(U202:V202,'Parameters &amp; Main Results'!$B$20:$B$21)</f>
        <v>1.58822253843082E-2</v>
      </c>
      <c r="Y202" s="223">
        <f>MMULT(N202:T202,'Parameters &amp; Main Results'!$C$12:$C$18)-'Parameters &amp; Main Results'!$C$22/12+MMULT(U202:V202,'Parameters &amp; Main Results'!$C$20:$C$21)</f>
        <v>1.856977747916989E-2</v>
      </c>
      <c r="Z202" s="17">
        <f t="shared" ca="1" si="215"/>
        <v>1517.8858185028646</v>
      </c>
      <c r="AA202" s="70">
        <f ca="1">Z202/OFFSET(Z202,'Parameters &amp; Main Results'!$B$38,0)</f>
        <v>4.1608951651541828</v>
      </c>
      <c r="AB202" s="70">
        <f ca="1">SUMPRODUCT(Z202:OFFSET(Z202,'Parameters &amp; Main Results'!$B$38-1,0), 'Cash Flow Assist'!$P$11:OFFSET('Cash Flow Assist'!$P$11,'Parameters &amp; Main Results'!$B$38-1,0)  )/OFFSET(Z202,'Parameters &amp; Main Results'!$B$38,0)</f>
        <v>1075.5764765981403</v>
      </c>
      <c r="AC202" s="70">
        <f ca="1">SUMPRODUCT(Z202:OFFSET(Z202,'Parameters &amp; Main Results'!$B$38-1,0),'Parameters &amp; Main Results'!$B$42:OFFSET('Parameters &amp; Main Results'!$B$42,'Parameters &amp; Main Results'!$B$38-1,0)   )/OFFSET(Z202,'Parameters &amp; Main Results'!$B$38,0)</f>
        <v>0</v>
      </c>
      <c r="AD202" s="155">
        <f t="shared" si="4"/>
        <v>-1.0892806953456735E-2</v>
      </c>
      <c r="AE202" s="252">
        <f t="shared" ca="1" si="156"/>
        <v>218.07320000000001</v>
      </c>
      <c r="AF202" s="253">
        <f t="shared" ca="1" si="158"/>
        <v>0.47566138342538195</v>
      </c>
      <c r="AG202" s="258">
        <f t="shared" ca="1" si="159"/>
        <v>0</v>
      </c>
      <c r="AH202" s="227" t="str">
        <f ca="1">IF(SUM(AG202:OFFSET(AG202,(-HoldAggressiveTime-1),0,,))=0,"Defensive","Aggressive")</f>
        <v>Defensive</v>
      </c>
    </row>
    <row r="203" spans="1:34" ht="15" x14ac:dyDescent="0.2">
      <c r="A203">
        <f t="shared" si="15"/>
        <v>6</v>
      </c>
      <c r="B203">
        <f t="shared" si="16"/>
        <v>1887</v>
      </c>
      <c r="C203" s="70">
        <f t="shared" si="1"/>
        <v>1887.4166666666517</v>
      </c>
      <c r="D203" s="64" t="s">
        <v>115</v>
      </c>
      <c r="E203" s="151">
        <v>7.99223207</v>
      </c>
      <c r="F203" s="152">
        <v>313.51440000000002</v>
      </c>
      <c r="G203" s="152">
        <v>232.26169999999999</v>
      </c>
      <c r="H203" s="152">
        <v>247.87892575000001</v>
      </c>
      <c r="I203" s="152">
        <v>313.51440000000002</v>
      </c>
      <c r="J203" s="152">
        <v>7.99223207</v>
      </c>
      <c r="K203" s="152">
        <v>7.99223207</v>
      </c>
      <c r="L203" s="152">
        <v>20.67</v>
      </c>
      <c r="M203" s="153">
        <v>17.707695659999999</v>
      </c>
      <c r="N203" s="17">
        <f t="shared" ref="N203:T203" si="217">F203/F202/$E203*$E202-1</f>
        <v>-1.4155744089302091E-2</v>
      </c>
      <c r="O203" s="17">
        <f t="shared" si="217"/>
        <v>1.4973780315570284E-2</v>
      </c>
      <c r="P203" s="17">
        <f t="shared" si="217"/>
        <v>1.705748004817953E-2</v>
      </c>
      <c r="Q203" s="17">
        <f t="shared" si="217"/>
        <v>-1.4155744089302091E-2</v>
      </c>
      <c r="R203" s="17">
        <f t="shared" si="217"/>
        <v>0</v>
      </c>
      <c r="S203" s="17">
        <f t="shared" si="217"/>
        <v>0</v>
      </c>
      <c r="T203" s="17">
        <f t="shared" si="217"/>
        <v>1.1905196091233972E-2</v>
      </c>
      <c r="U203" s="240">
        <v>0</v>
      </c>
      <c r="V203" s="240">
        <v>0</v>
      </c>
      <c r="W203" s="223">
        <f t="shared" ca="1" si="161"/>
        <v>-7.0684588659674788E-3</v>
      </c>
      <c r="X203" s="223">
        <f>MMULT(N203:T203,'Parameters &amp; Main Results'!$B$12:$B$18)-'Parameters &amp; Main Results'!$B$22/12+MMULT(U203:V203,'Parameters &amp; Main Results'!$B$20:$B$21)</f>
        <v>-7.0684588659674788E-3</v>
      </c>
      <c r="Y203" s="223">
        <f>MMULT(N203:T203,'Parameters &amp; Main Results'!$C$12:$C$18)-'Parameters &amp; Main Results'!$C$22/12+MMULT(U203:V203,'Parameters &amp; Main Results'!$C$20:$C$21)</f>
        <v>-1.1284458315481522E-2</v>
      </c>
      <c r="Z203" s="17">
        <f t="shared" ca="1" si="215"/>
        <v>1494.1553071554613</v>
      </c>
      <c r="AA203" s="70">
        <f ca="1">Z203/OFFSET(Z203,'Parameters &amp; Main Results'!$B$38,0)</f>
        <v>3.4437051943711778</v>
      </c>
      <c r="AB203" s="70">
        <f ca="1">SUMPRODUCT(Z203:OFFSET(Z203,'Parameters &amp; Main Results'!$B$38-1,0), 'Cash Flow Assist'!$P$11:OFFSET('Cash Flow Assist'!$P$11,'Parameters &amp; Main Results'!$B$38-1,0)  )/OFFSET(Z203,'Parameters &amp; Main Results'!$B$38,0)</f>
        <v>901.66594871549171</v>
      </c>
      <c r="AC203" s="70">
        <f ca="1">SUMPRODUCT(Z203:OFFSET(Z203,'Parameters &amp; Main Results'!$B$38-1,0),'Parameters &amp; Main Results'!$B$42:OFFSET('Parameters &amp; Main Results'!$B$42,'Parameters &amp; Main Results'!$B$38-1,0)   )/OFFSET(Z203,'Parameters &amp; Main Results'!$B$38,0)</f>
        <v>0</v>
      </c>
      <c r="AD203" s="155">
        <f t="shared" si="4"/>
        <v>-2.4894355255111522E-2</v>
      </c>
      <c r="AE203" s="252">
        <f t="shared" ca="1" si="156"/>
        <v>218.57249999999999</v>
      </c>
      <c r="AF203" s="253">
        <f t="shared" ca="1" si="158"/>
        <v>0.43437257660501682</v>
      </c>
      <c r="AG203" s="258">
        <f t="shared" ca="1" si="159"/>
        <v>0</v>
      </c>
      <c r="AH203" s="227" t="str">
        <f ca="1">IF(SUM(AG203:OFFSET(AG203,(-HoldAggressiveTime-1),0,,))=0,"Defensive","Aggressive")</f>
        <v>Defensive</v>
      </c>
    </row>
    <row r="204" spans="1:34" ht="15" x14ac:dyDescent="0.2">
      <c r="A204">
        <f t="shared" si="15"/>
        <v>7</v>
      </c>
      <c r="B204">
        <f t="shared" si="16"/>
        <v>1887</v>
      </c>
      <c r="C204" s="70">
        <f t="shared" si="1"/>
        <v>1887.499999999985</v>
      </c>
      <c r="D204" s="64" t="s">
        <v>115</v>
      </c>
      <c r="E204" s="151">
        <v>7.8970910700000001</v>
      </c>
      <c r="F204" s="152">
        <v>306.90949999999998</v>
      </c>
      <c r="G204" s="152">
        <v>230.0581</v>
      </c>
      <c r="H204" s="152">
        <v>249.14104261</v>
      </c>
      <c r="I204" s="152">
        <v>306.90949999999998</v>
      </c>
      <c r="J204" s="152">
        <v>7.8970910700000001</v>
      </c>
      <c r="K204" s="152">
        <v>7.8970910700000001</v>
      </c>
      <c r="L204" s="152">
        <v>20.67</v>
      </c>
      <c r="M204" s="153">
        <v>17.43146054</v>
      </c>
      <c r="N204" s="17">
        <f t="shared" ref="N204:T204" si="218">F204/F203/$E204*$E203-1</f>
        <v>-9.2735035111292108E-3</v>
      </c>
      <c r="O204" s="17">
        <f t="shared" si="218"/>
        <v>2.4457244971061165E-3</v>
      </c>
      <c r="P204" s="17">
        <f t="shared" si="218"/>
        <v>1.7200609731182315E-2</v>
      </c>
      <c r="Q204" s="17">
        <f t="shared" si="218"/>
        <v>-9.2735035111292108E-3</v>
      </c>
      <c r="R204" s="17">
        <f t="shared" si="218"/>
        <v>0</v>
      </c>
      <c r="S204" s="17">
        <f t="shared" si="218"/>
        <v>0</v>
      </c>
      <c r="T204" s="17">
        <f t="shared" si="218"/>
        <v>1.2047600712296269E-2</v>
      </c>
      <c r="U204" s="240">
        <v>0</v>
      </c>
      <c r="V204" s="240">
        <v>0</v>
      </c>
      <c r="W204" s="223">
        <f t="shared" ca="1" si="161"/>
        <v>-5.9052693649775372E-3</v>
      </c>
      <c r="X204" s="223">
        <f>MMULT(N204:T204,'Parameters &amp; Main Results'!$B$12:$B$18)-'Parameters &amp; Main Results'!$B$22/12+MMULT(U204:V204,'Parameters &amp; Main Results'!$B$20:$B$21)</f>
        <v>-5.9052693649775372E-3</v>
      </c>
      <c r="Y204" s="223">
        <f>MMULT(N204:T204,'Parameters &amp; Main Results'!$C$12:$C$18)-'Parameters &amp; Main Results'!$C$22/12+MMULT(U204:V204,'Parameters &amp; Main Results'!$C$20:$C$21)</f>
        <v>-8.1432473769723467E-3</v>
      </c>
      <c r="Z204" s="17">
        <f t="shared" ca="1" si="215"/>
        <v>1504.7918665661264</v>
      </c>
      <c r="AA204" s="70">
        <f ca="1">Z204/OFFSET(Z204,'Parameters &amp; Main Results'!$B$38,0)</f>
        <v>3.4944634629233695</v>
      </c>
      <c r="AB204" s="70">
        <f ca="1">SUMPRODUCT(Z204:OFFSET(Z204,'Parameters &amp; Main Results'!$B$38-1,0), 'Cash Flow Assist'!$P$11:OFFSET('Cash Flow Assist'!$P$11,'Parameters &amp; Main Results'!$B$38-1,0)  )/OFFSET(Z204,'Parameters &amp; Main Results'!$B$38,0)</f>
        <v>906.02647025717295</v>
      </c>
      <c r="AC204" s="70">
        <f ca="1">SUMPRODUCT(Z204:OFFSET(Z204,'Parameters &amp; Main Results'!$B$38-1,0),'Parameters &amp; Main Results'!$B$42:OFFSET('Parameters &amp; Main Results'!$B$42,'Parameters &amp; Main Results'!$B$38-1,0)   )/OFFSET(Z204,'Parameters &amp; Main Results'!$B$38,0)</f>
        <v>0</v>
      </c>
      <c r="AD204" s="155">
        <f t="shared" si="4"/>
        <v>-3.3937000875375212E-2</v>
      </c>
      <c r="AE204" s="252">
        <f t="shared" ca="1" si="156"/>
        <v>217.071</v>
      </c>
      <c r="AF204" s="253">
        <f t="shared" ca="1" si="158"/>
        <v>0.41386689147790345</v>
      </c>
      <c r="AG204" s="258">
        <f t="shared" ca="1" si="159"/>
        <v>0</v>
      </c>
      <c r="AH204" s="227" t="str">
        <f ca="1">IF(SUM(AG204:OFFSET(AG204,(-HoldAggressiveTime-1),0,,))=0,"Defensive","Aggressive")</f>
        <v>Defensive</v>
      </c>
    </row>
    <row r="205" spans="1:34" ht="15" x14ac:dyDescent="0.2">
      <c r="A205">
        <f t="shared" si="15"/>
        <v>8</v>
      </c>
      <c r="B205">
        <f t="shared" si="16"/>
        <v>1887</v>
      </c>
      <c r="C205" s="70">
        <f t="shared" si="1"/>
        <v>1887.5833333333183</v>
      </c>
      <c r="D205" s="64" t="s">
        <v>115</v>
      </c>
      <c r="E205" s="151">
        <v>7.99223207</v>
      </c>
      <c r="F205" s="152">
        <v>300.28030000000001</v>
      </c>
      <c r="G205" s="152">
        <v>229.30799999999999</v>
      </c>
      <c r="H205" s="152">
        <v>250.40958576</v>
      </c>
      <c r="I205" s="152">
        <v>300.28030000000001</v>
      </c>
      <c r="J205" s="152">
        <v>7.99223207</v>
      </c>
      <c r="K205" s="152">
        <v>7.99223207</v>
      </c>
      <c r="L205" s="152">
        <v>20.67</v>
      </c>
      <c r="M205" s="153">
        <v>16.73984961</v>
      </c>
      <c r="N205" s="17">
        <f t="shared" ref="N205:T205" si="219">F205/F204/$E205*$E204-1</f>
        <v>-3.3246907965523764E-2</v>
      </c>
      <c r="O205" s="17">
        <f t="shared" si="219"/>
        <v>-1.5125851218426689E-2</v>
      </c>
      <c r="P205" s="17">
        <f t="shared" si="219"/>
        <v>-6.8731292959406387E-3</v>
      </c>
      <c r="Q205" s="17">
        <f t="shared" si="219"/>
        <v>-3.3246907965523764E-2</v>
      </c>
      <c r="R205" s="17">
        <f t="shared" si="219"/>
        <v>0</v>
      </c>
      <c r="S205" s="17">
        <f t="shared" si="219"/>
        <v>0</v>
      </c>
      <c r="T205" s="17">
        <f t="shared" si="219"/>
        <v>-1.1904183858364892E-2</v>
      </c>
      <c r="U205" s="240">
        <v>0</v>
      </c>
      <c r="V205" s="240">
        <v>0</v>
      </c>
      <c r="W205" s="223">
        <f t="shared" ca="1" si="161"/>
        <v>-2.8597227077413072E-2</v>
      </c>
      <c r="X205" s="223">
        <f>MMULT(N205:T205,'Parameters &amp; Main Results'!$B$12:$B$18)-'Parameters &amp; Main Results'!$B$22/12+MMULT(U205:V205,'Parameters &amp; Main Results'!$B$20:$B$21)</f>
        <v>-2.8597227077413072E-2</v>
      </c>
      <c r="Y205" s="223">
        <f>MMULT(N205:T205,'Parameters &amp; Main Results'!$C$12:$C$18)-'Parameters &amp; Main Results'!$C$22/12+MMULT(U205:V205,'Parameters &amp; Main Results'!$C$20:$C$21)</f>
        <v>-3.1476468957480727E-2</v>
      </c>
      <c r="Z205" s="17">
        <f t="shared" ca="1" si="215"/>
        <v>1513.7308550110442</v>
      </c>
      <c r="AA205" s="70">
        <f ca="1">Z205/OFFSET(Z205,'Parameters &amp; Main Results'!$B$38,0)</f>
        <v>4.5430693388598007</v>
      </c>
      <c r="AB205" s="70">
        <f ca="1">SUMPRODUCT(Z205:OFFSET(Z205,'Parameters &amp; Main Results'!$B$38-1,0), 'Cash Flow Assist'!$P$11:OFFSET('Cash Flow Assist'!$P$11,'Parameters &amp; Main Results'!$B$38-1,0)  )/OFFSET(Z205,'Parameters &amp; Main Results'!$B$38,0)</f>
        <v>1167.723915222306</v>
      </c>
      <c r="AC205" s="70">
        <f ca="1">SUMPRODUCT(Z205:OFFSET(Z205,'Parameters &amp; Main Results'!$B$38-1,0),'Parameters &amp; Main Results'!$B$42:OFFSET('Parameters &amp; Main Results'!$B$42,'Parameters &amp; Main Results'!$B$38-1,0)   )/OFFSET(Z205,'Parameters &amp; Main Results'!$B$38,0)</f>
        <v>0</v>
      </c>
      <c r="AD205" s="155">
        <f t="shared" si="4"/>
        <v>-6.6055608496169427E-2</v>
      </c>
      <c r="AE205" s="252">
        <f t="shared" ca="1" si="156"/>
        <v>217.0744</v>
      </c>
      <c r="AF205" s="253">
        <f t="shared" ca="1" si="158"/>
        <v>0.38330590802047598</v>
      </c>
      <c r="AG205" s="258">
        <f t="shared" ca="1" si="159"/>
        <v>0</v>
      </c>
      <c r="AH205" s="227" t="str">
        <f ca="1">IF(SUM(AG205:OFFSET(AG205,(-HoldAggressiveTime-1),0,,))=0,"Defensive","Aggressive")</f>
        <v>Defensive</v>
      </c>
    </row>
    <row r="206" spans="1:34" ht="15" x14ac:dyDescent="0.2">
      <c r="A206">
        <f t="shared" si="15"/>
        <v>9</v>
      </c>
      <c r="B206">
        <f t="shared" si="16"/>
        <v>1887</v>
      </c>
      <c r="C206" s="70">
        <f t="shared" si="1"/>
        <v>1887.6666666666515</v>
      </c>
      <c r="D206" s="64" t="s">
        <v>115</v>
      </c>
      <c r="E206" s="151">
        <v>7.8970910700000001</v>
      </c>
      <c r="F206" s="152">
        <v>297.49310000000003</v>
      </c>
      <c r="G206" s="152">
        <v>226.52600000000001</v>
      </c>
      <c r="H206" s="152">
        <v>251.6845879</v>
      </c>
      <c r="I206" s="152">
        <v>297.49310000000003</v>
      </c>
      <c r="J206" s="152">
        <v>7.8970910700000001</v>
      </c>
      <c r="K206" s="152">
        <v>7.8970910700000001</v>
      </c>
      <c r="L206" s="152">
        <v>20.67</v>
      </c>
      <c r="M206" s="153">
        <v>16.676629670000001</v>
      </c>
      <c r="N206" s="17">
        <f t="shared" ref="N206:T206" si="220">F206/F205/$E206*$E205-1</f>
        <v>2.653780762385205E-3</v>
      </c>
      <c r="O206" s="17">
        <f t="shared" si="220"/>
        <v>-2.3071676978725364E-4</v>
      </c>
      <c r="P206" s="17">
        <f t="shared" si="220"/>
        <v>1.7200609742576534E-2</v>
      </c>
      <c r="Q206" s="17">
        <f t="shared" si="220"/>
        <v>2.653780762385205E-3</v>
      </c>
      <c r="R206" s="17">
        <f t="shared" si="220"/>
        <v>0</v>
      </c>
      <c r="S206" s="17">
        <f t="shared" si="220"/>
        <v>0</v>
      </c>
      <c r="T206" s="17">
        <f t="shared" si="220"/>
        <v>1.2047600712296269E-2</v>
      </c>
      <c r="U206" s="240">
        <v>0</v>
      </c>
      <c r="V206" s="240">
        <v>0</v>
      </c>
      <c r="W206" s="223">
        <f t="shared" ca="1" si="161"/>
        <v>2.5049055867796001E-3</v>
      </c>
      <c r="X206" s="223">
        <f>MMULT(N206:T206,'Parameters &amp; Main Results'!$B$12:$B$18)-'Parameters &amp; Main Results'!$B$22/12+MMULT(U206:V206,'Parameters &amp; Main Results'!$B$20:$B$21)</f>
        <v>2.5049055867796001E-3</v>
      </c>
      <c r="Y206" s="223">
        <f>MMULT(N206:T206,'Parameters &amp; Main Results'!$C$12:$C$18)-'Parameters &amp; Main Results'!$C$22/12+MMULT(U206:V206,'Parameters &amp; Main Results'!$C$20:$C$21)</f>
        <v>2.3236643425012925E-3</v>
      </c>
      <c r="Z206" s="17">
        <f t="shared" ca="1" si="215"/>
        <v>1558.2937347983836</v>
      </c>
      <c r="AA206" s="70">
        <f ca="1">Z206/OFFSET(Z206,'Parameters &amp; Main Results'!$B$38,0)</f>
        <v>6.076289712013601</v>
      </c>
      <c r="AB206" s="70">
        <f ca="1">SUMPRODUCT(Z206:OFFSET(Z206,'Parameters &amp; Main Results'!$B$38-1,0), 'Cash Flow Assist'!$P$11:OFFSET('Cash Flow Assist'!$P$11,'Parameters &amp; Main Results'!$B$38-1,0)  )/OFFSET(Z206,'Parameters &amp; Main Results'!$B$38,0)</f>
        <v>1512.5470594510807</v>
      </c>
      <c r="AC206" s="70">
        <f ca="1">SUMPRODUCT(Z206:OFFSET(Z206,'Parameters &amp; Main Results'!$B$38-1,0),'Parameters &amp; Main Results'!$B$42:OFFSET('Parameters &amp; Main Results'!$B$42,'Parameters &amp; Main Results'!$B$38-1,0)   )/OFFSET(Z206,'Parameters &amp; Main Results'!$B$38,0)</f>
        <v>0</v>
      </c>
      <c r="AD206" s="155">
        <f t="shared" si="4"/>
        <v>-6.3577124836858956E-2</v>
      </c>
      <c r="AE206" s="252">
        <f t="shared" ca="1" si="156"/>
        <v>226.131</v>
      </c>
      <c r="AF206" s="253">
        <f t="shared" ca="1" si="158"/>
        <v>0.31557858055728771</v>
      </c>
      <c r="AG206" s="258">
        <f t="shared" ca="1" si="159"/>
        <v>0</v>
      </c>
      <c r="AH206" s="227" t="str">
        <f ca="1">IF(SUM(AG206:OFFSET(AG206,(-HoldAggressiveTime-1),0,,))=0,"Defensive","Aggressive")</f>
        <v>Defensive</v>
      </c>
    </row>
    <row r="207" spans="1:34" ht="15" x14ac:dyDescent="0.2">
      <c r="A207">
        <f t="shared" si="15"/>
        <v>10</v>
      </c>
      <c r="B207">
        <f t="shared" si="16"/>
        <v>1887</v>
      </c>
      <c r="C207" s="70">
        <f t="shared" si="1"/>
        <v>1887.7499999999848</v>
      </c>
      <c r="D207" s="64" t="s">
        <v>115</v>
      </c>
      <c r="E207" s="151">
        <v>7.99223207</v>
      </c>
      <c r="F207" s="152">
        <v>288.64679999999998</v>
      </c>
      <c r="G207" s="152">
        <v>227.91159999999999</v>
      </c>
      <c r="H207" s="152">
        <v>252.96608191999999</v>
      </c>
      <c r="I207" s="152">
        <v>288.64679999999998</v>
      </c>
      <c r="J207" s="152">
        <v>7.99223207</v>
      </c>
      <c r="K207" s="152">
        <v>7.99223207</v>
      </c>
      <c r="L207" s="152">
        <v>20.67</v>
      </c>
      <c r="M207" s="153">
        <v>15.880666809999999</v>
      </c>
      <c r="N207" s="17">
        <f t="shared" ref="N207:T207" si="221">F207/F206/$E207*$E206-1</f>
        <v>-4.1286351103029584E-2</v>
      </c>
      <c r="O207" s="17">
        <f t="shared" si="221"/>
        <v>-5.8602614704456046E-3</v>
      </c>
      <c r="P207" s="17">
        <f t="shared" si="221"/>
        <v>-6.8731293542423355E-3</v>
      </c>
      <c r="Q207" s="17">
        <f t="shared" si="221"/>
        <v>-4.1286351103029584E-2</v>
      </c>
      <c r="R207" s="17">
        <f t="shared" si="221"/>
        <v>0</v>
      </c>
      <c r="S207" s="17">
        <f t="shared" si="221"/>
        <v>0</v>
      </c>
      <c r="T207" s="17">
        <f t="shared" si="221"/>
        <v>-1.1904183858364892E-2</v>
      </c>
      <c r="U207" s="240">
        <v>0</v>
      </c>
      <c r="V207" s="240">
        <v>0</v>
      </c>
      <c r="W207" s="223">
        <f t="shared" ca="1" si="161"/>
        <v>-3.2773691480946221E-2</v>
      </c>
      <c r="X207" s="223">
        <f>MMULT(N207:T207,'Parameters &amp; Main Results'!$B$12:$B$18)-'Parameters &amp; Main Results'!$B$22/12+MMULT(U207:V207,'Parameters &amp; Main Results'!$B$20:$B$21)</f>
        <v>-3.2773691480946221E-2</v>
      </c>
      <c r="Y207" s="223">
        <f>MMULT(N207:T207,'Parameters &amp; Main Results'!$C$12:$C$18)-'Parameters &amp; Main Results'!$C$22/12+MMULT(U207:V207,'Parameters &amp; Main Results'!$C$20:$C$21)</f>
        <v>-3.7785408806437853E-2</v>
      </c>
      <c r="Z207" s="17">
        <f t="shared" ca="1" si="215"/>
        <v>1554.4001092805559</v>
      </c>
      <c r="AA207" s="70">
        <f ca="1">Z207/OFFSET(Z207,'Parameters &amp; Main Results'!$B$38,0)</f>
        <v>5.965844289410863</v>
      </c>
      <c r="AB207" s="70">
        <f ca="1">SUMPRODUCT(Z207:OFFSET(Z207,'Parameters &amp; Main Results'!$B$38-1,0), 'Cash Flow Assist'!$P$11:OFFSET('Cash Flow Assist'!$P$11,'Parameters &amp; Main Results'!$B$38-1,0)  )/OFFSET(Z207,'Parameters &amp; Main Results'!$B$38,0)</f>
        <v>1483.7777274795612</v>
      </c>
      <c r="AC207" s="70">
        <f ca="1">SUMPRODUCT(Z207:OFFSET(Z207,'Parameters &amp; Main Results'!$B$38-1,0),'Parameters &amp; Main Results'!$B$42:OFFSET('Parameters &amp; Main Results'!$B$42,'Parameters &amp; Main Results'!$B$38-1,0)   )/OFFSET(Z207,'Parameters &amp; Main Results'!$B$38,0)</f>
        <v>0</v>
      </c>
      <c r="AD207" s="155">
        <f t="shared" si="4"/>
        <v>-0.10223860844175281</v>
      </c>
      <c r="AE207" s="252">
        <f t="shared" ca="1" si="156"/>
        <v>239.77160000000001</v>
      </c>
      <c r="AF207" s="253">
        <f t="shared" ca="1" si="158"/>
        <v>0.20384065502336379</v>
      </c>
      <c r="AG207" s="258">
        <f t="shared" ca="1" si="159"/>
        <v>0</v>
      </c>
      <c r="AH207" s="227" t="str">
        <f ca="1">IF(SUM(AG207:OFFSET(AG207,(-HoldAggressiveTime-1),0,,))=0,"Defensive","Aggressive")</f>
        <v>Defensive</v>
      </c>
    </row>
    <row r="208" spans="1:34" ht="15" x14ac:dyDescent="0.2">
      <c r="A208">
        <f t="shared" si="15"/>
        <v>11</v>
      </c>
      <c r="B208">
        <f t="shared" si="16"/>
        <v>1887</v>
      </c>
      <c r="C208" s="70">
        <f t="shared" si="1"/>
        <v>1887.833333333318</v>
      </c>
      <c r="D208" s="64" t="s">
        <v>115</v>
      </c>
      <c r="E208" s="151">
        <v>8.0873811599999996</v>
      </c>
      <c r="F208" s="152">
        <v>295.3329</v>
      </c>
      <c r="G208" s="152">
        <v>230.79179999999999</v>
      </c>
      <c r="H208" s="152">
        <v>254.25410088999999</v>
      </c>
      <c r="I208" s="152">
        <v>295.3329</v>
      </c>
      <c r="J208" s="152">
        <v>8.0873811599999996</v>
      </c>
      <c r="K208" s="152">
        <v>8.0873811599999996</v>
      </c>
      <c r="L208" s="152">
        <v>20.67</v>
      </c>
      <c r="M208" s="153">
        <v>15.9507122</v>
      </c>
      <c r="N208" s="17">
        <f t="shared" ref="N208:T208" si="222">F208/F207/$E208*$E207-1</f>
        <v>1.1125950691430742E-2</v>
      </c>
      <c r="O208" s="17">
        <f t="shared" si="222"/>
        <v>7.2354584075795536E-4</v>
      </c>
      <c r="P208" s="17">
        <f t="shared" si="222"/>
        <v>-6.7333673544314188E-3</v>
      </c>
      <c r="Q208" s="17">
        <f t="shared" si="222"/>
        <v>1.1125950691430742E-2</v>
      </c>
      <c r="R208" s="17">
        <f t="shared" si="222"/>
        <v>0</v>
      </c>
      <c r="S208" s="17">
        <f t="shared" si="222"/>
        <v>0</v>
      </c>
      <c r="T208" s="17">
        <f t="shared" si="222"/>
        <v>-1.1765129912585826E-2</v>
      </c>
      <c r="U208" s="240">
        <v>0</v>
      </c>
      <c r="V208" s="240">
        <v>0</v>
      </c>
      <c r="W208" s="223">
        <f t="shared" ca="1" si="161"/>
        <v>7.8592490244286887E-3</v>
      </c>
      <c r="X208" s="223">
        <f>MMULT(N208:T208,'Parameters &amp; Main Results'!$B$12:$B$18)-'Parameters &amp; Main Results'!$B$22/12+MMULT(U208:V208,'Parameters &amp; Main Results'!$B$20:$B$21)</f>
        <v>7.8592490244286887E-3</v>
      </c>
      <c r="Y208" s="223">
        <f>MMULT(N208:T208,'Parameters &amp; Main Results'!$C$12:$C$18)-'Parameters &amp; Main Results'!$C$22/12+MMULT(U208:V208,'Parameters &amp; Main Results'!$C$20:$C$21)</f>
        <v>1.0044043539696795E-2</v>
      </c>
      <c r="Z208" s="17">
        <f t="shared" ca="1" si="215"/>
        <v>1607.06971635267</v>
      </c>
      <c r="AA208" s="70">
        <f ca="1">Z208/OFFSET(Z208,'Parameters &amp; Main Results'!$B$38,0)</f>
        <v>5.5819043342285415</v>
      </c>
      <c r="AB208" s="70">
        <f ca="1">SUMPRODUCT(Z208:OFFSET(Z208,'Parameters &amp; Main Results'!$B$38-1,0), 'Cash Flow Assist'!$P$11:OFFSET('Cash Flow Assist'!$P$11,'Parameters &amp; Main Results'!$B$38-1,0)  )/OFFSET(Z208,'Parameters &amp; Main Results'!$B$38,0)</f>
        <v>1338.2939284062247</v>
      </c>
      <c r="AC208" s="70">
        <f ca="1">SUMPRODUCT(Z208:OFFSET(Z208,'Parameters &amp; Main Results'!$B$38-1,0),'Parameters &amp; Main Results'!$B$42:OFFSET('Parameters &amp; Main Results'!$B$42,'Parameters &amp; Main Results'!$B$38-1,0)   )/OFFSET(Z208,'Parameters &amp; Main Results'!$B$38,0)</f>
        <v>0</v>
      </c>
      <c r="AD208" s="155">
        <f t="shared" si="4"/>
        <v>-9.225015946660553E-2</v>
      </c>
      <c r="AE208" s="252">
        <f t="shared" ca="1" si="156"/>
        <v>237.68379999999999</v>
      </c>
      <c r="AF208" s="253">
        <f t="shared" ca="1" si="158"/>
        <v>0.24254534806326727</v>
      </c>
      <c r="AG208" s="258">
        <f t="shared" ca="1" si="159"/>
        <v>0</v>
      </c>
      <c r="AH208" s="227" t="str">
        <f ca="1">IF(SUM(AG208:OFFSET(AG208,(-HoldAggressiveTime-1),0,,))=0,"Defensive","Aggressive")</f>
        <v>Defensive</v>
      </c>
    </row>
    <row r="209" spans="1:34" ht="15" x14ac:dyDescent="0.2">
      <c r="A209">
        <f t="shared" si="15"/>
        <v>12</v>
      </c>
      <c r="B209">
        <f t="shared" si="16"/>
        <v>1887</v>
      </c>
      <c r="C209" s="70">
        <f t="shared" si="1"/>
        <v>1887.9166666666513</v>
      </c>
      <c r="D209" s="64" t="s">
        <v>115</v>
      </c>
      <c r="E209" s="151">
        <v>8.2776793400000006</v>
      </c>
      <c r="F209" s="152">
        <v>294.80399999999997</v>
      </c>
      <c r="G209" s="152">
        <v>229.35470000000001</v>
      </c>
      <c r="H209" s="152">
        <v>255.54867802000001</v>
      </c>
      <c r="I209" s="152">
        <v>294.80399999999997</v>
      </c>
      <c r="J209" s="152">
        <v>8.2776793400000006</v>
      </c>
      <c r="K209" s="152">
        <v>8.2776793400000006</v>
      </c>
      <c r="L209" s="152">
        <v>20.67</v>
      </c>
      <c r="M209" s="153">
        <v>15.45551345</v>
      </c>
      <c r="N209" s="17">
        <f t="shared" ref="N209:T209" si="223">F209/F208/$E209*$E208-1</f>
        <v>-2.473900502461035E-2</v>
      </c>
      <c r="O209" s="17">
        <f t="shared" si="223"/>
        <v>-2.9072989185651044E-2</v>
      </c>
      <c r="P209" s="17">
        <f t="shared" si="223"/>
        <v>-1.8014702528765469E-2</v>
      </c>
      <c r="Q209" s="17">
        <f t="shared" si="223"/>
        <v>-2.473900502461035E-2</v>
      </c>
      <c r="R209" s="17">
        <f t="shared" si="223"/>
        <v>0</v>
      </c>
      <c r="S209" s="17">
        <f t="shared" si="223"/>
        <v>0</v>
      </c>
      <c r="T209" s="17">
        <f t="shared" si="223"/>
        <v>-2.298931526381176E-2</v>
      </c>
      <c r="U209" s="240">
        <v>0</v>
      </c>
      <c r="V209" s="240">
        <v>0</v>
      </c>
      <c r="W209" s="223">
        <f t="shared" ca="1" si="161"/>
        <v>-2.5559984035445227E-2</v>
      </c>
      <c r="X209" s="223">
        <f>MMULT(N209:T209,'Parameters &amp; Main Results'!$B$12:$B$18)-'Parameters &amp; Main Results'!$B$22/12+MMULT(U209:V209,'Parameters &amp; Main Results'!$B$20:$B$21)</f>
        <v>-2.5559984035445227E-2</v>
      </c>
      <c r="Y209" s="223">
        <f>MMULT(N209:T209,'Parameters &amp; Main Results'!$C$12:$C$18)-'Parameters &amp; Main Results'!$C$22/12+MMULT(U209:V209,'Parameters &amp; Main Results'!$C$20:$C$21)</f>
        <v>-2.5214070107381085E-2</v>
      </c>
      <c r="Z209" s="17">
        <f t="shared" ca="1" si="215"/>
        <v>1594.5378463394122</v>
      </c>
      <c r="AA209" s="70">
        <f ca="1">Z209/OFFSET(Z209,'Parameters &amp; Main Results'!$B$38,0)</f>
        <v>5.3585396833454251</v>
      </c>
      <c r="AB209" s="70">
        <f ca="1">SUMPRODUCT(Z209:OFFSET(Z209,'Parameters &amp; Main Results'!$B$38-1,0), 'Cash Flow Assist'!$P$11:OFFSET('Cash Flow Assist'!$P$11,'Parameters &amp; Main Results'!$B$38-1,0)  )/OFFSET(Z209,'Parameters &amp; Main Results'!$B$38,0)</f>
        <v>1290.4049325185406</v>
      </c>
      <c r="AC209" s="70">
        <f ca="1">SUMPRODUCT(Z209:OFFSET(Z209,'Parameters &amp; Main Results'!$B$38-1,0),'Parameters &amp; Main Results'!$B$42:OFFSET('Parameters &amp; Main Results'!$B$42,'Parameters &amp; Main Results'!$B$38-1,0)   )/OFFSET(Z209,'Parameters &amp; Main Results'!$B$38,0)</f>
        <v>0</v>
      </c>
      <c r="AD209" s="155">
        <f t="shared" si="4"/>
        <v>-0.11470698733265039</v>
      </c>
      <c r="AE209" s="252">
        <f t="shared" ca="1" si="156"/>
        <v>252.45089999999999</v>
      </c>
      <c r="AF209" s="253">
        <f t="shared" ca="1" si="158"/>
        <v>0.167767672842521</v>
      </c>
      <c r="AG209" s="258">
        <f t="shared" ca="1" si="159"/>
        <v>0</v>
      </c>
      <c r="AH209" s="227" t="str">
        <f ca="1">IF(SUM(AG209:OFFSET(AG209,(-HoldAggressiveTime-1),0,,))=0,"Defensive","Aggressive")</f>
        <v>Defensive</v>
      </c>
    </row>
    <row r="210" spans="1:34" ht="15" x14ac:dyDescent="0.2">
      <c r="A210">
        <f t="shared" si="15"/>
        <v>1</v>
      </c>
      <c r="B210">
        <f t="shared" si="16"/>
        <v>1888</v>
      </c>
      <c r="C210" s="70">
        <f t="shared" si="1"/>
        <v>1887.9999999999845</v>
      </c>
      <c r="D210" s="64" t="s">
        <v>115</v>
      </c>
      <c r="E210" s="151">
        <v>8.3728446299999995</v>
      </c>
      <c r="F210" s="152">
        <v>298.1703</v>
      </c>
      <c r="G210" s="152">
        <v>230.41069999999999</v>
      </c>
      <c r="H210" s="152">
        <v>256.61772331999998</v>
      </c>
      <c r="I210" s="152">
        <v>298.1703</v>
      </c>
      <c r="J210" s="152">
        <v>8.3728446299999995</v>
      </c>
      <c r="K210" s="152">
        <v>8.3728446299999995</v>
      </c>
      <c r="L210" s="152">
        <v>20.67</v>
      </c>
      <c r="M210" s="153">
        <v>15.35866251</v>
      </c>
      <c r="N210" s="17">
        <f t="shared" ref="N210:T210" si="224">F210/F209/$E210*$E209-1</f>
        <v>-7.6956808408690236E-5</v>
      </c>
      <c r="O210" s="17">
        <f t="shared" si="224"/>
        <v>-6.8140539554397694E-3</v>
      </c>
      <c r="P210" s="17">
        <f t="shared" si="224"/>
        <v>-7.2301590281795836E-3</v>
      </c>
      <c r="Q210" s="17">
        <f t="shared" si="224"/>
        <v>-7.6956808408690236E-5</v>
      </c>
      <c r="R210" s="17">
        <f t="shared" si="224"/>
        <v>0</v>
      </c>
      <c r="S210" s="17">
        <f t="shared" si="224"/>
        <v>0</v>
      </c>
      <c r="T210" s="17">
        <f t="shared" si="224"/>
        <v>-1.1365944813907181E-2</v>
      </c>
      <c r="U210" s="240">
        <v>0</v>
      </c>
      <c r="V210" s="240">
        <v>0</v>
      </c>
      <c r="W210" s="223">
        <f t="shared" ca="1" si="161"/>
        <v>-2.0304923047564979E-3</v>
      </c>
      <c r="X210" s="223">
        <f>MMULT(N210:T210,'Parameters &amp; Main Results'!$B$12:$B$18)-'Parameters &amp; Main Results'!$B$22/12+MMULT(U210:V210,'Parameters &amp; Main Results'!$B$20:$B$21)</f>
        <v>-2.0304923047564979E-3</v>
      </c>
      <c r="Y210" s="223">
        <f>MMULT(N210:T210,'Parameters &amp; Main Results'!$C$12:$C$18)-'Parameters &amp; Main Results'!$C$22/12+MMULT(U210:V210,'Parameters &amp; Main Results'!$C$20:$C$21)</f>
        <v>-7.9233318977846485E-4</v>
      </c>
      <c r="Z210" s="17">
        <f t="shared" ca="1" si="215"/>
        <v>1636.3632652760573</v>
      </c>
      <c r="AA210" s="70">
        <f ca="1">Z210/OFFSET(Z210,'Parameters &amp; Main Results'!$B$38,0)</f>
        <v>5.7908988587642511</v>
      </c>
      <c r="AB210" s="70">
        <f ca="1">SUMPRODUCT(Z210:OFFSET(Z210,'Parameters &amp; Main Results'!$B$38-1,0), 'Cash Flow Assist'!$P$11:OFFSET('Cash Flow Assist'!$P$11,'Parameters &amp; Main Results'!$B$38-1,0)  )/OFFSET(Z210,'Parameters &amp; Main Results'!$B$38,0)</f>
        <v>1354.288761012984</v>
      </c>
      <c r="AC210" s="70">
        <f ca="1">SUMPRODUCT(Z210:OFFSET(Z210,'Parameters &amp; Main Results'!$B$38-1,0),'Parameters &amp; Main Results'!$B$42:OFFSET('Parameters &amp; Main Results'!$B$42,'Parameters &amp; Main Results'!$B$38-1,0)   )/OFFSET(Z210,'Parameters &amp; Main Results'!$B$38,0)</f>
        <v>0</v>
      </c>
      <c r="AD210" s="155">
        <f t="shared" si="4"/>
        <v>-0.1147751166574118</v>
      </c>
      <c r="AE210" s="252">
        <f t="shared" ref="AE210:AE273" ca="1" si="225">OFFSET(F210,-Lookback,0,,)</f>
        <v>269.80930000000001</v>
      </c>
      <c r="AF210" s="253">
        <f t="shared" ca="1" si="158"/>
        <v>0.10511498306396402</v>
      </c>
      <c r="AG210" s="258">
        <f t="shared" ca="1" si="159"/>
        <v>0</v>
      </c>
      <c r="AH210" s="227" t="str">
        <f ca="1">IF(SUM(AG210:OFFSET(AG210,(-HoldAggressiveTime-1),0,,))=0,"Defensive","Aggressive")</f>
        <v>Defensive</v>
      </c>
    </row>
    <row r="211" spans="1:34" ht="15" x14ac:dyDescent="0.2">
      <c r="A211">
        <f t="shared" si="15"/>
        <v>2</v>
      </c>
      <c r="B211">
        <f t="shared" si="16"/>
        <v>1888</v>
      </c>
      <c r="C211" s="70">
        <f t="shared" si="1"/>
        <v>1888.0833333333178</v>
      </c>
      <c r="D211" s="64" t="s">
        <v>115</v>
      </c>
      <c r="E211" s="151">
        <v>8.2776793400000006</v>
      </c>
      <c r="F211" s="152">
        <v>297.6198</v>
      </c>
      <c r="G211" s="152">
        <v>233.43129999999999</v>
      </c>
      <c r="H211" s="152">
        <v>257.6912408</v>
      </c>
      <c r="I211" s="152">
        <v>297.6198</v>
      </c>
      <c r="J211" s="152">
        <v>8.2776793400000006</v>
      </c>
      <c r="K211" s="152">
        <v>8.2776793400000006</v>
      </c>
      <c r="L211" s="152">
        <v>20.67</v>
      </c>
      <c r="M211" s="153">
        <v>15.418178320000001</v>
      </c>
      <c r="N211" s="17">
        <f t="shared" ref="N211:T211" si="226">F211/F210/$E211*$E210-1</f>
        <v>9.6291286165439693E-3</v>
      </c>
      <c r="O211" s="17">
        <f t="shared" si="226"/>
        <v>2.4756965347199511E-2</v>
      </c>
      <c r="P211" s="17">
        <f t="shared" si="226"/>
        <v>1.5728042223201566E-2</v>
      </c>
      <c r="Q211" s="17">
        <f t="shared" si="226"/>
        <v>9.6291286165439693E-3</v>
      </c>
      <c r="R211" s="17">
        <f t="shared" si="226"/>
        <v>0</v>
      </c>
      <c r="S211" s="17">
        <f t="shared" si="226"/>
        <v>0</v>
      </c>
      <c r="T211" s="17">
        <f t="shared" si="226"/>
        <v>1.1496614702158681E-2</v>
      </c>
      <c r="U211" s="240">
        <v>0</v>
      </c>
      <c r="V211" s="240">
        <v>0</v>
      </c>
      <c r="W211" s="223">
        <f t="shared" ca="1" si="161"/>
        <v>1.2706403600289148E-2</v>
      </c>
      <c r="X211" s="223">
        <f>MMULT(N211:T211,'Parameters &amp; Main Results'!$B$12:$B$18)-'Parameters &amp; Main Results'!$B$22/12+MMULT(U211:V211,'Parameters &amp; Main Results'!$B$20:$B$21)</f>
        <v>1.2706403600289148E-2</v>
      </c>
      <c r="Y211" s="223">
        <f>MMULT(N211:T211,'Parameters &amp; Main Results'!$C$12:$C$18)-'Parameters &amp; Main Results'!$C$22/12+MMULT(U211:V211,'Parameters &amp; Main Results'!$C$20:$C$21)</f>
        <v>1.1100245622942857E-2</v>
      </c>
      <c r="Z211" s="17">
        <f t="shared" ca="1" si="215"/>
        <v>1639.6926485811671</v>
      </c>
      <c r="AA211" s="70">
        <f ca="1">Z211/OFFSET(Z211,'Parameters &amp; Main Results'!$B$38,0)</f>
        <v>6.1279423766561063</v>
      </c>
      <c r="AB211" s="70">
        <f ca="1">SUMPRODUCT(Z211:OFFSET(Z211,'Parameters &amp; Main Results'!$B$38-1,0), 'Cash Flow Assist'!$P$11:OFFSET('Cash Flow Assist'!$P$11,'Parameters &amp; Main Results'!$B$38-1,0)  )/OFFSET(Z211,'Parameters &amp; Main Results'!$B$38,0)</f>
        <v>1425.1420871214527</v>
      </c>
      <c r="AC211" s="70">
        <f ca="1">SUMPRODUCT(Z211:OFFSET(Z211,'Parameters &amp; Main Results'!$B$38-1,0),'Parameters &amp; Main Results'!$B$42:OFFSET('Parameters &amp; Main Results'!$B$42,'Parameters &amp; Main Results'!$B$38-1,0)   )/OFFSET(Z211,'Parameters &amp; Main Results'!$B$38,0)</f>
        <v>0</v>
      </c>
      <c r="AD211" s="155">
        <f t="shared" si="4"/>
        <v>-0.1062511724011409</v>
      </c>
      <c r="AE211" s="252">
        <f t="shared" ca="1" si="225"/>
        <v>268.69130000000001</v>
      </c>
      <c r="AF211" s="253">
        <f t="shared" ref="AF211:AF274" ca="1" si="227">(F211-AE211)/AE211</f>
        <v>0.10766444615065685</v>
      </c>
      <c r="AG211" s="258">
        <f t="shared" ref="AG211:AG274" ca="1" si="228">IF(AF211&gt;MktDrop,0,1)</f>
        <v>0</v>
      </c>
      <c r="AH211" s="227" t="str">
        <f ca="1">IF(SUM(AG211:OFFSET(AG211,(-HoldAggressiveTime-1),0,,))=0,"Defensive","Aggressive")</f>
        <v>Defensive</v>
      </c>
    </row>
    <row r="212" spans="1:34" ht="15" x14ac:dyDescent="0.2">
      <c r="A212">
        <f t="shared" si="15"/>
        <v>3</v>
      </c>
      <c r="B212">
        <f t="shared" si="16"/>
        <v>1888</v>
      </c>
      <c r="C212" s="70">
        <f t="shared" si="1"/>
        <v>1888.1666666666511</v>
      </c>
      <c r="D212" s="64" t="s">
        <v>115</v>
      </c>
      <c r="E212" s="151">
        <v>8.2776793400000006</v>
      </c>
      <c r="F212" s="152">
        <v>287.49889999999999</v>
      </c>
      <c r="G212" s="152">
        <v>230.8295</v>
      </c>
      <c r="H212" s="152">
        <v>258.76924916000002</v>
      </c>
      <c r="I212" s="152">
        <v>287.49889999999999</v>
      </c>
      <c r="J212" s="152">
        <v>8.2776793400000006</v>
      </c>
      <c r="K212" s="152">
        <v>8.2776793400000006</v>
      </c>
      <c r="L212" s="152">
        <v>20.67</v>
      </c>
      <c r="M212" s="153">
        <v>14.808972369999999</v>
      </c>
      <c r="N212" s="17">
        <f t="shared" ref="N212:T212" si="229">F212/F211/$E212*$E211-1</f>
        <v>-3.4006138032483091E-2</v>
      </c>
      <c r="O212" s="17">
        <f t="shared" si="229"/>
        <v>-1.1145891746308201E-2</v>
      </c>
      <c r="P212" s="17">
        <f t="shared" si="229"/>
        <v>4.1833333436298581E-3</v>
      </c>
      <c r="Q212" s="17">
        <f t="shared" si="229"/>
        <v>-3.4006138032483091E-2</v>
      </c>
      <c r="R212" s="17">
        <f t="shared" si="229"/>
        <v>0</v>
      </c>
      <c r="S212" s="17">
        <f t="shared" si="229"/>
        <v>0</v>
      </c>
      <c r="T212" s="17">
        <f t="shared" si="229"/>
        <v>0</v>
      </c>
      <c r="U212" s="240">
        <v>0</v>
      </c>
      <c r="V212" s="240">
        <v>0</v>
      </c>
      <c r="W212" s="223">
        <f t="shared" ref="W212:W275" ca="1" si="230">IFERROR(IF(AH212="Aggressive",Y212,X212),0)</f>
        <v>-2.7775448540290622E-2</v>
      </c>
      <c r="X212" s="223">
        <f>MMULT(N212:T212,'Parameters &amp; Main Results'!$B$12:$B$18)-'Parameters &amp; Main Results'!$B$22/12+MMULT(U212:V212,'Parameters &amp; Main Results'!$B$20:$B$21)</f>
        <v>-2.7775448540290622E-2</v>
      </c>
      <c r="Y212" s="223">
        <f>MMULT(N212:T212,'Parameters &amp; Main Results'!$C$12:$C$18)-'Parameters &amp; Main Results'!$C$22/12+MMULT(U212:V212,'Parameters &amp; Main Results'!$C$20:$C$21)</f>
        <v>-3.1761780070532271E-2</v>
      </c>
      <c r="Z212" s="17">
        <f t="shared" ca="1" si="215"/>
        <v>1619.1194632046061</v>
      </c>
      <c r="AA212" s="70">
        <f ca="1">Z212/OFFSET(Z212,'Parameters &amp; Main Results'!$B$38,0)</f>
        <v>5.3060551750741771</v>
      </c>
      <c r="AB212" s="70">
        <f ca="1">SUMPRODUCT(Z212:OFFSET(Z212,'Parameters &amp; Main Results'!$B$38-1,0), 'Cash Flow Assist'!$P$11:OFFSET('Cash Flow Assist'!$P$11,'Parameters &amp; Main Results'!$B$38-1,0)  )/OFFSET(Z212,'Parameters &amp; Main Results'!$B$38,0)</f>
        <v>1245.1833802653987</v>
      </c>
      <c r="AC212" s="70">
        <f ca="1">SUMPRODUCT(Z212:OFFSET(Z212,'Parameters &amp; Main Results'!$B$38-1,0),'Parameters &amp; Main Results'!$B$42:OFFSET('Parameters &amp; Main Results'!$B$42,'Parameters &amp; Main Results'!$B$38-1,0)   )/OFFSET(Z212,'Parameters &amp; Main Results'!$B$38,0)</f>
        <v>0</v>
      </c>
      <c r="AD212" s="155">
        <f t="shared" si="4"/>
        <v>-0.13664411839883761</v>
      </c>
      <c r="AE212" s="252">
        <f t="shared" ca="1" si="225"/>
        <v>269.63839999999999</v>
      </c>
      <c r="AF212" s="253">
        <f t="shared" ca="1" si="227"/>
        <v>6.6238710806769366E-2</v>
      </c>
      <c r="AG212" s="258">
        <f t="shared" ca="1" si="228"/>
        <v>0</v>
      </c>
      <c r="AH212" s="227" t="str">
        <f ca="1">IF(SUM(AG212:OFFSET(AG212,(-HoldAggressiveTime-1),0,,))=0,"Defensive","Aggressive")</f>
        <v>Defensive</v>
      </c>
    </row>
    <row r="213" spans="1:34" ht="15" x14ac:dyDescent="0.2">
      <c r="A213">
        <f t="shared" si="15"/>
        <v>4</v>
      </c>
      <c r="B213">
        <f t="shared" si="16"/>
        <v>1888</v>
      </c>
      <c r="C213" s="70">
        <f t="shared" si="1"/>
        <v>1888.2499999999843</v>
      </c>
      <c r="D213" s="64" t="s">
        <v>115</v>
      </c>
      <c r="E213" s="151">
        <v>8.18251405</v>
      </c>
      <c r="F213" s="152">
        <v>289.7901</v>
      </c>
      <c r="G213" s="152">
        <v>230.98769999999999</v>
      </c>
      <c r="H213" s="152">
        <v>259.85176718000002</v>
      </c>
      <c r="I213" s="152">
        <v>289.7901</v>
      </c>
      <c r="J213" s="152">
        <v>8.18251405</v>
      </c>
      <c r="K213" s="152">
        <v>8.18251405</v>
      </c>
      <c r="L213" s="152">
        <v>20.67</v>
      </c>
      <c r="M213" s="153">
        <v>15.02010868</v>
      </c>
      <c r="N213" s="17">
        <f t="shared" ref="N213:T213" si="231">F213/F212/$E213*$E212-1</f>
        <v>1.9692432810781257E-2</v>
      </c>
      <c r="O213" s="17">
        <f t="shared" si="231"/>
        <v>1.2323649291411165E-2</v>
      </c>
      <c r="P213" s="17">
        <f t="shared" si="231"/>
        <v>1.5862310890238707E-2</v>
      </c>
      <c r="Q213" s="17">
        <f t="shared" si="231"/>
        <v>1.9692432810781257E-2</v>
      </c>
      <c r="R213" s="17">
        <f t="shared" si="231"/>
        <v>0</v>
      </c>
      <c r="S213" s="17">
        <f t="shared" si="231"/>
        <v>0</v>
      </c>
      <c r="T213" s="17">
        <f t="shared" si="231"/>
        <v>1.1630324056699948E-2</v>
      </c>
      <c r="U213" s="240">
        <v>0</v>
      </c>
      <c r="V213" s="240">
        <v>0</v>
      </c>
      <c r="W213" s="223">
        <f t="shared" ca="1" si="230"/>
        <v>1.7773904002536509E-2</v>
      </c>
      <c r="X213" s="223">
        <f>MMULT(N213:T213,'Parameters &amp; Main Results'!$B$12:$B$18)-'Parameters &amp; Main Results'!$B$22/12+MMULT(U213:V213,'Parameters &amp; Main Results'!$B$20:$B$21)</f>
        <v>1.7773904002536509E-2</v>
      </c>
      <c r="Y213" s="223">
        <f>MMULT(N213:T213,'Parameters &amp; Main Results'!$C$12:$C$18)-'Parameters &amp; Main Results'!$C$22/12+MMULT(U213:V213,'Parameters &amp; Main Results'!$C$20:$C$21)</f>
        <v>1.8913887792177585E-2</v>
      </c>
      <c r="Z213" s="17">
        <f t="shared" ca="1" si="215"/>
        <v>1665.376029409709</v>
      </c>
      <c r="AA213" s="70">
        <f ca="1">Z213/OFFSET(Z213,'Parameters &amp; Main Results'!$B$38,0)</f>
        <v>5.6529002506251462</v>
      </c>
      <c r="AB213" s="70">
        <f ca="1">SUMPRODUCT(Z213:OFFSET(Z213,'Parameters &amp; Main Results'!$B$38-1,0), 'Cash Flow Assist'!$P$11:OFFSET('Cash Flow Assist'!$P$11,'Parameters &amp; Main Results'!$B$38-1,0)  )/OFFSET(Z213,'Parameters &amp; Main Results'!$B$38,0)</f>
        <v>1285.2718422510466</v>
      </c>
      <c r="AC213" s="70">
        <f ca="1">SUMPRODUCT(Z213:OFFSET(Z213,'Parameters &amp; Main Results'!$B$38-1,0),'Parameters &amp; Main Results'!$B$42:OFFSET('Parameters &amp; Main Results'!$B$42,'Parameters &amp; Main Results'!$B$38-1,0)   )/OFFSET(Z213,'Parameters &amp; Main Results'!$B$38,0)</f>
        <v>0</v>
      </c>
      <c r="AD213" s="155">
        <f t="shared" si="4"/>
        <v>-0.11964254070861391</v>
      </c>
      <c r="AE213" s="252">
        <f t="shared" ca="1" si="225"/>
        <v>275.76960000000003</v>
      </c>
      <c r="AF213" s="253">
        <f t="shared" ca="1" si="227"/>
        <v>5.084135452203567E-2</v>
      </c>
      <c r="AG213" s="258">
        <f t="shared" ca="1" si="228"/>
        <v>0</v>
      </c>
      <c r="AH213" s="227" t="str">
        <f ca="1">IF(SUM(AG213:OFFSET(AG213,(-HoldAggressiveTime-1),0,,))=0,"Defensive","Aggressive")</f>
        <v>Defensive</v>
      </c>
    </row>
    <row r="214" spans="1:34" ht="15" x14ac:dyDescent="0.2">
      <c r="A214">
        <f t="shared" si="15"/>
        <v>5</v>
      </c>
      <c r="B214">
        <f t="shared" si="16"/>
        <v>1888</v>
      </c>
      <c r="C214" s="70">
        <f t="shared" si="1"/>
        <v>1888.3333333333176</v>
      </c>
      <c r="D214" s="64" t="s">
        <v>115</v>
      </c>
      <c r="E214" s="151">
        <v>8.0873811599999996</v>
      </c>
      <c r="F214" s="152">
        <v>294.89859999999999</v>
      </c>
      <c r="G214" s="152">
        <v>234.59790000000001</v>
      </c>
      <c r="H214" s="152">
        <v>260.93881374</v>
      </c>
      <c r="I214" s="152">
        <v>294.89859999999999</v>
      </c>
      <c r="J214" s="152">
        <v>8.0873811599999996</v>
      </c>
      <c r="K214" s="152">
        <v>8.0873811599999996</v>
      </c>
      <c r="L214" s="152">
        <v>20.67</v>
      </c>
      <c r="M214" s="153">
        <v>15.38791696</v>
      </c>
      <c r="N214" s="17">
        <f t="shared" ref="N214:T214" si="232">F214/F213/$E214*$E213-1</f>
        <v>2.959876690946972E-2</v>
      </c>
      <c r="O214" s="17">
        <f t="shared" si="232"/>
        <v>2.7576381092274227E-2</v>
      </c>
      <c r="P214" s="17">
        <f t="shared" si="232"/>
        <v>1.5995669208161978E-2</v>
      </c>
      <c r="Q214" s="17">
        <f t="shared" si="232"/>
        <v>2.959876690946972E-2</v>
      </c>
      <c r="R214" s="17">
        <f t="shared" si="232"/>
        <v>0</v>
      </c>
      <c r="S214" s="17">
        <f t="shared" si="232"/>
        <v>0</v>
      </c>
      <c r="T214" s="17">
        <f t="shared" si="232"/>
        <v>1.1763126791961565E-2</v>
      </c>
      <c r="U214" s="240">
        <v>0</v>
      </c>
      <c r="V214" s="240">
        <v>0</v>
      </c>
      <c r="W214" s="223">
        <f t="shared" ca="1" si="230"/>
        <v>2.8260841073488547E-2</v>
      </c>
      <c r="X214" s="223">
        <f>MMULT(N214:T214,'Parameters &amp; Main Results'!$B$12:$B$18)-'Parameters &amp; Main Results'!$B$22/12+MMULT(U214:V214,'Parameters &amp; Main Results'!$B$20:$B$21)</f>
        <v>2.8260841073488547E-2</v>
      </c>
      <c r="Y214" s="223">
        <f>MMULT(N214:T214,'Parameters &amp; Main Results'!$C$12:$C$18)-'Parameters &amp; Main Results'!$C$22/12+MMULT(U214:V214,'Parameters &amp; Main Results'!$C$20:$C$21)</f>
        <v>2.9354861661083507E-2</v>
      </c>
      <c r="Z214" s="17">
        <f t="shared" ca="1" si="215"/>
        <v>1636.2927196898916</v>
      </c>
      <c r="AA214" s="70">
        <f ca="1">Z214/OFFSET(Z214,'Parameters &amp; Main Results'!$B$38,0)</f>
        <v>7.3438932023582524</v>
      </c>
      <c r="AB214" s="70">
        <f ca="1">SUMPRODUCT(Z214:OFFSET(Z214,'Parameters &amp; Main Results'!$B$38-1,0), 'Cash Flow Assist'!$P$11:OFFSET('Cash Flow Assist'!$P$11,'Parameters &amp; Main Results'!$B$38-1,0)  )/OFFSET(Z214,'Parameters &amp; Main Results'!$B$38,0)</f>
        <v>1693.2701913070164</v>
      </c>
      <c r="AC214" s="70">
        <f ca="1">SUMPRODUCT(Z214:OFFSET(Z214,'Parameters &amp; Main Results'!$B$38-1,0),'Parameters &amp; Main Results'!$B$42:OFFSET('Parameters &amp; Main Results'!$B$42,'Parameters &amp; Main Results'!$B$38-1,0)   )/OFFSET(Z214,'Parameters &amp; Main Results'!$B$38,0)</f>
        <v>0</v>
      </c>
      <c r="AD214" s="155">
        <f t="shared" si="4"/>
        <v>-9.3585045474035233E-2</v>
      </c>
      <c r="AE214" s="252">
        <f t="shared" ca="1" si="225"/>
        <v>270.98</v>
      </c>
      <c r="AF214" s="253">
        <f t="shared" ca="1" si="227"/>
        <v>8.8267030777179012E-2</v>
      </c>
      <c r="AG214" s="258">
        <f t="shared" ca="1" si="228"/>
        <v>0</v>
      </c>
      <c r="AH214" s="227" t="str">
        <f ca="1">IF(SUM(AG214:OFFSET(AG214,(-HoldAggressiveTime-1),0,,))=0,"Defensive","Aggressive")</f>
        <v>Defensive</v>
      </c>
    </row>
    <row r="215" spans="1:34" ht="15" x14ac:dyDescent="0.2">
      <c r="A215">
        <f t="shared" si="15"/>
        <v>6</v>
      </c>
      <c r="B215">
        <f t="shared" si="16"/>
        <v>1888</v>
      </c>
      <c r="C215" s="70">
        <f t="shared" si="1"/>
        <v>1888.4166666666508</v>
      </c>
      <c r="D215" s="64" t="s">
        <v>115</v>
      </c>
      <c r="E215" s="151">
        <v>7.99223207</v>
      </c>
      <c r="F215" s="152">
        <v>286.83190000000002</v>
      </c>
      <c r="G215" s="152">
        <v>237.06610000000001</v>
      </c>
      <c r="H215" s="152">
        <v>262.03040778000002</v>
      </c>
      <c r="I215" s="152">
        <v>286.83190000000002</v>
      </c>
      <c r="J215" s="152">
        <v>7.99223207</v>
      </c>
      <c r="K215" s="152">
        <v>7.99223207</v>
      </c>
      <c r="L215" s="152">
        <v>20.67</v>
      </c>
      <c r="M215" s="153">
        <v>15.077628819999999</v>
      </c>
      <c r="N215" s="17">
        <f t="shared" ref="N215:T215" si="233">F215/F214/$E215*$E214-1</f>
        <v>-1.5774608578266403E-2</v>
      </c>
      <c r="O215" s="17">
        <f t="shared" si="233"/>
        <v>2.2551431223741369E-2</v>
      </c>
      <c r="P215" s="17">
        <f t="shared" si="233"/>
        <v>1.6138332837992042E-2</v>
      </c>
      <c r="Q215" s="17">
        <f t="shared" si="233"/>
        <v>-1.5774608578266403E-2</v>
      </c>
      <c r="R215" s="17">
        <f t="shared" si="233"/>
        <v>0</v>
      </c>
      <c r="S215" s="17">
        <f t="shared" si="233"/>
        <v>0</v>
      </c>
      <c r="T215" s="17">
        <f t="shared" si="233"/>
        <v>1.1905196091233972E-2</v>
      </c>
      <c r="U215" s="240">
        <v>0</v>
      </c>
      <c r="V215" s="240">
        <v>0</v>
      </c>
      <c r="W215" s="223">
        <f t="shared" ca="1" si="230"/>
        <v>-6.7670770510564948E-3</v>
      </c>
      <c r="X215" s="223">
        <f>MMULT(N215:T215,'Parameters &amp; Main Results'!$B$12:$B$18)-'Parameters &amp; Main Results'!$B$22/12+MMULT(U215:V215,'Parameters &amp; Main Results'!$B$20:$B$21)</f>
        <v>-6.7670770510564948E-3</v>
      </c>
      <c r="Y215" s="223">
        <f>MMULT(N215:T215,'Parameters &amp; Main Results'!$C$12:$C$18)-'Parameters &amp; Main Results'!$C$22/12+MMULT(U215:V215,'Parameters &amp; Main Results'!$C$20:$C$21)</f>
        <v>-1.1983671264732291E-2</v>
      </c>
      <c r="Z215" s="17">
        <f t="shared" ca="1" si="215"/>
        <v>1591.320659436595</v>
      </c>
      <c r="AA215" s="70">
        <f ca="1">Z215/OFFSET(Z215,'Parameters &amp; Main Results'!$B$38,0)</f>
        <v>8.0417758555751035</v>
      </c>
      <c r="AB215" s="70">
        <f ca="1">SUMPRODUCT(Z215:OFFSET(Z215,'Parameters &amp; Main Results'!$B$38-1,0), 'Cash Flow Assist'!$P$11:OFFSET('Cash Flow Assist'!$P$11,'Parameters &amp; Main Results'!$B$38-1,0)  )/OFFSET(Z215,'Parameters &amp; Main Results'!$B$38,0)</f>
        <v>1899.437540589762</v>
      </c>
      <c r="AC215" s="70">
        <f ca="1">SUMPRODUCT(Z215:OFFSET(Z215,'Parameters &amp; Main Results'!$B$38-1,0),'Parameters &amp; Main Results'!$B$42:OFFSET('Parameters &amp; Main Results'!$B$42,'Parameters &amp; Main Results'!$B$38-1,0)   )/OFFSET(Z215,'Parameters &amp; Main Results'!$B$38,0)</f>
        <v>0</v>
      </c>
      <c r="AD215" s="155">
        <f t="shared" si="4"/>
        <v>-0.10788338659116947</v>
      </c>
      <c r="AE215" s="252">
        <f t="shared" ca="1" si="225"/>
        <v>268.24520000000001</v>
      </c>
      <c r="AF215" s="253">
        <f t="shared" ca="1" si="227"/>
        <v>6.928996306364478E-2</v>
      </c>
      <c r="AG215" s="258">
        <f t="shared" ca="1" si="228"/>
        <v>0</v>
      </c>
      <c r="AH215" s="227" t="str">
        <f ca="1">IF(SUM(AG215:OFFSET(AG215,(-HoldAggressiveTime-1),0,,))=0,"Defensive","Aggressive")</f>
        <v>Defensive</v>
      </c>
    </row>
    <row r="216" spans="1:34" ht="15" x14ac:dyDescent="0.2">
      <c r="A216">
        <f t="shared" si="15"/>
        <v>7</v>
      </c>
      <c r="B216">
        <f t="shared" si="16"/>
        <v>1888</v>
      </c>
      <c r="C216" s="70">
        <f t="shared" si="1"/>
        <v>1888.4999999999841</v>
      </c>
      <c r="D216" s="64" t="s">
        <v>115</v>
      </c>
      <c r="E216" s="151">
        <v>8.0873811599999996</v>
      </c>
      <c r="F216" s="152">
        <v>295.3365</v>
      </c>
      <c r="G216" s="152">
        <v>237.095</v>
      </c>
      <c r="H216" s="152">
        <v>263.12656831999999</v>
      </c>
      <c r="I216" s="152">
        <v>295.3365</v>
      </c>
      <c r="J216" s="152">
        <v>8.0873811599999996</v>
      </c>
      <c r="K216" s="152">
        <v>8.0873811599999996</v>
      </c>
      <c r="L216" s="152">
        <v>20.67</v>
      </c>
      <c r="M216" s="153">
        <v>15.279642519999999</v>
      </c>
      <c r="N216" s="17">
        <f t="shared" ref="N216:T216" si="234">F216/F215/$E216*$E215-1</f>
        <v>1.7536151695719981E-2</v>
      </c>
      <c r="O216" s="17">
        <f t="shared" si="234"/>
        <v>-1.1644657235364009E-2</v>
      </c>
      <c r="P216" s="17">
        <f t="shared" si="234"/>
        <v>-7.6310140364189705E-3</v>
      </c>
      <c r="Q216" s="17">
        <f t="shared" si="234"/>
        <v>1.7536151695719981E-2</v>
      </c>
      <c r="R216" s="17">
        <f t="shared" si="234"/>
        <v>0</v>
      </c>
      <c r="S216" s="17">
        <f t="shared" si="234"/>
        <v>0</v>
      </c>
      <c r="T216" s="17">
        <f t="shared" si="234"/>
        <v>-1.1765129912585826E-2</v>
      </c>
      <c r="U216" s="240">
        <v>0</v>
      </c>
      <c r="V216" s="240">
        <v>0</v>
      </c>
      <c r="W216" s="223">
        <f t="shared" ca="1" si="230"/>
        <v>1.0193259162421225E-2</v>
      </c>
      <c r="X216" s="223">
        <f>MMULT(N216:T216,'Parameters &amp; Main Results'!$B$12:$B$18)-'Parameters &amp; Main Results'!$B$22/12+MMULT(U216:V216,'Parameters &amp; Main Results'!$B$20:$B$21)</f>
        <v>1.0193259162421225E-2</v>
      </c>
      <c r="Y216" s="223">
        <f>MMULT(N216:T216,'Parameters &amp; Main Results'!$C$12:$C$18)-'Parameters &amp; Main Results'!$C$22/12+MMULT(U216:V216,'Parameters &amp; Main Results'!$C$20:$C$21)</f>
        <v>1.4576404135944914E-2</v>
      </c>
      <c r="Z216" s="17">
        <f t="shared" ca="1" si="215"/>
        <v>1602.1626173162967</v>
      </c>
      <c r="AA216" s="70">
        <f ca="1">Z216/OFFSET(Z216,'Parameters &amp; Main Results'!$B$38,0)</f>
        <v>8.8620386420691215</v>
      </c>
      <c r="AB216" s="70">
        <f ca="1">SUMPRODUCT(Z216:OFFSET(Z216,'Parameters &amp; Main Results'!$B$38-1,0), 'Cash Flow Assist'!$P$11:OFFSET('Cash Flow Assist'!$P$11,'Parameters &amp; Main Results'!$B$38-1,0)  )/OFFSET(Z216,'Parameters &amp; Main Results'!$B$38,0)</f>
        <v>2071.3083194854876</v>
      </c>
      <c r="AC216" s="70">
        <f ca="1">SUMPRODUCT(Z216:OFFSET(Z216,'Parameters &amp; Main Results'!$B$38-1,0),'Parameters &amp; Main Results'!$B$42:OFFSET('Parameters &amp; Main Results'!$B$42,'Parameters &amp; Main Results'!$B$38-1,0)   )/OFFSET(Z216,'Parameters &amp; Main Results'!$B$38,0)</f>
        <v>0</v>
      </c>
      <c r="AD216" s="155">
        <f t="shared" si="4"/>
        <v>-9.2239094328160243E-2</v>
      </c>
      <c r="AE216" s="252">
        <f t="shared" ca="1" si="225"/>
        <v>263.94630000000001</v>
      </c>
      <c r="AF216" s="253">
        <f t="shared" ca="1" si="227"/>
        <v>0.11892646345108832</v>
      </c>
      <c r="AG216" s="258">
        <f t="shared" ca="1" si="228"/>
        <v>0</v>
      </c>
      <c r="AH216" s="227" t="str">
        <f ca="1">IF(SUM(AG216:OFFSET(AG216,(-HoldAggressiveTime-1),0,,))=0,"Defensive","Aggressive")</f>
        <v>Defensive</v>
      </c>
    </row>
    <row r="217" spans="1:34" ht="15" x14ac:dyDescent="0.2">
      <c r="A217">
        <f t="shared" si="15"/>
        <v>8</v>
      </c>
      <c r="B217">
        <f t="shared" si="16"/>
        <v>1888</v>
      </c>
      <c r="C217" s="70">
        <f t="shared" si="1"/>
        <v>1888.5833333333173</v>
      </c>
      <c r="D217" s="64" t="s">
        <v>115</v>
      </c>
      <c r="E217" s="151">
        <v>8.0873811599999996</v>
      </c>
      <c r="F217" s="152">
        <v>302.7253</v>
      </c>
      <c r="G217" s="152">
        <v>238.6557</v>
      </c>
      <c r="H217" s="152">
        <v>264.22731446</v>
      </c>
      <c r="I217" s="152">
        <v>302.7253</v>
      </c>
      <c r="J217" s="152">
        <v>8.0873811599999996</v>
      </c>
      <c r="K217" s="152">
        <v>8.0873811599999996</v>
      </c>
      <c r="L217" s="152">
        <v>20.67</v>
      </c>
      <c r="M217" s="153">
        <v>15.602911669999999</v>
      </c>
      <c r="N217" s="17">
        <f t="shared" ref="N217:T217" si="235">F217/F216/$E217*$E216-1</f>
        <v>2.5018241903726812E-2</v>
      </c>
      <c r="O217" s="17">
        <f t="shared" si="235"/>
        <v>6.5825934751893023E-3</v>
      </c>
      <c r="P217" s="17">
        <f t="shared" si="235"/>
        <v>4.1833333176046761E-3</v>
      </c>
      <c r="Q217" s="17">
        <f t="shared" si="235"/>
        <v>2.5018241903726812E-2</v>
      </c>
      <c r="R217" s="17">
        <f t="shared" si="235"/>
        <v>0</v>
      </c>
      <c r="S217" s="17">
        <f t="shared" si="235"/>
        <v>0</v>
      </c>
      <c r="T217" s="17">
        <f t="shared" si="235"/>
        <v>0</v>
      </c>
      <c r="U217" s="240">
        <v>0</v>
      </c>
      <c r="V217" s="240">
        <v>0</v>
      </c>
      <c r="W217" s="223">
        <f t="shared" ca="1" si="230"/>
        <v>2.0038533456166303E-2</v>
      </c>
      <c r="X217" s="223">
        <f>MMULT(N217:T217,'Parameters &amp; Main Results'!$B$12:$B$18)-'Parameters &amp; Main Results'!$B$22/12+MMULT(U217:V217,'Parameters &amp; Main Results'!$B$20:$B$21)</f>
        <v>2.0038533456166303E-2</v>
      </c>
      <c r="Y217" s="223">
        <f>MMULT(N217:T217,'Parameters &amp; Main Results'!$C$12:$C$18)-'Parameters &amp; Main Results'!$C$22/12+MMULT(U217:V217,'Parameters &amp; Main Results'!$C$20:$C$21)</f>
        <v>2.3133010394206399E-2</v>
      </c>
      <c r="Z217" s="17">
        <f t="shared" ca="1" si="215"/>
        <v>1585.9961475536804</v>
      </c>
      <c r="AA217" s="70">
        <f ca="1">Z217/OFFSET(Z217,'Parameters &amp; Main Results'!$B$38,0)</f>
        <v>7.9583293900028194</v>
      </c>
      <c r="AB217" s="70">
        <f ca="1">SUMPRODUCT(Z217:OFFSET(Z217,'Parameters &amp; Main Results'!$B$38-1,0), 'Cash Flow Assist'!$P$11:OFFSET('Cash Flow Assist'!$P$11,'Parameters &amp; Main Results'!$B$38-1,0)  )/OFFSET(Z217,'Parameters &amp; Main Results'!$B$38,0)</f>
        <v>1871.9140510617387</v>
      </c>
      <c r="AC217" s="70">
        <f ca="1">SUMPRODUCT(Z217:OFFSET(Z217,'Parameters &amp; Main Results'!$B$38-1,0),'Parameters &amp; Main Results'!$B$42:OFFSET('Parameters &amp; Main Results'!$B$42,'Parameters &amp; Main Results'!$B$38-1,0)   )/OFFSET(Z217,'Parameters &amp; Main Results'!$B$38,0)</f>
        <v>0</v>
      </c>
      <c r="AD217" s="155">
        <f t="shared" si="4"/>
        <v>-6.9528512399316011E-2</v>
      </c>
      <c r="AE217" s="252">
        <f t="shared" ca="1" si="225"/>
        <v>276.91359999999997</v>
      </c>
      <c r="AF217" s="253">
        <f t="shared" ca="1" si="227"/>
        <v>9.3212106592092378E-2</v>
      </c>
      <c r="AG217" s="258">
        <f t="shared" ca="1" si="228"/>
        <v>0</v>
      </c>
      <c r="AH217" s="227" t="str">
        <f ca="1">IF(SUM(AG217:OFFSET(AG217,(-HoldAggressiveTime-1),0,,))=0,"Defensive","Aggressive")</f>
        <v>Defensive</v>
      </c>
    </row>
    <row r="218" spans="1:34" ht="15" x14ac:dyDescent="0.2">
      <c r="A218">
        <f t="shared" si="15"/>
        <v>9</v>
      </c>
      <c r="B218">
        <f t="shared" si="16"/>
        <v>1888</v>
      </c>
      <c r="C218" s="70">
        <f t="shared" si="1"/>
        <v>1888.6666666666506</v>
      </c>
      <c r="D218" s="64" t="s">
        <v>115</v>
      </c>
      <c r="E218" s="151">
        <v>8.0873811599999996</v>
      </c>
      <c r="F218" s="152">
        <v>311.27089999999998</v>
      </c>
      <c r="G218" s="152">
        <v>241.13200000000001</v>
      </c>
      <c r="H218" s="152">
        <v>265.3326654</v>
      </c>
      <c r="I218" s="152">
        <v>311.27089999999998</v>
      </c>
      <c r="J218" s="152">
        <v>8.0873811599999996</v>
      </c>
      <c r="K218" s="152">
        <v>8.0873811599999996</v>
      </c>
      <c r="L218" s="152">
        <v>20.67</v>
      </c>
      <c r="M218" s="153">
        <v>15.987828820000001</v>
      </c>
      <c r="N218" s="17">
        <f t="shared" ref="N218:T218" si="236">F218/F217/$E218*$E217-1</f>
        <v>2.8228892662753857E-2</v>
      </c>
      <c r="O218" s="17">
        <f t="shared" si="236"/>
        <v>1.0376035435147868E-2</v>
      </c>
      <c r="P218" s="17">
        <f t="shared" si="236"/>
        <v>4.1833333630134639E-3</v>
      </c>
      <c r="Q218" s="17">
        <f t="shared" si="236"/>
        <v>2.8228892662753857E-2</v>
      </c>
      <c r="R218" s="17">
        <f t="shared" si="236"/>
        <v>0</v>
      </c>
      <c r="S218" s="17">
        <f t="shared" si="236"/>
        <v>0</v>
      </c>
      <c r="T218" s="17">
        <f t="shared" si="236"/>
        <v>0</v>
      </c>
      <c r="U218" s="240">
        <v>0</v>
      </c>
      <c r="V218" s="240">
        <v>0</v>
      </c>
      <c r="W218" s="223">
        <f t="shared" ca="1" si="230"/>
        <v>2.3205209917428301E-2</v>
      </c>
      <c r="X218" s="223">
        <f>MMULT(N218:T218,'Parameters &amp; Main Results'!$B$12:$B$18)-'Parameters &amp; Main Results'!$B$22/12+MMULT(U218:V218,'Parameters &amp; Main Results'!$B$20:$B$21)</f>
        <v>2.3205209917428301E-2</v>
      </c>
      <c r="Y218" s="223">
        <f>MMULT(N218:T218,'Parameters &amp; Main Results'!$C$12:$C$18)-'Parameters &amp; Main Results'!$C$22/12+MMULT(U218:V218,'Parameters &amp; Main Results'!$C$20:$C$21)</f>
        <v>2.6401940273326593E-2</v>
      </c>
      <c r="Z218" s="17">
        <f t="shared" ca="1" si="215"/>
        <v>1554.8394453098715</v>
      </c>
      <c r="AA218" s="70">
        <f ca="1">Z218/OFFSET(Z218,'Parameters &amp; Main Results'!$B$38,0)</f>
        <v>8.4315410228555514</v>
      </c>
      <c r="AB218" s="70">
        <f ca="1">SUMPRODUCT(Z218:OFFSET(Z218,'Parameters &amp; Main Results'!$B$38-1,0), 'Cash Flow Assist'!$P$11:OFFSET('Cash Flow Assist'!$P$11,'Parameters &amp; Main Results'!$B$38-1,0)  )/OFFSET(Z218,'Parameters &amp; Main Results'!$B$38,0)</f>
        <v>2015.4412839616302</v>
      </c>
      <c r="AC218" s="70">
        <f ca="1">SUMPRODUCT(Z218:OFFSET(Z218,'Parameters &amp; Main Results'!$B$38-1,0),'Parameters &amp; Main Results'!$B$42:OFFSET('Parameters &amp; Main Results'!$B$42,'Parameters &amp; Main Results'!$B$38-1,0)   )/OFFSET(Z218,'Parameters &amp; Main Results'!$B$38,0)</f>
        <v>0</v>
      </c>
      <c r="AD218" s="155">
        <f t="shared" si="4"/>
        <v>-4.326233265008339E-2</v>
      </c>
      <c r="AE218" s="252">
        <f t="shared" ca="1" si="225"/>
        <v>282.00940000000003</v>
      </c>
      <c r="AF218" s="253">
        <f t="shared" ca="1" si="227"/>
        <v>0.10376072570630608</v>
      </c>
      <c r="AG218" s="258">
        <f t="shared" ca="1" si="228"/>
        <v>0</v>
      </c>
      <c r="AH218" s="227" t="str">
        <f ca="1">IF(SUM(AG218:OFFSET(AG218,(-HoldAggressiveTime-1),0,,))=0,"Defensive","Aggressive")</f>
        <v>Defensive</v>
      </c>
    </row>
    <row r="219" spans="1:34" ht="15" x14ac:dyDescent="0.2">
      <c r="A219">
        <f t="shared" si="15"/>
        <v>10</v>
      </c>
      <c r="B219">
        <f t="shared" si="16"/>
        <v>1888</v>
      </c>
      <c r="C219" s="70">
        <f t="shared" si="1"/>
        <v>1888.7499999999839</v>
      </c>
      <c r="D219" s="64" t="s">
        <v>115</v>
      </c>
      <c r="E219" s="151">
        <v>8.18251405</v>
      </c>
      <c r="F219" s="152">
        <v>310.55410000000001</v>
      </c>
      <c r="G219" s="152">
        <v>239.5438</v>
      </c>
      <c r="H219" s="152">
        <v>266.44264038</v>
      </c>
      <c r="I219" s="152">
        <v>310.55410000000001</v>
      </c>
      <c r="J219" s="152">
        <v>8.18251405</v>
      </c>
      <c r="K219" s="152">
        <v>8.18251405</v>
      </c>
      <c r="L219" s="152">
        <v>20.67</v>
      </c>
      <c r="M219" s="153">
        <v>15.71594187</v>
      </c>
      <c r="N219" s="17">
        <f t="shared" ref="N219:T219" si="237">F219/F218/$E219*$E218-1</f>
        <v>-1.3902408257522758E-2</v>
      </c>
      <c r="O219" s="17">
        <f t="shared" si="237"/>
        <v>-1.8136222098256716E-2</v>
      </c>
      <c r="P219" s="17">
        <f t="shared" si="237"/>
        <v>-7.4916680312238082E-3</v>
      </c>
      <c r="Q219" s="17">
        <f t="shared" si="237"/>
        <v>-1.3902408257522758E-2</v>
      </c>
      <c r="R219" s="17">
        <f t="shared" si="237"/>
        <v>0</v>
      </c>
      <c r="S219" s="17">
        <f t="shared" si="237"/>
        <v>0</v>
      </c>
      <c r="T219" s="17">
        <f t="shared" si="237"/>
        <v>-1.1626364393471533E-2</v>
      </c>
      <c r="U219" s="240">
        <v>0</v>
      </c>
      <c r="V219" s="240">
        <v>0</v>
      </c>
      <c r="W219" s="223">
        <f t="shared" ca="1" si="230"/>
        <v>-1.4677035499133656E-2</v>
      </c>
      <c r="X219" s="223">
        <f>MMULT(N219:T219,'Parameters &amp; Main Results'!$B$12:$B$18)-'Parameters &amp; Main Results'!$B$22/12+MMULT(U219:V219,'Parameters &amp; Main Results'!$B$20:$B$21)</f>
        <v>-1.4677035499133656E-2</v>
      </c>
      <c r="Y219" s="223">
        <f>MMULT(N219:T219,'Parameters &amp; Main Results'!$C$12:$C$18)-'Parameters &amp; Main Results'!$C$22/12+MMULT(U219:V219,'Parameters &amp; Main Results'!$C$20:$C$21)</f>
        <v>-1.4367456308262822E-2</v>
      </c>
      <c r="Z219" s="17">
        <f t="shared" ca="1" si="215"/>
        <v>1519.5773342820896</v>
      </c>
      <c r="AA219" s="70">
        <f ca="1">Z219/OFFSET(Z219,'Parameters &amp; Main Results'!$B$38,0)</f>
        <v>7.559817376966361</v>
      </c>
      <c r="AB219" s="70">
        <f ca="1">SUMPRODUCT(Z219:OFFSET(Z219,'Parameters &amp; Main Results'!$B$38-1,0), 'Cash Flow Assist'!$P$11:OFFSET('Cash Flow Assist'!$P$11,'Parameters &amp; Main Results'!$B$38-1,0)  )/OFFSET(Z219,'Parameters &amp; Main Results'!$B$38,0)</f>
        <v>1842.1835736066948</v>
      </c>
      <c r="AC219" s="70">
        <f ca="1">SUMPRODUCT(Z219:OFFSET(Z219,'Parameters &amp; Main Results'!$B$38-1,0),'Parameters &amp; Main Results'!$B$42:OFFSET('Parameters &amp; Main Results'!$B$42,'Parameters &amp; Main Results'!$B$38-1,0)   )/OFFSET(Z219,'Parameters &amp; Main Results'!$B$38,0)</f>
        <v>0</v>
      </c>
      <c r="AD219" s="155">
        <f t="shared" si="4"/>
        <v>-5.6563290296931967E-2</v>
      </c>
      <c r="AE219" s="252">
        <f t="shared" ca="1" si="225"/>
        <v>285.00420000000003</v>
      </c>
      <c r="AF219" s="253">
        <f t="shared" ca="1" si="227"/>
        <v>8.9647450809496765E-2</v>
      </c>
      <c r="AG219" s="258">
        <f t="shared" ca="1" si="228"/>
        <v>0</v>
      </c>
      <c r="AH219" s="227" t="str">
        <f ca="1">IF(SUM(AG219:OFFSET(AG219,(-HoldAggressiveTime-1),0,,))=0,"Defensive","Aggressive")</f>
        <v>Defensive</v>
      </c>
    </row>
    <row r="220" spans="1:34" ht="15" x14ac:dyDescent="0.2">
      <c r="A220">
        <f t="shared" si="15"/>
        <v>11</v>
      </c>
      <c r="B220">
        <f t="shared" si="16"/>
        <v>1888</v>
      </c>
      <c r="C220" s="70">
        <f t="shared" si="1"/>
        <v>1888.8333333333171</v>
      </c>
      <c r="D220" s="64" t="s">
        <v>115</v>
      </c>
      <c r="E220" s="151">
        <v>8.2776793400000006</v>
      </c>
      <c r="F220" s="152">
        <v>305.1397</v>
      </c>
      <c r="G220" s="152">
        <v>239.9314</v>
      </c>
      <c r="H220" s="152">
        <v>267.55725876000002</v>
      </c>
      <c r="I220" s="152">
        <v>305.1397</v>
      </c>
      <c r="J220" s="152">
        <v>8.2776793400000006</v>
      </c>
      <c r="K220" s="152">
        <v>8.2776793400000006</v>
      </c>
      <c r="L220" s="152">
        <v>20.67</v>
      </c>
      <c r="M220" s="153">
        <v>15.22374902</v>
      </c>
      <c r="N220" s="17">
        <f t="shared" ref="N220:T220" si="238">F220/F219/$E220*$E219-1</f>
        <v>-2.8730818756642851E-2</v>
      </c>
      <c r="O220" s="17">
        <f t="shared" si="238"/>
        <v>-9.8971414027396731E-3</v>
      </c>
      <c r="P220" s="17">
        <f t="shared" si="238"/>
        <v>-7.3613755363337585E-3</v>
      </c>
      <c r="Q220" s="17">
        <f t="shared" si="238"/>
        <v>-2.8730818756642851E-2</v>
      </c>
      <c r="R220" s="17">
        <f t="shared" si="238"/>
        <v>0</v>
      </c>
      <c r="S220" s="17">
        <f t="shared" si="238"/>
        <v>0</v>
      </c>
      <c r="T220" s="17">
        <f t="shared" si="238"/>
        <v>-1.1496614702158903E-2</v>
      </c>
      <c r="U220" s="240">
        <v>0</v>
      </c>
      <c r="V220" s="240">
        <v>0</v>
      </c>
      <c r="W220" s="223">
        <f t="shared" ca="1" si="230"/>
        <v>-2.4144039749804683E-2</v>
      </c>
      <c r="X220" s="223">
        <f>MMULT(N220:T220,'Parameters &amp; Main Results'!$B$12:$B$18)-'Parameters &amp; Main Results'!$B$22/12+MMULT(U220:V220,'Parameters &amp; Main Results'!$B$20:$B$21)</f>
        <v>-2.4144039749804683E-2</v>
      </c>
      <c r="Y220" s="223">
        <f>MMULT(N220:T220,'Parameters &amp; Main Results'!$C$12:$C$18)-'Parameters &amp; Main Results'!$C$22/12+MMULT(U220:V220,'Parameters &amp; Main Results'!$C$20:$C$21)</f>
        <v>-2.6889117687919201E-2</v>
      </c>
      <c r="Z220" s="17">
        <f t="shared" ca="1" si="215"/>
        <v>1542.2124410262372</v>
      </c>
      <c r="AA220" s="70">
        <f ca="1">Z220/OFFSET(Z220,'Parameters &amp; Main Results'!$B$38,0)</f>
        <v>7.171270691361018</v>
      </c>
      <c r="AB220" s="70">
        <f ca="1">SUMPRODUCT(Z220:OFFSET(Z220,'Parameters &amp; Main Results'!$B$38-1,0), 'Cash Flow Assist'!$P$11:OFFSET('Cash Flow Assist'!$P$11,'Parameters &amp; Main Results'!$B$38-1,0)  )/OFFSET(Z220,'Parameters &amp; Main Results'!$B$38,0)</f>
        <v>1715.7226556552675</v>
      </c>
      <c r="AC220" s="70">
        <f ca="1">SUMPRODUCT(Z220:OFFSET(Z220,'Parameters &amp; Main Results'!$B$38-1,0),'Parameters &amp; Main Results'!$B$42:OFFSET('Parameters &amp; Main Results'!$B$42,'Parameters &amp; Main Results'!$B$38-1,0)   )/OFFSET(Z220,'Parameters &amp; Main Results'!$B$38,0)</f>
        <v>0</v>
      </c>
      <c r="AD220" s="155">
        <f t="shared" si="4"/>
        <v>-8.3668999411774303E-2</v>
      </c>
      <c r="AE220" s="252">
        <f t="shared" ca="1" si="225"/>
        <v>293.32400000000001</v>
      </c>
      <c r="AF220" s="253">
        <f t="shared" ca="1" si="227"/>
        <v>4.0282077157000426E-2</v>
      </c>
      <c r="AG220" s="258">
        <f t="shared" ca="1" si="228"/>
        <v>0</v>
      </c>
      <c r="AH220" s="227" t="str">
        <f ca="1">IF(SUM(AG220:OFFSET(AG220,(-HoldAggressiveTime-1),0,,))=0,"Defensive","Aggressive")</f>
        <v>Defensive</v>
      </c>
    </row>
    <row r="221" spans="1:34" ht="15" x14ac:dyDescent="0.2">
      <c r="A221">
        <f t="shared" si="15"/>
        <v>12</v>
      </c>
      <c r="B221">
        <f t="shared" si="16"/>
        <v>1888</v>
      </c>
      <c r="C221" s="70">
        <f t="shared" si="1"/>
        <v>1888.9166666666504</v>
      </c>
      <c r="D221" s="64" t="s">
        <v>115</v>
      </c>
      <c r="E221" s="151">
        <v>8.2776793400000006</v>
      </c>
      <c r="F221" s="152">
        <v>300.29169999999999</v>
      </c>
      <c r="G221" s="152">
        <v>241.3878</v>
      </c>
      <c r="H221" s="152">
        <v>268.67653996000001</v>
      </c>
      <c r="I221" s="152">
        <v>300.29169999999999</v>
      </c>
      <c r="J221" s="152">
        <v>8.2776793400000006</v>
      </c>
      <c r="K221" s="152">
        <v>8.2776793400000006</v>
      </c>
      <c r="L221" s="152">
        <v>20.67</v>
      </c>
      <c r="M221" s="153">
        <v>14.946748299999999</v>
      </c>
      <c r="N221" s="17">
        <f t="shared" ref="N221:T221" si="239">F221/F220/$E221*$E220-1</f>
        <v>-1.5887804831688612E-2</v>
      </c>
      <c r="O221" s="17">
        <f t="shared" si="239"/>
        <v>6.0700683612064932E-3</v>
      </c>
      <c r="P221" s="17">
        <f t="shared" si="239"/>
        <v>4.1833333365250969E-3</v>
      </c>
      <c r="Q221" s="17">
        <f t="shared" si="239"/>
        <v>-1.5887804831688612E-2</v>
      </c>
      <c r="R221" s="17">
        <f t="shared" si="239"/>
        <v>0</v>
      </c>
      <c r="S221" s="17">
        <f t="shared" si="239"/>
        <v>0</v>
      </c>
      <c r="T221" s="17">
        <f t="shared" si="239"/>
        <v>0</v>
      </c>
      <c r="U221" s="240">
        <v>0</v>
      </c>
      <c r="V221" s="240">
        <v>0</v>
      </c>
      <c r="W221" s="223">
        <f t="shared" ca="1" si="230"/>
        <v>-1.0743506618191827E-2</v>
      </c>
      <c r="X221" s="223">
        <f>MMULT(N221:T221,'Parameters &amp; Main Results'!$B$12:$B$18)-'Parameters &amp; Main Results'!$B$22/12+MMULT(U221:V221,'Parameters &amp; Main Results'!$B$20:$B$21)</f>
        <v>-1.0743506618191827E-2</v>
      </c>
      <c r="Y221" s="223">
        <f>MMULT(N221:T221,'Parameters &amp; Main Results'!$C$12:$C$18)-'Parameters &amp; Main Results'!$C$22/12+MMULT(U221:V221,'Parameters &amp; Main Results'!$C$20:$C$21)</f>
        <v>-1.373368417906577E-2</v>
      </c>
      <c r="Z221" s="17">
        <f t="shared" ca="1" si="215"/>
        <v>1580.3689313234675</v>
      </c>
      <c r="AA221" s="70">
        <f ca="1">Z221/OFFSET(Z221,'Parameters &amp; Main Results'!$B$38,0)</f>
        <v>7.9140451220098713</v>
      </c>
      <c r="AB221" s="70">
        <f ca="1">SUMPRODUCT(Z221:OFFSET(Z221,'Parameters &amp; Main Results'!$B$38-1,0), 'Cash Flow Assist'!$P$11:OFFSET('Cash Flow Assist'!$P$11,'Parameters &amp; Main Results'!$B$38-1,0)  )/OFFSET(Z221,'Parameters &amp; Main Results'!$B$38,0)</f>
        <v>1841.0699279159969</v>
      </c>
      <c r="AC221" s="70">
        <f ca="1">SUMPRODUCT(Z221:OFFSET(Z221,'Parameters &amp; Main Results'!$B$38-1,0),'Parameters &amp; Main Results'!$B$42:OFFSET('Parameters &amp; Main Results'!$B$42,'Parameters &amp; Main Results'!$B$38-1,0)   )/OFFSET(Z221,'Parameters &amp; Main Results'!$B$38,0)</f>
        <v>0</v>
      </c>
      <c r="AD221" s="155">
        <f t="shared" si="4"/>
        <v>-9.8227487510345934E-2</v>
      </c>
      <c r="AE221" s="252">
        <f t="shared" ca="1" si="225"/>
        <v>301.66669999999999</v>
      </c>
      <c r="AF221" s="253">
        <f t="shared" ca="1" si="227"/>
        <v>-4.5580105460761829E-3</v>
      </c>
      <c r="AG221" s="258">
        <f t="shared" ca="1" si="228"/>
        <v>0</v>
      </c>
      <c r="AH221" s="227" t="str">
        <f ca="1">IF(SUM(AG221:OFFSET(AG221,(-HoldAggressiveTime-1),0,,))=0,"Defensive","Aggressive")</f>
        <v>Defensive</v>
      </c>
    </row>
    <row r="222" spans="1:34" ht="15" x14ac:dyDescent="0.2">
      <c r="A222">
        <f t="shared" si="15"/>
        <v>1</v>
      </c>
      <c r="B222">
        <f t="shared" si="16"/>
        <v>1889</v>
      </c>
      <c r="C222" s="70">
        <f t="shared" si="1"/>
        <v>1888.9999999999836</v>
      </c>
      <c r="D222" s="64" t="s">
        <v>115</v>
      </c>
      <c r="E222" s="151">
        <v>7.99223207</v>
      </c>
      <c r="F222" s="152">
        <v>307.09829999999999</v>
      </c>
      <c r="G222" s="152">
        <v>240.3571</v>
      </c>
      <c r="H222" s="152">
        <v>269.72437846000003</v>
      </c>
      <c r="I222" s="152">
        <v>307.09829999999999</v>
      </c>
      <c r="J222" s="152">
        <v>7.99223207</v>
      </c>
      <c r="K222" s="152">
        <v>7.99223207</v>
      </c>
      <c r="L222" s="152">
        <v>20.67</v>
      </c>
      <c r="M222" s="153">
        <v>15.802286069999999</v>
      </c>
      <c r="N222" s="17">
        <f t="shared" ref="N222:T222" si="240">F222/F221/$E222*$E221-1</f>
        <v>5.9191767346063795E-2</v>
      </c>
      <c r="O222" s="17">
        <f t="shared" si="240"/>
        <v>3.12931938658918E-2</v>
      </c>
      <c r="P222" s="17">
        <f t="shared" si="240"/>
        <v>3.975487904544206E-2</v>
      </c>
      <c r="Q222" s="17">
        <f t="shared" si="240"/>
        <v>5.9191767346063795E-2</v>
      </c>
      <c r="R222" s="17">
        <f t="shared" si="240"/>
        <v>0</v>
      </c>
      <c r="S222" s="17">
        <f t="shared" si="240"/>
        <v>0</v>
      </c>
      <c r="T222" s="17">
        <f t="shared" si="240"/>
        <v>3.5715588273702359E-2</v>
      </c>
      <c r="U222" s="240">
        <v>0</v>
      </c>
      <c r="V222" s="240">
        <v>0</v>
      </c>
      <c r="W222" s="223">
        <f t="shared" ca="1" si="230"/>
        <v>5.2396577029744658E-2</v>
      </c>
      <c r="X222" s="223">
        <f>MMULT(N222:T222,'Parameters &amp; Main Results'!$B$12:$B$18)-'Parameters &amp; Main Results'!$B$22/12+MMULT(U222:V222,'Parameters &amp; Main Results'!$B$20:$B$21)</f>
        <v>5.2396577029744658E-2</v>
      </c>
      <c r="Y222" s="223">
        <f>MMULT(N222:T222,'Parameters &amp; Main Results'!$C$12:$C$18)-'Parameters &amp; Main Results'!$C$22/12+MMULT(U222:V222,'Parameters &amp; Main Results'!$C$20:$C$21)</f>
        <v>5.6360243331379928E-2</v>
      </c>
      <c r="Z222" s="17">
        <f t="shared" ca="1" si="215"/>
        <v>1597.5320272307949</v>
      </c>
      <c r="AA222" s="70">
        <f ca="1">Z222/OFFSET(Z222,'Parameters &amp; Main Results'!$B$38,0)</f>
        <v>8.1436240556741097</v>
      </c>
      <c r="AB222" s="70">
        <f ca="1">SUMPRODUCT(Z222:OFFSET(Z222,'Parameters &amp; Main Results'!$B$38-1,0), 'Cash Flow Assist'!$P$11:OFFSET('Cash Flow Assist'!$P$11,'Parameters &amp; Main Results'!$B$38-1,0)  )/OFFSET(Z222,'Parameters &amp; Main Results'!$B$38,0)</f>
        <v>1867.0861062892448</v>
      </c>
      <c r="AC222" s="70">
        <f ca="1">SUMPRODUCT(Z222:OFFSET(Z222,'Parameters &amp; Main Results'!$B$38-1,0),'Parameters &amp; Main Results'!$B$42:OFFSET('Parameters &amp; Main Results'!$B$42,'Parameters &amp; Main Results'!$B$38-1,0)   )/OFFSET(Z222,'Parameters &amp; Main Results'!$B$38,0)</f>
        <v>0</v>
      </c>
      <c r="AD222" s="155">
        <f t="shared" si="4"/>
        <v>-4.4849978751982933E-2</v>
      </c>
      <c r="AE222" s="252">
        <f t="shared" ca="1" si="225"/>
        <v>310.03550000000001</v>
      </c>
      <c r="AF222" s="253">
        <f t="shared" ca="1" si="227"/>
        <v>-9.4737538120635168E-3</v>
      </c>
      <c r="AG222" s="258">
        <f t="shared" ca="1" si="228"/>
        <v>0</v>
      </c>
      <c r="AH222" s="227" t="str">
        <f ca="1">IF(SUM(AG222:OFFSET(AG222,(-HoldAggressiveTime-1),0,,))=0,"Defensive","Aggressive")</f>
        <v>Defensive</v>
      </c>
    </row>
    <row r="223" spans="1:34" ht="15" x14ac:dyDescent="0.2">
      <c r="A223">
        <f t="shared" si="15"/>
        <v>2</v>
      </c>
      <c r="B223">
        <f t="shared" si="16"/>
        <v>1889</v>
      </c>
      <c r="C223" s="70">
        <f t="shared" si="1"/>
        <v>1889.0833333333169</v>
      </c>
      <c r="D223" s="64" t="s">
        <v>115</v>
      </c>
      <c r="E223" s="151">
        <v>7.8970910700000001</v>
      </c>
      <c r="F223" s="152">
        <v>311.60340000000002</v>
      </c>
      <c r="G223" s="152">
        <v>243.35730000000001</v>
      </c>
      <c r="H223" s="152">
        <v>270.77630354000001</v>
      </c>
      <c r="I223" s="152">
        <v>311.60340000000002</v>
      </c>
      <c r="J223" s="152">
        <v>7.8970910700000001</v>
      </c>
      <c r="K223" s="152">
        <v>7.8970910700000001</v>
      </c>
      <c r="L223" s="152">
        <v>20.67</v>
      </c>
      <c r="M223" s="153">
        <v>16.192720449999999</v>
      </c>
      <c r="N223" s="17">
        <f t="shared" ref="N223:T223" si="241">F223/F222/$E223*$E222-1</f>
        <v>2.6894233357181996E-2</v>
      </c>
      <c r="O223" s="17">
        <f t="shared" si="241"/>
        <v>2.4680242775530603E-2</v>
      </c>
      <c r="P223" s="17">
        <f t="shared" si="241"/>
        <v>1.5994586370105202E-2</v>
      </c>
      <c r="Q223" s="17">
        <f t="shared" si="241"/>
        <v>2.6894233357181996E-2</v>
      </c>
      <c r="R223" s="17">
        <f t="shared" si="241"/>
        <v>0</v>
      </c>
      <c r="S223" s="17">
        <f t="shared" si="241"/>
        <v>0</v>
      </c>
      <c r="T223" s="17">
        <f t="shared" si="241"/>
        <v>1.2047600712296269E-2</v>
      </c>
      <c r="U223" s="240">
        <v>0</v>
      </c>
      <c r="V223" s="240">
        <v>0</v>
      </c>
      <c r="W223" s="223">
        <f t="shared" ca="1" si="230"/>
        <v>2.5667436941940763E-2</v>
      </c>
      <c r="X223" s="223">
        <f>MMULT(N223:T223,'Parameters &amp; Main Results'!$B$12:$B$18)-'Parameters &amp; Main Results'!$B$22/12+MMULT(U223:V223,'Parameters &amp; Main Results'!$B$20:$B$21)</f>
        <v>2.5667436941940763E-2</v>
      </c>
      <c r="Y223" s="223">
        <f>MMULT(N223:T223,'Parameters &amp; Main Results'!$C$12:$C$18)-'Parameters &amp; Main Results'!$C$22/12+MMULT(U223:V223,'Parameters &amp; Main Results'!$C$20:$C$21)</f>
        <v>2.663116763235019E-2</v>
      </c>
      <c r="Z223" s="17">
        <f t="shared" ca="1" si="215"/>
        <v>1517.9943208667835</v>
      </c>
      <c r="AA223" s="70">
        <f ca="1">Z223/OFFSET(Z223,'Parameters &amp; Main Results'!$B$38,0)</f>
        <v>8.4148922373737456</v>
      </c>
      <c r="AB223" s="70">
        <f ca="1">SUMPRODUCT(Z223:OFFSET(Z223,'Parameters &amp; Main Results'!$B$38-1,0), 'Cash Flow Assist'!$P$11:OFFSET('Cash Flow Assist'!$P$11,'Parameters &amp; Main Results'!$B$38-1,0)  )/OFFSET(Z223,'Parameters &amp; Main Results'!$B$38,0)</f>
        <v>2022.5989761531694</v>
      </c>
      <c r="AC223" s="70">
        <f ca="1">SUMPRODUCT(Z223:OFFSET(Z223,'Parameters &amp; Main Results'!$B$38-1,0),'Parameters &amp; Main Results'!$B$42:OFFSET('Parameters &amp; Main Results'!$B$42,'Parameters &amp; Main Results'!$B$38-1,0)   )/OFFSET(Z223,'Parameters &amp; Main Results'!$B$38,0)</f>
        <v>0</v>
      </c>
      <c r="AD223" s="155">
        <f t="shared" si="4"/>
        <v>-1.9161951189421433E-2</v>
      </c>
      <c r="AE223" s="252">
        <f t="shared" ca="1" si="225"/>
        <v>302.93470000000002</v>
      </c>
      <c r="AF223" s="253">
        <f t="shared" ca="1" si="227"/>
        <v>2.8615737979175052E-2</v>
      </c>
      <c r="AG223" s="258">
        <f t="shared" ca="1" si="228"/>
        <v>0</v>
      </c>
      <c r="AH223" s="227" t="str">
        <f ca="1">IF(SUM(AG223:OFFSET(AG223,(-HoldAggressiveTime-1),0,,))=0,"Defensive","Aggressive")</f>
        <v>Defensive</v>
      </c>
    </row>
    <row r="224" spans="1:34" ht="15" x14ac:dyDescent="0.2">
      <c r="A224">
        <f t="shared" si="15"/>
        <v>3</v>
      </c>
      <c r="B224">
        <f t="shared" si="16"/>
        <v>1889</v>
      </c>
      <c r="C224" s="70">
        <f t="shared" si="1"/>
        <v>1889.1666666666501</v>
      </c>
      <c r="D224" s="64" t="s">
        <v>115</v>
      </c>
      <c r="E224" s="151">
        <v>7.8019419799999996</v>
      </c>
      <c r="F224" s="152">
        <v>306.12790000000001</v>
      </c>
      <c r="G224" s="152">
        <v>246.35679999999999</v>
      </c>
      <c r="H224" s="152">
        <v>271.83233111999999</v>
      </c>
      <c r="I224" s="152">
        <v>306.12790000000001</v>
      </c>
      <c r="J224" s="152">
        <v>7.8019419799999996</v>
      </c>
      <c r="K224" s="152">
        <v>7.8019419799999996</v>
      </c>
      <c r="L224" s="152">
        <v>20.67</v>
      </c>
      <c r="M224" s="153">
        <v>16.065045359999999</v>
      </c>
      <c r="N224" s="17">
        <f t="shared" ref="N224:T224" si="242">F224/F223/$E224*$E223-1</f>
        <v>-5.5907519576323672E-3</v>
      </c>
      <c r="O224" s="17">
        <f t="shared" si="242"/>
        <v>2.4671379697407847E-2</v>
      </c>
      <c r="P224" s="17">
        <f t="shared" si="242"/>
        <v>1.6143127619361985E-2</v>
      </c>
      <c r="Q224" s="17">
        <f t="shared" si="242"/>
        <v>-5.5907519576323672E-3</v>
      </c>
      <c r="R224" s="17">
        <f t="shared" si="242"/>
        <v>0</v>
      </c>
      <c r="S224" s="17">
        <f t="shared" si="242"/>
        <v>0</v>
      </c>
      <c r="T224" s="17">
        <f t="shared" si="242"/>
        <v>1.2195564930361114E-2</v>
      </c>
      <c r="U224" s="240">
        <v>0</v>
      </c>
      <c r="V224" s="240">
        <v>0</v>
      </c>
      <c r="W224" s="223">
        <f t="shared" ca="1" si="230"/>
        <v>1.3093235511086841E-3</v>
      </c>
      <c r="X224" s="223">
        <f>MMULT(N224:T224,'Parameters &amp; Main Results'!$B$12:$B$18)-'Parameters &amp; Main Results'!$B$22/12+MMULT(U224:V224,'Parameters &amp; Main Results'!$B$20:$B$21)</f>
        <v>1.3093235511086841E-3</v>
      </c>
      <c r="Y224" s="223">
        <f>MMULT(N224:T224,'Parameters &amp; Main Results'!$C$12:$C$18)-'Parameters &amp; Main Results'!$C$22/12+MMULT(U224:V224,'Parameters &amp; Main Results'!$C$20:$C$21)</f>
        <v>-2.6062054587950127E-3</v>
      </c>
      <c r="Z224" s="17">
        <f t="shared" ca="1" si="215"/>
        <v>1480.0063511743442</v>
      </c>
      <c r="AA224" s="70">
        <f ca="1">Z224/OFFSET(Z224,'Parameters &amp; Main Results'!$B$38,0)</f>
        <v>7.9635851596258602</v>
      </c>
      <c r="AB224" s="70">
        <f ca="1">SUMPRODUCT(Z224:OFFSET(Z224,'Parameters &amp; Main Results'!$B$38-1,0), 'Cash Flow Assist'!$P$11:OFFSET('Cash Flow Assist'!$P$11,'Parameters &amp; Main Results'!$B$38-1,0)  )/OFFSET(Z224,'Parameters &amp; Main Results'!$B$38,0)</f>
        <v>1956.0563510548905</v>
      </c>
      <c r="AC224" s="70">
        <f ca="1">SUMPRODUCT(Z224:OFFSET(Z224,'Parameters &amp; Main Results'!$B$38-1,0),'Parameters &amp; Main Results'!$B$42:OFFSET('Parameters &amp; Main Results'!$B$42,'Parameters &amp; Main Results'!$B$38-1,0)   )/OFFSET(Z224,'Parameters &amp; Main Results'!$B$38,0)</f>
        <v>0</v>
      </c>
      <c r="AD224" s="155">
        <f t="shared" si="4"/>
        <v>-2.4645573430929435E-2</v>
      </c>
      <c r="AE224" s="252">
        <f t="shared" ca="1" si="225"/>
        <v>300.64609999999999</v>
      </c>
      <c r="AF224" s="253">
        <f t="shared" ca="1" si="227"/>
        <v>1.8233398005162951E-2</v>
      </c>
      <c r="AG224" s="258">
        <f t="shared" ca="1" si="228"/>
        <v>0</v>
      </c>
      <c r="AH224" s="227" t="str">
        <f ca="1">IF(SUM(AG224:OFFSET(AG224,(-HoldAggressiveTime-1),0,,))=0,"Defensive","Aggressive")</f>
        <v>Defensive</v>
      </c>
    </row>
    <row r="225" spans="1:34" ht="15" x14ac:dyDescent="0.2">
      <c r="A225">
        <f t="shared" si="15"/>
        <v>4</v>
      </c>
      <c r="B225">
        <f t="shared" si="16"/>
        <v>1889</v>
      </c>
      <c r="C225" s="70">
        <f t="shared" si="1"/>
        <v>1889.2499999999834</v>
      </c>
      <c r="D225" s="64" t="s">
        <v>115</v>
      </c>
      <c r="E225" s="151">
        <v>7.8019419799999996</v>
      </c>
      <c r="F225" s="152">
        <v>306.53609999999998</v>
      </c>
      <c r="G225" s="152">
        <v>245.31489999999999</v>
      </c>
      <c r="H225" s="152">
        <v>272.89247720999998</v>
      </c>
      <c r="I225" s="152">
        <v>306.53609999999998</v>
      </c>
      <c r="J225" s="152">
        <v>7.8019419799999996</v>
      </c>
      <c r="K225" s="152">
        <v>7.8019419799999996</v>
      </c>
      <c r="L225" s="152">
        <v>20.67</v>
      </c>
      <c r="M225" s="153">
        <v>16.050104529999999</v>
      </c>
      <c r="N225" s="17">
        <f t="shared" ref="N225:T225" si="243">F225/F224/$E225*$E224-1</f>
        <v>1.3334295893969728E-3</v>
      </c>
      <c r="O225" s="17">
        <f t="shared" si="243"/>
        <v>-4.2292317484233788E-3</v>
      </c>
      <c r="P225" s="17">
        <f t="shared" si="243"/>
        <v>3.8999999949673736E-3</v>
      </c>
      <c r="Q225" s="17">
        <f t="shared" si="243"/>
        <v>1.3334295893969728E-3</v>
      </c>
      <c r="R225" s="17">
        <f t="shared" si="243"/>
        <v>0</v>
      </c>
      <c r="S225" s="17">
        <f t="shared" si="243"/>
        <v>0</v>
      </c>
      <c r="T225" s="17">
        <f t="shared" si="243"/>
        <v>0</v>
      </c>
      <c r="U225" s="240">
        <v>0</v>
      </c>
      <c r="V225" s="240">
        <v>0</v>
      </c>
      <c r="W225" s="223">
        <f t="shared" ca="1" si="230"/>
        <v>1.1255917569638713E-4</v>
      </c>
      <c r="X225" s="223">
        <f>MMULT(N225:T225,'Parameters &amp; Main Results'!$B$12:$B$18)-'Parameters &amp; Main Results'!$B$22/12+MMULT(U225:V225,'Parameters &amp; Main Results'!$B$20:$B$21)</f>
        <v>1.1255917569638713E-4</v>
      </c>
      <c r="Y225" s="223">
        <f>MMULT(N225:T225,'Parameters &amp; Main Results'!$C$12:$C$18)-'Parameters &amp; Main Results'!$C$22/12+MMULT(U225:V225,'Parameters &amp; Main Results'!$C$20:$C$21)</f>
        <v>7.3549678894827106E-4</v>
      </c>
      <c r="Z225" s="17">
        <f t="shared" ca="1" si="215"/>
        <v>1478.071077901835</v>
      </c>
      <c r="AA225" s="70">
        <f ca="1">Z225/OFFSET(Z225,'Parameters &amp; Main Results'!$B$38,0)</f>
        <v>7.9916950273979444</v>
      </c>
      <c r="AB225" s="70">
        <f ca="1">SUMPRODUCT(Z225:OFFSET(Z225,'Parameters &amp; Main Results'!$B$38-1,0), 'Cash Flow Assist'!$P$11:OFFSET('Cash Flow Assist'!$P$11,'Parameters &amp; Main Results'!$B$38-1,0)  )/OFFSET(Z225,'Parameters &amp; Main Results'!$B$38,0)</f>
        <v>1958.533675821991</v>
      </c>
      <c r="AC225" s="70">
        <f ca="1">SUMPRODUCT(Z225:OFFSET(Z225,'Parameters &amp; Main Results'!$B$38-1,0),'Parameters &amp; Main Results'!$B$42:OFFSET('Parameters &amp; Main Results'!$B$42,'Parameters &amp; Main Results'!$B$38-1,0)   )/OFFSET(Z225,'Parameters &amp; Main Results'!$B$38,0)</f>
        <v>0</v>
      </c>
      <c r="AD225" s="155">
        <f t="shared" si="4"/>
        <v>-2.3345006978392924E-2</v>
      </c>
      <c r="AE225" s="252">
        <f t="shared" ca="1" si="225"/>
        <v>299.43119999999999</v>
      </c>
      <c r="AF225" s="253">
        <f t="shared" ca="1" si="227"/>
        <v>2.3727988265751822E-2</v>
      </c>
      <c r="AG225" s="258">
        <f t="shared" ca="1" si="228"/>
        <v>0</v>
      </c>
      <c r="AH225" s="227" t="str">
        <f ca="1">IF(SUM(AG225:OFFSET(AG225,(-HoldAggressiveTime-1),0,,))=0,"Defensive","Aggressive")</f>
        <v>Defensive</v>
      </c>
    </row>
    <row r="226" spans="1:34" ht="15" x14ac:dyDescent="0.2">
      <c r="A226">
        <f t="shared" si="15"/>
        <v>5</v>
      </c>
      <c r="B226">
        <f t="shared" si="16"/>
        <v>1889</v>
      </c>
      <c r="C226" s="70">
        <f t="shared" si="1"/>
        <v>1889.3333333333167</v>
      </c>
      <c r="D226" s="64" t="s">
        <v>115</v>
      </c>
      <c r="E226" s="151">
        <v>7.6116519</v>
      </c>
      <c r="F226" s="152">
        <v>315.81779999999998</v>
      </c>
      <c r="G226" s="152">
        <v>246.6628</v>
      </c>
      <c r="H226" s="152">
        <v>273.95675788</v>
      </c>
      <c r="I226" s="152">
        <v>315.81779999999998</v>
      </c>
      <c r="J226" s="152">
        <v>7.6116519</v>
      </c>
      <c r="K226" s="152">
        <v>7.6116519</v>
      </c>
      <c r="L226" s="152">
        <v>20.67</v>
      </c>
      <c r="M226" s="153">
        <v>16.915421080000002</v>
      </c>
      <c r="N226" s="17">
        <f t="shared" ref="N226:T226" si="244">F226/F225/$E226*$E225-1</f>
        <v>5.6036122610901185E-2</v>
      </c>
      <c r="O226" s="17">
        <f t="shared" si="244"/>
        <v>3.0631773878217805E-2</v>
      </c>
      <c r="P226" s="17">
        <f t="shared" si="244"/>
        <v>2.899733945740568E-2</v>
      </c>
      <c r="Q226" s="17">
        <f t="shared" si="244"/>
        <v>5.6036122610901185E-2</v>
      </c>
      <c r="R226" s="17">
        <f t="shared" si="244"/>
        <v>0</v>
      </c>
      <c r="S226" s="17">
        <f t="shared" si="244"/>
        <v>0</v>
      </c>
      <c r="T226" s="17">
        <f t="shared" si="244"/>
        <v>2.4999840047861266E-2</v>
      </c>
      <c r="U226" s="240">
        <v>0</v>
      </c>
      <c r="V226" s="240">
        <v>0</v>
      </c>
      <c r="W226" s="223">
        <f t="shared" ca="1" si="230"/>
        <v>4.9361772069545846E-2</v>
      </c>
      <c r="X226" s="223">
        <f>MMULT(N226:T226,'Parameters &amp; Main Results'!$B$12:$B$18)-'Parameters &amp; Main Results'!$B$22/12+MMULT(U226:V226,'Parameters &amp; Main Results'!$B$20:$B$21)</f>
        <v>4.9361772069545846E-2</v>
      </c>
      <c r="Y226" s="223">
        <f>MMULT(N226:T226,'Parameters &amp; Main Results'!$C$12:$C$18)-'Parameters &amp; Main Results'!$C$22/12+MMULT(U226:V226,'Parameters &amp; Main Results'!$C$20:$C$21)</f>
        <v>5.3454021070966182E-2</v>
      </c>
      <c r="Z226" s="17">
        <f t="shared" ca="1" si="215"/>
        <v>1477.9047261641003</v>
      </c>
      <c r="AA226" s="70">
        <f ca="1">Z226/OFFSET(Z226,'Parameters &amp; Main Results'!$B$38,0)</f>
        <v>7.8576977962487575</v>
      </c>
      <c r="AB226" s="70">
        <f ca="1">SUMPRODUCT(Z226:OFFSET(Z226,'Parameters &amp; Main Results'!$B$38-1,0), 'Cash Flow Assist'!$P$11:OFFSET('Cash Flow Assist'!$P$11,'Parameters &amp; Main Results'!$B$38-1,0)  )/OFFSET(Z226,'Parameters &amp; Main Results'!$B$38,0)</f>
        <v>1919.0363398737557</v>
      </c>
      <c r="AC226" s="70">
        <f ca="1">SUMPRODUCT(Z226:OFFSET(Z226,'Parameters &amp; Main Results'!$B$38-1,0),'Parameters &amp; Main Results'!$B$42:OFFSET('Parameters &amp; Main Results'!$B$42,'Parameters &amp; Main Results'!$B$38-1,0)   )/OFFSET(Z226,'Parameters &amp; Main Results'!$B$38,0)</f>
        <v>0</v>
      </c>
      <c r="AD226" s="155">
        <f t="shared" si="4"/>
        <v>0</v>
      </c>
      <c r="AE226" s="252">
        <f t="shared" ca="1" si="225"/>
        <v>307.40499999999997</v>
      </c>
      <c r="AF226" s="253">
        <f t="shared" ca="1" si="227"/>
        <v>2.736715408012233E-2</v>
      </c>
      <c r="AG226" s="258">
        <f t="shared" ca="1" si="228"/>
        <v>0</v>
      </c>
      <c r="AH226" s="227" t="str">
        <f ca="1">IF(SUM(AG226:OFFSET(AG226,(-HoldAggressiveTime-1),0,,))=0,"Defensive","Aggressive")</f>
        <v>Defensive</v>
      </c>
    </row>
    <row r="227" spans="1:34" ht="15" x14ac:dyDescent="0.2">
      <c r="A227">
        <f t="shared" si="15"/>
        <v>6</v>
      </c>
      <c r="B227">
        <f t="shared" si="16"/>
        <v>1889</v>
      </c>
      <c r="C227" s="70">
        <f t="shared" si="1"/>
        <v>1889.4166666666499</v>
      </c>
      <c r="D227" s="64" t="s">
        <v>115</v>
      </c>
      <c r="E227" s="151">
        <v>7.6116519</v>
      </c>
      <c r="F227" s="152">
        <v>322.18830000000003</v>
      </c>
      <c r="G227" s="152">
        <v>247.6662</v>
      </c>
      <c r="H227" s="152">
        <v>275.02518923000002</v>
      </c>
      <c r="I227" s="152">
        <v>322.18830000000003</v>
      </c>
      <c r="J227" s="152">
        <v>7.6116519</v>
      </c>
      <c r="K227" s="152">
        <v>7.6116519</v>
      </c>
      <c r="L227" s="152">
        <v>20.67</v>
      </c>
      <c r="M227" s="153">
        <v>17.219302939999999</v>
      </c>
      <c r="N227" s="17">
        <f t="shared" ref="N227:T227" si="245">F227/F226/$E227*$E226-1</f>
        <v>2.0171440621776338E-2</v>
      </c>
      <c r="O227" s="17">
        <f t="shared" si="245"/>
        <v>4.0679016049440797E-3</v>
      </c>
      <c r="P227" s="17">
        <f t="shared" si="245"/>
        <v>3.8999999790769735E-3</v>
      </c>
      <c r="Q227" s="17">
        <f t="shared" si="245"/>
        <v>2.0171440621776338E-2</v>
      </c>
      <c r="R227" s="17">
        <f t="shared" si="245"/>
        <v>0</v>
      </c>
      <c r="S227" s="17">
        <f t="shared" si="245"/>
        <v>0</v>
      </c>
      <c r="T227" s="17">
        <f t="shared" si="245"/>
        <v>0</v>
      </c>
      <c r="U227" s="240">
        <v>0</v>
      </c>
      <c r="V227" s="240">
        <v>0</v>
      </c>
      <c r="W227" s="223">
        <f t="shared" ca="1" si="230"/>
        <v>1.5900494120654404E-2</v>
      </c>
      <c r="X227" s="223">
        <f>MMULT(N227:T227,'Parameters &amp; Main Results'!$B$12:$B$18)-'Parameters &amp; Main Results'!$B$22/12+MMULT(U227:V227,'Parameters &amp; Main Results'!$B$20:$B$21)</f>
        <v>1.5900494120654404E-2</v>
      </c>
      <c r="Y227" s="223">
        <f>MMULT(N227:T227,'Parameters &amp; Main Results'!$C$12:$C$18)-'Parameters &amp; Main Results'!$C$22/12+MMULT(U227:V227,'Parameters &amp; Main Results'!$C$20:$C$21)</f>
        <v>1.8519420053426446E-2</v>
      </c>
      <c r="Z227" s="17">
        <f t="shared" ca="1" si="215"/>
        <v>1408.3843775339599</v>
      </c>
      <c r="AA227" s="70">
        <f ca="1">Z227/OFFSET(Z227,'Parameters &amp; Main Results'!$B$38,0)</f>
        <v>7.0569833586154029</v>
      </c>
      <c r="AB227" s="70">
        <f ca="1">SUMPRODUCT(Z227:OFFSET(Z227,'Parameters &amp; Main Results'!$B$38-1,0), 'Cash Flow Assist'!$P$11:OFFSET('Cash Flow Assist'!$P$11,'Parameters &amp; Main Results'!$B$38-1,0)  )/OFFSET(Z227,'Parameters &amp; Main Results'!$B$38,0)</f>
        <v>1802.0941352375246</v>
      </c>
      <c r="AC227" s="70">
        <f ca="1">SUMPRODUCT(Z227:OFFSET(Z227,'Parameters &amp; Main Results'!$B$38-1,0),'Parameters &amp; Main Results'!$B$42:OFFSET('Parameters &amp; Main Results'!$B$42,'Parameters &amp; Main Results'!$B$38-1,0)   )/OFFSET(Z227,'Parameters &amp; Main Results'!$B$38,0)</f>
        <v>0</v>
      </c>
      <c r="AD227" s="155">
        <f t="shared" si="4"/>
        <v>0</v>
      </c>
      <c r="AE227" s="252">
        <f t="shared" ca="1" si="225"/>
        <v>315.40429999999998</v>
      </c>
      <c r="AF227" s="253">
        <f t="shared" ca="1" si="227"/>
        <v>2.1508901432225398E-2</v>
      </c>
      <c r="AG227" s="258">
        <f t="shared" ca="1" si="228"/>
        <v>0</v>
      </c>
      <c r="AH227" s="227" t="str">
        <f ca="1">IF(SUM(AG227:OFFSET(AG227,(-HoldAggressiveTime-1),0,,))=0,"Defensive","Aggressive")</f>
        <v>Defensive</v>
      </c>
    </row>
    <row r="228" spans="1:34" ht="15" x14ac:dyDescent="0.2">
      <c r="A228">
        <f t="shared" si="15"/>
        <v>7</v>
      </c>
      <c r="B228">
        <f t="shared" si="16"/>
        <v>1889</v>
      </c>
      <c r="C228" s="70">
        <f t="shared" si="1"/>
        <v>1889.4999999999832</v>
      </c>
      <c r="D228" s="64" t="s">
        <v>115</v>
      </c>
      <c r="E228" s="151">
        <v>7.6116519</v>
      </c>
      <c r="F228" s="152">
        <v>316.71050000000002</v>
      </c>
      <c r="G228" s="152">
        <v>246.15090000000001</v>
      </c>
      <c r="H228" s="152">
        <v>276.09778747000001</v>
      </c>
      <c r="I228" s="152">
        <v>316.71050000000002</v>
      </c>
      <c r="J228" s="152">
        <v>7.6116519</v>
      </c>
      <c r="K228" s="152">
        <v>7.6116519</v>
      </c>
      <c r="L228" s="152">
        <v>20.67</v>
      </c>
      <c r="M228" s="153">
        <v>16.889214490000001</v>
      </c>
      <c r="N228" s="17">
        <f t="shared" ref="N228:T228" si="246">F228/F227/$E228*$E227-1</f>
        <v>-1.7001858850864582E-2</v>
      </c>
      <c r="O228" s="17">
        <f t="shared" si="246"/>
        <v>-6.1183157007294042E-3</v>
      </c>
      <c r="P228" s="17">
        <f t="shared" si="246"/>
        <v>3.9000000072828556E-3</v>
      </c>
      <c r="Q228" s="17">
        <f t="shared" si="246"/>
        <v>-1.7001858850864582E-2</v>
      </c>
      <c r="R228" s="17">
        <f t="shared" si="246"/>
        <v>0</v>
      </c>
      <c r="S228" s="17">
        <f t="shared" si="246"/>
        <v>0</v>
      </c>
      <c r="T228" s="17">
        <f t="shared" si="246"/>
        <v>0</v>
      </c>
      <c r="U228" s="240">
        <v>0</v>
      </c>
      <c r="V228" s="240">
        <v>0</v>
      </c>
      <c r="W228" s="223">
        <f t="shared" ca="1" si="230"/>
        <v>-1.4016723944960984E-2</v>
      </c>
      <c r="X228" s="223">
        <f>MMULT(N228:T228,'Parameters &amp; Main Results'!$B$12:$B$18)-'Parameters &amp; Main Results'!$B$22/12+MMULT(U228:V228,'Parameters &amp; Main Results'!$B$20:$B$21)</f>
        <v>-1.4016723944960984E-2</v>
      </c>
      <c r="Y228" s="223">
        <f>MMULT(N228:T228,'Parameters &amp; Main Results'!$C$12:$C$18)-'Parameters &amp; Main Results'!$C$22/12+MMULT(U228:V228,'Parameters &amp; Main Results'!$C$20:$C$21)</f>
        <v>-1.5955171202517732E-2</v>
      </c>
      <c r="Z228" s="17">
        <f t="shared" ca="1" si="215"/>
        <v>1386.3408726393352</v>
      </c>
      <c r="AA228" s="70">
        <f ca="1">Z228/OFFSET(Z228,'Parameters &amp; Main Results'!$B$38,0)</f>
        <v>7.0283193977457161</v>
      </c>
      <c r="AB228" s="70">
        <f ca="1">SUMPRODUCT(Z228:OFFSET(Z228,'Parameters &amp; Main Results'!$B$38-1,0), 'Cash Flow Assist'!$P$11:OFFSET('Cash Flow Assist'!$P$11,'Parameters &amp; Main Results'!$B$38-1,0)  )/OFFSET(Z228,'Parameters &amp; Main Results'!$B$38,0)</f>
        <v>1817.1839142988783</v>
      </c>
      <c r="AC228" s="70">
        <f ca="1">SUMPRODUCT(Z228:OFFSET(Z228,'Parameters &amp; Main Results'!$B$38-1,0),'Parameters &amp; Main Results'!$B$42:OFFSET('Parameters &amp; Main Results'!$B$42,'Parameters &amp; Main Results'!$B$38-1,0)   )/OFFSET(Z228,'Parameters &amp; Main Results'!$B$38,0)</f>
        <v>0</v>
      </c>
      <c r="AD228" s="155">
        <f t="shared" si="4"/>
        <v>-1.7001858850864582E-2</v>
      </c>
      <c r="AE228" s="252">
        <f t="shared" ca="1" si="225"/>
        <v>321.80220000000003</v>
      </c>
      <c r="AF228" s="253">
        <f t="shared" ca="1" si="227"/>
        <v>-1.5822452425744767E-2</v>
      </c>
      <c r="AG228" s="258">
        <f t="shared" ca="1" si="228"/>
        <v>0</v>
      </c>
      <c r="AH228" s="227" t="str">
        <f ca="1">IF(SUM(AG228:OFFSET(AG228,(-HoldAggressiveTime-1),0,,))=0,"Defensive","Aggressive")</f>
        <v>Defensive</v>
      </c>
    </row>
    <row r="229" spans="1:34" ht="15" x14ac:dyDescent="0.2">
      <c r="A229">
        <f t="shared" si="15"/>
        <v>8</v>
      </c>
      <c r="B229">
        <f t="shared" si="16"/>
        <v>1889</v>
      </c>
      <c r="C229" s="70">
        <f t="shared" si="1"/>
        <v>1889.5833333333164</v>
      </c>
      <c r="D229" s="64" t="s">
        <v>115</v>
      </c>
      <c r="E229" s="151">
        <v>7.6116519</v>
      </c>
      <c r="F229" s="152">
        <v>321.97379999999998</v>
      </c>
      <c r="G229" s="152">
        <v>246.30959999999999</v>
      </c>
      <c r="H229" s="152">
        <v>277.17456884000001</v>
      </c>
      <c r="I229" s="152">
        <v>321.97379999999998</v>
      </c>
      <c r="J229" s="152">
        <v>7.6116519</v>
      </c>
      <c r="K229" s="152">
        <v>7.6116519</v>
      </c>
      <c r="L229" s="152">
        <v>20.67</v>
      </c>
      <c r="M229" s="153">
        <v>17.131853979999999</v>
      </c>
      <c r="N229" s="17">
        <f t="shared" ref="N229:T229" si="247">F229/F228/$E229*$E228-1</f>
        <v>1.6618646997810238E-2</v>
      </c>
      <c r="O229" s="17">
        <f t="shared" si="247"/>
        <v>6.447264665698782E-4</v>
      </c>
      <c r="P229" s="17">
        <f t="shared" si="247"/>
        <v>3.8999999958964082E-3</v>
      </c>
      <c r="Q229" s="17">
        <f t="shared" si="247"/>
        <v>1.6618646997810238E-2</v>
      </c>
      <c r="R229" s="17">
        <f t="shared" si="247"/>
        <v>0</v>
      </c>
      <c r="S229" s="17">
        <f t="shared" si="247"/>
        <v>0</v>
      </c>
      <c r="T229" s="17">
        <f t="shared" si="247"/>
        <v>0</v>
      </c>
      <c r="U229" s="240">
        <v>0</v>
      </c>
      <c r="V229" s="240">
        <v>0</v>
      </c>
      <c r="W229" s="223">
        <f t="shared" ca="1" si="230"/>
        <v>1.2551263875004987E-2</v>
      </c>
      <c r="X229" s="223">
        <f>MMULT(N229:T229,'Parameters &amp; Main Results'!$B$12:$B$18)-'Parameters &amp; Main Results'!$B$22/12+MMULT(U229:V229,'Parameters &amp; Main Results'!$B$20:$B$21)</f>
        <v>1.2551263875004987E-2</v>
      </c>
      <c r="Y229" s="223">
        <f>MMULT(N229:T229,'Parameters &amp; Main Results'!$C$12:$C$18)-'Parameters &amp; Main Results'!$C$22/12+MMULT(U229:V229,'Parameters &amp; Main Results'!$C$20:$C$21)</f>
        <v>1.4979588278019535E-2</v>
      </c>
      <c r="Z229" s="17">
        <f t="shared" ca="1" si="215"/>
        <v>1406.0490743678167</v>
      </c>
      <c r="AA229" s="70">
        <f ca="1">Z229/OFFSET(Z229,'Parameters &amp; Main Results'!$B$38,0)</f>
        <v>6.5326061347462465</v>
      </c>
      <c r="AB229" s="70">
        <f ca="1">SUMPRODUCT(Z229:OFFSET(Z229,'Parameters &amp; Main Results'!$B$38-1,0), 'Cash Flow Assist'!$P$11:OFFSET('Cash Flow Assist'!$P$11,'Parameters &amp; Main Results'!$B$38-1,0)  )/OFFSET(Z229,'Parameters &amp; Main Results'!$B$38,0)</f>
        <v>1659.8173323495362</v>
      </c>
      <c r="AC229" s="70">
        <f ca="1">SUMPRODUCT(Z229:OFFSET(Z229,'Parameters &amp; Main Results'!$B$38-1,0),'Parameters &amp; Main Results'!$B$42:OFFSET('Parameters &amp; Main Results'!$B$42,'Parameters &amp; Main Results'!$B$38-1,0)   )/OFFSET(Z229,'Parameters &amp; Main Results'!$B$38,0)</f>
        <v>0</v>
      </c>
      <c r="AD229" s="155">
        <f t="shared" si="4"/>
        <v>-6.657597436035001E-4</v>
      </c>
      <c r="AE229" s="252">
        <f t="shared" ca="1" si="225"/>
        <v>313.51440000000002</v>
      </c>
      <c r="AF229" s="253">
        <f t="shared" ca="1" si="227"/>
        <v>2.6982492670193009E-2</v>
      </c>
      <c r="AG229" s="258">
        <f t="shared" ca="1" si="228"/>
        <v>0</v>
      </c>
      <c r="AH229" s="227" t="str">
        <f ca="1">IF(SUM(AG229:OFFSET(AG229,(-HoldAggressiveTime-1),0,,))=0,"Defensive","Aggressive")</f>
        <v>Defensive</v>
      </c>
    </row>
    <row r="230" spans="1:34" ht="15" x14ac:dyDescent="0.2">
      <c r="A230">
        <f t="shared" si="15"/>
        <v>9</v>
      </c>
      <c r="B230">
        <f t="shared" si="16"/>
        <v>1889</v>
      </c>
      <c r="C230" s="70">
        <f t="shared" si="1"/>
        <v>1889.6666666666497</v>
      </c>
      <c r="D230" s="64" t="s">
        <v>115</v>
      </c>
      <c r="E230" s="151">
        <v>7.70679289</v>
      </c>
      <c r="F230" s="152">
        <v>330.84289999999999</v>
      </c>
      <c r="G230" s="152">
        <v>246.95070000000001</v>
      </c>
      <c r="H230" s="152">
        <v>278.25554965999999</v>
      </c>
      <c r="I230" s="152">
        <v>330.84289999999999</v>
      </c>
      <c r="J230" s="152">
        <v>7.70679289</v>
      </c>
      <c r="K230" s="152">
        <v>7.70679289</v>
      </c>
      <c r="L230" s="152">
        <v>20.67</v>
      </c>
      <c r="M230" s="153">
        <v>17.35078803</v>
      </c>
      <c r="N230" s="17">
        <f t="shared" ref="N230:T230" si="248">F230/F229/$E230*$E229-1</f>
        <v>1.486089016647929E-2</v>
      </c>
      <c r="O230" s="17">
        <f t="shared" si="248"/>
        <v>-9.7743922102885294E-3</v>
      </c>
      <c r="P230" s="17">
        <f t="shared" si="248"/>
        <v>-8.4932277903927433E-3</v>
      </c>
      <c r="Q230" s="17">
        <f t="shared" si="248"/>
        <v>1.486089016647929E-2</v>
      </c>
      <c r="R230" s="17">
        <f t="shared" si="248"/>
        <v>0</v>
      </c>
      <c r="S230" s="17">
        <f t="shared" si="248"/>
        <v>0</v>
      </c>
      <c r="T230" s="17">
        <f t="shared" si="248"/>
        <v>-1.2345081976116279E-2</v>
      </c>
      <c r="U230" s="240">
        <v>0</v>
      </c>
      <c r="V230" s="240">
        <v>0</v>
      </c>
      <c r="W230" s="223">
        <f t="shared" ca="1" si="230"/>
        <v>8.5318684173292785E-3</v>
      </c>
      <c r="X230" s="223">
        <f>MMULT(N230:T230,'Parameters &amp; Main Results'!$B$12:$B$18)-'Parameters &amp; Main Results'!$B$22/12+MMULT(U230:V230,'Parameters &amp; Main Results'!$B$20:$B$21)</f>
        <v>8.5318684173292785E-3</v>
      </c>
      <c r="Y230" s="223">
        <f>MMULT(N230:T230,'Parameters &amp; Main Results'!$C$12:$C$18)-'Parameters &amp; Main Results'!$C$22/12+MMULT(U230:V230,'Parameters &amp; Main Results'!$C$20:$C$21)</f>
        <v>1.2355695262135841E-2</v>
      </c>
      <c r="Z230" s="17">
        <f t="shared" ca="1" si="215"/>
        <v>1388.6201366110658</v>
      </c>
      <c r="AA230" s="70">
        <f ca="1">Z230/OFFSET(Z230,'Parameters &amp; Main Results'!$B$38,0)</f>
        <v>6.720045855263991</v>
      </c>
      <c r="AB230" s="70">
        <f ca="1">SUMPRODUCT(Z230:OFFSET(Z230,'Parameters &amp; Main Results'!$B$38-1,0), 'Cash Flow Assist'!$P$11:OFFSET('Cash Flow Assist'!$P$11,'Parameters &amp; Main Results'!$B$38-1,0)  )/OFFSET(Z230,'Parameters &amp; Main Results'!$B$38,0)</f>
        <v>1723.1101561399012</v>
      </c>
      <c r="AC230" s="70">
        <f ca="1">SUMPRODUCT(Z230:OFFSET(Z230,'Parameters &amp; Main Results'!$B$38-1,0),'Parameters &amp; Main Results'!$B$42:OFFSET('Parameters &amp; Main Results'!$B$42,'Parameters &amp; Main Results'!$B$38-1,0)   )/OFFSET(Z230,'Parameters &amp; Main Results'!$B$38,0)</f>
        <v>0</v>
      </c>
      <c r="AD230" s="155">
        <f t="shared" si="4"/>
        <v>0</v>
      </c>
      <c r="AE230" s="252">
        <f t="shared" ca="1" si="225"/>
        <v>306.90949999999998</v>
      </c>
      <c r="AF230" s="253">
        <f t="shared" ca="1" si="227"/>
        <v>7.7981945817904005E-2</v>
      </c>
      <c r="AG230" s="258">
        <f t="shared" ca="1" si="228"/>
        <v>0</v>
      </c>
      <c r="AH230" s="227" t="str">
        <f ca="1">IF(SUM(AG230:OFFSET(AG230,(-HoldAggressiveTime-1),0,,))=0,"Defensive","Aggressive")</f>
        <v>Defensive</v>
      </c>
    </row>
    <row r="231" spans="1:34" ht="15" x14ac:dyDescent="0.2">
      <c r="A231">
        <f t="shared" si="15"/>
        <v>10</v>
      </c>
      <c r="B231">
        <f t="shared" si="16"/>
        <v>1889</v>
      </c>
      <c r="C231" s="70">
        <f t="shared" si="1"/>
        <v>1889.7499999999829</v>
      </c>
      <c r="D231" s="64" t="s">
        <v>115</v>
      </c>
      <c r="E231" s="151">
        <v>7.70679289</v>
      </c>
      <c r="F231" s="152">
        <v>325.90219999999999</v>
      </c>
      <c r="G231" s="152">
        <v>245.78049999999999</v>
      </c>
      <c r="H231" s="152">
        <v>279.34074629999998</v>
      </c>
      <c r="I231" s="152">
        <v>325.90219999999999</v>
      </c>
      <c r="J231" s="152">
        <v>7.70679289</v>
      </c>
      <c r="K231" s="152">
        <v>7.70679289</v>
      </c>
      <c r="L231" s="152">
        <v>20.67</v>
      </c>
      <c r="M231" s="153">
        <v>17.053214400000002</v>
      </c>
      <c r="N231" s="17">
        <f t="shared" ref="N231:T231" si="249">F231/F230/$E231*$E230-1</f>
        <v>-1.4933673958244187E-2</v>
      </c>
      <c r="O231" s="17">
        <f t="shared" si="249"/>
        <v>-4.7385976229266102E-3</v>
      </c>
      <c r="P231" s="17">
        <f t="shared" si="249"/>
        <v>3.8999999867963542E-3</v>
      </c>
      <c r="Q231" s="17">
        <f t="shared" si="249"/>
        <v>-1.4933673958244187E-2</v>
      </c>
      <c r="R231" s="17">
        <f t="shared" si="249"/>
        <v>0</v>
      </c>
      <c r="S231" s="17">
        <f t="shared" si="249"/>
        <v>0</v>
      </c>
      <c r="T231" s="17">
        <f t="shared" si="249"/>
        <v>0</v>
      </c>
      <c r="U231" s="240">
        <v>0</v>
      </c>
      <c r="V231" s="240">
        <v>0</v>
      </c>
      <c r="W231" s="223">
        <f t="shared" ca="1" si="230"/>
        <v>-1.218964165993513E-2</v>
      </c>
      <c r="X231" s="223">
        <f>MMULT(N231:T231,'Parameters &amp; Main Results'!$B$12:$B$18)-'Parameters &amp; Main Results'!$B$22/12+MMULT(U231:V231,'Parameters &amp; Main Results'!$B$20:$B$21)</f>
        <v>-1.218964165993513E-2</v>
      </c>
      <c r="Y231" s="223">
        <f>MMULT(N231:T231,'Parameters &amp; Main Results'!$C$12:$C$18)-'Parameters &amp; Main Results'!$C$22/12+MMULT(U231:V231,'Parameters &amp; Main Results'!$C$20:$C$21)</f>
        <v>-1.3955832991379096E-2</v>
      </c>
      <c r="Z231" s="17">
        <f t="shared" ca="1" si="215"/>
        <v>1376.8728387236808</v>
      </c>
      <c r="AA231" s="70">
        <f ca="1">Z231/OFFSET(Z231,'Parameters &amp; Main Results'!$B$38,0)</f>
        <v>6.5454731089466405</v>
      </c>
      <c r="AB231" s="70">
        <f ca="1">SUMPRODUCT(Z231:OFFSET(Z231,'Parameters &amp; Main Results'!$B$38-1,0), 'Cash Flow Assist'!$P$11:OFFSET('Cash Flow Assist'!$P$11,'Parameters &amp; Main Results'!$B$38-1,0)  )/OFFSET(Z231,'Parameters &amp; Main Results'!$B$38,0)</f>
        <v>1687.0478085016657</v>
      </c>
      <c r="AC231" s="70">
        <f ca="1">SUMPRODUCT(Z231:OFFSET(Z231,'Parameters &amp; Main Results'!$B$38-1,0),'Parameters &amp; Main Results'!$B$42:OFFSET('Parameters &amp; Main Results'!$B$42,'Parameters &amp; Main Results'!$B$38-1,0)   )/OFFSET(Z231,'Parameters &amp; Main Results'!$B$38,0)</f>
        <v>0</v>
      </c>
      <c r="AD231" s="155">
        <f t="shared" si="4"/>
        <v>-1.4933673958244187E-2</v>
      </c>
      <c r="AE231" s="252">
        <f t="shared" ca="1" si="225"/>
        <v>300.28030000000001</v>
      </c>
      <c r="AF231" s="253">
        <f t="shared" ca="1" si="227"/>
        <v>8.5326609837541728E-2</v>
      </c>
      <c r="AG231" s="258">
        <f t="shared" ca="1" si="228"/>
        <v>0</v>
      </c>
      <c r="AH231" s="227" t="str">
        <f ca="1">IF(SUM(AG231:OFFSET(AG231,(-HoldAggressiveTime-1),0,,))=0,"Defensive","Aggressive")</f>
        <v>Defensive</v>
      </c>
    </row>
    <row r="232" spans="1:34" ht="15" x14ac:dyDescent="0.2">
      <c r="A232">
        <f t="shared" si="15"/>
        <v>11</v>
      </c>
      <c r="B232">
        <f t="shared" si="16"/>
        <v>1889</v>
      </c>
      <c r="C232" s="70">
        <f t="shared" si="1"/>
        <v>1889.8333333333162</v>
      </c>
      <c r="D232" s="64" t="s">
        <v>115</v>
      </c>
      <c r="E232" s="151">
        <v>7.70679289</v>
      </c>
      <c r="F232" s="152">
        <v>323.95819999999998</v>
      </c>
      <c r="G232" s="152">
        <v>246.18299999999999</v>
      </c>
      <c r="H232" s="152">
        <v>280.43017521000002</v>
      </c>
      <c r="I232" s="152">
        <v>323.95819999999998</v>
      </c>
      <c r="J232" s="152">
        <v>7.70679289</v>
      </c>
      <c r="K232" s="152">
        <v>7.70679289</v>
      </c>
      <c r="L232" s="152">
        <v>20.67</v>
      </c>
      <c r="M232" s="153">
        <v>16.906021169999999</v>
      </c>
      <c r="N232" s="17">
        <f t="shared" ref="N232:T232" si="250">F232/F231/$E232*$E231-1</f>
        <v>-5.9649796779526199E-3</v>
      </c>
      <c r="O232" s="17">
        <f t="shared" si="250"/>
        <v>1.6376400894293486E-3</v>
      </c>
      <c r="P232" s="17">
        <f t="shared" si="250"/>
        <v>3.8999999979596467E-3</v>
      </c>
      <c r="Q232" s="17">
        <f t="shared" si="250"/>
        <v>-5.9649796779526199E-3</v>
      </c>
      <c r="R232" s="17">
        <f t="shared" si="250"/>
        <v>0</v>
      </c>
      <c r="S232" s="17">
        <f t="shared" si="250"/>
        <v>0</v>
      </c>
      <c r="T232" s="17">
        <f t="shared" si="250"/>
        <v>0</v>
      </c>
      <c r="U232" s="240">
        <v>0</v>
      </c>
      <c r="V232" s="240">
        <v>0</v>
      </c>
      <c r="W232" s="223">
        <f t="shared" ca="1" si="230"/>
        <v>-4.1878734072452618E-3</v>
      </c>
      <c r="X232" s="223">
        <f>MMULT(N232:T232,'Parameters &amp; Main Results'!$B$12:$B$18)-'Parameters &amp; Main Results'!$B$22/12+MMULT(U232:V232,'Parameters &amp; Main Results'!$B$20:$B$21)</f>
        <v>-4.1878734072452618E-3</v>
      </c>
      <c r="Y232" s="223">
        <f>MMULT(N232:T232,'Parameters &amp; Main Results'!$C$12:$C$18)-'Parameters &amp; Main Results'!$C$22/12+MMULT(U232:V232,'Parameters &amp; Main Results'!$C$20:$C$21)</f>
        <v>-5.2463843678810891E-3</v>
      </c>
      <c r="Z232" s="17">
        <f t="shared" ca="1" si="215"/>
        <v>1393.8635357472904</v>
      </c>
      <c r="AA232" s="70">
        <f ca="1">Z232/OFFSET(Z232,'Parameters &amp; Main Results'!$B$38,0)</f>
        <v>6.5494104882787614</v>
      </c>
      <c r="AB232" s="70">
        <f ca="1">SUMPRODUCT(Z232:OFFSET(Z232,'Parameters &amp; Main Results'!$B$38-1,0), 'Cash Flow Assist'!$P$11:OFFSET('Cash Flow Assist'!$P$11,'Parameters &amp; Main Results'!$B$38-1,0)  )/OFFSET(Z232,'Parameters &amp; Main Results'!$B$38,0)</f>
        <v>1662.0045895946264</v>
      </c>
      <c r="AC232" s="70">
        <f ca="1">SUMPRODUCT(Z232:OFFSET(Z232,'Parameters &amp; Main Results'!$B$38-1,0),'Parameters &amp; Main Results'!$B$42:OFFSET('Parameters &amp; Main Results'!$B$42,'Parameters &amp; Main Results'!$B$38-1,0)   )/OFFSET(Z232,'Parameters &amp; Main Results'!$B$38,0)</f>
        <v>0</v>
      </c>
      <c r="AD232" s="155">
        <f t="shared" si="4"/>
        <v>-2.0809574574518708E-2</v>
      </c>
      <c r="AE232" s="252">
        <f t="shared" ca="1" si="225"/>
        <v>297.49310000000003</v>
      </c>
      <c r="AF232" s="253">
        <f t="shared" ca="1" si="227"/>
        <v>8.8960382610554486E-2</v>
      </c>
      <c r="AG232" s="258">
        <f t="shared" ca="1" si="228"/>
        <v>0</v>
      </c>
      <c r="AH232" s="227" t="str">
        <f ca="1">IF(SUM(AG232:OFFSET(AG232,(-HoldAggressiveTime-1),0,,))=0,"Defensive","Aggressive")</f>
        <v>Defensive</v>
      </c>
    </row>
    <row r="233" spans="1:34" ht="15" x14ac:dyDescent="0.2">
      <c r="A233">
        <f t="shared" si="15"/>
        <v>12</v>
      </c>
      <c r="B233">
        <f t="shared" si="16"/>
        <v>1889</v>
      </c>
      <c r="C233" s="70">
        <f t="shared" si="1"/>
        <v>1889.9166666666495</v>
      </c>
      <c r="D233" s="64" t="s">
        <v>115</v>
      </c>
      <c r="E233" s="151">
        <v>7.8019419799999996</v>
      </c>
      <c r="F233" s="152">
        <v>323.22500000000002</v>
      </c>
      <c r="G233" s="152">
        <v>247.0795</v>
      </c>
      <c r="H233" s="152">
        <v>281.52385290000001</v>
      </c>
      <c r="I233" s="152">
        <v>323.22500000000002</v>
      </c>
      <c r="J233" s="152">
        <v>7.8019419799999996</v>
      </c>
      <c r="K233" s="152">
        <v>7.8019419799999996</v>
      </c>
      <c r="L233" s="152">
        <v>20.67</v>
      </c>
      <c r="M233" s="153">
        <v>16.610338079999998</v>
      </c>
      <c r="N233" s="17">
        <f t="shared" ref="N233:T233" si="251">F233/F232/$E233*$E232-1</f>
        <v>-1.4431218208447616E-2</v>
      </c>
      <c r="O233" s="17">
        <f t="shared" si="251"/>
        <v>-8.5983763509711597E-3</v>
      </c>
      <c r="P233" s="17">
        <f t="shared" si="251"/>
        <v>-8.3431276100559559E-3</v>
      </c>
      <c r="Q233" s="17">
        <f t="shared" si="251"/>
        <v>-1.4431218208447616E-2</v>
      </c>
      <c r="R233" s="17">
        <f t="shared" si="251"/>
        <v>0</v>
      </c>
      <c r="S233" s="17">
        <f t="shared" si="251"/>
        <v>0</v>
      </c>
      <c r="T233" s="17">
        <f t="shared" si="251"/>
        <v>-1.2195564930361003E-2</v>
      </c>
      <c r="U233" s="240">
        <v>0</v>
      </c>
      <c r="V233" s="240">
        <v>0</v>
      </c>
      <c r="W233" s="223">
        <f t="shared" ca="1" si="230"/>
        <v>-1.3194533839714662E-2</v>
      </c>
      <c r="X233" s="223">
        <f>MMULT(N233:T233,'Parameters &amp; Main Results'!$B$12:$B$18)-'Parameters &amp; Main Results'!$B$22/12+MMULT(U233:V233,'Parameters &amp; Main Results'!$B$20:$B$21)</f>
        <v>-1.3194533839714662E-2</v>
      </c>
      <c r="Y233" s="223">
        <f>MMULT(N233:T233,'Parameters &amp; Main Results'!$C$12:$C$18)-'Parameters &amp; Main Results'!$C$22/12+MMULT(U233:V233,'Parameters &amp; Main Results'!$C$20:$C$21)</f>
        <v>-1.3889600689366639E-2</v>
      </c>
      <c r="Z233" s="17">
        <f t="shared" ca="1" si="215"/>
        <v>1399.7254085632578</v>
      </c>
      <c r="AA233" s="70">
        <f ca="1">Z233/OFFSET(Z233,'Parameters &amp; Main Results'!$B$38,0)</f>
        <v>7.0147571656642134</v>
      </c>
      <c r="AB233" s="70">
        <f ca="1">SUMPRODUCT(Z233:OFFSET(Z233,'Parameters &amp; Main Results'!$B$38-1,0), 'Cash Flow Assist'!$P$11:OFFSET('Cash Flow Assist'!$P$11,'Parameters &amp; Main Results'!$B$38-1,0)  )/OFFSET(Z233,'Parameters &amp; Main Results'!$B$38,0)</f>
        <v>1766.7192054858544</v>
      </c>
      <c r="AC233" s="70">
        <f ca="1">SUMPRODUCT(Z233:OFFSET(Z233,'Parameters &amp; Main Results'!$B$38-1,0),'Parameters &amp; Main Results'!$B$42:OFFSET('Parameters &amp; Main Results'!$B$42,'Parameters &amp; Main Results'!$B$38-1,0)   )/OFFSET(Z233,'Parameters &amp; Main Results'!$B$38,0)</f>
        <v>0</v>
      </c>
      <c r="AD233" s="155">
        <f t="shared" si="4"/>
        <v>-3.4940485271456434E-2</v>
      </c>
      <c r="AE233" s="252">
        <f t="shared" ca="1" si="225"/>
        <v>288.64679999999998</v>
      </c>
      <c r="AF233" s="253">
        <f t="shared" ca="1" si="227"/>
        <v>0.11979415673411256</v>
      </c>
      <c r="AG233" s="258">
        <f t="shared" ca="1" si="228"/>
        <v>0</v>
      </c>
      <c r="AH233" s="227" t="str">
        <f ca="1">IF(SUM(AG233:OFFSET(AG233,(-HoldAggressiveTime-1),0,,))=0,"Defensive","Aggressive")</f>
        <v>Defensive</v>
      </c>
    </row>
    <row r="234" spans="1:34" ht="15" x14ac:dyDescent="0.2">
      <c r="A234">
        <f t="shared" si="15"/>
        <v>1</v>
      </c>
      <c r="B234">
        <f t="shared" si="16"/>
        <v>1890</v>
      </c>
      <c r="C234" s="70">
        <f t="shared" si="1"/>
        <v>1889.9999999999827</v>
      </c>
      <c r="D234" s="64" t="s">
        <v>115</v>
      </c>
      <c r="E234" s="151">
        <v>7.6116519</v>
      </c>
      <c r="F234" s="152">
        <v>327.86470000000003</v>
      </c>
      <c r="G234" s="152">
        <v>244.80189999999999</v>
      </c>
      <c r="H234" s="152">
        <v>282.79305627000002</v>
      </c>
      <c r="I234" s="152">
        <v>327.86470000000003</v>
      </c>
      <c r="J234" s="152">
        <v>7.6116519</v>
      </c>
      <c r="K234" s="152">
        <v>7.6116519</v>
      </c>
      <c r="L234" s="152">
        <v>20.67</v>
      </c>
      <c r="M234" s="153">
        <v>17.22007198</v>
      </c>
      <c r="N234" s="17">
        <f t="shared" ref="N234:T234" si="252">F234/F233/$E234*$E233-1</f>
        <v>3.9713094770949198E-2</v>
      </c>
      <c r="O234" s="17">
        <f t="shared" si="252"/>
        <v>1.5551303703514652E-2</v>
      </c>
      <c r="P234" s="17">
        <f t="shared" si="252"/>
        <v>2.9620880992837106E-2</v>
      </c>
      <c r="Q234" s="17">
        <f t="shared" si="252"/>
        <v>3.9713094770949198E-2</v>
      </c>
      <c r="R234" s="17">
        <f t="shared" si="252"/>
        <v>0</v>
      </c>
      <c r="S234" s="17">
        <f t="shared" si="252"/>
        <v>0</v>
      </c>
      <c r="T234" s="17">
        <f t="shared" si="252"/>
        <v>2.4999840047861266E-2</v>
      </c>
      <c r="U234" s="240">
        <v>0</v>
      </c>
      <c r="V234" s="240">
        <v>0</v>
      </c>
      <c r="W234" s="223">
        <f t="shared" ca="1" si="230"/>
        <v>3.4103407154641226E-2</v>
      </c>
      <c r="X234" s="223">
        <f>MMULT(N234:T234,'Parameters &amp; Main Results'!$B$12:$B$18)-'Parameters &amp; Main Results'!$B$22/12+MMULT(U234:V234,'Parameters &amp; Main Results'!$B$20:$B$21)</f>
        <v>3.4103407154641226E-2</v>
      </c>
      <c r="Y234" s="223">
        <f>MMULT(N234:T234,'Parameters &amp; Main Results'!$C$12:$C$18)-'Parameters &amp; Main Results'!$C$22/12+MMULT(U234:V234,'Parameters &amp; Main Results'!$C$20:$C$21)</f>
        <v>3.7255248997539077E-2</v>
      </c>
      <c r="Z234" s="17">
        <f t="shared" ca="1" si="215"/>
        <v>1418.4410773581008</v>
      </c>
      <c r="AA234" s="70">
        <f ca="1">Z234/OFFSET(Z234,'Parameters &amp; Main Results'!$B$38,0)</f>
        <v>7.1621424443117148</v>
      </c>
      <c r="AB234" s="70">
        <f ca="1">SUMPRODUCT(Z234:OFFSET(Z234,'Parameters &amp; Main Results'!$B$38-1,0), 'Cash Flow Assist'!$P$11:OFFSET('Cash Flow Assist'!$P$11,'Parameters &amp; Main Results'!$B$38-1,0)  )/OFFSET(Z234,'Parameters &amp; Main Results'!$B$38,0)</f>
        <v>1773.9783724319075</v>
      </c>
      <c r="AC234" s="70">
        <f ca="1">SUMPRODUCT(Z234:OFFSET(Z234,'Parameters &amp; Main Results'!$B$38-1,0),'Parameters &amp; Main Results'!$B$42:OFFSET('Parameters &amp; Main Results'!$B$42,'Parameters &amp; Main Results'!$B$38-1,0)   )/OFFSET(Z234,'Parameters &amp; Main Results'!$B$38,0)</f>
        <v>0</v>
      </c>
      <c r="AD234" s="155">
        <f t="shared" si="4"/>
        <v>0</v>
      </c>
      <c r="AE234" s="252">
        <f t="shared" ca="1" si="225"/>
        <v>295.3329</v>
      </c>
      <c r="AF234" s="253">
        <f t="shared" ca="1" si="227"/>
        <v>0.11015298329444513</v>
      </c>
      <c r="AG234" s="258">
        <f t="shared" ca="1" si="228"/>
        <v>0</v>
      </c>
      <c r="AH234" s="227" t="str">
        <f ca="1">IF(SUM(AG234:OFFSET(AG234,(-HoldAggressiveTime-1),0,,))=0,"Defensive","Aggressive")</f>
        <v>Defensive</v>
      </c>
    </row>
    <row r="235" spans="1:34" ht="15" x14ac:dyDescent="0.2">
      <c r="A235">
        <f t="shared" si="15"/>
        <v>2</v>
      </c>
      <c r="B235">
        <f t="shared" si="16"/>
        <v>1890</v>
      </c>
      <c r="C235" s="70">
        <f t="shared" si="1"/>
        <v>1890.083333333316</v>
      </c>
      <c r="D235" s="64" t="s">
        <v>115</v>
      </c>
      <c r="E235" s="151">
        <v>7.6116519</v>
      </c>
      <c r="F235" s="152">
        <v>325.19970000000001</v>
      </c>
      <c r="G235" s="152">
        <v>241.0795</v>
      </c>
      <c r="H235" s="152">
        <v>284.06798163000002</v>
      </c>
      <c r="I235" s="152">
        <v>325.19970000000001</v>
      </c>
      <c r="J235" s="152">
        <v>7.6116519</v>
      </c>
      <c r="K235" s="152">
        <v>7.6116519</v>
      </c>
      <c r="L235" s="152">
        <v>20.67</v>
      </c>
      <c r="M235" s="153">
        <v>17.026814980000001</v>
      </c>
      <c r="N235" s="17">
        <f t="shared" ref="N235:T235" si="253">F235/F234/$E235*$E234-1</f>
        <v>-8.1283529455901116E-3</v>
      </c>
      <c r="O235" s="17">
        <f t="shared" si="253"/>
        <v>-1.5205764334345506E-2</v>
      </c>
      <c r="P235" s="17">
        <f t="shared" si="253"/>
        <v>4.5083333261999314E-3</v>
      </c>
      <c r="Q235" s="17">
        <f t="shared" si="253"/>
        <v>-8.1283529455901116E-3</v>
      </c>
      <c r="R235" s="17">
        <f t="shared" si="253"/>
        <v>0</v>
      </c>
      <c r="S235" s="17">
        <f t="shared" si="253"/>
        <v>0</v>
      </c>
      <c r="T235" s="17">
        <f t="shared" si="253"/>
        <v>0</v>
      </c>
      <c r="U235" s="240">
        <v>0</v>
      </c>
      <c r="V235" s="240">
        <v>0</v>
      </c>
      <c r="W235" s="223">
        <f t="shared" ca="1" si="230"/>
        <v>-9.1790842427283519E-3</v>
      </c>
      <c r="X235" s="223">
        <f>MMULT(N235:T235,'Parameters &amp; Main Results'!$B$12:$B$18)-'Parameters &amp; Main Results'!$B$22/12+MMULT(U235:V235,'Parameters &amp; Main Results'!$B$20:$B$21)</f>
        <v>-9.1790842427283519E-3</v>
      </c>
      <c r="Y235" s="223">
        <f>MMULT(N235:T235,'Parameters &amp; Main Results'!$C$12:$C$18)-'Parameters &amp; Main Results'!$C$22/12+MMULT(U235:V235,'Parameters &amp; Main Results'!$C$20:$C$21)</f>
        <v>-8.877760751132318E-3</v>
      </c>
      <c r="Z235" s="17">
        <f t="shared" ca="1" si="215"/>
        <v>1371.6627056291916</v>
      </c>
      <c r="AA235" s="70">
        <f ca="1">Z235/OFFSET(Z235,'Parameters &amp; Main Results'!$B$38,0)</f>
        <v>6.6522747913566516</v>
      </c>
      <c r="AB235" s="70">
        <f ca="1">SUMPRODUCT(Z235:OFFSET(Z235,'Parameters &amp; Main Results'!$B$38-1,0), 'Cash Flow Assist'!$P$11:OFFSET('Cash Flow Assist'!$P$11,'Parameters &amp; Main Results'!$B$38-1,0)  )/OFFSET(Z235,'Parameters &amp; Main Results'!$B$38,0)</f>
        <v>1697.9633514370612</v>
      </c>
      <c r="AC235" s="70">
        <f ca="1">SUMPRODUCT(Z235:OFFSET(Z235,'Parameters &amp; Main Results'!$B$38-1,0),'Parameters &amp; Main Results'!$B$42:OFFSET('Parameters &amp; Main Results'!$B$42,'Parameters &amp; Main Results'!$B$38-1,0)   )/OFFSET(Z235,'Parameters &amp; Main Results'!$B$38,0)</f>
        <v>0</v>
      </c>
      <c r="AD235" s="155">
        <f t="shared" si="4"/>
        <v>-8.1283529455901116E-3</v>
      </c>
      <c r="AE235" s="252">
        <f t="shared" ca="1" si="225"/>
        <v>294.80399999999997</v>
      </c>
      <c r="AF235" s="253">
        <f t="shared" ca="1" si="227"/>
        <v>0.10310477469776541</v>
      </c>
      <c r="AG235" s="258">
        <f t="shared" ca="1" si="228"/>
        <v>0</v>
      </c>
      <c r="AH235" s="227" t="str">
        <f ca="1">IF(SUM(AG235:OFFSET(AG235,(-HoldAggressiveTime-1),0,,))=0,"Defensive","Aggressive")</f>
        <v>Defensive</v>
      </c>
    </row>
    <row r="236" spans="1:34" ht="15" x14ac:dyDescent="0.2">
      <c r="A236">
        <f t="shared" si="15"/>
        <v>3</v>
      </c>
      <c r="B236">
        <f t="shared" si="16"/>
        <v>1890</v>
      </c>
      <c r="C236" s="70">
        <f t="shared" si="1"/>
        <v>1890.1666666666492</v>
      </c>
      <c r="D236" s="64" t="s">
        <v>115</v>
      </c>
      <c r="E236" s="151">
        <v>7.6116519</v>
      </c>
      <c r="F236" s="152">
        <v>323.76859999999999</v>
      </c>
      <c r="G236" s="152">
        <v>240.1352</v>
      </c>
      <c r="H236" s="152">
        <v>285.34865478</v>
      </c>
      <c r="I236" s="152">
        <v>323.76859999999999</v>
      </c>
      <c r="J236" s="152">
        <v>7.6116519</v>
      </c>
      <c r="K236" s="152">
        <v>7.6116519</v>
      </c>
      <c r="L236" s="152">
        <v>20.67</v>
      </c>
      <c r="M236" s="153">
        <v>16.90112229</v>
      </c>
      <c r="N236" s="17">
        <f t="shared" ref="N236:T236" si="254">F236/F235/$E236*$E235-1</f>
        <v>-4.4006805664336124E-3</v>
      </c>
      <c r="O236" s="17">
        <f t="shared" si="254"/>
        <v>-3.9169651505001069E-3</v>
      </c>
      <c r="P236" s="17">
        <f t="shared" si="254"/>
        <v>4.508333331519454E-3</v>
      </c>
      <c r="Q236" s="17">
        <f t="shared" si="254"/>
        <v>-4.4006805664336124E-3</v>
      </c>
      <c r="R236" s="17">
        <f t="shared" si="254"/>
        <v>0</v>
      </c>
      <c r="S236" s="17">
        <f t="shared" si="254"/>
        <v>0</v>
      </c>
      <c r="T236" s="17">
        <f t="shared" si="254"/>
        <v>0</v>
      </c>
      <c r="U236" s="240">
        <v>0</v>
      </c>
      <c r="V236" s="240">
        <v>0</v>
      </c>
      <c r="W236" s="223">
        <f t="shared" ca="1" si="230"/>
        <v>-4.1255701215918974E-3</v>
      </c>
      <c r="X236" s="223">
        <f>MMULT(N236:T236,'Parameters &amp; Main Results'!$B$12:$B$18)-'Parameters &amp; Main Results'!$B$22/12+MMULT(U236:V236,'Parameters &amp; Main Results'!$B$20:$B$21)</f>
        <v>-4.1255701215918974E-3</v>
      </c>
      <c r="Y236" s="223">
        <f>MMULT(N236:T236,'Parameters &amp; Main Results'!$C$12:$C$18)-'Parameters &amp; Main Results'!$C$22/12+MMULT(U236:V236,'Parameters &amp; Main Results'!$C$20:$C$21)</f>
        <v>-4.3939756915069286E-3</v>
      </c>
      <c r="Z236" s="17">
        <f t="shared" ca="1" si="215"/>
        <v>1384.369954060616</v>
      </c>
      <c r="AA236" s="70">
        <f ca="1">Z236/OFFSET(Z236,'Parameters &amp; Main Results'!$B$38,0)</f>
        <v>6.4912700095927018</v>
      </c>
      <c r="AB236" s="70">
        <f ca="1">SUMPRODUCT(Z236:OFFSET(Z236,'Parameters &amp; Main Results'!$B$38-1,0), 'Cash Flow Assist'!$P$11:OFFSET('Cash Flow Assist'!$P$11,'Parameters &amp; Main Results'!$B$38-1,0)  )/OFFSET(Z236,'Parameters &amp; Main Results'!$B$38,0)</f>
        <v>1636.1942285939995</v>
      </c>
      <c r="AC236" s="70">
        <f ca="1">SUMPRODUCT(Z236:OFFSET(Z236,'Parameters &amp; Main Results'!$B$38-1,0),'Parameters &amp; Main Results'!$B$42:OFFSET('Parameters &amp; Main Results'!$B$42,'Parameters &amp; Main Results'!$B$38-1,0)   )/OFFSET(Z236,'Parameters &amp; Main Results'!$B$38,0)</f>
        <v>0</v>
      </c>
      <c r="AD236" s="155">
        <f t="shared" si="4"/>
        <v>-1.2493263227178919E-2</v>
      </c>
      <c r="AE236" s="252">
        <f t="shared" ca="1" si="225"/>
        <v>298.1703</v>
      </c>
      <c r="AF236" s="253">
        <f t="shared" ca="1" si="227"/>
        <v>8.5851273584257037E-2</v>
      </c>
      <c r="AG236" s="258">
        <f t="shared" ca="1" si="228"/>
        <v>0</v>
      </c>
      <c r="AH236" s="227" t="str">
        <f ca="1">IF(SUM(AG236:OFFSET(AG236,(-HoldAggressiveTime-1),0,,))=0,"Defensive","Aggressive")</f>
        <v>Defensive</v>
      </c>
    </row>
    <row r="237" spans="1:34" ht="15" x14ac:dyDescent="0.2">
      <c r="A237">
        <f t="shared" si="15"/>
        <v>4</v>
      </c>
      <c r="B237">
        <f t="shared" si="16"/>
        <v>1890</v>
      </c>
      <c r="C237" s="70">
        <f t="shared" si="1"/>
        <v>1890.2499999999825</v>
      </c>
      <c r="D237" s="64" t="s">
        <v>115</v>
      </c>
      <c r="E237" s="151">
        <v>7.6116519</v>
      </c>
      <c r="F237" s="152">
        <v>331.53840000000002</v>
      </c>
      <c r="G237" s="152">
        <v>239.81370000000001</v>
      </c>
      <c r="H237" s="152">
        <v>286.63510163000001</v>
      </c>
      <c r="I237" s="152">
        <v>331.53840000000002</v>
      </c>
      <c r="J237" s="152">
        <v>7.6116519</v>
      </c>
      <c r="K237" s="152">
        <v>7.6116519</v>
      </c>
      <c r="L237" s="152">
        <v>20.67</v>
      </c>
      <c r="M237" s="153">
        <v>17.25785454</v>
      </c>
      <c r="N237" s="17">
        <f t="shared" ref="N237:T237" si="255">F237/F236/$E237*$E236-1</f>
        <v>2.3998003512385235E-2</v>
      </c>
      <c r="O237" s="17">
        <f t="shared" si="255"/>
        <v>-1.3388291262588226E-3</v>
      </c>
      <c r="P237" s="17">
        <f t="shared" si="255"/>
        <v>4.508333326441738E-3</v>
      </c>
      <c r="Q237" s="17">
        <f t="shared" si="255"/>
        <v>2.3998003512385235E-2</v>
      </c>
      <c r="R237" s="17">
        <f t="shared" si="255"/>
        <v>0</v>
      </c>
      <c r="S237" s="17">
        <f t="shared" si="255"/>
        <v>0</v>
      </c>
      <c r="T237" s="17">
        <f t="shared" si="255"/>
        <v>0</v>
      </c>
      <c r="U237" s="240">
        <v>0</v>
      </c>
      <c r="V237" s="240">
        <v>0</v>
      </c>
      <c r="W237" s="223">
        <f t="shared" ca="1" si="230"/>
        <v>1.7689070142370495E-2</v>
      </c>
      <c r="X237" s="223">
        <f>MMULT(N237:T237,'Parameters &amp; Main Results'!$B$12:$B$18)-'Parameters &amp; Main Results'!$B$22/12+MMULT(U237:V237,'Parameters &amp; Main Results'!$B$20:$B$21)</f>
        <v>1.7689070142370495E-2</v>
      </c>
      <c r="Y237" s="223">
        <f>MMULT(N237:T237,'Parameters &amp; Main Results'!$C$12:$C$18)-'Parameters &amp; Main Results'!$C$22/12+MMULT(U237:V237,'Parameters &amp; Main Results'!$C$20:$C$21)</f>
        <v>2.1422653581854165E-2</v>
      </c>
      <c r="Z237" s="17">
        <f t="shared" ca="1" si="215"/>
        <v>1390.1049294233223</v>
      </c>
      <c r="AA237" s="70">
        <f ca="1">Z237/OFFSET(Z237,'Parameters &amp; Main Results'!$B$38,0)</f>
        <v>6.383406605139661</v>
      </c>
      <c r="AB237" s="70">
        <f ca="1">SUMPRODUCT(Z237:OFFSET(Z237,'Parameters &amp; Main Results'!$B$38-1,0), 'Cash Flow Assist'!$P$11:OFFSET('Cash Flow Assist'!$P$11,'Parameters &amp; Main Results'!$B$38-1,0)  )/OFFSET(Z237,'Parameters &amp; Main Results'!$B$38,0)</f>
        <v>1596.9902879914889</v>
      </c>
      <c r="AC237" s="70">
        <f ca="1">SUMPRODUCT(Z237:OFFSET(Z237,'Parameters &amp; Main Results'!$B$38-1,0),'Parameters &amp; Main Results'!$B$42:OFFSET('Parameters &amp; Main Results'!$B$42,'Parameters &amp; Main Results'!$B$38-1,0)   )/OFFSET(Z237,'Parameters &amp; Main Results'!$B$38,0)</f>
        <v>0</v>
      </c>
      <c r="AD237" s="155">
        <f t="shared" si="4"/>
        <v>0</v>
      </c>
      <c r="AE237" s="252">
        <f t="shared" ca="1" si="225"/>
        <v>297.6198</v>
      </c>
      <c r="AF237" s="253">
        <f t="shared" ca="1" si="227"/>
        <v>0.11396620789342654</v>
      </c>
      <c r="AG237" s="258">
        <f t="shared" ca="1" si="228"/>
        <v>0</v>
      </c>
      <c r="AH237" s="227" t="str">
        <f ca="1">IF(SUM(AG237:OFFSET(AG237,(-HoldAggressiveTime-1),0,,))=0,"Defensive","Aggressive")</f>
        <v>Defensive</v>
      </c>
    </row>
    <row r="238" spans="1:34" ht="15" x14ac:dyDescent="0.2">
      <c r="A238">
        <f t="shared" si="15"/>
        <v>5</v>
      </c>
      <c r="B238">
        <f t="shared" si="16"/>
        <v>1890</v>
      </c>
      <c r="C238" s="70">
        <f t="shared" si="1"/>
        <v>1890.3333333333157</v>
      </c>
      <c r="D238" s="64" t="s">
        <v>115</v>
      </c>
      <c r="E238" s="151">
        <v>7.70679289</v>
      </c>
      <c r="F238" s="152">
        <v>346.7054</v>
      </c>
      <c r="G238" s="152">
        <v>240.5857</v>
      </c>
      <c r="H238" s="152">
        <v>287.92734820999999</v>
      </c>
      <c r="I238" s="152">
        <v>346.7054</v>
      </c>
      <c r="J238" s="152">
        <v>7.70679289</v>
      </c>
      <c r="K238" s="152">
        <v>7.70679289</v>
      </c>
      <c r="L238" s="152">
        <v>20.67</v>
      </c>
      <c r="M238" s="153">
        <v>17.786430490000001</v>
      </c>
      <c r="N238" s="17">
        <f t="shared" ref="N238:T238" si="256">F238/F237/$E238*$E237-1</f>
        <v>3.2837503635891885E-2</v>
      </c>
      <c r="O238" s="17">
        <f t="shared" si="256"/>
        <v>-9.1656572947306225E-3</v>
      </c>
      <c r="P238" s="17">
        <f t="shared" si="256"/>
        <v>-7.8924043983225056E-3</v>
      </c>
      <c r="Q238" s="17">
        <f t="shared" si="256"/>
        <v>3.2837503635891885E-2</v>
      </c>
      <c r="R238" s="17">
        <f t="shared" si="256"/>
        <v>0</v>
      </c>
      <c r="S238" s="17">
        <f t="shared" si="256"/>
        <v>0</v>
      </c>
      <c r="T238" s="17">
        <f t="shared" si="256"/>
        <v>-1.2345081976116279E-2</v>
      </c>
      <c r="U238" s="240">
        <v>0</v>
      </c>
      <c r="V238" s="240">
        <v>0</v>
      </c>
      <c r="W238" s="223">
        <f t="shared" ca="1" si="230"/>
        <v>2.2136075502500307E-2</v>
      </c>
      <c r="X238" s="223">
        <f>MMULT(N238:T238,'Parameters &amp; Main Results'!$B$12:$B$18)-'Parameters &amp; Main Results'!$B$22/12+MMULT(U238:V238,'Parameters &amp; Main Results'!$B$20:$B$21)</f>
        <v>2.2136075502500307E-2</v>
      </c>
      <c r="Y238" s="223">
        <f>MMULT(N238:T238,'Parameters &amp; Main Results'!$C$12:$C$18)-'Parameters &amp; Main Results'!$C$22/12+MMULT(U238:V238,'Parameters &amp; Main Results'!$C$20:$C$21)</f>
        <v>2.8595520876162968E-2</v>
      </c>
      <c r="Z238" s="17">
        <f t="shared" ca="1" si="215"/>
        <v>1365.9426736585199</v>
      </c>
      <c r="AA238" s="70">
        <f ca="1">Z238/OFFSET(Z238,'Parameters &amp; Main Results'!$B$38,0)</f>
        <v>6.7037315190935081</v>
      </c>
      <c r="AB238" s="70">
        <f ca="1">SUMPRODUCT(Z238:OFFSET(Z238,'Parameters &amp; Main Results'!$B$38-1,0), 'Cash Flow Assist'!$P$11:OFFSET('Cash Flow Assist'!$P$11,'Parameters &amp; Main Results'!$B$38-1,0)  )/OFFSET(Z238,'Parameters &amp; Main Results'!$B$38,0)</f>
        <v>1701.0419439661921</v>
      </c>
      <c r="AC238" s="70">
        <f ca="1">SUMPRODUCT(Z238:OFFSET(Z238,'Parameters &amp; Main Results'!$B$38-1,0),'Parameters &amp; Main Results'!$B$42:OFFSET('Parameters &amp; Main Results'!$B$42,'Parameters &amp; Main Results'!$B$38-1,0)   )/OFFSET(Z238,'Parameters &amp; Main Results'!$B$38,0)</f>
        <v>0</v>
      </c>
      <c r="AD238" s="155">
        <f t="shared" si="4"/>
        <v>0</v>
      </c>
      <c r="AE238" s="252">
        <f t="shared" ca="1" si="225"/>
        <v>287.49889999999999</v>
      </c>
      <c r="AF238" s="253">
        <f t="shared" ca="1" si="227"/>
        <v>0.20593644010464043</v>
      </c>
      <c r="AG238" s="258">
        <f t="shared" ca="1" si="228"/>
        <v>0</v>
      </c>
      <c r="AH238" s="227" t="str">
        <f ca="1">IF(SUM(AG238:OFFSET(AG238,(-HoldAggressiveTime-1),0,,))=0,"Defensive","Aggressive")</f>
        <v>Defensive</v>
      </c>
    </row>
    <row r="239" spans="1:34" ht="15" x14ac:dyDescent="0.2">
      <c r="A239">
        <f t="shared" si="15"/>
        <v>6</v>
      </c>
      <c r="B239">
        <f t="shared" si="16"/>
        <v>1890</v>
      </c>
      <c r="C239" s="70">
        <f t="shared" si="1"/>
        <v>1890.416666666649</v>
      </c>
      <c r="D239" s="64" t="s">
        <v>115</v>
      </c>
      <c r="E239" s="151">
        <v>7.70679289</v>
      </c>
      <c r="F239" s="152">
        <v>345.27050000000003</v>
      </c>
      <c r="G239" s="152">
        <v>241.7355</v>
      </c>
      <c r="H239" s="152">
        <v>289.22542068000001</v>
      </c>
      <c r="I239" s="152">
        <v>345.27050000000003</v>
      </c>
      <c r="J239" s="152">
        <v>7.70679289</v>
      </c>
      <c r="K239" s="152">
        <v>7.70679289</v>
      </c>
      <c r="L239" s="152">
        <v>20.67</v>
      </c>
      <c r="M239" s="153">
        <v>17.68436084</v>
      </c>
      <c r="N239" s="17">
        <f t="shared" ref="N239:T239" si="257">F239/F238/$E239*$E238-1</f>
        <v>-4.1386721983561747E-3</v>
      </c>
      <c r="O239" s="17">
        <f t="shared" si="257"/>
        <v>4.7791701668054021E-3</v>
      </c>
      <c r="P239" s="17">
        <f t="shared" si="257"/>
        <v>4.5083333628082034E-3</v>
      </c>
      <c r="Q239" s="17">
        <f t="shared" si="257"/>
        <v>-4.1386721983561747E-3</v>
      </c>
      <c r="R239" s="17">
        <f t="shared" si="257"/>
        <v>0</v>
      </c>
      <c r="S239" s="17">
        <f t="shared" si="257"/>
        <v>0</v>
      </c>
      <c r="T239" s="17">
        <f t="shared" si="257"/>
        <v>0</v>
      </c>
      <c r="U239" s="240">
        <v>0</v>
      </c>
      <c r="V239" s="240">
        <v>0</v>
      </c>
      <c r="W239" s="223">
        <f t="shared" ca="1" si="230"/>
        <v>-2.1898367820727175E-3</v>
      </c>
      <c r="X239" s="223">
        <f>MMULT(N239:T239,'Parameters &amp; Main Results'!$B$12:$B$18)-'Parameters &amp; Main Results'!$B$22/12+MMULT(U239:V239,'Parameters &amp; Main Results'!$B$20:$B$21)</f>
        <v>-2.1898367820727175E-3</v>
      </c>
      <c r="Y239" s="223">
        <f>MMULT(N239:T239,'Parameters &amp; Main Results'!$C$12:$C$18)-'Parameters &amp; Main Results'!$C$22/12+MMULT(U239:V239,'Parameters &amp; Main Results'!$C$20:$C$21)</f>
        <v>-3.2885546285066842E-3</v>
      </c>
      <c r="Z239" s="17">
        <f t="shared" ca="1" si="215"/>
        <v>1336.360888140063</v>
      </c>
      <c r="AA239" s="70">
        <f ca="1">Z239/OFFSET(Z239,'Parameters &amp; Main Results'!$B$38,0)</f>
        <v>6.7392177067967198</v>
      </c>
      <c r="AB239" s="70">
        <f ca="1">SUMPRODUCT(Z239:OFFSET(Z239,'Parameters &amp; Main Results'!$B$38-1,0), 'Cash Flow Assist'!$P$11:OFFSET('Cash Flow Assist'!$P$11,'Parameters &amp; Main Results'!$B$38-1,0)  )/OFFSET(Z239,'Parameters &amp; Main Results'!$B$38,0)</f>
        <v>1742.0392712271221</v>
      </c>
      <c r="AC239" s="70">
        <f ca="1">SUMPRODUCT(Z239:OFFSET(Z239,'Parameters &amp; Main Results'!$B$38-1,0),'Parameters &amp; Main Results'!$B$42:OFFSET('Parameters &amp; Main Results'!$B$42,'Parameters &amp; Main Results'!$B$38-1,0)   )/OFFSET(Z239,'Parameters &amp; Main Results'!$B$38,0)</f>
        <v>0</v>
      </c>
      <c r="AD239" s="155">
        <f t="shared" si="4"/>
        <v>-4.1386721983561747E-3</v>
      </c>
      <c r="AE239" s="252">
        <f t="shared" ca="1" si="225"/>
        <v>289.7901</v>
      </c>
      <c r="AF239" s="253">
        <f t="shared" ca="1" si="227"/>
        <v>0.19145029454077289</v>
      </c>
      <c r="AG239" s="258">
        <f t="shared" ca="1" si="228"/>
        <v>0</v>
      </c>
      <c r="AH239" s="227" t="str">
        <f ca="1">IF(SUM(AG239:OFFSET(AG239,(-HoldAggressiveTime-1),0,,))=0,"Defensive","Aggressive")</f>
        <v>Defensive</v>
      </c>
    </row>
    <row r="240" spans="1:34" ht="15" x14ac:dyDescent="0.2">
      <c r="A240">
        <f t="shared" si="15"/>
        <v>7</v>
      </c>
      <c r="B240">
        <f t="shared" si="16"/>
        <v>1890</v>
      </c>
      <c r="C240" s="70">
        <f t="shared" si="1"/>
        <v>1890.4999999999823</v>
      </c>
      <c r="D240" s="64" t="s">
        <v>115</v>
      </c>
      <c r="E240" s="151">
        <v>7.70679289</v>
      </c>
      <c r="F240" s="152">
        <v>343.88659999999999</v>
      </c>
      <c r="G240" s="152">
        <v>243.1284</v>
      </c>
      <c r="H240" s="152">
        <v>290.52934527999997</v>
      </c>
      <c r="I240" s="152">
        <v>343.88659999999999</v>
      </c>
      <c r="J240" s="152">
        <v>7.70679289</v>
      </c>
      <c r="K240" s="152">
        <v>7.70679289</v>
      </c>
      <c r="L240" s="152">
        <v>20.67</v>
      </c>
      <c r="M240" s="153">
        <v>17.589295440000001</v>
      </c>
      <c r="N240" s="17">
        <f t="shared" ref="N240:T240" si="258">F240/F239/$E240*$E239-1</f>
        <v>-4.0081617166831673E-3</v>
      </c>
      <c r="O240" s="17">
        <f t="shared" si="258"/>
        <v>5.7620829377562632E-3</v>
      </c>
      <c r="P240" s="17">
        <f t="shared" si="258"/>
        <v>4.5083333163948858E-3</v>
      </c>
      <c r="Q240" s="17">
        <f t="shared" si="258"/>
        <v>-4.0081617166831673E-3</v>
      </c>
      <c r="R240" s="17">
        <f t="shared" si="258"/>
        <v>0</v>
      </c>
      <c r="S240" s="17">
        <f t="shared" si="258"/>
        <v>0</v>
      </c>
      <c r="T240" s="17">
        <f t="shared" si="258"/>
        <v>0</v>
      </c>
      <c r="U240" s="240">
        <v>0</v>
      </c>
      <c r="V240" s="240">
        <v>0</v>
      </c>
      <c r="W240" s="223">
        <f t="shared" ca="1" si="230"/>
        <v>-1.8953713666277894E-3</v>
      </c>
      <c r="X240" s="223">
        <f>MMULT(N240:T240,'Parameters &amp; Main Results'!$B$12:$B$18)-'Parameters &amp; Main Results'!$B$22/12+MMULT(U240:V240,'Parameters &amp; Main Results'!$B$20:$B$21)</f>
        <v>-1.8953713666277894E-3</v>
      </c>
      <c r="Y240" s="223">
        <f>MMULT(N240:T240,'Parameters &amp; Main Results'!$C$12:$C$18)-'Parameters &amp; Main Results'!$C$22/12+MMULT(U240:V240,'Parameters &amp; Main Results'!$C$20:$C$21)</f>
        <v>-3.0728039179058913E-3</v>
      </c>
      <c r="Z240" s="17">
        <f t="shared" ca="1" si="215"/>
        <v>1339.2937227962414</v>
      </c>
      <c r="AA240" s="70">
        <f ca="1">Z240/OFFSET(Z240,'Parameters &amp; Main Results'!$B$38,0)</f>
        <v>7.1682206080271964</v>
      </c>
      <c r="AB240" s="70">
        <f ca="1">SUMPRODUCT(Z240:OFFSET(Z240,'Parameters &amp; Main Results'!$B$38-1,0), 'Cash Flow Assist'!$P$11:OFFSET('Cash Flow Assist'!$P$11,'Parameters &amp; Main Results'!$B$38-1,0)  )/OFFSET(Z240,'Parameters &amp; Main Results'!$B$38,0)</f>
        <v>1842.7846166893648</v>
      </c>
      <c r="AC240" s="70">
        <f ca="1">SUMPRODUCT(Z240:OFFSET(Z240,'Parameters &amp; Main Results'!$B$38-1,0),'Parameters &amp; Main Results'!$B$42:OFFSET('Parameters &amp; Main Results'!$B$42,'Parameters &amp; Main Results'!$B$38-1,0)   )/OFFSET(Z240,'Parameters &amp; Main Results'!$B$38,0)</f>
        <v>0</v>
      </c>
      <c r="AD240" s="155">
        <f t="shared" si="4"/>
        <v>-8.1302454475760122E-3</v>
      </c>
      <c r="AE240" s="252">
        <f t="shared" ca="1" si="225"/>
        <v>294.89859999999999</v>
      </c>
      <c r="AF240" s="253">
        <f t="shared" ca="1" si="227"/>
        <v>0.16611811653225889</v>
      </c>
      <c r="AG240" s="258">
        <f t="shared" ca="1" si="228"/>
        <v>0</v>
      </c>
      <c r="AH240" s="227" t="str">
        <f ca="1">IF(SUM(AG240:OFFSET(AG240,(-HoldAggressiveTime-1),0,,))=0,"Defensive","Aggressive")</f>
        <v>Defensive</v>
      </c>
    </row>
    <row r="241" spans="1:34" ht="15" x14ac:dyDescent="0.2">
      <c r="A241">
        <f t="shared" si="15"/>
        <v>8</v>
      </c>
      <c r="B241">
        <f t="shared" si="16"/>
        <v>1890</v>
      </c>
      <c r="C241" s="70">
        <f t="shared" si="1"/>
        <v>1890.5833333333155</v>
      </c>
      <c r="D241" s="64" t="s">
        <v>115</v>
      </c>
      <c r="E241" s="151">
        <v>7.99223207</v>
      </c>
      <c r="F241" s="152">
        <v>336.90010000000001</v>
      </c>
      <c r="G241" s="152">
        <v>246.0325</v>
      </c>
      <c r="H241" s="152">
        <v>291.83914841000001</v>
      </c>
      <c r="I241" s="152">
        <v>336.90010000000001</v>
      </c>
      <c r="J241" s="152">
        <v>7.99223207</v>
      </c>
      <c r="K241" s="152">
        <v>7.99223207</v>
      </c>
      <c r="L241" s="152">
        <v>20.67</v>
      </c>
      <c r="M241" s="153">
        <v>16.59679113</v>
      </c>
      <c r="N241" s="17">
        <f t="shared" ref="N241:T241" si="259">F241/F240/$E241*$E240-1</f>
        <v>-5.5305278657598933E-2</v>
      </c>
      <c r="O241" s="17">
        <f t="shared" si="259"/>
        <v>-2.4196459277345927E-2</v>
      </c>
      <c r="P241" s="17">
        <f t="shared" si="259"/>
        <v>-3.1367255926584736E-2</v>
      </c>
      <c r="Q241" s="17">
        <f t="shared" si="259"/>
        <v>-5.5305278657598933E-2</v>
      </c>
      <c r="R241" s="17">
        <f t="shared" si="259"/>
        <v>0</v>
      </c>
      <c r="S241" s="17">
        <f t="shared" si="259"/>
        <v>0</v>
      </c>
      <c r="T241" s="17">
        <f t="shared" si="259"/>
        <v>-3.5714576040833168E-2</v>
      </c>
      <c r="U241" s="240">
        <v>0</v>
      </c>
      <c r="V241" s="240">
        <v>0</v>
      </c>
      <c r="W241" s="223">
        <f t="shared" ca="1" si="230"/>
        <v>-4.8145646317376715E-2</v>
      </c>
      <c r="X241" s="223">
        <f>MMULT(N241:T241,'Parameters &amp; Main Results'!$B$12:$B$18)-'Parameters &amp; Main Results'!$B$22/12+MMULT(U241:V241,'Parameters &amp; Main Results'!$B$20:$B$21)</f>
        <v>-4.8145646317376715E-2</v>
      </c>
      <c r="Y241" s="223">
        <f>MMULT(N241:T241,'Parameters &amp; Main Results'!$C$12:$C$18)-'Parameters &amp; Main Results'!$C$22/12+MMULT(U241:V241,'Parameters &amp; Main Results'!$C$20:$C$21)</f>
        <v>-5.2236063386240303E-2</v>
      </c>
      <c r="Z241" s="17">
        <f t="shared" ca="1" si="215"/>
        <v>1341.8370022289478</v>
      </c>
      <c r="AA241" s="70">
        <f ca="1">Z241/OFFSET(Z241,'Parameters &amp; Main Results'!$B$38,0)</f>
        <v>7.6557230178110025</v>
      </c>
      <c r="AB241" s="70">
        <f ca="1">SUMPRODUCT(Z241:OFFSET(Z241,'Parameters &amp; Main Results'!$B$38-1,0), 'Cash Flow Assist'!$P$11:OFFSET('Cash Flow Assist'!$P$11,'Parameters &amp; Main Results'!$B$38-1,0)  )/OFFSET(Z241,'Parameters &amp; Main Results'!$B$38,0)</f>
        <v>1957.8047436128115</v>
      </c>
      <c r="AC241" s="70">
        <f ca="1">SUMPRODUCT(Z241:OFFSET(Z241,'Parameters &amp; Main Results'!$B$38-1,0),'Parameters &amp; Main Results'!$B$42:OFFSET('Parameters &amp; Main Results'!$B$42,'Parameters &amp; Main Results'!$B$38-1,0)   )/OFFSET(Z241,'Parameters &amp; Main Results'!$B$38,0)</f>
        <v>0</v>
      </c>
      <c r="AD241" s="155">
        <f t="shared" si="4"/>
        <v>-6.2985878615142044E-2</v>
      </c>
      <c r="AE241" s="252">
        <f t="shared" ca="1" si="225"/>
        <v>286.83190000000002</v>
      </c>
      <c r="AF241" s="253">
        <f t="shared" ca="1" si="227"/>
        <v>0.17455589841994557</v>
      </c>
      <c r="AG241" s="258">
        <f t="shared" ca="1" si="228"/>
        <v>0</v>
      </c>
      <c r="AH241" s="227" t="str">
        <f ca="1">IF(SUM(AG241:OFFSET(AG241,(-HoldAggressiveTime-1),0,,))=0,"Defensive","Aggressive")</f>
        <v>Defensive</v>
      </c>
    </row>
    <row r="242" spans="1:34" ht="15" x14ac:dyDescent="0.2">
      <c r="A242">
        <f t="shared" si="15"/>
        <v>9</v>
      </c>
      <c r="B242">
        <f t="shared" si="16"/>
        <v>1890</v>
      </c>
      <c r="C242" s="70">
        <f t="shared" si="1"/>
        <v>1890.6666666666488</v>
      </c>
      <c r="D242" s="64" t="s">
        <v>115</v>
      </c>
      <c r="E242" s="151">
        <v>8.0873811599999996</v>
      </c>
      <c r="F242" s="152">
        <v>332.3888</v>
      </c>
      <c r="G242" s="152">
        <v>249.41399999999999</v>
      </c>
      <c r="H242" s="152">
        <v>293.15485656999999</v>
      </c>
      <c r="I242" s="152">
        <v>332.3888</v>
      </c>
      <c r="J242" s="152">
        <v>8.0873811599999996</v>
      </c>
      <c r="K242" s="152">
        <v>8.0873811599999996</v>
      </c>
      <c r="L242" s="152">
        <v>20.67</v>
      </c>
      <c r="M242" s="153">
        <v>16.169702000000001</v>
      </c>
      <c r="N242" s="17">
        <f t="shared" ref="N242:T242" si="260">F242/F241/$E242*$E241-1</f>
        <v>-2.4998203958646825E-2</v>
      </c>
      <c r="O242" s="17">
        <f t="shared" si="260"/>
        <v>1.8172879110780471E-3</v>
      </c>
      <c r="P242" s="17">
        <f t="shared" si="260"/>
        <v>-7.3098377091428413E-3</v>
      </c>
      <c r="Q242" s="17">
        <f t="shared" si="260"/>
        <v>-2.4998203958646825E-2</v>
      </c>
      <c r="R242" s="17">
        <f t="shared" si="260"/>
        <v>0</v>
      </c>
      <c r="S242" s="17">
        <f t="shared" si="260"/>
        <v>0</v>
      </c>
      <c r="T242" s="17">
        <f t="shared" si="260"/>
        <v>-1.1765129912585826E-2</v>
      </c>
      <c r="U242" s="240">
        <v>0</v>
      </c>
      <c r="V242" s="240">
        <v>0</v>
      </c>
      <c r="W242" s="223">
        <f t="shared" ca="1" si="230"/>
        <v>-1.9015118549065468E-2</v>
      </c>
      <c r="X242" s="223">
        <f>MMULT(N242:T242,'Parameters &amp; Main Results'!$B$12:$B$18)-'Parameters &amp; Main Results'!$B$22/12+MMULT(U242:V242,'Parameters &amp; Main Results'!$B$20:$B$21)</f>
        <v>-1.9015118549065468E-2</v>
      </c>
      <c r="Y242" s="223">
        <f>MMULT(N242:T242,'Parameters &amp; Main Results'!$C$12:$C$18)-'Parameters &amp; Main Results'!$C$22/12+MMULT(U242:V242,'Parameters &amp; Main Results'!$C$20:$C$21)</f>
        <v>-2.2358321438341006E-2</v>
      </c>
      <c r="Z242" s="17">
        <f t="shared" ca="1" si="215"/>
        <v>1409.7083204352882</v>
      </c>
      <c r="AA242" s="70">
        <f ca="1">Z242/OFFSET(Z242,'Parameters &amp; Main Results'!$B$38,0)</f>
        <v>8.1759587160642582</v>
      </c>
      <c r="AB242" s="70">
        <f ca="1">SUMPRODUCT(Z242:OFFSET(Z242,'Parameters &amp; Main Results'!$B$38-1,0), 'Cash Flow Assist'!$P$11:OFFSET('Cash Flow Assist'!$P$11,'Parameters &amp; Main Results'!$B$38-1,0)  )/OFFSET(Z242,'Parameters &amp; Main Results'!$B$38,0)</f>
        <v>1983.4142009412192</v>
      </c>
      <c r="AC242" s="70">
        <f ca="1">SUMPRODUCT(Z242:OFFSET(Z242,'Parameters &amp; Main Results'!$B$38-1,0),'Parameters &amp; Main Results'!$B$42:OFFSET('Parameters &amp; Main Results'!$B$42,'Parameters &amp; Main Results'!$B$38-1,0)   )/OFFSET(Z242,'Parameters &amp; Main Results'!$B$38,0)</f>
        <v>0</v>
      </c>
      <c r="AD242" s="155">
        <f t="shared" si="4"/>
        <v>-8.640954873365303E-2</v>
      </c>
      <c r="AE242" s="252">
        <f t="shared" ca="1" si="225"/>
        <v>295.3365</v>
      </c>
      <c r="AF242" s="253">
        <f t="shared" ca="1" si="227"/>
        <v>0.1254579098756842</v>
      </c>
      <c r="AG242" s="258">
        <f t="shared" ca="1" si="228"/>
        <v>0</v>
      </c>
      <c r="AH242" s="227" t="str">
        <f ca="1">IF(SUM(AG242:OFFSET(AG242,(-HoldAggressiveTime-1),0,,))=0,"Defensive","Aggressive")</f>
        <v>Defensive</v>
      </c>
    </row>
    <row r="243" spans="1:34" ht="15" x14ac:dyDescent="0.2">
      <c r="A243">
        <f t="shared" si="15"/>
        <v>10</v>
      </c>
      <c r="B243">
        <f t="shared" si="16"/>
        <v>1890</v>
      </c>
      <c r="C243" s="70">
        <f t="shared" si="1"/>
        <v>1890.749999999982</v>
      </c>
      <c r="D243" s="64" t="s">
        <v>115</v>
      </c>
      <c r="E243" s="151">
        <v>8.0873811599999996</v>
      </c>
      <c r="F243" s="152">
        <v>318.40940000000001</v>
      </c>
      <c r="G243" s="152">
        <v>246.47550000000001</v>
      </c>
      <c r="H243" s="152">
        <v>294.47649638000001</v>
      </c>
      <c r="I243" s="152">
        <v>318.40940000000001</v>
      </c>
      <c r="J243" s="152">
        <v>8.0873811599999996</v>
      </c>
      <c r="K243" s="152">
        <v>8.0873811599999996</v>
      </c>
      <c r="L243" s="152">
        <v>20.67</v>
      </c>
      <c r="M243" s="153">
        <v>15.482849160000001</v>
      </c>
      <c r="N243" s="17">
        <f t="shared" ref="N243:T243" si="261">F243/F242/$E243*$E242-1</f>
        <v>-4.2057373774326945E-2</v>
      </c>
      <c r="O243" s="17">
        <f t="shared" si="261"/>
        <v>-1.1781616108157422E-2</v>
      </c>
      <c r="P243" s="17">
        <f t="shared" si="261"/>
        <v>4.5083333275239834E-3</v>
      </c>
      <c r="Q243" s="17">
        <f t="shared" si="261"/>
        <v>-4.2057373774326945E-2</v>
      </c>
      <c r="R243" s="17">
        <f t="shared" si="261"/>
        <v>0</v>
      </c>
      <c r="S243" s="17">
        <f t="shared" si="261"/>
        <v>0</v>
      </c>
      <c r="T243" s="17">
        <f t="shared" si="261"/>
        <v>0</v>
      </c>
      <c r="U243" s="240">
        <v>0</v>
      </c>
      <c r="V243" s="240">
        <v>0</v>
      </c>
      <c r="W243" s="223">
        <f t="shared" ca="1" si="230"/>
        <v>-3.3941020219043362E-2</v>
      </c>
      <c r="X243" s="223">
        <f>MMULT(N243:T243,'Parameters &amp; Main Results'!$B$12:$B$18)-'Parameters &amp; Main Results'!$B$22/12+MMULT(U243:V243,'Parameters &amp; Main Results'!$B$20:$B$21)</f>
        <v>-3.3941020219043362E-2</v>
      </c>
      <c r="Y243" s="223">
        <f>MMULT(N243:T243,'Parameters &amp; Main Results'!$C$12:$C$18)-'Parameters &amp; Main Results'!$C$22/12+MMULT(U243:V243,'Parameters &amp; Main Results'!$C$20:$C$21)</f>
        <v>-3.9071464674376666E-2</v>
      </c>
      <c r="Z243" s="17">
        <f t="shared" ca="1" si="215"/>
        <v>1437.0336863400446</v>
      </c>
      <c r="AA243" s="70">
        <f ca="1">Z243/OFFSET(Z243,'Parameters &amp; Main Results'!$B$38,0)</f>
        <v>8.5000538794002338</v>
      </c>
      <c r="AB243" s="70">
        <f ca="1">SUMPRODUCT(Z243:OFFSET(Z243,'Parameters &amp; Main Results'!$B$38-1,0), 'Cash Flow Assist'!$P$11:OFFSET('Cash Flow Assist'!$P$11,'Parameters &amp; Main Results'!$B$38-1,0)  )/OFFSET(Z243,'Parameters &amp; Main Results'!$B$38,0)</f>
        <v>2015.5083516358845</v>
      </c>
      <c r="AC243" s="70">
        <f ca="1">SUMPRODUCT(Z243:OFFSET(Z243,'Parameters &amp; Main Results'!$B$38-1,0),'Parameters &amp; Main Results'!$B$42:OFFSET('Parameters &amp; Main Results'!$B$42,'Parameters &amp; Main Results'!$B$38-1,0)   )/OFFSET(Z243,'Parameters &amp; Main Results'!$B$38,0)</f>
        <v>0</v>
      </c>
      <c r="AD243" s="155">
        <f t="shared" si="4"/>
        <v>-0.12483276381921782</v>
      </c>
      <c r="AE243" s="252">
        <f t="shared" ca="1" si="225"/>
        <v>302.7253</v>
      </c>
      <c r="AF243" s="253">
        <f t="shared" ca="1" si="227"/>
        <v>5.180967695795495E-2</v>
      </c>
      <c r="AG243" s="258">
        <f t="shared" ca="1" si="228"/>
        <v>0</v>
      </c>
      <c r="AH243" s="227" t="str">
        <f ca="1">IF(SUM(AG243:OFFSET(AG243,(-HoldAggressiveTime-1),0,,))=0,"Defensive","Aggressive")</f>
        <v>Defensive</v>
      </c>
    </row>
    <row r="244" spans="1:34" ht="15" x14ac:dyDescent="0.2">
      <c r="A244">
        <f t="shared" si="15"/>
        <v>11</v>
      </c>
      <c r="B244">
        <f t="shared" si="16"/>
        <v>1890</v>
      </c>
      <c r="C244" s="70">
        <f t="shared" si="1"/>
        <v>1890.8333333333153</v>
      </c>
      <c r="D244" s="64" t="s">
        <v>115</v>
      </c>
      <c r="E244" s="151">
        <v>7.8970910700000001</v>
      </c>
      <c r="F244" s="152">
        <v>296.24900000000002</v>
      </c>
      <c r="G244" s="152">
        <v>247.25530000000001</v>
      </c>
      <c r="H244" s="152">
        <v>295.80409458999998</v>
      </c>
      <c r="I244" s="152">
        <v>296.24900000000002</v>
      </c>
      <c r="J244" s="152">
        <v>7.8970910700000001</v>
      </c>
      <c r="K244" s="152">
        <v>7.8970910700000001</v>
      </c>
      <c r="L244" s="152">
        <v>20.67</v>
      </c>
      <c r="M244" s="153">
        <v>14.74504349</v>
      </c>
      <c r="N244" s="17">
        <f t="shared" ref="N244:T244" si="262">F244/F243/$E244*$E243-1</f>
        <v>-4.717799533380862E-2</v>
      </c>
      <c r="O244" s="17">
        <f t="shared" si="262"/>
        <v>2.7336264870190252E-2</v>
      </c>
      <c r="P244" s="17">
        <f t="shared" si="262"/>
        <v>2.8713193023071737E-2</v>
      </c>
      <c r="Q244" s="17">
        <f t="shared" si="262"/>
        <v>-4.717799533380862E-2</v>
      </c>
      <c r="R244" s="17">
        <f t="shared" si="262"/>
        <v>0</v>
      </c>
      <c r="S244" s="17">
        <f t="shared" si="262"/>
        <v>0</v>
      </c>
      <c r="T244" s="17">
        <f t="shared" si="262"/>
        <v>2.409622585243909E-2</v>
      </c>
      <c r="U244" s="240">
        <v>0</v>
      </c>
      <c r="V244" s="240">
        <v>0</v>
      </c>
      <c r="W244" s="223">
        <f t="shared" ca="1" si="230"/>
        <v>-2.8753098900363126E-2</v>
      </c>
      <c r="X244" s="223">
        <f>MMULT(N244:T244,'Parameters &amp; Main Results'!$B$12:$B$18)-'Parameters &amp; Main Results'!$B$22/12+MMULT(U244:V244,'Parameters &amp; Main Results'!$B$20:$B$21)</f>
        <v>-2.8753098900363126E-2</v>
      </c>
      <c r="Y244" s="223">
        <f>MMULT(N244:T244,'Parameters &amp; Main Results'!$C$12:$C$18)-'Parameters &amp; Main Results'!$C$22/12+MMULT(U244:V244,'Parameters &amp; Main Results'!$C$20:$C$21)</f>
        <v>-3.9768235980075402E-2</v>
      </c>
      <c r="Z244" s="17">
        <f t="shared" ca="1" si="215"/>
        <v>1487.521690099994</v>
      </c>
      <c r="AA244" s="70">
        <f ca="1">Z244/OFFSET(Z244,'Parameters &amp; Main Results'!$B$38,0)</f>
        <v>9.3329547266799224</v>
      </c>
      <c r="AB244" s="70">
        <f ca="1">SUMPRODUCT(Z244:OFFSET(Z244,'Parameters &amp; Main Results'!$B$38-1,0), 'Cash Flow Assist'!$P$11:OFFSET('Cash Flow Assist'!$P$11,'Parameters &amp; Main Results'!$B$38-1,0)  )/OFFSET(Z244,'Parameters &amp; Main Results'!$B$38,0)</f>
        <v>2129.936350044879</v>
      </c>
      <c r="AC244" s="70">
        <f ca="1">SUMPRODUCT(Z244:OFFSET(Z244,'Parameters &amp; Main Results'!$B$38-1,0),'Parameters &amp; Main Results'!$B$42:OFFSET('Parameters &amp; Main Results'!$B$42,'Parameters &amp; Main Results'!$B$38-1,0)   )/OFFSET(Z244,'Parameters &amp; Main Results'!$B$38,0)</f>
        <v>0</v>
      </c>
      <c r="AD244" s="155">
        <f t="shared" si="4"/>
        <v>-0.16612139960405692</v>
      </c>
      <c r="AE244" s="252">
        <f t="shared" ca="1" si="225"/>
        <v>311.27089999999998</v>
      </c>
      <c r="AF244" s="253">
        <f t="shared" ca="1" si="227"/>
        <v>-4.8259891946211358E-2</v>
      </c>
      <c r="AG244" s="258">
        <f t="shared" ca="1" si="228"/>
        <v>0</v>
      </c>
      <c r="AH244" s="227" t="str">
        <f ca="1">IF(SUM(AG244:OFFSET(AG244,(-HoldAggressiveTime-1),0,,))=0,"Defensive","Aggressive")</f>
        <v>Defensive</v>
      </c>
    </row>
    <row r="245" spans="1:34" ht="15" x14ac:dyDescent="0.2">
      <c r="A245">
        <f t="shared" si="15"/>
        <v>12</v>
      </c>
      <c r="B245">
        <f t="shared" si="16"/>
        <v>1890</v>
      </c>
      <c r="C245" s="70">
        <f t="shared" si="1"/>
        <v>1890.9166666666486</v>
      </c>
      <c r="D245" s="64" t="s">
        <v>115</v>
      </c>
      <c r="E245" s="151">
        <v>7.8970910700000001</v>
      </c>
      <c r="F245" s="152">
        <v>290.38389999999998</v>
      </c>
      <c r="G245" s="152">
        <v>246.0513</v>
      </c>
      <c r="H245" s="152">
        <v>297.13767804999998</v>
      </c>
      <c r="I245" s="152">
        <v>290.38389999999998</v>
      </c>
      <c r="J245" s="152">
        <v>7.8970910700000001</v>
      </c>
      <c r="K245" s="152">
        <v>7.8970910700000001</v>
      </c>
      <c r="L245" s="152">
        <v>20.67</v>
      </c>
      <c r="M245" s="153">
        <v>14.442991230000001</v>
      </c>
      <c r="N245" s="17">
        <f t="shared" ref="N245:T245" si="263">F245/F244/$E245*$E244-1</f>
        <v>-1.979787273543554E-2</v>
      </c>
      <c r="O245" s="17">
        <f t="shared" si="263"/>
        <v>-4.8694608366333103E-3</v>
      </c>
      <c r="P245" s="17">
        <f t="shared" si="263"/>
        <v>4.5083333340885101E-3</v>
      </c>
      <c r="Q245" s="17">
        <f t="shared" si="263"/>
        <v>-1.979787273543554E-2</v>
      </c>
      <c r="R245" s="17">
        <f t="shared" si="263"/>
        <v>0</v>
      </c>
      <c r="S245" s="17">
        <f t="shared" si="263"/>
        <v>0</v>
      </c>
      <c r="T245" s="17">
        <f t="shared" si="263"/>
        <v>0</v>
      </c>
      <c r="U245" s="240">
        <v>0</v>
      </c>
      <c r="V245" s="240">
        <v>0</v>
      </c>
      <c r="W245" s="223">
        <f t="shared" ca="1" si="230"/>
        <v>-1.5863963385569984E-2</v>
      </c>
      <c r="X245" s="223">
        <f>MMULT(N245:T245,'Parameters &amp; Main Results'!$B$12:$B$18)-'Parameters &amp; Main Results'!$B$22/12+MMULT(U245:V245,'Parameters &amp; Main Results'!$B$20:$B$21)</f>
        <v>-1.5863963385569984E-2</v>
      </c>
      <c r="Y245" s="223">
        <f>MMULT(N245:T245,'Parameters &amp; Main Results'!$C$12:$C$18)-'Parameters &amp; Main Results'!$C$22/12+MMULT(U245:V245,'Parameters &amp; Main Results'!$C$20:$C$21)</f>
        <v>-1.8346698212221985E-2</v>
      </c>
      <c r="Z245" s="17">
        <f t="shared" ca="1" si="215"/>
        <v>1531.5587503196516</v>
      </c>
      <c r="AA245" s="70">
        <f ca="1">Z245/OFFSET(Z245,'Parameters &amp; Main Results'!$B$38,0)</f>
        <v>9.8391936565201306</v>
      </c>
      <c r="AB245" s="70">
        <f ca="1">SUMPRODUCT(Z245:OFFSET(Z245,'Parameters &amp; Main Results'!$B$38-1,0), 'Cash Flow Assist'!$P$11:OFFSET('Cash Flow Assist'!$P$11,'Parameters &amp; Main Results'!$B$38-1,0)  )/OFFSET(Z245,'Parameters &amp; Main Results'!$B$38,0)</f>
        <v>2172.3720040177491</v>
      </c>
      <c r="AC245" s="70">
        <f ca="1">SUMPRODUCT(Z245:OFFSET(Z245,'Parameters &amp; Main Results'!$B$38-1,0),'Parameters &amp; Main Results'!$B$42:OFFSET('Parameters &amp; Main Results'!$B$42,'Parameters &amp; Main Results'!$B$38-1,0)   )/OFFSET(Z245,'Parameters &amp; Main Results'!$B$38,0)</f>
        <v>0</v>
      </c>
      <c r="AD245" s="155">
        <f t="shared" si="4"/>
        <v>-0.18263042201149893</v>
      </c>
      <c r="AE245" s="252">
        <f t="shared" ca="1" si="225"/>
        <v>310.55410000000001</v>
      </c>
      <c r="AF245" s="253">
        <f t="shared" ca="1" si="227"/>
        <v>-6.4949070065408968E-2</v>
      </c>
      <c r="AG245" s="258">
        <f t="shared" ca="1" si="228"/>
        <v>0</v>
      </c>
      <c r="AH245" s="227" t="str">
        <f ca="1">IF(SUM(AG245:OFFSET(AG245,(-HoldAggressiveTime-1),0,,))=0,"Defensive","Aggressive")</f>
        <v>Defensive</v>
      </c>
    </row>
    <row r="246" spans="1:34" ht="15" x14ac:dyDescent="0.2">
      <c r="A246">
        <f t="shared" si="15"/>
        <v>1</v>
      </c>
      <c r="B246">
        <f t="shared" si="16"/>
        <v>1891</v>
      </c>
      <c r="C246" s="70">
        <f t="shared" si="1"/>
        <v>1890.9999999999818</v>
      </c>
      <c r="D246" s="64" t="s">
        <v>115</v>
      </c>
      <c r="E246" s="151">
        <v>7.8019419799999996</v>
      </c>
      <c r="F246" s="152">
        <v>306.6037</v>
      </c>
      <c r="G246" s="152">
        <v>243.33</v>
      </c>
      <c r="H246" s="152">
        <v>298.61593800000003</v>
      </c>
      <c r="I246" s="152">
        <v>306.6037</v>
      </c>
      <c r="J246" s="152">
        <v>7.8019419799999996</v>
      </c>
      <c r="K246" s="152">
        <v>7.8019419799999996</v>
      </c>
      <c r="L246" s="152">
        <v>20.67</v>
      </c>
      <c r="M246" s="153">
        <v>15.42898009</v>
      </c>
      <c r="N246" s="17">
        <f t="shared" ref="N246:T246" si="264">F246/F245/$E246*$E245-1</f>
        <v>6.8733167821077634E-2</v>
      </c>
      <c r="O246" s="17">
        <f t="shared" si="264"/>
        <v>1.0007946087047248E-3</v>
      </c>
      <c r="P246" s="17">
        <f t="shared" si="264"/>
        <v>1.7231237871685012E-2</v>
      </c>
      <c r="Q246" s="17">
        <f t="shared" si="264"/>
        <v>6.8733167821077634E-2</v>
      </c>
      <c r="R246" s="17">
        <f t="shared" si="264"/>
        <v>0</v>
      </c>
      <c r="S246" s="17">
        <f t="shared" si="264"/>
        <v>0</v>
      </c>
      <c r="T246" s="17">
        <f t="shared" si="264"/>
        <v>1.2195564930361114E-2</v>
      </c>
      <c r="U246" s="240">
        <v>0</v>
      </c>
      <c r="V246" s="240">
        <v>0</v>
      </c>
      <c r="W246" s="223">
        <f t="shared" ca="1" si="230"/>
        <v>5.2318146367400557E-2</v>
      </c>
      <c r="X246" s="223">
        <f>MMULT(N246:T246,'Parameters &amp; Main Results'!$B$12:$B$18)-'Parameters &amp; Main Results'!$B$22/12+MMULT(U246:V246,'Parameters &amp; Main Results'!$B$20:$B$21)</f>
        <v>5.2318146367400557E-2</v>
      </c>
      <c r="Y246" s="223">
        <f>MMULT(N246:T246,'Parameters &amp; Main Results'!$C$12:$C$18)-'Parameters &amp; Main Results'!$C$22/12+MMULT(U246:V246,'Parameters &amp; Main Results'!$C$20:$C$21)</f>
        <v>6.191826383317367E-2</v>
      </c>
      <c r="Z246" s="17">
        <f t="shared" ca="1" si="215"/>
        <v>1556.2469956779905</v>
      </c>
      <c r="AA246" s="70">
        <f ca="1">Z246/OFFSET(Z246,'Parameters &amp; Main Results'!$B$38,0)</f>
        <v>10.312712205764537</v>
      </c>
      <c r="AB246" s="70">
        <f ca="1">SUMPRODUCT(Z246:OFFSET(Z246,'Parameters &amp; Main Results'!$B$38-1,0), 'Cash Flow Assist'!$P$11:OFFSET('Cash Flow Assist'!$P$11,'Parameters &amp; Main Results'!$B$38-1,0)  )/OFFSET(Z246,'Parameters &amp; Main Results'!$B$38,0)</f>
        <v>2231.680456969249</v>
      </c>
      <c r="AC246" s="70">
        <f ca="1">SUMPRODUCT(Z246:OFFSET(Z246,'Parameters &amp; Main Results'!$B$38-1,0),'Parameters &amp; Main Results'!$B$42:OFFSET('Parameters &amp; Main Results'!$B$42,'Parameters &amp; Main Results'!$B$38-1,0)   )/OFFSET(Z246,'Parameters &amp; Main Results'!$B$38,0)</f>
        <v>0</v>
      </c>
      <c r="AD246" s="155">
        <f t="shared" si="4"/>
        <v>-0.1264500216357719</v>
      </c>
      <c r="AE246" s="252">
        <f t="shared" ca="1" si="225"/>
        <v>305.1397</v>
      </c>
      <c r="AF246" s="253">
        <f t="shared" ca="1" si="227"/>
        <v>4.7978024491732761E-3</v>
      </c>
      <c r="AG246" s="258">
        <f t="shared" ca="1" si="228"/>
        <v>0</v>
      </c>
      <c r="AH246" s="227" t="str">
        <f ca="1">IF(SUM(AG246:OFFSET(AG246,(-HoldAggressiveTime-1),0,,))=0,"Defensive","Aggressive")</f>
        <v>Defensive</v>
      </c>
    </row>
    <row r="247" spans="1:34" ht="15" x14ac:dyDescent="0.2">
      <c r="A247">
        <f t="shared" si="15"/>
        <v>2</v>
      </c>
      <c r="B247">
        <f t="shared" si="16"/>
        <v>1891</v>
      </c>
      <c r="C247" s="70">
        <f t="shared" si="1"/>
        <v>1891.0833333333151</v>
      </c>
      <c r="D247" s="64" t="s">
        <v>115</v>
      </c>
      <c r="E247" s="151">
        <v>7.8970910700000001</v>
      </c>
      <c r="F247" s="152">
        <v>311.47550000000001</v>
      </c>
      <c r="G247" s="152">
        <v>244.25120000000001</v>
      </c>
      <c r="H247" s="152">
        <v>300.10155228999997</v>
      </c>
      <c r="I247" s="152">
        <v>311.47550000000001</v>
      </c>
      <c r="J247" s="152">
        <v>7.8970910700000001</v>
      </c>
      <c r="K247" s="152">
        <v>7.8970910700000001</v>
      </c>
      <c r="L247" s="152">
        <v>20.67</v>
      </c>
      <c r="M247" s="153">
        <v>15.47652233</v>
      </c>
      <c r="N247" s="17">
        <f t="shared" ref="N247:T247" si="265">F247/F246/$E247*$E246-1</f>
        <v>3.649494315174362E-3</v>
      </c>
      <c r="O247" s="17">
        <f t="shared" si="265"/>
        <v>-8.3084336038716788E-3</v>
      </c>
      <c r="P247" s="17">
        <f t="shared" si="265"/>
        <v>-7.1335670553435149E-3</v>
      </c>
      <c r="Q247" s="17">
        <f t="shared" si="265"/>
        <v>3.649494315174362E-3</v>
      </c>
      <c r="R247" s="17">
        <f t="shared" si="265"/>
        <v>0</v>
      </c>
      <c r="S247" s="17">
        <f t="shared" si="265"/>
        <v>0</v>
      </c>
      <c r="T247" s="17">
        <f t="shared" si="265"/>
        <v>-1.2048625140142932E-2</v>
      </c>
      <c r="U247" s="240">
        <v>0</v>
      </c>
      <c r="V247" s="240">
        <v>0</v>
      </c>
      <c r="W247" s="223">
        <f t="shared" ca="1" si="230"/>
        <v>4.3133609193262166E-4</v>
      </c>
      <c r="X247" s="223">
        <f>MMULT(N247:T247,'Parameters &amp; Main Results'!$B$12:$B$18)-'Parameters &amp; Main Results'!$B$22/12+MMULT(U247:V247,'Parameters &amp; Main Results'!$B$20:$B$21)</f>
        <v>4.3133609193262166E-4</v>
      </c>
      <c r="Y247" s="223">
        <f>MMULT(N247:T247,'Parameters &amp; Main Results'!$C$12:$C$18)-'Parameters &amp; Main Results'!$C$22/12+MMULT(U247:V247,'Parameters &amp; Main Results'!$C$20:$C$21)</f>
        <v>2.4120348566030909E-3</v>
      </c>
      <c r="Z247" s="17">
        <f t="shared" ca="1" si="215"/>
        <v>1478.8749971195984</v>
      </c>
      <c r="AA247" s="70">
        <f ca="1">Z247/OFFSET(Z247,'Parameters &amp; Main Results'!$B$38,0)</f>
        <v>10.312508082370123</v>
      </c>
      <c r="AB247" s="70">
        <f ca="1">SUMPRODUCT(Z247:OFFSET(Z247,'Parameters &amp; Main Results'!$B$38-1,0), 'Cash Flow Assist'!$P$11:OFFSET('Cash Flow Assist'!$P$11,'Parameters &amp; Main Results'!$B$38-1,0)  )/OFFSET(Z247,'Parameters &amp; Main Results'!$B$38,0)</f>
        <v>2338.5916161758746</v>
      </c>
      <c r="AC247" s="70">
        <f ca="1">SUMPRODUCT(Z247:OFFSET(Z247,'Parameters &amp; Main Results'!$B$38-1,0),'Parameters &amp; Main Results'!$B$42:OFFSET('Parameters &amp; Main Results'!$B$42,'Parameters &amp; Main Results'!$B$38-1,0)   )/OFFSET(Z247,'Parameters &amp; Main Results'!$B$38,0)</f>
        <v>0</v>
      </c>
      <c r="AD247" s="155">
        <f t="shared" si="4"/>
        <v>-0.12326200595571102</v>
      </c>
      <c r="AE247" s="252">
        <f t="shared" ca="1" si="225"/>
        <v>300.29169999999999</v>
      </c>
      <c r="AF247" s="253">
        <f t="shared" ca="1" si="227"/>
        <v>3.7243120605731095E-2</v>
      </c>
      <c r="AG247" s="258">
        <f t="shared" ca="1" si="228"/>
        <v>0</v>
      </c>
      <c r="AH247" s="227" t="str">
        <f ca="1">IF(SUM(AG247:OFFSET(AG247,(-HoldAggressiveTime-1),0,,))=0,"Defensive","Aggressive")</f>
        <v>Defensive</v>
      </c>
    </row>
    <row r="248" spans="1:34" ht="15" x14ac:dyDescent="0.2">
      <c r="A248">
        <f t="shared" si="15"/>
        <v>3</v>
      </c>
      <c r="B248">
        <f t="shared" si="16"/>
        <v>1891</v>
      </c>
      <c r="C248" s="70">
        <f t="shared" si="1"/>
        <v>1891.1666666666483</v>
      </c>
      <c r="D248" s="64" t="s">
        <v>115</v>
      </c>
      <c r="E248" s="151">
        <v>7.99223207</v>
      </c>
      <c r="F248" s="152">
        <v>306.84500000000003</v>
      </c>
      <c r="G248" s="152">
        <v>245.9331</v>
      </c>
      <c r="H248" s="152">
        <v>301.59455751000002</v>
      </c>
      <c r="I248" s="152">
        <v>306.84500000000003</v>
      </c>
      <c r="J248" s="152">
        <v>7.99223207</v>
      </c>
      <c r="K248" s="152">
        <v>7.99223207</v>
      </c>
      <c r="L248" s="152">
        <v>20.67</v>
      </c>
      <c r="M248" s="153">
        <v>15.051623360000001</v>
      </c>
      <c r="N248" s="17">
        <f t="shared" ref="N248:T248" si="266">F248/F247/$E248*$E247-1</f>
        <v>-2.6593550041720593E-2</v>
      </c>
      <c r="O248" s="17">
        <f t="shared" si="266"/>
        <v>-5.1002117461762531E-3</v>
      </c>
      <c r="P248" s="17">
        <f t="shared" si="266"/>
        <v>-6.9884071817616356E-3</v>
      </c>
      <c r="Q248" s="17">
        <f t="shared" si="266"/>
        <v>-2.6593550041720593E-2</v>
      </c>
      <c r="R248" s="17">
        <f t="shared" si="266"/>
        <v>0</v>
      </c>
      <c r="S248" s="17">
        <f t="shared" si="266"/>
        <v>0</v>
      </c>
      <c r="T248" s="17">
        <f t="shared" si="266"/>
        <v>-1.1904183858364892E-2</v>
      </c>
      <c r="U248" s="240">
        <v>0</v>
      </c>
      <c r="V248" s="240">
        <v>0</v>
      </c>
      <c r="W248" s="223">
        <f t="shared" ca="1" si="230"/>
        <v>-2.1602080740110607E-2</v>
      </c>
      <c r="X248" s="223">
        <f>MMULT(N248:T248,'Parameters &amp; Main Results'!$B$12:$B$18)-'Parameters &amp; Main Results'!$B$22/12+MMULT(U248:V248,'Parameters &amp; Main Results'!$B$20:$B$21)</f>
        <v>-2.1602080740110607E-2</v>
      </c>
      <c r="Y248" s="223">
        <f>MMULT(N248:T248,'Parameters &amp; Main Results'!$C$12:$C$18)-'Parameters &amp; Main Results'!$C$22/12+MMULT(U248:V248,'Parameters &amp; Main Results'!$C$20:$C$21)</f>
        <v>-2.4485882878832826E-2</v>
      </c>
      <c r="Z248" s="17">
        <f t="shared" ca="1" si="215"/>
        <v>1478.2373799851671</v>
      </c>
      <c r="AA248" s="70">
        <f ca="1">Z248/OFFSET(Z248,'Parameters &amp; Main Results'!$B$38,0)</f>
        <v>10.474767170307672</v>
      </c>
      <c r="AB248" s="70">
        <f ca="1">SUMPRODUCT(Z248:OFFSET(Z248,'Parameters &amp; Main Results'!$B$38-1,0), 'Cash Flow Assist'!$P$11:OFFSET('Cash Flow Assist'!$P$11,'Parameters &amp; Main Results'!$B$38-1,0)  )/OFFSET(Z248,'Parameters &amp; Main Results'!$B$38,0)</f>
        <v>2366.948967025879</v>
      </c>
      <c r="AC248" s="70">
        <f ca="1">SUMPRODUCT(Z248:OFFSET(Z248,'Parameters &amp; Main Results'!$B$38-1,0),'Parameters &amp; Main Results'!$B$42:OFFSET('Parameters &amp; Main Results'!$B$42,'Parameters &amp; Main Results'!$B$38-1,0)   )/OFFSET(Z248,'Parameters &amp; Main Results'!$B$38,0)</f>
        <v>0</v>
      </c>
      <c r="AD248" s="155">
        <f t="shared" si="4"/>
        <v>-0.14657758167380552</v>
      </c>
      <c r="AE248" s="252">
        <f t="shared" ca="1" si="225"/>
        <v>307.09829999999999</v>
      </c>
      <c r="AF248" s="253">
        <f t="shared" ca="1" si="227"/>
        <v>-8.2481733047681295E-4</v>
      </c>
      <c r="AG248" s="258">
        <f t="shared" ca="1" si="228"/>
        <v>0</v>
      </c>
      <c r="AH248" s="227" t="str">
        <f ca="1">IF(SUM(AG248:OFFSET(AG248,(-HoldAggressiveTime-1),0,,))=0,"Defensive","Aggressive")</f>
        <v>Defensive</v>
      </c>
    </row>
    <row r="249" spans="1:34" ht="15" x14ac:dyDescent="0.2">
      <c r="A249">
        <f t="shared" si="15"/>
        <v>4</v>
      </c>
      <c r="B249">
        <f t="shared" si="16"/>
        <v>1891</v>
      </c>
      <c r="C249" s="70">
        <f t="shared" si="1"/>
        <v>1891.2499999999816</v>
      </c>
      <c r="D249" s="64" t="s">
        <v>115</v>
      </c>
      <c r="E249" s="151">
        <v>8.0873811599999996</v>
      </c>
      <c r="F249" s="152">
        <v>318.15109999999999</v>
      </c>
      <c r="G249" s="152">
        <v>247.62049999999999</v>
      </c>
      <c r="H249" s="152">
        <v>303.09499044</v>
      </c>
      <c r="I249" s="152">
        <v>318.15109999999999</v>
      </c>
      <c r="J249" s="152">
        <v>8.0873811599999996</v>
      </c>
      <c r="K249" s="152">
        <v>8.0873811599999996</v>
      </c>
      <c r="L249" s="152">
        <v>20.67</v>
      </c>
      <c r="M249" s="153">
        <v>15.408945129999999</v>
      </c>
      <c r="N249" s="17">
        <f t="shared" ref="N249:T249" si="267">F249/F248/$E249*$E248-1</f>
        <v>2.4647659165597968E-2</v>
      </c>
      <c r="O249" s="17">
        <f t="shared" si="267"/>
        <v>-4.9846374949915617E-3</v>
      </c>
      <c r="P249" s="17">
        <f t="shared" si="267"/>
        <v>-6.8486614129702472E-3</v>
      </c>
      <c r="Q249" s="17">
        <f t="shared" si="267"/>
        <v>2.4647659165597968E-2</v>
      </c>
      <c r="R249" s="17">
        <f t="shared" si="267"/>
        <v>0</v>
      </c>
      <c r="S249" s="17">
        <f t="shared" si="267"/>
        <v>0</v>
      </c>
      <c r="T249" s="17">
        <f t="shared" si="267"/>
        <v>-1.1765129912585826E-2</v>
      </c>
      <c r="U249" s="240">
        <v>0</v>
      </c>
      <c r="V249" s="240">
        <v>0</v>
      </c>
      <c r="W249" s="223">
        <f t="shared" ca="1" si="230"/>
        <v>1.6858893712904204E-2</v>
      </c>
      <c r="X249" s="223">
        <f>MMULT(N249:T249,'Parameters &amp; Main Results'!$B$12:$B$18)-'Parameters &amp; Main Results'!$B$22/12+MMULT(U249:V249,'Parameters &amp; Main Results'!$B$20:$B$21)</f>
        <v>1.6858893712904204E-2</v>
      </c>
      <c r="Y249" s="223">
        <f>MMULT(N249:T249,'Parameters &amp; Main Results'!$C$12:$C$18)-'Parameters &amp; Main Results'!$C$22/12+MMULT(U249:V249,'Parameters &amp; Main Results'!$C$20:$C$21)</f>
        <v>2.164276283287235E-2</v>
      </c>
      <c r="Z249" s="17">
        <f t="shared" ca="1" si="215"/>
        <v>1510.8754330787845</v>
      </c>
      <c r="AA249" s="70">
        <f ca="1">Z249/OFFSET(Z249,'Parameters &amp; Main Results'!$B$38,0)</f>
        <v>11.023934095228425</v>
      </c>
      <c r="AB249" s="70">
        <f ca="1">SUMPRODUCT(Z249:OFFSET(Z249,'Parameters &amp; Main Results'!$B$38-1,0), 'Cash Flow Assist'!$P$11:OFFSET('Cash Flow Assist'!$P$11,'Parameters &amp; Main Results'!$B$38-1,0)  )/OFFSET(Z249,'Parameters &amp; Main Results'!$B$38,0)</f>
        <v>2427.4746247664207</v>
      </c>
      <c r="AC249" s="70">
        <f ca="1">SUMPRODUCT(Z249:OFFSET(Z249,'Parameters &amp; Main Results'!$B$38-1,0),'Parameters &amp; Main Results'!$B$42:OFFSET('Parameters &amp; Main Results'!$B$42,'Parameters &amp; Main Results'!$B$38-1,0)   )/OFFSET(Z249,'Parameters &amp; Main Results'!$B$38,0)</f>
        <v>0</v>
      </c>
      <c r="AD249" s="155">
        <f t="shared" si="4"/>
        <v>-0.12554271678262108</v>
      </c>
      <c r="AE249" s="252">
        <f t="shared" ca="1" si="225"/>
        <v>311.60340000000002</v>
      </c>
      <c r="AF249" s="253">
        <f t="shared" ca="1" si="227"/>
        <v>2.1012928613744146E-2</v>
      </c>
      <c r="AG249" s="258">
        <f t="shared" ca="1" si="228"/>
        <v>0</v>
      </c>
      <c r="AH249" s="227" t="str">
        <f ca="1">IF(SUM(AG249:OFFSET(AG249,(-HoldAggressiveTime-1),0,,))=0,"Defensive","Aggressive")</f>
        <v>Defensive</v>
      </c>
    </row>
    <row r="250" spans="1:34" ht="15" x14ac:dyDescent="0.2">
      <c r="A250">
        <f t="shared" si="15"/>
        <v>5</v>
      </c>
      <c r="B250">
        <f t="shared" si="16"/>
        <v>1891</v>
      </c>
      <c r="C250" s="70">
        <f t="shared" si="1"/>
        <v>1891.3333333333148</v>
      </c>
      <c r="D250" s="64" t="s">
        <v>115</v>
      </c>
      <c r="E250" s="151">
        <v>7.99223207</v>
      </c>
      <c r="F250" s="152">
        <v>317.99040000000002</v>
      </c>
      <c r="G250" s="152">
        <v>248.297</v>
      </c>
      <c r="H250" s="152">
        <v>304.60288801000002</v>
      </c>
      <c r="I250" s="152">
        <v>317.99040000000002</v>
      </c>
      <c r="J250" s="152">
        <v>7.99223207</v>
      </c>
      <c r="K250" s="152">
        <v>7.99223207</v>
      </c>
      <c r="L250" s="152">
        <v>20.67</v>
      </c>
      <c r="M250" s="153">
        <v>15.566495229999999</v>
      </c>
      <c r="N250" s="17">
        <f t="shared" ref="N250:T250" si="268">F250/F249/$E250*$E249-1</f>
        <v>1.1394076799137176E-2</v>
      </c>
      <c r="O250" s="17">
        <f t="shared" si="268"/>
        <v>1.4669724331649148E-2</v>
      </c>
      <c r="P250" s="17">
        <f t="shared" si="268"/>
        <v>1.6939424416952287E-2</v>
      </c>
      <c r="Q250" s="17">
        <f t="shared" si="268"/>
        <v>1.1394076799137176E-2</v>
      </c>
      <c r="R250" s="17">
        <f t="shared" si="268"/>
        <v>0</v>
      </c>
      <c r="S250" s="17">
        <f t="shared" si="268"/>
        <v>0</v>
      </c>
      <c r="T250" s="17">
        <f t="shared" si="268"/>
        <v>1.1905196091233972E-2</v>
      </c>
      <c r="U250" s="240">
        <v>0</v>
      </c>
      <c r="V250" s="240">
        <v>0</v>
      </c>
      <c r="W250" s="223">
        <f t="shared" ca="1" si="230"/>
        <v>1.2033095603577744E-2</v>
      </c>
      <c r="X250" s="223">
        <f>MMULT(N250:T250,'Parameters &amp; Main Results'!$B$12:$B$18)-'Parameters &amp; Main Results'!$B$22/12+MMULT(U250:V250,'Parameters &amp; Main Results'!$B$20:$B$21)</f>
        <v>1.2033095603577744E-2</v>
      </c>
      <c r="Y250" s="223">
        <f>MMULT(N250:T250,'Parameters &amp; Main Results'!$C$12:$C$18)-'Parameters &amp; Main Results'!$C$22/12+MMULT(U250:V250,'Parameters &amp; Main Results'!$C$20:$C$21)</f>
        <v>1.1679974885721705E-2</v>
      </c>
      <c r="Z250" s="17">
        <f t="shared" ca="1" si="215"/>
        <v>1485.8260496321714</v>
      </c>
      <c r="AA250" s="70">
        <f ca="1">Z250/OFFSET(Z250,'Parameters &amp; Main Results'!$B$38,0)</f>
        <v>10.242957611349233</v>
      </c>
      <c r="AB250" s="70">
        <f ca="1">SUMPRODUCT(Z250:OFFSET(Z250,'Parameters &amp; Main Results'!$B$38-1,0), 'Cash Flow Assist'!$P$11:OFFSET('Cash Flow Assist'!$P$11,'Parameters &amp; Main Results'!$B$38-1,0)  )/OFFSET(Z250,'Parameters &amp; Main Results'!$B$38,0)</f>
        <v>2284.0577643831252</v>
      </c>
      <c r="AC250" s="70">
        <f ca="1">SUMPRODUCT(Z250:OFFSET(Z250,'Parameters &amp; Main Results'!$B$38-1,0),'Parameters &amp; Main Results'!$B$42:OFFSET('Parameters &amp; Main Results'!$B$42,'Parameters &amp; Main Results'!$B$38-1,0)   )/OFFSET(Z250,'Parameters &amp; Main Results'!$B$38,0)</f>
        <v>0</v>
      </c>
      <c r="AD250" s="155">
        <f t="shared" si="4"/>
        <v>-0.11557908334007738</v>
      </c>
      <c r="AE250" s="252">
        <f t="shared" ca="1" si="225"/>
        <v>306.12790000000001</v>
      </c>
      <c r="AF250" s="253">
        <f t="shared" ca="1" si="227"/>
        <v>3.8750143322447944E-2</v>
      </c>
      <c r="AG250" s="258">
        <f t="shared" ca="1" si="228"/>
        <v>0</v>
      </c>
      <c r="AH250" s="227" t="str">
        <f ca="1">IF(SUM(AG250:OFFSET(AG250,(-HoldAggressiveTime-1),0,,))=0,"Defensive","Aggressive")</f>
        <v>Defensive</v>
      </c>
    </row>
    <row r="251" spans="1:34" ht="15" x14ac:dyDescent="0.2">
      <c r="A251">
        <f t="shared" si="15"/>
        <v>6</v>
      </c>
      <c r="B251">
        <f t="shared" si="16"/>
        <v>1891</v>
      </c>
      <c r="C251" s="70">
        <f t="shared" si="1"/>
        <v>1891.4166666666481</v>
      </c>
      <c r="D251" s="64" t="s">
        <v>115</v>
      </c>
      <c r="E251" s="151">
        <v>7.8019419799999996</v>
      </c>
      <c r="F251" s="152">
        <v>312.71129999999999</v>
      </c>
      <c r="G251" s="152">
        <v>248.97540000000001</v>
      </c>
      <c r="H251" s="152">
        <v>306.11828738000003</v>
      </c>
      <c r="I251" s="152">
        <v>312.71129999999999</v>
      </c>
      <c r="J251" s="152">
        <v>7.8019419799999996</v>
      </c>
      <c r="K251" s="152">
        <v>7.8019419799999996</v>
      </c>
      <c r="L251" s="152">
        <v>20.67</v>
      </c>
      <c r="M251" s="153">
        <v>15.658211400000001</v>
      </c>
      <c r="N251" s="17">
        <f t="shared" ref="N251:T251" si="269">F251/F250/$E251*$E250-1</f>
        <v>7.383737591450279E-3</v>
      </c>
      <c r="O251" s="17">
        <f t="shared" si="269"/>
        <v>2.7188943666754284E-2</v>
      </c>
      <c r="P251" s="17">
        <f t="shared" si="269"/>
        <v>2.9486433659004163E-2</v>
      </c>
      <c r="Q251" s="17">
        <f t="shared" si="269"/>
        <v>7.383737591450279E-3</v>
      </c>
      <c r="R251" s="17">
        <f t="shared" si="269"/>
        <v>0</v>
      </c>
      <c r="S251" s="17">
        <f t="shared" si="269"/>
        <v>0</v>
      </c>
      <c r="T251" s="17">
        <f t="shared" si="269"/>
        <v>2.4390092939399199E-2</v>
      </c>
      <c r="U251" s="240">
        <v>0</v>
      </c>
      <c r="V251" s="240">
        <v>0</v>
      </c>
      <c r="W251" s="223">
        <f t="shared" ca="1" si="230"/>
        <v>1.2153429907241862E-2</v>
      </c>
      <c r="X251" s="223">
        <f>MMULT(N251:T251,'Parameters &amp; Main Results'!$B$12:$B$18)-'Parameters &amp; Main Results'!$B$22/12+MMULT(U251:V251,'Parameters &amp; Main Results'!$B$20:$B$21)</f>
        <v>1.2153429907241862E-2</v>
      </c>
      <c r="Y251" s="223">
        <f>MMULT(N251:T251,'Parameters &amp; Main Results'!$C$12:$C$18)-'Parameters &amp; Main Results'!$C$22/12+MMULT(U251:V251,'Parameters &amp; Main Results'!$C$20:$C$21)</f>
        <v>9.3225915323140122E-3</v>
      </c>
      <c r="Z251" s="17">
        <f t="shared" ca="1" si="215"/>
        <v>1468.1595454603419</v>
      </c>
      <c r="AA251" s="70">
        <f ca="1">Z251/OFFSET(Z251,'Parameters &amp; Main Results'!$B$38,0)</f>
        <v>10.501281559431833</v>
      </c>
      <c r="AB251" s="70">
        <f ca="1">SUMPRODUCT(Z251:OFFSET(Z251,'Parameters &amp; Main Results'!$B$38-1,0), 'Cash Flow Assist'!$P$11:OFFSET('Cash Flow Assist'!$P$11,'Parameters &amp; Main Results'!$B$38-1,0)  )/OFFSET(Z251,'Parameters &amp; Main Results'!$B$38,0)</f>
        <v>2360.2482751099833</v>
      </c>
      <c r="AC251" s="70">
        <f ca="1">SUMPRODUCT(Z251:OFFSET(Z251,'Parameters &amp; Main Results'!$B$38-1,0),'Parameters &amp; Main Results'!$B$42:OFFSET('Parameters &amp; Main Results'!$B$42,'Parameters &amp; Main Results'!$B$38-1,0)   )/OFFSET(Z251,'Parameters &amp; Main Results'!$B$38,0)</f>
        <v>0</v>
      </c>
      <c r="AD251" s="155">
        <f t="shared" si="4"/>
        <v>-0.10904875137107062</v>
      </c>
      <c r="AE251" s="252">
        <f t="shared" ca="1" si="225"/>
        <v>306.53609999999998</v>
      </c>
      <c r="AF251" s="253">
        <f t="shared" ca="1" si="227"/>
        <v>2.0145098733884911E-2</v>
      </c>
      <c r="AG251" s="258">
        <f t="shared" ca="1" si="228"/>
        <v>0</v>
      </c>
      <c r="AH251" s="227" t="str">
        <f ca="1">IF(SUM(AG251:OFFSET(AG251,(-HoldAggressiveTime-1),0,,))=0,"Defensive","Aggressive")</f>
        <v>Defensive</v>
      </c>
    </row>
    <row r="252" spans="1:34" ht="15" x14ac:dyDescent="0.2">
      <c r="A252">
        <f t="shared" si="15"/>
        <v>7</v>
      </c>
      <c r="B252">
        <f t="shared" si="16"/>
        <v>1891</v>
      </c>
      <c r="C252" s="70">
        <f t="shared" si="1"/>
        <v>1891.4999999999814</v>
      </c>
      <c r="D252" s="64" t="s">
        <v>115</v>
      </c>
      <c r="E252" s="151">
        <v>7.70679289</v>
      </c>
      <c r="F252" s="152">
        <v>308.71929999999998</v>
      </c>
      <c r="G252" s="152">
        <v>239.5856</v>
      </c>
      <c r="H252" s="152">
        <v>307.64122586000002</v>
      </c>
      <c r="I252" s="152">
        <v>308.71929999999998</v>
      </c>
      <c r="J252" s="152">
        <v>7.70679289</v>
      </c>
      <c r="K252" s="152">
        <v>7.70679289</v>
      </c>
      <c r="L252" s="152">
        <v>20.67</v>
      </c>
      <c r="M252" s="153">
        <v>15.617919240000001</v>
      </c>
      <c r="N252" s="17">
        <f t="shared" ref="N252:T252" si="270">F252/F251/$E252*$E251-1</f>
        <v>-5.7724317436003147E-4</v>
      </c>
      <c r="O252" s="17">
        <f t="shared" si="270"/>
        <v>-2.5833252274090168E-2</v>
      </c>
      <c r="P252" s="17">
        <f t="shared" si="270"/>
        <v>1.7382555009565204E-2</v>
      </c>
      <c r="Q252" s="17">
        <f t="shared" si="270"/>
        <v>-5.7724317436003147E-4</v>
      </c>
      <c r="R252" s="17">
        <f t="shared" si="270"/>
        <v>0</v>
      </c>
      <c r="S252" s="17">
        <f t="shared" si="270"/>
        <v>0</v>
      </c>
      <c r="T252" s="17">
        <f t="shared" si="270"/>
        <v>1.2346132996964299E-2</v>
      </c>
      <c r="U252" s="240">
        <v>0</v>
      </c>
      <c r="V252" s="240">
        <v>0</v>
      </c>
      <c r="W252" s="223">
        <f t="shared" ca="1" si="230"/>
        <v>-5.0239428524065082E-3</v>
      </c>
      <c r="X252" s="223">
        <f>MMULT(N252:T252,'Parameters &amp; Main Results'!$B$12:$B$18)-'Parameters &amp; Main Results'!$B$22/12+MMULT(U252:V252,'Parameters &amp; Main Results'!$B$20:$B$21)</f>
        <v>-5.0239428524065082E-3</v>
      </c>
      <c r="Y252" s="223">
        <f>MMULT(N252:T252,'Parameters &amp; Main Results'!$C$12:$C$18)-'Parameters &amp; Main Results'!$C$22/12+MMULT(U252:V252,'Parameters &amp; Main Results'!$C$20:$C$21)</f>
        <v>-3.1445107509997122E-3</v>
      </c>
      <c r="Z252" s="17">
        <f t="shared" ca="1" si="215"/>
        <v>1450.530623202937</v>
      </c>
      <c r="AA252" s="70">
        <f ca="1">Z252/OFFSET(Z252,'Parameters &amp; Main Results'!$B$38,0)</f>
        <v>10.561758213558006</v>
      </c>
      <c r="AB252" s="70">
        <f ca="1">SUMPRODUCT(Z252:OFFSET(Z252,'Parameters &amp; Main Results'!$B$38-1,0), 'Cash Flow Assist'!$P$11:OFFSET('Cash Flow Assist'!$P$11,'Parameters &amp; Main Results'!$B$38-1,0)  )/OFFSET(Z252,'Parameters &amp; Main Results'!$B$38,0)</f>
        <v>2393.0190655615434</v>
      </c>
      <c r="AC252" s="70">
        <f ca="1">SUMPRODUCT(Z252:OFFSET(Z252,'Parameters &amp; Main Results'!$B$38-1,0),'Parameters &amp; Main Results'!$B$42:OFFSET('Parameters &amp; Main Results'!$B$42,'Parameters &amp; Main Results'!$B$38-1,0)   )/OFFSET(Z252,'Parameters &amp; Main Results'!$B$38,0)</f>
        <v>0</v>
      </c>
      <c r="AD252" s="155">
        <f t="shared" si="4"/>
        <v>-0.1095630468980292</v>
      </c>
      <c r="AE252" s="252">
        <f t="shared" ca="1" si="225"/>
        <v>315.81779999999998</v>
      </c>
      <c r="AF252" s="253">
        <f t="shared" ca="1" si="227"/>
        <v>-2.2476567185256823E-2</v>
      </c>
      <c r="AG252" s="258">
        <f t="shared" ca="1" si="228"/>
        <v>0</v>
      </c>
      <c r="AH252" s="227" t="str">
        <f ca="1">IF(SUM(AG252:OFFSET(AG252,(-HoldAggressiveTime-1),0,,))=0,"Defensive","Aggressive")</f>
        <v>Defensive</v>
      </c>
    </row>
    <row r="253" spans="1:34" ht="15" x14ac:dyDescent="0.2">
      <c r="A253">
        <f t="shared" si="15"/>
        <v>8</v>
      </c>
      <c r="B253">
        <f t="shared" si="16"/>
        <v>1891</v>
      </c>
      <c r="C253" s="70">
        <f t="shared" si="1"/>
        <v>1891.5833333333146</v>
      </c>
      <c r="D253" s="64" t="s">
        <v>115</v>
      </c>
      <c r="E253" s="151">
        <v>7.70679289</v>
      </c>
      <c r="F253" s="152">
        <v>320.2287</v>
      </c>
      <c r="G253" s="152">
        <v>239.62450000000001</v>
      </c>
      <c r="H253" s="152">
        <v>309.17174096000002</v>
      </c>
      <c r="I253" s="152">
        <v>320.2287</v>
      </c>
      <c r="J253" s="152">
        <v>7.70679289</v>
      </c>
      <c r="K253" s="152">
        <v>7.70679289</v>
      </c>
      <c r="L253" s="152">
        <v>20.67</v>
      </c>
      <c r="M253" s="153">
        <v>16.163998509999999</v>
      </c>
      <c r="N253" s="17">
        <f t="shared" ref="N253:T253" si="271">F253/F252/$E253*$E252-1</f>
        <v>3.7281115887474625E-2</v>
      </c>
      <c r="O253" s="17">
        <f t="shared" si="271"/>
        <v>1.6236368128974554E-4</v>
      </c>
      <c r="P253" s="17">
        <f t="shared" si="271"/>
        <v>4.9750000043768949E-3</v>
      </c>
      <c r="Q253" s="17">
        <f t="shared" si="271"/>
        <v>3.7281115887474625E-2</v>
      </c>
      <c r="R253" s="17">
        <f t="shared" si="271"/>
        <v>0</v>
      </c>
      <c r="S253" s="17">
        <f t="shared" si="271"/>
        <v>0</v>
      </c>
      <c r="T253" s="17">
        <f t="shared" si="271"/>
        <v>0</v>
      </c>
      <c r="U253" s="240">
        <v>0</v>
      </c>
      <c r="V253" s="240">
        <v>0</v>
      </c>
      <c r="W253" s="223">
        <f t="shared" ca="1" si="230"/>
        <v>2.7951642985197252E-2</v>
      </c>
      <c r="X253" s="223">
        <f>MMULT(N253:T253,'Parameters &amp; Main Results'!$B$12:$B$18)-'Parameters &amp; Main Results'!$B$22/12+MMULT(U253:V253,'Parameters &amp; Main Results'!$B$20:$B$21)</f>
        <v>2.7951642985197252E-2</v>
      </c>
      <c r="Y253" s="223">
        <f>MMULT(N253:T253,'Parameters &amp; Main Results'!$C$12:$C$18)-'Parameters &amp; Main Results'!$C$22/12+MMULT(U253:V253,'Parameters &amp; Main Results'!$C$20:$C$21)</f>
        <v>3.3527574000189471E-2</v>
      </c>
      <c r="Z253" s="17">
        <f t="shared" ca="1" si="215"/>
        <v>1457.8548024173883</v>
      </c>
      <c r="AA253" s="70">
        <f ca="1">Z253/OFFSET(Z253,'Parameters &amp; Main Results'!$B$38,0)</f>
        <v>11.1153330157392</v>
      </c>
      <c r="AB253" s="70">
        <f ca="1">SUMPRODUCT(Z253:OFFSET(Z253,'Parameters &amp; Main Results'!$B$38-1,0), 'Cash Flow Assist'!$P$11:OFFSET('Cash Flow Assist'!$P$11,'Parameters &amp; Main Results'!$B$38-1,0)  )/OFFSET(Z253,'Parameters &amp; Main Results'!$B$38,0)</f>
        <v>2495.7797974884702</v>
      </c>
      <c r="AC253" s="70">
        <f ca="1">SUMPRODUCT(Z253:OFFSET(Z253,'Parameters &amp; Main Results'!$B$38-1,0),'Parameters &amp; Main Results'!$B$42:OFFSET('Parameters &amp; Main Results'!$B$42,'Parameters &amp; Main Results'!$B$38-1,0)   )/OFFSET(Z253,'Parameters &amp; Main Results'!$B$38,0)</f>
        <v>0</v>
      </c>
      <c r="AD253" s="155">
        <f t="shared" si="4"/>
        <v>-7.6366563658944786E-2</v>
      </c>
      <c r="AE253" s="252">
        <f t="shared" ca="1" si="225"/>
        <v>322.18830000000003</v>
      </c>
      <c r="AF253" s="253">
        <f t="shared" ca="1" si="227"/>
        <v>-6.0821575457582506E-3</v>
      </c>
      <c r="AG253" s="258">
        <f t="shared" ca="1" si="228"/>
        <v>0</v>
      </c>
      <c r="AH253" s="227" t="str">
        <f ca="1">IF(SUM(AG253:OFFSET(AG253,(-HoldAggressiveTime-1),0,,))=0,"Defensive","Aggressive")</f>
        <v>Defensive</v>
      </c>
    </row>
    <row r="254" spans="1:34" ht="15" x14ac:dyDescent="0.2">
      <c r="A254">
        <f t="shared" si="15"/>
        <v>9</v>
      </c>
      <c r="B254">
        <f t="shared" si="16"/>
        <v>1891</v>
      </c>
      <c r="C254" s="70">
        <f t="shared" si="1"/>
        <v>1891.6666666666479</v>
      </c>
      <c r="D254" s="64" t="s">
        <v>115</v>
      </c>
      <c r="E254" s="151">
        <v>7.6116519</v>
      </c>
      <c r="F254" s="152">
        <v>347.35039999999998</v>
      </c>
      <c r="G254" s="152">
        <v>242.3613</v>
      </c>
      <c r="H254" s="152">
        <v>310.70987036999998</v>
      </c>
      <c r="I254" s="152">
        <v>347.35039999999998</v>
      </c>
      <c r="J254" s="152">
        <v>7.6116519</v>
      </c>
      <c r="K254" s="152">
        <v>7.6116519</v>
      </c>
      <c r="L254" s="152">
        <v>20.67</v>
      </c>
      <c r="M254" s="153">
        <v>17.711261409999999</v>
      </c>
      <c r="N254" s="17">
        <f t="shared" ref="N254:T254" si="272">F254/F253/$E254*$E253-1</f>
        <v>9.8252803082399476E-2</v>
      </c>
      <c r="O254" s="17">
        <f t="shared" si="272"/>
        <v>2.4063348745816615E-2</v>
      </c>
      <c r="P254" s="17">
        <f t="shared" si="272"/>
        <v>1.753657239579498E-2</v>
      </c>
      <c r="Q254" s="17">
        <f t="shared" si="272"/>
        <v>9.8252803082399476E-2</v>
      </c>
      <c r="R254" s="17">
        <f t="shared" si="272"/>
        <v>0</v>
      </c>
      <c r="S254" s="17">
        <f t="shared" si="272"/>
        <v>0</v>
      </c>
      <c r="T254" s="17">
        <f t="shared" si="272"/>
        <v>1.2499387944947982E-2</v>
      </c>
      <c r="U254" s="240">
        <v>0</v>
      </c>
      <c r="V254" s="240">
        <v>0</v>
      </c>
      <c r="W254" s="223">
        <f t="shared" ca="1" si="230"/>
        <v>7.908557479154367E-2</v>
      </c>
      <c r="X254" s="223">
        <f>MMULT(N254:T254,'Parameters &amp; Main Results'!$B$12:$B$18)-'Parameters &amp; Main Results'!$B$22/12+MMULT(U254:V254,'Parameters &amp; Main Results'!$B$20:$B$21)</f>
        <v>7.908557479154367E-2</v>
      </c>
      <c r="Y254" s="223">
        <f>MMULT(N254:T254,'Parameters &amp; Main Results'!$C$12:$C$18)-'Parameters &amp; Main Results'!$C$22/12+MMULT(U254:V254,'Parameters &amp; Main Results'!$C$20:$C$21)</f>
        <v>9.0792190982074542E-2</v>
      </c>
      <c r="Z254" s="17">
        <f t="shared" ca="1" si="215"/>
        <v>1418.2134075721128</v>
      </c>
      <c r="AA254" s="70">
        <f ca="1">Z254/OFFSET(Z254,'Parameters &amp; Main Results'!$B$38,0)</f>
        <v>10.842818731180659</v>
      </c>
      <c r="AB254" s="70">
        <f ca="1">SUMPRODUCT(Z254:OFFSET(Z254,'Parameters &amp; Main Results'!$B$38-1,0), 'Cash Flow Assist'!$P$11:OFFSET('Cash Flow Assist'!$P$11,'Parameters &amp; Main Results'!$B$38-1,0)  )/OFFSET(Z254,'Parameters &amp; Main Results'!$B$38,0)</f>
        <v>2492.498509422453</v>
      </c>
      <c r="AC254" s="70">
        <f ca="1">SUMPRODUCT(Z254:OFFSET(Z254,'Parameters &amp; Main Results'!$B$38-1,0),'Parameters &amp; Main Results'!$B$42:OFFSET('Parameters &amp; Main Results'!$B$42,'Parameters &amp; Main Results'!$B$38-1,0)   )/OFFSET(Z254,'Parameters &amp; Main Results'!$B$38,0)</f>
        <v>0</v>
      </c>
      <c r="AD254" s="155">
        <f t="shared" si="4"/>
        <v>0</v>
      </c>
      <c r="AE254" s="252">
        <f t="shared" ca="1" si="225"/>
        <v>316.71050000000002</v>
      </c>
      <c r="AF254" s="253">
        <f t="shared" ca="1" si="227"/>
        <v>9.6744187515096447E-2</v>
      </c>
      <c r="AG254" s="258">
        <f t="shared" ca="1" si="228"/>
        <v>0</v>
      </c>
      <c r="AH254" s="227" t="str">
        <f ca="1">IF(SUM(AG254:OFFSET(AG254,(-HoldAggressiveTime-1),0,,))=0,"Defensive","Aggressive")</f>
        <v>Defensive</v>
      </c>
    </row>
    <row r="255" spans="1:34" ht="15" x14ac:dyDescent="0.2">
      <c r="A255">
        <f t="shared" si="15"/>
        <v>10</v>
      </c>
      <c r="B255">
        <f t="shared" si="16"/>
        <v>1891</v>
      </c>
      <c r="C255" s="70">
        <f t="shared" si="1"/>
        <v>1891.7499999999811</v>
      </c>
      <c r="D255" s="64" t="s">
        <v>115</v>
      </c>
      <c r="E255" s="151">
        <v>7.6116519</v>
      </c>
      <c r="F255" s="152">
        <v>348.49079999999998</v>
      </c>
      <c r="G255" s="152">
        <v>240.471</v>
      </c>
      <c r="H255" s="152">
        <v>312.25565197999998</v>
      </c>
      <c r="I255" s="152">
        <v>348.49079999999998</v>
      </c>
      <c r="J255" s="152">
        <v>7.6116519</v>
      </c>
      <c r="K255" s="152">
        <v>7.6116519</v>
      </c>
      <c r="L255" s="152">
        <v>20.67</v>
      </c>
      <c r="M255" s="153">
        <v>17.716568590000001</v>
      </c>
      <c r="N255" s="17">
        <f t="shared" ref="N255:T255" si="273">F255/F254/$E255*$E254-1</f>
        <v>3.2831400222945728E-3</v>
      </c>
      <c r="O255" s="17">
        <f t="shared" si="273"/>
        <v>-7.7995125459385806E-3</v>
      </c>
      <c r="P255" s="17">
        <f t="shared" si="273"/>
        <v>4.9750000158002017E-3</v>
      </c>
      <c r="Q255" s="17">
        <f t="shared" si="273"/>
        <v>3.2831400222945728E-3</v>
      </c>
      <c r="R255" s="17">
        <f t="shared" si="273"/>
        <v>0</v>
      </c>
      <c r="S255" s="17">
        <f t="shared" si="273"/>
        <v>0</v>
      </c>
      <c r="T255" s="17">
        <f t="shared" si="273"/>
        <v>0</v>
      </c>
      <c r="U255" s="240">
        <v>0</v>
      </c>
      <c r="V255" s="240">
        <v>0</v>
      </c>
      <c r="W255" s="223">
        <f t="shared" ca="1" si="230"/>
        <v>8.6078584086654673E-4</v>
      </c>
      <c r="X255" s="223">
        <f>MMULT(N255:T255,'Parameters &amp; Main Results'!$B$12:$B$18)-'Parameters &amp; Main Results'!$B$22/12+MMULT(U255:V255,'Parameters &amp; Main Results'!$B$20:$B$21)</f>
        <v>8.6078584086654673E-4</v>
      </c>
      <c r="Y255" s="223">
        <f>MMULT(N255:T255,'Parameters &amp; Main Results'!$C$12:$C$18)-'Parameters &amp; Main Results'!$C$22/12+MMULT(U255:V255,'Parameters &amp; Main Results'!$C$20:$C$21)</f>
        <v>2.1332080988045905E-3</v>
      </c>
      <c r="Z255" s="17">
        <f t="shared" ca="1" si="215"/>
        <v>1314.2733446752648</v>
      </c>
      <c r="AA255" s="70">
        <f ca="1">Z255/OFFSET(Z255,'Parameters &amp; Main Results'!$B$38,0)</f>
        <v>10.082764747057182</v>
      </c>
      <c r="AB255" s="70">
        <f ca="1">SUMPRODUCT(Z255:OFFSET(Z255,'Parameters &amp; Main Results'!$B$38-1,0), 'Cash Flow Assist'!$P$11:OFFSET('Cash Flow Assist'!$P$11,'Parameters &amp; Main Results'!$B$38-1,0)  )/OFFSET(Z255,'Parameters &amp; Main Results'!$B$38,0)</f>
        <v>2491.2070086934527</v>
      </c>
      <c r="AC255" s="70">
        <f ca="1">SUMPRODUCT(Z255:OFFSET(Z255,'Parameters &amp; Main Results'!$B$38-1,0),'Parameters &amp; Main Results'!$B$42:OFFSET('Parameters &amp; Main Results'!$B$42,'Parameters &amp; Main Results'!$B$38-1,0)   )/OFFSET(Z255,'Parameters &amp; Main Results'!$B$38,0)</f>
        <v>0</v>
      </c>
      <c r="AD255" s="155">
        <f t="shared" si="4"/>
        <v>0</v>
      </c>
      <c r="AE255" s="252">
        <f t="shared" ca="1" si="225"/>
        <v>321.97379999999998</v>
      </c>
      <c r="AF255" s="253">
        <f t="shared" ca="1" si="227"/>
        <v>8.2357632826024971E-2</v>
      </c>
      <c r="AG255" s="258">
        <f t="shared" ca="1" si="228"/>
        <v>0</v>
      </c>
      <c r="AH255" s="227" t="str">
        <f ca="1">IF(SUM(AG255:OFFSET(AG255,(-HoldAggressiveTime-1),0,,))=0,"Defensive","Aggressive")</f>
        <v>Defensive</v>
      </c>
    </row>
    <row r="256" spans="1:34" ht="15" x14ac:dyDescent="0.2">
      <c r="A256">
        <f t="shared" si="15"/>
        <v>11</v>
      </c>
      <c r="B256">
        <f t="shared" si="16"/>
        <v>1891</v>
      </c>
      <c r="C256" s="70">
        <f t="shared" si="1"/>
        <v>1891.8333333333144</v>
      </c>
      <c r="D256" s="64" t="s">
        <v>115</v>
      </c>
      <c r="E256" s="151">
        <v>7.5165028100000004</v>
      </c>
      <c r="F256" s="152">
        <v>344.41579999999999</v>
      </c>
      <c r="G256" s="152">
        <v>241.41839999999999</v>
      </c>
      <c r="H256" s="152">
        <v>313.80912383999998</v>
      </c>
      <c r="I256" s="152">
        <v>344.41579999999999</v>
      </c>
      <c r="J256" s="152">
        <v>7.5165028100000004</v>
      </c>
      <c r="K256" s="152">
        <v>7.5165028100000004</v>
      </c>
      <c r="L256" s="152">
        <v>20.67</v>
      </c>
      <c r="M256" s="153">
        <v>17.671739169999999</v>
      </c>
      <c r="N256" s="17">
        <f t="shared" ref="N256:T256" si="274">F256/F255/$E256*$E255-1</f>
        <v>8.1739130374725022E-4</v>
      </c>
      <c r="O256" s="17">
        <f t="shared" si="274"/>
        <v>1.664833198437532E-2</v>
      </c>
      <c r="P256" s="17">
        <f t="shared" si="274"/>
        <v>1.7696668431479212E-2</v>
      </c>
      <c r="Q256" s="17">
        <f t="shared" si="274"/>
        <v>8.1739130374725022E-4</v>
      </c>
      <c r="R256" s="17">
        <f t="shared" si="274"/>
        <v>0</v>
      </c>
      <c r="S256" s="17">
        <f t="shared" si="274"/>
        <v>0</v>
      </c>
      <c r="T256" s="17">
        <f t="shared" si="274"/>
        <v>1.2658691469310979E-2</v>
      </c>
      <c r="U256" s="240">
        <v>0</v>
      </c>
      <c r="V256" s="240">
        <v>0</v>
      </c>
      <c r="W256" s="223">
        <f t="shared" ca="1" si="230"/>
        <v>4.5339777814843848E-3</v>
      </c>
      <c r="X256" s="223">
        <f>MMULT(N256:T256,'Parameters &amp; Main Results'!$B$12:$B$18)-'Parameters &amp; Main Results'!$B$22/12+MMULT(U256:V256,'Parameters &amp; Main Results'!$B$20:$B$21)</f>
        <v>4.5339777814843848E-3</v>
      </c>
      <c r="Y256" s="223">
        <f>MMULT(N256:T256,'Parameters &amp; Main Results'!$C$12:$C$18)-'Parameters &amp; Main Results'!$C$22/12+MMULT(U256:V256,'Parameters &amp; Main Results'!$C$20:$C$21)</f>
        <v>2.3588187051433907E-3</v>
      </c>
      <c r="Z256" s="17">
        <f t="shared" ca="1" si="215"/>
        <v>1313.1430097654259</v>
      </c>
      <c r="AA256" s="70">
        <f ca="1">Z256/OFFSET(Z256,'Parameters &amp; Main Results'!$B$38,0)</f>
        <v>10.675301581677456</v>
      </c>
      <c r="AB256" s="70">
        <f ca="1">SUMPRODUCT(Z256:OFFSET(Z256,'Parameters &amp; Main Results'!$B$38-1,0), 'Cash Flow Assist'!$P$11:OFFSET('Cash Flow Assist'!$P$11,'Parameters &amp; Main Results'!$B$38-1,0)  )/OFFSET(Z256,'Parameters &amp; Main Results'!$B$38,0)</f>
        <v>2630.2541158868644</v>
      </c>
      <c r="AC256" s="70">
        <f ca="1">SUMPRODUCT(Z256:OFFSET(Z256,'Parameters &amp; Main Results'!$B$38-1,0),'Parameters &amp; Main Results'!$B$42:OFFSET('Parameters &amp; Main Results'!$B$42,'Parameters &amp; Main Results'!$B$38-1,0)   )/OFFSET(Z256,'Parameters &amp; Main Results'!$B$38,0)</f>
        <v>0</v>
      </c>
      <c r="AD256" s="155">
        <f t="shared" si="4"/>
        <v>0</v>
      </c>
      <c r="AE256" s="252">
        <f t="shared" ca="1" si="225"/>
        <v>330.84289999999999</v>
      </c>
      <c r="AF256" s="253">
        <f t="shared" ca="1" si="227"/>
        <v>4.1025211663904541E-2</v>
      </c>
      <c r="AG256" s="258">
        <f t="shared" ca="1" si="228"/>
        <v>0</v>
      </c>
      <c r="AH256" s="227" t="str">
        <f ca="1">IF(SUM(AG256:OFFSET(AG256,(-HoldAggressiveTime-1),0,,))=0,"Defensive","Aggressive")</f>
        <v>Defensive</v>
      </c>
    </row>
    <row r="257" spans="1:34" ht="15" x14ac:dyDescent="0.2">
      <c r="A257">
        <f t="shared" si="15"/>
        <v>12</v>
      </c>
      <c r="B257">
        <f t="shared" si="16"/>
        <v>1891</v>
      </c>
      <c r="C257" s="70">
        <f t="shared" si="1"/>
        <v>1891.9166666666476</v>
      </c>
      <c r="D257" s="64" t="s">
        <v>115</v>
      </c>
      <c r="E257" s="151">
        <v>7.5165028100000004</v>
      </c>
      <c r="F257" s="152">
        <v>356.09829999999999</v>
      </c>
      <c r="G257" s="152">
        <v>244.05260000000001</v>
      </c>
      <c r="H257" s="152">
        <v>315.37032422999999</v>
      </c>
      <c r="I257" s="152">
        <v>356.09829999999999</v>
      </c>
      <c r="J257" s="152">
        <v>7.5165028100000004</v>
      </c>
      <c r="K257" s="152">
        <v>7.5165028100000004</v>
      </c>
      <c r="L257" s="152">
        <v>20.67</v>
      </c>
      <c r="M257" s="153">
        <v>18.206302999999998</v>
      </c>
      <c r="N257" s="17">
        <f t="shared" ref="N257:T257" si="275">F257/F256/$E257*$E256-1</f>
        <v>3.391975629457189E-2</v>
      </c>
      <c r="O257" s="17">
        <f t="shared" si="275"/>
        <v>1.0911347270962102E-2</v>
      </c>
      <c r="P257" s="17">
        <f t="shared" si="275"/>
        <v>4.974999996481877E-3</v>
      </c>
      <c r="Q257" s="17">
        <f t="shared" si="275"/>
        <v>3.391975629457189E-2</v>
      </c>
      <c r="R257" s="17">
        <f t="shared" si="275"/>
        <v>0</v>
      </c>
      <c r="S257" s="17">
        <f t="shared" si="275"/>
        <v>0</v>
      </c>
      <c r="T257" s="17">
        <f t="shared" si="275"/>
        <v>0</v>
      </c>
      <c r="U257" s="240">
        <v>0</v>
      </c>
      <c r="V257" s="240">
        <v>0</v>
      </c>
      <c r="W257" s="223">
        <f t="shared" ca="1" si="230"/>
        <v>2.7580420008454672E-2</v>
      </c>
      <c r="X257" s="223">
        <f>MMULT(N257:T257,'Parameters &amp; Main Results'!$B$12:$B$18)-'Parameters &amp; Main Results'!$B$22/12+MMULT(U257:V257,'Parameters &amp; Main Results'!$B$20:$B$21)</f>
        <v>2.7580420008454672E-2</v>
      </c>
      <c r="Y257" s="223">
        <f>MMULT(N257:T257,'Parameters &amp; Main Results'!$C$12:$C$18)-'Parameters &amp; Main Results'!$C$22/12+MMULT(U257:V257,'Parameters &amp; Main Results'!$C$20:$C$21)</f>
        <v>3.1577248725544245E-2</v>
      </c>
      <c r="Z257" s="17">
        <f t="shared" ca="1" si="215"/>
        <v>1307.2161209175874</v>
      </c>
      <c r="AA257" s="70">
        <f ca="1">Z257/OFFSET(Z257,'Parameters &amp; Main Results'!$B$38,0)</f>
        <v>10.710259456736134</v>
      </c>
      <c r="AB257" s="70">
        <f ca="1">SUMPRODUCT(Z257:OFFSET(Z257,'Parameters &amp; Main Results'!$B$38-1,0), 'Cash Flow Assist'!$P$11:OFFSET('Cash Flow Assist'!$P$11,'Parameters &amp; Main Results'!$B$38-1,0)  )/OFFSET(Z257,'Parameters &amp; Main Results'!$B$38,0)</f>
        <v>2641.0808467584734</v>
      </c>
      <c r="AC257" s="70">
        <f ca="1">SUMPRODUCT(Z257:OFFSET(Z257,'Parameters &amp; Main Results'!$B$38-1,0),'Parameters &amp; Main Results'!$B$42:OFFSET('Parameters &amp; Main Results'!$B$42,'Parameters &amp; Main Results'!$B$38-1,0)   )/OFFSET(Z257,'Parameters &amp; Main Results'!$B$38,0)</f>
        <v>0</v>
      </c>
      <c r="AD257" s="155">
        <f t="shared" si="4"/>
        <v>0</v>
      </c>
      <c r="AE257" s="252">
        <f t="shared" ca="1" si="225"/>
        <v>325.90219999999999</v>
      </c>
      <c r="AF257" s="253">
        <f t="shared" ca="1" si="227"/>
        <v>9.2653869780566084E-2</v>
      </c>
      <c r="AG257" s="258">
        <f t="shared" ca="1" si="228"/>
        <v>0</v>
      </c>
      <c r="AH257" s="227" t="str">
        <f ca="1">IF(SUM(AG257:OFFSET(AG257,(-HoldAggressiveTime-1),0,,))=0,"Defensive","Aggressive")</f>
        <v>Defensive</v>
      </c>
    </row>
    <row r="258" spans="1:34" ht="15" x14ac:dyDescent="0.2">
      <c r="A258">
        <f t="shared" si="15"/>
        <v>1</v>
      </c>
      <c r="B258">
        <f t="shared" si="16"/>
        <v>1892</v>
      </c>
      <c r="C258" s="70">
        <f t="shared" si="1"/>
        <v>1891.9999999999809</v>
      </c>
      <c r="D258" s="64" t="s">
        <v>115</v>
      </c>
      <c r="E258" s="151">
        <v>7.32621273</v>
      </c>
      <c r="F258" s="152">
        <v>363.86529999999999</v>
      </c>
      <c r="G258" s="152">
        <v>243.1909</v>
      </c>
      <c r="H258" s="152">
        <v>316.40316204999999</v>
      </c>
      <c r="I258" s="152">
        <v>363.86529999999999</v>
      </c>
      <c r="J258" s="152">
        <v>7.32621273</v>
      </c>
      <c r="K258" s="152">
        <v>7.32621273</v>
      </c>
      <c r="L258" s="152">
        <v>20.67</v>
      </c>
      <c r="M258" s="153">
        <v>19.0163884</v>
      </c>
      <c r="N258" s="17">
        <f t="shared" ref="N258:T258" si="276">F258/F257/$E258*$E257-1</f>
        <v>4.8351787001877922E-2</v>
      </c>
      <c r="O258" s="17">
        <f t="shared" si="276"/>
        <v>2.23513630098644E-2</v>
      </c>
      <c r="P258" s="17">
        <f t="shared" si="276"/>
        <v>2.9333932117054262E-2</v>
      </c>
      <c r="Q258" s="17">
        <f t="shared" si="276"/>
        <v>4.8351787001877922E-2</v>
      </c>
      <c r="R258" s="17">
        <f t="shared" si="276"/>
        <v>0</v>
      </c>
      <c r="S258" s="17">
        <f t="shared" si="276"/>
        <v>0</v>
      </c>
      <c r="T258" s="17">
        <f t="shared" si="276"/>
        <v>2.597386767391896E-2</v>
      </c>
      <c r="U258" s="240">
        <v>0</v>
      </c>
      <c r="V258" s="240">
        <v>0</v>
      </c>
      <c r="W258" s="223">
        <f t="shared" ca="1" si="230"/>
        <v>4.1991139570410597E-2</v>
      </c>
      <c r="X258" s="223">
        <f>MMULT(N258:T258,'Parameters &amp; Main Results'!$B$12:$B$18)-'Parameters &amp; Main Results'!$B$22/12+MMULT(U258:V258,'Parameters &amp; Main Results'!$B$20:$B$21)</f>
        <v>4.1991139570410597E-2</v>
      </c>
      <c r="Y258" s="223">
        <f>MMULT(N258:T258,'Parameters &amp; Main Results'!$C$12:$C$18)-'Parameters &amp; Main Results'!$C$22/12+MMULT(U258:V258,'Parameters &amp; Main Results'!$C$20:$C$21)</f>
        <v>4.5710077936009903E-2</v>
      </c>
      <c r="Z258" s="17">
        <f t="shared" ca="1" si="215"/>
        <v>1272.1302347380579</v>
      </c>
      <c r="AA258" s="70">
        <f ca="1">Z258/OFFSET(Z258,'Parameters &amp; Main Results'!$B$38,0)</f>
        <v>10.406469083577589</v>
      </c>
      <c r="AB258" s="70">
        <f ca="1">SUMPRODUCT(Z258:OFFSET(Z258,'Parameters &amp; Main Results'!$B$38-1,0), 'Cash Flow Assist'!$P$11:OFFSET('Cash Flow Assist'!$P$11,'Parameters &amp; Main Results'!$B$38-1,0)  )/OFFSET(Z258,'Parameters &amp; Main Results'!$B$38,0)</f>
        <v>2627.2490455961388</v>
      </c>
      <c r="AC258" s="70">
        <f ca="1">SUMPRODUCT(Z258:OFFSET(Z258,'Parameters &amp; Main Results'!$B$38-1,0),'Parameters &amp; Main Results'!$B$42:OFFSET('Parameters &amp; Main Results'!$B$42,'Parameters &amp; Main Results'!$B$38-1,0)   )/OFFSET(Z258,'Parameters &amp; Main Results'!$B$38,0)</f>
        <v>0</v>
      </c>
      <c r="AD258" s="155">
        <f t="shared" si="4"/>
        <v>0</v>
      </c>
      <c r="AE258" s="252">
        <f t="shared" ca="1" si="225"/>
        <v>323.95819999999998</v>
      </c>
      <c r="AF258" s="253">
        <f t="shared" ca="1" si="227"/>
        <v>0.12318595423730598</v>
      </c>
      <c r="AG258" s="258">
        <f t="shared" ca="1" si="228"/>
        <v>0</v>
      </c>
      <c r="AH258" s="227" t="str">
        <f ca="1">IF(SUM(AG258:OFFSET(AG258,(-HoldAggressiveTime-1),0,,))=0,"Defensive","Aggressive")</f>
        <v>Defensive</v>
      </c>
    </row>
    <row r="259" spans="1:34" ht="15" x14ac:dyDescent="0.2">
      <c r="A259">
        <f t="shared" si="15"/>
        <v>2</v>
      </c>
      <c r="B259">
        <f t="shared" si="16"/>
        <v>1892</v>
      </c>
      <c r="C259" s="70">
        <f t="shared" si="1"/>
        <v>1892.0833333333142</v>
      </c>
      <c r="D259" s="64" t="s">
        <v>115</v>
      </c>
      <c r="E259" s="151">
        <v>7.32621273</v>
      </c>
      <c r="F259" s="152">
        <v>365.72250000000003</v>
      </c>
      <c r="G259" s="152">
        <v>244.00559999999999</v>
      </c>
      <c r="H259" s="152">
        <v>317.4393824</v>
      </c>
      <c r="I259" s="152">
        <v>365.72250000000003</v>
      </c>
      <c r="J259" s="152">
        <v>7.32621273</v>
      </c>
      <c r="K259" s="152">
        <v>7.32621273</v>
      </c>
      <c r="L259" s="152">
        <v>20.67</v>
      </c>
      <c r="M259" s="153">
        <v>19.036425040000001</v>
      </c>
      <c r="N259" s="17">
        <f t="shared" ref="N259:T259" si="277">F259/F258/$E259*$E258-1</f>
        <v>5.1040865946823111E-3</v>
      </c>
      <c r="O259" s="17">
        <f t="shared" si="277"/>
        <v>3.3500431142776677E-3</v>
      </c>
      <c r="P259" s="17">
        <f t="shared" si="277"/>
        <v>3.2749999819414732E-3</v>
      </c>
      <c r="Q259" s="17">
        <f t="shared" si="277"/>
        <v>5.1040865946823111E-3</v>
      </c>
      <c r="R259" s="17">
        <f t="shared" si="277"/>
        <v>0</v>
      </c>
      <c r="S259" s="17">
        <f t="shared" si="277"/>
        <v>0</v>
      </c>
      <c r="T259" s="17">
        <f t="shared" si="277"/>
        <v>0</v>
      </c>
      <c r="U259" s="240">
        <v>0</v>
      </c>
      <c r="V259" s="240">
        <v>0</v>
      </c>
      <c r="W259" s="223">
        <f t="shared" ca="1" si="230"/>
        <v>4.4564069022006002E-3</v>
      </c>
      <c r="X259" s="223">
        <f>MMULT(N259:T259,'Parameters &amp; Main Results'!$B$12:$B$18)-'Parameters &amp; Main Results'!$B$22/12+MMULT(U259:V259,'Parameters &amp; Main Results'!$B$20:$B$21)</f>
        <v>4.4564069022006002E-3</v>
      </c>
      <c r="Y259" s="223">
        <f>MMULT(N259:T259,'Parameters &amp; Main Results'!$C$12:$C$18)-'Parameters &amp; Main Results'!$C$22/12+MMULT(U259:V259,'Parameters &amp; Main Results'!$C$20:$C$21)</f>
        <v>4.8870155799751805E-3</v>
      </c>
      <c r="Z259" s="17">
        <f t="shared" ca="1" si="215"/>
        <v>1220.8647333244392</v>
      </c>
      <c r="AA259" s="70">
        <f ca="1">Z259/OFFSET(Z259,'Parameters &amp; Main Results'!$B$38,0)</f>
        <v>10.239150271612106</v>
      </c>
      <c r="AB259" s="70">
        <f ca="1">SUMPRODUCT(Z259:OFFSET(Z259,'Parameters &amp; Main Results'!$B$38-1,0), 'Cash Flow Assist'!$P$11:OFFSET('Cash Flow Assist'!$P$11,'Parameters &amp; Main Results'!$B$38-1,0)  )/OFFSET(Z259,'Parameters &amp; Main Results'!$B$38,0)</f>
        <v>2683.9107590646436</v>
      </c>
      <c r="AC259" s="70">
        <f ca="1">SUMPRODUCT(Z259:OFFSET(Z259,'Parameters &amp; Main Results'!$B$38-1,0),'Parameters &amp; Main Results'!$B$42:OFFSET('Parameters &amp; Main Results'!$B$42,'Parameters &amp; Main Results'!$B$38-1,0)   )/OFFSET(Z259,'Parameters &amp; Main Results'!$B$38,0)</f>
        <v>0</v>
      </c>
      <c r="AD259" s="155">
        <f t="shared" si="4"/>
        <v>0</v>
      </c>
      <c r="AE259" s="252">
        <f t="shared" ca="1" si="225"/>
        <v>323.22500000000002</v>
      </c>
      <c r="AF259" s="253">
        <f t="shared" ca="1" si="227"/>
        <v>0.1314796194601284</v>
      </c>
      <c r="AG259" s="258">
        <f t="shared" ca="1" si="228"/>
        <v>0</v>
      </c>
      <c r="AH259" s="227" t="str">
        <f ca="1">IF(SUM(AG259:OFFSET(AG259,(-HoldAggressiveTime-1),0,,))=0,"Defensive","Aggressive")</f>
        <v>Defensive</v>
      </c>
    </row>
    <row r="260" spans="1:34" ht="15" x14ac:dyDescent="0.2">
      <c r="A260">
        <f t="shared" si="15"/>
        <v>3</v>
      </c>
      <c r="B260">
        <f t="shared" si="16"/>
        <v>1892</v>
      </c>
      <c r="C260" s="70">
        <f t="shared" si="1"/>
        <v>1892.1666666666474</v>
      </c>
      <c r="D260" s="64" t="s">
        <v>115</v>
      </c>
      <c r="E260" s="151">
        <v>7.1359226500000004</v>
      </c>
      <c r="F260" s="152">
        <v>370.91469999999998</v>
      </c>
      <c r="G260" s="152">
        <v>245.74690000000001</v>
      </c>
      <c r="H260" s="152">
        <v>318.47899638000001</v>
      </c>
      <c r="I260" s="152">
        <v>370.91469999999998</v>
      </c>
      <c r="J260" s="152">
        <v>7.1359226500000004</v>
      </c>
      <c r="K260" s="152">
        <v>7.1359226500000004</v>
      </c>
      <c r="L260" s="152">
        <v>20.67</v>
      </c>
      <c r="M260" s="153">
        <v>19.738054850000001</v>
      </c>
      <c r="N260" s="17">
        <f t="shared" ref="N260:T260" si="278">F260/F259/$E260*$E259-1</f>
        <v>4.1242189850433375E-2</v>
      </c>
      <c r="O260" s="17">
        <f t="shared" si="278"/>
        <v>3.3993111889598859E-2</v>
      </c>
      <c r="P260" s="17">
        <f t="shared" si="278"/>
        <v>3.0028832606765921E-2</v>
      </c>
      <c r="Q260" s="17">
        <f t="shared" si="278"/>
        <v>4.1242189850433375E-2</v>
      </c>
      <c r="R260" s="17">
        <f t="shared" si="278"/>
        <v>0</v>
      </c>
      <c r="S260" s="17">
        <f t="shared" si="278"/>
        <v>0</v>
      </c>
      <c r="T260" s="17">
        <f t="shared" si="278"/>
        <v>2.6666499811345279E-2</v>
      </c>
      <c r="U260" s="240">
        <v>0</v>
      </c>
      <c r="V260" s="240">
        <v>0</v>
      </c>
      <c r="W260" s="223">
        <f t="shared" ca="1" si="230"/>
        <v>3.9021923089645395E-2</v>
      </c>
      <c r="X260" s="223">
        <f>MMULT(N260:T260,'Parameters &amp; Main Results'!$B$12:$B$18)-'Parameters &amp; Main Results'!$B$22/12+MMULT(U260:V260,'Parameters &amp; Main Results'!$B$20:$B$21)</f>
        <v>3.9021923089645395E-2</v>
      </c>
      <c r="Y260" s="223">
        <f>MMULT(N260:T260,'Parameters &amp; Main Results'!$C$12:$C$18)-'Parameters &amp; Main Results'!$C$22/12+MMULT(U260:V260,'Parameters &amp; Main Results'!$C$20:$C$21)</f>
        <v>4.0475615387683253E-2</v>
      </c>
      <c r="Z260" s="17">
        <f t="shared" ca="1" si="215"/>
        <v>1215.4482015696967</v>
      </c>
      <c r="AA260" s="70">
        <f ca="1">Z260/OFFSET(Z260,'Parameters &amp; Main Results'!$B$38,0)</f>
        <v>10.339499737684294</v>
      </c>
      <c r="AB260" s="70">
        <f ca="1">SUMPRODUCT(Z260:OFFSET(Z260,'Parameters &amp; Main Results'!$B$38-1,0), 'Cash Flow Assist'!$P$11:OFFSET('Cash Flow Assist'!$P$11,'Parameters &amp; Main Results'!$B$38-1,0)  )/OFFSET(Z260,'Parameters &amp; Main Results'!$B$38,0)</f>
        <v>2712.9211460421561</v>
      </c>
      <c r="AC260" s="70">
        <f ca="1">SUMPRODUCT(Z260:OFFSET(Z260,'Parameters &amp; Main Results'!$B$38-1,0),'Parameters &amp; Main Results'!$B$42:OFFSET('Parameters &amp; Main Results'!$B$42,'Parameters &amp; Main Results'!$B$38-1,0)   )/OFFSET(Z260,'Parameters &amp; Main Results'!$B$38,0)</f>
        <v>0</v>
      </c>
      <c r="AD260" s="155">
        <f t="shared" si="4"/>
        <v>0</v>
      </c>
      <c r="AE260" s="252">
        <f t="shared" ca="1" si="225"/>
        <v>327.86470000000003</v>
      </c>
      <c r="AF260" s="253">
        <f t="shared" ca="1" si="227"/>
        <v>0.13130416296722383</v>
      </c>
      <c r="AG260" s="258">
        <f t="shared" ca="1" si="228"/>
        <v>0</v>
      </c>
      <c r="AH260" s="227" t="str">
        <f ca="1">IF(SUM(AG260:OFFSET(AG260,(-HoldAggressiveTime-1),0,,))=0,"Defensive","Aggressive")</f>
        <v>Defensive</v>
      </c>
    </row>
    <row r="261" spans="1:34" ht="15" x14ac:dyDescent="0.2">
      <c r="A261">
        <f t="shared" si="15"/>
        <v>4</v>
      </c>
      <c r="B261">
        <f t="shared" si="16"/>
        <v>1892</v>
      </c>
      <c r="C261" s="70">
        <f t="shared" si="1"/>
        <v>1892.2499999999807</v>
      </c>
      <c r="D261" s="64" t="s">
        <v>115</v>
      </c>
      <c r="E261" s="151">
        <v>7.0407735499999999</v>
      </c>
      <c r="F261" s="152">
        <v>371.47489999999999</v>
      </c>
      <c r="G261" s="152">
        <v>243.5797</v>
      </c>
      <c r="H261" s="152">
        <v>319.52201509000002</v>
      </c>
      <c r="I261" s="152">
        <v>371.47489999999999</v>
      </c>
      <c r="J261" s="152">
        <v>7.0407735499999999</v>
      </c>
      <c r="K261" s="152">
        <v>7.0407735499999999</v>
      </c>
      <c r="L261" s="152">
        <v>20.67</v>
      </c>
      <c r="M261" s="153">
        <v>19.943265239999999</v>
      </c>
      <c r="N261" s="17">
        <f t="shared" ref="N261:T261" si="279">F261/F260/$E261*$E260-1</f>
        <v>1.5044743033768126E-2</v>
      </c>
      <c r="O261" s="17">
        <f t="shared" si="279"/>
        <v>4.5760050259306961E-3</v>
      </c>
      <c r="P261" s="17">
        <f t="shared" si="279"/>
        <v>1.6833270629516672E-2</v>
      </c>
      <c r="Q261" s="17">
        <f t="shared" si="279"/>
        <v>1.5044743033768126E-2</v>
      </c>
      <c r="R261" s="17">
        <f t="shared" si="279"/>
        <v>0</v>
      </c>
      <c r="S261" s="17">
        <f t="shared" si="279"/>
        <v>0</v>
      </c>
      <c r="T261" s="17">
        <f t="shared" si="279"/>
        <v>1.351401224940707E-2</v>
      </c>
      <c r="U261" s="240">
        <v>0</v>
      </c>
      <c r="V261" s="240">
        <v>0</v>
      </c>
      <c r="W261" s="223">
        <f t="shared" ca="1" si="230"/>
        <v>1.283279222631592E-2</v>
      </c>
      <c r="X261" s="223">
        <f>MMULT(N261:T261,'Parameters &amp; Main Results'!$B$12:$B$18)-'Parameters &amp; Main Results'!$B$22/12+MMULT(U261:V261,'Parameters &amp; Main Results'!$B$20:$B$21)</f>
        <v>1.283279222631592E-2</v>
      </c>
      <c r="Y261" s="223">
        <f>MMULT(N261:T261,'Parameters &amp; Main Results'!$C$12:$C$18)-'Parameters &amp; Main Results'!$C$22/12+MMULT(U261:V261,'Parameters &amp; Main Results'!$C$20:$C$21)</f>
        <v>1.3956202566317718E-2</v>
      </c>
      <c r="Z261" s="17">
        <f t="shared" ca="1" si="215"/>
        <v>1169.8003425716258</v>
      </c>
      <c r="AA261" s="70">
        <f ca="1">Z261/OFFSET(Z261,'Parameters &amp; Main Results'!$B$38,0)</f>
        <v>9.7938486925807151</v>
      </c>
      <c r="AB261" s="70">
        <f ca="1">SUMPRODUCT(Z261:OFFSET(Z261,'Parameters &amp; Main Results'!$B$38-1,0), 'Cash Flow Assist'!$P$11:OFFSET('Cash Flow Assist'!$P$11,'Parameters &amp; Main Results'!$B$38-1,0)  )/OFFSET(Z261,'Parameters &amp; Main Results'!$B$38,0)</f>
        <v>2660.8357341352289</v>
      </c>
      <c r="AC261" s="70">
        <f ca="1">SUMPRODUCT(Z261:OFFSET(Z261,'Parameters &amp; Main Results'!$B$38-1,0),'Parameters &amp; Main Results'!$B$42:OFFSET('Parameters &amp; Main Results'!$B$42,'Parameters &amp; Main Results'!$B$38-1,0)   )/OFFSET(Z261,'Parameters &amp; Main Results'!$B$38,0)</f>
        <v>0</v>
      </c>
      <c r="AD261" s="155">
        <f t="shared" si="4"/>
        <v>0</v>
      </c>
      <c r="AE261" s="252">
        <f t="shared" ca="1" si="225"/>
        <v>325.19970000000001</v>
      </c>
      <c r="AF261" s="253">
        <f t="shared" ca="1" si="227"/>
        <v>0.14229779424765762</v>
      </c>
      <c r="AG261" s="258">
        <f t="shared" ca="1" si="228"/>
        <v>0</v>
      </c>
      <c r="AH261" s="227" t="str">
        <f ca="1">IF(SUM(AG261:OFFSET(AG261,(-HoldAggressiveTime-1),0,,))=0,"Defensive","Aggressive")</f>
        <v>Defensive</v>
      </c>
    </row>
    <row r="262" spans="1:34" ht="15" x14ac:dyDescent="0.2">
      <c r="A262">
        <f t="shared" si="15"/>
        <v>5</v>
      </c>
      <c r="B262">
        <f t="shared" si="16"/>
        <v>1892</v>
      </c>
      <c r="C262" s="70">
        <f t="shared" si="1"/>
        <v>1892.3333333333139</v>
      </c>
      <c r="D262" s="64" t="s">
        <v>115</v>
      </c>
      <c r="E262" s="151">
        <v>7.0407735499999999</v>
      </c>
      <c r="F262" s="152">
        <v>372.70690000000002</v>
      </c>
      <c r="G262" s="152">
        <v>246.3672</v>
      </c>
      <c r="H262" s="152">
        <v>320.56844969000002</v>
      </c>
      <c r="I262" s="152">
        <v>372.70690000000002</v>
      </c>
      <c r="J262" s="152">
        <v>7.0407735499999999</v>
      </c>
      <c r="K262" s="152">
        <v>7.0407735499999999</v>
      </c>
      <c r="L262" s="152">
        <v>20.67</v>
      </c>
      <c r="M262" s="153">
        <v>19.911465209999999</v>
      </c>
      <c r="N262" s="17">
        <f t="shared" ref="N262:T262" si="280">F262/F261/$E262*$E261-1</f>
        <v>3.3165094061538003E-3</v>
      </c>
      <c r="O262" s="17">
        <f t="shared" si="280"/>
        <v>1.1443892902405217E-2</v>
      </c>
      <c r="P262" s="17">
        <f t="shared" si="280"/>
        <v>3.2750000018160197E-3</v>
      </c>
      <c r="Q262" s="17">
        <f t="shared" si="280"/>
        <v>3.3165094061538003E-3</v>
      </c>
      <c r="R262" s="17">
        <f t="shared" si="280"/>
        <v>0</v>
      </c>
      <c r="S262" s="17">
        <f t="shared" si="280"/>
        <v>0</v>
      </c>
      <c r="T262" s="17">
        <f t="shared" si="280"/>
        <v>0</v>
      </c>
      <c r="U262" s="240">
        <v>0</v>
      </c>
      <c r="V262" s="240">
        <v>0</v>
      </c>
      <c r="W262" s="223">
        <f t="shared" ca="1" si="230"/>
        <v>4.7344939684297272E-3</v>
      </c>
      <c r="X262" s="223">
        <f>MMULT(N262:T262,'Parameters &amp; Main Results'!$B$12:$B$18)-'Parameters &amp; Main Results'!$B$22/12+MMULT(U262:V262,'Parameters &amp; Main Results'!$B$20:$B$21)</f>
        <v>4.7344939684297272E-3</v>
      </c>
      <c r="Y262" s="223">
        <f>MMULT(N262:T262,'Parameters &amp; Main Results'!$C$12:$C$18)-'Parameters &amp; Main Results'!$C$22/12+MMULT(U262:V262,'Parameters &amp; Main Results'!$C$20:$C$21)</f>
        <v>4.0875810891122756E-3</v>
      </c>
      <c r="Z262" s="17">
        <f t="shared" ca="1" si="215"/>
        <v>1154.9787403706375</v>
      </c>
      <c r="AA262" s="70">
        <f ca="1">Z262/OFFSET(Z262,'Parameters &amp; Main Results'!$B$38,0)</f>
        <v>9.0253752598229333</v>
      </c>
      <c r="AB262" s="70">
        <f ca="1">SUMPRODUCT(Z262:OFFSET(Z262,'Parameters &amp; Main Results'!$B$38-1,0), 'Cash Flow Assist'!$P$11:OFFSET('Cash Flow Assist'!$P$11,'Parameters &amp; Main Results'!$B$38-1,0)  )/OFFSET(Z262,'Parameters &amp; Main Results'!$B$38,0)</f>
        <v>2475.3123621864752</v>
      </c>
      <c r="AC262" s="70">
        <f ca="1">SUMPRODUCT(Z262:OFFSET(Z262,'Parameters &amp; Main Results'!$B$38-1,0),'Parameters &amp; Main Results'!$B$42:OFFSET('Parameters &amp; Main Results'!$B$42,'Parameters &amp; Main Results'!$B$38-1,0)   )/OFFSET(Z262,'Parameters &amp; Main Results'!$B$38,0)</f>
        <v>0</v>
      </c>
      <c r="AD262" s="155">
        <f t="shared" si="4"/>
        <v>0</v>
      </c>
      <c r="AE262" s="252">
        <f t="shared" ca="1" si="225"/>
        <v>323.76859999999999</v>
      </c>
      <c r="AF262" s="253">
        <f t="shared" ca="1" si="227"/>
        <v>0.15115208825068283</v>
      </c>
      <c r="AG262" s="258">
        <f t="shared" ca="1" si="228"/>
        <v>0</v>
      </c>
      <c r="AH262" s="227" t="str">
        <f ca="1">IF(SUM(AG262:OFFSET(AG262,(-HoldAggressiveTime-1),0,,))=0,"Defensive","Aggressive")</f>
        <v>Defensive</v>
      </c>
    </row>
    <row r="263" spans="1:34" ht="15" x14ac:dyDescent="0.2">
      <c r="A263">
        <f t="shared" si="15"/>
        <v>6</v>
      </c>
      <c r="B263">
        <f t="shared" si="16"/>
        <v>1892</v>
      </c>
      <c r="C263" s="70">
        <f t="shared" si="1"/>
        <v>1892.4166666666472</v>
      </c>
      <c r="D263" s="64" t="s">
        <v>115</v>
      </c>
      <c r="E263" s="151">
        <v>7.0407735499999999</v>
      </c>
      <c r="F263" s="152">
        <v>371.93830000000003</v>
      </c>
      <c r="G263" s="152">
        <v>248.6574</v>
      </c>
      <c r="H263" s="152">
        <v>321.61831137000001</v>
      </c>
      <c r="I263" s="152">
        <v>371.93830000000003</v>
      </c>
      <c r="J263" s="152">
        <v>7.0407735499999999</v>
      </c>
      <c r="K263" s="152">
        <v>7.0407735499999999</v>
      </c>
      <c r="L263" s="152">
        <v>20.67</v>
      </c>
      <c r="M263" s="153">
        <v>19.7692844</v>
      </c>
      <c r="N263" s="17">
        <f t="shared" ref="N263:T263" si="281">F263/F262/$E263*$E262-1</f>
        <v>-2.0622102783715013E-3</v>
      </c>
      <c r="O263" s="17">
        <f t="shared" si="281"/>
        <v>9.2958802957536779E-3</v>
      </c>
      <c r="P263" s="17">
        <f t="shared" si="281"/>
        <v>3.2750000226635656E-3</v>
      </c>
      <c r="Q263" s="17">
        <f t="shared" si="281"/>
        <v>-2.0622102783715013E-3</v>
      </c>
      <c r="R263" s="17">
        <f t="shared" si="281"/>
        <v>0</v>
      </c>
      <c r="S263" s="17">
        <f t="shared" si="281"/>
        <v>0</v>
      </c>
      <c r="T263" s="17">
        <f t="shared" si="281"/>
        <v>0</v>
      </c>
      <c r="U263" s="240">
        <v>0</v>
      </c>
      <c r="V263" s="240">
        <v>0</v>
      </c>
      <c r="W263" s="223">
        <f t="shared" ca="1" si="230"/>
        <v>2.7085168370544302E-4</v>
      </c>
      <c r="X263" s="223">
        <f>MMULT(N263:T263,'Parameters &amp; Main Results'!$B$12:$B$18)-'Parameters &amp; Main Results'!$B$22/12+MMULT(U263:V263,'Parameters &amp; Main Results'!$B$20:$B$21)</f>
        <v>2.7085168370544302E-4</v>
      </c>
      <c r="Y263" s="223">
        <f>MMULT(N263:T263,'Parameters &amp; Main Results'!$C$12:$C$18)-'Parameters &amp; Main Results'!$C$22/12+MMULT(U263:V263,'Parameters &amp; Main Results'!$C$20:$C$21)</f>
        <v>-9.6806788762565004E-4</v>
      </c>
      <c r="Z263" s="17">
        <f t="shared" ca="1" si="215"/>
        <v>1149.5362678440388</v>
      </c>
      <c r="AA263" s="70">
        <f ca="1">Z263/OFFSET(Z263,'Parameters &amp; Main Results'!$B$38,0)</f>
        <v>8.8871743875342979</v>
      </c>
      <c r="AB263" s="70">
        <f ca="1">SUMPRODUCT(Z263:OFFSET(Z263,'Parameters &amp; Main Results'!$B$38-1,0), 'Cash Flow Assist'!$P$11:OFFSET('Cash Flow Assist'!$P$11,'Parameters &amp; Main Results'!$B$38-1,0)  )/OFFSET(Z263,'Parameters &amp; Main Results'!$B$38,0)</f>
        <v>2441.0091907350393</v>
      </c>
      <c r="AC263" s="70">
        <f ca="1">SUMPRODUCT(Z263:OFFSET(Z263,'Parameters &amp; Main Results'!$B$38-1,0),'Parameters &amp; Main Results'!$B$42:OFFSET('Parameters &amp; Main Results'!$B$42,'Parameters &amp; Main Results'!$B$38-1,0)   )/OFFSET(Z263,'Parameters &amp; Main Results'!$B$38,0)</f>
        <v>0</v>
      </c>
      <c r="AD263" s="155">
        <f t="shared" si="4"/>
        <v>-2.0622102783715013E-3</v>
      </c>
      <c r="AE263" s="252">
        <f t="shared" ca="1" si="225"/>
        <v>331.53840000000002</v>
      </c>
      <c r="AF263" s="253">
        <f t="shared" ca="1" si="227"/>
        <v>0.12185586948600825</v>
      </c>
      <c r="AG263" s="258">
        <f t="shared" ca="1" si="228"/>
        <v>0</v>
      </c>
      <c r="AH263" s="227" t="str">
        <f ca="1">IF(SUM(AG263:OFFSET(AG263,(-HoldAggressiveTime-1),0,,))=0,"Defensive","Aggressive")</f>
        <v>Defensive</v>
      </c>
    </row>
    <row r="264" spans="1:34" ht="15" x14ac:dyDescent="0.2">
      <c r="A264">
        <f t="shared" si="15"/>
        <v>7</v>
      </c>
      <c r="B264">
        <f t="shared" si="16"/>
        <v>1892</v>
      </c>
      <c r="C264" s="70">
        <f t="shared" si="1"/>
        <v>1892.4999999999804</v>
      </c>
      <c r="D264" s="64" t="s">
        <v>115</v>
      </c>
      <c r="E264" s="151">
        <v>7.23107174</v>
      </c>
      <c r="F264" s="152">
        <v>373.16879999999998</v>
      </c>
      <c r="G264" s="152">
        <v>246.84690000000001</v>
      </c>
      <c r="H264" s="152">
        <v>322.67161133000002</v>
      </c>
      <c r="I264" s="152">
        <v>373.16879999999998</v>
      </c>
      <c r="J264" s="152">
        <v>7.23107174</v>
      </c>
      <c r="K264" s="152">
        <v>7.23107174</v>
      </c>
      <c r="L264" s="152">
        <v>20.67</v>
      </c>
      <c r="M264" s="153">
        <v>19.21188643</v>
      </c>
      <c r="N264" s="17">
        <f t="shared" ref="N264:T264" si="282">F264/F263/$E264*$E263-1</f>
        <v>-2.3095454188069575E-2</v>
      </c>
      <c r="O264" s="17">
        <f t="shared" si="282"/>
        <v>-3.3406221388368018E-2</v>
      </c>
      <c r="P264" s="17">
        <f t="shared" si="282"/>
        <v>-2.3127921122921169E-2</v>
      </c>
      <c r="Q264" s="17">
        <f t="shared" si="282"/>
        <v>-2.3095454188069575E-2</v>
      </c>
      <c r="R264" s="17">
        <f t="shared" si="282"/>
        <v>0</v>
      </c>
      <c r="S264" s="17">
        <f t="shared" si="282"/>
        <v>0</v>
      </c>
      <c r="T264" s="17">
        <f t="shared" si="282"/>
        <v>-2.6316733790280544E-2</v>
      </c>
      <c r="U264" s="240">
        <v>0</v>
      </c>
      <c r="V264" s="240">
        <v>0</v>
      </c>
      <c r="W264" s="223">
        <f t="shared" ca="1" si="230"/>
        <v>-2.5360338274906479E-2</v>
      </c>
      <c r="X264" s="223">
        <f>MMULT(N264:T264,'Parameters &amp; Main Results'!$B$12:$B$18)-'Parameters &amp; Main Results'!$B$22/12+MMULT(U264:V264,'Parameters &amp; Main Results'!$B$20:$B$21)</f>
        <v>-2.5360338274906479E-2</v>
      </c>
      <c r="Y264" s="223">
        <f>MMULT(N264:T264,'Parameters &amp; Main Results'!$C$12:$C$18)-'Parameters &amp; Main Results'!$C$22/12+MMULT(U264:V264,'Parameters &amp; Main Results'!$C$20:$C$21)</f>
        <v>-2.4168197574766084E-2</v>
      </c>
      <c r="Z264" s="17">
        <f t="shared" ca="1" si="215"/>
        <v>1149.2249983182878</v>
      </c>
      <c r="AA264" s="70">
        <f ca="1">Z264/OFFSET(Z264,'Parameters &amp; Main Results'!$B$38,0)</f>
        <v>8.5630691690329819</v>
      </c>
      <c r="AB264" s="70">
        <f ca="1">SUMPRODUCT(Z264:OFFSET(Z264,'Parameters &amp; Main Results'!$B$38-1,0), 'Cash Flow Assist'!$P$11:OFFSET('Cash Flow Assist'!$P$11,'Parameters &amp; Main Results'!$B$38-1,0)  )/OFFSET(Z264,'Parameters &amp; Main Results'!$B$38,0)</f>
        <v>2345.0237844561111</v>
      </c>
      <c r="AC264" s="70">
        <f ca="1">SUMPRODUCT(Z264:OFFSET(Z264,'Parameters &amp; Main Results'!$B$38-1,0),'Parameters &amp; Main Results'!$B$42:OFFSET('Parameters &amp; Main Results'!$B$42,'Parameters &amp; Main Results'!$B$38-1,0)   )/OFFSET(Z264,'Parameters &amp; Main Results'!$B$38,0)</f>
        <v>0</v>
      </c>
      <c r="AD264" s="155">
        <f t="shared" si="4"/>
        <v>-2.5110036783430822E-2</v>
      </c>
      <c r="AE264" s="252">
        <f t="shared" ca="1" si="225"/>
        <v>346.7054</v>
      </c>
      <c r="AF264" s="253">
        <f t="shared" ca="1" si="227"/>
        <v>7.6328202560444633E-2</v>
      </c>
      <c r="AG264" s="258">
        <f t="shared" ca="1" si="228"/>
        <v>0</v>
      </c>
      <c r="AH264" s="227" t="str">
        <f ca="1">IF(SUM(AG264:OFFSET(AG264,(-HoldAggressiveTime-1),0,,))=0,"Defensive","Aggressive")</f>
        <v>Defensive</v>
      </c>
    </row>
    <row r="265" spans="1:34" ht="15" x14ac:dyDescent="0.2">
      <c r="A265">
        <f t="shared" si="15"/>
        <v>8</v>
      </c>
      <c r="B265">
        <f t="shared" si="16"/>
        <v>1892</v>
      </c>
      <c r="C265" s="70">
        <f t="shared" si="1"/>
        <v>1892.5833333333137</v>
      </c>
      <c r="D265" s="64" t="s">
        <v>115</v>
      </c>
      <c r="E265" s="151">
        <v>7.32621273</v>
      </c>
      <c r="F265" s="152">
        <v>379.7878</v>
      </c>
      <c r="G265" s="152">
        <v>246.62119999999999</v>
      </c>
      <c r="H265" s="152">
        <v>323.72836086000001</v>
      </c>
      <c r="I265" s="152">
        <v>379.7878</v>
      </c>
      <c r="J265" s="152">
        <v>7.32621273</v>
      </c>
      <c r="K265" s="152">
        <v>7.32621273</v>
      </c>
      <c r="L265" s="152">
        <v>20.67</v>
      </c>
      <c r="M265" s="153">
        <v>19.204303800000002</v>
      </c>
      <c r="N265" s="17">
        <f t="shared" ref="N265:T265" si="283">F265/F264/$E265*$E264-1</f>
        <v>4.5205572374211744E-3</v>
      </c>
      <c r="O265" s="17">
        <f t="shared" si="283"/>
        <v>-1.3888839084668092E-2</v>
      </c>
      <c r="P265" s="17">
        <f t="shared" si="283"/>
        <v>-9.7539114164706398E-3</v>
      </c>
      <c r="Q265" s="17">
        <f t="shared" si="283"/>
        <v>4.5205572374211744E-3</v>
      </c>
      <c r="R265" s="17">
        <f t="shared" si="283"/>
        <v>0</v>
      </c>
      <c r="S265" s="17">
        <f t="shared" si="283"/>
        <v>0</v>
      </c>
      <c r="T265" s="17">
        <f t="shared" si="283"/>
        <v>-1.2986381027458971E-2</v>
      </c>
      <c r="U265" s="240">
        <v>0</v>
      </c>
      <c r="V265" s="240">
        <v>0</v>
      </c>
      <c r="W265" s="223">
        <f t="shared" ca="1" si="230"/>
        <v>-7.8335606907353408E-5</v>
      </c>
      <c r="X265" s="223">
        <f>MMULT(N265:T265,'Parameters &amp; Main Results'!$B$12:$B$18)-'Parameters &amp; Main Results'!$B$22/12+MMULT(U265:V265,'Parameters &amp; Main Results'!$B$20:$B$21)</f>
        <v>-7.8335606907353408E-5</v>
      </c>
      <c r="Y265" s="223">
        <f>MMULT(N265:T265,'Parameters &amp; Main Results'!$C$12:$C$18)-'Parameters &amp; Main Results'!$C$22/12+MMULT(U265:V265,'Parameters &amp; Main Results'!$C$20:$C$21)</f>
        <v>2.6379509385455811E-3</v>
      </c>
      <c r="Z265" s="17">
        <f t="shared" ref="Z265:Z328" ca="1" si="284">Z266*(1+W265)</f>
        <v>1179.1280854343456</v>
      </c>
      <c r="AA265" s="70">
        <f ca="1">Z265/OFFSET(Z265,'Parameters &amp; Main Results'!$B$38,0)</f>
        <v>9.4387608877464757</v>
      </c>
      <c r="AB265" s="70">
        <f ca="1">SUMPRODUCT(Z265:OFFSET(Z265,'Parameters &amp; Main Results'!$B$38-1,0), 'Cash Flow Assist'!$P$11:OFFSET('Cash Flow Assist'!$P$11,'Parameters &amp; Main Results'!$B$38-1,0)  )/OFFSET(Z265,'Parameters &amp; Main Results'!$B$38,0)</f>
        <v>2511.1573882163634</v>
      </c>
      <c r="AC265" s="70">
        <f ca="1">SUMPRODUCT(Z265:OFFSET(Z265,'Parameters &amp; Main Results'!$B$38-1,0),'Parameters &amp; Main Results'!$B$42:OFFSET('Parameters &amp; Main Results'!$B$42,'Parameters &amp; Main Results'!$B$38-1,0)   )/OFFSET(Z265,'Parameters &amp; Main Results'!$B$38,0)</f>
        <v>0</v>
      </c>
      <c r="AD265" s="155">
        <f t="shared" si="4"/>
        <v>-2.0702990904522878E-2</v>
      </c>
      <c r="AE265" s="252">
        <f t="shared" ca="1" si="225"/>
        <v>345.27050000000003</v>
      </c>
      <c r="AF265" s="253">
        <f t="shared" ca="1" si="227"/>
        <v>9.9971761271235082E-2</v>
      </c>
      <c r="AG265" s="258">
        <f t="shared" ca="1" si="228"/>
        <v>0</v>
      </c>
      <c r="AH265" s="227" t="str">
        <f ca="1">IF(SUM(AG265:OFFSET(AG265,(-HoldAggressiveTime-1),0,,))=0,"Defensive","Aggressive")</f>
        <v>Defensive</v>
      </c>
    </row>
    <row r="266" spans="1:34" ht="15" x14ac:dyDescent="0.2">
      <c r="A266">
        <f t="shared" si="15"/>
        <v>9</v>
      </c>
      <c r="B266">
        <f t="shared" si="16"/>
        <v>1892</v>
      </c>
      <c r="C266" s="70">
        <f t="shared" si="1"/>
        <v>1892.666666666647</v>
      </c>
      <c r="D266" s="64" t="s">
        <v>115</v>
      </c>
      <c r="E266" s="151">
        <v>7.32621273</v>
      </c>
      <c r="F266" s="152">
        <v>371.56130000000002</v>
      </c>
      <c r="G266" s="152">
        <v>244.8134</v>
      </c>
      <c r="H266" s="152">
        <v>324.78857124000001</v>
      </c>
      <c r="I266" s="152">
        <v>371.56130000000002</v>
      </c>
      <c r="J266" s="152">
        <v>7.32621273</v>
      </c>
      <c r="K266" s="152">
        <v>7.32621273</v>
      </c>
      <c r="L266" s="152">
        <v>20.67</v>
      </c>
      <c r="M266" s="153">
        <v>18.69427181</v>
      </c>
      <c r="N266" s="17">
        <f t="shared" ref="N266:T266" si="285">F266/F265/$E266*$E265-1</f>
        <v>-2.1660780046120376E-2</v>
      </c>
      <c r="O266" s="17">
        <f t="shared" si="285"/>
        <v>-7.3302700659957365E-3</v>
      </c>
      <c r="P266" s="17">
        <f t="shared" si="285"/>
        <v>3.2749999943888497E-3</v>
      </c>
      <c r="Q266" s="17">
        <f t="shared" si="285"/>
        <v>-2.1660780046120376E-2</v>
      </c>
      <c r="R266" s="17">
        <f t="shared" si="285"/>
        <v>0</v>
      </c>
      <c r="S266" s="17">
        <f t="shared" si="285"/>
        <v>0</v>
      </c>
      <c r="T266" s="17">
        <f t="shared" si="285"/>
        <v>0</v>
      </c>
      <c r="U266" s="240">
        <v>0</v>
      </c>
      <c r="V266" s="240">
        <v>0</v>
      </c>
      <c r="W266" s="223">
        <f t="shared" ca="1" si="230"/>
        <v>-1.7753305714456095E-2</v>
      </c>
      <c r="X266" s="223">
        <f>MMULT(N266:T266,'Parameters &amp; Main Results'!$B$12:$B$18)-'Parameters &amp; Main Results'!$B$22/12+MMULT(U266:V266,'Parameters &amp; Main Results'!$B$20:$B$21)</f>
        <v>-1.7753305714456095E-2</v>
      </c>
      <c r="Y266" s="223">
        <f>MMULT(N266:T266,'Parameters &amp; Main Results'!$C$12:$C$18)-'Parameters &amp; Main Results'!$C$22/12+MMULT(U266:V266,'Parameters &amp; Main Results'!$C$20:$C$21)</f>
        <v>-2.0269395714774575E-2</v>
      </c>
      <c r="Z266" s="17">
        <f t="shared" ca="1" si="284"/>
        <v>1179.2204603847874</v>
      </c>
      <c r="AA266" s="70">
        <f ca="1">Z266/OFFSET(Z266,'Parameters &amp; Main Results'!$B$38,0)</f>
        <v>9.0666916627184033</v>
      </c>
      <c r="AB266" s="70">
        <f ca="1">SUMPRODUCT(Z266:OFFSET(Z266,'Parameters &amp; Main Results'!$B$38-1,0), 'Cash Flow Assist'!$P$11:OFFSET('Cash Flow Assist'!$P$11,'Parameters &amp; Main Results'!$B$38-1,0)  )/OFFSET(Z266,'Parameters &amp; Main Results'!$B$38,0)</f>
        <v>2403.8749195469445</v>
      </c>
      <c r="AC266" s="70">
        <f ca="1">SUMPRODUCT(Z266:OFFSET(Z266,'Parameters &amp; Main Results'!$B$38-1,0),'Parameters &amp; Main Results'!$B$42:OFFSET('Parameters &amp; Main Results'!$B$42,'Parameters &amp; Main Results'!$B$38-1,0)   )/OFFSET(Z266,'Parameters &amp; Main Results'!$B$38,0)</f>
        <v>0</v>
      </c>
      <c r="AD266" s="155">
        <f t="shared" si="4"/>
        <v>-4.1915328018363507E-2</v>
      </c>
      <c r="AE266" s="252">
        <f t="shared" ca="1" si="225"/>
        <v>343.88659999999999</v>
      </c>
      <c r="AF266" s="253">
        <f t="shared" ca="1" si="227"/>
        <v>8.0476238387887256E-2</v>
      </c>
      <c r="AG266" s="258">
        <f t="shared" ca="1" si="228"/>
        <v>0</v>
      </c>
      <c r="AH266" s="227" t="str">
        <f ca="1">IF(SUM(AG266:OFFSET(AG266,(-HoldAggressiveTime-1),0,,))=0,"Defensive","Aggressive")</f>
        <v>Defensive</v>
      </c>
    </row>
    <row r="267" spans="1:34" ht="15" x14ac:dyDescent="0.2">
      <c r="A267">
        <f t="shared" si="15"/>
        <v>10</v>
      </c>
      <c r="B267">
        <f t="shared" si="16"/>
        <v>1892</v>
      </c>
      <c r="C267" s="70">
        <f t="shared" si="1"/>
        <v>1892.7499999999802</v>
      </c>
      <c r="D267" s="64" t="s">
        <v>115</v>
      </c>
      <c r="E267" s="151">
        <v>7.32621273</v>
      </c>
      <c r="F267" s="152">
        <v>380.26729999999998</v>
      </c>
      <c r="G267" s="152">
        <v>245.12299999999999</v>
      </c>
      <c r="H267" s="152">
        <v>325.85225380999998</v>
      </c>
      <c r="I267" s="152">
        <v>380.26729999999998</v>
      </c>
      <c r="J267" s="152">
        <v>7.32621273</v>
      </c>
      <c r="K267" s="152">
        <v>7.32621273</v>
      </c>
      <c r="L267" s="152">
        <v>20.67</v>
      </c>
      <c r="M267" s="153">
        <v>19.04021492</v>
      </c>
      <c r="N267" s="17">
        <f t="shared" ref="N267:T267" si="286">F267/F266/$E267*$E266-1</f>
        <v>2.343085784229948E-2</v>
      </c>
      <c r="O267" s="17">
        <f t="shared" si="286"/>
        <v>1.2646366579607271E-3</v>
      </c>
      <c r="P267" s="17">
        <f t="shared" si="286"/>
        <v>3.2749999975028032E-3</v>
      </c>
      <c r="Q267" s="17">
        <f t="shared" si="286"/>
        <v>2.343085784229948E-2</v>
      </c>
      <c r="R267" s="17">
        <f t="shared" si="286"/>
        <v>0</v>
      </c>
      <c r="S267" s="17">
        <f t="shared" si="286"/>
        <v>0</v>
      </c>
      <c r="T267" s="17">
        <f t="shared" si="286"/>
        <v>0</v>
      </c>
      <c r="U267" s="240">
        <v>0</v>
      </c>
      <c r="V267" s="240">
        <v>0</v>
      </c>
      <c r="W267" s="223">
        <f t="shared" ca="1" si="230"/>
        <v>1.778440404665009E-2</v>
      </c>
      <c r="X267" s="223">
        <f>MMULT(N267:T267,'Parameters &amp; Main Results'!$B$12:$B$18)-'Parameters &amp; Main Results'!$B$22/12+MMULT(U267:V267,'Parameters &amp; Main Results'!$B$20:$B$21)</f>
        <v>1.778440404665009E-2</v>
      </c>
      <c r="Y267" s="223">
        <f>MMULT(N267:T267,'Parameters &amp; Main Results'!$C$12:$C$18)-'Parameters &amp; Main Results'!$C$22/12+MMULT(U267:V267,'Parameters &amp; Main Results'!$C$20:$C$21)</f>
        <v>2.1172569057198939E-2</v>
      </c>
      <c r="Z267" s="17">
        <f t="shared" ca="1" si="284"/>
        <v>1200.5339058356578</v>
      </c>
      <c r="AA267" s="70">
        <f ca="1">Z267/OFFSET(Z267,'Parameters &amp; Main Results'!$B$38,0)</f>
        <v>8.2250911973098955</v>
      </c>
      <c r="AB267" s="70">
        <f ca="1">SUMPRODUCT(Z267:OFFSET(Z267,'Parameters &amp; Main Results'!$B$38-1,0), 'Cash Flow Assist'!$P$11:OFFSET('Cash Flow Assist'!$P$11,'Parameters &amp; Main Results'!$B$38-1,0)  )/OFFSET(Z267,'Parameters &amp; Main Results'!$B$38,0)</f>
        <v>2134.8359289596433</v>
      </c>
      <c r="AC267" s="70">
        <f ca="1">SUMPRODUCT(Z267:OFFSET(Z267,'Parameters &amp; Main Results'!$B$38-1,0),'Parameters &amp; Main Results'!$B$42:OFFSET('Parameters &amp; Main Results'!$B$42,'Parameters &amp; Main Results'!$B$38-1,0)   )/OFFSET(Z267,'Parameters &amp; Main Results'!$B$38,0)</f>
        <v>0</v>
      </c>
      <c r="AD267" s="155">
        <f t="shared" si="4"/>
        <v>-1.9466582268275689E-2</v>
      </c>
      <c r="AE267" s="252">
        <f t="shared" ca="1" si="225"/>
        <v>336.90010000000001</v>
      </c>
      <c r="AF267" s="253">
        <f t="shared" ca="1" si="227"/>
        <v>0.12872421231100842</v>
      </c>
      <c r="AG267" s="258">
        <f t="shared" ca="1" si="228"/>
        <v>0</v>
      </c>
      <c r="AH267" s="227" t="str">
        <f ca="1">IF(SUM(AG267:OFFSET(AG267,(-HoldAggressiveTime-1),0,,))=0,"Defensive","Aggressive")</f>
        <v>Defensive</v>
      </c>
    </row>
    <row r="268" spans="1:34" ht="15" x14ac:dyDescent="0.2">
      <c r="A268">
        <f t="shared" si="15"/>
        <v>11</v>
      </c>
      <c r="B268">
        <f t="shared" si="16"/>
        <v>1892</v>
      </c>
      <c r="C268" s="70">
        <f t="shared" si="1"/>
        <v>1892.8333333333135</v>
      </c>
      <c r="D268" s="64" t="s">
        <v>115</v>
      </c>
      <c r="E268" s="151">
        <v>7.5165028100000004</v>
      </c>
      <c r="F268" s="152">
        <v>380.18560000000002</v>
      </c>
      <c r="G268" s="152">
        <v>245.96879999999999</v>
      </c>
      <c r="H268" s="152">
        <v>326.91941995000002</v>
      </c>
      <c r="I268" s="152">
        <v>380.18560000000002</v>
      </c>
      <c r="J268" s="152">
        <v>7.5165028100000004</v>
      </c>
      <c r="K268" s="152">
        <v>7.5165028100000004</v>
      </c>
      <c r="L268" s="152">
        <v>20.67</v>
      </c>
      <c r="M268" s="153">
        <v>18.463312689999999</v>
      </c>
      <c r="N268" s="17">
        <f t="shared" ref="N268:T268" si="287">F268/F267/$E268*$E267-1</f>
        <v>-2.552571500098233E-2</v>
      </c>
      <c r="O268" s="17">
        <f t="shared" si="287"/>
        <v>-2.1953146940464463E-2</v>
      </c>
      <c r="P268" s="17">
        <f t="shared" si="287"/>
        <v>-2.21242161834595E-2</v>
      </c>
      <c r="Q268" s="17">
        <f t="shared" si="287"/>
        <v>-2.552571500098233E-2</v>
      </c>
      <c r="R268" s="17">
        <f t="shared" si="287"/>
        <v>0</v>
      </c>
      <c r="S268" s="17">
        <f t="shared" si="287"/>
        <v>0</v>
      </c>
      <c r="T268" s="17">
        <f t="shared" si="287"/>
        <v>-2.5316305309809439E-2</v>
      </c>
      <c r="U268" s="240">
        <v>0</v>
      </c>
      <c r="V268" s="240">
        <v>0</v>
      </c>
      <c r="W268" s="223">
        <f t="shared" ca="1" si="230"/>
        <v>-2.4842397570986777E-2</v>
      </c>
      <c r="X268" s="223">
        <f>MMULT(N268:T268,'Parameters &amp; Main Results'!$B$12:$B$18)-'Parameters &amp; Main Results'!$B$22/12+MMULT(U268:V268,'Parameters &amp; Main Results'!$B$20:$B$21)</f>
        <v>-2.4842397570986777E-2</v>
      </c>
      <c r="Y268" s="223">
        <f>MMULT(N268:T268,'Parameters &amp; Main Results'!$C$12:$C$18)-'Parameters &amp; Main Results'!$C$22/12+MMULT(U268:V268,'Parameters &amp; Main Results'!$C$20:$C$21)</f>
        <v>-2.5210124861597207E-2</v>
      </c>
      <c r="Z268" s="17">
        <f t="shared" ca="1" si="284"/>
        <v>1179.5562017480388</v>
      </c>
      <c r="AA268" s="70">
        <f ca="1">Z268/OFFSET(Z268,'Parameters &amp; Main Results'!$B$38,0)</f>
        <v>7.4986020301574277</v>
      </c>
      <c r="AB268" s="70">
        <f ca="1">SUMPRODUCT(Z268:OFFSET(Z268,'Parameters &amp; Main Results'!$B$38-1,0), 'Cash Flow Assist'!$P$11:OFFSET('Cash Flow Assist'!$P$11,'Parameters &amp; Main Results'!$B$38-1,0)  )/OFFSET(Z268,'Parameters &amp; Main Results'!$B$38,0)</f>
        <v>1974.1837314699801</v>
      </c>
      <c r="AC268" s="70">
        <f ca="1">SUMPRODUCT(Z268:OFFSET(Z268,'Parameters &amp; Main Results'!$B$38-1,0),'Parameters &amp; Main Results'!$B$42:OFFSET('Parameters &amp; Main Results'!$B$42,'Parameters &amp; Main Results'!$B$38-1,0)   )/OFFSET(Z268,'Parameters &amp; Main Results'!$B$38,0)</f>
        <v>0</v>
      </c>
      <c r="AD268" s="155">
        <f t="shared" si="4"/>
        <v>-4.4495398838234834E-2</v>
      </c>
      <c r="AE268" s="252">
        <f t="shared" ca="1" si="225"/>
        <v>332.3888</v>
      </c>
      <c r="AF268" s="253">
        <f t="shared" ca="1" si="227"/>
        <v>0.14379786563205504</v>
      </c>
      <c r="AG268" s="258">
        <f t="shared" ca="1" si="228"/>
        <v>0</v>
      </c>
      <c r="AH268" s="227" t="str">
        <f ca="1">IF(SUM(AG268:OFFSET(AG268,(-HoldAggressiveTime-1),0,,))=0,"Defensive","Aggressive")</f>
        <v>Defensive</v>
      </c>
    </row>
    <row r="269" spans="1:34" ht="15" x14ac:dyDescent="0.2">
      <c r="A269">
        <f t="shared" si="15"/>
        <v>12</v>
      </c>
      <c r="B269">
        <f t="shared" si="16"/>
        <v>1892</v>
      </c>
      <c r="C269" s="70">
        <f t="shared" si="1"/>
        <v>1892.9166666666467</v>
      </c>
      <c r="D269" s="64" t="s">
        <v>115</v>
      </c>
      <c r="E269" s="151">
        <v>7.6116519</v>
      </c>
      <c r="F269" s="152">
        <v>377.37209999999999</v>
      </c>
      <c r="G269" s="152">
        <v>245.61439999999999</v>
      </c>
      <c r="H269" s="152">
        <v>327.99008105000001</v>
      </c>
      <c r="I269" s="152">
        <v>377.37209999999999</v>
      </c>
      <c r="J269" s="152">
        <v>7.6116519</v>
      </c>
      <c r="K269" s="152">
        <v>7.6116519</v>
      </c>
      <c r="L269" s="152">
        <v>20.67</v>
      </c>
      <c r="M269" s="153">
        <v>18.01300925</v>
      </c>
      <c r="N269" s="17">
        <f t="shared" ref="N269:T269" si="288">F269/F268/$E269*$E268-1</f>
        <v>-1.980827748611691E-2</v>
      </c>
      <c r="O269" s="17">
        <f t="shared" si="288"/>
        <v>-1.3923274183497147E-2</v>
      </c>
      <c r="P269" s="17">
        <f t="shared" si="288"/>
        <v>-9.2663910845661723E-3</v>
      </c>
      <c r="Q269" s="17">
        <f t="shared" si="288"/>
        <v>-1.980827748611691E-2</v>
      </c>
      <c r="R269" s="17">
        <f t="shared" si="288"/>
        <v>0</v>
      </c>
      <c r="S269" s="17">
        <f t="shared" si="288"/>
        <v>0</v>
      </c>
      <c r="T269" s="17">
        <f t="shared" si="288"/>
        <v>-1.2500452102913284E-2</v>
      </c>
      <c r="U269" s="240">
        <v>0</v>
      </c>
      <c r="V269" s="240">
        <v>0</v>
      </c>
      <c r="W269" s="223">
        <f t="shared" ca="1" si="230"/>
        <v>-1.8307552223099443E-2</v>
      </c>
      <c r="X269" s="223">
        <f>MMULT(N269:T269,'Parameters &amp; Main Results'!$B$12:$B$18)-'Parameters &amp; Main Results'!$B$22/12+MMULT(U269:V269,'Parameters &amp; Main Results'!$B$20:$B$21)</f>
        <v>-1.8307552223099443E-2</v>
      </c>
      <c r="Y269" s="223">
        <f>MMULT(N269:T269,'Parameters &amp; Main Results'!$C$12:$C$18)-'Parameters &amp; Main Results'!$C$22/12+MMULT(U269:V269,'Parameters &amp; Main Results'!$C$20:$C$21)</f>
        <v>-1.9261443822521599E-2</v>
      </c>
      <c r="Z269" s="17">
        <f t="shared" ca="1" si="284"/>
        <v>1209.6057076414013</v>
      </c>
      <c r="AA269" s="70">
        <f ca="1">Z269/OFFSET(Z269,'Parameters &amp; Main Results'!$B$38,0)</f>
        <v>7.1939352491246433</v>
      </c>
      <c r="AB269" s="70">
        <f ca="1">SUMPRODUCT(Z269:OFFSET(Z269,'Parameters &amp; Main Results'!$B$38-1,0), 'Cash Flow Assist'!$P$11:OFFSET('Cash Flow Assist'!$P$11,'Parameters &amp; Main Results'!$B$38-1,0)  )/OFFSET(Z269,'Parameters &amp; Main Results'!$B$38,0)</f>
        <v>1840.8425058931014</v>
      </c>
      <c r="AC269" s="70">
        <f ca="1">SUMPRODUCT(Z269:OFFSET(Z269,'Parameters &amp; Main Results'!$B$38-1,0),'Parameters &amp; Main Results'!$B$42:OFFSET('Parameters &amp; Main Results'!$B$42,'Parameters &amp; Main Results'!$B$38-1,0)   )/OFFSET(Z269,'Parameters &amp; Main Results'!$B$38,0)</f>
        <v>0</v>
      </c>
      <c r="AD269" s="155">
        <f t="shared" si="4"/>
        <v>-6.3422299117308567E-2</v>
      </c>
      <c r="AE269" s="252">
        <f t="shared" ca="1" si="225"/>
        <v>318.40940000000001</v>
      </c>
      <c r="AF269" s="253">
        <f t="shared" ca="1" si="227"/>
        <v>0.18517889233169618</v>
      </c>
      <c r="AG269" s="258">
        <f t="shared" ca="1" si="228"/>
        <v>0</v>
      </c>
      <c r="AH269" s="227" t="str">
        <f ca="1">IF(SUM(AG269:OFFSET(AG269,(-HoldAggressiveTime-1),0,,))=0,"Defensive","Aggressive")</f>
        <v>Defensive</v>
      </c>
    </row>
    <row r="270" spans="1:34" ht="15" x14ac:dyDescent="0.2">
      <c r="A270">
        <f t="shared" si="15"/>
        <v>1</v>
      </c>
      <c r="B270">
        <f t="shared" si="16"/>
        <v>1893</v>
      </c>
      <c r="C270" s="70">
        <f t="shared" si="1"/>
        <v>1892.99999999998</v>
      </c>
      <c r="D270" s="64" t="s">
        <v>115</v>
      </c>
      <c r="E270" s="151">
        <v>7.8970910700000001</v>
      </c>
      <c r="F270" s="152">
        <v>385.54649999999998</v>
      </c>
      <c r="G270" s="152">
        <v>244.5813</v>
      </c>
      <c r="H270" s="152">
        <v>330.31881062000002</v>
      </c>
      <c r="I270" s="152">
        <v>385.54649999999998</v>
      </c>
      <c r="J270" s="152">
        <v>7.8970910700000001</v>
      </c>
      <c r="K270" s="152">
        <v>7.8970910700000001</v>
      </c>
      <c r="L270" s="152">
        <v>20.67</v>
      </c>
      <c r="M270" s="153">
        <v>17.656643710000001</v>
      </c>
      <c r="N270" s="17">
        <f t="shared" ref="N270:T270" si="289">F270/F269/$E270*$E269-1</f>
        <v>-1.5266418224871847E-2</v>
      </c>
      <c r="O270" s="17">
        <f t="shared" si="289"/>
        <v>-4.019900435137902E-2</v>
      </c>
      <c r="P270" s="17">
        <f t="shared" si="289"/>
        <v>-2.930147817537998E-2</v>
      </c>
      <c r="Q270" s="17">
        <f t="shared" si="289"/>
        <v>-1.5266418224871847E-2</v>
      </c>
      <c r="R270" s="17">
        <f t="shared" si="289"/>
        <v>0</v>
      </c>
      <c r="S270" s="17">
        <f t="shared" si="289"/>
        <v>0</v>
      </c>
      <c r="T270" s="17">
        <f t="shared" si="289"/>
        <v>-3.6144849726292949E-2</v>
      </c>
      <c r="U270" s="240">
        <v>0</v>
      </c>
      <c r="V270" s="240">
        <v>0</v>
      </c>
      <c r="W270" s="223">
        <f t="shared" ca="1" si="230"/>
        <v>-2.1338523691911002E-2</v>
      </c>
      <c r="X270" s="223">
        <f>MMULT(N270:T270,'Parameters &amp; Main Results'!$B$12:$B$18)-'Parameters &amp; Main Results'!$B$22/12+MMULT(U270:V270,'Parameters &amp; Main Results'!$B$20:$B$21)</f>
        <v>-2.1338523691911002E-2</v>
      </c>
      <c r="Y270" s="223">
        <f>MMULT(N270:T270,'Parameters &amp; Main Results'!$C$12:$C$18)-'Parameters &amp; Main Results'!$C$22/12+MMULT(U270:V270,'Parameters &amp; Main Results'!$C$20:$C$21)</f>
        <v>-1.7801343504189229E-2</v>
      </c>
      <c r="Z270" s="17">
        <f t="shared" ca="1" si="284"/>
        <v>1232.1636072281328</v>
      </c>
      <c r="AA270" s="70">
        <f ca="1">Z270/OFFSET(Z270,'Parameters &amp; Main Results'!$B$38,0)</f>
        <v>7.1341145152190704</v>
      </c>
      <c r="AB270" s="70">
        <f ca="1">SUMPRODUCT(Z270:OFFSET(Z270,'Parameters &amp; Main Results'!$B$38-1,0), 'Cash Flow Assist'!$P$11:OFFSET('Cash Flow Assist'!$P$11,'Parameters &amp; Main Results'!$B$38-1,0)  )/OFFSET(Z270,'Parameters &amp; Main Results'!$B$38,0)</f>
        <v>1786.0840351433412</v>
      </c>
      <c r="AC270" s="70">
        <f ca="1">SUMPRODUCT(Z270:OFFSET(Z270,'Parameters &amp; Main Results'!$B$38-1,0),'Parameters &amp; Main Results'!$B$42:OFFSET('Parameters &amp; Main Results'!$B$42,'Parameters &amp; Main Results'!$B$38-1,0)   )/OFFSET(Z270,'Parameters &amp; Main Results'!$B$38,0)</f>
        <v>0</v>
      </c>
      <c r="AD270" s="155">
        <f t="shared" si="4"/>
        <v>-7.7720485999072664E-2</v>
      </c>
      <c r="AE270" s="252">
        <f t="shared" ca="1" si="225"/>
        <v>296.24900000000002</v>
      </c>
      <c r="AF270" s="253">
        <f t="shared" ca="1" si="227"/>
        <v>0.30142717781325828</v>
      </c>
      <c r="AG270" s="258">
        <f t="shared" ca="1" si="228"/>
        <v>0</v>
      </c>
      <c r="AH270" s="227" t="str">
        <f ca="1">IF(SUM(AG270:OFFSET(AG270,(-HoldAggressiveTime-1),0,,))=0,"Defensive","Aggressive")</f>
        <v>Defensive</v>
      </c>
    </row>
    <row r="271" spans="1:34" ht="15" x14ac:dyDescent="0.2">
      <c r="A271">
        <f t="shared" si="15"/>
        <v>2</v>
      </c>
      <c r="B271">
        <f t="shared" si="16"/>
        <v>1893</v>
      </c>
      <c r="C271" s="70">
        <f t="shared" si="1"/>
        <v>1893.0833333333132</v>
      </c>
      <c r="D271" s="64" t="s">
        <v>115</v>
      </c>
      <c r="E271" s="151">
        <v>7.99223207</v>
      </c>
      <c r="F271" s="152">
        <v>380.01830000000001</v>
      </c>
      <c r="G271" s="152">
        <v>243.9537</v>
      </c>
      <c r="H271" s="152">
        <v>332.66407418</v>
      </c>
      <c r="I271" s="152">
        <v>380.01830000000001</v>
      </c>
      <c r="J271" s="152">
        <v>7.99223207</v>
      </c>
      <c r="K271" s="152">
        <v>7.99223207</v>
      </c>
      <c r="L271" s="152">
        <v>20.67</v>
      </c>
      <c r="M271" s="153">
        <v>17.125193849999999</v>
      </c>
      <c r="N271" s="17">
        <f t="shared" ref="N271:T271" si="290">F271/F270/$E271*$E270-1</f>
        <v>-2.6072102101155625E-2</v>
      </c>
      <c r="O271" s="17">
        <f t="shared" si="290"/>
        <v>-1.4439655434525855E-2</v>
      </c>
      <c r="P271" s="17">
        <f t="shared" si="290"/>
        <v>-4.8887035500051468E-3</v>
      </c>
      <c r="Q271" s="17">
        <f t="shared" si="290"/>
        <v>-2.6072102101155625E-2</v>
      </c>
      <c r="R271" s="17">
        <f t="shared" si="290"/>
        <v>0</v>
      </c>
      <c r="S271" s="17">
        <f t="shared" si="290"/>
        <v>0</v>
      </c>
      <c r="T271" s="17">
        <f t="shared" si="290"/>
        <v>-1.1904183858364892E-2</v>
      </c>
      <c r="U271" s="240">
        <v>0</v>
      </c>
      <c r="V271" s="240">
        <v>0</v>
      </c>
      <c r="W271" s="223">
        <f t="shared" ca="1" si="230"/>
        <v>-2.3078883522356802E-2</v>
      </c>
      <c r="X271" s="223">
        <f>MMULT(N271:T271,'Parameters &amp; Main Results'!$B$12:$B$18)-'Parameters &amp; Main Results'!$B$22/12+MMULT(U271:V271,'Parameters &amp; Main Results'!$B$20:$B$21)</f>
        <v>-2.3078883522356802E-2</v>
      </c>
      <c r="Y271" s="223">
        <f>MMULT(N271:T271,'Parameters &amp; Main Results'!$C$12:$C$18)-'Parameters &amp; Main Results'!$C$22/12+MMULT(U271:V271,'Parameters &amp; Main Results'!$C$20:$C$21)</f>
        <v>-2.4950524101159315E-2</v>
      </c>
      <c r="Z271" s="17">
        <f t="shared" ca="1" si="284"/>
        <v>1259.029436691794</v>
      </c>
      <c r="AA271" s="70">
        <f ca="1">Z271/OFFSET(Z271,'Parameters &amp; Main Results'!$B$38,0)</f>
        <v>7.5115956779658042</v>
      </c>
      <c r="AB271" s="70">
        <f ca="1">SUMPRODUCT(Z271:OFFSET(Z271,'Parameters &amp; Main Results'!$B$38-1,0), 'Cash Flow Assist'!$P$11:OFFSET('Cash Flow Assist'!$P$11,'Parameters &amp; Main Results'!$B$38-1,0)  )/OFFSET(Z271,'Parameters &amp; Main Results'!$B$38,0)</f>
        <v>1834.1396686232047</v>
      </c>
      <c r="AC271" s="70">
        <f ca="1">SUMPRODUCT(Z271:OFFSET(Z271,'Parameters &amp; Main Results'!$B$38-1,0),'Parameters &amp; Main Results'!$B$42:OFFSET('Parameters &amp; Main Results'!$B$42,'Parameters &amp; Main Results'!$B$38-1,0)   )/OFFSET(Z271,'Parameters &amp; Main Results'!$B$38,0)</f>
        <v>0</v>
      </c>
      <c r="AD271" s="155">
        <f t="shared" si="4"/>
        <v>-0.10176625165390907</v>
      </c>
      <c r="AE271" s="252">
        <f t="shared" ca="1" si="225"/>
        <v>290.38389999999998</v>
      </c>
      <c r="AF271" s="253">
        <f t="shared" ca="1" si="227"/>
        <v>0.30867551541252813</v>
      </c>
      <c r="AG271" s="258">
        <f t="shared" ca="1" si="228"/>
        <v>0</v>
      </c>
      <c r="AH271" s="227" t="str">
        <f ca="1">IF(SUM(AG271:OFFSET(AG271,(-HoldAggressiveTime-1),0,,))=0,"Defensive","Aggressive")</f>
        <v>Defensive</v>
      </c>
    </row>
    <row r="272" spans="1:34" ht="15" x14ac:dyDescent="0.2">
      <c r="A272">
        <f t="shared" si="15"/>
        <v>3</v>
      </c>
      <c r="B272">
        <f t="shared" si="16"/>
        <v>1893</v>
      </c>
      <c r="C272" s="70">
        <f t="shared" si="1"/>
        <v>1893.1666666666465</v>
      </c>
      <c r="D272" s="64" t="s">
        <v>115</v>
      </c>
      <c r="E272" s="151">
        <v>7.8019419799999996</v>
      </c>
      <c r="F272" s="152">
        <v>367.61009999999999</v>
      </c>
      <c r="G272" s="152">
        <v>246.0239</v>
      </c>
      <c r="H272" s="152">
        <v>335.0259891</v>
      </c>
      <c r="I272" s="152">
        <v>367.61009999999999</v>
      </c>
      <c r="J272" s="152">
        <v>7.8019419799999996</v>
      </c>
      <c r="K272" s="152">
        <v>7.8019419799999996</v>
      </c>
      <c r="L272" s="152">
        <v>20.67</v>
      </c>
      <c r="M272" s="153">
        <v>16.899589030000001</v>
      </c>
      <c r="N272" s="17">
        <f t="shared" ref="N272:T272" si="291">F272/F271/$E272*$E271-1</f>
        <v>-9.0578677277861619E-3</v>
      </c>
      <c r="O272" s="17">
        <f t="shared" si="291"/>
        <v>3.3083104647781525E-2</v>
      </c>
      <c r="P272" s="17">
        <f t="shared" si="291"/>
        <v>3.1663262578704998E-2</v>
      </c>
      <c r="Q272" s="17">
        <f t="shared" si="291"/>
        <v>-9.0578677277861619E-3</v>
      </c>
      <c r="R272" s="17">
        <f t="shared" si="291"/>
        <v>0</v>
      </c>
      <c r="S272" s="17">
        <f t="shared" si="291"/>
        <v>0</v>
      </c>
      <c r="T272" s="17">
        <f t="shared" si="291"/>
        <v>2.4390092939399199E-2</v>
      </c>
      <c r="U272" s="240">
        <v>0</v>
      </c>
      <c r="V272" s="240">
        <v>0</v>
      </c>
      <c r="W272" s="223">
        <f t="shared" ca="1" si="230"/>
        <v>1.0010581140199783E-3</v>
      </c>
      <c r="X272" s="223">
        <f>MMULT(N272:T272,'Parameters &amp; Main Results'!$B$12:$B$18)-'Parameters &amp; Main Results'!$B$22/12+MMULT(U272:V272,'Parameters &amp; Main Results'!$B$20:$B$21)</f>
        <v>1.0010581140199783E-3</v>
      </c>
      <c r="Y272" s="223">
        <f>MMULT(N272:T272,'Parameters &amp; Main Results'!$C$12:$C$18)-'Parameters &amp; Main Results'!$C$22/12+MMULT(U272:V272,'Parameters &amp; Main Results'!$C$20:$C$21)</f>
        <v>-4.8854371568960598E-3</v>
      </c>
      <c r="Z272" s="17">
        <f t="shared" ca="1" si="284"/>
        <v>1288.7728757786624</v>
      </c>
      <c r="AA272" s="70">
        <f ca="1">Z272/OFFSET(Z272,'Parameters &amp; Main Results'!$B$38,0)</f>
        <v>8.1431500148563813</v>
      </c>
      <c r="AB272" s="70">
        <f ca="1">SUMPRODUCT(Z272:OFFSET(Z272,'Parameters &amp; Main Results'!$B$38-1,0), 'Cash Flow Assist'!$P$11:OFFSET('Cash Flow Assist'!$P$11,'Parameters &amp; Main Results'!$B$38-1,0)  )/OFFSET(Z272,'Parameters &amp; Main Results'!$B$38,0)</f>
        <v>1935.564060787955</v>
      </c>
      <c r="AC272" s="70">
        <f ca="1">SUMPRODUCT(Z272:OFFSET(Z272,'Parameters &amp; Main Results'!$B$38-1,0),'Parameters &amp; Main Results'!$B$42:OFFSET('Parameters &amp; Main Results'!$B$42,'Parameters &amp; Main Results'!$B$38-1,0)   )/OFFSET(Z272,'Parameters &amp; Main Results'!$B$38,0)</f>
        <v>0</v>
      </c>
      <c r="AD272" s="155">
        <f t="shared" si="4"/>
        <v>-0.10990233413506156</v>
      </c>
      <c r="AE272" s="252">
        <f t="shared" ca="1" si="225"/>
        <v>306.6037</v>
      </c>
      <c r="AF272" s="253">
        <f t="shared" ca="1" si="227"/>
        <v>0.19897476775394421</v>
      </c>
      <c r="AG272" s="258">
        <f t="shared" ca="1" si="228"/>
        <v>0</v>
      </c>
      <c r="AH272" s="227" t="str">
        <f ca="1">IF(SUM(AG272:OFFSET(AG272,(-HoldAggressiveTime-1),0,,))=0,"Defensive","Aggressive")</f>
        <v>Defensive</v>
      </c>
    </row>
    <row r="273" spans="1:34" ht="15" x14ac:dyDescent="0.2">
      <c r="A273">
        <f t="shared" si="15"/>
        <v>4</v>
      </c>
      <c r="B273">
        <f t="shared" si="16"/>
        <v>1893</v>
      </c>
      <c r="C273" s="70">
        <f t="shared" si="1"/>
        <v>1893.2499999999798</v>
      </c>
      <c r="D273" s="64" t="s">
        <v>115</v>
      </c>
      <c r="E273" s="151">
        <v>7.70679289</v>
      </c>
      <c r="F273" s="152">
        <v>368.98250000000002</v>
      </c>
      <c r="G273" s="152">
        <v>246.0712</v>
      </c>
      <c r="H273" s="152">
        <v>337.40467362999999</v>
      </c>
      <c r="I273" s="152">
        <v>368.98250000000002</v>
      </c>
      <c r="J273" s="152">
        <v>7.70679289</v>
      </c>
      <c r="K273" s="152">
        <v>7.70679289</v>
      </c>
      <c r="L273" s="152">
        <v>20.67</v>
      </c>
      <c r="M273" s="153">
        <v>17.10254158</v>
      </c>
      <c r="N273" s="17">
        <f t="shared" ref="N273:T273" si="292">F273/F272/$E273*$E272-1</f>
        <v>1.612552815755719E-2</v>
      </c>
      <c r="O273" s="17">
        <f t="shared" si="292"/>
        <v>1.2540764380706948E-2</v>
      </c>
      <c r="P273" s="17">
        <f t="shared" si="292"/>
        <v>1.9533790563573072E-2</v>
      </c>
      <c r="Q273" s="17">
        <f t="shared" si="292"/>
        <v>1.612552815755719E-2</v>
      </c>
      <c r="R273" s="17">
        <f t="shared" si="292"/>
        <v>0</v>
      </c>
      <c r="S273" s="17">
        <f t="shared" si="292"/>
        <v>0</v>
      </c>
      <c r="T273" s="17">
        <f t="shared" si="292"/>
        <v>1.2346132996964299E-2</v>
      </c>
      <c r="U273" s="240">
        <v>0</v>
      </c>
      <c r="V273" s="240">
        <v>0</v>
      </c>
      <c r="W273" s="223">
        <f t="shared" ca="1" si="230"/>
        <v>1.517793897749083E-2</v>
      </c>
      <c r="X273" s="223">
        <f>MMULT(N273:T273,'Parameters &amp; Main Results'!$B$12:$B$18)-'Parameters &amp; Main Results'!$B$22/12+MMULT(U273:V273,'Parameters &amp; Main Results'!$B$20:$B$21)</f>
        <v>1.517793897749083E-2</v>
      </c>
      <c r="Y273" s="223">
        <f>MMULT(N273:T273,'Parameters &amp; Main Results'!$C$12:$C$18)-'Parameters &amp; Main Results'!$C$22/12+MMULT(U273:V273,'Parameters &amp; Main Results'!$C$20:$C$21)</f>
        <v>1.5725385113205502E-2</v>
      </c>
      <c r="Z273" s="17">
        <f t="shared" ca="1" si="284"/>
        <v>1287.4840294443159</v>
      </c>
      <c r="AA273" s="70">
        <f ca="1">Z273/OFFSET(Z273,'Parameters &amp; Main Results'!$B$38,0)</f>
        <v>6.6399834909665429</v>
      </c>
      <c r="AB273" s="70">
        <f ca="1">SUMPRODUCT(Z273:OFFSET(Z273,'Parameters &amp; Main Results'!$B$38-1,0), 'Cash Flow Assist'!$P$11:OFFSET('Cash Flow Assist'!$P$11,'Parameters &amp; Main Results'!$B$38-1,0)  )/OFFSET(Z273,'Parameters &amp; Main Results'!$B$38,0)</f>
        <v>1574.0224875643394</v>
      </c>
      <c r="AC273" s="70">
        <f ca="1">SUMPRODUCT(Z273:OFFSET(Z273,'Parameters &amp; Main Results'!$B$38-1,0),'Parameters &amp; Main Results'!$B$42:OFFSET('Parameters &amp; Main Results'!$B$42,'Parameters &amp; Main Results'!$B$38-1,0)   )/OFFSET(Z273,'Parameters &amp; Main Results'!$B$38,0)</f>
        <v>0</v>
      </c>
      <c r="AD273" s="155">
        <f t="shared" si="4"/>
        <v>-9.5549039161180516E-2</v>
      </c>
      <c r="AE273" s="252">
        <f t="shared" ca="1" si="225"/>
        <v>311.47550000000001</v>
      </c>
      <c r="AF273" s="253">
        <f t="shared" ca="1" si="227"/>
        <v>0.18462768339724955</v>
      </c>
      <c r="AG273" s="258">
        <f t="shared" ca="1" si="228"/>
        <v>0</v>
      </c>
      <c r="AH273" s="227" t="str">
        <f ca="1">IF(SUM(AG273:OFFSET(AG273,(-HoldAggressiveTime-1),0,,))=0,"Defensive","Aggressive")</f>
        <v>Defensive</v>
      </c>
    </row>
    <row r="274" spans="1:34" ht="15" x14ac:dyDescent="0.2">
      <c r="A274">
        <f t="shared" si="15"/>
        <v>5</v>
      </c>
      <c r="B274">
        <f t="shared" si="16"/>
        <v>1893</v>
      </c>
      <c r="C274" s="70">
        <f t="shared" si="1"/>
        <v>1893.333333333313</v>
      </c>
      <c r="D274" s="64" t="s">
        <v>115</v>
      </c>
      <c r="E274" s="151">
        <v>7.6116519</v>
      </c>
      <c r="F274" s="152">
        <v>337.67110000000002</v>
      </c>
      <c r="G274" s="152">
        <v>245.70750000000001</v>
      </c>
      <c r="H274" s="152">
        <v>339.80024680999998</v>
      </c>
      <c r="I274" s="152">
        <v>337.67110000000002</v>
      </c>
      <c r="J274" s="152">
        <v>7.6116519</v>
      </c>
      <c r="K274" s="152">
        <v>7.6116519</v>
      </c>
      <c r="L274" s="152">
        <v>20.67</v>
      </c>
      <c r="M274" s="153">
        <v>15.78098731</v>
      </c>
      <c r="N274" s="17">
        <f t="shared" ref="N274:T274" si="293">F274/F273/$E274*$E273-1</f>
        <v>-7.3420061719194463E-2</v>
      </c>
      <c r="O274" s="17">
        <f t="shared" si="293"/>
        <v>1.1002886008128154E-2</v>
      </c>
      <c r="P274" s="17">
        <f t="shared" si="293"/>
        <v>1.9688133591035495E-2</v>
      </c>
      <c r="Q274" s="17">
        <f t="shared" si="293"/>
        <v>-7.3420061719194463E-2</v>
      </c>
      <c r="R274" s="17">
        <f t="shared" si="293"/>
        <v>0</v>
      </c>
      <c r="S274" s="17">
        <f t="shared" si="293"/>
        <v>0</v>
      </c>
      <c r="T274" s="17">
        <f t="shared" si="293"/>
        <v>1.2499387944947982E-2</v>
      </c>
      <c r="U274" s="240">
        <v>0</v>
      </c>
      <c r="V274" s="240">
        <v>0</v>
      </c>
      <c r="W274" s="223">
        <f t="shared" ca="1" si="230"/>
        <v>-5.228116635718949E-2</v>
      </c>
      <c r="X274" s="223">
        <f>MMULT(N274:T274,'Parameters &amp; Main Results'!$B$12:$B$18)-'Parameters &amp; Main Results'!$B$22/12+MMULT(U274:V274,'Parameters &amp; Main Results'!$B$20:$B$21)</f>
        <v>-5.228116635718949E-2</v>
      </c>
      <c r="Y274" s="223">
        <f>MMULT(N274:T274,'Parameters &amp; Main Results'!$C$12:$C$18)-'Parameters &amp; Main Results'!$C$22/12+MMULT(U274:V274,'Parameters &amp; Main Results'!$C$20:$C$21)</f>
        <v>-6.5019433613128855E-2</v>
      </c>
      <c r="Z274" s="17">
        <f t="shared" ca="1" si="284"/>
        <v>1268.2348384570862</v>
      </c>
      <c r="AA274" s="70">
        <f ca="1">Z274/OFFSET(Z274,'Parameters &amp; Main Results'!$B$38,0)</f>
        <v>7.2283040062809585</v>
      </c>
      <c r="AB274" s="70">
        <f ca="1">SUMPRODUCT(Z274:OFFSET(Z274,'Parameters &amp; Main Results'!$B$38-1,0), 'Cash Flow Assist'!$P$11:OFFSET('Cash Flow Assist'!$P$11,'Parameters &amp; Main Results'!$B$38-1,0)  )/OFFSET(Z274,'Parameters &amp; Main Results'!$B$38,0)</f>
        <v>1733.2594252989472</v>
      </c>
      <c r="AC274" s="70">
        <f ca="1">SUMPRODUCT(Z274:OFFSET(Z274,'Parameters &amp; Main Results'!$B$38-1,0),'Parameters &amp; Main Results'!$B$42:OFFSET('Parameters &amp; Main Results'!$B$42,'Parameters &amp; Main Results'!$B$38-1,0)   )/OFFSET(Z274,'Parameters &amp; Main Results'!$B$38,0)</f>
        <v>0</v>
      </c>
      <c r="AD274" s="155">
        <f t="shared" si="4"/>
        <v>-0.16195388452795134</v>
      </c>
      <c r="AE274" s="252">
        <f t="shared" ref="AE274:AE337" ca="1" si="294">OFFSET(F274,-Lookback,0,,)</f>
        <v>306.84500000000003</v>
      </c>
      <c r="AF274" s="253">
        <f t="shared" ca="1" si="227"/>
        <v>0.10046147077514704</v>
      </c>
      <c r="AG274" s="258">
        <f t="shared" ca="1" si="228"/>
        <v>0</v>
      </c>
      <c r="AH274" s="227" t="str">
        <f ca="1">IF(SUM(AG274:OFFSET(AG274,(-HoldAggressiveTime-1),0,,))=0,"Defensive","Aggressive")</f>
        <v>Defensive</v>
      </c>
    </row>
    <row r="275" spans="1:34" ht="15" x14ac:dyDescent="0.2">
      <c r="A275">
        <f t="shared" si="15"/>
        <v>6</v>
      </c>
      <c r="B275">
        <f t="shared" si="16"/>
        <v>1893</v>
      </c>
      <c r="C275" s="70">
        <f t="shared" si="1"/>
        <v>1893.4166666666463</v>
      </c>
      <c r="D275" s="64" t="s">
        <v>115</v>
      </c>
      <c r="E275" s="151">
        <v>7.4213618200000004</v>
      </c>
      <c r="F275" s="152">
        <v>322.97829999999999</v>
      </c>
      <c r="G275" s="152">
        <v>242.47730000000001</v>
      </c>
      <c r="H275" s="152">
        <v>342.21282855999999</v>
      </c>
      <c r="I275" s="152">
        <v>322.97829999999999</v>
      </c>
      <c r="J275" s="152">
        <v>7.4213618200000004</v>
      </c>
      <c r="K275" s="152">
        <v>7.4213618200000004</v>
      </c>
      <c r="L275" s="152">
        <v>20.67</v>
      </c>
      <c r="M275" s="153">
        <v>15.416503860000001</v>
      </c>
      <c r="N275" s="17">
        <f t="shared" ref="N275:T275" si="295">F275/F274/$E275*$E274-1</f>
        <v>-1.8986994956088687E-2</v>
      </c>
      <c r="O275" s="17">
        <f t="shared" si="295"/>
        <v>1.2157243337907575E-2</v>
      </c>
      <c r="P275" s="17">
        <f t="shared" si="295"/>
        <v>3.2922907461387707E-2</v>
      </c>
      <c r="Q275" s="17">
        <f t="shared" si="295"/>
        <v>-1.8986994956088687E-2</v>
      </c>
      <c r="R275" s="17">
        <f t="shared" si="295"/>
        <v>0</v>
      </c>
      <c r="S275" s="17">
        <f t="shared" si="295"/>
        <v>0</v>
      </c>
      <c r="T275" s="17">
        <f t="shared" si="295"/>
        <v>2.5640857381078241E-2</v>
      </c>
      <c r="U275" s="240">
        <v>0</v>
      </c>
      <c r="V275" s="240">
        <v>0</v>
      </c>
      <c r="W275" s="223">
        <f t="shared" ca="1" si="230"/>
        <v>-1.0568421347097755E-2</v>
      </c>
      <c r="X275" s="223">
        <f>MMULT(N275:T275,'Parameters &amp; Main Results'!$B$12:$B$18)-'Parameters &amp; Main Results'!$B$22/12+MMULT(U275:V275,'Parameters &amp; Main Results'!$B$20:$B$21)</f>
        <v>-1.0568421347097755E-2</v>
      </c>
      <c r="Y275" s="223">
        <f>MMULT(N275:T275,'Parameters &amp; Main Results'!$C$12:$C$18)-'Parameters &amp; Main Results'!$C$22/12+MMULT(U275:V275,'Parameters &amp; Main Results'!$C$20:$C$21)</f>
        <v>-1.591423779335573E-2</v>
      </c>
      <c r="Z275" s="17">
        <f t="shared" ca="1" si="284"/>
        <v>1338.1973571025142</v>
      </c>
      <c r="AA275" s="70">
        <f ca="1">Z275/OFFSET(Z275,'Parameters &amp; Main Results'!$B$38,0)</f>
        <v>7.471718807082012</v>
      </c>
      <c r="AB275" s="70">
        <f ca="1">SUMPRODUCT(Z275:OFFSET(Z275,'Parameters &amp; Main Results'!$B$38-1,0), 'Cash Flow Assist'!$P$11:OFFSET('Cash Flow Assist'!$P$11,'Parameters &amp; Main Results'!$B$38-1,0)  )/OFFSET(Z275,'Parameters &amp; Main Results'!$B$38,0)</f>
        <v>1691.8575133895349</v>
      </c>
      <c r="AC275" s="70">
        <f ca="1">SUMPRODUCT(Z275:OFFSET(Z275,'Parameters &amp; Main Results'!$B$38-1,0),'Parameters &amp; Main Results'!$B$42:OFFSET('Parameters &amp; Main Results'!$B$42,'Parameters &amp; Main Results'!$B$38-1,0)   )/OFFSET(Z275,'Parameters &amp; Main Results'!$B$38,0)</f>
        <v>0</v>
      </c>
      <c r="AD275" s="155">
        <f t="shared" si="4"/>
        <v>-0.17786586189538889</v>
      </c>
      <c r="AE275" s="252">
        <f t="shared" ca="1" si="294"/>
        <v>318.15109999999999</v>
      </c>
      <c r="AF275" s="253">
        <f t="shared" ref="AF275:AF338" ca="1" si="296">(F275-AE275)/AE275</f>
        <v>1.5172664812411477E-2</v>
      </c>
      <c r="AG275" s="258">
        <f t="shared" ref="AG275:AG338" ca="1" si="297">IF(AF275&gt;MktDrop,0,1)</f>
        <v>0</v>
      </c>
      <c r="AH275" s="227" t="str">
        <f ca="1">IF(SUM(AG275:OFFSET(AG275,(-HoldAggressiveTime-1),0,,))=0,"Defensive","Aggressive")</f>
        <v>Defensive</v>
      </c>
    </row>
    <row r="276" spans="1:34" ht="15" x14ac:dyDescent="0.2">
      <c r="A276">
        <f t="shared" si="15"/>
        <v>7</v>
      </c>
      <c r="B276">
        <f t="shared" si="16"/>
        <v>1893</v>
      </c>
      <c r="C276" s="70">
        <f t="shared" si="1"/>
        <v>1893.4999999999795</v>
      </c>
      <c r="D276" s="64" t="s">
        <v>115</v>
      </c>
      <c r="E276" s="151">
        <v>7.23107174</v>
      </c>
      <c r="F276" s="152">
        <v>294.20670000000001</v>
      </c>
      <c r="G276" s="152">
        <v>240.47499999999999</v>
      </c>
      <c r="H276" s="152">
        <v>344.64253964</v>
      </c>
      <c r="I276" s="152">
        <v>294.20670000000001</v>
      </c>
      <c r="J276" s="152">
        <v>7.23107174</v>
      </c>
      <c r="K276" s="152">
        <v>7.23107174</v>
      </c>
      <c r="L276" s="152">
        <v>20.67</v>
      </c>
      <c r="M276" s="153">
        <v>14.349854179999999</v>
      </c>
      <c r="N276" s="17">
        <f t="shared" ref="N276:T276" si="298">F276/F275/$E276*$E275-1</f>
        <v>-6.5110784730618709E-2</v>
      </c>
      <c r="O276" s="17">
        <f t="shared" si="298"/>
        <v>1.784062612774262E-2</v>
      </c>
      <c r="P276" s="17">
        <f t="shared" si="298"/>
        <v>3.3602453080046502E-2</v>
      </c>
      <c r="Q276" s="17">
        <f t="shared" si="298"/>
        <v>-6.5110784730618709E-2</v>
      </c>
      <c r="R276" s="17">
        <f t="shared" si="298"/>
        <v>0</v>
      </c>
      <c r="S276" s="17">
        <f t="shared" si="298"/>
        <v>0</v>
      </c>
      <c r="T276" s="17">
        <f t="shared" si="298"/>
        <v>2.6315612241457398E-2</v>
      </c>
      <c r="U276" s="240">
        <v>0</v>
      </c>
      <c r="V276" s="240">
        <v>0</v>
      </c>
      <c r="W276" s="223">
        <f t="shared" ref="W276:W339" ca="1" si="299">IFERROR(IF(AH276="Aggressive",Y276,X276),0)</f>
        <v>-4.3990849377009304E-2</v>
      </c>
      <c r="X276" s="223">
        <f>MMULT(N276:T276,'Parameters &amp; Main Results'!$B$12:$B$18)-'Parameters &amp; Main Results'!$B$22/12+MMULT(U276:V276,'Parameters &amp; Main Results'!$B$20:$B$21)</f>
        <v>-4.3990849377009304E-2</v>
      </c>
      <c r="Y276" s="223">
        <f>MMULT(N276:T276,'Parameters &amp; Main Results'!$C$12:$C$18)-'Parameters &amp; Main Results'!$C$22/12+MMULT(U276:V276,'Parameters &amp; Main Results'!$C$20:$C$21)</f>
        <v>-5.6857310311449243E-2</v>
      </c>
      <c r="Z276" s="17">
        <f t="shared" ca="1" si="284"/>
        <v>1352.4910524125901</v>
      </c>
      <c r="AA276" s="70">
        <f ca="1">Z276/OFFSET(Z276,'Parameters &amp; Main Results'!$B$38,0)</f>
        <v>8.9899399895364258</v>
      </c>
      <c r="AB276" s="70">
        <f ca="1">SUMPRODUCT(Z276:OFFSET(Z276,'Parameters &amp; Main Results'!$B$38-1,0), 'Cash Flow Assist'!$P$11:OFFSET('Cash Flow Assist'!$P$11,'Parameters &amp; Main Results'!$B$38-1,0)  )/OFFSET(Z276,'Parameters &amp; Main Results'!$B$38,0)</f>
        <v>2006.4177898381836</v>
      </c>
      <c r="AC276" s="70">
        <f ca="1">SUMPRODUCT(Z276:OFFSET(Z276,'Parameters &amp; Main Results'!$B$38-1,0),'Parameters &amp; Main Results'!$B$42:OFFSET('Parameters &amp; Main Results'!$B$42,'Parameters &amp; Main Results'!$B$38-1,0)   )/OFFSET(Z276,'Parameters &amp; Main Results'!$B$38,0)</f>
        <v>0</v>
      </c>
      <c r="AD276" s="155">
        <f t="shared" si="4"/>
        <v>-0.23139566078121099</v>
      </c>
      <c r="AE276" s="252">
        <f t="shared" ca="1" si="294"/>
        <v>317.99040000000002</v>
      </c>
      <c r="AF276" s="253">
        <f t="shared" ca="1" si="296"/>
        <v>-7.4793767359014635E-2</v>
      </c>
      <c r="AG276" s="258">
        <f t="shared" ca="1" si="297"/>
        <v>0</v>
      </c>
      <c r="AH276" s="227" t="str">
        <f ca="1">IF(SUM(AG276:OFFSET(AG276,(-HoldAggressiveTime-1),0,,))=0,"Defensive","Aggressive")</f>
        <v>Defensive</v>
      </c>
    </row>
    <row r="277" spans="1:34" ht="15" x14ac:dyDescent="0.2">
      <c r="A277">
        <f t="shared" si="15"/>
        <v>8</v>
      </c>
      <c r="B277">
        <f t="shared" si="16"/>
        <v>1893</v>
      </c>
      <c r="C277" s="70">
        <f t="shared" si="1"/>
        <v>1893.5833333333128</v>
      </c>
      <c r="D277" s="64" t="s">
        <v>115</v>
      </c>
      <c r="E277" s="151">
        <v>6.94563256</v>
      </c>
      <c r="F277" s="152">
        <v>288.50599999999997</v>
      </c>
      <c r="G277" s="152">
        <v>242.57820000000001</v>
      </c>
      <c r="H277" s="152">
        <v>347.08950168000001</v>
      </c>
      <c r="I277" s="152">
        <v>288.50599999999997</v>
      </c>
      <c r="J277" s="152">
        <v>6.94563256</v>
      </c>
      <c r="K277" s="152">
        <v>6.94563256</v>
      </c>
      <c r="L277" s="152">
        <v>20.67</v>
      </c>
      <c r="M277" s="153">
        <v>14.58805654</v>
      </c>
      <c r="N277" s="17">
        <f t="shared" ref="N277:T277" si="300">F277/F276/$E277*$E276-1</f>
        <v>2.0923396375166048E-2</v>
      </c>
      <c r="O277" s="17">
        <f t="shared" si="300"/>
        <v>5.0201662745785969E-2</v>
      </c>
      <c r="P277" s="17">
        <f t="shared" si="300"/>
        <v>4.8487993947885499E-2</v>
      </c>
      <c r="Q277" s="17">
        <f t="shared" si="300"/>
        <v>2.0923396375166048E-2</v>
      </c>
      <c r="R277" s="17">
        <f t="shared" si="300"/>
        <v>0</v>
      </c>
      <c r="S277" s="17">
        <f t="shared" si="300"/>
        <v>0</v>
      </c>
      <c r="T277" s="17">
        <f t="shared" si="300"/>
        <v>4.1096210825180668E-2</v>
      </c>
      <c r="U277" s="240">
        <v>0</v>
      </c>
      <c r="V277" s="240">
        <v>0</v>
      </c>
      <c r="W277" s="223">
        <f t="shared" ca="1" si="299"/>
        <v>2.77460237051241E-2</v>
      </c>
      <c r="X277" s="223">
        <f>MMULT(N277:T277,'Parameters &amp; Main Results'!$B$12:$B$18)-'Parameters &amp; Main Results'!$B$22/12+MMULT(U277:V277,'Parameters &amp; Main Results'!$B$20:$B$21)</f>
        <v>2.77460237051241E-2</v>
      </c>
      <c r="Y277" s="223">
        <f>MMULT(N277:T277,'Parameters &amp; Main Results'!$C$12:$C$18)-'Parameters &amp; Main Results'!$C$22/12+MMULT(U277:V277,'Parameters &amp; Main Results'!$C$20:$C$21)</f>
        <v>2.3809556345561377E-2</v>
      </c>
      <c r="Z277" s="17">
        <f t="shared" ca="1" si="284"/>
        <v>1414.7260531253585</v>
      </c>
      <c r="AA277" s="70">
        <f ca="1">Z277/OFFSET(Z277,'Parameters &amp; Main Results'!$B$38,0)</f>
        <v>9.949381281181596</v>
      </c>
      <c r="AB277" s="70">
        <f ca="1">SUMPRODUCT(Z277:OFFSET(Z277,'Parameters &amp; Main Results'!$B$38-1,0), 'Cash Flow Assist'!$P$11:OFFSET('Cash Flow Assist'!$P$11,'Parameters &amp; Main Results'!$B$38-1,0)  )/OFFSET(Z277,'Parameters &amp; Main Results'!$B$38,0)</f>
        <v>2114.4129213247197</v>
      </c>
      <c r="AC277" s="70">
        <f ca="1">SUMPRODUCT(Z277:OFFSET(Z277,'Parameters &amp; Main Results'!$B$38-1,0),'Parameters &amp; Main Results'!$B$42:OFFSET('Parameters &amp; Main Results'!$B$42,'Parameters &amp; Main Results'!$B$38-1,0)   )/OFFSET(Z277,'Parameters &amp; Main Results'!$B$38,0)</f>
        <v>0</v>
      </c>
      <c r="AD277" s="155">
        <f t="shared" si="4"/>
        <v>-0.21531384753606364</v>
      </c>
      <c r="AE277" s="252">
        <f t="shared" ca="1" si="294"/>
        <v>312.71129999999999</v>
      </c>
      <c r="AF277" s="253">
        <f t="shared" ca="1" si="296"/>
        <v>-7.740462209072721E-2</v>
      </c>
      <c r="AG277" s="258">
        <f t="shared" ca="1" si="297"/>
        <v>0</v>
      </c>
      <c r="AH277" s="227" t="str">
        <f ca="1">IF(SUM(AG277:OFFSET(AG277,(-HoldAggressiveTime-1),0,,))=0,"Defensive","Aggressive")</f>
        <v>Defensive</v>
      </c>
    </row>
    <row r="278" spans="1:34" ht="15" x14ac:dyDescent="0.2">
      <c r="A278">
        <f t="shared" si="15"/>
        <v>9</v>
      </c>
      <c r="B278">
        <f t="shared" si="16"/>
        <v>1893</v>
      </c>
      <c r="C278" s="70">
        <f t="shared" si="1"/>
        <v>1893.6666666666461</v>
      </c>
      <c r="D278" s="64" t="s">
        <v>115</v>
      </c>
      <c r="E278" s="151">
        <v>7.23107174</v>
      </c>
      <c r="F278" s="152">
        <v>310.37220000000002</v>
      </c>
      <c r="G278" s="152">
        <v>246.6121</v>
      </c>
      <c r="H278" s="152">
        <v>349.55383713999998</v>
      </c>
      <c r="I278" s="152">
        <v>310.37220000000002</v>
      </c>
      <c r="J278" s="152">
        <v>7.23107174</v>
      </c>
      <c r="K278" s="152">
        <v>7.23107174</v>
      </c>
      <c r="L278" s="152">
        <v>20.67</v>
      </c>
      <c r="M278" s="153">
        <v>15.01206908</v>
      </c>
      <c r="N278" s="17">
        <f t="shared" ref="N278:T278" si="301">F278/F277/$E278*$E277-1</f>
        <v>3.3325386778819688E-2</v>
      </c>
      <c r="O278" s="17">
        <f t="shared" si="301"/>
        <v>-2.3501126897450209E-2</v>
      </c>
      <c r="P278" s="17">
        <f t="shared" si="301"/>
        <v>-3.2654245090172673E-2</v>
      </c>
      <c r="Q278" s="17">
        <f t="shared" si="301"/>
        <v>3.3325386778819688E-2</v>
      </c>
      <c r="R278" s="17">
        <f t="shared" si="301"/>
        <v>0</v>
      </c>
      <c r="S278" s="17">
        <f t="shared" si="301"/>
        <v>0</v>
      </c>
      <c r="T278" s="17">
        <f t="shared" si="301"/>
        <v>-3.9473979828058003E-2</v>
      </c>
      <c r="U278" s="240">
        <v>0</v>
      </c>
      <c r="V278" s="240">
        <v>0</v>
      </c>
      <c r="W278" s="223">
        <f t="shared" ca="1" si="299"/>
        <v>1.8278449046555154E-2</v>
      </c>
      <c r="X278" s="223">
        <f>MMULT(N278:T278,'Parameters &amp; Main Results'!$B$12:$B$18)-'Parameters &amp; Main Results'!$B$22/12+MMULT(U278:V278,'Parameters &amp; Main Results'!$B$20:$B$21)</f>
        <v>1.8278449046555154E-2</v>
      </c>
      <c r="Y278" s="223">
        <f>MMULT(N278:T278,'Parameters &amp; Main Results'!$C$12:$C$18)-'Parameters &amp; Main Results'!$C$22/12+MMULT(U278:V278,'Parameters &amp; Main Results'!$C$20:$C$21)</f>
        <v>2.7601068744526034E-2</v>
      </c>
      <c r="Z278" s="17">
        <f t="shared" ca="1" si="284"/>
        <v>1376.5327430070065</v>
      </c>
      <c r="AA278" s="70">
        <f ca="1">Z278/OFFSET(Z278,'Parameters &amp; Main Results'!$B$38,0)</f>
        <v>9.5208193094146889</v>
      </c>
      <c r="AB278" s="70">
        <f ca="1">SUMPRODUCT(Z278:OFFSET(Z278,'Parameters &amp; Main Results'!$B$38-1,0), 'Cash Flow Assist'!$P$11:OFFSET('Cash Flow Assist'!$P$11,'Parameters &amp; Main Results'!$B$38-1,0)  )/OFFSET(Z278,'Parameters &amp; Main Results'!$B$38,0)</f>
        <v>2070.6742323766307</v>
      </c>
      <c r="AC278" s="70">
        <f ca="1">SUMPRODUCT(Z278:OFFSET(Z278,'Parameters &amp; Main Results'!$B$38-1,0),'Parameters &amp; Main Results'!$B$42:OFFSET('Parameters &amp; Main Results'!$B$42,'Parameters &amp; Main Results'!$B$38-1,0)   )/OFFSET(Z278,'Parameters &amp; Main Results'!$B$38,0)</f>
        <v>0</v>
      </c>
      <c r="AD278" s="155">
        <f t="shared" si="4"/>
        <v>-0.18916387800521905</v>
      </c>
      <c r="AE278" s="252">
        <f t="shared" ca="1" si="294"/>
        <v>308.71929999999998</v>
      </c>
      <c r="AF278" s="253">
        <f t="shared" ca="1" si="296"/>
        <v>5.3540546379835831E-3</v>
      </c>
      <c r="AG278" s="258">
        <f t="shared" ca="1" si="297"/>
        <v>0</v>
      </c>
      <c r="AH278" s="227" t="str">
        <f ca="1">IF(SUM(AG278:OFFSET(AG278,(-HoldAggressiveTime-1),0,,))=0,"Defensive","Aggressive")</f>
        <v>Defensive</v>
      </c>
    </row>
    <row r="279" spans="1:34" ht="15" x14ac:dyDescent="0.2">
      <c r="A279">
        <f t="shared" si="15"/>
        <v>10</v>
      </c>
      <c r="B279">
        <f t="shared" si="16"/>
        <v>1893</v>
      </c>
      <c r="C279" s="70">
        <f t="shared" si="1"/>
        <v>1893.7499999999793</v>
      </c>
      <c r="D279" s="64" t="s">
        <v>115</v>
      </c>
      <c r="E279" s="151">
        <v>7.32621273</v>
      </c>
      <c r="F279" s="152">
        <v>320.88099999999997</v>
      </c>
      <c r="G279" s="152">
        <v>246.24340000000001</v>
      </c>
      <c r="H279" s="152">
        <v>352.03566938</v>
      </c>
      <c r="I279" s="152">
        <v>320.88099999999997</v>
      </c>
      <c r="J279" s="152">
        <v>7.32621273</v>
      </c>
      <c r="K279" s="152">
        <v>7.32621273</v>
      </c>
      <c r="L279" s="152">
        <v>20.67</v>
      </c>
      <c r="M279" s="153">
        <v>15.27179415</v>
      </c>
      <c r="N279" s="17">
        <f t="shared" ref="N279:T279" si="302">F279/F278/$E279*$E278-1</f>
        <v>2.0432619511437933E-2</v>
      </c>
      <c r="O279" s="17">
        <f t="shared" si="302"/>
        <v>-1.4462026063996603E-2</v>
      </c>
      <c r="P279" s="17">
        <f t="shared" si="302"/>
        <v>-5.9785843431843233E-3</v>
      </c>
      <c r="Q279" s="17">
        <f t="shared" si="302"/>
        <v>2.0432619511437933E-2</v>
      </c>
      <c r="R279" s="17">
        <f t="shared" si="302"/>
        <v>0</v>
      </c>
      <c r="S279" s="17">
        <f t="shared" si="302"/>
        <v>0</v>
      </c>
      <c r="T279" s="17">
        <f t="shared" si="302"/>
        <v>-1.2986381027458971E-2</v>
      </c>
      <c r="U279" s="240">
        <v>0</v>
      </c>
      <c r="V279" s="240">
        <v>0</v>
      </c>
      <c r="W279" s="223">
        <f t="shared" ca="1" si="299"/>
        <v>1.1741073702739512E-2</v>
      </c>
      <c r="X279" s="223">
        <f>MMULT(N279:T279,'Parameters &amp; Main Results'!$B$12:$B$18)-'Parameters &amp; Main Results'!$B$22/12+MMULT(U279:V279,'Parameters &amp; Main Results'!$B$20:$B$21)</f>
        <v>1.1741073702739512E-2</v>
      </c>
      <c r="Y279" s="223">
        <f>MMULT(N279:T279,'Parameters &amp; Main Results'!$C$12:$C$18)-'Parameters &amp; Main Results'!$C$22/12+MMULT(U279:V279,'Parameters &amp; Main Results'!$C$20:$C$21)</f>
        <v>1.6901488287227814E-2</v>
      </c>
      <c r="Z279" s="17">
        <f t="shared" ca="1" si="284"/>
        <v>1351.823505933859</v>
      </c>
      <c r="AA279" s="70">
        <f ca="1">Z279/OFFSET(Z279,'Parameters &amp; Main Results'!$B$38,0)</f>
        <v>9.4823024745359294</v>
      </c>
      <c r="AB279" s="70">
        <f ca="1">SUMPRODUCT(Z279:OFFSET(Z279,'Parameters &amp; Main Results'!$B$38-1,0), 'Cash Flow Assist'!$P$11:OFFSET('Cash Flow Assist'!$P$11,'Parameters &amp; Main Results'!$B$38-1,0)  )/OFFSET(Z279,'Parameters &amp; Main Results'!$B$38,0)</f>
        <v>2091.3513711481987</v>
      </c>
      <c r="AC279" s="70">
        <f ca="1">SUMPRODUCT(Z279:OFFSET(Z279,'Parameters &amp; Main Results'!$B$38-1,0),'Parameters &amp; Main Results'!$B$42:OFFSET('Parameters &amp; Main Results'!$B$42,'Parameters &amp; Main Results'!$B$38-1,0)   )/OFFSET(Z279,'Parameters &amp; Main Results'!$B$38,0)</f>
        <v>0</v>
      </c>
      <c r="AD279" s="155">
        <f t="shared" si="4"/>
        <v>-0.17259637203836986</v>
      </c>
      <c r="AE279" s="252">
        <f t="shared" ca="1" si="294"/>
        <v>320.2287</v>
      </c>
      <c r="AF279" s="253">
        <f t="shared" ca="1" si="296"/>
        <v>2.0369816946450093E-3</v>
      </c>
      <c r="AG279" s="258">
        <f t="shared" ca="1" si="297"/>
        <v>0</v>
      </c>
      <c r="AH279" s="227" t="str">
        <f ca="1">IF(SUM(AG279:OFFSET(AG279,(-HoldAggressiveTime-1),0,,))=0,"Defensive","Aggressive")</f>
        <v>Defensive</v>
      </c>
    </row>
    <row r="280" spans="1:34" ht="15" x14ac:dyDescent="0.2">
      <c r="A280">
        <f t="shared" si="15"/>
        <v>11</v>
      </c>
      <c r="B280">
        <f t="shared" si="16"/>
        <v>1893</v>
      </c>
      <c r="C280" s="70">
        <f t="shared" si="1"/>
        <v>1893.8333333333126</v>
      </c>
      <c r="D280" s="64" t="s">
        <v>115</v>
      </c>
      <c r="E280" s="151">
        <v>7.1359226500000004</v>
      </c>
      <c r="F280" s="152">
        <v>327.15699999999998</v>
      </c>
      <c r="G280" s="152">
        <v>251.1318</v>
      </c>
      <c r="H280" s="152">
        <v>354.53512262999999</v>
      </c>
      <c r="I280" s="152">
        <v>327.15699999999998</v>
      </c>
      <c r="J280" s="152">
        <v>7.1359226500000004</v>
      </c>
      <c r="K280" s="152">
        <v>7.1359226500000004</v>
      </c>
      <c r="L280" s="152">
        <v>20.67</v>
      </c>
      <c r="M280" s="153">
        <v>15.942411399999999</v>
      </c>
      <c r="N280" s="17">
        <f t="shared" ref="N280:T280" si="303">F280/F279/$E280*$E279-1</f>
        <v>4.6746713201405665E-2</v>
      </c>
      <c r="O280" s="17">
        <f t="shared" si="303"/>
        <v>4.7047783198748805E-2</v>
      </c>
      <c r="P280" s="17">
        <f t="shared" si="303"/>
        <v>3.3955831952428905E-2</v>
      </c>
      <c r="Q280" s="17">
        <f t="shared" si="303"/>
        <v>4.6746713201405665E-2</v>
      </c>
      <c r="R280" s="17">
        <f t="shared" si="303"/>
        <v>0</v>
      </c>
      <c r="S280" s="17">
        <f t="shared" si="303"/>
        <v>0</v>
      </c>
      <c r="T280" s="17">
        <f t="shared" si="303"/>
        <v>2.6666499811345279E-2</v>
      </c>
      <c r="U280" s="240">
        <v>0</v>
      </c>
      <c r="V280" s="240">
        <v>0</v>
      </c>
      <c r="W280" s="223">
        <f t="shared" ca="1" si="299"/>
        <v>4.5761249864704603E-2</v>
      </c>
      <c r="X280" s="223">
        <f>MMULT(N280:T280,'Parameters &amp; Main Results'!$B$12:$B$18)-'Parameters &amp; Main Results'!$B$22/12+MMULT(U280:V280,'Parameters &amp; Main Results'!$B$20:$B$21)</f>
        <v>4.5761249864704603E-2</v>
      </c>
      <c r="Y280" s="223">
        <f>MMULT(N280:T280,'Parameters &amp; Main Results'!$C$12:$C$18)-'Parameters &amp; Main Results'!$C$22/12+MMULT(U280:V280,'Parameters &amp; Main Results'!$C$20:$C$21)</f>
        <v>4.6735153534473314E-2</v>
      </c>
      <c r="Z280" s="17">
        <f t="shared" ca="1" si="284"/>
        <v>1336.1358365994731</v>
      </c>
      <c r="AA280" s="70">
        <f ca="1">Z280/OFFSET(Z280,'Parameters &amp; Main Results'!$B$38,0)</f>
        <v>10.017329447479696</v>
      </c>
      <c r="AB280" s="70">
        <f ca="1">SUMPRODUCT(Z280:OFFSET(Z280,'Parameters &amp; Main Results'!$B$38-1,0), 'Cash Flow Assist'!$P$11:OFFSET('Cash Flow Assist'!$P$11,'Parameters &amp; Main Results'!$B$38-1,0)  )/OFFSET(Z280,'Parameters &amp; Main Results'!$B$38,0)</f>
        <v>2226.2273007792423</v>
      </c>
      <c r="AC280" s="70">
        <f ca="1">SUMPRODUCT(Z280:OFFSET(Z280,'Parameters &amp; Main Results'!$B$38-1,0),'Parameters &amp; Main Results'!$B$42:OFFSET('Parameters &amp; Main Results'!$B$42,'Parameters &amp; Main Results'!$B$38-1,0)   )/OFFSET(Z280,'Parameters &amp; Main Results'!$B$38,0)</f>
        <v>0</v>
      </c>
      <c r="AD280" s="155">
        <f t="shared" si="4"/>
        <v>-0.13391797194024502</v>
      </c>
      <c r="AE280" s="252">
        <f t="shared" ca="1" si="294"/>
        <v>347.35039999999998</v>
      </c>
      <c r="AF280" s="253">
        <f t="shared" ca="1" si="296"/>
        <v>-5.8135531152404024E-2</v>
      </c>
      <c r="AG280" s="258">
        <f t="shared" ca="1" si="297"/>
        <v>0</v>
      </c>
      <c r="AH280" s="227" t="str">
        <f ca="1">IF(SUM(AG280:OFFSET(AG280,(-HoldAggressiveTime-1),0,,))=0,"Defensive","Aggressive")</f>
        <v>Defensive</v>
      </c>
    </row>
    <row r="281" spans="1:34" ht="15" x14ac:dyDescent="0.2">
      <c r="A281">
        <f t="shared" si="15"/>
        <v>12</v>
      </c>
      <c r="B281">
        <f t="shared" si="16"/>
        <v>1893</v>
      </c>
      <c r="C281" s="70">
        <f t="shared" si="1"/>
        <v>1893.9166666666458</v>
      </c>
      <c r="D281" s="64" t="s">
        <v>115</v>
      </c>
      <c r="E281" s="151">
        <v>7.0407735499999999</v>
      </c>
      <c r="F281" s="152">
        <v>316.98939999999999</v>
      </c>
      <c r="G281" s="152">
        <v>254.92699999999999</v>
      </c>
      <c r="H281" s="152">
        <v>357.052322</v>
      </c>
      <c r="I281" s="152">
        <v>316.98939999999999</v>
      </c>
      <c r="J281" s="152">
        <v>7.0407735499999999</v>
      </c>
      <c r="K281" s="152">
        <v>7.0407735499999999</v>
      </c>
      <c r="L281" s="152">
        <v>20.67</v>
      </c>
      <c r="M281" s="153">
        <v>15.612694339999999</v>
      </c>
      <c r="N281" s="17">
        <f t="shared" ref="N281:T281" si="304">F281/F280/$E281*$E280-1</f>
        <v>-1.7984641519111166E-2</v>
      </c>
      <c r="O281" s="17">
        <f t="shared" si="304"/>
        <v>2.8830624400034477E-2</v>
      </c>
      <c r="P281" s="17">
        <f t="shared" si="304"/>
        <v>2.0709961734453941E-2</v>
      </c>
      <c r="Q281" s="17">
        <f t="shared" si="304"/>
        <v>-1.7984641519111166E-2</v>
      </c>
      <c r="R281" s="17">
        <f t="shared" si="304"/>
        <v>0</v>
      </c>
      <c r="S281" s="17">
        <f t="shared" si="304"/>
        <v>0</v>
      </c>
      <c r="T281" s="17">
        <f t="shared" si="304"/>
        <v>1.351401224940707E-2</v>
      </c>
      <c r="U281" s="240">
        <v>0</v>
      </c>
      <c r="V281" s="240">
        <v>0</v>
      </c>
      <c r="W281" s="223">
        <f t="shared" ca="1" si="299"/>
        <v>-7.0883223135227913E-3</v>
      </c>
      <c r="X281" s="223">
        <f>MMULT(N281:T281,'Parameters &amp; Main Results'!$B$12:$B$18)-'Parameters &amp; Main Results'!$B$22/12+MMULT(U281:V281,'Parameters &amp; Main Results'!$B$20:$B$21)</f>
        <v>-7.0883223135227913E-3</v>
      </c>
      <c r="Y281" s="223">
        <f>MMULT(N281:T281,'Parameters &amp; Main Results'!$C$12:$C$18)-'Parameters &amp; Main Results'!$C$22/12+MMULT(U281:V281,'Parameters &amp; Main Results'!$C$20:$C$21)</f>
        <v>-1.3344781593863271E-2</v>
      </c>
      <c r="Z281" s="17">
        <f t="shared" ca="1" si="284"/>
        <v>1277.6681453556782</v>
      </c>
      <c r="AA281" s="70">
        <f ca="1">Z281/OFFSET(Z281,'Parameters &amp; Main Results'!$B$38,0)</f>
        <v>9.3653317919522436</v>
      </c>
      <c r="AB281" s="70">
        <f ca="1">SUMPRODUCT(Z281:OFFSET(Z281,'Parameters &amp; Main Results'!$B$38-1,0), 'Cash Flow Assist'!$P$11:OFFSET('Cash Flow Assist'!$P$11,'Parameters &amp; Main Results'!$B$38-1,0)  )/OFFSET(Z281,'Parameters &amp; Main Results'!$B$38,0)</f>
        <v>2167.756910361782</v>
      </c>
      <c r="AC281" s="70">
        <f ca="1">SUMPRODUCT(Z281:OFFSET(Z281,'Parameters &amp; Main Results'!$B$38-1,0),'Parameters &amp; Main Results'!$B$42:OFFSET('Parameters &amp; Main Results'!$B$42,'Parameters &amp; Main Results'!$B$38-1,0)   )/OFFSET(Z281,'Parameters &amp; Main Results'!$B$38,0)</f>
        <v>0</v>
      </c>
      <c r="AD281" s="155">
        <f t="shared" si="4"/>
        <v>-0.14949414674104444</v>
      </c>
      <c r="AE281" s="252">
        <f t="shared" ca="1" si="294"/>
        <v>348.49079999999998</v>
      </c>
      <c r="AF281" s="253">
        <f t="shared" ca="1" si="296"/>
        <v>-9.039377797060924E-2</v>
      </c>
      <c r="AG281" s="258">
        <f t="shared" ca="1" si="297"/>
        <v>0</v>
      </c>
      <c r="AH281" s="227" t="str">
        <f ca="1">IF(SUM(AG281:OFFSET(AG281,(-HoldAggressiveTime-1),0,,))=0,"Defensive","Aggressive")</f>
        <v>Defensive</v>
      </c>
    </row>
    <row r="282" spans="1:34" ht="15" x14ac:dyDescent="0.2">
      <c r="A282">
        <f t="shared" si="15"/>
        <v>1</v>
      </c>
      <c r="B282">
        <f t="shared" si="16"/>
        <v>1894</v>
      </c>
      <c r="C282" s="70">
        <f t="shared" si="1"/>
        <v>1893.9999999999791</v>
      </c>
      <c r="D282" s="64" t="s">
        <v>115</v>
      </c>
      <c r="E282" s="151">
        <v>6.8504834700000004</v>
      </c>
      <c r="F282" s="152">
        <v>311.78039999999999</v>
      </c>
      <c r="G282" s="152">
        <v>252.60499999999999</v>
      </c>
      <c r="H282" s="152">
        <v>358.04016675999998</v>
      </c>
      <c r="I282" s="152">
        <v>311.78039999999999</v>
      </c>
      <c r="J282" s="152">
        <v>6.8504834700000004</v>
      </c>
      <c r="K282" s="152">
        <v>6.8504834700000004</v>
      </c>
      <c r="L282" s="152">
        <v>20.67</v>
      </c>
      <c r="M282" s="153">
        <v>15.739869349999999</v>
      </c>
      <c r="N282" s="17">
        <f t="shared" ref="N282:T282" si="305">F282/F281/$E282*$E281-1</f>
        <v>1.0888425138789293E-2</v>
      </c>
      <c r="O282" s="17">
        <f t="shared" si="305"/>
        <v>1.8416111200758145E-2</v>
      </c>
      <c r="P282" s="17">
        <f t="shared" si="305"/>
        <v>3.0621131261115542E-2</v>
      </c>
      <c r="Q282" s="17">
        <f t="shared" si="305"/>
        <v>1.0888425138789293E-2</v>
      </c>
      <c r="R282" s="17">
        <f t="shared" si="305"/>
        <v>0</v>
      </c>
      <c r="S282" s="17">
        <f t="shared" si="305"/>
        <v>0</v>
      </c>
      <c r="T282" s="17">
        <f t="shared" si="305"/>
        <v>2.7777613190854034E-2</v>
      </c>
      <c r="U282" s="240">
        <v>0</v>
      </c>
      <c r="V282" s="240">
        <v>0</v>
      </c>
      <c r="W282" s="223">
        <f t="shared" ca="1" si="299"/>
        <v>1.3196755087119634E-2</v>
      </c>
      <c r="X282" s="223">
        <f>MMULT(N282:T282,'Parameters &amp; Main Results'!$B$12:$B$18)-'Parameters &amp; Main Results'!$B$22/12+MMULT(U282:V282,'Parameters &amp; Main Results'!$B$20:$B$21)</f>
        <v>1.3196755087119634E-2</v>
      </c>
      <c r="Y282" s="223">
        <f>MMULT(N282:T282,'Parameters &amp; Main Results'!$C$12:$C$18)-'Parameters &amp; Main Results'!$C$22/12+MMULT(U282:V282,'Parameters &amp; Main Results'!$C$20:$C$21)</f>
        <v>1.1599527078319511E-2</v>
      </c>
      <c r="Z282" s="17">
        <f t="shared" ca="1" si="284"/>
        <v>1286.7893228254648</v>
      </c>
      <c r="AA282" s="70">
        <f ca="1">Z282/OFFSET(Z282,'Parameters &amp; Main Results'!$B$38,0)</f>
        <v>9.730201946738644</v>
      </c>
      <c r="AB282" s="70">
        <f ca="1">SUMPRODUCT(Z282:OFFSET(Z282,'Parameters &amp; Main Results'!$B$38-1,0), 'Cash Flow Assist'!$P$11:OFFSET('Cash Flow Assist'!$P$11,'Parameters &amp; Main Results'!$B$38-1,0)  )/OFFSET(Z282,'Parameters &amp; Main Results'!$B$38,0)</f>
        <v>2227.6179449889582</v>
      </c>
      <c r="AC282" s="70">
        <f ca="1">SUMPRODUCT(Z282:OFFSET(Z282,'Parameters &amp; Main Results'!$B$38-1,0),'Parameters &amp; Main Results'!$B$42:OFFSET('Parameters &amp; Main Results'!$B$42,'Parameters &amp; Main Results'!$B$38-1,0)   )/OFFSET(Z282,'Parameters &amp; Main Results'!$B$38,0)</f>
        <v>0</v>
      </c>
      <c r="AD282" s="155">
        <f t="shared" si="4"/>
        <v>-0.14023347742773218</v>
      </c>
      <c r="AE282" s="252">
        <f t="shared" ca="1" si="294"/>
        <v>344.41579999999999</v>
      </c>
      <c r="AF282" s="253">
        <f t="shared" ca="1" si="296"/>
        <v>-9.475581549975351E-2</v>
      </c>
      <c r="AG282" s="258">
        <f t="shared" ca="1" si="297"/>
        <v>0</v>
      </c>
      <c r="AH282" s="227" t="str">
        <f ca="1">IF(SUM(AG282:OFFSET(AG282,(-HoldAggressiveTime-1),0,,))=0,"Defensive","Aggressive")</f>
        <v>Defensive</v>
      </c>
    </row>
    <row r="283" spans="1:34" ht="15" x14ac:dyDescent="0.2">
      <c r="A283">
        <f t="shared" si="15"/>
        <v>2</v>
      </c>
      <c r="B283">
        <f t="shared" si="16"/>
        <v>1894</v>
      </c>
      <c r="C283" s="70">
        <f t="shared" si="1"/>
        <v>1894.0833333333123</v>
      </c>
      <c r="D283" s="64" t="s">
        <v>115</v>
      </c>
      <c r="E283" s="151">
        <v>6.7553424800000004</v>
      </c>
      <c r="F283" s="152">
        <v>317.31459999999998</v>
      </c>
      <c r="G283" s="152">
        <v>255.5909</v>
      </c>
      <c r="H283" s="152">
        <v>359.03074456000002</v>
      </c>
      <c r="I283" s="152">
        <v>317.31459999999998</v>
      </c>
      <c r="J283" s="152">
        <v>6.7553424800000004</v>
      </c>
      <c r="K283" s="152">
        <v>6.7553424800000004</v>
      </c>
      <c r="L283" s="152">
        <v>20.67</v>
      </c>
      <c r="M283" s="153">
        <v>16.202736600000001</v>
      </c>
      <c r="N283" s="17">
        <f t="shared" ref="N283:T283" si="306">F283/F282/$E283*$E282-1</f>
        <v>3.2084120576708175E-2</v>
      </c>
      <c r="O283" s="17">
        <f t="shared" si="306"/>
        <v>2.6070722311127392E-2</v>
      </c>
      <c r="P283" s="17">
        <f t="shared" si="306"/>
        <v>1.6889446346524117E-2</v>
      </c>
      <c r="Q283" s="17">
        <f t="shared" si="306"/>
        <v>3.2084120576708175E-2</v>
      </c>
      <c r="R283" s="17">
        <f t="shared" si="306"/>
        <v>0</v>
      </c>
      <c r="S283" s="17">
        <f t="shared" si="306"/>
        <v>0</v>
      </c>
      <c r="T283" s="17">
        <f t="shared" si="306"/>
        <v>1.4083814444889597E-2</v>
      </c>
      <c r="U283" s="240">
        <v>0</v>
      </c>
      <c r="V283" s="240">
        <v>0</v>
      </c>
      <c r="W283" s="223">
        <f t="shared" ca="1" si="299"/>
        <v>2.9939758950334423E-2</v>
      </c>
      <c r="X283" s="223">
        <f>MMULT(N283:T283,'Parameters &amp; Main Results'!$B$12:$B$18)-'Parameters &amp; Main Results'!$B$22/12+MMULT(U283:V283,'Parameters &amp; Main Results'!$B$20:$B$21)</f>
        <v>2.9939758950334423E-2</v>
      </c>
      <c r="Y283" s="223">
        <f>MMULT(N283:T283,'Parameters &amp; Main Results'!$C$12:$C$18)-'Parameters &amp; Main Results'!$C$22/12+MMULT(U283:V283,'Parameters &amp; Main Results'!$C$20:$C$21)</f>
        <v>3.1441114083483428E-2</v>
      </c>
      <c r="Z283" s="17">
        <f t="shared" ca="1" si="284"/>
        <v>1270.0290603623382</v>
      </c>
      <c r="AA283" s="70">
        <f ca="1">Z283/OFFSET(Z283,'Parameters &amp; Main Results'!$B$38,0)</f>
        <v>9.1363205843910986</v>
      </c>
      <c r="AB283" s="70">
        <f ca="1">SUMPRODUCT(Z283:OFFSET(Z283,'Parameters &amp; Main Results'!$B$38-1,0), 'Cash Flow Assist'!$P$11:OFFSET('Cash Flow Assist'!$P$11,'Parameters &amp; Main Results'!$B$38-1,0)  )/OFFSET(Z283,'Parameters &amp; Main Results'!$B$38,0)</f>
        <v>2110.953163366155</v>
      </c>
      <c r="AC283" s="70">
        <f ca="1">SUMPRODUCT(Z283:OFFSET(Z283,'Parameters &amp; Main Results'!$B$38-1,0),'Parameters &amp; Main Results'!$B$42:OFFSET('Parameters &amp; Main Results'!$B$42,'Parameters &amp; Main Results'!$B$38-1,0)   )/OFFSET(Z283,'Parameters &amp; Main Results'!$B$38,0)</f>
        <v>0</v>
      </c>
      <c r="AD283" s="155">
        <f t="shared" si="4"/>
        <v>-0.11264862464970649</v>
      </c>
      <c r="AE283" s="252">
        <f t="shared" ca="1" si="294"/>
        <v>356.09829999999999</v>
      </c>
      <c r="AF283" s="253">
        <f t="shared" ca="1" si="296"/>
        <v>-0.10891290410541138</v>
      </c>
      <c r="AG283" s="258">
        <f t="shared" ca="1" si="297"/>
        <v>0</v>
      </c>
      <c r="AH283" s="227" t="str">
        <f ca="1">IF(SUM(AG283:OFFSET(AG283,(-HoldAggressiveTime-1),0,,))=0,"Defensive","Aggressive")</f>
        <v>Defensive</v>
      </c>
    </row>
    <row r="284" spans="1:34" ht="15" x14ac:dyDescent="0.2">
      <c r="A284">
        <f t="shared" si="15"/>
        <v>3</v>
      </c>
      <c r="B284">
        <f t="shared" si="16"/>
        <v>1894</v>
      </c>
      <c r="C284" s="70">
        <f t="shared" si="1"/>
        <v>1894.1666666666456</v>
      </c>
      <c r="D284" s="64" t="s">
        <v>115</v>
      </c>
      <c r="E284" s="151">
        <v>6.5650523999999999</v>
      </c>
      <c r="F284" s="152">
        <v>327.93880000000001</v>
      </c>
      <c r="G284" s="152">
        <v>257.17140000000001</v>
      </c>
      <c r="H284" s="152">
        <v>360.02406294999997</v>
      </c>
      <c r="I284" s="152">
        <v>327.93880000000001</v>
      </c>
      <c r="J284" s="152">
        <v>6.5650523999999999</v>
      </c>
      <c r="K284" s="152">
        <v>6.5650523999999999</v>
      </c>
      <c r="L284" s="152">
        <v>20.67</v>
      </c>
      <c r="M284" s="153">
        <v>17.187622090000001</v>
      </c>
      <c r="N284" s="17">
        <f t="shared" ref="N284:T284" si="307">F284/F283/$E284*$E283-1</f>
        <v>6.343738305759361E-2</v>
      </c>
      <c r="O284" s="17">
        <f t="shared" si="307"/>
        <v>3.5348256890525898E-2</v>
      </c>
      <c r="P284" s="17">
        <f t="shared" si="307"/>
        <v>3.1832169504019348E-2</v>
      </c>
      <c r="Q284" s="17">
        <f t="shared" si="307"/>
        <v>6.343738305759361E-2</v>
      </c>
      <c r="R284" s="17">
        <f t="shared" si="307"/>
        <v>0</v>
      </c>
      <c r="S284" s="17">
        <f t="shared" si="307"/>
        <v>0</v>
      </c>
      <c r="T284" s="17">
        <f t="shared" si="307"/>
        <v>2.8985310155331012E-2</v>
      </c>
      <c r="U284" s="240">
        <v>0</v>
      </c>
      <c r="V284" s="240">
        <v>0</v>
      </c>
      <c r="W284" s="223">
        <f t="shared" ca="1" si="299"/>
        <v>5.605528751240027E-2</v>
      </c>
      <c r="X284" s="223">
        <f>MMULT(N284:T284,'Parameters &amp; Main Results'!$B$12:$B$18)-'Parameters &amp; Main Results'!$B$22/12+MMULT(U284:V284,'Parameters &amp; Main Results'!$B$20:$B$21)</f>
        <v>5.605528751240027E-2</v>
      </c>
      <c r="Y284" s="223">
        <f>MMULT(N284:T284,'Parameters &amp; Main Results'!$C$12:$C$18)-'Parameters &amp; Main Results'!$C$22/12+MMULT(U284:V284,'Parameters &amp; Main Results'!$C$20:$C$21)</f>
        <v>6.0586803774220176E-2</v>
      </c>
      <c r="Z284" s="17">
        <f t="shared" ca="1" si="284"/>
        <v>1233.1100429181326</v>
      </c>
      <c r="AA284" s="70">
        <f ca="1">Z284/OFFSET(Z284,'Parameters &amp; Main Results'!$B$38,0)</f>
        <v>9.1887510615139707</v>
      </c>
      <c r="AB284" s="70">
        <f ca="1">SUMPRODUCT(Z284:OFFSET(Z284,'Parameters &amp; Main Results'!$B$38-1,0), 'Cash Flow Assist'!$P$11:OFFSET('Cash Flow Assist'!$P$11,'Parameters &amp; Main Results'!$B$38-1,0)  )/OFFSET(Z284,'Parameters &amp; Main Results'!$B$38,0)</f>
        <v>2178.2033734580159</v>
      </c>
      <c r="AC284" s="70">
        <f ca="1">SUMPRODUCT(Z284:OFFSET(Z284,'Parameters &amp; Main Results'!$B$38-1,0),'Parameters &amp; Main Results'!$B$42:OFFSET('Parameters &amp; Main Results'!$B$42,'Parameters &amp; Main Results'!$B$38-1,0)   )/OFFSET(Z284,'Parameters &amp; Main Results'!$B$38,0)</f>
        <v>0</v>
      </c>
      <c r="AD284" s="155">
        <f t="shared" si="4"/>
        <v>-5.6357375544927368E-2</v>
      </c>
      <c r="AE284" s="252">
        <f t="shared" ca="1" si="294"/>
        <v>363.86529999999999</v>
      </c>
      <c r="AF284" s="253">
        <f t="shared" ca="1" si="296"/>
        <v>-9.8735713463196345E-2</v>
      </c>
      <c r="AG284" s="258">
        <f t="shared" ca="1" si="297"/>
        <v>0</v>
      </c>
      <c r="AH284" s="227" t="str">
        <f ca="1">IF(SUM(AG284:OFFSET(AG284,(-HoldAggressiveTime-1),0,,))=0,"Defensive","Aggressive")</f>
        <v>Defensive</v>
      </c>
    </row>
    <row r="285" spans="1:34" ht="15" x14ac:dyDescent="0.2">
      <c r="A285">
        <f t="shared" si="15"/>
        <v>4</v>
      </c>
      <c r="B285">
        <f t="shared" si="16"/>
        <v>1894</v>
      </c>
      <c r="C285" s="70">
        <f t="shared" si="1"/>
        <v>1894.2499999999789</v>
      </c>
      <c r="D285" s="64" t="s">
        <v>115</v>
      </c>
      <c r="E285" s="151">
        <v>6.5650523999999999</v>
      </c>
      <c r="F285" s="152">
        <v>333.51170000000002</v>
      </c>
      <c r="G285" s="152">
        <v>258.20010000000002</v>
      </c>
      <c r="H285" s="152">
        <v>361.02012952000001</v>
      </c>
      <c r="I285" s="152">
        <v>333.51170000000002</v>
      </c>
      <c r="J285" s="152">
        <v>6.5650523999999999</v>
      </c>
      <c r="K285" s="152">
        <v>6.5650523999999999</v>
      </c>
      <c r="L285" s="152">
        <v>20.67</v>
      </c>
      <c r="M285" s="153">
        <v>17.434849079999999</v>
      </c>
      <c r="N285" s="17">
        <f t="shared" ref="N285:T285" si="308">F285/F284/$E285*$E284-1</f>
        <v>1.6993719559869058E-2</v>
      </c>
      <c r="O285" s="17">
        <f t="shared" si="308"/>
        <v>4.0000559937847235E-3</v>
      </c>
      <c r="P285" s="17">
        <f t="shared" si="308"/>
        <v>2.766666655107386E-3</v>
      </c>
      <c r="Q285" s="17">
        <f t="shared" si="308"/>
        <v>1.6993719559869058E-2</v>
      </c>
      <c r="R285" s="17">
        <f t="shared" si="308"/>
        <v>0</v>
      </c>
      <c r="S285" s="17">
        <f t="shared" si="308"/>
        <v>0</v>
      </c>
      <c r="T285" s="17">
        <f t="shared" si="308"/>
        <v>0</v>
      </c>
      <c r="U285" s="240">
        <v>0</v>
      </c>
      <c r="V285" s="240">
        <v>0</v>
      </c>
      <c r="W285" s="223">
        <f t="shared" ca="1" si="299"/>
        <v>1.3503634201992071E-2</v>
      </c>
      <c r="X285" s="223">
        <f>MMULT(N285:T285,'Parameters &amp; Main Results'!$B$12:$B$18)-'Parameters &amp; Main Results'!$B$22/12+MMULT(U285:V285,'Parameters &amp; Main Results'!$B$20:$B$21)</f>
        <v>1.3503634201992071E-2</v>
      </c>
      <c r="Y285" s="223">
        <f>MMULT(N285:T285,'Parameters &amp; Main Results'!$C$12:$C$18)-'Parameters &amp; Main Results'!$C$22/12+MMULT(U285:V285,'Parameters &amp; Main Results'!$C$20:$C$21)</f>
        <v>1.5652686536593959E-2</v>
      </c>
      <c r="Z285" s="17">
        <f t="shared" ca="1" si="284"/>
        <v>1167.6567103061386</v>
      </c>
      <c r="AA285" s="70">
        <f ca="1">Z285/OFFSET(Z285,'Parameters &amp; Main Results'!$B$38,0)</f>
        <v>7.8541693579595755</v>
      </c>
      <c r="AB285" s="70">
        <f ca="1">SUMPRODUCT(Z285:OFFSET(Z285,'Parameters &amp; Main Results'!$B$38-1,0), 'Cash Flow Assist'!$P$11:OFFSET('Cash Flow Assist'!$P$11,'Parameters &amp; Main Results'!$B$38-1,0)  )/OFFSET(Z285,'Parameters &amp; Main Results'!$B$38,0)</f>
        <v>1958.8135130170565</v>
      </c>
      <c r="AC285" s="70">
        <f ca="1">SUMPRODUCT(Z285:OFFSET(Z285,'Parameters &amp; Main Results'!$B$38-1,0),'Parameters &amp; Main Results'!$B$42:OFFSET('Parameters &amp; Main Results'!$B$42,'Parameters &amp; Main Results'!$B$38-1,0)   )/OFFSET(Z285,'Parameters &amp; Main Results'!$B$38,0)</f>
        <v>0</v>
      </c>
      <c r="AD285" s="155">
        <f t="shared" si="4"/>
        <v>-4.0321377420199034E-2</v>
      </c>
      <c r="AE285" s="252">
        <f t="shared" ca="1" si="294"/>
        <v>365.72250000000003</v>
      </c>
      <c r="AF285" s="253">
        <f t="shared" ca="1" si="296"/>
        <v>-8.8074428015777001E-2</v>
      </c>
      <c r="AG285" s="258">
        <f t="shared" ca="1" si="297"/>
        <v>0</v>
      </c>
      <c r="AH285" s="227" t="str">
        <f ca="1">IF(SUM(AG285:OFFSET(AG285,(-HoldAggressiveTime-1),0,,))=0,"Defensive","Aggressive")</f>
        <v>Defensive</v>
      </c>
    </row>
    <row r="286" spans="1:34" ht="15" x14ac:dyDescent="0.2">
      <c r="A286">
        <f t="shared" si="15"/>
        <v>5</v>
      </c>
      <c r="B286">
        <f t="shared" si="16"/>
        <v>1894</v>
      </c>
      <c r="C286" s="70">
        <f t="shared" si="1"/>
        <v>1894.3333333333121</v>
      </c>
      <c r="D286" s="64" t="s">
        <v>115</v>
      </c>
      <c r="E286" s="151">
        <v>6.5650523999999999</v>
      </c>
      <c r="F286" s="152">
        <v>322.31760000000003</v>
      </c>
      <c r="G286" s="152">
        <v>257.82389999999998</v>
      </c>
      <c r="H286" s="152">
        <v>362.01895187999997</v>
      </c>
      <c r="I286" s="152">
        <v>322.31760000000003</v>
      </c>
      <c r="J286" s="152">
        <v>6.5650523999999999</v>
      </c>
      <c r="K286" s="152">
        <v>6.5650523999999999</v>
      </c>
      <c r="L286" s="152">
        <v>20.67</v>
      </c>
      <c r="M286" s="153">
        <v>16.808751919999999</v>
      </c>
      <c r="N286" s="17">
        <f t="shared" ref="N286:T286" si="309">F286/F285/$E286*$E285-1</f>
        <v>-3.3564339721814718E-2</v>
      </c>
      <c r="O286" s="17">
        <f t="shared" si="309"/>
        <v>-1.457009505418605E-3</v>
      </c>
      <c r="P286" s="17">
        <f t="shared" si="309"/>
        <v>2.7666666712682364E-3</v>
      </c>
      <c r="Q286" s="17">
        <f t="shared" si="309"/>
        <v>-3.3564339721814718E-2</v>
      </c>
      <c r="R286" s="17">
        <f t="shared" si="309"/>
        <v>0</v>
      </c>
      <c r="S286" s="17">
        <f t="shared" si="309"/>
        <v>0</v>
      </c>
      <c r="T286" s="17">
        <f t="shared" si="309"/>
        <v>0</v>
      </c>
      <c r="U286" s="240">
        <v>0</v>
      </c>
      <c r="V286" s="240">
        <v>0</v>
      </c>
      <c r="W286" s="223">
        <f t="shared" ca="1" si="299"/>
        <v>-2.5506323359111426E-2</v>
      </c>
      <c r="X286" s="223">
        <f>MMULT(N286:T286,'Parameters &amp; Main Results'!$B$12:$B$18)-'Parameters &amp; Main Results'!$B$22/12+MMULT(U286:V286,'Parameters &amp; Main Results'!$B$20:$B$21)</f>
        <v>-2.5506323359111426E-2</v>
      </c>
      <c r="Y286" s="223">
        <f>MMULT(N286:T286,'Parameters &amp; Main Results'!$C$12:$C$18)-'Parameters &amp; Main Results'!$C$22/12+MMULT(U286:V286,'Parameters &amp; Main Results'!$C$20:$C$21)</f>
        <v>-3.0395273366841773E-2</v>
      </c>
      <c r="Z286" s="17">
        <f t="shared" ca="1" si="284"/>
        <v>1152.0991843561794</v>
      </c>
      <c r="AA286" s="70">
        <f ca="1">Z286/OFFSET(Z286,'Parameters &amp; Main Results'!$B$38,0)</f>
        <v>7.8079373009689688</v>
      </c>
      <c r="AB286" s="70">
        <f ca="1">SUMPRODUCT(Z286:OFFSET(Z286,'Parameters &amp; Main Results'!$B$38-1,0), 'Cash Flow Assist'!$P$11:OFFSET('Cash Flow Assist'!$P$11,'Parameters &amp; Main Results'!$B$38-1,0)  )/OFFSET(Z286,'Parameters &amp; Main Results'!$B$38,0)</f>
        <v>1966.672900937891</v>
      </c>
      <c r="AC286" s="70">
        <f ca="1">SUMPRODUCT(Z286:OFFSET(Z286,'Parameters &amp; Main Results'!$B$38-1,0),'Parameters &amp; Main Results'!$B$42:OFFSET('Parameters &amp; Main Results'!$B$42,'Parameters &amp; Main Results'!$B$38-1,0)   )/OFFSET(Z286,'Parameters &amp; Main Results'!$B$38,0)</f>
        <v>0</v>
      </c>
      <c r="AD286" s="155">
        <f t="shared" si="4"/>
        <v>-7.2532356732230685E-2</v>
      </c>
      <c r="AE286" s="252">
        <f t="shared" ca="1" si="294"/>
        <v>370.91469999999998</v>
      </c>
      <c r="AF286" s="253">
        <f t="shared" ca="1" si="296"/>
        <v>-0.131019611786753</v>
      </c>
      <c r="AG286" s="258">
        <f t="shared" ca="1" si="297"/>
        <v>0</v>
      </c>
      <c r="AH286" s="227" t="str">
        <f ca="1">IF(SUM(AG286:OFFSET(AG286,(-HoldAggressiveTime-1),0,,))=0,"Defensive","Aggressive")</f>
        <v>Defensive</v>
      </c>
    </row>
    <row r="287" spans="1:34" ht="15" x14ac:dyDescent="0.2">
      <c r="A287">
        <f t="shared" si="15"/>
        <v>6</v>
      </c>
      <c r="B287">
        <f t="shared" si="16"/>
        <v>1894</v>
      </c>
      <c r="C287" s="70">
        <f t="shared" si="1"/>
        <v>1894.4166666666454</v>
      </c>
      <c r="D287" s="64" t="s">
        <v>115</v>
      </c>
      <c r="E287" s="151">
        <v>6.5650523999999999</v>
      </c>
      <c r="F287" s="152">
        <v>319.13310000000001</v>
      </c>
      <c r="G287" s="152">
        <v>259.70729999999998</v>
      </c>
      <c r="H287" s="152">
        <v>363.02053764999999</v>
      </c>
      <c r="I287" s="152">
        <v>319.13310000000001</v>
      </c>
      <c r="J287" s="152">
        <v>6.5650523999999999</v>
      </c>
      <c r="K287" s="152">
        <v>6.5650523999999999</v>
      </c>
      <c r="L287" s="152">
        <v>20.67</v>
      </c>
      <c r="M287" s="153">
        <v>16.6063197</v>
      </c>
      <c r="N287" s="17">
        <f t="shared" ref="N287:T287" si="310">F287/F286/$E287*$E286-1</f>
        <v>-9.8800065525432856E-3</v>
      </c>
      <c r="O287" s="17">
        <f t="shared" si="310"/>
        <v>7.3049860777065767E-3</v>
      </c>
      <c r="P287" s="17">
        <f t="shared" si="310"/>
        <v>2.7666666753181079E-3</v>
      </c>
      <c r="Q287" s="17">
        <f t="shared" si="310"/>
        <v>-9.8800065525432856E-3</v>
      </c>
      <c r="R287" s="17">
        <f t="shared" si="310"/>
        <v>0</v>
      </c>
      <c r="S287" s="17">
        <f t="shared" si="310"/>
        <v>0</v>
      </c>
      <c r="T287" s="17">
        <f t="shared" si="310"/>
        <v>0</v>
      </c>
      <c r="U287" s="240">
        <v>0</v>
      </c>
      <c r="V287" s="240">
        <v>0</v>
      </c>
      <c r="W287" s="223">
        <f t="shared" ca="1" si="299"/>
        <v>-5.9906743655328155E-3</v>
      </c>
      <c r="X287" s="223">
        <f>MMULT(N287:T287,'Parameters &amp; Main Results'!$B$12:$B$18)-'Parameters &amp; Main Results'!$B$22/12+MMULT(U287:V287,'Parameters &amp; Main Results'!$B$20:$B$21)</f>
        <v>-5.9906743655328155E-3</v>
      </c>
      <c r="Y287" s="223">
        <f>MMULT(N287:T287,'Parameters &amp; Main Results'!$C$12:$C$18)-'Parameters &amp; Main Results'!$C$22/12+MMULT(U287:V287,'Parameters &amp; Main Results'!$C$20:$C$21)</f>
        <v>-8.2031739561849674E-3</v>
      </c>
      <c r="Z287" s="17">
        <f t="shared" ca="1" si="284"/>
        <v>1182.2541407631322</v>
      </c>
      <c r="AA287" s="70">
        <f ca="1">Z287/OFFSET(Z287,'Parameters &amp; Main Results'!$B$38,0)</f>
        <v>8.4333679144864711</v>
      </c>
      <c r="AB287" s="70">
        <f ca="1">SUMPRODUCT(Z287:OFFSET(Z287,'Parameters &amp; Main Results'!$B$38-1,0), 'Cash Flow Assist'!$P$11:OFFSET('Cash Flow Assist'!$P$11,'Parameters &amp; Main Results'!$B$38-1,0)  )/OFFSET(Z287,'Parameters &amp; Main Results'!$B$38,0)</f>
        <v>2062.8607117846441</v>
      </c>
      <c r="AC287" s="70">
        <f ca="1">SUMPRODUCT(Z287:OFFSET(Z287,'Parameters &amp; Main Results'!$B$38-1,0),'Parameters &amp; Main Results'!$B$42:OFFSET('Parameters &amp; Main Results'!$B$42,'Parameters &amp; Main Results'!$B$38-1,0)   )/OFFSET(Z287,'Parameters &amp; Main Results'!$B$38,0)</f>
        <v>0</v>
      </c>
      <c r="AD287" s="155">
        <f t="shared" si="4"/>
        <v>-8.1695743124988174E-2</v>
      </c>
      <c r="AE287" s="252">
        <f t="shared" ca="1" si="294"/>
        <v>371.47489999999999</v>
      </c>
      <c r="AF287" s="253">
        <f t="shared" ca="1" si="296"/>
        <v>-0.14090265587257708</v>
      </c>
      <c r="AG287" s="258">
        <f t="shared" ca="1" si="297"/>
        <v>0</v>
      </c>
      <c r="AH287" s="227" t="str">
        <f ca="1">IF(SUM(AG287:OFFSET(AG287,(-HoldAggressiveTime-1),0,,))=0,"Defensive","Aggressive")</f>
        <v>Defensive</v>
      </c>
    </row>
    <row r="288" spans="1:34" ht="15" x14ac:dyDescent="0.2">
      <c r="A288">
        <f t="shared" si="15"/>
        <v>7</v>
      </c>
      <c r="B288">
        <f t="shared" si="16"/>
        <v>1894</v>
      </c>
      <c r="C288" s="70">
        <f t="shared" si="1"/>
        <v>1894.4999999999786</v>
      </c>
      <c r="D288" s="64" t="s">
        <v>115</v>
      </c>
      <c r="E288" s="151">
        <v>6.5650523999999999</v>
      </c>
      <c r="F288" s="152">
        <v>313.72089999999997</v>
      </c>
      <c r="G288" s="152">
        <v>259.89069999999998</v>
      </c>
      <c r="H288" s="152">
        <v>364.02489446999999</v>
      </c>
      <c r="I288" s="152">
        <v>313.72089999999997</v>
      </c>
      <c r="J288" s="152">
        <v>6.5650523999999999</v>
      </c>
      <c r="K288" s="152">
        <v>6.5650523999999999</v>
      </c>
      <c r="L288" s="152">
        <v>20.67</v>
      </c>
      <c r="M288" s="153">
        <v>16.289679710000001</v>
      </c>
      <c r="N288" s="17">
        <f t="shared" ref="N288:T288" si="311">F288/F287/$E288*$E287-1</f>
        <v>-1.6959068175629533E-2</v>
      </c>
      <c r="O288" s="17">
        <f t="shared" si="311"/>
        <v>7.0617961066177237E-4</v>
      </c>
      <c r="P288" s="17">
        <f t="shared" si="311"/>
        <v>2.7666666643757498E-3</v>
      </c>
      <c r="Q288" s="17">
        <f t="shared" si="311"/>
        <v>-1.6959068175629533E-2</v>
      </c>
      <c r="R288" s="17">
        <f t="shared" si="311"/>
        <v>0</v>
      </c>
      <c r="S288" s="17">
        <f t="shared" si="311"/>
        <v>0</v>
      </c>
      <c r="T288" s="17">
        <f t="shared" si="311"/>
        <v>0</v>
      </c>
      <c r="U288" s="240">
        <v>0</v>
      </c>
      <c r="V288" s="240">
        <v>0</v>
      </c>
      <c r="W288" s="223">
        <f t="shared" ca="1" si="299"/>
        <v>-1.2619731876256462E-2</v>
      </c>
      <c r="X288" s="223">
        <f>MMULT(N288:T288,'Parameters &amp; Main Results'!$B$12:$B$18)-'Parameters &amp; Main Results'!$B$22/12+MMULT(U288:V288,'Parameters &amp; Main Results'!$B$20:$B$21)</f>
        <v>-1.2619731876256462E-2</v>
      </c>
      <c r="Y288" s="223">
        <f>MMULT(N288:T288,'Parameters &amp; Main Results'!$C$12:$C$18)-'Parameters &amp; Main Results'!$C$22/12+MMULT(U288:V288,'Parameters &amp; Main Results'!$C$20:$C$21)</f>
        <v>-1.523421006366707E-2</v>
      </c>
      <c r="Z288" s="17">
        <f t="shared" ca="1" si="284"/>
        <v>1189.3793249962821</v>
      </c>
      <c r="AA288" s="70">
        <f ca="1">Z288/OFFSET(Z288,'Parameters &amp; Main Results'!$B$38,0)</f>
        <v>8.0989707275166065</v>
      </c>
      <c r="AB288" s="70">
        <f ca="1">SUMPRODUCT(Z288:OFFSET(Z288,'Parameters &amp; Main Results'!$B$38-1,0), 'Cash Flow Assist'!$P$11:OFFSET('Cash Flow Assist'!$P$11,'Parameters &amp; Main Results'!$B$38-1,0)  )/OFFSET(Z288,'Parameters &amp; Main Results'!$B$38,0)</f>
        <v>1962.1010520807768</v>
      </c>
      <c r="AC288" s="70">
        <f ca="1">SUMPRODUCT(Z288:OFFSET(Z288,'Parameters &amp; Main Results'!$B$38-1,0),'Parameters &amp; Main Results'!$B$42:OFFSET('Parameters &amp; Main Results'!$B$42,'Parameters &amp; Main Results'!$B$38-1,0)   )/OFFSET(Z288,'Parameters &amp; Main Results'!$B$38,0)</f>
        <v>0</v>
      </c>
      <c r="AD288" s="155">
        <f t="shared" si="4"/>
        <v>-9.7269327623302315E-2</v>
      </c>
      <c r="AE288" s="252">
        <f t="shared" ca="1" si="294"/>
        <v>372.70690000000002</v>
      </c>
      <c r="AF288" s="253">
        <f t="shared" ca="1" si="296"/>
        <v>-0.15826377241741443</v>
      </c>
      <c r="AG288" s="258">
        <f t="shared" ca="1" si="297"/>
        <v>0</v>
      </c>
      <c r="AH288" s="227" t="str">
        <f ca="1">IF(SUM(AG288:OFFSET(AG288,(-HoldAggressiveTime-1),0,,))=0,"Defensive","Aggressive")</f>
        <v>Defensive</v>
      </c>
    </row>
    <row r="289" spans="1:34" ht="15" x14ac:dyDescent="0.2">
      <c r="A289">
        <f t="shared" si="15"/>
        <v>8</v>
      </c>
      <c r="B289">
        <f t="shared" si="16"/>
        <v>1894</v>
      </c>
      <c r="C289" s="70">
        <f t="shared" si="1"/>
        <v>1894.5833333333119</v>
      </c>
      <c r="D289" s="64" t="s">
        <v>115</v>
      </c>
      <c r="E289" s="151">
        <v>6.7553424800000004</v>
      </c>
      <c r="F289" s="152">
        <v>326.7713</v>
      </c>
      <c r="G289" s="152">
        <v>260.93830000000003</v>
      </c>
      <c r="H289" s="152">
        <v>365.03203001000003</v>
      </c>
      <c r="I289" s="152">
        <v>326.7713</v>
      </c>
      <c r="J289" s="152">
        <v>6.7553424800000004</v>
      </c>
      <c r="K289" s="152">
        <v>6.7553424800000004</v>
      </c>
      <c r="L289" s="152">
        <v>20.67</v>
      </c>
      <c r="M289" s="153">
        <v>16.457777069999999</v>
      </c>
      <c r="N289" s="17">
        <f t="shared" ref="N289:T289" si="312">F289/F288/$E289*$E288-1</f>
        <v>1.2258142426350149E-2</v>
      </c>
      <c r="O289" s="17">
        <f t="shared" si="312"/>
        <v>-2.4251449073988907E-2</v>
      </c>
      <c r="P289" s="17">
        <f t="shared" si="312"/>
        <v>-2.5480095035041561E-2</v>
      </c>
      <c r="Q289" s="17">
        <f t="shared" si="312"/>
        <v>1.2258142426350149E-2</v>
      </c>
      <c r="R289" s="17">
        <f t="shared" si="312"/>
        <v>0</v>
      </c>
      <c r="S289" s="17">
        <f t="shared" si="312"/>
        <v>0</v>
      </c>
      <c r="T289" s="17">
        <f t="shared" si="312"/>
        <v>-2.8168827940756147E-2</v>
      </c>
      <c r="U289" s="240">
        <v>0</v>
      </c>
      <c r="V289" s="240">
        <v>0</v>
      </c>
      <c r="W289" s="223">
        <f t="shared" ca="1" si="299"/>
        <v>2.8932089412603544E-3</v>
      </c>
      <c r="X289" s="223">
        <f>MMULT(N289:T289,'Parameters &amp; Main Results'!$B$12:$B$18)-'Parameters &amp; Main Results'!$B$22/12+MMULT(U289:V289,'Parameters &amp; Main Results'!$B$20:$B$21)</f>
        <v>2.8932089412603544E-3</v>
      </c>
      <c r="Y289" s="223">
        <f>MMULT(N289:T289,'Parameters &amp; Main Results'!$C$12:$C$18)-'Parameters &amp; Main Results'!$C$22/12+MMULT(U289:V289,'Parameters &amp; Main Results'!$C$20:$C$21)</f>
        <v>8.5655166096495761E-3</v>
      </c>
      <c r="Z289" s="17">
        <f t="shared" ca="1" si="284"/>
        <v>1204.5808118653056</v>
      </c>
      <c r="AA289" s="70">
        <f ca="1">Z289/OFFSET(Z289,'Parameters &amp; Main Results'!$B$38,0)</f>
        <v>8.9052781277765671</v>
      </c>
      <c r="AB289" s="70">
        <f ca="1">SUMPRODUCT(Z289:OFFSET(Z289,'Parameters &amp; Main Results'!$B$38-1,0), 'Cash Flow Assist'!$P$11:OFFSET('Cash Flow Assist'!$P$11,'Parameters &amp; Main Results'!$B$38-1,0)  )/OFFSET(Z289,'Parameters &amp; Main Results'!$B$38,0)</f>
        <v>2122.5079549937122</v>
      </c>
      <c r="AC289" s="70">
        <f ca="1">SUMPRODUCT(Z289:OFFSET(Z289,'Parameters &amp; Main Results'!$B$38-1,0),'Parameters &amp; Main Results'!$B$42:OFFSET('Parameters &amp; Main Results'!$B$42,'Parameters &amp; Main Results'!$B$38-1,0)   )/OFFSET(Z289,'Parameters &amp; Main Results'!$B$38,0)</f>
        <v>0</v>
      </c>
      <c r="AD289" s="155">
        <f t="shared" si="4"/>
        <v>-8.6203526468673908E-2</v>
      </c>
      <c r="AE289" s="252">
        <f t="shared" ca="1" si="294"/>
        <v>371.93830000000003</v>
      </c>
      <c r="AF289" s="253">
        <f t="shared" ca="1" si="296"/>
        <v>-0.12143680820179054</v>
      </c>
      <c r="AG289" s="258">
        <f t="shared" ca="1" si="297"/>
        <v>0</v>
      </c>
      <c r="AH289" s="227" t="str">
        <f ca="1">IF(SUM(AG289:OFFSET(AG289,(-HoldAggressiveTime-1),0,,))=0,"Defensive","Aggressive")</f>
        <v>Defensive</v>
      </c>
    </row>
    <row r="290" spans="1:34" ht="15" x14ac:dyDescent="0.2">
      <c r="A290">
        <f t="shared" si="15"/>
        <v>9</v>
      </c>
      <c r="B290">
        <f t="shared" si="16"/>
        <v>1894</v>
      </c>
      <c r="C290" s="70">
        <f t="shared" si="1"/>
        <v>1894.6666666666451</v>
      </c>
      <c r="D290" s="64" t="s">
        <v>115</v>
      </c>
      <c r="E290" s="151">
        <v>6.8504834700000004</v>
      </c>
      <c r="F290" s="152">
        <v>333.19470000000001</v>
      </c>
      <c r="G290" s="152">
        <v>262.83069999999998</v>
      </c>
      <c r="H290" s="152">
        <v>366.04195196000001</v>
      </c>
      <c r="I290" s="152">
        <v>333.19470000000001</v>
      </c>
      <c r="J290" s="152">
        <v>6.8504834700000004</v>
      </c>
      <c r="K290" s="152">
        <v>6.8504834700000004</v>
      </c>
      <c r="L290" s="152">
        <v>20.67</v>
      </c>
      <c r="M290" s="153">
        <v>16.52231544</v>
      </c>
      <c r="N290" s="17">
        <f t="shared" ref="N290:T290" si="313">F290/F289/$E290*$E289-1</f>
        <v>5.4959546248456448E-3</v>
      </c>
      <c r="O290" s="17">
        <f t="shared" si="313"/>
        <v>-6.7366476073250636E-3</v>
      </c>
      <c r="P290" s="17">
        <f t="shared" si="313"/>
        <v>-1.1159972791381811E-2</v>
      </c>
      <c r="Q290" s="17">
        <f t="shared" si="313"/>
        <v>5.4959546248456448E-3</v>
      </c>
      <c r="R290" s="17">
        <f t="shared" si="313"/>
        <v>0</v>
      </c>
      <c r="S290" s="17">
        <f t="shared" si="313"/>
        <v>0</v>
      </c>
      <c r="T290" s="17">
        <f t="shared" si="313"/>
        <v>-1.3888215396277714E-2</v>
      </c>
      <c r="U290" s="240">
        <v>0</v>
      </c>
      <c r="V290" s="240">
        <v>0</v>
      </c>
      <c r="W290" s="223">
        <f t="shared" ca="1" si="299"/>
        <v>2.0385590106886671E-3</v>
      </c>
      <c r="X290" s="223">
        <f>MMULT(N290:T290,'Parameters &amp; Main Results'!$B$12:$B$18)-'Parameters &amp; Main Results'!$B$22/12+MMULT(U290:V290,'Parameters &amp; Main Results'!$B$20:$B$21)</f>
        <v>2.0385590106886671E-3</v>
      </c>
      <c r="Y290" s="223">
        <f>MMULT(N290:T290,'Parameters &amp; Main Results'!$C$12:$C$18)-'Parameters &amp; Main Results'!$C$22/12+MMULT(U290:V290,'Parameters &amp; Main Results'!$C$20:$C$21)</f>
        <v>4.2310277349619074E-3</v>
      </c>
      <c r="Z290" s="17">
        <f t="shared" ca="1" si="284"/>
        <v>1201.1057619354747</v>
      </c>
      <c r="AA290" s="70">
        <f ca="1">Z290/OFFSET(Z290,'Parameters &amp; Main Results'!$B$38,0)</f>
        <v>8.4144078514189875</v>
      </c>
      <c r="AB290" s="70">
        <f ca="1">SUMPRODUCT(Z290:OFFSET(Z290,'Parameters &amp; Main Results'!$B$38-1,0), 'Cash Flow Assist'!$P$11:OFFSET('Cash Flow Assist'!$P$11,'Parameters &amp; Main Results'!$B$38-1,0)  )/OFFSET(Z290,'Parameters &amp; Main Results'!$B$38,0)</f>
        <v>2003.8238392768628</v>
      </c>
      <c r="AC290" s="70">
        <f ca="1">SUMPRODUCT(Z290:OFFSET(Z290,'Parameters &amp; Main Results'!$B$38-1,0),'Parameters &amp; Main Results'!$B$42:OFFSET('Parameters &amp; Main Results'!$B$42,'Parameters &amp; Main Results'!$B$38-1,0)   )/OFFSET(Z290,'Parameters &amp; Main Results'!$B$38,0)</f>
        <v>0</v>
      </c>
      <c r="AD290" s="155">
        <f t="shared" si="4"/>
        <v>-8.1181342513801824E-2</v>
      </c>
      <c r="AE290" s="252">
        <f t="shared" ca="1" si="294"/>
        <v>373.16879999999998</v>
      </c>
      <c r="AF290" s="253">
        <f t="shared" ca="1" si="296"/>
        <v>-0.10712069176201217</v>
      </c>
      <c r="AG290" s="258">
        <f t="shared" ca="1" si="297"/>
        <v>0</v>
      </c>
      <c r="AH290" s="227" t="str">
        <f ca="1">IF(SUM(AG290:OFFSET(AG290,(-HoldAggressiveTime-1),0,,))=0,"Defensive","Aggressive")</f>
        <v>Defensive</v>
      </c>
    </row>
    <row r="291" spans="1:34" ht="15" x14ac:dyDescent="0.2">
      <c r="A291">
        <f t="shared" si="15"/>
        <v>10</v>
      </c>
      <c r="B291">
        <f t="shared" si="16"/>
        <v>1894</v>
      </c>
      <c r="C291" s="70">
        <f t="shared" si="1"/>
        <v>1894.7499999999784</v>
      </c>
      <c r="D291" s="64" t="s">
        <v>115</v>
      </c>
      <c r="E291" s="151">
        <v>6.6601933899999999</v>
      </c>
      <c r="F291" s="152">
        <v>324.01159999999999</v>
      </c>
      <c r="G291" s="152">
        <v>262.74149999999997</v>
      </c>
      <c r="H291" s="152">
        <v>367.05466803000002</v>
      </c>
      <c r="I291" s="152">
        <v>324.01159999999999</v>
      </c>
      <c r="J291" s="152">
        <v>6.6601933899999999</v>
      </c>
      <c r="K291" s="152">
        <v>6.6601933899999999</v>
      </c>
      <c r="L291" s="152">
        <v>20.67</v>
      </c>
      <c r="M291" s="153">
        <v>16.502904210000001</v>
      </c>
      <c r="N291" s="17">
        <f t="shared" ref="N291:T291" si="314">F291/F290/$E291*$E290-1</f>
        <v>2.230463653827286E-4</v>
      </c>
      <c r="O291" s="17">
        <f t="shared" si="314"/>
        <v>2.8222175909497382E-2</v>
      </c>
      <c r="P291" s="17">
        <f t="shared" si="314"/>
        <v>3.1416968257354849E-2</v>
      </c>
      <c r="Q291" s="17">
        <f t="shared" si="314"/>
        <v>2.230463653827286E-4</v>
      </c>
      <c r="R291" s="17">
        <f t="shared" si="314"/>
        <v>0</v>
      </c>
      <c r="S291" s="17">
        <f t="shared" si="314"/>
        <v>0</v>
      </c>
      <c r="T291" s="17">
        <f t="shared" si="314"/>
        <v>2.8571254445210803E-2</v>
      </c>
      <c r="U291" s="240">
        <v>0</v>
      </c>
      <c r="V291" s="240">
        <v>0</v>
      </c>
      <c r="W291" s="223">
        <f t="shared" ca="1" si="299"/>
        <v>7.1986160115303987E-3</v>
      </c>
      <c r="X291" s="223">
        <f>MMULT(N291:T291,'Parameters &amp; Main Results'!$B$12:$B$18)-'Parameters &amp; Main Results'!$B$22/12+MMULT(U291:V291,'Parameters &amp; Main Results'!$B$20:$B$21)</f>
        <v>7.1986160115303987E-3</v>
      </c>
      <c r="Y291" s="223">
        <f>MMULT(N291:T291,'Parameters &amp; Main Results'!$C$12:$C$18)-'Parameters &amp; Main Results'!$C$22/12+MMULT(U291:V291,'Parameters &amp; Main Results'!$C$20:$C$21)</f>
        <v>2.9812926531275273E-3</v>
      </c>
      <c r="Z291" s="17">
        <f t="shared" ca="1" si="284"/>
        <v>1198.662218269649</v>
      </c>
      <c r="AA291" s="70">
        <f ca="1">Z291/OFFSET(Z291,'Parameters &amp; Main Results'!$B$38,0)</f>
        <v>9.1944509367288934</v>
      </c>
      <c r="AB291" s="70">
        <f ca="1">SUMPRODUCT(Z291:OFFSET(Z291,'Parameters &amp; Main Results'!$B$38-1,0), 'Cash Flow Assist'!$P$11:OFFSET('Cash Flow Assist'!$P$11,'Parameters &amp; Main Results'!$B$38-1,0)  )/OFFSET(Z291,'Parameters &amp; Main Results'!$B$38,0)</f>
        <v>2185.9301870896879</v>
      </c>
      <c r="AC291" s="70">
        <f ca="1">SUMPRODUCT(Z291:OFFSET(Z291,'Parameters &amp; Main Results'!$B$38-1,0),'Parameters &amp; Main Results'!$B$42:OFFSET('Parameters &amp; Main Results'!$B$42,'Parameters &amp; Main Results'!$B$38-1,0)   )/OFFSET(Z291,'Parameters &amp; Main Results'!$B$38,0)</f>
        <v>0</v>
      </c>
      <c r="AD291" s="155">
        <f t="shared" si="4"/>
        <v>-8.0976403351803672E-2</v>
      </c>
      <c r="AE291" s="252">
        <f t="shared" ca="1" si="294"/>
        <v>379.7878</v>
      </c>
      <c r="AF291" s="253">
        <f t="shared" ca="1" si="296"/>
        <v>-0.14686148422882467</v>
      </c>
      <c r="AG291" s="258">
        <f t="shared" ca="1" si="297"/>
        <v>0</v>
      </c>
      <c r="AH291" s="227" t="str">
        <f ca="1">IF(SUM(AG291:OFFSET(AG291,(-HoldAggressiveTime-1),0,,))=0,"Defensive","Aggressive")</f>
        <v>Defensive</v>
      </c>
    </row>
    <row r="292" spans="1:34" ht="15" x14ac:dyDescent="0.2">
      <c r="A292">
        <f t="shared" si="15"/>
        <v>11</v>
      </c>
      <c r="B292">
        <f t="shared" si="16"/>
        <v>1894</v>
      </c>
      <c r="C292" s="70">
        <f t="shared" si="1"/>
        <v>1894.8333333333117</v>
      </c>
      <c r="D292" s="64" t="s">
        <v>115</v>
      </c>
      <c r="E292" s="151">
        <v>6.6601933899999999</v>
      </c>
      <c r="F292" s="152">
        <v>325.2321</v>
      </c>
      <c r="G292" s="152">
        <v>265.21820000000002</v>
      </c>
      <c r="H292" s="152">
        <v>368.07018593999999</v>
      </c>
      <c r="I292" s="152">
        <v>325.2321</v>
      </c>
      <c r="J292" s="152">
        <v>6.6601933899999999</v>
      </c>
      <c r="K292" s="152">
        <v>6.6601933899999999</v>
      </c>
      <c r="L292" s="152">
        <v>20.67</v>
      </c>
      <c r="M292" s="153">
        <v>16.542784449999999</v>
      </c>
      <c r="N292" s="17">
        <f t="shared" ref="N292:T292" si="315">F292/F291/$E292*$E291-1</f>
        <v>3.7668404464532568E-3</v>
      </c>
      <c r="O292" s="17">
        <f t="shared" si="315"/>
        <v>9.4263753537224826E-3</v>
      </c>
      <c r="P292" s="17">
        <f t="shared" si="315"/>
        <v>2.7666666533634476E-3</v>
      </c>
      <c r="Q292" s="17">
        <f t="shared" si="315"/>
        <v>3.7668404464532568E-3</v>
      </c>
      <c r="R292" s="17">
        <f t="shared" si="315"/>
        <v>0</v>
      </c>
      <c r="S292" s="17">
        <f t="shared" si="315"/>
        <v>0</v>
      </c>
      <c r="T292" s="17">
        <f t="shared" si="315"/>
        <v>0</v>
      </c>
      <c r="U292" s="240">
        <v>0</v>
      </c>
      <c r="V292" s="240">
        <v>0</v>
      </c>
      <c r="W292" s="223">
        <f t="shared" ca="1" si="299"/>
        <v>4.6687387389177729E-3</v>
      </c>
      <c r="X292" s="223">
        <f>MMULT(N292:T292,'Parameters &amp; Main Results'!$B$12:$B$18)-'Parameters &amp; Main Results'!$B$22/12+MMULT(U292:V292,'Parameters &amp; Main Results'!$B$20:$B$21)</f>
        <v>4.6687387389177729E-3</v>
      </c>
      <c r="Y292" s="223">
        <f>MMULT(N292:T292,'Parameters &amp; Main Results'!$C$12:$C$18)-'Parameters &amp; Main Results'!$C$22/12+MMULT(U292:V292,'Parameters &amp; Main Results'!$C$20:$C$21)</f>
        <v>4.2911272705135131E-3</v>
      </c>
      <c r="Z292" s="17">
        <f t="shared" ca="1" si="284"/>
        <v>1190.0951800512864</v>
      </c>
      <c r="AA292" s="70">
        <f ca="1">Z292/OFFSET(Z292,'Parameters &amp; Main Results'!$B$38,0)</f>
        <v>9.1623026714028413</v>
      </c>
      <c r="AB292" s="70">
        <f ca="1">SUMPRODUCT(Z292:OFFSET(Z292,'Parameters &amp; Main Results'!$B$38-1,0), 'Cash Flow Assist'!$P$11:OFFSET('Cash Flow Assist'!$P$11,'Parameters &amp; Main Results'!$B$38-1,0)  )/OFFSET(Z292,'Parameters &amp; Main Results'!$B$38,0)</f>
        <v>2185.7431845463248</v>
      </c>
      <c r="AC292" s="70">
        <f ca="1">SUMPRODUCT(Z292:OFFSET(Z292,'Parameters &amp; Main Results'!$B$38-1,0),'Parameters &amp; Main Results'!$B$42:OFFSET('Parameters &amp; Main Results'!$B$42,'Parameters &amp; Main Results'!$B$38-1,0)   )/OFFSET(Z292,'Parameters &amp; Main Results'!$B$38,0)</f>
        <v>0</v>
      </c>
      <c r="AD292" s="155">
        <f t="shared" si="4"/>
        <v>-7.7514588096704307E-2</v>
      </c>
      <c r="AE292" s="252">
        <f t="shared" ca="1" si="294"/>
        <v>371.56130000000002</v>
      </c>
      <c r="AF292" s="253">
        <f t="shared" ca="1" si="296"/>
        <v>-0.12468790479525185</v>
      </c>
      <c r="AG292" s="258">
        <f t="shared" ca="1" si="297"/>
        <v>0</v>
      </c>
      <c r="AH292" s="227" t="str">
        <f ca="1">IF(SUM(AG292:OFFSET(AG292,(-HoldAggressiveTime-1),0,,))=0,"Defensive","Aggressive")</f>
        <v>Defensive</v>
      </c>
    </row>
    <row r="293" spans="1:34" ht="15" x14ac:dyDescent="0.2">
      <c r="A293">
        <f t="shared" si="15"/>
        <v>12</v>
      </c>
      <c r="B293">
        <f t="shared" si="16"/>
        <v>1894</v>
      </c>
      <c r="C293" s="70">
        <f t="shared" si="1"/>
        <v>1894.9166666666449</v>
      </c>
      <c r="D293" s="64" t="s">
        <v>115</v>
      </c>
      <c r="E293" s="151">
        <v>6.5650523999999999</v>
      </c>
      <c r="F293" s="152">
        <v>323.46440000000001</v>
      </c>
      <c r="G293" s="152">
        <v>265.98450000000003</v>
      </c>
      <c r="H293" s="152">
        <v>369.08851346</v>
      </c>
      <c r="I293" s="152">
        <v>323.46440000000001</v>
      </c>
      <c r="J293" s="152">
        <v>6.5650523999999999</v>
      </c>
      <c r="K293" s="152">
        <v>6.5650523999999999</v>
      </c>
      <c r="L293" s="152">
        <v>20.67</v>
      </c>
      <c r="M293" s="153">
        <v>16.672466329999999</v>
      </c>
      <c r="N293" s="17">
        <f t="shared" ref="N293:T293" si="316">F293/F292/$E293*$E292-1</f>
        <v>8.9780757587303306E-3</v>
      </c>
      <c r="O293" s="17">
        <f t="shared" si="316"/>
        <v>1.7423229355641556E-2</v>
      </c>
      <c r="P293" s="17">
        <f t="shared" si="316"/>
        <v>1.7298799495702788E-2</v>
      </c>
      <c r="Q293" s="17">
        <f t="shared" si="316"/>
        <v>8.9780757587303306E-3</v>
      </c>
      <c r="R293" s="17">
        <f t="shared" si="316"/>
        <v>0</v>
      </c>
      <c r="S293" s="17">
        <f t="shared" si="316"/>
        <v>0</v>
      </c>
      <c r="T293" s="17">
        <f t="shared" si="316"/>
        <v>1.449203817474487E-2</v>
      </c>
      <c r="U293" s="240">
        <v>0</v>
      </c>
      <c r="V293" s="240">
        <v>0</v>
      </c>
      <c r="W293" s="223">
        <f t="shared" ca="1" si="299"/>
        <v>1.0901137932246636E-2</v>
      </c>
      <c r="X293" s="223">
        <f>MMULT(N293:T293,'Parameters &amp; Main Results'!$B$12:$B$18)-'Parameters &amp; Main Results'!$B$22/12+MMULT(U293:V293,'Parameters &amp; Main Results'!$B$20:$B$21)</f>
        <v>1.0901137932246636E-2</v>
      </c>
      <c r="Y293" s="223">
        <f>MMULT(N293:T293,'Parameters &amp; Main Results'!$C$12:$C$18)-'Parameters &amp; Main Results'!$C$22/12+MMULT(U293:V293,'Parameters &amp; Main Results'!$C$20:$C$21)</f>
        <v>9.780924451754788E-3</v>
      </c>
      <c r="Z293" s="17">
        <f t="shared" ca="1" si="284"/>
        <v>1184.5647566830039</v>
      </c>
      <c r="AA293" s="70">
        <f ca="1">Z293/OFFSET(Z293,'Parameters &amp; Main Results'!$B$38,0)</f>
        <v>8.8327108091787565</v>
      </c>
      <c r="AB293" s="70">
        <f ca="1">SUMPRODUCT(Z293:OFFSET(Z293,'Parameters &amp; Main Results'!$B$38-1,0), 'Cash Flow Assist'!$P$11:OFFSET('Cash Flow Assist'!$P$11,'Parameters &amp; Main Results'!$B$38-1,0)  )/OFFSET(Z293,'Parameters &amp; Main Results'!$B$38,0)</f>
        <v>2109.0484714644826</v>
      </c>
      <c r="AC293" s="70">
        <f ca="1">SUMPRODUCT(Z293:OFFSET(Z293,'Parameters &amp; Main Results'!$B$38-1,0),'Parameters &amp; Main Results'!$B$42:OFFSET('Parameters &amp; Main Results'!$B$42,'Parameters &amp; Main Results'!$B$38-1,0)   )/OFFSET(Z293,'Parameters &amp; Main Results'!$B$38,0)</f>
        <v>0</v>
      </c>
      <c r="AD293" s="155">
        <f t="shared" si="4"/>
        <v>-6.9232444182313002E-2</v>
      </c>
      <c r="AE293" s="252">
        <f t="shared" ca="1" si="294"/>
        <v>380.26729999999998</v>
      </c>
      <c r="AF293" s="253">
        <f t="shared" ca="1" si="296"/>
        <v>-0.14937624139651232</v>
      </c>
      <c r="AG293" s="258">
        <f t="shared" ca="1" si="297"/>
        <v>0</v>
      </c>
      <c r="AH293" s="227" t="str">
        <f ca="1">IF(SUM(AG293:OFFSET(AG293,(-HoldAggressiveTime-1),0,,))=0,"Defensive","Aggressive")</f>
        <v>Defensive</v>
      </c>
    </row>
    <row r="294" spans="1:34" ht="15" x14ac:dyDescent="0.2">
      <c r="A294">
        <f t="shared" si="15"/>
        <v>1</v>
      </c>
      <c r="B294">
        <f t="shared" si="16"/>
        <v>1895</v>
      </c>
      <c r="C294" s="70">
        <f t="shared" si="1"/>
        <v>1894.9999999999782</v>
      </c>
      <c r="D294" s="64" t="s">
        <v>115</v>
      </c>
      <c r="E294" s="151">
        <v>6.5650523999999999</v>
      </c>
      <c r="F294" s="152">
        <v>320.91809999999998</v>
      </c>
      <c r="G294" s="152">
        <v>261.57</v>
      </c>
      <c r="H294" s="152">
        <v>370.03891637999999</v>
      </c>
      <c r="I294" s="152">
        <v>320.91809999999998</v>
      </c>
      <c r="J294" s="152">
        <v>6.5650523999999999</v>
      </c>
      <c r="K294" s="152">
        <v>6.5650523999999999</v>
      </c>
      <c r="L294" s="152">
        <v>20.67</v>
      </c>
      <c r="M294" s="153">
        <v>16.524443940000001</v>
      </c>
      <c r="N294" s="17">
        <f t="shared" ref="N294:T294" si="317">F294/F293/$E294*$E293-1</f>
        <v>-7.8719636534965165E-3</v>
      </c>
      <c r="O294" s="17">
        <f t="shared" si="317"/>
        <v>-1.6596831770272491E-2</v>
      </c>
      <c r="P294" s="17">
        <f t="shared" si="317"/>
        <v>2.5749999941491186E-3</v>
      </c>
      <c r="Q294" s="17">
        <f t="shared" si="317"/>
        <v>-7.8719636534965165E-3</v>
      </c>
      <c r="R294" s="17">
        <f t="shared" si="317"/>
        <v>0</v>
      </c>
      <c r="S294" s="17">
        <f t="shared" si="317"/>
        <v>0</v>
      </c>
      <c r="T294" s="17">
        <f t="shared" si="317"/>
        <v>0</v>
      </c>
      <c r="U294" s="240">
        <v>0</v>
      </c>
      <c r="V294" s="240">
        <v>0</v>
      </c>
      <c r="W294" s="223">
        <f t="shared" ca="1" si="299"/>
        <v>-9.2650057608435529E-3</v>
      </c>
      <c r="X294" s="223">
        <f>MMULT(N294:T294,'Parameters &amp; Main Results'!$B$12:$B$18)-'Parameters &amp; Main Results'!$B$22/12+MMULT(U294:V294,'Parameters &amp; Main Results'!$B$20:$B$21)</f>
        <v>-9.2650057608435529E-3</v>
      </c>
      <c r="Y294" s="223">
        <f>MMULT(N294:T294,'Parameters &amp; Main Results'!$C$12:$C$18)-'Parameters &amp; Main Results'!$C$22/12+MMULT(U294:V294,'Parameters &amp; Main Results'!$C$20:$C$21)</f>
        <v>-8.7861171318407826E-3</v>
      </c>
      <c r="Z294" s="17">
        <f t="shared" ca="1" si="284"/>
        <v>1171.7909024278858</v>
      </c>
      <c r="AA294" s="70">
        <f ca="1">Z294/OFFSET(Z294,'Parameters &amp; Main Results'!$B$38,0)</f>
        <v>8.9392368607956865</v>
      </c>
      <c r="AB294" s="70">
        <f ca="1">SUMPRODUCT(Z294:OFFSET(Z294,'Parameters &amp; Main Results'!$B$38-1,0), 'Cash Flow Assist'!$P$11:OFFSET('Cash Flow Assist'!$P$11,'Parameters &amp; Main Results'!$B$38-1,0)  )/OFFSET(Z294,'Parameters &amp; Main Results'!$B$38,0)</f>
        <v>2149.7391635566337</v>
      </c>
      <c r="AC294" s="70">
        <f ca="1">SUMPRODUCT(Z294:OFFSET(Z294,'Parameters &amp; Main Results'!$B$38-1,0),'Parameters &amp; Main Results'!$B$42:OFFSET('Parameters &amp; Main Results'!$B$42,'Parameters &amp; Main Results'!$B$38-1,0)   )/OFFSET(Z294,'Parameters &amp; Main Results'!$B$38,0)</f>
        <v>0</v>
      </c>
      <c r="AD294" s="155">
        <f t="shared" si="4"/>
        <v>-7.6559412551563621E-2</v>
      </c>
      <c r="AE294" s="252">
        <f t="shared" ca="1" si="294"/>
        <v>380.18560000000002</v>
      </c>
      <c r="AF294" s="253">
        <f t="shared" ca="1" si="296"/>
        <v>-0.15589096483401801</v>
      </c>
      <c r="AG294" s="258">
        <f t="shared" ca="1" si="297"/>
        <v>0</v>
      </c>
      <c r="AH294" s="227" t="str">
        <f ca="1">IF(SUM(AG294:OFFSET(AG294,(-HoldAggressiveTime-1),0,,))=0,"Defensive","Aggressive")</f>
        <v>Defensive</v>
      </c>
    </row>
    <row r="295" spans="1:34" ht="15" x14ac:dyDescent="0.2">
      <c r="A295">
        <f t="shared" si="15"/>
        <v>2</v>
      </c>
      <c r="B295">
        <f t="shared" si="16"/>
        <v>1895</v>
      </c>
      <c r="C295" s="70">
        <f t="shared" si="1"/>
        <v>1895.0833333333114</v>
      </c>
      <c r="D295" s="64" t="s">
        <v>115</v>
      </c>
      <c r="E295" s="151">
        <v>6.5650523999999999</v>
      </c>
      <c r="F295" s="152">
        <v>317.61610000000002</v>
      </c>
      <c r="G295" s="152">
        <v>275.49459999999999</v>
      </c>
      <c r="H295" s="152">
        <v>370.99176659</v>
      </c>
      <c r="I295" s="152">
        <v>317.61610000000002</v>
      </c>
      <c r="J295" s="152">
        <v>6.5650523999999999</v>
      </c>
      <c r="K295" s="152">
        <v>6.5650523999999999</v>
      </c>
      <c r="L295" s="152">
        <v>20.67</v>
      </c>
      <c r="M295" s="153">
        <v>16.331237689999998</v>
      </c>
      <c r="N295" s="17">
        <f t="shared" ref="N295:T295" si="318">F295/F294/$E295*$E294-1</f>
        <v>-1.0289229557322921E-2</v>
      </c>
      <c r="O295" s="17">
        <f t="shared" si="318"/>
        <v>5.323469816875015E-2</v>
      </c>
      <c r="P295" s="17">
        <f t="shared" si="318"/>
        <v>2.5750000008688545E-3</v>
      </c>
      <c r="Q295" s="17">
        <f t="shared" si="318"/>
        <v>-1.0289229557322921E-2</v>
      </c>
      <c r="R295" s="17">
        <f t="shared" si="318"/>
        <v>0</v>
      </c>
      <c r="S295" s="17">
        <f t="shared" si="318"/>
        <v>0</v>
      </c>
      <c r="T295" s="17">
        <f t="shared" si="318"/>
        <v>0</v>
      </c>
      <c r="U295" s="240">
        <v>0</v>
      </c>
      <c r="V295" s="240">
        <v>0</v>
      </c>
      <c r="W295" s="223">
        <f t="shared" ca="1" si="299"/>
        <v>2.8883507990911735E-3</v>
      </c>
      <c r="X295" s="223">
        <f>MMULT(N295:T295,'Parameters &amp; Main Results'!$B$12:$B$18)-'Parameters &amp; Main Results'!$B$22/12+MMULT(U295:V295,'Parameters &amp; Main Results'!$B$20:$B$21)</f>
        <v>2.8883507990911735E-3</v>
      </c>
      <c r="Y295" s="223">
        <f>MMULT(N295:T295,'Parameters &amp; Main Results'!$C$12:$C$18)-'Parameters &amp; Main Results'!$C$22/12+MMULT(U295:V295,'Parameters &amp; Main Results'!$C$20:$C$21)</f>
        <v>-3.9785034513822801E-3</v>
      </c>
      <c r="Z295" s="17">
        <f t="shared" ca="1" si="284"/>
        <v>1182.7490794627406</v>
      </c>
      <c r="AA295" s="70">
        <f ca="1">Z295/OFFSET(Z295,'Parameters &amp; Main Results'!$B$38,0)</f>
        <v>8.8709555198791783</v>
      </c>
      <c r="AB295" s="70">
        <f ca="1">SUMPRODUCT(Z295:OFFSET(Z295,'Parameters &amp; Main Results'!$B$38-1,0), 'Cash Flow Assist'!$P$11:OFFSET('Cash Flow Assist'!$P$11,'Parameters &amp; Main Results'!$B$38-1,0)  )/OFFSET(Z295,'Parameters &amp; Main Results'!$B$38,0)</f>
        <v>2105.7478181622132</v>
      </c>
      <c r="AC295" s="70">
        <f ca="1">SUMPRODUCT(Z295:OFFSET(Z295,'Parameters &amp; Main Results'!$B$38-1,0),'Parameters &amp; Main Results'!$B$42:OFFSET('Parameters &amp; Main Results'!$B$42,'Parameters &amp; Main Results'!$B$38-1,0)   )/OFFSET(Z295,'Parameters &amp; Main Results'!$B$38,0)</f>
        <v>0</v>
      </c>
      <c r="AD295" s="155">
        <f t="shared" si="4"/>
        <v>-8.6060904738369692E-2</v>
      </c>
      <c r="AE295" s="252">
        <f t="shared" ca="1" si="294"/>
        <v>377.37209999999999</v>
      </c>
      <c r="AF295" s="253">
        <f t="shared" ca="1" si="296"/>
        <v>-0.15834768919058928</v>
      </c>
      <c r="AG295" s="258">
        <f t="shared" ca="1" si="297"/>
        <v>0</v>
      </c>
      <c r="AH295" s="227" t="str">
        <f ca="1">IF(SUM(AG295:OFFSET(AG295,(-HoldAggressiveTime-1),0,,))=0,"Defensive","Aggressive")</f>
        <v>Defensive</v>
      </c>
    </row>
    <row r="296" spans="1:34" ht="15" x14ac:dyDescent="0.2">
      <c r="A296">
        <f t="shared" si="15"/>
        <v>3</v>
      </c>
      <c r="B296">
        <f t="shared" si="16"/>
        <v>1895</v>
      </c>
      <c r="C296" s="70">
        <f t="shared" si="1"/>
        <v>1895.1666666666447</v>
      </c>
      <c r="D296" s="64" t="s">
        <v>115</v>
      </c>
      <c r="E296" s="151">
        <v>6.5650523999999999</v>
      </c>
      <c r="F296" s="152">
        <v>318.83890000000002</v>
      </c>
      <c r="G296" s="152">
        <v>278.43669999999997</v>
      </c>
      <c r="H296" s="152">
        <v>371.94707039000002</v>
      </c>
      <c r="I296" s="152">
        <v>318.83890000000002</v>
      </c>
      <c r="J296" s="152">
        <v>6.5650523999999999</v>
      </c>
      <c r="K296" s="152">
        <v>6.5650523999999999</v>
      </c>
      <c r="L296" s="152">
        <v>20.67</v>
      </c>
      <c r="M296" s="153">
        <v>16.36462543</v>
      </c>
      <c r="N296" s="17">
        <f t="shared" ref="N296:T296" si="319">F296/F295/$E296*$E295-1</f>
        <v>3.8499307812167594E-3</v>
      </c>
      <c r="O296" s="17">
        <f t="shared" si="319"/>
        <v>1.0679338179405251E-2</v>
      </c>
      <c r="P296" s="17">
        <f t="shared" si="319"/>
        <v>2.5750000027784381E-3</v>
      </c>
      <c r="Q296" s="17">
        <f t="shared" si="319"/>
        <v>3.8499307812167594E-3</v>
      </c>
      <c r="R296" s="17">
        <f t="shared" si="319"/>
        <v>0</v>
      </c>
      <c r="S296" s="17">
        <f t="shared" si="319"/>
        <v>0</v>
      </c>
      <c r="T296" s="17">
        <f t="shared" si="319"/>
        <v>0</v>
      </c>
      <c r="U296" s="240">
        <v>0</v>
      </c>
      <c r="V296" s="240">
        <v>0</v>
      </c>
      <c r="W296" s="223">
        <f t="shared" ca="1" si="299"/>
        <v>4.9816490551269537E-3</v>
      </c>
      <c r="X296" s="223">
        <f>MMULT(N296:T296,'Parameters &amp; Main Results'!$B$12:$B$18)-'Parameters &amp; Main Results'!$B$22/12+MMULT(U296:V296,'Parameters &amp; Main Results'!$B$20:$B$21)</f>
        <v>4.9816490551269537E-3</v>
      </c>
      <c r="Y296" s="223">
        <f>MMULT(N296:T296,'Parameters &amp; Main Results'!$C$12:$C$18)-'Parameters &amp; Main Results'!$C$22/12+MMULT(U296:V296,'Parameters &amp; Main Results'!$C$20:$C$21)</f>
        <v>4.4912048543689423E-3</v>
      </c>
      <c r="Z296" s="17">
        <f t="shared" ca="1" si="284"/>
        <v>1179.342723963578</v>
      </c>
      <c r="AA296" s="70">
        <f ca="1">Z296/OFFSET(Z296,'Parameters &amp; Main Results'!$B$38,0)</f>
        <v>8.8536814242517714</v>
      </c>
      <c r="AB296" s="70">
        <f ca="1">SUMPRODUCT(Z296:OFFSET(Z296,'Parameters &amp; Main Results'!$B$38-1,0), 'Cash Flow Assist'!$P$11:OFFSET('Cash Flow Assist'!$P$11,'Parameters &amp; Main Results'!$B$38-1,0)  )/OFFSET(Z296,'Parameters &amp; Main Results'!$B$38,0)</f>
        <v>2099.8393468218292</v>
      </c>
      <c r="AC296" s="70">
        <f ca="1">SUMPRODUCT(Z296:OFFSET(Z296,'Parameters &amp; Main Results'!$B$38-1,0),'Parameters &amp; Main Results'!$B$42:OFFSET('Parameters &amp; Main Results'!$B$42,'Parameters &amp; Main Results'!$B$38-1,0)   )/OFFSET(Z296,'Parameters &amp; Main Results'!$B$38,0)</f>
        <v>0</v>
      </c>
      <c r="AD296" s="155">
        <f t="shared" si="4"/>
        <v>-8.2542302483364582E-2</v>
      </c>
      <c r="AE296" s="252">
        <f t="shared" ca="1" si="294"/>
        <v>385.54649999999998</v>
      </c>
      <c r="AF296" s="253">
        <f t="shared" ca="1" si="296"/>
        <v>-0.17302089371839702</v>
      </c>
      <c r="AG296" s="258">
        <f t="shared" ca="1" si="297"/>
        <v>0</v>
      </c>
      <c r="AH296" s="227" t="str">
        <f ca="1">IF(SUM(AG296:OFFSET(AG296,(-HoldAggressiveTime-1),0,,))=0,"Defensive","Aggressive")</f>
        <v>Defensive</v>
      </c>
    </row>
    <row r="297" spans="1:34" ht="15" x14ac:dyDescent="0.2">
      <c r="A297">
        <f t="shared" si="15"/>
        <v>4</v>
      </c>
      <c r="B297">
        <f t="shared" si="16"/>
        <v>1895</v>
      </c>
      <c r="C297" s="70">
        <f t="shared" si="1"/>
        <v>1895.2499999999779</v>
      </c>
      <c r="D297" s="64" t="s">
        <v>115</v>
      </c>
      <c r="E297" s="151">
        <v>6.8504834700000004</v>
      </c>
      <c r="F297" s="152">
        <v>333.71100000000001</v>
      </c>
      <c r="G297" s="152">
        <v>282.11750000000001</v>
      </c>
      <c r="H297" s="152">
        <v>372.90483409000001</v>
      </c>
      <c r="I297" s="152">
        <v>333.71100000000001</v>
      </c>
      <c r="J297" s="152">
        <v>6.8504834700000004</v>
      </c>
      <c r="K297" s="152">
        <v>6.8504834700000004</v>
      </c>
      <c r="L297" s="152">
        <v>20.67</v>
      </c>
      <c r="M297" s="153">
        <v>16.387543820000001</v>
      </c>
      <c r="N297" s="17">
        <f t="shared" ref="N297:T297" si="320">F297/F296/$E297*$E296-1</f>
        <v>3.0352465660858918E-3</v>
      </c>
      <c r="O297" s="17">
        <f t="shared" si="320"/>
        <v>-2.8997109204462523E-2</v>
      </c>
      <c r="P297" s="17">
        <f t="shared" si="320"/>
        <v>-3.9198118111858249E-2</v>
      </c>
      <c r="Q297" s="17">
        <f t="shared" si="320"/>
        <v>3.0352465660858918E-3</v>
      </c>
      <c r="R297" s="17">
        <f t="shared" si="320"/>
        <v>0</v>
      </c>
      <c r="S297" s="17">
        <f t="shared" si="320"/>
        <v>0</v>
      </c>
      <c r="T297" s="17">
        <f t="shared" si="320"/>
        <v>-4.1665828587131859E-2</v>
      </c>
      <c r="U297" s="240">
        <v>0</v>
      </c>
      <c r="V297" s="240">
        <v>0</v>
      </c>
      <c r="W297" s="223">
        <f t="shared" ca="1" si="299"/>
        <v>-5.6479450123513471E-3</v>
      </c>
      <c r="X297" s="223">
        <f>MMULT(N297:T297,'Parameters &amp; Main Results'!$B$12:$B$18)-'Parameters &amp; Main Results'!$B$22/12+MMULT(U297:V297,'Parameters &amp; Main Results'!$B$20:$B$21)</f>
        <v>-5.6479450123513471E-3</v>
      </c>
      <c r="Y297" s="223">
        <f>MMULT(N297:T297,'Parameters &amp; Main Results'!$C$12:$C$18)-'Parameters &amp; Main Results'!$C$22/12+MMULT(U297:V297,'Parameters &amp; Main Results'!$C$20:$C$21)</f>
        <v>-2.0965567763561626E-4</v>
      </c>
      <c r="Z297" s="17">
        <f t="shared" ca="1" si="284"/>
        <v>1173.4967748638828</v>
      </c>
      <c r="AA297" s="70">
        <f ca="1">Z297/OFFSET(Z297,'Parameters &amp; Main Results'!$B$38,0)</f>
        <v>8.9255131313038447</v>
      </c>
      <c r="AB297" s="70">
        <f ca="1">SUMPRODUCT(Z297:OFFSET(Z297,'Parameters &amp; Main Results'!$B$38-1,0), 'Cash Flow Assist'!$P$11:OFFSET('Cash Flow Assist'!$P$11,'Parameters &amp; Main Results'!$B$38-1,0)  )/OFFSET(Z297,'Parameters &amp; Main Results'!$B$38,0)</f>
        <v>2119.4644584298699</v>
      </c>
      <c r="AC297" s="70">
        <f ca="1">SUMPRODUCT(Z297:OFFSET(Z297,'Parameters &amp; Main Results'!$B$38-1,0),'Parameters &amp; Main Results'!$B$42:OFFSET('Parameters &amp; Main Results'!$B$42,'Parameters &amp; Main Results'!$B$38-1,0)   )/OFFSET(Z297,'Parameters &amp; Main Results'!$B$38,0)</f>
        <v>0</v>
      </c>
      <c r="AD297" s="155">
        <f t="shared" si="4"/>
        <v>-7.9757592157448154E-2</v>
      </c>
      <c r="AE297" s="252">
        <f t="shared" ca="1" si="294"/>
        <v>380.01830000000001</v>
      </c>
      <c r="AF297" s="253">
        <f t="shared" ca="1" si="296"/>
        <v>-0.12185544748766046</v>
      </c>
      <c r="AG297" s="258">
        <f t="shared" ca="1" si="297"/>
        <v>0</v>
      </c>
      <c r="AH297" s="227" t="str">
        <f ca="1">IF(SUM(AG297:OFFSET(AG297,(-HoldAggressiveTime-1),0,,))=0,"Defensive","Aggressive")</f>
        <v>Defensive</v>
      </c>
    </row>
    <row r="298" spans="1:34" ht="15" x14ac:dyDescent="0.2">
      <c r="A298">
        <f t="shared" si="15"/>
        <v>5</v>
      </c>
      <c r="B298">
        <f t="shared" si="16"/>
        <v>1895</v>
      </c>
      <c r="C298" s="70">
        <f t="shared" si="1"/>
        <v>1895.3333333333112</v>
      </c>
      <c r="D298" s="64" t="s">
        <v>115</v>
      </c>
      <c r="E298" s="151">
        <v>6.94563256</v>
      </c>
      <c r="F298" s="152">
        <v>353.20010000000002</v>
      </c>
      <c r="G298" s="152">
        <v>285.38279999999997</v>
      </c>
      <c r="H298" s="152">
        <v>373.86506403999999</v>
      </c>
      <c r="I298" s="152">
        <v>353.20010000000002</v>
      </c>
      <c r="J298" s="152">
        <v>6.94563256</v>
      </c>
      <c r="K298" s="152">
        <v>6.94563256</v>
      </c>
      <c r="L298" s="152">
        <v>20.67</v>
      </c>
      <c r="M298" s="153">
        <v>17.08036955</v>
      </c>
      <c r="N298" s="17">
        <f t="shared" ref="N298:T298" si="321">F298/F297/$E298*$E297-1</f>
        <v>4.3901961910476794E-2</v>
      </c>
      <c r="O298" s="17">
        <f t="shared" si="321"/>
        <v>-2.283426961409929E-3</v>
      </c>
      <c r="P298" s="17">
        <f t="shared" si="321"/>
        <v>-1.115940043681185E-2</v>
      </c>
      <c r="Q298" s="17">
        <f t="shared" si="321"/>
        <v>4.3901961910476794E-2</v>
      </c>
      <c r="R298" s="17">
        <f t="shared" si="321"/>
        <v>0</v>
      </c>
      <c r="S298" s="17">
        <f t="shared" si="321"/>
        <v>0</v>
      </c>
      <c r="T298" s="17">
        <f t="shared" si="321"/>
        <v>-1.3699125195301143E-2</v>
      </c>
      <c r="U298" s="240">
        <v>0</v>
      </c>
      <c r="V298" s="240">
        <v>0</v>
      </c>
      <c r="W298" s="223">
        <f t="shared" ca="1" si="299"/>
        <v>3.1743163114143887E-2</v>
      </c>
      <c r="X298" s="223">
        <f>MMULT(N298:T298,'Parameters &amp; Main Results'!$B$12:$B$18)-'Parameters &amp; Main Results'!$B$22/12+MMULT(U298:V298,'Parameters &amp; Main Results'!$B$20:$B$21)</f>
        <v>3.1743163114143887E-2</v>
      </c>
      <c r="Y298" s="223">
        <f>MMULT(N298:T298,'Parameters &amp; Main Results'!$C$12:$C$18)-'Parameters &amp; Main Results'!$C$22/12+MMULT(U298:V298,'Parameters &amp; Main Results'!$C$20:$C$21)</f>
        <v>3.9241756356621457E-2</v>
      </c>
      <c r="Z298" s="17">
        <f t="shared" ca="1" si="284"/>
        <v>1180.1622664504469</v>
      </c>
      <c r="AA298" s="70">
        <f ca="1">Z298/OFFSET(Z298,'Parameters &amp; Main Results'!$B$38,0)</f>
        <v>8.9648864969511273</v>
      </c>
      <c r="AB298" s="70">
        <f ca="1">SUMPRODUCT(Z298:OFFSET(Z298,'Parameters &amp; Main Results'!$B$38-1,0), 'Cash Flow Assist'!$P$11:OFFSET('Cash Flow Assist'!$P$11,'Parameters &amp; Main Results'!$B$38-1,0)  )/OFFSET(Z298,'Parameters &amp; Main Results'!$B$38,0)</f>
        <v>2108.875171373978</v>
      </c>
      <c r="AC298" s="70">
        <f ca="1">SUMPRODUCT(Z298:OFFSET(Z298,'Parameters &amp; Main Results'!$B$38-1,0),'Parameters &amp; Main Results'!$B$42:OFFSET('Parameters &amp; Main Results'!$B$42,'Parameters &amp; Main Results'!$B$38-1,0)   )/OFFSET(Z298,'Parameters &amp; Main Results'!$B$38,0)</f>
        <v>0</v>
      </c>
      <c r="AD298" s="155">
        <f t="shared" si="4"/>
        <v>-3.9357145019939033E-2</v>
      </c>
      <c r="AE298" s="252">
        <f t="shared" ca="1" si="294"/>
        <v>367.61009999999999</v>
      </c>
      <c r="AF298" s="253">
        <f t="shared" ca="1" si="296"/>
        <v>-3.919914061120728E-2</v>
      </c>
      <c r="AG298" s="258">
        <f t="shared" ca="1" si="297"/>
        <v>0</v>
      </c>
      <c r="AH298" s="227" t="str">
        <f ca="1">IF(SUM(AG298:OFFSET(AG298,(-HoldAggressiveTime-1),0,,))=0,"Defensive","Aggressive")</f>
        <v>Defensive</v>
      </c>
    </row>
    <row r="299" spans="1:34" ht="15" x14ac:dyDescent="0.2">
      <c r="A299">
        <f t="shared" si="15"/>
        <v>6</v>
      </c>
      <c r="B299">
        <f t="shared" si="16"/>
        <v>1895</v>
      </c>
      <c r="C299" s="70">
        <f t="shared" si="1"/>
        <v>1895.4166666666445</v>
      </c>
      <c r="D299" s="64" t="s">
        <v>115</v>
      </c>
      <c r="E299" s="151">
        <v>7.0407735499999999</v>
      </c>
      <c r="F299" s="152">
        <v>361.24189999999999</v>
      </c>
      <c r="G299" s="152">
        <v>290.10879999999997</v>
      </c>
      <c r="H299" s="152">
        <v>374.82776658</v>
      </c>
      <c r="I299" s="152">
        <v>361.24189999999999</v>
      </c>
      <c r="J299" s="152">
        <v>7.0407735499999999</v>
      </c>
      <c r="K299" s="152">
        <v>7.0407735499999999</v>
      </c>
      <c r="L299" s="152">
        <v>20.67</v>
      </c>
      <c r="M299" s="153">
        <v>17.207413540000001</v>
      </c>
      <c r="N299" s="17">
        <f t="shared" ref="N299:T299" si="322">F299/F298/$E299*$E298-1</f>
        <v>8.9478701711689368E-3</v>
      </c>
      <c r="O299" s="17">
        <f t="shared" si="322"/>
        <v>2.8235769235649411E-3</v>
      </c>
      <c r="P299" s="17">
        <f t="shared" si="322"/>
        <v>-1.0972656002577463E-2</v>
      </c>
      <c r="Q299" s="17">
        <f t="shared" si="322"/>
        <v>8.9478701711689368E-3</v>
      </c>
      <c r="R299" s="17">
        <f t="shared" si="322"/>
        <v>0</v>
      </c>
      <c r="S299" s="17">
        <f t="shared" si="322"/>
        <v>0</v>
      </c>
      <c r="T299" s="17">
        <f t="shared" si="322"/>
        <v>-1.3512860387336234E-2</v>
      </c>
      <c r="U299" s="240">
        <v>0</v>
      </c>
      <c r="V299" s="240">
        <v>0</v>
      </c>
      <c r="W299" s="223">
        <f t="shared" ca="1" si="299"/>
        <v>6.5583083270562125E-3</v>
      </c>
      <c r="X299" s="223">
        <f>MMULT(N299:T299,'Parameters &amp; Main Results'!$B$12:$B$18)-'Parameters &amp; Main Results'!$B$22/12+MMULT(U299:V299,'Parameters &amp; Main Results'!$B$20:$B$21)</f>
        <v>6.5583083270562125E-3</v>
      </c>
      <c r="Y299" s="223">
        <f>MMULT(N299:T299,'Parameters &amp; Main Results'!$C$12:$C$18)-'Parameters &amp; Main Results'!$C$22/12+MMULT(U299:V299,'Parameters &amp; Main Results'!$C$20:$C$21)</f>
        <v>8.2937741797418692E-3</v>
      </c>
      <c r="Z299" s="17">
        <f t="shared" ca="1" si="284"/>
        <v>1143.8527616585554</v>
      </c>
      <c r="AA299" s="70">
        <f ca="1">Z299/OFFSET(Z299,'Parameters &amp; Main Results'!$B$38,0)</f>
        <v>7.1304390932335471</v>
      </c>
      <c r="AB299" s="70">
        <f ca="1">SUMPRODUCT(Z299:OFFSET(Z299,'Parameters &amp; Main Results'!$B$38-1,0), 'Cash Flow Assist'!$P$11:OFFSET('Cash Flow Assist'!$P$11,'Parameters &amp; Main Results'!$B$38-1,0)  )/OFFSET(Z299,'Parameters &amp; Main Results'!$B$38,0)</f>
        <v>1724.0528945674878</v>
      </c>
      <c r="AC299" s="70">
        <f ca="1">SUMPRODUCT(Z299:OFFSET(Z299,'Parameters &amp; Main Results'!$B$38-1,0),'Parameters &amp; Main Results'!$B$42:OFFSET('Parameters &amp; Main Results'!$B$42,'Parameters &amp; Main Results'!$B$38-1,0)   )/OFFSET(Z299,'Parameters &amp; Main Results'!$B$38,0)</f>
        <v>0</v>
      </c>
      <c r="AD299" s="155">
        <f t="shared" si="4"/>
        <v>-3.0761437472716424E-2</v>
      </c>
      <c r="AE299" s="252">
        <f t="shared" ca="1" si="294"/>
        <v>368.98250000000002</v>
      </c>
      <c r="AF299" s="253">
        <f t="shared" ca="1" si="296"/>
        <v>-2.0978230674896584E-2</v>
      </c>
      <c r="AG299" s="258">
        <f t="shared" ca="1" si="297"/>
        <v>0</v>
      </c>
      <c r="AH299" s="227" t="str">
        <f ca="1">IF(SUM(AG299:OFFSET(AG299,(-HoldAggressiveTime-1),0,,))=0,"Defensive","Aggressive")</f>
        <v>Defensive</v>
      </c>
    </row>
    <row r="300" spans="1:34" ht="15" x14ac:dyDescent="0.2">
      <c r="A300">
        <f t="shared" si="15"/>
        <v>7</v>
      </c>
      <c r="B300">
        <f t="shared" si="16"/>
        <v>1895</v>
      </c>
      <c r="C300" s="70">
        <f t="shared" si="1"/>
        <v>1895.4999999999777</v>
      </c>
      <c r="D300" s="64" t="s">
        <v>115</v>
      </c>
      <c r="E300" s="151">
        <v>6.94563256</v>
      </c>
      <c r="F300" s="152">
        <v>363.90969999999999</v>
      </c>
      <c r="G300" s="152">
        <v>290.73770000000002</v>
      </c>
      <c r="H300" s="152">
        <v>375.79294807999997</v>
      </c>
      <c r="I300" s="152">
        <v>363.90969999999999</v>
      </c>
      <c r="J300" s="152">
        <v>6.94563256</v>
      </c>
      <c r="K300" s="152">
        <v>6.94563256</v>
      </c>
      <c r="L300" s="152">
        <v>20.67</v>
      </c>
      <c r="M300" s="153">
        <v>17.54601465</v>
      </c>
      <c r="N300" s="17">
        <f t="shared" ref="N300:T300" si="323">F300/F299/$E300*$E299-1</f>
        <v>2.1184198589418779E-2</v>
      </c>
      <c r="O300" s="17">
        <f t="shared" si="323"/>
        <v>1.5895460919660875E-2</v>
      </c>
      <c r="P300" s="17">
        <f t="shared" si="323"/>
        <v>1.6308231242093685E-2</v>
      </c>
      <c r="Q300" s="17">
        <f t="shared" si="323"/>
        <v>2.1184198589418779E-2</v>
      </c>
      <c r="R300" s="17">
        <f t="shared" si="323"/>
        <v>0</v>
      </c>
      <c r="S300" s="17">
        <f t="shared" si="323"/>
        <v>0</v>
      </c>
      <c r="T300" s="17">
        <f t="shared" si="323"/>
        <v>1.3697958994824733E-2</v>
      </c>
      <c r="U300" s="240">
        <v>0</v>
      </c>
      <c r="V300" s="240">
        <v>0</v>
      </c>
      <c r="W300" s="223">
        <f t="shared" ca="1" si="299"/>
        <v>1.9710472409070832E-2</v>
      </c>
      <c r="X300" s="223">
        <f>MMULT(N300:T300,'Parameters &amp; Main Results'!$B$12:$B$18)-'Parameters &amp; Main Results'!$B$22/12+MMULT(U300:V300,'Parameters &amp; Main Results'!$B$20:$B$21)</f>
        <v>1.9710472409070832E-2</v>
      </c>
      <c r="Y300" s="223">
        <f>MMULT(N300:T300,'Parameters &amp; Main Results'!$C$12:$C$18)-'Parameters &amp; Main Results'!$C$22/12+MMULT(U300:V300,'Parameters &amp; Main Results'!$C$20:$C$21)</f>
        <v>2.0613658155776326E-2</v>
      </c>
      <c r="Z300" s="17">
        <f t="shared" ca="1" si="284"/>
        <v>1136.3999007267535</v>
      </c>
      <c r="AA300" s="70">
        <f ca="1">Z300/OFFSET(Z300,'Parameters &amp; Main Results'!$B$38,0)</f>
        <v>7.494308365995427</v>
      </c>
      <c r="AB300" s="70">
        <f ca="1">SUMPRODUCT(Z300:OFFSET(Z300,'Parameters &amp; Main Results'!$B$38-1,0), 'Cash Flow Assist'!$P$11:OFFSET('Cash Flow Assist'!$P$11,'Parameters &amp; Main Results'!$B$38-1,0)  )/OFFSET(Z300,'Parameters &amp; Main Results'!$B$38,0)</f>
        <v>1817.4303606831888</v>
      </c>
      <c r="AC300" s="70">
        <f ca="1">SUMPRODUCT(Z300:OFFSET(Z300,'Parameters &amp; Main Results'!$B$38-1,0),'Parameters &amp; Main Results'!$B$42:OFFSET('Parameters &amp; Main Results'!$B$42,'Parameters &amp; Main Results'!$B$38-1,0)   )/OFFSET(Z300,'Parameters &amp; Main Results'!$B$38,0)</f>
        <v>0</v>
      </c>
      <c r="AD300" s="155">
        <f t="shared" si="4"/>
        <v>-1.0228895283615702E-2</v>
      </c>
      <c r="AE300" s="252">
        <f t="shared" ca="1" si="294"/>
        <v>337.67110000000002</v>
      </c>
      <c r="AF300" s="253">
        <f t="shared" ca="1" si="296"/>
        <v>7.7704606642380589E-2</v>
      </c>
      <c r="AG300" s="258">
        <f t="shared" ca="1" si="297"/>
        <v>0</v>
      </c>
      <c r="AH300" s="227" t="str">
        <f ca="1">IF(SUM(AG300:OFFSET(AG300,(-HoldAggressiveTime-1),0,,))=0,"Defensive","Aggressive")</f>
        <v>Defensive</v>
      </c>
    </row>
    <row r="301" spans="1:34" ht="15" x14ac:dyDescent="0.2">
      <c r="A301">
        <f t="shared" si="15"/>
        <v>8</v>
      </c>
      <c r="B301">
        <f t="shared" si="16"/>
        <v>1895</v>
      </c>
      <c r="C301" s="70">
        <f t="shared" si="1"/>
        <v>1895.583333333311</v>
      </c>
      <c r="D301" s="64" t="s">
        <v>115</v>
      </c>
      <c r="E301" s="151">
        <v>6.8504834700000004</v>
      </c>
      <c r="F301" s="152">
        <v>370.44229999999999</v>
      </c>
      <c r="G301" s="152">
        <v>287.54860000000002</v>
      </c>
      <c r="H301" s="152">
        <v>376.76061492000002</v>
      </c>
      <c r="I301" s="152">
        <v>370.44229999999999</v>
      </c>
      <c r="J301" s="152">
        <v>6.8504834700000004</v>
      </c>
      <c r="K301" s="152">
        <v>6.8504834700000004</v>
      </c>
      <c r="L301" s="152">
        <v>20.67</v>
      </c>
      <c r="M301" s="153">
        <v>18.07407255</v>
      </c>
      <c r="N301" s="17">
        <f t="shared" ref="N301:T301" si="324">F301/F300/$E301*$E300-1</f>
        <v>3.2089885113361305E-2</v>
      </c>
      <c r="O301" s="17">
        <f t="shared" si="324"/>
        <v>2.7680513764587467E-3</v>
      </c>
      <c r="P301" s="17">
        <f t="shared" si="324"/>
        <v>1.6500162990373823E-2</v>
      </c>
      <c r="Q301" s="17">
        <f t="shared" si="324"/>
        <v>3.2089885113361305E-2</v>
      </c>
      <c r="R301" s="17">
        <f t="shared" si="324"/>
        <v>0</v>
      </c>
      <c r="S301" s="17">
        <f t="shared" si="324"/>
        <v>0</v>
      </c>
      <c r="T301" s="17">
        <f t="shared" si="324"/>
        <v>1.388939779457643E-2</v>
      </c>
      <c r="U301" s="240">
        <v>0</v>
      </c>
      <c r="V301" s="240">
        <v>0</v>
      </c>
      <c r="W301" s="223">
        <f t="shared" ca="1" si="299"/>
        <v>2.5273827333374885E-2</v>
      </c>
      <c r="X301" s="223">
        <f>MMULT(N301:T301,'Parameters &amp; Main Results'!$B$12:$B$18)-'Parameters &amp; Main Results'!$B$22/12+MMULT(U301:V301,'Parameters &amp; Main Results'!$B$20:$B$21)</f>
        <v>2.5273827333374885E-2</v>
      </c>
      <c r="Y301" s="223">
        <f>MMULT(N301:T301,'Parameters &amp; Main Results'!$C$12:$C$18)-'Parameters &amp; Main Results'!$C$22/12+MMULT(U301:V301,'Parameters &amp; Main Results'!$C$20:$C$21)</f>
        <v>2.9116035073004386E-2</v>
      </c>
      <c r="Z301" s="17">
        <f t="shared" ca="1" si="284"/>
        <v>1114.4338824352792</v>
      </c>
      <c r="AA301" s="70">
        <f ca="1">Z301/OFFSET(Z301,'Parameters &amp; Main Results'!$B$38,0)</f>
        <v>7.6126605324105787</v>
      </c>
      <c r="AB301" s="70">
        <f ca="1">SUMPRODUCT(Z301:OFFSET(Z301,'Parameters &amp; Main Results'!$B$38-1,0), 'Cash Flow Assist'!$P$11:OFFSET('Cash Flow Assist'!$P$11,'Parameters &amp; Main Results'!$B$38-1,0)  )/OFFSET(Z301,'Parameters &amp; Main Results'!$B$38,0)</f>
        <v>1875.7929504029246</v>
      </c>
      <c r="AC301" s="70">
        <f ca="1">SUMPRODUCT(Z301:OFFSET(Z301,'Parameters &amp; Main Results'!$B$38-1,0),'Parameters &amp; Main Results'!$B$42:OFFSET('Parameters &amp; Main Results'!$B$42,'Parameters &amp; Main Results'!$B$38-1,0)   )/OFFSET(Z301,'Parameters &amp; Main Results'!$B$38,0)</f>
        <v>0</v>
      </c>
      <c r="AD301" s="155">
        <f t="shared" si="4"/>
        <v>0</v>
      </c>
      <c r="AE301" s="252">
        <f t="shared" ca="1" si="294"/>
        <v>322.97829999999999</v>
      </c>
      <c r="AF301" s="253">
        <f t="shared" ca="1" si="296"/>
        <v>0.1469572413998092</v>
      </c>
      <c r="AG301" s="258">
        <f t="shared" ca="1" si="297"/>
        <v>0</v>
      </c>
      <c r="AH301" s="227" t="str">
        <f ca="1">IF(SUM(AG301:OFFSET(AG301,(-HoldAggressiveTime-1),0,,))=0,"Defensive","Aggressive")</f>
        <v>Defensive</v>
      </c>
    </row>
    <row r="302" spans="1:34" ht="15" x14ac:dyDescent="0.2">
      <c r="A302">
        <f t="shared" si="15"/>
        <v>9</v>
      </c>
      <c r="B302">
        <f t="shared" si="16"/>
        <v>1895</v>
      </c>
      <c r="C302" s="70">
        <f t="shared" si="1"/>
        <v>1895.6666666666442</v>
      </c>
      <c r="D302" s="64" t="s">
        <v>115</v>
      </c>
      <c r="E302" s="151">
        <v>6.8504834700000004</v>
      </c>
      <c r="F302" s="152">
        <v>373.90870000000001</v>
      </c>
      <c r="G302" s="152">
        <v>289.22280000000001</v>
      </c>
      <c r="H302" s="152">
        <v>377.73077351000001</v>
      </c>
      <c r="I302" s="152">
        <v>373.90870000000001</v>
      </c>
      <c r="J302" s="152">
        <v>6.8504834700000004</v>
      </c>
      <c r="K302" s="152">
        <v>6.8504834700000004</v>
      </c>
      <c r="L302" s="152">
        <v>20.67</v>
      </c>
      <c r="M302" s="153">
        <v>18.200335949999999</v>
      </c>
      <c r="N302" s="17">
        <f t="shared" ref="N302:T302" si="325">F302/F301/$E302*$E301-1</f>
        <v>9.357462687171525E-3</v>
      </c>
      <c r="O302" s="17">
        <f t="shared" si="325"/>
        <v>5.8223201225808818E-3</v>
      </c>
      <c r="P302" s="17">
        <f t="shared" si="325"/>
        <v>2.5750000174673549E-3</v>
      </c>
      <c r="Q302" s="17">
        <f t="shared" si="325"/>
        <v>9.357462687171525E-3</v>
      </c>
      <c r="R302" s="17">
        <f t="shared" si="325"/>
        <v>0</v>
      </c>
      <c r="S302" s="17">
        <f t="shared" si="325"/>
        <v>0</v>
      </c>
      <c r="T302" s="17">
        <f t="shared" si="325"/>
        <v>0</v>
      </c>
      <c r="U302" s="240">
        <v>0</v>
      </c>
      <c r="V302" s="240">
        <v>0</v>
      </c>
      <c r="W302" s="223">
        <f t="shared" ca="1" si="299"/>
        <v>8.1408943732281525E-3</v>
      </c>
      <c r="X302" s="223">
        <f>MMULT(N302:T302,'Parameters &amp; Main Results'!$B$12:$B$18)-'Parameters &amp; Main Results'!$B$22/12+MMULT(U302:V302,'Parameters &amp; Main Results'!$B$20:$B$21)</f>
        <v>8.1408943732281525E-3</v>
      </c>
      <c r="Y302" s="223">
        <f>MMULT(N302:T302,'Parameters &amp; Main Results'!$C$12:$C$18)-'Parameters &amp; Main Results'!$C$22/12+MMULT(U302:V302,'Parameters &amp; Main Results'!$C$20:$C$21)</f>
        <v>8.9622817640457944E-3</v>
      </c>
      <c r="Z302" s="17">
        <f t="shared" ca="1" si="284"/>
        <v>1086.9621877833358</v>
      </c>
      <c r="AA302" s="70">
        <f ca="1">Z302/OFFSET(Z302,'Parameters &amp; Main Results'!$B$38,0)</f>
        <v>7.6034055984721887</v>
      </c>
      <c r="AB302" s="70">
        <f ca="1">SUMPRODUCT(Z302:OFFSET(Z302,'Parameters &amp; Main Results'!$B$38-1,0), 'Cash Flow Assist'!$P$11:OFFSET('Cash Flow Assist'!$P$11,'Parameters &amp; Main Results'!$B$38-1,0)  )/OFFSET(Z302,'Parameters &amp; Main Results'!$B$38,0)</f>
        <v>1914.0917799765448</v>
      </c>
      <c r="AC302" s="70">
        <f ca="1">SUMPRODUCT(Z302:OFFSET(Z302,'Parameters &amp; Main Results'!$B$38-1,0),'Parameters &amp; Main Results'!$B$42:OFFSET('Parameters &amp; Main Results'!$B$42,'Parameters &amp; Main Results'!$B$38-1,0)   )/OFFSET(Z302,'Parameters &amp; Main Results'!$B$38,0)</f>
        <v>0</v>
      </c>
      <c r="AD302" s="155">
        <f t="shared" si="4"/>
        <v>0</v>
      </c>
      <c r="AE302" s="252">
        <f t="shared" ca="1" si="294"/>
        <v>294.20670000000001</v>
      </c>
      <c r="AF302" s="253">
        <f t="shared" ca="1" si="296"/>
        <v>0.27090477545208858</v>
      </c>
      <c r="AG302" s="258">
        <f t="shared" ca="1" si="297"/>
        <v>0</v>
      </c>
      <c r="AH302" s="227" t="str">
        <f ca="1">IF(SUM(AG302:OFFSET(AG302,(-HoldAggressiveTime-1),0,,))=0,"Defensive","Aggressive")</f>
        <v>Defensive</v>
      </c>
    </row>
    <row r="303" spans="1:34" ht="15" x14ac:dyDescent="0.2">
      <c r="A303">
        <f t="shared" si="15"/>
        <v>10</v>
      </c>
      <c r="B303">
        <f t="shared" si="16"/>
        <v>1895</v>
      </c>
      <c r="C303" s="70">
        <f t="shared" si="1"/>
        <v>1895.7499999999775</v>
      </c>
      <c r="D303" s="64" t="s">
        <v>115</v>
      </c>
      <c r="E303" s="151">
        <v>6.8504834700000004</v>
      </c>
      <c r="F303" s="152">
        <v>369.62990000000002</v>
      </c>
      <c r="G303" s="152">
        <v>278.93119999999999</v>
      </c>
      <c r="H303" s="152">
        <v>378.70343025</v>
      </c>
      <c r="I303" s="152">
        <v>369.62990000000002</v>
      </c>
      <c r="J303" s="152">
        <v>6.8504834700000004</v>
      </c>
      <c r="K303" s="152">
        <v>6.8504834700000004</v>
      </c>
      <c r="L303" s="152">
        <v>20.67</v>
      </c>
      <c r="M303" s="153">
        <v>17.944706620000002</v>
      </c>
      <c r="N303" s="17">
        <f t="shared" ref="N303:T303" si="326">F303/F302/$E303*$E302-1</f>
        <v>-1.144343525571867E-2</v>
      </c>
      <c r="O303" s="17">
        <f t="shared" si="326"/>
        <v>-3.5583640017315288E-2</v>
      </c>
      <c r="P303" s="17">
        <f t="shared" si="326"/>
        <v>2.5749999952657809E-3</v>
      </c>
      <c r="Q303" s="17">
        <f t="shared" si="326"/>
        <v>-1.144343525571867E-2</v>
      </c>
      <c r="R303" s="17">
        <f t="shared" si="326"/>
        <v>0</v>
      </c>
      <c r="S303" s="17">
        <f t="shared" si="326"/>
        <v>0</v>
      </c>
      <c r="T303" s="17">
        <f t="shared" si="326"/>
        <v>0</v>
      </c>
      <c r="U303" s="240">
        <v>0</v>
      </c>
      <c r="V303" s="240">
        <v>0</v>
      </c>
      <c r="W303" s="223">
        <f t="shared" ca="1" si="299"/>
        <v>-1.5740971111918727E-2</v>
      </c>
      <c r="X303" s="223">
        <f>MMULT(N303:T303,'Parameters &amp; Main Results'!$B$12:$B$18)-'Parameters &amp; Main Results'!$B$22/12+MMULT(U303:V303,'Parameters &amp; Main Results'!$B$20:$B$21)</f>
        <v>-1.5740971111918727E-2</v>
      </c>
      <c r="Y303" s="223">
        <f>MMULT(N303:T303,'Parameters &amp; Main Results'!$C$12:$C$18)-'Parameters &amp; Main Results'!$C$22/12+MMULT(U303:V303,'Parameters &amp; Main Results'!$C$20:$C$21)</f>
        <v>-1.3899122398545001E-2</v>
      </c>
      <c r="Z303" s="17">
        <f t="shared" ca="1" si="284"/>
        <v>1078.1847992180813</v>
      </c>
      <c r="AA303" s="70">
        <f ca="1">Z303/OFFSET(Z303,'Parameters &amp; Main Results'!$B$38,0)</f>
        <v>7.6457995135121379</v>
      </c>
      <c r="AB303" s="70">
        <f ca="1">SUMPRODUCT(Z303:OFFSET(Z303,'Parameters &amp; Main Results'!$B$38-1,0), 'Cash Flow Assist'!$P$11:OFFSET('Cash Flow Assist'!$P$11,'Parameters &amp; Main Results'!$B$38-1,0)  )/OFFSET(Z303,'Parameters &amp; Main Results'!$B$38,0)</f>
        <v>1933.7391023021221</v>
      </c>
      <c r="AC303" s="70">
        <f ca="1">SUMPRODUCT(Z303:OFFSET(Z303,'Parameters &amp; Main Results'!$B$38-1,0),'Parameters &amp; Main Results'!$B$42:OFFSET('Parameters &amp; Main Results'!$B$42,'Parameters &amp; Main Results'!$B$38-1,0)   )/OFFSET(Z303,'Parameters &amp; Main Results'!$B$38,0)</f>
        <v>0</v>
      </c>
      <c r="AD303" s="155">
        <f t="shared" si="4"/>
        <v>-1.144343525571867E-2</v>
      </c>
      <c r="AE303" s="252">
        <f t="shared" ca="1" si="294"/>
        <v>288.50599999999997</v>
      </c>
      <c r="AF303" s="253">
        <f t="shared" ca="1" si="296"/>
        <v>0.28118617983681471</v>
      </c>
      <c r="AG303" s="258">
        <f t="shared" ca="1" si="297"/>
        <v>0</v>
      </c>
      <c r="AH303" s="227" t="str">
        <f ca="1">IF(SUM(AG303:OFFSET(AG303,(-HoldAggressiveTime-1),0,,))=0,"Defensive","Aggressive")</f>
        <v>Defensive</v>
      </c>
    </row>
    <row r="304" spans="1:34" ht="15" x14ac:dyDescent="0.2">
      <c r="A304">
        <f t="shared" si="15"/>
        <v>11</v>
      </c>
      <c r="B304">
        <f t="shared" si="16"/>
        <v>1895</v>
      </c>
      <c r="C304" s="70">
        <f t="shared" si="1"/>
        <v>1895.8333333333107</v>
      </c>
      <c r="D304" s="64" t="s">
        <v>115</v>
      </c>
      <c r="E304" s="151">
        <v>6.8504834700000004</v>
      </c>
      <c r="F304" s="152">
        <v>358.33710000000002</v>
      </c>
      <c r="G304" s="152">
        <v>287.28219999999999</v>
      </c>
      <c r="H304" s="152">
        <v>379.67859157999999</v>
      </c>
      <c r="I304" s="152">
        <v>358.33710000000002</v>
      </c>
      <c r="J304" s="152">
        <v>6.8504834700000004</v>
      </c>
      <c r="K304" s="152">
        <v>6.8504834700000004</v>
      </c>
      <c r="L304" s="152">
        <v>20.67</v>
      </c>
      <c r="M304" s="153">
        <v>17.342998990000002</v>
      </c>
      <c r="N304" s="17">
        <f t="shared" ref="N304:T304" si="327">F304/F303/$E304*$E303-1</f>
        <v>-3.0551640979260553E-2</v>
      </c>
      <c r="O304" s="17">
        <f t="shared" si="327"/>
        <v>2.9939282518413046E-2</v>
      </c>
      <c r="P304" s="17">
        <f t="shared" si="327"/>
        <v>2.574999992358773E-3</v>
      </c>
      <c r="Q304" s="17">
        <f t="shared" si="327"/>
        <v>-3.0551640979260553E-2</v>
      </c>
      <c r="R304" s="17">
        <f t="shared" si="327"/>
        <v>0</v>
      </c>
      <c r="S304" s="17">
        <f t="shared" si="327"/>
        <v>0</v>
      </c>
      <c r="T304" s="17">
        <f t="shared" si="327"/>
        <v>0</v>
      </c>
      <c r="U304" s="240">
        <v>0</v>
      </c>
      <c r="V304" s="240">
        <v>0</v>
      </c>
      <c r="W304" s="223">
        <f t="shared" ca="1" si="299"/>
        <v>-1.6967540897429471E-2</v>
      </c>
      <c r="X304" s="223">
        <f>MMULT(N304:T304,'Parameters &amp; Main Results'!$B$12:$B$18)-'Parameters &amp; Main Results'!$B$22/12+MMULT(U304:V304,'Parameters &amp; Main Results'!$B$20:$B$21)</f>
        <v>-1.6967540897429471E-2</v>
      </c>
      <c r="Y304" s="223">
        <f>MMULT(N304:T304,'Parameters &amp; Main Results'!$C$12:$C$18)-'Parameters &amp; Main Results'!$C$22/12+MMULT(U304:V304,'Parameters &amp; Main Results'!$C$20:$C$21)</f>
        <v>-2.4544215296159858E-2</v>
      </c>
      <c r="Z304" s="17">
        <f t="shared" ca="1" si="284"/>
        <v>1095.4278981175394</v>
      </c>
      <c r="AA304" s="70">
        <f ca="1">Z304/OFFSET(Z304,'Parameters &amp; Main Results'!$B$38,0)</f>
        <v>8.0362312697629932</v>
      </c>
      <c r="AB304" s="70">
        <f ca="1">SUMPRODUCT(Z304:OFFSET(Z304,'Parameters &amp; Main Results'!$B$38-1,0), 'Cash Flow Assist'!$P$11:OFFSET('Cash Flow Assist'!$P$11,'Parameters &amp; Main Results'!$B$38-1,0)  )/OFFSET(Z304,'Parameters &amp; Main Results'!$B$38,0)</f>
        <v>1993.6167331719823</v>
      </c>
      <c r="AC304" s="70">
        <f ca="1">SUMPRODUCT(Z304:OFFSET(Z304,'Parameters &amp; Main Results'!$B$38-1,0),'Parameters &amp; Main Results'!$B$42:OFFSET('Parameters &amp; Main Results'!$B$42,'Parameters &amp; Main Results'!$B$38-1,0)   )/OFFSET(Z304,'Parameters &amp; Main Results'!$B$38,0)</f>
        <v>0</v>
      </c>
      <c r="AD304" s="155">
        <f t="shared" si="4"/>
        <v>-4.1645460509477039E-2</v>
      </c>
      <c r="AE304" s="252">
        <f t="shared" ca="1" si="294"/>
        <v>310.37220000000002</v>
      </c>
      <c r="AF304" s="253">
        <f t="shared" ca="1" si="296"/>
        <v>0.15453993624428991</v>
      </c>
      <c r="AG304" s="258">
        <f t="shared" ca="1" si="297"/>
        <v>0</v>
      </c>
      <c r="AH304" s="227" t="str">
        <f ca="1">IF(SUM(AG304:OFFSET(AG304,(-HoldAggressiveTime-1),0,,))=0,"Defensive","Aggressive")</f>
        <v>Defensive</v>
      </c>
    </row>
    <row r="305" spans="1:34" ht="15" x14ac:dyDescent="0.2">
      <c r="A305">
        <f t="shared" si="15"/>
        <v>12</v>
      </c>
      <c r="B305">
        <f t="shared" si="16"/>
        <v>1895</v>
      </c>
      <c r="C305" s="70">
        <f t="shared" si="1"/>
        <v>1895.916666666644</v>
      </c>
      <c r="D305" s="64" t="s">
        <v>115</v>
      </c>
      <c r="E305" s="151">
        <v>6.7553424800000004</v>
      </c>
      <c r="F305" s="152">
        <v>338.39949999999999</v>
      </c>
      <c r="G305" s="152">
        <v>286.73500000000001</v>
      </c>
      <c r="H305" s="152">
        <v>380.65626394999998</v>
      </c>
      <c r="I305" s="152">
        <v>338.39949999999999</v>
      </c>
      <c r="J305" s="152">
        <v>6.7553424800000004</v>
      </c>
      <c r="K305" s="152">
        <v>6.7553424800000004</v>
      </c>
      <c r="L305" s="152">
        <v>20.67</v>
      </c>
      <c r="M305" s="153">
        <v>16.548415160000001</v>
      </c>
      <c r="N305" s="17">
        <f t="shared" ref="N305:T305" si="328">F305/F304/$E305*$E304-1</f>
        <v>-4.2339027228150861E-2</v>
      </c>
      <c r="O305" s="17">
        <f t="shared" si="328"/>
        <v>1.2152241018954291E-2</v>
      </c>
      <c r="P305" s="17">
        <f t="shared" si="328"/>
        <v>1.6695080258221751E-2</v>
      </c>
      <c r="Q305" s="17">
        <f t="shared" si="328"/>
        <v>-4.2339027228150861E-2</v>
      </c>
      <c r="R305" s="17">
        <f t="shared" si="328"/>
        <v>0</v>
      </c>
      <c r="S305" s="17">
        <f t="shared" si="328"/>
        <v>0</v>
      </c>
      <c r="T305" s="17">
        <f t="shared" si="328"/>
        <v>1.4083814444889597E-2</v>
      </c>
      <c r="U305" s="240">
        <v>0</v>
      </c>
      <c r="V305" s="240">
        <v>0</v>
      </c>
      <c r="W305" s="223">
        <f t="shared" ca="1" si="299"/>
        <v>-2.8661298161744474E-2</v>
      </c>
      <c r="X305" s="223">
        <f>MMULT(N305:T305,'Parameters &amp; Main Results'!$B$12:$B$18)-'Parameters &amp; Main Results'!$B$22/12+MMULT(U305:V305,'Parameters &amp; Main Results'!$B$20:$B$21)</f>
        <v>-2.8661298161744474E-2</v>
      </c>
      <c r="Y305" s="223">
        <f>MMULT(N305:T305,'Parameters &amp; Main Results'!$C$12:$C$18)-'Parameters &amp; Main Results'!$C$22/12+MMULT(U305:V305,'Parameters &amp; Main Results'!$C$20:$C$21)</f>
        <v>-3.6931567070107016E-2</v>
      </c>
      <c r="Z305" s="17">
        <f t="shared" ca="1" si="284"/>
        <v>1114.3354301012369</v>
      </c>
      <c r="AA305" s="70">
        <f ca="1">Z305/OFFSET(Z305,'Parameters &amp; Main Results'!$B$38,0)</f>
        <v>7.9736731494834672</v>
      </c>
      <c r="AB305" s="70">
        <f ca="1">SUMPRODUCT(Z305:OFFSET(Z305,'Parameters &amp; Main Results'!$B$38-1,0), 'Cash Flow Assist'!$P$11:OFFSET('Cash Flow Assist'!$P$11,'Parameters &amp; Main Results'!$B$38-1,0)  )/OFFSET(Z305,'Parameters &amp; Main Results'!$B$38,0)</f>
        <v>1937.6709562737706</v>
      </c>
      <c r="AC305" s="70">
        <f ca="1">SUMPRODUCT(Z305:OFFSET(Z305,'Parameters &amp; Main Results'!$B$38-1,0),'Parameters &amp; Main Results'!$B$42:OFFSET('Parameters &amp; Main Results'!$B$42,'Parameters &amp; Main Results'!$B$38-1,0)   )/OFFSET(Z305,'Parameters &amp; Main Results'!$B$38,0)</f>
        <v>0</v>
      </c>
      <c r="AD305" s="155">
        <f t="shared" si="4"/>
        <v>-8.22212594511883E-2</v>
      </c>
      <c r="AE305" s="252">
        <f t="shared" ca="1" si="294"/>
        <v>320.88099999999997</v>
      </c>
      <c r="AF305" s="253">
        <f t="shared" ca="1" si="296"/>
        <v>5.4595005625138353E-2</v>
      </c>
      <c r="AG305" s="258">
        <f t="shared" ca="1" si="297"/>
        <v>0</v>
      </c>
      <c r="AH305" s="227" t="str">
        <f ca="1">IF(SUM(AG305:OFFSET(AG305,(-HoldAggressiveTime-1),0,,))=0,"Defensive","Aggressive")</f>
        <v>Defensive</v>
      </c>
    </row>
    <row r="306" spans="1:34" ht="15" x14ac:dyDescent="0.2">
      <c r="A306">
        <f t="shared" si="15"/>
        <v>1</v>
      </c>
      <c r="B306">
        <f t="shared" si="16"/>
        <v>1896</v>
      </c>
      <c r="C306" s="70">
        <f t="shared" si="1"/>
        <v>1895.9999999999773</v>
      </c>
      <c r="D306" s="64" t="s">
        <v>115</v>
      </c>
      <c r="E306" s="151">
        <v>6.6601933899999999</v>
      </c>
      <c r="F306" s="152">
        <v>335.55599999999998</v>
      </c>
      <c r="G306" s="152">
        <v>277.54039999999998</v>
      </c>
      <c r="H306" s="152">
        <v>382.48341402</v>
      </c>
      <c r="I306" s="152">
        <v>335.55599999999998</v>
      </c>
      <c r="J306" s="152">
        <v>6.6601933899999999</v>
      </c>
      <c r="K306" s="152">
        <v>6.6601933899999999</v>
      </c>
      <c r="L306" s="152">
        <v>20.67</v>
      </c>
      <c r="M306" s="153">
        <v>16.576224830000001</v>
      </c>
      <c r="N306" s="17">
        <f t="shared" ref="N306:T306" si="329">F306/F305/$E306*$E305-1</f>
        <v>5.7634008818212568E-3</v>
      </c>
      <c r="O306" s="17">
        <f t="shared" si="329"/>
        <v>-1.8238417133312312E-2</v>
      </c>
      <c r="P306" s="17">
        <f t="shared" si="329"/>
        <v>1.9154809250659044E-2</v>
      </c>
      <c r="Q306" s="17">
        <f t="shared" si="329"/>
        <v>5.7634008818212568E-3</v>
      </c>
      <c r="R306" s="17">
        <f t="shared" si="329"/>
        <v>0</v>
      </c>
      <c r="S306" s="17">
        <f t="shared" si="329"/>
        <v>0</v>
      </c>
      <c r="T306" s="17">
        <f t="shared" si="329"/>
        <v>1.4286235313056173E-2</v>
      </c>
      <c r="U306" s="240">
        <v>0</v>
      </c>
      <c r="V306" s="240">
        <v>0</v>
      </c>
      <c r="W306" s="223">
        <f t="shared" ca="1" si="299"/>
        <v>1.3475123336896225E-3</v>
      </c>
      <c r="X306" s="223">
        <f>MMULT(N306:T306,'Parameters &amp; Main Results'!$B$12:$B$18)-'Parameters &amp; Main Results'!$B$22/12+MMULT(U306:V306,'Parameters &amp; Main Results'!$B$20:$B$21)</f>
        <v>1.3475123336896225E-3</v>
      </c>
      <c r="Y306" s="223">
        <f>MMULT(N306:T306,'Parameters &amp; Main Results'!$C$12:$C$18)-'Parameters &amp; Main Results'!$C$22/12+MMULT(U306:V306,'Parameters &amp; Main Results'!$C$20:$C$21)</f>
        <v>3.321552413641233E-3</v>
      </c>
      <c r="Z306" s="17">
        <f t="shared" ca="1" si="284"/>
        <v>1147.2161337670993</v>
      </c>
      <c r="AA306" s="70">
        <f ca="1">Z306/OFFSET(Z306,'Parameters &amp; Main Results'!$B$38,0)</f>
        <v>8.1705613364134599</v>
      </c>
      <c r="AB306" s="70">
        <f ca="1">SUMPRODUCT(Z306:OFFSET(Z306,'Parameters &amp; Main Results'!$B$38-1,0), 'Cash Flow Assist'!$P$11:OFFSET('Cash Flow Assist'!$P$11,'Parameters &amp; Main Results'!$B$38-1,0)  )/OFFSET(Z306,'Parameters &amp; Main Results'!$B$38,0)</f>
        <v>1921.6679353372335</v>
      </c>
      <c r="AC306" s="70">
        <f ca="1">SUMPRODUCT(Z306:OFFSET(Z306,'Parameters &amp; Main Results'!$B$38-1,0),'Parameters &amp; Main Results'!$B$42:OFFSET('Parameters &amp; Main Results'!$B$42,'Parameters &amp; Main Results'!$B$38-1,0)   )/OFFSET(Z306,'Parameters &amp; Main Results'!$B$38,0)</f>
        <v>0</v>
      </c>
      <c r="AD306" s="155">
        <f t="shared" si="4"/>
        <v>-7.6931732648592432E-2</v>
      </c>
      <c r="AE306" s="252">
        <f t="shared" ca="1" si="294"/>
        <v>327.15699999999998</v>
      </c>
      <c r="AF306" s="253">
        <f t="shared" ca="1" si="296"/>
        <v>2.56726892592853E-2</v>
      </c>
      <c r="AG306" s="258">
        <f t="shared" ca="1" si="297"/>
        <v>0</v>
      </c>
      <c r="AH306" s="227" t="str">
        <f ca="1">IF(SUM(AG306:OFFSET(AG306,(-HoldAggressiveTime-1),0,,))=0,"Defensive","Aggressive")</f>
        <v>Defensive</v>
      </c>
    </row>
    <row r="307" spans="1:34" ht="15" x14ac:dyDescent="0.2">
      <c r="A307">
        <f t="shared" si="15"/>
        <v>2</v>
      </c>
      <c r="B307">
        <f t="shared" si="16"/>
        <v>1896</v>
      </c>
      <c r="C307" s="70">
        <f t="shared" si="1"/>
        <v>1896.0833333333105</v>
      </c>
      <c r="D307" s="64" t="s">
        <v>115</v>
      </c>
      <c r="E307" s="151">
        <v>6.5650523999999999</v>
      </c>
      <c r="F307" s="152">
        <v>350.76490000000001</v>
      </c>
      <c r="G307" s="152">
        <v>276.84649999999999</v>
      </c>
      <c r="H307" s="152">
        <v>384.31933441000001</v>
      </c>
      <c r="I307" s="152">
        <v>350.76490000000001</v>
      </c>
      <c r="J307" s="152">
        <v>6.5650523999999999</v>
      </c>
      <c r="K307" s="152">
        <v>6.5650523999999999</v>
      </c>
      <c r="L307" s="152">
        <v>20.67</v>
      </c>
      <c r="M307" s="153">
        <v>17.51540335</v>
      </c>
      <c r="N307" s="17">
        <f t="shared" ref="N307:T307" si="330">F307/F306/$E307*$E306-1</f>
        <v>6.0473358608281735E-2</v>
      </c>
      <c r="O307" s="17">
        <f t="shared" si="330"/>
        <v>1.1955628969852583E-2</v>
      </c>
      <c r="P307" s="17">
        <f t="shared" si="330"/>
        <v>1.936159996515574E-2</v>
      </c>
      <c r="Q307" s="17">
        <f t="shared" si="330"/>
        <v>6.0473358608281735E-2</v>
      </c>
      <c r="R307" s="17">
        <f t="shared" si="330"/>
        <v>0</v>
      </c>
      <c r="S307" s="17">
        <f t="shared" si="330"/>
        <v>0</v>
      </c>
      <c r="T307" s="17">
        <f t="shared" si="330"/>
        <v>1.449203817474487E-2</v>
      </c>
      <c r="U307" s="240">
        <v>0</v>
      </c>
      <c r="V307" s="240">
        <v>0</v>
      </c>
      <c r="W307" s="223">
        <f t="shared" ca="1" si="299"/>
        <v>4.8429079992252391E-2</v>
      </c>
      <c r="X307" s="223">
        <f>MMULT(N307:T307,'Parameters &amp; Main Results'!$B$12:$B$18)-'Parameters &amp; Main Results'!$B$22/12+MMULT(U307:V307,'Parameters &amp; Main Results'!$B$20:$B$21)</f>
        <v>4.8429079992252391E-2</v>
      </c>
      <c r="Y307" s="223">
        <f>MMULT(N307:T307,'Parameters &amp; Main Results'!$C$12:$C$18)-'Parameters &amp; Main Results'!$C$22/12+MMULT(U307:V307,'Parameters &amp; Main Results'!$C$20:$C$21)</f>
        <v>5.5579918977772154E-2</v>
      </c>
      <c r="Z307" s="17">
        <f t="shared" ca="1" si="284"/>
        <v>1145.6723261772086</v>
      </c>
      <c r="AA307" s="70">
        <f ca="1">Z307/OFFSET(Z307,'Parameters &amp; Main Results'!$B$38,0)</f>
        <v>7.9150234235344978</v>
      </c>
      <c r="AB307" s="70">
        <f ca="1">SUMPRODUCT(Z307:OFFSET(Z307,'Parameters &amp; Main Results'!$B$38-1,0), 'Cash Flow Assist'!$P$11:OFFSET('Cash Flow Assist'!$P$11,'Parameters &amp; Main Results'!$B$38-1,0)  )/OFFSET(Z307,'Parameters &amp; Main Results'!$B$38,0)</f>
        <v>1857.1197475943377</v>
      </c>
      <c r="AC307" s="70">
        <f ca="1">SUMPRODUCT(Z307:OFFSET(Z307,'Parameters &amp; Main Results'!$B$38-1,0),'Parameters &amp; Main Results'!$B$42:OFFSET('Parameters &amp; Main Results'!$B$42,'Parameters &amp; Main Results'!$B$38-1,0)   )/OFFSET(Z307,'Parameters &amp; Main Results'!$B$38,0)</f>
        <v>0</v>
      </c>
      <c r="AD307" s="155">
        <f t="shared" si="4"/>
        <v>-2.1110694297125532E-2</v>
      </c>
      <c r="AE307" s="252">
        <f t="shared" ca="1" si="294"/>
        <v>316.98939999999999</v>
      </c>
      <c r="AF307" s="253">
        <f t="shared" ca="1" si="296"/>
        <v>0.10655088151212634</v>
      </c>
      <c r="AG307" s="258">
        <f t="shared" ca="1" si="297"/>
        <v>0</v>
      </c>
      <c r="AH307" s="227" t="str">
        <f ca="1">IF(SUM(AG307:OFFSET(AG307,(-HoldAggressiveTime-1),0,,))=0,"Defensive","Aggressive")</f>
        <v>Defensive</v>
      </c>
    </row>
    <row r="308" spans="1:34" ht="15" x14ac:dyDescent="0.2">
      <c r="A308">
        <f t="shared" si="15"/>
        <v>3</v>
      </c>
      <c r="B308">
        <f t="shared" si="16"/>
        <v>1896</v>
      </c>
      <c r="C308" s="70">
        <f t="shared" si="1"/>
        <v>1896.1666666666438</v>
      </c>
      <c r="D308" s="64" t="s">
        <v>115</v>
      </c>
      <c r="E308" s="151">
        <v>6.5650523999999999</v>
      </c>
      <c r="F308" s="152">
        <v>346.39800000000002</v>
      </c>
      <c r="G308" s="152">
        <v>280.79860000000002</v>
      </c>
      <c r="H308" s="152">
        <v>386.16406720999998</v>
      </c>
      <c r="I308" s="152">
        <v>346.39800000000002</v>
      </c>
      <c r="J308" s="152">
        <v>6.5650523999999999</v>
      </c>
      <c r="K308" s="152">
        <v>6.5650523999999999</v>
      </c>
      <c r="L308" s="152">
        <v>20.67</v>
      </c>
      <c r="M308" s="153">
        <v>17.23236271</v>
      </c>
      <c r="N308" s="17">
        <f t="shared" ref="N308:T308" si="331">F308/F307/$E308*$E307-1</f>
        <v>-1.2449649323521106E-2</v>
      </c>
      <c r="O308" s="17">
        <f t="shared" si="331"/>
        <v>1.4275419772328712E-2</v>
      </c>
      <c r="P308" s="17">
        <f t="shared" si="331"/>
        <v>4.7999999865526721E-3</v>
      </c>
      <c r="Q308" s="17">
        <f t="shared" si="331"/>
        <v>-1.2449649323521106E-2</v>
      </c>
      <c r="R308" s="17">
        <f t="shared" si="331"/>
        <v>0</v>
      </c>
      <c r="S308" s="17">
        <f t="shared" si="331"/>
        <v>0</v>
      </c>
      <c r="T308" s="17">
        <f t="shared" si="331"/>
        <v>0</v>
      </c>
      <c r="U308" s="240">
        <v>0</v>
      </c>
      <c r="V308" s="240">
        <v>0</v>
      </c>
      <c r="W308" s="223">
        <f t="shared" ca="1" si="299"/>
        <v>-6.5238197048417537E-3</v>
      </c>
      <c r="X308" s="223">
        <f>MMULT(N308:T308,'Parameters &amp; Main Results'!$B$12:$B$18)-'Parameters &amp; Main Results'!$B$22/12+MMULT(U308:V308,'Parameters &amp; Main Results'!$B$20:$B$21)</f>
        <v>-6.5238197048417537E-3</v>
      </c>
      <c r="Y308" s="223">
        <f>MMULT(N308:T308,'Parameters &amp; Main Results'!$C$12:$C$18)-'Parameters &amp; Main Results'!$C$22/12+MMULT(U308:V308,'Parameters &amp; Main Results'!$C$20:$C$21)</f>
        <v>-9.8188090806027913E-3</v>
      </c>
      <c r="Z308" s="17">
        <f t="shared" ca="1" si="284"/>
        <v>1092.7513820826819</v>
      </c>
      <c r="AA308" s="70">
        <f ca="1">Z308/OFFSET(Z308,'Parameters &amp; Main Results'!$B$38,0)</f>
        <v>7.4865750170830827</v>
      </c>
      <c r="AB308" s="70">
        <f ca="1">SUMPRODUCT(Z308:OFFSET(Z308,'Parameters &amp; Main Results'!$B$38-1,0), 'Cash Flow Assist'!$P$11:OFFSET('Cash Flow Assist'!$P$11,'Parameters &amp; Main Results'!$B$38-1,0)  )/OFFSET(Z308,'Parameters &amp; Main Results'!$B$38,0)</f>
        <v>1834.8045992373272</v>
      </c>
      <c r="AC308" s="70">
        <f ca="1">SUMPRODUCT(Z308:OFFSET(Z308,'Parameters &amp; Main Results'!$B$38-1,0),'Parameters &amp; Main Results'!$B$42:OFFSET('Parameters &amp; Main Results'!$B$42,'Parameters &amp; Main Results'!$B$38-1,0)   )/OFFSET(Z308,'Parameters &amp; Main Results'!$B$38,0)</f>
        <v>0</v>
      </c>
      <c r="AD308" s="155">
        <f t="shared" si="4"/>
        <v>-3.329752287967136E-2</v>
      </c>
      <c r="AE308" s="252">
        <f t="shared" ca="1" si="294"/>
        <v>311.78039999999999</v>
      </c>
      <c r="AF308" s="253">
        <f t="shared" ca="1" si="296"/>
        <v>0.11103199559690102</v>
      </c>
      <c r="AG308" s="258">
        <f t="shared" ca="1" si="297"/>
        <v>0</v>
      </c>
      <c r="AH308" s="227" t="str">
        <f ca="1">IF(SUM(AG308:OFFSET(AG308,(-HoldAggressiveTime-1),0,,))=0,"Defensive","Aggressive")</f>
        <v>Defensive</v>
      </c>
    </row>
    <row r="309" spans="1:34" ht="15" x14ac:dyDescent="0.2">
      <c r="A309">
        <f t="shared" si="15"/>
        <v>4</v>
      </c>
      <c r="B309">
        <f t="shared" si="16"/>
        <v>1896</v>
      </c>
      <c r="C309" s="70">
        <f t="shared" si="1"/>
        <v>1896.249999999977</v>
      </c>
      <c r="D309" s="64" t="s">
        <v>115</v>
      </c>
      <c r="E309" s="151">
        <v>6.4699033100000003</v>
      </c>
      <c r="F309" s="152">
        <v>350.73250000000002</v>
      </c>
      <c r="G309" s="152">
        <v>284.14850000000001</v>
      </c>
      <c r="H309" s="152">
        <v>388.01765474000001</v>
      </c>
      <c r="I309" s="152">
        <v>350.73250000000002</v>
      </c>
      <c r="J309" s="152">
        <v>6.4699033100000003</v>
      </c>
      <c r="K309" s="152">
        <v>6.4699033100000003</v>
      </c>
      <c r="L309" s="152">
        <v>20.67</v>
      </c>
      <c r="M309" s="153">
        <v>17.643699380000001</v>
      </c>
      <c r="N309" s="17">
        <f t="shared" ref="N309:T309" si="332">F309/F308/$E309*$E308-1</f>
        <v>2.7403501387867735E-2</v>
      </c>
      <c r="O309" s="17">
        <f t="shared" si="332"/>
        <v>2.6811764966947038E-2</v>
      </c>
      <c r="P309" s="17">
        <f t="shared" si="332"/>
        <v>1.9577006885079573E-2</v>
      </c>
      <c r="Q309" s="17">
        <f t="shared" si="332"/>
        <v>2.7403501387867735E-2</v>
      </c>
      <c r="R309" s="17">
        <f t="shared" si="332"/>
        <v>0</v>
      </c>
      <c r="S309" s="17">
        <f t="shared" si="332"/>
        <v>0</v>
      </c>
      <c r="T309" s="17">
        <f t="shared" si="332"/>
        <v>1.4706416068527073E-2</v>
      </c>
      <c r="U309" s="240">
        <v>0</v>
      </c>
      <c r="V309" s="240">
        <v>0</v>
      </c>
      <c r="W309" s="223">
        <f t="shared" ca="1" si="299"/>
        <v>2.6608633171049896E-2</v>
      </c>
      <c r="X309" s="223">
        <f>MMULT(N309:T309,'Parameters &amp; Main Results'!$B$12:$B$18)-'Parameters &amp; Main Results'!$B$22/12+MMULT(U309:V309,'Parameters &amp; Main Results'!$B$20:$B$21)</f>
        <v>2.6608633171049896E-2</v>
      </c>
      <c r="Y309" s="223">
        <f>MMULT(N309:T309,'Parameters &amp; Main Results'!$C$12:$C$18)-'Parameters &amp; Main Results'!$C$22/12+MMULT(U309:V309,'Parameters &amp; Main Results'!$C$20:$C$21)</f>
        <v>2.7302661079109E-2</v>
      </c>
      <c r="Z309" s="17">
        <f t="shared" ca="1" si="284"/>
        <v>1099.927108225211</v>
      </c>
      <c r="AA309" s="70">
        <f ca="1">Z309/OFFSET(Z309,'Parameters &amp; Main Results'!$B$38,0)</f>
        <v>7.5574344588036446</v>
      </c>
      <c r="AB309" s="70">
        <f ca="1">SUMPRODUCT(Z309:OFFSET(Z309,'Parameters &amp; Main Results'!$B$38-1,0), 'Cash Flow Assist'!$P$11:OFFSET('Cash Flow Assist'!$P$11,'Parameters &amp; Main Results'!$B$38-1,0)  )/OFFSET(Z309,'Parameters &amp; Main Results'!$B$38,0)</f>
        <v>1833.5823018785197</v>
      </c>
      <c r="AC309" s="70">
        <f ca="1">SUMPRODUCT(Z309:OFFSET(Z309,'Parameters &amp; Main Results'!$B$38-1,0),'Parameters &amp; Main Results'!$B$42:OFFSET('Parameters &amp; Main Results'!$B$42,'Parameters &amp; Main Results'!$B$38-1,0)   )/OFFSET(Z309,'Parameters &amp; Main Results'!$B$38,0)</f>
        <v>0</v>
      </c>
      <c r="AD309" s="155">
        <f t="shared" si="4"/>
        <v>-6.8064902062492383E-3</v>
      </c>
      <c r="AE309" s="252">
        <f t="shared" ca="1" si="294"/>
        <v>317.31459999999998</v>
      </c>
      <c r="AF309" s="253">
        <f t="shared" ca="1" si="296"/>
        <v>0.10531472551215744</v>
      </c>
      <c r="AG309" s="258">
        <f t="shared" ca="1" si="297"/>
        <v>0</v>
      </c>
      <c r="AH309" s="227" t="str">
        <f ca="1">IF(SUM(AG309:OFFSET(AG309,(-HoldAggressiveTime-1),0,,))=0,"Defensive","Aggressive")</f>
        <v>Defensive</v>
      </c>
    </row>
    <row r="310" spans="1:34" ht="15" x14ac:dyDescent="0.2">
      <c r="A310">
        <f t="shared" si="15"/>
        <v>5</v>
      </c>
      <c r="B310">
        <f t="shared" si="16"/>
        <v>1896</v>
      </c>
      <c r="C310" s="70">
        <f t="shared" si="1"/>
        <v>1896.3333333333103</v>
      </c>
      <c r="D310" s="64" t="s">
        <v>115</v>
      </c>
      <c r="E310" s="151">
        <v>6.3747542199999998</v>
      </c>
      <c r="F310" s="152">
        <v>350.28019999999998</v>
      </c>
      <c r="G310" s="152">
        <v>283.15480000000002</v>
      </c>
      <c r="H310" s="152">
        <v>389.88013948000003</v>
      </c>
      <c r="I310" s="152">
        <v>350.28019999999998</v>
      </c>
      <c r="J310" s="152">
        <v>6.3747542199999998</v>
      </c>
      <c r="K310" s="152">
        <v>6.3747542199999998</v>
      </c>
      <c r="L310" s="152">
        <v>20.67</v>
      </c>
      <c r="M310" s="153">
        <v>17.828266889999998</v>
      </c>
      <c r="N310" s="17">
        <f t="shared" ref="N310:T310" si="333">F310/F309/$E310*$E309-1</f>
        <v>1.361708783450899E-2</v>
      </c>
      <c r="O310" s="17">
        <f t="shared" si="333"/>
        <v>1.1376610166247358E-2</v>
      </c>
      <c r="P310" s="17">
        <f t="shared" si="333"/>
        <v>1.9797567323640797E-2</v>
      </c>
      <c r="Q310" s="17">
        <f t="shared" si="333"/>
        <v>1.361708783450899E-2</v>
      </c>
      <c r="R310" s="17">
        <f t="shared" si="333"/>
        <v>0</v>
      </c>
      <c r="S310" s="17">
        <f t="shared" si="333"/>
        <v>0</v>
      </c>
      <c r="T310" s="17">
        <f t="shared" si="333"/>
        <v>1.4925922900914657E-2</v>
      </c>
      <c r="U310" s="240">
        <v>0</v>
      </c>
      <c r="V310" s="240">
        <v>0</v>
      </c>
      <c r="W310" s="223">
        <f t="shared" ca="1" si="299"/>
        <v>1.319276738751028E-2</v>
      </c>
      <c r="X310" s="223">
        <f>MMULT(N310:T310,'Parameters &amp; Main Results'!$B$12:$B$18)-'Parameters &amp; Main Results'!$B$22/12+MMULT(U310:V310,'Parameters &amp; Main Results'!$B$20:$B$21)</f>
        <v>1.319276738751028E-2</v>
      </c>
      <c r="Y310" s="223">
        <f>MMULT(N310:T310,'Parameters &amp; Main Results'!$C$12:$C$18)-'Parameters &amp; Main Results'!$C$22/12+MMULT(U310:V310,'Parameters &amp; Main Results'!$C$20:$C$21)</f>
        <v>1.3351373401016159E-2</v>
      </c>
      <c r="Z310" s="17">
        <f t="shared" ca="1" si="284"/>
        <v>1071.4181360697216</v>
      </c>
      <c r="AA310" s="70">
        <f ca="1">Z310/OFFSET(Z310,'Parameters &amp; Main Results'!$B$38,0)</f>
        <v>7.0010224136750674</v>
      </c>
      <c r="AB310" s="70">
        <f ca="1">SUMPRODUCT(Z310:OFFSET(Z310,'Parameters &amp; Main Results'!$B$38-1,0), 'Cash Flow Assist'!$P$11:OFFSET('Cash Flow Assist'!$P$11,'Parameters &amp; Main Results'!$B$38-1,0)  )/OFFSET(Z310,'Parameters &amp; Main Results'!$B$38,0)</f>
        <v>1737.5465529255671</v>
      </c>
      <c r="AC310" s="70">
        <f ca="1">SUMPRODUCT(Z310:OFFSET(Z310,'Parameters &amp; Main Results'!$B$38-1,0),'Parameters &amp; Main Results'!$B$42:OFFSET('Parameters &amp; Main Results'!$B$42,'Parameters &amp; Main Results'!$B$38-1,0)   )/OFFSET(Z310,'Parameters &amp; Main Results'!$B$38,0)</f>
        <v>0</v>
      </c>
      <c r="AD310" s="155">
        <f t="shared" si="4"/>
        <v>0</v>
      </c>
      <c r="AE310" s="252">
        <f t="shared" ca="1" si="294"/>
        <v>327.93880000000001</v>
      </c>
      <c r="AF310" s="253">
        <f t="shared" ca="1" si="296"/>
        <v>6.8126735842175323E-2</v>
      </c>
      <c r="AG310" s="258">
        <f t="shared" ca="1" si="297"/>
        <v>0</v>
      </c>
      <c r="AH310" s="227" t="str">
        <f ca="1">IF(SUM(AG310:OFFSET(AG310,(-HoldAggressiveTime-1),0,,))=0,"Defensive","Aggressive")</f>
        <v>Defensive</v>
      </c>
    </row>
    <row r="311" spans="1:34" ht="15" x14ac:dyDescent="0.2">
      <c r="A311">
        <f t="shared" si="15"/>
        <v>6</v>
      </c>
      <c r="B311">
        <f t="shared" si="16"/>
        <v>1896</v>
      </c>
      <c r="C311" s="70">
        <f t="shared" si="1"/>
        <v>1896.4166666666436</v>
      </c>
      <c r="D311" s="64" t="s">
        <v>115</v>
      </c>
      <c r="E311" s="151">
        <v>6.2796132199999999</v>
      </c>
      <c r="F311" s="152">
        <v>345.07510000000002</v>
      </c>
      <c r="G311" s="152">
        <v>284.40899999999999</v>
      </c>
      <c r="H311" s="152">
        <v>391.75156414999998</v>
      </c>
      <c r="I311" s="152">
        <v>345.07510000000002</v>
      </c>
      <c r="J311" s="152">
        <v>6.2796132199999999</v>
      </c>
      <c r="K311" s="152">
        <v>6.2796132199999999</v>
      </c>
      <c r="L311" s="152">
        <v>20.67</v>
      </c>
      <c r="M311" s="153">
        <v>17.77757862</v>
      </c>
      <c r="N311" s="17">
        <f t="shared" ref="N311:T311" si="334">F311/F310/$E311*$E310-1</f>
        <v>6.5818206286483161E-5</v>
      </c>
      <c r="O311" s="17">
        <f t="shared" si="334"/>
        <v>1.9647261676997374E-2</v>
      </c>
      <c r="P311" s="17">
        <f t="shared" si="334"/>
        <v>2.0023497603903095E-2</v>
      </c>
      <c r="Q311" s="17">
        <f t="shared" si="334"/>
        <v>6.5818206286483161E-5</v>
      </c>
      <c r="R311" s="17">
        <f t="shared" si="334"/>
        <v>0</v>
      </c>
      <c r="S311" s="17">
        <f t="shared" si="334"/>
        <v>0</v>
      </c>
      <c r="T311" s="17">
        <f t="shared" si="334"/>
        <v>1.515077388794972E-2</v>
      </c>
      <c r="U311" s="240">
        <v>0</v>
      </c>
      <c r="V311" s="240">
        <v>0</v>
      </c>
      <c r="W311" s="223">
        <f t="shared" ca="1" si="299"/>
        <v>4.6946880178451575E-3</v>
      </c>
      <c r="X311" s="223">
        <f>MMULT(N311:T311,'Parameters &amp; Main Results'!$B$12:$B$18)-'Parameters &amp; Main Results'!$B$22/12+MMULT(U311:V311,'Parameters &amp; Main Results'!$B$20:$B$21)</f>
        <v>4.6946880178451575E-3</v>
      </c>
      <c r="Y311" s="223">
        <f>MMULT(N311:T311,'Parameters &amp; Main Results'!$C$12:$C$18)-'Parameters &amp; Main Results'!$C$22/12+MMULT(U311:V311,'Parameters &amp; Main Results'!$C$20:$C$21)</f>
        <v>1.9822958866909054E-3</v>
      </c>
      <c r="Z311" s="17">
        <f t="shared" ca="1" si="284"/>
        <v>1057.4672170551946</v>
      </c>
      <c r="AA311" s="70">
        <f ca="1">Z311/OFFSET(Z311,'Parameters &amp; Main Results'!$B$38,0)</f>
        <v>6.9083223897309249</v>
      </c>
      <c r="AB311" s="70">
        <f ca="1">SUMPRODUCT(Z311:OFFSET(Z311,'Parameters &amp; Main Results'!$B$38-1,0), 'Cash Flow Assist'!$P$11:OFFSET('Cash Flow Assist'!$P$11,'Parameters &amp; Main Results'!$B$38-1,0)  )/OFFSET(Z311,'Parameters &amp; Main Results'!$B$38,0)</f>
        <v>1731.1596665288218</v>
      </c>
      <c r="AC311" s="70">
        <f ca="1">SUMPRODUCT(Z311:OFFSET(Z311,'Parameters &amp; Main Results'!$B$38-1,0),'Parameters &amp; Main Results'!$B$42:OFFSET('Parameters &amp; Main Results'!$B$42,'Parameters &amp; Main Results'!$B$38-1,0)   )/OFFSET(Z311,'Parameters &amp; Main Results'!$B$38,0)</f>
        <v>0</v>
      </c>
      <c r="AD311" s="155">
        <f t="shared" si="4"/>
        <v>0</v>
      </c>
      <c r="AE311" s="252">
        <f t="shared" ca="1" si="294"/>
        <v>333.51170000000002</v>
      </c>
      <c r="AF311" s="253">
        <f t="shared" ca="1" si="296"/>
        <v>3.4671647201582438E-2</v>
      </c>
      <c r="AG311" s="258">
        <f t="shared" ca="1" si="297"/>
        <v>0</v>
      </c>
      <c r="AH311" s="227" t="str">
        <f ca="1">IF(SUM(AG311:OFFSET(AG311,(-HoldAggressiveTime-1),0,,))=0,"Defensive","Aggressive")</f>
        <v>Defensive</v>
      </c>
    </row>
    <row r="312" spans="1:34" ht="15" x14ac:dyDescent="0.2">
      <c r="A312">
        <f t="shared" si="15"/>
        <v>7</v>
      </c>
      <c r="B312">
        <f t="shared" si="16"/>
        <v>1896</v>
      </c>
      <c r="C312" s="70">
        <f t="shared" si="1"/>
        <v>1896.4999999999768</v>
      </c>
      <c r="D312" s="64" t="s">
        <v>115</v>
      </c>
      <c r="E312" s="151">
        <v>6.2796132199999999</v>
      </c>
      <c r="F312" s="152">
        <v>323.88159999999999</v>
      </c>
      <c r="G312" s="152">
        <v>278.99990000000003</v>
      </c>
      <c r="H312" s="152">
        <v>393.63197165999998</v>
      </c>
      <c r="I312" s="152">
        <v>323.88159999999999</v>
      </c>
      <c r="J312" s="152">
        <v>6.2796132199999999</v>
      </c>
      <c r="K312" s="152">
        <v>6.2796132199999999</v>
      </c>
      <c r="L312" s="152">
        <v>20.67</v>
      </c>
      <c r="M312" s="153">
        <v>16.637100100000001</v>
      </c>
      <c r="N312" s="17">
        <f t="shared" ref="N312:T312" si="335">F312/F311/$E312*$E311-1</f>
        <v>-6.1417065444594576E-2</v>
      </c>
      <c r="O312" s="17">
        <f t="shared" si="335"/>
        <v>-1.9018737100443217E-2</v>
      </c>
      <c r="P312" s="17">
        <f t="shared" si="335"/>
        <v>4.800000005309446E-3</v>
      </c>
      <c r="Q312" s="17">
        <f t="shared" si="335"/>
        <v>-6.1417065444594576E-2</v>
      </c>
      <c r="R312" s="17">
        <f t="shared" si="335"/>
        <v>0</v>
      </c>
      <c r="S312" s="17">
        <f t="shared" si="335"/>
        <v>0</v>
      </c>
      <c r="T312" s="17">
        <f t="shared" si="335"/>
        <v>0</v>
      </c>
      <c r="U312" s="240">
        <v>0</v>
      </c>
      <c r="V312" s="240">
        <v>0</v>
      </c>
      <c r="W312" s="223">
        <f t="shared" ca="1" si="299"/>
        <v>-4.9908213170201242E-2</v>
      </c>
      <c r="X312" s="223">
        <f>MMULT(N312:T312,'Parameters &amp; Main Results'!$B$12:$B$18)-'Parameters &amp; Main Results'!$B$22/12+MMULT(U312:V312,'Parameters &amp; Main Results'!$B$20:$B$21)</f>
        <v>-4.9908213170201242E-2</v>
      </c>
      <c r="Y312" s="223">
        <f>MMULT(N312:T312,'Parameters &amp; Main Results'!$C$12:$C$18)-'Parameters &amp; Main Results'!$C$22/12+MMULT(U312:V312,'Parameters &amp; Main Results'!$C$20:$C$21)</f>
        <v>-5.7218899276846112E-2</v>
      </c>
      <c r="Z312" s="17">
        <f t="shared" ca="1" si="284"/>
        <v>1052.5259361542601</v>
      </c>
      <c r="AA312" s="70">
        <f ca="1">Z312/OFFSET(Z312,'Parameters &amp; Main Results'!$B$38,0)</f>
        <v>7.0532730301579143</v>
      </c>
      <c r="AB312" s="70">
        <f ca="1">SUMPRODUCT(Z312:OFFSET(Z312,'Parameters &amp; Main Results'!$B$38-1,0), 'Cash Flow Assist'!$P$11:OFFSET('Cash Flow Assist'!$P$11,'Parameters &amp; Main Results'!$B$38-1,0)  )/OFFSET(Z312,'Parameters &amp; Main Results'!$B$38,0)</f>
        <v>1769.7200839278257</v>
      </c>
      <c r="AC312" s="70">
        <f ca="1">SUMPRODUCT(Z312:OFFSET(Z312,'Parameters &amp; Main Results'!$B$38-1,0),'Parameters &amp; Main Results'!$B$42:OFFSET('Parameters &amp; Main Results'!$B$42,'Parameters &amp; Main Results'!$B$38-1,0)   )/OFFSET(Z312,'Parameters &amp; Main Results'!$B$38,0)</f>
        <v>0</v>
      </c>
      <c r="AD312" s="155">
        <f t="shared" si="4"/>
        <v>-6.1417065444594576E-2</v>
      </c>
      <c r="AE312" s="252">
        <f t="shared" ca="1" si="294"/>
        <v>322.31760000000003</v>
      </c>
      <c r="AF312" s="253">
        <f t="shared" ca="1" si="296"/>
        <v>4.8523568058336389E-3</v>
      </c>
      <c r="AG312" s="258">
        <f t="shared" ca="1" si="297"/>
        <v>0</v>
      </c>
      <c r="AH312" s="227" t="str">
        <f ca="1">IF(SUM(AG312:OFFSET(AG312,(-HoldAggressiveTime-1),0,,))=0,"Defensive","Aggressive")</f>
        <v>Defensive</v>
      </c>
    </row>
    <row r="313" spans="1:34" ht="15" x14ac:dyDescent="0.2">
      <c r="A313">
        <f t="shared" si="15"/>
        <v>8</v>
      </c>
      <c r="B313">
        <f t="shared" si="16"/>
        <v>1896</v>
      </c>
      <c r="C313" s="70">
        <f t="shared" si="1"/>
        <v>1896.5833333333101</v>
      </c>
      <c r="D313" s="64" t="s">
        <v>115</v>
      </c>
      <c r="E313" s="151">
        <v>6.2796132199999999</v>
      </c>
      <c r="F313" s="152">
        <v>306.61869999999999</v>
      </c>
      <c r="G313" s="152">
        <v>274.03359999999998</v>
      </c>
      <c r="H313" s="152">
        <v>395.52140512</v>
      </c>
      <c r="I313" s="152">
        <v>306.61869999999999</v>
      </c>
      <c r="J313" s="152">
        <v>6.2796132199999999</v>
      </c>
      <c r="K313" s="152">
        <v>6.2796132199999999</v>
      </c>
      <c r="L313" s="152">
        <v>20.67</v>
      </c>
      <c r="M313" s="153">
        <v>15.703370550000001</v>
      </c>
      <c r="N313" s="17">
        <f t="shared" ref="N313:T313" si="336">F313/F312/$E313*$E312-1</f>
        <v>-5.3300033098515054E-2</v>
      </c>
      <c r="O313" s="17">
        <f t="shared" si="336"/>
        <v>-1.7800364802998292E-2</v>
      </c>
      <c r="P313" s="17">
        <f t="shared" si="336"/>
        <v>4.7999999899195345E-3</v>
      </c>
      <c r="Q313" s="17">
        <f t="shared" si="336"/>
        <v>-5.3300033098515054E-2</v>
      </c>
      <c r="R313" s="17">
        <f t="shared" si="336"/>
        <v>0</v>
      </c>
      <c r="S313" s="17">
        <f t="shared" si="336"/>
        <v>0</v>
      </c>
      <c r="T313" s="17">
        <f t="shared" si="336"/>
        <v>0</v>
      </c>
      <c r="U313" s="240">
        <v>0</v>
      </c>
      <c r="V313" s="240">
        <v>0</v>
      </c>
      <c r="W313" s="223">
        <f t="shared" ca="1" si="299"/>
        <v>-4.3576764451152619E-2</v>
      </c>
      <c r="X313" s="223">
        <f>MMULT(N313:T313,'Parameters &amp; Main Results'!$B$12:$B$18)-'Parameters &amp; Main Results'!$B$22/12+MMULT(U313:V313,'Parameters &amp; Main Results'!$B$20:$B$21)</f>
        <v>-4.3576764451152619E-2</v>
      </c>
      <c r="Y313" s="223">
        <f>MMULT(N313:T313,'Parameters &amp; Main Results'!$C$12:$C$18)-'Parameters &amp; Main Results'!$C$22/12+MMULT(U313:V313,'Parameters &amp; Main Results'!$C$20:$C$21)</f>
        <v>-4.9791732935630044E-2</v>
      </c>
      <c r="Z313" s="17">
        <f t="shared" ca="1" si="284"/>
        <v>1107.8150035021947</v>
      </c>
      <c r="AA313" s="70">
        <f ca="1">Z313/OFFSET(Z313,'Parameters &amp; Main Results'!$B$38,0)</f>
        <v>7.7810367117391364</v>
      </c>
      <c r="AB313" s="70">
        <f ca="1">SUMPRODUCT(Z313:OFFSET(Z313,'Parameters &amp; Main Results'!$B$38-1,0), 'Cash Flow Assist'!$P$11:OFFSET('Cash Flow Assist'!$P$11,'Parameters &amp; Main Results'!$B$38-1,0)  )/OFFSET(Z313,'Parameters &amp; Main Results'!$B$38,0)</f>
        <v>1848.5400950709968</v>
      </c>
      <c r="AC313" s="70">
        <f ca="1">SUMPRODUCT(Z313:OFFSET(Z313,'Parameters &amp; Main Results'!$B$38-1,0),'Parameters &amp; Main Results'!$B$42:OFFSET('Parameters &amp; Main Results'!$B$42,'Parameters &amp; Main Results'!$B$38-1,0)   )/OFFSET(Z313,'Parameters &amp; Main Results'!$B$38,0)</f>
        <v>0</v>
      </c>
      <c r="AD313" s="155">
        <f t="shared" si="4"/>
        <v>-0.11144356692209911</v>
      </c>
      <c r="AE313" s="252">
        <f t="shared" ca="1" si="294"/>
        <v>319.13310000000001</v>
      </c>
      <c r="AF313" s="253">
        <f t="shared" ca="1" si="296"/>
        <v>-3.9213732452071007E-2</v>
      </c>
      <c r="AG313" s="258">
        <f t="shared" ca="1" si="297"/>
        <v>0</v>
      </c>
      <c r="AH313" s="227" t="str">
        <f ca="1">IF(SUM(AG313:OFFSET(AG313,(-HoldAggressiveTime-1),0,,))=0,"Defensive","Aggressive")</f>
        <v>Defensive</v>
      </c>
    </row>
    <row r="314" spans="1:34" ht="15" x14ac:dyDescent="0.2">
      <c r="A314">
        <f t="shared" si="15"/>
        <v>9</v>
      </c>
      <c r="B314">
        <f t="shared" si="16"/>
        <v>1896</v>
      </c>
      <c r="C314" s="70">
        <f t="shared" si="1"/>
        <v>1896.6666666666433</v>
      </c>
      <c r="D314" s="64" t="s">
        <v>115</v>
      </c>
      <c r="E314" s="151">
        <v>6.2796132199999999</v>
      </c>
      <c r="F314" s="152">
        <v>323.88139999999999</v>
      </c>
      <c r="G314" s="152">
        <v>282.47460000000001</v>
      </c>
      <c r="H314" s="152">
        <v>397.41990786000002</v>
      </c>
      <c r="I314" s="152">
        <v>323.88139999999999</v>
      </c>
      <c r="J314" s="152">
        <v>6.2796132199999999</v>
      </c>
      <c r="K314" s="152">
        <v>6.2796132199999999</v>
      </c>
      <c r="L314" s="152">
        <v>20.67</v>
      </c>
      <c r="M314" s="153">
        <v>16.54433994</v>
      </c>
      <c r="N314" s="17">
        <f t="shared" ref="N314:T314" si="337">F314/F313/$E314*$E313-1</f>
        <v>5.6300219132101148E-2</v>
      </c>
      <c r="O314" s="17">
        <f t="shared" si="337"/>
        <v>3.0802792066374485E-2</v>
      </c>
      <c r="P314" s="17">
        <f t="shared" si="337"/>
        <v>4.7999999884305034E-3</v>
      </c>
      <c r="Q314" s="17">
        <f t="shared" si="337"/>
        <v>5.6300219132101148E-2</v>
      </c>
      <c r="R314" s="17">
        <f t="shared" si="337"/>
        <v>0</v>
      </c>
      <c r="S314" s="17">
        <f t="shared" si="337"/>
        <v>0</v>
      </c>
      <c r="T314" s="17">
        <f t="shared" si="337"/>
        <v>0</v>
      </c>
      <c r="U314" s="240">
        <v>0</v>
      </c>
      <c r="V314" s="240">
        <v>0</v>
      </c>
      <c r="W314" s="223">
        <f t="shared" ca="1" si="299"/>
        <v>4.8344056095684089E-2</v>
      </c>
      <c r="X314" s="223">
        <f>MMULT(N314:T314,'Parameters &amp; Main Results'!$B$12:$B$18)-'Parameters &amp; Main Results'!$B$22/12+MMULT(U314:V314,'Parameters &amp; Main Results'!$B$20:$B$21)</f>
        <v>4.8344056095684089E-2</v>
      </c>
      <c r="Y314" s="223">
        <f>MMULT(N314:T314,'Parameters &amp; Main Results'!$C$12:$C$18)-'Parameters &amp; Main Results'!$C$22/12+MMULT(U314:V314,'Parameters &amp; Main Results'!$C$20:$C$21)</f>
        <v>5.3708809758861817E-2</v>
      </c>
      <c r="Z314" s="17">
        <f t="shared" ca="1" si="284"/>
        <v>1158.28951276625</v>
      </c>
      <c r="AA314" s="70">
        <f ca="1">Z314/OFFSET(Z314,'Parameters &amp; Main Results'!$B$38,0)</f>
        <v>8.0011738374248953</v>
      </c>
      <c r="AB314" s="70">
        <f ca="1">SUMPRODUCT(Z314:OFFSET(Z314,'Parameters &amp; Main Results'!$B$38-1,0), 'Cash Flow Assist'!$P$11:OFFSET('Cash Flow Assist'!$P$11,'Parameters &amp; Main Results'!$B$38-1,0)  )/OFFSET(Z314,'Parameters &amp; Main Results'!$B$38,0)</f>
        <v>1811.3366508473412</v>
      </c>
      <c r="AC314" s="70">
        <f ca="1">SUMPRODUCT(Z314:OFFSET(Z314,'Parameters &amp; Main Results'!$B$38-1,0),'Parameters &amp; Main Results'!$B$42:OFFSET('Parameters &amp; Main Results'!$B$42,'Parameters &amp; Main Results'!$B$38-1,0)   )/OFFSET(Z314,'Parameters &amp; Main Results'!$B$38,0)</f>
        <v>0</v>
      </c>
      <c r="AD314" s="155">
        <f t="shared" si="4"/>
        <v>-6.1417645028575163E-2</v>
      </c>
      <c r="AE314" s="252">
        <f t="shared" ca="1" si="294"/>
        <v>313.72089999999997</v>
      </c>
      <c r="AF314" s="253">
        <f t="shared" ca="1" si="296"/>
        <v>3.2387067613283062E-2</v>
      </c>
      <c r="AG314" s="258">
        <f t="shared" ca="1" si="297"/>
        <v>0</v>
      </c>
      <c r="AH314" s="227" t="str">
        <f ca="1">IF(SUM(AG314:OFFSET(AG314,(-HoldAggressiveTime-1),0,,))=0,"Defensive","Aggressive")</f>
        <v>Defensive</v>
      </c>
    </row>
    <row r="315" spans="1:34" ht="15" x14ac:dyDescent="0.2">
      <c r="A315">
        <f t="shared" si="15"/>
        <v>10</v>
      </c>
      <c r="B315">
        <f t="shared" si="16"/>
        <v>1896</v>
      </c>
      <c r="C315" s="70">
        <f t="shared" si="1"/>
        <v>1896.7499999999766</v>
      </c>
      <c r="D315" s="64" t="s">
        <v>115</v>
      </c>
      <c r="E315" s="151">
        <v>6.4699033100000003</v>
      </c>
      <c r="F315" s="152">
        <v>332.29020000000003</v>
      </c>
      <c r="G315" s="152">
        <v>286.34039999999999</v>
      </c>
      <c r="H315" s="152">
        <v>399.32752341999998</v>
      </c>
      <c r="I315" s="152">
        <v>332.29020000000003</v>
      </c>
      <c r="J315" s="152">
        <v>6.4699033100000003</v>
      </c>
      <c r="K315" s="152">
        <v>6.4699033100000003</v>
      </c>
      <c r="L315" s="152">
        <v>20.67</v>
      </c>
      <c r="M315" s="153">
        <v>16.4388668</v>
      </c>
      <c r="N315" s="17">
        <f t="shared" ref="N315:T315" si="338">F315/F314/$E315*$E314-1</f>
        <v>-4.2125925602156666E-3</v>
      </c>
      <c r="O315" s="17">
        <f t="shared" si="338"/>
        <v>-1.6128615025084225E-2</v>
      </c>
      <c r="P315" s="17">
        <f t="shared" si="338"/>
        <v>-2.4752757318733609E-2</v>
      </c>
      <c r="Q315" s="17">
        <f t="shared" si="338"/>
        <v>-4.2125925602156666E-3</v>
      </c>
      <c r="R315" s="17">
        <f t="shared" si="338"/>
        <v>0</v>
      </c>
      <c r="S315" s="17">
        <f t="shared" si="338"/>
        <v>0</v>
      </c>
      <c r="T315" s="17">
        <f t="shared" si="338"/>
        <v>-2.9411581731968672E-2</v>
      </c>
      <c r="U315" s="240">
        <v>0</v>
      </c>
      <c r="V315" s="240">
        <v>0</v>
      </c>
      <c r="W315" s="223">
        <f t="shared" ca="1" si="299"/>
        <v>-7.897413178443698E-3</v>
      </c>
      <c r="X315" s="223">
        <f>MMULT(N315:T315,'Parameters &amp; Main Results'!$B$12:$B$18)-'Parameters &amp; Main Results'!$B$22/12+MMULT(U315:V315,'Parameters &amp; Main Results'!$B$20:$B$21)</f>
        <v>-7.897413178443698E-3</v>
      </c>
      <c r="Y315" s="223">
        <f>MMULT(N315:T315,'Parameters &amp; Main Results'!$C$12:$C$18)-'Parameters &amp; Main Results'!$C$22/12+MMULT(U315:V315,'Parameters &amp; Main Results'!$C$20:$C$21)</f>
        <v>-5.4458614733691891E-3</v>
      </c>
      <c r="Z315" s="17">
        <f t="shared" ca="1" si="284"/>
        <v>1104.8753565504369</v>
      </c>
      <c r="AA315" s="70">
        <f ca="1">Z315/OFFSET(Z315,'Parameters &amp; Main Results'!$B$38,0)</f>
        <v>7.5085147328005837</v>
      </c>
      <c r="AB315" s="70">
        <f ca="1">SUMPRODUCT(Z315:OFFSET(Z315,'Parameters &amp; Main Results'!$B$38-1,0), 'Cash Flow Assist'!$P$11:OFFSET('Cash Flow Assist'!$P$11,'Parameters &amp; Main Results'!$B$38-1,0)  )/OFFSET(Z315,'Parameters &amp; Main Results'!$B$38,0)</f>
        <v>1775.0944108624176</v>
      </c>
      <c r="AC315" s="70">
        <f ca="1">SUMPRODUCT(Z315:OFFSET(Z315,'Parameters &amp; Main Results'!$B$38-1,0),'Parameters &amp; Main Results'!$B$42:OFFSET('Parameters &amp; Main Results'!$B$42,'Parameters &amp; Main Results'!$B$38-1,0)   )/OFFSET(Z315,'Parameters &amp; Main Results'!$B$38,0)</f>
        <v>0</v>
      </c>
      <c r="AD315" s="155">
        <f t="shared" si="4"/>
        <v>-6.5371510074277439E-2</v>
      </c>
      <c r="AE315" s="252">
        <f t="shared" ca="1" si="294"/>
        <v>326.7713</v>
      </c>
      <c r="AF315" s="253">
        <f t="shared" ca="1" si="296"/>
        <v>1.6889182128295939E-2</v>
      </c>
      <c r="AG315" s="258">
        <f t="shared" ca="1" si="297"/>
        <v>0</v>
      </c>
      <c r="AH315" s="227" t="str">
        <f ca="1">IF(SUM(AG315:OFFSET(AG315,(-HoldAggressiveTime-1),0,,))=0,"Defensive","Aggressive")</f>
        <v>Defensive</v>
      </c>
    </row>
    <row r="316" spans="1:34" ht="15" x14ac:dyDescent="0.2">
      <c r="A316">
        <f t="shared" si="15"/>
        <v>11</v>
      </c>
      <c r="B316">
        <f t="shared" si="16"/>
        <v>1896</v>
      </c>
      <c r="C316" s="70">
        <f t="shared" si="1"/>
        <v>1896.8333333333098</v>
      </c>
      <c r="D316" s="64" t="s">
        <v>115</v>
      </c>
      <c r="E316" s="151">
        <v>6.6601933899999999</v>
      </c>
      <c r="F316" s="152">
        <v>356.13099999999997</v>
      </c>
      <c r="G316" s="152">
        <v>293.75</v>
      </c>
      <c r="H316" s="152">
        <v>401.24429554</v>
      </c>
      <c r="I316" s="152">
        <v>356.13099999999997</v>
      </c>
      <c r="J316" s="152">
        <v>6.6601933899999999</v>
      </c>
      <c r="K316" s="152">
        <v>6.6601933899999999</v>
      </c>
      <c r="L316" s="152">
        <v>20.67</v>
      </c>
      <c r="M316" s="153">
        <v>17.089425240000001</v>
      </c>
      <c r="N316" s="17">
        <f t="shared" ref="N316:T316" si="339">F316/F315/$E316*$E315-1</f>
        <v>4.112577073646051E-2</v>
      </c>
      <c r="O316" s="17">
        <f t="shared" si="339"/>
        <v>-3.433696374247508E-3</v>
      </c>
      <c r="P316" s="17">
        <f t="shared" si="339"/>
        <v>-2.3908396448098168E-2</v>
      </c>
      <c r="Q316" s="17">
        <f t="shared" si="339"/>
        <v>4.112577073646051E-2</v>
      </c>
      <c r="R316" s="17">
        <f t="shared" si="339"/>
        <v>0</v>
      </c>
      <c r="S316" s="17">
        <f t="shared" si="339"/>
        <v>0</v>
      </c>
      <c r="T316" s="17">
        <f t="shared" si="339"/>
        <v>-2.8571254445210581E-2</v>
      </c>
      <c r="U316" s="240">
        <v>0</v>
      </c>
      <c r="V316" s="240">
        <v>0</v>
      </c>
      <c r="W316" s="223">
        <f t="shared" ca="1" si="299"/>
        <v>2.8687359388568683E-2</v>
      </c>
      <c r="X316" s="223">
        <f>MMULT(N316:T316,'Parameters &amp; Main Results'!$B$12:$B$18)-'Parameters &amp; Main Results'!$B$22/12+MMULT(U316:V316,'Parameters &amp; Main Results'!$B$20:$B$21)</f>
        <v>2.8687359388568683E-2</v>
      </c>
      <c r="Y316" s="223">
        <f>MMULT(N316:T316,'Parameters &amp; Main Results'!$C$12:$C$18)-'Parameters &amp; Main Results'!$C$22/12+MMULT(U316:V316,'Parameters &amp; Main Results'!$C$20:$C$21)</f>
        <v>3.6628157358723046E-2</v>
      </c>
      <c r="Z316" s="17">
        <f t="shared" ca="1" si="284"/>
        <v>1113.6704724157366</v>
      </c>
      <c r="AA316" s="70">
        <f ca="1">Z316/OFFSET(Z316,'Parameters &amp; Main Results'!$B$38,0)</f>
        <v>7.1302206339628071</v>
      </c>
      <c r="AB316" s="70">
        <f ca="1">SUMPRODUCT(Z316:OFFSET(Z316,'Parameters &amp; Main Results'!$B$38-1,0), 'Cash Flow Assist'!$P$11:OFFSET('Cash Flow Assist'!$P$11,'Parameters &amp; Main Results'!$B$38-1,0)  )/OFFSET(Z316,'Parameters &amp; Main Results'!$B$38,0)</f>
        <v>1666.2174205118401</v>
      </c>
      <c r="AC316" s="70">
        <f ca="1">SUMPRODUCT(Z316:OFFSET(Z316,'Parameters &amp; Main Results'!$B$38-1,0),'Parameters &amp; Main Results'!$B$42:OFFSET('Parameters &amp; Main Results'!$B$42,'Parameters &amp; Main Results'!$B$38-1,0)   )/OFFSET(Z316,'Parameters &amp; Main Results'!$B$38,0)</f>
        <v>0</v>
      </c>
      <c r="AD316" s="155">
        <f t="shared" si="4"/>
        <v>-2.6934193073827828E-2</v>
      </c>
      <c r="AE316" s="252">
        <f t="shared" ca="1" si="294"/>
        <v>333.19470000000001</v>
      </c>
      <c r="AF316" s="253">
        <f t="shared" ca="1" si="296"/>
        <v>6.8837529528530797E-2</v>
      </c>
      <c r="AG316" s="258">
        <f t="shared" ca="1" si="297"/>
        <v>0</v>
      </c>
      <c r="AH316" s="227" t="str">
        <f ca="1">IF(SUM(AG316:OFFSET(AG316,(-HoldAggressiveTime-1),0,,))=0,"Defensive","Aggressive")</f>
        <v>Defensive</v>
      </c>
    </row>
    <row r="317" spans="1:34" ht="15" x14ac:dyDescent="0.2">
      <c r="A317">
        <f t="shared" si="15"/>
        <v>12</v>
      </c>
      <c r="B317">
        <f t="shared" si="16"/>
        <v>1896</v>
      </c>
      <c r="C317" s="70">
        <f t="shared" si="1"/>
        <v>1896.9166666666431</v>
      </c>
      <c r="D317" s="64" t="s">
        <v>115</v>
      </c>
      <c r="E317" s="151">
        <v>6.6601933899999999</v>
      </c>
      <c r="F317" s="152">
        <v>344.26830000000001</v>
      </c>
      <c r="G317" s="152">
        <v>295.185</v>
      </c>
      <c r="H317" s="152">
        <v>403.17026815000003</v>
      </c>
      <c r="I317" s="152">
        <v>344.26830000000001</v>
      </c>
      <c r="J317" s="152">
        <v>6.6601933899999999</v>
      </c>
      <c r="K317" s="152">
        <v>6.6601933899999999</v>
      </c>
      <c r="L317" s="152">
        <v>20.67</v>
      </c>
      <c r="M317" s="153">
        <v>16.501404180000002</v>
      </c>
      <c r="N317" s="17">
        <f t="shared" ref="N317:T317" si="340">F317/F316/$E317*$E316-1</f>
        <v>-3.330993370417068E-2</v>
      </c>
      <c r="O317" s="17">
        <f t="shared" si="340"/>
        <v>4.8851063829786767E-3</v>
      </c>
      <c r="P317" s="17">
        <f t="shared" si="340"/>
        <v>4.7999999785865999E-3</v>
      </c>
      <c r="Q317" s="17">
        <f t="shared" si="340"/>
        <v>-3.330993370417068E-2</v>
      </c>
      <c r="R317" s="17">
        <f t="shared" si="340"/>
        <v>0</v>
      </c>
      <c r="S317" s="17">
        <f t="shared" si="340"/>
        <v>0</v>
      </c>
      <c r="T317" s="17">
        <f t="shared" si="340"/>
        <v>0</v>
      </c>
      <c r="U317" s="240">
        <v>0</v>
      </c>
      <c r="V317" s="240">
        <v>0</v>
      </c>
      <c r="W317" s="223">
        <f t="shared" ca="1" si="299"/>
        <v>-2.4047095668198942E-2</v>
      </c>
      <c r="X317" s="223">
        <f>MMULT(N317:T317,'Parameters &amp; Main Results'!$B$12:$B$18)-'Parameters &amp; Main Results'!$B$22/12+MMULT(U317:V317,'Parameters &amp; Main Results'!$B$20:$B$21)</f>
        <v>-2.4047095668198942E-2</v>
      </c>
      <c r="Y317" s="223">
        <f>MMULT(N317:T317,'Parameters &amp; Main Results'!$C$12:$C$18)-'Parameters &amp; Main Results'!$C$22/12+MMULT(U317:V317,'Parameters &amp; Main Results'!$C$20:$C$21)</f>
        <v>-2.9532096362122413E-2</v>
      </c>
      <c r="Z317" s="17">
        <f t="shared" ca="1" si="284"/>
        <v>1082.6131596267307</v>
      </c>
      <c r="AA317" s="70">
        <f ca="1">Z317/OFFSET(Z317,'Parameters &amp; Main Results'!$B$38,0)</f>
        <v>6.6965163685263001</v>
      </c>
      <c r="AB317" s="70">
        <f ca="1">SUMPRODUCT(Z317:OFFSET(Z317,'Parameters &amp; Main Results'!$B$38-1,0), 'Cash Flow Assist'!$P$11:OFFSET('Cash Flow Assist'!$P$11,'Parameters &amp; Main Results'!$B$38-1,0)  )/OFFSET(Z317,'Parameters &amp; Main Results'!$B$38,0)</f>
        <v>1603.837154954899</v>
      </c>
      <c r="AC317" s="70">
        <f ca="1">SUMPRODUCT(Z317:OFFSET(Z317,'Parameters &amp; Main Results'!$B$38-1,0),'Parameters &amp; Main Results'!$B$42:OFFSET('Parameters &amp; Main Results'!$B$42,'Parameters &amp; Main Results'!$B$38-1,0)   )/OFFSET(Z317,'Parameters &amp; Main Results'!$B$38,0)</f>
        <v>0</v>
      </c>
      <c r="AD317" s="155">
        <f t="shared" si="4"/>
        <v>-5.9346950592333969E-2</v>
      </c>
      <c r="AE317" s="252">
        <f t="shared" ca="1" si="294"/>
        <v>324.01159999999999</v>
      </c>
      <c r="AF317" s="253">
        <f t="shared" ca="1" si="296"/>
        <v>6.2518440697802255E-2</v>
      </c>
      <c r="AG317" s="258">
        <f t="shared" ca="1" si="297"/>
        <v>0</v>
      </c>
      <c r="AH317" s="227" t="str">
        <f ca="1">IF(SUM(AG317:OFFSET(AG317,(-HoldAggressiveTime-1),0,,))=0,"Defensive","Aggressive")</f>
        <v>Defensive</v>
      </c>
    </row>
    <row r="318" spans="1:34" ht="15" x14ac:dyDescent="0.2">
      <c r="A318">
        <f t="shared" si="15"/>
        <v>1</v>
      </c>
      <c r="B318">
        <f t="shared" si="16"/>
        <v>1897</v>
      </c>
      <c r="C318" s="70">
        <f t="shared" si="1"/>
        <v>1896.9999999999764</v>
      </c>
      <c r="D318" s="64" t="s">
        <v>115</v>
      </c>
      <c r="E318" s="151">
        <v>6.4699033100000003</v>
      </c>
      <c r="F318" s="152">
        <v>345.41579999999999</v>
      </c>
      <c r="G318" s="152">
        <v>301.87139999999999</v>
      </c>
      <c r="H318" s="152">
        <v>404.32602292000001</v>
      </c>
      <c r="I318" s="152">
        <v>345.41579999999999</v>
      </c>
      <c r="J318" s="152">
        <v>6.4699033100000003</v>
      </c>
      <c r="K318" s="152">
        <v>6.4699033100000003</v>
      </c>
      <c r="L318" s="152">
        <v>20.67</v>
      </c>
      <c r="M318" s="153">
        <v>17.026521280000001</v>
      </c>
      <c r="N318" s="17">
        <f t="shared" ref="N318:T318" si="341">F318/F317/$E318*$E317-1</f>
        <v>3.2842769721558307E-2</v>
      </c>
      <c r="O318" s="17">
        <f t="shared" si="341"/>
        <v>5.272935578388438E-2</v>
      </c>
      <c r="P318" s="17">
        <f t="shared" si="341"/>
        <v>3.2362560052879186E-2</v>
      </c>
      <c r="Q318" s="17">
        <f t="shared" si="341"/>
        <v>3.2842769721558307E-2</v>
      </c>
      <c r="R318" s="17">
        <f t="shared" si="341"/>
        <v>0</v>
      </c>
      <c r="S318" s="17">
        <f t="shared" si="341"/>
        <v>0</v>
      </c>
      <c r="T318" s="17">
        <f t="shared" si="341"/>
        <v>2.9411580186350594E-2</v>
      </c>
      <c r="U318" s="240">
        <v>0</v>
      </c>
      <c r="V318" s="240">
        <v>0</v>
      </c>
      <c r="W318" s="223">
        <f t="shared" ca="1" si="299"/>
        <v>3.6606860790596468E-2</v>
      </c>
      <c r="X318" s="223">
        <f>MMULT(N318:T318,'Parameters &amp; Main Results'!$B$12:$B$18)-'Parameters &amp; Main Results'!$B$22/12+MMULT(U318:V318,'Parameters &amp; Main Results'!$B$20:$B$21)</f>
        <v>3.6606860790596468E-2</v>
      </c>
      <c r="Y318" s="223">
        <f>MMULT(N318:T318,'Parameters &amp; Main Results'!$C$12:$C$18)-'Parameters &amp; Main Results'!$C$22/12+MMULT(U318:V318,'Parameters &amp; Main Results'!$C$20:$C$21)</f>
        <v>3.4789761661124248E-2</v>
      </c>
      <c r="Z318" s="17">
        <f t="shared" ca="1" si="284"/>
        <v>1109.2883220302069</v>
      </c>
      <c r="AA318" s="70">
        <f ca="1">Z318/OFFSET(Z318,'Parameters &amp; Main Results'!$B$38,0)</f>
        <v>6.5959545795373158</v>
      </c>
      <c r="AB318" s="70">
        <f ca="1">SUMPRODUCT(Z318:OFFSET(Z318,'Parameters &amp; Main Results'!$B$38-1,0), 'Cash Flow Assist'!$P$11:OFFSET('Cash Flow Assist'!$P$11,'Parameters &amp; Main Results'!$B$38-1,0)  )/OFFSET(Z318,'Parameters &amp; Main Results'!$B$38,0)</f>
        <v>1536.2877855151078</v>
      </c>
      <c r="AC318" s="70">
        <f ca="1">SUMPRODUCT(Z318:OFFSET(Z318,'Parameters &amp; Main Results'!$B$38-1,0),'Parameters &amp; Main Results'!$B$42:OFFSET('Parameters &amp; Main Results'!$B$42,'Parameters &amp; Main Results'!$B$38-1,0)   )/OFFSET(Z318,'Parameters &amp; Main Results'!$B$38,0)</f>
        <v>0</v>
      </c>
      <c r="AD318" s="155">
        <f t="shared" si="4"/>
        <v>-2.8453299102756402E-2</v>
      </c>
      <c r="AE318" s="252">
        <f t="shared" ca="1" si="294"/>
        <v>325.2321</v>
      </c>
      <c r="AF318" s="253">
        <f t="shared" ca="1" si="296"/>
        <v>6.2059372368225604E-2</v>
      </c>
      <c r="AG318" s="258">
        <f t="shared" ca="1" si="297"/>
        <v>0</v>
      </c>
      <c r="AH318" s="227" t="str">
        <f ca="1">IF(SUM(AG318:OFFSET(AG318,(-HoldAggressiveTime-1),0,,))=0,"Defensive","Aggressive")</f>
        <v>Defensive</v>
      </c>
    </row>
    <row r="319" spans="1:34" ht="15" x14ac:dyDescent="0.2">
      <c r="A319">
        <f t="shared" si="15"/>
        <v>2</v>
      </c>
      <c r="B319">
        <f t="shared" si="16"/>
        <v>1897</v>
      </c>
      <c r="C319" s="70">
        <f t="shared" si="1"/>
        <v>1897.0833333333096</v>
      </c>
      <c r="D319" s="64" t="s">
        <v>115</v>
      </c>
      <c r="E319" s="151">
        <v>6.4699033100000003</v>
      </c>
      <c r="F319" s="152">
        <v>343.31639999999999</v>
      </c>
      <c r="G319" s="152">
        <v>304.09320000000002</v>
      </c>
      <c r="H319" s="152">
        <v>405.48509085000001</v>
      </c>
      <c r="I319" s="152">
        <v>343.31639999999999</v>
      </c>
      <c r="J319" s="152">
        <v>6.4699033100000003</v>
      </c>
      <c r="K319" s="152">
        <v>6.4699033100000003</v>
      </c>
      <c r="L319" s="152">
        <v>20.67</v>
      </c>
      <c r="M319" s="153">
        <v>16.894025880000001</v>
      </c>
      <c r="N319" s="17">
        <f t="shared" ref="N319:T319" si="342">F319/F318/$E319*$E318-1</f>
        <v>-6.077892209910396E-3</v>
      </c>
      <c r="O319" s="17">
        <f t="shared" si="342"/>
        <v>7.3600877724753211E-3</v>
      </c>
      <c r="P319" s="17">
        <f t="shared" si="342"/>
        <v>2.8666666608034852E-3</v>
      </c>
      <c r="Q319" s="17">
        <f t="shared" si="342"/>
        <v>-6.077892209910396E-3</v>
      </c>
      <c r="R319" s="17">
        <f t="shared" si="342"/>
        <v>0</v>
      </c>
      <c r="S319" s="17">
        <f t="shared" si="342"/>
        <v>0</v>
      </c>
      <c r="T319" s="17">
        <f t="shared" si="342"/>
        <v>0</v>
      </c>
      <c r="U319" s="240">
        <v>0</v>
      </c>
      <c r="V319" s="240">
        <v>0</v>
      </c>
      <c r="W319" s="223">
        <f t="shared" ca="1" si="299"/>
        <v>-3.1280682696043995E-3</v>
      </c>
      <c r="X319" s="223">
        <f>MMULT(N319:T319,'Parameters &amp; Main Results'!$B$12:$B$18)-'Parameters &amp; Main Results'!$B$22/12+MMULT(U319:V319,'Parameters &amp; Main Results'!$B$20:$B$21)</f>
        <v>-3.1280682696043995E-3</v>
      </c>
      <c r="Y319" s="223">
        <f>MMULT(N319:T319,'Parameters &amp; Main Results'!$C$12:$C$18)-'Parameters &amp; Main Results'!$C$22/12+MMULT(U319:V319,'Parameters &amp; Main Results'!$C$20:$C$21)</f>
        <v>-4.77576087833849E-3</v>
      </c>
      <c r="Z319" s="17">
        <f t="shared" ca="1" si="284"/>
        <v>1070.1147792753156</v>
      </c>
      <c r="AA319" s="70">
        <f ca="1">Z319/OFFSET(Z319,'Parameters &amp; Main Results'!$B$38,0)</f>
        <v>6.3811105949635749</v>
      </c>
      <c r="AB319" s="70">
        <f ca="1">SUMPRODUCT(Z319:OFFSET(Z319,'Parameters &amp; Main Results'!$B$38-1,0), 'Cash Flow Assist'!$P$11:OFFSET('Cash Flow Assist'!$P$11,'Parameters &amp; Main Results'!$B$38-1,0)  )/OFFSET(Z319,'Parameters &amp; Main Results'!$B$38,0)</f>
        <v>1535.0426929199541</v>
      </c>
      <c r="AC319" s="70">
        <f ca="1">SUMPRODUCT(Z319:OFFSET(Z319,'Parameters &amp; Main Results'!$B$38-1,0),'Parameters &amp; Main Results'!$B$42:OFFSET('Parameters &amp; Main Results'!$B$42,'Parameters &amp; Main Results'!$B$38-1,0)   )/OFFSET(Z319,'Parameters &amp; Main Results'!$B$38,0)</f>
        <v>0</v>
      </c>
      <c r="AD319" s="155">
        <f t="shared" si="4"/>
        <v>-3.435825522770386E-2</v>
      </c>
      <c r="AE319" s="252">
        <f t="shared" ca="1" si="294"/>
        <v>323.46440000000001</v>
      </c>
      <c r="AF319" s="253">
        <f t="shared" ca="1" si="296"/>
        <v>6.1373059910147687E-2</v>
      </c>
      <c r="AG319" s="258">
        <f t="shared" ca="1" si="297"/>
        <v>0</v>
      </c>
      <c r="AH319" s="227" t="str">
        <f ca="1">IF(SUM(AG319:OFFSET(AG319,(-HoldAggressiveTime-1),0,,))=0,"Defensive","Aggressive")</f>
        <v>Defensive</v>
      </c>
    </row>
    <row r="320" spans="1:34" ht="15" x14ac:dyDescent="0.2">
      <c r="A320">
        <f t="shared" si="15"/>
        <v>3</v>
      </c>
      <c r="B320">
        <f t="shared" si="16"/>
        <v>1897</v>
      </c>
      <c r="C320" s="70">
        <f t="shared" si="1"/>
        <v>1897.1666666666429</v>
      </c>
      <c r="D320" s="64" t="s">
        <v>115</v>
      </c>
      <c r="E320" s="151">
        <v>6.4699033100000003</v>
      </c>
      <c r="F320" s="152">
        <v>345.3107</v>
      </c>
      <c r="G320" s="152">
        <v>306.76749999999998</v>
      </c>
      <c r="H320" s="152">
        <v>406.64748144999999</v>
      </c>
      <c r="I320" s="152">
        <v>345.3107</v>
      </c>
      <c r="J320" s="152">
        <v>6.4699033100000003</v>
      </c>
      <c r="K320" s="152">
        <v>6.4699033100000003</v>
      </c>
      <c r="L320" s="152">
        <v>20.67</v>
      </c>
      <c r="M320" s="153">
        <v>16.95803072</v>
      </c>
      <c r="N320" s="17">
        <f t="shared" ref="N320:T320" si="343">F320/F319/$E320*$E319-1</f>
        <v>5.8089272752481769E-3</v>
      </c>
      <c r="O320" s="17">
        <f t="shared" si="343"/>
        <v>8.7943433131683069E-3</v>
      </c>
      <c r="P320" s="17">
        <f t="shared" si="343"/>
        <v>2.8666666820309494E-3</v>
      </c>
      <c r="Q320" s="17">
        <f t="shared" si="343"/>
        <v>5.8089272752481769E-3</v>
      </c>
      <c r="R320" s="17">
        <f t="shared" si="343"/>
        <v>0</v>
      </c>
      <c r="S320" s="17">
        <f t="shared" si="343"/>
        <v>0</v>
      </c>
      <c r="T320" s="17">
        <f t="shared" si="343"/>
        <v>0</v>
      </c>
      <c r="U320" s="240">
        <v>0</v>
      </c>
      <c r="V320" s="240">
        <v>0</v>
      </c>
      <c r="W320" s="223">
        <f t="shared" ca="1" si="299"/>
        <v>6.073897452403128E-3</v>
      </c>
      <c r="X320" s="223">
        <f>MMULT(N320:T320,'Parameters &amp; Main Results'!$B$12:$B$18)-'Parameters &amp; Main Results'!$B$22/12+MMULT(U320:V320,'Parameters &amp; Main Results'!$B$20:$B$21)</f>
        <v>6.073897452403128E-3</v>
      </c>
      <c r="Y320" s="223">
        <f>MMULT(N320:T320,'Parameters &amp; Main Results'!$C$12:$C$18)-'Parameters &amp; Main Results'!$C$22/12+MMULT(U320:V320,'Parameters &amp; Main Results'!$C$20:$C$21)</f>
        <v>6.0658022123735236E-3</v>
      </c>
      <c r="Z320" s="17">
        <f t="shared" ca="1" si="284"/>
        <v>1073.4726750885475</v>
      </c>
      <c r="AA320" s="70">
        <f ca="1">Z320/OFFSET(Z320,'Parameters &amp; Main Results'!$B$38,0)</f>
        <v>6.2338886015170081</v>
      </c>
      <c r="AB320" s="70">
        <f ca="1">SUMPRODUCT(Z320:OFFSET(Z320,'Parameters &amp; Main Results'!$B$38-1,0), 'Cash Flow Assist'!$P$11:OFFSET('Cash Flow Assist'!$P$11,'Parameters &amp; Main Results'!$B$38-1,0)  )/OFFSET(Z320,'Parameters &amp; Main Results'!$B$38,0)</f>
        <v>1489.6954558853108</v>
      </c>
      <c r="AC320" s="70">
        <f ca="1">SUMPRODUCT(Z320:OFFSET(Z320,'Parameters &amp; Main Results'!$B$38-1,0),'Parameters &amp; Main Results'!$B$42:OFFSET('Parameters &amp; Main Results'!$B$42,'Parameters &amp; Main Results'!$B$38-1,0)   )/OFFSET(Z320,'Parameters &amp; Main Results'!$B$38,0)</f>
        <v>0</v>
      </c>
      <c r="AD320" s="155">
        <f t="shared" si="4"/>
        <v>-2.8748912558377859E-2</v>
      </c>
      <c r="AE320" s="252">
        <f t="shared" ca="1" si="294"/>
        <v>320.91809999999998</v>
      </c>
      <c r="AF320" s="253">
        <f t="shared" ca="1" si="296"/>
        <v>7.6008800999382758E-2</v>
      </c>
      <c r="AG320" s="258">
        <f t="shared" ca="1" si="297"/>
        <v>0</v>
      </c>
      <c r="AH320" s="227" t="str">
        <f ca="1">IF(SUM(AG320:OFFSET(AG320,(-HoldAggressiveTime-1),0,,))=0,"Defensive","Aggressive")</f>
        <v>Defensive</v>
      </c>
    </row>
    <row r="321" spans="1:34" ht="15" x14ac:dyDescent="0.2">
      <c r="A321">
        <f t="shared" si="15"/>
        <v>4</v>
      </c>
      <c r="B321">
        <f t="shared" si="16"/>
        <v>1897</v>
      </c>
      <c r="C321" s="70">
        <f t="shared" si="1"/>
        <v>1897.2499999999761</v>
      </c>
      <c r="D321" s="64" t="s">
        <v>115</v>
      </c>
      <c r="E321" s="151">
        <v>6.3747542199999998</v>
      </c>
      <c r="F321" s="152">
        <v>335.75130000000001</v>
      </c>
      <c r="G321" s="152">
        <v>309.30900000000003</v>
      </c>
      <c r="H321" s="152">
        <v>407.81320423</v>
      </c>
      <c r="I321" s="152">
        <v>335.75130000000001</v>
      </c>
      <c r="J321" s="152">
        <v>6.3747542199999998</v>
      </c>
      <c r="K321" s="152">
        <v>6.3747542199999998</v>
      </c>
      <c r="L321" s="152">
        <v>20.67</v>
      </c>
      <c r="M321" s="153">
        <v>16.696857430000001</v>
      </c>
      <c r="N321" s="17">
        <f t="shared" ref="N321:T321" si="344">F321/F320/$E321*$E320-1</f>
        <v>-1.3170753128466939E-2</v>
      </c>
      <c r="O321" s="17">
        <f t="shared" si="344"/>
        <v>2.3334356757345631E-2</v>
      </c>
      <c r="P321" s="17">
        <f t="shared" si="344"/>
        <v>1.7835377212839454E-2</v>
      </c>
      <c r="Q321" s="17">
        <f t="shared" si="344"/>
        <v>-1.3170753128466939E-2</v>
      </c>
      <c r="R321" s="17">
        <f t="shared" si="344"/>
        <v>0</v>
      </c>
      <c r="S321" s="17">
        <f t="shared" si="344"/>
        <v>0</v>
      </c>
      <c r="T321" s="17">
        <f t="shared" si="344"/>
        <v>1.4925922900914657E-2</v>
      </c>
      <c r="U321" s="240">
        <v>0</v>
      </c>
      <c r="V321" s="240">
        <v>0</v>
      </c>
      <c r="W321" s="223">
        <f t="shared" ca="1" si="299"/>
        <v>-4.5065640165020101E-3</v>
      </c>
      <c r="X321" s="223">
        <f>MMULT(N321:T321,'Parameters &amp; Main Results'!$B$12:$B$18)-'Parameters &amp; Main Results'!$B$22/12+MMULT(U321:V321,'Parameters &amp; Main Results'!$B$20:$B$21)</f>
        <v>-4.5065640165020101E-3</v>
      </c>
      <c r="Y321" s="223">
        <f>MMULT(N321:T321,'Parameters &amp; Main Results'!$C$12:$C$18)-'Parameters &amp; Main Results'!$C$22/12+MMULT(U321:V321,'Parameters &amp; Main Results'!$C$20:$C$21)</f>
        <v>-9.5619088065523484E-3</v>
      </c>
      <c r="Z321" s="17">
        <f t="shared" ca="1" si="284"/>
        <v>1066.9918758520748</v>
      </c>
      <c r="AA321" s="70">
        <f ca="1">Z321/OFFSET(Z321,'Parameters &amp; Main Results'!$B$38,0)</f>
        <v>5.8806665005767389</v>
      </c>
      <c r="AB321" s="70">
        <f ca="1">SUMPRODUCT(Z321:OFFSET(Z321,'Parameters &amp; Main Results'!$B$38-1,0), 'Cash Flow Assist'!$P$11:OFFSET('Cash Flow Assist'!$P$11,'Parameters &amp; Main Results'!$B$38-1,0)  )/OFFSET(Z321,'Parameters &amp; Main Results'!$B$38,0)</f>
        <v>1408.8551799551515</v>
      </c>
      <c r="AC321" s="70">
        <f ca="1">SUMPRODUCT(Z321:OFFSET(Z321,'Parameters &amp; Main Results'!$B$38-1,0),'Parameters &amp; Main Results'!$B$42:OFFSET('Parameters &amp; Main Results'!$B$42,'Parameters &amp; Main Results'!$B$38-1,0)   )/OFFSET(Z321,'Parameters &amp; Main Results'!$B$38,0)</f>
        <v>0</v>
      </c>
      <c r="AD321" s="155">
        <f t="shared" si="4"/>
        <v>-4.1541020856826538E-2</v>
      </c>
      <c r="AE321" s="252">
        <f t="shared" ca="1" si="294"/>
        <v>317.61610000000002</v>
      </c>
      <c r="AF321" s="253">
        <f t="shared" ca="1" si="296"/>
        <v>5.7097861223029928E-2</v>
      </c>
      <c r="AG321" s="258">
        <f t="shared" ca="1" si="297"/>
        <v>0</v>
      </c>
      <c r="AH321" s="227" t="str">
        <f ca="1">IF(SUM(AG321:OFFSET(AG321,(-HoldAggressiveTime-1),0,,))=0,"Defensive","Aggressive")</f>
        <v>Defensive</v>
      </c>
    </row>
    <row r="322" spans="1:34" ht="15" x14ac:dyDescent="0.2">
      <c r="A322">
        <f t="shared" si="15"/>
        <v>5</v>
      </c>
      <c r="B322">
        <f t="shared" si="16"/>
        <v>1897</v>
      </c>
      <c r="C322" s="70">
        <f t="shared" si="1"/>
        <v>1897.3333333333094</v>
      </c>
      <c r="D322" s="64" t="s">
        <v>115</v>
      </c>
      <c r="E322" s="151">
        <v>6.2796132199999999</v>
      </c>
      <c r="F322" s="152">
        <v>338.56650000000002</v>
      </c>
      <c r="G322" s="152">
        <v>307.1755</v>
      </c>
      <c r="H322" s="152">
        <v>408.98226875</v>
      </c>
      <c r="I322" s="152">
        <v>338.56650000000002</v>
      </c>
      <c r="J322" s="152">
        <v>6.2796132199999999</v>
      </c>
      <c r="K322" s="152">
        <v>6.2796132199999999</v>
      </c>
      <c r="L322" s="152">
        <v>20.67</v>
      </c>
      <c r="M322" s="153">
        <v>17.047755129999999</v>
      </c>
      <c r="N322" s="17">
        <f t="shared" ref="N322:T322" si="345">F322/F321/$E322*$E321-1</f>
        <v>2.3662587419719827E-2</v>
      </c>
      <c r="O322" s="17">
        <f t="shared" si="345"/>
        <v>8.1486362970941695E-3</v>
      </c>
      <c r="P322" s="17">
        <f t="shared" si="345"/>
        <v>1.8060872776100467E-2</v>
      </c>
      <c r="Q322" s="17">
        <f t="shared" si="345"/>
        <v>2.3662587419719827E-2</v>
      </c>
      <c r="R322" s="17">
        <f t="shared" si="345"/>
        <v>0</v>
      </c>
      <c r="S322" s="17">
        <f t="shared" si="345"/>
        <v>0</v>
      </c>
      <c r="T322" s="17">
        <f t="shared" si="345"/>
        <v>1.515077388794972E-2</v>
      </c>
      <c r="U322" s="240">
        <v>0</v>
      </c>
      <c r="V322" s="240">
        <v>0</v>
      </c>
      <c r="W322" s="223">
        <f t="shared" ca="1" si="299"/>
        <v>2.0092539851939525E-2</v>
      </c>
      <c r="X322" s="223">
        <f>MMULT(N322:T322,'Parameters &amp; Main Results'!$B$12:$B$18)-'Parameters &amp; Main Results'!$B$22/12+MMULT(U322:V322,'Parameters &amp; Main Results'!$B$20:$B$21)</f>
        <v>2.0092539851939525E-2</v>
      </c>
      <c r="Y322" s="223">
        <f>MMULT(N322:T322,'Parameters &amp; Main Results'!$C$12:$C$18)-'Parameters &amp; Main Results'!$C$22/12+MMULT(U322:V322,'Parameters &amp; Main Results'!$C$20:$C$21)</f>
        <v>2.2069525640790594E-2</v>
      </c>
      <c r="Z322" s="17">
        <f t="shared" ca="1" si="284"/>
        <v>1071.8221108087366</v>
      </c>
      <c r="AA322" s="70">
        <f ca="1">Z322/OFFSET(Z322,'Parameters &amp; Main Results'!$B$38,0)</f>
        <v>5.703927334021957</v>
      </c>
      <c r="AB322" s="70">
        <f ca="1">SUMPRODUCT(Z322:OFFSET(Z322,'Parameters &amp; Main Results'!$B$38-1,0), 'Cash Flow Assist'!$P$11:OFFSET('Cash Flow Assist'!$P$11,'Parameters &amp; Main Results'!$B$38-1,0)  )/OFFSET(Z322,'Parameters &amp; Main Results'!$B$38,0)</f>
        <v>1355.6421331349052</v>
      </c>
      <c r="AC322" s="70">
        <f ca="1">SUMPRODUCT(Z322:OFFSET(Z322,'Parameters &amp; Main Results'!$B$38-1,0),'Parameters &amp; Main Results'!$B$42:OFFSET('Parameters &amp; Main Results'!$B$42,'Parameters &amp; Main Results'!$B$38-1,0)   )/OFFSET(Z322,'Parameters &amp; Main Results'!$B$38,0)</f>
        <v>0</v>
      </c>
      <c r="AD322" s="155">
        <f t="shared" si="4"/>
        <v>-1.8861401474635775E-2</v>
      </c>
      <c r="AE322" s="252">
        <f t="shared" ca="1" si="294"/>
        <v>318.83890000000002</v>
      </c>
      <c r="AF322" s="253">
        <f t="shared" ca="1" si="296"/>
        <v>6.1873253232274966E-2</v>
      </c>
      <c r="AG322" s="258">
        <f t="shared" ca="1" si="297"/>
        <v>0</v>
      </c>
      <c r="AH322" s="227" t="str">
        <f ca="1">IF(SUM(AG322:OFFSET(AG322,(-HoldAggressiveTime-1),0,,))=0,"Defensive","Aggressive")</f>
        <v>Defensive</v>
      </c>
    </row>
    <row r="323" spans="1:34" ht="15" x14ac:dyDescent="0.2">
      <c r="A323">
        <f t="shared" si="15"/>
        <v>6</v>
      </c>
      <c r="B323">
        <f t="shared" si="16"/>
        <v>1897</v>
      </c>
      <c r="C323" s="70">
        <f t="shared" si="1"/>
        <v>1897.4166666666426</v>
      </c>
      <c r="D323" s="64" t="s">
        <v>115</v>
      </c>
      <c r="E323" s="151">
        <v>6.2796132199999999</v>
      </c>
      <c r="F323" s="152">
        <v>355.50240000000002</v>
      </c>
      <c r="G323" s="152">
        <v>312.22730000000001</v>
      </c>
      <c r="H323" s="152">
        <v>410.15468457999998</v>
      </c>
      <c r="I323" s="152">
        <v>355.50240000000002</v>
      </c>
      <c r="J323" s="152">
        <v>6.2796132199999999</v>
      </c>
      <c r="K323" s="152">
        <v>6.2796132199999999</v>
      </c>
      <c r="L323" s="152">
        <v>20.67</v>
      </c>
      <c r="M323" s="153">
        <v>17.850497279999999</v>
      </c>
      <c r="N323" s="17">
        <f t="shared" ref="N323:T323" si="346">F323/F322/$E323*$E322-1</f>
        <v>5.0022373743415338E-2</v>
      </c>
      <c r="O323" s="17">
        <f t="shared" si="346"/>
        <v>1.6445973067513497E-2</v>
      </c>
      <c r="P323" s="17">
        <f t="shared" si="346"/>
        <v>2.8666666493470938E-3</v>
      </c>
      <c r="Q323" s="17">
        <f t="shared" si="346"/>
        <v>5.0022373743415338E-2</v>
      </c>
      <c r="R323" s="17">
        <f t="shared" si="346"/>
        <v>0</v>
      </c>
      <c r="S323" s="17">
        <f t="shared" si="346"/>
        <v>0</v>
      </c>
      <c r="T323" s="17">
        <f t="shared" si="346"/>
        <v>0</v>
      </c>
      <c r="U323" s="240">
        <v>0</v>
      </c>
      <c r="V323" s="240">
        <v>0</v>
      </c>
      <c r="W323" s="223">
        <f t="shared" ca="1" si="299"/>
        <v>4.0764308254397537E-2</v>
      </c>
      <c r="X323" s="223">
        <f>MMULT(N323:T323,'Parameters &amp; Main Results'!$B$12:$B$18)-'Parameters &amp; Main Results'!$B$22/12+MMULT(U323:V323,'Parameters &amp; Main Results'!$B$20:$B$21)</f>
        <v>4.0764308254397537E-2</v>
      </c>
      <c r="Y323" s="223">
        <f>MMULT(N323:T323,'Parameters &amp; Main Results'!$C$12:$C$18)-'Parameters &amp; Main Results'!$C$22/12+MMULT(U323:V323,'Parameters &amp; Main Results'!$C$20:$C$21)</f>
        <v>4.6623067009158491E-2</v>
      </c>
      <c r="Z323" s="17">
        <f t="shared" ca="1" si="284"/>
        <v>1050.7106649013483</v>
      </c>
      <c r="AA323" s="70">
        <f ca="1">Z323/OFFSET(Z323,'Parameters &amp; Main Results'!$B$38,0)</f>
        <v>5.8223692584646569</v>
      </c>
      <c r="AB323" s="70">
        <f ca="1">SUMPRODUCT(Z323:OFFSET(Z323,'Parameters &amp; Main Results'!$B$38-1,0), 'Cash Flow Assist'!$P$11:OFFSET('Cash Flow Assist'!$P$11,'Parameters &amp; Main Results'!$B$38-1,0)  )/OFFSET(Z323,'Parameters &amp; Main Results'!$B$38,0)</f>
        <v>1406.6978273696382</v>
      </c>
      <c r="AC323" s="70">
        <f ca="1">SUMPRODUCT(Z323:OFFSET(Z323,'Parameters &amp; Main Results'!$B$38-1,0),'Parameters &amp; Main Results'!$B$42:OFFSET('Parameters &amp; Main Results'!$B$42,'Parameters &amp; Main Results'!$B$38-1,0)   )/OFFSET(Z323,'Parameters &amp; Main Results'!$B$38,0)</f>
        <v>0</v>
      </c>
      <c r="AD323" s="155">
        <f t="shared" si="4"/>
        <v>0</v>
      </c>
      <c r="AE323" s="252">
        <f t="shared" ca="1" si="294"/>
        <v>333.71100000000001</v>
      </c>
      <c r="AF323" s="253">
        <f t="shared" ca="1" si="296"/>
        <v>6.5300214856567534E-2</v>
      </c>
      <c r="AG323" s="258">
        <f t="shared" ca="1" si="297"/>
        <v>0</v>
      </c>
      <c r="AH323" s="227" t="str">
        <f ca="1">IF(SUM(AG323:OFFSET(AG323,(-HoldAggressiveTime-1),0,,))=0,"Defensive","Aggressive")</f>
        <v>Defensive</v>
      </c>
    </row>
    <row r="324" spans="1:34" ht="15" x14ac:dyDescent="0.2">
      <c r="A324">
        <f t="shared" si="15"/>
        <v>7</v>
      </c>
      <c r="B324">
        <f t="shared" si="16"/>
        <v>1897</v>
      </c>
      <c r="C324" s="70">
        <f t="shared" si="1"/>
        <v>1897.4999999999759</v>
      </c>
      <c r="D324" s="64" t="s">
        <v>115</v>
      </c>
      <c r="E324" s="151">
        <v>6.2796132199999999</v>
      </c>
      <c r="F324" s="152">
        <v>372.49689999999998</v>
      </c>
      <c r="G324" s="152">
        <v>316.19560000000001</v>
      </c>
      <c r="H324" s="152">
        <v>411.33046135000001</v>
      </c>
      <c r="I324" s="152">
        <v>372.49689999999998</v>
      </c>
      <c r="J324" s="152">
        <v>6.2796132199999999</v>
      </c>
      <c r="K324" s="152">
        <v>6.2796132199999999</v>
      </c>
      <c r="L324" s="152">
        <v>20.67</v>
      </c>
      <c r="M324" s="153">
        <v>18.651975759999999</v>
      </c>
      <c r="N324" s="17">
        <f t="shared" ref="N324:T324" si="347">F324/F323/$E324*$E323-1</f>
        <v>4.7804177974607009E-2</v>
      </c>
      <c r="O324" s="17">
        <f t="shared" si="347"/>
        <v>1.2709650949804807E-2</v>
      </c>
      <c r="P324" s="17">
        <f t="shared" si="347"/>
        <v>2.8666666850436506E-3</v>
      </c>
      <c r="Q324" s="17">
        <f t="shared" si="347"/>
        <v>4.7804177974607009E-2</v>
      </c>
      <c r="R324" s="17">
        <f t="shared" si="347"/>
        <v>0</v>
      </c>
      <c r="S324" s="17">
        <f t="shared" si="347"/>
        <v>0</v>
      </c>
      <c r="T324" s="17">
        <f t="shared" si="347"/>
        <v>0</v>
      </c>
      <c r="U324" s="240">
        <v>0</v>
      </c>
      <c r="V324" s="240">
        <v>0</v>
      </c>
      <c r="W324" s="223">
        <f t="shared" ca="1" si="299"/>
        <v>3.835339700424955E-2</v>
      </c>
      <c r="X324" s="223">
        <f>MMULT(N324:T324,'Parameters &amp; Main Results'!$B$12:$B$18)-'Parameters &amp; Main Results'!$B$22/12+MMULT(U324:V324,'Parameters &amp; Main Results'!$B$20:$B$21)</f>
        <v>3.835339700424955E-2</v>
      </c>
      <c r="Y324" s="223">
        <f>MMULT(N324:T324,'Parameters &amp; Main Results'!$C$12:$C$18)-'Parameters &amp; Main Results'!$C$22/12+MMULT(U324:V324,'Parameters &amp; Main Results'!$C$20:$C$21)</f>
        <v>4.4253058605460124E-2</v>
      </c>
      <c r="Z324" s="17">
        <f t="shared" ca="1" si="284"/>
        <v>1009.5567810772</v>
      </c>
      <c r="AA324" s="70">
        <f ca="1">Z324/OFFSET(Z324,'Parameters &amp; Main Results'!$B$38,0)</f>
        <v>5.7005569506457565</v>
      </c>
      <c r="AB324" s="70">
        <f ca="1">SUMPRODUCT(Z324:OFFSET(Z324,'Parameters &amp; Main Results'!$B$38-1,0), 'Cash Flow Assist'!$P$11:OFFSET('Cash Flow Assist'!$P$11,'Parameters &amp; Main Results'!$B$38-1,0)  )/OFFSET(Z324,'Parameters &amp; Main Results'!$B$38,0)</f>
        <v>1428.4971117580862</v>
      </c>
      <c r="AC324" s="70">
        <f ca="1">SUMPRODUCT(Z324:OFFSET(Z324,'Parameters &amp; Main Results'!$B$38-1,0),'Parameters &amp; Main Results'!$B$42:OFFSET('Parameters &amp; Main Results'!$B$42,'Parameters &amp; Main Results'!$B$38-1,0)   )/OFFSET(Z324,'Parameters &amp; Main Results'!$B$38,0)</f>
        <v>0</v>
      </c>
      <c r="AD324" s="155">
        <f t="shared" si="4"/>
        <v>0</v>
      </c>
      <c r="AE324" s="252">
        <f t="shared" ca="1" si="294"/>
        <v>353.20010000000002</v>
      </c>
      <c r="AF324" s="253">
        <f t="shared" ca="1" si="296"/>
        <v>5.463418611716124E-2</v>
      </c>
      <c r="AG324" s="258">
        <f t="shared" ca="1" si="297"/>
        <v>0</v>
      </c>
      <c r="AH324" s="227" t="str">
        <f ca="1">IF(SUM(AG324:OFFSET(AG324,(-HoldAggressiveTime-1),0,,))=0,"Defensive","Aggressive")</f>
        <v>Defensive</v>
      </c>
    </row>
    <row r="325" spans="1:34" ht="15" x14ac:dyDescent="0.2">
      <c r="A325">
        <f t="shared" si="15"/>
        <v>8</v>
      </c>
      <c r="B325">
        <f t="shared" si="16"/>
        <v>1897</v>
      </c>
      <c r="C325" s="70">
        <f t="shared" si="1"/>
        <v>1897.5833333333092</v>
      </c>
      <c r="D325" s="64" t="s">
        <v>115</v>
      </c>
      <c r="E325" s="151">
        <v>6.5650523999999999</v>
      </c>
      <c r="F325" s="152">
        <v>397.87459999999999</v>
      </c>
      <c r="G325" s="152">
        <v>315.9332</v>
      </c>
      <c r="H325" s="152">
        <v>412.50960866999998</v>
      </c>
      <c r="I325" s="152">
        <v>397.87459999999999</v>
      </c>
      <c r="J325" s="152">
        <v>6.5650523999999999</v>
      </c>
      <c r="K325" s="152">
        <v>6.5650523999999999</v>
      </c>
      <c r="L325" s="152">
        <v>20.67</v>
      </c>
      <c r="M325" s="153">
        <v>19.00639601</v>
      </c>
      <c r="N325" s="17">
        <f t="shared" ref="N325:T325" si="348">F325/F324/$E325*$E324-1</f>
        <v>2.168790107529861E-2</v>
      </c>
      <c r="O325" s="17">
        <f t="shared" si="348"/>
        <v>-4.4272368328015954E-2</v>
      </c>
      <c r="P325" s="17">
        <f t="shared" si="348"/>
        <v>-4.0736555604856006E-2</v>
      </c>
      <c r="Q325" s="17">
        <f t="shared" si="348"/>
        <v>2.168790107529861E-2</v>
      </c>
      <c r="R325" s="17">
        <f t="shared" si="348"/>
        <v>0</v>
      </c>
      <c r="S325" s="17">
        <f t="shared" si="348"/>
        <v>0</v>
      </c>
      <c r="T325" s="17">
        <f t="shared" si="348"/>
        <v>-4.3478583659134151E-2</v>
      </c>
      <c r="U325" s="240">
        <v>0</v>
      </c>
      <c r="V325" s="240">
        <v>0</v>
      </c>
      <c r="W325" s="223">
        <f t="shared" ca="1" si="299"/>
        <v>5.1958562912473912E-3</v>
      </c>
      <c r="X325" s="223">
        <f>MMULT(N325:T325,'Parameters &amp; Main Results'!$B$12:$B$18)-'Parameters &amp; Main Results'!$B$22/12+MMULT(U325:V325,'Parameters &amp; Main Results'!$B$20:$B$21)</f>
        <v>5.1958562912473912E-3</v>
      </c>
      <c r="Y325" s="223">
        <f>MMULT(N325:T325,'Parameters &amp; Main Results'!$C$12:$C$18)-'Parameters &amp; Main Results'!$C$22/12+MMULT(U325:V325,'Parameters &amp; Main Results'!$C$20:$C$21)</f>
        <v>1.5050207468300486E-2</v>
      </c>
      <c r="Z325" s="17">
        <f t="shared" ca="1" si="284"/>
        <v>972.26703739773893</v>
      </c>
      <c r="AA325" s="70">
        <f ca="1">Z325/OFFSET(Z325,'Parameters &amp; Main Results'!$B$38,0)</f>
        <v>5.6089281257009791</v>
      </c>
      <c r="AB325" s="70">
        <f ca="1">SUMPRODUCT(Z325:OFFSET(Z325,'Parameters &amp; Main Results'!$B$38-1,0), 'Cash Flow Assist'!$P$11:OFFSET('Cash Flow Assist'!$P$11,'Parameters &amp; Main Results'!$B$38-1,0)  )/OFFSET(Z325,'Parameters &amp; Main Results'!$B$38,0)</f>
        <v>1454.6406234827309</v>
      </c>
      <c r="AC325" s="70">
        <f ca="1">SUMPRODUCT(Z325:OFFSET(Z325,'Parameters &amp; Main Results'!$B$38-1,0),'Parameters &amp; Main Results'!$B$42:OFFSET('Parameters &amp; Main Results'!$B$42,'Parameters &amp; Main Results'!$B$38-1,0)   )/OFFSET(Z325,'Parameters &amp; Main Results'!$B$38,0)</f>
        <v>0</v>
      </c>
      <c r="AD325" s="155">
        <f t="shared" si="4"/>
        <v>0</v>
      </c>
      <c r="AE325" s="252">
        <f t="shared" ca="1" si="294"/>
        <v>361.24189999999999</v>
      </c>
      <c r="AF325" s="253">
        <f t="shared" ca="1" si="296"/>
        <v>0.10140767170142777</v>
      </c>
      <c r="AG325" s="258">
        <f t="shared" ca="1" si="297"/>
        <v>0</v>
      </c>
      <c r="AH325" s="227" t="str">
        <f ca="1">IF(SUM(AG325:OFFSET(AG325,(-HoldAggressiveTime-1),0,,))=0,"Defensive","Aggressive")</f>
        <v>Defensive</v>
      </c>
    </row>
    <row r="326" spans="1:34" ht="15" x14ac:dyDescent="0.2">
      <c r="A326">
        <f t="shared" si="15"/>
        <v>9</v>
      </c>
      <c r="B326">
        <f t="shared" si="16"/>
        <v>1897</v>
      </c>
      <c r="C326" s="70">
        <f t="shared" si="1"/>
        <v>1897.6666666666424</v>
      </c>
      <c r="D326" s="64" t="s">
        <v>115</v>
      </c>
      <c r="E326" s="151">
        <v>6.7553424800000004</v>
      </c>
      <c r="F326" s="152">
        <v>418.29770000000002</v>
      </c>
      <c r="G326" s="152">
        <v>317.08049999999997</v>
      </c>
      <c r="H326" s="152">
        <v>413.69213621</v>
      </c>
      <c r="I326" s="152">
        <v>418.29770000000002</v>
      </c>
      <c r="J326" s="152">
        <v>6.7553424800000004</v>
      </c>
      <c r="K326" s="152">
        <v>6.7553424800000004</v>
      </c>
      <c r="L326" s="152">
        <v>20.67</v>
      </c>
      <c r="M326" s="153">
        <v>19.372370289999999</v>
      </c>
      <c r="N326" s="17">
        <f t="shared" ref="N326:T326" si="349">F326/F325/$E326*$E325-1</f>
        <v>2.1715746772189126E-2</v>
      </c>
      <c r="O326" s="17">
        <f t="shared" si="349"/>
        <v>-2.4639658155170108E-2</v>
      </c>
      <c r="P326" s="17">
        <f t="shared" si="349"/>
        <v>-2.5382911925621698E-2</v>
      </c>
      <c r="Q326" s="17">
        <f t="shared" si="349"/>
        <v>2.1715746772189126E-2</v>
      </c>
      <c r="R326" s="17">
        <f t="shared" si="349"/>
        <v>0</v>
      </c>
      <c r="S326" s="17">
        <f t="shared" si="349"/>
        <v>0</v>
      </c>
      <c r="T326" s="17">
        <f t="shared" si="349"/>
        <v>-2.8168827940756147E-2</v>
      </c>
      <c r="U326" s="240">
        <v>0</v>
      </c>
      <c r="V326" s="240">
        <v>0</v>
      </c>
      <c r="W326" s="223">
        <f t="shared" ca="1" si="299"/>
        <v>9.9087703844033467E-3</v>
      </c>
      <c r="X326" s="223">
        <f>MMULT(N326:T326,'Parameters &amp; Main Results'!$B$12:$B$18)-'Parameters &amp; Main Results'!$B$22/12+MMULT(U326:V326,'Parameters &amp; Main Results'!$B$20:$B$21)</f>
        <v>9.9087703844033467E-3</v>
      </c>
      <c r="Y326" s="223">
        <f>MMULT(N326:T326,'Parameters &amp; Main Results'!$C$12:$C$18)-'Parameters &amp; Main Results'!$C$22/12+MMULT(U326:V326,'Parameters &amp; Main Results'!$C$20:$C$21)</f>
        <v>1.7038539612786539E-2</v>
      </c>
      <c r="Z326" s="17">
        <f t="shared" ca="1" si="284"/>
        <v>967.24139013564786</v>
      </c>
      <c r="AA326" s="70">
        <f ca="1">Z326/OFFSET(Z326,'Parameters &amp; Main Results'!$B$38,0)</f>
        <v>5.6020984683505981</v>
      </c>
      <c r="AB326" s="70">
        <f ca="1">SUMPRODUCT(Z326:OFFSET(Z326,'Parameters &amp; Main Results'!$B$38-1,0), 'Cash Flow Assist'!$P$11:OFFSET('Cash Flow Assist'!$P$11,'Parameters &amp; Main Results'!$B$38-1,0)  )/OFFSET(Z326,'Parameters &amp; Main Results'!$B$38,0)</f>
        <v>1455.7910606325977</v>
      </c>
      <c r="AC326" s="70">
        <f ca="1">SUMPRODUCT(Z326:OFFSET(Z326,'Parameters &amp; Main Results'!$B$38-1,0),'Parameters &amp; Main Results'!$B$42:OFFSET('Parameters &amp; Main Results'!$B$42,'Parameters &amp; Main Results'!$B$38-1,0)   )/OFFSET(Z326,'Parameters &amp; Main Results'!$B$38,0)</f>
        <v>0</v>
      </c>
      <c r="AD326" s="155">
        <f t="shared" si="4"/>
        <v>0</v>
      </c>
      <c r="AE326" s="252">
        <f t="shared" ca="1" si="294"/>
        <v>363.90969999999999</v>
      </c>
      <c r="AF326" s="253">
        <f t="shared" ca="1" si="296"/>
        <v>0.14945465866944474</v>
      </c>
      <c r="AG326" s="258">
        <f t="shared" ca="1" si="297"/>
        <v>0</v>
      </c>
      <c r="AH326" s="227" t="str">
        <f ca="1">IF(SUM(AG326:OFFSET(AG326,(-HoldAggressiveTime-1),0,,))=0,"Defensive","Aggressive")</f>
        <v>Defensive</v>
      </c>
    </row>
    <row r="327" spans="1:34" ht="15" x14ac:dyDescent="0.2">
      <c r="A327">
        <f t="shared" si="15"/>
        <v>10</v>
      </c>
      <c r="B327">
        <f t="shared" si="16"/>
        <v>1897</v>
      </c>
      <c r="C327" s="70">
        <f t="shared" si="1"/>
        <v>1897.7499999999757</v>
      </c>
      <c r="D327" s="64" t="s">
        <v>115</v>
      </c>
      <c r="E327" s="151">
        <v>6.6601933899999999</v>
      </c>
      <c r="F327" s="152">
        <v>406.0224</v>
      </c>
      <c r="G327" s="152">
        <v>322.0342</v>
      </c>
      <c r="H327" s="152">
        <v>414.87805366999999</v>
      </c>
      <c r="I327" s="152">
        <v>406.0224</v>
      </c>
      <c r="J327" s="152">
        <v>6.6601933899999999</v>
      </c>
      <c r="K327" s="152">
        <v>6.6601933899999999</v>
      </c>
      <c r="L327" s="152">
        <v>20.67</v>
      </c>
      <c r="M327" s="153">
        <v>19.028031219999999</v>
      </c>
      <c r="N327" s="17">
        <f t="shared" ref="N327:T327" si="350">F327/F326/$E327*$E326-1</f>
        <v>-1.5478852623928563E-2</v>
      </c>
      <c r="O327" s="17">
        <f t="shared" si="350"/>
        <v>3.013227353953285E-2</v>
      </c>
      <c r="P327" s="17">
        <f t="shared" si="350"/>
        <v>1.7193855861310281E-2</v>
      </c>
      <c r="Q327" s="17">
        <f t="shared" si="350"/>
        <v>-1.5478852623928563E-2</v>
      </c>
      <c r="R327" s="17">
        <f t="shared" si="350"/>
        <v>0</v>
      </c>
      <c r="S327" s="17">
        <f t="shared" si="350"/>
        <v>0</v>
      </c>
      <c r="T327" s="17">
        <f t="shared" si="350"/>
        <v>1.4286235313056173E-2</v>
      </c>
      <c r="U327" s="240">
        <v>0</v>
      </c>
      <c r="V327" s="240">
        <v>0</v>
      </c>
      <c r="W327" s="223">
        <f t="shared" ca="1" si="299"/>
        <v>-4.9100396610537089E-3</v>
      </c>
      <c r="X327" s="223">
        <f>MMULT(N327:T327,'Parameters &amp; Main Results'!$B$12:$B$18)-'Parameters &amp; Main Results'!$B$22/12+MMULT(U327:V327,'Parameters &amp; Main Results'!$B$20:$B$21)</f>
        <v>-4.9100396610537089E-3</v>
      </c>
      <c r="Y327" s="223">
        <f>MMULT(N327:T327,'Parameters &amp; Main Results'!$C$12:$C$18)-'Parameters &amp; Main Results'!$C$22/12+MMULT(U327:V327,'Parameters &amp; Main Results'!$C$20:$C$21)</f>
        <v>-1.0959406674249089E-2</v>
      </c>
      <c r="Z327" s="17">
        <f t="shared" ca="1" si="284"/>
        <v>957.75125288543143</v>
      </c>
      <c r="AA327" s="70">
        <f ca="1">Z327/OFFSET(Z327,'Parameters &amp; Main Results'!$B$38,0)</f>
        <v>5.683829446676878</v>
      </c>
      <c r="AB327" s="70">
        <f ca="1">SUMPRODUCT(Z327:OFFSET(Z327,'Parameters &amp; Main Results'!$B$38-1,0), 'Cash Flow Assist'!$P$11:OFFSET('Cash Flow Assist'!$P$11,'Parameters &amp; Main Results'!$B$38-1,0)  )/OFFSET(Z327,'Parameters &amp; Main Results'!$B$38,0)</f>
        <v>1486.9501523866054</v>
      </c>
      <c r="AC327" s="70">
        <f ca="1">SUMPRODUCT(Z327:OFFSET(Z327,'Parameters &amp; Main Results'!$B$38-1,0),'Parameters &amp; Main Results'!$B$42:OFFSET('Parameters &amp; Main Results'!$B$42,'Parameters &amp; Main Results'!$B$38-1,0)   )/OFFSET(Z327,'Parameters &amp; Main Results'!$B$38,0)</f>
        <v>0</v>
      </c>
      <c r="AD327" s="155">
        <f t="shared" si="4"/>
        <v>-1.5478852623928563E-2</v>
      </c>
      <c r="AE327" s="252">
        <f t="shared" ca="1" si="294"/>
        <v>370.44229999999999</v>
      </c>
      <c r="AF327" s="253">
        <f t="shared" ca="1" si="296"/>
        <v>9.6047616592381646E-2</v>
      </c>
      <c r="AG327" s="258">
        <f t="shared" ca="1" si="297"/>
        <v>0</v>
      </c>
      <c r="AH327" s="227" t="str">
        <f ca="1">IF(SUM(AG327:OFFSET(AG327,(-HoldAggressiveTime-1),0,,))=0,"Defensive","Aggressive")</f>
        <v>Defensive</v>
      </c>
    </row>
    <row r="328" spans="1:34" ht="15" x14ac:dyDescent="0.2">
      <c r="A328">
        <f t="shared" si="15"/>
        <v>11</v>
      </c>
      <c r="B328">
        <f t="shared" si="16"/>
        <v>1897</v>
      </c>
      <c r="C328" s="70">
        <f t="shared" si="1"/>
        <v>1897.8333333333089</v>
      </c>
      <c r="D328" s="64" t="s">
        <v>115</v>
      </c>
      <c r="E328" s="151">
        <v>6.6601933899999999</v>
      </c>
      <c r="F328" s="152">
        <v>392.89350000000002</v>
      </c>
      <c r="G328" s="152">
        <v>325.26029999999997</v>
      </c>
      <c r="H328" s="152">
        <v>416.06737076000002</v>
      </c>
      <c r="I328" s="152">
        <v>392.89350000000002</v>
      </c>
      <c r="J328" s="152">
        <v>6.6601933899999999</v>
      </c>
      <c r="K328" s="152">
        <v>6.6601933899999999</v>
      </c>
      <c r="L328" s="152">
        <v>20.67</v>
      </c>
      <c r="M328" s="153">
        <v>18.3584481</v>
      </c>
      <c r="N328" s="17">
        <f t="shared" ref="N328:T328" si="351">F328/F327/$E328*$E327-1</f>
        <v>-3.2335408095711005E-2</v>
      </c>
      <c r="O328" s="17">
        <f t="shared" si="351"/>
        <v>1.0017880088512232E-2</v>
      </c>
      <c r="P328" s="17">
        <f t="shared" si="351"/>
        <v>2.8666666734462609E-3</v>
      </c>
      <c r="Q328" s="17">
        <f t="shared" si="351"/>
        <v>-3.2335408095711005E-2</v>
      </c>
      <c r="R328" s="17">
        <f t="shared" si="351"/>
        <v>0</v>
      </c>
      <c r="S328" s="17">
        <f t="shared" si="351"/>
        <v>0</v>
      </c>
      <c r="T328" s="17">
        <f t="shared" si="351"/>
        <v>0</v>
      </c>
      <c r="U328" s="240">
        <v>0</v>
      </c>
      <c r="V328" s="240">
        <v>0</v>
      </c>
      <c r="W328" s="223">
        <f t="shared" ca="1" si="299"/>
        <v>-2.2289646720747472E-2</v>
      </c>
      <c r="X328" s="223">
        <f>MMULT(N328:T328,'Parameters &amp; Main Results'!$B$12:$B$18)-'Parameters &amp; Main Results'!$B$22/12+MMULT(U328:V328,'Parameters &amp; Main Results'!$B$20:$B$21)</f>
        <v>-2.2289646720747472E-2</v>
      </c>
      <c r="Y328" s="223">
        <f>MMULT(N328:T328,'Parameters &amp; Main Results'!$C$12:$C$18)-'Parameters &amp; Main Results'!$C$22/12+MMULT(U328:V328,'Parameters &amp; Main Results'!$C$20:$C$21)</f>
        <v>-2.8141745943955347E-2</v>
      </c>
      <c r="Z328" s="17">
        <f t="shared" ca="1" si="284"/>
        <v>962.47705339043262</v>
      </c>
      <c r="AA328" s="70">
        <f ca="1">Z328/OFFSET(Z328,'Parameters &amp; Main Results'!$B$38,0)</f>
        <v>5.9423547713011828</v>
      </c>
      <c r="AB328" s="70">
        <f ca="1">SUMPRODUCT(Z328:OFFSET(Z328,'Parameters &amp; Main Results'!$B$38-1,0), 'Cash Flow Assist'!$P$11:OFFSET('Cash Flow Assist'!$P$11,'Parameters &amp; Main Results'!$B$38-1,0)  )/OFFSET(Z328,'Parameters &amp; Main Results'!$B$38,0)</f>
        <v>1542.0772317816163</v>
      </c>
      <c r="AC328" s="70">
        <f ca="1">SUMPRODUCT(Z328:OFFSET(Z328,'Parameters &amp; Main Results'!$B$38-1,0),'Parameters &amp; Main Results'!$B$42:OFFSET('Parameters &amp; Main Results'!$B$42,'Parameters &amp; Main Results'!$B$38-1,0)   )/OFFSET(Z328,'Parameters &amp; Main Results'!$B$38,0)</f>
        <v>0</v>
      </c>
      <c r="AD328" s="155">
        <f t="shared" si="4"/>
        <v>-4.7313745703191468E-2</v>
      </c>
      <c r="AE328" s="252">
        <f t="shared" ca="1" si="294"/>
        <v>373.90870000000001</v>
      </c>
      <c r="AF328" s="253">
        <f t="shared" ca="1" si="296"/>
        <v>5.0773892129281843E-2</v>
      </c>
      <c r="AG328" s="258">
        <f t="shared" ca="1" si="297"/>
        <v>0</v>
      </c>
      <c r="AH328" s="227" t="str">
        <f ca="1">IF(SUM(AG328:OFFSET(AG328,(-HoldAggressiveTime-1),0,,))=0,"Defensive","Aggressive")</f>
        <v>Defensive</v>
      </c>
    </row>
    <row r="329" spans="1:34" ht="15" x14ac:dyDescent="0.2">
      <c r="A329">
        <f t="shared" si="15"/>
        <v>12</v>
      </c>
      <c r="B329">
        <f t="shared" si="16"/>
        <v>1897</v>
      </c>
      <c r="C329" s="70">
        <f t="shared" si="1"/>
        <v>1897.9166666666422</v>
      </c>
      <c r="D329" s="64" t="s">
        <v>115</v>
      </c>
      <c r="E329" s="151">
        <v>6.6601933899999999</v>
      </c>
      <c r="F329" s="152">
        <v>402.5301</v>
      </c>
      <c r="G329" s="152">
        <v>328.64659999999998</v>
      </c>
      <c r="H329" s="152">
        <v>417.26009721999998</v>
      </c>
      <c r="I329" s="152">
        <v>402.5301</v>
      </c>
      <c r="J329" s="152">
        <v>6.6601933899999999</v>
      </c>
      <c r="K329" s="152">
        <v>6.6601933899999999</v>
      </c>
      <c r="L329" s="152">
        <v>20.67</v>
      </c>
      <c r="M329" s="153">
        <v>18.748757659999999</v>
      </c>
      <c r="N329" s="17">
        <f t="shared" ref="N329:T329" si="352">F329/F328/$E329*$E328-1</f>
        <v>2.4527257386543599E-2</v>
      </c>
      <c r="O329" s="17">
        <f t="shared" si="352"/>
        <v>1.0411046168253613E-2</v>
      </c>
      <c r="P329" s="17">
        <f t="shared" si="352"/>
        <v>2.8666666598280433E-3</v>
      </c>
      <c r="Q329" s="17">
        <f t="shared" si="352"/>
        <v>2.4527257386543599E-2</v>
      </c>
      <c r="R329" s="17">
        <f t="shared" si="352"/>
        <v>0</v>
      </c>
      <c r="S329" s="17">
        <f t="shared" si="352"/>
        <v>0</v>
      </c>
      <c r="T329" s="17">
        <f t="shared" si="352"/>
        <v>0</v>
      </c>
      <c r="U329" s="240">
        <v>0</v>
      </c>
      <c r="V329" s="240">
        <v>0</v>
      </c>
      <c r="W329" s="223">
        <f t="shared" ca="1" si="299"/>
        <v>2.0435985606891756E-2</v>
      </c>
      <c r="X329" s="223">
        <f>MMULT(N329:T329,'Parameters &amp; Main Results'!$B$12:$B$18)-'Parameters &amp; Main Results'!$B$22/12+MMULT(U329:V329,'Parameters &amp; Main Results'!$B$20:$B$21)</f>
        <v>2.0435985606891756E-2</v>
      </c>
      <c r="Y329" s="223">
        <f>MMULT(N329:T329,'Parameters &amp; Main Results'!$C$12:$C$18)-'Parameters &amp; Main Results'!$C$22/12+MMULT(U329:V329,'Parameters &amp; Main Results'!$C$20:$C$21)</f>
        <v>2.3073969598047937E-2</v>
      </c>
      <c r="Z329" s="17">
        <f t="shared" ref="Z329:Z392" ca="1" si="353">Z330*(1+W329)</f>
        <v>984.41941436159777</v>
      </c>
      <c r="AA329" s="70">
        <f ca="1">Z329/OFFSET(Z329,'Parameters &amp; Main Results'!$B$38,0)</f>
        <v>6.0024858657983735</v>
      </c>
      <c r="AB329" s="70">
        <f ca="1">SUMPRODUCT(Z329:OFFSET(Z329,'Parameters &amp; Main Results'!$B$38-1,0), 'Cash Flow Assist'!$P$11:OFFSET('Cash Flow Assist'!$P$11,'Parameters &amp; Main Results'!$B$38-1,0)  )/OFFSET(Z329,'Parameters &amp; Main Results'!$B$38,0)</f>
        <v>1518.0803551495064</v>
      </c>
      <c r="AC329" s="70">
        <f ca="1">SUMPRODUCT(Z329:OFFSET(Z329,'Parameters &amp; Main Results'!$B$38-1,0),'Parameters &amp; Main Results'!$B$42:OFFSET('Parameters &amp; Main Results'!$B$42,'Parameters &amp; Main Results'!$B$38-1,0)   )/OFFSET(Z329,'Parameters &amp; Main Results'!$B$38,0)</f>
        <v>0</v>
      </c>
      <c r="AD329" s="155">
        <f t="shared" si="4"/>
        <v>-2.3946964735431564E-2</v>
      </c>
      <c r="AE329" s="252">
        <f t="shared" ca="1" si="294"/>
        <v>369.62990000000002</v>
      </c>
      <c r="AF329" s="253">
        <f t="shared" ca="1" si="296"/>
        <v>8.9008492007816423E-2</v>
      </c>
      <c r="AG329" s="258">
        <f t="shared" ca="1" si="297"/>
        <v>0</v>
      </c>
      <c r="AH329" s="227" t="str">
        <f ca="1">IF(SUM(AG329:OFFSET(AG329,(-HoldAggressiveTime-1),0,,))=0,"Defensive","Aggressive")</f>
        <v>Defensive</v>
      </c>
    </row>
    <row r="330" spans="1:34" ht="15" x14ac:dyDescent="0.2">
      <c r="A330">
        <f t="shared" si="15"/>
        <v>1</v>
      </c>
      <c r="B330">
        <f t="shared" si="16"/>
        <v>1898</v>
      </c>
      <c r="C330" s="70">
        <f t="shared" si="1"/>
        <v>1897.9999999999754</v>
      </c>
      <c r="D330" s="64" t="s">
        <v>115</v>
      </c>
      <c r="E330" s="151">
        <v>6.6601933899999999</v>
      </c>
      <c r="F330" s="152">
        <v>414.73219999999998</v>
      </c>
      <c r="G330" s="152">
        <v>329.64400000000001</v>
      </c>
      <c r="H330" s="152">
        <v>418.49449168000001</v>
      </c>
      <c r="I330" s="152">
        <v>414.73219999999998</v>
      </c>
      <c r="J330" s="152">
        <v>6.6601933899999999</v>
      </c>
      <c r="K330" s="152">
        <v>6.6601933899999999</v>
      </c>
      <c r="L330" s="152">
        <v>20.67</v>
      </c>
      <c r="M330" s="153">
        <v>19.24900002</v>
      </c>
      <c r="N330" s="17">
        <f t="shared" ref="N330:T330" si="354">F330/F329/$E330*$E329-1</f>
        <v>3.0313509474198197E-2</v>
      </c>
      <c r="O330" s="17">
        <f t="shared" si="354"/>
        <v>3.0348708917118383E-3</v>
      </c>
      <c r="P330" s="17">
        <f t="shared" si="354"/>
        <v>2.9583333470519779E-3</v>
      </c>
      <c r="Q330" s="17">
        <f t="shared" si="354"/>
        <v>3.0313509474198197E-2</v>
      </c>
      <c r="R330" s="17">
        <f t="shared" si="354"/>
        <v>0</v>
      </c>
      <c r="S330" s="17">
        <f t="shared" si="354"/>
        <v>0</v>
      </c>
      <c r="T330" s="17">
        <f t="shared" si="354"/>
        <v>0</v>
      </c>
      <c r="U330" s="240">
        <v>0</v>
      </c>
      <c r="V330" s="240">
        <v>0</v>
      </c>
      <c r="W330" s="223">
        <f t="shared" ca="1" si="299"/>
        <v>2.3300439617324351E-2</v>
      </c>
      <c r="X330" s="223">
        <f>MMULT(N330:T330,'Parameters &amp; Main Results'!$B$12:$B$18)-'Parameters &amp; Main Results'!$B$22/12+MMULT(U330:V330,'Parameters &amp; Main Results'!$B$20:$B$21)</f>
        <v>2.3300439617324351E-2</v>
      </c>
      <c r="Y330" s="223">
        <f>MMULT(N330:T330,'Parameters &amp; Main Results'!$C$12:$C$18)-'Parameters &amp; Main Results'!$C$22/12+MMULT(U330:V330,'Parameters &amp; Main Results'!$C$20:$C$21)</f>
        <v>2.7543978949282896E-2</v>
      </c>
      <c r="Z330" s="17">
        <f t="shared" ca="1" si="353"/>
        <v>964.70472253693242</v>
      </c>
      <c r="AA330" s="70">
        <f ca="1">Z330/OFFSET(Z330,'Parameters &amp; Main Results'!$B$38,0)</f>
        <v>6.102264213389831</v>
      </c>
      <c r="AB330" s="70">
        <f ca="1">SUMPRODUCT(Z330:OFFSET(Z330,'Parameters &amp; Main Results'!$B$38-1,0), 'Cash Flow Assist'!$P$11:OFFSET('Cash Flow Assist'!$P$11,'Parameters &amp; Main Results'!$B$38-1,0)  )/OFFSET(Z330,'Parameters &amp; Main Results'!$B$38,0)</f>
        <v>1569.6647532109844</v>
      </c>
      <c r="AC330" s="70">
        <f ca="1">SUMPRODUCT(Z330:OFFSET(Z330,'Parameters &amp; Main Results'!$B$38-1,0),'Parameters &amp; Main Results'!$B$42:OFFSET('Parameters &amp; Main Results'!$B$42,'Parameters &amp; Main Results'!$B$38-1,0)   )/OFFSET(Z330,'Parameters &amp; Main Results'!$B$38,0)</f>
        <v>0</v>
      </c>
      <c r="AD330" s="155">
        <f t="shared" si="4"/>
        <v>0</v>
      </c>
      <c r="AE330" s="252">
        <f t="shared" ca="1" si="294"/>
        <v>358.33710000000002</v>
      </c>
      <c r="AF330" s="253">
        <f t="shared" ca="1" si="296"/>
        <v>0.15738002009839325</v>
      </c>
      <c r="AG330" s="258">
        <f t="shared" ca="1" si="297"/>
        <v>0</v>
      </c>
      <c r="AH330" s="227" t="str">
        <f ca="1">IF(SUM(AG330:OFFSET(AG330,(-HoldAggressiveTime-1),0,,))=0,"Defensive","Aggressive")</f>
        <v>Defensive</v>
      </c>
    </row>
    <row r="331" spans="1:34" ht="15" x14ac:dyDescent="0.2">
      <c r="A331">
        <f t="shared" si="15"/>
        <v>2</v>
      </c>
      <c r="B331">
        <f t="shared" si="16"/>
        <v>1898</v>
      </c>
      <c r="C331" s="70">
        <f t="shared" si="1"/>
        <v>1898.0833333333087</v>
      </c>
      <c r="D331" s="64" t="s">
        <v>115</v>
      </c>
      <c r="E331" s="151">
        <v>6.7553424800000004</v>
      </c>
      <c r="F331" s="152">
        <v>415.09640000000002</v>
      </c>
      <c r="G331" s="152">
        <v>323.00729999999999</v>
      </c>
      <c r="H331" s="152">
        <v>419.73253788</v>
      </c>
      <c r="I331" s="152">
        <v>415.09640000000002</v>
      </c>
      <c r="J331" s="152">
        <v>6.7553424800000004</v>
      </c>
      <c r="K331" s="152">
        <v>6.7553424800000004</v>
      </c>
      <c r="L331" s="152">
        <v>20.67</v>
      </c>
      <c r="M331" s="153">
        <v>18.918131890000002</v>
      </c>
      <c r="N331" s="17">
        <f t="shared" ref="N331:T331" si="355">F331/F330/$E331*$E330-1</f>
        <v>-1.3219225312347427E-2</v>
      </c>
      <c r="O331" s="17">
        <f t="shared" si="355"/>
        <v>-3.3934372170472904E-2</v>
      </c>
      <c r="P331" s="17">
        <f t="shared" si="355"/>
        <v>-1.1168348338185585E-2</v>
      </c>
      <c r="Q331" s="17">
        <f t="shared" si="355"/>
        <v>-1.3219225312347427E-2</v>
      </c>
      <c r="R331" s="17">
        <f t="shared" si="355"/>
        <v>0</v>
      </c>
      <c r="S331" s="17">
        <f t="shared" si="355"/>
        <v>0</v>
      </c>
      <c r="T331" s="17">
        <f t="shared" si="355"/>
        <v>-1.408501349586655E-2</v>
      </c>
      <c r="U331" s="240">
        <v>0</v>
      </c>
      <c r="V331" s="240">
        <v>0</v>
      </c>
      <c r="W331" s="223">
        <f t="shared" ca="1" si="299"/>
        <v>-1.7447210759815146E-2</v>
      </c>
      <c r="X331" s="223">
        <f>MMULT(N331:T331,'Parameters &amp; Main Results'!$B$12:$B$18)-'Parameters &amp; Main Results'!$B$22/12+MMULT(U331:V331,'Parameters &amp; Main Results'!$B$20:$B$21)</f>
        <v>-1.7447210759815146E-2</v>
      </c>
      <c r="Y331" s="223">
        <f>MMULT(N331:T331,'Parameters &amp; Main Results'!$C$12:$C$18)-'Parameters &amp; Main Results'!$C$22/12+MMULT(U331:V331,'Parameters &amp; Main Results'!$C$20:$C$21)</f>
        <v>-1.5332406664826643E-2</v>
      </c>
      <c r="Z331" s="17">
        <f t="shared" ca="1" si="353"/>
        <v>942.73850101901201</v>
      </c>
      <c r="AA331" s="70">
        <f ca="1">Z331/OFFSET(Z331,'Parameters &amp; Main Results'!$B$38,0)</f>
        <v>6.3208110061052096</v>
      </c>
      <c r="AB331" s="70">
        <f ca="1">SUMPRODUCT(Z331:OFFSET(Z331,'Parameters &amp; Main Results'!$B$38-1,0), 'Cash Flow Assist'!$P$11:OFFSET('Cash Flow Assist'!$P$11,'Parameters &amp; Main Results'!$B$38-1,0)  )/OFFSET(Z331,'Parameters &amp; Main Results'!$B$38,0)</f>
        <v>1658.3564022095397</v>
      </c>
      <c r="AC331" s="70">
        <f ca="1">SUMPRODUCT(Z331:OFFSET(Z331,'Parameters &amp; Main Results'!$B$38-1,0),'Parameters &amp; Main Results'!$B$42:OFFSET('Parameters &amp; Main Results'!$B$42,'Parameters &amp; Main Results'!$B$38-1,0)   )/OFFSET(Z331,'Parameters &amp; Main Results'!$B$38,0)</f>
        <v>0</v>
      </c>
      <c r="AD331" s="155">
        <f t="shared" si="4"/>
        <v>-1.3219225312347427E-2</v>
      </c>
      <c r="AE331" s="252">
        <f t="shared" ca="1" si="294"/>
        <v>338.39949999999999</v>
      </c>
      <c r="AF331" s="253">
        <f t="shared" ca="1" si="296"/>
        <v>0.22664602045806814</v>
      </c>
      <c r="AG331" s="258">
        <f t="shared" ca="1" si="297"/>
        <v>0</v>
      </c>
      <c r="AH331" s="227" t="str">
        <f ca="1">IF(SUM(AG331:OFFSET(AG331,(-HoldAggressiveTime-1),0,,))=0,"Defensive","Aggressive")</f>
        <v>Defensive</v>
      </c>
    </row>
    <row r="332" spans="1:34" ht="15" x14ac:dyDescent="0.2">
      <c r="A332">
        <f t="shared" si="15"/>
        <v>3</v>
      </c>
      <c r="B332">
        <f t="shared" si="16"/>
        <v>1898</v>
      </c>
      <c r="C332" s="70">
        <f t="shared" si="1"/>
        <v>1898.166666666642</v>
      </c>
      <c r="D332" s="64" t="s">
        <v>115</v>
      </c>
      <c r="E332" s="151">
        <v>6.7553424800000004</v>
      </c>
      <c r="F332" s="152">
        <v>397.57990000000001</v>
      </c>
      <c r="G332" s="152">
        <v>312.97969999999998</v>
      </c>
      <c r="H332" s="152">
        <v>420.97424663999999</v>
      </c>
      <c r="I332" s="152">
        <v>397.57990000000001</v>
      </c>
      <c r="J332" s="152">
        <v>6.7553424800000004</v>
      </c>
      <c r="K332" s="152">
        <v>6.7553424800000004</v>
      </c>
      <c r="L332" s="152">
        <v>20.67</v>
      </c>
      <c r="M332" s="153">
        <v>18.042174920000001</v>
      </c>
      <c r="N332" s="17">
        <f t="shared" ref="N332:T332" si="356">F332/F331/$E332*$E331-1</f>
        <v>-4.2198631450429458E-2</v>
      </c>
      <c r="O332" s="17">
        <f t="shared" si="356"/>
        <v>-3.1044499613476217E-2</v>
      </c>
      <c r="P332" s="17">
        <f t="shared" si="356"/>
        <v>2.9583333383484955E-3</v>
      </c>
      <c r="Q332" s="17">
        <f t="shared" si="356"/>
        <v>-4.2198631450429458E-2</v>
      </c>
      <c r="R332" s="17">
        <f t="shared" si="356"/>
        <v>0</v>
      </c>
      <c r="S332" s="17">
        <f t="shared" si="356"/>
        <v>0</v>
      </c>
      <c r="T332" s="17">
        <f t="shared" si="356"/>
        <v>0</v>
      </c>
      <c r="U332" s="240">
        <v>0</v>
      </c>
      <c r="V332" s="240">
        <v>0</v>
      </c>
      <c r="W332" s="223">
        <f t="shared" ca="1" si="299"/>
        <v>-3.7899540177184006E-2</v>
      </c>
      <c r="X332" s="223">
        <f>MMULT(N332:T332,'Parameters &amp; Main Results'!$B$12:$B$18)-'Parameters &amp; Main Results'!$B$22/12+MMULT(U332:V332,'Parameters &amp; Main Results'!$B$20:$B$21)</f>
        <v>-3.7899540177184006E-2</v>
      </c>
      <c r="Y332" s="223">
        <f>MMULT(N332:T332,'Parameters &amp; Main Results'!$C$12:$C$18)-'Parameters &amp; Main Results'!$C$22/12+MMULT(U332:V332,'Parameters &amp; Main Results'!$C$20:$C$21)</f>
        <v>-4.1124884933400802E-2</v>
      </c>
      <c r="Z332" s="17">
        <f t="shared" ca="1" si="353"/>
        <v>959.47872861674784</v>
      </c>
      <c r="AA332" s="70">
        <f ca="1">Z332/OFFSET(Z332,'Parameters &amp; Main Results'!$B$38,0)</f>
        <v>6.7007265149937227</v>
      </c>
      <c r="AB332" s="70">
        <f ca="1">SUMPRODUCT(Z332:OFFSET(Z332,'Parameters &amp; Main Results'!$B$38-1,0), 'Cash Flow Assist'!$P$11:OFFSET('Cash Flow Assist'!$P$11,'Parameters &amp; Main Results'!$B$38-1,0)  )/OFFSET(Z332,'Parameters &amp; Main Results'!$B$38,0)</f>
        <v>1721.8177680062238</v>
      </c>
      <c r="AC332" s="70">
        <f ca="1">SUMPRODUCT(Z332:OFFSET(Z332,'Parameters &amp; Main Results'!$B$38-1,0),'Parameters &amp; Main Results'!$B$42:OFFSET('Parameters &amp; Main Results'!$B$42,'Parameters &amp; Main Results'!$B$38-1,0)   )/OFFSET(Z332,'Parameters &amp; Main Results'!$B$38,0)</f>
        <v>0</v>
      </c>
      <c r="AD332" s="155">
        <f t="shared" si="4"/>
        <v>-5.4860023545760916E-2</v>
      </c>
      <c r="AE332" s="252">
        <f t="shared" ca="1" si="294"/>
        <v>335.55599999999998</v>
      </c>
      <c r="AF332" s="253">
        <f t="shared" ca="1" si="296"/>
        <v>0.18483919226597059</v>
      </c>
      <c r="AG332" s="258">
        <f t="shared" ca="1" si="297"/>
        <v>0</v>
      </c>
      <c r="AH332" s="227" t="str">
        <f ca="1">IF(SUM(AG332:OFFSET(AG332,(-HoldAggressiveTime-1),0,,))=0,"Defensive","Aggressive")</f>
        <v>Defensive</v>
      </c>
    </row>
    <row r="333" spans="1:34" ht="15" x14ac:dyDescent="0.2">
      <c r="A333">
        <f t="shared" si="15"/>
        <v>4</v>
      </c>
      <c r="B333">
        <f t="shared" si="16"/>
        <v>1898</v>
      </c>
      <c r="C333" s="70">
        <f t="shared" si="1"/>
        <v>1898.2499999999752</v>
      </c>
      <c r="D333" s="64" t="s">
        <v>115</v>
      </c>
      <c r="E333" s="151">
        <v>6.7553424800000004</v>
      </c>
      <c r="F333" s="152">
        <v>391.97719999999998</v>
      </c>
      <c r="G333" s="152">
        <v>308.85879999999997</v>
      </c>
      <c r="H333" s="152">
        <v>422.21962877999999</v>
      </c>
      <c r="I333" s="152">
        <v>391.97719999999998</v>
      </c>
      <c r="J333" s="152">
        <v>6.7553424800000004</v>
      </c>
      <c r="K333" s="152">
        <v>6.7553424800000004</v>
      </c>
      <c r="L333" s="152">
        <v>20.67</v>
      </c>
      <c r="M333" s="153">
        <v>17.705089430000001</v>
      </c>
      <c r="N333" s="17">
        <f t="shared" ref="N333:T333" si="357">F333/F332/$E333*$E332-1</f>
        <v>-1.4092010184619475E-2</v>
      </c>
      <c r="O333" s="17">
        <f t="shared" si="357"/>
        <v>-1.3166668636975576E-2</v>
      </c>
      <c r="P333" s="17">
        <f t="shared" si="357"/>
        <v>2.958333318344275E-3</v>
      </c>
      <c r="Q333" s="17">
        <f t="shared" si="357"/>
        <v>-1.4092010184619475E-2</v>
      </c>
      <c r="R333" s="17">
        <f t="shared" si="357"/>
        <v>0</v>
      </c>
      <c r="S333" s="17">
        <f t="shared" si="357"/>
        <v>0</v>
      </c>
      <c r="T333" s="17">
        <f t="shared" si="357"/>
        <v>0</v>
      </c>
      <c r="U333" s="240">
        <v>0</v>
      </c>
      <c r="V333" s="240">
        <v>0</v>
      </c>
      <c r="W333" s="223">
        <f t="shared" ca="1" si="299"/>
        <v>-1.3244008032526388E-2</v>
      </c>
      <c r="X333" s="223">
        <f>MMULT(N333:T333,'Parameters &amp; Main Results'!$B$12:$B$18)-'Parameters &amp; Main Results'!$B$22/12+MMULT(U333:V333,'Parameters &amp; Main Results'!$B$20:$B$21)</f>
        <v>-1.3244008032526388E-2</v>
      </c>
      <c r="Y333" s="223">
        <f>MMULT(N333:T333,'Parameters &amp; Main Results'!$C$12:$C$18)-'Parameters &amp; Main Results'!$C$22/12+MMULT(U333:V333,'Parameters &amp; Main Results'!$C$20:$C$21)</f>
        <v>-1.4041142696521751E-2</v>
      </c>
      <c r="Z333" s="17">
        <f t="shared" ca="1" si="353"/>
        <v>997.27499225335475</v>
      </c>
      <c r="AA333" s="70">
        <f ca="1">Z333/OFFSET(Z333,'Parameters &amp; Main Results'!$B$38,0)</f>
        <v>7.1363788901468217</v>
      </c>
      <c r="AB333" s="70">
        <f ca="1">SUMPRODUCT(Z333:OFFSET(Z333,'Parameters &amp; Main Results'!$B$38-1,0), 'Cash Flow Assist'!$P$11:OFFSET('Cash Flow Assist'!$P$11,'Parameters &amp; Main Results'!$B$38-1,0)  )/OFFSET(Z333,'Parameters &amp; Main Results'!$B$38,0)</f>
        <v>1758.4229090415943</v>
      </c>
      <c r="AC333" s="70">
        <f ca="1">SUMPRODUCT(Z333:OFFSET(Z333,'Parameters &amp; Main Results'!$B$38-1,0),'Parameters &amp; Main Results'!$B$42:OFFSET('Parameters &amp; Main Results'!$B$42,'Parameters &amp; Main Results'!$B$38-1,0)   )/OFFSET(Z333,'Parameters &amp; Main Results'!$B$38,0)</f>
        <v>0</v>
      </c>
      <c r="AD333" s="155">
        <f t="shared" si="4"/>
        <v>-6.8178945719845063E-2</v>
      </c>
      <c r="AE333" s="252">
        <f t="shared" ca="1" si="294"/>
        <v>350.76490000000001</v>
      </c>
      <c r="AF333" s="253">
        <f t="shared" ca="1" si="296"/>
        <v>0.11749265676240687</v>
      </c>
      <c r="AG333" s="258">
        <f t="shared" ca="1" si="297"/>
        <v>0</v>
      </c>
      <c r="AH333" s="227" t="str">
        <f ca="1">IF(SUM(AG333:OFFSET(AG333,(-HoldAggressiveTime-1),0,,))=0,"Defensive","Aggressive")</f>
        <v>Defensive</v>
      </c>
    </row>
    <row r="334" spans="1:34" ht="15" x14ac:dyDescent="0.2">
      <c r="A334">
        <f t="shared" si="15"/>
        <v>5</v>
      </c>
      <c r="B334">
        <f t="shared" si="16"/>
        <v>1898</v>
      </c>
      <c r="C334" s="70">
        <f t="shared" si="1"/>
        <v>1898.3333333333085</v>
      </c>
      <c r="D334" s="64" t="s">
        <v>115</v>
      </c>
      <c r="E334" s="151">
        <v>7.23107174</v>
      </c>
      <c r="F334" s="152">
        <v>418.95490000000001</v>
      </c>
      <c r="G334" s="152">
        <v>313.89589999999998</v>
      </c>
      <c r="H334" s="152">
        <v>423.46869519000001</v>
      </c>
      <c r="I334" s="152">
        <v>418.95490000000001</v>
      </c>
      <c r="J334" s="152">
        <v>7.23107174</v>
      </c>
      <c r="K334" s="152">
        <v>7.23107174</v>
      </c>
      <c r="L334" s="152">
        <v>20.67</v>
      </c>
      <c r="M334" s="153">
        <v>17.595635269999999</v>
      </c>
      <c r="N334" s="17">
        <f t="shared" ref="N334:T334" si="358">F334/F333/$E334*$E333-1</f>
        <v>-1.4928724592260245E-3</v>
      </c>
      <c r="O334" s="17">
        <f t="shared" si="358"/>
        <v>-5.0553790966271217E-2</v>
      </c>
      <c r="P334" s="17">
        <f t="shared" si="358"/>
        <v>-6.3025886261260711E-2</v>
      </c>
      <c r="Q334" s="17">
        <f t="shared" si="358"/>
        <v>-1.4928724592260245E-3</v>
      </c>
      <c r="R334" s="17">
        <f t="shared" si="358"/>
        <v>0</v>
      </c>
      <c r="S334" s="17">
        <f t="shared" si="358"/>
        <v>0</v>
      </c>
      <c r="T334" s="17">
        <f t="shared" si="358"/>
        <v>-6.578959206951529E-2</v>
      </c>
      <c r="U334" s="240">
        <v>0</v>
      </c>
      <c r="V334" s="240">
        <v>0</v>
      </c>
      <c r="W334" s="223">
        <f t="shared" ca="1" si="299"/>
        <v>-1.4561558807816196E-2</v>
      </c>
      <c r="X334" s="223">
        <f>MMULT(N334:T334,'Parameters &amp; Main Results'!$B$12:$B$18)-'Parameters &amp; Main Results'!$B$22/12+MMULT(U334:V334,'Parameters &amp; Main Results'!$B$20:$B$21)</f>
        <v>-1.4561558807816196E-2</v>
      </c>
      <c r="Y334" s="223">
        <f>MMULT(N334:T334,'Parameters &amp; Main Results'!$C$12:$C$18)-'Parameters &amp; Main Results'!$C$22/12+MMULT(U334:V334,'Parameters &amp; Main Results'!$C$20:$C$21)</f>
        <v>-6.4406309765972104E-3</v>
      </c>
      <c r="Z334" s="17">
        <f t="shared" ca="1" si="353"/>
        <v>1010.6601838463706</v>
      </c>
      <c r="AA334" s="70">
        <f ca="1">Z334/OFFSET(Z334,'Parameters &amp; Main Results'!$B$38,0)</f>
        <v>7.1811876635336525</v>
      </c>
      <c r="AB334" s="70">
        <f ca="1">SUMPRODUCT(Z334:OFFSET(Z334,'Parameters &amp; Main Results'!$B$38-1,0), 'Cash Flow Assist'!$P$11:OFFSET('Cash Flow Assist'!$P$11,'Parameters &amp; Main Results'!$B$38-1,0)  )/OFFSET(Z334,'Parameters &amp; Main Results'!$B$38,0)</f>
        <v>1739.9359885978922</v>
      </c>
      <c r="AC334" s="70">
        <f ca="1">SUMPRODUCT(Z334:OFFSET(Z334,'Parameters &amp; Main Results'!$B$38-1,0),'Parameters &amp; Main Results'!$B$42:OFFSET('Parameters &amp; Main Results'!$B$42,'Parameters &amp; Main Results'!$B$38-1,0)   )/OFFSET(Z334,'Parameters &amp; Main Results'!$B$38,0)</f>
        <v>0</v>
      </c>
      <c r="AD334" s="155">
        <f t="shared" si="4"/>
        <v>-6.9570035708706901E-2</v>
      </c>
      <c r="AE334" s="252">
        <f t="shared" ca="1" si="294"/>
        <v>346.39800000000002</v>
      </c>
      <c r="AF334" s="253">
        <f t="shared" ca="1" si="296"/>
        <v>0.20946108233881253</v>
      </c>
      <c r="AG334" s="258">
        <f t="shared" ca="1" si="297"/>
        <v>0</v>
      </c>
      <c r="AH334" s="227" t="str">
        <f ca="1">IF(SUM(AG334:OFFSET(AG334,(-HoldAggressiveTime-1),0,,))=0,"Defensive","Aggressive")</f>
        <v>Defensive</v>
      </c>
    </row>
    <row r="335" spans="1:34" ht="15" x14ac:dyDescent="0.2">
      <c r="A335">
        <f t="shared" si="15"/>
        <v>6</v>
      </c>
      <c r="B335">
        <f t="shared" si="16"/>
        <v>1898</v>
      </c>
      <c r="C335" s="70">
        <f t="shared" si="1"/>
        <v>1898.4166666666417</v>
      </c>
      <c r="D335" s="64" t="s">
        <v>115</v>
      </c>
      <c r="E335" s="151">
        <v>6.7553424800000004</v>
      </c>
      <c r="F335" s="152">
        <v>436.55160000000001</v>
      </c>
      <c r="G335" s="152">
        <v>319.59219999999999</v>
      </c>
      <c r="H335" s="152">
        <v>424.72145674000001</v>
      </c>
      <c r="I335" s="152">
        <v>436.55160000000001</v>
      </c>
      <c r="J335" s="152">
        <v>6.7553424800000004</v>
      </c>
      <c r="K335" s="152">
        <v>6.7553424800000004</v>
      </c>
      <c r="L335" s="152">
        <v>20.67</v>
      </c>
      <c r="M335" s="153">
        <v>19.544817479999999</v>
      </c>
      <c r="N335" s="17">
        <f t="shared" ref="N335:T335" si="359">F335/F334/$E335*$E334-1</f>
        <v>0.11538194120464307</v>
      </c>
      <c r="O335" s="17">
        <f t="shared" si="359"/>
        <v>8.9847737129680638E-2</v>
      </c>
      <c r="P335" s="17">
        <f t="shared" si="359"/>
        <v>7.3589337908949615E-2</v>
      </c>
      <c r="Q335" s="17">
        <f t="shared" si="359"/>
        <v>0.11538194120464307</v>
      </c>
      <c r="R335" s="17">
        <f t="shared" si="359"/>
        <v>0</v>
      </c>
      <c r="S335" s="17">
        <f t="shared" si="359"/>
        <v>0</v>
      </c>
      <c r="T335" s="17">
        <f t="shared" si="359"/>
        <v>7.0422670857688274E-2</v>
      </c>
      <c r="U335" s="240">
        <v>0</v>
      </c>
      <c r="V335" s="240">
        <v>0</v>
      </c>
      <c r="W335" s="223">
        <f t="shared" ca="1" si="299"/>
        <v>0.10798547020563617</v>
      </c>
      <c r="X335" s="223">
        <f>MMULT(N335:T335,'Parameters &amp; Main Results'!$B$12:$B$18)-'Parameters &amp; Main Results'!$B$22/12+MMULT(U335:V335,'Parameters &amp; Main Results'!$B$20:$B$21)</f>
        <v>0.10798547020563617</v>
      </c>
      <c r="Y335" s="223">
        <f>MMULT(N335:T335,'Parameters &amp; Main Results'!$C$12:$C$18)-'Parameters &amp; Main Results'!$C$22/12+MMULT(U335:V335,'Parameters &amp; Main Results'!$C$20:$C$21)</f>
        <v>0.11278685413048016</v>
      </c>
      <c r="Z335" s="17">
        <f t="shared" ca="1" si="353"/>
        <v>1025.5944375618974</v>
      </c>
      <c r="AA335" s="70">
        <f ca="1">Z335/OFFSET(Z335,'Parameters &amp; Main Results'!$B$38,0)</f>
        <v>7.5212256028926889</v>
      </c>
      <c r="AB335" s="70">
        <f ca="1">SUMPRODUCT(Z335:OFFSET(Z335,'Parameters &amp; Main Results'!$B$38-1,0), 'Cash Flow Assist'!$P$11:OFFSET('Cash Flow Assist'!$P$11,'Parameters &amp; Main Results'!$B$38-1,0)  )/OFFSET(Z335,'Parameters &amp; Main Results'!$B$38,0)</f>
        <v>1789.4085826855478</v>
      </c>
      <c r="AC335" s="70">
        <f ca="1">SUMPRODUCT(Z335:OFFSET(Z335,'Parameters &amp; Main Results'!$B$38-1,0),'Parameters &amp; Main Results'!$B$42:OFFSET('Parameters &amp; Main Results'!$B$42,'Parameters &amp; Main Results'!$B$38-1,0)   )/OFFSET(Z335,'Parameters &amp; Main Results'!$B$38,0)</f>
        <v>0</v>
      </c>
      <c r="AD335" s="155">
        <f t="shared" si="4"/>
        <v>0</v>
      </c>
      <c r="AE335" s="252">
        <f t="shared" ca="1" si="294"/>
        <v>350.73250000000002</v>
      </c>
      <c r="AF335" s="253">
        <f t="shared" ca="1" si="296"/>
        <v>0.24468533711589313</v>
      </c>
      <c r="AG335" s="258">
        <f t="shared" ca="1" si="297"/>
        <v>0</v>
      </c>
      <c r="AH335" s="227" t="str">
        <f ca="1">IF(SUM(AG335:OFFSET(AG335,(-HoldAggressiveTime-1),0,,))=0,"Defensive","Aggressive")</f>
        <v>Defensive</v>
      </c>
    </row>
    <row r="336" spans="1:34" ht="15" x14ac:dyDescent="0.2">
      <c r="A336">
        <f t="shared" si="15"/>
        <v>7</v>
      </c>
      <c r="B336">
        <f t="shared" si="16"/>
        <v>1898</v>
      </c>
      <c r="C336" s="70">
        <f t="shared" si="1"/>
        <v>1898.499999999975</v>
      </c>
      <c r="D336" s="64" t="s">
        <v>115</v>
      </c>
      <c r="E336" s="151">
        <v>6.6601933899999999</v>
      </c>
      <c r="F336" s="152">
        <v>439.57740000000001</v>
      </c>
      <c r="G336" s="152">
        <v>328.87040000000002</v>
      </c>
      <c r="H336" s="152">
        <v>425.97792439</v>
      </c>
      <c r="I336" s="152">
        <v>439.57740000000001</v>
      </c>
      <c r="J336" s="152">
        <v>6.6601933899999999</v>
      </c>
      <c r="K336" s="152">
        <v>6.6601933899999999</v>
      </c>
      <c r="L336" s="152">
        <v>20.67</v>
      </c>
      <c r="M336" s="153">
        <v>19.858943010000001</v>
      </c>
      <c r="N336" s="17">
        <f t="shared" ref="N336:T336" si="360">F336/F335/$E336*$E335-1</f>
        <v>2.1316394613377643E-2</v>
      </c>
      <c r="O336" s="17">
        <f t="shared" si="360"/>
        <v>4.3732356177337728E-2</v>
      </c>
      <c r="P336" s="17">
        <f t="shared" si="360"/>
        <v>1.7286832109584926E-2</v>
      </c>
      <c r="Q336" s="17">
        <f t="shared" si="360"/>
        <v>2.1316394613377643E-2</v>
      </c>
      <c r="R336" s="17">
        <f t="shared" si="360"/>
        <v>0</v>
      </c>
      <c r="S336" s="17">
        <f t="shared" si="360"/>
        <v>0</v>
      </c>
      <c r="T336" s="17">
        <f t="shared" si="360"/>
        <v>1.4286235313056173E-2</v>
      </c>
      <c r="U336" s="240">
        <v>0</v>
      </c>
      <c r="V336" s="240">
        <v>0</v>
      </c>
      <c r="W336" s="223">
        <f t="shared" ca="1" si="299"/>
        <v>2.5406412294486924E-2</v>
      </c>
      <c r="X336" s="223">
        <f>MMULT(N336:T336,'Parameters &amp; Main Results'!$B$12:$B$18)-'Parameters &amp; Main Results'!$B$22/12+MMULT(U336:V336,'Parameters &amp; Main Results'!$B$20:$B$21)</f>
        <v>2.5406412294486924E-2</v>
      </c>
      <c r="Y336" s="223">
        <f>MMULT(N336:T336,'Parameters &amp; Main Results'!$C$12:$C$18)-'Parameters &amp; Main Results'!$C$22/12+MMULT(U336:V336,'Parameters &amp; Main Results'!$C$20:$C$21)</f>
        <v>2.3516324103106986E-2</v>
      </c>
      <c r="Z336" s="17">
        <f t="shared" ca="1" si="353"/>
        <v>925.63888709799835</v>
      </c>
      <c r="AA336" s="70">
        <f ca="1">Z336/OFFSET(Z336,'Parameters &amp; Main Results'!$B$38,0)</f>
        <v>6.9130084019156817</v>
      </c>
      <c r="AB336" s="70">
        <f ca="1">SUMPRODUCT(Z336:OFFSET(Z336,'Parameters &amp; Main Results'!$B$38-1,0), 'Cash Flow Assist'!$P$11:OFFSET('Cash Flow Assist'!$P$11,'Parameters &amp; Main Results'!$B$38-1,0)  )/OFFSET(Z336,'Parameters &amp; Main Results'!$B$38,0)</f>
        <v>1815.6679999986402</v>
      </c>
      <c r="AC336" s="70">
        <f ca="1">SUMPRODUCT(Z336:OFFSET(Z336,'Parameters &amp; Main Results'!$B$38-1,0),'Parameters &amp; Main Results'!$B$42:OFFSET('Parameters &amp; Main Results'!$B$42,'Parameters &amp; Main Results'!$B$38-1,0)   )/OFFSET(Z336,'Parameters &amp; Main Results'!$B$38,0)</f>
        <v>0</v>
      </c>
      <c r="AD336" s="155">
        <f t="shared" si="4"/>
        <v>0</v>
      </c>
      <c r="AE336" s="252">
        <f t="shared" ca="1" si="294"/>
        <v>350.28019999999998</v>
      </c>
      <c r="AF336" s="253">
        <f t="shared" ca="1" si="296"/>
        <v>0.2549307668546496</v>
      </c>
      <c r="AG336" s="258">
        <f t="shared" ca="1" si="297"/>
        <v>0</v>
      </c>
      <c r="AH336" s="227" t="str">
        <f ca="1">IF(SUM(AG336:OFFSET(AG336,(-HoldAggressiveTime-1),0,,))=0,"Defensive","Aggressive")</f>
        <v>Defensive</v>
      </c>
    </row>
    <row r="337" spans="1:34" ht="15" x14ac:dyDescent="0.2">
      <c r="A337">
        <f t="shared" si="15"/>
        <v>8</v>
      </c>
      <c r="B337">
        <f t="shared" si="16"/>
        <v>1898</v>
      </c>
      <c r="C337" s="70">
        <f t="shared" si="1"/>
        <v>1898.5833333333082</v>
      </c>
      <c r="D337" s="64" t="s">
        <v>115</v>
      </c>
      <c r="E337" s="151">
        <v>6.6601933899999999</v>
      </c>
      <c r="F337" s="152">
        <v>457.31029999999998</v>
      </c>
      <c r="G337" s="152">
        <v>331.0326</v>
      </c>
      <c r="H337" s="152">
        <v>427.23810908000002</v>
      </c>
      <c r="I337" s="152">
        <v>457.31029999999998</v>
      </c>
      <c r="J337" s="152">
        <v>6.6601933899999999</v>
      </c>
      <c r="K337" s="152">
        <v>6.6601933899999999</v>
      </c>
      <c r="L337" s="152">
        <v>20.67</v>
      </c>
      <c r="M337" s="153">
        <v>20.54491518</v>
      </c>
      <c r="N337" s="17">
        <f t="shared" ref="N337:T337" si="361">F337/F336/$E337*$E336-1</f>
        <v>4.0340790950581074E-2</v>
      </c>
      <c r="O337" s="17">
        <f t="shared" si="361"/>
        <v>6.574626357373603E-3</v>
      </c>
      <c r="P337" s="17">
        <f t="shared" si="361"/>
        <v>2.9583333263210054E-3</v>
      </c>
      <c r="Q337" s="17">
        <f t="shared" si="361"/>
        <v>4.0340790950581074E-2</v>
      </c>
      <c r="R337" s="17">
        <f t="shared" si="361"/>
        <v>0</v>
      </c>
      <c r="S337" s="17">
        <f t="shared" si="361"/>
        <v>0</v>
      </c>
      <c r="T337" s="17">
        <f t="shared" si="361"/>
        <v>0</v>
      </c>
      <c r="U337" s="240">
        <v>0</v>
      </c>
      <c r="V337" s="240">
        <v>0</v>
      </c>
      <c r="W337" s="223">
        <f t="shared" ca="1" si="299"/>
        <v>3.1528851817743855E-2</v>
      </c>
      <c r="X337" s="223">
        <f>MMULT(N337:T337,'Parameters &amp; Main Results'!$B$12:$B$18)-'Parameters &amp; Main Results'!$B$22/12+MMULT(U337:V337,'Parameters &amp; Main Results'!$B$20:$B$21)</f>
        <v>3.1528851817743855E-2</v>
      </c>
      <c r="Y337" s="223">
        <f>MMULT(N337:T337,'Parameters &amp; Main Results'!$C$12:$C$18)-'Parameters &amp; Main Results'!$C$22/12+MMULT(U337:V337,'Parameters &amp; Main Results'!$C$20:$C$21)</f>
        <v>3.6922507824593664E-2</v>
      </c>
      <c r="Z337" s="17">
        <f t="shared" ca="1" si="353"/>
        <v>902.70440675980853</v>
      </c>
      <c r="AA337" s="70">
        <f ca="1">Z337/OFFSET(Z337,'Parameters &amp; Main Results'!$B$38,0)</f>
        <v>6.5247617860938849</v>
      </c>
      <c r="AB337" s="70">
        <f ca="1">SUMPRODUCT(Z337:OFFSET(Z337,'Parameters &amp; Main Results'!$B$38-1,0), 'Cash Flow Assist'!$P$11:OFFSET('Cash Flow Assist'!$P$11,'Parameters &amp; Main Results'!$B$38-1,0)  )/OFFSET(Z337,'Parameters &amp; Main Results'!$B$38,0)</f>
        <v>1751.5130922105643</v>
      </c>
      <c r="AC337" s="70">
        <f ca="1">SUMPRODUCT(Z337:OFFSET(Z337,'Parameters &amp; Main Results'!$B$38-1,0),'Parameters &amp; Main Results'!$B$42:OFFSET('Parameters &amp; Main Results'!$B$42,'Parameters &amp; Main Results'!$B$38-1,0)   )/OFFSET(Z337,'Parameters &amp; Main Results'!$B$38,0)</f>
        <v>0</v>
      </c>
      <c r="AD337" s="155">
        <f t="shared" si="4"/>
        <v>0</v>
      </c>
      <c r="AE337" s="252">
        <f t="shared" ca="1" si="294"/>
        <v>345.07510000000002</v>
      </c>
      <c r="AF337" s="253">
        <f t="shared" ca="1" si="296"/>
        <v>0.32524861979319852</v>
      </c>
      <c r="AG337" s="258">
        <f t="shared" ca="1" si="297"/>
        <v>0</v>
      </c>
      <c r="AH337" s="227" t="str">
        <f ca="1">IF(SUM(AG337:OFFSET(AG337,(-HoldAggressiveTime-1),0,,))=0,"Defensive","Aggressive")</f>
        <v>Defensive</v>
      </c>
    </row>
    <row r="338" spans="1:34" ht="15" x14ac:dyDescent="0.2">
      <c r="A338">
        <f t="shared" si="15"/>
        <v>9</v>
      </c>
      <c r="B338">
        <f t="shared" si="16"/>
        <v>1898</v>
      </c>
      <c r="C338" s="70">
        <f t="shared" si="1"/>
        <v>1898.6666666666415</v>
      </c>
      <c r="D338" s="64" t="s">
        <v>115</v>
      </c>
      <c r="E338" s="151">
        <v>6.6601933899999999</v>
      </c>
      <c r="F338" s="152">
        <v>457.78519999999997</v>
      </c>
      <c r="G338" s="152">
        <v>332.06830000000002</v>
      </c>
      <c r="H338" s="152">
        <v>428.50202181999998</v>
      </c>
      <c r="I338" s="152">
        <v>457.78519999999997</v>
      </c>
      <c r="J338" s="152">
        <v>6.6601933899999999</v>
      </c>
      <c r="K338" s="152">
        <v>6.6601933899999999</v>
      </c>
      <c r="L338" s="152">
        <v>20.67</v>
      </c>
      <c r="M338" s="153">
        <v>20.44273286</v>
      </c>
      <c r="N338" s="17">
        <f t="shared" ref="N338:T338" si="362">F338/F337/$E338*$E337-1</f>
        <v>1.0384633803348642E-3</v>
      </c>
      <c r="O338" s="17">
        <f t="shared" si="362"/>
        <v>3.1286948777855539E-3</v>
      </c>
      <c r="P338" s="17">
        <f t="shared" si="362"/>
        <v>2.9583333348273122E-3</v>
      </c>
      <c r="Q338" s="17">
        <f t="shared" si="362"/>
        <v>1.0384633803348642E-3</v>
      </c>
      <c r="R338" s="17">
        <f t="shared" si="362"/>
        <v>0</v>
      </c>
      <c r="S338" s="17">
        <f t="shared" si="362"/>
        <v>0</v>
      </c>
      <c r="T338" s="17">
        <f t="shared" si="362"/>
        <v>0</v>
      </c>
      <c r="U338" s="240">
        <v>0</v>
      </c>
      <c r="V338" s="240">
        <v>0</v>
      </c>
      <c r="W338" s="223">
        <f t="shared" ca="1" si="299"/>
        <v>1.3629198441415923E-3</v>
      </c>
      <c r="X338" s="223">
        <f>MMULT(N338:T338,'Parameters &amp; Main Results'!$B$12:$B$18)-'Parameters &amp; Main Results'!$B$22/12+MMULT(U338:V338,'Parameters &amp; Main Results'!$B$20:$B$21)</f>
        <v>1.3629198441415923E-3</v>
      </c>
      <c r="Y338" s="223">
        <f>MMULT(N338:T338,'Parameters &amp; Main Results'!$C$12:$C$18)-'Parameters &amp; Main Results'!$C$22/12+MMULT(U338:V338,'Parameters &amp; Main Results'!$C$20:$C$21)</f>
        <v>1.2058198634132666E-3</v>
      </c>
      <c r="Z338" s="17">
        <f t="shared" ca="1" si="353"/>
        <v>875.11309564349756</v>
      </c>
      <c r="AA338" s="70">
        <f ca="1">Z338/OFFSET(Z338,'Parameters &amp; Main Results'!$B$38,0)</f>
        <v>6.4309460701831398</v>
      </c>
      <c r="AB338" s="70">
        <f ca="1">SUMPRODUCT(Z338:OFFSET(Z338,'Parameters &amp; Main Results'!$B$38-1,0), 'Cash Flow Assist'!$P$11:OFFSET('Cash Flow Assist'!$P$11,'Parameters &amp; Main Results'!$B$38-1,0)  )/OFFSET(Z338,'Parameters &amp; Main Results'!$B$38,0)</f>
        <v>1775.1412801414422</v>
      </c>
      <c r="AC338" s="70">
        <f ca="1">SUMPRODUCT(Z338:OFFSET(Z338,'Parameters &amp; Main Results'!$B$38-1,0),'Parameters &amp; Main Results'!$B$42:OFFSET('Parameters &amp; Main Results'!$B$42,'Parameters &amp; Main Results'!$B$38-1,0)   )/OFFSET(Z338,'Parameters &amp; Main Results'!$B$38,0)</f>
        <v>0</v>
      </c>
      <c r="AD338" s="155">
        <f t="shared" si="4"/>
        <v>0</v>
      </c>
      <c r="AE338" s="252">
        <f t="shared" ref="AE338:AE401" ca="1" si="363">OFFSET(F338,-Lookback,0,,)</f>
        <v>323.88159999999999</v>
      </c>
      <c r="AF338" s="253">
        <f t="shared" ca="1" si="296"/>
        <v>0.41343379802989733</v>
      </c>
      <c r="AG338" s="258">
        <f t="shared" ca="1" si="297"/>
        <v>0</v>
      </c>
      <c r="AH338" s="227" t="str">
        <f ca="1">IF(SUM(AG338:OFFSET(AG338,(-HoldAggressiveTime-1),0,,))=0,"Defensive","Aggressive")</f>
        <v>Defensive</v>
      </c>
    </row>
    <row r="339" spans="1:34" ht="15" x14ac:dyDescent="0.2">
      <c r="A339">
        <f t="shared" si="15"/>
        <v>10</v>
      </c>
      <c r="B339">
        <f t="shared" si="16"/>
        <v>1898</v>
      </c>
      <c r="C339" s="70">
        <f t="shared" si="1"/>
        <v>1898.7499999999748</v>
      </c>
      <c r="D339" s="64" t="s">
        <v>115</v>
      </c>
      <c r="E339" s="151">
        <v>6.6601933899999999</v>
      </c>
      <c r="F339" s="152">
        <v>449.56760000000003</v>
      </c>
      <c r="G339" s="152">
        <v>333.74299999999999</v>
      </c>
      <c r="H339" s="152">
        <v>429.76967363</v>
      </c>
      <c r="I339" s="152">
        <v>449.56760000000003</v>
      </c>
      <c r="J339" s="152">
        <v>6.6601933899999999</v>
      </c>
      <c r="K339" s="152">
        <v>6.6601933899999999</v>
      </c>
      <c r="L339" s="152">
        <v>20.67</v>
      </c>
      <c r="M339" s="153">
        <v>19.947199829999999</v>
      </c>
      <c r="N339" s="17">
        <f t="shared" ref="N339:T339" si="364">F339/F338/$E339*$E338-1</f>
        <v>-1.7950776914587796E-2</v>
      </c>
      <c r="O339" s="17">
        <f t="shared" si="364"/>
        <v>5.0432395986006462E-3</v>
      </c>
      <c r="P339" s="17">
        <f t="shared" si="364"/>
        <v>2.9583333227130026E-3</v>
      </c>
      <c r="Q339" s="17">
        <f t="shared" si="364"/>
        <v>-1.7950776914587796E-2</v>
      </c>
      <c r="R339" s="17">
        <f t="shared" si="364"/>
        <v>0</v>
      </c>
      <c r="S339" s="17">
        <f t="shared" si="364"/>
        <v>0</v>
      </c>
      <c r="T339" s="17">
        <f t="shared" si="364"/>
        <v>0</v>
      </c>
      <c r="U339" s="240">
        <v>0</v>
      </c>
      <c r="V339" s="240">
        <v>0</v>
      </c>
      <c r="W339" s="223">
        <f t="shared" ca="1" si="299"/>
        <v>-1.2496101432887385E-2</v>
      </c>
      <c r="X339" s="223">
        <f>MMULT(N339:T339,'Parameters &amp; Main Results'!$B$12:$B$18)-'Parameters &amp; Main Results'!$B$22/12+MMULT(U339:V339,'Parameters &amp; Main Results'!$B$20:$B$21)</f>
        <v>-1.2496101432887385E-2</v>
      </c>
      <c r="Y339" s="223">
        <f>MMULT(N339:T339,'Parameters &amp; Main Results'!$C$12:$C$18)-'Parameters &amp; Main Results'!$C$22/12+MMULT(U339:V339,'Parameters &amp; Main Results'!$C$20:$C$21)</f>
        <v>-1.5693041929935619E-2</v>
      </c>
      <c r="Z339" s="17">
        <f t="shared" ca="1" si="353"/>
        <v>873.92200999384488</v>
      </c>
      <c r="AA339" s="70">
        <f ca="1">Z339/OFFSET(Z339,'Parameters &amp; Main Results'!$B$38,0)</f>
        <v>6.5211498944083655</v>
      </c>
      <c r="AB339" s="70">
        <f ca="1">SUMPRODUCT(Z339:OFFSET(Z339,'Parameters &amp; Main Results'!$B$38-1,0), 'Cash Flow Assist'!$P$11:OFFSET('Cash Flow Assist'!$P$11,'Parameters &amp; Main Results'!$B$38-1,0)  )/OFFSET(Z339,'Parameters &amp; Main Results'!$B$38,0)</f>
        <v>1796.9790248103982</v>
      </c>
      <c r="AC339" s="70">
        <f ca="1">SUMPRODUCT(Z339:OFFSET(Z339,'Parameters &amp; Main Results'!$B$38-1,0),'Parameters &amp; Main Results'!$B$42:OFFSET('Parameters &amp; Main Results'!$B$42,'Parameters &amp; Main Results'!$B$38-1,0)   )/OFFSET(Z339,'Parameters &amp; Main Results'!$B$38,0)</f>
        <v>0</v>
      </c>
      <c r="AD339" s="155">
        <f t="shared" si="4"/>
        <v>-1.7950776914587796E-2</v>
      </c>
      <c r="AE339" s="252">
        <f t="shared" ca="1" si="363"/>
        <v>306.61869999999999</v>
      </c>
      <c r="AF339" s="253">
        <f t="shared" ref="AF339:AF402" ca="1" si="365">(F339-AE339)/AE339</f>
        <v>0.46621063881622365</v>
      </c>
      <c r="AG339" s="258">
        <f t="shared" ref="AG339:AG402" ca="1" si="366">IF(AF339&gt;MktDrop,0,1)</f>
        <v>0</v>
      </c>
      <c r="AH339" s="227" t="str">
        <f ca="1">IF(SUM(AG339:OFFSET(AG339,(-HoldAggressiveTime-1),0,,))=0,"Defensive","Aggressive")</f>
        <v>Defensive</v>
      </c>
    </row>
    <row r="340" spans="1:34" ht="15" x14ac:dyDescent="0.2">
      <c r="A340">
        <f t="shared" si="15"/>
        <v>11</v>
      </c>
      <c r="B340">
        <f t="shared" si="16"/>
        <v>1898</v>
      </c>
      <c r="C340" s="70">
        <f t="shared" si="1"/>
        <v>1898.833333333308</v>
      </c>
      <c r="D340" s="64" t="s">
        <v>115</v>
      </c>
      <c r="E340" s="151">
        <v>6.6601933899999999</v>
      </c>
      <c r="F340" s="152">
        <v>465.81259999999997</v>
      </c>
      <c r="G340" s="152">
        <v>333.47910000000002</v>
      </c>
      <c r="H340" s="152">
        <v>431.04107557999998</v>
      </c>
      <c r="I340" s="152">
        <v>465.81259999999997</v>
      </c>
      <c r="J340" s="152">
        <v>6.6601933899999999</v>
      </c>
      <c r="K340" s="152">
        <v>6.6601933899999999</v>
      </c>
      <c r="L340" s="152">
        <v>20.67</v>
      </c>
      <c r="M340" s="153">
        <v>20.52741632</v>
      </c>
      <c r="N340" s="17">
        <f t="shared" ref="N340:T340" si="367">F340/F339/$E340*$E339-1</f>
        <v>3.6134721452346641E-2</v>
      </c>
      <c r="O340" s="17">
        <f t="shared" si="367"/>
        <v>-7.9072819504821812E-4</v>
      </c>
      <c r="P340" s="17">
        <f t="shared" si="367"/>
        <v>2.95833333064488E-3</v>
      </c>
      <c r="Q340" s="17">
        <f t="shared" si="367"/>
        <v>3.6134721452346641E-2</v>
      </c>
      <c r="R340" s="17">
        <f t="shared" si="367"/>
        <v>0</v>
      </c>
      <c r="S340" s="17">
        <f t="shared" si="367"/>
        <v>0</v>
      </c>
      <c r="T340" s="17">
        <f t="shared" si="367"/>
        <v>0</v>
      </c>
      <c r="U340" s="240">
        <v>0</v>
      </c>
      <c r="V340" s="240">
        <v>0</v>
      </c>
      <c r="W340" s="223">
        <f t="shared" ref="W340:W403" ca="1" si="368">IFERROR(IF(AH340="Aggressive",Y340,X340),0)</f>
        <v>2.6901228783583673E-2</v>
      </c>
      <c r="X340" s="223">
        <f>MMULT(N340:T340,'Parameters &amp; Main Results'!$B$12:$B$18)-'Parameters &amp; Main Results'!$B$22/12+MMULT(U340:V340,'Parameters &amp; Main Results'!$B$20:$B$21)</f>
        <v>2.6901228783583673E-2</v>
      </c>
      <c r="Y340" s="223">
        <f>MMULT(N340:T340,'Parameters &amp; Main Results'!$C$12:$C$18)-'Parameters &amp; Main Results'!$C$22/12+MMULT(U340:V340,'Parameters &amp; Main Results'!$C$20:$C$21)</f>
        <v>3.2400509820940483E-2</v>
      </c>
      <c r="Z340" s="17">
        <f t="shared" ca="1" si="353"/>
        <v>884.98082008782217</v>
      </c>
      <c r="AA340" s="70">
        <f ca="1">Z340/OFFSET(Z340,'Parameters &amp; Main Results'!$B$38,0)</f>
        <v>6.5585530442927933</v>
      </c>
      <c r="AB340" s="70">
        <f ca="1">SUMPRODUCT(Z340:OFFSET(Z340,'Parameters &amp; Main Results'!$B$38-1,0), 'Cash Flow Assist'!$P$11:OFFSET('Cash Flow Assist'!$P$11,'Parameters &amp; Main Results'!$B$38-1,0)  )/OFFSET(Z340,'Parameters &amp; Main Results'!$B$38,0)</f>
        <v>1779.2184429273689</v>
      </c>
      <c r="AC340" s="70">
        <f ca="1">SUMPRODUCT(Z340:OFFSET(Z340,'Parameters &amp; Main Results'!$B$38-1,0),'Parameters &amp; Main Results'!$B$42:OFFSET('Parameters &amp; Main Results'!$B$42,'Parameters &amp; Main Results'!$B$38-1,0)   )/OFFSET(Z340,'Parameters &amp; Main Results'!$B$38,0)</f>
        <v>0</v>
      </c>
      <c r="AD340" s="155">
        <f t="shared" si="4"/>
        <v>0</v>
      </c>
      <c r="AE340" s="252">
        <f t="shared" ca="1" si="363"/>
        <v>323.88139999999999</v>
      </c>
      <c r="AF340" s="253">
        <f t="shared" ca="1" si="365"/>
        <v>0.43821966929870004</v>
      </c>
      <c r="AG340" s="258">
        <f t="shared" ca="1" si="366"/>
        <v>0</v>
      </c>
      <c r="AH340" s="227" t="str">
        <f ca="1">IF(SUM(AG340:OFFSET(AG340,(-HoldAggressiveTime-1),0,,))=0,"Defensive","Aggressive")</f>
        <v>Defensive</v>
      </c>
    </row>
    <row r="341" spans="1:34" ht="15" x14ac:dyDescent="0.2">
      <c r="A341">
        <f t="shared" si="15"/>
        <v>12</v>
      </c>
      <c r="B341">
        <f t="shared" si="16"/>
        <v>1898</v>
      </c>
      <c r="C341" s="70">
        <f t="shared" si="1"/>
        <v>1898.9166666666413</v>
      </c>
      <c r="D341" s="64" t="s">
        <v>115</v>
      </c>
      <c r="E341" s="151">
        <v>6.7553424800000004</v>
      </c>
      <c r="F341" s="152">
        <v>496.14159999999998</v>
      </c>
      <c r="G341" s="152">
        <v>337.45679999999999</v>
      </c>
      <c r="H341" s="152">
        <v>432.31623876999998</v>
      </c>
      <c r="I341" s="152">
        <v>496.14159999999998</v>
      </c>
      <c r="J341" s="152">
        <v>6.7553424800000004</v>
      </c>
      <c r="K341" s="152">
        <v>6.7553424800000004</v>
      </c>
      <c r="L341" s="152">
        <v>20.67</v>
      </c>
      <c r="M341" s="153">
        <v>21.403631990000001</v>
      </c>
      <c r="N341" s="17">
        <f t="shared" ref="N341:T341" si="369">F341/F340/$E341*$E340-1</f>
        <v>5.0107787698613793E-2</v>
      </c>
      <c r="O341" s="17">
        <f t="shared" si="369"/>
        <v>-2.3251339657326398E-3</v>
      </c>
      <c r="P341" s="17">
        <f t="shared" si="369"/>
        <v>-1.1168348308986609E-2</v>
      </c>
      <c r="Q341" s="17">
        <f t="shared" si="369"/>
        <v>5.0107787698613793E-2</v>
      </c>
      <c r="R341" s="17">
        <f t="shared" si="369"/>
        <v>0</v>
      </c>
      <c r="S341" s="17">
        <f t="shared" si="369"/>
        <v>0</v>
      </c>
      <c r="T341" s="17">
        <f t="shared" si="369"/>
        <v>-1.408501349586655E-2</v>
      </c>
      <c r="U341" s="240">
        <v>0</v>
      </c>
      <c r="V341" s="240">
        <v>0</v>
      </c>
      <c r="W341" s="223">
        <f t="shared" ca="1" si="368"/>
        <v>3.6369896639353819E-2</v>
      </c>
      <c r="X341" s="223">
        <f>MMULT(N341:T341,'Parameters &amp; Main Results'!$B$12:$B$18)-'Parameters &amp; Main Results'!$B$22/12+MMULT(U341:V341,'Parameters &amp; Main Results'!$B$20:$B$21)</f>
        <v>3.6369896639353819E-2</v>
      </c>
      <c r="Y341" s="223">
        <f>MMULT(N341:T341,'Parameters &amp; Main Results'!$C$12:$C$18)-'Parameters &amp; Main Results'!$C$22/12+MMULT(U341:V341,'Parameters &amp; Main Results'!$C$20:$C$21)</f>
        <v>4.4822828865512483E-2</v>
      </c>
      <c r="Z341" s="17">
        <f t="shared" ca="1" si="353"/>
        <v>861.79741077545168</v>
      </c>
      <c r="AA341" s="70">
        <f ca="1">Z341/OFFSET(Z341,'Parameters &amp; Main Results'!$B$38,0)</f>
        <v>6.0440452507931921</v>
      </c>
      <c r="AB341" s="70">
        <f ca="1">SUMPRODUCT(Z341:OFFSET(Z341,'Parameters &amp; Main Results'!$B$38-1,0), 'Cash Flow Assist'!$P$11:OFFSET('Cash Flow Assist'!$P$11,'Parameters &amp; Main Results'!$B$38-1,0)  )/OFFSET(Z341,'Parameters &amp; Main Results'!$B$38,0)</f>
        <v>1678.4897371932616</v>
      </c>
      <c r="AC341" s="70">
        <f ca="1">SUMPRODUCT(Z341:OFFSET(Z341,'Parameters &amp; Main Results'!$B$38-1,0),'Parameters &amp; Main Results'!$B$42:OFFSET('Parameters &amp; Main Results'!$B$42,'Parameters &amp; Main Results'!$B$38-1,0)   )/OFFSET(Z341,'Parameters &amp; Main Results'!$B$38,0)</f>
        <v>0</v>
      </c>
      <c r="AD341" s="155">
        <f t="shared" si="4"/>
        <v>0</v>
      </c>
      <c r="AE341" s="252">
        <f t="shared" ca="1" si="363"/>
        <v>332.29020000000003</v>
      </c>
      <c r="AF341" s="253">
        <f t="shared" ca="1" si="365"/>
        <v>0.49309729868650937</v>
      </c>
      <c r="AG341" s="258">
        <f t="shared" ca="1" si="366"/>
        <v>0</v>
      </c>
      <c r="AH341" s="227" t="str">
        <f ca="1">IF(SUM(AG341:OFFSET(AG341,(-HoldAggressiveTime-1),0,,))=0,"Defensive","Aggressive")</f>
        <v>Defensive</v>
      </c>
    </row>
    <row r="342" spans="1:34" ht="15" x14ac:dyDescent="0.2">
      <c r="A342">
        <f t="shared" si="15"/>
        <v>1</v>
      </c>
      <c r="B342">
        <f t="shared" si="16"/>
        <v>1899</v>
      </c>
      <c r="C342" s="70">
        <f t="shared" si="1"/>
        <v>1898.9999999999745</v>
      </c>
      <c r="D342" s="64" t="s">
        <v>115</v>
      </c>
      <c r="E342" s="151">
        <v>6.7553424800000004</v>
      </c>
      <c r="F342" s="152">
        <v>535.31140000000005</v>
      </c>
      <c r="G342" s="152">
        <v>340.80959999999999</v>
      </c>
      <c r="H342" s="152">
        <v>433.52672423000001</v>
      </c>
      <c r="I342" s="152">
        <v>535.31140000000005</v>
      </c>
      <c r="J342" s="152">
        <v>6.7553424800000004</v>
      </c>
      <c r="K342" s="152">
        <v>6.7553424800000004</v>
      </c>
      <c r="L342" s="152">
        <v>20.67</v>
      </c>
      <c r="M342" s="153">
        <v>22.93280742</v>
      </c>
      <c r="N342" s="17">
        <f t="shared" ref="N342:T342" si="370">F342/F341/$E342*$E341-1</f>
        <v>7.8948832349474474E-2</v>
      </c>
      <c r="O342" s="17">
        <f t="shared" si="370"/>
        <v>9.9354939654499042E-3</v>
      </c>
      <c r="P342" s="17">
        <f t="shared" si="370"/>
        <v>2.799999980209078E-3</v>
      </c>
      <c r="Q342" s="17">
        <f t="shared" si="370"/>
        <v>7.8948832349474474E-2</v>
      </c>
      <c r="R342" s="17">
        <f t="shared" si="370"/>
        <v>0</v>
      </c>
      <c r="S342" s="17">
        <f t="shared" si="370"/>
        <v>0</v>
      </c>
      <c r="T342" s="17">
        <f t="shared" si="370"/>
        <v>0</v>
      </c>
      <c r="U342" s="240">
        <v>0</v>
      </c>
      <c r="V342" s="240">
        <v>0</v>
      </c>
      <c r="W342" s="223">
        <f t="shared" ca="1" si="368"/>
        <v>6.1157056388529168E-2</v>
      </c>
      <c r="X342" s="223">
        <f>MMULT(N342:T342,'Parameters &amp; Main Results'!$B$12:$B$18)-'Parameters &amp; Main Results'!$B$22/12+MMULT(U342:V342,'Parameters &amp; Main Results'!$B$20:$B$21)</f>
        <v>6.1157056388529168E-2</v>
      </c>
      <c r="Y342" s="223">
        <f>MMULT(N342:T342,'Parameters &amp; Main Results'!$C$12:$C$18)-'Parameters &amp; Main Results'!$C$22/12+MMULT(U342:V342,'Parameters &amp; Main Results'!$C$20:$C$21)</f>
        <v>7.2005831844405357E-2</v>
      </c>
      <c r="Z342" s="17">
        <f t="shared" ca="1" si="353"/>
        <v>831.55388203575785</v>
      </c>
      <c r="AA342" s="70">
        <f ca="1">Z342/OFFSET(Z342,'Parameters &amp; Main Results'!$B$38,0)</f>
        <v>6.1108827157762748</v>
      </c>
      <c r="AB342" s="70">
        <f ca="1">SUMPRODUCT(Z342:OFFSET(Z342,'Parameters &amp; Main Results'!$B$38-1,0), 'Cash Flow Assist'!$P$11:OFFSET('Cash Flow Assist'!$P$11,'Parameters &amp; Main Results'!$B$38-1,0)  )/OFFSET(Z342,'Parameters &amp; Main Results'!$B$38,0)</f>
        <v>1753.4874171070501</v>
      </c>
      <c r="AC342" s="70">
        <f ca="1">SUMPRODUCT(Z342:OFFSET(Z342,'Parameters &amp; Main Results'!$B$38-1,0),'Parameters &amp; Main Results'!$B$42:OFFSET('Parameters &amp; Main Results'!$B$42,'Parameters &amp; Main Results'!$B$38-1,0)   )/OFFSET(Z342,'Parameters &amp; Main Results'!$B$38,0)</f>
        <v>0</v>
      </c>
      <c r="AD342" s="155">
        <f t="shared" si="4"/>
        <v>0</v>
      </c>
      <c r="AE342" s="252">
        <f t="shared" ca="1" si="363"/>
        <v>356.13099999999997</v>
      </c>
      <c r="AF342" s="253">
        <f t="shared" ca="1" si="365"/>
        <v>0.50313058958641654</v>
      </c>
      <c r="AG342" s="258">
        <f t="shared" ca="1" si="366"/>
        <v>0</v>
      </c>
      <c r="AH342" s="227" t="str">
        <f ca="1">IF(SUM(AG342:OFFSET(AG342,(-HoldAggressiveTime-1),0,,))=0,"Defensive","Aggressive")</f>
        <v>Defensive</v>
      </c>
    </row>
    <row r="343" spans="1:34" ht="15" x14ac:dyDescent="0.2">
      <c r="A343">
        <f t="shared" si="15"/>
        <v>2</v>
      </c>
      <c r="B343">
        <f t="shared" si="16"/>
        <v>1899</v>
      </c>
      <c r="C343" s="70">
        <f t="shared" si="1"/>
        <v>1899.0833333333078</v>
      </c>
      <c r="D343" s="64" t="s">
        <v>115</v>
      </c>
      <c r="E343" s="151">
        <v>6.94563256</v>
      </c>
      <c r="F343" s="152">
        <v>556.94129999999996</v>
      </c>
      <c r="G343" s="152">
        <v>339.5421</v>
      </c>
      <c r="H343" s="152">
        <v>434.74059906000002</v>
      </c>
      <c r="I343" s="152">
        <v>556.94129999999996</v>
      </c>
      <c r="J343" s="152">
        <v>6.94563256</v>
      </c>
      <c r="K343" s="152">
        <v>6.94563256</v>
      </c>
      <c r="L343" s="152">
        <v>20.67</v>
      </c>
      <c r="M343" s="153">
        <v>23.048117550000001</v>
      </c>
      <c r="N343" s="17">
        <f t="shared" ref="N343:T343" si="371">F343/F342/$E343*$E342-1</f>
        <v>1.1902104672050218E-2</v>
      </c>
      <c r="O343" s="17">
        <f t="shared" si="371"/>
        <v>-3.1014277472794616E-2</v>
      </c>
      <c r="P343" s="17">
        <f t="shared" si="371"/>
        <v>-2.4673796021021266E-2</v>
      </c>
      <c r="Q343" s="17">
        <f t="shared" si="371"/>
        <v>1.1902104672050218E-2</v>
      </c>
      <c r="R343" s="17">
        <f t="shared" si="371"/>
        <v>0</v>
      </c>
      <c r="S343" s="17">
        <f t="shared" si="371"/>
        <v>0</v>
      </c>
      <c r="T343" s="17">
        <f t="shared" si="371"/>
        <v>-2.7397084190125987E-2</v>
      </c>
      <c r="U343" s="240">
        <v>0</v>
      </c>
      <c r="V343" s="240">
        <v>0</v>
      </c>
      <c r="W343" s="223">
        <f t="shared" ca="1" si="368"/>
        <v>1.3122021333057726E-3</v>
      </c>
      <c r="X343" s="223">
        <f>MMULT(N343:T343,'Parameters &amp; Main Results'!$B$12:$B$18)-'Parameters &amp; Main Results'!$B$22/12+MMULT(U343:V343,'Parameters &amp; Main Results'!$B$20:$B$21)</f>
        <v>1.3122021333057726E-3</v>
      </c>
      <c r="Y343" s="223">
        <f>MMULT(N343:T343,'Parameters &amp; Main Results'!$C$12:$C$18)-'Parameters &amp; Main Results'!$C$22/12+MMULT(U343:V343,'Parameters &amp; Main Results'!$C$20:$C$21)</f>
        <v>7.5687997908990678E-3</v>
      </c>
      <c r="Z343" s="17">
        <f t="shared" ca="1" si="353"/>
        <v>783.62941378895664</v>
      </c>
      <c r="AA343" s="70">
        <f ca="1">Z343/OFFSET(Z343,'Parameters &amp; Main Results'!$B$38,0)</f>
        <v>5.8442518785112041</v>
      </c>
      <c r="AB343" s="70">
        <f ca="1">SUMPRODUCT(Z343:OFFSET(Z343,'Parameters &amp; Main Results'!$B$38-1,0), 'Cash Flow Assist'!$P$11:OFFSET('Cash Flow Assist'!$P$11,'Parameters &amp; Main Results'!$B$38-1,0)  )/OFFSET(Z343,'Parameters &amp; Main Results'!$B$38,0)</f>
        <v>1774.3513119329964</v>
      </c>
      <c r="AC343" s="70">
        <f ca="1">SUMPRODUCT(Z343:OFFSET(Z343,'Parameters &amp; Main Results'!$B$38-1,0),'Parameters &amp; Main Results'!$B$42:OFFSET('Parameters &amp; Main Results'!$B$42,'Parameters &amp; Main Results'!$B$38-1,0)   )/OFFSET(Z343,'Parameters &amp; Main Results'!$B$38,0)</f>
        <v>0</v>
      </c>
      <c r="AD343" s="155">
        <f t="shared" si="4"/>
        <v>0</v>
      </c>
      <c r="AE343" s="252">
        <f t="shared" ca="1" si="363"/>
        <v>344.26830000000001</v>
      </c>
      <c r="AF343" s="253">
        <f t="shared" ca="1" si="365"/>
        <v>0.61775365318270647</v>
      </c>
      <c r="AG343" s="258">
        <f t="shared" ca="1" si="366"/>
        <v>0</v>
      </c>
      <c r="AH343" s="227" t="str">
        <f ca="1">IF(SUM(AG343:OFFSET(AG343,(-HoldAggressiveTime-1),0,,))=0,"Defensive","Aggressive")</f>
        <v>Defensive</v>
      </c>
    </row>
    <row r="344" spans="1:34" ht="15" x14ac:dyDescent="0.2">
      <c r="A344">
        <f t="shared" si="15"/>
        <v>3</v>
      </c>
      <c r="B344">
        <f t="shared" si="16"/>
        <v>1899</v>
      </c>
      <c r="C344" s="70">
        <f t="shared" si="1"/>
        <v>1899.166666666641</v>
      </c>
      <c r="D344" s="64" t="s">
        <v>115</v>
      </c>
      <c r="E344" s="151">
        <v>6.94563256</v>
      </c>
      <c r="F344" s="152">
        <v>566.25490000000002</v>
      </c>
      <c r="G344" s="152">
        <v>341.5831</v>
      </c>
      <c r="H344" s="152">
        <v>435.95787274000003</v>
      </c>
      <c r="I344" s="152">
        <v>566.25490000000002</v>
      </c>
      <c r="J344" s="152">
        <v>6.94563256</v>
      </c>
      <c r="K344" s="152">
        <v>6.94563256</v>
      </c>
      <c r="L344" s="152">
        <v>20.67</v>
      </c>
      <c r="M344" s="153">
        <v>23.27968225</v>
      </c>
      <c r="N344" s="17">
        <f t="shared" ref="N344:T344" si="372">F344/F343/$E344*$E343-1</f>
        <v>1.6722767731536692E-2</v>
      </c>
      <c r="O344" s="17">
        <f t="shared" si="372"/>
        <v>6.0110366284475969E-3</v>
      </c>
      <c r="P344" s="17">
        <f t="shared" si="372"/>
        <v>2.8000000060541819E-3</v>
      </c>
      <c r="Q344" s="17">
        <f t="shared" si="372"/>
        <v>1.6722767731536692E-2</v>
      </c>
      <c r="R344" s="17">
        <f t="shared" si="372"/>
        <v>0</v>
      </c>
      <c r="S344" s="17">
        <f t="shared" si="372"/>
        <v>0</v>
      </c>
      <c r="T344" s="17">
        <f t="shared" si="372"/>
        <v>0</v>
      </c>
      <c r="U344" s="240">
        <v>0</v>
      </c>
      <c r="V344" s="240">
        <v>0</v>
      </c>
      <c r="W344" s="223">
        <f t="shared" ca="1" si="368"/>
        <v>1.3702616457675371E-2</v>
      </c>
      <c r="X344" s="223">
        <f>MMULT(N344:T344,'Parameters &amp; Main Results'!$B$12:$B$18)-'Parameters &amp; Main Results'!$B$22/12+MMULT(U344:V344,'Parameters &amp; Main Results'!$B$20:$B$21)</f>
        <v>1.3702616457675371E-2</v>
      </c>
      <c r="Y344" s="223">
        <f>MMULT(N344:T344,'Parameters &amp; Main Results'!$C$12:$C$18)-'Parameters &amp; Main Results'!$C$22/12+MMULT(U344:V344,'Parameters &amp; Main Results'!$C$20:$C$21)</f>
        <v>1.5609927954561115E-2</v>
      </c>
      <c r="Z344" s="17">
        <f t="shared" ca="1" si="353"/>
        <v>782.60248114366948</v>
      </c>
      <c r="AA344" s="70">
        <f ca="1">Z344/OFFSET(Z344,'Parameters &amp; Main Results'!$B$38,0)</f>
        <v>5.8506173448850971</v>
      </c>
      <c r="AB344" s="70">
        <f ca="1">SUMPRODUCT(Z344:OFFSET(Z344,'Parameters &amp; Main Results'!$B$38-1,0), 'Cash Flow Assist'!$P$11:OFFSET('Cash Flow Assist'!$P$11,'Parameters &amp; Main Results'!$B$38-1,0)  )/OFFSET(Z344,'Parameters &amp; Main Results'!$B$38,0)</f>
        <v>1773.7588590261896</v>
      </c>
      <c r="AC344" s="70">
        <f ca="1">SUMPRODUCT(Z344:OFFSET(Z344,'Parameters &amp; Main Results'!$B$38-1,0),'Parameters &amp; Main Results'!$B$42:OFFSET('Parameters &amp; Main Results'!$B$42,'Parameters &amp; Main Results'!$B$38-1,0)   )/OFFSET(Z344,'Parameters &amp; Main Results'!$B$38,0)</f>
        <v>0</v>
      </c>
      <c r="AD344" s="155">
        <f t="shared" si="4"/>
        <v>0</v>
      </c>
      <c r="AE344" s="252">
        <f t="shared" ca="1" si="363"/>
        <v>345.41579999999999</v>
      </c>
      <c r="AF344" s="253">
        <f t="shared" ca="1" si="365"/>
        <v>0.63934278628829377</v>
      </c>
      <c r="AG344" s="258">
        <f t="shared" ca="1" si="366"/>
        <v>0</v>
      </c>
      <c r="AH344" s="227" t="str">
        <f ca="1">IF(SUM(AG344:OFFSET(AG344,(-HoldAggressiveTime-1),0,,))=0,"Defensive","Aggressive")</f>
        <v>Defensive</v>
      </c>
    </row>
    <row r="345" spans="1:34" ht="15" x14ac:dyDescent="0.2">
      <c r="A345">
        <f t="shared" si="15"/>
        <v>4</v>
      </c>
      <c r="B345">
        <f t="shared" si="16"/>
        <v>1899</v>
      </c>
      <c r="C345" s="70">
        <f t="shared" si="1"/>
        <v>1899.2499999999743</v>
      </c>
      <c r="D345" s="64" t="s">
        <v>115</v>
      </c>
      <c r="E345" s="151">
        <v>7.0407735499999999</v>
      </c>
      <c r="F345" s="152">
        <v>574.69949999999994</v>
      </c>
      <c r="G345" s="152">
        <v>345.1182</v>
      </c>
      <c r="H345" s="152">
        <v>437.17855478000001</v>
      </c>
      <c r="I345" s="152">
        <v>574.69949999999994</v>
      </c>
      <c r="J345" s="152">
        <v>7.0407735499999999</v>
      </c>
      <c r="K345" s="152">
        <v>7.0407735499999999</v>
      </c>
      <c r="L345" s="152">
        <v>20.67</v>
      </c>
      <c r="M345" s="153">
        <v>23.152421530000002</v>
      </c>
      <c r="N345" s="17">
        <f t="shared" ref="N345:T345" si="373">F345/F344/$E345*$E344-1</f>
        <v>1.1986931889296226E-3</v>
      </c>
      <c r="O345" s="17">
        <f t="shared" si="373"/>
        <v>-3.3035418137747907E-3</v>
      </c>
      <c r="P345" s="17">
        <f t="shared" si="373"/>
        <v>-1.0750696404730031E-2</v>
      </c>
      <c r="Q345" s="17">
        <f t="shared" si="373"/>
        <v>1.1986931889296226E-3</v>
      </c>
      <c r="R345" s="17">
        <f t="shared" si="373"/>
        <v>0</v>
      </c>
      <c r="S345" s="17">
        <f t="shared" si="373"/>
        <v>0</v>
      </c>
      <c r="T345" s="17">
        <f t="shared" si="373"/>
        <v>-1.3512860387336234E-2</v>
      </c>
      <c r="U345" s="240">
        <v>0</v>
      </c>
      <c r="V345" s="240">
        <v>0</v>
      </c>
      <c r="W345" s="223">
        <f t="shared" ca="1" si="368"/>
        <v>-4.789981570912202E-4</v>
      </c>
      <c r="X345" s="223">
        <f>MMULT(N345:T345,'Parameters &amp; Main Results'!$B$12:$B$18)-'Parameters &amp; Main Results'!$B$22/12+MMULT(U345:V345,'Parameters &amp; Main Results'!$B$20:$B$21)</f>
        <v>-4.789981570912202E-4</v>
      </c>
      <c r="Y345" s="223">
        <f>MMULT(N345:T345,'Parameters &amp; Main Results'!$C$12:$C$18)-'Parameters &amp; Main Results'!$C$22/12+MMULT(U345:V345,'Parameters &amp; Main Results'!$C$20:$C$21)</f>
        <v>7.0680302199251457E-4</v>
      </c>
      <c r="Z345" s="17">
        <f t="shared" ca="1" si="353"/>
        <v>772.02373599313387</v>
      </c>
      <c r="AA345" s="70">
        <f ca="1">Z345/OFFSET(Z345,'Parameters &amp; Main Results'!$B$38,0)</f>
        <v>5.8654635293496602</v>
      </c>
      <c r="AB345" s="70">
        <f ca="1">SUMPRODUCT(Z345:OFFSET(Z345,'Parameters &amp; Main Results'!$B$38-1,0), 'Cash Flow Assist'!$P$11:OFFSET('Cash Flow Assist'!$P$11,'Parameters &amp; Main Results'!$B$38-1,0)  )/OFFSET(Z345,'Parameters &amp; Main Results'!$B$38,0)</f>
        <v>1797.697097619249</v>
      </c>
      <c r="AC345" s="70">
        <f ca="1">SUMPRODUCT(Z345:OFFSET(Z345,'Parameters &amp; Main Results'!$B$38-1,0),'Parameters &amp; Main Results'!$B$42:OFFSET('Parameters &amp; Main Results'!$B$42,'Parameters &amp; Main Results'!$B$38-1,0)   )/OFFSET(Z345,'Parameters &amp; Main Results'!$B$38,0)</f>
        <v>0</v>
      </c>
      <c r="AD345" s="155">
        <f t="shared" si="4"/>
        <v>0</v>
      </c>
      <c r="AE345" s="252">
        <f t="shared" ca="1" si="363"/>
        <v>343.31639999999999</v>
      </c>
      <c r="AF345" s="253">
        <f t="shared" ca="1" si="365"/>
        <v>0.67396459941907805</v>
      </c>
      <c r="AG345" s="258">
        <f t="shared" ca="1" si="366"/>
        <v>0</v>
      </c>
      <c r="AH345" s="227" t="str">
        <f ca="1">IF(SUM(AG345:OFFSET(AG345,(-HoldAggressiveTime-1),0,,))=0,"Defensive","Aggressive")</f>
        <v>Defensive</v>
      </c>
    </row>
    <row r="346" spans="1:34" ht="15" x14ac:dyDescent="0.2">
      <c r="A346">
        <f t="shared" si="15"/>
        <v>5</v>
      </c>
      <c r="B346">
        <f t="shared" si="16"/>
        <v>1899</v>
      </c>
      <c r="C346" s="70">
        <f t="shared" si="1"/>
        <v>1899.3333333333076</v>
      </c>
      <c r="D346" s="64" t="s">
        <v>115</v>
      </c>
      <c r="E346" s="151">
        <v>7.0407735499999999</v>
      </c>
      <c r="F346" s="152">
        <v>552.13980000000004</v>
      </c>
      <c r="G346" s="152">
        <v>345.33210000000003</v>
      </c>
      <c r="H346" s="152">
        <v>438.40265474</v>
      </c>
      <c r="I346" s="152">
        <v>552.13980000000004</v>
      </c>
      <c r="J346" s="152">
        <v>7.0407735499999999</v>
      </c>
      <c r="K346" s="152">
        <v>7.0407735499999999</v>
      </c>
      <c r="L346" s="152">
        <v>20.67</v>
      </c>
      <c r="M346" s="153">
        <v>22.091269359999998</v>
      </c>
      <c r="N346" s="17">
        <f t="shared" ref="N346:T346" si="374">F346/F345/$E346*$E345-1</f>
        <v>-3.9254775756721316E-2</v>
      </c>
      <c r="O346" s="17">
        <f t="shared" si="374"/>
        <v>6.1978765535997127E-4</v>
      </c>
      <c r="P346" s="17">
        <f t="shared" si="374"/>
        <v>2.8000000151333637E-3</v>
      </c>
      <c r="Q346" s="17">
        <f t="shared" si="374"/>
        <v>-3.9254775756721316E-2</v>
      </c>
      <c r="R346" s="17">
        <f t="shared" si="374"/>
        <v>0</v>
      </c>
      <c r="S346" s="17">
        <f t="shared" si="374"/>
        <v>0</v>
      </c>
      <c r="T346" s="17">
        <f t="shared" si="374"/>
        <v>0</v>
      </c>
      <c r="U346" s="240">
        <v>0</v>
      </c>
      <c r="V346" s="240">
        <v>0</v>
      </c>
      <c r="W346" s="223">
        <f t="shared" ca="1" si="368"/>
        <v>-2.935879095313566E-2</v>
      </c>
      <c r="X346" s="223">
        <f>MMULT(N346:T346,'Parameters &amp; Main Results'!$B$12:$B$18)-'Parameters &amp; Main Results'!$B$22/12+MMULT(U346:V346,'Parameters &amp; Main Results'!$B$20:$B$21)</f>
        <v>-2.935879095313566E-2</v>
      </c>
      <c r="Y346" s="223">
        <f>MMULT(N346:T346,'Parameters &amp; Main Results'!$C$12:$C$18)-'Parameters &amp; Main Results'!$C$22/12+MMULT(U346:V346,'Parameters &amp; Main Results'!$C$20:$C$21)</f>
        <v>-3.5308986082179854E-2</v>
      </c>
      <c r="Z346" s="17">
        <f t="shared" ca="1" si="353"/>
        <v>772.39371115732706</v>
      </c>
      <c r="AA346" s="70">
        <f ca="1">Z346/OFFSET(Z346,'Parameters &amp; Main Results'!$B$38,0)</f>
        <v>5.7999887015201006</v>
      </c>
      <c r="AB346" s="70">
        <f ca="1">SUMPRODUCT(Z346:OFFSET(Z346,'Parameters &amp; Main Results'!$B$38-1,0), 'Cash Flow Assist'!$P$11:OFFSET('Cash Flow Assist'!$P$11,'Parameters &amp; Main Results'!$B$38-1,0)  )/OFFSET(Z346,'Parameters &amp; Main Results'!$B$38,0)</f>
        <v>1771.9694877417221</v>
      </c>
      <c r="AC346" s="70">
        <f ca="1">SUMPRODUCT(Z346:OFFSET(Z346,'Parameters &amp; Main Results'!$B$38-1,0),'Parameters &amp; Main Results'!$B$42:OFFSET('Parameters &amp; Main Results'!$B$42,'Parameters &amp; Main Results'!$B$38-1,0)   )/OFFSET(Z346,'Parameters &amp; Main Results'!$B$38,0)</f>
        <v>0</v>
      </c>
      <c r="AD346" s="155">
        <f t="shared" si="4"/>
        <v>-3.9254775756721316E-2</v>
      </c>
      <c r="AE346" s="252">
        <f t="shared" ca="1" si="363"/>
        <v>345.3107</v>
      </c>
      <c r="AF346" s="253">
        <f t="shared" ca="1" si="365"/>
        <v>0.59896522175536415</v>
      </c>
      <c r="AG346" s="258">
        <f t="shared" ca="1" si="366"/>
        <v>0</v>
      </c>
      <c r="AH346" s="227" t="str">
        <f ca="1">IF(SUM(AG346:OFFSET(AG346,(-HoldAggressiveTime-1),0,,))=0,"Defensive","Aggressive")</f>
        <v>Defensive</v>
      </c>
    </row>
    <row r="347" spans="1:34" ht="15" x14ac:dyDescent="0.2">
      <c r="A347">
        <f t="shared" si="15"/>
        <v>6</v>
      </c>
      <c r="B347">
        <f t="shared" si="16"/>
        <v>1899</v>
      </c>
      <c r="C347" s="70">
        <f t="shared" si="1"/>
        <v>1899.4166666666408</v>
      </c>
      <c r="D347" s="64" t="s">
        <v>115</v>
      </c>
      <c r="E347" s="151">
        <v>7.1359226500000004</v>
      </c>
      <c r="F347" s="152">
        <v>541.0684</v>
      </c>
      <c r="G347" s="152">
        <v>349.04169999999999</v>
      </c>
      <c r="H347" s="152">
        <v>439.63018217000001</v>
      </c>
      <c r="I347" s="152">
        <v>541.0684</v>
      </c>
      <c r="J347" s="152">
        <v>7.1359226500000004</v>
      </c>
      <c r="K347" s="152">
        <v>7.1359226500000004</v>
      </c>
      <c r="L347" s="152">
        <v>20.67</v>
      </c>
      <c r="M347" s="153">
        <v>21.21209193</v>
      </c>
      <c r="N347" s="17">
        <f t="shared" ref="N347:T347" si="375">F347/F346/$E347*$E346-1</f>
        <v>-3.3118257432996456E-2</v>
      </c>
      <c r="O347" s="17">
        <f t="shared" si="375"/>
        <v>-2.7349290775408042E-3</v>
      </c>
      <c r="P347" s="17">
        <f t="shared" si="375"/>
        <v>-1.0571153558194712E-2</v>
      </c>
      <c r="Q347" s="17">
        <f t="shared" si="375"/>
        <v>-3.3118257432996456E-2</v>
      </c>
      <c r="R347" s="17">
        <f t="shared" si="375"/>
        <v>0</v>
      </c>
      <c r="S347" s="17">
        <f t="shared" si="375"/>
        <v>0</v>
      </c>
      <c r="T347" s="17">
        <f t="shared" si="375"/>
        <v>-1.3333818858028201E-2</v>
      </c>
      <c r="U347" s="240">
        <v>0</v>
      </c>
      <c r="V347" s="240">
        <v>0</v>
      </c>
      <c r="W347" s="223">
        <f t="shared" ca="1" si="368"/>
        <v>-2.6094036499823579E-2</v>
      </c>
      <c r="X347" s="223">
        <f>MMULT(N347:T347,'Parameters &amp; Main Results'!$B$12:$B$18)-'Parameters &amp; Main Results'!$B$22/12+MMULT(U347:V347,'Parameters &amp; Main Results'!$B$20:$B$21)</f>
        <v>-2.6094036499823579E-2</v>
      </c>
      <c r="Y347" s="223">
        <f>MMULT(N347:T347,'Parameters &amp; Main Results'!$C$12:$C$18)-'Parameters &amp; Main Results'!$C$22/12+MMULT(U347:V347,'Parameters &amp; Main Results'!$C$20:$C$21)</f>
        <v>-3.0121591264117557E-2</v>
      </c>
      <c r="Z347" s="17">
        <f t="shared" ca="1" si="353"/>
        <v>795.75614960319956</v>
      </c>
      <c r="AA347" s="70">
        <f ca="1">Z347/OFFSET(Z347,'Parameters &amp; Main Results'!$B$38,0)</f>
        <v>6.1782950146213818</v>
      </c>
      <c r="AB347" s="70">
        <f ca="1">SUMPRODUCT(Z347:OFFSET(Z347,'Parameters &amp; Main Results'!$B$38-1,0), 'Cash Flow Assist'!$P$11:OFFSET('Cash Flow Assist'!$P$11,'Parameters &amp; Main Results'!$B$38-1,0)  )/OFFSET(Z347,'Parameters &amp; Main Results'!$B$38,0)</f>
        <v>1827.1677751592761</v>
      </c>
      <c r="AC347" s="70">
        <f ca="1">SUMPRODUCT(Z347:OFFSET(Z347,'Parameters &amp; Main Results'!$B$38-1,0),'Parameters &amp; Main Results'!$B$42:OFFSET('Parameters &amp; Main Results'!$B$42,'Parameters &amp; Main Results'!$B$38-1,0)   )/OFFSET(Z347,'Parameters &amp; Main Results'!$B$38,0)</f>
        <v>0</v>
      </c>
      <c r="AD347" s="155">
        <f t="shared" si="4"/>
        <v>-7.1072983420732094E-2</v>
      </c>
      <c r="AE347" s="252">
        <f t="shared" ca="1" si="363"/>
        <v>335.75130000000001</v>
      </c>
      <c r="AF347" s="253">
        <f t="shared" ca="1" si="365"/>
        <v>0.61151542823512517</v>
      </c>
      <c r="AG347" s="258">
        <f t="shared" ca="1" si="366"/>
        <v>0</v>
      </c>
      <c r="AH347" s="227" t="str">
        <f ca="1">IF(SUM(AG347:OFFSET(AG347,(-HoldAggressiveTime-1),0,,))=0,"Defensive","Aggressive")</f>
        <v>Defensive</v>
      </c>
    </row>
    <row r="348" spans="1:34" ht="15" x14ac:dyDescent="0.2">
      <c r="A348">
        <f t="shared" si="15"/>
        <v>7</v>
      </c>
      <c r="B348">
        <f t="shared" si="16"/>
        <v>1899</v>
      </c>
      <c r="C348" s="70">
        <f t="shared" si="1"/>
        <v>1899.4999999999741</v>
      </c>
      <c r="D348" s="64" t="s">
        <v>115</v>
      </c>
      <c r="E348" s="151">
        <v>7.23107174</v>
      </c>
      <c r="F348" s="152">
        <v>561.26620000000003</v>
      </c>
      <c r="G348" s="152">
        <v>347.935</v>
      </c>
      <c r="H348" s="152">
        <v>440.86114667999999</v>
      </c>
      <c r="I348" s="152">
        <v>561.26620000000003</v>
      </c>
      <c r="J348" s="152">
        <v>7.23107174</v>
      </c>
      <c r="K348" s="152">
        <v>7.23107174</v>
      </c>
      <c r="L348" s="152">
        <v>20.67</v>
      </c>
      <c r="M348" s="153">
        <v>21.561425629999999</v>
      </c>
      <c r="N348" s="17">
        <f t="shared" ref="N348:T348" si="376">F348/F347/$E348*$E347-1</f>
        <v>2.3679915150565556E-2</v>
      </c>
      <c r="O348" s="17">
        <f t="shared" si="376"/>
        <v>-1.6287326543153124E-2</v>
      </c>
      <c r="P348" s="17">
        <f t="shared" si="376"/>
        <v>-1.0395209629220692E-2</v>
      </c>
      <c r="Q348" s="17">
        <f t="shared" si="376"/>
        <v>2.3679915150565556E-2</v>
      </c>
      <c r="R348" s="17">
        <f t="shared" si="376"/>
        <v>0</v>
      </c>
      <c r="S348" s="17">
        <f t="shared" si="376"/>
        <v>0</v>
      </c>
      <c r="T348" s="17">
        <f t="shared" si="376"/>
        <v>-1.3158366203679828E-2</v>
      </c>
      <c r="U348" s="240">
        <v>0</v>
      </c>
      <c r="V348" s="240">
        <v>0</v>
      </c>
      <c r="W348" s="223">
        <f t="shared" ca="1" si="368"/>
        <v>1.3802886077442882E-2</v>
      </c>
      <c r="X348" s="223">
        <f>MMULT(N348:T348,'Parameters &amp; Main Results'!$B$12:$B$18)-'Parameters &amp; Main Results'!$B$22/12+MMULT(U348:V348,'Parameters &amp; Main Results'!$B$20:$B$21)</f>
        <v>1.3802886077442882E-2</v>
      </c>
      <c r="Y348" s="223">
        <f>MMULT(N348:T348,'Parameters &amp; Main Results'!$C$12:$C$18)-'Parameters &amp; Main Results'!$C$22/12+MMULT(U348:V348,'Parameters &amp; Main Results'!$C$20:$C$21)</f>
        <v>1.9641524314527023E-2</v>
      </c>
      <c r="Z348" s="17">
        <f t="shared" ca="1" si="353"/>
        <v>817.07698630706182</v>
      </c>
      <c r="AA348" s="70">
        <f ca="1">Z348/OFFSET(Z348,'Parameters &amp; Main Results'!$B$38,0)</f>
        <v>6.5700175560726208</v>
      </c>
      <c r="AB348" s="70">
        <f ca="1">SUMPRODUCT(Z348:OFFSET(Z348,'Parameters &amp; Main Results'!$B$38-1,0), 'Cash Flow Assist'!$P$11:OFFSET('Cash Flow Assist'!$P$11,'Parameters &amp; Main Results'!$B$38-1,0)  )/OFFSET(Z348,'Parameters &amp; Main Results'!$B$38,0)</f>
        <v>1886.9516760027198</v>
      </c>
      <c r="AC348" s="70">
        <f ca="1">SUMPRODUCT(Z348:OFFSET(Z348,'Parameters &amp; Main Results'!$B$38-1,0),'Parameters &amp; Main Results'!$B$42:OFFSET('Parameters &amp; Main Results'!$B$42,'Parameters &amp; Main Results'!$B$38-1,0)   )/OFFSET(Z348,'Parameters &amp; Main Results'!$B$38,0)</f>
        <v>0</v>
      </c>
      <c r="AD348" s="155">
        <f t="shared" si="4"/>
        <v>-4.9076070487067081E-2</v>
      </c>
      <c r="AE348" s="252">
        <f t="shared" ca="1" si="363"/>
        <v>338.56650000000002</v>
      </c>
      <c r="AF348" s="253">
        <f t="shared" ca="1" si="365"/>
        <v>0.65777240217209909</v>
      </c>
      <c r="AG348" s="258">
        <f t="shared" ca="1" si="366"/>
        <v>0</v>
      </c>
      <c r="AH348" s="227" t="str">
        <f ca="1">IF(SUM(AG348:OFFSET(AG348,(-HoldAggressiveTime-1),0,,))=0,"Defensive","Aggressive")</f>
        <v>Defensive</v>
      </c>
    </row>
    <row r="349" spans="1:34" ht="15" x14ac:dyDescent="0.2">
      <c r="A349">
        <f t="shared" si="15"/>
        <v>8</v>
      </c>
      <c r="B349">
        <f t="shared" si="16"/>
        <v>1899</v>
      </c>
      <c r="C349" s="70">
        <f t="shared" si="1"/>
        <v>1899.5833333333073</v>
      </c>
      <c r="D349" s="64" t="s">
        <v>115</v>
      </c>
      <c r="E349" s="151">
        <v>7.32621273</v>
      </c>
      <c r="F349" s="152">
        <v>577.04319999999996</v>
      </c>
      <c r="G349" s="152">
        <v>349.666</v>
      </c>
      <c r="H349" s="152">
        <v>442.09555789000001</v>
      </c>
      <c r="I349" s="152">
        <v>577.04319999999996</v>
      </c>
      <c r="J349" s="152">
        <v>7.32621273</v>
      </c>
      <c r="K349" s="152">
        <v>7.32621273</v>
      </c>
      <c r="L349" s="152">
        <v>20.67</v>
      </c>
      <c r="M349" s="153">
        <v>21.72623737</v>
      </c>
      <c r="N349" s="17">
        <f t="shared" ref="N349:T349" si="377">F349/F348/$E349*$E348-1</f>
        <v>1.4758232609581201E-2</v>
      </c>
      <c r="O349" s="17">
        <f t="shared" si="377"/>
        <v>-8.0759219634342072E-3</v>
      </c>
      <c r="P349" s="17">
        <f t="shared" si="377"/>
        <v>-1.0222742895911852E-2</v>
      </c>
      <c r="Q349" s="17">
        <f t="shared" si="377"/>
        <v>1.4758232609581201E-2</v>
      </c>
      <c r="R349" s="17">
        <f t="shared" si="377"/>
        <v>0</v>
      </c>
      <c r="S349" s="17">
        <f t="shared" si="377"/>
        <v>0</v>
      </c>
      <c r="T349" s="17">
        <f t="shared" si="377"/>
        <v>-1.2986381027458971E-2</v>
      </c>
      <c r="U349" s="240">
        <v>0</v>
      </c>
      <c r="V349" s="240">
        <v>0</v>
      </c>
      <c r="W349" s="223">
        <f t="shared" ca="1" si="368"/>
        <v>8.7625043464594418E-3</v>
      </c>
      <c r="X349" s="223">
        <f>MMULT(N349:T349,'Parameters &amp; Main Results'!$B$12:$B$18)-'Parameters &amp; Main Results'!$B$22/12+MMULT(U349:V349,'Parameters &amp; Main Results'!$B$20:$B$21)</f>
        <v>8.7625043464594418E-3</v>
      </c>
      <c r="Y349" s="223">
        <f>MMULT(N349:T349,'Parameters &amp; Main Results'!$C$12:$C$18)-'Parameters &amp; Main Results'!$C$22/12+MMULT(U349:V349,'Parameters &amp; Main Results'!$C$20:$C$21)</f>
        <v>1.2433150485612995E-2</v>
      </c>
      <c r="Z349" s="17">
        <f t="shared" ca="1" si="353"/>
        <v>805.95251555108177</v>
      </c>
      <c r="AA349" s="70">
        <f ca="1">Z349/OFFSET(Z349,'Parameters &amp; Main Results'!$B$38,0)</f>
        <v>6.365283777681098</v>
      </c>
      <c r="AB349" s="70">
        <f ca="1">SUMPRODUCT(Z349:OFFSET(Z349,'Parameters &amp; Main Results'!$B$38-1,0), 'Cash Flow Assist'!$P$11:OFFSET('Cash Flow Assist'!$P$11,'Parameters &amp; Main Results'!$B$38-1,0)  )/OFFSET(Z349,'Parameters &amp; Main Results'!$B$38,0)</f>
        <v>1847.9136314771456</v>
      </c>
      <c r="AC349" s="70">
        <f ca="1">SUMPRODUCT(Z349:OFFSET(Z349,'Parameters &amp; Main Results'!$B$38-1,0),'Parameters &amp; Main Results'!$B$42:OFFSET('Parameters &amp; Main Results'!$B$42,'Parameters &amp; Main Results'!$B$38-1,0)   )/OFFSET(Z349,'Parameters &amp; Main Results'!$B$38,0)</f>
        <v>0</v>
      </c>
      <c r="AD349" s="155">
        <f t="shared" si="4"/>
        <v>-3.5042113941298192E-2</v>
      </c>
      <c r="AE349" s="252">
        <f t="shared" ca="1" si="363"/>
        <v>355.50240000000002</v>
      </c>
      <c r="AF349" s="253">
        <f t="shared" ca="1" si="365"/>
        <v>0.623176664911404</v>
      </c>
      <c r="AG349" s="258">
        <f t="shared" ca="1" si="366"/>
        <v>0</v>
      </c>
      <c r="AH349" s="227" t="str">
        <f ca="1">IF(SUM(AG349:OFFSET(AG349,(-HoldAggressiveTime-1),0,,))=0,"Defensive","Aggressive")</f>
        <v>Defensive</v>
      </c>
    </row>
    <row r="350" spans="1:34" ht="15" x14ac:dyDescent="0.2">
      <c r="A350">
        <f t="shared" si="15"/>
        <v>9</v>
      </c>
      <c r="B350">
        <f t="shared" si="16"/>
        <v>1899</v>
      </c>
      <c r="C350" s="70">
        <f t="shared" si="1"/>
        <v>1899.6666666666406</v>
      </c>
      <c r="D350" s="64" t="s">
        <v>115</v>
      </c>
      <c r="E350" s="151">
        <v>7.6116519</v>
      </c>
      <c r="F350" s="152">
        <v>572.23599999999999</v>
      </c>
      <c r="G350" s="152">
        <v>350.38959999999997</v>
      </c>
      <c r="H350" s="152">
        <v>443.33342544999999</v>
      </c>
      <c r="I350" s="152">
        <v>572.23599999999999</v>
      </c>
      <c r="J350" s="152">
        <v>7.6116519</v>
      </c>
      <c r="K350" s="152">
        <v>7.6116519</v>
      </c>
      <c r="L350" s="152">
        <v>20.67</v>
      </c>
      <c r="M350" s="153">
        <v>20.591140509999999</v>
      </c>
      <c r="N350" s="17">
        <f t="shared" ref="N350:T350" si="378">F350/F349/$E350*$E349-1</f>
        <v>-4.5518632191126729E-2</v>
      </c>
      <c r="O350" s="17">
        <f t="shared" si="378"/>
        <v>-3.5508492008354042E-2</v>
      </c>
      <c r="P350" s="17">
        <f t="shared" si="378"/>
        <v>-3.4805292973351554E-2</v>
      </c>
      <c r="Q350" s="17">
        <f t="shared" si="378"/>
        <v>-4.5518632191126729E-2</v>
      </c>
      <c r="R350" s="17">
        <f t="shared" si="378"/>
        <v>0</v>
      </c>
      <c r="S350" s="17">
        <f t="shared" si="378"/>
        <v>0</v>
      </c>
      <c r="T350" s="17">
        <f t="shared" si="378"/>
        <v>-3.7500292150774772E-2</v>
      </c>
      <c r="U350" s="240">
        <v>0</v>
      </c>
      <c r="V350" s="240">
        <v>0</v>
      </c>
      <c r="W350" s="223">
        <f t="shared" ca="1" si="368"/>
        <v>-4.315735381922127E-2</v>
      </c>
      <c r="X350" s="223">
        <f>MMULT(N350:T350,'Parameters &amp; Main Results'!$B$12:$B$18)-'Parameters &amp; Main Results'!$B$22/12+MMULT(U350:V350,'Parameters &amp; Main Results'!$B$20:$B$21)</f>
        <v>-4.315735381922127E-2</v>
      </c>
      <c r="Y350" s="223">
        <f>MMULT(N350:T350,'Parameters &amp; Main Results'!$C$12:$C$18)-'Parameters &amp; Main Results'!$C$22/12+MMULT(U350:V350,'Parameters &amp; Main Results'!$C$20:$C$21)</f>
        <v>-4.4559284839516135E-2</v>
      </c>
      <c r="Z350" s="17">
        <f t="shared" ca="1" si="353"/>
        <v>798.95169782626795</v>
      </c>
      <c r="AA350" s="70">
        <f ca="1">Z350/OFFSET(Z350,'Parameters &amp; Main Results'!$B$38,0)</f>
        <v>6.3761374405610125</v>
      </c>
      <c r="AB350" s="70">
        <f ca="1">SUMPRODUCT(Z350:OFFSET(Z350,'Parameters &amp; Main Results'!$B$38-1,0), 'Cash Flow Assist'!$P$11:OFFSET('Cash Flow Assist'!$P$11,'Parameters &amp; Main Results'!$B$38-1,0)  )/OFFSET(Z350,'Parameters &amp; Main Results'!$B$38,0)</f>
        <v>1861.8630077222131</v>
      </c>
      <c r="AC350" s="70">
        <f ca="1">SUMPRODUCT(Z350:OFFSET(Z350,'Parameters &amp; Main Results'!$B$38-1,0),'Parameters &amp; Main Results'!$B$42:OFFSET('Parameters &amp; Main Results'!$B$42,'Parameters &amp; Main Results'!$B$38-1,0)   )/OFFSET(Z350,'Parameters &amp; Main Results'!$B$38,0)</f>
        <v>0</v>
      </c>
      <c r="AD350" s="155">
        <f t="shared" si="4"/>
        <v>-7.8965677036731408E-2</v>
      </c>
      <c r="AE350" s="252">
        <f t="shared" ca="1" si="363"/>
        <v>372.49689999999998</v>
      </c>
      <c r="AF350" s="253">
        <f t="shared" ca="1" si="365"/>
        <v>0.53621681146876665</v>
      </c>
      <c r="AG350" s="258">
        <f t="shared" ca="1" si="366"/>
        <v>0</v>
      </c>
      <c r="AH350" s="227" t="str">
        <f ca="1">IF(SUM(AG350:OFFSET(AG350,(-HoldAggressiveTime-1),0,,))=0,"Defensive","Aggressive")</f>
        <v>Defensive</v>
      </c>
    </row>
    <row r="351" spans="1:34" ht="15" x14ac:dyDescent="0.2">
      <c r="A351">
        <f t="shared" si="15"/>
        <v>10</v>
      </c>
      <c r="B351">
        <f t="shared" si="16"/>
        <v>1899</v>
      </c>
      <c r="C351" s="70">
        <f t="shared" si="1"/>
        <v>1899.7499999999739</v>
      </c>
      <c r="D351" s="64" t="s">
        <v>115</v>
      </c>
      <c r="E351" s="151">
        <v>7.70679289</v>
      </c>
      <c r="F351" s="152">
        <v>571.0693</v>
      </c>
      <c r="G351" s="152">
        <v>351.28629999999998</v>
      </c>
      <c r="H351" s="152">
        <v>444.57475904</v>
      </c>
      <c r="I351" s="152">
        <v>571.0693</v>
      </c>
      <c r="J351" s="152">
        <v>7.70679289</v>
      </c>
      <c r="K351" s="152">
        <v>7.70679289</v>
      </c>
      <c r="L351" s="152">
        <v>20.67</v>
      </c>
      <c r="M351" s="153">
        <v>20.153713459999999</v>
      </c>
      <c r="N351" s="17">
        <f t="shared" ref="N351:T351" si="379">F351/F350/$E351*$E350-1</f>
        <v>-1.4358756391669392E-2</v>
      </c>
      <c r="O351" s="17">
        <f t="shared" si="379"/>
        <v>-9.8175236096806895E-3</v>
      </c>
      <c r="P351" s="17">
        <f t="shared" si="379"/>
        <v>-9.5796482084562484E-3</v>
      </c>
      <c r="Q351" s="17">
        <f t="shared" si="379"/>
        <v>-1.4358756391669392E-2</v>
      </c>
      <c r="R351" s="17">
        <f t="shared" si="379"/>
        <v>0</v>
      </c>
      <c r="S351" s="17">
        <f t="shared" si="379"/>
        <v>0</v>
      </c>
      <c r="T351" s="17">
        <f t="shared" si="379"/>
        <v>-1.2345081976116279E-2</v>
      </c>
      <c r="U351" s="240">
        <v>0</v>
      </c>
      <c r="V351" s="240">
        <v>0</v>
      </c>
      <c r="W351" s="223">
        <f t="shared" ca="1" si="368"/>
        <v>-1.3391492781160664E-2</v>
      </c>
      <c r="X351" s="223">
        <f>MMULT(N351:T351,'Parameters &amp; Main Results'!$B$12:$B$18)-'Parameters &amp; Main Results'!$B$22/12+MMULT(U351:V351,'Parameters &amp; Main Results'!$B$20:$B$21)</f>
        <v>-1.3391492781160664E-2</v>
      </c>
      <c r="Y351" s="223">
        <f>MMULT(N351:T351,'Parameters &amp; Main Results'!$C$12:$C$18)-'Parameters &amp; Main Results'!$C$22/12+MMULT(U351:V351,'Parameters &amp; Main Results'!$C$20:$C$21)</f>
        <v>-1.3946299780137188E-2</v>
      </c>
      <c r="Z351" s="17">
        <f t="shared" ca="1" si="353"/>
        <v>834.98755099939387</v>
      </c>
      <c r="AA351" s="70">
        <f ca="1">Z351/OFFSET(Z351,'Parameters &amp; Main Results'!$B$38,0)</f>
        <v>6.6697625653989263</v>
      </c>
      <c r="AB351" s="70">
        <f ca="1">SUMPRODUCT(Z351:OFFSET(Z351,'Parameters &amp; Main Results'!$B$38-1,0), 'Cash Flow Assist'!$P$11:OFFSET('Cash Flow Assist'!$P$11,'Parameters &amp; Main Results'!$B$38-1,0)  )/OFFSET(Z351,'Parameters &amp; Main Results'!$B$38,0)</f>
        <v>1858.1685682761117</v>
      </c>
      <c r="AC351" s="70">
        <f ca="1">SUMPRODUCT(Z351:OFFSET(Z351,'Parameters &amp; Main Results'!$B$38-1,0),'Parameters &amp; Main Results'!$B$42:OFFSET('Parameters &amp; Main Results'!$B$42,'Parameters &amp; Main Results'!$B$38-1,0)   )/OFFSET(Z351,'Parameters &amp; Main Results'!$B$38,0)</f>
        <v>0</v>
      </c>
      <c r="AD351" s="155">
        <f t="shared" si="4"/>
        <v>-9.2190584508527129E-2</v>
      </c>
      <c r="AE351" s="252">
        <f t="shared" ca="1" si="363"/>
        <v>397.87459999999999</v>
      </c>
      <c r="AF351" s="253">
        <f t="shared" ca="1" si="365"/>
        <v>0.43529971503584297</v>
      </c>
      <c r="AG351" s="258">
        <f t="shared" ca="1" si="366"/>
        <v>0</v>
      </c>
      <c r="AH351" s="227" t="str">
        <f ca="1">IF(SUM(AG351:OFFSET(AG351,(-HoldAggressiveTime-1),0,,))=0,"Defensive","Aggressive")</f>
        <v>Defensive</v>
      </c>
    </row>
    <row r="352" spans="1:34" ht="15" x14ac:dyDescent="0.2">
      <c r="A352">
        <f t="shared" si="15"/>
        <v>11</v>
      </c>
      <c r="B352">
        <f t="shared" si="16"/>
        <v>1899</v>
      </c>
      <c r="C352" s="70">
        <f t="shared" si="1"/>
        <v>1899.8333333333071</v>
      </c>
      <c r="D352" s="64" t="s">
        <v>115</v>
      </c>
      <c r="E352" s="151">
        <v>7.8019419799999996</v>
      </c>
      <c r="F352" s="152">
        <v>583.43470000000002</v>
      </c>
      <c r="G352" s="152">
        <v>354.04820000000001</v>
      </c>
      <c r="H352" s="152">
        <v>445.81956837000001</v>
      </c>
      <c r="I352" s="152">
        <v>583.43470000000002</v>
      </c>
      <c r="J352" s="152">
        <v>7.8019419799999996</v>
      </c>
      <c r="K352" s="152">
        <v>7.8019419799999996</v>
      </c>
      <c r="L352" s="152">
        <v>20.67</v>
      </c>
      <c r="M352" s="153">
        <v>20.196457519999999</v>
      </c>
      <c r="N352" s="17">
        <f t="shared" ref="N352:T352" si="380">F352/F351/$E352*$E351-1</f>
        <v>9.1934275464016224E-3</v>
      </c>
      <c r="O352" s="17">
        <f t="shared" si="380"/>
        <v>-4.4292015133451379E-3</v>
      </c>
      <c r="P352" s="17">
        <f t="shared" si="380"/>
        <v>-9.4297125017495098E-3</v>
      </c>
      <c r="Q352" s="17">
        <f t="shared" si="380"/>
        <v>9.1934275464016224E-3</v>
      </c>
      <c r="R352" s="17">
        <f t="shared" si="380"/>
        <v>0</v>
      </c>
      <c r="S352" s="17">
        <f t="shared" si="380"/>
        <v>0</v>
      </c>
      <c r="T352" s="17">
        <f t="shared" si="380"/>
        <v>-1.2195564930361003E-2</v>
      </c>
      <c r="U352" s="240">
        <v>0</v>
      </c>
      <c r="V352" s="240">
        <v>0</v>
      </c>
      <c r="W352" s="223">
        <f t="shared" ca="1" si="368"/>
        <v>5.357785443947472E-3</v>
      </c>
      <c r="X352" s="223">
        <f>MMULT(N352:T352,'Parameters &amp; Main Results'!$B$12:$B$18)-'Parameters &amp; Main Results'!$B$22/12+MMULT(U352:V352,'Parameters &amp; Main Results'!$B$20:$B$21)</f>
        <v>5.357785443947472E-3</v>
      </c>
      <c r="Y352" s="223">
        <f>MMULT(N352:T352,'Parameters &amp; Main Results'!$C$12:$C$18)-'Parameters &amp; Main Results'!$C$22/12+MMULT(U352:V352,'Parameters &amp; Main Results'!$C$20:$C$21)</f>
        <v>7.789497973760281E-3</v>
      </c>
      <c r="Z352" s="17">
        <f t="shared" ca="1" si="353"/>
        <v>846.32105327486863</v>
      </c>
      <c r="AA352" s="70">
        <f ca="1">Z352/OFFSET(Z352,'Parameters &amp; Main Results'!$B$38,0)</f>
        <v>6.7823137525993538</v>
      </c>
      <c r="AB352" s="70">
        <f ca="1">SUMPRODUCT(Z352:OFFSET(Z352,'Parameters &amp; Main Results'!$B$38-1,0), 'Cash Flow Assist'!$P$11:OFFSET('Cash Flow Assist'!$P$11,'Parameters &amp; Main Results'!$B$38-1,0)  )/OFFSET(Z352,'Parameters &amp; Main Results'!$B$38,0)</f>
        <v>1858.5330789275843</v>
      </c>
      <c r="AC352" s="70">
        <f ca="1">SUMPRODUCT(Z352:OFFSET(Z352,'Parameters &amp; Main Results'!$B$38-1,0),'Parameters &amp; Main Results'!$B$42:OFFSET('Parameters &amp; Main Results'!$B$42,'Parameters &amp; Main Results'!$B$38-1,0)   )/OFFSET(Z352,'Parameters &amp; Main Results'!$B$38,0)</f>
        <v>0</v>
      </c>
      <c r="AD352" s="155">
        <f t="shared" si="4"/>
        <v>-8.3844704421265015E-2</v>
      </c>
      <c r="AE352" s="252">
        <f t="shared" ca="1" si="363"/>
        <v>418.29770000000002</v>
      </c>
      <c r="AF352" s="253">
        <f t="shared" ca="1" si="365"/>
        <v>0.39478342816611228</v>
      </c>
      <c r="AG352" s="258">
        <f t="shared" ca="1" si="366"/>
        <v>0</v>
      </c>
      <c r="AH352" s="227" t="str">
        <f ca="1">IF(SUM(AG352:OFFSET(AG352,(-HoldAggressiveTime-1),0,,))=0,"Defensive","Aggressive")</f>
        <v>Defensive</v>
      </c>
    </row>
    <row r="353" spans="1:34" ht="15" x14ac:dyDescent="0.2">
      <c r="A353">
        <f t="shared" si="15"/>
        <v>12</v>
      </c>
      <c r="B353">
        <f t="shared" si="16"/>
        <v>1899</v>
      </c>
      <c r="C353" s="70">
        <f t="shared" si="1"/>
        <v>1899.9166666666404</v>
      </c>
      <c r="D353" s="64" t="s">
        <v>115</v>
      </c>
      <c r="E353" s="151">
        <v>7.8970910700000001</v>
      </c>
      <c r="F353" s="152">
        <v>545.26829999999995</v>
      </c>
      <c r="G353" s="152">
        <v>363.21629999999999</v>
      </c>
      <c r="H353" s="152">
        <v>447.06786316</v>
      </c>
      <c r="I353" s="152">
        <v>545.26829999999995</v>
      </c>
      <c r="J353" s="152">
        <v>7.8970910700000001</v>
      </c>
      <c r="K353" s="152">
        <v>7.8970910700000001</v>
      </c>
      <c r="L353" s="152">
        <v>20.67</v>
      </c>
      <c r="M353" s="153">
        <v>18.512649639999999</v>
      </c>
      <c r="N353" s="17">
        <f t="shared" ref="N353:T353" si="381">F353/F352/$E353*$E352-1</f>
        <v>-7.6677190005159268E-2</v>
      </c>
      <c r="O353" s="17">
        <f t="shared" si="381"/>
        <v>1.3534436713730669E-2</v>
      </c>
      <c r="P353" s="17">
        <f t="shared" si="381"/>
        <v>-9.2823612937177336E-3</v>
      </c>
      <c r="Q353" s="17">
        <f t="shared" si="381"/>
        <v>-7.6677190005159268E-2</v>
      </c>
      <c r="R353" s="17">
        <f t="shared" si="381"/>
        <v>0</v>
      </c>
      <c r="S353" s="17">
        <f t="shared" si="381"/>
        <v>0</v>
      </c>
      <c r="T353" s="17">
        <f t="shared" si="381"/>
        <v>-1.2048625140142932E-2</v>
      </c>
      <c r="U353" s="240">
        <v>0</v>
      </c>
      <c r="V353" s="240">
        <v>0</v>
      </c>
      <c r="W353" s="223">
        <f t="shared" ca="1" si="368"/>
        <v>-5.544510308479713E-2</v>
      </c>
      <c r="X353" s="223">
        <f>MMULT(N353:T353,'Parameters &amp; Main Results'!$B$12:$B$18)-'Parameters &amp; Main Results'!$B$22/12+MMULT(U353:V353,'Parameters &amp; Main Results'!$B$20:$B$21)</f>
        <v>-5.544510308479713E-2</v>
      </c>
      <c r="Y353" s="223">
        <f>MMULT(N353:T353,'Parameters &amp; Main Results'!$C$12:$C$18)-'Parameters &amp; Main Results'!$C$22/12+MMULT(U353:V353,'Parameters &amp; Main Results'!$C$20:$C$21)</f>
        <v>-6.7697693999936942E-2</v>
      </c>
      <c r="Z353" s="17">
        <f t="shared" ca="1" si="353"/>
        <v>841.81081156212349</v>
      </c>
      <c r="AA353" s="70">
        <f ca="1">Z353/OFFSET(Z353,'Parameters &amp; Main Results'!$B$38,0)</f>
        <v>6.7891549832985092</v>
      </c>
      <c r="AB353" s="70">
        <f ca="1">SUMPRODUCT(Z353:OFFSET(Z353,'Parameters &amp; Main Results'!$B$38-1,0), 'Cash Flow Assist'!$P$11:OFFSET('Cash Flow Assist'!$P$11,'Parameters &amp; Main Results'!$B$38-1,0)  )/OFFSET(Z353,'Parameters &amp; Main Results'!$B$38,0)</f>
        <v>1864.556264462575</v>
      </c>
      <c r="AC353" s="70">
        <f ca="1">SUMPRODUCT(Z353:OFFSET(Z353,'Parameters &amp; Main Results'!$B$38-1,0),'Parameters &amp; Main Results'!$B$42:OFFSET('Parameters &amp; Main Results'!$B$42,'Parameters &amp; Main Results'!$B$38-1,0)   )/OFFSET(Z353,'Parameters &amp; Main Results'!$B$38,0)</f>
        <v>0</v>
      </c>
      <c r="AD353" s="155">
        <f t="shared" si="4"/>
        <v>-0.15409291809458858</v>
      </c>
      <c r="AE353" s="252">
        <f t="shared" ca="1" si="363"/>
        <v>406.0224</v>
      </c>
      <c r="AF353" s="253">
        <f t="shared" ca="1" si="365"/>
        <v>0.34295127559464689</v>
      </c>
      <c r="AG353" s="258">
        <f t="shared" ca="1" si="366"/>
        <v>0</v>
      </c>
      <c r="AH353" s="227" t="str">
        <f ca="1">IF(SUM(AG353:OFFSET(AG353,(-HoldAggressiveTime-1),0,,))=0,"Defensive","Aggressive")</f>
        <v>Defensive</v>
      </c>
    </row>
    <row r="354" spans="1:34" ht="15" x14ac:dyDescent="0.2">
      <c r="A354">
        <f t="shared" si="15"/>
        <v>1</v>
      </c>
      <c r="B354">
        <f t="shared" si="16"/>
        <v>1900</v>
      </c>
      <c r="C354" s="70">
        <f t="shared" si="1"/>
        <v>1899.9999999999736</v>
      </c>
      <c r="D354" s="149">
        <v>32</v>
      </c>
      <c r="E354" s="151">
        <v>7.8970910700000001</v>
      </c>
      <c r="F354" s="152">
        <v>554.21770000000004</v>
      </c>
      <c r="G354" s="152">
        <v>364.1198</v>
      </c>
      <c r="H354" s="152">
        <v>448.79652556999997</v>
      </c>
      <c r="I354" s="152">
        <v>554.21770000000004</v>
      </c>
      <c r="J354" s="152">
        <v>7.8970910700000001</v>
      </c>
      <c r="K354" s="152">
        <v>7.8970910700000001</v>
      </c>
      <c r="L354" s="152">
        <v>20.67</v>
      </c>
      <c r="M354" s="153">
        <v>18.674275359999999</v>
      </c>
      <c r="N354" s="17">
        <f t="shared" ref="N354:T354" si="382">F354/F353/$E354*$E353-1</f>
        <v>1.6412837496696753E-2</v>
      </c>
      <c r="O354" s="17">
        <f t="shared" si="382"/>
        <v>2.4874984960752133E-3</v>
      </c>
      <c r="P354" s="17">
        <f t="shared" si="382"/>
        <v>3.8666666795983407E-3</v>
      </c>
      <c r="Q354" s="17">
        <f t="shared" si="382"/>
        <v>1.6412837496696753E-2</v>
      </c>
      <c r="R354" s="17">
        <f t="shared" si="382"/>
        <v>0</v>
      </c>
      <c r="S354" s="17">
        <f t="shared" si="382"/>
        <v>0</v>
      </c>
      <c r="T354" s="17">
        <f t="shared" si="382"/>
        <v>0</v>
      </c>
      <c r="U354" s="240">
        <v>0</v>
      </c>
      <c r="V354" s="240">
        <v>0</v>
      </c>
      <c r="W354" s="223">
        <f t="shared" ca="1" si="368"/>
        <v>1.2765461155070939E-2</v>
      </c>
      <c r="X354" s="223">
        <f>MMULT(N354:T354,'Parameters &amp; Main Results'!$B$12:$B$18)-'Parameters &amp; Main Results'!$B$22/12+MMULT(U354:V354,'Parameters &amp; Main Results'!$B$20:$B$21)</f>
        <v>1.2765461155070939E-2</v>
      </c>
      <c r="Y354" s="223">
        <f>MMULT(N354:T354,'Parameters &amp; Main Results'!$C$12:$C$18)-'Parameters &amp; Main Results'!$C$22/12+MMULT(U354:V354,'Parameters &amp; Main Results'!$C$20:$C$21)</f>
        <v>1.4978636929967931E-2</v>
      </c>
      <c r="Z354" s="17">
        <f t="shared" ca="1" si="353"/>
        <v>891.2248661368136</v>
      </c>
      <c r="AA354" s="70">
        <f ca="1">Z354/OFFSET(Z354,'Parameters &amp; Main Results'!$B$38,0)</f>
        <v>7.3585081880217906</v>
      </c>
      <c r="AB354" s="70">
        <f ca="1">SUMPRODUCT(Z354:OFFSET(Z354,'Parameters &amp; Main Results'!$B$38-1,0), 'Cash Flow Assist'!$P$11:OFFSET('Cash Flow Assist'!$P$11,'Parameters &amp; Main Results'!$B$38-1,0)  )/OFFSET(Z354,'Parameters &amp; Main Results'!$B$38,0)</f>
        <v>1902.9450059322166</v>
      </c>
      <c r="AC354" s="70">
        <f ca="1">SUMPRODUCT(Z354:OFFSET(Z354,'Parameters &amp; Main Results'!$B$38-1,0),'Parameters &amp; Main Results'!$B$42:OFFSET('Parameters &amp; Main Results'!$B$42,'Parameters &amp; Main Results'!$B$38-1,0)   )/OFFSET(Z354,'Parameters &amp; Main Results'!$B$38,0)</f>
        <v>0</v>
      </c>
      <c r="AD354" s="155">
        <f t="shared" si="4"/>
        <v>-0.14020918262197013</v>
      </c>
      <c r="AE354" s="252">
        <f t="shared" ca="1" si="363"/>
        <v>392.89350000000002</v>
      </c>
      <c r="AF354" s="253">
        <f t="shared" ca="1" si="365"/>
        <v>0.41060541851672278</v>
      </c>
      <c r="AG354" s="258">
        <f t="shared" ca="1" si="366"/>
        <v>0</v>
      </c>
      <c r="AH354" s="227" t="str">
        <f ca="1">IF(SUM(AG354:OFFSET(AG354,(-HoldAggressiveTime-1),0,,))=0,"Defensive","Aggressive")</f>
        <v>Defensive</v>
      </c>
    </row>
    <row r="355" spans="1:34" ht="15" x14ac:dyDescent="0.2">
      <c r="A355">
        <f t="shared" si="15"/>
        <v>2</v>
      </c>
      <c r="B355">
        <f t="shared" si="16"/>
        <v>1900</v>
      </c>
      <c r="C355" s="70">
        <f t="shared" si="1"/>
        <v>1900.0833333333069</v>
      </c>
      <c r="D355" s="149">
        <f t="shared" ref="D355:D2477" si="383">EOMONTH(D354,1)</f>
        <v>91</v>
      </c>
      <c r="E355" s="151">
        <v>7.99223207</v>
      </c>
      <c r="F355" s="152">
        <v>565.93299999999999</v>
      </c>
      <c r="G355" s="152">
        <v>366.39690000000002</v>
      </c>
      <c r="H355" s="152">
        <v>450.53187213000001</v>
      </c>
      <c r="I355" s="152">
        <v>565.93299999999999</v>
      </c>
      <c r="J355" s="152">
        <v>7.99223207</v>
      </c>
      <c r="K355" s="152">
        <v>7.99223207</v>
      </c>
      <c r="L355" s="152">
        <v>20.67</v>
      </c>
      <c r="M355" s="153">
        <v>18.703797420000001</v>
      </c>
      <c r="N355" s="17">
        <f t="shared" ref="N355:T355" si="384">F355/F354/$E355*$E354-1</f>
        <v>8.9826245471482657E-3</v>
      </c>
      <c r="O355" s="17">
        <f t="shared" si="384"/>
        <v>-5.724918180046612E-3</v>
      </c>
      <c r="P355" s="17">
        <f t="shared" si="384"/>
        <v>-8.0835467148084872E-3</v>
      </c>
      <c r="Q355" s="17">
        <f t="shared" si="384"/>
        <v>8.9826245471482657E-3</v>
      </c>
      <c r="R355" s="17">
        <f t="shared" si="384"/>
        <v>0</v>
      </c>
      <c r="S355" s="17">
        <f t="shared" si="384"/>
        <v>0</v>
      </c>
      <c r="T355" s="17">
        <f t="shared" si="384"/>
        <v>-1.1904183858364892E-2</v>
      </c>
      <c r="U355" s="240">
        <v>0</v>
      </c>
      <c r="V355" s="240">
        <v>0</v>
      </c>
      <c r="W355" s="223">
        <f t="shared" ca="1" si="368"/>
        <v>4.9551089147669659E-3</v>
      </c>
      <c r="X355" s="223">
        <f>MMULT(N355:T355,'Parameters &amp; Main Results'!$B$12:$B$18)-'Parameters &amp; Main Results'!$B$22/12+MMULT(U355:V355,'Parameters &amp; Main Results'!$B$20:$B$21)</f>
        <v>4.9551089147669659E-3</v>
      </c>
      <c r="Y355" s="223">
        <f>MMULT(N355:T355,'Parameters &amp; Main Results'!$C$12:$C$18)-'Parameters &amp; Main Results'!$C$22/12+MMULT(U355:V355,'Parameters &amp; Main Results'!$C$20:$C$21)</f>
        <v>7.4702036077621114E-3</v>
      </c>
      <c r="Z355" s="17">
        <f t="shared" ca="1" si="353"/>
        <v>879.99137048015155</v>
      </c>
      <c r="AA355" s="70">
        <f ca="1">Z355/OFFSET(Z355,'Parameters &amp; Main Results'!$B$38,0)</f>
        <v>7.3965584974837322</v>
      </c>
      <c r="AB355" s="70">
        <f ca="1">SUMPRODUCT(Z355:OFFSET(Z355,'Parameters &amp; Main Results'!$B$38-1,0), 'Cash Flow Assist'!$P$11:OFFSET('Cash Flow Assist'!$P$11,'Parameters &amp; Main Results'!$B$38-1,0)  )/OFFSET(Z355,'Parameters &amp; Main Results'!$B$38,0)</f>
        <v>1930.7296018302898</v>
      </c>
      <c r="AC355" s="70">
        <f ca="1">SUMPRODUCT(Z355:OFFSET(Z355,'Parameters &amp; Main Results'!$B$38-1,0),'Parameters &amp; Main Results'!$B$42:OFFSET('Parameters &amp; Main Results'!$B$42,'Parameters &amp; Main Results'!$B$38-1,0)   )/OFFSET(Z355,'Parameters &amp; Main Results'!$B$38,0)</f>
        <v>0</v>
      </c>
      <c r="AD355" s="155">
        <f t="shared" si="4"/>
        <v>-0.13248600452037762</v>
      </c>
      <c r="AE355" s="252">
        <f t="shared" ca="1" si="363"/>
        <v>402.5301</v>
      </c>
      <c r="AF355" s="253">
        <f t="shared" ca="1" si="365"/>
        <v>0.40593958066738361</v>
      </c>
      <c r="AG355" s="258">
        <f t="shared" ca="1" si="366"/>
        <v>0</v>
      </c>
      <c r="AH355" s="227" t="str">
        <f ca="1">IF(SUM(AG355:OFFSET(AG355,(-HoldAggressiveTime-1),0,,))=0,"Defensive","Aggressive")</f>
        <v>Defensive</v>
      </c>
    </row>
    <row r="356" spans="1:34" ht="15" x14ac:dyDescent="0.2">
      <c r="A356">
        <f t="shared" si="15"/>
        <v>3</v>
      </c>
      <c r="B356">
        <f t="shared" si="16"/>
        <v>1900</v>
      </c>
      <c r="C356" s="70">
        <f t="shared" si="1"/>
        <v>1900.1666666666401</v>
      </c>
      <c r="D356" s="149">
        <f t="shared" si="383"/>
        <v>121</v>
      </c>
      <c r="E356" s="151">
        <v>7.99223207</v>
      </c>
      <c r="F356" s="152">
        <v>572.20569999999998</v>
      </c>
      <c r="G356" s="152">
        <v>370.87529999999998</v>
      </c>
      <c r="H356" s="152">
        <v>452.2739287</v>
      </c>
      <c r="I356" s="152">
        <v>572.20569999999998</v>
      </c>
      <c r="J356" s="152">
        <v>7.99223207</v>
      </c>
      <c r="K356" s="152">
        <v>7.99223207</v>
      </c>
      <c r="L356" s="152">
        <v>20.67</v>
      </c>
      <c r="M356" s="153">
        <v>18.775793419999999</v>
      </c>
      <c r="N356" s="17">
        <f t="shared" ref="N356:T356" si="385">F356/F355/$E356*$E355-1</f>
        <v>1.108382087632287E-2</v>
      </c>
      <c r="O356" s="17">
        <f t="shared" si="385"/>
        <v>1.2222810837100306E-2</v>
      </c>
      <c r="P356" s="17">
        <f t="shared" si="385"/>
        <v>3.8666666617035439E-3</v>
      </c>
      <c r="Q356" s="17">
        <f t="shared" si="385"/>
        <v>1.108382087632287E-2</v>
      </c>
      <c r="R356" s="17">
        <f t="shared" si="385"/>
        <v>0</v>
      </c>
      <c r="S356" s="17">
        <f t="shared" si="385"/>
        <v>0</v>
      </c>
      <c r="T356" s="17">
        <f t="shared" si="385"/>
        <v>0</v>
      </c>
      <c r="U356" s="240">
        <v>0</v>
      </c>
      <c r="V356" s="240">
        <v>0</v>
      </c>
      <c r="W356" s="223">
        <f t="shared" ca="1" si="368"/>
        <v>1.0715761157995546E-2</v>
      </c>
      <c r="X356" s="223">
        <f>MMULT(N356:T356,'Parameters &amp; Main Results'!$B$12:$B$18)-'Parameters &amp; Main Results'!$B$22/12+MMULT(U356:V356,'Parameters &amp; Main Results'!$B$20:$B$21)</f>
        <v>1.0715761157995546E-2</v>
      </c>
      <c r="Y356" s="223">
        <f>MMULT(N356:T356,'Parameters &amp; Main Results'!$C$12:$C$18)-'Parameters &amp; Main Results'!$C$22/12+MMULT(U356:V356,'Parameters &amp; Main Results'!$C$20:$C$21)</f>
        <v>1.1156053205733946E-2</v>
      </c>
      <c r="Z356" s="17">
        <f t="shared" ca="1" si="353"/>
        <v>875.65241738055192</v>
      </c>
      <c r="AA356" s="70">
        <f ca="1">Z356/OFFSET(Z356,'Parameters &amp; Main Results'!$B$38,0)</f>
        <v>7.7324793364701971</v>
      </c>
      <c r="AB356" s="70">
        <f ca="1">SUMPRODUCT(Z356:OFFSET(Z356,'Parameters &amp; Main Results'!$B$38-1,0), 'Cash Flow Assist'!$P$11:OFFSET('Cash Flow Assist'!$P$11,'Parameters &amp; Main Results'!$B$38-1,0)  )/OFFSET(Z356,'Parameters &amp; Main Results'!$B$38,0)</f>
        <v>2021.6965570278392</v>
      </c>
      <c r="AC356" s="70">
        <f ca="1">SUMPRODUCT(Z356:OFFSET(Z356,'Parameters &amp; Main Results'!$B$38-1,0),'Parameters &amp; Main Results'!$B$42:OFFSET('Parameters &amp; Main Results'!$B$42,'Parameters &amp; Main Results'!$B$38-1,0)   )/OFFSET(Z356,'Parameters &amp; Main Results'!$B$38,0)</f>
        <v>0</v>
      </c>
      <c r="AD356" s="155">
        <f t="shared" si="4"/>
        <v>-0.12287063478677829</v>
      </c>
      <c r="AE356" s="252">
        <f t="shared" ca="1" si="363"/>
        <v>414.73219999999998</v>
      </c>
      <c r="AF356" s="253">
        <f t="shared" ca="1" si="365"/>
        <v>0.37969923724273158</v>
      </c>
      <c r="AG356" s="258">
        <f t="shared" ca="1" si="366"/>
        <v>0</v>
      </c>
      <c r="AH356" s="227" t="str">
        <f ca="1">IF(SUM(AG356:OFFSET(AG356,(-HoldAggressiveTime-1),0,,))=0,"Defensive","Aggressive")</f>
        <v>Defensive</v>
      </c>
    </row>
    <row r="357" spans="1:34" ht="15" x14ac:dyDescent="0.2">
      <c r="A357">
        <f t="shared" si="15"/>
        <v>4</v>
      </c>
      <c r="B357">
        <f t="shared" si="16"/>
        <v>1900</v>
      </c>
      <c r="C357" s="70">
        <f t="shared" si="1"/>
        <v>1900.2499999999734</v>
      </c>
      <c r="D357" s="149">
        <f t="shared" si="383"/>
        <v>152</v>
      </c>
      <c r="E357" s="151">
        <v>7.99223207</v>
      </c>
      <c r="F357" s="152">
        <v>581.30029999999999</v>
      </c>
      <c r="G357" s="152">
        <v>365.80149999999998</v>
      </c>
      <c r="H357" s="152">
        <v>454.02272123</v>
      </c>
      <c r="I357" s="152">
        <v>581.30029999999999</v>
      </c>
      <c r="J357" s="152">
        <v>7.99223207</v>
      </c>
      <c r="K357" s="152">
        <v>7.99223207</v>
      </c>
      <c r="L357" s="152">
        <v>20.67</v>
      </c>
      <c r="M357" s="153">
        <v>18.93640203</v>
      </c>
      <c r="N357" s="17">
        <f t="shared" ref="N357:T357" si="386">F357/F356/$E357*$E356-1</f>
        <v>1.5893934646229457E-2</v>
      </c>
      <c r="O357" s="17">
        <f t="shared" si="386"/>
        <v>-1.3680609088823181E-2</v>
      </c>
      <c r="P357" s="17">
        <f t="shared" si="386"/>
        <v>3.8666666792548376E-3</v>
      </c>
      <c r="Q357" s="17">
        <f t="shared" si="386"/>
        <v>1.5893934646229457E-2</v>
      </c>
      <c r="R357" s="17">
        <f t="shared" si="386"/>
        <v>0</v>
      </c>
      <c r="S357" s="17">
        <f t="shared" si="386"/>
        <v>0</v>
      </c>
      <c r="T357" s="17">
        <f t="shared" si="386"/>
        <v>0</v>
      </c>
      <c r="U357" s="240">
        <v>0</v>
      </c>
      <c r="V357" s="240">
        <v>0</v>
      </c>
      <c r="W357" s="223">
        <f t="shared" ca="1" si="368"/>
        <v>9.1426625002407891E-3</v>
      </c>
      <c r="X357" s="223">
        <f>MMULT(N357:T357,'Parameters &amp; Main Results'!$B$12:$B$18)-'Parameters &amp; Main Results'!$B$22/12+MMULT(U357:V357,'Parameters &amp; Main Results'!$B$20:$B$21)</f>
        <v>9.1426625002407891E-3</v>
      </c>
      <c r="Y357" s="223">
        <f>MMULT(N357:T357,'Parameters &amp; Main Results'!$C$12:$C$18)-'Parameters &amp; Main Results'!$C$22/12+MMULT(U357:V357,'Parameters &amp; Main Results'!$C$20:$C$21)</f>
        <v>1.2894813606057527E-2</v>
      </c>
      <c r="Z357" s="17">
        <f t="shared" ca="1" si="353"/>
        <v>866.36861819321086</v>
      </c>
      <c r="AA357" s="70">
        <f ca="1">Z357/OFFSET(Z357,'Parameters &amp; Main Results'!$B$38,0)</f>
        <v>7.4164071802432572</v>
      </c>
      <c r="AB357" s="70">
        <f ca="1">SUMPRODUCT(Z357:OFFSET(Z357,'Parameters &amp; Main Results'!$B$38-1,0), 'Cash Flow Assist'!$P$11:OFFSET('Cash Flow Assist'!$P$11,'Parameters &amp; Main Results'!$B$38-1,0)  )/OFFSET(Z357,'Parameters &amp; Main Results'!$B$38,0)</f>
        <v>1953.3098666502567</v>
      </c>
      <c r="AC357" s="70">
        <f ca="1">SUMPRODUCT(Z357:OFFSET(Z357,'Parameters &amp; Main Results'!$B$38-1,0),'Parameters &amp; Main Results'!$B$42:OFFSET('Parameters &amp; Main Results'!$B$42,'Parameters &amp; Main Results'!$B$38-1,0)   )/OFFSET(Z357,'Parameters &amp; Main Results'!$B$38,0)</f>
        <v>0</v>
      </c>
      <c r="AD357" s="155">
        <f t="shared" si="4"/>
        <v>-0.10892959797979063</v>
      </c>
      <c r="AE357" s="252">
        <f t="shared" ca="1" si="363"/>
        <v>415.09640000000002</v>
      </c>
      <c r="AF357" s="253">
        <f t="shared" ca="1" si="365"/>
        <v>0.40039831711380769</v>
      </c>
      <c r="AG357" s="258">
        <f t="shared" ca="1" si="366"/>
        <v>0</v>
      </c>
      <c r="AH357" s="227" t="str">
        <f ca="1">IF(SUM(AG357:OFFSET(AG357,(-HoldAggressiveTime-1),0,,))=0,"Defensive","Aggressive")</f>
        <v>Defensive</v>
      </c>
    </row>
    <row r="358" spans="1:34" ht="15" x14ac:dyDescent="0.2">
      <c r="A358">
        <f t="shared" si="15"/>
        <v>5</v>
      </c>
      <c r="B358">
        <f t="shared" si="16"/>
        <v>1900</v>
      </c>
      <c r="C358" s="70">
        <f t="shared" si="1"/>
        <v>1900.3333333333067</v>
      </c>
      <c r="D358" s="149">
        <f t="shared" si="383"/>
        <v>182</v>
      </c>
      <c r="E358" s="151">
        <v>7.8019419799999996</v>
      </c>
      <c r="F358" s="152">
        <v>555.58000000000004</v>
      </c>
      <c r="G358" s="152">
        <v>369.79469999999998</v>
      </c>
      <c r="H358" s="152">
        <v>455.77827574999998</v>
      </c>
      <c r="I358" s="152">
        <v>555.58000000000004</v>
      </c>
      <c r="J358" s="152">
        <v>7.8019419799999996</v>
      </c>
      <c r="K358" s="152">
        <v>7.8019419799999996</v>
      </c>
      <c r="L358" s="152">
        <v>20.67</v>
      </c>
      <c r="M358" s="153">
        <v>18.40319702</v>
      </c>
      <c r="N358" s="17">
        <f t="shared" ref="N358:T358" si="387">F358/F357/$E358*$E357-1</f>
        <v>-2.0935224297542243E-2</v>
      </c>
      <c r="O358" s="17">
        <f t="shared" si="387"/>
        <v>3.5572645550926651E-2</v>
      </c>
      <c r="P358" s="17">
        <f t="shared" si="387"/>
        <v>2.8351067960717513E-2</v>
      </c>
      <c r="Q358" s="17">
        <f t="shared" si="387"/>
        <v>-2.0935224297542243E-2</v>
      </c>
      <c r="R358" s="17">
        <f t="shared" si="387"/>
        <v>0</v>
      </c>
      <c r="S358" s="17">
        <f t="shared" si="387"/>
        <v>0</v>
      </c>
      <c r="T358" s="17">
        <f t="shared" si="387"/>
        <v>2.4390092939399199E-2</v>
      </c>
      <c r="U358" s="240">
        <v>0</v>
      </c>
      <c r="V358" s="240">
        <v>0</v>
      </c>
      <c r="W358" s="223">
        <f t="shared" ca="1" si="368"/>
        <v>-7.4090511326680569E-3</v>
      </c>
      <c r="X358" s="223">
        <f>MMULT(N358:T358,'Parameters &amp; Main Results'!$B$12:$B$18)-'Parameters &amp; Main Results'!$B$22/12+MMULT(U358:V358,'Parameters &amp; Main Results'!$B$20:$B$21)</f>
        <v>-7.4090511326680569E-3</v>
      </c>
      <c r="Y358" s="223">
        <f>MMULT(N358:T358,'Parameters &amp; Main Results'!$C$12:$C$18)-'Parameters &amp; Main Results'!$C$22/12+MMULT(U358:V358,'Parameters &amp; Main Results'!$C$20:$C$21)</f>
        <v>-1.5326103979362023E-2</v>
      </c>
      <c r="Z358" s="17">
        <f t="shared" ca="1" si="353"/>
        <v>858.51946447958642</v>
      </c>
      <c r="AA358" s="70">
        <f ca="1">Z358/OFFSET(Z358,'Parameters &amp; Main Results'!$B$38,0)</f>
        <v>7.8738952714397197</v>
      </c>
      <c r="AB358" s="70">
        <f ca="1">SUMPRODUCT(Z358:OFFSET(Z358,'Parameters &amp; Main Results'!$B$38-1,0), 'Cash Flow Assist'!$P$11:OFFSET('Cash Flow Assist'!$P$11,'Parameters &amp; Main Results'!$B$38-1,0)  )/OFFSET(Z358,'Parameters &amp; Main Results'!$B$38,0)</f>
        <v>2085.8872105424462</v>
      </c>
      <c r="AC358" s="70">
        <f ca="1">SUMPRODUCT(Z358:OFFSET(Z358,'Parameters &amp; Main Results'!$B$38-1,0),'Parameters &amp; Main Results'!$B$42:OFFSET('Parameters &amp; Main Results'!$B$42,'Parameters &amp; Main Results'!$B$38-1,0)   )/OFFSET(Z358,'Parameters &amp; Main Results'!$B$38,0)</f>
        <v>0</v>
      </c>
      <c r="AD358" s="155">
        <f t="shared" si="4"/>
        <v>-0.12758435671098489</v>
      </c>
      <c r="AE358" s="252">
        <f t="shared" ca="1" si="363"/>
        <v>397.57990000000001</v>
      </c>
      <c r="AF358" s="253">
        <f t="shared" ca="1" si="365"/>
        <v>0.39740464746834542</v>
      </c>
      <c r="AG358" s="258">
        <f t="shared" ca="1" si="366"/>
        <v>0</v>
      </c>
      <c r="AH358" s="227" t="str">
        <f ca="1">IF(SUM(AG358:OFFSET(AG358,(-HoldAggressiveTime-1),0,,))=0,"Defensive","Aggressive")</f>
        <v>Defensive</v>
      </c>
    </row>
    <row r="359" spans="1:34" ht="15" x14ac:dyDescent="0.2">
      <c r="A359">
        <f t="shared" si="15"/>
        <v>6</v>
      </c>
      <c r="B359">
        <f t="shared" si="16"/>
        <v>1900</v>
      </c>
      <c r="C359" s="70">
        <f t="shared" si="1"/>
        <v>1900.4166666666399</v>
      </c>
      <c r="D359" s="149">
        <f t="shared" si="383"/>
        <v>213</v>
      </c>
      <c r="E359" s="151">
        <v>7.70679289</v>
      </c>
      <c r="F359" s="152">
        <v>540.81529999999998</v>
      </c>
      <c r="G359" s="152">
        <v>370.54770000000002</v>
      </c>
      <c r="H359" s="152">
        <v>457.54061841999999</v>
      </c>
      <c r="I359" s="152">
        <v>540.81529999999998</v>
      </c>
      <c r="J359" s="152">
        <v>7.70679289</v>
      </c>
      <c r="K359" s="152">
        <v>7.70679289</v>
      </c>
      <c r="L359" s="152">
        <v>20.67</v>
      </c>
      <c r="M359" s="153">
        <v>17.992711580000002</v>
      </c>
      <c r="N359" s="17">
        <f t="shared" ref="N359:T359" si="388">F359/F358/$E359*$E358-1</f>
        <v>-1.4557259763502639E-2</v>
      </c>
      <c r="O359" s="17">
        <f t="shared" si="388"/>
        <v>1.4407537982343399E-2</v>
      </c>
      <c r="P359" s="17">
        <f t="shared" si="388"/>
        <v>1.6260538052919049E-2</v>
      </c>
      <c r="Q359" s="17">
        <f t="shared" si="388"/>
        <v>-1.4557259763502639E-2</v>
      </c>
      <c r="R359" s="17">
        <f t="shared" si="388"/>
        <v>0</v>
      </c>
      <c r="S359" s="17">
        <f t="shared" si="388"/>
        <v>0</v>
      </c>
      <c r="T359" s="17">
        <f t="shared" si="388"/>
        <v>1.2346132996964299E-2</v>
      </c>
      <c r="U359" s="240">
        <v>0</v>
      </c>
      <c r="V359" s="240">
        <v>0</v>
      </c>
      <c r="W359" s="223">
        <f t="shared" ca="1" si="368"/>
        <v>-7.4607972429767497E-3</v>
      </c>
      <c r="X359" s="223">
        <f>MMULT(N359:T359,'Parameters &amp; Main Results'!$B$12:$B$18)-'Parameters &amp; Main Results'!$B$22/12+MMULT(U359:V359,'Parameters &amp; Main Results'!$B$20:$B$21)</f>
        <v>-7.4607972429767497E-3</v>
      </c>
      <c r="Y359" s="223">
        <f>MMULT(N359:T359,'Parameters &amp; Main Results'!$C$12:$C$18)-'Parameters &amp; Main Results'!$C$22/12+MMULT(U359:V359,'Parameters &amp; Main Results'!$C$20:$C$21)</f>
        <v>-1.1702446655584701E-2</v>
      </c>
      <c r="Z359" s="17">
        <f t="shared" ca="1" si="353"/>
        <v>864.92775846814084</v>
      </c>
      <c r="AA359" s="70">
        <f ca="1">Z359/OFFSET(Z359,'Parameters &amp; Main Results'!$B$38,0)</f>
        <v>7.9796624053439711</v>
      </c>
      <c r="AB359" s="70">
        <f ca="1">SUMPRODUCT(Z359:OFFSET(Z359,'Parameters &amp; Main Results'!$B$38-1,0), 'Cash Flow Assist'!$P$11:OFFSET('Cash Flow Assist'!$P$11,'Parameters &amp; Main Results'!$B$38-1,0)  )/OFFSET(Z359,'Parameters &amp; Main Results'!$B$38,0)</f>
        <v>2091.3295093730358</v>
      </c>
      <c r="AC359" s="70">
        <f ca="1">SUMPRODUCT(Z359:OFFSET(Z359,'Parameters &amp; Main Results'!$B$38-1,0),'Parameters &amp; Main Results'!$B$42:OFFSET('Parameters &amp; Main Results'!$B$42,'Parameters &amp; Main Results'!$B$38-1,0)   )/OFFSET(Z359,'Parameters &amp; Main Results'!$B$38,0)</f>
        <v>0</v>
      </c>
      <c r="AD359" s="155">
        <f t="shared" si="4"/>
        <v>-0.14028433785208638</v>
      </c>
      <c r="AE359" s="252">
        <f t="shared" ca="1" si="363"/>
        <v>391.97719999999998</v>
      </c>
      <c r="AF359" s="253">
        <f t="shared" ca="1" si="365"/>
        <v>0.37971111585061579</v>
      </c>
      <c r="AG359" s="258">
        <f t="shared" ca="1" si="366"/>
        <v>0</v>
      </c>
      <c r="AH359" s="227" t="str">
        <f ca="1">IF(SUM(AG359:OFFSET(AG359,(-HoldAggressiveTime-1),0,,))=0,"Defensive","Aggressive")</f>
        <v>Defensive</v>
      </c>
    </row>
    <row r="360" spans="1:34" ht="15" x14ac:dyDescent="0.2">
      <c r="A360">
        <f t="shared" si="15"/>
        <v>7</v>
      </c>
      <c r="B360">
        <f t="shared" si="16"/>
        <v>1900</v>
      </c>
      <c r="C360" s="70">
        <f t="shared" si="1"/>
        <v>1900.4999999999732</v>
      </c>
      <c r="D360" s="149">
        <f t="shared" si="383"/>
        <v>244</v>
      </c>
      <c r="E360" s="151">
        <v>7.8019419799999996</v>
      </c>
      <c r="F360" s="152">
        <v>542.59109999999998</v>
      </c>
      <c r="G360" s="152">
        <v>369.91160000000002</v>
      </c>
      <c r="H360" s="152">
        <v>459.30977546999998</v>
      </c>
      <c r="I360" s="152">
        <v>542.59109999999998</v>
      </c>
      <c r="J360" s="152">
        <v>7.8019419799999996</v>
      </c>
      <c r="K360" s="152">
        <v>7.8019419799999996</v>
      </c>
      <c r="L360" s="152">
        <v>20.67</v>
      </c>
      <c r="M360" s="153">
        <v>17.689545469999999</v>
      </c>
      <c r="N360" s="17">
        <f t="shared" ref="N360:T360" si="389">F360/F359/$E360*$E359-1</f>
        <v>-8.9520488615724148E-3</v>
      </c>
      <c r="O360" s="17">
        <f t="shared" si="389"/>
        <v>-1.3891277523227719E-2</v>
      </c>
      <c r="P360" s="17">
        <f t="shared" si="389"/>
        <v>-8.3760544651271251E-3</v>
      </c>
      <c r="Q360" s="17">
        <f t="shared" si="389"/>
        <v>-8.9520488615724148E-3</v>
      </c>
      <c r="R360" s="17">
        <f t="shared" si="389"/>
        <v>0</v>
      </c>
      <c r="S360" s="17">
        <f t="shared" si="389"/>
        <v>0</v>
      </c>
      <c r="T360" s="17">
        <f t="shared" si="389"/>
        <v>-1.2195564930361003E-2</v>
      </c>
      <c r="U360" s="240">
        <v>0</v>
      </c>
      <c r="V360" s="240">
        <v>0</v>
      </c>
      <c r="W360" s="223">
        <f t="shared" ca="1" si="368"/>
        <v>-1.0143737064009574E-2</v>
      </c>
      <c r="X360" s="223">
        <f>MMULT(N360:T360,'Parameters &amp; Main Results'!$B$12:$B$18)-'Parameters &amp; Main Results'!$B$22/12+MMULT(U360:V360,'Parameters &amp; Main Results'!$B$20:$B$21)</f>
        <v>-1.0143737064009574E-2</v>
      </c>
      <c r="Y360" s="223">
        <f>MMULT(N360:T360,'Parameters &amp; Main Results'!$C$12:$C$18)-'Parameters &amp; Main Results'!$C$22/12+MMULT(U360:V360,'Parameters &amp; Main Results'!$C$20:$C$21)</f>
        <v>-9.4876383944046128E-3</v>
      </c>
      <c r="Z360" s="17">
        <f t="shared" ca="1" si="353"/>
        <v>871.42931590569924</v>
      </c>
      <c r="AA360" s="70">
        <f ca="1">Z360/OFFSET(Z360,'Parameters &amp; Main Results'!$B$38,0)</f>
        <v>7.9615533368956486</v>
      </c>
      <c r="AB360" s="70">
        <f ca="1">SUMPRODUCT(Z360:OFFSET(Z360,'Parameters &amp; Main Results'!$B$38-1,0), 'Cash Flow Assist'!$P$11:OFFSET('Cash Flow Assist'!$P$11,'Parameters &amp; Main Results'!$B$38-1,0)  )/OFFSET(Z360,'Parameters &amp; Main Results'!$B$38,0)</f>
        <v>2064.1039972165654</v>
      </c>
      <c r="AC360" s="70">
        <f ca="1">SUMPRODUCT(Z360:OFFSET(Z360,'Parameters &amp; Main Results'!$B$38-1,0),'Parameters &amp; Main Results'!$B$42:OFFSET('Parameters &amp; Main Results'!$B$42,'Parameters &amp; Main Results'!$B$38-1,0)   )/OFFSET(Z360,'Parameters &amp; Main Results'!$B$38,0)</f>
        <v>0</v>
      </c>
      <c r="AD360" s="155">
        <f t="shared" si="4"/>
        <v>-0.14798055446669356</v>
      </c>
      <c r="AE360" s="252">
        <f t="shared" ca="1" si="363"/>
        <v>418.95490000000001</v>
      </c>
      <c r="AF360" s="253">
        <f t="shared" ca="1" si="365"/>
        <v>0.29510622742447928</v>
      </c>
      <c r="AG360" s="258">
        <f t="shared" ca="1" si="366"/>
        <v>0</v>
      </c>
      <c r="AH360" s="227" t="str">
        <f ca="1">IF(SUM(AG360:OFFSET(AG360,(-HoldAggressiveTime-1),0,,))=0,"Defensive","Aggressive")</f>
        <v>Defensive</v>
      </c>
    </row>
    <row r="361" spans="1:34" ht="15" x14ac:dyDescent="0.2">
      <c r="A361">
        <f t="shared" si="15"/>
        <v>8</v>
      </c>
      <c r="B361">
        <f t="shared" si="16"/>
        <v>1900</v>
      </c>
      <c r="C361" s="70">
        <f t="shared" si="1"/>
        <v>1900.5833333333064</v>
      </c>
      <c r="D361" s="149">
        <f t="shared" si="383"/>
        <v>274</v>
      </c>
      <c r="E361" s="151">
        <v>7.70679289</v>
      </c>
      <c r="F361" s="152">
        <v>551.83609999999999</v>
      </c>
      <c r="G361" s="152">
        <v>367.73140000000001</v>
      </c>
      <c r="H361" s="152">
        <v>461.08577327</v>
      </c>
      <c r="I361" s="152">
        <v>551.83609999999999</v>
      </c>
      <c r="J361" s="152">
        <v>7.70679289</v>
      </c>
      <c r="K361" s="152">
        <v>7.70679289</v>
      </c>
      <c r="L361" s="152">
        <v>20.67</v>
      </c>
      <c r="M361" s="153">
        <v>18.06961467</v>
      </c>
      <c r="N361" s="17">
        <f t="shared" ref="N361:T361" si="390">F361/F360/$E361*$E360-1</f>
        <v>2.959510740800253E-2</v>
      </c>
      <c r="O361" s="17">
        <f t="shared" si="390"/>
        <v>6.3795262748178594E-3</v>
      </c>
      <c r="P361" s="17">
        <f t="shared" si="390"/>
        <v>1.626053804789418E-2</v>
      </c>
      <c r="Q361" s="17">
        <f t="shared" si="390"/>
        <v>2.959510740800253E-2</v>
      </c>
      <c r="R361" s="17">
        <f t="shared" si="390"/>
        <v>0</v>
      </c>
      <c r="S361" s="17">
        <f t="shared" si="390"/>
        <v>0</v>
      </c>
      <c r="T361" s="17">
        <f t="shared" si="390"/>
        <v>1.2346132996964299E-2</v>
      </c>
      <c r="U361" s="240">
        <v>0</v>
      </c>
      <c r="V361" s="240">
        <v>0</v>
      </c>
      <c r="W361" s="223">
        <f t="shared" ca="1" si="368"/>
        <v>2.4047875794147019E-2</v>
      </c>
      <c r="X361" s="223">
        <f>MMULT(N361:T361,'Parameters &amp; Main Results'!$B$12:$B$18)-'Parameters &amp; Main Results'!$B$22/12+MMULT(U361:V361,'Parameters &amp; Main Results'!$B$20:$B$21)</f>
        <v>2.4047875794147019E-2</v>
      </c>
      <c r="Y361" s="223">
        <f>MMULT(N361:T361,'Parameters &amp; Main Results'!$C$12:$C$18)-'Parameters &amp; Main Results'!$C$22/12+MMULT(U361:V361,'Parameters &amp; Main Results'!$C$20:$C$21)</f>
        <v>2.7231882628017397E-2</v>
      </c>
      <c r="Z361" s="17">
        <f t="shared" ca="1" si="353"/>
        <v>880.35945069536899</v>
      </c>
      <c r="AA361" s="70">
        <f ca="1">Z361/OFFSET(Z361,'Parameters &amp; Main Results'!$B$38,0)</f>
        <v>7.9419275376640046</v>
      </c>
      <c r="AB361" s="70">
        <f ca="1">SUMPRODUCT(Z361:OFFSET(Z361,'Parameters &amp; Main Results'!$B$38-1,0), 'Cash Flow Assist'!$P$11:OFFSET('Cash Flow Assist'!$P$11,'Parameters &amp; Main Results'!$B$38-1,0)  )/OFFSET(Z361,'Parameters &amp; Main Results'!$B$38,0)</f>
        <v>2031.2557672820274</v>
      </c>
      <c r="AC361" s="70">
        <f ca="1">SUMPRODUCT(Z361:OFFSET(Z361,'Parameters &amp; Main Results'!$B$38-1,0),'Parameters &amp; Main Results'!$B$42:OFFSET('Parameters &amp; Main Results'!$B$42,'Parameters &amp; Main Results'!$B$38-1,0)   )/OFFSET(Z361,'Parameters &amp; Main Results'!$B$38,0)</f>
        <v>0</v>
      </c>
      <c r="AD361" s="155">
        <f t="shared" si="4"/>
        <v>-0.12276494746242861</v>
      </c>
      <c r="AE361" s="252">
        <f t="shared" ca="1" si="363"/>
        <v>436.55160000000001</v>
      </c>
      <c r="AF361" s="253">
        <f t="shared" ca="1" si="365"/>
        <v>0.26407989341924293</v>
      </c>
      <c r="AG361" s="258">
        <f t="shared" ca="1" si="366"/>
        <v>0</v>
      </c>
      <c r="AH361" s="227" t="str">
        <f ca="1">IF(SUM(AG361:OFFSET(AG361,(-HoldAggressiveTime-1),0,,))=0,"Defensive","Aggressive")</f>
        <v>Defensive</v>
      </c>
    </row>
    <row r="362" spans="1:34" ht="15" x14ac:dyDescent="0.2">
      <c r="A362">
        <f t="shared" si="15"/>
        <v>9</v>
      </c>
      <c r="B362">
        <f t="shared" si="16"/>
        <v>1900</v>
      </c>
      <c r="C362" s="70">
        <f t="shared" si="1"/>
        <v>1900.6666666666397</v>
      </c>
      <c r="D362" s="149">
        <f t="shared" si="383"/>
        <v>305</v>
      </c>
      <c r="E362" s="151">
        <v>7.8019419799999996</v>
      </c>
      <c r="F362" s="152">
        <v>551.83609999999999</v>
      </c>
      <c r="G362" s="152">
        <v>371.58629999999999</v>
      </c>
      <c r="H362" s="152">
        <v>462.86863826000001</v>
      </c>
      <c r="I362" s="152">
        <v>551.83609999999999</v>
      </c>
      <c r="J362" s="152">
        <v>7.8019419799999996</v>
      </c>
      <c r="K362" s="152">
        <v>7.8019419799999996</v>
      </c>
      <c r="L362" s="152">
        <v>20.67</v>
      </c>
      <c r="M362" s="153">
        <v>17.341874149999999</v>
      </c>
      <c r="N362" s="17">
        <f t="shared" ref="N362:T362" si="391">F362/F361/$E362*$E361-1</f>
        <v>-1.2195564930361003E-2</v>
      </c>
      <c r="O362" s="17">
        <f t="shared" si="391"/>
        <v>-1.8404869665268331E-3</v>
      </c>
      <c r="P362" s="17">
        <f t="shared" si="391"/>
        <v>-8.3760544480432353E-3</v>
      </c>
      <c r="Q362" s="17">
        <f t="shared" si="391"/>
        <v>-1.2195564930361003E-2</v>
      </c>
      <c r="R362" s="17">
        <f t="shared" si="391"/>
        <v>0</v>
      </c>
      <c r="S362" s="17">
        <f t="shared" si="391"/>
        <v>0</v>
      </c>
      <c r="T362" s="17">
        <f t="shared" si="391"/>
        <v>-1.2195564930361003E-2</v>
      </c>
      <c r="U362" s="240">
        <v>0</v>
      </c>
      <c r="V362" s="240">
        <v>0</v>
      </c>
      <c r="W362" s="223">
        <f t="shared" ca="1" si="368"/>
        <v>-1.0166216004260837E-2</v>
      </c>
      <c r="X362" s="223">
        <f>MMULT(N362:T362,'Parameters &amp; Main Results'!$B$12:$B$18)-'Parameters &amp; Main Results'!$B$22/12+MMULT(U362:V362,'Parameters &amp; Main Results'!$B$20:$B$21)</f>
        <v>-1.0166216004260837E-2</v>
      </c>
      <c r="Y362" s="223">
        <f>MMULT(N362:T362,'Parameters &amp; Main Results'!$C$12:$C$18)-'Parameters &amp; Main Results'!$C$22/12+MMULT(U362:V362,'Parameters &amp; Main Results'!$C$20:$C$21)</f>
        <v>-1.1201723800644253E-2</v>
      </c>
      <c r="Z362" s="17">
        <f t="shared" ca="1" si="353"/>
        <v>859.68583257169701</v>
      </c>
      <c r="AA362" s="70">
        <f ca="1">Z362/OFFSET(Z362,'Parameters &amp; Main Results'!$B$38,0)</f>
        <v>8.1191976180681689</v>
      </c>
      <c r="AB362" s="70">
        <f ca="1">SUMPRODUCT(Z362:OFFSET(Z362,'Parameters &amp; Main Results'!$B$38-1,0), 'Cash Flow Assist'!$P$11:OFFSET('Cash Flow Assist'!$P$11,'Parameters &amp; Main Results'!$B$38-1,0)  )/OFFSET(Z362,'Parameters &amp; Main Results'!$B$38,0)</f>
        <v>2119.2651534240094</v>
      </c>
      <c r="AC362" s="70">
        <f ca="1">SUMPRODUCT(Z362:OFFSET(Z362,'Parameters &amp; Main Results'!$B$38-1,0),'Parameters &amp; Main Results'!$B$42:OFFSET('Parameters &amp; Main Results'!$B$42,'Parameters &amp; Main Results'!$B$38-1,0)   )/OFFSET(Z362,'Parameters &amp; Main Results'!$B$38,0)</f>
        <v>0</v>
      </c>
      <c r="AD362" s="155">
        <f t="shared" si="4"/>
        <v>-0.13346332450483922</v>
      </c>
      <c r="AE362" s="252">
        <f t="shared" ca="1" si="363"/>
        <v>439.57740000000001</v>
      </c>
      <c r="AF362" s="253">
        <f t="shared" ca="1" si="365"/>
        <v>0.25537868871329594</v>
      </c>
      <c r="AG362" s="258">
        <f t="shared" ca="1" si="366"/>
        <v>0</v>
      </c>
      <c r="AH362" s="227" t="str">
        <f ca="1">IF(SUM(AG362:OFFSET(AG362,(-HoldAggressiveTime-1),0,,))=0,"Defensive","Aggressive")</f>
        <v>Defensive</v>
      </c>
    </row>
    <row r="363" spans="1:34" ht="15" x14ac:dyDescent="0.2">
      <c r="A363">
        <f t="shared" si="15"/>
        <v>10</v>
      </c>
      <c r="B363">
        <f t="shared" si="16"/>
        <v>1900</v>
      </c>
      <c r="C363" s="70">
        <f t="shared" si="1"/>
        <v>1900.7499999999729</v>
      </c>
      <c r="D363" s="149">
        <f t="shared" si="383"/>
        <v>335</v>
      </c>
      <c r="E363" s="151">
        <v>7.70679289</v>
      </c>
      <c r="F363" s="152">
        <v>540.73389999999995</v>
      </c>
      <c r="G363" s="152">
        <v>372.68470000000002</v>
      </c>
      <c r="H363" s="152">
        <v>464.65839699999998</v>
      </c>
      <c r="I363" s="152">
        <v>540.73389999999995</v>
      </c>
      <c r="J363" s="152">
        <v>7.70679289</v>
      </c>
      <c r="K363" s="152">
        <v>7.70679289</v>
      </c>
      <c r="L363" s="152">
        <v>20.67</v>
      </c>
      <c r="M363" s="153">
        <v>17.469869039999999</v>
      </c>
      <c r="N363" s="17">
        <f t="shared" ref="N363:T363" si="392">F363/F362/$E363*$E362-1</f>
        <v>-8.0209093871039805E-3</v>
      </c>
      <c r="O363" s="17">
        <f t="shared" si="392"/>
        <v>1.5338603366522818E-2</v>
      </c>
      <c r="P363" s="17">
        <f t="shared" si="392"/>
        <v>1.6260538056351415E-2</v>
      </c>
      <c r="Q363" s="17">
        <f t="shared" si="392"/>
        <v>-8.0209093871039805E-3</v>
      </c>
      <c r="R363" s="17">
        <f t="shared" si="392"/>
        <v>0</v>
      </c>
      <c r="S363" s="17">
        <f t="shared" si="392"/>
        <v>0</v>
      </c>
      <c r="T363" s="17">
        <f t="shared" si="392"/>
        <v>1.2346132996964299E-2</v>
      </c>
      <c r="U363" s="240">
        <v>0</v>
      </c>
      <c r="V363" s="240">
        <v>0</v>
      </c>
      <c r="W363" s="223">
        <f t="shared" ca="1" si="368"/>
        <v>-2.3723213838418729E-3</v>
      </c>
      <c r="X363" s="223">
        <f>MMULT(N363:T363,'Parameters &amp; Main Results'!$B$12:$B$18)-'Parameters &amp; Main Results'!$B$22/12+MMULT(U363:V363,'Parameters &amp; Main Results'!$B$20:$B$21)</f>
        <v>-2.3723213838418729E-3</v>
      </c>
      <c r="Y363" s="223">
        <f>MMULT(N363:T363,'Parameters &amp; Main Results'!$C$12:$C$18)-'Parameters &amp; Main Results'!$C$22/12+MMULT(U363:V363,'Parameters &amp; Main Results'!$C$20:$C$21)</f>
        <v>-5.726624778407967E-3</v>
      </c>
      <c r="Z363" s="17">
        <f t="shared" ca="1" si="353"/>
        <v>868.51534719428969</v>
      </c>
      <c r="AA363" s="70">
        <f ca="1">Z363/OFFSET(Z363,'Parameters &amp; Main Results'!$B$38,0)</f>
        <v>8.4885938381032933</v>
      </c>
      <c r="AB363" s="70">
        <f ca="1">SUMPRODUCT(Z363:OFFSET(Z363,'Parameters &amp; Main Results'!$B$38-1,0), 'Cash Flow Assist'!$P$11:OFFSET('Cash Flow Assist'!$P$11,'Parameters &amp; Main Results'!$B$38-1,0)  )/OFFSET(Z363,'Parameters &amp; Main Results'!$B$38,0)</f>
        <v>2185.7920422023935</v>
      </c>
      <c r="AC363" s="70">
        <f ca="1">SUMPRODUCT(Z363:OFFSET(Z363,'Parameters &amp; Main Results'!$B$38-1,0),'Parameters &amp; Main Results'!$B$42:OFFSET('Parameters &amp; Main Results'!$B$42,'Parameters &amp; Main Results'!$B$38-1,0)   )/OFFSET(Z363,'Parameters &amp; Main Results'!$B$38,0)</f>
        <v>0</v>
      </c>
      <c r="AD363" s="155">
        <f t="shared" si="4"/>
        <v>-0.14041373665958823</v>
      </c>
      <c r="AE363" s="252">
        <f t="shared" ca="1" si="363"/>
        <v>457.31029999999998</v>
      </c>
      <c r="AF363" s="253">
        <f t="shared" ca="1" si="365"/>
        <v>0.18242230712931673</v>
      </c>
      <c r="AG363" s="258">
        <f t="shared" ca="1" si="366"/>
        <v>0</v>
      </c>
      <c r="AH363" s="227" t="str">
        <f ca="1">IF(SUM(AG363:OFFSET(AG363,(-HoldAggressiveTime-1),0,,))=0,"Defensive","Aggressive")</f>
        <v>Defensive</v>
      </c>
    </row>
    <row r="364" spans="1:34" ht="15" x14ac:dyDescent="0.2">
      <c r="A364">
        <f t="shared" si="15"/>
        <v>11</v>
      </c>
      <c r="B364">
        <f t="shared" si="16"/>
        <v>1900</v>
      </c>
      <c r="C364" s="70">
        <f t="shared" si="1"/>
        <v>1900.8333333333062</v>
      </c>
      <c r="D364" s="149">
        <f t="shared" si="383"/>
        <v>366</v>
      </c>
      <c r="E364" s="151">
        <v>7.70679289</v>
      </c>
      <c r="F364" s="152">
        <v>562.31539999999995</v>
      </c>
      <c r="G364" s="152">
        <v>380.39269999999999</v>
      </c>
      <c r="H364" s="152">
        <v>466.45507613000001</v>
      </c>
      <c r="I364" s="152">
        <v>562.31539999999995</v>
      </c>
      <c r="J364" s="152">
        <v>7.70679289</v>
      </c>
      <c r="K364" s="152">
        <v>7.70679289</v>
      </c>
      <c r="L364" s="152">
        <v>20.67</v>
      </c>
      <c r="M364" s="153">
        <v>18.011065349999999</v>
      </c>
      <c r="N364" s="17">
        <f t="shared" ref="N364:T364" si="393">F364/F363/$E364*$E363-1</f>
        <v>3.991149805847205E-2</v>
      </c>
      <c r="O364" s="17">
        <f t="shared" si="393"/>
        <v>2.0682362329336179E-2</v>
      </c>
      <c r="P364" s="17">
        <f t="shared" si="393"/>
        <v>3.8666666557627405E-3</v>
      </c>
      <c r="Q364" s="17">
        <f t="shared" si="393"/>
        <v>3.991149805847205E-2</v>
      </c>
      <c r="R364" s="17">
        <f t="shared" si="393"/>
        <v>0</v>
      </c>
      <c r="S364" s="17">
        <f t="shared" si="393"/>
        <v>0</v>
      </c>
      <c r="T364" s="17">
        <f t="shared" si="393"/>
        <v>0</v>
      </c>
      <c r="U364" s="240">
        <v>0</v>
      </c>
      <c r="V364" s="240">
        <v>0</v>
      </c>
      <c r="W364" s="223">
        <f t="shared" ca="1" si="368"/>
        <v>3.4028429343054604E-2</v>
      </c>
      <c r="X364" s="223">
        <f>MMULT(N364:T364,'Parameters &amp; Main Results'!$B$12:$B$18)-'Parameters &amp; Main Results'!$B$22/12+MMULT(U364:V364,'Parameters &amp; Main Results'!$B$20:$B$21)</f>
        <v>3.4028429343054604E-2</v>
      </c>
      <c r="Y364" s="223">
        <f>MMULT(N364:T364,'Parameters &amp; Main Results'!$C$12:$C$18)-'Parameters &amp; Main Results'!$C$22/12+MMULT(U364:V364,'Parameters &amp; Main Results'!$C$20:$C$21)</f>
        <v>3.7946917818891798E-2</v>
      </c>
      <c r="Z364" s="17">
        <f t="shared" ca="1" si="353"/>
        <v>870.58064427305749</v>
      </c>
      <c r="AA364" s="70">
        <f ca="1">Z364/OFFSET(Z364,'Parameters &amp; Main Results'!$B$38,0)</f>
        <v>8.735178578619367</v>
      </c>
      <c r="AB364" s="70">
        <f ca="1">SUMPRODUCT(Z364:OFFSET(Z364,'Parameters &amp; Main Results'!$B$38-1,0), 'Cash Flow Assist'!$P$11:OFFSET('Cash Flow Assist'!$P$11,'Parameters &amp; Main Results'!$B$38-1,0)  )/OFFSET(Z364,'Parameters &amp; Main Results'!$B$38,0)</f>
        <v>2236.2631267250945</v>
      </c>
      <c r="AC364" s="70">
        <f ca="1">SUMPRODUCT(Z364:OFFSET(Z364,'Parameters &amp; Main Results'!$B$38-1,0),'Parameters &amp; Main Results'!$B$42:OFFSET('Parameters &amp; Main Results'!$B$42,'Parameters &amp; Main Results'!$B$38-1,0)   )/OFFSET(Z364,'Parameters &amp; Main Results'!$B$38,0)</f>
        <v>0</v>
      </c>
      <c r="AD364" s="155">
        <f t="shared" si="4"/>
        <v>-0.10610636117918815</v>
      </c>
      <c r="AE364" s="252">
        <f t="shared" ca="1" si="363"/>
        <v>457.78519999999997</v>
      </c>
      <c r="AF364" s="253">
        <f t="shared" ca="1" si="365"/>
        <v>0.22833896770799927</v>
      </c>
      <c r="AG364" s="258">
        <f t="shared" ca="1" si="366"/>
        <v>0</v>
      </c>
      <c r="AH364" s="227" t="str">
        <f ca="1">IF(SUM(AG364:OFFSET(AG364,(-HoldAggressiveTime-1),0,,))=0,"Defensive","Aggressive")</f>
        <v>Defensive</v>
      </c>
    </row>
    <row r="365" spans="1:34" ht="15" x14ac:dyDescent="0.2">
      <c r="A365">
        <f t="shared" si="15"/>
        <v>12</v>
      </c>
      <c r="B365">
        <f t="shared" si="16"/>
        <v>1900</v>
      </c>
      <c r="C365" s="70">
        <f t="shared" si="1"/>
        <v>1900.9166666666395</v>
      </c>
      <c r="D365" s="149">
        <f t="shared" si="383"/>
        <v>397</v>
      </c>
      <c r="E365" s="151">
        <v>7.6116519</v>
      </c>
      <c r="F365" s="152">
        <v>608.3211</v>
      </c>
      <c r="G365" s="152">
        <v>385.49639999999999</v>
      </c>
      <c r="H365" s="152">
        <v>468.25870243000003</v>
      </c>
      <c r="I365" s="152">
        <v>608.3211</v>
      </c>
      <c r="J365" s="152">
        <v>7.6116519</v>
      </c>
      <c r="K365" s="152">
        <v>7.6116519</v>
      </c>
      <c r="L365" s="152">
        <v>20.67</v>
      </c>
      <c r="M365" s="153">
        <v>19.566441269999999</v>
      </c>
      <c r="N365" s="17">
        <f t="shared" ref="N365:T365" si="394">F365/F364/$E365*$E364-1</f>
        <v>9.533678327856121E-2</v>
      </c>
      <c r="O365" s="17">
        <f t="shared" si="394"/>
        <v>2.6084015426638851E-2</v>
      </c>
      <c r="P365" s="17">
        <f t="shared" si="394"/>
        <v>1.641438559055719E-2</v>
      </c>
      <c r="Q365" s="17">
        <f t="shared" si="394"/>
        <v>9.533678327856121E-2</v>
      </c>
      <c r="R365" s="17">
        <f t="shared" si="394"/>
        <v>0</v>
      </c>
      <c r="S365" s="17">
        <f t="shared" si="394"/>
        <v>0</v>
      </c>
      <c r="T365" s="17">
        <f t="shared" si="394"/>
        <v>1.2499387944947982E-2</v>
      </c>
      <c r="U365" s="240">
        <v>0</v>
      </c>
      <c r="V365" s="240">
        <v>0</v>
      </c>
      <c r="W365" s="223">
        <f t="shared" ca="1" si="368"/>
        <v>7.7302693274829415E-2</v>
      </c>
      <c r="X365" s="223">
        <f>MMULT(N365:T365,'Parameters &amp; Main Results'!$B$12:$B$18)-'Parameters &amp; Main Results'!$B$22/12+MMULT(U365:V365,'Parameters &amp; Main Results'!$B$20:$B$21)</f>
        <v>7.7302693274829415E-2</v>
      </c>
      <c r="Y365" s="223">
        <f>MMULT(N365:T365,'Parameters &amp; Main Results'!$C$12:$C$18)-'Parameters &amp; Main Results'!$C$22/12+MMULT(U365:V365,'Parameters &amp; Main Results'!$C$20:$C$21)</f>
        <v>8.8369839826702309E-2</v>
      </c>
      <c r="Z365" s="17">
        <f t="shared" ca="1" si="353"/>
        <v>841.93105292681378</v>
      </c>
      <c r="AA365" s="70">
        <f ca="1">Z365/OFFSET(Z365,'Parameters &amp; Main Results'!$B$38,0)</f>
        <v>8.6836465609935853</v>
      </c>
      <c r="AB365" s="70">
        <f ca="1">SUMPRODUCT(Z365:OFFSET(Z365,'Parameters &amp; Main Results'!$B$38-1,0), 'Cash Flow Assist'!$P$11:OFFSET('Cash Flow Assist'!$P$11,'Parameters &amp; Main Results'!$B$38-1,0)  )/OFFSET(Z365,'Parameters &amp; Main Results'!$B$38,0)</f>
        <v>2290.7669829776369</v>
      </c>
      <c r="AC365" s="70">
        <f ca="1">SUMPRODUCT(Z365:OFFSET(Z365,'Parameters &amp; Main Results'!$B$38-1,0),'Parameters &amp; Main Results'!$B$42:OFFSET('Parameters &amp; Main Results'!$B$42,'Parameters &amp; Main Results'!$B$38-1,0)   )/OFFSET(Z365,'Parameters &amp; Main Results'!$B$38,0)</f>
        <v>0</v>
      </c>
      <c r="AD365" s="155">
        <f t="shared" si="4"/>
        <v>-2.0885417060843903E-2</v>
      </c>
      <c r="AE365" s="252">
        <f t="shared" ca="1" si="363"/>
        <v>449.56760000000003</v>
      </c>
      <c r="AF365" s="253">
        <f t="shared" ca="1" si="365"/>
        <v>0.35312486931887432</v>
      </c>
      <c r="AG365" s="258">
        <f t="shared" ca="1" si="366"/>
        <v>0</v>
      </c>
      <c r="AH365" s="227" t="str">
        <f ca="1">IF(SUM(AG365:OFFSET(AG365,(-HoldAggressiveTime-1),0,,))=0,"Defensive","Aggressive")</f>
        <v>Defensive</v>
      </c>
    </row>
    <row r="366" spans="1:34" ht="15" x14ac:dyDescent="0.2">
      <c r="A366">
        <f t="shared" si="15"/>
        <v>1</v>
      </c>
      <c r="B366">
        <f t="shared" si="16"/>
        <v>1901</v>
      </c>
      <c r="C366" s="70">
        <f t="shared" si="1"/>
        <v>1900.9999999999727</v>
      </c>
      <c r="D366" s="149">
        <f t="shared" si="383"/>
        <v>425</v>
      </c>
      <c r="E366" s="151">
        <v>7.70679289</v>
      </c>
      <c r="F366" s="152">
        <v>667.84090000000003</v>
      </c>
      <c r="G366" s="152">
        <v>387.64179999999999</v>
      </c>
      <c r="H366" s="152">
        <v>469.93662943999999</v>
      </c>
      <c r="I366" s="152">
        <v>667.84090000000003</v>
      </c>
      <c r="J366" s="152">
        <v>7.70679289</v>
      </c>
      <c r="K366" s="152">
        <v>7.70679289</v>
      </c>
      <c r="L366" s="152">
        <v>20.67</v>
      </c>
      <c r="M366" s="153">
        <v>20.97858183</v>
      </c>
      <c r="N366" s="17">
        <f t="shared" ref="N366:T366" si="395">F366/F365/$E366*$E365-1</f>
        <v>8.4289776143712247E-2</v>
      </c>
      <c r="O366" s="17">
        <f t="shared" si="395"/>
        <v>-6.8484940413691131E-3</v>
      </c>
      <c r="P366" s="17">
        <f t="shared" si="395"/>
        <v>-8.8059852013814277E-3</v>
      </c>
      <c r="Q366" s="17">
        <f t="shared" si="395"/>
        <v>8.4289776143712247E-2</v>
      </c>
      <c r="R366" s="17">
        <f t="shared" si="395"/>
        <v>0</v>
      </c>
      <c r="S366" s="17">
        <f t="shared" si="395"/>
        <v>0</v>
      </c>
      <c r="T366" s="17">
        <f t="shared" si="395"/>
        <v>-1.2345081976116279E-2</v>
      </c>
      <c r="U366" s="240">
        <v>0</v>
      </c>
      <c r="V366" s="240">
        <v>0</v>
      </c>
      <c r="W366" s="223">
        <f t="shared" ca="1" si="368"/>
        <v>6.1188712534037876E-2</v>
      </c>
      <c r="X366" s="223">
        <f>MMULT(N366:T366,'Parameters &amp; Main Results'!$B$12:$B$18)-'Parameters &amp; Main Results'!$B$22/12+MMULT(U366:V366,'Parameters &amp; Main Results'!$B$20:$B$21)</f>
        <v>6.1188712534037876E-2</v>
      </c>
      <c r="Y366" s="223">
        <f>MMULT(N366:T366,'Parameters &amp; Main Results'!$C$12:$C$18)-'Parameters &amp; Main Results'!$C$22/12+MMULT(U366:V366,'Parameters &amp; Main Results'!$C$20:$C$21)</f>
        <v>7.5134282458537455E-2</v>
      </c>
      <c r="Z366" s="17">
        <f t="shared" ca="1" si="353"/>
        <v>781.51763490674728</v>
      </c>
      <c r="AA366" s="70">
        <f ca="1">Z366/OFFSET(Z366,'Parameters &amp; Main Results'!$B$38,0)</f>
        <v>8.0794763756620434</v>
      </c>
      <c r="AB366" s="70">
        <f ca="1">SUMPRODUCT(Z366:OFFSET(Z366,'Parameters &amp; Main Results'!$B$38-1,0), 'Cash Flow Assist'!$P$11:OFFSET('Cash Flow Assist'!$P$11,'Parameters &amp; Main Results'!$B$38-1,0)  )/OFFSET(Z366,'Parameters &amp; Main Results'!$B$38,0)</f>
        <v>2288.4455664188367</v>
      </c>
      <c r="AC366" s="70">
        <f ca="1">SUMPRODUCT(Z366:OFFSET(Z366,'Parameters &amp; Main Results'!$B$38-1,0),'Parameters &amp; Main Results'!$B$42:OFFSET('Parameters &amp; Main Results'!$B$42,'Parameters &amp; Main Results'!$B$38-1,0)   )/OFFSET(Z366,'Parameters &amp; Main Results'!$B$38,0)</f>
        <v>0</v>
      </c>
      <c r="AD366" s="155">
        <f t="shared" si="4"/>
        <v>0</v>
      </c>
      <c r="AE366" s="252">
        <f t="shared" ca="1" si="363"/>
        <v>465.81259999999997</v>
      </c>
      <c r="AF366" s="253">
        <f t="shared" ca="1" si="365"/>
        <v>0.43371153979089461</v>
      </c>
      <c r="AG366" s="258">
        <f t="shared" ca="1" si="366"/>
        <v>0</v>
      </c>
      <c r="AH366" s="227" t="str">
        <f ca="1">IF(SUM(AG366:OFFSET(AG366,(-HoldAggressiveTime-1),0,,))=0,"Defensive","Aggressive")</f>
        <v>Defensive</v>
      </c>
    </row>
    <row r="367" spans="1:34" ht="15" x14ac:dyDescent="0.2">
      <c r="A367">
        <f t="shared" si="15"/>
        <v>2</v>
      </c>
      <c r="B367">
        <f t="shared" si="16"/>
        <v>1901</v>
      </c>
      <c r="C367" s="70">
        <f t="shared" si="1"/>
        <v>1901.083333333306</v>
      </c>
      <c r="D367" s="149">
        <f t="shared" si="383"/>
        <v>456</v>
      </c>
      <c r="E367" s="151">
        <v>7.6116519</v>
      </c>
      <c r="F367" s="152">
        <v>686.87559999999996</v>
      </c>
      <c r="G367" s="152">
        <v>388.57479999999998</v>
      </c>
      <c r="H367" s="152">
        <v>471.62056903000001</v>
      </c>
      <c r="I367" s="152">
        <v>686.87559999999996</v>
      </c>
      <c r="J367" s="152">
        <v>7.6116519</v>
      </c>
      <c r="K367" s="152">
        <v>7.6116519</v>
      </c>
      <c r="L367" s="152">
        <v>20.67</v>
      </c>
      <c r="M367" s="153">
        <v>21.679149850000002</v>
      </c>
      <c r="N367" s="17">
        <f t="shared" ref="N367:T367" si="396">F367/F366/$E367*$E366-1</f>
        <v>4.1357491873167396E-2</v>
      </c>
      <c r="O367" s="17">
        <f t="shared" si="396"/>
        <v>1.493633341613454E-2</v>
      </c>
      <c r="P367" s="17">
        <f t="shared" si="396"/>
        <v>1.6127510754278651E-2</v>
      </c>
      <c r="Q367" s="17">
        <f t="shared" si="396"/>
        <v>4.1357491873167396E-2</v>
      </c>
      <c r="R367" s="17">
        <f t="shared" si="396"/>
        <v>0</v>
      </c>
      <c r="S367" s="17">
        <f t="shared" si="396"/>
        <v>0</v>
      </c>
      <c r="T367" s="17">
        <f t="shared" si="396"/>
        <v>1.2499387944947982E-2</v>
      </c>
      <c r="U367" s="240">
        <v>0</v>
      </c>
      <c r="V367" s="240">
        <v>0</v>
      </c>
      <c r="W367" s="223">
        <f t="shared" ca="1" si="368"/>
        <v>3.4588688318683183E-2</v>
      </c>
      <c r="X367" s="223">
        <f>MMULT(N367:T367,'Parameters &amp; Main Results'!$B$12:$B$18)-'Parameters &amp; Main Results'!$B$22/12+MMULT(U367:V367,'Parameters &amp; Main Results'!$B$20:$B$21)</f>
        <v>3.4588688318683183E-2</v>
      </c>
      <c r="Y367" s="223">
        <f>MMULT(N367:T367,'Parameters &amp; Main Results'!$C$12:$C$18)-'Parameters &amp; Main Results'!$C$22/12+MMULT(U367:V367,'Parameters &amp; Main Results'!$C$20:$C$21)</f>
        <v>3.8673709360797441E-2</v>
      </c>
      <c r="Z367" s="17">
        <f t="shared" ca="1" si="353"/>
        <v>736.45490729028086</v>
      </c>
      <c r="AA367" s="70">
        <f ca="1">Z367/OFFSET(Z367,'Parameters &amp; Main Results'!$B$38,0)</f>
        <v>8.0504970807917342</v>
      </c>
      <c r="AB367" s="70">
        <f ca="1">SUMPRODUCT(Z367:OFFSET(Z367,'Parameters &amp; Main Results'!$B$38-1,0), 'Cash Flow Assist'!$P$11:OFFSET('Cash Flow Assist'!$P$11,'Parameters &amp; Main Results'!$B$38-1,0)  )/OFFSET(Z367,'Parameters &amp; Main Results'!$B$38,0)</f>
        <v>2412.2764960220647</v>
      </c>
      <c r="AC367" s="70">
        <f ca="1">SUMPRODUCT(Z367:OFFSET(Z367,'Parameters &amp; Main Results'!$B$38-1,0),'Parameters &amp; Main Results'!$B$42:OFFSET('Parameters &amp; Main Results'!$B$42,'Parameters &amp; Main Results'!$B$38-1,0)   )/OFFSET(Z367,'Parameters &amp; Main Results'!$B$38,0)</f>
        <v>0</v>
      </c>
      <c r="AD367" s="155">
        <f t="shared" si="4"/>
        <v>0</v>
      </c>
      <c r="AE367" s="252">
        <f t="shared" ca="1" si="363"/>
        <v>496.14159999999998</v>
      </c>
      <c r="AF367" s="253">
        <f t="shared" ca="1" si="365"/>
        <v>0.38443460495955184</v>
      </c>
      <c r="AG367" s="258">
        <f t="shared" ca="1" si="366"/>
        <v>0</v>
      </c>
      <c r="AH367" s="227" t="str">
        <f ca="1">IF(SUM(AG367:OFFSET(AG367,(-HoldAggressiveTime-1),0,,))=0,"Defensive","Aggressive")</f>
        <v>Defensive</v>
      </c>
    </row>
    <row r="368" spans="1:34" ht="15" x14ac:dyDescent="0.2">
      <c r="A368">
        <f t="shared" si="15"/>
        <v>3</v>
      </c>
      <c r="B368">
        <f t="shared" si="16"/>
        <v>1901</v>
      </c>
      <c r="C368" s="70">
        <f t="shared" si="1"/>
        <v>1901.1666666666392</v>
      </c>
      <c r="D368" s="149">
        <f t="shared" si="383"/>
        <v>486</v>
      </c>
      <c r="E368" s="151">
        <v>7.6116519</v>
      </c>
      <c r="F368" s="152">
        <v>713.4529</v>
      </c>
      <c r="G368" s="152">
        <v>388.10239999999999</v>
      </c>
      <c r="H368" s="152">
        <v>473.31054274000002</v>
      </c>
      <c r="I368" s="152">
        <v>713.4529</v>
      </c>
      <c r="J368" s="152">
        <v>7.6116519</v>
      </c>
      <c r="K368" s="152">
        <v>7.6116519</v>
      </c>
      <c r="L368" s="152">
        <v>20.67</v>
      </c>
      <c r="M368" s="153">
        <v>22.347583950000001</v>
      </c>
      <c r="N368" s="17">
        <f t="shared" ref="N368:T368" si="397">F368/F367/$E368*$E367-1</f>
        <v>3.8693032624830481E-2</v>
      </c>
      <c r="O368" s="17">
        <f t="shared" si="397"/>
        <v>-1.2157247459176901E-3</v>
      </c>
      <c r="P368" s="17">
        <f t="shared" si="397"/>
        <v>3.5833333424701852E-3</v>
      </c>
      <c r="Q368" s="17">
        <f t="shared" si="397"/>
        <v>3.8693032624830481E-2</v>
      </c>
      <c r="R368" s="17">
        <f t="shared" si="397"/>
        <v>0</v>
      </c>
      <c r="S368" s="17">
        <f t="shared" si="397"/>
        <v>0</v>
      </c>
      <c r="T368" s="17">
        <f t="shared" si="397"/>
        <v>0</v>
      </c>
      <c r="U368" s="240">
        <v>0</v>
      </c>
      <c r="V368" s="240">
        <v>0</v>
      </c>
      <c r="W368" s="223">
        <f t="shared" ca="1" si="368"/>
        <v>2.8734962852772657E-2</v>
      </c>
      <c r="X368" s="223">
        <f>MMULT(N368:T368,'Parameters &amp; Main Results'!$B$12:$B$18)-'Parameters &amp; Main Results'!$B$22/12+MMULT(U368:V368,'Parameters &amp; Main Results'!$B$20:$B$21)</f>
        <v>2.8734962852772657E-2</v>
      </c>
      <c r="Y368" s="223">
        <f>MMULT(N368:T368,'Parameters &amp; Main Results'!$C$12:$C$18)-'Parameters &amp; Main Results'!$C$22/12+MMULT(U368:V368,'Parameters &amp; Main Results'!$C$20:$C$21)</f>
        <v>3.4660490221088996E-2</v>
      </c>
      <c r="Z368" s="17">
        <f t="shared" ca="1" si="353"/>
        <v>711.83351954784905</v>
      </c>
      <c r="AA368" s="70">
        <f ca="1">Z368/OFFSET(Z368,'Parameters &amp; Main Results'!$B$38,0)</f>
        <v>7.4392120924491056</v>
      </c>
      <c r="AB368" s="70">
        <f ca="1">SUMPRODUCT(Z368:OFFSET(Z368,'Parameters &amp; Main Results'!$B$38-1,0), 'Cash Flow Assist'!$P$11:OFFSET('Cash Flow Assist'!$P$11,'Parameters &amp; Main Results'!$B$38-1,0)  )/OFFSET(Z368,'Parameters &amp; Main Results'!$B$38,0)</f>
        <v>2299.4705889709385</v>
      </c>
      <c r="AC368" s="70">
        <f ca="1">SUMPRODUCT(Z368:OFFSET(Z368,'Parameters &amp; Main Results'!$B$38-1,0),'Parameters &amp; Main Results'!$B$42:OFFSET('Parameters &amp; Main Results'!$B$42,'Parameters &amp; Main Results'!$B$38-1,0)   )/OFFSET(Z368,'Parameters &amp; Main Results'!$B$38,0)</f>
        <v>0</v>
      </c>
      <c r="AD368" s="155">
        <f t="shared" si="4"/>
        <v>0</v>
      </c>
      <c r="AE368" s="252">
        <f t="shared" ca="1" si="363"/>
        <v>535.31140000000005</v>
      </c>
      <c r="AF368" s="253">
        <f t="shared" ca="1" si="365"/>
        <v>0.33278106911229599</v>
      </c>
      <c r="AG368" s="258">
        <f t="shared" ca="1" si="366"/>
        <v>0</v>
      </c>
      <c r="AH368" s="227" t="str">
        <f ca="1">IF(SUM(AG368:OFFSET(AG368,(-HoldAggressiveTime-1),0,,))=0,"Defensive","Aggressive")</f>
        <v>Defensive</v>
      </c>
    </row>
    <row r="369" spans="1:34" ht="15" x14ac:dyDescent="0.2">
      <c r="A369">
        <f t="shared" si="15"/>
        <v>4</v>
      </c>
      <c r="B369">
        <f t="shared" si="16"/>
        <v>1901</v>
      </c>
      <c r="C369" s="70">
        <f t="shared" si="1"/>
        <v>1901.2499999999725</v>
      </c>
      <c r="D369" s="149">
        <f t="shared" si="383"/>
        <v>517</v>
      </c>
      <c r="E369" s="151">
        <v>7.5165028100000004</v>
      </c>
      <c r="F369" s="152">
        <v>775.21699999999998</v>
      </c>
      <c r="G369" s="152">
        <v>392.03519999999997</v>
      </c>
      <c r="H369" s="152">
        <v>475.00657217999998</v>
      </c>
      <c r="I369" s="152">
        <v>775.21699999999998</v>
      </c>
      <c r="J369" s="152">
        <v>7.5165028100000004</v>
      </c>
      <c r="K369" s="152">
        <v>7.5165028100000004</v>
      </c>
      <c r="L369" s="152">
        <v>20.67</v>
      </c>
      <c r="M369" s="153">
        <v>24.40971699</v>
      </c>
      <c r="N369" s="17">
        <f t="shared" ref="N369:T369" si="398">F369/F368/$E369*$E368-1</f>
        <v>0.1003252391640217</v>
      </c>
      <c r="O369" s="17">
        <f t="shared" si="398"/>
        <v>2.2920375246094027E-2</v>
      </c>
      <c r="P369" s="17">
        <f t="shared" si="398"/>
        <v>1.6287385103433749E-2</v>
      </c>
      <c r="Q369" s="17">
        <f t="shared" si="398"/>
        <v>0.1003252391640217</v>
      </c>
      <c r="R369" s="17">
        <f t="shared" si="398"/>
        <v>0</v>
      </c>
      <c r="S369" s="17">
        <f t="shared" si="398"/>
        <v>0</v>
      </c>
      <c r="T369" s="17">
        <f t="shared" si="398"/>
        <v>1.2658691469310979E-2</v>
      </c>
      <c r="U369" s="240">
        <v>0</v>
      </c>
      <c r="V369" s="240">
        <v>0</v>
      </c>
      <c r="W369" s="223">
        <f t="shared" ca="1" si="368"/>
        <v>8.0419272329033967E-2</v>
      </c>
      <c r="X369" s="223">
        <f>MMULT(N369:T369,'Parameters &amp; Main Results'!$B$12:$B$18)-'Parameters &amp; Main Results'!$B$22/12+MMULT(U369:V369,'Parameters &amp; Main Results'!$B$20:$B$21)</f>
        <v>8.0419272329033967E-2</v>
      </c>
      <c r="Y369" s="223">
        <f>MMULT(N369:T369,'Parameters &amp; Main Results'!$C$12:$C$18)-'Parameters &amp; Main Results'!$C$22/12+MMULT(U369:V369,'Parameters &amp; Main Results'!$C$20:$C$21)</f>
        <v>9.2543086105562278E-2</v>
      </c>
      <c r="Z369" s="17">
        <f t="shared" ca="1" si="353"/>
        <v>691.95035189031785</v>
      </c>
      <c r="AA369" s="70">
        <f ca="1">Z369/OFFSET(Z369,'Parameters &amp; Main Results'!$B$38,0)</f>
        <v>7.4224873179836486</v>
      </c>
      <c r="AB369" s="70">
        <f ca="1">SUMPRODUCT(Z369:OFFSET(Z369,'Parameters &amp; Main Results'!$B$38-1,0), 'Cash Flow Assist'!$P$11:OFFSET('Cash Flow Assist'!$P$11,'Parameters &amp; Main Results'!$B$38-1,0)  )/OFFSET(Z369,'Parameters &amp; Main Results'!$B$38,0)</f>
        <v>2353.6182405991626</v>
      </c>
      <c r="AC369" s="70">
        <f ca="1">SUMPRODUCT(Z369:OFFSET(Z369,'Parameters &amp; Main Results'!$B$38-1,0),'Parameters &amp; Main Results'!$B$42:OFFSET('Parameters &amp; Main Results'!$B$42,'Parameters &amp; Main Results'!$B$38-1,0)   )/OFFSET(Z369,'Parameters &amp; Main Results'!$B$38,0)</f>
        <v>0</v>
      </c>
      <c r="AD369" s="155">
        <f t="shared" si="4"/>
        <v>0</v>
      </c>
      <c r="AE369" s="252">
        <f t="shared" ca="1" si="363"/>
        <v>556.94129999999996</v>
      </c>
      <c r="AF369" s="253">
        <f t="shared" ca="1" si="365"/>
        <v>0.39191868155584808</v>
      </c>
      <c r="AG369" s="258">
        <f t="shared" ca="1" si="366"/>
        <v>0</v>
      </c>
      <c r="AH369" s="227" t="str">
        <f ca="1">IF(SUM(AG369:OFFSET(AG369,(-HoldAggressiveTime-1),0,,))=0,"Defensive","Aggressive")</f>
        <v>Defensive</v>
      </c>
    </row>
    <row r="370" spans="1:34" ht="15" x14ac:dyDescent="0.2">
      <c r="A370">
        <f t="shared" si="15"/>
        <v>5</v>
      </c>
      <c r="B370">
        <f t="shared" si="16"/>
        <v>1901</v>
      </c>
      <c r="C370" s="70">
        <f t="shared" si="1"/>
        <v>1901.3333333333057</v>
      </c>
      <c r="D370" s="149">
        <f t="shared" si="383"/>
        <v>547</v>
      </c>
      <c r="E370" s="151">
        <v>7.5165028100000004</v>
      </c>
      <c r="F370" s="152">
        <v>738.1336</v>
      </c>
      <c r="G370" s="152">
        <v>391.38670000000002</v>
      </c>
      <c r="H370" s="152">
        <v>476.70867907000002</v>
      </c>
      <c r="I370" s="152">
        <v>738.1336</v>
      </c>
      <c r="J370" s="152">
        <v>7.5165028100000004</v>
      </c>
      <c r="K370" s="152">
        <v>7.5165028100000004</v>
      </c>
      <c r="L370" s="152">
        <v>20.67</v>
      </c>
      <c r="M370" s="153">
        <v>23.064012680000001</v>
      </c>
      <c r="N370" s="17">
        <f t="shared" ref="N370:T370" si="399">F370/F369/$E370*$E369-1</f>
        <v>-4.7836154263902753E-2</v>
      </c>
      <c r="O370" s="17">
        <f t="shared" si="399"/>
        <v>-1.6541881953455739E-3</v>
      </c>
      <c r="P370" s="17">
        <f t="shared" si="399"/>
        <v>3.5833333467121253E-3</v>
      </c>
      <c r="Q370" s="17">
        <f t="shared" si="399"/>
        <v>-4.7836154263902753E-2</v>
      </c>
      <c r="R370" s="17">
        <f t="shared" si="399"/>
        <v>0</v>
      </c>
      <c r="S370" s="17">
        <f t="shared" si="399"/>
        <v>0</v>
      </c>
      <c r="T370" s="17">
        <f t="shared" si="399"/>
        <v>0</v>
      </c>
      <c r="U370" s="240">
        <v>0</v>
      </c>
      <c r="V370" s="240">
        <v>0</v>
      </c>
      <c r="W370" s="223">
        <f t="shared" ca="1" si="368"/>
        <v>-3.6249620003662851E-2</v>
      </c>
      <c r="X370" s="223">
        <f>MMULT(N370:T370,'Parameters &amp; Main Results'!$B$12:$B$18)-'Parameters &amp; Main Results'!$B$22/12+MMULT(U370:V370,'Parameters &amp; Main Results'!$B$20:$B$21)</f>
        <v>-3.6249620003662851E-2</v>
      </c>
      <c r="Y370" s="223">
        <f>MMULT(N370:T370,'Parameters &amp; Main Results'!$C$12:$C$18)-'Parameters &amp; Main Results'!$C$22/12+MMULT(U370:V370,'Parameters &amp; Main Results'!$C$20:$C$21)</f>
        <v>-4.3259624323713705E-2</v>
      </c>
      <c r="Z370" s="17">
        <f t="shared" ca="1" si="353"/>
        <v>640.44613939428996</v>
      </c>
      <c r="AA370" s="70">
        <f ca="1">Z370/OFFSET(Z370,'Parameters &amp; Main Results'!$B$38,0)</f>
        <v>7.0246536797926264</v>
      </c>
      <c r="AB370" s="70">
        <f ca="1">SUMPRODUCT(Z370:OFFSET(Z370,'Parameters &amp; Main Results'!$B$38-1,0), 'Cash Flow Assist'!$P$11:OFFSET('Cash Flow Assist'!$P$11,'Parameters &amp; Main Results'!$B$38-1,0)  )/OFFSET(Z370,'Parameters &amp; Main Results'!$B$38,0)</f>
        <v>2400.0323027572831</v>
      </c>
      <c r="AC370" s="70">
        <f ca="1">SUMPRODUCT(Z370:OFFSET(Z370,'Parameters &amp; Main Results'!$B$38-1,0),'Parameters &amp; Main Results'!$B$42:OFFSET('Parameters &amp; Main Results'!$B$42,'Parameters &amp; Main Results'!$B$38-1,0)   )/OFFSET(Z370,'Parameters &amp; Main Results'!$B$38,0)</f>
        <v>0</v>
      </c>
      <c r="AD370" s="155">
        <f t="shared" si="4"/>
        <v>-4.7836154263902753E-2</v>
      </c>
      <c r="AE370" s="252">
        <f t="shared" ca="1" si="363"/>
        <v>566.25490000000002</v>
      </c>
      <c r="AF370" s="253">
        <f t="shared" ca="1" si="365"/>
        <v>0.30353591642209182</v>
      </c>
      <c r="AG370" s="258">
        <f t="shared" ca="1" si="366"/>
        <v>0</v>
      </c>
      <c r="AH370" s="227" t="str">
        <f ca="1">IF(SUM(AG370:OFFSET(AG370,(-HoldAggressiveTime-1),0,,))=0,"Defensive","Aggressive")</f>
        <v>Defensive</v>
      </c>
    </row>
    <row r="371" spans="1:34" ht="15" x14ac:dyDescent="0.2">
      <c r="A371">
        <f t="shared" si="15"/>
        <v>6</v>
      </c>
      <c r="B371">
        <f t="shared" si="16"/>
        <v>1901</v>
      </c>
      <c r="C371" s="70">
        <f t="shared" si="1"/>
        <v>1901.416666666639</v>
      </c>
      <c r="D371" s="149">
        <f t="shared" si="383"/>
        <v>578</v>
      </c>
      <c r="E371" s="151">
        <v>7.5165028100000004</v>
      </c>
      <c r="F371" s="152">
        <v>813.75729999999999</v>
      </c>
      <c r="G371" s="152">
        <v>393.5795</v>
      </c>
      <c r="H371" s="152">
        <v>478.41688517</v>
      </c>
      <c r="I371" s="152">
        <v>813.75729999999999</v>
      </c>
      <c r="J371" s="152">
        <v>7.5165028100000004</v>
      </c>
      <c r="K371" s="152">
        <v>7.5165028100000004</v>
      </c>
      <c r="L371" s="152">
        <v>20.67</v>
      </c>
      <c r="M371" s="153">
        <v>25.238466209999999</v>
      </c>
      <c r="N371" s="17">
        <f t="shared" ref="N371:T371" si="400">F371/F370/$E371*$E370-1</f>
        <v>0.1024525912382257</v>
      </c>
      <c r="O371" s="17">
        <f t="shared" si="400"/>
        <v>5.6026431148528122E-3</v>
      </c>
      <c r="P371" s="17">
        <f t="shared" si="400"/>
        <v>3.5833333333314954E-3</v>
      </c>
      <c r="Q371" s="17">
        <f t="shared" si="400"/>
        <v>0.1024525912382257</v>
      </c>
      <c r="R371" s="17">
        <f t="shared" si="400"/>
        <v>0</v>
      </c>
      <c r="S371" s="17">
        <f t="shared" si="400"/>
        <v>0</v>
      </c>
      <c r="T371" s="17">
        <f t="shared" si="400"/>
        <v>0</v>
      </c>
      <c r="U371" s="240">
        <v>0</v>
      </c>
      <c r="V371" s="240">
        <v>0</v>
      </c>
      <c r="W371" s="223">
        <f t="shared" ca="1" si="368"/>
        <v>7.7918305384973172E-2</v>
      </c>
      <c r="X371" s="223">
        <f>MMULT(N371:T371,'Parameters &amp; Main Results'!$B$12:$B$18)-'Parameters &amp; Main Results'!$B$22/12+MMULT(U371:V371,'Parameters &amp; Main Results'!$B$20:$B$21)</f>
        <v>7.7918305384973172E-2</v>
      </c>
      <c r="Y371" s="223">
        <f>MMULT(N371:T371,'Parameters &amp; Main Results'!$C$12:$C$18)-'Parameters &amp; Main Results'!$C$22/12+MMULT(U371:V371,'Parameters &amp; Main Results'!$C$20:$C$21)</f>
        <v>9.2725929759221754E-2</v>
      </c>
      <c r="Z371" s="17">
        <f t="shared" ca="1" si="353"/>
        <v>664.53529117853532</v>
      </c>
      <c r="AA371" s="70">
        <f ca="1">Z371/OFFSET(Z371,'Parameters &amp; Main Results'!$B$38,0)</f>
        <v>7.3881174342424014</v>
      </c>
      <c r="AB371" s="70">
        <f ca="1">SUMPRODUCT(Z371:OFFSET(Z371,'Parameters &amp; Main Results'!$B$38-1,0), 'Cash Flow Assist'!$P$11:OFFSET('Cash Flow Assist'!$P$11,'Parameters &amp; Main Results'!$B$38-1,0)  )/OFFSET(Z371,'Parameters &amp; Main Results'!$B$38,0)</f>
        <v>2426.6043278634311</v>
      </c>
      <c r="AC371" s="70">
        <f ca="1">SUMPRODUCT(Z371:OFFSET(Z371,'Parameters &amp; Main Results'!$B$38-1,0),'Parameters &amp; Main Results'!$B$42:OFFSET('Parameters &amp; Main Results'!$B$42,'Parameters &amp; Main Results'!$B$38-1,0)   )/OFFSET(Z371,'Parameters &amp; Main Results'!$B$38,0)</f>
        <v>0</v>
      </c>
      <c r="AD371" s="155">
        <f t="shared" si="4"/>
        <v>0</v>
      </c>
      <c r="AE371" s="252">
        <f t="shared" ca="1" si="363"/>
        <v>574.69949999999994</v>
      </c>
      <c r="AF371" s="253">
        <f t="shared" ca="1" si="365"/>
        <v>0.41597008523584944</v>
      </c>
      <c r="AG371" s="258">
        <f t="shared" ca="1" si="366"/>
        <v>0</v>
      </c>
      <c r="AH371" s="227" t="str">
        <f ca="1">IF(SUM(AG371:OFFSET(AG371,(-HoldAggressiveTime-1),0,,))=0,"Defensive","Aggressive")</f>
        <v>Defensive</v>
      </c>
    </row>
    <row r="372" spans="1:34" ht="15" x14ac:dyDescent="0.2">
      <c r="A372">
        <f t="shared" si="15"/>
        <v>7</v>
      </c>
      <c r="B372">
        <f t="shared" si="16"/>
        <v>1901</v>
      </c>
      <c r="C372" s="70">
        <f t="shared" si="1"/>
        <v>1901.4999999999723</v>
      </c>
      <c r="D372" s="149">
        <f t="shared" si="383"/>
        <v>609</v>
      </c>
      <c r="E372" s="151">
        <v>7.6116519</v>
      </c>
      <c r="F372" s="152">
        <v>761.35140000000001</v>
      </c>
      <c r="G372" s="152">
        <v>393.26990000000001</v>
      </c>
      <c r="H372" s="152">
        <v>480.13121233999999</v>
      </c>
      <c r="I372" s="152">
        <v>761.35140000000001</v>
      </c>
      <c r="J372" s="152">
        <v>7.6116519</v>
      </c>
      <c r="K372" s="152">
        <v>7.6116519</v>
      </c>
      <c r="L372" s="152">
        <v>20.67</v>
      </c>
      <c r="M372" s="153">
        <v>23.144848549999999</v>
      </c>
      <c r="N372" s="17">
        <f t="shared" ref="N372:T372" si="401">F372/F371/$E372*$E371-1</f>
        <v>-7.6095337896429305E-2</v>
      </c>
      <c r="O372" s="17">
        <f t="shared" si="401"/>
        <v>-1.3277245254052938E-2</v>
      </c>
      <c r="P372" s="17">
        <f t="shared" si="401"/>
        <v>-8.9619120601196478E-3</v>
      </c>
      <c r="Q372" s="17">
        <f t="shared" si="401"/>
        <v>-7.6095337896429305E-2</v>
      </c>
      <c r="R372" s="17">
        <f t="shared" si="401"/>
        <v>0</v>
      </c>
      <c r="S372" s="17">
        <f t="shared" si="401"/>
        <v>0</v>
      </c>
      <c r="T372" s="17">
        <f t="shared" si="401"/>
        <v>-1.2500452102913284E-2</v>
      </c>
      <c r="U372" s="240">
        <v>0</v>
      </c>
      <c r="V372" s="240">
        <v>0</v>
      </c>
      <c r="W372" s="223">
        <f t="shared" ca="1" si="368"/>
        <v>-6.0393641744944902E-2</v>
      </c>
      <c r="X372" s="223">
        <f>MMULT(N372:T372,'Parameters &amp; Main Results'!$B$12:$B$18)-'Parameters &amp; Main Results'!$B$22/12+MMULT(U372:V372,'Parameters &amp; Main Results'!$B$20:$B$21)</f>
        <v>-6.0393641744944902E-2</v>
      </c>
      <c r="Y372" s="223">
        <f>MMULT(N372:T372,'Parameters &amp; Main Results'!$C$12:$C$18)-'Parameters &amp; Main Results'!$C$22/12+MMULT(U372:V372,'Parameters &amp; Main Results'!$C$20:$C$21)</f>
        <v>-6.9855195298858336E-2</v>
      </c>
      <c r="Z372" s="17">
        <f t="shared" ca="1" si="353"/>
        <v>616.49875306756178</v>
      </c>
      <c r="AA372" s="70">
        <f ca="1">Z372/OFFSET(Z372,'Parameters &amp; Main Results'!$B$38,0)</f>
        <v>6.6022475447510462</v>
      </c>
      <c r="AB372" s="70">
        <f ca="1">SUMPRODUCT(Z372:OFFSET(Z372,'Parameters &amp; Main Results'!$B$38-1,0), 'Cash Flow Assist'!$P$11:OFFSET('Cash Flow Assist'!$P$11,'Parameters &amp; Main Results'!$B$38-1,0)  )/OFFSET(Z372,'Parameters &amp; Main Results'!$B$38,0)</f>
        <v>2331.2992637980014</v>
      </c>
      <c r="AC372" s="70">
        <f ca="1">SUMPRODUCT(Z372:OFFSET(Z372,'Parameters &amp; Main Results'!$B$38-1,0),'Parameters &amp; Main Results'!$B$42:OFFSET('Parameters &amp; Main Results'!$B$42,'Parameters &amp; Main Results'!$B$38-1,0)   )/OFFSET(Z372,'Parameters &amp; Main Results'!$B$38,0)</f>
        <v>0</v>
      </c>
      <c r="AD372" s="155">
        <f t="shared" si="4"/>
        <v>-7.6095337896429305E-2</v>
      </c>
      <c r="AE372" s="252">
        <f t="shared" ca="1" si="363"/>
        <v>552.13980000000004</v>
      </c>
      <c r="AF372" s="253">
        <f t="shared" ca="1" si="365"/>
        <v>0.37891055852159172</v>
      </c>
      <c r="AG372" s="258">
        <f t="shared" ca="1" si="366"/>
        <v>0</v>
      </c>
      <c r="AH372" s="227" t="str">
        <f ca="1">IF(SUM(AG372:OFFSET(AG372,(-HoldAggressiveTime-1),0,,))=0,"Defensive","Aggressive")</f>
        <v>Defensive</v>
      </c>
    </row>
    <row r="373" spans="1:34" ht="15" x14ac:dyDescent="0.2">
      <c r="A373">
        <f t="shared" si="15"/>
        <v>8</v>
      </c>
      <c r="B373">
        <f t="shared" si="16"/>
        <v>1901</v>
      </c>
      <c r="C373" s="70">
        <f t="shared" si="1"/>
        <v>1901.5833333333055</v>
      </c>
      <c r="D373" s="149">
        <f t="shared" si="383"/>
        <v>639</v>
      </c>
      <c r="E373" s="151">
        <v>7.70679289</v>
      </c>
      <c r="F373" s="152">
        <v>774.06740000000002</v>
      </c>
      <c r="G373" s="152">
        <v>390.49380000000002</v>
      </c>
      <c r="H373" s="152">
        <v>481.85168252</v>
      </c>
      <c r="I373" s="152">
        <v>774.06740000000002</v>
      </c>
      <c r="J373" s="152">
        <v>7.70679289</v>
      </c>
      <c r="K373" s="152">
        <v>7.70679289</v>
      </c>
      <c r="L373" s="152">
        <v>20.67</v>
      </c>
      <c r="M373" s="153">
        <v>22.96236588</v>
      </c>
      <c r="N373" s="17">
        <f t="shared" ref="N373:T373" si="402">F373/F372/$E373*$E372-1</f>
        <v>4.1506123085357505E-3</v>
      </c>
      <c r="O373" s="17">
        <f t="shared" si="402"/>
        <v>-1.9316957570780557E-2</v>
      </c>
      <c r="P373" s="17">
        <f t="shared" si="402"/>
        <v>-8.8059851814943357E-3</v>
      </c>
      <c r="Q373" s="17">
        <f t="shared" si="402"/>
        <v>4.1506123085357505E-3</v>
      </c>
      <c r="R373" s="17">
        <f t="shared" si="402"/>
        <v>0</v>
      </c>
      <c r="S373" s="17">
        <f t="shared" si="402"/>
        <v>0</v>
      </c>
      <c r="T373" s="17">
        <f t="shared" si="402"/>
        <v>-1.2345081976116279E-2</v>
      </c>
      <c r="U373" s="240">
        <v>0</v>
      </c>
      <c r="V373" s="240">
        <v>0</v>
      </c>
      <c r="W373" s="223">
        <f t="shared" ca="1" si="368"/>
        <v>-1.4093530482267799E-3</v>
      </c>
      <c r="X373" s="223">
        <f>MMULT(N373:T373,'Parameters &amp; Main Results'!$B$12:$B$18)-'Parameters &amp; Main Results'!$B$22/12+MMULT(U373:V373,'Parameters &amp; Main Results'!$B$20:$B$21)</f>
        <v>-1.4093530482267799E-3</v>
      </c>
      <c r="Y373" s="223">
        <f>MMULT(N373:T373,'Parameters &amp; Main Results'!$C$12:$C$18)-'Parameters &amp; Main Results'!$C$22/12+MMULT(U373:V373,'Parameters &amp; Main Results'!$C$20:$C$21)</f>
        <v>1.7621886539374531E-3</v>
      </c>
      <c r="Z373" s="17">
        <f t="shared" ca="1" si="353"/>
        <v>656.12450112881618</v>
      </c>
      <c r="AA373" s="70">
        <f ca="1">Z373/OFFSET(Z373,'Parameters &amp; Main Results'!$B$38,0)</f>
        <v>6.5215840072103273</v>
      </c>
      <c r="AB373" s="70">
        <f ca="1">SUMPRODUCT(Z373:OFFSET(Z373,'Parameters &amp; Main Results'!$B$38-1,0), 'Cash Flow Assist'!$P$11:OFFSET('Cash Flow Assist'!$P$11,'Parameters &amp; Main Results'!$B$38-1,0)  )/OFFSET(Z373,'Parameters &amp; Main Results'!$B$38,0)</f>
        <v>2158.5413464018875</v>
      </c>
      <c r="AC373" s="70">
        <f ca="1">SUMPRODUCT(Z373:OFFSET(Z373,'Parameters &amp; Main Results'!$B$38-1,0),'Parameters &amp; Main Results'!$B$42:OFFSET('Parameters &amp; Main Results'!$B$42,'Parameters &amp; Main Results'!$B$38-1,0)   )/OFFSET(Z373,'Parameters &amp; Main Results'!$B$38,0)</f>
        <v>0</v>
      </c>
      <c r="AD373" s="155">
        <f t="shared" si="4"/>
        <v>-7.2260567833988709E-2</v>
      </c>
      <c r="AE373" s="252">
        <f t="shared" ca="1" si="363"/>
        <v>541.0684</v>
      </c>
      <c r="AF373" s="253">
        <f t="shared" ca="1" si="365"/>
        <v>0.43062762489918099</v>
      </c>
      <c r="AG373" s="258">
        <f t="shared" ca="1" si="366"/>
        <v>0</v>
      </c>
      <c r="AH373" s="227" t="str">
        <f ca="1">IF(SUM(AG373:OFFSET(AG373,(-HoldAggressiveTime-1),0,,))=0,"Defensive","Aggressive")</f>
        <v>Defensive</v>
      </c>
    </row>
    <row r="374" spans="1:34" ht="15" x14ac:dyDescent="0.2">
      <c r="A374">
        <f t="shared" si="15"/>
        <v>9</v>
      </c>
      <c r="B374">
        <f t="shared" si="16"/>
        <v>1901</v>
      </c>
      <c r="C374" s="70">
        <f t="shared" si="1"/>
        <v>1901.6666666666388</v>
      </c>
      <c r="D374" s="149">
        <f t="shared" si="383"/>
        <v>670</v>
      </c>
      <c r="E374" s="151">
        <v>7.8019419799999996</v>
      </c>
      <c r="F374" s="152">
        <v>772.48199999999997</v>
      </c>
      <c r="G374" s="152">
        <v>394.11250000000001</v>
      </c>
      <c r="H374" s="152">
        <v>483.57831771000002</v>
      </c>
      <c r="I374" s="152">
        <v>772.48199999999997</v>
      </c>
      <c r="J374" s="152">
        <v>7.8019419799999996</v>
      </c>
      <c r="K374" s="152">
        <v>7.8019419799999996</v>
      </c>
      <c r="L374" s="152">
        <v>20.67</v>
      </c>
      <c r="M374" s="153">
        <v>22.590468319999999</v>
      </c>
      <c r="N374" s="17">
        <f t="shared" ref="N374:T374" si="403">F374/F373/$E374*$E373-1</f>
        <v>-1.4218728741883679E-2</v>
      </c>
      <c r="O374" s="17">
        <f t="shared" si="403"/>
        <v>-3.0415965211662011E-3</v>
      </c>
      <c r="P374" s="17">
        <f t="shared" si="403"/>
        <v>-8.6559323830396329E-3</v>
      </c>
      <c r="Q374" s="17">
        <f t="shared" si="403"/>
        <v>-1.4218728741883679E-2</v>
      </c>
      <c r="R374" s="17">
        <f t="shared" si="403"/>
        <v>0</v>
      </c>
      <c r="S374" s="17">
        <f t="shared" si="403"/>
        <v>0</v>
      </c>
      <c r="T374" s="17">
        <f t="shared" si="403"/>
        <v>-1.2195564930361003E-2</v>
      </c>
      <c r="U374" s="240">
        <v>0</v>
      </c>
      <c r="V374" s="240">
        <v>0</v>
      </c>
      <c r="W374" s="223">
        <f t="shared" ca="1" si="368"/>
        <v>-1.1923810773830718E-2</v>
      </c>
      <c r="X374" s="223">
        <f>MMULT(N374:T374,'Parameters &amp; Main Results'!$B$12:$B$18)-'Parameters &amp; Main Results'!$B$22/12+MMULT(U374:V374,'Parameters &amp; Main Results'!$B$20:$B$21)</f>
        <v>-1.1923810773830718E-2</v>
      </c>
      <c r="Y374" s="223">
        <f>MMULT(N374:T374,'Parameters &amp; Main Results'!$C$12:$C$18)-'Parameters &amp; Main Results'!$C$22/12+MMULT(U374:V374,'Parameters &amp; Main Results'!$C$20:$C$21)</f>
        <v>-1.3142682186478599E-2</v>
      </c>
      <c r="Z374" s="17">
        <f t="shared" ca="1" si="353"/>
        <v>657.05051727818113</v>
      </c>
      <c r="AA374" s="70">
        <f ca="1">Z374/OFFSET(Z374,'Parameters &amp; Main Results'!$B$38,0)</f>
        <v>6.0613864981360441</v>
      </c>
      <c r="AB374" s="70">
        <f ca="1">SUMPRODUCT(Z374:OFFSET(Z374,'Parameters &amp; Main Results'!$B$38-1,0), 'Cash Flow Assist'!$P$11:OFFSET('Cash Flow Assist'!$P$11,'Parameters &amp; Main Results'!$B$38-1,0)  )/OFFSET(Z374,'Parameters &amp; Main Results'!$B$38,0)</f>
        <v>1998.2710404039219</v>
      </c>
      <c r="AC374" s="70">
        <f ca="1">SUMPRODUCT(Z374:OFFSET(Z374,'Parameters &amp; Main Results'!$B$38-1,0),'Parameters &amp; Main Results'!$B$42:OFFSET('Parameters &amp; Main Results'!$B$42,'Parameters &amp; Main Results'!$B$38-1,0)   )/OFFSET(Z374,'Parameters &amp; Main Results'!$B$38,0)</f>
        <v>0</v>
      </c>
      <c r="AD374" s="155">
        <f t="shared" si="4"/>
        <v>-8.5451843163106389E-2</v>
      </c>
      <c r="AE374" s="252">
        <f t="shared" ca="1" si="363"/>
        <v>561.26620000000003</v>
      </c>
      <c r="AF374" s="253">
        <f t="shared" ca="1" si="365"/>
        <v>0.3763201846111523</v>
      </c>
      <c r="AG374" s="258">
        <f t="shared" ca="1" si="366"/>
        <v>0</v>
      </c>
      <c r="AH374" s="227" t="str">
        <f ca="1">IF(SUM(AG374:OFFSET(AG374,(-HoldAggressiveTime-1),0,,))=0,"Defensive","Aggressive")</f>
        <v>Defensive</v>
      </c>
    </row>
    <row r="375" spans="1:34" ht="15" x14ac:dyDescent="0.2">
      <c r="A375">
        <f t="shared" si="15"/>
        <v>10</v>
      </c>
      <c r="B375">
        <f t="shared" si="16"/>
        <v>1901</v>
      </c>
      <c r="C375" s="70">
        <f t="shared" si="1"/>
        <v>1901.749999999972</v>
      </c>
      <c r="D375" s="149">
        <f t="shared" si="383"/>
        <v>700</v>
      </c>
      <c r="E375" s="151">
        <v>7.8019419799999996</v>
      </c>
      <c r="F375" s="152">
        <v>766.08299999999997</v>
      </c>
      <c r="G375" s="152">
        <v>398.98079999999999</v>
      </c>
      <c r="H375" s="152">
        <v>485.31114001999998</v>
      </c>
      <c r="I375" s="152">
        <v>766.08299999999997</v>
      </c>
      <c r="J375" s="152">
        <v>7.8019419799999996</v>
      </c>
      <c r="K375" s="152">
        <v>7.8019419799999996</v>
      </c>
      <c r="L375" s="152">
        <v>20.67</v>
      </c>
      <c r="M375" s="153">
        <v>22.252901619999999</v>
      </c>
      <c r="N375" s="17">
        <f t="shared" ref="N375:T375" si="404">F375/F374/$E375*$E374-1</f>
        <v>-8.2836881636076942E-3</v>
      </c>
      <c r="O375" s="17">
        <f t="shared" si="404"/>
        <v>1.2352564305877056E-2</v>
      </c>
      <c r="P375" s="17">
        <f t="shared" si="404"/>
        <v>3.5833333434092118E-3</v>
      </c>
      <c r="Q375" s="17">
        <f t="shared" si="404"/>
        <v>-8.2836881636076942E-3</v>
      </c>
      <c r="R375" s="17">
        <f t="shared" si="404"/>
        <v>0</v>
      </c>
      <c r="S375" s="17">
        <f t="shared" si="404"/>
        <v>0</v>
      </c>
      <c r="T375" s="17">
        <f t="shared" si="404"/>
        <v>0</v>
      </c>
      <c r="U375" s="240">
        <v>0</v>
      </c>
      <c r="V375" s="240">
        <v>0</v>
      </c>
      <c r="W375" s="223">
        <f t="shared" ca="1" si="368"/>
        <v>-3.7839199281970259E-3</v>
      </c>
      <c r="X375" s="223">
        <f>MMULT(N375:T375,'Parameters &amp; Main Results'!$B$12:$B$18)-'Parameters &amp; Main Results'!$B$22/12+MMULT(U375:V375,'Parameters &amp; Main Results'!$B$20:$B$21)</f>
        <v>-3.7839199281970259E-3</v>
      </c>
      <c r="Y375" s="223">
        <f>MMULT(N375:T375,'Parameters &amp; Main Results'!$C$12:$C$18)-'Parameters &amp; Main Results'!$C$22/12+MMULT(U375:V375,'Parameters &amp; Main Results'!$C$20:$C$21)</f>
        <v>-6.2617295833258856E-3</v>
      </c>
      <c r="Z375" s="17">
        <f t="shared" ca="1" si="353"/>
        <v>664.9796082959582</v>
      </c>
      <c r="AA375" s="70">
        <f ca="1">Z375/OFFSET(Z375,'Parameters &amp; Main Results'!$B$38,0)</f>
        <v>5.6244560492407958</v>
      </c>
      <c r="AB375" s="70">
        <f ca="1">SUMPRODUCT(Z375:OFFSET(Z375,'Parameters &amp; Main Results'!$B$38-1,0), 'Cash Flow Assist'!$P$11:OFFSET('Cash Flow Assist'!$P$11,'Parameters &amp; Main Results'!$B$38-1,0)  )/OFFSET(Z375,'Parameters &amp; Main Results'!$B$38,0)</f>
        <v>1827.4771941480651</v>
      </c>
      <c r="AC375" s="70">
        <f ca="1">SUMPRODUCT(Z375:OFFSET(Z375,'Parameters &amp; Main Results'!$B$38-1,0),'Parameters &amp; Main Results'!$B$42:OFFSET('Parameters &amp; Main Results'!$B$42,'Parameters &amp; Main Results'!$B$38-1,0)   )/OFFSET(Z375,'Parameters &amp; Main Results'!$B$38,0)</f>
        <v>0</v>
      </c>
      <c r="AD375" s="155">
        <f t="shared" si="4"/>
        <v>-9.3027674904945346E-2</v>
      </c>
      <c r="AE375" s="252">
        <f t="shared" ca="1" si="363"/>
        <v>577.04319999999996</v>
      </c>
      <c r="AF375" s="253">
        <f t="shared" ca="1" si="365"/>
        <v>0.32760077581713126</v>
      </c>
      <c r="AG375" s="258">
        <f t="shared" ca="1" si="366"/>
        <v>0</v>
      </c>
      <c r="AH375" s="227" t="str">
        <f ca="1">IF(SUM(AG375:OFFSET(AG375,(-HoldAggressiveTime-1),0,,))=0,"Defensive","Aggressive")</f>
        <v>Defensive</v>
      </c>
    </row>
    <row r="376" spans="1:34" ht="15" x14ac:dyDescent="0.2">
      <c r="A376">
        <f t="shared" si="15"/>
        <v>11</v>
      </c>
      <c r="B376">
        <f t="shared" si="16"/>
        <v>1901</v>
      </c>
      <c r="C376" s="70">
        <f t="shared" si="1"/>
        <v>1901.8333333333053</v>
      </c>
      <c r="D376" s="149">
        <f t="shared" si="383"/>
        <v>731</v>
      </c>
      <c r="E376" s="151">
        <v>7.8970910700000001</v>
      </c>
      <c r="F376" s="152">
        <v>784.79719999999998</v>
      </c>
      <c r="G376" s="152">
        <v>399.9341</v>
      </c>
      <c r="H376" s="152">
        <v>487.0501716</v>
      </c>
      <c r="I376" s="152">
        <v>784.79719999999998</v>
      </c>
      <c r="J376" s="152">
        <v>7.8970910700000001</v>
      </c>
      <c r="K376" s="152">
        <v>7.8970910700000001</v>
      </c>
      <c r="L376" s="152">
        <v>20.67</v>
      </c>
      <c r="M376" s="153">
        <v>22.375074779999998</v>
      </c>
      <c r="N376" s="17">
        <f t="shared" ref="N376:T376" si="405">F376/F375/$E376*$E375-1</f>
        <v>1.2085469493731349E-2</v>
      </c>
      <c r="O376" s="17">
        <f t="shared" si="405"/>
        <v>-9.688075345130609E-3</v>
      </c>
      <c r="P376" s="17">
        <f t="shared" si="405"/>
        <v>-8.5084660572196658E-3</v>
      </c>
      <c r="Q376" s="17">
        <f t="shared" si="405"/>
        <v>1.2085469493731349E-2</v>
      </c>
      <c r="R376" s="17">
        <f t="shared" si="405"/>
        <v>0</v>
      </c>
      <c r="S376" s="17">
        <f t="shared" si="405"/>
        <v>0</v>
      </c>
      <c r="T376" s="17">
        <f t="shared" si="405"/>
        <v>-1.2048625140142932E-2</v>
      </c>
      <c r="U376" s="240">
        <v>0</v>
      </c>
      <c r="V376" s="240">
        <v>0</v>
      </c>
      <c r="W376" s="223">
        <f t="shared" ca="1" si="368"/>
        <v>6.4823891275985765E-3</v>
      </c>
      <c r="X376" s="223">
        <f>MMULT(N376:T376,'Parameters &amp; Main Results'!$B$12:$B$18)-'Parameters &amp; Main Results'!$B$22/12+MMULT(U376:V376,'Parameters &amp; Main Results'!$B$20:$B$21)</f>
        <v>6.4823891275985765E-3</v>
      </c>
      <c r="Y376" s="223">
        <f>MMULT(N376:T376,'Parameters &amp; Main Results'!$C$12:$C$18)-'Parameters &amp; Main Results'!$C$22/12+MMULT(U376:V376,'Parameters &amp; Main Results'!$C$20:$C$21)</f>
        <v>9.8664483431784855E-3</v>
      </c>
      <c r="Z376" s="17">
        <f t="shared" ca="1" si="353"/>
        <v>667.50539526327395</v>
      </c>
      <c r="AA376" s="70">
        <f ca="1">Z376/OFFSET(Z376,'Parameters &amp; Main Results'!$B$38,0)</f>
        <v>5.5256756677413961</v>
      </c>
      <c r="AB376" s="70">
        <f ca="1">SUMPRODUCT(Z376:OFFSET(Z376,'Parameters &amp; Main Results'!$B$38-1,0), 'Cash Flow Assist'!$P$11:OFFSET('Cash Flow Assist'!$P$11,'Parameters &amp; Main Results'!$B$38-1,0)  )/OFFSET(Z376,'Parameters &amp; Main Results'!$B$38,0)</f>
        <v>1784.0622143495875</v>
      </c>
      <c r="AC376" s="70">
        <f ca="1">SUMPRODUCT(Z376:OFFSET(Z376,'Parameters &amp; Main Results'!$B$38-1,0),'Parameters &amp; Main Results'!$B$42:OFFSET('Parameters &amp; Main Results'!$B$42,'Parameters &amp; Main Results'!$B$38-1,0)   )/OFFSET(Z376,'Parameters &amp; Main Results'!$B$38,0)</f>
        <v>0</v>
      </c>
      <c r="AD376" s="155">
        <f t="shared" si="4"/>
        <v>-8.2066488538350524E-2</v>
      </c>
      <c r="AE376" s="252">
        <f t="shared" ca="1" si="363"/>
        <v>572.23599999999999</v>
      </c>
      <c r="AF376" s="253">
        <f t="shared" ca="1" si="365"/>
        <v>0.37145723093269206</v>
      </c>
      <c r="AG376" s="258">
        <f t="shared" ca="1" si="366"/>
        <v>0</v>
      </c>
      <c r="AH376" s="227" t="str">
        <f ca="1">IF(SUM(AG376:OFFSET(AG376,(-HoldAggressiveTime-1),0,,))=0,"Defensive","Aggressive")</f>
        <v>Defensive</v>
      </c>
    </row>
    <row r="377" spans="1:34" ht="15" x14ac:dyDescent="0.2">
      <c r="A377">
        <f t="shared" si="15"/>
        <v>12</v>
      </c>
      <c r="B377">
        <f t="shared" si="16"/>
        <v>1901</v>
      </c>
      <c r="C377" s="70">
        <f t="shared" si="1"/>
        <v>1901.9166666666385</v>
      </c>
      <c r="D377" s="149">
        <f t="shared" si="383"/>
        <v>762</v>
      </c>
      <c r="E377" s="151">
        <v>7.99223207</v>
      </c>
      <c r="F377" s="152">
        <v>774.56449999999995</v>
      </c>
      <c r="G377" s="152">
        <v>401.2527</v>
      </c>
      <c r="H377" s="152">
        <v>488.79543472</v>
      </c>
      <c r="I377" s="152">
        <v>774.56449999999995</v>
      </c>
      <c r="J377" s="152">
        <v>7.99223207</v>
      </c>
      <c r="K377" s="152">
        <v>7.99223207</v>
      </c>
      <c r="L377" s="152">
        <v>20.67</v>
      </c>
      <c r="M377" s="153">
        <v>21.680215140000001</v>
      </c>
      <c r="N377" s="17">
        <f t="shared" ref="N377:T377" si="406">F377/F376/$E377*$E376-1</f>
        <v>-2.4787624392852647E-2</v>
      </c>
      <c r="O377" s="17">
        <f t="shared" si="406"/>
        <v>-8.6463892787969066E-3</v>
      </c>
      <c r="P377" s="17">
        <f t="shared" si="406"/>
        <v>-8.3635071735109756E-3</v>
      </c>
      <c r="Q377" s="17">
        <f t="shared" si="406"/>
        <v>-2.4787624392852647E-2</v>
      </c>
      <c r="R377" s="17">
        <f t="shared" si="406"/>
        <v>0</v>
      </c>
      <c r="S377" s="17">
        <f t="shared" si="406"/>
        <v>0</v>
      </c>
      <c r="T377" s="17">
        <f t="shared" si="406"/>
        <v>-1.1904183858364892E-2</v>
      </c>
      <c r="U377" s="240">
        <v>0</v>
      </c>
      <c r="V377" s="240">
        <v>0</v>
      </c>
      <c r="W377" s="223">
        <f t="shared" ca="1" si="368"/>
        <v>-2.0956872009983779E-2</v>
      </c>
      <c r="X377" s="223">
        <f>MMULT(N377:T377,'Parameters &amp; Main Results'!$B$12:$B$18)-'Parameters &amp; Main Results'!$B$22/12+MMULT(U377:V377,'Parameters &amp; Main Results'!$B$20:$B$21)</f>
        <v>-2.0956872009983779E-2</v>
      </c>
      <c r="Y377" s="223">
        <f>MMULT(N377:T377,'Parameters &amp; Main Results'!$C$12:$C$18)-'Parameters &amp; Main Results'!$C$22/12+MMULT(U377:V377,'Parameters &amp; Main Results'!$C$20:$C$21)</f>
        <v>-2.321516754811374E-2</v>
      </c>
      <c r="Z377" s="17">
        <f t="shared" ca="1" si="353"/>
        <v>663.2062343801723</v>
      </c>
      <c r="AA377" s="70">
        <f ca="1">Z377/OFFSET(Z377,'Parameters &amp; Main Results'!$B$38,0)</f>
        <v>5.3232128409282389</v>
      </c>
      <c r="AB377" s="70">
        <f ca="1">SUMPRODUCT(Z377:OFFSET(Z377,'Parameters &amp; Main Results'!$B$38-1,0), 'Cash Flow Assist'!$P$11:OFFSET('Cash Flow Assist'!$P$11,'Parameters &amp; Main Results'!$B$38-1,0)  )/OFFSET(Z377,'Parameters &amp; Main Results'!$B$38,0)</f>
        <v>1725.4466309862637</v>
      </c>
      <c r="AC377" s="70">
        <f ca="1">SUMPRODUCT(Z377:OFFSET(Z377,'Parameters &amp; Main Results'!$B$38-1,0),'Parameters &amp; Main Results'!$B$42:OFFSET('Parameters &amp; Main Results'!$B$42,'Parameters &amp; Main Results'!$B$38-1,0)   )/OFFSET(Z377,'Parameters &amp; Main Results'!$B$38,0)</f>
        <v>0</v>
      </c>
      <c r="AD377" s="155">
        <f t="shared" si="4"/>
        <v>-0.10481987963807415</v>
      </c>
      <c r="AE377" s="252">
        <f t="shared" ca="1" si="363"/>
        <v>571.0693</v>
      </c>
      <c r="AF377" s="253">
        <f t="shared" ca="1" si="365"/>
        <v>0.3563406402690531</v>
      </c>
      <c r="AG377" s="258">
        <f t="shared" ca="1" si="366"/>
        <v>0</v>
      </c>
      <c r="AH377" s="227" t="str">
        <f ca="1">IF(SUM(AG377:OFFSET(AG377,(-HoldAggressiveTime-1),0,,))=0,"Defensive","Aggressive")</f>
        <v>Defensive</v>
      </c>
    </row>
    <row r="378" spans="1:34" ht="15" x14ac:dyDescent="0.2">
      <c r="A378">
        <f t="shared" si="15"/>
        <v>1</v>
      </c>
      <c r="B378">
        <f t="shared" si="16"/>
        <v>1902</v>
      </c>
      <c r="C378" s="70">
        <f t="shared" si="1"/>
        <v>1901.9999999999718</v>
      </c>
      <c r="D378" s="149">
        <f t="shared" si="383"/>
        <v>790</v>
      </c>
      <c r="E378" s="151">
        <v>7.8970910700000001</v>
      </c>
      <c r="F378" s="152">
        <v>793.52049999999997</v>
      </c>
      <c r="G378" s="152">
        <v>402.92630000000003</v>
      </c>
      <c r="H378" s="152">
        <v>490.71803009000001</v>
      </c>
      <c r="I378" s="152">
        <v>793.52049999999997</v>
      </c>
      <c r="J378" s="152">
        <v>7.8970910700000001</v>
      </c>
      <c r="K378" s="152">
        <v>7.8970910700000001</v>
      </c>
      <c r="L378" s="152">
        <v>20.67</v>
      </c>
      <c r="M378" s="153">
        <v>22.340290799999998</v>
      </c>
      <c r="N378" s="17">
        <f t="shared" ref="N378:T378" si="407">F378/F377/$E378*$E377-1</f>
        <v>3.6815550081396253E-2</v>
      </c>
      <c r="O378" s="17">
        <f t="shared" si="407"/>
        <v>1.6268788169856219E-2</v>
      </c>
      <c r="P378" s="17">
        <f t="shared" si="407"/>
        <v>1.6028321261504441E-2</v>
      </c>
      <c r="Q378" s="17">
        <f t="shared" si="407"/>
        <v>3.6815550081396253E-2</v>
      </c>
      <c r="R378" s="17">
        <f t="shared" si="407"/>
        <v>0</v>
      </c>
      <c r="S378" s="17">
        <f t="shared" si="407"/>
        <v>0</v>
      </c>
      <c r="T378" s="17">
        <f t="shared" si="407"/>
        <v>1.2047600712296269E-2</v>
      </c>
      <c r="U378" s="240">
        <v>0</v>
      </c>
      <c r="V378" s="240">
        <v>0</v>
      </c>
      <c r="W378" s="223">
        <f t="shared" ca="1" si="368"/>
        <v>3.1426133563966577E-2</v>
      </c>
      <c r="X378" s="223">
        <f>MMULT(N378:T378,'Parameters &amp; Main Results'!$B$12:$B$18)-'Parameters &amp; Main Results'!$B$22/12+MMULT(U378:V378,'Parameters &amp; Main Results'!$B$20:$B$21)</f>
        <v>3.1426133563966577E-2</v>
      </c>
      <c r="Y378" s="223">
        <f>MMULT(N378:T378,'Parameters &amp; Main Results'!$C$12:$C$18)-'Parameters &amp; Main Results'!$C$22/12+MMULT(U378:V378,'Parameters &amp; Main Results'!$C$20:$C$21)</f>
        <v>3.4719207223575584E-2</v>
      </c>
      <c r="Z378" s="17">
        <f t="shared" ca="1" si="353"/>
        <v>677.40247126982058</v>
      </c>
      <c r="AA378" s="70">
        <f ca="1">Z378/OFFSET(Z378,'Parameters &amp; Main Results'!$B$38,0)</f>
        <v>5.5864987892835707</v>
      </c>
      <c r="AB378" s="70">
        <f ca="1">SUMPRODUCT(Z378:OFFSET(Z378,'Parameters &amp; Main Results'!$B$38-1,0), 'Cash Flow Assist'!$P$11:OFFSET('Cash Flow Assist'!$P$11,'Parameters &amp; Main Results'!$B$38-1,0)  )/OFFSET(Z378,'Parameters &amp; Main Results'!$B$38,0)</f>
        <v>1768.3967782618402</v>
      </c>
      <c r="AC378" s="70">
        <f ca="1">SUMPRODUCT(Z378:OFFSET(Z378,'Parameters &amp; Main Results'!$B$38-1,0),'Parameters &amp; Main Results'!$B$42:OFFSET('Parameters &amp; Main Results'!$B$42,'Parameters &amp; Main Results'!$B$38-1,0)   )/OFFSET(Z378,'Parameters &amp; Main Results'!$B$38,0)</f>
        <v>0</v>
      </c>
      <c r="AD378" s="155">
        <f t="shared" si="4"/>
        <v>-7.18633310850193E-2</v>
      </c>
      <c r="AE378" s="252">
        <f t="shared" ca="1" si="363"/>
        <v>583.43470000000002</v>
      </c>
      <c r="AF378" s="253">
        <f t="shared" ca="1" si="365"/>
        <v>0.3600845133140006</v>
      </c>
      <c r="AG378" s="258">
        <f t="shared" ca="1" si="366"/>
        <v>0</v>
      </c>
      <c r="AH378" s="227" t="str">
        <f ca="1">IF(SUM(AG378:OFFSET(AG378,(-HoldAggressiveTime-1),0,,))=0,"Defensive","Aggressive")</f>
        <v>Defensive</v>
      </c>
    </row>
    <row r="379" spans="1:34" ht="15" x14ac:dyDescent="0.2">
      <c r="A379">
        <f t="shared" si="15"/>
        <v>2</v>
      </c>
      <c r="B379">
        <f t="shared" si="16"/>
        <v>1902</v>
      </c>
      <c r="C379" s="70">
        <f t="shared" si="1"/>
        <v>1902.0833333333051</v>
      </c>
      <c r="D379" s="149">
        <f t="shared" si="383"/>
        <v>821</v>
      </c>
      <c r="E379" s="151">
        <v>7.8970910700000001</v>
      </c>
      <c r="F379" s="152">
        <v>802.72230000000002</v>
      </c>
      <c r="G379" s="152">
        <v>403.88650000000001</v>
      </c>
      <c r="H379" s="152">
        <v>492.64818767999998</v>
      </c>
      <c r="I379" s="152">
        <v>802.72230000000002</v>
      </c>
      <c r="J379" s="152">
        <v>7.8970910700000001</v>
      </c>
      <c r="K379" s="152">
        <v>7.8970910700000001</v>
      </c>
      <c r="L379" s="152">
        <v>20.67</v>
      </c>
      <c r="M379" s="153">
        <v>22.459957450000001</v>
      </c>
      <c r="N379" s="17">
        <f t="shared" ref="N379:T379" si="408">F379/F378/$E379*$E378-1</f>
        <v>1.1596171743515127E-2</v>
      </c>
      <c r="O379" s="17">
        <f t="shared" si="408"/>
        <v>2.3830660842938389E-3</v>
      </c>
      <c r="P379" s="17">
        <f t="shared" si="408"/>
        <v>3.9333333434803386E-3</v>
      </c>
      <c r="Q379" s="17">
        <f t="shared" si="408"/>
        <v>1.1596171743515127E-2</v>
      </c>
      <c r="R379" s="17">
        <f t="shared" si="408"/>
        <v>0</v>
      </c>
      <c r="S379" s="17">
        <f t="shared" si="408"/>
        <v>0</v>
      </c>
      <c r="T379" s="17">
        <f t="shared" si="408"/>
        <v>0</v>
      </c>
      <c r="U379" s="240">
        <v>0</v>
      </c>
      <c r="V379" s="240">
        <v>0</v>
      </c>
      <c r="W379" s="223">
        <f t="shared" ca="1" si="368"/>
        <v>9.1320753578284456E-3</v>
      </c>
      <c r="X379" s="223">
        <f>MMULT(N379:T379,'Parameters &amp; Main Results'!$B$12:$B$18)-'Parameters &amp; Main Results'!$B$22/12+MMULT(U379:V379,'Parameters &amp; Main Results'!$B$20:$B$21)</f>
        <v>9.1320753578284456E-3</v>
      </c>
      <c r="Y379" s="223">
        <f>MMULT(N379:T379,'Parameters &amp; Main Results'!$C$12:$C$18)-'Parameters &amp; Main Results'!$C$22/12+MMULT(U379:V379,'Parameters &amp; Main Results'!$C$20:$C$21)</f>
        <v>1.0633194510926331E-2</v>
      </c>
      <c r="Z379" s="17">
        <f t="shared" ca="1" si="353"/>
        <v>656.76295105025065</v>
      </c>
      <c r="AA379" s="70">
        <f ca="1">Z379/OFFSET(Z379,'Parameters &amp; Main Results'!$B$38,0)</f>
        <v>5.5699430788011028</v>
      </c>
      <c r="AB379" s="70">
        <f ca="1">SUMPRODUCT(Z379:OFFSET(Z379,'Parameters &amp; Main Results'!$B$38-1,0), 'Cash Flow Assist'!$P$11:OFFSET('Cash Flow Assist'!$P$11,'Parameters &amp; Main Results'!$B$38-1,0)  )/OFFSET(Z379,'Parameters &amp; Main Results'!$B$38,0)</f>
        <v>1813.8486595987597</v>
      </c>
      <c r="AC379" s="70">
        <f ca="1">SUMPRODUCT(Z379:OFFSET(Z379,'Parameters &amp; Main Results'!$B$38-1,0),'Parameters &amp; Main Results'!$B$42:OFFSET('Parameters &amp; Main Results'!$B$42,'Parameters &amp; Main Results'!$B$38-1,0)   )/OFFSET(Z379,'Parameters &amp; Main Results'!$B$38,0)</f>
        <v>0</v>
      </c>
      <c r="AD379" s="155">
        <f t="shared" si="4"/>
        <v>-6.1100498870827136E-2</v>
      </c>
      <c r="AE379" s="252">
        <f t="shared" ca="1" si="363"/>
        <v>545.26829999999995</v>
      </c>
      <c r="AF379" s="253">
        <f t="shared" ca="1" si="365"/>
        <v>0.47216021910681416</v>
      </c>
      <c r="AG379" s="258">
        <f t="shared" ca="1" si="366"/>
        <v>0</v>
      </c>
      <c r="AH379" s="227" t="str">
        <f ca="1">IF(SUM(AG379:OFFSET(AG379,(-HoldAggressiveTime-1),0,,))=0,"Defensive","Aggressive")</f>
        <v>Defensive</v>
      </c>
    </row>
    <row r="380" spans="1:34" ht="15" x14ac:dyDescent="0.2">
      <c r="A380">
        <f t="shared" si="15"/>
        <v>3</v>
      </c>
      <c r="B380">
        <f t="shared" si="16"/>
        <v>1902</v>
      </c>
      <c r="C380" s="70">
        <f t="shared" si="1"/>
        <v>1902.1666666666383</v>
      </c>
      <c r="D380" s="149">
        <f t="shared" si="383"/>
        <v>851</v>
      </c>
      <c r="E380" s="151">
        <v>7.8970910700000001</v>
      </c>
      <c r="F380" s="152">
        <v>806.15340000000003</v>
      </c>
      <c r="G380" s="152">
        <v>404.84899999999999</v>
      </c>
      <c r="H380" s="152">
        <v>494.58593722000001</v>
      </c>
      <c r="I380" s="152">
        <v>806.15340000000003</v>
      </c>
      <c r="J380" s="152">
        <v>7.8970910700000001</v>
      </c>
      <c r="K380" s="152">
        <v>7.8970910700000001</v>
      </c>
      <c r="L380" s="152">
        <v>20.67</v>
      </c>
      <c r="M380" s="153">
        <v>22.410652290000002</v>
      </c>
      <c r="N380" s="17">
        <f t="shared" ref="N380:T380" si="409">F380/F379/$E380*$E379-1</f>
        <v>4.274329989337522E-3</v>
      </c>
      <c r="O380" s="17">
        <f t="shared" si="409"/>
        <v>2.38309525076974E-3</v>
      </c>
      <c r="P380" s="17">
        <f t="shared" si="409"/>
        <v>3.9333333369708789E-3</v>
      </c>
      <c r="Q380" s="17">
        <f t="shared" si="409"/>
        <v>4.274329989337522E-3</v>
      </c>
      <c r="R380" s="17">
        <f t="shared" si="409"/>
        <v>0</v>
      </c>
      <c r="S380" s="17">
        <f t="shared" si="409"/>
        <v>0</v>
      </c>
      <c r="T380" s="17">
        <f t="shared" si="409"/>
        <v>0</v>
      </c>
      <c r="U380" s="240">
        <v>0</v>
      </c>
      <c r="V380" s="240">
        <v>0</v>
      </c>
      <c r="W380" s="223">
        <f t="shared" ca="1" si="368"/>
        <v>3.6406998754904226E-3</v>
      </c>
      <c r="X380" s="223">
        <f>MMULT(N380:T380,'Parameters &amp; Main Results'!$B$12:$B$18)-'Parameters &amp; Main Results'!$B$22/12+MMULT(U380:V380,'Parameters &amp; Main Results'!$B$20:$B$21)</f>
        <v>3.6406998754904226E-3</v>
      </c>
      <c r="Y380" s="223">
        <f>MMULT(N380:T380,'Parameters &amp; Main Results'!$C$12:$C$18)-'Parameters &amp; Main Results'!$C$22/12+MMULT(U380:V380,'Parameters &amp; Main Results'!$C$20:$C$21)</f>
        <v>4.0435398488140777E-3</v>
      </c>
      <c r="Z380" s="17">
        <f t="shared" ca="1" si="353"/>
        <v>650.81961726106954</v>
      </c>
      <c r="AA380" s="70">
        <f ca="1">Z380/OFFSET(Z380,'Parameters &amp; Main Results'!$B$38,0)</f>
        <v>5.4438540336897363</v>
      </c>
      <c r="AB380" s="70">
        <f ca="1">SUMPRODUCT(Z380:OFFSET(Z380,'Parameters &amp; Main Results'!$B$38-1,0), 'Cash Flow Assist'!$P$11:OFFSET('Cash Flow Assist'!$P$11,'Parameters &amp; Main Results'!$B$38-1,0)  )/OFFSET(Z380,'Parameters &amp; Main Results'!$B$38,0)</f>
        <v>1784.4697891992066</v>
      </c>
      <c r="AC380" s="70">
        <f ca="1">SUMPRODUCT(Z380:OFFSET(Z380,'Parameters &amp; Main Results'!$B$38-1,0),'Parameters &amp; Main Results'!$B$42:OFFSET('Parameters &amp; Main Results'!$B$42,'Parameters &amp; Main Results'!$B$38-1,0)   )/OFFSET(Z380,'Parameters &amp; Main Results'!$B$38,0)</f>
        <v>0</v>
      </c>
      <c r="AD380" s="155">
        <f t="shared" si="4"/>
        <v>-5.7087332576176708E-2</v>
      </c>
      <c r="AE380" s="252">
        <f t="shared" ca="1" si="363"/>
        <v>554.21770000000004</v>
      </c>
      <c r="AF380" s="253">
        <f t="shared" ca="1" si="365"/>
        <v>0.45457894975205587</v>
      </c>
      <c r="AG380" s="258">
        <f t="shared" ca="1" si="366"/>
        <v>0</v>
      </c>
      <c r="AH380" s="227" t="str">
        <f ca="1">IF(SUM(AG380:OFFSET(AG380,(-HoldAggressiveTime-1),0,,))=0,"Defensive","Aggressive")</f>
        <v>Defensive</v>
      </c>
    </row>
    <row r="381" spans="1:34" ht="15" x14ac:dyDescent="0.2">
      <c r="A381">
        <f t="shared" si="15"/>
        <v>4</v>
      </c>
      <c r="B381">
        <f t="shared" si="16"/>
        <v>1902</v>
      </c>
      <c r="C381" s="70">
        <f t="shared" si="1"/>
        <v>1902.2499999999716</v>
      </c>
      <c r="D381" s="149">
        <f t="shared" si="383"/>
        <v>882</v>
      </c>
      <c r="E381" s="151">
        <v>7.99223207</v>
      </c>
      <c r="F381" s="152">
        <v>836.14049999999997</v>
      </c>
      <c r="G381" s="152">
        <v>405.44600000000003</v>
      </c>
      <c r="H381" s="152">
        <v>496.53130857000002</v>
      </c>
      <c r="I381" s="152">
        <v>836.14049999999997</v>
      </c>
      <c r="J381" s="152">
        <v>7.99223207</v>
      </c>
      <c r="K381" s="152">
        <v>7.99223207</v>
      </c>
      <c r="L381" s="152">
        <v>20.67</v>
      </c>
      <c r="M381" s="153">
        <v>22.823108699999999</v>
      </c>
      <c r="N381" s="17">
        <f t="shared" ref="N381:T381" si="410">F381/F380/$E381*$E380-1</f>
        <v>2.4850766313923467E-2</v>
      </c>
      <c r="O381" s="17">
        <f t="shared" si="410"/>
        <v>-1.0447114179950034E-2</v>
      </c>
      <c r="P381" s="17">
        <f t="shared" si="410"/>
        <v>-8.0176736543315918E-3</v>
      </c>
      <c r="Q381" s="17">
        <f t="shared" si="410"/>
        <v>2.4850766313923467E-2</v>
      </c>
      <c r="R381" s="17">
        <f t="shared" si="410"/>
        <v>0</v>
      </c>
      <c r="S381" s="17">
        <f t="shared" si="410"/>
        <v>0</v>
      </c>
      <c r="T381" s="17">
        <f t="shared" si="410"/>
        <v>-1.1904183858364892E-2</v>
      </c>
      <c r="U381" s="240">
        <v>0</v>
      </c>
      <c r="V381" s="240">
        <v>0</v>
      </c>
      <c r="W381" s="223">
        <f t="shared" ca="1" si="368"/>
        <v>1.5911776039867681E-2</v>
      </c>
      <c r="X381" s="223">
        <f>MMULT(N381:T381,'Parameters &amp; Main Results'!$B$12:$B$18)-'Parameters &amp; Main Results'!$B$22/12+MMULT(U381:V381,'Parameters &amp; Main Results'!$B$20:$B$21)</f>
        <v>1.5911776039867681E-2</v>
      </c>
      <c r="Y381" s="223">
        <f>MMULT(N381:T381,'Parameters &amp; Main Results'!$C$12:$C$18)-'Parameters &amp; Main Results'!$C$22/12+MMULT(U381:V381,'Parameters &amp; Main Results'!$C$20:$C$21)</f>
        <v>2.1279311597869451E-2</v>
      </c>
      <c r="Z381" s="17">
        <f t="shared" ca="1" si="353"/>
        <v>648.45877348518138</v>
      </c>
      <c r="AA381" s="70">
        <f ca="1">Z381/OFFSET(Z381,'Parameters &amp; Main Results'!$B$38,0)</f>
        <v>5.2815874549999506</v>
      </c>
      <c r="AB381" s="70">
        <f ca="1">SUMPRODUCT(Z381:OFFSET(Z381,'Parameters &amp; Main Results'!$B$38-1,0), 'Cash Flow Assist'!$P$11:OFFSET('Cash Flow Assist'!$P$11,'Parameters &amp; Main Results'!$B$38-1,0)  )/OFFSET(Z381,'Parameters &amp; Main Results'!$B$38,0)</f>
        <v>1733.255544725585</v>
      </c>
      <c r="AC381" s="70">
        <f ca="1">SUMPRODUCT(Z381:OFFSET(Z381,'Parameters &amp; Main Results'!$B$38-1,0),'Parameters &amp; Main Results'!$B$42:OFFSET('Parameters &amp; Main Results'!$B$42,'Parameters &amp; Main Results'!$B$38-1,0)   )/OFFSET(Z381,'Parameters &amp; Main Results'!$B$38,0)</f>
        <v>0</v>
      </c>
      <c r="AD381" s="155">
        <f t="shared" si="4"/>
        <v>-3.3655230223589072E-2</v>
      </c>
      <c r="AE381" s="252">
        <f t="shared" ca="1" si="363"/>
        <v>565.93299999999999</v>
      </c>
      <c r="AF381" s="253">
        <f t="shared" ca="1" si="365"/>
        <v>0.4774549284102535</v>
      </c>
      <c r="AG381" s="258">
        <f t="shared" ca="1" si="366"/>
        <v>0</v>
      </c>
      <c r="AH381" s="227" t="str">
        <f ca="1">IF(SUM(AG381:OFFSET(AG381,(-HoldAggressiveTime-1),0,,))=0,"Defensive","Aggressive")</f>
        <v>Defensive</v>
      </c>
    </row>
    <row r="382" spans="1:34" ht="15" x14ac:dyDescent="0.2">
      <c r="A382">
        <f t="shared" si="15"/>
        <v>5</v>
      </c>
      <c r="B382">
        <f t="shared" si="16"/>
        <v>1902</v>
      </c>
      <c r="C382" s="70">
        <f t="shared" si="1"/>
        <v>1902.3333333333048</v>
      </c>
      <c r="D382" s="149">
        <f t="shared" si="383"/>
        <v>912</v>
      </c>
      <c r="E382" s="151">
        <v>8.0873811599999996</v>
      </c>
      <c r="F382" s="152">
        <v>836.53150000000005</v>
      </c>
      <c r="G382" s="152">
        <v>405.69200000000001</v>
      </c>
      <c r="H382" s="152">
        <v>498.48433172</v>
      </c>
      <c r="I382" s="152">
        <v>836.53150000000005</v>
      </c>
      <c r="J382" s="152">
        <v>8.0873811599999996</v>
      </c>
      <c r="K382" s="152">
        <v>8.0873811599999996</v>
      </c>
      <c r="L382" s="152">
        <v>20.67</v>
      </c>
      <c r="M382" s="153">
        <v>22.427954490000001</v>
      </c>
      <c r="N382" s="17">
        <f t="shared" ref="N382:T382" si="411">F382/F381/$E382*$E381-1</f>
        <v>-1.1303006819392558E-2</v>
      </c>
      <c r="O382" s="17">
        <f t="shared" si="411"/>
        <v>-1.1165529033451471E-2</v>
      </c>
      <c r="P382" s="17">
        <f t="shared" si="411"/>
        <v>-7.878072751021592E-3</v>
      </c>
      <c r="Q382" s="17">
        <f t="shared" si="411"/>
        <v>-1.1303006819392558E-2</v>
      </c>
      <c r="R382" s="17">
        <f t="shared" si="411"/>
        <v>0</v>
      </c>
      <c r="S382" s="17">
        <f t="shared" si="411"/>
        <v>0</v>
      </c>
      <c r="T382" s="17">
        <f t="shared" si="411"/>
        <v>-1.1765129912585826E-2</v>
      </c>
      <c r="U382" s="240">
        <v>0</v>
      </c>
      <c r="V382" s="240">
        <v>0</v>
      </c>
      <c r="W382" s="223">
        <f t="shared" ca="1" si="368"/>
        <v>-1.1340284083530671E-2</v>
      </c>
      <c r="X382" s="223">
        <f>MMULT(N382:T382,'Parameters &amp; Main Results'!$B$12:$B$18)-'Parameters &amp; Main Results'!$B$22/12+MMULT(U382:V382,'Parameters &amp; Main Results'!$B$20:$B$21)</f>
        <v>-1.1340284083530671E-2</v>
      </c>
      <c r="Y382" s="223">
        <f>MMULT(N382:T382,'Parameters &amp; Main Results'!$C$12:$C$18)-'Parameters &amp; Main Results'!$C$22/12+MMULT(U382:V382,'Parameters &amp; Main Results'!$C$20:$C$21)</f>
        <v>-1.1330925707465116E-2</v>
      </c>
      <c r="Z382" s="17">
        <f t="shared" ca="1" si="353"/>
        <v>638.30225102118879</v>
      </c>
      <c r="AA382" s="70">
        <f ca="1">Z382/OFFSET(Z382,'Parameters &amp; Main Results'!$B$38,0)</f>
        <v>5.0625035429271756</v>
      </c>
      <c r="AB382" s="70">
        <f ca="1">SUMPRODUCT(Z382:OFFSET(Z382,'Parameters &amp; Main Results'!$B$38-1,0), 'Cash Flow Assist'!$P$11:OFFSET('Cash Flow Assist'!$P$11,'Parameters &amp; Main Results'!$B$38-1,0)  )/OFFSET(Z382,'Parameters &amp; Main Results'!$B$38,0)</f>
        <v>1683.6247870318221</v>
      </c>
      <c r="AC382" s="70">
        <f ca="1">SUMPRODUCT(Z382:OFFSET(Z382,'Parameters &amp; Main Results'!$B$38-1,0),'Parameters &amp; Main Results'!$B$42:OFFSET('Parameters &amp; Main Results'!$B$42,'Parameters &amp; Main Results'!$B$38-1,0)   )/OFFSET(Z382,'Parameters &amp; Main Results'!$B$38,0)</f>
        <v>0</v>
      </c>
      <c r="AD382" s="155">
        <f t="shared" si="4"/>
        <v>-4.457783174625618E-2</v>
      </c>
      <c r="AE382" s="252">
        <f t="shared" ca="1" si="363"/>
        <v>572.20569999999998</v>
      </c>
      <c r="AF382" s="253">
        <f t="shared" ca="1" si="365"/>
        <v>0.46194192053661837</v>
      </c>
      <c r="AG382" s="258">
        <f t="shared" ca="1" si="366"/>
        <v>0</v>
      </c>
      <c r="AH382" s="227" t="str">
        <f ca="1">IF(SUM(AG382:OFFSET(AG382,(-HoldAggressiveTime-1),0,,))=0,"Defensive","Aggressive")</f>
        <v>Defensive</v>
      </c>
    </row>
    <row r="383" spans="1:34" ht="15" x14ac:dyDescent="0.2">
      <c r="A383">
        <f t="shared" si="15"/>
        <v>6</v>
      </c>
      <c r="B383">
        <f t="shared" si="16"/>
        <v>1902</v>
      </c>
      <c r="C383" s="70">
        <f t="shared" si="1"/>
        <v>1902.4166666666381</v>
      </c>
      <c r="D383" s="149">
        <f t="shared" si="383"/>
        <v>943</v>
      </c>
      <c r="E383" s="151">
        <v>8.18251405</v>
      </c>
      <c r="F383" s="152">
        <v>834.04759999999999</v>
      </c>
      <c r="G383" s="152">
        <v>395.3956</v>
      </c>
      <c r="H383" s="152">
        <v>500.44503674999999</v>
      </c>
      <c r="I383" s="152">
        <v>834.04759999999999</v>
      </c>
      <c r="J383" s="152">
        <v>8.18251405</v>
      </c>
      <c r="K383" s="152">
        <v>8.18251405</v>
      </c>
      <c r="L383" s="152">
        <v>20.67</v>
      </c>
      <c r="M383" s="153">
        <v>21.9637423</v>
      </c>
      <c r="N383" s="17">
        <f t="shared" ref="N383:T383" si="412">F383/F382/$E383*$E382-1</f>
        <v>-1.4561126890141551E-2</v>
      </c>
      <c r="O383" s="17">
        <f t="shared" si="412"/>
        <v>-3.6711133877856406E-2</v>
      </c>
      <c r="P383" s="17">
        <f t="shared" si="412"/>
        <v>-7.7387614428101603E-3</v>
      </c>
      <c r="Q383" s="17">
        <f t="shared" si="412"/>
        <v>-1.4561126890141551E-2</v>
      </c>
      <c r="R383" s="17">
        <f t="shared" si="412"/>
        <v>0</v>
      </c>
      <c r="S383" s="17">
        <f t="shared" si="412"/>
        <v>0</v>
      </c>
      <c r="T383" s="17">
        <f t="shared" si="412"/>
        <v>-1.1626364393471533E-2</v>
      </c>
      <c r="U383" s="240">
        <v>0</v>
      </c>
      <c r="V383" s="240">
        <v>0</v>
      </c>
      <c r="W383" s="223">
        <f t="shared" ca="1" si="368"/>
        <v>-1.8886056829517689E-2</v>
      </c>
      <c r="X383" s="223">
        <f>MMULT(N383:T383,'Parameters &amp; Main Results'!$B$12:$B$18)-'Parameters &amp; Main Results'!$B$22/12+MMULT(U383:V383,'Parameters &amp; Main Results'!$B$20:$B$21)</f>
        <v>-1.8886056829517689E-2</v>
      </c>
      <c r="Y383" s="223">
        <f>MMULT(N383:T383,'Parameters &amp; Main Results'!$C$12:$C$18)-'Parameters &amp; Main Results'!$C$22/12+MMULT(U383:V383,'Parameters &amp; Main Results'!$C$20:$C$21)</f>
        <v>-1.6817794255579704E-2</v>
      </c>
      <c r="Z383" s="17">
        <f t="shared" ca="1" si="353"/>
        <v>645.62380841975983</v>
      </c>
      <c r="AA383" s="70">
        <f ca="1">Z383/OFFSET(Z383,'Parameters &amp; Main Results'!$B$38,0)</f>
        <v>5.1157125574987363</v>
      </c>
      <c r="AB383" s="70">
        <f ca="1">SUMPRODUCT(Z383:OFFSET(Z383,'Parameters &amp; Main Results'!$B$38-1,0), 'Cash Flow Assist'!$P$11:OFFSET('Cash Flow Assist'!$P$11,'Parameters &amp; Main Results'!$B$38-1,0)  )/OFFSET(Z383,'Parameters &amp; Main Results'!$B$38,0)</f>
        <v>1677.9682782714517</v>
      </c>
      <c r="AC383" s="70">
        <f ca="1">SUMPRODUCT(Z383:OFFSET(Z383,'Parameters &amp; Main Results'!$B$38-1,0),'Parameters &amp; Main Results'!$B$42:OFFSET('Parameters &amp; Main Results'!$B$42,'Parameters &amp; Main Results'!$B$38-1,0)   )/OFFSET(Z383,'Parameters &amp; Main Results'!$B$38,0)</f>
        <v>0</v>
      </c>
      <c r="AD383" s="155">
        <f t="shared" si="4"/>
        <v>-5.8489855171853122E-2</v>
      </c>
      <c r="AE383" s="252">
        <f t="shared" ca="1" si="363"/>
        <v>581.30029999999999</v>
      </c>
      <c r="AF383" s="253">
        <f t="shared" ca="1" si="365"/>
        <v>0.43479643826091263</v>
      </c>
      <c r="AG383" s="258">
        <f t="shared" ca="1" si="366"/>
        <v>0</v>
      </c>
      <c r="AH383" s="227" t="str">
        <f ca="1">IF(SUM(AG383:OFFSET(AG383,(-HoldAggressiveTime-1),0,,))=0,"Defensive","Aggressive")</f>
        <v>Defensive</v>
      </c>
    </row>
    <row r="384" spans="1:34" ht="15" x14ac:dyDescent="0.2">
      <c r="A384">
        <f t="shared" si="15"/>
        <v>7</v>
      </c>
      <c r="B384">
        <f t="shared" si="16"/>
        <v>1902</v>
      </c>
      <c r="C384" s="70">
        <f t="shared" si="1"/>
        <v>1902.4999999999714</v>
      </c>
      <c r="D384" s="149">
        <f t="shared" si="383"/>
        <v>974</v>
      </c>
      <c r="E384" s="151">
        <v>8.18251405</v>
      </c>
      <c r="F384" s="152">
        <v>855.39940000000001</v>
      </c>
      <c r="G384" s="152">
        <v>386.1671</v>
      </c>
      <c r="H384" s="152">
        <v>502.41345389999998</v>
      </c>
      <c r="I384" s="152">
        <v>855.39940000000001</v>
      </c>
      <c r="J384" s="152">
        <v>8.18251405</v>
      </c>
      <c r="K384" s="152">
        <v>8.18251405</v>
      </c>
      <c r="L384" s="152">
        <v>20.67</v>
      </c>
      <c r="M384" s="153">
        <v>22.385686589999999</v>
      </c>
      <c r="N384" s="17">
        <f t="shared" ref="N384:T384" si="413">F384/F383/$E384*$E383-1</f>
        <v>2.5600217541540848E-2</v>
      </c>
      <c r="O384" s="17">
        <f t="shared" si="413"/>
        <v>-2.3339915770433484E-2</v>
      </c>
      <c r="P384" s="17">
        <f t="shared" si="413"/>
        <v>3.9333333442235219E-3</v>
      </c>
      <c r="Q384" s="17">
        <f t="shared" si="413"/>
        <v>2.5600217541540848E-2</v>
      </c>
      <c r="R384" s="17">
        <f t="shared" si="413"/>
        <v>0</v>
      </c>
      <c r="S384" s="17">
        <f t="shared" si="413"/>
        <v>0</v>
      </c>
      <c r="T384" s="17">
        <f t="shared" si="413"/>
        <v>0</v>
      </c>
      <c r="U384" s="240">
        <v>0</v>
      </c>
      <c r="V384" s="240">
        <v>0</v>
      </c>
      <c r="W384" s="223">
        <f t="shared" ca="1" si="368"/>
        <v>1.4490513335402272E-2</v>
      </c>
      <c r="X384" s="223">
        <f>MMULT(N384:T384,'Parameters &amp; Main Results'!$B$12:$B$18)-'Parameters &amp; Main Results'!$B$22/12+MMULT(U384:V384,'Parameters &amp; Main Results'!$B$20:$B$21)</f>
        <v>1.4490513335402272E-2</v>
      </c>
      <c r="Y384" s="223">
        <f>MMULT(N384:T384,'Parameters &amp; Main Results'!$C$12:$C$18)-'Parameters &amp; Main Results'!$C$22/12+MMULT(U384:V384,'Parameters &amp; Main Results'!$C$20:$C$21)</f>
        <v>2.066453754367675E-2</v>
      </c>
      <c r="Z384" s="17">
        <f t="shared" ca="1" si="353"/>
        <v>658.05181234446457</v>
      </c>
      <c r="AA384" s="70">
        <f ca="1">Z384/OFFSET(Z384,'Parameters &amp; Main Results'!$B$38,0)</f>
        <v>5.4037141645345459</v>
      </c>
      <c r="AB384" s="70">
        <f ca="1">SUMPRODUCT(Z384:OFFSET(Z384,'Parameters &amp; Main Results'!$B$38-1,0), 'Cash Flow Assist'!$P$11:OFFSET('Cash Flow Assist'!$P$11,'Parameters &amp; Main Results'!$B$38-1,0)  )/OFFSET(Z384,'Parameters &amp; Main Results'!$B$38,0)</f>
        <v>1734.6940317193926</v>
      </c>
      <c r="AC384" s="70">
        <f ca="1">SUMPRODUCT(Z384:OFFSET(Z384,'Parameters &amp; Main Results'!$B$38-1,0),'Parameters &amp; Main Results'!$B$42:OFFSET('Parameters &amp; Main Results'!$B$42,'Parameters &amp; Main Results'!$B$38-1,0)   )/OFFSET(Z384,'Parameters &amp; Main Results'!$B$38,0)</f>
        <v>0</v>
      </c>
      <c r="AD384" s="155">
        <f t="shared" si="4"/>
        <v>-3.4386990646684934E-2</v>
      </c>
      <c r="AE384" s="252">
        <f t="shared" ca="1" si="363"/>
        <v>555.58000000000004</v>
      </c>
      <c r="AF384" s="253">
        <f t="shared" ca="1" si="365"/>
        <v>0.53965117534828455</v>
      </c>
      <c r="AG384" s="258">
        <f t="shared" ca="1" si="366"/>
        <v>0</v>
      </c>
      <c r="AH384" s="227" t="str">
        <f ca="1">IF(SUM(AG384:OFFSET(AG384,(-HoldAggressiveTime-1),0,,))=0,"Defensive","Aggressive")</f>
        <v>Defensive</v>
      </c>
    </row>
    <row r="385" spans="1:34" ht="15" x14ac:dyDescent="0.2">
      <c r="A385">
        <f t="shared" si="15"/>
        <v>8</v>
      </c>
      <c r="B385">
        <f t="shared" si="16"/>
        <v>1902</v>
      </c>
      <c r="C385" s="70">
        <f t="shared" si="1"/>
        <v>1902.5833333333046</v>
      </c>
      <c r="D385" s="149">
        <f t="shared" si="383"/>
        <v>1004</v>
      </c>
      <c r="E385" s="151">
        <v>8.0873811599999996</v>
      </c>
      <c r="F385" s="152">
        <v>880.81629999999996</v>
      </c>
      <c r="G385" s="152">
        <v>387.49880000000002</v>
      </c>
      <c r="H385" s="152">
        <v>504.38961347999998</v>
      </c>
      <c r="I385" s="152">
        <v>880.81629999999996</v>
      </c>
      <c r="J385" s="152">
        <v>8.0873811599999996</v>
      </c>
      <c r="K385" s="152">
        <v>8.0873811599999996</v>
      </c>
      <c r="L385" s="152">
        <v>20.67</v>
      </c>
      <c r="M385" s="153">
        <v>23.221149010000001</v>
      </c>
      <c r="N385" s="17">
        <f t="shared" ref="N385:T385" si="414">F385/F384/$E385*$E384-1</f>
        <v>4.1826138546889435E-2</v>
      </c>
      <c r="O385" s="17">
        <f t="shared" si="414"/>
        <v>1.5252199154544455E-2</v>
      </c>
      <c r="P385" s="17">
        <f t="shared" si="414"/>
        <v>1.5742728413256302E-2</v>
      </c>
      <c r="Q385" s="17">
        <f t="shared" si="414"/>
        <v>4.1826138546889435E-2</v>
      </c>
      <c r="R385" s="17">
        <f t="shared" si="414"/>
        <v>0</v>
      </c>
      <c r="S385" s="17">
        <f t="shared" si="414"/>
        <v>0</v>
      </c>
      <c r="T385" s="17">
        <f t="shared" si="414"/>
        <v>1.1763126791961565E-2</v>
      </c>
      <c r="U385" s="240">
        <v>0</v>
      </c>
      <c r="V385" s="240">
        <v>0</v>
      </c>
      <c r="W385" s="223">
        <f t="shared" ca="1" si="368"/>
        <v>3.4966533414007378E-2</v>
      </c>
      <c r="X385" s="223">
        <f>MMULT(N385:T385,'Parameters &amp; Main Results'!$B$12:$B$18)-'Parameters &amp; Main Results'!$B$22/12+MMULT(U385:V385,'Parameters &amp; Main Results'!$B$20:$B$21)</f>
        <v>3.4966533414007378E-2</v>
      </c>
      <c r="Y385" s="223">
        <f>MMULT(N385:T385,'Parameters &amp; Main Results'!$C$12:$C$18)-'Parameters &amp; Main Results'!$C$22/12+MMULT(U385:V385,'Parameters &amp; Main Results'!$C$20:$C$21)</f>
        <v>3.912707794098827E-2</v>
      </c>
      <c r="Z385" s="17">
        <f t="shared" ca="1" si="353"/>
        <v>648.65250457685158</v>
      </c>
      <c r="AA385" s="70">
        <f ca="1">Z385/OFFSET(Z385,'Parameters &amp; Main Results'!$B$38,0)</f>
        <v>5.4546210137598647</v>
      </c>
      <c r="AB385" s="70">
        <f ca="1">SUMPRODUCT(Z385:OFFSET(Z385,'Parameters &amp; Main Results'!$B$38-1,0), 'Cash Flow Assist'!$P$11:OFFSET('Cash Flow Assist'!$P$11,'Parameters &amp; Main Results'!$B$38-1,0)  )/OFFSET(Z385,'Parameters &amp; Main Results'!$B$38,0)</f>
        <v>1771.8998874753665</v>
      </c>
      <c r="AC385" s="70">
        <f ca="1">SUMPRODUCT(Z385:OFFSET(Z385,'Parameters &amp; Main Results'!$B$38-1,0),'Parameters &amp; Main Results'!$B$42:OFFSET('Parameters &amp; Main Results'!$B$42,'Parameters &amp; Main Results'!$B$38-1,0)   )/OFFSET(Z385,'Parameters &amp; Main Results'!$B$38,0)</f>
        <v>0</v>
      </c>
      <c r="AD385" s="155">
        <f t="shared" si="4"/>
        <v>0</v>
      </c>
      <c r="AE385" s="252">
        <f t="shared" ca="1" si="363"/>
        <v>540.81529999999998</v>
      </c>
      <c r="AF385" s="253">
        <f t="shared" ca="1" si="365"/>
        <v>0.62868228764977618</v>
      </c>
      <c r="AG385" s="258">
        <f t="shared" ca="1" si="366"/>
        <v>0</v>
      </c>
      <c r="AH385" s="227" t="str">
        <f ca="1">IF(SUM(AG385:OFFSET(AG385,(-HoldAggressiveTime-1),0,,))=0,"Defensive","Aggressive")</f>
        <v>Defensive</v>
      </c>
    </row>
    <row r="386" spans="1:34" ht="15" x14ac:dyDescent="0.2">
      <c r="A386">
        <f t="shared" si="15"/>
        <v>9</v>
      </c>
      <c r="B386">
        <f t="shared" si="16"/>
        <v>1902</v>
      </c>
      <c r="C386" s="70">
        <f t="shared" si="1"/>
        <v>1902.6666666666379</v>
      </c>
      <c r="D386" s="149">
        <f t="shared" si="383"/>
        <v>1035</v>
      </c>
      <c r="E386" s="151">
        <v>8.18251405</v>
      </c>
      <c r="F386" s="152">
        <v>885.38599999999997</v>
      </c>
      <c r="G386" s="152">
        <v>402.39769999999999</v>
      </c>
      <c r="H386" s="152">
        <v>506.37354596</v>
      </c>
      <c r="I386" s="152">
        <v>885.38599999999997</v>
      </c>
      <c r="J386" s="152">
        <v>8.18251405</v>
      </c>
      <c r="K386" s="152">
        <v>8.18251405</v>
      </c>
      <c r="L386" s="152">
        <v>20.67</v>
      </c>
      <c r="M386" s="153">
        <v>22.85656638</v>
      </c>
      <c r="N386" s="17">
        <f t="shared" ref="N386:T386" si="415">F386/F385/$E386*$E385-1</f>
        <v>-6.4986538792233262E-3</v>
      </c>
      <c r="O386" s="17">
        <f t="shared" si="415"/>
        <v>2.6375508024037986E-2</v>
      </c>
      <c r="P386" s="17">
        <f t="shared" si="415"/>
        <v>-7.7387614261410498E-3</v>
      </c>
      <c r="Q386" s="17">
        <f t="shared" si="415"/>
        <v>-6.4986538792233262E-3</v>
      </c>
      <c r="R386" s="17">
        <f t="shared" si="415"/>
        <v>0</v>
      </c>
      <c r="S386" s="17">
        <f t="shared" si="415"/>
        <v>0</v>
      </c>
      <c r="T386" s="17">
        <f t="shared" si="415"/>
        <v>-1.1626364393471533E-2</v>
      </c>
      <c r="U386" s="240">
        <v>0</v>
      </c>
      <c r="V386" s="240">
        <v>0</v>
      </c>
      <c r="W386" s="223">
        <f t="shared" ca="1" si="368"/>
        <v>-2.2187369095014135E-4</v>
      </c>
      <c r="X386" s="223">
        <f>MMULT(N386:T386,'Parameters &amp; Main Results'!$B$12:$B$18)-'Parameters &amp; Main Results'!$B$22/12+MMULT(U386:V386,'Parameters &amp; Main Results'!$B$20:$B$21)</f>
        <v>-2.2187369095014135E-4</v>
      </c>
      <c r="Y386" s="223">
        <f>MMULT(N386:T386,'Parameters &amp; Main Results'!$C$12:$C$18)-'Parameters &amp; Main Results'!$C$22/12+MMULT(U386:V386,'Parameters &amp; Main Results'!$C$20:$C$21)</f>
        <v>-3.2529043555638618E-3</v>
      </c>
      <c r="Z386" s="17">
        <f t="shared" ca="1" si="353"/>
        <v>626.7376612045266</v>
      </c>
      <c r="AA386" s="70">
        <f ca="1">Z386/OFFSET(Z386,'Parameters &amp; Main Results'!$B$38,0)</f>
        <v>5.1380952955371502</v>
      </c>
      <c r="AB386" s="70">
        <f ca="1">SUMPRODUCT(Z386:OFFSET(Z386,'Parameters &amp; Main Results'!$B$38-1,0), 'Cash Flow Assist'!$P$11:OFFSET('Cash Flow Assist'!$P$11,'Parameters &amp; Main Results'!$B$38-1,0)  )/OFFSET(Z386,'Parameters &amp; Main Results'!$B$38,0)</f>
        <v>1723.0975061585964</v>
      </c>
      <c r="AC386" s="70">
        <f ca="1">SUMPRODUCT(Z386:OFFSET(Z386,'Parameters &amp; Main Results'!$B$38-1,0),'Parameters &amp; Main Results'!$B$42:OFFSET('Parameters &amp; Main Results'!$B$42,'Parameters &amp; Main Results'!$B$38-1,0)   )/OFFSET(Z386,'Parameters &amp; Main Results'!$B$38,0)</f>
        <v>0</v>
      </c>
      <c r="AD386" s="155">
        <f t="shared" si="4"/>
        <v>-6.4986538792233262E-3</v>
      </c>
      <c r="AE386" s="252">
        <f t="shared" ca="1" si="363"/>
        <v>542.59109999999998</v>
      </c>
      <c r="AF386" s="253">
        <f t="shared" ca="1" si="365"/>
        <v>0.63177390856576898</v>
      </c>
      <c r="AG386" s="258">
        <f t="shared" ca="1" si="366"/>
        <v>0</v>
      </c>
      <c r="AH386" s="227" t="str">
        <f ca="1">IF(SUM(AG386:OFFSET(AG386,(-HoldAggressiveTime-1),0,,))=0,"Defensive","Aggressive")</f>
        <v>Defensive</v>
      </c>
    </row>
    <row r="387" spans="1:34" ht="15" x14ac:dyDescent="0.2">
      <c r="A387">
        <f t="shared" si="15"/>
        <v>10</v>
      </c>
      <c r="B387">
        <f t="shared" si="16"/>
        <v>1902</v>
      </c>
      <c r="C387" s="70">
        <f t="shared" si="1"/>
        <v>1902.7499999999711</v>
      </c>
      <c r="D387" s="149">
        <f t="shared" si="383"/>
        <v>1065</v>
      </c>
      <c r="E387" s="151">
        <v>8.7534247900000004</v>
      </c>
      <c r="F387" s="152">
        <v>859.94619999999998</v>
      </c>
      <c r="G387" s="152">
        <v>405.58010000000002</v>
      </c>
      <c r="H387" s="152">
        <v>508.36528191000002</v>
      </c>
      <c r="I387" s="152">
        <v>859.94619999999998</v>
      </c>
      <c r="J387" s="152">
        <v>8.7534247900000004</v>
      </c>
      <c r="K387" s="152">
        <v>8.7534247900000004</v>
      </c>
      <c r="L387" s="152">
        <v>20.67</v>
      </c>
      <c r="M387" s="153">
        <v>20.6044254</v>
      </c>
      <c r="N387" s="17">
        <f t="shared" ref="N387:T387" si="416">F387/F386/$E387*$E386-1</f>
        <v>-9.2080411161975517E-2</v>
      </c>
      <c r="O387" s="17">
        <f t="shared" si="416"/>
        <v>-5.782862951952239E-2</v>
      </c>
      <c r="P387" s="17">
        <f t="shared" si="416"/>
        <v>-6.1544617977501548E-2</v>
      </c>
      <c r="Q387" s="17">
        <f t="shared" si="416"/>
        <v>-9.2080411161975517E-2</v>
      </c>
      <c r="R387" s="17">
        <f t="shared" si="416"/>
        <v>0</v>
      </c>
      <c r="S387" s="17">
        <f t="shared" si="416"/>
        <v>0</v>
      </c>
      <c r="T387" s="17">
        <f t="shared" si="416"/>
        <v>-6.5221413754787072E-2</v>
      </c>
      <c r="U387" s="240">
        <v>0</v>
      </c>
      <c r="V387" s="240">
        <v>0</v>
      </c>
      <c r="W387" s="223">
        <f t="shared" ca="1" si="368"/>
        <v>-8.3928771629792134E-2</v>
      </c>
      <c r="X387" s="223">
        <f>MMULT(N387:T387,'Parameters &amp; Main Results'!$B$12:$B$18)-'Parameters &amp; Main Results'!$B$22/12+MMULT(U387:V387,'Parameters &amp; Main Results'!$B$20:$B$21)</f>
        <v>-8.3928771629792134E-2</v>
      </c>
      <c r="Y387" s="223">
        <f>MMULT(N387:T387,'Parameters &amp; Main Results'!$C$12:$C$18)-'Parameters &amp; Main Results'!$C$22/12+MMULT(U387:V387,'Parameters &amp; Main Results'!$C$20:$C$21)</f>
        <v>-8.8696899664396867E-2</v>
      </c>
      <c r="Z387" s="17">
        <f t="shared" ca="1" si="353"/>
        <v>626.87674866252326</v>
      </c>
      <c r="AA387" s="70">
        <f ca="1">Z387/OFFSET(Z387,'Parameters &amp; Main Results'!$B$38,0)</f>
        <v>5.0003655907363047</v>
      </c>
      <c r="AB387" s="70">
        <f ca="1">SUMPRODUCT(Z387:OFFSET(Z387,'Parameters &amp; Main Results'!$B$38-1,0), 'Cash Flow Assist'!$P$11:OFFSET('Cash Flow Assist'!$P$11,'Parameters &amp; Main Results'!$B$38-1,0)  )/OFFSET(Z387,'Parameters &amp; Main Results'!$B$38,0)</f>
        <v>1672.5105115581277</v>
      </c>
      <c r="AC387" s="70">
        <f ca="1">SUMPRODUCT(Z387:OFFSET(Z387,'Parameters &amp; Main Results'!$B$38-1,0),'Parameters &amp; Main Results'!$B$42:OFFSET('Parameters &amp; Main Results'!$B$42,'Parameters &amp; Main Results'!$B$38-1,0)   )/OFFSET(Z387,'Parameters &amp; Main Results'!$B$38,0)</f>
        <v>0</v>
      </c>
      <c r="AD387" s="155">
        <f t="shared" si="4"/>
        <v>-9.7980666320000576E-2</v>
      </c>
      <c r="AE387" s="252">
        <f t="shared" ca="1" si="363"/>
        <v>551.83609999999999</v>
      </c>
      <c r="AF387" s="253">
        <f t="shared" ca="1" si="365"/>
        <v>0.55833625237638496</v>
      </c>
      <c r="AG387" s="258">
        <f t="shared" ca="1" si="366"/>
        <v>0</v>
      </c>
      <c r="AH387" s="227" t="str">
        <f ca="1">IF(SUM(AG387:OFFSET(AG387,(-HoldAggressiveTime-1),0,,))=0,"Defensive","Aggressive")</f>
        <v>Defensive</v>
      </c>
    </row>
    <row r="388" spans="1:34" ht="15" x14ac:dyDescent="0.2">
      <c r="A388">
        <f t="shared" si="15"/>
        <v>11</v>
      </c>
      <c r="B388">
        <f t="shared" si="16"/>
        <v>1902</v>
      </c>
      <c r="C388" s="70">
        <f t="shared" si="1"/>
        <v>1902.8333333333044</v>
      </c>
      <c r="D388" s="149">
        <f t="shared" si="383"/>
        <v>1096</v>
      </c>
      <c r="E388" s="151">
        <v>8.4679289299999994</v>
      </c>
      <c r="F388" s="152">
        <v>829.36850000000004</v>
      </c>
      <c r="G388" s="152">
        <v>402.88</v>
      </c>
      <c r="H388" s="152">
        <v>510.36485202</v>
      </c>
      <c r="I388" s="152">
        <v>829.36850000000004</v>
      </c>
      <c r="J388" s="152">
        <v>8.4679289299999994</v>
      </c>
      <c r="K388" s="152">
        <v>8.4679289299999994</v>
      </c>
      <c r="L388" s="152">
        <v>20.67</v>
      </c>
      <c r="M388" s="153">
        <v>20.40854126</v>
      </c>
      <c r="N388" s="17">
        <f t="shared" ref="N388:T388" si="417">F388/F387/$E388*$E387-1</f>
        <v>-3.041558484998319E-3</v>
      </c>
      <c r="O388" s="17">
        <f t="shared" si="417"/>
        <v>2.6833125905002975E-2</v>
      </c>
      <c r="P388" s="17">
        <f t="shared" si="417"/>
        <v>3.7780902529044313E-2</v>
      </c>
      <c r="Q388" s="17">
        <f t="shared" si="417"/>
        <v>-3.041558484998319E-3</v>
      </c>
      <c r="R388" s="17">
        <f t="shared" si="417"/>
        <v>0</v>
      </c>
      <c r="S388" s="17">
        <f t="shared" si="417"/>
        <v>0</v>
      </c>
      <c r="T388" s="17">
        <f t="shared" si="417"/>
        <v>3.3714957029050252E-2</v>
      </c>
      <c r="U388" s="240">
        <v>0</v>
      </c>
      <c r="V388" s="240">
        <v>0</v>
      </c>
      <c r="W388" s="223">
        <f t="shared" ca="1" si="368"/>
        <v>4.7295375020377037E-3</v>
      </c>
      <c r="X388" s="223">
        <f>MMULT(N388:T388,'Parameters &amp; Main Results'!$B$12:$B$18)-'Parameters &amp; Main Results'!$B$22/12+MMULT(U388:V388,'Parameters &amp; Main Results'!$B$20:$B$21)</f>
        <v>4.7295375020377037E-3</v>
      </c>
      <c r="Y388" s="223">
        <f>MMULT(N388:T388,'Parameters &amp; Main Results'!$C$12:$C$18)-'Parameters &amp; Main Results'!$C$22/12+MMULT(U388:V388,'Parameters &amp; Main Results'!$C$20:$C$21)</f>
        <v>-9.5756712664855985E-5</v>
      </c>
      <c r="Z388" s="17">
        <f t="shared" ca="1" si="353"/>
        <v>684.31005062543704</v>
      </c>
      <c r="AA388" s="70">
        <f ca="1">Z388/OFFSET(Z388,'Parameters &amp; Main Results'!$B$38,0)</f>
        <v>5.540939932442984</v>
      </c>
      <c r="AB388" s="70">
        <f ca="1">SUMPRODUCT(Z388:OFFSET(Z388,'Parameters &amp; Main Results'!$B$38-1,0), 'Cash Flow Assist'!$P$11:OFFSET('Cash Flow Assist'!$P$11,'Parameters &amp; Main Results'!$B$38-1,0)  )/OFFSET(Z388,'Parameters &amp; Main Results'!$B$38,0)</f>
        <v>1693.7128373143084</v>
      </c>
      <c r="AC388" s="70">
        <f ca="1">SUMPRODUCT(Z388:OFFSET(Z388,'Parameters &amp; Main Results'!$B$38-1,0),'Parameters &amp; Main Results'!$B$42:OFFSET('Parameters &amp; Main Results'!$B$42,'Parameters &amp; Main Results'!$B$38-1,0)   )/OFFSET(Z388,'Parameters &amp; Main Results'!$B$38,0)</f>
        <v>0</v>
      </c>
      <c r="AD388" s="155">
        <f t="shared" si="4"/>
        <v>-0.10072421087798755</v>
      </c>
      <c r="AE388" s="252">
        <f t="shared" ca="1" si="363"/>
        <v>551.83609999999999</v>
      </c>
      <c r="AF388" s="253">
        <f t="shared" ca="1" si="365"/>
        <v>0.50292541571673199</v>
      </c>
      <c r="AG388" s="258">
        <f t="shared" ca="1" si="366"/>
        <v>0</v>
      </c>
      <c r="AH388" s="227" t="str">
        <f ca="1">IF(SUM(AG388:OFFSET(AG388,(-HoldAggressiveTime-1),0,,))=0,"Defensive","Aggressive")</f>
        <v>Defensive</v>
      </c>
    </row>
    <row r="389" spans="1:34" ht="15" x14ac:dyDescent="0.2">
      <c r="A389">
        <f t="shared" si="15"/>
        <v>12</v>
      </c>
      <c r="B389">
        <f t="shared" si="16"/>
        <v>1902</v>
      </c>
      <c r="C389" s="70">
        <f t="shared" si="1"/>
        <v>1902.9166666666376</v>
      </c>
      <c r="D389" s="149">
        <f t="shared" si="383"/>
        <v>1127</v>
      </c>
      <c r="E389" s="151">
        <v>8.56309422</v>
      </c>
      <c r="F389" s="152">
        <v>812.8374</v>
      </c>
      <c r="G389" s="152">
        <v>400.91590000000002</v>
      </c>
      <c r="H389" s="152">
        <v>512.37228709999999</v>
      </c>
      <c r="I389" s="152">
        <v>812.8374</v>
      </c>
      <c r="J389" s="152">
        <v>8.56309422</v>
      </c>
      <c r="K389" s="152">
        <v>8.56309422</v>
      </c>
      <c r="L389" s="152">
        <v>20.67</v>
      </c>
      <c r="M389" s="153">
        <v>19.63323213</v>
      </c>
      <c r="N389" s="17">
        <f t="shared" ref="N389:T389" si="418">F389/F388/$E389*$E388-1</f>
        <v>-3.0824061948330095E-2</v>
      </c>
      <c r="O389" s="17">
        <f t="shared" si="418"/>
        <v>-1.5934392538203501E-2</v>
      </c>
      <c r="P389" s="17">
        <f t="shared" si="418"/>
        <v>-7.2238026772355468E-3</v>
      </c>
      <c r="Q389" s="17">
        <f t="shared" si="418"/>
        <v>-3.0824061948330095E-2</v>
      </c>
      <c r="R389" s="17">
        <f t="shared" si="418"/>
        <v>0</v>
      </c>
      <c r="S389" s="17">
        <f t="shared" si="418"/>
        <v>0</v>
      </c>
      <c r="T389" s="17">
        <f t="shared" si="418"/>
        <v>-1.1113423203698125E-2</v>
      </c>
      <c r="U389" s="240">
        <v>0</v>
      </c>
      <c r="V389" s="240">
        <v>0</v>
      </c>
      <c r="W389" s="223">
        <f t="shared" ca="1" si="368"/>
        <v>-2.6902262795739845E-2</v>
      </c>
      <c r="X389" s="223">
        <f>MMULT(N389:T389,'Parameters &amp; Main Results'!$B$12:$B$18)-'Parameters &amp; Main Results'!$B$22/12+MMULT(U389:V389,'Parameters &amp; Main Results'!$B$20:$B$21)</f>
        <v>-2.6902262795739845E-2</v>
      </c>
      <c r="Y389" s="223">
        <f>MMULT(N389:T389,'Parameters &amp; Main Results'!$C$12:$C$18)-'Parameters &amp; Main Results'!$C$22/12+MMULT(U389:V389,'Parameters &amp; Main Results'!$C$20:$C$21)</f>
        <v>-2.9376761673984099E-2</v>
      </c>
      <c r="Z389" s="17">
        <f t="shared" ca="1" si="353"/>
        <v>681.08881553016863</v>
      </c>
      <c r="AA389" s="70">
        <f ca="1">Z389/OFFSET(Z389,'Parameters &amp; Main Results'!$B$38,0)</f>
        <v>5.3719600148868709</v>
      </c>
      <c r="AB389" s="70">
        <f ca="1">SUMPRODUCT(Z389:OFFSET(Z389,'Parameters &amp; Main Results'!$B$38-1,0), 'Cash Flow Assist'!$P$11:OFFSET('Cash Flow Assist'!$P$11,'Parameters &amp; Main Results'!$B$38-1,0)  )/OFFSET(Z389,'Parameters &amp; Main Results'!$B$38,0)</f>
        <v>1645.4032349360668</v>
      </c>
      <c r="AC389" s="70">
        <f ca="1">SUMPRODUCT(Z389:OFFSET(Z389,'Parameters &amp; Main Results'!$B$38-1,0),'Parameters &amp; Main Results'!$B$42:OFFSET('Parameters &amp; Main Results'!$B$42,'Parameters &amp; Main Results'!$B$38-1,0)   )/OFFSET(Z389,'Parameters &amp; Main Results'!$B$38,0)</f>
        <v>0</v>
      </c>
      <c r="AD389" s="155">
        <f t="shared" si="4"/>
        <v>-0.1284435435105179</v>
      </c>
      <c r="AE389" s="252">
        <f t="shared" ca="1" si="363"/>
        <v>540.73389999999995</v>
      </c>
      <c r="AF389" s="253">
        <f t="shared" ca="1" si="365"/>
        <v>0.50321146870947076</v>
      </c>
      <c r="AG389" s="258">
        <f t="shared" ca="1" si="366"/>
        <v>0</v>
      </c>
      <c r="AH389" s="227" t="str">
        <f ca="1">IF(SUM(AG389:OFFSET(AG389,(-HoldAggressiveTime-1),0,,))=0,"Defensive","Aggressive")</f>
        <v>Defensive</v>
      </c>
    </row>
    <row r="390" spans="1:34" ht="15" x14ac:dyDescent="0.2">
      <c r="A390">
        <f t="shared" si="15"/>
        <v>1</v>
      </c>
      <c r="B390">
        <f t="shared" si="16"/>
        <v>1903</v>
      </c>
      <c r="C390" s="70">
        <f t="shared" si="1"/>
        <v>1902.9999999999709</v>
      </c>
      <c r="D390" s="149">
        <f t="shared" si="383"/>
        <v>1155</v>
      </c>
      <c r="E390" s="151">
        <v>8.6582594999999998</v>
      </c>
      <c r="F390" s="152">
        <v>856.87059999999997</v>
      </c>
      <c r="G390" s="152">
        <v>401.90219999999999</v>
      </c>
      <c r="H390" s="152">
        <v>514.72066009000002</v>
      </c>
      <c r="I390" s="152">
        <v>856.87059999999997</v>
      </c>
      <c r="J390" s="152">
        <v>8.6582594999999998</v>
      </c>
      <c r="K390" s="152">
        <v>8.6582594999999998</v>
      </c>
      <c r="L390" s="152">
        <v>20.67</v>
      </c>
      <c r="M390" s="153">
        <v>20.318132049999999</v>
      </c>
      <c r="N390" s="17">
        <f t="shared" ref="N390:T390" si="419">F390/F389/$E390*$E389-1</f>
        <v>4.258551917310327E-2</v>
      </c>
      <c r="O390" s="17">
        <f t="shared" si="419"/>
        <v>-8.55819426395521E-3</v>
      </c>
      <c r="P390" s="17">
        <f t="shared" si="419"/>
        <v>-6.4583147109821271E-3</v>
      </c>
      <c r="Q390" s="17">
        <f t="shared" si="419"/>
        <v>4.258551917310327E-2</v>
      </c>
      <c r="R390" s="17">
        <f t="shared" si="419"/>
        <v>0</v>
      </c>
      <c r="S390" s="17">
        <f t="shared" si="419"/>
        <v>0</v>
      </c>
      <c r="T390" s="17">
        <f t="shared" si="419"/>
        <v>-1.0991271398137159E-2</v>
      </c>
      <c r="U390" s="240">
        <v>0</v>
      </c>
      <c r="V390" s="240">
        <v>0</v>
      </c>
      <c r="W390" s="223">
        <f t="shared" ca="1" si="368"/>
        <v>2.9636270290462889E-2</v>
      </c>
      <c r="X390" s="223">
        <f>MMULT(N390:T390,'Parameters &amp; Main Results'!$B$12:$B$18)-'Parameters &amp; Main Results'!$B$22/12+MMULT(U390:V390,'Parameters &amp; Main Results'!$B$20:$B$21)</f>
        <v>2.9636270290462889E-2</v>
      </c>
      <c r="Y390" s="223">
        <f>MMULT(N390:T390,'Parameters &amp; Main Results'!$C$12:$C$18)-'Parameters &amp; Main Results'!$C$22/12+MMULT(U390:V390,'Parameters &amp; Main Results'!$C$20:$C$21)</f>
        <v>3.7429481162730753E-2</v>
      </c>
      <c r="Z390" s="17">
        <f t="shared" ca="1" si="353"/>
        <v>699.91819885118412</v>
      </c>
      <c r="AA390" s="70">
        <f ca="1">Z390/OFFSET(Z390,'Parameters &amp; Main Results'!$B$38,0)</f>
        <v>5.5288261972233688</v>
      </c>
      <c r="AB390" s="70">
        <f ca="1">SUMPRODUCT(Z390:OFFSET(Z390,'Parameters &amp; Main Results'!$B$38-1,0), 'Cash Flow Assist'!$P$11:OFFSET('Cash Flow Assist'!$P$11,'Parameters &amp; Main Results'!$B$38-1,0)  )/OFFSET(Z390,'Parameters &amp; Main Results'!$B$38,0)</f>
        <v>1643.5142992818116</v>
      </c>
      <c r="AC390" s="70">
        <f ca="1">SUMPRODUCT(Z390:OFFSET(Z390,'Parameters &amp; Main Results'!$B$38-1,0),'Parameters &amp; Main Results'!$B$42:OFFSET('Parameters &amp; Main Results'!$B$42,'Parameters &amp; Main Results'!$B$38-1,0)   )/OFFSET(Z390,'Parameters &amp; Main Results'!$B$38,0)</f>
        <v>0</v>
      </c>
      <c r="AD390" s="155">
        <f t="shared" si="4"/>
        <v>-9.1327859322243077E-2</v>
      </c>
      <c r="AE390" s="252">
        <f t="shared" ca="1" si="363"/>
        <v>562.31539999999995</v>
      </c>
      <c r="AF390" s="253">
        <f t="shared" ca="1" si="365"/>
        <v>0.52382559680919294</v>
      </c>
      <c r="AG390" s="258">
        <f t="shared" ca="1" si="366"/>
        <v>0</v>
      </c>
      <c r="AH390" s="227" t="str">
        <f ca="1">IF(SUM(AG390:OFFSET(AG390,(-HoldAggressiveTime-1),0,,))=0,"Defensive","Aggressive")</f>
        <v>Defensive</v>
      </c>
    </row>
    <row r="391" spans="1:34" ht="15" x14ac:dyDescent="0.2">
      <c r="A391">
        <f t="shared" si="15"/>
        <v>2</v>
      </c>
      <c r="B391">
        <f t="shared" si="16"/>
        <v>1903</v>
      </c>
      <c r="C391" s="70">
        <f t="shared" si="1"/>
        <v>1903.0833333333042</v>
      </c>
      <c r="D391" s="149">
        <f t="shared" si="383"/>
        <v>1186</v>
      </c>
      <c r="E391" s="151">
        <v>8.6582594999999998</v>
      </c>
      <c r="F391" s="152">
        <v>854.46100000000001</v>
      </c>
      <c r="G391" s="152">
        <v>404.36660000000001</v>
      </c>
      <c r="H391" s="152">
        <v>517.07979645</v>
      </c>
      <c r="I391" s="152">
        <v>854.46100000000001</v>
      </c>
      <c r="J391" s="152">
        <v>8.6582594999999998</v>
      </c>
      <c r="K391" s="152">
        <v>8.6582594999999998</v>
      </c>
      <c r="L391" s="152">
        <v>20.67</v>
      </c>
      <c r="M391" s="153">
        <v>20.107051519999999</v>
      </c>
      <c r="N391" s="17">
        <f t="shared" ref="N391:T391" si="420">F391/F390/$E391*$E390-1</f>
        <v>-2.8120932145413446E-3</v>
      </c>
      <c r="O391" s="17">
        <f t="shared" si="420"/>
        <v>6.1318400347150082E-3</v>
      </c>
      <c r="P391" s="17">
        <f t="shared" si="420"/>
        <v>4.5833333357698791E-3</v>
      </c>
      <c r="Q391" s="17">
        <f t="shared" si="420"/>
        <v>-2.8120932145413446E-3</v>
      </c>
      <c r="R391" s="17">
        <f t="shared" si="420"/>
        <v>0</v>
      </c>
      <c r="S391" s="17">
        <f t="shared" si="420"/>
        <v>0</v>
      </c>
      <c r="T391" s="17">
        <f t="shared" si="420"/>
        <v>0</v>
      </c>
      <c r="U391" s="240">
        <v>0</v>
      </c>
      <c r="V391" s="240">
        <v>0</v>
      </c>
      <c r="W391" s="223">
        <f t="shared" ca="1" si="368"/>
        <v>-9.2436857062967335E-4</v>
      </c>
      <c r="X391" s="223">
        <f>MMULT(N391:T391,'Parameters &amp; Main Results'!$B$12:$B$18)-'Parameters &amp; Main Results'!$B$22/12+MMULT(U391:V391,'Parameters &amp; Main Results'!$B$20:$B$21)</f>
        <v>-9.2436857062967335E-4</v>
      </c>
      <c r="Y391" s="223">
        <f>MMULT(N391:T391,'Parameters &amp; Main Results'!$C$12:$C$18)-'Parameters &amp; Main Results'!$C$22/12+MMULT(U391:V391,'Parameters &amp; Main Results'!$C$20:$C$21)</f>
        <v>-1.9593665562823762E-3</v>
      </c>
      <c r="Z391" s="17">
        <f t="shared" ca="1" si="353"/>
        <v>679.77228371503998</v>
      </c>
      <c r="AA391" s="70">
        <f ca="1">Z391/OFFSET(Z391,'Parameters &amp; Main Results'!$B$38,0)</f>
        <v>5.1651421114331715</v>
      </c>
      <c r="AB391" s="70">
        <f ca="1">SUMPRODUCT(Z391:OFFSET(Z391,'Parameters &amp; Main Results'!$B$38-1,0), 'Cash Flow Assist'!$P$11:OFFSET('Cash Flow Assist'!$P$11,'Parameters &amp; Main Results'!$B$38-1,0)  )/OFFSET(Z391,'Parameters &amp; Main Results'!$B$38,0)</f>
        <v>1576.5519072391446</v>
      </c>
      <c r="AC391" s="70">
        <f ca="1">SUMPRODUCT(Z391:OFFSET(Z391,'Parameters &amp; Main Results'!$B$38-1,0),'Parameters &amp; Main Results'!$B$42:OFFSET('Parameters &amp; Main Results'!$B$42,'Parameters &amp; Main Results'!$B$38-1,0)   )/OFFSET(Z391,'Parameters &amp; Main Results'!$B$38,0)</f>
        <v>0</v>
      </c>
      <c r="AD391" s="155">
        <f t="shared" si="4"/>
        <v>-9.3883130083285748E-2</v>
      </c>
      <c r="AE391" s="252">
        <f t="shared" ca="1" si="363"/>
        <v>608.3211</v>
      </c>
      <c r="AF391" s="253">
        <f t="shared" ca="1" si="365"/>
        <v>0.40462167102209673</v>
      </c>
      <c r="AG391" s="258">
        <f t="shared" ca="1" si="366"/>
        <v>0</v>
      </c>
      <c r="AH391" s="227" t="str">
        <f ca="1">IF(SUM(AG391:OFFSET(AG391,(-HoldAggressiveTime-1),0,,))=0,"Defensive","Aggressive")</f>
        <v>Defensive</v>
      </c>
    </row>
    <row r="392" spans="1:34" ht="15" x14ac:dyDescent="0.2">
      <c r="A392">
        <f t="shared" si="15"/>
        <v>3</v>
      </c>
      <c r="B392">
        <f t="shared" si="16"/>
        <v>1903</v>
      </c>
      <c r="C392" s="70">
        <f t="shared" si="1"/>
        <v>1903.1666666666374</v>
      </c>
      <c r="D392" s="149">
        <f t="shared" si="383"/>
        <v>1216</v>
      </c>
      <c r="E392" s="151">
        <v>8.3728446299999995</v>
      </c>
      <c r="F392" s="152">
        <v>823.59400000000005</v>
      </c>
      <c r="G392" s="152">
        <v>409.07619999999997</v>
      </c>
      <c r="H392" s="152">
        <v>519.44974550999996</v>
      </c>
      <c r="I392" s="152">
        <v>823.59400000000005</v>
      </c>
      <c r="J392" s="152">
        <v>8.3728446299999995</v>
      </c>
      <c r="K392" s="152">
        <v>8.3728446299999995</v>
      </c>
      <c r="L392" s="152">
        <v>20.67</v>
      </c>
      <c r="M392" s="153">
        <v>19.88456038</v>
      </c>
      <c r="N392" s="17">
        <f t="shared" ref="N392:T392" si="421">F392/F391/$E392*$E391-1</f>
        <v>-3.2677860048206941E-3</v>
      </c>
      <c r="O392" s="17">
        <f t="shared" si="421"/>
        <v>4.6132037326266362E-2</v>
      </c>
      <c r="P392" s="17">
        <f t="shared" si="421"/>
        <v>3.8827731030850465E-2</v>
      </c>
      <c r="Q392" s="17">
        <f t="shared" si="421"/>
        <v>-3.2677860048206941E-3</v>
      </c>
      <c r="R392" s="17">
        <f t="shared" si="421"/>
        <v>0</v>
      </c>
      <c r="S392" s="17">
        <f t="shared" si="421"/>
        <v>0</v>
      </c>
      <c r="T392" s="17">
        <f t="shared" si="421"/>
        <v>3.408816031021944E-2</v>
      </c>
      <c r="U392" s="240">
        <v>0</v>
      </c>
      <c r="V392" s="240">
        <v>0</v>
      </c>
      <c r="W392" s="223">
        <f t="shared" ca="1" si="368"/>
        <v>8.4383093104820582E-3</v>
      </c>
      <c r="X392" s="223">
        <f>MMULT(N392:T392,'Parameters &amp; Main Results'!$B$12:$B$18)-'Parameters &amp; Main Results'!$B$22/12+MMULT(U392:V392,'Parameters &amp; Main Results'!$B$20:$B$21)</f>
        <v>8.4383093104820582E-3</v>
      </c>
      <c r="Y392" s="223">
        <f>MMULT(N392:T392,'Parameters &amp; Main Results'!$C$12:$C$18)-'Parameters &amp; Main Results'!$C$22/12+MMULT(U392:V392,'Parameters &amp; Main Results'!$C$20:$C$21)</f>
        <v>1.6305296616213447E-3</v>
      </c>
      <c r="Z392" s="17">
        <f t="shared" ca="1" si="353"/>
        <v>680.4012252230541</v>
      </c>
      <c r="AA392" s="70">
        <f ca="1">Z392/OFFSET(Z392,'Parameters &amp; Main Results'!$B$38,0)</f>
        <v>5.0114966917874826</v>
      </c>
      <c r="AB392" s="70">
        <f ca="1">SUMPRODUCT(Z392:OFFSET(Z392,'Parameters &amp; Main Results'!$B$38-1,0), 'Cash Flow Assist'!$P$11:OFFSET('Cash Flow Assist'!$P$11,'Parameters &amp; Main Results'!$B$38-1,0)  )/OFFSET(Z392,'Parameters &amp; Main Results'!$B$38,0)</f>
        <v>1524.203374704952</v>
      </c>
      <c r="AC392" s="70">
        <f ca="1">SUMPRODUCT(Z392:OFFSET(Z392,'Parameters &amp; Main Results'!$B$38-1,0),'Parameters &amp; Main Results'!$B$42:OFFSET('Parameters &amp; Main Results'!$B$42,'Parameters &amp; Main Results'!$B$38-1,0)   )/OFFSET(Z392,'Parameters &amp; Main Results'!$B$38,0)</f>
        <v>0</v>
      </c>
      <c r="AD392" s="155">
        <f t="shared" si="4"/>
        <v>-9.6844126109531525E-2</v>
      </c>
      <c r="AE392" s="252">
        <f t="shared" ca="1" si="363"/>
        <v>667.84090000000003</v>
      </c>
      <c r="AF392" s="253">
        <f t="shared" ca="1" si="365"/>
        <v>0.23321886994342517</v>
      </c>
      <c r="AG392" s="258">
        <f t="shared" ca="1" si="366"/>
        <v>0</v>
      </c>
      <c r="AH392" s="227" t="str">
        <f ca="1">IF(SUM(AG392:OFFSET(AG392,(-HoldAggressiveTime-1),0,,))=0,"Defensive","Aggressive")</f>
        <v>Defensive</v>
      </c>
    </row>
    <row r="393" spans="1:34" ht="15" x14ac:dyDescent="0.2">
      <c r="A393">
        <f t="shared" si="15"/>
        <v>4</v>
      </c>
      <c r="B393">
        <f t="shared" si="16"/>
        <v>1903</v>
      </c>
      <c r="C393" s="70">
        <f t="shared" si="1"/>
        <v>1903.2499999999707</v>
      </c>
      <c r="D393" s="149">
        <f t="shared" si="383"/>
        <v>1247</v>
      </c>
      <c r="E393" s="151">
        <v>8.3728446299999995</v>
      </c>
      <c r="F393" s="152">
        <v>792.60990000000004</v>
      </c>
      <c r="G393" s="152">
        <v>404.10809999999998</v>
      </c>
      <c r="H393" s="152">
        <v>521.83055684999999</v>
      </c>
      <c r="I393" s="152">
        <v>792.60990000000004</v>
      </c>
      <c r="J393" s="152">
        <v>8.3728446299999995</v>
      </c>
      <c r="K393" s="152">
        <v>8.3728446299999995</v>
      </c>
      <c r="L393" s="152">
        <v>20.67</v>
      </c>
      <c r="M393" s="153">
        <v>18.980022600000002</v>
      </c>
      <c r="N393" s="17">
        <f t="shared" ref="N393:T393" si="422">F393/F392/$E393*$E392-1</f>
        <v>-3.7620599470127303E-2</v>
      </c>
      <c r="O393" s="17">
        <f t="shared" si="422"/>
        <v>-1.2144681113200773E-2</v>
      </c>
      <c r="P393" s="17">
        <f t="shared" si="422"/>
        <v>4.5833333456781755E-3</v>
      </c>
      <c r="Q393" s="17">
        <f t="shared" si="422"/>
        <v>-3.7620599470127303E-2</v>
      </c>
      <c r="R393" s="17">
        <f t="shared" si="422"/>
        <v>0</v>
      </c>
      <c r="S393" s="17">
        <f t="shared" si="422"/>
        <v>0</v>
      </c>
      <c r="T393" s="17">
        <f t="shared" si="422"/>
        <v>0</v>
      </c>
      <c r="U393" s="240">
        <v>0</v>
      </c>
      <c r="V393" s="240">
        <v>0</v>
      </c>
      <c r="W393" s="223">
        <f t="shared" ca="1" si="368"/>
        <v>-3.0686052491902299E-2</v>
      </c>
      <c r="X393" s="223">
        <f>MMULT(N393:T393,'Parameters &amp; Main Results'!$B$12:$B$18)-'Parameters &amp; Main Results'!$B$22/12+MMULT(U393:V393,'Parameters &amp; Main Results'!$B$20:$B$21)</f>
        <v>-3.0686052491902299E-2</v>
      </c>
      <c r="Y393" s="223">
        <f>MMULT(N393:T393,'Parameters &amp; Main Results'!$C$12:$C$18)-'Parameters &amp; Main Results'!$C$22/12+MMULT(U393:V393,'Parameters &amp; Main Results'!$C$20:$C$21)</f>
        <v>-3.5114674301101316E-2</v>
      </c>
      <c r="Z393" s="17">
        <f t="shared" ref="Z393:Z456" ca="1" si="423">Z394*(1+W393)</f>
        <v>674.70783184375182</v>
      </c>
      <c r="AA393" s="70">
        <f ca="1">Z393/OFFSET(Z393,'Parameters &amp; Main Results'!$B$38,0)</f>
        <v>5.3139771616366884</v>
      </c>
      <c r="AB393" s="70">
        <f ca="1">SUMPRODUCT(Z393:OFFSET(Z393,'Parameters &amp; Main Results'!$B$38-1,0), 'Cash Flow Assist'!$P$11:OFFSET('Cash Flow Assist'!$P$11,'Parameters &amp; Main Results'!$B$38-1,0)  )/OFFSET(Z393,'Parameters &amp; Main Results'!$B$38,0)</f>
        <v>1625.5486774067667</v>
      </c>
      <c r="AC393" s="70">
        <f ca="1">SUMPRODUCT(Z393:OFFSET(Z393,'Parameters &amp; Main Results'!$B$38-1,0),'Parameters &amp; Main Results'!$B$42:OFFSET('Parameters &amp; Main Results'!$B$42,'Parameters &amp; Main Results'!$B$38-1,0)   )/OFFSET(Z393,'Parameters &amp; Main Results'!$B$38,0)</f>
        <v>0</v>
      </c>
      <c r="AD393" s="155">
        <f t="shared" si="4"/>
        <v>-0.13082139150025762</v>
      </c>
      <c r="AE393" s="252">
        <f t="shared" ca="1" si="363"/>
        <v>686.87559999999996</v>
      </c>
      <c r="AF393" s="253">
        <f t="shared" ca="1" si="365"/>
        <v>0.15393515215855691</v>
      </c>
      <c r="AG393" s="258">
        <f t="shared" ca="1" si="366"/>
        <v>0</v>
      </c>
      <c r="AH393" s="227" t="str">
        <f ca="1">IF(SUM(AG393:OFFSET(AG393,(-HoldAggressiveTime-1),0,,))=0,"Defensive","Aggressive")</f>
        <v>Defensive</v>
      </c>
    </row>
    <row r="394" spans="1:34" ht="15" x14ac:dyDescent="0.2">
      <c r="A394">
        <f t="shared" si="15"/>
        <v>5</v>
      </c>
      <c r="B394">
        <f t="shared" si="16"/>
        <v>1903</v>
      </c>
      <c r="C394" s="70">
        <f t="shared" si="1"/>
        <v>1903.3333333333039</v>
      </c>
      <c r="D394" s="149">
        <f t="shared" si="383"/>
        <v>1277</v>
      </c>
      <c r="E394" s="151">
        <v>8.18251405</v>
      </c>
      <c r="F394" s="152">
        <v>779.94420000000002</v>
      </c>
      <c r="G394" s="152">
        <v>407.91090000000003</v>
      </c>
      <c r="H394" s="152">
        <v>524.22228023000002</v>
      </c>
      <c r="I394" s="152">
        <v>779.94420000000002</v>
      </c>
      <c r="J394" s="152">
        <v>8.18251405</v>
      </c>
      <c r="K394" s="152">
        <v>8.18251405</v>
      </c>
      <c r="L394" s="152">
        <v>20.67</v>
      </c>
      <c r="M394" s="153">
        <v>18.954858720000001</v>
      </c>
      <c r="N394" s="17">
        <f t="shared" ref="N394:T394" si="424">F394/F393/$E394*$E393-1</f>
        <v>6.9092091636593356E-3</v>
      </c>
      <c r="O394" s="17">
        <f t="shared" si="424"/>
        <v>3.2889892349399208E-2</v>
      </c>
      <c r="P394" s="17">
        <f t="shared" si="424"/>
        <v>2.7950592739678815E-2</v>
      </c>
      <c r="Q394" s="17">
        <f t="shared" si="424"/>
        <v>6.9092091636593356E-3</v>
      </c>
      <c r="R394" s="17">
        <f t="shared" si="424"/>
        <v>0</v>
      </c>
      <c r="S394" s="17">
        <f t="shared" si="424"/>
        <v>0</v>
      </c>
      <c r="T394" s="17">
        <f t="shared" si="424"/>
        <v>2.3260648113399673E-2</v>
      </c>
      <c r="U394" s="240">
        <v>0</v>
      </c>
      <c r="V394" s="240">
        <v>0</v>
      </c>
      <c r="W394" s="223">
        <f t="shared" ca="1" si="368"/>
        <v>1.2881251081627661E-2</v>
      </c>
      <c r="X394" s="223">
        <f>MMULT(N394:T394,'Parameters &amp; Main Results'!$B$12:$B$18)-'Parameters &amp; Main Results'!$B$22/12+MMULT(U394:V394,'Parameters &amp; Main Results'!$B$20:$B$21)</f>
        <v>1.2881251081627661E-2</v>
      </c>
      <c r="Y394" s="223">
        <f>MMULT(N394:T394,'Parameters &amp; Main Results'!$C$12:$C$18)-'Parameters &amp; Main Results'!$C$22/12+MMULT(U394:V394,'Parameters &amp; Main Results'!$C$20:$C$21)</f>
        <v>9.4656108155666569E-3</v>
      </c>
      <c r="Z394" s="17">
        <f t="shared" ca="1" si="423"/>
        <v>696.06739238435978</v>
      </c>
      <c r="AA394" s="70">
        <f ca="1">Z394/OFFSET(Z394,'Parameters &amp; Main Results'!$B$38,0)</f>
        <v>5.5387233795573305</v>
      </c>
      <c r="AB394" s="70">
        <f ca="1">SUMPRODUCT(Z394:OFFSET(Z394,'Parameters &amp; Main Results'!$B$38-1,0), 'Cash Flow Assist'!$P$11:OFFSET('Cash Flow Assist'!$P$11,'Parameters &amp; Main Results'!$B$38-1,0)  )/OFFSET(Z394,'Parameters &amp; Main Results'!$B$38,0)</f>
        <v>1637.948884679208</v>
      </c>
      <c r="AC394" s="70">
        <f ca="1">SUMPRODUCT(Z394:OFFSET(Z394,'Parameters &amp; Main Results'!$B$38-1,0),'Parameters &amp; Main Results'!$B$42:OFFSET('Parameters &amp; Main Results'!$B$42,'Parameters &amp; Main Results'!$B$38-1,0)   )/OFFSET(Z394,'Parameters &amp; Main Results'!$B$38,0)</f>
        <v>0</v>
      </c>
      <c r="AD394" s="155">
        <f t="shared" si="4"/>
        <v>-0.1248160546935545</v>
      </c>
      <c r="AE394" s="252">
        <f t="shared" ca="1" si="363"/>
        <v>713.4529</v>
      </c>
      <c r="AF394" s="253">
        <f t="shared" ca="1" si="365"/>
        <v>9.3196481505646731E-2</v>
      </c>
      <c r="AG394" s="258">
        <f t="shared" ca="1" si="366"/>
        <v>0</v>
      </c>
      <c r="AH394" s="227" t="str">
        <f ca="1">IF(SUM(AG394:OFFSET(AG394,(-HoldAggressiveTime-1),0,,))=0,"Defensive","Aggressive")</f>
        <v>Defensive</v>
      </c>
    </row>
    <row r="395" spans="1:34" ht="15" x14ac:dyDescent="0.2">
      <c r="A395">
        <f t="shared" si="15"/>
        <v>6</v>
      </c>
      <c r="B395">
        <f t="shared" si="16"/>
        <v>1903</v>
      </c>
      <c r="C395" s="70">
        <f t="shared" si="1"/>
        <v>1903.4166666666372</v>
      </c>
      <c r="D395" s="149">
        <f t="shared" si="383"/>
        <v>1308</v>
      </c>
      <c r="E395" s="151">
        <v>8.18251405</v>
      </c>
      <c r="F395" s="152">
        <v>739.5992</v>
      </c>
      <c r="G395" s="152">
        <v>406.09559999999999</v>
      </c>
      <c r="H395" s="152">
        <v>526.62496567999995</v>
      </c>
      <c r="I395" s="152">
        <v>739.5992</v>
      </c>
      <c r="J395" s="152">
        <v>8.18251405</v>
      </c>
      <c r="K395" s="152">
        <v>8.18251405</v>
      </c>
      <c r="L395" s="152">
        <v>20.67</v>
      </c>
      <c r="M395" s="153">
        <v>17.818551719999999</v>
      </c>
      <c r="N395" s="17">
        <f t="shared" ref="N395:T395" si="425">F395/F394/$E395*$E394-1</f>
        <v>-5.1728059520155467E-2</v>
      </c>
      <c r="O395" s="17">
        <f t="shared" si="425"/>
        <v>-4.4502365590133319E-3</v>
      </c>
      <c r="P395" s="17">
        <f t="shared" si="425"/>
        <v>4.5833333313223257E-3</v>
      </c>
      <c r="Q395" s="17">
        <f t="shared" si="425"/>
        <v>-5.1728059520155467E-2</v>
      </c>
      <c r="R395" s="17">
        <f t="shared" si="425"/>
        <v>0</v>
      </c>
      <c r="S395" s="17">
        <f t="shared" si="425"/>
        <v>0</v>
      </c>
      <c r="T395" s="17">
        <f t="shared" si="425"/>
        <v>0</v>
      </c>
      <c r="U395" s="240">
        <v>0</v>
      </c>
      <c r="V395" s="240">
        <v>0</v>
      </c>
      <c r="W395" s="223">
        <f t="shared" ca="1" si="368"/>
        <v>-3.9727758618585934E-2</v>
      </c>
      <c r="X395" s="223">
        <f>MMULT(N395:T395,'Parameters &amp; Main Results'!$B$12:$B$18)-'Parameters &amp; Main Results'!$B$22/12+MMULT(U395:V395,'Parameters &amp; Main Results'!$B$20:$B$21)</f>
        <v>-3.9727758618585934E-2</v>
      </c>
      <c r="Y395" s="223">
        <f>MMULT(N395:T395,'Parameters &amp; Main Results'!$C$12:$C$18)-'Parameters &amp; Main Results'!$C$22/12+MMULT(U395:V395,'Parameters &amp; Main Results'!$C$20:$C$21)</f>
        <v>-4.7041943890707927E-2</v>
      </c>
      <c r="Z395" s="17">
        <f t="shared" ca="1" si="423"/>
        <v>687.21520083528924</v>
      </c>
      <c r="AA395" s="70">
        <f ca="1">Z395/OFFSET(Z395,'Parameters &amp; Main Results'!$B$38,0)</f>
        <v>5.7719258659927046</v>
      </c>
      <c r="AB395" s="70">
        <f ca="1">SUMPRODUCT(Z395:OFFSET(Z395,'Parameters &amp; Main Results'!$B$38-1,0), 'Cash Flow Assist'!$P$11:OFFSET('Cash Flow Assist'!$P$11,'Parameters &amp; Main Results'!$B$38-1,0)  )/OFFSET(Z395,'Parameters &amp; Main Results'!$B$38,0)</f>
        <v>1724.1095358039724</v>
      </c>
      <c r="AC395" s="70">
        <f ca="1">SUMPRODUCT(Z395:OFFSET(Z395,'Parameters &amp; Main Results'!$B$38-1,0),'Parameters &amp; Main Results'!$B$42:OFFSET('Parameters &amp; Main Results'!$B$42,'Parameters &amp; Main Results'!$B$38-1,0)   )/OFFSET(Z395,'Parameters &amp; Main Results'!$B$38,0)</f>
        <v>0</v>
      </c>
      <c r="AD395" s="155">
        <f t="shared" si="4"/>
        <v>-0.17008762190745075</v>
      </c>
      <c r="AE395" s="252">
        <f t="shared" ca="1" si="363"/>
        <v>775.21699999999998</v>
      </c>
      <c r="AF395" s="253">
        <f t="shared" ca="1" si="365"/>
        <v>-4.5945586848585608E-2</v>
      </c>
      <c r="AG395" s="258">
        <f t="shared" ca="1" si="366"/>
        <v>0</v>
      </c>
      <c r="AH395" s="227" t="str">
        <f ca="1">IF(SUM(AG395:OFFSET(AG395,(-HoldAggressiveTime-1),0,,))=0,"Defensive","Aggressive")</f>
        <v>Defensive</v>
      </c>
    </row>
    <row r="396" spans="1:34" ht="15" x14ac:dyDescent="0.2">
      <c r="A396">
        <f t="shared" si="15"/>
        <v>7</v>
      </c>
      <c r="B396">
        <f t="shared" si="16"/>
        <v>1903</v>
      </c>
      <c r="C396" s="70">
        <f t="shared" si="1"/>
        <v>1903.4999999999704</v>
      </c>
      <c r="D396" s="149">
        <f t="shared" si="383"/>
        <v>1339</v>
      </c>
      <c r="E396" s="151">
        <v>8.18251405</v>
      </c>
      <c r="F396" s="152">
        <v>718.72919999999999</v>
      </c>
      <c r="G396" s="152">
        <v>404.09800000000001</v>
      </c>
      <c r="H396" s="152">
        <v>529.03866344000005</v>
      </c>
      <c r="I396" s="152">
        <v>718.72919999999999</v>
      </c>
      <c r="J396" s="152">
        <v>8.18251405</v>
      </c>
      <c r="K396" s="152">
        <v>8.18251405</v>
      </c>
      <c r="L396" s="152">
        <v>20.67</v>
      </c>
      <c r="M396" s="153">
        <v>17.165159119999998</v>
      </c>
      <c r="N396" s="17">
        <f t="shared" ref="N396:T396" si="426">F396/F395/$E396*$E395-1</f>
        <v>-2.8217986174133292E-2</v>
      </c>
      <c r="O396" s="17">
        <f t="shared" si="426"/>
        <v>-4.9190387682112036E-3</v>
      </c>
      <c r="P396" s="17">
        <f t="shared" si="426"/>
        <v>4.5833333345361993E-3</v>
      </c>
      <c r="Q396" s="17">
        <f t="shared" si="426"/>
        <v>-2.8217986174133292E-2</v>
      </c>
      <c r="R396" s="17">
        <f t="shared" si="426"/>
        <v>0</v>
      </c>
      <c r="S396" s="17">
        <f t="shared" si="426"/>
        <v>0</v>
      </c>
      <c r="T396" s="17">
        <f t="shared" si="426"/>
        <v>0</v>
      </c>
      <c r="U396" s="240">
        <v>0</v>
      </c>
      <c r="V396" s="240">
        <v>0</v>
      </c>
      <c r="W396" s="223">
        <f t="shared" ca="1" si="368"/>
        <v>-2.2188964050908876E-2</v>
      </c>
      <c r="X396" s="223">
        <f>MMULT(N396:T396,'Parameters &amp; Main Results'!$B$12:$B$18)-'Parameters &amp; Main Results'!$B$22/12+MMULT(U396:V396,'Parameters &amp; Main Results'!$B$20:$B$21)</f>
        <v>-2.2188964050908876E-2</v>
      </c>
      <c r="Y396" s="223">
        <f>MMULT(N396:T396,'Parameters &amp; Main Results'!$C$12:$C$18)-'Parameters &amp; Main Results'!$C$22/12+MMULT(U396:V396,'Parameters &amp; Main Results'!$C$20:$C$21)</f>
        <v>-2.5929758100207749E-2</v>
      </c>
      <c r="Z396" s="17">
        <f t="shared" ca="1" si="423"/>
        <v>715.64622116607836</v>
      </c>
      <c r="AA396" s="70">
        <f ca="1">Z396/OFFSET(Z396,'Parameters &amp; Main Results'!$B$38,0)</f>
        <v>6.0029594166102873</v>
      </c>
      <c r="AB396" s="70">
        <f ca="1">SUMPRODUCT(Z396:OFFSET(Z396,'Parameters &amp; Main Results'!$B$38-1,0), 'Cash Flow Assist'!$P$11:OFFSET('Cash Flow Assist'!$P$11,'Parameters &amp; Main Results'!$B$38-1,0)  )/OFFSET(Z396,'Parameters &amp; Main Results'!$B$38,0)</f>
        <v>1717.1182382594943</v>
      </c>
      <c r="AC396" s="70">
        <f ca="1">SUMPRODUCT(Z396:OFFSET(Z396,'Parameters &amp; Main Results'!$B$38-1,0),'Parameters &amp; Main Results'!$B$42:OFFSET('Parameters &amp; Main Results'!$B$42,'Parameters &amp; Main Results'!$B$38-1,0)   )/OFFSET(Z396,'Parameters &amp; Main Results'!$B$38,0)</f>
        <v>0</v>
      </c>
      <c r="AD396" s="155">
        <f t="shared" si="4"/>
        <v>-0.1935060779182084</v>
      </c>
      <c r="AE396" s="252">
        <f t="shared" ca="1" si="363"/>
        <v>738.1336</v>
      </c>
      <c r="AF396" s="253">
        <f t="shared" ca="1" si="365"/>
        <v>-2.6288465936247868E-2</v>
      </c>
      <c r="AG396" s="258">
        <f t="shared" ca="1" si="366"/>
        <v>0</v>
      </c>
      <c r="AH396" s="227" t="str">
        <f ca="1">IF(SUM(AG396:OFFSET(AG396,(-HoldAggressiveTime-1),0,,))=0,"Defensive","Aggressive")</f>
        <v>Defensive</v>
      </c>
    </row>
    <row r="397" spans="1:34" ht="15" x14ac:dyDescent="0.2">
      <c r="A397">
        <f t="shared" si="15"/>
        <v>8</v>
      </c>
      <c r="B397">
        <f t="shared" si="16"/>
        <v>1903</v>
      </c>
      <c r="C397" s="70">
        <f t="shared" si="1"/>
        <v>1903.5833333333037</v>
      </c>
      <c r="D397" s="149">
        <f t="shared" si="383"/>
        <v>1369</v>
      </c>
      <c r="E397" s="151">
        <v>8.18251405</v>
      </c>
      <c r="F397" s="152">
        <v>688.44179999999994</v>
      </c>
      <c r="G397" s="152">
        <v>405.10129999999998</v>
      </c>
      <c r="H397" s="152">
        <v>531.46342398000002</v>
      </c>
      <c r="I397" s="152">
        <v>688.44179999999994</v>
      </c>
      <c r="J397" s="152">
        <v>8.18251405</v>
      </c>
      <c r="K397" s="152">
        <v>8.18251405</v>
      </c>
      <c r="L397" s="152">
        <v>20.67</v>
      </c>
      <c r="M397" s="153">
        <v>16.299118790000001</v>
      </c>
      <c r="N397" s="17">
        <f t="shared" ref="N397:T397" si="427">F397/F396/$E397*$E396-1</f>
        <v>-4.2140210805404976E-2</v>
      </c>
      <c r="O397" s="17">
        <f t="shared" si="427"/>
        <v>2.4828135749248581E-3</v>
      </c>
      <c r="P397" s="17">
        <f t="shared" si="427"/>
        <v>4.5833333318840985E-3</v>
      </c>
      <c r="Q397" s="17">
        <f t="shared" si="427"/>
        <v>-4.2140210805404976E-2</v>
      </c>
      <c r="R397" s="17">
        <f t="shared" si="427"/>
        <v>0</v>
      </c>
      <c r="S397" s="17">
        <f t="shared" si="427"/>
        <v>0</v>
      </c>
      <c r="T397" s="17">
        <f t="shared" si="427"/>
        <v>0</v>
      </c>
      <c r="U397" s="240">
        <v>0</v>
      </c>
      <c r="V397" s="240">
        <v>0</v>
      </c>
      <c r="W397" s="223">
        <f t="shared" ca="1" si="368"/>
        <v>-3.1150262055735425E-2</v>
      </c>
      <c r="X397" s="223">
        <f>MMULT(N397:T397,'Parameters &amp; Main Results'!$B$12:$B$18)-'Parameters &amp; Main Results'!$B$22/12+MMULT(U397:V397,'Parameters &amp; Main Results'!$B$20:$B$21)</f>
        <v>-3.1150262055735425E-2</v>
      </c>
      <c r="Y397" s="223">
        <f>MMULT(N397:T397,'Parameters &amp; Main Results'!$C$12:$C$18)-'Parameters &amp; Main Results'!$C$22/12+MMULT(U397:V397,'Parameters &amp; Main Results'!$C$20:$C$21)</f>
        <v>-3.7719575034038666E-2</v>
      </c>
      <c r="Z397" s="17">
        <f t="shared" ca="1" si="423"/>
        <v>731.88601361146618</v>
      </c>
      <c r="AA397" s="70">
        <f ca="1">Z397/OFFSET(Z397,'Parameters &amp; Main Results'!$B$38,0)</f>
        <v>5.8490447423082985</v>
      </c>
      <c r="AB397" s="70">
        <f ca="1">SUMPRODUCT(Z397:OFFSET(Z397,'Parameters &amp; Main Results'!$B$38-1,0), 'Cash Flow Assist'!$P$11:OFFSET('Cash Flow Assist'!$P$11,'Parameters &amp; Main Results'!$B$38-1,0)  )/OFFSET(Z397,'Parameters &amp; Main Results'!$B$38,0)</f>
        <v>1631.2009800640349</v>
      </c>
      <c r="AC397" s="70">
        <f ca="1">SUMPRODUCT(Z397:OFFSET(Z397,'Parameters &amp; Main Results'!$B$38-1,0),'Parameters &amp; Main Results'!$B$42:OFFSET('Parameters &amp; Main Results'!$B$42,'Parameters &amp; Main Results'!$B$38-1,0)   )/OFFSET(Z397,'Parameters &amp; Main Results'!$B$38,0)</f>
        <v>0</v>
      </c>
      <c r="AD397" s="155">
        <f t="shared" si="4"/>
        <v>-0.22749190180801293</v>
      </c>
      <c r="AE397" s="252">
        <f t="shared" ca="1" si="363"/>
        <v>813.75729999999999</v>
      </c>
      <c r="AF397" s="253">
        <f t="shared" ca="1" si="365"/>
        <v>-0.15399616077176825</v>
      </c>
      <c r="AG397" s="258">
        <f t="shared" ca="1" si="366"/>
        <v>0</v>
      </c>
      <c r="AH397" s="227" t="str">
        <f ca="1">IF(SUM(AG397:OFFSET(AG397,(-HoldAggressiveTime-1),0,,))=0,"Defensive","Aggressive")</f>
        <v>Defensive</v>
      </c>
    </row>
    <row r="398" spans="1:34" ht="15" x14ac:dyDescent="0.2">
      <c r="A398">
        <f t="shared" si="15"/>
        <v>9</v>
      </c>
      <c r="B398">
        <f t="shared" si="16"/>
        <v>1903</v>
      </c>
      <c r="C398" s="70">
        <f t="shared" si="1"/>
        <v>1903.666666666637</v>
      </c>
      <c r="D398" s="149">
        <f t="shared" si="383"/>
        <v>1400</v>
      </c>
      <c r="E398" s="151">
        <v>8.2776793400000006</v>
      </c>
      <c r="F398" s="152">
        <v>674.6386</v>
      </c>
      <c r="G398" s="152">
        <v>408.5693</v>
      </c>
      <c r="H398" s="152">
        <v>533.89929801000005</v>
      </c>
      <c r="I398" s="152">
        <v>674.6386</v>
      </c>
      <c r="J398" s="152">
        <v>8.2776793400000006</v>
      </c>
      <c r="K398" s="152">
        <v>8.2776793400000006</v>
      </c>
      <c r="L398" s="152">
        <v>20.67</v>
      </c>
      <c r="M398" s="153">
        <v>15.654359120000001</v>
      </c>
      <c r="N398" s="17">
        <f t="shared" ref="N398:T398" si="428">F398/F397/$E398*$E397-1</f>
        <v>-3.1316024168497325E-2</v>
      </c>
      <c r="O398" s="17">
        <f t="shared" si="428"/>
        <v>-3.0342134701387691E-3</v>
      </c>
      <c r="P398" s="17">
        <f t="shared" si="428"/>
        <v>-6.9659741798401287E-3</v>
      </c>
      <c r="Q398" s="17">
        <f t="shared" si="428"/>
        <v>-3.1316024168497325E-2</v>
      </c>
      <c r="R398" s="17">
        <f t="shared" si="428"/>
        <v>0</v>
      </c>
      <c r="S398" s="17">
        <f t="shared" si="428"/>
        <v>0</v>
      </c>
      <c r="T398" s="17">
        <f t="shared" si="428"/>
        <v>-1.1496614702158903E-2</v>
      </c>
      <c r="U398" s="240">
        <v>0</v>
      </c>
      <c r="V398" s="240">
        <v>0</v>
      </c>
      <c r="W398" s="223">
        <f t="shared" ca="1" si="368"/>
        <v>-2.471035822217536E-2</v>
      </c>
      <c r="X398" s="223">
        <f>MMULT(N398:T398,'Parameters &amp; Main Results'!$B$12:$B$18)-'Parameters &amp; Main Results'!$B$22/12+MMULT(U398:V398,'Parameters &amp; Main Results'!$B$20:$B$21)</f>
        <v>-2.471035822217536E-2</v>
      </c>
      <c r="Y398" s="223">
        <f>MMULT(N398:T398,'Parameters &amp; Main Results'!$C$12:$C$18)-'Parameters &amp; Main Results'!$C$22/12+MMULT(U398:V398,'Parameters &amp; Main Results'!$C$20:$C$21)</f>
        <v>-2.8529509765328136E-2</v>
      </c>
      <c r="Z398" s="17">
        <f t="shared" ca="1" si="423"/>
        <v>755.41746562723404</v>
      </c>
      <c r="AA398" s="70">
        <f ca="1">Z398/OFFSET(Z398,'Parameters &amp; Main Results'!$B$38,0)</f>
        <v>6.0861296828708706</v>
      </c>
      <c r="AB398" s="70">
        <f ca="1">SUMPRODUCT(Z398:OFFSET(Z398,'Parameters &amp; Main Results'!$B$38-1,0), 'Cash Flow Assist'!$P$11:OFFSET('Cash Flow Assist'!$P$11,'Parameters &amp; Main Results'!$B$38-1,0)  )/OFFSET(Z398,'Parameters &amp; Main Results'!$B$38,0)</f>
        <v>1639.5596266095611</v>
      </c>
      <c r="AC398" s="70">
        <f ca="1">SUMPRODUCT(Z398:OFFSET(Z398,'Parameters &amp; Main Results'!$B$38-1,0),'Parameters &amp; Main Results'!$B$42:OFFSET('Parameters &amp; Main Results'!$B$42,'Parameters &amp; Main Results'!$B$38-1,0)   )/OFFSET(Z398,'Parameters &amp; Main Results'!$B$38,0)</f>
        <v>0</v>
      </c>
      <c r="AD398" s="155">
        <f t="shared" si="4"/>
        <v>-0.25168378408135306</v>
      </c>
      <c r="AE398" s="252">
        <f t="shared" ca="1" si="363"/>
        <v>761.35140000000001</v>
      </c>
      <c r="AF398" s="253">
        <f t="shared" ca="1" si="365"/>
        <v>-0.1138932692577961</v>
      </c>
      <c r="AG398" s="258">
        <f t="shared" ca="1" si="366"/>
        <v>0</v>
      </c>
      <c r="AH398" s="227" t="str">
        <f ca="1">IF(SUM(AG398:OFFSET(AG398,(-HoldAggressiveTime-1),0,,))=0,"Defensive","Aggressive")</f>
        <v>Defensive</v>
      </c>
    </row>
    <row r="399" spans="1:34" ht="15" x14ac:dyDescent="0.2">
      <c r="A399">
        <f t="shared" si="15"/>
        <v>10</v>
      </c>
      <c r="B399">
        <f t="shared" si="16"/>
        <v>1903</v>
      </c>
      <c r="C399" s="70">
        <f t="shared" si="1"/>
        <v>1903.7499999999702</v>
      </c>
      <c r="D399" s="149">
        <f t="shared" si="383"/>
        <v>1430</v>
      </c>
      <c r="E399" s="151">
        <v>8.18251405</v>
      </c>
      <c r="F399" s="152">
        <v>655.55899999999997</v>
      </c>
      <c r="G399" s="152">
        <v>410.1302</v>
      </c>
      <c r="H399" s="152">
        <v>536.34633645999997</v>
      </c>
      <c r="I399" s="152">
        <v>655.55899999999997</v>
      </c>
      <c r="J399" s="152">
        <v>8.18251405</v>
      </c>
      <c r="K399" s="152">
        <v>8.18251405</v>
      </c>
      <c r="L399" s="152">
        <v>20.67</v>
      </c>
      <c r="M399" s="153">
        <v>15.25294383</v>
      </c>
      <c r="N399" s="17">
        <f t="shared" ref="N399:T399" si="429">F399/F398/$E399*$E398-1</f>
        <v>-1.6979811697276026E-2</v>
      </c>
      <c r="O399" s="17">
        <f t="shared" si="429"/>
        <v>1.5495161118173062E-2</v>
      </c>
      <c r="P399" s="17">
        <f t="shared" si="429"/>
        <v>1.6266963043451987E-2</v>
      </c>
      <c r="Q399" s="17">
        <f t="shared" si="429"/>
        <v>-1.6979811697276026E-2</v>
      </c>
      <c r="R399" s="17">
        <f t="shared" si="429"/>
        <v>0</v>
      </c>
      <c r="S399" s="17">
        <f t="shared" si="429"/>
        <v>0</v>
      </c>
      <c r="T399" s="17">
        <f t="shared" si="429"/>
        <v>1.1630324056699948E-2</v>
      </c>
      <c r="U399" s="240">
        <v>0</v>
      </c>
      <c r="V399" s="240">
        <v>0</v>
      </c>
      <c r="W399" s="223">
        <f t="shared" ca="1" si="368"/>
        <v>-9.0959770131540767E-3</v>
      </c>
      <c r="X399" s="223">
        <f>MMULT(N399:T399,'Parameters &amp; Main Results'!$B$12:$B$18)-'Parameters &amp; Main Results'!$B$22/12+MMULT(U399:V399,'Parameters &amp; Main Results'!$B$20:$B$21)</f>
        <v>-9.0959770131540767E-3</v>
      </c>
      <c r="Y399" s="223">
        <f>MMULT(N399:T399,'Parameters &amp; Main Results'!$C$12:$C$18)-'Parameters &amp; Main Results'!$C$22/12+MMULT(U399:V399,'Parameters &amp; Main Results'!$C$20:$C$21)</f>
        <v>-1.3773981082397784E-2</v>
      </c>
      <c r="Z399" s="17">
        <f t="shared" ca="1" si="423"/>
        <v>774.55704774041021</v>
      </c>
      <c r="AA399" s="70">
        <f ca="1">Z399/OFFSET(Z399,'Parameters &amp; Main Results'!$B$38,0)</f>
        <v>6.1443054598102194</v>
      </c>
      <c r="AB399" s="70">
        <f ca="1">SUMPRODUCT(Z399:OFFSET(Z399,'Parameters &amp; Main Results'!$B$38-1,0), 'Cash Flow Assist'!$P$11:OFFSET('Cash Flow Assist'!$P$11,'Parameters &amp; Main Results'!$B$38-1,0)  )/OFFSET(Z399,'Parameters &amp; Main Results'!$B$38,0)</f>
        <v>1609.3225280158917</v>
      </c>
      <c r="AC399" s="70">
        <f ca="1">SUMPRODUCT(Z399:OFFSET(Z399,'Parameters &amp; Main Results'!$B$38-1,0),'Parameters &amp; Main Results'!$B$42:OFFSET('Parameters &amp; Main Results'!$B$42,'Parameters &amp; Main Results'!$B$38-1,0)   )/OFFSET(Z399,'Parameters &amp; Main Results'!$B$38,0)</f>
        <v>0</v>
      </c>
      <c r="AD399" s="155">
        <f t="shared" si="4"/>
        <v>-0.26439005251766978</v>
      </c>
      <c r="AE399" s="252">
        <f t="shared" ca="1" si="363"/>
        <v>774.06740000000002</v>
      </c>
      <c r="AF399" s="253">
        <f t="shared" ca="1" si="365"/>
        <v>-0.15309829609152903</v>
      </c>
      <c r="AG399" s="258">
        <f t="shared" ca="1" si="366"/>
        <v>0</v>
      </c>
      <c r="AH399" s="227" t="str">
        <f ca="1">IF(SUM(AG399:OFFSET(AG399,(-HoldAggressiveTime-1),0,,))=0,"Defensive","Aggressive")</f>
        <v>Defensive</v>
      </c>
    </row>
    <row r="400" spans="1:34" ht="15" x14ac:dyDescent="0.2">
      <c r="A400">
        <f t="shared" si="15"/>
        <v>11</v>
      </c>
      <c r="B400">
        <f t="shared" si="16"/>
        <v>1903</v>
      </c>
      <c r="C400" s="70">
        <f t="shared" si="1"/>
        <v>1903.8333333333035</v>
      </c>
      <c r="D400" s="149">
        <f t="shared" si="383"/>
        <v>1461</v>
      </c>
      <c r="E400" s="151">
        <v>8.0873811599999996</v>
      </c>
      <c r="F400" s="152">
        <v>660.49789999999996</v>
      </c>
      <c r="G400" s="152">
        <v>408.4957</v>
      </c>
      <c r="H400" s="152">
        <v>538.80459050000002</v>
      </c>
      <c r="I400" s="152">
        <v>660.49789999999996</v>
      </c>
      <c r="J400" s="152">
        <v>8.0873811599999996</v>
      </c>
      <c r="K400" s="152">
        <v>8.0873811599999996</v>
      </c>
      <c r="L400" s="152">
        <v>20.67</v>
      </c>
      <c r="M400" s="153">
        <v>15.40787753</v>
      </c>
      <c r="N400" s="17">
        <f t="shared" ref="N400:T400" si="430">F400/F399/$E400*$E399-1</f>
        <v>1.9385624396162981E-2</v>
      </c>
      <c r="O400" s="17">
        <f t="shared" si="430"/>
        <v>7.7309271862229245E-3</v>
      </c>
      <c r="P400" s="17">
        <f t="shared" si="430"/>
        <v>1.6400374452447686E-2</v>
      </c>
      <c r="Q400" s="17">
        <f t="shared" si="430"/>
        <v>1.9385624396162981E-2</v>
      </c>
      <c r="R400" s="17">
        <f t="shared" si="430"/>
        <v>0</v>
      </c>
      <c r="S400" s="17">
        <f t="shared" si="430"/>
        <v>0</v>
      </c>
      <c r="T400" s="17">
        <f t="shared" si="430"/>
        <v>1.1763126791961565E-2</v>
      </c>
      <c r="U400" s="240">
        <v>0</v>
      </c>
      <c r="V400" s="240">
        <v>0</v>
      </c>
      <c r="W400" s="223">
        <f t="shared" ca="1" si="368"/>
        <v>1.6631893407298235E-2</v>
      </c>
      <c r="X400" s="223">
        <f>MMULT(N400:T400,'Parameters &amp; Main Results'!$B$12:$B$18)-'Parameters &amp; Main Results'!$B$22/12+MMULT(U400:V400,'Parameters &amp; Main Results'!$B$20:$B$21)</f>
        <v>1.6631893407298235E-2</v>
      </c>
      <c r="Y400" s="223">
        <f>MMULT(N400:T400,'Parameters &amp; Main Results'!$C$12:$C$18)-'Parameters &amp; Main Results'!$C$22/12+MMULT(U400:V400,'Parameters &amp; Main Results'!$C$20:$C$21)</f>
        <v>1.8178488008502313E-2</v>
      </c>
      <c r="Z400" s="17">
        <f t="shared" ca="1" si="423"/>
        <v>781.66707347265697</v>
      </c>
      <c r="AA400" s="70">
        <f ca="1">Z400/OFFSET(Z400,'Parameters &amp; Main Results'!$B$38,0)</f>
        <v>6.5487503735877768</v>
      </c>
      <c r="AB400" s="70">
        <f ca="1">SUMPRODUCT(Z400:OFFSET(Z400,'Parameters &amp; Main Results'!$B$38-1,0), 'Cash Flow Assist'!$P$11:OFFSET('Cash Flow Assist'!$P$11,'Parameters &amp; Main Results'!$B$38-1,0)  )/OFFSET(Z400,'Parameters &amp; Main Results'!$B$38,0)</f>
        <v>1694.2201627848949</v>
      </c>
      <c r="AC400" s="70">
        <f ca="1">SUMPRODUCT(Z400:OFFSET(Z400,'Parameters &amp; Main Results'!$B$38-1,0),'Parameters &amp; Main Results'!$B$42:OFFSET('Parameters &amp; Main Results'!$B$42,'Parameters &amp; Main Results'!$B$38-1,0)   )/OFFSET(Z400,'Parameters &amp; Main Results'!$B$38,0)</f>
        <v>0</v>
      </c>
      <c r="AD400" s="155">
        <f t="shared" si="4"/>
        <v>-0.2501297943736962</v>
      </c>
      <c r="AE400" s="252">
        <f t="shared" ca="1" si="363"/>
        <v>772.48199999999997</v>
      </c>
      <c r="AF400" s="253">
        <f t="shared" ca="1" si="365"/>
        <v>-0.14496661410880773</v>
      </c>
      <c r="AG400" s="258">
        <f t="shared" ca="1" si="366"/>
        <v>0</v>
      </c>
      <c r="AH400" s="227" t="str">
        <f ca="1">IF(SUM(AG400:OFFSET(AG400,(-HoldAggressiveTime-1),0,,))=0,"Defensive","Aggressive")</f>
        <v>Defensive</v>
      </c>
    </row>
    <row r="401" spans="1:34" ht="15" x14ac:dyDescent="0.2">
      <c r="A401">
        <f t="shared" si="15"/>
        <v>12</v>
      </c>
      <c r="B401">
        <f t="shared" si="16"/>
        <v>1903</v>
      </c>
      <c r="C401" s="70">
        <f t="shared" si="1"/>
        <v>1903.9166666666367</v>
      </c>
      <c r="D401" s="149">
        <f t="shared" si="383"/>
        <v>1492</v>
      </c>
      <c r="E401" s="151">
        <v>8.0873811599999996</v>
      </c>
      <c r="F401" s="152">
        <v>693.63009999999997</v>
      </c>
      <c r="G401" s="152">
        <v>409.12509999999997</v>
      </c>
      <c r="H401" s="152">
        <v>541.27411154000004</v>
      </c>
      <c r="I401" s="152">
        <v>693.63009999999997</v>
      </c>
      <c r="J401" s="152">
        <v>8.0873811599999996</v>
      </c>
      <c r="K401" s="152">
        <v>8.0873811599999996</v>
      </c>
      <c r="L401" s="152">
        <v>20.67</v>
      </c>
      <c r="M401" s="153">
        <v>16.042894140000001</v>
      </c>
      <c r="N401" s="17">
        <f t="shared" ref="N401:T401" si="431">F401/F400/$E401*$E400-1</f>
        <v>5.0162460773910178E-2</v>
      </c>
      <c r="O401" s="17">
        <f t="shared" si="431"/>
        <v>1.5407750926141883E-3</v>
      </c>
      <c r="P401" s="17">
        <f t="shared" si="431"/>
        <v>4.5833333337199633E-3</v>
      </c>
      <c r="Q401" s="17">
        <f t="shared" si="431"/>
        <v>5.0162460773910178E-2</v>
      </c>
      <c r="R401" s="17">
        <f t="shared" si="431"/>
        <v>0</v>
      </c>
      <c r="S401" s="17">
        <f t="shared" si="431"/>
        <v>0</v>
      </c>
      <c r="T401" s="17">
        <f t="shared" si="431"/>
        <v>0</v>
      </c>
      <c r="U401" s="240">
        <v>0</v>
      </c>
      <c r="V401" s="240">
        <v>0</v>
      </c>
      <c r="W401" s="223">
        <f t="shared" ca="1" si="368"/>
        <v>3.7888333932288805E-2</v>
      </c>
      <c r="X401" s="223">
        <f>MMULT(N401:T401,'Parameters &amp; Main Results'!$B$12:$B$18)-'Parameters &amp; Main Results'!$B$22/12+MMULT(U401:V401,'Parameters &amp; Main Results'!$B$20:$B$21)</f>
        <v>3.7888333932288805E-2</v>
      </c>
      <c r="Y401" s="223">
        <f>MMULT(N401:T401,'Parameters &amp; Main Results'!$C$12:$C$18)-'Parameters &amp; Main Results'!$C$22/12+MMULT(U401:V401,'Parameters &amp; Main Results'!$C$20:$C$21)</f>
        <v>4.525862553911391E-2</v>
      </c>
      <c r="Z401" s="17">
        <f t="shared" ca="1" si="423"/>
        <v>768.87915728558971</v>
      </c>
      <c r="AA401" s="70">
        <f ca="1">Z401/OFFSET(Z401,'Parameters &amp; Main Results'!$B$38,0)</f>
        <v>5.9865873779048293</v>
      </c>
      <c r="AB401" s="70">
        <f ca="1">SUMPRODUCT(Z401:OFFSET(Z401,'Parameters &amp; Main Results'!$B$38-1,0), 'Cash Flow Assist'!$P$11:OFFSET('Cash Flow Assist'!$P$11,'Parameters &amp; Main Results'!$B$38-1,0)  )/OFFSET(Z401,'Parameters &amp; Main Results'!$B$38,0)</f>
        <v>1569.3859881646015</v>
      </c>
      <c r="AC401" s="70">
        <f ca="1">SUMPRODUCT(Z401:OFFSET(Z401,'Parameters &amp; Main Results'!$B$38-1,0),'Parameters &amp; Main Results'!$B$42:OFFSET('Parameters &amp; Main Results'!$B$42,'Parameters &amp; Main Results'!$B$38-1,0)   )/OFFSET(Z401,'Parameters &amp; Main Results'!$B$38,0)</f>
        <v>0</v>
      </c>
      <c r="AD401" s="155">
        <f t="shared" si="4"/>
        <v>-0.21251445959844273</v>
      </c>
      <c r="AE401" s="252">
        <f t="shared" ca="1" si="363"/>
        <v>766.08299999999997</v>
      </c>
      <c r="AF401" s="253">
        <f t="shared" ca="1" si="365"/>
        <v>-9.4575783563921934E-2</v>
      </c>
      <c r="AG401" s="258">
        <f t="shared" ca="1" si="366"/>
        <v>0</v>
      </c>
      <c r="AH401" s="227" t="str">
        <f ca="1">IF(SUM(AG401:OFFSET(AG401,(-HoldAggressiveTime-1),0,,))=0,"Defensive","Aggressive")</f>
        <v>Defensive</v>
      </c>
    </row>
    <row r="402" spans="1:34" ht="15" x14ac:dyDescent="0.2">
      <c r="A402">
        <f t="shared" si="15"/>
        <v>1</v>
      </c>
      <c r="B402">
        <f t="shared" si="16"/>
        <v>1904</v>
      </c>
      <c r="C402" s="70">
        <f t="shared" si="1"/>
        <v>1903.99999999997</v>
      </c>
      <c r="D402" s="149">
        <f t="shared" si="383"/>
        <v>1521</v>
      </c>
      <c r="E402" s="151">
        <v>8.2776793400000006</v>
      </c>
      <c r="F402" s="152">
        <v>707.79369999999994</v>
      </c>
      <c r="G402" s="152">
        <v>409.3734</v>
      </c>
      <c r="H402" s="152">
        <v>543.23171958</v>
      </c>
      <c r="I402" s="152">
        <v>707.79369999999994</v>
      </c>
      <c r="J402" s="152">
        <v>8.2776793400000006</v>
      </c>
      <c r="K402" s="152">
        <v>8.2776793400000006</v>
      </c>
      <c r="L402" s="152">
        <v>20.67</v>
      </c>
      <c r="M402" s="153">
        <v>15.86183391</v>
      </c>
      <c r="N402" s="17">
        <f t="shared" ref="N402:T402" si="432">F402/F401/$E402*$E401-1</f>
        <v>-3.0392171721496108E-3</v>
      </c>
      <c r="O402" s="17">
        <f t="shared" si="432"/>
        <v>-2.2396362758526633E-2</v>
      </c>
      <c r="P402" s="17">
        <f t="shared" si="432"/>
        <v>-1.9455793281458189E-2</v>
      </c>
      <c r="Q402" s="17">
        <f t="shared" si="432"/>
        <v>-3.0392171721496108E-3</v>
      </c>
      <c r="R402" s="17">
        <f t="shared" si="432"/>
        <v>0</v>
      </c>
      <c r="S402" s="17">
        <f t="shared" si="432"/>
        <v>0</v>
      </c>
      <c r="T402" s="17">
        <f t="shared" si="432"/>
        <v>-2.298931526381176E-2</v>
      </c>
      <c r="U402" s="240">
        <v>0</v>
      </c>
      <c r="V402" s="240">
        <v>0</v>
      </c>
      <c r="W402" s="223">
        <f t="shared" ca="1" si="368"/>
        <v>-7.9498178606747915E-3</v>
      </c>
      <c r="X402" s="223">
        <f>MMULT(N402:T402,'Parameters &amp; Main Results'!$B$12:$B$18)-'Parameters &amp; Main Results'!$B$22/12+MMULT(U402:V402,'Parameters &amp; Main Results'!$B$20:$B$21)</f>
        <v>-7.9498178606747915E-3</v>
      </c>
      <c r="Y402" s="223">
        <f>MMULT(N402:T402,'Parameters &amp; Main Results'!$C$12:$C$18)-'Parameters &amp; Main Results'!$C$22/12+MMULT(U402:V402,'Parameters &amp; Main Results'!$C$20:$C$21)</f>
        <v>-5.0165983974539792E-3</v>
      </c>
      <c r="Z402" s="17">
        <f t="shared" ca="1" si="423"/>
        <v>740.81106044665387</v>
      </c>
      <c r="AA402" s="70">
        <f ca="1">Z402/OFFSET(Z402,'Parameters &amp; Main Results'!$B$38,0)</f>
        <v>5.9558253563610712</v>
      </c>
      <c r="AB402" s="70">
        <f ca="1">SUMPRODUCT(Z402:OFFSET(Z402,'Parameters &amp; Main Results'!$B$38-1,0), 'Cash Flow Assist'!$P$11:OFFSET('Cash Flow Assist'!$P$11,'Parameters &amp; Main Results'!$B$38-1,0)  )/OFFSET(Z402,'Parameters &amp; Main Results'!$B$38,0)</f>
        <v>1615.32866534094</v>
      </c>
      <c r="AC402" s="70">
        <f ca="1">SUMPRODUCT(Z402:OFFSET(Z402,'Parameters &amp; Main Results'!$B$38-1,0),'Parameters &amp; Main Results'!$B$42:OFFSET('Parameters &amp; Main Results'!$B$42,'Parameters &amp; Main Results'!$B$38-1,0)   )/OFFSET(Z402,'Parameters &amp; Main Results'!$B$38,0)</f>
        <v>0</v>
      </c>
      <c r="AD402" s="155">
        <f t="shared" si="4"/>
        <v>-0.21490779917565062</v>
      </c>
      <c r="AE402" s="252">
        <f t="shared" ref="AE402:AE465" ca="1" si="433">OFFSET(F402,-Lookback,0,,)</f>
        <v>784.79719999999998</v>
      </c>
      <c r="AF402" s="253">
        <f t="shared" ca="1" si="365"/>
        <v>-9.8118979017764119E-2</v>
      </c>
      <c r="AG402" s="258">
        <f t="shared" ca="1" si="366"/>
        <v>0</v>
      </c>
      <c r="AH402" s="227" t="str">
        <f ca="1">IF(SUM(AG402:OFFSET(AG402,(-HoldAggressiveTime-1),0,,))=0,"Defensive","Aggressive")</f>
        <v>Defensive</v>
      </c>
    </row>
    <row r="403" spans="1:34" ht="15" x14ac:dyDescent="0.2">
      <c r="A403">
        <f t="shared" si="15"/>
        <v>2</v>
      </c>
      <c r="B403">
        <f t="shared" si="16"/>
        <v>1904</v>
      </c>
      <c r="C403" s="70">
        <f t="shared" si="1"/>
        <v>1904.0833333333032</v>
      </c>
      <c r="D403" s="149">
        <f t="shared" si="383"/>
        <v>1552</v>
      </c>
      <c r="E403" s="151">
        <v>8.4679289299999994</v>
      </c>
      <c r="F403" s="152">
        <v>691.28729999999996</v>
      </c>
      <c r="G403" s="152">
        <v>406.57409999999999</v>
      </c>
      <c r="H403" s="152">
        <v>545.19640762999995</v>
      </c>
      <c r="I403" s="152">
        <v>691.28729999999996</v>
      </c>
      <c r="J403" s="152">
        <v>8.4679289299999994</v>
      </c>
      <c r="K403" s="152">
        <v>8.4679289299999994</v>
      </c>
      <c r="L403" s="152">
        <v>20.67</v>
      </c>
      <c r="M403" s="153">
        <v>15.021498380000001</v>
      </c>
      <c r="N403" s="17">
        <f t="shared" ref="N403:T403" si="434">F403/F402/$E403*$E402-1</f>
        <v>-4.5264041286759427E-2</v>
      </c>
      <c r="O403" s="17">
        <f t="shared" si="434"/>
        <v>-2.9151455830251582E-2</v>
      </c>
      <c r="P403" s="17">
        <f t="shared" si="434"/>
        <v>-1.8931663741711735E-2</v>
      </c>
      <c r="Q403" s="17">
        <f t="shared" si="434"/>
        <v>-4.5264041286759427E-2</v>
      </c>
      <c r="R403" s="17">
        <f t="shared" si="434"/>
        <v>0</v>
      </c>
      <c r="S403" s="17">
        <f t="shared" si="434"/>
        <v>0</v>
      </c>
      <c r="T403" s="17">
        <f t="shared" si="434"/>
        <v>-2.2467074484527894E-2</v>
      </c>
      <c r="U403" s="240">
        <v>0</v>
      </c>
      <c r="V403" s="240">
        <v>0</v>
      </c>
      <c r="W403" s="223">
        <f t="shared" ca="1" si="368"/>
        <v>-4.0943342522012947E-2</v>
      </c>
      <c r="X403" s="223">
        <f>MMULT(N403:T403,'Parameters &amp; Main Results'!$B$12:$B$18)-'Parameters &amp; Main Results'!$B$22/12+MMULT(U403:V403,'Parameters &amp; Main Results'!$B$20:$B$21)</f>
        <v>-4.0943342522012947E-2</v>
      </c>
      <c r="Y403" s="223">
        <f>MMULT(N403:T403,'Parameters &amp; Main Results'!$C$12:$C$18)-'Parameters &amp; Main Results'!$C$22/12+MMULT(U403:V403,'Parameters &amp; Main Results'!$C$20:$C$21)</f>
        <v>-4.369444940777531E-2</v>
      </c>
      <c r="Z403" s="17">
        <f t="shared" ca="1" si="423"/>
        <v>746.74756759695163</v>
      </c>
      <c r="AA403" s="70">
        <f ca="1">Z403/OFFSET(Z403,'Parameters &amp; Main Results'!$B$38,0)</f>
        <v>6.0418037377291425</v>
      </c>
      <c r="AB403" s="70">
        <f ca="1">SUMPRODUCT(Z403:OFFSET(Z403,'Parameters &amp; Main Results'!$B$38-1,0), 'Cash Flow Assist'!$P$11:OFFSET('Cash Flow Assist'!$P$11,'Parameters &amp; Main Results'!$B$38-1,0)  )/OFFSET(Z403,'Parameters &amp; Main Results'!$B$38,0)</f>
        <v>1620.6332226085806</v>
      </c>
      <c r="AC403" s="70">
        <f ca="1">SUMPRODUCT(Z403:OFFSET(Z403,'Parameters &amp; Main Results'!$B$38-1,0),'Parameters &amp; Main Results'!$B$42:OFFSET('Parameters &amp; Main Results'!$B$42,'Parameters &amp; Main Results'!$B$38-1,0)   )/OFFSET(Z403,'Parameters &amp; Main Results'!$B$38,0)</f>
        <v>0</v>
      </c>
      <c r="AD403" s="155">
        <f t="shared" si="4"/>
        <v>-0.25044424496767681</v>
      </c>
      <c r="AE403" s="252">
        <f t="shared" ca="1" si="433"/>
        <v>774.56449999999995</v>
      </c>
      <c r="AF403" s="253">
        <f t="shared" ref="AF403:AF466" ca="1" si="435">(F403-AE403)/AE403</f>
        <v>-0.10751486803229428</v>
      </c>
      <c r="AG403" s="258">
        <f t="shared" ref="AG403:AG466" ca="1" si="436">IF(AF403&gt;MktDrop,0,1)</f>
        <v>0</v>
      </c>
      <c r="AH403" s="227" t="str">
        <f ca="1">IF(SUM(AG403:OFFSET(AG403,(-HoldAggressiveTime-1),0,,))=0,"Defensive","Aggressive")</f>
        <v>Defensive</v>
      </c>
    </row>
    <row r="404" spans="1:34" ht="15" x14ac:dyDescent="0.2">
      <c r="A404">
        <f t="shared" si="15"/>
        <v>3</v>
      </c>
      <c r="B404">
        <f t="shared" si="16"/>
        <v>1904</v>
      </c>
      <c r="C404" s="70">
        <f t="shared" si="1"/>
        <v>1904.1666666666365</v>
      </c>
      <c r="D404" s="149">
        <f t="shared" si="383"/>
        <v>1582</v>
      </c>
      <c r="E404" s="151">
        <v>8.3728446299999995</v>
      </c>
      <c r="F404" s="152">
        <v>691.73839999999996</v>
      </c>
      <c r="G404" s="152">
        <v>408.36559999999997</v>
      </c>
      <c r="H404" s="152">
        <v>547.16820129999996</v>
      </c>
      <c r="I404" s="152">
        <v>691.73839999999996</v>
      </c>
      <c r="J404" s="152">
        <v>8.3728446299999995</v>
      </c>
      <c r="K404" s="152">
        <v>8.3728446299999995</v>
      </c>
      <c r="L404" s="152">
        <v>20.67</v>
      </c>
      <c r="M404" s="153">
        <v>15.081930180000001</v>
      </c>
      <c r="N404" s="17">
        <f t="shared" ref="N404:T404" si="437">F404/F403/$E404*$E403-1</f>
        <v>1.201623310305644E-2</v>
      </c>
      <c r="O404" s="17">
        <f t="shared" si="437"/>
        <v>1.5812642218746564E-2</v>
      </c>
      <c r="P404" s="17">
        <f t="shared" si="437"/>
        <v>1.5014010385457022E-2</v>
      </c>
      <c r="Q404" s="17">
        <f t="shared" si="437"/>
        <v>1.201623310305644E-2</v>
      </c>
      <c r="R404" s="17">
        <f t="shared" si="437"/>
        <v>0</v>
      </c>
      <c r="S404" s="17">
        <f t="shared" si="437"/>
        <v>0</v>
      </c>
      <c r="T404" s="17">
        <f t="shared" si="437"/>
        <v>1.1356271876742152E-2</v>
      </c>
      <c r="U404" s="240">
        <v>0</v>
      </c>
      <c r="V404" s="240">
        <v>0</v>
      </c>
      <c r="W404" s="223">
        <f t="shared" ref="W404:W467" ca="1" si="438">IFERROR(IF(AH404="Aggressive",Y404,X404),0)</f>
        <v>1.2700850198212084E-2</v>
      </c>
      <c r="X404" s="223">
        <f>MMULT(N404:T404,'Parameters &amp; Main Results'!$B$12:$B$18)-'Parameters &amp; Main Results'!$B$22/12+MMULT(U404:V404,'Parameters &amp; Main Results'!$B$20:$B$21)</f>
        <v>1.2700850198212084E-2</v>
      </c>
      <c r="Y404" s="223">
        <f>MMULT(N404:T404,'Parameters &amp; Main Results'!$C$12:$C$18)-'Parameters &amp; Main Results'!$C$22/12+MMULT(U404:V404,'Parameters &amp; Main Results'!$C$20:$C$21)</f>
        <v>1.2354207347958786E-2</v>
      </c>
      <c r="Z404" s="17">
        <f t="shared" ca="1" si="423"/>
        <v>778.627166366437</v>
      </c>
      <c r="AA404" s="70">
        <f ca="1">Z404/OFFSET(Z404,'Parameters &amp; Main Results'!$B$38,0)</f>
        <v>6.1662161737234653</v>
      </c>
      <c r="AB404" s="70">
        <f ca="1">SUMPRODUCT(Z404:OFFSET(Z404,'Parameters &amp; Main Results'!$B$38-1,0), 'Cash Flow Assist'!$P$11:OFFSET('Cash Flow Assist'!$P$11,'Parameters &amp; Main Results'!$B$38-1,0)  )/OFFSET(Z404,'Parameters &amp; Main Results'!$B$38,0)</f>
        <v>1581.349751688891</v>
      </c>
      <c r="AC404" s="70">
        <f ca="1">SUMPRODUCT(Z404:OFFSET(Z404,'Parameters &amp; Main Results'!$B$38-1,0),'Parameters &amp; Main Results'!$B$42:OFFSET('Parameters &amp; Main Results'!$B$42,'Parameters &amp; Main Results'!$B$38-1,0)   )/OFFSET(Z404,'Parameters &amp; Main Results'!$B$38,0)</f>
        <v>0</v>
      </c>
      <c r="AD404" s="155">
        <f t="shared" si="4"/>
        <v>-0.24143740829147098</v>
      </c>
      <c r="AE404" s="252">
        <f t="shared" ca="1" si="433"/>
        <v>793.52049999999997</v>
      </c>
      <c r="AF404" s="253">
        <f t="shared" ca="1" si="435"/>
        <v>-0.12826650351188157</v>
      </c>
      <c r="AG404" s="258">
        <f t="shared" ca="1" si="436"/>
        <v>0</v>
      </c>
      <c r="AH404" s="227" t="str">
        <f ca="1">IF(SUM(AG404:OFFSET(AG404,(-HoldAggressiveTime-1),0,,))=0,"Defensive","Aggressive")</f>
        <v>Defensive</v>
      </c>
    </row>
    <row r="405" spans="1:34" ht="15" x14ac:dyDescent="0.2">
      <c r="A405">
        <f t="shared" si="15"/>
        <v>4</v>
      </c>
      <c r="B405">
        <f t="shared" si="16"/>
        <v>1904</v>
      </c>
      <c r="C405" s="70">
        <f t="shared" si="1"/>
        <v>1904.2499999999698</v>
      </c>
      <c r="D405" s="149">
        <f t="shared" si="383"/>
        <v>1613</v>
      </c>
      <c r="E405" s="151">
        <v>8.2776793400000006</v>
      </c>
      <c r="F405" s="152">
        <v>711.41189999999995</v>
      </c>
      <c r="G405" s="152">
        <v>409.02269999999999</v>
      </c>
      <c r="H405" s="152">
        <v>549.14712629999997</v>
      </c>
      <c r="I405" s="152">
        <v>711.41189999999995</v>
      </c>
      <c r="J405" s="152">
        <v>8.2776793400000006</v>
      </c>
      <c r="K405" s="152">
        <v>8.2776793400000006</v>
      </c>
      <c r="L405" s="152">
        <v>20.67</v>
      </c>
      <c r="M405" s="153">
        <v>15.565490609999999</v>
      </c>
      <c r="N405" s="17">
        <f t="shared" ref="N405:T405" si="439">F405/F404/$E405*$E404-1</f>
        <v>4.0264250920334366E-2</v>
      </c>
      <c r="O405" s="17">
        <f t="shared" si="439"/>
        <v>1.312421121254248E-2</v>
      </c>
      <c r="P405" s="17">
        <f t="shared" si="439"/>
        <v>1.5154860801792847E-2</v>
      </c>
      <c r="Q405" s="17">
        <f t="shared" si="439"/>
        <v>4.0264250920334366E-2</v>
      </c>
      <c r="R405" s="17">
        <f t="shared" si="439"/>
        <v>0</v>
      </c>
      <c r="S405" s="17">
        <f t="shared" si="439"/>
        <v>0</v>
      </c>
      <c r="T405" s="17">
        <f t="shared" si="439"/>
        <v>1.1496614702158681E-2</v>
      </c>
      <c r="U405" s="240">
        <v>0</v>
      </c>
      <c r="V405" s="240">
        <v>0</v>
      </c>
      <c r="W405" s="223">
        <f t="shared" ca="1" si="438"/>
        <v>3.3356194501200531E-2</v>
      </c>
      <c r="X405" s="223">
        <f>MMULT(N405:T405,'Parameters &amp; Main Results'!$B$12:$B$18)-'Parameters &amp; Main Results'!$B$22/12+MMULT(U405:V405,'Parameters &amp; Main Results'!$B$20:$B$21)</f>
        <v>3.3356194501200531E-2</v>
      </c>
      <c r="Y405" s="223">
        <f>MMULT(N405:T405,'Parameters &amp; Main Results'!$C$12:$C$18)-'Parameters &amp; Main Results'!$C$22/12+MMULT(U405:V405,'Parameters &amp; Main Results'!$C$20:$C$21)</f>
        <v>3.7508580282888511E-2</v>
      </c>
      <c r="Z405" s="17">
        <f t="shared" ca="1" si="423"/>
        <v>768.86196571676555</v>
      </c>
      <c r="AA405" s="70">
        <f ca="1">Z405/OFFSET(Z405,'Parameters &amp; Main Results'!$B$38,0)</f>
        <v>6.2582743500103719</v>
      </c>
      <c r="AB405" s="70">
        <f ca="1">SUMPRODUCT(Z405:OFFSET(Z405,'Parameters &amp; Main Results'!$B$38-1,0), 'Cash Flow Assist'!$P$11:OFFSET('Cash Flow Assist'!$P$11,'Parameters &amp; Main Results'!$B$38-1,0)  )/OFFSET(Z405,'Parameters &amp; Main Results'!$B$38,0)</f>
        <v>1620.0328202077094</v>
      </c>
      <c r="AC405" s="70">
        <f ca="1">SUMPRODUCT(Z405:OFFSET(Z405,'Parameters &amp; Main Results'!$B$38-1,0),'Parameters &amp; Main Results'!$B$42:OFFSET('Parameters &amp; Main Results'!$B$42,'Parameters &amp; Main Results'!$B$38-1,0)   )/OFFSET(Z405,'Parameters &amp; Main Results'!$B$38,0)</f>
        <v>0</v>
      </c>
      <c r="AD405" s="155">
        <f t="shared" si="4"/>
        <v>-0.2108944537601396</v>
      </c>
      <c r="AE405" s="252">
        <f t="shared" ca="1" si="433"/>
        <v>802.72230000000002</v>
      </c>
      <c r="AF405" s="253">
        <f t="shared" ca="1" si="435"/>
        <v>-0.11375091983865412</v>
      </c>
      <c r="AG405" s="258">
        <f t="shared" ca="1" si="436"/>
        <v>0</v>
      </c>
      <c r="AH405" s="227" t="str">
        <f ca="1">IF(SUM(AG405:OFFSET(AG405,(-HoldAggressiveTime-1),0,,))=0,"Defensive","Aggressive")</f>
        <v>Defensive</v>
      </c>
    </row>
    <row r="406" spans="1:34" ht="15" x14ac:dyDescent="0.2">
      <c r="A406">
        <f t="shared" si="15"/>
        <v>5</v>
      </c>
      <c r="B406">
        <f t="shared" si="16"/>
        <v>1904</v>
      </c>
      <c r="C406" s="70">
        <f t="shared" si="1"/>
        <v>1904.333333333303</v>
      </c>
      <c r="D406" s="149">
        <f t="shared" si="383"/>
        <v>1643</v>
      </c>
      <c r="E406" s="151">
        <v>8.0873811599999996</v>
      </c>
      <c r="F406" s="152">
        <v>699.02340000000004</v>
      </c>
      <c r="G406" s="152">
        <v>408.50560000000002</v>
      </c>
      <c r="H406" s="152">
        <v>551.13320840999995</v>
      </c>
      <c r="I406" s="152">
        <v>699.02340000000004</v>
      </c>
      <c r="J406" s="152">
        <v>8.0873811599999996</v>
      </c>
      <c r="K406" s="152">
        <v>8.0873811599999996</v>
      </c>
      <c r="L406" s="152">
        <v>20.67</v>
      </c>
      <c r="M406" s="153">
        <v>15.525820899999999</v>
      </c>
      <c r="N406" s="17">
        <f t="shared" ref="N406:T406" si="440">F406/F405/$E406*$E405-1</f>
        <v>5.7065424768341089E-3</v>
      </c>
      <c r="O406" s="17">
        <f t="shared" si="440"/>
        <v>2.2236279081913501E-2</v>
      </c>
      <c r="P406" s="17">
        <f t="shared" si="440"/>
        <v>2.7232027604198628E-2</v>
      </c>
      <c r="Q406" s="17">
        <f t="shared" si="440"/>
        <v>5.7065424768341089E-3</v>
      </c>
      <c r="R406" s="17">
        <f t="shared" si="440"/>
        <v>0</v>
      </c>
      <c r="S406" s="17">
        <f t="shared" si="440"/>
        <v>0</v>
      </c>
      <c r="T406" s="17">
        <f t="shared" si="440"/>
        <v>2.3530259825172095E-2</v>
      </c>
      <c r="U406" s="240">
        <v>0</v>
      </c>
      <c r="V406" s="240">
        <v>0</v>
      </c>
      <c r="W406" s="223">
        <f t="shared" ca="1" si="438"/>
        <v>9.8620089986002218E-3</v>
      </c>
      <c r="X406" s="223">
        <f>MMULT(N406:T406,'Parameters &amp; Main Results'!$B$12:$B$18)-'Parameters &amp; Main Results'!$B$22/12+MMULT(U406:V406,'Parameters &amp; Main Results'!$B$20:$B$21)</f>
        <v>9.8620089986002218E-3</v>
      </c>
      <c r="Y406" s="223">
        <f>MMULT(N406:T406,'Parameters &amp; Main Results'!$C$12:$C$18)-'Parameters &amp; Main Results'!$C$22/12+MMULT(U406:V406,'Parameters &amp; Main Results'!$C$20:$C$21)</f>
        <v>7.3178494706753828E-3</v>
      </c>
      <c r="Z406" s="17">
        <f t="shared" ca="1" si="423"/>
        <v>744.04350581930191</v>
      </c>
      <c r="AA406" s="70">
        <f ca="1">Z406/OFFSET(Z406,'Parameters &amp; Main Results'!$B$38,0)</f>
        <v>5.9873166188628613</v>
      </c>
      <c r="AB406" s="70">
        <f ca="1">SUMPRODUCT(Z406:OFFSET(Z406,'Parameters &amp; Main Results'!$B$38-1,0), 'Cash Flow Assist'!$P$11:OFFSET('Cash Flow Assist'!$P$11,'Parameters &amp; Main Results'!$B$38-1,0)  )/OFFSET(Z406,'Parameters &amp; Main Results'!$B$38,0)</f>
        <v>1596.3920973670727</v>
      </c>
      <c r="AC406" s="70">
        <f ca="1">SUMPRODUCT(Z406:OFFSET(Z406,'Parameters &amp; Main Results'!$B$38-1,0),'Parameters &amp; Main Results'!$B$42:OFFSET('Parameters &amp; Main Results'!$B$42,'Parameters &amp; Main Results'!$B$38-1,0)   )/OFFSET(Z406,'Parameters &amp; Main Results'!$B$38,0)</f>
        <v>0</v>
      </c>
      <c r="AD406" s="155">
        <f t="shared" si="4"/>
        <v>-0.20639138944181645</v>
      </c>
      <c r="AE406" s="252">
        <f t="shared" ca="1" si="433"/>
        <v>806.15340000000003</v>
      </c>
      <c r="AF406" s="253">
        <f t="shared" ca="1" si="435"/>
        <v>-0.13289034072175343</v>
      </c>
      <c r="AG406" s="258">
        <f t="shared" ca="1" si="436"/>
        <v>0</v>
      </c>
      <c r="AH406" s="227" t="str">
        <f ca="1">IF(SUM(AG406:OFFSET(AG406,(-HoldAggressiveTime-1),0,,))=0,"Defensive","Aggressive")</f>
        <v>Defensive</v>
      </c>
    </row>
    <row r="407" spans="1:34" ht="15" x14ac:dyDescent="0.2">
      <c r="A407">
        <f t="shared" si="15"/>
        <v>6</v>
      </c>
      <c r="B407">
        <f t="shared" si="16"/>
        <v>1904</v>
      </c>
      <c r="C407" s="70">
        <f t="shared" si="1"/>
        <v>1904.4166666666363</v>
      </c>
      <c r="D407" s="149">
        <f t="shared" si="383"/>
        <v>1674</v>
      </c>
      <c r="E407" s="151">
        <v>8.0873811599999996</v>
      </c>
      <c r="F407" s="152">
        <v>702.70669999999996</v>
      </c>
      <c r="G407" s="152">
        <v>410.673</v>
      </c>
      <c r="H407" s="152">
        <v>553.12647350999998</v>
      </c>
      <c r="I407" s="152">
        <v>702.70669999999996</v>
      </c>
      <c r="J407" s="152">
        <v>8.0873811599999996</v>
      </c>
      <c r="K407" s="152">
        <v>8.0873811599999996</v>
      </c>
      <c r="L407" s="152">
        <v>20.67</v>
      </c>
      <c r="M407" s="153">
        <v>15.474433640000001</v>
      </c>
      <c r="N407" s="17">
        <f t="shared" ref="N407:T407" si="441">F407/F406/$E407*$E406-1</f>
        <v>5.2692084413767937E-3</v>
      </c>
      <c r="O407" s="17">
        <f t="shared" si="441"/>
        <v>5.3056800200534937E-3</v>
      </c>
      <c r="P407" s="17">
        <f t="shared" si="441"/>
        <v>3.6166666598633768E-3</v>
      </c>
      <c r="Q407" s="17">
        <f t="shared" si="441"/>
        <v>5.2692084413767937E-3</v>
      </c>
      <c r="R407" s="17">
        <f t="shared" si="441"/>
        <v>0</v>
      </c>
      <c r="S407" s="17">
        <f t="shared" si="441"/>
        <v>0</v>
      </c>
      <c r="T407" s="17">
        <f t="shared" si="441"/>
        <v>0</v>
      </c>
      <c r="U407" s="240">
        <v>0</v>
      </c>
      <c r="V407" s="240">
        <v>0</v>
      </c>
      <c r="W407" s="223">
        <f t="shared" ca="1" si="438"/>
        <v>4.9713756683766276E-3</v>
      </c>
      <c r="X407" s="223">
        <f>MMULT(N407:T407,'Parameters &amp; Main Results'!$B$12:$B$18)-'Parameters &amp; Main Results'!$B$22/12+MMULT(U407:V407,'Parameters &amp; Main Results'!$B$20:$B$21)</f>
        <v>4.9713756683766276E-3</v>
      </c>
      <c r="Y407" s="223">
        <f>MMULT(N407:T407,'Parameters &amp; Main Results'!$C$12:$C$18)-'Parameters &amp; Main Results'!$C$22/12+MMULT(U407:V407,'Parameters &amp; Main Results'!$C$20:$C$21)</f>
        <v>5.2311889325777974E-3</v>
      </c>
      <c r="Z407" s="17">
        <f t="shared" ca="1" si="423"/>
        <v>736.77740046594158</v>
      </c>
      <c r="AA407" s="70">
        <f ca="1">Z407/OFFSET(Z407,'Parameters &amp; Main Results'!$B$38,0)</f>
        <v>5.7926164126314683</v>
      </c>
      <c r="AB407" s="70">
        <f ca="1">SUMPRODUCT(Z407:OFFSET(Z407,'Parameters &amp; Main Results'!$B$38-1,0), 'Cash Flow Assist'!$P$11:OFFSET('Cash Flow Assist'!$P$11,'Parameters &amp; Main Results'!$B$38-1,0)  )/OFFSET(Z407,'Parameters &amp; Main Results'!$B$38,0)</f>
        <v>1554.8383296448474</v>
      </c>
      <c r="AC407" s="70">
        <f ca="1">SUMPRODUCT(Z407:OFFSET(Z407,'Parameters &amp; Main Results'!$B$38-1,0),'Parameters &amp; Main Results'!$B$42:OFFSET('Parameters &amp; Main Results'!$B$42,'Parameters &amp; Main Results'!$B$38-1,0)   )/OFFSET(Z407,'Parameters &amp; Main Results'!$B$38,0)</f>
        <v>0</v>
      </c>
      <c r="AD407" s="155">
        <f t="shared" si="4"/>
        <v>-0.20220970025191398</v>
      </c>
      <c r="AE407" s="252">
        <f t="shared" ca="1" si="433"/>
        <v>836.14049999999997</v>
      </c>
      <c r="AF407" s="253">
        <f t="shared" ca="1" si="435"/>
        <v>-0.15958298874411661</v>
      </c>
      <c r="AG407" s="258">
        <f t="shared" ca="1" si="436"/>
        <v>0</v>
      </c>
      <c r="AH407" s="227" t="str">
        <f ca="1">IF(SUM(AG407:OFFSET(AG407,(-HoldAggressiveTime-1),0,,))=0,"Defensive","Aggressive")</f>
        <v>Defensive</v>
      </c>
    </row>
    <row r="408" spans="1:34" ht="15" x14ac:dyDescent="0.2">
      <c r="A408">
        <f t="shared" si="15"/>
        <v>7</v>
      </c>
      <c r="B408">
        <f t="shared" si="16"/>
        <v>1904</v>
      </c>
      <c r="C408" s="70">
        <f t="shared" si="1"/>
        <v>1904.4999999999695</v>
      </c>
      <c r="D408" s="149">
        <f t="shared" si="383"/>
        <v>1705</v>
      </c>
      <c r="E408" s="151">
        <v>8.0873811599999996</v>
      </c>
      <c r="F408" s="152">
        <v>734.49239999999998</v>
      </c>
      <c r="G408" s="152">
        <v>410.92880000000002</v>
      </c>
      <c r="H408" s="152">
        <v>555.12694758999999</v>
      </c>
      <c r="I408" s="152">
        <v>734.49239999999998</v>
      </c>
      <c r="J408" s="152">
        <v>8.0873811599999996</v>
      </c>
      <c r="K408" s="152">
        <v>8.0873811599999996</v>
      </c>
      <c r="L408" s="152">
        <v>20.67</v>
      </c>
      <c r="M408" s="153">
        <v>16.03640163</v>
      </c>
      <c r="N408" s="17">
        <f t="shared" ref="N408:T408" si="442">F408/F407/$E408*$E407-1</f>
        <v>4.5233238846306811E-2</v>
      </c>
      <c r="O408" s="17">
        <f t="shared" si="442"/>
        <v>6.2288000428578627E-4</v>
      </c>
      <c r="P408" s="17">
        <f t="shared" si="442"/>
        <v>3.616666668122992E-3</v>
      </c>
      <c r="Q408" s="17">
        <f t="shared" si="442"/>
        <v>4.5233238846306811E-2</v>
      </c>
      <c r="R408" s="17">
        <f t="shared" si="442"/>
        <v>0</v>
      </c>
      <c r="S408" s="17">
        <f t="shared" si="442"/>
        <v>0</v>
      </c>
      <c r="T408" s="17">
        <f t="shared" si="442"/>
        <v>0</v>
      </c>
      <c r="U408" s="240">
        <v>0</v>
      </c>
      <c r="V408" s="240">
        <v>0</v>
      </c>
      <c r="W408" s="223">
        <f t="shared" ca="1" si="438"/>
        <v>3.4007838468920595E-2</v>
      </c>
      <c r="X408" s="223">
        <f>MMULT(N408:T408,'Parameters &amp; Main Results'!$B$12:$B$18)-'Parameters &amp; Main Results'!$B$22/12+MMULT(U408:V408,'Parameters &amp; Main Results'!$B$20:$B$21)</f>
        <v>3.4007838468920595E-2</v>
      </c>
      <c r="Y408" s="223">
        <f>MMULT(N408:T408,'Parameters &amp; Main Results'!$C$12:$C$18)-'Parameters &amp; Main Results'!$C$22/12+MMULT(U408:V408,'Parameters &amp; Main Results'!$C$20:$C$21)</f>
        <v>4.0730536295438047E-2</v>
      </c>
      <c r="Z408" s="17">
        <f t="shared" ca="1" si="423"/>
        <v>733.13272228866492</v>
      </c>
      <c r="AA408" s="70">
        <f ca="1">Z408/OFFSET(Z408,'Parameters &amp; Main Results'!$B$38,0)</f>
        <v>5.7859008758031978</v>
      </c>
      <c r="AB408" s="70">
        <f ca="1">SUMPRODUCT(Z408:OFFSET(Z408,'Parameters &amp; Main Results'!$B$38-1,0), 'Cash Flow Assist'!$P$11:OFFSET('Cash Flow Assist'!$P$11,'Parameters &amp; Main Results'!$B$38-1,0)  )/OFFSET(Z408,'Parameters &amp; Main Results'!$B$38,0)</f>
        <v>1555.9456292589518</v>
      </c>
      <c r="AC408" s="70">
        <f ca="1">SUMPRODUCT(Z408:OFFSET(Z408,'Parameters &amp; Main Results'!$B$38-1,0),'Parameters &amp; Main Results'!$B$42:OFFSET('Parameters &amp; Main Results'!$B$42,'Parameters &amp; Main Results'!$B$38-1,0)   )/OFFSET(Z408,'Parameters &amp; Main Results'!$B$38,0)</f>
        <v>0</v>
      </c>
      <c r="AD408" s="155">
        <f t="shared" si="4"/>
        <v>-0.1661230610741421</v>
      </c>
      <c r="AE408" s="252">
        <f t="shared" ca="1" si="433"/>
        <v>836.53150000000005</v>
      </c>
      <c r="AF408" s="253">
        <f t="shared" ca="1" si="435"/>
        <v>-0.12197878980050371</v>
      </c>
      <c r="AG408" s="258">
        <f t="shared" ca="1" si="436"/>
        <v>0</v>
      </c>
      <c r="AH408" s="227" t="str">
        <f ca="1">IF(SUM(AG408:OFFSET(AG408,(-HoldAggressiveTime-1),0,,))=0,"Defensive","Aggressive")</f>
        <v>Defensive</v>
      </c>
    </row>
    <row r="409" spans="1:34" ht="15" x14ac:dyDescent="0.2">
      <c r="A409">
        <f t="shared" si="15"/>
        <v>8</v>
      </c>
      <c r="B409">
        <f t="shared" si="16"/>
        <v>1904</v>
      </c>
      <c r="C409" s="70">
        <f t="shared" si="1"/>
        <v>1904.5833333333028</v>
      </c>
      <c r="D409" s="149">
        <f t="shared" si="383"/>
        <v>1735</v>
      </c>
      <c r="E409" s="151">
        <v>8.18251405</v>
      </c>
      <c r="F409" s="152">
        <v>762.06010000000003</v>
      </c>
      <c r="G409" s="152">
        <v>408.86900000000003</v>
      </c>
      <c r="H409" s="152">
        <v>557.13465671999995</v>
      </c>
      <c r="I409" s="152">
        <v>762.06010000000003</v>
      </c>
      <c r="J409" s="152">
        <v>8.18251405</v>
      </c>
      <c r="K409" s="152">
        <v>8.18251405</v>
      </c>
      <c r="L409" s="152">
        <v>20.67</v>
      </c>
      <c r="M409" s="153">
        <v>17.02568509</v>
      </c>
      <c r="N409" s="17">
        <f t="shared" ref="N409:T409" si="443">F409/F408/$E409*$E408-1</f>
        <v>2.5470258899445097E-2</v>
      </c>
      <c r="O409" s="17">
        <f t="shared" si="443"/>
        <v>-1.6580633879139883E-2</v>
      </c>
      <c r="P409" s="17">
        <f t="shared" si="443"/>
        <v>-8.0517464062285216E-3</v>
      </c>
      <c r="Q409" s="17">
        <f t="shared" si="443"/>
        <v>2.5470258899445097E-2</v>
      </c>
      <c r="R409" s="17">
        <f t="shared" si="443"/>
        <v>0</v>
      </c>
      <c r="S409" s="17">
        <f t="shared" si="443"/>
        <v>0</v>
      </c>
      <c r="T409" s="17">
        <f t="shared" si="443"/>
        <v>-1.1626364393471533E-2</v>
      </c>
      <c r="U409" s="240">
        <v>0</v>
      </c>
      <c r="V409" s="240">
        <v>0</v>
      </c>
      <c r="W409" s="223">
        <f t="shared" ca="1" si="438"/>
        <v>1.5163582512415601E-2</v>
      </c>
      <c r="X409" s="223">
        <f>MMULT(N409:T409,'Parameters &amp; Main Results'!$B$12:$B$18)-'Parameters &amp; Main Results'!$B$22/12+MMULT(U409:V409,'Parameters &amp; Main Results'!$B$20:$B$21)</f>
        <v>1.5163582512415601E-2</v>
      </c>
      <c r="Y409" s="223">
        <f>MMULT(N409:T409,'Parameters &amp; Main Results'!$C$12:$C$18)-'Parameters &amp; Main Results'!$C$22/12+MMULT(U409:V409,'Parameters &amp; Main Results'!$C$20:$C$21)</f>
        <v>2.1223502954919937E-2</v>
      </c>
      <c r="Z409" s="17">
        <f t="shared" ca="1" si="423"/>
        <v>709.02046871736638</v>
      </c>
      <c r="AA409" s="70">
        <f ca="1">Z409/OFFSET(Z409,'Parameters &amp; Main Results'!$B$38,0)</f>
        <v>5.9456476201023563</v>
      </c>
      <c r="AB409" s="70">
        <f ca="1">SUMPRODUCT(Z409:OFFSET(Z409,'Parameters &amp; Main Results'!$B$38-1,0), 'Cash Flow Assist'!$P$11:OFFSET('Cash Flow Assist'!$P$11,'Parameters &amp; Main Results'!$B$38-1,0)  )/OFFSET(Z409,'Parameters &amp; Main Results'!$B$38,0)</f>
        <v>1648.1947607853547</v>
      </c>
      <c r="AC409" s="70">
        <f ca="1">SUMPRODUCT(Z409:OFFSET(Z409,'Parameters &amp; Main Results'!$B$38-1,0),'Parameters &amp; Main Results'!$B$42:OFFSET('Parameters &amp; Main Results'!$B$42,'Parameters &amp; Main Results'!$B$38-1,0)   )/OFFSET(Z409,'Parameters &amp; Main Results'!$B$38,0)</f>
        <v>0</v>
      </c>
      <c r="AD409" s="155">
        <f t="shared" si="4"/>
        <v>-0.14488399954942377</v>
      </c>
      <c r="AE409" s="252">
        <f t="shared" ca="1" si="433"/>
        <v>834.04759999999999</v>
      </c>
      <c r="AF409" s="253">
        <f t="shared" ca="1" si="435"/>
        <v>-8.631102109759678E-2</v>
      </c>
      <c r="AG409" s="258">
        <f t="shared" ca="1" si="436"/>
        <v>0</v>
      </c>
      <c r="AH409" s="227" t="str">
        <f ca="1">IF(SUM(AG409:OFFSET(AG409,(-HoldAggressiveTime-1),0,,))=0,"Defensive","Aggressive")</f>
        <v>Defensive</v>
      </c>
    </row>
    <row r="410" spans="1:34" ht="15" x14ac:dyDescent="0.2">
      <c r="A410">
        <f t="shared" si="15"/>
        <v>9</v>
      </c>
      <c r="B410">
        <f t="shared" si="16"/>
        <v>1904</v>
      </c>
      <c r="C410" s="70">
        <f t="shared" si="1"/>
        <v>1904.666666666636</v>
      </c>
      <c r="D410" s="149">
        <f t="shared" si="383"/>
        <v>1766</v>
      </c>
      <c r="E410" s="151">
        <v>8.2776793400000006</v>
      </c>
      <c r="F410" s="152">
        <v>798.41949999999997</v>
      </c>
      <c r="G410" s="152">
        <v>411.06459999999998</v>
      </c>
      <c r="H410" s="152">
        <v>559.14962705999994</v>
      </c>
      <c r="I410" s="152">
        <v>798.41949999999997</v>
      </c>
      <c r="J410" s="152">
        <v>8.2776793400000006</v>
      </c>
      <c r="K410" s="152">
        <v>8.2776793400000006</v>
      </c>
      <c r="L410" s="152">
        <v>20.67</v>
      </c>
      <c r="M410" s="153">
        <v>16.74260005</v>
      </c>
      <c r="N410" s="17">
        <f t="shared" ref="N410:T410" si="444">F410/F409/$E410*$E409-1</f>
        <v>3.5666843911404733E-2</v>
      </c>
      <c r="O410" s="17">
        <f t="shared" si="444"/>
        <v>-6.1884156634450793E-3</v>
      </c>
      <c r="P410" s="17">
        <f t="shared" si="444"/>
        <v>-7.9215274618656961E-3</v>
      </c>
      <c r="Q410" s="17">
        <f t="shared" si="444"/>
        <v>3.5666843911404733E-2</v>
      </c>
      <c r="R410" s="17">
        <f t="shared" si="444"/>
        <v>0</v>
      </c>
      <c r="S410" s="17">
        <f t="shared" si="444"/>
        <v>0</v>
      </c>
      <c r="T410" s="17">
        <f t="shared" si="444"/>
        <v>-1.1496614702158903E-2</v>
      </c>
      <c r="U410" s="240">
        <v>0</v>
      </c>
      <c r="V410" s="240">
        <v>0</v>
      </c>
      <c r="W410" s="223">
        <f t="shared" ca="1" si="438"/>
        <v>2.4895952399089923E-2</v>
      </c>
      <c r="X410" s="223">
        <f>MMULT(N410:T410,'Parameters &amp; Main Results'!$B$12:$B$18)-'Parameters &amp; Main Results'!$B$22/12+MMULT(U410:V410,'Parameters &amp; Main Results'!$B$20:$B$21)</f>
        <v>2.4895952399089923E-2</v>
      </c>
      <c r="Y410" s="223">
        <f>MMULT(N410:T410,'Parameters &amp; Main Results'!$C$12:$C$18)-'Parameters &amp; Main Results'!$C$22/12+MMULT(U410:V410,'Parameters &amp; Main Results'!$C$20:$C$21)</f>
        <v>3.1439651287253081E-2</v>
      </c>
      <c r="Z410" s="17">
        <f t="shared" ca="1" si="423"/>
        <v>698.42977125186121</v>
      </c>
      <c r="AA410" s="70">
        <f ca="1">Z410/OFFSET(Z410,'Parameters &amp; Main Results'!$B$38,0)</f>
        <v>5.9425630859168557</v>
      </c>
      <c r="AB410" s="70">
        <f ca="1">SUMPRODUCT(Z410:OFFSET(Z410,'Parameters &amp; Main Results'!$B$38-1,0), 'Cash Flow Assist'!$P$11:OFFSET('Cash Flow Assist'!$P$11,'Parameters &amp; Main Results'!$B$38-1,0)  )/OFFSET(Z410,'Parameters &amp; Main Results'!$B$38,0)</f>
        <v>1667.301230842251</v>
      </c>
      <c r="AC410" s="70">
        <f ca="1">SUMPRODUCT(Z410:OFFSET(Z410,'Parameters &amp; Main Results'!$B$38-1,0),'Parameters &amp; Main Results'!$B$42:OFFSET('Parameters &amp; Main Results'!$B$42,'Parameters &amp; Main Results'!$B$38-1,0)   )/OFFSET(Z410,'Parameters &amp; Main Results'!$B$38,0)</f>
        <v>0</v>
      </c>
      <c r="AD410" s="155">
        <f t="shared" si="4"/>
        <v>-0.11438471063520839</v>
      </c>
      <c r="AE410" s="252">
        <f t="shared" ca="1" si="433"/>
        <v>855.39940000000001</v>
      </c>
      <c r="AF410" s="253">
        <f t="shared" ca="1" si="435"/>
        <v>-6.6612041112023276E-2</v>
      </c>
      <c r="AG410" s="258">
        <f t="shared" ca="1" si="436"/>
        <v>0</v>
      </c>
      <c r="AH410" s="227" t="str">
        <f ca="1">IF(SUM(AG410:OFFSET(AG410,(-HoldAggressiveTime-1),0,,))=0,"Defensive","Aggressive")</f>
        <v>Defensive</v>
      </c>
    </row>
    <row r="411" spans="1:34" ht="15" x14ac:dyDescent="0.2">
      <c r="A411">
        <f t="shared" si="15"/>
        <v>10</v>
      </c>
      <c r="B411">
        <f t="shared" si="16"/>
        <v>1904</v>
      </c>
      <c r="C411" s="70">
        <f t="shared" si="1"/>
        <v>1904.7499999999693</v>
      </c>
      <c r="D411" s="149">
        <f t="shared" si="383"/>
        <v>1796</v>
      </c>
      <c r="E411" s="151">
        <v>8.2776793400000006</v>
      </c>
      <c r="F411" s="152">
        <v>847.98429999999996</v>
      </c>
      <c r="G411" s="152">
        <v>412.1037</v>
      </c>
      <c r="H411" s="152">
        <v>561.17188487999999</v>
      </c>
      <c r="I411" s="152">
        <v>847.98429999999996</v>
      </c>
      <c r="J411" s="152">
        <v>8.2776793400000006</v>
      </c>
      <c r="K411" s="152">
        <v>8.2776793400000006</v>
      </c>
      <c r="L411" s="152">
        <v>20.67</v>
      </c>
      <c r="M411" s="153">
        <v>17.633197370000001</v>
      </c>
      <c r="N411" s="17">
        <f t="shared" ref="N411:T411" si="445">F411/F410/$E411*$E410-1</f>
        <v>6.2078644121292159E-2</v>
      </c>
      <c r="O411" s="17">
        <f t="shared" si="445"/>
        <v>2.5278265265362698E-3</v>
      </c>
      <c r="P411" s="17">
        <f t="shared" si="445"/>
        <v>3.6166666704815498E-3</v>
      </c>
      <c r="Q411" s="17">
        <f t="shared" si="445"/>
        <v>6.2078644121292159E-2</v>
      </c>
      <c r="R411" s="17">
        <f t="shared" si="445"/>
        <v>0</v>
      </c>
      <c r="S411" s="17">
        <f t="shared" si="445"/>
        <v>0</v>
      </c>
      <c r="T411" s="17">
        <f t="shared" si="445"/>
        <v>0</v>
      </c>
      <c r="U411" s="240">
        <v>0</v>
      </c>
      <c r="V411" s="240">
        <v>0</v>
      </c>
      <c r="W411" s="223">
        <f t="shared" ca="1" si="438"/>
        <v>4.7022881729609702E-2</v>
      </c>
      <c r="X411" s="223">
        <f>MMULT(N411:T411,'Parameters &amp; Main Results'!$B$12:$B$18)-'Parameters &amp; Main Results'!$B$22/12+MMULT(U411:V411,'Parameters &amp; Main Results'!$B$20:$B$21)</f>
        <v>4.7022881729609702E-2</v>
      </c>
      <c r="Y411" s="223">
        <f>MMULT(N411:T411,'Parameters &amp; Main Results'!$C$12:$C$18)-'Parameters &amp; Main Results'!$C$22/12+MMULT(U411:V411,'Parameters &amp; Main Results'!$C$20:$C$21)</f>
        <v>5.6081895695149903E-2</v>
      </c>
      <c r="Z411" s="17">
        <f t="shared" ca="1" si="423"/>
        <v>681.46407410134429</v>
      </c>
      <c r="AA411" s="70">
        <f ca="1">Z411/OFFSET(Z411,'Parameters &amp; Main Results'!$B$38,0)</f>
        <v>5.9096130317485818</v>
      </c>
      <c r="AB411" s="70">
        <f ca="1">SUMPRODUCT(Z411:OFFSET(Z411,'Parameters &amp; Main Results'!$B$38-1,0), 'Cash Flow Assist'!$P$11:OFFSET('Cash Flow Assist'!$P$11,'Parameters &amp; Main Results'!$B$38-1,0)  )/OFFSET(Z411,'Parameters &amp; Main Results'!$B$38,0)</f>
        <v>1694.297823876296</v>
      </c>
      <c r="AC411" s="70">
        <f ca="1">SUMPRODUCT(Z411:OFFSET(Z411,'Parameters &amp; Main Results'!$B$38-1,0),'Parameters &amp; Main Results'!$B$42:OFFSET('Parameters &amp; Main Results'!$B$42,'Parameters &amp; Main Results'!$B$38-1,0)   )/OFFSET(Z411,'Parameters &amp; Main Results'!$B$38,0)</f>
        <v>0</v>
      </c>
      <c r="AD411" s="155">
        <f t="shared" si="4"/>
        <v>-5.9406914258356314E-2</v>
      </c>
      <c r="AE411" s="252">
        <f t="shared" ca="1" si="433"/>
        <v>880.81629999999996</v>
      </c>
      <c r="AF411" s="253">
        <f t="shared" ca="1" si="435"/>
        <v>-3.72745145610952E-2</v>
      </c>
      <c r="AG411" s="258">
        <f t="shared" ca="1" si="436"/>
        <v>0</v>
      </c>
      <c r="AH411" s="227" t="str">
        <f ca="1">IF(SUM(AG411:OFFSET(AG411,(-HoldAggressiveTime-1),0,,))=0,"Defensive","Aggressive")</f>
        <v>Defensive</v>
      </c>
    </row>
    <row r="412" spans="1:34" ht="15" x14ac:dyDescent="0.2">
      <c r="A412">
        <f t="shared" si="15"/>
        <v>11</v>
      </c>
      <c r="B412">
        <f t="shared" si="16"/>
        <v>1904</v>
      </c>
      <c r="C412" s="70">
        <f t="shared" si="1"/>
        <v>1904.8333333333026</v>
      </c>
      <c r="D412" s="149">
        <f t="shared" si="383"/>
        <v>1827</v>
      </c>
      <c r="E412" s="151">
        <v>8.4679289299999994</v>
      </c>
      <c r="F412" s="152">
        <v>896.60630000000003</v>
      </c>
      <c r="G412" s="152">
        <v>410.04399999999998</v>
      </c>
      <c r="H412" s="152">
        <v>563.20145652999997</v>
      </c>
      <c r="I412" s="152">
        <v>896.60630000000003</v>
      </c>
      <c r="J412" s="152">
        <v>8.4679289299999994</v>
      </c>
      <c r="K412" s="152">
        <v>8.4679289299999994</v>
      </c>
      <c r="L412" s="152">
        <v>20.67</v>
      </c>
      <c r="M412" s="153">
        <v>18.07620022</v>
      </c>
      <c r="N412" s="17">
        <f t="shared" ref="N412:T412" si="446">F412/F411/$E412*$E411-1</f>
        <v>3.3583026802032734E-2</v>
      </c>
      <c r="O412" s="17">
        <f t="shared" si="446"/>
        <v>-2.7352797584524913E-2</v>
      </c>
      <c r="P412" s="17">
        <f t="shared" si="446"/>
        <v>-1.8931663737797533E-2</v>
      </c>
      <c r="Q412" s="17">
        <f t="shared" si="446"/>
        <v>3.3583026802032734E-2</v>
      </c>
      <c r="R412" s="17">
        <f t="shared" si="446"/>
        <v>0</v>
      </c>
      <c r="S412" s="17">
        <f t="shared" si="446"/>
        <v>0</v>
      </c>
      <c r="T412" s="17">
        <f t="shared" si="446"/>
        <v>-2.2467074484527894E-2</v>
      </c>
      <c r="U412" s="240">
        <v>0</v>
      </c>
      <c r="V412" s="240">
        <v>0</v>
      </c>
      <c r="W412" s="223">
        <f t="shared" ca="1" si="438"/>
        <v>1.8551690193726506E-2</v>
      </c>
      <c r="X412" s="223">
        <f>MMULT(N412:T412,'Parameters &amp; Main Results'!$B$12:$B$18)-'Parameters &amp; Main Results'!$B$22/12+MMULT(U412:V412,'Parameters &amp; Main Results'!$B$20:$B$21)</f>
        <v>1.8551690193726506E-2</v>
      </c>
      <c r="Y412" s="223">
        <f>MMULT(N412:T412,'Parameters &amp; Main Results'!$C$12:$C$18)-'Parameters &amp; Main Results'!$C$22/12+MMULT(U412:V412,'Parameters &amp; Main Results'!$C$20:$C$21)</f>
        <v>2.7447777696710304E-2</v>
      </c>
      <c r="Z412" s="17">
        <f t="shared" ca="1" si="423"/>
        <v>650.85881693016358</v>
      </c>
      <c r="AA412" s="70">
        <f ca="1">Z412/OFFSET(Z412,'Parameters &amp; Main Results'!$B$38,0)</f>
        <v>5.8163068922436842</v>
      </c>
      <c r="AB412" s="70">
        <f ca="1">SUMPRODUCT(Z412:OFFSET(Z412,'Parameters &amp; Main Results'!$B$38-1,0), 'Cash Flow Assist'!$P$11:OFFSET('Cash Flow Assist'!$P$11,'Parameters &amp; Main Results'!$B$38-1,0)  )/OFFSET(Z412,'Parameters &amp; Main Results'!$B$38,0)</f>
        <v>1740.900307491949</v>
      </c>
      <c r="AC412" s="70">
        <f ca="1">SUMPRODUCT(Z412:OFFSET(Z412,'Parameters &amp; Main Results'!$B$38-1,0),'Parameters &amp; Main Results'!$B$42:OFFSET('Parameters &amp; Main Results'!$B$42,'Parameters &amp; Main Results'!$B$38-1,0)   )/OFFSET(Z412,'Parameters &amp; Main Results'!$B$38,0)</f>
        <v>0</v>
      </c>
      <c r="AD412" s="155">
        <f t="shared" si="4"/>
        <v>-2.7818951450088059E-2</v>
      </c>
      <c r="AE412" s="252">
        <f t="shared" ca="1" si="433"/>
        <v>885.38599999999997</v>
      </c>
      <c r="AF412" s="253">
        <f t="shared" ca="1" si="435"/>
        <v>1.2672777748914107E-2</v>
      </c>
      <c r="AG412" s="258">
        <f t="shared" ca="1" si="436"/>
        <v>0</v>
      </c>
      <c r="AH412" s="227" t="str">
        <f ca="1">IF(SUM(AG412:OFFSET(AG412,(-HoldAggressiveTime-1),0,,))=0,"Defensive","Aggressive")</f>
        <v>Defensive</v>
      </c>
    </row>
    <row r="413" spans="1:34" ht="15" x14ac:dyDescent="0.2">
      <c r="A413">
        <f t="shared" si="15"/>
        <v>12</v>
      </c>
      <c r="B413">
        <f t="shared" si="16"/>
        <v>1904</v>
      </c>
      <c r="C413" s="70">
        <f t="shared" si="1"/>
        <v>1904.9166666666358</v>
      </c>
      <c r="D413" s="149">
        <f t="shared" si="383"/>
        <v>1858</v>
      </c>
      <c r="E413" s="151">
        <v>8.4679289299999994</v>
      </c>
      <c r="F413" s="152">
        <v>908.07929999999999</v>
      </c>
      <c r="G413" s="152">
        <v>411.27620000000002</v>
      </c>
      <c r="H413" s="152">
        <v>565.23836845999995</v>
      </c>
      <c r="I413" s="152">
        <v>908.07929999999999</v>
      </c>
      <c r="J413" s="152">
        <v>8.4679289299999994</v>
      </c>
      <c r="K413" s="152">
        <v>8.4679289299999994</v>
      </c>
      <c r="L413" s="152">
        <v>20.67</v>
      </c>
      <c r="M413" s="153">
        <v>18.15967912</v>
      </c>
      <c r="N413" s="17">
        <f t="shared" ref="N413:T413" si="447">F413/F412/$E413*$E412-1</f>
        <v>1.2796028758664812E-2</v>
      </c>
      <c r="O413" s="17">
        <f t="shared" si="447"/>
        <v>3.0050433612003324E-3</v>
      </c>
      <c r="P413" s="17">
        <f t="shared" si="447"/>
        <v>3.6166666587651441E-3</v>
      </c>
      <c r="Q413" s="17">
        <f t="shared" si="447"/>
        <v>1.2796028758664812E-2</v>
      </c>
      <c r="R413" s="17">
        <f t="shared" si="447"/>
        <v>0</v>
      </c>
      <c r="S413" s="17">
        <f t="shared" si="447"/>
        <v>0</v>
      </c>
      <c r="T413" s="17">
        <f t="shared" si="447"/>
        <v>0</v>
      </c>
      <c r="U413" s="240">
        <v>0</v>
      </c>
      <c r="V413" s="240">
        <v>0</v>
      </c>
      <c r="W413" s="223">
        <f t="shared" ca="1" si="438"/>
        <v>1.0156363574572008E-2</v>
      </c>
      <c r="X413" s="223">
        <f>MMULT(N413:T413,'Parameters &amp; Main Results'!$B$12:$B$18)-'Parameters &amp; Main Results'!$B$22/12+MMULT(U413:V413,'Parameters &amp; Main Results'!$B$20:$B$21)</f>
        <v>1.0156363574572008E-2</v>
      </c>
      <c r="Y413" s="223">
        <f>MMULT(N413:T413,'Parameters &amp; Main Results'!$C$12:$C$18)-'Parameters &amp; Main Results'!$C$22/12+MMULT(U413:V413,'Parameters &amp; Main Results'!$C$20:$C$21)</f>
        <v>1.1775263552251697E-2</v>
      </c>
      <c r="Z413" s="17">
        <f t="shared" ca="1" si="423"/>
        <v>639.00420881572688</v>
      </c>
      <c r="AA413" s="70">
        <f ca="1">Z413/OFFSET(Z413,'Parameters &amp; Main Results'!$B$38,0)</f>
        <v>5.7347713667673794</v>
      </c>
      <c r="AB413" s="70">
        <f ca="1">SUMPRODUCT(Z413:OFFSET(Z413,'Parameters &amp; Main Results'!$B$38-1,0), 'Cash Flow Assist'!$P$11:OFFSET('Cash Flow Assist'!$P$11,'Parameters &amp; Main Results'!$B$38-1,0)  )/OFFSET(Z413,'Parameters &amp; Main Results'!$B$38,0)</f>
        <v>1743.5026149435266</v>
      </c>
      <c r="AC413" s="70">
        <f ca="1">SUMPRODUCT(Z413:OFFSET(Z413,'Parameters &amp; Main Results'!$B$38-1,0),'Parameters &amp; Main Results'!$B$42:OFFSET('Parameters &amp; Main Results'!$B$42,'Parameters &amp; Main Results'!$B$38-1,0)   )/OFFSET(Z413,'Parameters &amp; Main Results'!$B$38,0)</f>
        <v>0</v>
      </c>
      <c r="AD413" s="155">
        <f t="shared" si="4"/>
        <v>-1.5378894794214504E-2</v>
      </c>
      <c r="AE413" s="252">
        <f t="shared" ca="1" si="433"/>
        <v>859.94619999999998</v>
      </c>
      <c r="AF413" s="253">
        <f t="shared" ca="1" si="435"/>
        <v>5.5972222448334573E-2</v>
      </c>
      <c r="AG413" s="258">
        <f t="shared" ca="1" si="436"/>
        <v>0</v>
      </c>
      <c r="AH413" s="227" t="str">
        <f ca="1">IF(SUM(AG413:OFFSET(AG413,(-HoldAggressiveTime-1),0,,))=0,"Defensive","Aggressive")</f>
        <v>Defensive</v>
      </c>
    </row>
    <row r="414" spans="1:34" ht="15" x14ac:dyDescent="0.2">
      <c r="A414">
        <f t="shared" si="15"/>
        <v>1</v>
      </c>
      <c r="B414">
        <f t="shared" si="16"/>
        <v>1905</v>
      </c>
      <c r="C414" s="70">
        <f t="shared" si="1"/>
        <v>1904.9999999999691</v>
      </c>
      <c r="D414" s="149">
        <f t="shared" si="383"/>
        <v>1886</v>
      </c>
      <c r="E414" s="151">
        <v>8.4679289299999994</v>
      </c>
      <c r="F414" s="152">
        <v>930.63699999999994</v>
      </c>
      <c r="G414" s="152">
        <v>412.51179999999999</v>
      </c>
      <c r="H414" s="152">
        <v>567.20257178999998</v>
      </c>
      <c r="I414" s="152">
        <v>930.63699999999994</v>
      </c>
      <c r="J414" s="152">
        <v>8.4679289299999994</v>
      </c>
      <c r="K414" s="152">
        <v>8.4679289299999994</v>
      </c>
      <c r="L414" s="152">
        <v>20.67</v>
      </c>
      <c r="M414" s="153">
        <v>18.45985203</v>
      </c>
      <c r="N414" s="17">
        <f t="shared" ref="N414:T414" si="448">F414/F413/$E414*$E413-1</f>
        <v>2.4841112444695002E-2</v>
      </c>
      <c r="O414" s="17">
        <f t="shared" si="448"/>
        <v>3.0043070812266759E-3</v>
      </c>
      <c r="P414" s="17">
        <f t="shared" si="448"/>
        <v>3.4749999992951253E-3</v>
      </c>
      <c r="Q414" s="17">
        <f t="shared" si="448"/>
        <v>2.4841112444695002E-2</v>
      </c>
      <c r="R414" s="17">
        <f t="shared" si="448"/>
        <v>0</v>
      </c>
      <c r="S414" s="17">
        <f t="shared" si="448"/>
        <v>0</v>
      </c>
      <c r="T414" s="17">
        <f t="shared" si="448"/>
        <v>0</v>
      </c>
      <c r="U414" s="240">
        <v>0</v>
      </c>
      <c r="V414" s="240">
        <v>0</v>
      </c>
      <c r="W414" s="223">
        <f t="shared" ca="1" si="438"/>
        <v>1.919002908309992E-2</v>
      </c>
      <c r="X414" s="223">
        <f>MMULT(N414:T414,'Parameters &amp; Main Results'!$B$12:$B$18)-'Parameters &amp; Main Results'!$B$22/12+MMULT(U414:V414,'Parameters &amp; Main Results'!$B$20:$B$21)</f>
        <v>1.919002908309992E-2</v>
      </c>
      <c r="Y414" s="223">
        <f>MMULT(N414:T414,'Parameters &amp; Main Results'!$C$12:$C$18)-'Parameters &amp; Main Results'!$C$22/12+MMULT(U414:V414,'Parameters &amp; Main Results'!$C$20:$C$21)</f>
        <v>2.2615765241681504E-2</v>
      </c>
      <c r="Z414" s="17">
        <f t="shared" ca="1" si="423"/>
        <v>632.57950140958962</v>
      </c>
      <c r="AA414" s="70">
        <f ca="1">Z414/OFFSET(Z414,'Parameters &amp; Main Results'!$B$38,0)</f>
        <v>5.9175508105412407</v>
      </c>
      <c r="AB414" s="70">
        <f ca="1">SUMPRODUCT(Z414:OFFSET(Z414,'Parameters &amp; Main Results'!$B$38-1,0), 'Cash Flow Assist'!$P$11:OFFSET('Cash Flow Assist'!$P$11,'Parameters &amp; Main Results'!$B$38-1,0)  )/OFFSET(Z414,'Parameters &amp; Main Results'!$B$38,0)</f>
        <v>1812.4085044441479</v>
      </c>
      <c r="AC414" s="70">
        <f ca="1">SUMPRODUCT(Z414:OFFSET(Z414,'Parameters &amp; Main Results'!$B$38-1,0),'Parameters &amp; Main Results'!$B$42:OFFSET('Parameters &amp; Main Results'!$B$42,'Parameters &amp; Main Results'!$B$38-1,0)   )/OFFSET(Z414,'Parameters &amp; Main Results'!$B$38,0)</f>
        <v>0</v>
      </c>
      <c r="AD414" s="155">
        <f t="shared" si="4"/>
        <v>0</v>
      </c>
      <c r="AE414" s="252">
        <f t="shared" ca="1" si="433"/>
        <v>829.36850000000004</v>
      </c>
      <c r="AF414" s="253">
        <f t="shared" ca="1" si="435"/>
        <v>0.12210314233058031</v>
      </c>
      <c r="AG414" s="258">
        <f t="shared" ca="1" si="436"/>
        <v>0</v>
      </c>
      <c r="AH414" s="227" t="str">
        <f ca="1">IF(SUM(AG414:OFFSET(AG414,(-HoldAggressiveTime-1),0,,))=0,"Defensive","Aggressive")</f>
        <v>Defensive</v>
      </c>
    </row>
    <row r="415" spans="1:34" ht="15" x14ac:dyDescent="0.2">
      <c r="A415">
        <f t="shared" si="15"/>
        <v>2</v>
      </c>
      <c r="B415">
        <f t="shared" si="16"/>
        <v>1905</v>
      </c>
      <c r="C415" s="70">
        <f t="shared" si="1"/>
        <v>1905.0833333333023</v>
      </c>
      <c r="D415" s="149">
        <f t="shared" si="383"/>
        <v>1917</v>
      </c>
      <c r="E415" s="151">
        <v>8.4679289299999994</v>
      </c>
      <c r="F415" s="152">
        <v>974.30050000000006</v>
      </c>
      <c r="G415" s="152">
        <v>413.56139999999999</v>
      </c>
      <c r="H415" s="152">
        <v>569.17360072999998</v>
      </c>
      <c r="I415" s="152">
        <v>974.30050000000006</v>
      </c>
      <c r="J415" s="152">
        <v>8.4679289299999994</v>
      </c>
      <c r="K415" s="152">
        <v>8.4679289299999994</v>
      </c>
      <c r="L415" s="152">
        <v>20.67</v>
      </c>
      <c r="M415" s="153">
        <v>19.168996379999999</v>
      </c>
      <c r="N415" s="17">
        <f t="shared" ref="N415:T415" si="449">F415/F414/$E415*$E414-1</f>
        <v>4.6917863785772562E-2</v>
      </c>
      <c r="O415" s="17">
        <f t="shared" si="449"/>
        <v>2.5444120628792533E-3</v>
      </c>
      <c r="P415" s="17">
        <f t="shared" si="449"/>
        <v>3.4750000053416219E-3</v>
      </c>
      <c r="Q415" s="17">
        <f t="shared" si="449"/>
        <v>4.6917863785772562E-2</v>
      </c>
      <c r="R415" s="17">
        <f t="shared" si="449"/>
        <v>0</v>
      </c>
      <c r="S415" s="17">
        <f t="shared" si="449"/>
        <v>0</v>
      </c>
      <c r="T415" s="17">
        <f t="shared" si="449"/>
        <v>0</v>
      </c>
      <c r="U415" s="240">
        <v>0</v>
      </c>
      <c r="V415" s="240">
        <v>0</v>
      </c>
      <c r="W415" s="223">
        <f t="shared" ca="1" si="438"/>
        <v>3.5655613585238603E-2</v>
      </c>
      <c r="X415" s="223">
        <f>MMULT(N415:T415,'Parameters &amp; Main Results'!$B$12:$B$18)-'Parameters &amp; Main Results'!$B$22/12+MMULT(U415:V415,'Parameters &amp; Main Results'!$B$20:$B$21)</f>
        <v>3.5655613585238603E-2</v>
      </c>
      <c r="Y415" s="223">
        <f>MMULT(N415:T415,'Parameters &amp; Main Results'!$C$12:$C$18)-'Parameters &amp; Main Results'!$C$22/12+MMULT(U415:V415,'Parameters &amp; Main Results'!$C$20:$C$21)</f>
        <v>4.2438851946816562E-2</v>
      </c>
      <c r="Z415" s="17">
        <f t="shared" ca="1" si="423"/>
        <v>620.66884816237939</v>
      </c>
      <c r="AA415" s="70">
        <f ca="1">Z415/OFFSET(Z415,'Parameters &amp; Main Results'!$B$38,0)</f>
        <v>5.9212253572967217</v>
      </c>
      <c r="AB415" s="70">
        <f ca="1">SUMPRODUCT(Z415:OFFSET(Z415,'Parameters &amp; Main Results'!$B$38-1,0), 'Cash Flow Assist'!$P$11:OFFSET('Cash Flow Assist'!$P$11,'Parameters &amp; Main Results'!$B$38-1,0)  )/OFFSET(Z415,'Parameters &amp; Main Results'!$B$38,0)</f>
        <v>1843.3206708255789</v>
      </c>
      <c r="AC415" s="70">
        <f ca="1">SUMPRODUCT(Z415:OFFSET(Z415,'Parameters &amp; Main Results'!$B$38-1,0),'Parameters &amp; Main Results'!$B$42:OFFSET('Parameters &amp; Main Results'!$B$42,'Parameters &amp; Main Results'!$B$38-1,0)   )/OFFSET(Z415,'Parameters &amp; Main Results'!$B$38,0)</f>
        <v>0</v>
      </c>
      <c r="AD415" s="155">
        <f t="shared" si="4"/>
        <v>0</v>
      </c>
      <c r="AE415" s="252">
        <f t="shared" ca="1" si="433"/>
        <v>812.8374</v>
      </c>
      <c r="AF415" s="253">
        <f t="shared" ca="1" si="435"/>
        <v>0.19864132728144651</v>
      </c>
      <c r="AG415" s="258">
        <f t="shared" ca="1" si="436"/>
        <v>0</v>
      </c>
      <c r="AH415" s="227" t="str">
        <f ca="1">IF(SUM(AG415:OFFSET(AG415,(-HoldAggressiveTime-1),0,,))=0,"Defensive","Aggressive")</f>
        <v>Defensive</v>
      </c>
    </row>
    <row r="416" spans="1:34" ht="15" x14ac:dyDescent="0.2">
      <c r="A416">
        <f t="shared" si="15"/>
        <v>3</v>
      </c>
      <c r="B416">
        <f t="shared" si="16"/>
        <v>1905</v>
      </c>
      <c r="C416" s="70">
        <f t="shared" si="1"/>
        <v>1905.1666666666356</v>
      </c>
      <c r="D416" s="149">
        <f t="shared" si="383"/>
        <v>1947</v>
      </c>
      <c r="E416" s="151">
        <v>8.3728446299999995</v>
      </c>
      <c r="F416" s="152">
        <v>1004.7935</v>
      </c>
      <c r="G416" s="152">
        <v>420.92540000000002</v>
      </c>
      <c r="H416" s="152">
        <v>571.15147898999999</v>
      </c>
      <c r="I416" s="152">
        <v>1004.7935</v>
      </c>
      <c r="J416" s="152">
        <v>8.3728446299999995</v>
      </c>
      <c r="K416" s="152">
        <v>8.3728446299999995</v>
      </c>
      <c r="L416" s="152">
        <v>20.67</v>
      </c>
      <c r="M416" s="153">
        <v>19.83150607</v>
      </c>
      <c r="N416" s="17">
        <f t="shared" ref="N416:T416" si="450">F416/F415/$E416*$E415-1</f>
        <v>4.300901843526006E-2</v>
      </c>
      <c r="O416" s="17">
        <f t="shared" si="450"/>
        <v>2.93647890790254E-2</v>
      </c>
      <c r="P416" s="17">
        <f t="shared" si="450"/>
        <v>1.4870734917006079E-2</v>
      </c>
      <c r="Q416" s="17">
        <f t="shared" si="450"/>
        <v>4.300901843526006E-2</v>
      </c>
      <c r="R416" s="17">
        <f t="shared" si="450"/>
        <v>0</v>
      </c>
      <c r="S416" s="17">
        <f t="shared" si="450"/>
        <v>0</v>
      </c>
      <c r="T416" s="17">
        <f t="shared" si="450"/>
        <v>1.1356271876742152E-2</v>
      </c>
      <c r="U416" s="240">
        <v>0</v>
      </c>
      <c r="V416" s="240">
        <v>0</v>
      </c>
      <c r="W416" s="223">
        <f t="shared" ca="1" si="438"/>
        <v>3.8655868569420562E-2</v>
      </c>
      <c r="X416" s="223">
        <f>MMULT(N416:T416,'Parameters &amp; Main Results'!$B$12:$B$18)-'Parameters &amp; Main Results'!$B$22/12+MMULT(U416:V416,'Parameters &amp; Main Results'!$B$20:$B$21)</f>
        <v>3.8655868569420562E-2</v>
      </c>
      <c r="Y416" s="223">
        <f>MMULT(N416:T416,'Parameters &amp; Main Results'!$C$12:$C$18)-'Parameters &amp; Main Results'!$C$22/12+MMULT(U416:V416,'Parameters &amp; Main Results'!$C$20:$C$21)</f>
        <v>4.1602928832969926E-2</v>
      </c>
      <c r="Z416" s="17">
        <f t="shared" ca="1" si="423"/>
        <v>599.30042382886757</v>
      </c>
      <c r="AA416" s="70">
        <f ca="1">Z416/OFFSET(Z416,'Parameters &amp; Main Results'!$B$38,0)</f>
        <v>5.7596533721447827</v>
      </c>
      <c r="AB416" s="70">
        <f ca="1">SUMPRODUCT(Z416:OFFSET(Z416,'Parameters &amp; Main Results'!$B$38-1,0), 'Cash Flow Assist'!$P$11:OFFSET('Cash Flow Assist'!$P$11,'Parameters &amp; Main Results'!$B$38-1,0)  )/OFFSET(Z416,'Parameters &amp; Main Results'!$B$38,0)</f>
        <v>1851.9958153132616</v>
      </c>
      <c r="AC416" s="70">
        <f ca="1">SUMPRODUCT(Z416:OFFSET(Z416,'Parameters &amp; Main Results'!$B$38-1,0),'Parameters &amp; Main Results'!$B$42:OFFSET('Parameters &amp; Main Results'!$B$42,'Parameters &amp; Main Results'!$B$38-1,0)   )/OFFSET(Z416,'Parameters &amp; Main Results'!$B$38,0)</f>
        <v>0</v>
      </c>
      <c r="AD416" s="155">
        <f t="shared" si="4"/>
        <v>0</v>
      </c>
      <c r="AE416" s="252">
        <f t="shared" ca="1" si="433"/>
        <v>856.87059999999997</v>
      </c>
      <c r="AF416" s="253">
        <f t="shared" ca="1" si="435"/>
        <v>0.17263155020139567</v>
      </c>
      <c r="AG416" s="258">
        <f t="shared" ca="1" si="436"/>
        <v>0</v>
      </c>
      <c r="AH416" s="227" t="str">
        <f ca="1">IF(SUM(AG416:OFFSET(AG416,(-HoldAggressiveTime-1),0,,))=0,"Defensive","Aggressive")</f>
        <v>Defensive</v>
      </c>
    </row>
    <row r="417" spans="1:34" ht="15" x14ac:dyDescent="0.2">
      <c r="A417">
        <f t="shared" si="15"/>
        <v>4</v>
      </c>
      <c r="B417">
        <f t="shared" si="16"/>
        <v>1905</v>
      </c>
      <c r="C417" s="70">
        <f t="shared" si="1"/>
        <v>1905.2499999999688</v>
      </c>
      <c r="D417" s="149">
        <f t="shared" si="383"/>
        <v>1978</v>
      </c>
      <c r="E417" s="151">
        <v>8.3728446299999995</v>
      </c>
      <c r="F417" s="152">
        <v>995.40949999999998</v>
      </c>
      <c r="G417" s="152">
        <v>421.98039999999997</v>
      </c>
      <c r="H417" s="152">
        <v>573.13623038000003</v>
      </c>
      <c r="I417" s="152">
        <v>995.40949999999998</v>
      </c>
      <c r="J417" s="152">
        <v>8.3728446299999995</v>
      </c>
      <c r="K417" s="152">
        <v>8.3728446299999995</v>
      </c>
      <c r="L417" s="152">
        <v>20.67</v>
      </c>
      <c r="M417" s="153">
        <v>19.48292752</v>
      </c>
      <c r="N417" s="17">
        <f t="shared" ref="N417:T417" si="451">F417/F416/$E417*$E416-1</f>
        <v>-9.3392323895407081E-3</v>
      </c>
      <c r="O417" s="17">
        <f t="shared" si="451"/>
        <v>2.5063823660913531E-3</v>
      </c>
      <c r="P417" s="17">
        <f t="shared" si="451"/>
        <v>3.4750000008925142E-3</v>
      </c>
      <c r="Q417" s="17">
        <f t="shared" si="451"/>
        <v>-9.3392323895407081E-3</v>
      </c>
      <c r="R417" s="17">
        <f t="shared" si="451"/>
        <v>0</v>
      </c>
      <c r="S417" s="17">
        <f t="shared" si="451"/>
        <v>0</v>
      </c>
      <c r="T417" s="17">
        <f t="shared" si="451"/>
        <v>0</v>
      </c>
      <c r="U417" s="240">
        <v>0</v>
      </c>
      <c r="V417" s="240">
        <v>0</v>
      </c>
      <c r="W417" s="223">
        <f t="shared" ca="1" si="438"/>
        <v>-6.5448144856039272E-3</v>
      </c>
      <c r="X417" s="223">
        <f>MMULT(N417:T417,'Parameters &amp; Main Results'!$B$12:$B$18)-'Parameters &amp; Main Results'!$B$22/12+MMULT(U417:V417,'Parameters &amp; Main Results'!$B$20:$B$21)</f>
        <v>-6.5448144856039272E-3</v>
      </c>
      <c r="Y417" s="223">
        <f>MMULT(N417:T417,'Parameters &amp; Main Results'!$C$12:$C$18)-'Parameters &amp; Main Results'!$C$22/12+MMULT(U417:V417,'Parameters &amp; Main Results'!$C$20:$C$21)</f>
        <v>-8.1963375806441696E-3</v>
      </c>
      <c r="Z417" s="17">
        <f t="shared" ca="1" si="423"/>
        <v>576.99613699223244</v>
      </c>
      <c r="AA417" s="70">
        <f ca="1">Z417/OFFSET(Z417,'Parameters &amp; Main Results'!$B$38,0)</f>
        <v>5.5782299227141321</v>
      </c>
      <c r="AB417" s="70">
        <f ca="1">SUMPRODUCT(Z417:OFFSET(Z417,'Parameters &amp; Main Results'!$B$38-1,0), 'Cash Flow Assist'!$P$11:OFFSET('Cash Flow Assist'!$P$11,'Parameters &amp; Main Results'!$B$38-1,0)  )/OFFSET(Z417,'Parameters &amp; Main Results'!$B$38,0)</f>
        <v>1858.2073118561891</v>
      </c>
      <c r="AC417" s="70">
        <f ca="1">SUMPRODUCT(Z417:OFFSET(Z417,'Parameters &amp; Main Results'!$B$38-1,0),'Parameters &amp; Main Results'!$B$42:OFFSET('Parameters &amp; Main Results'!$B$42,'Parameters &amp; Main Results'!$B$38-1,0)   )/OFFSET(Z417,'Parameters &amp; Main Results'!$B$38,0)</f>
        <v>0</v>
      </c>
      <c r="AD417" s="155">
        <f t="shared" si="4"/>
        <v>-9.3392323895407081E-3</v>
      </c>
      <c r="AE417" s="252">
        <f t="shared" ca="1" si="433"/>
        <v>854.46100000000001</v>
      </c>
      <c r="AF417" s="253">
        <f t="shared" ca="1" si="435"/>
        <v>0.16495603661255454</v>
      </c>
      <c r="AG417" s="258">
        <f t="shared" ca="1" si="436"/>
        <v>0</v>
      </c>
      <c r="AH417" s="227" t="str">
        <f ca="1">IF(SUM(AG417:OFFSET(AG417,(-HoldAggressiveTime-1),0,,))=0,"Defensive","Aggressive")</f>
        <v>Defensive</v>
      </c>
    </row>
    <row r="418" spans="1:34" ht="15" x14ac:dyDescent="0.2">
      <c r="A418">
        <f t="shared" si="15"/>
        <v>5</v>
      </c>
      <c r="B418">
        <f t="shared" si="16"/>
        <v>1905</v>
      </c>
      <c r="C418" s="70">
        <f t="shared" si="1"/>
        <v>1905.3333333333021</v>
      </c>
      <c r="D418" s="149">
        <f t="shared" si="383"/>
        <v>2008</v>
      </c>
      <c r="E418" s="151">
        <v>8.2776793400000006</v>
      </c>
      <c r="F418" s="152">
        <v>949.24959999999999</v>
      </c>
      <c r="G418" s="152">
        <v>420.65219999999999</v>
      </c>
      <c r="H418" s="152">
        <v>575.12787877999995</v>
      </c>
      <c r="I418" s="152">
        <v>949.24959999999999</v>
      </c>
      <c r="J418" s="152">
        <v>8.2776793400000006</v>
      </c>
      <c r="K418" s="152">
        <v>8.2776793400000006</v>
      </c>
      <c r="L418" s="152">
        <v>20.67</v>
      </c>
      <c r="M418" s="153">
        <v>18.629487510000001</v>
      </c>
      <c r="N418" s="17">
        <f t="shared" ref="N418:T418" si="452">F418/F417/$E418*$E417-1</f>
        <v>-3.5409289435776703E-2</v>
      </c>
      <c r="O418" s="17">
        <f t="shared" si="452"/>
        <v>8.312889098677223E-3</v>
      </c>
      <c r="P418" s="17">
        <f t="shared" si="452"/>
        <v>1.5011565437241581E-2</v>
      </c>
      <c r="Q418" s="17">
        <f t="shared" si="452"/>
        <v>-3.5409289435776703E-2</v>
      </c>
      <c r="R418" s="17">
        <f t="shared" si="452"/>
        <v>0</v>
      </c>
      <c r="S418" s="17">
        <f t="shared" si="452"/>
        <v>0</v>
      </c>
      <c r="T418" s="17">
        <f t="shared" si="452"/>
        <v>1.1496614702158681E-2</v>
      </c>
      <c r="U418" s="240">
        <v>0</v>
      </c>
      <c r="V418" s="240">
        <v>0</v>
      </c>
      <c r="W418" s="223">
        <f t="shared" ca="1" si="438"/>
        <v>-2.4361225188655813E-2</v>
      </c>
      <c r="X418" s="223">
        <f>MMULT(N418:T418,'Parameters &amp; Main Results'!$B$12:$B$18)-'Parameters &amp; Main Results'!$B$22/12+MMULT(U418:V418,'Parameters &amp; Main Results'!$B$20:$B$21)</f>
        <v>-2.4361225188655813E-2</v>
      </c>
      <c r="Y418" s="223">
        <f>MMULT(N418:T418,'Parameters &amp; Main Results'!$C$12:$C$18)-'Parameters &amp; Main Results'!$C$22/12+MMULT(U418:V418,'Parameters &amp; Main Results'!$C$20:$C$21)</f>
        <v>-3.107873824899798E-2</v>
      </c>
      <c r="Z418" s="17">
        <f t="shared" ca="1" si="423"/>
        <v>580.79734788788949</v>
      </c>
      <c r="AA418" s="70">
        <f ca="1">Z418/OFFSET(Z418,'Parameters &amp; Main Results'!$B$38,0)</f>
        <v>5.8234125577311655</v>
      </c>
      <c r="AB418" s="70">
        <f ca="1">SUMPRODUCT(Z418:OFFSET(Z418,'Parameters &amp; Main Results'!$B$38-1,0), 'Cash Flow Assist'!$P$11:OFFSET('Cash Flow Assist'!$P$11,'Parameters &amp; Main Results'!$B$38-1,0)  )/OFFSET(Z418,'Parameters &amp; Main Results'!$B$38,0)</f>
        <v>1922.4376494739652</v>
      </c>
      <c r="AC418" s="70">
        <f ca="1">SUMPRODUCT(Z418:OFFSET(Z418,'Parameters &amp; Main Results'!$B$38-1,0),'Parameters &amp; Main Results'!$B$42:OFFSET('Parameters &amp; Main Results'!$B$42,'Parameters &amp; Main Results'!$B$38-1,0)   )/OFFSET(Z418,'Parameters &amp; Main Results'!$B$38,0)</f>
        <v>0</v>
      </c>
      <c r="AD418" s="155">
        <f t="shared" si="4"/>
        <v>-4.4417826242528213E-2</v>
      </c>
      <c r="AE418" s="252">
        <f t="shared" ca="1" si="433"/>
        <v>823.59400000000005</v>
      </c>
      <c r="AF418" s="253">
        <f t="shared" ca="1" si="435"/>
        <v>0.1525698341658632</v>
      </c>
      <c r="AG418" s="258">
        <f t="shared" ca="1" si="436"/>
        <v>0</v>
      </c>
      <c r="AH418" s="227" t="str">
        <f ca="1">IF(SUM(AG418:OFFSET(AG418,(-HoldAggressiveTime-1),0,,))=0,"Defensive","Aggressive")</f>
        <v>Defensive</v>
      </c>
    </row>
    <row r="419" spans="1:34" ht="15" x14ac:dyDescent="0.2">
      <c r="A419">
        <f t="shared" si="15"/>
        <v>6</v>
      </c>
      <c r="B419">
        <f t="shared" si="16"/>
        <v>1905</v>
      </c>
      <c r="C419" s="70">
        <f t="shared" si="1"/>
        <v>1905.4166666666354</v>
      </c>
      <c r="D419" s="149">
        <f t="shared" si="383"/>
        <v>2039</v>
      </c>
      <c r="E419" s="151">
        <v>8.2776793400000006</v>
      </c>
      <c r="F419" s="152">
        <v>963.21849999999995</v>
      </c>
      <c r="G419" s="152">
        <v>424.10419999999999</v>
      </c>
      <c r="H419" s="152">
        <v>577.12644816</v>
      </c>
      <c r="I419" s="152">
        <v>963.21849999999995</v>
      </c>
      <c r="J419" s="152">
        <v>8.2776793400000006</v>
      </c>
      <c r="K419" s="152">
        <v>8.2776793400000006</v>
      </c>
      <c r="L419" s="152">
        <v>20.67</v>
      </c>
      <c r="M419" s="153">
        <v>18.735862390000001</v>
      </c>
      <c r="N419" s="17">
        <f t="shared" ref="N419:T419" si="453">F419/F418/$E419*$E418-1</f>
        <v>1.471572914015451E-2</v>
      </c>
      <c r="O419" s="17">
        <f t="shared" si="453"/>
        <v>8.2063044006426278E-3</v>
      </c>
      <c r="P419" s="17">
        <f t="shared" si="453"/>
        <v>3.4750000021552818E-3</v>
      </c>
      <c r="Q419" s="17">
        <f t="shared" si="453"/>
        <v>1.471572914015451E-2</v>
      </c>
      <c r="R419" s="17">
        <f t="shared" si="453"/>
        <v>0</v>
      </c>
      <c r="S419" s="17">
        <f t="shared" si="453"/>
        <v>0</v>
      </c>
      <c r="T419" s="17">
        <f t="shared" si="453"/>
        <v>0</v>
      </c>
      <c r="U419" s="240">
        <v>0</v>
      </c>
      <c r="V419" s="240">
        <v>0</v>
      </c>
      <c r="W419" s="223">
        <f t="shared" ca="1" si="438"/>
        <v>1.2636391068577741E-2</v>
      </c>
      <c r="X419" s="223">
        <f>MMULT(N419:T419,'Parameters &amp; Main Results'!$B$12:$B$18)-'Parameters &amp; Main Results'!$B$22/12+MMULT(U419:V419,'Parameters &amp; Main Results'!$B$20:$B$21)</f>
        <v>1.2636391068577741E-2</v>
      </c>
      <c r="Y419" s="223">
        <f>MMULT(N419:T419,'Parameters &amp; Main Results'!$C$12:$C$18)-'Parameters &amp; Main Results'!$C$22/12+MMULT(U419:V419,'Parameters &amp; Main Results'!$C$20:$C$21)</f>
        <v>1.4023119999536654E-2</v>
      </c>
      <c r="Z419" s="17">
        <f t="shared" ca="1" si="423"/>
        <v>595.29957488640832</v>
      </c>
      <c r="AA419" s="70">
        <f ca="1">Z419/OFFSET(Z419,'Parameters &amp; Main Results'!$B$38,0)</f>
        <v>6.139000424413144</v>
      </c>
      <c r="AB419" s="70">
        <f ca="1">SUMPRODUCT(Z419:OFFSET(Z419,'Parameters &amp; Main Results'!$B$38-1,0), 'Cash Flow Assist'!$P$11:OFFSET('Cash Flow Assist'!$P$11,'Parameters &amp; Main Results'!$B$38-1,0)  )/OFFSET(Z419,'Parameters &amp; Main Results'!$B$38,0)</f>
        <v>1972.2883175482673</v>
      </c>
      <c r="AC419" s="70">
        <f ca="1">SUMPRODUCT(Z419:OFFSET(Z419,'Parameters &amp; Main Results'!$B$38-1,0),'Parameters &amp; Main Results'!$B$42:OFFSET('Parameters &amp; Main Results'!$B$42,'Parameters &amp; Main Results'!$B$38-1,0)   )/OFFSET(Z419,'Parameters &amp; Main Results'!$B$38,0)</f>
        <v>0</v>
      </c>
      <c r="AD419" s="155">
        <f t="shared" si="4"/>
        <v>-3.0355737802353233E-2</v>
      </c>
      <c r="AE419" s="252">
        <f t="shared" ca="1" si="433"/>
        <v>792.60990000000004</v>
      </c>
      <c r="AF419" s="253">
        <f t="shared" ca="1" si="435"/>
        <v>0.21524914084469535</v>
      </c>
      <c r="AG419" s="258">
        <f t="shared" ca="1" si="436"/>
        <v>0</v>
      </c>
      <c r="AH419" s="227" t="str">
        <f ca="1">IF(SUM(AG419:OFFSET(AG419,(-HoldAggressiveTime-1),0,,))=0,"Defensive","Aggressive")</f>
        <v>Defensive</v>
      </c>
    </row>
    <row r="420" spans="1:34" ht="15" x14ac:dyDescent="0.2">
      <c r="A420">
        <f t="shared" si="15"/>
        <v>7</v>
      </c>
      <c r="B420">
        <f t="shared" si="16"/>
        <v>1905</v>
      </c>
      <c r="C420" s="70">
        <f t="shared" si="1"/>
        <v>1905.4999999999686</v>
      </c>
      <c r="D420" s="149">
        <f t="shared" si="383"/>
        <v>2070</v>
      </c>
      <c r="E420" s="151">
        <v>8.2776793400000006</v>
      </c>
      <c r="F420" s="152">
        <v>996.27419999999995</v>
      </c>
      <c r="G420" s="152">
        <v>425.1671</v>
      </c>
      <c r="H420" s="152">
        <v>579.13196257000004</v>
      </c>
      <c r="I420" s="152">
        <v>996.27419999999995</v>
      </c>
      <c r="J420" s="152">
        <v>8.2776793400000006</v>
      </c>
      <c r="K420" s="152">
        <v>8.2776793400000006</v>
      </c>
      <c r="L420" s="152">
        <v>20.67</v>
      </c>
      <c r="M420" s="153">
        <v>19.205883310000001</v>
      </c>
      <c r="N420" s="17">
        <f t="shared" ref="N420:T420" si="454">F420/F419/$E420*$E419-1</f>
        <v>3.4317966276602885E-2</v>
      </c>
      <c r="O420" s="17">
        <f t="shared" si="454"/>
        <v>2.5062237063437909E-3</v>
      </c>
      <c r="P420" s="17">
        <f t="shared" si="454"/>
        <v>3.4750000045813412E-3</v>
      </c>
      <c r="Q420" s="17">
        <f t="shared" si="454"/>
        <v>3.4317966276602885E-2</v>
      </c>
      <c r="R420" s="17">
        <f t="shared" si="454"/>
        <v>0</v>
      </c>
      <c r="S420" s="17">
        <f t="shared" si="454"/>
        <v>0</v>
      </c>
      <c r="T420" s="17">
        <f t="shared" si="454"/>
        <v>0</v>
      </c>
      <c r="U420" s="240">
        <v>0</v>
      </c>
      <c r="V420" s="240">
        <v>0</v>
      </c>
      <c r="W420" s="223">
        <f t="shared" ca="1" si="438"/>
        <v>2.6198052782054258E-2</v>
      </c>
      <c r="X420" s="223">
        <f>MMULT(N420:T420,'Parameters &amp; Main Results'!$B$12:$B$18)-'Parameters &amp; Main Results'!$B$22/12+MMULT(U420:V420,'Parameters &amp; Main Results'!$B$20:$B$21)</f>
        <v>2.6198052782054258E-2</v>
      </c>
      <c r="Y420" s="223">
        <f>MMULT(N420:T420,'Parameters &amp; Main Results'!$C$12:$C$18)-'Parameters &amp; Main Results'!$C$22/12+MMULT(U420:V420,'Parameters &amp; Main Results'!$C$20:$C$21)</f>
        <v>3.109512535291031E-2</v>
      </c>
      <c r="Z420" s="17">
        <f t="shared" ca="1" si="423"/>
        <v>587.87100694477556</v>
      </c>
      <c r="AA420" s="70">
        <f ca="1">Z420/OFFSET(Z420,'Parameters &amp; Main Results'!$B$38,0)</f>
        <v>5.7911664566019994</v>
      </c>
      <c r="AB420" s="70">
        <f ca="1">SUMPRODUCT(Z420:OFFSET(Z420,'Parameters &amp; Main Results'!$B$38-1,0), 'Cash Flow Assist'!$P$11:OFFSET('Cash Flow Assist'!$P$11,'Parameters &amp; Main Results'!$B$38-1,0)  )/OFFSET(Z420,'Parameters &amp; Main Results'!$B$38,0)</f>
        <v>1879.1404522544672</v>
      </c>
      <c r="AC420" s="70">
        <f ca="1">SUMPRODUCT(Z420:OFFSET(Z420,'Parameters &amp; Main Results'!$B$38-1,0),'Parameters &amp; Main Results'!$B$42:OFFSET('Parameters &amp; Main Results'!$B$42,'Parameters &amp; Main Results'!$B$38-1,0)   )/OFFSET(Z420,'Parameters &amp; Main Results'!$B$38,0)</f>
        <v>0</v>
      </c>
      <c r="AD420" s="155">
        <f t="shared" si="4"/>
        <v>0</v>
      </c>
      <c r="AE420" s="252">
        <f t="shared" ca="1" si="433"/>
        <v>779.94420000000002</v>
      </c>
      <c r="AF420" s="253">
        <f t="shared" ca="1" si="435"/>
        <v>0.27736599618280372</v>
      </c>
      <c r="AG420" s="258">
        <f t="shared" ca="1" si="436"/>
        <v>0</v>
      </c>
      <c r="AH420" s="227" t="str">
        <f ca="1">IF(SUM(AG420:OFFSET(AG420,(-HoldAggressiveTime-1),0,,))=0,"Defensive","Aggressive")</f>
        <v>Defensive</v>
      </c>
    </row>
    <row r="421" spans="1:34" ht="15" x14ac:dyDescent="0.2">
      <c r="A421">
        <f t="shared" si="15"/>
        <v>8</v>
      </c>
      <c r="B421">
        <f t="shared" si="16"/>
        <v>1905</v>
      </c>
      <c r="C421" s="70">
        <f t="shared" si="1"/>
        <v>1905.5833333333019</v>
      </c>
      <c r="D421" s="149">
        <f t="shared" si="383"/>
        <v>2100</v>
      </c>
      <c r="E421" s="151">
        <v>8.3728446299999995</v>
      </c>
      <c r="F421" s="152">
        <v>1036.2243000000001</v>
      </c>
      <c r="G421" s="152">
        <v>427.43770000000001</v>
      </c>
      <c r="H421" s="152">
        <v>581.14444614000001</v>
      </c>
      <c r="I421" s="152">
        <v>1036.2243000000001</v>
      </c>
      <c r="J421" s="152">
        <v>8.3728446299999995</v>
      </c>
      <c r="K421" s="152">
        <v>8.3728446299999995</v>
      </c>
      <c r="L421" s="152">
        <v>20.67</v>
      </c>
      <c r="M421" s="153">
        <v>19.573308430000001</v>
      </c>
      <c r="N421" s="17">
        <f t="shared" ref="N421:T421" si="455">F421/F420/$E421*$E420-1</f>
        <v>2.8277789178290824E-2</v>
      </c>
      <c r="O421" s="17">
        <f t="shared" si="455"/>
        <v>-6.0861560303780982E-3</v>
      </c>
      <c r="P421" s="17">
        <f t="shared" si="455"/>
        <v>-7.9304414720171579E-3</v>
      </c>
      <c r="Q421" s="17">
        <f t="shared" si="455"/>
        <v>2.8277789178290824E-2</v>
      </c>
      <c r="R421" s="17">
        <f t="shared" si="455"/>
        <v>0</v>
      </c>
      <c r="S421" s="17">
        <f t="shared" si="455"/>
        <v>0</v>
      </c>
      <c r="T421" s="17">
        <f t="shared" si="455"/>
        <v>-1.1365944813907181E-2</v>
      </c>
      <c r="U421" s="240">
        <v>0</v>
      </c>
      <c r="V421" s="240">
        <v>0</v>
      </c>
      <c r="W421" s="223">
        <f t="shared" ca="1" si="438"/>
        <v>1.9381146770280473E-2</v>
      </c>
      <c r="X421" s="223">
        <f>MMULT(N421:T421,'Parameters &amp; Main Results'!$B$12:$B$18)-'Parameters &amp; Main Results'!$B$22/12+MMULT(U421:V421,'Parameters &amp; Main Results'!$B$20:$B$21)</f>
        <v>1.9381146770280473E-2</v>
      </c>
      <c r="Y421" s="223">
        <f>MMULT(N421:T421,'Parameters &amp; Main Results'!$C$12:$C$18)-'Parameters &amp; Main Results'!$C$22/12+MMULT(U421:V421,'Parameters &amp; Main Results'!$C$20:$C$21)</f>
        <v>2.4799727990757265E-2</v>
      </c>
      <c r="Z421" s="17">
        <f t="shared" ca="1" si="423"/>
        <v>572.86310897885585</v>
      </c>
      <c r="AA421" s="70">
        <f ca="1">Z421/OFFSET(Z421,'Parameters &amp; Main Results'!$B$38,0)</f>
        <v>5.6623943094899234</v>
      </c>
      <c r="AB421" s="70">
        <f ca="1">SUMPRODUCT(Z421:OFFSET(Z421,'Parameters &amp; Main Results'!$B$38-1,0), 'Cash Flow Assist'!$P$11:OFFSET('Cash Flow Assist'!$P$11,'Parameters &amp; Main Results'!$B$38-1,0)  )/OFFSET(Z421,'Parameters &amp; Main Results'!$B$38,0)</f>
        <v>1880.6837498148518</v>
      </c>
      <c r="AC421" s="70">
        <f ca="1">SUMPRODUCT(Z421:OFFSET(Z421,'Parameters &amp; Main Results'!$B$38-1,0),'Parameters &amp; Main Results'!$B$42:OFFSET('Parameters &amp; Main Results'!$B$42,'Parameters &amp; Main Results'!$B$38-1,0)   )/OFFSET(Z421,'Parameters &amp; Main Results'!$B$38,0)</f>
        <v>0</v>
      </c>
      <c r="AD421" s="155">
        <f t="shared" si="4"/>
        <v>0</v>
      </c>
      <c r="AE421" s="252">
        <f t="shared" ca="1" si="433"/>
        <v>739.5992</v>
      </c>
      <c r="AF421" s="253">
        <f t="shared" ca="1" si="435"/>
        <v>0.40106195355538526</v>
      </c>
      <c r="AG421" s="258">
        <f t="shared" ca="1" si="436"/>
        <v>0</v>
      </c>
      <c r="AH421" s="227" t="str">
        <f ca="1">IF(SUM(AG421:OFFSET(AG421,(-HoldAggressiveTime-1),0,,))=0,"Defensive","Aggressive")</f>
        <v>Defensive</v>
      </c>
    </row>
    <row r="422" spans="1:34" ht="15" x14ac:dyDescent="0.2">
      <c r="A422">
        <f t="shared" si="15"/>
        <v>9</v>
      </c>
      <c r="B422">
        <f t="shared" si="16"/>
        <v>1905</v>
      </c>
      <c r="C422" s="70">
        <f t="shared" si="1"/>
        <v>1905.6666666666351</v>
      </c>
      <c r="D422" s="149">
        <f t="shared" si="383"/>
        <v>2131</v>
      </c>
      <c r="E422" s="151">
        <v>8.2776793400000006</v>
      </c>
      <c r="F422" s="152">
        <v>1042.5139999999999</v>
      </c>
      <c r="G422" s="152">
        <v>432.09910000000002</v>
      </c>
      <c r="H422" s="152">
        <v>583.16392309000003</v>
      </c>
      <c r="I422" s="152">
        <v>1042.5139999999999</v>
      </c>
      <c r="J422" s="152">
        <v>8.2776793400000006</v>
      </c>
      <c r="K422" s="152">
        <v>8.2776793400000006</v>
      </c>
      <c r="L422" s="152">
        <v>20.67</v>
      </c>
      <c r="M422" s="153">
        <v>19.743492419999999</v>
      </c>
      <c r="N422" s="17">
        <f t="shared" ref="N422:T422" si="456">F422/F421/$E422*$E421-1</f>
        <v>1.763622198360526E-2</v>
      </c>
      <c r="O422" s="17">
        <f t="shared" si="456"/>
        <v>2.252743935747703E-2</v>
      </c>
      <c r="P422" s="17">
        <f t="shared" si="456"/>
        <v>1.5011565437663021E-2</v>
      </c>
      <c r="Q422" s="17">
        <f t="shared" si="456"/>
        <v>1.763622198360526E-2</v>
      </c>
      <c r="R422" s="17">
        <f t="shared" si="456"/>
        <v>0</v>
      </c>
      <c r="S422" s="17">
        <f t="shared" si="456"/>
        <v>0</v>
      </c>
      <c r="T422" s="17">
        <f t="shared" si="456"/>
        <v>1.1496614702158681E-2</v>
      </c>
      <c r="U422" s="240">
        <v>0</v>
      </c>
      <c r="V422" s="240">
        <v>0</v>
      </c>
      <c r="W422" s="223">
        <f t="shared" ca="1" si="438"/>
        <v>1.826581842764062E-2</v>
      </c>
      <c r="X422" s="223">
        <f>MMULT(N422:T422,'Parameters &amp; Main Results'!$B$12:$B$18)-'Parameters &amp; Main Results'!$B$22/12+MMULT(U422:V422,'Parameters &amp; Main Results'!$B$20:$B$21)</f>
        <v>1.826581842764062E-2</v>
      </c>
      <c r="Y422" s="223">
        <f>MMULT(N422:T422,'Parameters &amp; Main Results'!$C$12:$C$18)-'Parameters &amp; Main Results'!$C$22/12+MMULT(U422:V422,'Parameters &amp; Main Results'!$C$20:$C$21)</f>
        <v>1.8083677054325772E-2</v>
      </c>
      <c r="Z422" s="17">
        <f t="shared" ca="1" si="423"/>
        <v>561.9714576769112</v>
      </c>
      <c r="AA422" s="70">
        <f ca="1">Z422/OFFSET(Z422,'Parameters &amp; Main Results'!$B$38,0)</f>
        <v>5.687020502214307</v>
      </c>
      <c r="AB422" s="70">
        <f ca="1">SUMPRODUCT(Z422:OFFSET(Z422,'Parameters &amp; Main Results'!$B$38-1,0), 'Cash Flow Assist'!$P$11:OFFSET('Cash Flow Assist'!$P$11,'Parameters &amp; Main Results'!$B$38-1,0)  )/OFFSET(Z422,'Parameters &amp; Main Results'!$B$38,0)</f>
        <v>1920.6978934027049</v>
      </c>
      <c r="AC422" s="70">
        <f ca="1">SUMPRODUCT(Z422:OFFSET(Z422,'Parameters &amp; Main Results'!$B$38-1,0),'Parameters &amp; Main Results'!$B$42:OFFSET('Parameters &amp; Main Results'!$B$42,'Parameters &amp; Main Results'!$B$38-1,0)   )/OFFSET(Z422,'Parameters &amp; Main Results'!$B$38,0)</f>
        <v>0</v>
      </c>
      <c r="AD422" s="155">
        <f t="shared" si="4"/>
        <v>0</v>
      </c>
      <c r="AE422" s="252">
        <f t="shared" ca="1" si="433"/>
        <v>718.72919999999999</v>
      </c>
      <c r="AF422" s="253">
        <f t="shared" ca="1" si="435"/>
        <v>0.45049623696936192</v>
      </c>
      <c r="AG422" s="258">
        <f t="shared" ca="1" si="436"/>
        <v>0</v>
      </c>
      <c r="AH422" s="227" t="str">
        <f ca="1">IF(SUM(AG422:OFFSET(AG422,(-HoldAggressiveTime-1),0,,))=0,"Defensive","Aggressive")</f>
        <v>Defensive</v>
      </c>
    </row>
    <row r="423" spans="1:34" ht="15" x14ac:dyDescent="0.2">
      <c r="A423">
        <f t="shared" si="15"/>
        <v>10</v>
      </c>
      <c r="B423">
        <f t="shared" si="16"/>
        <v>1905</v>
      </c>
      <c r="C423" s="70">
        <f t="shared" si="1"/>
        <v>1905.7499999999684</v>
      </c>
      <c r="D423" s="149">
        <f t="shared" si="383"/>
        <v>2161</v>
      </c>
      <c r="E423" s="151">
        <v>8.2776793400000006</v>
      </c>
      <c r="F423" s="152">
        <v>1060.1661999999999</v>
      </c>
      <c r="G423" s="152">
        <v>433.17</v>
      </c>
      <c r="H423" s="152">
        <v>585.19041772000003</v>
      </c>
      <c r="I423" s="152">
        <v>1060.1661999999999</v>
      </c>
      <c r="J423" s="152">
        <v>8.2776793400000006</v>
      </c>
      <c r="K423" s="152">
        <v>8.2776793400000006</v>
      </c>
      <c r="L423" s="152">
        <v>20.67</v>
      </c>
      <c r="M423" s="153">
        <v>19.897394810000002</v>
      </c>
      <c r="N423" s="17">
        <f t="shared" ref="N423:T423" si="457">F423/F422/$E423*$E422-1</f>
        <v>1.6932338558522941E-2</v>
      </c>
      <c r="O423" s="17">
        <f t="shared" si="457"/>
        <v>2.478366652464592E-3</v>
      </c>
      <c r="P423" s="17">
        <f t="shared" si="457"/>
        <v>3.4749999953054278E-3</v>
      </c>
      <c r="Q423" s="17">
        <f t="shared" si="457"/>
        <v>1.6932338558522941E-2</v>
      </c>
      <c r="R423" s="17">
        <f t="shared" si="457"/>
        <v>0</v>
      </c>
      <c r="S423" s="17">
        <f t="shared" si="457"/>
        <v>0</v>
      </c>
      <c r="T423" s="17">
        <f t="shared" si="457"/>
        <v>0</v>
      </c>
      <c r="U423" s="240">
        <v>0</v>
      </c>
      <c r="V423" s="240">
        <v>0</v>
      </c>
      <c r="W423" s="223">
        <f t="shared" ca="1" si="438"/>
        <v>1.3153260582718457E-2</v>
      </c>
      <c r="X423" s="223">
        <f>MMULT(N423:T423,'Parameters &amp; Main Results'!$B$12:$B$18)-'Parameters &amp; Main Results'!$B$22/12+MMULT(U423:V423,'Parameters &amp; Main Results'!$B$20:$B$21)</f>
        <v>1.3153260582718457E-2</v>
      </c>
      <c r="Y423" s="223">
        <f>MMULT(N423:T423,'Parameters &amp; Main Results'!$C$12:$C$18)-'Parameters &amp; Main Results'!$C$22/12+MMULT(U423:V423,'Parameters &amp; Main Results'!$C$20:$C$21)</f>
        <v>1.544527470125044E-2</v>
      </c>
      <c r="Z423" s="17">
        <f t="shared" ca="1" si="423"/>
        <v>551.89072195773178</v>
      </c>
      <c r="AA423" s="70">
        <f ca="1">Z423/OFFSET(Z423,'Parameters &amp; Main Results'!$B$38,0)</f>
        <v>5.8084213347417961</v>
      </c>
      <c r="AB423" s="70">
        <f ca="1">SUMPRODUCT(Z423:OFFSET(Z423,'Parameters &amp; Main Results'!$B$38-1,0), 'Cash Flow Assist'!$P$11:OFFSET('Cash Flow Assist'!$P$11,'Parameters &amp; Main Results'!$B$38-1,0)  )/OFFSET(Z423,'Parameters &amp; Main Results'!$B$38,0)</f>
        <v>1992.6565575024736</v>
      </c>
      <c r="AC423" s="70">
        <f ca="1">SUMPRODUCT(Z423:OFFSET(Z423,'Parameters &amp; Main Results'!$B$38-1,0),'Parameters &amp; Main Results'!$B$42:OFFSET('Parameters &amp; Main Results'!$B$42,'Parameters &amp; Main Results'!$B$38-1,0)   )/OFFSET(Z423,'Parameters &amp; Main Results'!$B$38,0)</f>
        <v>0</v>
      </c>
      <c r="AD423" s="155">
        <f t="shared" si="4"/>
        <v>0</v>
      </c>
      <c r="AE423" s="252">
        <f t="shared" ca="1" si="433"/>
        <v>688.44179999999994</v>
      </c>
      <c r="AF423" s="253">
        <f t="shared" ca="1" si="435"/>
        <v>0.53995036326963297</v>
      </c>
      <c r="AG423" s="258">
        <f t="shared" ca="1" si="436"/>
        <v>0</v>
      </c>
      <c r="AH423" s="227" t="str">
        <f ca="1">IF(SUM(AG423:OFFSET(AG423,(-HoldAggressiveTime-1),0,,))=0,"Defensive","Aggressive")</f>
        <v>Defensive</v>
      </c>
    </row>
    <row r="424" spans="1:34" ht="15" x14ac:dyDescent="0.2">
      <c r="A424">
        <f t="shared" si="15"/>
        <v>11</v>
      </c>
      <c r="B424">
        <f t="shared" si="16"/>
        <v>1905</v>
      </c>
      <c r="C424" s="70">
        <f t="shared" si="1"/>
        <v>1905.8333333333017</v>
      </c>
      <c r="D424" s="149">
        <f t="shared" si="383"/>
        <v>2192</v>
      </c>
      <c r="E424" s="151">
        <v>8.3728446299999995</v>
      </c>
      <c r="F424" s="152">
        <v>1057.4820999999999</v>
      </c>
      <c r="G424" s="152">
        <v>429.63229999999999</v>
      </c>
      <c r="H424" s="152">
        <v>587.22395442000004</v>
      </c>
      <c r="I424" s="152">
        <v>1057.4820999999999</v>
      </c>
      <c r="J424" s="152">
        <v>8.3728446299999995</v>
      </c>
      <c r="K424" s="152">
        <v>8.3728446299999995</v>
      </c>
      <c r="L424" s="152">
        <v>20.67</v>
      </c>
      <c r="M424" s="153">
        <v>19.443525690000001</v>
      </c>
      <c r="N424" s="17">
        <f t="shared" ref="N424:T424" si="458">F424/F423/$E424*$E423-1</f>
        <v>-1.3868941671876134E-2</v>
      </c>
      <c r="O424" s="17">
        <f t="shared" si="458"/>
        <v>-1.9440120534829353E-2</v>
      </c>
      <c r="P424" s="17">
        <f t="shared" si="458"/>
        <v>-7.9304414747997098E-3</v>
      </c>
      <c r="Q424" s="17">
        <f t="shared" si="458"/>
        <v>-1.3868941671876134E-2</v>
      </c>
      <c r="R424" s="17">
        <f t="shared" si="458"/>
        <v>0</v>
      </c>
      <c r="S424" s="17">
        <f t="shared" si="458"/>
        <v>0</v>
      </c>
      <c r="T424" s="17">
        <f t="shared" si="458"/>
        <v>-1.1365944813907181E-2</v>
      </c>
      <c r="U424" s="240">
        <v>0</v>
      </c>
      <c r="V424" s="240">
        <v>0</v>
      </c>
      <c r="W424" s="223">
        <f t="shared" ca="1" si="438"/>
        <v>-1.4899694268234998E-2</v>
      </c>
      <c r="X424" s="223">
        <f>MMULT(N424:T424,'Parameters &amp; Main Results'!$B$12:$B$18)-'Parameters &amp; Main Results'!$B$22/12+MMULT(U424:V424,'Parameters &amp; Main Results'!$B$20:$B$21)</f>
        <v>-1.4899694268234998E-2</v>
      </c>
      <c r="Y424" s="223">
        <f>MMULT(N424:T424,'Parameters &amp; Main Results'!$C$12:$C$18)-'Parameters &amp; Main Results'!$C$22/12+MMULT(U424:V424,'Parameters &amp; Main Results'!$C$20:$C$21)</f>
        <v>-1.4467726224838124E-2</v>
      </c>
      <c r="Z424" s="17">
        <f t="shared" ca="1" si="423"/>
        <v>544.7258015438947</v>
      </c>
      <c r="AA424" s="70">
        <f ca="1">Z424/OFFSET(Z424,'Parameters &amp; Main Results'!$B$38,0)</f>
        <v>5.7357169718567382</v>
      </c>
      <c r="AB424" s="70">
        <f ca="1">SUMPRODUCT(Z424:OFFSET(Z424,'Parameters &amp; Main Results'!$B$38-1,0), 'Cash Flow Assist'!$P$11:OFFSET('Cash Flow Assist'!$P$11,'Parameters &amp; Main Results'!$B$38-1,0)  )/OFFSET(Z424,'Parameters &amp; Main Results'!$B$38,0)</f>
        <v>1988.785525119511</v>
      </c>
      <c r="AC424" s="70">
        <f ca="1">SUMPRODUCT(Z424:OFFSET(Z424,'Parameters &amp; Main Results'!$B$38-1,0),'Parameters &amp; Main Results'!$B$42:OFFSET('Parameters &amp; Main Results'!$B$42,'Parameters &amp; Main Results'!$B$38-1,0)   )/OFFSET(Z424,'Parameters &amp; Main Results'!$B$38,0)</f>
        <v>0</v>
      </c>
      <c r="AD424" s="155">
        <f t="shared" si="4"/>
        <v>-1.3868941671876134E-2</v>
      </c>
      <c r="AE424" s="252">
        <f t="shared" ca="1" si="433"/>
        <v>674.6386</v>
      </c>
      <c r="AF424" s="253">
        <f t="shared" ca="1" si="435"/>
        <v>0.56747938822356137</v>
      </c>
      <c r="AG424" s="258">
        <f t="shared" ca="1" si="436"/>
        <v>0</v>
      </c>
      <c r="AH424" s="227" t="str">
        <f ca="1">IF(SUM(AG424:OFFSET(AG424,(-HoldAggressiveTime-1),0,,))=0,"Defensive","Aggressive")</f>
        <v>Defensive</v>
      </c>
    </row>
    <row r="425" spans="1:34" ht="15" x14ac:dyDescent="0.2">
      <c r="A425">
        <f t="shared" si="15"/>
        <v>12</v>
      </c>
      <c r="B425">
        <f t="shared" si="16"/>
        <v>1905</v>
      </c>
      <c r="C425" s="70">
        <f t="shared" si="1"/>
        <v>1905.9166666666349</v>
      </c>
      <c r="D425" s="149">
        <f t="shared" si="383"/>
        <v>2223</v>
      </c>
      <c r="E425" s="151">
        <v>8.4679289299999994</v>
      </c>
      <c r="F425" s="152">
        <v>1086.5958000000001</v>
      </c>
      <c r="G425" s="152">
        <v>422.42450000000002</v>
      </c>
      <c r="H425" s="152">
        <v>589.26455766000004</v>
      </c>
      <c r="I425" s="152">
        <v>1086.5958000000001</v>
      </c>
      <c r="J425" s="152">
        <v>8.4679289299999994</v>
      </c>
      <c r="K425" s="152">
        <v>8.4679289299999994</v>
      </c>
      <c r="L425" s="152">
        <v>20.67</v>
      </c>
      <c r="M425" s="153">
        <v>19.57796081</v>
      </c>
      <c r="N425" s="17">
        <f t="shared" ref="N425:T425" si="459">F425/F424/$E425*$E424-1</f>
        <v>1.5993255951601171E-2</v>
      </c>
      <c r="O425" s="17">
        <f t="shared" si="459"/>
        <v>-2.7817045531258744E-2</v>
      </c>
      <c r="P425" s="17">
        <f t="shared" si="459"/>
        <v>-7.7927750078198299E-3</v>
      </c>
      <c r="Q425" s="17">
        <f t="shared" si="459"/>
        <v>1.5993255951601171E-2</v>
      </c>
      <c r="R425" s="17">
        <f t="shared" si="459"/>
        <v>0</v>
      </c>
      <c r="S425" s="17">
        <f t="shared" si="459"/>
        <v>0</v>
      </c>
      <c r="T425" s="17">
        <f t="shared" si="459"/>
        <v>-1.1228755081202579E-2</v>
      </c>
      <c r="U425" s="240">
        <v>0</v>
      </c>
      <c r="V425" s="240">
        <v>0</v>
      </c>
      <c r="W425" s="223">
        <f t="shared" ca="1" si="438"/>
        <v>5.8284284367223337E-3</v>
      </c>
      <c r="X425" s="223">
        <f>MMULT(N425:T425,'Parameters &amp; Main Results'!$B$12:$B$18)-'Parameters &amp; Main Results'!$B$22/12+MMULT(U425:V425,'Parameters &amp; Main Results'!$B$20:$B$21)</f>
        <v>5.8284284367223337E-3</v>
      </c>
      <c r="Y425" s="223">
        <f>MMULT(N425:T425,'Parameters &amp; Main Results'!$C$12:$C$18)-'Parameters &amp; Main Results'!$C$22/12+MMULT(U425:V425,'Parameters &amp; Main Results'!$C$20:$C$21)</f>
        <v>1.1570559136648513E-2</v>
      </c>
      <c r="Z425" s="17">
        <f t="shared" ca="1" si="423"/>
        <v>552.96480812606637</v>
      </c>
      <c r="AA425" s="70">
        <f ca="1">Z425/OFFSET(Z425,'Parameters &amp; Main Results'!$B$38,0)</f>
        <v>5.820349378945318</v>
      </c>
      <c r="AB425" s="70">
        <f ca="1">SUMPRODUCT(Z425:OFFSET(Z425,'Parameters &amp; Main Results'!$B$38-1,0), 'Cash Flow Assist'!$P$11:OFFSET('Cash Flow Assist'!$P$11,'Parameters &amp; Main Results'!$B$38-1,0)  )/OFFSET(Z425,'Parameters &amp; Main Results'!$B$38,0)</f>
        <v>1983.3271926233049</v>
      </c>
      <c r="AC425" s="70">
        <f ca="1">SUMPRODUCT(Z425:OFFSET(Z425,'Parameters &amp; Main Results'!$B$38-1,0),'Parameters &amp; Main Results'!$B$42:OFFSET('Parameters &amp; Main Results'!$B$42,'Parameters &amp; Main Results'!$B$38-1,0)   )/OFFSET(Z425,'Parameters &amp; Main Results'!$B$38,0)</f>
        <v>0</v>
      </c>
      <c r="AD425" s="155">
        <f t="shared" si="4"/>
        <v>0</v>
      </c>
      <c r="AE425" s="252">
        <f t="shared" ca="1" si="433"/>
        <v>655.55899999999997</v>
      </c>
      <c r="AF425" s="253">
        <f t="shared" ca="1" si="435"/>
        <v>0.65751030799668697</v>
      </c>
      <c r="AG425" s="258">
        <f t="shared" ca="1" si="436"/>
        <v>0</v>
      </c>
      <c r="AH425" s="227" t="str">
        <f ca="1">IF(SUM(AG425:OFFSET(AG425,(-HoldAggressiveTime-1),0,,))=0,"Defensive","Aggressive")</f>
        <v>Defensive</v>
      </c>
    </row>
    <row r="426" spans="1:34" ht="15" x14ac:dyDescent="0.2">
      <c r="A426">
        <f t="shared" si="15"/>
        <v>1</v>
      </c>
      <c r="B426">
        <f t="shared" si="16"/>
        <v>1906</v>
      </c>
      <c r="C426" s="70">
        <f t="shared" si="1"/>
        <v>1905.9999999999682</v>
      </c>
      <c r="D426" s="149">
        <f t="shared" si="383"/>
        <v>2251</v>
      </c>
      <c r="E426" s="151">
        <v>8.4679289299999994</v>
      </c>
      <c r="F426" s="152">
        <v>1127.1989000000001</v>
      </c>
      <c r="G426" s="152">
        <v>424.30430000000001</v>
      </c>
      <c r="H426" s="152">
        <v>591.95062194000002</v>
      </c>
      <c r="I426" s="152">
        <v>1127.1989000000001</v>
      </c>
      <c r="J426" s="152">
        <v>8.4679289299999994</v>
      </c>
      <c r="K426" s="152">
        <v>8.4679289299999994</v>
      </c>
      <c r="L426" s="152">
        <v>20.67</v>
      </c>
      <c r="M426" s="153">
        <v>20.132402259999999</v>
      </c>
      <c r="N426" s="17">
        <f t="shared" ref="N426:T426" si="460">F426/F425/$E426*$E425-1</f>
        <v>3.7367252845998511E-2</v>
      </c>
      <c r="O426" s="17">
        <f t="shared" si="460"/>
        <v>4.4500259809741038E-3</v>
      </c>
      <c r="P426" s="17">
        <f t="shared" si="460"/>
        <v>4.5583333412524407E-3</v>
      </c>
      <c r="Q426" s="17">
        <f t="shared" si="460"/>
        <v>3.7367252845998511E-2</v>
      </c>
      <c r="R426" s="17">
        <f t="shared" si="460"/>
        <v>0</v>
      </c>
      <c r="S426" s="17">
        <f t="shared" si="460"/>
        <v>0</v>
      </c>
      <c r="T426" s="17">
        <f t="shared" si="460"/>
        <v>0</v>
      </c>
      <c r="U426" s="240">
        <v>0</v>
      </c>
      <c r="V426" s="240">
        <v>0</v>
      </c>
      <c r="W426" s="223">
        <f t="shared" ca="1" si="438"/>
        <v>2.8873778164027038E-2</v>
      </c>
      <c r="X426" s="223">
        <f>MMULT(N426:T426,'Parameters &amp; Main Results'!$B$12:$B$18)-'Parameters &amp; Main Results'!$B$22/12+MMULT(U426:V426,'Parameters &amp; Main Results'!$B$20:$B$21)</f>
        <v>2.8873778164027038E-2</v>
      </c>
      <c r="Y426" s="223">
        <f>MMULT(N426:T426,'Parameters &amp; Main Results'!$C$12:$C$18)-'Parameters &amp; Main Results'!$C$22/12+MMULT(U426:V426,'Parameters &amp; Main Results'!$C$20:$C$21)</f>
        <v>3.4033863492829407E-2</v>
      </c>
      <c r="Z426" s="17">
        <f t="shared" ca="1" si="423"/>
        <v>549.76056799815728</v>
      </c>
      <c r="AA426" s="70">
        <f ca="1">Z426/OFFSET(Z426,'Parameters &amp; Main Results'!$B$38,0)</f>
        <v>5.9254379672402075</v>
      </c>
      <c r="AB426" s="70">
        <f ca="1">SUMPRODUCT(Z426:OFFSET(Z426,'Parameters &amp; Main Results'!$B$38-1,0), 'Cash Flow Assist'!$P$11:OFFSET('Cash Flow Assist'!$P$11,'Parameters &amp; Main Results'!$B$38-1,0)  )/OFFSET(Z426,'Parameters &amp; Main Results'!$B$38,0)</f>
        <v>2025.9693180766724</v>
      </c>
      <c r="AC426" s="70">
        <f ca="1">SUMPRODUCT(Z426:OFFSET(Z426,'Parameters &amp; Main Results'!$B$38-1,0),'Parameters &amp; Main Results'!$B$42:OFFSET('Parameters &amp; Main Results'!$B$42,'Parameters &amp; Main Results'!$B$38-1,0)   )/OFFSET(Z426,'Parameters &amp; Main Results'!$B$38,0)</f>
        <v>0</v>
      </c>
      <c r="AD426" s="155">
        <f t="shared" si="4"/>
        <v>0</v>
      </c>
      <c r="AE426" s="252">
        <f t="shared" ca="1" si="433"/>
        <v>660.49789999999996</v>
      </c>
      <c r="AF426" s="253">
        <f t="shared" ca="1" si="435"/>
        <v>0.70658968030027069</v>
      </c>
      <c r="AG426" s="258">
        <f t="shared" ca="1" si="436"/>
        <v>0</v>
      </c>
      <c r="AH426" s="227" t="str">
        <f ca="1">IF(SUM(AG426:OFFSET(AG426,(-HoldAggressiveTime-1),0,,))=0,"Defensive","Aggressive")</f>
        <v>Defensive</v>
      </c>
    </row>
    <row r="427" spans="1:34" ht="15" x14ac:dyDescent="0.2">
      <c r="A427">
        <f t="shared" si="15"/>
        <v>2</v>
      </c>
      <c r="B427">
        <f t="shared" si="16"/>
        <v>1906</v>
      </c>
      <c r="C427" s="70">
        <f t="shared" si="1"/>
        <v>1906.0833333333014</v>
      </c>
      <c r="D427" s="149">
        <f t="shared" si="383"/>
        <v>2282</v>
      </c>
      <c r="E427" s="151">
        <v>8.4679289299999994</v>
      </c>
      <c r="F427" s="152">
        <v>1122.2918</v>
      </c>
      <c r="G427" s="152">
        <v>422.959</v>
      </c>
      <c r="H427" s="152">
        <v>594.64893018999999</v>
      </c>
      <c r="I427" s="152">
        <v>1122.2918</v>
      </c>
      <c r="J427" s="152">
        <v>8.4679289299999994</v>
      </c>
      <c r="K427" s="152">
        <v>8.4679289299999994</v>
      </c>
      <c r="L427" s="152">
        <v>20.67</v>
      </c>
      <c r="M427" s="153">
        <v>19.866752559999998</v>
      </c>
      <c r="N427" s="17">
        <f t="shared" ref="N427:T427" si="461">F427/F426/$E427*$E426-1</f>
        <v>-4.3533576904662974E-3</v>
      </c>
      <c r="O427" s="17">
        <f t="shared" si="461"/>
        <v>-3.1706018534339853E-3</v>
      </c>
      <c r="P427" s="17">
        <f t="shared" si="461"/>
        <v>4.5583333305010409E-3</v>
      </c>
      <c r="Q427" s="17">
        <f t="shared" si="461"/>
        <v>-4.3533576904662974E-3</v>
      </c>
      <c r="R427" s="17">
        <f t="shared" si="461"/>
        <v>0</v>
      </c>
      <c r="S427" s="17">
        <f t="shared" si="461"/>
        <v>0</v>
      </c>
      <c r="T427" s="17">
        <f t="shared" si="461"/>
        <v>0</v>
      </c>
      <c r="U427" s="240">
        <v>0</v>
      </c>
      <c r="V427" s="240">
        <v>0</v>
      </c>
      <c r="W427" s="223">
        <f t="shared" ca="1" si="438"/>
        <v>-3.9408053052031869E-3</v>
      </c>
      <c r="X427" s="223">
        <f>MMULT(N427:T427,'Parameters &amp; Main Results'!$B$12:$B$18)-'Parameters &amp; Main Results'!$B$22/12+MMULT(U427:V427,'Parameters &amp; Main Results'!$B$20:$B$21)</f>
        <v>-3.9408053052031869E-3</v>
      </c>
      <c r="Y427" s="223">
        <f>MMULT(N427:T427,'Parameters &amp; Main Results'!$C$12:$C$18)-'Parameters &amp; Main Results'!$C$22/12+MMULT(U427:V427,'Parameters &amp; Main Results'!$C$20:$C$21)</f>
        <v>-4.2767487734297329E-3</v>
      </c>
      <c r="Z427" s="17">
        <f t="shared" ca="1" si="423"/>
        <v>534.33237357761902</v>
      </c>
      <c r="AA427" s="70">
        <f ca="1">Z427/OFFSET(Z427,'Parameters &amp; Main Results'!$B$38,0)</f>
        <v>5.9602826607263202</v>
      </c>
      <c r="AB427" s="70">
        <f ca="1">SUMPRODUCT(Z427:OFFSET(Z427,'Parameters &amp; Main Results'!$B$38-1,0), 'Cash Flow Assist'!$P$11:OFFSET('Cash Flow Assist'!$P$11,'Parameters &amp; Main Results'!$B$38-1,0)  )/OFFSET(Z427,'Parameters &amp; Main Results'!$B$38,0)</f>
        <v>2091.6270134694096</v>
      </c>
      <c r="AC427" s="70">
        <f ca="1">SUMPRODUCT(Z427:OFFSET(Z427,'Parameters &amp; Main Results'!$B$38-1,0),'Parameters &amp; Main Results'!$B$42:OFFSET('Parameters &amp; Main Results'!$B$42,'Parameters &amp; Main Results'!$B$38-1,0)   )/OFFSET(Z427,'Parameters &amp; Main Results'!$B$38,0)</f>
        <v>0</v>
      </c>
      <c r="AD427" s="155">
        <f t="shared" si="4"/>
        <v>-4.3533576904662974E-3</v>
      </c>
      <c r="AE427" s="252">
        <f t="shared" ca="1" si="433"/>
        <v>693.63009999999997</v>
      </c>
      <c r="AF427" s="253">
        <f t="shared" ca="1" si="435"/>
        <v>0.61799754653092476</v>
      </c>
      <c r="AG427" s="258">
        <f t="shared" ca="1" si="436"/>
        <v>0</v>
      </c>
      <c r="AH427" s="227" t="str">
        <f ca="1">IF(SUM(AG427:OFFSET(AG427,(-HoldAggressiveTime-1),0,,))=0,"Defensive","Aggressive")</f>
        <v>Defensive</v>
      </c>
    </row>
    <row r="428" spans="1:34" ht="15" x14ac:dyDescent="0.2">
      <c r="A428">
        <f t="shared" si="15"/>
        <v>3</v>
      </c>
      <c r="B428">
        <f t="shared" si="16"/>
        <v>1906</v>
      </c>
      <c r="C428" s="70">
        <f t="shared" si="1"/>
        <v>1906.1666666666347</v>
      </c>
      <c r="D428" s="149">
        <f t="shared" si="383"/>
        <v>2312</v>
      </c>
      <c r="E428" s="151">
        <v>8.4679289299999994</v>
      </c>
      <c r="F428" s="152">
        <v>1098.0092</v>
      </c>
      <c r="G428" s="152">
        <v>424.85610000000003</v>
      </c>
      <c r="H428" s="152">
        <v>597.35953823</v>
      </c>
      <c r="I428" s="152">
        <v>1098.0092</v>
      </c>
      <c r="J428" s="152">
        <v>8.4679289299999994</v>
      </c>
      <c r="K428" s="152">
        <v>8.4679289299999994</v>
      </c>
      <c r="L428" s="152">
        <v>20.67</v>
      </c>
      <c r="M428" s="153">
        <v>19.259453019999999</v>
      </c>
      <c r="N428" s="17">
        <f t="shared" ref="N428:T428" si="462">F428/F427/$E428*$E427-1</f>
        <v>-2.1636618925666262E-2</v>
      </c>
      <c r="O428" s="17">
        <f t="shared" si="462"/>
        <v>4.4853047222070952E-3</v>
      </c>
      <c r="P428" s="17">
        <f t="shared" si="462"/>
        <v>4.5583333331380427E-3</v>
      </c>
      <c r="Q428" s="17">
        <f t="shared" si="462"/>
        <v>-2.1636618925666262E-2</v>
      </c>
      <c r="R428" s="17">
        <f t="shared" si="462"/>
        <v>0</v>
      </c>
      <c r="S428" s="17">
        <f t="shared" si="462"/>
        <v>0</v>
      </c>
      <c r="T428" s="17">
        <f t="shared" si="462"/>
        <v>0</v>
      </c>
      <c r="U428" s="240">
        <v>0</v>
      </c>
      <c r="V428" s="240">
        <v>0</v>
      </c>
      <c r="W428" s="223">
        <f t="shared" ca="1" si="438"/>
        <v>-1.5372069916474945E-2</v>
      </c>
      <c r="X428" s="223">
        <f>MMULT(N428:T428,'Parameters &amp; Main Results'!$B$12:$B$18)-'Parameters &amp; Main Results'!$B$22/12+MMULT(U428:V428,'Parameters &amp; Main Results'!$B$20:$B$21)</f>
        <v>-1.5372069916474945E-2</v>
      </c>
      <c r="Y428" s="223">
        <f>MMULT(N428:T428,'Parameters &amp; Main Results'!$C$12:$C$18)-'Parameters &amp; Main Results'!$C$22/12+MMULT(U428:V428,'Parameters &amp; Main Results'!$C$20:$C$21)</f>
        <v>-1.9066093227545593E-2</v>
      </c>
      <c r="Z428" s="17">
        <f t="shared" ca="1" si="423"/>
        <v>536.44640441409126</v>
      </c>
      <c r="AA428" s="70">
        <f ca="1">Z428/OFFSET(Z428,'Parameters &amp; Main Results'!$B$38,0)</f>
        <v>5.9294431592787928</v>
      </c>
      <c r="AB428" s="70">
        <f ca="1">SUMPRODUCT(Z428:OFFSET(Z428,'Parameters &amp; Main Results'!$B$38-1,0), 'Cash Flow Assist'!$P$11:OFFSET('Cash Flow Assist'!$P$11,'Parameters &amp; Main Results'!$B$38-1,0)  )/OFFSET(Z428,'Parameters &amp; Main Results'!$B$38,0)</f>
        <v>2067.6893680315002</v>
      </c>
      <c r="AC428" s="70">
        <f ca="1">SUMPRODUCT(Z428:OFFSET(Z428,'Parameters &amp; Main Results'!$B$38-1,0),'Parameters &amp; Main Results'!$B$42:OFFSET('Parameters &amp; Main Results'!$B$42,'Parameters &amp; Main Results'!$B$38-1,0)   )/OFFSET(Z428,'Parameters &amp; Main Results'!$B$38,0)</f>
        <v>0</v>
      </c>
      <c r="AD428" s="155">
        <f t="shared" si="4"/>
        <v>-2.5895784674736855E-2</v>
      </c>
      <c r="AE428" s="252">
        <f t="shared" ca="1" si="433"/>
        <v>707.79369999999994</v>
      </c>
      <c r="AF428" s="253">
        <f t="shared" ca="1" si="435"/>
        <v>0.55131247989350574</v>
      </c>
      <c r="AG428" s="258">
        <f t="shared" ca="1" si="436"/>
        <v>0</v>
      </c>
      <c r="AH428" s="227" t="str">
        <f ca="1">IF(SUM(AG428:OFFSET(AG428,(-HoldAggressiveTime-1),0,,))=0,"Defensive","Aggressive")</f>
        <v>Defensive</v>
      </c>
    </row>
    <row r="429" spans="1:34" ht="15" x14ac:dyDescent="0.2">
      <c r="A429">
        <f t="shared" si="15"/>
        <v>4</v>
      </c>
      <c r="B429">
        <f t="shared" si="16"/>
        <v>1906</v>
      </c>
      <c r="C429" s="70">
        <f t="shared" si="1"/>
        <v>1906.2499999999679</v>
      </c>
      <c r="D429" s="149">
        <f t="shared" si="383"/>
        <v>2343</v>
      </c>
      <c r="E429" s="151">
        <v>8.4679289299999994</v>
      </c>
      <c r="F429" s="152">
        <v>1086.2731000000001</v>
      </c>
      <c r="G429" s="152">
        <v>430.43119999999999</v>
      </c>
      <c r="H429" s="152">
        <v>600.08250211999996</v>
      </c>
      <c r="I429" s="152">
        <v>1086.2731000000001</v>
      </c>
      <c r="J429" s="152">
        <v>8.4679289299999994</v>
      </c>
      <c r="K429" s="152">
        <v>8.4679289299999994</v>
      </c>
      <c r="L429" s="152">
        <v>20.67</v>
      </c>
      <c r="M429" s="153">
        <v>18.876204999999999</v>
      </c>
      <c r="N429" s="17">
        <f t="shared" ref="N429:T429" si="463">F429/F428/$E429*$E428-1</f>
        <v>-1.0688526107067053E-2</v>
      </c>
      <c r="O429" s="17">
        <f t="shared" si="463"/>
        <v>1.3122325417947334E-2</v>
      </c>
      <c r="P429" s="17">
        <f t="shared" si="463"/>
        <v>4.5583333247982694E-3</v>
      </c>
      <c r="Q429" s="17">
        <f t="shared" si="463"/>
        <v>-1.0688526107067053E-2</v>
      </c>
      <c r="R429" s="17">
        <f t="shared" si="463"/>
        <v>0</v>
      </c>
      <c r="S429" s="17">
        <f t="shared" si="463"/>
        <v>0</v>
      </c>
      <c r="T429" s="17">
        <f t="shared" si="463"/>
        <v>0</v>
      </c>
      <c r="U429" s="240">
        <v>0</v>
      </c>
      <c r="V429" s="240">
        <v>0</v>
      </c>
      <c r="W429" s="223">
        <f t="shared" ca="1" si="438"/>
        <v>-5.4335961633774901E-3</v>
      </c>
      <c r="X429" s="223">
        <f>MMULT(N429:T429,'Parameters &amp; Main Results'!$B$12:$B$18)-'Parameters &amp; Main Results'!$B$22/12+MMULT(U429:V429,'Parameters &amp; Main Results'!$B$20:$B$21)</f>
        <v>-5.4335961633774901E-3</v>
      </c>
      <c r="Y429" s="223">
        <f>MMULT(N429:T429,'Parameters &amp; Main Results'!$C$12:$C$18)-'Parameters &amp; Main Results'!$C$22/12+MMULT(U429:V429,'Parameters &amp; Main Results'!$C$20:$C$21)</f>
        <v>-8.3491076212322823E-3</v>
      </c>
      <c r="Z429" s="17">
        <f t="shared" ca="1" si="423"/>
        <v>544.82143764557338</v>
      </c>
      <c r="AA429" s="70">
        <f ca="1">Z429/OFFSET(Z429,'Parameters &amp; Main Results'!$B$38,0)</f>
        <v>5.9397963105013138</v>
      </c>
      <c r="AB429" s="70">
        <f ca="1">SUMPRODUCT(Z429:OFFSET(Z429,'Parameters &amp; Main Results'!$B$38-1,0), 'Cash Flow Assist'!$P$11:OFFSET('Cash Flow Assist'!$P$11,'Parameters &amp; Main Results'!$B$38-1,0)  )/OFFSET(Z429,'Parameters &amp; Main Results'!$B$38,0)</f>
        <v>2034.5973678432479</v>
      </c>
      <c r="AC429" s="70">
        <f ca="1">SUMPRODUCT(Z429:OFFSET(Z429,'Parameters &amp; Main Results'!$B$38-1,0),'Parameters &amp; Main Results'!$B$42:OFFSET('Parameters &amp; Main Results'!$B$42,'Parameters &amp; Main Results'!$B$38-1,0)   )/OFFSET(Z429,'Parameters &amp; Main Results'!$B$38,0)</f>
        <v>0</v>
      </c>
      <c r="AD429" s="155">
        <f t="shared" si="4"/>
        <v>-3.6307523011244958E-2</v>
      </c>
      <c r="AE429" s="252">
        <f t="shared" ca="1" si="433"/>
        <v>691.28729999999996</v>
      </c>
      <c r="AF429" s="253">
        <f t="shared" ca="1" si="435"/>
        <v>0.5713771972955386</v>
      </c>
      <c r="AG429" s="258">
        <f t="shared" ca="1" si="436"/>
        <v>0</v>
      </c>
      <c r="AH429" s="227" t="str">
        <f ca="1">IF(SUM(AG429:OFFSET(AG429,(-HoldAggressiveTime-1),0,,))=0,"Defensive","Aggressive")</f>
        <v>Defensive</v>
      </c>
    </row>
    <row r="430" spans="1:34" ht="15" x14ac:dyDescent="0.2">
      <c r="A430">
        <f t="shared" si="15"/>
        <v>5</v>
      </c>
      <c r="B430">
        <f t="shared" si="16"/>
        <v>1906</v>
      </c>
      <c r="C430" s="70">
        <f t="shared" si="1"/>
        <v>1906.3333333333012</v>
      </c>
      <c r="D430" s="149">
        <f t="shared" si="383"/>
        <v>2373</v>
      </c>
      <c r="E430" s="151">
        <v>8.56309422</v>
      </c>
      <c r="F430" s="152">
        <v>1060.6823999999999</v>
      </c>
      <c r="G430" s="152">
        <v>427.02210000000002</v>
      </c>
      <c r="H430" s="152">
        <v>602.8178782</v>
      </c>
      <c r="I430" s="152">
        <v>1060.6823999999999</v>
      </c>
      <c r="J430" s="152">
        <v>8.56309422</v>
      </c>
      <c r="K430" s="152">
        <v>8.56309422</v>
      </c>
      <c r="L430" s="152">
        <v>20.67</v>
      </c>
      <c r="M430" s="153">
        <v>18.05404446</v>
      </c>
      <c r="N430" s="17">
        <f t="shared" ref="N430:T430" si="464">F430/F429/$E430*$E429-1</f>
        <v>-3.4409866539007794E-2</v>
      </c>
      <c r="O430" s="17">
        <f t="shared" si="464"/>
        <v>-1.8945599934744206E-2</v>
      </c>
      <c r="P430" s="17">
        <f t="shared" si="464"/>
        <v>-6.6057485448879349E-3</v>
      </c>
      <c r="Q430" s="17">
        <f t="shared" si="464"/>
        <v>-3.4409866539007794E-2</v>
      </c>
      <c r="R430" s="17">
        <f t="shared" si="464"/>
        <v>0</v>
      </c>
      <c r="S430" s="17">
        <f t="shared" si="464"/>
        <v>0</v>
      </c>
      <c r="T430" s="17">
        <f t="shared" si="464"/>
        <v>-1.1113423203698125E-2</v>
      </c>
      <c r="U430" s="240">
        <v>0</v>
      </c>
      <c r="V430" s="240">
        <v>0</v>
      </c>
      <c r="W430" s="223">
        <f t="shared" ca="1" si="438"/>
        <v>-3.0193857718056261E-2</v>
      </c>
      <c r="X430" s="223">
        <f>MMULT(N430:T430,'Parameters &amp; Main Results'!$B$12:$B$18)-'Parameters &amp; Main Results'!$B$22/12+MMULT(U430:V430,'Parameters &amp; Main Results'!$B$20:$B$21)</f>
        <v>-3.0193857718056261E-2</v>
      </c>
      <c r="Y430" s="223">
        <f>MMULT(N430:T430,'Parameters &amp; Main Results'!$C$12:$C$18)-'Parameters &amp; Main Results'!$C$22/12+MMULT(U430:V430,'Parameters &amp; Main Results'!$C$20:$C$21)</f>
        <v>-3.2905106545248107E-2</v>
      </c>
      <c r="Z430" s="17">
        <f t="shared" ca="1" si="423"/>
        <v>547.79795048764913</v>
      </c>
      <c r="AA430" s="70">
        <f ca="1">Z430/OFFSET(Z430,'Parameters &amp; Main Results'!$B$38,0)</f>
        <v>6.1969195206945331</v>
      </c>
      <c r="AB430" s="70">
        <f ca="1">SUMPRODUCT(Z430:OFFSET(Z430,'Parameters &amp; Main Results'!$B$38-1,0), 'Cash Flow Assist'!$P$11:OFFSET('Cash Flow Assist'!$P$11,'Parameters &amp; Main Results'!$B$38-1,0)  )/OFFSET(Z430,'Parameters &amp; Main Results'!$B$38,0)</f>
        <v>2106.0120984842706</v>
      </c>
      <c r="AC430" s="70">
        <f ca="1">SUMPRODUCT(Z430:OFFSET(Z430,'Parameters &amp; Main Results'!$B$38-1,0),'Parameters &amp; Main Results'!$B$42:OFFSET('Parameters &amp; Main Results'!$B$42,'Parameters &amp; Main Results'!$B$38-1,0)   )/OFFSET(Z430,'Parameters &amp; Main Results'!$B$38,0)</f>
        <v>0</v>
      </c>
      <c r="AD430" s="155">
        <f t="shared" si="4"/>
        <v>-6.9468052529073843E-2</v>
      </c>
      <c r="AE430" s="252">
        <f t="shared" ca="1" si="433"/>
        <v>691.73839999999996</v>
      </c>
      <c r="AF430" s="253">
        <f t="shared" ca="1" si="435"/>
        <v>0.53335769707160974</v>
      </c>
      <c r="AG430" s="258">
        <f t="shared" ca="1" si="436"/>
        <v>0</v>
      </c>
      <c r="AH430" s="227" t="str">
        <f ca="1">IF(SUM(AG430:OFFSET(AG430,(-HoldAggressiveTime-1),0,,))=0,"Defensive","Aggressive")</f>
        <v>Defensive</v>
      </c>
    </row>
    <row r="431" spans="1:34" ht="15" x14ac:dyDescent="0.2">
      <c r="A431">
        <f t="shared" si="15"/>
        <v>6</v>
      </c>
      <c r="B431">
        <f t="shared" si="16"/>
        <v>1906</v>
      </c>
      <c r="C431" s="70">
        <f t="shared" si="1"/>
        <v>1906.4166666666345</v>
      </c>
      <c r="D431" s="149">
        <f t="shared" si="383"/>
        <v>2404</v>
      </c>
      <c r="E431" s="151">
        <v>8.56309422</v>
      </c>
      <c r="F431" s="152">
        <v>1077.7445</v>
      </c>
      <c r="G431" s="152">
        <v>426.0806</v>
      </c>
      <c r="H431" s="152">
        <v>605.56572302999996</v>
      </c>
      <c r="I431" s="152">
        <v>1077.7445</v>
      </c>
      <c r="J431" s="152">
        <v>8.56309422</v>
      </c>
      <c r="K431" s="152">
        <v>8.56309422</v>
      </c>
      <c r="L431" s="152">
        <v>20.67</v>
      </c>
      <c r="M431" s="153">
        <v>18.172666379999999</v>
      </c>
      <c r="N431" s="17">
        <f t="shared" ref="N431:T431" si="465">F431/F430/$E431*$E430-1</f>
        <v>1.6085965035339544E-2</v>
      </c>
      <c r="O431" s="17">
        <f t="shared" si="465"/>
        <v>-2.204803919984677E-3</v>
      </c>
      <c r="P431" s="17">
        <f t="shared" si="465"/>
        <v>4.5583333364380696E-3</v>
      </c>
      <c r="Q431" s="17">
        <f t="shared" si="465"/>
        <v>1.6085965035339544E-2</v>
      </c>
      <c r="R431" s="17">
        <f t="shared" si="465"/>
        <v>0</v>
      </c>
      <c r="S431" s="17">
        <f t="shared" si="465"/>
        <v>0</v>
      </c>
      <c r="T431" s="17">
        <f t="shared" si="465"/>
        <v>0</v>
      </c>
      <c r="U431" s="240">
        <v>0</v>
      </c>
      <c r="V431" s="240">
        <v>0</v>
      </c>
      <c r="W431" s="223">
        <f t="shared" ca="1" si="438"/>
        <v>1.1581846325841055E-2</v>
      </c>
      <c r="X431" s="223">
        <f>MMULT(N431:T431,'Parameters &amp; Main Results'!$B$12:$B$18)-'Parameters &amp; Main Results'!$B$22/12+MMULT(U431:V431,'Parameters &amp; Main Results'!$B$20:$B$21)</f>
        <v>1.1581846325841055E-2</v>
      </c>
      <c r="Y431" s="223">
        <f>MMULT(N431:T431,'Parameters &amp; Main Results'!$C$12:$C$18)-'Parameters &amp; Main Results'!$C$22/12+MMULT(U431:V431,'Parameters &amp; Main Results'!$C$20:$C$21)</f>
        <v>1.4215221473140456E-2</v>
      </c>
      <c r="Z431" s="17">
        <f t="shared" ca="1" si="423"/>
        <v>564.8530428964765</v>
      </c>
      <c r="AA431" s="70">
        <f ca="1">Z431/OFFSET(Z431,'Parameters &amp; Main Results'!$B$38,0)</f>
        <v>6.1985851353139294</v>
      </c>
      <c r="AB431" s="70">
        <f ca="1">SUMPRODUCT(Z431:OFFSET(Z431,'Parameters &amp; Main Results'!$B$38-1,0), 'Cash Flow Assist'!$P$11:OFFSET('Cash Flow Assist'!$P$11,'Parameters &amp; Main Results'!$B$38-1,0)  )/OFFSET(Z431,'Parameters &amp; Main Results'!$B$38,0)</f>
        <v>2037.93107445239</v>
      </c>
      <c r="AC431" s="70">
        <f ca="1">SUMPRODUCT(Z431:OFFSET(Z431,'Parameters &amp; Main Results'!$B$38-1,0),'Parameters &amp; Main Results'!$B$42:OFFSET('Parameters &amp; Main Results'!$B$42,'Parameters &amp; Main Results'!$B$38-1,0)   )/OFFSET(Z431,'Parameters &amp; Main Results'!$B$38,0)</f>
        <v>0</v>
      </c>
      <c r="AD431" s="155">
        <f t="shared" si="4"/>
        <v>-5.4499548157790123E-2</v>
      </c>
      <c r="AE431" s="252">
        <f t="shared" ca="1" si="433"/>
        <v>711.41189999999995</v>
      </c>
      <c r="AF431" s="253">
        <f t="shared" ca="1" si="435"/>
        <v>0.51493740827219803</v>
      </c>
      <c r="AG431" s="258">
        <f t="shared" ca="1" si="436"/>
        <v>0</v>
      </c>
      <c r="AH431" s="227" t="str">
        <f ca="1">IF(SUM(AG431:OFFSET(AG431,(-HoldAggressiveTime-1),0,,))=0,"Defensive","Aggressive")</f>
        <v>Defensive</v>
      </c>
    </row>
    <row r="432" spans="1:34" ht="15" x14ac:dyDescent="0.2">
      <c r="A432">
        <f t="shared" si="15"/>
        <v>7</v>
      </c>
      <c r="B432">
        <f t="shared" si="16"/>
        <v>1906</v>
      </c>
      <c r="C432" s="70">
        <f t="shared" si="1"/>
        <v>1906.4999999999677</v>
      </c>
      <c r="D432" s="149">
        <f t="shared" si="383"/>
        <v>2435</v>
      </c>
      <c r="E432" s="151">
        <v>8.2776793400000006</v>
      </c>
      <c r="F432" s="152">
        <v>1053.1513</v>
      </c>
      <c r="G432" s="152">
        <v>427.56319999999999</v>
      </c>
      <c r="H432" s="152">
        <v>608.32609345000003</v>
      </c>
      <c r="I432" s="152">
        <v>1053.1513</v>
      </c>
      <c r="J432" s="152">
        <v>8.2776793400000006</v>
      </c>
      <c r="K432" s="152">
        <v>8.2776793400000006</v>
      </c>
      <c r="L432" s="152">
        <v>20.67</v>
      </c>
      <c r="M432" s="153">
        <v>18.195200140000001</v>
      </c>
      <c r="N432" s="17">
        <f t="shared" ref="N432:T432" si="466">F432/F431/$E432*$E431-1</f>
        <v>1.0874117171932429E-2</v>
      </c>
      <c r="O432" s="17">
        <f t="shared" si="466"/>
        <v>3.8079660923523884E-2</v>
      </c>
      <c r="P432" s="17">
        <f t="shared" si="466"/>
        <v>3.9195564901892022E-2</v>
      </c>
      <c r="Q432" s="17">
        <f t="shared" si="466"/>
        <v>1.0874117171932429E-2</v>
      </c>
      <c r="R432" s="17">
        <f t="shared" si="466"/>
        <v>0</v>
      </c>
      <c r="S432" s="17">
        <f t="shared" si="466"/>
        <v>0</v>
      </c>
      <c r="T432" s="17">
        <f t="shared" si="466"/>
        <v>3.4480059963279519E-2</v>
      </c>
      <c r="U432" s="240">
        <v>0</v>
      </c>
      <c r="V432" s="240">
        <v>0</v>
      </c>
      <c r="W432" s="223">
        <f t="shared" ca="1" si="438"/>
        <v>1.7453856395151412E-2</v>
      </c>
      <c r="X432" s="223">
        <f>MMULT(N432:T432,'Parameters &amp; Main Results'!$B$12:$B$18)-'Parameters &amp; Main Results'!$B$22/12+MMULT(U432:V432,'Parameters &amp; Main Results'!$B$20:$B$21)</f>
        <v>1.7453856395151412E-2</v>
      </c>
      <c r="Y432" s="223">
        <f>MMULT(N432:T432,'Parameters &amp; Main Results'!$C$12:$C$18)-'Parameters &amp; Main Results'!$C$22/12+MMULT(U432:V432,'Parameters &amp; Main Results'!$C$20:$C$21)</f>
        <v>1.3553004880424909E-2</v>
      </c>
      <c r="Z432" s="17">
        <f t="shared" ca="1" si="423"/>
        <v>558.38590317538331</v>
      </c>
      <c r="AA432" s="70">
        <f ca="1">Z432/OFFSET(Z432,'Parameters &amp; Main Results'!$B$38,0)</f>
        <v>6.0509840119168716</v>
      </c>
      <c r="AB432" s="70">
        <f ca="1">SUMPRODUCT(Z432:OFFSET(Z432,'Parameters &amp; Main Results'!$B$38-1,0), 'Cash Flow Assist'!$P$11:OFFSET('Cash Flow Assist'!$P$11,'Parameters &amp; Main Results'!$B$38-1,0)  )/OFFSET(Z432,'Parameters &amp; Main Results'!$B$38,0)</f>
        <v>2007.3111201634124</v>
      </c>
      <c r="AC432" s="70">
        <f ca="1">SUMPRODUCT(Z432:OFFSET(Z432,'Parameters &amp; Main Results'!$B$38-1,0),'Parameters &amp; Main Results'!$B$42:OFFSET('Parameters &amp; Main Results'!$B$42,'Parameters &amp; Main Results'!$B$38-1,0)   )/OFFSET(Z432,'Parameters &amp; Main Results'!$B$38,0)</f>
        <v>0</v>
      </c>
      <c r="AD432" s="155">
        <f t="shared" si="4"/>
        <v>-4.4218065458342837E-2</v>
      </c>
      <c r="AE432" s="252">
        <f t="shared" ca="1" si="433"/>
        <v>699.02340000000004</v>
      </c>
      <c r="AF432" s="253">
        <f t="shared" ca="1" si="435"/>
        <v>0.50660378465155809</v>
      </c>
      <c r="AG432" s="258">
        <f t="shared" ca="1" si="436"/>
        <v>0</v>
      </c>
      <c r="AH432" s="227" t="str">
        <f ca="1">IF(SUM(AG432:OFFSET(AG432,(-HoldAggressiveTime-1),0,,))=0,"Defensive","Aggressive")</f>
        <v>Defensive</v>
      </c>
    </row>
    <row r="433" spans="1:34" ht="15" x14ac:dyDescent="0.2">
      <c r="A433">
        <f t="shared" si="15"/>
        <v>8</v>
      </c>
      <c r="B433">
        <f t="shared" si="16"/>
        <v>1906</v>
      </c>
      <c r="C433" s="70">
        <f t="shared" si="1"/>
        <v>1906.583333333301</v>
      </c>
      <c r="D433" s="149">
        <f t="shared" si="383"/>
        <v>2465</v>
      </c>
      <c r="E433" s="151">
        <v>8.4679289299999994</v>
      </c>
      <c r="F433" s="152">
        <v>1134.2005999999999</v>
      </c>
      <c r="G433" s="152">
        <v>430.94830000000002</v>
      </c>
      <c r="H433" s="152">
        <v>611.09904656000003</v>
      </c>
      <c r="I433" s="152">
        <v>1134.2005999999999</v>
      </c>
      <c r="J433" s="152">
        <v>8.4679289299999994</v>
      </c>
      <c r="K433" s="152">
        <v>8.4679289299999994</v>
      </c>
      <c r="L433" s="152">
        <v>20.67</v>
      </c>
      <c r="M433" s="153">
        <v>18.967251480000002</v>
      </c>
      <c r="N433" s="17">
        <f t="shared" ref="N433:T433" si="467">F433/F432/$E433*$E432-1</f>
        <v>5.276272330424292E-2</v>
      </c>
      <c r="O433" s="17">
        <f t="shared" si="467"/>
        <v>-1.4727758504662236E-2</v>
      </c>
      <c r="P433" s="17">
        <f t="shared" si="467"/>
        <v>-1.8011153564610471E-2</v>
      </c>
      <c r="Q433" s="17">
        <f t="shared" si="467"/>
        <v>5.276272330424292E-2</v>
      </c>
      <c r="R433" s="17">
        <f t="shared" si="467"/>
        <v>0</v>
      </c>
      <c r="S433" s="17">
        <f t="shared" si="467"/>
        <v>0</v>
      </c>
      <c r="T433" s="17">
        <f t="shared" si="467"/>
        <v>-2.2467074484527894E-2</v>
      </c>
      <c r="U433" s="240">
        <v>0</v>
      </c>
      <c r="V433" s="240">
        <v>0</v>
      </c>
      <c r="W433" s="223">
        <f t="shared" ca="1" si="438"/>
        <v>3.5461470386356678E-2</v>
      </c>
      <c r="X433" s="223">
        <f>MMULT(N433:T433,'Parameters &amp; Main Results'!$B$12:$B$18)-'Parameters &amp; Main Results'!$B$22/12+MMULT(U433:V433,'Parameters &amp; Main Results'!$B$20:$B$21)</f>
        <v>3.5461470386356678E-2</v>
      </c>
      <c r="Y433" s="223">
        <f>MMULT(N433:T433,'Parameters &amp; Main Results'!$C$12:$C$18)-'Parameters &amp; Main Results'!$C$22/12+MMULT(U433:V433,'Parameters &amp; Main Results'!$C$20:$C$21)</f>
        <v>4.597200845668574E-2</v>
      </c>
      <c r="Z433" s="17">
        <f t="shared" ca="1" si="423"/>
        <v>548.80710281422478</v>
      </c>
      <c r="AA433" s="70">
        <f ca="1">Z433/OFFSET(Z433,'Parameters &amp; Main Results'!$B$38,0)</f>
        <v>6.2983693487538783</v>
      </c>
      <c r="AB433" s="70">
        <f ca="1">SUMPRODUCT(Z433:OFFSET(Z433,'Parameters &amp; Main Results'!$B$38-1,0), 'Cash Flow Assist'!$P$11:OFFSET('Cash Flow Assist'!$P$11,'Parameters &amp; Main Results'!$B$38-1,0)  )/OFFSET(Z433,'Parameters &amp; Main Results'!$B$38,0)</f>
        <v>2120.4954386633017</v>
      </c>
      <c r="AC433" s="70">
        <f ca="1">SUMPRODUCT(Z433:OFFSET(Z433,'Parameters &amp; Main Results'!$B$38-1,0),'Parameters &amp; Main Results'!$B$42:OFFSET('Parameters &amp; Main Results'!$B$42,'Parameters &amp; Main Results'!$B$38-1,0)   )/OFFSET(Z433,'Parameters &amp; Main Results'!$B$38,0)</f>
        <v>0</v>
      </c>
      <c r="AD433" s="155">
        <f t="shared" si="4"/>
        <v>0</v>
      </c>
      <c r="AE433" s="252">
        <f t="shared" ca="1" si="433"/>
        <v>702.70669999999996</v>
      </c>
      <c r="AF433" s="253">
        <f t="shared" ca="1" si="435"/>
        <v>0.61404551856414624</v>
      </c>
      <c r="AG433" s="258">
        <f t="shared" ca="1" si="436"/>
        <v>0</v>
      </c>
      <c r="AH433" s="227" t="str">
        <f ca="1">IF(SUM(AG433:OFFSET(AG433,(-HoldAggressiveTime-1),0,,))=0,"Defensive","Aggressive")</f>
        <v>Defensive</v>
      </c>
    </row>
    <row r="434" spans="1:34" ht="15" x14ac:dyDescent="0.2">
      <c r="A434">
        <f t="shared" si="15"/>
        <v>9</v>
      </c>
      <c r="B434">
        <f t="shared" si="16"/>
        <v>1906</v>
      </c>
      <c r="C434" s="70">
        <f t="shared" si="1"/>
        <v>1906.6666666666342</v>
      </c>
      <c r="D434" s="149">
        <f t="shared" si="383"/>
        <v>2496</v>
      </c>
      <c r="E434" s="151">
        <v>8.56309422</v>
      </c>
      <c r="F434" s="152">
        <v>1172.5616</v>
      </c>
      <c r="G434" s="152">
        <v>434.1112</v>
      </c>
      <c r="H434" s="152">
        <v>613.88463970999999</v>
      </c>
      <c r="I434" s="152">
        <v>1172.5616</v>
      </c>
      <c r="J434" s="152">
        <v>8.56309422</v>
      </c>
      <c r="K434" s="152">
        <v>8.56309422</v>
      </c>
      <c r="L434" s="152">
        <v>20.67</v>
      </c>
      <c r="M434" s="153">
        <v>19.20099368</v>
      </c>
      <c r="N434" s="17">
        <f t="shared" ref="N434:T434" si="468">F434/F433/$E434*$E433-1</f>
        <v>2.2332757280145055E-2</v>
      </c>
      <c r="O434" s="17">
        <f t="shared" si="468"/>
        <v>-3.8555935435067301E-3</v>
      </c>
      <c r="P434" s="17">
        <f t="shared" si="468"/>
        <v>-6.6057485641168867E-3</v>
      </c>
      <c r="Q434" s="17">
        <f t="shared" si="468"/>
        <v>2.2332757280145055E-2</v>
      </c>
      <c r="R434" s="17">
        <f t="shared" si="468"/>
        <v>0</v>
      </c>
      <c r="S434" s="17">
        <f t="shared" si="468"/>
        <v>0</v>
      </c>
      <c r="T434" s="17">
        <f t="shared" si="468"/>
        <v>-1.1113423203698125E-2</v>
      </c>
      <c r="U434" s="240">
        <v>0</v>
      </c>
      <c r="V434" s="240">
        <v>0</v>
      </c>
      <c r="W434" s="223">
        <f t="shared" ca="1" si="438"/>
        <v>1.5381111424555871E-2</v>
      </c>
      <c r="X434" s="223">
        <f>MMULT(N434:T434,'Parameters &amp; Main Results'!$B$12:$B$18)-'Parameters &amp; Main Results'!$B$22/12+MMULT(U434:V434,'Parameters &amp; Main Results'!$B$20:$B$21)</f>
        <v>1.5381111424555871E-2</v>
      </c>
      <c r="Y434" s="223">
        <f>MMULT(N434:T434,'Parameters &amp; Main Results'!$C$12:$C$18)-'Parameters &amp; Main Results'!$C$22/12+MMULT(U434:V434,'Parameters &amp; Main Results'!$C$20:$C$21)</f>
        <v>1.9672255531113209E-2</v>
      </c>
      <c r="Z434" s="17">
        <f t="shared" ca="1" si="423"/>
        <v>530.01209461656845</v>
      </c>
      <c r="AA434" s="70">
        <f ca="1">Z434/OFFSET(Z434,'Parameters &amp; Main Results'!$B$38,0)</f>
        <v>6.3359579755083129</v>
      </c>
      <c r="AB434" s="70">
        <f ca="1">SUMPRODUCT(Z434:OFFSET(Z434,'Parameters &amp; Main Results'!$B$38-1,0), 'Cash Flow Assist'!$P$11:OFFSET('Cash Flow Assist'!$P$11,'Parameters &amp; Main Results'!$B$38-1,0)  )/OFFSET(Z434,'Parameters &amp; Main Results'!$B$38,0)</f>
        <v>2203.2761969546295</v>
      </c>
      <c r="AC434" s="70">
        <f ca="1">SUMPRODUCT(Z434:OFFSET(Z434,'Parameters &amp; Main Results'!$B$38-1,0),'Parameters &amp; Main Results'!$B$42:OFFSET('Parameters &amp; Main Results'!$B$42,'Parameters &amp; Main Results'!$B$38-1,0)   )/OFFSET(Z434,'Parameters &amp; Main Results'!$B$38,0)</f>
        <v>0</v>
      </c>
      <c r="AD434" s="155">
        <f t="shared" si="4"/>
        <v>0</v>
      </c>
      <c r="AE434" s="252">
        <f t="shared" ca="1" si="433"/>
        <v>734.49239999999998</v>
      </c>
      <c r="AF434" s="253">
        <f t="shared" ca="1" si="435"/>
        <v>0.59642441501096544</v>
      </c>
      <c r="AG434" s="258">
        <f t="shared" ca="1" si="436"/>
        <v>0</v>
      </c>
      <c r="AH434" s="227" t="str">
        <f ca="1">IF(SUM(AG434:OFFSET(AG434,(-HoldAggressiveTime-1),0,,))=0,"Defensive","Aggressive")</f>
        <v>Defensive</v>
      </c>
    </row>
    <row r="435" spans="1:34" ht="15" x14ac:dyDescent="0.2">
      <c r="A435">
        <f t="shared" si="15"/>
        <v>10</v>
      </c>
      <c r="B435">
        <f t="shared" si="16"/>
        <v>1906</v>
      </c>
      <c r="C435" s="70">
        <f t="shared" si="1"/>
        <v>1906.7499999999675</v>
      </c>
      <c r="D435" s="149">
        <f t="shared" si="383"/>
        <v>2526</v>
      </c>
      <c r="E435" s="151">
        <v>8.7534247900000004</v>
      </c>
      <c r="F435" s="152">
        <v>1168.9953</v>
      </c>
      <c r="G435" s="152">
        <v>434.5761</v>
      </c>
      <c r="H435" s="152">
        <v>616.68293053000002</v>
      </c>
      <c r="I435" s="152">
        <v>1168.9953</v>
      </c>
      <c r="J435" s="152">
        <v>8.7534247900000004</v>
      </c>
      <c r="K435" s="152">
        <v>8.7534247900000004</v>
      </c>
      <c r="L435" s="152">
        <v>20.67</v>
      </c>
      <c r="M435" s="153">
        <v>18.541721240000001</v>
      </c>
      <c r="N435" s="17">
        <f t="shared" ref="N435:T435" si="469">F435/F434/$E435*$E434-1</f>
        <v>-2.4718883128706626E-2</v>
      </c>
      <c r="O435" s="17">
        <f t="shared" si="469"/>
        <v>-2.0695916542206483E-2</v>
      </c>
      <c r="P435" s="17">
        <f t="shared" si="469"/>
        <v>-1.7284335646283955E-2</v>
      </c>
      <c r="Q435" s="17">
        <f t="shared" si="469"/>
        <v>-2.4718883128706626E-2</v>
      </c>
      <c r="R435" s="17">
        <f t="shared" si="469"/>
        <v>0</v>
      </c>
      <c r="S435" s="17">
        <f t="shared" si="469"/>
        <v>0</v>
      </c>
      <c r="T435" s="17">
        <f t="shared" si="469"/>
        <v>-2.1743554616181271E-2</v>
      </c>
      <c r="U435" s="240">
        <v>0</v>
      </c>
      <c r="V435" s="240">
        <v>0</v>
      </c>
      <c r="W435" s="223">
        <f t="shared" ca="1" si="438"/>
        <v>-2.3807190052446997E-2</v>
      </c>
      <c r="X435" s="223">
        <f>MMULT(N435:T435,'Parameters &amp; Main Results'!$B$12:$B$18)-'Parameters &amp; Main Results'!$B$22/12+MMULT(U435:V435,'Parameters &amp; Main Results'!$B$20:$B$21)</f>
        <v>-2.3807190052446997E-2</v>
      </c>
      <c r="Y435" s="223">
        <f>MMULT(N435:T435,'Parameters &amp; Main Results'!$C$12:$C$18)-'Parameters &amp; Main Results'!$C$22/12+MMULT(U435:V435,'Parameters &amp; Main Results'!$C$20:$C$21)</f>
        <v>-2.4358253136723278E-2</v>
      </c>
      <c r="Z435" s="17">
        <f t="shared" ca="1" si="423"/>
        <v>521.98340963126043</v>
      </c>
      <c r="AA435" s="70">
        <f ca="1">Z435/OFFSET(Z435,'Parameters &amp; Main Results'!$B$38,0)</f>
        <v>6.1859892699619339</v>
      </c>
      <c r="AB435" s="70">
        <f ca="1">SUMPRODUCT(Z435:OFFSET(Z435,'Parameters &amp; Main Results'!$B$38-1,0), 'Cash Flow Assist'!$P$11:OFFSET('Cash Flow Assist'!$P$11,'Parameters &amp; Main Results'!$B$38-1,0)  )/OFFSET(Z435,'Parameters &amp; Main Results'!$B$38,0)</f>
        <v>2178.9227556959077</v>
      </c>
      <c r="AC435" s="70">
        <f ca="1">SUMPRODUCT(Z435:OFFSET(Z435,'Parameters &amp; Main Results'!$B$38-1,0),'Parameters &amp; Main Results'!$B$42:OFFSET('Parameters &amp; Main Results'!$B$42,'Parameters &amp; Main Results'!$B$38-1,0)   )/OFFSET(Z435,'Parameters &amp; Main Results'!$B$38,0)</f>
        <v>0</v>
      </c>
      <c r="AD435" s="155">
        <f t="shared" si="4"/>
        <v>-2.4718883128706626E-2</v>
      </c>
      <c r="AE435" s="252">
        <f t="shared" ca="1" si="433"/>
        <v>762.06010000000003</v>
      </c>
      <c r="AF435" s="253">
        <f t="shared" ca="1" si="435"/>
        <v>0.53399357872167819</v>
      </c>
      <c r="AG435" s="258">
        <f t="shared" ca="1" si="436"/>
        <v>0</v>
      </c>
      <c r="AH435" s="227" t="str">
        <f ca="1">IF(SUM(AG435:OFFSET(AG435,(-HoldAggressiveTime-1),0,,))=0,"Defensive","Aggressive")</f>
        <v>Defensive</v>
      </c>
    </row>
    <row r="436" spans="1:34" ht="15" x14ac:dyDescent="0.2">
      <c r="A436">
        <f t="shared" si="15"/>
        <v>11</v>
      </c>
      <c r="B436">
        <f t="shared" si="16"/>
        <v>1906</v>
      </c>
      <c r="C436" s="70">
        <f t="shared" si="1"/>
        <v>1906.8333333333007</v>
      </c>
      <c r="D436" s="149">
        <f t="shared" si="383"/>
        <v>2557</v>
      </c>
      <c r="E436" s="151">
        <v>8.8485090900000003</v>
      </c>
      <c r="F436" s="152">
        <v>1167.8271999999999</v>
      </c>
      <c r="G436" s="152">
        <v>435.27100000000002</v>
      </c>
      <c r="H436" s="152">
        <v>619.49397687999999</v>
      </c>
      <c r="I436" s="152">
        <v>1167.8271999999999</v>
      </c>
      <c r="J436" s="152">
        <v>8.8485090900000003</v>
      </c>
      <c r="K436" s="152">
        <v>8.8485090900000003</v>
      </c>
      <c r="L436" s="152">
        <v>20.67</v>
      </c>
      <c r="M436" s="153">
        <v>18.14185165</v>
      </c>
      <c r="N436" s="17">
        <f t="shared" ref="N436:T436" si="470">F436/F435/$E436*$E435-1</f>
        <v>-1.1734295544788109E-2</v>
      </c>
      <c r="O436" s="17">
        <f t="shared" si="470"/>
        <v>-9.1639523436611858E-3</v>
      </c>
      <c r="P436" s="17">
        <f t="shared" si="470"/>
        <v>-6.2364485989574447E-3</v>
      </c>
      <c r="Q436" s="17">
        <f t="shared" si="470"/>
        <v>-1.1734295544788109E-2</v>
      </c>
      <c r="R436" s="17">
        <f t="shared" si="470"/>
        <v>0</v>
      </c>
      <c r="S436" s="17">
        <f t="shared" si="470"/>
        <v>0</v>
      </c>
      <c r="T436" s="17">
        <f t="shared" si="470"/>
        <v>-1.0745798985216326E-2</v>
      </c>
      <c r="U436" s="240">
        <v>0</v>
      </c>
      <c r="V436" s="240">
        <v>0</v>
      </c>
      <c r="W436" s="223">
        <f t="shared" ca="1" si="438"/>
        <v>-1.1212468743250804E-2</v>
      </c>
      <c r="X436" s="223">
        <f>MMULT(N436:T436,'Parameters &amp; Main Results'!$B$12:$B$18)-'Parameters &amp; Main Results'!$B$22/12+MMULT(U436:V436,'Parameters &amp; Main Results'!$B$20:$B$21)</f>
        <v>-1.1212468743250804E-2</v>
      </c>
      <c r="Y436" s="223">
        <f>MMULT(N436:T436,'Parameters &amp; Main Results'!$C$12:$C$18)-'Parameters &amp; Main Results'!$C$22/12+MMULT(U436:V436,'Parameters &amp; Main Results'!$C$20:$C$21)</f>
        <v>-1.1518927891342085E-2</v>
      </c>
      <c r="Z436" s="17">
        <f t="shared" ca="1" si="423"/>
        <v>534.71343397756084</v>
      </c>
      <c r="AA436" s="70">
        <f ca="1">Z436/OFFSET(Z436,'Parameters &amp; Main Results'!$B$38,0)</f>
        <v>6.2631691995199583</v>
      </c>
      <c r="AB436" s="70">
        <f ca="1">SUMPRODUCT(Z436:OFFSET(Z436,'Parameters &amp; Main Results'!$B$38-1,0), 'Cash Flow Assist'!$P$11:OFFSET('Cash Flow Assist'!$P$11,'Parameters &amp; Main Results'!$B$38-1,0)  )/OFFSET(Z436,'Parameters &amp; Main Results'!$B$38,0)</f>
        <v>2148.4613119776245</v>
      </c>
      <c r="AC436" s="70">
        <f ca="1">SUMPRODUCT(Z436:OFFSET(Z436,'Parameters &amp; Main Results'!$B$38-1,0),'Parameters &amp; Main Results'!$B$42:OFFSET('Parameters &amp; Main Results'!$B$42,'Parameters &amp; Main Results'!$B$38-1,0)   )/OFFSET(Z436,'Parameters &amp; Main Results'!$B$38,0)</f>
        <v>0</v>
      </c>
      <c r="AD436" s="155">
        <f t="shared" si="4"/>
        <v>-3.6163119993325443E-2</v>
      </c>
      <c r="AE436" s="252">
        <f t="shared" ca="1" si="433"/>
        <v>798.41949999999997</v>
      </c>
      <c r="AF436" s="253">
        <f t="shared" ca="1" si="435"/>
        <v>0.46267369471812747</v>
      </c>
      <c r="AG436" s="258">
        <f t="shared" ca="1" si="436"/>
        <v>0</v>
      </c>
      <c r="AH436" s="227" t="str">
        <f ca="1">IF(SUM(AG436:OFFSET(AG436,(-HoldAggressiveTime-1),0,,))=0,"Defensive","Aggressive")</f>
        <v>Defensive</v>
      </c>
    </row>
    <row r="437" spans="1:34" ht="15" x14ac:dyDescent="0.2">
      <c r="A437">
        <f t="shared" si="15"/>
        <v>12</v>
      </c>
      <c r="B437">
        <f t="shared" si="16"/>
        <v>1906</v>
      </c>
      <c r="C437" s="70">
        <f t="shared" si="1"/>
        <v>1906.916666666634</v>
      </c>
      <c r="D437" s="149">
        <f t="shared" si="383"/>
        <v>2588</v>
      </c>
      <c r="E437" s="151">
        <v>8.9436743799999991</v>
      </c>
      <c r="F437" s="152">
        <v>1160.9267</v>
      </c>
      <c r="G437" s="152">
        <v>435.96850000000001</v>
      </c>
      <c r="H437" s="152">
        <v>622.31783693</v>
      </c>
      <c r="I437" s="152">
        <v>1160.9267</v>
      </c>
      <c r="J437" s="152">
        <v>8.9436743799999991</v>
      </c>
      <c r="K437" s="152">
        <v>8.9436743799999991</v>
      </c>
      <c r="L437" s="152">
        <v>20.67</v>
      </c>
      <c r="M437" s="153">
        <v>17.660003669999998</v>
      </c>
      <c r="N437" s="17">
        <f t="shared" ref="N437:T437" si="471">F437/F436/$E437*$E436-1</f>
        <v>-1.6486477182639403E-2</v>
      </c>
      <c r="O437" s="17">
        <f t="shared" si="471"/>
        <v>-9.0551146487864997E-3</v>
      </c>
      <c r="P437" s="17">
        <f t="shared" si="471"/>
        <v>-6.1306833923195914E-3</v>
      </c>
      <c r="Q437" s="17">
        <f t="shared" si="471"/>
        <v>-1.6486477182639403E-2</v>
      </c>
      <c r="R437" s="17">
        <f t="shared" si="471"/>
        <v>0</v>
      </c>
      <c r="S437" s="17">
        <f t="shared" si="471"/>
        <v>0</v>
      </c>
      <c r="T437" s="17">
        <f t="shared" si="471"/>
        <v>-1.0640513725858392E-2</v>
      </c>
      <c r="U437" s="240">
        <v>0</v>
      </c>
      <c r="V437" s="240">
        <v>0</v>
      </c>
      <c r="W437" s="223">
        <f t="shared" ca="1" si="438"/>
        <v>-1.4749573169696439E-2</v>
      </c>
      <c r="X437" s="223">
        <f>MMULT(N437:T437,'Parameters &amp; Main Results'!$B$12:$B$18)-'Parameters &amp; Main Results'!$B$22/12+MMULT(U437:V437,'Parameters &amp; Main Results'!$B$20:$B$21)</f>
        <v>-1.4749573169696439E-2</v>
      </c>
      <c r="Y437" s="223">
        <f>MMULT(N437:T437,'Parameters &amp; Main Results'!$C$12:$C$18)-'Parameters &amp; Main Results'!$C$22/12+MMULT(U437:V437,'Parameters &amp; Main Results'!$C$20:$C$21)</f>
        <v>-1.5785007595920778E-2</v>
      </c>
      <c r="Z437" s="17">
        <f t="shared" ca="1" si="423"/>
        <v>540.77687781715849</v>
      </c>
      <c r="AA437" s="70">
        <f ca="1">Z437/OFFSET(Z437,'Parameters &amp; Main Results'!$B$38,0)</f>
        <v>6.3053907932207771</v>
      </c>
      <c r="AB437" s="70">
        <f ca="1">SUMPRODUCT(Z437:OFFSET(Z437,'Parameters &amp; Main Results'!$B$38-1,0), 'Cash Flow Assist'!$P$11:OFFSET('Cash Flow Assist'!$P$11,'Parameters &amp; Main Results'!$B$38-1,0)  )/OFFSET(Z437,'Parameters &amp; Main Results'!$B$38,0)</f>
        <v>2133.4534406457142</v>
      </c>
      <c r="AC437" s="70">
        <f ca="1">SUMPRODUCT(Z437:OFFSET(Z437,'Parameters &amp; Main Results'!$B$38-1,0),'Parameters &amp; Main Results'!$B$42:OFFSET('Parameters &amp; Main Results'!$B$42,'Parameters &amp; Main Results'!$B$38-1,0)   )/OFFSET(Z437,'Parameters &amp; Main Results'!$B$38,0)</f>
        <v>0</v>
      </c>
      <c r="AD437" s="155">
        <f t="shared" si="4"/>
        <v>-5.2053394723341806E-2</v>
      </c>
      <c r="AE437" s="252">
        <f t="shared" ca="1" si="433"/>
        <v>847.98429999999996</v>
      </c>
      <c r="AF437" s="253">
        <f t="shared" ca="1" si="435"/>
        <v>0.36904268156851494</v>
      </c>
      <c r="AG437" s="258">
        <f t="shared" ca="1" si="436"/>
        <v>0</v>
      </c>
      <c r="AH437" s="227" t="str">
        <f ca="1">IF(SUM(AG437:OFFSET(AG437,(-HoldAggressiveTime-1),0,,))=0,"Defensive","Aggressive")</f>
        <v>Defensive</v>
      </c>
    </row>
    <row r="438" spans="1:34" ht="15" x14ac:dyDescent="0.2">
      <c r="A438">
        <f t="shared" si="15"/>
        <v>1</v>
      </c>
      <c r="B438">
        <f t="shared" si="16"/>
        <v>1907</v>
      </c>
      <c r="C438" s="70">
        <f t="shared" si="1"/>
        <v>1906.9999999999673</v>
      </c>
      <c r="D438" s="149">
        <f t="shared" si="383"/>
        <v>2616</v>
      </c>
      <c r="E438" s="151">
        <v>8.8485090900000003</v>
      </c>
      <c r="F438" s="152">
        <v>1131.6232</v>
      </c>
      <c r="G438" s="152">
        <v>433.32650000000001</v>
      </c>
      <c r="H438" s="152">
        <v>625.54870370000003</v>
      </c>
      <c r="I438" s="152">
        <v>1131.6232</v>
      </c>
      <c r="J438" s="152">
        <v>8.8485090900000003</v>
      </c>
      <c r="K438" s="152">
        <v>8.8485090900000003</v>
      </c>
      <c r="L438" s="152">
        <v>20.67</v>
      </c>
      <c r="M438" s="153">
        <v>17.21891385</v>
      </c>
      <c r="N438" s="17">
        <f t="shared" ref="N438:T438" si="472">F438/F437/$E438*$E437-1</f>
        <v>-1.4757991930301917E-2</v>
      </c>
      <c r="O438" s="17">
        <f t="shared" si="472"/>
        <v>4.629705315067234E-3</v>
      </c>
      <c r="P438" s="17">
        <f t="shared" si="472"/>
        <v>1.6002454731645521E-2</v>
      </c>
      <c r="Q438" s="17">
        <f t="shared" si="472"/>
        <v>-1.4757991930301917E-2</v>
      </c>
      <c r="R438" s="17">
        <f t="shared" si="472"/>
        <v>0</v>
      </c>
      <c r="S438" s="17">
        <f t="shared" si="472"/>
        <v>0</v>
      </c>
      <c r="T438" s="17">
        <f t="shared" si="472"/>
        <v>1.0754951939592639E-2</v>
      </c>
      <c r="U438" s="240">
        <v>0</v>
      </c>
      <c r="V438" s="240">
        <v>0</v>
      </c>
      <c r="W438" s="223">
        <f t="shared" ca="1" si="438"/>
        <v>-9.6464719544000262E-3</v>
      </c>
      <c r="X438" s="223">
        <f>MMULT(N438:T438,'Parameters &amp; Main Results'!$B$12:$B$18)-'Parameters &amp; Main Results'!$B$22/12+MMULT(U438:V438,'Parameters &amp; Main Results'!$B$20:$B$21)</f>
        <v>-9.6464719544000262E-3</v>
      </c>
      <c r="Y438" s="223">
        <f>MMULT(N438:T438,'Parameters &amp; Main Results'!$C$12:$C$18)-'Parameters &amp; Main Results'!$C$22/12+MMULT(U438:V438,'Parameters &amp; Main Results'!$C$20:$C$21)</f>
        <v>-1.2860888872431669E-2</v>
      </c>
      <c r="Z438" s="17">
        <f t="shared" ca="1" si="423"/>
        <v>548.8725131101113</v>
      </c>
      <c r="AA438" s="70">
        <f ca="1">Z438/OFFSET(Z438,'Parameters &amp; Main Results'!$B$38,0)</f>
        <v>6.579503051833564</v>
      </c>
      <c r="AB438" s="70">
        <f ca="1">SUMPRODUCT(Z438:OFFSET(Z438,'Parameters &amp; Main Results'!$B$38-1,0), 'Cash Flow Assist'!$P$11:OFFSET('Cash Flow Assist'!$P$11,'Parameters &amp; Main Results'!$B$38-1,0)  )/OFFSET(Z438,'Parameters &amp; Main Results'!$B$38,0)</f>
        <v>2187.9105051587003</v>
      </c>
      <c r="AC438" s="70">
        <f ca="1">SUMPRODUCT(Z438:OFFSET(Z438,'Parameters &amp; Main Results'!$B$38-1,0),'Parameters &amp; Main Results'!$B$42:OFFSET('Parameters &amp; Main Results'!$B$42,'Parameters &amp; Main Results'!$B$38-1,0)   )/OFFSET(Z438,'Parameters &amp; Main Results'!$B$38,0)</f>
        <v>0</v>
      </c>
      <c r="AD438" s="155">
        <f t="shared" si="4"/>
        <v>-6.6043183074371847E-2</v>
      </c>
      <c r="AE438" s="252">
        <f t="shared" ca="1" si="433"/>
        <v>896.60630000000003</v>
      </c>
      <c r="AF438" s="253">
        <f t="shared" ca="1" si="435"/>
        <v>0.2621182786692442</v>
      </c>
      <c r="AG438" s="258">
        <f t="shared" ca="1" si="436"/>
        <v>0</v>
      </c>
      <c r="AH438" s="227" t="str">
        <f ca="1">IF(SUM(AG438:OFFSET(AG438,(-HoldAggressiveTime-1),0,,))=0,"Defensive","Aggressive")</f>
        <v>Defensive</v>
      </c>
    </row>
    <row r="439" spans="1:34" ht="15" x14ac:dyDescent="0.2">
      <c r="A439">
        <f t="shared" si="15"/>
        <v>2</v>
      </c>
      <c r="B439">
        <f t="shared" si="16"/>
        <v>1907</v>
      </c>
      <c r="C439" s="70">
        <f t="shared" si="1"/>
        <v>1907.0833333333005</v>
      </c>
      <c r="D439" s="149">
        <f t="shared" si="383"/>
        <v>2647</v>
      </c>
      <c r="E439" s="151">
        <v>9.0388396699999998</v>
      </c>
      <c r="F439" s="152">
        <v>1099.903</v>
      </c>
      <c r="G439" s="152">
        <v>434.02140000000003</v>
      </c>
      <c r="H439" s="152">
        <v>628.79634405000002</v>
      </c>
      <c r="I439" s="152">
        <v>1099.903</v>
      </c>
      <c r="J439" s="152">
        <v>9.0388396699999998</v>
      </c>
      <c r="K439" s="152">
        <v>9.0388396699999998</v>
      </c>
      <c r="L439" s="152">
        <v>20.67</v>
      </c>
      <c r="M439" s="153">
        <v>16.21707129</v>
      </c>
      <c r="N439" s="17">
        <f t="shared" ref="N439:T439" si="473">F439/F438/$E439*$E438-1</f>
        <v>-4.8497437123178222E-2</v>
      </c>
      <c r="O439" s="17">
        <f t="shared" si="473"/>
        <v>-1.9487097609916626E-2</v>
      </c>
      <c r="P439" s="17">
        <f t="shared" si="473"/>
        <v>-1.5974624578721008E-2</v>
      </c>
      <c r="Q439" s="17">
        <f t="shared" si="473"/>
        <v>-4.8497437123178222E-2</v>
      </c>
      <c r="R439" s="17">
        <f t="shared" si="473"/>
        <v>0</v>
      </c>
      <c r="S439" s="17">
        <f t="shared" si="473"/>
        <v>0</v>
      </c>
      <c r="T439" s="17">
        <f t="shared" si="473"/>
        <v>-2.105697046842292E-2</v>
      </c>
      <c r="U439" s="240">
        <v>0</v>
      </c>
      <c r="V439" s="240">
        <v>0</v>
      </c>
      <c r="W439" s="223">
        <f t="shared" ca="1" si="438"/>
        <v>-4.1365012554454808E-2</v>
      </c>
      <c r="X439" s="223">
        <f>MMULT(N439:T439,'Parameters &amp; Main Results'!$B$12:$B$18)-'Parameters &amp; Main Results'!$B$22/12+MMULT(U439:V439,'Parameters &amp; Main Results'!$B$20:$B$21)</f>
        <v>-4.1365012554454808E-2</v>
      </c>
      <c r="Y439" s="223">
        <f>MMULT(N439:T439,'Parameters &amp; Main Results'!$C$12:$C$18)-'Parameters &amp; Main Results'!$C$22/12+MMULT(U439:V439,'Parameters &amp; Main Results'!$C$20:$C$21)</f>
        <v>-4.5638069838518737E-2</v>
      </c>
      <c r="Z439" s="17">
        <f t="shared" ca="1" si="423"/>
        <v>554.21876892111095</v>
      </c>
      <c r="AA439" s="70">
        <f ca="1">Z439/OFFSET(Z439,'Parameters &amp; Main Results'!$B$38,0)</f>
        <v>6.7442220392708236</v>
      </c>
      <c r="AB439" s="70">
        <f ca="1">SUMPRODUCT(Z439:OFFSET(Z439,'Parameters &amp; Main Results'!$B$38-1,0), 'Cash Flow Assist'!$P$11:OFFSET('Cash Flow Assist'!$P$11,'Parameters &amp; Main Results'!$B$38-1,0)  )/OFFSET(Z439,'Parameters &amp; Main Results'!$B$38,0)</f>
        <v>2215.3872029631784</v>
      </c>
      <c r="AC439" s="70">
        <f ca="1">SUMPRODUCT(Z439:OFFSET(Z439,'Parameters &amp; Main Results'!$B$38-1,0),'Parameters &amp; Main Results'!$B$42:OFFSET('Parameters &amp; Main Results'!$B$42,'Parameters &amp; Main Results'!$B$38-1,0)   )/OFFSET(Z439,'Parameters &amp; Main Results'!$B$38,0)</f>
        <v>0</v>
      </c>
      <c r="AD439" s="155">
        <f t="shared" si="4"/>
        <v>-0.11133769507898617</v>
      </c>
      <c r="AE439" s="252">
        <f t="shared" ca="1" si="433"/>
        <v>908.07929999999999</v>
      </c>
      <c r="AF439" s="253">
        <f t="shared" ca="1" si="435"/>
        <v>0.21124113279534071</v>
      </c>
      <c r="AG439" s="258">
        <f t="shared" ca="1" si="436"/>
        <v>0</v>
      </c>
      <c r="AH439" s="227" t="str">
        <f ca="1">IF(SUM(AG439:OFFSET(AG439,(-HoldAggressiveTime-1),0,,))=0,"Defensive","Aggressive")</f>
        <v>Defensive</v>
      </c>
    </row>
    <row r="440" spans="1:34" ht="15" x14ac:dyDescent="0.2">
      <c r="A440">
        <f t="shared" si="15"/>
        <v>3</v>
      </c>
      <c r="B440">
        <f t="shared" si="16"/>
        <v>1907</v>
      </c>
      <c r="C440" s="70">
        <f t="shared" si="1"/>
        <v>1907.1666666666338</v>
      </c>
      <c r="D440" s="149">
        <f t="shared" si="383"/>
        <v>2677</v>
      </c>
      <c r="E440" s="151">
        <v>8.9436743799999991</v>
      </c>
      <c r="F440" s="152">
        <v>995.8383</v>
      </c>
      <c r="G440" s="152">
        <v>438.92039999999997</v>
      </c>
      <c r="H440" s="152">
        <v>632.06084507000003</v>
      </c>
      <c r="I440" s="152">
        <v>995.8383</v>
      </c>
      <c r="J440" s="152">
        <v>8.9436743799999991</v>
      </c>
      <c r="K440" s="152">
        <v>8.9436743799999991</v>
      </c>
      <c r="L440" s="152">
        <v>20.67</v>
      </c>
      <c r="M440" s="153">
        <v>14.68754526</v>
      </c>
      <c r="N440" s="17">
        <f t="shared" ref="N440:T440" si="474">F440/F439/$E440*$E439-1</f>
        <v>-8.49788289513842E-2</v>
      </c>
      <c r="O440" s="17">
        <f t="shared" si="474"/>
        <v>2.204807998121594E-2</v>
      </c>
      <c r="P440" s="17">
        <f t="shared" si="474"/>
        <v>1.5887422393713546E-2</v>
      </c>
      <c r="Q440" s="17">
        <f t="shared" si="474"/>
        <v>-8.49788289513842E-2</v>
      </c>
      <c r="R440" s="17">
        <f t="shared" si="474"/>
        <v>0</v>
      </c>
      <c r="S440" s="17">
        <f t="shared" si="474"/>
        <v>0</v>
      </c>
      <c r="T440" s="17">
        <f t="shared" si="474"/>
        <v>1.0640513725858725E-2</v>
      </c>
      <c r="U440" s="240">
        <v>0</v>
      </c>
      <c r="V440" s="240">
        <v>0</v>
      </c>
      <c r="W440" s="223">
        <f t="shared" ca="1" si="438"/>
        <v>-5.8834146697668691E-2</v>
      </c>
      <c r="X440" s="223">
        <f>MMULT(N440:T440,'Parameters &amp; Main Results'!$B$12:$B$18)-'Parameters &amp; Main Results'!$B$22/12+MMULT(U440:V440,'Parameters &amp; Main Results'!$B$20:$B$21)</f>
        <v>-5.8834146697668691E-2</v>
      </c>
      <c r="Y440" s="223">
        <f>MMULT(N440:T440,'Parameters &amp; Main Results'!$C$12:$C$18)-'Parameters &amp; Main Results'!$C$22/12+MMULT(U440:V440,'Parameters &amp; Main Results'!$C$20:$C$21)</f>
        <v>-7.4317804724790854E-2</v>
      </c>
      <c r="Z440" s="17">
        <f t="shared" ca="1" si="423"/>
        <v>578.13325841353469</v>
      </c>
      <c r="AA440" s="70">
        <f ca="1">Z440/OFFSET(Z440,'Parameters &amp; Main Results'!$B$38,0)</f>
        <v>6.8751926366368652</v>
      </c>
      <c r="AB440" s="70">
        <f ca="1">SUMPRODUCT(Z440:OFFSET(Z440,'Parameters &amp; Main Results'!$B$38-1,0), 'Cash Flow Assist'!$P$11:OFFSET('Cash Flow Assist'!$P$11,'Parameters &amp; Main Results'!$B$38-1,0)  )/OFFSET(Z440,'Parameters &amp; Main Results'!$B$38,0)</f>
        <v>2159.3766235847206</v>
      </c>
      <c r="AC440" s="70">
        <f ca="1">SUMPRODUCT(Z440:OFFSET(Z440,'Parameters &amp; Main Results'!$B$38-1,0),'Parameters &amp; Main Results'!$B$42:OFFSET('Parameters &amp; Main Results'!$B$42,'Parameters &amp; Main Results'!$B$38-1,0)   )/OFFSET(Z440,'Parameters &amp; Main Results'!$B$38,0)</f>
        <v>0</v>
      </c>
      <c r="AD440" s="155">
        <f t="shared" si="4"/>
        <v>-0.18685517708441179</v>
      </c>
      <c r="AE440" s="252">
        <f t="shared" ca="1" si="433"/>
        <v>930.63699999999994</v>
      </c>
      <c r="AF440" s="253">
        <f t="shared" ca="1" si="435"/>
        <v>7.0060936756221881E-2</v>
      </c>
      <c r="AG440" s="258">
        <f t="shared" ca="1" si="436"/>
        <v>0</v>
      </c>
      <c r="AH440" s="227" t="str">
        <f ca="1">IF(SUM(AG440:OFFSET(AG440,(-HoldAggressiveTime-1),0,,))=0,"Defensive","Aggressive")</f>
        <v>Defensive</v>
      </c>
    </row>
    <row r="441" spans="1:34" ht="15" x14ac:dyDescent="0.2">
      <c r="A441">
        <f t="shared" si="15"/>
        <v>4</v>
      </c>
      <c r="B441">
        <f t="shared" si="16"/>
        <v>1907</v>
      </c>
      <c r="C441" s="70">
        <f t="shared" si="1"/>
        <v>1907.249999999967</v>
      </c>
      <c r="D441" s="149">
        <f t="shared" si="383"/>
        <v>2708</v>
      </c>
      <c r="E441" s="151">
        <v>8.9436743799999991</v>
      </c>
      <c r="F441" s="152">
        <v>1004.6693</v>
      </c>
      <c r="G441" s="152">
        <v>440.47160000000002</v>
      </c>
      <c r="H441" s="152">
        <v>635.34229429000004</v>
      </c>
      <c r="I441" s="152">
        <v>1004.6693</v>
      </c>
      <c r="J441" s="152">
        <v>8.9436743799999991</v>
      </c>
      <c r="K441" s="152">
        <v>8.9436743799999991</v>
      </c>
      <c r="L441" s="152">
        <v>20.67</v>
      </c>
      <c r="M441" s="153">
        <v>14.66970991</v>
      </c>
      <c r="N441" s="17">
        <f t="shared" ref="N441:T441" si="475">F441/F440/$E441*$E440-1</f>
        <v>8.8679055625797698E-3</v>
      </c>
      <c r="O441" s="17">
        <f t="shared" si="475"/>
        <v>3.5341260055354873E-3</v>
      </c>
      <c r="P441" s="17">
        <f t="shared" si="475"/>
        <v>5.1916666656302013E-3</v>
      </c>
      <c r="Q441" s="17">
        <f t="shared" si="475"/>
        <v>8.8679055625797698E-3</v>
      </c>
      <c r="R441" s="17">
        <f t="shared" si="475"/>
        <v>0</v>
      </c>
      <c r="S441" s="17">
        <f t="shared" si="475"/>
        <v>0</v>
      </c>
      <c r="T441" s="17">
        <f t="shared" si="475"/>
        <v>0</v>
      </c>
      <c r="U441" s="240">
        <v>0</v>
      </c>
      <c r="V441" s="240">
        <v>0</v>
      </c>
      <c r="W441" s="223">
        <f t="shared" ca="1" si="438"/>
        <v>7.3160877063752584E-3</v>
      </c>
      <c r="X441" s="223">
        <f>MMULT(N441:T441,'Parameters &amp; Main Results'!$B$12:$B$18)-'Parameters &amp; Main Results'!$B$22/12+MMULT(U441:V441,'Parameters &amp; Main Results'!$B$20:$B$21)</f>
        <v>7.3160877063752584E-3</v>
      </c>
      <c r="Y441" s="223">
        <f>MMULT(N441:T441,'Parameters &amp; Main Results'!$C$12:$C$18)-'Parameters &amp; Main Results'!$C$22/12+MMULT(U441:V441,'Parameters &amp; Main Results'!$C$20:$C$21)</f>
        <v>8.2928609402086739E-3</v>
      </c>
      <c r="Z441" s="17">
        <f t="shared" ca="1" si="423"/>
        <v>614.27351660177646</v>
      </c>
      <c r="AA441" s="70">
        <f ca="1">Z441/OFFSET(Z441,'Parameters &amp; Main Results'!$B$38,0)</f>
        <v>7.6022821004802896</v>
      </c>
      <c r="AB441" s="70">
        <f ca="1">SUMPRODUCT(Z441:OFFSET(Z441,'Parameters &amp; Main Results'!$B$38-1,0), 'Cash Flow Assist'!$P$11:OFFSET('Cash Flow Assist'!$P$11,'Parameters &amp; Main Results'!$B$38-1,0)  )/OFFSET(Z441,'Parameters &amp; Main Results'!$B$38,0)</f>
        <v>2241.1474805470912</v>
      </c>
      <c r="AC441" s="70">
        <f ca="1">SUMPRODUCT(Z441:OFFSET(Z441,'Parameters &amp; Main Results'!$B$38-1,0),'Parameters &amp; Main Results'!$B$42:OFFSET('Parameters &amp; Main Results'!$B$42,'Parameters &amp; Main Results'!$B$38-1,0)   )/OFFSET(Z441,'Parameters &amp; Main Results'!$B$38,0)</f>
        <v>0</v>
      </c>
      <c r="AD441" s="155">
        <f t="shared" si="4"/>
        <v>-0.17964428558609569</v>
      </c>
      <c r="AE441" s="252">
        <f t="shared" ca="1" si="433"/>
        <v>974.30050000000006</v>
      </c>
      <c r="AF441" s="253">
        <f t="shared" ca="1" si="435"/>
        <v>3.116984954847089E-2</v>
      </c>
      <c r="AG441" s="258">
        <f t="shared" ca="1" si="436"/>
        <v>0</v>
      </c>
      <c r="AH441" s="227" t="str">
        <f ca="1">IF(SUM(AG441:OFFSET(AG441,(-HoldAggressiveTime-1),0,,))=0,"Defensive","Aggressive")</f>
        <v>Defensive</v>
      </c>
    </row>
    <row r="442" spans="1:34" ht="15" x14ac:dyDescent="0.2">
      <c r="A442">
        <f t="shared" si="15"/>
        <v>5</v>
      </c>
      <c r="B442">
        <f t="shared" si="16"/>
        <v>1907</v>
      </c>
      <c r="C442" s="70">
        <f t="shared" si="1"/>
        <v>1907.3333333333003</v>
      </c>
      <c r="D442" s="149">
        <f t="shared" si="383"/>
        <v>2738</v>
      </c>
      <c r="E442" s="151">
        <v>9.1340049600000004</v>
      </c>
      <c r="F442" s="152">
        <v>973.98440000000005</v>
      </c>
      <c r="G442" s="152">
        <v>438.62369999999999</v>
      </c>
      <c r="H442" s="152">
        <v>638.64077970000005</v>
      </c>
      <c r="I442" s="152">
        <v>973.98440000000005</v>
      </c>
      <c r="J442" s="152">
        <v>9.1340049600000004</v>
      </c>
      <c r="K442" s="152">
        <v>9.1340049600000004</v>
      </c>
      <c r="L442" s="152">
        <v>20.67</v>
      </c>
      <c r="M442" s="153">
        <v>13.790107150000001</v>
      </c>
      <c r="N442" s="17">
        <f t="shared" ref="N442:T442" si="476">F442/F441/$E442*$E441-1</f>
        <v>-5.0743443723330173E-2</v>
      </c>
      <c r="O442" s="17">
        <f t="shared" si="476"/>
        <v>-2.4945439032876826E-2</v>
      </c>
      <c r="P442" s="17">
        <f t="shared" si="476"/>
        <v>-1.5754097407515655E-2</v>
      </c>
      <c r="Q442" s="17">
        <f t="shared" si="476"/>
        <v>-5.0743443723330173E-2</v>
      </c>
      <c r="R442" s="17">
        <f t="shared" si="476"/>
        <v>0</v>
      </c>
      <c r="S442" s="17">
        <f t="shared" si="476"/>
        <v>0</v>
      </c>
      <c r="T442" s="17">
        <f t="shared" si="476"/>
        <v>-2.0837582290956114E-2</v>
      </c>
      <c r="U442" s="240">
        <v>0</v>
      </c>
      <c r="V442" s="240">
        <v>0</v>
      </c>
      <c r="W442" s="223">
        <f t="shared" ca="1" si="438"/>
        <v>-4.4130216380287468E-2</v>
      </c>
      <c r="X442" s="223">
        <f>MMULT(N442:T442,'Parameters &amp; Main Results'!$B$12:$B$18)-'Parameters &amp; Main Results'!$B$22/12+MMULT(U442:V442,'Parameters &amp; Main Results'!$B$20:$B$21)</f>
        <v>-4.4130216380287468E-2</v>
      </c>
      <c r="Y442" s="223">
        <f>MMULT(N442:T442,'Parameters &amp; Main Results'!$C$12:$C$18)-'Parameters &amp; Main Results'!$C$22/12+MMULT(U442:V442,'Parameters &amp; Main Results'!$C$20:$C$21)</f>
        <v>-4.8205309920951511E-2</v>
      </c>
      <c r="Z442" s="17">
        <f t="shared" ca="1" si="423"/>
        <v>609.81207795505043</v>
      </c>
      <c r="AA442" s="70">
        <f ca="1">Z442/OFFSET(Z442,'Parameters &amp; Main Results'!$B$38,0)</f>
        <v>7.3304283041814697</v>
      </c>
      <c r="AB442" s="70">
        <f ca="1">SUMPRODUCT(Z442:OFFSET(Z442,'Parameters &amp; Main Results'!$B$38-1,0), 'Cash Flow Assist'!$P$11:OFFSET('Cash Flow Assist'!$P$11,'Parameters &amp; Main Results'!$B$38-1,0)  )/OFFSET(Z442,'Parameters &amp; Main Results'!$B$38,0)</f>
        <v>2170.4025102727401</v>
      </c>
      <c r="AC442" s="70">
        <f ca="1">SUMPRODUCT(Z442:OFFSET(Z442,'Parameters &amp; Main Results'!$B$38-1,0),'Parameters &amp; Main Results'!$B$42:OFFSET('Parameters &amp; Main Results'!$B$42,'Parameters &amp; Main Results'!$B$38-1,0)   )/OFFSET(Z442,'Parameters &amp; Main Results'!$B$38,0)</f>
        <v>0</v>
      </c>
      <c r="AD442" s="155">
        <f t="shared" si="4"/>
        <v>-0.22127195961356994</v>
      </c>
      <c r="AE442" s="252">
        <f t="shared" ca="1" si="433"/>
        <v>1004.7935</v>
      </c>
      <c r="AF442" s="253">
        <f t="shared" ca="1" si="435"/>
        <v>-3.0662121122399719E-2</v>
      </c>
      <c r="AG442" s="258">
        <f t="shared" ca="1" si="436"/>
        <v>0</v>
      </c>
      <c r="AH442" s="227" t="str">
        <f ca="1">IF(SUM(AG442:OFFSET(AG442,(-HoldAggressiveTime-1),0,,))=0,"Defensive","Aggressive")</f>
        <v>Defensive</v>
      </c>
    </row>
    <row r="443" spans="1:34" ht="15" x14ac:dyDescent="0.2">
      <c r="A443">
        <f t="shared" si="15"/>
        <v>6</v>
      </c>
      <c r="B443">
        <f t="shared" si="16"/>
        <v>1907</v>
      </c>
      <c r="C443" s="70">
        <f t="shared" si="1"/>
        <v>1907.4166666666335</v>
      </c>
      <c r="D443" s="149">
        <f t="shared" si="383"/>
        <v>2769</v>
      </c>
      <c r="E443" s="151">
        <v>9.2290892600000003</v>
      </c>
      <c r="F443" s="152">
        <v>946.822</v>
      </c>
      <c r="G443" s="152">
        <v>436.81110000000001</v>
      </c>
      <c r="H443" s="152">
        <v>641.95638974999997</v>
      </c>
      <c r="I443" s="152">
        <v>946.822</v>
      </c>
      <c r="J443" s="152">
        <v>9.2290892600000003</v>
      </c>
      <c r="K443" s="152">
        <v>9.2290892600000003</v>
      </c>
      <c r="L443" s="152">
        <v>20.67</v>
      </c>
      <c r="M443" s="153">
        <v>13.14426995</v>
      </c>
      <c r="N443" s="17">
        <f t="shared" ref="N443:T443" si="477">F443/F442/$E443*$E442-1</f>
        <v>-3.7903275053521202E-2</v>
      </c>
      <c r="O443" s="17">
        <f t="shared" si="477"/>
        <v>-1.4392570349726408E-2</v>
      </c>
      <c r="P443" s="17">
        <f t="shared" si="477"/>
        <v>-5.1644956012241172E-3</v>
      </c>
      <c r="Q443" s="17">
        <f t="shared" si="477"/>
        <v>-3.7903275053521202E-2</v>
      </c>
      <c r="R443" s="17">
        <f t="shared" si="477"/>
        <v>0</v>
      </c>
      <c r="S443" s="17">
        <f t="shared" si="477"/>
        <v>0</v>
      </c>
      <c r="T443" s="17">
        <f t="shared" si="477"/>
        <v>-1.0302674220749708E-2</v>
      </c>
      <c r="U443" s="240">
        <v>0</v>
      </c>
      <c r="V443" s="240">
        <v>0</v>
      </c>
      <c r="W443" s="223">
        <f t="shared" ca="1" si="438"/>
        <v>-3.1862770737790341E-2</v>
      </c>
      <c r="X443" s="223">
        <f>MMULT(N443:T443,'Parameters &amp; Main Results'!$B$12:$B$18)-'Parameters &amp; Main Results'!$B$22/12+MMULT(U443:V443,'Parameters &amp; Main Results'!$B$20:$B$21)</f>
        <v>-3.1862770737790341E-2</v>
      </c>
      <c r="Y443" s="223">
        <f>MMULT(N443:T443,'Parameters &amp; Main Results'!$C$12:$C$18)-'Parameters &amp; Main Results'!$C$22/12+MMULT(U443:V443,'Parameters &amp; Main Results'!$C$20:$C$21)</f>
        <v>-3.5593871249808395E-2</v>
      </c>
      <c r="Z443" s="17">
        <f t="shared" ca="1" si="423"/>
        <v>637.96563967719351</v>
      </c>
      <c r="AA443" s="70">
        <f ca="1">Z443/OFFSET(Z443,'Parameters &amp; Main Results'!$B$38,0)</f>
        <v>7.8342369974706099</v>
      </c>
      <c r="AB443" s="70">
        <f ca="1">SUMPRODUCT(Z443:OFFSET(Z443,'Parameters &amp; Main Results'!$B$38-1,0), 'Cash Flow Assist'!$P$11:OFFSET('Cash Flow Assist'!$P$11,'Parameters &amp; Main Results'!$B$38-1,0)  )/OFFSET(Z443,'Parameters &amp; Main Results'!$B$38,0)</f>
        <v>2210.7407194739703</v>
      </c>
      <c r="AC443" s="70">
        <f ca="1">SUMPRODUCT(Z443:OFFSET(Z443,'Parameters &amp; Main Results'!$B$38-1,0),'Parameters &amp; Main Results'!$B$42:OFFSET('Parameters &amp; Main Results'!$B$42,'Parameters &amp; Main Results'!$B$38-1,0)   )/OFFSET(Z443,'Parameters &amp; Main Results'!$B$38,0)</f>
        <v>0</v>
      </c>
      <c r="AD443" s="155">
        <f t="shared" si="4"/>
        <v>-0.25078830272022634</v>
      </c>
      <c r="AE443" s="252">
        <f t="shared" ca="1" si="433"/>
        <v>995.40949999999998</v>
      </c>
      <c r="AF443" s="253">
        <f t="shared" ca="1" si="435"/>
        <v>-4.8811569509834875E-2</v>
      </c>
      <c r="AG443" s="258">
        <f t="shared" ca="1" si="436"/>
        <v>0</v>
      </c>
      <c r="AH443" s="227" t="str">
        <f ca="1">IF(SUM(AG443:OFFSET(AG443,(-HoldAggressiveTime-1),0,,))=0,"Defensive","Aggressive")</f>
        <v>Defensive</v>
      </c>
    </row>
    <row r="444" spans="1:34" ht="15" x14ac:dyDescent="0.2">
      <c r="A444">
        <f t="shared" si="15"/>
        <v>7</v>
      </c>
      <c r="B444">
        <f t="shared" si="16"/>
        <v>1907</v>
      </c>
      <c r="C444" s="70">
        <f t="shared" si="1"/>
        <v>1907.4999999999668</v>
      </c>
      <c r="D444" s="149">
        <f t="shared" si="383"/>
        <v>2800</v>
      </c>
      <c r="E444" s="151">
        <v>9.2290892600000003</v>
      </c>
      <c r="F444" s="152">
        <v>987.21339999999998</v>
      </c>
      <c r="G444" s="152">
        <v>437.9409</v>
      </c>
      <c r="H444" s="152">
        <v>645.28921333999995</v>
      </c>
      <c r="I444" s="152">
        <v>987.21339999999998</v>
      </c>
      <c r="J444" s="152">
        <v>9.2290892600000003</v>
      </c>
      <c r="K444" s="152">
        <v>9.2290892600000003</v>
      </c>
      <c r="L444" s="152">
        <v>20.67</v>
      </c>
      <c r="M444" s="153">
        <v>13.585007360000001</v>
      </c>
      <c r="N444" s="17">
        <f t="shared" ref="N444:T444" si="478">F444/F443/$E444*$E443-1</f>
        <v>4.2659971990511414E-2</v>
      </c>
      <c r="O444" s="17">
        <f t="shared" si="478"/>
        <v>2.5864727338660298E-3</v>
      </c>
      <c r="P444" s="17">
        <f t="shared" si="478"/>
        <v>5.1916666664817424E-3</v>
      </c>
      <c r="Q444" s="17">
        <f t="shared" si="478"/>
        <v>4.2659971990511414E-2</v>
      </c>
      <c r="R444" s="17">
        <f t="shared" si="478"/>
        <v>0</v>
      </c>
      <c r="S444" s="17">
        <f t="shared" si="478"/>
        <v>0</v>
      </c>
      <c r="T444" s="17">
        <f t="shared" si="478"/>
        <v>0</v>
      </c>
      <c r="U444" s="240">
        <v>0</v>
      </c>
      <c r="V444" s="240">
        <v>0</v>
      </c>
      <c r="W444" s="223">
        <f t="shared" ca="1" si="438"/>
        <v>3.2470606872990096E-2</v>
      </c>
      <c r="X444" s="223">
        <f>MMULT(N444:T444,'Parameters &amp; Main Results'!$B$12:$B$18)-'Parameters &amp; Main Results'!$B$22/12+MMULT(U444:V444,'Parameters &amp; Main Results'!$B$20:$B$21)</f>
        <v>3.2470606872990096E-2</v>
      </c>
      <c r="Y444" s="223">
        <f>MMULT(N444:T444,'Parameters &amp; Main Results'!$C$12:$C$18)-'Parameters &amp; Main Results'!$C$22/12+MMULT(U444:V444,'Parameters &amp; Main Results'!$C$20:$C$21)</f>
        <v>3.8610955398180213E-2</v>
      </c>
      <c r="Z444" s="17">
        <f t="shared" ca="1" si="423"/>
        <v>658.96199463723678</v>
      </c>
      <c r="AA444" s="70">
        <f ca="1">Z444/OFFSET(Z444,'Parameters &amp; Main Results'!$B$38,0)</f>
        <v>8.3815914061142571</v>
      </c>
      <c r="AB444" s="70">
        <f ca="1">SUMPRODUCT(Z444:OFFSET(Z444,'Parameters &amp; Main Results'!$B$38-1,0), 'Cash Flow Assist'!$P$11:OFFSET('Cash Flow Assist'!$P$11,'Parameters &amp; Main Results'!$B$38-1,0)  )/OFFSET(Z444,'Parameters &amp; Main Results'!$B$38,0)</f>
        <v>2282.7579476182232</v>
      </c>
      <c r="AC444" s="70">
        <f ca="1">SUMPRODUCT(Z444:OFFSET(Z444,'Parameters &amp; Main Results'!$B$38-1,0),'Parameters &amp; Main Results'!$B$42:OFFSET('Parameters &amp; Main Results'!$B$42,'Parameters &amp; Main Results'!$B$38-1,0)   )/OFFSET(Z444,'Parameters &amp; Main Results'!$B$38,0)</f>
        <v>0</v>
      </c>
      <c r="AD444" s="155">
        <f t="shared" si="4"/>
        <v>-0.21882695269930763</v>
      </c>
      <c r="AE444" s="252">
        <f t="shared" ca="1" si="433"/>
        <v>949.24959999999999</v>
      </c>
      <c r="AF444" s="253">
        <f t="shared" ca="1" si="435"/>
        <v>3.9993485380452089E-2</v>
      </c>
      <c r="AG444" s="258">
        <f t="shared" ca="1" si="436"/>
        <v>0</v>
      </c>
      <c r="AH444" s="227" t="str">
        <f ca="1">IF(SUM(AG444:OFFSET(AG444,(-HoldAggressiveTime-1),0,,))=0,"Defensive","Aggressive")</f>
        <v>Defensive</v>
      </c>
    </row>
    <row r="445" spans="1:34" ht="15" x14ac:dyDescent="0.2">
      <c r="A445">
        <f t="shared" si="15"/>
        <v>8</v>
      </c>
      <c r="B445">
        <f t="shared" si="16"/>
        <v>1907</v>
      </c>
      <c r="C445" s="70">
        <f t="shared" si="1"/>
        <v>1907.5833333333001</v>
      </c>
      <c r="D445" s="149">
        <f t="shared" si="383"/>
        <v>2830</v>
      </c>
      <c r="E445" s="151">
        <v>9.2290892600000003</v>
      </c>
      <c r="F445" s="152">
        <v>917.37360000000001</v>
      </c>
      <c r="G445" s="152">
        <v>432.69130000000001</v>
      </c>
      <c r="H445" s="152">
        <v>648.63933984000005</v>
      </c>
      <c r="I445" s="152">
        <v>917.37360000000001</v>
      </c>
      <c r="J445" s="152">
        <v>9.2290892600000003</v>
      </c>
      <c r="K445" s="152">
        <v>9.2290892600000003</v>
      </c>
      <c r="L445" s="152">
        <v>20.67</v>
      </c>
      <c r="M445" s="153">
        <v>12.513471600000001</v>
      </c>
      <c r="N445" s="17">
        <f t="shared" ref="N445:T445" si="479">F445/F444/$E445*$E444-1</f>
        <v>-7.0744380090464687E-2</v>
      </c>
      <c r="O445" s="17">
        <f t="shared" si="479"/>
        <v>-1.1987005552575702E-2</v>
      </c>
      <c r="P445" s="17">
        <f t="shared" si="479"/>
        <v>5.1916666678184509E-3</v>
      </c>
      <c r="Q445" s="17">
        <f t="shared" si="479"/>
        <v>-7.0744380090464687E-2</v>
      </c>
      <c r="R445" s="17">
        <f t="shared" si="479"/>
        <v>0</v>
      </c>
      <c r="S445" s="17">
        <f t="shared" si="479"/>
        <v>0</v>
      </c>
      <c r="T445" s="17">
        <f t="shared" si="479"/>
        <v>0</v>
      </c>
      <c r="U445" s="240">
        <v>0</v>
      </c>
      <c r="V445" s="240">
        <v>0</v>
      </c>
      <c r="W445" s="223">
        <f t="shared" ca="1" si="438"/>
        <v>-5.5497352845030323E-2</v>
      </c>
      <c r="X445" s="223">
        <f>MMULT(N445:T445,'Parameters &amp; Main Results'!$B$12:$B$18)-'Parameters &amp; Main Results'!$B$22/12+MMULT(U445:V445,'Parameters &amp; Main Results'!$B$20:$B$21)</f>
        <v>-5.5497352845030323E-2</v>
      </c>
      <c r="Y445" s="223">
        <f>MMULT(N445:T445,'Parameters &amp; Main Results'!$C$12:$C$18)-'Parameters &amp; Main Results'!$C$22/12+MMULT(U445:V445,'Parameters &amp; Main Results'!$C$20:$C$21)</f>
        <v>-6.4910309303342462E-2</v>
      </c>
      <c r="Z445" s="17">
        <f t="shared" ca="1" si="423"/>
        <v>638.23801883621013</v>
      </c>
      <c r="AA445" s="70">
        <f ca="1">Z445/OFFSET(Z445,'Parameters &amp; Main Results'!$B$38,0)</f>
        <v>8.2042896006126007</v>
      </c>
      <c r="AB445" s="70">
        <f ca="1">SUMPRODUCT(Z445:OFFSET(Z445,'Parameters &amp; Main Results'!$B$38-1,0), 'Cash Flow Assist'!$P$11:OFFSET('Cash Flow Assist'!$P$11,'Parameters &amp; Main Results'!$B$38-1,0)  )/OFFSET(Z445,'Parameters &amp; Main Results'!$B$38,0)</f>
        <v>2299.563644924237</v>
      </c>
      <c r="AC445" s="70">
        <f ca="1">SUMPRODUCT(Z445:OFFSET(Z445,'Parameters &amp; Main Results'!$B$38-1,0),'Parameters &amp; Main Results'!$B$42:OFFSET('Parameters &amp; Main Results'!$B$42,'Parameters &amp; Main Results'!$B$38-1,0)   )/OFFSET(Z445,'Parameters &amp; Main Results'!$B$38,0)</f>
        <v>0</v>
      </c>
      <c r="AD445" s="155">
        <f t="shared" si="4"/>
        <v>-0.27409055567397433</v>
      </c>
      <c r="AE445" s="252">
        <f t="shared" ca="1" si="433"/>
        <v>963.21849999999995</v>
      </c>
      <c r="AF445" s="253">
        <f t="shared" ca="1" si="435"/>
        <v>-4.7595535177117072E-2</v>
      </c>
      <c r="AG445" s="258">
        <f t="shared" ca="1" si="436"/>
        <v>0</v>
      </c>
      <c r="AH445" s="227" t="str">
        <f ca="1">IF(SUM(AG445:OFFSET(AG445,(-HoldAggressiveTime-1),0,,))=0,"Defensive","Aggressive")</f>
        <v>Defensive</v>
      </c>
    </row>
    <row r="446" spans="1:34" ht="15" x14ac:dyDescent="0.2">
      <c r="A446">
        <f t="shared" si="15"/>
        <v>9</v>
      </c>
      <c r="B446">
        <f t="shared" si="16"/>
        <v>1907</v>
      </c>
      <c r="C446" s="70">
        <f t="shared" si="1"/>
        <v>1907.6666666666333</v>
      </c>
      <c r="D446" s="149">
        <f t="shared" si="383"/>
        <v>2861</v>
      </c>
      <c r="E446" s="151">
        <v>9.2290892600000003</v>
      </c>
      <c r="F446" s="152">
        <v>911.87030000000004</v>
      </c>
      <c r="G446" s="152">
        <v>428.709</v>
      </c>
      <c r="H446" s="152">
        <v>652.00685908000003</v>
      </c>
      <c r="I446" s="152">
        <v>911.87030000000004</v>
      </c>
      <c r="J446" s="152">
        <v>9.2290892600000003</v>
      </c>
      <c r="K446" s="152">
        <v>9.2290892600000003</v>
      </c>
      <c r="L446" s="152">
        <v>20.67</v>
      </c>
      <c r="M446" s="153">
        <v>12.328569659999999</v>
      </c>
      <c r="N446" s="17">
        <f t="shared" ref="N446:T446" si="480">F446/F445/$E446*$E445-1</f>
        <v>-5.9989735915662035E-3</v>
      </c>
      <c r="O446" s="17">
        <f t="shared" si="480"/>
        <v>-9.2035592118445697E-3</v>
      </c>
      <c r="P446" s="17">
        <f t="shared" si="480"/>
        <v>5.1916666676903311E-3</v>
      </c>
      <c r="Q446" s="17">
        <f t="shared" si="480"/>
        <v>-5.9989735915662035E-3</v>
      </c>
      <c r="R446" s="17">
        <f t="shared" si="480"/>
        <v>0</v>
      </c>
      <c r="S446" s="17">
        <f t="shared" si="480"/>
        <v>0</v>
      </c>
      <c r="T446" s="17">
        <f t="shared" si="480"/>
        <v>0</v>
      </c>
      <c r="U446" s="240">
        <v>0</v>
      </c>
      <c r="V446" s="240">
        <v>0</v>
      </c>
      <c r="W446" s="223">
        <f t="shared" ca="1" si="438"/>
        <v>-6.3816087027102333E-3</v>
      </c>
      <c r="X446" s="223">
        <f>MMULT(N446:T446,'Parameters &amp; Main Results'!$B$12:$B$18)-'Parameters &amp; Main Results'!$B$22/12+MMULT(U446:V446,'Parameters &amp; Main Results'!$B$20:$B$21)</f>
        <v>-6.3816087027102333E-3</v>
      </c>
      <c r="Y446" s="223">
        <f>MMULT(N446:T446,'Parameters &amp; Main Results'!$C$12:$C$18)-'Parameters &amp; Main Results'!$C$22/12+MMULT(U446:V446,'Parameters &amp; Main Results'!$C$20:$C$21)</f>
        <v>-6.3610988202607065E-3</v>
      </c>
      <c r="Z446" s="17">
        <f t="shared" ca="1" si="423"/>
        <v>675.739788298858</v>
      </c>
      <c r="AA446" s="70">
        <f ca="1">Z446/OFFSET(Z446,'Parameters &amp; Main Results'!$B$38,0)</f>
        <v>8.6100999491758881</v>
      </c>
      <c r="AB446" s="70">
        <f ca="1">SUMPRODUCT(Z446:OFFSET(Z446,'Parameters &amp; Main Results'!$B$38-1,0), 'Cash Flow Assist'!$P$11:OFFSET('Cash Flow Assist'!$P$11,'Parameters &amp; Main Results'!$B$38-1,0)  )/OFFSET(Z446,'Parameters &amp; Main Results'!$B$38,0)</f>
        <v>2272.2341882686783</v>
      </c>
      <c r="AC446" s="70">
        <f ca="1">SUMPRODUCT(Z446:OFFSET(Z446,'Parameters &amp; Main Results'!$B$38-1,0),'Parameters &amp; Main Results'!$B$42:OFFSET('Parameters &amp; Main Results'!$B$42,'Parameters &amp; Main Results'!$B$38-1,0)   )/OFFSET(Z446,'Parameters &amp; Main Results'!$B$38,0)</f>
        <v>0</v>
      </c>
      <c r="AD446" s="155">
        <f t="shared" si="4"/>
        <v>-0.27844526726035468</v>
      </c>
      <c r="AE446" s="252">
        <f t="shared" ca="1" si="433"/>
        <v>996.27419999999995</v>
      </c>
      <c r="AF446" s="253">
        <f t="shared" ca="1" si="435"/>
        <v>-8.4719548092282132E-2</v>
      </c>
      <c r="AG446" s="258">
        <f t="shared" ca="1" si="436"/>
        <v>0</v>
      </c>
      <c r="AH446" s="227" t="str">
        <f ca="1">IF(SUM(AG446:OFFSET(AG446,(-HoldAggressiveTime-1),0,,))=0,"Defensive","Aggressive")</f>
        <v>Defensive</v>
      </c>
    </row>
    <row r="447" spans="1:34" ht="15" x14ac:dyDescent="0.2">
      <c r="A447">
        <f t="shared" si="15"/>
        <v>10</v>
      </c>
      <c r="B447">
        <f t="shared" si="16"/>
        <v>1907</v>
      </c>
      <c r="C447" s="70">
        <f t="shared" si="1"/>
        <v>1907.7499999999666</v>
      </c>
      <c r="D447" s="149">
        <f t="shared" si="383"/>
        <v>2891</v>
      </c>
      <c r="E447" s="151">
        <v>9.3242545499999991</v>
      </c>
      <c r="F447" s="152">
        <v>817.00739999999996</v>
      </c>
      <c r="G447" s="152">
        <v>427.29399999999998</v>
      </c>
      <c r="H447" s="152">
        <v>655.39186136000001</v>
      </c>
      <c r="I447" s="152">
        <v>817.00739999999996</v>
      </c>
      <c r="J447" s="152">
        <v>9.3242545499999991</v>
      </c>
      <c r="K447" s="152">
        <v>9.3242545499999991</v>
      </c>
      <c r="L447" s="152">
        <v>20.67</v>
      </c>
      <c r="M447" s="153">
        <v>10.83184015</v>
      </c>
      <c r="N447" s="17">
        <f t="shared" ref="N447:T447" si="481">F447/F446/$E447*$E446-1</f>
        <v>-0.113175577949015</v>
      </c>
      <c r="O447" s="17">
        <f t="shared" si="481"/>
        <v>-1.347312940962242E-2</v>
      </c>
      <c r="P447" s="17">
        <f t="shared" si="481"/>
        <v>-5.0675294872543075E-3</v>
      </c>
      <c r="Q447" s="17">
        <f t="shared" si="481"/>
        <v>-0.113175577949015</v>
      </c>
      <c r="R447" s="17">
        <f t="shared" si="481"/>
        <v>0</v>
      </c>
      <c r="S447" s="17">
        <f t="shared" si="481"/>
        <v>0</v>
      </c>
      <c r="T447" s="17">
        <f t="shared" si="481"/>
        <v>-1.0206208924229632E-2</v>
      </c>
      <c r="U447" s="240">
        <v>0</v>
      </c>
      <c r="V447" s="240">
        <v>0</v>
      </c>
      <c r="W447" s="223">
        <f t="shared" ca="1" si="438"/>
        <v>-8.8128286456563884E-2</v>
      </c>
      <c r="X447" s="223">
        <f>MMULT(N447:T447,'Parameters &amp; Main Results'!$B$12:$B$18)-'Parameters &amp; Main Results'!$B$22/12+MMULT(U447:V447,'Parameters &amp; Main Results'!$B$20:$B$21)</f>
        <v>-8.8128286456563884E-2</v>
      </c>
      <c r="Y447" s="223">
        <f>MMULT(N447:T447,'Parameters &amp; Main Results'!$C$12:$C$18)-'Parameters &amp; Main Results'!$C$22/12+MMULT(U447:V447,'Parameters &amp; Main Results'!$C$20:$C$21)</f>
        <v>-0.10324699976174241</v>
      </c>
      <c r="Z447" s="17">
        <f t="shared" ca="1" si="423"/>
        <v>680.07979141428473</v>
      </c>
      <c r="AA447" s="70">
        <f ca="1">Z447/OFFSET(Z447,'Parameters &amp; Main Results'!$B$38,0)</f>
        <v>8.5753786099844032</v>
      </c>
      <c r="AB447" s="70">
        <f ca="1">SUMPRODUCT(Z447:OFFSET(Z447,'Parameters &amp; Main Results'!$B$38-1,0), 'Cash Flow Assist'!$P$11:OFFSET('Cash Flow Assist'!$P$11,'Parameters &amp; Main Results'!$B$38-1,0)  )/OFFSET(Z447,'Parameters &amp; Main Results'!$B$38,0)</f>
        <v>2241.0980339722132</v>
      </c>
      <c r="AC447" s="70">
        <f ca="1">SUMPRODUCT(Z447:OFFSET(Z447,'Parameters &amp; Main Results'!$B$38-1,0),'Parameters &amp; Main Results'!$B$42:OFFSET('Parameters &amp; Main Results'!$B$42,'Parameters &amp; Main Results'!$B$38-1,0)   )/OFFSET(Z447,'Parameters &amp; Main Results'!$B$38,0)</f>
        <v>0</v>
      </c>
      <c r="AD447" s="155">
        <f t="shared" si="4"/>
        <v>-0.36010764116001115</v>
      </c>
      <c r="AE447" s="252">
        <f t="shared" ca="1" si="433"/>
        <v>1036.2243000000001</v>
      </c>
      <c r="AF447" s="253">
        <f t="shared" ca="1" si="435"/>
        <v>-0.21155352176164957</v>
      </c>
      <c r="AG447" s="258">
        <f t="shared" ca="1" si="436"/>
        <v>0</v>
      </c>
      <c r="AH447" s="227" t="str">
        <f ca="1">IF(SUM(AG447:OFFSET(AG447,(-HoldAggressiveTime-1),0,,))=0,"Defensive","Aggressive")</f>
        <v>Defensive</v>
      </c>
    </row>
    <row r="448" spans="1:34" ht="15" x14ac:dyDescent="0.2">
      <c r="A448">
        <f t="shared" si="15"/>
        <v>11</v>
      </c>
      <c r="B448">
        <f t="shared" si="16"/>
        <v>1907</v>
      </c>
      <c r="C448" s="70">
        <f t="shared" si="1"/>
        <v>1907.8333333332998</v>
      </c>
      <c r="D448" s="149">
        <f t="shared" si="383"/>
        <v>2922</v>
      </c>
      <c r="E448" s="151">
        <v>8.9436743799999991</v>
      </c>
      <c r="F448" s="152">
        <v>773.21209999999996</v>
      </c>
      <c r="G448" s="152">
        <v>417.29969999999997</v>
      </c>
      <c r="H448" s="152">
        <v>658.79443744000002</v>
      </c>
      <c r="I448" s="152">
        <v>773.21209999999996</v>
      </c>
      <c r="J448" s="152">
        <v>8.9436743799999991</v>
      </c>
      <c r="K448" s="152">
        <v>8.9436743799999991</v>
      </c>
      <c r="L448" s="152">
        <v>20.67</v>
      </c>
      <c r="M448" s="153">
        <v>10.59117756</v>
      </c>
      <c r="N448" s="17">
        <f t="shared" ref="N448:T448" si="482">F448/F447/$E448*$E447-1</f>
        <v>-1.3332567144552554E-2</v>
      </c>
      <c r="O448" s="17">
        <f t="shared" si="482"/>
        <v>1.8167944925931101E-2</v>
      </c>
      <c r="P448" s="17">
        <f t="shared" si="482"/>
        <v>4.7965586995746046E-2</v>
      </c>
      <c r="Q448" s="17">
        <f t="shared" si="482"/>
        <v>-1.3332567144552554E-2</v>
      </c>
      <c r="R448" s="17">
        <f t="shared" si="482"/>
        <v>0</v>
      </c>
      <c r="S448" s="17">
        <f t="shared" si="482"/>
        <v>0</v>
      </c>
      <c r="T448" s="17">
        <f t="shared" si="482"/>
        <v>4.255299934119483E-2</v>
      </c>
      <c r="U448" s="240">
        <v>0</v>
      </c>
      <c r="V448" s="240">
        <v>0</v>
      </c>
      <c r="W448" s="223">
        <f t="shared" ca="1" si="438"/>
        <v>-4.2798530728351174E-3</v>
      </c>
      <c r="X448" s="223">
        <f>MMULT(N448:T448,'Parameters &amp; Main Results'!$B$12:$B$18)-'Parameters &amp; Main Results'!$B$22/12+MMULT(U448:V448,'Parameters &amp; Main Results'!$B$20:$B$21)</f>
        <v>-4.2798530728351174E-3</v>
      </c>
      <c r="Y448" s="223">
        <f>MMULT(N448:T448,'Parameters &amp; Main Results'!$C$12:$C$18)-'Parameters &amp; Main Results'!$C$22/12+MMULT(U448:V448,'Parameters &amp; Main Results'!$C$20:$C$21)</f>
        <v>-1.0224182604170856E-2</v>
      </c>
      <c r="Z448" s="17">
        <f t="shared" ca="1" si="423"/>
        <v>745.80643451650371</v>
      </c>
      <c r="AA448" s="70">
        <f ca="1">Z448/OFFSET(Z448,'Parameters &amp; Main Results'!$B$38,0)</f>
        <v>9.4360630051495491</v>
      </c>
      <c r="AB448" s="70">
        <f ca="1">SUMPRODUCT(Z448:OFFSET(Z448,'Parameters &amp; Main Results'!$B$38-1,0), 'Cash Flow Assist'!$P$11:OFFSET('Cash Flow Assist'!$P$11,'Parameters &amp; Main Results'!$B$38-1,0)  )/OFFSET(Z448,'Parameters &amp; Main Results'!$B$38,0)</f>
        <v>2241.1020583156601</v>
      </c>
      <c r="AC448" s="70">
        <f ca="1">SUMPRODUCT(Z448:OFFSET(Z448,'Parameters &amp; Main Results'!$B$38-1,0),'Parameters &amp; Main Results'!$B$42:OFFSET('Parameters &amp; Main Results'!$B$42,'Parameters &amp; Main Results'!$B$38-1,0)   )/OFFSET(Z448,'Parameters &amp; Main Results'!$B$38,0)</f>
        <v>0</v>
      </c>
      <c r="AD448" s="155">
        <f t="shared" si="4"/>
        <v>-0.36863904899953137</v>
      </c>
      <c r="AE448" s="252">
        <f t="shared" ca="1" si="433"/>
        <v>1042.5139999999999</v>
      </c>
      <c r="AF448" s="253">
        <f t="shared" ca="1" si="435"/>
        <v>-0.25831969642613906</v>
      </c>
      <c r="AG448" s="258">
        <f t="shared" ca="1" si="436"/>
        <v>0</v>
      </c>
      <c r="AH448" s="227" t="str">
        <f ca="1">IF(SUM(AG448:OFFSET(AG448,(-HoldAggressiveTime-1),0,,))=0,"Defensive","Aggressive")</f>
        <v>Defensive</v>
      </c>
    </row>
    <row r="449" spans="1:34" ht="15" x14ac:dyDescent="0.2">
      <c r="A449">
        <f t="shared" si="15"/>
        <v>12</v>
      </c>
      <c r="B449">
        <f t="shared" si="16"/>
        <v>1907</v>
      </c>
      <c r="C449" s="70">
        <f t="shared" si="1"/>
        <v>1907.9166666666331</v>
      </c>
      <c r="D449" s="149">
        <f t="shared" si="383"/>
        <v>2953</v>
      </c>
      <c r="E449" s="151">
        <v>8.7534247900000004</v>
      </c>
      <c r="F449" s="152">
        <v>816.95209999999997</v>
      </c>
      <c r="G449" s="152">
        <v>408.14659999999998</v>
      </c>
      <c r="H449" s="152">
        <v>662.21467856000004</v>
      </c>
      <c r="I449" s="152">
        <v>816.95209999999997</v>
      </c>
      <c r="J449" s="152">
        <v>8.7534247900000004</v>
      </c>
      <c r="K449" s="152">
        <v>8.7534247900000004</v>
      </c>
      <c r="L449" s="152">
        <v>20.67</v>
      </c>
      <c r="M449" s="153">
        <v>11.333306240000001</v>
      </c>
      <c r="N449" s="17">
        <f t="shared" ref="N449:T449" si="483">F449/F448/$E449*$E448-1</f>
        <v>7.9533008844972608E-2</v>
      </c>
      <c r="O449" s="17">
        <f t="shared" si="483"/>
        <v>-6.7653528645872374E-4</v>
      </c>
      <c r="P449" s="17">
        <f t="shared" si="483"/>
        <v>2.7038807303445322E-2</v>
      </c>
      <c r="Q449" s="17">
        <f t="shared" si="483"/>
        <v>7.9533008844972608E-2</v>
      </c>
      <c r="R449" s="17">
        <f t="shared" si="483"/>
        <v>0</v>
      </c>
      <c r="S449" s="17">
        <f t="shared" si="483"/>
        <v>0</v>
      </c>
      <c r="T449" s="17">
        <f t="shared" si="483"/>
        <v>2.1734303380014364E-2</v>
      </c>
      <c r="U449" s="240">
        <v>0</v>
      </c>
      <c r="V449" s="240">
        <v>0</v>
      </c>
      <c r="W449" s="223">
        <f t="shared" ca="1" si="438"/>
        <v>6.0559498078771763E-2</v>
      </c>
      <c r="X449" s="223">
        <f>MMULT(N449:T449,'Parameters &amp; Main Results'!$B$12:$B$18)-'Parameters &amp; Main Results'!$B$22/12+MMULT(U449:V449,'Parameters &amp; Main Results'!$B$20:$B$21)</f>
        <v>6.0559498078771763E-2</v>
      </c>
      <c r="Y449" s="223">
        <f>MMULT(N449:T449,'Parameters &amp; Main Results'!$C$12:$C$18)-'Parameters &amp; Main Results'!$C$22/12+MMULT(U449:V449,'Parameters &amp; Main Results'!$C$20:$C$21)</f>
        <v>7.1470387765162804E-2</v>
      </c>
      <c r="Z449" s="17">
        <f t="shared" ca="1" si="423"/>
        <v>749.01209623817931</v>
      </c>
      <c r="AA449" s="70">
        <f ca="1">Z449/OFFSET(Z449,'Parameters &amp; Main Results'!$B$38,0)</f>
        <v>9.84830452887444</v>
      </c>
      <c r="AB449" s="70">
        <f ca="1">SUMPRODUCT(Z449:OFFSET(Z449,'Parameters &amp; Main Results'!$B$38-1,0), 'Cash Flow Assist'!$P$11:OFFSET('Cash Flow Assist'!$P$11,'Parameters &amp; Main Results'!$B$38-1,0)  )/OFFSET(Z449,'Parameters &amp; Main Results'!$B$38,0)</f>
        <v>2320.2334830038221</v>
      </c>
      <c r="AC449" s="70">
        <f ca="1">SUMPRODUCT(Z449:OFFSET(Z449,'Parameters &amp; Main Results'!$B$38-1,0),'Parameters &amp; Main Results'!$B$42:OFFSET('Parameters &amp; Main Results'!$B$42,'Parameters &amp; Main Results'!$B$38-1,0)   )/OFFSET(Z449,'Parameters &amp; Main Results'!$B$38,0)</f>
        <v>0</v>
      </c>
      <c r="AD449" s="155">
        <f t="shared" si="4"/>
        <v>-0.31842501289924074</v>
      </c>
      <c r="AE449" s="252">
        <f t="shared" ca="1" si="433"/>
        <v>1060.1661999999999</v>
      </c>
      <c r="AF449" s="253">
        <f t="shared" ca="1" si="435"/>
        <v>-0.22941129419142012</v>
      </c>
      <c r="AG449" s="258">
        <f t="shared" ca="1" si="436"/>
        <v>0</v>
      </c>
      <c r="AH449" s="227" t="str">
        <f ca="1">IF(SUM(AG449:OFFSET(AG449,(-HoldAggressiveTime-1),0,,))=0,"Defensive","Aggressive")</f>
        <v>Defensive</v>
      </c>
    </row>
    <row r="450" spans="1:34" ht="15" x14ac:dyDescent="0.2">
      <c r="A450">
        <f t="shared" si="15"/>
        <v>1</v>
      </c>
      <c r="B450">
        <f t="shared" si="16"/>
        <v>1908</v>
      </c>
      <c r="C450" s="70">
        <f t="shared" si="1"/>
        <v>1907.9999999999663</v>
      </c>
      <c r="D450" s="149">
        <f t="shared" si="383"/>
        <v>2982</v>
      </c>
      <c r="E450" s="151">
        <v>8.6582594999999998</v>
      </c>
      <c r="F450" s="152">
        <v>855.94299999999998</v>
      </c>
      <c r="G450" s="152">
        <v>409.2946</v>
      </c>
      <c r="H450" s="152">
        <v>665.15049696999995</v>
      </c>
      <c r="I450" s="152">
        <v>855.94299999999998</v>
      </c>
      <c r="J450" s="152">
        <v>8.6582594999999998</v>
      </c>
      <c r="K450" s="152">
        <v>8.6582594999999998</v>
      </c>
      <c r="L450" s="152">
        <v>20.67</v>
      </c>
      <c r="M450" s="153">
        <v>11.90296863</v>
      </c>
      <c r="N450" s="17">
        <f t="shared" ref="N450:T450" si="484">F450/F449/$E450*$E449-1</f>
        <v>5.9243134086957472E-2</v>
      </c>
      <c r="O450" s="17">
        <f t="shared" si="484"/>
        <v>1.3834902711706176E-2</v>
      </c>
      <c r="P450" s="17">
        <f t="shared" si="484"/>
        <v>1.5473333864044259E-2</v>
      </c>
      <c r="Q450" s="17">
        <f t="shared" si="484"/>
        <v>5.9243134086957472E-2</v>
      </c>
      <c r="R450" s="17">
        <f t="shared" si="484"/>
        <v>0</v>
      </c>
      <c r="S450" s="17">
        <f t="shared" si="484"/>
        <v>0</v>
      </c>
      <c r="T450" s="17">
        <f t="shared" si="484"/>
        <v>1.0991272553103837E-2</v>
      </c>
      <c r="U450" s="240">
        <v>0</v>
      </c>
      <c r="V450" s="240">
        <v>0</v>
      </c>
      <c r="W450" s="223">
        <f t="shared" ca="1" si="438"/>
        <v>4.7707228068547866E-2</v>
      </c>
      <c r="X450" s="223">
        <f>MMULT(N450:T450,'Parameters &amp; Main Results'!$B$12:$B$18)-'Parameters &amp; Main Results'!$B$22/12+MMULT(U450:V450,'Parameters &amp; Main Results'!$B$20:$B$21)</f>
        <v>4.7707228068547866E-2</v>
      </c>
      <c r="Y450" s="223">
        <f>MMULT(N450:T450,'Parameters &amp; Main Results'!$C$12:$C$18)-'Parameters &amp; Main Results'!$C$22/12+MMULT(U450:V450,'Parameters &amp; Main Results'!$C$20:$C$21)</f>
        <v>5.4660644282765673E-2</v>
      </c>
      <c r="Z450" s="17">
        <f t="shared" ca="1" si="423"/>
        <v>706.24241034570161</v>
      </c>
      <c r="AA450" s="70">
        <f ca="1">Z450/OFFSET(Z450,'Parameters &amp; Main Results'!$B$38,0)</f>
        <v>9.5570041713099698</v>
      </c>
      <c r="AB450" s="70">
        <f ca="1">SUMPRODUCT(Z450:OFFSET(Z450,'Parameters &amp; Main Results'!$B$38-1,0), 'Cash Flow Assist'!$P$11:OFFSET('Cash Flow Assist'!$P$11,'Parameters &amp; Main Results'!$B$38-1,0)  )/OFFSET(Z450,'Parameters &amp; Main Results'!$B$38,0)</f>
        <v>2378.8533404503642</v>
      </c>
      <c r="AC450" s="70">
        <f ca="1">SUMPRODUCT(Z450:OFFSET(Z450,'Parameters &amp; Main Results'!$B$38-1,0),'Parameters &amp; Main Results'!$B$42:OFFSET('Parameters &amp; Main Results'!$B$42,'Parameters &amp; Main Results'!$B$38-1,0)   )/OFFSET(Z450,'Parameters &amp; Main Results'!$B$38,0)</f>
        <v>0</v>
      </c>
      <c r="AD450" s="155">
        <f t="shared" si="4"/>
        <v>-0.27804637454811421</v>
      </c>
      <c r="AE450" s="252">
        <f t="shared" ca="1" si="433"/>
        <v>1057.4820999999999</v>
      </c>
      <c r="AF450" s="253">
        <f t="shared" ca="1" si="435"/>
        <v>-0.190583935179612</v>
      </c>
      <c r="AG450" s="258">
        <f t="shared" ca="1" si="436"/>
        <v>0</v>
      </c>
      <c r="AH450" s="227" t="str">
        <f ca="1">IF(SUM(AG450:OFFSET(AG450,(-HoldAggressiveTime-1),0,,))=0,"Defensive","Aggressive")</f>
        <v>Defensive</v>
      </c>
    </row>
    <row r="451" spans="1:34" ht="15" x14ac:dyDescent="0.2">
      <c r="A451">
        <f t="shared" si="15"/>
        <v>2</v>
      </c>
      <c r="B451">
        <f t="shared" si="16"/>
        <v>1908</v>
      </c>
      <c r="C451" s="70">
        <f t="shared" si="1"/>
        <v>1908.0833333332996</v>
      </c>
      <c r="D451" s="149">
        <f t="shared" si="383"/>
        <v>3013</v>
      </c>
      <c r="E451" s="151">
        <v>8.56309422</v>
      </c>
      <c r="F451" s="152">
        <v>828.84130000000005</v>
      </c>
      <c r="G451" s="152">
        <v>412.17500000000001</v>
      </c>
      <c r="H451" s="152">
        <v>668.09933083999999</v>
      </c>
      <c r="I451" s="152">
        <v>828.84130000000005</v>
      </c>
      <c r="J451" s="152">
        <v>8.56309422</v>
      </c>
      <c r="K451" s="152">
        <v>8.56309422</v>
      </c>
      <c r="L451" s="152">
        <v>20.67</v>
      </c>
      <c r="M451" s="153">
        <v>11.554846299999999</v>
      </c>
      <c r="N451" s="17">
        <f t="shared" ref="N451:T451" si="485">F451/F450/$E451*$E450-1</f>
        <v>-2.0901434829561638E-2</v>
      </c>
      <c r="O451" s="17">
        <f t="shared" si="485"/>
        <v>1.8229106193058398E-2</v>
      </c>
      <c r="P451" s="17">
        <f t="shared" si="485"/>
        <v>1.5596024873739678E-2</v>
      </c>
      <c r="Q451" s="17">
        <f t="shared" si="485"/>
        <v>-2.0901434829561638E-2</v>
      </c>
      <c r="R451" s="17">
        <f t="shared" si="485"/>
        <v>0</v>
      </c>
      <c r="S451" s="17">
        <f t="shared" si="485"/>
        <v>0</v>
      </c>
      <c r="T451" s="17">
        <f t="shared" si="485"/>
        <v>1.1113422035895715E-2</v>
      </c>
      <c r="U451" s="240">
        <v>0</v>
      </c>
      <c r="V451" s="240">
        <v>0</v>
      </c>
      <c r="W451" s="223">
        <f t="shared" ca="1" si="438"/>
        <v>-1.151625044843143E-2</v>
      </c>
      <c r="X451" s="223">
        <f>MMULT(N451:T451,'Parameters &amp; Main Results'!$B$12:$B$18)-'Parameters &amp; Main Results'!$B$22/12+MMULT(U451:V451,'Parameters &amp; Main Results'!$B$20:$B$21)</f>
        <v>-1.151625044843143E-2</v>
      </c>
      <c r="Y451" s="223">
        <f>MMULT(N451:T451,'Parameters &amp; Main Results'!$C$12:$C$18)-'Parameters &amp; Main Results'!$C$22/12+MMULT(U451:V451,'Parameters &amp; Main Results'!$C$20:$C$21)</f>
        <v>-1.70300473939663E-2</v>
      </c>
      <c r="Z451" s="17">
        <f t="shared" ca="1" si="423"/>
        <v>674.08374345919344</v>
      </c>
      <c r="AA451" s="70">
        <f ca="1">Z451/OFFSET(Z451,'Parameters &amp; Main Results'!$B$38,0)</f>
        <v>9.07549831924476</v>
      </c>
      <c r="AB451" s="70">
        <f ca="1">SUMPRODUCT(Z451:OFFSET(Z451,'Parameters &amp; Main Results'!$B$38-1,0), 'Cash Flow Assist'!$P$11:OFFSET('Cash Flow Assist'!$P$11,'Parameters &amp; Main Results'!$B$38-1,0)  )/OFFSET(Z451,'Parameters &amp; Main Results'!$B$38,0)</f>
        <v>2358.2578591920892</v>
      </c>
      <c r="AC451" s="70">
        <f ca="1">SUMPRODUCT(Z451:OFFSET(Z451,'Parameters &amp; Main Results'!$B$38-1,0),'Parameters &amp; Main Results'!$B$42:OFFSET('Parameters &amp; Main Results'!$B$42,'Parameters &amp; Main Results'!$B$38-1,0)   )/OFFSET(Z451,'Parameters &amp; Main Results'!$B$38,0)</f>
        <v>0</v>
      </c>
      <c r="AD451" s="155">
        <f t="shared" si="4"/>
        <v>-0.29313624120046256</v>
      </c>
      <c r="AE451" s="252">
        <f t="shared" ca="1" si="433"/>
        <v>1086.5958000000001</v>
      </c>
      <c r="AF451" s="253">
        <f t="shared" ca="1" si="435"/>
        <v>-0.23721286240937062</v>
      </c>
      <c r="AG451" s="258">
        <f t="shared" ca="1" si="436"/>
        <v>0</v>
      </c>
      <c r="AH451" s="227" t="str">
        <f ca="1">IF(SUM(AG451:OFFSET(AG451,(-HoldAggressiveTime-1),0,,))=0,"Defensive","Aggressive")</f>
        <v>Defensive</v>
      </c>
    </row>
    <row r="452" spans="1:34" ht="15" x14ac:dyDescent="0.2">
      <c r="A452">
        <f t="shared" si="15"/>
        <v>3</v>
      </c>
      <c r="B452">
        <f t="shared" si="16"/>
        <v>1908</v>
      </c>
      <c r="C452" s="70">
        <f t="shared" si="1"/>
        <v>1908.1666666666329</v>
      </c>
      <c r="D452" s="149">
        <f t="shared" si="383"/>
        <v>3043</v>
      </c>
      <c r="E452" s="151">
        <v>8.56309422</v>
      </c>
      <c r="F452" s="152">
        <v>866.78880000000004</v>
      </c>
      <c r="G452" s="152">
        <v>421.54660000000001</v>
      </c>
      <c r="H452" s="152">
        <v>671.06123787000001</v>
      </c>
      <c r="I452" s="152">
        <v>866.78880000000004</v>
      </c>
      <c r="J452" s="152">
        <v>8.56309422</v>
      </c>
      <c r="K452" s="152">
        <v>8.56309422</v>
      </c>
      <c r="L452" s="152">
        <v>20.67</v>
      </c>
      <c r="M452" s="153">
        <v>11.98466266</v>
      </c>
      <c r="N452" s="17">
        <f t="shared" ref="N452:T452" si="486">F452/F451/$E452*$E451-1</f>
        <v>4.578379479883532E-2</v>
      </c>
      <c r="O452" s="17">
        <f t="shared" si="486"/>
        <v>2.2736944259113212E-2</v>
      </c>
      <c r="P452" s="17">
        <f t="shared" si="486"/>
        <v>4.4333333282582377E-3</v>
      </c>
      <c r="Q452" s="17">
        <f t="shared" si="486"/>
        <v>4.578379479883532E-2</v>
      </c>
      <c r="R452" s="17">
        <f t="shared" si="486"/>
        <v>0</v>
      </c>
      <c r="S452" s="17">
        <f t="shared" si="486"/>
        <v>0</v>
      </c>
      <c r="T452" s="17">
        <f t="shared" si="486"/>
        <v>0</v>
      </c>
      <c r="U452" s="240">
        <v>0</v>
      </c>
      <c r="V452" s="240">
        <v>0</v>
      </c>
      <c r="W452" s="223">
        <f t="shared" ca="1" si="438"/>
        <v>3.8843568284282461E-2</v>
      </c>
      <c r="X452" s="223">
        <f>MMULT(N452:T452,'Parameters &amp; Main Results'!$B$12:$B$18)-'Parameters &amp; Main Results'!$B$22/12+MMULT(U452:V452,'Parameters &amp; Main Results'!$B$20:$B$21)</f>
        <v>3.8843568284282461E-2</v>
      </c>
      <c r="Y452" s="223">
        <f>MMULT(N452:T452,'Parameters &amp; Main Results'!$C$12:$C$18)-'Parameters &amp; Main Results'!$C$22/12+MMULT(U452:V452,'Parameters &amp; Main Results'!$C$20:$C$21)</f>
        <v>4.3437443078196442E-2</v>
      </c>
      <c r="Z452" s="17">
        <f t="shared" ca="1" si="423"/>
        <v>681.93710191492323</v>
      </c>
      <c r="AA452" s="70">
        <f ca="1">Z452/OFFSET(Z452,'Parameters &amp; Main Results'!$B$38,0)</f>
        <v>9.0964342515700469</v>
      </c>
      <c r="AB452" s="70">
        <f ca="1">SUMPRODUCT(Z452:OFFSET(Z452,'Parameters &amp; Main Results'!$B$38-1,0), 'Cash Flow Assist'!$P$11:OFFSET('Cash Flow Assist'!$P$11,'Parameters &amp; Main Results'!$B$38-1,0)  )/OFFSET(Z452,'Parameters &amp; Main Results'!$B$38,0)</f>
        <v>2328.4761852918527</v>
      </c>
      <c r="AC452" s="70">
        <f ca="1">SUMPRODUCT(Z452:OFFSET(Z452,'Parameters &amp; Main Results'!$B$38-1,0),'Parameters &amp; Main Results'!$B$42:OFFSET('Parameters &amp; Main Results'!$B$42,'Parameters &amp; Main Results'!$B$38-1,0)   )/OFFSET(Z452,'Parameters &amp; Main Results'!$B$38,0)</f>
        <v>0</v>
      </c>
      <c r="AD452" s="155">
        <f t="shared" si="4"/>
        <v>-0.26077333591685115</v>
      </c>
      <c r="AE452" s="252">
        <f t="shared" ca="1" si="433"/>
        <v>1127.1989000000001</v>
      </c>
      <c r="AF452" s="253">
        <f t="shared" ca="1" si="435"/>
        <v>-0.23102408989220982</v>
      </c>
      <c r="AG452" s="258">
        <f t="shared" ca="1" si="436"/>
        <v>0</v>
      </c>
      <c r="AH452" s="227" t="str">
        <f ca="1">IF(SUM(AG452:OFFSET(AG452,(-HoldAggressiveTime-1),0,,))=0,"Defensive","Aggressive")</f>
        <v>Defensive</v>
      </c>
    </row>
    <row r="453" spans="1:34" ht="15" x14ac:dyDescent="0.2">
      <c r="A453">
        <f t="shared" si="15"/>
        <v>4</v>
      </c>
      <c r="B453">
        <f t="shared" si="16"/>
        <v>1908</v>
      </c>
      <c r="C453" s="70">
        <f t="shared" si="1"/>
        <v>1908.2499999999661</v>
      </c>
      <c r="D453" s="149">
        <f t="shared" si="383"/>
        <v>3074</v>
      </c>
      <c r="E453" s="151">
        <v>8.6582594999999998</v>
      </c>
      <c r="F453" s="152">
        <v>917.53710000000001</v>
      </c>
      <c r="G453" s="152">
        <v>429.22480000000002</v>
      </c>
      <c r="H453" s="152">
        <v>674.03627601999995</v>
      </c>
      <c r="I453" s="152">
        <v>917.53710000000001</v>
      </c>
      <c r="J453" s="152">
        <v>8.6582594999999998</v>
      </c>
      <c r="K453" s="152">
        <v>8.6582594999999998</v>
      </c>
      <c r="L453" s="152">
        <v>20.67</v>
      </c>
      <c r="M453" s="153">
        <v>12.44888916</v>
      </c>
      <c r="N453" s="17">
        <f t="shared" ref="N453:T453" si="487">F453/F452/$E453*$E452-1</f>
        <v>4.6912697436838346E-2</v>
      </c>
      <c r="O453" s="17">
        <f t="shared" si="487"/>
        <v>7.0228860400936011E-3</v>
      </c>
      <c r="P453" s="17">
        <f t="shared" si="487"/>
        <v>-6.6066660413850453E-3</v>
      </c>
      <c r="Q453" s="17">
        <f t="shared" si="487"/>
        <v>4.6912697436838346E-2</v>
      </c>
      <c r="R453" s="17">
        <f t="shared" si="487"/>
        <v>0</v>
      </c>
      <c r="S453" s="17">
        <f t="shared" si="487"/>
        <v>0</v>
      </c>
      <c r="T453" s="17">
        <f t="shared" si="487"/>
        <v>-1.0991271398137159E-2</v>
      </c>
      <c r="U453" s="240">
        <v>0</v>
      </c>
      <c r="V453" s="240">
        <v>0</v>
      </c>
      <c r="W453" s="223">
        <f t="shared" ca="1" si="438"/>
        <v>3.5997870049073948E-2</v>
      </c>
      <c r="X453" s="223">
        <f>MMULT(N453:T453,'Parameters &amp; Main Results'!$B$12:$B$18)-'Parameters &amp; Main Results'!$B$22/12+MMULT(U453:V453,'Parameters &amp; Main Results'!$B$20:$B$21)</f>
        <v>3.5997870049073948E-2</v>
      </c>
      <c r="Y453" s="223">
        <f>MMULT(N453:T453,'Parameters &amp; Main Results'!$C$12:$C$18)-'Parameters &amp; Main Results'!$C$22/12+MMULT(U453:V453,'Parameters &amp; Main Results'!$C$20:$C$21)</f>
        <v>4.2882049630497202E-2</v>
      </c>
      <c r="Z453" s="17">
        <f t="shared" ca="1" si="423"/>
        <v>656.43868117813599</v>
      </c>
      <c r="AA453" s="70">
        <f ca="1">Z453/OFFSET(Z453,'Parameters &amp; Main Results'!$B$38,0)</f>
        <v>8.61122167257132</v>
      </c>
      <c r="AB453" s="70">
        <f ca="1">SUMPRODUCT(Z453:OFFSET(Z453,'Parameters &amp; Main Results'!$B$38-1,0), 'Cash Flow Assist'!$P$11:OFFSET('Cash Flow Assist'!$P$11,'Parameters &amp; Main Results'!$B$38-1,0)  )/OFFSET(Z453,'Parameters &amp; Main Results'!$B$38,0)</f>
        <v>2281.932567046335</v>
      </c>
      <c r="AC453" s="70">
        <f ca="1">SUMPRODUCT(Z453:OFFSET(Z453,'Parameters &amp; Main Results'!$B$38-1,0),'Parameters &amp; Main Results'!$B$42:OFFSET('Parameters &amp; Main Results'!$B$42,'Parameters &amp; Main Results'!$B$38-1,0)   )/OFFSET(Z453,'Parameters &amp; Main Results'!$B$38,0)</f>
        <v>0</v>
      </c>
      <c r="AD453" s="155">
        <f t="shared" si="4"/>
        <v>-0.22609421908747507</v>
      </c>
      <c r="AE453" s="252">
        <f t="shared" ca="1" si="433"/>
        <v>1122.2918</v>
      </c>
      <c r="AF453" s="253">
        <f t="shared" ca="1" si="435"/>
        <v>-0.18244337167927269</v>
      </c>
      <c r="AG453" s="258">
        <f t="shared" ca="1" si="436"/>
        <v>0</v>
      </c>
      <c r="AH453" s="227" t="str">
        <f ca="1">IF(SUM(AG453:OFFSET(AG453,(-HoldAggressiveTime-1),0,,))=0,"Defensive","Aggressive")</f>
        <v>Defensive</v>
      </c>
    </row>
    <row r="454" spans="1:34" ht="15" x14ac:dyDescent="0.2">
      <c r="A454">
        <f t="shared" si="15"/>
        <v>5</v>
      </c>
      <c r="B454">
        <f t="shared" si="16"/>
        <v>1908</v>
      </c>
      <c r="C454" s="70">
        <f t="shared" si="1"/>
        <v>1908.3333333332994</v>
      </c>
      <c r="D454" s="149">
        <f t="shared" si="383"/>
        <v>3104</v>
      </c>
      <c r="E454" s="151">
        <v>8.6582594999999998</v>
      </c>
      <c r="F454" s="152">
        <v>976.28240000000005</v>
      </c>
      <c r="G454" s="152">
        <v>430.38560000000001</v>
      </c>
      <c r="H454" s="152">
        <v>677.02450351000005</v>
      </c>
      <c r="I454" s="152">
        <v>976.28240000000005</v>
      </c>
      <c r="J454" s="152">
        <v>8.6582594999999998</v>
      </c>
      <c r="K454" s="152">
        <v>8.6582594999999998</v>
      </c>
      <c r="L454" s="152">
        <v>20.67</v>
      </c>
      <c r="M454" s="153">
        <v>13.078451360000001</v>
      </c>
      <c r="N454" s="17">
        <f t="shared" ref="N454:T454" si="488">F454/F453/$E454*$E453-1</f>
        <v>6.4024986019638908E-2</v>
      </c>
      <c r="O454" s="17">
        <f t="shared" si="488"/>
        <v>2.7044103695779143E-3</v>
      </c>
      <c r="P454" s="17">
        <f t="shared" si="488"/>
        <v>4.4333333328063773E-3</v>
      </c>
      <c r="Q454" s="17">
        <f t="shared" si="488"/>
        <v>6.4024986019638908E-2</v>
      </c>
      <c r="R454" s="17">
        <f t="shared" si="488"/>
        <v>0</v>
      </c>
      <c r="S454" s="17">
        <f t="shared" si="488"/>
        <v>0</v>
      </c>
      <c r="T454" s="17">
        <f t="shared" si="488"/>
        <v>0</v>
      </c>
      <c r="U454" s="240">
        <v>0</v>
      </c>
      <c r="V454" s="240">
        <v>0</v>
      </c>
      <c r="W454" s="223">
        <f t="shared" ca="1" si="438"/>
        <v>4.8517954921978093E-2</v>
      </c>
      <c r="X454" s="223">
        <f>MMULT(N454:T454,'Parameters &amp; Main Results'!$B$12:$B$18)-'Parameters &amp; Main Results'!$B$22/12+MMULT(U454:V454,'Parameters &amp; Main Results'!$B$20:$B$21)</f>
        <v>4.8517954921978093E-2</v>
      </c>
      <c r="Y454" s="223">
        <f>MMULT(N454:T454,'Parameters &amp; Main Results'!$C$12:$C$18)-'Parameters &amp; Main Results'!$C$22/12+MMULT(U454:V454,'Parameters &amp; Main Results'!$C$20:$C$21)</f>
        <v>5.7851261787966145E-2</v>
      </c>
      <c r="Z454" s="17">
        <f t="shared" ca="1" si="423"/>
        <v>633.62937333745799</v>
      </c>
      <c r="AA454" s="70">
        <f ca="1">Z454/OFFSET(Z454,'Parameters &amp; Main Results'!$B$38,0)</f>
        <v>8.1503216854581133</v>
      </c>
      <c r="AB454" s="70">
        <f ca="1">SUMPRODUCT(Z454:OFFSET(Z454,'Parameters &amp; Main Results'!$B$38-1,0), 'Cash Flow Assist'!$P$11:OFFSET('Cash Flow Assist'!$P$11,'Parameters &amp; Main Results'!$B$38-1,0)  )/OFFSET(Z454,'Parameters &amp; Main Results'!$B$38,0)</f>
        <v>2230.0811720188976</v>
      </c>
      <c r="AC454" s="70">
        <f ca="1">SUMPRODUCT(Z454:OFFSET(Z454,'Parameters &amp; Main Results'!$B$38-1,0),'Parameters &amp; Main Results'!$B$42:OFFSET('Parameters &amp; Main Results'!$B$42,'Parameters &amp; Main Results'!$B$38-1,0)   )/OFFSET(Z454,'Parameters &amp; Main Results'!$B$38,0)</f>
        <v>0</v>
      </c>
      <c r="AD454" s="155">
        <f t="shared" si="4"/>
        <v>-0.17654491228403291</v>
      </c>
      <c r="AE454" s="252">
        <f t="shared" ca="1" si="433"/>
        <v>1098.0092</v>
      </c>
      <c r="AF454" s="253">
        <f t="shared" ca="1" si="435"/>
        <v>-0.11086136618891711</v>
      </c>
      <c r="AG454" s="258">
        <f t="shared" ca="1" si="436"/>
        <v>0</v>
      </c>
      <c r="AH454" s="227" t="str">
        <f ca="1">IF(SUM(AG454:OFFSET(AG454,(-HoldAggressiveTime-1),0,,))=0,"Defensive","Aggressive")</f>
        <v>Defensive</v>
      </c>
    </row>
    <row r="455" spans="1:34" ht="15" x14ac:dyDescent="0.2">
      <c r="A455">
        <f t="shared" si="15"/>
        <v>6</v>
      </c>
      <c r="B455">
        <f t="shared" si="16"/>
        <v>1908</v>
      </c>
      <c r="C455" s="70">
        <f t="shared" si="1"/>
        <v>1908.4166666666326</v>
      </c>
      <c r="D455" s="149">
        <f t="shared" si="383"/>
        <v>3135</v>
      </c>
      <c r="E455" s="151">
        <v>8.6582594999999998</v>
      </c>
      <c r="F455" s="152">
        <v>976.28240000000005</v>
      </c>
      <c r="G455" s="152">
        <v>427.6336</v>
      </c>
      <c r="H455" s="152">
        <v>680.02597880999997</v>
      </c>
      <c r="I455" s="152">
        <v>976.28240000000005</v>
      </c>
      <c r="J455" s="152">
        <v>8.6582594999999998</v>
      </c>
      <c r="K455" s="152">
        <v>8.6582594999999998</v>
      </c>
      <c r="L455" s="152">
        <v>20.67</v>
      </c>
      <c r="M455" s="153">
        <v>13.05168413</v>
      </c>
      <c r="N455" s="17">
        <f t="shared" ref="N455:T455" si="489">F455/F454/$E455*$E454-1</f>
        <v>0</v>
      </c>
      <c r="O455" s="17">
        <f t="shared" si="489"/>
        <v>-6.3942659791591527E-3</v>
      </c>
      <c r="P455" s="17">
        <f t="shared" si="489"/>
        <v>4.4333333349664272E-3</v>
      </c>
      <c r="Q455" s="17">
        <f t="shared" si="489"/>
        <v>0</v>
      </c>
      <c r="R455" s="17">
        <f t="shared" si="489"/>
        <v>0</v>
      </c>
      <c r="S455" s="17">
        <f t="shared" si="489"/>
        <v>0</v>
      </c>
      <c r="T455" s="17">
        <f t="shared" si="489"/>
        <v>0</v>
      </c>
      <c r="U455" s="240">
        <v>0</v>
      </c>
      <c r="V455" s="240">
        <v>0</v>
      </c>
      <c r="W455" s="223">
        <f t="shared" ca="1" si="438"/>
        <v>-1.3205198624984974E-3</v>
      </c>
      <c r="X455" s="223">
        <f>MMULT(N455:T455,'Parameters &amp; Main Results'!$B$12:$B$18)-'Parameters &amp; Main Results'!$B$22/12+MMULT(U455:V455,'Parameters &amp; Main Results'!$B$20:$B$21)</f>
        <v>-1.3205198624984974E-3</v>
      </c>
      <c r="Y455" s="223">
        <f>MMULT(N455:T455,'Parameters &amp; Main Results'!$C$12:$C$18)-'Parameters &amp; Main Results'!$C$22/12+MMULT(U455:V455,'Parameters &amp; Main Results'!$C$20:$C$21)</f>
        <v>-6.8109326458258199E-4</v>
      </c>
      <c r="Z455" s="17">
        <f t="shared" ca="1" si="423"/>
        <v>604.30951169034336</v>
      </c>
      <c r="AA455" s="70">
        <f ca="1">Z455/OFFSET(Z455,'Parameters &amp; Main Results'!$B$38,0)</f>
        <v>7.755647141893407</v>
      </c>
      <c r="AB455" s="70">
        <f ca="1">SUMPRODUCT(Z455:OFFSET(Z455,'Parameters &amp; Main Results'!$B$38-1,0), 'Cash Flow Assist'!$P$11:OFFSET('Cash Flow Assist'!$P$11,'Parameters &amp; Main Results'!$B$38-1,0)  )/OFFSET(Z455,'Parameters &amp; Main Results'!$B$38,0)</f>
        <v>2217.9161148668304</v>
      </c>
      <c r="AC455" s="70">
        <f ca="1">SUMPRODUCT(Z455:OFFSET(Z455,'Parameters &amp; Main Results'!$B$38-1,0),'Parameters &amp; Main Results'!$B$42:OFFSET('Parameters &amp; Main Results'!$B$42,'Parameters &amp; Main Results'!$B$38-1,0)   )/OFFSET(Z455,'Parameters &amp; Main Results'!$B$38,0)</f>
        <v>0</v>
      </c>
      <c r="AD455" s="155">
        <f t="shared" si="4"/>
        <v>-0.17654491228403291</v>
      </c>
      <c r="AE455" s="252">
        <f t="shared" ca="1" si="433"/>
        <v>1086.2731000000001</v>
      </c>
      <c r="AF455" s="253">
        <f t="shared" ca="1" si="435"/>
        <v>-0.10125510794661126</v>
      </c>
      <c r="AG455" s="258">
        <f t="shared" ca="1" si="436"/>
        <v>0</v>
      </c>
      <c r="AH455" s="227" t="str">
        <f ca="1">IF(SUM(AG455:OFFSET(AG455,(-HoldAggressiveTime-1),0,,))=0,"Defensive","Aggressive")</f>
        <v>Defensive</v>
      </c>
    </row>
    <row r="456" spans="1:34" ht="15" x14ac:dyDescent="0.2">
      <c r="A456">
        <f t="shared" si="15"/>
        <v>7</v>
      </c>
      <c r="B456">
        <f t="shared" si="16"/>
        <v>1908</v>
      </c>
      <c r="C456" s="70">
        <f t="shared" si="1"/>
        <v>1908.4999999999659</v>
      </c>
      <c r="D456" s="149">
        <f t="shared" si="383"/>
        <v>3166</v>
      </c>
      <c r="E456" s="151">
        <v>8.7534247900000004</v>
      </c>
      <c r="F456" s="152">
        <v>1016.1193</v>
      </c>
      <c r="G456" s="152">
        <v>428.34429999999998</v>
      </c>
      <c r="H456" s="152">
        <v>683.04076065000004</v>
      </c>
      <c r="I456" s="152">
        <v>1016.1193</v>
      </c>
      <c r="J456" s="152">
        <v>8.7534247900000004</v>
      </c>
      <c r="K456" s="152">
        <v>8.7534247900000004</v>
      </c>
      <c r="L456" s="152">
        <v>20.67</v>
      </c>
      <c r="M456" s="153">
        <v>13.3454871</v>
      </c>
      <c r="N456" s="17">
        <f t="shared" ref="N456:T456" si="490">F456/F455/$E456*$E455-1</f>
        <v>2.94892919011287E-2</v>
      </c>
      <c r="O456" s="17">
        <f t="shared" si="490"/>
        <v>-9.2279093257929823E-3</v>
      </c>
      <c r="P456" s="17">
        <f t="shared" si="490"/>
        <v>-6.4866427603412768E-3</v>
      </c>
      <c r="Q456" s="17">
        <f t="shared" si="490"/>
        <v>2.94892919011287E-2</v>
      </c>
      <c r="R456" s="17">
        <f t="shared" si="490"/>
        <v>0</v>
      </c>
      <c r="S456" s="17">
        <f t="shared" si="490"/>
        <v>0</v>
      </c>
      <c r="T456" s="17">
        <f t="shared" si="490"/>
        <v>-1.0871777879295608E-2</v>
      </c>
      <c r="U456" s="240">
        <v>0</v>
      </c>
      <c r="V456" s="240">
        <v>0</v>
      </c>
      <c r="W456" s="223">
        <f t="shared" ca="1" si="438"/>
        <v>1.9686131500056481E-2</v>
      </c>
      <c r="X456" s="223">
        <f>MMULT(N456:T456,'Parameters &amp; Main Results'!$B$12:$B$18)-'Parameters &amp; Main Results'!$B$22/12+MMULT(U456:V456,'Parameters &amp; Main Results'!$B$20:$B$21)</f>
        <v>1.9686131500056481E-2</v>
      </c>
      <c r="Y456" s="223">
        <f>MMULT(N456:T456,'Parameters &amp; Main Results'!$C$12:$C$18)-'Parameters &amp; Main Results'!$C$22/12+MMULT(U456:V456,'Parameters &amp; Main Results'!$C$20:$C$21)</f>
        <v>2.5575905111769867E-2</v>
      </c>
      <c r="Z456" s="17">
        <f t="shared" ca="1" si="423"/>
        <v>605.10856957543581</v>
      </c>
      <c r="AA456" s="70">
        <f ca="1">Z456/OFFSET(Z456,'Parameters &amp; Main Results'!$B$38,0)</f>
        <v>7.6738003146697098</v>
      </c>
      <c r="AB456" s="70">
        <f ca="1">SUMPRODUCT(Z456:OFFSET(Z456,'Parameters &amp; Main Results'!$B$38-1,0), 'Cash Flow Assist'!$P$11:OFFSET('Cash Flow Assist'!$P$11,'Parameters &amp; Main Results'!$B$38-1,0)  )/OFFSET(Z456,'Parameters &amp; Main Results'!$B$38,0)</f>
        <v>2184.9366012683499</v>
      </c>
      <c r="AC456" s="70">
        <f ca="1">SUMPRODUCT(Z456:OFFSET(Z456,'Parameters &amp; Main Results'!$B$38-1,0),'Parameters &amp; Main Results'!$B$42:OFFSET('Parameters &amp; Main Results'!$B$42,'Parameters &amp; Main Results'!$B$38-1,0)   )/OFFSET(Z456,'Parameters &amp; Main Results'!$B$38,0)</f>
        <v>0</v>
      </c>
      <c r="AD456" s="155">
        <f t="shared" si="4"/>
        <v>-0.15226180483490726</v>
      </c>
      <c r="AE456" s="252">
        <f t="shared" ca="1" si="433"/>
        <v>1060.6823999999999</v>
      </c>
      <c r="AF456" s="253">
        <f t="shared" ca="1" si="435"/>
        <v>-4.2013613123023409E-2</v>
      </c>
      <c r="AG456" s="258">
        <f t="shared" ca="1" si="436"/>
        <v>0</v>
      </c>
      <c r="AH456" s="227" t="str">
        <f ca="1">IF(SUM(AG456:OFFSET(AG456,(-HoldAggressiveTime-1),0,,))=0,"Defensive","Aggressive")</f>
        <v>Defensive</v>
      </c>
    </row>
    <row r="457" spans="1:34" ht="15" x14ac:dyDescent="0.2">
      <c r="A457">
        <f t="shared" si="15"/>
        <v>8</v>
      </c>
      <c r="B457">
        <f t="shared" si="16"/>
        <v>1908</v>
      </c>
      <c r="C457" s="70">
        <f t="shared" si="1"/>
        <v>1908.5833333332992</v>
      </c>
      <c r="D457" s="149">
        <f t="shared" si="383"/>
        <v>3196</v>
      </c>
      <c r="E457" s="151">
        <v>8.7534247900000004</v>
      </c>
      <c r="F457" s="152">
        <v>1063.8204000000001</v>
      </c>
      <c r="G457" s="152">
        <v>427.75819999999999</v>
      </c>
      <c r="H457" s="152">
        <v>686.06890801999998</v>
      </c>
      <c r="I457" s="152">
        <v>1063.8204000000001</v>
      </c>
      <c r="J457" s="152">
        <v>8.7534247900000004</v>
      </c>
      <c r="K457" s="152">
        <v>8.7534247900000004</v>
      </c>
      <c r="L457" s="152">
        <v>20.67</v>
      </c>
      <c r="M457" s="153">
        <v>13.884232900000001</v>
      </c>
      <c r="N457" s="17">
        <f t="shared" ref="N457:T457" si="491">F457/F456/$E457*$E456-1</f>
        <v>4.6944389305468404E-2</v>
      </c>
      <c r="O457" s="17">
        <f t="shared" si="491"/>
        <v>-1.3682918157192914E-3</v>
      </c>
      <c r="P457" s="17">
        <f t="shared" si="491"/>
        <v>4.4333333300903277E-3</v>
      </c>
      <c r="Q457" s="17">
        <f t="shared" si="491"/>
        <v>4.6944389305468404E-2</v>
      </c>
      <c r="R457" s="17">
        <f t="shared" si="491"/>
        <v>0</v>
      </c>
      <c r="S457" s="17">
        <f t="shared" si="491"/>
        <v>0</v>
      </c>
      <c r="T457" s="17">
        <f t="shared" si="491"/>
        <v>0</v>
      </c>
      <c r="U457" s="240">
        <v>0</v>
      </c>
      <c r="V457" s="240">
        <v>0</v>
      </c>
      <c r="W457" s="223">
        <f t="shared" ca="1" si="438"/>
        <v>3.4892966949290775E-2</v>
      </c>
      <c r="X457" s="223">
        <f>MMULT(N457:T457,'Parameters &amp; Main Results'!$B$12:$B$18)-'Parameters &amp; Main Results'!$B$22/12+MMULT(U457:V457,'Parameters &amp; Main Results'!$B$20:$B$21)</f>
        <v>3.4892966949290775E-2</v>
      </c>
      <c r="Y457" s="223">
        <f>MMULT(N457:T457,'Parameters &amp; Main Results'!$C$12:$C$18)-'Parameters &amp; Main Results'!$C$22/12+MMULT(U457:V457,'Parameters &amp; Main Results'!$C$20:$C$21)</f>
        <v>4.2071454526682969E-2</v>
      </c>
      <c r="Z457" s="17">
        <f t="shared" ref="Z457:Z520" ca="1" si="492">Z458*(1+W457)</f>
        <v>593.42630137105311</v>
      </c>
      <c r="AA457" s="70">
        <f ca="1">Z457/OFFSET(Z457,'Parameters &amp; Main Results'!$B$38,0)</f>
        <v>7.7190936598660125</v>
      </c>
      <c r="AB457" s="70">
        <f ca="1">SUMPRODUCT(Z457:OFFSET(Z457,'Parameters &amp; Main Results'!$B$38-1,0), 'Cash Flow Assist'!$P$11:OFFSET('Cash Flow Assist'!$P$11,'Parameters &amp; Main Results'!$B$38-1,0)  )/OFFSET(Z457,'Parameters &amp; Main Results'!$B$38,0)</f>
        <v>2234.2543084953791</v>
      </c>
      <c r="AC457" s="70">
        <f ca="1">SUMPRODUCT(Z457:OFFSET(Z457,'Parameters &amp; Main Results'!$B$38-1,0),'Parameters &amp; Main Results'!$B$42:OFFSET('Parameters &amp; Main Results'!$B$42,'Parameters &amp; Main Results'!$B$38-1,0)   )/OFFSET(Z457,'Parameters &amp; Main Results'!$B$38,0)</f>
        <v>0</v>
      </c>
      <c r="AD457" s="155">
        <f t="shared" si="4"/>
        <v>-0.11246525297196197</v>
      </c>
      <c r="AE457" s="252">
        <f t="shared" ca="1" si="433"/>
        <v>1077.7445</v>
      </c>
      <c r="AF457" s="253">
        <f t="shared" ca="1" si="435"/>
        <v>-1.2919666952603286E-2</v>
      </c>
      <c r="AG457" s="258">
        <f t="shared" ca="1" si="436"/>
        <v>0</v>
      </c>
      <c r="AH457" s="227" t="str">
        <f ca="1">IF(SUM(AG457:OFFSET(AG457,(-HoldAggressiveTime-1),0,,))=0,"Defensive","Aggressive")</f>
        <v>Defensive</v>
      </c>
    </row>
    <row r="458" spans="1:34" ht="15" x14ac:dyDescent="0.2">
      <c r="A458">
        <f t="shared" si="15"/>
        <v>9</v>
      </c>
      <c r="B458">
        <f t="shared" si="16"/>
        <v>1908</v>
      </c>
      <c r="C458" s="70">
        <f t="shared" si="1"/>
        <v>1908.6666666666324</v>
      </c>
      <c r="D458" s="149">
        <f t="shared" si="383"/>
        <v>3227</v>
      </c>
      <c r="E458" s="151">
        <v>8.7534247900000004</v>
      </c>
      <c r="F458" s="152">
        <v>1056.3155999999999</v>
      </c>
      <c r="G458" s="152">
        <v>427.17189999999999</v>
      </c>
      <c r="H458" s="152">
        <v>689.11048017999997</v>
      </c>
      <c r="I458" s="152">
        <v>1056.3155999999999</v>
      </c>
      <c r="J458" s="152">
        <v>8.7534247900000004</v>
      </c>
      <c r="K458" s="152">
        <v>8.7534247900000004</v>
      </c>
      <c r="L458" s="152">
        <v>20.67</v>
      </c>
      <c r="M458" s="153">
        <v>13.701442269999999</v>
      </c>
      <c r="N458" s="17">
        <f t="shared" ref="N458:T458" si="493">F458/F457/$E458*$E457-1</f>
        <v>-7.0545742495633501E-3</v>
      </c>
      <c r="O458" s="17">
        <f t="shared" si="493"/>
        <v>-1.370634157334627E-3</v>
      </c>
      <c r="P458" s="17">
        <f t="shared" si="493"/>
        <v>4.4333333349531046E-3</v>
      </c>
      <c r="Q458" s="17">
        <f t="shared" si="493"/>
        <v>-7.0545742495633501E-3</v>
      </c>
      <c r="R458" s="17">
        <f t="shared" si="493"/>
        <v>0</v>
      </c>
      <c r="S458" s="17">
        <f t="shared" si="493"/>
        <v>0</v>
      </c>
      <c r="T458" s="17">
        <f t="shared" si="493"/>
        <v>0</v>
      </c>
      <c r="U458" s="240">
        <v>0</v>
      </c>
      <c r="V458" s="240">
        <v>0</v>
      </c>
      <c r="W458" s="223">
        <f t="shared" ca="1" si="438"/>
        <v>-5.6067241853061042E-3</v>
      </c>
      <c r="X458" s="223">
        <f>MMULT(N458:T458,'Parameters &amp; Main Results'!$B$12:$B$18)-'Parameters &amp; Main Results'!$B$22/12+MMULT(U458:V458,'Parameters &amp; Main Results'!$B$20:$B$21)</f>
        <v>-5.6067241853061042E-3</v>
      </c>
      <c r="Y458" s="223">
        <f>MMULT(N458:T458,'Parameters &amp; Main Results'!$C$12:$C$18)-'Parameters &amp; Main Results'!$C$22/12+MMULT(U458:V458,'Parameters &amp; Main Results'!$C$20:$C$21)</f>
        <v>-6.5278469070071451E-3</v>
      </c>
      <c r="Z458" s="17">
        <f t="shared" ca="1" si="492"/>
        <v>573.41804449631616</v>
      </c>
      <c r="AA458" s="70">
        <f ca="1">Z458/OFFSET(Z458,'Parameters &amp; Main Results'!$B$38,0)</f>
        <v>7.1459233873894386</v>
      </c>
      <c r="AB458" s="70">
        <f ca="1">SUMPRODUCT(Z458:OFFSET(Z458,'Parameters &amp; Main Results'!$B$38-1,0), 'Cash Flow Assist'!$P$11:OFFSET('Cash Flow Assist'!$P$11,'Parameters &amp; Main Results'!$B$38-1,0)  )/OFFSET(Z458,'Parameters &amp; Main Results'!$B$38,0)</f>
        <v>2134.086700215641</v>
      </c>
      <c r="AC458" s="70">
        <f ca="1">SUMPRODUCT(Z458:OFFSET(Z458,'Parameters &amp; Main Results'!$B$38-1,0),'Parameters &amp; Main Results'!$B$42:OFFSET('Parameters &amp; Main Results'!$B$42,'Parameters &amp; Main Results'!$B$38-1,0)   )/OFFSET(Z458,'Parameters &amp; Main Results'!$B$38,0)</f>
        <v>0</v>
      </c>
      <c r="AD458" s="155">
        <f t="shared" si="4"/>
        <v>-0.11872643274393868</v>
      </c>
      <c r="AE458" s="252">
        <f t="shared" ca="1" si="433"/>
        <v>1053.1513</v>
      </c>
      <c r="AF458" s="253">
        <f t="shared" ca="1" si="435"/>
        <v>3.0046015230669248E-3</v>
      </c>
      <c r="AG458" s="258">
        <f t="shared" ca="1" si="436"/>
        <v>0</v>
      </c>
      <c r="AH458" s="227" t="str">
        <f ca="1">IF(SUM(AG458:OFFSET(AG458,(-HoldAggressiveTime-1),0,,))=0,"Defensive","Aggressive")</f>
        <v>Defensive</v>
      </c>
    </row>
    <row r="459" spans="1:34" ht="15" x14ac:dyDescent="0.2">
      <c r="A459">
        <f t="shared" si="15"/>
        <v>10</v>
      </c>
      <c r="B459">
        <f t="shared" si="16"/>
        <v>1908</v>
      </c>
      <c r="C459" s="70">
        <f t="shared" si="1"/>
        <v>1908.7499999999657</v>
      </c>
      <c r="D459" s="149">
        <f t="shared" si="383"/>
        <v>3257</v>
      </c>
      <c r="E459" s="151">
        <v>8.8485090900000003</v>
      </c>
      <c r="F459" s="152">
        <v>1073.4503999999999</v>
      </c>
      <c r="G459" s="152">
        <v>428.34870000000001</v>
      </c>
      <c r="H459" s="152">
        <v>692.16553665000004</v>
      </c>
      <c r="I459" s="152">
        <v>1073.4503999999999</v>
      </c>
      <c r="J459" s="152">
        <v>8.8485090900000003</v>
      </c>
      <c r="K459" s="152">
        <v>8.8485090900000003</v>
      </c>
      <c r="L459" s="152">
        <v>20.67</v>
      </c>
      <c r="M459" s="153">
        <v>13.69081036</v>
      </c>
      <c r="N459" s="17">
        <f t="shared" ref="N459:T459" si="494">F459/F458/$E459*$E458-1</f>
        <v>5.3011787206398431E-3</v>
      </c>
      <c r="O459" s="17">
        <f t="shared" si="494"/>
        <v>-8.02053933271063E-3</v>
      </c>
      <c r="P459" s="17">
        <f t="shared" si="494"/>
        <v>-6.360105349421552E-3</v>
      </c>
      <c r="Q459" s="17">
        <f t="shared" si="494"/>
        <v>5.3011787206398431E-3</v>
      </c>
      <c r="R459" s="17">
        <f t="shared" si="494"/>
        <v>0</v>
      </c>
      <c r="S459" s="17">
        <f t="shared" si="494"/>
        <v>0</v>
      </c>
      <c r="T459" s="17">
        <f t="shared" si="494"/>
        <v>-1.0745798985216326E-2</v>
      </c>
      <c r="U459" s="240">
        <v>0</v>
      </c>
      <c r="V459" s="240">
        <v>0</v>
      </c>
      <c r="W459" s="223">
        <f t="shared" ca="1" si="438"/>
        <v>1.7928195580102729E-3</v>
      </c>
      <c r="X459" s="223">
        <f>MMULT(N459:T459,'Parameters &amp; Main Results'!$B$12:$B$18)-'Parameters &amp; Main Results'!$B$22/12+MMULT(U459:V459,'Parameters &amp; Main Results'!$B$20:$B$21)</f>
        <v>1.7928195580102729E-3</v>
      </c>
      <c r="Y459" s="223">
        <f>MMULT(N459:T459,'Parameters &amp; Main Results'!$C$12:$C$18)-'Parameters &amp; Main Results'!$C$22/12+MMULT(U459:V459,'Parameters &amp; Main Results'!$C$20:$C$21)</f>
        <v>3.9273402486381288E-3</v>
      </c>
      <c r="Z459" s="17">
        <f t="shared" ca="1" si="492"/>
        <v>576.6511685495077</v>
      </c>
      <c r="AA459" s="70">
        <f ca="1">Z459/OFFSET(Z459,'Parameters &amp; Main Results'!$B$38,0)</f>
        <v>7.2218350383108234</v>
      </c>
      <c r="AB459" s="70">
        <f ca="1">SUMPRODUCT(Z459:OFFSET(Z459,'Parameters &amp; Main Results'!$B$38-1,0), 'Cash Flow Assist'!$P$11:OFFSET('Cash Flow Assist'!$P$11,'Parameters &amp; Main Results'!$B$38-1,0)  )/OFFSET(Z459,'Parameters &amp; Main Results'!$B$38,0)</f>
        <v>2138.4885241018433</v>
      </c>
      <c r="AC459" s="70">
        <f ca="1">SUMPRODUCT(Z459:OFFSET(Z459,'Parameters &amp; Main Results'!$B$38-1,0),'Parameters &amp; Main Results'!$B$42:OFFSET('Parameters &amp; Main Results'!$B$42,'Parameters &amp; Main Results'!$B$38-1,0)   )/OFFSET(Z459,'Parameters &amp; Main Results'!$B$38,0)</f>
        <v>0</v>
      </c>
      <c r="AD459" s="155">
        <f t="shared" si="4"/>
        <v>-0.1140546440621385</v>
      </c>
      <c r="AE459" s="252">
        <f t="shared" ca="1" si="433"/>
        <v>1134.2005999999999</v>
      </c>
      <c r="AF459" s="253">
        <f t="shared" ca="1" si="435"/>
        <v>-5.3562130014743387E-2</v>
      </c>
      <c r="AG459" s="258">
        <f t="shared" ca="1" si="436"/>
        <v>0</v>
      </c>
      <c r="AH459" s="227" t="str">
        <f ca="1">IF(SUM(AG459:OFFSET(AG459,(-HoldAggressiveTime-1),0,,))=0,"Defensive","Aggressive")</f>
        <v>Defensive</v>
      </c>
    </row>
    <row r="460" spans="1:34" ht="15" x14ac:dyDescent="0.2">
      <c r="A460">
        <f t="shared" si="15"/>
        <v>11</v>
      </c>
      <c r="B460">
        <f t="shared" si="16"/>
        <v>1908</v>
      </c>
      <c r="C460" s="70">
        <f t="shared" si="1"/>
        <v>1908.8333333332989</v>
      </c>
      <c r="D460" s="149">
        <f t="shared" si="383"/>
        <v>3288</v>
      </c>
      <c r="E460" s="151">
        <v>8.9436743799999991</v>
      </c>
      <c r="F460" s="152">
        <v>1150.3604</v>
      </c>
      <c r="G460" s="152">
        <v>428.88189999999997</v>
      </c>
      <c r="H460" s="152">
        <v>695.23413718999996</v>
      </c>
      <c r="I460" s="152">
        <v>1150.3604</v>
      </c>
      <c r="J460" s="152">
        <v>8.9436743799999991</v>
      </c>
      <c r="K460" s="152">
        <v>8.9436743799999991</v>
      </c>
      <c r="L460" s="152">
        <v>20.67</v>
      </c>
      <c r="M460" s="153">
        <v>14.435014089999999</v>
      </c>
      <c r="N460" s="17">
        <f t="shared" ref="N460:T460" si="495">F460/F459/$E460*$E459-1</f>
        <v>6.0244585473270051E-2</v>
      </c>
      <c r="O460" s="17">
        <f t="shared" si="495"/>
        <v>-9.4089785815208993E-3</v>
      </c>
      <c r="P460" s="17">
        <f t="shared" si="495"/>
        <v>-6.2543533450216682E-3</v>
      </c>
      <c r="Q460" s="17">
        <f t="shared" si="495"/>
        <v>6.0244585473270051E-2</v>
      </c>
      <c r="R460" s="17">
        <f t="shared" si="495"/>
        <v>0</v>
      </c>
      <c r="S460" s="17">
        <f t="shared" si="495"/>
        <v>0</v>
      </c>
      <c r="T460" s="17">
        <f t="shared" si="495"/>
        <v>-1.0640513725858392E-2</v>
      </c>
      <c r="U460" s="240">
        <v>0</v>
      </c>
      <c r="V460" s="240">
        <v>0</v>
      </c>
      <c r="W460" s="223">
        <f t="shared" ca="1" si="438"/>
        <v>4.2727951035688772E-2</v>
      </c>
      <c r="X460" s="223">
        <f>MMULT(N460:T460,'Parameters &amp; Main Results'!$B$12:$B$18)-'Parameters &amp; Main Results'!$B$22/12+MMULT(U460:V460,'Parameters &amp; Main Results'!$B$20:$B$21)</f>
        <v>4.2727951035688772E-2</v>
      </c>
      <c r="Y460" s="223">
        <f>MMULT(N460:T460,'Parameters &amp; Main Results'!$C$12:$C$18)-'Parameters &amp; Main Results'!$C$22/12+MMULT(U460:V460,'Parameters &amp; Main Results'!$C$20:$C$21)</f>
        <v>5.3237562401124289E-2</v>
      </c>
      <c r="Z460" s="17">
        <f t="shared" ca="1" si="492"/>
        <v>575.61918721270672</v>
      </c>
      <c r="AA460" s="70">
        <f ca="1">Z460/OFFSET(Z460,'Parameters &amp; Main Results'!$B$38,0)</f>
        <v>7.5269989135010533</v>
      </c>
      <c r="AB460" s="70">
        <f ca="1">SUMPRODUCT(Z460:OFFSET(Z460,'Parameters &amp; Main Results'!$B$38-1,0), 'Cash Flow Assist'!$P$11:OFFSET('Cash Flow Assist'!$P$11,'Parameters &amp; Main Results'!$B$38-1,0)  )/OFFSET(Z460,'Parameters &amp; Main Results'!$B$38,0)</f>
        <v>2226.3514671653643</v>
      </c>
      <c r="AC460" s="70">
        <f ca="1">SUMPRODUCT(Z460:OFFSET(Z460,'Parameters &amp; Main Results'!$B$38-1,0),'Parameters &amp; Main Results'!$B$42:OFFSET('Parameters &amp; Main Results'!$B$42,'Parameters &amp; Main Results'!$B$38-1,0)   )/OFFSET(Z460,'Parameters &amp; Main Results'!$B$38,0)</f>
        <v>0</v>
      </c>
      <c r="AD460" s="155">
        <f t="shared" si="4"/>
        <v>-6.0681233341693397E-2</v>
      </c>
      <c r="AE460" s="252">
        <f t="shared" ca="1" si="433"/>
        <v>1172.5616</v>
      </c>
      <c r="AF460" s="253">
        <f t="shared" ca="1" si="435"/>
        <v>-1.8933930635286002E-2</v>
      </c>
      <c r="AG460" s="258">
        <f t="shared" ca="1" si="436"/>
        <v>0</v>
      </c>
      <c r="AH460" s="227" t="str">
        <f ca="1">IF(SUM(AG460:OFFSET(AG460,(-HoldAggressiveTime-1),0,,))=0,"Defensive","Aggressive")</f>
        <v>Defensive</v>
      </c>
    </row>
    <row r="461" spans="1:34" ht="15" x14ac:dyDescent="0.2">
      <c r="A461">
        <f t="shared" si="15"/>
        <v>12</v>
      </c>
      <c r="B461">
        <f t="shared" si="16"/>
        <v>1908</v>
      </c>
      <c r="C461" s="70">
        <f t="shared" si="1"/>
        <v>1908.9166666666322</v>
      </c>
      <c r="D461" s="149">
        <f t="shared" si="383"/>
        <v>3319</v>
      </c>
      <c r="E461" s="151">
        <v>9.0388396699999998</v>
      </c>
      <c r="F461" s="152">
        <v>1180.6017999999999</v>
      </c>
      <c r="G461" s="152">
        <v>430.71379999999999</v>
      </c>
      <c r="H461" s="152">
        <v>698.31634186999997</v>
      </c>
      <c r="I461" s="152">
        <v>1180.6017999999999</v>
      </c>
      <c r="J461" s="152">
        <v>9.0388396699999998</v>
      </c>
      <c r="K461" s="152">
        <v>9.0388396699999998</v>
      </c>
      <c r="L461" s="152">
        <v>20.67</v>
      </c>
      <c r="M461" s="153">
        <v>14.58248291</v>
      </c>
      <c r="N461" s="17">
        <f t="shared" ref="N461:T461" si="496">F461/F460/$E461*$E460-1</f>
        <v>1.5483366240020224E-2</v>
      </c>
      <c r="O461" s="17">
        <f t="shared" si="496"/>
        <v>-6.3021169311905378E-3</v>
      </c>
      <c r="P461" s="17">
        <f t="shared" si="496"/>
        <v>-6.1418281781233652E-3</v>
      </c>
      <c r="Q461" s="17">
        <f t="shared" si="496"/>
        <v>1.5483366240020224E-2</v>
      </c>
      <c r="R461" s="17">
        <f t="shared" si="496"/>
        <v>0</v>
      </c>
      <c r="S461" s="17">
        <f t="shared" si="496"/>
        <v>0</v>
      </c>
      <c r="T461" s="17">
        <f t="shared" si="496"/>
        <v>-1.0528485234211571E-2</v>
      </c>
      <c r="U461" s="240">
        <v>0</v>
      </c>
      <c r="V461" s="240">
        <v>0</v>
      </c>
      <c r="W461" s="223">
        <f t="shared" ca="1" si="438"/>
        <v>9.7840103653998138E-3</v>
      </c>
      <c r="X461" s="223">
        <f>MMULT(N461:T461,'Parameters &amp; Main Results'!$B$12:$B$18)-'Parameters &amp; Main Results'!$B$22/12+MMULT(U461:V461,'Parameters &amp; Main Results'!$B$20:$B$21)</f>
        <v>9.7840103653998138E-3</v>
      </c>
      <c r="Y461" s="223">
        <f>MMULT(N461:T461,'Parameters &amp; Main Results'!$C$12:$C$18)-'Parameters &amp; Main Results'!$C$22/12+MMULT(U461:V461,'Parameters &amp; Main Results'!$C$20:$C$21)</f>
        <v>1.326315125623248E-2</v>
      </c>
      <c r="Z461" s="17">
        <f t="shared" ca="1" si="492"/>
        <v>552.03199131755639</v>
      </c>
      <c r="AA461" s="70">
        <f ca="1">Z461/OFFSET(Z461,'Parameters &amp; Main Results'!$B$38,0)</f>
        <v>7.3199721975771039</v>
      </c>
      <c r="AB461" s="70">
        <f ca="1">SUMPRODUCT(Z461:OFFSET(Z461,'Parameters &amp; Main Results'!$B$38-1,0), 'Cash Flow Assist'!$P$11:OFFSET('Cash Flow Assist'!$P$11,'Parameters &amp; Main Results'!$B$38-1,0)  )/OFFSET(Z461,'Parameters &amp; Main Results'!$B$38,0)</f>
        <v>2251.0089802704038</v>
      </c>
      <c r="AC461" s="70">
        <f ca="1">SUMPRODUCT(Z461:OFFSET(Z461,'Parameters &amp; Main Results'!$B$38-1,0),'Parameters &amp; Main Results'!$B$42:OFFSET('Parameters &amp; Main Results'!$B$42,'Parameters &amp; Main Results'!$B$38-1,0)   )/OFFSET(Z461,'Parameters &amp; Main Results'!$B$38,0)</f>
        <v>0</v>
      </c>
      <c r="AD461" s="155">
        <f t="shared" si="4"/>
        <v>-4.6137416861398717E-2</v>
      </c>
      <c r="AE461" s="252">
        <f t="shared" ca="1" si="433"/>
        <v>1168.9953</v>
      </c>
      <c r="AF461" s="253">
        <f t="shared" ca="1" si="435"/>
        <v>9.9286113468547467E-3</v>
      </c>
      <c r="AG461" s="258">
        <f t="shared" ca="1" si="436"/>
        <v>0</v>
      </c>
      <c r="AH461" s="227" t="str">
        <f ca="1">IF(SUM(AG461:OFFSET(AG461,(-HoldAggressiveTime-1),0,,))=0,"Defensive","Aggressive")</f>
        <v>Defensive</v>
      </c>
    </row>
    <row r="462" spans="1:34" ht="15" x14ac:dyDescent="0.2">
      <c r="A462">
        <f t="shared" si="15"/>
        <v>1</v>
      </c>
      <c r="B462">
        <f t="shared" si="16"/>
        <v>1909</v>
      </c>
      <c r="C462" s="70">
        <f t="shared" si="1"/>
        <v>1908.9999999999654</v>
      </c>
      <c r="D462" s="149">
        <f t="shared" si="383"/>
        <v>3347</v>
      </c>
      <c r="E462" s="151">
        <v>8.9436743799999991</v>
      </c>
      <c r="F462" s="152">
        <v>1188.828</v>
      </c>
      <c r="G462" s="152">
        <v>431.90039999999999</v>
      </c>
      <c r="H462" s="152">
        <v>700.44038740999997</v>
      </c>
      <c r="I462" s="152">
        <v>1188.828</v>
      </c>
      <c r="J462" s="152">
        <v>8.9436743799999991</v>
      </c>
      <c r="K462" s="152">
        <v>8.9436743799999991</v>
      </c>
      <c r="L462" s="152">
        <v>20.67</v>
      </c>
      <c r="M462" s="153">
        <v>14.76441846</v>
      </c>
      <c r="N462" s="17">
        <f t="shared" ref="N462:T462" si="497">F462/F461/$E462*$E461-1</f>
        <v>1.768245707543814E-2</v>
      </c>
      <c r="O462" s="17">
        <f t="shared" si="497"/>
        <v>1.3424789580468222E-2</v>
      </c>
      <c r="P462" s="17">
        <f t="shared" si="497"/>
        <v>1.3714545288652014E-2</v>
      </c>
      <c r="Q462" s="17">
        <f t="shared" si="497"/>
        <v>1.768245707543814E-2</v>
      </c>
      <c r="R462" s="17">
        <f t="shared" si="497"/>
        <v>0</v>
      </c>
      <c r="S462" s="17">
        <f t="shared" si="497"/>
        <v>0</v>
      </c>
      <c r="T462" s="17">
        <f t="shared" si="497"/>
        <v>1.0640513725858725E-2</v>
      </c>
      <c r="U462" s="240">
        <v>0</v>
      </c>
      <c r="V462" s="240">
        <v>0</v>
      </c>
      <c r="W462" s="223">
        <f t="shared" ca="1" si="438"/>
        <v>1.6437159742298521E-2</v>
      </c>
      <c r="X462" s="223">
        <f>MMULT(N462:T462,'Parameters &amp; Main Results'!$B$12:$B$18)-'Parameters &amp; Main Results'!$B$22/12+MMULT(U462:V462,'Parameters &amp; Main Results'!$B$20:$B$21)</f>
        <v>1.6437159742298521E-2</v>
      </c>
      <c r="Y462" s="223">
        <f>MMULT(N462:T462,'Parameters &amp; Main Results'!$C$12:$C$18)-'Parameters &amp; Main Results'!$C$22/12+MMULT(U462:V462,'Parameters &amp; Main Results'!$C$20:$C$21)</f>
        <v>1.7215023659274485E-2</v>
      </c>
      <c r="Z462" s="17">
        <f t="shared" ca="1" si="492"/>
        <v>546.68323686151302</v>
      </c>
      <c r="AA462" s="70">
        <f ca="1">Z462/OFFSET(Z462,'Parameters &amp; Main Results'!$B$38,0)</f>
        <v>7.2954640929132957</v>
      </c>
      <c r="AB462" s="70">
        <f ca="1">SUMPRODUCT(Z462:OFFSET(Z462,'Parameters &amp; Main Results'!$B$38-1,0), 'Cash Flow Assist'!$P$11:OFFSET('Cash Flow Assist'!$P$11,'Parameters &amp; Main Results'!$B$38-1,0)  )/OFFSET(Z462,'Parameters &amp; Main Results'!$B$38,0)</f>
        <v>2259.0620614066256</v>
      </c>
      <c r="AC462" s="70">
        <f ca="1">SUMPRODUCT(Z462:OFFSET(Z462,'Parameters &amp; Main Results'!$B$38-1,0),'Parameters &amp; Main Results'!$B$42:OFFSET('Parameters &amp; Main Results'!$B$42,'Parameters &amp; Main Results'!$B$38-1,0)   )/OFFSET(Z462,'Parameters &amp; Main Results'!$B$38,0)</f>
        <v>0</v>
      </c>
      <c r="AD462" s="155">
        <f t="shared" si="4"/>
        <v>-2.9270782679183815E-2</v>
      </c>
      <c r="AE462" s="252">
        <f t="shared" ca="1" si="433"/>
        <v>1167.8271999999999</v>
      </c>
      <c r="AF462" s="253">
        <f t="shared" ca="1" si="435"/>
        <v>1.7982797454965962E-2</v>
      </c>
      <c r="AG462" s="258">
        <f t="shared" ca="1" si="436"/>
        <v>0</v>
      </c>
      <c r="AH462" s="227" t="str">
        <f ca="1">IF(SUM(AG462:OFFSET(AG462,(-HoldAggressiveTime-1),0,,))=0,"Defensive","Aggressive")</f>
        <v>Defensive</v>
      </c>
    </row>
    <row r="463" spans="1:34" ht="15" x14ac:dyDescent="0.2">
      <c r="A463">
        <f t="shared" si="15"/>
        <v>2</v>
      </c>
      <c r="B463">
        <f t="shared" si="16"/>
        <v>1909</v>
      </c>
      <c r="C463" s="70">
        <f t="shared" si="1"/>
        <v>1909.0833333332987</v>
      </c>
      <c r="D463" s="149">
        <f t="shared" si="383"/>
        <v>3378</v>
      </c>
      <c r="E463" s="151">
        <v>9.0388396699999998</v>
      </c>
      <c r="F463" s="152">
        <v>1159.0514000000001</v>
      </c>
      <c r="G463" s="152">
        <v>433.09019999999998</v>
      </c>
      <c r="H463" s="152">
        <v>702.57089357999996</v>
      </c>
      <c r="I463" s="152">
        <v>1159.0514000000001</v>
      </c>
      <c r="J463" s="152">
        <v>9.0388396699999998</v>
      </c>
      <c r="K463" s="152">
        <v>9.0388396699999998</v>
      </c>
      <c r="L463" s="152">
        <v>20.67</v>
      </c>
      <c r="M463" s="153">
        <v>14.16715752</v>
      </c>
      <c r="N463" s="17">
        <f t="shared" ref="N463:T463" si="498">F463/F462/$E463*$E462-1</f>
        <v>-3.5311799142173861E-2</v>
      </c>
      <c r="O463" s="17">
        <f t="shared" si="498"/>
        <v>-7.8026873227756699E-3</v>
      </c>
      <c r="P463" s="17">
        <f t="shared" si="498"/>
        <v>-7.5188427219591292E-3</v>
      </c>
      <c r="Q463" s="17">
        <f t="shared" si="498"/>
        <v>-3.5311799142173861E-2</v>
      </c>
      <c r="R463" s="17">
        <f t="shared" si="498"/>
        <v>0</v>
      </c>
      <c r="S463" s="17">
        <f t="shared" si="498"/>
        <v>0</v>
      </c>
      <c r="T463" s="17">
        <f t="shared" si="498"/>
        <v>-1.0528485234211571E-2</v>
      </c>
      <c r="U463" s="240">
        <v>0</v>
      </c>
      <c r="V463" s="240">
        <v>0</v>
      </c>
      <c r="W463" s="223">
        <f t="shared" ca="1" si="438"/>
        <v>-2.8612477749562774E-2</v>
      </c>
      <c r="X463" s="223">
        <f>MMULT(N463:T463,'Parameters &amp; Main Results'!$B$12:$B$18)-'Parameters &amp; Main Results'!$B$22/12+MMULT(U463:V463,'Parameters &amp; Main Results'!$B$20:$B$21)</f>
        <v>-2.8612477749562774E-2</v>
      </c>
      <c r="Y463" s="223">
        <f>MMULT(N463:T463,'Parameters &amp; Main Results'!$C$12:$C$18)-'Parameters &amp; Main Results'!$C$22/12+MMULT(U463:V463,'Parameters &amp; Main Results'!$C$20:$C$21)</f>
        <v>-3.2602554626900711E-2</v>
      </c>
      <c r="Z463" s="17">
        <f t="shared" ca="1" si="492"/>
        <v>537.84263160952901</v>
      </c>
      <c r="AA463" s="70">
        <f ca="1">Z463/OFFSET(Z463,'Parameters &amp; Main Results'!$B$38,0)</f>
        <v>7.4746828155519305</v>
      </c>
      <c r="AB463" s="70">
        <f ca="1">SUMPRODUCT(Z463:OFFSET(Z463,'Parameters &amp; Main Results'!$B$38-1,0), 'Cash Flow Assist'!$P$11:OFFSET('Cash Flow Assist'!$P$11,'Parameters &amp; Main Results'!$B$38-1,0)  )/OFFSET(Z463,'Parameters &amp; Main Results'!$B$38,0)</f>
        <v>2346.0462851187049</v>
      </c>
      <c r="AC463" s="70">
        <f ca="1">SUMPRODUCT(Z463:OFFSET(Z463,'Parameters &amp; Main Results'!$B$38-1,0),'Parameters &amp; Main Results'!$B$42:OFFSET('Parameters &amp; Main Results'!$B$42,'Parameters &amp; Main Results'!$B$38-1,0)   )/OFFSET(Z463,'Parameters &amp; Main Results'!$B$38,0)</f>
        <v>0</v>
      </c>
      <c r="AD463" s="155">
        <f t="shared" si="4"/>
        <v>-6.3548977822656116E-2</v>
      </c>
      <c r="AE463" s="252">
        <f t="shared" ca="1" si="433"/>
        <v>1160.9267</v>
      </c>
      <c r="AF463" s="253">
        <f t="shared" ca="1" si="435"/>
        <v>-1.6153474633669161E-3</v>
      </c>
      <c r="AG463" s="258">
        <f t="shared" ca="1" si="436"/>
        <v>0</v>
      </c>
      <c r="AH463" s="227" t="str">
        <f ca="1">IF(SUM(AG463:OFFSET(AG463,(-HoldAggressiveTime-1),0,,))=0,"Defensive","Aggressive")</f>
        <v>Defensive</v>
      </c>
    </row>
    <row r="464" spans="1:34" ht="15" x14ac:dyDescent="0.2">
      <c r="A464">
        <f t="shared" si="15"/>
        <v>3</v>
      </c>
      <c r="B464">
        <f t="shared" si="16"/>
        <v>1909</v>
      </c>
      <c r="C464" s="70">
        <f t="shared" si="1"/>
        <v>1909.166666666632</v>
      </c>
      <c r="D464" s="149">
        <f t="shared" si="383"/>
        <v>3408</v>
      </c>
      <c r="E464" s="151">
        <v>9.0388396699999998</v>
      </c>
      <c r="F464" s="152">
        <v>1179.2329</v>
      </c>
      <c r="G464" s="152">
        <v>434.2833</v>
      </c>
      <c r="H464" s="152">
        <v>704.70788004999997</v>
      </c>
      <c r="I464" s="152">
        <v>1179.2329</v>
      </c>
      <c r="J464" s="152">
        <v>9.0388396699999998</v>
      </c>
      <c r="K464" s="152">
        <v>9.0388396699999998</v>
      </c>
      <c r="L464" s="152">
        <v>20.67</v>
      </c>
      <c r="M464" s="153">
        <v>14.336058380000001</v>
      </c>
      <c r="N464" s="17">
        <f t="shared" ref="N464:T464" si="499">F464/F463/$E464*$E463-1</f>
        <v>1.7412083709143378E-2</v>
      </c>
      <c r="O464" s="17">
        <f t="shared" si="499"/>
        <v>2.7548533769639061E-3</v>
      </c>
      <c r="P464" s="17">
        <f t="shared" si="499"/>
        <v>3.041666669552523E-3</v>
      </c>
      <c r="Q464" s="17">
        <f t="shared" si="499"/>
        <v>1.7412083709143378E-2</v>
      </c>
      <c r="R464" s="17">
        <f t="shared" si="499"/>
        <v>0</v>
      </c>
      <c r="S464" s="17">
        <f t="shared" si="499"/>
        <v>0</v>
      </c>
      <c r="T464" s="17">
        <f t="shared" si="499"/>
        <v>0</v>
      </c>
      <c r="U464" s="240">
        <v>0</v>
      </c>
      <c r="V464" s="240">
        <v>0</v>
      </c>
      <c r="W464" s="223">
        <f t="shared" ca="1" si="438"/>
        <v>1.3568366790583647E-2</v>
      </c>
      <c r="X464" s="223">
        <f>MMULT(N464:T464,'Parameters &amp; Main Results'!$B$12:$B$18)-'Parameters &amp; Main Results'!$B$22/12+MMULT(U464:V464,'Parameters &amp; Main Results'!$B$20:$B$21)</f>
        <v>1.3568366790583647E-2</v>
      </c>
      <c r="Y464" s="223">
        <f>MMULT(N464:T464,'Parameters &amp; Main Results'!$C$12:$C$18)-'Parameters &amp; Main Results'!$C$22/12+MMULT(U464:V464,'Parameters &amp; Main Results'!$C$20:$C$21)</f>
        <v>1.5904694009258764E-2</v>
      </c>
      <c r="Z464" s="17">
        <f t="shared" ca="1" si="492"/>
        <v>553.68492933025925</v>
      </c>
      <c r="AA464" s="70">
        <f ca="1">Z464/OFFSET(Z464,'Parameters &amp; Main Results'!$B$38,0)</f>
        <v>7.7286326714064524</v>
      </c>
      <c r="AB464" s="70">
        <f ca="1">SUMPRODUCT(Z464:OFFSET(Z464,'Parameters &amp; Main Results'!$B$38-1,0), 'Cash Flow Assist'!$P$11:OFFSET('Cash Flow Assist'!$P$11,'Parameters &amp; Main Results'!$B$38-1,0)  )/OFFSET(Z464,'Parameters &amp; Main Results'!$B$38,0)</f>
        <v>2349.8425307049597</v>
      </c>
      <c r="AC464" s="70">
        <f ca="1">SUMPRODUCT(Z464:OFFSET(Z464,'Parameters &amp; Main Results'!$B$38-1,0),'Parameters &amp; Main Results'!$B$42:OFFSET('Parameters &amp; Main Results'!$B$42,'Parameters &amp; Main Results'!$B$38-1,0)   )/OFFSET(Z464,'Parameters &amp; Main Results'!$B$38,0)</f>
        <v>0</v>
      </c>
      <c r="AD464" s="155">
        <f t="shared" si="4"/>
        <v>-4.7243414234991343E-2</v>
      </c>
      <c r="AE464" s="252">
        <f t="shared" ca="1" si="433"/>
        <v>1131.6232</v>
      </c>
      <c r="AF464" s="253">
        <f t="shared" ca="1" si="435"/>
        <v>4.2072043061683405E-2</v>
      </c>
      <c r="AG464" s="258">
        <f t="shared" ca="1" si="436"/>
        <v>0</v>
      </c>
      <c r="AH464" s="227" t="str">
        <f ca="1">IF(SUM(AG464:OFFSET(AG464,(-HoldAggressiveTime-1),0,,))=0,"Defensive","Aggressive")</f>
        <v>Defensive</v>
      </c>
    </row>
    <row r="465" spans="1:34" ht="15" x14ac:dyDescent="0.2">
      <c r="A465">
        <f t="shared" si="15"/>
        <v>4</v>
      </c>
      <c r="B465">
        <f t="shared" si="16"/>
        <v>1909</v>
      </c>
      <c r="C465" s="70">
        <f t="shared" si="1"/>
        <v>1909.2499999999652</v>
      </c>
      <c r="D465" s="149">
        <f t="shared" si="383"/>
        <v>3439</v>
      </c>
      <c r="E465" s="151">
        <v>9.2290892600000003</v>
      </c>
      <c r="F465" s="152">
        <v>1236.5389</v>
      </c>
      <c r="G465" s="152">
        <v>435.47969999999998</v>
      </c>
      <c r="H465" s="152">
        <v>706.85136652000006</v>
      </c>
      <c r="I465" s="152">
        <v>1236.5389</v>
      </c>
      <c r="J465" s="152">
        <v>9.2290892600000003</v>
      </c>
      <c r="K465" s="152">
        <v>9.2290892600000003</v>
      </c>
      <c r="L465" s="152">
        <v>20.67</v>
      </c>
      <c r="M465" s="153">
        <v>14.645198600000001</v>
      </c>
      <c r="N465" s="17">
        <f t="shared" ref="N465:T465" si="500">F465/F464/$E465*$E464-1</f>
        <v>2.6980110408955094E-2</v>
      </c>
      <c r="O465" s="17">
        <f t="shared" si="500"/>
        <v>-1.7916029734067696E-2</v>
      </c>
      <c r="P465" s="17">
        <f t="shared" si="500"/>
        <v>-1.7635158580207477E-2</v>
      </c>
      <c r="Q465" s="17">
        <f t="shared" si="500"/>
        <v>2.6980110408955094E-2</v>
      </c>
      <c r="R465" s="17">
        <f t="shared" si="500"/>
        <v>0</v>
      </c>
      <c r="S465" s="17">
        <f t="shared" si="500"/>
        <v>0</v>
      </c>
      <c r="T465" s="17">
        <f t="shared" si="500"/>
        <v>-2.0614123955281949E-2</v>
      </c>
      <c r="U465" s="240">
        <v>0</v>
      </c>
      <c r="V465" s="240">
        <v>0</v>
      </c>
      <c r="W465" s="223">
        <f t="shared" ca="1" si="438"/>
        <v>1.5579503995472015E-2</v>
      </c>
      <c r="X465" s="223">
        <f>MMULT(N465:T465,'Parameters &amp; Main Results'!$B$12:$B$18)-'Parameters &amp; Main Results'!$B$22/12+MMULT(U465:V465,'Parameters &amp; Main Results'!$B$20:$B$21)</f>
        <v>1.5579503995472015E-2</v>
      </c>
      <c r="Y465" s="223">
        <f>MMULT(N465:T465,'Parameters &amp; Main Results'!$C$12:$C$18)-'Parameters &amp; Main Results'!$C$22/12+MMULT(U465:V465,'Parameters &amp; Main Results'!$C$20:$C$21)</f>
        <v>2.2448829727986151E-2</v>
      </c>
      <c r="Z465" s="17">
        <f t="shared" ca="1" si="492"/>
        <v>546.27289827865923</v>
      </c>
      <c r="AA465" s="70">
        <f ca="1">Z465/OFFSET(Z465,'Parameters &amp; Main Results'!$B$38,0)</f>
        <v>7.8563700288603995</v>
      </c>
      <c r="AB465" s="70">
        <f ca="1">SUMPRODUCT(Z465:OFFSET(Z465,'Parameters &amp; Main Results'!$B$38-1,0), 'Cash Flow Assist'!$P$11:OFFSET('Cash Flow Assist'!$P$11,'Parameters &amp; Main Results'!$B$38-1,0)  )/OFFSET(Z465,'Parameters &amp; Main Results'!$B$38,0)</f>
        <v>2414.1581194881192</v>
      </c>
      <c r="AC465" s="70">
        <f ca="1">SUMPRODUCT(Z465:OFFSET(Z465,'Parameters &amp; Main Results'!$B$38-1,0),'Parameters &amp; Main Results'!$B$42:OFFSET('Parameters &amp; Main Results'!$B$42,'Parameters &amp; Main Results'!$B$38-1,0)   )/OFFSET(Z465,'Parameters &amp; Main Results'!$B$38,0)</f>
        <v>0</v>
      </c>
      <c r="AD465" s="155">
        <f t="shared" si="4"/>
        <v>-2.1537936358192344E-2</v>
      </c>
      <c r="AE465" s="252">
        <f t="shared" ca="1" si="433"/>
        <v>1099.903</v>
      </c>
      <c r="AF465" s="253">
        <f t="shared" ca="1" si="435"/>
        <v>0.1242254089678817</v>
      </c>
      <c r="AG465" s="258">
        <f t="shared" ca="1" si="436"/>
        <v>0</v>
      </c>
      <c r="AH465" s="227" t="str">
        <f ca="1">IF(SUM(AG465:OFFSET(AG465,(-HoldAggressiveTime-1),0,,))=0,"Defensive","Aggressive")</f>
        <v>Defensive</v>
      </c>
    </row>
    <row r="466" spans="1:34" ht="15" x14ac:dyDescent="0.2">
      <c r="A466">
        <f t="shared" si="15"/>
        <v>5</v>
      </c>
      <c r="B466">
        <f t="shared" si="16"/>
        <v>1909</v>
      </c>
      <c r="C466" s="70">
        <f t="shared" si="1"/>
        <v>1909.3333333332985</v>
      </c>
      <c r="D466" s="149">
        <f t="shared" si="383"/>
        <v>3469</v>
      </c>
      <c r="E466" s="151">
        <v>9.3242545499999991</v>
      </c>
      <c r="F466" s="152">
        <v>1282.1186</v>
      </c>
      <c r="G466" s="152">
        <v>436.67930000000001</v>
      </c>
      <c r="H466" s="152">
        <v>709.00137275999998</v>
      </c>
      <c r="I466" s="152">
        <v>1282.1186</v>
      </c>
      <c r="J466" s="152">
        <v>9.3242545499999991</v>
      </c>
      <c r="K466" s="152">
        <v>9.3242545499999991</v>
      </c>
      <c r="L466" s="152">
        <v>20.67</v>
      </c>
      <c r="M466" s="153">
        <v>14.95350979</v>
      </c>
      <c r="N466" s="17">
        <f t="shared" ref="N466:T466" si="501">F466/F465/$E466*$E465-1</f>
        <v>2.6278291530302145E-2</v>
      </c>
      <c r="O466" s="17">
        <f t="shared" si="501"/>
        <v>-7.4796601740249047E-3</v>
      </c>
      <c r="P466" s="17">
        <f t="shared" si="501"/>
        <v>-7.1955861428053547E-3</v>
      </c>
      <c r="Q466" s="17">
        <f t="shared" si="501"/>
        <v>2.6278291530302145E-2</v>
      </c>
      <c r="R466" s="17">
        <f t="shared" si="501"/>
        <v>0</v>
      </c>
      <c r="S466" s="17">
        <f t="shared" si="501"/>
        <v>0</v>
      </c>
      <c r="T466" s="17">
        <f t="shared" si="501"/>
        <v>-1.0206208924229632E-2</v>
      </c>
      <c r="U466" s="240">
        <v>0</v>
      </c>
      <c r="V466" s="240">
        <v>0</v>
      </c>
      <c r="W466" s="223">
        <f t="shared" ca="1" si="438"/>
        <v>1.7660809500043482E-2</v>
      </c>
      <c r="X466" s="223">
        <f>MMULT(N466:T466,'Parameters &amp; Main Results'!$B$12:$B$18)-'Parameters &amp; Main Results'!$B$22/12+MMULT(U466:V466,'Parameters &amp; Main Results'!$B$20:$B$21)</f>
        <v>1.7660809500043482E-2</v>
      </c>
      <c r="Y466" s="223">
        <f>MMULT(N466:T466,'Parameters &amp; Main Results'!$C$12:$C$18)-'Parameters &amp; Main Results'!$C$22/12+MMULT(U466:V466,'Parameters &amp; Main Results'!$C$20:$C$21)</f>
        <v>2.2860829693202772E-2</v>
      </c>
      <c r="Z466" s="17">
        <f t="shared" ca="1" si="492"/>
        <v>537.89279532476144</v>
      </c>
      <c r="AA466" s="70">
        <f ca="1">Z466/OFFSET(Z466,'Parameters &amp; Main Results'!$B$38,0)</f>
        <v>8.0813741377599868</v>
      </c>
      <c r="AB466" s="70">
        <f ca="1">SUMPRODUCT(Z466:OFFSET(Z466,'Parameters &amp; Main Results'!$B$38-1,0), 'Cash Flow Assist'!$P$11:OFFSET('Cash Flow Assist'!$P$11,'Parameters &amp; Main Results'!$B$38-1,0)  )/OFFSET(Z466,'Parameters &amp; Main Results'!$B$38,0)</f>
        <v>2514.8248449217072</v>
      </c>
      <c r="AC466" s="70">
        <f ca="1">SUMPRODUCT(Z466:OFFSET(Z466,'Parameters &amp; Main Results'!$B$38-1,0),'Parameters &amp; Main Results'!$B$42:OFFSET('Parameters &amp; Main Results'!$B$42,'Parameters &amp; Main Results'!$B$38-1,0)   )/OFFSET(Z466,'Parameters &amp; Main Results'!$B$38,0)</f>
        <v>0</v>
      </c>
      <c r="AD466" s="155">
        <f t="shared" si="4"/>
        <v>0</v>
      </c>
      <c r="AE466" s="252">
        <f t="shared" ref="AE466:AE529" ca="1" si="502">OFFSET(F466,-Lookback,0,,)</f>
        <v>995.8383</v>
      </c>
      <c r="AF466" s="253">
        <f t="shared" ca="1" si="435"/>
        <v>0.28747669174804785</v>
      </c>
      <c r="AG466" s="258">
        <f t="shared" ca="1" si="436"/>
        <v>0</v>
      </c>
      <c r="AH466" s="227" t="str">
        <f ca="1">IF(SUM(AG466:OFFSET(AG466,(-HoldAggressiveTime-1),0,,))=0,"Defensive","Aggressive")</f>
        <v>Defensive</v>
      </c>
    </row>
    <row r="467" spans="1:34" ht="15" x14ac:dyDescent="0.2">
      <c r="A467">
        <f t="shared" si="15"/>
        <v>6</v>
      </c>
      <c r="B467">
        <f t="shared" si="16"/>
        <v>1909</v>
      </c>
      <c r="C467" s="70">
        <f t="shared" si="1"/>
        <v>1909.4166666666317</v>
      </c>
      <c r="D467" s="149">
        <f t="shared" si="383"/>
        <v>3500</v>
      </c>
      <c r="E467" s="151">
        <v>9.4194198399999998</v>
      </c>
      <c r="F467" s="152">
        <v>1309.2646999999999</v>
      </c>
      <c r="G467" s="152">
        <v>437.88229999999999</v>
      </c>
      <c r="H467" s="152">
        <v>711.15791860000002</v>
      </c>
      <c r="I467" s="152">
        <v>1309.2646999999999</v>
      </c>
      <c r="J467" s="152">
        <v>9.4194198399999998</v>
      </c>
      <c r="K467" s="152">
        <v>9.4194198399999998</v>
      </c>
      <c r="L467" s="152">
        <v>20.67</v>
      </c>
      <c r="M467" s="153">
        <v>15.04044468</v>
      </c>
      <c r="N467" s="17">
        <f t="shared" ref="N467:T467" si="503">F467/F466/$E467*$E466-1</f>
        <v>1.0855840357224977E-2</v>
      </c>
      <c r="O467" s="17">
        <f t="shared" si="503"/>
        <v>-7.3760453347626598E-3</v>
      </c>
      <c r="P467" s="17">
        <f t="shared" si="503"/>
        <v>-7.0921582121517002E-3</v>
      </c>
      <c r="Q467" s="17">
        <f t="shared" si="503"/>
        <v>1.0855840357224977E-2</v>
      </c>
      <c r="R467" s="17">
        <f t="shared" si="503"/>
        <v>0</v>
      </c>
      <c r="S467" s="17">
        <f t="shared" si="503"/>
        <v>0</v>
      </c>
      <c r="T467" s="17">
        <f t="shared" si="503"/>
        <v>-1.0103094629658305E-2</v>
      </c>
      <c r="U467" s="240">
        <v>0</v>
      </c>
      <c r="V467" s="240">
        <v>0</v>
      </c>
      <c r="W467" s="223">
        <f t="shared" ca="1" si="438"/>
        <v>6.1198498028166189E-3</v>
      </c>
      <c r="X467" s="223">
        <f>MMULT(N467:T467,'Parameters &amp; Main Results'!$B$12:$B$18)-'Parameters &amp; Main Results'!$B$22/12+MMULT(U467:V467,'Parameters &amp; Main Results'!$B$20:$B$21)</f>
        <v>6.1198498028166189E-3</v>
      </c>
      <c r="Y467" s="223">
        <f>MMULT(N467:T467,'Parameters &amp; Main Results'!$C$12:$C$18)-'Parameters &amp; Main Results'!$C$22/12+MMULT(U467:V467,'Parameters &amp; Main Results'!$C$20:$C$21)</f>
        <v>8.9909851213595474E-3</v>
      </c>
      <c r="Z467" s="17">
        <f t="shared" ca="1" si="492"/>
        <v>528.55803260127266</v>
      </c>
      <c r="AA467" s="70">
        <f ca="1">Z467/OFFSET(Z467,'Parameters &amp; Main Results'!$B$38,0)</f>
        <v>8.1334098714389818</v>
      </c>
      <c r="AB467" s="70">
        <f ca="1">SUMPRODUCT(Z467:OFFSET(Z467,'Parameters &amp; Main Results'!$B$38-1,0), 'Cash Flow Assist'!$P$11:OFFSET('Cash Flow Assist'!$P$11,'Parameters &amp; Main Results'!$B$38-1,0)  )/OFFSET(Z467,'Parameters &amp; Main Results'!$B$38,0)</f>
        <v>2568.4647121376543</v>
      </c>
      <c r="AC467" s="70">
        <f ca="1">SUMPRODUCT(Z467:OFFSET(Z467,'Parameters &amp; Main Results'!$B$38-1,0),'Parameters &amp; Main Results'!$B$42:OFFSET('Parameters &amp; Main Results'!$B$42,'Parameters &amp; Main Results'!$B$38-1,0)   )/OFFSET(Z467,'Parameters &amp; Main Results'!$B$38,0)</f>
        <v>0</v>
      </c>
      <c r="AD467" s="155">
        <f t="shared" si="4"/>
        <v>0</v>
      </c>
      <c r="AE467" s="252">
        <f t="shared" ca="1" si="502"/>
        <v>1004.6693</v>
      </c>
      <c r="AF467" s="253">
        <f t="shared" ref="AF467:AF530" ca="1" si="504">(F467-AE467)/AE467</f>
        <v>0.30317976273386665</v>
      </c>
      <c r="AG467" s="258">
        <f t="shared" ref="AG467:AG530" ca="1" si="505">IF(AF467&gt;MktDrop,0,1)</f>
        <v>0</v>
      </c>
      <c r="AH467" s="227" t="str">
        <f ca="1">IF(SUM(AG467:OFFSET(AG467,(-HoldAggressiveTime-1),0,,))=0,"Defensive","Aggressive")</f>
        <v>Defensive</v>
      </c>
    </row>
    <row r="468" spans="1:34" ht="15" x14ac:dyDescent="0.2">
      <c r="A468">
        <f t="shared" si="15"/>
        <v>7</v>
      </c>
      <c r="B468">
        <f t="shared" si="16"/>
        <v>1909</v>
      </c>
      <c r="C468" s="70">
        <f t="shared" si="1"/>
        <v>1909.499999999965</v>
      </c>
      <c r="D468" s="149">
        <f t="shared" si="383"/>
        <v>3531</v>
      </c>
      <c r="E468" s="151">
        <v>9.4194198399999998</v>
      </c>
      <c r="F468" s="152">
        <v>1332.5279</v>
      </c>
      <c r="G468" s="152">
        <v>436.3768</v>
      </c>
      <c r="H468" s="152">
        <v>713.32102394000003</v>
      </c>
      <c r="I468" s="152">
        <v>1332.5279</v>
      </c>
      <c r="J468" s="152">
        <v>9.4194198399999998</v>
      </c>
      <c r="K468" s="152">
        <v>9.4194198399999998</v>
      </c>
      <c r="L468" s="152">
        <v>20.67</v>
      </c>
      <c r="M468" s="153">
        <v>15.23150324</v>
      </c>
      <c r="N468" s="17">
        <f t="shared" ref="N468:T468" si="506">F468/F467/$E468*$E467-1</f>
        <v>1.7768141155871664E-2</v>
      </c>
      <c r="O468" s="17">
        <f t="shared" si="506"/>
        <v>-3.4381385134771847E-3</v>
      </c>
      <c r="P468" s="17">
        <f t="shared" si="506"/>
        <v>3.0416666726544861E-3</v>
      </c>
      <c r="Q468" s="17">
        <f t="shared" si="506"/>
        <v>1.7768141155871664E-2</v>
      </c>
      <c r="R468" s="17">
        <f t="shared" si="506"/>
        <v>0</v>
      </c>
      <c r="S468" s="17">
        <f t="shared" si="506"/>
        <v>0</v>
      </c>
      <c r="T468" s="17">
        <f t="shared" si="506"/>
        <v>0</v>
      </c>
      <c r="U468" s="240">
        <v>0</v>
      </c>
      <c r="V468" s="240">
        <v>0</v>
      </c>
      <c r="W468" s="223">
        <f t="shared" ref="W468:W531" ca="1" si="507">IFERROR(IF(AH468="Aggressive",Y468,X468),0)</f>
        <v>1.2596811497541644E-2</v>
      </c>
      <c r="X468" s="223">
        <f>MMULT(N468:T468,'Parameters &amp; Main Results'!$B$12:$B$18)-'Parameters &amp; Main Results'!$B$22/12+MMULT(U468:V468,'Parameters &amp; Main Results'!$B$20:$B$21)</f>
        <v>1.2596811497541644E-2</v>
      </c>
      <c r="Y468" s="223">
        <f>MMULT(N468:T468,'Parameters &amp; Main Results'!$C$12:$C$18)-'Parameters &amp; Main Results'!$C$22/12+MMULT(U468:V468,'Parameters &amp; Main Results'!$C$20:$C$21)</f>
        <v>1.560584652227011E-2</v>
      </c>
      <c r="Z468" s="17">
        <f t="shared" ca="1" si="492"/>
        <v>525.34301227121364</v>
      </c>
      <c r="AA468" s="70">
        <f ca="1">Z468/OFFSET(Z468,'Parameters &amp; Main Results'!$B$38,0)</f>
        <v>8.1126405300914293</v>
      </c>
      <c r="AB468" s="70">
        <f ca="1">SUMPRODUCT(Z468:OFFSET(Z468,'Parameters &amp; Main Results'!$B$38-1,0), 'Cash Flow Assist'!$P$11:OFFSET('Cash Flow Assist'!$P$11,'Parameters &amp; Main Results'!$B$38-1,0)  )/OFFSET(Z468,'Parameters &amp; Main Results'!$B$38,0)</f>
        <v>2570.4256644212651</v>
      </c>
      <c r="AC468" s="70">
        <f ca="1">SUMPRODUCT(Z468:OFFSET(Z468,'Parameters &amp; Main Results'!$B$38-1,0),'Parameters &amp; Main Results'!$B$42:OFFSET('Parameters &amp; Main Results'!$B$42,'Parameters &amp; Main Results'!$B$38-1,0)   )/OFFSET(Z468,'Parameters &amp; Main Results'!$B$38,0)</f>
        <v>0</v>
      </c>
      <c r="AD468" s="155">
        <f t="shared" si="4"/>
        <v>0</v>
      </c>
      <c r="AE468" s="252">
        <f t="shared" ca="1" si="502"/>
        <v>973.98440000000005</v>
      </c>
      <c r="AF468" s="253">
        <f t="shared" ca="1" si="504"/>
        <v>0.36812037235914657</v>
      </c>
      <c r="AG468" s="258">
        <f t="shared" ca="1" si="505"/>
        <v>0</v>
      </c>
      <c r="AH468" s="227" t="str">
        <f ca="1">IF(SUM(AG468:OFFSET(AG468,(-HoldAggressiveTime-1),0,,))=0,"Defensive","Aggressive")</f>
        <v>Defensive</v>
      </c>
    </row>
    <row r="469" spans="1:34" ht="15" x14ac:dyDescent="0.2">
      <c r="A469">
        <f t="shared" si="15"/>
        <v>8</v>
      </c>
      <c r="B469">
        <f t="shared" si="16"/>
        <v>1909</v>
      </c>
      <c r="C469" s="70">
        <f t="shared" si="1"/>
        <v>1909.5833333332982</v>
      </c>
      <c r="D469" s="149">
        <f t="shared" si="383"/>
        <v>3561</v>
      </c>
      <c r="E469" s="151">
        <v>9.5145851199999996</v>
      </c>
      <c r="F469" s="152">
        <v>1369.2842000000001</v>
      </c>
      <c r="G469" s="152">
        <v>431.68529999999998</v>
      </c>
      <c r="H469" s="152">
        <v>715.49070872000004</v>
      </c>
      <c r="I469" s="152">
        <v>1369.2842000000001</v>
      </c>
      <c r="J469" s="152">
        <v>9.5145851199999996</v>
      </c>
      <c r="K469" s="152">
        <v>9.5145851199999996</v>
      </c>
      <c r="L469" s="152">
        <v>20.67</v>
      </c>
      <c r="M469" s="153">
        <v>15.417580709999999</v>
      </c>
      <c r="N469" s="17">
        <f t="shared" ref="N469:T469" si="508">F469/F468/$E469*$E468-1</f>
        <v>1.7305950531460113E-2</v>
      </c>
      <c r="O469" s="17">
        <f t="shared" si="508"/>
        <v>-2.0645539593677431E-2</v>
      </c>
      <c r="P469" s="17">
        <f t="shared" si="508"/>
        <v>-6.9907982144922221E-3</v>
      </c>
      <c r="Q469" s="17">
        <f t="shared" si="508"/>
        <v>1.7305950531460113E-2</v>
      </c>
      <c r="R469" s="17">
        <f t="shared" si="508"/>
        <v>0</v>
      </c>
      <c r="S469" s="17">
        <f t="shared" si="508"/>
        <v>0</v>
      </c>
      <c r="T469" s="17">
        <f t="shared" si="508"/>
        <v>-1.0002042001806211E-2</v>
      </c>
      <c r="U469" s="240">
        <v>0</v>
      </c>
      <c r="V469" s="240">
        <v>0</v>
      </c>
      <c r="W469" s="223">
        <f t="shared" ca="1" si="507"/>
        <v>8.3085862131026186E-3</v>
      </c>
      <c r="X469" s="223">
        <f>MMULT(N469:T469,'Parameters &amp; Main Results'!$B$12:$B$18)-'Parameters &amp; Main Results'!$B$22/12+MMULT(U469:V469,'Parameters &amp; Main Results'!$B$20:$B$21)</f>
        <v>8.3085862131026186E-3</v>
      </c>
      <c r="Y469" s="223">
        <f>MMULT(N469:T469,'Parameters &amp; Main Results'!$C$12:$C$18)-'Parameters &amp; Main Results'!$C$22/12+MMULT(U469:V469,'Parameters &amp; Main Results'!$C$20:$C$21)</f>
        <v>1.346913485227969E-2</v>
      </c>
      <c r="Z469" s="17">
        <f t="shared" ca="1" si="492"/>
        <v>518.80768960182434</v>
      </c>
      <c r="AA469" s="70">
        <f ca="1">Z469/OFFSET(Z469,'Parameters &amp; Main Results'!$B$38,0)</f>
        <v>8.4179518029124996</v>
      </c>
      <c r="AB469" s="70">
        <f ca="1">SUMPRODUCT(Z469:OFFSET(Z469,'Parameters &amp; Main Results'!$B$38-1,0), 'Cash Flow Assist'!$P$11:OFFSET('Cash Flow Assist'!$P$11,'Parameters &amp; Main Results'!$B$38-1,0)  )/OFFSET(Z469,'Parameters &amp; Main Results'!$B$38,0)</f>
        <v>2693.2855538244121</v>
      </c>
      <c r="AC469" s="70">
        <f ca="1">SUMPRODUCT(Z469:OFFSET(Z469,'Parameters &amp; Main Results'!$B$38-1,0),'Parameters &amp; Main Results'!$B$42:OFFSET('Parameters &amp; Main Results'!$B$42,'Parameters &amp; Main Results'!$B$38-1,0)   )/OFFSET(Z469,'Parameters &amp; Main Results'!$B$38,0)</f>
        <v>0</v>
      </c>
      <c r="AD469" s="155">
        <f t="shared" si="4"/>
        <v>0</v>
      </c>
      <c r="AE469" s="252">
        <f t="shared" ca="1" si="502"/>
        <v>946.822</v>
      </c>
      <c r="AF469" s="253">
        <f t="shared" ca="1" si="504"/>
        <v>0.44618967451115421</v>
      </c>
      <c r="AG469" s="258">
        <f t="shared" ca="1" si="505"/>
        <v>0</v>
      </c>
      <c r="AH469" s="227" t="str">
        <f ca="1">IF(SUM(AG469:OFFSET(AG469,(-HoldAggressiveTime-1),0,,))=0,"Defensive","Aggressive")</f>
        <v>Defensive</v>
      </c>
    </row>
    <row r="470" spans="1:34" ht="15" x14ac:dyDescent="0.2">
      <c r="A470">
        <f t="shared" si="15"/>
        <v>9</v>
      </c>
      <c r="B470">
        <f t="shared" si="16"/>
        <v>1909</v>
      </c>
      <c r="C470" s="70">
        <f t="shared" si="1"/>
        <v>1909.6666666666315</v>
      </c>
      <c r="D470" s="149">
        <f t="shared" si="383"/>
        <v>3592</v>
      </c>
      <c r="E470" s="151">
        <v>9.6096694199999995</v>
      </c>
      <c r="F470" s="152">
        <v>1375.3125</v>
      </c>
      <c r="G470" s="152">
        <v>429.26769999999999</v>
      </c>
      <c r="H470" s="152">
        <v>717.66699296000002</v>
      </c>
      <c r="I470" s="152">
        <v>1375.3125</v>
      </c>
      <c r="J470" s="152">
        <v>9.6096694199999995</v>
      </c>
      <c r="K470" s="152">
        <v>9.6096694199999995</v>
      </c>
      <c r="L470" s="152">
        <v>20.67</v>
      </c>
      <c r="M470" s="153">
        <v>15.254446440000001</v>
      </c>
      <c r="N470" s="17">
        <f t="shared" ref="N470:T470" si="509">F470/F469/$E470*$E469-1</f>
        <v>-5.5356905498473719E-3</v>
      </c>
      <c r="O470" s="17">
        <f t="shared" si="509"/>
        <v>-1.5439610647445146E-2</v>
      </c>
      <c r="P470" s="17">
        <f t="shared" si="509"/>
        <v>-6.8830779384234653E-3</v>
      </c>
      <c r="Q470" s="17">
        <f t="shared" si="509"/>
        <v>-5.5356905498473719E-3</v>
      </c>
      <c r="R470" s="17">
        <f t="shared" si="509"/>
        <v>0</v>
      </c>
      <c r="S470" s="17">
        <f t="shared" si="509"/>
        <v>0</v>
      </c>
      <c r="T470" s="17">
        <f t="shared" si="509"/>
        <v>-9.8946483842728972E-3</v>
      </c>
      <c r="U470" s="240">
        <v>0</v>
      </c>
      <c r="V470" s="240">
        <v>0</v>
      </c>
      <c r="W470" s="223">
        <f t="shared" ca="1" si="507"/>
        <v>-7.7760891277548691E-3</v>
      </c>
      <c r="X470" s="223">
        <f>MMULT(N470:T470,'Parameters &amp; Main Results'!$B$12:$B$18)-'Parameters &amp; Main Results'!$B$22/12+MMULT(U470:V470,'Parameters &amp; Main Results'!$B$20:$B$21)</f>
        <v>-7.7760891277548691E-3</v>
      </c>
      <c r="Y470" s="223">
        <f>MMULT(N470:T470,'Parameters &amp; Main Results'!$C$12:$C$18)-'Parameters &amp; Main Results'!$C$22/12+MMULT(U470:V470,'Parameters &amp; Main Results'!$C$20:$C$21)</f>
        <v>-6.567749226273816E-3</v>
      </c>
      <c r="Z470" s="17">
        <f t="shared" ca="1" si="492"/>
        <v>514.53265071391149</v>
      </c>
      <c r="AA470" s="70">
        <f ca="1">Z470/OFFSET(Z470,'Parameters &amp; Main Results'!$B$38,0)</f>
        <v>8.1585331612219356</v>
      </c>
      <c r="AB470" s="70">
        <f ca="1">SUMPRODUCT(Z470:OFFSET(Z470,'Parameters &amp; Main Results'!$B$38-1,0), 'Cash Flow Assist'!$P$11:OFFSET('Cash Flow Assist'!$P$11,'Parameters &amp; Main Results'!$B$38-1,0)  )/OFFSET(Z470,'Parameters &amp; Main Results'!$B$38,0)</f>
        <v>2624.7244345952704</v>
      </c>
      <c r="AC470" s="70">
        <f ca="1">SUMPRODUCT(Z470:OFFSET(Z470,'Parameters &amp; Main Results'!$B$38-1,0),'Parameters &amp; Main Results'!$B$42:OFFSET('Parameters &amp; Main Results'!$B$42,'Parameters &amp; Main Results'!$B$38-1,0)   )/OFFSET(Z470,'Parameters &amp; Main Results'!$B$38,0)</f>
        <v>0</v>
      </c>
      <c r="AD470" s="155">
        <f t="shared" si="4"/>
        <v>-5.5356905498473719E-3</v>
      </c>
      <c r="AE470" s="252">
        <f t="shared" ca="1" si="502"/>
        <v>987.21339999999998</v>
      </c>
      <c r="AF470" s="253">
        <f t="shared" ca="1" si="504"/>
        <v>0.39312584290286179</v>
      </c>
      <c r="AG470" s="258">
        <f t="shared" ca="1" si="505"/>
        <v>0</v>
      </c>
      <c r="AH470" s="227" t="str">
        <f ca="1">IF(SUM(AG470:OFFSET(AG470,(-HoldAggressiveTime-1),0,,))=0,"Defensive","Aggressive")</f>
        <v>Defensive</v>
      </c>
    </row>
    <row r="471" spans="1:34" ht="15" x14ac:dyDescent="0.2">
      <c r="A471">
        <f t="shared" si="15"/>
        <v>10</v>
      </c>
      <c r="B471">
        <f t="shared" si="16"/>
        <v>1909</v>
      </c>
      <c r="C471" s="70">
        <f t="shared" si="1"/>
        <v>1909.7499999999648</v>
      </c>
      <c r="D471" s="149">
        <f t="shared" si="383"/>
        <v>3622</v>
      </c>
      <c r="E471" s="151">
        <v>9.8000000000000007</v>
      </c>
      <c r="F471" s="152">
        <v>1385.4172000000001</v>
      </c>
      <c r="G471" s="152">
        <v>430.9391</v>
      </c>
      <c r="H471" s="152">
        <v>719.84989672999995</v>
      </c>
      <c r="I471" s="152">
        <v>1385.4172000000001</v>
      </c>
      <c r="J471" s="152">
        <v>9.8000000000000007</v>
      </c>
      <c r="K471" s="152">
        <v>9.8000000000000007</v>
      </c>
      <c r="L471" s="152">
        <v>20.67</v>
      </c>
      <c r="M471" s="153">
        <v>14.988845299999999</v>
      </c>
      <c r="N471" s="17">
        <f t="shared" ref="N471:T471" si="510">F471/F470/$E471*$E470-1</f>
        <v>-1.2216978457992411E-2</v>
      </c>
      <c r="O471" s="17">
        <f t="shared" si="510"/>
        <v>-1.5603499759811346E-2</v>
      </c>
      <c r="P471" s="17">
        <f t="shared" si="510"/>
        <v>-1.6438894780703484E-2</v>
      </c>
      <c r="Q471" s="17">
        <f t="shared" si="510"/>
        <v>-1.2216978457992411E-2</v>
      </c>
      <c r="R471" s="17">
        <f t="shared" si="510"/>
        <v>0</v>
      </c>
      <c r="S471" s="17">
        <f t="shared" si="510"/>
        <v>0</v>
      </c>
      <c r="T471" s="17">
        <f t="shared" si="510"/>
        <v>-1.9421487755102218E-2</v>
      </c>
      <c r="U471" s="240">
        <v>0</v>
      </c>
      <c r="V471" s="240">
        <v>0</v>
      </c>
      <c r="W471" s="223">
        <f t="shared" ca="1" si="507"/>
        <v>-1.3296174849878356E-2</v>
      </c>
      <c r="X471" s="223">
        <f>MMULT(N471:T471,'Parameters &amp; Main Results'!$B$12:$B$18)-'Parameters &amp; Main Results'!$B$22/12+MMULT(U471:V471,'Parameters &amp; Main Results'!$B$20:$B$21)</f>
        <v>-1.3296174849878356E-2</v>
      </c>
      <c r="Y471" s="223">
        <f>MMULT(N471:T471,'Parameters &amp; Main Results'!$C$12:$C$18)-'Parameters &amp; Main Results'!$C$22/12+MMULT(U471:V471,'Parameters &amp; Main Results'!$C$20:$C$21)</f>
        <v>-1.2597297254840973E-2</v>
      </c>
      <c r="Z471" s="17">
        <f t="shared" ca="1" si="492"/>
        <v>518.56505882991235</v>
      </c>
      <c r="AA471" s="70">
        <f ca="1">Z471/OFFSET(Z471,'Parameters &amp; Main Results'!$B$38,0)</f>
        <v>8.7736203402280886</v>
      </c>
      <c r="AB471" s="70">
        <f ca="1">SUMPRODUCT(Z471:OFFSET(Z471,'Parameters &amp; Main Results'!$B$38-1,0), 'Cash Flow Assist'!$P$11:OFFSET('Cash Flow Assist'!$P$11,'Parameters &amp; Main Results'!$B$38-1,0)  )/OFFSET(Z471,'Parameters &amp; Main Results'!$B$38,0)</f>
        <v>2793.0201398539111</v>
      </c>
      <c r="AC471" s="70">
        <f ca="1">SUMPRODUCT(Z471:OFFSET(Z471,'Parameters &amp; Main Results'!$B$38-1,0),'Parameters &amp; Main Results'!$B$42:OFFSET('Parameters &amp; Main Results'!$B$42,'Parameters &amp; Main Results'!$B$38-1,0)   )/OFFSET(Z471,'Parameters &amp; Main Results'!$B$38,0)</f>
        <v>0</v>
      </c>
      <c r="AD471" s="155">
        <f t="shared" si="4"/>
        <v>-1.768503959564216E-2</v>
      </c>
      <c r="AE471" s="252">
        <f t="shared" ca="1" si="502"/>
        <v>917.37360000000001</v>
      </c>
      <c r="AF471" s="253">
        <f t="shared" ca="1" si="504"/>
        <v>0.51019955228709446</v>
      </c>
      <c r="AG471" s="258">
        <f t="shared" ca="1" si="505"/>
        <v>0</v>
      </c>
      <c r="AH471" s="227" t="str">
        <f ca="1">IF(SUM(AG471:OFFSET(AG471,(-HoldAggressiveTime-1),0,,))=0,"Defensive","Aggressive")</f>
        <v>Defensive</v>
      </c>
    </row>
    <row r="472" spans="1:34" ht="15" x14ac:dyDescent="0.2">
      <c r="A472">
        <f t="shared" si="15"/>
        <v>11</v>
      </c>
      <c r="B472">
        <f t="shared" si="16"/>
        <v>1909</v>
      </c>
      <c r="C472" s="70">
        <f t="shared" si="1"/>
        <v>1909.833333333298</v>
      </c>
      <c r="D472" s="149">
        <f t="shared" si="383"/>
        <v>3653</v>
      </c>
      <c r="E472" s="151">
        <v>9.8951652899999996</v>
      </c>
      <c r="F472" s="152">
        <v>1383.3675000000001</v>
      </c>
      <c r="G472" s="152">
        <v>427.36689999999999</v>
      </c>
      <c r="H472" s="152">
        <v>722.03944016000003</v>
      </c>
      <c r="I472" s="152">
        <v>1383.3675000000001</v>
      </c>
      <c r="J472" s="152">
        <v>9.8951652899999996</v>
      </c>
      <c r="K472" s="152">
        <v>9.8951652899999996</v>
      </c>
      <c r="L472" s="152">
        <v>20.67</v>
      </c>
      <c r="M472" s="153">
        <v>14.74563118</v>
      </c>
      <c r="N472" s="17">
        <f t="shared" ref="N472:T472" si="511">F472/F471/$E472*$E471-1</f>
        <v>-1.1082605669619272E-2</v>
      </c>
      <c r="O472" s="17">
        <f t="shared" si="511"/>
        <v>-1.7826969077823773E-2</v>
      </c>
      <c r="P472" s="17">
        <f t="shared" si="511"/>
        <v>-6.6049383543760332E-3</v>
      </c>
      <c r="Q472" s="17">
        <f t="shared" si="511"/>
        <v>-1.1082605669619272E-2</v>
      </c>
      <c r="R472" s="17">
        <f t="shared" si="511"/>
        <v>0</v>
      </c>
      <c r="S472" s="17">
        <f t="shared" si="511"/>
        <v>0</v>
      </c>
      <c r="T472" s="17">
        <f t="shared" si="511"/>
        <v>-9.6173522332337891E-3</v>
      </c>
      <c r="U472" s="240">
        <v>0</v>
      </c>
      <c r="V472" s="240">
        <v>0</v>
      </c>
      <c r="W472" s="223">
        <f t="shared" ca="1" si="507"/>
        <v>-1.2399882346107565E-2</v>
      </c>
      <c r="X472" s="223">
        <f>MMULT(N472:T472,'Parameters &amp; Main Results'!$B$12:$B$18)-'Parameters &amp; Main Results'!$B$22/12+MMULT(U472:V472,'Parameters &amp; Main Results'!$B$20:$B$21)</f>
        <v>-1.2399882346107565E-2</v>
      </c>
      <c r="Y472" s="223">
        <f>MMULT(N472:T472,'Parameters &amp; Main Results'!$C$12:$C$18)-'Parameters &amp; Main Results'!$C$22/12+MMULT(U472:V472,'Parameters &amp; Main Results'!$C$20:$C$21)</f>
        <v>-1.179870867710639E-2</v>
      </c>
      <c r="Z472" s="17">
        <f t="shared" ca="1" si="492"/>
        <v>525.55290210921748</v>
      </c>
      <c r="AA472" s="70">
        <f ca="1">Z472/OFFSET(Z472,'Parameters &amp; Main Results'!$B$38,0)</f>
        <v>8.8135346058575159</v>
      </c>
      <c r="AB472" s="70">
        <f ca="1">SUMPRODUCT(Z472:OFFSET(Z472,'Parameters &amp; Main Results'!$B$38-1,0), 'Cash Flow Assist'!$P$11:OFFSET('Cash Flow Assist'!$P$11,'Parameters &amp; Main Results'!$B$38-1,0)  )/OFFSET(Z472,'Parameters &amp; Main Results'!$B$38,0)</f>
        <v>2760.7159781243763</v>
      </c>
      <c r="AC472" s="70">
        <f ca="1">SUMPRODUCT(Z472:OFFSET(Z472,'Parameters &amp; Main Results'!$B$38-1,0),'Parameters &amp; Main Results'!$B$42:OFFSET('Parameters &amp; Main Results'!$B$42,'Parameters &amp; Main Results'!$B$38-1,0)   )/OFFSET(Z472,'Parameters &amp; Main Results'!$B$38,0)</f>
        <v>0</v>
      </c>
      <c r="AD472" s="155">
        <f t="shared" si="4"/>
        <v>-2.857164894517128E-2</v>
      </c>
      <c r="AE472" s="252">
        <f t="shared" ca="1" si="502"/>
        <v>911.87030000000004</v>
      </c>
      <c r="AF472" s="253">
        <f t="shared" ca="1" si="504"/>
        <v>0.51706607836662732</v>
      </c>
      <c r="AG472" s="258">
        <f t="shared" ca="1" si="505"/>
        <v>0</v>
      </c>
      <c r="AH472" s="227" t="str">
        <f ca="1">IF(SUM(AG472:OFFSET(AG472,(-HoldAggressiveTime-1),0,,))=0,"Defensive","Aggressive")</f>
        <v>Defensive</v>
      </c>
    </row>
    <row r="473" spans="1:34" ht="15" x14ac:dyDescent="0.2">
      <c r="A473">
        <f t="shared" si="15"/>
        <v>12</v>
      </c>
      <c r="B473">
        <f t="shared" si="16"/>
        <v>1909</v>
      </c>
      <c r="C473" s="70">
        <f t="shared" si="1"/>
        <v>1909.9166666666313</v>
      </c>
      <c r="D473" s="149">
        <f t="shared" si="383"/>
        <v>3684</v>
      </c>
      <c r="E473" s="151">
        <v>9.9903305800000002</v>
      </c>
      <c r="F473" s="152">
        <v>1404.5382999999999</v>
      </c>
      <c r="G473" s="152">
        <v>426.96679999999998</v>
      </c>
      <c r="H473" s="152">
        <v>724.23564346000001</v>
      </c>
      <c r="I473" s="152">
        <v>1404.5382999999999</v>
      </c>
      <c r="J473" s="152">
        <v>9.9903305800000002</v>
      </c>
      <c r="K473" s="152">
        <v>9.9903305800000002</v>
      </c>
      <c r="L473" s="152">
        <v>20.67</v>
      </c>
      <c r="M473" s="153">
        <v>14.75063849</v>
      </c>
      <c r="N473" s="17">
        <f t="shared" ref="N473:T473" si="512">F473/F472/$E473*$E472-1</f>
        <v>5.6322947891942476E-3</v>
      </c>
      <c r="O473" s="17">
        <f t="shared" si="512"/>
        <v>-1.045301977348656E-2</v>
      </c>
      <c r="P473" s="17">
        <f t="shared" si="512"/>
        <v>-6.5130472926991922E-3</v>
      </c>
      <c r="Q473" s="17">
        <f t="shared" si="512"/>
        <v>5.6322947891942476E-3</v>
      </c>
      <c r="R473" s="17">
        <f t="shared" si="512"/>
        <v>0</v>
      </c>
      <c r="S473" s="17">
        <f t="shared" si="512"/>
        <v>0</v>
      </c>
      <c r="T473" s="17">
        <f t="shared" si="512"/>
        <v>-9.5257398379304803E-3</v>
      </c>
      <c r="U473" s="240">
        <v>0</v>
      </c>
      <c r="V473" s="240">
        <v>0</v>
      </c>
      <c r="W473" s="223">
        <f t="shared" ca="1" si="507"/>
        <v>1.6156634786351827E-3</v>
      </c>
      <c r="X473" s="223">
        <f>MMULT(N473:T473,'Parameters &amp; Main Results'!$B$12:$B$18)-'Parameters &amp; Main Results'!$B$22/12+MMULT(U473:V473,'Parameters &amp; Main Results'!$B$20:$B$21)</f>
        <v>1.6156634786351827E-3</v>
      </c>
      <c r="Y473" s="223">
        <f>MMULT(N473:T473,'Parameters &amp; Main Results'!$C$12:$C$18)-'Parameters &amp; Main Results'!$C$22/12+MMULT(U473:V473,'Parameters &amp; Main Results'!$C$20:$C$21)</f>
        <v>3.9820966662595008E-3</v>
      </c>
      <c r="Z473" s="17">
        <f t="shared" ca="1" si="492"/>
        <v>532.15151832677191</v>
      </c>
      <c r="AA473" s="70">
        <f ca="1">Z473/OFFSET(Z473,'Parameters &amp; Main Results'!$B$38,0)</f>
        <v>9.4655448365619606</v>
      </c>
      <c r="AB473" s="70">
        <f ca="1">SUMPRODUCT(Z473:OFFSET(Z473,'Parameters &amp; Main Results'!$B$38-1,0), 'Cash Flow Assist'!$P$11:OFFSET('Cash Flow Assist'!$P$11,'Parameters &amp; Main Results'!$B$38-1,0)  )/OFFSET(Z473,'Parameters &amp; Main Results'!$B$38,0)</f>
        <v>2919.8964977993005</v>
      </c>
      <c r="AC473" s="70">
        <f ca="1">SUMPRODUCT(Z473:OFFSET(Z473,'Parameters &amp; Main Results'!$B$38-1,0),'Parameters &amp; Main Results'!$B$42:OFFSET('Parameters &amp; Main Results'!$B$42,'Parameters &amp; Main Results'!$B$38-1,0)   )/OFFSET(Z473,'Parameters &amp; Main Results'!$B$38,0)</f>
        <v>0</v>
      </c>
      <c r="AD473" s="155">
        <f t="shared" si="4"/>
        <v>-2.3100278105449568E-2</v>
      </c>
      <c r="AE473" s="252">
        <f t="shared" ca="1" si="502"/>
        <v>817.00739999999996</v>
      </c>
      <c r="AF473" s="253">
        <f t="shared" ca="1" si="504"/>
        <v>0.71912555504393227</v>
      </c>
      <c r="AG473" s="258">
        <f t="shared" ca="1" si="505"/>
        <v>0</v>
      </c>
      <c r="AH473" s="227" t="str">
        <f ca="1">IF(SUM(AG473:OFFSET(AG473,(-HoldAggressiveTime-1),0,,))=0,"Defensive","Aggressive")</f>
        <v>Defensive</v>
      </c>
    </row>
    <row r="474" spans="1:34" ht="15" x14ac:dyDescent="0.2">
      <c r="A474">
        <f t="shared" si="15"/>
        <v>1</v>
      </c>
      <c r="B474">
        <f t="shared" si="16"/>
        <v>1910</v>
      </c>
      <c r="C474" s="70">
        <f t="shared" si="1"/>
        <v>1909.9999999999645</v>
      </c>
      <c r="D474" s="149">
        <f t="shared" si="383"/>
        <v>3712</v>
      </c>
      <c r="E474" s="151">
        <v>9.8951652899999996</v>
      </c>
      <c r="F474" s="152">
        <v>1379.3496</v>
      </c>
      <c r="G474" s="152">
        <v>425.43810000000002</v>
      </c>
      <c r="H474" s="152">
        <v>727.4102097</v>
      </c>
      <c r="I474" s="152">
        <v>1379.3496</v>
      </c>
      <c r="J474" s="152">
        <v>9.8951652899999996</v>
      </c>
      <c r="K474" s="152">
        <v>9.8951652899999996</v>
      </c>
      <c r="L474" s="152">
        <v>20.67</v>
      </c>
      <c r="M474" s="153">
        <v>14.547885040000001</v>
      </c>
      <c r="N474" s="17">
        <f t="shared" ref="N474:T474" si="513">F474/F473/$E474*$E473-1</f>
        <v>-8.4889169943102027E-3</v>
      </c>
      <c r="O474" s="17">
        <f t="shared" si="513"/>
        <v>6.0025464770043779E-3</v>
      </c>
      <c r="P474" s="17">
        <f t="shared" si="513"/>
        <v>1.4042841631140002E-2</v>
      </c>
      <c r="Q474" s="17">
        <f t="shared" si="513"/>
        <v>-8.4889169943102027E-3</v>
      </c>
      <c r="R474" s="17">
        <f t="shared" si="513"/>
        <v>0</v>
      </c>
      <c r="S474" s="17">
        <f t="shared" si="513"/>
        <v>0</v>
      </c>
      <c r="T474" s="17">
        <f t="shared" si="513"/>
        <v>9.6173522332339001E-3</v>
      </c>
      <c r="U474" s="240">
        <v>0</v>
      </c>
      <c r="V474" s="240">
        <v>0</v>
      </c>
      <c r="W474" s="223">
        <f t="shared" ca="1" si="507"/>
        <v>-4.7269775053367475E-3</v>
      </c>
      <c r="X474" s="223">
        <f>MMULT(N474:T474,'Parameters &amp; Main Results'!$B$12:$B$18)-'Parameters &amp; Main Results'!$B$22/12+MMULT(U474:V474,'Parameters &amp; Main Results'!$B$20:$B$21)</f>
        <v>-4.7269775053367475E-3</v>
      </c>
      <c r="Y474" s="223">
        <f>MMULT(N474:T474,'Parameters &amp; Main Results'!$C$12:$C$18)-'Parameters &amp; Main Results'!$C$22/12+MMULT(U474:V474,'Parameters &amp; Main Results'!$C$20:$C$21)</f>
        <v>-7.0814373138454109E-3</v>
      </c>
      <c r="Z474" s="17">
        <f t="shared" ca="1" si="492"/>
        <v>531.29312742434252</v>
      </c>
      <c r="AA474" s="70">
        <f ca="1">Z474/OFFSET(Z474,'Parameters &amp; Main Results'!$B$38,0)</f>
        <v>9.8387515352014532</v>
      </c>
      <c r="AB474" s="70">
        <f ca="1">SUMPRODUCT(Z474:OFFSET(Z474,'Parameters &amp; Main Results'!$B$38-1,0), 'Cash Flow Assist'!$P$11:OFFSET('Cash Flow Assist'!$P$11,'Parameters &amp; Main Results'!$B$38-1,0)  )/OFFSET(Z474,'Parameters &amp; Main Results'!$B$38,0)</f>
        <v>3031.1119628755305</v>
      </c>
      <c r="AC474" s="70">
        <f ca="1">SUMPRODUCT(Z474:OFFSET(Z474,'Parameters &amp; Main Results'!$B$38-1,0),'Parameters &amp; Main Results'!$B$42:OFFSET('Parameters &amp; Main Results'!$B$42,'Parameters &amp; Main Results'!$B$38-1,0)   )/OFFSET(Z474,'Parameters &amp; Main Results'!$B$38,0)</f>
        <v>0</v>
      </c>
      <c r="AD474" s="155">
        <f t="shared" si="4"/>
        <v>-3.139309875637708E-2</v>
      </c>
      <c r="AE474" s="252">
        <f t="shared" ca="1" si="502"/>
        <v>773.21209999999996</v>
      </c>
      <c r="AF474" s="253">
        <f t="shared" ca="1" si="504"/>
        <v>0.78392138457222804</v>
      </c>
      <c r="AG474" s="258">
        <f t="shared" ca="1" si="505"/>
        <v>0</v>
      </c>
      <c r="AH474" s="227" t="str">
        <f ca="1">IF(SUM(AG474:OFFSET(AG474,(-HoldAggressiveTime-1),0,,))=0,"Defensive","Aggressive")</f>
        <v>Defensive</v>
      </c>
    </row>
    <row r="475" spans="1:34" ht="15" x14ac:dyDescent="0.2">
      <c r="A475">
        <f t="shared" si="15"/>
        <v>2</v>
      </c>
      <c r="B475">
        <f t="shared" si="16"/>
        <v>1910</v>
      </c>
      <c r="C475" s="70">
        <f t="shared" si="1"/>
        <v>1910.0833333332978</v>
      </c>
      <c r="D475" s="149">
        <f t="shared" si="383"/>
        <v>3743</v>
      </c>
      <c r="E475" s="151">
        <v>9.8951652899999996</v>
      </c>
      <c r="F475" s="152">
        <v>1334.9418000000001</v>
      </c>
      <c r="G475" s="152">
        <v>426.66849999999999</v>
      </c>
      <c r="H475" s="152">
        <v>730.59869112000001</v>
      </c>
      <c r="I475" s="152">
        <v>1334.9418000000001</v>
      </c>
      <c r="J475" s="152">
        <v>9.8951652899999996</v>
      </c>
      <c r="K475" s="152">
        <v>9.8951652899999996</v>
      </c>
      <c r="L475" s="152">
        <v>20.67</v>
      </c>
      <c r="M475" s="153">
        <v>14.002037899999999</v>
      </c>
      <c r="N475" s="17">
        <f t="shared" ref="N475:T475" si="514">F475/F474/$E475*$E474-1</f>
        <v>-3.2194738737735595E-2</v>
      </c>
      <c r="O475" s="17">
        <f t="shared" si="514"/>
        <v>2.8920776018883654E-3</v>
      </c>
      <c r="P475" s="17">
        <f t="shared" si="514"/>
        <v>4.3833333344538428E-3</v>
      </c>
      <c r="Q475" s="17">
        <f t="shared" si="514"/>
        <v>-3.2194738737735595E-2</v>
      </c>
      <c r="R475" s="17">
        <f t="shared" si="514"/>
        <v>0</v>
      </c>
      <c r="S475" s="17">
        <f t="shared" si="514"/>
        <v>0</v>
      </c>
      <c r="T475" s="17">
        <f t="shared" si="514"/>
        <v>0</v>
      </c>
      <c r="U475" s="240">
        <v>0</v>
      </c>
      <c r="V475" s="240">
        <v>0</v>
      </c>
      <c r="W475" s="223">
        <f t="shared" ca="1" si="507"/>
        <v>-2.3609305199590688E-2</v>
      </c>
      <c r="X475" s="223">
        <f>MMULT(N475:T475,'Parameters &amp; Main Results'!$B$12:$B$18)-'Parameters &amp; Main Results'!$B$22/12+MMULT(U475:V475,'Parameters &amp; Main Results'!$B$20:$B$21)</f>
        <v>-2.3609305199590688E-2</v>
      </c>
      <c r="Y475" s="223">
        <f>MMULT(N475:T475,'Parameters &amp; Main Results'!$C$12:$C$18)-'Parameters &amp; Main Results'!$C$22/12+MMULT(U475:V475,'Parameters &amp; Main Results'!$C$20:$C$21)</f>
        <v>-2.8727723770439868E-2</v>
      </c>
      <c r="Z475" s="17">
        <f t="shared" ca="1" si="492"/>
        <v>533.81646585039573</v>
      </c>
      <c r="AA475" s="70">
        <f ca="1">Z475/OFFSET(Z475,'Parameters &amp; Main Results'!$B$38,0)</f>
        <v>10.029674732666793</v>
      </c>
      <c r="AB475" s="70">
        <f ca="1">SUMPRODUCT(Z475:OFFSET(Z475,'Parameters &amp; Main Results'!$B$38-1,0), 'Cash Flow Assist'!$P$11:OFFSET('Cash Flow Assist'!$P$11,'Parameters &amp; Main Results'!$B$38-1,0)  )/OFFSET(Z475,'Parameters &amp; Main Results'!$B$38,0)</f>
        <v>3066.3576613883397</v>
      </c>
      <c r="AC475" s="70">
        <f ca="1">SUMPRODUCT(Z475:OFFSET(Z475,'Parameters &amp; Main Results'!$B$38-1,0),'Parameters &amp; Main Results'!$B$42:OFFSET('Parameters &amp; Main Results'!$B$42,'Parameters &amp; Main Results'!$B$38-1,0)   )/OFFSET(Z475,'Parameters &amp; Main Results'!$B$38,0)</f>
        <v>0</v>
      </c>
      <c r="AD475" s="155">
        <f t="shared" si="4"/>
        <v>-6.2577144881483138E-2</v>
      </c>
      <c r="AE475" s="252">
        <f t="shared" ca="1" si="502"/>
        <v>816.95209999999997</v>
      </c>
      <c r="AF475" s="253">
        <f t="shared" ca="1" si="504"/>
        <v>0.63405149457354981</v>
      </c>
      <c r="AG475" s="258">
        <f t="shared" ca="1" si="505"/>
        <v>0</v>
      </c>
      <c r="AH475" s="227" t="str">
        <f ca="1">IF(SUM(AG475:OFFSET(AG475,(-HoldAggressiveTime-1),0,,))=0,"Defensive","Aggressive")</f>
        <v>Defensive</v>
      </c>
    </row>
    <row r="476" spans="1:34" ht="15" x14ac:dyDescent="0.2">
      <c r="A476">
        <f t="shared" si="15"/>
        <v>3</v>
      </c>
      <c r="B476">
        <f t="shared" si="16"/>
        <v>1910</v>
      </c>
      <c r="C476" s="70">
        <f t="shared" si="1"/>
        <v>1910.166666666631</v>
      </c>
      <c r="D476" s="149">
        <f t="shared" si="383"/>
        <v>3773</v>
      </c>
      <c r="E476" s="151">
        <v>10.08541488</v>
      </c>
      <c r="F476" s="152">
        <v>1372.8389</v>
      </c>
      <c r="G476" s="152">
        <v>426.05430000000001</v>
      </c>
      <c r="H476" s="152">
        <v>733.80114871000001</v>
      </c>
      <c r="I476" s="152">
        <v>1372.8389</v>
      </c>
      <c r="J476" s="152">
        <v>10.08541488</v>
      </c>
      <c r="K476" s="152">
        <v>10.08541488</v>
      </c>
      <c r="L476" s="152">
        <v>20.67</v>
      </c>
      <c r="M476" s="153">
        <v>14.05000697</v>
      </c>
      <c r="N476" s="17">
        <f t="shared" ref="N476:T476" si="515">F476/F475/$E476*$E475-1</f>
        <v>8.9892272231546499E-3</v>
      </c>
      <c r="O476" s="17">
        <f t="shared" si="515"/>
        <v>-2.0276203893034972E-2</v>
      </c>
      <c r="P476" s="17">
        <f t="shared" si="515"/>
        <v>-1.4563186936320971E-2</v>
      </c>
      <c r="Q476" s="17">
        <f t="shared" si="515"/>
        <v>8.9892272231546499E-3</v>
      </c>
      <c r="R476" s="17">
        <f t="shared" si="515"/>
        <v>0</v>
      </c>
      <c r="S476" s="17">
        <f t="shared" si="515"/>
        <v>0</v>
      </c>
      <c r="T476" s="17">
        <f t="shared" si="515"/>
        <v>-1.8863833790048301E-2</v>
      </c>
      <c r="U476" s="240">
        <v>0</v>
      </c>
      <c r="V476" s="240">
        <v>0</v>
      </c>
      <c r="W476" s="223">
        <f t="shared" ca="1" si="507"/>
        <v>1.7018212825899101E-3</v>
      </c>
      <c r="X476" s="223">
        <f>MMULT(N476:T476,'Parameters &amp; Main Results'!$B$12:$B$18)-'Parameters &amp; Main Results'!$B$22/12+MMULT(U476:V476,'Parameters &amp; Main Results'!$B$20:$B$21)</f>
        <v>1.7018212825899101E-3</v>
      </c>
      <c r="Y476" s="223">
        <f>MMULT(N476:T476,'Parameters &amp; Main Results'!$C$12:$C$18)-'Parameters &amp; Main Results'!$C$22/12+MMULT(U476:V476,'Parameters &amp; Main Results'!$C$20:$C$21)</f>
        <v>6.0210174448690219E-3</v>
      </c>
      <c r="Z476" s="17">
        <f t="shared" ca="1" si="492"/>
        <v>546.72424542054534</v>
      </c>
      <c r="AA476" s="70">
        <f ca="1">Z476/OFFSET(Z476,'Parameters &amp; Main Results'!$B$38,0)</f>
        <v>10.306388968461025</v>
      </c>
      <c r="AB476" s="70">
        <f ca="1">SUMPRODUCT(Z476:OFFSET(Z476,'Parameters &amp; Main Results'!$B$38-1,0), 'Cash Flow Assist'!$P$11:OFFSET('Cash Flow Assist'!$P$11,'Parameters &amp; Main Results'!$B$38-1,0)  )/OFFSET(Z476,'Parameters &amp; Main Results'!$B$38,0)</f>
        <v>3067.5054553490877</v>
      </c>
      <c r="AC476" s="70">
        <f ca="1">SUMPRODUCT(Z476:OFFSET(Z476,'Parameters &amp; Main Results'!$B$38-1,0),'Parameters &amp; Main Results'!$B$42:OFFSET('Parameters &amp; Main Results'!$B$42,'Parameters &amp; Main Results'!$B$38-1,0)   )/OFFSET(Z476,'Parameters &amp; Main Results'!$B$38,0)</f>
        <v>0</v>
      </c>
      <c r="AD476" s="155">
        <f t="shared" si="4"/>
        <v>-5.4150437832644394E-2</v>
      </c>
      <c r="AE476" s="252">
        <f t="shared" ca="1" si="502"/>
        <v>855.94299999999998</v>
      </c>
      <c r="AF476" s="253">
        <f t="shared" ca="1" si="504"/>
        <v>0.60389056280616815</v>
      </c>
      <c r="AG476" s="258">
        <f t="shared" ca="1" si="505"/>
        <v>0</v>
      </c>
      <c r="AH476" s="227" t="str">
        <f ca="1">IF(SUM(AG476:OFFSET(AG476,(-HoldAggressiveTime-1),0,,))=0,"Defensive","Aggressive")</f>
        <v>Defensive</v>
      </c>
    </row>
    <row r="477" spans="1:34" ht="15" x14ac:dyDescent="0.2">
      <c r="A477">
        <f t="shared" si="15"/>
        <v>4</v>
      </c>
      <c r="B477">
        <f t="shared" si="16"/>
        <v>1910</v>
      </c>
      <c r="C477" s="70">
        <f t="shared" si="1"/>
        <v>1910.2499999999643</v>
      </c>
      <c r="D477" s="149">
        <f t="shared" si="383"/>
        <v>3804</v>
      </c>
      <c r="E477" s="151">
        <v>10.180580170000001</v>
      </c>
      <c r="F477" s="152">
        <v>1344.6931999999999</v>
      </c>
      <c r="G477" s="152">
        <v>427.2919</v>
      </c>
      <c r="H477" s="152">
        <v>737.01764375000005</v>
      </c>
      <c r="I477" s="152">
        <v>1344.6931999999999</v>
      </c>
      <c r="J477" s="152">
        <v>10.180580170000001</v>
      </c>
      <c r="K477" s="152">
        <v>10.180580170000001</v>
      </c>
      <c r="L477" s="152">
        <v>20.67</v>
      </c>
      <c r="M477" s="153">
        <v>13.559883620000001</v>
      </c>
      <c r="N477" s="17">
        <f t="shared" ref="N477:T477" si="516">F477/F476/$E477*$E476-1</f>
        <v>-2.9657905022641984E-2</v>
      </c>
      <c r="O477" s="17">
        <f t="shared" si="516"/>
        <v>-6.4700867397659012E-3</v>
      </c>
      <c r="P477" s="17">
        <f t="shared" si="516"/>
        <v>-5.0053684425469536E-3</v>
      </c>
      <c r="Q477" s="17">
        <f t="shared" si="516"/>
        <v>-2.9657905022641984E-2</v>
      </c>
      <c r="R477" s="17">
        <f t="shared" si="516"/>
        <v>0</v>
      </c>
      <c r="S477" s="17">
        <f t="shared" si="516"/>
        <v>0</v>
      </c>
      <c r="T477" s="17">
        <f t="shared" si="516"/>
        <v>-9.3477275765120327E-3</v>
      </c>
      <c r="U477" s="240">
        <v>0</v>
      </c>
      <c r="V477" s="240">
        <v>0</v>
      </c>
      <c r="W477" s="223">
        <f t="shared" ca="1" si="507"/>
        <v>-2.4046499160426938E-2</v>
      </c>
      <c r="X477" s="223">
        <f>MMULT(N477:T477,'Parameters &amp; Main Results'!$B$12:$B$18)-'Parameters &amp; Main Results'!$B$22/12+MMULT(U477:V477,'Parameters &amp; Main Results'!$B$20:$B$21)</f>
        <v>-2.4046499160426938E-2</v>
      </c>
      <c r="Y477" s="223">
        <f>MMULT(N477:T477,'Parameters &amp; Main Results'!$C$12:$C$18)-'Parameters &amp; Main Results'!$C$22/12+MMULT(U477:V477,'Parameters &amp; Main Results'!$C$20:$C$21)</f>
        <v>-2.7380789861021042E-2</v>
      </c>
      <c r="Z477" s="17">
        <f t="shared" ca="1" si="492"/>
        <v>545.7953991942569</v>
      </c>
      <c r="AA477" s="70">
        <f ca="1">Z477/OFFSET(Z477,'Parameters &amp; Main Results'!$B$38,0)</f>
        <v>10.29124644053525</v>
      </c>
      <c r="AB477" s="70">
        <f ca="1">SUMPRODUCT(Z477:OFFSET(Z477,'Parameters &amp; Main Results'!$B$38-1,0), 'Cash Flow Assist'!$P$11:OFFSET('Cash Flow Assist'!$P$11,'Parameters &amp; Main Results'!$B$38-1,0)  )/OFFSET(Z477,'Parameters &amp; Main Results'!$B$38,0)</f>
        <v>3058.9027087850932</v>
      </c>
      <c r="AC477" s="70">
        <f ca="1">SUMPRODUCT(Z477:OFFSET(Z477,'Parameters &amp; Main Results'!$B$38-1,0),'Parameters &amp; Main Results'!$B$42:OFFSET('Parameters &amp; Main Results'!$B$42,'Parameters &amp; Main Results'!$B$38-1,0)   )/OFFSET(Z477,'Parameters &amp; Main Results'!$B$38,0)</f>
        <v>0</v>
      </c>
      <c r="AD477" s="155">
        <f t="shared" si="4"/>
        <v>-8.2202354313111292E-2</v>
      </c>
      <c r="AE477" s="252">
        <f t="shared" ca="1" si="502"/>
        <v>828.84130000000005</v>
      </c>
      <c r="AF477" s="253">
        <f t="shared" ca="1" si="504"/>
        <v>0.62237716677486976</v>
      </c>
      <c r="AG477" s="258">
        <f t="shared" ca="1" si="505"/>
        <v>0</v>
      </c>
      <c r="AH477" s="227" t="str">
        <f ca="1">IF(SUM(AG477:OFFSET(AG477,(-HoldAggressiveTime-1),0,,))=0,"Defensive","Aggressive")</f>
        <v>Defensive</v>
      </c>
    </row>
    <row r="478" spans="1:34" ht="15" x14ac:dyDescent="0.2">
      <c r="A478">
        <f t="shared" si="15"/>
        <v>5</v>
      </c>
      <c r="B478">
        <f t="shared" si="16"/>
        <v>1910</v>
      </c>
      <c r="C478" s="70">
        <f t="shared" si="1"/>
        <v>1910.3333333332976</v>
      </c>
      <c r="D478" s="149">
        <f t="shared" si="383"/>
        <v>3834</v>
      </c>
      <c r="E478" s="151">
        <v>9.9903305800000002</v>
      </c>
      <c r="F478" s="152">
        <v>1327.5179000000001</v>
      </c>
      <c r="G478" s="152">
        <v>427.6035</v>
      </c>
      <c r="H478" s="152">
        <v>740.24823775000004</v>
      </c>
      <c r="I478" s="152">
        <v>1327.5179000000001</v>
      </c>
      <c r="J478" s="152">
        <v>9.9903305800000002</v>
      </c>
      <c r="K478" s="152">
        <v>9.9903305800000002</v>
      </c>
      <c r="L478" s="152">
        <v>20.67</v>
      </c>
      <c r="M478" s="153">
        <v>13.568792289999999</v>
      </c>
      <c r="N478" s="17">
        <f t="shared" ref="N478:T478" si="517">F478/F477/$E478*$E477-1</f>
        <v>6.0274851672597052E-3</v>
      </c>
      <c r="O478" s="17">
        <f t="shared" si="517"/>
        <v>1.9786503972843317E-2</v>
      </c>
      <c r="P478" s="17">
        <f t="shared" si="517"/>
        <v>2.3510179614229409E-2</v>
      </c>
      <c r="Q478" s="17">
        <f t="shared" si="517"/>
        <v>6.0274851672597052E-3</v>
      </c>
      <c r="R478" s="17">
        <f t="shared" si="517"/>
        <v>0</v>
      </c>
      <c r="S478" s="17">
        <f t="shared" si="517"/>
        <v>0</v>
      </c>
      <c r="T478" s="17">
        <f t="shared" si="517"/>
        <v>1.9043372837017847E-2</v>
      </c>
      <c r="U478" s="240">
        <v>0</v>
      </c>
      <c r="V478" s="240">
        <v>0</v>
      </c>
      <c r="W478" s="223">
        <f t="shared" ca="1" si="507"/>
        <v>9.3884166451976697E-3</v>
      </c>
      <c r="X478" s="223">
        <f>MMULT(N478:T478,'Parameters &amp; Main Results'!$B$12:$B$18)-'Parameters &amp; Main Results'!$B$22/12+MMULT(U478:V478,'Parameters &amp; Main Results'!$B$20:$B$21)</f>
        <v>9.3884166451976697E-3</v>
      </c>
      <c r="Y478" s="223">
        <f>MMULT(N478:T478,'Parameters &amp; Main Results'!$C$12:$C$18)-'Parameters &amp; Main Results'!$C$22/12+MMULT(U478:V478,'Parameters &amp; Main Results'!$C$20:$C$21)</f>
        <v>7.3617203811513999E-3</v>
      </c>
      <c r="Z478" s="17">
        <f t="shared" ca="1" si="492"/>
        <v>559.2432413273084</v>
      </c>
      <c r="AA478" s="70">
        <f ca="1">Z478/OFFSET(Z478,'Parameters &amp; Main Results'!$B$38,0)</f>
        <v>10.858383620989683</v>
      </c>
      <c r="AB478" s="70">
        <f ca="1">SUMPRODUCT(Z478:OFFSET(Z478,'Parameters &amp; Main Results'!$B$38-1,0), 'Cash Flow Assist'!$P$11:OFFSET('Cash Flow Assist'!$P$11,'Parameters &amp; Main Results'!$B$38-1,0)  )/OFFSET(Z478,'Parameters &amp; Main Results'!$B$38,0)</f>
        <v>3140.2978391286165</v>
      </c>
      <c r="AC478" s="70">
        <f ca="1">SUMPRODUCT(Z478:OFFSET(Z478,'Parameters &amp; Main Results'!$B$38-1,0),'Parameters &amp; Main Results'!$B$42:OFFSET('Parameters &amp; Main Results'!$B$42,'Parameters &amp; Main Results'!$B$38-1,0)   )/OFFSET(Z478,'Parameters &amp; Main Results'!$B$38,0)</f>
        <v>0</v>
      </c>
      <c r="AD478" s="155">
        <f t="shared" si="4"/>
        <v>-7.6670342617187637E-2</v>
      </c>
      <c r="AE478" s="252">
        <f t="shared" ca="1" si="502"/>
        <v>866.78880000000004</v>
      </c>
      <c r="AF478" s="253">
        <f t="shared" ca="1" si="504"/>
        <v>0.53153559436854747</v>
      </c>
      <c r="AG478" s="258">
        <f t="shared" ca="1" si="505"/>
        <v>0</v>
      </c>
      <c r="AH478" s="227" t="str">
        <f ca="1">IF(SUM(AG478:OFFSET(AG478,(-HoldAggressiveTime-1),0,,))=0,"Defensive","Aggressive")</f>
        <v>Defensive</v>
      </c>
    </row>
    <row r="479" spans="1:34" ht="15" x14ac:dyDescent="0.2">
      <c r="A479">
        <f t="shared" si="15"/>
        <v>6</v>
      </c>
      <c r="B479">
        <f t="shared" si="16"/>
        <v>1910</v>
      </c>
      <c r="C479" s="70">
        <f t="shared" si="1"/>
        <v>1910.4166666666308</v>
      </c>
      <c r="D479" s="149">
        <f t="shared" si="383"/>
        <v>3865</v>
      </c>
      <c r="E479" s="151">
        <v>9.8951652899999996</v>
      </c>
      <c r="F479" s="152">
        <v>1268.7385999999999</v>
      </c>
      <c r="G479" s="152">
        <v>429.78070000000002</v>
      </c>
      <c r="H479" s="152">
        <v>743.49299253000004</v>
      </c>
      <c r="I479" s="152">
        <v>1268.7385999999999</v>
      </c>
      <c r="J479" s="152">
        <v>9.8951652899999996</v>
      </c>
      <c r="K479" s="152">
        <v>9.8951652899999996</v>
      </c>
      <c r="L479" s="152">
        <v>20.67</v>
      </c>
      <c r="M479" s="153">
        <v>13.0196573</v>
      </c>
      <c r="N479" s="17">
        <f t="shared" ref="N479:T479" si="518">F479/F478/$E479*$E478-1</f>
        <v>-3.5086076046055625E-2</v>
      </c>
      <c r="O479" s="17">
        <f t="shared" si="518"/>
        <v>1.4757953045159367E-2</v>
      </c>
      <c r="P479" s="17">
        <f t="shared" si="518"/>
        <v>1.4042841633366887E-2</v>
      </c>
      <c r="Q479" s="17">
        <f t="shared" si="518"/>
        <v>-3.5086076046055625E-2</v>
      </c>
      <c r="R479" s="17">
        <f t="shared" si="518"/>
        <v>0</v>
      </c>
      <c r="S479" s="17">
        <f t="shared" si="518"/>
        <v>0</v>
      </c>
      <c r="T479" s="17">
        <f t="shared" si="518"/>
        <v>9.6173522332339001E-3</v>
      </c>
      <c r="U479" s="240">
        <v>0</v>
      </c>
      <c r="V479" s="240">
        <v>0</v>
      </c>
      <c r="W479" s="223">
        <f t="shared" ca="1" si="507"/>
        <v>-2.2923765480514814E-2</v>
      </c>
      <c r="X479" s="223">
        <f>MMULT(N479:T479,'Parameters &amp; Main Results'!$B$12:$B$18)-'Parameters &amp; Main Results'!$B$22/12+MMULT(U479:V479,'Parameters &amp; Main Results'!$B$20:$B$21)</f>
        <v>-2.2923765480514814E-2</v>
      </c>
      <c r="Y479" s="223">
        <f>MMULT(N479:T479,'Parameters &amp; Main Results'!$C$12:$C$18)-'Parameters &amp; Main Results'!$C$22/12+MMULT(U479:V479,'Parameters &amp; Main Results'!$C$20:$C$21)</f>
        <v>-3.0143339803600792E-2</v>
      </c>
      <c r="Z479" s="17">
        <f t="shared" ca="1" si="492"/>
        <v>554.04166731574821</v>
      </c>
      <c r="AA479" s="70">
        <f ca="1">Z479/OFFSET(Z479,'Parameters &amp; Main Results'!$B$38,0)</f>
        <v>10.785220857028044</v>
      </c>
      <c r="AB479" s="70">
        <f ca="1">SUMPRODUCT(Z479:OFFSET(Z479,'Parameters &amp; Main Results'!$B$38-1,0), 'Cash Flow Assist'!$P$11:OFFSET('Cash Flow Assist'!$P$11,'Parameters &amp; Main Results'!$B$38-1,0)  )/OFFSET(Z479,'Parameters &amp; Main Results'!$B$38,0)</f>
        <v>3138.5386936467971</v>
      </c>
      <c r="AC479" s="70">
        <f ca="1">SUMPRODUCT(Z479:OFFSET(Z479,'Parameters &amp; Main Results'!$B$38-1,0),'Parameters &amp; Main Results'!$B$42:OFFSET('Parameters &amp; Main Results'!$B$42,'Parameters &amp; Main Results'!$B$38-1,0)   )/OFFSET(Z479,'Parameters &amp; Main Results'!$B$38,0)</f>
        <v>0</v>
      </c>
      <c r="AD479" s="155">
        <f t="shared" si="4"/>
        <v>-0.10906635719169944</v>
      </c>
      <c r="AE479" s="252">
        <f t="shared" ca="1" si="502"/>
        <v>917.53710000000001</v>
      </c>
      <c r="AF479" s="253">
        <f t="shared" ca="1" si="504"/>
        <v>0.38276544893933978</v>
      </c>
      <c r="AG479" s="258">
        <f t="shared" ca="1" si="505"/>
        <v>0</v>
      </c>
      <c r="AH479" s="227" t="str">
        <f ca="1">IF(SUM(AG479:OFFSET(AG479,(-HoldAggressiveTime-1),0,,))=0,"Defensive","Aggressive")</f>
        <v>Defensive</v>
      </c>
    </row>
    <row r="480" spans="1:34" ht="15" x14ac:dyDescent="0.2">
      <c r="A480">
        <f t="shared" si="15"/>
        <v>7</v>
      </c>
      <c r="B480">
        <f t="shared" si="16"/>
        <v>1910</v>
      </c>
      <c r="C480" s="70">
        <f t="shared" si="1"/>
        <v>1910.4999999999641</v>
      </c>
      <c r="D480" s="149">
        <f t="shared" si="383"/>
        <v>3896</v>
      </c>
      <c r="E480" s="151">
        <v>9.8951652899999996</v>
      </c>
      <c r="F480" s="152">
        <v>1209.7438999999999</v>
      </c>
      <c r="G480" s="152">
        <v>431.26350000000002</v>
      </c>
      <c r="H480" s="152">
        <v>746.75197015000003</v>
      </c>
      <c r="I480" s="152">
        <v>1209.7438999999999</v>
      </c>
      <c r="J480" s="152">
        <v>9.8951652899999996</v>
      </c>
      <c r="K480" s="152">
        <v>9.8951652899999996</v>
      </c>
      <c r="L480" s="152">
        <v>20.67</v>
      </c>
      <c r="M480" s="153">
        <v>12.342581259999999</v>
      </c>
      <c r="N480" s="17">
        <f t="shared" ref="N480:T480" si="519">F480/F479/$E480*$E479-1</f>
        <v>-4.6498703515444384E-2</v>
      </c>
      <c r="O480" s="17">
        <f t="shared" si="519"/>
        <v>3.4501316601698306E-3</v>
      </c>
      <c r="P480" s="17">
        <f t="shared" si="519"/>
        <v>4.3833333370233429E-3</v>
      </c>
      <c r="Q480" s="17">
        <f t="shared" si="519"/>
        <v>-4.6498703515444384E-2</v>
      </c>
      <c r="R480" s="17">
        <f t="shared" si="519"/>
        <v>0</v>
      </c>
      <c r="S480" s="17">
        <f t="shared" si="519"/>
        <v>0</v>
      </c>
      <c r="T480" s="17">
        <f t="shared" si="519"/>
        <v>0</v>
      </c>
      <c r="U480" s="240">
        <v>0</v>
      </c>
      <c r="V480" s="240">
        <v>0</v>
      </c>
      <c r="W480" s="223">
        <f t="shared" ca="1" si="507"/>
        <v>-3.4225667971215991E-2</v>
      </c>
      <c r="X480" s="223">
        <f>MMULT(N480:T480,'Parameters &amp; Main Results'!$B$12:$B$18)-'Parameters &amp; Main Results'!$B$22/12+MMULT(U480:V480,'Parameters &amp; Main Results'!$B$20:$B$21)</f>
        <v>-3.4225667971215991E-2</v>
      </c>
      <c r="Y480" s="223">
        <f>MMULT(N480:T480,'Parameters &amp; Main Results'!$C$12:$C$18)-'Parameters &amp; Main Results'!$C$22/12+MMULT(U480:V480,'Parameters &amp; Main Results'!$C$20:$C$21)</f>
        <v>-4.154548666454963E-2</v>
      </c>
      <c r="Z480" s="17">
        <f t="shared" ca="1" si="492"/>
        <v>567.04036772342488</v>
      </c>
      <c r="AA480" s="70">
        <f ca="1">Z480/OFFSET(Z480,'Parameters &amp; Main Results'!$B$38,0)</f>
        <v>11.775364011798628</v>
      </c>
      <c r="AB480" s="70">
        <f ca="1">SUMPRODUCT(Z480:OFFSET(Z480,'Parameters &amp; Main Results'!$B$38-1,0), 'Cash Flow Assist'!$P$11:OFFSET('Cash Flow Assist'!$P$11,'Parameters &amp; Main Results'!$B$38-1,0)  )/OFFSET(Z480,'Parameters &amp; Main Results'!$B$38,0)</f>
        <v>3337.6830494885635</v>
      </c>
      <c r="AC480" s="70">
        <f ca="1">SUMPRODUCT(Z480:OFFSET(Z480,'Parameters &amp; Main Results'!$B$38-1,0),'Parameters &amp; Main Results'!$B$42:OFFSET('Parameters &amp; Main Results'!$B$42,'Parameters &amp; Main Results'!$B$38-1,0)   )/OFFSET(Z480,'Parameters &amp; Main Results'!$B$38,0)</f>
        <v>0</v>
      </c>
      <c r="AD480" s="155">
        <f t="shared" si="4"/>
        <v>-0.15049361650057747</v>
      </c>
      <c r="AE480" s="252">
        <f t="shared" ca="1" si="502"/>
        <v>976.28240000000005</v>
      </c>
      <c r="AF480" s="253">
        <f t="shared" ca="1" si="504"/>
        <v>0.23913316474823257</v>
      </c>
      <c r="AG480" s="258">
        <f t="shared" ca="1" si="505"/>
        <v>0</v>
      </c>
      <c r="AH480" s="227" t="str">
        <f ca="1">IF(SUM(AG480:OFFSET(AG480,(-HoldAggressiveTime-1),0,,))=0,"Defensive","Aggressive")</f>
        <v>Defensive</v>
      </c>
    </row>
    <row r="481" spans="1:34" ht="15" x14ac:dyDescent="0.2">
      <c r="A481">
        <f t="shared" si="15"/>
        <v>8</v>
      </c>
      <c r="B481">
        <f t="shared" si="16"/>
        <v>1910</v>
      </c>
      <c r="C481" s="70">
        <f t="shared" si="1"/>
        <v>1910.5833333332973</v>
      </c>
      <c r="D481" s="149">
        <f t="shared" si="383"/>
        <v>3926</v>
      </c>
      <c r="E481" s="151">
        <v>9.8000000000000007</v>
      </c>
      <c r="F481" s="152">
        <v>1244.3209999999999</v>
      </c>
      <c r="G481" s="152">
        <v>433.2099</v>
      </c>
      <c r="H481" s="152">
        <v>750.02523295000003</v>
      </c>
      <c r="I481" s="152">
        <v>1244.3209999999999</v>
      </c>
      <c r="J481" s="152">
        <v>9.8000000000000007</v>
      </c>
      <c r="K481" s="152">
        <v>9.8000000000000007</v>
      </c>
      <c r="L481" s="152">
        <v>20.67</v>
      </c>
      <c r="M481" s="153">
        <v>12.745055150000001</v>
      </c>
      <c r="N481" s="17">
        <f t="shared" ref="N481:T481" si="520">F481/F480/$E481*$E480-1</f>
        <v>3.857046316369761E-2</v>
      </c>
      <c r="O481" s="17">
        <f t="shared" si="520"/>
        <v>1.4267820912549745E-2</v>
      </c>
      <c r="P481" s="17">
        <f t="shared" si="520"/>
        <v>1.4136642634846375E-2</v>
      </c>
      <c r="Q481" s="17">
        <f t="shared" si="520"/>
        <v>3.857046316369761E-2</v>
      </c>
      <c r="R481" s="17">
        <f t="shared" si="520"/>
        <v>0</v>
      </c>
      <c r="S481" s="17">
        <f t="shared" si="520"/>
        <v>0</v>
      </c>
      <c r="T481" s="17">
        <f t="shared" si="520"/>
        <v>9.7107438775507759E-3</v>
      </c>
      <c r="U481" s="240">
        <v>0</v>
      </c>
      <c r="V481" s="240">
        <v>0</v>
      </c>
      <c r="W481" s="223">
        <f t="shared" ca="1" si="507"/>
        <v>3.2225282082494026E-2</v>
      </c>
      <c r="X481" s="223">
        <f>MMULT(N481:T481,'Parameters &amp; Main Results'!$B$12:$B$18)-'Parameters &amp; Main Results'!$B$22/12+MMULT(U481:V481,'Parameters &amp; Main Results'!$B$20:$B$21)</f>
        <v>3.2225282082494026E-2</v>
      </c>
      <c r="Y481" s="223">
        <f>MMULT(N481:T481,'Parameters &amp; Main Results'!$C$12:$C$18)-'Parameters &amp; Main Results'!$C$22/12+MMULT(U481:V481,'Parameters &amp; Main Results'!$C$20:$C$21)</f>
        <v>3.6098532271916159E-2</v>
      </c>
      <c r="Z481" s="17">
        <f t="shared" ca="1" si="492"/>
        <v>587.13547142245307</v>
      </c>
      <c r="AA481" s="70">
        <f ca="1">Z481/OFFSET(Z481,'Parameters &amp; Main Results'!$B$38,0)</f>
        <v>12.736339506110841</v>
      </c>
      <c r="AB481" s="70">
        <f ca="1">SUMPRODUCT(Z481:OFFSET(Z481,'Parameters &amp; Main Results'!$B$38-1,0), 'Cash Flow Assist'!$P$11:OFFSET('Cash Flow Assist'!$P$11,'Parameters &amp; Main Results'!$B$38-1,0)  )/OFFSET(Z481,'Parameters &amp; Main Results'!$B$38,0)</f>
        <v>3475.2551450162491</v>
      </c>
      <c r="AC481" s="70">
        <f ca="1">SUMPRODUCT(Z481:OFFSET(Z481,'Parameters &amp; Main Results'!$B$38-1,0),'Parameters &amp; Main Results'!$B$42:OFFSET('Parameters &amp; Main Results'!$B$42,'Parameters &amp; Main Results'!$B$38-1,0)   )/OFFSET(Z481,'Parameters &amp; Main Results'!$B$38,0)</f>
        <v>0</v>
      </c>
      <c r="AD481" s="155">
        <f t="shared" si="4"/>
        <v>-0.11772776182848699</v>
      </c>
      <c r="AE481" s="252">
        <f t="shared" ca="1" si="502"/>
        <v>976.28240000000005</v>
      </c>
      <c r="AF481" s="253">
        <f t="shared" ca="1" si="504"/>
        <v>0.27455027356838541</v>
      </c>
      <c r="AG481" s="258">
        <f t="shared" ca="1" si="505"/>
        <v>0</v>
      </c>
      <c r="AH481" s="227" t="str">
        <f ca="1">IF(SUM(AG481:OFFSET(AG481,(-HoldAggressiveTime-1),0,,))=0,"Defensive","Aggressive")</f>
        <v>Defensive</v>
      </c>
    </row>
    <row r="482" spans="1:34" ht="15" x14ac:dyDescent="0.2">
      <c r="A482">
        <f t="shared" si="15"/>
        <v>9</v>
      </c>
      <c r="B482">
        <f t="shared" si="16"/>
        <v>1910</v>
      </c>
      <c r="C482" s="70">
        <f t="shared" si="1"/>
        <v>1910.6666666666306</v>
      </c>
      <c r="D482" s="149">
        <f t="shared" si="383"/>
        <v>3957</v>
      </c>
      <c r="E482" s="151">
        <v>9.7048347100000001</v>
      </c>
      <c r="F482" s="152">
        <v>1258.0499</v>
      </c>
      <c r="G482" s="152">
        <v>436.3544</v>
      </c>
      <c r="H482" s="152">
        <v>753.31284355000003</v>
      </c>
      <c r="I482" s="152">
        <v>1258.0499</v>
      </c>
      <c r="J482" s="152">
        <v>9.7048347100000001</v>
      </c>
      <c r="K482" s="152">
        <v>9.7048347100000001</v>
      </c>
      <c r="L482" s="152">
        <v>20.67</v>
      </c>
      <c r="M482" s="153">
        <v>12.937161100000001</v>
      </c>
      <c r="N482" s="17">
        <f t="shared" ref="N482:T482" si="521">F482/F481/$E482*$E481-1</f>
        <v>2.0947405006809028E-2</v>
      </c>
      <c r="O482" s="17">
        <f t="shared" si="521"/>
        <v>1.7135750812393269E-2</v>
      </c>
      <c r="P482" s="17">
        <f t="shared" si="521"/>
        <v>1.4232283262532119E-2</v>
      </c>
      <c r="Q482" s="17">
        <f t="shared" si="521"/>
        <v>2.0947405006809028E-2</v>
      </c>
      <c r="R482" s="17">
        <f t="shared" si="521"/>
        <v>0</v>
      </c>
      <c r="S482" s="17">
        <f t="shared" si="521"/>
        <v>0</v>
      </c>
      <c r="T482" s="17">
        <f t="shared" si="521"/>
        <v>9.8059671126538017E-3</v>
      </c>
      <c r="U482" s="240">
        <v>0</v>
      </c>
      <c r="V482" s="240">
        <v>0</v>
      </c>
      <c r="W482" s="223">
        <f t="shared" ca="1" si="507"/>
        <v>1.9586335606551448E-2</v>
      </c>
      <c r="X482" s="223">
        <f>MMULT(N482:T482,'Parameters &amp; Main Results'!$B$12:$B$18)-'Parameters &amp; Main Results'!$B$22/12+MMULT(U482:V482,'Parameters &amp; Main Results'!$B$20:$B$21)</f>
        <v>1.9586335606551448E-2</v>
      </c>
      <c r="Y482" s="223">
        <f>MMULT(N482:T482,'Parameters &amp; Main Results'!$C$12:$C$18)-'Parameters &amp; Main Results'!$C$22/12+MMULT(U482:V482,'Parameters &amp; Main Results'!$C$20:$C$21)</f>
        <v>2.0524572920700788E-2</v>
      </c>
      <c r="Z482" s="17">
        <f t="shared" ca="1" si="492"/>
        <v>568.8055520573173</v>
      </c>
      <c r="AA482" s="70">
        <f ca="1">Z482/OFFSET(Z482,'Parameters &amp; Main Results'!$B$38,0)</f>
        <v>12.304007798392075</v>
      </c>
      <c r="AB482" s="70">
        <f ca="1">SUMPRODUCT(Z482:OFFSET(Z482,'Parameters &amp; Main Results'!$B$38-1,0), 'Cash Flow Assist'!$P$11:OFFSET('Cash Flow Assist'!$P$11,'Parameters &amp; Main Results'!$B$38-1,0)  )/OFFSET(Z482,'Parameters &amp; Main Results'!$B$38,0)</f>
        <v>3453.7747679284575</v>
      </c>
      <c r="AC482" s="70">
        <f ca="1">SUMPRODUCT(Z482:OFFSET(Z482,'Parameters &amp; Main Results'!$B$38-1,0),'Parameters &amp; Main Results'!$B$42:OFFSET('Parameters &amp; Main Results'!$B$42,'Parameters &amp; Main Results'!$B$38-1,0)   )/OFFSET(Z482,'Parameters &amp; Main Results'!$B$38,0)</f>
        <v>0</v>
      </c>
      <c r="AD482" s="155">
        <f t="shared" si="4"/>
        <v>-9.9246447929244419E-2</v>
      </c>
      <c r="AE482" s="252">
        <f t="shared" ca="1" si="502"/>
        <v>1016.1193</v>
      </c>
      <c r="AF482" s="253">
        <f t="shared" ca="1" si="504"/>
        <v>0.23809271214511921</v>
      </c>
      <c r="AG482" s="258">
        <f t="shared" ca="1" si="505"/>
        <v>0</v>
      </c>
      <c r="AH482" s="227" t="str">
        <f ca="1">IF(SUM(AG482:OFFSET(AG482,(-HoldAggressiveTime-1),0,,))=0,"Defensive","Aggressive")</f>
        <v>Defensive</v>
      </c>
    </row>
    <row r="483" spans="1:34" ht="15" x14ac:dyDescent="0.2">
      <c r="A483">
        <f t="shared" si="15"/>
        <v>10</v>
      </c>
      <c r="B483">
        <f t="shared" si="16"/>
        <v>1910</v>
      </c>
      <c r="C483" s="70">
        <f t="shared" si="1"/>
        <v>1910.7499999999638</v>
      </c>
      <c r="D483" s="149">
        <f t="shared" si="383"/>
        <v>3987</v>
      </c>
      <c r="E483" s="151">
        <v>9.4194198399999998</v>
      </c>
      <c r="F483" s="152">
        <v>1321.2698</v>
      </c>
      <c r="G483" s="152">
        <v>437.61369999999999</v>
      </c>
      <c r="H483" s="152">
        <v>756.61486485</v>
      </c>
      <c r="I483" s="152">
        <v>1321.2698</v>
      </c>
      <c r="J483" s="152">
        <v>9.4194198399999998</v>
      </c>
      <c r="K483" s="152">
        <v>9.4194198399999998</v>
      </c>
      <c r="L483" s="152">
        <v>20.67</v>
      </c>
      <c r="M483" s="153">
        <v>13.918866660000001</v>
      </c>
      <c r="N483" s="17">
        <f t="shared" ref="N483:T483" si="522">F483/F482/$E483*$E482-1</f>
        <v>8.2075662917054926E-2</v>
      </c>
      <c r="O483" s="17">
        <f t="shared" si="522"/>
        <v>3.3274088023150128E-2</v>
      </c>
      <c r="P483" s="17">
        <f t="shared" si="522"/>
        <v>3.4816835970893134E-2</v>
      </c>
      <c r="Q483" s="17">
        <f t="shared" si="522"/>
        <v>8.2075662917054926E-2</v>
      </c>
      <c r="R483" s="17">
        <f t="shared" si="522"/>
        <v>0</v>
      </c>
      <c r="S483" s="17">
        <f t="shared" si="522"/>
        <v>0</v>
      </c>
      <c r="T483" s="17">
        <f t="shared" si="522"/>
        <v>3.0300684633248087E-2</v>
      </c>
      <c r="U483" s="240">
        <v>0</v>
      </c>
      <c r="V483" s="240">
        <v>0</v>
      </c>
      <c r="W483" s="223">
        <f t="shared" ca="1" si="507"/>
        <v>6.9684932357416962E-2</v>
      </c>
      <c r="X483" s="223">
        <f>MMULT(N483:T483,'Parameters &amp; Main Results'!$B$12:$B$18)-'Parameters &amp; Main Results'!$B$22/12+MMULT(U483:V483,'Parameters &amp; Main Results'!$B$20:$B$21)</f>
        <v>6.9684932357416962E-2</v>
      </c>
      <c r="Y483" s="223">
        <f>MMULT(N483:T483,'Parameters &amp; Main Results'!$C$12:$C$18)-'Parameters &amp; Main Results'!$C$22/12+MMULT(U483:V483,'Parameters &amp; Main Results'!$C$20:$C$21)</f>
        <v>7.7153838760997781E-2</v>
      </c>
      <c r="Z483" s="17">
        <f t="shared" ca="1" si="492"/>
        <v>557.878751600702</v>
      </c>
      <c r="AA483" s="70">
        <f ca="1">Z483/OFFSET(Z483,'Parameters &amp; Main Results'!$B$38,0)</f>
        <v>12.145212648546526</v>
      </c>
      <c r="AB483" s="70">
        <f ca="1">SUMPRODUCT(Z483:OFFSET(Z483,'Parameters &amp; Main Results'!$B$38-1,0), 'Cash Flow Assist'!$P$11:OFFSET('Cash Flow Assist'!$P$11,'Parameters &amp; Main Results'!$B$38-1,0)  )/OFFSET(Z483,'Parameters &amp; Main Results'!$B$38,0)</f>
        <v>3464.597534988065</v>
      </c>
      <c r="AC483" s="70">
        <f ca="1">SUMPRODUCT(Z483:OFFSET(Z483,'Parameters &amp; Main Results'!$B$38-1,0),'Parameters &amp; Main Results'!$B$42:OFFSET('Parameters &amp; Main Results'!$B$42,'Parameters &amp; Main Results'!$B$38-1,0)   )/OFFSET(Z483,'Parameters &amp; Main Results'!$B$38,0)</f>
        <v>0</v>
      </c>
      <c r="AD483" s="155">
        <f t="shared" si="4"/>
        <v>-2.5316503018145253E-2</v>
      </c>
      <c r="AE483" s="252">
        <f t="shared" ca="1" si="502"/>
        <v>1063.8204000000001</v>
      </c>
      <c r="AF483" s="253">
        <f t="shared" ca="1" si="504"/>
        <v>0.24200457144833842</v>
      </c>
      <c r="AG483" s="258">
        <f t="shared" ca="1" si="505"/>
        <v>0</v>
      </c>
      <c r="AH483" s="227" t="str">
        <f ca="1">IF(SUM(AG483:OFFSET(AG483,(-HoldAggressiveTime-1),0,,))=0,"Defensive","Aggressive")</f>
        <v>Defensive</v>
      </c>
    </row>
    <row r="484" spans="1:34" ht="15" x14ac:dyDescent="0.2">
      <c r="A484">
        <f t="shared" si="15"/>
        <v>11</v>
      </c>
      <c r="B484">
        <f t="shared" si="16"/>
        <v>1910</v>
      </c>
      <c r="C484" s="70">
        <f t="shared" si="1"/>
        <v>1910.8333333332971</v>
      </c>
      <c r="D484" s="149">
        <f t="shared" si="383"/>
        <v>4018</v>
      </c>
      <c r="E484" s="151">
        <v>9.2290892600000003</v>
      </c>
      <c r="F484" s="152">
        <v>1325.2084</v>
      </c>
      <c r="G484" s="152">
        <v>438.87670000000003</v>
      </c>
      <c r="H484" s="152">
        <v>759.93136001000005</v>
      </c>
      <c r="I484" s="152">
        <v>1325.2084</v>
      </c>
      <c r="J484" s="152">
        <v>9.2290892600000003</v>
      </c>
      <c r="K484" s="152">
        <v>9.2290892600000003</v>
      </c>
      <c r="L484" s="152">
        <v>20.67</v>
      </c>
      <c r="M484" s="153">
        <v>14.16452318</v>
      </c>
      <c r="N484" s="17">
        <f t="shared" ref="N484:T484" si="523">F484/F483/$E484*$E483-1</f>
        <v>2.3665295012993859E-2</v>
      </c>
      <c r="O484" s="17">
        <f t="shared" si="523"/>
        <v>2.3568526450188143E-2</v>
      </c>
      <c r="P484" s="17">
        <f t="shared" si="523"/>
        <v>2.5096629848317731E-2</v>
      </c>
      <c r="Q484" s="17">
        <f t="shared" si="523"/>
        <v>2.3665295012993859E-2</v>
      </c>
      <c r="R484" s="17">
        <f t="shared" si="523"/>
        <v>0</v>
      </c>
      <c r="S484" s="17">
        <f t="shared" si="523"/>
        <v>0</v>
      </c>
      <c r="T484" s="17">
        <f t="shared" si="523"/>
        <v>2.0622899469064038E-2</v>
      </c>
      <c r="U484" s="240">
        <v>0</v>
      </c>
      <c r="V484" s="240">
        <v>0</v>
      </c>
      <c r="W484" s="223">
        <f t="shared" ca="1" si="507"/>
        <v>2.3452154856569558E-2</v>
      </c>
      <c r="X484" s="223">
        <f>MMULT(N484:T484,'Parameters &amp; Main Results'!$B$12:$B$18)-'Parameters &amp; Main Results'!$B$22/12+MMULT(U484:V484,'Parameters &amp; Main Results'!$B$20:$B$21)</f>
        <v>2.3452154856569558E-2</v>
      </c>
      <c r="Y484" s="223">
        <f>MMULT(N484:T484,'Parameters &amp; Main Results'!$C$12:$C$18)-'Parameters &amp; Main Results'!$C$22/12+MMULT(U484:V484,'Parameters &amp; Main Results'!$C$20:$C$21)</f>
        <v>2.3613951490046622E-2</v>
      </c>
      <c r="Z484" s="17">
        <f t="shared" ca="1" si="492"/>
        <v>521.53557998730071</v>
      </c>
      <c r="AA484" s="70">
        <f ca="1">Z484/OFFSET(Z484,'Parameters &amp; Main Results'!$B$38,0)</f>
        <v>11.155839988262686</v>
      </c>
      <c r="AB484" s="70">
        <f ca="1">SUMPRODUCT(Z484:OFFSET(Z484,'Parameters &amp; Main Results'!$B$38-1,0), 'Cash Flow Assist'!$P$11:OFFSET('Cash Flow Assist'!$P$11,'Parameters &amp; Main Results'!$B$38-1,0)  )/OFFSET(Z484,'Parameters &amp; Main Results'!$B$38,0)</f>
        <v>3393.1768563325536</v>
      </c>
      <c r="AC484" s="70">
        <f ca="1">SUMPRODUCT(Z484:OFFSET(Z484,'Parameters &amp; Main Results'!$B$38-1,0),'Parameters &amp; Main Results'!$B$42:OFFSET('Parameters &amp; Main Results'!$B$42,'Parameters &amp; Main Results'!$B$38-1,0)   )/OFFSET(Z484,'Parameters &amp; Main Results'!$B$38,0)</f>
        <v>0</v>
      </c>
      <c r="AD484" s="155">
        <f t="shared" si="4"/>
        <v>-2.2503305177731248E-3</v>
      </c>
      <c r="AE484" s="252">
        <f t="shared" ca="1" si="502"/>
        <v>1056.3155999999999</v>
      </c>
      <c r="AF484" s="253">
        <f t="shared" ca="1" si="504"/>
        <v>0.25455725542631397</v>
      </c>
      <c r="AG484" s="258">
        <f t="shared" ca="1" si="505"/>
        <v>0</v>
      </c>
      <c r="AH484" s="227" t="str">
        <f ca="1">IF(SUM(AG484:OFFSET(AG484,(-HoldAggressiveTime-1),0,,))=0,"Defensive","Aggressive")</f>
        <v>Defensive</v>
      </c>
    </row>
    <row r="485" spans="1:34" ht="15" x14ac:dyDescent="0.2">
      <c r="A485">
        <f t="shared" si="15"/>
        <v>12</v>
      </c>
      <c r="B485">
        <f t="shared" si="16"/>
        <v>1910</v>
      </c>
      <c r="C485" s="70">
        <f t="shared" si="1"/>
        <v>1910.9166666666304</v>
      </c>
      <c r="D485" s="149">
        <f t="shared" si="383"/>
        <v>4049</v>
      </c>
      <c r="E485" s="151">
        <v>9.2290892600000003</v>
      </c>
      <c r="F485" s="152">
        <v>1293.5987</v>
      </c>
      <c r="G485" s="152">
        <v>439.19490000000002</v>
      </c>
      <c r="H485" s="152">
        <v>763.26239247000001</v>
      </c>
      <c r="I485" s="152">
        <v>1293.5987</v>
      </c>
      <c r="J485" s="152">
        <v>9.2290892600000003</v>
      </c>
      <c r="K485" s="152">
        <v>9.2290892600000003</v>
      </c>
      <c r="L485" s="152">
        <v>20.67</v>
      </c>
      <c r="M485" s="153">
        <v>13.74147842</v>
      </c>
      <c r="N485" s="17">
        <f t="shared" ref="N485:T485" si="524">F485/F484/$E485*$E484-1</f>
        <v>-2.3852625745505396E-2</v>
      </c>
      <c r="O485" s="17">
        <f t="shared" si="524"/>
        <v>7.2503279394875442E-4</v>
      </c>
      <c r="P485" s="17">
        <f t="shared" si="524"/>
        <v>4.3833333315210776E-3</v>
      </c>
      <c r="Q485" s="17">
        <f t="shared" si="524"/>
        <v>-2.3852625745505396E-2</v>
      </c>
      <c r="R485" s="17">
        <f t="shared" si="524"/>
        <v>0</v>
      </c>
      <c r="S485" s="17">
        <f t="shared" si="524"/>
        <v>0</v>
      </c>
      <c r="T485" s="17">
        <f t="shared" si="524"/>
        <v>0</v>
      </c>
      <c r="U485" s="240">
        <v>0</v>
      </c>
      <c r="V485" s="240">
        <v>0</v>
      </c>
      <c r="W485" s="223">
        <f t="shared" ca="1" si="507"/>
        <v>-1.7786129417005962E-2</v>
      </c>
      <c r="X485" s="223">
        <f>MMULT(N485:T485,'Parameters &amp; Main Results'!$B$12:$B$18)-'Parameters &amp; Main Results'!$B$22/12+MMULT(U485:V485,'Parameters &amp; Main Results'!$B$20:$B$21)</f>
        <v>-1.7786129417005962E-2</v>
      </c>
      <c r="Y485" s="223">
        <f>MMULT(N485:T485,'Parameters &amp; Main Results'!$C$12:$C$18)-'Parameters &amp; Main Results'!$C$22/12+MMULT(U485:V485,'Parameters &amp; Main Results'!$C$20:$C$21)</f>
        <v>-2.1436526558226646E-2</v>
      </c>
      <c r="Z485" s="17">
        <f t="shared" ca="1" si="492"/>
        <v>509.58472021624755</v>
      </c>
      <c r="AA485" s="70">
        <f ca="1">Z485/OFFSET(Z485,'Parameters &amp; Main Results'!$B$38,0)</f>
        <v>11.516419332735577</v>
      </c>
      <c r="AB485" s="70">
        <f ca="1">SUMPRODUCT(Z485:OFFSET(Z485,'Parameters &amp; Main Results'!$B$38-1,0), 'Cash Flow Assist'!$P$11:OFFSET('Cash Flow Assist'!$P$11,'Parameters &amp; Main Results'!$B$38-1,0)  )/OFFSET(Z485,'Parameters &amp; Main Results'!$B$38,0)</f>
        <v>3574.2706421005551</v>
      </c>
      <c r="AC485" s="70">
        <f ca="1">SUMPRODUCT(Z485:OFFSET(Z485,'Parameters &amp; Main Results'!$B$38-1,0),'Parameters &amp; Main Results'!$B$42:OFFSET('Parameters &amp; Main Results'!$B$42,'Parameters &amp; Main Results'!$B$38-1,0)   )/OFFSET(Z485,'Parameters &amp; Main Results'!$B$38,0)</f>
        <v>0</v>
      </c>
      <c r="AD485" s="155">
        <f t="shared" si="4"/>
        <v>-2.604927997163442E-2</v>
      </c>
      <c r="AE485" s="252">
        <f t="shared" ca="1" si="502"/>
        <v>1073.4503999999999</v>
      </c>
      <c r="AF485" s="253">
        <f t="shared" ca="1" si="504"/>
        <v>0.205084743552194</v>
      </c>
      <c r="AG485" s="258">
        <f t="shared" ca="1" si="505"/>
        <v>0</v>
      </c>
      <c r="AH485" s="227" t="str">
        <f ca="1">IF(SUM(AG485:OFFSET(AG485,(-HoldAggressiveTime-1),0,,))=0,"Defensive","Aggressive")</f>
        <v>Defensive</v>
      </c>
    </row>
    <row r="486" spans="1:34" ht="15" x14ac:dyDescent="0.2">
      <c r="A486">
        <f t="shared" si="15"/>
        <v>1</v>
      </c>
      <c r="B486">
        <f t="shared" si="16"/>
        <v>1911</v>
      </c>
      <c r="C486" s="70">
        <f t="shared" si="1"/>
        <v>1910.9999999999636</v>
      </c>
      <c r="D486" s="149">
        <f t="shared" si="383"/>
        <v>4077</v>
      </c>
      <c r="E486" s="151">
        <v>9.2290892600000003</v>
      </c>
      <c r="F486" s="152">
        <v>1330.6329000000001</v>
      </c>
      <c r="G486" s="152">
        <v>440.46519999999998</v>
      </c>
      <c r="H486" s="152">
        <v>765.80660045000002</v>
      </c>
      <c r="I486" s="152">
        <v>1330.6329000000001</v>
      </c>
      <c r="J486" s="152">
        <v>9.2290892600000003</v>
      </c>
      <c r="K486" s="152">
        <v>9.2290892600000003</v>
      </c>
      <c r="L486" s="152">
        <v>20.67</v>
      </c>
      <c r="M486" s="153">
        <v>14.049215179999999</v>
      </c>
      <c r="N486" s="17">
        <f t="shared" ref="N486:T486" si="525">F486/F485/$E486*$E485-1</f>
        <v>2.862881664924366E-2</v>
      </c>
      <c r="O486" s="17">
        <f t="shared" si="525"/>
        <v>2.8923377753247159E-3</v>
      </c>
      <c r="P486" s="17">
        <f t="shared" si="525"/>
        <v>3.3333333400151766E-3</v>
      </c>
      <c r="Q486" s="17">
        <f t="shared" si="525"/>
        <v>2.862881664924366E-2</v>
      </c>
      <c r="R486" s="17">
        <f t="shared" si="525"/>
        <v>0</v>
      </c>
      <c r="S486" s="17">
        <f t="shared" si="525"/>
        <v>0</v>
      </c>
      <c r="T486" s="17">
        <f t="shared" si="525"/>
        <v>0</v>
      </c>
      <c r="U486" s="240">
        <v>0</v>
      </c>
      <c r="V486" s="240">
        <v>0</v>
      </c>
      <c r="W486" s="223">
        <f t="shared" ca="1" si="507"/>
        <v>2.2008413375331024E-2</v>
      </c>
      <c r="X486" s="223">
        <f>MMULT(N486:T486,'Parameters &amp; Main Results'!$B$12:$B$18)-'Parameters &amp; Main Results'!$B$22/12+MMULT(U486:V486,'Parameters &amp; Main Results'!$B$20:$B$21)</f>
        <v>2.2008413375331024E-2</v>
      </c>
      <c r="Y486" s="223">
        <f>MMULT(N486:T486,'Parameters &amp; Main Results'!$C$12:$C$18)-'Parameters &amp; Main Results'!$C$22/12+MMULT(U486:V486,'Parameters &amp; Main Results'!$C$20:$C$21)</f>
        <v>2.60135020951851E-2</v>
      </c>
      <c r="Z486" s="17">
        <f t="shared" ca="1" si="492"/>
        <v>518.81238442884444</v>
      </c>
      <c r="AA486" s="70">
        <f ca="1">Z486/OFFSET(Z486,'Parameters &amp; Main Results'!$B$38,0)</f>
        <v>11.738304999317718</v>
      </c>
      <c r="AB486" s="70">
        <f ca="1">SUMPRODUCT(Z486:OFFSET(Z486,'Parameters &amp; Main Results'!$B$38-1,0), 'Cash Flow Assist'!$P$11:OFFSET('Cash Flow Assist'!$P$11,'Parameters &amp; Main Results'!$B$38-1,0)  )/OFFSET(Z486,'Parameters &amp; Main Results'!$B$38,0)</f>
        <v>3567.8100750934163</v>
      </c>
      <c r="AC486" s="70">
        <f ca="1">SUMPRODUCT(Z486:OFFSET(Z486,'Parameters &amp; Main Results'!$B$38-1,0),'Parameters &amp; Main Results'!$B$42:OFFSET('Parameters &amp; Main Results'!$B$42,'Parameters &amp; Main Results'!$B$38-1,0)   )/OFFSET(Z486,'Parameters &amp; Main Results'!$B$38,0)</f>
        <v>0</v>
      </c>
      <c r="AD486" s="155">
        <f t="shared" si="4"/>
        <v>0</v>
      </c>
      <c r="AE486" s="252">
        <f t="shared" ca="1" si="502"/>
        <v>1150.3604</v>
      </c>
      <c r="AF486" s="253">
        <f t="shared" ca="1" si="504"/>
        <v>0.15670958423116793</v>
      </c>
      <c r="AG486" s="258">
        <f t="shared" ca="1" si="505"/>
        <v>0</v>
      </c>
      <c r="AH486" s="227" t="str">
        <f ca="1">IF(SUM(AG486:OFFSET(AG486,(-HoldAggressiveTime-1),0,,))=0,"Defensive","Aggressive")</f>
        <v>Defensive</v>
      </c>
    </row>
    <row r="487" spans="1:34" ht="15" x14ac:dyDescent="0.2">
      <c r="A487">
        <f t="shared" si="15"/>
        <v>2</v>
      </c>
      <c r="B487">
        <f t="shared" si="16"/>
        <v>1911</v>
      </c>
      <c r="C487" s="70">
        <f t="shared" si="1"/>
        <v>1911.0833333332969</v>
      </c>
      <c r="D487" s="149">
        <f t="shared" si="383"/>
        <v>4108</v>
      </c>
      <c r="E487" s="151">
        <v>8.9436743799999991</v>
      </c>
      <c r="F487" s="152">
        <v>1359.2058</v>
      </c>
      <c r="G487" s="152">
        <v>446.05790000000002</v>
      </c>
      <c r="H487" s="152">
        <v>768.35928910999996</v>
      </c>
      <c r="I487" s="152">
        <v>1359.2058</v>
      </c>
      <c r="J487" s="152">
        <v>8.9436743799999991</v>
      </c>
      <c r="K487" s="152">
        <v>8.9436743799999991</v>
      </c>
      <c r="L487" s="152">
        <v>20.67</v>
      </c>
      <c r="M487" s="153">
        <v>14.721488470000001</v>
      </c>
      <c r="N487" s="17">
        <f t="shared" ref="N487:T487" si="526">F487/F486/$E487*$E486-1</f>
        <v>5.4070912827107742E-2</v>
      </c>
      <c r="O487" s="17">
        <f t="shared" si="526"/>
        <v>4.5014944012278679E-2</v>
      </c>
      <c r="P487" s="17">
        <f t="shared" si="526"/>
        <v>3.535219388971611E-2</v>
      </c>
      <c r="Q487" s="17">
        <f t="shared" si="526"/>
        <v>5.4070912827107742E-2</v>
      </c>
      <c r="R487" s="17">
        <f t="shared" si="526"/>
        <v>0</v>
      </c>
      <c r="S487" s="17">
        <f t="shared" si="526"/>
        <v>0</v>
      </c>
      <c r="T487" s="17">
        <f t="shared" si="526"/>
        <v>3.1912485615336328E-2</v>
      </c>
      <c r="U487" s="240">
        <v>0</v>
      </c>
      <c r="V487" s="240">
        <v>0</v>
      </c>
      <c r="W487" s="223">
        <f t="shared" ca="1" si="507"/>
        <v>5.1110131036886691E-2</v>
      </c>
      <c r="X487" s="223">
        <f>MMULT(N487:T487,'Parameters &amp; Main Results'!$B$12:$B$18)-'Parameters &amp; Main Results'!$B$22/12+MMULT(U487:V487,'Parameters &amp; Main Results'!$B$20:$B$21)</f>
        <v>5.1110131036886691E-2</v>
      </c>
      <c r="Y487" s="223">
        <f>MMULT(N487:T487,'Parameters &amp; Main Results'!$C$12:$C$18)-'Parameters &amp; Main Results'!$C$22/12+MMULT(U487:V487,'Parameters &amp; Main Results'!$C$20:$C$21)</f>
        <v>5.3123649278958164E-2</v>
      </c>
      <c r="Z487" s="17">
        <f t="shared" ca="1" si="492"/>
        <v>507.64003274238348</v>
      </c>
      <c r="AA487" s="70">
        <f ca="1">Z487/OFFSET(Z487,'Parameters &amp; Main Results'!$B$38,0)</f>
        <v>11.223056273358139</v>
      </c>
      <c r="AB487" s="70">
        <f ca="1">SUMPRODUCT(Z487:OFFSET(Z487,'Parameters &amp; Main Results'!$B$38-1,0), 'Cash Flow Assist'!$P$11:OFFSET('Cash Flow Assist'!$P$11,'Parameters &amp; Main Results'!$B$38-1,0)  )/OFFSET(Z487,'Parameters &amp; Main Results'!$B$38,0)</f>
        <v>3475.7845604507256</v>
      </c>
      <c r="AC487" s="70">
        <f ca="1">SUMPRODUCT(Z487:OFFSET(Z487,'Parameters &amp; Main Results'!$B$38-1,0),'Parameters &amp; Main Results'!$B$42:OFFSET('Parameters &amp; Main Results'!$B$42,'Parameters &amp; Main Results'!$B$38-1,0)   )/OFFSET(Z487,'Parameters &amp; Main Results'!$B$38,0)</f>
        <v>0</v>
      </c>
      <c r="AD487" s="155">
        <f t="shared" si="4"/>
        <v>0</v>
      </c>
      <c r="AE487" s="252">
        <f t="shared" ca="1" si="502"/>
        <v>1180.6017999999999</v>
      </c>
      <c r="AF487" s="253">
        <f t="shared" ca="1" si="504"/>
        <v>0.15128216812815298</v>
      </c>
      <c r="AG487" s="258">
        <f t="shared" ca="1" si="505"/>
        <v>0</v>
      </c>
      <c r="AH487" s="227" t="str">
        <f ca="1">IF(SUM(AG487:OFFSET(AG487,(-HoldAggressiveTime-1),0,,))=0,"Defensive","Aggressive")</f>
        <v>Defensive</v>
      </c>
    </row>
    <row r="488" spans="1:34" ht="15" x14ac:dyDescent="0.2">
      <c r="A488">
        <f t="shared" si="15"/>
        <v>3</v>
      </c>
      <c r="B488">
        <f t="shared" si="16"/>
        <v>1911</v>
      </c>
      <c r="C488" s="70">
        <f t="shared" si="1"/>
        <v>1911.1666666666301</v>
      </c>
      <c r="D488" s="149">
        <f t="shared" si="383"/>
        <v>4138</v>
      </c>
      <c r="E488" s="151">
        <v>9.0388396699999998</v>
      </c>
      <c r="F488" s="152">
        <v>1348.8139000000001</v>
      </c>
      <c r="G488" s="152">
        <v>447.33550000000002</v>
      </c>
      <c r="H488" s="152">
        <v>770.92048674</v>
      </c>
      <c r="I488" s="152">
        <v>1348.8139000000001</v>
      </c>
      <c r="J488" s="152">
        <v>9.0388396699999998</v>
      </c>
      <c r="K488" s="152">
        <v>9.0388396699999998</v>
      </c>
      <c r="L488" s="152">
        <v>20.67</v>
      </c>
      <c r="M488" s="153">
        <v>14.370623220000001</v>
      </c>
      <c r="N488" s="17">
        <f t="shared" ref="N488:T488" si="527">F488/F487/$E488*$E487-1</f>
        <v>-1.8093556715141346E-2</v>
      </c>
      <c r="O488" s="17">
        <f t="shared" si="527"/>
        <v>-7.6944387858360885E-3</v>
      </c>
      <c r="P488" s="17">
        <f t="shared" si="527"/>
        <v>-7.2302468521309171E-3</v>
      </c>
      <c r="Q488" s="17">
        <f t="shared" si="527"/>
        <v>-1.8093556715141346E-2</v>
      </c>
      <c r="R488" s="17">
        <f t="shared" si="527"/>
        <v>0</v>
      </c>
      <c r="S488" s="17">
        <f t="shared" si="527"/>
        <v>0</v>
      </c>
      <c r="T488" s="17">
        <f t="shared" si="527"/>
        <v>-1.0528485234211571E-2</v>
      </c>
      <c r="U488" s="240">
        <v>0</v>
      </c>
      <c r="V488" s="240">
        <v>0</v>
      </c>
      <c r="W488" s="223">
        <f t="shared" ca="1" si="507"/>
        <v>-1.567714622190047E-2</v>
      </c>
      <c r="X488" s="223">
        <f>MMULT(N488:T488,'Parameters &amp; Main Results'!$B$12:$B$18)-'Parameters &amp; Main Results'!$B$22/12+MMULT(U488:V488,'Parameters &amp; Main Results'!$B$20:$B$21)</f>
        <v>-1.567714622190047E-2</v>
      </c>
      <c r="Y488" s="223">
        <f>MMULT(N488:T488,'Parameters &amp; Main Results'!$C$12:$C$18)-'Parameters &amp; Main Results'!$C$22/12+MMULT(U488:V488,'Parameters &amp; Main Results'!$C$20:$C$21)</f>
        <v>-1.7095311588877487E-2</v>
      </c>
      <c r="Z488" s="17">
        <f t="shared" ca="1" si="492"/>
        <v>482.95608400388335</v>
      </c>
      <c r="AA488" s="70">
        <f ca="1">Z488/OFFSET(Z488,'Parameters &amp; Main Results'!$B$38,0)</f>
        <v>10.983238336734068</v>
      </c>
      <c r="AB488" s="70">
        <f ca="1">SUMPRODUCT(Z488:OFFSET(Z488,'Parameters &amp; Main Results'!$B$38-1,0), 'Cash Flow Assist'!$P$11:OFFSET('Cash Flow Assist'!$P$11,'Parameters &amp; Main Results'!$B$38-1,0)  )/OFFSET(Z488,'Parameters &amp; Main Results'!$B$38,0)</f>
        <v>3564.848683850113</v>
      </c>
      <c r="AC488" s="70">
        <f ca="1">SUMPRODUCT(Z488:OFFSET(Z488,'Parameters &amp; Main Results'!$B$38-1,0),'Parameters &amp; Main Results'!$B$42:OFFSET('Parameters &amp; Main Results'!$B$42,'Parameters &amp; Main Results'!$B$38-1,0)   )/OFFSET(Z488,'Parameters &amp; Main Results'!$B$38,0)</f>
        <v>0</v>
      </c>
      <c r="AD488" s="155">
        <f t="shared" si="4"/>
        <v>-1.8093556715141346E-2</v>
      </c>
      <c r="AE488" s="252">
        <f t="shared" ca="1" si="502"/>
        <v>1188.828</v>
      </c>
      <c r="AF488" s="253">
        <f t="shared" ca="1" si="504"/>
        <v>0.13457447166453021</v>
      </c>
      <c r="AG488" s="258">
        <f t="shared" ca="1" si="505"/>
        <v>0</v>
      </c>
      <c r="AH488" s="227" t="str">
        <f ca="1">IF(SUM(AG488:OFFSET(AG488,(-HoldAggressiveTime-1),0,,))=0,"Defensive","Aggressive")</f>
        <v>Defensive</v>
      </c>
    </row>
    <row r="489" spans="1:34" ht="15" x14ac:dyDescent="0.2">
      <c r="A489">
        <f t="shared" si="15"/>
        <v>4</v>
      </c>
      <c r="B489">
        <f t="shared" si="16"/>
        <v>1911</v>
      </c>
      <c r="C489" s="70">
        <f t="shared" si="1"/>
        <v>1911.2499999999634</v>
      </c>
      <c r="D489" s="149">
        <f t="shared" si="383"/>
        <v>4169</v>
      </c>
      <c r="E489" s="151">
        <v>8.7534247900000004</v>
      </c>
      <c r="F489" s="152">
        <v>1348.4978000000001</v>
      </c>
      <c r="G489" s="152">
        <v>446.91820000000001</v>
      </c>
      <c r="H489" s="152">
        <v>773.49022170000001</v>
      </c>
      <c r="I489" s="152">
        <v>1348.4978000000001</v>
      </c>
      <c r="J489" s="152">
        <v>8.7534247900000004</v>
      </c>
      <c r="K489" s="152">
        <v>8.7534247900000004</v>
      </c>
      <c r="L489" s="152">
        <v>20.67</v>
      </c>
      <c r="M489" s="153">
        <v>14.75293542</v>
      </c>
      <c r="N489" s="17">
        <f t="shared" ref="N489:T489" si="528">F489/F488/$E489*$E488-1</f>
        <v>3.2364085842235824E-2</v>
      </c>
      <c r="O489" s="17">
        <f t="shared" si="528"/>
        <v>3.1642807569407294E-2</v>
      </c>
      <c r="P489" s="17">
        <f t="shared" si="528"/>
        <v>3.604810153580007E-2</v>
      </c>
      <c r="Q489" s="17">
        <f t="shared" si="528"/>
        <v>3.2364085842235824E-2</v>
      </c>
      <c r="R489" s="17">
        <f t="shared" si="528"/>
        <v>0</v>
      </c>
      <c r="S489" s="17">
        <f t="shared" si="528"/>
        <v>0</v>
      </c>
      <c r="T489" s="17">
        <f t="shared" si="528"/>
        <v>3.2606081259310082E-2</v>
      </c>
      <c r="U489" s="240">
        <v>0</v>
      </c>
      <c r="V489" s="240">
        <v>0</v>
      </c>
      <c r="W489" s="223">
        <f t="shared" ca="1" si="507"/>
        <v>3.219026329185716E-2</v>
      </c>
      <c r="X489" s="223">
        <f>MMULT(N489:T489,'Parameters &amp; Main Results'!$B$12:$B$18)-'Parameters &amp; Main Results'!$B$22/12+MMULT(U489:V489,'Parameters &amp; Main Results'!$B$20:$B$21)</f>
        <v>3.219026329185716E-2</v>
      </c>
      <c r="Y489" s="223">
        <f>MMULT(N489:T489,'Parameters &amp; Main Results'!$C$12:$C$18)-'Parameters &amp; Main Results'!$C$22/12+MMULT(U489:V489,'Parameters &amp; Main Results'!$C$20:$C$21)</f>
        <v>3.2250291348286303E-2</v>
      </c>
      <c r="Z489" s="17">
        <f t="shared" ca="1" si="492"/>
        <v>490.64804515120846</v>
      </c>
      <c r="AA489" s="70">
        <f ca="1">Z489/OFFSET(Z489,'Parameters &amp; Main Results'!$B$38,0)</f>
        <v>11.734939742556053</v>
      </c>
      <c r="AB489" s="70">
        <f ca="1">SUMPRODUCT(Z489:OFFSET(Z489,'Parameters &amp; Main Results'!$B$38-1,0), 'Cash Flow Assist'!$P$11:OFFSET('Cash Flow Assist'!$P$11,'Parameters &amp; Main Results'!$B$38-1,0)  )/OFFSET(Z489,'Parameters &amp; Main Results'!$B$38,0)</f>
        <v>3738.6188516625039</v>
      </c>
      <c r="AC489" s="70">
        <f ca="1">SUMPRODUCT(Z489:OFFSET(Z489,'Parameters &amp; Main Results'!$B$38-1,0),'Parameters &amp; Main Results'!$B$42:OFFSET('Parameters &amp; Main Results'!$B$42,'Parameters &amp; Main Results'!$B$38-1,0)   )/OFFSET(Z489,'Parameters &amp; Main Results'!$B$38,0)</f>
        <v>0</v>
      </c>
      <c r="AD489" s="155">
        <f t="shared" si="4"/>
        <v>0</v>
      </c>
      <c r="AE489" s="252">
        <f t="shared" ca="1" si="502"/>
        <v>1159.0514000000001</v>
      </c>
      <c r="AF489" s="253">
        <f t="shared" ca="1" si="504"/>
        <v>0.16344952432653118</v>
      </c>
      <c r="AG489" s="258">
        <f t="shared" ca="1" si="505"/>
        <v>0</v>
      </c>
      <c r="AH489" s="227" t="str">
        <f ca="1">IF(SUM(AG489:OFFSET(AG489,(-HoldAggressiveTime-1),0,,))=0,"Defensive","Aggressive")</f>
        <v>Defensive</v>
      </c>
    </row>
    <row r="490" spans="1:34" ht="15" x14ac:dyDescent="0.2">
      <c r="A490">
        <f t="shared" si="15"/>
        <v>5</v>
      </c>
      <c r="B490">
        <f t="shared" si="16"/>
        <v>1911</v>
      </c>
      <c r="C490" s="70">
        <f t="shared" si="1"/>
        <v>1911.3333333332967</v>
      </c>
      <c r="D490" s="149">
        <f t="shared" si="383"/>
        <v>4199</v>
      </c>
      <c r="E490" s="151">
        <v>8.7534247900000004</v>
      </c>
      <c r="F490" s="152">
        <v>1383.0820000000001</v>
      </c>
      <c r="G490" s="152">
        <v>441.69290000000001</v>
      </c>
      <c r="H490" s="152">
        <v>776.06852244000004</v>
      </c>
      <c r="I490" s="152">
        <v>1383.0820000000001</v>
      </c>
      <c r="J490" s="152">
        <v>8.7534247900000004</v>
      </c>
      <c r="K490" s="152">
        <v>8.7534247900000004</v>
      </c>
      <c r="L490" s="152">
        <v>20.67</v>
      </c>
      <c r="M490" s="153">
        <v>15.04766059</v>
      </c>
      <c r="N490" s="17">
        <f t="shared" ref="N490:T490" si="529">F490/F489/$E490*$E489-1</f>
        <v>2.5646463791042073E-2</v>
      </c>
      <c r="O490" s="17">
        <f t="shared" si="529"/>
        <v>-1.1691848754425305E-2</v>
      </c>
      <c r="P490" s="17">
        <f t="shared" si="529"/>
        <v>3.333333334626154E-3</v>
      </c>
      <c r="Q490" s="17">
        <f t="shared" si="529"/>
        <v>2.5646463791042073E-2</v>
      </c>
      <c r="R490" s="17">
        <f t="shared" si="529"/>
        <v>0</v>
      </c>
      <c r="S490" s="17">
        <f t="shared" si="529"/>
        <v>0</v>
      </c>
      <c r="T490" s="17">
        <f t="shared" si="529"/>
        <v>0</v>
      </c>
      <c r="U490" s="240">
        <v>0</v>
      </c>
      <c r="V490" s="240">
        <v>0</v>
      </c>
      <c r="W490" s="223">
        <f t="shared" ca="1" si="507"/>
        <v>1.6854811425729827E-2</v>
      </c>
      <c r="X490" s="223">
        <f>MMULT(N490:T490,'Parameters &amp; Main Results'!$B$12:$B$18)-'Parameters &amp; Main Results'!$B$22/12+MMULT(U490:V490,'Parameters &amp; Main Results'!$B$20:$B$21)</f>
        <v>1.6854811425729827E-2</v>
      </c>
      <c r="Y490" s="223">
        <f>MMULT(N490:T490,'Parameters &amp; Main Results'!$C$12:$C$18)-'Parameters &amp; Main Results'!$C$22/12+MMULT(U490:V490,'Parameters &amp; Main Results'!$C$20:$C$21)</f>
        <v>2.187096586982867E-2</v>
      </c>
      <c r="Z490" s="17">
        <f t="shared" ca="1" si="492"/>
        <v>475.34651565733208</v>
      </c>
      <c r="AA490" s="70">
        <f ca="1">Z490/OFFSET(Z490,'Parameters &amp; Main Results'!$B$38,0)</f>
        <v>11.323714628800486</v>
      </c>
      <c r="AB490" s="70">
        <f ca="1">SUMPRODUCT(Z490:OFFSET(Z490,'Parameters &amp; Main Results'!$B$38-1,0), 'Cash Flow Assist'!$P$11:OFFSET('Cash Flow Assist'!$P$11,'Parameters &amp; Main Results'!$B$38-1,0)  )/OFFSET(Z490,'Parameters &amp; Main Results'!$B$38,0)</f>
        <v>3713.0448060954486</v>
      </c>
      <c r="AC490" s="70">
        <f ca="1">SUMPRODUCT(Z490:OFFSET(Z490,'Parameters &amp; Main Results'!$B$38-1,0),'Parameters &amp; Main Results'!$B$42:OFFSET('Parameters &amp; Main Results'!$B$42,'Parameters &amp; Main Results'!$B$38-1,0)   )/OFFSET(Z490,'Parameters &amp; Main Results'!$B$38,0)</f>
        <v>0</v>
      </c>
      <c r="AD490" s="155">
        <f t="shared" si="4"/>
        <v>0</v>
      </c>
      <c r="AE490" s="252">
        <f t="shared" ca="1" si="502"/>
        <v>1179.2329</v>
      </c>
      <c r="AF490" s="253">
        <f t="shared" ca="1" si="504"/>
        <v>0.17286585202973911</v>
      </c>
      <c r="AG490" s="258">
        <f t="shared" ca="1" si="505"/>
        <v>0</v>
      </c>
      <c r="AH490" s="227" t="str">
        <f ca="1">IF(SUM(AG490:OFFSET(AG490,(-HoldAggressiveTime-1),0,,))=0,"Defensive","Aggressive")</f>
        <v>Defensive</v>
      </c>
    </row>
    <row r="491" spans="1:34" ht="15" x14ac:dyDescent="0.2">
      <c r="A491">
        <f t="shared" si="15"/>
        <v>6</v>
      </c>
      <c r="B491">
        <f t="shared" si="16"/>
        <v>1911</v>
      </c>
      <c r="C491" s="70">
        <f t="shared" si="1"/>
        <v>1911.4166666666299</v>
      </c>
      <c r="D491" s="149">
        <f t="shared" si="383"/>
        <v>4230</v>
      </c>
      <c r="E491" s="151">
        <v>8.7534247900000004</v>
      </c>
      <c r="F491" s="152">
        <v>1416.3273999999999</v>
      </c>
      <c r="G491" s="152">
        <v>444.44990000000001</v>
      </c>
      <c r="H491" s="152">
        <v>778.65541751000001</v>
      </c>
      <c r="I491" s="152">
        <v>1416.3273999999999</v>
      </c>
      <c r="J491" s="152">
        <v>8.7534247900000004</v>
      </c>
      <c r="K491" s="152">
        <v>8.7534247900000004</v>
      </c>
      <c r="L491" s="152">
        <v>20.67</v>
      </c>
      <c r="M491" s="153">
        <v>15.32835568</v>
      </c>
      <c r="N491" s="17">
        <f t="shared" ref="N491:T491" si="530">F491/F490/$E491*$E490-1</f>
        <v>2.4037186515333042E-2</v>
      </c>
      <c r="O491" s="17">
        <f t="shared" si="530"/>
        <v>6.2418934060293196E-3</v>
      </c>
      <c r="P491" s="17">
        <f t="shared" si="530"/>
        <v>3.3333333271483578E-3</v>
      </c>
      <c r="Q491" s="17">
        <f t="shared" si="530"/>
        <v>2.4037186515333042E-2</v>
      </c>
      <c r="R491" s="17">
        <f t="shared" si="530"/>
        <v>0</v>
      </c>
      <c r="S491" s="17">
        <f t="shared" si="530"/>
        <v>0</v>
      </c>
      <c r="T491" s="17">
        <f t="shared" si="530"/>
        <v>0</v>
      </c>
      <c r="U491" s="240">
        <v>0</v>
      </c>
      <c r="V491" s="240">
        <v>0</v>
      </c>
      <c r="W491" s="223">
        <f t="shared" ca="1" si="507"/>
        <v>1.923460190103898E-2</v>
      </c>
      <c r="X491" s="223">
        <f>MMULT(N491:T491,'Parameters &amp; Main Results'!$B$12:$B$18)-'Parameters &amp; Main Results'!$B$22/12+MMULT(U491:V491,'Parameters &amp; Main Results'!$B$20:$B$21)</f>
        <v>1.923460190103898E-2</v>
      </c>
      <c r="Y491" s="223">
        <f>MMULT(N491:T491,'Parameters &amp; Main Results'!$C$12:$C$18)-'Parameters &amp; Main Results'!$C$22/12+MMULT(U491:V491,'Parameters &amp; Main Results'!$C$20:$C$21)</f>
        <v>2.2215990537736006E-2</v>
      </c>
      <c r="Z491" s="17">
        <f t="shared" ca="1" si="492"/>
        <v>467.46744010666555</v>
      </c>
      <c r="AA491" s="70">
        <f ca="1">Z491/OFFSET(Z491,'Parameters &amp; Main Results'!$B$38,0)</f>
        <v>10.598931530965935</v>
      </c>
      <c r="AB491" s="70">
        <f ca="1">SUMPRODUCT(Z491:OFFSET(Z491,'Parameters &amp; Main Results'!$B$38-1,0), 'Cash Flow Assist'!$P$11:OFFSET('Cash Flow Assist'!$P$11,'Parameters &amp; Main Results'!$B$38-1,0)  )/OFFSET(Z491,'Parameters &amp; Main Results'!$B$38,0)</f>
        <v>3524.139720064773</v>
      </c>
      <c r="AC491" s="70">
        <f ca="1">SUMPRODUCT(Z491:OFFSET(Z491,'Parameters &amp; Main Results'!$B$38-1,0),'Parameters &amp; Main Results'!$B$42:OFFSET('Parameters &amp; Main Results'!$B$42,'Parameters &amp; Main Results'!$B$38-1,0)   )/OFFSET(Z491,'Parameters &amp; Main Results'!$B$38,0)</f>
        <v>0</v>
      </c>
      <c r="AD491" s="155">
        <f t="shared" si="4"/>
        <v>0</v>
      </c>
      <c r="AE491" s="252">
        <f t="shared" ca="1" si="502"/>
        <v>1236.5389</v>
      </c>
      <c r="AF491" s="253">
        <f t="shared" ca="1" si="504"/>
        <v>0.14539655808644586</v>
      </c>
      <c r="AG491" s="258">
        <f t="shared" ca="1" si="505"/>
        <v>0</v>
      </c>
      <c r="AH491" s="227" t="str">
        <f ca="1">IF(SUM(AG491:OFFSET(AG491,(-HoldAggressiveTime-1),0,,))=0,"Defensive","Aggressive")</f>
        <v>Defensive</v>
      </c>
    </row>
    <row r="492" spans="1:34" ht="15" x14ac:dyDescent="0.2">
      <c r="A492">
        <f t="shared" si="15"/>
        <v>7</v>
      </c>
      <c r="B492">
        <f t="shared" si="16"/>
        <v>1911</v>
      </c>
      <c r="C492" s="70">
        <f t="shared" si="1"/>
        <v>1911.4999999999632</v>
      </c>
      <c r="D492" s="149">
        <f t="shared" si="383"/>
        <v>4261</v>
      </c>
      <c r="E492" s="151">
        <v>8.8485090900000003</v>
      </c>
      <c r="F492" s="152">
        <v>1415.9933000000001</v>
      </c>
      <c r="G492" s="152">
        <v>445.7423</v>
      </c>
      <c r="H492" s="152">
        <v>781.25093557000002</v>
      </c>
      <c r="I492" s="152">
        <v>1415.9933000000001</v>
      </c>
      <c r="J492" s="152">
        <v>8.8485090900000003</v>
      </c>
      <c r="K492" s="152">
        <v>8.8485090900000003</v>
      </c>
      <c r="L492" s="152">
        <v>20.67</v>
      </c>
      <c r="M492" s="153">
        <v>15.08311058</v>
      </c>
      <c r="N492" s="17">
        <f t="shared" ref="N492:T492" si="531">F492/F491/$E492*$E491-1</f>
        <v>-1.0979155925538775E-2</v>
      </c>
      <c r="O492" s="17">
        <f t="shared" si="531"/>
        <v>-7.8691820045588834E-3</v>
      </c>
      <c r="P492" s="17">
        <f t="shared" si="531"/>
        <v>-7.4482849797585793E-3</v>
      </c>
      <c r="Q492" s="17">
        <f t="shared" si="531"/>
        <v>-1.0979155925538775E-2</v>
      </c>
      <c r="R492" s="17">
        <f t="shared" si="531"/>
        <v>0</v>
      </c>
      <c r="S492" s="17">
        <f t="shared" si="531"/>
        <v>0</v>
      </c>
      <c r="T492" s="17">
        <f t="shared" si="531"/>
        <v>-1.0745798985216326E-2</v>
      </c>
      <c r="U492" s="240">
        <v>0</v>
      </c>
      <c r="V492" s="240">
        <v>0</v>
      </c>
      <c r="W492" s="223">
        <f t="shared" ca="1" si="507"/>
        <v>-1.0387159960993342E-2</v>
      </c>
      <c r="X492" s="223">
        <f>MMULT(N492:T492,'Parameters &amp; Main Results'!$B$12:$B$18)-'Parameters &amp; Main Results'!$B$22/12+MMULT(U492:V492,'Parameters &amp; Main Results'!$B$20:$B$21)</f>
        <v>-1.0387159960993342E-2</v>
      </c>
      <c r="Y492" s="223">
        <f>MMULT(N492:T492,'Parameters &amp; Main Results'!$C$12:$C$18)-'Parameters &amp; Main Results'!$C$22/12+MMULT(U492:V492,'Parameters &amp; Main Results'!$C$20:$C$21)</f>
        <v>-1.0709825200107454E-2</v>
      </c>
      <c r="Z492" s="17">
        <f t="shared" ca="1" si="492"/>
        <v>458.64557505677539</v>
      </c>
      <c r="AA492" s="70">
        <f ca="1">Z492/OFFSET(Z492,'Parameters &amp; Main Results'!$B$38,0)</f>
        <v>10.701001837748372</v>
      </c>
      <c r="AB492" s="70">
        <f ca="1">SUMPRODUCT(Z492:OFFSET(Z492,'Parameters &amp; Main Results'!$B$38-1,0), 'Cash Flow Assist'!$P$11:OFFSET('Cash Flow Assist'!$P$11,'Parameters &amp; Main Results'!$B$38-1,0)  )/OFFSET(Z492,'Parameters &amp; Main Results'!$B$38,0)</f>
        <v>3616.6384823179842</v>
      </c>
      <c r="AC492" s="70">
        <f ca="1">SUMPRODUCT(Z492:OFFSET(Z492,'Parameters &amp; Main Results'!$B$38-1,0),'Parameters &amp; Main Results'!$B$42:OFFSET('Parameters &amp; Main Results'!$B$42,'Parameters &amp; Main Results'!$B$38-1,0)   )/OFFSET(Z492,'Parameters &amp; Main Results'!$B$38,0)</f>
        <v>0</v>
      </c>
      <c r="AD492" s="155">
        <f t="shared" si="4"/>
        <v>-1.0979155925538775E-2</v>
      </c>
      <c r="AE492" s="252">
        <f t="shared" ca="1" si="502"/>
        <v>1282.1186</v>
      </c>
      <c r="AF492" s="253">
        <f t="shared" ca="1" si="504"/>
        <v>0.10441678328354341</v>
      </c>
      <c r="AG492" s="258">
        <f t="shared" ca="1" si="505"/>
        <v>0</v>
      </c>
      <c r="AH492" s="227" t="str">
        <f ca="1">IF(SUM(AG492:OFFSET(AG492,(-HoldAggressiveTime-1),0,,))=0,"Defensive","Aggressive")</f>
        <v>Defensive</v>
      </c>
    </row>
    <row r="493" spans="1:34" ht="15" x14ac:dyDescent="0.2">
      <c r="A493">
        <f t="shared" si="15"/>
        <v>8</v>
      </c>
      <c r="B493">
        <f t="shared" si="16"/>
        <v>1911</v>
      </c>
      <c r="C493" s="70">
        <f t="shared" si="1"/>
        <v>1911.5833333332964</v>
      </c>
      <c r="D493" s="149">
        <f t="shared" si="383"/>
        <v>4291</v>
      </c>
      <c r="E493" s="151">
        <v>9.1340049600000004</v>
      </c>
      <c r="F493" s="152">
        <v>1353.9054000000001</v>
      </c>
      <c r="G493" s="152">
        <v>444.10719999999998</v>
      </c>
      <c r="H493" s="152">
        <v>783.85510536000004</v>
      </c>
      <c r="I493" s="152">
        <v>1353.9054000000001</v>
      </c>
      <c r="J493" s="152">
        <v>9.1340049600000004</v>
      </c>
      <c r="K493" s="152">
        <v>9.1340049600000004</v>
      </c>
      <c r="L493" s="152">
        <v>20.67</v>
      </c>
      <c r="M493" s="153">
        <v>13.89979067</v>
      </c>
      <c r="N493" s="17">
        <f t="shared" ref="N493:T493" si="532">F493/F492/$E493*$E492-1</f>
        <v>-7.3733451125795879E-2</v>
      </c>
      <c r="O493" s="17">
        <f t="shared" si="532"/>
        <v>-3.4809979867311491E-2</v>
      </c>
      <c r="P493" s="17">
        <f t="shared" si="532"/>
        <v>-2.8027228008644767E-2</v>
      </c>
      <c r="Q493" s="17">
        <f t="shared" si="532"/>
        <v>-7.3733451125795879E-2</v>
      </c>
      <c r="R493" s="17">
        <f t="shared" si="532"/>
        <v>0</v>
      </c>
      <c r="S493" s="17">
        <f t="shared" si="532"/>
        <v>0</v>
      </c>
      <c r="T493" s="17">
        <f t="shared" si="532"/>
        <v>-3.125637343643406E-2</v>
      </c>
      <c r="U493" s="240">
        <v>0</v>
      </c>
      <c r="V493" s="240">
        <v>0</v>
      </c>
      <c r="W493" s="223">
        <f t="shared" ca="1" si="507"/>
        <v>-6.386656965629757E-2</v>
      </c>
      <c r="X493" s="223">
        <f>MMULT(N493:T493,'Parameters &amp; Main Results'!$B$12:$B$18)-'Parameters &amp; Main Results'!$B$22/12+MMULT(U493:V493,'Parameters &amp; Main Results'!$B$20:$B$21)</f>
        <v>-6.386656965629757E-2</v>
      </c>
      <c r="Y493" s="223">
        <f>MMULT(N493:T493,'Parameters &amp; Main Results'!$C$12:$C$18)-'Parameters &amp; Main Results'!$C$22/12+MMULT(U493:V493,'Parameters &amp; Main Results'!$C$20:$C$21)</f>
        <v>-6.9882770666614108E-2</v>
      </c>
      <c r="Z493" s="17">
        <f t="shared" ca="1" si="492"/>
        <v>463.45960410002095</v>
      </c>
      <c r="AA493" s="70">
        <f ca="1">Z493/OFFSET(Z493,'Parameters &amp; Main Results'!$B$38,0)</f>
        <v>11.184412375418949</v>
      </c>
      <c r="AB493" s="70">
        <f ca="1">SUMPRODUCT(Z493:OFFSET(Z493,'Parameters &amp; Main Results'!$B$38-1,0), 'Cash Flow Assist'!$P$11:OFFSET('Cash Flow Assist'!$P$11,'Parameters &amp; Main Results'!$B$38-1,0)  )/OFFSET(Z493,'Parameters &amp; Main Results'!$B$38,0)</f>
        <v>3730.7201169638929</v>
      </c>
      <c r="AC493" s="70">
        <f ca="1">SUMPRODUCT(Z493:OFFSET(Z493,'Parameters &amp; Main Results'!$B$38-1,0),'Parameters &amp; Main Results'!$B$42:OFFSET('Parameters &amp; Main Results'!$B$42,'Parameters &amp; Main Results'!$B$38-1,0)   )/OFFSET(Z493,'Parameters &amp; Main Results'!$B$38,0)</f>
        <v>0</v>
      </c>
      <c r="AD493" s="155">
        <f t="shared" si="4"/>
        <v>-8.3903075994496423E-2</v>
      </c>
      <c r="AE493" s="252">
        <f t="shared" ca="1" si="502"/>
        <v>1309.2646999999999</v>
      </c>
      <c r="AF493" s="253">
        <f t="shared" ca="1" si="504"/>
        <v>3.4096008240350598E-2</v>
      </c>
      <c r="AG493" s="258">
        <f t="shared" ca="1" si="505"/>
        <v>0</v>
      </c>
      <c r="AH493" s="227" t="str">
        <f ca="1">IF(SUM(AG493:OFFSET(AG493,(-HoldAggressiveTime-1),0,,))=0,"Defensive","Aggressive")</f>
        <v>Defensive</v>
      </c>
    </row>
    <row r="494" spans="1:34" ht="15" x14ac:dyDescent="0.2">
      <c r="A494">
        <f t="shared" si="15"/>
        <v>9</v>
      </c>
      <c r="B494">
        <f t="shared" si="16"/>
        <v>1911</v>
      </c>
      <c r="C494" s="70">
        <f t="shared" si="1"/>
        <v>1911.6666666666297</v>
      </c>
      <c r="D494" s="149">
        <f t="shared" si="383"/>
        <v>4322</v>
      </c>
      <c r="E494" s="151">
        <v>9.2290892600000003</v>
      </c>
      <c r="F494" s="152">
        <v>1285.6405</v>
      </c>
      <c r="G494" s="152">
        <v>444.91460000000001</v>
      </c>
      <c r="H494" s="152">
        <v>786.46795570999996</v>
      </c>
      <c r="I494" s="152">
        <v>1285.6405</v>
      </c>
      <c r="J494" s="152">
        <v>9.2290892600000003</v>
      </c>
      <c r="K494" s="152">
        <v>9.2290892600000003</v>
      </c>
      <c r="L494" s="152">
        <v>20.67</v>
      </c>
      <c r="M494" s="153">
        <v>12.99795398</v>
      </c>
      <c r="N494" s="17">
        <f t="shared" ref="N494:T494" si="533">F494/F493/$E494*$E493-1</f>
        <v>-6.0203936875133035E-2</v>
      </c>
      <c r="O494" s="17">
        <f t="shared" si="533"/>
        <v>-8.5033752658258965E-3</v>
      </c>
      <c r="P494" s="17">
        <f t="shared" si="533"/>
        <v>-7.0036831363339269E-3</v>
      </c>
      <c r="Q494" s="17">
        <f t="shared" si="533"/>
        <v>-6.0203936875133035E-2</v>
      </c>
      <c r="R494" s="17">
        <f t="shared" si="533"/>
        <v>0</v>
      </c>
      <c r="S494" s="17">
        <f t="shared" si="533"/>
        <v>0</v>
      </c>
      <c r="T494" s="17">
        <f t="shared" si="533"/>
        <v>-1.0302674220749708E-2</v>
      </c>
      <c r="U494" s="240">
        <v>0</v>
      </c>
      <c r="V494" s="240">
        <v>0</v>
      </c>
      <c r="W494" s="223">
        <f t="shared" ca="1" si="507"/>
        <v>-4.7410428087219111E-2</v>
      </c>
      <c r="X494" s="223">
        <f>MMULT(N494:T494,'Parameters &amp; Main Results'!$B$12:$B$18)-'Parameters &amp; Main Results'!$B$22/12+MMULT(U494:V494,'Parameters &amp; Main Results'!$B$20:$B$21)</f>
        <v>-4.7410428087219111E-2</v>
      </c>
      <c r="Y494" s="223">
        <f>MMULT(N494:T494,'Parameters &amp; Main Results'!$C$12:$C$18)-'Parameters &amp; Main Results'!$C$22/12+MMULT(U494:V494,'Parameters &amp; Main Results'!$C$20:$C$21)</f>
        <v>-5.5075547380868992E-2</v>
      </c>
      <c r="Z494" s="17">
        <f t="shared" ca="1" si="492"/>
        <v>495.07857435436443</v>
      </c>
      <c r="AA494" s="70">
        <f ca="1">Z494/OFFSET(Z494,'Parameters &amp; Main Results'!$B$38,0)</f>
        <v>11.585477015859425</v>
      </c>
      <c r="AB494" s="70">
        <f ca="1">SUMPRODUCT(Z494:OFFSET(Z494,'Parameters &amp; Main Results'!$B$38-1,0), 'Cash Flow Assist'!$P$11:OFFSET('Cash Flow Assist'!$P$11,'Parameters &amp; Main Results'!$B$38-1,0)  )/OFFSET(Z494,'Parameters &amp; Main Results'!$B$38,0)</f>
        <v>3607.8126741328833</v>
      </c>
      <c r="AC494" s="70">
        <f ca="1">SUMPRODUCT(Z494:OFFSET(Z494,'Parameters &amp; Main Results'!$B$38-1,0),'Parameters &amp; Main Results'!$B$42:OFFSET('Parameters &amp; Main Results'!$B$42,'Parameters &amp; Main Results'!$B$38-1,0)   )/OFFSET(Z494,'Parameters &amp; Main Results'!$B$38,0)</f>
        <v>0</v>
      </c>
      <c r="AD494" s="155">
        <f t="shared" si="4"/>
        <v>-0.13905571737882727</v>
      </c>
      <c r="AE494" s="252">
        <f t="shared" ca="1" si="502"/>
        <v>1332.5279</v>
      </c>
      <c r="AF494" s="253">
        <f t="shared" ca="1" si="504"/>
        <v>-3.5186805469514047E-2</v>
      </c>
      <c r="AG494" s="258">
        <f t="shared" ca="1" si="505"/>
        <v>0</v>
      </c>
      <c r="AH494" s="227" t="str">
        <f ca="1">IF(SUM(AG494:OFFSET(AG494,(-HoldAggressiveTime-1),0,,))=0,"Defensive","Aggressive")</f>
        <v>Defensive</v>
      </c>
    </row>
    <row r="495" spans="1:34" ht="15" x14ac:dyDescent="0.2">
      <c r="A495">
        <f t="shared" si="15"/>
        <v>10</v>
      </c>
      <c r="B495">
        <f t="shared" si="16"/>
        <v>1911</v>
      </c>
      <c r="C495" s="70">
        <f t="shared" si="1"/>
        <v>1911.7499999999629</v>
      </c>
      <c r="D495" s="149">
        <f t="shared" si="383"/>
        <v>4352</v>
      </c>
      <c r="E495" s="151">
        <v>9.2290892600000003</v>
      </c>
      <c r="F495" s="152">
        <v>1298.6152999999999</v>
      </c>
      <c r="G495" s="152">
        <v>446.21839999999997</v>
      </c>
      <c r="H495" s="152">
        <v>789.08951556</v>
      </c>
      <c r="I495" s="152">
        <v>1298.6152999999999</v>
      </c>
      <c r="J495" s="152">
        <v>9.2290892600000003</v>
      </c>
      <c r="K495" s="152">
        <v>9.2290892600000003</v>
      </c>
      <c r="L495" s="152">
        <v>20.67</v>
      </c>
      <c r="M495" s="153">
        <v>13.06647285</v>
      </c>
      <c r="N495" s="17">
        <f t="shared" ref="N495:T495" si="534">F495/F494/$E495*$E494-1</f>
        <v>1.0092090284959054E-2</v>
      </c>
      <c r="O495" s="17">
        <f t="shared" si="534"/>
        <v>2.9304500234426101E-3</v>
      </c>
      <c r="P495" s="17">
        <f t="shared" si="534"/>
        <v>3.3333333303240398E-3</v>
      </c>
      <c r="Q495" s="17">
        <f t="shared" si="534"/>
        <v>1.0092090284959054E-2</v>
      </c>
      <c r="R495" s="17">
        <f t="shared" si="534"/>
        <v>0</v>
      </c>
      <c r="S495" s="17">
        <f t="shared" si="534"/>
        <v>0</v>
      </c>
      <c r="T495" s="17">
        <f t="shared" si="534"/>
        <v>0</v>
      </c>
      <c r="U495" s="240">
        <v>0</v>
      </c>
      <c r="V495" s="240">
        <v>0</v>
      </c>
      <c r="W495" s="223">
        <f t="shared" ca="1" si="507"/>
        <v>8.1134910517411448E-3</v>
      </c>
      <c r="X495" s="223">
        <f>MMULT(N495:T495,'Parameters &amp; Main Results'!$B$12:$B$18)-'Parameters &amp; Main Results'!$B$22/12+MMULT(U495:V495,'Parameters &amp; Main Results'!$B$20:$B$21)</f>
        <v>8.1134910517411448E-3</v>
      </c>
      <c r="Y495" s="223">
        <f>MMULT(N495:T495,'Parameters &amp; Main Results'!$C$12:$C$18)-'Parameters &amp; Main Results'!$C$22/12+MMULT(U495:V495,'Parameters &amp; Main Results'!$C$20:$C$21)</f>
        <v>9.334259592140742E-3</v>
      </c>
      <c r="Z495" s="17">
        <f t="shared" ca="1" si="492"/>
        <v>519.71865843571697</v>
      </c>
      <c r="AA495" s="70">
        <f ca="1">Z495/OFFSET(Z495,'Parameters &amp; Main Results'!$B$38,0)</f>
        <v>11.756746497477563</v>
      </c>
      <c r="AB495" s="70">
        <f ca="1">SUMPRODUCT(Z495:OFFSET(Z495,'Parameters &amp; Main Results'!$B$38-1,0), 'Cash Flow Assist'!$P$11:OFFSET('Cash Flow Assist'!$P$11,'Parameters &amp; Main Results'!$B$38-1,0)  )/OFFSET(Z495,'Parameters &amp; Main Results'!$B$38,0)</f>
        <v>3477.3381493665174</v>
      </c>
      <c r="AC495" s="70">
        <f ca="1">SUMPRODUCT(Z495:OFFSET(Z495,'Parameters &amp; Main Results'!$B$38-1,0),'Parameters &amp; Main Results'!$B$42:OFFSET('Parameters &amp; Main Results'!$B$42,'Parameters &amp; Main Results'!$B$38-1,0)   )/OFFSET(Z495,'Parameters &amp; Main Results'!$B$38,0)</f>
        <v>0</v>
      </c>
      <c r="AD495" s="155">
        <f t="shared" si="4"/>
        <v>-0.1303669899482951</v>
      </c>
      <c r="AE495" s="252">
        <f t="shared" ca="1" si="502"/>
        <v>1369.2842000000001</v>
      </c>
      <c r="AF495" s="253">
        <f t="shared" ca="1" si="504"/>
        <v>-5.1610104023693634E-2</v>
      </c>
      <c r="AG495" s="258">
        <f t="shared" ca="1" si="505"/>
        <v>0</v>
      </c>
      <c r="AH495" s="227" t="str">
        <f ca="1">IF(SUM(AG495:OFFSET(AG495,(-HoldAggressiveTime-1),0,,))=0,"Defensive","Aggressive")</f>
        <v>Defensive</v>
      </c>
    </row>
    <row r="496" spans="1:34" ht="15" x14ac:dyDescent="0.2">
      <c r="A496">
        <f t="shared" si="15"/>
        <v>11</v>
      </c>
      <c r="B496">
        <f t="shared" si="16"/>
        <v>1911</v>
      </c>
      <c r="C496" s="70">
        <f t="shared" si="1"/>
        <v>1911.8333333332962</v>
      </c>
      <c r="D496" s="149">
        <f t="shared" si="383"/>
        <v>4383</v>
      </c>
      <c r="E496" s="151">
        <v>9.1340049600000004</v>
      </c>
      <c r="F496" s="152">
        <v>1356.3215</v>
      </c>
      <c r="G496" s="152">
        <v>446.56369999999998</v>
      </c>
      <c r="H496" s="152">
        <v>791.71981395</v>
      </c>
      <c r="I496" s="152">
        <v>1356.3215</v>
      </c>
      <c r="J496" s="152">
        <v>9.1340049600000004</v>
      </c>
      <c r="K496" s="152">
        <v>9.1340049600000004</v>
      </c>
      <c r="L496" s="152">
        <v>20.67</v>
      </c>
      <c r="M496" s="153">
        <v>13.727997589999999</v>
      </c>
      <c r="N496" s="17">
        <f t="shared" ref="N496:T496" si="535">F496/F495/$E496*$E495-1</f>
        <v>5.5309223688750908E-2</v>
      </c>
      <c r="O496" s="17">
        <f t="shared" si="535"/>
        <v>1.1191816166404189E-2</v>
      </c>
      <c r="P496" s="17">
        <f t="shared" si="535"/>
        <v>1.37779573663388E-2</v>
      </c>
      <c r="Q496" s="17">
        <f t="shared" si="535"/>
        <v>5.5309223688750908E-2</v>
      </c>
      <c r="R496" s="17">
        <f t="shared" si="535"/>
        <v>0</v>
      </c>
      <c r="S496" s="17">
        <f t="shared" si="535"/>
        <v>0</v>
      </c>
      <c r="T496" s="17">
        <f t="shared" si="535"/>
        <v>1.0409924279261462E-2</v>
      </c>
      <c r="U496" s="240">
        <v>0</v>
      </c>
      <c r="V496" s="240">
        <v>0</v>
      </c>
      <c r="W496" s="223">
        <f t="shared" ca="1" si="507"/>
        <v>4.4199110547140423E-2</v>
      </c>
      <c r="X496" s="223">
        <f>MMULT(N496:T496,'Parameters &amp; Main Results'!$B$12:$B$18)-'Parameters &amp; Main Results'!$B$22/12+MMULT(U496:V496,'Parameters &amp; Main Results'!$B$20:$B$21)</f>
        <v>4.4199110547140423E-2</v>
      </c>
      <c r="Y496" s="223">
        <f>MMULT(N496:T496,'Parameters &amp; Main Results'!$C$12:$C$18)-'Parameters &amp; Main Results'!$C$22/12+MMULT(U496:V496,'Parameters &amp; Main Results'!$C$20:$C$21)</f>
        <v>5.0855816269849564E-2</v>
      </c>
      <c r="Z496" s="17">
        <f t="shared" ca="1" si="492"/>
        <v>515.53586282582796</v>
      </c>
      <c r="AA496" s="70">
        <f ca="1">Z496/OFFSET(Z496,'Parameters &amp; Main Results'!$B$38,0)</f>
        <v>11.681719202000393</v>
      </c>
      <c r="AB496" s="70">
        <f ca="1">SUMPRODUCT(Z496:OFFSET(Z496,'Parameters &amp; Main Results'!$B$38-1,0), 'Cash Flow Assist'!$P$11:OFFSET('Cash Flow Assist'!$P$11,'Parameters &amp; Main Results'!$B$38-1,0)  )/OFFSET(Z496,'Parameters &amp; Main Results'!$B$38,0)</f>
        <v>3472.4055234129605</v>
      </c>
      <c r="AC496" s="70">
        <f ca="1">SUMPRODUCT(Z496:OFFSET(Z496,'Parameters &amp; Main Results'!$B$38-1,0),'Parameters &amp; Main Results'!$B$42:OFFSET('Parameters &amp; Main Results'!$B$42,'Parameters &amp; Main Results'!$B$38-1,0)   )/OFFSET(Z496,'Parameters &amp; Main Results'!$B$38,0)</f>
        <v>0</v>
      </c>
      <c r="AD496" s="155">
        <f t="shared" si="4"/>
        <v>-8.2268263268223563E-2</v>
      </c>
      <c r="AE496" s="252">
        <f t="shared" ca="1" si="502"/>
        <v>1375.3125</v>
      </c>
      <c r="AF496" s="253">
        <f t="shared" ca="1" si="504"/>
        <v>-1.3808498068620757E-2</v>
      </c>
      <c r="AG496" s="258">
        <f t="shared" ca="1" si="505"/>
        <v>0</v>
      </c>
      <c r="AH496" s="227" t="str">
        <f ca="1">IF(SUM(AG496:OFFSET(AG496,(-HoldAggressiveTime-1),0,,))=0,"Defensive","Aggressive")</f>
        <v>Defensive</v>
      </c>
    </row>
    <row r="497" spans="1:34" ht="15" x14ac:dyDescent="0.2">
      <c r="A497">
        <f t="shared" si="15"/>
        <v>12</v>
      </c>
      <c r="B497">
        <f t="shared" si="16"/>
        <v>1911</v>
      </c>
      <c r="C497" s="70">
        <f t="shared" si="1"/>
        <v>1911.9166666666295</v>
      </c>
      <c r="D497" s="149">
        <f t="shared" si="383"/>
        <v>4414</v>
      </c>
      <c r="E497" s="151">
        <v>9.0388396699999998</v>
      </c>
      <c r="F497" s="152">
        <v>1367.9224999999999</v>
      </c>
      <c r="G497" s="152">
        <v>447.38150000000002</v>
      </c>
      <c r="H497" s="152">
        <v>794.35887998999999</v>
      </c>
      <c r="I497" s="152">
        <v>1367.9224999999999</v>
      </c>
      <c r="J497" s="152">
        <v>9.0388396699999998</v>
      </c>
      <c r="K497" s="152">
        <v>9.0388396699999998</v>
      </c>
      <c r="L497" s="152">
        <v>20.67</v>
      </c>
      <c r="M497" s="153">
        <v>13.92925842</v>
      </c>
      <c r="N497" s="17">
        <f t="shared" ref="N497:T497" si="536">F497/F496/$E497*$E496-1</f>
        <v>1.9171820134677109E-2</v>
      </c>
      <c r="O497" s="17">
        <f t="shared" si="536"/>
        <v>1.23790839175002E-2</v>
      </c>
      <c r="P497" s="17">
        <f t="shared" si="536"/>
        <v>1.3896913510029085E-2</v>
      </c>
      <c r="Q497" s="17">
        <f t="shared" si="536"/>
        <v>1.9171820134677109E-2</v>
      </c>
      <c r="R497" s="17">
        <f t="shared" si="536"/>
        <v>0</v>
      </c>
      <c r="S497" s="17">
        <f t="shared" si="536"/>
        <v>0</v>
      </c>
      <c r="T497" s="17">
        <f t="shared" si="536"/>
        <v>1.0528485234211571E-2</v>
      </c>
      <c r="U497" s="240">
        <v>0</v>
      </c>
      <c r="V497" s="240">
        <v>0</v>
      </c>
      <c r="W497" s="223">
        <f t="shared" ca="1" si="507"/>
        <v>1.7339439479551785E-2</v>
      </c>
      <c r="X497" s="223">
        <f>MMULT(N497:T497,'Parameters &amp; Main Results'!$B$12:$B$18)-'Parameters &amp; Main Results'!$B$22/12+MMULT(U497:V497,'Parameters &amp; Main Results'!$B$20:$B$21)</f>
        <v>1.7339439479551785E-2</v>
      </c>
      <c r="Y497" s="223">
        <f>MMULT(N497:T497,'Parameters &amp; Main Results'!$C$12:$C$18)-'Parameters &amp; Main Results'!$C$22/12+MMULT(U497:V497,'Parameters &amp; Main Results'!$C$20:$C$21)</f>
        <v>1.8450879846292755E-2</v>
      </c>
      <c r="Z497" s="17">
        <f t="shared" ca="1" si="492"/>
        <v>493.71413710139728</v>
      </c>
      <c r="AA497" s="70">
        <f ca="1">Z497/OFFSET(Z497,'Parameters &amp; Main Results'!$B$38,0)</f>
        <v>11.098729361582983</v>
      </c>
      <c r="AB497" s="70">
        <f ca="1">SUMPRODUCT(Z497:OFFSET(Z497,'Parameters &amp; Main Results'!$B$38-1,0), 'Cash Flow Assist'!$P$11:OFFSET('Cash Flow Assist'!$P$11,'Parameters &amp; Main Results'!$B$38-1,0)  )/OFFSET(Z497,'Parameters &amp; Main Results'!$B$38,0)</f>
        <v>3434.3316488825258</v>
      </c>
      <c r="AC497" s="70">
        <f ca="1">SUMPRODUCT(Z497:OFFSET(Z497,'Parameters &amp; Main Results'!$B$38-1,0),'Parameters &amp; Main Results'!$B$42:OFFSET('Parameters &amp; Main Results'!$B$42,'Parameters &amp; Main Results'!$B$38-1,0)   )/OFFSET(Z497,'Parameters &amp; Main Results'!$B$38,0)</f>
        <v>0</v>
      </c>
      <c r="AD497" s="155">
        <f t="shared" si="4"/>
        <v>-6.4673675479717141E-2</v>
      </c>
      <c r="AE497" s="252">
        <f t="shared" ca="1" si="502"/>
        <v>1385.4172000000001</v>
      </c>
      <c r="AF497" s="253">
        <f t="shared" ca="1" si="504"/>
        <v>-1.2627748522250331E-2</v>
      </c>
      <c r="AG497" s="258">
        <f t="shared" ca="1" si="505"/>
        <v>0</v>
      </c>
      <c r="AH497" s="227" t="str">
        <f ca="1">IF(SUM(AG497:OFFSET(AG497,(-HoldAggressiveTime-1),0,,))=0,"Defensive","Aggressive")</f>
        <v>Defensive</v>
      </c>
    </row>
    <row r="498" spans="1:34" ht="15" x14ac:dyDescent="0.2">
      <c r="A498">
        <f t="shared" si="15"/>
        <v>1</v>
      </c>
      <c r="B498">
        <f t="shared" si="16"/>
        <v>1912</v>
      </c>
      <c r="C498" s="70">
        <f t="shared" si="1"/>
        <v>1911.9999999999627</v>
      </c>
      <c r="D498" s="149">
        <f t="shared" si="383"/>
        <v>4443</v>
      </c>
      <c r="E498" s="151">
        <v>9.1340049600000004</v>
      </c>
      <c r="F498" s="152">
        <v>1374.9476999999999</v>
      </c>
      <c r="G498" s="152">
        <v>449.17919999999998</v>
      </c>
      <c r="H498" s="152">
        <v>797.23843093000005</v>
      </c>
      <c r="I498" s="152">
        <v>1374.9476999999999</v>
      </c>
      <c r="J498" s="152">
        <v>9.1340049600000004</v>
      </c>
      <c r="K498" s="152">
        <v>9.1340049600000004</v>
      </c>
      <c r="L498" s="152">
        <v>20.67</v>
      </c>
      <c r="M498" s="153">
        <v>13.794952629999999</v>
      </c>
      <c r="N498" s="17">
        <f t="shared" ref="N498:T498" si="537">F498/F497/$E498*$E497-1</f>
        <v>-5.3366275664413765E-3</v>
      </c>
      <c r="O498" s="17">
        <f t="shared" si="537"/>
        <v>-6.4423859093256652E-3</v>
      </c>
      <c r="P498" s="17">
        <f t="shared" si="537"/>
        <v>-6.8315592633352296E-3</v>
      </c>
      <c r="Q498" s="17">
        <f t="shared" si="537"/>
        <v>-5.3366275664413765E-3</v>
      </c>
      <c r="R498" s="17">
        <f t="shared" si="537"/>
        <v>0</v>
      </c>
      <c r="S498" s="17">
        <f t="shared" si="537"/>
        <v>0</v>
      </c>
      <c r="T498" s="17">
        <f t="shared" si="537"/>
        <v>-1.0418791145478057E-2</v>
      </c>
      <c r="U498" s="240">
        <v>0</v>
      </c>
      <c r="V498" s="240">
        <v>0</v>
      </c>
      <c r="W498" s="223">
        <f t="shared" ca="1" si="507"/>
        <v>-5.8535540806367347E-3</v>
      </c>
      <c r="X498" s="223">
        <f>MMULT(N498:T498,'Parameters &amp; Main Results'!$B$12:$B$18)-'Parameters &amp; Main Results'!$B$22/12+MMULT(U498:V498,'Parameters &amp; Main Results'!$B$20:$B$21)</f>
        <v>-5.8535540806367347E-3</v>
      </c>
      <c r="Y498" s="223">
        <f>MMULT(N498:T498,'Parameters &amp; Main Results'!$C$12:$C$18)-'Parameters &amp; Main Results'!$C$22/12+MMULT(U498:V498,'Parameters &amp; Main Results'!$C$20:$C$21)</f>
        <v>-5.4888700673964719E-3</v>
      </c>
      <c r="Z498" s="17">
        <f t="shared" ca="1" si="492"/>
        <v>485.29931893131993</v>
      </c>
      <c r="AA498" s="70">
        <f ca="1">Z498/OFFSET(Z498,'Parameters &amp; Main Results'!$B$38,0)</f>
        <v>11.162668732172623</v>
      </c>
      <c r="AB498" s="70">
        <f ca="1">SUMPRODUCT(Z498:OFFSET(Z498,'Parameters &amp; Main Results'!$B$38-1,0), 'Cash Flow Assist'!$P$11:OFFSET('Cash Flow Assist'!$P$11,'Parameters &amp; Main Results'!$B$38-1,0)  )/OFFSET(Z498,'Parameters &amp; Main Results'!$B$38,0)</f>
        <v>3503.6761316092543</v>
      </c>
      <c r="AC498" s="70">
        <f ca="1">SUMPRODUCT(Z498:OFFSET(Z498,'Parameters &amp; Main Results'!$B$38-1,0),'Parameters &amp; Main Results'!$B$42:OFFSET('Parameters &amp; Main Results'!$B$42,'Parameters &amp; Main Results'!$B$38-1,0)   )/OFFSET(Z498,'Parameters &amp; Main Results'!$B$38,0)</f>
        <v>0</v>
      </c>
      <c r="AD498" s="155">
        <f t="shared" si="4"/>
        <v>-6.9665163726770341E-2</v>
      </c>
      <c r="AE498" s="252">
        <f t="shared" ca="1" si="502"/>
        <v>1383.3675000000001</v>
      </c>
      <c r="AF498" s="253">
        <f t="shared" ca="1" si="504"/>
        <v>-6.0864520816053024E-3</v>
      </c>
      <c r="AG498" s="258">
        <f t="shared" ca="1" si="505"/>
        <v>0</v>
      </c>
      <c r="AH498" s="227" t="str">
        <f ca="1">IF(SUM(AG498:OFFSET(AG498,(-HoldAggressiveTime-1),0,,))=0,"Defensive","Aggressive")</f>
        <v>Defensive</v>
      </c>
    </row>
    <row r="499" spans="1:34" ht="15" x14ac:dyDescent="0.2">
      <c r="A499">
        <f t="shared" si="15"/>
        <v>2</v>
      </c>
      <c r="B499">
        <f t="shared" si="16"/>
        <v>1912</v>
      </c>
      <c r="C499" s="70">
        <f t="shared" si="1"/>
        <v>1912.083333333296</v>
      </c>
      <c r="D499" s="149">
        <f t="shared" si="383"/>
        <v>4474</v>
      </c>
      <c r="E499" s="151">
        <v>9.2290892600000003</v>
      </c>
      <c r="F499" s="152">
        <v>1368.4743000000001</v>
      </c>
      <c r="G499" s="152">
        <v>451.4819</v>
      </c>
      <c r="H499" s="152">
        <v>800.12842024999998</v>
      </c>
      <c r="I499" s="152">
        <v>1368.4743000000001</v>
      </c>
      <c r="J499" s="152">
        <v>9.2290892600000003</v>
      </c>
      <c r="K499" s="152">
        <v>9.2290892600000003</v>
      </c>
      <c r="L499" s="152">
        <v>20.67</v>
      </c>
      <c r="M499" s="153">
        <v>13.531634370000001</v>
      </c>
      <c r="N499" s="17">
        <f t="shared" ref="N499:T499" si="538">F499/F498/$E499*$E498-1</f>
        <v>-1.4962274486781113E-2</v>
      </c>
      <c r="O499" s="17">
        <f t="shared" si="538"/>
        <v>-5.2290287089541421E-3</v>
      </c>
      <c r="P499" s="17">
        <f t="shared" si="538"/>
        <v>-6.7150214050192281E-3</v>
      </c>
      <c r="Q499" s="17">
        <f t="shared" si="538"/>
        <v>-1.4962274486781113E-2</v>
      </c>
      <c r="R499" s="17">
        <f t="shared" si="538"/>
        <v>0</v>
      </c>
      <c r="S499" s="17">
        <f t="shared" si="538"/>
        <v>0</v>
      </c>
      <c r="T499" s="17">
        <f t="shared" si="538"/>
        <v>-1.0302674220749708E-2</v>
      </c>
      <c r="U499" s="240">
        <v>0</v>
      </c>
      <c r="V499" s="240">
        <v>0</v>
      </c>
      <c r="W499" s="223">
        <f t="shared" ca="1" si="507"/>
        <v>-1.2824311984580816E-2</v>
      </c>
      <c r="X499" s="223">
        <f>MMULT(N499:T499,'Parameters &amp; Main Results'!$B$12:$B$18)-'Parameters &amp; Main Results'!$B$22/12+MMULT(U499:V499,'Parameters &amp; Main Results'!$B$20:$B$21)</f>
        <v>-1.2824311984580816E-2</v>
      </c>
      <c r="Y499" s="223">
        <f>MMULT(N499:T499,'Parameters &amp; Main Results'!$C$12:$C$18)-'Parameters &amp; Main Results'!$C$22/12+MMULT(U499:V499,'Parameters &amp; Main Results'!$C$20:$C$21)</f>
        <v>-1.4030616575665083E-2</v>
      </c>
      <c r="Z499" s="17">
        <f t="shared" ca="1" si="492"/>
        <v>488.15677099013971</v>
      </c>
      <c r="AA499" s="70">
        <f ca="1">Z499/OFFSET(Z499,'Parameters &amp; Main Results'!$B$38,0)</f>
        <v>10.893471365158184</v>
      </c>
      <c r="AB499" s="70">
        <f ca="1">SUMPRODUCT(Z499:OFFSET(Z499,'Parameters &amp; Main Results'!$B$38-1,0), 'Cash Flow Assist'!$P$11:OFFSET('Cash Flow Assist'!$P$11,'Parameters &amp; Main Results'!$B$38-1,0)  )/OFFSET(Z499,'Parameters &amp; Main Results'!$B$38,0)</f>
        <v>3389.3080645557307</v>
      </c>
      <c r="AC499" s="70">
        <f ca="1">SUMPRODUCT(Z499:OFFSET(Z499,'Parameters &amp; Main Results'!$B$38-1,0),'Parameters &amp; Main Results'!$B$42:OFFSET('Parameters &amp; Main Results'!$B$42,'Parameters &amp; Main Results'!$B$38-1,0)   )/OFFSET(Z499,'Parameters &amp; Main Results'!$B$38,0)</f>
        <v>0</v>
      </c>
      <c r="AD499" s="155">
        <f t="shared" si="4"/>
        <v>-8.3585088911705019E-2</v>
      </c>
      <c r="AE499" s="252">
        <f t="shared" ca="1" si="502"/>
        <v>1404.5382999999999</v>
      </c>
      <c r="AF499" s="253">
        <f t="shared" ca="1" si="504"/>
        <v>-2.5676765097825991E-2</v>
      </c>
      <c r="AG499" s="258">
        <f t="shared" ca="1" si="505"/>
        <v>0</v>
      </c>
      <c r="AH499" s="227" t="str">
        <f ca="1">IF(SUM(AG499:OFFSET(AG499,(-HoldAggressiveTime-1),0,,))=0,"Defensive","Aggressive")</f>
        <v>Defensive</v>
      </c>
    </row>
    <row r="500" spans="1:34" ht="15" x14ac:dyDescent="0.2">
      <c r="A500">
        <f t="shared" si="15"/>
        <v>3</v>
      </c>
      <c r="B500">
        <f t="shared" si="16"/>
        <v>1912</v>
      </c>
      <c r="C500" s="70">
        <f t="shared" si="1"/>
        <v>1912.1666666666292</v>
      </c>
      <c r="D500" s="149">
        <f t="shared" si="383"/>
        <v>4504</v>
      </c>
      <c r="E500" s="151">
        <v>9.4194198399999998</v>
      </c>
      <c r="F500" s="152">
        <v>1413.5935999999999</v>
      </c>
      <c r="G500" s="152">
        <v>454.29919999999998</v>
      </c>
      <c r="H500" s="152">
        <v>803.02888576999999</v>
      </c>
      <c r="I500" s="152">
        <v>1413.5935999999999</v>
      </c>
      <c r="J500" s="152">
        <v>9.4194198399999998</v>
      </c>
      <c r="K500" s="152">
        <v>9.4194198399999998</v>
      </c>
      <c r="L500" s="152">
        <v>20.67</v>
      </c>
      <c r="M500" s="153">
        <v>13.639769169999999</v>
      </c>
      <c r="N500" s="17">
        <f t="shared" ref="N500:T500" si="539">F500/F499/$E500*$E499-1</f>
        <v>1.2098115531027132E-2</v>
      </c>
      <c r="O500" s="17">
        <f t="shared" si="539"/>
        <v>-1.4092160982657309E-2</v>
      </c>
      <c r="P500" s="17">
        <f t="shared" si="539"/>
        <v>-1.6654436699552466E-2</v>
      </c>
      <c r="Q500" s="17">
        <f t="shared" si="539"/>
        <v>1.2098115531027132E-2</v>
      </c>
      <c r="R500" s="17">
        <f t="shared" si="539"/>
        <v>0</v>
      </c>
      <c r="S500" s="17">
        <f t="shared" si="539"/>
        <v>0</v>
      </c>
      <c r="T500" s="17">
        <f t="shared" si="539"/>
        <v>-2.0206189259316387E-2</v>
      </c>
      <c r="U500" s="240">
        <v>0</v>
      </c>
      <c r="V500" s="240">
        <v>0</v>
      </c>
      <c r="W500" s="223">
        <f t="shared" ca="1" si="507"/>
        <v>5.2031783221063999E-3</v>
      </c>
      <c r="X500" s="223">
        <f>MMULT(N500:T500,'Parameters &amp; Main Results'!$B$12:$B$18)-'Parameters &amp; Main Results'!$B$22/12+MMULT(U500:V500,'Parameters &amp; Main Results'!$B$20:$B$21)</f>
        <v>5.2031783221063999E-3</v>
      </c>
      <c r="Y500" s="223">
        <f>MMULT(N500:T500,'Parameters &amp; Main Results'!$C$12:$C$18)-'Parameters &amp; Main Results'!$C$22/12+MMULT(U500:V500,'Parameters &amp; Main Results'!$C$20:$C$21)</f>
        <v>9.4374212129920195E-3</v>
      </c>
      <c r="Z500" s="17">
        <f t="shared" ca="1" si="492"/>
        <v>494.49837239358243</v>
      </c>
      <c r="AA500" s="70">
        <f ca="1">Z500/OFFSET(Z500,'Parameters &amp; Main Results'!$B$38,0)</f>
        <v>10.768431434262862</v>
      </c>
      <c r="AB500" s="70">
        <f ca="1">SUMPRODUCT(Z500:OFFSET(Z500,'Parameters &amp; Main Results'!$B$38-1,0), 'Cash Flow Assist'!$P$11:OFFSET('Cash Flow Assist'!$P$11,'Parameters &amp; Main Results'!$B$38-1,0)  )/OFFSET(Z500,'Parameters &amp; Main Results'!$B$38,0)</f>
        <v>3297.783017527654</v>
      </c>
      <c r="AC500" s="70">
        <f ca="1">SUMPRODUCT(Z500:OFFSET(Z500,'Parameters &amp; Main Results'!$B$38-1,0),'Parameters &amp; Main Results'!$B$42:OFFSET('Parameters &amp; Main Results'!$B$42,'Parameters &amp; Main Results'!$B$38-1,0)   )/OFFSET(Z500,'Parameters &amp; Main Results'!$B$38,0)</f>
        <v>0</v>
      </c>
      <c r="AD500" s="155">
        <f t="shared" si="4"/>
        <v>-7.2498195443002844E-2</v>
      </c>
      <c r="AE500" s="252">
        <f t="shared" ca="1" si="502"/>
        <v>1379.3496</v>
      </c>
      <c r="AF500" s="253">
        <f t="shared" ca="1" si="504"/>
        <v>2.4826193446534448E-2</v>
      </c>
      <c r="AG500" s="258">
        <f t="shared" ca="1" si="505"/>
        <v>0</v>
      </c>
      <c r="AH500" s="227" t="str">
        <f ca="1">IF(SUM(AG500:OFFSET(AG500,(-HoldAggressiveTime-1),0,,))=0,"Defensive","Aggressive")</f>
        <v>Defensive</v>
      </c>
    </row>
    <row r="501" spans="1:34" ht="15" x14ac:dyDescent="0.2">
      <c r="A501">
        <f t="shared" si="15"/>
        <v>4</v>
      </c>
      <c r="B501">
        <f t="shared" si="16"/>
        <v>1912</v>
      </c>
      <c r="C501" s="70">
        <f t="shared" si="1"/>
        <v>1912.2499999999625</v>
      </c>
      <c r="D501" s="149">
        <f t="shared" si="383"/>
        <v>4535</v>
      </c>
      <c r="E501" s="151">
        <v>9.7048347100000001</v>
      </c>
      <c r="F501" s="152">
        <v>1463.4674</v>
      </c>
      <c r="G501" s="152">
        <v>457.36959999999999</v>
      </c>
      <c r="H501" s="152">
        <v>805.93986547999998</v>
      </c>
      <c r="I501" s="152">
        <v>1463.4674</v>
      </c>
      <c r="J501" s="152">
        <v>9.7048347100000001</v>
      </c>
      <c r="K501" s="152">
        <v>9.7048347100000001</v>
      </c>
      <c r="L501" s="152">
        <v>20.67</v>
      </c>
      <c r="M501" s="153">
        <v>13.65439269</v>
      </c>
      <c r="N501" s="17">
        <f t="shared" ref="N501:T501" si="540">F501/F500/$E501*$E500-1</f>
        <v>4.8343986804808559E-3</v>
      </c>
      <c r="O501" s="17">
        <f t="shared" si="540"/>
        <v>-2.2849779173136353E-2</v>
      </c>
      <c r="P501" s="17">
        <f t="shared" si="540"/>
        <v>-2.5891164620437834E-2</v>
      </c>
      <c r="Q501" s="17">
        <f t="shared" si="540"/>
        <v>4.8343986804808559E-3</v>
      </c>
      <c r="R501" s="17">
        <f t="shared" si="540"/>
        <v>0</v>
      </c>
      <c r="S501" s="17">
        <f t="shared" si="540"/>
        <v>0</v>
      </c>
      <c r="T501" s="17">
        <f t="shared" si="540"/>
        <v>-2.9409554982518626E-2</v>
      </c>
      <c r="U501" s="240">
        <v>0</v>
      </c>
      <c r="V501" s="240">
        <v>0</v>
      </c>
      <c r="W501" s="223">
        <f t="shared" ca="1" si="507"/>
        <v>-2.4563012400592283E-3</v>
      </c>
      <c r="X501" s="223">
        <f>MMULT(N501:T501,'Parameters &amp; Main Results'!$B$12:$B$18)-'Parameters &amp; Main Results'!$B$22/12+MMULT(U501:V501,'Parameters &amp; Main Results'!$B$20:$B$21)</f>
        <v>-2.4563012400592283E-3</v>
      </c>
      <c r="Y501" s="223">
        <f>MMULT(N501:T501,'Parameters &amp; Main Results'!$C$12:$C$18)-'Parameters &amp; Main Results'!$C$22/12+MMULT(U501:V501,'Parameters &amp; Main Results'!$C$20:$C$21)</f>
        <v>2.0243142284524685E-3</v>
      </c>
      <c r="Z501" s="17">
        <f t="shared" ca="1" si="492"/>
        <v>491.93872747100067</v>
      </c>
      <c r="AA501" s="70">
        <f ca="1">Z501/OFFSET(Z501,'Parameters &amp; Main Results'!$B$38,0)</f>
        <v>10.866924570492831</v>
      </c>
      <c r="AB501" s="70">
        <f ca="1">SUMPRODUCT(Z501:OFFSET(Z501,'Parameters &amp; Main Results'!$B$38-1,0), 'Cash Flow Assist'!$P$11:OFFSET('Cash Flow Assist'!$P$11,'Parameters &amp; Main Results'!$B$38-1,0)  )/OFFSET(Z501,'Parameters &amp; Main Results'!$B$38,0)</f>
        <v>3335.352918403918</v>
      </c>
      <c r="AC501" s="70">
        <f ca="1">SUMPRODUCT(Z501:OFFSET(Z501,'Parameters &amp; Main Results'!$B$38-1,0),'Parameters &amp; Main Results'!$B$42:OFFSET('Parameters &amp; Main Results'!$B$42,'Parameters &amp; Main Results'!$B$38-1,0)   )/OFFSET(Z501,'Parameters &amp; Main Results'!$B$38,0)</f>
        <v>0</v>
      </c>
      <c r="AD501" s="155">
        <f t="shared" si="4"/>
        <v>-6.8014281942908927E-2</v>
      </c>
      <c r="AE501" s="252">
        <f t="shared" ca="1" si="502"/>
        <v>1334.9418000000001</v>
      </c>
      <c r="AF501" s="253">
        <f t="shared" ca="1" si="504"/>
        <v>9.6278054968388829E-2</v>
      </c>
      <c r="AG501" s="258">
        <f t="shared" ca="1" si="505"/>
        <v>0</v>
      </c>
      <c r="AH501" s="227" t="str">
        <f ca="1">IF(SUM(AG501:OFFSET(AG501,(-HoldAggressiveTime-1),0,,))=0,"Defensive","Aggressive")</f>
        <v>Defensive</v>
      </c>
    </row>
    <row r="502" spans="1:34" ht="15" x14ac:dyDescent="0.2">
      <c r="A502">
        <f t="shared" si="15"/>
        <v>5</v>
      </c>
      <c r="B502">
        <f t="shared" si="16"/>
        <v>1912</v>
      </c>
      <c r="C502" s="70">
        <f t="shared" si="1"/>
        <v>1912.3333333332957</v>
      </c>
      <c r="D502" s="149">
        <f t="shared" si="383"/>
        <v>4565</v>
      </c>
      <c r="E502" s="151">
        <v>9.7048347100000001</v>
      </c>
      <c r="F502" s="152">
        <v>1464.7126000000001</v>
      </c>
      <c r="G502" s="152">
        <v>458.45159999999998</v>
      </c>
      <c r="H502" s="152">
        <v>808.86139748999994</v>
      </c>
      <c r="I502" s="152">
        <v>1464.7126000000001</v>
      </c>
      <c r="J502" s="152">
        <v>9.7048347100000001</v>
      </c>
      <c r="K502" s="152">
        <v>9.7048347100000001</v>
      </c>
      <c r="L502" s="152">
        <v>20.67</v>
      </c>
      <c r="M502" s="153">
        <v>13.61701321</v>
      </c>
      <c r="N502" s="17">
        <f t="shared" ref="N502:T502" si="541">F502/F501/$E502*$E501-1</f>
        <v>8.508559876359012E-4</v>
      </c>
      <c r="O502" s="17">
        <f t="shared" si="541"/>
        <v>2.3657016120004482E-3</v>
      </c>
      <c r="P502" s="17">
        <f t="shared" si="541"/>
        <v>3.6249999970654478E-3</v>
      </c>
      <c r="Q502" s="17">
        <f t="shared" si="541"/>
        <v>8.508559876359012E-4</v>
      </c>
      <c r="R502" s="17">
        <f t="shared" si="541"/>
        <v>0</v>
      </c>
      <c r="S502" s="17">
        <f t="shared" si="541"/>
        <v>0</v>
      </c>
      <c r="T502" s="17">
        <f t="shared" si="541"/>
        <v>0</v>
      </c>
      <c r="U502" s="240">
        <v>0</v>
      </c>
      <c r="V502" s="240">
        <v>0</v>
      </c>
      <c r="W502" s="223">
        <f t="shared" ca="1" si="507"/>
        <v>1.0696156464603489E-3</v>
      </c>
      <c r="X502" s="223">
        <f>MMULT(N502:T502,'Parameters &amp; Main Results'!$B$12:$B$18)-'Parameters &amp; Main Results'!$B$22/12+MMULT(U502:V502,'Parameters &amp; Main Results'!$B$20:$B$21)</f>
        <v>1.0696156464603489E-3</v>
      </c>
      <c r="Y502" s="223">
        <f>MMULT(N502:T502,'Parameters &amp; Main Results'!$C$12:$C$18)-'Parameters &amp; Main Results'!$C$22/12+MMULT(U502:V502,'Parameters &amp; Main Results'!$C$20:$C$21)</f>
        <v>9.6067388340568931E-4</v>
      </c>
      <c r="Z502" s="17">
        <f t="shared" ca="1" si="492"/>
        <v>493.15005255663078</v>
      </c>
      <c r="AA502" s="70">
        <f ca="1">Z502/OFFSET(Z502,'Parameters &amp; Main Results'!$B$38,0)</f>
        <v>11.187256731899382</v>
      </c>
      <c r="AB502" s="70">
        <f ca="1">SUMPRODUCT(Z502:OFFSET(Z502,'Parameters &amp; Main Results'!$B$38-1,0), 'Cash Flow Assist'!$P$11:OFFSET('Cash Flow Assist'!$P$11,'Parameters &amp; Main Results'!$B$38-1,0)  )/OFFSET(Z502,'Parameters &amp; Main Results'!$B$38,0)</f>
        <v>3415.1045582871943</v>
      </c>
      <c r="AC502" s="70">
        <f ca="1">SUMPRODUCT(Z502:OFFSET(Z502,'Parameters &amp; Main Results'!$B$38-1,0),'Parameters &amp; Main Results'!$B$42:OFFSET('Parameters &amp; Main Results'!$B$42,'Parameters &amp; Main Results'!$B$38-1,0)   )/OFFSET(Z502,'Parameters &amp; Main Results'!$B$38,0)</f>
        <v>0</v>
      </c>
      <c r="AD502" s="155">
        <f t="shared" si="4"/>
        <v>-6.7221296314308954E-2</v>
      </c>
      <c r="AE502" s="252">
        <f t="shared" ca="1" si="502"/>
        <v>1372.8389</v>
      </c>
      <c r="AF502" s="253">
        <f t="shared" ca="1" si="504"/>
        <v>6.6922418937866712E-2</v>
      </c>
      <c r="AG502" s="258">
        <f t="shared" ca="1" si="505"/>
        <v>0</v>
      </c>
      <c r="AH502" s="227" t="str">
        <f ca="1">IF(SUM(AG502:OFFSET(AG502,(-HoldAggressiveTime-1),0,,))=0,"Defensive","Aggressive")</f>
        <v>Defensive</v>
      </c>
    </row>
    <row r="503" spans="1:34" ht="15" x14ac:dyDescent="0.2">
      <c r="A503">
        <f t="shared" si="15"/>
        <v>6</v>
      </c>
      <c r="B503">
        <f t="shared" si="16"/>
        <v>1912</v>
      </c>
      <c r="C503" s="70">
        <f t="shared" si="1"/>
        <v>1912.416666666629</v>
      </c>
      <c r="D503" s="149">
        <f t="shared" si="383"/>
        <v>4596</v>
      </c>
      <c r="E503" s="151">
        <v>9.6096694199999995</v>
      </c>
      <c r="F503" s="152">
        <v>1473.6115</v>
      </c>
      <c r="G503" s="152">
        <v>458.77800000000002</v>
      </c>
      <c r="H503" s="152">
        <v>811.79352005999999</v>
      </c>
      <c r="I503" s="152">
        <v>1473.6115</v>
      </c>
      <c r="J503" s="152">
        <v>9.6096694199999995</v>
      </c>
      <c r="K503" s="152">
        <v>9.6096694199999995</v>
      </c>
      <c r="L503" s="152">
        <v>20.67</v>
      </c>
      <c r="M503" s="153">
        <v>13.7854174</v>
      </c>
      <c r="N503" s="17">
        <f t="shared" ref="N503:T503" si="542">F503/F502/$E503*$E502-1</f>
        <v>1.6038769107454165E-2</v>
      </c>
      <c r="O503" s="17">
        <f t="shared" si="542"/>
        <v>1.0622088707715749E-2</v>
      </c>
      <c r="P503" s="17">
        <f t="shared" si="542"/>
        <v>1.3563975010591589E-2</v>
      </c>
      <c r="Q503" s="17">
        <f t="shared" si="542"/>
        <v>1.6038769107454165E-2</v>
      </c>
      <c r="R503" s="17">
        <f t="shared" si="542"/>
        <v>0</v>
      </c>
      <c r="S503" s="17">
        <f t="shared" si="542"/>
        <v>0</v>
      </c>
      <c r="T503" s="17">
        <f t="shared" si="542"/>
        <v>9.9030763536922528E-3</v>
      </c>
      <c r="U503" s="240">
        <v>0</v>
      </c>
      <c r="V503" s="240">
        <v>0</v>
      </c>
      <c r="W503" s="223">
        <f t="shared" ca="1" si="507"/>
        <v>1.4606981723151719E-2</v>
      </c>
      <c r="X503" s="223">
        <f>MMULT(N503:T503,'Parameters &amp; Main Results'!$B$12:$B$18)-'Parameters &amp; Main Results'!$B$22/12+MMULT(U503:V503,'Parameters &amp; Main Results'!$B$20:$B$21)</f>
        <v>1.4606981723151719E-2</v>
      </c>
      <c r="Y503" s="223">
        <f>MMULT(N503:T503,'Parameters &amp; Main Results'!$C$12:$C$18)-'Parameters &amp; Main Results'!$C$22/12+MMULT(U503:V503,'Parameters &amp; Main Results'!$C$20:$C$21)</f>
        <v>1.5455434400813657E-2</v>
      </c>
      <c r="Z503" s="17">
        <f t="shared" ca="1" si="492"/>
        <v>492.62313514347301</v>
      </c>
      <c r="AA503" s="70">
        <f ca="1">Z503/OFFSET(Z503,'Parameters &amp; Main Results'!$B$38,0)</f>
        <v>11.466509413146165</v>
      </c>
      <c r="AB503" s="70">
        <f ca="1">SUMPRODUCT(Z503:OFFSET(Z503,'Parameters &amp; Main Results'!$B$38-1,0), 'Cash Flow Assist'!$P$11:OFFSET('Cash Flow Assist'!$P$11,'Parameters &amp; Main Results'!$B$38-1,0)  )/OFFSET(Z503,'Parameters &amp; Main Results'!$B$38,0)</f>
        <v>3493.6426071391711</v>
      </c>
      <c r="AC503" s="70">
        <f ca="1">SUMPRODUCT(Z503:OFFSET(Z503,'Parameters &amp; Main Results'!$B$38-1,0),'Parameters &amp; Main Results'!$B$42:OFFSET('Parameters &amp; Main Results'!$B$42,'Parameters &amp; Main Results'!$B$38-1,0)   )/OFFSET(Z503,'Parameters &amp; Main Results'!$B$38,0)</f>
        <v>0</v>
      </c>
      <c r="AD503" s="155">
        <f t="shared" si="4"/>
        <v>-5.2260674057543755E-2</v>
      </c>
      <c r="AE503" s="252">
        <f t="shared" ca="1" si="502"/>
        <v>1344.6931999999999</v>
      </c>
      <c r="AF503" s="253">
        <f t="shared" ca="1" si="504"/>
        <v>9.5871905948509334E-2</v>
      </c>
      <c r="AG503" s="258">
        <f t="shared" ca="1" si="505"/>
        <v>0</v>
      </c>
      <c r="AH503" s="227" t="str">
        <f ca="1">IF(SUM(AG503:OFFSET(AG503,(-HoldAggressiveTime-1),0,,))=0,"Defensive","Aggressive")</f>
        <v>Defensive</v>
      </c>
    </row>
    <row r="504" spans="1:34" ht="15" x14ac:dyDescent="0.2">
      <c r="A504">
        <f t="shared" si="15"/>
        <v>7</v>
      </c>
      <c r="B504">
        <f t="shared" si="16"/>
        <v>1912</v>
      </c>
      <c r="C504" s="70">
        <f t="shared" si="1"/>
        <v>1912.4999999999623</v>
      </c>
      <c r="D504" s="149">
        <f t="shared" si="383"/>
        <v>4627</v>
      </c>
      <c r="E504" s="151">
        <v>9.6096694199999995</v>
      </c>
      <c r="F504" s="152">
        <v>1481.0009</v>
      </c>
      <c r="G504" s="152">
        <v>460.11649999999997</v>
      </c>
      <c r="H504" s="152">
        <v>814.73627156999999</v>
      </c>
      <c r="I504" s="152">
        <v>1481.0009</v>
      </c>
      <c r="J504" s="152">
        <v>9.6096694199999995</v>
      </c>
      <c r="K504" s="152">
        <v>9.6096694199999995</v>
      </c>
      <c r="L504" s="152">
        <v>20.67</v>
      </c>
      <c r="M504" s="153">
        <v>13.80287665</v>
      </c>
      <c r="N504" s="17">
        <f t="shared" ref="N504:T504" si="543">F504/F503/$E504*$E503-1</f>
        <v>5.0144831253013944E-3</v>
      </c>
      <c r="O504" s="17">
        <f t="shared" si="543"/>
        <v>2.9175330987971648E-3</v>
      </c>
      <c r="P504" s="17">
        <f t="shared" si="543"/>
        <v>3.6249999997319815E-3</v>
      </c>
      <c r="Q504" s="17">
        <f t="shared" si="543"/>
        <v>5.0144831253013944E-3</v>
      </c>
      <c r="R504" s="17">
        <f t="shared" si="543"/>
        <v>0</v>
      </c>
      <c r="S504" s="17">
        <f t="shared" si="543"/>
        <v>0</v>
      </c>
      <c r="T504" s="17">
        <f t="shared" si="543"/>
        <v>0</v>
      </c>
      <c r="U504" s="240">
        <v>0</v>
      </c>
      <c r="V504" s="240">
        <v>0</v>
      </c>
      <c r="W504" s="223">
        <f t="shared" ca="1" si="507"/>
        <v>4.3027022970688125E-3</v>
      </c>
      <c r="X504" s="223">
        <f>MMULT(N504:T504,'Parameters &amp; Main Results'!$B$12:$B$18)-'Parameters &amp; Main Results'!$B$22/12+MMULT(U504:V504,'Parameters &amp; Main Results'!$B$20:$B$21)</f>
        <v>4.3027022970688125E-3</v>
      </c>
      <c r="Y504" s="223">
        <f>MMULT(N504:T504,'Parameters &amp; Main Results'!$C$12:$C$18)-'Parameters &amp; Main Results'!$C$22/12+MMULT(U504:V504,'Parameters &amp; Main Results'!$C$20:$C$21)</f>
        <v>4.7631214559843045E-3</v>
      </c>
      <c r="Z504" s="17">
        <f t="shared" ca="1" si="492"/>
        <v>485.53099280553874</v>
      </c>
      <c r="AA504" s="70">
        <f ca="1">Z504/OFFSET(Z504,'Parameters &amp; Main Results'!$B$38,0)</f>
        <v>11.241411370970102</v>
      </c>
      <c r="AB504" s="70">
        <f ca="1">SUMPRODUCT(Z504:OFFSET(Z504,'Parameters &amp; Main Results'!$B$38-1,0), 'Cash Flow Assist'!$P$11:OFFSET('Cash Flow Assist'!$P$11,'Parameters &amp; Main Results'!$B$38-1,0)  )/OFFSET(Z504,'Parameters &amp; Main Results'!$B$38,0)</f>
        <v>3464.6780672685295</v>
      </c>
      <c r="AC504" s="70">
        <f ca="1">SUMPRODUCT(Z504:OFFSET(Z504,'Parameters &amp; Main Results'!$B$38-1,0),'Parameters &amp; Main Results'!$B$42:OFFSET('Parameters &amp; Main Results'!$B$42,'Parameters &amp; Main Results'!$B$38-1,0)   )/OFFSET(Z504,'Parameters &amp; Main Results'!$B$38,0)</f>
        <v>0</v>
      </c>
      <c r="AD504" s="155">
        <f t="shared" si="4"/>
        <v>-4.7508251200420792E-2</v>
      </c>
      <c r="AE504" s="252">
        <f t="shared" ca="1" si="502"/>
        <v>1327.5179000000001</v>
      </c>
      <c r="AF504" s="253">
        <f t="shared" ca="1" si="504"/>
        <v>0.11561652012375874</v>
      </c>
      <c r="AG504" s="258">
        <f t="shared" ca="1" si="505"/>
        <v>0</v>
      </c>
      <c r="AH504" s="227" t="str">
        <f ca="1">IF(SUM(AG504:OFFSET(AG504,(-HoldAggressiveTime-1),0,,))=0,"Defensive","Aggressive")</f>
        <v>Defensive</v>
      </c>
    </row>
    <row r="505" spans="1:34" ht="15" x14ac:dyDescent="0.2">
      <c r="A505">
        <f t="shared" si="15"/>
        <v>8</v>
      </c>
      <c r="B505">
        <f t="shared" si="16"/>
        <v>1912</v>
      </c>
      <c r="C505" s="70">
        <f t="shared" si="1"/>
        <v>1912.5833333332955</v>
      </c>
      <c r="D505" s="149">
        <f t="shared" si="383"/>
        <v>4657</v>
      </c>
      <c r="E505" s="151">
        <v>9.7048347100000001</v>
      </c>
      <c r="F505" s="152">
        <v>1520.8215</v>
      </c>
      <c r="G505" s="152">
        <v>459.44389999999999</v>
      </c>
      <c r="H505" s="152">
        <v>817.68969055000002</v>
      </c>
      <c r="I505" s="152">
        <v>1520.8215</v>
      </c>
      <c r="J505" s="152">
        <v>9.7048347100000001</v>
      </c>
      <c r="K505" s="152">
        <v>9.7048347100000001</v>
      </c>
      <c r="L505" s="152">
        <v>20.67</v>
      </c>
      <c r="M505" s="153">
        <v>13.98476176</v>
      </c>
      <c r="N505" s="17">
        <f t="shared" ref="N505:T505" si="544">F505/F504/$E505*$E504-1</f>
        <v>1.6818000844417647E-2</v>
      </c>
      <c r="O505" s="17">
        <f t="shared" si="544"/>
        <v>-1.125343640906018E-2</v>
      </c>
      <c r="P505" s="17">
        <f t="shared" si="544"/>
        <v>-6.2165137488348066E-3</v>
      </c>
      <c r="Q505" s="17">
        <f t="shared" si="544"/>
        <v>1.6818000844417647E-2</v>
      </c>
      <c r="R505" s="17">
        <f t="shared" si="544"/>
        <v>0</v>
      </c>
      <c r="S505" s="17">
        <f t="shared" si="544"/>
        <v>0</v>
      </c>
      <c r="T505" s="17">
        <f t="shared" si="544"/>
        <v>-9.8059671126536907E-3</v>
      </c>
      <c r="U505" s="240">
        <v>0</v>
      </c>
      <c r="V505" s="240">
        <v>0</v>
      </c>
      <c r="W505" s="223">
        <f t="shared" ca="1" si="507"/>
        <v>9.830848329201846E-3</v>
      </c>
      <c r="X505" s="223">
        <f>MMULT(N505:T505,'Parameters &amp; Main Results'!$B$12:$B$18)-'Parameters &amp; Main Results'!$B$22/12+MMULT(U505:V505,'Parameters &amp; Main Results'!$B$20:$B$21)</f>
        <v>9.830848329201846E-3</v>
      </c>
      <c r="Y505" s="223">
        <f>MMULT(N505:T505,'Parameters &amp; Main Results'!$C$12:$C$18)-'Parameters &amp; Main Results'!$C$22/12+MMULT(U505:V505,'Parameters &amp; Main Results'!$C$20:$C$21)</f>
        <v>1.3969190452403196E-2</v>
      </c>
      <c r="Z505" s="17">
        <f t="shared" ca="1" si="492"/>
        <v>483.45084773248038</v>
      </c>
      <c r="AA505" s="70">
        <f ca="1">Z505/OFFSET(Z505,'Parameters &amp; Main Results'!$B$38,0)</f>
        <v>11.265516486539783</v>
      </c>
      <c r="AB505" s="70">
        <f ca="1">SUMPRODUCT(Z505:OFFSET(Z505,'Parameters &amp; Main Results'!$B$38-1,0), 'Cash Flow Assist'!$P$11:OFFSET('Cash Flow Assist'!$P$11,'Parameters &amp; Main Results'!$B$38-1,0)  )/OFFSET(Z505,'Parameters &amp; Main Results'!$B$38,0)</f>
        <v>3476.7393370732188</v>
      </c>
      <c r="AC505" s="70">
        <f ca="1">SUMPRODUCT(Z505:OFFSET(Z505,'Parameters &amp; Main Results'!$B$38-1,0),'Parameters &amp; Main Results'!$B$42:OFFSET('Parameters &amp; Main Results'!$B$42,'Parameters &amp; Main Results'!$B$38-1,0)   )/OFFSET(Z505,'Parameters &amp; Main Results'!$B$38,0)</f>
        <v>0</v>
      </c>
      <c r="AD505" s="155">
        <f t="shared" si="4"/>
        <v>-3.1489244164808583E-2</v>
      </c>
      <c r="AE505" s="252">
        <f t="shared" ca="1" si="502"/>
        <v>1268.7385999999999</v>
      </c>
      <c r="AF505" s="253">
        <f t="shared" ca="1" si="504"/>
        <v>0.19868781481071052</v>
      </c>
      <c r="AG505" s="258">
        <f t="shared" ca="1" si="505"/>
        <v>0</v>
      </c>
      <c r="AH505" s="227" t="str">
        <f ca="1">IF(SUM(AG505:OFFSET(AG505,(-HoldAggressiveTime-1),0,,))=0,"Defensive","Aggressive")</f>
        <v>Defensive</v>
      </c>
    </row>
    <row r="506" spans="1:34" ht="15" x14ac:dyDescent="0.2">
      <c r="A506">
        <f t="shared" si="15"/>
        <v>9</v>
      </c>
      <c r="B506">
        <f t="shared" si="16"/>
        <v>1912</v>
      </c>
      <c r="C506" s="70">
        <f t="shared" si="1"/>
        <v>1912.6666666666288</v>
      </c>
      <c r="D506" s="149">
        <f t="shared" si="383"/>
        <v>4688</v>
      </c>
      <c r="E506" s="151">
        <v>9.8000000000000007</v>
      </c>
      <c r="F506" s="152">
        <v>1534.3939</v>
      </c>
      <c r="G506" s="152">
        <v>461.79849999999999</v>
      </c>
      <c r="H506" s="152">
        <v>820.65381567999998</v>
      </c>
      <c r="I506" s="152">
        <v>1534.3939</v>
      </c>
      <c r="J506" s="152">
        <v>9.8000000000000007</v>
      </c>
      <c r="K506" s="152">
        <v>9.8000000000000007</v>
      </c>
      <c r="L506" s="152">
        <v>20.67</v>
      </c>
      <c r="M506" s="153">
        <v>13.926285</v>
      </c>
      <c r="N506" s="17">
        <f t="shared" ref="N506:T506" si="545">F506/F505/$E506*$E505-1</f>
        <v>-8.7301906908643367E-4</v>
      </c>
      <c r="O506" s="17">
        <f t="shared" si="545"/>
        <v>-4.6356191834026061E-3</v>
      </c>
      <c r="P506" s="17">
        <f t="shared" si="545"/>
        <v>-6.1209453219802645E-3</v>
      </c>
      <c r="Q506" s="17">
        <f t="shared" si="545"/>
        <v>-8.7301906908643367E-4</v>
      </c>
      <c r="R506" s="17">
        <f t="shared" si="545"/>
        <v>0</v>
      </c>
      <c r="S506" s="17">
        <f t="shared" si="545"/>
        <v>0</v>
      </c>
      <c r="T506" s="17">
        <f t="shared" si="545"/>
        <v>-9.710743877551109E-3</v>
      </c>
      <c r="U506" s="240">
        <v>0</v>
      </c>
      <c r="V506" s="240">
        <v>0</v>
      </c>
      <c r="W506" s="223">
        <f t="shared" ca="1" si="507"/>
        <v>-2.1090919990395694E-3</v>
      </c>
      <c r="X506" s="223">
        <f>MMULT(N506:T506,'Parameters &amp; Main Results'!$B$12:$B$18)-'Parameters &amp; Main Results'!$B$22/12+MMULT(U506:V506,'Parameters &amp; Main Results'!$B$20:$B$21)</f>
        <v>-2.1090919990395694E-3</v>
      </c>
      <c r="Y506" s="223">
        <f>MMULT(N506:T506,'Parameters &amp; Main Results'!$C$12:$C$18)-'Parameters &amp; Main Results'!$C$22/12+MMULT(U506:V506,'Parameters &amp; Main Results'!$C$20:$C$21)</f>
        <v>-1.2909457471847175E-3</v>
      </c>
      <c r="Z506" s="17">
        <f t="shared" ca="1" si="492"/>
        <v>478.74438430195079</v>
      </c>
      <c r="AA506" s="70">
        <f ca="1">Z506/OFFSET(Z506,'Parameters &amp; Main Results'!$B$38,0)</f>
        <v>10.684399441288161</v>
      </c>
      <c r="AB506" s="70">
        <f ca="1">SUMPRODUCT(Z506:OFFSET(Z506,'Parameters &amp; Main Results'!$B$38-1,0), 'Cash Flow Assist'!$P$11:OFFSET('Cash Flow Assist'!$P$11,'Parameters &amp; Main Results'!$B$38-1,0)  )/OFFSET(Z506,'Parameters &amp; Main Results'!$B$38,0)</f>
        <v>3319.9807575082759</v>
      </c>
      <c r="AC506" s="70">
        <f ca="1">SUMPRODUCT(Z506:OFFSET(Z506,'Parameters &amp; Main Results'!$B$38-1,0),'Parameters &amp; Main Results'!$B$42:OFFSET('Parameters &amp; Main Results'!$B$42,'Parameters &amp; Main Results'!$B$38-1,0)   )/OFFSET(Z506,'Parameters &amp; Main Results'!$B$38,0)</f>
        <v>0</v>
      </c>
      <c r="AD506" s="155">
        <f t="shared" si="4"/>
        <v>-3.2334772523267996E-2</v>
      </c>
      <c r="AE506" s="252">
        <f t="shared" ca="1" si="502"/>
        <v>1209.7438999999999</v>
      </c>
      <c r="AF506" s="253">
        <f t="shared" ca="1" si="504"/>
        <v>0.2683625848413041</v>
      </c>
      <c r="AG506" s="258">
        <f t="shared" ca="1" si="505"/>
        <v>0</v>
      </c>
      <c r="AH506" s="227" t="str">
        <f ca="1">IF(SUM(AG506:OFFSET(AG506,(-HoldAggressiveTime-1),0,,))=0,"Defensive","Aggressive")</f>
        <v>Defensive</v>
      </c>
    </row>
    <row r="507" spans="1:34" ht="15" x14ac:dyDescent="0.2">
      <c r="A507">
        <f t="shared" si="15"/>
        <v>10</v>
      </c>
      <c r="B507">
        <f t="shared" si="16"/>
        <v>1912</v>
      </c>
      <c r="C507" s="70">
        <f t="shared" si="1"/>
        <v>1912.749999999962</v>
      </c>
      <c r="D507" s="149">
        <f t="shared" si="383"/>
        <v>4718</v>
      </c>
      <c r="E507" s="151">
        <v>9.8000000000000007</v>
      </c>
      <c r="F507" s="152">
        <v>1537.1518000000001</v>
      </c>
      <c r="G507" s="152">
        <v>462.91199999999998</v>
      </c>
      <c r="H507" s="152">
        <v>823.62868576000005</v>
      </c>
      <c r="I507" s="152">
        <v>1537.1518000000001</v>
      </c>
      <c r="J507" s="152">
        <v>9.8000000000000007</v>
      </c>
      <c r="K507" s="152">
        <v>9.8000000000000007</v>
      </c>
      <c r="L507" s="152">
        <v>20.67</v>
      </c>
      <c r="M507" s="153">
        <v>13.905092700000001</v>
      </c>
      <c r="N507" s="17">
        <f t="shared" ref="N507:T507" si="546">F507/F506/$E507*$E506-1</f>
        <v>1.7973872289247517E-3</v>
      </c>
      <c r="O507" s="17">
        <f t="shared" si="546"/>
        <v>2.4112248090888411E-3</v>
      </c>
      <c r="P507" s="17">
        <f t="shared" si="546"/>
        <v>3.624999997758005E-3</v>
      </c>
      <c r="Q507" s="17">
        <f t="shared" si="546"/>
        <v>1.7973872289247517E-3</v>
      </c>
      <c r="R507" s="17">
        <f t="shared" si="546"/>
        <v>0</v>
      </c>
      <c r="S507" s="17">
        <f t="shared" si="546"/>
        <v>0</v>
      </c>
      <c r="T507" s="17">
        <f t="shared" si="546"/>
        <v>0</v>
      </c>
      <c r="U507" s="240">
        <v>0</v>
      </c>
      <c r="V507" s="240">
        <v>0</v>
      </c>
      <c r="W507" s="223">
        <f t="shared" ca="1" si="507"/>
        <v>1.7886187168446653E-3</v>
      </c>
      <c r="X507" s="223">
        <f>MMULT(N507:T507,'Parameters &amp; Main Results'!$B$12:$B$18)-'Parameters &amp; Main Results'!$B$22/12+MMULT(U507:V507,'Parameters &amp; Main Results'!$B$20:$B$21)</f>
        <v>1.7886187168446653E-3</v>
      </c>
      <c r="Y507" s="223">
        <f>MMULT(N507:T507,'Parameters &amp; Main Results'!$C$12:$C$18)-'Parameters &amp; Main Results'!$C$22/12+MMULT(U507:V507,'Parameters &amp; Main Results'!$C$20:$C$21)</f>
        <v>1.8171043202744941E-3</v>
      </c>
      <c r="Z507" s="17">
        <f t="shared" ca="1" si="492"/>
        <v>479.75623433728089</v>
      </c>
      <c r="AA507" s="70">
        <f ca="1">Z507/OFFSET(Z507,'Parameters &amp; Main Results'!$B$38,0)</f>
        <v>10.229673972736544</v>
      </c>
      <c r="AB507" s="70">
        <f ca="1">SUMPRODUCT(Z507:OFFSET(Z507,'Parameters &amp; Main Results'!$B$38-1,0), 'Cash Flow Assist'!$P$11:OFFSET('Cash Flow Assist'!$P$11,'Parameters &amp; Main Results'!$B$38-1,0)  )/OFFSET(Z507,'Parameters &amp; Main Results'!$B$38,0)</f>
        <v>3162.7263625766536</v>
      </c>
      <c r="AC507" s="70">
        <f ca="1">SUMPRODUCT(Z507:OFFSET(Z507,'Parameters &amp; Main Results'!$B$38-1,0),'Parameters &amp; Main Results'!$B$42:OFFSET('Parameters &amp; Main Results'!$B$42,'Parameters &amp; Main Results'!$B$38-1,0)   )/OFFSET(Z507,'Parameters &amp; Main Results'!$B$38,0)</f>
        <v>0</v>
      </c>
      <c r="AD507" s="155">
        <f t="shared" si="4"/>
        <v>-3.0595503401526725E-2</v>
      </c>
      <c r="AE507" s="252">
        <f t="shared" ca="1" si="502"/>
        <v>1244.3209999999999</v>
      </c>
      <c r="AF507" s="253">
        <f t="shared" ca="1" si="504"/>
        <v>0.23533380855904562</v>
      </c>
      <c r="AG507" s="258">
        <f t="shared" ca="1" si="505"/>
        <v>0</v>
      </c>
      <c r="AH507" s="227" t="str">
        <f ca="1">IF(SUM(AG507:OFFSET(AG507,(-HoldAggressiveTime-1),0,,))=0,"Defensive","Aggressive")</f>
        <v>Defensive</v>
      </c>
    </row>
    <row r="508" spans="1:34" ht="15" x14ac:dyDescent="0.2">
      <c r="A508">
        <f t="shared" si="15"/>
        <v>11</v>
      </c>
      <c r="B508">
        <f t="shared" si="16"/>
        <v>1912</v>
      </c>
      <c r="C508" s="70">
        <f t="shared" si="1"/>
        <v>1912.8333333332953</v>
      </c>
      <c r="D508" s="149">
        <f t="shared" si="383"/>
        <v>4749</v>
      </c>
      <c r="E508" s="151">
        <v>9.8000000000000007</v>
      </c>
      <c r="F508" s="152">
        <v>1525.8581999999999</v>
      </c>
      <c r="G508" s="152">
        <v>464.5301</v>
      </c>
      <c r="H508" s="152">
        <v>826.61433975</v>
      </c>
      <c r="I508" s="152">
        <v>1525.8581999999999</v>
      </c>
      <c r="J508" s="152">
        <v>9.8000000000000007</v>
      </c>
      <c r="K508" s="152">
        <v>9.8000000000000007</v>
      </c>
      <c r="L508" s="152">
        <v>20.67</v>
      </c>
      <c r="M508" s="153">
        <v>13.749541020000001</v>
      </c>
      <c r="N508" s="17">
        <f t="shared" ref="N508:T508" si="547">F508/F507/$E508*$E507-1</f>
        <v>-7.3470948022180682E-3</v>
      </c>
      <c r="O508" s="17">
        <f t="shared" si="547"/>
        <v>3.495480782524707E-3</v>
      </c>
      <c r="P508" s="17">
        <f t="shared" si="547"/>
        <v>3.6250000050022102E-3</v>
      </c>
      <c r="Q508" s="17">
        <f t="shared" si="547"/>
        <v>-7.3470948022180682E-3</v>
      </c>
      <c r="R508" s="17">
        <f t="shared" si="547"/>
        <v>0</v>
      </c>
      <c r="S508" s="17">
        <f t="shared" si="547"/>
        <v>0</v>
      </c>
      <c r="T508" s="17">
        <f t="shared" si="547"/>
        <v>0</v>
      </c>
      <c r="U508" s="240">
        <v>0</v>
      </c>
      <c r="V508" s="240">
        <v>0</v>
      </c>
      <c r="W508" s="223">
        <f t="shared" ca="1" si="507"/>
        <v>-4.852891611825276E-3</v>
      </c>
      <c r="X508" s="223">
        <f>MMULT(N508:T508,'Parameters &amp; Main Results'!$B$12:$B$18)-'Parameters &amp; Main Results'!$B$22/12+MMULT(U508:V508,'Parameters &amp; Main Results'!$B$20:$B$21)</f>
        <v>-4.852891611825276E-3</v>
      </c>
      <c r="Y508" s="223">
        <f>MMULT(N508:T508,'Parameters &amp; Main Results'!$C$12:$C$18)-'Parameters &amp; Main Results'!$C$22/12+MMULT(U508:V508,'Parameters &amp; Main Results'!$C$20:$C$21)</f>
        <v>-6.3045039104104575E-3</v>
      </c>
      <c r="Z508" s="17">
        <f t="shared" ca="1" si="492"/>
        <v>478.89966543219816</v>
      </c>
      <c r="AA508" s="70">
        <f ca="1">Z508/OFFSET(Z508,'Parameters &amp; Main Results'!$B$38,0)</f>
        <v>9.9906274407366737</v>
      </c>
      <c r="AB508" s="70">
        <f ca="1">SUMPRODUCT(Z508:OFFSET(Z508,'Parameters &amp; Main Results'!$B$38-1,0), 'Cash Flow Assist'!$P$11:OFFSET('Cash Flow Assist'!$P$11,'Parameters &amp; Main Results'!$B$38-1,0)  )/OFFSET(Z508,'Parameters &amp; Main Results'!$B$38,0)</f>
        <v>3085.3145273787854</v>
      </c>
      <c r="AC508" s="70">
        <f ca="1">SUMPRODUCT(Z508:OFFSET(Z508,'Parameters &amp; Main Results'!$B$38-1,0),'Parameters &amp; Main Results'!$B$42:OFFSET('Parameters &amp; Main Results'!$B$42,'Parameters &amp; Main Results'!$B$38-1,0)   )/OFFSET(Z508,'Parameters &amp; Main Results'!$B$38,0)</f>
        <v>0</v>
      </c>
      <c r="AD508" s="155">
        <f t="shared" si="4"/>
        <v>-3.7717810139732189E-2</v>
      </c>
      <c r="AE508" s="252">
        <f t="shared" ca="1" si="502"/>
        <v>1258.0499</v>
      </c>
      <c r="AF508" s="253">
        <f t="shared" ca="1" si="504"/>
        <v>0.21287573728196307</v>
      </c>
      <c r="AG508" s="258">
        <f t="shared" ca="1" si="505"/>
        <v>0</v>
      </c>
      <c r="AH508" s="227" t="str">
        <f ca="1">IF(SUM(AG508:OFFSET(AG508,(-HoldAggressiveTime-1),0,,))=0,"Defensive","Aggressive")</f>
        <v>Defensive</v>
      </c>
    </row>
    <row r="509" spans="1:34" ht="15" x14ac:dyDescent="0.2">
      <c r="A509">
        <f t="shared" si="15"/>
        <v>12</v>
      </c>
      <c r="B509">
        <f t="shared" si="16"/>
        <v>1912</v>
      </c>
      <c r="C509" s="70">
        <f t="shared" si="1"/>
        <v>1912.9166666666285</v>
      </c>
      <c r="D509" s="149">
        <f t="shared" si="383"/>
        <v>4780</v>
      </c>
      <c r="E509" s="151">
        <v>9.7048347100000001</v>
      </c>
      <c r="F509" s="152">
        <v>1476.9163000000001</v>
      </c>
      <c r="G509" s="152">
        <v>465.37259999999998</v>
      </c>
      <c r="H509" s="152">
        <v>829.61081673000001</v>
      </c>
      <c r="I509" s="152">
        <v>1476.9163000000001</v>
      </c>
      <c r="J509" s="152">
        <v>9.7048347100000001</v>
      </c>
      <c r="K509" s="152">
        <v>9.7048347100000001</v>
      </c>
      <c r="L509" s="152">
        <v>20.67</v>
      </c>
      <c r="M509" s="153">
        <v>13.38899945</v>
      </c>
      <c r="N509" s="17">
        <f t="shared" ref="N509:T509" si="548">F509/F508/$E509*$E508-1</f>
        <v>-2.2583558114415592E-2</v>
      </c>
      <c r="O509" s="17">
        <f t="shared" si="548"/>
        <v>1.163741253953221E-2</v>
      </c>
      <c r="P509" s="17">
        <f t="shared" si="548"/>
        <v>1.3466513741490216E-2</v>
      </c>
      <c r="Q509" s="17">
        <f t="shared" si="548"/>
        <v>-2.2583558114415592E-2</v>
      </c>
      <c r="R509" s="17">
        <f t="shared" si="548"/>
        <v>0</v>
      </c>
      <c r="S509" s="17">
        <f t="shared" si="548"/>
        <v>0</v>
      </c>
      <c r="T509" s="17">
        <f t="shared" si="548"/>
        <v>9.8059671126538017E-3</v>
      </c>
      <c r="U509" s="240">
        <v>0</v>
      </c>
      <c r="V509" s="240">
        <v>0</v>
      </c>
      <c r="W509" s="223">
        <f t="shared" ca="1" si="507"/>
        <v>-1.416155438893923E-2</v>
      </c>
      <c r="X509" s="223">
        <f>MMULT(N509:T509,'Parameters &amp; Main Results'!$B$12:$B$18)-'Parameters &amp; Main Results'!$B$22/12+MMULT(U509:V509,'Parameters &amp; Main Results'!$B$20:$B$21)</f>
        <v>-1.416155438893923E-2</v>
      </c>
      <c r="Y509" s="223">
        <f>MMULT(N509:T509,'Parameters &amp; Main Results'!$C$12:$C$18)-'Parameters &amp; Main Results'!$C$22/12+MMULT(U509:V509,'Parameters &amp; Main Results'!$C$20:$C$21)</f>
        <v>-1.9203127715687475E-2</v>
      </c>
      <c r="Z509" s="17">
        <f t="shared" ca="1" si="492"/>
        <v>481.23504695488185</v>
      </c>
      <c r="AA509" s="70">
        <f ca="1">Z509/OFFSET(Z509,'Parameters &amp; Main Results'!$B$38,0)</f>
        <v>10.203522640333233</v>
      </c>
      <c r="AB509" s="70">
        <f ca="1">SUMPRODUCT(Z509:OFFSET(Z509,'Parameters &amp; Main Results'!$B$38-1,0), 'Cash Flow Assist'!$P$11:OFFSET('Cash Flow Assist'!$P$11,'Parameters &amp; Main Results'!$B$38-1,0)  )/OFFSET(Z509,'Parameters &amp; Main Results'!$B$38,0)</f>
        <v>3126.6316034499896</v>
      </c>
      <c r="AC509" s="70">
        <f ca="1">SUMPRODUCT(Z509:OFFSET(Z509,'Parameters &amp; Main Results'!$B$38-1,0),'Parameters &amp; Main Results'!$B$42:OFFSET('Parameters &amp; Main Results'!$B$42,'Parameters &amp; Main Results'!$B$38-1,0)   )/OFFSET(Z509,'Parameters &amp; Main Results'!$B$38,0)</f>
        <v>0</v>
      </c>
      <c r="AD509" s="155">
        <f t="shared" si="4"/>
        <v>-5.944956589690864E-2</v>
      </c>
      <c r="AE509" s="252">
        <f t="shared" ca="1" si="502"/>
        <v>1321.2698</v>
      </c>
      <c r="AF509" s="253">
        <f t="shared" ca="1" si="504"/>
        <v>0.11780069445316926</v>
      </c>
      <c r="AG509" s="258">
        <f t="shared" ca="1" si="505"/>
        <v>0</v>
      </c>
      <c r="AH509" s="227" t="str">
        <f ca="1">IF(SUM(AG509:OFFSET(AG509,(-HoldAggressiveTime-1),0,,))=0,"Defensive","Aggressive")</f>
        <v>Defensive</v>
      </c>
    </row>
    <row r="510" spans="1:34" ht="15" x14ac:dyDescent="0.2">
      <c r="A510">
        <f t="shared" si="15"/>
        <v>1</v>
      </c>
      <c r="B510">
        <f t="shared" si="16"/>
        <v>1913</v>
      </c>
      <c r="C510" s="70">
        <f t="shared" si="1"/>
        <v>1912.9999999999618</v>
      </c>
      <c r="D510" s="149">
        <f t="shared" si="383"/>
        <v>4808</v>
      </c>
      <c r="E510" s="151">
        <v>9.8000000000000007</v>
      </c>
      <c r="F510" s="152">
        <v>1470.2624000000001</v>
      </c>
      <c r="G510" s="152">
        <v>466.73480000000001</v>
      </c>
      <c r="H510" s="152">
        <v>833.51690098999995</v>
      </c>
      <c r="I510" s="152">
        <v>1470.2624000000001</v>
      </c>
      <c r="J510" s="152">
        <v>9.8000000000000007</v>
      </c>
      <c r="K510" s="152">
        <v>9.8000000000000007</v>
      </c>
      <c r="L510" s="152">
        <v>20.67</v>
      </c>
      <c r="M510" s="153">
        <v>13.148088789999999</v>
      </c>
      <c r="N510" s="17">
        <f t="shared" ref="N510:T510" si="549">F510/F509/$E510*$E509-1</f>
        <v>-1.4172259862792136E-2</v>
      </c>
      <c r="O510" s="17">
        <f t="shared" si="549"/>
        <v>-6.8120514648690733E-3</v>
      </c>
      <c r="P510" s="17">
        <f t="shared" si="549"/>
        <v>-5.0481319658193247E-3</v>
      </c>
      <c r="Q510" s="17">
        <f t="shared" si="549"/>
        <v>-1.4172259862792136E-2</v>
      </c>
      <c r="R510" s="17">
        <f t="shared" si="549"/>
        <v>0</v>
      </c>
      <c r="S510" s="17">
        <f t="shared" si="549"/>
        <v>0</v>
      </c>
      <c r="T510" s="17">
        <f t="shared" si="549"/>
        <v>-9.710743877551109E-3</v>
      </c>
      <c r="U510" s="240">
        <v>0</v>
      </c>
      <c r="V510" s="240">
        <v>0</v>
      </c>
      <c r="W510" s="223">
        <f t="shared" ca="1" si="507"/>
        <v>-1.251880905061214E-2</v>
      </c>
      <c r="X510" s="223">
        <f>MMULT(N510:T510,'Parameters &amp; Main Results'!$B$12:$B$18)-'Parameters &amp; Main Results'!$B$22/12+MMULT(U510:V510,'Parameters &amp; Main Results'!$B$20:$B$21)</f>
        <v>-1.251880905061214E-2</v>
      </c>
      <c r="Y510" s="223">
        <f>MMULT(N510:T510,'Parameters &amp; Main Results'!$C$12:$C$18)-'Parameters &amp; Main Results'!$C$22/12+MMULT(U510:V510,'Parameters &amp; Main Results'!$C$20:$C$21)</f>
        <v>-1.3477905689666496E-2</v>
      </c>
      <c r="Z510" s="17">
        <f t="shared" ca="1" si="492"/>
        <v>488.14798113964173</v>
      </c>
      <c r="AA510" s="70">
        <f ca="1">Z510/OFFSET(Z510,'Parameters &amp; Main Results'!$B$38,0)</f>
        <v>10.130328313971447</v>
      </c>
      <c r="AB510" s="70">
        <f ca="1">SUMPRODUCT(Z510:OFFSET(Z510,'Parameters &amp; Main Results'!$B$38-1,0), 'Cash Flow Assist'!$P$11:OFFSET('Cash Flow Assist'!$P$11,'Parameters &amp; Main Results'!$B$38-1,0)  )/OFFSET(Z510,'Parameters &amp; Main Results'!$B$38,0)</f>
        <v>3051.2344699168102</v>
      </c>
      <c r="AC510" s="70">
        <f ca="1">SUMPRODUCT(Z510:OFFSET(Z510,'Parameters &amp; Main Results'!$B$38-1,0),'Parameters &amp; Main Results'!$B$42:OFFSET('Parameters &amp; Main Results'!$B$42,'Parameters &amp; Main Results'!$B$38-1,0)   )/OFFSET(Z510,'Parameters &amp; Main Results'!$B$38,0)</f>
        <v>0</v>
      </c>
      <c r="AD510" s="155">
        <f t="shared" si="4"/>
        <v>-7.2779291063079565E-2</v>
      </c>
      <c r="AE510" s="252">
        <f t="shared" ca="1" si="502"/>
        <v>1325.2084</v>
      </c>
      <c r="AF510" s="253">
        <f t="shared" ca="1" si="504"/>
        <v>0.10945750117490961</v>
      </c>
      <c r="AG510" s="258">
        <f t="shared" ca="1" si="505"/>
        <v>0</v>
      </c>
      <c r="AH510" s="227" t="str">
        <f ca="1">IF(SUM(AG510:OFFSET(AG510,(-HoldAggressiveTime-1),0,,))=0,"Defensive","Aggressive")</f>
        <v>Defensive</v>
      </c>
    </row>
    <row r="511" spans="1:34" ht="15" x14ac:dyDescent="0.2">
      <c r="A511">
        <f t="shared" si="15"/>
        <v>2</v>
      </c>
      <c r="B511">
        <f t="shared" si="16"/>
        <v>1913</v>
      </c>
      <c r="C511" s="70">
        <f t="shared" si="1"/>
        <v>1913.0833333332951</v>
      </c>
      <c r="D511" s="149">
        <f t="shared" si="383"/>
        <v>4839</v>
      </c>
      <c r="E511" s="151">
        <v>9.8000000000000007</v>
      </c>
      <c r="F511" s="152">
        <v>1423.9295999999999</v>
      </c>
      <c r="G511" s="152">
        <v>468.8596</v>
      </c>
      <c r="H511" s="152">
        <v>837.44137639999997</v>
      </c>
      <c r="I511" s="152">
        <v>1423.9295999999999</v>
      </c>
      <c r="J511" s="152">
        <v>9.8000000000000007</v>
      </c>
      <c r="K511" s="152">
        <v>9.8000000000000007</v>
      </c>
      <c r="L511" s="152">
        <v>20.67</v>
      </c>
      <c r="M511" s="153">
        <v>12.68296052</v>
      </c>
      <c r="N511" s="17">
        <f t="shared" ref="N511:T511" si="550">F511/F510/$E511*$E510-1</f>
        <v>-3.1513286335826951E-2</v>
      </c>
      <c r="O511" s="17">
        <f t="shared" si="550"/>
        <v>4.5524781953263371E-3</v>
      </c>
      <c r="P511" s="17">
        <f t="shared" si="550"/>
        <v>4.7083333347395229E-3</v>
      </c>
      <c r="Q511" s="17">
        <f t="shared" si="550"/>
        <v>-3.1513286335826951E-2</v>
      </c>
      <c r="R511" s="17">
        <f t="shared" si="550"/>
        <v>0</v>
      </c>
      <c r="S511" s="17">
        <f t="shared" si="550"/>
        <v>0</v>
      </c>
      <c r="T511" s="17">
        <f t="shared" si="550"/>
        <v>0</v>
      </c>
      <c r="U511" s="240">
        <v>0</v>
      </c>
      <c r="V511" s="240">
        <v>0</v>
      </c>
      <c r="W511" s="223">
        <f t="shared" ca="1" si="507"/>
        <v>-2.2766135779471612E-2</v>
      </c>
      <c r="X511" s="223">
        <f>MMULT(N511:T511,'Parameters &amp; Main Results'!$B$12:$B$18)-'Parameters &amp; Main Results'!$B$22/12+MMULT(U511:V511,'Parameters &amp; Main Results'!$B$20:$B$21)</f>
        <v>-2.2766135779471612E-2</v>
      </c>
      <c r="Y511" s="223">
        <f>MMULT(N511:T511,'Parameters &amp; Main Results'!$C$12:$C$18)-'Parameters &amp; Main Results'!$C$22/12+MMULT(U511:V511,'Parameters &amp; Main Results'!$C$20:$C$21)</f>
        <v>-2.7948376549378286E-2</v>
      </c>
      <c r="Z511" s="17">
        <f t="shared" ca="1" si="492"/>
        <v>494.33648520466971</v>
      </c>
      <c r="AA511" s="70">
        <f ca="1">Z511/OFFSET(Z511,'Parameters &amp; Main Results'!$B$38,0)</f>
        <v>10.578674753559424</v>
      </c>
      <c r="AB511" s="70">
        <f ca="1">SUMPRODUCT(Z511:OFFSET(Z511,'Parameters &amp; Main Results'!$B$38-1,0), 'Cash Flow Assist'!$P$11:OFFSET('Cash Flow Assist'!$P$11,'Parameters &amp; Main Results'!$B$38-1,0)  )/OFFSET(Z511,'Parameters &amp; Main Results'!$B$38,0)</f>
        <v>3136.9720817426669</v>
      </c>
      <c r="AC511" s="70">
        <f ca="1">SUMPRODUCT(Z511:OFFSET(Z511,'Parameters &amp; Main Results'!$B$38-1,0),'Parameters &amp; Main Results'!$B$42:OFFSET('Parameters &amp; Main Results'!$B$42,'Parameters &amp; Main Results'!$B$38-1,0)   )/OFFSET(Z511,'Parameters &amp; Main Results'!$B$38,0)</f>
        <v>0</v>
      </c>
      <c r="AD511" s="155">
        <f t="shared" si="4"/>
        <v>-0.10199906276031723</v>
      </c>
      <c r="AE511" s="252">
        <f t="shared" ca="1" si="502"/>
        <v>1293.5987</v>
      </c>
      <c r="AF511" s="253">
        <f t="shared" ca="1" si="504"/>
        <v>0.10075064237464056</v>
      </c>
      <c r="AG511" s="258">
        <f t="shared" ca="1" si="505"/>
        <v>0</v>
      </c>
      <c r="AH511" s="227" t="str">
        <f ca="1">IF(SUM(AG511:OFFSET(AG511,(-HoldAggressiveTime-1),0,,))=0,"Defensive","Aggressive")</f>
        <v>Defensive</v>
      </c>
    </row>
    <row r="512" spans="1:34" ht="15" x14ac:dyDescent="0.2">
      <c r="A512">
        <f t="shared" si="15"/>
        <v>3</v>
      </c>
      <c r="B512">
        <f t="shared" si="16"/>
        <v>1913</v>
      </c>
      <c r="C512" s="70">
        <f t="shared" si="1"/>
        <v>1913.1666666666283</v>
      </c>
      <c r="D512" s="149">
        <f t="shared" si="383"/>
        <v>4869</v>
      </c>
      <c r="E512" s="151">
        <v>9.8000000000000007</v>
      </c>
      <c r="F512" s="152">
        <v>1402.9151999999999</v>
      </c>
      <c r="G512" s="152">
        <v>469.4556</v>
      </c>
      <c r="H512" s="152">
        <v>841.38432954999996</v>
      </c>
      <c r="I512" s="152">
        <v>1402.9151999999999</v>
      </c>
      <c r="J512" s="152">
        <v>9.8000000000000007</v>
      </c>
      <c r="K512" s="152">
        <v>9.8000000000000007</v>
      </c>
      <c r="L512" s="152">
        <v>20.67</v>
      </c>
      <c r="M512" s="153">
        <v>12.44345352</v>
      </c>
      <c r="N512" s="17">
        <f t="shared" ref="N512:T512" si="551">F512/F511/$E512*$E511-1</f>
        <v>-1.4758032981405877E-2</v>
      </c>
      <c r="O512" s="17">
        <f t="shared" si="551"/>
        <v>1.271169450300258E-3</v>
      </c>
      <c r="P512" s="17">
        <f t="shared" si="551"/>
        <v>4.708333336656878E-3</v>
      </c>
      <c r="Q512" s="17">
        <f t="shared" si="551"/>
        <v>-1.4758032981405877E-2</v>
      </c>
      <c r="R512" s="17">
        <f t="shared" si="551"/>
        <v>0</v>
      </c>
      <c r="S512" s="17">
        <f t="shared" si="551"/>
        <v>0</v>
      </c>
      <c r="T512" s="17">
        <f t="shared" si="551"/>
        <v>0</v>
      </c>
      <c r="U512" s="240">
        <v>0</v>
      </c>
      <c r="V512" s="240">
        <v>0</v>
      </c>
      <c r="W512" s="223">
        <f t="shared" ca="1" si="507"/>
        <v>-1.0855957512661024E-2</v>
      </c>
      <c r="X512" s="223">
        <f>MMULT(N512:T512,'Parameters &amp; Main Results'!$B$12:$B$18)-'Parameters &amp; Main Results'!$B$22/12+MMULT(U512:V512,'Parameters &amp; Main Results'!$B$20:$B$21)</f>
        <v>-1.0855957512661024E-2</v>
      </c>
      <c r="Y512" s="223">
        <f>MMULT(N512:T512,'Parameters &amp; Main Results'!$C$12:$C$18)-'Parameters &amp; Main Results'!$C$22/12+MMULT(U512:V512,'Parameters &amp; Main Results'!$C$20:$C$21)</f>
        <v>-1.319677940490193E-2</v>
      </c>
      <c r="Z512" s="17">
        <f t="shared" ca="1" si="492"/>
        <v>505.85279870439979</v>
      </c>
      <c r="AA512" s="70">
        <f ca="1">Z512/OFFSET(Z512,'Parameters &amp; Main Results'!$B$38,0)</f>
        <v>10.676385125368281</v>
      </c>
      <c r="AB512" s="70">
        <f ca="1">SUMPRODUCT(Z512:OFFSET(Z512,'Parameters &amp; Main Results'!$B$38-1,0), 'Cash Flow Assist'!$P$11:OFFSET('Cash Flow Assist'!$P$11,'Parameters &amp; Main Results'!$B$38-1,0)  )/OFFSET(Z512,'Parameters &amp; Main Results'!$B$38,0)</f>
        <v>3084.4234146269514</v>
      </c>
      <c r="AC512" s="70">
        <f ca="1">SUMPRODUCT(Z512:OFFSET(Z512,'Parameters &amp; Main Results'!$B$38-1,0),'Parameters &amp; Main Results'!$B$42:OFFSET('Parameters &amp; Main Results'!$B$42,'Parameters &amp; Main Results'!$B$38-1,0)   )/OFFSET(Z512,'Parameters &amp; Main Results'!$B$38,0)</f>
        <v>0</v>
      </c>
      <c r="AD512" s="155">
        <f t="shared" si="4"/>
        <v>-0.11525179020943388</v>
      </c>
      <c r="AE512" s="252">
        <f t="shared" ca="1" si="502"/>
        <v>1330.6329000000001</v>
      </c>
      <c r="AF512" s="253">
        <f t="shared" ca="1" si="504"/>
        <v>5.43217441865445E-2</v>
      </c>
      <c r="AG512" s="258">
        <f t="shared" ca="1" si="505"/>
        <v>0</v>
      </c>
      <c r="AH512" s="227" t="str">
        <f ca="1">IF(SUM(AG512:OFFSET(AG512,(-HoldAggressiveTime-1),0,,))=0,"Defensive","Aggressive")</f>
        <v>Defensive</v>
      </c>
    </row>
    <row r="513" spans="1:34" ht="15" x14ac:dyDescent="0.2">
      <c r="A513">
        <f t="shared" si="15"/>
        <v>4</v>
      </c>
      <c r="B513">
        <f t="shared" si="16"/>
        <v>1913</v>
      </c>
      <c r="C513" s="70">
        <f t="shared" si="1"/>
        <v>1913.2499999999616</v>
      </c>
      <c r="D513" s="149">
        <f t="shared" si="383"/>
        <v>4900</v>
      </c>
      <c r="E513" s="151">
        <v>9.8000000000000007</v>
      </c>
      <c r="F513" s="152">
        <v>1407.3115</v>
      </c>
      <c r="G513" s="152">
        <v>469.28449999999998</v>
      </c>
      <c r="H513" s="152">
        <v>845.34584743000005</v>
      </c>
      <c r="I513" s="152">
        <v>1407.3115</v>
      </c>
      <c r="J513" s="152">
        <v>9.8000000000000007</v>
      </c>
      <c r="K513" s="152">
        <v>9.8000000000000007</v>
      </c>
      <c r="L513" s="152">
        <v>20.67</v>
      </c>
      <c r="M513" s="153">
        <v>12.433067080000001</v>
      </c>
      <c r="N513" s="17">
        <f t="shared" ref="N513:T513" si="552">F513/F512/$E513*$E512-1</f>
        <v>3.1336890497730696E-3</v>
      </c>
      <c r="O513" s="17">
        <f t="shared" si="552"/>
        <v>-3.6446471189199858E-4</v>
      </c>
      <c r="P513" s="17">
        <f t="shared" si="552"/>
        <v>4.7083333274329231E-3</v>
      </c>
      <c r="Q513" s="17">
        <f t="shared" si="552"/>
        <v>3.1336890497730696E-3</v>
      </c>
      <c r="R513" s="17">
        <f t="shared" si="552"/>
        <v>0</v>
      </c>
      <c r="S513" s="17">
        <f t="shared" si="552"/>
        <v>0</v>
      </c>
      <c r="T513" s="17">
        <f t="shared" si="552"/>
        <v>0</v>
      </c>
      <c r="U513" s="240">
        <v>0</v>
      </c>
      <c r="V513" s="240">
        <v>0</v>
      </c>
      <c r="W513" s="223">
        <f t="shared" ca="1" si="507"/>
        <v>2.2357071782847355E-3</v>
      </c>
      <c r="X513" s="223">
        <f>MMULT(N513:T513,'Parameters &amp; Main Results'!$B$12:$B$18)-'Parameters &amp; Main Results'!$B$22/12+MMULT(U513:V513,'Parameters &amp; Main Results'!$B$20:$B$21)</f>
        <v>2.2357071782847355E-3</v>
      </c>
      <c r="Y513" s="223">
        <f>MMULT(N513:T513,'Parameters &amp; Main Results'!$C$12:$C$18)-'Parameters &amp; Main Results'!$C$22/12+MMULT(U513:V513,'Parameters &amp; Main Results'!$C$20:$C$21)</f>
        <v>2.7422070069398961E-3</v>
      </c>
      <c r="Z513" s="17">
        <f t="shared" ca="1" si="492"/>
        <v>511.40458515259638</v>
      </c>
      <c r="AA513" s="70">
        <f ca="1">Z513/OFFSET(Z513,'Parameters &amp; Main Results'!$B$38,0)</f>
        <v>11.02493494799041</v>
      </c>
      <c r="AB513" s="70">
        <f ca="1">SUMPRODUCT(Z513:OFFSET(Z513,'Parameters &amp; Main Results'!$B$38-1,0), 'Cash Flow Assist'!$P$11:OFFSET('Cash Flow Assist'!$P$11,'Parameters &amp; Main Results'!$B$38-1,0)  )/OFFSET(Z513,'Parameters &amp; Main Results'!$B$38,0)</f>
        <v>3140.6586332450515</v>
      </c>
      <c r="AC513" s="70">
        <f ca="1">SUMPRODUCT(Z513:OFFSET(Z513,'Parameters &amp; Main Results'!$B$38-1,0),'Parameters &amp; Main Results'!$B$42:OFFSET('Parameters &amp; Main Results'!$B$42,'Parameters &amp; Main Results'!$B$38-1,0)   )/OFFSET(Z513,'Parameters &amp; Main Results'!$B$38,0)</f>
        <v>0</v>
      </c>
      <c r="AD513" s="155">
        <f t="shared" si="4"/>
        <v>-0.11247926443260681</v>
      </c>
      <c r="AE513" s="252">
        <f t="shared" ca="1" si="502"/>
        <v>1359.2058</v>
      </c>
      <c r="AF513" s="253">
        <f t="shared" ca="1" si="504"/>
        <v>3.5392506418086264E-2</v>
      </c>
      <c r="AG513" s="258">
        <f t="shared" ca="1" si="505"/>
        <v>0</v>
      </c>
      <c r="AH513" s="227" t="str">
        <f ca="1">IF(SUM(AG513:OFFSET(AG513,(-HoldAggressiveTime-1),0,,))=0,"Defensive","Aggressive")</f>
        <v>Defensive</v>
      </c>
    </row>
    <row r="514" spans="1:34" ht="15" x14ac:dyDescent="0.2">
      <c r="A514">
        <f t="shared" si="15"/>
        <v>5</v>
      </c>
      <c r="B514">
        <f t="shared" si="16"/>
        <v>1913</v>
      </c>
      <c r="C514" s="70">
        <f t="shared" si="1"/>
        <v>1913.3333333332948</v>
      </c>
      <c r="D514" s="149">
        <f t="shared" si="383"/>
        <v>4930</v>
      </c>
      <c r="E514" s="151">
        <v>9.6999999999999993</v>
      </c>
      <c r="F514" s="152">
        <v>1374.9214999999999</v>
      </c>
      <c r="G514" s="152">
        <v>473.75900000000001</v>
      </c>
      <c r="H514" s="152">
        <v>849.32601746</v>
      </c>
      <c r="I514" s="152">
        <v>1374.9214999999999</v>
      </c>
      <c r="J514" s="152">
        <v>9.6999999999999993</v>
      </c>
      <c r="K514" s="152">
        <v>9.6999999999999993</v>
      </c>
      <c r="L514" s="152">
        <v>20.67</v>
      </c>
      <c r="M514" s="153">
        <v>12.22140106</v>
      </c>
      <c r="N514" s="17">
        <f t="shared" ref="N514:T514" si="553">F514/F513/$E514*$E513-1</f>
        <v>-1.2943510762465582E-2</v>
      </c>
      <c r="O514" s="17">
        <f t="shared" si="553"/>
        <v>1.9942302381736221E-2</v>
      </c>
      <c r="P514" s="17">
        <f t="shared" si="553"/>
        <v>1.5066151200777922E-2</v>
      </c>
      <c r="Q514" s="17">
        <f t="shared" si="553"/>
        <v>-1.2943510762465582E-2</v>
      </c>
      <c r="R514" s="17">
        <f t="shared" si="553"/>
        <v>0</v>
      </c>
      <c r="S514" s="17">
        <f t="shared" si="553"/>
        <v>0</v>
      </c>
      <c r="T514" s="17">
        <f t="shared" si="553"/>
        <v>1.0309278350515649E-2</v>
      </c>
      <c r="U514" s="240">
        <v>0</v>
      </c>
      <c r="V514" s="240">
        <v>0</v>
      </c>
      <c r="W514" s="223">
        <f t="shared" ca="1" si="507"/>
        <v>-5.2453753446428256E-3</v>
      </c>
      <c r="X514" s="223">
        <f>MMULT(N514:T514,'Parameters &amp; Main Results'!$B$12:$B$18)-'Parameters &amp; Main Results'!$B$22/12+MMULT(U514:V514,'Parameters &amp; Main Results'!$B$20:$B$21)</f>
        <v>-5.2453753446428256E-3</v>
      </c>
      <c r="Y514" s="223">
        <f>MMULT(N514:T514,'Parameters &amp; Main Results'!$C$12:$C$18)-'Parameters &amp; Main Results'!$C$22/12+MMULT(U514:V514,'Parameters &amp; Main Results'!$C$20:$C$21)</f>
        <v>-9.696596114712068E-3</v>
      </c>
      <c r="Z514" s="17">
        <f t="shared" ca="1" si="492"/>
        <v>510.26378474622049</v>
      </c>
      <c r="AA514" s="70">
        <f ca="1">Z514/OFFSET(Z514,'Parameters &amp; Main Results'!$B$38,0)</f>
        <v>11.287321857014073</v>
      </c>
      <c r="AB514" s="70">
        <f ca="1">SUMPRODUCT(Z514:OFFSET(Z514,'Parameters &amp; Main Results'!$B$38-1,0), 'Cash Flow Assist'!$P$11:OFFSET('Cash Flow Assist'!$P$11,'Parameters &amp; Main Results'!$B$38-1,0)  )/OFFSET(Z514,'Parameters &amp; Main Results'!$B$38,0)</f>
        <v>3212.3066790122807</v>
      </c>
      <c r="AC514" s="70">
        <f ca="1">SUMPRODUCT(Z514:OFFSET(Z514,'Parameters &amp; Main Results'!$B$38-1,0),'Parameters &amp; Main Results'!$B$42:OFFSET('Parameters &amp; Main Results'!$B$42,'Parameters &amp; Main Results'!$B$38-1,0)   )/OFFSET(Z514,'Parameters &amp; Main Results'!$B$38,0)</f>
        <v>0</v>
      </c>
      <c r="AD514" s="155">
        <f t="shared" si="4"/>
        <v>-0.12396689862533472</v>
      </c>
      <c r="AE514" s="252">
        <f t="shared" ca="1" si="502"/>
        <v>1348.8139000000001</v>
      </c>
      <c r="AF514" s="253">
        <f t="shared" ca="1" si="504"/>
        <v>1.9355968973925771E-2</v>
      </c>
      <c r="AG514" s="258">
        <f t="shared" ca="1" si="505"/>
        <v>0</v>
      </c>
      <c r="AH514" s="227" t="str">
        <f ca="1">IF(SUM(AG514:OFFSET(AG514,(-HoldAggressiveTime-1),0,,))=0,"Defensive","Aggressive")</f>
        <v>Defensive</v>
      </c>
    </row>
    <row r="515" spans="1:34" ht="15" x14ac:dyDescent="0.2">
      <c r="A515">
        <f t="shared" si="15"/>
        <v>6</v>
      </c>
      <c r="B515">
        <f t="shared" si="16"/>
        <v>1913</v>
      </c>
      <c r="C515" s="70">
        <f t="shared" si="1"/>
        <v>1913.4166666666281</v>
      </c>
      <c r="D515" s="149">
        <f t="shared" si="383"/>
        <v>4961</v>
      </c>
      <c r="E515" s="151">
        <v>9.8000000000000007</v>
      </c>
      <c r="F515" s="152">
        <v>1311.9105</v>
      </c>
      <c r="G515" s="152">
        <v>474.10160000000002</v>
      </c>
      <c r="H515" s="152">
        <v>853.32492746000003</v>
      </c>
      <c r="I515" s="152">
        <v>1311.9105</v>
      </c>
      <c r="J515" s="152">
        <v>9.8000000000000007</v>
      </c>
      <c r="K515" s="152">
        <v>9.8000000000000007</v>
      </c>
      <c r="L515" s="152">
        <v>20.67</v>
      </c>
      <c r="M515" s="153">
        <v>11.49196285</v>
      </c>
      <c r="N515" s="17">
        <f t="shared" ref="N515:T515" si="554">F515/F514/$E515*$E514-1</f>
        <v>-5.556523906036448E-2</v>
      </c>
      <c r="O515" s="17">
        <f t="shared" si="554"/>
        <v>-9.4883082507593031E-3</v>
      </c>
      <c r="P515" s="17">
        <f t="shared" si="554"/>
        <v>-5.543792515694812E-3</v>
      </c>
      <c r="Q515" s="17">
        <f t="shared" si="554"/>
        <v>-5.556523906036448E-2</v>
      </c>
      <c r="R515" s="17">
        <f t="shared" si="554"/>
        <v>0</v>
      </c>
      <c r="S515" s="17">
        <f t="shared" si="554"/>
        <v>0</v>
      </c>
      <c r="T515" s="17">
        <f t="shared" si="554"/>
        <v>-1.0204081632653295E-2</v>
      </c>
      <c r="U515" s="240">
        <v>0</v>
      </c>
      <c r="V515" s="240">
        <v>0</v>
      </c>
      <c r="W515" s="223">
        <f t="shared" ca="1" si="507"/>
        <v>-4.4123461693724553E-2</v>
      </c>
      <c r="X515" s="223">
        <f>MMULT(N515:T515,'Parameters &amp; Main Results'!$B$12:$B$18)-'Parameters &amp; Main Results'!$B$22/12+MMULT(U515:V515,'Parameters &amp; Main Results'!$B$20:$B$21)</f>
        <v>-4.4123461693724553E-2</v>
      </c>
      <c r="Y515" s="223">
        <f>MMULT(N515:T515,'Parameters &amp; Main Results'!$C$12:$C$18)-'Parameters &amp; Main Results'!$C$22/12+MMULT(U515:V515,'Parameters &amp; Main Results'!$C$20:$C$21)</f>
        <v>-5.099921264607063E-2</v>
      </c>
      <c r="Z515" s="17">
        <f t="shared" ca="1" si="492"/>
        <v>512.95442323076065</v>
      </c>
      <c r="AA515" s="70">
        <f ca="1">Z515/OFFSET(Z515,'Parameters &amp; Main Results'!$B$38,0)</f>
        <v>11.499771973177818</v>
      </c>
      <c r="AB515" s="70">
        <f ca="1">SUMPRODUCT(Z515:OFFSET(Z515,'Parameters &amp; Main Results'!$B$38-1,0), 'Cash Flow Assist'!$P$11:OFFSET('Cash Flow Assist'!$P$11,'Parameters &amp; Main Results'!$B$38-1,0)  )/OFFSET(Z515,'Parameters &amp; Main Results'!$B$38,0)</f>
        <v>3245.175882367696</v>
      </c>
      <c r="AC515" s="70">
        <f ca="1">SUMPRODUCT(Z515:OFFSET(Z515,'Parameters &amp; Main Results'!$B$38-1,0),'Parameters &amp; Main Results'!$B$42:OFFSET('Parameters &amp; Main Results'!$B$42,'Parameters &amp; Main Results'!$B$38-1,0)   )/OFFSET(Z515,'Parameters &amp; Main Results'!$B$38,0)</f>
        <v>0</v>
      </c>
      <c r="AD515" s="155">
        <f t="shared" si="4"/>
        <v>-0.1726438873280105</v>
      </c>
      <c r="AE515" s="252">
        <f t="shared" ca="1" si="502"/>
        <v>1348.4978000000001</v>
      </c>
      <c r="AF515" s="253">
        <f t="shared" ca="1" si="504"/>
        <v>-2.7131894468051886E-2</v>
      </c>
      <c r="AG515" s="258">
        <f t="shared" ca="1" si="505"/>
        <v>0</v>
      </c>
      <c r="AH515" s="227" t="str">
        <f ca="1">IF(SUM(AG515:OFFSET(AG515,(-HoldAggressiveTime-1),0,,))=0,"Defensive","Aggressive")</f>
        <v>Defensive</v>
      </c>
    </row>
    <row r="516" spans="1:34" ht="15" x14ac:dyDescent="0.2">
      <c r="A516">
        <f t="shared" si="15"/>
        <v>7</v>
      </c>
      <c r="B516">
        <f t="shared" si="16"/>
        <v>1913</v>
      </c>
      <c r="C516" s="70">
        <f t="shared" si="1"/>
        <v>1913.4999999999613</v>
      </c>
      <c r="D516" s="149">
        <f t="shared" si="383"/>
        <v>4992</v>
      </c>
      <c r="E516" s="151">
        <v>9.9</v>
      </c>
      <c r="F516" s="152">
        <v>1335.8764000000001</v>
      </c>
      <c r="G516" s="152">
        <v>464.05560000000003</v>
      </c>
      <c r="H516" s="152">
        <v>857.34266565999997</v>
      </c>
      <c r="I516" s="152">
        <v>1335.8764000000001</v>
      </c>
      <c r="J516" s="152">
        <v>9.9</v>
      </c>
      <c r="K516" s="152">
        <v>9.9</v>
      </c>
      <c r="L516" s="152">
        <v>20.67</v>
      </c>
      <c r="M516" s="153">
        <v>11.534022800000001</v>
      </c>
      <c r="N516" s="17">
        <f t="shared" ref="N516:T516" si="555">F516/F515/$E516*$E515-1</f>
        <v>7.9824035175410923E-3</v>
      </c>
      <c r="O516" s="17">
        <f t="shared" si="555"/>
        <v>-3.1076525164712154E-2</v>
      </c>
      <c r="P516" s="17">
        <f t="shared" si="555"/>
        <v>-5.4402356903798799E-3</v>
      </c>
      <c r="Q516" s="17">
        <f t="shared" si="555"/>
        <v>7.9824035175410923E-3</v>
      </c>
      <c r="R516" s="17">
        <f t="shared" si="555"/>
        <v>0</v>
      </c>
      <c r="S516" s="17">
        <f t="shared" si="555"/>
        <v>0</v>
      </c>
      <c r="T516" s="17">
        <f t="shared" si="555"/>
        <v>-1.0101010101010055E-2</v>
      </c>
      <c r="U516" s="240">
        <v>0</v>
      </c>
      <c r="V516" s="240">
        <v>0</v>
      </c>
      <c r="W516" s="223">
        <f t="shared" ca="1" si="507"/>
        <v>-7.7521956650378145E-4</v>
      </c>
      <c r="X516" s="223">
        <f>MMULT(N516:T516,'Parameters &amp; Main Results'!$B$12:$B$18)-'Parameters &amp; Main Results'!$B$22/12+MMULT(U516:V516,'Parameters &amp; Main Results'!$B$20:$B$21)</f>
        <v>-7.7521956650378145E-4</v>
      </c>
      <c r="Y516" s="223">
        <f>MMULT(N516:T516,'Parameters &amp; Main Results'!$C$12:$C$18)-'Parameters &amp; Main Results'!$C$22/12+MMULT(U516:V516,'Parameters &amp; Main Results'!$C$20:$C$21)</f>
        <v>4.0348439826491016E-3</v>
      </c>
      <c r="Z516" s="17">
        <f t="shared" ca="1" si="492"/>
        <v>536.63250710145928</v>
      </c>
      <c r="AA516" s="70">
        <f ca="1">Z516/OFFSET(Z516,'Parameters &amp; Main Results'!$B$38,0)</f>
        <v>12.303472746377853</v>
      </c>
      <c r="AB516" s="70">
        <f ca="1">SUMPRODUCT(Z516:OFFSET(Z516,'Parameters &amp; Main Results'!$B$38-1,0), 'Cash Flow Assist'!$P$11:OFFSET('Cash Flow Assist'!$P$11,'Parameters &amp; Main Results'!$B$38-1,0)  )/OFFSET(Z516,'Parameters &amp; Main Results'!$B$38,0)</f>
        <v>3308.0425408964384</v>
      </c>
      <c r="AC516" s="70">
        <f ca="1">SUMPRODUCT(Z516:OFFSET(Z516,'Parameters &amp; Main Results'!$B$38-1,0),'Parameters &amp; Main Results'!$B$42:OFFSET('Parameters &amp; Main Results'!$B$42,'Parameters &amp; Main Results'!$B$38-1,0)   )/OFFSET(Z516,'Parameters &amp; Main Results'!$B$38,0)</f>
        <v>0</v>
      </c>
      <c r="AD516" s="155">
        <f t="shared" si="4"/>
        <v>-0.16603959698395854</v>
      </c>
      <c r="AE516" s="252">
        <f t="shared" ca="1" si="502"/>
        <v>1383.0820000000001</v>
      </c>
      <c r="AF516" s="253">
        <f t="shared" ca="1" si="504"/>
        <v>-3.4130731222009977E-2</v>
      </c>
      <c r="AG516" s="258">
        <f t="shared" ca="1" si="505"/>
        <v>0</v>
      </c>
      <c r="AH516" s="227" t="str">
        <f ca="1">IF(SUM(AG516:OFFSET(AG516,(-HoldAggressiveTime-1),0,,))=0,"Defensive","Aggressive")</f>
        <v>Defensive</v>
      </c>
    </row>
    <row r="517" spans="1:34" ht="15" x14ac:dyDescent="0.2">
      <c r="A517">
        <f t="shared" si="15"/>
        <v>8</v>
      </c>
      <c r="B517">
        <f t="shared" si="16"/>
        <v>1913</v>
      </c>
      <c r="C517" s="70">
        <f t="shared" si="1"/>
        <v>1913.5833333332946</v>
      </c>
      <c r="D517" s="149">
        <f t="shared" si="383"/>
        <v>5022</v>
      </c>
      <c r="E517" s="151">
        <v>9.9</v>
      </c>
      <c r="F517" s="152">
        <v>1377.7931000000001</v>
      </c>
      <c r="G517" s="152">
        <v>463.3646</v>
      </c>
      <c r="H517" s="152">
        <v>861.37932071</v>
      </c>
      <c r="I517" s="152">
        <v>1377.7931000000001</v>
      </c>
      <c r="J517" s="152">
        <v>9.9</v>
      </c>
      <c r="K517" s="152">
        <v>9.9</v>
      </c>
      <c r="L517" s="152">
        <v>20.67</v>
      </c>
      <c r="M517" s="153">
        <v>11.846840540000001</v>
      </c>
      <c r="N517" s="17">
        <f t="shared" ref="N517:T517" si="556">F517/F516/$E517*$E516-1</f>
        <v>3.1377678354075345E-2</v>
      </c>
      <c r="O517" s="17">
        <f t="shared" si="556"/>
        <v>-1.4890457091780718E-3</v>
      </c>
      <c r="P517" s="17">
        <f t="shared" si="556"/>
        <v>4.7083333323818533E-3</v>
      </c>
      <c r="Q517" s="17">
        <f t="shared" si="556"/>
        <v>3.1377678354075345E-2</v>
      </c>
      <c r="R517" s="17">
        <f t="shared" si="556"/>
        <v>0</v>
      </c>
      <c r="S517" s="17">
        <f t="shared" si="556"/>
        <v>0</v>
      </c>
      <c r="T517" s="17">
        <f t="shared" si="556"/>
        <v>0</v>
      </c>
      <c r="U517" s="240">
        <v>0</v>
      </c>
      <c r="V517" s="240">
        <v>0</v>
      </c>
      <c r="W517" s="223">
        <f t="shared" ca="1" si="507"/>
        <v>2.3193782957054227E-2</v>
      </c>
      <c r="X517" s="223">
        <f>MMULT(N517:T517,'Parameters &amp; Main Results'!$B$12:$B$18)-'Parameters &amp; Main Results'!$B$22/12+MMULT(U517:V517,'Parameters &amp; Main Results'!$B$20:$B$21)</f>
        <v>2.3193782957054227E-2</v>
      </c>
      <c r="Y517" s="223">
        <f>MMULT(N517:T517,'Parameters &amp; Main Results'!$C$12:$C$18)-'Parameters &amp; Main Results'!$C$22/12+MMULT(U517:V517,'Parameters &amp; Main Results'!$C$20:$C$21)</f>
        <v>2.8049339281083337E-2</v>
      </c>
      <c r="Z517" s="17">
        <f t="shared" ca="1" si="492"/>
        <v>537.04883786874325</v>
      </c>
      <c r="AA517" s="70">
        <f ca="1">Z517/OFFSET(Z517,'Parameters &amp; Main Results'!$B$38,0)</f>
        <v>12.707993109325685</v>
      </c>
      <c r="AB517" s="70">
        <f ca="1">SUMPRODUCT(Z517:OFFSET(Z517,'Parameters &amp; Main Results'!$B$38-1,0), 'Cash Flow Assist'!$P$11:OFFSET('Cash Flow Assist'!$P$11,'Parameters &amp; Main Results'!$B$38-1,0)  )/OFFSET(Z517,'Parameters &amp; Main Results'!$B$38,0)</f>
        <v>3402.491349317625</v>
      </c>
      <c r="AC517" s="70">
        <f ca="1">SUMPRODUCT(Z517:OFFSET(Z517,'Parameters &amp; Main Results'!$B$38-1,0),'Parameters &amp; Main Results'!$B$42:OFFSET('Parameters &amp; Main Results'!$B$42,'Parameters &amp; Main Results'!$B$38-1,0)   )/OFFSET(Z517,'Parameters &amp; Main Results'!$B$38,0)</f>
        <v>0</v>
      </c>
      <c r="AD517" s="155">
        <f t="shared" si="4"/>
        <v>-0.13987185569808613</v>
      </c>
      <c r="AE517" s="252">
        <f t="shared" ca="1" si="502"/>
        <v>1416.3273999999999</v>
      </c>
      <c r="AF517" s="253">
        <f t="shared" ca="1" si="504"/>
        <v>-2.7207197996734232E-2</v>
      </c>
      <c r="AG517" s="258">
        <f t="shared" ca="1" si="505"/>
        <v>0</v>
      </c>
      <c r="AH517" s="227" t="str">
        <f ca="1">IF(SUM(AG517:OFFSET(AG517,(-HoldAggressiveTime-1),0,,))=0,"Defensive","Aggressive")</f>
        <v>Defensive</v>
      </c>
    </row>
    <row r="518" spans="1:34" ht="15" x14ac:dyDescent="0.2">
      <c r="A518">
        <f t="shared" si="15"/>
        <v>9</v>
      </c>
      <c r="B518">
        <f t="shared" si="16"/>
        <v>1913</v>
      </c>
      <c r="C518" s="70">
        <f t="shared" si="1"/>
        <v>1913.6666666666279</v>
      </c>
      <c r="D518" s="149">
        <f t="shared" si="383"/>
        <v>5053</v>
      </c>
      <c r="E518" s="151">
        <v>10</v>
      </c>
      <c r="F518" s="152">
        <v>1397.0614</v>
      </c>
      <c r="G518" s="152">
        <v>462.66469999999998</v>
      </c>
      <c r="H518" s="152">
        <v>865.43498167999996</v>
      </c>
      <c r="I518" s="152">
        <v>1397.0614</v>
      </c>
      <c r="J518" s="152">
        <v>10</v>
      </c>
      <c r="K518" s="152">
        <v>10</v>
      </c>
      <c r="L518" s="152">
        <v>20.67</v>
      </c>
      <c r="M518" s="153">
        <v>11.843316829999999</v>
      </c>
      <c r="N518" s="17">
        <f t="shared" ref="N518:T518" si="557">F518/F517/$E518*$E517-1</f>
        <v>3.8450519167210206E-3</v>
      </c>
      <c r="O518" s="17">
        <f t="shared" si="557"/>
        <v>-1.1495368873668754E-2</v>
      </c>
      <c r="P518" s="17">
        <f t="shared" si="557"/>
        <v>-5.3387499980953601E-3</v>
      </c>
      <c r="Q518" s="17">
        <f t="shared" si="557"/>
        <v>3.8450519167210206E-3</v>
      </c>
      <c r="R518" s="17">
        <f t="shared" si="557"/>
        <v>0</v>
      </c>
      <c r="S518" s="17">
        <f t="shared" si="557"/>
        <v>0</v>
      </c>
      <c r="T518" s="17">
        <f t="shared" si="557"/>
        <v>-9.9999999999998979E-3</v>
      </c>
      <c r="U518" s="240">
        <v>0</v>
      </c>
      <c r="V518" s="240">
        <v>0</v>
      </c>
      <c r="W518" s="223">
        <f t="shared" ca="1" si="507"/>
        <v>4.3048496140352358E-5</v>
      </c>
      <c r="X518" s="223">
        <f>MMULT(N518:T518,'Parameters &amp; Main Results'!$B$12:$B$18)-'Parameters &amp; Main Results'!$B$22/12+MMULT(U518:V518,'Parameters &amp; Main Results'!$B$20:$B$21)</f>
        <v>4.3048496140352358E-5</v>
      </c>
      <c r="Y518" s="223">
        <f>MMULT(N518:T518,'Parameters &amp; Main Results'!$C$12:$C$18)-'Parameters &amp; Main Results'!$C$22/12+MMULT(U518:V518,'Parameters &amp; Main Results'!$C$20:$C$21)</f>
        <v>2.269343171015376E-3</v>
      </c>
      <c r="Z518" s="17">
        <f t="shared" ca="1" si="492"/>
        <v>524.87500101560363</v>
      </c>
      <c r="AA518" s="70">
        <f ca="1">Z518/OFFSET(Z518,'Parameters &amp; Main Results'!$B$38,0)</f>
        <v>12.474047009923686</v>
      </c>
      <c r="AB518" s="70">
        <f ca="1">SUMPRODUCT(Z518:OFFSET(Z518,'Parameters &amp; Main Results'!$B$38-1,0), 'Cash Flow Assist'!$P$11:OFFSET('Cash Flow Assist'!$P$11,'Parameters &amp; Main Results'!$B$38-1,0)  )/OFFSET(Z518,'Parameters &amp; Main Results'!$B$38,0)</f>
        <v>3405.5584704365888</v>
      </c>
      <c r="AC518" s="70">
        <f ca="1">SUMPRODUCT(Z518:OFFSET(Z518,'Parameters &amp; Main Results'!$B$38-1,0),'Parameters &amp; Main Results'!$B$42:OFFSET('Parameters &amp; Main Results'!$B$42,'Parameters &amp; Main Results'!$B$38-1,0)   )/OFFSET(Z518,'Parameters &amp; Main Results'!$B$38,0)</f>
        <v>0</v>
      </c>
      <c r="AD518" s="155">
        <f t="shared" si="4"/>
        <v>-0.13656461832821232</v>
      </c>
      <c r="AE518" s="252">
        <f t="shared" ca="1" si="502"/>
        <v>1415.9933000000001</v>
      </c>
      <c r="AF518" s="253">
        <f t="shared" ca="1" si="504"/>
        <v>-1.3370049137944396E-2</v>
      </c>
      <c r="AG518" s="258">
        <f t="shared" ca="1" si="505"/>
        <v>0</v>
      </c>
      <c r="AH518" s="227" t="str">
        <f ca="1">IF(SUM(AG518:OFFSET(AG518,(-HoldAggressiveTime-1),0,,))=0,"Defensive","Aggressive")</f>
        <v>Defensive</v>
      </c>
    </row>
    <row r="519" spans="1:34" ht="15" x14ac:dyDescent="0.2">
      <c r="A519">
        <f t="shared" si="15"/>
        <v>10</v>
      </c>
      <c r="B519">
        <f t="shared" si="16"/>
        <v>1913</v>
      </c>
      <c r="C519" s="70">
        <f t="shared" si="1"/>
        <v>1913.7499999999611</v>
      </c>
      <c r="D519" s="149">
        <f t="shared" si="383"/>
        <v>5083</v>
      </c>
      <c r="E519" s="151">
        <v>10</v>
      </c>
      <c r="F519" s="152">
        <v>1358.8377</v>
      </c>
      <c r="G519" s="152">
        <v>460.65839999999997</v>
      </c>
      <c r="H519" s="152">
        <v>869.50973805000001</v>
      </c>
      <c r="I519" s="152">
        <v>1358.8377</v>
      </c>
      <c r="J519" s="152">
        <v>10</v>
      </c>
      <c r="K519" s="152">
        <v>10</v>
      </c>
      <c r="L519" s="152">
        <v>20.67</v>
      </c>
      <c r="M519" s="153">
        <v>11.47149024</v>
      </c>
      <c r="N519" s="17">
        <f t="shared" ref="N519:T519" si="558">F519/F518/$E519*$E518-1</f>
        <v>-2.736007164753107E-2</v>
      </c>
      <c r="O519" s="17">
        <f t="shared" si="558"/>
        <v>-4.3364017181339864E-3</v>
      </c>
      <c r="P519" s="17">
        <f t="shared" si="558"/>
        <v>4.7083333309339004E-3</v>
      </c>
      <c r="Q519" s="17">
        <f t="shared" si="558"/>
        <v>-2.736007164753107E-2</v>
      </c>
      <c r="R519" s="17">
        <f t="shared" si="558"/>
        <v>0</v>
      </c>
      <c r="S519" s="17">
        <f t="shared" si="558"/>
        <v>0</v>
      </c>
      <c r="T519" s="17">
        <f t="shared" si="558"/>
        <v>0</v>
      </c>
      <c r="U519" s="240">
        <v>0</v>
      </c>
      <c r="V519" s="240">
        <v>0</v>
      </c>
      <c r="W519" s="223">
        <f t="shared" ca="1" si="507"/>
        <v>-2.1429000745941767E-2</v>
      </c>
      <c r="X519" s="223">
        <f>MMULT(N519:T519,'Parameters &amp; Main Results'!$B$12:$B$18)-'Parameters &amp; Main Results'!$B$22/12+MMULT(U519:V519,'Parameters &amp; Main Results'!$B$20:$B$21)</f>
        <v>-2.1429000745941767E-2</v>
      </c>
      <c r="Y519" s="223">
        <f>MMULT(N519:T519,'Parameters &amp; Main Results'!$C$12:$C$18)-'Parameters &amp; Main Results'!$C$22/12+MMULT(U519:V519,'Parameters &amp; Main Results'!$C$20:$C$21)</f>
        <v>-2.5099371321258029E-2</v>
      </c>
      <c r="Z519" s="17">
        <f t="shared" ca="1" si="492"/>
        <v>524.8524069087905</v>
      </c>
      <c r="AA519" s="70">
        <f ca="1">Z519/OFFSET(Z519,'Parameters &amp; Main Results'!$B$38,0)</f>
        <v>12.929461591962259</v>
      </c>
      <c r="AB519" s="70">
        <f ca="1">SUMPRODUCT(Z519:OFFSET(Z519,'Parameters &amp; Main Results'!$B$38-1,0), 'Cash Flow Assist'!$P$11:OFFSET('Cash Flow Assist'!$P$11,'Parameters &amp; Main Results'!$B$38-1,0)  )/OFFSET(Z519,'Parameters &amp; Main Results'!$B$38,0)</f>
        <v>3518.1503873016509</v>
      </c>
      <c r="AC519" s="70">
        <f ca="1">SUMPRODUCT(Z519:OFFSET(Z519,'Parameters &amp; Main Results'!$B$38-1,0),'Parameters &amp; Main Results'!$B$42:OFFSET('Parameters &amp; Main Results'!$B$42,'Parameters &amp; Main Results'!$B$38-1,0)   )/OFFSET(Z519,'Parameters &amp; Main Results'!$B$38,0)</f>
        <v>0</v>
      </c>
      <c r="AD519" s="155">
        <f t="shared" si="4"/>
        <v>-0.16018827223376575</v>
      </c>
      <c r="AE519" s="252">
        <f t="shared" ca="1" si="502"/>
        <v>1353.9054000000001</v>
      </c>
      <c r="AF519" s="253">
        <f t="shared" ca="1" si="504"/>
        <v>3.6430167129844824E-3</v>
      </c>
      <c r="AG519" s="258">
        <f t="shared" ca="1" si="505"/>
        <v>0</v>
      </c>
      <c r="AH519" s="227" t="str">
        <f ca="1">IF(SUM(AG519:OFFSET(AG519,(-HoldAggressiveTime-1),0,,))=0,"Defensive","Aggressive")</f>
        <v>Defensive</v>
      </c>
    </row>
    <row r="520" spans="1:34" ht="15" x14ac:dyDescent="0.2">
      <c r="A520">
        <f t="shared" si="15"/>
        <v>11</v>
      </c>
      <c r="B520">
        <f t="shared" si="16"/>
        <v>1913</v>
      </c>
      <c r="C520" s="70">
        <f t="shared" si="1"/>
        <v>1913.8333333332944</v>
      </c>
      <c r="D520" s="149">
        <f t="shared" si="383"/>
        <v>5114</v>
      </c>
      <c r="E520" s="151">
        <v>10.1</v>
      </c>
      <c r="F520" s="152">
        <v>1330.5815</v>
      </c>
      <c r="G520" s="152">
        <v>467.58420000000001</v>
      </c>
      <c r="H520" s="152">
        <v>873.60367973999996</v>
      </c>
      <c r="I520" s="152">
        <v>1330.5815</v>
      </c>
      <c r="J520" s="152">
        <v>10.1</v>
      </c>
      <c r="K520" s="152">
        <v>10.1</v>
      </c>
      <c r="L520" s="152">
        <v>20.67</v>
      </c>
      <c r="M520" s="153">
        <v>11.07253785</v>
      </c>
      <c r="N520" s="17">
        <f t="shared" ref="N520:T520" si="559">F520/F519/$E520*$E519-1</f>
        <v>-3.0489494262210703E-2</v>
      </c>
      <c r="O520" s="17">
        <f t="shared" si="559"/>
        <v>4.9847207070283783E-3</v>
      </c>
      <c r="P520" s="17">
        <f t="shared" si="559"/>
        <v>-5.2392739197849592E-3</v>
      </c>
      <c r="Q520" s="17">
        <f t="shared" si="559"/>
        <v>-3.0489494262210703E-2</v>
      </c>
      <c r="R520" s="17">
        <f t="shared" si="559"/>
        <v>0</v>
      </c>
      <c r="S520" s="17">
        <f t="shared" si="559"/>
        <v>0</v>
      </c>
      <c r="T520" s="17">
        <f t="shared" si="559"/>
        <v>-9.9009900990099098E-3</v>
      </c>
      <c r="U520" s="240">
        <v>0</v>
      </c>
      <c r="V520" s="240">
        <v>0</v>
      </c>
      <c r="W520" s="223">
        <f t="shared" ca="1" si="507"/>
        <v>-2.2406892726869514E-2</v>
      </c>
      <c r="X520" s="223">
        <f>MMULT(N520:T520,'Parameters &amp; Main Results'!$B$12:$B$18)-'Parameters &amp; Main Results'!$B$22/12+MMULT(U520:V520,'Parameters &amp; Main Results'!$B$20:$B$21)</f>
        <v>-2.2406892726869514E-2</v>
      </c>
      <c r="Y520" s="223">
        <f>MMULT(N520:T520,'Parameters &amp; Main Results'!$C$12:$C$18)-'Parameters &amp; Main Results'!$C$22/12+MMULT(U520:V520,'Parameters &amp; Main Results'!$C$20:$C$21)</f>
        <v>-2.6983739431953459E-2</v>
      </c>
      <c r="Z520" s="17">
        <f t="shared" ca="1" si="492"/>
        <v>536.34576061305029</v>
      </c>
      <c r="AA520" s="70">
        <f ca="1">Z520/OFFSET(Z520,'Parameters &amp; Main Results'!$B$38,0)</f>
        <v>13.491850839440046</v>
      </c>
      <c r="AB520" s="70">
        <f ca="1">SUMPRODUCT(Z520:OFFSET(Z520,'Parameters &amp; Main Results'!$B$38-1,0), 'Cash Flow Assist'!$P$11:OFFSET('Cash Flow Assist'!$P$11,'Parameters &amp; Main Results'!$B$38-1,0)  )/OFFSET(Z520,'Parameters &amp; Main Results'!$B$38,0)</f>
        <v>3580.3271273086143</v>
      </c>
      <c r="AC520" s="70">
        <f ca="1">SUMPRODUCT(Z520:OFFSET(Z520,'Parameters &amp; Main Results'!$B$38-1,0),'Parameters &amp; Main Results'!$B$42:OFFSET('Parameters &amp; Main Results'!$B$42,'Parameters &amp; Main Results'!$B$38-1,0)   )/OFFSET(Z520,'Parameters &amp; Main Results'!$B$38,0)</f>
        <v>0</v>
      </c>
      <c r="AD520" s="155">
        <f t="shared" si="4"/>
        <v>-0.18579370708883158</v>
      </c>
      <c r="AE520" s="252">
        <f t="shared" ca="1" si="502"/>
        <v>1285.6405</v>
      </c>
      <c r="AF520" s="253">
        <f t="shared" ca="1" si="504"/>
        <v>3.4956117203837331E-2</v>
      </c>
      <c r="AG520" s="258">
        <f t="shared" ca="1" si="505"/>
        <v>0</v>
      </c>
      <c r="AH520" s="227" t="str">
        <f ca="1">IF(SUM(AG520:OFFSET(AG520,(-HoldAggressiveTime-1),0,,))=0,"Defensive","Aggressive")</f>
        <v>Defensive</v>
      </c>
    </row>
    <row r="521" spans="1:34" ht="15" x14ac:dyDescent="0.2">
      <c r="A521">
        <f t="shared" si="15"/>
        <v>12</v>
      </c>
      <c r="B521">
        <f t="shared" si="16"/>
        <v>1913</v>
      </c>
      <c r="C521" s="70">
        <f t="shared" si="1"/>
        <v>1913.9166666666276</v>
      </c>
      <c r="D521" s="149">
        <f t="shared" si="383"/>
        <v>5145</v>
      </c>
      <c r="E521" s="151">
        <v>10</v>
      </c>
      <c r="F521" s="152">
        <v>1334.8865000000001</v>
      </c>
      <c r="G521" s="152">
        <v>473.21089999999998</v>
      </c>
      <c r="H521" s="152">
        <v>877.71689705999995</v>
      </c>
      <c r="I521" s="152">
        <v>1334.8865000000001</v>
      </c>
      <c r="J521" s="152">
        <v>10</v>
      </c>
      <c r="K521" s="152">
        <v>10</v>
      </c>
      <c r="L521" s="152">
        <v>20.67</v>
      </c>
      <c r="M521" s="153">
        <v>11.174040870000001</v>
      </c>
      <c r="N521" s="17">
        <f t="shared" ref="N521:T521" si="560">F521/F520/$E521*$E520-1</f>
        <v>1.3267781793148359E-2</v>
      </c>
      <c r="O521" s="17">
        <f t="shared" si="560"/>
        <v>2.215389014427771E-2</v>
      </c>
      <c r="P521" s="17">
        <f t="shared" si="560"/>
        <v>1.4755416660374499E-2</v>
      </c>
      <c r="Q521" s="17">
        <f t="shared" si="560"/>
        <v>1.3267781793148359E-2</v>
      </c>
      <c r="R521" s="17">
        <f t="shared" si="560"/>
        <v>0</v>
      </c>
      <c r="S521" s="17">
        <f t="shared" si="560"/>
        <v>0</v>
      </c>
      <c r="T521" s="17">
        <f t="shared" si="560"/>
        <v>1.0000000000000009E-2</v>
      </c>
      <c r="U521" s="240">
        <v>0</v>
      </c>
      <c r="V521" s="240">
        <v>0</v>
      </c>
      <c r="W521" s="223">
        <f t="shared" ca="1" si="507"/>
        <v>1.4839947707050145E-2</v>
      </c>
      <c r="X521" s="223">
        <f>MMULT(N521:T521,'Parameters &amp; Main Results'!$B$12:$B$18)-'Parameters &amp; Main Results'!$B$22/12+MMULT(U521:V521,'Parameters &amp; Main Results'!$B$20:$B$21)</f>
        <v>1.4839947707050145E-2</v>
      </c>
      <c r="Y521" s="223">
        <f>MMULT(N521:T521,'Parameters &amp; Main Results'!$C$12:$C$18)-'Parameters &amp; Main Results'!$C$22/12+MMULT(U521:V521,'Parameters &amp; Main Results'!$C$20:$C$21)</f>
        <v>1.4114725961594627E-2</v>
      </c>
      <c r="Z521" s="17">
        <f t="shared" ref="Z521:Z584" ca="1" si="561">Z522*(1+W521)</f>
        <v>548.63905711151892</v>
      </c>
      <c r="AA521" s="70">
        <f ca="1">Z521/OFFSET(Z521,'Parameters &amp; Main Results'!$B$38,0)</f>
        <v>14.064822905768668</v>
      </c>
      <c r="AB521" s="70">
        <f ca="1">SUMPRODUCT(Z521:OFFSET(Z521,'Parameters &amp; Main Results'!$B$38-1,0), 'Cash Flow Assist'!$P$11:OFFSET('Cash Flow Assist'!$P$11,'Parameters &amp; Main Results'!$B$38-1,0)  )/OFFSET(Z521,'Parameters &amp; Main Results'!$B$38,0)</f>
        <v>3636.0149740004631</v>
      </c>
      <c r="AC521" s="70">
        <f ca="1">SUMPRODUCT(Z521:OFFSET(Z521,'Parameters &amp; Main Results'!$B$38-1,0),'Parameters &amp; Main Results'!$B$42:OFFSET('Parameters &amp; Main Results'!$B$42,'Parameters &amp; Main Results'!$B$38-1,0)   )/OFFSET(Z521,'Parameters &amp; Main Results'!$B$38,0)</f>
        <v>0</v>
      </c>
      <c r="AD521" s="155">
        <f t="shared" si="4"/>
        <v>-0.17499099565987797</v>
      </c>
      <c r="AE521" s="252">
        <f t="shared" ca="1" si="502"/>
        <v>1298.6152999999999</v>
      </c>
      <c r="AF521" s="253">
        <f t="shared" ca="1" si="504"/>
        <v>2.7930673541271336E-2</v>
      </c>
      <c r="AG521" s="258">
        <f t="shared" ca="1" si="505"/>
        <v>0</v>
      </c>
      <c r="AH521" s="227" t="str">
        <f ca="1">IF(SUM(AG521:OFFSET(AG521,(-HoldAggressiveTime-1),0,,))=0,"Defensive","Aggressive")</f>
        <v>Defensive</v>
      </c>
    </row>
    <row r="522" spans="1:34" ht="15" x14ac:dyDescent="0.2">
      <c r="A522">
        <f t="shared" si="15"/>
        <v>1</v>
      </c>
      <c r="B522">
        <f t="shared" si="16"/>
        <v>1914</v>
      </c>
      <c r="C522" s="70">
        <f t="shared" si="1"/>
        <v>1913.9999999999609</v>
      </c>
      <c r="D522" s="149">
        <f t="shared" si="383"/>
        <v>5173</v>
      </c>
      <c r="E522" s="151">
        <v>10</v>
      </c>
      <c r="F522" s="152">
        <v>1395.5941</v>
      </c>
      <c r="G522" s="152">
        <v>478.85079999999999</v>
      </c>
      <c r="H522" s="152">
        <v>881.11073572999999</v>
      </c>
      <c r="I522" s="152">
        <v>1395.5941</v>
      </c>
      <c r="J522" s="152">
        <v>10</v>
      </c>
      <c r="K522" s="152">
        <v>10</v>
      </c>
      <c r="L522" s="152">
        <v>20.67</v>
      </c>
      <c r="M522" s="153">
        <v>11.63609211</v>
      </c>
      <c r="N522" s="17">
        <f t="shared" ref="N522:T522" si="562">F522/F521/$E522*$E521-1</f>
        <v>4.5477724136096853E-2</v>
      </c>
      <c r="O522" s="17">
        <f t="shared" si="562"/>
        <v>1.1918364517808033E-2</v>
      </c>
      <c r="P522" s="17">
        <f t="shared" si="562"/>
        <v>3.866666668225216E-3</v>
      </c>
      <c r="Q522" s="17">
        <f t="shared" si="562"/>
        <v>4.5477724136096853E-2</v>
      </c>
      <c r="R522" s="17">
        <f t="shared" si="562"/>
        <v>0</v>
      </c>
      <c r="S522" s="17">
        <f t="shared" si="562"/>
        <v>0</v>
      </c>
      <c r="T522" s="17">
        <f t="shared" si="562"/>
        <v>0</v>
      </c>
      <c r="U522" s="240">
        <v>0</v>
      </c>
      <c r="V522" s="240">
        <v>0</v>
      </c>
      <c r="W522" s="223">
        <f t="shared" ca="1" si="507"/>
        <v>3.6450299338967575E-2</v>
      </c>
      <c r="X522" s="223">
        <f>MMULT(N522:T522,'Parameters &amp; Main Results'!$B$12:$B$18)-'Parameters &amp; Main Results'!$B$22/12+MMULT(U522:V522,'Parameters &amp; Main Results'!$B$20:$B$21)</f>
        <v>3.6450299338967575E-2</v>
      </c>
      <c r="Y522" s="223">
        <f>MMULT(N522:T522,'Parameters &amp; Main Results'!$C$12:$C$18)-'Parameters &amp; Main Results'!$C$22/12+MMULT(U522:V522,'Parameters &amp; Main Results'!$C$20:$C$21)</f>
        <v>4.2080121507601299E-2</v>
      </c>
      <c r="Z522" s="17">
        <f t="shared" ca="1" si="561"/>
        <v>540.61633891248073</v>
      </c>
      <c r="AA522" s="70">
        <f ca="1">Z522/OFFSET(Z522,'Parameters &amp; Main Results'!$B$38,0)</f>
        <v>14.399447326109666</v>
      </c>
      <c r="AB522" s="70">
        <f ca="1">SUMPRODUCT(Z522:OFFSET(Z522,'Parameters &amp; Main Results'!$B$38-1,0), 'Cash Flow Assist'!$P$11:OFFSET('Cash Flow Assist'!$P$11,'Parameters &amp; Main Results'!$B$38-1,0)  )/OFFSET(Z522,'Parameters &amp; Main Results'!$B$38,0)</f>
        <v>3764.1894059867373</v>
      </c>
      <c r="AC522" s="70">
        <f ca="1">SUMPRODUCT(Z522:OFFSET(Z522,'Parameters &amp; Main Results'!$B$38-1,0),'Parameters &amp; Main Results'!$B$42:OFFSET('Parameters &amp; Main Results'!$B$42,'Parameters &amp; Main Results'!$B$38-1,0)   )/OFFSET(Z522,'Parameters &amp; Main Results'!$B$38,0)</f>
        <v>0</v>
      </c>
      <c r="AD522" s="155">
        <f t="shared" si="4"/>
        <v>-0.13747146375070196</v>
      </c>
      <c r="AE522" s="252">
        <f t="shared" ca="1" si="502"/>
        <v>1356.3215</v>
      </c>
      <c r="AF522" s="253">
        <f t="shared" ca="1" si="504"/>
        <v>2.8955229272705631E-2</v>
      </c>
      <c r="AG522" s="258">
        <f t="shared" ca="1" si="505"/>
        <v>0</v>
      </c>
      <c r="AH522" s="227" t="str">
        <f ca="1">IF(SUM(AG522:OFFSET(AG522,(-HoldAggressiveTime-1),0,,))=0,"Defensive","Aggressive")</f>
        <v>Defensive</v>
      </c>
    </row>
    <row r="523" spans="1:34" ht="15" x14ac:dyDescent="0.2">
      <c r="A523">
        <f t="shared" si="15"/>
        <v>2</v>
      </c>
      <c r="B523">
        <f t="shared" si="16"/>
        <v>1914</v>
      </c>
      <c r="C523" s="70">
        <f t="shared" si="1"/>
        <v>1914.0833333332941</v>
      </c>
      <c r="D523" s="149">
        <f t="shared" si="383"/>
        <v>5204</v>
      </c>
      <c r="E523" s="151">
        <v>9.9</v>
      </c>
      <c r="F523" s="152">
        <v>1419.933</v>
      </c>
      <c r="G523" s="152">
        <v>481.60640000000001</v>
      </c>
      <c r="H523" s="152">
        <v>884.51769723999996</v>
      </c>
      <c r="I523" s="152">
        <v>1419.933</v>
      </c>
      <c r="J523" s="152">
        <v>9.9</v>
      </c>
      <c r="K523" s="152">
        <v>9.9</v>
      </c>
      <c r="L523" s="152">
        <v>20.67</v>
      </c>
      <c r="M523" s="153">
        <v>11.91023388</v>
      </c>
      <c r="N523" s="17">
        <f t="shared" ref="N523:T523" si="563">F523/F522/$E523*$E522-1</f>
        <v>2.7716982735708884E-2</v>
      </c>
      <c r="O523" s="17">
        <f t="shared" si="563"/>
        <v>1.5913748313903131E-2</v>
      </c>
      <c r="P523" s="17">
        <f t="shared" si="563"/>
        <v>1.40067340050265E-2</v>
      </c>
      <c r="Q523" s="17">
        <f t="shared" si="563"/>
        <v>2.7716982735708884E-2</v>
      </c>
      <c r="R523" s="17">
        <f t="shared" si="563"/>
        <v>0</v>
      </c>
      <c r="S523" s="17">
        <f t="shared" si="563"/>
        <v>0</v>
      </c>
      <c r="T523" s="17">
        <f t="shared" si="563"/>
        <v>1.0101010101010166E-2</v>
      </c>
      <c r="U523" s="240">
        <v>0</v>
      </c>
      <c r="V523" s="240">
        <v>0</v>
      </c>
      <c r="W523" s="223">
        <f t="shared" ca="1" si="507"/>
        <v>2.4433870552946133E-2</v>
      </c>
      <c r="X523" s="223">
        <f>MMULT(N523:T523,'Parameters &amp; Main Results'!$B$12:$B$18)-'Parameters &amp; Main Results'!$B$22/12+MMULT(U523:V523,'Parameters &amp; Main Results'!$B$20:$B$21)</f>
        <v>2.4433870552946133E-2</v>
      </c>
      <c r="Y523" s="223">
        <f>MMULT(N523:T523,'Parameters &amp; Main Results'!$C$12:$C$18)-'Parameters &amp; Main Results'!$C$22/12+MMULT(U523:V523,'Parameters &amp; Main Results'!$C$20:$C$21)</f>
        <v>2.6494992626861644E-2</v>
      </c>
      <c r="Z523" s="17">
        <f t="shared" ca="1" si="561"/>
        <v>521.60372692957662</v>
      </c>
      <c r="AA523" s="70">
        <f ca="1">Z523/OFFSET(Z523,'Parameters &amp; Main Results'!$B$38,0)</f>
        <v>13.949577092239041</v>
      </c>
      <c r="AB523" s="70">
        <f ca="1">SUMPRODUCT(Z523:OFFSET(Z523,'Parameters &amp; Main Results'!$B$38-1,0), 'Cash Flow Assist'!$P$11:OFFSET('Cash Flow Assist'!$P$11,'Parameters &amp; Main Results'!$B$38-1,0)  )/OFFSET(Z523,'Parameters &amp; Main Results'!$B$38,0)</f>
        <v>3766.0531409159576</v>
      </c>
      <c r="AC523" s="70">
        <f ca="1">SUMPRODUCT(Z523:OFFSET(Z523,'Parameters &amp; Main Results'!$B$38-1,0),'Parameters &amp; Main Results'!$B$42:OFFSET('Parameters &amp; Main Results'!$B$42,'Parameters &amp; Main Results'!$B$38-1,0)   )/OFFSET(Z523,'Parameters &amp; Main Results'!$B$38,0)</f>
        <v>0</v>
      </c>
      <c r="AD523" s="155">
        <f t="shared" si="4"/>
        <v>-0.11356477520242392</v>
      </c>
      <c r="AE523" s="252">
        <f t="shared" ca="1" si="502"/>
        <v>1367.9224999999999</v>
      </c>
      <c r="AF523" s="253">
        <f t="shared" ca="1" si="504"/>
        <v>3.8021525342261782E-2</v>
      </c>
      <c r="AG523" s="258">
        <f t="shared" ca="1" si="505"/>
        <v>0</v>
      </c>
      <c r="AH523" s="227" t="str">
        <f ca="1">IF(SUM(AG523:OFFSET(AG523,(-HoldAggressiveTime-1),0,,))=0,"Defensive","Aggressive")</f>
        <v>Defensive</v>
      </c>
    </row>
    <row r="524" spans="1:34" ht="15" x14ac:dyDescent="0.2">
      <c r="A524">
        <f t="shared" si="15"/>
        <v>3</v>
      </c>
      <c r="B524">
        <f t="shared" si="16"/>
        <v>1914</v>
      </c>
      <c r="C524" s="70">
        <f t="shared" si="1"/>
        <v>1914.1666666666274</v>
      </c>
      <c r="D524" s="149">
        <f t="shared" si="383"/>
        <v>5234</v>
      </c>
      <c r="E524" s="151">
        <v>9.9</v>
      </c>
      <c r="F524" s="152">
        <v>1399.0624</v>
      </c>
      <c r="G524" s="152">
        <v>480.61529999999999</v>
      </c>
      <c r="H524" s="152">
        <v>887.93783234</v>
      </c>
      <c r="I524" s="152">
        <v>1399.0624</v>
      </c>
      <c r="J524" s="152">
        <v>9.9</v>
      </c>
      <c r="K524" s="152">
        <v>9.9</v>
      </c>
      <c r="L524" s="152">
        <v>20.67</v>
      </c>
      <c r="M524" s="153">
        <v>11.685526019999999</v>
      </c>
      <c r="N524" s="17">
        <f t="shared" ref="N524:T524" si="564">F524/F523/$E524*$E523-1</f>
        <v>-1.4698299145100457E-2</v>
      </c>
      <c r="O524" s="17">
        <f t="shared" si="564"/>
        <v>-2.0579045461189827E-3</v>
      </c>
      <c r="P524" s="17">
        <f t="shared" si="564"/>
        <v>3.8666666711950626E-3</v>
      </c>
      <c r="Q524" s="17">
        <f t="shared" si="564"/>
        <v>-1.4698299145100457E-2</v>
      </c>
      <c r="R524" s="17">
        <f t="shared" si="564"/>
        <v>0</v>
      </c>
      <c r="S524" s="17">
        <f t="shared" si="564"/>
        <v>0</v>
      </c>
      <c r="T524" s="17">
        <f t="shared" si="564"/>
        <v>0</v>
      </c>
      <c r="U524" s="240">
        <v>0</v>
      </c>
      <c r="V524" s="240">
        <v>0</v>
      </c>
      <c r="W524" s="223">
        <f t="shared" ca="1" si="507"/>
        <v>-1.1476971934715807E-2</v>
      </c>
      <c r="X524" s="223">
        <f>MMULT(N524:T524,'Parameters &amp; Main Results'!$B$12:$B$18)-'Parameters &amp; Main Results'!$B$22/12+MMULT(U524:V524,'Parameters &amp; Main Results'!$B$20:$B$21)</f>
        <v>-1.1476971934715807E-2</v>
      </c>
      <c r="Y524" s="223">
        <f>MMULT(N524:T524,'Parameters &amp; Main Results'!$C$12:$C$18)-'Parameters &amp; Main Results'!$C$22/12+MMULT(U524:V524,'Parameters &amp; Main Results'!$C$20:$C$21)</f>
        <v>-1.3475926351868978E-2</v>
      </c>
      <c r="Z524" s="17">
        <f t="shared" ca="1" si="561"/>
        <v>509.16290638461322</v>
      </c>
      <c r="AA524" s="70">
        <f ca="1">Z524/OFFSET(Z524,'Parameters &amp; Main Results'!$B$38,0)</f>
        <v>13.668735373965179</v>
      </c>
      <c r="AB524" s="70">
        <f ca="1">SUMPRODUCT(Z524:OFFSET(Z524,'Parameters &amp; Main Results'!$B$38-1,0), 'Cash Flow Assist'!$P$11:OFFSET('Cash Flow Assist'!$P$11,'Parameters &amp; Main Results'!$B$38-1,0)  )/OFFSET(Z524,'Parameters &amp; Main Results'!$B$38,0)</f>
        <v>3767.4003334576014</v>
      </c>
      <c r="AC524" s="70">
        <f ca="1">SUMPRODUCT(Z524:OFFSET(Z524,'Parameters &amp; Main Results'!$B$38-1,0),'Parameters &amp; Main Results'!$B$42:OFFSET('Parameters &amp; Main Results'!$B$42,'Parameters &amp; Main Results'!$B$38-1,0)   )/OFFSET(Z524,'Parameters &amp; Main Results'!$B$38,0)</f>
        <v>0</v>
      </c>
      <c r="AD524" s="155">
        <f t="shared" si="4"/>
        <v>-0.1265938653092531</v>
      </c>
      <c r="AE524" s="252">
        <f t="shared" ca="1" si="502"/>
        <v>1374.9476999999999</v>
      </c>
      <c r="AF524" s="253">
        <f t="shared" ca="1" si="504"/>
        <v>1.753863074210029E-2</v>
      </c>
      <c r="AG524" s="258">
        <f t="shared" ca="1" si="505"/>
        <v>0</v>
      </c>
      <c r="AH524" s="227" t="str">
        <f ca="1">IF(SUM(AG524:OFFSET(AG524,(-HoldAggressiveTime-1),0,,))=0,"Defensive","Aggressive")</f>
        <v>Defensive</v>
      </c>
    </row>
    <row r="525" spans="1:34" ht="15" x14ac:dyDescent="0.2">
      <c r="A525">
        <f t="shared" si="15"/>
        <v>4</v>
      </c>
      <c r="B525">
        <f t="shared" si="16"/>
        <v>1914</v>
      </c>
      <c r="C525" s="70">
        <f t="shared" si="1"/>
        <v>1914.2499999999607</v>
      </c>
      <c r="D525" s="149">
        <f t="shared" si="383"/>
        <v>5265</v>
      </c>
      <c r="E525" s="151">
        <v>9.8000000000000007</v>
      </c>
      <c r="F525" s="152">
        <v>1371.3480999999999</v>
      </c>
      <c r="G525" s="152">
        <v>478.3107</v>
      </c>
      <c r="H525" s="152">
        <v>891.37119196000003</v>
      </c>
      <c r="I525" s="152">
        <v>1371.3480999999999</v>
      </c>
      <c r="J525" s="152">
        <v>9.8000000000000007</v>
      </c>
      <c r="K525" s="152">
        <v>9.8000000000000007</v>
      </c>
      <c r="L525" s="152">
        <v>20.67</v>
      </c>
      <c r="M525" s="153">
        <v>11.522662540000001</v>
      </c>
      <c r="N525" s="17">
        <f t="shared" ref="N525:T525" si="565">F525/F524/$E525*$E524-1</f>
        <v>-9.8072480832995801E-3</v>
      </c>
      <c r="O525" s="17">
        <f t="shared" si="565"/>
        <v>5.360048730390865E-3</v>
      </c>
      <c r="P525" s="17">
        <f t="shared" si="565"/>
        <v>1.4110204083474187E-2</v>
      </c>
      <c r="Q525" s="17">
        <f t="shared" si="565"/>
        <v>-9.8072480832995801E-3</v>
      </c>
      <c r="R525" s="17">
        <f t="shared" si="565"/>
        <v>0</v>
      </c>
      <c r="S525" s="17">
        <f t="shared" si="565"/>
        <v>0</v>
      </c>
      <c r="T525" s="17">
        <f t="shared" si="565"/>
        <v>1.0204081632652962E-2</v>
      </c>
      <c r="U525" s="240">
        <v>0</v>
      </c>
      <c r="V525" s="240">
        <v>0</v>
      </c>
      <c r="W525" s="223">
        <f t="shared" ca="1" si="507"/>
        <v>-5.8148889014305299E-3</v>
      </c>
      <c r="X525" s="223">
        <f>MMULT(N525:T525,'Parameters &amp; Main Results'!$B$12:$B$18)-'Parameters &amp; Main Results'!$B$22/12+MMULT(U525:V525,'Parameters &amp; Main Results'!$B$20:$B$21)</f>
        <v>-5.8148889014305299E-3</v>
      </c>
      <c r="Y525" s="223">
        <f>MMULT(N525:T525,'Parameters &amp; Main Results'!$C$12:$C$18)-'Parameters &amp; Main Results'!$C$22/12+MMULT(U525:V525,'Parameters &amp; Main Results'!$C$20:$C$21)</f>
        <v>-8.3321850685972032E-3</v>
      </c>
      <c r="Z525" s="17">
        <f t="shared" ca="1" si="561"/>
        <v>515.07440082719756</v>
      </c>
      <c r="AA525" s="70">
        <f ca="1">Z525/OFFSET(Z525,'Parameters &amp; Main Results'!$B$38,0)</f>
        <v>13.876806011479244</v>
      </c>
      <c r="AB525" s="70">
        <f ca="1">SUMPRODUCT(Z525:OFFSET(Z525,'Parameters &amp; Main Results'!$B$38-1,0), 'Cash Flow Assist'!$P$11:OFFSET('Cash Flow Assist'!$P$11,'Parameters &amp; Main Results'!$B$38-1,0)  )/OFFSET(Z525,'Parameters &amp; Main Results'!$B$38,0)</f>
        <v>3768.1386102284455</v>
      </c>
      <c r="AC525" s="70">
        <f ca="1">SUMPRODUCT(Z525:OFFSET(Z525,'Parameters &amp; Main Results'!$B$38-1,0),'Parameters &amp; Main Results'!$B$42:OFFSET('Parameters &amp; Main Results'!$B$42,'Parameters &amp; Main Results'!$B$38-1,0)   )/OFFSET(Z525,'Parameters &amp; Main Results'!$B$38,0)</f>
        <v>0</v>
      </c>
      <c r="AD525" s="155">
        <f t="shared" si="4"/>
        <v>-0.13515957594964101</v>
      </c>
      <c r="AE525" s="252">
        <f t="shared" ca="1" si="502"/>
        <v>1368.4743000000001</v>
      </c>
      <c r="AF525" s="253">
        <f t="shared" ca="1" si="504"/>
        <v>2.1000029010408497E-3</v>
      </c>
      <c r="AG525" s="258">
        <f t="shared" ca="1" si="505"/>
        <v>0</v>
      </c>
      <c r="AH525" s="227" t="str">
        <f ca="1">IF(SUM(AG525:OFFSET(AG525,(-HoldAggressiveTime-1),0,,))=0,"Defensive","Aggressive")</f>
        <v>Defensive</v>
      </c>
    </row>
    <row r="526" spans="1:34" ht="15" x14ac:dyDescent="0.2">
      <c r="A526">
        <f t="shared" si="15"/>
        <v>5</v>
      </c>
      <c r="B526">
        <f t="shared" si="16"/>
        <v>1914</v>
      </c>
      <c r="C526" s="70">
        <f t="shared" si="1"/>
        <v>1914.3333333332939</v>
      </c>
      <c r="D526" s="149">
        <f t="shared" si="383"/>
        <v>5295</v>
      </c>
      <c r="E526" s="151">
        <v>9.9</v>
      </c>
      <c r="F526" s="152">
        <v>1385.7256</v>
      </c>
      <c r="G526" s="152">
        <v>479.20569999999998</v>
      </c>
      <c r="H526" s="152">
        <v>894.81782723000003</v>
      </c>
      <c r="I526" s="152">
        <v>1385.7256</v>
      </c>
      <c r="J526" s="152">
        <v>9.9</v>
      </c>
      <c r="K526" s="152">
        <v>9.9</v>
      </c>
      <c r="L526" s="152">
        <v>20.67</v>
      </c>
      <c r="M526" s="153">
        <v>11.479008690000001</v>
      </c>
      <c r="N526" s="17">
        <f t="shared" ref="N526:T526" si="566">F526/F525/$E526*$E525-1</f>
        <v>2.7729773145979131E-4</v>
      </c>
      <c r="O526" s="17">
        <f t="shared" si="566"/>
        <v>-8.2487421171251185E-3</v>
      </c>
      <c r="P526" s="17">
        <f t="shared" si="566"/>
        <v>-6.2734006795960306E-3</v>
      </c>
      <c r="Q526" s="17">
        <f t="shared" si="566"/>
        <v>2.7729773145979131E-4</v>
      </c>
      <c r="R526" s="17">
        <f t="shared" si="566"/>
        <v>0</v>
      </c>
      <c r="S526" s="17">
        <f t="shared" si="566"/>
        <v>0</v>
      </c>
      <c r="T526" s="17">
        <f t="shared" si="566"/>
        <v>-1.0101010101010055E-2</v>
      </c>
      <c r="U526" s="240">
        <v>0</v>
      </c>
      <c r="V526" s="240">
        <v>0</v>
      </c>
      <c r="W526" s="223">
        <f t="shared" ca="1" si="507"/>
        <v>-1.9884922965473502E-3</v>
      </c>
      <c r="X526" s="223">
        <f>MMULT(N526:T526,'Parameters &amp; Main Results'!$B$12:$B$18)-'Parameters &amp; Main Results'!$B$22/12+MMULT(U526:V526,'Parameters &amp; Main Results'!$B$20:$B$21)</f>
        <v>-1.9884922965473502E-3</v>
      </c>
      <c r="Y526" s="223">
        <f>MMULT(N526:T526,'Parameters &amp; Main Results'!$C$12:$C$18)-'Parameters &amp; Main Results'!$C$22/12+MMULT(U526:V526,'Parameters &amp; Main Results'!$C$20:$C$21)</f>
        <v>-6.1697292006536626E-4</v>
      </c>
      <c r="Z526" s="17">
        <f t="shared" ca="1" si="561"/>
        <v>518.08701928561675</v>
      </c>
      <c r="AA526" s="70">
        <f ca="1">Z526/OFFSET(Z526,'Parameters &amp; Main Results'!$B$38,0)</f>
        <v>14.366580426067971</v>
      </c>
      <c r="AB526" s="70">
        <f ca="1">SUMPRODUCT(Z526:OFFSET(Z526,'Parameters &amp; Main Results'!$B$38-1,0), 'Cash Flow Assist'!$P$11:OFFSET('Cash Flow Assist'!$P$11,'Parameters &amp; Main Results'!$B$38-1,0)  )/OFFSET(Z526,'Parameters &amp; Main Results'!$B$38,0)</f>
        <v>3865.1946172880475</v>
      </c>
      <c r="AC526" s="70">
        <f ca="1">SUMPRODUCT(Z526:OFFSET(Z526,'Parameters &amp; Main Results'!$B$38-1,0),'Parameters &amp; Main Results'!$B$42:OFFSET('Parameters &amp; Main Results'!$B$42,'Parameters &amp; Main Results'!$B$38-1,0)   )/OFFSET(Z526,'Parameters &amp; Main Results'!$B$38,0)</f>
        <v>0</v>
      </c>
      <c r="AD526" s="155">
        <f t="shared" si="4"/>
        <v>-0.13491975766197717</v>
      </c>
      <c r="AE526" s="252">
        <f t="shared" ca="1" si="502"/>
        <v>1413.5935999999999</v>
      </c>
      <c r="AF526" s="253">
        <f t="shared" ca="1" si="504"/>
        <v>-1.9714294122440804E-2</v>
      </c>
      <c r="AG526" s="258">
        <f t="shared" ca="1" si="505"/>
        <v>0</v>
      </c>
      <c r="AH526" s="227" t="str">
        <f ca="1">IF(SUM(AG526:OFFSET(AG526,(-HoldAggressiveTime-1),0,,))=0,"Defensive","Aggressive")</f>
        <v>Defensive</v>
      </c>
    </row>
    <row r="527" spans="1:34" ht="15" x14ac:dyDescent="0.2">
      <c r="A527">
        <f t="shared" si="15"/>
        <v>6</v>
      </c>
      <c r="B527">
        <f t="shared" si="16"/>
        <v>1914</v>
      </c>
      <c r="C527" s="70">
        <f t="shared" si="1"/>
        <v>1914.4166666666272</v>
      </c>
      <c r="D527" s="149">
        <f t="shared" si="383"/>
        <v>5326</v>
      </c>
      <c r="E527" s="151">
        <v>9.9</v>
      </c>
      <c r="F527" s="152">
        <v>1384.7669000000001</v>
      </c>
      <c r="G527" s="152">
        <v>479.01409999999998</v>
      </c>
      <c r="H527" s="152">
        <v>898.27778950000004</v>
      </c>
      <c r="I527" s="152">
        <v>1384.7669000000001</v>
      </c>
      <c r="J527" s="152">
        <v>9.9</v>
      </c>
      <c r="K527" s="152">
        <v>9.9</v>
      </c>
      <c r="L527" s="152">
        <v>20.67</v>
      </c>
      <c r="M527" s="153">
        <v>11.42871517</v>
      </c>
      <c r="N527" s="17">
        <f t="shared" ref="N527:T527" si="567">F527/F526/$E527*$E526-1</f>
        <v>-6.918397119890507E-4</v>
      </c>
      <c r="O527" s="17">
        <f t="shared" si="567"/>
        <v>-3.9982829920437446E-4</v>
      </c>
      <c r="P527" s="17">
        <f t="shared" si="567"/>
        <v>3.8666666719311404E-3</v>
      </c>
      <c r="Q527" s="17">
        <f t="shared" si="567"/>
        <v>-6.918397119890507E-4</v>
      </c>
      <c r="R527" s="17">
        <f t="shared" si="567"/>
        <v>0</v>
      </c>
      <c r="S527" s="17">
        <f t="shared" si="567"/>
        <v>0</v>
      </c>
      <c r="T527" s="17">
        <f t="shared" si="567"/>
        <v>0</v>
      </c>
      <c r="U527" s="240">
        <v>0</v>
      </c>
      <c r="V527" s="240">
        <v>0</v>
      </c>
      <c r="W527" s="223">
        <f t="shared" ca="1" si="507"/>
        <v>-6.405121104993295E-4</v>
      </c>
      <c r="X527" s="223">
        <f>MMULT(N527:T527,'Parameters &amp; Main Results'!$B$12:$B$18)-'Parameters &amp; Main Results'!$B$22/12+MMULT(U527:V527,'Parameters &amp; Main Results'!$B$20:$B$21)</f>
        <v>-6.405121104993295E-4</v>
      </c>
      <c r="Y527" s="223">
        <f>MMULT(N527:T527,'Parameters &amp; Main Results'!$C$12:$C$18)-'Parameters &amp; Main Results'!$C$22/12+MMULT(U527:V527,'Parameters &amp; Main Results'!$C$20:$C$21)</f>
        <v>-7.0430523737724971E-4</v>
      </c>
      <c r="Z527" s="17">
        <f t="shared" ca="1" si="561"/>
        <v>519.11928398280565</v>
      </c>
      <c r="AA527" s="70">
        <f ca="1">Z527/OFFSET(Z527,'Parameters &amp; Main Results'!$B$38,0)</f>
        <v>14.562700711806215</v>
      </c>
      <c r="AB527" s="70">
        <f ca="1">SUMPRODUCT(Z527:OFFSET(Z527,'Parameters &amp; Main Results'!$B$38-1,0), 'Cash Flow Assist'!$P$11:OFFSET('Cash Flow Assist'!$P$11,'Parameters &amp; Main Results'!$B$38-1,0)  )/OFFSET(Z527,'Parameters &amp; Main Results'!$B$38,0)</f>
        <v>3896.6460144284802</v>
      </c>
      <c r="AC527" s="70">
        <f ca="1">SUMPRODUCT(Z527:OFFSET(Z527,'Parameters &amp; Main Results'!$B$38-1,0),'Parameters &amp; Main Results'!$B$42:OFFSET('Parameters &amp; Main Results'!$B$42,'Parameters &amp; Main Results'!$B$38-1,0)   )/OFFSET(Z527,'Parameters &amp; Main Results'!$B$38,0)</f>
        <v>0</v>
      </c>
      <c r="AD527" s="155">
        <f t="shared" si="4"/>
        <v>-0.13551825452768373</v>
      </c>
      <c r="AE527" s="252">
        <f t="shared" ca="1" si="502"/>
        <v>1463.4674</v>
      </c>
      <c r="AF527" s="253">
        <f t="shared" ca="1" si="504"/>
        <v>-5.3776735990155929E-2</v>
      </c>
      <c r="AG527" s="258">
        <f t="shared" ca="1" si="505"/>
        <v>0</v>
      </c>
      <c r="AH527" s="227" t="str">
        <f ca="1">IF(SUM(AG527:OFFSET(AG527,(-HoldAggressiveTime-1),0,,))=0,"Defensive","Aggressive")</f>
        <v>Defensive</v>
      </c>
    </row>
    <row r="528" spans="1:34" ht="15" x14ac:dyDescent="0.2">
      <c r="A528">
        <f t="shared" si="15"/>
        <v>7</v>
      </c>
      <c r="B528">
        <f t="shared" si="16"/>
        <v>1914</v>
      </c>
      <c r="C528" s="70">
        <f t="shared" si="1"/>
        <v>1914.4999999999604</v>
      </c>
      <c r="D528" s="149">
        <f t="shared" si="383"/>
        <v>5357</v>
      </c>
      <c r="E528" s="151">
        <v>10</v>
      </c>
      <c r="F528" s="152">
        <v>1313.9186</v>
      </c>
      <c r="G528" s="152">
        <v>477.76479999999998</v>
      </c>
      <c r="H528" s="152">
        <v>901.75113028999999</v>
      </c>
      <c r="I528" s="152">
        <v>1313.9186</v>
      </c>
      <c r="J528" s="152">
        <v>10</v>
      </c>
      <c r="K528" s="152">
        <v>10</v>
      </c>
      <c r="L528" s="152">
        <v>20.67</v>
      </c>
      <c r="M528" s="153">
        <v>10.694345179999999</v>
      </c>
      <c r="N528" s="17">
        <f t="shared" ref="N528:T528" si="568">F528/F527/$E528*$E527-1</f>
        <v>-6.0650991874517057E-2</v>
      </c>
      <c r="O528" s="17">
        <f t="shared" si="568"/>
        <v>-1.2581984538659663E-2</v>
      </c>
      <c r="P528" s="17">
        <f t="shared" si="568"/>
        <v>-6.1719999956650895E-3</v>
      </c>
      <c r="Q528" s="17">
        <f t="shared" si="568"/>
        <v>-6.0650991874517057E-2</v>
      </c>
      <c r="R528" s="17">
        <f t="shared" si="568"/>
        <v>0</v>
      </c>
      <c r="S528" s="17">
        <f t="shared" si="568"/>
        <v>0</v>
      </c>
      <c r="T528" s="17">
        <f t="shared" si="568"/>
        <v>-9.9999999999998979E-3</v>
      </c>
      <c r="U528" s="240">
        <v>0</v>
      </c>
      <c r="V528" s="240">
        <v>0</v>
      </c>
      <c r="W528" s="223">
        <f t="shared" ca="1" si="507"/>
        <v>-4.8546307480286391E-2</v>
      </c>
      <c r="X528" s="223">
        <f>MMULT(N528:T528,'Parameters &amp; Main Results'!$B$12:$B$18)-'Parameters &amp; Main Results'!$B$22/12+MMULT(U528:V528,'Parameters &amp; Main Results'!$B$20:$B$21)</f>
        <v>-4.8546307480286391E-2</v>
      </c>
      <c r="Y528" s="223">
        <f>MMULT(N528:T528,'Parameters &amp; Main Results'!$C$12:$C$18)-'Parameters &amp; Main Results'!$C$22/12+MMULT(U528:V528,'Parameters &amp; Main Results'!$C$20:$C$21)</f>
        <v>-5.588575780759799E-2</v>
      </c>
      <c r="Z528" s="17">
        <f t="shared" ca="1" si="561"/>
        <v>519.45199927916701</v>
      </c>
      <c r="AA528" s="70">
        <f ca="1">Z528/OFFSET(Z528,'Parameters &amp; Main Results'!$B$38,0)</f>
        <v>14.528471969869578</v>
      </c>
      <c r="AB528" s="70">
        <f ca="1">SUMPRODUCT(Z528:OFFSET(Z528,'Parameters &amp; Main Results'!$B$38-1,0), 'Cash Flow Assist'!$P$11:OFFSET('Cash Flow Assist'!$P$11,'Parameters &amp; Main Results'!$B$38-1,0)  )/OFFSET(Z528,'Parameters &amp; Main Results'!$B$38,0)</f>
        <v>3871.4750466932069</v>
      </c>
      <c r="AC528" s="70">
        <f ca="1">SUMPRODUCT(Z528:OFFSET(Z528,'Parameters &amp; Main Results'!$B$38-1,0),'Parameters &amp; Main Results'!$B$42:OFFSET('Parameters &amp; Main Results'!$B$42,'Parameters &amp; Main Results'!$B$38-1,0)   )/OFFSET(Z528,'Parameters &amp; Main Results'!$B$38,0)</f>
        <v>0</v>
      </c>
      <c r="AD528" s="155">
        <f t="shared" si="4"/>
        <v>-0.18794992984799352</v>
      </c>
      <c r="AE528" s="252">
        <f t="shared" ca="1" si="502"/>
        <v>1464.7126000000001</v>
      </c>
      <c r="AF528" s="253">
        <f t="shared" ca="1" si="504"/>
        <v>-0.10295125473761889</v>
      </c>
      <c r="AG528" s="258">
        <f t="shared" ca="1" si="505"/>
        <v>0</v>
      </c>
      <c r="AH528" s="227" t="str">
        <f ca="1">IF(SUM(AG528:OFFSET(AG528,(-HoldAggressiveTime-1),0,,))=0,"Defensive","Aggressive")</f>
        <v>Defensive</v>
      </c>
    </row>
    <row r="529" spans="1:34" ht="15" x14ac:dyDescent="0.2">
      <c r="A529">
        <f t="shared" si="15"/>
        <v>8</v>
      </c>
      <c r="B529">
        <f t="shared" si="16"/>
        <v>1914</v>
      </c>
      <c r="C529" s="70">
        <f t="shared" si="1"/>
        <v>1914.5833333332937</v>
      </c>
      <c r="D529" s="149">
        <f t="shared" si="383"/>
        <v>5387</v>
      </c>
      <c r="E529" s="151">
        <v>10.199999999999999</v>
      </c>
      <c r="F529" s="152">
        <v>1204.6098</v>
      </c>
      <c r="G529" s="152">
        <v>479.19279999999998</v>
      </c>
      <c r="H529" s="152">
        <v>905.23790131999999</v>
      </c>
      <c r="I529" s="152">
        <v>1204.6098</v>
      </c>
      <c r="J529" s="152">
        <v>10.199999999999999</v>
      </c>
      <c r="K529" s="152">
        <v>10.199999999999999</v>
      </c>
      <c r="L529" s="152">
        <v>20.67</v>
      </c>
      <c r="M529" s="153">
        <v>9.5767245200000009</v>
      </c>
      <c r="N529" s="17">
        <f t="shared" ref="N529:T529" si="569">F529/F528/$E529*$E528-1</f>
        <v>-0.10116958539136278</v>
      </c>
      <c r="O529" s="17">
        <f t="shared" si="569"/>
        <v>-1.6677530983659539E-2</v>
      </c>
      <c r="P529" s="17">
        <f t="shared" si="569"/>
        <v>-1.581699347179466E-2</v>
      </c>
      <c r="Q529" s="17">
        <f t="shared" si="569"/>
        <v>-0.10116958539136278</v>
      </c>
      <c r="R529" s="17">
        <f t="shared" si="569"/>
        <v>0</v>
      </c>
      <c r="S529" s="17">
        <f t="shared" si="569"/>
        <v>0</v>
      </c>
      <c r="T529" s="17">
        <f t="shared" si="569"/>
        <v>-1.9607843137254832E-2</v>
      </c>
      <c r="U529" s="240">
        <v>0</v>
      </c>
      <c r="V529" s="240">
        <v>0</v>
      </c>
      <c r="W529" s="223">
        <f t="shared" ca="1" si="507"/>
        <v>-8.0234754063783401E-2</v>
      </c>
      <c r="X529" s="223">
        <f>MMULT(N529:T529,'Parameters &amp; Main Results'!$B$12:$B$18)-'Parameters &amp; Main Results'!$B$22/12+MMULT(U529:V529,'Parameters &amp; Main Results'!$B$20:$B$21)</f>
        <v>-8.0234754063783401E-2</v>
      </c>
      <c r="Y529" s="223">
        <f>MMULT(N529:T529,'Parameters &amp; Main Results'!$C$12:$C$18)-'Parameters &amp; Main Results'!$C$22/12+MMULT(U529:V529,'Parameters &amp; Main Results'!$C$20:$C$21)</f>
        <v>-9.276204661725912E-2</v>
      </c>
      <c r="Z529" s="17">
        <f t="shared" ca="1" si="561"/>
        <v>545.9561546327219</v>
      </c>
      <c r="AA529" s="70">
        <f ca="1">Z529/OFFSET(Z529,'Parameters &amp; Main Results'!$B$38,0)</f>
        <v>15.672968753768322</v>
      </c>
      <c r="AB529" s="70">
        <f ca="1">SUMPRODUCT(Z529:OFFSET(Z529,'Parameters &amp; Main Results'!$B$38-1,0), 'Cash Flow Assist'!$P$11:OFFSET('Cash Flow Assist'!$P$11,'Parameters &amp; Main Results'!$B$38-1,0)  )/OFFSET(Z529,'Parameters &amp; Main Results'!$B$38,0)</f>
        <v>3959.8177043687501</v>
      </c>
      <c r="AC529" s="70">
        <f ca="1">SUMPRODUCT(Z529:OFFSET(Z529,'Parameters &amp; Main Results'!$B$38-1,0),'Parameters &amp; Main Results'!$B$42:OFFSET('Parameters &amp; Main Results'!$B$42,'Parameters &amp; Main Results'!$B$38-1,0)   )/OFFSET(Z529,'Parameters &amp; Main Results'!$B$38,0)</f>
        <v>0</v>
      </c>
      <c r="AD529" s="155">
        <f t="shared" si="4"/>
        <v>-0.27010469876229903</v>
      </c>
      <c r="AE529" s="252">
        <f t="shared" ca="1" si="502"/>
        <v>1473.6115</v>
      </c>
      <c r="AF529" s="253">
        <f t="shared" ca="1" si="504"/>
        <v>-0.18254587454020277</v>
      </c>
      <c r="AG529" s="258">
        <f t="shared" ca="1" si="505"/>
        <v>0</v>
      </c>
      <c r="AH529" s="227" t="str">
        <f ca="1">IF(SUM(AG529:OFFSET(AG529,(-HoldAggressiveTime-1),0,,))=0,"Defensive","Aggressive")</f>
        <v>Defensive</v>
      </c>
    </row>
    <row r="530" spans="1:34" ht="15" x14ac:dyDescent="0.2">
      <c r="A530">
        <f t="shared" si="15"/>
        <v>9</v>
      </c>
      <c r="B530">
        <f t="shared" si="16"/>
        <v>1914</v>
      </c>
      <c r="C530" s="70">
        <f t="shared" si="1"/>
        <v>1914.666666666627</v>
      </c>
      <c r="D530" s="149">
        <f t="shared" si="383"/>
        <v>5418</v>
      </c>
      <c r="E530" s="151">
        <v>10.199999999999999</v>
      </c>
      <c r="F530" s="152">
        <v>1209.9501</v>
      </c>
      <c r="G530" s="152">
        <v>480.65159999999997</v>
      </c>
      <c r="H530" s="152">
        <v>908.73815453999998</v>
      </c>
      <c r="I530" s="152">
        <v>1209.9501</v>
      </c>
      <c r="J530" s="152">
        <v>10.199999999999999</v>
      </c>
      <c r="K530" s="152">
        <v>10.199999999999999</v>
      </c>
      <c r="L530" s="152">
        <v>20.67</v>
      </c>
      <c r="M530" s="153">
        <v>9.5844382899999996</v>
      </c>
      <c r="N530" s="17">
        <f t="shared" ref="N530:T530" si="570">F530/F529/$E530*$E529-1</f>
        <v>4.433219786191378E-3</v>
      </c>
      <c r="O530" s="17">
        <f t="shared" si="570"/>
        <v>3.0442861411941191E-3</v>
      </c>
      <c r="P530" s="17">
        <f t="shared" si="570"/>
        <v>3.8666666683928597E-3</v>
      </c>
      <c r="Q530" s="17">
        <f t="shared" si="570"/>
        <v>4.433219786191378E-3</v>
      </c>
      <c r="R530" s="17">
        <f t="shared" si="570"/>
        <v>0</v>
      </c>
      <c r="S530" s="17">
        <f t="shared" si="570"/>
        <v>0</v>
      </c>
      <c r="T530" s="17">
        <f t="shared" si="570"/>
        <v>0</v>
      </c>
      <c r="U530" s="240">
        <v>0</v>
      </c>
      <c r="V530" s="240">
        <v>0</v>
      </c>
      <c r="W530" s="223">
        <f t="shared" ca="1" si="507"/>
        <v>3.8921054012156903E-3</v>
      </c>
      <c r="X530" s="223">
        <f>MMULT(N530:T530,'Parameters &amp; Main Results'!$B$12:$B$18)-'Parameters &amp; Main Results'!$B$22/12+MMULT(U530:V530,'Parameters &amp; Main Results'!$B$20:$B$21)</f>
        <v>3.8921054012156903E-3</v>
      </c>
      <c r="Y530" s="223">
        <f>MMULT(N530:T530,'Parameters &amp; Main Results'!$C$12:$C$18)-'Parameters &amp; Main Results'!$C$22/12+MMULT(U530:V530,'Parameters &amp; Main Results'!$C$20:$C$21)</f>
        <v>4.2526597550249859E-3</v>
      </c>
      <c r="Z530" s="17">
        <f t="shared" ca="1" si="561"/>
        <v>593.58206569003437</v>
      </c>
      <c r="AA530" s="70">
        <f ca="1">Z530/OFFSET(Z530,'Parameters &amp; Main Results'!$B$38,0)</f>
        <v>16.866059403973324</v>
      </c>
      <c r="AB530" s="70">
        <f ca="1">SUMPRODUCT(Z530:OFFSET(Z530,'Parameters &amp; Main Results'!$B$38-1,0), 'Cash Flow Assist'!$P$11:OFFSET('Cash Flow Assist'!$P$11,'Parameters &amp; Main Results'!$B$38-1,0)  )/OFFSET(Z530,'Parameters &amp; Main Results'!$B$38,0)</f>
        <v>3904.8314637049184</v>
      </c>
      <c r="AC530" s="70">
        <f ca="1">SUMPRODUCT(Z530:OFFSET(Z530,'Parameters &amp; Main Results'!$B$38-1,0),'Parameters &amp; Main Results'!$B$42:OFFSET('Parameters &amp; Main Results'!$B$42,'Parameters &amp; Main Results'!$B$38-1,0)   )/OFFSET(Z530,'Parameters &amp; Main Results'!$B$38,0)</f>
        <v>0</v>
      </c>
      <c r="AD530" s="155">
        <f t="shared" si="4"/>
        <v>-0.26686891247100397</v>
      </c>
      <c r="AE530" s="252">
        <f t="shared" ref="AE530:AE593" ca="1" si="571">OFFSET(F530,-Lookback,0,,)</f>
        <v>1481.0009</v>
      </c>
      <c r="AF530" s="253">
        <f t="shared" ca="1" si="504"/>
        <v>-0.18301865988062532</v>
      </c>
      <c r="AG530" s="258">
        <f t="shared" ca="1" si="505"/>
        <v>0</v>
      </c>
      <c r="AH530" s="227" t="str">
        <f ca="1">IF(SUM(AG530:OFFSET(AG530,(-HoldAggressiveTime-1),0,,))=0,"Defensive","Aggressive")</f>
        <v>Defensive</v>
      </c>
    </row>
    <row r="531" spans="1:34" ht="15" x14ac:dyDescent="0.2">
      <c r="A531">
        <f t="shared" si="15"/>
        <v>10</v>
      </c>
      <c r="B531">
        <f t="shared" si="16"/>
        <v>1914</v>
      </c>
      <c r="C531" s="70">
        <f t="shared" si="1"/>
        <v>1914.7499999999602</v>
      </c>
      <c r="D531" s="149">
        <f t="shared" si="383"/>
        <v>5448</v>
      </c>
      <c r="E531" s="151">
        <v>10.1</v>
      </c>
      <c r="F531" s="152">
        <v>1149.0878</v>
      </c>
      <c r="G531" s="152">
        <v>482.10149999999999</v>
      </c>
      <c r="H531" s="152">
        <v>912.25194207000004</v>
      </c>
      <c r="I531" s="152">
        <v>1149.0878</v>
      </c>
      <c r="J531" s="152">
        <v>10.1</v>
      </c>
      <c r="K531" s="152">
        <v>10.1</v>
      </c>
      <c r="L531" s="152">
        <v>20.67</v>
      </c>
      <c r="M531" s="153">
        <v>9.1590325200000002</v>
      </c>
      <c r="N531" s="17">
        <f t="shared" ref="N531:T531" si="572">F531/F530/$E531*$E530-1</f>
        <v>-4.0898540418573437E-2</v>
      </c>
      <c r="O531" s="17">
        <f t="shared" si="572"/>
        <v>1.2947386793714655E-2</v>
      </c>
      <c r="P531" s="17">
        <f t="shared" si="572"/>
        <v>1.3805940593072608E-2</v>
      </c>
      <c r="Q531" s="17">
        <f t="shared" si="572"/>
        <v>-4.0898540418573437E-2</v>
      </c>
      <c r="R531" s="17">
        <f t="shared" si="572"/>
        <v>0</v>
      </c>
      <c r="S531" s="17">
        <f t="shared" si="572"/>
        <v>0</v>
      </c>
      <c r="T531" s="17">
        <f t="shared" si="572"/>
        <v>9.9009900990099098E-3</v>
      </c>
      <c r="U531" s="240">
        <v>0</v>
      </c>
      <c r="V531" s="240">
        <v>0</v>
      </c>
      <c r="W531" s="223">
        <f t="shared" ca="1" si="507"/>
        <v>-2.7631045116903317E-2</v>
      </c>
      <c r="X531" s="223">
        <f>MMULT(N531:T531,'Parameters &amp; Main Results'!$B$12:$B$18)-'Parameters &amp; Main Results'!$B$22/12+MMULT(U531:V531,'Parameters &amp; Main Results'!$B$20:$B$21)</f>
        <v>-2.7631045116903317E-2</v>
      </c>
      <c r="Y531" s="223">
        <f>MMULT(N531:T531,'Parameters &amp; Main Results'!$C$12:$C$18)-'Parameters &amp; Main Results'!$C$22/12+MMULT(U531:V531,'Parameters &amp; Main Results'!$C$20:$C$21)</f>
        <v>-3.55556143640113E-2</v>
      </c>
      <c r="Z531" s="17">
        <f t="shared" ca="1" si="561"/>
        <v>591.28073873317612</v>
      </c>
      <c r="AA531" s="70">
        <f ca="1">Z531/OFFSET(Z531,'Parameters &amp; Main Results'!$B$38,0)</f>
        <v>16.163417193994736</v>
      </c>
      <c r="AB531" s="70">
        <f ca="1">SUMPRODUCT(Z531:OFFSET(Z531,'Parameters &amp; Main Results'!$B$38-1,0), 'Cash Flow Assist'!$P$11:OFFSET('Cash Flow Assist'!$P$11,'Parameters &amp; Main Results'!$B$38-1,0)  )/OFFSET(Z531,'Parameters &amp; Main Results'!$B$38,0)</f>
        <v>3741.4562885753166</v>
      </c>
      <c r="AC531" s="70">
        <f ca="1">SUMPRODUCT(Z531:OFFSET(Z531,'Parameters &amp; Main Results'!$B$38-1,0),'Parameters &amp; Main Results'!$B$42:OFFSET('Parameters &amp; Main Results'!$B$42,'Parameters &amp; Main Results'!$B$38-1,0)   )/OFFSET(Z531,'Parameters &amp; Main Results'!$B$38,0)</f>
        <v>0</v>
      </c>
      <c r="AD531" s="155">
        <f t="shared" si="4"/>
        <v>-0.29685290388642127</v>
      </c>
      <c r="AE531" s="252">
        <f t="shared" ca="1" si="571"/>
        <v>1520.8215</v>
      </c>
      <c r="AF531" s="253">
        <f t="shared" ref="AF531:AF594" ca="1" si="573">(F531-AE531)/AE531</f>
        <v>-0.24442954021888827</v>
      </c>
      <c r="AG531" s="258">
        <f t="shared" ref="AG531:AG594" ca="1" si="574">IF(AF531&gt;MktDrop,0,1)</f>
        <v>0</v>
      </c>
      <c r="AH531" s="227" t="str">
        <f ca="1">IF(SUM(AG531:OFFSET(AG531,(-HoldAggressiveTime-1),0,,))=0,"Defensive","Aggressive")</f>
        <v>Defensive</v>
      </c>
    </row>
    <row r="532" spans="1:34" ht="15" x14ac:dyDescent="0.2">
      <c r="A532">
        <f t="shared" si="15"/>
        <v>11</v>
      </c>
      <c r="B532">
        <f t="shared" si="16"/>
        <v>1914</v>
      </c>
      <c r="C532" s="70">
        <f t="shared" si="1"/>
        <v>1914.8333333332935</v>
      </c>
      <c r="D532" s="149">
        <f t="shared" si="383"/>
        <v>5479</v>
      </c>
      <c r="E532" s="151">
        <v>10.199999999999999</v>
      </c>
      <c r="F532" s="152">
        <v>1198.587</v>
      </c>
      <c r="G532" s="152">
        <v>483.55579999999998</v>
      </c>
      <c r="H532" s="152">
        <v>915.77931624999997</v>
      </c>
      <c r="I532" s="152">
        <v>1198.587</v>
      </c>
      <c r="J532" s="152">
        <v>10.199999999999999</v>
      </c>
      <c r="K532" s="152">
        <v>10.199999999999999</v>
      </c>
      <c r="L532" s="152">
        <v>20.67</v>
      </c>
      <c r="M532" s="153">
        <v>9.4255135600000006</v>
      </c>
      <c r="N532" s="17">
        <f t="shared" ref="N532:T532" si="575">F532/F531/$E532*$E531-1</f>
        <v>3.2850707368769827E-2</v>
      </c>
      <c r="O532" s="17">
        <f t="shared" si="575"/>
        <v>-6.8169112463970505E-3</v>
      </c>
      <c r="P532" s="17">
        <f t="shared" si="575"/>
        <v>-5.9751633943553317E-3</v>
      </c>
      <c r="Q532" s="17">
        <f t="shared" si="575"/>
        <v>3.2850707368769827E-2</v>
      </c>
      <c r="R532" s="17">
        <f t="shared" si="575"/>
        <v>0</v>
      </c>
      <c r="S532" s="17">
        <f t="shared" si="575"/>
        <v>0</v>
      </c>
      <c r="T532" s="17">
        <f t="shared" si="575"/>
        <v>-9.8039215686273051E-3</v>
      </c>
      <c r="U532" s="240">
        <v>0</v>
      </c>
      <c r="V532" s="240">
        <v>0</v>
      </c>
      <c r="W532" s="223">
        <f t="shared" ref="W532:W595" ca="1" si="576">IFERROR(IF(AH532="Aggressive",Y532,X532),0)</f>
        <v>2.2742785532199928E-2</v>
      </c>
      <c r="X532" s="223">
        <f>MMULT(N532:T532,'Parameters &amp; Main Results'!$B$12:$B$18)-'Parameters &amp; Main Results'!$B$22/12+MMULT(U532:V532,'Parameters &amp; Main Results'!$B$20:$B$21)</f>
        <v>2.2742785532199928E-2</v>
      </c>
      <c r="Y532" s="223">
        <f>MMULT(N532:T532,'Parameters &amp; Main Results'!$C$12:$C$18)-'Parameters &amp; Main Results'!$C$22/12+MMULT(U532:V532,'Parameters &amp; Main Results'!$C$20:$C$21)</f>
        <v>2.8842278840586474E-2</v>
      </c>
      <c r="Z532" s="17">
        <f t="shared" ca="1" si="561"/>
        <v>608.08269923042019</v>
      </c>
      <c r="AA532" s="70">
        <f ca="1">Z532/OFFSET(Z532,'Parameters &amp; Main Results'!$B$38,0)</f>
        <v>16.791659121485772</v>
      </c>
      <c r="AB532" s="70">
        <f ca="1">SUMPRODUCT(Z532:OFFSET(Z532,'Parameters &amp; Main Results'!$B$38-1,0), 'Cash Flow Assist'!$P$11:OFFSET('Cash Flow Assist'!$P$11,'Parameters &amp; Main Results'!$B$38-1,0)  )/OFFSET(Z532,'Parameters &amp; Main Results'!$B$38,0)</f>
        <v>3764.1636533137507</v>
      </c>
      <c r="AC532" s="70">
        <f ca="1">SUMPRODUCT(Z532:OFFSET(Z532,'Parameters &amp; Main Results'!$B$38-1,0),'Parameters &amp; Main Results'!$B$42:OFFSET('Parameters &amp; Main Results'!$B$42,'Parameters &amp; Main Results'!$B$38-1,0)   )/OFFSET(Z532,'Parameters &amp; Main Results'!$B$38,0)</f>
        <v>0</v>
      </c>
      <c r="AD532" s="155">
        <f t="shared" si="4"/>
        <v>-0.27375402439479379</v>
      </c>
      <c r="AE532" s="252">
        <f t="shared" ca="1" si="571"/>
        <v>1534.3939</v>
      </c>
      <c r="AF532" s="253">
        <f t="shared" ca="1" si="573"/>
        <v>-0.21885312500264764</v>
      </c>
      <c r="AG532" s="258">
        <f t="shared" ca="1" si="574"/>
        <v>0</v>
      </c>
      <c r="AH532" s="227" t="str">
        <f ca="1">IF(SUM(AG532:OFFSET(AG532,(-HoldAggressiveTime-1),0,,))=0,"Defensive","Aggressive")</f>
        <v>Defensive</v>
      </c>
    </row>
    <row r="533" spans="1:34" ht="15" x14ac:dyDescent="0.2">
      <c r="A533">
        <f t="shared" si="15"/>
        <v>12</v>
      </c>
      <c r="B533">
        <f t="shared" si="16"/>
        <v>1914</v>
      </c>
      <c r="C533" s="70">
        <f t="shared" si="1"/>
        <v>1914.9166666666267</v>
      </c>
      <c r="D533" s="149">
        <f t="shared" si="383"/>
        <v>5510</v>
      </c>
      <c r="E533" s="151">
        <v>10.1</v>
      </c>
      <c r="F533" s="152">
        <v>1285.7751000000001</v>
      </c>
      <c r="G533" s="152">
        <v>481.73739999999998</v>
      </c>
      <c r="H533" s="152">
        <v>919.32032960000004</v>
      </c>
      <c r="I533" s="152">
        <v>1285.7751000000001</v>
      </c>
      <c r="J533" s="152">
        <v>10.1</v>
      </c>
      <c r="K533" s="152">
        <v>10.1</v>
      </c>
      <c r="L533" s="152">
        <v>20.67</v>
      </c>
      <c r="M533" s="153">
        <v>10.17221799</v>
      </c>
      <c r="N533" s="17">
        <f t="shared" ref="N533:T533" si="577">F533/F532/$E533*$E532-1</f>
        <v>8.336361610350651E-2</v>
      </c>
      <c r="O533" s="17">
        <f t="shared" si="577"/>
        <v>6.1032816227677422E-3</v>
      </c>
      <c r="P533" s="17">
        <f t="shared" si="577"/>
        <v>1.3805940587258814E-2</v>
      </c>
      <c r="Q533" s="17">
        <f t="shared" si="577"/>
        <v>8.336361610350651E-2</v>
      </c>
      <c r="R533" s="17">
        <f t="shared" si="577"/>
        <v>0</v>
      </c>
      <c r="S533" s="17">
        <f t="shared" si="577"/>
        <v>0</v>
      </c>
      <c r="T533" s="17">
        <f t="shared" si="577"/>
        <v>9.9009900990099098E-3</v>
      </c>
      <c r="U533" s="240">
        <v>0</v>
      </c>
      <c r="V533" s="240">
        <v>0</v>
      </c>
      <c r="W533" s="223">
        <f t="shared" ca="1" si="576"/>
        <v>6.4196751240467267E-2</v>
      </c>
      <c r="X533" s="223">
        <f>MMULT(N533:T533,'Parameters &amp; Main Results'!$B$12:$B$18)-'Parameters &amp; Main Results'!$B$22/12+MMULT(U533:V533,'Parameters &amp; Main Results'!$B$20:$B$21)</f>
        <v>6.4196751240467267E-2</v>
      </c>
      <c r="Y533" s="223">
        <f>MMULT(N533:T533,'Parameters &amp; Main Results'!$C$12:$C$18)-'Parameters &amp; Main Results'!$C$22/12+MMULT(U533:V533,'Parameters &amp; Main Results'!$C$20:$C$21)</f>
        <v>7.5595915988765972E-2</v>
      </c>
      <c r="Z533" s="17">
        <f t="shared" ca="1" si="561"/>
        <v>594.56073201630556</v>
      </c>
      <c r="AA533" s="70">
        <f ca="1">Z533/OFFSET(Z533,'Parameters &amp; Main Results'!$B$38,0)</f>
        <v>16.625318674113284</v>
      </c>
      <c r="AB533" s="70">
        <f ca="1">SUMPRODUCT(Z533:OFFSET(Z533,'Parameters &amp; Main Results'!$B$38-1,0), 'Cash Flow Assist'!$P$11:OFFSET('Cash Flow Assist'!$P$11,'Parameters &amp; Main Results'!$B$38-1,0)  )/OFFSET(Z533,'Parameters &amp; Main Results'!$B$38,0)</f>
        <v>3795.644051989223</v>
      </c>
      <c r="AC533" s="70">
        <f ca="1">SUMPRODUCT(Z533:OFFSET(Z533,'Parameters &amp; Main Results'!$B$38-1,0),'Parameters &amp; Main Results'!$B$42:OFFSET('Parameters &amp; Main Results'!$B$42,'Parameters &amp; Main Results'!$B$38-1,0)   )/OFFSET(Z533,'Parameters &amp; Main Results'!$B$38,0)</f>
        <v>0</v>
      </c>
      <c r="AD533" s="155">
        <f t="shared" si="4"/>
        <v>-0.21321153368772483</v>
      </c>
      <c r="AE533" s="252">
        <f t="shared" ca="1" si="571"/>
        <v>1537.1518000000001</v>
      </c>
      <c r="AF533" s="253">
        <f t="shared" ca="1" si="573"/>
        <v>-0.16353407646531723</v>
      </c>
      <c r="AG533" s="258">
        <f t="shared" ca="1" si="574"/>
        <v>0</v>
      </c>
      <c r="AH533" s="227" t="str">
        <f ca="1">IF(SUM(AG533:OFFSET(AG533,(-HoldAggressiveTime-1),0,,))=0,"Defensive","Aggressive")</f>
        <v>Defensive</v>
      </c>
    </row>
    <row r="534" spans="1:34" ht="15" x14ac:dyDescent="0.2">
      <c r="A534">
        <f t="shared" si="15"/>
        <v>1</v>
      </c>
      <c r="B534">
        <f t="shared" si="16"/>
        <v>1915</v>
      </c>
      <c r="C534" s="70">
        <f t="shared" si="1"/>
        <v>1914.99999999996</v>
      </c>
      <c r="D534" s="149">
        <f t="shared" si="383"/>
        <v>5538</v>
      </c>
      <c r="E534" s="151">
        <v>10.1</v>
      </c>
      <c r="F534" s="152">
        <v>1314.6125999999999</v>
      </c>
      <c r="G534" s="152">
        <v>484.28680000000003</v>
      </c>
      <c r="H534" s="152">
        <v>922.11659560999999</v>
      </c>
      <c r="I534" s="152">
        <v>1314.6125999999999</v>
      </c>
      <c r="J534" s="152">
        <v>10.1</v>
      </c>
      <c r="K534" s="152">
        <v>10.1</v>
      </c>
      <c r="L534" s="152">
        <v>20.67</v>
      </c>
      <c r="M534" s="153">
        <v>10.3598342</v>
      </c>
      <c r="N534" s="17">
        <f t="shared" ref="N534:T534" si="578">F534/F533/$E534*$E533-1</f>
        <v>2.2428105817261512E-2</v>
      </c>
      <c r="O534" s="17">
        <f t="shared" si="578"/>
        <v>5.2920948217847208E-3</v>
      </c>
      <c r="P534" s="17">
        <f t="shared" si="578"/>
        <v>3.0416666747885568E-3</v>
      </c>
      <c r="Q534" s="17">
        <f t="shared" si="578"/>
        <v>2.2428105817261512E-2</v>
      </c>
      <c r="R534" s="17">
        <f t="shared" si="578"/>
        <v>0</v>
      </c>
      <c r="S534" s="17">
        <f t="shared" si="578"/>
        <v>0</v>
      </c>
      <c r="T534" s="17">
        <f t="shared" si="578"/>
        <v>0</v>
      </c>
      <c r="U534" s="240">
        <v>0</v>
      </c>
      <c r="V534" s="240">
        <v>0</v>
      </c>
      <c r="W534" s="223">
        <f t="shared" ca="1" si="576"/>
        <v>1.7837831660636412E-2</v>
      </c>
      <c r="X534" s="223">
        <f>MMULT(N534:T534,'Parameters &amp; Main Results'!$B$12:$B$18)-'Parameters &amp; Main Results'!$B$22/12+MMULT(U534:V534,'Parameters &amp; Main Results'!$B$20:$B$21)</f>
        <v>1.7837831660636412E-2</v>
      </c>
      <c r="Y534" s="223">
        <f>MMULT(N534:T534,'Parameters &amp; Main Results'!$C$12:$C$18)-'Parameters &amp; Main Results'!$C$22/12+MMULT(U534:V534,'Parameters &amp; Main Results'!$C$20:$C$21)</f>
        <v>2.0672838051047169E-2</v>
      </c>
      <c r="Z534" s="17">
        <f t="shared" ca="1" si="561"/>
        <v>558.69436861488578</v>
      </c>
      <c r="AA534" s="70">
        <f ca="1">Z534/OFFSET(Z534,'Parameters &amp; Main Results'!$B$38,0)</f>
        <v>15.915418941855039</v>
      </c>
      <c r="AB534" s="70">
        <f ca="1">SUMPRODUCT(Z534:OFFSET(Z534,'Parameters &amp; Main Results'!$B$38-1,0), 'Cash Flow Assist'!$P$11:OFFSET('Cash Flow Assist'!$P$11,'Parameters &amp; Main Results'!$B$38-1,0)  )/OFFSET(Z534,'Parameters &amp; Main Results'!$B$38,0)</f>
        <v>3850.9153962543496</v>
      </c>
      <c r="AC534" s="70">
        <f ca="1">SUMPRODUCT(Z534:OFFSET(Z534,'Parameters &amp; Main Results'!$B$38-1,0),'Parameters &amp; Main Results'!$B$42:OFFSET('Parameters &amp; Main Results'!$B$42,'Parameters &amp; Main Results'!$B$38-1,0)   )/OFFSET(Z534,'Parameters &amp; Main Results'!$B$38,0)</f>
        <v>0</v>
      </c>
      <c r="AD534" s="155">
        <f t="shared" si="4"/>
        <v>-0.19556535870947223</v>
      </c>
      <c r="AE534" s="252">
        <f t="shared" ca="1" si="571"/>
        <v>1525.8581999999999</v>
      </c>
      <c r="AF534" s="253">
        <f t="shared" ca="1" si="573"/>
        <v>-0.13844379510494487</v>
      </c>
      <c r="AG534" s="258">
        <f t="shared" ca="1" si="574"/>
        <v>0</v>
      </c>
      <c r="AH534" s="227" t="str">
        <f ca="1">IF(SUM(AG534:OFFSET(AG534,(-HoldAggressiveTime-1),0,,))=0,"Defensive","Aggressive")</f>
        <v>Defensive</v>
      </c>
    </row>
    <row r="535" spans="1:34" ht="15" x14ac:dyDescent="0.2">
      <c r="A535">
        <f t="shared" si="15"/>
        <v>2</v>
      </c>
      <c r="B535">
        <f t="shared" si="16"/>
        <v>1915</v>
      </c>
      <c r="C535" s="70">
        <f t="shared" si="1"/>
        <v>1915.0833333332932</v>
      </c>
      <c r="D535" s="149">
        <f t="shared" si="383"/>
        <v>5569</v>
      </c>
      <c r="E535" s="151">
        <v>10</v>
      </c>
      <c r="F535" s="152">
        <v>1303.1659</v>
      </c>
      <c r="G535" s="152">
        <v>485.7543</v>
      </c>
      <c r="H535" s="152">
        <v>924.92136691999997</v>
      </c>
      <c r="I535" s="152">
        <v>1303.1659</v>
      </c>
      <c r="J535" s="152">
        <v>10</v>
      </c>
      <c r="K535" s="152">
        <v>10</v>
      </c>
      <c r="L535" s="152">
        <v>20.67</v>
      </c>
      <c r="M535" s="153">
        <v>10.32978621</v>
      </c>
      <c r="N535" s="17">
        <f t="shared" ref="N535:T535" si="579">F535/F534/$E535*$E534-1</f>
        <v>1.2056471997909934E-3</v>
      </c>
      <c r="O535" s="17">
        <f t="shared" si="579"/>
        <v>1.3060531486714044E-2</v>
      </c>
      <c r="P535" s="17">
        <f t="shared" si="579"/>
        <v>1.3072083331529205E-2</v>
      </c>
      <c r="Q535" s="17">
        <f t="shared" si="579"/>
        <v>1.2056471997909934E-3</v>
      </c>
      <c r="R535" s="17">
        <f t="shared" si="579"/>
        <v>0</v>
      </c>
      <c r="S535" s="17">
        <f t="shared" si="579"/>
        <v>0</v>
      </c>
      <c r="T535" s="17">
        <f t="shared" si="579"/>
        <v>1.0000000000000009E-2</v>
      </c>
      <c r="U535" s="240">
        <v>0</v>
      </c>
      <c r="V535" s="240">
        <v>0</v>
      </c>
      <c r="W535" s="223">
        <f t="shared" ca="1" si="576"/>
        <v>3.9746750305193887E-3</v>
      </c>
      <c r="X535" s="223">
        <f>MMULT(N535:T535,'Parameters &amp; Main Results'!$B$12:$B$18)-'Parameters &amp; Main Results'!$B$22/12+MMULT(U535:V535,'Parameters &amp; Main Results'!$B$20:$B$21)</f>
        <v>3.9746750305193887E-3</v>
      </c>
      <c r="Y535" s="223">
        <f>MMULT(N535:T535,'Parameters &amp; Main Results'!$C$12:$C$18)-'Parameters &amp; Main Results'!$C$22/12+MMULT(U535:V535,'Parameters &amp; Main Results'!$C$20:$C$21)</f>
        <v>2.3494689618166319E-3</v>
      </c>
      <c r="Z535" s="17">
        <f t="shared" ca="1" si="561"/>
        <v>548.90312703680627</v>
      </c>
      <c r="AA535" s="70">
        <f ca="1">Z535/OFFSET(Z535,'Parameters &amp; Main Results'!$B$38,0)</f>
        <v>14.882082642852518</v>
      </c>
      <c r="AB535" s="70">
        <f ca="1">SUMPRODUCT(Z535:OFFSET(Z535,'Parameters &amp; Main Results'!$B$38-1,0), 'Cash Flow Assist'!$P$11:OFFSET('Cash Flow Assist'!$P$11,'Parameters &amp; Main Results'!$B$38-1,0)  )/OFFSET(Z535,'Parameters &amp; Main Results'!$B$38,0)</f>
        <v>3650.9242462574157</v>
      </c>
      <c r="AC535" s="70">
        <f ca="1">SUMPRODUCT(Z535:OFFSET(Z535,'Parameters &amp; Main Results'!$B$38-1,0),'Parameters &amp; Main Results'!$B$42:OFFSET('Parameters &amp; Main Results'!$B$42,'Parameters &amp; Main Results'!$B$38-1,0)   )/OFFSET(Z535,'Parameters &amp; Main Results'!$B$38,0)</f>
        <v>0</v>
      </c>
      <c r="AD535" s="155">
        <f t="shared" si="4"/>
        <v>-0.19459549433678547</v>
      </c>
      <c r="AE535" s="252">
        <f t="shared" ca="1" si="571"/>
        <v>1476.9163000000001</v>
      </c>
      <c r="AF535" s="253">
        <f t="shared" ca="1" si="573"/>
        <v>-0.1176440398145786</v>
      </c>
      <c r="AG535" s="258">
        <f t="shared" ca="1" si="574"/>
        <v>0</v>
      </c>
      <c r="AH535" s="227" t="str">
        <f ca="1">IF(SUM(AG535:OFFSET(AG535,(-HoldAggressiveTime-1),0,,))=0,"Defensive","Aggressive")</f>
        <v>Defensive</v>
      </c>
    </row>
    <row r="536" spans="1:34" ht="15" x14ac:dyDescent="0.2">
      <c r="A536">
        <f t="shared" si="15"/>
        <v>3</v>
      </c>
      <c r="B536">
        <f t="shared" si="16"/>
        <v>1915</v>
      </c>
      <c r="C536" s="70">
        <f t="shared" si="1"/>
        <v>1915.1666666666265</v>
      </c>
      <c r="D536" s="149">
        <f t="shared" si="383"/>
        <v>5599</v>
      </c>
      <c r="E536" s="151">
        <v>9.9</v>
      </c>
      <c r="F536" s="152">
        <v>1342.7315000000001</v>
      </c>
      <c r="G536" s="152">
        <v>491.09059999999999</v>
      </c>
      <c r="H536" s="152">
        <v>927.73466941000004</v>
      </c>
      <c r="I536" s="152">
        <v>1342.7315000000001</v>
      </c>
      <c r="J536" s="152">
        <v>9.9</v>
      </c>
      <c r="K536" s="152">
        <v>9.9</v>
      </c>
      <c r="L536" s="152">
        <v>20.67</v>
      </c>
      <c r="M536" s="153">
        <v>10.70701319</v>
      </c>
      <c r="N536" s="17">
        <f t="shared" ref="N536:T536" si="580">F536/F535/$E536*$E535-1</f>
        <v>4.0768826474391728E-2</v>
      </c>
      <c r="O536" s="17">
        <f t="shared" si="580"/>
        <v>2.1197570687714107E-2</v>
      </c>
      <c r="P536" s="17">
        <f t="shared" si="580"/>
        <v>1.3173400672255697E-2</v>
      </c>
      <c r="Q536" s="17">
        <f t="shared" si="580"/>
        <v>4.0768826474391728E-2</v>
      </c>
      <c r="R536" s="17">
        <f t="shared" si="580"/>
        <v>0</v>
      </c>
      <c r="S536" s="17">
        <f t="shared" si="580"/>
        <v>0</v>
      </c>
      <c r="T536" s="17">
        <f t="shared" si="580"/>
        <v>1.0101010101010166E-2</v>
      </c>
      <c r="U536" s="240">
        <v>0</v>
      </c>
      <c r="V536" s="240">
        <v>0</v>
      </c>
      <c r="W536" s="223">
        <f t="shared" ca="1" si="576"/>
        <v>3.527951783172046E-2</v>
      </c>
      <c r="X536" s="223">
        <f>MMULT(N536:T536,'Parameters &amp; Main Results'!$B$12:$B$18)-'Parameters &amp; Main Results'!$B$22/12+MMULT(U536:V536,'Parameters &amp; Main Results'!$B$20:$B$21)</f>
        <v>3.527951783172046E-2</v>
      </c>
      <c r="Y536" s="223">
        <f>MMULT(N536:T536,'Parameters &amp; Main Results'!$C$12:$C$18)-'Parameters &amp; Main Results'!$C$22/12+MMULT(U536:V536,'Parameters &amp; Main Results'!$C$20:$C$21)</f>
        <v>3.8770034229057303E-2</v>
      </c>
      <c r="Z536" s="17">
        <f t="shared" ca="1" si="561"/>
        <v>546.73005274771538</v>
      </c>
      <c r="AA536" s="70">
        <f ca="1">Z536/OFFSET(Z536,'Parameters &amp; Main Results'!$B$38,0)</f>
        <v>15.003486769041183</v>
      </c>
      <c r="AB536" s="70">
        <f ca="1">SUMPRODUCT(Z536:OFFSET(Z536,'Parameters &amp; Main Results'!$B$38-1,0), 'Cash Flow Assist'!$P$11:OFFSET('Cash Flow Assist'!$P$11,'Parameters &amp; Main Results'!$B$38-1,0)  )/OFFSET(Z536,'Parameters &amp; Main Results'!$B$38,0)</f>
        <v>3681.2861889046649</v>
      </c>
      <c r="AC536" s="70">
        <f ca="1">SUMPRODUCT(Z536:OFFSET(Z536,'Parameters &amp; Main Results'!$B$38-1,0),'Parameters &amp; Main Results'!$B$42:OFFSET('Parameters &amp; Main Results'!$B$42,'Parameters &amp; Main Results'!$B$38-1,0)   )/OFFSET(Z536,'Parameters &amp; Main Results'!$B$38,0)</f>
        <v>0</v>
      </c>
      <c r="AD536" s="155">
        <f t="shared" si="4"/>
        <v>-0.16176009780370859</v>
      </c>
      <c r="AE536" s="252">
        <f t="shared" ca="1" si="571"/>
        <v>1470.2624000000001</v>
      </c>
      <c r="AF536" s="253">
        <f t="shared" ca="1" si="573"/>
        <v>-8.6740230859471051E-2</v>
      </c>
      <c r="AG536" s="258">
        <f t="shared" ca="1" si="574"/>
        <v>0</v>
      </c>
      <c r="AH536" s="227" t="str">
        <f ca="1">IF(SUM(AG536:OFFSET(AG536,(-HoldAggressiveTime-1),0,,))=0,"Defensive","Aggressive")</f>
        <v>Defensive</v>
      </c>
    </row>
    <row r="537" spans="1:34" ht="15" x14ac:dyDescent="0.2">
      <c r="A537">
        <f t="shared" si="15"/>
        <v>4</v>
      </c>
      <c r="B537">
        <f t="shared" si="16"/>
        <v>1915</v>
      </c>
      <c r="C537" s="70">
        <f t="shared" si="1"/>
        <v>1915.2499999999598</v>
      </c>
      <c r="D537" s="149">
        <f t="shared" si="383"/>
        <v>5630</v>
      </c>
      <c r="E537" s="151">
        <v>10</v>
      </c>
      <c r="F537" s="152">
        <v>1449.8873000000001</v>
      </c>
      <c r="G537" s="152">
        <v>494.23340000000002</v>
      </c>
      <c r="H537" s="152">
        <v>930.55652902999998</v>
      </c>
      <c r="I537" s="152">
        <v>1449.8873000000001</v>
      </c>
      <c r="J537" s="152">
        <v>10</v>
      </c>
      <c r="K537" s="152">
        <v>10</v>
      </c>
      <c r="L537" s="152">
        <v>20.67</v>
      </c>
      <c r="M537" s="153">
        <v>11.40112379</v>
      </c>
      <c r="N537" s="17">
        <f t="shared" ref="N537:T537" si="581">F537/F536/$E537*$E536-1</f>
        <v>6.9006295748628821E-2</v>
      </c>
      <c r="O537" s="17">
        <f t="shared" si="581"/>
        <v>-3.6643625432861704E-3</v>
      </c>
      <c r="P537" s="17">
        <f t="shared" si="581"/>
        <v>-6.9887499994187863E-3</v>
      </c>
      <c r="Q537" s="17">
        <f t="shared" si="581"/>
        <v>6.9006295748628821E-2</v>
      </c>
      <c r="R537" s="17">
        <f t="shared" si="581"/>
        <v>0</v>
      </c>
      <c r="S537" s="17">
        <f t="shared" si="581"/>
        <v>0</v>
      </c>
      <c r="T537" s="17">
        <f t="shared" si="581"/>
        <v>-9.9999999999998979E-3</v>
      </c>
      <c r="U537" s="240">
        <v>0</v>
      </c>
      <c r="V537" s="240">
        <v>0</v>
      </c>
      <c r="W537" s="223">
        <f t="shared" ca="1" si="576"/>
        <v>5.0480182636147716E-2</v>
      </c>
      <c r="X537" s="223">
        <f>MMULT(N537:T537,'Parameters &amp; Main Results'!$B$12:$B$18)-'Parameters &amp; Main Results'!$B$22/12+MMULT(U537:V537,'Parameters &amp; Main Results'!$B$20:$B$21)</f>
        <v>5.0480182636147716E-2</v>
      </c>
      <c r="Y537" s="223">
        <f>MMULT(N537:T537,'Parameters &amp; Main Results'!$C$12:$C$18)-'Parameters &amp; Main Results'!$C$22/12+MMULT(U537:V537,'Parameters &amp; Main Results'!$C$20:$C$21)</f>
        <v>6.1697563252770656E-2</v>
      </c>
      <c r="Z537" s="17">
        <f t="shared" ca="1" si="561"/>
        <v>528.09897552380983</v>
      </c>
      <c r="AA537" s="70">
        <f ca="1">Z537/OFFSET(Z537,'Parameters &amp; Main Results'!$B$38,0)</f>
        <v>14.439471511629291</v>
      </c>
      <c r="AB537" s="70">
        <f ca="1">SUMPRODUCT(Z537:OFFSET(Z537,'Parameters &amp; Main Results'!$B$38-1,0), 'Cash Flow Assist'!$P$11:OFFSET('Cash Flow Assist'!$P$11,'Parameters &amp; Main Results'!$B$38-1,0)  )/OFFSET(Z537,'Parameters &amp; Main Results'!$B$38,0)</f>
        <v>3653.9374661549296</v>
      </c>
      <c r="AC537" s="70">
        <f ca="1">SUMPRODUCT(Z537:OFFSET(Z537,'Parameters &amp; Main Results'!$B$38-1,0),'Parameters &amp; Main Results'!$B$42:OFFSET('Parameters &amp; Main Results'!$B$42,'Parameters &amp; Main Results'!$B$38-1,0)   )/OFFSET(Z537,'Parameters &amp; Main Results'!$B$38,0)</f>
        <v>0</v>
      </c>
      <c r="AD537" s="155">
        <f t="shared" si="4"/>
        <v>-0.10391626720444957</v>
      </c>
      <c r="AE537" s="252">
        <f t="shared" ca="1" si="571"/>
        <v>1423.9295999999999</v>
      </c>
      <c r="AF537" s="253">
        <f t="shared" ca="1" si="573"/>
        <v>1.8229623149908648E-2</v>
      </c>
      <c r="AG537" s="258">
        <f t="shared" ca="1" si="574"/>
        <v>0</v>
      </c>
      <c r="AH537" s="227" t="str">
        <f ca="1">IF(SUM(AG537:OFFSET(AG537,(-HoldAggressiveTime-1),0,,))=0,"Defensive","Aggressive")</f>
        <v>Defensive</v>
      </c>
    </row>
    <row r="538" spans="1:34" ht="15" x14ac:dyDescent="0.2">
      <c r="A538">
        <f t="shared" si="15"/>
        <v>5</v>
      </c>
      <c r="B538">
        <f t="shared" si="16"/>
        <v>1915</v>
      </c>
      <c r="C538" s="70">
        <f t="shared" si="1"/>
        <v>1915.333333333293</v>
      </c>
      <c r="D538" s="149">
        <f t="shared" si="383"/>
        <v>5660</v>
      </c>
      <c r="E538" s="151">
        <v>10.1</v>
      </c>
      <c r="F538" s="152">
        <v>1422.1335999999999</v>
      </c>
      <c r="G538" s="152">
        <v>494.60329999999999</v>
      </c>
      <c r="H538" s="152">
        <v>933.38697179999997</v>
      </c>
      <c r="I538" s="152">
        <v>1422.1335999999999</v>
      </c>
      <c r="J538" s="152">
        <v>10.1</v>
      </c>
      <c r="K538" s="152">
        <v>10.1</v>
      </c>
      <c r="L538" s="152">
        <v>20.67</v>
      </c>
      <c r="M538" s="153">
        <v>11.026929880000001</v>
      </c>
      <c r="N538" s="17">
        <f t="shared" ref="N538:T538" si="582">F538/F537/$E538*$E537-1</f>
        <v>-2.8853436189881454E-2</v>
      </c>
      <c r="O538" s="17">
        <f t="shared" si="582"/>
        <v>-9.1599685011931609E-3</v>
      </c>
      <c r="P538" s="17">
        <f t="shared" si="582"/>
        <v>-6.8894389500651076E-3</v>
      </c>
      <c r="Q538" s="17">
        <f t="shared" si="582"/>
        <v>-2.8853436189881454E-2</v>
      </c>
      <c r="R538" s="17">
        <f t="shared" si="582"/>
        <v>0</v>
      </c>
      <c r="S538" s="17">
        <f t="shared" si="582"/>
        <v>0</v>
      </c>
      <c r="T538" s="17">
        <f t="shared" si="582"/>
        <v>-9.9009900990099098E-3</v>
      </c>
      <c r="U538" s="240">
        <v>0</v>
      </c>
      <c r="V538" s="240">
        <v>0</v>
      </c>
      <c r="W538" s="223">
        <f t="shared" ca="1" si="576"/>
        <v>-2.4008787014266883E-2</v>
      </c>
      <c r="X538" s="223">
        <f>MMULT(N538:T538,'Parameters &amp; Main Results'!$B$12:$B$18)-'Parameters &amp; Main Results'!$B$22/12+MMULT(U538:V538,'Parameters &amp; Main Results'!$B$20:$B$21)</f>
        <v>-2.4008787014266883E-2</v>
      </c>
      <c r="Y538" s="223">
        <f>MMULT(N538:T538,'Parameters &amp; Main Results'!$C$12:$C$18)-'Parameters &amp; Main Results'!$C$22/12+MMULT(U538:V538,'Parameters &amp; Main Results'!$C$20:$C$21)</f>
        <v>-2.6925756087679293E-2</v>
      </c>
      <c r="Z538" s="17">
        <f t="shared" ca="1" si="561"/>
        <v>502.7215022739046</v>
      </c>
      <c r="AA538" s="70">
        <f ca="1">Z538/OFFSET(Z538,'Parameters &amp; Main Results'!$B$38,0)</f>
        <v>13.537849750663771</v>
      </c>
      <c r="AB538" s="70">
        <f ca="1">SUMPRODUCT(Z538:OFFSET(Z538,'Parameters &amp; Main Results'!$B$38-1,0), 'Cash Flow Assist'!$P$11:OFFSET('Cash Flow Assist'!$P$11,'Parameters &amp; Main Results'!$B$38-1,0)  )/OFFSET(Z538,'Parameters &amp; Main Results'!$B$38,0)</f>
        <v>3585.477913031787</v>
      </c>
      <c r="AC538" s="70">
        <f ca="1">SUMPRODUCT(Z538:OFFSET(Z538,'Parameters &amp; Main Results'!$B$38-1,0),'Parameters &amp; Main Results'!$B$42:OFFSET('Parameters &amp; Main Results'!$B$42,'Parameters &amp; Main Results'!$B$38-1,0)   )/OFFSET(Z538,'Parameters &amp; Main Results'!$B$38,0)</f>
        <v>0</v>
      </c>
      <c r="AD538" s="155">
        <f t="shared" si="4"/>
        <v>-0.12977136200945683</v>
      </c>
      <c r="AE538" s="252">
        <f t="shared" ca="1" si="571"/>
        <v>1402.9151999999999</v>
      </c>
      <c r="AF538" s="253">
        <f t="shared" ca="1" si="573"/>
        <v>1.369890354028524E-2</v>
      </c>
      <c r="AG538" s="258">
        <f t="shared" ca="1" si="574"/>
        <v>0</v>
      </c>
      <c r="AH538" s="227" t="str">
        <f ca="1">IF(SUM(AG538:OFFSET(AG538,(-HoldAggressiveTime-1),0,,))=0,"Defensive","Aggressive")</f>
        <v>Defensive</v>
      </c>
    </row>
    <row r="539" spans="1:34" ht="15" x14ac:dyDescent="0.2">
      <c r="A539">
        <f t="shared" si="15"/>
        <v>6</v>
      </c>
      <c r="B539">
        <f t="shared" si="16"/>
        <v>1915</v>
      </c>
      <c r="C539" s="70">
        <f t="shared" si="1"/>
        <v>1915.4166666666263</v>
      </c>
      <c r="D539" s="149">
        <f t="shared" si="383"/>
        <v>5691</v>
      </c>
      <c r="E539" s="151">
        <v>10.1</v>
      </c>
      <c r="F539" s="152">
        <v>1444.3336999999999</v>
      </c>
      <c r="G539" s="152">
        <v>494.70620000000002</v>
      </c>
      <c r="H539" s="152">
        <v>936.22602384000004</v>
      </c>
      <c r="I539" s="152">
        <v>1444.3336999999999</v>
      </c>
      <c r="J539" s="152">
        <v>10.1</v>
      </c>
      <c r="K539" s="152">
        <v>10.1</v>
      </c>
      <c r="L539" s="152">
        <v>20.67</v>
      </c>
      <c r="M539" s="153">
        <v>11.154262190000001</v>
      </c>
      <c r="N539" s="17">
        <f t="shared" ref="N539:T539" si="583">F539/F538/$E539*$E538-1</f>
        <v>1.5610418036673845E-2</v>
      </c>
      <c r="O539" s="17">
        <f t="shared" si="583"/>
        <v>2.0804551849940012E-4</v>
      </c>
      <c r="P539" s="17">
        <f t="shared" si="583"/>
        <v>3.0416666674970561E-3</v>
      </c>
      <c r="Q539" s="17">
        <f t="shared" si="583"/>
        <v>1.5610418036673845E-2</v>
      </c>
      <c r="R539" s="17">
        <f t="shared" si="583"/>
        <v>0</v>
      </c>
      <c r="S539" s="17">
        <f t="shared" si="583"/>
        <v>0</v>
      </c>
      <c r="T539" s="17">
        <f t="shared" si="583"/>
        <v>0</v>
      </c>
      <c r="U539" s="240">
        <v>0</v>
      </c>
      <c r="V539" s="240">
        <v>0</v>
      </c>
      <c r="W539" s="223">
        <f t="shared" ca="1" si="576"/>
        <v>1.1707755964538597E-2</v>
      </c>
      <c r="X539" s="223">
        <f>MMULT(N539:T539,'Parameters &amp; Main Results'!$B$12:$B$18)-'Parameters &amp; Main Results'!$B$22/12+MMULT(U539:V539,'Parameters &amp; Main Results'!$B$20:$B$21)</f>
        <v>1.1707755964538597E-2</v>
      </c>
      <c r="Y539" s="223">
        <f>MMULT(N539:T539,'Parameters &amp; Main Results'!$C$12:$C$18)-'Parameters &amp; Main Results'!$C$22/12+MMULT(U539:V539,'Parameters &amp; Main Results'!$C$20:$C$21)</f>
        <v>1.4028514118189735E-2</v>
      </c>
      <c r="Z539" s="17">
        <f t="shared" ca="1" si="561"/>
        <v>515.08814381226739</v>
      </c>
      <c r="AA539" s="70">
        <f ca="1">Z539/OFFSET(Z539,'Parameters &amp; Main Results'!$B$38,0)</f>
        <v>14.160579171754279</v>
      </c>
      <c r="AB539" s="70">
        <f ca="1">SUMPRODUCT(Z539:OFFSET(Z539,'Parameters &amp; Main Results'!$B$38-1,0), 'Cash Flow Assist'!$P$11:OFFSET('Cash Flow Assist'!$P$11,'Parameters &amp; Main Results'!$B$38-1,0)  )/OFFSET(Z539,'Parameters &amp; Main Results'!$B$38,0)</f>
        <v>3647.5643738091844</v>
      </c>
      <c r="AC539" s="70">
        <f ca="1">SUMPRODUCT(Z539:OFFSET(Z539,'Parameters &amp; Main Results'!$B$38-1,0),'Parameters &amp; Main Results'!$B$42:OFFSET('Parameters &amp; Main Results'!$B$42,'Parameters &amp; Main Results'!$B$38-1,0)   )/OFFSET(Z539,'Parameters &amp; Main Results'!$B$38,0)</f>
        <v>0</v>
      </c>
      <c r="AD539" s="155">
        <f t="shared" si="4"/>
        <v>-0.11618672918293915</v>
      </c>
      <c r="AE539" s="252">
        <f t="shared" ca="1" si="571"/>
        <v>1407.3115</v>
      </c>
      <c r="AF539" s="253">
        <f t="shared" ca="1" si="573"/>
        <v>2.6307040054742596E-2</v>
      </c>
      <c r="AG539" s="258">
        <f t="shared" ca="1" si="574"/>
        <v>0</v>
      </c>
      <c r="AH539" s="227" t="str">
        <f ca="1">IF(SUM(AG539:OFFSET(AG539,(-HoldAggressiveTime-1),0,,))=0,"Defensive","Aggressive")</f>
        <v>Defensive</v>
      </c>
    </row>
    <row r="540" spans="1:34" ht="15" x14ac:dyDescent="0.2">
      <c r="A540">
        <f t="shared" si="15"/>
        <v>7</v>
      </c>
      <c r="B540">
        <f t="shared" si="16"/>
        <v>1915</v>
      </c>
      <c r="C540" s="70">
        <f t="shared" si="1"/>
        <v>1915.4999999999595</v>
      </c>
      <c r="D540" s="149">
        <f t="shared" si="383"/>
        <v>5722</v>
      </c>
      <c r="E540" s="151">
        <v>10.1</v>
      </c>
      <c r="F540" s="152">
        <v>1444.9521999999999</v>
      </c>
      <c r="G540" s="152">
        <v>490.33850000000001</v>
      </c>
      <c r="H540" s="152">
        <v>939.07371133000004</v>
      </c>
      <c r="I540" s="152">
        <v>1444.9521999999999</v>
      </c>
      <c r="J540" s="152">
        <v>10.1</v>
      </c>
      <c r="K540" s="152">
        <v>10.1</v>
      </c>
      <c r="L540" s="152">
        <v>20.67</v>
      </c>
      <c r="M540" s="153">
        <v>11.11362939</v>
      </c>
      <c r="N540" s="17">
        <f t="shared" ref="N540:T540" si="584">F540/F539/$E540*$E539-1</f>
        <v>4.282251393843417E-4</v>
      </c>
      <c r="O540" s="17">
        <f t="shared" si="584"/>
        <v>-8.8288766140388608E-3</v>
      </c>
      <c r="P540" s="17">
        <f t="shared" si="584"/>
        <v>3.0416666675425752E-3</v>
      </c>
      <c r="Q540" s="17">
        <f t="shared" si="584"/>
        <v>4.282251393843417E-4</v>
      </c>
      <c r="R540" s="17">
        <f t="shared" si="584"/>
        <v>0</v>
      </c>
      <c r="S540" s="17">
        <f t="shared" si="584"/>
        <v>0</v>
      </c>
      <c r="T540" s="17">
        <f t="shared" si="584"/>
        <v>0</v>
      </c>
      <c r="U540" s="240">
        <v>0</v>
      </c>
      <c r="V540" s="240">
        <v>0</v>
      </c>
      <c r="W540" s="223">
        <f t="shared" ca="1" si="576"/>
        <v>-1.4862731349361826E-3</v>
      </c>
      <c r="X540" s="223">
        <f>MMULT(N540:T540,'Parameters &amp; Main Results'!$B$12:$B$18)-'Parameters &amp; Main Results'!$B$22/12+MMULT(U540:V540,'Parameters &amp; Main Results'!$B$20:$B$21)</f>
        <v>-1.4862731349361826E-3</v>
      </c>
      <c r="Y540" s="223">
        <f>MMULT(N540:T540,'Parameters &amp; Main Results'!$C$12:$C$18)-'Parameters &amp; Main Results'!$C$22/12+MMULT(U540:V540,'Parameters &amp; Main Results'!$C$20:$C$21)</f>
        <v>-5.3915170262464518E-4</v>
      </c>
      <c r="Z540" s="17">
        <f t="shared" ca="1" si="561"/>
        <v>509.12740440661577</v>
      </c>
      <c r="AA540" s="70">
        <f ca="1">Z540/OFFSET(Z540,'Parameters &amp; Main Results'!$B$38,0)</f>
        <v>14.268182368545309</v>
      </c>
      <c r="AB540" s="70">
        <f ca="1">SUMPRODUCT(Z540:OFFSET(Z540,'Parameters &amp; Main Results'!$B$38-1,0), 'Cash Flow Assist'!$P$11:OFFSET('Cash Flow Assist'!$P$11,'Parameters &amp; Main Results'!$B$38-1,0)  )/OFFSET(Z540,'Parameters &amp; Main Results'!$B$38,0)</f>
        <v>3704.8948941468843</v>
      </c>
      <c r="AC540" s="70">
        <f ca="1">SUMPRODUCT(Z540:OFFSET(Z540,'Parameters &amp; Main Results'!$B$38-1,0),'Parameters &amp; Main Results'!$B$42:OFFSET('Parameters &amp; Main Results'!$B$42,'Parameters &amp; Main Results'!$B$38-1,0)   )/OFFSET(Z540,'Parameters &amp; Main Results'!$B$38,0)</f>
        <v>0</v>
      </c>
      <c r="AD540" s="155">
        <f t="shared" si="4"/>
        <v>-0.1158082581218538</v>
      </c>
      <c r="AE540" s="252">
        <f t="shared" ca="1" si="571"/>
        <v>1374.9214999999999</v>
      </c>
      <c r="AF540" s="253">
        <f t="shared" ca="1" si="573"/>
        <v>5.09343260687974E-2</v>
      </c>
      <c r="AG540" s="258">
        <f t="shared" ca="1" si="574"/>
        <v>0</v>
      </c>
      <c r="AH540" s="227" t="str">
        <f ca="1">IF(SUM(AG540:OFFSET(AG540,(-HoldAggressiveTime-1),0,,))=0,"Defensive","Aggressive")</f>
        <v>Defensive</v>
      </c>
    </row>
    <row r="541" spans="1:34" ht="15" x14ac:dyDescent="0.2">
      <c r="A541">
        <f t="shared" si="15"/>
        <v>8</v>
      </c>
      <c r="B541">
        <f t="shared" si="16"/>
        <v>1915</v>
      </c>
      <c r="C541" s="70">
        <f t="shared" si="1"/>
        <v>1915.5833333332928</v>
      </c>
      <c r="D541" s="149">
        <f t="shared" si="383"/>
        <v>5752</v>
      </c>
      <c r="E541" s="151">
        <v>10.1</v>
      </c>
      <c r="F541" s="152">
        <v>1512.3612000000001</v>
      </c>
      <c r="G541" s="152">
        <v>496.85829999999999</v>
      </c>
      <c r="H541" s="152">
        <v>941.93006054</v>
      </c>
      <c r="I541" s="152">
        <v>1512.3612000000001</v>
      </c>
      <c r="J541" s="152">
        <v>10.1</v>
      </c>
      <c r="K541" s="152">
        <v>10.1</v>
      </c>
      <c r="L541" s="152">
        <v>20.67</v>
      </c>
      <c r="M541" s="153">
        <v>11.584831640000001</v>
      </c>
      <c r="N541" s="17">
        <f t="shared" ref="N541:T541" si="585">F541/F540/$E541*$E540-1</f>
        <v>4.6651370197574815E-2</v>
      </c>
      <c r="O541" s="17">
        <f t="shared" si="585"/>
        <v>1.3296528826514775E-2</v>
      </c>
      <c r="P541" s="17">
        <f t="shared" si="585"/>
        <v>3.0416666716763796E-3</v>
      </c>
      <c r="Q541" s="17">
        <f t="shared" si="585"/>
        <v>4.6651370197574815E-2</v>
      </c>
      <c r="R541" s="17">
        <f t="shared" si="585"/>
        <v>0</v>
      </c>
      <c r="S541" s="17">
        <f t="shared" si="585"/>
        <v>0</v>
      </c>
      <c r="T541" s="17">
        <f t="shared" si="585"/>
        <v>0</v>
      </c>
      <c r="U541" s="240">
        <v>0</v>
      </c>
      <c r="V541" s="240">
        <v>0</v>
      </c>
      <c r="W541" s="223">
        <f t="shared" ca="1" si="576"/>
        <v>3.7606166746817396E-2</v>
      </c>
      <c r="X541" s="223">
        <f>MMULT(N541:T541,'Parameters &amp; Main Results'!$B$12:$B$18)-'Parameters &amp; Main Results'!$B$22/12+MMULT(U541:V541,'Parameters &amp; Main Results'!$B$20:$B$21)</f>
        <v>3.7606166746817396E-2</v>
      </c>
      <c r="Y541" s="223">
        <f>MMULT(N541:T541,'Parameters &amp; Main Results'!$C$12:$C$18)-'Parameters &amp; Main Results'!$C$22/12+MMULT(U541:V541,'Parameters &amp; Main Results'!$C$20:$C$21)</f>
        <v>4.3274219393802146E-2</v>
      </c>
      <c r="Z541" s="17">
        <f t="shared" ca="1" si="561"/>
        <v>509.88523313051832</v>
      </c>
      <c r="AA541" s="70">
        <f ca="1">Z541/OFFSET(Z541,'Parameters &amp; Main Results'!$B$38,0)</f>
        <v>14.151064996439787</v>
      </c>
      <c r="AB541" s="70">
        <f ca="1">SUMPRODUCT(Z541:OFFSET(Z541,'Parameters &amp; Main Results'!$B$38-1,0), 'Cash Flow Assist'!$P$11:OFFSET('Cash Flow Assist'!$P$11,'Parameters &amp; Main Results'!$B$38-1,0)  )/OFFSET(Z541,'Parameters &amp; Main Results'!$B$38,0)</f>
        <v>3655.8830422053989</v>
      </c>
      <c r="AC541" s="70">
        <f ca="1">SUMPRODUCT(Z541:OFFSET(Z541,'Parameters &amp; Main Results'!$B$38-1,0),'Parameters &amp; Main Results'!$B$42:OFFSET('Parameters &amp; Main Results'!$B$42,'Parameters &amp; Main Results'!$B$38-1,0)   )/OFFSET(Z541,'Parameters &amp; Main Results'!$B$38,0)</f>
        <v>0</v>
      </c>
      <c r="AD541" s="155">
        <f t="shared" si="4"/>
        <v>-7.4559501845857912E-2</v>
      </c>
      <c r="AE541" s="252">
        <f t="shared" ca="1" si="571"/>
        <v>1311.9105</v>
      </c>
      <c r="AF541" s="253">
        <f t="shared" ca="1" si="573"/>
        <v>0.15279296872766862</v>
      </c>
      <c r="AG541" s="258">
        <f t="shared" ca="1" si="574"/>
        <v>0</v>
      </c>
      <c r="AH541" s="227" t="str">
        <f ca="1">IF(SUM(AG541:OFFSET(AG541,(-HoldAggressiveTime-1),0,,))=0,"Defensive","Aggressive")</f>
        <v>Defensive</v>
      </c>
    </row>
    <row r="542" spans="1:34" ht="15" x14ac:dyDescent="0.2">
      <c r="A542">
        <f t="shared" si="15"/>
        <v>9</v>
      </c>
      <c r="B542">
        <f t="shared" si="16"/>
        <v>1915</v>
      </c>
      <c r="C542" s="70">
        <f t="shared" si="1"/>
        <v>1915.666666666626</v>
      </c>
      <c r="D542" s="149">
        <f t="shared" si="383"/>
        <v>5783</v>
      </c>
      <c r="E542" s="151">
        <v>10.1</v>
      </c>
      <c r="F542" s="152">
        <v>1574.6</v>
      </c>
      <c r="G542" s="152">
        <v>494.9898</v>
      </c>
      <c r="H542" s="152">
        <v>944.79509781000002</v>
      </c>
      <c r="I542" s="152">
        <v>1574.6</v>
      </c>
      <c r="J542" s="152">
        <v>10.1</v>
      </c>
      <c r="K542" s="152">
        <v>10.1</v>
      </c>
      <c r="L542" s="152">
        <v>20.67</v>
      </c>
      <c r="M542" s="153">
        <v>12.01157076</v>
      </c>
      <c r="N542" s="17">
        <f t="shared" ref="N542:T542" si="586">F542/F541/$E542*$E541-1</f>
        <v>4.1153396424081556E-2</v>
      </c>
      <c r="O542" s="17">
        <f t="shared" si="586"/>
        <v>-3.7606295396493961E-3</v>
      </c>
      <c r="P542" s="17">
        <f t="shared" si="586"/>
        <v>3.0416666693464656E-3</v>
      </c>
      <c r="Q542" s="17">
        <f t="shared" si="586"/>
        <v>4.1153396424081556E-2</v>
      </c>
      <c r="R542" s="17">
        <f t="shared" si="586"/>
        <v>0</v>
      </c>
      <c r="S542" s="17">
        <f t="shared" si="586"/>
        <v>0</v>
      </c>
      <c r="T542" s="17">
        <f t="shared" si="586"/>
        <v>0</v>
      </c>
      <c r="U542" s="240">
        <v>0</v>
      </c>
      <c r="V542" s="240">
        <v>0</v>
      </c>
      <c r="W542" s="223">
        <f t="shared" ca="1" si="576"/>
        <v>3.0071254743464622E-2</v>
      </c>
      <c r="X542" s="223">
        <f>MMULT(N542:T542,'Parameters &amp; Main Results'!$B$12:$B$18)-'Parameters &amp; Main Results'!$B$22/12+MMULT(U542:V542,'Parameters &amp; Main Results'!$B$20:$B$21)</f>
        <v>3.0071254743464622E-2</v>
      </c>
      <c r="Y542" s="223">
        <f>MMULT(N542:T542,'Parameters &amp; Main Results'!$C$12:$C$18)-'Parameters &amp; Main Results'!$C$22/12+MMULT(U542:V542,'Parameters &amp; Main Results'!$C$20:$C$21)</f>
        <v>3.6620327161041792E-2</v>
      </c>
      <c r="Z542" s="17">
        <f t="shared" ca="1" si="561"/>
        <v>491.4053611777864</v>
      </c>
      <c r="AA542" s="70">
        <f ca="1">Z542/OFFSET(Z542,'Parameters &amp; Main Results'!$B$38,0)</f>
        <v>13.93756582542489</v>
      </c>
      <c r="AB542" s="70">
        <f ca="1">SUMPRODUCT(Z542:OFFSET(Z542,'Parameters &amp; Main Results'!$B$38-1,0), 'Cash Flow Assist'!$P$11:OFFSET('Cash Flow Assist'!$P$11,'Parameters &amp; Main Results'!$B$38-1,0)  )/OFFSET(Z542,'Parameters &amp; Main Results'!$B$38,0)</f>
        <v>3722.6959617035973</v>
      </c>
      <c r="AC542" s="70">
        <f ca="1">SUMPRODUCT(Z542:OFFSET(Z542,'Parameters &amp; Main Results'!$B$38-1,0),'Parameters &amp; Main Results'!$B$42:OFFSET('Parameters &amp; Main Results'!$B$42,'Parameters &amp; Main Results'!$B$38-1,0)   )/OFFSET(Z542,'Parameters &amp; Main Results'!$B$38,0)</f>
        <v>0</v>
      </c>
      <c r="AD542" s="155">
        <f t="shared" si="4"/>
        <v>-3.6474482158420973E-2</v>
      </c>
      <c r="AE542" s="252">
        <f t="shared" ca="1" si="571"/>
        <v>1335.8764000000001</v>
      </c>
      <c r="AF542" s="253">
        <f t="shared" ca="1" si="573"/>
        <v>0.17870186193872412</v>
      </c>
      <c r="AG542" s="258">
        <f t="shared" ca="1" si="574"/>
        <v>0</v>
      </c>
      <c r="AH542" s="227" t="str">
        <f ca="1">IF(SUM(AG542:OFFSET(AG542,(-HoldAggressiveTime-1),0,,))=0,"Defensive","Aggressive")</f>
        <v>Defensive</v>
      </c>
    </row>
    <row r="543" spans="1:34" ht="15" x14ac:dyDescent="0.2">
      <c r="A543">
        <f t="shared" si="15"/>
        <v>10</v>
      </c>
      <c r="B543">
        <f t="shared" si="16"/>
        <v>1915</v>
      </c>
      <c r="C543" s="70">
        <f t="shared" si="1"/>
        <v>1915.7499999999593</v>
      </c>
      <c r="D543" s="149">
        <f t="shared" si="383"/>
        <v>5813</v>
      </c>
      <c r="E543" s="151">
        <v>10.199999999999999</v>
      </c>
      <c r="F543" s="152">
        <v>1667.9830999999999</v>
      </c>
      <c r="G543" s="152">
        <v>494.80130000000003</v>
      </c>
      <c r="H543" s="152">
        <v>947.66884956000001</v>
      </c>
      <c r="I543" s="152">
        <v>1667.9830999999999</v>
      </c>
      <c r="J543" s="152">
        <v>10.199999999999999</v>
      </c>
      <c r="K543" s="152">
        <v>10.199999999999999</v>
      </c>
      <c r="L543" s="152">
        <v>20.67</v>
      </c>
      <c r="M543" s="153">
        <v>12.54907613</v>
      </c>
      <c r="N543" s="17">
        <f t="shared" ref="N543:T543" si="587">F543/F542/$E543*$E542-1</f>
        <v>4.8920566816844868E-2</v>
      </c>
      <c r="O543" s="17">
        <f t="shared" si="587"/>
        <v>-1.0181004007062122E-2</v>
      </c>
      <c r="P543" s="17">
        <f t="shared" si="587"/>
        <v>-6.7920751695180748E-3</v>
      </c>
      <c r="Q543" s="17">
        <f t="shared" si="587"/>
        <v>4.8920566816844868E-2</v>
      </c>
      <c r="R543" s="17">
        <f t="shared" si="587"/>
        <v>0</v>
      </c>
      <c r="S543" s="17">
        <f t="shared" si="587"/>
        <v>0</v>
      </c>
      <c r="T543" s="17">
        <f t="shared" si="587"/>
        <v>-9.8039215686273051E-3</v>
      </c>
      <c r="U543" s="240">
        <v>0</v>
      </c>
      <c r="V543" s="240">
        <v>0</v>
      </c>
      <c r="W543" s="223">
        <f t="shared" ca="1" si="576"/>
        <v>3.4122361566123194E-2</v>
      </c>
      <c r="X543" s="223">
        <f>MMULT(N543:T543,'Parameters &amp; Main Results'!$B$12:$B$18)-'Parameters &amp; Main Results'!$B$22/12+MMULT(U543:V543,'Parameters &amp; Main Results'!$B$20:$B$21)</f>
        <v>3.4122361566123194E-2</v>
      </c>
      <c r="Y543" s="223">
        <f>MMULT(N543:T543,'Parameters &amp; Main Results'!$C$12:$C$18)-'Parameters &amp; Main Results'!$C$22/12+MMULT(U543:V543,'Parameters &amp; Main Results'!$C$20:$C$21)</f>
        <v>4.2968743067787502E-2</v>
      </c>
      <c r="Z543" s="17">
        <f t="shared" ca="1" si="561"/>
        <v>477.05958099002481</v>
      </c>
      <c r="AA543" s="70">
        <f ca="1">Z543/OFFSET(Z543,'Parameters &amp; Main Results'!$B$38,0)</f>
        <v>12.95473868415745</v>
      </c>
      <c r="AB543" s="70">
        <f ca="1">SUMPRODUCT(Z543:OFFSET(Z543,'Parameters &amp; Main Results'!$B$38-1,0), 'Cash Flow Assist'!$P$11:OFFSET('Cash Flow Assist'!$P$11,'Parameters &amp; Main Results'!$B$38-1,0)  )/OFFSET(Z543,'Parameters &amp; Main Results'!$B$38,0)</f>
        <v>3551.8500264838549</v>
      </c>
      <c r="AC543" s="70">
        <f ca="1">SUMPRODUCT(Z543:OFFSET(Z543,'Parameters &amp; Main Results'!$B$38-1,0),'Parameters &amp; Main Results'!$B$42:OFFSET('Parameters &amp; Main Results'!$B$42,'Parameters &amp; Main Results'!$B$38-1,0)   )/OFFSET(Z543,'Parameters &amp; Main Results'!$B$38,0)</f>
        <v>0</v>
      </c>
      <c r="AD543" s="155">
        <f t="shared" si="4"/>
        <v>0</v>
      </c>
      <c r="AE543" s="252">
        <f t="shared" ca="1" si="571"/>
        <v>1377.7931000000001</v>
      </c>
      <c r="AF543" s="253">
        <f t="shared" ca="1" si="573"/>
        <v>0.21061943190164023</v>
      </c>
      <c r="AG543" s="258">
        <f t="shared" ca="1" si="574"/>
        <v>0</v>
      </c>
      <c r="AH543" s="227" t="str">
        <f ca="1">IF(SUM(AG543:OFFSET(AG543,(-HoldAggressiveTime-1),0,,))=0,"Defensive","Aggressive")</f>
        <v>Defensive</v>
      </c>
    </row>
    <row r="544" spans="1:34" ht="15" x14ac:dyDescent="0.2">
      <c r="A544">
        <f t="shared" si="15"/>
        <v>11</v>
      </c>
      <c r="B544">
        <f t="shared" si="16"/>
        <v>1915</v>
      </c>
      <c r="C544" s="70">
        <f t="shared" si="1"/>
        <v>1915.8333333332926</v>
      </c>
      <c r="D544" s="149">
        <f t="shared" si="383"/>
        <v>5844</v>
      </c>
      <c r="E544" s="151">
        <v>10.3</v>
      </c>
      <c r="F544" s="152">
        <v>1732.4804999999999</v>
      </c>
      <c r="G544" s="152">
        <v>498.00630000000001</v>
      </c>
      <c r="H544" s="152">
        <v>950.55134231</v>
      </c>
      <c r="I544" s="152">
        <v>1732.4804999999999</v>
      </c>
      <c r="J544" s="152">
        <v>10.3</v>
      </c>
      <c r="K544" s="152">
        <v>10.3</v>
      </c>
      <c r="L544" s="152">
        <v>20.67</v>
      </c>
      <c r="M544" s="153">
        <v>12.85771445</v>
      </c>
      <c r="N544" s="17">
        <f t="shared" ref="N544:T544" si="588">F544/F543/$E544*$E543-1</f>
        <v>2.8583743426940922E-2</v>
      </c>
      <c r="O544" s="17">
        <f t="shared" si="588"/>
        <v>-3.2942771600626974E-3</v>
      </c>
      <c r="P544" s="17">
        <f t="shared" si="588"/>
        <v>-6.6966019425261925E-3</v>
      </c>
      <c r="Q544" s="17">
        <f t="shared" si="588"/>
        <v>2.8583743426940922E-2</v>
      </c>
      <c r="R544" s="17">
        <f t="shared" si="588"/>
        <v>0</v>
      </c>
      <c r="S544" s="17">
        <f t="shared" si="588"/>
        <v>0</v>
      </c>
      <c r="T544" s="17">
        <f t="shared" si="588"/>
        <v>-9.7087378640777766E-3</v>
      </c>
      <c r="U544" s="240">
        <v>0</v>
      </c>
      <c r="V544" s="240">
        <v>0</v>
      </c>
      <c r="W544" s="223">
        <f t="shared" ca="1" si="576"/>
        <v>2.0251848578322598E-2</v>
      </c>
      <c r="X544" s="223">
        <f>MMULT(N544:T544,'Parameters &amp; Main Results'!$B$12:$B$18)-'Parameters &amp; Main Results'!$B$22/12+MMULT(U544:V544,'Parameters &amp; Main Results'!$B$20:$B$21)</f>
        <v>2.0251848578322598E-2</v>
      </c>
      <c r="Y544" s="223">
        <f>MMULT(N544:T544,'Parameters &amp; Main Results'!$C$12:$C$18)-'Parameters &amp; Main Results'!$C$22/12+MMULT(U544:V544,'Parameters &amp; Main Results'!$C$20:$C$21)</f>
        <v>2.5354274701573896E-2</v>
      </c>
      <c r="Z544" s="17">
        <f t="shared" ca="1" si="561"/>
        <v>461.31831079210343</v>
      </c>
      <c r="AA544" s="70">
        <f ca="1">Z544/OFFSET(Z544,'Parameters &amp; Main Results'!$B$38,0)</f>
        <v>12.463088147703255</v>
      </c>
      <c r="AB544" s="70">
        <f ca="1">SUMPRODUCT(Z544:OFFSET(Z544,'Parameters &amp; Main Results'!$B$38-1,0), 'Cash Flow Assist'!$P$11:OFFSET('Cash Flow Assist'!$P$11,'Parameters &amp; Main Results'!$B$38-1,0)  )/OFFSET(Z544,'Parameters &amp; Main Results'!$B$38,0)</f>
        <v>3521.7567398982605</v>
      </c>
      <c r="AC544" s="70">
        <f ca="1">SUMPRODUCT(Z544:OFFSET(Z544,'Parameters &amp; Main Results'!$B$38-1,0),'Parameters &amp; Main Results'!$B$42:OFFSET('Parameters &amp; Main Results'!$B$42,'Parameters &amp; Main Results'!$B$38-1,0)   )/OFFSET(Z544,'Parameters &amp; Main Results'!$B$38,0)</f>
        <v>0</v>
      </c>
      <c r="AD544" s="155">
        <f t="shared" si="4"/>
        <v>0</v>
      </c>
      <c r="AE544" s="252">
        <f t="shared" ca="1" si="571"/>
        <v>1397.0614</v>
      </c>
      <c r="AF544" s="253">
        <f t="shared" ca="1" si="573"/>
        <v>0.24008901827793669</v>
      </c>
      <c r="AG544" s="258">
        <f t="shared" ca="1" si="574"/>
        <v>0</v>
      </c>
      <c r="AH544" s="227" t="str">
        <f ca="1">IF(SUM(AG544:OFFSET(AG544,(-HoldAggressiveTime-1),0,,))=0,"Defensive","Aggressive")</f>
        <v>Defensive</v>
      </c>
    </row>
    <row r="545" spans="1:34" ht="15" x14ac:dyDescent="0.2">
      <c r="A545">
        <f t="shared" si="15"/>
        <v>12</v>
      </c>
      <c r="B545">
        <f t="shared" si="16"/>
        <v>1915</v>
      </c>
      <c r="C545" s="70">
        <f t="shared" si="1"/>
        <v>1915.9166666666258</v>
      </c>
      <c r="D545" s="149">
        <f t="shared" si="383"/>
        <v>5875</v>
      </c>
      <c r="E545" s="151">
        <v>10.3</v>
      </c>
      <c r="F545" s="152">
        <v>1742.3938000000001</v>
      </c>
      <c r="G545" s="152">
        <v>503.49930000000001</v>
      </c>
      <c r="H545" s="152">
        <v>953.44260264000002</v>
      </c>
      <c r="I545" s="152">
        <v>1742.3938000000001</v>
      </c>
      <c r="J545" s="152">
        <v>10.3</v>
      </c>
      <c r="K545" s="152">
        <v>10.3</v>
      </c>
      <c r="L545" s="152">
        <v>20.67</v>
      </c>
      <c r="M545" s="153">
        <v>12.8784446</v>
      </c>
      <c r="N545" s="17">
        <f t="shared" ref="N545:T545" si="589">F545/F544/$E545*$E544-1</f>
        <v>5.7220268857283152E-3</v>
      </c>
      <c r="O545" s="17">
        <f t="shared" si="589"/>
        <v>1.1029980946024143E-2</v>
      </c>
      <c r="P545" s="17">
        <f t="shared" si="589"/>
        <v>3.0416666636583489E-3</v>
      </c>
      <c r="Q545" s="17">
        <f t="shared" si="589"/>
        <v>5.7220268857283152E-3</v>
      </c>
      <c r="R545" s="17">
        <f t="shared" si="589"/>
        <v>0</v>
      </c>
      <c r="S545" s="17">
        <f t="shared" si="589"/>
        <v>0</v>
      </c>
      <c r="T545" s="17">
        <f t="shared" si="589"/>
        <v>0</v>
      </c>
      <c r="U545" s="240">
        <v>0</v>
      </c>
      <c r="V545" s="240">
        <v>0</v>
      </c>
      <c r="W545" s="223">
        <f t="shared" ca="1" si="576"/>
        <v>6.4558496868343989E-3</v>
      </c>
      <c r="X545" s="223">
        <f>MMULT(N545:T545,'Parameters &amp; Main Results'!$B$12:$B$18)-'Parameters &amp; Main Results'!$B$22/12+MMULT(U545:V545,'Parameters &amp; Main Results'!$B$20:$B$21)</f>
        <v>6.4558496868343989E-3</v>
      </c>
      <c r="Y545" s="223">
        <f>MMULT(N545:T545,'Parameters &amp; Main Results'!$C$12:$C$18)-'Parameters &amp; Main Results'!$C$22/12+MMULT(U545:V545,'Parameters &amp; Main Results'!$C$20:$C$21)</f>
        <v>6.2111556250912317E-3</v>
      </c>
      <c r="Z545" s="17">
        <f t="shared" ca="1" si="561"/>
        <v>452.1612104255737</v>
      </c>
      <c r="AA545" s="70">
        <f ca="1">Z545/OFFSET(Z545,'Parameters &amp; Main Results'!$B$38,0)</f>
        <v>12.599290264223102</v>
      </c>
      <c r="AB545" s="70">
        <f ca="1">SUMPRODUCT(Z545:OFFSET(Z545,'Parameters &amp; Main Results'!$B$38-1,0), 'Cash Flow Assist'!$P$11:OFFSET('Cash Flow Assist'!$P$11,'Parameters &amp; Main Results'!$B$38-1,0)  )/OFFSET(Z545,'Parameters &amp; Main Results'!$B$38,0)</f>
        <v>3620.5225244770963</v>
      </c>
      <c r="AC545" s="70">
        <f ca="1">SUMPRODUCT(Z545:OFFSET(Z545,'Parameters &amp; Main Results'!$B$38-1,0),'Parameters &amp; Main Results'!$B$42:OFFSET('Parameters &amp; Main Results'!$B$42,'Parameters &amp; Main Results'!$B$38-1,0)   )/OFFSET(Z545,'Parameters &amp; Main Results'!$B$38,0)</f>
        <v>0</v>
      </c>
      <c r="AD545" s="155">
        <f t="shared" si="4"/>
        <v>0</v>
      </c>
      <c r="AE545" s="252">
        <f t="shared" ca="1" si="571"/>
        <v>1358.8377</v>
      </c>
      <c r="AF545" s="253">
        <f t="shared" ca="1" si="573"/>
        <v>0.28226777929402458</v>
      </c>
      <c r="AG545" s="258">
        <f t="shared" ca="1" si="574"/>
        <v>0</v>
      </c>
      <c r="AH545" s="227" t="str">
        <f ca="1">IF(SUM(AG545:OFFSET(AG545,(-HoldAggressiveTime-1),0,,))=0,"Defensive","Aggressive")</f>
        <v>Defensive</v>
      </c>
    </row>
    <row r="546" spans="1:34" ht="15" x14ac:dyDescent="0.2">
      <c r="A546">
        <f t="shared" si="15"/>
        <v>1</v>
      </c>
      <c r="B546">
        <f t="shared" si="16"/>
        <v>1916</v>
      </c>
      <c r="C546" s="70">
        <f t="shared" si="1"/>
        <v>1915.9999999999591</v>
      </c>
      <c r="D546" s="149">
        <f t="shared" si="383"/>
        <v>5904</v>
      </c>
      <c r="E546" s="151">
        <v>10.4</v>
      </c>
      <c r="F546" s="152">
        <v>1721.2263</v>
      </c>
      <c r="G546" s="152">
        <v>503.86320000000001</v>
      </c>
      <c r="H546" s="152">
        <v>956.33471186999998</v>
      </c>
      <c r="I546" s="152">
        <v>1721.2263</v>
      </c>
      <c r="J546" s="152">
        <v>10.4</v>
      </c>
      <c r="K546" s="152">
        <v>10.4</v>
      </c>
      <c r="L546" s="152">
        <v>20.67</v>
      </c>
      <c r="M546" s="153">
        <v>12.543563689999999</v>
      </c>
      <c r="N546" s="17">
        <f t="shared" ref="N546:T546" si="590">F546/F545/$E546*$E545-1</f>
        <v>-2.1647088554042848E-2</v>
      </c>
      <c r="O546" s="17">
        <f t="shared" si="590"/>
        <v>-8.8995922368479974E-3</v>
      </c>
      <c r="P546" s="17">
        <f t="shared" si="590"/>
        <v>-6.6112179466486509E-3</v>
      </c>
      <c r="Q546" s="17">
        <f t="shared" si="590"/>
        <v>-2.1647088554042848E-2</v>
      </c>
      <c r="R546" s="17">
        <f t="shared" si="590"/>
        <v>0</v>
      </c>
      <c r="S546" s="17">
        <f t="shared" si="590"/>
        <v>0</v>
      </c>
      <c r="T546" s="17">
        <f t="shared" si="590"/>
        <v>-9.6153846153845812E-3</v>
      </c>
      <c r="U546" s="240">
        <v>0</v>
      </c>
      <c r="V546" s="240">
        <v>0</v>
      </c>
      <c r="W546" s="223">
        <f t="shared" ca="1" si="576"/>
        <v>-1.8537670760337629E-2</v>
      </c>
      <c r="X546" s="223">
        <f>MMULT(N546:T546,'Parameters &amp; Main Results'!$B$12:$B$18)-'Parameters &amp; Main Results'!$B$22/12+MMULT(U546:V546,'Parameters &amp; Main Results'!$B$20:$B$21)</f>
        <v>-1.8537670760337629E-2</v>
      </c>
      <c r="Y546" s="223">
        <f>MMULT(N546:T546,'Parameters &amp; Main Results'!$C$12:$C$18)-'Parameters &amp; Main Results'!$C$22/12+MMULT(U546:V546,'Parameters &amp; Main Results'!$C$20:$C$21)</f>
        <v>-2.0414005588990029E-2</v>
      </c>
      <c r="Z546" s="17">
        <f t="shared" ca="1" si="561"/>
        <v>449.26084990838575</v>
      </c>
      <c r="AA546" s="70">
        <f ca="1">Z546/OFFSET(Z546,'Parameters &amp; Main Results'!$B$38,0)</f>
        <v>12.993409634609476</v>
      </c>
      <c r="AB546" s="70">
        <f ca="1">SUMPRODUCT(Z546:OFFSET(Z546,'Parameters &amp; Main Results'!$B$38-1,0), 'Cash Flow Assist'!$P$11:OFFSET('Cash Flow Assist'!$P$11,'Parameters &amp; Main Results'!$B$38-1,0)  )/OFFSET(Z546,'Parameters &amp; Main Results'!$B$38,0)</f>
        <v>3745.8417135121304</v>
      </c>
      <c r="AC546" s="70">
        <f ca="1">SUMPRODUCT(Z546:OFFSET(Z546,'Parameters &amp; Main Results'!$B$38-1,0),'Parameters &amp; Main Results'!$B$42:OFFSET('Parameters &amp; Main Results'!$B$42,'Parameters &amp; Main Results'!$B$38-1,0)   )/OFFSET(Z546,'Parameters &amp; Main Results'!$B$38,0)</f>
        <v>0</v>
      </c>
      <c r="AD546" s="155">
        <f t="shared" si="4"/>
        <v>-2.1647088554042848E-2</v>
      </c>
      <c r="AE546" s="252">
        <f t="shared" ca="1" si="571"/>
        <v>1330.5815</v>
      </c>
      <c r="AF546" s="253">
        <f t="shared" ca="1" si="573"/>
        <v>0.29358953209555372</v>
      </c>
      <c r="AG546" s="258">
        <f t="shared" ca="1" si="574"/>
        <v>0</v>
      </c>
      <c r="AH546" s="227" t="str">
        <f ca="1">IF(SUM(AG546:OFFSET(AG546,(-HoldAggressiveTime-1),0,,))=0,"Defensive","Aggressive")</f>
        <v>Defensive</v>
      </c>
    </row>
    <row r="547" spans="1:34" ht="15" x14ac:dyDescent="0.2">
      <c r="A547">
        <f t="shared" si="15"/>
        <v>2</v>
      </c>
      <c r="B547">
        <f t="shared" si="16"/>
        <v>1916</v>
      </c>
      <c r="C547" s="70">
        <f t="shared" si="1"/>
        <v>1916.0833333332923</v>
      </c>
      <c r="D547" s="149">
        <f t="shared" si="383"/>
        <v>5935</v>
      </c>
      <c r="E547" s="151">
        <v>10.4</v>
      </c>
      <c r="F547" s="152">
        <v>1703.6642999999999</v>
      </c>
      <c r="G547" s="152">
        <v>510.52550000000002</v>
      </c>
      <c r="H547" s="152">
        <v>959.23559382999997</v>
      </c>
      <c r="I547" s="152">
        <v>1703.6642999999999</v>
      </c>
      <c r="J547" s="152">
        <v>10.4</v>
      </c>
      <c r="K547" s="152">
        <v>10.4</v>
      </c>
      <c r="L547" s="152">
        <v>20.67</v>
      </c>
      <c r="M547" s="153">
        <v>12.35465233</v>
      </c>
      <c r="N547" s="17">
        <f t="shared" ref="N547:T547" si="591">F547/F546/$E547*$E546-1</f>
        <v>-1.0203190597308565E-2</v>
      </c>
      <c r="O547" s="17">
        <f t="shared" si="591"/>
        <v>1.3222438153848159E-2</v>
      </c>
      <c r="P547" s="17">
        <f t="shared" si="591"/>
        <v>3.0333333340244462E-3</v>
      </c>
      <c r="Q547" s="17">
        <f t="shared" si="591"/>
        <v>-1.0203190597308565E-2</v>
      </c>
      <c r="R547" s="17">
        <f t="shared" si="591"/>
        <v>0</v>
      </c>
      <c r="S547" s="17">
        <f t="shared" si="591"/>
        <v>0</v>
      </c>
      <c r="T547" s="17">
        <f t="shared" si="591"/>
        <v>0</v>
      </c>
      <c r="U547" s="240">
        <v>0</v>
      </c>
      <c r="V547" s="240">
        <v>0</v>
      </c>
      <c r="W547" s="223">
        <f t="shared" ca="1" si="576"/>
        <v>-5.049571983878458E-3</v>
      </c>
      <c r="X547" s="223">
        <f>MMULT(N547:T547,'Parameters &amp; Main Results'!$B$12:$B$18)-'Parameters &amp; Main Results'!$B$22/12+MMULT(U547:V547,'Parameters &amp; Main Results'!$B$20:$B$21)</f>
        <v>-5.049571983878458E-3</v>
      </c>
      <c r="Y547" s="223">
        <f>MMULT(N547:T547,'Parameters &amp; Main Results'!$C$12:$C$18)-'Parameters &amp; Main Results'!$C$22/12+MMULT(U547:V547,'Parameters &amp; Main Results'!$C$20:$C$21)</f>
        <v>-7.9022943888595598E-3</v>
      </c>
      <c r="Z547" s="17">
        <f t="shared" ca="1" si="561"/>
        <v>457.74640200039829</v>
      </c>
      <c r="AA547" s="70">
        <f ca="1">Z547/OFFSET(Z547,'Parameters &amp; Main Results'!$B$38,0)</f>
        <v>13.869360570337223</v>
      </c>
      <c r="AB547" s="70">
        <f ca="1">SUMPRODUCT(Z547:OFFSET(Z547,'Parameters &amp; Main Results'!$B$38-1,0), 'Cash Flow Assist'!$P$11:OFFSET('Cash Flow Assist'!$P$11,'Parameters &amp; Main Results'!$B$38-1,0)  )/OFFSET(Z547,'Parameters &amp; Main Results'!$B$38,0)</f>
        <v>3911.6826462967324</v>
      </c>
      <c r="AC547" s="70">
        <f ca="1">SUMPRODUCT(Z547:OFFSET(Z547,'Parameters &amp; Main Results'!$B$38-1,0),'Parameters &amp; Main Results'!$B$42:OFFSET('Parameters &amp; Main Results'!$B$42,'Parameters &amp; Main Results'!$B$38-1,0)   )/OFFSET(Z547,'Parameters &amp; Main Results'!$B$38,0)</f>
        <v>0</v>
      </c>
      <c r="AD547" s="155">
        <f t="shared" si="4"/>
        <v>-3.162940978095774E-2</v>
      </c>
      <c r="AE547" s="252">
        <f t="shared" ca="1" si="571"/>
        <v>1334.8865000000001</v>
      </c>
      <c r="AF547" s="253">
        <f t="shared" ca="1" si="573"/>
        <v>0.27626153983878016</v>
      </c>
      <c r="AG547" s="258">
        <f t="shared" ca="1" si="574"/>
        <v>0</v>
      </c>
      <c r="AH547" s="227" t="str">
        <f ca="1">IF(SUM(AG547:OFFSET(AG547,(-HoldAggressiveTime-1),0,,))=0,"Defensive","Aggressive")</f>
        <v>Defensive</v>
      </c>
    </row>
    <row r="548" spans="1:34" ht="15" x14ac:dyDescent="0.2">
      <c r="A548">
        <f t="shared" si="15"/>
        <v>3</v>
      </c>
      <c r="B548">
        <f t="shared" si="16"/>
        <v>1916</v>
      </c>
      <c r="C548" s="70">
        <f t="shared" si="1"/>
        <v>1916.1666666666256</v>
      </c>
      <c r="D548" s="149">
        <f t="shared" si="383"/>
        <v>5965</v>
      </c>
      <c r="E548" s="151">
        <v>10.5</v>
      </c>
      <c r="F548" s="152">
        <v>1705.3968</v>
      </c>
      <c r="G548" s="152">
        <v>514.33889999999997</v>
      </c>
      <c r="H548" s="152">
        <v>962.14527512999996</v>
      </c>
      <c r="I548" s="152">
        <v>1705.3968</v>
      </c>
      <c r="J548" s="152">
        <v>10.5</v>
      </c>
      <c r="K548" s="152">
        <v>10.5</v>
      </c>
      <c r="L548" s="152">
        <v>20.67</v>
      </c>
      <c r="M548" s="153">
        <v>12.1770528</v>
      </c>
      <c r="N548" s="17">
        <f t="shared" ref="N548:T548" si="592">F548/F547/$E548*$E547-1</f>
        <v>-8.5165688367796477E-3</v>
      </c>
      <c r="O548" s="17">
        <f t="shared" si="592"/>
        <v>-2.1253898469041355E-3</v>
      </c>
      <c r="P548" s="17">
        <f t="shared" si="592"/>
        <v>-6.5193650806911752E-3</v>
      </c>
      <c r="Q548" s="17">
        <f t="shared" si="592"/>
        <v>-8.5165688367796477E-3</v>
      </c>
      <c r="R548" s="17">
        <f t="shared" si="592"/>
        <v>0</v>
      </c>
      <c r="S548" s="17">
        <f t="shared" si="592"/>
        <v>0</v>
      </c>
      <c r="T548" s="17">
        <f t="shared" si="592"/>
        <v>-9.52380952380949E-3</v>
      </c>
      <c r="U548" s="240">
        <v>0</v>
      </c>
      <c r="V548" s="240">
        <v>0</v>
      </c>
      <c r="W548" s="223">
        <f t="shared" ca="1" si="576"/>
        <v>-7.3303617398227036E-3</v>
      </c>
      <c r="X548" s="223">
        <f>MMULT(N548:T548,'Parameters &amp; Main Results'!$B$12:$B$18)-'Parameters &amp; Main Results'!$B$22/12+MMULT(U548:V548,'Parameters &amp; Main Results'!$B$20:$B$21)</f>
        <v>-7.3303617398227036E-3</v>
      </c>
      <c r="Y548" s="223">
        <f>MMULT(N548:T548,'Parameters &amp; Main Results'!$C$12:$C$18)-'Parameters &amp; Main Results'!$C$22/12+MMULT(U548:V548,'Parameters &amp; Main Results'!$C$20:$C$21)</f>
        <v>-7.9191176044587641E-3</v>
      </c>
      <c r="Z548" s="17">
        <f t="shared" ca="1" si="561"/>
        <v>460.06955634274198</v>
      </c>
      <c r="AA548" s="70">
        <f ca="1">Z548/OFFSET(Z548,'Parameters &amp; Main Results'!$B$38,0)</f>
        <v>14.270035031279624</v>
      </c>
      <c r="AB548" s="70">
        <f ca="1">SUMPRODUCT(Z548:OFFSET(Z548,'Parameters &amp; Main Results'!$B$38-1,0), 'Cash Flow Assist'!$P$11:OFFSET('Cash Flow Assist'!$P$11,'Parameters &amp; Main Results'!$B$38-1,0)  )/OFFSET(Z548,'Parameters &amp; Main Results'!$B$38,0)</f>
        <v>3991.1907170665309</v>
      </c>
      <c r="AC548" s="70">
        <f ca="1">SUMPRODUCT(Z548:OFFSET(Z548,'Parameters &amp; Main Results'!$B$38-1,0),'Parameters &amp; Main Results'!$B$42:OFFSET('Parameters &amp; Main Results'!$B$42,'Parameters &amp; Main Results'!$B$38-1,0)   )/OFFSET(Z548,'Parameters &amp; Main Results'!$B$38,0)</f>
        <v>0</v>
      </c>
      <c r="AD548" s="155">
        <f t="shared" si="4"/>
        <v>-3.9876604572071095E-2</v>
      </c>
      <c r="AE548" s="252">
        <f t="shared" ca="1" si="571"/>
        <v>1395.5941</v>
      </c>
      <c r="AF548" s="253">
        <f t="shared" ca="1" si="573"/>
        <v>0.2219862494402921</v>
      </c>
      <c r="AG548" s="258">
        <f t="shared" ca="1" si="574"/>
        <v>0</v>
      </c>
      <c r="AH548" s="227" t="str">
        <f ca="1">IF(SUM(AG548:OFFSET(AG548,(-HoldAggressiveTime-1),0,,))=0,"Defensive","Aggressive")</f>
        <v>Defensive</v>
      </c>
    </row>
    <row r="549" spans="1:34" ht="15" x14ac:dyDescent="0.2">
      <c r="A549">
        <f t="shared" si="15"/>
        <v>4</v>
      </c>
      <c r="B549">
        <f t="shared" si="16"/>
        <v>1916</v>
      </c>
      <c r="C549" s="70">
        <f t="shared" si="1"/>
        <v>1916.2499999999588</v>
      </c>
      <c r="D549" s="149">
        <f t="shared" si="383"/>
        <v>5996</v>
      </c>
      <c r="E549" s="151">
        <v>10.6</v>
      </c>
      <c r="F549" s="152">
        <v>1694.1087</v>
      </c>
      <c r="G549" s="152">
        <v>514.7201</v>
      </c>
      <c r="H549" s="152">
        <v>965.06378246999998</v>
      </c>
      <c r="I549" s="152">
        <v>1694.1087</v>
      </c>
      <c r="J549" s="152">
        <v>10.6</v>
      </c>
      <c r="K549" s="152">
        <v>10.6</v>
      </c>
      <c r="L549" s="152">
        <v>20.67</v>
      </c>
      <c r="M549" s="153">
        <v>11.90648178</v>
      </c>
      <c r="N549" s="17">
        <f t="shared" ref="N549:T549" si="593">F549/F548/$E549*$E548-1</f>
        <v>-1.5990564510951266E-2</v>
      </c>
      <c r="O549" s="17">
        <f t="shared" si="593"/>
        <v>-8.6998086281242504E-3</v>
      </c>
      <c r="P549" s="17">
        <f t="shared" si="593"/>
        <v>-6.4292452774191711E-3</v>
      </c>
      <c r="Q549" s="17">
        <f t="shared" si="593"/>
        <v>-1.5990564510951266E-2</v>
      </c>
      <c r="R549" s="17">
        <f t="shared" si="593"/>
        <v>0</v>
      </c>
      <c r="S549" s="17">
        <f t="shared" si="593"/>
        <v>0</v>
      </c>
      <c r="T549" s="17">
        <f t="shared" si="593"/>
        <v>-9.4339622641508303E-3</v>
      </c>
      <c r="U549" s="240">
        <v>0</v>
      </c>
      <c r="V549" s="240">
        <v>0</v>
      </c>
      <c r="W549" s="223">
        <f t="shared" ca="1" si="576"/>
        <v>-1.4246249888712509E-2</v>
      </c>
      <c r="X549" s="223">
        <f>MMULT(N549:T549,'Parameters &amp; Main Results'!$B$12:$B$18)-'Parameters &amp; Main Results'!$B$22/12+MMULT(U549:V549,'Parameters &amp; Main Results'!$B$20:$B$21)</f>
        <v>-1.4246249888712509E-2</v>
      </c>
      <c r="Y549" s="223">
        <f>MMULT(N549:T549,'Parameters &amp; Main Results'!$C$12:$C$18)-'Parameters &amp; Main Results'!$C$22/12+MMULT(U549:V549,'Parameters &amp; Main Results'!$C$20:$C$21)</f>
        <v>-1.5303155589335232E-2</v>
      </c>
      <c r="Z549" s="17">
        <f t="shared" ca="1" si="561"/>
        <v>463.46693664278104</v>
      </c>
      <c r="AA549" s="70">
        <f ca="1">Z549/OFFSET(Z549,'Parameters &amp; Main Results'!$B$38,0)</f>
        <v>14.696029469893391</v>
      </c>
      <c r="AB549" s="70">
        <f ca="1">SUMPRODUCT(Z549:OFFSET(Z549,'Parameters &amp; Main Results'!$B$38-1,0), 'Cash Flow Assist'!$P$11:OFFSET('Cash Flow Assist'!$P$11,'Parameters &amp; Main Results'!$B$38-1,0)  )/OFFSET(Z549,'Parameters &amp; Main Results'!$B$38,0)</f>
        <v>4066.6409815843062</v>
      </c>
      <c r="AC549" s="70">
        <f ca="1">SUMPRODUCT(Z549:OFFSET(Z549,'Parameters &amp; Main Results'!$B$38-1,0),'Parameters &amp; Main Results'!$B$42:OFFSET('Parameters &amp; Main Results'!$B$42,'Parameters &amp; Main Results'!$B$38-1,0)   )/OFFSET(Z549,'Parameters &amp; Main Results'!$B$38,0)</f>
        <v>0</v>
      </c>
      <c r="AD549" s="155">
        <f t="shared" si="4"/>
        <v>-5.5229519665135007E-2</v>
      </c>
      <c r="AE549" s="252">
        <f t="shared" ca="1" si="571"/>
        <v>1419.933</v>
      </c>
      <c r="AF549" s="253">
        <f t="shared" ca="1" si="573"/>
        <v>0.19309058948556024</v>
      </c>
      <c r="AG549" s="258">
        <f t="shared" ca="1" si="574"/>
        <v>0</v>
      </c>
      <c r="AH549" s="227" t="str">
        <f ca="1">IF(SUM(AG549:OFFSET(AG549,(-HoldAggressiveTime-1),0,,))=0,"Defensive","Aggressive")</f>
        <v>Defensive</v>
      </c>
    </row>
    <row r="550" spans="1:34" ht="15" x14ac:dyDescent="0.2">
      <c r="A550">
        <f t="shared" si="15"/>
        <v>5</v>
      </c>
      <c r="B550">
        <f t="shared" si="16"/>
        <v>1916</v>
      </c>
      <c r="C550" s="70">
        <f t="shared" si="1"/>
        <v>1916.3333333332921</v>
      </c>
      <c r="D550" s="149">
        <f t="shared" si="383"/>
        <v>6026</v>
      </c>
      <c r="E550" s="151">
        <v>10.7</v>
      </c>
      <c r="F550" s="152">
        <v>1738.8237999999999</v>
      </c>
      <c r="G550" s="152">
        <v>517.40840000000003</v>
      </c>
      <c r="H550" s="152">
        <v>967.99114261</v>
      </c>
      <c r="I550" s="152">
        <v>1738.8237999999999</v>
      </c>
      <c r="J550" s="152">
        <v>10.7</v>
      </c>
      <c r="K550" s="152">
        <v>10.7</v>
      </c>
      <c r="L550" s="152">
        <v>20.67</v>
      </c>
      <c r="M550" s="153">
        <v>12.02625667</v>
      </c>
      <c r="N550" s="17">
        <f t="shared" ref="N550:T550" si="594">F550/F549/$E550*$E549-1</f>
        <v>1.6801997581603834E-2</v>
      </c>
      <c r="O550" s="17">
        <f t="shared" si="594"/>
        <v>-4.1717673806880295E-3</v>
      </c>
      <c r="P550" s="17">
        <f t="shared" si="594"/>
        <v>-6.3408099690104303E-3</v>
      </c>
      <c r="Q550" s="17">
        <f t="shared" si="594"/>
        <v>1.6801997581603834E-2</v>
      </c>
      <c r="R550" s="17">
        <f t="shared" si="594"/>
        <v>0</v>
      </c>
      <c r="S550" s="17">
        <f t="shared" si="594"/>
        <v>0</v>
      </c>
      <c r="T550" s="17">
        <f t="shared" si="594"/>
        <v>-9.3457943925232545E-3</v>
      </c>
      <c r="U550" s="240">
        <v>0</v>
      </c>
      <c r="V550" s="240">
        <v>0</v>
      </c>
      <c r="W550" s="223">
        <f t="shared" ca="1" si="576"/>
        <v>1.1258188323772438E-2</v>
      </c>
      <c r="X550" s="223">
        <f>MMULT(N550:T550,'Parameters &amp; Main Results'!$B$12:$B$18)-'Parameters &amp; Main Results'!$B$22/12+MMULT(U550:V550,'Parameters &amp; Main Results'!$B$20:$B$21)</f>
        <v>1.1258188323772438E-2</v>
      </c>
      <c r="Y550" s="223">
        <f>MMULT(N550:T550,'Parameters &amp; Main Results'!$C$12:$C$18)-'Parameters &amp; Main Results'!$C$22/12+MMULT(U550:V550,'Parameters &amp; Main Results'!$C$20:$C$21)</f>
        <v>1.466295441870798E-2</v>
      </c>
      <c r="Z550" s="17">
        <f t="shared" ca="1" si="561"/>
        <v>470.16502507898906</v>
      </c>
      <c r="AA550" s="70">
        <f ca="1">Z550/OFFSET(Z550,'Parameters &amp; Main Results'!$B$38,0)</f>
        <v>14.993209216247342</v>
      </c>
      <c r="AB550" s="70">
        <f ca="1">SUMPRODUCT(Z550:OFFSET(Z550,'Parameters &amp; Main Results'!$B$38-1,0), 'Cash Flow Assist'!$P$11:OFFSET('Cash Flow Assist'!$P$11,'Parameters &amp; Main Results'!$B$38-1,0)  )/OFFSET(Z550,'Parameters &amp; Main Results'!$B$38,0)</f>
        <v>4075.995821046592</v>
      </c>
      <c r="AC550" s="70">
        <f ca="1">SUMPRODUCT(Z550:OFFSET(Z550,'Parameters &amp; Main Results'!$B$38-1,0),'Parameters &amp; Main Results'!$B$42:OFFSET('Parameters &amp; Main Results'!$B$42,'Parameters &amp; Main Results'!$B$38-1,0)   )/OFFSET(Z550,'Parameters &amp; Main Results'!$B$38,0)</f>
        <v>0</v>
      </c>
      <c r="AD550" s="155">
        <f t="shared" si="4"/>
        <v>-3.9355488339377964E-2</v>
      </c>
      <c r="AE550" s="252">
        <f t="shared" ca="1" si="571"/>
        <v>1399.0624</v>
      </c>
      <c r="AF550" s="253">
        <f t="shared" ca="1" si="573"/>
        <v>0.24284935396734261</v>
      </c>
      <c r="AG550" s="258">
        <f t="shared" ca="1" si="574"/>
        <v>0</v>
      </c>
      <c r="AH550" s="227" t="str">
        <f ca="1">IF(SUM(AG550:OFFSET(AG550,(-HoldAggressiveTime-1),0,,))=0,"Defensive","Aggressive")</f>
        <v>Defensive</v>
      </c>
    </row>
    <row r="551" spans="1:34" ht="15" x14ac:dyDescent="0.2">
      <c r="A551">
        <f t="shared" si="15"/>
        <v>6</v>
      </c>
      <c r="B551">
        <f t="shared" si="16"/>
        <v>1916</v>
      </c>
      <c r="C551" s="70">
        <f t="shared" si="1"/>
        <v>1916.4166666666254</v>
      </c>
      <c r="D551" s="149">
        <f t="shared" si="383"/>
        <v>6057</v>
      </c>
      <c r="E551" s="151">
        <v>10.8</v>
      </c>
      <c r="F551" s="152">
        <v>1763.6937</v>
      </c>
      <c r="G551" s="152">
        <v>514.62400000000002</v>
      </c>
      <c r="H551" s="152">
        <v>970.92738240999995</v>
      </c>
      <c r="I551" s="152">
        <v>1763.6937</v>
      </c>
      <c r="J551" s="152">
        <v>10.8</v>
      </c>
      <c r="K551" s="152">
        <v>10.8</v>
      </c>
      <c r="L551" s="152">
        <v>20.67</v>
      </c>
      <c r="M551" s="153">
        <v>11.99596122</v>
      </c>
      <c r="N551" s="17">
        <f t="shared" ref="N551:T551" si="595">F551/F550/$E551*$E550-1</f>
        <v>4.9110224841515393E-3</v>
      </c>
      <c r="O551" s="17">
        <f t="shared" si="595"/>
        <v>-1.4590866783448231E-2</v>
      </c>
      <c r="P551" s="17">
        <f t="shared" si="595"/>
        <v>-6.2540123449119633E-3</v>
      </c>
      <c r="Q551" s="17">
        <f t="shared" si="595"/>
        <v>4.9110224841515393E-3</v>
      </c>
      <c r="R551" s="17">
        <f t="shared" si="595"/>
        <v>0</v>
      </c>
      <c r="S551" s="17">
        <f t="shared" si="595"/>
        <v>0</v>
      </c>
      <c r="T551" s="17">
        <f t="shared" si="595"/>
        <v>-9.2592592592594114E-3</v>
      </c>
      <c r="U551" s="240">
        <v>0</v>
      </c>
      <c r="V551" s="240">
        <v>0</v>
      </c>
      <c r="W551" s="223">
        <f t="shared" ca="1" si="576"/>
        <v>2.6046387679437062E-4</v>
      </c>
      <c r="X551" s="223">
        <f>MMULT(N551:T551,'Parameters &amp; Main Results'!$B$12:$B$18)-'Parameters &amp; Main Results'!$B$22/12+MMULT(U551:V551,'Parameters &amp; Main Results'!$B$20:$B$21)</f>
        <v>2.6046387679437062E-4</v>
      </c>
      <c r="Y551" s="223">
        <f>MMULT(N551:T551,'Parameters &amp; Main Results'!$C$12:$C$18)-'Parameters &amp; Main Results'!$C$22/12+MMULT(U551:V551,'Parameters &amp; Main Results'!$C$20:$C$21)</f>
        <v>2.9191668907248953E-3</v>
      </c>
      <c r="Z551" s="17">
        <f t="shared" ca="1" si="561"/>
        <v>464.93074716983881</v>
      </c>
      <c r="AA551" s="70">
        <f ca="1">Z551/OFFSET(Z551,'Parameters &amp; Main Results'!$B$38,0)</f>
        <v>15.077110874008227</v>
      </c>
      <c r="AB551" s="70">
        <f ca="1">SUMPRODUCT(Z551:OFFSET(Z551,'Parameters &amp; Main Results'!$B$38-1,0), 'Cash Flow Assist'!$P$11:OFFSET('Cash Flow Assist'!$P$11,'Parameters &amp; Main Results'!$B$38-1,0)  )/OFFSET(Z551,'Parameters &amp; Main Results'!$B$38,0)</f>
        <v>4130.7201848963368</v>
      </c>
      <c r="AC551" s="70">
        <f ca="1">SUMPRODUCT(Z551:OFFSET(Z551,'Parameters &amp; Main Results'!$B$38-1,0),'Parameters &amp; Main Results'!$B$42:OFFSET('Parameters &amp; Main Results'!$B$42,'Parameters &amp; Main Results'!$B$38-1,0)   )/OFFSET(Z551,'Parameters &amp; Main Results'!$B$38,0)</f>
        <v>0</v>
      </c>
      <c r="AD551" s="155">
        <f t="shared" si="4"/>
        <v>-3.4637741543335876E-2</v>
      </c>
      <c r="AE551" s="252">
        <f t="shared" ca="1" si="571"/>
        <v>1371.3480999999999</v>
      </c>
      <c r="AF551" s="253">
        <f t="shared" ca="1" si="573"/>
        <v>0.28610212097132748</v>
      </c>
      <c r="AG551" s="258">
        <f t="shared" ca="1" si="574"/>
        <v>0</v>
      </c>
      <c r="AH551" s="227" t="str">
        <f ca="1">IF(SUM(AG551:OFFSET(AG551,(-HoldAggressiveTime-1),0,,))=0,"Defensive","Aggressive")</f>
        <v>Defensive</v>
      </c>
    </row>
    <row r="552" spans="1:34" ht="15" x14ac:dyDescent="0.2">
      <c r="A552">
        <f t="shared" si="15"/>
        <v>7</v>
      </c>
      <c r="B552">
        <f t="shared" si="16"/>
        <v>1916</v>
      </c>
      <c r="C552" s="70">
        <f t="shared" si="1"/>
        <v>1916.4999999999586</v>
      </c>
      <c r="D552" s="149">
        <f t="shared" si="383"/>
        <v>6088</v>
      </c>
      <c r="E552" s="151">
        <v>10.8</v>
      </c>
      <c r="F552" s="152">
        <v>1747.3289</v>
      </c>
      <c r="G552" s="152">
        <v>512.97339999999997</v>
      </c>
      <c r="H552" s="152">
        <v>973.87252880000005</v>
      </c>
      <c r="I552" s="152">
        <v>1747.3289</v>
      </c>
      <c r="J552" s="152">
        <v>10.8</v>
      </c>
      <c r="K552" s="152">
        <v>10.8</v>
      </c>
      <c r="L552" s="152">
        <v>20.67</v>
      </c>
      <c r="M552" s="153">
        <v>11.79116528</v>
      </c>
      <c r="N552" s="17">
        <f t="shared" ref="N552:T552" si="596">F552/F551/$E552*$E551-1</f>
        <v>-9.2787086555903286E-3</v>
      </c>
      <c r="O552" s="17">
        <f t="shared" si="596"/>
        <v>-3.2073902499688556E-3</v>
      </c>
      <c r="P552" s="17">
        <f t="shared" si="596"/>
        <v>3.0333333299239484E-3</v>
      </c>
      <c r="Q552" s="17">
        <f t="shared" si="596"/>
        <v>-9.2787086555903286E-3</v>
      </c>
      <c r="R552" s="17">
        <f t="shared" si="596"/>
        <v>0</v>
      </c>
      <c r="S552" s="17">
        <f t="shared" si="596"/>
        <v>0</v>
      </c>
      <c r="T552" s="17">
        <f t="shared" si="596"/>
        <v>0</v>
      </c>
      <c r="U552" s="240">
        <v>0</v>
      </c>
      <c r="V552" s="240">
        <v>0</v>
      </c>
      <c r="W552" s="223">
        <f t="shared" ca="1" si="576"/>
        <v>-7.6421762083531842E-3</v>
      </c>
      <c r="X552" s="223">
        <f>MMULT(N552:T552,'Parameters &amp; Main Results'!$B$12:$B$18)-'Parameters &amp; Main Results'!$B$22/12+MMULT(U552:V552,'Parameters &amp; Main Results'!$B$20:$B$21)</f>
        <v>-7.6421762083531842E-3</v>
      </c>
      <c r="Y552" s="223">
        <f>MMULT(N552:T552,'Parameters &amp; Main Results'!$C$12:$C$18)-'Parameters &amp; Main Results'!$C$22/12+MMULT(U552:V552,'Parameters &amp; Main Results'!$C$20:$C$21)</f>
        <v>-8.7132434816948479E-3</v>
      </c>
      <c r="Z552" s="17">
        <f t="shared" ca="1" si="561"/>
        <v>464.80968103834397</v>
      </c>
      <c r="AA552" s="70">
        <f ca="1">Z552/OFFSET(Z552,'Parameters &amp; Main Results'!$B$38,0)</f>
        <v>14.743481812608604</v>
      </c>
      <c r="AB552" s="70">
        <f ca="1">SUMPRODUCT(Z552:OFFSET(Z552,'Parameters &amp; Main Results'!$B$38-1,0), 'Cash Flow Assist'!$P$11:OFFSET('Cash Flow Assist'!$P$11,'Parameters &amp; Main Results'!$B$38-1,0)  )/OFFSET(Z552,'Parameters &amp; Main Results'!$B$38,0)</f>
        <v>4026.5977548444162</v>
      </c>
      <c r="AC552" s="70">
        <f ca="1">SUMPRODUCT(Z552:OFFSET(Z552,'Parameters &amp; Main Results'!$B$38-1,0),'Parameters &amp; Main Results'!$B$42:OFFSET('Parameters &amp; Main Results'!$B$42,'Parameters &amp; Main Results'!$B$38-1,0)   )/OFFSET(Z552,'Parameters &amp; Main Results'!$B$38,0)</f>
        <v>0</v>
      </c>
      <c r="AD552" s="155">
        <f t="shared" si="4"/>
        <v>-4.3595056686657974E-2</v>
      </c>
      <c r="AE552" s="252">
        <f t="shared" ca="1" si="571"/>
        <v>1385.7256</v>
      </c>
      <c r="AF552" s="253">
        <f t="shared" ca="1" si="573"/>
        <v>0.26094870441882578</v>
      </c>
      <c r="AG552" s="258">
        <f t="shared" ca="1" si="574"/>
        <v>0</v>
      </c>
      <c r="AH552" s="227" t="str">
        <f ca="1">IF(SUM(AG552:OFFSET(AG552,(-HoldAggressiveTime-1),0,,))=0,"Defensive","Aggressive")</f>
        <v>Defensive</v>
      </c>
    </row>
    <row r="553" spans="1:34" ht="15" x14ac:dyDescent="0.2">
      <c r="A553">
        <f t="shared" si="15"/>
        <v>8</v>
      </c>
      <c r="B553">
        <f t="shared" si="16"/>
        <v>1916</v>
      </c>
      <c r="C553" s="70">
        <f t="shared" si="1"/>
        <v>1916.5833333332919</v>
      </c>
      <c r="D553" s="149">
        <f t="shared" si="383"/>
        <v>6118</v>
      </c>
      <c r="E553" s="151">
        <v>10.9</v>
      </c>
      <c r="F553" s="152">
        <v>1768.8262</v>
      </c>
      <c r="G553" s="152">
        <v>515.68589999999995</v>
      </c>
      <c r="H553" s="152">
        <v>976.82660880000003</v>
      </c>
      <c r="I553" s="152">
        <v>1768.8262</v>
      </c>
      <c r="J553" s="152">
        <v>10.9</v>
      </c>
      <c r="K553" s="152">
        <v>10.9</v>
      </c>
      <c r="L553" s="152">
        <v>20.67</v>
      </c>
      <c r="M553" s="153">
        <v>11.73208264</v>
      </c>
      <c r="N553" s="17">
        <f t="shared" ref="N553:T553" si="597">F553/F552/$E553*$E552-1</f>
        <v>3.0157669212977911E-3</v>
      </c>
      <c r="O553" s="17">
        <f t="shared" si="597"/>
        <v>-3.9350252912769834E-3</v>
      </c>
      <c r="P553" s="17">
        <f t="shared" si="597"/>
        <v>-6.1688073435463009E-3</v>
      </c>
      <c r="Q553" s="17">
        <f t="shared" si="597"/>
        <v>3.0157669212977911E-3</v>
      </c>
      <c r="R553" s="17">
        <f t="shared" si="597"/>
        <v>0</v>
      </c>
      <c r="S553" s="17">
        <f t="shared" si="597"/>
        <v>0</v>
      </c>
      <c r="T553" s="17">
        <f t="shared" si="597"/>
        <v>-9.1743119266055606E-3</v>
      </c>
      <c r="U553" s="240">
        <v>0</v>
      </c>
      <c r="V553" s="240">
        <v>0</v>
      </c>
      <c r="W553" s="223">
        <f t="shared" ca="1" si="576"/>
        <v>9.7443786972100147E-4</v>
      </c>
      <c r="X553" s="223">
        <f>MMULT(N553:T553,'Parameters &amp; Main Results'!$B$12:$B$18)-'Parameters &amp; Main Results'!$B$22/12+MMULT(U553:V553,'Parameters &amp; Main Results'!$B$20:$B$21)</f>
        <v>9.7443786972100147E-4</v>
      </c>
      <c r="Y553" s="223">
        <f>MMULT(N553:T553,'Parameters &amp; Main Results'!$C$12:$C$18)-'Parameters &amp; Main Results'!$C$22/12+MMULT(U553:V553,'Parameters &amp; Main Results'!$C$20:$C$21)</f>
        <v>2.2790210333736472E-3</v>
      </c>
      <c r="Z553" s="17">
        <f t="shared" ca="1" si="561"/>
        <v>468.38919379138622</v>
      </c>
      <c r="AA553" s="70">
        <f ca="1">Z553/OFFSET(Z553,'Parameters &amp; Main Results'!$B$38,0)</f>
        <v>15.207449808052749</v>
      </c>
      <c r="AB553" s="70">
        <f ca="1">SUMPRODUCT(Z553:OFFSET(Z553,'Parameters &amp; Main Results'!$B$38-1,0), 'Cash Flow Assist'!$P$11:OFFSET('Cash Flow Assist'!$P$11,'Parameters &amp; Main Results'!$B$38-1,0)  )/OFFSET(Z553,'Parameters &amp; Main Results'!$B$38,0)</f>
        <v>4107.504236202466</v>
      </c>
      <c r="AC553" s="70">
        <f ca="1">SUMPRODUCT(Z553:OFFSET(Z553,'Parameters &amp; Main Results'!$B$38-1,0),'Parameters &amp; Main Results'!$B$42:OFFSET('Parameters &amp; Main Results'!$B$42,'Parameters &amp; Main Results'!$B$38-1,0)   )/OFFSET(Z553,'Parameters &amp; Main Results'!$B$38,0)</f>
        <v>0</v>
      </c>
      <c r="AD553" s="155">
        <f t="shared" si="4"/>
        <v>-4.0710762295247949E-2</v>
      </c>
      <c r="AE553" s="252">
        <f t="shared" ca="1" si="571"/>
        <v>1384.7669000000001</v>
      </c>
      <c r="AF553" s="253">
        <f t="shared" ca="1" si="573"/>
        <v>0.27734581177525247</v>
      </c>
      <c r="AG553" s="258">
        <f t="shared" ca="1" si="574"/>
        <v>0</v>
      </c>
      <c r="AH553" s="227" t="str">
        <f ca="1">IF(SUM(AG553:OFFSET(AG553,(-HoldAggressiveTime-1),0,,))=0,"Defensive","Aggressive")</f>
        <v>Defensive</v>
      </c>
    </row>
    <row r="554" spans="1:34" ht="15" x14ac:dyDescent="0.2">
      <c r="A554">
        <f t="shared" si="15"/>
        <v>9</v>
      </c>
      <c r="B554">
        <f t="shared" si="16"/>
        <v>1916</v>
      </c>
      <c r="C554" s="70">
        <f t="shared" si="1"/>
        <v>1916.6666666666251</v>
      </c>
      <c r="D554" s="149">
        <f t="shared" si="383"/>
        <v>6149</v>
      </c>
      <c r="E554" s="151">
        <v>11.1</v>
      </c>
      <c r="F554" s="152">
        <v>1849.5391</v>
      </c>
      <c r="G554" s="152">
        <v>518.39760000000001</v>
      </c>
      <c r="H554" s="152">
        <v>979.78964952000001</v>
      </c>
      <c r="I554" s="152">
        <v>1849.5391</v>
      </c>
      <c r="J554" s="152">
        <v>11.1</v>
      </c>
      <c r="K554" s="152">
        <v>11.1</v>
      </c>
      <c r="L554" s="152">
        <v>20.67</v>
      </c>
      <c r="M554" s="153">
        <v>11.944552420000001</v>
      </c>
      <c r="N554" s="17">
        <f t="shared" ref="N554:T554" si="598">F554/F553/$E554*$E553-1</f>
        <v>2.6790575111998782E-2</v>
      </c>
      <c r="O554" s="17">
        <f t="shared" si="598"/>
        <v>-1.2854331090489723E-2</v>
      </c>
      <c r="P554" s="17">
        <f t="shared" si="598"/>
        <v>-1.5039339332664214E-2</v>
      </c>
      <c r="Q554" s="17">
        <f t="shared" si="598"/>
        <v>2.6790575111998782E-2</v>
      </c>
      <c r="R554" s="17">
        <f t="shared" si="598"/>
        <v>0</v>
      </c>
      <c r="S554" s="17">
        <f t="shared" si="598"/>
        <v>0</v>
      </c>
      <c r="T554" s="17">
        <f t="shared" si="598"/>
        <v>-1.8018018018017834E-2</v>
      </c>
      <c r="U554" s="240">
        <v>0</v>
      </c>
      <c r="V554" s="240">
        <v>0</v>
      </c>
      <c r="W554" s="223">
        <f t="shared" ca="1" si="576"/>
        <v>1.6579497548333585E-2</v>
      </c>
      <c r="X554" s="223">
        <f>MMULT(N554:T554,'Parameters &amp; Main Results'!$B$12:$B$18)-'Parameters &amp; Main Results'!$B$22/12+MMULT(U554:V554,'Parameters &amp; Main Results'!$B$20:$B$21)</f>
        <v>1.6579497548333585E-2</v>
      </c>
      <c r="Y554" s="223">
        <f>MMULT(N554:T554,'Parameters &amp; Main Results'!$C$12:$C$18)-'Parameters &amp; Main Results'!$C$22/12+MMULT(U554:V554,'Parameters &amp; Main Results'!$C$20:$C$21)</f>
        <v>2.2784417825083267E-2</v>
      </c>
      <c r="Z554" s="17">
        <f t="shared" ca="1" si="561"/>
        <v>467.93322193942788</v>
      </c>
      <c r="AA554" s="70">
        <f ca="1">Z554/OFFSET(Z554,'Parameters &amp; Main Results'!$B$38,0)</f>
        <v>15.413637121841115</v>
      </c>
      <c r="AB554" s="70">
        <f ca="1">SUMPRODUCT(Z554:OFFSET(Z554,'Parameters &amp; Main Results'!$B$38-1,0), 'Cash Flow Assist'!$P$11:OFFSET('Cash Flow Assist'!$P$11,'Parameters &amp; Main Results'!$B$38-1,0)  )/OFFSET(Z554,'Parameters &amp; Main Results'!$B$38,0)</f>
        <v>4152.8377147297379</v>
      </c>
      <c r="AC554" s="70">
        <f ca="1">SUMPRODUCT(Z554:OFFSET(Z554,'Parameters &amp; Main Results'!$B$38-1,0),'Parameters &amp; Main Results'!$B$42:OFFSET('Parameters &amp; Main Results'!$B$42,'Parameters &amp; Main Results'!$B$38-1,0)   )/OFFSET(Z554,'Parameters &amp; Main Results'!$B$38,0)</f>
        <v>0</v>
      </c>
      <c r="AD554" s="155">
        <f t="shared" si="4"/>
        <v>-1.5010851918386692E-2</v>
      </c>
      <c r="AE554" s="252">
        <f t="shared" ca="1" si="571"/>
        <v>1313.9186</v>
      </c>
      <c r="AF554" s="253">
        <f t="shared" ca="1" si="573"/>
        <v>0.40765120457233806</v>
      </c>
      <c r="AG554" s="258">
        <f t="shared" ca="1" si="574"/>
        <v>0</v>
      </c>
      <c r="AH554" s="227" t="str">
        <f ca="1">IF(SUM(AG554:OFFSET(AG554,(-HoldAggressiveTime-1),0,,))=0,"Defensive","Aggressive")</f>
        <v>Defensive</v>
      </c>
    </row>
    <row r="555" spans="1:34" ht="15" x14ac:dyDescent="0.2">
      <c r="A555">
        <f t="shared" si="15"/>
        <v>10</v>
      </c>
      <c r="B555">
        <f t="shared" si="16"/>
        <v>1916</v>
      </c>
      <c r="C555" s="70">
        <f t="shared" si="1"/>
        <v>1916.7499999999584</v>
      </c>
      <c r="D555" s="149">
        <f t="shared" si="383"/>
        <v>6179</v>
      </c>
      <c r="E555" s="151">
        <v>11.3</v>
      </c>
      <c r="F555" s="152">
        <v>1915.4087</v>
      </c>
      <c r="G555" s="152">
        <v>519.95609999999999</v>
      </c>
      <c r="H555" s="152">
        <v>982.76167812000006</v>
      </c>
      <c r="I555" s="152">
        <v>1915.4087</v>
      </c>
      <c r="J555" s="152">
        <v>11.3</v>
      </c>
      <c r="K555" s="152">
        <v>11.3</v>
      </c>
      <c r="L555" s="152">
        <v>20.67</v>
      </c>
      <c r="M555" s="153">
        <v>12.04574176</v>
      </c>
      <c r="N555" s="17">
        <f t="shared" ref="N555:T555" si="599">F555/F554/$E555*$E554-1</f>
        <v>1.7284609480246571E-2</v>
      </c>
      <c r="O555" s="17">
        <f t="shared" si="599"/>
        <v>-1.4745945644537128E-2</v>
      </c>
      <c r="P555" s="17">
        <f t="shared" si="599"/>
        <v>-1.4719469030101684E-2</v>
      </c>
      <c r="Q555" s="17">
        <f t="shared" si="599"/>
        <v>1.7284609480246571E-2</v>
      </c>
      <c r="R555" s="17">
        <f t="shared" si="599"/>
        <v>0</v>
      </c>
      <c r="S555" s="17">
        <f t="shared" si="599"/>
        <v>0</v>
      </c>
      <c r="T555" s="17">
        <f t="shared" si="599"/>
        <v>-1.7699115044247815E-2</v>
      </c>
      <c r="U555" s="240">
        <v>0</v>
      </c>
      <c r="V555" s="240">
        <v>0</v>
      </c>
      <c r="W555" s="223">
        <f t="shared" ca="1" si="576"/>
        <v>9.0876455623984439E-3</v>
      </c>
      <c r="X555" s="223">
        <f>MMULT(N555:T555,'Parameters &amp; Main Results'!$B$12:$B$18)-'Parameters &amp; Main Results'!$B$22/12+MMULT(U555:V555,'Parameters &amp; Main Results'!$B$20:$B$21)</f>
        <v>9.0876455623984439E-3</v>
      </c>
      <c r="Y555" s="223">
        <f>MMULT(N555:T555,'Parameters &amp; Main Results'!$C$12:$C$18)-'Parameters &amp; Main Results'!$C$22/12+MMULT(U555:V555,'Parameters &amp; Main Results'!$C$20:$C$21)</f>
        <v>1.4039887301101535E-2</v>
      </c>
      <c r="Z555" s="17">
        <f t="shared" ca="1" si="561"/>
        <v>460.30165183139536</v>
      </c>
      <c r="AA555" s="70">
        <f ca="1">Z555/OFFSET(Z555,'Parameters &amp; Main Results'!$B$38,0)</f>
        <v>14.970092107146945</v>
      </c>
      <c r="AB555" s="70">
        <f ca="1">SUMPRODUCT(Z555:OFFSET(Z555,'Parameters &amp; Main Results'!$B$38-1,0), 'Cash Flow Assist'!$P$11:OFFSET('Cash Flow Assist'!$P$11,'Parameters &amp; Main Results'!$B$38-1,0)  )/OFFSET(Z555,'Parameters &amp; Main Results'!$B$38,0)</f>
        <v>4085.9747722167426</v>
      </c>
      <c r="AC555" s="70">
        <f ca="1">SUMPRODUCT(Z555:OFFSET(Z555,'Parameters &amp; Main Results'!$B$38-1,0),'Parameters &amp; Main Results'!$B$42:OFFSET('Parameters &amp; Main Results'!$B$42,'Parameters &amp; Main Results'!$B$38-1,0)   )/OFFSET(Z555,'Parameters &amp; Main Results'!$B$38,0)</f>
        <v>0</v>
      </c>
      <c r="AD555" s="155">
        <f t="shared" si="4"/>
        <v>0</v>
      </c>
      <c r="AE555" s="252">
        <f t="shared" ca="1" si="571"/>
        <v>1204.6098</v>
      </c>
      <c r="AF555" s="253">
        <f t="shared" ca="1" si="573"/>
        <v>0.59006567935940757</v>
      </c>
      <c r="AG555" s="258">
        <f t="shared" ca="1" si="574"/>
        <v>0</v>
      </c>
      <c r="AH555" s="227" t="str">
        <f ca="1">IF(SUM(AG555:OFFSET(AG555,(-HoldAggressiveTime-1),0,,))=0,"Defensive","Aggressive")</f>
        <v>Defensive</v>
      </c>
    </row>
    <row r="556" spans="1:34" ht="15" x14ac:dyDescent="0.2">
      <c r="A556">
        <f t="shared" si="15"/>
        <v>11</v>
      </c>
      <c r="B556">
        <f t="shared" si="16"/>
        <v>1916</v>
      </c>
      <c r="C556" s="70">
        <f t="shared" si="1"/>
        <v>1916.8333333332916</v>
      </c>
      <c r="D556" s="149">
        <f t="shared" si="383"/>
        <v>6210</v>
      </c>
      <c r="E556" s="151">
        <v>11.5</v>
      </c>
      <c r="F556" s="152">
        <v>1968.1405</v>
      </c>
      <c r="G556" s="152">
        <v>518.59569999999997</v>
      </c>
      <c r="H556" s="152">
        <v>985.74272187999998</v>
      </c>
      <c r="I556" s="152">
        <v>1968.1405</v>
      </c>
      <c r="J556" s="152">
        <v>11.5</v>
      </c>
      <c r="K556" s="152">
        <v>11.5</v>
      </c>
      <c r="L556" s="152">
        <v>20.67</v>
      </c>
      <c r="M556" s="153">
        <v>12.0532304</v>
      </c>
      <c r="N556" s="17">
        <f t="shared" ref="N556:T556" si="600">F556/F555/$E556*$E555-1</f>
        <v>9.6602200695952156E-3</v>
      </c>
      <c r="O556" s="17">
        <f t="shared" si="600"/>
        <v>-1.9962176907192708E-2</v>
      </c>
      <c r="P556" s="17">
        <f t="shared" si="600"/>
        <v>-1.4410724634645544E-2</v>
      </c>
      <c r="Q556" s="17">
        <f t="shared" si="600"/>
        <v>9.6602200695952156E-3</v>
      </c>
      <c r="R556" s="17">
        <f t="shared" si="600"/>
        <v>0</v>
      </c>
      <c r="S556" s="17">
        <f t="shared" si="600"/>
        <v>0</v>
      </c>
      <c r="T556" s="17">
        <f t="shared" si="600"/>
        <v>-1.7391304347826098E-2</v>
      </c>
      <c r="U556" s="240">
        <v>0</v>
      </c>
      <c r="V556" s="240">
        <v>0</v>
      </c>
      <c r="W556" s="223">
        <f t="shared" ca="1" si="576"/>
        <v>2.3414977866998972E-3</v>
      </c>
      <c r="X556" s="223">
        <f>MMULT(N556:T556,'Parameters &amp; Main Results'!$B$12:$B$18)-'Parameters &amp; Main Results'!$B$22/12+MMULT(U556:V556,'Parameters &amp; Main Results'!$B$20:$B$21)</f>
        <v>2.3414977866998972E-3</v>
      </c>
      <c r="Y556" s="223">
        <f>MMULT(N556:T556,'Parameters &amp; Main Results'!$C$12:$C$18)-'Parameters &amp; Main Results'!$C$22/12+MMULT(U556:V556,'Parameters &amp; Main Results'!$C$20:$C$21)</f>
        <v>6.6563137052497558E-3</v>
      </c>
      <c r="Z556" s="17">
        <f t="shared" ca="1" si="561"/>
        <v>456.15626537063957</v>
      </c>
      <c r="AA556" s="70">
        <f ca="1">Z556/OFFSET(Z556,'Parameters &amp; Main Results'!$B$38,0)</f>
        <v>15.202165233247001</v>
      </c>
      <c r="AB556" s="70">
        <f ca="1">SUMPRODUCT(Z556:OFFSET(Z556,'Parameters &amp; Main Results'!$B$38-1,0), 'Cash Flow Assist'!$P$11:OFFSET('Cash Flow Assist'!$P$11,'Parameters &amp; Main Results'!$B$38-1,0)  )/OFFSET(Z556,'Parameters &amp; Main Results'!$B$38,0)</f>
        <v>4172.7093374426458</v>
      </c>
      <c r="AC556" s="70">
        <f ca="1">SUMPRODUCT(Z556:OFFSET(Z556,'Parameters &amp; Main Results'!$B$38-1,0),'Parameters &amp; Main Results'!$B$42:OFFSET('Parameters &amp; Main Results'!$B$42,'Parameters &amp; Main Results'!$B$38-1,0)   )/OFFSET(Z556,'Parameters &amp; Main Results'!$B$38,0)</f>
        <v>0</v>
      </c>
      <c r="AD556" s="155">
        <f t="shared" si="4"/>
        <v>0</v>
      </c>
      <c r="AE556" s="252">
        <f t="shared" ca="1" si="571"/>
        <v>1209.9501</v>
      </c>
      <c r="AF556" s="253">
        <f t="shared" ca="1" si="573"/>
        <v>0.62662947835617344</v>
      </c>
      <c r="AG556" s="258">
        <f t="shared" ca="1" si="574"/>
        <v>0</v>
      </c>
      <c r="AH556" s="227" t="str">
        <f ca="1">IF(SUM(AG556:OFFSET(AG556,(-HoldAggressiveTime-1),0,,))=0,"Defensive","Aggressive")</f>
        <v>Defensive</v>
      </c>
    </row>
    <row r="557" spans="1:34" ht="15" x14ac:dyDescent="0.2">
      <c r="A557">
        <f t="shared" si="15"/>
        <v>12</v>
      </c>
      <c r="B557">
        <f t="shared" si="16"/>
        <v>1916</v>
      </c>
      <c r="C557" s="70">
        <f t="shared" si="1"/>
        <v>1916.9166666666249</v>
      </c>
      <c r="D557" s="149">
        <f t="shared" si="383"/>
        <v>6241</v>
      </c>
      <c r="E557" s="151">
        <v>11.6</v>
      </c>
      <c r="F557" s="152">
        <v>1898.1273000000001</v>
      </c>
      <c r="G557" s="152">
        <v>522.51850000000002</v>
      </c>
      <c r="H557" s="152">
        <v>988.73280813999997</v>
      </c>
      <c r="I557" s="152">
        <v>1898.1273000000001</v>
      </c>
      <c r="J557" s="152">
        <v>11.6</v>
      </c>
      <c r="K557" s="152">
        <v>11.6</v>
      </c>
      <c r="L557" s="152">
        <v>20.67</v>
      </c>
      <c r="M557" s="153">
        <v>11.413559190000001</v>
      </c>
      <c r="N557" s="17">
        <f t="shared" ref="N557:T557" si="601">F557/F556/$E557*$E556-1</f>
        <v>-4.3887296856758962E-2</v>
      </c>
      <c r="O557" s="17">
        <f t="shared" si="601"/>
        <v>-1.1216248564849263E-3</v>
      </c>
      <c r="P557" s="17">
        <f t="shared" si="601"/>
        <v>-5.6135057434749669E-3</v>
      </c>
      <c r="Q557" s="17">
        <f t="shared" si="601"/>
        <v>-4.3887296856758962E-2</v>
      </c>
      <c r="R557" s="17">
        <f t="shared" si="601"/>
        <v>0</v>
      </c>
      <c r="S557" s="17">
        <f t="shared" si="601"/>
        <v>0</v>
      </c>
      <c r="T557" s="17">
        <f t="shared" si="601"/>
        <v>-8.6206896551723755E-3</v>
      </c>
      <c r="U557" s="240">
        <v>0</v>
      </c>
      <c r="V557" s="240">
        <v>0</v>
      </c>
      <c r="W557" s="223">
        <f t="shared" ca="1" si="576"/>
        <v>-3.3612498763291497E-2</v>
      </c>
      <c r="X557" s="223">
        <f>MMULT(N557:T557,'Parameters &amp; Main Results'!$B$12:$B$18)-'Parameters &amp; Main Results'!$B$22/12+MMULT(U557:V557,'Parameters &amp; Main Results'!$B$20:$B$21)</f>
        <v>-3.3612498763291497E-2</v>
      </c>
      <c r="Y557" s="223">
        <f>MMULT(N557:T557,'Parameters &amp; Main Results'!$C$12:$C$18)-'Parameters &amp; Main Results'!$C$22/12+MMULT(U557:V557,'Parameters &amp; Main Results'!$C$20:$C$21)</f>
        <v>-3.9652396323398231E-2</v>
      </c>
      <c r="Z557" s="17">
        <f t="shared" ca="1" si="561"/>
        <v>455.09067157040977</v>
      </c>
      <c r="AA557" s="70">
        <f ca="1">Z557/OFFSET(Z557,'Parameters &amp; Main Results'!$B$38,0)</f>
        <v>15.646457410680664</v>
      </c>
      <c r="AB557" s="70">
        <f ca="1">SUMPRODUCT(Z557:OFFSET(Z557,'Parameters &amp; Main Results'!$B$38-1,0), 'Cash Flow Assist'!$P$11:OFFSET('Cash Flow Assist'!$P$11,'Parameters &amp; Main Results'!$B$38-1,0)  )/OFFSET(Z557,'Parameters &amp; Main Results'!$B$38,0)</f>
        <v>4290.0636872928726</v>
      </c>
      <c r="AC557" s="70">
        <f ca="1">SUMPRODUCT(Z557:OFFSET(Z557,'Parameters &amp; Main Results'!$B$38-1,0),'Parameters &amp; Main Results'!$B$42:OFFSET('Parameters &amp; Main Results'!$B$42,'Parameters &amp; Main Results'!$B$38-1,0)   )/OFFSET(Z557,'Parameters &amp; Main Results'!$B$38,0)</f>
        <v>0</v>
      </c>
      <c r="AD557" s="155">
        <f t="shared" si="4"/>
        <v>-4.3887296856758962E-2</v>
      </c>
      <c r="AE557" s="252">
        <f t="shared" ca="1" si="571"/>
        <v>1149.0878</v>
      </c>
      <c r="AF557" s="253">
        <f t="shared" ca="1" si="573"/>
        <v>0.65185575897681625</v>
      </c>
      <c r="AG557" s="258">
        <f t="shared" ca="1" si="574"/>
        <v>0</v>
      </c>
      <c r="AH557" s="227" t="str">
        <f ca="1">IF(SUM(AG557:OFFSET(AG557,(-HoldAggressiveTime-1),0,,))=0,"Defensive","Aggressive")</f>
        <v>Defensive</v>
      </c>
    </row>
    <row r="558" spans="1:34" ht="15" x14ac:dyDescent="0.2">
      <c r="A558">
        <f t="shared" si="15"/>
        <v>1</v>
      </c>
      <c r="B558">
        <f t="shared" si="16"/>
        <v>1917</v>
      </c>
      <c r="C558" s="70">
        <f t="shared" si="1"/>
        <v>1916.9999999999582</v>
      </c>
      <c r="D558" s="149">
        <f t="shared" si="383"/>
        <v>6269</v>
      </c>
      <c r="E558" s="151">
        <v>11.7</v>
      </c>
      <c r="F558" s="152">
        <v>1861.4403</v>
      </c>
      <c r="G558" s="152">
        <v>521.72919999999999</v>
      </c>
      <c r="H558" s="152">
        <v>992.23457015999998</v>
      </c>
      <c r="I558" s="152">
        <v>1861.4403</v>
      </c>
      <c r="J558" s="152">
        <v>11.7</v>
      </c>
      <c r="K558" s="152">
        <v>11.7</v>
      </c>
      <c r="L558" s="152">
        <v>20.67</v>
      </c>
      <c r="M558" s="153">
        <v>10.98087516</v>
      </c>
      <c r="N558" s="17">
        <f t="shared" ref="N558:T558" si="602">F558/F557/$E558*$E557-1</f>
        <v>-2.7709809639135496E-2</v>
      </c>
      <c r="O558" s="17">
        <f t="shared" si="602"/>
        <v>-1.0044666230236698E-2</v>
      </c>
      <c r="P558" s="17">
        <f t="shared" si="602"/>
        <v>-5.0356125444660504E-3</v>
      </c>
      <c r="Q558" s="17">
        <f t="shared" si="602"/>
        <v>-2.7709809639135496E-2</v>
      </c>
      <c r="R558" s="17">
        <f t="shared" si="602"/>
        <v>0</v>
      </c>
      <c r="S558" s="17">
        <f t="shared" si="602"/>
        <v>0</v>
      </c>
      <c r="T558" s="17">
        <f t="shared" si="602"/>
        <v>-8.5470085470085166E-3</v>
      </c>
      <c r="U558" s="240">
        <v>0</v>
      </c>
      <c r="V558" s="240">
        <v>0</v>
      </c>
      <c r="W558" s="223">
        <f t="shared" ca="1" si="576"/>
        <v>-2.3260307569416053E-2</v>
      </c>
      <c r="X558" s="223">
        <f>MMULT(N558:T558,'Parameters &amp; Main Results'!$B$12:$B$18)-'Parameters &amp; Main Results'!$B$22/12+MMULT(U558:V558,'Parameters &amp; Main Results'!$B$20:$B$21)</f>
        <v>-2.3260307569416053E-2</v>
      </c>
      <c r="Y558" s="223">
        <f>MMULT(N558:T558,'Parameters &amp; Main Results'!$C$12:$C$18)-'Parameters &amp; Main Results'!$C$22/12+MMULT(U558:V558,'Parameters &amp; Main Results'!$C$20:$C$21)</f>
        <v>-2.5984961964912283E-2</v>
      </c>
      <c r="Z558" s="17">
        <f t="shared" ca="1" si="561"/>
        <v>470.91945103596612</v>
      </c>
      <c r="AA558" s="70">
        <f ca="1">Z558/OFFSET(Z558,'Parameters &amp; Main Results'!$B$38,0)</f>
        <v>16.220782483773323</v>
      </c>
      <c r="AB558" s="70">
        <f ca="1">SUMPRODUCT(Z558:OFFSET(Z558,'Parameters &amp; Main Results'!$B$38-1,0), 'Cash Flow Assist'!$P$11:OFFSET('Cash Flow Assist'!$P$11,'Parameters &amp; Main Results'!$B$38-1,0)  )/OFFSET(Z558,'Parameters &amp; Main Results'!$B$38,0)</f>
        <v>4283.369951639329</v>
      </c>
      <c r="AC558" s="70">
        <f ca="1">SUMPRODUCT(Z558:OFFSET(Z558,'Parameters &amp; Main Results'!$B$38-1,0),'Parameters &amp; Main Results'!$B$42:OFFSET('Parameters &amp; Main Results'!$B$42,'Parameters &amp; Main Results'!$B$38-1,0)   )/OFFSET(Z558,'Parameters &amp; Main Results'!$B$38,0)</f>
        <v>0</v>
      </c>
      <c r="AD558" s="155">
        <f t="shared" si="4"/>
        <v>-7.0380997854417426E-2</v>
      </c>
      <c r="AE558" s="252">
        <f t="shared" ca="1" si="571"/>
        <v>1198.587</v>
      </c>
      <c r="AF558" s="253">
        <f t="shared" ca="1" si="573"/>
        <v>0.55302894157870897</v>
      </c>
      <c r="AG558" s="258">
        <f t="shared" ca="1" si="574"/>
        <v>0</v>
      </c>
      <c r="AH558" s="227" t="str">
        <f ca="1">IF(SUM(AG558:OFFSET(AG558,(-HoldAggressiveTime-1),0,,))=0,"Defensive","Aggressive")</f>
        <v>Defensive</v>
      </c>
    </row>
    <row r="559" spans="1:34" ht="15" x14ac:dyDescent="0.2">
      <c r="A559">
        <f t="shared" si="15"/>
        <v>2</v>
      </c>
      <c r="B559">
        <f t="shared" si="16"/>
        <v>1917</v>
      </c>
      <c r="C559" s="70">
        <f t="shared" si="1"/>
        <v>1917.0833333332914</v>
      </c>
      <c r="D559" s="149">
        <f t="shared" si="383"/>
        <v>6300</v>
      </c>
      <c r="E559" s="151">
        <v>12</v>
      </c>
      <c r="F559" s="152">
        <v>1767.9286999999999</v>
      </c>
      <c r="G559" s="152">
        <v>525.98059999999998</v>
      </c>
      <c r="H559" s="152">
        <v>995.74873427</v>
      </c>
      <c r="I559" s="152">
        <v>1767.9286999999999</v>
      </c>
      <c r="J559" s="152">
        <v>12</v>
      </c>
      <c r="K559" s="152">
        <v>12</v>
      </c>
      <c r="L559" s="152">
        <v>20.67</v>
      </c>
      <c r="M559" s="153">
        <v>10.06318774</v>
      </c>
      <c r="N559" s="17">
        <f t="shared" ref="N559:T559" si="603">F559/F558/$E559*$E558-1</f>
        <v>-7.3980249326287995E-2</v>
      </c>
      <c r="O559" s="17">
        <f t="shared" si="603"/>
        <v>-1.705504503102373E-2</v>
      </c>
      <c r="P559" s="17">
        <f t="shared" si="603"/>
        <v>-2.1546874992777632E-2</v>
      </c>
      <c r="Q559" s="17">
        <f t="shared" si="603"/>
        <v>-7.3980249326287995E-2</v>
      </c>
      <c r="R559" s="17">
        <f t="shared" si="603"/>
        <v>0</v>
      </c>
      <c r="S559" s="17">
        <f t="shared" si="603"/>
        <v>0</v>
      </c>
      <c r="T559" s="17">
        <f t="shared" si="603"/>
        <v>-2.5000000000000133E-2</v>
      </c>
      <c r="U559" s="240">
        <v>0</v>
      </c>
      <c r="V559" s="240">
        <v>0</v>
      </c>
      <c r="W559" s="223">
        <f t="shared" ca="1" si="576"/>
        <v>-6.0187862667587418E-2</v>
      </c>
      <c r="X559" s="223">
        <f>MMULT(N559:T559,'Parameters &amp; Main Results'!$B$12:$B$18)-'Parameters &amp; Main Results'!$B$22/12+MMULT(U559:V559,'Parameters &amp; Main Results'!$B$20:$B$21)</f>
        <v>-6.0187862667587418E-2</v>
      </c>
      <c r="Y559" s="223">
        <f>MMULT(N559:T559,'Parameters &amp; Main Results'!$C$12:$C$18)-'Parameters &amp; Main Results'!$C$22/12+MMULT(U559:V559,'Parameters &amp; Main Results'!$C$20:$C$21)</f>
        <v>-6.8329395563428236E-2</v>
      </c>
      <c r="Z559" s="17">
        <f t="shared" ca="1" si="561"/>
        <v>482.13403702689595</v>
      </c>
      <c r="AA559" s="70">
        <f ca="1">Z559/OFFSET(Z559,'Parameters &amp; Main Results'!$B$38,0)</f>
        <v>16.145014189008272</v>
      </c>
      <c r="AB559" s="70">
        <f ca="1">SUMPRODUCT(Z559:OFFSET(Z559,'Parameters &amp; Main Results'!$B$38-1,0), 'Cash Flow Assist'!$P$11:OFFSET('Cash Flow Assist'!$P$11,'Parameters &amp; Main Results'!$B$38-1,0)  )/OFFSET(Z559,'Parameters &amp; Main Results'!$B$38,0)</f>
        <v>4149.3976495652505</v>
      </c>
      <c r="AC559" s="70">
        <f ca="1">SUMPRODUCT(Z559:OFFSET(Z559,'Parameters &amp; Main Results'!$B$38-1,0),'Parameters &amp; Main Results'!$B$42:OFFSET('Parameters &amp; Main Results'!$B$42,'Parameters &amp; Main Results'!$B$38-1,0)   )/OFFSET(Z559,'Parameters &amp; Main Results'!$B$38,0)</f>
        <v>0</v>
      </c>
      <c r="AD559" s="155">
        <f t="shared" si="4"/>
        <v>-0.13915444341160266</v>
      </c>
      <c r="AE559" s="252">
        <f t="shared" ca="1" si="571"/>
        <v>1285.7751000000001</v>
      </c>
      <c r="AF559" s="253">
        <f t="shared" ca="1" si="573"/>
        <v>0.37499061849930043</v>
      </c>
      <c r="AG559" s="258">
        <f t="shared" ca="1" si="574"/>
        <v>0</v>
      </c>
      <c r="AH559" s="227" t="str">
        <f ca="1">IF(SUM(AG559:OFFSET(AG559,(-HoldAggressiveTime-1),0,,))=0,"Defensive","Aggressive")</f>
        <v>Defensive</v>
      </c>
    </row>
    <row r="560" spans="1:34" ht="15" x14ac:dyDescent="0.2">
      <c r="A560">
        <f t="shared" si="15"/>
        <v>3</v>
      </c>
      <c r="B560">
        <f t="shared" si="16"/>
        <v>1917</v>
      </c>
      <c r="C560" s="70">
        <f t="shared" si="1"/>
        <v>1917.1666666666247</v>
      </c>
      <c r="D560" s="149">
        <f t="shared" si="383"/>
        <v>6330</v>
      </c>
      <c r="E560" s="151">
        <v>12</v>
      </c>
      <c r="F560" s="152">
        <v>1832.7121999999999</v>
      </c>
      <c r="G560" s="152">
        <v>515.9769</v>
      </c>
      <c r="H560" s="152">
        <v>999.27534436999997</v>
      </c>
      <c r="I560" s="152">
        <v>1832.7121999999999</v>
      </c>
      <c r="J560" s="152">
        <v>12</v>
      </c>
      <c r="K560" s="152">
        <v>12</v>
      </c>
      <c r="L560" s="152">
        <v>20.67</v>
      </c>
      <c r="M560" s="153">
        <v>10.327157079999999</v>
      </c>
      <c r="N560" s="17">
        <f t="shared" ref="N560:T560" si="604">F560/F559/$E560*$E559-1</f>
        <v>3.6643728901510464E-2</v>
      </c>
      <c r="O560" s="17">
        <f t="shared" si="604"/>
        <v>-1.9019142531112365E-2</v>
      </c>
      <c r="P560" s="17">
        <f t="shared" si="604"/>
        <v>3.5416666661247653E-3</v>
      </c>
      <c r="Q560" s="17">
        <f t="shared" si="604"/>
        <v>3.6643728901510464E-2</v>
      </c>
      <c r="R560" s="17">
        <f t="shared" si="604"/>
        <v>0</v>
      </c>
      <c r="S560" s="17">
        <f t="shared" si="604"/>
        <v>0</v>
      </c>
      <c r="T560" s="17">
        <f t="shared" si="604"/>
        <v>0</v>
      </c>
      <c r="U560" s="240">
        <v>0</v>
      </c>
      <c r="V560" s="240">
        <v>0</v>
      </c>
      <c r="W560" s="223">
        <f t="shared" ca="1" si="576"/>
        <v>2.363730150324371E-2</v>
      </c>
      <c r="X560" s="223">
        <f>MMULT(N560:T560,'Parameters &amp; Main Results'!$B$12:$B$18)-'Parameters &amp; Main Results'!$B$22/12+MMULT(U560:V560,'Parameters &amp; Main Results'!$B$20:$B$21)</f>
        <v>2.363730150324371E-2</v>
      </c>
      <c r="Y560" s="223">
        <f>MMULT(N560:T560,'Parameters &amp; Main Results'!$C$12:$C$18)-'Parameters &amp; Main Results'!$C$22/12+MMULT(U560:V560,'Parameters &amp; Main Results'!$C$20:$C$21)</f>
        <v>3.1035775091581518E-2</v>
      </c>
      <c r="Z560" s="17">
        <f t="shared" ca="1" si="561"/>
        <v>513.01107729401951</v>
      </c>
      <c r="AA560" s="70">
        <f ca="1">Z560/OFFSET(Z560,'Parameters &amp; Main Results'!$B$38,0)</f>
        <v>17.41888704651921</v>
      </c>
      <c r="AB560" s="70">
        <f ca="1">SUMPRODUCT(Z560:OFFSET(Z560,'Parameters &amp; Main Results'!$B$38-1,0), 'Cash Flow Assist'!$P$11:OFFSET('Cash Flow Assist'!$P$11,'Parameters &amp; Main Results'!$B$38-1,0)  )/OFFSET(Z560,'Parameters &amp; Main Results'!$B$38,0)</f>
        <v>4191.9880247435576</v>
      </c>
      <c r="AC560" s="70">
        <f ca="1">SUMPRODUCT(Z560:OFFSET(Z560,'Parameters &amp; Main Results'!$B$38-1,0),'Parameters &amp; Main Results'!$B$42:OFFSET('Parameters &amp; Main Results'!$B$42,'Parameters &amp; Main Results'!$B$38-1,0)   )/OFFSET(Z560,'Parameters &amp; Main Results'!$B$38,0)</f>
        <v>0</v>
      </c>
      <c r="AD560" s="155">
        <f t="shared" si="4"/>
        <v>-0.10760985220990749</v>
      </c>
      <c r="AE560" s="252">
        <f t="shared" ca="1" si="571"/>
        <v>1314.6125999999999</v>
      </c>
      <c r="AF560" s="253">
        <f t="shared" ca="1" si="573"/>
        <v>0.39410819582894613</v>
      </c>
      <c r="AG560" s="258">
        <f t="shared" ca="1" si="574"/>
        <v>0</v>
      </c>
      <c r="AH560" s="227" t="str">
        <f ca="1">IF(SUM(AG560:OFFSET(AG560,(-HoldAggressiveTime-1),0,,))=0,"Defensive","Aggressive")</f>
        <v>Defensive</v>
      </c>
    </row>
    <row r="561" spans="1:34" ht="15" x14ac:dyDescent="0.2">
      <c r="A561">
        <f t="shared" si="15"/>
        <v>4</v>
      </c>
      <c r="B561">
        <f t="shared" si="16"/>
        <v>1917</v>
      </c>
      <c r="C561" s="70">
        <f t="shared" si="1"/>
        <v>1917.2499999999579</v>
      </c>
      <c r="D561" s="149">
        <f t="shared" si="383"/>
        <v>6361</v>
      </c>
      <c r="E561" s="151">
        <v>12.6</v>
      </c>
      <c r="F561" s="152">
        <v>1815.1714999999999</v>
      </c>
      <c r="G561" s="152">
        <v>515.78070000000002</v>
      </c>
      <c r="H561" s="152">
        <v>1002.81444455</v>
      </c>
      <c r="I561" s="152">
        <v>1815.1714999999999</v>
      </c>
      <c r="J561" s="152">
        <v>12.6</v>
      </c>
      <c r="K561" s="152">
        <v>12.6</v>
      </c>
      <c r="L561" s="152">
        <v>20.67</v>
      </c>
      <c r="M561" s="153">
        <v>9.6445311999999994</v>
      </c>
      <c r="N561" s="17">
        <f t="shared" ref="N561:T561" si="605">F561/F560/$E561*$E560-1</f>
        <v>-5.6734187776584788E-2</v>
      </c>
      <c r="O561" s="17">
        <f t="shared" si="605"/>
        <v>-4.7981190077086122E-2</v>
      </c>
      <c r="P561" s="17">
        <f t="shared" si="605"/>
        <v>-4.4246031744103798E-2</v>
      </c>
      <c r="Q561" s="17">
        <f t="shared" si="605"/>
        <v>-5.6734187776584788E-2</v>
      </c>
      <c r="R561" s="17">
        <f t="shared" si="605"/>
        <v>0</v>
      </c>
      <c r="S561" s="17">
        <f t="shared" si="605"/>
        <v>0</v>
      </c>
      <c r="T561" s="17">
        <f t="shared" si="605"/>
        <v>-4.7619047619047672E-2</v>
      </c>
      <c r="U561" s="240">
        <v>0</v>
      </c>
      <c r="V561" s="240">
        <v>0</v>
      </c>
      <c r="W561" s="223">
        <f t="shared" ca="1" si="576"/>
        <v>-5.4569497895474869E-2</v>
      </c>
      <c r="X561" s="223">
        <f>MMULT(N561:T561,'Parameters &amp; Main Results'!$B$12:$B$18)-'Parameters &amp; Main Results'!$B$22/12+MMULT(U561:V561,'Parameters &amp; Main Results'!$B$20:$B$21)</f>
        <v>-5.4569497895474869E-2</v>
      </c>
      <c r="Y561" s="223">
        <f>MMULT(N561:T561,'Parameters &amp; Main Results'!$C$12:$C$18)-'Parameters &amp; Main Results'!$C$22/12+MMULT(U561:V561,'Parameters &amp; Main Results'!$C$20:$C$21)</f>
        <v>-5.5900554673301593E-2</v>
      </c>
      <c r="Z561" s="17">
        <f t="shared" ca="1" si="561"/>
        <v>501.16489164731161</v>
      </c>
      <c r="AA561" s="70">
        <f ca="1">Z561/OFFSET(Z561,'Parameters &amp; Main Results'!$B$38,0)</f>
        <v>16.98857283424379</v>
      </c>
      <c r="AB561" s="70">
        <f ca="1">SUMPRODUCT(Z561:OFFSET(Z561,'Parameters &amp; Main Results'!$B$38-1,0), 'Cash Flow Assist'!$P$11:OFFSET('Cash Flow Assist'!$P$11,'Parameters &amp; Main Results'!$B$38-1,0)  )/OFFSET(Z561,'Parameters &amp; Main Results'!$B$38,0)</f>
        <v>4168.6772838837924</v>
      </c>
      <c r="AC561" s="70">
        <f ca="1">SUMPRODUCT(Z561:OFFSET(Z561,'Parameters &amp; Main Results'!$B$38-1,0),'Parameters &amp; Main Results'!$B$42:OFFSET('Parameters &amp; Main Results'!$B$42,'Parameters &amp; Main Results'!$B$38-1,0)   )/OFFSET(Z561,'Parameters &amp; Main Results'!$B$38,0)</f>
        <v>0</v>
      </c>
      <c r="AD561" s="155">
        <f t="shared" si="4"/>
        <v>-0.15823888242460482</v>
      </c>
      <c r="AE561" s="252">
        <f t="shared" ca="1" si="571"/>
        <v>1303.1659</v>
      </c>
      <c r="AF561" s="253">
        <f t="shared" ca="1" si="573"/>
        <v>0.39289364462345122</v>
      </c>
      <c r="AG561" s="258">
        <f t="shared" ca="1" si="574"/>
        <v>0</v>
      </c>
      <c r="AH561" s="227" t="str">
        <f ca="1">IF(SUM(AG561:OFFSET(AG561,(-HoldAggressiveTime-1),0,,))=0,"Defensive","Aggressive")</f>
        <v>Defensive</v>
      </c>
    </row>
    <row r="562" spans="1:34" ht="15" x14ac:dyDescent="0.2">
      <c r="A562">
        <f t="shared" si="15"/>
        <v>5</v>
      </c>
      <c r="B562">
        <f t="shared" si="16"/>
        <v>1917</v>
      </c>
      <c r="C562" s="70">
        <f t="shared" si="1"/>
        <v>1917.3333333332912</v>
      </c>
      <c r="D562" s="149">
        <f t="shared" si="383"/>
        <v>6391</v>
      </c>
      <c r="E562" s="151">
        <v>12.8</v>
      </c>
      <c r="F562" s="152">
        <v>1763.9069999999999</v>
      </c>
      <c r="G562" s="152">
        <v>507.22899999999998</v>
      </c>
      <c r="H562" s="152">
        <v>1006.36607904</v>
      </c>
      <c r="I562" s="152">
        <v>1763.9069999999999</v>
      </c>
      <c r="J562" s="152">
        <v>12.8</v>
      </c>
      <c r="K562" s="152">
        <v>12.8</v>
      </c>
      <c r="L562" s="152">
        <v>20.67</v>
      </c>
      <c r="M562" s="153">
        <v>9.1389888100000007</v>
      </c>
      <c r="N562" s="17">
        <f t="shared" ref="N562:T562" si="606">F562/F561/$E562*$E561-1</f>
        <v>-4.3425950041084294E-2</v>
      </c>
      <c r="O562" s="17">
        <f t="shared" si="606"/>
        <v>-3.1946044365366966E-2</v>
      </c>
      <c r="P562" s="17">
        <f t="shared" si="606"/>
        <v>-1.2138671876094187E-2</v>
      </c>
      <c r="Q562" s="17">
        <f t="shared" si="606"/>
        <v>-4.3425950041084294E-2</v>
      </c>
      <c r="R562" s="17">
        <f t="shared" si="606"/>
        <v>0</v>
      </c>
      <c r="S562" s="17">
        <f t="shared" si="606"/>
        <v>0</v>
      </c>
      <c r="T562" s="17">
        <f t="shared" si="606"/>
        <v>-1.5625E-2</v>
      </c>
      <c r="U562" s="240">
        <v>0</v>
      </c>
      <c r="V562" s="240">
        <v>0</v>
      </c>
      <c r="W562" s="223">
        <f t="shared" ca="1" si="576"/>
        <v>-3.9781588070553285E-2</v>
      </c>
      <c r="X562" s="223">
        <f>MMULT(N562:T562,'Parameters &amp; Main Results'!$B$12:$B$18)-'Parameters &amp; Main Results'!$B$22/12+MMULT(U562:V562,'Parameters &amp; Main Results'!$B$20:$B$21)</f>
        <v>-3.9781588070553285E-2</v>
      </c>
      <c r="Y562" s="223">
        <f>MMULT(N562:T562,'Parameters &amp; Main Results'!$C$12:$C$18)-'Parameters &amp; Main Results'!$C$22/12+MMULT(U562:V562,'Parameters &amp; Main Results'!$C$20:$C$21)</f>
        <v>-4.2319626140179235E-2</v>
      </c>
      <c r="Z562" s="17">
        <f t="shared" ca="1" si="561"/>
        <v>530.09173126075393</v>
      </c>
      <c r="AA562" s="70">
        <f ca="1">Z562/OFFSET(Z562,'Parameters &amp; Main Results'!$B$38,0)</f>
        <v>17.155337113642627</v>
      </c>
      <c r="AB562" s="70">
        <f ca="1">SUMPRODUCT(Z562:OFFSET(Z562,'Parameters &amp; Main Results'!$B$38-1,0), 'Cash Flow Assist'!$P$11:OFFSET('Cash Flow Assist'!$P$11,'Parameters &amp; Main Results'!$B$38-1,0)  )/OFFSET(Z562,'Parameters &amp; Main Results'!$B$38,0)</f>
        <v>3964.6179884893172</v>
      </c>
      <c r="AC562" s="70">
        <f ca="1">SUMPRODUCT(Z562:OFFSET(Z562,'Parameters &amp; Main Results'!$B$38-1,0),'Parameters &amp; Main Results'!$B$42:OFFSET('Parameters &amp; Main Results'!$B$42,'Parameters &amp; Main Results'!$B$38-1,0)   )/OFFSET(Z562,'Parameters &amp; Main Results'!$B$38,0)</f>
        <v>0</v>
      </c>
      <c r="AD562" s="155">
        <f t="shared" si="4"/>
        <v>-0.19479315866296121</v>
      </c>
      <c r="AE562" s="252">
        <f t="shared" ca="1" si="571"/>
        <v>1342.7315000000001</v>
      </c>
      <c r="AF562" s="253">
        <f t="shared" ca="1" si="573"/>
        <v>0.31367067801716114</v>
      </c>
      <c r="AG562" s="258">
        <f t="shared" ca="1" si="574"/>
        <v>0</v>
      </c>
      <c r="AH562" s="227" t="str">
        <f ca="1">IF(SUM(AG562:OFFSET(AG562,(-HoldAggressiveTime-1),0,,))=0,"Defensive","Aggressive")</f>
        <v>Defensive</v>
      </c>
    </row>
    <row r="563" spans="1:34" ht="15" x14ac:dyDescent="0.2">
      <c r="A563">
        <f t="shared" si="15"/>
        <v>6</v>
      </c>
      <c r="B563">
        <f t="shared" si="16"/>
        <v>1917</v>
      </c>
      <c r="C563" s="70">
        <f t="shared" si="1"/>
        <v>1917.4166666666245</v>
      </c>
      <c r="D563" s="149">
        <f t="shared" si="383"/>
        <v>6422</v>
      </c>
      <c r="E563" s="151">
        <v>13</v>
      </c>
      <c r="F563" s="152">
        <v>1810.3612000000001</v>
      </c>
      <c r="G563" s="152">
        <v>504.6318</v>
      </c>
      <c r="H563" s="152">
        <v>1009.93029223</v>
      </c>
      <c r="I563" s="152">
        <v>1810.3612000000001</v>
      </c>
      <c r="J563" s="152">
        <v>13</v>
      </c>
      <c r="K563" s="152">
        <v>13</v>
      </c>
      <c r="L563" s="152">
        <v>20.67</v>
      </c>
      <c r="M563" s="153">
        <v>9.1482202600000004</v>
      </c>
      <c r="N563" s="17">
        <f t="shared" ref="N563:T563" si="607">F563/F562/$E563*$E562-1</f>
        <v>1.0546184821971449E-2</v>
      </c>
      <c r="O563" s="17">
        <f t="shared" si="607"/>
        <v>-2.0426210161181846E-2</v>
      </c>
      <c r="P563" s="17">
        <f t="shared" si="607"/>
        <v>-1.189743590389325E-2</v>
      </c>
      <c r="Q563" s="17">
        <f t="shared" si="607"/>
        <v>1.0546184821971449E-2</v>
      </c>
      <c r="R563" s="17">
        <f t="shared" si="607"/>
        <v>0</v>
      </c>
      <c r="S563" s="17">
        <f t="shared" si="607"/>
        <v>0</v>
      </c>
      <c r="T563" s="17">
        <f t="shared" si="607"/>
        <v>-1.538461538461533E-2</v>
      </c>
      <c r="U563" s="240">
        <v>0</v>
      </c>
      <c r="V563" s="240">
        <v>0</v>
      </c>
      <c r="W563" s="223">
        <f t="shared" ca="1" si="576"/>
        <v>3.0134991483447837E-3</v>
      </c>
      <c r="X563" s="223">
        <f>MMULT(N563:T563,'Parameters &amp; Main Results'!$B$12:$B$18)-'Parameters &amp; Main Results'!$B$22/12+MMULT(U563:V563,'Parameters &amp; Main Results'!$B$20:$B$21)</f>
        <v>3.0134991483447837E-3</v>
      </c>
      <c r="Y563" s="223">
        <f>MMULT(N563:T563,'Parameters &amp; Main Results'!$C$12:$C$18)-'Parameters &amp; Main Results'!$C$22/12+MMULT(U563:V563,'Parameters &amp; Main Results'!$C$20:$C$21)</f>
        <v>7.4072786569894531E-3</v>
      </c>
      <c r="Z563" s="17">
        <f t="shared" ca="1" si="561"/>
        <v>552.05328774689553</v>
      </c>
      <c r="AA563" s="70">
        <f ca="1">Z563/OFFSET(Z563,'Parameters &amp; Main Results'!$B$38,0)</f>
        <v>16.731586000732928</v>
      </c>
      <c r="AB563" s="70">
        <f ca="1">SUMPRODUCT(Z563:OFFSET(Z563,'Parameters &amp; Main Results'!$B$38-1,0), 'Cash Flow Assist'!$P$11:OFFSET('Cash Flow Assist'!$P$11,'Parameters &amp; Main Results'!$B$38-1,0)  )/OFFSET(Z563,'Parameters &amp; Main Results'!$B$38,0)</f>
        <v>3697.7361319127172</v>
      </c>
      <c r="AC563" s="70">
        <f ca="1">SUMPRODUCT(Z563:OFFSET(Z563,'Parameters &amp; Main Results'!$B$38-1,0),'Parameters &amp; Main Results'!$B$42:OFFSET('Parameters &amp; Main Results'!$B$42,'Parameters &amp; Main Results'!$B$38-1,0)   )/OFFSET(Z563,'Parameters &amp; Main Results'!$B$38,0)</f>
        <v>0</v>
      </c>
      <c r="AD563" s="155">
        <f t="shared" si="4"/>
        <v>-0.18630129849430499</v>
      </c>
      <c r="AE563" s="252">
        <f t="shared" ca="1" si="571"/>
        <v>1449.8873000000001</v>
      </c>
      <c r="AF563" s="253">
        <f t="shared" ca="1" si="573"/>
        <v>0.24862201358684907</v>
      </c>
      <c r="AG563" s="258">
        <f t="shared" ca="1" si="574"/>
        <v>0</v>
      </c>
      <c r="AH563" s="227" t="str">
        <f ca="1">IF(SUM(AG563:OFFSET(AG563,(-HoldAggressiveTime-1),0,,))=0,"Defensive","Aggressive")</f>
        <v>Defensive</v>
      </c>
    </row>
    <row r="564" spans="1:34" ht="15" x14ac:dyDescent="0.2">
      <c r="A564">
        <f t="shared" si="15"/>
        <v>7</v>
      </c>
      <c r="B564">
        <f t="shared" si="16"/>
        <v>1917</v>
      </c>
      <c r="C564" s="70">
        <f t="shared" si="1"/>
        <v>1917.4999999999577</v>
      </c>
      <c r="D564" s="149">
        <f t="shared" si="383"/>
        <v>6453</v>
      </c>
      <c r="E564" s="151">
        <v>12.8</v>
      </c>
      <c r="F564" s="152">
        <v>1771.1657</v>
      </c>
      <c r="G564" s="152">
        <v>506.8306</v>
      </c>
      <c r="H564" s="152">
        <v>1013.5071286800001</v>
      </c>
      <c r="I564" s="152">
        <v>1771.1657</v>
      </c>
      <c r="J564" s="152">
        <v>12.8</v>
      </c>
      <c r="K564" s="152">
        <v>12.8</v>
      </c>
      <c r="L564" s="152">
        <v>20.67</v>
      </c>
      <c r="M564" s="153">
        <v>9.0034723799999998</v>
      </c>
      <c r="N564" s="17">
        <f t="shared" ref="N564:T564" si="608">F564/F563/$E564*$E563-1</f>
        <v>-6.3639432492808012E-3</v>
      </c>
      <c r="O564" s="17">
        <f t="shared" si="608"/>
        <v>2.0050318123035371E-2</v>
      </c>
      <c r="P564" s="17">
        <f t="shared" si="608"/>
        <v>1.9222005206676052E-2</v>
      </c>
      <c r="Q564" s="17">
        <f t="shared" si="608"/>
        <v>-6.3639432492808012E-3</v>
      </c>
      <c r="R564" s="17">
        <f t="shared" si="608"/>
        <v>0</v>
      </c>
      <c r="S564" s="17">
        <f t="shared" si="608"/>
        <v>0</v>
      </c>
      <c r="T564" s="17">
        <f t="shared" si="608"/>
        <v>1.5625E-2</v>
      </c>
      <c r="U564" s="240">
        <v>0</v>
      </c>
      <c r="V564" s="240">
        <v>0</v>
      </c>
      <c r="W564" s="223">
        <f t="shared" ca="1" si="576"/>
        <v>-2.3310479020192163E-5</v>
      </c>
      <c r="X564" s="223">
        <f>MMULT(N564:T564,'Parameters &amp; Main Results'!$B$12:$B$18)-'Parameters &amp; Main Results'!$B$22/12+MMULT(U564:V564,'Parameters &amp; Main Results'!$B$20:$B$21)</f>
        <v>-2.3310479020192163E-5</v>
      </c>
      <c r="Y564" s="223">
        <f>MMULT(N564:T564,'Parameters &amp; Main Results'!$C$12:$C$18)-'Parameters &amp; Main Results'!$C$22/12+MMULT(U564:V564,'Parameters &amp; Main Results'!$C$20:$C$21)</f>
        <v>-3.7641837787158504E-3</v>
      </c>
      <c r="Z564" s="17">
        <f t="shared" ca="1" si="561"/>
        <v>550.39467386594697</v>
      </c>
      <c r="AA564" s="70">
        <f ca="1">Z564/OFFSET(Z564,'Parameters &amp; Main Results'!$B$38,0)</f>
        <v>15.692154152471378</v>
      </c>
      <c r="AB564" s="70">
        <f ca="1">SUMPRODUCT(Z564:OFFSET(Z564,'Parameters &amp; Main Results'!$B$38-1,0), 'Cash Flow Assist'!$P$11:OFFSET('Cash Flow Assist'!$P$11,'Parameters &amp; Main Results'!$B$38-1,0)  )/OFFSET(Z564,'Parameters &amp; Main Results'!$B$38,0)</f>
        <v>3463.6703676775364</v>
      </c>
      <c r="AC564" s="70">
        <f ca="1">SUMPRODUCT(Z564:OFFSET(Z564,'Parameters &amp; Main Results'!$B$38-1,0),'Parameters &amp; Main Results'!$B$42:OFFSET('Parameters &amp; Main Results'!$B$42,'Parameters &amp; Main Results'!$B$38-1,0)   )/OFFSET(Z564,'Parameters &amp; Main Results'!$B$38,0)</f>
        <v>0</v>
      </c>
      <c r="AD564" s="155">
        <f t="shared" si="4"/>
        <v>-0.1914796308527007</v>
      </c>
      <c r="AE564" s="252">
        <f t="shared" ca="1" si="571"/>
        <v>1422.1335999999999</v>
      </c>
      <c r="AF564" s="253">
        <f t="shared" ca="1" si="573"/>
        <v>0.24542848857519445</v>
      </c>
      <c r="AG564" s="258">
        <f t="shared" ca="1" si="574"/>
        <v>0</v>
      </c>
      <c r="AH564" s="227" t="str">
        <f ca="1">IF(SUM(AG564:OFFSET(AG564,(-HoldAggressiveTime-1),0,,))=0,"Defensive","Aggressive")</f>
        <v>Defensive</v>
      </c>
    </row>
    <row r="565" spans="1:34" ht="15" x14ac:dyDescent="0.2">
      <c r="A565">
        <f t="shared" si="15"/>
        <v>8</v>
      </c>
      <c r="B565">
        <f t="shared" si="16"/>
        <v>1917</v>
      </c>
      <c r="C565" s="70">
        <f t="shared" si="1"/>
        <v>1917.583333333291</v>
      </c>
      <c r="D565" s="149">
        <f t="shared" si="383"/>
        <v>6483</v>
      </c>
      <c r="E565" s="151">
        <v>13</v>
      </c>
      <c r="F565" s="152">
        <v>1729.5613000000001</v>
      </c>
      <c r="G565" s="152">
        <v>507.83890000000002</v>
      </c>
      <c r="H565" s="152">
        <v>1017.0966331</v>
      </c>
      <c r="I565" s="152">
        <v>1729.5613000000001</v>
      </c>
      <c r="J565" s="152">
        <v>13</v>
      </c>
      <c r="K565" s="152">
        <v>13</v>
      </c>
      <c r="L565" s="152">
        <v>20.67</v>
      </c>
      <c r="M565" s="153">
        <v>8.5726804699999999</v>
      </c>
      <c r="N565" s="17">
        <f t="shared" ref="N565:T565" si="609">F565/F564/$E565*$E564-1</f>
        <v>-3.8513073838667644E-2</v>
      </c>
      <c r="O565" s="17">
        <f t="shared" si="609"/>
        <v>-1.342579977184899E-2</v>
      </c>
      <c r="P565" s="17">
        <f t="shared" si="609"/>
        <v>-1.1897435891679908E-2</v>
      </c>
      <c r="Q565" s="17">
        <f t="shared" si="609"/>
        <v>-3.8513073838667644E-2</v>
      </c>
      <c r="R565" s="17">
        <f t="shared" si="609"/>
        <v>0</v>
      </c>
      <c r="S565" s="17">
        <f t="shared" si="609"/>
        <v>0</v>
      </c>
      <c r="T565" s="17">
        <f t="shared" si="609"/>
        <v>-1.538461538461533E-2</v>
      </c>
      <c r="U565" s="240">
        <v>0</v>
      </c>
      <c r="V565" s="240">
        <v>0</v>
      </c>
      <c r="W565" s="223">
        <f t="shared" ca="1" si="576"/>
        <v>-3.2380862769267965E-2</v>
      </c>
      <c r="X565" s="223">
        <f>MMULT(N565:T565,'Parameters &amp; Main Results'!$B$12:$B$18)-'Parameters &amp; Main Results'!$B$22/12+MMULT(U565:V565,'Parameters &amp; Main Results'!$B$20:$B$21)</f>
        <v>-3.2380862769267965E-2</v>
      </c>
      <c r="Y565" s="223">
        <f>MMULT(N565:T565,'Parameters &amp; Main Results'!$C$12:$C$18)-'Parameters &amp; Main Results'!$C$22/12+MMULT(U565:V565,'Parameters &amp; Main Results'!$C$20:$C$21)</f>
        <v>-3.6046013098652449E-2</v>
      </c>
      <c r="Z565" s="17">
        <f t="shared" ca="1" si="561"/>
        <v>550.40750412852447</v>
      </c>
      <c r="AA565" s="70">
        <f ca="1">Z565/OFFSET(Z565,'Parameters &amp; Main Results'!$B$38,0)</f>
        <v>16.472022326975175</v>
      </c>
      <c r="AB565" s="70">
        <f ca="1">SUMPRODUCT(Z565:OFFSET(Z565,'Parameters &amp; Main Results'!$B$38-1,0), 'Cash Flow Assist'!$P$11:OFFSET('Cash Flow Assist'!$P$11,'Parameters &amp; Main Results'!$B$38-1,0)  )/OFFSET(Z565,'Parameters &amp; Main Results'!$B$38,0)</f>
        <v>3620.3010294034916</v>
      </c>
      <c r="AC565" s="70">
        <f ca="1">SUMPRODUCT(Z565:OFFSET(Z565,'Parameters &amp; Main Results'!$B$38-1,0),'Parameters &amp; Main Results'!$B$42:OFFSET('Parameters &amp; Main Results'!$B$42,'Parameters &amp; Main Results'!$B$38-1,0)   )/OFFSET(Z565,'Parameters &amp; Main Results'!$B$38,0)</f>
        <v>0</v>
      </c>
      <c r="AD565" s="155">
        <f t="shared" si="4"/>
        <v>-0.22261823552973747</v>
      </c>
      <c r="AE565" s="252">
        <f t="shared" ca="1" si="571"/>
        <v>1444.3336999999999</v>
      </c>
      <c r="AF565" s="253">
        <f t="shared" ca="1" si="573"/>
        <v>0.19748040220899102</v>
      </c>
      <c r="AG565" s="258">
        <f t="shared" ca="1" si="574"/>
        <v>0</v>
      </c>
      <c r="AH565" s="227" t="str">
        <f ca="1">IF(SUM(AG565:OFFSET(AG565,(-HoldAggressiveTime-1),0,,))=0,"Defensive","Aggressive")</f>
        <v>Defensive</v>
      </c>
    </row>
    <row r="566" spans="1:34" ht="15" x14ac:dyDescent="0.2">
      <c r="A566">
        <f t="shared" si="15"/>
        <v>9</v>
      </c>
      <c r="B566">
        <f t="shared" si="16"/>
        <v>1917</v>
      </c>
      <c r="C566" s="70">
        <f t="shared" si="1"/>
        <v>1917.6666666666242</v>
      </c>
      <c r="D566" s="149">
        <f t="shared" si="383"/>
        <v>6514</v>
      </c>
      <c r="E566" s="151">
        <v>13.3</v>
      </c>
      <c r="F566" s="152">
        <v>1657.3090999999999</v>
      </c>
      <c r="G566" s="152">
        <v>514.5951</v>
      </c>
      <c r="H566" s="152">
        <v>1020.69885034</v>
      </c>
      <c r="I566" s="152">
        <v>1657.3090999999999</v>
      </c>
      <c r="J566" s="152">
        <v>13.3</v>
      </c>
      <c r="K566" s="152">
        <v>13.3</v>
      </c>
      <c r="L566" s="152">
        <v>20.67</v>
      </c>
      <c r="M566" s="153">
        <v>7.9508232599999999</v>
      </c>
      <c r="N566" s="17">
        <f t="shared" ref="N566:T566" si="610">F566/F565/$E566*$E565-1</f>
        <v>-6.3388971544446227E-2</v>
      </c>
      <c r="O566" s="17">
        <f t="shared" si="610"/>
        <v>-9.5526519742319405E-3</v>
      </c>
      <c r="P566" s="17">
        <f t="shared" si="610"/>
        <v>-1.9094611530964367E-2</v>
      </c>
      <c r="Q566" s="17">
        <f t="shared" si="610"/>
        <v>-6.3388971544446227E-2</v>
      </c>
      <c r="R566" s="17">
        <f t="shared" si="610"/>
        <v>0</v>
      </c>
      <c r="S566" s="17">
        <f t="shared" si="610"/>
        <v>0</v>
      </c>
      <c r="T566" s="17">
        <f t="shared" si="610"/>
        <v>-2.2556390977443663E-2</v>
      </c>
      <c r="U566" s="240">
        <v>0</v>
      </c>
      <c r="V566" s="240">
        <v>0</v>
      </c>
      <c r="W566" s="223">
        <f t="shared" ca="1" si="576"/>
        <v>-5.062174526871991E-2</v>
      </c>
      <c r="X566" s="223">
        <f>MMULT(N566:T566,'Parameters &amp; Main Results'!$B$12:$B$18)-'Parameters &amp; Main Results'!$B$22/12+MMULT(U566:V566,'Parameters &amp; Main Results'!$B$20:$B$21)</f>
        <v>-5.062174526871991E-2</v>
      </c>
      <c r="Y566" s="223">
        <f>MMULT(N566:T566,'Parameters &amp; Main Results'!$C$12:$C$18)-'Parameters &amp; Main Results'!$C$22/12+MMULT(U566:V566,'Parameters &amp; Main Results'!$C$20:$C$21)</f>
        <v>-5.8047006254091468E-2</v>
      </c>
      <c r="Z566" s="17">
        <f t="shared" ca="1" si="561"/>
        <v>568.82660020941478</v>
      </c>
      <c r="AA566" s="70">
        <f ca="1">Z566/OFFSET(Z566,'Parameters &amp; Main Results'!$B$38,0)</f>
        <v>17.255094505602038</v>
      </c>
      <c r="AB566" s="70">
        <f ca="1">SUMPRODUCT(Z566:OFFSET(Z566,'Parameters &amp; Main Results'!$B$38-1,0), 'Cash Flow Assist'!$P$11:OFFSET('Cash Flow Assist'!$P$11,'Parameters &amp; Main Results'!$B$38-1,0)  )/OFFSET(Z566,'Parameters &amp; Main Results'!$B$38,0)</f>
        <v>3653.9242367599495</v>
      </c>
      <c r="AC566" s="70">
        <f ca="1">SUMPRODUCT(Z566:OFFSET(Z566,'Parameters &amp; Main Results'!$B$38-1,0),'Parameters &amp; Main Results'!$B$42:OFFSET('Parameters &amp; Main Results'!$B$42,'Parameters &amp; Main Results'!$B$38-1,0)   )/OFFSET(Z566,'Parameters &amp; Main Results'!$B$38,0)</f>
        <v>0</v>
      </c>
      <c r="AD566" s="155">
        <f t="shared" si="4"/>
        <v>-0.27189566607691429</v>
      </c>
      <c r="AE566" s="252">
        <f t="shared" ca="1" si="571"/>
        <v>1444.9521999999999</v>
      </c>
      <c r="AF566" s="253">
        <f t="shared" ca="1" si="573"/>
        <v>0.14696465391727145</v>
      </c>
      <c r="AG566" s="258">
        <f t="shared" ca="1" si="574"/>
        <v>0</v>
      </c>
      <c r="AH566" s="227" t="str">
        <f ca="1">IF(SUM(AG566:OFFSET(AG566,(-HoldAggressiveTime-1),0,,))=0,"Defensive","Aggressive")</f>
        <v>Defensive</v>
      </c>
    </row>
    <row r="567" spans="1:34" ht="15" x14ac:dyDescent="0.2">
      <c r="A567">
        <f t="shared" si="15"/>
        <v>10</v>
      </c>
      <c r="B567">
        <f t="shared" si="16"/>
        <v>1917</v>
      </c>
      <c r="C567" s="70">
        <f t="shared" si="1"/>
        <v>1917.7499999999575</v>
      </c>
      <c r="D567" s="149">
        <f t="shared" si="383"/>
        <v>6544</v>
      </c>
      <c r="E567" s="151">
        <v>13.5</v>
      </c>
      <c r="F567" s="152">
        <v>1578.4505999999999</v>
      </c>
      <c r="G567" s="152">
        <v>513.47069999999997</v>
      </c>
      <c r="H567" s="152">
        <v>1024.3138254400001</v>
      </c>
      <c r="I567" s="152">
        <v>1578.4505999999999</v>
      </c>
      <c r="J567" s="152">
        <v>13.5</v>
      </c>
      <c r="K567" s="152">
        <v>13.5</v>
      </c>
      <c r="L567" s="152">
        <v>20.67</v>
      </c>
      <c r="M567" s="153">
        <v>7.3871337099999996</v>
      </c>
      <c r="N567" s="17">
        <f t="shared" ref="N567:T567" si="611">F567/F566/$E567*$E566-1</f>
        <v>-6.1692145015877498E-2</v>
      </c>
      <c r="O567" s="17">
        <f t="shared" si="611"/>
        <v>-1.696746302740415E-2</v>
      </c>
      <c r="P567" s="17">
        <f t="shared" si="611"/>
        <v>-1.1325617279080324E-2</v>
      </c>
      <c r="Q567" s="17">
        <f t="shared" si="611"/>
        <v>-6.1692145015877498E-2</v>
      </c>
      <c r="R567" s="17">
        <f t="shared" si="611"/>
        <v>0</v>
      </c>
      <c r="S567" s="17">
        <f t="shared" si="611"/>
        <v>0</v>
      </c>
      <c r="T567" s="17">
        <f t="shared" si="611"/>
        <v>-1.4814814814814836E-2</v>
      </c>
      <c r="U567" s="240">
        <v>0</v>
      </c>
      <c r="V567" s="240">
        <v>0</v>
      </c>
      <c r="W567" s="223">
        <f t="shared" ca="1" si="576"/>
        <v>-5.0445008774796365E-2</v>
      </c>
      <c r="X567" s="223">
        <f>MMULT(N567:T567,'Parameters &amp; Main Results'!$B$12:$B$18)-'Parameters &amp; Main Results'!$B$22/12+MMULT(U567:V567,'Parameters &amp; Main Results'!$B$20:$B$21)</f>
        <v>-5.0445008774796365E-2</v>
      </c>
      <c r="Y567" s="223">
        <f>MMULT(N567:T567,'Parameters &amp; Main Results'!$C$12:$C$18)-'Parameters &amp; Main Results'!$C$22/12+MMULT(U567:V567,'Parameters &amp; Main Results'!$C$20:$C$21)</f>
        <v>-5.7261343483696832E-2</v>
      </c>
      <c r="Z567" s="17">
        <f t="shared" ca="1" si="561"/>
        <v>599.1569718124839</v>
      </c>
      <c r="AA567" s="70">
        <f ca="1">Z567/OFFSET(Z567,'Parameters &amp; Main Results'!$B$38,0)</f>
        <v>17.494290427846405</v>
      </c>
      <c r="AB567" s="70">
        <f ca="1">SUMPRODUCT(Z567:OFFSET(Z567,'Parameters &amp; Main Results'!$B$38-1,0), 'Cash Flow Assist'!$P$11:OFFSET('Cash Flow Assist'!$P$11,'Parameters &amp; Main Results'!$B$38-1,0)  )/OFFSET(Z567,'Parameters &amp; Main Results'!$B$38,0)</f>
        <v>3501.3978922795977</v>
      </c>
      <c r="AC567" s="70">
        <f ca="1">SUMPRODUCT(Z567:OFFSET(Z567,'Parameters &amp; Main Results'!$B$38-1,0),'Parameters &amp; Main Results'!$B$42:OFFSET('Parameters &amp; Main Results'!$B$42,'Parameters &amp; Main Results'!$B$38-1,0)   )/OFFSET(Z567,'Parameters &amp; Main Results'!$B$38,0)</f>
        <v>0</v>
      </c>
      <c r="AD567" s="155">
        <f t="shared" si="4"/>
        <v>-0.31681398423198615</v>
      </c>
      <c r="AE567" s="252">
        <f t="shared" ca="1" si="571"/>
        <v>1512.3612000000001</v>
      </c>
      <c r="AF567" s="253">
        <f t="shared" ca="1" si="573"/>
        <v>4.3699481314384316E-2</v>
      </c>
      <c r="AG567" s="258">
        <f t="shared" ca="1" si="574"/>
        <v>0</v>
      </c>
      <c r="AH567" s="227" t="str">
        <f ca="1">IF(SUM(AG567:OFFSET(AG567,(-HoldAggressiveTime-1),0,,))=0,"Defensive","Aggressive")</f>
        <v>Defensive</v>
      </c>
    </row>
    <row r="568" spans="1:34" ht="15" x14ac:dyDescent="0.2">
      <c r="A568">
        <f t="shared" si="15"/>
        <v>11</v>
      </c>
      <c r="B568">
        <f t="shared" si="16"/>
        <v>1917</v>
      </c>
      <c r="C568" s="70">
        <f t="shared" si="1"/>
        <v>1917.8333333332907</v>
      </c>
      <c r="D568" s="149">
        <f t="shared" si="383"/>
        <v>6575</v>
      </c>
      <c r="E568" s="151">
        <v>13.5</v>
      </c>
      <c r="F568" s="152">
        <v>1457.8493000000001</v>
      </c>
      <c r="G568" s="152">
        <v>515.09310000000005</v>
      </c>
      <c r="H568" s="152">
        <v>1027.9416035700001</v>
      </c>
      <c r="I568" s="152">
        <v>1457.8493000000001</v>
      </c>
      <c r="J568" s="152">
        <v>13.5</v>
      </c>
      <c r="K568" s="152">
        <v>13.5</v>
      </c>
      <c r="L568" s="152">
        <v>20.67</v>
      </c>
      <c r="M568" s="153">
        <v>6.7530136000000001</v>
      </c>
      <c r="N568" s="17">
        <f t="shared" ref="N568:T568" si="612">F568/F567/$E568*$E567-1</f>
        <v>-7.6404861830962623E-2</v>
      </c>
      <c r="O568" s="17">
        <f t="shared" si="612"/>
        <v>3.1596739599748513E-3</v>
      </c>
      <c r="P568" s="17">
        <f t="shared" si="612"/>
        <v>3.5416666649419337E-3</v>
      </c>
      <c r="Q568" s="17">
        <f t="shared" si="612"/>
        <v>-7.6404861830962623E-2</v>
      </c>
      <c r="R568" s="17">
        <f t="shared" si="612"/>
        <v>0</v>
      </c>
      <c r="S568" s="17">
        <f t="shared" si="612"/>
        <v>0</v>
      </c>
      <c r="T568" s="17">
        <f t="shared" si="612"/>
        <v>0</v>
      </c>
      <c r="U568" s="240">
        <v>0</v>
      </c>
      <c r="V568" s="240">
        <v>0</v>
      </c>
      <c r="W568" s="223">
        <f t="shared" ca="1" si="576"/>
        <v>-5.6713378247893666E-2</v>
      </c>
      <c r="X568" s="223">
        <f>MMULT(N568:T568,'Parameters &amp; Main Results'!$B$12:$B$18)-'Parameters &amp; Main Results'!$B$22/12+MMULT(U568:V568,'Parameters &amp; Main Results'!$B$20:$B$21)</f>
        <v>-5.6713378247893666E-2</v>
      </c>
      <c r="Y568" s="223">
        <f>MMULT(N568:T568,'Parameters &amp; Main Results'!$C$12:$C$18)-'Parameters &amp; Main Results'!$C$22/12+MMULT(U568:V568,'Parameters &amp; Main Results'!$C$20:$C$21)</f>
        <v>-6.8490074918535537E-2</v>
      </c>
      <c r="Z568" s="17">
        <f t="shared" ca="1" si="561"/>
        <v>630.98712275673074</v>
      </c>
      <c r="AA568" s="70">
        <f ca="1">Z568/OFFSET(Z568,'Parameters &amp; Main Results'!$B$38,0)</f>
        <v>18.570411507524643</v>
      </c>
      <c r="AB568" s="70">
        <f ca="1">SUMPRODUCT(Z568:OFFSET(Z568,'Parameters &amp; Main Results'!$B$38-1,0), 'Cash Flow Assist'!$P$11:OFFSET('Cash Flow Assist'!$P$11,'Parameters &amp; Main Results'!$B$38-1,0)  )/OFFSET(Z568,'Parameters &amp; Main Results'!$B$38,0)</f>
        <v>3512.6597604339695</v>
      </c>
      <c r="AC568" s="70">
        <f ca="1">SUMPRODUCT(Z568:OFFSET(Z568,'Parameters &amp; Main Results'!$B$38-1,0),'Parameters &amp; Main Results'!$B$42:OFFSET('Parameters &amp; Main Results'!$B$42,'Parameters &amp; Main Results'!$B$38-1,0)   )/OFFSET(Z568,'Parameters &amp; Main Results'!$B$38,0)</f>
        <v>0</v>
      </c>
      <c r="AD568" s="155">
        <f t="shared" si="4"/>
        <v>-0.36901271737158714</v>
      </c>
      <c r="AE568" s="252">
        <f t="shared" ca="1" si="571"/>
        <v>1574.6</v>
      </c>
      <c r="AF568" s="253">
        <f t="shared" ca="1" si="573"/>
        <v>-7.4146259367458292E-2</v>
      </c>
      <c r="AG568" s="258">
        <f t="shared" ca="1" si="574"/>
        <v>0</v>
      </c>
      <c r="AH568" s="227" t="str">
        <f ca="1">IF(SUM(AG568:OFFSET(AG568,(-HoldAggressiveTime-1),0,,))=0,"Defensive","Aggressive")</f>
        <v>Defensive</v>
      </c>
    </row>
    <row r="569" spans="1:34" ht="15" x14ac:dyDescent="0.2">
      <c r="A569">
        <f t="shared" si="15"/>
        <v>12</v>
      </c>
      <c r="B569">
        <f t="shared" si="16"/>
        <v>1917</v>
      </c>
      <c r="C569" s="70">
        <f t="shared" si="1"/>
        <v>1917.916666666624</v>
      </c>
      <c r="D569" s="149">
        <f t="shared" si="383"/>
        <v>6606</v>
      </c>
      <c r="E569" s="151">
        <v>13.7</v>
      </c>
      <c r="F569" s="152">
        <v>1419.0628999999999</v>
      </c>
      <c r="G569" s="152">
        <v>510.62569999999999</v>
      </c>
      <c r="H569" s="152">
        <v>1031.58223008</v>
      </c>
      <c r="I569" s="152">
        <v>1419.0628999999999</v>
      </c>
      <c r="J569" s="152">
        <v>13.7</v>
      </c>
      <c r="K569" s="152">
        <v>13.7</v>
      </c>
      <c r="L569" s="152">
        <v>20.67</v>
      </c>
      <c r="M569" s="153">
        <v>6.4125939000000001</v>
      </c>
      <c r="N569" s="17">
        <f t="shared" ref="N569:T569" si="613">F569/F568/$E569*$E568-1</f>
        <v>-4.0815361858958066E-2</v>
      </c>
      <c r="O569" s="17">
        <f t="shared" si="613"/>
        <v>-2.314492230826215E-2</v>
      </c>
      <c r="P569" s="17">
        <f t="shared" si="613"/>
        <v>-1.1108576644869972E-2</v>
      </c>
      <c r="Q569" s="17">
        <f t="shared" si="613"/>
        <v>-4.0815361858958066E-2</v>
      </c>
      <c r="R569" s="17">
        <f t="shared" si="613"/>
        <v>0</v>
      </c>
      <c r="S569" s="17">
        <f t="shared" si="613"/>
        <v>0</v>
      </c>
      <c r="T569" s="17">
        <f t="shared" si="613"/>
        <v>-1.4598540145985273E-2</v>
      </c>
      <c r="U569" s="240">
        <v>0</v>
      </c>
      <c r="V569" s="240">
        <v>0</v>
      </c>
      <c r="W569" s="223">
        <f t="shared" ca="1" si="576"/>
        <v>-3.6012099529836909E-2</v>
      </c>
      <c r="X569" s="223">
        <f>MMULT(N569:T569,'Parameters &amp; Main Results'!$B$12:$B$18)-'Parameters &amp; Main Results'!$B$22/12+MMULT(U569:V569,'Parameters &amp; Main Results'!$B$20:$B$21)</f>
        <v>-3.6012099529836909E-2</v>
      </c>
      <c r="Y569" s="223">
        <f>MMULT(N569:T569,'Parameters &amp; Main Results'!$C$12:$C$18)-'Parameters &amp; Main Results'!$C$22/12+MMULT(U569:V569,'Parameters &amp; Main Results'!$C$20:$C$21)</f>
        <v>-3.9089984570555146E-2</v>
      </c>
      <c r="Z569" s="17">
        <f t="shared" ca="1" si="561"/>
        <v>668.92406635080295</v>
      </c>
      <c r="AA569" s="70">
        <f ca="1">Z569/OFFSET(Z569,'Parameters &amp; Main Results'!$B$38,0)</f>
        <v>21.244827968695326</v>
      </c>
      <c r="AB569" s="70">
        <f ca="1">SUMPRODUCT(Z569:OFFSET(Z569,'Parameters &amp; Main Results'!$B$38-1,0), 'Cash Flow Assist'!$P$11:OFFSET('Cash Flow Assist'!$P$11,'Parameters &amp; Main Results'!$B$38-1,0)  )/OFFSET(Z569,'Parameters &amp; Main Results'!$B$38,0)</f>
        <v>3771.6696652479995</v>
      </c>
      <c r="AC569" s="70">
        <f ca="1">SUMPRODUCT(Z569:OFFSET(Z569,'Parameters &amp; Main Results'!$B$38-1,0),'Parameters &amp; Main Results'!$B$42:OFFSET('Parameters &amp; Main Results'!$B$42,'Parameters &amp; Main Results'!$B$38-1,0)   )/OFFSET(Z569,'Parameters &amp; Main Results'!$B$38,0)</f>
        <v>0</v>
      </c>
      <c r="AD569" s="155">
        <f t="shared" si="4"/>
        <v>-0.39476669164046641</v>
      </c>
      <c r="AE569" s="252">
        <f t="shared" ca="1" si="571"/>
        <v>1667.9830999999999</v>
      </c>
      <c r="AF569" s="253">
        <f t="shared" ca="1" si="573"/>
        <v>-0.14923424583858197</v>
      </c>
      <c r="AG569" s="258">
        <f t="shared" ca="1" si="574"/>
        <v>0</v>
      </c>
      <c r="AH569" s="227" t="str">
        <f ca="1">IF(SUM(AG569:OFFSET(AG569,(-HoldAggressiveTime-1),0,,))=0,"Defensive","Aggressive")</f>
        <v>Defensive</v>
      </c>
    </row>
    <row r="570" spans="1:34" ht="15" x14ac:dyDescent="0.2">
      <c r="A570">
        <f t="shared" si="15"/>
        <v>1</v>
      </c>
      <c r="B570">
        <f t="shared" si="16"/>
        <v>1918</v>
      </c>
      <c r="C570" s="70">
        <f t="shared" si="1"/>
        <v>1917.9999999999573</v>
      </c>
      <c r="D570" s="149">
        <f t="shared" si="383"/>
        <v>6634</v>
      </c>
      <c r="E570" s="151">
        <v>14</v>
      </c>
      <c r="F570" s="152">
        <v>1532.2715000000001</v>
      </c>
      <c r="G570" s="152">
        <v>513.47230000000002</v>
      </c>
      <c r="H570" s="152">
        <v>1036.7229481899999</v>
      </c>
      <c r="I570" s="152">
        <v>1532.2715000000001</v>
      </c>
      <c r="J570" s="152">
        <v>14</v>
      </c>
      <c r="K570" s="152">
        <v>14</v>
      </c>
      <c r="L570" s="152">
        <v>20.67</v>
      </c>
      <c r="M570" s="153">
        <v>6.8156422499999998</v>
      </c>
      <c r="N570" s="17">
        <f t="shared" ref="N570:T570" si="614">F570/F569/$E570*$E569-1</f>
        <v>5.6638934549191333E-2</v>
      </c>
      <c r="O570" s="17">
        <f t="shared" si="614"/>
        <v>-1.5973300711544236E-2</v>
      </c>
      <c r="P570" s="17">
        <f t="shared" si="614"/>
        <v>-1.6552023812590022E-2</v>
      </c>
      <c r="Q570" s="17">
        <f t="shared" si="614"/>
        <v>5.6638934549191333E-2</v>
      </c>
      <c r="R570" s="17">
        <f t="shared" si="614"/>
        <v>0</v>
      </c>
      <c r="S570" s="17">
        <f t="shared" si="614"/>
        <v>0</v>
      </c>
      <c r="T570" s="17">
        <f t="shared" si="614"/>
        <v>-2.1428571428571574E-2</v>
      </c>
      <c r="U570" s="240">
        <v>0</v>
      </c>
      <c r="V570" s="240">
        <v>0</v>
      </c>
      <c r="W570" s="223">
        <f t="shared" ca="1" si="576"/>
        <v>3.8171445531489406E-2</v>
      </c>
      <c r="X570" s="223">
        <f>MMULT(N570:T570,'Parameters &amp; Main Results'!$B$12:$B$18)-'Parameters &amp; Main Results'!$B$22/12+MMULT(U570:V570,'Parameters &amp; Main Results'!$B$20:$B$21)</f>
        <v>3.8171445531489406E-2</v>
      </c>
      <c r="Y570" s="223">
        <f>MMULT(N570:T570,'Parameters &amp; Main Results'!$C$12:$C$18)-'Parameters &amp; Main Results'!$C$22/12+MMULT(U570:V570,'Parameters &amp; Main Results'!$C$20:$C$21)</f>
        <v>4.9336044356451107E-2</v>
      </c>
      <c r="Z570" s="17">
        <f t="shared" ca="1" si="561"/>
        <v>693.9133427136901</v>
      </c>
      <c r="AA570" s="70">
        <f ca="1">Z570/OFFSET(Z570,'Parameters &amp; Main Results'!$B$38,0)</f>
        <v>22.347313407263645</v>
      </c>
      <c r="AB570" s="70">
        <f ca="1">SUMPRODUCT(Z570:OFFSET(Z570,'Parameters &amp; Main Results'!$B$38-1,0), 'Cash Flow Assist'!$P$11:OFFSET('Cash Flow Assist'!$P$11,'Parameters &amp; Main Results'!$B$38-1,0)  )/OFFSET(Z570,'Parameters &amp; Main Results'!$B$38,0)</f>
        <v>3803.994964331921</v>
      </c>
      <c r="AC570" s="70">
        <f ca="1">SUMPRODUCT(Z570:OFFSET(Z570,'Parameters &amp; Main Results'!$B$38-1,0),'Parameters &amp; Main Results'!$B$42:OFFSET('Parameters &amp; Main Results'!$B$42,'Parameters &amp; Main Results'!$B$38-1,0)   )/OFFSET(Z570,'Parameters &amp; Main Results'!$B$38,0)</f>
        <v>0</v>
      </c>
      <c r="AD570" s="155">
        <f t="shared" si="4"/>
        <v>-0.36048692190130027</v>
      </c>
      <c r="AE570" s="252">
        <f t="shared" ca="1" si="571"/>
        <v>1732.4804999999999</v>
      </c>
      <c r="AF570" s="253">
        <f t="shared" ca="1" si="573"/>
        <v>-0.11556205105916047</v>
      </c>
      <c r="AG570" s="258">
        <f t="shared" ca="1" si="574"/>
        <v>0</v>
      </c>
      <c r="AH570" s="227" t="str">
        <f ca="1">IF(SUM(AG570:OFFSET(AG570,(-HoldAggressiveTime-1),0,,))=0,"Defensive","Aggressive")</f>
        <v>Defensive</v>
      </c>
    </row>
    <row r="571" spans="1:34" ht="15" x14ac:dyDescent="0.2">
      <c r="A571">
        <f t="shared" si="15"/>
        <v>2</v>
      </c>
      <c r="B571">
        <f t="shared" si="16"/>
        <v>1918</v>
      </c>
      <c r="C571" s="70">
        <f t="shared" si="1"/>
        <v>1918.0833333332905</v>
      </c>
      <c r="D571" s="149">
        <f t="shared" si="383"/>
        <v>6665</v>
      </c>
      <c r="E571" s="151">
        <v>14.1</v>
      </c>
      <c r="F571" s="152">
        <v>1574.4901</v>
      </c>
      <c r="G571" s="152">
        <v>517.57680000000005</v>
      </c>
      <c r="H571" s="152">
        <v>1041.88928422</v>
      </c>
      <c r="I571" s="152">
        <v>1574.4901</v>
      </c>
      <c r="J571" s="152">
        <v>14.1</v>
      </c>
      <c r="K571" s="152">
        <v>14.1</v>
      </c>
      <c r="L571" s="152">
        <v>20.67</v>
      </c>
      <c r="M571" s="153">
        <v>6.7354926300000004</v>
      </c>
      <c r="N571" s="17">
        <f t="shared" ref="N571:T571" si="615">F571/F570/$E571*$E570-1</f>
        <v>2.0265340408732735E-2</v>
      </c>
      <c r="O571" s="17">
        <f t="shared" si="615"/>
        <v>8.4472434674953689E-4</v>
      </c>
      <c r="P571" s="17">
        <f t="shared" si="615"/>
        <v>-2.144208033176831E-3</v>
      </c>
      <c r="Q571" s="17">
        <f t="shared" si="615"/>
        <v>2.0265340408732735E-2</v>
      </c>
      <c r="R571" s="17">
        <f t="shared" si="615"/>
        <v>0</v>
      </c>
      <c r="S571" s="17">
        <f t="shared" si="615"/>
        <v>0</v>
      </c>
      <c r="T571" s="17">
        <f t="shared" si="615"/>
        <v>-7.0921985815601829E-3</v>
      </c>
      <c r="U571" s="240">
        <v>0</v>
      </c>
      <c r="V571" s="240">
        <v>0</v>
      </c>
      <c r="W571" s="223">
        <f t="shared" ca="1" si="576"/>
        <v>1.4971673580154781E-2</v>
      </c>
      <c r="X571" s="223">
        <f>MMULT(N571:T571,'Parameters &amp; Main Results'!$B$12:$B$18)-'Parameters &amp; Main Results'!$B$22/12+MMULT(U571:V571,'Parameters &amp; Main Results'!$B$20:$B$21)</f>
        <v>1.4971673580154781E-2</v>
      </c>
      <c r="Y571" s="223">
        <f>MMULT(N571:T571,'Parameters &amp; Main Results'!$C$12:$C$18)-'Parameters &amp; Main Results'!$C$22/12+MMULT(U571:V571,'Parameters &amp; Main Results'!$C$20:$C$21)</f>
        <v>1.828161213586775E-2</v>
      </c>
      <c r="Z571" s="17">
        <f t="shared" ca="1" si="561"/>
        <v>668.39956512042454</v>
      </c>
      <c r="AA571" s="70">
        <f ca="1">Z571/OFFSET(Z571,'Parameters &amp; Main Results'!$B$38,0)</f>
        <v>22.323441661442931</v>
      </c>
      <c r="AB571" s="70">
        <f ca="1">SUMPRODUCT(Z571:OFFSET(Z571,'Parameters &amp; Main Results'!$B$38-1,0), 'Cash Flow Assist'!$P$11:OFFSET('Cash Flow Assist'!$P$11,'Parameters &amp; Main Results'!$B$38-1,0)  )/OFFSET(Z571,'Parameters &amp; Main Results'!$B$38,0)</f>
        <v>3922.841858270393</v>
      </c>
      <c r="AC571" s="70">
        <f ca="1">SUMPRODUCT(Z571:OFFSET(Z571,'Parameters &amp; Main Results'!$B$38-1,0),'Parameters &amp; Main Results'!$B$42:OFFSET('Parameters &amp; Main Results'!$B$42,'Parameters &amp; Main Results'!$B$38-1,0)   )/OFFSET(Z571,'Parameters &amp; Main Results'!$B$38,0)</f>
        <v>0</v>
      </c>
      <c r="AD571" s="155">
        <f t="shared" si="4"/>
        <v>-0.34752697167779367</v>
      </c>
      <c r="AE571" s="252">
        <f t="shared" ca="1" si="571"/>
        <v>1742.3938000000001</v>
      </c>
      <c r="AF571" s="253">
        <f t="shared" ca="1" si="573"/>
        <v>-9.6363807079662508E-2</v>
      </c>
      <c r="AG571" s="258">
        <f t="shared" ca="1" si="574"/>
        <v>0</v>
      </c>
      <c r="AH571" s="227" t="str">
        <f ca="1">IF(SUM(AG571:OFFSET(AG571,(-HoldAggressiveTime-1),0,,))=0,"Defensive","Aggressive")</f>
        <v>Defensive</v>
      </c>
    </row>
    <row r="572" spans="1:34" ht="15" x14ac:dyDescent="0.2">
      <c r="A572">
        <f t="shared" si="15"/>
        <v>3</v>
      </c>
      <c r="B572">
        <f t="shared" si="16"/>
        <v>1918</v>
      </c>
      <c r="C572" s="70">
        <f t="shared" si="1"/>
        <v>1918.1666666666238</v>
      </c>
      <c r="D572" s="149">
        <f t="shared" si="383"/>
        <v>6695</v>
      </c>
      <c r="E572" s="151">
        <v>14</v>
      </c>
      <c r="F572" s="152">
        <v>1524.6934000000001</v>
      </c>
      <c r="G572" s="152">
        <v>520.51390000000004</v>
      </c>
      <c r="H572" s="152">
        <v>1047.08136582</v>
      </c>
      <c r="I572" s="152">
        <v>1524.6934000000001</v>
      </c>
      <c r="J572" s="152">
        <v>14</v>
      </c>
      <c r="K572" s="152">
        <v>14</v>
      </c>
      <c r="L572" s="152">
        <v>20.67</v>
      </c>
      <c r="M572" s="153">
        <v>6.6237171000000004</v>
      </c>
      <c r="N572" s="17">
        <f t="shared" ref="N572:T572" si="616">F572/F571/$E572*$E571-1</f>
        <v>-2.471024292699131E-2</v>
      </c>
      <c r="O572" s="17">
        <f t="shared" si="616"/>
        <v>1.285810420515654E-2</v>
      </c>
      <c r="P572" s="17">
        <f t="shared" si="616"/>
        <v>1.2161785714579043E-2</v>
      </c>
      <c r="Q572" s="17">
        <f t="shared" si="616"/>
        <v>-2.471024292699131E-2</v>
      </c>
      <c r="R572" s="17">
        <f t="shared" si="616"/>
        <v>0</v>
      </c>
      <c r="S572" s="17">
        <f t="shared" si="616"/>
        <v>0</v>
      </c>
      <c r="T572" s="17">
        <f t="shared" si="616"/>
        <v>7.1428571428571175E-3</v>
      </c>
      <c r="U572" s="240">
        <v>0</v>
      </c>
      <c r="V572" s="240">
        <v>0</v>
      </c>
      <c r="W572" s="223">
        <f t="shared" ca="1" si="576"/>
        <v>-1.5645585163735987E-2</v>
      </c>
      <c r="X572" s="223">
        <f>MMULT(N572:T572,'Parameters &amp; Main Results'!$B$12:$B$18)-'Parameters &amp; Main Results'!$B$22/12+MMULT(U572:V572,'Parameters &amp; Main Results'!$B$20:$B$21)</f>
        <v>-1.5645585163735987E-2</v>
      </c>
      <c r="Y572" s="223">
        <f>MMULT(N572:T572,'Parameters &amp; Main Results'!$C$12:$C$18)-'Parameters &amp; Main Results'!$C$22/12+MMULT(U572:V572,'Parameters &amp; Main Results'!$C$20:$C$21)</f>
        <v>-2.099507488044319E-2</v>
      </c>
      <c r="Z572" s="17">
        <f t="shared" ca="1" si="561"/>
        <v>658.54011744263653</v>
      </c>
      <c r="AA572" s="70">
        <f ca="1">Z572/OFFSET(Z572,'Parameters &amp; Main Results'!$B$38,0)</f>
        <v>21.522832414571777</v>
      </c>
      <c r="AB572" s="70">
        <f ca="1">SUMPRODUCT(Z572:OFFSET(Z572,'Parameters &amp; Main Results'!$B$38-1,0), 'Cash Flow Assist'!$P$11:OFFSET('Cash Flow Assist'!$P$11,'Parameters &amp; Main Results'!$B$38-1,0)  )/OFFSET(Z572,'Parameters &amp; Main Results'!$B$38,0)</f>
        <v>3817.9114861799112</v>
      </c>
      <c r="AC572" s="70">
        <f ca="1">SUMPRODUCT(Z572:OFFSET(Z572,'Parameters &amp; Main Results'!$B$38-1,0),'Parameters &amp; Main Results'!$B$42:OFFSET('Parameters &amp; Main Results'!$B$42,'Parameters &amp; Main Results'!$B$38-1,0)   )/OFFSET(Z572,'Parameters &amp; Main Results'!$B$38,0)</f>
        <v>0</v>
      </c>
      <c r="AD572" s="155">
        <f t="shared" si="4"/>
        <v>-0.36364973871094508</v>
      </c>
      <c r="AE572" s="252">
        <f t="shared" ca="1" si="571"/>
        <v>1721.2263</v>
      </c>
      <c r="AF572" s="253">
        <f t="shared" ca="1" si="573"/>
        <v>-0.1141819062374308</v>
      </c>
      <c r="AG572" s="258">
        <f t="shared" ca="1" si="574"/>
        <v>0</v>
      </c>
      <c r="AH572" s="227" t="str">
        <f ca="1">IF(SUM(AG572:OFFSET(AG572,(-HoldAggressiveTime-1),0,,))=0,"Defensive","Aggressive")</f>
        <v>Defensive</v>
      </c>
    </row>
    <row r="573" spans="1:34" ht="15" x14ac:dyDescent="0.2">
      <c r="A573">
        <f t="shared" si="15"/>
        <v>4</v>
      </c>
      <c r="B573">
        <f t="shared" si="16"/>
        <v>1918</v>
      </c>
      <c r="C573" s="70">
        <f t="shared" si="1"/>
        <v>1918.249999999957</v>
      </c>
      <c r="D573" s="149">
        <f t="shared" si="383"/>
        <v>6726</v>
      </c>
      <c r="E573" s="151">
        <v>14.2</v>
      </c>
      <c r="F573" s="152">
        <v>1554.8232</v>
      </c>
      <c r="G573" s="152">
        <v>522.73810000000003</v>
      </c>
      <c r="H573" s="152">
        <v>1052.2993212900001</v>
      </c>
      <c r="I573" s="152">
        <v>1554.8232</v>
      </c>
      <c r="J573" s="152">
        <v>14.2</v>
      </c>
      <c r="K573" s="152">
        <v>14.2</v>
      </c>
      <c r="L573" s="152">
        <v>20.67</v>
      </c>
      <c r="M573" s="153">
        <v>6.5436090599999996</v>
      </c>
      <c r="N573" s="17">
        <f t="shared" ref="N573:T573" si="617">F573/F572/$E573*$E572-1</f>
        <v>5.3983848097858278E-3</v>
      </c>
      <c r="O573" s="17">
        <f t="shared" si="617"/>
        <v>-9.8716066001391933E-3</v>
      </c>
      <c r="P573" s="17">
        <f t="shared" si="617"/>
        <v>-9.1713615051749464E-3</v>
      </c>
      <c r="Q573" s="17">
        <f t="shared" si="617"/>
        <v>5.3983848097858278E-3</v>
      </c>
      <c r="R573" s="17">
        <f t="shared" si="617"/>
        <v>0</v>
      </c>
      <c r="S573" s="17">
        <f t="shared" si="617"/>
        <v>0</v>
      </c>
      <c r="T573" s="17">
        <f t="shared" si="617"/>
        <v>-1.4084507042253502E-2</v>
      </c>
      <c r="U573" s="240">
        <v>0</v>
      </c>
      <c r="V573" s="240">
        <v>0</v>
      </c>
      <c r="W573" s="223">
        <f t="shared" ca="1" si="576"/>
        <v>1.3285752685321898E-3</v>
      </c>
      <c r="X573" s="223">
        <f>MMULT(N573:T573,'Parameters &amp; Main Results'!$B$12:$B$18)-'Parameters &amp; Main Results'!$B$22/12+MMULT(U573:V573,'Parameters &amp; Main Results'!$B$20:$B$21)</f>
        <v>1.3285752685321898E-3</v>
      </c>
      <c r="Y573" s="223">
        <f>MMULT(N573:T573,'Parameters &amp; Main Results'!$C$12:$C$18)-'Parameters &amp; Main Results'!$C$22/12+MMULT(U573:V573,'Parameters &amp; Main Results'!$C$20:$C$21)</f>
        <v>3.8297190021266592E-3</v>
      </c>
      <c r="Z573" s="17">
        <f t="shared" ca="1" si="561"/>
        <v>669.00712539820029</v>
      </c>
      <c r="AA573" s="70">
        <f ca="1">Z573/OFFSET(Z573,'Parameters &amp; Main Results'!$B$38,0)</f>
        <v>22.479963304749038</v>
      </c>
      <c r="AB573" s="70">
        <f ca="1">SUMPRODUCT(Z573:OFFSET(Z573,'Parameters &amp; Main Results'!$B$38-1,0), 'Cash Flow Assist'!$P$11:OFFSET('Cash Flow Assist'!$P$11,'Parameters &amp; Main Results'!$B$38-1,0)  )/OFFSET(Z573,'Parameters &amp; Main Results'!$B$38,0)</f>
        <v>3904.2059208956994</v>
      </c>
      <c r="AC573" s="70">
        <f ca="1">SUMPRODUCT(Z573:OFFSET(Z573,'Parameters &amp; Main Results'!$B$38-1,0),'Parameters &amp; Main Results'!$B$42:OFFSET('Parameters &amp; Main Results'!$B$42,'Parameters &amp; Main Results'!$B$38-1,0)   )/OFFSET(Z573,'Parameters &amp; Main Results'!$B$38,0)</f>
        <v>0</v>
      </c>
      <c r="AD573" s="155">
        <f t="shared" si="4"/>
        <v>-0.36021447512669902</v>
      </c>
      <c r="AE573" s="252">
        <f t="shared" ca="1" si="571"/>
        <v>1703.6642999999999</v>
      </c>
      <c r="AF573" s="253">
        <f t="shared" ca="1" si="573"/>
        <v>-8.7365274954696107E-2</v>
      </c>
      <c r="AG573" s="258">
        <f t="shared" ca="1" si="574"/>
        <v>0</v>
      </c>
      <c r="AH573" s="227" t="str">
        <f ca="1">IF(SUM(AG573:OFFSET(AG573,(-HoldAggressiveTime-1),0,,))=0,"Defensive","Aggressive")</f>
        <v>Defensive</v>
      </c>
    </row>
    <row r="574" spans="1:34" ht="15" x14ac:dyDescent="0.2">
      <c r="A574">
        <f t="shared" si="15"/>
        <v>5</v>
      </c>
      <c r="B574">
        <f t="shared" si="16"/>
        <v>1918</v>
      </c>
      <c r="C574" s="70">
        <f t="shared" si="1"/>
        <v>1918.3333333332903</v>
      </c>
      <c r="D574" s="149">
        <f t="shared" si="383"/>
        <v>6756</v>
      </c>
      <c r="E574" s="151">
        <v>14.5</v>
      </c>
      <c r="F574" s="152">
        <v>1590.1205</v>
      </c>
      <c r="G574" s="152">
        <v>524.69479999999999</v>
      </c>
      <c r="H574" s="152">
        <v>1057.54327958</v>
      </c>
      <c r="I574" s="152">
        <v>1590.1205</v>
      </c>
      <c r="J574" s="152">
        <v>14.5</v>
      </c>
      <c r="K574" s="152">
        <v>14.5</v>
      </c>
      <c r="L574" s="152">
        <v>20.67</v>
      </c>
      <c r="M574" s="153">
        <v>6.5469741800000003</v>
      </c>
      <c r="N574" s="17">
        <f t="shared" ref="N574:T574" si="618">F574/F573/$E574*$E573-1</f>
        <v>1.5424616589290174E-3</v>
      </c>
      <c r="O574" s="17">
        <f t="shared" si="618"/>
        <v>-1.7023925523620198E-2</v>
      </c>
      <c r="P574" s="17">
        <f t="shared" si="618"/>
        <v>-1.5809425282171441E-2</v>
      </c>
      <c r="Q574" s="17">
        <f t="shared" si="618"/>
        <v>1.5424616589290174E-3</v>
      </c>
      <c r="R574" s="17">
        <f t="shared" si="618"/>
        <v>0</v>
      </c>
      <c r="S574" s="17">
        <f t="shared" si="618"/>
        <v>0</v>
      </c>
      <c r="T574" s="17">
        <f t="shared" si="618"/>
        <v>-2.0689655172413834E-2</v>
      </c>
      <c r="U574" s="240">
        <v>0</v>
      </c>
      <c r="V574" s="240">
        <v>0</v>
      </c>
      <c r="W574" s="223">
        <f t="shared" ca="1" si="576"/>
        <v>-3.3240882858146365E-3</v>
      </c>
      <c r="X574" s="223">
        <f>MMULT(N574:T574,'Parameters &amp; Main Results'!$B$12:$B$18)-'Parameters &amp; Main Results'!$B$22/12+MMULT(U574:V574,'Parameters &amp; Main Results'!$B$20:$B$21)</f>
        <v>-3.3240882858146365E-3</v>
      </c>
      <c r="Y574" s="223">
        <f>MMULT(N574:T574,'Parameters &amp; Main Results'!$C$12:$C$18)-'Parameters &amp; Main Results'!$C$22/12+MMULT(U574:V574,'Parameters &amp; Main Results'!$C$20:$C$21)</f>
        <v>-3.558437259925708E-4</v>
      </c>
      <c r="Z574" s="17">
        <f t="shared" ca="1" si="561"/>
        <v>668.11947838279627</v>
      </c>
      <c r="AA574" s="70">
        <f ca="1">Z574/OFFSET(Z574,'Parameters &amp; Main Results'!$B$38,0)</f>
        <v>23.35025149474621</v>
      </c>
      <c r="AB574" s="70">
        <f ca="1">SUMPRODUCT(Z574:OFFSET(Z574,'Parameters &amp; Main Results'!$B$38-1,0), 'Cash Flow Assist'!$P$11:OFFSET('Cash Flow Assist'!$P$11,'Parameters &amp; Main Results'!$B$38-1,0)  )/OFFSET(Z574,'Parameters &amp; Main Results'!$B$38,0)</f>
        <v>4038.3998180527387</v>
      </c>
      <c r="AC574" s="70">
        <f ca="1">SUMPRODUCT(Z574:OFFSET(Z574,'Parameters &amp; Main Results'!$B$38-1,0),'Parameters &amp; Main Results'!$B$42:OFFSET('Parameters &amp; Main Results'!$B$42,'Parameters &amp; Main Results'!$B$38-1,0)   )/OFFSET(Z574,'Parameters &amp; Main Results'!$B$38,0)</f>
        <v>0</v>
      </c>
      <c r="AD574" s="155">
        <f t="shared" si="4"/>
        <v>-0.35922763048464412</v>
      </c>
      <c r="AE574" s="252">
        <f t="shared" ca="1" si="571"/>
        <v>1705.3968</v>
      </c>
      <c r="AF574" s="253">
        <f t="shared" ca="1" si="573"/>
        <v>-6.7595001937379023E-2</v>
      </c>
      <c r="AG574" s="258">
        <f t="shared" ca="1" si="574"/>
        <v>0</v>
      </c>
      <c r="AH574" s="227" t="str">
        <f ca="1">IF(SUM(AG574:OFFSET(AG574,(-HoldAggressiveTime-1),0,,))=0,"Defensive","Aggressive")</f>
        <v>Defensive</v>
      </c>
    </row>
    <row r="575" spans="1:34" ht="15" x14ac:dyDescent="0.2">
      <c r="A575">
        <f t="shared" si="15"/>
        <v>6</v>
      </c>
      <c r="B575">
        <f t="shared" si="16"/>
        <v>1918</v>
      </c>
      <c r="C575" s="70">
        <f t="shared" si="1"/>
        <v>1918.4166666666235</v>
      </c>
      <c r="D575" s="149">
        <f t="shared" si="383"/>
        <v>6787</v>
      </c>
      <c r="E575" s="151">
        <v>14.7</v>
      </c>
      <c r="F575" s="152">
        <v>1635.96</v>
      </c>
      <c r="G575" s="152">
        <v>531.62009999999998</v>
      </c>
      <c r="H575" s="152">
        <v>1062.8133702499999</v>
      </c>
      <c r="I575" s="152">
        <v>1635.96</v>
      </c>
      <c r="J575" s="152">
        <v>14.7</v>
      </c>
      <c r="K575" s="152">
        <v>14.7</v>
      </c>
      <c r="L575" s="152">
        <v>20.67</v>
      </c>
      <c r="M575" s="153">
        <v>6.5552375300000003</v>
      </c>
      <c r="N575" s="17">
        <f t="shared" ref="N575:T575" si="619">F575/F574/$E575*$E574-1</f>
        <v>1.4830033834748235E-2</v>
      </c>
      <c r="O575" s="17">
        <f t="shared" si="619"/>
        <v>-5.8629612988758684E-4</v>
      </c>
      <c r="P575" s="17">
        <f t="shared" si="619"/>
        <v>-8.6899093031838071E-3</v>
      </c>
      <c r="Q575" s="17">
        <f t="shared" si="619"/>
        <v>1.4830033834748235E-2</v>
      </c>
      <c r="R575" s="17">
        <f t="shared" si="619"/>
        <v>0</v>
      </c>
      <c r="S575" s="17">
        <f t="shared" si="619"/>
        <v>0</v>
      </c>
      <c r="T575" s="17">
        <f t="shared" si="619"/>
        <v>-1.3605442176870652E-2</v>
      </c>
      <c r="U575" s="240">
        <v>0</v>
      </c>
      <c r="V575" s="240">
        <v>0</v>
      </c>
      <c r="W575" s="223">
        <f t="shared" ca="1" si="576"/>
        <v>1.0283327374573457E-2</v>
      </c>
      <c r="X575" s="223">
        <f>MMULT(N575:T575,'Parameters &amp; Main Results'!$B$12:$B$18)-'Parameters &amp; Main Results'!$B$22/12+MMULT(U575:V575,'Parameters &amp; Main Results'!$B$20:$B$21)</f>
        <v>1.0283327374573457E-2</v>
      </c>
      <c r="Y575" s="223">
        <f>MMULT(N575:T575,'Parameters &amp; Main Results'!$C$12:$C$18)-'Parameters &amp; Main Results'!$C$22/12+MMULT(U575:V575,'Parameters &amp; Main Results'!$C$20:$C$21)</f>
        <v>1.3246734171617987E-2</v>
      </c>
      <c r="Z575" s="17">
        <f t="shared" ca="1" si="561"/>
        <v>670.34777356432335</v>
      </c>
      <c r="AA575" s="70">
        <f ca="1">Z575/OFFSET(Z575,'Parameters &amp; Main Results'!$B$38,0)</f>
        <v>23.713355356395528</v>
      </c>
      <c r="AB575" s="70">
        <f ca="1">SUMPRODUCT(Z575:OFFSET(Z575,'Parameters &amp; Main Results'!$B$38-1,0), 'Cash Flow Assist'!$P$11:OFFSET('Cash Flow Assist'!$P$11,'Parameters &amp; Main Results'!$B$38-1,0)  )/OFFSET(Z575,'Parameters &amp; Main Results'!$B$38,0)</f>
        <v>4064.9431233461355</v>
      </c>
      <c r="AC575" s="70">
        <f ca="1">SUMPRODUCT(Z575:OFFSET(Z575,'Parameters &amp; Main Results'!$B$38-1,0),'Parameters &amp; Main Results'!$B$42:OFFSET('Parameters &amp; Main Results'!$B$42,'Parameters &amp; Main Results'!$B$38-1,0)   )/OFFSET(Z575,'Parameters &amp; Main Results'!$B$38,0)</f>
        <v>0</v>
      </c>
      <c r="AD575" s="155">
        <f t="shared" si="4"/>
        <v>-0.34972495456435959</v>
      </c>
      <c r="AE575" s="252">
        <f t="shared" ca="1" si="571"/>
        <v>1694.1087</v>
      </c>
      <c r="AF575" s="253">
        <f t="shared" ca="1" si="573"/>
        <v>-3.4324066690643855E-2</v>
      </c>
      <c r="AG575" s="258">
        <f t="shared" ca="1" si="574"/>
        <v>0</v>
      </c>
      <c r="AH575" s="227" t="str">
        <f ca="1">IF(SUM(AG575:OFFSET(AG575,(-HoldAggressiveTime-1),0,,))=0,"Defensive","Aggressive")</f>
        <v>Defensive</v>
      </c>
    </row>
    <row r="576" spans="1:34" ht="15" x14ac:dyDescent="0.2">
      <c r="A576">
        <f t="shared" si="15"/>
        <v>7</v>
      </c>
      <c r="B576">
        <f t="shared" si="16"/>
        <v>1918</v>
      </c>
      <c r="C576" s="70">
        <f t="shared" si="1"/>
        <v>1918.4999999999568</v>
      </c>
      <c r="D576" s="149">
        <f t="shared" si="383"/>
        <v>6818</v>
      </c>
      <c r="E576" s="151">
        <v>15.1</v>
      </c>
      <c r="F576" s="152">
        <v>1636.1065000000001</v>
      </c>
      <c r="G576" s="152">
        <v>533.93600000000004</v>
      </c>
      <c r="H576" s="152">
        <v>1068.1097235499999</v>
      </c>
      <c r="I576" s="152">
        <v>1636.1065000000001</v>
      </c>
      <c r="J576" s="152">
        <v>15.1</v>
      </c>
      <c r="K576" s="152">
        <v>15.1</v>
      </c>
      <c r="L576" s="152">
        <v>20.67</v>
      </c>
      <c r="M576" s="153">
        <v>6.3578348699999996</v>
      </c>
      <c r="N576" s="17">
        <f t="shared" ref="N576:T576" si="620">F576/F575/$E576*$E575-1</f>
        <v>-2.6402888540321134E-2</v>
      </c>
      <c r="O576" s="17">
        <f t="shared" si="620"/>
        <v>-2.2249158750769493E-2</v>
      </c>
      <c r="P576" s="17">
        <f t="shared" si="620"/>
        <v>-2.1638741717346921E-2</v>
      </c>
      <c r="Q576" s="17">
        <f t="shared" si="620"/>
        <v>-2.6402888540321134E-2</v>
      </c>
      <c r="R576" s="17">
        <f t="shared" si="620"/>
        <v>0</v>
      </c>
      <c r="S576" s="17">
        <f t="shared" si="620"/>
        <v>0</v>
      </c>
      <c r="T576" s="17">
        <f t="shared" si="620"/>
        <v>-2.6490066225165587E-2</v>
      </c>
      <c r="U576" s="240">
        <v>0</v>
      </c>
      <c r="V576" s="240">
        <v>0</v>
      </c>
      <c r="W576" s="223">
        <f t="shared" ca="1" si="576"/>
        <v>-2.5618168133319696E-2</v>
      </c>
      <c r="X576" s="223">
        <f>MMULT(N576:T576,'Parameters &amp; Main Results'!$B$12:$B$18)-'Parameters &amp; Main Results'!$B$22/12+MMULT(U576:V576,'Parameters &amp; Main Results'!$B$20:$B$21)</f>
        <v>-2.5618168133319696E-2</v>
      </c>
      <c r="Y576" s="223">
        <f>MMULT(N576:T576,'Parameters &amp; Main Results'!$C$12:$C$18)-'Parameters &amp; Main Results'!$C$22/12+MMULT(U576:V576,'Parameters &amp; Main Results'!$C$20:$C$21)</f>
        <v>-2.6029182228032636E-2</v>
      </c>
      <c r="Z576" s="17">
        <f t="shared" ca="1" si="561"/>
        <v>663.52453356461717</v>
      </c>
      <c r="AA576" s="70">
        <f ca="1">Z576/OFFSET(Z576,'Parameters &amp; Main Results'!$B$38,0)</f>
        <v>23.08560754482696</v>
      </c>
      <c r="AB576" s="70">
        <f ca="1">SUMPRODUCT(Z576:OFFSET(Z576,'Parameters &amp; Main Results'!$B$38-1,0), 'Cash Flow Assist'!$P$11:OFFSET('Cash Flow Assist'!$P$11,'Parameters &amp; Main Results'!$B$38-1,0)  )/OFFSET(Z576,'Parameters &amp; Main Results'!$B$38,0)</f>
        <v>3975.6897017451929</v>
      </c>
      <c r="AC576" s="70">
        <f ca="1">SUMPRODUCT(Z576:OFFSET(Z576,'Parameters &amp; Main Results'!$B$38-1,0),'Parameters &amp; Main Results'!$B$42:OFFSET('Parameters &amp; Main Results'!$B$42,'Parameters &amp; Main Results'!$B$38-1,0)   )/OFFSET(Z576,'Parameters &amp; Main Results'!$B$38,0)</f>
        <v>0</v>
      </c>
      <c r="AD576" s="155">
        <f t="shared" si="4"/>
        <v>-0.3668940941095491</v>
      </c>
      <c r="AE576" s="252">
        <f t="shared" ca="1" si="571"/>
        <v>1738.8237999999999</v>
      </c>
      <c r="AF576" s="253">
        <f t="shared" ca="1" si="573"/>
        <v>-5.9072862931827709E-2</v>
      </c>
      <c r="AG576" s="258">
        <f t="shared" ca="1" si="574"/>
        <v>0</v>
      </c>
      <c r="AH576" s="227" t="str">
        <f ca="1">IF(SUM(AG576:OFFSET(AG576,(-HoldAggressiveTime-1),0,,))=0,"Defensive","Aggressive")</f>
        <v>Defensive</v>
      </c>
    </row>
    <row r="577" spans="1:34" ht="15" x14ac:dyDescent="0.2">
      <c r="A577">
        <f t="shared" si="15"/>
        <v>8</v>
      </c>
      <c r="B577">
        <f t="shared" si="16"/>
        <v>1918</v>
      </c>
      <c r="C577" s="70">
        <f t="shared" si="1"/>
        <v>1918.5833333332901</v>
      </c>
      <c r="D577" s="149">
        <f t="shared" si="383"/>
        <v>6848</v>
      </c>
      <c r="E577" s="151">
        <v>15.4</v>
      </c>
      <c r="F577" s="152">
        <v>1682.6116</v>
      </c>
      <c r="G577" s="152">
        <v>536.20360000000005</v>
      </c>
      <c r="H577" s="152">
        <v>1073.43247034</v>
      </c>
      <c r="I577" s="152">
        <v>1682.6116</v>
      </c>
      <c r="J577" s="152">
        <v>15.4</v>
      </c>
      <c r="K577" s="152">
        <v>15.4</v>
      </c>
      <c r="L577" s="152">
        <v>20.67</v>
      </c>
      <c r="M577" s="153">
        <v>6.3784112899999998</v>
      </c>
      <c r="N577" s="17">
        <f t="shared" ref="N577:T577" si="621">F577/F576/$E577*$E576-1</f>
        <v>8.3900112541890337E-3</v>
      </c>
      <c r="O577" s="17">
        <f t="shared" si="621"/>
        <v>-1.5316301345713157E-2</v>
      </c>
      <c r="P577" s="17">
        <f t="shared" si="621"/>
        <v>-1.4594264068368168E-2</v>
      </c>
      <c r="Q577" s="17">
        <f t="shared" si="621"/>
        <v>8.3900112541890337E-3</v>
      </c>
      <c r="R577" s="17">
        <f t="shared" si="621"/>
        <v>0</v>
      </c>
      <c r="S577" s="17">
        <f t="shared" si="621"/>
        <v>0</v>
      </c>
      <c r="T577" s="17">
        <f t="shared" si="621"/>
        <v>-1.9480519480519543E-2</v>
      </c>
      <c r="U577" s="240">
        <v>0</v>
      </c>
      <c r="V577" s="240">
        <v>0</v>
      </c>
      <c r="W577" s="223">
        <f t="shared" ca="1" si="576"/>
        <v>2.2135555308064989E-3</v>
      </c>
      <c r="X577" s="223">
        <f>MMULT(N577:T577,'Parameters &amp; Main Results'!$B$12:$B$18)-'Parameters &amp; Main Results'!$B$22/12+MMULT(U577:V577,'Parameters &amp; Main Results'!$B$20:$B$21)</f>
        <v>2.2135555308064989E-3</v>
      </c>
      <c r="Y577" s="223">
        <f>MMULT(N577:T577,'Parameters &amp; Main Results'!$C$12:$C$18)-'Parameters &amp; Main Results'!$C$22/12+MMULT(U577:V577,'Parameters &amp; Main Results'!$C$20:$C$21)</f>
        <v>5.9777133275321481E-3</v>
      </c>
      <c r="Z577" s="17">
        <f t="shared" ca="1" si="561"/>
        <v>680.96973061727192</v>
      </c>
      <c r="AA577" s="70">
        <f ca="1">Z577/OFFSET(Z577,'Parameters &amp; Main Results'!$B$38,0)</f>
        <v>23.631356107901421</v>
      </c>
      <c r="AB577" s="70">
        <f ca="1">SUMPRODUCT(Z577:OFFSET(Z577,'Parameters &amp; Main Results'!$B$38-1,0), 'Cash Flow Assist'!$P$11:OFFSET('Cash Flow Assist'!$P$11,'Parameters &amp; Main Results'!$B$38-1,0)  )/OFFSET(Z577,'Parameters &amp; Main Results'!$B$38,0)</f>
        <v>3943.3896456778184</v>
      </c>
      <c r="AC577" s="70">
        <f ca="1">SUMPRODUCT(Z577:OFFSET(Z577,'Parameters &amp; Main Results'!$B$38-1,0),'Parameters &amp; Main Results'!$B$42:OFFSET('Parameters &amp; Main Results'!$B$42,'Parameters &amp; Main Results'!$B$38-1,0)   )/OFFSET(Z577,'Parameters &amp; Main Results'!$B$38,0)</f>
        <v>0</v>
      </c>
      <c r="AD577" s="155">
        <f t="shared" si="4"/>
        <v>-0.36158232843403471</v>
      </c>
      <c r="AE577" s="252">
        <f t="shared" ca="1" si="571"/>
        <v>1763.6937</v>
      </c>
      <c r="AF577" s="253">
        <f t="shared" ca="1" si="573"/>
        <v>-4.5972892005000689E-2</v>
      </c>
      <c r="AG577" s="258">
        <f t="shared" ca="1" si="574"/>
        <v>0</v>
      </c>
      <c r="AH577" s="227" t="str">
        <f ca="1">IF(SUM(AG577:OFFSET(AG577,(-HoldAggressiveTime-1),0,,))=0,"Defensive","Aggressive")</f>
        <v>Defensive</v>
      </c>
    </row>
    <row r="578" spans="1:34" ht="15" x14ac:dyDescent="0.2">
      <c r="A578">
        <f t="shared" si="15"/>
        <v>9</v>
      </c>
      <c r="B578">
        <f t="shared" si="16"/>
        <v>1918</v>
      </c>
      <c r="C578" s="70">
        <f t="shared" si="1"/>
        <v>1918.6666666666233</v>
      </c>
      <c r="D578" s="149">
        <f t="shared" si="383"/>
        <v>6879</v>
      </c>
      <c r="E578" s="151">
        <v>15.7</v>
      </c>
      <c r="F578" s="152">
        <v>1664.4939999999999</v>
      </c>
      <c r="G578" s="152">
        <v>536.62159999999994</v>
      </c>
      <c r="H578" s="152">
        <v>1078.7817421499999</v>
      </c>
      <c r="I578" s="152">
        <v>1664.4939999999999</v>
      </c>
      <c r="J578" s="152">
        <v>15.7</v>
      </c>
      <c r="K578" s="152">
        <v>15.7</v>
      </c>
      <c r="L578" s="152">
        <v>20.67</v>
      </c>
      <c r="M578" s="153">
        <v>6.2365148799999996</v>
      </c>
      <c r="N578" s="17">
        <f t="shared" ref="N578:T578" si="622">F578/F577/$E578*$E577-1</f>
        <v>-2.9670078248833609E-2</v>
      </c>
      <c r="O578" s="17">
        <f t="shared" si="622"/>
        <v>-1.8343621571296764E-2</v>
      </c>
      <c r="P578" s="17">
        <f t="shared" si="622"/>
        <v>-1.4220169851862252E-2</v>
      </c>
      <c r="Q578" s="17">
        <f t="shared" si="622"/>
        <v>-2.9670078248833609E-2</v>
      </c>
      <c r="R578" s="17">
        <f t="shared" si="622"/>
        <v>0</v>
      </c>
      <c r="S578" s="17">
        <f t="shared" si="622"/>
        <v>0</v>
      </c>
      <c r="T578" s="17">
        <f t="shared" si="622"/>
        <v>-1.9108280254777066E-2</v>
      </c>
      <c r="U578" s="240">
        <v>0</v>
      </c>
      <c r="V578" s="240">
        <v>0</v>
      </c>
      <c r="W578" s="223">
        <f t="shared" ca="1" si="576"/>
        <v>-2.6918363680290078E-2</v>
      </c>
      <c r="X578" s="223">
        <f>MMULT(N578:T578,'Parameters &amp; Main Results'!$B$12:$B$18)-'Parameters &amp; Main Results'!$B$22/12+MMULT(U578:V578,'Parameters &amp; Main Results'!$B$20:$B$21)</f>
        <v>-2.6918363680290078E-2</v>
      </c>
      <c r="Y578" s="223">
        <f>MMULT(N578:T578,'Parameters &amp; Main Results'!$C$12:$C$18)-'Parameters &amp; Main Results'!$C$22/12+MMULT(U578:V578,'Parameters &amp; Main Results'!$C$20:$C$21)</f>
        <v>-2.8579099247746591E-2</v>
      </c>
      <c r="Z578" s="17">
        <f t="shared" ca="1" si="561"/>
        <v>679.4656955688522</v>
      </c>
      <c r="AA578" s="70">
        <f ca="1">Z578/OFFSET(Z578,'Parameters &amp; Main Results'!$B$38,0)</f>
        <v>24.447680088687399</v>
      </c>
      <c r="AB578" s="70">
        <f ca="1">SUMPRODUCT(Z578:OFFSET(Z578,'Parameters &amp; Main Results'!$B$38-1,0), 'Cash Flow Assist'!$P$11:OFFSET('Cash Flow Assist'!$P$11,'Parameters &amp; Main Results'!$B$38-1,0)  )/OFFSET(Z578,'Parameters &amp; Main Results'!$B$38,0)</f>
        <v>4065.1759827817314</v>
      </c>
      <c r="AC578" s="70">
        <f ca="1">SUMPRODUCT(Z578:OFFSET(Z578,'Parameters &amp; Main Results'!$B$38-1,0),'Parameters &amp; Main Results'!$B$42:OFFSET('Parameters &amp; Main Results'!$B$42,'Parameters &amp; Main Results'!$B$38-1,0)   )/OFFSET(Z578,'Parameters &amp; Main Results'!$B$38,0)</f>
        <v>0</v>
      </c>
      <c r="AD578" s="155">
        <f t="shared" si="4"/>
        <v>-0.3805242307048351</v>
      </c>
      <c r="AE578" s="252">
        <f t="shared" ca="1" si="571"/>
        <v>1747.3289</v>
      </c>
      <c r="AF578" s="253">
        <f t="shared" ca="1" si="573"/>
        <v>-4.7406587277300835E-2</v>
      </c>
      <c r="AG578" s="258">
        <f t="shared" ca="1" si="574"/>
        <v>0</v>
      </c>
      <c r="AH578" s="227" t="str">
        <f ca="1">IF(SUM(AG578:OFFSET(AG578,(-HoldAggressiveTime-1),0,,))=0,"Defensive","Aggressive")</f>
        <v>Defensive</v>
      </c>
    </row>
    <row r="579" spans="1:34" ht="15" x14ac:dyDescent="0.2">
      <c r="A579">
        <f t="shared" si="15"/>
        <v>10</v>
      </c>
      <c r="B579">
        <f t="shared" si="16"/>
        <v>1918</v>
      </c>
      <c r="C579" s="70">
        <f t="shared" si="1"/>
        <v>1918.7499999999566</v>
      </c>
      <c r="D579" s="149">
        <f t="shared" si="383"/>
        <v>6909</v>
      </c>
      <c r="E579" s="151">
        <v>16</v>
      </c>
      <c r="F579" s="152">
        <v>1760.7991</v>
      </c>
      <c r="G579" s="152">
        <v>536.43600000000004</v>
      </c>
      <c r="H579" s="152">
        <v>1084.1576711600001</v>
      </c>
      <c r="I579" s="152">
        <v>1760.7991</v>
      </c>
      <c r="J579" s="152">
        <v>16</v>
      </c>
      <c r="K579" s="152">
        <v>16</v>
      </c>
      <c r="L579" s="152">
        <v>20.67</v>
      </c>
      <c r="M579" s="153">
        <v>6.5249290499999999</v>
      </c>
      <c r="N579" s="17">
        <f t="shared" ref="N579:T579" si="623">F579/F578/$E579*$E578-1</f>
        <v>3.8023637739156735E-2</v>
      </c>
      <c r="O579" s="17">
        <f t="shared" si="623"/>
        <v>-1.9089382536968236E-2</v>
      </c>
      <c r="P579" s="17">
        <f t="shared" si="623"/>
        <v>-1.3860104171257714E-2</v>
      </c>
      <c r="Q579" s="17">
        <f t="shared" si="623"/>
        <v>3.8023637739156735E-2</v>
      </c>
      <c r="R579" s="17">
        <f t="shared" si="623"/>
        <v>0</v>
      </c>
      <c r="S579" s="17">
        <f t="shared" si="623"/>
        <v>0</v>
      </c>
      <c r="T579" s="17">
        <f t="shared" si="623"/>
        <v>-1.8750000000000044E-2</v>
      </c>
      <c r="U579" s="240">
        <v>0</v>
      </c>
      <c r="V579" s="240">
        <v>0</v>
      </c>
      <c r="W579" s="223">
        <f t="shared" ca="1" si="576"/>
        <v>2.3720685130307236E-2</v>
      </c>
      <c r="X579" s="223">
        <f>MMULT(N579:T579,'Parameters &amp; Main Results'!$B$12:$B$18)-'Parameters &amp; Main Results'!$B$22/12+MMULT(U579:V579,'Parameters &amp; Main Results'!$B$20:$B$21)</f>
        <v>2.3720685130307236E-2</v>
      </c>
      <c r="Y579" s="223">
        <f>MMULT(N579:T579,'Parameters &amp; Main Results'!$C$12:$C$18)-'Parameters &amp; Main Results'!$C$22/12+MMULT(U579:V579,'Parameters &amp; Main Results'!$C$20:$C$21)</f>
        <v>3.2270669044877569E-2</v>
      </c>
      <c r="Z579" s="17">
        <f t="shared" ca="1" si="561"/>
        <v>698.261759556637</v>
      </c>
      <c r="AA579" s="70">
        <f ca="1">Z579/OFFSET(Z579,'Parameters &amp; Main Results'!$B$38,0)</f>
        <v>24.983700152795784</v>
      </c>
      <c r="AB579" s="70">
        <f ca="1">SUMPRODUCT(Z579:OFFSET(Z579,'Parameters &amp; Main Results'!$B$38-1,0), 'Cash Flow Assist'!$P$11:OFFSET('Cash Flow Assist'!$P$11,'Parameters &amp; Main Results'!$B$38-1,0)  )/OFFSET(Z579,'Parameters &amp; Main Results'!$B$38,0)</f>
        <v>4019.1618680451279</v>
      </c>
      <c r="AC579" s="70">
        <f ca="1">SUMPRODUCT(Z579:OFFSET(Z579,'Parameters &amp; Main Results'!$B$38-1,0),'Parameters &amp; Main Results'!$B$42:OFFSET('Parameters &amp; Main Results'!$B$42,'Parameters &amp; Main Results'!$B$38-1,0)   )/OFFSET(Z579,'Parameters &amp; Main Results'!$B$38,0)</f>
        <v>0</v>
      </c>
      <c r="AD579" s="155">
        <f t="shared" si="4"/>
        <v>-0.35696950846497033</v>
      </c>
      <c r="AE579" s="252">
        <f t="shared" ca="1" si="571"/>
        <v>1768.8262</v>
      </c>
      <c r="AF579" s="253">
        <f t="shared" ca="1" si="573"/>
        <v>-4.5380942457772383E-3</v>
      </c>
      <c r="AG579" s="258">
        <f t="shared" ca="1" si="574"/>
        <v>0</v>
      </c>
      <c r="AH579" s="227" t="str">
        <f ca="1">IF(SUM(AG579:OFFSET(AG579,(-HoldAggressiveTime-1),0,,))=0,"Defensive","Aggressive")</f>
        <v>Defensive</v>
      </c>
    </row>
    <row r="580" spans="1:34" ht="15" x14ac:dyDescent="0.2">
      <c r="A580">
        <f t="shared" si="15"/>
        <v>11</v>
      </c>
      <c r="B580">
        <f t="shared" si="16"/>
        <v>1918</v>
      </c>
      <c r="C580" s="70">
        <f t="shared" si="1"/>
        <v>1918.8333333332898</v>
      </c>
      <c r="D580" s="149">
        <f t="shared" si="383"/>
        <v>6940</v>
      </c>
      <c r="E580" s="151">
        <v>16.3</v>
      </c>
      <c r="F580" s="152">
        <v>1744.7935</v>
      </c>
      <c r="G580" s="152">
        <v>540.95389999999998</v>
      </c>
      <c r="H580" s="152">
        <v>1089.56039022</v>
      </c>
      <c r="I580" s="152">
        <v>1744.7935</v>
      </c>
      <c r="J580" s="152">
        <v>16.3</v>
      </c>
      <c r="K580" s="152">
        <v>16.3</v>
      </c>
      <c r="L580" s="152">
        <v>20.67</v>
      </c>
      <c r="M580" s="153">
        <v>6.2307055900000003</v>
      </c>
      <c r="N580" s="17">
        <f t="shared" ref="N580:T580" si="624">F580/F579/$E580*$E579-1</f>
        <v>-2.7327571784697691E-2</v>
      </c>
      <c r="O580" s="17">
        <f t="shared" si="624"/>
        <v>-1.0137848221346779E-2</v>
      </c>
      <c r="P580" s="17">
        <f t="shared" si="624"/>
        <v>-1.3513292434697455E-2</v>
      </c>
      <c r="Q580" s="17">
        <f t="shared" si="624"/>
        <v>-2.7327571784697691E-2</v>
      </c>
      <c r="R580" s="17">
        <f t="shared" si="624"/>
        <v>0</v>
      </c>
      <c r="S580" s="17">
        <f t="shared" si="624"/>
        <v>0</v>
      </c>
      <c r="T580" s="17">
        <f t="shared" si="624"/>
        <v>-1.8404907975460127E-2</v>
      </c>
      <c r="U580" s="240">
        <v>0</v>
      </c>
      <c r="V580" s="240">
        <v>0</v>
      </c>
      <c r="W580" s="223">
        <f t="shared" ca="1" si="576"/>
        <v>-2.3485160548232298E-2</v>
      </c>
      <c r="X580" s="223">
        <f>MMULT(N580:T580,'Parameters &amp; Main Results'!$B$12:$B$18)-'Parameters &amp; Main Results'!$B$22/12+MMULT(U580:V580,'Parameters &amp; Main Results'!$B$20:$B$21)</f>
        <v>-2.3485160548232298E-2</v>
      </c>
      <c r="Y580" s="223">
        <f>MMULT(N580:T580,'Parameters &amp; Main Results'!$C$12:$C$18)-'Parameters &amp; Main Results'!$C$22/12+MMULT(U580:V580,'Parameters &amp; Main Results'!$C$20:$C$21)</f>
        <v>-2.5650266095029264E-2</v>
      </c>
      <c r="Z580" s="17">
        <f t="shared" ca="1" si="561"/>
        <v>682.08230008340286</v>
      </c>
      <c r="AA580" s="70">
        <f ca="1">Z580/OFFSET(Z580,'Parameters &amp; Main Results'!$B$38,0)</f>
        <v>25.002559137268079</v>
      </c>
      <c r="AB580" s="70">
        <f ca="1">SUMPRODUCT(Z580:OFFSET(Z580,'Parameters &amp; Main Results'!$B$38-1,0), 'Cash Flow Assist'!$P$11:OFFSET('Cash Flow Assist'!$P$11,'Parameters &amp; Main Results'!$B$38-1,0)  )/OFFSET(Z580,'Parameters &amp; Main Results'!$B$38,0)</f>
        <v>4093.0338336797136</v>
      </c>
      <c r="AC580" s="70">
        <f ca="1">SUMPRODUCT(Z580:OFFSET(Z580,'Parameters &amp; Main Results'!$B$38-1,0),'Parameters &amp; Main Results'!$B$42:OFFSET('Parameters &amp; Main Results'!$B$42,'Parameters &amp; Main Results'!$B$38-1,0)   )/OFFSET(Z580,'Parameters &amp; Main Results'!$B$38,0)</f>
        <v>0</v>
      </c>
      <c r="AD580" s="155">
        <f t="shared" si="4"/>
        <v>-0.37454197038214332</v>
      </c>
      <c r="AE580" s="252">
        <f t="shared" ca="1" si="571"/>
        <v>1849.5391</v>
      </c>
      <c r="AF580" s="253">
        <f t="shared" ca="1" si="573"/>
        <v>-5.6633352601196681E-2</v>
      </c>
      <c r="AG580" s="258">
        <f t="shared" ca="1" si="574"/>
        <v>0</v>
      </c>
      <c r="AH580" s="227" t="str">
        <f ca="1">IF(SUM(AG580:OFFSET(AG580,(-HoldAggressiveTime-1),0,,))=0,"Defensive","Aggressive")</f>
        <v>Defensive</v>
      </c>
    </row>
    <row r="581" spans="1:34" ht="15" x14ac:dyDescent="0.2">
      <c r="A581">
        <f t="shared" si="15"/>
        <v>12</v>
      </c>
      <c r="B581">
        <f t="shared" si="16"/>
        <v>1918</v>
      </c>
      <c r="C581" s="70">
        <f t="shared" si="1"/>
        <v>1918.9166666666231</v>
      </c>
      <c r="D581" s="149">
        <f t="shared" si="383"/>
        <v>6971</v>
      </c>
      <c r="E581" s="151">
        <v>16.5</v>
      </c>
      <c r="F581" s="152">
        <v>1781.6675</v>
      </c>
      <c r="G581" s="152">
        <v>534.08130000000006</v>
      </c>
      <c r="H581" s="152">
        <v>1094.99003283</v>
      </c>
      <c r="I581" s="152">
        <v>1781.6675</v>
      </c>
      <c r="J581" s="152">
        <v>16.5</v>
      </c>
      <c r="K581" s="152">
        <v>16.5</v>
      </c>
      <c r="L581" s="152">
        <v>20.67</v>
      </c>
      <c r="M581" s="153">
        <v>6.1482473200000003</v>
      </c>
      <c r="N581" s="17">
        <f t="shared" ref="N581:T581" si="625">F581/F580/$E581*$E580-1</f>
        <v>8.7563544356570322E-3</v>
      </c>
      <c r="O581" s="17">
        <f t="shared" si="625"/>
        <v>-2.4671811641015284E-2</v>
      </c>
      <c r="P581" s="17">
        <f t="shared" si="625"/>
        <v>-7.1982828294280266E-3</v>
      </c>
      <c r="Q581" s="17">
        <f t="shared" si="625"/>
        <v>8.7563544356570322E-3</v>
      </c>
      <c r="R581" s="17">
        <f t="shared" si="625"/>
        <v>0</v>
      </c>
      <c r="S581" s="17">
        <f t="shared" si="625"/>
        <v>0</v>
      </c>
      <c r="T581" s="17">
        <f t="shared" si="625"/>
        <v>-1.2121212121212088E-2</v>
      </c>
      <c r="U581" s="240">
        <v>0</v>
      </c>
      <c r="V581" s="240">
        <v>0</v>
      </c>
      <c r="W581" s="223">
        <f t="shared" ca="1" si="576"/>
        <v>9.851762258124455E-4</v>
      </c>
      <c r="X581" s="223">
        <f>MMULT(N581:T581,'Parameters &amp; Main Results'!$B$12:$B$18)-'Parameters &amp; Main Results'!$B$22/12+MMULT(U581:V581,'Parameters &amp; Main Results'!$B$20:$B$21)</f>
        <v>9.851762258124455E-4</v>
      </c>
      <c r="Y581" s="223">
        <f>MMULT(N581:T581,'Parameters &amp; Main Results'!$C$12:$C$18)-'Parameters &amp; Main Results'!$C$22/12+MMULT(U581:V581,'Parameters &amp; Main Results'!$C$20:$C$21)</f>
        <v>5.3718711613231348E-3</v>
      </c>
      <c r="Z581" s="17">
        <f t="shared" ca="1" si="561"/>
        <v>698.48636449430262</v>
      </c>
      <c r="AA581" s="70">
        <f ca="1">Z581/OFFSET(Z581,'Parameters &amp; Main Results'!$B$38,0)</f>
        <v>25.471663898506037</v>
      </c>
      <c r="AB581" s="70">
        <f ca="1">SUMPRODUCT(Z581:OFFSET(Z581,'Parameters &amp; Main Results'!$B$38-1,0), 'Cash Flow Assist'!$P$11:OFFSET('Cash Flow Assist'!$P$11,'Parameters &amp; Main Results'!$B$38-1,0)  )/OFFSET(Z581,'Parameters &amp; Main Results'!$B$38,0)</f>
        <v>4048.0207272787602</v>
      </c>
      <c r="AC581" s="70">
        <f ca="1">SUMPRODUCT(Z581:OFFSET(Z581,'Parameters &amp; Main Results'!$B$38-1,0),'Parameters &amp; Main Results'!$B$42:OFFSET('Parameters &amp; Main Results'!$B$42,'Parameters &amp; Main Results'!$B$38-1,0)   )/OFFSET(Z581,'Parameters &amp; Main Results'!$B$38,0)</f>
        <v>0</v>
      </c>
      <c r="AD581" s="155">
        <f t="shared" si="4"/>
        <v>-0.36906523819018167</v>
      </c>
      <c r="AE581" s="252">
        <f t="shared" ca="1" si="571"/>
        <v>1915.4087</v>
      </c>
      <c r="AF581" s="253">
        <f t="shared" ca="1" si="573"/>
        <v>-6.9823844905789523E-2</v>
      </c>
      <c r="AG581" s="258">
        <f t="shared" ca="1" si="574"/>
        <v>0</v>
      </c>
      <c r="AH581" s="227" t="str">
        <f ca="1">IF(SUM(AG581:OFFSET(AG581,(-HoldAggressiveTime-1),0,,))=0,"Defensive","Aggressive")</f>
        <v>Defensive</v>
      </c>
    </row>
    <row r="582" spans="1:34" ht="15" x14ac:dyDescent="0.2">
      <c r="A582">
        <f t="shared" si="15"/>
        <v>1</v>
      </c>
      <c r="B582">
        <f t="shared" si="16"/>
        <v>1919</v>
      </c>
      <c r="C582" s="70">
        <f t="shared" si="1"/>
        <v>1918.9999999999563</v>
      </c>
      <c r="D582" s="149">
        <f t="shared" si="383"/>
        <v>6999</v>
      </c>
      <c r="E582" s="151">
        <v>16.5</v>
      </c>
      <c r="F582" s="152">
        <v>1763.079</v>
      </c>
      <c r="G582" s="152">
        <v>535.77629999999999</v>
      </c>
      <c r="H582" s="152">
        <v>1100.06348665</v>
      </c>
      <c r="I582" s="152">
        <v>1763.079</v>
      </c>
      <c r="J582" s="152">
        <v>16.5</v>
      </c>
      <c r="K582" s="152">
        <v>16.5</v>
      </c>
      <c r="L582" s="152">
        <v>20.67</v>
      </c>
      <c r="M582" s="153">
        <v>6.0596239000000001</v>
      </c>
      <c r="N582" s="17">
        <f t="shared" ref="N582:T582" si="626">F582/F581/$E582*$E581-1</f>
        <v>-1.0433203726284535E-2</v>
      </c>
      <c r="O582" s="17">
        <f t="shared" si="626"/>
        <v>3.1736741204007046E-3</v>
      </c>
      <c r="P582" s="17">
        <f t="shared" si="626"/>
        <v>4.6333333344483751E-3</v>
      </c>
      <c r="Q582" s="17">
        <f t="shared" si="626"/>
        <v>-1.0433203726284535E-2</v>
      </c>
      <c r="R582" s="17">
        <f t="shared" si="626"/>
        <v>0</v>
      </c>
      <c r="S582" s="17">
        <f t="shared" si="626"/>
        <v>0</v>
      </c>
      <c r="T582" s="17">
        <f t="shared" si="626"/>
        <v>0</v>
      </c>
      <c r="U582" s="240">
        <v>0</v>
      </c>
      <c r="V582" s="240">
        <v>0</v>
      </c>
      <c r="W582" s="223">
        <f t="shared" ca="1" si="576"/>
        <v>-7.2318346372999267E-3</v>
      </c>
      <c r="X582" s="223">
        <f>MMULT(N582:T582,'Parameters &amp; Main Results'!$B$12:$B$18)-'Parameters &amp; Main Results'!$B$22/12+MMULT(U582:V582,'Parameters &amp; Main Results'!$B$20:$B$21)</f>
        <v>-7.2318346372999267E-3</v>
      </c>
      <c r="Y582" s="223">
        <f>MMULT(N582:T582,'Parameters &amp; Main Results'!$C$12:$C$18)-'Parameters &amp; Main Results'!$C$22/12+MMULT(U582:V582,'Parameters &amp; Main Results'!$C$20:$C$21)</f>
        <v>-9.1141826082826779E-3</v>
      </c>
      <c r="Z582" s="17">
        <f t="shared" ca="1" si="561"/>
        <v>697.79890959816873</v>
      </c>
      <c r="AA582" s="70">
        <f ca="1">Z582/OFFSET(Z582,'Parameters &amp; Main Results'!$B$38,0)</f>
        <v>25.870124622401047</v>
      </c>
      <c r="AB582" s="70">
        <f ca="1">SUMPRODUCT(Z582:OFFSET(Z582,'Parameters &amp; Main Results'!$B$38-1,0), 'Cash Flow Assist'!$P$11:OFFSET('Cash Flow Assist'!$P$11,'Parameters &amp; Main Results'!$B$38-1,0)  )/OFFSET(Z582,'Parameters &amp; Main Results'!$B$38,0)</f>
        <v>4090.5165372159513</v>
      </c>
      <c r="AC582" s="70">
        <f ca="1">SUMPRODUCT(Z582:OFFSET(Z582,'Parameters &amp; Main Results'!$B$38-1,0),'Parameters &amp; Main Results'!$B$42:OFFSET('Parameters &amp; Main Results'!$B$42,'Parameters &amp; Main Results'!$B$38-1,0)   )/OFFSET(Z582,'Parameters &amp; Main Results'!$B$38,0)</f>
        <v>0</v>
      </c>
      <c r="AD582" s="155">
        <f t="shared" si="4"/>
        <v>-0.37564790909813828</v>
      </c>
      <c r="AE582" s="252">
        <f t="shared" ca="1" si="571"/>
        <v>1968.1405</v>
      </c>
      <c r="AF582" s="253">
        <f t="shared" ca="1" si="573"/>
        <v>-0.10419047827124132</v>
      </c>
      <c r="AG582" s="258">
        <f t="shared" ca="1" si="574"/>
        <v>0</v>
      </c>
      <c r="AH582" s="227" t="str">
        <f ca="1">IF(SUM(AG582:OFFSET(AG582,(-HoldAggressiveTime-1),0,,))=0,"Defensive","Aggressive")</f>
        <v>Defensive</v>
      </c>
    </row>
    <row r="583" spans="1:34" ht="15" x14ac:dyDescent="0.2">
      <c r="A583">
        <f t="shared" si="15"/>
        <v>2</v>
      </c>
      <c r="B583">
        <f t="shared" si="16"/>
        <v>1919</v>
      </c>
      <c r="C583" s="70">
        <f t="shared" si="1"/>
        <v>1919.0833333332896</v>
      </c>
      <c r="D583" s="149">
        <f t="shared" si="383"/>
        <v>7030</v>
      </c>
      <c r="E583" s="151">
        <v>16.2</v>
      </c>
      <c r="F583" s="152">
        <v>1832.4512999999999</v>
      </c>
      <c r="G583" s="152">
        <v>534.93190000000004</v>
      </c>
      <c r="H583" s="152">
        <v>1105.16044747</v>
      </c>
      <c r="I583" s="152">
        <v>1832.4512999999999</v>
      </c>
      <c r="J583" s="152">
        <v>16.2</v>
      </c>
      <c r="K583" s="152">
        <v>16.2</v>
      </c>
      <c r="L583" s="152">
        <v>20.67</v>
      </c>
      <c r="M583" s="153">
        <v>6.3161052499999997</v>
      </c>
      <c r="N583" s="17">
        <f t="shared" ref="N583:T583" si="627">F583/F582/$E583*$E582-1</f>
        <v>5.8594415413792289E-2</v>
      </c>
      <c r="O583" s="17">
        <f t="shared" si="627"/>
        <v>1.6913301869262209E-2</v>
      </c>
      <c r="P583" s="17">
        <f t="shared" si="627"/>
        <v>2.3237654319618883E-2</v>
      </c>
      <c r="Q583" s="17">
        <f t="shared" si="627"/>
        <v>5.8594415413792289E-2</v>
      </c>
      <c r="R583" s="17">
        <f t="shared" si="627"/>
        <v>0</v>
      </c>
      <c r="S583" s="17">
        <f t="shared" si="627"/>
        <v>0</v>
      </c>
      <c r="T583" s="17">
        <f t="shared" si="627"/>
        <v>1.8518518518518601E-2</v>
      </c>
      <c r="U583" s="240">
        <v>0</v>
      </c>
      <c r="V583" s="240">
        <v>0</v>
      </c>
      <c r="W583" s="223">
        <f t="shared" ca="1" si="576"/>
        <v>4.8212731193455927E-2</v>
      </c>
      <c r="X583" s="223">
        <f>MMULT(N583:T583,'Parameters &amp; Main Results'!$B$12:$B$18)-'Parameters &amp; Main Results'!$B$22/12+MMULT(U583:V583,'Parameters &amp; Main Results'!$B$20:$B$21)</f>
        <v>4.8212731193455927E-2</v>
      </c>
      <c r="Y583" s="223">
        <f>MMULT(N583:T583,'Parameters &amp; Main Results'!$C$12:$C$18)-'Parameters &amp; Main Results'!$C$22/12+MMULT(U583:V583,'Parameters &amp; Main Results'!$C$20:$C$21)</f>
        <v>5.4384637392672616E-2</v>
      </c>
      <c r="Z583" s="17">
        <f t="shared" ca="1" si="561"/>
        <v>702.88203625388553</v>
      </c>
      <c r="AA583" s="70">
        <f ca="1">Z583/OFFSET(Z583,'Parameters &amp; Main Results'!$B$38,0)</f>
        <v>26.600012256357598</v>
      </c>
      <c r="AB583" s="70">
        <f ca="1">SUMPRODUCT(Z583:OFFSET(Z583,'Parameters &amp; Main Results'!$B$38-1,0), 'Cash Flow Assist'!$P$11:OFFSET('Cash Flow Assist'!$P$11,'Parameters &amp; Main Results'!$B$38-1,0)  )/OFFSET(Z583,'Parameters &amp; Main Results'!$B$38,0)</f>
        <v>4150.1210456425724</v>
      </c>
      <c r="AC583" s="70">
        <f ca="1">SUMPRODUCT(Z583:OFFSET(Z583,'Parameters &amp; Main Results'!$B$38-1,0),'Parameters &amp; Main Results'!$B$42:OFFSET('Parameters &amp; Main Results'!$B$42,'Parameters &amp; Main Results'!$B$38-1,0)   )/OFFSET(Z583,'Parameters &amp; Main Results'!$B$38,0)</f>
        <v>0</v>
      </c>
      <c r="AD583" s="155">
        <f t="shared" si="4"/>
        <v>-0.33906436331936474</v>
      </c>
      <c r="AE583" s="252">
        <f t="shared" ca="1" si="571"/>
        <v>1898.1273000000001</v>
      </c>
      <c r="AF583" s="253">
        <f t="shared" ca="1" si="573"/>
        <v>-3.4600419055139324E-2</v>
      </c>
      <c r="AG583" s="258">
        <f t="shared" ca="1" si="574"/>
        <v>0</v>
      </c>
      <c r="AH583" s="227" t="str">
        <f ca="1">IF(SUM(AG583:OFFSET(AG583,(-HoldAggressiveTime-1),0,,))=0,"Defensive","Aggressive")</f>
        <v>Defensive</v>
      </c>
    </row>
    <row r="584" spans="1:34" ht="15" x14ac:dyDescent="0.2">
      <c r="A584">
        <f t="shared" si="15"/>
        <v>3</v>
      </c>
      <c r="B584">
        <f t="shared" si="16"/>
        <v>1919</v>
      </c>
      <c r="C584" s="70">
        <f t="shared" si="1"/>
        <v>1919.1666666666229</v>
      </c>
      <c r="D584" s="149">
        <f t="shared" si="383"/>
        <v>7060</v>
      </c>
      <c r="E584" s="151">
        <v>16.399999999999999</v>
      </c>
      <c r="F584" s="152">
        <v>1852.9227000000001</v>
      </c>
      <c r="G584" s="152">
        <v>535.78020000000004</v>
      </c>
      <c r="H584" s="152">
        <v>1110.2810242099999</v>
      </c>
      <c r="I584" s="152">
        <v>1852.9227000000001</v>
      </c>
      <c r="J584" s="152">
        <v>16.399999999999999</v>
      </c>
      <c r="K584" s="152">
        <v>16.399999999999999</v>
      </c>
      <c r="L584" s="152">
        <v>20.67</v>
      </c>
      <c r="M584" s="153">
        <v>6.4463271200000003</v>
      </c>
      <c r="N584" s="17">
        <f t="shared" ref="N584:T584" si="628">F584/F583/$E584*$E583-1</f>
        <v>-1.1597679527324267E-3</v>
      </c>
      <c r="O584" s="17">
        <f t="shared" si="628"/>
        <v>-1.0628651755576368E-2</v>
      </c>
      <c r="P584" s="17">
        <f t="shared" si="628"/>
        <v>-7.6182926828770592E-3</v>
      </c>
      <c r="Q584" s="17">
        <f t="shared" si="628"/>
        <v>-1.1597679527324267E-3</v>
      </c>
      <c r="R584" s="17">
        <f t="shared" si="628"/>
        <v>0</v>
      </c>
      <c r="S584" s="17">
        <f t="shared" si="628"/>
        <v>0</v>
      </c>
      <c r="T584" s="17">
        <f t="shared" si="628"/>
        <v>-1.2195121951219412E-2</v>
      </c>
      <c r="U584" s="240">
        <v>0</v>
      </c>
      <c r="V584" s="240">
        <v>0</v>
      </c>
      <c r="W584" s="223">
        <f t="shared" ca="1" si="576"/>
        <v>-3.646979079892232E-3</v>
      </c>
      <c r="X584" s="223">
        <f>MMULT(N584:T584,'Parameters &amp; Main Results'!$B$12:$B$18)-'Parameters &amp; Main Results'!$B$22/12+MMULT(U584:V584,'Parameters &amp; Main Results'!$B$20:$B$21)</f>
        <v>-3.646979079892232E-3</v>
      </c>
      <c r="Y584" s="223">
        <f>MMULT(N584:T584,'Parameters &amp; Main Results'!$C$12:$C$18)-'Parameters &amp; Main Results'!$C$22/12+MMULT(U584:V584,'Parameters &amp; Main Results'!$C$20:$C$21)</f>
        <v>-2.1483229996834877E-3</v>
      </c>
      <c r="Z584" s="17">
        <f t="shared" ca="1" si="561"/>
        <v>670.55285185633102</v>
      </c>
      <c r="AA584" s="70">
        <f ca="1">Z584/OFFSET(Z584,'Parameters &amp; Main Results'!$B$38,0)</f>
        <v>25.641223864268195</v>
      </c>
      <c r="AB584" s="70">
        <f ca="1">SUMPRODUCT(Z584:OFFSET(Z584,'Parameters &amp; Main Results'!$B$38-1,0), 'Cash Flow Assist'!$P$11:OFFSET('Cash Flow Assist'!$P$11,'Parameters &amp; Main Results'!$B$38-1,0)  )/OFFSET(Z584,'Parameters &amp; Main Results'!$B$38,0)</f>
        <v>4167.5408597852529</v>
      </c>
      <c r="AC584" s="70">
        <f ca="1">SUMPRODUCT(Z584:OFFSET(Z584,'Parameters &amp; Main Results'!$B$38-1,0),'Parameters &amp; Main Results'!$B$42:OFFSET('Parameters &amp; Main Results'!$B$42,'Parameters &amp; Main Results'!$B$38-1,0)   )/OFFSET(Z584,'Parameters &amp; Main Results'!$B$38,0)</f>
        <v>0</v>
      </c>
      <c r="AD584" s="155">
        <f t="shared" si="4"/>
        <v>-0.33983089528960575</v>
      </c>
      <c r="AE584" s="252">
        <f t="shared" ca="1" si="571"/>
        <v>1861.4403</v>
      </c>
      <c r="AF584" s="253">
        <f t="shared" ca="1" si="573"/>
        <v>-4.5758115369049987E-3</v>
      </c>
      <c r="AG584" s="258">
        <f t="shared" ca="1" si="574"/>
        <v>0</v>
      </c>
      <c r="AH584" s="227" t="str">
        <f ca="1">IF(SUM(AG584:OFFSET(AG584,(-HoldAggressiveTime-1),0,,))=0,"Defensive","Aggressive")</f>
        <v>Defensive</v>
      </c>
    </row>
    <row r="585" spans="1:34" ht="15" x14ac:dyDescent="0.2">
      <c r="A585">
        <f t="shared" si="15"/>
        <v>4</v>
      </c>
      <c r="B585">
        <f t="shared" si="16"/>
        <v>1919</v>
      </c>
      <c r="C585" s="70">
        <f t="shared" si="1"/>
        <v>1919.2499999999561</v>
      </c>
      <c r="D585" s="149">
        <f t="shared" si="383"/>
        <v>7091</v>
      </c>
      <c r="E585" s="151">
        <v>16.7</v>
      </c>
      <c r="F585" s="152">
        <v>1959.8646000000001</v>
      </c>
      <c r="G585" s="152">
        <v>538.30889999999999</v>
      </c>
      <c r="H585" s="152">
        <v>1115.4253262899999</v>
      </c>
      <c r="I585" s="152">
        <v>1959.8646000000001</v>
      </c>
      <c r="J585" s="152">
        <v>16.7</v>
      </c>
      <c r="K585" s="152">
        <v>16.7</v>
      </c>
      <c r="L585" s="152">
        <v>20.67</v>
      </c>
      <c r="M585" s="153">
        <v>6.55432828</v>
      </c>
      <c r="N585" s="17">
        <f t="shared" ref="N585:T585" si="629">F585/F584/$E585*$E584-1</f>
        <v>3.8714378909064262E-2</v>
      </c>
      <c r="O585" s="17">
        <f t="shared" si="629"/>
        <v>-1.332919686184586E-2</v>
      </c>
      <c r="P585" s="17">
        <f t="shared" si="629"/>
        <v>-1.3413972054861945E-2</v>
      </c>
      <c r="Q585" s="17">
        <f t="shared" si="629"/>
        <v>3.8714378909064262E-2</v>
      </c>
      <c r="R585" s="17">
        <f t="shared" si="629"/>
        <v>0</v>
      </c>
      <c r="S585" s="17">
        <f t="shared" si="629"/>
        <v>0</v>
      </c>
      <c r="T585" s="17">
        <f t="shared" si="629"/>
        <v>-1.7964071856287456E-2</v>
      </c>
      <c r="U585" s="240">
        <v>0</v>
      </c>
      <c r="V585" s="240">
        <v>0</v>
      </c>
      <c r="W585" s="223">
        <f t="shared" ca="1" si="576"/>
        <v>2.5430074549947983E-2</v>
      </c>
      <c r="X585" s="223">
        <f>MMULT(N585:T585,'Parameters &amp; Main Results'!$B$12:$B$18)-'Parameters &amp; Main Results'!$B$22/12+MMULT(U585:V585,'Parameters &amp; Main Results'!$B$20:$B$21)</f>
        <v>2.5430074549947983E-2</v>
      </c>
      <c r="Y585" s="223">
        <f>MMULT(N585:T585,'Parameters &amp; Main Results'!$C$12:$C$18)-'Parameters &amp; Main Results'!$C$22/12+MMULT(U585:V585,'Parameters &amp; Main Results'!$C$20:$C$21)</f>
        <v>3.3468354665306586E-2</v>
      </c>
      <c r="Z585" s="17">
        <f t="shared" ref="Z585:Z648" ca="1" si="630">Z586*(1+W585)</f>
        <v>673.00729538320843</v>
      </c>
      <c r="AA585" s="70">
        <f ca="1">Z585/OFFSET(Z585,'Parameters &amp; Main Results'!$B$38,0)</f>
        <v>26.046774877524726</v>
      </c>
      <c r="AB585" s="70">
        <f ca="1">SUMPRODUCT(Z585:OFFSET(Z585,'Parameters &amp; Main Results'!$B$38-1,0), 'Cash Flow Assist'!$P$11:OFFSET('Cash Flow Assist'!$P$11,'Parameters &amp; Main Results'!$B$38-1,0)  )/OFFSET(Z585,'Parameters &amp; Main Results'!$B$38,0)</f>
        <v>4193.07721914788</v>
      </c>
      <c r="AC585" s="70">
        <f ca="1">SUMPRODUCT(Z585:OFFSET(Z585,'Parameters &amp; Main Results'!$B$38-1,0),'Parameters &amp; Main Results'!$B$42:OFFSET('Parameters &amp; Main Results'!$B$42,'Parameters &amp; Main Results'!$B$38-1,0)   )/OFFSET(Z585,'Parameters &amp; Main Results'!$B$38,0)</f>
        <v>0</v>
      </c>
      <c r="AD585" s="155">
        <f t="shared" si="4"/>
        <v>-0.31427285842578978</v>
      </c>
      <c r="AE585" s="252">
        <f t="shared" ca="1" si="571"/>
        <v>1767.9286999999999</v>
      </c>
      <c r="AF585" s="253">
        <f t="shared" ca="1" si="573"/>
        <v>0.10856540764341921</v>
      </c>
      <c r="AG585" s="258">
        <f t="shared" ca="1" si="574"/>
        <v>0</v>
      </c>
      <c r="AH585" s="227" t="str">
        <f ca="1">IF(SUM(AG585:OFFSET(AG585,(-HoldAggressiveTime-1),0,,))=0,"Defensive","Aggressive")</f>
        <v>Defensive</v>
      </c>
    </row>
    <row r="586" spans="1:34" ht="15" x14ac:dyDescent="0.2">
      <c r="A586">
        <f t="shared" si="15"/>
        <v>5</v>
      </c>
      <c r="B586">
        <f t="shared" si="16"/>
        <v>1919</v>
      </c>
      <c r="C586" s="70">
        <f t="shared" si="1"/>
        <v>1919.3333333332894</v>
      </c>
      <c r="D586" s="149">
        <f t="shared" si="383"/>
        <v>7121</v>
      </c>
      <c r="E586" s="151">
        <v>16.899999999999999</v>
      </c>
      <c r="F586" s="152">
        <v>2129.5767999999998</v>
      </c>
      <c r="G586" s="152">
        <v>542.52470000000005</v>
      </c>
      <c r="H586" s="152">
        <v>1120.59346364</v>
      </c>
      <c r="I586" s="152">
        <v>2129.5767999999998</v>
      </c>
      <c r="J586" s="152">
        <v>16.899999999999999</v>
      </c>
      <c r="K586" s="152">
        <v>16.899999999999999</v>
      </c>
      <c r="L586" s="152">
        <v>20.67</v>
      </c>
      <c r="M586" s="153">
        <v>7.0130884099999999</v>
      </c>
      <c r="N586" s="17">
        <f t="shared" ref="N586:T586" si="631">F586/F585/$E586*$E585-1</f>
        <v>7.3734740498046403E-2</v>
      </c>
      <c r="O586" s="17">
        <f t="shared" si="631"/>
        <v>-4.0954378626982813E-3</v>
      </c>
      <c r="P586" s="17">
        <f t="shared" si="631"/>
        <v>-7.2558185361316641E-3</v>
      </c>
      <c r="Q586" s="17">
        <f t="shared" si="631"/>
        <v>7.3734740498046403E-2</v>
      </c>
      <c r="R586" s="17">
        <f t="shared" si="631"/>
        <v>0</v>
      </c>
      <c r="S586" s="17">
        <f t="shared" si="631"/>
        <v>0</v>
      </c>
      <c r="T586" s="17">
        <f t="shared" si="631"/>
        <v>-1.1834319526627168E-2</v>
      </c>
      <c r="U586" s="240">
        <v>0</v>
      </c>
      <c r="V586" s="240">
        <v>0</v>
      </c>
      <c r="W586" s="223">
        <f t="shared" ca="1" si="576"/>
        <v>5.384858515799712E-2</v>
      </c>
      <c r="X586" s="223">
        <f>MMULT(N586:T586,'Parameters &amp; Main Results'!$B$12:$B$18)-'Parameters &amp; Main Results'!$B$22/12+MMULT(U586:V586,'Parameters &amp; Main Results'!$B$20:$B$21)</f>
        <v>5.384858515799712E-2</v>
      </c>
      <c r="Y586" s="223">
        <f>MMULT(N586:T586,'Parameters &amp; Main Results'!$C$12:$C$18)-'Parameters &amp; Main Results'!$C$22/12+MMULT(U586:V586,'Parameters &amp; Main Results'!$C$20:$C$21)</f>
        <v>6.5910055995305278E-2</v>
      </c>
      <c r="Z586" s="17">
        <f t="shared" ca="1" si="630"/>
        <v>656.31710253727954</v>
      </c>
      <c r="AA586" s="70">
        <f ca="1">Z586/OFFSET(Z586,'Parameters &amp; Main Results'!$B$38,0)</f>
        <v>25.57722142523243</v>
      </c>
      <c r="AB586" s="70">
        <f ca="1">SUMPRODUCT(Z586:OFFSET(Z586,'Parameters &amp; Main Results'!$B$38-1,0), 'Cash Flow Assist'!$P$11:OFFSET('Cash Flow Assist'!$P$11,'Parameters &amp; Main Results'!$B$38-1,0)  )/OFFSET(Z586,'Parameters &amp; Main Results'!$B$38,0)</f>
        <v>4196.9745903445819</v>
      </c>
      <c r="AC586" s="70">
        <f ca="1">SUMPRODUCT(Z586:OFFSET(Z586,'Parameters &amp; Main Results'!$B$38-1,0),'Parameters &amp; Main Results'!$B$42:OFFSET('Parameters &amp; Main Results'!$B$42,'Parameters &amp; Main Results'!$B$38-1,0)   )/OFFSET(Z586,'Parameters &amp; Main Results'!$B$38,0)</f>
        <v>0</v>
      </c>
      <c r="AD586" s="155">
        <f t="shared" si="4"/>
        <v>-0.26371094558934827</v>
      </c>
      <c r="AE586" s="252">
        <f t="shared" ca="1" si="571"/>
        <v>1832.7121999999999</v>
      </c>
      <c r="AF586" s="253">
        <f t="shared" ca="1" si="573"/>
        <v>0.16198102462568859</v>
      </c>
      <c r="AG586" s="258">
        <f t="shared" ca="1" si="574"/>
        <v>0</v>
      </c>
      <c r="AH586" s="227" t="str">
        <f ca="1">IF(SUM(AG586:OFFSET(AG586,(-HoldAggressiveTime-1),0,,))=0,"Defensive","Aggressive")</f>
        <v>Defensive</v>
      </c>
    </row>
    <row r="587" spans="1:34" ht="15" x14ac:dyDescent="0.2">
      <c r="A587">
        <f t="shared" si="15"/>
        <v>6</v>
      </c>
      <c r="B587">
        <f t="shared" si="16"/>
        <v>1919</v>
      </c>
      <c r="C587" s="70">
        <f t="shared" si="1"/>
        <v>1919.4166666666226</v>
      </c>
      <c r="D587" s="149">
        <f t="shared" si="383"/>
        <v>7152</v>
      </c>
      <c r="E587" s="151">
        <v>16.899999999999999</v>
      </c>
      <c r="F587" s="152">
        <v>2078.8143</v>
      </c>
      <c r="G587" s="152">
        <v>543.79219999999998</v>
      </c>
      <c r="H587" s="152">
        <v>1125.78554669</v>
      </c>
      <c r="I587" s="152">
        <v>2078.8143</v>
      </c>
      <c r="J587" s="152">
        <v>16.899999999999999</v>
      </c>
      <c r="K587" s="152">
        <v>16.899999999999999</v>
      </c>
      <c r="L587" s="152">
        <v>20.67</v>
      </c>
      <c r="M587" s="153">
        <v>7.1216408299999996</v>
      </c>
      <c r="N587" s="17">
        <f t="shared" ref="N587:T587" si="632">F587/F586/$E587*$E586-1</f>
        <v>-2.3836895668660429E-2</v>
      </c>
      <c r="O587" s="17">
        <f t="shared" si="632"/>
        <v>2.3362991583608661E-3</v>
      </c>
      <c r="P587" s="17">
        <f t="shared" si="632"/>
        <v>4.6333333349408701E-3</v>
      </c>
      <c r="Q587" s="17">
        <f t="shared" si="632"/>
        <v>-2.3836895668660429E-2</v>
      </c>
      <c r="R587" s="17">
        <f t="shared" si="632"/>
        <v>0</v>
      </c>
      <c r="S587" s="17">
        <f t="shared" si="632"/>
        <v>0</v>
      </c>
      <c r="T587" s="17">
        <f t="shared" si="632"/>
        <v>0</v>
      </c>
      <c r="U587" s="240">
        <v>0</v>
      </c>
      <c r="V587" s="240">
        <v>0</v>
      </c>
      <c r="W587" s="223">
        <f t="shared" ca="1" si="576"/>
        <v>-1.7452078586489814E-2</v>
      </c>
      <c r="X587" s="223">
        <f>MMULT(N587:T587,'Parameters &amp; Main Results'!$B$12:$B$18)-'Parameters &amp; Main Results'!$B$22/12+MMULT(U587:V587,'Parameters &amp; Main Results'!$B$20:$B$21)</f>
        <v>-1.7452078586489814E-2</v>
      </c>
      <c r="Y587" s="223">
        <f>MMULT(N587:T587,'Parameters &amp; Main Results'!$C$12:$C$18)-'Parameters &amp; Main Results'!$C$22/12+MMULT(U587:V587,'Parameters &amp; Main Results'!$C$20:$C$21)</f>
        <v>-2.1261242852624967E-2</v>
      </c>
      <c r="Z587" s="17">
        <f t="shared" ca="1" si="630"/>
        <v>622.78121523395316</v>
      </c>
      <c r="AA587" s="70">
        <f ca="1">Z587/OFFSET(Z587,'Parameters &amp; Main Results'!$B$38,0)</f>
        <v>24.528264301681787</v>
      </c>
      <c r="AB587" s="70">
        <f ca="1">SUMPRODUCT(Z587:OFFSET(Z587,'Parameters &amp; Main Results'!$B$38-1,0), 'Cash Flow Assist'!$P$11:OFFSET('Cash Flow Assist'!$P$11,'Parameters &amp; Main Results'!$B$38-1,0)  )/OFFSET(Z587,'Parameters &amp; Main Results'!$B$38,0)</f>
        <v>4216.7449516844363</v>
      </c>
      <c r="AC587" s="70">
        <f ca="1">SUMPRODUCT(Z587:OFFSET(Z587,'Parameters &amp; Main Results'!$B$38-1,0),'Parameters &amp; Main Results'!$B$42:OFFSET('Parameters &amp; Main Results'!$B$42,'Parameters &amp; Main Results'!$B$38-1,0)   )/OFFSET(Z587,'Parameters &amp; Main Results'!$B$38,0)</f>
        <v>0</v>
      </c>
      <c r="AD587" s="155">
        <f t="shared" si="4"/>
        <v>-0.28126179096131165</v>
      </c>
      <c r="AE587" s="252">
        <f t="shared" ca="1" si="571"/>
        <v>1815.1714999999999</v>
      </c>
      <c r="AF587" s="253">
        <f t="shared" ca="1" si="573"/>
        <v>0.14524401688766053</v>
      </c>
      <c r="AG587" s="258">
        <f t="shared" ca="1" si="574"/>
        <v>0</v>
      </c>
      <c r="AH587" s="227" t="str">
        <f ca="1">IF(SUM(AG587:OFFSET(AG587,(-HoldAggressiveTime-1),0,,))=0,"Defensive","Aggressive")</f>
        <v>Defensive</v>
      </c>
    </row>
    <row r="588" spans="1:34" ht="15" x14ac:dyDescent="0.2">
      <c r="A588">
        <f t="shared" si="15"/>
        <v>7</v>
      </c>
      <c r="B588">
        <f t="shared" si="16"/>
        <v>1919</v>
      </c>
      <c r="C588" s="70">
        <f t="shared" si="1"/>
        <v>1919.4999999999559</v>
      </c>
      <c r="D588" s="149">
        <f t="shared" si="383"/>
        <v>7183</v>
      </c>
      <c r="E588" s="151">
        <v>17.399999999999999</v>
      </c>
      <c r="F588" s="152">
        <v>2216.6352000000002</v>
      </c>
      <c r="G588" s="152">
        <v>544.64980000000003</v>
      </c>
      <c r="H588" s="152">
        <v>1131.00168639</v>
      </c>
      <c r="I588" s="152">
        <v>2216.6352000000002</v>
      </c>
      <c r="J588" s="152">
        <v>17.399999999999999</v>
      </c>
      <c r="K588" s="152">
        <v>17.399999999999999</v>
      </c>
      <c r="L588" s="152">
        <v>20.67</v>
      </c>
      <c r="M588" s="153">
        <v>6.7618242000000004</v>
      </c>
      <c r="N588" s="17">
        <f t="shared" ref="N588:T588" si="633">F588/F587/$E588*$E587-1</f>
        <v>3.5657098475268656E-2</v>
      </c>
      <c r="O588" s="17">
        <f t="shared" si="633"/>
        <v>-2.7203877366830609E-2</v>
      </c>
      <c r="P588" s="17">
        <f t="shared" si="633"/>
        <v>-2.4235440612736636E-2</v>
      </c>
      <c r="Q588" s="17">
        <f t="shared" si="633"/>
        <v>3.5657098475268656E-2</v>
      </c>
      <c r="R588" s="17">
        <f t="shared" si="633"/>
        <v>0</v>
      </c>
      <c r="S588" s="17">
        <f t="shared" si="633"/>
        <v>0</v>
      </c>
      <c r="T588" s="17">
        <f t="shared" si="633"/>
        <v>-2.8735632183908066E-2</v>
      </c>
      <c r="U588" s="240">
        <v>0</v>
      </c>
      <c r="V588" s="240">
        <v>0</v>
      </c>
      <c r="W588" s="223">
        <f t="shared" ca="1" si="576"/>
        <v>1.98236001072233E-2</v>
      </c>
      <c r="X588" s="223">
        <f>MMULT(N588:T588,'Parameters &amp; Main Results'!$B$12:$B$18)-'Parameters &amp; Main Results'!$B$22/12+MMULT(U588:V588,'Parameters &amp; Main Results'!$B$20:$B$21)</f>
        <v>1.98236001072233E-2</v>
      </c>
      <c r="Y588" s="223">
        <f>MMULT(N588:T588,'Parameters &amp; Main Results'!$C$12:$C$18)-'Parameters &amp; Main Results'!$C$22/12+MMULT(U588:V588,'Parameters &amp; Main Results'!$C$20:$C$21)</f>
        <v>2.9329334224392069E-2</v>
      </c>
      <c r="Z588" s="17">
        <f t="shared" ca="1" si="630"/>
        <v>633.84309473476821</v>
      </c>
      <c r="AA588" s="70">
        <f ca="1">Z588/OFFSET(Z588,'Parameters &amp; Main Results'!$B$38,0)</f>
        <v>25.325663248868441</v>
      </c>
      <c r="AB588" s="70">
        <f ca="1">SUMPRODUCT(Z588:OFFSET(Z588,'Parameters &amp; Main Results'!$B$38-1,0), 'Cash Flow Assist'!$P$11:OFFSET('Cash Flow Assist'!$P$11,'Parameters &amp; Main Results'!$B$38-1,0)  )/OFFSET(Z588,'Parameters &amp; Main Results'!$B$38,0)</f>
        <v>4253.9762146344974</v>
      </c>
      <c r="AC588" s="70">
        <f ca="1">SUMPRODUCT(Z588:OFFSET(Z588,'Parameters &amp; Main Results'!$B$38-1,0),'Parameters &amp; Main Results'!$B$42:OFFSET('Parameters &amp; Main Results'!$B$42,'Parameters &amp; Main Results'!$B$38-1,0)   )/OFFSET(Z588,'Parameters &amp; Main Results'!$B$38,0)</f>
        <v>0</v>
      </c>
      <c r="AD588" s="155">
        <f t="shared" si="4"/>
        <v>-0.25563367186368091</v>
      </c>
      <c r="AE588" s="252">
        <f t="shared" ca="1" si="571"/>
        <v>1763.9069999999999</v>
      </c>
      <c r="AF588" s="253">
        <f t="shared" ca="1" si="573"/>
        <v>0.25666217096479593</v>
      </c>
      <c r="AG588" s="258">
        <f t="shared" ca="1" si="574"/>
        <v>0</v>
      </c>
      <c r="AH588" s="227" t="str">
        <f ca="1">IF(SUM(AG588:OFFSET(AG588,(-HoldAggressiveTime-1),0,,))=0,"Defensive","Aggressive")</f>
        <v>Defensive</v>
      </c>
    </row>
    <row r="589" spans="1:34" ht="15" x14ac:dyDescent="0.2">
      <c r="A589">
        <f t="shared" si="15"/>
        <v>8</v>
      </c>
      <c r="B589">
        <f t="shared" si="16"/>
        <v>1919</v>
      </c>
      <c r="C589" s="70">
        <f t="shared" si="1"/>
        <v>1919.5833333332891</v>
      </c>
      <c r="D589" s="149">
        <f t="shared" si="383"/>
        <v>7213</v>
      </c>
      <c r="E589" s="151">
        <v>17.7</v>
      </c>
      <c r="F589" s="152">
        <v>2053.0634</v>
      </c>
      <c r="G589" s="152">
        <v>544.25739999999996</v>
      </c>
      <c r="H589" s="152">
        <v>1136.2419941999999</v>
      </c>
      <c r="I589" s="152">
        <v>2053.0634</v>
      </c>
      <c r="J589" s="152">
        <v>17.7</v>
      </c>
      <c r="K589" s="152">
        <v>17.7</v>
      </c>
      <c r="L589" s="152">
        <v>20.67</v>
      </c>
      <c r="M589" s="153">
        <v>6.6428259499999998</v>
      </c>
      <c r="N589" s="17">
        <f t="shared" ref="N589:T589" si="634">F589/F588/$E589*$E588-1</f>
        <v>-8.9491263490610984E-2</v>
      </c>
      <c r="O589" s="17">
        <f t="shared" si="634"/>
        <v>-1.7657404252999442E-2</v>
      </c>
      <c r="P589" s="17">
        <f t="shared" si="634"/>
        <v>-1.2394350285621192E-2</v>
      </c>
      <c r="Q589" s="17">
        <f t="shared" si="634"/>
        <v>-8.9491263490610984E-2</v>
      </c>
      <c r="R589" s="17">
        <f t="shared" si="634"/>
        <v>0</v>
      </c>
      <c r="S589" s="17">
        <f t="shared" si="634"/>
        <v>0</v>
      </c>
      <c r="T589" s="17">
        <f t="shared" si="634"/>
        <v>-1.6949152542372947E-2</v>
      </c>
      <c r="U589" s="240">
        <v>0</v>
      </c>
      <c r="V589" s="240">
        <v>0</v>
      </c>
      <c r="W589" s="223">
        <f t="shared" ca="1" si="576"/>
        <v>-7.153905276234343E-2</v>
      </c>
      <c r="X589" s="223">
        <f>MMULT(N589:T589,'Parameters &amp; Main Results'!$B$12:$B$18)-'Parameters &amp; Main Results'!$B$22/12+MMULT(U589:V589,'Parameters &amp; Main Results'!$B$20:$B$21)</f>
        <v>-7.153905276234343E-2</v>
      </c>
      <c r="Y589" s="223">
        <f>MMULT(N589:T589,'Parameters &amp; Main Results'!$C$12:$C$18)-'Parameters &amp; Main Results'!$C$22/12+MMULT(U589:V589,'Parameters &amp; Main Results'!$C$20:$C$21)</f>
        <v>-8.2349544233516495E-2</v>
      </c>
      <c r="Z589" s="17">
        <f t="shared" ca="1" si="630"/>
        <v>621.52228548949688</v>
      </c>
      <c r="AA589" s="70">
        <f ca="1">Z589/OFFSET(Z589,'Parameters &amp; Main Results'!$B$38,0)</f>
        <v>25.211341610550196</v>
      </c>
      <c r="AB589" s="70">
        <f ca="1">SUMPRODUCT(Z589:OFFSET(Z589,'Parameters &amp; Main Results'!$B$38-1,0), 'Cash Flow Assist'!$P$11:OFFSET('Cash Flow Assist'!$P$11,'Parameters &amp; Main Results'!$B$38-1,0)  )/OFFSET(Z589,'Parameters &amp; Main Results'!$B$38,0)</f>
        <v>4294.0260534466497</v>
      </c>
      <c r="AC589" s="70">
        <f ca="1">SUMPRODUCT(Z589:OFFSET(Z589,'Parameters &amp; Main Results'!$B$38-1,0),'Parameters &amp; Main Results'!$B$42:OFFSET('Parameters &amp; Main Results'!$B$42,'Parameters &amp; Main Results'!$B$38-1,0)   )/OFFSET(Z589,'Parameters &amp; Main Results'!$B$38,0)</f>
        <v>0</v>
      </c>
      <c r="AD589" s="155">
        <f t="shared" si="4"/>
        <v>-0.32224795506846682</v>
      </c>
      <c r="AE589" s="252">
        <f t="shared" ca="1" si="571"/>
        <v>1810.3612000000001</v>
      </c>
      <c r="AF589" s="253">
        <f t="shared" ca="1" si="573"/>
        <v>0.1340628599419828</v>
      </c>
      <c r="AG589" s="258">
        <f t="shared" ca="1" si="574"/>
        <v>0</v>
      </c>
      <c r="AH589" s="227" t="str">
        <f ca="1">IF(SUM(AG589:OFFSET(AG589,(-HoldAggressiveTime-1),0,,))=0,"Defensive","Aggressive")</f>
        <v>Defensive</v>
      </c>
    </row>
    <row r="590" spans="1:34" ht="15" x14ac:dyDescent="0.2">
      <c r="A590">
        <f t="shared" si="15"/>
        <v>9</v>
      </c>
      <c r="B590">
        <f t="shared" si="16"/>
        <v>1919</v>
      </c>
      <c r="C590" s="70">
        <f t="shared" si="1"/>
        <v>1919.6666666666224</v>
      </c>
      <c r="D590" s="149">
        <f t="shared" si="383"/>
        <v>7244</v>
      </c>
      <c r="E590" s="151">
        <v>17.8</v>
      </c>
      <c r="F590" s="152">
        <v>2103.4654999999998</v>
      </c>
      <c r="G590" s="152">
        <v>548.54499999999996</v>
      </c>
      <c r="H590" s="152">
        <v>1141.50658211</v>
      </c>
      <c r="I590" s="152">
        <v>2103.4654999999998</v>
      </c>
      <c r="J590" s="152">
        <v>17.8</v>
      </c>
      <c r="K590" s="152">
        <v>17.8</v>
      </c>
      <c r="L590" s="152">
        <v>20.67</v>
      </c>
      <c r="M590" s="153">
        <v>6.7395860299999999</v>
      </c>
      <c r="N590" s="17">
        <f t="shared" ref="N590:T590" si="635">F590/F589/$E590*$E589-1</f>
        <v>1.8793807385532713E-2</v>
      </c>
      <c r="O590" s="17">
        <f t="shared" si="635"/>
        <v>2.2156547928495751E-3</v>
      </c>
      <c r="P590" s="17">
        <f t="shared" si="635"/>
        <v>-1.0106741542053044E-3</v>
      </c>
      <c r="Q590" s="17">
        <f t="shared" si="635"/>
        <v>1.8793807385532713E-2</v>
      </c>
      <c r="R590" s="17">
        <f t="shared" si="635"/>
        <v>0</v>
      </c>
      <c r="S590" s="17">
        <f t="shared" si="635"/>
        <v>0</v>
      </c>
      <c r="T590" s="17">
        <f t="shared" si="635"/>
        <v>-5.6179775280899014E-3</v>
      </c>
      <c r="U590" s="240">
        <v>0</v>
      </c>
      <c r="V590" s="240">
        <v>0</v>
      </c>
      <c r="W590" s="223">
        <f t="shared" ca="1" si="576"/>
        <v>1.4215920954648286E-2</v>
      </c>
      <c r="X590" s="223">
        <f>MMULT(N590:T590,'Parameters &amp; Main Results'!$B$12:$B$18)-'Parameters &amp; Main Results'!$B$22/12+MMULT(U590:V590,'Parameters &amp; Main Results'!$B$20:$B$21)</f>
        <v>1.4215920954648286E-2</v>
      </c>
      <c r="Y590" s="223">
        <f>MMULT(N590:T590,'Parameters &amp; Main Results'!$C$12:$C$18)-'Parameters &amp; Main Results'!$C$22/12+MMULT(U590:V590,'Parameters &amp; Main Results'!$C$20:$C$21)</f>
        <v>1.7094325459597735E-2</v>
      </c>
      <c r="Z590" s="17">
        <f t="shared" ca="1" si="630"/>
        <v>669.41133855833232</v>
      </c>
      <c r="AA590" s="70">
        <f ca="1">Z590/OFFSET(Z590,'Parameters &amp; Main Results'!$B$38,0)</f>
        <v>26.856201375577157</v>
      </c>
      <c r="AB590" s="70">
        <f ca="1">SUMPRODUCT(Z590:OFFSET(Z590,'Parameters &amp; Main Results'!$B$38-1,0), 'Cash Flow Assist'!$P$11:OFFSET('Cash Flow Assist'!$P$11,'Parameters &amp; Main Results'!$B$38-1,0)  )/OFFSET(Z590,'Parameters &amp; Main Results'!$B$38,0)</f>
        <v>4223.0021073623802</v>
      </c>
      <c r="AC590" s="70">
        <f ca="1">SUMPRODUCT(Z590:OFFSET(Z590,'Parameters &amp; Main Results'!$B$38-1,0),'Parameters &amp; Main Results'!$B$42:OFFSET('Parameters &amp; Main Results'!$B$42,'Parameters &amp; Main Results'!$B$38-1,0)   )/OFFSET(Z590,'Parameters &amp; Main Results'!$B$38,0)</f>
        <v>0</v>
      </c>
      <c r="AD590" s="155">
        <f t="shared" si="4"/>
        <v>-0.30951041368087262</v>
      </c>
      <c r="AE590" s="252">
        <f t="shared" ca="1" si="571"/>
        <v>1771.1657</v>
      </c>
      <c r="AF590" s="253">
        <f t="shared" ca="1" si="573"/>
        <v>0.18761643814579279</v>
      </c>
      <c r="AG590" s="258">
        <f t="shared" ca="1" si="574"/>
        <v>0</v>
      </c>
      <c r="AH590" s="227" t="str">
        <f ca="1">IF(SUM(AG590:OFFSET(AG590,(-HoldAggressiveTime-1),0,,))=0,"Defensive","Aggressive")</f>
        <v>Defensive</v>
      </c>
    </row>
    <row r="591" spans="1:34" ht="15" x14ac:dyDescent="0.2">
      <c r="A591">
        <f t="shared" si="15"/>
        <v>10</v>
      </c>
      <c r="B591">
        <f t="shared" si="16"/>
        <v>1919</v>
      </c>
      <c r="C591" s="70">
        <f t="shared" si="1"/>
        <v>1919.7499999999557</v>
      </c>
      <c r="D591" s="149">
        <f t="shared" si="383"/>
        <v>7274</v>
      </c>
      <c r="E591" s="151">
        <v>18.100000000000001</v>
      </c>
      <c r="F591" s="152">
        <v>2273.3571000000002</v>
      </c>
      <c r="G591" s="152">
        <v>551.56119999999999</v>
      </c>
      <c r="H591" s="152">
        <v>1146.7955626</v>
      </c>
      <c r="I591" s="152">
        <v>2273.3571000000002</v>
      </c>
      <c r="J591" s="152">
        <v>18.100000000000001</v>
      </c>
      <c r="K591" s="152">
        <v>18.100000000000001</v>
      </c>
      <c r="L591" s="152">
        <v>20.67</v>
      </c>
      <c r="M591" s="153">
        <v>6.9470289799999998</v>
      </c>
      <c r="N591" s="17">
        <f t="shared" ref="N591:T591" si="636">F591/F590/$E591*$E590-1</f>
        <v>6.2854203249969487E-2</v>
      </c>
      <c r="O591" s="17">
        <f t="shared" si="636"/>
        <v>-1.1167175605540924E-2</v>
      </c>
      <c r="P591" s="17">
        <f t="shared" si="636"/>
        <v>-1.2018047888261219E-2</v>
      </c>
      <c r="Q591" s="17">
        <f t="shared" si="636"/>
        <v>6.2854203249969487E-2</v>
      </c>
      <c r="R591" s="17">
        <f t="shared" si="636"/>
        <v>0</v>
      </c>
      <c r="S591" s="17">
        <f t="shared" si="636"/>
        <v>0</v>
      </c>
      <c r="T591" s="17">
        <f t="shared" si="636"/>
        <v>-1.6574585635359074E-2</v>
      </c>
      <c r="U591" s="240">
        <v>0</v>
      </c>
      <c r="V591" s="240">
        <v>0</v>
      </c>
      <c r="W591" s="223">
        <f t="shared" ca="1" si="576"/>
        <v>4.4036821367934305E-2</v>
      </c>
      <c r="X591" s="223">
        <f>MMULT(N591:T591,'Parameters &amp; Main Results'!$B$12:$B$18)-'Parameters &amp; Main Results'!$B$22/12+MMULT(U591:V591,'Parameters &amp; Main Results'!$B$20:$B$21)</f>
        <v>4.4036821367934305E-2</v>
      </c>
      <c r="Y591" s="223">
        <f>MMULT(N591:T591,'Parameters &amp; Main Results'!$C$12:$C$18)-'Parameters &amp; Main Results'!$C$22/12+MMULT(U591:V591,'Parameters &amp; Main Results'!$C$20:$C$21)</f>
        <v>5.541039869775178E-2</v>
      </c>
      <c r="Z591" s="17">
        <f t="shared" ca="1" si="630"/>
        <v>660.0284266177141</v>
      </c>
      <c r="AA591" s="70">
        <f ca="1">Z591/OFFSET(Z591,'Parameters &amp; Main Results'!$B$38,0)</f>
        <v>27.103644989916429</v>
      </c>
      <c r="AB591" s="70">
        <f ca="1">SUMPRODUCT(Z591:OFFSET(Z591,'Parameters &amp; Main Results'!$B$38-1,0), 'Cash Flow Assist'!$P$11:OFFSET('Cash Flow Assist'!$P$11,'Parameters &amp; Main Results'!$B$38-1,0)  )/OFFSET(Z591,'Parameters &amp; Main Results'!$B$38,0)</f>
        <v>4296.0329741155783</v>
      </c>
      <c r="AC591" s="70">
        <f ca="1">SUMPRODUCT(Z591:OFFSET(Z591,'Parameters &amp; Main Results'!$B$38-1,0),'Parameters &amp; Main Results'!$B$42:OFFSET('Parameters &amp; Main Results'!$B$42,'Parameters &amp; Main Results'!$B$38-1,0)   )/OFFSET(Z591,'Parameters &amp; Main Results'!$B$38,0)</f>
        <v>0</v>
      </c>
      <c r="AD591" s="155">
        <f t="shared" si="4"/>
        <v>-0.26611024088038282</v>
      </c>
      <c r="AE591" s="252">
        <f t="shared" ca="1" si="571"/>
        <v>1729.5613000000001</v>
      </c>
      <c r="AF591" s="253">
        <f t="shared" ca="1" si="573"/>
        <v>0.31441256230698506</v>
      </c>
      <c r="AG591" s="258">
        <f t="shared" ca="1" si="574"/>
        <v>0</v>
      </c>
      <c r="AH591" s="227" t="str">
        <f ca="1">IF(SUM(AG591:OFFSET(AG591,(-HoldAggressiveTime-1),0,,))=0,"Defensive","Aggressive")</f>
        <v>Defensive</v>
      </c>
    </row>
    <row r="592" spans="1:34" ht="15" x14ac:dyDescent="0.2">
      <c r="A592">
        <f t="shared" si="15"/>
        <v>11</v>
      </c>
      <c r="B592">
        <f t="shared" si="16"/>
        <v>1919</v>
      </c>
      <c r="C592" s="70">
        <f t="shared" si="1"/>
        <v>1919.8333333332889</v>
      </c>
      <c r="D592" s="149">
        <f t="shared" si="383"/>
        <v>7305</v>
      </c>
      <c r="E592" s="151">
        <v>18.5</v>
      </c>
      <c r="F592" s="152">
        <v>2149.0173</v>
      </c>
      <c r="G592" s="152">
        <v>549.45540000000005</v>
      </c>
      <c r="H592" s="152">
        <v>1152.10904871</v>
      </c>
      <c r="I592" s="152">
        <v>2149.0173</v>
      </c>
      <c r="J592" s="152">
        <v>18.5</v>
      </c>
      <c r="K592" s="152">
        <v>18.5</v>
      </c>
      <c r="L592" s="152">
        <v>20.67</v>
      </c>
      <c r="M592" s="153">
        <v>6.2339564300000001</v>
      </c>
      <c r="N592" s="17">
        <f t="shared" ref="N592:T592" si="637">F592/F591/$E592*$E591-1</f>
        <v>-7.5133395857130858E-2</v>
      </c>
      <c r="O592" s="17">
        <f t="shared" si="637"/>
        <v>-2.5356962666620908E-2</v>
      </c>
      <c r="P592" s="17">
        <f t="shared" si="637"/>
        <v>-1.7088468465664475E-2</v>
      </c>
      <c r="Q592" s="17">
        <f t="shared" si="637"/>
        <v>-7.5133395857130858E-2</v>
      </c>
      <c r="R592" s="17">
        <f t="shared" si="637"/>
        <v>0</v>
      </c>
      <c r="S592" s="17">
        <f t="shared" si="637"/>
        <v>0</v>
      </c>
      <c r="T592" s="17">
        <f t="shared" si="637"/>
        <v>-2.1621621621621512E-2</v>
      </c>
      <c r="U592" s="240">
        <v>0</v>
      </c>
      <c r="V592" s="240">
        <v>0</v>
      </c>
      <c r="W592" s="223">
        <f t="shared" ca="1" si="576"/>
        <v>-6.254418717392006E-2</v>
      </c>
      <c r="X592" s="223">
        <f>MMULT(N592:T592,'Parameters &amp; Main Results'!$B$12:$B$18)-'Parameters &amp; Main Results'!$B$22/12+MMULT(U592:V592,'Parameters &amp; Main Results'!$B$20:$B$21)</f>
        <v>-6.254418717392006E-2</v>
      </c>
      <c r="Y592" s="223">
        <f>MMULT(N592:T592,'Parameters &amp; Main Results'!$C$12:$C$18)-'Parameters &amp; Main Results'!$C$22/12+MMULT(U592:V592,'Parameters &amp; Main Results'!$C$20:$C$21)</f>
        <v>-7.0197419204746522E-2</v>
      </c>
      <c r="Z592" s="17">
        <f t="shared" ca="1" si="630"/>
        <v>632.18883961671133</v>
      </c>
      <c r="AA592" s="70">
        <f ca="1">Z592/OFFSET(Z592,'Parameters &amp; Main Results'!$B$38,0)</f>
        <v>26.15771717674815</v>
      </c>
      <c r="AB592" s="70">
        <f ca="1">SUMPRODUCT(Z592:OFFSET(Z592,'Parameters &amp; Main Results'!$B$38-1,0), 'Cash Flow Assist'!$P$11:OFFSET('Cash Flow Assist'!$P$11,'Parameters &amp; Main Results'!$B$38-1,0)  )/OFFSET(Z592,'Parameters &amp; Main Results'!$B$38,0)</f>
        <v>4302.378776074368</v>
      </c>
      <c r="AC592" s="70">
        <f ca="1">SUMPRODUCT(Z592:OFFSET(Z592,'Parameters &amp; Main Results'!$B$38-1,0),'Parameters &amp; Main Results'!$B$42:OFFSET('Parameters &amp; Main Results'!$B$42,'Parameters &amp; Main Results'!$B$38-1,0)   )/OFFSET(Z592,'Parameters &amp; Main Results'!$B$38,0)</f>
        <v>0</v>
      </c>
      <c r="AD592" s="155">
        <f t="shared" si="4"/>
        <v>-0.32124987066781141</v>
      </c>
      <c r="AE592" s="252">
        <f t="shared" ca="1" si="571"/>
        <v>1657.3090999999999</v>
      </c>
      <c r="AF592" s="253">
        <f t="shared" ca="1" si="573"/>
        <v>0.29669070181295693</v>
      </c>
      <c r="AG592" s="258">
        <f t="shared" ca="1" si="574"/>
        <v>0</v>
      </c>
      <c r="AH592" s="227" t="str">
        <f ca="1">IF(SUM(AG592:OFFSET(AG592,(-HoldAggressiveTime-1),0,,))=0,"Defensive","Aggressive")</f>
        <v>Defensive</v>
      </c>
    </row>
    <row r="593" spans="1:34" ht="15" x14ac:dyDescent="0.2">
      <c r="A593">
        <f t="shared" si="15"/>
        <v>12</v>
      </c>
      <c r="B593">
        <f t="shared" si="16"/>
        <v>1919</v>
      </c>
      <c r="C593" s="70">
        <f t="shared" si="1"/>
        <v>1919.9166666666222</v>
      </c>
      <c r="D593" s="149">
        <f t="shared" si="383"/>
        <v>7336</v>
      </c>
      <c r="E593" s="151">
        <v>18.899999999999999</v>
      </c>
      <c r="F593" s="152">
        <v>2150.0263</v>
      </c>
      <c r="G593" s="152">
        <v>547.83309999999994</v>
      </c>
      <c r="H593" s="152">
        <v>1157.44715397</v>
      </c>
      <c r="I593" s="152">
        <v>2150.0263</v>
      </c>
      <c r="J593" s="152">
        <v>18.899999999999999</v>
      </c>
      <c r="K593" s="152">
        <v>18.899999999999999</v>
      </c>
      <c r="L593" s="152">
        <v>20.67</v>
      </c>
      <c r="M593" s="153">
        <v>6.23220069</v>
      </c>
      <c r="N593" s="17">
        <f t="shared" ref="N593:T593" si="638">F593/F592/$E593*$E592-1</f>
        <v>-2.0704441102638693E-2</v>
      </c>
      <c r="O593" s="17">
        <f t="shared" si="638"/>
        <v>-2.4054093057874093E-2</v>
      </c>
      <c r="P593" s="17">
        <f t="shared" si="638"/>
        <v>-1.6628747794584453E-2</v>
      </c>
      <c r="Q593" s="17">
        <f t="shared" si="638"/>
        <v>-2.0704441102638693E-2</v>
      </c>
      <c r="R593" s="17">
        <f t="shared" si="638"/>
        <v>0</v>
      </c>
      <c r="S593" s="17">
        <f t="shared" si="638"/>
        <v>0</v>
      </c>
      <c r="T593" s="17">
        <f t="shared" si="638"/>
        <v>-2.1164021164021052E-2</v>
      </c>
      <c r="U593" s="240">
        <v>0</v>
      </c>
      <c r="V593" s="240">
        <v>0</v>
      </c>
      <c r="W593" s="223">
        <f t="shared" ca="1" si="576"/>
        <v>-2.1439017163421559E-2</v>
      </c>
      <c r="X593" s="223">
        <f>MMULT(N593:T593,'Parameters &amp; Main Results'!$B$12:$B$18)-'Parameters &amp; Main Results'!$B$22/12+MMULT(U593:V593,'Parameters &amp; Main Results'!$B$20:$B$21)</f>
        <v>-2.1439017163421559E-2</v>
      </c>
      <c r="Y593" s="223">
        <f>MMULT(N593:T593,'Parameters &amp; Main Results'!$C$12:$C$18)-'Parameters &amp; Main Results'!$C$22/12+MMULT(U593:V593,'Parameters &amp; Main Results'!$C$20:$C$21)</f>
        <v>-2.10810729648289E-2</v>
      </c>
      <c r="Z593" s="17">
        <f t="shared" ca="1" si="630"/>
        <v>674.3665471665247</v>
      </c>
      <c r="AA593" s="70">
        <f ca="1">Z593/OFFSET(Z593,'Parameters &amp; Main Results'!$B$38,0)</f>
        <v>27.765556783530208</v>
      </c>
      <c r="AB593" s="70">
        <f ca="1">SUMPRODUCT(Z593:OFFSET(Z593,'Parameters &amp; Main Results'!$B$38-1,0), 'Cash Flow Assist'!$P$11:OFFSET('Cash Flow Assist'!$P$11,'Parameters &amp; Main Results'!$B$38-1,0)  )/OFFSET(Z593,'Parameters &amp; Main Results'!$B$38,0)</f>
        <v>4256.170818702306</v>
      </c>
      <c r="AC593" s="70">
        <f ca="1">SUMPRODUCT(Z593:OFFSET(Z593,'Parameters &amp; Main Results'!$B$38-1,0),'Parameters &amp; Main Results'!$B$42:OFFSET('Parameters &amp; Main Results'!$B$42,'Parameters &amp; Main Results'!$B$38-1,0)   )/OFFSET(Z593,'Parameters &amp; Main Results'!$B$38,0)</f>
        <v>0</v>
      </c>
      <c r="AD593" s="155">
        <f t="shared" si="4"/>
        <v>-0.33530301274397811</v>
      </c>
      <c r="AE593" s="252">
        <f t="shared" ca="1" si="571"/>
        <v>1578.4505999999999</v>
      </c>
      <c r="AF593" s="253">
        <f t="shared" ca="1" si="573"/>
        <v>0.36211187097017805</v>
      </c>
      <c r="AG593" s="258">
        <f t="shared" ca="1" si="574"/>
        <v>0</v>
      </c>
      <c r="AH593" s="227" t="str">
        <f ca="1">IF(SUM(AG593:OFFSET(AG593,(-HoldAggressiveTime-1),0,,))=0,"Defensive","Aggressive")</f>
        <v>Defensive</v>
      </c>
    </row>
    <row r="594" spans="1:34" ht="15" x14ac:dyDescent="0.2">
      <c r="A594">
        <f t="shared" si="15"/>
        <v>1</v>
      </c>
      <c r="B594">
        <f t="shared" si="16"/>
        <v>1920</v>
      </c>
      <c r="C594" s="70">
        <f t="shared" si="1"/>
        <v>1919.9999999999554</v>
      </c>
      <c r="D594" s="149">
        <f t="shared" si="383"/>
        <v>7365</v>
      </c>
      <c r="E594" s="151">
        <v>19.3</v>
      </c>
      <c r="F594" s="152">
        <v>2097.6723999999999</v>
      </c>
      <c r="G594" s="152">
        <v>548.79719999999998</v>
      </c>
      <c r="H594" s="152">
        <v>1164.48829082</v>
      </c>
      <c r="I594" s="152">
        <v>2097.6723999999999</v>
      </c>
      <c r="J594" s="152">
        <v>19.3</v>
      </c>
      <c r="K594" s="152">
        <v>19.3</v>
      </c>
      <c r="L594" s="152">
        <v>20.67</v>
      </c>
      <c r="M594" s="153">
        <v>5.6261498799999998</v>
      </c>
      <c r="N594" s="17">
        <f t="shared" ref="N594:T594" si="639">F594/F593/$E594*$E593-1</f>
        <v>-4.4571071362089265E-2</v>
      </c>
      <c r="O594" s="17">
        <f t="shared" si="639"/>
        <v>-1.9002019471186848E-2</v>
      </c>
      <c r="P594" s="17">
        <f t="shared" si="639"/>
        <v>-1.4768134717832893E-2</v>
      </c>
      <c r="Q594" s="17">
        <f t="shared" si="639"/>
        <v>-4.4571071362089265E-2</v>
      </c>
      <c r="R594" s="17">
        <f t="shared" si="639"/>
        <v>0</v>
      </c>
      <c r="S594" s="17">
        <f t="shared" si="639"/>
        <v>0</v>
      </c>
      <c r="T594" s="17">
        <f t="shared" si="639"/>
        <v>-2.0725388601036454E-2</v>
      </c>
      <c r="U594" s="240">
        <v>0</v>
      </c>
      <c r="V594" s="240">
        <v>0</v>
      </c>
      <c r="W594" s="223">
        <f t="shared" ca="1" si="576"/>
        <v>-3.8306643512522817E-2</v>
      </c>
      <c r="X594" s="223">
        <f>MMULT(N594:T594,'Parameters &amp; Main Results'!$B$12:$B$18)-'Parameters &amp; Main Results'!$B$22/12+MMULT(U594:V594,'Parameters &amp; Main Results'!$B$20:$B$21)</f>
        <v>-3.8306643512522817E-2</v>
      </c>
      <c r="Y594" s="223">
        <f>MMULT(N594:T594,'Parameters &amp; Main Results'!$C$12:$C$18)-'Parameters &amp; Main Results'!$C$22/12+MMULT(U594:V594,'Parameters &amp; Main Results'!$C$20:$C$21)</f>
        <v>-4.2055832839665692E-2</v>
      </c>
      <c r="Z594" s="17">
        <f t="shared" ca="1" si="630"/>
        <v>689.14105405237194</v>
      </c>
      <c r="AA594" s="70">
        <f ca="1">Z594/OFFSET(Z594,'Parameters &amp; Main Results'!$B$38,0)</f>
        <v>28.487144175962165</v>
      </c>
      <c r="AB594" s="70">
        <f ca="1">SUMPRODUCT(Z594:OFFSET(Z594,'Parameters &amp; Main Results'!$B$38-1,0), 'Cash Flow Assist'!$P$11:OFFSET('Cash Flow Assist'!$P$11,'Parameters &amp; Main Results'!$B$38-1,0)  )/OFFSET(Z594,'Parameters &amp; Main Results'!$B$38,0)</f>
        <v>4246.2907106366119</v>
      </c>
      <c r="AC594" s="70">
        <f ca="1">SUMPRODUCT(Z594:OFFSET(Z594,'Parameters &amp; Main Results'!$B$38-1,0),'Parameters &amp; Main Results'!$B$42:OFFSET('Parameters &amp; Main Results'!$B$42,'Parameters &amp; Main Results'!$B$38-1,0)   )/OFFSET(Z594,'Parameters &amp; Main Results'!$B$38,0)</f>
        <v>0</v>
      </c>
      <c r="AD594" s="155">
        <f t="shared" si="4"/>
        <v>-0.36492926959713201</v>
      </c>
      <c r="AE594" s="252">
        <f t="shared" ref="AE594:AE657" ca="1" si="640">OFFSET(F594,-Lookback,0,,)</f>
        <v>1457.8493000000001</v>
      </c>
      <c r="AF594" s="253">
        <f t="shared" ca="1" si="573"/>
        <v>0.43888150853452396</v>
      </c>
      <c r="AG594" s="258">
        <f t="shared" ca="1" si="574"/>
        <v>0</v>
      </c>
      <c r="AH594" s="227" t="str">
        <f ca="1">IF(SUM(AG594:OFFSET(AG594,(-HoldAggressiveTime-1),0,,))=0,"Defensive","Aggressive")</f>
        <v>Defensive</v>
      </c>
    </row>
    <row r="595" spans="1:34" ht="15" x14ac:dyDescent="0.2">
      <c r="A595">
        <f t="shared" si="15"/>
        <v>2</v>
      </c>
      <c r="B595">
        <f t="shared" si="16"/>
        <v>1920</v>
      </c>
      <c r="C595" s="70">
        <f t="shared" si="1"/>
        <v>1920.0833333332887</v>
      </c>
      <c r="D595" s="149">
        <f t="shared" si="383"/>
        <v>7396</v>
      </c>
      <c r="E595" s="151">
        <v>19.5</v>
      </c>
      <c r="F595" s="152">
        <v>1952.2722000000001</v>
      </c>
      <c r="G595" s="152">
        <v>545.97519999999997</v>
      </c>
      <c r="H595" s="152">
        <v>1171.57226126</v>
      </c>
      <c r="I595" s="152">
        <v>1952.2722000000001</v>
      </c>
      <c r="J595" s="152">
        <v>19.5</v>
      </c>
      <c r="K595" s="152">
        <v>19.5</v>
      </c>
      <c r="L595" s="152">
        <v>20.67</v>
      </c>
      <c r="M595" s="153">
        <v>5.4751485400000002</v>
      </c>
      <c r="N595" s="17">
        <f t="shared" ref="N595:T595" si="641">F595/F594/$E595*$E594-1</f>
        <v>-7.8860504917443008E-2</v>
      </c>
      <c r="O595" s="17">
        <f t="shared" si="641"/>
        <v>-1.5345824725464419E-2</v>
      </c>
      <c r="P595" s="17">
        <f t="shared" si="641"/>
        <v>-4.235470081918824E-3</v>
      </c>
      <c r="Q595" s="17">
        <f t="shared" si="641"/>
        <v>-7.8860504917443008E-2</v>
      </c>
      <c r="R595" s="17">
        <f t="shared" si="641"/>
        <v>0</v>
      </c>
      <c r="S595" s="17">
        <f t="shared" si="641"/>
        <v>0</v>
      </c>
      <c r="T595" s="17">
        <f t="shared" si="641"/>
        <v>-1.025641025641022E-2</v>
      </c>
      <c r="U595" s="240">
        <v>0</v>
      </c>
      <c r="V595" s="240">
        <v>0</v>
      </c>
      <c r="W595" s="223">
        <f t="shared" ca="1" si="576"/>
        <v>-6.2769030812662316E-2</v>
      </c>
      <c r="X595" s="223">
        <f>MMULT(N595:T595,'Parameters &amp; Main Results'!$B$12:$B$18)-'Parameters &amp; Main Results'!$B$22/12+MMULT(U595:V595,'Parameters &amp; Main Results'!$B$20:$B$21)</f>
        <v>-6.2769030812662316E-2</v>
      </c>
      <c r="Y595" s="223">
        <f>MMULT(N595:T595,'Parameters &amp; Main Results'!$C$12:$C$18)-'Parameters &amp; Main Results'!$C$22/12+MMULT(U595:V595,'Parameters &amp; Main Results'!$C$20:$C$21)</f>
        <v>-7.2550703564911806E-2</v>
      </c>
      <c r="Z595" s="17">
        <f t="shared" ca="1" si="630"/>
        <v>716.59125999311777</v>
      </c>
      <c r="AA595" s="70">
        <f ca="1">Z595/OFFSET(Z595,'Parameters &amp; Main Results'!$B$38,0)</f>
        <v>30.42036538504788</v>
      </c>
      <c r="AB595" s="70">
        <f ca="1">SUMPRODUCT(Z595:OFFSET(Z595,'Parameters &amp; Main Results'!$B$38-1,0), 'Cash Flow Assist'!$P$11:OFFSET('Cash Flow Assist'!$P$11,'Parameters &amp; Main Results'!$B$38-1,0)  )/OFFSET(Z595,'Parameters &amp; Main Results'!$B$38,0)</f>
        <v>4332.5285467018803</v>
      </c>
      <c r="AC595" s="70">
        <f ca="1">SUMPRODUCT(Z595:OFFSET(Z595,'Parameters &amp; Main Results'!$B$38-1,0),'Parameters &amp; Main Results'!$B$42:OFFSET('Parameters &amp; Main Results'!$B$42,'Parameters &amp; Main Results'!$B$38-1,0)   )/OFFSET(Z595,'Parameters &amp; Main Results'!$B$38,0)</f>
        <v>0</v>
      </c>
      <c r="AD595" s="155">
        <f t="shared" si="4"/>
        <v>-0.41501126805499156</v>
      </c>
      <c r="AE595" s="252">
        <f t="shared" ca="1" si="640"/>
        <v>1419.0628999999999</v>
      </c>
      <c r="AF595" s="253">
        <f t="shared" ref="AF595:AF658" ca="1" si="642">(F595-AE595)/AE595</f>
        <v>0.37574747391394719</v>
      </c>
      <c r="AG595" s="258">
        <f t="shared" ref="AG595:AG658" ca="1" si="643">IF(AF595&gt;MktDrop,0,1)</f>
        <v>0</v>
      </c>
      <c r="AH595" s="227" t="str">
        <f ca="1">IF(SUM(AG595:OFFSET(AG595,(-HoldAggressiveTime-1),0,,))=0,"Defensive","Aggressive")</f>
        <v>Defensive</v>
      </c>
    </row>
    <row r="596" spans="1:34" ht="15" x14ac:dyDescent="0.2">
      <c r="A596">
        <f t="shared" si="15"/>
        <v>3</v>
      </c>
      <c r="B596">
        <f t="shared" si="16"/>
        <v>1920</v>
      </c>
      <c r="C596" s="70">
        <f t="shared" si="1"/>
        <v>1920.1666666666219</v>
      </c>
      <c r="D596" s="149">
        <f t="shared" si="383"/>
        <v>7426</v>
      </c>
      <c r="E596" s="151">
        <v>19.7</v>
      </c>
      <c r="F596" s="152">
        <v>2154.5009</v>
      </c>
      <c r="G596" s="152">
        <v>546.58619999999996</v>
      </c>
      <c r="H596" s="152">
        <v>1178.6993258499999</v>
      </c>
      <c r="I596" s="152">
        <v>2154.5009</v>
      </c>
      <c r="J596" s="152">
        <v>19.7</v>
      </c>
      <c r="K596" s="152">
        <v>19.7</v>
      </c>
      <c r="L596" s="152">
        <v>20.67</v>
      </c>
      <c r="M596" s="153">
        <v>5.9644269400000001</v>
      </c>
      <c r="N596" s="17">
        <f t="shared" ref="N596:T596" si="644">F596/F595/$E596*$E595-1</f>
        <v>9.2382401601704744E-2</v>
      </c>
      <c r="O596" s="17">
        <f t="shared" si="644"/>
        <v>-9.0445472196490906E-3</v>
      </c>
      <c r="P596" s="17">
        <f t="shared" si="644"/>
        <v>-4.1307106593339027E-3</v>
      </c>
      <c r="Q596" s="17">
        <f t="shared" si="644"/>
        <v>9.2382401601704744E-2</v>
      </c>
      <c r="R596" s="17">
        <f t="shared" si="644"/>
        <v>0</v>
      </c>
      <c r="S596" s="17">
        <f t="shared" si="644"/>
        <v>0</v>
      </c>
      <c r="T596" s="17">
        <f t="shared" si="644"/>
        <v>-1.0152284263959421E-2</v>
      </c>
      <c r="U596" s="240">
        <v>0</v>
      </c>
      <c r="V596" s="240">
        <v>0</v>
      </c>
      <c r="W596" s="223">
        <f t="shared" ref="W596:W659" ca="1" si="645">IFERROR(IF(AH596="Aggressive",Y596,X596),0)</f>
        <v>6.6928610877484099E-2</v>
      </c>
      <c r="X596" s="223">
        <f>MMULT(N596:T596,'Parameters &amp; Main Results'!$B$12:$B$18)-'Parameters &amp; Main Results'!$B$22/12+MMULT(U596:V596,'Parameters &amp; Main Results'!$B$20:$B$21)</f>
        <v>6.6928610877484099E-2</v>
      </c>
      <c r="Y596" s="223">
        <f>MMULT(N596:T596,'Parameters &amp; Main Results'!$C$12:$C$18)-'Parameters &amp; Main Results'!$C$22/12+MMULT(U596:V596,'Parameters &amp; Main Results'!$C$20:$C$21)</f>
        <v>8.219804005290271E-2</v>
      </c>
      <c r="Z596" s="17">
        <f t="shared" ca="1" si="630"/>
        <v>764.5834202581525</v>
      </c>
      <c r="AA596" s="70">
        <f ca="1">Z596/OFFSET(Z596,'Parameters &amp; Main Results'!$B$38,0)</f>
        <v>32.486275279242633</v>
      </c>
      <c r="AB596" s="70">
        <f ca="1">SUMPRODUCT(Z596:OFFSET(Z596,'Parameters &amp; Main Results'!$B$38-1,0), 'Cash Flow Assist'!$P$11:OFFSET('Cash Flow Assist'!$P$11,'Parameters &amp; Main Results'!$B$38-1,0)  )/OFFSET(Z596,'Parameters &amp; Main Results'!$B$38,0)</f>
        <v>4306.8960423080744</v>
      </c>
      <c r="AC596" s="70">
        <f ca="1">SUMPRODUCT(Z596:OFFSET(Z596,'Parameters &amp; Main Results'!$B$38-1,0),'Parameters &amp; Main Results'!$B$42:OFFSET('Parameters &amp; Main Results'!$B$42,'Parameters &amp; Main Results'!$B$38-1,0)   )/OFFSET(Z596,'Parameters &amp; Main Results'!$B$38,0)</f>
        <v>0</v>
      </c>
      <c r="AD596" s="155">
        <f t="shared" si="4"/>
        <v>-0.36096860408797582</v>
      </c>
      <c r="AE596" s="252">
        <f t="shared" ca="1" si="640"/>
        <v>1532.2715000000001</v>
      </c>
      <c r="AF596" s="253">
        <f t="shared" ca="1" si="642"/>
        <v>0.40608299508279044</v>
      </c>
      <c r="AG596" s="258">
        <f t="shared" ca="1" si="643"/>
        <v>0</v>
      </c>
      <c r="AH596" s="227" t="str">
        <f ca="1">IF(SUM(AG596:OFFSET(AG596,(-HoldAggressiveTime-1),0,,))=0,"Defensive","Aggressive")</f>
        <v>Defensive</v>
      </c>
    </row>
    <row r="597" spans="1:34" ht="15" x14ac:dyDescent="0.2">
      <c r="A597">
        <f t="shared" si="15"/>
        <v>4</v>
      </c>
      <c r="B597">
        <f t="shared" si="16"/>
        <v>1920</v>
      </c>
      <c r="C597" s="70">
        <f t="shared" si="1"/>
        <v>1920.2499999999552</v>
      </c>
      <c r="D597" s="149">
        <f t="shared" si="383"/>
        <v>7457</v>
      </c>
      <c r="E597" s="151">
        <v>20.3</v>
      </c>
      <c r="F597" s="152">
        <v>2007.5596</v>
      </c>
      <c r="G597" s="152">
        <v>540.9452</v>
      </c>
      <c r="H597" s="152">
        <v>1185.8697467500001</v>
      </c>
      <c r="I597" s="152">
        <v>2007.5596</v>
      </c>
      <c r="J597" s="152">
        <v>20.3</v>
      </c>
      <c r="K597" s="152">
        <v>20.3</v>
      </c>
      <c r="L597" s="152">
        <v>20.67</v>
      </c>
      <c r="M597" s="153">
        <v>5.4083565800000004</v>
      </c>
      <c r="N597" s="17">
        <f t="shared" ref="N597:T597" si="646">F597/F596/$E597*$E596-1</f>
        <v>-9.5742840927016015E-2</v>
      </c>
      <c r="O597" s="17">
        <f t="shared" si="646"/>
        <v>-3.9572034710751547E-2</v>
      </c>
      <c r="P597" s="17">
        <f t="shared" si="646"/>
        <v>-2.3653119867748429E-2</v>
      </c>
      <c r="Q597" s="17">
        <f t="shared" si="646"/>
        <v>-9.5742840927016015E-2</v>
      </c>
      <c r="R597" s="17">
        <f t="shared" si="646"/>
        <v>0</v>
      </c>
      <c r="S597" s="17">
        <f t="shared" si="646"/>
        <v>0</v>
      </c>
      <c r="T597" s="17">
        <f t="shared" si="646"/>
        <v>-2.9556650246305494E-2</v>
      </c>
      <c r="U597" s="240">
        <v>0</v>
      </c>
      <c r="V597" s="240">
        <v>0</v>
      </c>
      <c r="W597" s="223">
        <f t="shared" ca="1" si="645"/>
        <v>-8.124103681639426E-2</v>
      </c>
      <c r="X597" s="223">
        <f>MMULT(N597:T597,'Parameters &amp; Main Results'!$B$12:$B$18)-'Parameters &amp; Main Results'!$B$22/12+MMULT(U597:V597,'Parameters &amp; Main Results'!$B$20:$B$21)</f>
        <v>-8.124103681639426E-2</v>
      </c>
      <c r="Y597" s="223">
        <f>MMULT(N597:T597,'Parameters &amp; Main Results'!$C$12:$C$18)-'Parameters &amp; Main Results'!$C$22/12+MMULT(U597:V597,'Parameters &amp; Main Results'!$C$20:$C$21)</f>
        <v>-9.0167426972056236E-2</v>
      </c>
      <c r="Z597" s="17">
        <f t="shared" ca="1" si="630"/>
        <v>716.62097394625971</v>
      </c>
      <c r="AA597" s="70">
        <f ca="1">Z597/OFFSET(Z597,'Parameters &amp; Main Results'!$B$38,0)</f>
        <v>30.173273805157169</v>
      </c>
      <c r="AB597" s="70">
        <f ca="1">SUMPRODUCT(Z597:OFFSET(Z597,'Parameters &amp; Main Results'!$B$38-1,0), 'Cash Flow Assist'!$P$11:OFFSET('Cash Flow Assist'!$P$11,'Parameters &amp; Main Results'!$B$38-1,0)  )/OFFSET(Z597,'Parameters &amp; Main Results'!$B$38,0)</f>
        <v>4236.7771394664696</v>
      </c>
      <c r="AC597" s="70">
        <f ca="1">SUMPRODUCT(Z597:OFFSET(Z597,'Parameters &amp; Main Results'!$B$38-1,0),'Parameters &amp; Main Results'!$B$42:OFFSET('Parameters &amp; Main Results'!$B$42,'Parameters &amp; Main Results'!$B$38-1,0)   )/OFFSET(Z597,'Parameters &amp; Main Results'!$B$38,0)</f>
        <v>0</v>
      </c>
      <c r="AD597" s="155">
        <f t="shared" si="4"/>
        <v>-0.4221512853741497</v>
      </c>
      <c r="AE597" s="252">
        <f t="shared" ca="1" si="640"/>
        <v>1574.4901</v>
      </c>
      <c r="AF597" s="253">
        <f t="shared" ca="1" si="642"/>
        <v>0.27505380948409908</v>
      </c>
      <c r="AG597" s="258">
        <f t="shared" ca="1" si="643"/>
        <v>0</v>
      </c>
      <c r="AH597" s="227" t="str">
        <f ca="1">IF(SUM(AG597:OFFSET(AG597,(-HoldAggressiveTime-1),0,,))=0,"Defensive","Aggressive")</f>
        <v>Defensive</v>
      </c>
    </row>
    <row r="598" spans="1:34" ht="15" x14ac:dyDescent="0.2">
      <c r="A598">
        <f t="shared" si="15"/>
        <v>5</v>
      </c>
      <c r="B598">
        <f t="shared" si="16"/>
        <v>1920</v>
      </c>
      <c r="C598" s="70">
        <f t="shared" si="1"/>
        <v>1920.3333333332885</v>
      </c>
      <c r="D598" s="149">
        <f t="shared" si="383"/>
        <v>7487</v>
      </c>
      <c r="E598" s="151">
        <v>20.6</v>
      </c>
      <c r="F598" s="152">
        <v>1937.2248</v>
      </c>
      <c r="G598" s="152">
        <v>530.98829999999998</v>
      </c>
      <c r="H598" s="152">
        <v>1193.08378771</v>
      </c>
      <c r="I598" s="152">
        <v>1937.2248</v>
      </c>
      <c r="J598" s="152">
        <v>20.6</v>
      </c>
      <c r="K598" s="152">
        <v>20.6</v>
      </c>
      <c r="L598" s="152">
        <v>20.67</v>
      </c>
      <c r="M598" s="153">
        <v>5.1351939700000004</v>
      </c>
      <c r="N598" s="17">
        <f t="shared" ref="N598:T598" si="647">F598/F597/$E598*$E597-1</f>
        <v>-4.9087863518714747E-2</v>
      </c>
      <c r="O598" s="17">
        <f t="shared" si="647"/>
        <v>-3.2701536718300561E-2</v>
      </c>
      <c r="P598" s="17">
        <f t="shared" si="647"/>
        <v>-8.5683656952908471E-3</v>
      </c>
      <c r="Q598" s="17">
        <f t="shared" si="647"/>
        <v>-4.9087863518714747E-2</v>
      </c>
      <c r="R598" s="17">
        <f t="shared" si="647"/>
        <v>0</v>
      </c>
      <c r="S598" s="17">
        <f t="shared" si="647"/>
        <v>0</v>
      </c>
      <c r="T598" s="17">
        <f t="shared" si="647"/>
        <v>-1.4563106796116498E-2</v>
      </c>
      <c r="U598" s="240">
        <v>0</v>
      </c>
      <c r="V598" s="240">
        <v>0</v>
      </c>
      <c r="W598" s="223">
        <f t="shared" ca="1" si="645"/>
        <v>-4.4126026989168662E-2</v>
      </c>
      <c r="X598" s="223">
        <f>MMULT(N598:T598,'Parameters &amp; Main Results'!$B$12:$B$18)-'Parameters &amp; Main Results'!$B$22/12+MMULT(U598:V598,'Parameters &amp; Main Results'!$B$20:$B$21)</f>
        <v>-4.4126026989168662E-2</v>
      </c>
      <c r="Y598" s="223">
        <f>MMULT(N598:T598,'Parameters &amp; Main Results'!$C$12:$C$18)-'Parameters &amp; Main Results'!$C$22/12+MMULT(U598:V598,'Parameters &amp; Main Results'!$C$20:$C$21)</f>
        <v>-4.7490897505339996E-2</v>
      </c>
      <c r="Z598" s="17">
        <f t="shared" ca="1" si="630"/>
        <v>779.98800845771939</v>
      </c>
      <c r="AA598" s="70">
        <f ca="1">Z598/OFFSET(Z598,'Parameters &amp; Main Results'!$B$38,0)</f>
        <v>33.687855488269619</v>
      </c>
      <c r="AB598" s="70">
        <f ca="1">SUMPRODUCT(Z598:OFFSET(Z598,'Parameters &amp; Main Results'!$B$38-1,0), 'Cash Flow Assist'!$P$11:OFFSET('Cash Flow Assist'!$P$11,'Parameters &amp; Main Results'!$B$38-1,0)  )/OFFSET(Z598,'Parameters &amp; Main Results'!$B$38,0)</f>
        <v>4316.0589331493811</v>
      </c>
      <c r="AC598" s="70">
        <f ca="1">SUMPRODUCT(Z598:OFFSET(Z598,'Parameters &amp; Main Results'!$B$38-1,0),'Parameters &amp; Main Results'!$B$42:OFFSET('Parameters &amp; Main Results'!$B$42,'Parameters &amp; Main Results'!$B$38-1,0)   )/OFFSET(Z598,'Parameters &amp; Main Results'!$B$38,0)</f>
        <v>0</v>
      </c>
      <c r="AD598" s="155">
        <f t="shared" si="4"/>
        <v>-0.45051664421216819</v>
      </c>
      <c r="AE598" s="252">
        <f t="shared" ca="1" si="640"/>
        <v>1524.6934000000001</v>
      </c>
      <c r="AF598" s="253">
        <f t="shared" ca="1" si="642"/>
        <v>0.27056679067411182</v>
      </c>
      <c r="AG598" s="258">
        <f t="shared" ca="1" si="643"/>
        <v>0</v>
      </c>
      <c r="AH598" s="227" t="str">
        <f ca="1">IF(SUM(AG598:OFFSET(AG598,(-HoldAggressiveTime-1),0,,))=0,"Defensive","Aggressive")</f>
        <v>Defensive</v>
      </c>
    </row>
    <row r="599" spans="1:34" ht="15" x14ac:dyDescent="0.2">
      <c r="A599">
        <f t="shared" si="15"/>
        <v>6</v>
      </c>
      <c r="B599">
        <f t="shared" si="16"/>
        <v>1920</v>
      </c>
      <c r="C599" s="70">
        <f t="shared" si="1"/>
        <v>1920.4166666666217</v>
      </c>
      <c r="D599" s="149">
        <f t="shared" si="383"/>
        <v>7518</v>
      </c>
      <c r="E599" s="151">
        <v>20.9</v>
      </c>
      <c r="F599" s="152">
        <v>1929.8583000000001</v>
      </c>
      <c r="G599" s="152">
        <v>535.08989999999994</v>
      </c>
      <c r="H599" s="152">
        <v>1200.34171408</v>
      </c>
      <c r="I599" s="152">
        <v>1929.8583000000001</v>
      </c>
      <c r="J599" s="152">
        <v>20.9</v>
      </c>
      <c r="K599" s="152">
        <v>20.9</v>
      </c>
      <c r="L599" s="152">
        <v>20.67</v>
      </c>
      <c r="M599" s="153">
        <v>5.0121806099999997</v>
      </c>
      <c r="N599" s="17">
        <f t="shared" ref="N599:T599" si="648">F599/F598/$E599*$E598-1</f>
        <v>-1.8102088777205649E-2</v>
      </c>
      <c r="O599" s="17">
        <f t="shared" si="648"/>
        <v>-6.7404804737553059E-3</v>
      </c>
      <c r="P599" s="17">
        <f t="shared" si="648"/>
        <v>-8.3580542308007155E-3</v>
      </c>
      <c r="Q599" s="17">
        <f t="shared" si="648"/>
        <v>-1.8102088777205649E-2</v>
      </c>
      <c r="R599" s="17">
        <f t="shared" si="648"/>
        <v>0</v>
      </c>
      <c r="S599" s="17">
        <f t="shared" si="648"/>
        <v>0</v>
      </c>
      <c r="T599" s="17">
        <f t="shared" si="648"/>
        <v>-1.4354066985645897E-2</v>
      </c>
      <c r="U599" s="240">
        <v>0</v>
      </c>
      <c r="V599" s="240">
        <v>0</v>
      </c>
      <c r="W599" s="223">
        <f t="shared" ca="1" si="645"/>
        <v>-1.5684032693604258E-2</v>
      </c>
      <c r="X599" s="223">
        <f>MMULT(N599:T599,'Parameters &amp; Main Results'!$B$12:$B$18)-'Parameters &amp; Main Results'!$B$22/12+MMULT(U599:V599,'Parameters &amp; Main Results'!$B$20:$B$21)</f>
        <v>-1.5684032693604258E-2</v>
      </c>
      <c r="Y599" s="223">
        <f>MMULT(N599:T599,'Parameters &amp; Main Results'!$C$12:$C$18)-'Parameters &amp; Main Results'!$C$22/12+MMULT(U599:V599,'Parameters &amp; Main Results'!$C$20:$C$21)</f>
        <v>-1.7007594613527282E-2</v>
      </c>
      <c r="Z599" s="17">
        <f t="shared" ca="1" si="630"/>
        <v>815.99460857888755</v>
      </c>
      <c r="AA599" s="70">
        <f ca="1">Z599/OFFSET(Z599,'Parameters &amp; Main Results'!$B$38,0)</f>
        <v>35.003101631951154</v>
      </c>
      <c r="AB599" s="70">
        <f ca="1">SUMPRODUCT(Z599:OFFSET(Z599,'Parameters &amp; Main Results'!$B$38-1,0), 'Cash Flow Assist'!$P$11:OFFSET('Cash Flow Assist'!$P$11,'Parameters &amp; Main Results'!$B$38-1,0)  )/OFFSET(Z599,'Parameters &amp; Main Results'!$B$38,0)</f>
        <v>4254.2156416787348</v>
      </c>
      <c r="AC599" s="70">
        <f ca="1">SUMPRODUCT(Z599:OFFSET(Z599,'Parameters &amp; Main Results'!$B$38-1,0),'Parameters &amp; Main Results'!$B$42:OFFSET('Parameters &amp; Main Results'!$B$42,'Parameters &amp; Main Results'!$B$38-1,0)   )/OFFSET(Z599,'Parameters &amp; Main Results'!$B$38,0)</f>
        <v>0</v>
      </c>
      <c r="AD599" s="155">
        <f t="shared" si="4"/>
        <v>-0.46046344070023637</v>
      </c>
      <c r="AE599" s="252">
        <f t="shared" ca="1" si="640"/>
        <v>1554.8232</v>
      </c>
      <c r="AF599" s="253">
        <f t="shared" ca="1" si="642"/>
        <v>0.24120755337327102</v>
      </c>
      <c r="AG599" s="258">
        <f t="shared" ca="1" si="643"/>
        <v>0</v>
      </c>
      <c r="AH599" s="227" t="str">
        <f ca="1">IF(SUM(AG599:OFFSET(AG599,(-HoldAggressiveTime-1),0,,))=0,"Defensive","Aggressive")</f>
        <v>Defensive</v>
      </c>
    </row>
    <row r="600" spans="1:34" ht="15" x14ac:dyDescent="0.2">
      <c r="A600">
        <f t="shared" si="15"/>
        <v>7</v>
      </c>
      <c r="B600">
        <f t="shared" si="16"/>
        <v>1920</v>
      </c>
      <c r="C600" s="70">
        <f t="shared" si="1"/>
        <v>1920.499999999955</v>
      </c>
      <c r="D600" s="149">
        <f t="shared" si="383"/>
        <v>7549</v>
      </c>
      <c r="E600" s="151">
        <v>20.8</v>
      </c>
      <c r="F600" s="152">
        <v>1893.7183</v>
      </c>
      <c r="G600" s="152">
        <v>536.32960000000003</v>
      </c>
      <c r="H600" s="152">
        <v>1207.6437928400001</v>
      </c>
      <c r="I600" s="152">
        <v>1893.7183</v>
      </c>
      <c r="J600" s="152">
        <v>20.8</v>
      </c>
      <c r="K600" s="152">
        <v>20.8</v>
      </c>
      <c r="L600" s="152">
        <v>20.67</v>
      </c>
      <c r="M600" s="153">
        <v>4.91173225</v>
      </c>
      <c r="N600" s="17">
        <f t="shared" ref="N600:T600" si="649">F600/F599/$E600*$E599-1</f>
        <v>-1.4009103723394811E-2</v>
      </c>
      <c r="O600" s="17">
        <f t="shared" si="649"/>
        <v>7.1356377541562654E-3</v>
      </c>
      <c r="P600" s="17">
        <f t="shared" si="649"/>
        <v>1.0920272435350542E-2</v>
      </c>
      <c r="Q600" s="17">
        <f t="shared" si="649"/>
        <v>-1.4009103723394811E-2</v>
      </c>
      <c r="R600" s="17">
        <f t="shared" si="649"/>
        <v>0</v>
      </c>
      <c r="S600" s="17">
        <f t="shared" si="649"/>
        <v>0</v>
      </c>
      <c r="T600" s="17">
        <f t="shared" si="649"/>
        <v>4.8076923076920686E-3</v>
      </c>
      <c r="U600" s="240">
        <v>0</v>
      </c>
      <c r="V600" s="240">
        <v>0</v>
      </c>
      <c r="W600" s="223">
        <f t="shared" ca="1" si="645"/>
        <v>-8.8809822929969192E-3</v>
      </c>
      <c r="X600" s="223">
        <f>MMULT(N600:T600,'Parameters &amp; Main Results'!$B$12:$B$18)-'Parameters &amp; Main Results'!$B$22/12+MMULT(U600:V600,'Parameters &amp; Main Results'!$B$20:$B$21)</f>
        <v>-8.8809822929969192E-3</v>
      </c>
      <c r="Y600" s="223">
        <f>MMULT(N600:T600,'Parameters &amp; Main Results'!$C$12:$C$18)-'Parameters &amp; Main Results'!$C$22/12+MMULT(U600:V600,'Parameters &amp; Main Results'!$C$20:$C$21)</f>
        <v>-1.1936296242306372E-2</v>
      </c>
      <c r="Z600" s="17">
        <f t="shared" ca="1" si="630"/>
        <v>828.99661864866061</v>
      </c>
      <c r="AA600" s="70">
        <f ca="1">Z600/OFFSET(Z600,'Parameters &amp; Main Results'!$B$38,0)</f>
        <v>34.228877814224575</v>
      </c>
      <c r="AB600" s="70">
        <f ca="1">SUMPRODUCT(Z600:OFFSET(Z600,'Parameters &amp; Main Results'!$B$38-1,0), 'Cash Flow Assist'!$P$11:OFFSET('Cash Flow Assist'!$P$11,'Parameters &amp; Main Results'!$B$38-1,0)  )/OFFSET(Z600,'Parameters &amp; Main Results'!$B$38,0)</f>
        <v>4062.1409244701854</v>
      </c>
      <c r="AC600" s="70">
        <f ca="1">SUMPRODUCT(Z600:OFFSET(Z600,'Parameters &amp; Main Results'!$B$38-1,0),'Parameters &amp; Main Results'!$B$42:OFFSET('Parameters &amp; Main Results'!$B$42,'Parameters &amp; Main Results'!$B$38-1,0)   )/OFFSET(Z600,'Parameters &amp; Main Results'!$B$38,0)</f>
        <v>0</v>
      </c>
      <c r="AD600" s="155">
        <f t="shared" si="4"/>
        <v>-0.4680218643220303</v>
      </c>
      <c r="AE600" s="252">
        <f t="shared" ca="1" si="640"/>
        <v>1590.1205</v>
      </c>
      <c r="AF600" s="253">
        <f t="shared" ca="1" si="642"/>
        <v>0.19092754291262831</v>
      </c>
      <c r="AG600" s="258">
        <f t="shared" ca="1" si="643"/>
        <v>0</v>
      </c>
      <c r="AH600" s="227" t="str">
        <f ca="1">IF(SUM(AG600:OFFSET(AG600,(-HoldAggressiveTime-1),0,,))=0,"Defensive","Aggressive")</f>
        <v>Defensive</v>
      </c>
    </row>
    <row r="601" spans="1:34" ht="15" x14ac:dyDescent="0.2">
      <c r="A601">
        <f t="shared" si="15"/>
        <v>8</v>
      </c>
      <c r="B601">
        <f t="shared" si="16"/>
        <v>1920</v>
      </c>
      <c r="C601" s="70">
        <f t="shared" si="1"/>
        <v>1920.5833333332882</v>
      </c>
      <c r="D601" s="149">
        <f t="shared" si="383"/>
        <v>7579</v>
      </c>
      <c r="E601" s="151">
        <v>20.3</v>
      </c>
      <c r="F601" s="152">
        <v>1937.9226000000001</v>
      </c>
      <c r="G601" s="152">
        <v>534.72270000000003</v>
      </c>
      <c r="H601" s="152">
        <v>1214.99029258</v>
      </c>
      <c r="I601" s="152">
        <v>1937.9226000000001</v>
      </c>
      <c r="J601" s="152">
        <v>20.3</v>
      </c>
      <c r="K601" s="152">
        <v>20.3</v>
      </c>
      <c r="L601" s="152">
        <v>20.67</v>
      </c>
      <c r="M601" s="153">
        <v>5.1450294899999998</v>
      </c>
      <c r="N601" s="17">
        <f t="shared" ref="N601:T601" si="650">F601/F600/$E601*$E600-1</f>
        <v>4.854807800285954E-2</v>
      </c>
      <c r="O601" s="17">
        <f t="shared" si="650"/>
        <v>2.1560640792931851E-2</v>
      </c>
      <c r="P601" s="17">
        <f t="shared" si="650"/>
        <v>3.0863711001831495E-2</v>
      </c>
      <c r="Q601" s="17">
        <f t="shared" si="650"/>
        <v>4.854807800285954E-2</v>
      </c>
      <c r="R601" s="17">
        <f t="shared" si="650"/>
        <v>0</v>
      </c>
      <c r="S601" s="17">
        <f t="shared" si="650"/>
        <v>0</v>
      </c>
      <c r="T601" s="17">
        <f t="shared" si="650"/>
        <v>2.4630541871921041E-2</v>
      </c>
      <c r="U601" s="240">
        <v>0</v>
      </c>
      <c r="V601" s="240">
        <v>0</v>
      </c>
      <c r="W601" s="223">
        <f t="shared" ca="1" si="645"/>
        <v>4.1913047087660409E-2</v>
      </c>
      <c r="X601" s="223">
        <f>MMULT(N601:T601,'Parameters &amp; Main Results'!$B$12:$B$18)-'Parameters &amp; Main Results'!$B$22/12+MMULT(U601:V601,'Parameters &amp; Main Results'!$B$20:$B$21)</f>
        <v>4.1913047087660409E-2</v>
      </c>
      <c r="Y601" s="223">
        <f>MMULT(N601:T601,'Parameters &amp; Main Results'!$C$12:$C$18)-'Parameters &amp; Main Results'!$C$22/12+MMULT(U601:V601,'Parameters &amp; Main Results'!$C$20:$C$21)</f>
        <v>4.5807667615200102E-2</v>
      </c>
      <c r="Z601" s="17">
        <f t="shared" ca="1" si="630"/>
        <v>836.42489331561853</v>
      </c>
      <c r="AA601" s="70">
        <f ca="1">Z601/OFFSET(Z601,'Parameters &amp; Main Results'!$B$38,0)</f>
        <v>34.996556108015945</v>
      </c>
      <c r="AB601" s="70">
        <f ca="1">SUMPRODUCT(Z601:OFFSET(Z601,'Parameters &amp; Main Results'!$B$38-1,0), 'Cash Flow Assist'!$P$11:OFFSET('Cash Flow Assist'!$P$11,'Parameters &amp; Main Results'!$B$38-1,0)  )/OFFSET(Z601,'Parameters &amp; Main Results'!$B$38,0)</f>
        <v>4082.6884859985798</v>
      </c>
      <c r="AC601" s="70">
        <f ca="1">SUMPRODUCT(Z601:OFFSET(Z601,'Parameters &amp; Main Results'!$B$38-1,0),'Parameters &amp; Main Results'!$B$42:OFFSET('Parameters &amp; Main Results'!$B$42,'Parameters &amp; Main Results'!$B$38-1,0)   )/OFFSET(Z601,'Parameters &amp; Main Results'!$B$38,0)</f>
        <v>0</v>
      </c>
      <c r="AD601" s="155">
        <f t="shared" si="4"/>
        <v>-0.44219534829532048</v>
      </c>
      <c r="AE601" s="252">
        <f t="shared" ca="1" si="640"/>
        <v>1635.96</v>
      </c>
      <c r="AF601" s="253">
        <f t="shared" ca="1" si="642"/>
        <v>0.18457822929655984</v>
      </c>
      <c r="AG601" s="258">
        <f t="shared" ca="1" si="643"/>
        <v>0</v>
      </c>
      <c r="AH601" s="227" t="str">
        <f ca="1">IF(SUM(AG601:OFFSET(AG601,(-HoldAggressiveTime-1),0,,))=0,"Defensive","Aggressive")</f>
        <v>Defensive</v>
      </c>
    </row>
    <row r="602" spans="1:34" ht="15" x14ac:dyDescent="0.2">
      <c r="A602">
        <f t="shared" si="15"/>
        <v>9</v>
      </c>
      <c r="B602">
        <f t="shared" si="16"/>
        <v>1920</v>
      </c>
      <c r="C602" s="70">
        <f t="shared" si="1"/>
        <v>1920.6666666666215</v>
      </c>
      <c r="D602" s="149">
        <f t="shared" si="383"/>
        <v>7610</v>
      </c>
      <c r="E602" s="151">
        <v>20</v>
      </c>
      <c r="F602" s="152">
        <v>1937.9226000000001</v>
      </c>
      <c r="G602" s="152">
        <v>547.19190000000003</v>
      </c>
      <c r="H602" s="152">
        <v>1222.38148353</v>
      </c>
      <c r="I602" s="152">
        <v>1937.9226000000001</v>
      </c>
      <c r="J602" s="152">
        <v>20</v>
      </c>
      <c r="K602" s="152">
        <v>20</v>
      </c>
      <c r="L602" s="152">
        <v>20.67</v>
      </c>
      <c r="M602" s="153">
        <v>5.3292015199999998</v>
      </c>
      <c r="N602" s="17">
        <f t="shared" ref="N602:T602" si="651">F602/F601/$E602*$E601-1</f>
        <v>1.5000000000000124E-2</v>
      </c>
      <c r="O602" s="17">
        <f t="shared" si="651"/>
        <v>3.8668787579057229E-2</v>
      </c>
      <c r="P602" s="17">
        <f t="shared" si="651"/>
        <v>2.1174583336233566E-2</v>
      </c>
      <c r="Q602" s="17">
        <f t="shared" si="651"/>
        <v>1.5000000000000124E-2</v>
      </c>
      <c r="R602" s="17">
        <f t="shared" si="651"/>
        <v>0</v>
      </c>
      <c r="S602" s="17">
        <f t="shared" si="651"/>
        <v>0</v>
      </c>
      <c r="T602" s="17">
        <f t="shared" si="651"/>
        <v>1.5000000000000124E-2</v>
      </c>
      <c r="U602" s="240">
        <v>0</v>
      </c>
      <c r="V602" s="240">
        <v>0</v>
      </c>
      <c r="W602" s="223">
        <f t="shared" ca="1" si="645"/>
        <v>1.9692090849144882E-2</v>
      </c>
      <c r="X602" s="223">
        <f>MMULT(N602:T602,'Parameters &amp; Main Results'!$B$12:$B$18)-'Parameters &amp; Main Results'!$B$22/12+MMULT(U602:V602,'Parameters &amp; Main Results'!$B$20:$B$21)</f>
        <v>1.9692090849144882E-2</v>
      </c>
      <c r="Y602" s="223">
        <f>MMULT(N602:T602,'Parameters &amp; Main Results'!$C$12:$C$18)-'Parameters &amp; Main Results'!$C$22/12+MMULT(U602:V602,'Parameters &amp; Main Results'!$C$20:$C$21)</f>
        <v>1.7325212091239172E-2</v>
      </c>
      <c r="Z602" s="17">
        <f t="shared" ca="1" si="630"/>
        <v>802.77802034784077</v>
      </c>
      <c r="AA602" s="70">
        <f ca="1">Z602/OFFSET(Z602,'Parameters &amp; Main Results'!$B$38,0)</f>
        <v>34.249222403716409</v>
      </c>
      <c r="AB602" s="70">
        <f ca="1">SUMPRODUCT(Z602:OFFSET(Z602,'Parameters &amp; Main Results'!$B$38-1,0), 'Cash Flow Assist'!$P$11:OFFSET('Cash Flow Assist'!$P$11,'Parameters &amp; Main Results'!$B$38-1,0)  )/OFFSET(Z602,'Parameters &amp; Main Results'!$B$38,0)</f>
        <v>4128.3034745841815</v>
      </c>
      <c r="AC602" s="70">
        <f ca="1">SUMPRODUCT(Z602:OFFSET(Z602,'Parameters &amp; Main Results'!$B$38-1,0),'Parameters &amp; Main Results'!$B$42:OFFSET('Parameters &amp; Main Results'!$B$42,'Parameters &amp; Main Results'!$B$38-1,0)   )/OFFSET(Z602,'Parameters &amp; Main Results'!$B$38,0)</f>
        <v>0</v>
      </c>
      <c r="AD602" s="155">
        <f t="shared" si="4"/>
        <v>-0.43382827851975025</v>
      </c>
      <c r="AE602" s="252">
        <f t="shared" ca="1" si="640"/>
        <v>1636.1065000000001</v>
      </c>
      <c r="AF602" s="253">
        <f t="shared" ca="1" si="642"/>
        <v>0.18447215997247121</v>
      </c>
      <c r="AG602" s="258">
        <f t="shared" ca="1" si="643"/>
        <v>0</v>
      </c>
      <c r="AH602" s="227" t="str">
        <f ca="1">IF(SUM(AG602:OFFSET(AG602,(-HoldAggressiveTime-1),0,,))=0,"Defensive","Aggressive")</f>
        <v>Defensive</v>
      </c>
    </row>
    <row r="603" spans="1:34" ht="15" x14ac:dyDescent="0.2">
      <c r="A603">
        <f t="shared" si="15"/>
        <v>10</v>
      </c>
      <c r="B603">
        <f t="shared" si="16"/>
        <v>1920</v>
      </c>
      <c r="C603" s="70">
        <f t="shared" si="1"/>
        <v>1920.7499999999548</v>
      </c>
      <c r="D603" s="149">
        <f t="shared" si="383"/>
        <v>7640</v>
      </c>
      <c r="E603" s="151">
        <v>19.899999999999999</v>
      </c>
      <c r="F603" s="152">
        <v>1971.9145000000001</v>
      </c>
      <c r="G603" s="152">
        <v>564.64089999999999</v>
      </c>
      <c r="H603" s="152">
        <v>1229.81763755</v>
      </c>
      <c r="I603" s="152">
        <v>1971.9145000000001</v>
      </c>
      <c r="J603" s="152">
        <v>19.899999999999999</v>
      </c>
      <c r="K603" s="152">
        <v>19.899999999999999</v>
      </c>
      <c r="L603" s="152">
        <v>20.67</v>
      </c>
      <c r="M603" s="153">
        <v>5.3847241099999996</v>
      </c>
      <c r="N603" s="17">
        <f t="shared" ref="N603:T603" si="652">F603/F602/$E603*$E602-1</f>
        <v>2.2653648855972097E-2</v>
      </c>
      <c r="O603" s="17">
        <f t="shared" si="652"/>
        <v>3.7073632590845174E-2</v>
      </c>
      <c r="P603" s="17">
        <f t="shared" si="652"/>
        <v>1.1139028471759183E-2</v>
      </c>
      <c r="Q603" s="17">
        <f t="shared" si="652"/>
        <v>2.2653648855972097E-2</v>
      </c>
      <c r="R603" s="17">
        <f t="shared" si="652"/>
        <v>0</v>
      </c>
      <c r="S603" s="17">
        <f t="shared" si="652"/>
        <v>0</v>
      </c>
      <c r="T603" s="17">
        <f t="shared" si="652"/>
        <v>5.0251256281408363E-3</v>
      </c>
      <c r="U603" s="240">
        <v>0</v>
      </c>
      <c r="V603" s="240">
        <v>0</v>
      </c>
      <c r="W603" s="223">
        <f t="shared" ca="1" si="645"/>
        <v>2.4614552774888485E-2</v>
      </c>
      <c r="X603" s="223">
        <f>MMULT(N603:T603,'Parameters &amp; Main Results'!$B$12:$B$18)-'Parameters &amp; Main Results'!$B$22/12+MMULT(U603:V603,'Parameters &amp; Main Results'!$B$20:$B$21)</f>
        <v>2.4614552774888485E-2</v>
      </c>
      <c r="Y603" s="223">
        <f>MMULT(N603:T603,'Parameters &amp; Main Results'!$C$12:$C$18)-'Parameters &amp; Main Results'!$C$22/12+MMULT(U603:V603,'Parameters &amp; Main Results'!$C$20:$C$21)</f>
        <v>2.4053980562792742E-2</v>
      </c>
      <c r="Z603" s="17">
        <f t="shared" ca="1" si="630"/>
        <v>787.27493088558754</v>
      </c>
      <c r="AA603" s="70">
        <f ca="1">Z603/OFFSET(Z603,'Parameters &amp; Main Results'!$B$38,0)</f>
        <v>34.36116363445462</v>
      </c>
      <c r="AB603" s="70">
        <f ca="1">SUMPRODUCT(Z603:OFFSET(Z603,'Parameters &amp; Main Results'!$B$38-1,0), 'Cash Flow Assist'!$P$11:OFFSET('Cash Flow Assist'!$P$11,'Parameters &amp; Main Results'!$B$38-1,0)  )/OFFSET(Z603,'Parameters &amp; Main Results'!$B$38,0)</f>
        <v>4189.3424029575863</v>
      </c>
      <c r="AC603" s="70">
        <f ca="1">SUMPRODUCT(Z603:OFFSET(Z603,'Parameters &amp; Main Results'!$B$38-1,0),'Parameters &amp; Main Results'!$B$42:OFFSET('Parameters &amp; Main Results'!$B$42,'Parameters &amp; Main Results'!$B$38-1,0)   )/OFFSET(Z603,'Parameters &amp; Main Results'!$B$38,0)</f>
        <v>0</v>
      </c>
      <c r="AD603" s="155">
        <f t="shared" si="4"/>
        <v>-0.42100242314915548</v>
      </c>
      <c r="AE603" s="252">
        <f t="shared" ca="1" si="640"/>
        <v>1682.6116</v>
      </c>
      <c r="AF603" s="253">
        <f t="shared" ca="1" si="642"/>
        <v>0.17193682725116133</v>
      </c>
      <c r="AG603" s="258">
        <f t="shared" ca="1" si="643"/>
        <v>0</v>
      </c>
      <c r="AH603" s="227" t="str">
        <f ca="1">IF(SUM(AG603:OFFSET(AG603,(-HoldAggressiveTime-1),0,,))=0,"Defensive","Aggressive")</f>
        <v>Defensive</v>
      </c>
    </row>
    <row r="604" spans="1:34" ht="15" x14ac:dyDescent="0.2">
      <c r="A604">
        <f t="shared" si="15"/>
        <v>11</v>
      </c>
      <c r="B604">
        <f t="shared" si="16"/>
        <v>1920</v>
      </c>
      <c r="C604" s="70">
        <f t="shared" si="1"/>
        <v>1920.833333333288</v>
      </c>
      <c r="D604" s="149">
        <f t="shared" si="383"/>
        <v>7671</v>
      </c>
      <c r="E604" s="151">
        <v>19.8</v>
      </c>
      <c r="F604" s="152">
        <v>1823.0029</v>
      </c>
      <c r="G604" s="152">
        <v>561.38869999999997</v>
      </c>
      <c r="H604" s="152">
        <v>1237.2990281800001</v>
      </c>
      <c r="I604" s="152">
        <v>1823.0029</v>
      </c>
      <c r="J604" s="152">
        <v>19.8</v>
      </c>
      <c r="K604" s="152">
        <v>19.8</v>
      </c>
      <c r="L604" s="152">
        <v>20.67</v>
      </c>
      <c r="M604" s="153">
        <v>4.9103174999999997</v>
      </c>
      <c r="N604" s="17">
        <f t="shared" ref="N604:T604" si="653">F604/F603/$E604*$E603-1</f>
        <v>-7.0847146083902079E-2</v>
      </c>
      <c r="O604" s="17">
        <f t="shared" si="653"/>
        <v>-7.3835164146551779E-4</v>
      </c>
      <c r="P604" s="17">
        <f t="shared" si="653"/>
        <v>1.1164562290845836E-2</v>
      </c>
      <c r="Q604" s="17">
        <f t="shared" si="653"/>
        <v>-7.0847146083902079E-2</v>
      </c>
      <c r="R604" s="17">
        <f t="shared" si="653"/>
        <v>0</v>
      </c>
      <c r="S604" s="17">
        <f t="shared" si="653"/>
        <v>0</v>
      </c>
      <c r="T604" s="17">
        <f t="shared" si="653"/>
        <v>5.050505050504972E-3</v>
      </c>
      <c r="U604" s="240">
        <v>0</v>
      </c>
      <c r="V604" s="240">
        <v>0</v>
      </c>
      <c r="W604" s="223">
        <f t="shared" ca="1" si="645"/>
        <v>-5.3072171305361085E-2</v>
      </c>
      <c r="X604" s="223">
        <f>MMULT(N604:T604,'Parameters &amp; Main Results'!$B$12:$B$18)-'Parameters &amp; Main Results'!$B$22/12+MMULT(U604:V604,'Parameters &amp; Main Results'!$B$20:$B$21)</f>
        <v>-5.3072171305361085E-2</v>
      </c>
      <c r="Y604" s="223">
        <f>MMULT(N604:T604,'Parameters &amp; Main Results'!$C$12:$C$18)-'Parameters &amp; Main Results'!$C$22/12+MMULT(U604:V604,'Parameters &amp; Main Results'!$C$20:$C$21)</f>
        <v>-6.3877933306325088E-2</v>
      </c>
      <c r="Z604" s="17">
        <f t="shared" ca="1" si="630"/>
        <v>768.36204283207633</v>
      </c>
      <c r="AA604" s="70">
        <f ca="1">Z604/OFFSET(Z604,'Parameters &amp; Main Results'!$B$38,0)</f>
        <v>34.244794842541467</v>
      </c>
      <c r="AB604" s="70">
        <f ca="1">SUMPRODUCT(Z604:OFFSET(Z604,'Parameters &amp; Main Results'!$B$38-1,0), 'Cash Flow Assist'!$P$11:OFFSET('Cash Flow Assist'!$P$11,'Parameters &amp; Main Results'!$B$38-1,0)  )/OFFSET(Z604,'Parameters &amp; Main Results'!$B$38,0)</f>
        <v>4243.8576136609872</v>
      </c>
      <c r="AC604" s="70">
        <f ca="1">SUMPRODUCT(Z604:OFFSET(Z604,'Parameters &amp; Main Results'!$B$38-1,0),'Parameters &amp; Main Results'!$B$42:OFFSET('Parameters &amp; Main Results'!$B$42,'Parameters &amp; Main Results'!$B$38-1,0)   )/OFFSET(Z604,'Parameters &amp; Main Results'!$B$38,0)</f>
        <v>0</v>
      </c>
      <c r="AD604" s="155">
        <f t="shared" si="4"/>
        <v>-0.46202274905853258</v>
      </c>
      <c r="AE604" s="252">
        <f t="shared" ca="1" si="640"/>
        <v>1664.4939999999999</v>
      </c>
      <c r="AF604" s="253">
        <f t="shared" ca="1" si="642"/>
        <v>9.5229481151629297E-2</v>
      </c>
      <c r="AG604" s="258">
        <f t="shared" ca="1" si="643"/>
        <v>0</v>
      </c>
      <c r="AH604" s="227" t="str">
        <f ca="1">IF(SUM(AG604:OFFSET(AG604,(-HoldAggressiveTime-1),0,,))=0,"Defensive","Aggressive")</f>
        <v>Defensive</v>
      </c>
    </row>
    <row r="605" spans="1:34" ht="15" x14ac:dyDescent="0.2">
      <c r="A605">
        <f t="shared" si="15"/>
        <v>12</v>
      </c>
      <c r="B605">
        <f t="shared" si="16"/>
        <v>1920</v>
      </c>
      <c r="C605" s="70">
        <f t="shared" si="1"/>
        <v>1920.9166666666213</v>
      </c>
      <c r="D605" s="149">
        <f t="shared" si="383"/>
        <v>7702</v>
      </c>
      <c r="E605" s="151">
        <v>19.399999999999999</v>
      </c>
      <c r="F605" s="152">
        <v>1726.6956</v>
      </c>
      <c r="G605" s="152">
        <v>555.66660000000002</v>
      </c>
      <c r="H605" s="152">
        <v>1244.8259306</v>
      </c>
      <c r="I605" s="152">
        <v>1726.6956</v>
      </c>
      <c r="J605" s="152">
        <v>19.399999999999999</v>
      </c>
      <c r="K605" s="152">
        <v>19.399999999999999</v>
      </c>
      <c r="L605" s="152">
        <v>20.67</v>
      </c>
      <c r="M605" s="153">
        <v>4.8929226999999997</v>
      </c>
      <c r="N605" s="17">
        <f t="shared" ref="N605:T605" si="654">F605/F604/$E605*$E604-1</f>
        <v>-3.3299633733977707E-2</v>
      </c>
      <c r="O605" s="17">
        <f t="shared" si="654"/>
        <v>1.0215637220644558E-2</v>
      </c>
      <c r="P605" s="17">
        <f t="shared" si="654"/>
        <v>2.6827319586450571E-2</v>
      </c>
      <c r="Q605" s="17">
        <f t="shared" si="654"/>
        <v>-3.3299633733977707E-2</v>
      </c>
      <c r="R605" s="17">
        <f t="shared" si="654"/>
        <v>0</v>
      </c>
      <c r="S605" s="17">
        <f t="shared" si="654"/>
        <v>0</v>
      </c>
      <c r="T605" s="17">
        <f t="shared" si="654"/>
        <v>2.0618556701031077E-2</v>
      </c>
      <c r="U605" s="240">
        <v>0</v>
      </c>
      <c r="V605" s="240">
        <v>0</v>
      </c>
      <c r="W605" s="223">
        <f t="shared" ca="1" si="645"/>
        <v>-2.194233668796948E-2</v>
      </c>
      <c r="X605" s="223">
        <f>MMULT(N605:T605,'Parameters &amp; Main Results'!$B$12:$B$18)-'Parameters &amp; Main Results'!$B$22/12+MMULT(U605:V605,'Parameters &amp; Main Results'!$B$20:$B$21)</f>
        <v>-2.194233668796948E-2</v>
      </c>
      <c r="Y605" s="223">
        <f>MMULT(N605:T605,'Parameters &amp; Main Results'!$C$12:$C$18)-'Parameters &amp; Main Results'!$C$22/12+MMULT(U605:V605,'Parameters &amp; Main Results'!$C$20:$C$21)</f>
        <v>-2.8989773305182147E-2</v>
      </c>
      <c r="Z605" s="17">
        <f t="shared" ca="1" si="630"/>
        <v>811.4261927345409</v>
      </c>
      <c r="AA605" s="70">
        <f ca="1">Z605/OFFSET(Z605,'Parameters &amp; Main Results'!$B$38,0)</f>
        <v>35.863947354854652</v>
      </c>
      <c r="AB605" s="70">
        <f ca="1">SUMPRODUCT(Z605:OFFSET(Z605,'Parameters &amp; Main Results'!$B$38-1,0), 'Cash Flow Assist'!$P$11:OFFSET('Cash Flow Assist'!$P$11,'Parameters &amp; Main Results'!$B$38-1,0)  )/OFFSET(Z605,'Parameters &amp; Main Results'!$B$38,0)</f>
        <v>4175.665562598876</v>
      </c>
      <c r="AC605" s="70">
        <f ca="1">SUMPRODUCT(Z605:OFFSET(Z605,'Parameters &amp; Main Results'!$B$38-1,0),'Parameters &amp; Main Results'!$B$42:OFFSET('Parameters &amp; Main Results'!$B$42,'Parameters &amp; Main Results'!$B$38-1,0)   )/OFFSET(Z605,'Parameters &amp; Main Results'!$B$38,0)</f>
        <v>0</v>
      </c>
      <c r="AD605" s="155">
        <f t="shared" si="4"/>
        <v>-0.47993719447209571</v>
      </c>
      <c r="AE605" s="252">
        <f t="shared" ca="1" si="640"/>
        <v>1760.7991</v>
      </c>
      <c r="AF605" s="253">
        <f t="shared" ca="1" si="642"/>
        <v>-1.9368194815637934E-2</v>
      </c>
      <c r="AG605" s="258">
        <f t="shared" ca="1" si="643"/>
        <v>0</v>
      </c>
      <c r="AH605" s="227" t="str">
        <f ca="1">IF(SUM(AG605:OFFSET(AG605,(-HoldAggressiveTime-1),0,,))=0,"Defensive","Aggressive")</f>
        <v>Defensive</v>
      </c>
    </row>
    <row r="606" spans="1:34" ht="15" x14ac:dyDescent="0.2">
      <c r="A606">
        <f t="shared" si="15"/>
        <v>1</v>
      </c>
      <c r="B606">
        <f t="shared" si="16"/>
        <v>1921</v>
      </c>
      <c r="C606" s="70">
        <f t="shared" si="1"/>
        <v>1920.9999999999545</v>
      </c>
      <c r="D606" s="149">
        <f t="shared" si="383"/>
        <v>7730</v>
      </c>
      <c r="E606" s="151">
        <v>19</v>
      </c>
      <c r="F606" s="152">
        <v>1808.5051000000001</v>
      </c>
      <c r="G606" s="152">
        <v>565.49360000000001</v>
      </c>
      <c r="H606" s="152">
        <v>1252.5438513700001</v>
      </c>
      <c r="I606" s="152">
        <v>1808.5051000000001</v>
      </c>
      <c r="J606" s="152">
        <v>19</v>
      </c>
      <c r="K606" s="152">
        <v>19</v>
      </c>
      <c r="L606" s="152">
        <v>20.67</v>
      </c>
      <c r="M606" s="153">
        <v>5.0598678399999999</v>
      </c>
      <c r="N606" s="17">
        <f t="shared" ref="N606:T606" si="655">F606/F605/$E606*$E605-1</f>
        <v>6.9429314338292913E-2</v>
      </c>
      <c r="O606" s="17">
        <f t="shared" si="655"/>
        <v>3.9110013848326686E-2</v>
      </c>
      <c r="P606" s="17">
        <f t="shared" si="655"/>
        <v>2.738315789496637E-2</v>
      </c>
      <c r="Q606" s="17">
        <f t="shared" si="655"/>
        <v>6.9429314338292913E-2</v>
      </c>
      <c r="R606" s="17">
        <f t="shared" si="655"/>
        <v>0</v>
      </c>
      <c r="S606" s="17">
        <f t="shared" si="655"/>
        <v>0</v>
      </c>
      <c r="T606" s="17">
        <f t="shared" si="655"/>
        <v>2.1052631578947212E-2</v>
      </c>
      <c r="U606" s="240">
        <v>0</v>
      </c>
      <c r="V606" s="240">
        <v>0</v>
      </c>
      <c r="W606" s="223">
        <f t="shared" ca="1" si="645"/>
        <v>6.0904953435665717E-2</v>
      </c>
      <c r="X606" s="223">
        <f>MMULT(N606:T606,'Parameters &amp; Main Results'!$B$12:$B$18)-'Parameters &amp; Main Results'!$B$22/12+MMULT(U606:V606,'Parameters &amp; Main Results'!$B$20:$B$21)</f>
        <v>6.0904953435665717E-2</v>
      </c>
      <c r="Y606" s="223">
        <f>MMULT(N606:T606,'Parameters &amp; Main Results'!$C$12:$C$18)-'Parameters &amp; Main Results'!$C$22/12+MMULT(U606:V606,'Parameters &amp; Main Results'!$C$20:$C$21)</f>
        <v>6.6355717622629623E-2</v>
      </c>
      <c r="Z606" s="17">
        <f t="shared" ca="1" si="630"/>
        <v>829.63021831123979</v>
      </c>
      <c r="AA606" s="70">
        <f ca="1">Z606/OFFSET(Z606,'Parameters &amp; Main Results'!$B$38,0)</f>
        <v>36.792917393228009</v>
      </c>
      <c r="AB606" s="70">
        <f ca="1">SUMPRODUCT(Z606:OFFSET(Z606,'Parameters &amp; Main Results'!$B$38-1,0), 'Cash Flow Assist'!$P$11:OFFSET('Cash Flow Assist'!$P$11,'Parameters &amp; Main Results'!$B$38-1,0)  )/OFFSET(Z606,'Parameters &amp; Main Results'!$B$38,0)</f>
        <v>4154.8468619167816</v>
      </c>
      <c r="AC606" s="70">
        <f ca="1">SUMPRODUCT(Z606:OFFSET(Z606,'Parameters &amp; Main Results'!$B$38-1,0),'Parameters &amp; Main Results'!$B$42:OFFSET('Parameters &amp; Main Results'!$B$42,'Parameters &amp; Main Results'!$B$38-1,0)   )/OFFSET(Z606,'Parameters &amp; Main Results'!$B$38,0)</f>
        <v>0</v>
      </c>
      <c r="AD606" s="155">
        <f t="shared" si="4"/>
        <v>-0.44382959047144432</v>
      </c>
      <c r="AE606" s="252">
        <f t="shared" ca="1" si="640"/>
        <v>1744.7935</v>
      </c>
      <c r="AF606" s="253">
        <f t="shared" ca="1" si="642"/>
        <v>3.6515266706346673E-2</v>
      </c>
      <c r="AG606" s="258">
        <f t="shared" ca="1" si="643"/>
        <v>0</v>
      </c>
      <c r="AH606" s="227" t="str">
        <f ca="1">IF(SUM(AG606:OFFSET(AG606,(-HoldAggressiveTime-1),0,,))=0,"Defensive","Aggressive")</f>
        <v>Defensive</v>
      </c>
    </row>
    <row r="607" spans="1:34" ht="15" x14ac:dyDescent="0.2">
      <c r="A607">
        <f t="shared" si="15"/>
        <v>2</v>
      </c>
      <c r="B607">
        <f t="shared" si="16"/>
        <v>1921</v>
      </c>
      <c r="C607" s="70">
        <f t="shared" si="1"/>
        <v>1921.0833333332878</v>
      </c>
      <c r="D607" s="149">
        <f t="shared" si="383"/>
        <v>7761</v>
      </c>
      <c r="E607" s="151">
        <v>18.399999999999999</v>
      </c>
      <c r="F607" s="152">
        <v>1803.6783</v>
      </c>
      <c r="G607" s="152">
        <v>565.78179999999998</v>
      </c>
      <c r="H607" s="152">
        <v>1260.30962325</v>
      </c>
      <c r="I607" s="152">
        <v>1803.6783</v>
      </c>
      <c r="J607" s="152">
        <v>18.399999999999999</v>
      </c>
      <c r="K607" s="152">
        <v>18.399999999999999</v>
      </c>
      <c r="L607" s="152">
        <v>20.67</v>
      </c>
      <c r="M607" s="153">
        <v>5.1860961400000001</v>
      </c>
      <c r="N607" s="17">
        <f t="shared" ref="N607:T607" si="656">F607/F606/$E607*$E606-1</f>
        <v>2.9852720204731842E-2</v>
      </c>
      <c r="O607" s="17">
        <f t="shared" si="656"/>
        <v>3.3134957710819757E-2</v>
      </c>
      <c r="P607" s="17">
        <f t="shared" si="656"/>
        <v>3.901086956645905E-2</v>
      </c>
      <c r="Q607" s="17">
        <f t="shared" si="656"/>
        <v>2.9852720204731842E-2</v>
      </c>
      <c r="R607" s="17">
        <f t="shared" si="656"/>
        <v>0</v>
      </c>
      <c r="S607" s="17">
        <f t="shared" si="656"/>
        <v>0</v>
      </c>
      <c r="T607" s="17">
        <f t="shared" si="656"/>
        <v>3.2608695652174058E-2</v>
      </c>
      <c r="U607" s="240">
        <v>0</v>
      </c>
      <c r="V607" s="240">
        <v>0</v>
      </c>
      <c r="W607" s="223">
        <f t="shared" ca="1" si="645"/>
        <v>3.0605299811654871E-2</v>
      </c>
      <c r="X607" s="223">
        <f>MMULT(N607:T607,'Parameters &amp; Main Results'!$B$12:$B$18)-'Parameters &amp; Main Results'!$B$22/12+MMULT(U607:V607,'Parameters &amp; Main Results'!$B$20:$B$21)</f>
        <v>3.0605299811654871E-2</v>
      </c>
      <c r="Y607" s="223">
        <f>MMULT(N607:T607,'Parameters &amp; Main Results'!$C$12:$C$18)-'Parameters &amp; Main Results'!$C$22/12+MMULT(U607:V607,'Parameters &amp; Main Results'!$C$20:$C$21)</f>
        <v>3.0139277288673969E-2</v>
      </c>
      <c r="Z607" s="17">
        <f t="shared" ca="1" si="630"/>
        <v>782.00239863575041</v>
      </c>
      <c r="AA607" s="70">
        <f ca="1">Z607/OFFSET(Z607,'Parameters &amp; Main Results'!$B$38,0)</f>
        <v>34.860158990182818</v>
      </c>
      <c r="AB607" s="70">
        <f ca="1">SUMPRODUCT(Z607:OFFSET(Z607,'Parameters &amp; Main Results'!$B$38-1,0), 'Cash Flow Assist'!$P$11:OFFSET('Cash Flow Assist'!$P$11,'Parameters &amp; Main Results'!$B$38-1,0)  )/OFFSET(Z607,'Parameters &amp; Main Results'!$B$38,0)</f>
        <v>4140.3694452074706</v>
      </c>
      <c r="AC607" s="70">
        <f ca="1">SUMPRODUCT(Z607:OFFSET(Z607,'Parameters &amp; Main Results'!$B$38-1,0),'Parameters &amp; Main Results'!$B$42:OFFSET('Parameters &amp; Main Results'!$B$42,'Parameters &amp; Main Results'!$B$38-1,0)   )/OFFSET(Z607,'Parameters &amp; Main Results'!$B$38,0)</f>
        <v>0</v>
      </c>
      <c r="AD607" s="155">
        <f t="shared" si="4"/>
        <v>-0.42722639084963721</v>
      </c>
      <c r="AE607" s="252">
        <f t="shared" ca="1" si="640"/>
        <v>1781.6675</v>
      </c>
      <c r="AF607" s="253">
        <f t="shared" ca="1" si="642"/>
        <v>1.2354044736181144E-2</v>
      </c>
      <c r="AG607" s="258">
        <f t="shared" ca="1" si="643"/>
        <v>0</v>
      </c>
      <c r="AH607" s="227" t="str">
        <f ca="1">IF(SUM(AG607:OFFSET(AG607,(-HoldAggressiveTime-1),0,,))=0,"Defensive","Aggressive")</f>
        <v>Defensive</v>
      </c>
    </row>
    <row r="608" spans="1:34" ht="15" x14ac:dyDescent="0.2">
      <c r="A608">
        <f t="shared" si="15"/>
        <v>3</v>
      </c>
      <c r="B608">
        <f t="shared" si="16"/>
        <v>1921</v>
      </c>
      <c r="C608" s="70">
        <f t="shared" si="1"/>
        <v>1921.166666666621</v>
      </c>
      <c r="D608" s="149">
        <f t="shared" si="383"/>
        <v>7791</v>
      </c>
      <c r="E608" s="151">
        <v>18.3</v>
      </c>
      <c r="F608" s="152">
        <v>1771.4348</v>
      </c>
      <c r="G608" s="152">
        <v>568.70770000000005</v>
      </c>
      <c r="H608" s="152">
        <v>1268.1235429200001</v>
      </c>
      <c r="I608" s="152">
        <v>1771.4348</v>
      </c>
      <c r="J608" s="152">
        <v>18.3</v>
      </c>
      <c r="K608" s="152">
        <v>18.3</v>
      </c>
      <c r="L608" s="152">
        <v>20.67</v>
      </c>
      <c r="M608" s="153">
        <v>5.1852539599999998</v>
      </c>
      <c r="N608" s="17">
        <f t="shared" ref="N608:T608" si="657">F608/F607/$E608*$E607-1</f>
        <v>-1.2509729930942015E-2</v>
      </c>
      <c r="O608" s="17">
        <f t="shared" si="657"/>
        <v>1.0664168323772261E-2</v>
      </c>
      <c r="P608" s="17">
        <f t="shared" si="657"/>
        <v>1.1698360660404639E-2</v>
      </c>
      <c r="Q608" s="17">
        <f t="shared" si="657"/>
        <v>-1.2509729930942015E-2</v>
      </c>
      <c r="R608" s="17">
        <f t="shared" si="657"/>
        <v>0</v>
      </c>
      <c r="S608" s="17">
        <f t="shared" si="657"/>
        <v>0</v>
      </c>
      <c r="T608" s="17">
        <f t="shared" si="657"/>
        <v>5.4644808743167239E-3</v>
      </c>
      <c r="U608" s="240">
        <v>0</v>
      </c>
      <c r="V608" s="240">
        <v>0</v>
      </c>
      <c r="W608" s="223">
        <f t="shared" ca="1" si="645"/>
        <v>-7.0179064064028896E-3</v>
      </c>
      <c r="X608" s="223">
        <f>MMULT(N608:T608,'Parameters &amp; Main Results'!$B$12:$B$18)-'Parameters &amp; Main Results'!$B$22/12+MMULT(U608:V608,'Parameters &amp; Main Results'!$B$20:$B$21)</f>
        <v>-7.0179064064028896E-3</v>
      </c>
      <c r="Y608" s="223">
        <f>MMULT(N608:T608,'Parameters &amp; Main Results'!$C$12:$C$18)-'Parameters &amp; Main Results'!$C$22/12+MMULT(U608:V608,'Parameters &amp; Main Results'!$C$20:$C$21)</f>
        <v>-1.0234006772137254E-2</v>
      </c>
      <c r="Z608" s="17">
        <f t="shared" ca="1" si="630"/>
        <v>758.77971787905892</v>
      </c>
      <c r="AA608" s="70">
        <f ca="1">Z608/OFFSET(Z608,'Parameters &amp; Main Results'!$B$38,0)</f>
        <v>33.081289148740616</v>
      </c>
      <c r="AB608" s="70">
        <f ca="1">SUMPRODUCT(Z608:OFFSET(Z608,'Parameters &amp; Main Results'!$B$38-1,0), 'Cash Flow Assist'!$P$11:OFFSET('Cash Flow Assist'!$P$11,'Parameters &amp; Main Results'!$B$38-1,0)  )/OFFSET(Z608,'Parameters &amp; Main Results'!$B$38,0)</f>
        <v>4016.2269169859442</v>
      </c>
      <c r="AC608" s="70">
        <f ca="1">SUMPRODUCT(Z608:OFFSET(Z608,'Parameters &amp; Main Results'!$B$38-1,0),'Parameters &amp; Main Results'!$B$42:OFFSET('Parameters &amp; Main Results'!$B$42,'Parameters &amp; Main Results'!$B$38-1,0)   )/OFFSET(Z608,'Parameters &amp; Main Results'!$B$38,0)</f>
        <v>0</v>
      </c>
      <c r="AD608" s="155">
        <f t="shared" si="4"/>
        <v>-0.43439163401167913</v>
      </c>
      <c r="AE608" s="252">
        <f t="shared" ca="1" si="640"/>
        <v>1763.079</v>
      </c>
      <c r="AF608" s="253">
        <f t="shared" ca="1" si="642"/>
        <v>4.7393225147597156E-3</v>
      </c>
      <c r="AG608" s="258">
        <f t="shared" ca="1" si="643"/>
        <v>0</v>
      </c>
      <c r="AH608" s="227" t="str">
        <f ca="1">IF(SUM(AG608:OFFSET(AG608,(-HoldAggressiveTime-1),0,,))=0,"Defensive","Aggressive")</f>
        <v>Defensive</v>
      </c>
    </row>
    <row r="609" spans="1:34" ht="15" x14ac:dyDescent="0.2">
      <c r="A609">
        <f t="shared" si="15"/>
        <v>4</v>
      </c>
      <c r="B609">
        <f t="shared" si="16"/>
        <v>1921</v>
      </c>
      <c r="C609" s="70">
        <f t="shared" si="1"/>
        <v>1921.2499999999543</v>
      </c>
      <c r="D609" s="149">
        <f t="shared" si="383"/>
        <v>7822</v>
      </c>
      <c r="E609" s="151">
        <v>18.100000000000001</v>
      </c>
      <c r="F609" s="152">
        <v>1820.9067</v>
      </c>
      <c r="G609" s="152">
        <v>572.52260000000001</v>
      </c>
      <c r="H609" s="152">
        <v>1275.9859088799999</v>
      </c>
      <c r="I609" s="152">
        <v>1820.9067</v>
      </c>
      <c r="J609" s="152">
        <v>18.100000000000001</v>
      </c>
      <c r="K609" s="152">
        <v>18.100000000000001</v>
      </c>
      <c r="L609" s="152">
        <v>20.67</v>
      </c>
      <c r="M609" s="153">
        <v>5.5193948800000001</v>
      </c>
      <c r="N609" s="17">
        <f t="shared" ref="N609:T609" si="658">F609/F608/$E609*$E608-1</f>
        <v>3.9285903168493341E-2</v>
      </c>
      <c r="O609" s="17">
        <f t="shared" si="658"/>
        <v>1.7831860856790893E-2</v>
      </c>
      <c r="P609" s="17">
        <f t="shared" si="658"/>
        <v>1.7318232039332138E-2</v>
      </c>
      <c r="Q609" s="17">
        <f t="shared" si="658"/>
        <v>3.9285903168493341E-2</v>
      </c>
      <c r="R609" s="17">
        <f t="shared" si="658"/>
        <v>0</v>
      </c>
      <c r="S609" s="17">
        <f t="shared" si="658"/>
        <v>0</v>
      </c>
      <c r="T609" s="17">
        <f t="shared" si="658"/>
        <v>1.1049723756906049E-2</v>
      </c>
      <c r="U609" s="240">
        <v>0</v>
      </c>
      <c r="V609" s="240">
        <v>0</v>
      </c>
      <c r="W609" s="223">
        <f t="shared" ca="1" si="645"/>
        <v>3.3541619068906812E-2</v>
      </c>
      <c r="X609" s="223">
        <f>MMULT(N609:T609,'Parameters &amp; Main Results'!$B$12:$B$18)-'Parameters &amp; Main Results'!$B$22/12+MMULT(U609:V609,'Parameters &amp; Main Results'!$B$20:$B$21)</f>
        <v>3.3541619068906812E-2</v>
      </c>
      <c r="Y609" s="223">
        <f>MMULT(N609:T609,'Parameters &amp; Main Results'!$C$12:$C$18)-'Parameters &amp; Main Results'!$C$22/12+MMULT(U609:V609,'Parameters &amp; Main Results'!$C$20:$C$21)</f>
        <v>3.7098832270656426E-2</v>
      </c>
      <c r="Z609" s="17">
        <f t="shared" ca="1" si="630"/>
        <v>764.14239770733332</v>
      </c>
      <c r="AA609" s="70">
        <f ca="1">Z609/OFFSET(Z609,'Parameters &amp; Main Results'!$B$38,0)</f>
        <v>32.919663771715243</v>
      </c>
      <c r="AB609" s="70">
        <f ca="1">SUMPRODUCT(Z609:OFFSET(Z609,'Parameters &amp; Main Results'!$B$38-1,0), 'Cash Flow Assist'!$P$11:OFFSET('Cash Flow Assist'!$P$11,'Parameters &amp; Main Results'!$B$38-1,0)  )/OFFSET(Z609,'Parameters &amp; Main Results'!$B$38,0)</f>
        <v>3936.8565176885268</v>
      </c>
      <c r="AC609" s="70">
        <f ca="1">SUMPRODUCT(Z609:OFFSET(Z609,'Parameters &amp; Main Results'!$B$38-1,0),'Parameters &amp; Main Results'!$B$42:OFFSET('Parameters &amp; Main Results'!$B$42,'Parameters &amp; Main Results'!$B$38-1,0)   )/OFFSET(Z609,'Parameters &amp; Main Results'!$B$38,0)</f>
        <v>0</v>
      </c>
      <c r="AD609" s="155">
        <f t="shared" si="4"/>
        <v>-0.41217119851417217</v>
      </c>
      <c r="AE609" s="252">
        <f t="shared" ca="1" si="640"/>
        <v>1832.4512999999999</v>
      </c>
      <c r="AF609" s="253">
        <f t="shared" ca="1" si="642"/>
        <v>-6.3000855738976234E-3</v>
      </c>
      <c r="AG609" s="258">
        <f t="shared" ca="1" si="643"/>
        <v>0</v>
      </c>
      <c r="AH609" s="227" t="str">
        <f ca="1">IF(SUM(AG609:OFFSET(AG609,(-HoldAggressiveTime-1),0,,))=0,"Defensive","Aggressive")</f>
        <v>Defensive</v>
      </c>
    </row>
    <row r="610" spans="1:34" ht="15" x14ac:dyDescent="0.2">
      <c r="A610">
        <f t="shared" si="15"/>
        <v>5</v>
      </c>
      <c r="B610">
        <f t="shared" si="16"/>
        <v>1921</v>
      </c>
      <c r="C610" s="70">
        <f t="shared" si="1"/>
        <v>1921.3333333332876</v>
      </c>
      <c r="D610" s="149">
        <f t="shared" si="383"/>
        <v>7852</v>
      </c>
      <c r="E610" s="151">
        <v>17.7</v>
      </c>
      <c r="F610" s="152">
        <v>1796.623</v>
      </c>
      <c r="G610" s="152">
        <v>574.58109999999999</v>
      </c>
      <c r="H610" s="152">
        <v>1283.89702152</v>
      </c>
      <c r="I610" s="152">
        <v>1796.623</v>
      </c>
      <c r="J610" s="152">
        <v>17.7</v>
      </c>
      <c r="K610" s="152">
        <v>17.7</v>
      </c>
      <c r="L610" s="152">
        <v>20.67</v>
      </c>
      <c r="M610" s="153">
        <v>5.4593056300000002</v>
      </c>
      <c r="N610" s="17">
        <f t="shared" ref="N610:T610" si="659">F610/F609/$E610*$E609-1</f>
        <v>8.9614419659800326E-3</v>
      </c>
      <c r="O610" s="17">
        <f t="shared" si="659"/>
        <v>2.6275615348318349E-2</v>
      </c>
      <c r="P610" s="17">
        <f t="shared" si="659"/>
        <v>2.8938983054809908E-2</v>
      </c>
      <c r="Q610" s="17">
        <f t="shared" si="659"/>
        <v>8.9614419659800326E-3</v>
      </c>
      <c r="R610" s="17">
        <f t="shared" si="659"/>
        <v>0</v>
      </c>
      <c r="S610" s="17">
        <f t="shared" si="659"/>
        <v>0</v>
      </c>
      <c r="T610" s="17">
        <f t="shared" si="659"/>
        <v>2.2598870056497189E-2</v>
      </c>
      <c r="U610" s="240">
        <v>0</v>
      </c>
      <c r="V610" s="240">
        <v>0</v>
      </c>
      <c r="W610" s="223">
        <f t="shared" ca="1" si="645"/>
        <v>1.3064481380306889E-2</v>
      </c>
      <c r="X610" s="223">
        <f>MMULT(N610:T610,'Parameters &amp; Main Results'!$B$12:$B$18)-'Parameters &amp; Main Results'!$B$22/12+MMULT(U610:V610,'Parameters &amp; Main Results'!$B$20:$B$21)</f>
        <v>1.3064481380306889E-2</v>
      </c>
      <c r="Y610" s="223">
        <f>MMULT(N610:T610,'Parameters &amp; Main Results'!$C$12:$C$18)-'Parameters &amp; Main Results'!$C$22/12+MMULT(U610:V610,'Parameters &amp; Main Results'!$C$20:$C$21)</f>
        <v>1.0651192637547198E-2</v>
      </c>
      <c r="Z610" s="17">
        <f t="shared" ca="1" si="630"/>
        <v>739.34361578562368</v>
      </c>
      <c r="AA610" s="70">
        <f ca="1">Z610/OFFSET(Z610,'Parameters &amp; Main Results'!$B$38,0)</f>
        <v>32.28826343511151</v>
      </c>
      <c r="AB610" s="70">
        <f ca="1">SUMPRODUCT(Z610:OFFSET(Z610,'Parameters &amp; Main Results'!$B$38-1,0), 'Cash Flow Assist'!$P$11:OFFSET('Cash Flow Assist'!$P$11,'Parameters &amp; Main Results'!$B$38-1,0)  )/OFFSET(Z610,'Parameters &amp; Main Results'!$B$38,0)</f>
        <v>3958.5057679573247</v>
      </c>
      <c r="AC610" s="70">
        <f ca="1">SUMPRODUCT(Z610:OFFSET(Z610,'Parameters &amp; Main Results'!$B$38-1,0),'Parameters &amp; Main Results'!$B$42:OFFSET('Parameters &amp; Main Results'!$B$42,'Parameters &amp; Main Results'!$B$38-1,0)   )/OFFSET(Z610,'Parameters &amp; Main Results'!$B$38,0)</f>
        <v>0</v>
      </c>
      <c r="AD610" s="155">
        <f t="shared" si="4"/>
        <v>-0.40690340482372533</v>
      </c>
      <c r="AE610" s="252">
        <f t="shared" ca="1" si="640"/>
        <v>1852.9227000000001</v>
      </c>
      <c r="AF610" s="253">
        <f t="shared" ca="1" si="642"/>
        <v>-3.0384268053923687E-2</v>
      </c>
      <c r="AG610" s="258">
        <f t="shared" ca="1" si="643"/>
        <v>0</v>
      </c>
      <c r="AH610" s="227" t="str">
        <f ca="1">IF(SUM(AG610:OFFSET(AG610,(-HoldAggressiveTime-1),0,,))=0,"Defensive","Aggressive")</f>
        <v>Defensive</v>
      </c>
    </row>
    <row r="611" spans="1:34" ht="15" x14ac:dyDescent="0.2">
      <c r="A611">
        <f t="shared" si="15"/>
        <v>6</v>
      </c>
      <c r="B611">
        <f t="shared" si="16"/>
        <v>1921</v>
      </c>
      <c r="C611" s="70">
        <f t="shared" si="1"/>
        <v>1921.4166666666208</v>
      </c>
      <c r="D611" s="149">
        <f t="shared" si="383"/>
        <v>7883</v>
      </c>
      <c r="E611" s="151">
        <v>17.600000000000001</v>
      </c>
      <c r="F611" s="152">
        <v>1673.885</v>
      </c>
      <c r="G611" s="152">
        <v>576.20939999999996</v>
      </c>
      <c r="H611" s="152">
        <v>1291.85718305</v>
      </c>
      <c r="I611" s="152">
        <v>1673.885</v>
      </c>
      <c r="J611" s="152">
        <v>17.600000000000001</v>
      </c>
      <c r="K611" s="152">
        <v>17.600000000000001</v>
      </c>
      <c r="L611" s="152">
        <v>20.67</v>
      </c>
      <c r="M611" s="153">
        <v>5.2278173499999996</v>
      </c>
      <c r="N611" s="17">
        <f t="shared" ref="N611:T611" si="660">F611/F610/$E611*$E610-1</f>
        <v>-6.3022286686036821E-2</v>
      </c>
      <c r="O611" s="17">
        <f t="shared" si="660"/>
        <v>8.5318104710621068E-3</v>
      </c>
      <c r="P611" s="17">
        <f t="shared" si="660"/>
        <v>1.191704545186334E-2</v>
      </c>
      <c r="Q611" s="17">
        <f t="shared" si="660"/>
        <v>-6.3022286686036821E-2</v>
      </c>
      <c r="R611" s="17">
        <f t="shared" si="660"/>
        <v>0</v>
      </c>
      <c r="S611" s="17">
        <f t="shared" si="660"/>
        <v>0</v>
      </c>
      <c r="T611" s="17">
        <f t="shared" si="660"/>
        <v>5.6818181818181213E-3</v>
      </c>
      <c r="U611" s="240">
        <v>0</v>
      </c>
      <c r="V611" s="240">
        <v>0</v>
      </c>
      <c r="W611" s="223">
        <f t="shared" ca="1" si="645"/>
        <v>-4.5317928677890959E-2</v>
      </c>
      <c r="X611" s="223">
        <f>MMULT(N611:T611,'Parameters &amp; Main Results'!$B$12:$B$18)-'Parameters &amp; Main Results'!$B$22/12+MMULT(U611:V611,'Parameters &amp; Main Results'!$B$20:$B$21)</f>
        <v>-4.5317928677890959E-2</v>
      </c>
      <c r="Y611" s="223">
        <f>MMULT(N611:T611,'Parameters &amp; Main Results'!$C$12:$C$18)-'Parameters &amp; Main Results'!$C$22/12+MMULT(U611:V611,'Parameters &amp; Main Results'!$C$20:$C$21)</f>
        <v>-5.5908543636993602E-2</v>
      </c>
      <c r="Z611" s="17">
        <f t="shared" ca="1" si="630"/>
        <v>729.80903918205013</v>
      </c>
      <c r="AA611" s="70">
        <f ca="1">Z611/OFFSET(Z611,'Parameters &amp; Main Results'!$B$38,0)</f>
        <v>30.592524545069018</v>
      </c>
      <c r="AB611" s="70">
        <f ca="1">SUMPRODUCT(Z611:OFFSET(Z611,'Parameters &amp; Main Results'!$B$38-1,0), 'Cash Flow Assist'!$P$11:OFFSET('Cash Flow Assist'!$P$11,'Parameters &amp; Main Results'!$B$38-1,0)  )/OFFSET(Z611,'Parameters &amp; Main Results'!$B$38,0)</f>
        <v>3769.5774700554653</v>
      </c>
      <c r="AC611" s="70">
        <f ca="1">SUMPRODUCT(Z611:OFFSET(Z611,'Parameters &amp; Main Results'!$B$38-1,0),'Parameters &amp; Main Results'!$B$42:OFFSET('Parameters &amp; Main Results'!$B$42,'Parameters &amp; Main Results'!$B$38-1,0)   )/OFFSET(Z611,'Parameters &amp; Main Results'!$B$38,0)</f>
        <v>0</v>
      </c>
      <c r="AD611" s="155">
        <f t="shared" si="4"/>
        <v>-0.44428170847743687</v>
      </c>
      <c r="AE611" s="252">
        <f t="shared" ca="1" si="640"/>
        <v>1959.8646000000001</v>
      </c>
      <c r="AF611" s="253">
        <f t="shared" ca="1" si="642"/>
        <v>-0.14591803944007156</v>
      </c>
      <c r="AG611" s="258">
        <f t="shared" ca="1" si="643"/>
        <v>0</v>
      </c>
      <c r="AH611" s="227" t="str">
        <f ca="1">IF(SUM(AG611:OFFSET(AG611,(-HoldAggressiveTime-1),0,,))=0,"Defensive","Aggressive")</f>
        <v>Defensive</v>
      </c>
    </row>
    <row r="612" spans="1:34" ht="15" x14ac:dyDescent="0.2">
      <c r="A612">
        <f t="shared" si="15"/>
        <v>7</v>
      </c>
      <c r="B612">
        <f t="shared" si="16"/>
        <v>1921</v>
      </c>
      <c r="C612" s="70">
        <f t="shared" si="1"/>
        <v>1921.4999999999541</v>
      </c>
      <c r="D612" s="149">
        <f t="shared" si="383"/>
        <v>7914</v>
      </c>
      <c r="E612" s="151">
        <v>17.7</v>
      </c>
      <c r="F612" s="152">
        <v>1729.5934999999999</v>
      </c>
      <c r="G612" s="152">
        <v>579.18439999999998</v>
      </c>
      <c r="H612" s="152">
        <v>1299.8666975799999</v>
      </c>
      <c r="I612" s="152">
        <v>1729.5934999999999</v>
      </c>
      <c r="J612" s="152">
        <v>17.7</v>
      </c>
      <c r="K612" s="152">
        <v>17.7</v>
      </c>
      <c r="L612" s="152">
        <v>20.67</v>
      </c>
      <c r="M612" s="153">
        <v>5.2909891599999996</v>
      </c>
      <c r="N612" s="17">
        <f t="shared" ref="N612:T612" si="661">F612/F611/$E612*$E611-1</f>
        <v>2.7443214623904533E-2</v>
      </c>
      <c r="O612" s="17">
        <f t="shared" si="661"/>
        <v>-5.1583373785213382E-4</v>
      </c>
      <c r="P612" s="17">
        <f t="shared" si="661"/>
        <v>5.1525423350895494E-4</v>
      </c>
      <c r="Q612" s="17">
        <f t="shared" si="661"/>
        <v>2.7443214623904533E-2</v>
      </c>
      <c r="R612" s="17">
        <f t="shared" si="661"/>
        <v>0</v>
      </c>
      <c r="S612" s="17">
        <f t="shared" si="661"/>
        <v>0</v>
      </c>
      <c r="T612" s="17">
        <f t="shared" si="661"/>
        <v>-5.6497175141242417E-3</v>
      </c>
      <c r="U612" s="240">
        <v>0</v>
      </c>
      <c r="V612" s="240">
        <v>0</v>
      </c>
      <c r="W612" s="223">
        <f t="shared" ca="1" si="645"/>
        <v>2.0155091677985095E-2</v>
      </c>
      <c r="X612" s="223">
        <f>MMULT(N612:T612,'Parameters &amp; Main Results'!$B$12:$B$18)-'Parameters &amp; Main Results'!$B$22/12+MMULT(U612:V612,'Parameters &amp; Main Results'!$B$20:$B$21)</f>
        <v>2.0155091677985095E-2</v>
      </c>
      <c r="Y612" s="223">
        <f>MMULT(N612:T612,'Parameters &amp; Main Results'!$C$12:$C$18)-'Parameters &amp; Main Results'!$C$22/12+MMULT(U612:V612,'Parameters &amp; Main Results'!$C$20:$C$21)</f>
        <v>2.4605643121062202E-2</v>
      </c>
      <c r="Z612" s="17">
        <f t="shared" ca="1" si="630"/>
        <v>764.45244035154099</v>
      </c>
      <c r="AA612" s="70">
        <f ca="1">Z612/OFFSET(Z612,'Parameters &amp; Main Results'!$B$38,0)</f>
        <v>31.633675111736714</v>
      </c>
      <c r="AB612" s="70">
        <f ca="1">SUMPRODUCT(Z612:OFFSET(Z612,'Parameters &amp; Main Results'!$B$38-1,0), 'Cash Flow Assist'!$P$11:OFFSET('Cash Flow Assist'!$P$11,'Parameters &amp; Main Results'!$B$38-1,0)  )/OFFSET(Z612,'Parameters &amp; Main Results'!$B$38,0)</f>
        <v>3692.0107217270302</v>
      </c>
      <c r="AC612" s="70">
        <f ca="1">SUMPRODUCT(Z612:OFFSET(Z612,'Parameters &amp; Main Results'!$B$38-1,0),'Parameters &amp; Main Results'!$B$42:OFFSET('Parameters &amp; Main Results'!$B$42,'Parameters &amp; Main Results'!$B$38-1,0)   )/OFFSET(Z612,'Parameters &amp; Main Results'!$B$38,0)</f>
        <v>0</v>
      </c>
      <c r="AD612" s="155">
        <f t="shared" si="4"/>
        <v>-0.42903101213275363</v>
      </c>
      <c r="AE612" s="252">
        <f t="shared" ca="1" si="640"/>
        <v>2129.5767999999998</v>
      </c>
      <c r="AF612" s="253">
        <f t="shared" ca="1" si="642"/>
        <v>-0.18782290453201778</v>
      </c>
      <c r="AG612" s="258">
        <f t="shared" ca="1" si="643"/>
        <v>0</v>
      </c>
      <c r="AH612" s="227" t="str">
        <f ca="1">IF(SUM(AG612:OFFSET(AG612,(-HoldAggressiveTime-1),0,,))=0,"Defensive","Aggressive")</f>
        <v>Defensive</v>
      </c>
    </row>
    <row r="613" spans="1:34" ht="15" x14ac:dyDescent="0.2">
      <c r="A613">
        <f t="shared" si="15"/>
        <v>8</v>
      </c>
      <c r="B613">
        <f t="shared" si="16"/>
        <v>1921</v>
      </c>
      <c r="C613" s="70">
        <f t="shared" si="1"/>
        <v>1921.5833333332873</v>
      </c>
      <c r="D613" s="149">
        <f t="shared" si="383"/>
        <v>7944</v>
      </c>
      <c r="E613" s="151">
        <v>17.7</v>
      </c>
      <c r="F613" s="152">
        <v>1704.8827000000001</v>
      </c>
      <c r="G613" s="152">
        <v>583.51319999999998</v>
      </c>
      <c r="H613" s="152">
        <v>1307.9258711099999</v>
      </c>
      <c r="I613" s="152">
        <v>1704.8827000000001</v>
      </c>
      <c r="J613" s="152">
        <v>17.7</v>
      </c>
      <c r="K613" s="152">
        <v>17.7</v>
      </c>
      <c r="L613" s="152">
        <v>20.67</v>
      </c>
      <c r="M613" s="153">
        <v>5.1495318699999997</v>
      </c>
      <c r="N613" s="17">
        <f t="shared" ref="N613:T613" si="662">F613/F612/$E613*$E612-1</f>
        <v>-1.4287056467314319E-2</v>
      </c>
      <c r="O613" s="17">
        <f t="shared" si="662"/>
        <v>7.473958207437903E-3</v>
      </c>
      <c r="P613" s="17">
        <f t="shared" si="662"/>
        <v>6.2000000038495706E-3</v>
      </c>
      <c r="Q613" s="17">
        <f t="shared" si="662"/>
        <v>-1.4287056467314319E-2</v>
      </c>
      <c r="R613" s="17">
        <f t="shared" si="662"/>
        <v>0</v>
      </c>
      <c r="S613" s="17">
        <f t="shared" si="662"/>
        <v>0</v>
      </c>
      <c r="T613" s="17">
        <f t="shared" si="662"/>
        <v>0</v>
      </c>
      <c r="U613" s="240">
        <v>0</v>
      </c>
      <c r="V613" s="240">
        <v>0</v>
      </c>
      <c r="W613" s="223">
        <f t="shared" ca="1" si="645"/>
        <v>-9.2621673756648256E-3</v>
      </c>
      <c r="X613" s="223">
        <f>MMULT(N613:T613,'Parameters &amp; Main Results'!$B$12:$B$18)-'Parameters &amp; Main Results'!$B$22/12+MMULT(U613:V613,'Parameters &amp; Main Results'!$B$20:$B$21)</f>
        <v>-9.2621673756648256E-3</v>
      </c>
      <c r="Y613" s="223">
        <f>MMULT(N613:T613,'Parameters &amp; Main Results'!$C$12:$C$18)-'Parameters &amp; Main Results'!$C$22/12+MMULT(U613:V613,'Parameters &amp; Main Results'!$C$20:$C$21)</f>
        <v>-1.2152621666505764E-2</v>
      </c>
      <c r="Z613" s="17">
        <f t="shared" ca="1" si="630"/>
        <v>749.34923776554808</v>
      </c>
      <c r="AA613" s="70">
        <f ca="1">Z613/OFFSET(Z613,'Parameters &amp; Main Results'!$B$38,0)</f>
        <v>30.681746326689876</v>
      </c>
      <c r="AB613" s="70">
        <f ca="1">SUMPRODUCT(Z613:OFFSET(Z613,'Parameters &amp; Main Results'!$B$38-1,0), 'Cash Flow Assist'!$P$11:OFFSET('Cash Flow Assist'!$P$11,'Parameters &amp; Main Results'!$B$38-1,0)  )/OFFSET(Z613,'Parameters &amp; Main Results'!$B$38,0)</f>
        <v>3622.7726555062823</v>
      </c>
      <c r="AC613" s="70">
        <f ca="1">SUMPRODUCT(Z613:OFFSET(Z613,'Parameters &amp; Main Results'!$B$38-1,0),'Parameters &amp; Main Results'!$B$42:OFFSET('Parameters &amp; Main Results'!$B$42,'Parameters &amp; Main Results'!$B$38-1,0)   )/OFFSET(Z613,'Parameters &amp; Main Results'!$B$38,0)</f>
        <v>0</v>
      </c>
      <c r="AD613" s="155">
        <f t="shared" si="4"/>
        <v>-0.43718847830349827</v>
      </c>
      <c r="AE613" s="252">
        <f t="shared" ca="1" si="640"/>
        <v>2078.8143</v>
      </c>
      <c r="AF613" s="253">
        <f t="shared" ca="1" si="642"/>
        <v>-0.1798773464277208</v>
      </c>
      <c r="AG613" s="258">
        <f t="shared" ca="1" si="643"/>
        <v>0</v>
      </c>
      <c r="AH613" s="227" t="str">
        <f ca="1">IF(SUM(AG613:OFFSET(AG613,(-HoldAggressiveTime-1),0,,))=0,"Defensive","Aggressive")</f>
        <v>Defensive</v>
      </c>
    </row>
    <row r="614" spans="1:34" ht="15" x14ac:dyDescent="0.2">
      <c r="A614">
        <f t="shared" si="15"/>
        <v>9</v>
      </c>
      <c r="B614">
        <f t="shared" si="16"/>
        <v>1921</v>
      </c>
      <c r="C614" s="70">
        <f t="shared" si="1"/>
        <v>1921.6666666666206</v>
      </c>
      <c r="D614" s="149">
        <f t="shared" si="383"/>
        <v>7975</v>
      </c>
      <c r="E614" s="151">
        <v>17.5</v>
      </c>
      <c r="F614" s="152">
        <v>1761.0424</v>
      </c>
      <c r="G614" s="152">
        <v>590.57539999999995</v>
      </c>
      <c r="H614" s="152">
        <v>1316.03501151</v>
      </c>
      <c r="I614" s="152">
        <v>1761.0424</v>
      </c>
      <c r="J614" s="152">
        <v>17.5</v>
      </c>
      <c r="K614" s="152">
        <v>17.5</v>
      </c>
      <c r="L614" s="152">
        <v>20.67</v>
      </c>
      <c r="M614" s="153">
        <v>5.4268251799999998</v>
      </c>
      <c r="N614" s="17">
        <f t="shared" ref="N614:T614" si="663">F614/F613/$E614*$E613-1</f>
        <v>4.47455410610611E-2</v>
      </c>
      <c r="O614" s="17">
        <f t="shared" si="663"/>
        <v>2.3669786978010254E-2</v>
      </c>
      <c r="P614" s="17">
        <f t="shared" si="663"/>
        <v>1.7699428570746356E-2</v>
      </c>
      <c r="Q614" s="17">
        <f t="shared" si="663"/>
        <v>4.47455410610611E-2</v>
      </c>
      <c r="R614" s="17">
        <f t="shared" si="663"/>
        <v>0</v>
      </c>
      <c r="S614" s="17">
        <f t="shared" si="663"/>
        <v>0</v>
      </c>
      <c r="T614" s="17">
        <f t="shared" si="663"/>
        <v>1.1428571428571344E-2</v>
      </c>
      <c r="U614" s="240">
        <v>0</v>
      </c>
      <c r="V614" s="240">
        <v>0</v>
      </c>
      <c r="W614" s="223">
        <f t="shared" ca="1" si="645"/>
        <v>3.8822875096159774E-2</v>
      </c>
      <c r="X614" s="223">
        <f>MMULT(N614:T614,'Parameters &amp; Main Results'!$B$12:$B$18)-'Parameters &amp; Main Results'!$B$22/12+MMULT(U614:V614,'Parameters &amp; Main Results'!$B$20:$B$21)</f>
        <v>3.8822875096159774E-2</v>
      </c>
      <c r="Y614" s="223">
        <f>MMULT(N614:T614,'Parameters &amp; Main Results'!$C$12:$C$18)-'Parameters &amp; Main Results'!$C$22/12+MMULT(U614:V614,'Parameters &amp; Main Results'!$C$20:$C$21)</f>
        <v>4.2596298986089347E-2</v>
      </c>
      <c r="Z614" s="17">
        <f t="shared" ca="1" si="630"/>
        <v>756.35472179418025</v>
      </c>
      <c r="AA614" s="70">
        <f ca="1">Z614/OFFSET(Z614,'Parameters &amp; Main Results'!$B$38,0)</f>
        <v>28.929673042444893</v>
      </c>
      <c r="AB614" s="70">
        <f ca="1">SUMPRODUCT(Z614:OFFSET(Z614,'Parameters &amp; Main Results'!$B$38-1,0), 'Cash Flow Assist'!$P$11:OFFSET('Cash Flow Assist'!$P$11,'Parameters &amp; Main Results'!$B$38-1,0)  )/OFFSET(Z614,'Parameters &amp; Main Results'!$B$38,0)</f>
        <v>3356.5289965257602</v>
      </c>
      <c r="AC614" s="70">
        <f ca="1">SUMPRODUCT(Z614:OFFSET(Z614,'Parameters &amp; Main Results'!$B$38-1,0),'Parameters &amp; Main Results'!$B$42:OFFSET('Parameters &amp; Main Results'!$B$42,'Parameters &amp; Main Results'!$B$38-1,0)   )/OFFSET(Z614,'Parameters &amp; Main Results'!$B$38,0)</f>
        <v>0</v>
      </c>
      <c r="AD614" s="155">
        <f t="shared" si="4"/>
        <v>-0.41200517224978916</v>
      </c>
      <c r="AE614" s="252">
        <f t="shared" ca="1" si="640"/>
        <v>2216.6352000000002</v>
      </c>
      <c r="AF614" s="253">
        <f t="shared" ca="1" si="642"/>
        <v>-0.20553350411470506</v>
      </c>
      <c r="AG614" s="258">
        <f t="shared" ca="1" si="643"/>
        <v>0</v>
      </c>
      <c r="AH614" s="227" t="str">
        <f ca="1">IF(SUM(AG614:OFFSET(AG614,(-HoldAggressiveTime-1),0,,))=0,"Defensive","Aggressive")</f>
        <v>Defensive</v>
      </c>
    </row>
    <row r="615" spans="1:34" ht="15" x14ac:dyDescent="0.2">
      <c r="A615">
        <f t="shared" si="15"/>
        <v>10</v>
      </c>
      <c r="B615">
        <f t="shared" si="16"/>
        <v>1921</v>
      </c>
      <c r="C615" s="70">
        <f t="shared" si="1"/>
        <v>1921.7499999999538</v>
      </c>
      <c r="D615" s="149">
        <f t="shared" si="383"/>
        <v>8005</v>
      </c>
      <c r="E615" s="151">
        <v>17.5</v>
      </c>
      <c r="F615" s="152">
        <v>1811.3614</v>
      </c>
      <c r="G615" s="152">
        <v>606.51400000000001</v>
      </c>
      <c r="H615" s="152">
        <v>1324.19442858</v>
      </c>
      <c r="I615" s="152">
        <v>1811.3614</v>
      </c>
      <c r="J615" s="152">
        <v>17.5</v>
      </c>
      <c r="K615" s="152">
        <v>17.5</v>
      </c>
      <c r="L615" s="152">
        <v>20.67</v>
      </c>
      <c r="M615" s="153">
        <v>5.5995560099999997</v>
      </c>
      <c r="N615" s="17">
        <f t="shared" ref="N615:T615" si="664">F615/F614/$E615*$E614-1</f>
        <v>2.8573417653090072E-2</v>
      </c>
      <c r="O615" s="17">
        <f t="shared" si="664"/>
        <v>2.6988255860301846E-2</v>
      </c>
      <c r="P615" s="17">
        <f t="shared" si="664"/>
        <v>6.1999999989650334E-3</v>
      </c>
      <c r="Q615" s="17">
        <f t="shared" si="664"/>
        <v>2.8573417653090072E-2</v>
      </c>
      <c r="R615" s="17">
        <f t="shared" si="664"/>
        <v>0</v>
      </c>
      <c r="S615" s="17">
        <f t="shared" si="664"/>
        <v>0</v>
      </c>
      <c r="T615" s="17">
        <f t="shared" si="664"/>
        <v>0</v>
      </c>
      <c r="U615" s="240">
        <v>0</v>
      </c>
      <c r="V615" s="240">
        <v>0</v>
      </c>
      <c r="W615" s="223">
        <f t="shared" ca="1" si="645"/>
        <v>2.6786047745211258E-2</v>
      </c>
      <c r="X615" s="223">
        <f>MMULT(N615:T615,'Parameters &amp; Main Results'!$B$12:$B$18)-'Parameters &amp; Main Results'!$B$22/12+MMULT(U615:V615,'Parameters &amp; Main Results'!$B$20:$B$21)</f>
        <v>2.6786047745211258E-2</v>
      </c>
      <c r="Y615" s="223">
        <f>MMULT(N615:T615,'Parameters &amp; Main Results'!$C$12:$C$18)-'Parameters &amp; Main Results'!$C$22/12+MMULT(U615:V615,'Parameters &amp; Main Results'!$C$20:$C$21)</f>
        <v>2.8373234807144584E-2</v>
      </c>
      <c r="Z615" s="17">
        <f t="shared" ca="1" si="630"/>
        <v>728.0882428817979</v>
      </c>
      <c r="AA615" s="70">
        <f ca="1">Z615/OFFSET(Z615,'Parameters &amp; Main Results'!$B$38,0)</f>
        <v>27.853938163717984</v>
      </c>
      <c r="AB615" s="70">
        <f ca="1">SUMPRODUCT(Z615:OFFSET(Z615,'Parameters &amp; Main Results'!$B$38-1,0), 'Cash Flow Assist'!$P$11:OFFSET('Cash Flow Assist'!$P$11,'Parameters &amp; Main Results'!$B$38-1,0)  )/OFFSET(Z615,'Parameters &amp; Main Results'!$B$38,0)</f>
        <v>3329.2476866787465</v>
      </c>
      <c r="AC615" s="70">
        <f ca="1">SUMPRODUCT(Z615:OFFSET(Z615,'Parameters &amp; Main Results'!$B$38-1,0),'Parameters &amp; Main Results'!$B$42:OFFSET('Parameters &amp; Main Results'!$B$42,'Parameters &amp; Main Results'!$B$38-1,0)   )/OFFSET(Z615,'Parameters &amp; Main Results'!$B$38,0)</f>
        <v>0</v>
      </c>
      <c r="AD615" s="155">
        <f t="shared" si="4"/>
        <v>-0.39520415045862567</v>
      </c>
      <c r="AE615" s="252">
        <f t="shared" ca="1" si="640"/>
        <v>2053.0634</v>
      </c>
      <c r="AF615" s="253">
        <f t="shared" ca="1" si="642"/>
        <v>-0.11772748956510549</v>
      </c>
      <c r="AG615" s="258">
        <f t="shared" ca="1" si="643"/>
        <v>0</v>
      </c>
      <c r="AH615" s="227" t="str">
        <f ca="1">IF(SUM(AG615:OFFSET(AG615,(-HoldAggressiveTime-1),0,,))=0,"Defensive","Aggressive")</f>
        <v>Defensive</v>
      </c>
    </row>
    <row r="616" spans="1:34" ht="15" x14ac:dyDescent="0.2">
      <c r="A616">
        <f t="shared" si="15"/>
        <v>11</v>
      </c>
      <c r="B616">
        <f t="shared" si="16"/>
        <v>1921</v>
      </c>
      <c r="C616" s="70">
        <f t="shared" si="1"/>
        <v>1921.8333333332871</v>
      </c>
      <c r="D616" s="149">
        <f t="shared" si="383"/>
        <v>8036</v>
      </c>
      <c r="E616" s="151">
        <v>17.399999999999999</v>
      </c>
      <c r="F616" s="152">
        <v>1937.6563000000001</v>
      </c>
      <c r="G616" s="152">
        <v>617.98329999999999</v>
      </c>
      <c r="H616" s="152">
        <v>1332.4044340400001</v>
      </c>
      <c r="I616" s="152">
        <v>1937.6563000000001</v>
      </c>
      <c r="J616" s="152">
        <v>17.399999999999999</v>
      </c>
      <c r="K616" s="152">
        <v>17.399999999999999</v>
      </c>
      <c r="L616" s="152">
        <v>20.67</v>
      </c>
      <c r="M616" s="153">
        <v>5.9539685999999996</v>
      </c>
      <c r="N616" s="17">
        <f t="shared" ref="N616:T616" si="665">F616/F615/$E616*$E615-1</f>
        <v>7.5871582417029959E-2</v>
      </c>
      <c r="O616" s="17">
        <f t="shared" si="665"/>
        <v>2.4766004017911403E-2</v>
      </c>
      <c r="P616" s="17">
        <f t="shared" si="665"/>
        <v>1.1982758622819389E-2</v>
      </c>
      <c r="Q616" s="17">
        <f t="shared" si="665"/>
        <v>7.5871582417029959E-2</v>
      </c>
      <c r="R616" s="17">
        <f t="shared" si="665"/>
        <v>0</v>
      </c>
      <c r="S616" s="17">
        <f t="shared" si="665"/>
        <v>0</v>
      </c>
      <c r="T616" s="17">
        <f t="shared" si="665"/>
        <v>5.7471264367816577E-3</v>
      </c>
      <c r="U616" s="240">
        <v>0</v>
      </c>
      <c r="V616" s="240">
        <v>0</v>
      </c>
      <c r="W616" s="223">
        <f t="shared" ca="1" si="645"/>
        <v>6.2102577271527168E-2</v>
      </c>
      <c r="X616" s="223">
        <f>MMULT(N616:T616,'Parameters &amp; Main Results'!$B$12:$B$18)-'Parameters &amp; Main Results'!$B$22/12+MMULT(U616:V616,'Parameters &amp; Main Results'!$B$20:$B$21)</f>
        <v>6.2102577271527168E-2</v>
      </c>
      <c r="Y616" s="223">
        <f>MMULT(N616:T616,'Parameters &amp; Main Results'!$C$12:$C$18)-'Parameters &amp; Main Results'!$C$22/12+MMULT(U616:V616,'Parameters &amp; Main Results'!$C$20:$C$21)</f>
        <v>7.0719357910451447E-2</v>
      </c>
      <c r="Z616" s="17">
        <f t="shared" ca="1" si="630"/>
        <v>709.09440625985906</v>
      </c>
      <c r="AA616" s="70">
        <f ca="1">Z616/OFFSET(Z616,'Parameters &amp; Main Results'!$B$38,0)</f>
        <v>28.114966716387265</v>
      </c>
      <c r="AB616" s="70">
        <f ca="1">SUMPRODUCT(Z616:OFFSET(Z616,'Parameters &amp; Main Results'!$B$38-1,0), 'Cash Flow Assist'!$P$11:OFFSET('Cash Flow Assist'!$P$11,'Parameters &amp; Main Results'!$B$38-1,0)  )/OFFSET(Z616,'Parameters &amp; Main Results'!$B$38,0)</f>
        <v>3422.628629515888</v>
      </c>
      <c r="AC616" s="70">
        <f ca="1">SUMPRODUCT(Z616:OFFSET(Z616,'Parameters &amp; Main Results'!$B$38-1,0),'Parameters &amp; Main Results'!$B$42:OFFSET('Parameters &amp; Main Results'!$B$42,'Parameters &amp; Main Results'!$B$38-1,0)   )/OFFSET(Z616,'Parameters &amp; Main Results'!$B$38,0)</f>
        <v>0</v>
      </c>
      <c r="AD616" s="155">
        <f t="shared" si="4"/>
        <v>-0.34931733231466966</v>
      </c>
      <c r="AE616" s="252">
        <f t="shared" ca="1" si="640"/>
        <v>2103.4654999999998</v>
      </c>
      <c r="AF616" s="253">
        <f t="shared" ca="1" si="642"/>
        <v>-7.8826679115963499E-2</v>
      </c>
      <c r="AG616" s="258">
        <f t="shared" ca="1" si="643"/>
        <v>0</v>
      </c>
      <c r="AH616" s="227" t="str">
        <f ca="1">IF(SUM(AG616:OFFSET(AG616,(-HoldAggressiveTime-1),0,,))=0,"Defensive","Aggressive")</f>
        <v>Defensive</v>
      </c>
    </row>
    <row r="617" spans="1:34" ht="15" x14ac:dyDescent="0.2">
      <c r="A617">
        <f t="shared" si="15"/>
        <v>12</v>
      </c>
      <c r="B617">
        <f t="shared" si="16"/>
        <v>1921</v>
      </c>
      <c r="C617" s="70">
        <f t="shared" si="1"/>
        <v>1921.9166666666204</v>
      </c>
      <c r="D617" s="149">
        <f t="shared" si="383"/>
        <v>8067</v>
      </c>
      <c r="E617" s="151">
        <v>17.3</v>
      </c>
      <c r="F617" s="152">
        <v>1978.7739999999999</v>
      </c>
      <c r="G617" s="152">
        <v>628.62030000000004</v>
      </c>
      <c r="H617" s="152">
        <v>1340.66534153</v>
      </c>
      <c r="I617" s="152">
        <v>1978.7739999999999</v>
      </c>
      <c r="J617" s="152">
        <v>17.3</v>
      </c>
      <c r="K617" s="152">
        <v>17.3</v>
      </c>
      <c r="L617" s="152">
        <v>20.67</v>
      </c>
      <c r="M617" s="153">
        <v>6.0221537200000004</v>
      </c>
      <c r="N617" s="17">
        <f t="shared" ref="N617:T617" si="666">F617/F616/$E617*$E616-1</f>
        <v>2.7123334515001041E-2</v>
      </c>
      <c r="O617" s="17">
        <f t="shared" si="666"/>
        <v>2.3092279925041925E-2</v>
      </c>
      <c r="P617" s="17">
        <f t="shared" si="666"/>
        <v>1.2016184970306876E-2</v>
      </c>
      <c r="Q617" s="17">
        <f t="shared" si="666"/>
        <v>2.7123334515001041E-2</v>
      </c>
      <c r="R617" s="17">
        <f t="shared" si="666"/>
        <v>0</v>
      </c>
      <c r="S617" s="17">
        <f t="shared" si="666"/>
        <v>0</v>
      </c>
      <c r="T617" s="17">
        <f t="shared" si="666"/>
        <v>5.7803468208090791E-3</v>
      </c>
      <c r="U617" s="240">
        <v>0</v>
      </c>
      <c r="V617" s="240">
        <v>0</v>
      </c>
      <c r="W617" s="223">
        <f t="shared" ca="1" si="645"/>
        <v>2.5208307545632955E-2</v>
      </c>
      <c r="X617" s="223">
        <f>MMULT(N617:T617,'Parameters &amp; Main Results'!$B$12:$B$18)-'Parameters &amp; Main Results'!$B$22/12+MMULT(U617:V617,'Parameters &amp; Main Results'!$B$20:$B$21)</f>
        <v>2.5208307545632955E-2</v>
      </c>
      <c r="Y617" s="223">
        <f>MMULT(N617:T617,'Parameters &amp; Main Results'!$C$12:$C$18)-'Parameters &amp; Main Results'!$C$22/12+MMULT(U617:V617,'Parameters &amp; Main Results'!$C$20:$C$21)</f>
        <v>2.6678562389338467E-2</v>
      </c>
      <c r="Z617" s="17">
        <f t="shared" ca="1" si="630"/>
        <v>667.63269521619725</v>
      </c>
      <c r="AA617" s="70">
        <f ca="1">Z617/OFFSET(Z617,'Parameters &amp; Main Results'!$B$38,0)</f>
        <v>26.527683777050054</v>
      </c>
      <c r="AB617" s="70">
        <f ca="1">SUMPRODUCT(Z617:OFFSET(Z617,'Parameters &amp; Main Results'!$B$38-1,0), 'Cash Flow Assist'!$P$11:OFFSET('Cash Flow Assist'!$P$11,'Parameters &amp; Main Results'!$B$38-1,0)  )/OFFSET(Z617,'Parameters &amp; Main Results'!$B$38,0)</f>
        <v>3402.77868082229</v>
      </c>
      <c r="AC617" s="70">
        <f ca="1">SUMPRODUCT(Z617:OFFSET(Z617,'Parameters &amp; Main Results'!$B$38-1,0),'Parameters &amp; Main Results'!$B$42:OFFSET('Parameters &amp; Main Results'!$B$42,'Parameters &amp; Main Results'!$B$38-1,0)   )/OFFSET(Z617,'Parameters &amp; Main Results'!$B$38,0)</f>
        <v>0</v>
      </c>
      <c r="AD617" s="155">
        <f t="shared" si="4"/>
        <v>-0.33166864865592716</v>
      </c>
      <c r="AE617" s="252">
        <f t="shared" ca="1" si="640"/>
        <v>2273.3571000000002</v>
      </c>
      <c r="AF617" s="253">
        <f t="shared" ca="1" si="642"/>
        <v>-0.12958065409081584</v>
      </c>
      <c r="AG617" s="258">
        <f t="shared" ca="1" si="643"/>
        <v>0</v>
      </c>
      <c r="AH617" s="227" t="str">
        <f ca="1">IF(SUM(AG617:OFFSET(AG617,(-HoldAggressiveTime-1),0,,))=0,"Defensive","Aggressive")</f>
        <v>Defensive</v>
      </c>
    </row>
    <row r="618" spans="1:34" ht="15" x14ac:dyDescent="0.2">
      <c r="A618">
        <f t="shared" si="15"/>
        <v>1</v>
      </c>
      <c r="B618">
        <f t="shared" si="16"/>
        <v>1922</v>
      </c>
      <c r="C618" s="70">
        <f t="shared" si="1"/>
        <v>1921.9999999999536</v>
      </c>
      <c r="D618" s="149">
        <f t="shared" si="383"/>
        <v>8095</v>
      </c>
      <c r="E618" s="151">
        <v>16.899999999999999</v>
      </c>
      <c r="F618" s="152">
        <v>2005.1238000000001</v>
      </c>
      <c r="G618" s="152">
        <v>631.94449999999995</v>
      </c>
      <c r="H618" s="152">
        <v>1345.7822142499999</v>
      </c>
      <c r="I618" s="152">
        <v>2005.1238000000001</v>
      </c>
      <c r="J618" s="152">
        <v>16.899999999999999</v>
      </c>
      <c r="K618" s="152">
        <v>16.899999999999999</v>
      </c>
      <c r="L618" s="152">
        <v>20.67</v>
      </c>
      <c r="M618" s="153">
        <v>6.26176669</v>
      </c>
      <c r="N618" s="17">
        <f t="shared" ref="N618:T618" si="667">F618/F617/$E618*$E617-1</f>
        <v>3.7300041075580381E-2</v>
      </c>
      <c r="O618" s="17">
        <f t="shared" si="667"/>
        <v>2.9081889770644409E-2</v>
      </c>
      <c r="P618" s="17">
        <f t="shared" si="667"/>
        <v>2.7575641025509245E-2</v>
      </c>
      <c r="Q618" s="17">
        <f t="shared" si="667"/>
        <v>3.7300041075580381E-2</v>
      </c>
      <c r="R618" s="17">
        <f t="shared" si="667"/>
        <v>0</v>
      </c>
      <c r="S618" s="17">
        <f t="shared" si="667"/>
        <v>0</v>
      </c>
      <c r="T618" s="17">
        <f t="shared" si="667"/>
        <v>2.3668639053254559E-2</v>
      </c>
      <c r="U618" s="240">
        <v>0</v>
      </c>
      <c r="V618" s="240">
        <v>0</v>
      </c>
      <c r="W618" s="223">
        <f t="shared" ca="1" si="645"/>
        <v>3.4933174046810234E-2</v>
      </c>
      <c r="X618" s="223">
        <f>MMULT(N618:T618,'Parameters &amp; Main Results'!$B$12:$B$18)-'Parameters &amp; Main Results'!$B$22/12+MMULT(U618:V618,'Parameters &amp; Main Results'!$B$20:$B$21)</f>
        <v>3.4933174046810234E-2</v>
      </c>
      <c r="Y618" s="223">
        <f>MMULT(N618:T618,'Parameters &amp; Main Results'!$C$12:$C$18)-'Parameters &amp; Main Results'!$C$22/12+MMULT(U618:V618,'Parameters &amp; Main Results'!$C$20:$C$21)</f>
        <v>3.6436559278420121E-2</v>
      </c>
      <c r="Z618" s="17">
        <f t="shared" ca="1" si="630"/>
        <v>651.21662622352517</v>
      </c>
      <c r="AA618" s="70">
        <f ca="1">Z618/OFFSET(Z618,'Parameters &amp; Main Results'!$B$38,0)</f>
        <v>26.089751457750115</v>
      </c>
      <c r="AB618" s="70">
        <f ca="1">SUMPRODUCT(Z618:OFFSET(Z618,'Parameters &amp; Main Results'!$B$38-1,0), 'Cash Flow Assist'!$P$11:OFFSET('Cash Flow Assist'!$P$11,'Parameters &amp; Main Results'!$B$38-1,0)  )/OFFSET(Z618,'Parameters &amp; Main Results'!$B$38,0)</f>
        <v>3405.2269764641142</v>
      </c>
      <c r="AC618" s="70">
        <f ca="1">SUMPRODUCT(Z618:OFFSET(Z618,'Parameters &amp; Main Results'!$B$38-1,0),'Parameters &amp; Main Results'!$B$42:OFFSET('Parameters &amp; Main Results'!$B$42,'Parameters &amp; Main Results'!$B$38-1,0)   )/OFFSET(Z618,'Parameters &amp; Main Results'!$B$38,0)</f>
        <v>0</v>
      </c>
      <c r="AD618" s="155">
        <f t="shared" si="4"/>
        <v>-0.30673986179869506</v>
      </c>
      <c r="AE618" s="252">
        <f t="shared" ca="1" si="640"/>
        <v>2149.0173</v>
      </c>
      <c r="AF618" s="253">
        <f t="shared" ca="1" si="642"/>
        <v>-6.6957813694659377E-2</v>
      </c>
      <c r="AG618" s="258">
        <f t="shared" ca="1" si="643"/>
        <v>0</v>
      </c>
      <c r="AH618" s="227" t="str">
        <f ca="1">IF(SUM(AG618:OFFSET(AG618,(-HoldAggressiveTime-1),0,,))=0,"Defensive","Aggressive")</f>
        <v>Defensive</v>
      </c>
    </row>
    <row r="619" spans="1:34" ht="15" x14ac:dyDescent="0.2">
      <c r="A619">
        <f t="shared" si="15"/>
        <v>2</v>
      </c>
      <c r="B619">
        <f t="shared" si="16"/>
        <v>1922</v>
      </c>
      <c r="C619" s="70">
        <f t="shared" si="1"/>
        <v>1922.0833333332869</v>
      </c>
      <c r="D619" s="149">
        <f t="shared" si="383"/>
        <v>8126</v>
      </c>
      <c r="E619" s="151">
        <v>16.899999999999999</v>
      </c>
      <c r="F619" s="152">
        <v>2076.4468999999999</v>
      </c>
      <c r="G619" s="152">
        <v>631.78689999999995</v>
      </c>
      <c r="H619" s="152">
        <v>1350.9186163700001</v>
      </c>
      <c r="I619" s="152">
        <v>2076.4468999999999</v>
      </c>
      <c r="J619" s="152">
        <v>16.899999999999999</v>
      </c>
      <c r="K619" s="152">
        <v>16.899999999999999</v>
      </c>
      <c r="L619" s="152">
        <v>20.67</v>
      </c>
      <c r="M619" s="153">
        <v>6.6029175999999996</v>
      </c>
      <c r="N619" s="17">
        <f t="shared" ref="N619:T619" si="668">F619/F618/$E619*$E618-1</f>
        <v>3.5570422135530855E-2</v>
      </c>
      <c r="O619" s="17">
        <f t="shared" si="668"/>
        <v>-2.4938898906468054E-4</v>
      </c>
      <c r="P619" s="17">
        <f t="shared" si="668"/>
        <v>3.8166666683603356E-3</v>
      </c>
      <c r="Q619" s="17">
        <f t="shared" si="668"/>
        <v>3.5570422135530855E-2</v>
      </c>
      <c r="R619" s="17">
        <f t="shared" si="668"/>
        <v>0</v>
      </c>
      <c r="S619" s="17">
        <f t="shared" si="668"/>
        <v>0</v>
      </c>
      <c r="T619" s="17">
        <f t="shared" si="668"/>
        <v>0</v>
      </c>
      <c r="U619" s="240">
        <v>0</v>
      </c>
      <c r="V619" s="240">
        <v>0</v>
      </c>
      <c r="W619" s="223">
        <f t="shared" ca="1" si="645"/>
        <v>2.6586272137168538E-2</v>
      </c>
      <c r="X619" s="223">
        <f>MMULT(N619:T619,'Parameters &amp; Main Results'!$B$12:$B$18)-'Parameters &amp; Main Results'!$B$22/12+MMULT(U619:V619,'Parameters &amp; Main Results'!$B$20:$B$21)</f>
        <v>2.6586272137168538E-2</v>
      </c>
      <c r="Y619" s="223">
        <f>MMULT(N619:T619,'Parameters &amp; Main Results'!$C$12:$C$18)-'Parameters &amp; Main Results'!$C$22/12+MMULT(U619:V619,'Parameters &amp; Main Results'!$C$20:$C$21)</f>
        <v>3.1946774356404639E-2</v>
      </c>
      <c r="Z619" s="17">
        <f t="shared" ca="1" si="630"/>
        <v>629.23543524760044</v>
      </c>
      <c r="AA619" s="70">
        <f ca="1">Z619/OFFSET(Z619,'Parameters &amp; Main Results'!$B$38,0)</f>
        <v>26.829805260609401</v>
      </c>
      <c r="AB619" s="70">
        <f ca="1">SUMPRODUCT(Z619:OFFSET(Z619,'Parameters &amp; Main Results'!$B$38-1,0), 'Cash Flow Assist'!$P$11:OFFSET('Cash Flow Assist'!$P$11,'Parameters &amp; Main Results'!$B$38-1,0)  )/OFFSET(Z619,'Parameters &amp; Main Results'!$B$38,0)</f>
        <v>3597.4454618796321</v>
      </c>
      <c r="AC619" s="70">
        <f ca="1">SUMPRODUCT(Z619:OFFSET(Z619,'Parameters &amp; Main Results'!$B$38-1,0),'Parameters &amp; Main Results'!$B$42:OFFSET('Parameters &amp; Main Results'!$B$42,'Parameters &amp; Main Results'!$B$38-1,0)   )/OFFSET(Z619,'Parameters &amp; Main Results'!$B$38,0)</f>
        <v>0</v>
      </c>
      <c r="AD619" s="155">
        <f t="shared" si="4"/>
        <v>-0.28208030603313816</v>
      </c>
      <c r="AE619" s="252">
        <f t="shared" ca="1" si="640"/>
        <v>2150.0263</v>
      </c>
      <c r="AF619" s="253">
        <f t="shared" ca="1" si="642"/>
        <v>-3.4222558114754262E-2</v>
      </c>
      <c r="AG619" s="258">
        <f t="shared" ca="1" si="643"/>
        <v>0</v>
      </c>
      <c r="AH619" s="227" t="str">
        <f ca="1">IF(SUM(AG619:OFFSET(AG619,(-HoldAggressiveTime-1),0,,))=0,"Defensive","Aggressive")</f>
        <v>Defensive</v>
      </c>
    </row>
    <row r="620" spans="1:34" ht="15" x14ac:dyDescent="0.2">
      <c r="A620">
        <f t="shared" si="15"/>
        <v>3</v>
      </c>
      <c r="B620">
        <f t="shared" si="16"/>
        <v>1922</v>
      </c>
      <c r="C620" s="70">
        <f t="shared" si="1"/>
        <v>1922.1666666666201</v>
      </c>
      <c r="D620" s="149">
        <f t="shared" si="383"/>
        <v>8156</v>
      </c>
      <c r="E620" s="151">
        <v>16.7</v>
      </c>
      <c r="F620" s="152">
        <v>2154.4823000000001</v>
      </c>
      <c r="G620" s="152">
        <v>638.68359999999996</v>
      </c>
      <c r="H620" s="152">
        <v>1356.07462242</v>
      </c>
      <c r="I620" s="152">
        <v>2154.4823000000001</v>
      </c>
      <c r="J620" s="152">
        <v>16.7</v>
      </c>
      <c r="K620" s="152">
        <v>16.7</v>
      </c>
      <c r="L620" s="152">
        <v>20.67</v>
      </c>
      <c r="M620" s="153">
        <v>7.1023508499999997</v>
      </c>
      <c r="N620" s="17">
        <f t="shared" ref="N620:T620" si="669">F620/F619/$E620*$E619-1</f>
        <v>5.000733860978257E-2</v>
      </c>
      <c r="O620" s="17">
        <f t="shared" si="669"/>
        <v>2.3022961364379979E-2</v>
      </c>
      <c r="P620" s="17">
        <f t="shared" si="669"/>
        <v>1.583842315183559E-2</v>
      </c>
      <c r="Q620" s="17">
        <f t="shared" si="669"/>
        <v>5.000733860978257E-2</v>
      </c>
      <c r="R620" s="17">
        <f t="shared" si="669"/>
        <v>0</v>
      </c>
      <c r="S620" s="17">
        <f t="shared" si="669"/>
        <v>0</v>
      </c>
      <c r="T620" s="17">
        <f t="shared" si="669"/>
        <v>1.1976047904191489E-2</v>
      </c>
      <c r="U620" s="240">
        <v>0</v>
      </c>
      <c r="V620" s="240">
        <v>0</v>
      </c>
      <c r="W620" s="223">
        <f t="shared" ca="1" si="645"/>
        <v>4.2667231958755832E-2</v>
      </c>
      <c r="X620" s="223">
        <f>MMULT(N620:T620,'Parameters &amp; Main Results'!$B$12:$B$18)-'Parameters &amp; Main Results'!$B$22/12+MMULT(U620:V620,'Parameters &amp; Main Results'!$B$20:$B$21)</f>
        <v>4.2667231958755832E-2</v>
      </c>
      <c r="Y620" s="223">
        <f>MMULT(N620:T620,'Parameters &amp; Main Results'!$C$12:$C$18)-'Parameters &amp; Main Results'!$C$22/12+MMULT(U620:V620,'Parameters &amp; Main Results'!$C$20:$C$21)</f>
        <v>4.7267234218575642E-2</v>
      </c>
      <c r="Z620" s="17">
        <f t="shared" ca="1" si="630"/>
        <v>612.93965478190648</v>
      </c>
      <c r="AA620" s="70">
        <f ca="1">Z620/OFFSET(Z620,'Parameters &amp; Main Results'!$B$38,0)</f>
        <v>26.086613126985029</v>
      </c>
      <c r="AB620" s="70">
        <f ca="1">SUMPRODUCT(Z620:OFFSET(Z620,'Parameters &amp; Main Results'!$B$38-1,0), 'Cash Flow Assist'!$P$11:OFFSET('Cash Flow Assist'!$P$11,'Parameters &amp; Main Results'!$B$38-1,0)  )/OFFSET(Z620,'Parameters &amp; Main Results'!$B$38,0)</f>
        <v>3565.0066769417117</v>
      </c>
      <c r="AC620" s="70">
        <f ca="1">SUMPRODUCT(Z620:OFFSET(Z620,'Parameters &amp; Main Results'!$B$38-1,0),'Parameters &amp; Main Results'!$B$42:OFFSET('Parameters &amp; Main Results'!$B$42,'Parameters &amp; Main Results'!$B$38-1,0)   )/OFFSET(Z620,'Parameters &amp; Main Results'!$B$38,0)</f>
        <v>0</v>
      </c>
      <c r="AD620" s="155">
        <f t="shared" si="4"/>
        <v>-0.24617905280230579</v>
      </c>
      <c r="AE620" s="252">
        <f t="shared" ca="1" si="640"/>
        <v>2097.6723999999999</v>
      </c>
      <c r="AF620" s="253">
        <f t="shared" ca="1" si="642"/>
        <v>2.7082350895211379E-2</v>
      </c>
      <c r="AG620" s="258">
        <f t="shared" ca="1" si="643"/>
        <v>0</v>
      </c>
      <c r="AH620" s="227" t="str">
        <f ca="1">IF(SUM(AG620:OFFSET(AG620,(-HoldAggressiveTime-1),0,,))=0,"Defensive","Aggressive")</f>
        <v>Defensive</v>
      </c>
    </row>
    <row r="621" spans="1:34" ht="15" x14ac:dyDescent="0.2">
      <c r="A621">
        <f t="shared" si="15"/>
        <v>4</v>
      </c>
      <c r="B621">
        <f t="shared" si="16"/>
        <v>1922</v>
      </c>
      <c r="C621" s="70">
        <f t="shared" si="1"/>
        <v>1922.2499999999534</v>
      </c>
      <c r="D621" s="149">
        <f t="shared" si="383"/>
        <v>8187</v>
      </c>
      <c r="E621" s="151">
        <v>16.7</v>
      </c>
      <c r="F621" s="152">
        <v>2287.5897</v>
      </c>
      <c r="G621" s="152">
        <v>647.66330000000005</v>
      </c>
      <c r="H621" s="152">
        <v>1361.2503072300001</v>
      </c>
      <c r="I621" s="152">
        <v>2287.5897</v>
      </c>
      <c r="J621" s="152">
        <v>16.7</v>
      </c>
      <c r="K621" s="152">
        <v>16.7</v>
      </c>
      <c r="L621" s="152">
        <v>20.67</v>
      </c>
      <c r="M621" s="153">
        <v>7.5144844400000004</v>
      </c>
      <c r="N621" s="17">
        <f t="shared" ref="N621:T621" si="670">F621/F620/$E621*$E620-1</f>
        <v>6.1781616864524658E-2</v>
      </c>
      <c r="O621" s="17">
        <f t="shared" si="670"/>
        <v>1.4059700296046529E-2</v>
      </c>
      <c r="P621" s="17">
        <f t="shared" si="670"/>
        <v>3.8166666674757099E-3</v>
      </c>
      <c r="Q621" s="17">
        <f t="shared" si="670"/>
        <v>6.1781616864524658E-2</v>
      </c>
      <c r="R621" s="17">
        <f t="shared" si="670"/>
        <v>0</v>
      </c>
      <c r="S621" s="17">
        <f t="shared" si="670"/>
        <v>0</v>
      </c>
      <c r="T621" s="17">
        <f t="shared" si="670"/>
        <v>0</v>
      </c>
      <c r="U621" s="240">
        <v>0</v>
      </c>
      <c r="V621" s="240">
        <v>0</v>
      </c>
      <c r="W621" s="223">
        <f t="shared" ca="1" si="645"/>
        <v>4.9106486040936127E-2</v>
      </c>
      <c r="X621" s="223">
        <f>MMULT(N621:T621,'Parameters &amp; Main Results'!$B$12:$B$18)-'Parameters &amp; Main Results'!$B$22/12+MMULT(U621:V621,'Parameters &amp; Main Results'!$B$20:$B$21)</f>
        <v>4.9106486040936127E-2</v>
      </c>
      <c r="Y621" s="223">
        <f>MMULT(N621:T621,'Parameters &amp; Main Results'!$C$12:$C$18)-'Parameters &amp; Main Results'!$C$22/12+MMULT(U621:V621,'Parameters &amp; Main Results'!$C$20:$C$21)</f>
        <v>5.6967758541010174E-2</v>
      </c>
      <c r="Z621" s="17">
        <f t="shared" ca="1" si="630"/>
        <v>587.85740646173122</v>
      </c>
      <c r="AA621" s="70">
        <f ca="1">Z621/OFFSET(Z621,'Parameters &amp; Main Results'!$B$38,0)</f>
        <v>25.916109786511736</v>
      </c>
      <c r="AB621" s="70">
        <f ca="1">SUMPRODUCT(Z621:OFFSET(Z621,'Parameters &amp; Main Results'!$B$38-1,0), 'Cash Flow Assist'!$P$11:OFFSET('Cash Flow Assist'!$P$11,'Parameters &amp; Main Results'!$B$38-1,0)  )/OFFSET(Z621,'Parameters &amp; Main Results'!$B$38,0)</f>
        <v>3666.8343734964365</v>
      </c>
      <c r="AC621" s="70">
        <f ca="1">SUMPRODUCT(Z621:OFFSET(Z621,'Parameters &amp; Main Results'!$B$38-1,0),'Parameters &amp; Main Results'!$B$42:OFFSET('Parameters &amp; Main Results'!$B$42,'Parameters &amp; Main Results'!$B$38-1,0)   )/OFFSET(Z621,'Parameters &amp; Main Results'!$B$38,0)</f>
        <v>0</v>
      </c>
      <c r="AD621" s="155">
        <f t="shared" si="4"/>
        <v>-0.19960677585808473</v>
      </c>
      <c r="AE621" s="252">
        <f t="shared" ca="1" si="640"/>
        <v>1952.2722000000001</v>
      </c>
      <c r="AF621" s="253">
        <f t="shared" ca="1" si="642"/>
        <v>0.17175755511961902</v>
      </c>
      <c r="AG621" s="258">
        <f t="shared" ca="1" si="643"/>
        <v>0</v>
      </c>
      <c r="AH621" s="227" t="str">
        <f ca="1">IF(SUM(AG621:OFFSET(AG621,(-HoldAggressiveTime-1),0,,))=0,"Defensive","Aggressive")</f>
        <v>Defensive</v>
      </c>
    </row>
    <row r="622" spans="1:34" ht="15" x14ac:dyDescent="0.2">
      <c r="A622">
        <f t="shared" si="15"/>
        <v>5</v>
      </c>
      <c r="B622">
        <f t="shared" si="16"/>
        <v>1922</v>
      </c>
      <c r="C622" s="70">
        <f t="shared" si="1"/>
        <v>1922.3333333332866</v>
      </c>
      <c r="D622" s="149">
        <f t="shared" si="383"/>
        <v>8217</v>
      </c>
      <c r="E622" s="151">
        <v>16.7</v>
      </c>
      <c r="F622" s="152">
        <v>2414.9346</v>
      </c>
      <c r="G622" s="152">
        <v>651.00469999999996</v>
      </c>
      <c r="H622" s="152">
        <v>1366.4457459</v>
      </c>
      <c r="I622" s="152">
        <v>2414.9346</v>
      </c>
      <c r="J622" s="152">
        <v>16.7</v>
      </c>
      <c r="K622" s="152">
        <v>16.7</v>
      </c>
      <c r="L622" s="152">
        <v>20.67</v>
      </c>
      <c r="M622" s="153">
        <v>7.7604701299999999</v>
      </c>
      <c r="N622" s="17">
        <f t="shared" ref="N622:T622" si="671">F622/F621/$E622*$E621-1</f>
        <v>5.5667718734701443E-2</v>
      </c>
      <c r="O622" s="17">
        <f t="shared" si="671"/>
        <v>5.1591621757784978E-3</v>
      </c>
      <c r="P622" s="17">
        <f t="shared" si="671"/>
        <v>3.8166666647605485E-3</v>
      </c>
      <c r="Q622" s="17">
        <f t="shared" si="671"/>
        <v>5.5667718734701443E-2</v>
      </c>
      <c r="R622" s="17">
        <f t="shared" si="671"/>
        <v>0</v>
      </c>
      <c r="S622" s="17">
        <f t="shared" si="671"/>
        <v>0</v>
      </c>
      <c r="T622" s="17">
        <f t="shared" si="671"/>
        <v>0</v>
      </c>
      <c r="U622" s="240">
        <v>0</v>
      </c>
      <c r="V622" s="240">
        <v>0</v>
      </c>
      <c r="W622" s="223">
        <f t="shared" ca="1" si="645"/>
        <v>4.2740954819515113E-2</v>
      </c>
      <c r="X622" s="223">
        <f>MMULT(N622:T622,'Parameters &amp; Main Results'!$B$12:$B$18)-'Parameters &amp; Main Results'!$B$22/12+MMULT(U622:V622,'Parameters &amp; Main Results'!$B$20:$B$21)</f>
        <v>4.2740954819515113E-2</v>
      </c>
      <c r="Y622" s="223">
        <f>MMULT(N622:T622,'Parameters &amp; Main Results'!$C$12:$C$18)-'Parameters &amp; Main Results'!$C$22/12+MMULT(U622:V622,'Parameters &amp; Main Results'!$C$20:$C$21)</f>
        <v>5.0575196412142483E-2</v>
      </c>
      <c r="Z622" s="17">
        <f t="shared" ca="1" si="630"/>
        <v>560.34102761117913</v>
      </c>
      <c r="AA622" s="70">
        <f ca="1">Z622/OFFSET(Z622,'Parameters &amp; Main Results'!$B$38,0)</f>
        <v>25.369233345419428</v>
      </c>
      <c r="AB622" s="70">
        <f ca="1">SUMPRODUCT(Z622:OFFSET(Z622,'Parameters &amp; Main Results'!$B$38-1,0), 'Cash Flow Assist'!$P$11:OFFSET('Cash Flow Assist'!$P$11,'Parameters &amp; Main Results'!$B$38-1,0)  )/OFFSET(Z622,'Parameters &amp; Main Results'!$B$38,0)</f>
        <v>3740.1351755399651</v>
      </c>
      <c r="AC622" s="70">
        <f ca="1">SUMPRODUCT(Z622:OFFSET(Z622,'Parameters &amp; Main Results'!$B$38-1,0),'Parameters &amp; Main Results'!$B$42:OFFSET('Parameters &amp; Main Results'!$B$42,'Parameters &amp; Main Results'!$B$38-1,0)   )/OFFSET(Z622,'Parameters &amp; Main Results'!$B$38,0)</f>
        <v>0</v>
      </c>
      <c r="AD622" s="155">
        <f t="shared" si="4"/>
        <v>-0.15505071097939171</v>
      </c>
      <c r="AE622" s="252">
        <f t="shared" ca="1" si="640"/>
        <v>2154.5009</v>
      </c>
      <c r="AF622" s="253">
        <f t="shared" ca="1" si="642"/>
        <v>0.120878900537939</v>
      </c>
      <c r="AG622" s="258">
        <f t="shared" ca="1" si="643"/>
        <v>0</v>
      </c>
      <c r="AH622" s="227" t="str">
        <f ca="1">IF(SUM(AG622:OFFSET(AG622,(-HoldAggressiveTime-1),0,,))=0,"Defensive","Aggressive")</f>
        <v>Defensive</v>
      </c>
    </row>
    <row r="623" spans="1:34" ht="15" x14ac:dyDescent="0.2">
      <c r="A623">
        <f t="shared" si="15"/>
        <v>6</v>
      </c>
      <c r="B623">
        <f t="shared" si="16"/>
        <v>1922</v>
      </c>
      <c r="C623" s="70">
        <f t="shared" si="1"/>
        <v>1922.4166666666199</v>
      </c>
      <c r="D623" s="149">
        <f t="shared" si="383"/>
        <v>8248</v>
      </c>
      <c r="E623" s="151">
        <v>16.7</v>
      </c>
      <c r="F623" s="152">
        <v>2324.241</v>
      </c>
      <c r="G623" s="152">
        <v>654.35270000000003</v>
      </c>
      <c r="H623" s="152">
        <v>1371.66101383</v>
      </c>
      <c r="I623" s="152">
        <v>2324.241</v>
      </c>
      <c r="J623" s="152">
        <v>16.7</v>
      </c>
      <c r="K623" s="152">
        <v>16.7</v>
      </c>
      <c r="L623" s="152">
        <v>20.67</v>
      </c>
      <c r="M623" s="153">
        <v>7.5342847900000001</v>
      </c>
      <c r="N623" s="17">
        <f t="shared" ref="N623:T623" si="672">F623/F622/$E623*$E622-1</f>
        <v>-3.7555302739875507E-2</v>
      </c>
      <c r="O623" s="17">
        <f t="shared" si="672"/>
        <v>5.1428200134346902E-3</v>
      </c>
      <c r="P623" s="17">
        <f t="shared" si="672"/>
        <v>3.8166666665313542E-3</v>
      </c>
      <c r="Q623" s="17">
        <f t="shared" si="672"/>
        <v>-3.7555302739875507E-2</v>
      </c>
      <c r="R623" s="17">
        <f t="shared" si="672"/>
        <v>0</v>
      </c>
      <c r="S623" s="17">
        <f t="shared" si="672"/>
        <v>0</v>
      </c>
      <c r="T623" s="17">
        <f t="shared" si="672"/>
        <v>0</v>
      </c>
      <c r="U623" s="240">
        <v>0</v>
      </c>
      <c r="V623" s="240">
        <v>0</v>
      </c>
      <c r="W623" s="223">
        <f t="shared" ca="1" si="645"/>
        <v>-2.7179579718886359E-2</v>
      </c>
      <c r="X623" s="223">
        <f>MMULT(N623:T623,'Parameters &amp; Main Results'!$B$12:$B$18)-'Parameters &amp; Main Results'!$B$22/12+MMULT(U623:V623,'Parameters &amp; Main Results'!$B$20:$B$21)</f>
        <v>-2.7179579718886359E-2</v>
      </c>
      <c r="Y623" s="223">
        <f>MMULT(N623:T623,'Parameters &amp; Main Results'!$C$12:$C$18)-'Parameters &amp; Main Results'!$C$22/12+MMULT(U623:V623,'Parameters &amp; Main Results'!$C$20:$C$21)</f>
        <v>-3.3327157131211156E-2</v>
      </c>
      <c r="Z623" s="17">
        <f t="shared" ca="1" si="630"/>
        <v>537.37318460668587</v>
      </c>
      <c r="AA623" s="70">
        <f ca="1">Z623/OFFSET(Z623,'Parameters &amp; Main Results'!$B$38,0)</f>
        <v>23.426488777494786</v>
      </c>
      <c r="AB623" s="70">
        <f ca="1">SUMPRODUCT(Z623:OFFSET(Z623,'Parameters &amp; Main Results'!$B$38-1,0), 'Cash Flow Assist'!$P$11:OFFSET('Cash Flow Assist'!$P$11,'Parameters &amp; Main Results'!$B$38-1,0)  )/OFFSET(Z623,'Parameters &amp; Main Results'!$B$38,0)</f>
        <v>3577.8706721523854</v>
      </c>
      <c r="AC623" s="70">
        <f ca="1">SUMPRODUCT(Z623:OFFSET(Z623,'Parameters &amp; Main Results'!$B$38-1,0),'Parameters &amp; Main Results'!$B$42:OFFSET('Parameters &amp; Main Results'!$B$42,'Parameters &amp; Main Results'!$B$38-1,0)   )/OFFSET(Z623,'Parameters &amp; Main Results'!$B$38,0)</f>
        <v>0</v>
      </c>
      <c r="AD623" s="155">
        <f t="shared" si="4"/>
        <v>-0.18678303732840318</v>
      </c>
      <c r="AE623" s="252">
        <f t="shared" ca="1" si="640"/>
        <v>2007.5596</v>
      </c>
      <c r="AF623" s="253">
        <f t="shared" ca="1" si="642"/>
        <v>0.15774445749954319</v>
      </c>
      <c r="AG623" s="258">
        <f t="shared" ca="1" si="643"/>
        <v>0</v>
      </c>
      <c r="AH623" s="227" t="str">
        <f ca="1">IF(SUM(AG623:OFFSET(AG623,(-HoldAggressiveTime-1),0,,))=0,"Defensive","Aggressive")</f>
        <v>Defensive</v>
      </c>
    </row>
    <row r="624" spans="1:34" ht="15" x14ac:dyDescent="0.2">
      <c r="A624">
        <f t="shared" si="15"/>
        <v>7</v>
      </c>
      <c r="B624">
        <f t="shared" si="16"/>
        <v>1922</v>
      </c>
      <c r="C624" s="70">
        <f t="shared" si="1"/>
        <v>1922.4999999999532</v>
      </c>
      <c r="D624" s="149">
        <f t="shared" si="383"/>
        <v>8279</v>
      </c>
      <c r="E624" s="151">
        <v>16.8</v>
      </c>
      <c r="F624" s="152">
        <v>2364.5160000000001</v>
      </c>
      <c r="G624" s="152">
        <v>661.89779999999996</v>
      </c>
      <c r="H624" s="152">
        <v>1376.8961867</v>
      </c>
      <c r="I624" s="152">
        <v>2364.5160000000001</v>
      </c>
      <c r="J624" s="152">
        <v>16.8</v>
      </c>
      <c r="K624" s="152">
        <v>16.8</v>
      </c>
      <c r="L624" s="152">
        <v>20.67</v>
      </c>
      <c r="M624" s="153">
        <v>7.6930343299999997</v>
      </c>
      <c r="N624" s="17">
        <f t="shared" ref="N624:T624" si="673">F624/F623/$E624*$E623-1</f>
        <v>1.1272712253161288E-2</v>
      </c>
      <c r="O624" s="17">
        <f t="shared" si="673"/>
        <v>5.509616056993405E-3</v>
      </c>
      <c r="P624" s="17">
        <f t="shared" si="673"/>
        <v>-2.1584325392848269E-3</v>
      </c>
      <c r="Q624" s="17">
        <f t="shared" si="673"/>
        <v>1.1272712253161288E-2</v>
      </c>
      <c r="R624" s="17">
        <f t="shared" si="673"/>
        <v>0</v>
      </c>
      <c r="S624" s="17">
        <f t="shared" si="673"/>
        <v>0</v>
      </c>
      <c r="T624" s="17">
        <f t="shared" si="673"/>
        <v>-5.9523809523810423E-3</v>
      </c>
      <c r="U624" s="240">
        <v>0</v>
      </c>
      <c r="V624" s="240">
        <v>0</v>
      </c>
      <c r="W624" s="223">
        <f t="shared" ca="1" si="645"/>
        <v>9.2171716869839278E-3</v>
      </c>
      <c r="X624" s="223">
        <f>MMULT(N624:T624,'Parameters &amp; Main Results'!$B$12:$B$18)-'Parameters &amp; Main Results'!$B$22/12+MMULT(U624:V624,'Parameters &amp; Main Results'!$B$20:$B$21)</f>
        <v>9.2171716869839278E-3</v>
      </c>
      <c r="Y624" s="223">
        <f>MMULT(N624:T624,'Parameters &amp; Main Results'!$C$12:$C$18)-'Parameters &amp; Main Results'!$C$22/12+MMULT(U624:V624,'Parameters &amp; Main Results'!$C$20:$C$21)</f>
        <v>1.0654735966877833E-2</v>
      </c>
      <c r="Z624" s="17">
        <f t="shared" ca="1" si="630"/>
        <v>552.38682639022159</v>
      </c>
      <c r="AA624" s="70">
        <f ca="1">Z624/OFFSET(Z624,'Parameters &amp; Main Results'!$B$38,0)</f>
        <v>24.168098721058396</v>
      </c>
      <c r="AB624" s="70">
        <f ca="1">SUMPRODUCT(Z624:OFFSET(Z624,'Parameters &amp; Main Results'!$B$38-1,0), 'Cash Flow Assist'!$P$11:OFFSET('Cash Flow Assist'!$P$11,'Parameters &amp; Main Results'!$B$38-1,0)  )/OFFSET(Z624,'Parameters &amp; Main Results'!$B$38,0)</f>
        <v>3568.3038558524381</v>
      </c>
      <c r="AC624" s="70">
        <f ca="1">SUMPRODUCT(Z624:OFFSET(Z624,'Parameters &amp; Main Results'!$B$38-1,0),'Parameters &amp; Main Results'!$B$42:OFFSET('Parameters &amp; Main Results'!$B$42,'Parameters &amp; Main Results'!$B$38-1,0)   )/OFFSET(Z624,'Parameters &amp; Main Results'!$B$38,0)</f>
        <v>0</v>
      </c>
      <c r="AD624" s="155">
        <f t="shared" si="4"/>
        <v>-0.17761587650881649</v>
      </c>
      <c r="AE624" s="252">
        <f t="shared" ca="1" si="640"/>
        <v>1937.2248</v>
      </c>
      <c r="AF624" s="253">
        <f t="shared" ca="1" si="642"/>
        <v>0.22056872284517529</v>
      </c>
      <c r="AG624" s="258">
        <f t="shared" ca="1" si="643"/>
        <v>0</v>
      </c>
      <c r="AH624" s="227" t="str">
        <f ca="1">IF(SUM(AG624:OFFSET(AG624,(-HoldAggressiveTime-1),0,,))=0,"Defensive","Aggressive")</f>
        <v>Defensive</v>
      </c>
    </row>
    <row r="625" spans="1:34" ht="15" x14ac:dyDescent="0.2">
      <c r="A625">
        <f t="shared" si="15"/>
        <v>8</v>
      </c>
      <c r="B625">
        <f t="shared" si="16"/>
        <v>1922</v>
      </c>
      <c r="C625" s="70">
        <f t="shared" si="1"/>
        <v>1922.5833333332864</v>
      </c>
      <c r="D625" s="149">
        <f t="shared" si="383"/>
        <v>8309</v>
      </c>
      <c r="E625" s="151">
        <v>16.600000000000001</v>
      </c>
      <c r="F625" s="152">
        <v>2543.4830999999999</v>
      </c>
      <c r="G625" s="152">
        <v>665.23749999999995</v>
      </c>
      <c r="H625" s="152">
        <v>1382.15134048</v>
      </c>
      <c r="I625" s="152">
        <v>2543.4830999999999</v>
      </c>
      <c r="J625" s="152">
        <v>16.600000000000001</v>
      </c>
      <c r="K625" s="152">
        <v>16.600000000000001</v>
      </c>
      <c r="L625" s="152">
        <v>20.67</v>
      </c>
      <c r="M625" s="153">
        <v>8.2172162699999998</v>
      </c>
      <c r="N625" s="17">
        <f t="shared" ref="N625:T625" si="674">F625/F624/$E625*$E624-1</f>
        <v>8.8648786770229027E-2</v>
      </c>
      <c r="O625" s="17">
        <f t="shared" si="674"/>
        <v>1.7154626648637095E-2</v>
      </c>
      <c r="P625" s="17">
        <f t="shared" si="674"/>
        <v>1.5910843374053796E-2</v>
      </c>
      <c r="Q625" s="17">
        <f t="shared" si="674"/>
        <v>8.8648786770229027E-2</v>
      </c>
      <c r="R625" s="17">
        <f t="shared" si="674"/>
        <v>0</v>
      </c>
      <c r="S625" s="17">
        <f t="shared" si="674"/>
        <v>0</v>
      </c>
      <c r="T625" s="17">
        <f t="shared" si="674"/>
        <v>1.2048192771084265E-2</v>
      </c>
      <c r="U625" s="240">
        <v>0</v>
      </c>
      <c r="V625" s="240">
        <v>0</v>
      </c>
      <c r="W625" s="223">
        <f t="shared" ca="1" si="645"/>
        <v>7.0478258379286729E-2</v>
      </c>
      <c r="X625" s="223">
        <f>MMULT(N625:T625,'Parameters &amp; Main Results'!$B$12:$B$18)-'Parameters &amp; Main Results'!$B$22/12+MMULT(U625:V625,'Parameters &amp; Main Results'!$B$20:$B$21)</f>
        <v>7.0478258379286729E-2</v>
      </c>
      <c r="Y625" s="223">
        <f>MMULT(N625:T625,'Parameters &amp; Main Results'!$C$12:$C$18)-'Parameters &amp; Main Results'!$C$22/12+MMULT(U625:V625,'Parameters &amp; Main Results'!$C$20:$C$21)</f>
        <v>8.1457704091403169E-2</v>
      </c>
      <c r="Z625" s="17">
        <f t="shared" ca="1" si="630"/>
        <v>547.3418822896806</v>
      </c>
      <c r="AA625" s="70">
        <f ca="1">Z625/OFFSET(Z625,'Parameters &amp; Main Results'!$B$38,0)</f>
        <v>24.77763065776098</v>
      </c>
      <c r="AB625" s="70">
        <f ca="1">SUMPRODUCT(Z625:OFFSET(Z625,'Parameters &amp; Main Results'!$B$38-1,0), 'Cash Flow Assist'!$P$11:OFFSET('Cash Flow Assist'!$P$11,'Parameters &amp; Main Results'!$B$38-1,0)  )/OFFSET(Z625,'Parameters &amp; Main Results'!$B$38,0)</f>
        <v>3668.0461462759467</v>
      </c>
      <c r="AC625" s="70">
        <f ca="1">SUMPRODUCT(Z625:OFFSET(Z625,'Parameters &amp; Main Results'!$B$38-1,0),'Parameters &amp; Main Results'!$B$42:OFFSET('Parameters &amp; Main Results'!$B$42,'Parameters &amp; Main Results'!$B$38-1,0)   )/OFFSET(Z625,'Parameters &amp; Main Results'!$B$38,0)</f>
        <v>0</v>
      </c>
      <c r="AD625" s="155">
        <f t="shared" si="4"/>
        <v>-0.10471252170222489</v>
      </c>
      <c r="AE625" s="252">
        <f t="shared" ca="1" si="640"/>
        <v>1929.8583000000001</v>
      </c>
      <c r="AF625" s="253">
        <f t="shared" ca="1" si="642"/>
        <v>0.31796365567357965</v>
      </c>
      <c r="AG625" s="258">
        <f t="shared" ca="1" si="643"/>
        <v>0</v>
      </c>
      <c r="AH625" s="227" t="str">
        <f ca="1">IF(SUM(AG625:OFFSET(AG625,(-HoldAggressiveTime-1),0,,))=0,"Defensive","Aggressive")</f>
        <v>Defensive</v>
      </c>
    </row>
    <row r="626" spans="1:34" ht="15" x14ac:dyDescent="0.2">
      <c r="A626">
        <f t="shared" si="15"/>
        <v>9</v>
      </c>
      <c r="B626">
        <f t="shared" si="16"/>
        <v>1922</v>
      </c>
      <c r="C626" s="70">
        <f t="shared" si="1"/>
        <v>1922.6666666666197</v>
      </c>
      <c r="D626" s="149">
        <f t="shared" si="383"/>
        <v>8340</v>
      </c>
      <c r="E626" s="151">
        <v>16.600000000000001</v>
      </c>
      <c r="F626" s="152">
        <v>2518.0569999999998</v>
      </c>
      <c r="G626" s="152">
        <v>663.82090000000005</v>
      </c>
      <c r="H626" s="152">
        <v>1387.42655143</v>
      </c>
      <c r="I626" s="152">
        <v>2518.0569999999998</v>
      </c>
      <c r="J626" s="152">
        <v>16.600000000000001</v>
      </c>
      <c r="K626" s="152">
        <v>16.600000000000001</v>
      </c>
      <c r="L626" s="152">
        <v>20.67</v>
      </c>
      <c r="M626" s="153">
        <v>8.4142376500000005</v>
      </c>
      <c r="N626" s="17">
        <f t="shared" ref="N626:T626" si="675">F626/F625/$E626*$E625-1</f>
        <v>-9.9965673056762183E-3</v>
      </c>
      <c r="O626" s="17">
        <f t="shared" si="675"/>
        <v>-2.1294650406807891E-3</v>
      </c>
      <c r="P626" s="17">
        <f t="shared" si="675"/>
        <v>3.8166666670294003E-3</v>
      </c>
      <c r="Q626" s="17">
        <f t="shared" si="675"/>
        <v>-9.9965673056762183E-3</v>
      </c>
      <c r="R626" s="17">
        <f t="shared" si="675"/>
        <v>0</v>
      </c>
      <c r="S626" s="17">
        <f t="shared" si="675"/>
        <v>0</v>
      </c>
      <c r="T626" s="17">
        <f t="shared" si="675"/>
        <v>0</v>
      </c>
      <c r="U626" s="240">
        <v>0</v>
      </c>
      <c r="V626" s="240">
        <v>0</v>
      </c>
      <c r="W626" s="223">
        <f t="shared" ca="1" si="645"/>
        <v>-7.9649851540599895E-3</v>
      </c>
      <c r="X626" s="223">
        <f>MMULT(N626:T626,'Parameters &amp; Main Results'!$B$12:$B$18)-'Parameters &amp; Main Results'!$B$22/12+MMULT(U626:V626,'Parameters &amp; Main Results'!$B$20:$B$21)</f>
        <v>-7.9649851540599895E-3</v>
      </c>
      <c r="Y626" s="223">
        <f>MMULT(N626:T626,'Parameters &amp; Main Results'!$C$12:$C$18)-'Parameters &amp; Main Results'!$C$22/12+MMULT(U626:V626,'Parameters &amp; Main Results'!$C$20:$C$21)</f>
        <v>-9.251523745843343E-3</v>
      </c>
      <c r="Z626" s="17">
        <f t="shared" ca="1" si="630"/>
        <v>511.30593078869344</v>
      </c>
      <c r="AA626" s="70">
        <f ca="1">Z626/OFFSET(Z626,'Parameters &amp; Main Results'!$B$38,0)</f>
        <v>23.505631471492304</v>
      </c>
      <c r="AB626" s="70">
        <f ca="1">SUMPRODUCT(Z626:OFFSET(Z626,'Parameters &amp; Main Results'!$B$38-1,0), 'Cash Flow Assist'!$P$11:OFFSET('Cash Flow Assist'!$P$11,'Parameters &amp; Main Results'!$B$38-1,0)  )/OFFSET(Z626,'Parameters &amp; Main Results'!$B$38,0)</f>
        <v>3700.8404991851753</v>
      </c>
      <c r="AC626" s="70">
        <f ca="1">SUMPRODUCT(Z626:OFFSET(Z626,'Parameters &amp; Main Results'!$B$38-1,0),'Parameters &amp; Main Results'!$B$42:OFFSET('Parameters &amp; Main Results'!$B$42,'Parameters &amp; Main Results'!$B$38-1,0)   )/OFFSET(Z626,'Parameters &amp; Main Results'!$B$38,0)</f>
        <v>0</v>
      </c>
      <c r="AD626" s="155">
        <f t="shared" si="4"/>
        <v>-0.11366232323695769</v>
      </c>
      <c r="AE626" s="252">
        <f t="shared" ca="1" si="640"/>
        <v>1893.7183</v>
      </c>
      <c r="AF626" s="253">
        <f t="shared" ca="1" si="642"/>
        <v>0.3296893207400487</v>
      </c>
      <c r="AG626" s="258">
        <f t="shared" ca="1" si="643"/>
        <v>0</v>
      </c>
      <c r="AH626" s="227" t="str">
        <f ca="1">IF(SUM(AG626:OFFSET(AG626,(-HoldAggressiveTime-1),0,,))=0,"Defensive","Aggressive")</f>
        <v>Defensive</v>
      </c>
    </row>
    <row r="627" spans="1:34" ht="15" x14ac:dyDescent="0.2">
      <c r="A627">
        <f t="shared" si="15"/>
        <v>10</v>
      </c>
      <c r="B627">
        <f t="shared" si="16"/>
        <v>1922</v>
      </c>
      <c r="C627" s="70">
        <f t="shared" si="1"/>
        <v>1922.7499999999529</v>
      </c>
      <c r="D627" s="149">
        <f t="shared" si="383"/>
        <v>8370</v>
      </c>
      <c r="E627" s="151">
        <v>16.7</v>
      </c>
      <c r="F627" s="152">
        <v>2588.7822999999999</v>
      </c>
      <c r="G627" s="152">
        <v>660.3528</v>
      </c>
      <c r="H627" s="152">
        <v>1392.7218961000001</v>
      </c>
      <c r="I627" s="152">
        <v>2588.7822999999999</v>
      </c>
      <c r="J627" s="152">
        <v>16.7</v>
      </c>
      <c r="K627" s="152">
        <v>16.7</v>
      </c>
      <c r="L627" s="152">
        <v>20.67</v>
      </c>
      <c r="M627" s="153">
        <v>8.0668194500000006</v>
      </c>
      <c r="N627" s="17">
        <f t="shared" ref="N627:T627" si="676">F627/F626/$E627*$E626-1</f>
        <v>2.193104031435289E-2</v>
      </c>
      <c r="O627" s="17">
        <f t="shared" si="676"/>
        <v>-1.1181191166523274E-2</v>
      </c>
      <c r="P627" s="17">
        <f t="shared" si="676"/>
        <v>-2.1942115777711102E-3</v>
      </c>
      <c r="Q627" s="17">
        <f t="shared" si="676"/>
        <v>2.193104031435289E-2</v>
      </c>
      <c r="R627" s="17">
        <f t="shared" si="676"/>
        <v>0</v>
      </c>
      <c r="S627" s="17">
        <f t="shared" si="676"/>
        <v>0</v>
      </c>
      <c r="T627" s="17">
        <f t="shared" si="676"/>
        <v>-5.9880239520957446E-3</v>
      </c>
      <c r="U627" s="240">
        <v>0</v>
      </c>
      <c r="V627" s="240">
        <v>0</v>
      </c>
      <c r="W627" s="223">
        <f t="shared" ca="1" si="645"/>
        <v>1.3870974138188557E-2</v>
      </c>
      <c r="X627" s="223">
        <f>MMULT(N627:T627,'Parameters &amp; Main Results'!$B$12:$B$18)-'Parameters &amp; Main Results'!$B$22/12+MMULT(U627:V627,'Parameters &amp; Main Results'!$B$20:$B$21)</f>
        <v>1.3870974138188557E-2</v>
      </c>
      <c r="Y627" s="223">
        <f>MMULT(N627:T627,'Parameters &amp; Main Results'!$C$12:$C$18)-'Parameters &amp; Main Results'!$C$22/12+MMULT(U627:V627,'Parameters &amp; Main Results'!$C$20:$C$21)</f>
        <v>1.8578150499598607E-2</v>
      </c>
      <c r="Z627" s="17">
        <f t="shared" ca="1" si="630"/>
        <v>515.41117313091786</v>
      </c>
      <c r="AA627" s="70">
        <f ca="1">Z627/OFFSET(Z627,'Parameters &amp; Main Results'!$B$38,0)</f>
        <v>23.629055167893842</v>
      </c>
      <c r="AB627" s="70">
        <f ca="1">SUMPRODUCT(Z627:OFFSET(Z627,'Parameters &amp; Main Results'!$B$38-1,0), 'Cash Flow Assist'!$P$11:OFFSET('Cash Flow Assist'!$P$11,'Parameters &amp; Main Results'!$B$38-1,0)  )/OFFSET(Z627,'Parameters &amp; Main Results'!$B$38,0)</f>
        <v>3668.197399214775</v>
      </c>
      <c r="AC627" s="70">
        <f ca="1">SUMPRODUCT(Z627:OFFSET(Z627,'Parameters &amp; Main Results'!$B$38-1,0),'Parameters &amp; Main Results'!$B$42:OFFSET('Parameters &amp; Main Results'!$B$42,'Parameters &amp; Main Results'!$B$38-1,0)   )/OFFSET(Z627,'Parameters &amp; Main Results'!$B$38,0)</f>
        <v>0</v>
      </c>
      <c r="AD627" s="155">
        <f t="shared" si="4"/>
        <v>-9.422401591573748E-2</v>
      </c>
      <c r="AE627" s="252">
        <f t="shared" ca="1" si="640"/>
        <v>1937.9226000000001</v>
      </c>
      <c r="AF627" s="253">
        <f t="shared" ca="1" si="642"/>
        <v>0.33585433184999219</v>
      </c>
      <c r="AG627" s="258">
        <f t="shared" ca="1" si="643"/>
        <v>0</v>
      </c>
      <c r="AH627" s="227" t="str">
        <f ca="1">IF(SUM(AG627:OFFSET(AG627,(-HoldAggressiveTime-1),0,,))=0,"Defensive","Aggressive")</f>
        <v>Defensive</v>
      </c>
    </row>
    <row r="628" spans="1:34" ht="15" x14ac:dyDescent="0.2">
      <c r="A628">
        <f t="shared" si="15"/>
        <v>11</v>
      </c>
      <c r="B628">
        <f t="shared" si="16"/>
        <v>1922</v>
      </c>
      <c r="C628" s="70">
        <f t="shared" si="1"/>
        <v>1922.8333333332862</v>
      </c>
      <c r="D628" s="149">
        <f t="shared" si="383"/>
        <v>8401</v>
      </c>
      <c r="E628" s="151">
        <v>16.8</v>
      </c>
      <c r="F628" s="152">
        <v>2473.4081000000001</v>
      </c>
      <c r="G628" s="152">
        <v>661.14589999999998</v>
      </c>
      <c r="H628" s="152">
        <v>1398.03745134</v>
      </c>
      <c r="I628" s="152">
        <v>2473.4081000000001</v>
      </c>
      <c r="J628" s="152">
        <v>16.8</v>
      </c>
      <c r="K628" s="152">
        <v>16.8</v>
      </c>
      <c r="L628" s="152">
        <v>20.67</v>
      </c>
      <c r="M628" s="153">
        <v>7.93408596</v>
      </c>
      <c r="N628" s="17">
        <f t="shared" ref="N628:T628" si="677">F628/F627/$E628*$E627-1</f>
        <v>-5.0254077858112978E-2</v>
      </c>
      <c r="O628" s="17">
        <f t="shared" si="677"/>
        <v>-4.7585052443253062E-3</v>
      </c>
      <c r="P628" s="17">
        <f t="shared" si="677"/>
        <v>-2.1584325373856794E-3</v>
      </c>
      <c r="Q628" s="17">
        <f t="shared" si="677"/>
        <v>-5.0254077858112978E-2</v>
      </c>
      <c r="R628" s="17">
        <f t="shared" si="677"/>
        <v>0</v>
      </c>
      <c r="S628" s="17">
        <f t="shared" si="677"/>
        <v>0</v>
      </c>
      <c r="T628" s="17">
        <f t="shared" si="677"/>
        <v>-5.9523809523810423E-3</v>
      </c>
      <c r="U628" s="240">
        <v>0</v>
      </c>
      <c r="V628" s="240">
        <v>0</v>
      </c>
      <c r="W628" s="223">
        <f t="shared" ca="1" si="645"/>
        <v>-3.898154515673552E-2</v>
      </c>
      <c r="X628" s="223">
        <f>MMULT(N628:T628,'Parameters &amp; Main Results'!$B$12:$B$18)-'Parameters &amp; Main Results'!$B$22/12+MMULT(U628:V628,'Parameters &amp; Main Results'!$B$20:$B$21)</f>
        <v>-3.898154515673552E-2</v>
      </c>
      <c r="Y628" s="223">
        <f>MMULT(N628:T628,'Parameters &amp; Main Results'!$C$12:$C$18)-'Parameters &amp; Main Results'!$C$22/12+MMULT(U628:V628,'Parameters &amp; Main Results'!$C$20:$C$21)</f>
        <v>-4.5746187263400885E-2</v>
      </c>
      <c r="Z628" s="17">
        <f t="shared" ca="1" si="630"/>
        <v>508.3597284842167</v>
      </c>
      <c r="AA628" s="70">
        <f ca="1">Z628/OFFSET(Z628,'Parameters &amp; Main Results'!$B$38,0)</f>
        <v>22.677330183728966</v>
      </c>
      <c r="AB628" s="70">
        <f ca="1">SUMPRODUCT(Z628:OFFSET(Z628,'Parameters &amp; Main Results'!$B$38-1,0), 'Cash Flow Assist'!$P$11:OFFSET('Cash Flow Assist'!$P$11,'Parameters &amp; Main Results'!$B$38-1,0)  )/OFFSET(Z628,'Parameters &amp; Main Results'!$B$38,0)</f>
        <v>3547.2639195122865</v>
      </c>
      <c r="AC628" s="70">
        <f ca="1">SUMPRODUCT(Z628:OFFSET(Z628,'Parameters &amp; Main Results'!$B$38-1,0),'Parameters &amp; Main Results'!$B$42:OFFSET('Parameters &amp; Main Results'!$B$42,'Parameters &amp; Main Results'!$B$38-1,0)   )/OFFSET(Z628,'Parameters &amp; Main Results'!$B$38,0)</f>
        <v>0</v>
      </c>
      <c r="AD628" s="155">
        <f t="shared" si="4"/>
        <v>-0.13974295274191695</v>
      </c>
      <c r="AE628" s="252">
        <f t="shared" ca="1" si="640"/>
        <v>1937.9226000000001</v>
      </c>
      <c r="AF628" s="253">
        <f t="shared" ca="1" si="642"/>
        <v>0.27631934319771079</v>
      </c>
      <c r="AG628" s="258">
        <f t="shared" ca="1" si="643"/>
        <v>0</v>
      </c>
      <c r="AH628" s="227" t="str">
        <f ca="1">IF(SUM(AG628:OFFSET(AG628,(-HoldAggressiveTime-1),0,,))=0,"Defensive","Aggressive")</f>
        <v>Defensive</v>
      </c>
    </row>
    <row r="629" spans="1:34" ht="15" x14ac:dyDescent="0.2">
      <c r="A629">
        <f t="shared" si="15"/>
        <v>12</v>
      </c>
      <c r="B629">
        <f t="shared" si="16"/>
        <v>1922</v>
      </c>
      <c r="C629" s="70">
        <f t="shared" si="1"/>
        <v>1922.9166666666194</v>
      </c>
      <c r="D629" s="149">
        <f t="shared" si="383"/>
        <v>8432</v>
      </c>
      <c r="E629" s="151">
        <v>16.899999999999999</v>
      </c>
      <c r="F629" s="152">
        <v>2528.7435999999998</v>
      </c>
      <c r="G629" s="152">
        <v>664.05730000000005</v>
      </c>
      <c r="H629" s="152">
        <v>1403.37329428</v>
      </c>
      <c r="I629" s="152">
        <v>2528.7435999999998</v>
      </c>
      <c r="J629" s="152">
        <v>16.899999999999999</v>
      </c>
      <c r="K629" s="152">
        <v>16.899999999999999</v>
      </c>
      <c r="L629" s="152">
        <v>20.67</v>
      </c>
      <c r="M629" s="153">
        <v>8.1855682000000005</v>
      </c>
      <c r="N629" s="17">
        <f t="shared" ref="N629:T629" si="678">F629/F628/$E629*$E628-1</f>
        <v>1.6322627923124999E-2</v>
      </c>
      <c r="O629" s="17">
        <f t="shared" si="678"/>
        <v>-1.5396497748750848E-3</v>
      </c>
      <c r="P629" s="17">
        <f t="shared" si="678"/>
        <v>-2.1230769225654145E-3</v>
      </c>
      <c r="Q629" s="17">
        <f t="shared" si="678"/>
        <v>1.6322627923124999E-2</v>
      </c>
      <c r="R629" s="17">
        <f t="shared" si="678"/>
        <v>0</v>
      </c>
      <c r="S629" s="17">
        <f t="shared" si="678"/>
        <v>0</v>
      </c>
      <c r="T629" s="17">
        <f t="shared" si="678"/>
        <v>-5.9171597633135287E-3</v>
      </c>
      <c r="U629" s="240">
        <v>0</v>
      </c>
      <c r="V629" s="240">
        <v>0</v>
      </c>
      <c r="W629" s="223">
        <f t="shared" ca="1" si="645"/>
        <v>1.1596516332536388E-2</v>
      </c>
      <c r="X629" s="223">
        <f>MMULT(N629:T629,'Parameters &amp; Main Results'!$B$12:$B$18)-'Parameters &amp; Main Results'!$B$22/12+MMULT(U629:V629,'Parameters &amp; Main Results'!$B$20:$B$21)</f>
        <v>1.1596516332536388E-2</v>
      </c>
      <c r="Y629" s="223">
        <f>MMULT(N629:T629,'Parameters &amp; Main Results'!$C$12:$C$18)-'Parameters &amp; Main Results'!$C$22/12+MMULT(U629:V629,'Parameters &amp; Main Results'!$C$20:$C$21)</f>
        <v>1.4494733486658324E-2</v>
      </c>
      <c r="Z629" s="17">
        <f t="shared" ca="1" si="630"/>
        <v>528.98019379568177</v>
      </c>
      <c r="AA629" s="70">
        <f ca="1">Z629/OFFSET(Z629,'Parameters &amp; Main Results'!$B$38,0)</f>
        <v>23.5076242853895</v>
      </c>
      <c r="AB629" s="70">
        <f ca="1">SUMPRODUCT(Z629:OFFSET(Z629,'Parameters &amp; Main Results'!$B$38-1,0), 'Cash Flow Assist'!$P$11:OFFSET('Cash Flow Assist'!$P$11,'Parameters &amp; Main Results'!$B$38-1,0)  )/OFFSET(Z629,'Parameters &amp; Main Results'!$B$38,0)</f>
        <v>3512.2055971147943</v>
      </c>
      <c r="AC629" s="70">
        <f ca="1">SUMPRODUCT(Z629:OFFSET(Z629,'Parameters &amp; Main Results'!$B$38-1,0),'Parameters &amp; Main Results'!$B$42:OFFSET('Parameters &amp; Main Results'!$B$42,'Parameters &amp; Main Results'!$B$38-1,0)   )/OFFSET(Z629,'Parameters &amp; Main Results'!$B$38,0)</f>
        <v>0</v>
      </c>
      <c r="AD629" s="155">
        <f t="shared" si="4"/>
        <v>-0.12570129704127708</v>
      </c>
      <c r="AE629" s="252">
        <f t="shared" ca="1" si="640"/>
        <v>1971.9145000000001</v>
      </c>
      <c r="AF629" s="253">
        <f t="shared" ca="1" si="642"/>
        <v>0.28237994091528801</v>
      </c>
      <c r="AG629" s="258">
        <f t="shared" ca="1" si="643"/>
        <v>0</v>
      </c>
      <c r="AH629" s="227" t="str">
        <f ca="1">IF(SUM(AG629:OFFSET(AG629,(-HoldAggressiveTime-1),0,,))=0,"Defensive","Aggressive")</f>
        <v>Defensive</v>
      </c>
    </row>
    <row r="630" spans="1:34" ht="15" x14ac:dyDescent="0.2">
      <c r="A630">
        <f t="shared" si="15"/>
        <v>1</v>
      </c>
      <c r="B630">
        <f t="shared" si="16"/>
        <v>1923</v>
      </c>
      <c r="C630" s="70">
        <f t="shared" si="1"/>
        <v>1922.9999999999527</v>
      </c>
      <c r="D630" s="149">
        <f t="shared" si="383"/>
        <v>8460</v>
      </c>
      <c r="E630" s="151">
        <v>16.8</v>
      </c>
      <c r="F630" s="152">
        <v>2542.6803</v>
      </c>
      <c r="G630" s="152">
        <v>666.4479</v>
      </c>
      <c r="H630" s="152">
        <v>1409.17390389</v>
      </c>
      <c r="I630" s="152">
        <v>2542.6803</v>
      </c>
      <c r="J630" s="152">
        <v>16.8</v>
      </c>
      <c r="K630" s="152">
        <v>16.8</v>
      </c>
      <c r="L630" s="152">
        <v>20.67</v>
      </c>
      <c r="M630" s="153">
        <v>8.1164529499999993</v>
      </c>
      <c r="N630" s="17">
        <f t="shared" ref="N630:T630" si="679">F630/F629/$E630*$E629-1</f>
        <v>1.1496500390832054E-2</v>
      </c>
      <c r="O630" s="17">
        <f t="shared" si="679"/>
        <v>9.5738000105023424E-3</v>
      </c>
      <c r="P630" s="17">
        <f t="shared" si="679"/>
        <v>1.0110317455760409E-2</v>
      </c>
      <c r="Q630" s="17">
        <f t="shared" si="679"/>
        <v>1.1496500390832054E-2</v>
      </c>
      <c r="R630" s="17">
        <f t="shared" si="679"/>
        <v>0</v>
      </c>
      <c r="S630" s="17">
        <f t="shared" si="679"/>
        <v>0</v>
      </c>
      <c r="T630" s="17">
        <f t="shared" si="679"/>
        <v>5.9523809523807092E-3</v>
      </c>
      <c r="U630" s="240">
        <v>0</v>
      </c>
      <c r="V630" s="240">
        <v>0</v>
      </c>
      <c r="W630" s="223">
        <f t="shared" ca="1" si="645"/>
        <v>1.0793087676176878E-2</v>
      </c>
      <c r="X630" s="223">
        <f>MMULT(N630:T630,'Parameters &amp; Main Results'!$B$12:$B$18)-'Parameters &amp; Main Results'!$B$22/12+MMULT(U630:V630,'Parameters &amp; Main Results'!$B$20:$B$21)</f>
        <v>1.0793087676176878E-2</v>
      </c>
      <c r="Y630" s="223">
        <f>MMULT(N630:T630,'Parameters &amp; Main Results'!$C$12:$C$18)-'Parameters &amp; Main Results'!$C$22/12+MMULT(U630:V630,'Parameters &amp; Main Results'!$C$20:$C$21)</f>
        <v>1.1262563686132415E-2</v>
      </c>
      <c r="Z630" s="17">
        <f t="shared" ca="1" si="630"/>
        <v>522.916187684649</v>
      </c>
      <c r="AA630" s="70">
        <f ca="1">Z630/OFFSET(Z630,'Parameters &amp; Main Results'!$B$38,0)</f>
        <v>23.706852030261686</v>
      </c>
      <c r="AB630" s="70">
        <f ca="1">SUMPRODUCT(Z630:OFFSET(Z630,'Parameters &amp; Main Results'!$B$38-1,0), 'Cash Flow Assist'!$P$11:OFFSET('Cash Flow Assist'!$P$11,'Parameters &amp; Main Results'!$B$38-1,0)  )/OFFSET(Z630,'Parameters &amp; Main Results'!$B$38,0)</f>
        <v>3560.0845663299206</v>
      </c>
      <c r="AC630" s="70">
        <f ca="1">SUMPRODUCT(Z630:OFFSET(Z630,'Parameters &amp; Main Results'!$B$38-1,0),'Parameters &amp; Main Results'!$B$42:OFFSET('Parameters &amp; Main Results'!$B$42,'Parameters &amp; Main Results'!$B$38-1,0)   )/OFFSET(Z630,'Parameters &amp; Main Results'!$B$38,0)</f>
        <v>0</v>
      </c>
      <c r="AD630" s="155">
        <f t="shared" si="4"/>
        <v>-0.11564992166100818</v>
      </c>
      <c r="AE630" s="252">
        <f t="shared" ca="1" si="640"/>
        <v>1823.0029</v>
      </c>
      <c r="AF630" s="253">
        <f t="shared" ca="1" si="642"/>
        <v>0.39477578450368894</v>
      </c>
      <c r="AG630" s="258">
        <f t="shared" ca="1" si="643"/>
        <v>0</v>
      </c>
      <c r="AH630" s="227" t="str">
        <f ca="1">IF(SUM(AG630:OFFSET(AG630,(-HoldAggressiveTime-1),0,,))=0,"Defensive","Aggressive")</f>
        <v>Defensive</v>
      </c>
    </row>
    <row r="631" spans="1:34" ht="15" x14ac:dyDescent="0.2">
      <c r="A631">
        <f t="shared" si="15"/>
        <v>2</v>
      </c>
      <c r="B631">
        <f t="shared" si="16"/>
        <v>1923</v>
      </c>
      <c r="C631" s="70">
        <f t="shared" si="1"/>
        <v>1923.083333333286</v>
      </c>
      <c r="D631" s="149">
        <f t="shared" si="383"/>
        <v>8491</v>
      </c>
      <c r="E631" s="151">
        <v>16.8</v>
      </c>
      <c r="F631" s="152">
        <v>2719.1174999999998</v>
      </c>
      <c r="G631" s="152">
        <v>668.31759999999997</v>
      </c>
      <c r="H631" s="152">
        <v>1414.9984893599999</v>
      </c>
      <c r="I631" s="152">
        <v>2719.1174999999998</v>
      </c>
      <c r="J631" s="152">
        <v>16.8</v>
      </c>
      <c r="K631" s="152">
        <v>16.8</v>
      </c>
      <c r="L631" s="152">
        <v>20.67</v>
      </c>
      <c r="M631" s="153">
        <v>8.6761656299999999</v>
      </c>
      <c r="N631" s="17">
        <f t="shared" ref="N631:T631" si="680">F631/F630/$E631*$E630-1</f>
        <v>6.9390241470781877E-2</v>
      </c>
      <c r="O631" s="17">
        <f t="shared" si="680"/>
        <v>2.8054706151823261E-3</v>
      </c>
      <c r="P631" s="17">
        <f t="shared" si="680"/>
        <v>4.133333333750544E-3</v>
      </c>
      <c r="Q631" s="17">
        <f t="shared" si="680"/>
        <v>6.9390241470781877E-2</v>
      </c>
      <c r="R631" s="17">
        <f t="shared" si="680"/>
        <v>0</v>
      </c>
      <c r="S631" s="17">
        <f t="shared" si="680"/>
        <v>0</v>
      </c>
      <c r="T631" s="17">
        <f t="shared" si="680"/>
        <v>0</v>
      </c>
      <c r="U631" s="240">
        <v>0</v>
      </c>
      <c r="V631" s="240">
        <v>0</v>
      </c>
      <c r="W631" s="223">
        <f t="shared" ca="1" si="645"/>
        <v>5.2562108559456207E-2</v>
      </c>
      <c r="X631" s="223">
        <f>MMULT(N631:T631,'Parameters &amp; Main Results'!$B$12:$B$18)-'Parameters &amp; Main Results'!$B$22/12+MMULT(U631:V631,'Parameters &amp; Main Results'!$B$20:$B$21)</f>
        <v>5.2562108559456207E-2</v>
      </c>
      <c r="Y631" s="223">
        <f>MMULT(N631:T631,'Parameters &amp; Main Results'!$C$12:$C$18)-'Parameters &amp; Main Results'!$C$22/12+MMULT(U631:V631,'Parameters &amp; Main Results'!$C$20:$C$21)</f>
        <v>6.2690097718555257E-2</v>
      </c>
      <c r="Z631" s="17">
        <f t="shared" ca="1" si="630"/>
        <v>517.33257187862102</v>
      </c>
      <c r="AA631" s="70">
        <f ca="1">Z631/OFFSET(Z631,'Parameters &amp; Main Results'!$B$38,0)</f>
        <v>22.918192636235194</v>
      </c>
      <c r="AB631" s="70">
        <f ca="1">SUMPRODUCT(Z631:OFFSET(Z631,'Parameters &amp; Main Results'!$B$38-1,0), 'Cash Flow Assist'!$P$11:OFFSET('Cash Flow Assist'!$P$11,'Parameters &amp; Main Results'!$B$38-1,0)  )/OFFSET(Z631,'Parameters &amp; Main Results'!$B$38,0)</f>
        <v>3456.6083542678061</v>
      </c>
      <c r="AC631" s="70">
        <f ca="1">SUMPRODUCT(Z631:OFFSET(Z631,'Parameters &amp; Main Results'!$B$38-1,0),'Parameters &amp; Main Results'!$B$42:OFFSET('Parameters &amp; Main Results'!$B$42,'Parameters &amp; Main Results'!$B$38-1,0)   )/OFFSET(Z631,'Parameters &amp; Main Results'!$B$38,0)</f>
        <v>0</v>
      </c>
      <c r="AD631" s="155">
        <f t="shared" si="4"/>
        <v>-5.4284656180360713E-2</v>
      </c>
      <c r="AE631" s="252">
        <f t="shared" ca="1" si="640"/>
        <v>1726.6956</v>
      </c>
      <c r="AF631" s="253">
        <f t="shared" ca="1" si="642"/>
        <v>0.57475208716579795</v>
      </c>
      <c r="AG631" s="258">
        <f t="shared" ca="1" si="643"/>
        <v>0</v>
      </c>
      <c r="AH631" s="227" t="str">
        <f ca="1">IF(SUM(AG631:OFFSET(AG631,(-HoldAggressiveTime-1),0,,))=0,"Defensive","Aggressive")</f>
        <v>Defensive</v>
      </c>
    </row>
    <row r="632" spans="1:34" ht="15" x14ac:dyDescent="0.2">
      <c r="A632">
        <f t="shared" si="15"/>
        <v>3</v>
      </c>
      <c r="B632">
        <f t="shared" si="16"/>
        <v>1923</v>
      </c>
      <c r="C632" s="70">
        <f t="shared" si="1"/>
        <v>1923.1666666666192</v>
      </c>
      <c r="D632" s="149">
        <f t="shared" si="383"/>
        <v>8521</v>
      </c>
      <c r="E632" s="151">
        <v>16.8</v>
      </c>
      <c r="F632" s="152">
        <v>2692.5309999999999</v>
      </c>
      <c r="G632" s="152">
        <v>668.07929999999999</v>
      </c>
      <c r="H632" s="152">
        <v>1420.84714979</v>
      </c>
      <c r="I632" s="152">
        <v>2692.5309999999999</v>
      </c>
      <c r="J632" s="152">
        <v>16.8</v>
      </c>
      <c r="K632" s="152">
        <v>16.8</v>
      </c>
      <c r="L632" s="152">
        <v>20.67</v>
      </c>
      <c r="M632" s="153">
        <v>8.4559542899999993</v>
      </c>
      <c r="N632" s="17">
        <f t="shared" ref="N632:T632" si="681">F632/F631/$E632*$E631-1</f>
        <v>-9.7776208641222606E-3</v>
      </c>
      <c r="O632" s="17">
        <f t="shared" si="681"/>
        <v>-3.5656699748742859E-4</v>
      </c>
      <c r="P632" s="17">
        <f t="shared" si="681"/>
        <v>4.1333333385009663E-3</v>
      </c>
      <c r="Q632" s="17">
        <f t="shared" si="681"/>
        <v>-9.7776208641222606E-3</v>
      </c>
      <c r="R632" s="17">
        <f t="shared" si="681"/>
        <v>0</v>
      </c>
      <c r="S632" s="17">
        <f t="shared" si="681"/>
        <v>0</v>
      </c>
      <c r="T632" s="17">
        <f t="shared" si="681"/>
        <v>0</v>
      </c>
      <c r="U632" s="240">
        <v>0</v>
      </c>
      <c r="V632" s="240">
        <v>0</v>
      </c>
      <c r="W632" s="223">
        <f t="shared" ca="1" si="645"/>
        <v>-7.4461957142558472E-3</v>
      </c>
      <c r="X632" s="223">
        <f>MMULT(N632:T632,'Parameters &amp; Main Results'!$B$12:$B$18)-'Parameters &amp; Main Results'!$B$22/12+MMULT(U632:V632,'Parameters &amp; Main Results'!$B$20:$B$21)</f>
        <v>-7.4461957142558472E-3</v>
      </c>
      <c r="Y632" s="223">
        <f>MMULT(N632:T632,'Parameters &amp; Main Results'!$C$12:$C$18)-'Parameters &amp; Main Results'!$C$22/12+MMULT(U632:V632,'Parameters &amp; Main Results'!$C$20:$C$21)</f>
        <v>-8.877182144125445E-3</v>
      </c>
      <c r="Z632" s="17">
        <f t="shared" ca="1" si="630"/>
        <v>491.49838063869311</v>
      </c>
      <c r="AA632" s="70">
        <f ca="1">Z632/OFFSET(Z632,'Parameters &amp; Main Results'!$B$38,0)</f>
        <v>21.257624332688415</v>
      </c>
      <c r="AB632" s="70">
        <f ca="1">SUMPRODUCT(Z632:OFFSET(Z632,'Parameters &amp; Main Results'!$B$38-1,0), 'Cash Flow Assist'!$P$11:OFFSET('Cash Flow Assist'!$P$11,'Parameters &amp; Main Results'!$B$38-1,0)  )/OFFSET(Z632,'Parameters &amp; Main Results'!$B$38,0)</f>
        <v>3353.2787759392827</v>
      </c>
      <c r="AC632" s="70">
        <f ca="1">SUMPRODUCT(Z632:OFFSET(Z632,'Parameters &amp; Main Results'!$B$38-1,0),'Parameters &amp; Main Results'!$B$42:OFFSET('Parameters &amp; Main Results'!$B$42,'Parameters &amp; Main Results'!$B$38-1,0)   )/OFFSET(Z632,'Parameters &amp; Main Results'!$B$38,0)</f>
        <v>0</v>
      </c>
      <c r="AD632" s="155">
        <f t="shared" si="4"/>
        <v>-6.3531502257612171E-2</v>
      </c>
      <c r="AE632" s="252">
        <f t="shared" ca="1" si="640"/>
        <v>1808.5051000000001</v>
      </c>
      <c r="AF632" s="253">
        <f t="shared" ca="1" si="642"/>
        <v>0.48881581810302877</v>
      </c>
      <c r="AG632" s="258">
        <f t="shared" ca="1" si="643"/>
        <v>0</v>
      </c>
      <c r="AH632" s="227" t="str">
        <f ca="1">IF(SUM(AG632:OFFSET(AG632,(-HoldAggressiveTime-1),0,,))=0,"Defensive","Aggressive")</f>
        <v>Defensive</v>
      </c>
    </row>
    <row r="633" spans="1:34" ht="15" x14ac:dyDescent="0.2">
      <c r="A633">
        <f t="shared" si="15"/>
        <v>4</v>
      </c>
      <c r="B633">
        <f t="shared" si="16"/>
        <v>1923</v>
      </c>
      <c r="C633" s="70">
        <f t="shared" si="1"/>
        <v>1923.2499999999525</v>
      </c>
      <c r="D633" s="149">
        <f t="shared" si="383"/>
        <v>8552</v>
      </c>
      <c r="E633" s="151">
        <v>16.899999999999999</v>
      </c>
      <c r="F633" s="152">
        <v>2631.9573999999998</v>
      </c>
      <c r="G633" s="152">
        <v>669.98739999999998</v>
      </c>
      <c r="H633" s="152">
        <v>1426.71998467</v>
      </c>
      <c r="I633" s="152">
        <v>2631.9573999999998</v>
      </c>
      <c r="J633" s="152">
        <v>16.899999999999999</v>
      </c>
      <c r="K633" s="152">
        <v>16.899999999999999</v>
      </c>
      <c r="L633" s="152">
        <v>20.67</v>
      </c>
      <c r="M633" s="153">
        <v>8.0859259300000002</v>
      </c>
      <c r="N633" s="17">
        <f t="shared" ref="N633:T633" si="682">F633/F632/$E633*$E632-1</f>
        <v>-2.8280941770414292E-2</v>
      </c>
      <c r="O633" s="17">
        <f t="shared" si="682"/>
        <v>-3.0779616809067933E-3</v>
      </c>
      <c r="P633" s="17">
        <f t="shared" si="682"/>
        <v>-1.8082840277254819E-3</v>
      </c>
      <c r="Q633" s="17">
        <f t="shared" si="682"/>
        <v>-2.8280941770414292E-2</v>
      </c>
      <c r="R633" s="17">
        <f t="shared" si="682"/>
        <v>0</v>
      </c>
      <c r="S633" s="17">
        <f t="shared" si="682"/>
        <v>0</v>
      </c>
      <c r="T633" s="17">
        <f t="shared" si="682"/>
        <v>-5.9171597633135287E-3</v>
      </c>
      <c r="U633" s="240">
        <v>0</v>
      </c>
      <c r="V633" s="240">
        <v>0</v>
      </c>
      <c r="W633" s="223">
        <f t="shared" ca="1" si="645"/>
        <v>-2.2163823318824421E-2</v>
      </c>
      <c r="X633" s="223">
        <f>MMULT(N633:T633,'Parameters &amp; Main Results'!$B$12:$B$18)-'Parameters &amp; Main Results'!$B$22/12+MMULT(U633:V633,'Parameters &amp; Main Results'!$B$20:$B$21)</f>
        <v>-2.2163823318824421E-2</v>
      </c>
      <c r="Y633" s="223">
        <f>MMULT(N633:T633,'Parameters &amp; Main Results'!$C$12:$C$18)-'Parameters &amp; Main Results'!$C$22/12+MMULT(U633:V633,'Parameters &amp; Main Results'!$C$20:$C$21)</f>
        <v>-2.5802310428130207E-2</v>
      </c>
      <c r="Z633" s="17">
        <f t="shared" ca="1" si="630"/>
        <v>495.18562975271891</v>
      </c>
      <c r="AA633" s="70">
        <f ca="1">Z633/OFFSET(Z633,'Parameters &amp; Main Results'!$B$38,0)</f>
        <v>21.504201692262082</v>
      </c>
      <c r="AB633" s="70">
        <f ca="1">SUMPRODUCT(Z633:OFFSET(Z633,'Parameters &amp; Main Results'!$B$38-1,0), 'Cash Flow Assist'!$P$11:OFFSET('Cash Flow Assist'!$P$11,'Parameters &amp; Main Results'!$B$38-1,0)  )/OFFSET(Z633,'Parameters &amp; Main Results'!$B$38,0)</f>
        <v>3346.5762518128308</v>
      </c>
      <c r="AC633" s="70">
        <f ca="1">SUMPRODUCT(Z633:OFFSET(Z633,'Parameters &amp; Main Results'!$B$38-1,0),'Parameters &amp; Main Results'!$B$42:OFFSET('Parameters &amp; Main Results'!$B$42,'Parameters &amp; Main Results'!$B$38-1,0)   )/OFFSET(Z633,'Parameters &amp; Main Results'!$B$38,0)</f>
        <v>0</v>
      </c>
      <c r="AD633" s="155">
        <f t="shared" si="4"/>
        <v>-9.0015713312092016E-2</v>
      </c>
      <c r="AE633" s="252">
        <f t="shared" ca="1" si="640"/>
        <v>1803.6783</v>
      </c>
      <c r="AF633" s="253">
        <f t="shared" ca="1" si="642"/>
        <v>0.45921664633876214</v>
      </c>
      <c r="AG633" s="258">
        <f t="shared" ca="1" si="643"/>
        <v>0</v>
      </c>
      <c r="AH633" s="227" t="str">
        <f ca="1">IF(SUM(AG633:OFFSET(AG633,(-HoldAggressiveTime-1),0,,))=0,"Defensive","Aggressive")</f>
        <v>Defensive</v>
      </c>
    </row>
    <row r="634" spans="1:34" ht="15" x14ac:dyDescent="0.2">
      <c r="A634">
        <f t="shared" si="15"/>
        <v>5</v>
      </c>
      <c r="B634">
        <f t="shared" si="16"/>
        <v>1923</v>
      </c>
      <c r="C634" s="70">
        <f t="shared" si="1"/>
        <v>1923.3333333332857</v>
      </c>
      <c r="D634" s="149">
        <f t="shared" si="383"/>
        <v>8582</v>
      </c>
      <c r="E634" s="151">
        <v>16.899999999999999</v>
      </c>
      <c r="F634" s="152">
        <v>2537.0900999999999</v>
      </c>
      <c r="G634" s="152">
        <v>673.50360000000001</v>
      </c>
      <c r="H634" s="152">
        <v>1432.6170939399999</v>
      </c>
      <c r="I634" s="152">
        <v>2537.0900999999999</v>
      </c>
      <c r="J634" s="152">
        <v>16.899999999999999</v>
      </c>
      <c r="K634" s="152">
        <v>16.899999999999999</v>
      </c>
      <c r="L634" s="152">
        <v>20.67</v>
      </c>
      <c r="M634" s="153">
        <v>7.9684774200000001</v>
      </c>
      <c r="N634" s="17">
        <f t="shared" ref="N634:T634" si="683">F634/F633/$E634*$E633-1</f>
        <v>-3.6044390384129987E-2</v>
      </c>
      <c r="O634" s="17">
        <f t="shared" si="683"/>
        <v>5.2481583982026958E-3</v>
      </c>
      <c r="P634" s="17">
        <f t="shared" si="683"/>
        <v>4.1333333333546385E-3</v>
      </c>
      <c r="Q634" s="17">
        <f t="shared" si="683"/>
        <v>-3.6044390384129987E-2</v>
      </c>
      <c r="R634" s="17">
        <f t="shared" si="683"/>
        <v>0</v>
      </c>
      <c r="S634" s="17">
        <f t="shared" si="683"/>
        <v>0</v>
      </c>
      <c r="T634" s="17">
        <f t="shared" si="683"/>
        <v>0</v>
      </c>
      <c r="U634" s="240">
        <v>0</v>
      </c>
      <c r="V634" s="240">
        <v>0</v>
      </c>
      <c r="W634" s="223">
        <f t="shared" ca="1" si="645"/>
        <v>-2.6025327775123615E-2</v>
      </c>
      <c r="X634" s="223">
        <f>MMULT(N634:T634,'Parameters &amp; Main Results'!$B$12:$B$18)-'Parameters &amp; Main Results'!$B$22/12+MMULT(U634:V634,'Parameters &amp; Main Results'!$B$20:$B$21)</f>
        <v>-2.6025327775123615E-2</v>
      </c>
      <c r="Y634" s="223">
        <f>MMULT(N634:T634,'Parameters &amp; Main Results'!$C$12:$C$18)-'Parameters &amp; Main Results'!$C$22/12+MMULT(U634:V634,'Parameters &amp; Main Results'!$C$20:$C$21)</f>
        <v>-3.1956802172563394E-2</v>
      </c>
      <c r="Z634" s="17">
        <f t="shared" ca="1" si="630"/>
        <v>506.40960271423324</v>
      </c>
      <c r="AA634" s="70">
        <f ca="1">Z634/OFFSET(Z634,'Parameters &amp; Main Results'!$B$38,0)</f>
        <v>23.44490829527787</v>
      </c>
      <c r="AB634" s="70">
        <f ca="1">SUMPRODUCT(Z634:OFFSET(Z634,'Parameters &amp; Main Results'!$B$38-1,0), 'Cash Flow Assist'!$P$11:OFFSET('Cash Flow Assist'!$P$11,'Parameters &amp; Main Results'!$B$38-1,0)  )/OFFSET(Z634,'Parameters &amp; Main Results'!$B$38,0)</f>
        <v>3545.871288058368</v>
      </c>
      <c r="AC634" s="70">
        <f ca="1">SUMPRODUCT(Z634:OFFSET(Z634,'Parameters &amp; Main Results'!$B$38-1,0),'Parameters &amp; Main Results'!$B$42:OFFSET('Parameters &amp; Main Results'!$B$42,'Parameters &amp; Main Results'!$B$38-1,0)   )/OFFSET(Z634,'Parameters &amp; Main Results'!$B$38,0)</f>
        <v>0</v>
      </c>
      <c r="AD634" s="155">
        <f t="shared" si="4"/>
        <v>-0.12281554218489499</v>
      </c>
      <c r="AE634" s="252">
        <f t="shared" ca="1" si="640"/>
        <v>1771.4348</v>
      </c>
      <c r="AF634" s="253">
        <f t="shared" ca="1" si="642"/>
        <v>0.4322232463763272</v>
      </c>
      <c r="AG634" s="258">
        <f t="shared" ca="1" si="643"/>
        <v>0</v>
      </c>
      <c r="AH634" s="227" t="str">
        <f ca="1">IF(SUM(AG634:OFFSET(AG634,(-HoldAggressiveTime-1),0,,))=0,"Defensive","Aggressive")</f>
        <v>Defensive</v>
      </c>
    </row>
    <row r="635" spans="1:34" ht="15" x14ac:dyDescent="0.2">
      <c r="A635">
        <f t="shared" si="15"/>
        <v>6</v>
      </c>
      <c r="B635">
        <f t="shared" si="16"/>
        <v>1923</v>
      </c>
      <c r="C635" s="70">
        <f t="shared" si="1"/>
        <v>1923.416666666619</v>
      </c>
      <c r="D635" s="149">
        <f t="shared" si="383"/>
        <v>8613</v>
      </c>
      <c r="E635" s="151">
        <v>17</v>
      </c>
      <c r="F635" s="152">
        <v>2352.3436000000002</v>
      </c>
      <c r="G635" s="152">
        <v>677.56359999999995</v>
      </c>
      <c r="H635" s="152">
        <v>1438.53857793</v>
      </c>
      <c r="I635" s="152">
        <v>2352.3436000000002</v>
      </c>
      <c r="J635" s="152">
        <v>17</v>
      </c>
      <c r="K635" s="152">
        <v>17</v>
      </c>
      <c r="L635" s="152">
        <v>20.67</v>
      </c>
      <c r="M635" s="153">
        <v>7.2725040200000004</v>
      </c>
      <c r="N635" s="17">
        <f t="shared" ref="N635:T635" si="684">F635/F634/$E635*$E634-1</f>
        <v>-7.8272275507329292E-2</v>
      </c>
      <c r="O635" s="17">
        <f t="shared" si="684"/>
        <v>1.1036580161682963E-4</v>
      </c>
      <c r="P635" s="17">
        <f t="shared" si="684"/>
        <v>-1.7733333321434674E-3</v>
      </c>
      <c r="Q635" s="17">
        <f t="shared" si="684"/>
        <v>-7.8272275507329292E-2</v>
      </c>
      <c r="R635" s="17">
        <f t="shared" si="684"/>
        <v>0</v>
      </c>
      <c r="S635" s="17">
        <f t="shared" si="684"/>
        <v>0</v>
      </c>
      <c r="T635" s="17">
        <f t="shared" si="684"/>
        <v>-5.8823529411765607E-3</v>
      </c>
      <c r="U635" s="240">
        <v>0</v>
      </c>
      <c r="V635" s="240">
        <v>0</v>
      </c>
      <c r="W635" s="223">
        <f t="shared" ca="1" si="645"/>
        <v>-5.9017917783899101E-2</v>
      </c>
      <c r="X635" s="223">
        <f>MMULT(N635:T635,'Parameters &amp; Main Results'!$B$12:$B$18)-'Parameters &amp; Main Results'!$B$22/12+MMULT(U635:V635,'Parameters &amp; Main Results'!$B$20:$B$21)</f>
        <v>-5.9017917783899101E-2</v>
      </c>
      <c r="Y635" s="223">
        <f>MMULT(N635:T635,'Parameters &amp; Main Results'!$C$12:$C$18)-'Parameters &amp; Main Results'!$C$22/12+MMULT(U635:V635,'Parameters &amp; Main Results'!$C$20:$C$21)</f>
        <v>-7.0475678043101342E-2</v>
      </c>
      <c r="Z635" s="17">
        <f t="shared" ca="1" si="630"/>
        <v>519.94124401348984</v>
      </c>
      <c r="AA635" s="70">
        <f ca="1">Z635/OFFSET(Z635,'Parameters &amp; Main Results'!$B$38,0)</f>
        <v>24.340765331799648</v>
      </c>
      <c r="AB635" s="70">
        <f ca="1">SUMPRODUCT(Z635:OFFSET(Z635,'Parameters &amp; Main Results'!$B$38-1,0), 'Cash Flow Assist'!$P$11:OFFSET('Cash Flow Assist'!$P$11,'Parameters &amp; Main Results'!$B$38-1,0)  )/OFFSET(Z635,'Parameters &amp; Main Results'!$B$38,0)</f>
        <v>3562.8583476133276</v>
      </c>
      <c r="AC635" s="70">
        <f ca="1">SUMPRODUCT(Z635:OFFSET(Z635,'Parameters &amp; Main Results'!$B$38-1,0),'Parameters &amp; Main Results'!$B$42:OFFSET('Parameters &amp; Main Results'!$B$42,'Parameters &amp; Main Results'!$B$38-1,0)   )/OFFSET(Z635,'Parameters &amp; Main Results'!$B$38,0)</f>
        <v>0</v>
      </c>
      <c r="AD635" s="155">
        <f t="shared" si="4"/>
        <v>-0.19147476573774613</v>
      </c>
      <c r="AE635" s="252">
        <f t="shared" ca="1" si="640"/>
        <v>1820.9067</v>
      </c>
      <c r="AF635" s="253">
        <f t="shared" ca="1" si="642"/>
        <v>0.29185289943740672</v>
      </c>
      <c r="AG635" s="258">
        <f t="shared" ca="1" si="643"/>
        <v>0</v>
      </c>
      <c r="AH635" s="227" t="str">
        <f ca="1">IF(SUM(AG635:OFFSET(AG635,(-HoldAggressiveTime-1),0,,))=0,"Defensive","Aggressive")</f>
        <v>Defensive</v>
      </c>
    </row>
    <row r="636" spans="1:34" ht="15" x14ac:dyDescent="0.2">
      <c r="A636">
        <f t="shared" si="15"/>
        <v>7</v>
      </c>
      <c r="B636">
        <f t="shared" si="16"/>
        <v>1923</v>
      </c>
      <c r="C636" s="70">
        <f t="shared" si="1"/>
        <v>1923.4999999999523</v>
      </c>
      <c r="D636" s="149">
        <f t="shared" si="383"/>
        <v>8644</v>
      </c>
      <c r="E636" s="151">
        <v>17.2</v>
      </c>
      <c r="F636" s="152">
        <v>2409.2262000000001</v>
      </c>
      <c r="G636" s="152">
        <v>680.01409999999998</v>
      </c>
      <c r="H636" s="152">
        <v>1444.48453739</v>
      </c>
      <c r="I636" s="152">
        <v>2409.2262000000001</v>
      </c>
      <c r="J636" s="152">
        <v>17.2</v>
      </c>
      <c r="K636" s="152">
        <v>17.2</v>
      </c>
      <c r="L636" s="152">
        <v>20.67</v>
      </c>
      <c r="M636" s="153">
        <v>7.2377093099999996</v>
      </c>
      <c r="N636" s="17">
        <f t="shared" ref="N636:T636" si="685">F636/F635/$E636*$E635-1</f>
        <v>1.2272162051693902E-2</v>
      </c>
      <c r="O636" s="17">
        <f t="shared" si="685"/>
        <v>-8.0533262083063439E-3</v>
      </c>
      <c r="P636" s="17">
        <f t="shared" si="685"/>
        <v>-7.54263565578428E-3</v>
      </c>
      <c r="Q636" s="17">
        <f t="shared" si="685"/>
        <v>1.2272162051693902E-2</v>
      </c>
      <c r="R636" s="17">
        <f t="shared" si="685"/>
        <v>0</v>
      </c>
      <c r="S636" s="17">
        <f t="shared" si="685"/>
        <v>0</v>
      </c>
      <c r="T636" s="17">
        <f t="shared" si="685"/>
        <v>-1.1627906976744207E-2</v>
      </c>
      <c r="U636" s="240">
        <v>0</v>
      </c>
      <c r="V636" s="240">
        <v>0</v>
      </c>
      <c r="W636" s="223">
        <f t="shared" ca="1" si="645"/>
        <v>6.9703942816052803E-3</v>
      </c>
      <c r="X636" s="223">
        <f>MMULT(N636:T636,'Parameters &amp; Main Results'!$B$12:$B$18)-'Parameters &amp; Main Results'!$B$22/12+MMULT(U636:V636,'Parameters &amp; Main Results'!$B$20:$B$21)</f>
        <v>6.9703942816052803E-3</v>
      </c>
      <c r="Y636" s="223">
        <f>MMULT(N636:T636,'Parameters &amp; Main Results'!$C$12:$C$18)-'Parameters &amp; Main Results'!$C$22/12+MMULT(U636:V636,'Parameters &amp; Main Results'!$C$20:$C$21)</f>
        <v>1.0197946559027211E-2</v>
      </c>
      <c r="Z636" s="17">
        <f t="shared" ca="1" si="630"/>
        <v>552.55169449027073</v>
      </c>
      <c r="AA636" s="70">
        <f ca="1">Z636/OFFSET(Z636,'Parameters &amp; Main Results'!$B$38,0)</f>
        <v>26.020754558529209</v>
      </c>
      <c r="AB636" s="70">
        <f ca="1">SUMPRODUCT(Z636:OFFSET(Z636,'Parameters &amp; Main Results'!$B$38-1,0), 'Cash Flow Assist'!$P$11:OFFSET('Cash Flow Assist'!$P$11,'Parameters &amp; Main Results'!$B$38-1,0)  )/OFFSET(Z636,'Parameters &amp; Main Results'!$B$38,0)</f>
        <v>3560.5007755852548</v>
      </c>
      <c r="AC636" s="70">
        <f ca="1">SUMPRODUCT(Z636:OFFSET(Z636,'Parameters &amp; Main Results'!$B$38-1,0),'Parameters &amp; Main Results'!$B$42:OFFSET('Parameters &amp; Main Results'!$B$42,'Parameters &amp; Main Results'!$B$38-1,0)   )/OFFSET(Z636,'Parameters &amp; Main Results'!$B$38,0)</f>
        <v>0</v>
      </c>
      <c r="AD636" s="155">
        <f t="shared" si="4"/>
        <v>-0.18155241303999603</v>
      </c>
      <c r="AE636" s="252">
        <f t="shared" ca="1" si="640"/>
        <v>1796.623</v>
      </c>
      <c r="AF636" s="253">
        <f t="shared" ca="1" si="642"/>
        <v>0.34097481775531091</v>
      </c>
      <c r="AG636" s="258">
        <f t="shared" ca="1" si="643"/>
        <v>0</v>
      </c>
      <c r="AH636" s="227" t="str">
        <f ca="1">IF(SUM(AG636:OFFSET(AG636,(-HoldAggressiveTime-1),0,,))=0,"Defensive","Aggressive")</f>
        <v>Defensive</v>
      </c>
    </row>
    <row r="637" spans="1:34" ht="15" x14ac:dyDescent="0.2">
      <c r="A637">
        <f t="shared" si="15"/>
        <v>8</v>
      </c>
      <c r="B637">
        <f t="shared" si="16"/>
        <v>1923</v>
      </c>
      <c r="C637" s="70">
        <f t="shared" si="1"/>
        <v>1923.5833333332855</v>
      </c>
      <c r="D637" s="149">
        <f t="shared" si="383"/>
        <v>8674</v>
      </c>
      <c r="E637" s="151">
        <v>17.100000000000001</v>
      </c>
      <c r="F637" s="152">
        <v>2459.6113999999998</v>
      </c>
      <c r="G637" s="152">
        <v>681.93340000000001</v>
      </c>
      <c r="H637" s="152">
        <v>1450.4550734699999</v>
      </c>
      <c r="I637" s="152">
        <v>2459.6113999999998</v>
      </c>
      <c r="J637" s="152">
        <v>17.100000000000001</v>
      </c>
      <c r="K637" s="152">
        <v>17.100000000000001</v>
      </c>
      <c r="L637" s="152">
        <v>20.67</v>
      </c>
      <c r="M637" s="153">
        <v>7.6092692299999998</v>
      </c>
      <c r="N637" s="17">
        <f t="shared" ref="N637:T637" si="686">F637/F636/$E637*$E636-1</f>
        <v>2.6883690870396437E-2</v>
      </c>
      <c r="O637" s="17">
        <f t="shared" si="686"/>
        <v>8.686900197926839E-3</v>
      </c>
      <c r="P637" s="17">
        <f t="shared" si="686"/>
        <v>1.0005458084182184E-2</v>
      </c>
      <c r="Q637" s="17">
        <f t="shared" si="686"/>
        <v>2.6883690870396437E-2</v>
      </c>
      <c r="R637" s="17">
        <f t="shared" si="686"/>
        <v>0</v>
      </c>
      <c r="S637" s="17">
        <f t="shared" si="686"/>
        <v>0</v>
      </c>
      <c r="T637" s="17">
        <f t="shared" si="686"/>
        <v>5.8479532163742132E-3</v>
      </c>
      <c r="U637" s="240">
        <v>0</v>
      </c>
      <c r="V637" s="240">
        <v>0</v>
      </c>
      <c r="W637" s="223">
        <f t="shared" ca="1" si="645"/>
        <v>2.2150879186534741E-2</v>
      </c>
      <c r="X637" s="223">
        <f>MMULT(N637:T637,'Parameters &amp; Main Results'!$B$12:$B$18)-'Parameters &amp; Main Results'!$B$22/12+MMULT(U637:V637,'Parameters &amp; Main Results'!$B$20:$B$21)</f>
        <v>2.2150879186534741E-2</v>
      </c>
      <c r="Y637" s="223">
        <f>MMULT(N637:T637,'Parameters &amp; Main Results'!$C$12:$C$18)-'Parameters &amp; Main Results'!$C$22/12+MMULT(U637:V637,'Parameters &amp; Main Results'!$C$20:$C$21)</f>
        <v>2.5022345136482813E-2</v>
      </c>
      <c r="Z637" s="17">
        <f t="shared" ca="1" si="630"/>
        <v>548.72685197907253</v>
      </c>
      <c r="AA637" s="70">
        <f ca="1">Z637/OFFSET(Z637,'Parameters &amp; Main Results'!$B$38,0)</f>
        <v>25.442213054096687</v>
      </c>
      <c r="AB637" s="70">
        <f ca="1">SUMPRODUCT(Z637:OFFSET(Z637,'Parameters &amp; Main Results'!$B$38-1,0), 'Cash Flow Assist'!$P$11:OFFSET('Cash Flow Assist'!$P$11,'Parameters &amp; Main Results'!$B$38-1,0)  )/OFFSET(Z637,'Parameters &amp; Main Results'!$B$38,0)</f>
        <v>3480.9684609281449</v>
      </c>
      <c r="AC637" s="70">
        <f ca="1">SUMPRODUCT(Z637:OFFSET(Z637,'Parameters &amp; Main Results'!$B$38-1,0),'Parameters &amp; Main Results'!$B$42:OFFSET('Parameters &amp; Main Results'!$B$42,'Parameters &amp; Main Results'!$B$38-1,0)   )/OFFSET(Z637,'Parameters &amp; Main Results'!$B$38,0)</f>
        <v>0</v>
      </c>
      <c r="AD637" s="155">
        <f t="shared" si="4"/>
        <v>-0.15954952111854137</v>
      </c>
      <c r="AE637" s="252">
        <f t="shared" ca="1" si="640"/>
        <v>1673.885</v>
      </c>
      <c r="AF637" s="253">
        <f t="shared" ca="1" si="642"/>
        <v>0.46940285622966915</v>
      </c>
      <c r="AG637" s="258">
        <f t="shared" ca="1" si="643"/>
        <v>0</v>
      </c>
      <c r="AH637" s="227" t="str">
        <f ca="1">IF(SUM(AG637:OFFSET(AG637,(-HoldAggressiveTime-1),0,,))=0,"Defensive","Aggressive")</f>
        <v>Defensive</v>
      </c>
    </row>
    <row r="638" spans="1:34" ht="15" x14ac:dyDescent="0.2">
      <c r="A638">
        <f t="shared" si="15"/>
        <v>9</v>
      </c>
      <c r="B638">
        <f t="shared" si="16"/>
        <v>1923</v>
      </c>
      <c r="C638" s="70">
        <f t="shared" si="1"/>
        <v>1923.6666666666188</v>
      </c>
      <c r="D638" s="149">
        <f t="shared" si="383"/>
        <v>8705</v>
      </c>
      <c r="E638" s="151">
        <v>17.2</v>
      </c>
      <c r="F638" s="152">
        <v>2395.1069000000002</v>
      </c>
      <c r="G638" s="152">
        <v>683.86369999999999</v>
      </c>
      <c r="H638" s="152">
        <v>1456.4502877800001</v>
      </c>
      <c r="I638" s="152">
        <v>2395.1069000000002</v>
      </c>
      <c r="J638" s="152">
        <v>17.2</v>
      </c>
      <c r="K638" s="152">
        <v>17.2</v>
      </c>
      <c r="L638" s="152">
        <v>20.67</v>
      </c>
      <c r="M638" s="153">
        <v>7.4824343999999998</v>
      </c>
      <c r="N638" s="17">
        <f t="shared" ref="N638:T638" si="687">F638/F637/$E638*$E637-1</f>
        <v>-3.1886963979870342E-2</v>
      </c>
      <c r="O638" s="17">
        <f t="shared" si="687"/>
        <v>-2.999782301594256E-3</v>
      </c>
      <c r="P638" s="17">
        <f t="shared" si="687"/>
        <v>-1.704651158455861E-3</v>
      </c>
      <c r="Q638" s="17">
        <f t="shared" si="687"/>
        <v>-3.1886963979870342E-2</v>
      </c>
      <c r="R638" s="17">
        <f t="shared" si="687"/>
        <v>0</v>
      </c>
      <c r="S638" s="17">
        <f t="shared" si="687"/>
        <v>0</v>
      </c>
      <c r="T638" s="17">
        <f t="shared" si="687"/>
        <v>-5.8139534883719923E-3</v>
      </c>
      <c r="U638" s="240">
        <v>0</v>
      </c>
      <c r="V638" s="240">
        <v>0</v>
      </c>
      <c r="W638" s="223">
        <f t="shared" ca="1" si="645"/>
        <v>-2.4847543786306873E-2</v>
      </c>
      <c r="X638" s="223">
        <f>MMULT(N638:T638,'Parameters &amp; Main Results'!$B$12:$B$18)-'Parameters &amp; Main Results'!$B$22/12+MMULT(U638:V638,'Parameters &amp; Main Results'!$B$20:$B$21)</f>
        <v>-2.4847543786306873E-2</v>
      </c>
      <c r="Y638" s="223">
        <f>MMULT(N638:T638,'Parameters &amp; Main Results'!$C$12:$C$18)-'Parameters &amp; Main Results'!$C$22/12+MMULT(U638:V638,'Parameters &amp; Main Results'!$C$20:$C$21)</f>
        <v>-2.90399124787094E-2</v>
      </c>
      <c r="Z638" s="17">
        <f t="shared" ca="1" si="630"/>
        <v>536.83547424600317</v>
      </c>
      <c r="AA638" s="70">
        <f ca="1">Z638/OFFSET(Z638,'Parameters &amp; Main Results'!$B$38,0)</f>
        <v>25.897021063310302</v>
      </c>
      <c r="AB638" s="70">
        <f ca="1">SUMPRODUCT(Z638:OFFSET(Z638,'Parameters &amp; Main Results'!$B$38-1,0), 'Cash Flow Assist'!$P$11:OFFSET('Cash Flow Assist'!$P$11,'Parameters &amp; Main Results'!$B$38-1,0)  )/OFFSET(Z638,'Parameters &amp; Main Results'!$B$38,0)</f>
        <v>3596.2493018510449</v>
      </c>
      <c r="AC638" s="70">
        <f ca="1">SUMPRODUCT(Z638:OFFSET(Z638,'Parameters &amp; Main Results'!$B$38-1,0),'Parameters &amp; Main Results'!$B$42:OFFSET('Parameters &amp; Main Results'!$B$42,'Parameters &amp; Main Results'!$B$38-1,0)   )/OFFSET(Z638,'Parameters &amp; Main Results'!$B$38,0)</f>
        <v>0</v>
      </c>
      <c r="AD638" s="155">
        <f t="shared" si="4"/>
        <v>-0.18634893526549923</v>
      </c>
      <c r="AE638" s="252">
        <f t="shared" ca="1" si="640"/>
        <v>1729.5934999999999</v>
      </c>
      <c r="AF638" s="253">
        <f t="shared" ca="1" si="642"/>
        <v>0.38478023882490325</v>
      </c>
      <c r="AG638" s="258">
        <f t="shared" ca="1" si="643"/>
        <v>0</v>
      </c>
      <c r="AH638" s="227" t="str">
        <f ca="1">IF(SUM(AG638:OFFSET(AG638,(-HoldAggressiveTime-1),0,,))=0,"Defensive","Aggressive")</f>
        <v>Defensive</v>
      </c>
    </row>
    <row r="639" spans="1:34" ht="15" x14ac:dyDescent="0.2">
      <c r="A639">
        <f t="shared" si="15"/>
        <v>10</v>
      </c>
      <c r="B639">
        <f t="shared" si="16"/>
        <v>1923</v>
      </c>
      <c r="C639" s="70">
        <f t="shared" si="1"/>
        <v>1923.749999999952</v>
      </c>
      <c r="D639" s="149">
        <f t="shared" si="383"/>
        <v>8735</v>
      </c>
      <c r="E639" s="151">
        <v>17.3</v>
      </c>
      <c r="F639" s="152">
        <v>2400.4405999999999</v>
      </c>
      <c r="G639" s="152">
        <v>684.17920000000004</v>
      </c>
      <c r="H639" s="152">
        <v>1462.4702823</v>
      </c>
      <c r="I639" s="152">
        <v>2400.4405999999999</v>
      </c>
      <c r="J639" s="152">
        <v>17.3</v>
      </c>
      <c r="K639" s="152">
        <v>17.3</v>
      </c>
      <c r="L639" s="152">
        <v>20.67</v>
      </c>
      <c r="M639" s="153">
        <v>7.3114772200000004</v>
      </c>
      <c r="N639" s="17">
        <f t="shared" ref="N639:T639" si="688">F639/F638/$E639*$E638-1</f>
        <v>-3.5663039469145952E-3</v>
      </c>
      <c r="O639" s="17">
        <f t="shared" si="688"/>
        <v>-5.3216643368902972E-3</v>
      </c>
      <c r="P639" s="17">
        <f t="shared" si="688"/>
        <v>-1.670905589596372E-3</v>
      </c>
      <c r="Q639" s="17">
        <f t="shared" si="688"/>
        <v>-3.5663039469145952E-3</v>
      </c>
      <c r="R639" s="17">
        <f t="shared" si="688"/>
        <v>0</v>
      </c>
      <c r="S639" s="17">
        <f t="shared" si="688"/>
        <v>0</v>
      </c>
      <c r="T639" s="17">
        <f t="shared" si="688"/>
        <v>-5.7803468208093012E-3</v>
      </c>
      <c r="U639" s="240">
        <v>0</v>
      </c>
      <c r="V639" s="240">
        <v>0</v>
      </c>
      <c r="W639" s="223">
        <f t="shared" ca="1" si="645"/>
        <v>-4.069744835271138E-3</v>
      </c>
      <c r="X639" s="223">
        <f>MMULT(N639:T639,'Parameters &amp; Main Results'!$B$12:$B$18)-'Parameters &amp; Main Results'!$B$22/12+MMULT(U639:V639,'Parameters &amp; Main Results'!$B$20:$B$21)</f>
        <v>-4.069744835271138E-3</v>
      </c>
      <c r="Y639" s="223">
        <f>MMULT(N639:T639,'Parameters &amp; Main Results'!$C$12:$C$18)-'Parameters &amp; Main Results'!$C$22/12+MMULT(U639:V639,'Parameters &amp; Main Results'!$C$20:$C$21)</f>
        <v>-3.7835066525788324E-3</v>
      </c>
      <c r="Z639" s="17">
        <f t="shared" ca="1" si="630"/>
        <v>550.51440502997821</v>
      </c>
      <c r="AA639" s="70">
        <f ca="1">Z639/OFFSET(Z639,'Parameters &amp; Main Results'!$B$38,0)</f>
        <v>26.471071653779166</v>
      </c>
      <c r="AB639" s="70">
        <f ca="1">SUMPRODUCT(Z639:OFFSET(Z639,'Parameters &amp; Main Results'!$B$38-1,0), 'Cash Flow Assist'!$P$11:OFFSET('Cash Flow Assist'!$P$11,'Parameters &amp; Main Results'!$B$38-1,0)  )/OFFSET(Z639,'Parameters &amp; Main Results'!$B$38,0)</f>
        <v>3559.8108631792725</v>
      </c>
      <c r="AC639" s="70">
        <f ca="1">SUMPRODUCT(Z639:OFFSET(Z639,'Parameters &amp; Main Results'!$B$38-1,0),'Parameters &amp; Main Results'!$B$42:OFFSET('Parameters &amp; Main Results'!$B$42,'Parameters &amp; Main Results'!$B$38-1,0)   )/OFFSET(Z639,'Parameters &amp; Main Results'!$B$38,0)</f>
        <v>0</v>
      </c>
      <c r="AD639" s="155">
        <f t="shared" si="4"/>
        <v>-0.18925066226907317</v>
      </c>
      <c r="AE639" s="252">
        <f t="shared" ca="1" si="640"/>
        <v>1704.8827000000001</v>
      </c>
      <c r="AF639" s="253">
        <f t="shared" ca="1" si="642"/>
        <v>0.4079799155683847</v>
      </c>
      <c r="AG639" s="258">
        <f t="shared" ca="1" si="643"/>
        <v>0</v>
      </c>
      <c r="AH639" s="227" t="str">
        <f ca="1">IF(SUM(AG639:OFFSET(AG639,(-HoldAggressiveTime-1),0,,))=0,"Defensive","Aggressive")</f>
        <v>Defensive</v>
      </c>
    </row>
    <row r="640" spans="1:34" ht="15" x14ac:dyDescent="0.2">
      <c r="A640">
        <f t="shared" si="15"/>
        <v>11</v>
      </c>
      <c r="B640">
        <f t="shared" si="16"/>
        <v>1923</v>
      </c>
      <c r="C640" s="70">
        <f t="shared" si="1"/>
        <v>1923.8333333332853</v>
      </c>
      <c r="D640" s="149">
        <f t="shared" si="383"/>
        <v>8766</v>
      </c>
      <c r="E640" s="151">
        <v>17.3</v>
      </c>
      <c r="F640" s="152">
        <v>2546.9580000000001</v>
      </c>
      <c r="G640" s="152">
        <v>688.32</v>
      </c>
      <c r="H640" s="152">
        <v>1468.5151594700001</v>
      </c>
      <c r="I640" s="152">
        <v>2546.9580000000001</v>
      </c>
      <c r="J640" s="152">
        <v>17.3</v>
      </c>
      <c r="K640" s="152">
        <v>17.3</v>
      </c>
      <c r="L640" s="152">
        <v>20.67</v>
      </c>
      <c r="M640" s="153">
        <v>7.6757195999999999</v>
      </c>
      <c r="N640" s="17">
        <f t="shared" ref="N640:T640" si="689">F640/F639/$E640*$E639-1</f>
        <v>6.1037711160192964E-2</v>
      </c>
      <c r="O640" s="17">
        <f t="shared" si="689"/>
        <v>6.0522155599000982E-3</v>
      </c>
      <c r="P640" s="17">
        <f t="shared" si="689"/>
        <v>4.1333333354940383E-3</v>
      </c>
      <c r="Q640" s="17">
        <f t="shared" si="689"/>
        <v>6.1037711160192964E-2</v>
      </c>
      <c r="R640" s="17">
        <f t="shared" si="689"/>
        <v>0</v>
      </c>
      <c r="S640" s="17">
        <f t="shared" si="689"/>
        <v>0</v>
      </c>
      <c r="T640" s="17">
        <f t="shared" si="689"/>
        <v>0</v>
      </c>
      <c r="U640" s="240">
        <v>0</v>
      </c>
      <c r="V640" s="240">
        <v>0</v>
      </c>
      <c r="W640" s="223">
        <f t="shared" ca="1" si="645"/>
        <v>4.6947059815458075E-2</v>
      </c>
      <c r="X640" s="223">
        <f>MMULT(N640:T640,'Parameters &amp; Main Results'!$B$12:$B$18)-'Parameters &amp; Main Results'!$B$22/12+MMULT(U640:V640,'Parameters &amp; Main Results'!$B$20:$B$21)</f>
        <v>4.6947059815458075E-2</v>
      </c>
      <c r="Y640" s="223">
        <f>MMULT(N640:T640,'Parameters &amp; Main Results'!$C$12:$C$18)-'Parameters &amp; Main Results'!$C$22/12+MMULT(U640:V640,'Parameters &amp; Main Results'!$C$20:$C$21)</f>
        <v>5.549749493349701E-2</v>
      </c>
      <c r="Z640" s="17">
        <f t="shared" ca="1" si="630"/>
        <v>552.76401351912136</v>
      </c>
      <c r="AA640" s="70">
        <f ca="1">Z640/OFFSET(Z640,'Parameters &amp; Main Results'!$B$38,0)</f>
        <v>26.579633278684415</v>
      </c>
      <c r="AB640" s="70">
        <f ca="1">SUMPRODUCT(Z640:OFFSET(Z640,'Parameters &amp; Main Results'!$B$38-1,0), 'Cash Flow Assist'!$P$11:OFFSET('Cash Flow Assist'!$P$11,'Parameters &amp; Main Results'!$B$38-1,0)  )/OFFSET(Z640,'Parameters &amp; Main Results'!$B$38,0)</f>
        <v>3534.3917696715775</v>
      </c>
      <c r="AC640" s="70">
        <f ca="1">SUMPRODUCT(Z640:OFFSET(Z640,'Parameters &amp; Main Results'!$B$38-1,0),'Parameters &amp; Main Results'!$B$42:OFFSET('Parameters &amp; Main Results'!$B$42,'Parameters &amp; Main Results'!$B$38-1,0)   )/OFFSET(Z640,'Parameters &amp; Main Results'!$B$38,0)</f>
        <v>0</v>
      </c>
      <c r="AD640" s="155">
        <f t="shared" si="4"/>
        <v>-0.13976437836933508</v>
      </c>
      <c r="AE640" s="252">
        <f t="shared" ca="1" si="640"/>
        <v>1761.0424</v>
      </c>
      <c r="AF640" s="253">
        <f t="shared" ca="1" si="642"/>
        <v>0.44627863588065797</v>
      </c>
      <c r="AG640" s="258">
        <f t="shared" ca="1" si="643"/>
        <v>0</v>
      </c>
      <c r="AH640" s="227" t="str">
        <f ca="1">IF(SUM(AG640:OFFSET(AG640,(-HoldAggressiveTime-1),0,,))=0,"Defensive","Aggressive")</f>
        <v>Defensive</v>
      </c>
    </row>
    <row r="641" spans="1:34" ht="15" x14ac:dyDescent="0.2">
      <c r="A641">
        <f t="shared" si="15"/>
        <v>12</v>
      </c>
      <c r="B641">
        <f t="shared" si="16"/>
        <v>1923</v>
      </c>
      <c r="C641" s="70">
        <f t="shared" si="1"/>
        <v>1923.9166666666185</v>
      </c>
      <c r="D641" s="149">
        <f t="shared" si="383"/>
        <v>8797</v>
      </c>
      <c r="E641" s="151">
        <v>17.3</v>
      </c>
      <c r="F641" s="152">
        <v>2634.1794</v>
      </c>
      <c r="G641" s="152">
        <v>691.9212</v>
      </c>
      <c r="H641" s="152">
        <v>1474.58502213</v>
      </c>
      <c r="I641" s="152">
        <v>2634.1794</v>
      </c>
      <c r="J641" s="152">
        <v>17.3</v>
      </c>
      <c r="K641" s="152">
        <v>17.3</v>
      </c>
      <c r="L641" s="152">
        <v>20.67</v>
      </c>
      <c r="M641" s="153">
        <v>7.9628283</v>
      </c>
      <c r="N641" s="17">
        <f t="shared" ref="N641:T641" si="690">F641/F640/$E641*$E640-1</f>
        <v>3.4245323244435077E-2</v>
      </c>
      <c r="O641" s="17">
        <f t="shared" si="690"/>
        <v>5.2318688981867201E-3</v>
      </c>
      <c r="P641" s="17">
        <f t="shared" si="690"/>
        <v>4.1333333339170775E-3</v>
      </c>
      <c r="Q641" s="17">
        <f t="shared" si="690"/>
        <v>3.4245323244435077E-2</v>
      </c>
      <c r="R641" s="17">
        <f t="shared" si="690"/>
        <v>0</v>
      </c>
      <c r="S641" s="17">
        <f t="shared" si="690"/>
        <v>0</v>
      </c>
      <c r="T641" s="17">
        <f t="shared" si="690"/>
        <v>0</v>
      </c>
      <c r="U641" s="240">
        <v>0</v>
      </c>
      <c r="V641" s="240">
        <v>0</v>
      </c>
      <c r="W641" s="223">
        <f t="shared" ca="1" si="645"/>
        <v>2.6688699546296987E-2</v>
      </c>
      <c r="X641" s="223">
        <f>MMULT(N641:T641,'Parameters &amp; Main Results'!$B$12:$B$18)-'Parameters &amp; Main Results'!$B$22/12+MMULT(U641:V641,'Parameters &amp; Main Results'!$B$20:$B$21)</f>
        <v>2.6688699546296987E-2</v>
      </c>
      <c r="Y641" s="223">
        <f>MMULT(N641:T641,'Parameters &amp; Main Results'!$C$12:$C$18)-'Parameters &amp; Main Results'!$C$22/12+MMULT(U641:V641,'Parameters &amp; Main Results'!$C$20:$C$21)</f>
        <v>3.1302311143143573E-2</v>
      </c>
      <c r="Z641" s="17">
        <f t="shared" ca="1" si="630"/>
        <v>527.97704366881294</v>
      </c>
      <c r="AA641" s="70">
        <f ca="1">Z641/OFFSET(Z641,'Parameters &amp; Main Results'!$B$38,0)</f>
        <v>26.252776733487124</v>
      </c>
      <c r="AB641" s="70">
        <f ca="1">SUMPRODUCT(Z641:OFFSET(Z641,'Parameters &amp; Main Results'!$B$38-1,0), 'Cash Flow Assist'!$P$11:OFFSET('Cash Flow Assist'!$P$11,'Parameters &amp; Main Results'!$B$38-1,0)  )/OFFSET(Z641,'Parameters &amp; Main Results'!$B$38,0)</f>
        <v>3628.3660824051426</v>
      </c>
      <c r="AC641" s="70">
        <f ca="1">SUMPRODUCT(Z641:OFFSET(Z641,'Parameters &amp; Main Results'!$B$38-1,0),'Parameters &amp; Main Results'!$B$42:OFFSET('Parameters &amp; Main Results'!$B$42,'Parameters &amp; Main Results'!$B$38-1,0)   )/OFFSET(Z641,'Parameters &amp; Main Results'!$B$38,0)</f>
        <v>0</v>
      </c>
      <c r="AD641" s="155">
        <f t="shared" si="4"/>
        <v>-0.11030533144021537</v>
      </c>
      <c r="AE641" s="252">
        <f t="shared" ca="1" si="640"/>
        <v>1811.3614</v>
      </c>
      <c r="AF641" s="253">
        <f t="shared" ca="1" si="642"/>
        <v>0.45425391089817857</v>
      </c>
      <c r="AG641" s="258">
        <f t="shared" ca="1" si="643"/>
        <v>0</v>
      </c>
      <c r="AH641" s="227" t="str">
        <f ca="1">IF(SUM(AG641:OFFSET(AG641,(-HoldAggressiveTime-1),0,,))=0,"Defensive","Aggressive")</f>
        <v>Defensive</v>
      </c>
    </row>
    <row r="642" spans="1:34" ht="15" x14ac:dyDescent="0.2">
      <c r="A642">
        <f t="shared" si="15"/>
        <v>1</v>
      </c>
      <c r="B642">
        <f t="shared" si="16"/>
        <v>1924</v>
      </c>
      <c r="C642" s="70">
        <f t="shared" si="1"/>
        <v>1923.9999999999518</v>
      </c>
      <c r="D642" s="149">
        <f t="shared" si="383"/>
        <v>8826</v>
      </c>
      <c r="E642" s="151">
        <v>17.3</v>
      </c>
      <c r="F642" s="152">
        <v>2725.4531999999999</v>
      </c>
      <c r="G642" s="152">
        <v>697.18499999999995</v>
      </c>
      <c r="H642" s="152">
        <v>1479.9181046199999</v>
      </c>
      <c r="I642" s="152">
        <v>2725.4531999999999</v>
      </c>
      <c r="J642" s="152">
        <v>17.3</v>
      </c>
      <c r="K642" s="152">
        <v>17.3</v>
      </c>
      <c r="L642" s="152">
        <v>20.67</v>
      </c>
      <c r="M642" s="153">
        <v>8.2707189099999994</v>
      </c>
      <c r="N642" s="17">
        <f t="shared" ref="N642:T642" si="691">F642/F641/$E642*$E641-1</f>
        <v>3.4649804033848319E-2</v>
      </c>
      <c r="O642" s="17">
        <f t="shared" si="691"/>
        <v>7.6075136879747429E-3</v>
      </c>
      <c r="P642" s="17">
        <f t="shared" si="691"/>
        <v>3.6166666621206822E-3</v>
      </c>
      <c r="Q642" s="17">
        <f t="shared" si="691"/>
        <v>3.4649804033848319E-2</v>
      </c>
      <c r="R642" s="17">
        <f t="shared" si="691"/>
        <v>0</v>
      </c>
      <c r="S642" s="17">
        <f t="shared" si="691"/>
        <v>0</v>
      </c>
      <c r="T642" s="17">
        <f t="shared" si="691"/>
        <v>0</v>
      </c>
      <c r="U642" s="240">
        <v>0</v>
      </c>
      <c r="V642" s="240">
        <v>0</v>
      </c>
      <c r="W642" s="223">
        <f t="shared" ca="1" si="645"/>
        <v>2.7467189096314522E-2</v>
      </c>
      <c r="X642" s="223">
        <f>MMULT(N642:T642,'Parameters &amp; Main Results'!$B$12:$B$18)-'Parameters &amp; Main Results'!$B$22/12+MMULT(U642:V642,'Parameters &amp; Main Results'!$B$20:$B$21)</f>
        <v>2.7467189096314522E-2</v>
      </c>
      <c r="Y642" s="223">
        <f>MMULT(N642:T642,'Parameters &amp; Main Results'!$C$12:$C$18)-'Parameters &amp; Main Results'!$C$22/12+MMULT(U642:V642,'Parameters &amp; Main Results'!$C$20:$C$21)</f>
        <v>3.1903908332594294E-2</v>
      </c>
      <c r="Z642" s="17">
        <f t="shared" ca="1" si="630"/>
        <v>514.25231806109366</v>
      </c>
      <c r="AA642" s="70">
        <f ca="1">Z642/OFFSET(Z642,'Parameters &amp; Main Results'!$B$38,0)</f>
        <v>24.625578970923517</v>
      </c>
      <c r="AB642" s="70">
        <f ca="1">SUMPRODUCT(Z642:OFFSET(Z642,'Parameters &amp; Main Results'!$B$38-1,0), 'Cash Flow Assist'!$P$11:OFFSET('Cash Flow Assist'!$P$11,'Parameters &amp; Main Results'!$B$38-1,0)  )/OFFSET(Z642,'Parameters &amp; Main Results'!$B$38,0)</f>
        <v>3469.9874667745976</v>
      </c>
      <c r="AC642" s="70">
        <f ca="1">SUMPRODUCT(Z642:OFFSET(Z642,'Parameters &amp; Main Results'!$B$38-1,0),'Parameters &amp; Main Results'!$B$42:OFFSET('Parameters &amp; Main Results'!$B$42,'Parameters &amp; Main Results'!$B$38-1,0)   )/OFFSET(Z642,'Parameters &amp; Main Results'!$B$38,0)</f>
        <v>0</v>
      </c>
      <c r="AD642" s="155">
        <f t="shared" si="4"/>
        <v>-7.9477585524659222E-2</v>
      </c>
      <c r="AE642" s="252">
        <f t="shared" ca="1" si="640"/>
        <v>1937.6563000000001</v>
      </c>
      <c r="AF642" s="253">
        <f t="shared" ca="1" si="642"/>
        <v>0.40657205305192656</v>
      </c>
      <c r="AG642" s="258">
        <f t="shared" ca="1" si="643"/>
        <v>0</v>
      </c>
      <c r="AH642" s="227" t="str">
        <f ca="1">IF(SUM(AG642:OFFSET(AG642,(-HoldAggressiveTime-1),0,,))=0,"Defensive","Aggressive")</f>
        <v>Defensive</v>
      </c>
    </row>
    <row r="643" spans="1:34" ht="15" x14ac:dyDescent="0.2">
      <c r="A643">
        <f t="shared" si="15"/>
        <v>2</v>
      </c>
      <c r="B643">
        <f t="shared" si="16"/>
        <v>1924</v>
      </c>
      <c r="C643" s="70">
        <f t="shared" si="1"/>
        <v>1924.0833333332851</v>
      </c>
      <c r="D643" s="149">
        <f t="shared" si="383"/>
        <v>8857</v>
      </c>
      <c r="E643" s="151">
        <v>17.2</v>
      </c>
      <c r="F643" s="152">
        <v>2681.1559000000002</v>
      </c>
      <c r="G643" s="152">
        <v>700.81169999999997</v>
      </c>
      <c r="H643" s="152">
        <v>1485.2704751000001</v>
      </c>
      <c r="I643" s="152">
        <v>2681.1559000000002</v>
      </c>
      <c r="J643" s="152">
        <v>17.2</v>
      </c>
      <c r="K643" s="152">
        <v>17.2</v>
      </c>
      <c r="L643" s="152">
        <v>20.67</v>
      </c>
      <c r="M643" s="153">
        <v>8.0326878100000005</v>
      </c>
      <c r="N643" s="17">
        <f t="shared" ref="N643:T643" si="692">F643/F642/$E643*$E642-1</f>
        <v>-1.0533728593220659E-2</v>
      </c>
      <c r="O643" s="17">
        <f t="shared" si="692"/>
        <v>1.1046116350620139E-2</v>
      </c>
      <c r="P643" s="17">
        <f t="shared" si="692"/>
        <v>9.4516472879258018E-3</v>
      </c>
      <c r="Q643" s="17">
        <f t="shared" si="692"/>
        <v>-1.0533728593220659E-2</v>
      </c>
      <c r="R643" s="17">
        <f t="shared" si="692"/>
        <v>0</v>
      </c>
      <c r="S643" s="17">
        <f t="shared" si="692"/>
        <v>0</v>
      </c>
      <c r="T643" s="17">
        <f t="shared" si="692"/>
        <v>5.8139534883721034E-3</v>
      </c>
      <c r="U643" s="240">
        <v>0</v>
      </c>
      <c r="V643" s="240">
        <v>0</v>
      </c>
      <c r="W643" s="223">
        <f t="shared" ca="1" si="645"/>
        <v>-5.4420421670395274E-3</v>
      </c>
      <c r="X643" s="223">
        <f>MMULT(N643:T643,'Parameters &amp; Main Results'!$B$12:$B$18)-'Parameters &amp; Main Results'!$B$22/12+MMULT(U643:V643,'Parameters &amp; Main Results'!$B$20:$B$21)</f>
        <v>-5.4420421670395274E-3</v>
      </c>
      <c r="Y643" s="223">
        <f>MMULT(N643:T643,'Parameters &amp; Main Results'!$C$12:$C$18)-'Parameters &amp; Main Results'!$C$22/12+MMULT(U643:V643,'Parameters &amp; Main Results'!$C$20:$C$21)</f>
        <v>-8.4174107655032478E-3</v>
      </c>
      <c r="Z643" s="17">
        <f t="shared" ca="1" si="630"/>
        <v>500.50485652334328</v>
      </c>
      <c r="AA643" s="70">
        <f ca="1">Z643/OFFSET(Z643,'Parameters &amp; Main Results'!$B$38,0)</f>
        <v>23.827940963629938</v>
      </c>
      <c r="AB643" s="70">
        <f ca="1">SUMPRODUCT(Z643:OFFSET(Z643,'Parameters &amp; Main Results'!$B$38-1,0), 'Cash Flow Assist'!$P$11:OFFSET('Cash Flow Assist'!$P$11,'Parameters &amp; Main Results'!$B$38-1,0)  )/OFFSET(Z643,'Parameters &amp; Main Results'!$B$38,0)</f>
        <v>3426.3277723845958</v>
      </c>
      <c r="AC643" s="70">
        <f ca="1">SUMPRODUCT(Z643:OFFSET(Z643,'Parameters &amp; Main Results'!$B$38-1,0),'Parameters &amp; Main Results'!$B$42:OFFSET('Parameters &amp; Main Results'!$B$42,'Parameters &amp; Main Results'!$B$38-1,0)   )/OFFSET(Z643,'Parameters &amp; Main Results'!$B$38,0)</f>
        <v>0</v>
      </c>
      <c r="AD643" s="155">
        <f t="shared" si="4"/>
        <v>-8.9174118802718638E-2</v>
      </c>
      <c r="AE643" s="252">
        <f t="shared" ca="1" si="640"/>
        <v>1978.7739999999999</v>
      </c>
      <c r="AF643" s="253">
        <f t="shared" ca="1" si="642"/>
        <v>0.35495812053321923</v>
      </c>
      <c r="AG643" s="258">
        <f t="shared" ca="1" si="643"/>
        <v>0</v>
      </c>
      <c r="AH643" s="227" t="str">
        <f ca="1">IF(SUM(AG643:OFFSET(AG643,(-HoldAggressiveTime-1),0,,))=0,"Defensive","Aggressive")</f>
        <v>Defensive</v>
      </c>
    </row>
    <row r="644" spans="1:34" ht="15" x14ac:dyDescent="0.2">
      <c r="A644">
        <f t="shared" si="15"/>
        <v>3</v>
      </c>
      <c r="B644">
        <f t="shared" si="16"/>
        <v>1924</v>
      </c>
      <c r="C644" s="70">
        <f t="shared" si="1"/>
        <v>1924.1666666666183</v>
      </c>
      <c r="D644" s="149">
        <f t="shared" si="383"/>
        <v>8887</v>
      </c>
      <c r="E644" s="151">
        <v>17.100000000000001</v>
      </c>
      <c r="F644" s="152">
        <v>2622.3290000000002</v>
      </c>
      <c r="G644" s="152">
        <v>703.31129999999996</v>
      </c>
      <c r="H644" s="152">
        <v>1490.6422033199999</v>
      </c>
      <c r="I644" s="152">
        <v>2622.3290000000002</v>
      </c>
      <c r="J644" s="152">
        <v>17.100000000000001</v>
      </c>
      <c r="K644" s="152">
        <v>17.100000000000001</v>
      </c>
      <c r="L644" s="152">
        <v>20.67</v>
      </c>
      <c r="M644" s="153">
        <v>7.9218307100000001</v>
      </c>
      <c r="N644" s="17">
        <f t="shared" ref="N644:T644" si="693">F644/F643/$E644*$E643-1</f>
        <v>-1.6221228571624224E-2</v>
      </c>
      <c r="O644" s="17">
        <f t="shared" si="693"/>
        <v>9.4355325102981613E-3</v>
      </c>
      <c r="P644" s="17">
        <f t="shared" si="693"/>
        <v>9.4857699816723873E-3</v>
      </c>
      <c r="Q644" s="17">
        <f t="shared" si="693"/>
        <v>-1.6221228571624224E-2</v>
      </c>
      <c r="R644" s="17">
        <f t="shared" si="693"/>
        <v>0</v>
      </c>
      <c r="S644" s="17">
        <f t="shared" si="693"/>
        <v>0</v>
      </c>
      <c r="T644" s="17">
        <f t="shared" si="693"/>
        <v>5.8479532163742132E-3</v>
      </c>
      <c r="U644" s="240">
        <v>0</v>
      </c>
      <c r="V644" s="240">
        <v>0</v>
      </c>
      <c r="W644" s="223">
        <f t="shared" ca="1" si="645"/>
        <v>-1.0028083932506492E-2</v>
      </c>
      <c r="X644" s="223">
        <f>MMULT(N644:T644,'Parameters &amp; Main Results'!$B$12:$B$18)-'Parameters &amp; Main Results'!$B$22/12+MMULT(U644:V644,'Parameters &amp; Main Results'!$B$20:$B$21)</f>
        <v>-1.0028083932506492E-2</v>
      </c>
      <c r="Y644" s="223">
        <f>MMULT(N644:T644,'Parameters &amp; Main Results'!$C$12:$C$18)-'Parameters &amp; Main Results'!$C$22/12+MMULT(U644:V644,'Parameters &amp; Main Results'!$C$20:$C$21)</f>
        <v>-1.3697219130098652E-2</v>
      </c>
      <c r="Z644" s="17">
        <f t="shared" ca="1" si="630"/>
        <v>503.2435290286067</v>
      </c>
      <c r="AA644" s="70">
        <f ca="1">Z644/OFFSET(Z644,'Parameters &amp; Main Results'!$B$38,0)</f>
        <v>23.092736612500772</v>
      </c>
      <c r="AB644" s="70">
        <f ca="1">SUMPRODUCT(Z644:OFFSET(Z644,'Parameters &amp; Main Results'!$B$38-1,0), 'Cash Flow Assist'!$P$11:OFFSET('Cash Flow Assist'!$P$11,'Parameters &amp; Main Results'!$B$38-1,0)  )/OFFSET(Z644,'Parameters &amp; Main Results'!$B$38,0)</f>
        <v>3280.5353118710468</v>
      </c>
      <c r="AC644" s="70">
        <f ca="1">SUMPRODUCT(Z644:OFFSET(Z644,'Parameters &amp; Main Results'!$B$38-1,0),'Parameters &amp; Main Results'!$B$42:OFFSET('Parameters &amp; Main Results'!$B$42,'Parameters &amp; Main Results'!$B$38-1,0)   )/OFFSET(Z644,'Parameters &amp; Main Results'!$B$38,0)</f>
        <v>0</v>
      </c>
      <c r="AD644" s="155">
        <f t="shared" si="4"/>
        <v>-0.10394883361057083</v>
      </c>
      <c r="AE644" s="252">
        <f t="shared" ca="1" si="640"/>
        <v>2005.1238000000001</v>
      </c>
      <c r="AF644" s="253">
        <f t="shared" ca="1" si="642"/>
        <v>0.30781401128449032</v>
      </c>
      <c r="AG644" s="258">
        <f t="shared" ca="1" si="643"/>
        <v>0</v>
      </c>
      <c r="AH644" s="227" t="str">
        <f ca="1">IF(SUM(AG644:OFFSET(AG644,(-HoldAggressiveTime-1),0,,))=0,"Defensive","Aggressive")</f>
        <v>Defensive</v>
      </c>
    </row>
    <row r="645" spans="1:34" ht="15" x14ac:dyDescent="0.2">
      <c r="A645">
        <f t="shared" si="15"/>
        <v>4</v>
      </c>
      <c r="B645">
        <f t="shared" si="16"/>
        <v>1924</v>
      </c>
      <c r="C645" s="70">
        <f t="shared" si="1"/>
        <v>1924.2499999999516</v>
      </c>
      <c r="D645" s="149">
        <f t="shared" si="383"/>
        <v>8918</v>
      </c>
      <c r="E645" s="151">
        <v>17</v>
      </c>
      <c r="F645" s="152">
        <v>2613.6648</v>
      </c>
      <c r="G645" s="152">
        <v>708.67060000000004</v>
      </c>
      <c r="H645" s="152">
        <v>1496.0333592899999</v>
      </c>
      <c r="I645" s="152">
        <v>2613.6648</v>
      </c>
      <c r="J645" s="152">
        <v>17</v>
      </c>
      <c r="K645" s="152">
        <v>17</v>
      </c>
      <c r="L645" s="152">
        <v>20.67</v>
      </c>
      <c r="M645" s="153">
        <v>7.9620265999999997</v>
      </c>
      <c r="N645" s="17">
        <f t="shared" ref="N645:T645" si="694">F645/F644/$E645*$E644-1</f>
        <v>2.5589080636065908E-3</v>
      </c>
      <c r="O645" s="17">
        <f t="shared" si="694"/>
        <v>1.3547273573217833E-2</v>
      </c>
      <c r="P645" s="17">
        <f t="shared" si="694"/>
        <v>9.5202941185417167E-3</v>
      </c>
      <c r="Q645" s="17">
        <f t="shared" si="694"/>
        <v>2.5589080636065908E-3</v>
      </c>
      <c r="R645" s="17">
        <f t="shared" si="694"/>
        <v>0</v>
      </c>
      <c r="S645" s="17">
        <f t="shared" si="694"/>
        <v>0</v>
      </c>
      <c r="T645" s="17">
        <f t="shared" si="694"/>
        <v>5.8823529411764497E-3</v>
      </c>
      <c r="U645" s="240">
        <v>0</v>
      </c>
      <c r="V645" s="240">
        <v>0</v>
      </c>
      <c r="W645" s="223">
        <f t="shared" ca="1" si="645"/>
        <v>4.8810867427406665E-3</v>
      </c>
      <c r="X645" s="223">
        <f>MMULT(N645:T645,'Parameters &amp; Main Results'!$B$12:$B$18)-'Parameters &amp; Main Results'!$B$22/12+MMULT(U645:V645,'Parameters &amp; Main Results'!$B$20:$B$21)</f>
        <v>4.8810867427406665E-3</v>
      </c>
      <c r="Y645" s="223">
        <f>MMULT(N645:T645,'Parameters &amp; Main Results'!$C$12:$C$18)-'Parameters &amp; Main Results'!$C$22/12+MMULT(U645:V645,'Parameters &amp; Main Results'!$C$20:$C$21)</f>
        <v>3.6160779479010481E-3</v>
      </c>
      <c r="Z645" s="17">
        <f t="shared" ca="1" si="630"/>
        <v>508.34121742327989</v>
      </c>
      <c r="AA645" s="70">
        <f ca="1">Z645/OFFSET(Z645,'Parameters &amp; Main Results'!$B$38,0)</f>
        <v>23.794509155503711</v>
      </c>
      <c r="AB645" s="70">
        <f ca="1">SUMPRODUCT(Z645:OFFSET(Z645,'Parameters &amp; Main Results'!$B$38-1,0), 'Cash Flow Assist'!$P$11:OFFSET('Cash Flow Assist'!$P$11,'Parameters &amp; Main Results'!$B$38-1,0)  )/OFFSET(Z645,'Parameters &amp; Main Results'!$B$38,0)</f>
        <v>3323.7954915449909</v>
      </c>
      <c r="AC645" s="70">
        <f ca="1">SUMPRODUCT(Z645:OFFSET(Z645,'Parameters &amp; Main Results'!$B$38-1,0),'Parameters &amp; Main Results'!$B$42:OFFSET('Parameters &amp; Main Results'!$B$42,'Parameters &amp; Main Results'!$B$38-1,0)   )/OFFSET(Z645,'Parameters &amp; Main Results'!$B$38,0)</f>
        <v>0</v>
      </c>
      <c r="AD645" s="155">
        <f t="shared" si="4"/>
        <v>-0.10165592105549281</v>
      </c>
      <c r="AE645" s="252">
        <f t="shared" ca="1" si="640"/>
        <v>2076.4468999999999</v>
      </c>
      <c r="AF645" s="253">
        <f t="shared" ca="1" si="642"/>
        <v>0.25871978715179289</v>
      </c>
      <c r="AG645" s="258">
        <f t="shared" ca="1" si="643"/>
        <v>0</v>
      </c>
      <c r="AH645" s="227" t="str">
        <f ca="1">IF(SUM(AG645:OFFSET(AG645,(-HoldAggressiveTime-1),0,,))=0,"Defensive","Aggressive")</f>
        <v>Defensive</v>
      </c>
    </row>
    <row r="646" spans="1:34" ht="15" x14ac:dyDescent="0.2">
      <c r="A646">
        <f t="shared" si="15"/>
        <v>5</v>
      </c>
      <c r="B646">
        <f t="shared" si="16"/>
        <v>1924</v>
      </c>
      <c r="C646" s="70">
        <f t="shared" si="1"/>
        <v>1924.3333333332848</v>
      </c>
      <c r="D646" s="149">
        <f t="shared" si="383"/>
        <v>8948</v>
      </c>
      <c r="E646" s="151">
        <v>17</v>
      </c>
      <c r="F646" s="152">
        <v>2641.3620999999998</v>
      </c>
      <c r="G646" s="152">
        <v>715.77470000000005</v>
      </c>
      <c r="H646" s="152">
        <v>1501.4440132699999</v>
      </c>
      <c r="I646" s="152">
        <v>2641.3620999999998</v>
      </c>
      <c r="J646" s="152">
        <v>17</v>
      </c>
      <c r="K646" s="152">
        <v>17</v>
      </c>
      <c r="L646" s="152">
        <v>20.67</v>
      </c>
      <c r="M646" s="153">
        <v>7.8892524499999999</v>
      </c>
      <c r="N646" s="17">
        <f t="shared" ref="N646:T646" si="695">F646/F645/$E646*$E645-1</f>
        <v>1.0597112529502573E-2</v>
      </c>
      <c r="O646" s="17">
        <f t="shared" si="695"/>
        <v>1.0024544548623782E-2</v>
      </c>
      <c r="P646" s="17">
        <f t="shared" si="695"/>
        <v>3.6166666648180801E-3</v>
      </c>
      <c r="Q646" s="17">
        <f t="shared" si="695"/>
        <v>1.0597112529502573E-2</v>
      </c>
      <c r="R646" s="17">
        <f t="shared" si="695"/>
        <v>0</v>
      </c>
      <c r="S646" s="17">
        <f t="shared" si="695"/>
        <v>0</v>
      </c>
      <c r="T646" s="17">
        <f t="shared" si="695"/>
        <v>0</v>
      </c>
      <c r="U646" s="240">
        <v>0</v>
      </c>
      <c r="V646" s="240">
        <v>0</v>
      </c>
      <c r="W646" s="223">
        <f t="shared" ca="1" si="645"/>
        <v>9.9110766401850191E-3</v>
      </c>
      <c r="X646" s="223">
        <f>MMULT(N646:T646,'Parameters &amp; Main Results'!$B$12:$B$18)-'Parameters &amp; Main Results'!$B$22/12+MMULT(U646:V646,'Parameters &amp; Main Results'!$B$20:$B$21)</f>
        <v>9.9110766401850191E-3</v>
      </c>
      <c r="Y646" s="223">
        <f>MMULT(N646:T646,'Parameters &amp; Main Results'!$C$12:$C$18)-'Parameters &amp; Main Results'!$C$22/12+MMULT(U646:V646,'Parameters &amp; Main Results'!$C$20:$C$21)</f>
        <v>1.0498189064748026E-2</v>
      </c>
      <c r="Z646" s="17">
        <f t="shared" ca="1" si="630"/>
        <v>505.87201225075916</v>
      </c>
      <c r="AA646" s="70">
        <f ca="1">Z646/OFFSET(Z646,'Parameters &amp; Main Results'!$B$38,0)</f>
        <v>24.045352291099832</v>
      </c>
      <c r="AB646" s="70">
        <f ca="1">SUMPRODUCT(Z646:OFFSET(Z646,'Parameters &amp; Main Results'!$B$38-1,0), 'Cash Flow Assist'!$P$11:OFFSET('Cash Flow Assist'!$P$11,'Parameters &amp; Main Results'!$B$38-1,0)  )/OFFSET(Z646,'Parameters &amp; Main Results'!$B$38,0)</f>
        <v>3352.0826625284426</v>
      </c>
      <c r="AC646" s="70">
        <f ca="1">SUMPRODUCT(Z646:OFFSET(Z646,'Parameters &amp; Main Results'!$B$38-1,0),'Parameters &amp; Main Results'!$B$42:OFFSET('Parameters &amp; Main Results'!$B$42,'Parameters &amp; Main Results'!$B$38-1,0)   )/OFFSET(Z646,'Parameters &amp; Main Results'!$B$38,0)</f>
        <v>0</v>
      </c>
      <c r="AD646" s="155">
        <f t="shared" si="4"/>
        <v>-9.2136067760705487E-2</v>
      </c>
      <c r="AE646" s="252">
        <f t="shared" ca="1" si="640"/>
        <v>2154.4823000000001</v>
      </c>
      <c r="AF646" s="253">
        <f t="shared" ca="1" si="642"/>
        <v>0.22598459035843538</v>
      </c>
      <c r="AG646" s="258">
        <f t="shared" ca="1" si="643"/>
        <v>0</v>
      </c>
      <c r="AH646" s="227" t="str">
        <f ca="1">IF(SUM(AG646:OFFSET(AG646,(-HoldAggressiveTime-1),0,,))=0,"Defensive","Aggressive")</f>
        <v>Defensive</v>
      </c>
    </row>
    <row r="647" spans="1:34" ht="15" x14ac:dyDescent="0.2">
      <c r="A647">
        <f t="shared" si="15"/>
        <v>6</v>
      </c>
      <c r="B647">
        <f t="shared" si="16"/>
        <v>1924</v>
      </c>
      <c r="C647" s="70">
        <f t="shared" si="1"/>
        <v>1924.4166666666181</v>
      </c>
      <c r="D647" s="149">
        <f t="shared" si="383"/>
        <v>8979</v>
      </c>
      <c r="E647" s="151">
        <v>17</v>
      </c>
      <c r="F647" s="152">
        <v>2749.6361999999999</v>
      </c>
      <c r="G647" s="152">
        <v>728.19</v>
      </c>
      <c r="H647" s="152">
        <v>1506.8742357900001</v>
      </c>
      <c r="I647" s="152">
        <v>2749.6361999999999</v>
      </c>
      <c r="J647" s="152">
        <v>17</v>
      </c>
      <c r="K647" s="152">
        <v>17</v>
      </c>
      <c r="L647" s="152">
        <v>20.67</v>
      </c>
      <c r="M647" s="153">
        <v>8.2432191600000007</v>
      </c>
      <c r="N647" s="17">
        <f t="shared" ref="N647:T647" si="696">F647/F646/$E647*$E646-1</f>
        <v>4.0991767088654818E-2</v>
      </c>
      <c r="O647" s="17">
        <f t="shared" si="696"/>
        <v>1.734526241287937E-2</v>
      </c>
      <c r="P647" s="17">
        <f t="shared" si="696"/>
        <v>3.6166666702235339E-3</v>
      </c>
      <c r="Q647" s="17">
        <f t="shared" si="696"/>
        <v>4.0991767088654818E-2</v>
      </c>
      <c r="R647" s="17">
        <f t="shared" si="696"/>
        <v>0</v>
      </c>
      <c r="S647" s="17">
        <f t="shared" si="696"/>
        <v>0</v>
      </c>
      <c r="T647" s="17">
        <f t="shared" si="696"/>
        <v>0</v>
      </c>
      <c r="U647" s="240">
        <v>0</v>
      </c>
      <c r="V647" s="240">
        <v>0</v>
      </c>
      <c r="W647" s="223">
        <f t="shared" ca="1" si="645"/>
        <v>3.417121113240032E-2</v>
      </c>
      <c r="X647" s="223">
        <f>MMULT(N647:T647,'Parameters &amp; Main Results'!$B$12:$B$18)-'Parameters &amp; Main Results'!$B$22/12+MMULT(U647:V647,'Parameters &amp; Main Results'!$B$20:$B$21)</f>
        <v>3.417121113240032E-2</v>
      </c>
      <c r="Y647" s="223">
        <f>MMULT(N647:T647,'Parameters &amp; Main Results'!$C$12:$C$18)-'Parameters &amp; Main Results'!$C$22/12+MMULT(U647:V647,'Parameters &amp; Main Results'!$C$20:$C$21)</f>
        <v>3.85854499544106E-2</v>
      </c>
      <c r="Z647" s="17">
        <f t="shared" ca="1" si="630"/>
        <v>500.90747982853657</v>
      </c>
      <c r="AA647" s="70">
        <f ca="1">Z647/OFFSET(Z647,'Parameters &amp; Main Results'!$B$38,0)</f>
        <v>23.63673285693433</v>
      </c>
      <c r="AB647" s="70">
        <f ca="1">SUMPRODUCT(Z647:OFFSET(Z647,'Parameters &amp; Main Results'!$B$38-1,0), 'Cash Flow Assist'!$P$11:OFFSET('Cash Flow Assist'!$P$11,'Parameters &amp; Main Results'!$B$38-1,0)  )/OFFSET(Z647,'Parameters &amp; Main Results'!$B$38,0)</f>
        <v>3304.8983064924155</v>
      </c>
      <c r="AC647" s="70">
        <f ca="1">SUMPRODUCT(Z647:OFFSET(Z647,'Parameters &amp; Main Results'!$B$38-1,0),'Parameters &amp; Main Results'!$B$42:OFFSET('Parameters &amp; Main Results'!$B$42,'Parameters &amp; Main Results'!$B$38-1,0)   )/OFFSET(Z647,'Parameters &amp; Main Results'!$B$38,0)</f>
        <v>0</v>
      </c>
      <c r="AD647" s="155">
        <f t="shared" si="4"/>
        <v>-5.4921120902162057E-2</v>
      </c>
      <c r="AE647" s="252">
        <f t="shared" ca="1" si="640"/>
        <v>2287.5897</v>
      </c>
      <c r="AF647" s="253">
        <f t="shared" ca="1" si="642"/>
        <v>0.20197962073356071</v>
      </c>
      <c r="AG647" s="258">
        <f t="shared" ca="1" si="643"/>
        <v>0</v>
      </c>
      <c r="AH647" s="227" t="str">
        <f ca="1">IF(SUM(AG647:OFFSET(AG647,(-HoldAggressiveTime-1),0,,))=0,"Defensive","Aggressive")</f>
        <v>Defensive</v>
      </c>
    </row>
    <row r="648" spans="1:34" ht="15" x14ac:dyDescent="0.2">
      <c r="A648">
        <f t="shared" si="15"/>
        <v>7</v>
      </c>
      <c r="B648">
        <f t="shared" si="16"/>
        <v>1924</v>
      </c>
      <c r="C648" s="70">
        <f t="shared" si="1"/>
        <v>1924.4999999999513</v>
      </c>
      <c r="D648" s="149">
        <f t="shared" si="383"/>
        <v>9010</v>
      </c>
      <c r="E648" s="151">
        <v>17.100000000000001</v>
      </c>
      <c r="F648" s="152">
        <v>2884.2501999999999</v>
      </c>
      <c r="G648" s="152">
        <v>732.97540000000004</v>
      </c>
      <c r="H648" s="152">
        <v>1512.3240976100001</v>
      </c>
      <c r="I648" s="152">
        <v>2884.2501999999999</v>
      </c>
      <c r="J648" s="152">
        <v>17.100000000000001</v>
      </c>
      <c r="K648" s="152">
        <v>17.100000000000001</v>
      </c>
      <c r="L648" s="152">
        <v>20.67</v>
      </c>
      <c r="M648" s="153">
        <v>8.6336823299999992</v>
      </c>
      <c r="N648" s="17">
        <f t="shared" ref="N648:T648" si="697">F648/F647/$E648*$E647-1</f>
        <v>4.2822770432714652E-2</v>
      </c>
      <c r="O648" s="17">
        <f t="shared" si="697"/>
        <v>6.8525268411634421E-4</v>
      </c>
      <c r="P648" s="17">
        <f t="shared" si="697"/>
        <v>-2.2524366468043011E-3</v>
      </c>
      <c r="Q648" s="17">
        <f t="shared" si="697"/>
        <v>4.2822770432714652E-2</v>
      </c>
      <c r="R648" s="17">
        <f t="shared" si="697"/>
        <v>0</v>
      </c>
      <c r="S648" s="17">
        <f t="shared" si="697"/>
        <v>0</v>
      </c>
      <c r="T648" s="17">
        <f t="shared" si="697"/>
        <v>-5.8479532163743242E-3</v>
      </c>
      <c r="U648" s="240">
        <v>0</v>
      </c>
      <c r="V648" s="240">
        <v>0</v>
      </c>
      <c r="W648" s="223">
        <f t="shared" ca="1" si="645"/>
        <v>3.1920064033873867E-2</v>
      </c>
      <c r="X648" s="223">
        <f>MMULT(N648:T648,'Parameters &amp; Main Results'!$B$12:$B$18)-'Parameters &amp; Main Results'!$B$22/12+MMULT(U648:V648,'Parameters &amp; Main Results'!$B$20:$B$21)</f>
        <v>3.1920064033873867E-2</v>
      </c>
      <c r="Y648" s="223">
        <f>MMULT(N648:T648,'Parameters &amp; Main Results'!$C$12:$C$18)-'Parameters &amp; Main Results'!$C$22/12+MMULT(U648:V648,'Parameters &amp; Main Results'!$C$20:$C$21)</f>
        <v>3.8567351991188152E-2</v>
      </c>
      <c r="Z648" s="17">
        <f t="shared" ca="1" si="630"/>
        <v>484.35643386364541</v>
      </c>
      <c r="AA648" s="70">
        <f ca="1">Z648/OFFSET(Z648,'Parameters &amp; Main Results'!$B$38,0)</f>
        <v>21.743472656425176</v>
      </c>
      <c r="AB648" s="70">
        <f ca="1">SUMPRODUCT(Z648:OFFSET(Z648,'Parameters &amp; Main Results'!$B$38-1,0), 'Cash Flow Assist'!$P$11:OFFSET('Cash Flow Assist'!$P$11,'Parameters &amp; Main Results'!$B$38-1,0)  )/OFFSET(Z648,'Parameters &amp; Main Results'!$B$38,0)</f>
        <v>3122.5333967502033</v>
      </c>
      <c r="AC648" s="70">
        <f ca="1">SUMPRODUCT(Z648:OFFSET(Z648,'Parameters &amp; Main Results'!$B$38-1,0),'Parameters &amp; Main Results'!$B$42:OFFSET('Parameters &amp; Main Results'!$B$42,'Parameters &amp; Main Results'!$B$38-1,0)   )/OFFSET(Z648,'Parameters &amp; Main Results'!$B$38,0)</f>
        <v>0</v>
      </c>
      <c r="AD648" s="155">
        <f t="shared" si="4"/>
        <v>-1.4450225021748087E-2</v>
      </c>
      <c r="AE648" s="252">
        <f t="shared" ca="1" si="640"/>
        <v>2414.9346</v>
      </c>
      <c r="AF648" s="253">
        <f t="shared" ca="1" si="642"/>
        <v>0.19433884462129944</v>
      </c>
      <c r="AG648" s="258">
        <f t="shared" ca="1" si="643"/>
        <v>0</v>
      </c>
      <c r="AH648" s="227" t="str">
        <f ca="1">IF(SUM(AG648:OFFSET(AG648,(-HoldAggressiveTime-1),0,,))=0,"Defensive","Aggressive")</f>
        <v>Defensive</v>
      </c>
    </row>
    <row r="649" spans="1:34" ht="15" x14ac:dyDescent="0.2">
      <c r="A649">
        <f t="shared" si="15"/>
        <v>8</v>
      </c>
      <c r="B649">
        <f t="shared" si="16"/>
        <v>1924</v>
      </c>
      <c r="C649" s="70">
        <f t="shared" si="1"/>
        <v>1924.5833333332846</v>
      </c>
      <c r="D649" s="149">
        <f t="shared" si="383"/>
        <v>9040</v>
      </c>
      <c r="E649" s="151">
        <v>17</v>
      </c>
      <c r="F649" s="152">
        <v>2912.3867</v>
      </c>
      <c r="G649" s="152">
        <v>737.17160000000001</v>
      </c>
      <c r="H649" s="152">
        <v>1517.7936697600001</v>
      </c>
      <c r="I649" s="152">
        <v>2912.3867</v>
      </c>
      <c r="J649" s="152">
        <v>17</v>
      </c>
      <c r="K649" s="152">
        <v>17</v>
      </c>
      <c r="L649" s="152">
        <v>20.67</v>
      </c>
      <c r="M649" s="153">
        <v>8.7294584299999993</v>
      </c>
      <c r="N649" s="17">
        <f t="shared" ref="N649:T649" si="698">F649/F648/$E649*$E648-1</f>
        <v>1.5694958249665047E-2</v>
      </c>
      <c r="O649" s="17">
        <f t="shared" si="698"/>
        <v>1.1640913909814365E-2</v>
      </c>
      <c r="P649" s="17">
        <f t="shared" si="698"/>
        <v>9.5202941156364851E-3</v>
      </c>
      <c r="Q649" s="17">
        <f t="shared" si="698"/>
        <v>1.5694958249665047E-2</v>
      </c>
      <c r="R649" s="17">
        <f t="shared" si="698"/>
        <v>0</v>
      </c>
      <c r="S649" s="17">
        <f t="shared" si="698"/>
        <v>0</v>
      </c>
      <c r="T649" s="17">
        <f t="shared" si="698"/>
        <v>5.8823529411764497E-3</v>
      </c>
      <c r="U649" s="240">
        <v>0</v>
      </c>
      <c r="V649" s="240">
        <v>0</v>
      </c>
      <c r="W649" s="223">
        <f t="shared" ca="1" si="645"/>
        <v>1.4351852449603814E-2</v>
      </c>
      <c r="X649" s="223">
        <f>MMULT(N649:T649,'Parameters &amp; Main Results'!$B$12:$B$18)-'Parameters &amp; Main Results'!$B$22/12+MMULT(U649:V649,'Parameters &amp; Main Results'!$B$20:$B$21)</f>
        <v>1.4351852449603814E-2</v>
      </c>
      <c r="Y649" s="223">
        <f>MMULT(N649:T649,'Parameters &amp; Main Results'!$C$12:$C$18)-'Parameters &amp; Main Results'!$C$22/12+MMULT(U649:V649,'Parameters &amp; Main Results'!$C$20:$C$21)</f>
        <v>1.5247887149013314E-2</v>
      </c>
      <c r="Z649" s="17">
        <f t="shared" ref="Z649:Z712" ca="1" si="699">Z650*(1+W649)</f>
        <v>469.37398616928709</v>
      </c>
      <c r="AA649" s="70">
        <f ca="1">Z649/OFFSET(Z649,'Parameters &amp; Main Results'!$B$38,0)</f>
        <v>20.102458381169164</v>
      </c>
      <c r="AB649" s="70">
        <f ca="1">SUMPRODUCT(Z649:OFFSET(Z649,'Parameters &amp; Main Results'!$B$38-1,0), 'Cash Flow Assist'!$P$11:OFFSET('Cash Flow Assist'!$P$11,'Parameters &amp; Main Results'!$B$38-1,0)  )/OFFSET(Z649,'Parameters &amp; Main Results'!$B$38,0)</f>
        <v>2959.2298741261498</v>
      </c>
      <c r="AC649" s="70">
        <f ca="1">SUMPRODUCT(Z649:OFFSET(Z649,'Parameters &amp; Main Results'!$B$38-1,0),'Parameters &amp; Main Results'!$B$42:OFFSET('Parameters &amp; Main Results'!$B$42,'Parameters &amp; Main Results'!$B$38-1,0)   )/OFFSET(Z649,'Parameters &amp; Main Results'!$B$38,0)</f>
        <v>0</v>
      </c>
      <c r="AD649" s="155">
        <f t="shared" si="4"/>
        <v>0</v>
      </c>
      <c r="AE649" s="252">
        <f t="shared" ca="1" si="640"/>
        <v>2324.241</v>
      </c>
      <c r="AF649" s="253">
        <f t="shared" ca="1" si="642"/>
        <v>0.25304850056427025</v>
      </c>
      <c r="AG649" s="258">
        <f t="shared" ca="1" si="643"/>
        <v>0</v>
      </c>
      <c r="AH649" s="227" t="str">
        <f ca="1">IF(SUM(AG649:OFFSET(AG649,(-HoldAggressiveTime-1),0,,))=0,"Defensive","Aggressive")</f>
        <v>Defensive</v>
      </c>
    </row>
    <row r="650" spans="1:34" ht="15" x14ac:dyDescent="0.2">
      <c r="A650">
        <f t="shared" si="15"/>
        <v>9</v>
      </c>
      <c r="B650">
        <f t="shared" si="16"/>
        <v>1924</v>
      </c>
      <c r="C650" s="70">
        <f t="shared" si="1"/>
        <v>1924.6666666666179</v>
      </c>
      <c r="D650" s="149">
        <f t="shared" si="383"/>
        <v>9071</v>
      </c>
      <c r="E650" s="151">
        <v>17.100000000000001</v>
      </c>
      <c r="F650" s="152">
        <v>2929.5729000000001</v>
      </c>
      <c r="G650" s="152">
        <v>738.97450000000003</v>
      </c>
      <c r="H650" s="152">
        <v>1523.28302353</v>
      </c>
      <c r="I650" s="152">
        <v>2929.5729000000001</v>
      </c>
      <c r="J650" s="152">
        <v>17.100000000000001</v>
      </c>
      <c r="K650" s="152">
        <v>17.100000000000001</v>
      </c>
      <c r="L650" s="152">
        <v>20.67</v>
      </c>
      <c r="M650" s="153">
        <v>8.6116366400000004</v>
      </c>
      <c r="N650" s="17">
        <f t="shared" ref="N650:T650" si="700">F650/F649/$E650*$E649-1</f>
        <v>1.860835885625356E-5</v>
      </c>
      <c r="O650" s="17">
        <f t="shared" si="700"/>
        <v>-3.4165563406044486E-3</v>
      </c>
      <c r="P650" s="17">
        <f t="shared" si="700"/>
        <v>-2.2524366486791347E-3</v>
      </c>
      <c r="Q650" s="17">
        <f t="shared" si="700"/>
        <v>1.860835885625356E-5</v>
      </c>
      <c r="R650" s="17">
        <f t="shared" si="700"/>
        <v>0</v>
      </c>
      <c r="S650" s="17">
        <f t="shared" si="700"/>
        <v>0</v>
      </c>
      <c r="T650" s="17">
        <f t="shared" si="700"/>
        <v>-5.8479532163743242E-3</v>
      </c>
      <c r="U650" s="240">
        <v>0</v>
      </c>
      <c r="V650" s="240">
        <v>0</v>
      </c>
      <c r="W650" s="223">
        <f t="shared" ca="1" si="645"/>
        <v>-1.0034193264640827E-3</v>
      </c>
      <c r="X650" s="223">
        <f>MMULT(N650:T650,'Parameters &amp; Main Results'!$B$12:$B$18)-'Parameters &amp; Main Results'!$B$22/12+MMULT(U650:V650,'Parameters &amp; Main Results'!$B$20:$B$21)</f>
        <v>-1.0034193264640827E-3</v>
      </c>
      <c r="Y650" s="223">
        <f>MMULT(N650:T650,'Parameters &amp; Main Results'!$C$12:$C$18)-'Parameters &amp; Main Results'!$C$22/12+MMULT(U650:V650,'Parameters &amp; Main Results'!$C$20:$C$21)</f>
        <v>-3.6657477775648339E-4</v>
      </c>
      <c r="Z650" s="17">
        <f t="shared" ca="1" si="699"/>
        <v>462.73291169703572</v>
      </c>
      <c r="AA650" s="70">
        <f ca="1">Z650/OFFSET(Z650,'Parameters &amp; Main Results'!$B$38,0)</f>
        <v>20.361217807922955</v>
      </c>
      <c r="AB650" s="70">
        <f ca="1">SUMPRODUCT(Z650:OFFSET(Z650,'Parameters &amp; Main Results'!$B$38-1,0), 'Cash Flow Assist'!$P$11:OFFSET('Cash Flow Assist'!$P$11,'Parameters &amp; Main Results'!$B$38-1,0)  )/OFFSET(Z650,'Parameters &amp; Main Results'!$B$38,0)</f>
        <v>3020.7122475573947</v>
      </c>
      <c r="AC650" s="70">
        <f ca="1">SUMPRODUCT(Z650:OFFSET(Z650,'Parameters &amp; Main Results'!$B$38-1,0),'Parameters &amp; Main Results'!$B$42:OFFSET('Parameters &amp; Main Results'!$B$42,'Parameters &amp; Main Results'!$B$38-1,0)   )/OFFSET(Z650,'Parameters &amp; Main Results'!$B$38,0)</f>
        <v>0</v>
      </c>
      <c r="AD650" s="155">
        <f t="shared" si="4"/>
        <v>0</v>
      </c>
      <c r="AE650" s="252">
        <f t="shared" ca="1" si="640"/>
        <v>2364.5160000000001</v>
      </c>
      <c r="AF650" s="253">
        <f t="shared" ca="1" si="642"/>
        <v>0.23897359967113779</v>
      </c>
      <c r="AG650" s="258">
        <f t="shared" ca="1" si="643"/>
        <v>0</v>
      </c>
      <c r="AH650" s="227" t="str">
        <f ca="1">IF(SUM(AG650:OFFSET(AG650,(-HoldAggressiveTime-1),0,,))=0,"Defensive","Aggressive")</f>
        <v>Defensive</v>
      </c>
    </row>
    <row r="651" spans="1:34" ht="15" x14ac:dyDescent="0.2">
      <c r="A651">
        <f t="shared" si="15"/>
        <v>10</v>
      </c>
      <c r="B651">
        <f t="shared" si="16"/>
        <v>1924</v>
      </c>
      <c r="C651" s="70">
        <f t="shared" si="1"/>
        <v>1924.7499999999511</v>
      </c>
      <c r="D651" s="149">
        <f t="shared" si="383"/>
        <v>9101</v>
      </c>
      <c r="E651" s="151">
        <v>17.2</v>
      </c>
      <c r="F651" s="152">
        <v>2917.1970000000001</v>
      </c>
      <c r="G651" s="152">
        <v>744.39919999999995</v>
      </c>
      <c r="H651" s="152">
        <v>1528.79223047</v>
      </c>
      <c r="I651" s="152">
        <v>2917.1970000000001</v>
      </c>
      <c r="J651" s="152">
        <v>17.2</v>
      </c>
      <c r="K651" s="152">
        <v>17.2</v>
      </c>
      <c r="L651" s="152">
        <v>20.67</v>
      </c>
      <c r="M651" s="153">
        <v>8.5924917500000006</v>
      </c>
      <c r="N651" s="17">
        <f t="shared" ref="N651:T651" si="701">F651/F650/$E651*$E650-1</f>
        <v>-1.0013865049891102E-2</v>
      </c>
      <c r="O651" s="17">
        <f t="shared" si="701"/>
        <v>1.4842158618715295E-3</v>
      </c>
      <c r="P651" s="17">
        <f t="shared" si="701"/>
        <v>-2.2183139502902627E-3</v>
      </c>
      <c r="Q651" s="17">
        <f t="shared" si="701"/>
        <v>-1.0013865049891102E-2</v>
      </c>
      <c r="R651" s="17">
        <f t="shared" si="701"/>
        <v>0</v>
      </c>
      <c r="S651" s="17">
        <f t="shared" si="701"/>
        <v>0</v>
      </c>
      <c r="T651" s="17">
        <f t="shared" si="701"/>
        <v>-5.8139534883719923E-3</v>
      </c>
      <c r="U651" s="240">
        <v>0</v>
      </c>
      <c r="V651" s="240">
        <v>0</v>
      </c>
      <c r="W651" s="223">
        <f t="shared" ca="1" si="645"/>
        <v>-7.5459199561292876E-3</v>
      </c>
      <c r="X651" s="223">
        <f>MMULT(N651:T651,'Parameters &amp; Main Results'!$B$12:$B$18)-'Parameters &amp; Main Results'!$B$22/12+MMULT(U651:V651,'Parameters &amp; Main Results'!$B$20:$B$21)</f>
        <v>-7.5459199561292876E-3</v>
      </c>
      <c r="Y651" s="223">
        <f>MMULT(N651:T651,'Parameters &amp; Main Results'!$C$12:$C$18)-'Parameters &amp; Main Results'!$C$22/12+MMULT(U651:V651,'Parameters &amp; Main Results'!$C$20:$C$21)</f>
        <v>-8.9057236253815061E-3</v>
      </c>
      <c r="Z651" s="17">
        <f t="shared" ca="1" si="699"/>
        <v>463.19769321438059</v>
      </c>
      <c r="AA651" s="70">
        <f ca="1">Z651/OFFSET(Z651,'Parameters &amp; Main Results'!$B$38,0)</f>
        <v>19.753129646120435</v>
      </c>
      <c r="AB651" s="70">
        <f ca="1">SUMPRODUCT(Z651:OFFSET(Z651,'Parameters &amp; Main Results'!$B$38-1,0), 'Cash Flow Assist'!$P$11:OFFSET('Cash Flow Assist'!$P$11,'Parameters &amp; Main Results'!$B$38-1,0)  )/OFFSET(Z651,'Parameters &amp; Main Results'!$B$38,0)</f>
        <v>2908.7939517379637</v>
      </c>
      <c r="AC651" s="70">
        <f ca="1">SUMPRODUCT(Z651:OFFSET(Z651,'Parameters &amp; Main Results'!$B$38-1,0),'Parameters &amp; Main Results'!$B$42:OFFSET('Parameters &amp; Main Results'!$B$42,'Parameters &amp; Main Results'!$B$38-1,0)   )/OFFSET(Z651,'Parameters &amp; Main Results'!$B$38,0)</f>
        <v>0</v>
      </c>
      <c r="AD651" s="155">
        <f t="shared" si="4"/>
        <v>-1.0013865049891102E-2</v>
      </c>
      <c r="AE651" s="252">
        <f t="shared" ca="1" si="640"/>
        <v>2543.4830999999999</v>
      </c>
      <c r="AF651" s="253">
        <f t="shared" ca="1" si="642"/>
        <v>0.14692997173836153</v>
      </c>
      <c r="AG651" s="258">
        <f t="shared" ca="1" si="643"/>
        <v>0</v>
      </c>
      <c r="AH651" s="227" t="str">
        <f ca="1">IF(SUM(AG651:OFFSET(AG651,(-HoldAggressiveTime-1),0,,))=0,"Defensive","Aggressive")</f>
        <v>Defensive</v>
      </c>
    </row>
    <row r="652" spans="1:34" ht="15" x14ac:dyDescent="0.2">
      <c r="A652">
        <f t="shared" si="15"/>
        <v>11</v>
      </c>
      <c r="B652">
        <f t="shared" si="16"/>
        <v>1924</v>
      </c>
      <c r="C652" s="70">
        <f t="shared" si="1"/>
        <v>1924.8333333332844</v>
      </c>
      <c r="D652" s="149">
        <f t="shared" si="383"/>
        <v>9132</v>
      </c>
      <c r="E652" s="151">
        <v>17.2</v>
      </c>
      <c r="F652" s="152">
        <v>3132.4681999999998</v>
      </c>
      <c r="G652" s="152">
        <v>744.98590000000002</v>
      </c>
      <c r="H652" s="152">
        <v>1534.3213623700001</v>
      </c>
      <c r="I652" s="152">
        <v>3132.4681999999998</v>
      </c>
      <c r="J652" s="152">
        <v>17.2</v>
      </c>
      <c r="K652" s="152">
        <v>17.2</v>
      </c>
      <c r="L652" s="152">
        <v>20.67</v>
      </c>
      <c r="M652" s="153">
        <v>9.1768291899999994</v>
      </c>
      <c r="N652" s="17">
        <f t="shared" ref="N652:T652" si="702">F652/F651/$E652*$E651-1</f>
        <v>7.3793850740968114E-2</v>
      </c>
      <c r="O652" s="17">
        <f t="shared" si="702"/>
        <v>7.8815237845519803E-4</v>
      </c>
      <c r="P652" s="17">
        <f t="shared" si="702"/>
        <v>3.6166666665360392E-3</v>
      </c>
      <c r="Q652" s="17">
        <f t="shared" si="702"/>
        <v>7.3793850740968114E-2</v>
      </c>
      <c r="R652" s="17">
        <f t="shared" si="702"/>
        <v>0</v>
      </c>
      <c r="S652" s="17">
        <f t="shared" si="702"/>
        <v>0</v>
      </c>
      <c r="T652" s="17">
        <f t="shared" si="702"/>
        <v>0</v>
      </c>
      <c r="U652" s="240">
        <v>0</v>
      </c>
      <c r="V652" s="240">
        <v>0</v>
      </c>
      <c r="W652" s="223">
        <f t="shared" ca="1" si="645"/>
        <v>5.5461351864750458E-2</v>
      </c>
      <c r="X652" s="223">
        <f>MMULT(N652:T652,'Parameters &amp; Main Results'!$B$12:$B$18)-'Parameters &amp; Main Results'!$B$22/12+MMULT(U652:V652,'Parameters &amp; Main Results'!$B$20:$B$21)</f>
        <v>5.5461351864750458E-2</v>
      </c>
      <c r="Y652" s="223">
        <f>MMULT(N652:T652,'Parameters &amp; Main Results'!$C$12:$C$18)-'Parameters &amp; Main Results'!$C$22/12+MMULT(U652:V652,'Parameters &amp; Main Results'!$C$20:$C$21)</f>
        <v>6.6451614238050155E-2</v>
      </c>
      <c r="Z652" s="17">
        <f t="shared" ca="1" si="699"/>
        <v>466.71952136456053</v>
      </c>
      <c r="AA652" s="70">
        <f ca="1">Z652/OFFSET(Z652,'Parameters &amp; Main Results'!$B$38,0)</f>
        <v>20.647464044095567</v>
      </c>
      <c r="AB652" s="70">
        <f ca="1">SUMPRODUCT(Z652:OFFSET(Z652,'Parameters &amp; Main Results'!$B$38-1,0), 'Cash Flow Assist'!$P$11:OFFSET('Cash Flow Assist'!$P$11,'Parameters &amp; Main Results'!$B$38-1,0)  )/OFFSET(Z652,'Parameters &amp; Main Results'!$B$38,0)</f>
        <v>2998.0937086988138</v>
      </c>
      <c r="AC652" s="70">
        <f ca="1">SUMPRODUCT(Z652:OFFSET(Z652,'Parameters &amp; Main Results'!$B$38-1,0),'Parameters &amp; Main Results'!$B$42:OFFSET('Parameters &amp; Main Results'!$B$42,'Parameters &amp; Main Results'!$B$38-1,0)   )/OFFSET(Z652,'Parameters &amp; Main Results'!$B$38,0)</f>
        <v>0</v>
      </c>
      <c r="AD652" s="155">
        <f t="shared" si="4"/>
        <v>0</v>
      </c>
      <c r="AE652" s="252">
        <f t="shared" ca="1" si="640"/>
        <v>2518.0569999999998</v>
      </c>
      <c r="AF652" s="253">
        <f t="shared" ca="1" si="642"/>
        <v>0.24400210162041608</v>
      </c>
      <c r="AG652" s="258">
        <f t="shared" ca="1" si="643"/>
        <v>0</v>
      </c>
      <c r="AH652" s="227" t="str">
        <f ca="1">IF(SUM(AG652:OFFSET(AG652,(-HoldAggressiveTime-1),0,,))=0,"Defensive","Aggressive")</f>
        <v>Defensive</v>
      </c>
    </row>
    <row r="653" spans="1:34" ht="15" x14ac:dyDescent="0.2">
      <c r="A653">
        <f t="shared" si="15"/>
        <v>12</v>
      </c>
      <c r="B653">
        <f t="shared" si="16"/>
        <v>1924</v>
      </c>
      <c r="C653" s="70">
        <f t="shared" si="1"/>
        <v>1924.9166666666176</v>
      </c>
      <c r="D653" s="149">
        <f t="shared" si="383"/>
        <v>9163</v>
      </c>
      <c r="E653" s="151">
        <v>17.3</v>
      </c>
      <c r="F653" s="152">
        <v>3311.2784000000001</v>
      </c>
      <c r="G653" s="152">
        <v>743.78300000000002</v>
      </c>
      <c r="H653" s="152">
        <v>1539.87049129</v>
      </c>
      <c r="I653" s="152">
        <v>3311.2784000000001</v>
      </c>
      <c r="J653" s="152">
        <v>17.3</v>
      </c>
      <c r="K653" s="152">
        <v>17.3</v>
      </c>
      <c r="L653" s="152">
        <v>20.67</v>
      </c>
      <c r="M653" s="153">
        <v>9.5629250300000006</v>
      </c>
      <c r="N653" s="17">
        <f t="shared" ref="N653:T653" si="703">F653/F652/$E653*$E652-1</f>
        <v>5.0972540576068814E-2</v>
      </c>
      <c r="O653" s="17">
        <f t="shared" si="703"/>
        <v>-7.3856749495821994E-3</v>
      </c>
      <c r="P653" s="17">
        <f t="shared" si="703"/>
        <v>-2.1845857465015994E-3</v>
      </c>
      <c r="Q653" s="17">
        <f t="shared" si="703"/>
        <v>5.0972540576068814E-2</v>
      </c>
      <c r="R653" s="17">
        <f t="shared" si="703"/>
        <v>0</v>
      </c>
      <c r="S653" s="17">
        <f t="shared" si="703"/>
        <v>0</v>
      </c>
      <c r="T653" s="17">
        <f t="shared" si="703"/>
        <v>-5.7803468208093012E-3</v>
      </c>
      <c r="U653" s="240">
        <v>0</v>
      </c>
      <c r="V653" s="240">
        <v>0</v>
      </c>
      <c r="W653" s="223">
        <f t="shared" ca="1" si="645"/>
        <v>3.6421586434428041E-2</v>
      </c>
      <c r="X653" s="223">
        <f>MMULT(N653:T653,'Parameters &amp; Main Results'!$B$12:$B$18)-'Parameters &amp; Main Results'!$B$22/12+MMULT(U653:V653,'Parameters &amp; Main Results'!$B$20:$B$21)</f>
        <v>3.6421586434428041E-2</v>
      </c>
      <c r="Y653" s="223">
        <f>MMULT(N653:T653,'Parameters &amp; Main Results'!$C$12:$C$18)-'Parameters &amp; Main Results'!$C$22/12+MMULT(U653:V653,'Parameters &amp; Main Results'!$C$20:$C$21)</f>
        <v>4.5095052356837043E-2</v>
      </c>
      <c r="Z653" s="17">
        <f t="shared" ca="1" si="699"/>
        <v>442.19479997062666</v>
      </c>
      <c r="AA653" s="70">
        <f ca="1">Z653/OFFSET(Z653,'Parameters &amp; Main Results'!$B$38,0)</f>
        <v>18.819617336627665</v>
      </c>
      <c r="AB653" s="70">
        <f ca="1">SUMPRODUCT(Z653:OFFSET(Z653,'Parameters &amp; Main Results'!$B$38-1,0), 'Cash Flow Assist'!$P$11:OFFSET('Cash Flow Assist'!$P$11,'Parameters &amp; Main Results'!$B$38-1,0)  )/OFFSET(Z653,'Parameters &amp; Main Results'!$B$38,0)</f>
        <v>2865.340059907759</v>
      </c>
      <c r="AC653" s="70">
        <f ca="1">SUMPRODUCT(Z653:OFFSET(Z653,'Parameters &amp; Main Results'!$B$38-1,0),'Parameters &amp; Main Results'!$B$42:OFFSET('Parameters &amp; Main Results'!$B$42,'Parameters &amp; Main Results'!$B$38-1,0)   )/OFFSET(Z653,'Parameters &amp; Main Results'!$B$38,0)</f>
        <v>0</v>
      </c>
      <c r="AD653" s="155">
        <f t="shared" si="4"/>
        <v>0</v>
      </c>
      <c r="AE653" s="252">
        <f t="shared" ca="1" si="640"/>
        <v>2588.7822999999999</v>
      </c>
      <c r="AF653" s="253">
        <f t="shared" ca="1" si="642"/>
        <v>0.27908723726981616</v>
      </c>
      <c r="AG653" s="258">
        <f t="shared" ca="1" si="643"/>
        <v>0</v>
      </c>
      <c r="AH653" s="227" t="str">
        <f ca="1">IF(SUM(AG653:OFFSET(AG653,(-HoldAggressiveTime-1),0,,))=0,"Defensive","Aggressive")</f>
        <v>Defensive</v>
      </c>
    </row>
    <row r="654" spans="1:34" ht="15" x14ac:dyDescent="0.2">
      <c r="A654">
        <f t="shared" si="15"/>
        <v>1</v>
      </c>
      <c r="B654">
        <f t="shared" si="16"/>
        <v>1925</v>
      </c>
      <c r="C654" s="70">
        <f t="shared" si="1"/>
        <v>1924.9999999999509</v>
      </c>
      <c r="D654" s="149">
        <f t="shared" si="383"/>
        <v>9191</v>
      </c>
      <c r="E654" s="151">
        <v>17.3</v>
      </c>
      <c r="F654" s="152">
        <v>3392.8182000000002</v>
      </c>
      <c r="G654" s="152">
        <v>746.23749999999995</v>
      </c>
      <c r="H654" s="152">
        <v>1544.83657363</v>
      </c>
      <c r="I654" s="152">
        <v>3392.8182000000002</v>
      </c>
      <c r="J654" s="152">
        <v>17.3</v>
      </c>
      <c r="K654" s="152">
        <v>17.3</v>
      </c>
      <c r="L654" s="152">
        <v>20.67</v>
      </c>
      <c r="M654" s="153">
        <v>9.8510171300000007</v>
      </c>
      <c r="N654" s="17">
        <f t="shared" ref="N654:T654" si="704">F654/F653/$E654*$E653-1</f>
        <v>2.4624869959590123E-2</v>
      </c>
      <c r="O654" s="17">
        <f t="shared" si="704"/>
        <v>3.3000216460983278E-3</v>
      </c>
      <c r="P654" s="17">
        <f t="shared" si="704"/>
        <v>3.2250000036300186E-3</v>
      </c>
      <c r="Q654" s="17">
        <f t="shared" si="704"/>
        <v>2.4624869959590123E-2</v>
      </c>
      <c r="R654" s="17">
        <f t="shared" si="704"/>
        <v>0</v>
      </c>
      <c r="S654" s="17">
        <f t="shared" si="704"/>
        <v>0</v>
      </c>
      <c r="T654" s="17">
        <f t="shared" si="704"/>
        <v>0</v>
      </c>
      <c r="U654" s="240">
        <v>0</v>
      </c>
      <c r="V654" s="240">
        <v>0</v>
      </c>
      <c r="W654" s="223">
        <f t="shared" ca="1" si="645"/>
        <v>1.9086990132245591E-2</v>
      </c>
      <c r="X654" s="223">
        <f>MMULT(N654:T654,'Parameters &amp; Main Results'!$B$12:$B$18)-'Parameters &amp; Main Results'!$B$22/12+MMULT(U654:V654,'Parameters &amp; Main Results'!$B$20:$B$21)</f>
        <v>1.9086990132245591E-2</v>
      </c>
      <c r="Y654" s="223">
        <f>MMULT(N654:T654,'Parameters &amp; Main Results'!$C$12:$C$18)-'Parameters &amp; Main Results'!$C$22/12+MMULT(U654:V654,'Parameters &amp; Main Results'!$C$20:$C$21)</f>
        <v>2.2450718461574277E-2</v>
      </c>
      <c r="Z654" s="17">
        <f t="shared" ca="1" si="699"/>
        <v>426.65533578077719</v>
      </c>
      <c r="AA654" s="70">
        <f ca="1">Z654/OFFSET(Z654,'Parameters &amp; Main Results'!$B$38,0)</f>
        <v>17.709830275572195</v>
      </c>
      <c r="AB654" s="70">
        <f ca="1">SUMPRODUCT(Z654:OFFSET(Z654,'Parameters &amp; Main Results'!$B$38-1,0), 'Cash Flow Assist'!$P$11:OFFSET('Cash Flow Assist'!$P$11,'Parameters &amp; Main Results'!$B$38-1,0)  )/OFFSET(Z654,'Parameters &amp; Main Results'!$B$38,0)</f>
        <v>2777.1984291765193</v>
      </c>
      <c r="AC654" s="70">
        <f ca="1">SUMPRODUCT(Z654:OFFSET(Z654,'Parameters &amp; Main Results'!$B$38-1,0),'Parameters &amp; Main Results'!$B$42:OFFSET('Parameters &amp; Main Results'!$B$42,'Parameters &amp; Main Results'!$B$38-1,0)   )/OFFSET(Z654,'Parameters &amp; Main Results'!$B$38,0)</f>
        <v>0</v>
      </c>
      <c r="AD654" s="155">
        <f t="shared" si="4"/>
        <v>0</v>
      </c>
      <c r="AE654" s="252">
        <f t="shared" ca="1" si="640"/>
        <v>2473.4081000000001</v>
      </c>
      <c r="AF654" s="253">
        <f t="shared" ca="1" si="642"/>
        <v>0.37171791424148731</v>
      </c>
      <c r="AG654" s="258">
        <f t="shared" ca="1" si="643"/>
        <v>0</v>
      </c>
      <c r="AH654" s="227" t="str">
        <f ca="1">IF(SUM(AG654:OFFSET(AG654,(-HoldAggressiveTime-1),0,,))=0,"Defensive","Aggressive")</f>
        <v>Defensive</v>
      </c>
    </row>
    <row r="655" spans="1:34" ht="15" x14ac:dyDescent="0.2">
      <c r="A655">
        <f t="shared" si="15"/>
        <v>2</v>
      </c>
      <c r="B655">
        <f t="shared" si="16"/>
        <v>1925</v>
      </c>
      <c r="C655" s="70">
        <f t="shared" si="1"/>
        <v>1925.0833333332841</v>
      </c>
      <c r="D655" s="149">
        <f t="shared" si="383"/>
        <v>9222</v>
      </c>
      <c r="E655" s="151">
        <v>17.2</v>
      </c>
      <c r="F655" s="152">
        <v>3437.1297</v>
      </c>
      <c r="G655" s="152">
        <v>749.3066</v>
      </c>
      <c r="H655" s="152">
        <v>1549.81867158</v>
      </c>
      <c r="I655" s="152">
        <v>3437.1297</v>
      </c>
      <c r="J655" s="152">
        <v>17.2</v>
      </c>
      <c r="K655" s="152">
        <v>17.2</v>
      </c>
      <c r="L655" s="152">
        <v>20.67</v>
      </c>
      <c r="M655" s="153">
        <v>9.9397082999999995</v>
      </c>
      <c r="N655" s="17">
        <f t="shared" ref="N655:T655" si="705">F655/F654/$E655*$E654-1</f>
        <v>1.8950267423495371E-2</v>
      </c>
      <c r="O655" s="17">
        <f t="shared" si="705"/>
        <v>9.950630624875334E-3</v>
      </c>
      <c r="P655" s="17">
        <f t="shared" si="705"/>
        <v>9.0577034884002927E-3</v>
      </c>
      <c r="Q655" s="17">
        <f t="shared" si="705"/>
        <v>1.8950267423495371E-2</v>
      </c>
      <c r="R655" s="17">
        <f t="shared" si="705"/>
        <v>0</v>
      </c>
      <c r="S655" s="17">
        <f t="shared" si="705"/>
        <v>0</v>
      </c>
      <c r="T655" s="17">
        <f t="shared" si="705"/>
        <v>5.8139534883721034E-3</v>
      </c>
      <c r="U655" s="240">
        <v>0</v>
      </c>
      <c r="V655" s="240">
        <v>0</v>
      </c>
      <c r="W655" s="223">
        <f t="shared" ca="1" si="645"/>
        <v>1.6451857700348533E-2</v>
      </c>
      <c r="X655" s="223">
        <f>MMULT(N655:T655,'Parameters &amp; Main Results'!$B$12:$B$18)-'Parameters &amp; Main Results'!$B$22/12+MMULT(U655:V655,'Parameters &amp; Main Results'!$B$20:$B$21)</f>
        <v>1.6451857700348533E-2</v>
      </c>
      <c r="Y655" s="223">
        <f>MMULT(N655:T655,'Parameters &amp; Main Results'!$C$12:$C$18)-'Parameters &amp; Main Results'!$C$22/12+MMULT(U655:V655,'Parameters &amp; Main Results'!$C$20:$C$21)</f>
        <v>1.8008637076966701E-2</v>
      </c>
      <c r="Z655" s="17">
        <f t="shared" ca="1" si="699"/>
        <v>418.66429452250259</v>
      </c>
      <c r="AA655" s="70">
        <f ca="1">Z655/OFFSET(Z655,'Parameters &amp; Main Results'!$B$38,0)</f>
        <v>16.38084952374583</v>
      </c>
      <c r="AB655" s="70">
        <f ca="1">SUMPRODUCT(Z655:OFFSET(Z655,'Parameters &amp; Main Results'!$B$38-1,0), 'Cash Flow Assist'!$P$11:OFFSET('Cash Flow Assist'!$P$11,'Parameters &amp; Main Results'!$B$38-1,0)  )/OFFSET(Z655,'Parameters &amp; Main Results'!$B$38,0)</f>
        <v>2602.0715654475794</v>
      </c>
      <c r="AC655" s="70">
        <f ca="1">SUMPRODUCT(Z655:OFFSET(Z655,'Parameters &amp; Main Results'!$B$38-1,0),'Parameters &amp; Main Results'!$B$42:OFFSET('Parameters &amp; Main Results'!$B$42,'Parameters &amp; Main Results'!$B$38-1,0)   )/OFFSET(Z655,'Parameters &amp; Main Results'!$B$38,0)</f>
        <v>0</v>
      </c>
      <c r="AD655" s="155">
        <f t="shared" si="4"/>
        <v>0</v>
      </c>
      <c r="AE655" s="252">
        <f t="shared" ca="1" si="640"/>
        <v>2528.7435999999998</v>
      </c>
      <c r="AF655" s="253">
        <f t="shared" ca="1" si="642"/>
        <v>0.35922428038967663</v>
      </c>
      <c r="AG655" s="258">
        <f t="shared" ca="1" si="643"/>
        <v>0</v>
      </c>
      <c r="AH655" s="227" t="str">
        <f ca="1">IF(SUM(AG655:OFFSET(AG655,(-HoldAggressiveTime-1),0,,))=0,"Defensive","Aggressive")</f>
        <v>Defensive</v>
      </c>
    </row>
    <row r="656" spans="1:34" ht="15" x14ac:dyDescent="0.2">
      <c r="A656">
        <f t="shared" si="15"/>
        <v>3</v>
      </c>
      <c r="B656">
        <f t="shared" si="16"/>
        <v>1925</v>
      </c>
      <c r="C656" s="70">
        <f t="shared" si="1"/>
        <v>1925.1666666666174</v>
      </c>
      <c r="D656" s="149">
        <f t="shared" si="383"/>
        <v>9252</v>
      </c>
      <c r="E656" s="151">
        <v>17.3</v>
      </c>
      <c r="F656" s="152">
        <v>3223.1660999999999</v>
      </c>
      <c r="G656" s="152">
        <v>751.16449999999998</v>
      </c>
      <c r="H656" s="152">
        <v>1554.81683679</v>
      </c>
      <c r="I656" s="152">
        <v>3223.1660999999999</v>
      </c>
      <c r="J656" s="152">
        <v>17.3</v>
      </c>
      <c r="K656" s="152">
        <v>17.3</v>
      </c>
      <c r="L656" s="152">
        <v>20.67</v>
      </c>
      <c r="M656" s="153">
        <v>9.4306811600000007</v>
      </c>
      <c r="N656" s="17">
        <f t="shared" ref="N656:T656" si="706">F656/F655/$E656*$E655-1</f>
        <v>-6.767117863462524E-2</v>
      </c>
      <c r="O656" s="17">
        <f t="shared" si="706"/>
        <v>-3.3151867733179907E-3</v>
      </c>
      <c r="P656" s="17">
        <f t="shared" si="706"/>
        <v>-2.5739884430563409E-3</v>
      </c>
      <c r="Q656" s="17">
        <f t="shared" si="706"/>
        <v>-6.767117863462524E-2</v>
      </c>
      <c r="R656" s="17">
        <f t="shared" si="706"/>
        <v>0</v>
      </c>
      <c r="S656" s="17">
        <f t="shared" si="706"/>
        <v>0</v>
      </c>
      <c r="T656" s="17">
        <f t="shared" si="706"/>
        <v>-5.7803468208093012E-3</v>
      </c>
      <c r="U656" s="240">
        <v>0</v>
      </c>
      <c r="V656" s="240">
        <v>0</v>
      </c>
      <c r="W656" s="223">
        <f t="shared" ca="1" si="645"/>
        <v>-5.1747105338339656E-2</v>
      </c>
      <c r="X656" s="223">
        <f>MMULT(N656:T656,'Parameters &amp; Main Results'!$B$12:$B$18)-'Parameters &amp; Main Results'!$B$22/12+MMULT(U656:V656,'Parameters &amp; Main Results'!$B$20:$B$21)</f>
        <v>-5.1747105338339656E-2</v>
      </c>
      <c r="Y656" s="223">
        <f>MMULT(N656:T656,'Parameters &amp; Main Results'!$C$12:$C$18)-'Parameters &amp; Main Results'!$C$22/12+MMULT(U656:V656,'Parameters &amp; Main Results'!$C$20:$C$21)</f>
        <v>-6.1277246115161187E-2</v>
      </c>
      <c r="Z656" s="17">
        <f t="shared" ca="1" si="699"/>
        <v>411.88797221513408</v>
      </c>
      <c r="AA656" s="70">
        <f ca="1">Z656/OFFSET(Z656,'Parameters &amp; Main Results'!$B$38,0)</f>
        <v>16.925480052596306</v>
      </c>
      <c r="AB656" s="70">
        <f ca="1">SUMPRODUCT(Z656:OFFSET(Z656,'Parameters &amp; Main Results'!$B$38-1,0), 'Cash Flow Assist'!$P$11:OFFSET('Cash Flow Assist'!$P$11,'Parameters &amp; Main Results'!$B$38-1,0)  )/OFFSET(Z656,'Parameters &amp; Main Results'!$B$38,0)</f>
        <v>2716.6637809489957</v>
      </c>
      <c r="AC656" s="70">
        <f ca="1">SUMPRODUCT(Z656:OFFSET(Z656,'Parameters &amp; Main Results'!$B$38-1,0),'Parameters &amp; Main Results'!$B$42:OFFSET('Parameters &amp; Main Results'!$B$42,'Parameters &amp; Main Results'!$B$38-1,0)   )/OFFSET(Z656,'Parameters &amp; Main Results'!$B$38,0)</f>
        <v>0</v>
      </c>
      <c r="AD656" s="155">
        <f t="shared" si="4"/>
        <v>-6.767117863462524E-2</v>
      </c>
      <c r="AE656" s="252">
        <f t="shared" ca="1" si="640"/>
        <v>2542.6803</v>
      </c>
      <c r="AF656" s="253">
        <f t="shared" ca="1" si="642"/>
        <v>0.26762538727342167</v>
      </c>
      <c r="AG656" s="258">
        <f t="shared" ca="1" si="643"/>
        <v>0</v>
      </c>
      <c r="AH656" s="227" t="str">
        <f ca="1">IF(SUM(AG656:OFFSET(AG656,(-HoldAggressiveTime-1),0,,))=0,"Defensive","Aggressive")</f>
        <v>Defensive</v>
      </c>
    </row>
    <row r="657" spans="1:34" ht="15" x14ac:dyDescent="0.2">
      <c r="A657">
        <f t="shared" si="15"/>
        <v>4</v>
      </c>
      <c r="B657">
        <f t="shared" si="16"/>
        <v>1925</v>
      </c>
      <c r="C657" s="70">
        <f t="shared" si="1"/>
        <v>1925.2499999999507</v>
      </c>
      <c r="D657" s="149">
        <f t="shared" si="383"/>
        <v>9283</v>
      </c>
      <c r="E657" s="151">
        <v>17.2</v>
      </c>
      <c r="F657" s="152">
        <v>3336.7089000000001</v>
      </c>
      <c r="G657" s="152">
        <v>755.47680000000003</v>
      </c>
      <c r="H657" s="152">
        <v>1559.8311210899999</v>
      </c>
      <c r="I657" s="152">
        <v>3336.7089000000001</v>
      </c>
      <c r="J657" s="152">
        <v>17.2</v>
      </c>
      <c r="K657" s="152">
        <v>17.2</v>
      </c>
      <c r="L657" s="152">
        <v>20.67</v>
      </c>
      <c r="M657" s="153">
        <v>9.6413926799999992</v>
      </c>
      <c r="N657" s="17">
        <f t="shared" ref="N657:T657" si="707">F657/F656/$E657*$E656-1</f>
        <v>4.1245863918970116E-2</v>
      </c>
      <c r="O657" s="17">
        <f t="shared" si="707"/>
        <v>1.1588150101268457E-2</v>
      </c>
      <c r="P657" s="17">
        <f t="shared" si="707"/>
        <v>9.0577034892467267E-3</v>
      </c>
      <c r="Q657" s="17">
        <f t="shared" si="707"/>
        <v>4.1245863918970116E-2</v>
      </c>
      <c r="R657" s="17">
        <f t="shared" si="707"/>
        <v>0</v>
      </c>
      <c r="S657" s="17">
        <f t="shared" si="707"/>
        <v>0</v>
      </c>
      <c r="T657" s="17">
        <f t="shared" si="707"/>
        <v>5.8139534883721034E-3</v>
      </c>
      <c r="U657" s="240">
        <v>0</v>
      </c>
      <c r="V657" s="240">
        <v>0</v>
      </c>
      <c r="W657" s="223">
        <f t="shared" ca="1" si="645"/>
        <v>3.350105896723321E-2</v>
      </c>
      <c r="X657" s="223">
        <f>MMULT(N657:T657,'Parameters &amp; Main Results'!$B$12:$B$18)-'Parameters &amp; Main Results'!$B$22/12+MMULT(U657:V657,'Parameters &amp; Main Results'!$B$20:$B$21)</f>
        <v>3.350105896723321E-2</v>
      </c>
      <c r="Y657" s="223">
        <f>MMULT(N657:T657,'Parameters &amp; Main Results'!$C$12:$C$18)-'Parameters &amp; Main Results'!$C$22/12+MMULT(U657:V657,'Parameters &amp; Main Results'!$C$20:$C$21)</f>
        <v>3.8238425870533284E-2</v>
      </c>
      <c r="Z657" s="17">
        <f t="shared" ca="1" si="699"/>
        <v>434.36510928036455</v>
      </c>
      <c r="AA657" s="70">
        <f ca="1">Z657/OFFSET(Z657,'Parameters &amp; Main Results'!$B$38,0)</f>
        <v>17.79575353117523</v>
      </c>
      <c r="AB657" s="70">
        <f ca="1">SUMPRODUCT(Z657:OFFSET(Z657,'Parameters &amp; Main Results'!$B$38-1,0), 'Cash Flow Assist'!$P$11:OFFSET('Cash Flow Assist'!$P$11,'Parameters &amp; Main Results'!$B$38-1,0)  )/OFFSET(Z657,'Parameters &amp; Main Results'!$B$38,0)</f>
        <v>2692.6634015606464</v>
      </c>
      <c r="AC657" s="70">
        <f ca="1">SUMPRODUCT(Z657:OFFSET(Z657,'Parameters &amp; Main Results'!$B$38-1,0),'Parameters &amp; Main Results'!$B$42:OFFSET('Parameters &amp; Main Results'!$B$42,'Parameters &amp; Main Results'!$B$38-1,0)   )/OFFSET(Z657,'Parameters &amp; Main Results'!$B$38,0)</f>
        <v>0</v>
      </c>
      <c r="AD657" s="155">
        <f t="shared" si="4"/>
        <v>-2.9216470940855221E-2</v>
      </c>
      <c r="AE657" s="252">
        <f t="shared" ca="1" si="640"/>
        <v>2719.1174999999998</v>
      </c>
      <c r="AF657" s="253">
        <f t="shared" ca="1" si="642"/>
        <v>0.22712935354945135</v>
      </c>
      <c r="AG657" s="258">
        <f t="shared" ca="1" si="643"/>
        <v>0</v>
      </c>
      <c r="AH657" s="227" t="str">
        <f ca="1">IF(SUM(AG657:OFFSET(AG657,(-HoldAggressiveTime-1),0,,))=0,"Defensive","Aggressive")</f>
        <v>Defensive</v>
      </c>
    </row>
    <row r="658" spans="1:34" ht="15" x14ac:dyDescent="0.2">
      <c r="A658">
        <f t="shared" si="15"/>
        <v>5</v>
      </c>
      <c r="B658">
        <f t="shared" si="16"/>
        <v>1925</v>
      </c>
      <c r="C658" s="70">
        <f t="shared" si="1"/>
        <v>1925.3333333332839</v>
      </c>
      <c r="D658" s="149">
        <f t="shared" si="383"/>
        <v>9313</v>
      </c>
      <c r="E658" s="151">
        <v>17.3</v>
      </c>
      <c r="F658" s="152">
        <v>3523.7813000000001</v>
      </c>
      <c r="G658" s="152">
        <v>761.64570000000003</v>
      </c>
      <c r="H658" s="152">
        <v>1564.8615764599999</v>
      </c>
      <c r="I658" s="152">
        <v>3523.7813000000001</v>
      </c>
      <c r="J658" s="152">
        <v>17.3</v>
      </c>
      <c r="K658" s="152">
        <v>17.3</v>
      </c>
      <c r="L658" s="152">
        <v>20.67</v>
      </c>
      <c r="M658" s="153">
        <v>9.89241101</v>
      </c>
      <c r="N658" s="17">
        <f t="shared" ref="N658:T658" si="708">F658/F657/$E658*$E657-1</f>
        <v>4.9960523066701512E-2</v>
      </c>
      <c r="O658" s="17">
        <f t="shared" si="708"/>
        <v>2.3380250716129591E-3</v>
      </c>
      <c r="P658" s="17">
        <f t="shared" si="708"/>
        <v>-2.5739884364479604E-3</v>
      </c>
      <c r="Q658" s="17">
        <f t="shared" si="708"/>
        <v>4.9960523066701512E-2</v>
      </c>
      <c r="R658" s="17">
        <f t="shared" si="708"/>
        <v>0</v>
      </c>
      <c r="S658" s="17">
        <f t="shared" si="708"/>
        <v>0</v>
      </c>
      <c r="T658" s="17">
        <f t="shared" si="708"/>
        <v>-5.7803468208093012E-3</v>
      </c>
      <c r="U658" s="240">
        <v>0</v>
      </c>
      <c r="V658" s="240">
        <v>0</v>
      </c>
      <c r="W658" s="223">
        <f t="shared" ca="1" si="645"/>
        <v>3.7607313306641597E-2</v>
      </c>
      <c r="X658" s="223">
        <f>MMULT(N658:T658,'Parameters &amp; Main Results'!$B$12:$B$18)-'Parameters &amp; Main Results'!$B$22/12+MMULT(U658:V658,'Parameters &amp; Main Results'!$B$20:$B$21)</f>
        <v>3.7607313306641597E-2</v>
      </c>
      <c r="Y658" s="223">
        <f>MMULT(N658:T658,'Parameters &amp; Main Results'!$C$12:$C$18)-'Parameters &amp; Main Results'!$C$22/12+MMULT(U658:V658,'Parameters &amp; Main Results'!$C$20:$C$21)</f>
        <v>4.5156606600525992E-2</v>
      </c>
      <c r="Z658" s="17">
        <f t="shared" ca="1" si="699"/>
        <v>420.28511292907729</v>
      </c>
      <c r="AA658" s="70">
        <f ca="1">Z658/OFFSET(Z658,'Parameters &amp; Main Results'!$B$38,0)</f>
        <v>15.859994456004287</v>
      </c>
      <c r="AB658" s="70">
        <f ca="1">SUMPRODUCT(Z658:OFFSET(Z658,'Parameters &amp; Main Results'!$B$38-1,0), 'Cash Flow Assist'!$P$11:OFFSET('Cash Flow Assist'!$P$11,'Parameters &amp; Main Results'!$B$38-1,0)  )/OFFSET(Z658,'Parameters &amp; Main Results'!$B$38,0)</f>
        <v>2464.689436768409</v>
      </c>
      <c r="AC658" s="70">
        <f ca="1">SUMPRODUCT(Z658:OFFSET(Z658,'Parameters &amp; Main Results'!$B$38-1,0),'Parameters &amp; Main Results'!$B$42:OFFSET('Parameters &amp; Main Results'!$B$42,'Parameters &amp; Main Results'!$B$38-1,0)   )/OFFSET(Z658,'Parameters &amp; Main Results'!$B$38,0)</f>
        <v>0</v>
      </c>
      <c r="AD658" s="155">
        <f t="shared" si="4"/>
        <v>0</v>
      </c>
      <c r="AE658" s="252">
        <f t="shared" ref="AE658:AE721" ca="1" si="709">OFFSET(F658,-Lookback,0,,)</f>
        <v>2692.5309999999999</v>
      </c>
      <c r="AF658" s="253">
        <f t="shared" ca="1" si="642"/>
        <v>0.30872450493606207</v>
      </c>
      <c r="AG658" s="258">
        <f t="shared" ca="1" si="643"/>
        <v>0</v>
      </c>
      <c r="AH658" s="227" t="str">
        <f ca="1">IF(SUM(AG658:OFFSET(AG658,(-HoldAggressiveTime-1),0,,))=0,"Defensive","Aggressive")</f>
        <v>Defensive</v>
      </c>
    </row>
    <row r="659" spans="1:34" ht="15" x14ac:dyDescent="0.2">
      <c r="A659">
        <f t="shared" si="15"/>
        <v>6</v>
      </c>
      <c r="B659">
        <f t="shared" si="16"/>
        <v>1925</v>
      </c>
      <c r="C659" s="70">
        <f t="shared" si="1"/>
        <v>1925.4166666666172</v>
      </c>
      <c r="D659" s="149">
        <f t="shared" si="383"/>
        <v>9344</v>
      </c>
      <c r="E659" s="151">
        <v>17.5</v>
      </c>
      <c r="F659" s="152">
        <v>3554.0007999999998</v>
      </c>
      <c r="G659" s="152">
        <v>769.07759999999996</v>
      </c>
      <c r="H659" s="152">
        <v>1569.9082550400001</v>
      </c>
      <c r="I659" s="152">
        <v>3554.0007999999998</v>
      </c>
      <c r="J659" s="152">
        <v>17.5</v>
      </c>
      <c r="K659" s="152">
        <v>17.5</v>
      </c>
      <c r="L659" s="152">
        <v>20.67</v>
      </c>
      <c r="M659" s="153">
        <v>9.9457810700000007</v>
      </c>
      <c r="N659" s="17">
        <f t="shared" ref="N659:T659" si="710">F659/F658/$E659*$E658-1</f>
        <v>-2.9507086606085364E-3</v>
      </c>
      <c r="O659" s="17">
        <f t="shared" si="710"/>
        <v>-1.7824012998621797E-3</v>
      </c>
      <c r="P659" s="17">
        <f t="shared" si="710"/>
        <v>-8.2404285740081962E-3</v>
      </c>
      <c r="Q659" s="17">
        <f t="shared" si="710"/>
        <v>-2.9507086606085364E-3</v>
      </c>
      <c r="R659" s="17">
        <f t="shared" si="710"/>
        <v>0</v>
      </c>
      <c r="S659" s="17">
        <f t="shared" si="710"/>
        <v>0</v>
      </c>
      <c r="T659" s="17">
        <f t="shared" si="710"/>
        <v>-1.1428571428571455E-2</v>
      </c>
      <c r="U659" s="240">
        <v>0</v>
      </c>
      <c r="V659" s="240">
        <v>0</v>
      </c>
      <c r="W659" s="223">
        <f t="shared" ca="1" si="645"/>
        <v>-3.1826069935240787E-3</v>
      </c>
      <c r="X659" s="223">
        <f>MMULT(N659:T659,'Parameters &amp; Main Results'!$B$12:$B$18)-'Parameters &amp; Main Results'!$B$22/12+MMULT(U659:V659,'Parameters &amp; Main Results'!$B$20:$B$21)</f>
        <v>-3.1826069935240787E-3</v>
      </c>
      <c r="Y659" s="223">
        <f>MMULT(N659:T659,'Parameters &amp; Main Results'!$C$12:$C$18)-'Parameters &amp; Main Results'!$C$22/12+MMULT(U659:V659,'Parameters &amp; Main Results'!$C$20:$C$21)</f>
        <v>-2.8755445912005679E-3</v>
      </c>
      <c r="Z659" s="17">
        <f t="shared" ca="1" si="699"/>
        <v>405.05218837530629</v>
      </c>
      <c r="AA659" s="70">
        <f ca="1">Z659/OFFSET(Z659,'Parameters &amp; Main Results'!$B$38,0)</f>
        <v>14.569184131223514</v>
      </c>
      <c r="AB659" s="70">
        <f ca="1">SUMPRODUCT(Z659:OFFSET(Z659,'Parameters &amp; Main Results'!$B$38-1,0), 'Cash Flow Assist'!$P$11:OFFSET('Cash Flow Assist'!$P$11,'Parameters &amp; Main Results'!$B$38-1,0)  )/OFFSET(Z659,'Parameters &amp; Main Results'!$B$38,0)</f>
        <v>2335.0762936882556</v>
      </c>
      <c r="AC659" s="70">
        <f ca="1">SUMPRODUCT(Z659:OFFSET(Z659,'Parameters &amp; Main Results'!$B$38-1,0),'Parameters &amp; Main Results'!$B$42:OFFSET('Parameters &amp; Main Results'!$B$42,'Parameters &amp; Main Results'!$B$38-1,0)   )/OFFSET(Z659,'Parameters &amp; Main Results'!$B$38,0)</f>
        <v>0</v>
      </c>
      <c r="AD659" s="155">
        <f t="shared" si="4"/>
        <v>-2.9507086606085364E-3</v>
      </c>
      <c r="AE659" s="252">
        <f t="shared" ca="1" si="709"/>
        <v>2631.9573999999998</v>
      </c>
      <c r="AF659" s="253">
        <f t="shared" ref="AF659:AF722" ca="1" si="711">(F659-AE659)/AE659</f>
        <v>0.35032611090133908</v>
      </c>
      <c r="AG659" s="258">
        <f t="shared" ref="AG659:AG722" ca="1" si="712">IF(AF659&gt;MktDrop,0,1)</f>
        <v>0</v>
      </c>
      <c r="AH659" s="227" t="str">
        <f ca="1">IF(SUM(AG659:OFFSET(AG659,(-HoldAggressiveTime-1),0,,))=0,"Defensive","Aggressive")</f>
        <v>Defensive</v>
      </c>
    </row>
    <row r="660" spans="1:34" ht="15" x14ac:dyDescent="0.2">
      <c r="A660">
        <f t="shared" si="15"/>
        <v>7</v>
      </c>
      <c r="B660">
        <f t="shared" si="16"/>
        <v>1925</v>
      </c>
      <c r="C660" s="70">
        <f t="shared" si="1"/>
        <v>1925.4999999999504</v>
      </c>
      <c r="D660" s="149">
        <f t="shared" si="383"/>
        <v>9375</v>
      </c>
      <c r="E660" s="151">
        <v>17.7</v>
      </c>
      <c r="F660" s="152">
        <v>3696.7928999999999</v>
      </c>
      <c r="G660" s="152">
        <v>771.50660000000005</v>
      </c>
      <c r="H660" s="152">
        <v>1574.9712091599999</v>
      </c>
      <c r="I660" s="152">
        <v>3696.7928999999999</v>
      </c>
      <c r="J660" s="152">
        <v>17.7</v>
      </c>
      <c r="K660" s="152">
        <v>17.7</v>
      </c>
      <c r="L660" s="152">
        <v>20.67</v>
      </c>
      <c r="M660" s="153">
        <v>10.00097736</v>
      </c>
      <c r="N660" s="17">
        <f t="shared" ref="N660:T660" si="713">F660/F659/$E660*$E659-1</f>
        <v>2.8424424894209155E-2</v>
      </c>
      <c r="O660" s="17">
        <f t="shared" si="713"/>
        <v>-8.1767934738506964E-3</v>
      </c>
      <c r="P660" s="17">
        <f t="shared" si="713"/>
        <v>-8.110875707791787E-3</v>
      </c>
      <c r="Q660" s="17">
        <f t="shared" si="713"/>
        <v>2.8424424894209155E-2</v>
      </c>
      <c r="R660" s="17">
        <f t="shared" si="713"/>
        <v>0</v>
      </c>
      <c r="S660" s="17">
        <f t="shared" si="713"/>
        <v>0</v>
      </c>
      <c r="T660" s="17">
        <f t="shared" si="713"/>
        <v>-1.1299435028248594E-2</v>
      </c>
      <c r="U660" s="240">
        <v>0</v>
      </c>
      <c r="V660" s="240">
        <v>0</v>
      </c>
      <c r="W660" s="223">
        <f t="shared" ref="W660:W723" ca="1" si="714">IFERROR(IF(AH660="Aggressive",Y660,X660),0)</f>
        <v>1.907632155780763E-2</v>
      </c>
      <c r="X660" s="223">
        <f>MMULT(N660:T660,'Parameters &amp; Main Results'!$B$12:$B$18)-'Parameters &amp; Main Results'!$B$22/12+MMULT(U660:V660,'Parameters &amp; Main Results'!$B$20:$B$21)</f>
        <v>1.907632155780763E-2</v>
      </c>
      <c r="Y660" s="223">
        <f>MMULT(N660:T660,'Parameters &amp; Main Results'!$C$12:$C$18)-'Parameters &amp; Main Results'!$C$22/12+MMULT(U660:V660,'Parameters &amp; Main Results'!$C$20:$C$21)</f>
        <v>2.4722636390736505E-2</v>
      </c>
      <c r="Z660" s="17">
        <f t="shared" ca="1" si="699"/>
        <v>406.3454261704228</v>
      </c>
      <c r="AA660" s="70">
        <f ca="1">Z660/OFFSET(Z660,'Parameters &amp; Main Results'!$B$38,0)</f>
        <v>14.108069095517447</v>
      </c>
      <c r="AB660" s="70">
        <f ca="1">SUMPRODUCT(Z660:OFFSET(Z660,'Parameters &amp; Main Results'!$B$38-1,0), 'Cash Flow Assist'!$P$11:OFFSET('Cash Flow Assist'!$P$11,'Parameters &amp; Main Results'!$B$38-1,0)  )/OFFSET(Z660,'Parameters &amp; Main Results'!$B$38,0)</f>
        <v>2240.8767521979021</v>
      </c>
      <c r="AC660" s="70">
        <f ca="1">SUMPRODUCT(Z660:OFFSET(Z660,'Parameters &amp; Main Results'!$B$38-1,0),'Parameters &amp; Main Results'!$B$42:OFFSET('Parameters &amp; Main Results'!$B$42,'Parameters &amp; Main Results'!$B$38-1,0)   )/OFFSET(Z660,'Parameters &amp; Main Results'!$B$38,0)</f>
        <v>0</v>
      </c>
      <c r="AD660" s="155">
        <f t="shared" si="4"/>
        <v>0</v>
      </c>
      <c r="AE660" s="252">
        <f t="shared" ca="1" si="709"/>
        <v>2537.0900999999999</v>
      </c>
      <c r="AF660" s="253">
        <f t="shared" ca="1" si="711"/>
        <v>0.45709957245901517</v>
      </c>
      <c r="AG660" s="258">
        <f t="shared" ca="1" si="712"/>
        <v>0</v>
      </c>
      <c r="AH660" s="227" t="str">
        <f ca="1">IF(SUM(AG660:OFFSET(AG660,(-HoldAggressiveTime-1),0,,))=0,"Defensive","Aggressive")</f>
        <v>Defensive</v>
      </c>
    </row>
    <row r="661" spans="1:34" ht="15" x14ac:dyDescent="0.2">
      <c r="A661">
        <f t="shared" si="15"/>
        <v>8</v>
      </c>
      <c r="B661">
        <f t="shared" si="16"/>
        <v>1925</v>
      </c>
      <c r="C661" s="70">
        <f t="shared" si="1"/>
        <v>1925.5833333332837</v>
      </c>
      <c r="D661" s="149">
        <f t="shared" si="383"/>
        <v>9405</v>
      </c>
      <c r="E661" s="151">
        <v>17.7</v>
      </c>
      <c r="F661" s="152">
        <v>3723.8098</v>
      </c>
      <c r="G661" s="152">
        <v>770.18439999999998</v>
      </c>
      <c r="H661" s="152">
        <v>1580.0504913100001</v>
      </c>
      <c r="I661" s="152">
        <v>3723.8098</v>
      </c>
      <c r="J661" s="152">
        <v>17.7</v>
      </c>
      <c r="K661" s="152">
        <v>17.7</v>
      </c>
      <c r="L661" s="152">
        <v>20.67</v>
      </c>
      <c r="M661" s="153">
        <v>10.11882744</v>
      </c>
      <c r="N661" s="17">
        <f t="shared" ref="N661:T661" si="715">F661/F660/$E661*$E660-1</f>
        <v>7.3081994936745609E-3</v>
      </c>
      <c r="O661" s="17">
        <f t="shared" si="715"/>
        <v>-1.713789616316963E-3</v>
      </c>
      <c r="P661" s="17">
        <f t="shared" si="715"/>
        <v>3.225000000291578E-3</v>
      </c>
      <c r="Q661" s="17">
        <f t="shared" si="715"/>
        <v>7.3081994936745609E-3</v>
      </c>
      <c r="R661" s="17">
        <f t="shared" si="715"/>
        <v>0</v>
      </c>
      <c r="S661" s="17">
        <f t="shared" si="715"/>
        <v>0</v>
      </c>
      <c r="T661" s="17">
        <f t="shared" si="715"/>
        <v>0</v>
      </c>
      <c r="U661" s="240">
        <v>0</v>
      </c>
      <c r="V661" s="240">
        <v>0</v>
      </c>
      <c r="W661" s="223">
        <f t="shared" ca="1" si="714"/>
        <v>5.0967250303258615E-3</v>
      </c>
      <c r="X661" s="223">
        <f>MMULT(N661:T661,'Parameters &amp; Main Results'!$B$12:$B$18)-'Parameters &amp; Main Results'!$B$22/12+MMULT(U661:V661,'Parameters &amp; Main Results'!$B$20:$B$21)</f>
        <v>5.0967250303258615E-3</v>
      </c>
      <c r="Y661" s="223">
        <f>MMULT(N661:T661,'Parameters &amp; Main Results'!$C$12:$C$18)-'Parameters &amp; Main Results'!$C$22/12+MMULT(U661:V661,'Parameters &amp; Main Results'!$C$20:$C$21)</f>
        <v>6.3643339160087426E-3</v>
      </c>
      <c r="Z661" s="17">
        <f t="shared" ca="1" si="699"/>
        <v>398.73895367254164</v>
      </c>
      <c r="AA661" s="70">
        <f ca="1">Z661/OFFSET(Z661,'Parameters &amp; Main Results'!$B$38,0)</f>
        <v>14.678407693300031</v>
      </c>
      <c r="AB661" s="70">
        <f ca="1">SUMPRODUCT(Z661:OFFSET(Z661,'Parameters &amp; Main Results'!$B$38-1,0), 'Cash Flow Assist'!$P$11:OFFSET('Cash Flow Assist'!$P$11,'Parameters &amp; Main Results'!$B$38-1,0)  )/OFFSET(Z661,'Parameters &amp; Main Results'!$B$38,0)</f>
        <v>2362.0450336775407</v>
      </c>
      <c r="AC661" s="70">
        <f ca="1">SUMPRODUCT(Z661:OFFSET(Z661,'Parameters &amp; Main Results'!$B$38-1,0),'Parameters &amp; Main Results'!$B$42:OFFSET('Parameters &amp; Main Results'!$B$42,'Parameters &amp; Main Results'!$B$38-1,0)   )/OFFSET(Z661,'Parameters &amp; Main Results'!$B$38,0)</f>
        <v>0</v>
      </c>
      <c r="AD661" s="155">
        <f t="shared" si="4"/>
        <v>0</v>
      </c>
      <c r="AE661" s="252">
        <f t="shared" ca="1" si="709"/>
        <v>2352.3436000000002</v>
      </c>
      <c r="AF661" s="253">
        <f t="shared" ca="1" si="711"/>
        <v>0.58302120489540721</v>
      </c>
      <c r="AG661" s="258">
        <f t="shared" ca="1" si="712"/>
        <v>0</v>
      </c>
      <c r="AH661" s="227" t="str">
        <f ca="1">IF(SUM(AG661:OFFSET(AG661,(-HoldAggressiveTime-1),0,,))=0,"Defensive","Aggressive")</f>
        <v>Defensive</v>
      </c>
    </row>
    <row r="662" spans="1:34" ht="15" x14ac:dyDescent="0.2">
      <c r="A662">
        <f t="shared" si="15"/>
        <v>9</v>
      </c>
      <c r="B662">
        <f t="shared" si="16"/>
        <v>1925</v>
      </c>
      <c r="C662" s="70">
        <f t="shared" si="1"/>
        <v>1925.6666666666169</v>
      </c>
      <c r="D662" s="149">
        <f t="shared" si="383"/>
        <v>9436</v>
      </c>
      <c r="E662" s="151">
        <v>17.7</v>
      </c>
      <c r="F662" s="152">
        <v>3837.0037000000002</v>
      </c>
      <c r="G662" s="152">
        <v>772.65539999999999</v>
      </c>
      <c r="H662" s="152">
        <v>1585.14615415</v>
      </c>
      <c r="I662" s="152">
        <v>3837.0037000000002</v>
      </c>
      <c r="J662" s="152">
        <v>17.7</v>
      </c>
      <c r="K662" s="152">
        <v>17.7</v>
      </c>
      <c r="L662" s="152">
        <v>20.67</v>
      </c>
      <c r="M662" s="153">
        <v>10.524941569999999</v>
      </c>
      <c r="N662" s="17">
        <f t="shared" ref="N662:T662" si="716">F662/F661/$E662*$E661-1</f>
        <v>3.0397336620146431E-2</v>
      </c>
      <c r="O662" s="17">
        <f t="shared" si="716"/>
        <v>3.2083225783332558E-3</v>
      </c>
      <c r="P662" s="17">
        <f t="shared" si="716"/>
        <v>3.2250000034967918E-3</v>
      </c>
      <c r="Q662" s="17">
        <f t="shared" si="716"/>
        <v>3.0397336620146431E-2</v>
      </c>
      <c r="R662" s="17">
        <f t="shared" si="716"/>
        <v>0</v>
      </c>
      <c r="S662" s="17">
        <f t="shared" si="716"/>
        <v>0</v>
      </c>
      <c r="T662" s="17">
        <f t="shared" si="716"/>
        <v>0</v>
      </c>
      <c r="U662" s="240">
        <v>0</v>
      </c>
      <c r="V662" s="240">
        <v>0</v>
      </c>
      <c r="W662" s="223">
        <f t="shared" ca="1" si="714"/>
        <v>2.339800031410981E-2</v>
      </c>
      <c r="X662" s="223">
        <f>MMULT(N662:T662,'Parameters &amp; Main Results'!$B$12:$B$18)-'Parameters &amp; Main Results'!$B$22/12+MMULT(U662:V662,'Parameters &amp; Main Results'!$B$20:$B$21)</f>
        <v>2.339800031410981E-2</v>
      </c>
      <c r="Y662" s="223">
        <f>MMULT(N662:T662,'Parameters &amp; Main Results'!$C$12:$C$18)-'Parameters &amp; Main Results'!$C$22/12+MMULT(U662:V662,'Parameters &amp; Main Results'!$C$20:$C$21)</f>
        <v>2.7636768549298446E-2</v>
      </c>
      <c r="Z662" s="17">
        <f t="shared" ca="1" si="699"/>
        <v>396.71699622791118</v>
      </c>
      <c r="AA662" s="70">
        <f ca="1">Z662/OFFSET(Z662,'Parameters &amp; Main Results'!$B$38,0)</f>
        <v>15.093628463713975</v>
      </c>
      <c r="AB662" s="70">
        <f ca="1">SUMPRODUCT(Z662:OFFSET(Z662,'Parameters &amp; Main Results'!$B$38-1,0), 'Cash Flow Assist'!$P$11:OFFSET('Cash Flow Assist'!$P$11,'Parameters &amp; Main Results'!$B$38-1,0)  )/OFFSET(Z662,'Parameters &amp; Main Results'!$B$38,0)</f>
        <v>2427.1044526860551</v>
      </c>
      <c r="AC662" s="70">
        <f ca="1">SUMPRODUCT(Z662:OFFSET(Z662,'Parameters &amp; Main Results'!$B$38-1,0),'Parameters &amp; Main Results'!$B$42:OFFSET('Parameters &amp; Main Results'!$B$42,'Parameters &amp; Main Results'!$B$38-1,0)   )/OFFSET(Z662,'Parameters &amp; Main Results'!$B$38,0)</f>
        <v>0</v>
      </c>
      <c r="AD662" s="155">
        <f t="shared" si="4"/>
        <v>0</v>
      </c>
      <c r="AE662" s="252">
        <f t="shared" ca="1" si="709"/>
        <v>2409.2262000000001</v>
      </c>
      <c r="AF662" s="253">
        <f t="shared" ca="1" si="711"/>
        <v>0.59262907733611736</v>
      </c>
      <c r="AG662" s="258">
        <f t="shared" ca="1" si="712"/>
        <v>0</v>
      </c>
      <c r="AH662" s="227" t="str">
        <f ca="1">IF(SUM(AG662:OFFSET(AG662,(-HoldAggressiveTime-1),0,,))=0,"Defensive","Aggressive")</f>
        <v>Defensive</v>
      </c>
    </row>
    <row r="663" spans="1:34" ht="15" x14ac:dyDescent="0.2">
      <c r="A663">
        <f t="shared" si="15"/>
        <v>10</v>
      </c>
      <c r="B663">
        <f t="shared" si="16"/>
        <v>1925</v>
      </c>
      <c r="C663" s="70">
        <f t="shared" si="1"/>
        <v>1925.7499999999502</v>
      </c>
      <c r="D663" s="149">
        <f t="shared" si="383"/>
        <v>9466</v>
      </c>
      <c r="E663" s="151">
        <v>17.7</v>
      </c>
      <c r="F663" s="152">
        <v>4072.5711999999999</v>
      </c>
      <c r="G663" s="152">
        <v>777.0231</v>
      </c>
      <c r="H663" s="152">
        <v>1590.2582505</v>
      </c>
      <c r="I663" s="152">
        <v>4072.5711999999999</v>
      </c>
      <c r="J663" s="152">
        <v>17.7</v>
      </c>
      <c r="K663" s="152">
        <v>17.7</v>
      </c>
      <c r="L663" s="152">
        <v>20.67</v>
      </c>
      <c r="M663" s="153">
        <v>11.17824646</v>
      </c>
      <c r="N663" s="17">
        <f t="shared" ref="N663:T663" si="717">F663/F662/$E663*$E662-1</f>
        <v>6.1393607725736432E-2</v>
      </c>
      <c r="O663" s="17">
        <f t="shared" si="717"/>
        <v>5.6528434280016526E-3</v>
      </c>
      <c r="P663" s="17">
        <f t="shared" si="717"/>
        <v>3.2250000018081426E-3</v>
      </c>
      <c r="Q663" s="17">
        <f t="shared" si="717"/>
        <v>6.1393607725736432E-2</v>
      </c>
      <c r="R663" s="17">
        <f t="shared" si="717"/>
        <v>0</v>
      </c>
      <c r="S663" s="17">
        <f t="shared" si="717"/>
        <v>0</v>
      </c>
      <c r="T663" s="17">
        <f t="shared" si="717"/>
        <v>0</v>
      </c>
      <c r="U663" s="240">
        <v>0</v>
      </c>
      <c r="V663" s="240">
        <v>0</v>
      </c>
      <c r="W663" s="223">
        <f t="shared" ca="1" si="714"/>
        <v>4.7134107813235987E-2</v>
      </c>
      <c r="X663" s="223">
        <f>MMULT(N663:T663,'Parameters &amp; Main Results'!$B$12:$B$18)-'Parameters &amp; Main Results'!$B$22/12+MMULT(U663:V663,'Parameters &amp; Main Results'!$B$20:$B$21)</f>
        <v>4.7134107813235987E-2</v>
      </c>
      <c r="Y663" s="223">
        <f>MMULT(N663:T663,'Parameters &amp; Main Results'!$C$12:$C$18)-'Parameters &amp; Main Results'!$C$22/12+MMULT(U663:V663,'Parameters &amp; Main Results'!$C$20:$C$21)</f>
        <v>5.5777864629296285E-2</v>
      </c>
      <c r="Z663" s="17">
        <f t="shared" ca="1" si="699"/>
        <v>387.6468354502818</v>
      </c>
      <c r="AA663" s="70">
        <f ca="1">Z663/OFFSET(Z663,'Parameters &amp; Main Results'!$B$38,0)</f>
        <v>15.154510248103502</v>
      </c>
      <c r="AB663" s="70">
        <f ca="1">SUMPRODUCT(Z663:OFFSET(Z663,'Parameters &amp; Main Results'!$B$38-1,0), 'Cash Flow Assist'!$P$11:OFFSET('Cash Flow Assist'!$P$11,'Parameters &amp; Main Results'!$B$38-1,0)  )/OFFSET(Z663,'Parameters &amp; Main Results'!$B$38,0)</f>
        <v>2479.4313286504375</v>
      </c>
      <c r="AC663" s="70">
        <f ca="1">SUMPRODUCT(Z663:OFFSET(Z663,'Parameters &amp; Main Results'!$B$38-1,0),'Parameters &amp; Main Results'!$B$42:OFFSET('Parameters &amp; Main Results'!$B$42,'Parameters &amp; Main Results'!$B$38-1,0)   )/OFFSET(Z663,'Parameters &amp; Main Results'!$B$38,0)</f>
        <v>0</v>
      </c>
      <c r="AD663" s="155">
        <f t="shared" si="4"/>
        <v>0</v>
      </c>
      <c r="AE663" s="252">
        <f t="shared" ca="1" si="709"/>
        <v>2459.6113999999998</v>
      </c>
      <c r="AF663" s="253">
        <f t="shared" ca="1" si="711"/>
        <v>0.65577830709355156</v>
      </c>
      <c r="AG663" s="258">
        <f t="shared" ca="1" si="712"/>
        <v>0</v>
      </c>
      <c r="AH663" s="227" t="str">
        <f ca="1">IF(SUM(AG663:OFFSET(AG663,(-HoldAggressiveTime-1),0,,))=0,"Defensive","Aggressive")</f>
        <v>Defensive</v>
      </c>
    </row>
    <row r="664" spans="1:34" ht="15" x14ac:dyDescent="0.2">
      <c r="A664">
        <f t="shared" si="15"/>
        <v>11</v>
      </c>
      <c r="B664">
        <f t="shared" si="16"/>
        <v>1925</v>
      </c>
      <c r="C664" s="70">
        <f t="shared" si="1"/>
        <v>1925.8333333332835</v>
      </c>
      <c r="D664" s="149">
        <f t="shared" si="383"/>
        <v>9497</v>
      </c>
      <c r="E664" s="151">
        <v>18</v>
      </c>
      <c r="F664" s="152">
        <v>4077.0758999999998</v>
      </c>
      <c r="G664" s="152">
        <v>781.39689999999996</v>
      </c>
      <c r="H664" s="152">
        <v>1595.38683335</v>
      </c>
      <c r="I664" s="152">
        <v>4077.0758999999998</v>
      </c>
      <c r="J664" s="152">
        <v>18</v>
      </c>
      <c r="K664" s="152">
        <v>18</v>
      </c>
      <c r="L664" s="152">
        <v>20.67</v>
      </c>
      <c r="M664" s="153">
        <v>10.812173270000001</v>
      </c>
      <c r="N664" s="17">
        <f t="shared" ref="N664:T664" si="718">F664/F663/$E664*$E663-1</f>
        <v>-1.5578994665581325E-2</v>
      </c>
      <c r="O664" s="17">
        <f t="shared" si="718"/>
        <v>-1.1131563098531805E-2</v>
      </c>
      <c r="P664" s="17">
        <f t="shared" si="718"/>
        <v>-1.3495416671528537E-2</v>
      </c>
      <c r="Q664" s="17">
        <f t="shared" si="718"/>
        <v>-1.5578994665581325E-2</v>
      </c>
      <c r="R664" s="17">
        <f t="shared" si="718"/>
        <v>0</v>
      </c>
      <c r="S664" s="17">
        <f t="shared" si="718"/>
        <v>0</v>
      </c>
      <c r="T664" s="17">
        <f t="shared" si="718"/>
        <v>-1.6666666666666718E-2</v>
      </c>
      <c r="U664" s="240">
        <v>0</v>
      </c>
      <c r="V664" s="240">
        <v>0</v>
      </c>
      <c r="W664" s="223">
        <f t="shared" ca="1" si="714"/>
        <v>-1.4785558618892358E-2</v>
      </c>
      <c r="X664" s="223">
        <f>MMULT(N664:T664,'Parameters &amp; Main Results'!$B$12:$B$18)-'Parameters &amp; Main Results'!$B$22/12+MMULT(U664:V664,'Parameters &amp; Main Results'!$B$20:$B$21)</f>
        <v>-1.4785558618892358E-2</v>
      </c>
      <c r="Y664" s="223">
        <f>MMULT(N664:T664,'Parameters &amp; Main Results'!$C$12:$C$18)-'Parameters &amp; Main Results'!$C$22/12+MMULT(U664:V664,'Parameters &amp; Main Results'!$C$20:$C$21)</f>
        <v>-1.517591817554304E-2</v>
      </c>
      <c r="Z664" s="17">
        <f t="shared" ca="1" si="699"/>
        <v>370.19788827222641</v>
      </c>
      <c r="AA664" s="70">
        <f ca="1">Z664/OFFSET(Z664,'Parameters &amp; Main Results'!$B$38,0)</f>
        <v>14.329528377739896</v>
      </c>
      <c r="AB664" s="70">
        <f ca="1">SUMPRODUCT(Z664:OFFSET(Z664,'Parameters &amp; Main Results'!$B$38-1,0), 'Cash Flow Assist'!$P$11:OFFSET('Cash Flow Assist'!$P$11,'Parameters &amp; Main Results'!$B$38-1,0)  )/OFFSET(Z664,'Parameters &amp; Main Results'!$B$38,0)</f>
        <v>2440.9449723807447</v>
      </c>
      <c r="AC664" s="70">
        <f ca="1">SUMPRODUCT(Z664:OFFSET(Z664,'Parameters &amp; Main Results'!$B$38-1,0),'Parameters &amp; Main Results'!$B$42:OFFSET('Parameters &amp; Main Results'!$B$42,'Parameters &amp; Main Results'!$B$38-1,0)   )/OFFSET(Z664,'Parameters &amp; Main Results'!$B$38,0)</f>
        <v>0</v>
      </c>
      <c r="AD664" s="155">
        <f t="shared" si="4"/>
        <v>-1.5578994665581325E-2</v>
      </c>
      <c r="AE664" s="252">
        <f t="shared" ca="1" si="709"/>
        <v>2395.1069000000002</v>
      </c>
      <c r="AF664" s="253">
        <f t="shared" ca="1" si="711"/>
        <v>0.70225216252351808</v>
      </c>
      <c r="AG664" s="258">
        <f t="shared" ca="1" si="712"/>
        <v>0</v>
      </c>
      <c r="AH664" s="227" t="str">
        <f ca="1">IF(SUM(AG664:OFFSET(AG664,(-HoldAggressiveTime-1),0,,))=0,"Defensive","Aggressive")</f>
        <v>Defensive</v>
      </c>
    </row>
    <row r="665" spans="1:34" ht="15" x14ac:dyDescent="0.2">
      <c r="A665">
        <f t="shared" si="15"/>
        <v>12</v>
      </c>
      <c r="B665">
        <f t="shared" si="16"/>
        <v>1925</v>
      </c>
      <c r="C665" s="70">
        <f t="shared" si="1"/>
        <v>1925.9166666666167</v>
      </c>
      <c r="D665" s="149">
        <f t="shared" si="383"/>
        <v>9528</v>
      </c>
      <c r="E665" s="151">
        <v>17.899999999999999</v>
      </c>
      <c r="F665" s="152">
        <v>4289.6466</v>
      </c>
      <c r="G665" s="152">
        <v>783.22879999999998</v>
      </c>
      <c r="H665" s="152">
        <v>1600.5319558900001</v>
      </c>
      <c r="I665" s="152">
        <v>4289.6466</v>
      </c>
      <c r="J665" s="152">
        <v>17.899999999999999</v>
      </c>
      <c r="K665" s="152">
        <v>17.899999999999999</v>
      </c>
      <c r="L665" s="152">
        <v>20.67</v>
      </c>
      <c r="M665" s="153">
        <v>11.41576087</v>
      </c>
      <c r="N665" s="17">
        <f t="shared" ref="N665:T665" si="719">F665/F664/$E665*$E664-1</f>
        <v>5.8015894711514138E-2</v>
      </c>
      <c r="O665" s="17">
        <f t="shared" si="719"/>
        <v>7.9440805156358874E-3</v>
      </c>
      <c r="P665" s="17">
        <f t="shared" si="719"/>
        <v>8.8296089400896616E-3</v>
      </c>
      <c r="Q665" s="17">
        <f t="shared" si="719"/>
        <v>5.8015894711514138E-2</v>
      </c>
      <c r="R665" s="17">
        <f t="shared" si="719"/>
        <v>0</v>
      </c>
      <c r="S665" s="17">
        <f t="shared" si="719"/>
        <v>0</v>
      </c>
      <c r="T665" s="17">
        <f t="shared" si="719"/>
        <v>5.5865921787709993E-3</v>
      </c>
      <c r="U665" s="240">
        <v>0</v>
      </c>
      <c r="V665" s="240">
        <v>0</v>
      </c>
      <c r="W665" s="223">
        <f t="shared" ca="1" si="714"/>
        <v>4.5338400079034662E-2</v>
      </c>
      <c r="X665" s="223">
        <f>MMULT(N665:T665,'Parameters &amp; Main Results'!$B$12:$B$18)-'Parameters &amp; Main Results'!$B$22/12+MMULT(U665:V665,'Parameters &amp; Main Results'!$B$20:$B$21)</f>
        <v>4.5338400079034662E-2</v>
      </c>
      <c r="Y665" s="223">
        <f>MMULT(N665:T665,'Parameters &amp; Main Results'!$C$12:$C$18)-'Parameters &amp; Main Results'!$C$22/12+MMULT(U665:V665,'Parameters &amp; Main Results'!$C$20:$C$21)</f>
        <v>5.2967046625259646E-2</v>
      </c>
      <c r="Z665" s="17">
        <f t="shared" ca="1" si="699"/>
        <v>375.75361537866843</v>
      </c>
      <c r="AA665" s="70">
        <f ca="1">Z665/OFFSET(Z665,'Parameters &amp; Main Results'!$B$38,0)</f>
        <v>15.223535920199838</v>
      </c>
      <c r="AB665" s="70">
        <f ca="1">SUMPRODUCT(Z665:OFFSET(Z665,'Parameters &amp; Main Results'!$B$38-1,0), 'Cash Flow Assist'!$P$11:OFFSET('Cash Flow Assist'!$P$11,'Parameters &amp; Main Results'!$B$38-1,0)  )/OFFSET(Z665,'Parameters &amp; Main Results'!$B$38,0)</f>
        <v>2540.9393579078765</v>
      </c>
      <c r="AC665" s="70">
        <f ca="1">SUMPRODUCT(Z665:OFFSET(Z665,'Parameters &amp; Main Results'!$B$38-1,0),'Parameters &amp; Main Results'!$B$42:OFFSET('Parameters &amp; Main Results'!$B$42,'Parameters &amp; Main Results'!$B$38-1,0)   )/OFFSET(Z665,'Parameters &amp; Main Results'!$B$38,0)</f>
        <v>0</v>
      </c>
      <c r="AD665" s="155">
        <f t="shared" si="4"/>
        <v>0</v>
      </c>
      <c r="AE665" s="252">
        <f t="shared" ca="1" si="709"/>
        <v>2400.4405999999999</v>
      </c>
      <c r="AF665" s="253">
        <f t="shared" ca="1" si="711"/>
        <v>0.78702468205212006</v>
      </c>
      <c r="AG665" s="258">
        <f t="shared" ca="1" si="712"/>
        <v>0</v>
      </c>
      <c r="AH665" s="227" t="str">
        <f ca="1">IF(SUM(AG665:OFFSET(AG665,(-HoldAggressiveTime-1),0,,))=0,"Defensive","Aggressive")</f>
        <v>Defensive</v>
      </c>
    </row>
    <row r="666" spans="1:34" ht="15" x14ac:dyDescent="0.2">
      <c r="A666">
        <f t="shared" si="15"/>
        <v>1</v>
      </c>
      <c r="B666">
        <f t="shared" si="16"/>
        <v>1926</v>
      </c>
      <c r="C666" s="70">
        <f t="shared" si="1"/>
        <v>1925.99999999995</v>
      </c>
      <c r="D666" s="149">
        <f t="shared" si="383"/>
        <v>9556</v>
      </c>
      <c r="E666" s="151">
        <v>17.899999999999999</v>
      </c>
      <c r="F666" s="152">
        <v>4299.5550000000003</v>
      </c>
      <c r="G666" s="152">
        <v>787.62469999999996</v>
      </c>
      <c r="H666" s="152">
        <v>1606.2405198700001</v>
      </c>
      <c r="I666" s="152">
        <v>4299.5550000000003</v>
      </c>
      <c r="J666" s="152">
        <v>17.899999999999999</v>
      </c>
      <c r="K666" s="152">
        <v>17.899999999999999</v>
      </c>
      <c r="L666" s="152">
        <v>20.67</v>
      </c>
      <c r="M666" s="153">
        <v>11.538200379999999</v>
      </c>
      <c r="N666" s="17">
        <f t="shared" ref="N666:T666" si="720">F666/F665/$E666*$E665-1</f>
        <v>2.3098406288295514E-3</v>
      </c>
      <c r="O666" s="17">
        <f t="shared" si="720"/>
        <v>5.6125362090873043E-3</v>
      </c>
      <c r="P666" s="17">
        <f t="shared" si="720"/>
        <v>3.566666669160945E-3</v>
      </c>
      <c r="Q666" s="17">
        <f t="shared" si="720"/>
        <v>2.3098406288295514E-3</v>
      </c>
      <c r="R666" s="17">
        <f t="shared" si="720"/>
        <v>0</v>
      </c>
      <c r="S666" s="17">
        <f t="shared" si="720"/>
        <v>0</v>
      </c>
      <c r="T666" s="17">
        <f t="shared" si="720"/>
        <v>0</v>
      </c>
      <c r="U666" s="240">
        <v>0</v>
      </c>
      <c r="V666" s="240">
        <v>0</v>
      </c>
      <c r="W666" s="223">
        <f t="shared" ca="1" si="714"/>
        <v>2.8132210467729578E-3</v>
      </c>
      <c r="X666" s="223">
        <f>MMULT(N666:T666,'Parameters &amp; Main Results'!$B$12:$B$18)-'Parameters &amp; Main Results'!$B$22/12+MMULT(U666:V666,'Parameters &amp; Main Results'!$B$20:$B$21)</f>
        <v>2.8132210467729578E-3</v>
      </c>
      <c r="Y666" s="223">
        <f>MMULT(N666:T666,'Parameters &amp; Main Results'!$C$12:$C$18)-'Parameters &amp; Main Results'!$C$22/12+MMULT(U666:V666,'Parameters &amp; Main Results'!$C$20:$C$21)</f>
        <v>2.5984435201886601E-3</v>
      </c>
      <c r="Z666" s="17">
        <f t="shared" ca="1" si="699"/>
        <v>359.45643568652878</v>
      </c>
      <c r="AA666" s="70">
        <f ca="1">Z666/OFFSET(Z666,'Parameters &amp; Main Results'!$B$38,0)</f>
        <v>15.148326672696832</v>
      </c>
      <c r="AB666" s="70">
        <f ca="1">SUMPRODUCT(Z666:OFFSET(Z666,'Parameters &amp; Main Results'!$B$38-1,0), 'Cash Flow Assist'!$P$11:OFFSET('Cash Flow Assist'!$P$11,'Parameters &amp; Main Results'!$B$38-1,0)  )/OFFSET(Z666,'Parameters &amp; Main Results'!$B$38,0)</f>
        <v>2628.2243217848918</v>
      </c>
      <c r="AC666" s="70">
        <f ca="1">SUMPRODUCT(Z666:OFFSET(Z666,'Parameters &amp; Main Results'!$B$38-1,0),'Parameters &amp; Main Results'!$B$42:OFFSET('Parameters &amp; Main Results'!$B$42,'Parameters &amp; Main Results'!$B$38-1,0)   )/OFFSET(Z666,'Parameters &amp; Main Results'!$B$38,0)</f>
        <v>0</v>
      </c>
      <c r="AD666" s="155">
        <f t="shared" si="4"/>
        <v>0</v>
      </c>
      <c r="AE666" s="252">
        <f t="shared" ca="1" si="709"/>
        <v>2546.9580000000001</v>
      </c>
      <c r="AF666" s="253">
        <f t="shared" ca="1" si="711"/>
        <v>0.68811382048702807</v>
      </c>
      <c r="AG666" s="258">
        <f t="shared" ca="1" si="712"/>
        <v>0</v>
      </c>
      <c r="AH666" s="227" t="str">
        <f ca="1">IF(SUM(AG666:OFFSET(AG666,(-HoldAggressiveTime-1),0,,))=0,"Defensive","Aggressive")</f>
        <v>Defensive</v>
      </c>
    </row>
    <row r="667" spans="1:34" ht="15" x14ac:dyDescent="0.2">
      <c r="A667">
        <f t="shared" si="15"/>
        <v>2</v>
      </c>
      <c r="B667">
        <f t="shared" si="16"/>
        <v>1926</v>
      </c>
      <c r="C667" s="70">
        <f t="shared" si="1"/>
        <v>1926.0833333332832</v>
      </c>
      <c r="D667" s="149">
        <f t="shared" si="383"/>
        <v>9587</v>
      </c>
      <c r="E667" s="151">
        <v>17.899999999999999</v>
      </c>
      <c r="F667" s="152">
        <v>4126.5263999999997</v>
      </c>
      <c r="G667" s="152">
        <v>793.99289999999996</v>
      </c>
      <c r="H667" s="152">
        <v>1611.96944439</v>
      </c>
      <c r="I667" s="152">
        <v>4126.5263999999997</v>
      </c>
      <c r="J667" s="152">
        <v>17.899999999999999</v>
      </c>
      <c r="K667" s="152">
        <v>17.899999999999999</v>
      </c>
      <c r="L667" s="152">
        <v>20.67</v>
      </c>
      <c r="M667" s="153">
        <v>10.77816367</v>
      </c>
      <c r="N667" s="17">
        <f t="shared" ref="N667:T667" si="721">F667/F666/$E667*$E666-1</f>
        <v>-4.0243374023590905E-2</v>
      </c>
      <c r="O667" s="17">
        <f t="shared" si="721"/>
        <v>8.0853228701436297E-3</v>
      </c>
      <c r="P667" s="17">
        <f t="shared" si="721"/>
        <v>3.5666666661251512E-3</v>
      </c>
      <c r="Q667" s="17">
        <f t="shared" si="721"/>
        <v>-4.0243374023590905E-2</v>
      </c>
      <c r="R667" s="17">
        <f t="shared" si="721"/>
        <v>0</v>
      </c>
      <c r="S667" s="17">
        <f t="shared" si="721"/>
        <v>0</v>
      </c>
      <c r="T667" s="17">
        <f t="shared" si="721"/>
        <v>0</v>
      </c>
      <c r="U667" s="240">
        <v>0</v>
      </c>
      <c r="V667" s="240">
        <v>0</v>
      </c>
      <c r="W667" s="223">
        <f t="shared" ca="1" si="714"/>
        <v>-2.8607132610331119E-2</v>
      </c>
      <c r="X667" s="223">
        <f>MMULT(N667:T667,'Parameters &amp; Main Results'!$B$12:$B$18)-'Parameters &amp; Main Results'!$B$22/12+MMULT(U667:V667,'Parameters &amp; Main Results'!$B$20:$B$21)</f>
        <v>-2.8607132610331119E-2</v>
      </c>
      <c r="Y667" s="223">
        <f>MMULT(N667:T667,'Parameters &amp; Main Results'!$C$12:$C$18)-'Parameters &amp; Main Results'!$C$22/12+MMULT(U667:V667,'Parameters &amp; Main Results'!$C$20:$C$21)</f>
        <v>-3.5452171000884124E-2</v>
      </c>
      <c r="Z667" s="17">
        <f t="shared" ca="1" si="699"/>
        <v>358.44804211028952</v>
      </c>
      <c r="AA667" s="70">
        <f ca="1">Z667/OFFSET(Z667,'Parameters &amp; Main Results'!$B$38,0)</f>
        <v>15.677607303014261</v>
      </c>
      <c r="AB667" s="70">
        <f ca="1">SUMPRODUCT(Z667:OFFSET(Z667,'Parameters &amp; Main Results'!$B$38-1,0), 'Cash Flow Assist'!$P$11:OFFSET('Cash Flow Assist'!$P$11,'Parameters &amp; Main Results'!$B$38-1,0)  )/OFFSET(Z667,'Parameters &amp; Main Results'!$B$38,0)</f>
        <v>2713.0224024024728</v>
      </c>
      <c r="AC667" s="70">
        <f ca="1">SUMPRODUCT(Z667:OFFSET(Z667,'Parameters &amp; Main Results'!$B$38-1,0),'Parameters &amp; Main Results'!$B$42:OFFSET('Parameters &amp; Main Results'!$B$42,'Parameters &amp; Main Results'!$B$38-1,0)   )/OFFSET(Z667,'Parameters &amp; Main Results'!$B$38,0)</f>
        <v>0</v>
      </c>
      <c r="AD667" s="155">
        <f t="shared" si="4"/>
        <v>-4.0243374023590905E-2</v>
      </c>
      <c r="AE667" s="252">
        <f t="shared" ca="1" si="709"/>
        <v>2634.1794</v>
      </c>
      <c r="AF667" s="253">
        <f t="shared" ca="1" si="711"/>
        <v>0.566532028911926</v>
      </c>
      <c r="AG667" s="258">
        <f t="shared" ca="1" si="712"/>
        <v>0</v>
      </c>
      <c r="AH667" s="227" t="str">
        <f ca="1">IF(SUM(AG667:OFFSET(AG667,(-HoldAggressiveTime-1),0,,))=0,"Defensive","Aggressive")</f>
        <v>Defensive</v>
      </c>
    </row>
    <row r="668" spans="1:34" ht="15" x14ac:dyDescent="0.2">
      <c r="A668">
        <f t="shared" si="15"/>
        <v>3</v>
      </c>
      <c r="B668">
        <f t="shared" si="16"/>
        <v>1926</v>
      </c>
      <c r="C668" s="70">
        <f t="shared" si="1"/>
        <v>1926.1666666666165</v>
      </c>
      <c r="D668" s="149">
        <f t="shared" si="383"/>
        <v>9617</v>
      </c>
      <c r="E668" s="151">
        <v>17.8</v>
      </c>
      <c r="F668" s="152">
        <v>3898.7064999999998</v>
      </c>
      <c r="G668" s="152">
        <v>796.44759999999997</v>
      </c>
      <c r="H668" s="152">
        <v>1617.71880207</v>
      </c>
      <c r="I668" s="152">
        <v>3898.7064999999998</v>
      </c>
      <c r="J668" s="152">
        <v>17.8</v>
      </c>
      <c r="K668" s="152">
        <v>17.8</v>
      </c>
      <c r="L668" s="152">
        <v>20.67</v>
      </c>
      <c r="M668" s="153">
        <v>10.31324665</v>
      </c>
      <c r="N668" s="17">
        <f t="shared" ref="N668:T668" si="722">F668/F667/$E668*$E667-1</f>
        <v>-4.9900820819753555E-2</v>
      </c>
      <c r="O668" s="17">
        <f t="shared" si="722"/>
        <v>8.726935365670041E-3</v>
      </c>
      <c r="P668" s="17">
        <f t="shared" si="722"/>
        <v>9.2046816448263513E-3</v>
      </c>
      <c r="Q668" s="17">
        <f t="shared" si="722"/>
        <v>-4.9900820819753555E-2</v>
      </c>
      <c r="R668" s="17">
        <f t="shared" si="722"/>
        <v>0</v>
      </c>
      <c r="S668" s="17">
        <f t="shared" si="722"/>
        <v>0</v>
      </c>
      <c r="T668" s="17">
        <f t="shared" si="722"/>
        <v>5.6179775280897903E-3</v>
      </c>
      <c r="U668" s="240">
        <v>0</v>
      </c>
      <c r="V668" s="240">
        <v>0</v>
      </c>
      <c r="W668" s="223">
        <f t="shared" ca="1" si="714"/>
        <v>-3.5440996331943336E-2</v>
      </c>
      <c r="X668" s="223">
        <f>MMULT(N668:T668,'Parameters &amp; Main Results'!$B$12:$B$18)-'Parameters &amp; Main Results'!$B$22/12+MMULT(U668:V668,'Parameters &amp; Main Results'!$B$20:$B$21)</f>
        <v>-3.5440996331943336E-2</v>
      </c>
      <c r="Y668" s="223">
        <f>MMULT(N668:T668,'Parameters &amp; Main Results'!$C$12:$C$18)-'Parameters &amp; Main Results'!$C$22/12+MMULT(U668:V668,'Parameters &amp; Main Results'!$C$20:$C$21)</f>
        <v>-4.407971186787786E-2</v>
      </c>
      <c r="Z668" s="17">
        <f t="shared" ca="1" si="699"/>
        <v>369.00419402245831</v>
      </c>
      <c r="AA668" s="70">
        <f ca="1">Z668/OFFSET(Z668,'Parameters &amp; Main Results'!$B$38,0)</f>
        <v>16.302414213174185</v>
      </c>
      <c r="AB668" s="70">
        <f ca="1">SUMPRODUCT(Z668:OFFSET(Z668,'Parameters &amp; Main Results'!$B$38-1,0), 'Cash Flow Assist'!$P$11:OFFSET('Cash Flow Assist'!$P$11,'Parameters &amp; Main Results'!$B$38-1,0)  )/OFFSET(Z668,'Parameters &amp; Main Results'!$B$38,0)</f>
        <v>2725.6149019254426</v>
      </c>
      <c r="AC668" s="70">
        <f ca="1">SUMPRODUCT(Z668:OFFSET(Z668,'Parameters &amp; Main Results'!$B$38-1,0),'Parameters &amp; Main Results'!$B$42:OFFSET('Parameters &amp; Main Results'!$B$42,'Parameters &amp; Main Results'!$B$38-1,0)   )/OFFSET(Z668,'Parameters &amp; Main Results'!$B$38,0)</f>
        <v>0</v>
      </c>
      <c r="AD668" s="155">
        <f t="shared" si="4"/>
        <v>-8.8136017447010939E-2</v>
      </c>
      <c r="AE668" s="252">
        <f t="shared" ca="1" si="709"/>
        <v>2725.4531999999999</v>
      </c>
      <c r="AF668" s="253">
        <f t="shared" ca="1" si="711"/>
        <v>0.43048007575400665</v>
      </c>
      <c r="AG668" s="258">
        <f t="shared" ca="1" si="712"/>
        <v>0</v>
      </c>
      <c r="AH668" s="227" t="str">
        <f ca="1">IF(SUM(AG668:OFFSET(AG668,(-HoldAggressiveTime-1),0,,))=0,"Defensive","Aggressive")</f>
        <v>Defensive</v>
      </c>
    </row>
    <row r="669" spans="1:34" ht="15" x14ac:dyDescent="0.2">
      <c r="A669">
        <f t="shared" si="15"/>
        <v>4</v>
      </c>
      <c r="B669">
        <f t="shared" si="16"/>
        <v>1926</v>
      </c>
      <c r="C669" s="70">
        <f t="shared" si="1"/>
        <v>1926.2499999999498</v>
      </c>
      <c r="D669" s="149">
        <f t="shared" si="383"/>
        <v>9648</v>
      </c>
      <c r="E669" s="151">
        <v>17.899999999999999</v>
      </c>
      <c r="F669" s="152">
        <v>3994.1529999999998</v>
      </c>
      <c r="G669" s="152">
        <v>799.5652</v>
      </c>
      <c r="H669" s="152">
        <v>1623.4886658</v>
      </c>
      <c r="I669" s="152">
        <v>3994.1529999999998</v>
      </c>
      <c r="J669" s="152">
        <v>17.899999999999999</v>
      </c>
      <c r="K669" s="152">
        <v>17.899999999999999</v>
      </c>
      <c r="L669" s="152">
        <v>20.67</v>
      </c>
      <c r="M669" s="153">
        <v>10.61291705</v>
      </c>
      <c r="N669" s="17">
        <f t="shared" ref="N669:T669" si="723">F669/F668/$E669*$E668-1</f>
        <v>1.8758220473735543E-2</v>
      </c>
      <c r="O669" s="17">
        <f t="shared" si="723"/>
        <v>-1.6940784211507687E-3</v>
      </c>
      <c r="P669" s="17">
        <f t="shared" si="723"/>
        <v>-2.0398510225998479E-3</v>
      </c>
      <c r="Q669" s="17">
        <f t="shared" si="723"/>
        <v>1.8758220473735543E-2</v>
      </c>
      <c r="R669" s="17">
        <f t="shared" si="723"/>
        <v>0</v>
      </c>
      <c r="S669" s="17">
        <f t="shared" si="723"/>
        <v>0</v>
      </c>
      <c r="T669" s="17">
        <f t="shared" si="723"/>
        <v>-5.5865921787708883E-3</v>
      </c>
      <c r="U669" s="240">
        <v>0</v>
      </c>
      <c r="V669" s="240">
        <v>0</v>
      </c>
      <c r="W669" s="223">
        <f t="shared" ca="1" si="714"/>
        <v>1.340885339546629E-2</v>
      </c>
      <c r="X669" s="223">
        <f>MMULT(N669:T669,'Parameters &amp; Main Results'!$B$12:$B$18)-'Parameters &amp; Main Results'!$B$22/12+MMULT(U669:V669,'Parameters &amp; Main Results'!$B$20:$B$21)</f>
        <v>1.340885339546629E-2</v>
      </c>
      <c r="Y669" s="223">
        <f>MMULT(N669:T669,'Parameters &amp; Main Results'!$C$12:$C$18)-'Parameters &amp; Main Results'!$C$22/12+MMULT(U669:V669,'Parameters &amp; Main Results'!$C$20:$C$21)</f>
        <v>1.667132391758025E-2</v>
      </c>
      <c r="Z669" s="17">
        <f t="shared" ca="1" si="699"/>
        <v>382.5625934952626</v>
      </c>
      <c r="AA669" s="70">
        <f ca="1">Z669/OFFSET(Z669,'Parameters &amp; Main Results'!$B$38,0)</f>
        <v>17.531068274410359</v>
      </c>
      <c r="AB669" s="70">
        <f ca="1">SUMPRODUCT(Z669:OFFSET(Z669,'Parameters &amp; Main Results'!$B$38-1,0), 'Cash Flow Assist'!$P$11:OFFSET('Cash Flow Assist'!$P$11,'Parameters &amp; Main Results'!$B$38-1,0)  )/OFFSET(Z669,'Parameters &amp; Main Results'!$B$38,0)</f>
        <v>2811.2833661815966</v>
      </c>
      <c r="AC669" s="70">
        <f ca="1">SUMPRODUCT(Z669:OFFSET(Z669,'Parameters &amp; Main Results'!$B$38-1,0),'Parameters &amp; Main Results'!$B$42:OFFSET('Parameters &amp; Main Results'!$B$42,'Parameters &amp; Main Results'!$B$38-1,0)   )/OFFSET(Z669,'Parameters &amp; Main Results'!$B$38,0)</f>
        <v>0</v>
      </c>
      <c r="AD669" s="155">
        <f t="shared" si="4"/>
        <v>-7.103107182022339E-2</v>
      </c>
      <c r="AE669" s="252">
        <f t="shared" ca="1" si="709"/>
        <v>2681.1559000000002</v>
      </c>
      <c r="AF669" s="253">
        <f t="shared" ca="1" si="711"/>
        <v>0.4897130748719235</v>
      </c>
      <c r="AG669" s="258">
        <f t="shared" ca="1" si="712"/>
        <v>0</v>
      </c>
      <c r="AH669" s="227" t="str">
        <f ca="1">IF(SUM(AG669:OFFSET(AG669,(-HoldAggressiveTime-1),0,,))=0,"Defensive","Aggressive")</f>
        <v>Defensive</v>
      </c>
    </row>
    <row r="670" spans="1:34" ht="15" x14ac:dyDescent="0.2">
      <c r="A670">
        <f t="shared" si="15"/>
        <v>5</v>
      </c>
      <c r="B670">
        <f t="shared" si="16"/>
        <v>1926</v>
      </c>
      <c r="C670" s="70">
        <f t="shared" si="1"/>
        <v>1926.333333333283</v>
      </c>
      <c r="D670" s="149">
        <f t="shared" si="383"/>
        <v>9678</v>
      </c>
      <c r="E670" s="151">
        <v>17.8</v>
      </c>
      <c r="F670" s="152">
        <v>4052.6396</v>
      </c>
      <c r="G670" s="152">
        <v>804.0059</v>
      </c>
      <c r="H670" s="152">
        <v>1629.2791087099999</v>
      </c>
      <c r="I670" s="152">
        <v>4052.6396</v>
      </c>
      <c r="J670" s="152">
        <v>17.8</v>
      </c>
      <c r="K670" s="152">
        <v>17.8</v>
      </c>
      <c r="L670" s="152">
        <v>20.67</v>
      </c>
      <c r="M670" s="153">
        <v>10.84960029</v>
      </c>
      <c r="N670" s="17">
        <f t="shared" ref="N670:T670" si="724">F670/F669/$E670*$E669-1</f>
        <v>2.034329636402199E-2</v>
      </c>
      <c r="O670" s="17">
        <f t="shared" si="724"/>
        <v>1.1203072718336982E-2</v>
      </c>
      <c r="P670" s="17">
        <f t="shared" si="724"/>
        <v>9.2046816491664352E-3</v>
      </c>
      <c r="Q670" s="17">
        <f t="shared" si="724"/>
        <v>2.034329636402199E-2</v>
      </c>
      <c r="R670" s="17">
        <f t="shared" si="724"/>
        <v>0</v>
      </c>
      <c r="S670" s="17">
        <f t="shared" si="724"/>
        <v>0</v>
      </c>
      <c r="T670" s="17">
        <f t="shared" si="724"/>
        <v>5.6179775280897903E-3</v>
      </c>
      <c r="U670" s="240">
        <v>0</v>
      </c>
      <c r="V670" s="240">
        <v>0</v>
      </c>
      <c r="W670" s="223">
        <f t="shared" ca="1" si="714"/>
        <v>1.7737319026421713E-2</v>
      </c>
      <c r="X670" s="223">
        <f>MMULT(N670:T670,'Parameters &amp; Main Results'!$B$12:$B$18)-'Parameters &amp; Main Results'!$B$22/12+MMULT(U670:V670,'Parameters &amp; Main Results'!$B$20:$B$21)</f>
        <v>1.7737319026421713E-2</v>
      </c>
      <c r="Y670" s="223">
        <f>MMULT(N670:T670,'Parameters &amp; Main Results'!$C$12:$C$18)-'Parameters &amp; Main Results'!$C$22/12+MMULT(U670:V670,'Parameters &amp; Main Results'!$C$20:$C$21)</f>
        <v>1.9387607332786824E-2</v>
      </c>
      <c r="Z670" s="17">
        <f t="shared" ca="1" si="699"/>
        <v>377.50074139718782</v>
      </c>
      <c r="AA670" s="70">
        <f ca="1">Z670/OFFSET(Z670,'Parameters &amp; Main Results'!$B$38,0)</f>
        <v>17.6539300952237</v>
      </c>
      <c r="AB670" s="70">
        <f ca="1">SUMPRODUCT(Z670:OFFSET(Z670,'Parameters &amp; Main Results'!$B$38-1,0), 'Cash Flow Assist'!$P$11:OFFSET('Cash Flow Assist'!$P$11,'Parameters &amp; Main Results'!$B$38-1,0)  )/OFFSET(Z670,'Parameters &amp; Main Results'!$B$38,0)</f>
        <v>2852.0756280734067</v>
      </c>
      <c r="AC670" s="70">
        <f ca="1">SUMPRODUCT(Z670:OFFSET(Z670,'Parameters &amp; Main Results'!$B$38-1,0),'Parameters &amp; Main Results'!$B$42:OFFSET('Parameters &amp; Main Results'!$B$42,'Parameters &amp; Main Results'!$B$38-1,0)   )/OFFSET(Z670,'Parameters &amp; Main Results'!$B$38,0)</f>
        <v>0</v>
      </c>
      <c r="AD670" s="155">
        <f t="shared" si="4"/>
        <v>-5.2132781601294309E-2</v>
      </c>
      <c r="AE670" s="252">
        <f t="shared" ca="1" si="709"/>
        <v>2622.3290000000002</v>
      </c>
      <c r="AF670" s="253">
        <f t="shared" ca="1" si="711"/>
        <v>0.54543522189626081</v>
      </c>
      <c r="AG670" s="258">
        <f t="shared" ca="1" si="712"/>
        <v>0</v>
      </c>
      <c r="AH670" s="227" t="str">
        <f ca="1">IF(SUM(AG670:OFFSET(AG670,(-HoldAggressiveTime-1),0,,))=0,"Defensive","Aggressive")</f>
        <v>Defensive</v>
      </c>
    </row>
    <row r="671" spans="1:34" ht="15" x14ac:dyDescent="0.2">
      <c r="A671">
        <f t="shared" si="15"/>
        <v>6</v>
      </c>
      <c r="B671">
        <f t="shared" si="16"/>
        <v>1926</v>
      </c>
      <c r="C671" s="70">
        <f t="shared" si="1"/>
        <v>1926.4166666666163</v>
      </c>
      <c r="D671" s="149">
        <f t="shared" si="383"/>
        <v>9709</v>
      </c>
      <c r="E671" s="151">
        <v>17.7</v>
      </c>
      <c r="F671" s="152">
        <v>4245.3334000000004</v>
      </c>
      <c r="G671" s="152">
        <v>806.46479999999997</v>
      </c>
      <c r="H671" s="152">
        <v>1635.0902042</v>
      </c>
      <c r="I671" s="152">
        <v>4245.3334000000004</v>
      </c>
      <c r="J671" s="152">
        <v>17.7</v>
      </c>
      <c r="K671" s="152">
        <v>17.7</v>
      </c>
      <c r="L671" s="152">
        <v>20.67</v>
      </c>
      <c r="M671" s="153">
        <v>11.59559587</v>
      </c>
      <c r="N671" s="17">
        <f t="shared" ref="N671:T671" si="725">F671/F670/$E671*$E670-1</f>
        <v>5.3466075410031122E-2</v>
      </c>
      <c r="O671" s="17">
        <f t="shared" si="725"/>
        <v>8.7253069972308417E-3</v>
      </c>
      <c r="P671" s="17">
        <f t="shared" si="725"/>
        <v>9.236534841324584E-3</v>
      </c>
      <c r="Q671" s="17">
        <f t="shared" si="725"/>
        <v>5.3466075410031122E-2</v>
      </c>
      <c r="R671" s="17">
        <f t="shared" si="725"/>
        <v>0</v>
      </c>
      <c r="S671" s="17">
        <f t="shared" si="725"/>
        <v>0</v>
      </c>
      <c r="T671" s="17">
        <f t="shared" si="725"/>
        <v>5.6497175141243527E-3</v>
      </c>
      <c r="U671" s="240">
        <v>0</v>
      </c>
      <c r="V671" s="240">
        <v>0</v>
      </c>
      <c r="W671" s="223">
        <f t="shared" ca="1" si="714"/>
        <v>4.2085437166009057E-2</v>
      </c>
      <c r="X671" s="223">
        <f>MMULT(N671:T671,'Parameters &amp; Main Results'!$B$12:$B$18)-'Parameters &amp; Main Results'!$B$22/12+MMULT(U671:V671,'Parameters &amp; Main Results'!$B$20:$B$21)</f>
        <v>4.2085437166009057E-2</v>
      </c>
      <c r="Y671" s="223">
        <f>MMULT(N671:T671,'Parameters &amp; Main Results'!$C$12:$C$18)-'Parameters &amp; Main Results'!$C$22/12+MMULT(U671:V671,'Parameters &amp; Main Results'!$C$20:$C$21)</f>
        <v>4.8950331902084421E-2</v>
      </c>
      <c r="Z671" s="17">
        <f t="shared" ca="1" si="699"/>
        <v>370.92158687696457</v>
      </c>
      <c r="AA671" s="70">
        <f ca="1">Z671/OFFSET(Z671,'Parameters &amp; Main Results'!$B$38,0)</f>
        <v>16.721853674141556</v>
      </c>
      <c r="AB671" s="70">
        <f ca="1">SUMPRODUCT(Z671:OFFSET(Z671,'Parameters &amp; Main Results'!$B$38-1,0), 'Cash Flow Assist'!$P$11:OFFSET('Cash Flow Assist'!$P$11,'Parameters &amp; Main Results'!$B$38-1,0)  )/OFFSET(Z671,'Parameters &amp; Main Results'!$B$38,0)</f>
        <v>2733.3571036574554</v>
      </c>
      <c r="AC671" s="70">
        <f ca="1">SUMPRODUCT(Z671:OFFSET(Z671,'Parameters &amp; Main Results'!$B$38-1,0),'Parameters &amp; Main Results'!$B$42:OFFSET('Parameters &amp; Main Results'!$B$42,'Parameters &amp; Main Results'!$B$38-1,0)   )/OFFSET(Z671,'Parameters &amp; Main Results'!$B$38,0)</f>
        <v>0</v>
      </c>
      <c r="AD671" s="155">
        <f t="shared" si="4"/>
        <v>-1.4540414236926535E-3</v>
      </c>
      <c r="AE671" s="252">
        <f t="shared" ca="1" si="709"/>
        <v>2613.6648</v>
      </c>
      <c r="AF671" s="253">
        <f t="shared" ca="1" si="711"/>
        <v>0.62428380257483684</v>
      </c>
      <c r="AG671" s="258">
        <f t="shared" ca="1" si="712"/>
        <v>0</v>
      </c>
      <c r="AH671" s="227" t="str">
        <f ca="1">IF(SUM(AG671:OFFSET(AG671,(-HoldAggressiveTime-1),0,,))=0,"Defensive","Aggressive")</f>
        <v>Defensive</v>
      </c>
    </row>
    <row r="672" spans="1:34" ht="15" x14ac:dyDescent="0.2">
      <c r="A672">
        <f t="shared" si="15"/>
        <v>7</v>
      </c>
      <c r="B672">
        <f t="shared" si="16"/>
        <v>1926</v>
      </c>
      <c r="C672" s="70">
        <f t="shared" si="1"/>
        <v>1926.4999999999495</v>
      </c>
      <c r="D672" s="149">
        <f t="shared" si="383"/>
        <v>9740</v>
      </c>
      <c r="E672" s="151">
        <v>17.5</v>
      </c>
      <c r="F672" s="152">
        <v>4342.7519000000002</v>
      </c>
      <c r="G672" s="152">
        <v>808.2681</v>
      </c>
      <c r="H672" s="152">
        <v>1640.9220259199999</v>
      </c>
      <c r="I672" s="152">
        <v>4342.7519000000002</v>
      </c>
      <c r="J672" s="152">
        <v>17.5</v>
      </c>
      <c r="K672" s="152">
        <v>17.5</v>
      </c>
      <c r="L672" s="152">
        <v>20.67</v>
      </c>
      <c r="M672" s="153">
        <v>11.803855820000001</v>
      </c>
      <c r="N672" s="17">
        <f t="shared" ref="N672:T672" si="726">F672/F671/$E672*$E671-1</f>
        <v>3.4638021665321483E-2</v>
      </c>
      <c r="O672" s="17">
        <f t="shared" si="726"/>
        <v>1.3690181783861721E-2</v>
      </c>
      <c r="P672" s="17">
        <f t="shared" si="726"/>
        <v>1.5035999994857496E-2</v>
      </c>
      <c r="Q672" s="17">
        <f t="shared" si="726"/>
        <v>3.4638021665321483E-2</v>
      </c>
      <c r="R672" s="17">
        <f t="shared" si="726"/>
        <v>0</v>
      </c>
      <c r="S672" s="17">
        <f t="shared" si="726"/>
        <v>0</v>
      </c>
      <c r="T672" s="17">
        <f t="shared" si="726"/>
        <v>1.1428571428571344E-2</v>
      </c>
      <c r="U672" s="241">
        <v>-2.3800000000000002E-2</v>
      </c>
      <c r="V672" s="241">
        <v>-2.7300000000000001E-2</v>
      </c>
      <c r="W672" s="223">
        <f t="shared" ca="1" si="714"/>
        <v>2.9246314510525357E-2</v>
      </c>
      <c r="X672" s="223">
        <f>MMULT(N672:T672,'Parameters &amp; Main Results'!$B$12:$B$18)-'Parameters &amp; Main Results'!$B$22/12+MMULT(U672:V672,'Parameters &amp; Main Results'!$B$20:$B$21)</f>
        <v>2.9246314510525357E-2</v>
      </c>
      <c r="Y672" s="223">
        <f>MMULT(N672:T672,'Parameters &amp; Main Results'!$C$12:$C$18)-'Parameters &amp; Main Results'!$C$22/12+MMULT(U672:V672,'Parameters &amp; Main Results'!$C$20:$C$21)</f>
        <v>3.2501571010508837E-2</v>
      </c>
      <c r="Z672" s="17">
        <f t="shared" ca="1" si="699"/>
        <v>355.9416278627786</v>
      </c>
      <c r="AA672" s="70">
        <f ca="1">Z672/OFFSET(Z672,'Parameters &amp; Main Results'!$B$38,0)</f>
        <v>15.937370896453787</v>
      </c>
      <c r="AB672" s="70">
        <f ca="1">SUMPRODUCT(Z672:OFFSET(Z672,'Parameters &amp; Main Results'!$B$38-1,0), 'Cash Flow Assist'!$P$11:OFFSET('Cash Flow Assist'!$P$11,'Parameters &amp; Main Results'!$B$38-1,0)  )/OFFSET(Z672,'Parameters &amp; Main Results'!$B$38,0)</f>
        <v>2699.1483498474063</v>
      </c>
      <c r="AC672" s="70">
        <f ca="1">SUMPRODUCT(Z672:OFFSET(Z672,'Parameters &amp; Main Results'!$B$38-1,0),'Parameters &amp; Main Results'!$B$42:OFFSET('Parameters &amp; Main Results'!$B$42,'Parameters &amp; Main Results'!$B$38-1,0)   )/OFFSET(Z672,'Parameters &amp; Main Results'!$B$38,0)</f>
        <v>0</v>
      </c>
      <c r="AD672" s="155">
        <f t="shared" si="4"/>
        <v>0</v>
      </c>
      <c r="AE672" s="252">
        <f t="shared" ca="1" si="709"/>
        <v>2641.3620999999998</v>
      </c>
      <c r="AF672" s="253">
        <f t="shared" ca="1" si="711"/>
        <v>0.64413349460870983</v>
      </c>
      <c r="AG672" s="258">
        <f t="shared" ca="1" si="712"/>
        <v>0</v>
      </c>
      <c r="AH672" s="227" t="str">
        <f ca="1">IF(SUM(AG672:OFFSET(AG672,(-HoldAggressiveTime-1),0,,))=0,"Defensive","Aggressive")</f>
        <v>Defensive</v>
      </c>
    </row>
    <row r="673" spans="1:34" ht="15" x14ac:dyDescent="0.2">
      <c r="A673">
        <f t="shared" si="15"/>
        <v>8</v>
      </c>
      <c r="B673">
        <f t="shared" si="16"/>
        <v>1926</v>
      </c>
      <c r="C673" s="70">
        <f t="shared" si="1"/>
        <v>1926.5833333332828</v>
      </c>
      <c r="D673" s="149">
        <f t="shared" si="383"/>
        <v>9770</v>
      </c>
      <c r="E673" s="151">
        <v>17.399999999999999</v>
      </c>
      <c r="F673" s="152">
        <v>4551.6197000000002</v>
      </c>
      <c r="G673" s="152">
        <v>809.41840000000002</v>
      </c>
      <c r="H673" s="152">
        <v>1646.7746478199999</v>
      </c>
      <c r="I673" s="152">
        <v>4551.6197000000002</v>
      </c>
      <c r="J673" s="152">
        <v>17.399999999999999</v>
      </c>
      <c r="K673" s="152">
        <v>17.399999999999999</v>
      </c>
      <c r="L673" s="152">
        <v>20.67</v>
      </c>
      <c r="M673" s="153">
        <v>12.726780939999999</v>
      </c>
      <c r="N673" s="17">
        <f t="shared" ref="N673:T673" si="727">F673/F672/$E673*$E672-1</f>
        <v>5.4119263388738847E-2</v>
      </c>
      <c r="O673" s="17">
        <f t="shared" si="727"/>
        <v>7.1784719513952044E-3</v>
      </c>
      <c r="P673" s="17">
        <f t="shared" si="727"/>
        <v>9.3342911923683936E-3</v>
      </c>
      <c r="Q673" s="17">
        <f t="shared" si="727"/>
        <v>5.4119263388738847E-2</v>
      </c>
      <c r="R673" s="17">
        <f t="shared" si="727"/>
        <v>0</v>
      </c>
      <c r="S673" s="17">
        <f t="shared" si="727"/>
        <v>0</v>
      </c>
      <c r="T673" s="17">
        <f t="shared" si="727"/>
        <v>5.7471264367816577E-3</v>
      </c>
      <c r="U673" s="241">
        <v>-1.47E-2</v>
      </c>
      <c r="V673" s="241">
        <v>4.1399999999999999E-2</v>
      </c>
      <c r="W673" s="223">
        <f t="shared" ca="1" si="714"/>
        <v>4.2270831587005592E-2</v>
      </c>
      <c r="X673" s="223">
        <f>MMULT(N673:T673,'Parameters &amp; Main Results'!$B$12:$B$18)-'Parameters &amp; Main Results'!$B$22/12+MMULT(U673:V673,'Parameters &amp; Main Results'!$B$20:$B$21)</f>
        <v>4.2270831587005592E-2</v>
      </c>
      <c r="Y673" s="223">
        <f>MMULT(N673:T673,'Parameters &amp; Main Results'!$C$12:$C$18)-'Parameters &amp; Main Results'!$C$22/12+MMULT(U673:V673,'Parameters &amp; Main Results'!$C$20:$C$21)</f>
        <v>4.9383517578337817E-2</v>
      </c>
      <c r="Z673" s="17">
        <f t="shared" ca="1" si="699"/>
        <v>345.82744950809212</v>
      </c>
      <c r="AA673" s="70">
        <f ca="1">Z673/OFFSET(Z673,'Parameters &amp; Main Results'!$B$38,0)</f>
        <v>15.024331698491784</v>
      </c>
      <c r="AB673" s="70">
        <f ca="1">SUMPRODUCT(Z673:OFFSET(Z673,'Parameters &amp; Main Results'!$B$38-1,0), 'Cash Flow Assist'!$P$11:OFFSET('Cash Flow Assist'!$P$11,'Parameters &amp; Main Results'!$B$38-1,0)  )/OFFSET(Z673,'Parameters &amp; Main Results'!$B$38,0)</f>
        <v>2604.4405731547968</v>
      </c>
      <c r="AC673" s="70">
        <f ca="1">SUMPRODUCT(Z673:OFFSET(Z673,'Parameters &amp; Main Results'!$B$38-1,0),'Parameters &amp; Main Results'!$B$42:OFFSET('Parameters &amp; Main Results'!$B$42,'Parameters &amp; Main Results'!$B$38-1,0)   )/OFFSET(Z673,'Parameters &amp; Main Results'!$B$38,0)</f>
        <v>0</v>
      </c>
      <c r="AD673" s="155">
        <f t="shared" si="4"/>
        <v>0</v>
      </c>
      <c r="AE673" s="252">
        <f t="shared" ca="1" si="709"/>
        <v>2749.6361999999999</v>
      </c>
      <c r="AF673" s="253">
        <f t="shared" ca="1" si="711"/>
        <v>0.65535342457304002</v>
      </c>
      <c r="AG673" s="258">
        <f t="shared" ca="1" si="712"/>
        <v>0</v>
      </c>
      <c r="AH673" s="227" t="str">
        <f ca="1">IF(SUM(AG673:OFFSET(AG673,(-HoldAggressiveTime-1),0,,))=0,"Defensive","Aggressive")</f>
        <v>Defensive</v>
      </c>
    </row>
    <row r="674" spans="1:34" ht="15" x14ac:dyDescent="0.2">
      <c r="A674">
        <f t="shared" si="15"/>
        <v>9</v>
      </c>
      <c r="B674">
        <f t="shared" si="16"/>
        <v>1926</v>
      </c>
      <c r="C674" s="70">
        <f t="shared" si="1"/>
        <v>1926.666666666616</v>
      </c>
      <c r="D674" s="149">
        <f t="shared" si="383"/>
        <v>9801</v>
      </c>
      <c r="E674" s="151">
        <v>17.5</v>
      </c>
      <c r="F674" s="152">
        <v>4675.1769000000004</v>
      </c>
      <c r="G674" s="152">
        <v>811.91409999999996</v>
      </c>
      <c r="H674" s="152">
        <v>1652.64814406</v>
      </c>
      <c r="I674" s="152">
        <v>4675.1769000000004</v>
      </c>
      <c r="J674" s="152">
        <v>17.5</v>
      </c>
      <c r="K674" s="152">
        <v>17.5</v>
      </c>
      <c r="L674" s="152">
        <v>20.67</v>
      </c>
      <c r="M674" s="153">
        <v>12.88319463</v>
      </c>
      <c r="N674" s="17">
        <f t="shared" ref="N674:T674" si="728">F674/F673/$E674*$E673-1</f>
        <v>2.1276360902596991E-2</v>
      </c>
      <c r="O674" s="17">
        <f t="shared" si="728"/>
        <v>-2.6485796997662847E-3</v>
      </c>
      <c r="P674" s="17">
        <f t="shared" si="728"/>
        <v>-2.1680000023495127E-3</v>
      </c>
      <c r="Q674" s="17">
        <f t="shared" si="728"/>
        <v>2.1276360902596991E-2</v>
      </c>
      <c r="R674" s="17">
        <f t="shared" si="728"/>
        <v>0</v>
      </c>
      <c r="S674" s="17">
        <f t="shared" si="728"/>
        <v>0</v>
      </c>
      <c r="T674" s="17">
        <f t="shared" si="728"/>
        <v>-5.7142857142857828E-3</v>
      </c>
      <c r="U674" s="241">
        <v>-1.3899999999999999E-2</v>
      </c>
      <c r="V674" s="241">
        <v>1.1999999999999999E-3</v>
      </c>
      <c r="W674" s="223">
        <f t="shared" ca="1" si="714"/>
        <v>1.5100173784613528E-2</v>
      </c>
      <c r="X674" s="223">
        <f>MMULT(N674:T674,'Parameters &amp; Main Results'!$B$12:$B$18)-'Parameters &amp; Main Results'!$B$22/12+MMULT(U674:V674,'Parameters &amp; Main Results'!$B$20:$B$21)</f>
        <v>1.5100173784613528E-2</v>
      </c>
      <c r="Y674" s="223">
        <f>MMULT(N674:T674,'Parameters &amp; Main Results'!$C$12:$C$18)-'Parameters &amp; Main Results'!$C$22/12+MMULT(U674:V674,'Parameters &amp; Main Results'!$C$20:$C$21)</f>
        <v>1.8842200175694001E-2</v>
      </c>
      <c r="Z674" s="17">
        <f t="shared" ca="1" si="699"/>
        <v>331.80190697797872</v>
      </c>
      <c r="AA674" s="70">
        <f ca="1">Z674/OFFSET(Z674,'Parameters &amp; Main Results'!$B$38,0)</f>
        <v>14.91121706176647</v>
      </c>
      <c r="AB674" s="70">
        <f ca="1">SUMPRODUCT(Z674:OFFSET(Z674,'Parameters &amp; Main Results'!$B$38-1,0), 'Cash Flow Assist'!$P$11:OFFSET('Cash Flow Assist'!$P$11,'Parameters &amp; Main Results'!$B$38-1,0)  )/OFFSET(Z674,'Parameters &amp; Main Results'!$B$38,0)</f>
        <v>2679.5882670567262</v>
      </c>
      <c r="AC674" s="70">
        <f ca="1">SUMPRODUCT(Z674:OFFSET(Z674,'Parameters &amp; Main Results'!$B$38-1,0),'Parameters &amp; Main Results'!$B$42:OFFSET('Parameters &amp; Main Results'!$B$42,'Parameters &amp; Main Results'!$B$38-1,0)   )/OFFSET(Z674,'Parameters &amp; Main Results'!$B$38,0)</f>
        <v>0</v>
      </c>
      <c r="AD674" s="155">
        <f t="shared" si="4"/>
        <v>0</v>
      </c>
      <c r="AE674" s="252">
        <f t="shared" ca="1" si="709"/>
        <v>2884.2501999999999</v>
      </c>
      <c r="AF674" s="253">
        <f t="shared" ca="1" si="711"/>
        <v>0.62093319782035572</v>
      </c>
      <c r="AG674" s="258">
        <f t="shared" ca="1" si="712"/>
        <v>0</v>
      </c>
      <c r="AH674" s="227" t="str">
        <f ca="1">IF(SUM(AG674:OFFSET(AG674,(-HoldAggressiveTime-1),0,,))=0,"Defensive","Aggressive")</f>
        <v>Defensive</v>
      </c>
    </row>
    <row r="675" spans="1:34" ht="15" x14ac:dyDescent="0.2">
      <c r="A675">
        <f t="shared" si="15"/>
        <v>10</v>
      </c>
      <c r="B675">
        <f t="shared" si="16"/>
        <v>1926</v>
      </c>
      <c r="C675" s="70">
        <f t="shared" si="1"/>
        <v>1926.7499999999493</v>
      </c>
      <c r="D675" s="149">
        <f t="shared" si="383"/>
        <v>9831</v>
      </c>
      <c r="E675" s="151">
        <v>17.600000000000001</v>
      </c>
      <c r="F675" s="152">
        <v>4548.0770000000002</v>
      </c>
      <c r="G675" s="152">
        <v>815.75409999999999</v>
      </c>
      <c r="H675" s="152">
        <v>1658.5425891100001</v>
      </c>
      <c r="I675" s="152">
        <v>4548.0770000000002</v>
      </c>
      <c r="J675" s="152">
        <v>17.600000000000001</v>
      </c>
      <c r="K675" s="152">
        <v>17.600000000000001</v>
      </c>
      <c r="L675" s="152">
        <v>20.67</v>
      </c>
      <c r="M675" s="153">
        <v>12.53150346</v>
      </c>
      <c r="N675" s="17">
        <f t="shared" ref="N675:T675" si="729">F675/F674/$E675*$E674-1</f>
        <v>-3.2713467289528508E-2</v>
      </c>
      <c r="O675" s="17">
        <f t="shared" si="729"/>
        <v>-9.7912633525243375E-4</v>
      </c>
      <c r="P675" s="17">
        <f t="shared" si="729"/>
        <v>-2.1354166649503181E-3</v>
      </c>
      <c r="Q675" s="17">
        <f t="shared" si="729"/>
        <v>-3.2713467289528508E-2</v>
      </c>
      <c r="R675" s="17">
        <f t="shared" si="729"/>
        <v>0</v>
      </c>
      <c r="S675" s="17">
        <f t="shared" si="729"/>
        <v>0</v>
      </c>
      <c r="T675" s="17">
        <f t="shared" si="729"/>
        <v>-5.6818181818182323E-3</v>
      </c>
      <c r="U675" s="241">
        <v>-1.2999999999999999E-3</v>
      </c>
      <c r="V675" s="241">
        <v>6.4999999999999997E-3</v>
      </c>
      <c r="W675" s="223">
        <f t="shared" ca="1" si="714"/>
        <v>-2.5056683309954444E-2</v>
      </c>
      <c r="X675" s="223">
        <f>MMULT(N675:T675,'Parameters &amp; Main Results'!$B$12:$B$18)-'Parameters &amp; Main Results'!$B$22/12+MMULT(U675:V675,'Parameters &amp; Main Results'!$B$20:$B$21)</f>
        <v>-2.5056683309954444E-2</v>
      </c>
      <c r="Y675" s="223">
        <f>MMULT(N675:T675,'Parameters &amp; Main Results'!$C$12:$C$18)-'Parameters &amp; Main Results'!$C$22/12+MMULT(U675:V675,'Parameters &amp; Main Results'!$C$20:$C$21)</f>
        <v>-2.9581699860767568E-2</v>
      </c>
      <c r="Z675" s="17">
        <f t="shared" ca="1" si="699"/>
        <v>326.86617099169297</v>
      </c>
      <c r="AA675" s="70">
        <f ca="1">Z675/OFFSET(Z675,'Parameters &amp; Main Results'!$B$38,0)</f>
        <v>14.707704362701609</v>
      </c>
      <c r="AB675" s="70">
        <f ca="1">SUMPRODUCT(Z675:OFFSET(Z675,'Parameters &amp; Main Results'!$B$38-1,0), 'Cash Flow Assist'!$P$11:OFFSET('Cash Flow Assist'!$P$11,'Parameters &amp; Main Results'!$B$38-1,0)  )/OFFSET(Z675,'Parameters &amp; Main Results'!$B$38,0)</f>
        <v>2668.9979144540575</v>
      </c>
      <c r="AC675" s="70">
        <f ca="1">SUMPRODUCT(Z675:OFFSET(Z675,'Parameters &amp; Main Results'!$B$38-1,0),'Parameters &amp; Main Results'!$B$42:OFFSET('Parameters &amp; Main Results'!$B$42,'Parameters &amp; Main Results'!$B$38-1,0)   )/OFFSET(Z675,'Parameters &amp; Main Results'!$B$38,0)</f>
        <v>0</v>
      </c>
      <c r="AD675" s="155">
        <f t="shared" si="4"/>
        <v>-3.2713467289528508E-2</v>
      </c>
      <c r="AE675" s="252">
        <f t="shared" ca="1" si="709"/>
        <v>2912.3867</v>
      </c>
      <c r="AF675" s="253">
        <f t="shared" ca="1" si="711"/>
        <v>0.56163225165119735</v>
      </c>
      <c r="AG675" s="258">
        <f t="shared" ca="1" si="712"/>
        <v>0</v>
      </c>
      <c r="AH675" s="227" t="str">
        <f ca="1">IF(SUM(AG675:OFFSET(AG675,(-HoldAggressiveTime-1),0,,))=0,"Defensive","Aggressive")</f>
        <v>Defensive</v>
      </c>
    </row>
    <row r="676" spans="1:34" ht="15" x14ac:dyDescent="0.2">
      <c r="A676">
        <f t="shared" si="15"/>
        <v>11</v>
      </c>
      <c r="B676">
        <f t="shared" si="16"/>
        <v>1926</v>
      </c>
      <c r="C676" s="70">
        <f t="shared" si="1"/>
        <v>1926.8333333332826</v>
      </c>
      <c r="D676" s="149">
        <f t="shared" si="383"/>
        <v>9862</v>
      </c>
      <c r="E676" s="151">
        <v>17.7</v>
      </c>
      <c r="F676" s="152">
        <v>4669.4904999999999</v>
      </c>
      <c r="G676" s="152">
        <v>822.29340000000002</v>
      </c>
      <c r="H676" s="152">
        <v>1664.4580576799999</v>
      </c>
      <c r="I676" s="152">
        <v>4669.4904999999999</v>
      </c>
      <c r="J676" s="152">
        <v>17.7</v>
      </c>
      <c r="K676" s="152">
        <v>17.7</v>
      </c>
      <c r="L676" s="152">
        <v>20.67</v>
      </c>
      <c r="M676" s="153">
        <v>12.76827928</v>
      </c>
      <c r="N676" s="17">
        <f t="shared" ref="N676:T676" si="730">F676/F675/$E676*$E675-1</f>
        <v>2.0895028325182752E-2</v>
      </c>
      <c r="O676" s="17">
        <f t="shared" si="730"/>
        <v>2.3212565848840239E-3</v>
      </c>
      <c r="P676" s="17">
        <f t="shared" si="730"/>
        <v>-2.1032015052877551E-3</v>
      </c>
      <c r="Q676" s="17">
        <f t="shared" si="730"/>
        <v>2.0895028325182752E-2</v>
      </c>
      <c r="R676" s="17">
        <f t="shared" si="730"/>
        <v>0</v>
      </c>
      <c r="S676" s="17">
        <f t="shared" si="730"/>
        <v>0</v>
      </c>
      <c r="T676" s="17">
        <f t="shared" si="730"/>
        <v>-5.6497175141242417E-3</v>
      </c>
      <c r="U676" s="241">
        <v>-1.6000000000000001E-3</v>
      </c>
      <c r="V676" s="241">
        <v>-3.8E-3</v>
      </c>
      <c r="W676" s="223">
        <f t="shared" ca="1" si="714"/>
        <v>1.5811370018490992E-2</v>
      </c>
      <c r="X676" s="223">
        <f>MMULT(N676:T676,'Parameters &amp; Main Results'!$B$12:$B$18)-'Parameters &amp; Main Results'!$B$22/12+MMULT(U676:V676,'Parameters &amp; Main Results'!$B$20:$B$21)</f>
        <v>1.5811370018490992E-2</v>
      </c>
      <c r="Y676" s="223">
        <f>MMULT(N676:T676,'Parameters &amp; Main Results'!$C$12:$C$18)-'Parameters &amp; Main Results'!$C$22/12+MMULT(U676:V676,'Parameters &amp; Main Results'!$C$20:$C$21)</f>
        <v>1.8995984484486216E-2</v>
      </c>
      <c r="Z676" s="17">
        <f t="shared" ca="1" si="699"/>
        <v>335.26684618077178</v>
      </c>
      <c r="AA676" s="70">
        <f ca="1">Z676/OFFSET(Z676,'Parameters &amp; Main Results'!$B$38,0)</f>
        <v>14.648589588866685</v>
      </c>
      <c r="AB676" s="70">
        <f ca="1">SUMPRODUCT(Z676:OFFSET(Z676,'Parameters &amp; Main Results'!$B$38-1,0), 'Cash Flow Assist'!$P$11:OFFSET('Cash Flow Assist'!$P$11,'Parameters &amp; Main Results'!$B$38-1,0)  )/OFFSET(Z676,'Parameters &amp; Main Results'!$B$38,0)</f>
        <v>2578.352434210834</v>
      </c>
      <c r="AC676" s="70">
        <f ca="1">SUMPRODUCT(Z676:OFFSET(Z676,'Parameters &amp; Main Results'!$B$38-1,0),'Parameters &amp; Main Results'!$B$42:OFFSET('Parameters &amp; Main Results'!$B$42,'Parameters &amp; Main Results'!$B$38-1,0)   )/OFFSET(Z676,'Parameters &amp; Main Results'!$B$38,0)</f>
        <v>0</v>
      </c>
      <c r="AD676" s="155">
        <f t="shared" si="4"/>
        <v>-1.2501987789975355E-2</v>
      </c>
      <c r="AE676" s="252">
        <f t="shared" ca="1" si="709"/>
        <v>2929.5729000000001</v>
      </c>
      <c r="AF676" s="253">
        <f t="shared" ca="1" si="711"/>
        <v>0.59391510619175913</v>
      </c>
      <c r="AG676" s="258">
        <f t="shared" ca="1" si="712"/>
        <v>0</v>
      </c>
      <c r="AH676" s="227" t="str">
        <f ca="1">IF(SUM(AG676:OFFSET(AG676,(-HoldAggressiveTime-1),0,,))=0,"Defensive","Aggressive")</f>
        <v>Defensive</v>
      </c>
    </row>
    <row r="677" spans="1:34" ht="15" x14ac:dyDescent="0.2">
      <c r="A677">
        <f t="shared" si="15"/>
        <v>12</v>
      </c>
      <c r="B677">
        <f t="shared" si="16"/>
        <v>1926</v>
      </c>
      <c r="C677" s="70">
        <f t="shared" si="1"/>
        <v>1926.9166666666158</v>
      </c>
      <c r="D677" s="149">
        <f t="shared" si="383"/>
        <v>9893</v>
      </c>
      <c r="E677" s="151">
        <v>17.7</v>
      </c>
      <c r="F677" s="152">
        <v>4767.4350999999997</v>
      </c>
      <c r="G677" s="152">
        <v>828.84730000000002</v>
      </c>
      <c r="H677" s="152">
        <v>1670.39462475</v>
      </c>
      <c r="I677" s="152">
        <v>4767.4350999999997</v>
      </c>
      <c r="J677" s="152">
        <v>17.7</v>
      </c>
      <c r="K677" s="152">
        <v>17.7</v>
      </c>
      <c r="L677" s="152">
        <v>20.67</v>
      </c>
      <c r="M677" s="153">
        <v>13.009052730000001</v>
      </c>
      <c r="N677" s="17">
        <f t="shared" ref="N677:T677" si="731">F677/F676/$E677*$E676-1</f>
        <v>2.0975436185168395E-2</v>
      </c>
      <c r="O677" s="17">
        <f t="shared" si="731"/>
        <v>7.9702694926166995E-3</v>
      </c>
      <c r="P677" s="17">
        <f t="shared" si="731"/>
        <v>3.5666666652296453E-3</v>
      </c>
      <c r="Q677" s="17">
        <f t="shared" si="731"/>
        <v>2.0975436185168395E-2</v>
      </c>
      <c r="R677" s="17">
        <f t="shared" si="731"/>
        <v>0</v>
      </c>
      <c r="S677" s="17">
        <f t="shared" si="731"/>
        <v>0</v>
      </c>
      <c r="T677" s="17">
        <f t="shared" si="731"/>
        <v>0</v>
      </c>
      <c r="U677" s="241">
        <v>-2.0000000000000001E-4</v>
      </c>
      <c r="V677" s="241">
        <v>0</v>
      </c>
      <c r="W677" s="223">
        <f t="shared" ca="1" si="714"/>
        <v>1.7283964370732971E-2</v>
      </c>
      <c r="X677" s="223">
        <f>MMULT(N677:T677,'Parameters &amp; Main Results'!$B$12:$B$18)-'Parameters &amp; Main Results'!$B$22/12+MMULT(U677:V677,'Parameters &amp; Main Results'!$B$20:$B$21)</f>
        <v>1.7283964370732971E-2</v>
      </c>
      <c r="Y677" s="223">
        <f>MMULT(N677:T677,'Parameters &amp; Main Results'!$C$12:$C$18)-'Parameters &amp; Main Results'!$C$22/12+MMULT(U677:V677,'Parameters &amp; Main Results'!$C$20:$C$21)</f>
        <v>1.9633252849246559E-2</v>
      </c>
      <c r="Z677" s="17">
        <f t="shared" ca="1" si="699"/>
        <v>330.04832991253966</v>
      </c>
      <c r="AA677" s="70">
        <f ca="1">Z677/OFFSET(Z677,'Parameters &amp; Main Results'!$B$38,0)</f>
        <v>14.407480532972754</v>
      </c>
      <c r="AB677" s="70">
        <f ca="1">SUMPRODUCT(Z677:OFFSET(Z677,'Parameters &amp; Main Results'!$B$38-1,0), 'Cash Flow Assist'!$P$11:OFFSET('Cash Flow Assist'!$P$11,'Parameters &amp; Main Results'!$B$38-1,0)  )/OFFSET(Z677,'Parameters &amp; Main Results'!$B$38,0)</f>
        <v>2562.3740201374553</v>
      </c>
      <c r="AC677" s="70">
        <f ca="1">SUMPRODUCT(Z677:OFFSET(Z677,'Parameters &amp; Main Results'!$B$38-1,0),'Parameters &amp; Main Results'!$B$42:OFFSET('Parameters &amp; Main Results'!$B$42,'Parameters &amp; Main Results'!$B$38-1,0)   )/OFFSET(Z677,'Parameters &amp; Main Results'!$B$38,0)</f>
        <v>0</v>
      </c>
      <c r="AD677" s="155">
        <f t="shared" si="4"/>
        <v>0</v>
      </c>
      <c r="AE677" s="252">
        <f t="shared" ca="1" si="709"/>
        <v>2917.1970000000001</v>
      </c>
      <c r="AF677" s="253">
        <f t="shared" ca="1" si="711"/>
        <v>0.63425202343208209</v>
      </c>
      <c r="AG677" s="258">
        <f t="shared" ca="1" si="712"/>
        <v>0</v>
      </c>
      <c r="AH677" s="227" t="str">
        <f ca="1">IF(SUM(AG677:OFFSET(AG677,(-HoldAggressiveTime-1),0,,))=0,"Defensive","Aggressive")</f>
        <v>Defensive</v>
      </c>
    </row>
    <row r="678" spans="1:34" ht="15" x14ac:dyDescent="0.2">
      <c r="A678">
        <f t="shared" si="15"/>
        <v>1</v>
      </c>
      <c r="B678">
        <f t="shared" si="16"/>
        <v>1927</v>
      </c>
      <c r="C678" s="70">
        <f t="shared" si="1"/>
        <v>1926.9999999999491</v>
      </c>
      <c r="D678" s="149">
        <f t="shared" si="383"/>
        <v>9921</v>
      </c>
      <c r="E678" s="151">
        <v>17.5</v>
      </c>
      <c r="F678" s="152">
        <v>4688.4393</v>
      </c>
      <c r="G678" s="152">
        <v>834.72879999999998</v>
      </c>
      <c r="H678" s="152">
        <v>1676.32452567</v>
      </c>
      <c r="I678" s="152">
        <v>4688.4393</v>
      </c>
      <c r="J678" s="152">
        <v>17.5</v>
      </c>
      <c r="K678" s="152">
        <v>17.5</v>
      </c>
      <c r="L678" s="152">
        <v>20.67</v>
      </c>
      <c r="M678" s="153">
        <v>13.333534330000001</v>
      </c>
      <c r="N678" s="17">
        <f t="shared" ref="N678:T678" si="732">F678/F677/$E678*$E677-1</f>
        <v>-5.3306727912099117E-3</v>
      </c>
      <c r="O678" s="17">
        <f t="shared" si="732"/>
        <v>1.8605668033527367E-2</v>
      </c>
      <c r="P678" s="17">
        <f t="shared" si="732"/>
        <v>1.5019142858436973E-2</v>
      </c>
      <c r="Q678" s="17">
        <f t="shared" si="732"/>
        <v>-5.3306727912099117E-3</v>
      </c>
      <c r="R678" s="17">
        <f t="shared" si="732"/>
        <v>0</v>
      </c>
      <c r="S678" s="17">
        <f t="shared" si="732"/>
        <v>0</v>
      </c>
      <c r="T678" s="17">
        <f t="shared" si="732"/>
        <v>1.1428571428571344E-2</v>
      </c>
      <c r="U678" s="241">
        <v>-5.1000000000000004E-3</v>
      </c>
      <c r="V678" s="241">
        <v>4.7300000000000002E-2</v>
      </c>
      <c r="W678" s="223">
        <f t="shared" ca="1" si="714"/>
        <v>2.5289091805994103E-4</v>
      </c>
      <c r="X678" s="223">
        <f>MMULT(N678:T678,'Parameters &amp; Main Results'!$B$12:$B$18)-'Parameters &amp; Main Results'!$B$22/12+MMULT(U678:V678,'Parameters &amp; Main Results'!$B$20:$B$21)</f>
        <v>2.5289091805994103E-4</v>
      </c>
      <c r="Y678" s="223">
        <f>MMULT(N678:T678,'Parameters &amp; Main Results'!$C$12:$C$18)-'Parameters &amp; Main Results'!$C$22/12+MMULT(U678:V678,'Parameters &amp; Main Results'!$C$20:$C$21)</f>
        <v>-2.9787053754028506E-3</v>
      </c>
      <c r="Z678" s="17">
        <f t="shared" ca="1" si="699"/>
        <v>324.44070827037905</v>
      </c>
      <c r="AA678" s="70">
        <f ca="1">Z678/OFFSET(Z678,'Parameters &amp; Main Results'!$B$38,0)</f>
        <v>15.093164896217916</v>
      </c>
      <c r="AB678" s="70">
        <f ca="1">SUMPRODUCT(Z678:OFFSET(Z678,'Parameters &amp; Main Results'!$B$38-1,0), 'Cash Flow Assist'!$P$11:OFFSET('Cash Flow Assist'!$P$11,'Parameters &amp; Main Results'!$B$38-1,0)  )/OFFSET(Z678,'Parameters &amp; Main Results'!$B$38,0)</f>
        <v>2716.4305657800983</v>
      </c>
      <c r="AC678" s="70">
        <f ca="1">SUMPRODUCT(Z678:OFFSET(Z678,'Parameters &amp; Main Results'!$B$38-1,0),'Parameters &amp; Main Results'!$B$42:OFFSET('Parameters &amp; Main Results'!$B$42,'Parameters &amp; Main Results'!$B$38-1,0)   )/OFFSET(Z678,'Parameters &amp; Main Results'!$B$38,0)</f>
        <v>0</v>
      </c>
      <c r="AD678" s="155">
        <f t="shared" si="4"/>
        <v>-5.3306727912099117E-3</v>
      </c>
      <c r="AE678" s="252">
        <f t="shared" ca="1" si="709"/>
        <v>3132.4681999999998</v>
      </c>
      <c r="AF678" s="253">
        <f t="shared" ca="1" si="711"/>
        <v>0.49672366985241873</v>
      </c>
      <c r="AG678" s="258">
        <f t="shared" ca="1" si="712"/>
        <v>0</v>
      </c>
      <c r="AH678" s="227" t="str">
        <f ca="1">IF(SUM(AG678:OFFSET(AG678,(-HoldAggressiveTime-1),0,,))=0,"Defensive","Aggressive")</f>
        <v>Defensive</v>
      </c>
    </row>
    <row r="679" spans="1:34" ht="15" x14ac:dyDescent="0.2">
      <c r="A679">
        <f t="shared" si="15"/>
        <v>2</v>
      </c>
      <c r="B679">
        <f t="shared" si="16"/>
        <v>1927</v>
      </c>
      <c r="C679" s="70">
        <f t="shared" si="1"/>
        <v>1927.0833333332823</v>
      </c>
      <c r="D679" s="149">
        <f t="shared" si="383"/>
        <v>9952</v>
      </c>
      <c r="E679" s="151">
        <v>17.399999999999999</v>
      </c>
      <c r="F679" s="152">
        <v>4932.6666999999998</v>
      </c>
      <c r="G679" s="152">
        <v>839.25599999999997</v>
      </c>
      <c r="H679" s="152">
        <v>1682.2754777299999</v>
      </c>
      <c r="I679" s="152">
        <v>4932.6666999999998</v>
      </c>
      <c r="J679" s="152">
        <v>17.399999999999999</v>
      </c>
      <c r="K679" s="152">
        <v>17.399999999999999</v>
      </c>
      <c r="L679" s="152">
        <v>20.67</v>
      </c>
      <c r="M679" s="153">
        <v>13.753737429999999</v>
      </c>
      <c r="N679" s="17">
        <f t="shared" ref="N679:T679" si="733">F679/F678/$E679*$E678-1</f>
        <v>5.8137909388184417E-2</v>
      </c>
      <c r="O679" s="17">
        <f t="shared" si="733"/>
        <v>1.1201854236762454E-2</v>
      </c>
      <c r="P679" s="17">
        <f t="shared" si="733"/>
        <v>9.317528731955349E-3</v>
      </c>
      <c r="Q679" s="17">
        <f t="shared" si="733"/>
        <v>5.8137909388184417E-2</v>
      </c>
      <c r="R679" s="17">
        <f t="shared" si="733"/>
        <v>0</v>
      </c>
      <c r="S679" s="17">
        <f t="shared" si="733"/>
        <v>0</v>
      </c>
      <c r="T679" s="17">
        <f t="shared" si="733"/>
        <v>5.7471264367816577E-3</v>
      </c>
      <c r="U679" s="241">
        <v>-2.5000000000000001E-3</v>
      </c>
      <c r="V679" s="241">
        <v>3.27E-2</v>
      </c>
      <c r="W679" s="223">
        <f t="shared" ca="1" si="714"/>
        <v>4.6089492543663221E-2</v>
      </c>
      <c r="X679" s="223">
        <f>MMULT(N679:T679,'Parameters &amp; Main Results'!$B$12:$B$18)-'Parameters &amp; Main Results'!$B$22/12+MMULT(U679:V679,'Parameters &amp; Main Results'!$B$20:$B$21)</f>
        <v>4.6089492543663221E-2</v>
      </c>
      <c r="Y679" s="223">
        <f>MMULT(N679:T679,'Parameters &amp; Main Results'!$C$12:$C$18)-'Parameters &amp; Main Results'!$C$22/12+MMULT(U679:V679,'Parameters &amp; Main Results'!$C$20:$C$21)</f>
        <v>5.3402637206375551E-2</v>
      </c>
      <c r="Z679" s="17">
        <f t="shared" ca="1" si="699"/>
        <v>324.35868090578407</v>
      </c>
      <c r="AA679" s="70">
        <f ca="1">Z679/OFFSET(Z679,'Parameters &amp; Main Results'!$B$38,0)</f>
        <v>15.312976984417453</v>
      </c>
      <c r="AB679" s="70">
        <f ca="1">SUMPRODUCT(Z679:OFFSET(Z679,'Parameters &amp; Main Results'!$B$38-1,0), 'Cash Flow Assist'!$P$11:OFFSET('Cash Flow Assist'!$P$11,'Parameters &amp; Main Results'!$B$38-1,0)  )/OFFSET(Z679,'Parameters &amp; Main Results'!$B$38,0)</f>
        <v>2742.3867389425559</v>
      </c>
      <c r="AC679" s="70">
        <f ca="1">SUMPRODUCT(Z679:OFFSET(Z679,'Parameters &amp; Main Results'!$B$38-1,0),'Parameters &amp; Main Results'!$B$42:OFFSET('Parameters &amp; Main Results'!$B$42,'Parameters &amp; Main Results'!$B$38-1,0)   )/OFFSET(Z679,'Parameters &amp; Main Results'!$B$38,0)</f>
        <v>0</v>
      </c>
      <c r="AD679" s="155">
        <f t="shared" si="4"/>
        <v>0</v>
      </c>
      <c r="AE679" s="252">
        <f t="shared" ca="1" si="709"/>
        <v>3311.2784000000001</v>
      </c>
      <c r="AF679" s="253">
        <f t="shared" ca="1" si="711"/>
        <v>0.48965629105665037</v>
      </c>
      <c r="AG679" s="258">
        <f t="shared" ca="1" si="712"/>
        <v>0</v>
      </c>
      <c r="AH679" s="227" t="str">
        <f ca="1">IF(SUM(AG679:OFFSET(AG679,(-HoldAggressiveTime-1),0,,))=0,"Defensive","Aggressive")</f>
        <v>Defensive</v>
      </c>
    </row>
    <row r="680" spans="1:34" ht="15" x14ac:dyDescent="0.2">
      <c r="A680">
        <f t="shared" si="15"/>
        <v>3</v>
      </c>
      <c r="B680">
        <f t="shared" si="16"/>
        <v>1927</v>
      </c>
      <c r="C680" s="70">
        <f t="shared" si="1"/>
        <v>1927.1666666666156</v>
      </c>
      <c r="D680" s="149">
        <f t="shared" si="383"/>
        <v>9982</v>
      </c>
      <c r="E680" s="151">
        <v>17.3</v>
      </c>
      <c r="F680" s="152">
        <v>4985.1814999999997</v>
      </c>
      <c r="G680" s="152">
        <v>849.41150000000005</v>
      </c>
      <c r="H680" s="152">
        <v>1688.24755568</v>
      </c>
      <c r="I680" s="152">
        <v>4985.1814999999997</v>
      </c>
      <c r="J680" s="152">
        <v>17.3</v>
      </c>
      <c r="K680" s="152">
        <v>17.3</v>
      </c>
      <c r="L680" s="152">
        <v>20.67</v>
      </c>
      <c r="M680" s="153">
        <v>14.14455227</v>
      </c>
      <c r="N680" s="17">
        <f t="shared" ref="N680:T680" si="734">F680/F679/$E680*$E679-1</f>
        <v>1.648821681681456E-2</v>
      </c>
      <c r="O680" s="17">
        <f t="shared" si="734"/>
        <v>1.7950891103052813E-2</v>
      </c>
      <c r="P680" s="17">
        <f t="shared" si="734"/>
        <v>9.3508670544493189E-3</v>
      </c>
      <c r="Q680" s="17">
        <f t="shared" si="734"/>
        <v>1.648821681681456E-2</v>
      </c>
      <c r="R680" s="17">
        <f t="shared" si="734"/>
        <v>0</v>
      </c>
      <c r="S680" s="17">
        <f t="shared" si="734"/>
        <v>0</v>
      </c>
      <c r="T680" s="17">
        <f t="shared" si="734"/>
        <v>5.7803468208090791E-3</v>
      </c>
      <c r="U680" s="241">
        <v>-1.89E-2</v>
      </c>
      <c r="V680" s="241">
        <v>-2.5600000000000001E-2</v>
      </c>
      <c r="W680" s="223">
        <f t="shared" ca="1" si="714"/>
        <v>1.6203691507595274E-2</v>
      </c>
      <c r="X680" s="223">
        <f>MMULT(N680:T680,'Parameters &amp; Main Results'!$B$12:$B$18)-'Parameters &amp; Main Results'!$B$22/12+MMULT(U680:V680,'Parameters &amp; Main Results'!$B$20:$B$21)</f>
        <v>1.6203691507595274E-2</v>
      </c>
      <c r="Y680" s="223">
        <f>MMULT(N680:T680,'Parameters &amp; Main Results'!$C$12:$C$18)-'Parameters &amp; Main Results'!$C$22/12+MMULT(U680:V680,'Parameters &amp; Main Results'!$C$20:$C$21)</f>
        <v>1.6592817578771721E-2</v>
      </c>
      <c r="Z680" s="17">
        <f t="shared" ca="1" si="699"/>
        <v>310.06781276148371</v>
      </c>
      <c r="AA680" s="70">
        <f ca="1">Z680/OFFSET(Z680,'Parameters &amp; Main Results'!$B$38,0)</f>
        <v>14.878335831488947</v>
      </c>
      <c r="AB680" s="70">
        <f ca="1">SUMPRODUCT(Z680:OFFSET(Z680,'Parameters &amp; Main Results'!$B$38-1,0), 'Cash Flow Assist'!$P$11:OFFSET('Cash Flow Assist'!$P$11,'Parameters &amp; Main Results'!$B$38-1,0)  )/OFFSET(Z680,'Parameters &amp; Main Results'!$B$38,0)</f>
        <v>2772.8072188048859</v>
      </c>
      <c r="AC680" s="70">
        <f ca="1">SUMPRODUCT(Z680:OFFSET(Z680,'Parameters &amp; Main Results'!$B$38-1,0),'Parameters &amp; Main Results'!$B$42:OFFSET('Parameters &amp; Main Results'!$B$42,'Parameters &amp; Main Results'!$B$38-1,0)   )/OFFSET(Z680,'Parameters &amp; Main Results'!$B$38,0)</f>
        <v>0</v>
      </c>
      <c r="AD680" s="155">
        <f t="shared" si="4"/>
        <v>0</v>
      </c>
      <c r="AE680" s="252">
        <f t="shared" ca="1" si="709"/>
        <v>3392.8182000000002</v>
      </c>
      <c r="AF680" s="253">
        <f t="shared" ca="1" si="711"/>
        <v>0.46933351748702584</v>
      </c>
      <c r="AG680" s="258">
        <f t="shared" ca="1" si="712"/>
        <v>0</v>
      </c>
      <c r="AH680" s="227" t="str">
        <f ca="1">IF(SUM(AG680:OFFSET(AG680,(-HoldAggressiveTime-1),0,,))=0,"Defensive","Aggressive")</f>
        <v>Defensive</v>
      </c>
    </row>
    <row r="681" spans="1:34" ht="15" x14ac:dyDescent="0.2">
      <c r="A681">
        <f t="shared" si="15"/>
        <v>4</v>
      </c>
      <c r="B681">
        <f t="shared" si="16"/>
        <v>1927</v>
      </c>
      <c r="C681" s="70">
        <f t="shared" si="1"/>
        <v>1927.2499999999488</v>
      </c>
      <c r="D681" s="149">
        <f t="shared" si="383"/>
        <v>10013</v>
      </c>
      <c r="E681" s="151">
        <v>17.3</v>
      </c>
      <c r="F681" s="152">
        <v>5091.6513999999997</v>
      </c>
      <c r="G681" s="152">
        <v>853.21370000000002</v>
      </c>
      <c r="H681" s="152">
        <v>1694.2408344999999</v>
      </c>
      <c r="I681" s="152">
        <v>5091.6513999999997</v>
      </c>
      <c r="J681" s="152">
        <v>17.3</v>
      </c>
      <c r="K681" s="152">
        <v>17.3</v>
      </c>
      <c r="L681" s="152">
        <v>20.67</v>
      </c>
      <c r="M681" s="153">
        <v>14.447439040000001</v>
      </c>
      <c r="N681" s="17">
        <f t="shared" ref="N681:T681" si="735">F681/F680/$E681*$E680-1</f>
        <v>2.1357276560542537E-2</v>
      </c>
      <c r="O681" s="17">
        <f t="shared" si="735"/>
        <v>4.4762756331884201E-3</v>
      </c>
      <c r="P681" s="17">
        <f t="shared" si="735"/>
        <v>3.5499999984218711E-3</v>
      </c>
      <c r="Q681" s="17">
        <f t="shared" si="735"/>
        <v>2.1357276560542537E-2</v>
      </c>
      <c r="R681" s="17">
        <f t="shared" si="735"/>
        <v>0</v>
      </c>
      <c r="S681" s="17">
        <f t="shared" si="735"/>
        <v>0</v>
      </c>
      <c r="T681" s="17">
        <f t="shared" si="735"/>
        <v>0</v>
      </c>
      <c r="U681" s="241">
        <v>4.8999999999999998E-3</v>
      </c>
      <c r="V681" s="241">
        <v>7.1000000000000004E-3</v>
      </c>
      <c r="W681" s="223">
        <f t="shared" ca="1" si="714"/>
        <v>1.6871545880377922E-2</v>
      </c>
      <c r="X681" s="223">
        <f>MMULT(N681:T681,'Parameters &amp; Main Results'!$B$12:$B$18)-'Parameters &amp; Main Results'!$B$22/12+MMULT(U681:V681,'Parameters &amp; Main Results'!$B$20:$B$21)</f>
        <v>1.6871545880377922E-2</v>
      </c>
      <c r="Y681" s="223">
        <f>MMULT(N681:T681,'Parameters &amp; Main Results'!$C$12:$C$18)-'Parameters &amp; Main Results'!$C$22/12+MMULT(U681:V681,'Parameters &amp; Main Results'!$C$20:$C$21)</f>
        <v>1.9627509801140461E-2</v>
      </c>
      <c r="Z681" s="17">
        <f t="shared" ca="1" si="699"/>
        <v>305.12368273478779</v>
      </c>
      <c r="AA681" s="70">
        <f ca="1">Z681/OFFSET(Z681,'Parameters &amp; Main Results'!$B$38,0)</f>
        <v>14.768541116213154</v>
      </c>
      <c r="AB681" s="70">
        <f ca="1">SUMPRODUCT(Z681:OFFSET(Z681,'Parameters &amp; Main Results'!$B$38-1,0), 'Cash Flow Assist'!$P$11:OFFSET('Cash Flow Assist'!$P$11,'Parameters &amp; Main Results'!$B$38-1,0)  )/OFFSET(Z681,'Parameters &amp; Main Results'!$B$38,0)</f>
        <v>2782.9442936959526</v>
      </c>
      <c r="AC681" s="70">
        <f ca="1">SUMPRODUCT(Z681:OFFSET(Z681,'Parameters &amp; Main Results'!$B$38-1,0),'Parameters &amp; Main Results'!$B$42:OFFSET('Parameters &amp; Main Results'!$B$42,'Parameters &amp; Main Results'!$B$38-1,0)   )/OFFSET(Z681,'Parameters &amp; Main Results'!$B$38,0)</f>
        <v>0</v>
      </c>
      <c r="AD681" s="155">
        <f t="shared" si="4"/>
        <v>0</v>
      </c>
      <c r="AE681" s="252">
        <f t="shared" ca="1" si="709"/>
        <v>3437.1297</v>
      </c>
      <c r="AF681" s="253">
        <f t="shared" ca="1" si="711"/>
        <v>0.4813672582678506</v>
      </c>
      <c r="AG681" s="258">
        <f t="shared" ca="1" si="712"/>
        <v>0</v>
      </c>
      <c r="AH681" s="227" t="str">
        <f ca="1">IF(SUM(AG681:OFFSET(AG681,(-HoldAggressiveTime-1),0,,))=0,"Defensive","Aggressive")</f>
        <v>Defensive</v>
      </c>
    </row>
    <row r="682" spans="1:34" ht="15" x14ac:dyDescent="0.2">
      <c r="A682">
        <f t="shared" si="15"/>
        <v>5</v>
      </c>
      <c r="B682">
        <f t="shared" si="16"/>
        <v>1927</v>
      </c>
      <c r="C682" s="70">
        <f t="shared" si="1"/>
        <v>1927.3333333332821</v>
      </c>
      <c r="D682" s="149">
        <f t="shared" si="383"/>
        <v>10043</v>
      </c>
      <c r="E682" s="151">
        <v>17.399999999999999</v>
      </c>
      <c r="F682" s="152">
        <v>5378.7147999999997</v>
      </c>
      <c r="G682" s="152">
        <v>858.44529999999997</v>
      </c>
      <c r="H682" s="152">
        <v>1700.2553894600001</v>
      </c>
      <c r="I682" s="152">
        <v>5378.7147999999997</v>
      </c>
      <c r="J682" s="152">
        <v>17.399999999999999</v>
      </c>
      <c r="K682" s="152">
        <v>17.399999999999999</v>
      </c>
      <c r="L682" s="152">
        <v>20.67</v>
      </c>
      <c r="M682" s="153">
        <v>15.20646062</v>
      </c>
      <c r="N682" s="17">
        <f t="shared" ref="N682:T682" si="736">F682/F681/$E682*$E681-1</f>
        <v>5.0308087858688122E-2</v>
      </c>
      <c r="O682" s="17">
        <f t="shared" si="736"/>
        <v>3.4927512514060233E-4</v>
      </c>
      <c r="P682" s="17">
        <f t="shared" si="736"/>
        <v>-2.2175287370842511E-3</v>
      </c>
      <c r="Q682" s="17">
        <f t="shared" si="736"/>
        <v>5.0308087858688122E-2</v>
      </c>
      <c r="R682" s="17">
        <f t="shared" si="736"/>
        <v>0</v>
      </c>
      <c r="S682" s="17">
        <f t="shared" si="736"/>
        <v>0</v>
      </c>
      <c r="T682" s="17">
        <f t="shared" si="736"/>
        <v>-5.7471264367814356E-3</v>
      </c>
      <c r="U682" s="241">
        <v>1.46E-2</v>
      </c>
      <c r="V682" s="241">
        <v>4.9799999999999997E-2</v>
      </c>
      <c r="W682" s="223">
        <f t="shared" ca="1" si="714"/>
        <v>3.747189793053847E-2</v>
      </c>
      <c r="X682" s="223">
        <f>MMULT(N682:T682,'Parameters &amp; Main Results'!$B$12:$B$18)-'Parameters &amp; Main Results'!$B$22/12+MMULT(U682:V682,'Parameters &amp; Main Results'!$B$20:$B$21)</f>
        <v>3.747189793053847E-2</v>
      </c>
      <c r="Y682" s="223">
        <f>MMULT(N682:T682,'Parameters &amp; Main Results'!$C$12:$C$18)-'Parameters &amp; Main Results'!$C$22/12+MMULT(U682:V682,'Parameters &amp; Main Results'!$C$20:$C$21)</f>
        <v>4.5270539918666704E-2</v>
      </c>
      <c r="Z682" s="17">
        <f t="shared" ca="1" si="699"/>
        <v>300.06118665718054</v>
      </c>
      <c r="AA682" s="70">
        <f ca="1">Z682/OFFSET(Z682,'Parameters &amp; Main Results'!$B$38,0)</f>
        <v>14.588745566251482</v>
      </c>
      <c r="AB682" s="70">
        <f ca="1">SUMPRODUCT(Z682:OFFSET(Z682,'Parameters &amp; Main Results'!$B$38-1,0), 'Cash Flow Assist'!$P$11:OFFSET('Cash Flow Assist'!$P$11,'Parameters &amp; Main Results'!$B$38-1,0)  )/OFFSET(Z682,'Parameters &amp; Main Results'!$B$38,0)</f>
        <v>2781.6146750862731</v>
      </c>
      <c r="AC682" s="70">
        <f ca="1">SUMPRODUCT(Z682:OFFSET(Z682,'Parameters &amp; Main Results'!$B$38-1,0),'Parameters &amp; Main Results'!$B$42:OFFSET('Parameters &amp; Main Results'!$B$42,'Parameters &amp; Main Results'!$B$38-1,0)   )/OFFSET(Z682,'Parameters &amp; Main Results'!$B$38,0)</f>
        <v>0</v>
      </c>
      <c r="AD682" s="155">
        <f t="shared" si="4"/>
        <v>0</v>
      </c>
      <c r="AE682" s="252">
        <f t="shared" ca="1" si="709"/>
        <v>3223.1660999999999</v>
      </c>
      <c r="AF682" s="253">
        <f t="shared" ca="1" si="711"/>
        <v>0.66876748920882478</v>
      </c>
      <c r="AG682" s="258">
        <f t="shared" ca="1" si="712"/>
        <v>0</v>
      </c>
      <c r="AH682" s="227" t="str">
        <f ca="1">IF(SUM(AG682:OFFSET(AG682,(-HoldAggressiveTime-1),0,,))=0,"Defensive","Aggressive")</f>
        <v>Defensive</v>
      </c>
    </row>
    <row r="683" spans="1:34" ht="15" x14ac:dyDescent="0.2">
      <c r="A683">
        <f t="shared" si="15"/>
        <v>6</v>
      </c>
      <c r="B683">
        <f t="shared" si="16"/>
        <v>1927</v>
      </c>
      <c r="C683" s="70">
        <f t="shared" si="1"/>
        <v>1927.4166666666154</v>
      </c>
      <c r="D683" s="149">
        <f t="shared" si="383"/>
        <v>10074</v>
      </c>
      <c r="E683" s="151">
        <v>17.600000000000001</v>
      </c>
      <c r="F683" s="152">
        <v>5349.0351000000001</v>
      </c>
      <c r="G683" s="152">
        <v>858.66899999999998</v>
      </c>
      <c r="H683" s="152">
        <v>1706.2912961</v>
      </c>
      <c r="I683" s="152">
        <v>5349.0351000000001</v>
      </c>
      <c r="J683" s="152">
        <v>17.600000000000001</v>
      </c>
      <c r="K683" s="152">
        <v>17.600000000000001</v>
      </c>
      <c r="L683" s="152">
        <v>20.67</v>
      </c>
      <c r="M683" s="153">
        <v>14.92739437</v>
      </c>
      <c r="N683" s="17">
        <f t="shared" ref="N683:T683" si="737">F683/F682/$E683*$E682-1</f>
        <v>-1.6818922946561066E-2</v>
      </c>
      <c r="O683" s="17">
        <f t="shared" si="737"/>
        <v>-1.110601021722335E-2</v>
      </c>
      <c r="P683" s="17">
        <f t="shared" si="737"/>
        <v>-7.8539772684147469E-3</v>
      </c>
      <c r="Q683" s="17">
        <f t="shared" si="737"/>
        <v>-1.6818922946561066E-2</v>
      </c>
      <c r="R683" s="17">
        <f t="shared" si="737"/>
        <v>0</v>
      </c>
      <c r="S683" s="17">
        <f t="shared" si="737"/>
        <v>0</v>
      </c>
      <c r="T683" s="17">
        <f t="shared" si="737"/>
        <v>-1.1363636363636465E-2</v>
      </c>
      <c r="U683" s="241">
        <v>5.1000000000000004E-3</v>
      </c>
      <c r="V683" s="241">
        <v>-1.5299999999999999E-2</v>
      </c>
      <c r="W683" s="223">
        <f t="shared" ca="1" si="714"/>
        <v>-1.544524273821396E-2</v>
      </c>
      <c r="X683" s="223">
        <f>MMULT(N683:T683,'Parameters &amp; Main Results'!$B$12:$B$18)-'Parameters &amp; Main Results'!$B$22/12+MMULT(U683:V683,'Parameters &amp; Main Results'!$B$20:$B$21)</f>
        <v>-1.544524273821396E-2</v>
      </c>
      <c r="Y683" s="223">
        <f>MMULT(N683:T683,'Parameters &amp; Main Results'!$C$12:$C$18)-'Parameters &amp; Main Results'!$C$22/12+MMULT(U683:V683,'Parameters &amp; Main Results'!$C$20:$C$21)</f>
        <v>-1.628929834029396E-2</v>
      </c>
      <c r="Z683" s="17">
        <f t="shared" ca="1" si="699"/>
        <v>289.22343559928453</v>
      </c>
      <c r="AA683" s="70">
        <f ca="1">Z683/OFFSET(Z683,'Parameters &amp; Main Results'!$B$38,0)</f>
        <v>14.388444595869879</v>
      </c>
      <c r="AB683" s="70">
        <f ca="1">SUMPRODUCT(Z683:OFFSET(Z683,'Parameters &amp; Main Results'!$B$38-1,0), 'Cash Flow Assist'!$P$11:OFFSET('Cash Flow Assist'!$P$11,'Parameters &amp; Main Results'!$B$38-1,0)  )/OFFSET(Z683,'Parameters &amp; Main Results'!$B$38,0)</f>
        <v>2832.3204926224785</v>
      </c>
      <c r="AC683" s="70">
        <f ca="1">SUMPRODUCT(Z683:OFFSET(Z683,'Parameters &amp; Main Results'!$B$38-1,0),'Parameters &amp; Main Results'!$B$42:OFFSET('Parameters &amp; Main Results'!$B$42,'Parameters &amp; Main Results'!$B$38-1,0)   )/OFFSET(Z683,'Parameters &amp; Main Results'!$B$38,0)</f>
        <v>0</v>
      </c>
      <c r="AD683" s="155">
        <f t="shared" si="4"/>
        <v>-1.6818922946561066E-2</v>
      </c>
      <c r="AE683" s="252">
        <f t="shared" ca="1" si="709"/>
        <v>3336.7089000000001</v>
      </c>
      <c r="AF683" s="253">
        <f t="shared" ca="1" si="711"/>
        <v>0.60308713175428641</v>
      </c>
      <c r="AG683" s="258">
        <f t="shared" ca="1" si="712"/>
        <v>0</v>
      </c>
      <c r="AH683" s="227" t="str">
        <f ca="1">IF(SUM(AG683:OFFSET(AG683,(-HoldAggressiveTime-1),0,,))=0,"Defensive","Aggressive")</f>
        <v>Defensive</v>
      </c>
    </row>
    <row r="684" spans="1:34" ht="15" x14ac:dyDescent="0.2">
      <c r="A684">
        <f t="shared" si="15"/>
        <v>7</v>
      </c>
      <c r="B684">
        <f t="shared" si="16"/>
        <v>1927</v>
      </c>
      <c r="C684" s="70">
        <f t="shared" si="1"/>
        <v>1927.4999999999486</v>
      </c>
      <c r="D684" s="149">
        <f t="shared" si="383"/>
        <v>10105</v>
      </c>
      <c r="E684" s="151">
        <v>17.3</v>
      </c>
      <c r="F684" s="152">
        <v>5718.9214000000002</v>
      </c>
      <c r="G684" s="152">
        <v>859.62890000000004</v>
      </c>
      <c r="H684" s="152">
        <v>1712.3486301999999</v>
      </c>
      <c r="I684" s="152">
        <v>5718.9214000000002</v>
      </c>
      <c r="J684" s="152">
        <v>17.3</v>
      </c>
      <c r="K684" s="152">
        <v>17.3</v>
      </c>
      <c r="L684" s="152">
        <v>20.67</v>
      </c>
      <c r="M684" s="153">
        <v>16.6004085</v>
      </c>
      <c r="N684" s="17">
        <f t="shared" ref="N684:T684" si="738">F684/F683/$E684*$E683-1</f>
        <v>8.7690272849180628E-2</v>
      </c>
      <c r="O684" s="17">
        <f t="shared" si="738"/>
        <v>1.8478318813852868E-2</v>
      </c>
      <c r="P684" s="17">
        <f t="shared" si="738"/>
        <v>2.095260115538089E-2</v>
      </c>
      <c r="Q684" s="17">
        <f t="shared" si="738"/>
        <v>8.7690272849180628E-2</v>
      </c>
      <c r="R684" s="17">
        <f t="shared" si="738"/>
        <v>0</v>
      </c>
      <c r="S684" s="17">
        <f t="shared" si="738"/>
        <v>0</v>
      </c>
      <c r="T684" s="17">
        <f t="shared" si="738"/>
        <v>1.7341040462427904E-2</v>
      </c>
      <c r="U684" s="241">
        <v>-3.2500000000000001E-2</v>
      </c>
      <c r="V684" s="241">
        <v>-1.14E-2</v>
      </c>
      <c r="W684" s="223">
        <f t="shared" ca="1" si="714"/>
        <v>7.0288753756110781E-2</v>
      </c>
      <c r="X684" s="223">
        <f>MMULT(N684:T684,'Parameters &amp; Main Results'!$B$12:$B$18)-'Parameters &amp; Main Results'!$B$22/12+MMULT(U684:V684,'Parameters &amp; Main Results'!$B$20:$B$21)</f>
        <v>7.0288753756110781E-2</v>
      </c>
      <c r="Y684" s="223">
        <f>MMULT(N684:T684,'Parameters &amp; Main Results'!$C$12:$C$18)-'Parameters &amp; Main Results'!$C$22/12+MMULT(U684:V684,'Parameters &amp; Main Results'!$C$20:$C$21)</f>
        <v>8.0727410778981198E-2</v>
      </c>
      <c r="Z684" s="17">
        <f t="shared" ca="1" si="699"/>
        <v>293.76063999087671</v>
      </c>
      <c r="AA684" s="70">
        <f ca="1">Z684/OFFSET(Z684,'Parameters &amp; Main Results'!$B$38,0)</f>
        <v>14.435412432070123</v>
      </c>
      <c r="AB684" s="70">
        <f ca="1">SUMPRODUCT(Z684:OFFSET(Z684,'Parameters &amp; Main Results'!$B$38-1,0), 'Cash Flow Assist'!$P$11:OFFSET('Cash Flow Assist'!$P$11,'Parameters &amp; Main Results'!$B$38-1,0)  )/OFFSET(Z684,'Parameters &amp; Main Results'!$B$38,0)</f>
        <v>2784.4526034015112</v>
      </c>
      <c r="AC684" s="70">
        <f ca="1">SUMPRODUCT(Z684:OFFSET(Z684,'Parameters &amp; Main Results'!$B$38-1,0),'Parameters &amp; Main Results'!$B$42:OFFSET('Parameters &amp; Main Results'!$B$42,'Parameters &amp; Main Results'!$B$38-1,0)   )/OFFSET(Z684,'Parameters &amp; Main Results'!$B$38,0)</f>
        <v>0</v>
      </c>
      <c r="AD684" s="155">
        <f t="shared" si="4"/>
        <v>0</v>
      </c>
      <c r="AE684" s="252">
        <f t="shared" ca="1" si="709"/>
        <v>3523.7813000000001</v>
      </c>
      <c r="AF684" s="253">
        <f t="shared" ca="1" si="711"/>
        <v>0.62295015300750933</v>
      </c>
      <c r="AG684" s="258">
        <f t="shared" ca="1" si="712"/>
        <v>0</v>
      </c>
      <c r="AH684" s="227" t="str">
        <f ca="1">IF(SUM(AG684:OFFSET(AG684,(-HoldAggressiveTime-1),0,,))=0,"Defensive","Aggressive")</f>
        <v>Defensive</v>
      </c>
    </row>
    <row r="685" spans="1:34" ht="15" x14ac:dyDescent="0.2">
      <c r="A685">
        <f t="shared" si="15"/>
        <v>8</v>
      </c>
      <c r="B685">
        <f t="shared" si="16"/>
        <v>1927</v>
      </c>
      <c r="C685" s="70">
        <f t="shared" si="1"/>
        <v>1927.5833333332819</v>
      </c>
      <c r="D685" s="149">
        <f t="shared" si="383"/>
        <v>10135</v>
      </c>
      <c r="E685" s="151">
        <v>17.2</v>
      </c>
      <c r="F685" s="152">
        <v>5995.8692000000001</v>
      </c>
      <c r="G685" s="152">
        <v>864.9067</v>
      </c>
      <c r="H685" s="152">
        <v>1718.4274678300001</v>
      </c>
      <c r="I685" s="152">
        <v>5995.8692000000001</v>
      </c>
      <c r="J685" s="152">
        <v>17.2</v>
      </c>
      <c r="K685" s="152">
        <v>17.2</v>
      </c>
      <c r="L685" s="152">
        <v>20.67</v>
      </c>
      <c r="M685" s="153">
        <v>17.462477029999999</v>
      </c>
      <c r="N685" s="17">
        <f t="shared" ref="N685:T685" si="739">F685/F684/$E685*$E684-1</f>
        <v>5.4522082547097783E-2</v>
      </c>
      <c r="O685" s="17">
        <f t="shared" si="739"/>
        <v>1.1989275052969317E-2</v>
      </c>
      <c r="P685" s="17">
        <f t="shared" si="739"/>
        <v>9.3845930190208371E-3</v>
      </c>
      <c r="Q685" s="17">
        <f t="shared" si="739"/>
        <v>5.4522082547097783E-2</v>
      </c>
      <c r="R685" s="17">
        <f t="shared" si="739"/>
        <v>0</v>
      </c>
      <c r="S685" s="17">
        <f t="shared" si="739"/>
        <v>0</v>
      </c>
      <c r="T685" s="17">
        <f t="shared" si="739"/>
        <v>5.8139534883721034E-3</v>
      </c>
      <c r="U685" s="241">
        <v>-6.8999999999999999E-3</v>
      </c>
      <c r="V685" s="241">
        <v>-3.7400000000000003E-2</v>
      </c>
      <c r="W685" s="223">
        <f t="shared" ca="1" si="714"/>
        <v>4.3538447928669136E-2</v>
      </c>
      <c r="X685" s="223">
        <f>MMULT(N685:T685,'Parameters &amp; Main Results'!$B$12:$B$18)-'Parameters &amp; Main Results'!$B$22/12+MMULT(U685:V685,'Parameters &amp; Main Results'!$B$20:$B$21)</f>
        <v>4.3538447928669136E-2</v>
      </c>
      <c r="Y685" s="223">
        <f>MMULT(N685:T685,'Parameters &amp; Main Results'!$C$12:$C$18)-'Parameters &amp; Main Results'!$C$22/12+MMULT(U685:V685,'Parameters &amp; Main Results'!$C$20:$C$21)</f>
        <v>5.0227135131018272E-2</v>
      </c>
      <c r="Z685" s="17">
        <f t="shared" ca="1" si="699"/>
        <v>274.46858519249344</v>
      </c>
      <c r="AA685" s="70">
        <f ca="1">Z685/OFFSET(Z685,'Parameters &amp; Main Results'!$B$38,0)</f>
        <v>13.572440152400528</v>
      </c>
      <c r="AB685" s="70">
        <f ca="1">SUMPRODUCT(Z685:OFFSET(Z685,'Parameters &amp; Main Results'!$B$38-1,0), 'Cash Flow Assist'!$P$11:OFFSET('Cash Flow Assist'!$P$11,'Parameters &amp; Main Results'!$B$38-1,0)  )/OFFSET(Z685,'Parameters &amp; Main Results'!$B$38,0)</f>
        <v>2788.4889052118747</v>
      </c>
      <c r="AC685" s="70">
        <f ca="1">SUMPRODUCT(Z685:OFFSET(Z685,'Parameters &amp; Main Results'!$B$38-1,0),'Parameters &amp; Main Results'!$B$42:OFFSET('Parameters &amp; Main Results'!$B$42,'Parameters &amp; Main Results'!$B$38-1,0)   )/OFFSET(Z685,'Parameters &amp; Main Results'!$B$38,0)</f>
        <v>0</v>
      </c>
      <c r="AD685" s="155">
        <f t="shared" si="4"/>
        <v>0</v>
      </c>
      <c r="AE685" s="252">
        <f t="shared" ca="1" si="709"/>
        <v>3554.0007999999998</v>
      </c>
      <c r="AF685" s="253">
        <f t="shared" ca="1" si="711"/>
        <v>0.68707592862669031</v>
      </c>
      <c r="AG685" s="258">
        <f t="shared" ca="1" si="712"/>
        <v>0</v>
      </c>
      <c r="AH685" s="227" t="str">
        <f ca="1">IF(SUM(AG685:OFFSET(AG685,(-HoldAggressiveTime-1),0,,))=0,"Defensive","Aggressive")</f>
        <v>Defensive</v>
      </c>
    </row>
    <row r="686" spans="1:34" ht="15" x14ac:dyDescent="0.2">
      <c r="A686">
        <f t="shared" si="15"/>
        <v>9</v>
      </c>
      <c r="B686">
        <f t="shared" si="16"/>
        <v>1927</v>
      </c>
      <c r="C686" s="70">
        <f t="shared" si="1"/>
        <v>1927.6666666666151</v>
      </c>
      <c r="D686" s="149">
        <f t="shared" si="383"/>
        <v>10166</v>
      </c>
      <c r="E686" s="151">
        <v>17.3</v>
      </c>
      <c r="F686" s="152">
        <v>6211.4624999999996</v>
      </c>
      <c r="G686" s="152">
        <v>868.74310000000003</v>
      </c>
      <c r="H686" s="152">
        <v>1724.52788534</v>
      </c>
      <c r="I686" s="152">
        <v>6211.4624999999996</v>
      </c>
      <c r="J686" s="152">
        <v>17.3</v>
      </c>
      <c r="K686" s="152">
        <v>17.3</v>
      </c>
      <c r="L686" s="152">
        <v>20.67</v>
      </c>
      <c r="M686" s="153">
        <v>18.029098260000001</v>
      </c>
      <c r="N686" s="17">
        <f t="shared" ref="N686:T686" si="740">F686/F685/$E686*$E685-1</f>
        <v>2.9968781254525734E-2</v>
      </c>
      <c r="O686" s="17">
        <f t="shared" si="740"/>
        <v>-1.370363319170842E-3</v>
      </c>
      <c r="P686" s="17">
        <f t="shared" si="740"/>
        <v>-2.2508670524840069E-3</v>
      </c>
      <c r="Q686" s="17">
        <f t="shared" si="740"/>
        <v>2.9968781254525734E-2</v>
      </c>
      <c r="R686" s="17">
        <f t="shared" si="740"/>
        <v>0</v>
      </c>
      <c r="S686" s="17">
        <f t="shared" si="740"/>
        <v>0</v>
      </c>
      <c r="T686" s="17">
        <f t="shared" si="740"/>
        <v>-5.7803468208093012E-3</v>
      </c>
      <c r="U686" s="241">
        <v>-3.6299999999999999E-2</v>
      </c>
      <c r="V686" s="241">
        <v>-6.3E-3</v>
      </c>
      <c r="W686" s="223">
        <f t="shared" ca="1" si="714"/>
        <v>2.1871829269353001E-2</v>
      </c>
      <c r="X686" s="223">
        <f>MMULT(N686:T686,'Parameters &amp; Main Results'!$B$12:$B$18)-'Parameters &amp; Main Results'!$B$22/12+MMULT(U686:V686,'Parameters &amp; Main Results'!$B$20:$B$21)</f>
        <v>2.1871829269353001E-2</v>
      </c>
      <c r="Y686" s="223">
        <f>MMULT(N686:T686,'Parameters &amp; Main Results'!$C$12:$C$18)-'Parameters &amp; Main Results'!$C$22/12+MMULT(U686:V686,'Parameters &amp; Main Results'!$C$20:$C$21)</f>
        <v>2.6793200130489411E-2</v>
      </c>
      <c r="Z686" s="17">
        <f t="shared" ca="1" si="699"/>
        <v>263.01722350267892</v>
      </c>
      <c r="AA686" s="70">
        <f ca="1">Z686/OFFSET(Z686,'Parameters &amp; Main Results'!$B$38,0)</f>
        <v>13.269920377402499</v>
      </c>
      <c r="AB686" s="70">
        <f ca="1">SUMPRODUCT(Z686:OFFSET(Z686,'Parameters &amp; Main Results'!$B$38-1,0), 'Cash Flow Assist'!$P$11:OFFSET('Cash Flow Assist'!$P$11,'Parameters &amp; Main Results'!$B$38-1,0)  )/OFFSET(Z686,'Parameters &amp; Main Results'!$B$38,0)</f>
        <v>2832.2085486846445</v>
      </c>
      <c r="AC686" s="70">
        <f ca="1">SUMPRODUCT(Z686:OFFSET(Z686,'Parameters &amp; Main Results'!$B$38-1,0),'Parameters &amp; Main Results'!$B$42:OFFSET('Parameters &amp; Main Results'!$B$42,'Parameters &amp; Main Results'!$B$38-1,0)   )/OFFSET(Z686,'Parameters &amp; Main Results'!$B$38,0)</f>
        <v>0</v>
      </c>
      <c r="AD686" s="155">
        <f t="shared" si="4"/>
        <v>0</v>
      </c>
      <c r="AE686" s="252">
        <f t="shared" ca="1" si="709"/>
        <v>3696.7928999999999</v>
      </c>
      <c r="AF686" s="253">
        <f t="shared" ca="1" si="711"/>
        <v>0.68023004480451144</v>
      </c>
      <c r="AG686" s="258">
        <f t="shared" ca="1" si="712"/>
        <v>0</v>
      </c>
      <c r="AH686" s="227" t="str">
        <f ca="1">IF(SUM(AG686:OFFSET(AG686,(-HoldAggressiveTime-1),0,,))=0,"Defensive","Aggressive")</f>
        <v>Defensive</v>
      </c>
    </row>
    <row r="687" spans="1:34" ht="15" x14ac:dyDescent="0.2">
      <c r="A687">
        <f t="shared" si="15"/>
        <v>10</v>
      </c>
      <c r="B687">
        <f t="shared" si="16"/>
        <v>1927</v>
      </c>
      <c r="C687" s="70">
        <f t="shared" si="1"/>
        <v>1927.7499999999484</v>
      </c>
      <c r="D687" s="149">
        <f t="shared" si="383"/>
        <v>10196</v>
      </c>
      <c r="E687" s="151">
        <v>17.399999999999999</v>
      </c>
      <c r="F687" s="152">
        <v>5965.7026999999998</v>
      </c>
      <c r="G687" s="152">
        <v>871.85699999999997</v>
      </c>
      <c r="H687" s="152">
        <v>1730.6499593399999</v>
      </c>
      <c r="I687" s="152">
        <v>5965.7026999999998</v>
      </c>
      <c r="J687" s="152">
        <v>17.399999999999999</v>
      </c>
      <c r="K687" s="152">
        <v>17.399999999999999</v>
      </c>
      <c r="L687" s="152">
        <v>20.67</v>
      </c>
      <c r="M687" s="153">
        <v>17.526723919999998</v>
      </c>
      <c r="N687" s="17">
        <f t="shared" ref="N687:T687" si="741">F687/F686/$E687*$E686-1</f>
        <v>-4.5085267390916117E-2</v>
      </c>
      <c r="O687" s="17">
        <f t="shared" si="741"/>
        <v>-2.18335249372692E-3</v>
      </c>
      <c r="P687" s="17">
        <f t="shared" si="741"/>
        <v>-2.2175287315715497E-3</v>
      </c>
      <c r="Q687" s="17">
        <f t="shared" si="741"/>
        <v>-4.5085267390916117E-2</v>
      </c>
      <c r="R687" s="17">
        <f t="shared" si="741"/>
        <v>0</v>
      </c>
      <c r="S687" s="17">
        <f t="shared" si="741"/>
        <v>0</v>
      </c>
      <c r="T687" s="17">
        <f t="shared" si="741"/>
        <v>-5.7471264367814356E-3</v>
      </c>
      <c r="U687" s="241">
        <v>2.12E-2</v>
      </c>
      <c r="V687" s="241">
        <v>-4.3299999999999998E-2</v>
      </c>
      <c r="W687" s="223">
        <f t="shared" ca="1" si="714"/>
        <v>-3.4579644030438214E-2</v>
      </c>
      <c r="X687" s="223">
        <f>MMULT(N687:T687,'Parameters &amp; Main Results'!$B$12:$B$18)-'Parameters &amp; Main Results'!$B$22/12+MMULT(U687:V687,'Parameters &amp; Main Results'!$B$20:$B$21)</f>
        <v>-3.4579644030438214E-2</v>
      </c>
      <c r="Y687" s="223">
        <f>MMULT(N687:T687,'Parameters &amp; Main Results'!$C$12:$C$18)-'Parameters &amp; Main Results'!$C$22/12+MMULT(U687:V687,'Parameters &amp; Main Results'!$C$20:$C$21)</f>
        <v>-4.0836742567863862E-2</v>
      </c>
      <c r="Z687" s="17">
        <f t="shared" ca="1" si="699"/>
        <v>257.38768402172167</v>
      </c>
      <c r="AA687" s="70">
        <f ca="1">Z687/OFFSET(Z687,'Parameters &amp; Main Results'!$B$38,0)</f>
        <v>12.864044540255737</v>
      </c>
      <c r="AB687" s="70">
        <f ca="1">SUMPRODUCT(Z687:OFFSET(Z687,'Parameters &amp; Main Results'!$B$38-1,0), 'Cash Flow Assist'!$P$11:OFFSET('Cash Flow Assist'!$P$11,'Parameters &amp; Main Results'!$B$38-1,0)  )/OFFSET(Z687,'Parameters &amp; Main Results'!$B$38,0)</f>
        <v>2793.4782966097255</v>
      </c>
      <c r="AC687" s="70">
        <f ca="1">SUMPRODUCT(Z687:OFFSET(Z687,'Parameters &amp; Main Results'!$B$38-1,0),'Parameters &amp; Main Results'!$B$42:OFFSET('Parameters &amp; Main Results'!$B$42,'Parameters &amp; Main Results'!$B$38-1,0)   )/OFFSET(Z687,'Parameters &amp; Main Results'!$B$38,0)</f>
        <v>0</v>
      </c>
      <c r="AD687" s="155">
        <f t="shared" si="4"/>
        <v>-4.5085267390916117E-2</v>
      </c>
      <c r="AE687" s="252">
        <f t="shared" ca="1" si="709"/>
        <v>3723.8098</v>
      </c>
      <c r="AF687" s="253">
        <f t="shared" ca="1" si="711"/>
        <v>0.60204280573084046</v>
      </c>
      <c r="AG687" s="258">
        <f t="shared" ca="1" si="712"/>
        <v>0</v>
      </c>
      <c r="AH687" s="227" t="str">
        <f ca="1">IF(SUM(AG687:OFFSET(AG687,(-HoldAggressiveTime-1),0,,))=0,"Defensive","Aggressive")</f>
        <v>Defensive</v>
      </c>
    </row>
    <row r="688" spans="1:34" ht="15" x14ac:dyDescent="0.2">
      <c r="A688">
        <f t="shared" si="15"/>
        <v>11</v>
      </c>
      <c r="B688">
        <f t="shared" si="16"/>
        <v>1927</v>
      </c>
      <c r="C688" s="70">
        <f t="shared" si="1"/>
        <v>1927.8333333332816</v>
      </c>
      <c r="D688" s="149">
        <f t="shared" si="383"/>
        <v>10227</v>
      </c>
      <c r="E688" s="151">
        <v>17.3</v>
      </c>
      <c r="F688" s="152">
        <v>6392.5931</v>
      </c>
      <c r="G688" s="152">
        <v>878.62300000000005</v>
      </c>
      <c r="H688" s="152">
        <v>1736.79376669</v>
      </c>
      <c r="I688" s="152">
        <v>6392.5931</v>
      </c>
      <c r="J688" s="152">
        <v>17.3</v>
      </c>
      <c r="K688" s="152">
        <v>17.3</v>
      </c>
      <c r="L688" s="152">
        <v>20.67</v>
      </c>
      <c r="M688" s="153">
        <v>18.418256379999999</v>
      </c>
      <c r="N688" s="17">
        <f t="shared" ref="N688:T688" si="742">F688/F687/$E688*$E687-1</f>
        <v>7.7751411447692709E-2</v>
      </c>
      <c r="O688" s="17">
        <f t="shared" si="742"/>
        <v>1.3585651849718383E-2</v>
      </c>
      <c r="P688" s="17">
        <f t="shared" si="742"/>
        <v>9.3508670487356671E-3</v>
      </c>
      <c r="Q688" s="17">
        <f t="shared" si="742"/>
        <v>7.7751411447692709E-2</v>
      </c>
      <c r="R688" s="17">
        <f t="shared" si="742"/>
        <v>0</v>
      </c>
      <c r="S688" s="17">
        <f t="shared" si="742"/>
        <v>0</v>
      </c>
      <c r="T688" s="17">
        <f t="shared" si="742"/>
        <v>5.7803468208090791E-3</v>
      </c>
      <c r="U688" s="241">
        <v>2.7199999999999998E-2</v>
      </c>
      <c r="V688" s="241">
        <v>-2.7000000000000001E-3</v>
      </c>
      <c r="W688" s="223">
        <f t="shared" ca="1" si="714"/>
        <v>6.1278039630086996E-2</v>
      </c>
      <c r="X688" s="223">
        <f>MMULT(N688:T688,'Parameters &amp; Main Results'!$B$12:$B$18)-'Parameters &amp; Main Results'!$B$22/12+MMULT(U688:V688,'Parameters &amp; Main Results'!$B$20:$B$21)</f>
        <v>6.1278039630086996E-2</v>
      </c>
      <c r="Y688" s="223">
        <f>MMULT(N688:T688,'Parameters &amp; Main Results'!$C$12:$C$18)-'Parameters &amp; Main Results'!$C$22/12+MMULT(U688:V688,'Parameters &amp; Main Results'!$C$20:$C$21)</f>
        <v>7.1293168821228617E-2</v>
      </c>
      <c r="Z688" s="17">
        <f t="shared" ca="1" si="699"/>
        <v>266.60685413374142</v>
      </c>
      <c r="AA688" s="70">
        <f ca="1">Z688/OFFSET(Z688,'Parameters &amp; Main Results'!$B$38,0)</f>
        <v>13.452487226881294</v>
      </c>
      <c r="AB688" s="70">
        <f ca="1">SUMPRODUCT(Z688:OFFSET(Z688,'Parameters &amp; Main Results'!$B$38-1,0), 'Cash Flow Assist'!$P$11:OFFSET('Cash Flow Assist'!$P$11,'Parameters &amp; Main Results'!$B$38-1,0)  )/OFFSET(Z688,'Parameters &amp; Main Results'!$B$38,0)</f>
        <v>2808.2670726998585</v>
      </c>
      <c r="AC688" s="70">
        <f ca="1">SUMPRODUCT(Z688:OFFSET(Z688,'Parameters &amp; Main Results'!$B$38-1,0),'Parameters &amp; Main Results'!$B$42:OFFSET('Parameters &amp; Main Results'!$B$42,'Parameters &amp; Main Results'!$B$38-1,0)   )/OFFSET(Z688,'Parameters &amp; Main Results'!$B$38,0)</f>
        <v>0</v>
      </c>
      <c r="AD688" s="155">
        <f t="shared" si="4"/>
        <v>0</v>
      </c>
      <c r="AE688" s="252">
        <f t="shared" ca="1" si="709"/>
        <v>3837.0037000000002</v>
      </c>
      <c r="AF688" s="253">
        <f t="shared" ca="1" si="711"/>
        <v>0.66603777317181101</v>
      </c>
      <c r="AG688" s="258">
        <f t="shared" ca="1" si="712"/>
        <v>0</v>
      </c>
      <c r="AH688" s="227" t="str">
        <f ca="1">IF(SUM(AG688:OFFSET(AG688,(-HoldAggressiveTime-1),0,,))=0,"Defensive","Aggressive")</f>
        <v>Defensive</v>
      </c>
    </row>
    <row r="689" spans="1:34" ht="15" x14ac:dyDescent="0.2">
      <c r="A689">
        <f t="shared" si="15"/>
        <v>12</v>
      </c>
      <c r="B689">
        <f t="shared" si="16"/>
        <v>1927</v>
      </c>
      <c r="C689" s="70">
        <f t="shared" si="1"/>
        <v>1927.9166666666149</v>
      </c>
      <c r="D689" s="149">
        <f t="shared" si="383"/>
        <v>10258</v>
      </c>
      <c r="E689" s="151">
        <v>17.3</v>
      </c>
      <c r="F689" s="152">
        <v>6537.3932999999997</v>
      </c>
      <c r="G689" s="152">
        <v>885.40099999999995</v>
      </c>
      <c r="H689" s="152">
        <v>1742.95938456</v>
      </c>
      <c r="I689" s="152">
        <v>6537.3932999999997</v>
      </c>
      <c r="J689" s="152">
        <v>17.3</v>
      </c>
      <c r="K689" s="152">
        <v>17.3</v>
      </c>
      <c r="L689" s="152">
        <v>20.67</v>
      </c>
      <c r="M689" s="153">
        <v>18.860216510000001</v>
      </c>
      <c r="N689" s="17">
        <f t="shared" ref="N689:T689" si="743">F689/F688/$E689*$E688-1</f>
        <v>2.2651246174263617E-2</v>
      </c>
      <c r="O689" s="17">
        <f t="shared" si="743"/>
        <v>7.7143439222508992E-3</v>
      </c>
      <c r="P689" s="17">
        <f t="shared" si="743"/>
        <v>3.5499999989927478E-3</v>
      </c>
      <c r="Q689" s="17">
        <f t="shared" si="743"/>
        <v>2.2651246174263617E-2</v>
      </c>
      <c r="R689" s="17">
        <f t="shared" si="743"/>
        <v>0</v>
      </c>
      <c r="S689" s="17">
        <f t="shared" si="743"/>
        <v>0</v>
      </c>
      <c r="T689" s="17">
        <f t="shared" si="743"/>
        <v>0</v>
      </c>
      <c r="U689" s="241">
        <v>9.7000000000000003E-3</v>
      </c>
      <c r="V689" s="241">
        <v>-1.1299999999999999E-2</v>
      </c>
      <c r="W689" s="223">
        <f t="shared" ca="1" si="714"/>
        <v>1.8489636748481229E-2</v>
      </c>
      <c r="X689" s="223">
        <f>MMULT(N689:T689,'Parameters &amp; Main Results'!$B$12:$B$18)-'Parameters &amp; Main Results'!$B$22/12+MMULT(U689:V689,'Parameters &amp; Main Results'!$B$20:$B$21)</f>
        <v>1.8489636748481229E-2</v>
      </c>
      <c r="Y689" s="223">
        <f>MMULT(N689:T689,'Parameters &amp; Main Results'!$C$12:$C$18)-'Parameters &amp; Main Results'!$C$22/12+MMULT(U689:V689,'Parameters &amp; Main Results'!$C$20:$C$21)</f>
        <v>2.1115889282395682E-2</v>
      </c>
      <c r="Z689" s="17">
        <f t="shared" ca="1" si="699"/>
        <v>251.2130131578605</v>
      </c>
      <c r="AA689" s="70">
        <f ca="1">Z689/OFFSET(Z689,'Parameters &amp; Main Results'!$B$38,0)</f>
        <v>13.115980432967323</v>
      </c>
      <c r="AB689" s="70">
        <f ca="1">SUMPRODUCT(Z689:OFFSET(Z689,'Parameters &amp; Main Results'!$B$38-1,0), 'Cash Flow Assist'!$P$11:OFFSET('Cash Flow Assist'!$P$11,'Parameters &amp; Main Results'!$B$38-1,0)  )/OFFSET(Z689,'Parameters &amp; Main Results'!$B$38,0)</f>
        <v>2892.9152821716143</v>
      </c>
      <c r="AC689" s="70">
        <f ca="1">SUMPRODUCT(Z689:OFFSET(Z689,'Parameters &amp; Main Results'!$B$38-1,0),'Parameters &amp; Main Results'!$B$42:OFFSET('Parameters &amp; Main Results'!$B$42,'Parameters &amp; Main Results'!$B$38-1,0)   )/OFFSET(Z689,'Parameters &amp; Main Results'!$B$38,0)</f>
        <v>0</v>
      </c>
      <c r="AD689" s="155">
        <f t="shared" si="4"/>
        <v>0</v>
      </c>
      <c r="AE689" s="252">
        <f t="shared" ca="1" si="709"/>
        <v>4072.5711999999999</v>
      </c>
      <c r="AF689" s="253">
        <f t="shared" ca="1" si="711"/>
        <v>0.60522504799916077</v>
      </c>
      <c r="AG689" s="258">
        <f t="shared" ca="1" si="712"/>
        <v>0</v>
      </c>
      <c r="AH689" s="227" t="str">
        <f ca="1">IF(SUM(AG689:OFFSET(AG689,(-HoldAggressiveTime-1),0,,))=0,"Defensive","Aggressive")</f>
        <v>Defensive</v>
      </c>
    </row>
    <row r="690" spans="1:34" ht="15" x14ac:dyDescent="0.2">
      <c r="A690">
        <f t="shared" si="15"/>
        <v>1</v>
      </c>
      <c r="B690">
        <f t="shared" si="16"/>
        <v>1928</v>
      </c>
      <c r="C690" s="70">
        <f t="shared" si="1"/>
        <v>1927.9999999999482</v>
      </c>
      <c r="D690" s="149">
        <f t="shared" si="383"/>
        <v>10287</v>
      </c>
      <c r="E690" s="151">
        <v>17.3</v>
      </c>
      <c r="F690" s="152">
        <v>6526.6787999999997</v>
      </c>
      <c r="G690" s="152">
        <v>887.00070000000005</v>
      </c>
      <c r="H690" s="152">
        <v>1748.0284914399999</v>
      </c>
      <c r="I690" s="152">
        <v>6526.6787999999997</v>
      </c>
      <c r="J690" s="152">
        <v>17.3</v>
      </c>
      <c r="K690" s="152">
        <v>17.3</v>
      </c>
      <c r="L690" s="152">
        <v>20.67</v>
      </c>
      <c r="M690" s="153">
        <v>18.84904045</v>
      </c>
      <c r="N690" s="17">
        <f t="shared" ref="N690:T690" si="744">F690/F689/$E690*$E689-1</f>
        <v>-1.6389560040697138E-3</v>
      </c>
      <c r="O690" s="17">
        <f t="shared" si="744"/>
        <v>1.8067519688820255E-3</v>
      </c>
      <c r="P690" s="17">
        <f t="shared" si="744"/>
        <v>2.9083333351911378E-3</v>
      </c>
      <c r="Q690" s="17">
        <f t="shared" si="744"/>
        <v>-1.6389560040697138E-3</v>
      </c>
      <c r="R690" s="17">
        <f t="shared" si="744"/>
        <v>0</v>
      </c>
      <c r="S690" s="17">
        <f t="shared" si="744"/>
        <v>0</v>
      </c>
      <c r="T690" s="17">
        <f t="shared" si="744"/>
        <v>0</v>
      </c>
      <c r="U690" s="241">
        <v>4.2599999999999999E-2</v>
      </c>
      <c r="V690" s="241">
        <v>-7.4999999999999997E-3</v>
      </c>
      <c r="W690" s="223">
        <f t="shared" ca="1" si="714"/>
        <v>-9.0953327594254683E-4</v>
      </c>
      <c r="X690" s="223">
        <f>MMULT(N690:T690,'Parameters &amp; Main Results'!$B$12:$B$18)-'Parameters &amp; Main Results'!$B$22/12+MMULT(U690:V690,'Parameters &amp; Main Results'!$B$20:$B$21)</f>
        <v>-9.0953327594254683E-4</v>
      </c>
      <c r="Y690" s="223">
        <f>MMULT(N690:T690,'Parameters &amp; Main Results'!$C$12:$C$18)-'Parameters &amp; Main Results'!$C$22/12+MMULT(U690:V690,'Parameters &amp; Main Results'!$C$20:$C$21)</f>
        <v>-1.3360518734412065E-3</v>
      </c>
      <c r="Z690" s="17">
        <f t="shared" ca="1" si="699"/>
        <v>246.6524980655235</v>
      </c>
      <c r="AA690" s="70">
        <f ca="1">Z690/OFFSET(Z690,'Parameters &amp; Main Results'!$B$38,0)</f>
        <v>12.966109913227877</v>
      </c>
      <c r="AB690" s="70">
        <f ca="1">SUMPRODUCT(Z690:OFFSET(Z690,'Parameters &amp; Main Results'!$B$38-1,0), 'Cash Flow Assist'!$P$11:OFFSET('Cash Flow Assist'!$P$11,'Parameters &amp; Main Results'!$B$38-1,0)  )/OFFSET(Z690,'Parameters &amp; Main Results'!$B$38,0)</f>
        <v>2900.5379773005066</v>
      </c>
      <c r="AC690" s="70">
        <f ca="1">SUMPRODUCT(Z690:OFFSET(Z690,'Parameters &amp; Main Results'!$B$38-1,0),'Parameters &amp; Main Results'!$B$42:OFFSET('Parameters &amp; Main Results'!$B$42,'Parameters &amp; Main Results'!$B$38-1,0)   )/OFFSET(Z690,'Parameters &amp; Main Results'!$B$38,0)</f>
        <v>0</v>
      </c>
      <c r="AD690" s="155">
        <f t="shared" si="4"/>
        <v>-1.6389560040697138E-3</v>
      </c>
      <c r="AE690" s="252">
        <f t="shared" ca="1" si="709"/>
        <v>4077.0758999999998</v>
      </c>
      <c r="AF690" s="253">
        <f t="shared" ca="1" si="711"/>
        <v>0.60082347252843638</v>
      </c>
      <c r="AG690" s="258">
        <f t="shared" ca="1" si="712"/>
        <v>0</v>
      </c>
      <c r="AH690" s="227" t="str">
        <f ca="1">IF(SUM(AG690:OFFSET(AG690,(-HoldAggressiveTime-1),0,,))=0,"Defensive","Aggressive")</f>
        <v>Defensive</v>
      </c>
    </row>
    <row r="691" spans="1:34" ht="15" x14ac:dyDescent="0.2">
      <c r="A691">
        <f t="shared" si="15"/>
        <v>2</v>
      </c>
      <c r="B691">
        <f t="shared" si="16"/>
        <v>1928</v>
      </c>
      <c r="C691" s="70">
        <f t="shared" si="1"/>
        <v>1928.0833333332814</v>
      </c>
      <c r="D691" s="149">
        <f t="shared" si="383"/>
        <v>10318</v>
      </c>
      <c r="E691" s="151">
        <v>17.100000000000001</v>
      </c>
      <c r="F691" s="152">
        <v>6434.3917000000001</v>
      </c>
      <c r="G691" s="152">
        <v>888.61080000000004</v>
      </c>
      <c r="H691" s="152">
        <v>1753.1123409700001</v>
      </c>
      <c r="I691" s="152">
        <v>6434.3917000000001</v>
      </c>
      <c r="J691" s="152">
        <v>17.100000000000001</v>
      </c>
      <c r="K691" s="152">
        <v>17.100000000000001</v>
      </c>
      <c r="L691" s="152">
        <v>20.67</v>
      </c>
      <c r="M691" s="153">
        <v>18.803484990000001</v>
      </c>
      <c r="N691" s="17">
        <f t="shared" ref="N691:T691" si="745">F691/F690/$E691*$E690-1</f>
        <v>-2.6094522569650724E-3</v>
      </c>
      <c r="O691" s="17">
        <f t="shared" si="745"/>
        <v>1.3532355467058554E-2</v>
      </c>
      <c r="P691" s="17">
        <f t="shared" si="745"/>
        <v>1.4638255361045571E-2</v>
      </c>
      <c r="Q691" s="17">
        <f t="shared" si="745"/>
        <v>-2.6094522569650724E-3</v>
      </c>
      <c r="R691" s="17">
        <f t="shared" si="745"/>
        <v>0</v>
      </c>
      <c r="S691" s="17">
        <f t="shared" si="745"/>
        <v>0</v>
      </c>
      <c r="T691" s="17">
        <f t="shared" si="745"/>
        <v>1.1695906432748426E-2</v>
      </c>
      <c r="U691" s="241">
        <v>-2.06E-2</v>
      </c>
      <c r="V691" s="241">
        <v>-6.4999999999999997E-3</v>
      </c>
      <c r="W691" s="223">
        <f t="shared" ca="1" si="714"/>
        <v>1.2925105556586618E-3</v>
      </c>
      <c r="X691" s="223">
        <f>MMULT(N691:T691,'Parameters &amp; Main Results'!$B$12:$B$18)-'Parameters &amp; Main Results'!$B$22/12+MMULT(U691:V691,'Parameters &amp; Main Results'!$B$20:$B$21)</f>
        <v>1.2925105556586618E-3</v>
      </c>
      <c r="Y691" s="223">
        <f>MMULT(N691:T691,'Parameters &amp; Main Results'!$C$12:$C$18)-'Parameters &amp; Main Results'!$C$22/12+MMULT(U691:V691,'Parameters &amp; Main Results'!$C$20:$C$21)</f>
        <v>-1.0369381512293763E-3</v>
      </c>
      <c r="Z691" s="17">
        <f t="shared" ca="1" si="699"/>
        <v>246.87704094933315</v>
      </c>
      <c r="AA691" s="70">
        <f ca="1">Z691/OFFSET(Z691,'Parameters &amp; Main Results'!$B$38,0)</f>
        <v>12.774749320922956</v>
      </c>
      <c r="AB691" s="70">
        <f ca="1">SUMPRODUCT(Z691:OFFSET(Z691,'Parameters &amp; Main Results'!$B$38-1,0), 'Cash Flow Assist'!$P$11:OFFSET('Cash Flow Assist'!$P$11,'Parameters &amp; Main Results'!$B$38-1,0)  )/OFFSET(Z691,'Parameters &amp; Main Results'!$B$38,0)</f>
        <v>2843.352343870502</v>
      </c>
      <c r="AC691" s="70">
        <f ca="1">SUMPRODUCT(Z691:OFFSET(Z691,'Parameters &amp; Main Results'!$B$38-1,0),'Parameters &amp; Main Results'!$B$42:OFFSET('Parameters &amp; Main Results'!$B$42,'Parameters &amp; Main Results'!$B$38-1,0)   )/OFFSET(Z691,'Parameters &amp; Main Results'!$B$38,0)</f>
        <v>0</v>
      </c>
      <c r="AD691" s="155">
        <f t="shared" si="4"/>
        <v>-4.2441314835909294E-3</v>
      </c>
      <c r="AE691" s="252">
        <f t="shared" ca="1" si="709"/>
        <v>4289.6466</v>
      </c>
      <c r="AF691" s="253">
        <f t="shared" ca="1" si="711"/>
        <v>0.49998177006003247</v>
      </c>
      <c r="AG691" s="258">
        <f t="shared" ca="1" si="712"/>
        <v>0</v>
      </c>
      <c r="AH691" s="227" t="str">
        <f ca="1">IF(SUM(AG691:OFFSET(AG691,(-HoldAggressiveTime-1),0,,))=0,"Defensive","Aggressive")</f>
        <v>Defensive</v>
      </c>
    </row>
    <row r="692" spans="1:34" ht="15" x14ac:dyDescent="0.2">
      <c r="A692">
        <f t="shared" si="15"/>
        <v>3</v>
      </c>
      <c r="B692">
        <f t="shared" si="16"/>
        <v>1928</v>
      </c>
      <c r="C692" s="70">
        <f t="shared" si="1"/>
        <v>1928.1666666666147</v>
      </c>
      <c r="D692" s="149">
        <f t="shared" si="383"/>
        <v>10348</v>
      </c>
      <c r="E692" s="151">
        <v>17.100000000000001</v>
      </c>
      <c r="F692" s="152">
        <v>7155.9974000000002</v>
      </c>
      <c r="G692" s="152">
        <v>892.45860000000005</v>
      </c>
      <c r="H692" s="152">
        <v>1758.21097603</v>
      </c>
      <c r="I692" s="152">
        <v>7155.9974000000002</v>
      </c>
      <c r="J692" s="152">
        <v>17.100000000000001</v>
      </c>
      <c r="K692" s="152">
        <v>17.100000000000001</v>
      </c>
      <c r="L692" s="152">
        <v>20.67</v>
      </c>
      <c r="M692" s="153">
        <v>20.905073009999999</v>
      </c>
      <c r="N692" s="17">
        <f t="shared" ref="N692:T692" si="746">F692/F691/$E692*$E691-1</f>
        <v>0.11214823928111195</v>
      </c>
      <c r="O692" s="17">
        <f t="shared" si="746"/>
        <v>4.3301296810707157E-3</v>
      </c>
      <c r="P692" s="17">
        <f t="shared" si="746"/>
        <v>2.908333334290969E-3</v>
      </c>
      <c r="Q692" s="17">
        <f t="shared" si="746"/>
        <v>0.11214823928111195</v>
      </c>
      <c r="R692" s="17">
        <f t="shared" si="746"/>
        <v>0</v>
      </c>
      <c r="S692" s="17">
        <f t="shared" si="746"/>
        <v>0</v>
      </c>
      <c r="T692" s="17">
        <f t="shared" si="746"/>
        <v>0</v>
      </c>
      <c r="U692" s="241">
        <v>-2.5999999999999999E-3</v>
      </c>
      <c r="V692" s="241">
        <v>-1.2200000000000001E-2</v>
      </c>
      <c r="W692" s="223">
        <f t="shared" ca="1" si="714"/>
        <v>8.4935538730381441E-2</v>
      </c>
      <c r="X692" s="223">
        <f>MMULT(N692:T692,'Parameters &amp; Main Results'!$B$12:$B$18)-'Parameters &amp; Main Results'!$B$22/12+MMULT(U692:V692,'Parameters &amp; Main Results'!$B$20:$B$21)</f>
        <v>8.4935538730381441E-2</v>
      </c>
      <c r="Y692" s="223">
        <f>MMULT(N692:T692,'Parameters &amp; Main Results'!$C$12:$C$18)-'Parameters &amp; Main Results'!$C$22/12+MMULT(U692:V692,'Parameters &amp; Main Results'!$C$20:$C$21)</f>
        <v>0.10132476165444117</v>
      </c>
      <c r="Z692" s="17">
        <f t="shared" ca="1" si="699"/>
        <v>246.55836166429614</v>
      </c>
      <c r="AA692" s="70">
        <f ca="1">Z692/OFFSET(Z692,'Parameters &amp; Main Results'!$B$38,0)</f>
        <v>12.514967260625927</v>
      </c>
      <c r="AB692" s="70">
        <f ca="1">SUMPRODUCT(Z692:OFFSET(Z692,'Parameters &amp; Main Results'!$B$38-1,0), 'Cash Flow Assist'!$P$11:OFFSET('Cash Flow Assist'!$P$11,'Parameters &amp; Main Results'!$B$38-1,0)  )/OFFSET(Z692,'Parameters &amp; Main Results'!$B$38,0)</f>
        <v>2777.5812133204963</v>
      </c>
      <c r="AC692" s="70">
        <f ca="1">SUMPRODUCT(Z692:OFFSET(Z692,'Parameters &amp; Main Results'!$B$38-1,0),'Parameters &amp; Main Results'!$B$42:OFFSET('Parameters &amp; Main Results'!$B$42,'Parameters &amp; Main Results'!$B$38-1,0)   )/OFFSET(Z692,'Parameters &amp; Main Results'!$B$38,0)</f>
        <v>0</v>
      </c>
      <c r="AD692" s="155">
        <f t="shared" si="4"/>
        <v>0</v>
      </c>
      <c r="AE692" s="252">
        <f t="shared" ca="1" si="709"/>
        <v>4299.5550000000003</v>
      </c>
      <c r="AF692" s="253">
        <f t="shared" ca="1" si="711"/>
        <v>0.66435768352771385</v>
      </c>
      <c r="AG692" s="258">
        <f t="shared" ca="1" si="712"/>
        <v>0</v>
      </c>
      <c r="AH692" s="227" t="str">
        <f ca="1">IF(SUM(AG692:OFFSET(AG692,(-HoldAggressiveTime-1),0,,))=0,"Defensive","Aggressive")</f>
        <v>Defensive</v>
      </c>
    </row>
    <row r="693" spans="1:34" ht="15" x14ac:dyDescent="0.2">
      <c r="A693">
        <f t="shared" si="15"/>
        <v>4</v>
      </c>
      <c r="B693">
        <f t="shared" si="16"/>
        <v>1928</v>
      </c>
      <c r="C693" s="70">
        <f t="shared" si="1"/>
        <v>1928.2499999999479</v>
      </c>
      <c r="D693" s="149">
        <f t="shared" si="383"/>
        <v>10379</v>
      </c>
      <c r="E693" s="151">
        <v>17.100000000000001</v>
      </c>
      <c r="F693" s="152">
        <v>7411.933</v>
      </c>
      <c r="G693" s="152">
        <v>892.58299999999997</v>
      </c>
      <c r="H693" s="152">
        <v>1763.32443962</v>
      </c>
      <c r="I693" s="152">
        <v>7411.933</v>
      </c>
      <c r="J693" s="152">
        <v>17.100000000000001</v>
      </c>
      <c r="K693" s="152">
        <v>17.100000000000001</v>
      </c>
      <c r="L693" s="152">
        <v>20.67</v>
      </c>
      <c r="M693" s="153">
        <v>21.641428229999999</v>
      </c>
      <c r="N693" s="17">
        <f t="shared" ref="N693:T693" si="747">F693/F692/$E693*$E692-1</f>
        <v>3.5765189070638748E-2</v>
      </c>
      <c r="O693" s="17">
        <f t="shared" si="747"/>
        <v>1.3939021933340179E-4</v>
      </c>
      <c r="P693" s="17">
        <f t="shared" si="747"/>
        <v>2.9083333341179962E-3</v>
      </c>
      <c r="Q693" s="17">
        <f t="shared" si="747"/>
        <v>3.5765189070638748E-2</v>
      </c>
      <c r="R693" s="17">
        <f t="shared" si="747"/>
        <v>0</v>
      </c>
      <c r="S693" s="17">
        <f t="shared" si="747"/>
        <v>0</v>
      </c>
      <c r="T693" s="17">
        <f t="shared" si="747"/>
        <v>0</v>
      </c>
      <c r="U693" s="241">
        <v>3.9800000000000002E-2</v>
      </c>
      <c r="V693" s="241">
        <v>3.44E-2</v>
      </c>
      <c r="W693" s="223">
        <f t="shared" ca="1" si="714"/>
        <v>2.6810103180179075E-2</v>
      </c>
      <c r="X693" s="223">
        <f>MMULT(N693:T693,'Parameters &amp; Main Results'!$B$12:$B$18)-'Parameters &amp; Main Results'!$B$22/12+MMULT(U693:V693,'Parameters &amp; Main Results'!$B$20:$B$21)</f>
        <v>2.6810103180179075E-2</v>
      </c>
      <c r="Y693" s="223">
        <f>MMULT(N693:T693,'Parameters &amp; Main Results'!$C$12:$C$18)-'Parameters &amp; Main Results'!$C$22/12+MMULT(U693:V693,'Parameters &amp; Main Results'!$C$20:$C$21)</f>
        <v>3.2160942518841544E-2</v>
      </c>
      <c r="Z693" s="17">
        <f t="shared" ca="1" si="699"/>
        <v>227.25623123455324</v>
      </c>
      <c r="AA693" s="70">
        <f ca="1">Z693/OFFSET(Z693,'Parameters &amp; Main Results'!$B$38,0)</f>
        <v>11.467440847658208</v>
      </c>
      <c r="AB693" s="70">
        <f ca="1">SUMPRODUCT(Z693:OFFSET(Z693,'Parameters &amp; Main Results'!$B$38-1,0), 'Cash Flow Assist'!$P$11:OFFSET('Cash Flow Assist'!$P$11,'Parameters &amp; Main Results'!$B$38-1,0)  )/OFFSET(Z693,'Parameters &amp; Main Results'!$B$38,0)</f>
        <v>2749.813901898367</v>
      </c>
      <c r="AC693" s="70">
        <f ca="1">SUMPRODUCT(Z693:OFFSET(Z693,'Parameters &amp; Main Results'!$B$38-1,0),'Parameters &amp; Main Results'!$B$42:OFFSET('Parameters &amp; Main Results'!$B$42,'Parameters &amp; Main Results'!$B$38-1,0)   )/OFFSET(Z693,'Parameters &amp; Main Results'!$B$38,0)</f>
        <v>0</v>
      </c>
      <c r="AD693" s="155">
        <f t="shared" si="4"/>
        <v>0</v>
      </c>
      <c r="AE693" s="252">
        <f t="shared" ca="1" si="709"/>
        <v>4126.5263999999997</v>
      </c>
      <c r="AF693" s="253">
        <f t="shared" ca="1" si="711"/>
        <v>0.7961675950988707</v>
      </c>
      <c r="AG693" s="258">
        <f t="shared" ca="1" si="712"/>
        <v>0</v>
      </c>
      <c r="AH693" s="227" t="str">
        <f ca="1">IF(SUM(AG693:OFFSET(AG693,(-HoldAggressiveTime-1),0,,))=0,"Defensive","Aggressive")</f>
        <v>Defensive</v>
      </c>
    </row>
    <row r="694" spans="1:34" ht="15" x14ac:dyDescent="0.2">
      <c r="A694">
        <f t="shared" si="15"/>
        <v>5</v>
      </c>
      <c r="B694">
        <f t="shared" si="16"/>
        <v>1928</v>
      </c>
      <c r="C694" s="70">
        <f t="shared" si="1"/>
        <v>1928.3333333332812</v>
      </c>
      <c r="D694" s="149">
        <f t="shared" si="383"/>
        <v>10409</v>
      </c>
      <c r="E694" s="151">
        <v>17.2</v>
      </c>
      <c r="F694" s="152">
        <v>7529.2103999999999</v>
      </c>
      <c r="G694" s="152">
        <v>891.98770000000002</v>
      </c>
      <c r="H694" s="152">
        <v>1768.4527748600001</v>
      </c>
      <c r="I694" s="152">
        <v>7529.2103999999999</v>
      </c>
      <c r="J694" s="152">
        <v>17.2</v>
      </c>
      <c r="K694" s="152">
        <v>17.2</v>
      </c>
      <c r="L694" s="152">
        <v>20.67</v>
      </c>
      <c r="M694" s="153">
        <v>21.832732180000001</v>
      </c>
      <c r="N694" s="17">
        <f t="shared" ref="N694:T694" si="748">F694/F693/$E694*$E693-1</f>
        <v>9.9168355852963241E-3</v>
      </c>
      <c r="O694" s="17">
        <f t="shared" si="748"/>
        <v>-6.477016703208438E-3</v>
      </c>
      <c r="P694" s="17">
        <f t="shared" si="748"/>
        <v>-2.9225290727150632E-3</v>
      </c>
      <c r="Q694" s="17">
        <f t="shared" si="748"/>
        <v>9.9168355852963241E-3</v>
      </c>
      <c r="R694" s="17">
        <f t="shared" si="748"/>
        <v>0</v>
      </c>
      <c r="S694" s="17">
        <f t="shared" si="748"/>
        <v>0</v>
      </c>
      <c r="T694" s="17">
        <f t="shared" si="748"/>
        <v>-5.8139534883719923E-3</v>
      </c>
      <c r="U694" s="241">
        <v>2.8500000000000001E-2</v>
      </c>
      <c r="V694" s="241">
        <v>-3.27E-2</v>
      </c>
      <c r="W694" s="223">
        <f t="shared" ca="1" si="714"/>
        <v>5.8098590072452891E-3</v>
      </c>
      <c r="X694" s="223">
        <f>MMULT(N694:T694,'Parameters &amp; Main Results'!$B$12:$B$18)-'Parameters &amp; Main Results'!$B$22/12+MMULT(U694:V694,'Parameters &amp; Main Results'!$B$20:$B$21)</f>
        <v>5.8098590072452891E-3</v>
      </c>
      <c r="Y694" s="223">
        <f>MMULT(N694:T694,'Parameters &amp; Main Results'!$C$12:$C$18)-'Parameters &amp; Main Results'!$C$22/12+MMULT(U694:V694,'Parameters &amp; Main Results'!$C$20:$C$21)</f>
        <v>8.2357836897791799E-3</v>
      </c>
      <c r="Z694" s="17">
        <f t="shared" ca="1" si="699"/>
        <v>221.32255081120442</v>
      </c>
      <c r="AA694" s="70">
        <f ca="1">Z694/OFFSET(Z694,'Parameters &amp; Main Results'!$B$38,0)</f>
        <v>10.791512234122264</v>
      </c>
      <c r="AB694" s="70">
        <f ca="1">SUMPRODUCT(Z694:OFFSET(Z694,'Parameters &amp; Main Results'!$B$38-1,0), 'Cash Flow Assist'!$P$11:OFFSET('Cash Flow Assist'!$P$11,'Parameters &amp; Main Results'!$B$38-1,0)  )/OFFSET(Z694,'Parameters &amp; Main Results'!$B$38,0)</f>
        <v>2646.9936259527744</v>
      </c>
      <c r="AC694" s="70">
        <f ca="1">SUMPRODUCT(Z694:OFFSET(Z694,'Parameters &amp; Main Results'!$B$38-1,0),'Parameters &amp; Main Results'!$B$42:OFFSET('Parameters &amp; Main Results'!$B$42,'Parameters &amp; Main Results'!$B$38-1,0)   )/OFFSET(Z694,'Parameters &amp; Main Results'!$B$38,0)</f>
        <v>0</v>
      </c>
      <c r="AD694" s="155">
        <f t="shared" si="4"/>
        <v>0</v>
      </c>
      <c r="AE694" s="252">
        <f t="shared" ca="1" si="709"/>
        <v>3898.7064999999998</v>
      </c>
      <c r="AF694" s="253">
        <f t="shared" ca="1" si="711"/>
        <v>0.93120728631406346</v>
      </c>
      <c r="AG694" s="258">
        <f t="shared" ca="1" si="712"/>
        <v>0</v>
      </c>
      <c r="AH694" s="227" t="str">
        <f ca="1">IF(SUM(AG694:OFFSET(AG694,(-HoldAggressiveTime-1),0,,))=0,"Defensive","Aggressive")</f>
        <v>Defensive</v>
      </c>
    </row>
    <row r="695" spans="1:34" ht="15" x14ac:dyDescent="0.2">
      <c r="A695">
        <f t="shared" si="15"/>
        <v>6</v>
      </c>
      <c r="B695">
        <f t="shared" si="16"/>
        <v>1928</v>
      </c>
      <c r="C695" s="70">
        <f t="shared" si="1"/>
        <v>1928.4166666666144</v>
      </c>
      <c r="D695" s="149">
        <f t="shared" si="383"/>
        <v>10440</v>
      </c>
      <c r="E695" s="151">
        <v>17.100000000000001</v>
      </c>
      <c r="F695" s="152">
        <v>7247.9969000000001</v>
      </c>
      <c r="G695" s="152">
        <v>890.68299999999999</v>
      </c>
      <c r="H695" s="152">
        <v>1773.5960250200001</v>
      </c>
      <c r="I695" s="152">
        <v>7247.9969000000001</v>
      </c>
      <c r="J695" s="152">
        <v>17.100000000000001</v>
      </c>
      <c r="K695" s="152">
        <v>17.100000000000001</v>
      </c>
      <c r="L695" s="152">
        <v>20.67</v>
      </c>
      <c r="M695" s="153">
        <v>21.1003449</v>
      </c>
      <c r="N695" s="17">
        <f t="shared" ref="N695:T695" si="749">F695/F694/$E695*$E694-1</f>
        <v>-3.172013272684937E-2</v>
      </c>
      <c r="O695" s="17">
        <f t="shared" si="749"/>
        <v>4.3767111526535896E-3</v>
      </c>
      <c r="P695" s="17">
        <f t="shared" si="749"/>
        <v>8.7732943506464434E-3</v>
      </c>
      <c r="Q695" s="17">
        <f t="shared" si="749"/>
        <v>-3.172013272684937E-2</v>
      </c>
      <c r="R695" s="17">
        <f t="shared" si="749"/>
        <v>0</v>
      </c>
      <c r="S695" s="17">
        <f t="shared" si="749"/>
        <v>0</v>
      </c>
      <c r="T695" s="17">
        <f t="shared" si="749"/>
        <v>5.8479532163742132E-3</v>
      </c>
      <c r="U695" s="241">
        <v>-3.5200000000000002E-2</v>
      </c>
      <c r="V695" s="241">
        <v>-2.9999999999999997E-4</v>
      </c>
      <c r="W695" s="223">
        <f t="shared" ca="1" si="714"/>
        <v>-2.2664026320454264E-2</v>
      </c>
      <c r="X695" s="223">
        <f>MMULT(N695:T695,'Parameters &amp; Main Results'!$B$12:$B$18)-'Parameters &amp; Main Results'!$B$22/12+MMULT(U695:V695,'Parameters &amp; Main Results'!$B$20:$B$21)</f>
        <v>-2.2664026320454264E-2</v>
      </c>
      <c r="Y695" s="223">
        <f>MMULT(N695:T695,'Parameters &amp; Main Results'!$C$12:$C$18)-'Parameters &amp; Main Results'!$C$22/12+MMULT(U695:V695,'Parameters &amp; Main Results'!$C$20:$C$21)</f>
        <v>-2.8152115005565741E-2</v>
      </c>
      <c r="Z695" s="17">
        <f t="shared" ca="1" si="699"/>
        <v>220.04412546686933</v>
      </c>
      <c r="AA695" s="70">
        <f ca="1">Z695/OFFSET(Z695,'Parameters &amp; Main Results'!$B$38,0)</f>
        <v>10.665741651133844</v>
      </c>
      <c r="AB695" s="70">
        <f ca="1">SUMPRODUCT(Z695:OFFSET(Z695,'Parameters &amp; Main Results'!$B$38-1,0), 'Cash Flow Assist'!$P$11:OFFSET('Cash Flow Assist'!$P$11,'Parameters &amp; Main Results'!$B$38-1,0)  )/OFFSET(Z695,'Parameters &amp; Main Results'!$B$38,0)</f>
        <v>2621.6098244254554</v>
      </c>
      <c r="AC695" s="70">
        <f ca="1">SUMPRODUCT(Z695:OFFSET(Z695,'Parameters &amp; Main Results'!$B$38-1,0),'Parameters &amp; Main Results'!$B$42:OFFSET('Parameters &amp; Main Results'!$B$42,'Parameters &amp; Main Results'!$B$38-1,0)   )/OFFSET(Z695,'Parameters &amp; Main Results'!$B$38,0)</f>
        <v>0</v>
      </c>
      <c r="AD695" s="155">
        <f t="shared" si="4"/>
        <v>-3.172013272684937E-2</v>
      </c>
      <c r="AE695" s="252">
        <f t="shared" ca="1" si="709"/>
        <v>3994.1529999999998</v>
      </c>
      <c r="AF695" s="253">
        <f t="shared" ca="1" si="711"/>
        <v>0.81465179225733231</v>
      </c>
      <c r="AG695" s="258">
        <f t="shared" ca="1" si="712"/>
        <v>0</v>
      </c>
      <c r="AH695" s="227" t="str">
        <f ca="1">IF(SUM(AG695:OFFSET(AG695,(-HoldAggressiveTime-1),0,,))=0,"Defensive","Aggressive")</f>
        <v>Defensive</v>
      </c>
    </row>
    <row r="696" spans="1:34" ht="15" x14ac:dyDescent="0.2">
      <c r="A696">
        <f t="shared" si="15"/>
        <v>7</v>
      </c>
      <c r="B696">
        <f t="shared" si="16"/>
        <v>1928</v>
      </c>
      <c r="C696" s="70">
        <f t="shared" si="1"/>
        <v>1928.4999999999477</v>
      </c>
      <c r="D696" s="149">
        <f t="shared" si="383"/>
        <v>10471</v>
      </c>
      <c r="E696" s="151">
        <v>17.100000000000001</v>
      </c>
      <c r="F696" s="152">
        <v>7363.1063999999997</v>
      </c>
      <c r="G696" s="152">
        <v>883.52840000000003</v>
      </c>
      <c r="H696" s="152">
        <v>1778.75423346</v>
      </c>
      <c r="I696" s="152">
        <v>7363.1063999999997</v>
      </c>
      <c r="J696" s="152">
        <v>17.100000000000001</v>
      </c>
      <c r="K696" s="152">
        <v>17.100000000000001</v>
      </c>
      <c r="L696" s="152">
        <v>20.67</v>
      </c>
      <c r="M696" s="153">
        <v>21.37898865</v>
      </c>
      <c r="N696" s="17">
        <f t="shared" ref="N696:T696" si="750">F696/F695/$E696*$E695-1</f>
        <v>1.5881560324618738E-2</v>
      </c>
      <c r="O696" s="17">
        <f t="shared" si="750"/>
        <v>-8.0327119749675768E-3</v>
      </c>
      <c r="P696" s="17">
        <f t="shared" si="750"/>
        <v>2.9083333336528128E-3</v>
      </c>
      <c r="Q696" s="17">
        <f t="shared" si="750"/>
        <v>1.5881560324618738E-2</v>
      </c>
      <c r="R696" s="17">
        <f t="shared" si="750"/>
        <v>0</v>
      </c>
      <c r="S696" s="17">
        <f t="shared" si="750"/>
        <v>0</v>
      </c>
      <c r="T696" s="17">
        <f t="shared" si="750"/>
        <v>0</v>
      </c>
      <c r="U696" s="241">
        <v>-1.32E-2</v>
      </c>
      <c r="V696" s="241">
        <v>-5.0000000000000001E-3</v>
      </c>
      <c r="W696" s="223">
        <f t="shared" ca="1" si="714"/>
        <v>1.026296118180387E-2</v>
      </c>
      <c r="X696" s="223">
        <f>MMULT(N696:T696,'Parameters &amp; Main Results'!$B$12:$B$18)-'Parameters &amp; Main Results'!$B$22/12+MMULT(U696:V696,'Parameters &amp; Main Results'!$B$20:$B$21)</f>
        <v>1.026296118180387E-2</v>
      </c>
      <c r="Y696" s="223">
        <f>MMULT(N696:T696,'Parameters &amp; Main Results'!$C$12:$C$18)-'Parameters &amp; Main Results'!$C$22/12+MMULT(U696:V696,'Parameters &amp; Main Results'!$C$20:$C$21)</f>
        <v>1.3448466427993438E-2</v>
      </c>
      <c r="Z696" s="17">
        <f t="shared" ca="1" si="699"/>
        <v>225.14685982388551</v>
      </c>
      <c r="AA696" s="70">
        <f ca="1">Z696/OFFSET(Z696,'Parameters &amp; Main Results'!$B$38,0)</f>
        <v>10.859463835443963</v>
      </c>
      <c r="AB696" s="70">
        <f ca="1">SUMPRODUCT(Z696:OFFSET(Z696,'Parameters &amp; Main Results'!$B$38-1,0), 'Cash Flow Assist'!$P$11:OFFSET('Cash Flow Assist'!$P$11,'Parameters &amp; Main Results'!$B$38-1,0)  )/OFFSET(Z696,'Parameters &amp; Main Results'!$B$38,0)</f>
        <v>2599.1125317997125</v>
      </c>
      <c r="AC696" s="70">
        <f ca="1">SUMPRODUCT(Z696:OFFSET(Z696,'Parameters &amp; Main Results'!$B$38-1,0),'Parameters &amp; Main Results'!$B$42:OFFSET('Parameters &amp; Main Results'!$B$42,'Parameters &amp; Main Results'!$B$38-1,0)   )/OFFSET(Z696,'Parameters &amp; Main Results'!$B$38,0)</f>
        <v>0</v>
      </c>
      <c r="AD696" s="155">
        <f t="shared" si="4"/>
        <v>-1.6342337603637014E-2</v>
      </c>
      <c r="AE696" s="252">
        <f t="shared" ca="1" si="709"/>
        <v>4052.6396</v>
      </c>
      <c r="AF696" s="253">
        <f t="shared" ca="1" si="711"/>
        <v>0.81686681440905817</v>
      </c>
      <c r="AG696" s="258">
        <f t="shared" ca="1" si="712"/>
        <v>0</v>
      </c>
      <c r="AH696" s="227" t="str">
        <f ca="1">IF(SUM(AG696:OFFSET(AG696,(-HoldAggressiveTime-1),0,,))=0,"Defensive","Aggressive")</f>
        <v>Defensive</v>
      </c>
    </row>
    <row r="697" spans="1:34" ht="15" x14ac:dyDescent="0.2">
      <c r="A697">
        <f t="shared" si="15"/>
        <v>8</v>
      </c>
      <c r="B697">
        <f t="shared" si="16"/>
        <v>1928</v>
      </c>
      <c r="C697" s="70">
        <f t="shared" si="1"/>
        <v>1928.583333333281</v>
      </c>
      <c r="D697" s="149">
        <f t="shared" si="383"/>
        <v>10501</v>
      </c>
      <c r="E697" s="151">
        <v>17.100000000000001</v>
      </c>
      <c r="F697" s="152">
        <v>7934.4404000000004</v>
      </c>
      <c r="G697" s="152">
        <v>881.64530000000002</v>
      </c>
      <c r="H697" s="152">
        <v>1783.9274436799999</v>
      </c>
      <c r="I697" s="152">
        <v>7934.4404000000004</v>
      </c>
      <c r="J697" s="152">
        <v>17.100000000000001</v>
      </c>
      <c r="K697" s="152">
        <v>17.100000000000001</v>
      </c>
      <c r="L697" s="152">
        <v>20.67</v>
      </c>
      <c r="M697" s="153">
        <v>22.961359170000001</v>
      </c>
      <c r="N697" s="17">
        <f t="shared" ref="N697:T697" si="751">F697/F696/$E697*$E696-1</f>
        <v>7.7594152381120107E-2</v>
      </c>
      <c r="O697" s="17">
        <f t="shared" si="751"/>
        <v>-2.1313406563954196E-3</v>
      </c>
      <c r="P697" s="17">
        <f t="shared" si="751"/>
        <v>2.9083333282851065E-3</v>
      </c>
      <c r="Q697" s="17">
        <f t="shared" si="751"/>
        <v>7.7594152381120107E-2</v>
      </c>
      <c r="R697" s="17">
        <f t="shared" si="751"/>
        <v>0</v>
      </c>
      <c r="S697" s="17">
        <f t="shared" si="751"/>
        <v>0</v>
      </c>
      <c r="T697" s="17">
        <f t="shared" si="751"/>
        <v>0</v>
      </c>
      <c r="U697" s="241">
        <v>-2.06E-2</v>
      </c>
      <c r="V697" s="241">
        <v>-2.1499999999999998E-2</v>
      </c>
      <c r="W697" s="223">
        <f t="shared" ca="1" si="714"/>
        <v>5.7727679487894326E-2</v>
      </c>
      <c r="X697" s="223">
        <f>MMULT(N697:T697,'Parameters &amp; Main Results'!$B$12:$B$18)-'Parameters &amp; Main Results'!$B$22/12+MMULT(U697:V697,'Parameters &amp; Main Results'!$B$20:$B$21)</f>
        <v>5.7727679487894326E-2</v>
      </c>
      <c r="Y697" s="223">
        <f>MMULT(N697:T697,'Parameters &amp; Main Results'!$C$12:$C$18)-'Parameters &amp; Main Results'!$C$22/12+MMULT(U697:V697,'Parameters &amp; Main Results'!$C$20:$C$21)</f>
        <v>6.9579936410701898E-2</v>
      </c>
      <c r="Z697" s="17">
        <f t="shared" ca="1" si="699"/>
        <v>222.85965978650657</v>
      </c>
      <c r="AA697" s="70">
        <f ca="1">Z697/OFFSET(Z697,'Parameters &amp; Main Results'!$B$38,0)</f>
        <v>10.978414112824806</v>
      </c>
      <c r="AB697" s="70">
        <f ca="1">SUMPRODUCT(Z697:OFFSET(Z697,'Parameters &amp; Main Results'!$B$38-1,0), 'Cash Flow Assist'!$P$11:OFFSET('Cash Flow Assist'!$P$11,'Parameters &amp; Main Results'!$B$38-1,0)  )/OFFSET(Z697,'Parameters &amp; Main Results'!$B$38,0)</f>
        <v>2644.4792016138545</v>
      </c>
      <c r="AC697" s="70">
        <f ca="1">SUMPRODUCT(Z697:OFFSET(Z697,'Parameters &amp; Main Results'!$B$38-1,0),'Parameters &amp; Main Results'!$B$42:OFFSET('Parameters &amp; Main Results'!$B$42,'Parameters &amp; Main Results'!$B$38-1,0)   )/OFFSET(Z697,'Parameters &amp; Main Results'!$B$38,0)</f>
        <v>0</v>
      </c>
      <c r="AD697" s="155">
        <f t="shared" si="4"/>
        <v>0</v>
      </c>
      <c r="AE697" s="252">
        <f t="shared" ca="1" si="709"/>
        <v>4245.3334000000004</v>
      </c>
      <c r="AF697" s="253">
        <f t="shared" ca="1" si="711"/>
        <v>0.86897933622833945</v>
      </c>
      <c r="AG697" s="258">
        <f t="shared" ca="1" si="712"/>
        <v>0</v>
      </c>
      <c r="AH697" s="227" t="str">
        <f ca="1">IF(SUM(AG697:OFFSET(AG697,(-HoldAggressiveTime-1),0,,))=0,"Defensive","Aggressive")</f>
        <v>Defensive</v>
      </c>
    </row>
    <row r="698" spans="1:34" ht="15" x14ac:dyDescent="0.2">
      <c r="A698">
        <f t="shared" si="15"/>
        <v>9</v>
      </c>
      <c r="B698">
        <f t="shared" si="16"/>
        <v>1928</v>
      </c>
      <c r="C698" s="70">
        <f t="shared" si="1"/>
        <v>1928.6666666666142</v>
      </c>
      <c r="D698" s="149">
        <f t="shared" si="383"/>
        <v>10532</v>
      </c>
      <c r="E698" s="151">
        <v>17.3</v>
      </c>
      <c r="F698" s="152">
        <v>8149.7182000000003</v>
      </c>
      <c r="G698" s="152">
        <v>885.67049999999995</v>
      </c>
      <c r="H698" s="152">
        <v>1789.1156993300001</v>
      </c>
      <c r="I698" s="152">
        <v>8149.7182000000003</v>
      </c>
      <c r="J698" s="152">
        <v>17.3</v>
      </c>
      <c r="K698" s="152">
        <v>17.3</v>
      </c>
      <c r="L698" s="152">
        <v>20.67</v>
      </c>
      <c r="M698" s="153">
        <v>23.211115360000001</v>
      </c>
      <c r="N698" s="17">
        <f t="shared" ref="N698:T698" si="752">F698/F697/$E698*$E697-1</f>
        <v>1.5257711763047244E-2</v>
      </c>
      <c r="O698" s="17">
        <f t="shared" si="752"/>
        <v>-7.0479197449576647E-3</v>
      </c>
      <c r="P698" s="17">
        <f t="shared" si="752"/>
        <v>-8.6859826582404986E-3</v>
      </c>
      <c r="Q698" s="17">
        <f t="shared" si="752"/>
        <v>1.5257711763047244E-2</v>
      </c>
      <c r="R698" s="17">
        <f t="shared" si="752"/>
        <v>0</v>
      </c>
      <c r="S698" s="17">
        <f t="shared" si="752"/>
        <v>0</v>
      </c>
      <c r="T698" s="17">
        <f t="shared" si="752"/>
        <v>-1.156069364161838E-2</v>
      </c>
      <c r="U698" s="241">
        <v>2.41E-2</v>
      </c>
      <c r="V698" s="241">
        <v>8.6E-3</v>
      </c>
      <c r="W698" s="223">
        <f t="shared" ca="1" si="714"/>
        <v>9.4139985245463124E-3</v>
      </c>
      <c r="X698" s="223">
        <f>MMULT(N698:T698,'Parameters &amp; Main Results'!$B$12:$B$18)-'Parameters &amp; Main Results'!$B$22/12+MMULT(U698:V698,'Parameters &amp; Main Results'!$B$20:$B$21)</f>
        <v>9.4139985245463124E-3</v>
      </c>
      <c r="Y698" s="223">
        <f>MMULT(N698:T698,'Parameters &amp; Main Results'!$C$12:$C$18)-'Parameters &amp; Main Results'!$C$22/12+MMULT(U698:V698,'Parameters &amp; Main Results'!$C$20:$C$21)</f>
        <v>1.2985481945580085E-2</v>
      </c>
      <c r="Z698" s="17">
        <f t="shared" ca="1" si="699"/>
        <v>210.69663213730544</v>
      </c>
      <c r="AA698" s="70">
        <f ca="1">Z698/OFFSET(Z698,'Parameters &amp; Main Results'!$B$38,0)</f>
        <v>9.9224225923190303</v>
      </c>
      <c r="AB698" s="70">
        <f ca="1">SUMPRODUCT(Z698:OFFSET(Z698,'Parameters &amp; Main Results'!$B$38-1,0), 'Cash Flow Assist'!$P$11:OFFSET('Cash Flow Assist'!$P$11,'Parameters &amp; Main Results'!$B$38-1,0)  )/OFFSET(Z698,'Parameters &amp; Main Results'!$B$38,0)</f>
        <v>2518.5484685838273</v>
      </c>
      <c r="AC698" s="70">
        <f ca="1">SUMPRODUCT(Z698:OFFSET(Z698,'Parameters &amp; Main Results'!$B$38-1,0),'Parameters &amp; Main Results'!$B$42:OFFSET('Parameters &amp; Main Results'!$B$42,'Parameters &amp; Main Results'!$B$38-1,0)   )/OFFSET(Z698,'Parameters &amp; Main Results'!$B$38,0)</f>
        <v>0</v>
      </c>
      <c r="AD698" s="155">
        <f t="shared" si="4"/>
        <v>0</v>
      </c>
      <c r="AE698" s="252">
        <f t="shared" ca="1" si="709"/>
        <v>4342.7519000000002</v>
      </c>
      <c r="AF698" s="253">
        <f t="shared" ca="1" si="711"/>
        <v>0.8766253259828175</v>
      </c>
      <c r="AG698" s="258">
        <f t="shared" ca="1" si="712"/>
        <v>0</v>
      </c>
      <c r="AH698" s="227" t="str">
        <f ca="1">IF(SUM(AG698:OFFSET(AG698,(-HoldAggressiveTime-1),0,,))=0,"Defensive","Aggressive")</f>
        <v>Defensive</v>
      </c>
    </row>
    <row r="699" spans="1:34" ht="15" x14ac:dyDescent="0.2">
      <c r="A699">
        <f t="shared" si="15"/>
        <v>10</v>
      </c>
      <c r="B699">
        <f t="shared" si="16"/>
        <v>1928</v>
      </c>
      <c r="C699" s="70">
        <f t="shared" si="1"/>
        <v>1928.7499999999475</v>
      </c>
      <c r="D699" s="149">
        <f t="shared" si="383"/>
        <v>10562</v>
      </c>
      <c r="E699" s="151">
        <v>17.2</v>
      </c>
      <c r="F699" s="152">
        <v>8293.4333999999999</v>
      </c>
      <c r="G699" s="152">
        <v>887.48749999999995</v>
      </c>
      <c r="H699" s="152">
        <v>1794.31904416</v>
      </c>
      <c r="I699" s="152">
        <v>8293.4333999999999</v>
      </c>
      <c r="J699" s="152">
        <v>17.2</v>
      </c>
      <c r="K699" s="152">
        <v>17.2</v>
      </c>
      <c r="L699" s="152">
        <v>20.67</v>
      </c>
      <c r="M699" s="153">
        <v>23.665671440000001</v>
      </c>
      <c r="N699" s="17">
        <f t="shared" ref="N699:T699" si="753">F699/F698/$E699*$E698-1</f>
        <v>2.3550855543264415E-2</v>
      </c>
      <c r="O699" s="17">
        <f t="shared" si="753"/>
        <v>7.8774341547016569E-3</v>
      </c>
      <c r="P699" s="17">
        <f t="shared" si="753"/>
        <v>8.7391957389351127E-3</v>
      </c>
      <c r="Q699" s="17">
        <f t="shared" si="753"/>
        <v>2.3550855543264415E-2</v>
      </c>
      <c r="R699" s="17">
        <f t="shared" si="753"/>
        <v>0</v>
      </c>
      <c r="S699" s="17">
        <f t="shared" si="753"/>
        <v>0</v>
      </c>
      <c r="T699" s="17">
        <f t="shared" si="753"/>
        <v>5.8139534883721034E-3</v>
      </c>
      <c r="U699" s="241">
        <v>2.2200000000000001E-2</v>
      </c>
      <c r="V699" s="241">
        <v>-2.1600000000000001E-2</v>
      </c>
      <c r="W699" s="223">
        <f t="shared" ca="1" si="714"/>
        <v>1.9487659496140581E-2</v>
      </c>
      <c r="X699" s="223">
        <f>MMULT(N699:T699,'Parameters &amp; Main Results'!$B$12:$B$18)-'Parameters &amp; Main Results'!$B$22/12+MMULT(U699:V699,'Parameters &amp; Main Results'!$B$20:$B$21)</f>
        <v>1.9487659496140581E-2</v>
      </c>
      <c r="Y699" s="223">
        <f>MMULT(N699:T699,'Parameters &amp; Main Results'!$C$12:$C$18)-'Parameters &amp; Main Results'!$C$22/12+MMULT(U699:V699,'Parameters &amp; Main Results'!$C$20:$C$21)</f>
        <v>2.1941846737741473E-2</v>
      </c>
      <c r="Z699" s="17">
        <f t="shared" ca="1" si="699"/>
        <v>208.73163285359556</v>
      </c>
      <c r="AA699" s="70">
        <f ca="1">Z699/OFFSET(Z699,'Parameters &amp; Main Results'!$B$38,0)</f>
        <v>10.143272327198151</v>
      </c>
      <c r="AB699" s="70">
        <f ca="1">SUMPRODUCT(Z699:OFFSET(Z699,'Parameters &amp; Main Results'!$B$38-1,0), 'Cash Flow Assist'!$P$11:OFFSET('Cash Flow Assist'!$P$11,'Parameters &amp; Main Results'!$B$38-1,0)  )/OFFSET(Z699,'Parameters &amp; Main Results'!$B$38,0)</f>
        <v>2589.6358717602093</v>
      </c>
      <c r="AC699" s="70">
        <f ca="1">SUMPRODUCT(Z699:OFFSET(Z699,'Parameters &amp; Main Results'!$B$38-1,0),'Parameters &amp; Main Results'!$B$42:OFFSET('Parameters &amp; Main Results'!$B$42,'Parameters &amp; Main Results'!$B$38-1,0)   )/OFFSET(Z699,'Parameters &amp; Main Results'!$B$38,0)</f>
        <v>0</v>
      </c>
      <c r="AD699" s="155">
        <f t="shared" si="4"/>
        <v>0</v>
      </c>
      <c r="AE699" s="252">
        <f t="shared" ca="1" si="709"/>
        <v>4551.6197000000002</v>
      </c>
      <c r="AF699" s="253">
        <f t="shared" ca="1" si="711"/>
        <v>0.82208399352872108</v>
      </c>
      <c r="AG699" s="258">
        <f t="shared" ca="1" si="712"/>
        <v>0</v>
      </c>
      <c r="AH699" s="227" t="str">
        <f ca="1">IF(SUM(AG699:OFFSET(AG699,(-HoldAggressiveTime-1),0,,))=0,"Defensive","Aggressive")</f>
        <v>Defensive</v>
      </c>
    </row>
    <row r="700" spans="1:34" ht="15" x14ac:dyDescent="0.2">
      <c r="A700">
        <f t="shared" si="15"/>
        <v>11</v>
      </c>
      <c r="B700">
        <f t="shared" si="16"/>
        <v>1928</v>
      </c>
      <c r="C700" s="70">
        <f t="shared" si="1"/>
        <v>1928.8333333332807</v>
      </c>
      <c r="D700" s="149">
        <f t="shared" si="383"/>
        <v>10593</v>
      </c>
      <c r="E700" s="151">
        <v>17.2</v>
      </c>
      <c r="F700" s="152">
        <v>9314.6589999999997</v>
      </c>
      <c r="G700" s="152">
        <v>896.72910000000002</v>
      </c>
      <c r="H700" s="152">
        <v>1799.53752205</v>
      </c>
      <c r="I700" s="152">
        <v>9314.6589999999997</v>
      </c>
      <c r="J700" s="152">
        <v>17.2</v>
      </c>
      <c r="K700" s="152">
        <v>17.2</v>
      </c>
      <c r="L700" s="152">
        <v>20.67</v>
      </c>
      <c r="M700" s="153">
        <v>26.451074819999999</v>
      </c>
      <c r="N700" s="17">
        <f t="shared" ref="N700:T700" si="754">F700/F699/$E700*$E699-1</f>
        <v>0.12313664929171542</v>
      </c>
      <c r="O700" s="17">
        <f t="shared" si="754"/>
        <v>1.0413217087564597E-2</v>
      </c>
      <c r="P700" s="17">
        <f t="shared" si="754"/>
        <v>2.9083333351360707E-3</v>
      </c>
      <c r="Q700" s="17">
        <f t="shared" si="754"/>
        <v>0.12313664929171542</v>
      </c>
      <c r="R700" s="17">
        <f t="shared" si="754"/>
        <v>0</v>
      </c>
      <c r="S700" s="17">
        <f t="shared" si="754"/>
        <v>0</v>
      </c>
      <c r="T700" s="17">
        <f t="shared" si="754"/>
        <v>0</v>
      </c>
      <c r="U700" s="241">
        <v>-1.78E-2</v>
      </c>
      <c r="V700" s="241">
        <v>2.7E-2</v>
      </c>
      <c r="W700" s="223">
        <f t="shared" ca="1" si="714"/>
        <v>9.4393463719632822E-2</v>
      </c>
      <c r="X700" s="223">
        <f>MMULT(N700:T700,'Parameters &amp; Main Results'!$B$12:$B$18)-'Parameters &amp; Main Results'!$B$22/12+MMULT(U700:V700,'Parameters &amp; Main Results'!$B$20:$B$21)</f>
        <v>9.4393463719632822E-2</v>
      </c>
      <c r="Y700" s="223">
        <f>MMULT(N700:T700,'Parameters &amp; Main Results'!$C$12:$C$18)-'Parameters &amp; Main Results'!$C$22/12+MMULT(U700:V700,'Parameters &amp; Main Results'!$C$20:$C$21)</f>
        <v>0.11182263940463368</v>
      </c>
      <c r="Z700" s="17">
        <f t="shared" ca="1" si="699"/>
        <v>204.74169638969104</v>
      </c>
      <c r="AA700" s="70">
        <f ca="1">Z700/OFFSET(Z700,'Parameters &amp; Main Results'!$B$38,0)</f>
        <v>9.8950483293242666</v>
      </c>
      <c r="AB700" s="70">
        <f ca="1">SUMPRODUCT(Z700:OFFSET(Z700,'Parameters &amp; Main Results'!$B$38-1,0), 'Cash Flow Assist'!$P$11:OFFSET('Cash Flow Assist'!$P$11,'Parameters &amp; Main Results'!$B$38-1,0)  )/OFFSET(Z700,'Parameters &amp; Main Results'!$B$38,0)</f>
        <v>2566.4004644348825</v>
      </c>
      <c r="AC700" s="70">
        <f ca="1">SUMPRODUCT(Z700:OFFSET(Z700,'Parameters &amp; Main Results'!$B$38-1,0),'Parameters &amp; Main Results'!$B$42:OFFSET('Parameters &amp; Main Results'!$B$42,'Parameters &amp; Main Results'!$B$38-1,0)   )/OFFSET(Z700,'Parameters &amp; Main Results'!$B$38,0)</f>
        <v>0</v>
      </c>
      <c r="AD700" s="155">
        <f t="shared" si="4"/>
        <v>0</v>
      </c>
      <c r="AE700" s="252">
        <f t="shared" ca="1" si="709"/>
        <v>4675.1769000000004</v>
      </c>
      <c r="AF700" s="253">
        <f t="shared" ca="1" si="711"/>
        <v>0.99236503756681349</v>
      </c>
      <c r="AG700" s="258">
        <f t="shared" ca="1" si="712"/>
        <v>0</v>
      </c>
      <c r="AH700" s="227" t="str">
        <f ca="1">IF(SUM(AG700:OFFSET(AG700,(-HoldAggressiveTime-1),0,,))=0,"Defensive","Aggressive")</f>
        <v>Defensive</v>
      </c>
    </row>
    <row r="701" spans="1:34" ht="15" x14ac:dyDescent="0.2">
      <c r="A701">
        <f t="shared" si="15"/>
        <v>12</v>
      </c>
      <c r="B701">
        <f t="shared" si="16"/>
        <v>1928</v>
      </c>
      <c r="C701" s="70">
        <f t="shared" si="1"/>
        <v>1928.916666666614</v>
      </c>
      <c r="D701" s="149">
        <f t="shared" si="383"/>
        <v>10624</v>
      </c>
      <c r="E701" s="151">
        <v>17.100000000000001</v>
      </c>
      <c r="F701" s="152">
        <v>9368.6038000000008</v>
      </c>
      <c r="G701" s="152">
        <v>894.04340000000002</v>
      </c>
      <c r="H701" s="152">
        <v>1804.77117701</v>
      </c>
      <c r="I701" s="152">
        <v>9368.6038000000008</v>
      </c>
      <c r="J701" s="152">
        <v>17.100000000000001</v>
      </c>
      <c r="K701" s="152">
        <v>17.100000000000001</v>
      </c>
      <c r="L701" s="152">
        <v>20.67</v>
      </c>
      <c r="M701" s="153">
        <v>26.61312058</v>
      </c>
      <c r="N701" s="17">
        <f t="shared" ref="N701:T701" si="755">F701/F700/$E701*$E700-1</f>
        <v>1.1673208511996824E-2</v>
      </c>
      <c r="O701" s="17">
        <f t="shared" si="755"/>
        <v>2.835442695690471E-3</v>
      </c>
      <c r="P701" s="17">
        <f t="shared" si="755"/>
        <v>8.7732943469995828E-3</v>
      </c>
      <c r="Q701" s="17">
        <f t="shared" si="755"/>
        <v>1.1673208511996824E-2</v>
      </c>
      <c r="R701" s="17">
        <f t="shared" si="755"/>
        <v>0</v>
      </c>
      <c r="S701" s="17">
        <f t="shared" si="755"/>
        <v>0</v>
      </c>
      <c r="T701" s="17">
        <f t="shared" si="755"/>
        <v>5.8479532163742132E-3</v>
      </c>
      <c r="U701" s="241">
        <v>-8.6E-3</v>
      </c>
      <c r="V701" s="241">
        <v>-6.4999999999999997E-3</v>
      </c>
      <c r="W701" s="223">
        <f t="shared" ca="1" si="714"/>
        <v>9.5727259172877551E-3</v>
      </c>
      <c r="X701" s="223">
        <f>MMULT(N701:T701,'Parameters &amp; Main Results'!$B$12:$B$18)-'Parameters &amp; Main Results'!$B$22/12+MMULT(U701:V701,'Parameters &amp; Main Results'!$B$20:$B$21)</f>
        <v>9.5727259172877551E-3</v>
      </c>
      <c r="Y701" s="223">
        <f>MMULT(N701:T701,'Parameters &amp; Main Results'!$C$12:$C$18)-'Parameters &amp; Main Results'!$C$22/12+MMULT(U701:V701,'Parameters &amp; Main Results'!$C$20:$C$21)</f>
        <v>1.0747765263699523E-2</v>
      </c>
      <c r="Z701" s="17">
        <f t="shared" ca="1" si="699"/>
        <v>187.08234577152297</v>
      </c>
      <c r="AA701" s="70">
        <f ca="1">Z701/OFFSET(Z701,'Parameters &amp; Main Results'!$B$38,0)</f>
        <v>8.2590445450661445</v>
      </c>
      <c r="AB701" s="70">
        <f ca="1">SUMPRODUCT(Z701:OFFSET(Z701,'Parameters &amp; Main Results'!$B$38-1,0), 'Cash Flow Assist'!$P$11:OFFSET('Cash Flow Assist'!$P$11,'Parameters &amp; Main Results'!$B$38-1,0)  )/OFFSET(Z701,'Parameters &amp; Main Results'!$B$38,0)</f>
        <v>2336.1565454465508</v>
      </c>
      <c r="AC701" s="70">
        <f ca="1">SUMPRODUCT(Z701:OFFSET(Z701,'Parameters &amp; Main Results'!$B$38-1,0),'Parameters &amp; Main Results'!$B$42:OFFSET('Parameters &amp; Main Results'!$B$42,'Parameters &amp; Main Results'!$B$38-1,0)   )/OFFSET(Z701,'Parameters &amp; Main Results'!$B$38,0)</f>
        <v>0</v>
      </c>
      <c r="AD701" s="155">
        <f t="shared" si="4"/>
        <v>0</v>
      </c>
      <c r="AE701" s="252">
        <f t="shared" ca="1" si="709"/>
        <v>4548.0770000000002</v>
      </c>
      <c r="AF701" s="253">
        <f t="shared" ca="1" si="711"/>
        <v>1.0599043947584881</v>
      </c>
      <c r="AG701" s="258">
        <f t="shared" ca="1" si="712"/>
        <v>0</v>
      </c>
      <c r="AH701" s="227" t="str">
        <f ca="1">IF(SUM(AG701:OFFSET(AG701,(-HoldAggressiveTime-1),0,,))=0,"Defensive","Aggressive")</f>
        <v>Defensive</v>
      </c>
    </row>
    <row r="702" spans="1:34" ht="15" x14ac:dyDescent="0.2">
      <c r="A702">
        <f t="shared" si="15"/>
        <v>1</v>
      </c>
      <c r="B702">
        <f t="shared" si="16"/>
        <v>1929</v>
      </c>
      <c r="C702" s="70">
        <f t="shared" si="1"/>
        <v>1928.9999999999472</v>
      </c>
      <c r="D702" s="149">
        <f t="shared" si="383"/>
        <v>10652</v>
      </c>
      <c r="E702" s="151">
        <v>17.100000000000001</v>
      </c>
      <c r="F702" s="152">
        <v>9929.7296999999999</v>
      </c>
      <c r="G702" s="152">
        <v>891.42259999999999</v>
      </c>
      <c r="H702" s="152">
        <v>1809.5237411099999</v>
      </c>
      <c r="I702" s="152">
        <v>9929.7296999999999</v>
      </c>
      <c r="J702" s="152">
        <v>17.100000000000001</v>
      </c>
      <c r="K702" s="152">
        <v>17.100000000000001</v>
      </c>
      <c r="L702" s="152">
        <v>20.67</v>
      </c>
      <c r="M702" s="153">
        <v>28.041896950000002</v>
      </c>
      <c r="N702" s="17">
        <f t="shared" ref="N702:T702" si="756">F702/F701/$E702*$E701-1</f>
        <v>5.989429289346182E-2</v>
      </c>
      <c r="O702" s="17">
        <f t="shared" si="756"/>
        <v>-2.9314013167593966E-3</v>
      </c>
      <c r="P702" s="17">
        <f t="shared" si="756"/>
        <v>2.6333333336328035E-3</v>
      </c>
      <c r="Q702" s="17">
        <f t="shared" si="756"/>
        <v>5.989429289346182E-2</v>
      </c>
      <c r="R702" s="17">
        <f t="shared" si="756"/>
        <v>0</v>
      </c>
      <c r="S702" s="17">
        <f t="shared" si="756"/>
        <v>0</v>
      </c>
      <c r="T702" s="17">
        <f t="shared" si="756"/>
        <v>0</v>
      </c>
      <c r="U702" s="241">
        <v>-3.56E-2</v>
      </c>
      <c r="V702" s="241">
        <v>-1.24E-2</v>
      </c>
      <c r="W702" s="223">
        <f t="shared" ca="1" si="714"/>
        <v>4.429277274007782E-2</v>
      </c>
      <c r="X702" s="223">
        <f>MMULT(N702:T702,'Parameters &amp; Main Results'!$B$12:$B$18)-'Parameters &amp; Main Results'!$B$22/12+MMULT(U702:V702,'Parameters &amp; Main Results'!$B$20:$B$21)</f>
        <v>4.429277274007782E-2</v>
      </c>
      <c r="Y702" s="223">
        <f>MMULT(N702:T702,'Parameters &amp; Main Results'!$C$12:$C$18)-'Parameters &amp; Main Results'!$C$22/12+MMULT(U702:V702,'Parameters &amp; Main Results'!$C$20:$C$21)</f>
        <v>5.3570056805773029E-2</v>
      </c>
      <c r="Z702" s="17">
        <f t="shared" ca="1" si="699"/>
        <v>185.30843887600253</v>
      </c>
      <c r="AA702" s="70">
        <f ca="1">Z702/OFFSET(Z702,'Parameters &amp; Main Results'!$B$38,0)</f>
        <v>8.261614723672821</v>
      </c>
      <c r="AB702" s="70">
        <f ca="1">SUMPRODUCT(Z702:OFFSET(Z702,'Parameters &amp; Main Results'!$B$38-1,0), 'Cash Flow Assist'!$P$11:OFFSET('Cash Flow Assist'!$P$11,'Parameters &amp; Main Results'!$B$38-1,0)  )/OFFSET(Z702,'Parameters &amp; Main Results'!$B$38,0)</f>
        <v>2351.9230788658638</v>
      </c>
      <c r="AC702" s="70">
        <f ca="1">SUMPRODUCT(Z702:OFFSET(Z702,'Parameters &amp; Main Results'!$B$38-1,0),'Parameters &amp; Main Results'!$B$42:OFFSET('Parameters &amp; Main Results'!$B$42,'Parameters &amp; Main Results'!$B$38-1,0)   )/OFFSET(Z702,'Parameters &amp; Main Results'!$B$38,0)</f>
        <v>0</v>
      </c>
      <c r="AD702" s="155">
        <f t="shared" si="4"/>
        <v>0</v>
      </c>
      <c r="AE702" s="252">
        <f t="shared" ca="1" si="709"/>
        <v>4669.4904999999999</v>
      </c>
      <c r="AF702" s="253">
        <f t="shared" ca="1" si="711"/>
        <v>1.1265124535535516</v>
      </c>
      <c r="AG702" s="258">
        <f t="shared" ca="1" si="712"/>
        <v>0</v>
      </c>
      <c r="AH702" s="227" t="str">
        <f ca="1">IF(SUM(AG702:OFFSET(AG702,(-HoldAggressiveTime-1),0,,))=0,"Defensive","Aggressive")</f>
        <v>Defensive</v>
      </c>
    </row>
    <row r="703" spans="1:34" ht="15" x14ac:dyDescent="0.2">
      <c r="A703">
        <f t="shared" si="15"/>
        <v>2</v>
      </c>
      <c r="B703">
        <f t="shared" si="16"/>
        <v>1929</v>
      </c>
      <c r="C703" s="70">
        <f t="shared" si="1"/>
        <v>1929.0833333332805</v>
      </c>
      <c r="D703" s="149">
        <f t="shared" si="383"/>
        <v>10683</v>
      </c>
      <c r="E703" s="151">
        <v>17.100000000000001</v>
      </c>
      <c r="F703" s="152">
        <v>9898.5182000000004</v>
      </c>
      <c r="G703" s="152">
        <v>886.66070000000002</v>
      </c>
      <c r="H703" s="152">
        <v>1814.2888202900001</v>
      </c>
      <c r="I703" s="152">
        <v>9898.5182000000004</v>
      </c>
      <c r="J703" s="152">
        <v>17.100000000000001</v>
      </c>
      <c r="K703" s="152">
        <v>17.100000000000001</v>
      </c>
      <c r="L703" s="152">
        <v>20.67</v>
      </c>
      <c r="M703" s="153">
        <v>27.78309351</v>
      </c>
      <c r="N703" s="17">
        <f t="shared" ref="N703:T703" si="757">F703/F702/$E703*$E702-1</f>
        <v>-3.1432376250886129E-3</v>
      </c>
      <c r="O703" s="17">
        <f t="shared" si="757"/>
        <v>-5.3419107839536295E-3</v>
      </c>
      <c r="P703" s="17">
        <f t="shared" si="757"/>
        <v>2.6333333306127749E-3</v>
      </c>
      <c r="Q703" s="17">
        <f t="shared" si="757"/>
        <v>-3.1432376250886129E-3</v>
      </c>
      <c r="R703" s="17">
        <f t="shared" si="757"/>
        <v>0</v>
      </c>
      <c r="S703" s="17">
        <f t="shared" si="757"/>
        <v>0</v>
      </c>
      <c r="T703" s="17">
        <f t="shared" si="757"/>
        <v>0</v>
      </c>
      <c r="U703" s="241">
        <v>-3.8E-3</v>
      </c>
      <c r="V703" s="241">
        <v>1.66E-2</v>
      </c>
      <c r="W703" s="223">
        <f t="shared" ca="1" si="714"/>
        <v>-3.4674770422738524E-3</v>
      </c>
      <c r="X703" s="223">
        <f>MMULT(N703:T703,'Parameters &amp; Main Results'!$B$12:$B$18)-'Parameters &amp; Main Results'!$B$22/12+MMULT(U703:V703,'Parameters &amp; Main Results'!$B$20:$B$21)</f>
        <v>-3.4674770422738524E-3</v>
      </c>
      <c r="Y703" s="223">
        <f>MMULT(N703:T703,'Parameters &amp; Main Results'!$C$12:$C$18)-'Parameters &amp; Main Results'!$C$22/12+MMULT(U703:V703,'Parameters &amp; Main Results'!$C$20:$C$21)</f>
        <v>-3.4047716076417815E-3</v>
      </c>
      <c r="Z703" s="17">
        <f t="shared" ca="1" si="699"/>
        <v>177.4487420704628</v>
      </c>
      <c r="AA703" s="70">
        <f ca="1">Z703/OFFSET(Z703,'Parameters &amp; Main Results'!$B$38,0)</f>
        <v>7.8556575836459182</v>
      </c>
      <c r="AB703" s="70">
        <f ca="1">SUMPRODUCT(Z703:OFFSET(Z703,'Parameters &amp; Main Results'!$B$38-1,0), 'Cash Flow Assist'!$P$11:OFFSET('Cash Flow Assist'!$P$11,'Parameters &amp; Main Results'!$B$38-1,0)  )/OFFSET(Z703,'Parameters &amp; Main Results'!$B$38,0)</f>
        <v>2328.1986063923282</v>
      </c>
      <c r="AC703" s="70">
        <f ca="1">SUMPRODUCT(Z703:OFFSET(Z703,'Parameters &amp; Main Results'!$B$38-1,0),'Parameters &amp; Main Results'!$B$42:OFFSET('Parameters &amp; Main Results'!$B$42,'Parameters &amp; Main Results'!$B$38-1,0)   )/OFFSET(Z703,'Parameters &amp; Main Results'!$B$38,0)</f>
        <v>0</v>
      </c>
      <c r="AD703" s="155">
        <f t="shared" si="4"/>
        <v>-3.1432376250886129E-3</v>
      </c>
      <c r="AE703" s="252">
        <f t="shared" ca="1" si="709"/>
        <v>4767.4350999999997</v>
      </c>
      <c r="AF703" s="253">
        <f t="shared" ca="1" si="711"/>
        <v>1.0762774935310606</v>
      </c>
      <c r="AG703" s="258">
        <f t="shared" ca="1" si="712"/>
        <v>0</v>
      </c>
      <c r="AH703" s="227" t="str">
        <f ca="1">IF(SUM(AG703:OFFSET(AG703,(-HoldAggressiveTime-1),0,,))=0,"Defensive","Aggressive")</f>
        <v>Defensive</v>
      </c>
    </row>
    <row r="704" spans="1:34" ht="15" x14ac:dyDescent="0.2">
      <c r="A704">
        <f t="shared" si="15"/>
        <v>3</v>
      </c>
      <c r="B704">
        <f t="shared" si="16"/>
        <v>1929</v>
      </c>
      <c r="C704" s="70">
        <f t="shared" si="1"/>
        <v>1929.1666666666138</v>
      </c>
      <c r="D704" s="149">
        <f t="shared" si="383"/>
        <v>10713</v>
      </c>
      <c r="E704" s="151">
        <v>17</v>
      </c>
      <c r="F704" s="152">
        <v>9901.7255999999998</v>
      </c>
      <c r="G704" s="152">
        <v>880.55060000000003</v>
      </c>
      <c r="H704" s="152">
        <v>1819.0664475200001</v>
      </c>
      <c r="I704" s="152">
        <v>9901.7255999999998</v>
      </c>
      <c r="J704" s="152">
        <v>17</v>
      </c>
      <c r="K704" s="152">
        <v>17</v>
      </c>
      <c r="L704" s="152">
        <v>20.67</v>
      </c>
      <c r="M704" s="153">
        <v>27.077177389999999</v>
      </c>
      <c r="N704" s="17">
        <f t="shared" ref="N704:T704" si="758">F704/F703/$E704*$E703-1</f>
        <v>6.2082872874731354E-3</v>
      </c>
      <c r="O704" s="17">
        <f t="shared" si="758"/>
        <v>-1.0493197547102318E-3</v>
      </c>
      <c r="P704" s="17">
        <f t="shared" si="758"/>
        <v>8.5311764723827732E-3</v>
      </c>
      <c r="Q704" s="17">
        <f t="shared" si="758"/>
        <v>6.2082872874731354E-3</v>
      </c>
      <c r="R704" s="17">
        <f t="shared" si="758"/>
        <v>0</v>
      </c>
      <c r="S704" s="17">
        <f t="shared" si="758"/>
        <v>0</v>
      </c>
      <c r="T704" s="17">
        <f t="shared" si="758"/>
        <v>5.8823529411764497E-3</v>
      </c>
      <c r="U704" s="241">
        <v>-4.7100000000000003E-2</v>
      </c>
      <c r="V704" s="241">
        <v>1.5800000000000002E-2</v>
      </c>
      <c r="W704" s="223">
        <f t="shared" ca="1" si="714"/>
        <v>4.6988024950549616E-3</v>
      </c>
      <c r="X704" s="223">
        <f>MMULT(N704:T704,'Parameters &amp; Main Results'!$B$12:$B$18)-'Parameters &amp; Main Results'!$B$22/12+MMULT(U704:V704,'Parameters &amp; Main Results'!$B$20:$B$21)</f>
        <v>4.6988024950549616E-3</v>
      </c>
      <c r="Y704" s="223">
        <f>MMULT(N704:T704,'Parameters &amp; Main Results'!$C$12:$C$18)-'Parameters &amp; Main Results'!$C$22/12+MMULT(U704:V704,'Parameters &amp; Main Results'!$C$20:$C$21)</f>
        <v>5.4408599165881319E-3</v>
      </c>
      <c r="Z704" s="17">
        <f t="shared" ca="1" si="699"/>
        <v>178.06618247018352</v>
      </c>
      <c r="AA704" s="70">
        <f ca="1">Z704/OFFSET(Z704,'Parameters &amp; Main Results'!$B$38,0)</f>
        <v>7.9096117829306154</v>
      </c>
      <c r="AB704" s="70">
        <f ca="1">SUMPRODUCT(Z704:OFFSET(Z704,'Parameters &amp; Main Results'!$B$38-1,0), 'Cash Flow Assist'!$P$11:OFFSET('Cash Flow Assist'!$P$11,'Parameters &amp; Main Results'!$B$38-1,0)  )/OFFSET(Z704,'Parameters &amp; Main Results'!$B$38,0)</f>
        <v>2329.1819012448209</v>
      </c>
      <c r="AC704" s="70">
        <f ca="1">SUMPRODUCT(Z704:OFFSET(Z704,'Parameters &amp; Main Results'!$B$38-1,0),'Parameters &amp; Main Results'!$B$42:OFFSET('Parameters &amp; Main Results'!$B$42,'Parameters &amp; Main Results'!$B$38-1,0)   )/OFFSET(Z704,'Parameters &amp; Main Results'!$B$38,0)</f>
        <v>0</v>
      </c>
      <c r="AD704" s="155">
        <f t="shared" si="4"/>
        <v>0</v>
      </c>
      <c r="AE704" s="252">
        <f t="shared" ca="1" si="709"/>
        <v>4688.4393</v>
      </c>
      <c r="AF704" s="253">
        <f t="shared" ca="1" si="711"/>
        <v>1.111944928027542</v>
      </c>
      <c r="AG704" s="258">
        <f t="shared" ca="1" si="712"/>
        <v>0</v>
      </c>
      <c r="AH704" s="227" t="str">
        <f ca="1">IF(SUM(AG704:OFFSET(AG704,(-HoldAggressiveTime-1),0,,))=0,"Defensive","Aggressive")</f>
        <v>Defensive</v>
      </c>
    </row>
    <row r="705" spans="1:34" ht="15" x14ac:dyDescent="0.2">
      <c r="A705">
        <f t="shared" si="15"/>
        <v>4</v>
      </c>
      <c r="B705">
        <f t="shared" si="16"/>
        <v>1929</v>
      </c>
      <c r="C705" s="70">
        <f t="shared" si="1"/>
        <v>1929.249999999947</v>
      </c>
      <c r="D705" s="149">
        <f t="shared" si="383"/>
        <v>10744</v>
      </c>
      <c r="E705" s="151">
        <v>16.899999999999999</v>
      </c>
      <c r="F705" s="152">
        <v>10088.074500000001</v>
      </c>
      <c r="G705" s="152">
        <v>890.63139999999999</v>
      </c>
      <c r="H705" s="152">
        <v>1823.8566558299999</v>
      </c>
      <c r="I705" s="152">
        <v>10088.074500000001</v>
      </c>
      <c r="J705" s="152">
        <v>16.899999999999999</v>
      </c>
      <c r="K705" s="152">
        <v>16.899999999999999</v>
      </c>
      <c r="L705" s="152">
        <v>20.67</v>
      </c>
      <c r="M705" s="153">
        <v>28.28820052</v>
      </c>
      <c r="N705" s="17">
        <f t="shared" ref="N705:T705" si="759">F705/F704/$E705*$E704-1</f>
        <v>2.4848360625213672E-2</v>
      </c>
      <c r="O705" s="17">
        <f t="shared" si="759"/>
        <v>1.74331926910547E-2</v>
      </c>
      <c r="P705" s="17">
        <f t="shared" si="759"/>
        <v>8.5660749496934141E-3</v>
      </c>
      <c r="Q705" s="17">
        <f t="shared" si="759"/>
        <v>2.4848360625213672E-2</v>
      </c>
      <c r="R705" s="17">
        <f t="shared" si="759"/>
        <v>0</v>
      </c>
      <c r="S705" s="17">
        <f t="shared" si="759"/>
        <v>0</v>
      </c>
      <c r="T705" s="17">
        <f t="shared" si="759"/>
        <v>5.9171597633136397E-3</v>
      </c>
      <c r="U705" s="241">
        <v>-9.7000000000000003E-3</v>
      </c>
      <c r="V705" s="241">
        <v>5.8999999999999999E-3</v>
      </c>
      <c r="W705" s="223">
        <f t="shared" ca="1" si="714"/>
        <v>2.2377100328620211E-2</v>
      </c>
      <c r="X705" s="223">
        <f>MMULT(N705:T705,'Parameters &amp; Main Results'!$B$12:$B$18)-'Parameters &amp; Main Results'!$B$22/12+MMULT(U705:V705,'Parameters &amp; Main Results'!$B$20:$B$21)</f>
        <v>2.2377100328620211E-2</v>
      </c>
      <c r="Y705" s="223">
        <f>MMULT(N705:T705,'Parameters &amp; Main Results'!$C$12:$C$18)-'Parameters &amp; Main Results'!$C$22/12+MMULT(U705:V705,'Parameters &amp; Main Results'!$C$20:$C$21)</f>
        <v>2.406517716513111E-2</v>
      </c>
      <c r="Z705" s="17">
        <f t="shared" ca="1" si="699"/>
        <v>177.23339773868193</v>
      </c>
      <c r="AA705" s="70">
        <f ca="1">Z705/OFFSET(Z705,'Parameters &amp; Main Results'!$B$38,0)</f>
        <v>7.645236978112929</v>
      </c>
      <c r="AB705" s="70">
        <f ca="1">SUMPRODUCT(Z705:OFFSET(Z705,'Parameters &amp; Main Results'!$B$38-1,0), 'Cash Flow Assist'!$P$11:OFFSET('Cash Flow Assist'!$P$11,'Parameters &amp; Main Results'!$B$38-1,0)  )/OFFSET(Z705,'Parameters &amp; Main Results'!$B$38,0)</f>
        <v>2255.1986775832047</v>
      </c>
      <c r="AC705" s="70">
        <f ca="1">SUMPRODUCT(Z705:OFFSET(Z705,'Parameters &amp; Main Results'!$B$38-1,0),'Parameters &amp; Main Results'!$B$42:OFFSET('Parameters &amp; Main Results'!$B$42,'Parameters &amp; Main Results'!$B$38-1,0)   )/OFFSET(Z705,'Parameters &amp; Main Results'!$B$38,0)</f>
        <v>0</v>
      </c>
      <c r="AD705" s="155">
        <f t="shared" si="4"/>
        <v>0</v>
      </c>
      <c r="AE705" s="252">
        <f t="shared" ca="1" si="709"/>
        <v>4932.6666999999998</v>
      </c>
      <c r="AF705" s="253">
        <f t="shared" ca="1" si="711"/>
        <v>1.0451563248739268</v>
      </c>
      <c r="AG705" s="258">
        <f t="shared" ca="1" si="712"/>
        <v>0</v>
      </c>
      <c r="AH705" s="227" t="str">
        <f ca="1">IF(SUM(AG705:OFFSET(AG705,(-HoldAggressiveTime-1),0,,))=0,"Defensive","Aggressive")</f>
        <v>Defensive</v>
      </c>
    </row>
    <row r="706" spans="1:34" ht="15" x14ac:dyDescent="0.2">
      <c r="A706">
        <f t="shared" si="15"/>
        <v>5</v>
      </c>
      <c r="B706">
        <f t="shared" si="16"/>
        <v>1929</v>
      </c>
      <c r="C706" s="70">
        <f t="shared" si="1"/>
        <v>1929.3333333332803</v>
      </c>
      <c r="D706" s="149">
        <f t="shared" si="383"/>
        <v>10774</v>
      </c>
      <c r="E706" s="151">
        <v>17</v>
      </c>
      <c r="F706" s="152">
        <v>9682.5481</v>
      </c>
      <c r="G706" s="152">
        <v>893.33299999999997</v>
      </c>
      <c r="H706" s="152">
        <v>1828.6594783600001</v>
      </c>
      <c r="I706" s="152">
        <v>9682.5481</v>
      </c>
      <c r="J706" s="152">
        <v>17</v>
      </c>
      <c r="K706" s="152">
        <v>17</v>
      </c>
      <c r="L706" s="152">
        <v>20.67</v>
      </c>
      <c r="M706" s="153">
        <v>26.80264661</v>
      </c>
      <c r="N706" s="17">
        <f t="shared" ref="N706:T706" si="760">F706/F705/$E706*$E705-1</f>
        <v>-4.5844483532919811E-2</v>
      </c>
      <c r="O706" s="17">
        <f t="shared" si="760"/>
        <v>-2.8668425568648681E-3</v>
      </c>
      <c r="P706" s="17">
        <f t="shared" si="760"/>
        <v>-3.2645098022966446E-3</v>
      </c>
      <c r="Q706" s="17">
        <f t="shared" si="760"/>
        <v>-4.5844483532919811E-2</v>
      </c>
      <c r="R706" s="17">
        <f t="shared" si="760"/>
        <v>0</v>
      </c>
      <c r="S706" s="17">
        <f t="shared" si="760"/>
        <v>0</v>
      </c>
      <c r="T706" s="17">
        <f t="shared" si="760"/>
        <v>-5.8823529411765607E-3</v>
      </c>
      <c r="U706" s="241">
        <v>-5.3699999999999998E-2</v>
      </c>
      <c r="V706" s="241">
        <v>-1.4200000000000001E-2</v>
      </c>
      <c r="W706" s="223">
        <f t="shared" ca="1" si="714"/>
        <v>-3.529251547478833E-2</v>
      </c>
      <c r="X706" s="223">
        <f>MMULT(N706:T706,'Parameters &amp; Main Results'!$B$12:$B$18)-'Parameters &amp; Main Results'!$B$22/12+MMULT(U706:V706,'Parameters &amp; Main Results'!$B$20:$B$21)</f>
        <v>-3.529251547478833E-2</v>
      </c>
      <c r="Y706" s="223">
        <f>MMULT(N706:T706,'Parameters &amp; Main Results'!$C$12:$C$18)-'Parameters &amp; Main Results'!$C$22/12+MMULT(U706:V706,'Parameters &amp; Main Results'!$C$20:$C$21)</f>
        <v>-4.1588386101980991E-2</v>
      </c>
      <c r="Z706" s="17">
        <f t="shared" ca="1" si="699"/>
        <v>173.35423268157535</v>
      </c>
      <c r="AA706" s="70">
        <f ca="1">Z706/OFFSET(Z706,'Parameters &amp; Main Results'!$B$38,0)</f>
        <v>7.2043771614939702</v>
      </c>
      <c r="AB706" s="70">
        <f ca="1">SUMPRODUCT(Z706:OFFSET(Z706,'Parameters &amp; Main Results'!$B$38-1,0), 'Cash Flow Assist'!$P$11:OFFSET('Cash Flow Assist'!$P$11,'Parameters &amp; Main Results'!$B$38-1,0)  )/OFFSET(Z706,'Parameters &amp; Main Results'!$B$38,0)</f>
        <v>2166.3060681780375</v>
      </c>
      <c r="AC706" s="70">
        <f ca="1">SUMPRODUCT(Z706:OFFSET(Z706,'Parameters &amp; Main Results'!$B$38-1,0),'Parameters &amp; Main Results'!$B$42:OFFSET('Parameters &amp; Main Results'!$B$42,'Parameters &amp; Main Results'!$B$38-1,0)   )/OFFSET(Z706,'Parameters &amp; Main Results'!$B$38,0)</f>
        <v>0</v>
      </c>
      <c r="AD706" s="155">
        <f t="shared" si="4"/>
        <v>-4.5844483532919811E-2</v>
      </c>
      <c r="AE706" s="252">
        <f t="shared" ca="1" si="709"/>
        <v>4985.1814999999997</v>
      </c>
      <c r="AF706" s="253">
        <f t="shared" ca="1" si="711"/>
        <v>0.94226591348780397</v>
      </c>
      <c r="AG706" s="258">
        <f t="shared" ca="1" si="712"/>
        <v>0</v>
      </c>
      <c r="AH706" s="227" t="str">
        <f ca="1">IF(SUM(AG706:OFFSET(AG706,(-HoldAggressiveTime-1),0,,))=0,"Defensive","Aggressive")</f>
        <v>Defensive</v>
      </c>
    </row>
    <row r="707" spans="1:34" ht="15" x14ac:dyDescent="0.2">
      <c r="A707">
        <f t="shared" si="15"/>
        <v>6</v>
      </c>
      <c r="B707">
        <f t="shared" si="16"/>
        <v>1929</v>
      </c>
      <c r="C707" s="70">
        <f t="shared" si="1"/>
        <v>1929.4166666666135</v>
      </c>
      <c r="D707" s="149">
        <f t="shared" si="383"/>
        <v>10805</v>
      </c>
      <c r="E707" s="151">
        <v>17.100000000000001</v>
      </c>
      <c r="F707" s="152">
        <v>10799.6888</v>
      </c>
      <c r="G707" s="152">
        <v>892.3433</v>
      </c>
      <c r="H707" s="152">
        <v>1833.4749483200001</v>
      </c>
      <c r="I707" s="152">
        <v>10799.6888</v>
      </c>
      <c r="J707" s="152">
        <v>17.100000000000001</v>
      </c>
      <c r="K707" s="152">
        <v>17.100000000000001</v>
      </c>
      <c r="L707" s="152">
        <v>20.67</v>
      </c>
      <c r="M707" s="153">
        <v>29.666078070000001</v>
      </c>
      <c r="N707" s="17">
        <f t="shared" ref="N707:T707" si="761">F707/F706/$E707*$E706-1</f>
        <v>0.10885405517853286</v>
      </c>
      <c r="O707" s="17">
        <f t="shared" si="761"/>
        <v>-6.9493479714116679E-3</v>
      </c>
      <c r="P707" s="17">
        <f t="shared" si="761"/>
        <v>-3.2300194930042769E-3</v>
      </c>
      <c r="Q707" s="17">
        <f t="shared" si="761"/>
        <v>0.10885405517853286</v>
      </c>
      <c r="R707" s="17">
        <f t="shared" si="761"/>
        <v>0</v>
      </c>
      <c r="S707" s="17">
        <f t="shared" si="761"/>
        <v>0</v>
      </c>
      <c r="T707" s="17">
        <f t="shared" si="761"/>
        <v>-5.8479532163743242E-3</v>
      </c>
      <c r="U707" s="241">
        <v>-2.1700000000000001E-2</v>
      </c>
      <c r="V707" s="241">
        <v>-2.7900000000000001E-2</v>
      </c>
      <c r="W707" s="223">
        <f t="shared" ca="1" si="714"/>
        <v>7.9916607462131931E-2</v>
      </c>
      <c r="X707" s="223">
        <f>MMULT(N707:T707,'Parameters &amp; Main Results'!$B$12:$B$18)-'Parameters &amp; Main Results'!$B$22/12+MMULT(U707:V707,'Parameters &amp; Main Results'!$B$20:$B$21)</f>
        <v>7.9916607462131931E-2</v>
      </c>
      <c r="Y707" s="223">
        <f>MMULT(N707:T707,'Parameters &amp; Main Results'!$C$12:$C$18)-'Parameters &amp; Main Results'!$C$22/12+MMULT(U707:V707,'Parameters &amp; Main Results'!$C$20:$C$21)</f>
        <v>9.7232048196871743E-2</v>
      </c>
      <c r="Z707" s="17">
        <f t="shared" ca="1" si="699"/>
        <v>179.69616226922193</v>
      </c>
      <c r="AA707" s="70">
        <f ca="1">Z707/OFFSET(Z707,'Parameters &amp; Main Results'!$B$38,0)</f>
        <v>7.2203611342851399</v>
      </c>
      <c r="AB707" s="70">
        <f ca="1">SUMPRODUCT(Z707:OFFSET(Z707,'Parameters &amp; Main Results'!$B$38-1,0), 'Cash Flow Assist'!$P$11:OFFSET('Cash Flow Assist'!$P$11,'Parameters &amp; Main Results'!$B$38-1,0)  )/OFFSET(Z707,'Parameters &amp; Main Results'!$B$38,0)</f>
        <v>2088.4896331766631</v>
      </c>
      <c r="AC707" s="70">
        <f ca="1">SUMPRODUCT(Z707:OFFSET(Z707,'Parameters &amp; Main Results'!$B$38-1,0),'Parameters &amp; Main Results'!$B$42:OFFSET('Parameters &amp; Main Results'!$B$42,'Parameters &amp; Main Results'!$B$38-1,0)   )/OFFSET(Z707,'Parameters &amp; Main Results'!$B$38,0)</f>
        <v>0</v>
      </c>
      <c r="AD707" s="155">
        <f t="shared" si="4"/>
        <v>0</v>
      </c>
      <c r="AE707" s="252">
        <f t="shared" ca="1" si="709"/>
        <v>5091.6513999999997</v>
      </c>
      <c r="AF707" s="253">
        <f t="shared" ca="1" si="711"/>
        <v>1.1210581698503554</v>
      </c>
      <c r="AG707" s="258">
        <f t="shared" ca="1" si="712"/>
        <v>0</v>
      </c>
      <c r="AH707" s="227" t="str">
        <f ca="1">IF(SUM(AG707:OFFSET(AG707,(-HoldAggressiveTime-1),0,,))=0,"Defensive","Aggressive")</f>
        <v>Defensive</v>
      </c>
    </row>
    <row r="708" spans="1:34" ht="15" x14ac:dyDescent="0.2">
      <c r="A708">
        <f t="shared" si="15"/>
        <v>7</v>
      </c>
      <c r="B708">
        <f t="shared" si="16"/>
        <v>1929</v>
      </c>
      <c r="C708" s="70">
        <f t="shared" si="1"/>
        <v>1929.4999999999468</v>
      </c>
      <c r="D708" s="149">
        <f t="shared" si="383"/>
        <v>10836</v>
      </c>
      <c r="E708" s="151">
        <v>17.3</v>
      </c>
      <c r="F708" s="152">
        <v>11321.1566</v>
      </c>
      <c r="G708" s="152">
        <v>898.79809999999998</v>
      </c>
      <c r="H708" s="152">
        <v>1838.3030990100001</v>
      </c>
      <c r="I708" s="152">
        <v>11321.1566</v>
      </c>
      <c r="J708" s="152">
        <v>17.3</v>
      </c>
      <c r="K708" s="152">
        <v>17.3</v>
      </c>
      <c r="L708" s="152">
        <v>20.67</v>
      </c>
      <c r="M708" s="153">
        <v>30.35370077</v>
      </c>
      <c r="N708" s="17">
        <f t="shared" ref="N708:T708" si="762">F708/F707/$E708*$E707-1</f>
        <v>3.6166539991283164E-2</v>
      </c>
      <c r="O708" s="17">
        <f t="shared" si="762"/>
        <v>-4.4107794385510601E-3</v>
      </c>
      <c r="P708" s="17">
        <f t="shared" si="762"/>
        <v>-8.9578034721126132E-3</v>
      </c>
      <c r="Q708" s="17">
        <f t="shared" si="762"/>
        <v>3.6166539991283164E-2</v>
      </c>
      <c r="R708" s="17">
        <f t="shared" si="762"/>
        <v>0</v>
      </c>
      <c r="S708" s="17">
        <f t="shared" si="762"/>
        <v>0</v>
      </c>
      <c r="T708" s="17">
        <f t="shared" si="762"/>
        <v>-1.156069364161838E-2</v>
      </c>
      <c r="U708" s="241">
        <v>-3.85E-2</v>
      </c>
      <c r="V708" s="241">
        <v>2.6599999999999999E-2</v>
      </c>
      <c r="W708" s="223">
        <f t="shared" ca="1" si="714"/>
        <v>2.5623047757004573E-2</v>
      </c>
      <c r="X708" s="223">
        <f>MMULT(N708:T708,'Parameters &amp; Main Results'!$B$12:$B$18)-'Parameters &amp; Main Results'!$B$22/12+MMULT(U708:V708,'Parameters &amp; Main Results'!$B$20:$B$21)</f>
        <v>2.5623047757004573E-2</v>
      </c>
      <c r="Y708" s="223">
        <f>MMULT(N708:T708,'Parameters &amp; Main Results'!$C$12:$C$18)-'Parameters &amp; Main Results'!$C$22/12+MMULT(U708:V708,'Parameters &amp; Main Results'!$C$20:$C$21)</f>
        <v>3.206714138163308E-2</v>
      </c>
      <c r="Z708" s="17">
        <f t="shared" ca="1" si="699"/>
        <v>166.39818392229245</v>
      </c>
      <c r="AA708" s="70">
        <f ca="1">Z708/OFFSET(Z708,'Parameters &amp; Main Results'!$B$38,0)</f>
        <v>6.5514396434887008</v>
      </c>
      <c r="AB708" s="70">
        <f ca="1">SUMPRODUCT(Z708:OFFSET(Z708,'Parameters &amp; Main Results'!$B$38-1,0), 'Cash Flow Assist'!$P$11:OFFSET('Cash Flow Assist'!$P$11,'Parameters &amp; Main Results'!$B$38-1,0)  )/OFFSET(Z708,'Parameters &amp; Main Results'!$B$38,0)</f>
        <v>2040.3512331892989</v>
      </c>
      <c r="AC708" s="70">
        <f ca="1">SUMPRODUCT(Z708:OFFSET(Z708,'Parameters &amp; Main Results'!$B$38-1,0),'Parameters &amp; Main Results'!$B$42:OFFSET('Parameters &amp; Main Results'!$B$42,'Parameters &amp; Main Results'!$B$38-1,0)   )/OFFSET(Z708,'Parameters &amp; Main Results'!$B$38,0)</f>
        <v>0</v>
      </c>
      <c r="AD708" s="155">
        <f t="shared" si="4"/>
        <v>0</v>
      </c>
      <c r="AE708" s="252">
        <f t="shared" ca="1" si="709"/>
        <v>5378.7147999999997</v>
      </c>
      <c r="AF708" s="253">
        <f t="shared" ca="1" si="711"/>
        <v>1.1048070070567788</v>
      </c>
      <c r="AG708" s="258">
        <f t="shared" ca="1" si="712"/>
        <v>0</v>
      </c>
      <c r="AH708" s="227" t="str">
        <f ca="1">IF(SUM(AG708:OFFSET(AG708,(-HoldAggressiveTime-1),0,,))=0,"Defensive","Aggressive")</f>
        <v>Defensive</v>
      </c>
    </row>
    <row r="709" spans="1:34" ht="15" x14ac:dyDescent="0.2">
      <c r="A709">
        <f t="shared" si="15"/>
        <v>8</v>
      </c>
      <c r="B709">
        <f t="shared" si="16"/>
        <v>1929</v>
      </c>
      <c r="C709" s="70">
        <f t="shared" si="1"/>
        <v>1929.5833333332801</v>
      </c>
      <c r="D709" s="149">
        <f t="shared" si="383"/>
        <v>10866</v>
      </c>
      <c r="E709" s="151">
        <v>17.3</v>
      </c>
      <c r="F709" s="152">
        <v>12460.7834</v>
      </c>
      <c r="G709" s="152">
        <v>896.31859999999995</v>
      </c>
      <c r="H709" s="152">
        <v>1843.14396384</v>
      </c>
      <c r="I709" s="152">
        <v>12460.7834</v>
      </c>
      <c r="J709" s="152">
        <v>17.3</v>
      </c>
      <c r="K709" s="152">
        <v>17.3</v>
      </c>
      <c r="L709" s="152">
        <v>20.67</v>
      </c>
      <c r="M709" s="153">
        <v>33.27918829</v>
      </c>
      <c r="N709" s="17">
        <f t="shared" ref="N709:T709" si="763">F709/F708/$E709*$E708-1</f>
        <v>0.10066346048070751</v>
      </c>
      <c r="O709" s="17">
        <f t="shared" si="763"/>
        <v>-2.7586840693143433E-3</v>
      </c>
      <c r="P709" s="17">
        <f t="shared" si="763"/>
        <v>2.6333333347514642E-3</v>
      </c>
      <c r="Q709" s="17">
        <f t="shared" si="763"/>
        <v>0.10066346048070751</v>
      </c>
      <c r="R709" s="17">
        <f t="shared" si="763"/>
        <v>0</v>
      </c>
      <c r="S709" s="17">
        <f t="shared" si="763"/>
        <v>0</v>
      </c>
      <c r="T709" s="17">
        <f t="shared" si="763"/>
        <v>0</v>
      </c>
      <c r="U709" s="241">
        <v>-9.5100000000000004E-2</v>
      </c>
      <c r="V709" s="241">
        <v>0</v>
      </c>
      <c r="W709" s="223">
        <f t="shared" ca="1" si="714"/>
        <v>7.4904191880001109E-2</v>
      </c>
      <c r="X709" s="223">
        <f>MMULT(N709:T709,'Parameters &amp; Main Results'!$B$12:$B$18)-'Parameters &amp; Main Results'!$B$22/12+MMULT(U709:V709,'Parameters &amp; Main Results'!$B$20:$B$21)</f>
        <v>7.4904191880001109E-2</v>
      </c>
      <c r="Y709" s="223">
        <f>MMULT(N709:T709,'Parameters &amp; Main Results'!$C$12:$C$18)-'Parameters &amp; Main Results'!$C$22/12+MMULT(U709:V709,'Parameters &amp; Main Results'!$C$20:$C$21)</f>
        <v>9.0279579359038672E-2</v>
      </c>
      <c r="Z709" s="17">
        <f t="shared" ca="1" si="699"/>
        <v>162.24107315665188</v>
      </c>
      <c r="AA709" s="70">
        <f ca="1">Z709/OFFSET(Z709,'Parameters &amp; Main Results'!$B$38,0)</f>
        <v>5.9966498405078505</v>
      </c>
      <c r="AB709" s="70">
        <f ca="1">SUMPRODUCT(Z709:OFFSET(Z709,'Parameters &amp; Main Results'!$B$38-1,0), 'Cash Flow Assist'!$P$11:OFFSET('Cash Flow Assist'!$P$11,'Parameters &amp; Main Results'!$B$38-1,0)  )/OFFSET(Z709,'Parameters &amp; Main Results'!$B$38,0)</f>
        <v>1910.2112668828336</v>
      </c>
      <c r="AC709" s="70">
        <f ca="1">SUMPRODUCT(Z709:OFFSET(Z709,'Parameters &amp; Main Results'!$B$38-1,0),'Parameters &amp; Main Results'!$B$42:OFFSET('Parameters &amp; Main Results'!$B$42,'Parameters &amp; Main Results'!$B$38-1,0)   )/OFFSET(Z709,'Parameters &amp; Main Results'!$B$38,0)</f>
        <v>0</v>
      </c>
      <c r="AD709" s="155">
        <f t="shared" si="4"/>
        <v>0</v>
      </c>
      <c r="AE709" s="252">
        <f t="shared" ca="1" si="709"/>
        <v>5349.0351000000001</v>
      </c>
      <c r="AF709" s="253">
        <f t="shared" ca="1" si="711"/>
        <v>1.329538536772735</v>
      </c>
      <c r="AG709" s="258">
        <f t="shared" ca="1" si="712"/>
        <v>0</v>
      </c>
      <c r="AH709" s="227" t="str">
        <f ca="1">IF(SUM(AG709:OFFSET(AG709,(-HoldAggressiveTime-1),0,,))=0,"Defensive","Aggressive")</f>
        <v>Defensive</v>
      </c>
    </row>
    <row r="710" spans="1:34" ht="15" x14ac:dyDescent="0.2">
      <c r="A710">
        <f t="shared" si="15"/>
        <v>9</v>
      </c>
      <c r="B710">
        <f t="shared" si="16"/>
        <v>1929</v>
      </c>
      <c r="C710" s="70">
        <f t="shared" si="1"/>
        <v>1929.6666666666133</v>
      </c>
      <c r="D710" s="149">
        <f t="shared" si="383"/>
        <v>10897</v>
      </c>
      <c r="E710" s="151">
        <v>17.3</v>
      </c>
      <c r="F710" s="152">
        <v>11880.3361</v>
      </c>
      <c r="G710" s="152">
        <v>899.83360000000005</v>
      </c>
      <c r="H710" s="152">
        <v>1847.99757628</v>
      </c>
      <c r="I710" s="152">
        <v>11880.3361</v>
      </c>
      <c r="J710" s="152">
        <v>17.3</v>
      </c>
      <c r="K710" s="152">
        <v>17.3</v>
      </c>
      <c r="L710" s="152">
        <v>20.67</v>
      </c>
      <c r="M710" s="153">
        <v>31.37775924</v>
      </c>
      <c r="N710" s="17">
        <f t="shared" ref="N710:T710" si="764">F710/F709/$E710*$E709-1</f>
        <v>-4.6581926783190841E-2</v>
      </c>
      <c r="O710" s="17">
        <f t="shared" si="764"/>
        <v>3.9215966286989534E-3</v>
      </c>
      <c r="P710" s="17">
        <f t="shared" si="764"/>
        <v>2.6333333343577792E-3</v>
      </c>
      <c r="Q710" s="17">
        <f t="shared" si="764"/>
        <v>-4.6581926783190841E-2</v>
      </c>
      <c r="R710" s="17">
        <f t="shared" si="764"/>
        <v>0</v>
      </c>
      <c r="S710" s="17">
        <f t="shared" si="764"/>
        <v>0</v>
      </c>
      <c r="T710" s="17">
        <f t="shared" si="764"/>
        <v>0</v>
      </c>
      <c r="U710" s="241">
        <v>1.18E-2</v>
      </c>
      <c r="V710" s="241">
        <v>-6.1999999999999998E-3</v>
      </c>
      <c r="W710" s="223">
        <f t="shared" ca="1" si="714"/>
        <v>-3.4193792428320012E-2</v>
      </c>
      <c r="X710" s="223">
        <f>MMULT(N710:T710,'Parameters &amp; Main Results'!$B$12:$B$18)-'Parameters &amp; Main Results'!$B$22/12+MMULT(U710:V710,'Parameters &amp; Main Results'!$B$20:$B$21)</f>
        <v>-3.4193792428320012E-2</v>
      </c>
      <c r="Y710" s="223">
        <f>MMULT(N710:T710,'Parameters &amp; Main Results'!$C$12:$C$18)-'Parameters &amp; Main Results'!$C$22/12+MMULT(U710:V710,'Parameters &amp; Main Results'!$C$20:$C$21)</f>
        <v>-4.1573241108668536E-2</v>
      </c>
      <c r="Z710" s="17">
        <f t="shared" ca="1" si="699"/>
        <v>150.93538045739052</v>
      </c>
      <c r="AA710" s="70">
        <f ca="1">Z710/OFFSET(Z710,'Parameters &amp; Main Results'!$B$38,0)</f>
        <v>5.146683716809072</v>
      </c>
      <c r="AB710" s="70">
        <f ca="1">SUMPRODUCT(Z710:OFFSET(Z710,'Parameters &amp; Main Results'!$B$38-1,0), 'Cash Flow Assist'!$P$11:OFFSET('Cash Flow Assist'!$P$11,'Parameters &amp; Main Results'!$B$38-1,0)  )/OFFSET(Z710,'Parameters &amp; Main Results'!$B$38,0)</f>
        <v>1757.6502139213806</v>
      </c>
      <c r="AC710" s="70">
        <f ca="1">SUMPRODUCT(Z710:OFFSET(Z710,'Parameters &amp; Main Results'!$B$38-1,0),'Parameters &amp; Main Results'!$B$42:OFFSET('Parameters &amp; Main Results'!$B$42,'Parameters &amp; Main Results'!$B$38-1,0)   )/OFFSET(Z710,'Parameters &amp; Main Results'!$B$38,0)</f>
        <v>0</v>
      </c>
      <c r="AD710" s="155">
        <f t="shared" si="4"/>
        <v>-4.6581926783190841E-2</v>
      </c>
      <c r="AE710" s="252">
        <f t="shared" ca="1" si="709"/>
        <v>5718.9214000000002</v>
      </c>
      <c r="AF710" s="253">
        <f t="shared" ca="1" si="711"/>
        <v>1.0773735585874638</v>
      </c>
      <c r="AG710" s="258">
        <f t="shared" ca="1" si="712"/>
        <v>0</v>
      </c>
      <c r="AH710" s="227" t="str">
        <f ca="1">IF(SUM(AG710:OFFSET(AG710,(-HoldAggressiveTime-1),0,,))=0,"Defensive","Aggressive")</f>
        <v>Defensive</v>
      </c>
    </row>
    <row r="711" spans="1:34" ht="15" x14ac:dyDescent="0.2">
      <c r="A711">
        <f t="shared" si="15"/>
        <v>10</v>
      </c>
      <c r="B711">
        <f t="shared" si="16"/>
        <v>1929</v>
      </c>
      <c r="C711" s="70">
        <f t="shared" si="1"/>
        <v>1929.7499999999466</v>
      </c>
      <c r="D711" s="149">
        <f t="shared" si="383"/>
        <v>10927</v>
      </c>
      <c r="E711" s="151">
        <v>17.3</v>
      </c>
      <c r="F711" s="152">
        <v>9538.8575000000001</v>
      </c>
      <c r="G711" s="152">
        <v>909.35569999999996</v>
      </c>
      <c r="H711" s="152">
        <v>1852.8639699</v>
      </c>
      <c r="I711" s="152">
        <v>9538.8575000000001</v>
      </c>
      <c r="J711" s="152">
        <v>17.3</v>
      </c>
      <c r="K711" s="152">
        <v>17.3</v>
      </c>
      <c r="L711" s="152">
        <v>20.67</v>
      </c>
      <c r="M711" s="153">
        <v>24.98784466</v>
      </c>
      <c r="N711" s="17">
        <f t="shared" ref="N711:T711" si="765">F711/F710/$E711*$E710-1</f>
        <v>-0.19708858236763183</v>
      </c>
      <c r="O711" s="17">
        <f t="shared" si="765"/>
        <v>1.0582067617834978E-2</v>
      </c>
      <c r="P711" s="17">
        <f t="shared" si="765"/>
        <v>2.6333333346659771E-3</v>
      </c>
      <c r="Q711" s="17">
        <f t="shared" si="765"/>
        <v>-0.19708858236763183</v>
      </c>
      <c r="R711" s="17">
        <f t="shared" si="765"/>
        <v>0</v>
      </c>
      <c r="S711" s="17">
        <f t="shared" si="765"/>
        <v>0</v>
      </c>
      <c r="T711" s="17">
        <f t="shared" si="765"/>
        <v>0</v>
      </c>
      <c r="U711" s="241">
        <v>-4.0099999999999997E-2</v>
      </c>
      <c r="V711" s="241">
        <v>7.7700000000000005E-2</v>
      </c>
      <c r="W711" s="223">
        <f t="shared" ca="1" si="714"/>
        <v>-0.14574168991882352</v>
      </c>
      <c r="X711" s="223">
        <f>MMULT(N711:T711,'Parameters &amp; Main Results'!$B$12:$B$18)-'Parameters &amp; Main Results'!$B$22/12+MMULT(U711:V711,'Parameters &amp; Main Results'!$B$20:$B$21)</f>
        <v>-0.14574168991882352</v>
      </c>
      <c r="Y711" s="223">
        <f>MMULT(N711:T711,'Parameters &amp; Main Results'!$C$12:$C$18)-'Parameters &amp; Main Results'!$C$22/12+MMULT(U711:V711,'Parameters &amp; Main Results'!$C$20:$C$21)</f>
        <v>-0.1763631840357518</v>
      </c>
      <c r="Z711" s="17">
        <f t="shared" ca="1" si="699"/>
        <v>156.27915753087396</v>
      </c>
      <c r="AA711" s="70">
        <f ca="1">Z711/OFFSET(Z711,'Parameters &amp; Main Results'!$B$38,0)</f>
        <v>4.8073937231499642</v>
      </c>
      <c r="AB711" s="70">
        <f ca="1">SUMPRODUCT(Z711:OFFSET(Z711,'Parameters &amp; Main Results'!$B$38-1,0), 'Cash Flow Assist'!$P$11:OFFSET('Cash Flow Assist'!$P$11,'Parameters &amp; Main Results'!$B$38-1,0)  )/OFFSET(Z711,'Parameters &amp; Main Results'!$B$38,0)</f>
        <v>1581.8993552569466</v>
      </c>
      <c r="AC711" s="70">
        <f ca="1">SUMPRODUCT(Z711:OFFSET(Z711,'Parameters &amp; Main Results'!$B$38-1,0),'Parameters &amp; Main Results'!$B$42:OFFSET('Parameters &amp; Main Results'!$B$42,'Parameters &amp; Main Results'!$B$38-1,0)   )/OFFSET(Z711,'Parameters &amp; Main Results'!$B$38,0)</f>
        <v>0</v>
      </c>
      <c r="AD711" s="155">
        <f t="shared" si="4"/>
        <v>-0.23448974323717076</v>
      </c>
      <c r="AE711" s="252">
        <f t="shared" ca="1" si="709"/>
        <v>5995.8692000000001</v>
      </c>
      <c r="AF711" s="253">
        <f t="shared" ca="1" si="711"/>
        <v>0.590904868304999</v>
      </c>
      <c r="AG711" s="258">
        <f t="shared" ca="1" si="712"/>
        <v>0</v>
      </c>
      <c r="AH711" s="227" t="str">
        <f ca="1">IF(SUM(AG711:OFFSET(AG711,(-HoldAggressiveTime-1),0,,))=0,"Defensive","Aggressive")</f>
        <v>Defensive</v>
      </c>
    </row>
    <row r="712" spans="1:34" ht="15" x14ac:dyDescent="0.2">
      <c r="A712">
        <f t="shared" si="15"/>
        <v>11</v>
      </c>
      <c r="B712">
        <f t="shared" si="16"/>
        <v>1929</v>
      </c>
      <c r="C712" s="70">
        <f t="shared" si="1"/>
        <v>1929.8333333332798</v>
      </c>
      <c r="D712" s="149">
        <f t="shared" si="383"/>
        <v>10958</v>
      </c>
      <c r="E712" s="151">
        <v>17.3</v>
      </c>
      <c r="F712" s="152">
        <v>8293.2201000000005</v>
      </c>
      <c r="G712" s="152">
        <v>931.97760000000005</v>
      </c>
      <c r="H712" s="152">
        <v>1857.7431783500001</v>
      </c>
      <c r="I712" s="152">
        <v>8293.2201000000005</v>
      </c>
      <c r="J712" s="152">
        <v>17.3</v>
      </c>
      <c r="K712" s="152">
        <v>17.3</v>
      </c>
      <c r="L712" s="152">
        <v>20.67</v>
      </c>
      <c r="M712" s="153">
        <v>21.551662010000001</v>
      </c>
      <c r="N712" s="17">
        <f t="shared" ref="N712:T712" si="766">F712/F711/$E712*$E711-1</f>
        <v>-0.13058559686000126</v>
      </c>
      <c r="O712" s="17">
        <f t="shared" si="766"/>
        <v>2.4876844121612729E-2</v>
      </c>
      <c r="P712" s="17">
        <f t="shared" si="766"/>
        <v>2.6333333311368001E-3</v>
      </c>
      <c r="Q712" s="17">
        <f t="shared" si="766"/>
        <v>-0.13058559686000126</v>
      </c>
      <c r="R712" s="17">
        <f t="shared" si="766"/>
        <v>0</v>
      </c>
      <c r="S712" s="17">
        <f t="shared" si="766"/>
        <v>0</v>
      </c>
      <c r="T712" s="17">
        <f t="shared" si="766"/>
        <v>0</v>
      </c>
      <c r="U712" s="241">
        <v>-1.8100000000000002E-2</v>
      </c>
      <c r="V712" s="241">
        <v>5.2200000000000003E-2</v>
      </c>
      <c r="W712" s="223">
        <f t="shared" ca="1" si="714"/>
        <v>-9.3005495487345061E-2</v>
      </c>
      <c r="X712" s="223">
        <f>MMULT(N712:T712,'Parameters &amp; Main Results'!$B$12:$B$18)-'Parameters &amp; Main Results'!$B$22/12+MMULT(U712:V712,'Parameters &amp; Main Results'!$B$20:$B$21)</f>
        <v>-9.3005495487345061E-2</v>
      </c>
      <c r="Y712" s="223">
        <f>MMULT(N712:T712,'Parameters &amp; Main Results'!$C$12:$C$18)-'Parameters &amp; Main Results'!$C$22/12+MMULT(U712:V712,'Parameters &amp; Main Results'!$C$20:$C$21)</f>
        <v>-0.11508101942850653</v>
      </c>
      <c r="Z712" s="17">
        <f t="shared" ca="1" si="699"/>
        <v>182.94133716536328</v>
      </c>
      <c r="AA712" s="70">
        <f ca="1">Z712/OFFSET(Z712,'Parameters &amp; Main Results'!$B$38,0)</f>
        <v>6.3405894392144182</v>
      </c>
      <c r="AB712" s="70">
        <f ca="1">SUMPRODUCT(Z712:OFFSET(Z712,'Parameters &amp; Main Results'!$B$38-1,0), 'Cash Flow Assist'!$P$11:OFFSET('Cash Flow Assist'!$P$11,'Parameters &amp; Main Results'!$B$38-1,0)  )/OFFSET(Z712,'Parameters &amp; Main Results'!$B$38,0)</f>
        <v>1778.0397292182663</v>
      </c>
      <c r="AC712" s="70">
        <f ca="1">SUMPRODUCT(Z712:OFFSET(Z712,'Parameters &amp; Main Results'!$B$38-1,0),'Parameters &amp; Main Results'!$B$42:OFFSET('Parameters &amp; Main Results'!$B$42,'Parameters &amp; Main Results'!$B$38-1,0)   )/OFFSET(Z712,'Parameters &amp; Main Results'!$B$38,0)</f>
        <v>0</v>
      </c>
      <c r="AD712" s="155">
        <f t="shared" si="4"/>
        <v>-0.33445435701899762</v>
      </c>
      <c r="AE712" s="252">
        <f t="shared" ca="1" si="709"/>
        <v>6211.4624999999996</v>
      </c>
      <c r="AF712" s="253">
        <f t="shared" ca="1" si="711"/>
        <v>0.33514773694600924</v>
      </c>
      <c r="AG712" s="258">
        <f t="shared" ca="1" si="712"/>
        <v>0</v>
      </c>
      <c r="AH712" s="227" t="str">
        <f ca="1">IF(SUM(AG712:OFFSET(AG712,(-HoldAggressiveTime-1),0,,))=0,"Defensive","Aggressive")</f>
        <v>Defensive</v>
      </c>
    </row>
    <row r="713" spans="1:34" ht="15" x14ac:dyDescent="0.2">
      <c r="A713">
        <f t="shared" si="15"/>
        <v>12</v>
      </c>
      <c r="B713">
        <f t="shared" si="16"/>
        <v>1929</v>
      </c>
      <c r="C713" s="70">
        <f t="shared" si="1"/>
        <v>1929.9166666666131</v>
      </c>
      <c r="D713" s="149">
        <f t="shared" si="383"/>
        <v>10989</v>
      </c>
      <c r="E713" s="151">
        <v>17.2</v>
      </c>
      <c r="F713" s="152">
        <v>8534.1504000000004</v>
      </c>
      <c r="G713" s="152">
        <v>933.80309999999997</v>
      </c>
      <c r="H713" s="152">
        <v>1862.6352353899999</v>
      </c>
      <c r="I713" s="152">
        <v>8534.1504000000004</v>
      </c>
      <c r="J713" s="152">
        <v>17.2</v>
      </c>
      <c r="K713" s="152">
        <v>17.2</v>
      </c>
      <c r="L713" s="152">
        <v>20.67</v>
      </c>
      <c r="M713" s="153">
        <v>22.058792270000001</v>
      </c>
      <c r="N713" s="17">
        <f t="shared" ref="N713:T713" si="767">F713/F712/$E713*$E712-1</f>
        <v>3.5034335274469974E-2</v>
      </c>
      <c r="O713" s="17">
        <f t="shared" si="767"/>
        <v>7.7840795644632532E-3</v>
      </c>
      <c r="P713" s="17">
        <f t="shared" si="767"/>
        <v>8.4625969012162017E-3</v>
      </c>
      <c r="Q713" s="17">
        <f t="shared" si="767"/>
        <v>3.5034335274469974E-2</v>
      </c>
      <c r="R713" s="17">
        <f t="shared" si="767"/>
        <v>0</v>
      </c>
      <c r="S713" s="17">
        <f t="shared" si="767"/>
        <v>0</v>
      </c>
      <c r="T713" s="17">
        <f t="shared" si="767"/>
        <v>5.8139534883721034E-3</v>
      </c>
      <c r="U713" s="241">
        <v>-4.48E-2</v>
      </c>
      <c r="V713" s="241">
        <v>-5.8999999999999999E-3</v>
      </c>
      <c r="W713" s="223">
        <f t="shared" ca="1" si="714"/>
        <v>2.8081598376497069E-2</v>
      </c>
      <c r="X713" s="223">
        <f>MMULT(N713:T713,'Parameters &amp; Main Results'!$B$12:$B$18)-'Parameters &amp; Main Results'!$B$22/12+MMULT(U713:V713,'Parameters &amp; Main Results'!$B$20:$B$21)</f>
        <v>2.8081598376497069E-2</v>
      </c>
      <c r="Y713" s="223">
        <f>MMULT(N713:T713,'Parameters &amp; Main Results'!$C$12:$C$18)-'Parameters &amp; Main Results'!$C$22/12+MMULT(U713:V713,'Parameters &amp; Main Results'!$C$20:$C$21)</f>
        <v>3.2267643036802636E-2</v>
      </c>
      <c r="Z713" s="17">
        <f t="shared" ref="Z713:Z776" ca="1" si="768">Z714*(1+W713)</f>
        <v>201.7006015528849</v>
      </c>
      <c r="AA713" s="70">
        <f ca="1">Z713/OFFSET(Z713,'Parameters &amp; Main Results'!$B$38,0)</f>
        <v>6.7235744241015585</v>
      </c>
      <c r="AB713" s="70">
        <f ca="1">SUMPRODUCT(Z713:OFFSET(Z713,'Parameters &amp; Main Results'!$B$38-1,0), 'Cash Flow Assist'!$P$11:OFFSET('Cash Flow Assist'!$P$11,'Parameters &amp; Main Results'!$B$38-1,0)  )/OFFSET(Z713,'Parameters &amp; Main Results'!$B$38,0)</f>
        <v>1704.9446055224339</v>
      </c>
      <c r="AC713" s="70">
        <f ca="1">SUMPRODUCT(Z713:OFFSET(Z713,'Parameters &amp; Main Results'!$B$38-1,0),'Parameters &amp; Main Results'!$B$42:OFFSET('Parameters &amp; Main Results'!$B$42,'Parameters &amp; Main Results'!$B$38-1,0)   )/OFFSET(Z713,'Parameters &amp; Main Results'!$B$38,0)</f>
        <v>0</v>
      </c>
      <c r="AD713" s="155">
        <f t="shared" si="4"/>
        <v>-0.31113740782233845</v>
      </c>
      <c r="AE713" s="252">
        <f t="shared" ca="1" si="709"/>
        <v>5965.7026999999998</v>
      </c>
      <c r="AF713" s="253">
        <f t="shared" ca="1" si="711"/>
        <v>0.43053565173470693</v>
      </c>
      <c r="AG713" s="258">
        <f t="shared" ca="1" si="712"/>
        <v>0</v>
      </c>
      <c r="AH713" s="227" t="str">
        <f ca="1">IF(SUM(AG713:OFFSET(AG713,(-HoldAggressiveTime-1),0,,))=0,"Defensive","Aggressive")</f>
        <v>Defensive</v>
      </c>
    </row>
    <row r="714" spans="1:34" ht="15" x14ac:dyDescent="0.2">
      <c r="A714">
        <f t="shared" si="15"/>
        <v>1</v>
      </c>
      <c r="B714">
        <f t="shared" si="16"/>
        <v>1930</v>
      </c>
      <c r="C714" s="70">
        <f t="shared" si="1"/>
        <v>1929.9999999999463</v>
      </c>
      <c r="D714" s="149">
        <f t="shared" si="383"/>
        <v>11017</v>
      </c>
      <c r="E714" s="151">
        <v>17.100000000000001</v>
      </c>
      <c r="F714" s="152">
        <v>9101.7191000000003</v>
      </c>
      <c r="G714" s="152">
        <v>930.98940000000005</v>
      </c>
      <c r="H714" s="152">
        <v>1869.69772732</v>
      </c>
      <c r="I714" s="152">
        <v>9101.7191000000003</v>
      </c>
      <c r="J714" s="152">
        <v>17.100000000000001</v>
      </c>
      <c r="K714" s="152">
        <v>17.100000000000001</v>
      </c>
      <c r="L714" s="152">
        <v>20.67</v>
      </c>
      <c r="M714" s="153">
        <v>23.426774340000001</v>
      </c>
      <c r="N714" s="17">
        <f t="shared" ref="N714:T714" si="769">F714/F713/$E714*$E713-1</f>
        <v>7.2742463911273481E-2</v>
      </c>
      <c r="O714" s="17">
        <f t="shared" si="769"/>
        <v>2.8171704036326073E-3</v>
      </c>
      <c r="P714" s="17">
        <f t="shared" si="769"/>
        <v>9.66179337005868E-3</v>
      </c>
      <c r="Q714" s="17">
        <f t="shared" si="769"/>
        <v>7.2742463911273481E-2</v>
      </c>
      <c r="R714" s="17">
        <f t="shared" si="769"/>
        <v>0</v>
      </c>
      <c r="S714" s="17">
        <f t="shared" si="769"/>
        <v>0</v>
      </c>
      <c r="T714" s="17">
        <f t="shared" si="769"/>
        <v>5.8479532163742132E-3</v>
      </c>
      <c r="U714" s="241">
        <v>3.5299999999999998E-2</v>
      </c>
      <c r="V714" s="241">
        <v>-9.1999999999999998E-3</v>
      </c>
      <c r="W714" s="223">
        <f t="shared" ca="1" si="714"/>
        <v>5.5371013008333678E-2</v>
      </c>
      <c r="X714" s="223">
        <f>MMULT(N714:T714,'Parameters &amp; Main Results'!$B$12:$B$18)-'Parameters &amp; Main Results'!$B$22/12+MMULT(U714:V714,'Parameters &amp; Main Results'!$B$20:$B$21)</f>
        <v>5.5371013008333678E-2</v>
      </c>
      <c r="Y714" s="223">
        <f>MMULT(N714:T714,'Parameters &amp; Main Results'!$C$12:$C$18)-'Parameters &amp; Main Results'!$C$22/12+MMULT(U714:V714,'Parameters &amp; Main Results'!$C$20:$C$21)</f>
        <v>6.5708267893842723E-2</v>
      </c>
      <c r="Z714" s="17">
        <f t="shared" ca="1" si="768"/>
        <v>196.19123800231611</v>
      </c>
      <c r="AA714" s="70">
        <f ca="1">Z714/OFFSET(Z714,'Parameters &amp; Main Results'!$B$38,0)</f>
        <v>6.4520741881683454</v>
      </c>
      <c r="AB714" s="70">
        <f ca="1">SUMPRODUCT(Z714:OFFSET(Z714,'Parameters &amp; Main Results'!$B$38-1,0), 'Cash Flow Assist'!$P$11:OFFSET('Cash Flow Assist'!$P$11,'Parameters &amp; Main Results'!$B$38-1,0)  )/OFFSET(Z714,'Parameters &amp; Main Results'!$B$38,0)</f>
        <v>1676.3959245375102</v>
      </c>
      <c r="AC714" s="70">
        <f ca="1">SUMPRODUCT(Z714:OFFSET(Z714,'Parameters &amp; Main Results'!$B$38-1,0),'Parameters &amp; Main Results'!$B$42:OFFSET('Parameters &amp; Main Results'!$B$42,'Parameters &amp; Main Results'!$B$38-1,0)   )/OFFSET(Z714,'Parameters &amp; Main Results'!$B$38,0)</f>
        <v>0</v>
      </c>
      <c r="AD714" s="155">
        <f t="shared" si="4"/>
        <v>-0.26102784557102865</v>
      </c>
      <c r="AE714" s="252">
        <f t="shared" ca="1" si="709"/>
        <v>6392.5931</v>
      </c>
      <c r="AF714" s="253">
        <f t="shared" ca="1" si="711"/>
        <v>0.42379140321006825</v>
      </c>
      <c r="AG714" s="258">
        <f t="shared" ca="1" si="712"/>
        <v>0</v>
      </c>
      <c r="AH714" s="227" t="str">
        <f ca="1">IF(SUM(AG714:OFFSET(AG714,(-HoldAggressiveTime-1),0,,))=0,"Defensive","Aggressive")</f>
        <v>Defensive</v>
      </c>
    </row>
    <row r="715" spans="1:34" ht="15" x14ac:dyDescent="0.2">
      <c r="A715">
        <f t="shared" si="15"/>
        <v>2</v>
      </c>
      <c r="B715">
        <f t="shared" si="16"/>
        <v>1930</v>
      </c>
      <c r="C715" s="70">
        <f t="shared" si="1"/>
        <v>1930.0833333332796</v>
      </c>
      <c r="D715" s="149">
        <f t="shared" si="383"/>
        <v>11048</v>
      </c>
      <c r="E715" s="151">
        <v>17</v>
      </c>
      <c r="F715" s="152">
        <v>9328.9478999999992</v>
      </c>
      <c r="G715" s="152">
        <v>935.20209999999997</v>
      </c>
      <c r="H715" s="152">
        <v>1876.7869978700001</v>
      </c>
      <c r="I715" s="152">
        <v>9328.9478999999992</v>
      </c>
      <c r="J715" s="152">
        <v>17</v>
      </c>
      <c r="K715" s="152">
        <v>17</v>
      </c>
      <c r="L715" s="152">
        <v>20.67</v>
      </c>
      <c r="M715" s="153">
        <v>23.920119230000001</v>
      </c>
      <c r="N715" s="17">
        <f t="shared" ref="N715:T715" si="770">F715/F714/$E715*$E714-1</f>
        <v>3.0994690235787159E-2</v>
      </c>
      <c r="O715" s="17">
        <f t="shared" si="770"/>
        <v>1.0433941378418909E-2</v>
      </c>
      <c r="P715" s="17">
        <f t="shared" si="770"/>
        <v>9.6963235297229389E-3</v>
      </c>
      <c r="Q715" s="17">
        <f t="shared" si="770"/>
        <v>3.0994690235787159E-2</v>
      </c>
      <c r="R715" s="17">
        <f t="shared" si="770"/>
        <v>0</v>
      </c>
      <c r="S715" s="17">
        <f t="shared" si="770"/>
        <v>0</v>
      </c>
      <c r="T715" s="17">
        <f t="shared" si="770"/>
        <v>5.8823529411764497E-3</v>
      </c>
      <c r="U715" s="241">
        <v>1.9E-3</v>
      </c>
      <c r="V715" s="241">
        <v>2E-3</v>
      </c>
      <c r="W715" s="223">
        <f t="shared" ca="1" si="714"/>
        <v>2.5585256932916307E-2</v>
      </c>
      <c r="X715" s="223">
        <f>MMULT(N715:T715,'Parameters &amp; Main Results'!$B$12:$B$18)-'Parameters &amp; Main Results'!$B$22/12+MMULT(U715:V715,'Parameters &amp; Main Results'!$B$20:$B$21)</f>
        <v>2.5585256932916307E-2</v>
      </c>
      <c r="Y715" s="223">
        <f>MMULT(N715:T715,'Parameters &amp; Main Results'!$C$12:$C$18)-'Parameters &amp; Main Results'!$C$22/12+MMULT(U715:V715,'Parameters &amp; Main Results'!$C$20:$C$21)</f>
        <v>2.8896948683383668E-2</v>
      </c>
      <c r="Z715" s="17">
        <f t="shared" ca="1" si="768"/>
        <v>185.89788385704594</v>
      </c>
      <c r="AA715" s="70">
        <f ca="1">Z715/OFFSET(Z715,'Parameters &amp; Main Results'!$B$38,0)</f>
        <v>6.6239494820291966</v>
      </c>
      <c r="AB715" s="70">
        <f ca="1">SUMPRODUCT(Z715:OFFSET(Z715,'Parameters &amp; Main Results'!$B$38-1,0), 'Cash Flow Assist'!$P$11:OFFSET('Cash Flow Assist'!$P$11,'Parameters &amp; Main Results'!$B$38-1,0)  )/OFFSET(Z715,'Parameters &amp; Main Results'!$B$38,0)</f>
        <v>1810.4422540834162</v>
      </c>
      <c r="AC715" s="70">
        <f ca="1">SUMPRODUCT(Z715:OFFSET(Z715,'Parameters &amp; Main Results'!$B$38-1,0),'Parameters &amp; Main Results'!$B$42:OFFSET('Parameters &amp; Main Results'!$B$42,'Parameters &amp; Main Results'!$B$38-1,0)   )/OFFSET(Z715,'Parameters &amp; Main Results'!$B$38,0)</f>
        <v>0</v>
      </c>
      <c r="AD715" s="155">
        <f t="shared" si="4"/>
        <v>-0.23812363255163038</v>
      </c>
      <c r="AE715" s="252">
        <f t="shared" ca="1" si="709"/>
        <v>6537.3932999999997</v>
      </c>
      <c r="AF715" s="253">
        <f t="shared" ca="1" si="711"/>
        <v>0.42701340915193209</v>
      </c>
      <c r="AG715" s="258">
        <f t="shared" ca="1" si="712"/>
        <v>0</v>
      </c>
      <c r="AH715" s="227" t="str">
        <f ca="1">IF(SUM(AG715:OFFSET(AG715,(-HoldAggressiveTime-1),0,,))=0,"Defensive","Aggressive")</f>
        <v>Defensive</v>
      </c>
    </row>
    <row r="716" spans="1:34" ht="15" x14ac:dyDescent="0.2">
      <c r="A716">
        <f t="shared" si="15"/>
        <v>3</v>
      </c>
      <c r="B716">
        <f t="shared" si="16"/>
        <v>1930</v>
      </c>
      <c r="C716" s="70">
        <f t="shared" si="1"/>
        <v>1930.1666666666129</v>
      </c>
      <c r="D716" s="149">
        <f t="shared" si="383"/>
        <v>11078</v>
      </c>
      <c r="E716" s="151">
        <v>16.899999999999999</v>
      </c>
      <c r="F716" s="152">
        <v>10102.855</v>
      </c>
      <c r="G716" s="152">
        <v>947.25940000000003</v>
      </c>
      <c r="H716" s="152">
        <v>1883.90314857</v>
      </c>
      <c r="I716" s="152">
        <v>10102.855</v>
      </c>
      <c r="J716" s="152">
        <v>16.899999999999999</v>
      </c>
      <c r="K716" s="152">
        <v>16.899999999999999</v>
      </c>
      <c r="L716" s="152">
        <v>20.67</v>
      </c>
      <c r="M716" s="153">
        <v>25.817478699999999</v>
      </c>
      <c r="N716" s="17">
        <f t="shared" ref="N716:T716" si="771">F716/F715/$E716*$E715-1</f>
        <v>8.9365630083601655E-2</v>
      </c>
      <c r="O716" s="17">
        <f t="shared" si="771"/>
        <v>1.8886169317948287E-2</v>
      </c>
      <c r="P716" s="17">
        <f t="shared" si="771"/>
        <v>9.7312623272782783E-3</v>
      </c>
      <c r="Q716" s="17">
        <f t="shared" si="771"/>
        <v>8.9365630083601655E-2</v>
      </c>
      <c r="R716" s="17">
        <f t="shared" si="771"/>
        <v>0</v>
      </c>
      <c r="S716" s="17">
        <f t="shared" si="771"/>
        <v>0</v>
      </c>
      <c r="T716" s="17">
        <f t="shared" si="771"/>
        <v>5.9171597633136397E-3</v>
      </c>
      <c r="U716" s="241">
        <v>3.4099999999999998E-2</v>
      </c>
      <c r="V716" s="241">
        <v>3.3E-3</v>
      </c>
      <c r="W716" s="223">
        <f t="shared" ca="1" si="714"/>
        <v>7.1055647747789927E-2</v>
      </c>
      <c r="X716" s="223">
        <f>MMULT(N716:T716,'Parameters &amp; Main Results'!$B$12:$B$18)-'Parameters &amp; Main Results'!$B$22/12+MMULT(U716:V716,'Parameters &amp; Main Results'!$B$20:$B$21)</f>
        <v>7.1055647747789927E-2</v>
      </c>
      <c r="Y716" s="223">
        <f>MMULT(N716:T716,'Parameters &amp; Main Results'!$C$12:$C$18)-'Parameters &amp; Main Results'!$C$22/12+MMULT(U716:V716,'Parameters &amp; Main Results'!$C$20:$C$21)</f>
        <v>8.2276017340369656E-2</v>
      </c>
      <c r="Z716" s="17">
        <f t="shared" ca="1" si="768"/>
        <v>181.26029269666614</v>
      </c>
      <c r="AA716" s="70">
        <f ca="1">Z716/OFFSET(Z716,'Parameters &amp; Main Results'!$B$38,0)</f>
        <v>6.7534786071455102</v>
      </c>
      <c r="AB716" s="70">
        <f ca="1">SUMPRODUCT(Z716:OFFSET(Z716,'Parameters &amp; Main Results'!$B$38-1,0), 'Cash Flow Assist'!$P$11:OFFSET('Cash Flow Assist'!$P$11,'Parameters &amp; Main Results'!$B$38-1,0)  )/OFFSET(Z716,'Parameters &amp; Main Results'!$B$38,0)</f>
        <v>1887.1906360148687</v>
      </c>
      <c r="AC716" s="70">
        <f ca="1">SUMPRODUCT(Z716:OFFSET(Z716,'Parameters &amp; Main Results'!$B$38-1,0),'Parameters &amp; Main Results'!$B$42:OFFSET('Parameters &amp; Main Results'!$B$42,'Parameters &amp; Main Results'!$B$38-1,0)   )/OFFSET(Z716,'Parameters &amp; Main Results'!$B$38,0)</f>
        <v>0</v>
      </c>
      <c r="AD716" s="155">
        <f t="shared" si="4"/>
        <v>-0.17003807092880119</v>
      </c>
      <c r="AE716" s="252">
        <f t="shared" ca="1" si="709"/>
        <v>6526.6787999999997</v>
      </c>
      <c r="AF716" s="253">
        <f t="shared" ca="1" si="711"/>
        <v>0.54793200486593585</v>
      </c>
      <c r="AG716" s="258">
        <f t="shared" ca="1" si="712"/>
        <v>0</v>
      </c>
      <c r="AH716" s="227" t="str">
        <f ca="1">IF(SUM(AG716:OFFSET(AG716,(-HoldAggressiveTime-1),0,,))=0,"Defensive","Aggressive")</f>
        <v>Defensive</v>
      </c>
    </row>
    <row r="717" spans="1:34" ht="15" x14ac:dyDescent="0.2">
      <c r="A717">
        <f t="shared" si="15"/>
        <v>4</v>
      </c>
      <c r="B717">
        <f t="shared" si="16"/>
        <v>1930</v>
      </c>
      <c r="C717" s="70">
        <f t="shared" si="1"/>
        <v>1930.2499999999461</v>
      </c>
      <c r="D717" s="149">
        <f t="shared" si="383"/>
        <v>11109</v>
      </c>
      <c r="E717" s="151">
        <v>17</v>
      </c>
      <c r="F717" s="152">
        <v>10037.1206</v>
      </c>
      <c r="G717" s="152">
        <v>943.56060000000002</v>
      </c>
      <c r="H717" s="152">
        <v>1891.04628134</v>
      </c>
      <c r="I717" s="152">
        <v>10037.1206</v>
      </c>
      <c r="J717" s="152">
        <v>17</v>
      </c>
      <c r="K717" s="152">
        <v>17</v>
      </c>
      <c r="L717" s="152">
        <v>20.67</v>
      </c>
      <c r="M717" s="153">
        <v>25.274191009999999</v>
      </c>
      <c r="N717" s="17">
        <f t="shared" ref="N717:T717" si="772">F717/F716/$E717*$E716-1</f>
        <v>-1.2350596527650137E-2</v>
      </c>
      <c r="O717" s="17">
        <f t="shared" si="772"/>
        <v>-9.7641221302088299E-3</v>
      </c>
      <c r="P717" s="17">
        <f t="shared" si="772"/>
        <v>-2.1129901969551002E-3</v>
      </c>
      <c r="Q717" s="17">
        <f t="shared" si="772"/>
        <v>-1.2350596527650137E-2</v>
      </c>
      <c r="R717" s="17">
        <f t="shared" si="772"/>
        <v>0</v>
      </c>
      <c r="S717" s="17">
        <f t="shared" si="772"/>
        <v>0</v>
      </c>
      <c r="T717" s="17">
        <f t="shared" si="772"/>
        <v>-5.8823529411765607E-3</v>
      </c>
      <c r="U717" s="241">
        <v>-3.5000000000000001E-3</v>
      </c>
      <c r="V717" s="241">
        <v>-3.5000000000000001E-3</v>
      </c>
      <c r="W717" s="223">
        <f t="shared" ca="1" si="714"/>
        <v>-1.1551556135504865E-2</v>
      </c>
      <c r="X717" s="223">
        <f>MMULT(N717:T717,'Parameters &amp; Main Results'!$B$12:$B$18)-'Parameters &amp; Main Results'!$B$22/12+MMULT(U717:V717,'Parameters &amp; Main Results'!$B$20:$B$21)</f>
        <v>-1.1551556135504865E-2</v>
      </c>
      <c r="Y717" s="223">
        <f>MMULT(N717:T717,'Parameters &amp; Main Results'!$C$12:$C$18)-'Parameters &amp; Main Results'!$C$22/12+MMULT(U717:V717,'Parameters &amp; Main Results'!$C$20:$C$21)</f>
        <v>-1.2133615754572674E-2</v>
      </c>
      <c r="Z717" s="17">
        <f t="shared" ca="1" si="768"/>
        <v>169.23517753519093</v>
      </c>
      <c r="AA717" s="70">
        <f ca="1">Z717/OFFSET(Z717,'Parameters &amp; Main Results'!$B$38,0)</f>
        <v>6.355421389391946</v>
      </c>
      <c r="AB717" s="70">
        <f ca="1">SUMPRODUCT(Z717:OFFSET(Z717,'Parameters &amp; Main Results'!$B$38-1,0), 'Cash Flow Assist'!$P$11:OFFSET('Cash Flow Assist'!$P$11,'Parameters &amp; Main Results'!$B$38-1,0)  )/OFFSET(Z717,'Parameters &amp; Main Results'!$B$38,0)</f>
        <v>1896.3503460803593</v>
      </c>
      <c r="AC717" s="70">
        <f ca="1">SUMPRODUCT(Z717:OFFSET(Z717,'Parameters &amp; Main Results'!$B$38-1,0),'Parameters &amp; Main Results'!$B$42:OFFSET('Parameters &amp; Main Results'!$B$42,'Parameters &amp; Main Results'!$B$38-1,0)   )/OFFSET(Z717,'Parameters &amp; Main Results'!$B$38,0)</f>
        <v>0</v>
      </c>
      <c r="AD717" s="155">
        <f t="shared" si="4"/>
        <v>-0.18028859584806978</v>
      </c>
      <c r="AE717" s="252">
        <f t="shared" ca="1" si="709"/>
        <v>6434.3917000000001</v>
      </c>
      <c r="AF717" s="253">
        <f t="shared" ca="1" si="711"/>
        <v>0.5599175598837105</v>
      </c>
      <c r="AG717" s="258">
        <f t="shared" ca="1" si="712"/>
        <v>0</v>
      </c>
      <c r="AH717" s="227" t="str">
        <f ca="1">IF(SUM(AG717:OFFSET(AG717,(-HoldAggressiveTime-1),0,,))=0,"Defensive","Aggressive")</f>
        <v>Defensive</v>
      </c>
    </row>
    <row r="718" spans="1:34" ht="15" x14ac:dyDescent="0.2">
      <c r="A718">
        <f t="shared" si="15"/>
        <v>5</v>
      </c>
      <c r="B718">
        <f t="shared" si="16"/>
        <v>1930</v>
      </c>
      <c r="C718" s="70">
        <f t="shared" si="1"/>
        <v>1930.3333333332794</v>
      </c>
      <c r="D718" s="149">
        <f t="shared" si="383"/>
        <v>11139</v>
      </c>
      <c r="E718" s="151">
        <v>16.899999999999999</v>
      </c>
      <c r="F718" s="152">
        <v>9907.0889000000006</v>
      </c>
      <c r="G718" s="152">
        <v>950.94100000000003</v>
      </c>
      <c r="H718" s="152">
        <v>1898.21649849</v>
      </c>
      <c r="I718" s="152">
        <v>9907.0889000000006</v>
      </c>
      <c r="J718" s="152">
        <v>16.899999999999999</v>
      </c>
      <c r="K718" s="152">
        <v>16.899999999999999</v>
      </c>
      <c r="L718" s="152">
        <v>20.67</v>
      </c>
      <c r="M718" s="153">
        <v>24.785090579999999</v>
      </c>
      <c r="N718" s="17">
        <f t="shared" ref="N718:T718" si="773">F718/F717/$E718*$E717-1</f>
        <v>-7.1145774804526329E-3</v>
      </c>
      <c r="O718" s="17">
        <f t="shared" si="773"/>
        <v>1.3785304115586428E-2</v>
      </c>
      <c r="P718" s="17">
        <f t="shared" si="773"/>
        <v>9.7312623273733134E-3</v>
      </c>
      <c r="Q718" s="17">
        <f t="shared" si="773"/>
        <v>-7.1145774804526329E-3</v>
      </c>
      <c r="R718" s="17">
        <f t="shared" si="773"/>
        <v>0</v>
      </c>
      <c r="S718" s="17">
        <f t="shared" si="773"/>
        <v>0</v>
      </c>
      <c r="T718" s="17">
        <f t="shared" si="773"/>
        <v>5.9171597633136397E-3</v>
      </c>
      <c r="U718" s="241">
        <v>-2.0199999999999999E-2</v>
      </c>
      <c r="V718" s="241">
        <v>-7.1000000000000004E-3</v>
      </c>
      <c r="W718" s="223">
        <f t="shared" ca="1" si="714"/>
        <v>-2.3246809657231737E-3</v>
      </c>
      <c r="X718" s="223">
        <f>MMULT(N718:T718,'Parameters &amp; Main Results'!$B$12:$B$18)-'Parameters &amp; Main Results'!$B$22/12+MMULT(U718:V718,'Parameters &amp; Main Results'!$B$20:$B$21)</f>
        <v>-2.3246809657231737E-3</v>
      </c>
      <c r="Y718" s="223">
        <f>MMULT(N718:T718,'Parameters &amp; Main Results'!$C$12:$C$18)-'Parameters &amp; Main Results'!$C$22/12+MMULT(U718:V718,'Parameters &amp; Main Results'!$C$20:$C$21)</f>
        <v>-5.0662559875153937E-3</v>
      </c>
      <c r="Z718" s="17">
        <f t="shared" ca="1" si="768"/>
        <v>171.21295357959116</v>
      </c>
      <c r="AA718" s="70">
        <f ca="1">Z718/OFFSET(Z718,'Parameters &amp; Main Results'!$B$38,0)</f>
        <v>6.6140075556588815</v>
      </c>
      <c r="AB718" s="70">
        <f ca="1">SUMPRODUCT(Z718:OFFSET(Z718,'Parameters &amp; Main Results'!$B$38-1,0), 'Cash Flow Assist'!$P$11:OFFSET('Cash Flow Assist'!$P$11,'Parameters &amp; Main Results'!$B$38-1,0)  )/OFFSET(Z718,'Parameters &amp; Main Results'!$B$38,0)</f>
        <v>1945.2020593897926</v>
      </c>
      <c r="AC718" s="70">
        <f ca="1">SUMPRODUCT(Z718:OFFSET(Z718,'Parameters &amp; Main Results'!$B$38-1,0),'Parameters &amp; Main Results'!$B$42:OFFSET('Parameters &amp; Main Results'!$B$42,'Parameters &amp; Main Results'!$B$38-1,0)   )/OFFSET(Z718,'Parameters &amp; Main Results'!$B$38,0)</f>
        <v>0</v>
      </c>
      <c r="AD718" s="155">
        <f t="shared" si="4"/>
        <v>-0.18612049614451931</v>
      </c>
      <c r="AE718" s="252">
        <f t="shared" ca="1" si="709"/>
        <v>7155.9974000000002</v>
      </c>
      <c r="AF718" s="253">
        <f t="shared" ca="1" si="711"/>
        <v>0.38444557008922342</v>
      </c>
      <c r="AG718" s="258">
        <f t="shared" ca="1" si="712"/>
        <v>0</v>
      </c>
      <c r="AH718" s="227" t="str">
        <f ca="1">IF(SUM(AG718:OFFSET(AG718,(-HoldAggressiveTime-1),0,,))=0,"Defensive","Aggressive")</f>
        <v>Defensive</v>
      </c>
    </row>
    <row r="719" spans="1:34" ht="15" x14ac:dyDescent="0.2">
      <c r="A719">
        <f t="shared" si="15"/>
        <v>6</v>
      </c>
      <c r="B719">
        <f t="shared" si="16"/>
        <v>1930</v>
      </c>
      <c r="C719" s="70">
        <f t="shared" si="1"/>
        <v>1930.4166666666126</v>
      </c>
      <c r="D719" s="149">
        <f t="shared" si="383"/>
        <v>11170</v>
      </c>
      <c r="E719" s="151">
        <v>16.8</v>
      </c>
      <c r="F719" s="152">
        <v>8306.9380999999994</v>
      </c>
      <c r="G719" s="152">
        <v>958.33540000000005</v>
      </c>
      <c r="H719" s="152">
        <v>1905.4139027199999</v>
      </c>
      <c r="I719" s="152">
        <v>8306.9380999999994</v>
      </c>
      <c r="J719" s="152">
        <v>16.8</v>
      </c>
      <c r="K719" s="152">
        <v>16.8</v>
      </c>
      <c r="L719" s="152">
        <v>20.67</v>
      </c>
      <c r="M719" s="153">
        <v>20.795909000000002</v>
      </c>
      <c r="N719" s="17">
        <f t="shared" ref="N719:T719" si="774">F719/F718/$E719*$E718-1</f>
        <v>-0.1565247627767784</v>
      </c>
      <c r="O719" s="17">
        <f t="shared" si="774"/>
        <v>1.3774542669789502E-2</v>
      </c>
      <c r="P719" s="17">
        <f t="shared" si="774"/>
        <v>9.7666170669676866E-3</v>
      </c>
      <c r="Q719" s="17">
        <f t="shared" si="774"/>
        <v>-0.1565247627767784</v>
      </c>
      <c r="R719" s="17">
        <f t="shared" si="774"/>
        <v>0</v>
      </c>
      <c r="S719" s="17">
        <f t="shared" si="774"/>
        <v>0</v>
      </c>
      <c r="T719" s="17">
        <f t="shared" si="774"/>
        <v>5.9523809523807092E-3</v>
      </c>
      <c r="U719" s="241">
        <v>-3.3599999999999998E-2</v>
      </c>
      <c r="V719" s="241">
        <v>2.2800000000000001E-2</v>
      </c>
      <c r="W719" s="223">
        <f t="shared" ca="1" si="714"/>
        <v>-0.11438271116767353</v>
      </c>
      <c r="X719" s="223">
        <f>MMULT(N719:T719,'Parameters &amp; Main Results'!$B$12:$B$18)-'Parameters &amp; Main Results'!$B$22/12+MMULT(U719:V719,'Parameters &amp; Main Results'!$B$20:$B$21)</f>
        <v>-0.11438271116767353</v>
      </c>
      <c r="Y719" s="223">
        <f>MMULT(N719:T719,'Parameters &amp; Main Results'!$C$12:$C$18)-'Parameters &amp; Main Results'!$C$22/12+MMULT(U719:V719,'Parameters &amp; Main Results'!$C$20:$C$21)</f>
        <v>-0.1395364988987883</v>
      </c>
      <c r="Z719" s="17">
        <f t="shared" ca="1" si="768"/>
        <v>171.61189648885045</v>
      </c>
      <c r="AA719" s="70">
        <f ca="1">Z719/OFFSET(Z719,'Parameters &amp; Main Results'!$B$38,0)</f>
        <v>6.8875334726377764</v>
      </c>
      <c r="AB719" s="70">
        <f ca="1">SUMPRODUCT(Z719:OFFSET(Z719,'Parameters &amp; Main Results'!$B$38-1,0), 'Cash Flow Assist'!$P$11:OFFSET('Cash Flow Assist'!$P$11,'Parameters &amp; Main Results'!$B$38-1,0)  )/OFFSET(Z719,'Parameters &amp; Main Results'!$B$38,0)</f>
        <v>2015.1053891243814</v>
      </c>
      <c r="AC719" s="70">
        <f ca="1">SUMPRODUCT(Z719:OFFSET(Z719,'Parameters &amp; Main Results'!$B$38-1,0),'Parameters &amp; Main Results'!$B$42:OFFSET('Parameters &amp; Main Results'!$B$42,'Parameters &amp; Main Results'!$B$38-1,0)   )/OFFSET(Z719,'Parameters &amp; Main Results'!$B$38,0)</f>
        <v>0</v>
      </c>
      <c r="AD719" s="155">
        <f t="shared" si="4"/>
        <v>-0.31351279241438057</v>
      </c>
      <c r="AE719" s="252">
        <f t="shared" ca="1" si="709"/>
        <v>7411.933</v>
      </c>
      <c r="AF719" s="253">
        <f t="shared" ca="1" si="711"/>
        <v>0.12075191451406797</v>
      </c>
      <c r="AG719" s="258">
        <f t="shared" ca="1" si="712"/>
        <v>0</v>
      </c>
      <c r="AH719" s="227" t="str">
        <f ca="1">IF(SUM(AG719:OFFSET(AG719,(-HoldAggressiveTime-1),0,,))=0,"Defensive","Aggressive")</f>
        <v>Defensive</v>
      </c>
    </row>
    <row r="720" spans="1:34" ht="15" x14ac:dyDescent="0.2">
      <c r="A720">
        <f t="shared" si="15"/>
        <v>7</v>
      </c>
      <c r="B720">
        <f t="shared" si="16"/>
        <v>1930</v>
      </c>
      <c r="C720" s="70">
        <f t="shared" si="1"/>
        <v>1930.4999999999459</v>
      </c>
      <c r="D720" s="149">
        <f t="shared" si="383"/>
        <v>11201</v>
      </c>
      <c r="E720" s="151">
        <v>16.600000000000001</v>
      </c>
      <c r="F720" s="152">
        <v>8640.3343000000004</v>
      </c>
      <c r="G720" s="152">
        <v>960.93089999999995</v>
      </c>
      <c r="H720" s="152">
        <v>1912.6385971</v>
      </c>
      <c r="I720" s="152">
        <v>8640.3343000000004</v>
      </c>
      <c r="J720" s="152">
        <v>16.600000000000001</v>
      </c>
      <c r="K720" s="152">
        <v>16.600000000000001</v>
      </c>
      <c r="L720" s="152">
        <v>20.67</v>
      </c>
      <c r="M720" s="153">
        <v>21.701358169999999</v>
      </c>
      <c r="N720" s="17">
        <f t="shared" ref="N720:T720" si="775">F720/F719/$E720*$E719-1</f>
        <v>5.2666410654126805E-2</v>
      </c>
      <c r="O720" s="17">
        <f t="shared" si="775"/>
        <v>1.4789165382903979E-2</v>
      </c>
      <c r="P720" s="17">
        <f t="shared" si="775"/>
        <v>1.5885542168065703E-2</v>
      </c>
      <c r="Q720" s="17">
        <f t="shared" si="775"/>
        <v>5.2666410654126805E-2</v>
      </c>
      <c r="R720" s="17">
        <f t="shared" si="775"/>
        <v>0</v>
      </c>
      <c r="S720" s="17">
        <f t="shared" si="775"/>
        <v>0</v>
      </c>
      <c r="T720" s="17">
        <f t="shared" si="775"/>
        <v>1.2048192771084265E-2</v>
      </c>
      <c r="U720" s="241">
        <v>-3.5000000000000001E-3</v>
      </c>
      <c r="V720" s="241">
        <v>-1.54E-2</v>
      </c>
      <c r="W720" s="223">
        <f t="shared" ca="1" si="714"/>
        <v>4.3018384039063447E-2</v>
      </c>
      <c r="X720" s="223">
        <f>MMULT(N720:T720,'Parameters &amp; Main Results'!$B$12:$B$18)-'Parameters &amp; Main Results'!$B$22/12+MMULT(U720:V720,'Parameters &amp; Main Results'!$B$20:$B$21)</f>
        <v>4.3018384039063447E-2</v>
      </c>
      <c r="Y720" s="223">
        <f>MMULT(N720:T720,'Parameters &amp; Main Results'!$C$12:$C$18)-'Parameters &amp; Main Results'!$C$22/12+MMULT(U720:V720,'Parameters &amp; Main Results'!$C$20:$C$21)</f>
        <v>4.8837019460337854E-2</v>
      </c>
      <c r="Z720" s="17">
        <f t="shared" ca="1" si="768"/>
        <v>193.77658798318882</v>
      </c>
      <c r="AA720" s="70">
        <f ca="1">Z720/OFFSET(Z720,'Parameters &amp; Main Results'!$B$38,0)</f>
        <v>8.0096593676164733</v>
      </c>
      <c r="AB720" s="70">
        <f ca="1">SUMPRODUCT(Z720:OFFSET(Z720,'Parameters &amp; Main Results'!$B$38-1,0), 'Cash Flow Assist'!$P$11:OFFSET('Cash Flow Assist'!$P$11,'Parameters &amp; Main Results'!$B$38-1,0)  )/OFFSET(Z720,'Parameters &amp; Main Results'!$B$38,0)</f>
        <v>2069.2999136310791</v>
      </c>
      <c r="AC720" s="70">
        <f ca="1">SUMPRODUCT(Z720:OFFSET(Z720,'Parameters &amp; Main Results'!$B$38-1,0),'Parameters &amp; Main Results'!$B$42:OFFSET('Parameters &amp; Main Results'!$B$42,'Parameters &amp; Main Results'!$B$38-1,0)   )/OFFSET(Z720,'Parameters &amp; Main Results'!$B$38,0)</f>
        <v>0</v>
      </c>
      <c r="AD720" s="155">
        <f t="shared" si="4"/>
        <v>-0.27735797523087158</v>
      </c>
      <c r="AE720" s="252">
        <f t="shared" ca="1" si="709"/>
        <v>7529.2103999999999</v>
      </c>
      <c r="AF720" s="253">
        <f t="shared" ca="1" si="711"/>
        <v>0.1475750896800547</v>
      </c>
      <c r="AG720" s="258">
        <f t="shared" ca="1" si="712"/>
        <v>0</v>
      </c>
      <c r="AH720" s="227" t="str">
        <f ca="1">IF(SUM(AG720:OFFSET(AG720,(-HoldAggressiveTime-1),0,,))=0,"Defensive","Aggressive")</f>
        <v>Defensive</v>
      </c>
    </row>
    <row r="721" spans="1:34" ht="15" x14ac:dyDescent="0.2">
      <c r="A721">
        <f t="shared" si="15"/>
        <v>8</v>
      </c>
      <c r="B721">
        <f t="shared" si="16"/>
        <v>1930</v>
      </c>
      <c r="C721" s="70">
        <f t="shared" si="1"/>
        <v>1930.5833333332791</v>
      </c>
      <c r="D721" s="149">
        <f t="shared" si="383"/>
        <v>11231</v>
      </c>
      <c r="E721" s="151">
        <v>16.5</v>
      </c>
      <c r="F721" s="152">
        <v>8738.6594999999998</v>
      </c>
      <c r="G721" s="152">
        <v>962.7319</v>
      </c>
      <c r="H721" s="152">
        <v>1919.89068511</v>
      </c>
      <c r="I721" s="152">
        <v>8738.6594999999998</v>
      </c>
      <c r="J721" s="152">
        <v>16.5</v>
      </c>
      <c r="K721" s="152">
        <v>16.5</v>
      </c>
      <c r="L721" s="152">
        <v>20.67</v>
      </c>
      <c r="M721" s="153">
        <v>21.91062526</v>
      </c>
      <c r="N721" s="17">
        <f t="shared" ref="N721:T721" si="776">F721/F720/$E721*$E720-1</f>
        <v>1.7509365665084653E-2</v>
      </c>
      <c r="O721" s="17">
        <f t="shared" si="776"/>
        <v>7.9461892503185361E-3</v>
      </c>
      <c r="P721" s="17">
        <f t="shared" si="776"/>
        <v>9.8752525231464716E-3</v>
      </c>
      <c r="Q721" s="17">
        <f t="shared" si="776"/>
        <v>1.7509365665084653E-2</v>
      </c>
      <c r="R721" s="17">
        <f t="shared" si="776"/>
        <v>0</v>
      </c>
      <c r="S721" s="17">
        <f t="shared" si="776"/>
        <v>0</v>
      </c>
      <c r="T721" s="17">
        <f t="shared" si="776"/>
        <v>6.0606060606060996E-3</v>
      </c>
      <c r="U721" s="241">
        <v>-2.23E-2</v>
      </c>
      <c r="V721" s="241">
        <v>-7.9000000000000008E-3</v>
      </c>
      <c r="W721" s="223">
        <f t="shared" ca="1" si="714"/>
        <v>1.4982625735240835E-2</v>
      </c>
      <c r="X721" s="223">
        <f>MMULT(N721:T721,'Parameters &amp; Main Results'!$B$12:$B$18)-'Parameters &amp; Main Results'!$B$22/12+MMULT(U721:V721,'Parameters &amp; Main Results'!$B$20:$B$21)</f>
        <v>1.4982625735240835E-2</v>
      </c>
      <c r="Y721" s="223">
        <f>MMULT(N721:T721,'Parameters &amp; Main Results'!$C$12:$C$18)-'Parameters &amp; Main Results'!$C$22/12+MMULT(U721:V721,'Parameters &amp; Main Results'!$C$20:$C$21)</f>
        <v>1.6511381356941378E-2</v>
      </c>
      <c r="Z721" s="17">
        <f t="shared" ca="1" si="768"/>
        <v>185.78444152901091</v>
      </c>
      <c r="AA721" s="70">
        <f ca="1">Z721/OFFSET(Z721,'Parameters &amp; Main Results'!$B$38,0)</f>
        <v>7.22664124542891</v>
      </c>
      <c r="AB721" s="70">
        <f ca="1">SUMPRODUCT(Z721:OFFSET(Z721,'Parameters &amp; Main Results'!$B$38-1,0), 'Cash Flow Assist'!$P$11:OFFSET('Cash Flow Assist'!$P$11,'Parameters &amp; Main Results'!$B$38-1,0)  )/OFFSET(Z721,'Parameters &amp; Main Results'!$B$38,0)</f>
        <v>1940.7258974734109</v>
      </c>
      <c r="AC721" s="70">
        <f ca="1">SUMPRODUCT(Z721:OFFSET(Z721,'Parameters &amp; Main Results'!$B$38-1,0),'Parameters &amp; Main Results'!$B$42:OFFSET('Parameters &amp; Main Results'!$B$42,'Parameters &amp; Main Results'!$B$38-1,0)   )/OFFSET(Z721,'Parameters &amp; Main Results'!$B$38,0)</f>
        <v>0</v>
      </c>
      <c r="AD721" s="155">
        <f t="shared" si="4"/>
        <v>-0.2647049717742318</v>
      </c>
      <c r="AE721" s="252">
        <f t="shared" ca="1" si="709"/>
        <v>7247.9969000000001</v>
      </c>
      <c r="AF721" s="253">
        <f t="shared" ca="1" si="711"/>
        <v>0.20566545772115322</v>
      </c>
      <c r="AG721" s="258">
        <f t="shared" ca="1" si="712"/>
        <v>0</v>
      </c>
      <c r="AH721" s="227" t="str">
        <f ca="1">IF(SUM(AG721:OFFSET(AG721,(-HoldAggressiveTime-1),0,,))=0,"Defensive","Aggressive")</f>
        <v>Defensive</v>
      </c>
    </row>
    <row r="722" spans="1:34" ht="15" x14ac:dyDescent="0.2">
      <c r="A722">
        <f t="shared" si="15"/>
        <v>9</v>
      </c>
      <c r="B722">
        <f t="shared" si="16"/>
        <v>1930</v>
      </c>
      <c r="C722" s="70">
        <f t="shared" si="1"/>
        <v>1930.6666666666124</v>
      </c>
      <c r="D722" s="149">
        <f t="shared" si="383"/>
        <v>11262</v>
      </c>
      <c r="E722" s="151">
        <v>16.600000000000001</v>
      </c>
      <c r="F722" s="152">
        <v>7627.4075999999995</v>
      </c>
      <c r="G722" s="152">
        <v>966.95540000000005</v>
      </c>
      <c r="H722" s="152">
        <v>1927.1702706200001</v>
      </c>
      <c r="I722" s="152">
        <v>7627.4075999999995</v>
      </c>
      <c r="J722" s="152">
        <v>16.600000000000001</v>
      </c>
      <c r="K722" s="152">
        <v>16.600000000000001</v>
      </c>
      <c r="L722" s="152">
        <v>20.67</v>
      </c>
      <c r="M722" s="153">
        <v>18.851138200000001</v>
      </c>
      <c r="N722" s="17">
        <f t="shared" ref="N722:T722" si="777">F722/F721/$E722*$E721-1</f>
        <v>-0.13242307227489725</v>
      </c>
      <c r="O722" s="17">
        <f t="shared" si="777"/>
        <v>-1.6635290989325258E-3</v>
      </c>
      <c r="P722" s="17">
        <f t="shared" si="777"/>
        <v>-2.2552710866026171E-3</v>
      </c>
      <c r="Q722" s="17">
        <f t="shared" si="777"/>
        <v>-0.13242307227489725</v>
      </c>
      <c r="R722" s="17">
        <f t="shared" si="777"/>
        <v>0</v>
      </c>
      <c r="S722" s="17">
        <f t="shared" si="777"/>
        <v>0</v>
      </c>
      <c r="T722" s="17">
        <f t="shared" si="777"/>
        <v>-6.0240963855422436E-3</v>
      </c>
      <c r="U722" s="241">
        <v>-2.2200000000000001E-2</v>
      </c>
      <c r="V722" s="241">
        <v>-5.2699999999999997E-2</v>
      </c>
      <c r="W722" s="223">
        <f t="shared" ca="1" si="714"/>
        <v>-9.999288151190322E-2</v>
      </c>
      <c r="X722" s="223">
        <f>MMULT(N722:T722,'Parameters &amp; Main Results'!$B$12:$B$18)-'Parameters &amp; Main Results'!$B$22/12+MMULT(U722:V722,'Parameters &amp; Main Results'!$B$20:$B$21)</f>
        <v>-9.999288151190322E-2</v>
      </c>
      <c r="Y722" s="223">
        <f>MMULT(N722:T722,'Parameters &amp; Main Results'!$C$12:$C$18)-'Parameters &amp; Main Results'!$C$22/12+MMULT(U722:V722,'Parameters &amp; Main Results'!$C$20:$C$21)</f>
        <v>-0.11938878462396744</v>
      </c>
      <c r="Z722" s="17">
        <f t="shared" ca="1" si="768"/>
        <v>183.0419918709751</v>
      </c>
      <c r="AA722" s="70">
        <f ca="1">Z722/OFFSET(Z722,'Parameters &amp; Main Results'!$B$38,0)</f>
        <v>6.9971464760219364</v>
      </c>
      <c r="AB722" s="70">
        <f ca="1">SUMPRODUCT(Z722:OFFSET(Z722,'Parameters &amp; Main Results'!$B$38-1,0), 'Cash Flow Assist'!$P$11:OFFSET('Cash Flow Assist'!$P$11,'Parameters &amp; Main Results'!$B$38-1,0)  )/OFFSET(Z722,'Parameters &amp; Main Results'!$B$38,0)</f>
        <v>1901.1292562044987</v>
      </c>
      <c r="AC722" s="70">
        <f ca="1">SUMPRODUCT(Z722:OFFSET(Z722,'Parameters &amp; Main Results'!$B$38-1,0),'Parameters &amp; Main Results'!$B$42:OFFSET('Parameters &amp; Main Results'!$B$42,'Parameters &amp; Main Results'!$B$38-1,0)   )/OFFSET(Z722,'Parameters &amp; Main Results'!$B$38,0)</f>
        <v>0</v>
      </c>
      <c r="AD722" s="155">
        <f t="shared" si="4"/>
        <v>-0.3620749984403453</v>
      </c>
      <c r="AE722" s="252">
        <f t="shared" ref="AE722:AE785" ca="1" si="778">OFFSET(F722,-Lookback,0,,)</f>
        <v>7363.1063999999997</v>
      </c>
      <c r="AF722" s="253">
        <f t="shared" ca="1" si="711"/>
        <v>3.5895338956394802E-2</v>
      </c>
      <c r="AG722" s="258">
        <f t="shared" ca="1" si="712"/>
        <v>0</v>
      </c>
      <c r="AH722" s="227" t="str">
        <f ca="1">IF(SUM(AG722:OFFSET(AG722,(-HoldAggressiveTime-1),0,,))=0,"Defensive","Aggressive")</f>
        <v>Defensive</v>
      </c>
    </row>
    <row r="723" spans="1:34" ht="15" x14ac:dyDescent="0.2">
      <c r="A723">
        <f t="shared" si="15"/>
        <v>10</v>
      </c>
      <c r="B723">
        <f t="shared" si="16"/>
        <v>1930</v>
      </c>
      <c r="C723" s="70">
        <f t="shared" si="1"/>
        <v>1930.7499999999457</v>
      </c>
      <c r="D723" s="149">
        <f t="shared" si="383"/>
        <v>11292</v>
      </c>
      <c r="E723" s="151">
        <v>16.5</v>
      </c>
      <c r="F723" s="152">
        <v>6979.3402999999998</v>
      </c>
      <c r="G723" s="152">
        <v>971.99069999999995</v>
      </c>
      <c r="H723" s="152">
        <v>1934.4774579</v>
      </c>
      <c r="I723" s="152">
        <v>6979.3402999999998</v>
      </c>
      <c r="J723" s="152">
        <v>16.5</v>
      </c>
      <c r="K723" s="152">
        <v>16.5</v>
      </c>
      <c r="L723" s="152">
        <v>20.67</v>
      </c>
      <c r="M723" s="153">
        <v>17.218236220000001</v>
      </c>
      <c r="N723" s="17">
        <f t="shared" ref="N723:T723" si="779">F723/F722/$E723*$E722-1</f>
        <v>-7.9419941826471607E-2</v>
      </c>
      <c r="O723" s="17">
        <f t="shared" si="779"/>
        <v>1.1299541558248416E-2</v>
      </c>
      <c r="P723" s="17">
        <f t="shared" si="779"/>
        <v>9.8752525272880476E-3</v>
      </c>
      <c r="Q723" s="17">
        <f t="shared" si="779"/>
        <v>-7.9419941826471607E-2</v>
      </c>
      <c r="R723" s="17">
        <f t="shared" si="779"/>
        <v>0</v>
      </c>
      <c r="S723" s="17">
        <f t="shared" si="779"/>
        <v>0</v>
      </c>
      <c r="T723" s="17">
        <f t="shared" si="779"/>
        <v>6.0606060606060996E-3</v>
      </c>
      <c r="U723" s="241">
        <v>-1.1999999999999999E-3</v>
      </c>
      <c r="V723" s="241">
        <v>-1.38E-2</v>
      </c>
      <c r="W723" s="223">
        <f t="shared" ca="1" si="714"/>
        <v>-5.7043684421840386E-2</v>
      </c>
      <c r="X723" s="223">
        <f>MMULT(N723:T723,'Parameters &amp; Main Results'!$B$12:$B$18)-'Parameters &amp; Main Results'!$B$22/12+MMULT(U723:V723,'Parameters &amp; Main Results'!$B$20:$B$21)</f>
        <v>-5.7043684421840386E-2</v>
      </c>
      <c r="Y723" s="223">
        <f>MMULT(N723:T723,'Parameters &amp; Main Results'!$C$12:$C$18)-'Parameters &amp; Main Results'!$C$22/12+MMULT(U723:V723,'Parameters &amp; Main Results'!$C$20:$C$21)</f>
        <v>-7.0389660154666273E-2</v>
      </c>
      <c r="Z723" s="17">
        <f t="shared" ca="1" si="768"/>
        <v>203.37838236042347</v>
      </c>
      <c r="AA723" s="70">
        <f ca="1">Z723/OFFSET(Z723,'Parameters &amp; Main Results'!$B$38,0)</f>
        <v>7.4653088754780148</v>
      </c>
      <c r="AB723" s="70">
        <f ca="1">SUMPRODUCT(Z723:OFFSET(Z723,'Parameters &amp; Main Results'!$B$38-1,0), 'Cash Flow Assist'!$P$11:OFFSET('Cash Flow Assist'!$P$11,'Parameters &amp; Main Results'!$B$38-1,0)  )/OFFSET(Z723,'Parameters &amp; Main Results'!$B$38,0)</f>
        <v>1819.7521885904555</v>
      </c>
      <c r="AC723" s="70">
        <f ca="1">SUMPRODUCT(Z723:OFFSET(Z723,'Parameters &amp; Main Results'!$B$38-1,0),'Parameters &amp; Main Results'!$B$42:OFFSET('Parameters &amp; Main Results'!$B$42,'Parameters &amp; Main Results'!$B$38-1,0)   )/OFFSET(Z723,'Parameters &amp; Main Results'!$B$38,0)</f>
        <v>0</v>
      </c>
      <c r="AD723" s="155">
        <f t="shared" si="4"/>
        <v>-0.41273896495386486</v>
      </c>
      <c r="AE723" s="252">
        <f t="shared" ca="1" si="778"/>
        <v>7934.4404000000004</v>
      </c>
      <c r="AF723" s="253">
        <f t="shared" ref="AF723:AF786" ca="1" si="780">(F723-AE723)/AE723</f>
        <v>-0.12037397117508129</v>
      </c>
      <c r="AG723" s="258">
        <f t="shared" ref="AG723:AG786" ca="1" si="781">IF(AF723&gt;MktDrop,0,1)</f>
        <v>0</v>
      </c>
      <c r="AH723" s="227" t="str">
        <f ca="1">IF(SUM(AG723:OFFSET(AG723,(-HoldAggressiveTime-1),0,,))=0,"Defensive","Aggressive")</f>
        <v>Defensive</v>
      </c>
    </row>
    <row r="724" spans="1:34" ht="15" x14ac:dyDescent="0.2">
      <c r="A724">
        <f t="shared" si="15"/>
        <v>11</v>
      </c>
      <c r="B724">
        <f t="shared" si="16"/>
        <v>1930</v>
      </c>
      <c r="C724" s="70">
        <f t="shared" si="1"/>
        <v>1930.8333333332789</v>
      </c>
      <c r="D724" s="149">
        <f t="shared" si="383"/>
        <v>11323</v>
      </c>
      <c r="E724" s="151">
        <v>16.399999999999999</v>
      </c>
      <c r="F724" s="152">
        <v>6859.7726000000002</v>
      </c>
      <c r="G724" s="152">
        <v>976.21540000000005</v>
      </c>
      <c r="H724" s="152">
        <v>1941.8123516000001</v>
      </c>
      <c r="I724" s="152">
        <v>6859.7726000000002</v>
      </c>
      <c r="J724" s="152">
        <v>16.399999999999999</v>
      </c>
      <c r="K724" s="152">
        <v>16.399999999999999</v>
      </c>
      <c r="L724" s="152">
        <v>20.67</v>
      </c>
      <c r="M724" s="153">
        <v>17.12419319</v>
      </c>
      <c r="N724" s="17">
        <f t="shared" ref="N724:T724" si="782">F724/F723/$E724*$E723-1</f>
        <v>-1.1138562521830653E-2</v>
      </c>
      <c r="O724" s="17">
        <f t="shared" si="782"/>
        <v>1.0470504426461469E-2</v>
      </c>
      <c r="P724" s="17">
        <f t="shared" si="782"/>
        <v>9.9123475638167591E-3</v>
      </c>
      <c r="Q724" s="17">
        <f t="shared" si="782"/>
        <v>-1.1138562521830653E-2</v>
      </c>
      <c r="R724" s="17">
        <f t="shared" si="782"/>
        <v>0</v>
      </c>
      <c r="S724" s="17">
        <f t="shared" si="782"/>
        <v>0</v>
      </c>
      <c r="T724" s="17">
        <f t="shared" si="782"/>
        <v>6.0975609756097615E-3</v>
      </c>
      <c r="U724" s="241">
        <v>2.2200000000000001E-2</v>
      </c>
      <c r="V724" s="241">
        <v>-3.5200000000000002E-2</v>
      </c>
      <c r="W724" s="223">
        <f t="shared" ref="W724:W787" ca="1" si="783">IFERROR(IF(AH724="Aggressive",Y724,X724),0)</f>
        <v>-5.9966096239668738E-3</v>
      </c>
      <c r="X724" s="223">
        <f>MMULT(N724:T724,'Parameters &amp; Main Results'!$B$12:$B$18)-'Parameters &amp; Main Results'!$B$22/12+MMULT(U724:V724,'Parameters &amp; Main Results'!$B$20:$B$21)</f>
        <v>-5.9966096239668738E-3</v>
      </c>
      <c r="Y724" s="223">
        <f>MMULT(N724:T724,'Parameters &amp; Main Results'!$C$12:$C$18)-'Parameters &amp; Main Results'!$C$22/12+MMULT(U724:V724,'Parameters &amp; Main Results'!$C$20:$C$21)</f>
        <v>-9.0193224936681096E-3</v>
      </c>
      <c r="Z724" s="17">
        <f t="shared" ca="1" si="768"/>
        <v>215.68165884304517</v>
      </c>
      <c r="AA724" s="70">
        <f ca="1">Z724/OFFSET(Z724,'Parameters &amp; Main Results'!$B$38,0)</f>
        <v>8.3470927225989637</v>
      </c>
      <c r="AB724" s="70">
        <f ca="1">SUMPRODUCT(Z724:OFFSET(Z724,'Parameters &amp; Main Results'!$B$38-1,0), 'Cash Flow Assist'!$P$11:OFFSET('Cash Flow Assist'!$P$11,'Parameters &amp; Main Results'!$B$38-1,0)  )/OFFSET(Z724,'Parameters &amp; Main Results'!$B$38,0)</f>
        <v>1911.8136115536749</v>
      </c>
      <c r="AC724" s="70">
        <f ca="1">SUMPRODUCT(Z724:OFFSET(Z724,'Parameters &amp; Main Results'!$B$38-1,0),'Parameters &amp; Main Results'!$B$42:OFFSET('Parameters &amp; Main Results'!$B$42,'Parameters &amp; Main Results'!$B$38-1,0)   )/OFFSET(Z724,'Parameters &amp; Main Results'!$B$38,0)</f>
        <v>0</v>
      </c>
      <c r="AD724" s="155">
        <f t="shared" si="4"/>
        <v>-0.41928020870936122</v>
      </c>
      <c r="AE724" s="252">
        <f t="shared" ca="1" si="778"/>
        <v>8149.7182000000003</v>
      </c>
      <c r="AF724" s="253">
        <f t="shared" ca="1" si="780"/>
        <v>-0.15828100657517213</v>
      </c>
      <c r="AG724" s="258">
        <f t="shared" ca="1" si="781"/>
        <v>0</v>
      </c>
      <c r="AH724" s="227" t="str">
        <f ca="1">IF(SUM(AG724:OFFSET(AG724,(-HoldAggressiveTime-1),0,,))=0,"Defensive","Aggressive")</f>
        <v>Defensive</v>
      </c>
    </row>
    <row r="725" spans="1:34" ht="15" x14ac:dyDescent="0.2">
      <c r="A725">
        <f t="shared" si="15"/>
        <v>12</v>
      </c>
      <c r="B725">
        <f t="shared" si="16"/>
        <v>1930</v>
      </c>
      <c r="C725" s="70">
        <f t="shared" si="1"/>
        <v>1930.9166666666122</v>
      </c>
      <c r="D725" s="149">
        <f t="shared" si="383"/>
        <v>11354</v>
      </c>
      <c r="E725" s="151">
        <v>16.100000000000001</v>
      </c>
      <c r="F725" s="152">
        <v>6378.6547</v>
      </c>
      <c r="G725" s="152">
        <v>976.36829999999998</v>
      </c>
      <c r="H725" s="152">
        <v>1949.17505676</v>
      </c>
      <c r="I725" s="152">
        <v>6378.6547</v>
      </c>
      <c r="J725" s="152">
        <v>16.100000000000001</v>
      </c>
      <c r="K725" s="152">
        <v>16.100000000000001</v>
      </c>
      <c r="L725" s="152">
        <v>20.67</v>
      </c>
      <c r="M725" s="153">
        <v>15.879028269999999</v>
      </c>
      <c r="N725" s="17">
        <f t="shared" ref="N725:T725" si="784">F725/F724/$E725*$E724-1</f>
        <v>-5.2809473614945368E-2</v>
      </c>
      <c r="O725" s="17">
        <f t="shared" si="784"/>
        <v>1.8793084125333204E-2</v>
      </c>
      <c r="P725" s="17">
        <f t="shared" si="784"/>
        <v>2.2495859209849201E-2</v>
      </c>
      <c r="Q725" s="17">
        <f t="shared" si="784"/>
        <v>-5.2809473614945368E-2</v>
      </c>
      <c r="R725" s="17">
        <f t="shared" si="784"/>
        <v>0</v>
      </c>
      <c r="S725" s="17">
        <f t="shared" si="784"/>
        <v>0</v>
      </c>
      <c r="T725" s="17">
        <f t="shared" si="784"/>
        <v>1.863354037267051E-2</v>
      </c>
      <c r="U725" s="241">
        <v>-4.6600000000000003E-2</v>
      </c>
      <c r="V725" s="241">
        <v>-5.3800000000000001E-2</v>
      </c>
      <c r="W725" s="223">
        <f t="shared" ca="1" si="783"/>
        <v>-3.4958478034175532E-2</v>
      </c>
      <c r="X725" s="223">
        <f>MMULT(N725:T725,'Parameters &amp; Main Results'!$B$12:$B$18)-'Parameters &amp; Main Results'!$B$22/12+MMULT(U725:V725,'Parameters &amp; Main Results'!$B$20:$B$21)</f>
        <v>-3.4958478034175532E-2</v>
      </c>
      <c r="Y725" s="223">
        <f>MMULT(N725:T725,'Parameters &amp; Main Results'!$C$12:$C$18)-'Parameters &amp; Main Results'!$C$22/12+MMULT(U725:V725,'Parameters &amp; Main Results'!$C$20:$C$21)</f>
        <v>-4.5690884507584177E-2</v>
      </c>
      <c r="Z725" s="17">
        <f t="shared" ca="1" si="768"/>
        <v>216.9828201103544</v>
      </c>
      <c r="AA725" s="70">
        <f ca="1">Z725/OFFSET(Z725,'Parameters &amp; Main Results'!$B$38,0)</f>
        <v>8.4823677807126234</v>
      </c>
      <c r="AB725" s="70">
        <f ca="1">SUMPRODUCT(Z725:OFFSET(Z725,'Parameters &amp; Main Results'!$B$38-1,0), 'Cash Flow Assist'!$P$11:OFFSET('Cash Flow Assist'!$P$11,'Parameters &amp; Main Results'!$B$38-1,0)  )/OFFSET(Z725,'Parameters &amp; Main Results'!$B$38,0)</f>
        <v>1923.7253531535596</v>
      </c>
      <c r="AC725" s="70">
        <f ca="1">SUMPRODUCT(Z725:OFFSET(Z725,'Parameters &amp; Main Results'!$B$38-1,0),'Parameters &amp; Main Results'!$B$42:OFFSET('Parameters &amp; Main Results'!$B$42,'Parameters &amp; Main Results'!$B$38-1,0)   )/OFFSET(Z725,'Parameters &amp; Main Results'!$B$38,0)</f>
        <v>0</v>
      </c>
      <c r="AD725" s="155">
        <f t="shared" si="4"/>
        <v>-0.44994771520520083</v>
      </c>
      <c r="AE725" s="252">
        <f t="shared" ca="1" si="778"/>
        <v>8293.4333999999999</v>
      </c>
      <c r="AF725" s="253">
        <f t="shared" ca="1" si="780"/>
        <v>-0.23087889027962771</v>
      </c>
      <c r="AG725" s="258">
        <f t="shared" ca="1" si="781"/>
        <v>0</v>
      </c>
      <c r="AH725" s="227" t="str">
        <f ca="1">IF(SUM(AG725:OFFSET(AG725,(-HoldAggressiveTime-1),0,,))=0,"Defensive","Aggressive")</f>
        <v>Defensive</v>
      </c>
    </row>
    <row r="726" spans="1:34" ht="15" x14ac:dyDescent="0.2">
      <c r="A726">
        <f t="shared" si="15"/>
        <v>1</v>
      </c>
      <c r="B726">
        <f t="shared" si="16"/>
        <v>1931</v>
      </c>
      <c r="C726" s="70">
        <f t="shared" si="1"/>
        <v>1930.9999999999454</v>
      </c>
      <c r="D726" s="149">
        <f t="shared" si="383"/>
        <v>11382</v>
      </c>
      <c r="E726" s="151">
        <v>15.9</v>
      </c>
      <c r="F726" s="152">
        <v>6722.8950999999997</v>
      </c>
      <c r="G726" s="152">
        <v>980.61990000000003</v>
      </c>
      <c r="H726" s="152">
        <v>1952.9272187500001</v>
      </c>
      <c r="I726" s="152">
        <v>6722.8950999999997</v>
      </c>
      <c r="J726" s="152">
        <v>15.9</v>
      </c>
      <c r="K726" s="152">
        <v>15.9</v>
      </c>
      <c r="L726" s="152">
        <v>20.67</v>
      </c>
      <c r="M726" s="153">
        <v>16.826431419999999</v>
      </c>
      <c r="N726" s="17">
        <f t="shared" ref="N726:T726" si="785">F726/F725/$E726*$E725-1</f>
        <v>6.722500878421811E-2</v>
      </c>
      <c r="O726" s="17">
        <f t="shared" si="785"/>
        <v>1.6987894331917497E-2</v>
      </c>
      <c r="P726" s="17">
        <f t="shared" si="785"/>
        <v>1.4527830191659818E-2</v>
      </c>
      <c r="Q726" s="17">
        <f t="shared" si="785"/>
        <v>6.722500878421811E-2</v>
      </c>
      <c r="R726" s="17">
        <f t="shared" si="785"/>
        <v>0</v>
      </c>
      <c r="S726" s="17">
        <f t="shared" si="785"/>
        <v>0</v>
      </c>
      <c r="T726" s="17">
        <f t="shared" si="785"/>
        <v>1.2578616352201255E-2</v>
      </c>
      <c r="U726" s="241">
        <v>3.7499999999999999E-2</v>
      </c>
      <c r="V726" s="241">
        <v>7.1300000000000002E-2</v>
      </c>
      <c r="W726" s="223">
        <f t="shared" ca="1" si="783"/>
        <v>5.4403599605490474E-2</v>
      </c>
      <c r="X726" s="223">
        <f>MMULT(N726:T726,'Parameters &amp; Main Results'!$B$12:$B$18)-'Parameters &amp; Main Results'!$B$22/12+MMULT(U726:V726,'Parameters &amp; Main Results'!$B$20:$B$21)</f>
        <v>5.4403599605490474E-2</v>
      </c>
      <c r="Y726" s="223">
        <f>MMULT(N726:T726,'Parameters &amp; Main Results'!$C$12:$C$18)-'Parameters &amp; Main Results'!$C$22/12+MMULT(U726:V726,'Parameters &amp; Main Results'!$C$20:$C$21)</f>
        <v>6.2159630672321387E-2</v>
      </c>
      <c r="Z726" s="17">
        <f t="shared" ca="1" si="768"/>
        <v>224.84298879529302</v>
      </c>
      <c r="AA726" s="70">
        <f ca="1">Z726/OFFSET(Z726,'Parameters &amp; Main Results'!$B$38,0)</f>
        <v>8.7527099806457489</v>
      </c>
      <c r="AB726" s="70">
        <f ca="1">SUMPRODUCT(Z726:OFFSET(Z726,'Parameters &amp; Main Results'!$B$38-1,0), 'Cash Flow Assist'!$P$11:OFFSET('Cash Flow Assist'!$P$11,'Parameters &amp; Main Results'!$B$38-1,0)  )/OFFSET(Z726,'Parameters &amp; Main Results'!$B$38,0)</f>
        <v>1908.1917658958864</v>
      </c>
      <c r="AC726" s="70">
        <f ca="1">SUMPRODUCT(Z726:OFFSET(Z726,'Parameters &amp; Main Results'!$B$38-1,0),'Parameters &amp; Main Results'!$B$42:OFFSET('Parameters &amp; Main Results'!$B$42,'Parameters &amp; Main Results'!$B$38-1,0)   )/OFFSET(Z726,'Parameters &amp; Main Results'!$B$38,0)</f>
        <v>0</v>
      </c>
      <c r="AD726" s="155">
        <f t="shared" si="4"/>
        <v>-0.41297044552809126</v>
      </c>
      <c r="AE726" s="252">
        <f t="shared" ca="1" si="778"/>
        <v>9314.6589999999997</v>
      </c>
      <c r="AF726" s="253">
        <f t="shared" ca="1" si="780"/>
        <v>-0.27824570926321618</v>
      </c>
      <c r="AG726" s="258">
        <f t="shared" ca="1" si="781"/>
        <v>0</v>
      </c>
      <c r="AH726" s="227" t="str">
        <f ca="1">IF(SUM(AG726:OFFSET(AG726,(-HoldAggressiveTime-1),0,,))=0,"Defensive","Aggressive")</f>
        <v>Defensive</v>
      </c>
    </row>
    <row r="727" spans="1:34" ht="15" x14ac:dyDescent="0.2">
      <c r="A727">
        <f t="shared" si="15"/>
        <v>2</v>
      </c>
      <c r="B727">
        <f t="shared" si="16"/>
        <v>1931</v>
      </c>
      <c r="C727" s="70">
        <f t="shared" si="1"/>
        <v>1931.0833333332787</v>
      </c>
      <c r="D727" s="149">
        <f t="shared" si="383"/>
        <v>11413</v>
      </c>
      <c r="E727" s="151">
        <v>15.7</v>
      </c>
      <c r="F727" s="152">
        <v>7521.9548999999997</v>
      </c>
      <c r="G727" s="152">
        <v>975.08630000000005</v>
      </c>
      <c r="H727" s="152">
        <v>1956.6866036399999</v>
      </c>
      <c r="I727" s="152">
        <v>7521.9548999999997</v>
      </c>
      <c r="J727" s="152">
        <v>15.7</v>
      </c>
      <c r="K727" s="152">
        <v>15.7</v>
      </c>
      <c r="L727" s="152">
        <v>20.67</v>
      </c>
      <c r="M727" s="153">
        <v>18.937051520000001</v>
      </c>
      <c r="N727" s="17">
        <f t="shared" ref="N727:T727" si="786">F727/F726/$E727*$E726-1</f>
        <v>0.13310945183848877</v>
      </c>
      <c r="O727" s="17">
        <f t="shared" si="786"/>
        <v>7.0240074963425769E-3</v>
      </c>
      <c r="P727" s="17">
        <f t="shared" si="786"/>
        <v>1.4688375793018071E-2</v>
      </c>
      <c r="Q727" s="17">
        <f t="shared" si="786"/>
        <v>0.13310945183848877</v>
      </c>
      <c r="R727" s="17">
        <f t="shared" si="786"/>
        <v>0</v>
      </c>
      <c r="S727" s="17">
        <f t="shared" si="786"/>
        <v>0</v>
      </c>
      <c r="T727" s="17">
        <f t="shared" si="786"/>
        <v>1.2738853503184711E-2</v>
      </c>
      <c r="U727" s="241">
        <v>3.3799999999999997E-2</v>
      </c>
      <c r="V727" s="241">
        <v>1.6E-2</v>
      </c>
      <c r="W727" s="223">
        <f t="shared" ca="1" si="783"/>
        <v>0.10183216638662766</v>
      </c>
      <c r="X727" s="223">
        <f>MMULT(N727:T727,'Parameters &amp; Main Results'!$B$12:$B$18)-'Parameters &amp; Main Results'!$B$22/12+MMULT(U727:V727,'Parameters &amp; Main Results'!$B$20:$B$21)</f>
        <v>0.10183216638662766</v>
      </c>
      <c r="Y727" s="223">
        <f>MMULT(N727:T727,'Parameters &amp; Main Results'!$C$12:$C$18)-'Parameters &amp; Main Results'!$C$22/12+MMULT(U727:V727,'Parameters &amp; Main Results'!$C$20:$C$21)</f>
        <v>0.1204592407376075</v>
      </c>
      <c r="Z727" s="17">
        <f t="shared" ca="1" si="768"/>
        <v>213.24186381706107</v>
      </c>
      <c r="AA727" s="70">
        <f ca="1">Z727/OFFSET(Z727,'Parameters &amp; Main Results'!$B$38,0)</f>
        <v>8.9961066532977778</v>
      </c>
      <c r="AB727" s="70">
        <f ca="1">SUMPRODUCT(Z727:OFFSET(Z727,'Parameters &amp; Main Results'!$B$38-1,0), 'Cash Flow Assist'!$P$11:OFFSET('Cash Flow Assist'!$P$11,'Parameters &amp; Main Results'!$B$38-1,0)  )/OFFSET(Z727,'Parameters &amp; Main Results'!$B$38,0)</f>
        <v>2059.5525806614096</v>
      </c>
      <c r="AC727" s="70">
        <f ca="1">SUMPRODUCT(Z727:OFFSET(Z727,'Parameters &amp; Main Results'!$B$38-1,0),'Parameters &amp; Main Results'!$B$42:OFFSET('Parameters &amp; Main Results'!$B$42,'Parameters &amp; Main Results'!$B$38-1,0)   )/OFFSET(Z727,'Parameters &amp; Main Results'!$B$38,0)</f>
        <v>0</v>
      </c>
      <c r="AD727" s="155">
        <f t="shared" si="4"/>
        <v>-0.33483126331934321</v>
      </c>
      <c r="AE727" s="252">
        <f t="shared" ca="1" si="778"/>
        <v>9368.6038000000008</v>
      </c>
      <c r="AF727" s="253">
        <f t="shared" ca="1" si="780"/>
        <v>-0.19711036344604527</v>
      </c>
      <c r="AG727" s="258">
        <f t="shared" ca="1" si="781"/>
        <v>0</v>
      </c>
      <c r="AH727" s="227" t="str">
        <f ca="1">IF(SUM(AG727:OFFSET(AG727,(-HoldAggressiveTime-1),0,,))=0,"Defensive","Aggressive")</f>
        <v>Defensive</v>
      </c>
    </row>
    <row r="728" spans="1:34" ht="15" x14ac:dyDescent="0.2">
      <c r="A728">
        <f t="shared" si="15"/>
        <v>3</v>
      </c>
      <c r="B728">
        <f t="shared" si="16"/>
        <v>1931</v>
      </c>
      <c r="C728" s="70">
        <f t="shared" si="1"/>
        <v>1931.1666666666119</v>
      </c>
      <c r="D728" s="149">
        <f t="shared" si="383"/>
        <v>11443</v>
      </c>
      <c r="E728" s="151">
        <v>15.6</v>
      </c>
      <c r="F728" s="152">
        <v>7026.9691999999995</v>
      </c>
      <c r="G728" s="152">
        <v>980.21079999999995</v>
      </c>
      <c r="H728" s="152">
        <v>1960.4532253499999</v>
      </c>
      <c r="I728" s="152">
        <v>7026.9691999999995</v>
      </c>
      <c r="J728" s="152">
        <v>15.6</v>
      </c>
      <c r="K728" s="152">
        <v>15.6</v>
      </c>
      <c r="L728" s="152">
        <v>20.67</v>
      </c>
      <c r="M728" s="153">
        <v>17.686830610000001</v>
      </c>
      <c r="N728" s="17">
        <f t="shared" ref="N728:T728" si="787">F728/F727/$E728*$E727-1</f>
        <v>-5.9817033154642596E-2</v>
      </c>
      <c r="O728" s="17">
        <f t="shared" si="787"/>
        <v>1.1699377341372053E-2</v>
      </c>
      <c r="P728" s="17">
        <f t="shared" si="787"/>
        <v>8.3475961528138853E-3</v>
      </c>
      <c r="Q728" s="17">
        <f t="shared" si="787"/>
        <v>-5.9817033154642596E-2</v>
      </c>
      <c r="R728" s="17">
        <f t="shared" si="787"/>
        <v>0</v>
      </c>
      <c r="S728" s="17">
        <f t="shared" si="787"/>
        <v>0</v>
      </c>
      <c r="T728" s="17">
        <f t="shared" si="787"/>
        <v>6.4102564102563875E-3</v>
      </c>
      <c r="U728" s="241">
        <v>3.0599999999999999E-2</v>
      </c>
      <c r="V728" s="241">
        <v>-3.6700000000000003E-2</v>
      </c>
      <c r="W728" s="223">
        <f t="shared" ca="1" si="783"/>
        <v>-4.2244053243861386E-2</v>
      </c>
      <c r="X728" s="223">
        <f>MMULT(N728:T728,'Parameters &amp; Main Results'!$B$12:$B$18)-'Parameters &amp; Main Results'!$B$22/12+MMULT(U728:V728,'Parameters &amp; Main Results'!$B$20:$B$21)</f>
        <v>-4.2244053243861386E-2</v>
      </c>
      <c r="Y728" s="223">
        <f>MMULT(N728:T728,'Parameters &amp; Main Results'!$C$12:$C$18)-'Parameters &amp; Main Results'!$C$22/12+MMULT(U728:V728,'Parameters &amp; Main Results'!$C$20:$C$21)</f>
        <v>-5.2707058771707803E-2</v>
      </c>
      <c r="Z728" s="17">
        <f t="shared" ca="1" si="768"/>
        <v>193.5338886650687</v>
      </c>
      <c r="AA728" s="70">
        <f ca="1">Z728/OFFSET(Z728,'Parameters &amp; Main Results'!$B$38,0)</f>
        <v>8.1263182692754548</v>
      </c>
      <c r="AB728" s="70">
        <f ca="1">SUMPRODUCT(Z728:OFFSET(Z728,'Parameters &amp; Main Results'!$B$38-1,0), 'Cash Flow Assist'!$P$11:OFFSET('Cash Flow Assist'!$P$11,'Parameters &amp; Main Results'!$B$38-1,0)  )/OFFSET(Z728,'Parameters &amp; Main Results'!$B$38,0)</f>
        <v>2041.9173310562132</v>
      </c>
      <c r="AC728" s="70">
        <f ca="1">SUMPRODUCT(Z728:OFFSET(Z728,'Parameters &amp; Main Results'!$B$38-1,0),'Parameters &amp; Main Results'!$B$42:OFFSET('Parameters &amp; Main Results'!$B$42,'Parameters &amp; Main Results'!$B$38-1,0)   )/OFFSET(Z728,'Parameters &amp; Main Results'!$B$38,0)</f>
        <v>0</v>
      </c>
      <c r="AD728" s="155">
        <f t="shared" si="4"/>
        <v>-0.37461968369480181</v>
      </c>
      <c r="AE728" s="252">
        <f t="shared" ca="1" si="778"/>
        <v>9929.7296999999999</v>
      </c>
      <c r="AF728" s="253">
        <f t="shared" ca="1" si="780"/>
        <v>-0.29233026353174552</v>
      </c>
      <c r="AG728" s="258">
        <f t="shared" ca="1" si="781"/>
        <v>0</v>
      </c>
      <c r="AH728" s="227" t="str">
        <f ca="1">IF(SUM(AG728:OFFSET(AG728,(-HoldAggressiveTime-1),0,,))=0,"Defensive","Aggressive")</f>
        <v>Defensive</v>
      </c>
    </row>
    <row r="729" spans="1:34" ht="15" x14ac:dyDescent="0.2">
      <c r="A729">
        <f t="shared" si="15"/>
        <v>4</v>
      </c>
      <c r="B729">
        <f t="shared" si="16"/>
        <v>1931</v>
      </c>
      <c r="C729" s="70">
        <f t="shared" si="1"/>
        <v>1931.2499999999452</v>
      </c>
      <c r="D729" s="149">
        <f t="shared" si="383"/>
        <v>11474</v>
      </c>
      <c r="E729" s="151">
        <v>15.5</v>
      </c>
      <c r="F729" s="152">
        <v>6380.7608</v>
      </c>
      <c r="G729" s="152">
        <v>983.7</v>
      </c>
      <c r="H729" s="152">
        <v>1964.22709781</v>
      </c>
      <c r="I729" s="152">
        <v>6380.7608</v>
      </c>
      <c r="J729" s="152">
        <v>15.5</v>
      </c>
      <c r="K729" s="152">
        <v>15.5</v>
      </c>
      <c r="L729" s="152">
        <v>20.67</v>
      </c>
      <c r="M729" s="153">
        <v>16.051252720000001</v>
      </c>
      <c r="N729" s="17">
        <f t="shared" ref="N729:T729" si="788">F729/F728/$E729*$E728-1</f>
        <v>-8.610286797476252E-2</v>
      </c>
      <c r="O729" s="17">
        <f t="shared" si="788"/>
        <v>1.0034220815464678E-2</v>
      </c>
      <c r="P729" s="17">
        <f t="shared" si="788"/>
        <v>8.3890322586812616E-3</v>
      </c>
      <c r="Q729" s="17">
        <f t="shared" si="788"/>
        <v>-8.610286797476252E-2</v>
      </c>
      <c r="R729" s="17">
        <f t="shared" si="788"/>
        <v>0</v>
      </c>
      <c r="S729" s="17">
        <f t="shared" si="788"/>
        <v>0</v>
      </c>
      <c r="T729" s="17">
        <f t="shared" si="788"/>
        <v>6.4516129032257119E-3</v>
      </c>
      <c r="U729" s="241">
        <v>-4.6300000000000001E-2</v>
      </c>
      <c r="V729" s="241">
        <v>-3.95E-2</v>
      </c>
      <c r="W729" s="223">
        <f t="shared" ca="1" si="783"/>
        <v>-6.2289392839484335E-2</v>
      </c>
      <c r="X729" s="223">
        <f>MMULT(N729:T729,'Parameters &amp; Main Results'!$B$12:$B$18)-'Parameters &amp; Main Results'!$B$22/12+MMULT(U729:V729,'Parameters &amp; Main Results'!$B$20:$B$21)</f>
        <v>-6.2289392839484335E-2</v>
      </c>
      <c r="Y729" s="223">
        <f>MMULT(N729:T729,'Parameters &amp; Main Results'!$C$12:$C$18)-'Parameters &amp; Main Results'!$C$22/12+MMULT(U729:V729,'Parameters &amp; Main Results'!$C$20:$C$21)</f>
        <v>-7.6530825762406468E-2</v>
      </c>
      <c r="Z729" s="17">
        <f t="shared" ca="1" si="768"/>
        <v>202.07015087774317</v>
      </c>
      <c r="AA729" s="70">
        <f ca="1">Z729/OFFSET(Z729,'Parameters &amp; Main Results'!$B$38,0)</f>
        <v>8.6986457938889536</v>
      </c>
      <c r="AB729" s="70">
        <f ca="1">SUMPRODUCT(Z729:OFFSET(Z729,'Parameters &amp; Main Results'!$B$38-1,0), 'Cash Flow Assist'!$P$11:OFFSET('Cash Flow Assist'!$P$11,'Parameters &amp; Main Results'!$B$38-1,0)  )/OFFSET(Z729,'Parameters &amp; Main Results'!$B$38,0)</f>
        <v>2086.0873392724202</v>
      </c>
      <c r="AC729" s="70">
        <f ca="1">SUMPRODUCT(Z729:OFFSET(Z729,'Parameters &amp; Main Results'!$B$38-1,0),'Parameters &amp; Main Results'!$B$42:OFFSET('Parameters &amp; Main Results'!$B$42,'Parameters &amp; Main Results'!$B$38-1,0)   )/OFFSET(Z729,'Parameters &amp; Main Results'!$B$38,0)</f>
        <v>0</v>
      </c>
      <c r="AD729" s="155">
        <f t="shared" si="4"/>
        <v>-0.42846672250364348</v>
      </c>
      <c r="AE729" s="252">
        <f t="shared" ca="1" si="778"/>
        <v>9898.5182000000004</v>
      </c>
      <c r="AF729" s="253">
        <f t="shared" ca="1" si="780"/>
        <v>-0.35538222276542364</v>
      </c>
      <c r="AG729" s="258">
        <f t="shared" ca="1" si="781"/>
        <v>0</v>
      </c>
      <c r="AH729" s="227" t="str">
        <f ca="1">IF(SUM(AG729:OFFSET(AG729,(-HoldAggressiveTime-1),0,,))=0,"Defensive","Aggressive")</f>
        <v>Defensive</v>
      </c>
    </row>
    <row r="730" spans="1:34" ht="15" x14ac:dyDescent="0.2">
      <c r="A730">
        <f t="shared" si="15"/>
        <v>5</v>
      </c>
      <c r="B730">
        <f t="shared" si="16"/>
        <v>1931</v>
      </c>
      <c r="C730" s="70">
        <f t="shared" si="1"/>
        <v>1931.3333333332785</v>
      </c>
      <c r="D730" s="149">
        <f t="shared" si="383"/>
        <v>11504</v>
      </c>
      <c r="E730" s="151">
        <v>15.3</v>
      </c>
      <c r="F730" s="152">
        <v>5533.6553000000004</v>
      </c>
      <c r="G730" s="152">
        <v>994.61990000000003</v>
      </c>
      <c r="H730" s="152">
        <v>1968.00823498</v>
      </c>
      <c r="I730" s="152">
        <v>5533.6553000000004</v>
      </c>
      <c r="J730" s="152">
        <v>15.3</v>
      </c>
      <c r="K730" s="152">
        <v>15.3</v>
      </c>
      <c r="L730" s="152">
        <v>20.67</v>
      </c>
      <c r="M730" s="153">
        <v>13.3331336</v>
      </c>
      <c r="N730" s="17">
        <f t="shared" ref="N730:T730" si="789">F730/F729/$E730*$E729-1</f>
        <v>-0.12142284609717813</v>
      </c>
      <c r="O730" s="17">
        <f t="shared" si="789"/>
        <v>2.431784824668215E-2</v>
      </c>
      <c r="P730" s="17">
        <f t="shared" si="789"/>
        <v>1.5022058826993145E-2</v>
      </c>
      <c r="Q730" s="17">
        <f t="shared" si="789"/>
        <v>-0.12142284609717813</v>
      </c>
      <c r="R730" s="17">
        <f t="shared" si="789"/>
        <v>0</v>
      </c>
      <c r="S730" s="17">
        <f t="shared" si="789"/>
        <v>0</v>
      </c>
      <c r="T730" s="17">
        <f t="shared" si="789"/>
        <v>1.3071895424836555E-2</v>
      </c>
      <c r="U730" s="241">
        <v>5.16E-2</v>
      </c>
      <c r="V730" s="241">
        <v>-6.59E-2</v>
      </c>
      <c r="W730" s="223">
        <f t="shared" ca="1" si="783"/>
        <v>-8.5591636818972E-2</v>
      </c>
      <c r="X730" s="223">
        <f>MMULT(N730:T730,'Parameters &amp; Main Results'!$B$12:$B$18)-'Parameters &amp; Main Results'!$B$22/12+MMULT(U730:V730,'Parameters &amp; Main Results'!$B$20:$B$21)</f>
        <v>-8.5591636818972E-2</v>
      </c>
      <c r="Y730" s="223">
        <f>MMULT(N730:T730,'Parameters &amp; Main Results'!$C$12:$C$18)-'Parameters &amp; Main Results'!$C$22/12+MMULT(U730:V730,'Parameters &amp; Main Results'!$C$20:$C$21)</f>
        <v>-0.10689044332945877</v>
      </c>
      <c r="Z730" s="17">
        <f t="shared" ca="1" si="768"/>
        <v>215.49308425723413</v>
      </c>
      <c r="AA730" s="70">
        <f ca="1">Z730/OFFSET(Z730,'Parameters &amp; Main Results'!$B$38,0)</f>
        <v>9.2100853121467701</v>
      </c>
      <c r="AB730" s="70">
        <f ca="1">SUMPRODUCT(Z730:OFFSET(Z730,'Parameters &amp; Main Results'!$B$38-1,0), 'Cash Flow Assist'!$P$11:OFFSET('Cash Flow Assist'!$P$11,'Parameters &amp; Main Results'!$B$38-1,0)  )/OFFSET(Z730,'Parameters &amp; Main Results'!$B$38,0)</f>
        <v>2063.5148851370668</v>
      </c>
      <c r="AC730" s="70">
        <f ca="1">SUMPRODUCT(Z730:OFFSET(Z730,'Parameters &amp; Main Results'!$B$38-1,0),'Parameters &amp; Main Results'!$B$42:OFFSET('Parameters &amp; Main Results'!$B$42,'Parameters &amp; Main Results'!$B$38-1,0)   )/OFFSET(Z730,'Parameters &amp; Main Results'!$B$38,0)</f>
        <v>0</v>
      </c>
      <c r="AD730" s="155">
        <f t="shared" si="4"/>
        <v>-0.49786391969649935</v>
      </c>
      <c r="AE730" s="252">
        <f t="shared" ca="1" si="778"/>
        <v>9901.7255999999998</v>
      </c>
      <c r="AF730" s="253">
        <f t="shared" ca="1" si="780"/>
        <v>-0.44114232977734702</v>
      </c>
      <c r="AG730" s="258">
        <f t="shared" ca="1" si="781"/>
        <v>0</v>
      </c>
      <c r="AH730" s="227" t="str">
        <f ca="1">IF(SUM(AG730:OFFSET(AG730,(-HoldAggressiveTime-1),0,,))=0,"Defensive","Aggressive")</f>
        <v>Defensive</v>
      </c>
    </row>
    <row r="731" spans="1:34" ht="15" x14ac:dyDescent="0.2">
      <c r="A731">
        <f t="shared" si="15"/>
        <v>6</v>
      </c>
      <c r="B731">
        <f t="shared" si="16"/>
        <v>1931</v>
      </c>
      <c r="C731" s="70">
        <f t="shared" si="1"/>
        <v>1931.4166666666117</v>
      </c>
      <c r="D731" s="149">
        <f t="shared" si="383"/>
        <v>11535</v>
      </c>
      <c r="E731" s="151">
        <v>15.1</v>
      </c>
      <c r="F731" s="152">
        <v>6334.2420000000002</v>
      </c>
      <c r="G731" s="152">
        <v>999.7355</v>
      </c>
      <c r="H731" s="152">
        <v>1971.7966508300001</v>
      </c>
      <c r="I731" s="152">
        <v>6334.2420000000002</v>
      </c>
      <c r="J731" s="152">
        <v>15.1</v>
      </c>
      <c r="K731" s="152">
        <v>15.1</v>
      </c>
      <c r="L731" s="152">
        <v>20.67</v>
      </c>
      <c r="M731" s="153">
        <v>16.111853910000001</v>
      </c>
      <c r="N731" s="17">
        <f t="shared" ref="N731:T731" si="790">F731/F730/$E731*$E730-1</f>
        <v>0.15983719568385735</v>
      </c>
      <c r="O731" s="17">
        <f t="shared" si="790"/>
        <v>1.8456427225440386E-2</v>
      </c>
      <c r="P731" s="17">
        <f t="shared" si="790"/>
        <v>1.5195529800121843E-2</v>
      </c>
      <c r="Q731" s="17">
        <f t="shared" si="790"/>
        <v>0.15983719568385735</v>
      </c>
      <c r="R731" s="17">
        <f t="shared" si="790"/>
        <v>0</v>
      </c>
      <c r="S731" s="17">
        <f t="shared" si="790"/>
        <v>0</v>
      </c>
      <c r="T731" s="17">
        <f t="shared" si="790"/>
        <v>1.3245033112582849E-2</v>
      </c>
      <c r="U731" s="241">
        <v>-5.3600000000000002E-2</v>
      </c>
      <c r="V731" s="241">
        <v>0.1134</v>
      </c>
      <c r="W731" s="223">
        <f t="shared" ca="1" si="783"/>
        <v>0.12418976719694357</v>
      </c>
      <c r="X731" s="223">
        <f>MMULT(N731:T731,'Parameters &amp; Main Results'!$B$12:$B$18)-'Parameters &amp; Main Results'!$B$22/12+MMULT(U731:V731,'Parameters &amp; Main Results'!$B$20:$B$21)</f>
        <v>0.12418976719694357</v>
      </c>
      <c r="Y731" s="223">
        <f>MMULT(N731:T731,'Parameters &amp; Main Results'!$C$12:$C$18)-'Parameters &amp; Main Results'!$C$22/12+MMULT(U731:V731,'Parameters &amp; Main Results'!$C$20:$C$21)</f>
        <v>0.14565745217134898</v>
      </c>
      <c r="Z731" s="17">
        <f t="shared" ca="1" si="768"/>
        <v>235.6639472407935</v>
      </c>
      <c r="AA731" s="70">
        <f ca="1">Z731/OFFSET(Z731,'Parameters &amp; Main Results'!$B$38,0)</f>
        <v>9.895366652186393</v>
      </c>
      <c r="AB731" s="70">
        <f ca="1">SUMPRODUCT(Z731:OFFSET(Z731,'Parameters &amp; Main Results'!$B$38-1,0), 'Cash Flow Assist'!$P$11:OFFSET('Cash Flow Assist'!$P$11,'Parameters &amp; Main Results'!$B$38-1,0)  )/OFFSET(Z731,'Parameters &amp; Main Results'!$B$38,0)</f>
        <v>2019.2247629173528</v>
      </c>
      <c r="AC731" s="70">
        <f ca="1">SUMPRODUCT(Z731:OFFSET(Z731,'Parameters &amp; Main Results'!$B$38-1,0),'Parameters &amp; Main Results'!$B$42:OFFSET('Parameters &amp; Main Results'!$B$42,'Parameters &amp; Main Results'!$B$38-1,0)   )/OFFSET(Z731,'Parameters &amp; Main Results'!$B$38,0)</f>
        <v>0</v>
      </c>
      <c r="AD731" s="155">
        <f t="shared" si="4"/>
        <v>-0.41760389676910359</v>
      </c>
      <c r="AE731" s="252">
        <f t="shared" ca="1" si="778"/>
        <v>10088.074500000001</v>
      </c>
      <c r="AF731" s="253">
        <f t="shared" ca="1" si="780"/>
        <v>-0.37210594549039067</v>
      </c>
      <c r="AG731" s="258">
        <f t="shared" ca="1" si="781"/>
        <v>0</v>
      </c>
      <c r="AH731" s="227" t="str">
        <f ca="1">IF(SUM(AG731:OFFSET(AG731,(-HoldAggressiveTime-1),0,,))=0,"Defensive","Aggressive")</f>
        <v>Defensive</v>
      </c>
    </row>
    <row r="732" spans="1:34" ht="15" x14ac:dyDescent="0.2">
      <c r="A732">
        <f t="shared" si="15"/>
        <v>7</v>
      </c>
      <c r="B732">
        <f t="shared" si="16"/>
        <v>1931</v>
      </c>
      <c r="C732" s="70">
        <f t="shared" si="1"/>
        <v>1931.499999999945</v>
      </c>
      <c r="D732" s="149">
        <f t="shared" si="383"/>
        <v>11566</v>
      </c>
      <c r="E732" s="151">
        <v>15.1</v>
      </c>
      <c r="F732" s="152">
        <v>5886.9486999999999</v>
      </c>
      <c r="G732" s="152">
        <v>1000.6737000000001</v>
      </c>
      <c r="H732" s="152">
        <v>1975.5923593800001</v>
      </c>
      <c r="I732" s="152">
        <v>5886.9486999999999</v>
      </c>
      <c r="J732" s="152">
        <v>15.1</v>
      </c>
      <c r="K732" s="152">
        <v>15.1</v>
      </c>
      <c r="L732" s="152">
        <v>20.67</v>
      </c>
      <c r="M732" s="153">
        <v>14.864895000000001</v>
      </c>
      <c r="N732" s="17">
        <f t="shared" ref="N732:T732" si="791">F732/F731/$E732*$E731-1</f>
        <v>-7.0615126482379442E-2</v>
      </c>
      <c r="O732" s="17">
        <f t="shared" si="791"/>
        <v>9.3844821955402224E-4</v>
      </c>
      <c r="P732" s="17">
        <f t="shared" si="791"/>
        <v>1.9249999985557764E-3</v>
      </c>
      <c r="Q732" s="17">
        <f t="shared" si="791"/>
        <v>-7.0615126482379442E-2</v>
      </c>
      <c r="R732" s="17">
        <f t="shared" si="791"/>
        <v>0</v>
      </c>
      <c r="S732" s="17">
        <f t="shared" si="791"/>
        <v>0</v>
      </c>
      <c r="T732" s="17">
        <f t="shared" si="791"/>
        <v>0</v>
      </c>
      <c r="U732" s="241">
        <v>1.49E-2</v>
      </c>
      <c r="V732" s="241">
        <v>-2.2100000000000002E-2</v>
      </c>
      <c r="W732" s="223">
        <f t="shared" ca="1" si="783"/>
        <v>-5.2815321884540446E-2</v>
      </c>
      <c r="X732" s="223">
        <f>MMULT(N732:T732,'Parameters &amp; Main Results'!$B$12:$B$18)-'Parameters &amp; Main Results'!$B$22/12+MMULT(U732:V732,'Parameters &amp; Main Results'!$B$20:$B$21)</f>
        <v>-5.2815321884540446E-2</v>
      </c>
      <c r="Y732" s="223">
        <f>MMULT(N732:T732,'Parameters &amp; Main Results'!$C$12:$C$18)-'Parameters &amp; Main Results'!$C$22/12+MMULT(U732:V732,'Parameters &amp; Main Results'!$C$20:$C$21)</f>
        <v>-6.3501435678852761E-2</v>
      </c>
      <c r="Z732" s="17">
        <f t="shared" ca="1" si="768"/>
        <v>209.63004122373246</v>
      </c>
      <c r="AA732" s="70">
        <f ca="1">Z732/OFFSET(Z732,'Parameters &amp; Main Results'!$B$38,0)</f>
        <v>9.0631871461411055</v>
      </c>
      <c r="AB732" s="70">
        <f ca="1">SUMPRODUCT(Z732:OFFSET(Z732,'Parameters &amp; Main Results'!$B$38-1,0), 'Cash Flow Assist'!$P$11:OFFSET('Cash Flow Assist'!$P$11,'Parameters &amp; Main Results'!$B$38-1,0)  )/OFFSET(Z732,'Parameters &amp; Main Results'!$B$38,0)</f>
        <v>2069.9311881851027</v>
      </c>
      <c r="AC732" s="70">
        <f ca="1">SUMPRODUCT(Z732:OFFSET(Z732,'Parameters &amp; Main Results'!$B$38-1,0),'Parameters &amp; Main Results'!$B$42:OFFSET('Parameters &amp; Main Results'!$B$42,'Parameters &amp; Main Results'!$B$38-1,0)   )/OFFSET(Z732,'Parameters &amp; Main Results'!$B$38,0)</f>
        <v>0</v>
      </c>
      <c r="AD732" s="155">
        <f t="shared" si="4"/>
        <v>-0.45872987126159825</v>
      </c>
      <c r="AE732" s="252">
        <f t="shared" ca="1" si="778"/>
        <v>9682.5481</v>
      </c>
      <c r="AF732" s="253">
        <f t="shared" ca="1" si="780"/>
        <v>-0.39200418741013021</v>
      </c>
      <c r="AG732" s="258">
        <f t="shared" ca="1" si="781"/>
        <v>0</v>
      </c>
      <c r="AH732" s="227" t="str">
        <f ca="1">IF(SUM(AG732:OFFSET(AG732,(-HoldAggressiveTime-1),0,,))=0,"Defensive","Aggressive")</f>
        <v>Defensive</v>
      </c>
    </row>
    <row r="733" spans="1:34" ht="15" x14ac:dyDescent="0.2">
      <c r="A733">
        <f t="shared" si="15"/>
        <v>8</v>
      </c>
      <c r="B733">
        <f t="shared" si="16"/>
        <v>1931</v>
      </c>
      <c r="C733" s="70">
        <f t="shared" si="1"/>
        <v>1931.5833333332782</v>
      </c>
      <c r="D733" s="149">
        <f t="shared" si="383"/>
        <v>11596</v>
      </c>
      <c r="E733" s="151">
        <v>15.1</v>
      </c>
      <c r="F733" s="152">
        <v>5973.942</v>
      </c>
      <c r="G733" s="152">
        <v>1000.7958</v>
      </c>
      <c r="H733" s="152">
        <v>1979.3953746699999</v>
      </c>
      <c r="I733" s="152">
        <v>5973.942</v>
      </c>
      <c r="J733" s="152">
        <v>15.1</v>
      </c>
      <c r="K733" s="152">
        <v>15.1</v>
      </c>
      <c r="L733" s="152">
        <v>20.67</v>
      </c>
      <c r="M733" s="153">
        <v>14.970110399999999</v>
      </c>
      <c r="N733" s="17">
        <f t="shared" ref="N733:T733" si="792">F733/F732/$E733*$E732-1</f>
        <v>1.4777315793494283E-2</v>
      </c>
      <c r="O733" s="17">
        <f t="shared" si="792"/>
        <v>1.2201779661036305E-4</v>
      </c>
      <c r="P733" s="17">
        <f t="shared" si="792"/>
        <v>1.9249999990855748E-3</v>
      </c>
      <c r="Q733" s="17">
        <f t="shared" si="792"/>
        <v>1.4777315793494283E-2</v>
      </c>
      <c r="R733" s="17">
        <f t="shared" si="792"/>
        <v>0</v>
      </c>
      <c r="S733" s="17">
        <f t="shared" si="792"/>
        <v>0</v>
      </c>
      <c r="T733" s="17">
        <f t="shared" si="792"/>
        <v>0</v>
      </c>
      <c r="U733" s="241">
        <v>-1.9199999999999998E-2</v>
      </c>
      <c r="V733" s="241">
        <v>-1.54E-2</v>
      </c>
      <c r="W733" s="223">
        <f t="shared" ca="1" si="783"/>
        <v>1.1065723737776118E-2</v>
      </c>
      <c r="X733" s="223">
        <f>MMULT(N733:T733,'Parameters &amp; Main Results'!$B$12:$B$18)-'Parameters &amp; Main Results'!$B$22/12+MMULT(U733:V733,'Parameters &amp; Main Results'!$B$20:$B$21)</f>
        <v>1.1065723737776118E-2</v>
      </c>
      <c r="Y733" s="223">
        <f>MMULT(N733:T733,'Parameters &amp; Main Results'!$C$12:$C$18)-'Parameters &amp; Main Results'!$C$22/12+MMULT(U733:V733,'Parameters &amp; Main Results'!$C$20:$C$21)</f>
        <v>1.3270119327139226E-2</v>
      </c>
      <c r="Z733" s="17">
        <f t="shared" ca="1" si="768"/>
        <v>221.31907965489603</v>
      </c>
      <c r="AA733" s="70">
        <f ca="1">Z733/OFFSET(Z733,'Parameters &amp; Main Results'!$B$38,0)</f>
        <v>9.4508871284125995</v>
      </c>
      <c r="AB733" s="70">
        <f ca="1">SUMPRODUCT(Z733:OFFSET(Z733,'Parameters &amp; Main Results'!$B$38-1,0), 'Cash Flow Assist'!$P$11:OFFSET('Cash Flow Assist'!$P$11,'Parameters &amp; Main Results'!$B$38-1,0)  )/OFFSET(Z733,'Parameters &amp; Main Results'!$B$38,0)</f>
        <v>2036.5128345893936</v>
      </c>
      <c r="AC733" s="70">
        <f ca="1">SUMPRODUCT(Z733:OFFSET(Z733,'Parameters &amp; Main Results'!$B$38-1,0),'Parameters &amp; Main Results'!$B$42:OFFSET('Parameters &amp; Main Results'!$B$42,'Parameters &amp; Main Results'!$B$38-1,0)   )/OFFSET(Z733,'Parameters &amp; Main Results'!$B$38,0)</f>
        <v>0</v>
      </c>
      <c r="AD733" s="155">
        <f t="shared" si="4"/>
        <v>-0.45073135163964562</v>
      </c>
      <c r="AE733" s="252">
        <f t="shared" ca="1" si="778"/>
        <v>10799.6888</v>
      </c>
      <c r="AF733" s="253">
        <f t="shared" ca="1" si="780"/>
        <v>-0.44684128305623028</v>
      </c>
      <c r="AG733" s="258">
        <f t="shared" ca="1" si="781"/>
        <v>0</v>
      </c>
      <c r="AH733" s="227" t="str">
        <f ca="1">IF(SUM(AG733:OFFSET(AG733,(-HoldAggressiveTime-1),0,,))=0,"Defensive","Aggressive")</f>
        <v>Defensive</v>
      </c>
    </row>
    <row r="734" spans="1:34" ht="15" x14ac:dyDescent="0.2">
      <c r="A734">
        <f t="shared" si="15"/>
        <v>9</v>
      </c>
      <c r="B734">
        <f t="shared" si="16"/>
        <v>1931</v>
      </c>
      <c r="C734" s="70">
        <f t="shared" si="1"/>
        <v>1931.6666666666115</v>
      </c>
      <c r="D734" s="149">
        <f t="shared" si="383"/>
        <v>11627</v>
      </c>
      <c r="E734" s="151">
        <v>15</v>
      </c>
      <c r="F734" s="152">
        <v>4204.0478000000003</v>
      </c>
      <c r="G734" s="152">
        <v>997.61649999999997</v>
      </c>
      <c r="H734" s="152">
        <v>1983.20571077</v>
      </c>
      <c r="I734" s="152">
        <v>4204.0478000000003</v>
      </c>
      <c r="J734" s="152">
        <v>15</v>
      </c>
      <c r="K734" s="152">
        <v>15</v>
      </c>
      <c r="L734" s="152">
        <v>20.67</v>
      </c>
      <c r="M734" s="153">
        <v>10.521061019999999</v>
      </c>
      <c r="N734" s="17">
        <f t="shared" ref="N734:T734" si="793">F734/F733/$E734*$E733-1</f>
        <v>-0.29157752362956757</v>
      </c>
      <c r="O734" s="17">
        <f t="shared" si="793"/>
        <v>3.4687162622650813E-3</v>
      </c>
      <c r="P734" s="17">
        <f t="shared" si="793"/>
        <v>8.6045000019123741E-3</v>
      </c>
      <c r="Q734" s="17">
        <f t="shared" si="793"/>
        <v>-0.29157752362956757</v>
      </c>
      <c r="R734" s="17">
        <f t="shared" si="793"/>
        <v>0</v>
      </c>
      <c r="S734" s="17">
        <f t="shared" si="793"/>
        <v>0</v>
      </c>
      <c r="T734" s="17">
        <f t="shared" si="793"/>
        <v>6.6666666666665986E-3</v>
      </c>
      <c r="U734" s="241">
        <v>4.7999999999999996E-3</v>
      </c>
      <c r="V734" s="241">
        <v>-6.6699999999999995E-2</v>
      </c>
      <c r="W734" s="223">
        <f t="shared" ca="1" si="783"/>
        <v>-0.21769773280305599</v>
      </c>
      <c r="X734" s="223">
        <f>MMULT(N734:T734,'Parameters &amp; Main Results'!$B$12:$B$18)-'Parameters &amp; Main Results'!$B$22/12+MMULT(U734:V734,'Parameters &amp; Main Results'!$B$20:$B$21)</f>
        <v>-0.21769773280305599</v>
      </c>
      <c r="Y734" s="223">
        <f>MMULT(N734:T734,'Parameters &amp; Main Results'!$C$12:$C$18)-'Parameters &amp; Main Results'!$C$22/12+MMULT(U734:V734,'Parameters &amp; Main Results'!$C$20:$C$21)</f>
        <v>-0.26211456630705099</v>
      </c>
      <c r="Z734" s="17">
        <f t="shared" ca="1" si="768"/>
        <v>218.8968278310422</v>
      </c>
      <c r="AA734" s="70">
        <f ca="1">Z734/OFFSET(Z734,'Parameters &amp; Main Results'!$B$38,0)</f>
        <v>9.462546618882552</v>
      </c>
      <c r="AB734" s="70">
        <f ca="1">SUMPRODUCT(Z734:OFFSET(Z734,'Parameters &amp; Main Results'!$B$38-1,0), 'Cash Flow Assist'!$P$11:OFFSET('Cash Flow Assist'!$P$11,'Parameters &amp; Main Results'!$B$38-1,0)  )/OFFSET(Z734,'Parameters &amp; Main Results'!$B$38,0)</f>
        <v>2053.0336124153723</v>
      </c>
      <c r="AC734" s="70">
        <f ca="1">SUMPRODUCT(Z734:OFFSET(Z734,'Parameters &amp; Main Results'!$B$38-1,0),'Parameters &amp; Main Results'!$B$42:OFFSET('Parameters &amp; Main Results'!$B$42,'Parameters &amp; Main Results'!$B$38-1,0)   )/OFFSET(Z734,'Parameters &amp; Main Results'!$B$38,0)</f>
        <v>0</v>
      </c>
      <c r="AD734" s="155">
        <f t="shared" si="4"/>
        <v>-0.61088574393591744</v>
      </c>
      <c r="AE734" s="252">
        <f t="shared" ca="1" si="778"/>
        <v>11321.1566</v>
      </c>
      <c r="AF734" s="253">
        <f t="shared" ca="1" si="780"/>
        <v>-0.62865562693479571</v>
      </c>
      <c r="AG734" s="258">
        <f t="shared" ca="1" si="781"/>
        <v>0</v>
      </c>
      <c r="AH734" s="227" t="str">
        <f ca="1">IF(SUM(AG734:OFFSET(AG734,(-HoldAggressiveTime-1),0,,))=0,"Defensive","Aggressive")</f>
        <v>Defensive</v>
      </c>
    </row>
    <row r="735" spans="1:34" ht="15" x14ac:dyDescent="0.2">
      <c r="A735">
        <f t="shared" si="15"/>
        <v>10</v>
      </c>
      <c r="B735">
        <f t="shared" si="16"/>
        <v>1931</v>
      </c>
      <c r="C735" s="70">
        <f t="shared" si="1"/>
        <v>1931.7499999999447</v>
      </c>
      <c r="D735" s="149">
        <f t="shared" si="383"/>
        <v>11657</v>
      </c>
      <c r="E735" s="151">
        <v>14.9</v>
      </c>
      <c r="F735" s="152">
        <v>4585.6629999999996</v>
      </c>
      <c r="G735" s="152">
        <v>969.25980000000004</v>
      </c>
      <c r="H735" s="152">
        <v>1987.0233817599999</v>
      </c>
      <c r="I735" s="152">
        <v>4585.6629999999996</v>
      </c>
      <c r="J735" s="152">
        <v>14.9</v>
      </c>
      <c r="K735" s="152">
        <v>14.9</v>
      </c>
      <c r="L735" s="152">
        <v>20.67</v>
      </c>
      <c r="M735" s="153">
        <v>11.44931309</v>
      </c>
      <c r="N735" s="17">
        <f t="shared" ref="N735:T735" si="794">F735/F734/$E735*$E734-1</f>
        <v>9.80939041047455E-2</v>
      </c>
      <c r="O735" s="17">
        <f t="shared" si="794"/>
        <v>-2.1903808398458513E-2</v>
      </c>
      <c r="P735" s="17">
        <f t="shared" si="794"/>
        <v>8.649328857419647E-3</v>
      </c>
      <c r="Q735" s="17">
        <f t="shared" si="794"/>
        <v>9.80939041047455E-2</v>
      </c>
      <c r="R735" s="17">
        <f t="shared" si="794"/>
        <v>0</v>
      </c>
      <c r="S735" s="17">
        <f t="shared" si="794"/>
        <v>0</v>
      </c>
      <c r="T735" s="17">
        <f t="shared" si="794"/>
        <v>6.7114093959732557E-3</v>
      </c>
      <c r="U735" s="241">
        <v>-1.7299999999999999E-2</v>
      </c>
      <c r="V735" s="241">
        <v>1.46E-2</v>
      </c>
      <c r="W735" s="223">
        <f t="shared" ca="1" si="783"/>
        <v>6.9483570201999426E-2</v>
      </c>
      <c r="X735" s="223">
        <f>MMULT(N735:T735,'Parameters &amp; Main Results'!$B$12:$B$18)-'Parameters &amp; Main Results'!$B$22/12+MMULT(U735:V735,'Parameters &amp; Main Results'!$B$20:$B$21)</f>
        <v>6.9483570201999426E-2</v>
      </c>
      <c r="Y735" s="223">
        <f>MMULT(N735:T735,'Parameters &amp; Main Results'!$C$12:$C$18)-'Parameters &amp; Main Results'!$C$22/12+MMULT(U735:V735,'Parameters &amp; Main Results'!$C$20:$C$21)</f>
        <v>8.6052466187758442E-2</v>
      </c>
      <c r="Z735" s="17">
        <f t="shared" ca="1" si="768"/>
        <v>279.81106154193861</v>
      </c>
      <c r="AA735" s="70">
        <f ca="1">Z735/OFFSET(Z735,'Parameters &amp; Main Results'!$B$38,0)</f>
        <v>12.142136797883303</v>
      </c>
      <c r="AB735" s="70">
        <f ca="1">SUMPRODUCT(Z735:OFFSET(Z735,'Parameters &amp; Main Results'!$B$38-1,0), 'Cash Flow Assist'!$P$11:OFFSET('Cash Flow Assist'!$P$11,'Parameters &amp; Main Results'!$B$38-1,0)  )/OFFSET(Z735,'Parameters &amp; Main Results'!$B$38,0)</f>
        <v>2052.4088974857982</v>
      </c>
      <c r="AC735" s="70">
        <f ca="1">SUMPRODUCT(Z735:OFFSET(Z735,'Parameters &amp; Main Results'!$B$38-1,0),'Parameters &amp; Main Results'!$B$42:OFFSET('Parameters &amp; Main Results'!$B$42,'Parameters &amp; Main Results'!$B$38-1,0)   )/OFFSET(Z735,'Parameters &amp; Main Results'!$B$38,0)</f>
        <v>0</v>
      </c>
      <c r="AD735" s="155">
        <f t="shared" si="4"/>
        <v>-0.57271600741577799</v>
      </c>
      <c r="AE735" s="252">
        <f t="shared" ca="1" si="778"/>
        <v>12460.7834</v>
      </c>
      <c r="AF735" s="253">
        <f t="shared" ca="1" si="780"/>
        <v>-0.6319923994505835</v>
      </c>
      <c r="AG735" s="258">
        <f t="shared" ca="1" si="781"/>
        <v>0</v>
      </c>
      <c r="AH735" s="227" t="str">
        <f ca="1">IF(SUM(AG735:OFFSET(AG735,(-HoldAggressiveTime-1),0,,))=0,"Defensive","Aggressive")</f>
        <v>Defensive</v>
      </c>
    </row>
    <row r="736" spans="1:34" ht="15" x14ac:dyDescent="0.2">
      <c r="A736">
        <f t="shared" si="15"/>
        <v>11</v>
      </c>
      <c r="B736">
        <f t="shared" si="16"/>
        <v>1931</v>
      </c>
      <c r="C736" s="70">
        <f t="shared" si="1"/>
        <v>1931.833333333278</v>
      </c>
      <c r="D736" s="149">
        <f t="shared" si="383"/>
        <v>11688</v>
      </c>
      <c r="E736" s="151">
        <v>14.7</v>
      </c>
      <c r="F736" s="152">
        <v>4158.9772000000003</v>
      </c>
      <c r="G736" s="152">
        <v>972.19179999999994</v>
      </c>
      <c r="H736" s="152">
        <v>1990.84840177</v>
      </c>
      <c r="I736" s="152">
        <v>4158.9772000000003</v>
      </c>
      <c r="J736" s="152">
        <v>14.7</v>
      </c>
      <c r="K736" s="152">
        <v>14.7</v>
      </c>
      <c r="L736" s="152">
        <v>20.67</v>
      </c>
      <c r="M736" s="153">
        <v>10.43357301</v>
      </c>
      <c r="N736" s="17">
        <f t="shared" ref="N736:T736" si="795">F736/F735/$E736*$E735-1</f>
        <v>-8.0708302417878297E-2</v>
      </c>
      <c r="O736" s="17">
        <f t="shared" si="795"/>
        <v>1.6671587245987052E-2</v>
      </c>
      <c r="P736" s="17">
        <f t="shared" si="795"/>
        <v>1.5556632653118463E-2</v>
      </c>
      <c r="Q736" s="17">
        <f t="shared" si="795"/>
        <v>-8.0708302417878297E-2</v>
      </c>
      <c r="R736" s="17">
        <f t="shared" si="795"/>
        <v>0</v>
      </c>
      <c r="S736" s="17">
        <f t="shared" si="795"/>
        <v>0</v>
      </c>
      <c r="T736" s="17">
        <f t="shared" si="795"/>
        <v>1.3605442176870763E-2</v>
      </c>
      <c r="U736" s="241">
        <v>4.3200000000000002E-2</v>
      </c>
      <c r="V736" s="241">
        <v>-5.0599999999999999E-2</v>
      </c>
      <c r="W736" s="223">
        <f t="shared" ca="1" si="783"/>
        <v>-5.6558303922034439E-2</v>
      </c>
      <c r="X736" s="223">
        <f>MMULT(N736:T736,'Parameters &amp; Main Results'!$B$12:$B$18)-'Parameters &amp; Main Results'!$B$22/12+MMULT(U736:V736,'Parameters &amp; Main Results'!$B$20:$B$21)</f>
        <v>-5.6558303922034439E-2</v>
      </c>
      <c r="Y736" s="223">
        <f>MMULT(N736:T736,'Parameters &amp; Main Results'!$C$12:$C$18)-'Parameters &amp; Main Results'!$C$22/12+MMULT(U736:V736,'Parameters &amp; Main Results'!$C$20:$C$21)</f>
        <v>-7.101198011815843E-2</v>
      </c>
      <c r="Z736" s="17">
        <f t="shared" ca="1" si="768"/>
        <v>261.63194025420057</v>
      </c>
      <c r="AA736" s="70">
        <f ca="1">Z736/OFFSET(Z736,'Parameters &amp; Main Results'!$B$38,0)</f>
        <v>11.197572606513333</v>
      </c>
      <c r="AB736" s="70">
        <f ca="1">SUMPRODUCT(Z736:OFFSET(Z736,'Parameters &amp; Main Results'!$B$38-1,0), 'Cash Flow Assist'!$P$11:OFFSET('Cash Flow Assist'!$P$11,'Parameters &amp; Main Results'!$B$38-1,0)  )/OFFSET(Z736,'Parameters &amp; Main Results'!$B$38,0)</f>
        <v>2013.2728947324235</v>
      </c>
      <c r="AC736" s="70">
        <f ca="1">SUMPRODUCT(Z736:OFFSET(Z736,'Parameters &amp; Main Results'!$B$38-1,0),'Parameters &amp; Main Results'!$B$42:OFFSET('Parameters &amp; Main Results'!$B$42,'Parameters &amp; Main Results'!$B$38-1,0)   )/OFFSET(Z736,'Parameters &amp; Main Results'!$B$38,0)</f>
        <v>0</v>
      </c>
      <c r="AD736" s="155">
        <f t="shared" si="4"/>
        <v>-0.60720137310758382</v>
      </c>
      <c r="AE736" s="252">
        <f t="shared" ca="1" si="778"/>
        <v>11880.3361</v>
      </c>
      <c r="AF736" s="253">
        <f t="shared" ca="1" si="780"/>
        <v>-0.6499276480906967</v>
      </c>
      <c r="AG736" s="258">
        <f t="shared" ca="1" si="781"/>
        <v>0</v>
      </c>
      <c r="AH736" s="227" t="str">
        <f ca="1">IF(SUM(AG736:OFFSET(AG736,(-HoldAggressiveTime-1),0,,))=0,"Defensive","Aggressive")</f>
        <v>Defensive</v>
      </c>
    </row>
    <row r="737" spans="1:34" ht="15" x14ac:dyDescent="0.2">
      <c r="A737">
        <f t="shared" si="15"/>
        <v>12</v>
      </c>
      <c r="B737">
        <f t="shared" si="16"/>
        <v>1931</v>
      </c>
      <c r="C737" s="70">
        <f t="shared" si="1"/>
        <v>1931.9166666666113</v>
      </c>
      <c r="D737" s="149">
        <f t="shared" si="383"/>
        <v>11719</v>
      </c>
      <c r="E737" s="151">
        <v>14.6</v>
      </c>
      <c r="F737" s="152">
        <v>3581.1053000000002</v>
      </c>
      <c r="G737" s="152">
        <v>951.26300000000003</v>
      </c>
      <c r="H737" s="152">
        <v>1994.6807849500001</v>
      </c>
      <c r="I737" s="152">
        <v>3581.1053000000002</v>
      </c>
      <c r="J737" s="152">
        <v>14.6</v>
      </c>
      <c r="K737" s="152">
        <v>14.6</v>
      </c>
      <c r="L737" s="152">
        <v>20.67</v>
      </c>
      <c r="M737" s="153">
        <v>8.9569463700000007</v>
      </c>
      <c r="N737" s="17">
        <f t="shared" ref="N737:T737" si="796">F737/F736/$E737*$E736-1</f>
        <v>-0.1330480440015035</v>
      </c>
      <c r="O737" s="17">
        <f t="shared" si="796"/>
        <v>-1.482557248477101E-2</v>
      </c>
      <c r="P737" s="17">
        <f t="shared" si="796"/>
        <v>8.7875000033341699E-3</v>
      </c>
      <c r="Q737" s="17">
        <f t="shared" si="796"/>
        <v>-0.1330480440015035</v>
      </c>
      <c r="R737" s="17">
        <f t="shared" si="796"/>
        <v>0</v>
      </c>
      <c r="S737" s="17">
        <f t="shared" si="796"/>
        <v>0</v>
      </c>
      <c r="T737" s="17">
        <f t="shared" si="796"/>
        <v>6.849315068492956E-3</v>
      </c>
      <c r="U737" s="241">
        <v>-4.1999999999999997E-3</v>
      </c>
      <c r="V737" s="241">
        <v>-9.0499999999999997E-2</v>
      </c>
      <c r="W737" s="223">
        <f t="shared" ca="1" si="783"/>
        <v>-0.10245034841132385</v>
      </c>
      <c r="X737" s="223">
        <f>MMULT(N737:T737,'Parameters &amp; Main Results'!$B$12:$B$18)-'Parameters &amp; Main Results'!$B$22/12+MMULT(U737:V737,'Parameters &amp; Main Results'!$B$20:$B$21)</f>
        <v>-0.10245034841132385</v>
      </c>
      <c r="Y737" s="223">
        <f>MMULT(N737:T737,'Parameters &amp; Main Results'!$C$12:$C$18)-'Parameters &amp; Main Results'!$C$22/12+MMULT(U737:V737,'Parameters &amp; Main Results'!$C$20:$C$21)</f>
        <v>-0.12126746351649691</v>
      </c>
      <c r="Z737" s="17">
        <f t="shared" ca="1" si="768"/>
        <v>277.31649061287561</v>
      </c>
      <c r="AA737" s="70">
        <f ca="1">Z737/OFFSET(Z737,'Parameters &amp; Main Results'!$B$38,0)</f>
        <v>11.908348514592436</v>
      </c>
      <c r="AB737" s="70">
        <f ca="1">SUMPRODUCT(Z737:OFFSET(Z737,'Parameters &amp; Main Results'!$B$38-1,0), 'Cash Flow Assist'!$P$11:OFFSET('Cash Flow Assist'!$P$11,'Parameters &amp; Main Results'!$B$38-1,0)  )/OFFSET(Z737,'Parameters &amp; Main Results'!$B$38,0)</f>
        <v>2009.7405536025776</v>
      </c>
      <c r="AC737" s="70">
        <f ca="1">SUMPRODUCT(Z737:OFFSET(Z737,'Parameters &amp; Main Results'!$B$38-1,0),'Parameters &amp; Main Results'!$B$42:OFFSET('Parameters &amp; Main Results'!$B$42,'Parameters &amp; Main Results'!$B$38-1,0)   )/OFFSET(Z737,'Parameters &amp; Main Results'!$B$38,0)</f>
        <v>0</v>
      </c>
      <c r="AD737" s="155">
        <f t="shared" si="4"/>
        <v>-0.65946246210209614</v>
      </c>
      <c r="AE737" s="252">
        <f t="shared" ca="1" si="778"/>
        <v>9538.8575000000001</v>
      </c>
      <c r="AF737" s="253">
        <f t="shared" ca="1" si="780"/>
        <v>-0.62457712571972057</v>
      </c>
      <c r="AG737" s="258">
        <f t="shared" ca="1" si="781"/>
        <v>0</v>
      </c>
      <c r="AH737" s="227" t="str">
        <f ca="1">IF(SUM(AG737:OFFSET(AG737,(-HoldAggressiveTime-1),0,,))=0,"Defensive","Aggressive")</f>
        <v>Defensive</v>
      </c>
    </row>
    <row r="738" spans="1:34" ht="15" x14ac:dyDescent="0.2">
      <c r="A738">
        <f t="shared" si="15"/>
        <v>1</v>
      </c>
      <c r="B738">
        <f t="shared" si="16"/>
        <v>1932</v>
      </c>
      <c r="C738" s="70">
        <f t="shared" si="1"/>
        <v>1931.9999999999445</v>
      </c>
      <c r="D738" s="149">
        <f t="shared" si="383"/>
        <v>11748</v>
      </c>
      <c r="E738" s="151">
        <v>14.3</v>
      </c>
      <c r="F738" s="152">
        <v>3498.0592999999999</v>
      </c>
      <c r="G738" s="152">
        <v>928.82439999999997</v>
      </c>
      <c r="H738" s="152">
        <v>1996.45937531</v>
      </c>
      <c r="I738" s="152">
        <v>3498.0592999999999</v>
      </c>
      <c r="J738" s="152">
        <v>14.3</v>
      </c>
      <c r="K738" s="152">
        <v>14.3</v>
      </c>
      <c r="L738" s="152">
        <v>20.67</v>
      </c>
      <c r="M738" s="153">
        <v>9.2273606200000007</v>
      </c>
      <c r="N738" s="17">
        <f t="shared" ref="N738:T738" si="797">F738/F737/$E738*$E737-1</f>
        <v>-2.6975304410739032E-3</v>
      </c>
      <c r="O738" s="17">
        <f t="shared" si="797"/>
        <v>-3.1040557937956903E-3</v>
      </c>
      <c r="P738" s="17">
        <f t="shared" si="797"/>
        <v>2.1889393936025625E-2</v>
      </c>
      <c r="Q738" s="17">
        <f t="shared" si="797"/>
        <v>-2.6975304410739032E-3</v>
      </c>
      <c r="R738" s="17">
        <f t="shared" si="797"/>
        <v>0</v>
      </c>
      <c r="S738" s="17">
        <f t="shared" si="797"/>
        <v>0</v>
      </c>
      <c r="T738" s="17">
        <f t="shared" si="797"/>
        <v>2.0979020979020824E-2</v>
      </c>
      <c r="U738" s="241">
        <v>3.85E-2</v>
      </c>
      <c r="V738" s="241">
        <v>9.1600000000000001E-2</v>
      </c>
      <c r="W738" s="223">
        <f t="shared" ca="1" si="783"/>
        <v>-1.63667460728019E-3</v>
      </c>
      <c r="X738" s="223">
        <f>MMULT(N738:T738,'Parameters &amp; Main Results'!$B$12:$B$18)-'Parameters &amp; Main Results'!$B$22/12+MMULT(U738:V738,'Parameters &amp; Main Results'!$B$20:$B$21)</f>
        <v>-1.63667460728019E-3</v>
      </c>
      <c r="Y738" s="223">
        <f>MMULT(N738:T738,'Parameters &amp; Main Results'!$C$12:$C$18)-'Parameters &amp; Main Results'!$C$22/12+MMULT(U738:V738,'Parameters &amp; Main Results'!$C$20:$C$21)</f>
        <v>-2.779849643012749E-3</v>
      </c>
      <c r="Z738" s="17">
        <f t="shared" ca="1" si="768"/>
        <v>308.97064036738391</v>
      </c>
      <c r="AA738" s="70">
        <f ca="1">Z738/OFFSET(Z738,'Parameters &amp; Main Results'!$B$38,0)</f>
        <v>13.826498361907577</v>
      </c>
      <c r="AB738" s="70">
        <f ca="1">SUMPRODUCT(Z738:OFFSET(Z738,'Parameters &amp; Main Results'!$B$38-1,0), 'Cash Flow Assist'!$P$11:OFFSET('Cash Flow Assist'!$P$11,'Parameters &amp; Main Results'!$B$38-1,0)  )/OFFSET(Z738,'Parameters &amp; Main Results'!$B$38,0)</f>
        <v>2083.0298379358314</v>
      </c>
      <c r="AC738" s="70">
        <f ca="1">SUMPRODUCT(Z738:OFFSET(Z738,'Parameters &amp; Main Results'!$B$38-1,0),'Parameters &amp; Main Results'!$B$42:OFFSET('Parameters &amp; Main Results'!$B$42,'Parameters &amp; Main Results'!$B$38-1,0)   )/OFFSET(Z738,'Parameters &amp; Main Results'!$B$38,0)</f>
        <v>0</v>
      </c>
      <c r="AD738" s="155">
        <f t="shared" si="4"/>
        <v>-0.66038107247690414</v>
      </c>
      <c r="AE738" s="252">
        <f t="shared" ca="1" si="778"/>
        <v>8293.2201000000005</v>
      </c>
      <c r="AF738" s="253">
        <f t="shared" ca="1" si="780"/>
        <v>-0.57820252473463241</v>
      </c>
      <c r="AG738" s="258">
        <f t="shared" ca="1" si="781"/>
        <v>0</v>
      </c>
      <c r="AH738" s="227" t="str">
        <f ca="1">IF(SUM(AG738:OFFSET(AG738,(-HoldAggressiveTime-1),0,,))=0,"Defensive","Aggressive")</f>
        <v>Defensive</v>
      </c>
    </row>
    <row r="739" spans="1:34" ht="15" x14ac:dyDescent="0.2">
      <c r="A739">
        <f t="shared" si="15"/>
        <v>2</v>
      </c>
      <c r="B739">
        <f t="shared" si="16"/>
        <v>1932</v>
      </c>
      <c r="C739" s="70">
        <f t="shared" si="1"/>
        <v>1932.0833333332778</v>
      </c>
      <c r="D739" s="149">
        <f t="shared" si="383"/>
        <v>11779</v>
      </c>
      <c r="E739" s="151">
        <v>14.1</v>
      </c>
      <c r="F739" s="152">
        <v>3706.3906000000002</v>
      </c>
      <c r="G739" s="152">
        <v>943.67729999999995</v>
      </c>
      <c r="H739" s="152">
        <v>1998.23955159</v>
      </c>
      <c r="I739" s="152">
        <v>3706.3906000000002</v>
      </c>
      <c r="J739" s="152">
        <v>14.1</v>
      </c>
      <c r="K739" s="152">
        <v>14.1</v>
      </c>
      <c r="L739" s="152">
        <v>20.67</v>
      </c>
      <c r="M739" s="153">
        <v>9.4160068799999994</v>
      </c>
      <c r="N739" s="17">
        <f t="shared" ref="N739:T739" si="798">F739/F738/$E739*$E738-1</f>
        <v>7.4585418352415278E-2</v>
      </c>
      <c r="O739" s="17">
        <f t="shared" si="798"/>
        <v>3.0402295220734121E-2</v>
      </c>
      <c r="P739" s="17">
        <f t="shared" si="798"/>
        <v>1.5088711585794723E-2</v>
      </c>
      <c r="Q739" s="17">
        <f t="shared" si="798"/>
        <v>7.4585418352415278E-2</v>
      </c>
      <c r="R739" s="17">
        <f t="shared" si="798"/>
        <v>0</v>
      </c>
      <c r="S739" s="17">
        <f t="shared" si="798"/>
        <v>0</v>
      </c>
      <c r="T739" s="17">
        <f t="shared" si="798"/>
        <v>1.4184397163120588E-2</v>
      </c>
      <c r="U739" s="241">
        <v>-2.87E-2</v>
      </c>
      <c r="V739" s="241">
        <v>-1.3100000000000001E-2</v>
      </c>
      <c r="W739" s="223">
        <f t="shared" ca="1" si="783"/>
        <v>6.2687075999947647E-2</v>
      </c>
      <c r="X739" s="223">
        <f>MMULT(N739:T739,'Parameters &amp; Main Results'!$B$12:$B$18)-'Parameters &amp; Main Results'!$B$22/12+MMULT(U739:V739,'Parameters &amp; Main Results'!$B$20:$B$21)</f>
        <v>6.2687075999947647E-2</v>
      </c>
      <c r="Y739" s="223">
        <f>MMULT(N739:T739,'Parameters &amp; Main Results'!$C$12:$C$18)-'Parameters &amp; Main Results'!$C$22/12+MMULT(U739:V739,'Parameters &amp; Main Results'!$C$20:$C$21)</f>
        <v>7.0125439372580506E-2</v>
      </c>
      <c r="Z739" s="17">
        <f t="shared" ca="1" si="768"/>
        <v>309.47715376648688</v>
      </c>
      <c r="AA739" s="70">
        <f ca="1">Z739/OFFSET(Z739,'Parameters &amp; Main Results'!$B$38,0)</f>
        <v>13.181465195543742</v>
      </c>
      <c r="AB739" s="70">
        <f ca="1">SUMPRODUCT(Z739:OFFSET(Z739,'Parameters &amp; Main Results'!$B$38-1,0), 'Cash Flow Assist'!$P$11:OFFSET('Cash Flow Assist'!$P$11,'Parameters &amp; Main Results'!$B$38-1,0)  )/OFFSET(Z739,'Parameters &amp; Main Results'!$B$38,0)</f>
        <v>1970.3941276952282</v>
      </c>
      <c r="AC739" s="70">
        <f ca="1">SUMPRODUCT(Z739:OFFSET(Z739,'Parameters &amp; Main Results'!$B$38-1,0),'Parameters &amp; Main Results'!$B$42:OFFSET('Parameters &amp; Main Results'!$B$42,'Parameters &amp; Main Results'!$B$38-1,0)   )/OFFSET(Z739,'Parameters &amp; Main Results'!$B$38,0)</f>
        <v>0</v>
      </c>
      <c r="AD739" s="155">
        <f t="shared" si="4"/>
        <v>-0.6350504526871954</v>
      </c>
      <c r="AE739" s="252">
        <f t="shared" ca="1" si="778"/>
        <v>8534.1504000000004</v>
      </c>
      <c r="AF739" s="253">
        <f t="shared" ca="1" si="780"/>
        <v>-0.56569893588938858</v>
      </c>
      <c r="AG739" s="258">
        <f t="shared" ca="1" si="781"/>
        <v>0</v>
      </c>
      <c r="AH739" s="227" t="str">
        <f ca="1">IF(SUM(AG739:OFFSET(AG739,(-HoldAggressiveTime-1),0,,))=0,"Defensive","Aggressive")</f>
        <v>Defensive</v>
      </c>
    </row>
    <row r="740" spans="1:34" ht="15" x14ac:dyDescent="0.2">
      <c r="A740">
        <f t="shared" si="15"/>
        <v>3</v>
      </c>
      <c r="B740">
        <f t="shared" si="16"/>
        <v>1932</v>
      </c>
      <c r="C740" s="70">
        <f t="shared" si="1"/>
        <v>1932.166666666611</v>
      </c>
      <c r="D740" s="149">
        <f t="shared" si="383"/>
        <v>11809</v>
      </c>
      <c r="E740" s="151">
        <v>14</v>
      </c>
      <c r="F740" s="152">
        <v>3286.5965999999999</v>
      </c>
      <c r="G740" s="152">
        <v>961.83939999999996</v>
      </c>
      <c r="H740" s="152">
        <v>2000.02131519</v>
      </c>
      <c r="I740" s="152">
        <v>3286.5965999999999</v>
      </c>
      <c r="J740" s="152">
        <v>14</v>
      </c>
      <c r="K740" s="152">
        <v>14</v>
      </c>
      <c r="L740" s="152">
        <v>20.67</v>
      </c>
      <c r="M740" s="153">
        <v>8.3388816000000006</v>
      </c>
      <c r="N740" s="17">
        <f t="shared" ref="N740:T740" si="799">F740/F739/$E740*$E739-1</f>
        <v>-0.10692837122995102</v>
      </c>
      <c r="O740" s="17">
        <f t="shared" si="799"/>
        <v>2.6526421085440344E-2</v>
      </c>
      <c r="P740" s="17">
        <f t="shared" si="799"/>
        <v>8.0408928570583349E-3</v>
      </c>
      <c r="Q740" s="17">
        <f t="shared" si="799"/>
        <v>-0.10692837122995102</v>
      </c>
      <c r="R740" s="17">
        <f t="shared" si="799"/>
        <v>0</v>
      </c>
      <c r="S740" s="17">
        <f t="shared" si="799"/>
        <v>0</v>
      </c>
      <c r="T740" s="17">
        <f t="shared" si="799"/>
        <v>7.1428571428571175E-3</v>
      </c>
      <c r="U740" s="241">
        <v>2.3400000000000001E-2</v>
      </c>
      <c r="V740" s="241">
        <v>-2.4400000000000002E-2</v>
      </c>
      <c r="W740" s="223">
        <f t="shared" ca="1" si="783"/>
        <v>-7.4575518014899006E-2</v>
      </c>
      <c r="X740" s="223">
        <f>MMULT(N740:T740,'Parameters &amp; Main Results'!$B$12:$B$18)-'Parameters &amp; Main Results'!$B$22/12+MMULT(U740:V740,'Parameters &amp; Main Results'!$B$20:$B$21)</f>
        <v>-7.4575518014899006E-2</v>
      </c>
      <c r="Y740" s="223">
        <f>MMULT(N740:T740,'Parameters &amp; Main Results'!$C$12:$C$18)-'Parameters &amp; Main Results'!$C$22/12+MMULT(U740:V740,'Parameters &amp; Main Results'!$C$20:$C$21)</f>
        <v>-9.3624558665078558E-2</v>
      </c>
      <c r="Z740" s="17">
        <f t="shared" ca="1" si="768"/>
        <v>291.22133952300192</v>
      </c>
      <c r="AA740" s="70">
        <f ca="1">Z740/OFFSET(Z740,'Parameters &amp; Main Results'!$B$38,0)</f>
        <v>12.163782855480234</v>
      </c>
      <c r="AB740" s="70">
        <f ca="1">SUMPRODUCT(Z740:OFFSET(Z740,'Parameters &amp; Main Results'!$B$38-1,0), 'Cash Flow Assist'!$P$11:OFFSET('Cash Flow Assist'!$P$11,'Parameters &amp; Main Results'!$B$38-1,0)  )/OFFSET(Z740,'Parameters &amp; Main Results'!$B$38,0)</f>
        <v>1920.3050534323647</v>
      </c>
      <c r="AC740" s="70">
        <f ca="1">SUMPRODUCT(Z740:OFFSET(Z740,'Parameters &amp; Main Results'!$B$38-1,0),'Parameters &amp; Main Results'!$B$42:OFFSET('Parameters &amp; Main Results'!$B$42,'Parameters &amp; Main Results'!$B$38-1,0)   )/OFFSET(Z740,'Parameters &amp; Main Results'!$B$38,0)</f>
        <v>0</v>
      </c>
      <c r="AD740" s="155">
        <f t="shared" si="4"/>
        <v>-0.67407391336246159</v>
      </c>
      <c r="AE740" s="252">
        <f t="shared" ca="1" si="778"/>
        <v>9101.7191000000003</v>
      </c>
      <c r="AF740" s="253">
        <f t="shared" ca="1" si="780"/>
        <v>-0.63890375390732512</v>
      </c>
      <c r="AG740" s="258">
        <f t="shared" ca="1" si="781"/>
        <v>0</v>
      </c>
      <c r="AH740" s="227" t="str">
        <f ca="1">IF(SUM(AG740:OFFSET(AG740,(-HoldAggressiveTime-1),0,,))=0,"Defensive","Aggressive")</f>
        <v>Defensive</v>
      </c>
    </row>
    <row r="741" spans="1:34" ht="15" x14ac:dyDescent="0.2">
      <c r="A741">
        <f t="shared" si="15"/>
        <v>4</v>
      </c>
      <c r="B741">
        <f t="shared" si="16"/>
        <v>1932</v>
      </c>
      <c r="C741" s="70">
        <f t="shared" si="1"/>
        <v>1932.2499999999443</v>
      </c>
      <c r="D741" s="149">
        <f t="shared" si="383"/>
        <v>11840</v>
      </c>
      <c r="E741" s="151">
        <v>13.9</v>
      </c>
      <c r="F741" s="152">
        <v>2637.3847000000001</v>
      </c>
      <c r="G741" s="152">
        <v>984.2989</v>
      </c>
      <c r="H741" s="152">
        <v>2001.80466753</v>
      </c>
      <c r="I741" s="152">
        <v>2637.3847000000001</v>
      </c>
      <c r="J741" s="152">
        <v>13.9</v>
      </c>
      <c r="K741" s="152">
        <v>13.9</v>
      </c>
      <c r="L741" s="152">
        <v>20.67</v>
      </c>
      <c r="M741" s="153">
        <v>6.6782404800000004</v>
      </c>
      <c r="N741" s="17">
        <f t="shared" ref="N741:T741" si="800">F741/F740/$E741*$E740-1</f>
        <v>-0.19176004422097859</v>
      </c>
      <c r="O741" s="17">
        <f t="shared" si="800"/>
        <v>3.0712806161153239E-2</v>
      </c>
      <c r="P741" s="17">
        <f t="shared" si="800"/>
        <v>8.0923261394021395E-3</v>
      </c>
      <c r="Q741" s="17">
        <f t="shared" si="800"/>
        <v>-0.19176004422097859</v>
      </c>
      <c r="R741" s="17">
        <f t="shared" si="800"/>
        <v>0</v>
      </c>
      <c r="S741" s="17">
        <f t="shared" si="800"/>
        <v>0</v>
      </c>
      <c r="T741" s="17">
        <f t="shared" si="800"/>
        <v>7.194244604316502E-3</v>
      </c>
      <c r="U741" s="241">
        <v>1.5100000000000001E-2</v>
      </c>
      <c r="V741" s="241">
        <v>1.32E-2</v>
      </c>
      <c r="W741" s="223">
        <f t="shared" ca="1" si="783"/>
        <v>-0.13735942636995413</v>
      </c>
      <c r="X741" s="223">
        <f>MMULT(N741:T741,'Parameters &amp; Main Results'!$B$12:$B$18)-'Parameters &amp; Main Results'!$B$22/12+MMULT(U741:V741,'Parameters &amp; Main Results'!$B$20:$B$21)</f>
        <v>-0.13735942636995413</v>
      </c>
      <c r="Y741" s="223">
        <f>MMULT(N741:T741,'Parameters &amp; Main Results'!$C$12:$C$18)-'Parameters &amp; Main Results'!$C$22/12+MMULT(U741:V741,'Parameters &amp; Main Results'!$C$20:$C$21)</f>
        <v>-0.16955442584943206</v>
      </c>
      <c r="Z741" s="17">
        <f t="shared" ca="1" si="768"/>
        <v>314.68946974291362</v>
      </c>
      <c r="AA741" s="70">
        <f ca="1">Z741/OFFSET(Z741,'Parameters &amp; Main Results'!$B$38,0)</f>
        <v>13.030438562841718</v>
      </c>
      <c r="AB741" s="70">
        <f ca="1">SUMPRODUCT(Z741:OFFSET(Z741,'Parameters &amp; Main Results'!$B$38-1,0), 'Cash Flow Assist'!$P$11:OFFSET('Cash Flow Assist'!$P$11,'Parameters &amp; Main Results'!$B$38-1,0)  )/OFFSET(Z741,'Parameters &amp; Main Results'!$B$38,0)</f>
        <v>1892.6461464574272</v>
      </c>
      <c r="AC741" s="70">
        <f ca="1">SUMPRODUCT(Z741:OFFSET(Z741,'Parameters &amp; Main Results'!$B$38-1,0),'Parameters &amp; Main Results'!$B$42:OFFSET('Parameters &amp; Main Results'!$B$42,'Parameters &amp; Main Results'!$B$38-1,0)   )/OFFSET(Z741,'Parameters &amp; Main Results'!$B$38,0)</f>
        <v>0</v>
      </c>
      <c r="AD741" s="155">
        <f t="shared" si="4"/>
        <v>-0.73657351414884653</v>
      </c>
      <c r="AE741" s="252">
        <f t="shared" ca="1" si="778"/>
        <v>9328.9478999999992</v>
      </c>
      <c r="AF741" s="253">
        <f t="shared" ca="1" si="780"/>
        <v>-0.71729023162408267</v>
      </c>
      <c r="AG741" s="258">
        <f t="shared" ca="1" si="781"/>
        <v>0</v>
      </c>
      <c r="AH741" s="227" t="str">
        <f ca="1">IF(SUM(AG741:OFFSET(AG741,(-HoldAggressiveTime-1),0,,))=0,"Defensive","Aggressive")</f>
        <v>Defensive</v>
      </c>
    </row>
    <row r="742" spans="1:34" ht="15" x14ac:dyDescent="0.2">
      <c r="A742">
        <f t="shared" si="15"/>
        <v>5</v>
      </c>
      <c r="B742">
        <f t="shared" si="16"/>
        <v>1932</v>
      </c>
      <c r="C742" s="70">
        <f t="shared" si="1"/>
        <v>1932.3333333332776</v>
      </c>
      <c r="D742" s="149">
        <f t="shared" si="383"/>
        <v>11870</v>
      </c>
      <c r="E742" s="151">
        <v>13.7</v>
      </c>
      <c r="F742" s="152">
        <v>2037.5839000000001</v>
      </c>
      <c r="G742" s="152">
        <v>980.80849999999998</v>
      </c>
      <c r="H742" s="152">
        <v>2003.58961002</v>
      </c>
      <c r="I742" s="152">
        <v>2037.5839000000001</v>
      </c>
      <c r="J742" s="152">
        <v>13.7</v>
      </c>
      <c r="K742" s="152">
        <v>13.7</v>
      </c>
      <c r="L742" s="152">
        <v>20.67</v>
      </c>
      <c r="M742" s="153">
        <v>5.1857573400000003</v>
      </c>
      <c r="N742" s="17">
        <f t="shared" ref="N742:T742" si="801">F742/F741/$E742*$E741-1</f>
        <v>-0.21614406485145532</v>
      </c>
      <c r="O742" s="17">
        <f t="shared" si="801"/>
        <v>1.100069527942571E-2</v>
      </c>
      <c r="P742" s="17">
        <f t="shared" si="801"/>
        <v>1.5503223841639491E-2</v>
      </c>
      <c r="Q742" s="17">
        <f t="shared" si="801"/>
        <v>-0.21614406485145532</v>
      </c>
      <c r="R742" s="17">
        <f t="shared" si="801"/>
        <v>0</v>
      </c>
      <c r="S742" s="17">
        <f t="shared" si="801"/>
        <v>0</v>
      </c>
      <c r="T742" s="17">
        <f t="shared" si="801"/>
        <v>1.4598540145985606E-2</v>
      </c>
      <c r="U742" s="241">
        <v>4.1200000000000001E-2</v>
      </c>
      <c r="V742" s="241">
        <v>-3.32E-2</v>
      </c>
      <c r="W742" s="223">
        <f t="shared" ca="1" si="783"/>
        <v>-0.15921964924207371</v>
      </c>
      <c r="X742" s="223">
        <f>MMULT(N742:T742,'Parameters &amp; Main Results'!$B$12:$B$18)-'Parameters &amp; Main Results'!$B$22/12+MMULT(U742:V742,'Parameters &amp; Main Results'!$B$20:$B$21)</f>
        <v>-0.15921964924207371</v>
      </c>
      <c r="Y742" s="223">
        <f>MMULT(N742:T742,'Parameters &amp; Main Results'!$C$12:$C$18)-'Parameters &amp; Main Results'!$C$22/12+MMULT(U742:V742,'Parameters &amp; Main Results'!$C$20:$C$21)</f>
        <v>-0.19347125550503388</v>
      </c>
      <c r="Z742" s="17">
        <f t="shared" ca="1" si="768"/>
        <v>364.79790003231648</v>
      </c>
      <c r="AA742" s="70">
        <f ca="1">Z742/OFFSET(Z742,'Parameters &amp; Main Results'!$B$38,0)</f>
        <v>15.043608779439142</v>
      </c>
      <c r="AB742" s="70">
        <f ca="1">SUMPRODUCT(Z742:OFFSET(Z742,'Parameters &amp; Main Results'!$B$38-1,0), 'Cash Flow Assist'!$P$11:OFFSET('Cash Flow Assist'!$P$11,'Parameters &amp; Main Results'!$B$38-1,0)  )/OFFSET(Z742,'Parameters &amp; Main Results'!$B$38,0)</f>
        <v>1872.9360029358647</v>
      </c>
      <c r="AC742" s="70">
        <f ca="1">SUMPRODUCT(Z742:OFFSET(Z742,'Parameters &amp; Main Results'!$B$38-1,0),'Parameters &amp; Main Results'!$B$42:OFFSET('Parameters &amp; Main Results'!$B$42,'Parameters &amp; Main Results'!$B$38-1,0)   )/OFFSET(Z742,'Parameters &amp; Main Results'!$B$38,0)</f>
        <v>0</v>
      </c>
      <c r="AD742" s="155">
        <f t="shared" si="4"/>
        <v>-0.79351158559024926</v>
      </c>
      <c r="AE742" s="252">
        <f t="shared" ca="1" si="778"/>
        <v>10102.855</v>
      </c>
      <c r="AF742" s="253">
        <f t="shared" ca="1" si="780"/>
        <v>-0.7983160304686151</v>
      </c>
      <c r="AG742" s="258">
        <f t="shared" ca="1" si="781"/>
        <v>0</v>
      </c>
      <c r="AH742" s="227" t="str">
        <f ca="1">IF(SUM(AG742:OFFSET(AG742,(-HoldAggressiveTime-1),0,,))=0,"Defensive","Aggressive")</f>
        <v>Defensive</v>
      </c>
    </row>
    <row r="743" spans="1:34" ht="15" x14ac:dyDescent="0.2">
      <c r="A743">
        <f t="shared" si="15"/>
        <v>6</v>
      </c>
      <c r="B743">
        <f t="shared" si="16"/>
        <v>1932</v>
      </c>
      <c r="C743" s="70">
        <f t="shared" si="1"/>
        <v>1932.4166666666108</v>
      </c>
      <c r="D743" s="149">
        <f t="shared" si="383"/>
        <v>11901</v>
      </c>
      <c r="E743" s="151">
        <v>13.6</v>
      </c>
      <c r="F743" s="152">
        <v>2036.5705</v>
      </c>
      <c r="G743" s="152">
        <v>983.88170000000002</v>
      </c>
      <c r="H743" s="152">
        <v>2005.37614409</v>
      </c>
      <c r="I743" s="152">
        <v>2036.5705</v>
      </c>
      <c r="J743" s="152">
        <v>13.6</v>
      </c>
      <c r="K743" s="152">
        <v>13.6</v>
      </c>
      <c r="L743" s="152">
        <v>20.67</v>
      </c>
      <c r="M743" s="153">
        <v>5.1721218499999999</v>
      </c>
      <c r="N743" s="17">
        <f t="shared" ref="N743:T743" si="802">F743/F742/$E743*$E742-1</f>
        <v>6.8519304104410761E-3</v>
      </c>
      <c r="O743" s="17">
        <f t="shared" si="802"/>
        <v>1.0509313759725636E-2</v>
      </c>
      <c r="P743" s="17">
        <f t="shared" si="802"/>
        <v>8.2511642162221843E-3</v>
      </c>
      <c r="Q743" s="17">
        <f t="shared" si="802"/>
        <v>6.8519304104410761E-3</v>
      </c>
      <c r="R743" s="17">
        <f t="shared" si="802"/>
        <v>0</v>
      </c>
      <c r="S743" s="17">
        <f t="shared" si="802"/>
        <v>0</v>
      </c>
      <c r="T743" s="17">
        <f t="shared" si="802"/>
        <v>7.3529411764705621E-3</v>
      </c>
      <c r="U743" s="241">
        <v>1.9E-3</v>
      </c>
      <c r="V743" s="241">
        <v>5.5199999999999999E-2</v>
      </c>
      <c r="W743" s="223">
        <f t="shared" ca="1" si="783"/>
        <v>7.5667909519327959E-3</v>
      </c>
      <c r="X743" s="223">
        <f>MMULT(N743:T743,'Parameters &amp; Main Results'!$B$12:$B$18)-'Parameters &amp; Main Results'!$B$22/12+MMULT(U743:V743,'Parameters &amp; Main Results'!$B$20:$B$21)</f>
        <v>7.5667909519327959E-3</v>
      </c>
      <c r="Y743" s="223">
        <f>MMULT(N743:T743,'Parameters &amp; Main Results'!$C$12:$C$18)-'Parameters &amp; Main Results'!$C$22/12+MMULT(U743:V743,'Parameters &amp; Main Results'!$C$20:$C$21)</f>
        <v>7.1760020787028662E-3</v>
      </c>
      <c r="Z743" s="17">
        <f t="shared" ca="1" si="768"/>
        <v>433.88014444375074</v>
      </c>
      <c r="AA743" s="70">
        <f ca="1">Z743/OFFSET(Z743,'Parameters &amp; Main Results'!$B$38,0)</f>
        <v>17.585820029667239</v>
      </c>
      <c r="AB743" s="70">
        <f ca="1">SUMPRODUCT(Z743:OFFSET(Z743,'Parameters &amp; Main Results'!$B$38-1,0), 'Cash Flow Assist'!$P$11:OFFSET('Cash Flow Assist'!$P$11,'Parameters &amp; Main Results'!$B$38-1,0)  )/OFFSET(Z743,'Parameters &amp; Main Results'!$B$38,0)</f>
        <v>1827.0372319890446</v>
      </c>
      <c r="AC743" s="70">
        <f ca="1">SUMPRODUCT(Z743:OFFSET(Z743,'Parameters &amp; Main Results'!$B$38-1,0),'Parameters &amp; Main Results'!$B$42:OFFSET('Parameters &amp; Main Results'!$B$42,'Parameters &amp; Main Results'!$B$38-1,0)   )/OFFSET(Z743,'Parameters &amp; Main Results'!$B$38,0)</f>
        <v>0</v>
      </c>
      <c r="AD743" s="155">
        <f t="shared" si="4"/>
        <v>-0.79209674134415131</v>
      </c>
      <c r="AE743" s="252">
        <f t="shared" ca="1" si="778"/>
        <v>10037.1206</v>
      </c>
      <c r="AF743" s="253">
        <f t="shared" ca="1" si="780"/>
        <v>-0.79709614129773432</v>
      </c>
      <c r="AG743" s="258">
        <f t="shared" ca="1" si="781"/>
        <v>0</v>
      </c>
      <c r="AH743" s="227" t="str">
        <f ca="1">IF(SUM(AG743:OFFSET(AG743,(-HoldAggressiveTime-1),0,,))=0,"Defensive","Aggressive")</f>
        <v>Defensive</v>
      </c>
    </row>
    <row r="744" spans="1:34" ht="15" x14ac:dyDescent="0.2">
      <c r="A744">
        <f t="shared" si="15"/>
        <v>7</v>
      </c>
      <c r="B744">
        <f t="shared" si="16"/>
        <v>1932</v>
      </c>
      <c r="C744" s="70">
        <f t="shared" si="1"/>
        <v>1932.4999999999441</v>
      </c>
      <c r="D744" s="149">
        <f t="shared" si="383"/>
        <v>11932</v>
      </c>
      <c r="E744" s="151">
        <v>13.6</v>
      </c>
      <c r="F744" s="152">
        <v>2820.7963</v>
      </c>
      <c r="G744" s="152">
        <v>1001.7731</v>
      </c>
      <c r="H744" s="152">
        <v>2007.1642711500001</v>
      </c>
      <c r="I744" s="152">
        <v>2820.7963</v>
      </c>
      <c r="J744" s="152">
        <v>13.6</v>
      </c>
      <c r="K744" s="152">
        <v>13.6</v>
      </c>
      <c r="L744" s="152">
        <v>20.67</v>
      </c>
      <c r="M744" s="153">
        <v>7.1187465300000001</v>
      </c>
      <c r="N744" s="17">
        <f t="shared" ref="N744:T744" si="803">F744/F743/$E744*$E743-1</f>
        <v>0.38507176648193608</v>
      </c>
      <c r="O744" s="17">
        <f t="shared" si="803"/>
        <v>1.8184503279205178E-2</v>
      </c>
      <c r="P744" s="17">
        <f t="shared" si="803"/>
        <v>8.9166666576234732E-4</v>
      </c>
      <c r="Q744" s="17">
        <f t="shared" si="803"/>
        <v>0.38507176648193608</v>
      </c>
      <c r="R744" s="17">
        <f t="shared" si="803"/>
        <v>0</v>
      </c>
      <c r="S744" s="17">
        <f t="shared" si="803"/>
        <v>0</v>
      </c>
      <c r="T744" s="17">
        <f t="shared" si="803"/>
        <v>0</v>
      </c>
      <c r="U744" s="241">
        <v>-4.5900000000000003E-2</v>
      </c>
      <c r="V744" s="241">
        <v>0.35610000000000003</v>
      </c>
      <c r="W744" s="223">
        <f t="shared" ca="1" si="783"/>
        <v>0.29239905885062645</v>
      </c>
      <c r="X744" s="223">
        <f>MMULT(N744:T744,'Parameters &amp; Main Results'!$B$12:$B$18)-'Parameters &amp; Main Results'!$B$22/12+MMULT(U744:V744,'Parameters &amp; Main Results'!$B$20:$B$21)</f>
        <v>0.29239905885062645</v>
      </c>
      <c r="Y744" s="223">
        <f>MMULT(N744:T744,'Parameters &amp; Main Results'!$C$12:$C$18)-'Parameters &amp; Main Results'!$C$22/12+MMULT(U744:V744,'Parameters &amp; Main Results'!$C$20:$C$21)</f>
        <v>0.34834137349499633</v>
      </c>
      <c r="Z744" s="17">
        <f t="shared" ca="1" si="768"/>
        <v>430.62171990983131</v>
      </c>
      <c r="AA744" s="70">
        <f ca="1">Z744/OFFSET(Z744,'Parameters &amp; Main Results'!$B$38,0)</f>
        <v>18.070040259352371</v>
      </c>
      <c r="AB744" s="70">
        <f ca="1">SUMPRODUCT(Z744:OFFSET(Z744,'Parameters &amp; Main Results'!$B$38-1,0), 'Cash Flow Assist'!$P$11:OFFSET('Cash Flow Assist'!$P$11,'Parameters &amp; Main Results'!$B$38-1,0)  )/OFFSET(Z744,'Parameters &amp; Main Results'!$B$38,0)</f>
        <v>1874.3781570420383</v>
      </c>
      <c r="AC744" s="70">
        <f ca="1">SUMPRODUCT(Z744:OFFSET(Z744,'Parameters &amp; Main Results'!$B$38-1,0),'Parameters &amp; Main Results'!$B$42:OFFSET('Parameters &amp; Main Results'!$B$42,'Parameters &amp; Main Results'!$B$38-1,0)   )/OFFSET(Z744,'Parameters &amp; Main Results'!$B$38,0)</f>
        <v>0</v>
      </c>
      <c r="AD744" s="155">
        <f t="shared" si="4"/>
        <v>-0.71203906627619284</v>
      </c>
      <c r="AE744" s="252">
        <f t="shared" ca="1" si="778"/>
        <v>9907.0889000000006</v>
      </c>
      <c r="AF744" s="253">
        <f t="shared" ca="1" si="780"/>
        <v>-0.71527495831797772</v>
      </c>
      <c r="AG744" s="258">
        <f t="shared" ca="1" si="781"/>
        <v>0</v>
      </c>
      <c r="AH744" s="227" t="str">
        <f ca="1">IF(SUM(AG744:OFFSET(AG744,(-HoldAggressiveTime-1),0,,))=0,"Defensive","Aggressive")</f>
        <v>Defensive</v>
      </c>
    </row>
    <row r="745" spans="1:34" ht="15" x14ac:dyDescent="0.2">
      <c r="A745">
        <f t="shared" si="15"/>
        <v>8</v>
      </c>
      <c r="B745">
        <f t="shared" si="16"/>
        <v>1932</v>
      </c>
      <c r="C745" s="70">
        <f t="shared" si="1"/>
        <v>1932.5833333332773</v>
      </c>
      <c r="D745" s="149">
        <f t="shared" si="383"/>
        <v>11962</v>
      </c>
      <c r="E745" s="151">
        <v>13.5</v>
      </c>
      <c r="F745" s="152">
        <v>3900.0506999999998</v>
      </c>
      <c r="G745" s="152">
        <v>1015.6508</v>
      </c>
      <c r="H745" s="152">
        <v>2008.9539926299999</v>
      </c>
      <c r="I745" s="152">
        <v>3900.0506999999998</v>
      </c>
      <c r="J745" s="152">
        <v>13.5</v>
      </c>
      <c r="K745" s="152">
        <v>13.5</v>
      </c>
      <c r="L745" s="152">
        <v>20.67</v>
      </c>
      <c r="M745" s="153">
        <v>9.8411935699999997</v>
      </c>
      <c r="N745" s="17">
        <f t="shared" ref="N745:T745" si="804">F745/F744/$E745*$E744-1</f>
        <v>0.3928478155067221</v>
      </c>
      <c r="O745" s="17">
        <f t="shared" si="804"/>
        <v>2.1363160239837864E-2</v>
      </c>
      <c r="P745" s="17">
        <f t="shared" si="804"/>
        <v>8.3056790148006154E-3</v>
      </c>
      <c r="Q745" s="17">
        <f t="shared" si="804"/>
        <v>0.3928478155067221</v>
      </c>
      <c r="R745" s="17">
        <f t="shared" si="804"/>
        <v>0</v>
      </c>
      <c r="S745" s="17">
        <f t="shared" si="804"/>
        <v>0</v>
      </c>
      <c r="T745" s="17">
        <f t="shared" si="804"/>
        <v>7.4074074074073071E-3</v>
      </c>
      <c r="U745" s="241">
        <v>0.1341</v>
      </c>
      <c r="V745" s="241">
        <v>0.34239999999999998</v>
      </c>
      <c r="W745" s="223">
        <f t="shared" ca="1" si="783"/>
        <v>0.29923719738171284</v>
      </c>
      <c r="X745" s="223">
        <f>MMULT(N745:T745,'Parameters &amp; Main Results'!$B$12:$B$18)-'Parameters &amp; Main Results'!$B$22/12+MMULT(U745:V745,'Parameters &amp; Main Results'!$B$20:$B$21)</f>
        <v>0.29923719738171284</v>
      </c>
      <c r="Y745" s="223">
        <f>MMULT(N745:T745,'Parameters &amp; Main Results'!$C$12:$C$18)-'Parameters &amp; Main Results'!$C$22/12+MMULT(U745:V745,'Parameters &amp; Main Results'!$C$20:$C$21)</f>
        <v>0.355657683313367</v>
      </c>
      <c r="Z745" s="17">
        <f t="shared" ca="1" si="768"/>
        <v>333.1956309940349</v>
      </c>
      <c r="AA745" s="70">
        <f ca="1">Z745/OFFSET(Z745,'Parameters &amp; Main Results'!$B$38,0)</f>
        <v>13.763977066568975</v>
      </c>
      <c r="AB745" s="70">
        <f ca="1">SUMPRODUCT(Z745:OFFSET(Z745,'Parameters &amp; Main Results'!$B$38-1,0), 'Cash Flow Assist'!$P$11:OFFSET('Cash Flow Assist'!$P$11,'Parameters &amp; Main Results'!$B$38-1,0)  )/OFFSET(Z745,'Parameters &amp; Main Results'!$B$38,0)</f>
        <v>1828.3755706505831</v>
      </c>
      <c r="AC745" s="70">
        <f ca="1">SUMPRODUCT(Z745:OFFSET(Z745,'Parameters &amp; Main Results'!$B$38-1,0),'Parameters &amp; Main Results'!$B$42:OFFSET('Parameters &amp; Main Results'!$B$42,'Parameters &amp; Main Results'!$B$38-1,0)   )/OFFSET(Z745,'Parameters &amp; Main Results'!$B$38,0)</f>
        <v>0</v>
      </c>
      <c r="AD745" s="155">
        <f t="shared" si="4"/>
        <v>-0.59891424251151926</v>
      </c>
      <c r="AE745" s="252">
        <f t="shared" ca="1" si="778"/>
        <v>8306.9380999999994</v>
      </c>
      <c r="AF745" s="253">
        <f t="shared" ca="1" si="780"/>
        <v>-0.53050683018812916</v>
      </c>
      <c r="AG745" s="258">
        <f t="shared" ca="1" si="781"/>
        <v>0</v>
      </c>
      <c r="AH745" s="227" t="str">
        <f ca="1">IF(SUM(AG745:OFFSET(AG745,(-HoldAggressiveTime-1),0,,))=0,"Defensive","Aggressive")</f>
        <v>Defensive</v>
      </c>
    </row>
    <row r="746" spans="1:34" ht="15" x14ac:dyDescent="0.2">
      <c r="A746">
        <f t="shared" si="15"/>
        <v>9</v>
      </c>
      <c r="B746">
        <f t="shared" si="16"/>
        <v>1932</v>
      </c>
      <c r="C746" s="70">
        <f t="shared" si="1"/>
        <v>1932.6666666666106</v>
      </c>
      <c r="D746" s="149">
        <f t="shared" si="383"/>
        <v>11993</v>
      </c>
      <c r="E746" s="151">
        <v>13.4</v>
      </c>
      <c r="F746" s="152">
        <v>3775.0317</v>
      </c>
      <c r="G746" s="152">
        <v>1021.1104</v>
      </c>
      <c r="H746" s="152">
        <v>2010.74530994</v>
      </c>
      <c r="I746" s="152">
        <v>3775.0317</v>
      </c>
      <c r="J746" s="152">
        <v>13.4</v>
      </c>
      <c r="K746" s="152">
        <v>13.4</v>
      </c>
      <c r="L746" s="152">
        <v>20.67</v>
      </c>
      <c r="M746" s="153">
        <v>9.5550731899999999</v>
      </c>
      <c r="N746" s="17">
        <f t="shared" ref="N746:T746" si="805">F746/F745/$E746*$E745-1</f>
        <v>-2.4832272473224726E-2</v>
      </c>
      <c r="O746" s="17">
        <f t="shared" si="805"/>
        <v>1.287827161232169E-2</v>
      </c>
      <c r="P746" s="17">
        <f t="shared" si="805"/>
        <v>8.3610074626390141E-3</v>
      </c>
      <c r="Q746" s="17">
        <f t="shared" si="805"/>
        <v>-2.4832272473224726E-2</v>
      </c>
      <c r="R746" s="17">
        <f t="shared" si="805"/>
        <v>0</v>
      </c>
      <c r="S746" s="17">
        <f t="shared" si="805"/>
        <v>0</v>
      </c>
      <c r="T746" s="17">
        <f t="shared" si="805"/>
        <v>7.4626865671640896E-3</v>
      </c>
      <c r="U746" s="241">
        <v>-2.0799999999999999E-2</v>
      </c>
      <c r="V746" s="241">
        <v>-7.3599999999999999E-2</v>
      </c>
      <c r="W746" s="223">
        <f t="shared" ca="1" si="783"/>
        <v>-1.5717082370762667E-2</v>
      </c>
      <c r="X746" s="223">
        <f>MMULT(N746:T746,'Parameters &amp; Main Results'!$B$12:$B$18)-'Parameters &amp; Main Results'!$B$22/12+MMULT(U746:V746,'Parameters &amp; Main Results'!$B$20:$B$21)</f>
        <v>-1.5717082370762667E-2</v>
      </c>
      <c r="Y746" s="223">
        <f>MMULT(N746:T746,'Parameters &amp; Main Results'!$C$12:$C$18)-'Parameters &amp; Main Results'!$C$22/12+MMULT(U746:V746,'Parameters &amp; Main Results'!$C$20:$C$21)</f>
        <v>-2.110288473133675E-2</v>
      </c>
      <c r="Z746" s="17">
        <f t="shared" ca="1" si="768"/>
        <v>256.45481184306237</v>
      </c>
      <c r="AA746" s="70">
        <f ca="1">Z746/OFFSET(Z746,'Parameters &amp; Main Results'!$B$38,0)</f>
        <v>10.444118778683038</v>
      </c>
      <c r="AB746" s="70">
        <f ca="1">SUMPRODUCT(Z746:OFFSET(Z746,'Parameters &amp; Main Results'!$B$38-1,0), 'Cash Flow Assist'!$P$11:OFFSET('Cash Flow Assist'!$P$11,'Parameters &amp; Main Results'!$B$38-1,0)  )/OFFSET(Z746,'Parameters &amp; Main Results'!$B$38,0)</f>
        <v>1789.9432224757804</v>
      </c>
      <c r="AC746" s="70">
        <f ca="1">SUMPRODUCT(Z746:OFFSET(Z746,'Parameters &amp; Main Results'!$B$38-1,0),'Parameters &amp; Main Results'!$B$42:OFFSET('Parameters &amp; Main Results'!$B$42,'Parameters &amp; Main Results'!$B$38-1,0)   )/OFFSET(Z746,'Parameters &amp; Main Results'!$B$38,0)</f>
        <v>0</v>
      </c>
      <c r="AD746" s="155">
        <f t="shared" si="4"/>
        <v>-0.60887411332660291</v>
      </c>
      <c r="AE746" s="252">
        <f t="shared" ca="1" si="778"/>
        <v>8640.3343000000004</v>
      </c>
      <c r="AF746" s="253">
        <f t="shared" ca="1" si="780"/>
        <v>-0.5630919396255305</v>
      </c>
      <c r="AG746" s="258">
        <f t="shared" ca="1" si="781"/>
        <v>0</v>
      </c>
      <c r="AH746" s="227" t="str">
        <f ca="1">IF(SUM(AG746:OFFSET(AG746,(-HoldAggressiveTime-1),0,,))=0,"Defensive","Aggressive")</f>
        <v>Defensive</v>
      </c>
    </row>
    <row r="747" spans="1:34" ht="15" x14ac:dyDescent="0.2">
      <c r="A747">
        <f t="shared" si="15"/>
        <v>10</v>
      </c>
      <c r="B747">
        <f t="shared" si="16"/>
        <v>1932</v>
      </c>
      <c r="C747" s="70">
        <f t="shared" si="1"/>
        <v>1932.7499999999438</v>
      </c>
      <c r="D747" s="149">
        <f t="shared" si="383"/>
        <v>12023</v>
      </c>
      <c r="E747" s="151">
        <v>13.3</v>
      </c>
      <c r="F747" s="152">
        <v>3260.9396999999999</v>
      </c>
      <c r="G747" s="152">
        <v>1023.1708</v>
      </c>
      <c r="H747" s="152">
        <v>2012.53822451</v>
      </c>
      <c r="I747" s="152">
        <v>3260.9396999999999</v>
      </c>
      <c r="J747" s="152">
        <v>13.3</v>
      </c>
      <c r="K747" s="152">
        <v>13.3</v>
      </c>
      <c r="L747" s="152">
        <v>20.67</v>
      </c>
      <c r="M747" s="153">
        <v>8.2786686799999991</v>
      </c>
      <c r="N747" s="17">
        <f t="shared" ref="N747:T747" si="806">F747/F746/$E747*$E746-1</f>
        <v>-0.12968729676918411</v>
      </c>
      <c r="O747" s="17">
        <f t="shared" si="806"/>
        <v>9.5517718102122728E-3</v>
      </c>
      <c r="P747" s="17">
        <f t="shared" si="806"/>
        <v>8.4171679207865058E-3</v>
      </c>
      <c r="Q747" s="17">
        <f t="shared" si="806"/>
        <v>-0.12968729676918411</v>
      </c>
      <c r="R747" s="17">
        <f t="shared" si="806"/>
        <v>0</v>
      </c>
      <c r="S747" s="17">
        <f t="shared" si="806"/>
        <v>0</v>
      </c>
      <c r="T747" s="17">
        <f t="shared" si="806"/>
        <v>7.5187969924812581E-3</v>
      </c>
      <c r="U747" s="241">
        <v>-2.5600000000000001E-2</v>
      </c>
      <c r="V747" s="241">
        <v>-0.1033</v>
      </c>
      <c r="W747" s="223">
        <f t="shared" ca="1" si="783"/>
        <v>-9.5020845031888235E-2</v>
      </c>
      <c r="X747" s="223">
        <f>MMULT(N747:T747,'Parameters &amp; Main Results'!$B$12:$B$18)-'Parameters &amp; Main Results'!$B$22/12+MMULT(U747:V747,'Parameters &amp; Main Results'!$B$20:$B$21)</f>
        <v>-9.5020845031888235E-2</v>
      </c>
      <c r="Y747" s="223">
        <f>MMULT(N747:T747,'Parameters &amp; Main Results'!$C$12:$C$18)-'Parameters &amp; Main Results'!$C$22/12+MMULT(U747:V747,'Parameters &amp; Main Results'!$C$20:$C$21)</f>
        <v>-0.11580505657791114</v>
      </c>
      <c r="Z747" s="17">
        <f t="shared" ca="1" si="768"/>
        <v>260.54989602051035</v>
      </c>
      <c r="AA747" s="70">
        <f ca="1">Z747/OFFSET(Z747,'Parameters &amp; Main Results'!$B$38,0)</f>
        <v>10.609362543229649</v>
      </c>
      <c r="AB747" s="70">
        <f ca="1">SUMPRODUCT(Z747:OFFSET(Z747,'Parameters &amp; Main Results'!$B$38-1,0), 'Cash Flow Assist'!$P$11:OFFSET('Cash Flow Assist'!$P$11,'Parameters &amp; Main Results'!$B$38-1,0)  )/OFFSET(Z747,'Parameters &amp; Main Results'!$B$38,0)</f>
        <v>1780.2426253351118</v>
      </c>
      <c r="AC747" s="70">
        <f ca="1">SUMPRODUCT(Z747:OFFSET(Z747,'Parameters &amp; Main Results'!$B$38-1,0),'Parameters &amp; Main Results'!$B$42:OFFSET('Parameters &amp; Main Results'!$B$42,'Parameters &amp; Main Results'!$B$38-1,0)   )/OFFSET(Z747,'Parameters &amp; Main Results'!$B$38,0)</f>
        <v>0</v>
      </c>
      <c r="AD747" s="155">
        <f t="shared" si="4"/>
        <v>-0.65959817226572603</v>
      </c>
      <c r="AE747" s="252">
        <f t="shared" ca="1" si="778"/>
        <v>8738.6594999999998</v>
      </c>
      <c r="AF747" s="253">
        <f t="shared" ca="1" si="780"/>
        <v>-0.62683753726758662</v>
      </c>
      <c r="AG747" s="258">
        <f t="shared" ca="1" si="781"/>
        <v>0</v>
      </c>
      <c r="AH747" s="227" t="str">
        <f ca="1">IF(SUM(AG747:OFFSET(AG747,(-HoldAggressiveTime-1),0,,))=0,"Defensive","Aggressive")</f>
        <v>Defensive</v>
      </c>
    </row>
    <row r="748" spans="1:34" ht="15" x14ac:dyDescent="0.2">
      <c r="A748">
        <f t="shared" si="15"/>
        <v>11</v>
      </c>
      <c r="B748">
        <f t="shared" si="16"/>
        <v>1932</v>
      </c>
      <c r="C748" s="70">
        <f t="shared" si="1"/>
        <v>1932.8333333332771</v>
      </c>
      <c r="D748" s="149">
        <f t="shared" si="383"/>
        <v>12054</v>
      </c>
      <c r="E748" s="151">
        <v>13.2</v>
      </c>
      <c r="F748" s="152">
        <v>3087.2691</v>
      </c>
      <c r="G748" s="152">
        <v>1024.3933999999999</v>
      </c>
      <c r="H748" s="152">
        <v>2014.3327377600001</v>
      </c>
      <c r="I748" s="152">
        <v>3087.2691</v>
      </c>
      <c r="J748" s="152">
        <v>13.2</v>
      </c>
      <c r="K748" s="152">
        <v>13.2</v>
      </c>
      <c r="L748" s="152">
        <v>20.67</v>
      </c>
      <c r="M748" s="153">
        <v>7.8619944200000003</v>
      </c>
      <c r="N748" s="17">
        <f t="shared" ref="N748:T748" si="807">F748/F747/$E748*$E747-1</f>
        <v>-4.6085549428366401E-2</v>
      </c>
      <c r="O748" s="17">
        <f t="shared" si="807"/>
        <v>8.779722858203387E-3</v>
      </c>
      <c r="P748" s="17">
        <f t="shared" si="807"/>
        <v>8.4741792928353377E-3</v>
      </c>
      <c r="Q748" s="17">
        <f t="shared" si="807"/>
        <v>-4.6085549428366401E-2</v>
      </c>
      <c r="R748" s="17">
        <f t="shared" si="807"/>
        <v>0</v>
      </c>
      <c r="S748" s="17">
        <f t="shared" si="807"/>
        <v>0</v>
      </c>
      <c r="T748" s="17">
        <f t="shared" si="807"/>
        <v>7.575757575757569E-3</v>
      </c>
      <c r="U748" s="241">
        <v>0.02</v>
      </c>
      <c r="V748" s="241">
        <v>-0.13109999999999999</v>
      </c>
      <c r="W748" s="223">
        <f t="shared" ca="1" si="783"/>
        <v>-3.2471096287512914E-2</v>
      </c>
      <c r="X748" s="223">
        <f>MMULT(N748:T748,'Parameters &amp; Main Results'!$B$12:$B$18)-'Parameters &amp; Main Results'!$B$22/12+MMULT(U748:V748,'Parameters &amp; Main Results'!$B$20:$B$21)</f>
        <v>-3.2471096287512914E-2</v>
      </c>
      <c r="Y748" s="223">
        <f>MMULT(N748:T748,'Parameters &amp; Main Results'!$C$12:$C$18)-'Parameters &amp; Main Results'!$C$22/12+MMULT(U748:V748,'Parameters &amp; Main Results'!$C$20:$C$21)</f>
        <v>-4.0640688866376097E-2</v>
      </c>
      <c r="Z748" s="17">
        <f t="shared" ca="1" si="768"/>
        <v>287.90706900833663</v>
      </c>
      <c r="AA748" s="70">
        <f ca="1">Z748/OFFSET(Z748,'Parameters &amp; Main Results'!$B$38,0)</f>
        <v>11.328209786960995</v>
      </c>
      <c r="AB748" s="70">
        <f ca="1">SUMPRODUCT(Z748:OFFSET(Z748,'Parameters &amp; Main Results'!$B$38-1,0), 'Cash Flow Assist'!$P$11:OFFSET('Cash Flow Assist'!$P$11,'Parameters &amp; Main Results'!$B$38-1,0)  )/OFFSET(Z748,'Parameters &amp; Main Results'!$B$38,0)</f>
        <v>1710.9573634127114</v>
      </c>
      <c r="AC748" s="70">
        <f ca="1">SUMPRODUCT(Z748:OFFSET(Z748,'Parameters &amp; Main Results'!$B$38-1,0),'Parameters &amp; Main Results'!$B$42:OFFSET('Parameters &amp; Main Results'!$B$42,'Parameters &amp; Main Results'!$B$38-1,0)   )/OFFSET(Z748,'Parameters &amp; Main Results'!$B$38,0)</f>
        <v>0</v>
      </c>
      <c r="AD748" s="155">
        <f t="shared" si="4"/>
        <v>-0.67528577752328012</v>
      </c>
      <c r="AE748" s="252">
        <f t="shared" ca="1" si="778"/>
        <v>7627.4075999999995</v>
      </c>
      <c r="AF748" s="253">
        <f t="shared" ca="1" si="780"/>
        <v>-0.59524005246553224</v>
      </c>
      <c r="AG748" s="258">
        <f t="shared" ca="1" si="781"/>
        <v>0</v>
      </c>
      <c r="AH748" s="227" t="str">
        <f ca="1">IF(SUM(AG748:OFFSET(AG748,(-HoldAggressiveTime-1),0,,))=0,"Defensive","Aggressive")</f>
        <v>Defensive</v>
      </c>
    </row>
    <row r="749" spans="1:34" ht="15" x14ac:dyDescent="0.2">
      <c r="A749">
        <f t="shared" si="15"/>
        <v>12</v>
      </c>
      <c r="B749">
        <f t="shared" si="16"/>
        <v>1932</v>
      </c>
      <c r="C749" s="70">
        <f t="shared" si="1"/>
        <v>1932.9166666666104</v>
      </c>
      <c r="D749" s="149">
        <f t="shared" si="383"/>
        <v>12085</v>
      </c>
      <c r="E749" s="151">
        <v>13.1</v>
      </c>
      <c r="F749" s="152">
        <v>3263.7768999999998</v>
      </c>
      <c r="G749" s="152">
        <v>1035.9059999999999</v>
      </c>
      <c r="H749" s="152">
        <v>2016.12885112</v>
      </c>
      <c r="I749" s="152">
        <v>3263.7768999999998</v>
      </c>
      <c r="J749" s="152">
        <v>13.1</v>
      </c>
      <c r="K749" s="152">
        <v>13.1</v>
      </c>
      <c r="L749" s="152">
        <v>20.67</v>
      </c>
      <c r="M749" s="153">
        <v>8.3408554499999994</v>
      </c>
      <c r="N749" s="17">
        <f t="shared" ref="N749:T749" si="808">F749/F748/$E749*$E748-1</f>
        <v>6.524281523787967E-2</v>
      </c>
      <c r="O749" s="17">
        <f t="shared" si="808"/>
        <v>1.8957833376623601E-2</v>
      </c>
      <c r="P749" s="17">
        <f t="shared" si="808"/>
        <v>8.5320610697847687E-3</v>
      </c>
      <c r="Q749" s="17">
        <f t="shared" si="808"/>
        <v>6.524281523787967E-2</v>
      </c>
      <c r="R749" s="17">
        <f t="shared" si="808"/>
        <v>0</v>
      </c>
      <c r="S749" s="17">
        <f t="shared" si="808"/>
        <v>0</v>
      </c>
      <c r="T749" s="17">
        <f t="shared" si="808"/>
        <v>7.6335877862594437E-3</v>
      </c>
      <c r="U749" s="241">
        <v>-8.6400000000000005E-2</v>
      </c>
      <c r="V749" s="241">
        <v>-7.7200000000000005E-2</v>
      </c>
      <c r="W749" s="223">
        <f t="shared" ca="1" si="783"/>
        <v>5.306369082638078E-2</v>
      </c>
      <c r="X749" s="223">
        <f>MMULT(N749:T749,'Parameters &amp; Main Results'!$B$12:$B$18)-'Parameters &amp; Main Results'!$B$22/12+MMULT(U749:V749,'Parameters &amp; Main Results'!$B$20:$B$21)</f>
        <v>5.306369082638078E-2</v>
      </c>
      <c r="Y749" s="223">
        <f>MMULT(N749:T749,'Parameters &amp; Main Results'!$C$12:$C$18)-'Parameters &amp; Main Results'!$C$22/12+MMULT(U749:V749,'Parameters &amp; Main Results'!$C$20:$C$21)</f>
        <v>6.0572650385087398E-2</v>
      </c>
      <c r="Z749" s="17">
        <f t="shared" ca="1" si="768"/>
        <v>297.56947611964233</v>
      </c>
      <c r="AA749" s="70">
        <f ca="1">Z749/OFFSET(Z749,'Parameters &amp; Main Results'!$B$38,0)</f>
        <v>11.926784760798791</v>
      </c>
      <c r="AB749" s="70">
        <f ca="1">SUMPRODUCT(Z749:OFFSET(Z749,'Parameters &amp; Main Results'!$B$38-1,0), 'Cash Flow Assist'!$P$11:OFFSET('Cash Flow Assist'!$P$11,'Parameters &amp; Main Results'!$B$38-1,0)  )/OFFSET(Z749,'Parameters &amp; Main Results'!$B$38,0)</f>
        <v>1732.350103547413</v>
      </c>
      <c r="AC749" s="70">
        <f ca="1">SUMPRODUCT(Z749:OFFSET(Z749,'Parameters &amp; Main Results'!$B$38-1,0),'Parameters &amp; Main Results'!$B$42:OFFSET('Parameters &amp; Main Results'!$B$42,'Parameters &amp; Main Results'!$B$38-1,0)   )/OFFSET(Z749,'Parameters &amp; Main Results'!$B$38,0)</f>
        <v>0</v>
      </c>
      <c r="AD749" s="155">
        <f t="shared" si="4"/>
        <v>-0.6541005075011197</v>
      </c>
      <c r="AE749" s="252">
        <f t="shared" ca="1" si="778"/>
        <v>6979.3402999999998</v>
      </c>
      <c r="AF749" s="253">
        <f t="shared" ca="1" si="780"/>
        <v>-0.53236598880269526</v>
      </c>
      <c r="AG749" s="258">
        <f t="shared" ca="1" si="781"/>
        <v>0</v>
      </c>
      <c r="AH749" s="227" t="str">
        <f ca="1">IF(SUM(AG749:OFFSET(AG749,(-HoldAggressiveTime-1),0,,))=0,"Defensive","Aggressive")</f>
        <v>Defensive</v>
      </c>
    </row>
    <row r="750" spans="1:34" ht="15" x14ac:dyDescent="0.2">
      <c r="A750">
        <f t="shared" si="15"/>
        <v>1</v>
      </c>
      <c r="B750">
        <f t="shared" si="16"/>
        <v>1933</v>
      </c>
      <c r="C750" s="70">
        <f t="shared" si="1"/>
        <v>1932.9999999999436</v>
      </c>
      <c r="D750" s="149">
        <f t="shared" si="383"/>
        <v>12113</v>
      </c>
      <c r="E750" s="151">
        <v>12.9</v>
      </c>
      <c r="F750" s="152">
        <v>3303.1680999999999</v>
      </c>
      <c r="G750" s="152">
        <v>1050.0918999999999</v>
      </c>
      <c r="H750" s="152">
        <v>2017.7417542000001</v>
      </c>
      <c r="I750" s="152">
        <v>3303.1680999999999</v>
      </c>
      <c r="J750" s="152">
        <v>12.9</v>
      </c>
      <c r="K750" s="152">
        <v>12.9</v>
      </c>
      <c r="L750" s="152">
        <v>32.32</v>
      </c>
      <c r="M750" s="153">
        <v>8.5427752300000002</v>
      </c>
      <c r="N750" s="17">
        <f t="shared" ref="N750:T750" si="809">F750/F749/$E750*$E749-1</f>
        <v>2.7760202766044406E-2</v>
      </c>
      <c r="O750" s="17">
        <f t="shared" si="809"/>
        <v>2.9410385279787121E-2</v>
      </c>
      <c r="P750" s="17">
        <f t="shared" si="809"/>
        <v>1.6316279069316098E-2</v>
      </c>
      <c r="Q750" s="17">
        <f t="shared" si="809"/>
        <v>2.7760202766044406E-2</v>
      </c>
      <c r="R750" s="17">
        <f t="shared" si="809"/>
        <v>0</v>
      </c>
      <c r="S750" s="17">
        <f t="shared" si="809"/>
        <v>0</v>
      </c>
      <c r="T750" s="17">
        <f t="shared" si="809"/>
        <v>0.58786092265688561</v>
      </c>
      <c r="U750" s="241">
        <v>6.3E-3</v>
      </c>
      <c r="V750" s="241">
        <v>6.3600000000000004E-2</v>
      </c>
      <c r="W750" s="223">
        <f t="shared" ca="1" si="783"/>
        <v>5.6053608596668365E-2</v>
      </c>
      <c r="X750" s="223">
        <f>MMULT(N750:T750,'Parameters &amp; Main Results'!$B$12:$B$18)-'Parameters &amp; Main Results'!$B$22/12+MMULT(U750:V750,'Parameters &amp; Main Results'!$B$20:$B$21)</f>
        <v>5.6053608596668365E-2</v>
      </c>
      <c r="Y750" s="223">
        <f>MMULT(N750:T750,'Parameters &amp; Main Results'!$C$12:$C$18)-'Parameters &amp; Main Results'!$C$22/12+MMULT(U750:V750,'Parameters &amp; Main Results'!$C$20:$C$21)</f>
        <v>2.7883554350752012E-2</v>
      </c>
      <c r="Z750" s="17">
        <f t="shared" ca="1" si="768"/>
        <v>282.57500349872265</v>
      </c>
      <c r="AA750" s="70">
        <f ca="1">Z750/OFFSET(Z750,'Parameters &amp; Main Results'!$B$38,0)</f>
        <v>11.328759806695244</v>
      </c>
      <c r="AB750" s="70">
        <f ca="1">SUMPRODUCT(Z750:OFFSET(Z750,'Parameters &amp; Main Results'!$B$38-1,0), 'Cash Flow Assist'!$P$11:OFFSET('Cash Flow Assist'!$P$11,'Parameters &amp; Main Results'!$B$38-1,0)  )/OFFSET(Z750,'Parameters &amp; Main Results'!$B$38,0)</f>
        <v>1721.8737595789089</v>
      </c>
      <c r="AC750" s="70">
        <f ca="1">SUMPRODUCT(Z750:OFFSET(Z750,'Parameters &amp; Main Results'!$B$38-1,0),'Parameters &amp; Main Results'!$B$42:OFFSET('Parameters &amp; Main Results'!$B$42,'Parameters &amp; Main Results'!$B$38-1,0)   )/OFFSET(Z750,'Parameters &amp; Main Results'!$B$38,0)</f>
        <v>0</v>
      </c>
      <c r="AD750" s="155">
        <f t="shared" si="4"/>
        <v>-0.64449826745267891</v>
      </c>
      <c r="AE750" s="252">
        <f t="shared" ca="1" si="778"/>
        <v>6859.7726000000002</v>
      </c>
      <c r="AF750" s="253">
        <f t="shared" ca="1" si="780"/>
        <v>-0.51847265316054358</v>
      </c>
      <c r="AG750" s="258">
        <f t="shared" ca="1" si="781"/>
        <v>0</v>
      </c>
      <c r="AH750" s="227" t="str">
        <f ca="1">IF(SUM(AG750:OFFSET(AG750,(-HoldAggressiveTime-1),0,,))=0,"Defensive","Aggressive")</f>
        <v>Defensive</v>
      </c>
    </row>
    <row r="751" spans="1:34" ht="15" x14ac:dyDescent="0.2">
      <c r="A751">
        <f t="shared" si="15"/>
        <v>2</v>
      </c>
      <c r="B751">
        <f t="shared" si="16"/>
        <v>1933</v>
      </c>
      <c r="C751" s="70">
        <f t="shared" si="1"/>
        <v>1933.0833333332769</v>
      </c>
      <c r="D751" s="149">
        <f t="shared" si="383"/>
        <v>12144</v>
      </c>
      <c r="E751" s="151">
        <v>12.7</v>
      </c>
      <c r="F751" s="152">
        <v>2705.4548</v>
      </c>
      <c r="G751" s="152">
        <v>1045.0545</v>
      </c>
      <c r="H751" s="152">
        <v>2019.3559476</v>
      </c>
      <c r="I751" s="152">
        <v>2705.4548</v>
      </c>
      <c r="J751" s="152">
        <v>12.7</v>
      </c>
      <c r="K751" s="152">
        <v>12.7</v>
      </c>
      <c r="L751" s="152">
        <v>32.32</v>
      </c>
      <c r="M751" s="153">
        <v>7.0808864099999997</v>
      </c>
      <c r="N751" s="17">
        <f t="shared" ref="N751:T751" si="810">F751/F750/$E751*$E750-1</f>
        <v>-0.16805312227325775</v>
      </c>
      <c r="O751" s="17">
        <f t="shared" si="810"/>
        <v>1.087538260327725E-2</v>
      </c>
      <c r="P751" s="17">
        <f t="shared" si="810"/>
        <v>1.6560629919568637E-2</v>
      </c>
      <c r="Q751" s="17">
        <f t="shared" si="810"/>
        <v>-0.16805312227325775</v>
      </c>
      <c r="R751" s="17">
        <f t="shared" si="810"/>
        <v>0</v>
      </c>
      <c r="S751" s="17">
        <f t="shared" si="810"/>
        <v>0</v>
      </c>
      <c r="T751" s="17">
        <f t="shared" si="810"/>
        <v>1.5748031496062964E-2</v>
      </c>
      <c r="U751" s="241">
        <v>-2.58E-2</v>
      </c>
      <c r="V751" s="241">
        <v>-2.9499999999999998E-2</v>
      </c>
      <c r="W751" s="223">
        <f t="shared" ca="1" si="783"/>
        <v>-0.12311903027615138</v>
      </c>
      <c r="X751" s="223">
        <f>MMULT(N751:T751,'Parameters &amp; Main Results'!$B$12:$B$18)-'Parameters &amp; Main Results'!$B$22/12+MMULT(U751:V751,'Parameters &amp; Main Results'!$B$20:$B$21)</f>
        <v>-0.12311903027615138</v>
      </c>
      <c r="Y751" s="223">
        <f>MMULT(N751:T751,'Parameters &amp; Main Results'!$C$12:$C$18)-'Parameters &amp; Main Results'!$C$22/12+MMULT(U751:V751,'Parameters &amp; Main Results'!$C$20:$C$21)</f>
        <v>-0.15020193845227092</v>
      </c>
      <c r="Z751" s="17">
        <f t="shared" ca="1" si="768"/>
        <v>267.57638172764837</v>
      </c>
      <c r="AA751" s="70">
        <f ca="1">Z751/OFFSET(Z751,'Parameters &amp; Main Results'!$B$38,0)</f>
        <v>10.221887258346328</v>
      </c>
      <c r="AB751" s="70">
        <f ca="1">SUMPRODUCT(Z751:OFFSET(Z751,'Parameters &amp; Main Results'!$B$38-1,0), 'Cash Flow Assist'!$P$11:OFFSET('Cash Flow Assist'!$P$11,'Parameters &amp; Main Results'!$B$38-1,0)  )/OFFSET(Z751,'Parameters &amp; Main Results'!$B$38,0)</f>
        <v>1630.8837468640829</v>
      </c>
      <c r="AC751" s="70">
        <f ca="1">SUMPRODUCT(Z751:OFFSET(Z751,'Parameters &amp; Main Results'!$B$38-1,0),'Parameters &amp; Main Results'!$B$42:OFFSET('Parameters &amp; Main Results'!$B$42,'Parameters &amp; Main Results'!$B$38-1,0)   )/OFFSET(Z751,'Parameters &amp; Main Results'!$B$38,0)</f>
        <v>0</v>
      </c>
      <c r="AD751" s="155">
        <f t="shared" si="4"/>
        <v>-0.70424144358080887</v>
      </c>
      <c r="AE751" s="252">
        <f t="shared" ca="1" si="778"/>
        <v>6378.6547</v>
      </c>
      <c r="AF751" s="253">
        <f t="shared" ca="1" si="780"/>
        <v>-0.57585808806988725</v>
      </c>
      <c r="AG751" s="258">
        <f t="shared" ca="1" si="781"/>
        <v>0</v>
      </c>
      <c r="AH751" s="227" t="str">
        <f ca="1">IF(SUM(AG751:OFFSET(AG751,(-HoldAggressiveTime-1),0,,))=0,"Defensive","Aggressive")</f>
        <v>Defensive</v>
      </c>
    </row>
    <row r="752" spans="1:34" ht="15" x14ac:dyDescent="0.2">
      <c r="A752">
        <f t="shared" si="15"/>
        <v>3</v>
      </c>
      <c r="B752">
        <f t="shared" si="16"/>
        <v>1933</v>
      </c>
      <c r="C752" s="70">
        <f t="shared" si="1"/>
        <v>1933.1666666666101</v>
      </c>
      <c r="D752" s="149">
        <f t="shared" si="383"/>
        <v>12174</v>
      </c>
      <c r="E752" s="151">
        <v>12.6</v>
      </c>
      <c r="F752" s="152">
        <v>2809.8323999999998</v>
      </c>
      <c r="G752" s="152">
        <v>1038.4028000000001</v>
      </c>
      <c r="H752" s="152">
        <v>2020.9714323600001</v>
      </c>
      <c r="I752" s="152">
        <v>2809.8323999999998</v>
      </c>
      <c r="J752" s="152">
        <v>12.6</v>
      </c>
      <c r="K752" s="152">
        <v>12.6</v>
      </c>
      <c r="L752" s="152">
        <v>32.32</v>
      </c>
      <c r="M752" s="153">
        <v>7.3865269199999997</v>
      </c>
      <c r="N752" s="17">
        <f t="shared" ref="N752:T752" si="811">F752/F751/$E752*$E751-1</f>
        <v>4.682312827508972E-2</v>
      </c>
      <c r="O752" s="17">
        <f t="shared" si="811"/>
        <v>1.5210614025318314E-3</v>
      </c>
      <c r="P752" s="17">
        <f t="shared" si="811"/>
        <v>8.7428571438155078E-3</v>
      </c>
      <c r="Q752" s="17">
        <f t="shared" si="811"/>
        <v>4.682312827508972E-2</v>
      </c>
      <c r="R752" s="17">
        <f t="shared" si="811"/>
        <v>0</v>
      </c>
      <c r="S752" s="17">
        <f t="shared" si="811"/>
        <v>0</v>
      </c>
      <c r="T752" s="17">
        <f t="shared" si="811"/>
        <v>7.9365079365079083E-3</v>
      </c>
      <c r="U752" s="241">
        <v>3.7900000000000003E-2</v>
      </c>
      <c r="V752" s="241">
        <v>7.5399999999999995E-2</v>
      </c>
      <c r="W752" s="223">
        <f t="shared" ca="1" si="783"/>
        <v>3.5776717216982383E-2</v>
      </c>
      <c r="X752" s="223">
        <f>MMULT(N752:T752,'Parameters &amp; Main Results'!$B$12:$B$18)-'Parameters &amp; Main Results'!$B$22/12+MMULT(U752:V752,'Parameters &amp; Main Results'!$B$20:$B$21)</f>
        <v>3.5776717216982383E-2</v>
      </c>
      <c r="Y752" s="223">
        <f>MMULT(N752:T752,'Parameters &amp; Main Results'!$C$12:$C$18)-'Parameters &amp; Main Results'!$C$22/12+MMULT(U752:V752,'Parameters &amp; Main Results'!$C$20:$C$21)</f>
        <v>4.2251254921167263E-2</v>
      </c>
      <c r="Z752" s="17">
        <f t="shared" ca="1" si="768"/>
        <v>305.14561379056357</v>
      </c>
      <c r="AA752" s="70">
        <f ca="1">Z752/OFFSET(Z752,'Parameters &amp; Main Results'!$B$38,0)</f>
        <v>11.446846317111536</v>
      </c>
      <c r="AB752" s="70">
        <f ca="1">SUMPRODUCT(Z752:OFFSET(Z752,'Parameters &amp; Main Results'!$B$38-1,0), 'Cash Flow Assist'!$P$11:OFFSET('Cash Flow Assist'!$P$11,'Parameters &amp; Main Results'!$B$38-1,0)  )/OFFSET(Z752,'Parameters &amp; Main Results'!$B$38,0)</f>
        <v>1592.4129950332378</v>
      </c>
      <c r="AC752" s="70">
        <f ca="1">SUMPRODUCT(Z752:OFFSET(Z752,'Parameters &amp; Main Results'!$B$38-1,0),'Parameters &amp; Main Results'!$B$42:OFFSET('Parameters &amp; Main Results'!$B$42,'Parameters &amp; Main Results'!$B$38-1,0)   )/OFFSET(Z752,'Parameters &amp; Main Results'!$B$38,0)</f>
        <v>0</v>
      </c>
      <c r="AD752" s="155">
        <f t="shared" si="4"/>
        <v>-0.69039310275513777</v>
      </c>
      <c r="AE752" s="252">
        <f t="shared" ca="1" si="778"/>
        <v>6722.8950999999997</v>
      </c>
      <c r="AF752" s="253">
        <f t="shared" ca="1" si="780"/>
        <v>-0.58205023904061814</v>
      </c>
      <c r="AG752" s="258">
        <f t="shared" ca="1" si="781"/>
        <v>0</v>
      </c>
      <c r="AH752" s="227" t="str">
        <f ca="1">IF(SUM(AG752:OFFSET(AG752,(-HoldAggressiveTime-1),0,,))=0,"Defensive","Aggressive")</f>
        <v>Defensive</v>
      </c>
    </row>
    <row r="753" spans="1:34" ht="15" x14ac:dyDescent="0.2">
      <c r="A753">
        <f t="shared" si="15"/>
        <v>4</v>
      </c>
      <c r="B753">
        <f t="shared" si="16"/>
        <v>1933</v>
      </c>
      <c r="C753" s="70">
        <f t="shared" si="1"/>
        <v>1933.2499999999434</v>
      </c>
      <c r="D753" s="149">
        <f t="shared" si="383"/>
        <v>12205</v>
      </c>
      <c r="E753" s="151">
        <v>12.6</v>
      </c>
      <c r="F753" s="152">
        <v>4015.0617999999999</v>
      </c>
      <c r="G753" s="152">
        <v>1041.3623</v>
      </c>
      <c r="H753" s="152">
        <v>2022.5882094999999</v>
      </c>
      <c r="I753" s="152">
        <v>4015.0617999999999</v>
      </c>
      <c r="J753" s="152">
        <v>12.6</v>
      </c>
      <c r="K753" s="152">
        <v>12.6</v>
      </c>
      <c r="L753" s="152">
        <v>32.32</v>
      </c>
      <c r="M753" s="153">
        <v>10.68333071</v>
      </c>
      <c r="N753" s="17">
        <f t="shared" ref="N753:T753" si="812">F753/F752/$E753*$E752-1</f>
        <v>0.4289328431119237</v>
      </c>
      <c r="O753" s="17">
        <f t="shared" si="812"/>
        <v>2.8500500961667896E-3</v>
      </c>
      <c r="P753" s="17">
        <f t="shared" si="812"/>
        <v>7.9999999708646463E-4</v>
      </c>
      <c r="Q753" s="17">
        <f t="shared" si="812"/>
        <v>0.4289328431119237</v>
      </c>
      <c r="R753" s="17">
        <f t="shared" si="812"/>
        <v>0</v>
      </c>
      <c r="S753" s="17">
        <f t="shared" si="812"/>
        <v>0</v>
      </c>
      <c r="T753" s="17">
        <f t="shared" si="812"/>
        <v>0</v>
      </c>
      <c r="U753" s="241">
        <v>3.0700000000000002E-2</v>
      </c>
      <c r="V753" s="241">
        <v>0.19650000000000001</v>
      </c>
      <c r="W753" s="223">
        <f t="shared" ca="1" si="783"/>
        <v>0.32222797568650946</v>
      </c>
      <c r="X753" s="223">
        <f>MMULT(N753:T753,'Parameters &amp; Main Results'!$B$12:$B$18)-'Parameters &amp; Main Results'!$B$22/12+MMULT(U753:V753,'Parameters &amp; Main Results'!$B$20:$B$21)</f>
        <v>0.32222797568650946</v>
      </c>
      <c r="Y753" s="223">
        <f>MMULT(N753:T753,'Parameters &amp; Main Results'!$C$12:$C$18)-'Parameters &amp; Main Results'!$C$22/12+MMULT(U753:V753,'Parameters &amp; Main Results'!$C$20:$C$21)</f>
        <v>0.38628289714368136</v>
      </c>
      <c r="Z753" s="17">
        <f t="shared" ca="1" si="768"/>
        <v>294.60559280619492</v>
      </c>
      <c r="AA753" s="70">
        <f ca="1">Z753/OFFSET(Z753,'Parameters &amp; Main Results'!$B$38,0)</f>
        <v>11.219172915829986</v>
      </c>
      <c r="AB753" s="70">
        <f ca="1">SUMPRODUCT(Z753:OFFSET(Z753,'Parameters &amp; Main Results'!$B$38-1,0), 'Cash Flow Assist'!$P$11:OFFSET('Cash Flow Assist'!$P$11,'Parameters &amp; Main Results'!$B$38-1,0)  )/OFFSET(Z753,'Parameters &amp; Main Results'!$B$38,0)</f>
        <v>1605.9732980146505</v>
      </c>
      <c r="AC753" s="70">
        <f ca="1">SUMPRODUCT(Z753:OFFSET(Z753,'Parameters &amp; Main Results'!$B$38-1,0),'Parameters &amp; Main Results'!$B$42:OFFSET('Parameters &amp; Main Results'!$B$42,'Parameters &amp; Main Results'!$B$38-1,0)   )/OFFSET(Z753,'Parameters &amp; Main Results'!$B$38,0)</f>
        <v>0</v>
      </c>
      <c r="AD753" s="155">
        <f t="shared" si="4"/>
        <v>-0.55759253607283776</v>
      </c>
      <c r="AE753" s="252">
        <f t="shared" ca="1" si="778"/>
        <v>7521.9548999999997</v>
      </c>
      <c r="AF753" s="253">
        <f t="shared" ca="1" si="780"/>
        <v>-0.46622096870057012</v>
      </c>
      <c r="AG753" s="258">
        <f t="shared" ca="1" si="781"/>
        <v>0</v>
      </c>
      <c r="AH753" s="227" t="str">
        <f ca="1">IF(SUM(AG753:OFFSET(AG753,(-HoldAggressiveTime-1),0,,))=0,"Defensive","Aggressive")</f>
        <v>Defensive</v>
      </c>
    </row>
    <row r="754" spans="1:34" ht="15" x14ac:dyDescent="0.2">
      <c r="A754">
        <f t="shared" si="15"/>
        <v>5</v>
      </c>
      <c r="B754">
        <f t="shared" si="16"/>
        <v>1933</v>
      </c>
      <c r="C754" s="70">
        <f t="shared" si="1"/>
        <v>1933.3333333332766</v>
      </c>
      <c r="D754" s="149">
        <f t="shared" si="383"/>
        <v>12235</v>
      </c>
      <c r="E754" s="151">
        <v>12.6</v>
      </c>
      <c r="F754" s="152">
        <v>4675.8720000000003</v>
      </c>
      <c r="G754" s="152">
        <v>1054.7956999999999</v>
      </c>
      <c r="H754" s="152">
        <v>2024.20628007</v>
      </c>
      <c r="I754" s="152">
        <v>4675.8720000000003</v>
      </c>
      <c r="J754" s="152">
        <v>12.6</v>
      </c>
      <c r="K754" s="152">
        <v>12.6</v>
      </c>
      <c r="L754" s="152">
        <v>32.32</v>
      </c>
      <c r="M754" s="153">
        <v>12.235612789999999</v>
      </c>
      <c r="N754" s="17">
        <f t="shared" ref="N754:T754" si="813">F754/F753/$E754*$E753-1</f>
        <v>0.16458282161435234</v>
      </c>
      <c r="O754" s="17">
        <f t="shared" si="813"/>
        <v>1.2899833228070534E-2</v>
      </c>
      <c r="P754" s="17">
        <f t="shared" si="813"/>
        <v>8.0000000118674031E-4</v>
      </c>
      <c r="Q754" s="17">
        <f t="shared" si="813"/>
        <v>0.16458282161435234</v>
      </c>
      <c r="R754" s="17">
        <f t="shared" si="813"/>
        <v>0</v>
      </c>
      <c r="S754" s="17">
        <f t="shared" si="813"/>
        <v>0</v>
      </c>
      <c r="T754" s="17">
        <f t="shared" si="813"/>
        <v>0</v>
      </c>
      <c r="U754" s="241">
        <v>0.36559999999999998</v>
      </c>
      <c r="V754" s="241">
        <v>0.19189999999999999</v>
      </c>
      <c r="W754" s="223">
        <f t="shared" ca="1" si="783"/>
        <v>0.1259754161897117</v>
      </c>
      <c r="X754" s="223">
        <f>MMULT(N754:T754,'Parameters &amp; Main Results'!$B$12:$B$18)-'Parameters &amp; Main Results'!$B$22/12+MMULT(U754:V754,'Parameters &amp; Main Results'!$B$20:$B$21)</f>
        <v>0.1259754161897117</v>
      </c>
      <c r="Y754" s="223">
        <f>MMULT(N754:T754,'Parameters &amp; Main Results'!$C$12:$C$18)-'Parameters &amp; Main Results'!$C$22/12+MMULT(U754:V754,'Parameters &amp; Main Results'!$C$20:$C$21)</f>
        <v>0.14937285610905751</v>
      </c>
      <c r="Z754" s="17">
        <f t="shared" ca="1" si="768"/>
        <v>222.80998301615406</v>
      </c>
      <c r="AA754" s="70">
        <f ca="1">Z754/OFFSET(Z754,'Parameters &amp; Main Results'!$B$38,0)</f>
        <v>8.9628113063405266</v>
      </c>
      <c r="AB754" s="70">
        <f ca="1">SUMPRODUCT(Z754:OFFSET(Z754,'Parameters &amp; Main Results'!$B$38-1,0), 'Cash Flow Assist'!$P$11:OFFSET('Cash Flow Assist'!$P$11,'Parameters &amp; Main Results'!$B$38-1,0)  )/OFFSET(Z754,'Parameters &amp; Main Results'!$B$38,0)</f>
        <v>1685.604683039797</v>
      </c>
      <c r="AC754" s="70">
        <f ca="1">SUMPRODUCT(Z754:OFFSET(Z754,'Parameters &amp; Main Results'!$B$38-1,0),'Parameters &amp; Main Results'!$B$42:OFFSET('Parameters &amp; Main Results'!$B$42,'Parameters &amp; Main Results'!$B$38-1,0)   )/OFFSET(Z754,'Parameters &amp; Main Results'!$B$38,0)</f>
        <v>0</v>
      </c>
      <c r="AD754" s="155">
        <f t="shared" si="4"/>
        <v>-0.48477986735645562</v>
      </c>
      <c r="AE754" s="252">
        <f t="shared" ca="1" si="778"/>
        <v>7026.9691999999995</v>
      </c>
      <c r="AF754" s="253">
        <f t="shared" ca="1" si="780"/>
        <v>-0.33458197027532144</v>
      </c>
      <c r="AG754" s="258">
        <f t="shared" ca="1" si="781"/>
        <v>0</v>
      </c>
      <c r="AH754" s="227" t="str">
        <f ca="1">IF(SUM(AG754:OFFSET(AG754,(-HoldAggressiveTime-1),0,,))=0,"Defensive","Aggressive")</f>
        <v>Defensive</v>
      </c>
    </row>
    <row r="755" spans="1:34" ht="15" x14ac:dyDescent="0.2">
      <c r="A755">
        <f t="shared" si="15"/>
        <v>6</v>
      </c>
      <c r="B755">
        <f t="shared" si="16"/>
        <v>1933</v>
      </c>
      <c r="C755" s="70">
        <f t="shared" si="1"/>
        <v>1933.4166666666099</v>
      </c>
      <c r="D755" s="149">
        <f t="shared" si="383"/>
        <v>12266</v>
      </c>
      <c r="E755" s="151">
        <v>12.7</v>
      </c>
      <c r="F755" s="152">
        <v>5306.8909000000003</v>
      </c>
      <c r="G755" s="152">
        <v>1065.6476</v>
      </c>
      <c r="H755" s="152">
        <v>2025.8256451</v>
      </c>
      <c r="I755" s="152">
        <v>5306.8909000000003</v>
      </c>
      <c r="J755" s="152">
        <v>12.7</v>
      </c>
      <c r="K755" s="152">
        <v>12.7</v>
      </c>
      <c r="L755" s="152">
        <v>32.32</v>
      </c>
      <c r="M755" s="153">
        <v>13.76630042</v>
      </c>
      <c r="N755" s="17">
        <f t="shared" ref="N755:T755" si="814">F755/F754/$E755*$E754-1</f>
        <v>0.12601550202407497</v>
      </c>
      <c r="O755" s="17">
        <f t="shared" si="814"/>
        <v>2.3331286008732022E-3</v>
      </c>
      <c r="P755" s="17">
        <f t="shared" si="814"/>
        <v>-7.0803149577164382E-3</v>
      </c>
      <c r="Q755" s="17">
        <f t="shared" si="814"/>
        <v>0.12601550202407497</v>
      </c>
      <c r="R755" s="17">
        <f t="shared" si="814"/>
        <v>0</v>
      </c>
      <c r="S755" s="17">
        <f t="shared" si="814"/>
        <v>0</v>
      </c>
      <c r="T755" s="17">
        <f t="shared" si="814"/>
        <v>-7.8740157480315931E-3</v>
      </c>
      <c r="U755" s="241">
        <v>8.4199999999999997E-2</v>
      </c>
      <c r="V755" s="241">
        <v>-1.78E-2</v>
      </c>
      <c r="W755" s="223">
        <f t="shared" ca="1" si="783"/>
        <v>9.4542884784162617E-2</v>
      </c>
      <c r="X755" s="223">
        <f>MMULT(N755:T755,'Parameters &amp; Main Results'!$B$12:$B$18)-'Parameters &amp; Main Results'!$B$22/12+MMULT(U755:V755,'Parameters &amp; Main Results'!$B$20:$B$21)</f>
        <v>9.4542884784162617E-2</v>
      </c>
      <c r="Y755" s="223">
        <f>MMULT(N755:T755,'Parameters &amp; Main Results'!$C$12:$C$18)-'Parameters &amp; Main Results'!$C$22/12+MMULT(U755:V755,'Parameters &amp; Main Results'!$C$20:$C$21)</f>
        <v>0.11360559801508813</v>
      </c>
      <c r="Z755" s="17">
        <f t="shared" ca="1" si="768"/>
        <v>197.88174751642498</v>
      </c>
      <c r="AA755" s="70">
        <f ca="1">Z755/OFFSET(Z755,'Parameters &amp; Main Results'!$B$38,0)</f>
        <v>7.9621502107573532</v>
      </c>
      <c r="AB755" s="70">
        <f ca="1">SUMPRODUCT(Z755:OFFSET(Z755,'Parameters &amp; Main Results'!$B$38-1,0), 'Cash Flow Assist'!$P$11:OFFSET('Cash Flow Assist'!$P$11,'Parameters &amp; Main Results'!$B$38-1,0)  )/OFFSET(Z755,'Parameters &amp; Main Results'!$B$38,0)</f>
        <v>1678.0862495411054</v>
      </c>
      <c r="AC755" s="70">
        <f ca="1">SUMPRODUCT(Z755:OFFSET(Z755,'Parameters &amp; Main Results'!$B$38-1,0),'Parameters &amp; Main Results'!$B$42:OFFSET('Parameters &amp; Main Results'!$B$42,'Parameters &amp; Main Results'!$B$38-1,0)   )/OFFSET(Z755,'Parameters &amp; Main Results'!$B$38,0)</f>
        <v>0</v>
      </c>
      <c r="AD755" s="155">
        <f t="shared" si="4"/>
        <v>-0.41985414368846885</v>
      </c>
      <c r="AE755" s="252">
        <f t="shared" ca="1" si="778"/>
        <v>6380.7608</v>
      </c>
      <c r="AF755" s="253">
        <f t="shared" ca="1" si="780"/>
        <v>-0.1682980969918195</v>
      </c>
      <c r="AG755" s="258">
        <f t="shared" ca="1" si="781"/>
        <v>0</v>
      </c>
      <c r="AH755" s="227" t="str">
        <f ca="1">IF(SUM(AG755:OFFSET(AG755,(-HoldAggressiveTime-1),0,,))=0,"Defensive","Aggressive")</f>
        <v>Defensive</v>
      </c>
    </row>
    <row r="756" spans="1:34" ht="15" x14ac:dyDescent="0.2">
      <c r="A756">
        <f t="shared" si="15"/>
        <v>7</v>
      </c>
      <c r="B756">
        <f t="shared" si="16"/>
        <v>1933</v>
      </c>
      <c r="C756" s="70">
        <f t="shared" si="1"/>
        <v>1933.4999999999432</v>
      </c>
      <c r="D756" s="149">
        <f t="shared" si="383"/>
        <v>12297</v>
      </c>
      <c r="E756" s="151">
        <v>13.1</v>
      </c>
      <c r="F756" s="152">
        <v>4847.6109999999999</v>
      </c>
      <c r="G756" s="152">
        <v>1069.3883000000001</v>
      </c>
      <c r="H756" s="152">
        <v>2027.4463056100001</v>
      </c>
      <c r="I756" s="152">
        <v>4847.6109999999999</v>
      </c>
      <c r="J756" s="152">
        <v>13.1</v>
      </c>
      <c r="K756" s="152">
        <v>13.1</v>
      </c>
      <c r="L756" s="152">
        <v>32.32</v>
      </c>
      <c r="M756" s="153">
        <v>12.186093319999999</v>
      </c>
      <c r="N756" s="17">
        <f t="shared" ref="N756:T756" si="815">F756/F755/$E756*$E755-1</f>
        <v>-0.11443584726577849</v>
      </c>
      <c r="O756" s="17">
        <f t="shared" si="815"/>
        <v>-2.7131274787833615E-2</v>
      </c>
      <c r="P756" s="17">
        <f t="shared" si="815"/>
        <v>-2.975877862886378E-2</v>
      </c>
      <c r="Q756" s="17">
        <f t="shared" si="815"/>
        <v>-0.11443584726577849</v>
      </c>
      <c r="R756" s="17">
        <f t="shared" si="815"/>
        <v>0</v>
      </c>
      <c r="S756" s="17">
        <f t="shared" si="815"/>
        <v>0</v>
      </c>
      <c r="T756" s="17">
        <f t="shared" si="815"/>
        <v>-3.0534351145038219E-2</v>
      </c>
      <c r="U756" s="241">
        <v>-1.0500000000000001E-2</v>
      </c>
      <c r="V756" s="241">
        <v>3.27E-2</v>
      </c>
      <c r="W756" s="223">
        <f t="shared" ca="1" si="783"/>
        <v>-9.2821524630819163E-2</v>
      </c>
      <c r="X756" s="223">
        <f>MMULT(N756:T756,'Parameters &amp; Main Results'!$B$12:$B$18)-'Parameters &amp; Main Results'!$B$22/12+MMULT(U756:V756,'Parameters &amp; Main Results'!$B$20:$B$21)</f>
        <v>-9.2821524630819163E-2</v>
      </c>
      <c r="Y756" s="223">
        <f>MMULT(N756:T756,'Parameters &amp; Main Results'!$C$12:$C$18)-'Parameters &amp; Main Results'!$C$22/12+MMULT(U756:V756,'Parameters &amp; Main Results'!$C$20:$C$21)</f>
        <v>-0.10574705668465066</v>
      </c>
      <c r="Z756" s="17">
        <f t="shared" ca="1" si="768"/>
        <v>180.78939643872073</v>
      </c>
      <c r="AA756" s="70">
        <f ca="1">Z756/OFFSET(Z756,'Parameters &amp; Main Results'!$B$38,0)</f>
        <v>7.1333575619396159</v>
      </c>
      <c r="AB756" s="70">
        <f ca="1">SUMPRODUCT(Z756:OFFSET(Z756,'Parameters &amp; Main Results'!$B$38-1,0), 'Cash Flow Assist'!$P$11:OFFSET('Cash Flow Assist'!$P$11,'Parameters &amp; Main Results'!$B$38-1,0)  )/OFFSET(Z756,'Parameters &amp; Main Results'!$B$38,0)</f>
        <v>1638.721348485642</v>
      </c>
      <c r="AC756" s="70">
        <f ca="1">SUMPRODUCT(Z756:OFFSET(Z756,'Parameters &amp; Main Results'!$B$38-1,0),'Parameters &amp; Main Results'!$B$42:OFFSET('Parameters &amp; Main Results'!$B$42,'Parameters &amp; Main Results'!$B$38-1,0)   )/OFFSET(Z756,'Parameters &amp; Main Results'!$B$38,0)</f>
        <v>0</v>
      </c>
      <c r="AD756" s="155">
        <f t="shared" si="4"/>
        <v>-0.4862436262932095</v>
      </c>
      <c r="AE756" s="252">
        <f t="shared" ca="1" si="778"/>
        <v>5533.6553000000004</v>
      </c>
      <c r="AF756" s="253">
        <f t="shared" ca="1" si="780"/>
        <v>-0.12397669583792117</v>
      </c>
      <c r="AG756" s="258">
        <f t="shared" ca="1" si="781"/>
        <v>0</v>
      </c>
      <c r="AH756" s="227" t="str">
        <f ca="1">IF(SUM(AG756:OFFSET(AG756,(-HoldAggressiveTime-1),0,,))=0,"Defensive","Aggressive")</f>
        <v>Defensive</v>
      </c>
    </row>
    <row r="757" spans="1:34" ht="15" x14ac:dyDescent="0.2">
      <c r="A757">
        <f t="shared" si="15"/>
        <v>8</v>
      </c>
      <c r="B757">
        <f t="shared" si="16"/>
        <v>1933</v>
      </c>
      <c r="C757" s="70">
        <f t="shared" si="1"/>
        <v>1933.5833333332764</v>
      </c>
      <c r="D757" s="149">
        <f t="shared" si="383"/>
        <v>12327</v>
      </c>
      <c r="E757" s="151">
        <v>13.2</v>
      </c>
      <c r="F757" s="152">
        <v>5420.3810999999996</v>
      </c>
      <c r="G757" s="152">
        <v>1071.3475000000001</v>
      </c>
      <c r="H757" s="152">
        <v>2029.0682626600001</v>
      </c>
      <c r="I757" s="152">
        <v>5420.3810999999996</v>
      </c>
      <c r="J757" s="152">
        <v>13.2</v>
      </c>
      <c r="K757" s="152">
        <v>13.2</v>
      </c>
      <c r="L757" s="152">
        <v>32.32</v>
      </c>
      <c r="M757" s="153">
        <v>13.51816797</v>
      </c>
      <c r="N757" s="17">
        <f t="shared" ref="N757:T757" si="816">F757/F756/$E757*$E756-1</f>
        <v>0.10968425618684807</v>
      </c>
      <c r="O757" s="17">
        <f t="shared" si="816"/>
        <v>-5.7575615325077267E-3</v>
      </c>
      <c r="P757" s="17">
        <f t="shared" si="816"/>
        <v>-6.7818181791201582E-3</v>
      </c>
      <c r="Q757" s="17">
        <f t="shared" si="816"/>
        <v>0.10968425618684807</v>
      </c>
      <c r="R757" s="17">
        <f t="shared" si="816"/>
        <v>0</v>
      </c>
      <c r="S757" s="17">
        <f t="shared" si="816"/>
        <v>0</v>
      </c>
      <c r="T757" s="17">
        <f t="shared" si="816"/>
        <v>-7.575757575757569E-3</v>
      </c>
      <c r="U757" s="241">
        <v>-5.3900000000000003E-2</v>
      </c>
      <c r="V757" s="241">
        <v>0.03</v>
      </c>
      <c r="W757" s="223">
        <f t="shared" ca="1" si="783"/>
        <v>8.0691225288179971E-2</v>
      </c>
      <c r="X757" s="223">
        <f>MMULT(N757:T757,'Parameters &amp; Main Results'!$B$12:$B$18)-'Parameters &amp; Main Results'!$B$22/12+MMULT(U757:V757,'Parameters &amp; Main Results'!$B$20:$B$21)</f>
        <v>8.0691225288179971E-2</v>
      </c>
      <c r="Y757" s="223">
        <f>MMULT(N757:T757,'Parameters &amp; Main Results'!$C$12:$C$18)-'Parameters &amp; Main Results'!$C$22/12+MMULT(U757:V757,'Parameters &amp; Main Results'!$C$20:$C$21)</f>
        <v>9.8098407748245839E-2</v>
      </c>
      <c r="Z757" s="17">
        <f t="shared" ca="1" si="768"/>
        <v>199.28757278455882</v>
      </c>
      <c r="AA757" s="70">
        <f ca="1">Z757/OFFSET(Z757,'Parameters &amp; Main Results'!$B$38,0)</f>
        <v>8.1949447618570481</v>
      </c>
      <c r="AB757" s="70">
        <f ca="1">SUMPRODUCT(Z757:OFFSET(Z757,'Parameters &amp; Main Results'!$B$38-1,0), 'Cash Flow Assist'!$P$11:OFFSET('Cash Flow Assist'!$P$11,'Parameters &amp; Main Results'!$B$38-1,0)  )/OFFSET(Z757,'Parameters &amp; Main Results'!$B$38,0)</f>
        <v>1701.4585423218762</v>
      </c>
      <c r="AC757" s="70">
        <f ca="1">SUMPRODUCT(Z757:OFFSET(Z757,'Parameters &amp; Main Results'!$B$38-1,0),'Parameters &amp; Main Results'!$B$42:OFFSET('Parameters &amp; Main Results'!$B$42,'Parameters &amp; Main Results'!$B$38-1,0)   )/OFFSET(Z757,'Parameters &amp; Main Results'!$B$38,0)</f>
        <v>0</v>
      </c>
      <c r="AD757" s="155">
        <f t="shared" si="4"/>
        <v>-0.42989264058192778</v>
      </c>
      <c r="AE757" s="252">
        <f t="shared" ca="1" si="778"/>
        <v>6334.2420000000002</v>
      </c>
      <c r="AF757" s="253">
        <f t="shared" ca="1" si="780"/>
        <v>-0.14427312691873795</v>
      </c>
      <c r="AG757" s="258">
        <f t="shared" ca="1" si="781"/>
        <v>0</v>
      </c>
      <c r="AH757" s="227" t="str">
        <f ca="1">IF(SUM(AG757:OFFSET(AG757,(-HoldAggressiveTime-1),0,,))=0,"Defensive","Aggressive")</f>
        <v>Defensive</v>
      </c>
    </row>
    <row r="758" spans="1:34" ht="15" x14ac:dyDescent="0.2">
      <c r="A758">
        <f t="shared" si="15"/>
        <v>9</v>
      </c>
      <c r="B758">
        <f t="shared" si="16"/>
        <v>1933</v>
      </c>
      <c r="C758" s="70">
        <f t="shared" si="1"/>
        <v>1933.6666666666097</v>
      </c>
      <c r="D758" s="149">
        <f t="shared" si="383"/>
        <v>12358</v>
      </c>
      <c r="E758" s="151">
        <v>13.2</v>
      </c>
      <c r="F758" s="152">
        <v>4817.5627000000004</v>
      </c>
      <c r="G758" s="152">
        <v>1076.0039999999999</v>
      </c>
      <c r="H758" s="152">
        <v>2030.6915172700001</v>
      </c>
      <c r="I758" s="152">
        <v>4817.5627000000004</v>
      </c>
      <c r="J758" s="152">
        <v>13.2</v>
      </c>
      <c r="K758" s="152">
        <v>13.2</v>
      </c>
      <c r="L758" s="152">
        <v>32.32</v>
      </c>
      <c r="M758" s="153">
        <v>12.014529680000001</v>
      </c>
      <c r="N758" s="17">
        <f t="shared" ref="N758:T758" si="817">F758/F757/$E758*$E757-1</f>
        <v>-0.11121328719856971</v>
      </c>
      <c r="O758" s="17">
        <f t="shared" si="817"/>
        <v>4.3463955439293489E-3</v>
      </c>
      <c r="P758" s="17">
        <f t="shared" si="817"/>
        <v>7.9999999993685122E-4</v>
      </c>
      <c r="Q758" s="17">
        <f t="shared" si="817"/>
        <v>-0.11121328719856971</v>
      </c>
      <c r="R758" s="17">
        <f t="shared" si="817"/>
        <v>0</v>
      </c>
      <c r="S758" s="17">
        <f t="shared" si="817"/>
        <v>0</v>
      </c>
      <c r="T758" s="17">
        <f t="shared" si="817"/>
        <v>0</v>
      </c>
      <c r="U758" s="241">
        <v>-4.0000000000000001E-3</v>
      </c>
      <c r="V758" s="241">
        <v>-0.1174</v>
      </c>
      <c r="W758" s="223">
        <f t="shared" ca="1" si="783"/>
        <v>-8.2582352956808075E-2</v>
      </c>
      <c r="X758" s="223">
        <f>MMULT(N758:T758,'Parameters &amp; Main Results'!$B$12:$B$18)-'Parameters &amp; Main Results'!$B$22/12+MMULT(U758:V758,'Parameters &amp; Main Results'!$B$20:$B$21)</f>
        <v>-8.2582352956808075E-2</v>
      </c>
      <c r="Y758" s="223">
        <f>MMULT(N758:T758,'Parameters &amp; Main Results'!$C$12:$C$18)-'Parameters &amp; Main Results'!$C$22/12+MMULT(U758:V758,'Parameters &amp; Main Results'!$C$20:$C$21)</f>
        <v>-9.9698985590986472E-2</v>
      </c>
      <c r="Z758" s="17">
        <f t="shared" ca="1" si="768"/>
        <v>184.40750523482438</v>
      </c>
      <c r="AA758" s="70">
        <f ca="1">Z758/OFFSET(Z758,'Parameters &amp; Main Results'!$B$38,0)</f>
        <v>7.750660543747161</v>
      </c>
      <c r="AB758" s="70">
        <f ca="1">SUMPRODUCT(Z758:OFFSET(Z758,'Parameters &amp; Main Results'!$B$38-1,0), 'Cash Flow Assist'!$P$11:OFFSET('Cash Flow Assist'!$P$11,'Parameters &amp; Main Results'!$B$38-1,0)  )/OFFSET(Z758,'Parameters &amp; Main Results'!$B$38,0)</f>
        <v>1731.7105028620649</v>
      </c>
      <c r="AC758" s="70">
        <f ca="1">SUMPRODUCT(Z758:OFFSET(Z758,'Parameters &amp; Main Results'!$B$38-1,0),'Parameters &amp; Main Results'!$B$42:OFFSET('Parameters &amp; Main Results'!$B$42,'Parameters &amp; Main Results'!$B$38-1,0)   )/OFFSET(Z758,'Parameters &amp; Main Results'!$B$38,0)</f>
        <v>0</v>
      </c>
      <c r="AD758" s="155">
        <f t="shared" si="4"/>
        <v>-0.49329615407890803</v>
      </c>
      <c r="AE758" s="252">
        <f t="shared" ca="1" si="778"/>
        <v>5886.9486999999999</v>
      </c>
      <c r="AF758" s="253">
        <f t="shared" ca="1" si="780"/>
        <v>-0.18165369778065155</v>
      </c>
      <c r="AG758" s="258">
        <f t="shared" ca="1" si="781"/>
        <v>0</v>
      </c>
      <c r="AH758" s="227" t="str">
        <f ca="1">IF(SUM(AG758:OFFSET(AG758,(-HoldAggressiveTime-1),0,,))=0,"Defensive","Aggressive")</f>
        <v>Defensive</v>
      </c>
    </row>
    <row r="759" spans="1:34" ht="15" x14ac:dyDescent="0.2">
      <c r="A759">
        <f t="shared" si="15"/>
        <v>10</v>
      </c>
      <c r="B759">
        <f t="shared" si="16"/>
        <v>1933</v>
      </c>
      <c r="C759" s="70">
        <f t="shared" si="1"/>
        <v>1933.7499999999429</v>
      </c>
      <c r="D759" s="149">
        <f t="shared" si="383"/>
        <v>12388</v>
      </c>
      <c r="E759" s="151">
        <v>13.2</v>
      </c>
      <c r="F759" s="152">
        <v>4398.0578999999998</v>
      </c>
      <c r="G759" s="152">
        <v>1076.1726000000001</v>
      </c>
      <c r="H759" s="152">
        <v>2032.31607048</v>
      </c>
      <c r="I759" s="152">
        <v>4398.0578999999998</v>
      </c>
      <c r="J759" s="152">
        <v>13.2</v>
      </c>
      <c r="K759" s="152">
        <v>13.2</v>
      </c>
      <c r="L759" s="152">
        <v>32.32</v>
      </c>
      <c r="M759" s="153">
        <v>10.96716668</v>
      </c>
      <c r="N759" s="17">
        <f t="shared" ref="N759:T759" si="818">F759/F758/$E759*$E758-1</f>
        <v>-8.7078223185346637E-2</v>
      </c>
      <c r="O759" s="17">
        <f t="shared" si="818"/>
        <v>1.5669086732028603E-4</v>
      </c>
      <c r="P759" s="17">
        <f t="shared" si="818"/>
        <v>7.999999981207484E-4</v>
      </c>
      <c r="Q759" s="17">
        <f t="shared" si="818"/>
        <v>-8.7078223185346637E-2</v>
      </c>
      <c r="R759" s="17">
        <f t="shared" si="818"/>
        <v>0</v>
      </c>
      <c r="S759" s="17">
        <f t="shared" si="818"/>
        <v>0</v>
      </c>
      <c r="T759" s="17">
        <f t="shared" si="818"/>
        <v>0</v>
      </c>
      <c r="U759" s="241">
        <v>-2E-3</v>
      </c>
      <c r="V759" s="241">
        <v>-8.5699999999999998E-2</v>
      </c>
      <c r="W759" s="223">
        <f t="shared" ca="1" si="783"/>
        <v>-6.5318995882212585E-2</v>
      </c>
      <c r="X759" s="223">
        <f>MMULT(N759:T759,'Parameters &amp; Main Results'!$B$12:$B$18)-'Parameters &amp; Main Results'!$B$22/12+MMULT(U759:V759,'Parameters &amp; Main Results'!$B$20:$B$21)</f>
        <v>-6.5318995882212585E-2</v>
      </c>
      <c r="Y759" s="223">
        <f>MMULT(N759:T759,'Parameters &amp; Main Results'!$C$12:$C$18)-'Parameters &amp; Main Results'!$C$22/12+MMULT(U759:V759,'Parameters &amp; Main Results'!$C$20:$C$21)</f>
        <v>-7.8396398446746604E-2</v>
      </c>
      <c r="Z759" s="17">
        <f t="shared" ca="1" si="768"/>
        <v>201.0071485208116</v>
      </c>
      <c r="AA759" s="70">
        <f ca="1">Z759/OFFSET(Z759,'Parameters &amp; Main Results'!$B$38,0)</f>
        <v>8.3648877752802981</v>
      </c>
      <c r="AB759" s="70">
        <f ca="1">SUMPRODUCT(Z759:OFFSET(Z759,'Parameters &amp; Main Results'!$B$38-1,0), 'Cash Flow Assist'!$P$11:OFFSET('Cash Flow Assist'!$P$11,'Parameters &amp; Main Results'!$B$38-1,0)  )/OFFSET(Z759,'Parameters &amp; Main Results'!$B$38,0)</f>
        <v>1707.9198303021644</v>
      </c>
      <c r="AC759" s="70">
        <f ca="1">SUMPRODUCT(Z759:OFFSET(Z759,'Parameters &amp; Main Results'!$B$38-1,0),'Parameters &amp; Main Results'!$B$42:OFFSET('Parameters &amp; Main Results'!$B$42,'Parameters &amp; Main Results'!$B$38-1,0)   )/OFFSET(Z759,'Parameters &amp; Main Results'!$B$38,0)</f>
        <v>0</v>
      </c>
      <c r="AD759" s="155">
        <f t="shared" si="4"/>
        <v>-0.53741902466289837</v>
      </c>
      <c r="AE759" s="252">
        <f t="shared" ca="1" si="778"/>
        <v>5973.942</v>
      </c>
      <c r="AF759" s="253">
        <f t="shared" ca="1" si="780"/>
        <v>-0.26379300301208153</v>
      </c>
      <c r="AG759" s="258">
        <f t="shared" ca="1" si="781"/>
        <v>0</v>
      </c>
      <c r="AH759" s="227" t="str">
        <f ca="1">IF(SUM(AG759:OFFSET(AG759,(-HoldAggressiveTime-1),0,,))=0,"Defensive","Aggressive")</f>
        <v>Defensive</v>
      </c>
    </row>
    <row r="760" spans="1:34" ht="15" x14ac:dyDescent="0.2">
      <c r="A760">
        <f t="shared" si="15"/>
        <v>11</v>
      </c>
      <c r="B760">
        <f t="shared" si="16"/>
        <v>1933</v>
      </c>
      <c r="C760" s="70">
        <f t="shared" si="1"/>
        <v>1933.8333333332762</v>
      </c>
      <c r="D760" s="149">
        <f t="shared" si="383"/>
        <v>12419</v>
      </c>
      <c r="E760" s="151">
        <v>13.2</v>
      </c>
      <c r="F760" s="152">
        <v>4869.5141000000003</v>
      </c>
      <c r="G760" s="152">
        <v>1057.7482</v>
      </c>
      <c r="H760" s="152">
        <v>2033.9419233399999</v>
      </c>
      <c r="I760" s="152">
        <v>4869.5141000000003</v>
      </c>
      <c r="J760" s="152">
        <v>13.2</v>
      </c>
      <c r="K760" s="152">
        <v>13.2</v>
      </c>
      <c r="L760" s="152">
        <v>32.32</v>
      </c>
      <c r="M760" s="153">
        <v>12.17364255</v>
      </c>
      <c r="N760" s="17">
        <f t="shared" ref="N760:T760" si="819">F760/F759/$E760*$E759-1</f>
        <v>0.10719645141552148</v>
      </c>
      <c r="O760" s="17">
        <f t="shared" si="819"/>
        <v>-1.7120302077938132E-2</v>
      </c>
      <c r="P760" s="17">
        <f t="shared" si="819"/>
        <v>8.0000000177915531E-4</v>
      </c>
      <c r="Q760" s="17">
        <f t="shared" si="819"/>
        <v>0.10719645141552148</v>
      </c>
      <c r="R760" s="17">
        <f t="shared" si="819"/>
        <v>0</v>
      </c>
      <c r="S760" s="17">
        <f t="shared" si="819"/>
        <v>0</v>
      </c>
      <c r="T760" s="17">
        <f t="shared" si="819"/>
        <v>0</v>
      </c>
      <c r="U760" s="241">
        <v>-6.4699999999999994E-2</v>
      </c>
      <c r="V760" s="241">
        <v>2.3199999999999998E-2</v>
      </c>
      <c r="W760" s="223">
        <f t="shared" ca="1" si="783"/>
        <v>7.6931611479386819E-2</v>
      </c>
      <c r="X760" s="223">
        <f>MMULT(N760:T760,'Parameters &amp; Main Results'!$B$12:$B$18)-'Parameters &amp; Main Results'!$B$22/12+MMULT(U760:V760,'Parameters &amp; Main Results'!$B$20:$B$21)</f>
        <v>7.6931611479386819E-2</v>
      </c>
      <c r="Y760" s="223">
        <f>MMULT(N760:T760,'Parameters &amp; Main Results'!$C$12:$C$18)-'Parameters &amp; Main Results'!$C$22/12+MMULT(U760:V760,'Parameters &amp; Main Results'!$C$20:$C$21)</f>
        <v>9.4723109399508856E-2</v>
      </c>
      <c r="Z760" s="17">
        <f t="shared" ca="1" si="768"/>
        <v>215.05427802133968</v>
      </c>
      <c r="AA760" s="70">
        <f ca="1">Z760/OFFSET(Z760,'Parameters &amp; Main Results'!$B$38,0)</f>
        <v>8.3067944002627314</v>
      </c>
      <c r="AB760" s="70">
        <f ca="1">SUMPRODUCT(Z760:OFFSET(Z760,'Parameters &amp; Main Results'!$B$38-1,0), 'Cash Flow Assist'!$P$11:OFFSET('Cash Flow Assist'!$P$11,'Parameters &amp; Main Results'!$B$38-1,0)  )/OFFSET(Z760,'Parameters &amp; Main Results'!$B$38,0)</f>
        <v>1578.4376340560352</v>
      </c>
      <c r="AC760" s="70">
        <f ca="1">SUMPRODUCT(Z760:OFFSET(Z760,'Parameters &amp; Main Results'!$B$38-1,0),'Parameters &amp; Main Results'!$B$42:OFFSET('Parameters &amp; Main Results'!$B$42,'Parameters &amp; Main Results'!$B$38-1,0)   )/OFFSET(Z760,'Parameters &amp; Main Results'!$B$38,0)</f>
        <v>0</v>
      </c>
      <c r="AD760" s="155">
        <f t="shared" si="4"/>
        <v>-0.4878319856144302</v>
      </c>
      <c r="AE760" s="252">
        <f t="shared" ca="1" si="778"/>
        <v>4204.0478000000003</v>
      </c>
      <c r="AF760" s="253">
        <f t="shared" ca="1" si="780"/>
        <v>0.15829180153470188</v>
      </c>
      <c r="AG760" s="258">
        <f t="shared" ca="1" si="781"/>
        <v>0</v>
      </c>
      <c r="AH760" s="227" t="str">
        <f ca="1">IF(SUM(AG760:OFFSET(AG760,(-HoldAggressiveTime-1),0,,))=0,"Defensive","Aggressive")</f>
        <v>Defensive</v>
      </c>
    </row>
    <row r="761" spans="1:34" ht="15" x14ac:dyDescent="0.2">
      <c r="A761">
        <f t="shared" si="15"/>
        <v>12</v>
      </c>
      <c r="B761">
        <f t="shared" si="16"/>
        <v>1933</v>
      </c>
      <c r="C761" s="70">
        <f t="shared" si="1"/>
        <v>1933.9166666666094</v>
      </c>
      <c r="D761" s="149">
        <f t="shared" si="383"/>
        <v>12450</v>
      </c>
      <c r="E761" s="151">
        <v>13.2</v>
      </c>
      <c r="F761" s="152">
        <v>4990.1481999999996</v>
      </c>
      <c r="G761" s="152">
        <v>1054.6572000000001</v>
      </c>
      <c r="H761" s="152">
        <v>2035.56907688</v>
      </c>
      <c r="I761" s="152">
        <v>4990.1481999999996</v>
      </c>
      <c r="J761" s="152">
        <v>13.2</v>
      </c>
      <c r="K761" s="152">
        <v>13.2</v>
      </c>
      <c r="L761" s="152">
        <v>32.32</v>
      </c>
      <c r="M761" s="153">
        <v>12.45832942</v>
      </c>
      <c r="N761" s="17">
        <f t="shared" ref="N761:T761" si="820">F761/F760/$E761*$E760-1</f>
        <v>2.4773334160794303E-2</v>
      </c>
      <c r="O761" s="17">
        <f t="shared" si="820"/>
        <v>-2.9222455779172041E-3</v>
      </c>
      <c r="P761" s="17">
        <f t="shared" si="820"/>
        <v>8.0000000065294508E-4</v>
      </c>
      <c r="Q761" s="17">
        <f t="shared" si="820"/>
        <v>2.4773334160794303E-2</v>
      </c>
      <c r="R761" s="17">
        <f t="shared" si="820"/>
        <v>0</v>
      </c>
      <c r="S761" s="17">
        <f t="shared" si="820"/>
        <v>0</v>
      </c>
      <c r="T761" s="17">
        <f t="shared" si="820"/>
        <v>0</v>
      </c>
      <c r="U761" s="241">
        <v>6.3E-3</v>
      </c>
      <c r="V761" s="241">
        <v>-1.5599999999999999E-2</v>
      </c>
      <c r="W761" s="223">
        <f t="shared" ca="1" si="783"/>
        <v>1.7953884838345622E-2</v>
      </c>
      <c r="X761" s="223">
        <f>MMULT(N761:T761,'Parameters &amp; Main Results'!$B$12:$B$18)-'Parameters &amp; Main Results'!$B$22/12+MMULT(U761:V761,'Parameters &amp; Main Results'!$B$20:$B$21)</f>
        <v>1.7953884838345622E-2</v>
      </c>
      <c r="Y761" s="223">
        <f>MMULT(N761:T761,'Parameters &amp; Main Results'!$C$12:$C$18)-'Parameters &amp; Main Results'!$C$22/12+MMULT(U761:V761,'Parameters &amp; Main Results'!$C$20:$C$21)</f>
        <v>2.1962109520256488E-2</v>
      </c>
      <c r="Z761" s="17">
        <f t="shared" ca="1" si="768"/>
        <v>199.69167561709742</v>
      </c>
      <c r="AA761" s="70">
        <f ca="1">Z761/OFFSET(Z761,'Parameters &amp; Main Results'!$B$38,0)</f>
        <v>7.7321786795409384</v>
      </c>
      <c r="AB761" s="70">
        <f ca="1">SUMPRODUCT(Z761:OFFSET(Z761,'Parameters &amp; Main Results'!$B$38-1,0), 'Cash Flow Assist'!$P$11:OFFSET('Cash Flow Assist'!$P$11,'Parameters &amp; Main Results'!$B$38-1,0)  )/OFFSET(Z761,'Parameters &amp; Main Results'!$B$38,0)</f>
        <v>1574.9577160910308</v>
      </c>
      <c r="AC761" s="70">
        <f ca="1">SUMPRODUCT(Z761:OFFSET(Z761,'Parameters &amp; Main Results'!$B$38-1,0),'Parameters &amp; Main Results'!$B$42:OFFSET('Parameters &amp; Main Results'!$B$42,'Parameters &amp; Main Results'!$B$38-1,0)   )/OFFSET(Z761,'Parameters &amp; Main Results'!$B$38,0)</f>
        <v>0</v>
      </c>
      <c r="AD761" s="155">
        <f t="shared" si="4"/>
        <v>-0.47514387624758603</v>
      </c>
      <c r="AE761" s="252">
        <f t="shared" ca="1" si="778"/>
        <v>4585.6629999999996</v>
      </c>
      <c r="AF761" s="253">
        <f t="shared" ca="1" si="780"/>
        <v>8.8206481810809062E-2</v>
      </c>
      <c r="AG761" s="258">
        <f t="shared" ca="1" si="781"/>
        <v>0</v>
      </c>
      <c r="AH761" s="227" t="str">
        <f ca="1">IF(SUM(AG761:OFFSET(AG761,(-HoldAggressiveTime-1),0,,))=0,"Defensive","Aggressive")</f>
        <v>Defensive</v>
      </c>
    </row>
    <row r="762" spans="1:34" ht="15" x14ac:dyDescent="0.2">
      <c r="A762">
        <f t="shared" si="15"/>
        <v>1</v>
      </c>
      <c r="B762">
        <f t="shared" si="16"/>
        <v>1934</v>
      </c>
      <c r="C762" s="70">
        <f t="shared" si="1"/>
        <v>1933.9999999999427</v>
      </c>
      <c r="D762" s="149">
        <f t="shared" si="383"/>
        <v>12478</v>
      </c>
      <c r="E762" s="151">
        <v>13.2</v>
      </c>
      <c r="F762" s="152">
        <v>5535.2473</v>
      </c>
      <c r="G762" s="152">
        <v>1062.1546000000001</v>
      </c>
      <c r="H762" s="152">
        <v>2036.1118953</v>
      </c>
      <c r="I762" s="152">
        <v>5535.2473</v>
      </c>
      <c r="J762" s="152">
        <v>13.2</v>
      </c>
      <c r="K762" s="152">
        <v>13.2</v>
      </c>
      <c r="L762" s="152">
        <v>35</v>
      </c>
      <c r="M762" s="153">
        <v>13.80526766</v>
      </c>
      <c r="N762" s="17">
        <f t="shared" ref="N762:T762" si="821">F762/F761/$E762*$E761-1</f>
        <v>0.10923505237780318</v>
      </c>
      <c r="O762" s="17">
        <f t="shared" si="821"/>
        <v>7.1088501552920569E-3</v>
      </c>
      <c r="P762" s="17">
        <f t="shared" si="821"/>
        <v>2.6666666642038983E-4</v>
      </c>
      <c r="Q762" s="17">
        <f t="shared" si="821"/>
        <v>0.10923505237780318</v>
      </c>
      <c r="R762" s="17">
        <f t="shared" si="821"/>
        <v>0</v>
      </c>
      <c r="S762" s="17">
        <f t="shared" si="821"/>
        <v>0</v>
      </c>
      <c r="T762" s="17">
        <f t="shared" si="821"/>
        <v>8.2920792079207883E-2</v>
      </c>
      <c r="U762" s="241">
        <v>0.12690000000000001</v>
      </c>
      <c r="V762" s="241">
        <v>0.15590000000000001</v>
      </c>
      <c r="W762" s="223">
        <f t="shared" ca="1" si="783"/>
        <v>8.7452432251704529E-2</v>
      </c>
      <c r="X762" s="223">
        <f>MMULT(N762:T762,'Parameters &amp; Main Results'!$B$12:$B$18)-'Parameters &amp; Main Results'!$B$22/12+MMULT(U762:V762,'Parameters &amp; Main Results'!$B$20:$B$21)</f>
        <v>8.7452432251704529E-2</v>
      </c>
      <c r="Y762" s="223">
        <f>MMULT(N762:T762,'Parameters &amp; Main Results'!$C$12:$C$18)-'Parameters &amp; Main Results'!$C$22/12+MMULT(U762:V762,'Parameters &amp; Main Results'!$C$20:$C$21)</f>
        <v>9.8980765488885417E-2</v>
      </c>
      <c r="Z762" s="17">
        <f t="shared" ca="1" si="768"/>
        <v>196.16966798924207</v>
      </c>
      <c r="AA762" s="70">
        <f ca="1">Z762/OFFSET(Z762,'Parameters &amp; Main Results'!$B$38,0)</f>
        <v>7.7028175237511389</v>
      </c>
      <c r="AB762" s="70">
        <f ca="1">SUMPRODUCT(Z762:OFFSET(Z762,'Parameters &amp; Main Results'!$B$38-1,0), 'Cash Flow Assist'!$P$11:OFFSET('Cash Flow Assist'!$P$11,'Parameters &amp; Main Results'!$B$38-1,0)  )/OFFSET(Z762,'Parameters &amp; Main Results'!$B$38,0)</f>
        <v>1590.3193903363876</v>
      </c>
      <c r="AC762" s="70">
        <f ca="1">SUMPRODUCT(Z762:OFFSET(Z762,'Parameters &amp; Main Results'!$B$38-1,0),'Parameters &amp; Main Results'!$B$42:OFFSET('Parameters &amp; Main Results'!$B$42,'Parameters &amp; Main Results'!$B$38-1,0)   )/OFFSET(Z762,'Parameters &amp; Main Results'!$B$38,0)</f>
        <v>0</v>
      </c>
      <c r="AD762" s="155">
        <f t="shared" si="4"/>
        <v>-0.41781119007868039</v>
      </c>
      <c r="AE762" s="252">
        <f t="shared" ca="1" si="778"/>
        <v>4158.9772000000003</v>
      </c>
      <c r="AF762" s="253">
        <f t="shared" ca="1" si="780"/>
        <v>0.33091551932528018</v>
      </c>
      <c r="AG762" s="258">
        <f t="shared" ca="1" si="781"/>
        <v>0</v>
      </c>
      <c r="AH762" s="227" t="str">
        <f ca="1">IF(SUM(AG762:OFFSET(AG762,(-HoldAggressiveTime-1),0,,))=0,"Defensive","Aggressive")</f>
        <v>Defensive</v>
      </c>
    </row>
    <row r="763" spans="1:34" ht="15" x14ac:dyDescent="0.2">
      <c r="A763">
        <f t="shared" si="15"/>
        <v>2</v>
      </c>
      <c r="B763">
        <f t="shared" si="16"/>
        <v>1934</v>
      </c>
      <c r="C763" s="70">
        <f t="shared" si="1"/>
        <v>1934.083333333276</v>
      </c>
      <c r="D763" s="149">
        <f t="shared" si="383"/>
        <v>12509</v>
      </c>
      <c r="E763" s="151">
        <v>13.3</v>
      </c>
      <c r="F763" s="152">
        <v>5344.2001</v>
      </c>
      <c r="G763" s="152">
        <v>1083.0808999999999</v>
      </c>
      <c r="H763" s="152">
        <v>2037.33356243</v>
      </c>
      <c r="I763" s="152">
        <v>5344.2001</v>
      </c>
      <c r="J763" s="152">
        <v>13.3</v>
      </c>
      <c r="K763" s="152">
        <v>13.3</v>
      </c>
      <c r="L763" s="152">
        <v>35</v>
      </c>
      <c r="M763" s="153">
        <v>13.232668260000001</v>
      </c>
      <c r="N763" s="17">
        <f t="shared" ref="N763:T763" si="822">F763/F762/$E763*$E762-1</f>
        <v>-4.1773952112148183E-2</v>
      </c>
      <c r="O763" s="17">
        <f t="shared" si="822"/>
        <v>1.2034815446325675E-2</v>
      </c>
      <c r="P763" s="17">
        <f t="shared" si="822"/>
        <v>-6.9233082741765317E-3</v>
      </c>
      <c r="Q763" s="17">
        <f t="shared" si="822"/>
        <v>-4.1773952112148183E-2</v>
      </c>
      <c r="R763" s="17">
        <f t="shared" si="822"/>
        <v>0</v>
      </c>
      <c r="S763" s="17">
        <f t="shared" si="822"/>
        <v>0</v>
      </c>
      <c r="T763" s="17">
        <f t="shared" si="822"/>
        <v>-7.5187969924812581E-3</v>
      </c>
      <c r="U763" s="241">
        <v>5.0999999999999997E-2</v>
      </c>
      <c r="V763" s="241">
        <v>0.02</v>
      </c>
      <c r="W763" s="223">
        <f t="shared" ca="1" si="783"/>
        <v>-2.9341107511136732E-2</v>
      </c>
      <c r="X763" s="223">
        <f>MMULT(N763:T763,'Parameters &amp; Main Results'!$B$12:$B$18)-'Parameters &amp; Main Results'!$B$22/12+MMULT(U763:V763,'Parameters &amp; Main Results'!$B$20:$B$21)</f>
        <v>-2.9341107511136732E-2</v>
      </c>
      <c r="Y763" s="223">
        <f>MMULT(N763:T763,'Parameters &amp; Main Results'!$C$12:$C$18)-'Parameters &amp; Main Results'!$C$22/12+MMULT(U763:V763,'Parameters &amp; Main Results'!$C$20:$C$21)</f>
        <v>-3.6434742022967467E-2</v>
      </c>
      <c r="Z763" s="17">
        <f t="shared" ca="1" si="768"/>
        <v>180.39379210642673</v>
      </c>
      <c r="AA763" s="70">
        <f ca="1">Z763/OFFSET(Z763,'Parameters &amp; Main Results'!$B$38,0)</f>
        <v>7.296829617555626</v>
      </c>
      <c r="AB763" s="70">
        <f ca="1">SUMPRODUCT(Z763:OFFSET(Z763,'Parameters &amp; Main Results'!$B$38-1,0), 'Cash Flow Assist'!$P$11:OFFSET('Cash Flow Assist'!$P$11,'Parameters &amp; Main Results'!$B$38-1,0)  )/OFFSET(Z763,'Parameters &amp; Main Results'!$B$38,0)</f>
        <v>1631.3415690331594</v>
      </c>
      <c r="AC763" s="70">
        <f ca="1">SUMPRODUCT(Z763:OFFSET(Z763,'Parameters &amp; Main Results'!$B$38-1,0),'Parameters &amp; Main Results'!$B$42:OFFSET('Parameters &amp; Main Results'!$B$42,'Parameters &amp; Main Results'!$B$38-1,0)   )/OFFSET(Z763,'Parameters &amp; Main Results'!$B$38,0)</f>
        <v>0</v>
      </c>
      <c r="AD763" s="155">
        <f t="shared" si="4"/>
        <v>-0.44213151754456215</v>
      </c>
      <c r="AE763" s="252">
        <f t="shared" ca="1" si="778"/>
        <v>3581.1053000000002</v>
      </c>
      <c r="AF763" s="253">
        <f t="shared" ca="1" si="780"/>
        <v>0.49233257676058834</v>
      </c>
      <c r="AG763" s="258">
        <f t="shared" ca="1" si="781"/>
        <v>0</v>
      </c>
      <c r="AH763" s="227" t="str">
        <f ca="1">IF(SUM(AG763:OFFSET(AG763,(-HoldAggressiveTime-1),0,,))=0,"Defensive","Aggressive")</f>
        <v>Defensive</v>
      </c>
    </row>
    <row r="764" spans="1:34" ht="15" x14ac:dyDescent="0.2">
      <c r="A764">
        <f t="shared" si="15"/>
        <v>3</v>
      </c>
      <c r="B764">
        <f t="shared" si="16"/>
        <v>1934</v>
      </c>
      <c r="C764" s="70">
        <f t="shared" si="1"/>
        <v>1934.1666666666092</v>
      </c>
      <c r="D764" s="149">
        <f t="shared" si="383"/>
        <v>12539</v>
      </c>
      <c r="E764" s="151">
        <v>13.3</v>
      </c>
      <c r="F764" s="152">
        <v>5359.5646999999999</v>
      </c>
      <c r="G764" s="152">
        <v>1097.8604</v>
      </c>
      <c r="H764" s="152">
        <v>2038.38618477</v>
      </c>
      <c r="I764" s="152">
        <v>5359.5646999999999</v>
      </c>
      <c r="J764" s="152">
        <v>13.3</v>
      </c>
      <c r="K764" s="152">
        <v>13.3</v>
      </c>
      <c r="L764" s="152">
        <v>35</v>
      </c>
      <c r="M764" s="153">
        <v>13.273913439999999</v>
      </c>
      <c r="N764" s="17">
        <f t="shared" ref="N764:T764" si="823">F764/F763/$E764*$E763-1</f>
        <v>2.8750046241718952E-3</v>
      </c>
      <c r="O764" s="17">
        <f t="shared" si="823"/>
        <v>1.3645795064800792E-2</v>
      </c>
      <c r="P764" s="17">
        <f t="shared" si="823"/>
        <v>5.1666666637761871E-4</v>
      </c>
      <c r="Q764" s="17">
        <f t="shared" si="823"/>
        <v>2.8750046241718952E-3</v>
      </c>
      <c r="R764" s="17">
        <f t="shared" si="823"/>
        <v>0</v>
      </c>
      <c r="S764" s="17">
        <f t="shared" si="823"/>
        <v>0</v>
      </c>
      <c r="T764" s="17">
        <f t="shared" si="823"/>
        <v>0</v>
      </c>
      <c r="U764" s="241">
        <v>2.5100000000000001E-2</v>
      </c>
      <c r="V764" s="241">
        <v>-2.7E-2</v>
      </c>
      <c r="W764" s="223">
        <f t="shared" ca="1" si="783"/>
        <v>4.8437458144224141E-3</v>
      </c>
      <c r="X764" s="223">
        <f>MMULT(N764:T764,'Parameters &amp; Main Results'!$B$12:$B$18)-'Parameters &amp; Main Results'!$B$22/12+MMULT(U764:V764,'Parameters &amp; Main Results'!$B$20:$B$21)</f>
        <v>4.8437458144224141E-3</v>
      </c>
      <c r="Y764" s="223">
        <f>MMULT(N764:T764,'Parameters &amp; Main Results'!$C$12:$C$18)-'Parameters &amp; Main Results'!$C$22/12+MMULT(U764:V764,'Parameters &amp; Main Results'!$C$20:$C$21)</f>
        <v>3.9104170015681183E-3</v>
      </c>
      <c r="Z764" s="17">
        <f t="shared" ca="1" si="768"/>
        <v>185.84674132421495</v>
      </c>
      <c r="AA764" s="70">
        <f ca="1">Z764/OFFSET(Z764,'Parameters &amp; Main Results'!$B$38,0)</f>
        <v>7.2799824820407171</v>
      </c>
      <c r="AB764" s="70">
        <f ca="1">SUMPRODUCT(Z764:OFFSET(Z764,'Parameters &amp; Main Results'!$B$38-1,0), 'Cash Flow Assist'!$P$11:OFFSET('Cash Flow Assist'!$P$11,'Parameters &amp; Main Results'!$B$38-1,0)  )/OFFSET(Z764,'Parameters &amp; Main Results'!$B$38,0)</f>
        <v>1573.7222621692404</v>
      </c>
      <c r="AC764" s="70">
        <f ca="1">SUMPRODUCT(Z764:OFFSET(Z764,'Parameters &amp; Main Results'!$B$38-1,0),'Parameters &amp; Main Results'!$B$42:OFFSET('Parameters &amp; Main Results'!$B$42,'Parameters &amp; Main Results'!$B$38-1,0)   )/OFFSET(Z764,'Parameters &amp; Main Results'!$B$38,0)</f>
        <v>0</v>
      </c>
      <c r="AD764" s="155">
        <f t="shared" si="4"/>
        <v>-0.44052764307782299</v>
      </c>
      <c r="AE764" s="252">
        <f t="shared" ca="1" si="778"/>
        <v>3498.0592999999999</v>
      </c>
      <c r="AF764" s="253">
        <f t="shared" ca="1" si="780"/>
        <v>0.53215375737055115</v>
      </c>
      <c r="AG764" s="258">
        <f t="shared" ca="1" si="781"/>
        <v>0</v>
      </c>
      <c r="AH764" s="227" t="str">
        <f ca="1">IF(SUM(AG764:OFFSET(AG764,(-HoldAggressiveTime-1),0,,))=0,"Defensive","Aggressive")</f>
        <v>Defensive</v>
      </c>
    </row>
    <row r="765" spans="1:34" ht="15" x14ac:dyDescent="0.2">
      <c r="A765">
        <f t="shared" si="15"/>
        <v>4</v>
      </c>
      <c r="B765">
        <f t="shared" si="16"/>
        <v>1934</v>
      </c>
      <c r="C765" s="70">
        <f t="shared" si="1"/>
        <v>1934.2499999999425</v>
      </c>
      <c r="D765" s="149">
        <f t="shared" si="383"/>
        <v>12570</v>
      </c>
      <c r="E765" s="151">
        <v>13.3</v>
      </c>
      <c r="F765" s="152">
        <v>5229.8967000000002</v>
      </c>
      <c r="G765" s="152">
        <v>1106.2623000000001</v>
      </c>
      <c r="H765" s="152">
        <v>2038.7938620100001</v>
      </c>
      <c r="I765" s="152">
        <v>5229.8967000000002</v>
      </c>
      <c r="J765" s="152">
        <v>13.3</v>
      </c>
      <c r="K765" s="152">
        <v>13.3</v>
      </c>
      <c r="L765" s="152">
        <v>35</v>
      </c>
      <c r="M765" s="153">
        <v>12.95636101</v>
      </c>
      <c r="N765" s="17">
        <f t="shared" ref="N765:T765" si="824">F765/F764/$E765*$E764-1</f>
        <v>-2.4193755884689527E-2</v>
      </c>
      <c r="O765" s="17">
        <f t="shared" si="824"/>
        <v>7.6529766443893532E-3</v>
      </c>
      <c r="P765" s="17">
        <f t="shared" si="824"/>
        <v>2.0000000149433816E-4</v>
      </c>
      <c r="Q765" s="17">
        <f t="shared" si="824"/>
        <v>-2.4193755884689527E-2</v>
      </c>
      <c r="R765" s="17">
        <f t="shared" si="824"/>
        <v>0</v>
      </c>
      <c r="S765" s="17">
        <f t="shared" si="824"/>
        <v>0</v>
      </c>
      <c r="T765" s="17">
        <f t="shared" si="824"/>
        <v>0</v>
      </c>
      <c r="U765" s="241">
        <v>2.7300000000000001E-2</v>
      </c>
      <c r="V765" s="241">
        <v>-3.73E-2</v>
      </c>
      <c r="W765" s="223">
        <f t="shared" ca="1" si="783"/>
        <v>-1.6656388251305939E-2</v>
      </c>
      <c r="X765" s="223">
        <f>MMULT(N765:T765,'Parameters &amp; Main Results'!$B$12:$B$18)-'Parameters &amp; Main Results'!$B$22/12+MMULT(U765:V765,'Parameters &amp; Main Results'!$B$20:$B$21)</f>
        <v>-1.6656388251305939E-2</v>
      </c>
      <c r="Y765" s="223">
        <f>MMULT(N765:T765,'Parameters &amp; Main Results'!$C$12:$C$18)-'Parameters &amp; Main Results'!$C$22/12+MMULT(U765:V765,'Parameters &amp; Main Results'!$C$20:$C$21)</f>
        <v>-2.1050749298448305E-2</v>
      </c>
      <c r="Z765" s="17">
        <f t="shared" ca="1" si="768"/>
        <v>184.95088624310122</v>
      </c>
      <c r="AA765" s="70">
        <f ca="1">Z765/OFFSET(Z765,'Parameters &amp; Main Results'!$B$38,0)</f>
        <v>7.4933719310556723</v>
      </c>
      <c r="AB765" s="70">
        <f ca="1">SUMPRODUCT(Z765:OFFSET(Z765,'Parameters &amp; Main Results'!$B$38-1,0), 'Cash Flow Assist'!$P$11:OFFSET('Cash Flow Assist'!$P$11,'Parameters &amp; Main Results'!$B$38-1,0)  )/OFFSET(Z765,'Parameters &amp; Main Results'!$B$38,0)</f>
        <v>1621.2016826827221</v>
      </c>
      <c r="AC765" s="70">
        <f ca="1">SUMPRODUCT(Z765:OFFSET(Z765,'Parameters &amp; Main Results'!$B$38-1,0),'Parameters &amp; Main Results'!$B$42:OFFSET('Parameters &amp; Main Results'!$B$42,'Parameters &amp; Main Results'!$B$38-1,0)   )/OFFSET(Z765,'Parameters &amp; Main Results'!$B$38,0)</f>
        <v>0</v>
      </c>
      <c r="AD765" s="155">
        <f t="shared" si="4"/>
        <v>-0.45406338070543006</v>
      </c>
      <c r="AE765" s="252">
        <f t="shared" ca="1" si="778"/>
        <v>3706.3906000000002</v>
      </c>
      <c r="AF765" s="253">
        <f t="shared" ca="1" si="780"/>
        <v>0.41104844697156312</v>
      </c>
      <c r="AG765" s="258">
        <f t="shared" ca="1" si="781"/>
        <v>0</v>
      </c>
      <c r="AH765" s="227" t="str">
        <f ca="1">IF(SUM(AG765:OFFSET(AG765,(-HoldAggressiveTime-1),0,,))=0,"Defensive","Aggressive")</f>
        <v>Defensive</v>
      </c>
    </row>
    <row r="766" spans="1:34" ht="15" x14ac:dyDescent="0.2">
      <c r="A766">
        <f t="shared" si="15"/>
        <v>5</v>
      </c>
      <c r="B766">
        <f t="shared" si="16"/>
        <v>1934</v>
      </c>
      <c r="C766" s="70">
        <f t="shared" si="1"/>
        <v>1934.3333333332757</v>
      </c>
      <c r="D766" s="149">
        <f t="shared" si="383"/>
        <v>12600</v>
      </c>
      <c r="E766" s="151">
        <v>13.3</v>
      </c>
      <c r="F766" s="152">
        <v>4816.9566999999997</v>
      </c>
      <c r="G766" s="152">
        <v>1115.6083000000001</v>
      </c>
      <c r="H766" s="152">
        <v>2039.0487112400001</v>
      </c>
      <c r="I766" s="152">
        <v>4816.9566999999997</v>
      </c>
      <c r="J766" s="152">
        <v>13.3</v>
      </c>
      <c r="K766" s="152">
        <v>13.3</v>
      </c>
      <c r="L766" s="152">
        <v>35</v>
      </c>
      <c r="M766" s="153">
        <v>11.93273621</v>
      </c>
      <c r="N766" s="17">
        <f t="shared" ref="N766:T766" si="825">F766/F765/$E766*$E765-1</f>
        <v>-7.8957582470032484E-2</v>
      </c>
      <c r="O766" s="17">
        <f t="shared" si="825"/>
        <v>8.4482676486399289E-3</v>
      </c>
      <c r="P766" s="17">
        <f t="shared" si="825"/>
        <v>1.2499999865056566E-4</v>
      </c>
      <c r="Q766" s="17">
        <f t="shared" si="825"/>
        <v>-7.8957582470032484E-2</v>
      </c>
      <c r="R766" s="17">
        <f t="shared" si="825"/>
        <v>0</v>
      </c>
      <c r="S766" s="17">
        <f t="shared" si="825"/>
        <v>0</v>
      </c>
      <c r="T766" s="17">
        <f t="shared" si="825"/>
        <v>0</v>
      </c>
      <c r="U766" s="241">
        <v>-2.8999999999999998E-3</v>
      </c>
      <c r="V766" s="241">
        <v>-5.8900000000000001E-2</v>
      </c>
      <c r="W766" s="223">
        <f t="shared" ca="1" si="783"/>
        <v>-5.7570199989463049E-2</v>
      </c>
      <c r="X766" s="223">
        <f>MMULT(N766:T766,'Parameters &amp; Main Results'!$B$12:$B$18)-'Parameters &amp; Main Results'!$B$22/12+MMULT(U766:V766,'Parameters &amp; Main Results'!$B$20:$B$21)</f>
        <v>-5.7570199989463049E-2</v>
      </c>
      <c r="Y766" s="223">
        <f>MMULT(N766:T766,'Parameters &amp; Main Results'!$C$12:$C$18)-'Parameters &amp; Main Results'!$C$22/12+MMULT(U766:V766,'Parameters &amp; Main Results'!$C$20:$C$21)</f>
        <v>-7.0258664124831907E-2</v>
      </c>
      <c r="Z766" s="17">
        <f t="shared" ca="1" si="768"/>
        <v>188.08368105854717</v>
      </c>
      <c r="AA766" s="70">
        <f ca="1">Z766/OFFSET(Z766,'Parameters &amp; Main Results'!$B$38,0)</f>
        <v>7.5729941475482105</v>
      </c>
      <c r="AB766" s="70">
        <f ca="1">SUMPRODUCT(Z766:OFFSET(Z766,'Parameters &amp; Main Results'!$B$38-1,0), 'Cash Flow Assist'!$P$11:OFFSET('Cash Flow Assist'!$P$11,'Parameters &amp; Main Results'!$B$38-1,0)  )/OFFSET(Z766,'Parameters &amp; Main Results'!$B$38,0)</f>
        <v>1604.6847055117257</v>
      </c>
      <c r="AC766" s="70">
        <f ca="1">SUMPRODUCT(Z766:OFFSET(Z766,'Parameters &amp; Main Results'!$B$38-1,0),'Parameters &amp; Main Results'!$B$42:OFFSET('Parameters &amp; Main Results'!$B$42,'Parameters &amp; Main Results'!$B$38-1,0)   )/OFFSET(Z766,'Parameters &amp; Main Results'!$B$38,0)</f>
        <v>0</v>
      </c>
      <c r="AD766" s="155">
        <f t="shared" si="4"/>
        <v>-0.49716921634679179</v>
      </c>
      <c r="AE766" s="252">
        <f t="shared" ca="1" si="778"/>
        <v>3286.5965999999999</v>
      </c>
      <c r="AF766" s="253">
        <f t="shared" ca="1" si="780"/>
        <v>0.46563673193114113</v>
      </c>
      <c r="AG766" s="258">
        <f t="shared" ca="1" si="781"/>
        <v>0</v>
      </c>
      <c r="AH766" s="227" t="str">
        <f ca="1">IF(SUM(AG766:OFFSET(AG766,(-HoldAggressiveTime-1),0,,))=0,"Defensive","Aggressive")</f>
        <v>Defensive</v>
      </c>
    </row>
    <row r="767" spans="1:34" ht="15" x14ac:dyDescent="0.2">
      <c r="A767">
        <f t="shared" si="15"/>
        <v>6</v>
      </c>
      <c r="B767">
        <f t="shared" si="16"/>
        <v>1934</v>
      </c>
      <c r="C767" s="70">
        <f t="shared" si="1"/>
        <v>1934.416666666609</v>
      </c>
      <c r="D767" s="149">
        <f t="shared" si="383"/>
        <v>12631</v>
      </c>
      <c r="E767" s="151">
        <v>13.4</v>
      </c>
      <c r="F767" s="152">
        <v>4933.0846000000001</v>
      </c>
      <c r="G767" s="152">
        <v>1123.0958000000001</v>
      </c>
      <c r="H767" s="152">
        <v>2039.3205843999999</v>
      </c>
      <c r="I767" s="152">
        <v>4933.0846000000001</v>
      </c>
      <c r="J767" s="152">
        <v>13.4</v>
      </c>
      <c r="K767" s="152">
        <v>13.4</v>
      </c>
      <c r="L767" s="152">
        <v>35</v>
      </c>
      <c r="M767" s="153">
        <v>12.128381620000001</v>
      </c>
      <c r="N767" s="17">
        <f t="shared" ref="N767:T767" si="826">F767/F766/$E767*$E766-1</f>
        <v>1.6465548843504374E-2</v>
      </c>
      <c r="O767" s="17">
        <f t="shared" si="826"/>
        <v>-8.0118796202788278E-4</v>
      </c>
      <c r="P767" s="17">
        <f t="shared" si="826"/>
        <v>-7.3303482594359037E-3</v>
      </c>
      <c r="Q767" s="17">
        <f t="shared" si="826"/>
        <v>1.6465548843504374E-2</v>
      </c>
      <c r="R767" s="17">
        <f t="shared" si="826"/>
        <v>0</v>
      </c>
      <c r="S767" s="17">
        <f t="shared" si="826"/>
        <v>0</v>
      </c>
      <c r="T767" s="17">
        <f t="shared" si="826"/>
        <v>-7.4626865671642006E-3</v>
      </c>
      <c r="U767" s="241">
        <v>-2.23E-2</v>
      </c>
      <c r="V767" s="241">
        <v>-2.9600000000000001E-2</v>
      </c>
      <c r="W767" s="223">
        <f t="shared" ca="1" si="783"/>
        <v>1.1774123045197826E-2</v>
      </c>
      <c r="X767" s="223">
        <f>MMULT(N767:T767,'Parameters &amp; Main Results'!$B$12:$B$18)-'Parameters &amp; Main Results'!$B$22/12+MMULT(U767:V767,'Parameters &amp; Main Results'!$B$20:$B$21)</f>
        <v>1.1774123045197826E-2</v>
      </c>
      <c r="Y767" s="223">
        <f>MMULT(N767:T767,'Parameters &amp; Main Results'!$C$12:$C$18)-'Parameters &amp; Main Results'!$C$22/12+MMULT(U767:V767,'Parameters &amp; Main Results'!$C$20:$C$21)</f>
        <v>1.4697208496284482E-2</v>
      </c>
      <c r="Z767" s="17">
        <f t="shared" ca="1" si="768"/>
        <v>199.57314704654317</v>
      </c>
      <c r="AA767" s="70">
        <f ca="1">Z767/OFFSET(Z767,'Parameters &amp; Main Results'!$B$38,0)</f>
        <v>7.9116953498508504</v>
      </c>
      <c r="AB767" s="70">
        <f ca="1">SUMPRODUCT(Z767:OFFSET(Z767,'Parameters &amp; Main Results'!$B$38-1,0), 'Cash Flow Assist'!$P$11:OFFSET('Cash Flow Assist'!$P$11,'Parameters &amp; Main Results'!$B$38-1,0)  )/OFFSET(Z767,'Parameters &amp; Main Results'!$B$38,0)</f>
        <v>1573.4685942199949</v>
      </c>
      <c r="AC767" s="70">
        <f ca="1">SUMPRODUCT(Z767:OFFSET(Z767,'Parameters &amp; Main Results'!$B$38-1,0),'Parameters &amp; Main Results'!$B$42:OFFSET('Parameters &amp; Main Results'!$B$42,'Parameters &amp; Main Results'!$B$38-1,0)   )/OFFSET(Z767,'Parameters &amp; Main Results'!$B$38,0)</f>
        <v>0</v>
      </c>
      <c r="AD767" s="155">
        <f t="shared" si="4"/>
        <v>-0.48888983151853227</v>
      </c>
      <c r="AE767" s="252">
        <f t="shared" ca="1" si="778"/>
        <v>2637.3847000000001</v>
      </c>
      <c r="AF767" s="253">
        <f t="shared" ca="1" si="780"/>
        <v>0.87044559710989455</v>
      </c>
      <c r="AG767" s="258">
        <f t="shared" ca="1" si="781"/>
        <v>0</v>
      </c>
      <c r="AH767" s="227" t="str">
        <f ca="1">IF(SUM(AG767:OFFSET(AG767,(-HoldAggressiveTime-1),0,,))=0,"Defensive","Aggressive")</f>
        <v>Defensive</v>
      </c>
    </row>
    <row r="768" spans="1:34" ht="15" x14ac:dyDescent="0.2">
      <c r="A768">
        <f t="shared" si="15"/>
        <v>7</v>
      </c>
      <c r="B768">
        <f t="shared" si="16"/>
        <v>1934</v>
      </c>
      <c r="C768" s="70">
        <f t="shared" si="1"/>
        <v>1934.4999999999422</v>
      </c>
      <c r="D768" s="149">
        <f t="shared" si="383"/>
        <v>12662</v>
      </c>
      <c r="E768" s="151">
        <v>13.4</v>
      </c>
      <c r="F768" s="152">
        <v>4377.1884</v>
      </c>
      <c r="G768" s="152">
        <v>1128.7012999999999</v>
      </c>
      <c r="H768" s="152">
        <v>2039.57549948</v>
      </c>
      <c r="I768" s="152">
        <v>4377.1884</v>
      </c>
      <c r="J768" s="152">
        <v>13.4</v>
      </c>
      <c r="K768" s="152">
        <v>13.4</v>
      </c>
      <c r="L768" s="152">
        <v>35</v>
      </c>
      <c r="M768" s="153">
        <v>10.75905498</v>
      </c>
      <c r="N768" s="17">
        <f t="shared" ref="N768:T768" si="827">F768/F767/$E768*$E767-1</f>
        <v>-0.11268734373620926</v>
      </c>
      <c r="O768" s="17">
        <f t="shared" si="827"/>
        <v>4.9911147383863153E-3</v>
      </c>
      <c r="P768" s="17">
        <f t="shared" si="827"/>
        <v>1.2500000340809336E-4</v>
      </c>
      <c r="Q768" s="17">
        <f t="shared" si="827"/>
        <v>-0.11268734373620926</v>
      </c>
      <c r="R768" s="17">
        <f t="shared" si="827"/>
        <v>0</v>
      </c>
      <c r="S768" s="17">
        <f t="shared" si="827"/>
        <v>0</v>
      </c>
      <c r="T768" s="17">
        <f t="shared" si="827"/>
        <v>0</v>
      </c>
      <c r="U768" s="241">
        <v>-6.7100000000000007E-2</v>
      </c>
      <c r="V768" s="241">
        <v>-0.10979999999999999</v>
      </c>
      <c r="W768" s="223">
        <f t="shared" ca="1" si="783"/>
        <v>-8.3558951521146341E-2</v>
      </c>
      <c r="X768" s="223">
        <f>MMULT(N768:T768,'Parameters &amp; Main Results'!$B$12:$B$18)-'Parameters &amp; Main Results'!$B$22/12+MMULT(U768:V768,'Parameters &amp; Main Results'!$B$20:$B$21)</f>
        <v>-8.3558951521146341E-2</v>
      </c>
      <c r="Y768" s="223">
        <f>MMULT(N768:T768,'Parameters &amp; Main Results'!$C$12:$C$18)-'Parameters &amp; Main Results'!$C$22/12+MMULT(U768:V768,'Parameters &amp; Main Results'!$C$20:$C$21)</f>
        <v>-0.10096116455541636</v>
      </c>
      <c r="Z768" s="17">
        <f t="shared" ca="1" si="768"/>
        <v>197.25069311505595</v>
      </c>
      <c r="AA768" s="70">
        <f ca="1">Z768/OFFSET(Z768,'Parameters &amp; Main Results'!$B$38,0)</f>
        <v>8.0188556454403592</v>
      </c>
      <c r="AB768" s="70">
        <f ca="1">SUMPRODUCT(Z768:OFFSET(Z768,'Parameters &amp; Main Results'!$B$38-1,0), 'Cash Flow Assist'!$P$11:OFFSET('Cash Flow Assist'!$P$11,'Parameters &amp; Main Results'!$B$38-1,0)  )/OFFSET(Z768,'Parameters &amp; Main Results'!$B$38,0)</f>
        <v>1606.4698562197502</v>
      </c>
      <c r="AC768" s="70">
        <f ca="1">SUMPRODUCT(Z768:OFFSET(Z768,'Parameters &amp; Main Results'!$B$38-1,0),'Parameters &amp; Main Results'!$B$42:OFFSET('Parameters &amp; Main Results'!$B$42,'Parameters &amp; Main Results'!$B$38-1,0)   )/OFFSET(Z768,'Parameters &amp; Main Results'!$B$38,0)</f>
        <v>0</v>
      </c>
      <c r="AD768" s="155">
        <f t="shared" si="4"/>
        <v>-0.54648547876127518</v>
      </c>
      <c r="AE768" s="252">
        <f t="shared" ca="1" si="778"/>
        <v>2037.5839000000001</v>
      </c>
      <c r="AF768" s="253">
        <f t="shared" ca="1" si="780"/>
        <v>1.148224865734363</v>
      </c>
      <c r="AG768" s="258">
        <f t="shared" ca="1" si="781"/>
        <v>0</v>
      </c>
      <c r="AH768" s="227" t="str">
        <f ca="1">IF(SUM(AG768:OFFSET(AG768,(-HoldAggressiveTime-1),0,,))=0,"Defensive","Aggressive")</f>
        <v>Defensive</v>
      </c>
    </row>
    <row r="769" spans="1:34" ht="15" x14ac:dyDescent="0.2">
      <c r="A769">
        <f t="shared" si="15"/>
        <v>8</v>
      </c>
      <c r="B769">
        <f t="shared" si="16"/>
        <v>1934</v>
      </c>
      <c r="C769" s="70">
        <f t="shared" si="1"/>
        <v>1934.5833333332755</v>
      </c>
      <c r="D769" s="149">
        <f t="shared" si="383"/>
        <v>12692</v>
      </c>
      <c r="E769" s="151">
        <v>13.4</v>
      </c>
      <c r="F769" s="152">
        <v>4628.0851000000002</v>
      </c>
      <c r="G769" s="152">
        <v>1121.1201000000001</v>
      </c>
      <c r="H769" s="152">
        <v>2039.83044642</v>
      </c>
      <c r="I769" s="152">
        <v>4628.0851000000002</v>
      </c>
      <c r="J769" s="152">
        <v>13.4</v>
      </c>
      <c r="K769" s="152">
        <v>13.4</v>
      </c>
      <c r="L769" s="152">
        <v>35</v>
      </c>
      <c r="M769" s="153">
        <v>11.36923863</v>
      </c>
      <c r="N769" s="17">
        <f t="shared" ref="N769:T769" si="828">F769/F768/$E769*$E768-1</f>
        <v>5.7319145778600866E-2</v>
      </c>
      <c r="O769" s="17">
        <f t="shared" si="828"/>
        <v>-6.7167460514131472E-3</v>
      </c>
      <c r="P769" s="17">
        <f t="shared" si="828"/>
        <v>1.2500000125759136E-4</v>
      </c>
      <c r="Q769" s="17">
        <f t="shared" si="828"/>
        <v>5.7319145778600866E-2</v>
      </c>
      <c r="R769" s="17">
        <f t="shared" si="828"/>
        <v>0</v>
      </c>
      <c r="S769" s="17">
        <f t="shared" si="828"/>
        <v>0</v>
      </c>
      <c r="T769" s="17">
        <f t="shared" si="828"/>
        <v>0</v>
      </c>
      <c r="U769" s="241">
        <v>5.2400000000000002E-2</v>
      </c>
      <c r="V769" s="241">
        <v>6.7999999999999996E-3</v>
      </c>
      <c r="W769" s="223">
        <f t="shared" ca="1" si="783"/>
        <v>4.1604343457001348E-2</v>
      </c>
      <c r="X769" s="223">
        <f>MMULT(N769:T769,'Parameters &amp; Main Results'!$B$12:$B$18)-'Parameters &amp; Main Results'!$B$22/12+MMULT(U769:V769,'Parameters &amp; Main Results'!$B$20:$B$21)</f>
        <v>4.1604343457001348E-2</v>
      </c>
      <c r="Y769" s="223">
        <f>MMULT(N769:T769,'Parameters &amp; Main Results'!$C$12:$C$18)-'Parameters &amp; Main Results'!$C$22/12+MMULT(U769:V769,'Parameters &amp; Main Results'!$C$20:$C$21)</f>
        <v>5.0873889928932797E-2</v>
      </c>
      <c r="Z769" s="17">
        <f t="shared" ca="1" si="768"/>
        <v>215.23555000341889</v>
      </c>
      <c r="AA769" s="70">
        <f ca="1">Z769/OFFSET(Z769,'Parameters &amp; Main Results'!$B$38,0)</f>
        <v>8.759474718698085</v>
      </c>
      <c r="AB769" s="70">
        <f ca="1">SUMPRODUCT(Z769:OFFSET(Z769,'Parameters &amp; Main Results'!$B$38-1,0), 'Cash Flow Assist'!$P$11:OFFSET('Cash Flow Assist'!$P$11,'Parameters &amp; Main Results'!$B$38-1,0)  )/OFFSET(Z769,'Parameters &amp; Main Results'!$B$38,0)</f>
        <v>1601.1836307054839</v>
      </c>
      <c r="AC769" s="70">
        <f ca="1">SUMPRODUCT(Z769:OFFSET(Z769,'Parameters &amp; Main Results'!$B$38-1,0),'Parameters &amp; Main Results'!$B$42:OFFSET('Parameters &amp; Main Results'!$B$42,'Parameters &amp; Main Results'!$B$38-1,0)   )/OFFSET(Z769,'Parameters &amp; Main Results'!$B$38,0)</f>
        <v>0</v>
      </c>
      <c r="AD769" s="155">
        <f t="shared" si="4"/>
        <v>-0.52049041380568029</v>
      </c>
      <c r="AE769" s="252">
        <f t="shared" ca="1" si="778"/>
        <v>2036.5705</v>
      </c>
      <c r="AF769" s="253">
        <f t="shared" ca="1" si="780"/>
        <v>1.2724895111659529</v>
      </c>
      <c r="AG769" s="258">
        <f t="shared" ca="1" si="781"/>
        <v>0</v>
      </c>
      <c r="AH769" s="227" t="str">
        <f ca="1">IF(SUM(AG769:OFFSET(AG769,(-HoldAggressiveTime-1),0,,))=0,"Defensive","Aggressive")</f>
        <v>Defensive</v>
      </c>
    </row>
    <row r="770" spans="1:34" ht="15" x14ac:dyDescent="0.2">
      <c r="A770">
        <f t="shared" si="15"/>
        <v>9</v>
      </c>
      <c r="B770">
        <f t="shared" si="16"/>
        <v>1934</v>
      </c>
      <c r="C770" s="70">
        <f t="shared" si="1"/>
        <v>1934.6666666666088</v>
      </c>
      <c r="D770" s="149">
        <f t="shared" si="383"/>
        <v>12723</v>
      </c>
      <c r="E770" s="151">
        <v>13.6</v>
      </c>
      <c r="F770" s="152">
        <v>4625.0838000000003</v>
      </c>
      <c r="G770" s="152">
        <v>1107.2330999999999</v>
      </c>
      <c r="H770" s="152">
        <v>2040.1534195700001</v>
      </c>
      <c r="I770" s="152">
        <v>4625.0838000000003</v>
      </c>
      <c r="J770" s="152">
        <v>13.6</v>
      </c>
      <c r="K770" s="152">
        <v>13.6</v>
      </c>
      <c r="L770" s="152">
        <v>35</v>
      </c>
      <c r="M770" s="153">
        <v>10.846926979999999</v>
      </c>
      <c r="N770" s="17">
        <f t="shared" ref="N770:T770" si="829">F770/F769/$E770*$E769-1</f>
        <v>-1.5344842780720347E-2</v>
      </c>
      <c r="O770" s="17">
        <f t="shared" si="829"/>
        <v>-2.6910444033500514E-2</v>
      </c>
      <c r="P770" s="17">
        <f t="shared" si="829"/>
        <v>-1.4549877452920357E-2</v>
      </c>
      <c r="Q770" s="17">
        <f t="shared" si="829"/>
        <v>-1.5344842780720347E-2</v>
      </c>
      <c r="R770" s="17">
        <f t="shared" si="829"/>
        <v>0</v>
      </c>
      <c r="S770" s="17">
        <f t="shared" si="829"/>
        <v>0</v>
      </c>
      <c r="T770" s="17">
        <f t="shared" si="829"/>
        <v>-1.4705882352941124E-2</v>
      </c>
      <c r="U770" s="241">
        <v>-1.43E-2</v>
      </c>
      <c r="V770" s="241">
        <v>-1.3100000000000001E-2</v>
      </c>
      <c r="W770" s="223">
        <f t="shared" ca="1" si="783"/>
        <v>-1.7667681676554085E-2</v>
      </c>
      <c r="X770" s="223">
        <f>MMULT(N770:T770,'Parameters &amp; Main Results'!$B$12:$B$18)-'Parameters &amp; Main Results'!$B$22/12+MMULT(U770:V770,'Parameters &amp; Main Results'!$B$20:$B$21)</f>
        <v>-1.7667681676554085E-2</v>
      </c>
      <c r="Y770" s="223">
        <f>MMULT(N770:T770,'Parameters &amp; Main Results'!$C$12:$C$18)-'Parameters &amp; Main Results'!$C$22/12+MMULT(U770:V770,'Parameters &amp; Main Results'!$C$20:$C$21)</f>
        <v>-1.6543069572665031E-2</v>
      </c>
      <c r="Z770" s="17">
        <f t="shared" ca="1" si="768"/>
        <v>206.63849124233619</v>
      </c>
      <c r="AA770" s="70">
        <f ca="1">Z770/OFFSET(Z770,'Parameters &amp; Main Results'!$B$38,0)</f>
        <v>8.7081537150921378</v>
      </c>
      <c r="AB770" s="70">
        <f ca="1">SUMPRODUCT(Z770:OFFSET(Z770,'Parameters &amp; Main Results'!$B$38-1,0), 'Cash Flow Assist'!$P$11:OFFSET('Cash Flow Assist'!$P$11,'Parameters &amp; Main Results'!$B$38-1,0)  )/OFFSET(Z770,'Parameters &amp; Main Results'!$B$38,0)</f>
        <v>1649.9933806541599</v>
      </c>
      <c r="AC770" s="70">
        <f ca="1">SUMPRODUCT(Z770:OFFSET(Z770,'Parameters &amp; Main Results'!$B$38-1,0),'Parameters &amp; Main Results'!$B$42:OFFSET('Parameters &amp; Main Results'!$B$42,'Parameters &amp; Main Results'!$B$38-1,0)   )/OFFSET(Z770,'Parameters &amp; Main Results'!$B$38,0)</f>
        <v>0</v>
      </c>
      <c r="AD770" s="155">
        <f t="shared" si="4"/>
        <v>-0.52784841301768037</v>
      </c>
      <c r="AE770" s="252">
        <f t="shared" ca="1" si="778"/>
        <v>2820.7963</v>
      </c>
      <c r="AF770" s="253">
        <f t="shared" ca="1" si="780"/>
        <v>0.63963764416452207</v>
      </c>
      <c r="AG770" s="258">
        <f t="shared" ca="1" si="781"/>
        <v>0</v>
      </c>
      <c r="AH770" s="227" t="str">
        <f ca="1">IF(SUM(AG770:OFFSET(AG770,(-HoldAggressiveTime-1),0,,))=0,"Defensive","Aggressive")</f>
        <v>Defensive</v>
      </c>
    </row>
    <row r="771" spans="1:34" ht="15" x14ac:dyDescent="0.2">
      <c r="A771">
        <f t="shared" si="15"/>
        <v>10</v>
      </c>
      <c r="B771">
        <f t="shared" si="16"/>
        <v>1934</v>
      </c>
      <c r="C771" s="70">
        <f t="shared" si="1"/>
        <v>1934.749999999942</v>
      </c>
      <c r="D771" s="149">
        <f t="shared" si="383"/>
        <v>12753</v>
      </c>
      <c r="E771" s="151">
        <v>13.5</v>
      </c>
      <c r="F771" s="152">
        <v>4487.0014000000001</v>
      </c>
      <c r="G771" s="152">
        <v>1126.9948999999999</v>
      </c>
      <c r="H771" s="152">
        <v>2040.5104464200001</v>
      </c>
      <c r="I771" s="152">
        <v>4487.0014000000001</v>
      </c>
      <c r="J771" s="152">
        <v>13.5</v>
      </c>
      <c r="K771" s="152">
        <v>13.5</v>
      </c>
      <c r="L771" s="152">
        <v>35</v>
      </c>
      <c r="M771" s="153">
        <v>10.92652315</v>
      </c>
      <c r="N771" s="17">
        <f t="shared" ref="N771:T771" si="830">F771/F770/$E771*$E770-1</f>
        <v>-2.2668854690285456E-2</v>
      </c>
      <c r="O771" s="17">
        <f t="shared" si="830"/>
        <v>2.5387527134413057E-2</v>
      </c>
      <c r="P771" s="17">
        <f t="shared" si="830"/>
        <v>7.5837037044814704E-3</v>
      </c>
      <c r="Q771" s="17">
        <f t="shared" si="830"/>
        <v>-2.2668854690285456E-2</v>
      </c>
      <c r="R771" s="17">
        <f t="shared" si="830"/>
        <v>0</v>
      </c>
      <c r="S771" s="17">
        <f t="shared" si="830"/>
        <v>0</v>
      </c>
      <c r="T771" s="17">
        <f t="shared" si="830"/>
        <v>7.4074074074073071E-3</v>
      </c>
      <c r="U771" s="241">
        <v>1.5299999999999999E-2</v>
      </c>
      <c r="V771" s="241">
        <v>-5.5E-2</v>
      </c>
      <c r="W771" s="223">
        <f t="shared" ca="1" si="783"/>
        <v>-1.1595431887127781E-2</v>
      </c>
      <c r="X771" s="223">
        <f>MMULT(N771:T771,'Parameters &amp; Main Results'!$B$12:$B$18)-'Parameters &amp; Main Results'!$B$22/12+MMULT(U771:V771,'Parameters &amp; Main Results'!$B$20:$B$21)</f>
        <v>-1.1595431887127781E-2</v>
      </c>
      <c r="Y771" s="223">
        <f>MMULT(N771:T771,'Parameters &amp; Main Results'!$C$12:$C$18)-'Parameters &amp; Main Results'!$C$22/12+MMULT(U771:V771,'Parameters &amp; Main Results'!$C$20:$C$21)</f>
        <v>-1.7904883174482269E-2</v>
      </c>
      <c r="Z771" s="17">
        <f t="shared" ca="1" si="768"/>
        <v>210.35497599733631</v>
      </c>
      <c r="AA771" s="70">
        <f ca="1">Z771/OFFSET(Z771,'Parameters &amp; Main Results'!$B$38,0)</f>
        <v>8.9092754633407623</v>
      </c>
      <c r="AB771" s="70">
        <f ca="1">SUMPRODUCT(Z771:OFFSET(Z771,'Parameters &amp; Main Results'!$B$38-1,0), 'Cash Flow Assist'!$P$11:OFFSET('Cash Flow Assist'!$P$11,'Parameters &amp; Main Results'!$B$38-1,0)  )/OFFSET(Z771,'Parameters &amp; Main Results'!$B$38,0)</f>
        <v>1650.5296069816061</v>
      </c>
      <c r="AC771" s="70">
        <f ca="1">SUMPRODUCT(Z771:OFFSET(Z771,'Parameters &amp; Main Results'!$B$38-1,0),'Parameters &amp; Main Results'!$B$42:OFFSET('Parameters &amp; Main Results'!$B$42,'Parameters &amp; Main Results'!$B$38-1,0)   )/OFFSET(Z771,'Parameters &amp; Main Results'!$B$38,0)</f>
        <v>0</v>
      </c>
      <c r="AD771" s="155">
        <f t="shared" si="4"/>
        <v>-0.53855154873477029</v>
      </c>
      <c r="AE771" s="252">
        <f t="shared" ca="1" si="778"/>
        <v>3900.0506999999998</v>
      </c>
      <c r="AF771" s="253">
        <f t="shared" ca="1" si="780"/>
        <v>0.15049822301028046</v>
      </c>
      <c r="AG771" s="258">
        <f t="shared" ca="1" si="781"/>
        <v>0</v>
      </c>
      <c r="AH771" s="227" t="str">
        <f ca="1">IF(SUM(AG771:OFFSET(AG771,(-HoldAggressiveTime-1),0,,))=0,"Defensive","Aggressive")</f>
        <v>Defensive</v>
      </c>
    </row>
    <row r="772" spans="1:34" ht="15" x14ac:dyDescent="0.2">
      <c r="A772">
        <f t="shared" si="15"/>
        <v>11</v>
      </c>
      <c r="B772">
        <f t="shared" si="16"/>
        <v>1934</v>
      </c>
      <c r="C772" s="70">
        <f t="shared" si="1"/>
        <v>1934.8333333332753</v>
      </c>
      <c r="D772" s="149">
        <f t="shared" si="383"/>
        <v>12784</v>
      </c>
      <c r="E772" s="151">
        <v>13.5</v>
      </c>
      <c r="F772" s="152">
        <v>4882.4533000000001</v>
      </c>
      <c r="G772" s="152">
        <v>1129.8594000000001</v>
      </c>
      <c r="H772" s="152">
        <v>2040.96956127</v>
      </c>
      <c r="I772" s="152">
        <v>4882.4533000000001</v>
      </c>
      <c r="J772" s="152">
        <v>13.5</v>
      </c>
      <c r="K772" s="152">
        <v>13.5</v>
      </c>
      <c r="L772" s="152">
        <v>35</v>
      </c>
      <c r="M772" s="153">
        <v>11.88013011</v>
      </c>
      <c r="N772" s="17">
        <f t="shared" ref="N772:T772" si="831">F772/F771/$E772*$E771-1</f>
        <v>8.8132778385137112E-2</v>
      </c>
      <c r="O772" s="17">
        <f t="shared" si="831"/>
        <v>2.5417151399709237E-3</v>
      </c>
      <c r="P772" s="17">
        <f t="shared" si="831"/>
        <v>2.2499999978209395E-4</v>
      </c>
      <c r="Q772" s="17">
        <f t="shared" si="831"/>
        <v>8.8132778385137112E-2</v>
      </c>
      <c r="R772" s="17">
        <f t="shared" si="831"/>
        <v>0</v>
      </c>
      <c r="S772" s="17">
        <f t="shared" si="831"/>
        <v>0</v>
      </c>
      <c r="T772" s="17">
        <f t="shared" si="831"/>
        <v>0</v>
      </c>
      <c r="U772" s="241">
        <v>6.3100000000000003E-2</v>
      </c>
      <c r="V772" s="241">
        <v>-1.9699999999999999E-2</v>
      </c>
      <c r="W772" s="223">
        <f t="shared" ca="1" si="783"/>
        <v>6.6566260150180356E-2</v>
      </c>
      <c r="X772" s="223">
        <f>MMULT(N772:T772,'Parameters &amp; Main Results'!$B$12:$B$18)-'Parameters &amp; Main Results'!$B$22/12+MMULT(U772:V772,'Parameters &amp; Main Results'!$B$20:$B$21)</f>
        <v>6.6566260150180356E-2</v>
      </c>
      <c r="Y772" s="223">
        <f>MMULT(N772:T772,'Parameters &amp; Main Results'!$C$12:$C$18)-'Parameters &amp; Main Results'!$C$22/12+MMULT(U772:V772,'Parameters &amp; Main Results'!$C$20:$C$21)</f>
        <v>7.9532005393953831E-2</v>
      </c>
      <c r="Z772" s="17">
        <f t="shared" ca="1" si="768"/>
        <v>212.82274767199834</v>
      </c>
      <c r="AA772" s="70">
        <f ca="1">Z772/OFFSET(Z772,'Parameters &amp; Main Results'!$B$38,0)</f>
        <v>8.3435065560277817</v>
      </c>
      <c r="AB772" s="70">
        <f ca="1">SUMPRODUCT(Z772:OFFSET(Z772,'Parameters &amp; Main Results'!$B$38-1,0), 'Cash Flow Assist'!$P$11:OFFSET('Cash Flow Assist'!$P$11,'Parameters &amp; Main Results'!$B$38-1,0)  )/OFFSET(Z772,'Parameters &amp; Main Results'!$B$38,0)</f>
        <v>1520.4710743460232</v>
      </c>
      <c r="AC772" s="70">
        <f ca="1">SUMPRODUCT(Z772:OFFSET(Z772,'Parameters &amp; Main Results'!$B$38-1,0),'Parameters &amp; Main Results'!$B$42:OFFSET('Parameters &amp; Main Results'!$B$42,'Parameters &amp; Main Results'!$B$38-1,0)   )/OFFSET(Z772,'Parameters &amp; Main Results'!$B$38,0)</f>
        <v>0</v>
      </c>
      <c r="AD772" s="155">
        <f t="shared" si="4"/>
        <v>-0.49788281464324702</v>
      </c>
      <c r="AE772" s="252">
        <f t="shared" ca="1" si="778"/>
        <v>3775.0317</v>
      </c>
      <c r="AF772" s="253">
        <f t="shared" ca="1" si="780"/>
        <v>0.29335425183317004</v>
      </c>
      <c r="AG772" s="258">
        <f t="shared" ca="1" si="781"/>
        <v>0</v>
      </c>
      <c r="AH772" s="227" t="str">
        <f ca="1">IF(SUM(AG772:OFFSET(AG772,(-HoldAggressiveTime-1),0,,))=0,"Defensive","Aggressive")</f>
        <v>Defensive</v>
      </c>
    </row>
    <row r="773" spans="1:34" ht="15" x14ac:dyDescent="0.2">
      <c r="A773">
        <f t="shared" si="15"/>
        <v>12</v>
      </c>
      <c r="B773">
        <f t="shared" si="16"/>
        <v>1934</v>
      </c>
      <c r="C773" s="70">
        <f t="shared" si="1"/>
        <v>1934.9166666666085</v>
      </c>
      <c r="D773" s="149">
        <f t="shared" si="383"/>
        <v>12815</v>
      </c>
      <c r="E773" s="151">
        <v>13.4</v>
      </c>
      <c r="F773" s="152">
        <v>4873.3516</v>
      </c>
      <c r="G773" s="152">
        <v>1138.4193</v>
      </c>
      <c r="H773" s="152">
        <v>2041.39476326</v>
      </c>
      <c r="I773" s="152">
        <v>4873.3516</v>
      </c>
      <c r="J773" s="152">
        <v>13.4</v>
      </c>
      <c r="K773" s="152">
        <v>13.4</v>
      </c>
      <c r="L773" s="152">
        <v>35</v>
      </c>
      <c r="M773" s="153">
        <v>11.936228659999999</v>
      </c>
      <c r="N773" s="17">
        <f t="shared" ref="N773:T773" si="832">F773/F772/$E773*$E772-1</f>
        <v>5.5846095900984327E-3</v>
      </c>
      <c r="O773" s="17">
        <f t="shared" si="832"/>
        <v>1.5095299838113085E-2</v>
      </c>
      <c r="P773" s="17">
        <f t="shared" si="832"/>
        <v>7.6725746259120875E-3</v>
      </c>
      <c r="Q773" s="17">
        <f t="shared" si="832"/>
        <v>5.5846095900984327E-3</v>
      </c>
      <c r="R773" s="17">
        <f t="shared" si="832"/>
        <v>0</v>
      </c>
      <c r="S773" s="17">
        <f t="shared" si="832"/>
        <v>0</v>
      </c>
      <c r="T773" s="17">
        <f t="shared" si="832"/>
        <v>7.4626865671640896E-3</v>
      </c>
      <c r="U773" s="241">
        <v>2.9899999999999999E-2</v>
      </c>
      <c r="V773" s="241">
        <v>-3.1099999999999999E-2</v>
      </c>
      <c r="W773" s="223">
        <f t="shared" ca="1" si="783"/>
        <v>7.5389848218879799E-3</v>
      </c>
      <c r="X773" s="223">
        <f>MMULT(N773:T773,'Parameters &amp; Main Results'!$B$12:$B$18)-'Parameters &amp; Main Results'!$B$22/12+MMULT(U773:V773,'Parameters &amp; Main Results'!$B$20:$B$21)</f>
        <v>7.5389848218879799E-3</v>
      </c>
      <c r="Y773" s="223">
        <f>MMULT(N773:T773,'Parameters &amp; Main Results'!$C$12:$C$18)-'Parameters &amp; Main Results'!$C$22/12+MMULT(U773:V773,'Parameters &amp; Main Results'!$C$20:$C$21)</f>
        <v>6.4940119482332316E-3</v>
      </c>
      <c r="Z773" s="17">
        <f t="shared" ca="1" si="768"/>
        <v>199.54010887427785</v>
      </c>
      <c r="AA773" s="70">
        <f ca="1">Z773/OFFSET(Z773,'Parameters &amp; Main Results'!$B$38,0)</f>
        <v>8.0996752118867157</v>
      </c>
      <c r="AB773" s="70">
        <f ca="1">SUMPRODUCT(Z773:OFFSET(Z773,'Parameters &amp; Main Results'!$B$38-1,0), 'Cash Flow Assist'!$P$11:OFFSET('Cash Flow Assist'!$P$11,'Parameters &amp; Main Results'!$B$38-1,0)  )/OFFSET(Z773,'Parameters &amp; Main Results'!$B$38,0)</f>
        <v>1566.6874979525714</v>
      </c>
      <c r="AC773" s="70">
        <f ca="1">SUMPRODUCT(Z773:OFFSET(Z773,'Parameters &amp; Main Results'!$B$38-1,0),'Parameters &amp; Main Results'!$B$42:OFFSET('Parameters &amp; Main Results'!$B$42,'Parameters &amp; Main Results'!$B$38-1,0)   )/OFFSET(Z773,'Parameters &amp; Main Results'!$B$38,0)</f>
        <v>0</v>
      </c>
      <c r="AD773" s="155">
        <f t="shared" si="4"/>
        <v>-0.49507868619455042</v>
      </c>
      <c r="AE773" s="252">
        <f t="shared" ca="1" si="778"/>
        <v>3260.9396999999999</v>
      </c>
      <c r="AF773" s="253">
        <f t="shared" ca="1" si="780"/>
        <v>0.49446234777049086</v>
      </c>
      <c r="AG773" s="258">
        <f t="shared" ca="1" si="781"/>
        <v>0</v>
      </c>
      <c r="AH773" s="227" t="str">
        <f ca="1">IF(SUM(AG773:OFFSET(AG773,(-HoldAggressiveTime-1),0,,))=0,"Defensive","Aggressive")</f>
        <v>Defensive</v>
      </c>
    </row>
    <row r="774" spans="1:34" ht="15" x14ac:dyDescent="0.2">
      <c r="A774">
        <f t="shared" si="15"/>
        <v>1</v>
      </c>
      <c r="B774">
        <f t="shared" si="16"/>
        <v>1935</v>
      </c>
      <c r="C774" s="70">
        <f t="shared" si="1"/>
        <v>1934.9999999999418</v>
      </c>
      <c r="D774" s="149">
        <f t="shared" si="383"/>
        <v>12843</v>
      </c>
      <c r="E774" s="151">
        <v>13.6</v>
      </c>
      <c r="F774" s="152">
        <v>4689.241</v>
      </c>
      <c r="G774" s="152">
        <v>1156.6257000000001</v>
      </c>
      <c r="H774" s="152">
        <v>2041.7860305900001</v>
      </c>
      <c r="I774" s="152">
        <v>4689.241</v>
      </c>
      <c r="J774" s="152">
        <v>13.6</v>
      </c>
      <c r="K774" s="152">
        <v>13.6</v>
      </c>
      <c r="L774" s="152">
        <v>35</v>
      </c>
      <c r="M774" s="153">
        <v>11.304475030000001</v>
      </c>
      <c r="N774" s="17">
        <f t="shared" ref="N774:T774" si="833">F774/F773/$E774*$E773-1</f>
        <v>-5.1929359349033644E-2</v>
      </c>
      <c r="O774" s="17">
        <f t="shared" si="833"/>
        <v>1.0516323198419553E-3</v>
      </c>
      <c r="P774" s="17">
        <f t="shared" si="833"/>
        <v>-1.4517034313544452E-2</v>
      </c>
      <c r="Q774" s="17">
        <f t="shared" si="833"/>
        <v>-5.1929359349033644E-2</v>
      </c>
      <c r="R774" s="17">
        <f t="shared" si="833"/>
        <v>0</v>
      </c>
      <c r="S774" s="17">
        <f t="shared" si="833"/>
        <v>0</v>
      </c>
      <c r="T774" s="17">
        <f t="shared" si="833"/>
        <v>-1.4705882352941124E-2</v>
      </c>
      <c r="U774" s="241">
        <v>1.03E-2</v>
      </c>
      <c r="V774" s="241">
        <v>-1.83E-2</v>
      </c>
      <c r="W774" s="223">
        <f t="shared" ca="1" si="783"/>
        <v>-3.951365383212057E-2</v>
      </c>
      <c r="X774" s="223">
        <f>MMULT(N774:T774,'Parameters &amp; Main Results'!$B$12:$B$18)-'Parameters &amp; Main Results'!$B$22/12+MMULT(U774:V774,'Parameters &amp; Main Results'!$B$20:$B$21)</f>
        <v>-3.951365383212057E-2</v>
      </c>
      <c r="Y774" s="223">
        <f>MMULT(N774:T774,'Parameters &amp; Main Results'!$C$12:$C$18)-'Parameters &amp; Main Results'!$C$22/12+MMULT(U774:V774,'Parameters &amp; Main Results'!$C$20:$C$21)</f>
        <v>-4.6672926848812753E-2</v>
      </c>
      <c r="Z774" s="17">
        <f t="shared" ca="1" si="768"/>
        <v>198.0470352812724</v>
      </c>
      <c r="AA774" s="70">
        <f ca="1">Z774/OFFSET(Z774,'Parameters &amp; Main Results'!$B$38,0)</f>
        <v>8.1914038230072013</v>
      </c>
      <c r="AB774" s="70">
        <f ca="1">SUMPRODUCT(Z774:OFFSET(Z774,'Parameters &amp; Main Results'!$B$38-1,0), 'Cash Flow Assist'!$P$11:OFFSET('Cash Flow Assist'!$P$11,'Parameters &amp; Main Results'!$B$38-1,0)  )/OFFSET(Z774,'Parameters &amp; Main Results'!$B$38,0)</f>
        <v>1589.1409789437078</v>
      </c>
      <c r="AC774" s="70">
        <f ca="1">SUMPRODUCT(Z774:OFFSET(Z774,'Parameters &amp; Main Results'!$B$38-1,0),'Parameters &amp; Main Results'!$B$42:OFFSET('Parameters &amp; Main Results'!$B$42,'Parameters &amp; Main Results'!$B$38-1,0)   )/OFFSET(Z774,'Parameters &amp; Main Results'!$B$38,0)</f>
        <v>0</v>
      </c>
      <c r="AD774" s="155">
        <f t="shared" si="4"/>
        <v>-0.52129892654213972</v>
      </c>
      <c r="AE774" s="252">
        <f t="shared" ca="1" si="778"/>
        <v>3087.2691</v>
      </c>
      <c r="AF774" s="253">
        <f t="shared" ca="1" si="780"/>
        <v>0.5188961014120862</v>
      </c>
      <c r="AG774" s="258">
        <f t="shared" ca="1" si="781"/>
        <v>0</v>
      </c>
      <c r="AH774" s="227" t="str">
        <f ca="1">IF(SUM(AG774:OFFSET(AG774,(-HoldAggressiveTime-1),0,,))=0,"Defensive","Aggressive")</f>
        <v>Defensive</v>
      </c>
    </row>
    <row r="775" spans="1:34" ht="15" x14ac:dyDescent="0.2">
      <c r="A775">
        <f t="shared" si="15"/>
        <v>2</v>
      </c>
      <c r="B775">
        <f t="shared" si="16"/>
        <v>1935</v>
      </c>
      <c r="C775" s="70">
        <f t="shared" si="1"/>
        <v>1935.083333333275</v>
      </c>
      <c r="D775" s="149">
        <f t="shared" si="383"/>
        <v>12874</v>
      </c>
      <c r="E775" s="151">
        <v>13.7</v>
      </c>
      <c r="F775" s="152">
        <v>4517.2505000000001</v>
      </c>
      <c r="G775" s="152">
        <v>1165.2973</v>
      </c>
      <c r="H775" s="152">
        <v>2042.12632826</v>
      </c>
      <c r="I775" s="152">
        <v>4517.2505000000001</v>
      </c>
      <c r="J775" s="152">
        <v>13.7</v>
      </c>
      <c r="K775" s="152">
        <v>13.7</v>
      </c>
      <c r="L775" s="152">
        <v>35</v>
      </c>
      <c r="M775" s="153">
        <v>10.79209601</v>
      </c>
      <c r="N775" s="17">
        <f t="shared" ref="N775:T775" si="834">F775/F774/$E775*$E774-1</f>
        <v>-4.3709233836960237E-2</v>
      </c>
      <c r="O775" s="17">
        <f t="shared" si="834"/>
        <v>1.4333097731689115E-4</v>
      </c>
      <c r="P775" s="17">
        <f t="shared" si="834"/>
        <v>-7.1338199521963075E-3</v>
      </c>
      <c r="Q775" s="17">
        <f t="shared" si="834"/>
        <v>-4.3709233836960237E-2</v>
      </c>
      <c r="R775" s="17">
        <f t="shared" si="834"/>
        <v>0</v>
      </c>
      <c r="S775" s="17">
        <f t="shared" si="834"/>
        <v>0</v>
      </c>
      <c r="T775" s="17">
        <f t="shared" si="834"/>
        <v>-7.2992700729925808E-3</v>
      </c>
      <c r="U775" s="241">
        <v>5.5999999999999999E-3</v>
      </c>
      <c r="V775" s="241">
        <v>-7.51E-2</v>
      </c>
      <c r="W775" s="223">
        <f t="shared" ca="1" si="783"/>
        <v>-3.3159889352573101E-2</v>
      </c>
      <c r="X775" s="223">
        <f>MMULT(N775:T775,'Parameters &amp; Main Results'!$B$12:$B$18)-'Parameters &amp; Main Results'!$B$22/12+MMULT(U775:V775,'Parameters &amp; Main Results'!$B$20:$B$21)</f>
        <v>-3.3159889352573101E-2</v>
      </c>
      <c r="Y775" s="223">
        <f>MMULT(N775:T775,'Parameters &amp; Main Results'!$C$12:$C$18)-'Parameters &amp; Main Results'!$C$22/12+MMULT(U775:V775,'Parameters &amp; Main Results'!$C$20:$C$21)</f>
        <v>-3.9365644022199192E-2</v>
      </c>
      <c r="Z775" s="17">
        <f t="shared" ca="1" si="768"/>
        <v>206.1945347494368</v>
      </c>
      <c r="AA775" s="70">
        <f ca="1">Z775/OFFSET(Z775,'Parameters &amp; Main Results'!$B$38,0)</f>
        <v>8.8475956465846384</v>
      </c>
      <c r="AB775" s="70">
        <f ca="1">SUMPRODUCT(Z775:OFFSET(Z775,'Parameters &amp; Main Results'!$B$38-1,0), 'Cash Flow Assist'!$P$11:OFFSET('Cash Flow Assist'!$P$11,'Parameters &amp; Main Results'!$B$38-1,0)  )/OFFSET(Z775,'Parameters &amp; Main Results'!$B$38,0)</f>
        <v>1641.1593882288762</v>
      </c>
      <c r="AC775" s="70">
        <f ca="1">SUMPRODUCT(Z775:OFFSET(Z775,'Parameters &amp; Main Results'!$B$38-1,0),'Parameters &amp; Main Results'!$B$42:OFFSET('Parameters &amp; Main Results'!$B$42,'Parameters &amp; Main Results'!$B$38-1,0)   )/OFFSET(Z775,'Parameters &amp; Main Results'!$B$38,0)</f>
        <v>0</v>
      </c>
      <c r="AD775" s="155">
        <f t="shared" si="4"/>
        <v>-0.54222258369991327</v>
      </c>
      <c r="AE775" s="252">
        <f t="shared" ca="1" si="778"/>
        <v>3263.7768999999998</v>
      </c>
      <c r="AF775" s="253">
        <f t="shared" ca="1" si="780"/>
        <v>0.38405615285775213</v>
      </c>
      <c r="AG775" s="258">
        <f t="shared" ca="1" si="781"/>
        <v>0</v>
      </c>
      <c r="AH775" s="227" t="str">
        <f ca="1">IF(SUM(AG775:OFFSET(AG775,(-HoldAggressiveTime-1),0,,))=0,"Defensive","Aggressive")</f>
        <v>Defensive</v>
      </c>
    </row>
    <row r="776" spans="1:34" ht="15" x14ac:dyDescent="0.2">
      <c r="A776">
        <f t="shared" si="15"/>
        <v>3</v>
      </c>
      <c r="B776">
        <f t="shared" si="16"/>
        <v>1935</v>
      </c>
      <c r="C776" s="70">
        <f t="shared" si="1"/>
        <v>1935.1666666666083</v>
      </c>
      <c r="D776" s="149">
        <f t="shared" si="383"/>
        <v>12904</v>
      </c>
      <c r="E776" s="151">
        <v>13.7</v>
      </c>
      <c r="F776" s="152">
        <v>4390.2030999999997</v>
      </c>
      <c r="G776" s="152">
        <v>1167.9872</v>
      </c>
      <c r="H776" s="152">
        <v>2042.4496649299999</v>
      </c>
      <c r="I776" s="152">
        <v>4390.2030999999997</v>
      </c>
      <c r="J776" s="152">
        <v>13.7</v>
      </c>
      <c r="K776" s="152">
        <v>13.7</v>
      </c>
      <c r="L776" s="152">
        <v>35</v>
      </c>
      <c r="M776" s="153">
        <v>10.55777028</v>
      </c>
      <c r="N776" s="17">
        <f t="shared" ref="N776:T776" si="835">F776/F775/$E776*$E775-1</f>
        <v>-2.8124940159949152E-2</v>
      </c>
      <c r="O776" s="17">
        <f t="shared" si="835"/>
        <v>2.3083379666288817E-3</v>
      </c>
      <c r="P776" s="17">
        <f t="shared" si="835"/>
        <v>1.5833333399872807E-4</v>
      </c>
      <c r="Q776" s="17">
        <f t="shared" si="835"/>
        <v>-2.8124940159949152E-2</v>
      </c>
      <c r="R776" s="17">
        <f t="shared" si="835"/>
        <v>0</v>
      </c>
      <c r="S776" s="17">
        <f t="shared" si="835"/>
        <v>0</v>
      </c>
      <c r="T776" s="17">
        <f t="shared" si="835"/>
        <v>0</v>
      </c>
      <c r="U776" s="241">
        <v>-3.5900000000000001E-2</v>
      </c>
      <c r="V776" s="241">
        <v>-5.0700000000000002E-2</v>
      </c>
      <c r="W776" s="223">
        <f t="shared" ca="1" si="783"/>
        <v>-2.0673704193302753E-2</v>
      </c>
      <c r="X776" s="223">
        <f>MMULT(N776:T776,'Parameters &amp; Main Results'!$B$12:$B$18)-'Parameters &amp; Main Results'!$B$22/12+MMULT(U776:V776,'Parameters &amp; Main Results'!$B$20:$B$21)</f>
        <v>-2.0673704193302753E-2</v>
      </c>
      <c r="Y776" s="223">
        <f>MMULT(N776:T776,'Parameters &amp; Main Results'!$C$12:$C$18)-'Parameters &amp; Main Results'!$C$22/12+MMULT(U776:V776,'Parameters &amp; Main Results'!$C$20:$C$21)</f>
        <v>-2.5123279013958014E-2</v>
      </c>
      <c r="Z776" s="17">
        <f t="shared" ca="1" si="768"/>
        <v>213.26642583266676</v>
      </c>
      <c r="AA776" s="70">
        <f ca="1">Z776/OFFSET(Z776,'Parameters &amp; Main Results'!$B$38,0)</f>
        <v>8.8719053944053758</v>
      </c>
      <c r="AB776" s="70">
        <f ca="1">SUMPRODUCT(Z776:OFFSET(Z776,'Parameters &amp; Main Results'!$B$38-1,0), 'Cash Flow Assist'!$P$11:OFFSET('Cash Flow Assist'!$P$11,'Parameters &amp; Main Results'!$B$38-1,0)  )/OFFSET(Z776,'Parameters &amp; Main Results'!$B$38,0)</f>
        <v>1583.4902473044042</v>
      </c>
      <c r="AC776" s="70">
        <f ca="1">SUMPRODUCT(Z776:OFFSET(Z776,'Parameters &amp; Main Results'!$B$38-1,0),'Parameters &amp; Main Results'!$B$42:OFFSET('Parameters &amp; Main Results'!$B$42,'Parameters &amp; Main Results'!$B$38-1,0)   )/OFFSET(Z776,'Parameters &amp; Main Results'!$B$38,0)</f>
        <v>0</v>
      </c>
      <c r="AD776" s="155">
        <f t="shared" si="4"/>
        <v>-0.55509754613992934</v>
      </c>
      <c r="AE776" s="252">
        <f t="shared" ca="1" si="778"/>
        <v>3303.1680999999999</v>
      </c>
      <c r="AF776" s="253">
        <f t="shared" ca="1" si="780"/>
        <v>0.32908861041616377</v>
      </c>
      <c r="AG776" s="258">
        <f t="shared" ca="1" si="781"/>
        <v>0</v>
      </c>
      <c r="AH776" s="227" t="str">
        <f ca="1">IF(SUM(AG776:OFFSET(AG776,(-HoldAggressiveTime-1),0,,))=0,"Defensive","Aggressive")</f>
        <v>Defensive</v>
      </c>
    </row>
    <row r="777" spans="1:34" ht="15" x14ac:dyDescent="0.2">
      <c r="A777">
        <f t="shared" si="15"/>
        <v>4</v>
      </c>
      <c r="B777">
        <f t="shared" si="16"/>
        <v>1935</v>
      </c>
      <c r="C777" s="70">
        <f t="shared" si="1"/>
        <v>1935.2499999999416</v>
      </c>
      <c r="D777" s="149">
        <f t="shared" si="383"/>
        <v>12935</v>
      </c>
      <c r="E777" s="151">
        <v>13.8</v>
      </c>
      <c r="F777" s="152">
        <v>4831.8810999999996</v>
      </c>
      <c r="G777" s="152">
        <v>1174.6838</v>
      </c>
      <c r="H777" s="152">
        <v>2042.70497114</v>
      </c>
      <c r="I777" s="152">
        <v>4831.8810999999996</v>
      </c>
      <c r="J777" s="152">
        <v>13.8</v>
      </c>
      <c r="K777" s="152">
        <v>13.8</v>
      </c>
      <c r="L777" s="152">
        <v>35</v>
      </c>
      <c r="M777" s="153">
        <v>11.40159177</v>
      </c>
      <c r="N777" s="17">
        <f t="shared" ref="N777:T777" si="836">F777/F776/$E777*$E776-1</f>
        <v>9.2629967128531998E-2</v>
      </c>
      <c r="O777" s="17">
        <f t="shared" si="836"/>
        <v>-1.5544703309037233E-3</v>
      </c>
      <c r="P777" s="17">
        <f t="shared" si="836"/>
        <v>-7.1222826077801393E-3</v>
      </c>
      <c r="Q777" s="17">
        <f t="shared" si="836"/>
        <v>9.2629967128531998E-2</v>
      </c>
      <c r="R777" s="17">
        <f t="shared" si="836"/>
        <v>0</v>
      </c>
      <c r="S777" s="17">
        <f t="shared" si="836"/>
        <v>0</v>
      </c>
      <c r="T777" s="17">
        <f t="shared" si="836"/>
        <v>-7.2463768115942351E-3</v>
      </c>
      <c r="U777" s="241">
        <v>-1.47E-2</v>
      </c>
      <c r="V777" s="241">
        <v>4.3200000000000002E-2</v>
      </c>
      <c r="W777" s="223">
        <f t="shared" ca="1" si="783"/>
        <v>6.8757595772971872E-2</v>
      </c>
      <c r="X777" s="223">
        <f>MMULT(N777:T777,'Parameters &amp; Main Results'!$B$12:$B$18)-'Parameters &amp; Main Results'!$B$22/12+MMULT(U777:V777,'Parameters &amp; Main Results'!$B$20:$B$21)</f>
        <v>6.8757595772971872E-2</v>
      </c>
      <c r="Y777" s="223">
        <f>MMULT(N777:T777,'Parameters &amp; Main Results'!$C$12:$C$18)-'Parameters &amp; Main Results'!$C$22/12+MMULT(U777:V777,'Parameters &amp; Main Results'!$C$20:$C$21)</f>
        <v>8.3169856715921767E-2</v>
      </c>
      <c r="Z777" s="17">
        <f t="shared" ref="Z777:Z840" ca="1" si="837">Z778*(1+W777)</f>
        <v>217.76850754016922</v>
      </c>
      <c r="AA777" s="70">
        <f ca="1">Z777/OFFSET(Z777,'Parameters &amp; Main Results'!$B$38,0)</f>
        <v>8.2124434702257716</v>
      </c>
      <c r="AB777" s="70">
        <f ca="1">SUMPRODUCT(Z777:OFFSET(Z777,'Parameters &amp; Main Results'!$B$38-1,0), 'Cash Flow Assist'!$P$11:OFFSET('Cash Flow Assist'!$P$11,'Parameters &amp; Main Results'!$B$38-1,0)  )/OFFSET(Z777,'Parameters &amp; Main Results'!$B$38,0)</f>
        <v>1428.3476834576245</v>
      </c>
      <c r="AC777" s="70">
        <f ca="1">SUMPRODUCT(Z777:OFFSET(Z777,'Parameters &amp; Main Results'!$B$38-1,0),'Parameters &amp; Main Results'!$B$42:OFFSET('Parameters &amp; Main Results'!$B$42,'Parameters &amp; Main Results'!$B$38-1,0)   )/OFFSET(Z777,'Parameters &amp; Main Results'!$B$38,0)</f>
        <v>0</v>
      </c>
      <c r="AD777" s="155">
        <f t="shared" si="4"/>
        <v>-0.5138862464634677</v>
      </c>
      <c r="AE777" s="252">
        <f t="shared" ca="1" si="778"/>
        <v>2705.4548</v>
      </c>
      <c r="AF777" s="253">
        <f t="shared" ca="1" si="780"/>
        <v>0.78597738908814874</v>
      </c>
      <c r="AG777" s="258">
        <f t="shared" ca="1" si="781"/>
        <v>0</v>
      </c>
      <c r="AH777" s="227" t="str">
        <f ca="1">IF(SUM(AG777:OFFSET(AG777,(-HoldAggressiveTime-1),0,,))=0,"Defensive","Aggressive")</f>
        <v>Defensive</v>
      </c>
    </row>
    <row r="778" spans="1:34" ht="15" x14ac:dyDescent="0.2">
      <c r="A778">
        <f t="shared" si="15"/>
        <v>5</v>
      </c>
      <c r="B778">
        <f t="shared" si="16"/>
        <v>1935</v>
      </c>
      <c r="C778" s="70">
        <f t="shared" si="1"/>
        <v>1935.3333333332748</v>
      </c>
      <c r="D778" s="149">
        <f t="shared" si="383"/>
        <v>12965</v>
      </c>
      <c r="E778" s="151">
        <v>13.8</v>
      </c>
      <c r="F778" s="152">
        <v>5005.5861000000004</v>
      </c>
      <c r="G778" s="152">
        <v>1178.3611000000001</v>
      </c>
      <c r="H778" s="152">
        <v>2042.96030926</v>
      </c>
      <c r="I778" s="152">
        <v>5005.5861000000004</v>
      </c>
      <c r="J778" s="152">
        <v>13.8</v>
      </c>
      <c r="K778" s="152">
        <v>13.8</v>
      </c>
      <c r="L778" s="152">
        <v>35</v>
      </c>
      <c r="M778" s="153">
        <v>11.78200627</v>
      </c>
      <c r="N778" s="17">
        <f t="shared" ref="N778:T778" si="838">F778/F777/$E778*$E777-1</f>
        <v>3.5949767058630844E-2</v>
      </c>
      <c r="O778" s="17">
        <f t="shared" si="838"/>
        <v>3.1304594478958059E-3</v>
      </c>
      <c r="P778" s="17">
        <f t="shared" si="838"/>
        <v>1.2499999931825378E-4</v>
      </c>
      <c r="Q778" s="17">
        <f t="shared" si="838"/>
        <v>3.5949767058630844E-2</v>
      </c>
      <c r="R778" s="17">
        <f t="shared" si="838"/>
        <v>0</v>
      </c>
      <c r="S778" s="17">
        <f t="shared" si="838"/>
        <v>0</v>
      </c>
      <c r="T778" s="17">
        <f t="shared" si="838"/>
        <v>0</v>
      </c>
      <c r="U778" s="241">
        <v>-3.2500000000000001E-2</v>
      </c>
      <c r="V778" s="241">
        <v>2.4799999999999999E-2</v>
      </c>
      <c r="W778" s="223">
        <f t="shared" ca="1" si="783"/>
        <v>2.754675051688563E-2</v>
      </c>
      <c r="X778" s="223">
        <f>MMULT(N778:T778,'Parameters &amp; Main Results'!$B$12:$B$18)-'Parameters &amp; Main Results'!$B$22/12+MMULT(U778:V778,'Parameters &amp; Main Results'!$B$20:$B$21)</f>
        <v>2.754675051688563E-2</v>
      </c>
      <c r="Y778" s="223">
        <f>MMULT(N778:T778,'Parameters &amp; Main Results'!$C$12:$C$18)-'Parameters &amp; Main Results'!$C$22/12+MMULT(U778:V778,'Parameters &amp; Main Results'!$C$20:$C$21)</f>
        <v>3.262616963089067E-2</v>
      </c>
      <c r="Z778" s="17">
        <f t="shared" ca="1" si="837"/>
        <v>203.7585589112652</v>
      </c>
      <c r="AA778" s="70">
        <f ca="1">Z778/OFFSET(Z778,'Parameters &amp; Main Results'!$B$38,0)</f>
        <v>8.0753590948367133</v>
      </c>
      <c r="AB778" s="70">
        <f ca="1">SUMPRODUCT(Z778:OFFSET(Z778,'Parameters &amp; Main Results'!$B$38-1,0), 'Cash Flow Assist'!$P$11:OFFSET('Cash Flow Assist'!$P$11,'Parameters &amp; Main Results'!$B$38-1,0)  )/OFFSET(Z778,'Parameters &amp; Main Results'!$B$38,0)</f>
        <v>1493.496033837569</v>
      </c>
      <c r="AC778" s="70">
        <f ca="1">SUMPRODUCT(Z778:OFFSET(Z778,'Parameters &amp; Main Results'!$B$38-1,0),'Parameters &amp; Main Results'!$B$42:OFFSET('Parameters &amp; Main Results'!$B$42,'Parameters &amp; Main Results'!$B$38-1,0)   )/OFFSET(Z778,'Parameters &amp; Main Results'!$B$38,0)</f>
        <v>0</v>
      </c>
      <c r="AD778" s="155">
        <f t="shared" si="4"/>
        <v>-0.49641057025983271</v>
      </c>
      <c r="AE778" s="252">
        <f t="shared" ca="1" si="778"/>
        <v>2809.8323999999998</v>
      </c>
      <c r="AF778" s="253">
        <f t="shared" ca="1" si="780"/>
        <v>0.78145361979597106</v>
      </c>
      <c r="AG778" s="258">
        <f t="shared" ca="1" si="781"/>
        <v>0</v>
      </c>
      <c r="AH778" s="227" t="str">
        <f ca="1">IF(SUM(AG778:OFFSET(AG778,(-HoldAggressiveTime-1),0,,))=0,"Defensive","Aggressive")</f>
        <v>Defensive</v>
      </c>
    </row>
    <row r="779" spans="1:34" ht="15" x14ac:dyDescent="0.2">
      <c r="A779">
        <f t="shared" si="15"/>
        <v>6</v>
      </c>
      <c r="B779">
        <f t="shared" si="16"/>
        <v>1935</v>
      </c>
      <c r="C779" s="70">
        <f t="shared" si="1"/>
        <v>1935.4166666666081</v>
      </c>
      <c r="D779" s="149">
        <f t="shared" si="383"/>
        <v>12996</v>
      </c>
      <c r="E779" s="151">
        <v>13.7</v>
      </c>
      <c r="F779" s="152">
        <v>5359.6785</v>
      </c>
      <c r="G779" s="152">
        <v>1182.0400999999999</v>
      </c>
      <c r="H779" s="152">
        <v>2043.2156792999999</v>
      </c>
      <c r="I779" s="152">
        <v>5359.6785</v>
      </c>
      <c r="J779" s="152">
        <v>13.7</v>
      </c>
      <c r="K779" s="152">
        <v>13.7</v>
      </c>
      <c r="L779" s="152">
        <v>35</v>
      </c>
      <c r="M779" s="153">
        <v>12.737772590000001</v>
      </c>
      <c r="N779" s="17">
        <f t="shared" ref="N779:T779" si="839">F779/F778/$E779*$E778-1</f>
        <v>7.8555064885591053E-2</v>
      </c>
      <c r="O779" s="17">
        <f t="shared" si="839"/>
        <v>1.0444192299802868E-2</v>
      </c>
      <c r="P779" s="17">
        <f t="shared" si="839"/>
        <v>7.4251824824138613E-3</v>
      </c>
      <c r="Q779" s="17">
        <f t="shared" si="839"/>
        <v>7.8555064885591053E-2</v>
      </c>
      <c r="R779" s="17">
        <f t="shared" si="839"/>
        <v>0</v>
      </c>
      <c r="S779" s="17">
        <f t="shared" si="839"/>
        <v>0</v>
      </c>
      <c r="T779" s="17">
        <f t="shared" si="839"/>
        <v>7.2992700729928028E-3</v>
      </c>
      <c r="U779" s="241">
        <v>-2.4E-2</v>
      </c>
      <c r="V779" s="241">
        <v>-1.8800000000000001E-2</v>
      </c>
      <c r="W779" s="223">
        <f t="shared" ca="1" si="783"/>
        <v>6.1328433961136831E-2</v>
      </c>
      <c r="X779" s="223">
        <f>MMULT(N779:T779,'Parameters &amp; Main Results'!$B$12:$B$18)-'Parameters &amp; Main Results'!$B$22/12+MMULT(U779:V779,'Parameters &amp; Main Results'!$B$20:$B$21)</f>
        <v>6.1328433961136831E-2</v>
      </c>
      <c r="Y779" s="223">
        <f>MMULT(N779:T779,'Parameters &amp; Main Results'!$C$12:$C$18)-'Parameters &amp; Main Results'!$C$22/12+MMULT(U779:V779,'Parameters &amp; Main Results'!$C$20:$C$21)</f>
        <v>7.1702310960345572E-2</v>
      </c>
      <c r="Z779" s="17">
        <f t="shared" ca="1" si="837"/>
        <v>198.29614449052443</v>
      </c>
      <c r="AA779" s="70">
        <f ca="1">Z779/OFFSET(Z779,'Parameters &amp; Main Results'!$B$38,0)</f>
        <v>8.1521166222098032</v>
      </c>
      <c r="AB779" s="70">
        <f ca="1">SUMPRODUCT(Z779:OFFSET(Z779,'Parameters &amp; Main Results'!$B$38-1,0), 'Cash Flow Assist'!$P$11:OFFSET('Cash Flow Assist'!$P$11,'Parameters &amp; Main Results'!$B$38-1,0)  )/OFFSET(Z779,'Parameters &amp; Main Results'!$B$38,0)</f>
        <v>1541.8845894187441</v>
      </c>
      <c r="AC779" s="70">
        <f ca="1">SUMPRODUCT(Z779:OFFSET(Z779,'Parameters &amp; Main Results'!$B$38-1,0),'Parameters &amp; Main Results'!$B$42:OFFSET('Parameters &amp; Main Results'!$B$42,'Parameters &amp; Main Results'!$B$38-1,0)   )/OFFSET(Z779,'Parameters &amp; Main Results'!$B$38,0)</f>
        <v>0</v>
      </c>
      <c r="AD779" s="155">
        <f t="shared" si="4"/>
        <v>-0.45685106993089608</v>
      </c>
      <c r="AE779" s="252">
        <f t="shared" ca="1" si="778"/>
        <v>4015.0617999999999</v>
      </c>
      <c r="AF779" s="253">
        <f t="shared" ca="1" si="780"/>
        <v>0.33489315158237415</v>
      </c>
      <c r="AG779" s="258">
        <f t="shared" ca="1" si="781"/>
        <v>0</v>
      </c>
      <c r="AH779" s="227" t="str">
        <f ca="1">IF(SUM(AG779:OFFSET(AG779,(-HoldAggressiveTime-1),0,,))=0,"Defensive","Aggressive")</f>
        <v>Defensive</v>
      </c>
    </row>
    <row r="780" spans="1:34" ht="15" x14ac:dyDescent="0.2">
      <c r="A780">
        <f t="shared" si="15"/>
        <v>7</v>
      </c>
      <c r="B780">
        <f t="shared" si="16"/>
        <v>1935</v>
      </c>
      <c r="C780" s="70">
        <f t="shared" si="1"/>
        <v>1935.4999999999413</v>
      </c>
      <c r="D780" s="149">
        <f t="shared" si="383"/>
        <v>13027</v>
      </c>
      <c r="E780" s="151">
        <v>13.7</v>
      </c>
      <c r="F780" s="152">
        <v>5825.8429999999998</v>
      </c>
      <c r="G780" s="152">
        <v>1186.7333000000001</v>
      </c>
      <c r="H780" s="152">
        <v>2043.4710812599999</v>
      </c>
      <c r="I780" s="152">
        <v>5825.8429999999998</v>
      </c>
      <c r="J780" s="152">
        <v>13.7</v>
      </c>
      <c r="K780" s="152">
        <v>13.7</v>
      </c>
      <c r="L780" s="152">
        <v>35</v>
      </c>
      <c r="M780" s="153">
        <v>13.739024880000001</v>
      </c>
      <c r="N780" s="17">
        <f t="shared" ref="N780:T780" si="840">F780/F779/$E780*$E779-1</f>
        <v>8.6976205755625147E-2</v>
      </c>
      <c r="O780" s="17">
        <f t="shared" si="840"/>
        <v>3.9704236768280943E-3</v>
      </c>
      <c r="P780" s="17">
        <f t="shared" si="840"/>
        <v>1.2500000004278533E-4</v>
      </c>
      <c r="Q780" s="17">
        <f t="shared" si="840"/>
        <v>8.6976205755625147E-2</v>
      </c>
      <c r="R780" s="17">
        <f t="shared" si="840"/>
        <v>0</v>
      </c>
      <c r="S780" s="17">
        <f t="shared" si="840"/>
        <v>0</v>
      </c>
      <c r="T780" s="17">
        <f t="shared" si="840"/>
        <v>0</v>
      </c>
      <c r="U780" s="241">
        <v>1.6500000000000001E-2</v>
      </c>
      <c r="V780" s="241">
        <v>6.6400000000000001E-2</v>
      </c>
      <c r="W780" s="223">
        <f t="shared" ca="1" si="783"/>
        <v>6.5984572385417814E-2</v>
      </c>
      <c r="X780" s="223">
        <f>MMULT(N780:T780,'Parameters &amp; Main Results'!$B$12:$B$18)-'Parameters &amp; Main Results'!$B$22/12+MMULT(U780:V780,'Parameters &amp; Main Results'!$B$20:$B$21)</f>
        <v>6.5984572385417814E-2</v>
      </c>
      <c r="Y780" s="223">
        <f>MMULT(N780:T780,'Parameters &amp; Main Results'!$C$12:$C$18)-'Parameters &amp; Main Results'!$C$22/12+MMULT(U780:V780,'Parameters &amp; Main Results'!$C$20:$C$21)</f>
        <v>7.8633960881078782E-2</v>
      </c>
      <c r="Z780" s="17">
        <f t="shared" ca="1" si="837"/>
        <v>186.83768204573093</v>
      </c>
      <c r="AA780" s="70">
        <f ca="1">Z780/OFFSET(Z780,'Parameters &amp; Main Results'!$B$38,0)</f>
        <v>7.9071336329159774</v>
      </c>
      <c r="AB780" s="70">
        <f ca="1">SUMPRODUCT(Z780:OFFSET(Z780,'Parameters &amp; Main Results'!$B$38-1,0), 'Cash Flow Assist'!$P$11:OFFSET('Cash Flow Assist'!$P$11,'Parameters &amp; Main Results'!$B$38-1,0)  )/OFFSET(Z780,'Parameters &amp; Main Results'!$B$38,0)</f>
        <v>1579.9057381116131</v>
      </c>
      <c r="AC780" s="70">
        <f ca="1">SUMPRODUCT(Z780:OFFSET(Z780,'Parameters &amp; Main Results'!$B$38-1,0),'Parameters &amp; Main Results'!$B$42:OFFSET('Parameters &amp; Main Results'!$B$42,'Parameters &amp; Main Results'!$B$38-1,0)   )/OFFSET(Z780,'Parameters &amp; Main Results'!$B$38,0)</f>
        <v>0</v>
      </c>
      <c r="AD780" s="155">
        <f t="shared" si="4"/>
        <v>-0.40961003683325803</v>
      </c>
      <c r="AE780" s="252">
        <f t="shared" ca="1" si="778"/>
        <v>4675.8720000000003</v>
      </c>
      <c r="AF780" s="253">
        <f t="shared" ca="1" si="780"/>
        <v>0.24593722839290713</v>
      </c>
      <c r="AG780" s="258">
        <f t="shared" ca="1" si="781"/>
        <v>0</v>
      </c>
      <c r="AH780" s="227" t="str">
        <f ca="1">IF(SUM(AG780:OFFSET(AG780,(-HoldAggressiveTime-1),0,,))=0,"Defensive","Aggressive")</f>
        <v>Defensive</v>
      </c>
    </row>
    <row r="781" spans="1:34" ht="15" x14ac:dyDescent="0.2">
      <c r="A781">
        <f t="shared" si="15"/>
        <v>8</v>
      </c>
      <c r="B781">
        <f t="shared" si="16"/>
        <v>1935</v>
      </c>
      <c r="C781" s="70">
        <f t="shared" si="1"/>
        <v>1935.5833333332746</v>
      </c>
      <c r="D781" s="149">
        <f t="shared" si="383"/>
        <v>13057</v>
      </c>
      <c r="E781" s="151">
        <v>13.7</v>
      </c>
      <c r="F781" s="152">
        <v>5970.9242999999997</v>
      </c>
      <c r="G781" s="152">
        <v>1174.2778000000001</v>
      </c>
      <c r="H781" s="152">
        <v>2043.7265151399999</v>
      </c>
      <c r="I781" s="152">
        <v>5970.9242999999997</v>
      </c>
      <c r="J781" s="152">
        <v>13.7</v>
      </c>
      <c r="K781" s="152">
        <v>13.7</v>
      </c>
      <c r="L781" s="152">
        <v>35</v>
      </c>
      <c r="M781" s="153">
        <v>14.046006650000001</v>
      </c>
      <c r="N781" s="17">
        <f t="shared" ref="N781:T781" si="841">F781/F780/$E781*$E780-1</f>
        <v>2.4903056948153202E-2</v>
      </c>
      <c r="O781" s="17">
        <f t="shared" si="841"/>
        <v>-1.0495618518499339E-2</v>
      </c>
      <c r="P781" s="17">
        <f t="shared" si="841"/>
        <v>1.2499999747617174E-4</v>
      </c>
      <c r="Q781" s="17">
        <f t="shared" si="841"/>
        <v>2.4903056948153202E-2</v>
      </c>
      <c r="R781" s="17">
        <f t="shared" si="841"/>
        <v>0</v>
      </c>
      <c r="S781" s="17">
        <f t="shared" si="841"/>
        <v>0</v>
      </c>
      <c r="T781" s="17">
        <f t="shared" si="841"/>
        <v>0</v>
      </c>
      <c r="U781" s="241">
        <v>6.1100000000000002E-2</v>
      </c>
      <c r="V781" s="241">
        <v>5.8999999999999997E-2</v>
      </c>
      <c r="W781" s="223">
        <f t="shared" ca="1" si="783"/>
        <v>1.6536502340748369E-2</v>
      </c>
      <c r="X781" s="223">
        <f>MMULT(N781:T781,'Parameters &amp; Main Results'!$B$12:$B$18)-'Parameters &amp; Main Results'!$B$22/12+MMULT(U781:V781,'Parameters &amp; Main Results'!$B$20:$B$21)</f>
        <v>1.6536502340748369E-2</v>
      </c>
      <c r="Y781" s="223">
        <f>MMULT(N781:T781,'Parameters &amp; Main Results'!$C$12:$C$18)-'Parameters &amp; Main Results'!$C$22/12+MMULT(U781:V781,'Parameters &amp; Main Results'!$C$20:$C$21)</f>
        <v>2.1321522734821283E-2</v>
      </c>
      <c r="Z781" s="17">
        <f t="shared" ca="1" si="837"/>
        <v>175.27240720532475</v>
      </c>
      <c r="AA781" s="70">
        <f ca="1">Z781/OFFSET(Z781,'Parameters &amp; Main Results'!$B$38,0)</f>
        <v>7.7233547607935584</v>
      </c>
      <c r="AB781" s="70">
        <f ca="1">SUMPRODUCT(Z781:OFFSET(Z781,'Parameters &amp; Main Results'!$B$38-1,0), 'Cash Flow Assist'!$P$11:OFFSET('Cash Flow Assist'!$P$11,'Parameters &amp; Main Results'!$B$38-1,0)  )/OFFSET(Z781,'Parameters &amp; Main Results'!$B$38,0)</f>
        <v>1637.8199696162476</v>
      </c>
      <c r="AC781" s="70">
        <f ca="1">SUMPRODUCT(Z781:OFFSET(Z781,'Parameters &amp; Main Results'!$B$38-1,0),'Parameters &amp; Main Results'!$B$42:OFFSET('Parameters &amp; Main Results'!$B$42,'Parameters &amp; Main Results'!$B$38-1,0)   )/OFFSET(Z781,'Parameters &amp; Main Results'!$B$38,0)</f>
        <v>0</v>
      </c>
      <c r="AD781" s="155">
        <f t="shared" si="4"/>
        <v>-0.39490752195889856</v>
      </c>
      <c r="AE781" s="252">
        <f t="shared" ca="1" si="778"/>
        <v>5306.8909000000003</v>
      </c>
      <c r="AF781" s="253">
        <f t="shared" ca="1" si="780"/>
        <v>0.12512663488145184</v>
      </c>
      <c r="AG781" s="258">
        <f t="shared" ca="1" si="781"/>
        <v>0</v>
      </c>
      <c r="AH781" s="227" t="str">
        <f ca="1">IF(SUM(AG781:OFFSET(AG781,(-HoldAggressiveTime-1),0,,))=0,"Defensive","Aggressive")</f>
        <v>Defensive</v>
      </c>
    </row>
    <row r="782" spans="1:34" ht="15" x14ac:dyDescent="0.2">
      <c r="A782">
        <f t="shared" si="15"/>
        <v>9</v>
      </c>
      <c r="B782">
        <f t="shared" si="16"/>
        <v>1935</v>
      </c>
      <c r="C782" s="70">
        <f t="shared" si="1"/>
        <v>1935.6666666666079</v>
      </c>
      <c r="D782" s="149">
        <f t="shared" si="383"/>
        <v>13088</v>
      </c>
      <c r="E782" s="151">
        <v>13.7</v>
      </c>
      <c r="F782" s="152">
        <v>6129.7592000000004</v>
      </c>
      <c r="G782" s="152">
        <v>1174.0533</v>
      </c>
      <c r="H782" s="152">
        <v>2043.9990120099999</v>
      </c>
      <c r="I782" s="152">
        <v>6129.7592000000004</v>
      </c>
      <c r="J782" s="152">
        <v>13.7</v>
      </c>
      <c r="K782" s="152">
        <v>13.7</v>
      </c>
      <c r="L782" s="152">
        <v>35</v>
      </c>
      <c r="M782" s="153">
        <v>14.390202950000001</v>
      </c>
      <c r="N782" s="17">
        <f t="shared" ref="N782:T782" si="842">F782/F781/$E782*$E781-1</f>
        <v>2.6601392350594777E-2</v>
      </c>
      <c r="O782" s="17">
        <f t="shared" si="842"/>
        <v>-1.9118133715889662E-4</v>
      </c>
      <c r="P782" s="17">
        <f t="shared" si="842"/>
        <v>1.3333333397658187E-4</v>
      </c>
      <c r="Q782" s="17">
        <f t="shared" si="842"/>
        <v>2.6601392350594777E-2</v>
      </c>
      <c r="R782" s="17">
        <f t="shared" si="842"/>
        <v>0</v>
      </c>
      <c r="S782" s="17">
        <f t="shared" si="842"/>
        <v>0</v>
      </c>
      <c r="T782" s="17">
        <f t="shared" si="842"/>
        <v>0</v>
      </c>
      <c r="U782" s="241">
        <v>1.6299999999999999E-2</v>
      </c>
      <c r="V782" s="241">
        <v>-4.0099999999999997E-2</v>
      </c>
      <c r="W782" s="223">
        <f t="shared" ca="1" si="783"/>
        <v>1.9871141328847639E-2</v>
      </c>
      <c r="X782" s="223">
        <f>MMULT(N782:T782,'Parameters &amp; Main Results'!$B$12:$B$18)-'Parameters &amp; Main Results'!$B$22/12+MMULT(U782:V782,'Parameters &amp; Main Results'!$B$20:$B$21)</f>
        <v>1.9871141328847639E-2</v>
      </c>
      <c r="Y782" s="223">
        <f>MMULT(N782:T782,'Parameters &amp; Main Results'!$C$12:$C$18)-'Parameters &amp; Main Results'!$C$22/12+MMULT(U782:V782,'Parameters &amp; Main Results'!$C$20:$C$21)</f>
        <v>2.3880468315152743E-2</v>
      </c>
      <c r="Z782" s="17">
        <f t="shared" ca="1" si="837"/>
        <v>172.42116421961256</v>
      </c>
      <c r="AA782" s="70">
        <f ca="1">Z782/OFFSET(Z782,'Parameters &amp; Main Results'!$B$38,0)</f>
        <v>7.5532912941984653</v>
      </c>
      <c r="AB782" s="70">
        <f ca="1">SUMPRODUCT(Z782:OFFSET(Z782,'Parameters &amp; Main Results'!$B$38-1,0), 'Cash Flow Assist'!$P$11:OFFSET('Cash Flow Assist'!$P$11,'Parameters &amp; Main Results'!$B$38-1,0)  )/OFFSET(Z782,'Parameters &amp; Main Results'!$B$38,0)</f>
        <v>1621.5595946079548</v>
      </c>
      <c r="AC782" s="70">
        <f ca="1">SUMPRODUCT(Z782:OFFSET(Z782,'Parameters &amp; Main Results'!$B$38-1,0),'Parameters &amp; Main Results'!$B$42:OFFSET('Parameters &amp; Main Results'!$B$42,'Parameters &amp; Main Results'!$B$38-1,0)   )/OFFSET(Z782,'Parameters &amp; Main Results'!$B$38,0)</f>
        <v>0</v>
      </c>
      <c r="AD782" s="155">
        <f t="shared" si="4"/>
        <v>-0.37881121954213359</v>
      </c>
      <c r="AE782" s="252">
        <f t="shared" ca="1" si="778"/>
        <v>4847.6109999999999</v>
      </c>
      <c r="AF782" s="253">
        <f t="shared" ca="1" si="780"/>
        <v>0.26449073574591703</v>
      </c>
      <c r="AG782" s="258">
        <f t="shared" ca="1" si="781"/>
        <v>0</v>
      </c>
      <c r="AH782" s="227" t="str">
        <f ca="1">IF(SUM(AG782:OFFSET(AG782,(-HoldAggressiveTime-1),0,,))=0,"Defensive","Aggressive")</f>
        <v>Defensive</v>
      </c>
    </row>
    <row r="783" spans="1:34" ht="15" x14ac:dyDescent="0.2">
      <c r="A783">
        <f t="shared" si="15"/>
        <v>10</v>
      </c>
      <c r="B783">
        <f t="shared" si="16"/>
        <v>1935</v>
      </c>
      <c r="C783" s="70">
        <f t="shared" si="1"/>
        <v>1935.7499999999411</v>
      </c>
      <c r="D783" s="149">
        <f t="shared" si="383"/>
        <v>13118</v>
      </c>
      <c r="E783" s="151">
        <v>13.7</v>
      </c>
      <c r="F783" s="152">
        <v>6616.8708999999999</v>
      </c>
      <c r="G783" s="152">
        <v>1180.8777</v>
      </c>
      <c r="H783" s="152">
        <v>2044.3396785100001</v>
      </c>
      <c r="I783" s="152">
        <v>6616.8708999999999</v>
      </c>
      <c r="J783" s="152">
        <v>13.7</v>
      </c>
      <c r="K783" s="152">
        <v>13.7</v>
      </c>
      <c r="L783" s="152">
        <v>35</v>
      </c>
      <c r="M783" s="153">
        <v>15.50846321</v>
      </c>
      <c r="N783" s="17">
        <f t="shared" ref="N783:T783" si="843">F783/F782/$E783*$E782-1</f>
        <v>7.9466694221854484E-2</v>
      </c>
      <c r="O783" s="17">
        <f t="shared" si="843"/>
        <v>5.8126832912952509E-3</v>
      </c>
      <c r="P783" s="17">
        <f t="shared" si="843"/>
        <v>1.666666656874316E-4</v>
      </c>
      <c r="Q783" s="17">
        <f t="shared" si="843"/>
        <v>7.9466694221854484E-2</v>
      </c>
      <c r="R783" s="17">
        <f t="shared" si="843"/>
        <v>0</v>
      </c>
      <c r="S783" s="17">
        <f t="shared" si="843"/>
        <v>0</v>
      </c>
      <c r="T783" s="17">
        <f t="shared" si="843"/>
        <v>0</v>
      </c>
      <c r="U783" s="241">
        <v>2.8000000000000001E-2</v>
      </c>
      <c r="V783" s="241">
        <v>-2.4400000000000002E-2</v>
      </c>
      <c r="W783" s="223">
        <f t="shared" ca="1" si="783"/>
        <v>6.0720890657983244E-2</v>
      </c>
      <c r="X783" s="223">
        <f>MMULT(N783:T783,'Parameters &amp; Main Results'!$B$12:$B$18)-'Parameters &amp; Main Results'!$B$22/12+MMULT(U783:V783,'Parameters &amp; Main Results'!$B$20:$B$21)</f>
        <v>6.0720890657983244E-2</v>
      </c>
      <c r="Y783" s="223">
        <f>MMULT(N783:T783,'Parameters &amp; Main Results'!$C$12:$C$18)-'Parameters &amp; Main Results'!$C$22/12+MMULT(U783:V783,'Parameters &amp; Main Results'!$C$20:$C$21)</f>
        <v>7.2059626462131904E-2</v>
      </c>
      <c r="Z783" s="17">
        <f t="shared" ca="1" si="837"/>
        <v>169.06171498779275</v>
      </c>
      <c r="AA783" s="70">
        <f ca="1">Z783/OFFSET(Z783,'Parameters &amp; Main Results'!$B$38,0)</f>
        <v>7.5141663503844622</v>
      </c>
      <c r="AB783" s="70">
        <f ca="1">SUMPRODUCT(Z783:OFFSET(Z783,'Parameters &amp; Main Results'!$B$38-1,0), 'Cash Flow Assist'!$P$11:OFFSET('Cash Flow Assist'!$P$11,'Parameters &amp; Main Results'!$B$38-1,0)  )/OFFSET(Z783,'Parameters &amp; Main Results'!$B$38,0)</f>
        <v>1638.5665934868427</v>
      </c>
      <c r="AC783" s="70">
        <f ca="1">SUMPRODUCT(Z783:OFFSET(Z783,'Parameters &amp; Main Results'!$B$38-1,0),'Parameters &amp; Main Results'!$B$42:OFFSET('Parameters &amp; Main Results'!$B$42,'Parameters &amp; Main Results'!$B$38-1,0)   )/OFFSET(Z783,'Parameters &amp; Main Results'!$B$38,0)</f>
        <v>0</v>
      </c>
      <c r="AD783" s="155">
        <f t="shared" si="4"/>
        <v>-0.32944740067144163</v>
      </c>
      <c r="AE783" s="252">
        <f t="shared" ca="1" si="778"/>
        <v>5420.3810999999996</v>
      </c>
      <c r="AF783" s="253">
        <f t="shared" ca="1" si="780"/>
        <v>0.22073905467643232</v>
      </c>
      <c r="AG783" s="258">
        <f t="shared" ca="1" si="781"/>
        <v>0</v>
      </c>
      <c r="AH783" s="227" t="str">
        <f ca="1">IF(SUM(AG783:OFFSET(AG783,(-HoldAggressiveTime-1),0,,))=0,"Defensive","Aggressive")</f>
        <v>Defensive</v>
      </c>
    </row>
    <row r="784" spans="1:34" ht="15" x14ac:dyDescent="0.2">
      <c r="A784">
        <f t="shared" si="15"/>
        <v>11</v>
      </c>
      <c r="B784">
        <f t="shared" si="16"/>
        <v>1935</v>
      </c>
      <c r="C784" s="70">
        <f t="shared" si="1"/>
        <v>1935.8333333332744</v>
      </c>
      <c r="D784" s="149">
        <f t="shared" si="383"/>
        <v>13149</v>
      </c>
      <c r="E784" s="151">
        <v>13.8</v>
      </c>
      <c r="F784" s="152">
        <v>6891.6414999999997</v>
      </c>
      <c r="G784" s="152">
        <v>1182.6546000000001</v>
      </c>
      <c r="H784" s="152">
        <v>2044.6804017899999</v>
      </c>
      <c r="I784" s="152">
        <v>6891.6414999999997</v>
      </c>
      <c r="J784" s="152">
        <v>13.8</v>
      </c>
      <c r="K784" s="152">
        <v>13.8</v>
      </c>
      <c r="L784" s="152">
        <v>35</v>
      </c>
      <c r="M784" s="153">
        <v>16.0146941</v>
      </c>
      <c r="N784" s="17">
        <f t="shared" ref="N784:T784" si="844">F784/F783/$E784*$E783-1</f>
        <v>3.3978472942638227E-2</v>
      </c>
      <c r="O784" s="17">
        <f t="shared" si="844"/>
        <v>-5.7525524189044885E-3</v>
      </c>
      <c r="P784" s="17">
        <f t="shared" si="844"/>
        <v>-7.0809178742756718E-3</v>
      </c>
      <c r="Q784" s="17">
        <f t="shared" si="844"/>
        <v>3.3978472942638227E-2</v>
      </c>
      <c r="R784" s="17">
        <f t="shared" si="844"/>
        <v>0</v>
      </c>
      <c r="S784" s="17">
        <f t="shared" si="844"/>
        <v>0</v>
      </c>
      <c r="T784" s="17">
        <f t="shared" si="844"/>
        <v>-7.2463768115942351E-3</v>
      </c>
      <c r="U784" s="241">
        <v>4.1599999999999998E-2</v>
      </c>
      <c r="V784" s="241">
        <v>0.1173</v>
      </c>
      <c r="W784" s="223">
        <f t="shared" ca="1" si="783"/>
        <v>2.3929358715951397E-2</v>
      </c>
      <c r="X784" s="223">
        <f>MMULT(N784:T784,'Parameters &amp; Main Results'!$B$12:$B$18)-'Parameters &amp; Main Results'!$B$22/12+MMULT(U784:V784,'Parameters &amp; Main Results'!$B$20:$B$21)</f>
        <v>2.3929358715951397E-2</v>
      </c>
      <c r="Y784" s="223">
        <f>MMULT(N784:T784,'Parameters &amp; Main Results'!$C$12:$C$18)-'Parameters &amp; Main Results'!$C$22/12+MMULT(U784:V784,'Parameters &amp; Main Results'!$C$20:$C$21)</f>
        <v>2.9963703739817292E-2</v>
      </c>
      <c r="Z784" s="17">
        <f t="shared" ca="1" si="837"/>
        <v>159.38378934247339</v>
      </c>
      <c r="AA784" s="70">
        <f ca="1">Z784/OFFSET(Z784,'Parameters &amp; Main Results'!$B$38,0)</f>
        <v>7.0708000444563348</v>
      </c>
      <c r="AB784" s="70">
        <f ca="1">SUMPRODUCT(Z784:OFFSET(Z784,'Parameters &amp; Main Results'!$B$38-1,0), 'Cash Flow Assist'!$P$11:OFFSET('Cash Flow Assist'!$P$11,'Parameters &amp; Main Results'!$B$38-1,0)  )/OFFSET(Z784,'Parameters &amp; Main Results'!$B$38,0)</f>
        <v>1629.0071052385629</v>
      </c>
      <c r="AC784" s="70">
        <f ca="1">SUMPRODUCT(Z784:OFFSET(Z784,'Parameters &amp; Main Results'!$B$38-1,0),'Parameters &amp; Main Results'!$B$42:OFFSET('Parameters &amp; Main Results'!$B$42,'Parameters &amp; Main Results'!$B$38-1,0)   )/OFFSET(Z784,'Parameters &amp; Main Results'!$B$38,0)</f>
        <v>0</v>
      </c>
      <c r="AD784" s="155">
        <f t="shared" si="4"/>
        <v>-0.30666304731854044</v>
      </c>
      <c r="AE784" s="252">
        <f t="shared" ca="1" si="778"/>
        <v>4817.5627000000004</v>
      </c>
      <c r="AF784" s="253">
        <f t="shared" ca="1" si="780"/>
        <v>0.43052450568001932</v>
      </c>
      <c r="AG784" s="258">
        <f t="shared" ca="1" si="781"/>
        <v>0</v>
      </c>
      <c r="AH784" s="227" t="str">
        <f ca="1">IF(SUM(AG784:OFFSET(AG784,(-HoldAggressiveTime-1),0,,))=0,"Defensive","Aggressive")</f>
        <v>Defensive</v>
      </c>
    </row>
    <row r="785" spans="1:34" ht="15" x14ac:dyDescent="0.2">
      <c r="A785">
        <f t="shared" si="15"/>
        <v>12</v>
      </c>
      <c r="B785">
        <f t="shared" si="16"/>
        <v>1935</v>
      </c>
      <c r="C785" s="70">
        <f t="shared" si="1"/>
        <v>1935.9166666666076</v>
      </c>
      <c r="D785" s="149">
        <f t="shared" si="383"/>
        <v>13180</v>
      </c>
      <c r="E785" s="151">
        <v>13.8</v>
      </c>
      <c r="F785" s="152">
        <v>7173.9668000000001</v>
      </c>
      <c r="G785" s="152">
        <v>1187.4753000000001</v>
      </c>
      <c r="H785" s="152">
        <v>2044.9530258499999</v>
      </c>
      <c r="I785" s="152">
        <v>7173.9668000000001</v>
      </c>
      <c r="J785" s="152">
        <v>13.8</v>
      </c>
      <c r="K785" s="152">
        <v>13.8</v>
      </c>
      <c r="L785" s="152">
        <v>35</v>
      </c>
      <c r="M785" s="153">
        <v>16.652766830000001</v>
      </c>
      <c r="N785" s="17">
        <f t="shared" ref="N785:T785" si="845">F785/F784/$E785*$E784-1</f>
        <v>4.0966335814188959E-2</v>
      </c>
      <c r="O785" s="17">
        <f t="shared" si="845"/>
        <v>4.0761689845876248E-3</v>
      </c>
      <c r="P785" s="17">
        <f t="shared" si="845"/>
        <v>1.3333333647702617E-4</v>
      </c>
      <c r="Q785" s="17">
        <f t="shared" si="845"/>
        <v>4.0966335814188959E-2</v>
      </c>
      <c r="R785" s="17">
        <f t="shared" si="845"/>
        <v>0</v>
      </c>
      <c r="S785" s="17">
        <f t="shared" si="845"/>
        <v>0</v>
      </c>
      <c r="T785" s="17">
        <f t="shared" si="845"/>
        <v>0</v>
      </c>
      <c r="U785" s="241">
        <v>4.0000000000000001E-3</v>
      </c>
      <c r="V785" s="241">
        <v>1.06E-2</v>
      </c>
      <c r="W785" s="223">
        <f t="shared" ca="1" si="783"/>
        <v>3.1498318990892574E-2</v>
      </c>
      <c r="X785" s="223">
        <f>MMULT(N785:T785,'Parameters &amp; Main Results'!$B$12:$B$18)-'Parameters &amp; Main Results'!$B$22/12+MMULT(U785:V785,'Parameters &amp; Main Results'!$B$20:$B$21)</f>
        <v>3.1498318990892574E-2</v>
      </c>
      <c r="Y785" s="223">
        <f>MMULT(N785:T785,'Parameters &amp; Main Results'!$C$12:$C$18)-'Parameters &amp; Main Results'!$C$22/12+MMULT(U785:V785,'Parameters &amp; Main Results'!$C$20:$C$21)</f>
        <v>3.7235652464562161E-2</v>
      </c>
      <c r="Z785" s="17">
        <f t="shared" ca="1" si="837"/>
        <v>155.65897001170771</v>
      </c>
      <c r="AA785" s="70">
        <f ca="1">Z785/OFFSET(Z785,'Parameters &amp; Main Results'!$B$38,0)</f>
        <v>7.3641173332187577</v>
      </c>
      <c r="AB785" s="70">
        <f ca="1">SUMPRODUCT(Z785:OFFSET(Z785,'Parameters &amp; Main Results'!$B$38-1,0), 'Cash Flow Assist'!$P$11:OFFSET('Cash Flow Assist'!$P$11,'Parameters &amp; Main Results'!$B$38-1,0)  )/OFFSET(Z785,'Parameters &amp; Main Results'!$B$38,0)</f>
        <v>1730.707256750243</v>
      </c>
      <c r="AC785" s="70">
        <f ca="1">SUMPRODUCT(Z785:OFFSET(Z785,'Parameters &amp; Main Results'!$B$38-1,0),'Parameters &amp; Main Results'!$B$42:OFFSET('Parameters &amp; Main Results'!$B$42,'Parameters &amp; Main Results'!$B$38-1,0)   )/OFFSET(Z785,'Parameters &amp; Main Results'!$B$38,0)</f>
        <v>0</v>
      </c>
      <c r="AD785" s="155">
        <f t="shared" si="4"/>
        <v>-0.27825957288260528</v>
      </c>
      <c r="AE785" s="252">
        <f t="shared" ca="1" si="778"/>
        <v>4398.0578999999998</v>
      </c>
      <c r="AF785" s="253">
        <f t="shared" ca="1" si="780"/>
        <v>0.63116697485951712</v>
      </c>
      <c r="AG785" s="258">
        <f t="shared" ca="1" si="781"/>
        <v>0</v>
      </c>
      <c r="AH785" s="227" t="str">
        <f ca="1">IF(SUM(AG785:OFFSET(AG785,(-HoldAggressiveTime-1),0,,))=0,"Defensive","Aggressive")</f>
        <v>Defensive</v>
      </c>
    </row>
    <row r="786" spans="1:34" ht="15" x14ac:dyDescent="0.2">
      <c r="A786">
        <f t="shared" si="15"/>
        <v>1</v>
      </c>
      <c r="B786">
        <f t="shared" si="16"/>
        <v>1936</v>
      </c>
      <c r="C786" s="70">
        <f t="shared" si="1"/>
        <v>1935.9999999999409</v>
      </c>
      <c r="D786" s="149">
        <f t="shared" si="383"/>
        <v>13209</v>
      </c>
      <c r="E786" s="151">
        <v>13.8</v>
      </c>
      <c r="F786" s="152">
        <v>7666.8377</v>
      </c>
      <c r="G786" s="152">
        <v>1192.2962</v>
      </c>
      <c r="H786" s="152">
        <v>2045.2086449799999</v>
      </c>
      <c r="I786" s="152">
        <v>7666.8377</v>
      </c>
      <c r="J786" s="152">
        <v>13.8</v>
      </c>
      <c r="K786" s="152">
        <v>13.8</v>
      </c>
      <c r="L786" s="152">
        <v>35</v>
      </c>
      <c r="M786" s="153">
        <v>17.782651470000001</v>
      </c>
      <c r="N786" s="17">
        <f t="shared" ref="N786:T786" si="846">F786/F785/$E786*$E785-1</f>
        <v>6.8702701551392797E-2</v>
      </c>
      <c r="O786" s="17">
        <f t="shared" si="846"/>
        <v>4.0597897067837785E-3</v>
      </c>
      <c r="P786" s="17">
        <f t="shared" si="846"/>
        <v>1.250000008650165E-4</v>
      </c>
      <c r="Q786" s="17">
        <f t="shared" si="846"/>
        <v>6.8702701551392797E-2</v>
      </c>
      <c r="R786" s="17">
        <f t="shared" si="846"/>
        <v>0</v>
      </c>
      <c r="S786" s="17">
        <f t="shared" si="846"/>
        <v>0</v>
      </c>
      <c r="T786" s="17">
        <f t="shared" si="846"/>
        <v>0</v>
      </c>
      <c r="U786" s="241">
        <v>5.1700000000000003E-2</v>
      </c>
      <c r="V786" s="241">
        <v>0.1033</v>
      </c>
      <c r="W786" s="223">
        <f t="shared" ca="1" si="783"/>
        <v>5.2297317438234688E-2</v>
      </c>
      <c r="X786" s="223">
        <f>MMULT(N786:T786,'Parameters &amp; Main Results'!$B$12:$B$18)-'Parameters &amp; Main Results'!$B$22/12+MMULT(U786:V786,'Parameters &amp; Main Results'!$B$20:$B$21)</f>
        <v>5.2297317438234688E-2</v>
      </c>
      <c r="Y786" s="223">
        <f>MMULT(N786:T786,'Parameters &amp; Main Results'!$C$12:$C$18)-'Parameters &amp; Main Results'!$C$22/12+MMULT(U786:V786,'Parameters &amp; Main Results'!$C$20:$C$21)</f>
        <v>6.2196743700265227E-2</v>
      </c>
      <c r="Z786" s="17">
        <f t="shared" ca="1" si="837"/>
        <v>150.90569431464294</v>
      </c>
      <c r="AA786" s="70">
        <f ca="1">Z786/OFFSET(Z786,'Parameters &amp; Main Results'!$B$38,0)</f>
        <v>6.933044407439489</v>
      </c>
      <c r="AB786" s="70">
        <f ca="1">SUMPRODUCT(Z786:OFFSET(Z786,'Parameters &amp; Main Results'!$B$38-1,0), 'Cash Flow Assist'!$P$11:OFFSET('Cash Flow Assist'!$P$11,'Parameters &amp; Main Results'!$B$38-1,0)  )/OFFSET(Z786,'Parameters &amp; Main Results'!$B$38,0)</f>
        <v>1674.5399011170164</v>
      </c>
      <c r="AC786" s="70">
        <f ca="1">SUMPRODUCT(Z786:OFFSET(Z786,'Parameters &amp; Main Results'!$B$38-1,0),'Parameters &amp; Main Results'!$B$42:OFFSET('Parameters &amp; Main Results'!$B$42,'Parameters &amp; Main Results'!$B$38-1,0)   )/OFFSET(Z786,'Parameters &amp; Main Results'!$B$38,0)</f>
        <v>0</v>
      </c>
      <c r="AD786" s="155">
        <f t="shared" si="4"/>
        <v>-0.22867405572078414</v>
      </c>
      <c r="AE786" s="252">
        <f t="shared" ref="AE786:AE849" ca="1" si="847">OFFSET(F786,-Lookback,0,,)</f>
        <v>4869.5141000000003</v>
      </c>
      <c r="AF786" s="253">
        <f t="shared" ca="1" si="780"/>
        <v>0.57445641239646472</v>
      </c>
      <c r="AG786" s="258">
        <f t="shared" ca="1" si="781"/>
        <v>0</v>
      </c>
      <c r="AH786" s="227" t="str">
        <f ca="1">IF(SUM(AG786:OFFSET(AG786,(-HoldAggressiveTime-1),0,,))=0,"Defensive","Aggressive")</f>
        <v>Defensive</v>
      </c>
    </row>
    <row r="787" spans="1:34" ht="15" x14ac:dyDescent="0.2">
      <c r="A787">
        <f t="shared" si="15"/>
        <v>2</v>
      </c>
      <c r="B787">
        <f t="shared" si="16"/>
        <v>1936</v>
      </c>
      <c r="C787" s="70">
        <f t="shared" si="1"/>
        <v>1936.0833333332741</v>
      </c>
      <c r="D787" s="149">
        <f t="shared" si="383"/>
        <v>13240</v>
      </c>
      <c r="E787" s="151">
        <v>13.8</v>
      </c>
      <c r="F787" s="152">
        <v>7817.3036000000002</v>
      </c>
      <c r="G787" s="152">
        <v>1201.2076</v>
      </c>
      <c r="H787" s="152">
        <v>2045.54951308</v>
      </c>
      <c r="I787" s="152">
        <v>7817.3036000000002</v>
      </c>
      <c r="J787" s="152">
        <v>13.8</v>
      </c>
      <c r="K787" s="152">
        <v>13.8</v>
      </c>
      <c r="L787" s="152">
        <v>35</v>
      </c>
      <c r="M787" s="153">
        <v>18.115984000000001</v>
      </c>
      <c r="N787" s="17">
        <f t="shared" ref="N787:T787" si="848">F787/F786/$E787*$E786-1</f>
        <v>1.9625549136119025E-2</v>
      </c>
      <c r="O787" s="17">
        <f t="shared" si="848"/>
        <v>7.4741494605115033E-3</v>
      </c>
      <c r="P787" s="17">
        <f t="shared" si="848"/>
        <v>1.6666666300113597E-4</v>
      </c>
      <c r="Q787" s="17">
        <f t="shared" si="848"/>
        <v>1.9625549136119025E-2</v>
      </c>
      <c r="R787" s="17">
        <f t="shared" si="848"/>
        <v>0</v>
      </c>
      <c r="S787" s="17">
        <f t="shared" si="848"/>
        <v>0</v>
      </c>
      <c r="T787" s="17">
        <f t="shared" si="848"/>
        <v>0</v>
      </c>
      <c r="U787" s="241">
        <v>1.4200000000000001E-2</v>
      </c>
      <c r="V787" s="241">
        <v>4.87E-2</v>
      </c>
      <c r="W787" s="223">
        <f t="shared" ca="1" si="783"/>
        <v>1.6172325077524904E-2</v>
      </c>
      <c r="X787" s="223">
        <f>MMULT(N787:T787,'Parameters &amp; Main Results'!$B$12:$B$18)-'Parameters &amp; Main Results'!$B$22/12+MMULT(U787:V787,'Parameters &amp; Main Results'!$B$20:$B$21)</f>
        <v>1.6172325077524904E-2</v>
      </c>
      <c r="Y787" s="223">
        <f>MMULT(N787:T787,'Parameters &amp; Main Results'!$C$12:$C$18)-'Parameters &amp; Main Results'!$C$22/12+MMULT(U787:V787,'Parameters &amp; Main Results'!$C$20:$C$21)</f>
        <v>1.8368742501891605E-2</v>
      </c>
      <c r="Z787" s="17">
        <f t="shared" ca="1" si="837"/>
        <v>143.40594793305692</v>
      </c>
      <c r="AA787" s="70">
        <f ca="1">Z787/OFFSET(Z787,'Parameters &amp; Main Results'!$B$38,0)</f>
        <v>6.2722191859201155</v>
      </c>
      <c r="AB787" s="70">
        <f ca="1">SUMPRODUCT(Z787:OFFSET(Z787,'Parameters &amp; Main Results'!$B$38-1,0), 'Cash Flow Assist'!$P$11:OFFSET('Cash Flow Assist'!$P$11,'Parameters &amp; Main Results'!$B$38-1,0)  )/OFFSET(Z787,'Parameters &amp; Main Results'!$B$38,0)</f>
        <v>1588.5091903551518</v>
      </c>
      <c r="AC787" s="70">
        <f ca="1">SUMPRODUCT(Z787:OFFSET(Z787,'Parameters &amp; Main Results'!$B$38-1,0),'Parameters &amp; Main Results'!$B$42:OFFSET('Parameters &amp; Main Results'!$B$42,'Parameters &amp; Main Results'!$B$38-1,0)   )/OFFSET(Z787,'Parameters &amp; Main Results'!$B$38,0)</f>
        <v>0</v>
      </c>
      <c r="AD787" s="155">
        <f t="shared" si="4"/>
        <v>-0.21353636050136904</v>
      </c>
      <c r="AE787" s="252">
        <f t="shared" ca="1" si="847"/>
        <v>4990.1481999999996</v>
      </c>
      <c r="AF787" s="253">
        <f t="shared" ref="AF787:AF850" ca="1" si="849">(F787-AE787)/AE787</f>
        <v>0.5665473823001892</v>
      </c>
      <c r="AG787" s="258">
        <f t="shared" ref="AG787:AG850" ca="1" si="850">IF(AF787&gt;MktDrop,0,1)</f>
        <v>0</v>
      </c>
      <c r="AH787" s="227" t="str">
        <f ca="1">IF(SUM(AG787:OFFSET(AG787,(-HoldAggressiveTime-1),0,,))=0,"Defensive","Aggressive")</f>
        <v>Defensive</v>
      </c>
    </row>
    <row r="788" spans="1:34" ht="15" x14ac:dyDescent="0.2">
      <c r="A788">
        <f t="shared" si="15"/>
        <v>3</v>
      </c>
      <c r="B788">
        <f t="shared" si="16"/>
        <v>1936</v>
      </c>
      <c r="C788" s="70">
        <f t="shared" si="1"/>
        <v>1936.1666666666074</v>
      </c>
      <c r="D788" s="149">
        <f t="shared" si="383"/>
        <v>13270</v>
      </c>
      <c r="E788" s="151">
        <v>13.7</v>
      </c>
      <c r="F788" s="152">
        <v>8035.7619999999997</v>
      </c>
      <c r="G788" s="152">
        <v>1209.0976000000001</v>
      </c>
      <c r="H788" s="152">
        <v>2045.8904379999999</v>
      </c>
      <c r="I788" s="152">
        <v>8035.7619999999997</v>
      </c>
      <c r="J788" s="152">
        <v>13.7</v>
      </c>
      <c r="K788" s="152">
        <v>13.7</v>
      </c>
      <c r="L788" s="152">
        <v>35</v>
      </c>
      <c r="M788" s="153">
        <v>18.741348649999999</v>
      </c>
      <c r="N788" s="17">
        <f t="shared" ref="N788:T788" si="851">F788/F787/$E788*$E787-1</f>
        <v>3.5448744382947206E-2</v>
      </c>
      <c r="O788" s="17">
        <f t="shared" si="851"/>
        <v>1.3915604535808423E-2</v>
      </c>
      <c r="P788" s="17">
        <f t="shared" si="851"/>
        <v>7.4671532852395028E-3</v>
      </c>
      <c r="Q788" s="17">
        <f t="shared" si="851"/>
        <v>3.5448744382947206E-2</v>
      </c>
      <c r="R788" s="17">
        <f t="shared" si="851"/>
        <v>0</v>
      </c>
      <c r="S788" s="17">
        <f t="shared" si="851"/>
        <v>0</v>
      </c>
      <c r="T788" s="17">
        <f t="shared" si="851"/>
        <v>7.2992700729928028E-3</v>
      </c>
      <c r="U788" s="241">
        <v>5.7000000000000002E-3</v>
      </c>
      <c r="V788" s="241">
        <v>-1.6199999999999999E-2</v>
      </c>
      <c r="W788" s="223">
        <f t="shared" ref="W788:W851" ca="1" si="852">IFERROR(IF(AH788="Aggressive",Y788,X788),0)</f>
        <v>2.9692976031355064E-2</v>
      </c>
      <c r="X788" s="223">
        <f>MMULT(N788:T788,'Parameters &amp; Main Results'!$B$12:$B$18)-'Parameters &amp; Main Results'!$B$22/12+MMULT(U788:V788,'Parameters &amp; Main Results'!$B$20:$B$21)</f>
        <v>2.9692976031355064E-2</v>
      </c>
      <c r="Y788" s="223">
        <f>MMULT(N788:T788,'Parameters &amp; Main Results'!$C$12:$C$18)-'Parameters &amp; Main Results'!$C$22/12+MMULT(U788:V788,'Parameters &amp; Main Results'!$C$20:$C$21)</f>
        <v>3.325376373156666E-2</v>
      </c>
      <c r="Z788" s="17">
        <f t="shared" ca="1" si="837"/>
        <v>141.12365038293709</v>
      </c>
      <c r="AA788" s="70">
        <f ca="1">Z788/OFFSET(Z788,'Parameters &amp; Main Results'!$B$38,0)</f>
        <v>6.1487380173123984</v>
      </c>
      <c r="AB788" s="70">
        <f ca="1">SUMPRODUCT(Z788:OFFSET(Z788,'Parameters &amp; Main Results'!$B$38-1,0), 'Cash Flow Assist'!$P$11:OFFSET('Cash Flow Assist'!$P$11,'Parameters &amp; Main Results'!$B$38-1,0)  )/OFFSET(Z788,'Parameters &amp; Main Results'!$B$38,0)</f>
        <v>1577.1683323725563</v>
      </c>
      <c r="AC788" s="70">
        <f ca="1">SUMPRODUCT(Z788:OFFSET(Z788,'Parameters &amp; Main Results'!$B$38-1,0),'Parameters &amp; Main Results'!$B$42:OFFSET('Parameters &amp; Main Results'!$B$42,'Parameters &amp; Main Results'!$B$38-1,0)   )/OFFSET(Z788,'Parameters &amp; Main Results'!$B$38,0)</f>
        <v>0</v>
      </c>
      <c r="AD788" s="155">
        <f t="shared" si="4"/>
        <v>-0.18565721197829976</v>
      </c>
      <c r="AE788" s="252">
        <f t="shared" ca="1" si="847"/>
        <v>5535.2473</v>
      </c>
      <c r="AF788" s="253">
        <f t="shared" ca="1" si="849"/>
        <v>0.45174398983040914</v>
      </c>
      <c r="AG788" s="258">
        <f t="shared" ca="1" si="850"/>
        <v>0</v>
      </c>
      <c r="AH788" s="227" t="str">
        <f ca="1">IF(SUM(AG788:OFFSET(AG788,(-HoldAggressiveTime-1),0,,))=0,"Defensive","Aggressive")</f>
        <v>Defensive</v>
      </c>
    </row>
    <row r="789" spans="1:34" ht="15" x14ac:dyDescent="0.2">
      <c r="A789">
        <f t="shared" si="15"/>
        <v>4</v>
      </c>
      <c r="B789">
        <f t="shared" si="16"/>
        <v>1936</v>
      </c>
      <c r="C789" s="70">
        <f t="shared" si="1"/>
        <v>1936.2499999999407</v>
      </c>
      <c r="D789" s="149">
        <f t="shared" si="383"/>
        <v>13301</v>
      </c>
      <c r="E789" s="151">
        <v>13.7</v>
      </c>
      <c r="F789" s="152">
        <v>7436.5262000000002</v>
      </c>
      <c r="G789" s="152">
        <v>1213.8786</v>
      </c>
      <c r="H789" s="152">
        <v>2046.2314197400001</v>
      </c>
      <c r="I789" s="152">
        <v>7436.5262000000002</v>
      </c>
      <c r="J789" s="152">
        <v>13.7</v>
      </c>
      <c r="K789" s="152">
        <v>13.7</v>
      </c>
      <c r="L789" s="152">
        <v>35</v>
      </c>
      <c r="M789" s="153">
        <v>17.317213290000002</v>
      </c>
      <c r="N789" s="17">
        <f t="shared" ref="N789:T789" si="853">F789/F788/$E789*$E788-1</f>
        <v>-7.4571123435462572E-2</v>
      </c>
      <c r="O789" s="17">
        <f t="shared" si="853"/>
        <v>3.95418864448982E-3</v>
      </c>
      <c r="P789" s="17">
        <f t="shared" si="853"/>
        <v>1.6666666682962905E-4</v>
      </c>
      <c r="Q789" s="17">
        <f t="shared" si="853"/>
        <v>-7.4571123435462572E-2</v>
      </c>
      <c r="R789" s="17">
        <f t="shared" si="853"/>
        <v>0</v>
      </c>
      <c r="S789" s="17">
        <f t="shared" si="853"/>
        <v>0</v>
      </c>
      <c r="T789" s="17">
        <f t="shared" si="853"/>
        <v>0</v>
      </c>
      <c r="U789" s="241">
        <v>-6.0699999999999997E-2</v>
      </c>
      <c r="V789" s="241">
        <v>-2.0799999999999999E-2</v>
      </c>
      <c r="W789" s="223">
        <f t="shared" ca="1" si="852"/>
        <v>-5.5179171514365633E-2</v>
      </c>
      <c r="X789" s="223">
        <f>MMULT(N789:T789,'Parameters &amp; Main Results'!$B$12:$B$18)-'Parameters &amp; Main Results'!$B$22/12+MMULT(U789:V789,'Parameters &amp; Main Results'!$B$20:$B$21)</f>
        <v>-5.5179171514365633E-2</v>
      </c>
      <c r="Y789" s="223">
        <f>MMULT(N789:T789,'Parameters &amp; Main Results'!$C$12:$C$18)-'Parameters &amp; Main Results'!$C$22/12+MMULT(U789:V789,'Parameters &amp; Main Results'!$C$20:$C$21)</f>
        <v>-6.6760258894134006E-2</v>
      </c>
      <c r="Z789" s="17">
        <f t="shared" ca="1" si="837"/>
        <v>137.05410609564044</v>
      </c>
      <c r="AA789" s="70">
        <f ca="1">Z789/OFFSET(Z789,'Parameters &amp; Main Results'!$B$38,0)</f>
        <v>6.15610948528753</v>
      </c>
      <c r="AB789" s="70">
        <f ca="1">SUMPRODUCT(Z789:OFFSET(Z789,'Parameters &amp; Main Results'!$B$38-1,0), 'Cash Flow Assist'!$P$11:OFFSET('Cash Flow Assist'!$P$11,'Parameters &amp; Main Results'!$B$38-1,0)  )/OFFSET(Z789,'Parameters &amp; Main Results'!$B$38,0)</f>
        <v>1620.6381240892072</v>
      </c>
      <c r="AC789" s="70">
        <f ca="1">SUMPRODUCT(Z789:OFFSET(Z789,'Parameters &amp; Main Results'!$B$38-1,0),'Parameters &amp; Main Results'!$B$42:OFFSET('Parameters &amp; Main Results'!$B$42,'Parameters &amp; Main Results'!$B$38-1,0)   )/OFFSET(Z789,'Parameters &amp; Main Results'!$B$38,0)</f>
        <v>0</v>
      </c>
      <c r="AD789" s="155">
        <f t="shared" si="4"/>
        <v>-0.24638366854264471</v>
      </c>
      <c r="AE789" s="252">
        <f t="shared" ca="1" si="847"/>
        <v>5344.2001</v>
      </c>
      <c r="AF789" s="253">
        <f t="shared" ca="1" si="849"/>
        <v>0.39151342779998083</v>
      </c>
      <c r="AG789" s="258">
        <f t="shared" ca="1" si="850"/>
        <v>0</v>
      </c>
      <c r="AH789" s="227" t="str">
        <f ca="1">IF(SUM(AG789:OFFSET(AG789,(-HoldAggressiveTime-1),0,,))=0,"Defensive","Aggressive")</f>
        <v>Defensive</v>
      </c>
    </row>
    <row r="790" spans="1:34" ht="15" x14ac:dyDescent="0.2">
      <c r="A790">
        <f t="shared" si="15"/>
        <v>5</v>
      </c>
      <c r="B790">
        <f t="shared" si="16"/>
        <v>1936</v>
      </c>
      <c r="C790" s="70">
        <f t="shared" si="1"/>
        <v>1936.3333333332739</v>
      </c>
      <c r="D790" s="149">
        <f t="shared" si="383"/>
        <v>13331</v>
      </c>
      <c r="E790" s="151">
        <v>13.7</v>
      </c>
      <c r="F790" s="152">
        <v>7801.5141000000003</v>
      </c>
      <c r="G790" s="152">
        <v>1218.6587</v>
      </c>
      <c r="H790" s="152">
        <v>2046.57245831</v>
      </c>
      <c r="I790" s="152">
        <v>7801.5141000000003</v>
      </c>
      <c r="J790" s="152">
        <v>13.7</v>
      </c>
      <c r="K790" s="152">
        <v>13.7</v>
      </c>
      <c r="L790" s="152">
        <v>35</v>
      </c>
      <c r="M790" s="153">
        <v>18.119179840000001</v>
      </c>
      <c r="N790" s="17">
        <f t="shared" ref="N790:T790" si="854">F790/F789/$E790*$E789-1</f>
        <v>4.9080429515598212E-2</v>
      </c>
      <c r="O790" s="17">
        <f t="shared" si="854"/>
        <v>3.9378731942385503E-3</v>
      </c>
      <c r="P790" s="17">
        <f t="shared" si="854"/>
        <v>1.6666666668774255E-4</v>
      </c>
      <c r="Q790" s="17">
        <f t="shared" si="854"/>
        <v>4.9080429515598212E-2</v>
      </c>
      <c r="R790" s="17">
        <f t="shared" si="854"/>
        <v>0</v>
      </c>
      <c r="S790" s="17">
        <f t="shared" si="854"/>
        <v>0</v>
      </c>
      <c r="T790" s="17">
        <f t="shared" si="854"/>
        <v>0</v>
      </c>
      <c r="U790" s="241">
        <v>8.9999999999999993E-3</v>
      </c>
      <c r="V790" s="241">
        <v>2.5399999999999999E-2</v>
      </c>
      <c r="W790" s="223">
        <f t="shared" ca="1" si="852"/>
        <v>3.75562301088797E-2</v>
      </c>
      <c r="X790" s="223">
        <f>MMULT(N790:T790,'Parameters &amp; Main Results'!$B$12:$B$18)-'Parameters &amp; Main Results'!$B$22/12+MMULT(U790:V790,'Parameters &amp; Main Results'!$B$20:$B$21)</f>
        <v>3.75562301088797E-2</v>
      </c>
      <c r="Y790" s="223">
        <f>MMULT(N790:T790,'Parameters &amp; Main Results'!$C$12:$C$18)-'Parameters &amp; Main Results'!$C$22/12+MMULT(U790:V790,'Parameters &amp; Main Results'!$C$20:$C$21)</f>
        <v>4.4524507216795579E-2</v>
      </c>
      <c r="Z790" s="17">
        <f t="shared" ca="1" si="837"/>
        <v>145.05830308092567</v>
      </c>
      <c r="AA790" s="70">
        <f ca="1">Z790/OFFSET(Z790,'Parameters &amp; Main Results'!$B$38,0)</f>
        <v>6.310234596222446</v>
      </c>
      <c r="AB790" s="70">
        <f ca="1">SUMPRODUCT(Z790:OFFSET(Z790,'Parameters &amp; Main Results'!$B$38-1,0), 'Cash Flow Assist'!$P$11:OFFSET('Cash Flow Assist'!$P$11,'Parameters &amp; Main Results'!$B$38-1,0)  )/OFFSET(Z790,'Parameters &amp; Main Results'!$B$38,0)</f>
        <v>1564.5547170175373</v>
      </c>
      <c r="AC790" s="70">
        <f ca="1">SUMPRODUCT(Z790:OFFSET(Z790,'Parameters &amp; Main Results'!$B$38-1,0),'Parameters &amp; Main Results'!$B$42:OFFSET('Parameters &amp; Main Results'!$B$42,'Parameters &amp; Main Results'!$B$38-1,0)   )/OFFSET(Z790,'Parameters &amp; Main Results'!$B$38,0)</f>
        <v>0</v>
      </c>
      <c r="AD790" s="155">
        <f t="shared" si="4"/>
        <v>-0.20939585530474825</v>
      </c>
      <c r="AE790" s="252">
        <f t="shared" ca="1" si="847"/>
        <v>5359.5646999999999</v>
      </c>
      <c r="AF790" s="253">
        <f t="shared" ca="1" si="849"/>
        <v>0.45562457712283994</v>
      </c>
      <c r="AG790" s="258">
        <f t="shared" ca="1" si="850"/>
        <v>0</v>
      </c>
      <c r="AH790" s="227" t="str">
        <f ca="1">IF(SUM(AG790:OFFSET(AG790,(-HoldAggressiveTime-1),0,,))=0,"Defensive","Aggressive")</f>
        <v>Defensive</v>
      </c>
    </row>
    <row r="791" spans="1:34" ht="15" x14ac:dyDescent="0.2">
      <c r="A791">
        <f t="shared" si="15"/>
        <v>6</v>
      </c>
      <c r="B791">
        <f t="shared" si="16"/>
        <v>1936</v>
      </c>
      <c r="C791" s="70">
        <f t="shared" si="1"/>
        <v>1936.4166666666072</v>
      </c>
      <c r="D791" s="149">
        <f t="shared" si="383"/>
        <v>13362</v>
      </c>
      <c r="E791" s="151">
        <v>13.8</v>
      </c>
      <c r="F791" s="152">
        <v>8065.2596999999996</v>
      </c>
      <c r="G791" s="152">
        <v>1219.2660000000001</v>
      </c>
      <c r="H791" s="152">
        <v>2046.91355372</v>
      </c>
      <c r="I791" s="152">
        <v>8065.2596999999996</v>
      </c>
      <c r="J791" s="152">
        <v>13.8</v>
      </c>
      <c r="K791" s="152">
        <v>13.8</v>
      </c>
      <c r="L791" s="152">
        <v>35</v>
      </c>
      <c r="M791" s="153">
        <v>18.576179830000001</v>
      </c>
      <c r="N791" s="17">
        <f t="shared" ref="N791:T791" si="855">F791/F790/$E791*$E790-1</f>
        <v>2.6315621108783604E-2</v>
      </c>
      <c r="O791" s="17">
        <f t="shared" si="855"/>
        <v>-6.7516531655379408E-3</v>
      </c>
      <c r="P791" s="17">
        <f t="shared" si="855"/>
        <v>-7.0809178742595735E-3</v>
      </c>
      <c r="Q791" s="17">
        <f t="shared" si="855"/>
        <v>2.6315621108783604E-2</v>
      </c>
      <c r="R791" s="17">
        <f t="shared" si="855"/>
        <v>0</v>
      </c>
      <c r="S791" s="17">
        <f t="shared" si="855"/>
        <v>0</v>
      </c>
      <c r="T791" s="17">
        <f t="shared" si="855"/>
        <v>-7.2463768115942351E-3</v>
      </c>
      <c r="U791" s="241">
        <v>-3.2300000000000002E-2</v>
      </c>
      <c r="V791" s="241">
        <v>-1.2200000000000001E-2</v>
      </c>
      <c r="W791" s="223">
        <f t="shared" ca="1" si="852"/>
        <v>1.7982399691233737E-2</v>
      </c>
      <c r="X791" s="223">
        <f>MMULT(N791:T791,'Parameters &amp; Main Results'!$B$12:$B$18)-'Parameters &amp; Main Results'!$B$22/12+MMULT(U791:V791,'Parameters &amp; Main Results'!$B$20:$B$21)</f>
        <v>1.7982399691233737E-2</v>
      </c>
      <c r="Y791" s="223">
        <f>MMULT(N791:T791,'Parameters &amp; Main Results'!$C$12:$C$18)-'Parameters &amp; Main Results'!$C$22/12+MMULT(U791:V791,'Parameters &amp; Main Results'!$C$20:$C$21)</f>
        <v>2.2967227014684784E-2</v>
      </c>
      <c r="Z791" s="17">
        <f t="shared" ca="1" si="837"/>
        <v>139.80765463256239</v>
      </c>
      <c r="AA791" s="70">
        <f ca="1">Z791/OFFSET(Z791,'Parameters &amp; Main Results'!$B$38,0)</f>
        <v>6.1046637886995692</v>
      </c>
      <c r="AB791" s="70">
        <f ca="1">SUMPRODUCT(Z791:OFFSET(Z791,'Parameters &amp; Main Results'!$B$38-1,0), 'Cash Flow Assist'!$P$11:OFFSET('Cash Flow Assist'!$P$11,'Parameters &amp; Main Results'!$B$38-1,0)  )/OFFSET(Z791,'Parameters &amp; Main Results'!$B$38,0)</f>
        <v>1565.1000433190588</v>
      </c>
      <c r="AC791" s="70">
        <f ca="1">SUMPRODUCT(Z791:OFFSET(Z791,'Parameters &amp; Main Results'!$B$38-1,0),'Parameters &amp; Main Results'!$B$42:OFFSET('Parameters &amp; Main Results'!$B$42,'Parameters &amp; Main Results'!$B$38-1,0)   )/OFFSET(Z791,'Parameters &amp; Main Results'!$B$38,0)</f>
        <v>0</v>
      </c>
      <c r="AD791" s="155">
        <f t="shared" si="4"/>
        <v>-0.18859061618591411</v>
      </c>
      <c r="AE791" s="252">
        <f t="shared" ca="1" si="847"/>
        <v>5229.8967000000002</v>
      </c>
      <c r="AF791" s="253">
        <f t="shared" ca="1" si="849"/>
        <v>0.5421451249696766</v>
      </c>
      <c r="AG791" s="258">
        <f t="shared" ca="1" si="850"/>
        <v>0</v>
      </c>
      <c r="AH791" s="227" t="str">
        <f ca="1">IF(SUM(AG791:OFFSET(AG791,(-HoldAggressiveTime-1),0,,))=0,"Defensive","Aggressive")</f>
        <v>Defensive</v>
      </c>
    </row>
    <row r="792" spans="1:34" ht="15" x14ac:dyDescent="0.2">
      <c r="A792">
        <f t="shared" si="15"/>
        <v>7</v>
      </c>
      <c r="B792">
        <f t="shared" si="16"/>
        <v>1936</v>
      </c>
      <c r="C792" s="70">
        <f t="shared" si="1"/>
        <v>1936.4999999999404</v>
      </c>
      <c r="D792" s="149">
        <f t="shared" si="383"/>
        <v>13393</v>
      </c>
      <c r="E792" s="151">
        <v>13.9</v>
      </c>
      <c r="F792" s="152">
        <v>8647.4585000000006</v>
      </c>
      <c r="G792" s="152">
        <v>1223.0226</v>
      </c>
      <c r="H792" s="152">
        <v>2047.2547059799999</v>
      </c>
      <c r="I792" s="152">
        <v>8647.4585000000006</v>
      </c>
      <c r="J792" s="152">
        <v>13.9</v>
      </c>
      <c r="K792" s="152">
        <v>13.9</v>
      </c>
      <c r="L792" s="152">
        <v>35</v>
      </c>
      <c r="M792" s="153">
        <v>19.729258959999999</v>
      </c>
      <c r="N792" s="17">
        <f t="shared" ref="N792:T792" si="856">F792/F791/$E792*$E791-1</f>
        <v>6.4472427136515575E-2</v>
      </c>
      <c r="O792" s="17">
        <f t="shared" si="856"/>
        <v>-4.1353763173969105E-3</v>
      </c>
      <c r="P792" s="17">
        <f t="shared" si="856"/>
        <v>-7.028776977909601E-3</v>
      </c>
      <c r="Q792" s="17">
        <f t="shared" si="856"/>
        <v>6.4472427136515575E-2</v>
      </c>
      <c r="R792" s="17">
        <f t="shared" si="856"/>
        <v>0</v>
      </c>
      <c r="S792" s="17">
        <f t="shared" si="856"/>
        <v>0</v>
      </c>
      <c r="T792" s="17">
        <f t="shared" si="856"/>
        <v>-7.194244604316502E-3</v>
      </c>
      <c r="U792" s="241">
        <v>0.01</v>
      </c>
      <c r="V792" s="241">
        <v>2.4E-2</v>
      </c>
      <c r="W792" s="223">
        <f t="shared" ca="1" si="852"/>
        <v>4.7125866192024808E-2</v>
      </c>
      <c r="X792" s="223">
        <f>MMULT(N792:T792,'Parameters &amp; Main Results'!$B$12:$B$18)-'Parameters &amp; Main Results'!$B$22/12+MMULT(U792:V792,'Parameters &amp; Main Results'!$B$20:$B$21)</f>
        <v>4.7125866192024808E-2</v>
      </c>
      <c r="Y792" s="223">
        <f>MMULT(N792:T792,'Parameters &amp; Main Results'!$C$12:$C$18)-'Parameters &amp; Main Results'!$C$22/12+MMULT(U792:V792,'Parameters &amp; Main Results'!$C$20:$C$21)</f>
        <v>5.7569980124457659E-2</v>
      </c>
      <c r="Z792" s="17">
        <f t="shared" ca="1" si="837"/>
        <v>137.33798803885776</v>
      </c>
      <c r="AA792" s="70">
        <f ca="1">Z792/OFFSET(Z792,'Parameters &amp; Main Results'!$B$38,0)</f>
        <v>5.8700341596326142</v>
      </c>
      <c r="AB792" s="70">
        <f ca="1">SUMPRODUCT(Z792:OFFSET(Z792,'Parameters &amp; Main Results'!$B$38-1,0), 'Cash Flow Assist'!$P$11:OFFSET('Cash Flow Assist'!$P$11,'Parameters &amp; Main Results'!$B$38-1,0)  )/OFFSET(Z792,'Parameters &amp; Main Results'!$B$38,0)</f>
        <v>1527.0120338094614</v>
      </c>
      <c r="AC792" s="70">
        <f ca="1">SUMPRODUCT(Z792:OFFSET(Z792,'Parameters &amp; Main Results'!$B$38-1,0),'Parameters &amp; Main Results'!$B$42:OFFSET('Parameters &amp; Main Results'!$B$42,'Parameters &amp; Main Results'!$B$38-1,0)   )/OFFSET(Z792,'Parameters &amp; Main Results'!$B$38,0)</f>
        <v>0</v>
      </c>
      <c r="AD792" s="155">
        <f t="shared" si="4"/>
        <v>-0.13627708381007542</v>
      </c>
      <c r="AE792" s="252">
        <f t="shared" ca="1" si="847"/>
        <v>4816.9566999999997</v>
      </c>
      <c r="AF792" s="253">
        <f t="shared" ca="1" si="849"/>
        <v>0.79521200595388397</v>
      </c>
      <c r="AG792" s="258">
        <f t="shared" ca="1" si="850"/>
        <v>0</v>
      </c>
      <c r="AH792" s="227" t="str">
        <f ca="1">IF(SUM(AG792:OFFSET(AG792,(-HoldAggressiveTime-1),0,,))=0,"Defensive","Aggressive")</f>
        <v>Defensive</v>
      </c>
    </row>
    <row r="793" spans="1:34" ht="15" x14ac:dyDescent="0.2">
      <c r="A793">
        <f t="shared" si="15"/>
        <v>8</v>
      </c>
      <c r="B793">
        <f t="shared" si="16"/>
        <v>1936</v>
      </c>
      <c r="C793" s="70">
        <f t="shared" si="1"/>
        <v>1936.5833333332737</v>
      </c>
      <c r="D793" s="149">
        <f t="shared" si="383"/>
        <v>13423</v>
      </c>
      <c r="E793" s="151">
        <v>14</v>
      </c>
      <c r="F793" s="152">
        <v>8743.8477999999996</v>
      </c>
      <c r="G793" s="152">
        <v>1233.0848000000001</v>
      </c>
      <c r="H793" s="152">
        <v>2047.51061282</v>
      </c>
      <c r="I793" s="152">
        <v>8743.8477999999996</v>
      </c>
      <c r="J793" s="152">
        <v>14</v>
      </c>
      <c r="K793" s="152">
        <v>14</v>
      </c>
      <c r="L793" s="152">
        <v>35</v>
      </c>
      <c r="M793" s="153">
        <v>19.762041379999999</v>
      </c>
      <c r="N793" s="17">
        <f t="shared" ref="N793:T793" si="857">F793/F792/$E793*$E792-1</f>
        <v>3.9240713656749637E-3</v>
      </c>
      <c r="O793" s="17">
        <f t="shared" si="857"/>
        <v>1.0256976678695295E-3</v>
      </c>
      <c r="P793" s="17">
        <f t="shared" si="857"/>
        <v>-7.0187499991500868E-3</v>
      </c>
      <c r="Q793" s="17">
        <f t="shared" si="857"/>
        <v>3.9240713656749637E-3</v>
      </c>
      <c r="R793" s="17">
        <f t="shared" si="857"/>
        <v>0</v>
      </c>
      <c r="S793" s="17">
        <f t="shared" si="857"/>
        <v>0</v>
      </c>
      <c r="T793" s="17">
        <f t="shared" si="857"/>
        <v>-7.1428571428571175E-3</v>
      </c>
      <c r="U793" s="241">
        <v>6.0000000000000001E-3</v>
      </c>
      <c r="V793" s="241">
        <v>3.8199999999999998E-2</v>
      </c>
      <c r="W793" s="223">
        <f t="shared" ca="1" si="852"/>
        <v>2.7493835340206057E-3</v>
      </c>
      <c r="X793" s="223">
        <f>MMULT(N793:T793,'Parameters &amp; Main Results'!$B$12:$B$18)-'Parameters &amp; Main Results'!$B$22/12+MMULT(U793:V793,'Parameters &amp; Main Results'!$B$20:$B$21)</f>
        <v>2.7493835340206057E-3</v>
      </c>
      <c r="Y793" s="223">
        <f>MMULT(N793:T793,'Parameters &amp; Main Results'!$C$12:$C$18)-'Parameters &amp; Main Results'!$C$22/12+MMULT(U793:V793,'Parameters &amp; Main Results'!$C$20:$C$21)</f>
        <v>3.5925673292277532E-3</v>
      </c>
      <c r="Z793" s="17">
        <f t="shared" ca="1" si="837"/>
        <v>131.15709626990758</v>
      </c>
      <c r="AA793" s="70">
        <f ca="1">Z793/OFFSET(Z793,'Parameters &amp; Main Results'!$B$38,0)</f>
        <v>5.5077263813115698</v>
      </c>
      <c r="AB793" s="70">
        <f ca="1">SUMPRODUCT(Z793:OFFSET(Z793,'Parameters &amp; Main Results'!$B$38-1,0), 'Cash Flow Assist'!$P$11:OFFSET('Cash Flow Assist'!$P$11,'Parameters &amp; Main Results'!$B$38-1,0)  )/OFFSET(Z793,'Parameters &amp; Main Results'!$B$38,0)</f>
        <v>1495.4978234780767</v>
      </c>
      <c r="AC793" s="70">
        <f ca="1">SUMPRODUCT(Z793:OFFSET(Z793,'Parameters &amp; Main Results'!$B$38-1,0),'Parameters &amp; Main Results'!$B$42:OFFSET('Parameters &amp; Main Results'!$B$42,'Parameters &amp; Main Results'!$B$38-1,0)   )/OFFSET(Z793,'Parameters &amp; Main Results'!$B$38,0)</f>
        <v>0</v>
      </c>
      <c r="AD793" s="155">
        <f t="shared" si="4"/>
        <v>-0.13288777344677727</v>
      </c>
      <c r="AE793" s="252">
        <f t="shared" ca="1" si="847"/>
        <v>4933.0846000000001</v>
      </c>
      <c r="AF793" s="253">
        <f t="shared" ca="1" si="849"/>
        <v>0.77249094815848063</v>
      </c>
      <c r="AG793" s="258">
        <f t="shared" ca="1" si="850"/>
        <v>0</v>
      </c>
      <c r="AH793" s="227" t="str">
        <f ca="1">IF(SUM(AG793:OFFSET(AG793,(-HoldAggressiveTime-1),0,,))=0,"Defensive","Aggressive")</f>
        <v>Defensive</v>
      </c>
    </row>
    <row r="794" spans="1:34" ht="15" x14ac:dyDescent="0.2">
      <c r="A794">
        <f t="shared" si="15"/>
        <v>9</v>
      </c>
      <c r="B794">
        <f t="shared" si="16"/>
        <v>1936</v>
      </c>
      <c r="C794" s="70">
        <f t="shared" si="1"/>
        <v>1936.6666666666069</v>
      </c>
      <c r="D794" s="149">
        <f t="shared" si="383"/>
        <v>13454</v>
      </c>
      <c r="E794" s="151">
        <v>14</v>
      </c>
      <c r="F794" s="152">
        <v>8785.4397000000008</v>
      </c>
      <c r="G794" s="152">
        <v>1232.5826999999999</v>
      </c>
      <c r="H794" s="152">
        <v>2047.8518645900001</v>
      </c>
      <c r="I794" s="152">
        <v>8785.4397000000008</v>
      </c>
      <c r="J794" s="152">
        <v>14</v>
      </c>
      <c r="K794" s="152">
        <v>14</v>
      </c>
      <c r="L794" s="152">
        <v>35</v>
      </c>
      <c r="M794" s="153">
        <v>19.80955385</v>
      </c>
      <c r="N794" s="17">
        <f t="shared" ref="N794:T794" si="858">F794/F793/$E794*$E793-1</f>
        <v>4.7567044796916758E-3</v>
      </c>
      <c r="O794" s="17">
        <f t="shared" si="858"/>
        <v>-4.071901624285168E-4</v>
      </c>
      <c r="P794" s="17">
        <f t="shared" si="858"/>
        <v>1.6666666725106971E-4</v>
      </c>
      <c r="Q794" s="17">
        <f t="shared" si="858"/>
        <v>4.7567044796916758E-3</v>
      </c>
      <c r="R794" s="17">
        <f t="shared" si="858"/>
        <v>0</v>
      </c>
      <c r="S794" s="17">
        <f t="shared" si="858"/>
        <v>0</v>
      </c>
      <c r="T794" s="17">
        <f t="shared" si="858"/>
        <v>0</v>
      </c>
      <c r="U794" s="241">
        <v>3.0800000000000001E-2</v>
      </c>
      <c r="V794" s="241">
        <v>8.9999999999999993E-3</v>
      </c>
      <c r="W794" s="223">
        <f t="shared" ca="1" si="852"/>
        <v>3.4444236606163865E-3</v>
      </c>
      <c r="X794" s="223">
        <f>MMULT(N794:T794,'Parameters &amp; Main Results'!$B$12:$B$18)-'Parameters &amp; Main Results'!$B$22/12+MMULT(U794:V794,'Parameters &amp; Main Results'!$B$20:$B$21)</f>
        <v>3.4444236606163865E-3</v>
      </c>
      <c r="Y794" s="223">
        <f>MMULT(N794:T794,'Parameters &amp; Main Results'!$C$12:$C$18)-'Parameters &amp; Main Results'!$C$22/12+MMULT(U794:V794,'Parameters &amp; Main Results'!$C$20:$C$21)</f>
        <v>4.1986483488129908E-3</v>
      </c>
      <c r="Z794" s="17">
        <f t="shared" ca="1" si="837"/>
        <v>130.79748382159715</v>
      </c>
      <c r="AA794" s="70">
        <f ca="1">Z794/OFFSET(Z794,'Parameters &amp; Main Results'!$B$38,0)</f>
        <v>5.1994192880985795</v>
      </c>
      <c r="AB794" s="70">
        <f ca="1">SUMPRODUCT(Z794:OFFSET(Z794,'Parameters &amp; Main Results'!$B$38-1,0), 'Cash Flow Assist'!$P$11:OFFSET('Cash Flow Assist'!$P$11,'Parameters &amp; Main Results'!$B$38-1,0)  )/OFFSET(Z794,'Parameters &amp; Main Results'!$B$38,0)</f>
        <v>1411.398484483092</v>
      </c>
      <c r="AC794" s="70">
        <f ca="1">SUMPRODUCT(Z794:OFFSET(Z794,'Parameters &amp; Main Results'!$B$38-1,0),'Parameters &amp; Main Results'!$B$42:OFFSET('Parameters &amp; Main Results'!$B$42,'Parameters &amp; Main Results'!$B$38-1,0)   )/OFFSET(Z794,'Parameters &amp; Main Results'!$B$38,0)</f>
        <v>0</v>
      </c>
      <c r="AD794" s="155">
        <f t="shared" si="4"/>
        <v>-0.12876317683433613</v>
      </c>
      <c r="AE794" s="252">
        <f t="shared" ca="1" si="847"/>
        <v>4377.1884</v>
      </c>
      <c r="AF794" s="253">
        <f t="shared" ca="1" si="849"/>
        <v>1.0070965416978628</v>
      </c>
      <c r="AG794" s="258">
        <f t="shared" ca="1" si="850"/>
        <v>0</v>
      </c>
      <c r="AH794" s="227" t="str">
        <f ca="1">IF(SUM(AG794:OFFSET(AG794,(-HoldAggressiveTime-1),0,,))=0,"Defensive","Aggressive")</f>
        <v>Defensive</v>
      </c>
    </row>
    <row r="795" spans="1:34" ht="15" x14ac:dyDescent="0.2">
      <c r="A795">
        <f t="shared" si="15"/>
        <v>10</v>
      </c>
      <c r="B795">
        <f t="shared" si="16"/>
        <v>1936</v>
      </c>
      <c r="C795" s="70">
        <f t="shared" si="1"/>
        <v>1936.7499999999402</v>
      </c>
      <c r="D795" s="149">
        <f t="shared" si="383"/>
        <v>13484</v>
      </c>
      <c r="E795" s="151">
        <v>14</v>
      </c>
      <c r="F795" s="152">
        <v>9481.8883999999998</v>
      </c>
      <c r="G795" s="152">
        <v>1234.2192</v>
      </c>
      <c r="H795" s="152">
        <v>2048.1249115000001</v>
      </c>
      <c r="I795" s="152">
        <v>9481.8883999999998</v>
      </c>
      <c r="J795" s="152">
        <v>14</v>
      </c>
      <c r="K795" s="152">
        <v>14</v>
      </c>
      <c r="L795" s="152">
        <v>35</v>
      </c>
      <c r="M795" s="153">
        <v>21.317485919999999</v>
      </c>
      <c r="N795" s="17">
        <f t="shared" ref="N795:T795" si="859">F795/F794/$E795*$E794-1</f>
        <v>7.9273061313026805E-2</v>
      </c>
      <c r="O795" s="17">
        <f t="shared" si="859"/>
        <v>1.3276999587938931E-3</v>
      </c>
      <c r="P795" s="17">
        <f t="shared" si="859"/>
        <v>1.3333333075560283E-4</v>
      </c>
      <c r="Q795" s="17">
        <f t="shared" si="859"/>
        <v>7.9273061313026805E-2</v>
      </c>
      <c r="R795" s="17">
        <f t="shared" si="859"/>
        <v>0</v>
      </c>
      <c r="S795" s="17">
        <f t="shared" si="859"/>
        <v>0</v>
      </c>
      <c r="T795" s="17">
        <f t="shared" si="859"/>
        <v>0</v>
      </c>
      <c r="U795" s="241">
        <v>-2.4299999999999999E-2</v>
      </c>
      <c r="V795" s="241">
        <v>2.47E-2</v>
      </c>
      <c r="W795" s="223">
        <f t="shared" ca="1" si="852"/>
        <v>5.9678669309862216E-2</v>
      </c>
      <c r="X795" s="223">
        <f>MMULT(N795:T795,'Parameters &amp; Main Results'!$B$12:$B$18)-'Parameters &amp; Main Results'!$B$22/12+MMULT(U795:V795,'Parameters &amp; Main Results'!$B$20:$B$21)</f>
        <v>5.9678669309862216E-2</v>
      </c>
      <c r="Y795" s="223">
        <f>MMULT(N795:T795,'Parameters &amp; Main Results'!$C$12:$C$18)-'Parameters &amp; Main Results'!$C$22/12+MMULT(U795:V795,'Parameters &amp; Main Results'!$C$20:$C$21)</f>
        <v>7.1436858510936854E-2</v>
      </c>
      <c r="Z795" s="17">
        <f t="shared" ca="1" si="837"/>
        <v>130.34850833536078</v>
      </c>
      <c r="AA795" s="70">
        <f ca="1">Z795/OFFSET(Z795,'Parameters &amp; Main Results'!$B$38,0)</f>
        <v>4.9324315810835477</v>
      </c>
      <c r="AB795" s="70">
        <f ca="1">SUMPRODUCT(Z795:OFFSET(Z795,'Parameters &amp; Main Results'!$B$38-1,0), 'Cash Flow Assist'!$P$11:OFFSET('Cash Flow Assist'!$P$11,'Parameters &amp; Main Results'!$B$38-1,0)  )/OFFSET(Z795,'Parameters &amp; Main Results'!$B$38,0)</f>
        <v>1339.5381617566284</v>
      </c>
      <c r="AC795" s="70">
        <f ca="1">SUMPRODUCT(Z795:OFFSET(Z795,'Parameters &amp; Main Results'!$B$38-1,0),'Parameters &amp; Main Results'!$B$42:OFFSET('Parameters &amp; Main Results'!$B$42,'Parameters &amp; Main Results'!$B$38-1,0)   )/OFFSET(Z795,'Parameters &amp; Main Results'!$B$38,0)</f>
        <v>0</v>
      </c>
      <c r="AD795" s="155">
        <f t="shared" si="4"/>
        <v>-5.9697566733357799E-2</v>
      </c>
      <c r="AE795" s="252">
        <f t="shared" ca="1" si="847"/>
        <v>4628.0851000000002</v>
      </c>
      <c r="AF795" s="253">
        <f t="shared" ca="1" si="849"/>
        <v>1.0487714022371799</v>
      </c>
      <c r="AG795" s="258">
        <f t="shared" ca="1" si="850"/>
        <v>0</v>
      </c>
      <c r="AH795" s="227" t="str">
        <f ca="1">IF(SUM(AG795:OFFSET(AG795,(-HoldAggressiveTime-1),0,,))=0,"Defensive","Aggressive")</f>
        <v>Defensive</v>
      </c>
    </row>
    <row r="796" spans="1:34" ht="15" x14ac:dyDescent="0.2">
      <c r="A796">
        <f t="shared" si="15"/>
        <v>11</v>
      </c>
      <c r="B796">
        <f t="shared" si="16"/>
        <v>1936</v>
      </c>
      <c r="C796" s="70">
        <f t="shared" si="1"/>
        <v>1936.8333333332735</v>
      </c>
      <c r="D796" s="149">
        <f t="shared" si="383"/>
        <v>13515</v>
      </c>
      <c r="E796" s="151">
        <v>14</v>
      </c>
      <c r="F796" s="152">
        <v>9549.6550999999999</v>
      </c>
      <c r="G796" s="152">
        <v>1249.6773000000001</v>
      </c>
      <c r="H796" s="152">
        <v>2048.3467916999998</v>
      </c>
      <c r="I796" s="152">
        <v>9549.6550999999999</v>
      </c>
      <c r="J796" s="152">
        <v>14</v>
      </c>
      <c r="K796" s="152">
        <v>14</v>
      </c>
      <c r="L796" s="152">
        <v>35</v>
      </c>
      <c r="M796" s="153">
        <v>21.400192700000002</v>
      </c>
      <c r="N796" s="17">
        <f t="shared" ref="N796:T796" si="860">F796/F795/$E796*$E795-1</f>
        <v>7.1469624130990894E-3</v>
      </c>
      <c r="O796" s="17">
        <f t="shared" si="860"/>
        <v>1.2524598547810628E-2</v>
      </c>
      <c r="P796" s="17">
        <f t="shared" si="860"/>
        <v>1.0833333394555389E-4</v>
      </c>
      <c r="Q796" s="17">
        <f t="shared" si="860"/>
        <v>7.1469624130990894E-3</v>
      </c>
      <c r="R796" s="17">
        <f t="shared" si="860"/>
        <v>0</v>
      </c>
      <c r="S796" s="17">
        <f t="shared" si="860"/>
        <v>0</v>
      </c>
      <c r="T796" s="17">
        <f t="shared" si="860"/>
        <v>0</v>
      </c>
      <c r="U796" s="241">
        <v>8.77E-2</v>
      </c>
      <c r="V796" s="241">
        <v>-1.21E-2</v>
      </c>
      <c r="W796" s="223">
        <f t="shared" ca="1" si="852"/>
        <v>7.8234748527197754E-3</v>
      </c>
      <c r="X796" s="223">
        <f>MMULT(N796:T796,'Parameters &amp; Main Results'!$B$12:$B$18)-'Parameters &amp; Main Results'!$B$22/12+MMULT(U796:V796,'Parameters &amp; Main Results'!$B$20:$B$21)</f>
        <v>7.8234748527197754E-3</v>
      </c>
      <c r="Y796" s="223">
        <f>MMULT(N796:T796,'Parameters &amp; Main Results'!$C$12:$C$18)-'Parameters &amp; Main Results'!$C$22/12+MMULT(U796:V796,'Parameters &amp; Main Results'!$C$20:$C$21)</f>
        <v>7.6430593599035772E-3</v>
      </c>
      <c r="Z796" s="17">
        <f t="shared" ca="1" si="837"/>
        <v>123.00757966587452</v>
      </c>
      <c r="AA796" s="70">
        <f ca="1">Z796/OFFSET(Z796,'Parameters &amp; Main Results'!$B$38,0)</f>
        <v>4.9009120335438814</v>
      </c>
      <c r="AB796" s="70">
        <f ca="1">SUMPRODUCT(Z796:OFFSET(Z796,'Parameters &amp; Main Results'!$B$38-1,0), 'Cash Flow Assist'!$P$11:OFFSET('Cash Flow Assist'!$P$11,'Parameters &amp; Main Results'!$B$38-1,0)  )/OFFSET(Z796,'Parameters &amp; Main Results'!$B$38,0)</f>
        <v>1406.2686776096116</v>
      </c>
      <c r="AC796" s="70">
        <f ca="1">SUMPRODUCT(Z796:OFFSET(Z796,'Parameters &amp; Main Results'!$B$38-1,0),'Parameters &amp; Main Results'!$B$42:OFFSET('Parameters &amp; Main Results'!$B$42,'Parameters &amp; Main Results'!$B$38-1,0)   )/OFFSET(Z796,'Parameters &amp; Main Results'!$B$38,0)</f>
        <v>0</v>
      </c>
      <c r="AD796" s="155">
        <f t="shared" si="4"/>
        <v>-5.2977260585855501E-2</v>
      </c>
      <c r="AE796" s="252">
        <f t="shared" ca="1" si="847"/>
        <v>4625.0838000000003</v>
      </c>
      <c r="AF796" s="253">
        <f t="shared" ca="1" si="849"/>
        <v>1.0647528808018569</v>
      </c>
      <c r="AG796" s="258">
        <f t="shared" ca="1" si="850"/>
        <v>0</v>
      </c>
      <c r="AH796" s="227" t="str">
        <f ca="1">IF(SUM(AG796:OFFSET(AG796,(-HoldAggressiveTime-1),0,,))=0,"Defensive","Aggressive")</f>
        <v>Defensive</v>
      </c>
    </row>
    <row r="797" spans="1:34" ht="15" x14ac:dyDescent="0.2">
      <c r="A797">
        <f t="shared" si="15"/>
        <v>12</v>
      </c>
      <c r="B797">
        <f t="shared" si="16"/>
        <v>1936</v>
      </c>
      <c r="C797" s="70">
        <f t="shared" si="1"/>
        <v>1936.9166666666067</v>
      </c>
      <c r="D797" s="149">
        <f t="shared" si="383"/>
        <v>13546</v>
      </c>
      <c r="E797" s="151">
        <v>14</v>
      </c>
      <c r="F797" s="152">
        <v>9527.0972999999994</v>
      </c>
      <c r="G797" s="152">
        <v>1251.2204999999999</v>
      </c>
      <c r="H797" s="152">
        <v>2048.53455682</v>
      </c>
      <c r="I797" s="152">
        <v>9527.0972999999994</v>
      </c>
      <c r="J797" s="152">
        <v>14</v>
      </c>
      <c r="K797" s="152">
        <v>14</v>
      </c>
      <c r="L797" s="152">
        <v>35</v>
      </c>
      <c r="M797" s="153">
        <v>21.27277544</v>
      </c>
      <c r="N797" s="17">
        <f t="shared" ref="N797:T797" si="861">F797/F796/$E797*$E796-1</f>
        <v>-2.3621586082201995E-3</v>
      </c>
      <c r="O797" s="17">
        <f t="shared" si="861"/>
        <v>1.2348787963099017E-3</v>
      </c>
      <c r="P797" s="17">
        <f t="shared" si="861"/>
        <v>9.1666665410938819E-5</v>
      </c>
      <c r="Q797" s="17">
        <f t="shared" si="861"/>
        <v>-2.3621586082201995E-3</v>
      </c>
      <c r="R797" s="17">
        <f t="shared" si="861"/>
        <v>0</v>
      </c>
      <c r="S797" s="17">
        <f t="shared" si="861"/>
        <v>0</v>
      </c>
      <c r="T797" s="17">
        <f t="shared" si="861"/>
        <v>0</v>
      </c>
      <c r="U797" s="241">
        <v>3.9600000000000003E-2</v>
      </c>
      <c r="V797" s="241">
        <v>4.2999999999999997E-2</v>
      </c>
      <c r="W797" s="223">
        <f t="shared" ca="1" si="852"/>
        <v>-1.566309863569836E-3</v>
      </c>
      <c r="X797" s="223">
        <f>MMULT(N797:T797,'Parameters &amp; Main Results'!$B$12:$B$18)-'Parameters &amp; Main Results'!$B$22/12+MMULT(U797:V797,'Parameters &amp; Main Results'!$B$20:$B$21)</f>
        <v>-1.566309863569836E-3</v>
      </c>
      <c r="Y797" s="223">
        <f>MMULT(N797:T797,'Parameters &amp; Main Results'!$C$12:$C$18)-'Parameters &amp; Main Results'!$C$22/12+MMULT(U797:V797,'Parameters &amp; Main Results'!$C$20:$C$21)</f>
        <v>-2.0441215344338564E-3</v>
      </c>
      <c r="Z797" s="17">
        <f t="shared" ca="1" si="837"/>
        <v>122.05270341003961</v>
      </c>
      <c r="AA797" s="70">
        <f ca="1">Z797/OFFSET(Z797,'Parameters &amp; Main Results'!$B$38,0)</f>
        <v>5.0767296833813917</v>
      </c>
      <c r="AB797" s="70">
        <f ca="1">SUMPRODUCT(Z797:OFFSET(Z797,'Parameters &amp; Main Results'!$B$38-1,0), 'Cash Flow Assist'!$P$11:OFFSET('Cash Flow Assist'!$P$11,'Parameters &amp; Main Results'!$B$38-1,0)  )/OFFSET(Z797,'Parameters &amp; Main Results'!$B$38,0)</f>
        <v>1464.0419557317312</v>
      </c>
      <c r="AC797" s="70">
        <f ca="1">SUMPRODUCT(Z797:OFFSET(Z797,'Parameters &amp; Main Results'!$B$38-1,0),'Parameters &amp; Main Results'!$B$42:OFFSET('Parameters &amp; Main Results'!$B$42,'Parameters &amp; Main Results'!$B$38-1,0)   )/OFFSET(Z797,'Parameters &amp; Main Results'!$B$38,0)</f>
        <v>0</v>
      </c>
      <c r="AD797" s="155">
        <f t="shared" si="4"/>
        <v>-5.5214278501942937E-2</v>
      </c>
      <c r="AE797" s="252">
        <f t="shared" ca="1" si="847"/>
        <v>4487.0014000000001</v>
      </c>
      <c r="AF797" s="253">
        <f t="shared" ca="1" si="849"/>
        <v>1.12326595217911</v>
      </c>
      <c r="AG797" s="258">
        <f t="shared" ca="1" si="850"/>
        <v>0</v>
      </c>
      <c r="AH797" s="227" t="str">
        <f ca="1">IF(SUM(AG797:OFFSET(AG797,(-HoldAggressiveTime-1),0,,))=0,"Defensive","Aggressive")</f>
        <v>Defensive</v>
      </c>
    </row>
    <row r="798" spans="1:34" ht="15" x14ac:dyDescent="0.2">
      <c r="A798">
        <f t="shared" si="15"/>
        <v>1</v>
      </c>
      <c r="B798">
        <f t="shared" si="16"/>
        <v>1937</v>
      </c>
      <c r="C798" s="70">
        <f t="shared" si="1"/>
        <v>1936.99999999994</v>
      </c>
      <c r="D798" s="149">
        <f t="shared" si="383"/>
        <v>13574</v>
      </c>
      <c r="E798" s="151">
        <v>14.1</v>
      </c>
      <c r="F798" s="152">
        <v>9924.9932000000008</v>
      </c>
      <c r="G798" s="152">
        <v>1259.2236</v>
      </c>
      <c r="H798" s="152">
        <v>2048.7394102799999</v>
      </c>
      <c r="I798" s="152">
        <v>9924.9932000000008</v>
      </c>
      <c r="J798" s="152">
        <v>14.1</v>
      </c>
      <c r="K798" s="152">
        <v>14.1</v>
      </c>
      <c r="L798" s="152">
        <v>35</v>
      </c>
      <c r="M798" s="153">
        <v>21.980201040000001</v>
      </c>
      <c r="N798" s="17">
        <f t="shared" ref="N798:T798" si="862">F798/F797/$E798*$E797-1</f>
        <v>3.4376249868358855E-2</v>
      </c>
      <c r="O798" s="17">
        <f t="shared" si="862"/>
        <v>-7.4132723192033012E-4</v>
      </c>
      <c r="P798" s="17">
        <f t="shared" si="862"/>
        <v>-6.9929077993255984E-3</v>
      </c>
      <c r="Q798" s="17">
        <f t="shared" si="862"/>
        <v>3.4376249868358855E-2</v>
      </c>
      <c r="R798" s="17">
        <f t="shared" si="862"/>
        <v>0</v>
      </c>
      <c r="S798" s="17">
        <f t="shared" si="862"/>
        <v>0</v>
      </c>
      <c r="T798" s="17">
        <f t="shared" si="862"/>
        <v>-7.0921985815601829E-3</v>
      </c>
      <c r="U798" s="241">
        <v>4.3400000000000001E-2</v>
      </c>
      <c r="V798" s="241">
        <v>2.6100000000000002E-2</v>
      </c>
      <c r="W798" s="223">
        <f t="shared" ca="1" si="852"/>
        <v>2.5237645359140401E-2</v>
      </c>
      <c r="X798" s="223">
        <f>MMULT(N798:T798,'Parameters &amp; Main Results'!$B$12:$B$18)-'Parameters &amp; Main Results'!$B$22/12+MMULT(U798:V798,'Parameters &amp; Main Results'!$B$20:$B$21)</f>
        <v>2.5237645359140401E-2</v>
      </c>
      <c r="Y798" s="223">
        <f>MMULT(N798:T798,'Parameters &amp; Main Results'!$C$12:$C$18)-'Parameters &amp; Main Results'!$C$22/12+MMULT(U798:V798,'Parameters &amp; Main Results'!$C$20:$C$21)</f>
        <v>3.0822825491664273E-2</v>
      </c>
      <c r="Z798" s="17">
        <f t="shared" ca="1" si="837"/>
        <v>122.24417566815261</v>
      </c>
      <c r="AA798" s="70">
        <f ca="1">Z798/OFFSET(Z798,'Parameters &amp; Main Results'!$B$38,0)</f>
        <v>4.9266238782025882</v>
      </c>
      <c r="AB798" s="70">
        <f ca="1">SUMPRODUCT(Z798:OFFSET(Z798,'Parameters &amp; Main Results'!$B$38-1,0), 'Cash Flow Assist'!$P$11:OFFSET('Cash Flow Assist'!$P$11,'Parameters &amp; Main Results'!$B$38-1,0)  )/OFFSET(Z798,'Parameters &amp; Main Results'!$B$38,0)</f>
        <v>1414.578674783909</v>
      </c>
      <c r="AC798" s="70">
        <f ca="1">SUMPRODUCT(Z798:OFFSET(Z798,'Parameters &amp; Main Results'!$B$38-1,0),'Parameters &amp; Main Results'!$B$42:OFFSET('Parameters &amp; Main Results'!$B$42,'Parameters &amp; Main Results'!$B$38-1,0)   )/OFFSET(Z798,'Parameters &amp; Main Results'!$B$38,0)</f>
        <v>0</v>
      </c>
      <c r="AD798" s="155">
        <f t="shared" si="4"/>
        <v>-2.2736088467668059E-2</v>
      </c>
      <c r="AE798" s="252">
        <f t="shared" ca="1" si="847"/>
        <v>4882.4533000000001</v>
      </c>
      <c r="AF798" s="253">
        <f t="shared" ca="1" si="849"/>
        <v>1.0327881477125445</v>
      </c>
      <c r="AG798" s="258">
        <f t="shared" ca="1" si="850"/>
        <v>0</v>
      </c>
      <c r="AH798" s="227" t="str">
        <f ca="1">IF(SUM(AG798:OFFSET(AG798,(-HoldAggressiveTime-1),0,,))=0,"Defensive","Aggressive")</f>
        <v>Defensive</v>
      </c>
    </row>
    <row r="799" spans="1:34" ht="15" x14ac:dyDescent="0.2">
      <c r="A799">
        <f t="shared" si="15"/>
        <v>2</v>
      </c>
      <c r="B799">
        <f t="shared" si="16"/>
        <v>1937</v>
      </c>
      <c r="C799" s="70">
        <f t="shared" si="1"/>
        <v>1937.0833333332732</v>
      </c>
      <c r="D799" s="149">
        <f t="shared" si="383"/>
        <v>13605</v>
      </c>
      <c r="E799" s="151">
        <v>14.1</v>
      </c>
      <c r="F799" s="152">
        <v>10107.0283</v>
      </c>
      <c r="G799" s="152">
        <v>1262.9163000000001</v>
      </c>
      <c r="H799" s="152">
        <v>2049.02964836</v>
      </c>
      <c r="I799" s="152">
        <v>10107.0283</v>
      </c>
      <c r="J799" s="152">
        <v>14.1</v>
      </c>
      <c r="K799" s="152">
        <v>14.1</v>
      </c>
      <c r="L799" s="152">
        <v>35</v>
      </c>
      <c r="M799" s="153">
        <v>22.214251430000001</v>
      </c>
      <c r="N799" s="17">
        <f t="shared" ref="N799:T799" si="863">F799/F798/$E799*$E798-1</f>
        <v>1.8341080576256719E-2</v>
      </c>
      <c r="O799" s="17">
        <f t="shared" si="863"/>
        <v>2.932521277396738E-3</v>
      </c>
      <c r="P799" s="17">
        <f t="shared" si="863"/>
        <v>1.4166666514237036E-4</v>
      </c>
      <c r="Q799" s="17">
        <f t="shared" si="863"/>
        <v>1.8341080576256719E-2</v>
      </c>
      <c r="R799" s="17">
        <f t="shared" si="863"/>
        <v>0</v>
      </c>
      <c r="S799" s="17">
        <f t="shared" si="863"/>
        <v>0</v>
      </c>
      <c r="T799" s="17">
        <f t="shared" si="863"/>
        <v>0</v>
      </c>
      <c r="U799" s="241">
        <v>1.0500000000000001E-2</v>
      </c>
      <c r="V799" s="241">
        <v>4.8300000000000003E-2</v>
      </c>
      <c r="W799" s="223">
        <f t="shared" ca="1" si="852"/>
        <v>1.4300648021005219E-2</v>
      </c>
      <c r="X799" s="223">
        <f>MMULT(N799:T799,'Parameters &amp; Main Results'!$B$12:$B$18)-'Parameters &amp; Main Results'!$B$22/12+MMULT(U799:V799,'Parameters &amp; Main Results'!$B$20:$B$21)</f>
        <v>1.4300648021005219E-2</v>
      </c>
      <c r="Y799" s="223">
        <f>MMULT(N799:T799,'Parameters &amp; Main Results'!$C$12:$C$18)-'Parameters &amp; Main Results'!$C$22/12+MMULT(U799:V799,'Parameters &amp; Main Results'!$C$20:$C$21)</f>
        <v>1.6758557979704054E-2</v>
      </c>
      <c r="Z799" s="17">
        <f t="shared" ca="1" si="837"/>
        <v>119.23496588474424</v>
      </c>
      <c r="AA799" s="70">
        <f ca="1">Z799/OFFSET(Z799,'Parameters &amp; Main Results'!$B$38,0)</f>
        <v>4.7392254559244531</v>
      </c>
      <c r="AB799" s="70">
        <f ca="1">SUMPRODUCT(Z799:OFFSET(Z799,'Parameters &amp; Main Results'!$B$38-1,0), 'Cash Flow Assist'!$P$11:OFFSET('Cash Flow Assist'!$P$11,'Parameters &amp; Main Results'!$B$38-1,0)  )/OFFSET(Z799,'Parameters &amp; Main Results'!$B$38,0)</f>
        <v>1391.241138986084</v>
      </c>
      <c r="AC799" s="70">
        <f ca="1">SUMPRODUCT(Z799:OFFSET(Z799,'Parameters &amp; Main Results'!$B$38-1,0),'Parameters &amp; Main Results'!$B$42:OFFSET('Parameters &amp; Main Results'!$B$42,'Parameters &amp; Main Results'!$B$38-1,0)   )/OFFSET(Z799,'Parameters &amp; Main Results'!$B$38,0)</f>
        <v>0</v>
      </c>
      <c r="AD799" s="155">
        <f t="shared" si="4"/>
        <v>-4.8120123219856925E-3</v>
      </c>
      <c r="AE799" s="252">
        <f t="shared" ca="1" si="847"/>
        <v>4873.3516</v>
      </c>
      <c r="AF799" s="253">
        <f t="shared" ca="1" si="849"/>
        <v>1.0739378418745735</v>
      </c>
      <c r="AG799" s="258">
        <f t="shared" ca="1" si="850"/>
        <v>0</v>
      </c>
      <c r="AH799" s="227" t="str">
        <f ca="1">IF(SUM(AG799:OFFSET(AG799,(-HoldAggressiveTime-1),0,,))=0,"Defensive","Aggressive")</f>
        <v>Defensive</v>
      </c>
    </row>
    <row r="800" spans="1:34" ht="15" x14ac:dyDescent="0.2">
      <c r="A800">
        <f t="shared" si="15"/>
        <v>3</v>
      </c>
      <c r="B800">
        <f t="shared" si="16"/>
        <v>1937</v>
      </c>
      <c r="C800" s="70">
        <f t="shared" si="1"/>
        <v>1937.1666666666065</v>
      </c>
      <c r="D800" s="149">
        <f t="shared" si="383"/>
        <v>13635</v>
      </c>
      <c r="E800" s="151">
        <v>14.2</v>
      </c>
      <c r="F800" s="152">
        <v>10043.5196</v>
      </c>
      <c r="G800" s="152">
        <v>1237.1774</v>
      </c>
      <c r="H800" s="152">
        <v>2049.2857770700002</v>
      </c>
      <c r="I800" s="152">
        <v>10043.5196</v>
      </c>
      <c r="J800" s="152">
        <v>14.2</v>
      </c>
      <c r="K800" s="152">
        <v>14.2</v>
      </c>
      <c r="L800" s="152">
        <v>35</v>
      </c>
      <c r="M800" s="153">
        <v>21.837371510000001</v>
      </c>
      <c r="N800" s="17">
        <f t="shared" ref="N800:T800" si="864">F800/F799/$E800*$E799-1</f>
        <v>-1.3281620203597022E-2</v>
      </c>
      <c r="O800" s="17">
        <f t="shared" si="864"/>
        <v>-2.7279255878959408E-2</v>
      </c>
      <c r="P800" s="17">
        <f t="shared" si="864"/>
        <v>-6.918133800900006E-3</v>
      </c>
      <c r="Q800" s="17">
        <f t="shared" si="864"/>
        <v>-1.3281620203597022E-2</v>
      </c>
      <c r="R800" s="17">
        <f t="shared" si="864"/>
        <v>0</v>
      </c>
      <c r="S800" s="17">
        <f t="shared" si="864"/>
        <v>0</v>
      </c>
      <c r="T800" s="17">
        <f t="shared" si="864"/>
        <v>-7.0422535211267512E-3</v>
      </c>
      <c r="U800" s="241">
        <v>-1.6899999999999998E-2</v>
      </c>
      <c r="V800" s="241">
        <v>6.5000000000000002E-2</v>
      </c>
      <c r="W800" s="223">
        <f t="shared" ca="1" si="852"/>
        <v>-1.5810845671212652E-2</v>
      </c>
      <c r="X800" s="223">
        <f>MMULT(N800:T800,'Parameters &amp; Main Results'!$B$12:$B$18)-'Parameters &amp; Main Results'!$B$22/12+MMULT(U800:V800,'Parameters &amp; Main Results'!$B$20:$B$21)</f>
        <v>-1.5810845671212652E-2</v>
      </c>
      <c r="Y800" s="223">
        <f>MMULT(N800:T800,'Parameters &amp; Main Results'!$C$12:$C$18)-'Parameters &amp; Main Results'!$C$22/12+MMULT(U800:V800,'Parameters &amp; Main Results'!$C$20:$C$21)</f>
        <v>-1.4723050437799928E-2</v>
      </c>
      <c r="Z800" s="17">
        <f t="shared" ca="1" si="837"/>
        <v>117.55386937530083</v>
      </c>
      <c r="AA800" s="70">
        <f ca="1">Z800/OFFSET(Z800,'Parameters &amp; Main Results'!$B$38,0)</f>
        <v>4.4636211585352399</v>
      </c>
      <c r="AB800" s="70">
        <f ca="1">SUMPRODUCT(Z800:OFFSET(Z800,'Parameters &amp; Main Results'!$B$38-1,0), 'Cash Flow Assist'!$P$11:OFFSET('Cash Flow Assist'!$P$11,'Parameters &amp; Main Results'!$B$38-1,0)  )/OFFSET(Z800,'Parameters &amp; Main Results'!$B$38,0)</f>
        <v>1325.501585858907</v>
      </c>
      <c r="AC800" s="70">
        <f ca="1">SUMPRODUCT(Z800:OFFSET(Z800,'Parameters &amp; Main Results'!$B$38-1,0),'Parameters &amp; Main Results'!$B$42:OFFSET('Parameters &amp; Main Results'!$B$42,'Parameters &amp; Main Results'!$B$38-1,0)   )/OFFSET(Z800,'Parameters &amp; Main Results'!$B$38,0)</f>
        <v>0</v>
      </c>
      <c r="AD800" s="155">
        <f t="shared" si="4"/>
        <v>-1.8029721205507054E-2</v>
      </c>
      <c r="AE800" s="252">
        <f t="shared" ca="1" si="847"/>
        <v>4689.241</v>
      </c>
      <c r="AF800" s="253">
        <f t="shared" ca="1" si="849"/>
        <v>1.1418220134132582</v>
      </c>
      <c r="AG800" s="258">
        <f t="shared" ca="1" si="850"/>
        <v>0</v>
      </c>
      <c r="AH800" s="227" t="str">
        <f ca="1">IF(SUM(AG800:OFFSET(AG800,(-HoldAggressiveTime-1),0,,))=0,"Defensive","Aggressive")</f>
        <v>Defensive</v>
      </c>
    </row>
    <row r="801" spans="1:34" ht="15" x14ac:dyDescent="0.2">
      <c r="A801">
        <f t="shared" si="15"/>
        <v>4</v>
      </c>
      <c r="B801">
        <f t="shared" si="16"/>
        <v>1937</v>
      </c>
      <c r="C801" s="70">
        <f t="shared" si="1"/>
        <v>1937.2499999999397</v>
      </c>
      <c r="D801" s="149">
        <f t="shared" si="383"/>
        <v>13666</v>
      </c>
      <c r="E801" s="151">
        <v>14.3</v>
      </c>
      <c r="F801" s="152">
        <v>9249.9241999999995</v>
      </c>
      <c r="G801" s="152">
        <v>1232.4614999999999</v>
      </c>
      <c r="H801" s="152">
        <v>2049.9347175600001</v>
      </c>
      <c r="I801" s="152">
        <v>9249.9241999999995</v>
      </c>
      <c r="J801" s="152">
        <v>14.3</v>
      </c>
      <c r="K801" s="152">
        <v>14.3</v>
      </c>
      <c r="L801" s="152">
        <v>35</v>
      </c>
      <c r="M801" s="153">
        <v>19.862658939999999</v>
      </c>
      <c r="N801" s="17">
        <f t="shared" ref="N801:T801" si="865">F801/F800/$E801*$E800-1</f>
        <v>-8.545611685921195E-2</v>
      </c>
      <c r="O801" s="17">
        <f t="shared" si="865"/>
        <v>-1.0778172870044456E-2</v>
      </c>
      <c r="P801" s="17">
        <f t="shared" si="865"/>
        <v>-6.678554781497259E-3</v>
      </c>
      <c r="Q801" s="17">
        <f t="shared" si="865"/>
        <v>-8.545611685921195E-2</v>
      </c>
      <c r="R801" s="17">
        <f t="shared" si="865"/>
        <v>0</v>
      </c>
      <c r="S801" s="17">
        <f t="shared" si="865"/>
        <v>0</v>
      </c>
      <c r="T801" s="17">
        <f t="shared" si="865"/>
        <v>-6.9930069930072003E-3</v>
      </c>
      <c r="U801" s="241">
        <v>-3.8300000000000001E-2</v>
      </c>
      <c r="V801" s="241">
        <v>-3.6600000000000001E-2</v>
      </c>
      <c r="W801" s="223">
        <f t="shared" ca="1" si="852"/>
        <v>-6.6639039234734868E-2</v>
      </c>
      <c r="X801" s="223">
        <f>MMULT(N801:T801,'Parameters &amp; Main Results'!$B$12:$B$18)-'Parameters &amp; Main Results'!$B$22/12+MMULT(U801:V801,'Parameters &amp; Main Results'!$B$20:$B$21)</f>
        <v>-6.6639039234734868E-2</v>
      </c>
      <c r="Y801" s="223">
        <f>MMULT(N801:T801,'Parameters &amp; Main Results'!$C$12:$C$18)-'Parameters &amp; Main Results'!$C$22/12+MMULT(U801:V801,'Parameters &amp; Main Results'!$C$20:$C$21)</f>
        <v>-7.8029989126961866E-2</v>
      </c>
      <c r="Z801" s="17">
        <f t="shared" ca="1" si="837"/>
        <v>119.44235400101726</v>
      </c>
      <c r="AA801" s="70">
        <f ca="1">Z801/OFFSET(Z801,'Parameters &amp; Main Results'!$B$38,0)</f>
        <v>4.4940695526970718</v>
      </c>
      <c r="AB801" s="70">
        <f ca="1">SUMPRODUCT(Z801:OFFSET(Z801,'Parameters &amp; Main Results'!$B$38-1,0), 'Cash Flow Assist'!$P$11:OFFSET('Cash Flow Assist'!$P$11,'Parameters &amp; Main Results'!$B$38-1,0)  )/OFFSET(Z801,'Parameters &amp; Main Results'!$B$38,0)</f>
        <v>1310.0110641891374</v>
      </c>
      <c r="AC801" s="70">
        <f ca="1">SUMPRODUCT(Z801:OFFSET(Z801,'Parameters &amp; Main Results'!$B$38-1,0),'Parameters &amp; Main Results'!$B$42:OFFSET('Parameters &amp; Main Results'!$B$42,'Parameters &amp; Main Results'!$B$38-1,0)   )/OFFSET(Z801,'Parameters &amp; Main Results'!$B$38,0)</f>
        <v>0</v>
      </c>
      <c r="AD801" s="155">
        <f t="shared" si="4"/>
        <v>-0.10194508810244218</v>
      </c>
      <c r="AE801" s="252">
        <f t="shared" ca="1" si="847"/>
        <v>4517.2505000000001</v>
      </c>
      <c r="AF801" s="253">
        <f t="shared" ca="1" si="849"/>
        <v>1.0476890090553976</v>
      </c>
      <c r="AG801" s="258">
        <f t="shared" ca="1" si="850"/>
        <v>0</v>
      </c>
      <c r="AH801" s="227" t="str">
        <f ca="1">IF(SUM(AG801:OFFSET(AG801,(-HoldAggressiveTime-1),0,,))=0,"Defensive","Aggressive")</f>
        <v>Defensive</v>
      </c>
    </row>
    <row r="802" spans="1:34" ht="15" x14ac:dyDescent="0.2">
      <c r="A802">
        <f t="shared" si="15"/>
        <v>5</v>
      </c>
      <c r="B802">
        <f t="shared" si="16"/>
        <v>1937</v>
      </c>
      <c r="C802" s="70">
        <f t="shared" si="1"/>
        <v>1937.333333333273</v>
      </c>
      <c r="D802" s="149">
        <f t="shared" si="383"/>
        <v>13696</v>
      </c>
      <c r="E802" s="151">
        <v>14.4</v>
      </c>
      <c r="F802" s="152">
        <v>9190.0720000000001</v>
      </c>
      <c r="G802" s="152">
        <v>1239.6278</v>
      </c>
      <c r="H802" s="152">
        <v>2050.89135377</v>
      </c>
      <c r="I802" s="152">
        <v>9190.0720000000001</v>
      </c>
      <c r="J802" s="152">
        <v>14.4</v>
      </c>
      <c r="K802" s="152">
        <v>14.4</v>
      </c>
      <c r="L802" s="152">
        <v>35</v>
      </c>
      <c r="M802" s="153">
        <v>19.138379990000001</v>
      </c>
      <c r="N802" s="17">
        <f t="shared" ref="N802:T802" si="866">F802/F801/$E802*$E801-1</f>
        <v>-1.3370071123873895E-2</v>
      </c>
      <c r="O802" s="17">
        <f t="shared" si="866"/>
        <v>-1.1701999526061435E-3</v>
      </c>
      <c r="P802" s="17">
        <f t="shared" si="866"/>
        <v>-6.481018514414405E-3</v>
      </c>
      <c r="Q802" s="17">
        <f t="shared" si="866"/>
        <v>-1.3370071123873895E-2</v>
      </c>
      <c r="R802" s="17">
        <f t="shared" si="866"/>
        <v>0</v>
      </c>
      <c r="S802" s="17">
        <f t="shared" si="866"/>
        <v>0</v>
      </c>
      <c r="T802" s="17">
        <f t="shared" si="866"/>
        <v>-6.9444444444443088E-3</v>
      </c>
      <c r="U802" s="241">
        <v>-6.7999999999999996E-3</v>
      </c>
      <c r="V802" s="241">
        <v>-3.4799999999999998E-2</v>
      </c>
      <c r="W802" s="223">
        <f t="shared" ca="1" si="852"/>
        <v>-1.0650482222315533E-2</v>
      </c>
      <c r="X802" s="223">
        <f>MMULT(N802:T802,'Parameters &amp; Main Results'!$B$12:$B$18)-'Parameters &amp; Main Results'!$B$22/12+MMULT(U802:V802,'Parameters &amp; Main Results'!$B$20:$B$21)</f>
        <v>-1.0650482222315533E-2</v>
      </c>
      <c r="Y802" s="223">
        <f>MMULT(N802:T802,'Parameters &amp; Main Results'!$C$12:$C$18)-'Parameters &amp; Main Results'!$C$22/12+MMULT(U802:V802,'Parameters &amp; Main Results'!$C$20:$C$21)</f>
        <v>-1.2191750673413788E-2</v>
      </c>
      <c r="Z802" s="17">
        <f t="shared" ca="1" si="837"/>
        <v>127.97016269363372</v>
      </c>
      <c r="AA802" s="70">
        <f ca="1">Z802/OFFSET(Z802,'Parameters &amp; Main Results'!$B$38,0)</f>
        <v>5.0163679142712549</v>
      </c>
      <c r="AB802" s="70">
        <f ca="1">SUMPRODUCT(Z802:OFFSET(Z802,'Parameters &amp; Main Results'!$B$38-1,0), 'Cash Flow Assist'!$P$11:OFFSET('Cash Flow Assist'!$P$11,'Parameters &amp; Main Results'!$B$38-1,0)  )/OFFSET(Z802,'Parameters &amp; Main Results'!$B$38,0)</f>
        <v>1361.1760121235836</v>
      </c>
      <c r="AC802" s="70">
        <f ca="1">SUMPRODUCT(Z802:OFFSET(Z802,'Parameters &amp; Main Results'!$B$38-1,0),'Parameters &amp; Main Results'!$B$42:OFFSET('Parameters &amp; Main Results'!$B$42,'Parameters &amp; Main Results'!$B$38-1,0)   )/OFFSET(Z802,'Parameters &amp; Main Results'!$B$38,0)</f>
        <v>0</v>
      </c>
      <c r="AD802" s="155">
        <f t="shared" si="4"/>
        <v>-0.11395214614765681</v>
      </c>
      <c r="AE802" s="252">
        <f t="shared" ca="1" si="847"/>
        <v>4390.2030999999997</v>
      </c>
      <c r="AF802" s="253">
        <f t="shared" ca="1" si="849"/>
        <v>1.0933136328020907</v>
      </c>
      <c r="AG802" s="258">
        <f t="shared" ca="1" si="850"/>
        <v>0</v>
      </c>
      <c r="AH802" s="227" t="str">
        <f ca="1">IF(SUM(AG802:OFFSET(AG802,(-HoldAggressiveTime-1),0,,))=0,"Defensive","Aggressive")</f>
        <v>Defensive</v>
      </c>
    </row>
    <row r="803" spans="1:34" ht="15" x14ac:dyDescent="0.2">
      <c r="A803">
        <f t="shared" si="15"/>
        <v>6</v>
      </c>
      <c r="B803">
        <f t="shared" si="16"/>
        <v>1937</v>
      </c>
      <c r="C803" s="70">
        <f t="shared" si="1"/>
        <v>1937.4166666666063</v>
      </c>
      <c r="D803" s="149">
        <f t="shared" si="383"/>
        <v>13727</v>
      </c>
      <c r="E803" s="151">
        <v>14.4</v>
      </c>
      <c r="F803" s="152">
        <v>8745.5606000000007</v>
      </c>
      <c r="G803" s="152">
        <v>1240.3112000000001</v>
      </c>
      <c r="H803" s="152">
        <v>2051.5920749799998</v>
      </c>
      <c r="I803" s="152">
        <v>8745.5606000000007</v>
      </c>
      <c r="J803" s="152">
        <v>14.4</v>
      </c>
      <c r="K803" s="152">
        <v>14.4</v>
      </c>
      <c r="L803" s="152">
        <v>35</v>
      </c>
      <c r="M803" s="153">
        <v>18.428113710000002</v>
      </c>
      <c r="N803" s="17">
        <f t="shared" ref="N803:T803" si="867">F803/F802/$E803*$E802-1</f>
        <v>-4.8368652606856632E-2</v>
      </c>
      <c r="O803" s="17">
        <f t="shared" si="867"/>
        <v>5.5129450952939862E-4</v>
      </c>
      <c r="P803" s="17">
        <f t="shared" si="867"/>
        <v>3.4166666542900792E-4</v>
      </c>
      <c r="Q803" s="17">
        <f t="shared" si="867"/>
        <v>-4.8368652606856632E-2</v>
      </c>
      <c r="R803" s="17">
        <f t="shared" si="867"/>
        <v>0</v>
      </c>
      <c r="S803" s="17">
        <f t="shared" si="867"/>
        <v>0</v>
      </c>
      <c r="T803" s="17">
        <f t="shared" si="867"/>
        <v>0</v>
      </c>
      <c r="U803" s="241">
        <v>-3.7600000000000001E-2</v>
      </c>
      <c r="V803" s="241">
        <v>-3.3300000000000003E-2</v>
      </c>
      <c r="W803" s="223">
        <f t="shared" ca="1" si="852"/>
        <v>-3.6207897219903265E-2</v>
      </c>
      <c r="X803" s="223">
        <f>MMULT(N803:T803,'Parameters &amp; Main Results'!$B$12:$B$18)-'Parameters &amp; Main Results'!$B$22/12+MMULT(U803:V803,'Parameters &amp; Main Results'!$B$20:$B$21)</f>
        <v>-3.6207897219903265E-2</v>
      </c>
      <c r="Y803" s="223">
        <f>MMULT(N803:T803,'Parameters &amp; Main Results'!$C$12:$C$18)-'Parameters &amp; Main Results'!$C$22/12+MMULT(U803:V803,'Parameters &amp; Main Results'!$C$20:$C$21)</f>
        <v>-4.3518324561884696E-2</v>
      </c>
      <c r="Z803" s="17">
        <f t="shared" ca="1" si="837"/>
        <v>129.3477789134474</v>
      </c>
      <c r="AA803" s="70">
        <f ca="1">Z803/OFFSET(Z803,'Parameters &amp; Main Results'!$B$38,0)</f>
        <v>4.8917185109372561</v>
      </c>
      <c r="AB803" s="70">
        <f ca="1">SUMPRODUCT(Z803:OFFSET(Z803,'Parameters &amp; Main Results'!$B$38-1,0), 'Cash Flow Assist'!$P$11:OFFSET('Cash Flow Assist'!$P$11,'Parameters &amp; Main Results'!$B$38-1,0)  )/OFFSET(Z803,'Parameters &amp; Main Results'!$B$38,0)</f>
        <v>1309.3409788250929</v>
      </c>
      <c r="AC803" s="70">
        <f ca="1">SUMPRODUCT(Z803:OFFSET(Z803,'Parameters &amp; Main Results'!$B$38-1,0),'Parameters &amp; Main Results'!$B$42:OFFSET('Parameters &amp; Main Results'!$B$42,'Parameters &amp; Main Results'!$B$38-1,0)   )/OFFSET(Z803,'Parameters &amp; Main Results'!$B$38,0)</f>
        <v>0</v>
      </c>
      <c r="AD803" s="155">
        <f t="shared" si="4"/>
        <v>-0.15680908698369167</v>
      </c>
      <c r="AE803" s="252">
        <f t="shared" ca="1" si="847"/>
        <v>4831.8810999999996</v>
      </c>
      <c r="AF803" s="253">
        <f t="shared" ca="1" si="849"/>
        <v>0.80997015841304565</v>
      </c>
      <c r="AG803" s="258">
        <f t="shared" ca="1" si="850"/>
        <v>0</v>
      </c>
      <c r="AH803" s="227" t="str">
        <f ca="1">IF(SUM(AG803:OFFSET(AG803,(-HoldAggressiveTime-1),0,,))=0,"Defensive","Aggressive")</f>
        <v>Defensive</v>
      </c>
    </row>
    <row r="804" spans="1:34" ht="15" x14ac:dyDescent="0.2">
      <c r="A804">
        <f t="shared" si="15"/>
        <v>7</v>
      </c>
      <c r="B804">
        <f t="shared" si="16"/>
        <v>1937</v>
      </c>
      <c r="C804" s="70">
        <f t="shared" si="1"/>
        <v>1937.4999999999395</v>
      </c>
      <c r="D804" s="149">
        <f t="shared" si="383"/>
        <v>13758</v>
      </c>
      <c r="E804" s="151">
        <v>14.5</v>
      </c>
      <c r="F804" s="152">
        <v>9675.8104999999996</v>
      </c>
      <c r="G804" s="152">
        <v>1252.9391000000001</v>
      </c>
      <c r="H804" s="152">
        <v>2052.2075525999999</v>
      </c>
      <c r="I804" s="152">
        <v>9675.8104999999996</v>
      </c>
      <c r="J804" s="152">
        <v>14.5</v>
      </c>
      <c r="K804" s="152">
        <v>14.5</v>
      </c>
      <c r="L804" s="152">
        <v>35</v>
      </c>
      <c r="M804" s="153">
        <v>20.12965088</v>
      </c>
      <c r="N804" s="17">
        <f t="shared" ref="N804:T804" si="868">F804/F803/$E804*$E803-1</f>
        <v>9.8738115474700683E-2</v>
      </c>
      <c r="O804" s="17">
        <f t="shared" si="868"/>
        <v>3.2144680219410304E-3</v>
      </c>
      <c r="P804" s="17">
        <f t="shared" si="868"/>
        <v>-6.5986206908622558E-3</v>
      </c>
      <c r="Q804" s="17">
        <f t="shared" si="868"/>
        <v>9.8738115474700683E-2</v>
      </c>
      <c r="R804" s="17">
        <f t="shared" si="868"/>
        <v>0</v>
      </c>
      <c r="S804" s="17">
        <f t="shared" si="868"/>
        <v>0</v>
      </c>
      <c r="T804" s="17">
        <f t="shared" si="868"/>
        <v>-6.8965517241379448E-3</v>
      </c>
      <c r="U804" s="241">
        <v>8.8999999999999999E-3</v>
      </c>
      <c r="V804" s="241">
        <v>8.0999999999999996E-3</v>
      </c>
      <c r="W804" s="223">
        <f t="shared" ca="1" si="852"/>
        <v>7.4309985957540167E-2</v>
      </c>
      <c r="X804" s="223">
        <f>MMULT(N804:T804,'Parameters &amp; Main Results'!$B$12:$B$18)-'Parameters &amp; Main Results'!$B$22/12+MMULT(U804:V804,'Parameters &amp; Main Results'!$B$20:$B$21)</f>
        <v>7.4309985957540167E-2</v>
      </c>
      <c r="Y804" s="223">
        <f>MMULT(N804:T804,'Parameters &amp; Main Results'!$C$12:$C$18)-'Parameters &amp; Main Results'!$C$22/12+MMULT(U804:V804,'Parameters &amp; Main Results'!$C$20:$C$21)</f>
        <v>8.9144084062758061E-2</v>
      </c>
      <c r="Z804" s="17">
        <f t="shared" ca="1" si="837"/>
        <v>134.20713714123468</v>
      </c>
      <c r="AA804" s="70">
        <f ca="1">Z804/OFFSET(Z804,'Parameters &amp; Main Results'!$B$38,0)</f>
        <v>4.9246404748931383</v>
      </c>
      <c r="AB804" s="70">
        <f ca="1">SUMPRODUCT(Z804:OFFSET(Z804,'Parameters &amp; Main Results'!$B$38-1,0), 'Cash Flow Assist'!$P$11:OFFSET('Cash Flow Assist'!$P$11,'Parameters &amp; Main Results'!$B$38-1,0)  )/OFFSET(Z804,'Parameters &amp; Main Results'!$B$38,0)</f>
        <v>1266.6494300560857</v>
      </c>
      <c r="AC804" s="70">
        <f ca="1">SUMPRODUCT(Z804:OFFSET(Z804,'Parameters &amp; Main Results'!$B$38-1,0),'Parameters &amp; Main Results'!$B$42:OFFSET('Parameters &amp; Main Results'!$B$42,'Parameters &amp; Main Results'!$B$38-1,0)   )/OFFSET(Z804,'Parameters &amp; Main Results'!$B$38,0)</f>
        <v>0</v>
      </c>
      <c r="AD804" s="155">
        <f t="shared" si="4"/>
        <v>-7.3554005247069121E-2</v>
      </c>
      <c r="AE804" s="252">
        <f t="shared" ca="1" si="847"/>
        <v>5005.5861000000004</v>
      </c>
      <c r="AF804" s="253">
        <f t="shared" ca="1" si="849"/>
        <v>0.9330025109347333</v>
      </c>
      <c r="AG804" s="258">
        <f t="shared" ca="1" si="850"/>
        <v>0</v>
      </c>
      <c r="AH804" s="227" t="str">
        <f ca="1">IF(SUM(AG804:OFFSET(AG804,(-HoldAggressiveTime-1),0,,))=0,"Defensive","Aggressive")</f>
        <v>Defensive</v>
      </c>
    </row>
    <row r="805" spans="1:34" ht="15" x14ac:dyDescent="0.2">
      <c r="A805">
        <f t="shared" si="15"/>
        <v>8</v>
      </c>
      <c r="B805">
        <f t="shared" si="16"/>
        <v>1937</v>
      </c>
      <c r="C805" s="70">
        <f t="shared" si="1"/>
        <v>1937.5833333332728</v>
      </c>
      <c r="D805" s="149">
        <f t="shared" si="383"/>
        <v>13788</v>
      </c>
      <c r="E805" s="151">
        <v>14.5</v>
      </c>
      <c r="F805" s="152">
        <v>9181.2175000000007</v>
      </c>
      <c r="G805" s="152">
        <v>1245.9505999999999</v>
      </c>
      <c r="H805" s="152">
        <v>2052.6864010300001</v>
      </c>
      <c r="I805" s="152">
        <v>9181.2175000000007</v>
      </c>
      <c r="J805" s="152">
        <v>14.5</v>
      </c>
      <c r="K805" s="152">
        <v>14.5</v>
      </c>
      <c r="L805" s="152">
        <v>35</v>
      </c>
      <c r="M805" s="153">
        <v>18.985004629999999</v>
      </c>
      <c r="N805" s="17">
        <f t="shared" ref="N805:T805" si="869">F805/F804/$E805*$E804-1</f>
        <v>-5.111644135651483E-2</v>
      </c>
      <c r="O805" s="17">
        <f t="shared" si="869"/>
        <v>-5.5776853001076043E-3</v>
      </c>
      <c r="P805" s="17">
        <f t="shared" si="869"/>
        <v>2.3333333385000543E-4</v>
      </c>
      <c r="Q805" s="17">
        <f t="shared" si="869"/>
        <v>-5.111644135651483E-2</v>
      </c>
      <c r="R805" s="17">
        <f t="shared" si="869"/>
        <v>0</v>
      </c>
      <c r="S805" s="17">
        <f t="shared" si="869"/>
        <v>0</v>
      </c>
      <c r="T805" s="17">
        <f t="shared" si="869"/>
        <v>0</v>
      </c>
      <c r="U805" s="241">
        <v>4.4000000000000003E-3</v>
      </c>
      <c r="V805" s="241">
        <v>-2.2499999999999999E-2</v>
      </c>
      <c r="W805" s="223">
        <f t="shared" ca="1" si="852"/>
        <v>-3.9494534744074314E-2</v>
      </c>
      <c r="X805" s="223">
        <f>MMULT(N805:T805,'Parameters &amp; Main Results'!$B$12:$B$18)-'Parameters &amp; Main Results'!$B$22/12+MMULT(U805:V805,'Parameters &amp; Main Results'!$B$20:$B$21)</f>
        <v>-3.9494534744074314E-2</v>
      </c>
      <c r="Y805" s="223">
        <f>MMULT(N805:T805,'Parameters &amp; Main Results'!$C$12:$C$18)-'Parameters &amp; Main Results'!$C$22/12+MMULT(U805:V805,'Parameters &amp; Main Results'!$C$20:$C$21)</f>
        <v>-4.6604232417540775E-2</v>
      </c>
      <c r="Z805" s="17">
        <f t="shared" ca="1" si="837"/>
        <v>124.92403393385094</v>
      </c>
      <c r="AA805" s="70">
        <f ca="1">Z805/OFFSET(Z805,'Parameters &amp; Main Results'!$B$38,0)</f>
        <v>4.5689984226274971</v>
      </c>
      <c r="AB805" s="70">
        <f ca="1">SUMPRODUCT(Z805:OFFSET(Z805,'Parameters &amp; Main Results'!$B$38-1,0), 'Cash Flow Assist'!$P$11:OFFSET('Cash Flow Assist'!$P$11,'Parameters &amp; Main Results'!$B$38-1,0)  )/OFFSET(Z805,'Parameters &amp; Main Results'!$B$38,0)</f>
        <v>1258.5915079188283</v>
      </c>
      <c r="AC805" s="70">
        <f ca="1">SUMPRODUCT(Z805:OFFSET(Z805,'Parameters &amp; Main Results'!$B$38-1,0),'Parameters &amp; Main Results'!$B$42:OFFSET('Parameters &amp; Main Results'!$B$42,'Parameters &amp; Main Results'!$B$38-1,0)   )/OFFSET(Z805,'Parameters &amp; Main Results'!$B$38,0)</f>
        <v>0</v>
      </c>
      <c r="AD805" s="155">
        <f t="shared" si="4"/>
        <v>-0.12091062760783533</v>
      </c>
      <c r="AE805" s="252">
        <f t="shared" ca="1" si="847"/>
        <v>5359.6785</v>
      </c>
      <c r="AF805" s="253">
        <f t="shared" ca="1" si="849"/>
        <v>0.71301646171500788</v>
      </c>
      <c r="AG805" s="258">
        <f t="shared" ca="1" si="850"/>
        <v>0</v>
      </c>
      <c r="AH805" s="227" t="str">
        <f ca="1">IF(SUM(AG805:OFFSET(AG805,(-HoldAggressiveTime-1),0,,))=0,"Defensive","Aggressive")</f>
        <v>Defensive</v>
      </c>
    </row>
    <row r="806" spans="1:34" ht="15" x14ac:dyDescent="0.2">
      <c r="A806">
        <f t="shared" si="15"/>
        <v>9</v>
      </c>
      <c r="B806">
        <f t="shared" si="16"/>
        <v>1937</v>
      </c>
      <c r="C806" s="70">
        <f t="shared" si="1"/>
        <v>1937.666666666606</v>
      </c>
      <c r="D806" s="149">
        <f t="shared" si="383"/>
        <v>13819</v>
      </c>
      <c r="E806" s="151">
        <v>14.6</v>
      </c>
      <c r="F806" s="152">
        <v>7913.5753000000004</v>
      </c>
      <c r="G806" s="152">
        <v>1250.999</v>
      </c>
      <c r="H806" s="152">
        <v>2053.1824669100001</v>
      </c>
      <c r="I806" s="152">
        <v>7913.5753000000004</v>
      </c>
      <c r="J806" s="152">
        <v>14.6</v>
      </c>
      <c r="K806" s="152">
        <v>14.6</v>
      </c>
      <c r="L806" s="152">
        <v>35</v>
      </c>
      <c r="M806" s="153">
        <v>16.139380729999999</v>
      </c>
      <c r="N806" s="17">
        <f t="shared" ref="N806:T806" si="870">F806/F805/$E806*$E805-1</f>
        <v>-0.143972710650624</v>
      </c>
      <c r="O806" s="17">
        <f t="shared" si="870"/>
        <v>-2.8252214023331002E-3</v>
      </c>
      <c r="P806" s="17">
        <f t="shared" si="870"/>
        <v>-6.6093036530884275E-3</v>
      </c>
      <c r="Q806" s="17">
        <f t="shared" si="870"/>
        <v>-0.143972710650624</v>
      </c>
      <c r="R806" s="17">
        <f t="shared" si="870"/>
        <v>0</v>
      </c>
      <c r="S806" s="17">
        <f t="shared" si="870"/>
        <v>0</v>
      </c>
      <c r="T806" s="17">
        <f t="shared" si="870"/>
        <v>-6.8493150684931781E-3</v>
      </c>
      <c r="U806" s="241">
        <v>-6.9800000000000001E-2</v>
      </c>
      <c r="V806" s="241">
        <v>-4.5699999999999998E-2</v>
      </c>
      <c r="W806" s="223">
        <f t="shared" ca="1" si="852"/>
        <v>-0.10892870968852594</v>
      </c>
      <c r="X806" s="223">
        <f>MMULT(N806:T806,'Parameters &amp; Main Results'!$B$12:$B$18)-'Parameters &amp; Main Results'!$B$22/12+MMULT(U806:V806,'Parameters &amp; Main Results'!$B$20:$B$21)</f>
        <v>-0.10892870968852594</v>
      </c>
      <c r="Y806" s="223">
        <f>MMULT(N806:T806,'Parameters &amp; Main Results'!$C$12:$C$18)-'Parameters &amp; Main Results'!$C$22/12+MMULT(U806:V806,'Parameters &amp; Main Results'!$C$20:$C$21)</f>
        <v>-0.12989962839246158</v>
      </c>
      <c r="Z806" s="17">
        <f t="shared" ca="1" si="837"/>
        <v>130.06072162282288</v>
      </c>
      <c r="AA806" s="70">
        <f ca="1">Z806/OFFSET(Z806,'Parameters &amp; Main Results'!$B$38,0)</f>
        <v>5.282286101708249</v>
      </c>
      <c r="AB806" s="70">
        <f ca="1">SUMPRODUCT(Z806:OFFSET(Z806,'Parameters &amp; Main Results'!$B$38-1,0), 'Cash Flow Assist'!$P$11:OFFSET('Cash Flow Assist'!$P$11,'Parameters &amp; Main Results'!$B$38-1,0)  )/OFFSET(Z806,'Parameters &amp; Main Results'!$B$38,0)</f>
        <v>1393.6453413115264</v>
      </c>
      <c r="AC806" s="70">
        <f ca="1">SUMPRODUCT(Z806:OFFSET(Z806,'Parameters &amp; Main Results'!$B$38-1,0),'Parameters &amp; Main Results'!$B$42:OFFSET('Parameters &amp; Main Results'!$B$42,'Parameters &amp; Main Results'!$B$38-1,0)   )/OFFSET(Z806,'Parameters &amp; Main Results'!$B$38,0)</f>
        <v>0</v>
      </c>
      <c r="AD806" s="155">
        <f t="shared" si="4"/>
        <v>-0.24747550745529112</v>
      </c>
      <c r="AE806" s="252">
        <f t="shared" ca="1" si="847"/>
        <v>5825.8429999999998</v>
      </c>
      <c r="AF806" s="253">
        <f t="shared" ca="1" si="849"/>
        <v>0.35835711672971632</v>
      </c>
      <c r="AG806" s="258">
        <f t="shared" ca="1" si="850"/>
        <v>0</v>
      </c>
      <c r="AH806" s="227" t="str">
        <f ca="1">IF(SUM(AG806:OFFSET(AG806,(-HoldAggressiveTime-1),0,,))=0,"Defensive","Aggressive")</f>
        <v>Defensive</v>
      </c>
    </row>
    <row r="807" spans="1:34" ht="15" x14ac:dyDescent="0.2">
      <c r="A807">
        <f t="shared" si="15"/>
        <v>10</v>
      </c>
      <c r="B807">
        <f t="shared" si="16"/>
        <v>1937</v>
      </c>
      <c r="C807" s="70">
        <f t="shared" si="1"/>
        <v>1937.7499999999393</v>
      </c>
      <c r="D807" s="149">
        <f t="shared" si="383"/>
        <v>13849</v>
      </c>
      <c r="E807" s="151">
        <v>14.6</v>
      </c>
      <c r="F807" s="152">
        <v>7148.2897000000003</v>
      </c>
      <c r="G807" s="152">
        <v>1253.8659</v>
      </c>
      <c r="H807" s="152">
        <v>2053.7128723800001</v>
      </c>
      <c r="I807" s="152">
        <v>7148.2897000000003</v>
      </c>
      <c r="J807" s="152">
        <v>14.6</v>
      </c>
      <c r="K807" s="152">
        <v>14.6</v>
      </c>
      <c r="L807" s="152">
        <v>35</v>
      </c>
      <c r="M807" s="153">
        <v>14.12553424</v>
      </c>
      <c r="N807" s="17">
        <f t="shared" ref="N807:T807" si="871">F807/F806/$E807*$E806-1</f>
        <v>-9.6705417082465939E-2</v>
      </c>
      <c r="O807" s="17">
        <f t="shared" si="871"/>
        <v>2.2916884825647799E-3</v>
      </c>
      <c r="P807" s="17">
        <f t="shared" si="871"/>
        <v>2.5833333303215689E-4</v>
      </c>
      <c r="Q807" s="17">
        <f t="shared" si="871"/>
        <v>-9.6705417082465939E-2</v>
      </c>
      <c r="R807" s="17">
        <f t="shared" si="871"/>
        <v>0</v>
      </c>
      <c r="S807" s="17">
        <f t="shared" si="871"/>
        <v>0</v>
      </c>
      <c r="T807" s="17">
        <f t="shared" si="871"/>
        <v>0</v>
      </c>
      <c r="U807" s="241">
        <v>4.1000000000000003E-3</v>
      </c>
      <c r="V807" s="241">
        <v>-1.55E-2</v>
      </c>
      <c r="W807" s="223">
        <f t="shared" ca="1" si="852"/>
        <v>-7.2112391782003155E-2</v>
      </c>
      <c r="X807" s="223">
        <f>MMULT(N807:T807,'Parameters &amp; Main Results'!$B$12:$B$18)-'Parameters &amp; Main Results'!$B$22/12+MMULT(U807:V807,'Parameters &amp; Main Results'!$B$20:$B$21)</f>
        <v>-7.2112391782003155E-2</v>
      </c>
      <c r="Y807" s="223">
        <f>MMULT(N807:T807,'Parameters &amp; Main Results'!$C$12:$C$18)-'Parameters &amp; Main Results'!$C$22/12+MMULT(U807:V807,'Parameters &amp; Main Results'!$C$20:$C$21)</f>
        <v>-8.6847373192629529E-2</v>
      </c>
      <c r="Z807" s="17">
        <f t="shared" ca="1" si="837"/>
        <v>145.95995072106987</v>
      </c>
      <c r="AA807" s="70">
        <f ca="1">Z807/OFFSET(Z807,'Parameters &amp; Main Results'!$B$38,0)</f>
        <v>6.058454440032504</v>
      </c>
      <c r="AB807" s="70">
        <f ca="1">SUMPRODUCT(Z807:OFFSET(Z807,'Parameters &amp; Main Results'!$B$38-1,0), 'Cash Flow Assist'!$P$11:OFFSET('Cash Flow Assist'!$P$11,'Parameters &amp; Main Results'!$B$38-1,0)  )/OFFSET(Z807,'Parameters &amp; Main Results'!$B$38,0)</f>
        <v>1419.9338871059413</v>
      </c>
      <c r="AC807" s="70">
        <f ca="1">SUMPRODUCT(Z807:OFFSET(Z807,'Parameters &amp; Main Results'!$B$38-1,0),'Parameters &amp; Main Results'!$B$42:OFFSET('Parameters &amp; Main Results'!$B$42,'Parameters &amp; Main Results'!$B$38-1,0)   )/OFFSET(Z807,'Parameters &amp; Main Results'!$B$38,0)</f>
        <v>0</v>
      </c>
      <c r="AD807" s="155">
        <f t="shared" si="4"/>
        <v>-0.32024870237159819</v>
      </c>
      <c r="AE807" s="252">
        <f t="shared" ca="1" si="847"/>
        <v>5970.9242999999997</v>
      </c>
      <c r="AF807" s="253">
        <f t="shared" ca="1" si="849"/>
        <v>0.19718310613986526</v>
      </c>
      <c r="AG807" s="258">
        <f t="shared" ca="1" si="850"/>
        <v>0</v>
      </c>
      <c r="AH807" s="227" t="str">
        <f ca="1">IF(SUM(AG807:OFFSET(AG807,(-HoldAggressiveTime-1),0,,))=0,"Defensive","Aggressive")</f>
        <v>Defensive</v>
      </c>
    </row>
    <row r="808" spans="1:34" ht="15" x14ac:dyDescent="0.2">
      <c r="A808">
        <f t="shared" si="15"/>
        <v>11</v>
      </c>
      <c r="B808">
        <f t="shared" si="16"/>
        <v>1937</v>
      </c>
      <c r="C808" s="70">
        <f t="shared" si="1"/>
        <v>1937.8333333332725</v>
      </c>
      <c r="D808" s="149">
        <f t="shared" si="383"/>
        <v>13880</v>
      </c>
      <c r="E808" s="151">
        <v>14.5</v>
      </c>
      <c r="F808" s="152">
        <v>6458.8513999999996</v>
      </c>
      <c r="G808" s="152">
        <v>1263.3121000000001</v>
      </c>
      <c r="H808" s="152">
        <v>2054.0551578599998</v>
      </c>
      <c r="I808" s="152">
        <v>6458.8513999999996</v>
      </c>
      <c r="J808" s="152">
        <v>14.5</v>
      </c>
      <c r="K808" s="152">
        <v>14.5</v>
      </c>
      <c r="L808" s="152">
        <v>35</v>
      </c>
      <c r="M808" s="153">
        <v>13.050387069999999</v>
      </c>
      <c r="N808" s="17">
        <f t="shared" ref="N808:T808" si="872">F808/F807/$E808*$E807-1</f>
        <v>-9.0216614645791449E-2</v>
      </c>
      <c r="O808" s="17">
        <f t="shared" si="872"/>
        <v>1.4482168500937309E-2</v>
      </c>
      <c r="P808" s="17">
        <f t="shared" si="872"/>
        <v>7.0643678167141566E-3</v>
      </c>
      <c r="Q808" s="17">
        <f t="shared" si="872"/>
        <v>-9.0216614645791449E-2</v>
      </c>
      <c r="R808" s="17">
        <f t="shared" si="872"/>
        <v>0</v>
      </c>
      <c r="S808" s="17">
        <f t="shared" si="872"/>
        <v>0</v>
      </c>
      <c r="T808" s="17">
        <f t="shared" si="872"/>
        <v>6.8965517241379448E-3</v>
      </c>
      <c r="U808" s="241">
        <v>-3.5999999999999997E-2</v>
      </c>
      <c r="V808" s="241">
        <v>1.5E-3</v>
      </c>
      <c r="W808" s="223">
        <f t="shared" ca="1" si="852"/>
        <v>-6.4462866364615887E-2</v>
      </c>
      <c r="X808" s="223">
        <f>MMULT(N808:T808,'Parameters &amp; Main Results'!$B$12:$B$18)-'Parameters &amp; Main Results'!$B$22/12+MMULT(U808:V808,'Parameters &amp; Main Results'!$B$20:$B$21)</f>
        <v>-6.4462866364615887E-2</v>
      </c>
      <c r="Y808" s="223">
        <f>MMULT(N808:T808,'Parameters &amp; Main Results'!$C$12:$C$18)-'Parameters &amp; Main Results'!$C$22/12+MMULT(U808:V808,'Parameters &amp; Main Results'!$C$20:$C$21)</f>
        <v>-7.9788402997785238E-2</v>
      </c>
      <c r="Z808" s="17">
        <f t="shared" ca="1" si="837"/>
        <v>157.30348096940875</v>
      </c>
      <c r="AA808" s="70">
        <f ca="1">Z808/OFFSET(Z808,'Parameters &amp; Main Results'!$B$38,0)</f>
        <v>7.1771553291886319</v>
      </c>
      <c r="AB808" s="70">
        <f ca="1">SUMPRODUCT(Z808:OFFSET(Z808,'Parameters &amp; Main Results'!$B$38-1,0), 'Cash Flow Assist'!$P$11:OFFSET('Cash Flow Assist'!$P$11,'Parameters &amp; Main Results'!$B$38-1,0)  )/OFFSET(Z808,'Parameters &amp; Main Results'!$B$38,0)</f>
        <v>1555.263857628182</v>
      </c>
      <c r="AC808" s="70">
        <f ca="1">SUMPRODUCT(Z808:OFFSET(Z808,'Parameters &amp; Main Results'!$B$38-1,0),'Parameters &amp; Main Results'!$B$42:OFFSET('Parameters &amp; Main Results'!$B$42,'Parameters &amp; Main Results'!$B$38-1,0)   )/OFFSET(Z808,'Parameters &amp; Main Results'!$B$38,0)</f>
        <v>0</v>
      </c>
      <c r="AD808" s="155">
        <f t="shared" si="4"/>
        <v>-0.38157356324471636</v>
      </c>
      <c r="AE808" s="252">
        <f t="shared" ca="1" si="847"/>
        <v>6129.7592000000004</v>
      </c>
      <c r="AF808" s="253">
        <f t="shared" ca="1" si="849"/>
        <v>5.3687622835167668E-2</v>
      </c>
      <c r="AG808" s="258">
        <f t="shared" ca="1" si="850"/>
        <v>0</v>
      </c>
      <c r="AH808" s="227" t="str">
        <f ca="1">IF(SUM(AG808:OFFSET(AG808,(-HoldAggressiveTime-1),0,,))=0,"Defensive","Aggressive")</f>
        <v>Defensive</v>
      </c>
    </row>
    <row r="809" spans="1:34" ht="15" x14ac:dyDescent="0.2">
      <c r="A809">
        <f t="shared" si="15"/>
        <v>12</v>
      </c>
      <c r="B809">
        <f t="shared" si="16"/>
        <v>1937</v>
      </c>
      <c r="C809" s="70">
        <f t="shared" si="1"/>
        <v>1937.9166666666058</v>
      </c>
      <c r="D809" s="149">
        <f t="shared" si="383"/>
        <v>13911</v>
      </c>
      <c r="E809" s="151">
        <v>14.4</v>
      </c>
      <c r="F809" s="152">
        <v>6168.0643</v>
      </c>
      <c r="G809" s="152">
        <v>1267.2456999999999</v>
      </c>
      <c r="H809" s="152">
        <v>2054.2092120000002</v>
      </c>
      <c r="I809" s="152">
        <v>6168.0643</v>
      </c>
      <c r="J809" s="152">
        <v>14.4</v>
      </c>
      <c r="K809" s="152">
        <v>14.4</v>
      </c>
      <c r="L809" s="152">
        <v>35</v>
      </c>
      <c r="M809" s="153">
        <v>12.443759050000001</v>
      </c>
      <c r="N809" s="17">
        <f t="shared" ref="N809:T809" si="873">F809/F808/$E809*$E808-1</f>
        <v>-3.8389692653230667E-2</v>
      </c>
      <c r="O809" s="17">
        <f t="shared" si="873"/>
        <v>1.007978737883608E-2</v>
      </c>
      <c r="P809" s="17">
        <f t="shared" si="873"/>
        <v>7.0199652793272449E-3</v>
      </c>
      <c r="Q809" s="17">
        <f t="shared" si="873"/>
        <v>-3.8389692653230667E-2</v>
      </c>
      <c r="R809" s="17">
        <f t="shared" si="873"/>
        <v>0</v>
      </c>
      <c r="S809" s="17">
        <f t="shared" si="873"/>
        <v>0</v>
      </c>
      <c r="T809" s="17">
        <f t="shared" si="873"/>
        <v>6.9444444444444198E-3</v>
      </c>
      <c r="U809" s="241">
        <v>-7.7399999999999997E-2</v>
      </c>
      <c r="V809" s="241">
        <v>-4.0000000000000001E-3</v>
      </c>
      <c r="W809" s="223">
        <f t="shared" ca="1" si="852"/>
        <v>-2.6470756458600229E-2</v>
      </c>
      <c r="X809" s="223">
        <f>MMULT(N809:T809,'Parameters &amp; Main Results'!$B$12:$B$18)-'Parameters &amp; Main Results'!$B$22/12+MMULT(U809:V809,'Parameters &amp; Main Results'!$B$20:$B$21)</f>
        <v>-2.6470756458600229E-2</v>
      </c>
      <c r="Y809" s="223">
        <f>MMULT(N809:T809,'Parameters &amp; Main Results'!$C$12:$C$18)-'Parameters &amp; Main Results'!$C$22/12+MMULT(U809:V809,'Parameters &amp; Main Results'!$C$20:$C$21)</f>
        <v>-3.3584411316690661E-2</v>
      </c>
      <c r="Z809" s="17">
        <f t="shared" ca="1" si="837"/>
        <v>168.14242354886164</v>
      </c>
      <c r="AA809" s="70">
        <f ca="1">Z809/OFFSET(Z809,'Parameters &amp; Main Results'!$B$38,0)</f>
        <v>7.9242305567291389</v>
      </c>
      <c r="AB809" s="70">
        <f ca="1">SUMPRODUCT(Z809:OFFSET(Z809,'Parameters &amp; Main Results'!$B$38-1,0), 'Cash Flow Assist'!$P$11:OFFSET('Cash Flow Assist'!$P$11,'Parameters &amp; Main Results'!$B$38-1,0)  )/OFFSET(Z809,'Parameters &amp; Main Results'!$B$38,0)</f>
        <v>1600.0793253339702</v>
      </c>
      <c r="AC809" s="70">
        <f ca="1">SUMPRODUCT(Z809:OFFSET(Z809,'Parameters &amp; Main Results'!$B$38-1,0),'Parameters &amp; Main Results'!$B$42:OFFSET('Parameters &amp; Main Results'!$B$42,'Parameters &amp; Main Results'!$B$38-1,0)   )/OFFSET(Z809,'Parameters &amp; Main Results'!$B$38,0)</f>
        <v>0</v>
      </c>
      <c r="AD809" s="155">
        <f t="shared" si="4"/>
        <v>-0.40531476408038425</v>
      </c>
      <c r="AE809" s="252">
        <f t="shared" ca="1" si="847"/>
        <v>6616.8708999999999</v>
      </c>
      <c r="AF809" s="253">
        <f t="shared" ca="1" si="849"/>
        <v>-6.7827619245223583E-2</v>
      </c>
      <c r="AG809" s="258">
        <f t="shared" ca="1" si="850"/>
        <v>0</v>
      </c>
      <c r="AH809" s="227" t="str">
        <f ca="1">IF(SUM(AG809:OFFSET(AG809,(-HoldAggressiveTime-1),0,,))=0,"Defensive","Aggressive")</f>
        <v>Defensive</v>
      </c>
    </row>
    <row r="810" spans="1:34" ht="15" x14ac:dyDescent="0.2">
      <c r="A810">
        <f t="shared" si="15"/>
        <v>1</v>
      </c>
      <c r="B810">
        <f t="shared" si="16"/>
        <v>1938</v>
      </c>
      <c r="C810" s="70">
        <f t="shared" si="1"/>
        <v>1937.9999999999391</v>
      </c>
      <c r="D810" s="149">
        <f t="shared" si="383"/>
        <v>13939</v>
      </c>
      <c r="E810" s="151">
        <v>14.2</v>
      </c>
      <c r="F810" s="152">
        <v>6294.5357999999997</v>
      </c>
      <c r="G810" s="152">
        <v>1272.2874999999999</v>
      </c>
      <c r="H810" s="152">
        <v>2054.3975145099998</v>
      </c>
      <c r="I810" s="152">
        <v>6294.5357999999997</v>
      </c>
      <c r="J810" s="152">
        <v>14.2</v>
      </c>
      <c r="K810" s="152">
        <v>14.2</v>
      </c>
      <c r="L810" s="152">
        <v>35</v>
      </c>
      <c r="M810" s="153">
        <v>12.77400609</v>
      </c>
      <c r="N810" s="17">
        <f t="shared" ref="N810:T810" si="874">F810/F809/$E810*$E809-1</f>
        <v>3.4877543965100566E-2</v>
      </c>
      <c r="O810" s="17">
        <f t="shared" si="874"/>
        <v>1.8119092653872348E-2</v>
      </c>
      <c r="P810" s="17">
        <f t="shared" si="874"/>
        <v>1.4177464788189376E-2</v>
      </c>
      <c r="Q810" s="17">
        <f t="shared" si="874"/>
        <v>3.4877543965100566E-2</v>
      </c>
      <c r="R810" s="17">
        <f t="shared" si="874"/>
        <v>0</v>
      </c>
      <c r="S810" s="17">
        <f t="shared" si="874"/>
        <v>0</v>
      </c>
      <c r="T810" s="17">
        <f t="shared" si="874"/>
        <v>1.4084507042253502E-2</v>
      </c>
      <c r="U810" s="241">
        <v>4.8399999999999999E-2</v>
      </c>
      <c r="V810" s="241">
        <v>-1.61E-2</v>
      </c>
      <c r="W810" s="223">
        <f t="shared" ca="1" si="852"/>
        <v>3.0444535190045904E-2</v>
      </c>
      <c r="X810" s="223">
        <f>MMULT(N810:T810,'Parameters &amp; Main Results'!$B$12:$B$18)-'Parameters &amp; Main Results'!$B$22/12+MMULT(U810:V810,'Parameters &amp; Main Results'!$B$20:$B$21)</f>
        <v>3.0444535190045904E-2</v>
      </c>
      <c r="Y810" s="223">
        <f>MMULT(N810:T810,'Parameters &amp; Main Results'!$C$12:$C$18)-'Parameters &amp; Main Results'!$C$22/12+MMULT(U810:V810,'Parameters &amp; Main Results'!$C$20:$C$21)</f>
        <v>3.3160032167311074E-2</v>
      </c>
      <c r="Z810" s="17">
        <f t="shared" ca="1" si="837"/>
        <v>172.71430176787626</v>
      </c>
      <c r="AA810" s="70">
        <f ca="1">Z810/OFFSET(Z810,'Parameters &amp; Main Results'!$B$38,0)</f>
        <v>8.3572467172236369</v>
      </c>
      <c r="AB810" s="70">
        <f ca="1">SUMPRODUCT(Z810:OFFSET(Z810,'Parameters &amp; Main Results'!$B$38-1,0), 'Cash Flow Assist'!$P$11:OFFSET('Cash Flow Assist'!$P$11,'Parameters &amp; Main Results'!$B$38-1,0)  )/OFFSET(Z810,'Parameters &amp; Main Results'!$B$38,0)</f>
        <v>1635.7358753076119</v>
      </c>
      <c r="AC810" s="70">
        <f ca="1">SUMPRODUCT(Z810:OFFSET(Z810,'Parameters &amp; Main Results'!$B$38-1,0),'Parameters &amp; Main Results'!$B$42:OFFSET('Parameters &amp; Main Results'!$B$42,'Parameters &amp; Main Results'!$B$38-1,0)   )/OFFSET(Z810,'Parameters &amp; Main Results'!$B$38,0)</f>
        <v>0</v>
      </c>
      <c r="AD810" s="155">
        <f t="shared" si="4"/>
        <v>-0.38457360361920168</v>
      </c>
      <c r="AE810" s="252">
        <f t="shared" ca="1" si="847"/>
        <v>6891.6414999999997</v>
      </c>
      <c r="AF810" s="253">
        <f t="shared" ca="1" si="849"/>
        <v>-8.6642014097802408E-2</v>
      </c>
      <c r="AG810" s="258">
        <f t="shared" ca="1" si="850"/>
        <v>0</v>
      </c>
      <c r="AH810" s="227" t="str">
        <f ca="1">IF(SUM(AG810:OFFSET(AG810,(-HoldAggressiveTime-1),0,,))=0,"Defensive","Aggressive")</f>
        <v>Defensive</v>
      </c>
    </row>
    <row r="811" spans="1:34" ht="15" x14ac:dyDescent="0.2">
      <c r="A811">
        <f t="shared" si="15"/>
        <v>2</v>
      </c>
      <c r="B811">
        <f t="shared" si="16"/>
        <v>1938</v>
      </c>
      <c r="C811" s="70">
        <f t="shared" si="1"/>
        <v>1938.0833333332723</v>
      </c>
      <c r="D811" s="149">
        <f t="shared" si="383"/>
        <v>13970</v>
      </c>
      <c r="E811" s="151">
        <v>14.1</v>
      </c>
      <c r="F811" s="152">
        <v>6718.3586999999998</v>
      </c>
      <c r="G811" s="152">
        <v>1279.5540000000001</v>
      </c>
      <c r="H811" s="152">
        <v>2054.5687143</v>
      </c>
      <c r="I811" s="152">
        <v>6718.3586999999998</v>
      </c>
      <c r="J811" s="152">
        <v>14.1</v>
      </c>
      <c r="K811" s="152">
        <v>14.1</v>
      </c>
      <c r="L811" s="152">
        <v>35</v>
      </c>
      <c r="M811" s="153">
        <v>13.6326163</v>
      </c>
      <c r="N811" s="17">
        <f t="shared" ref="N811:T811" si="875">F811/F810/$E811*$E810-1</f>
        <v>7.4901604982936743E-2</v>
      </c>
      <c r="O811" s="17">
        <f t="shared" si="875"/>
        <v>1.284407106399299E-2</v>
      </c>
      <c r="P811" s="17">
        <f t="shared" si="875"/>
        <v>7.1761229300324469E-3</v>
      </c>
      <c r="Q811" s="17">
        <f t="shared" si="875"/>
        <v>7.4901604982936743E-2</v>
      </c>
      <c r="R811" s="17">
        <f t="shared" si="875"/>
        <v>0</v>
      </c>
      <c r="S811" s="17">
        <f t="shared" si="875"/>
        <v>0</v>
      </c>
      <c r="T811" s="17">
        <f t="shared" si="875"/>
        <v>7.0921985815604049E-3</v>
      </c>
      <c r="U811" s="241">
        <v>4.0000000000000001E-3</v>
      </c>
      <c r="V811" s="241">
        <v>-2.0199999999999999E-2</v>
      </c>
      <c r="W811" s="223">
        <f t="shared" ca="1" si="852"/>
        <v>5.905796121241251E-2</v>
      </c>
      <c r="X811" s="223">
        <f>MMULT(N811:T811,'Parameters &amp; Main Results'!$B$12:$B$18)-'Parameters &amp; Main Results'!$B$22/12+MMULT(U811:V811,'Parameters &amp; Main Results'!$B$20:$B$21)</f>
        <v>5.905796121241251E-2</v>
      </c>
      <c r="Y811" s="223">
        <f>MMULT(N811:T811,'Parameters &amp; Main Results'!$C$12:$C$18)-'Parameters &amp; Main Results'!$C$22/12+MMULT(U811:V811,'Parameters &amp; Main Results'!$C$20:$C$21)</f>
        <v>6.8654184924375708E-2</v>
      </c>
      <c r="Z811" s="17">
        <f t="shared" ca="1" si="837"/>
        <v>167.61144910727523</v>
      </c>
      <c r="AA811" s="70">
        <f ca="1">Z811/OFFSET(Z811,'Parameters &amp; Main Results'!$B$38,0)</f>
        <v>8.3422695864734475</v>
      </c>
      <c r="AB811" s="70">
        <f ca="1">SUMPRODUCT(Z811:OFFSET(Z811,'Parameters &amp; Main Results'!$B$38-1,0), 'Cash Flow Assist'!$P$11:OFFSET('Cash Flow Assist'!$P$11,'Parameters &amp; Main Results'!$B$38-1,0)  )/OFFSET(Z811,'Parameters &amp; Main Results'!$B$38,0)</f>
        <v>1674.946776074006</v>
      </c>
      <c r="AC811" s="70">
        <f ca="1">SUMPRODUCT(Z811:OFFSET(Z811,'Parameters &amp; Main Results'!$B$38-1,0),'Parameters &amp; Main Results'!$B$42:OFFSET('Parameters &amp; Main Results'!$B$42,'Parameters &amp; Main Results'!$B$38-1,0)   )/OFFSET(Z811,'Parameters &amp; Main Results'!$B$38,0)</f>
        <v>0</v>
      </c>
      <c r="AD811" s="155">
        <f t="shared" si="4"/>
        <v>-0.33847717878141492</v>
      </c>
      <c r="AE811" s="252">
        <f t="shared" ca="1" si="847"/>
        <v>7173.9668000000001</v>
      </c>
      <c r="AF811" s="253">
        <f t="shared" ca="1" si="849"/>
        <v>-6.3508531988188233E-2</v>
      </c>
      <c r="AG811" s="258">
        <f t="shared" ca="1" si="850"/>
        <v>0</v>
      </c>
      <c r="AH811" s="227" t="str">
        <f ca="1">IF(SUM(AG811:OFFSET(AG811,(-HoldAggressiveTime-1),0,,))=0,"Defensive","Aggressive")</f>
        <v>Defensive</v>
      </c>
    </row>
    <row r="812" spans="1:34" ht="15" x14ac:dyDescent="0.2">
      <c r="A812">
        <f t="shared" si="15"/>
        <v>3</v>
      </c>
      <c r="B812">
        <f t="shared" si="16"/>
        <v>1938</v>
      </c>
      <c r="C812" s="70">
        <f t="shared" si="1"/>
        <v>1938.1666666666056</v>
      </c>
      <c r="D812" s="149">
        <f t="shared" si="383"/>
        <v>14000</v>
      </c>
      <c r="E812" s="151">
        <v>14.1</v>
      </c>
      <c r="F812" s="152">
        <v>5071.7078000000001</v>
      </c>
      <c r="G812" s="152">
        <v>1280.1175000000001</v>
      </c>
      <c r="H812" s="152">
        <v>2054.70568555</v>
      </c>
      <c r="I812" s="152">
        <v>5071.7078000000001</v>
      </c>
      <c r="J812" s="152">
        <v>14.1</v>
      </c>
      <c r="K812" s="152">
        <v>14.1</v>
      </c>
      <c r="L812" s="152">
        <v>35</v>
      </c>
      <c r="M812" s="153">
        <v>10.205918860000001</v>
      </c>
      <c r="N812" s="17">
        <f t="shared" ref="N812:T812" si="876">F812/F811/$E812*$E811-1</f>
        <v>-0.24509719911203898</v>
      </c>
      <c r="O812" s="17">
        <f t="shared" si="876"/>
        <v>4.403878226320046E-4</v>
      </c>
      <c r="P812" s="17">
        <f t="shared" si="876"/>
        <v>6.6666667825066028E-5</v>
      </c>
      <c r="Q812" s="17">
        <f t="shared" si="876"/>
        <v>-0.24509719911203898</v>
      </c>
      <c r="R812" s="17">
        <f t="shared" si="876"/>
        <v>0</v>
      </c>
      <c r="S812" s="17">
        <f t="shared" si="876"/>
        <v>0</v>
      </c>
      <c r="T812" s="17">
        <f t="shared" si="876"/>
        <v>0</v>
      </c>
      <c r="U812" s="241">
        <v>-4.3400000000000001E-2</v>
      </c>
      <c r="V812" s="241">
        <v>-3.5400000000000001E-2</v>
      </c>
      <c r="W812" s="223">
        <f t="shared" ca="1" si="852"/>
        <v>-0.18377648843616951</v>
      </c>
      <c r="X812" s="223">
        <f>MMULT(N812:T812,'Parameters &amp; Main Results'!$B$12:$B$18)-'Parameters &amp; Main Results'!$B$22/12+MMULT(U812:V812,'Parameters &amp; Main Results'!$B$20:$B$21)</f>
        <v>-0.18377648843616951</v>
      </c>
      <c r="Y812" s="223">
        <f>MMULT(N812:T812,'Parameters &amp; Main Results'!$C$12:$C$18)-'Parameters &amp; Main Results'!$C$22/12+MMULT(U812:V812,'Parameters &amp; Main Results'!$C$20:$C$21)</f>
        <v>-0.22058510708523854</v>
      </c>
      <c r="Z812" s="17">
        <f t="shared" ca="1" si="837"/>
        <v>158.26466090240535</v>
      </c>
      <c r="AA812" s="70">
        <f ca="1">Z812/OFFSET(Z812,'Parameters &amp; Main Results'!$B$38,0)</f>
        <v>8.0031931580035529</v>
      </c>
      <c r="AB812" s="70">
        <f ca="1">SUMPRODUCT(Z812:OFFSET(Z812,'Parameters &amp; Main Results'!$B$38-1,0), 'Cash Flow Assist'!$P$11:OFFSET('Cash Flow Assist'!$P$11,'Parameters &amp; Main Results'!$B$38-1,0)  )/OFFSET(Z812,'Parameters &amp; Main Results'!$B$38,0)</f>
        <v>1694.3060743067242</v>
      </c>
      <c r="AC812" s="70">
        <f ca="1">SUMPRODUCT(Z812:OFFSET(Z812,'Parameters &amp; Main Results'!$B$38-1,0),'Parameters &amp; Main Results'!$B$42:OFFSET('Parameters &amp; Main Results'!$B$42,'Parameters &amp; Main Results'!$B$38-1,0)   )/OFFSET(Z812,'Parameters &amp; Main Results'!$B$38,0)</f>
        <v>0</v>
      </c>
      <c r="AD812" s="155">
        <f t="shared" si="4"/>
        <v>-0.50061456941078419</v>
      </c>
      <c r="AE812" s="252">
        <f t="shared" ca="1" si="847"/>
        <v>7666.8377</v>
      </c>
      <c r="AF812" s="253">
        <f t="shared" ca="1" si="849"/>
        <v>-0.3384876531297904</v>
      </c>
      <c r="AG812" s="258">
        <f t="shared" ca="1" si="850"/>
        <v>0</v>
      </c>
      <c r="AH812" s="227" t="str">
        <f ca="1">IF(SUM(AG812:OFFSET(AG812,(-HoldAggressiveTime-1),0,,))=0,"Defensive","Aggressive")</f>
        <v>Defensive</v>
      </c>
    </row>
    <row r="813" spans="1:34" ht="15" x14ac:dyDescent="0.2">
      <c r="A813">
        <f t="shared" si="15"/>
        <v>4</v>
      </c>
      <c r="B813">
        <f t="shared" si="16"/>
        <v>1938</v>
      </c>
      <c r="C813" s="70">
        <f t="shared" si="1"/>
        <v>1938.2499999999388</v>
      </c>
      <c r="D813" s="149">
        <f t="shared" si="383"/>
        <v>14031</v>
      </c>
      <c r="E813" s="151">
        <v>14.2</v>
      </c>
      <c r="F813" s="152">
        <v>5822.2417999999998</v>
      </c>
      <c r="G813" s="152">
        <v>1293.0264</v>
      </c>
      <c r="H813" s="152">
        <v>2054.8426659299998</v>
      </c>
      <c r="I813" s="152">
        <v>5822.2417999999998</v>
      </c>
      <c r="J813" s="152">
        <v>14.2</v>
      </c>
      <c r="K813" s="152">
        <v>14.2</v>
      </c>
      <c r="L813" s="152">
        <v>35</v>
      </c>
      <c r="M813" s="153">
        <v>11.560283719999999</v>
      </c>
      <c r="N813" s="17">
        <f t="shared" ref="N813:T813" si="877">F813/F812/$E813*$E812-1</f>
        <v>0.13990007412948713</v>
      </c>
      <c r="O813" s="17">
        <f t="shared" si="877"/>
        <v>2.9708837522259834E-3</v>
      </c>
      <c r="P813" s="17">
        <f t="shared" si="877"/>
        <v>-6.9760563375627083E-3</v>
      </c>
      <c r="Q813" s="17">
        <f t="shared" si="877"/>
        <v>0.13990007412948713</v>
      </c>
      <c r="R813" s="17">
        <f t="shared" si="877"/>
        <v>0</v>
      </c>
      <c r="S813" s="17">
        <f t="shared" si="877"/>
        <v>0</v>
      </c>
      <c r="T813" s="17">
        <f t="shared" si="877"/>
        <v>-7.0422535211267512E-3</v>
      </c>
      <c r="U813" s="241">
        <v>6.4600000000000005E-2</v>
      </c>
      <c r="V813" s="241">
        <v>2.3E-3</v>
      </c>
      <c r="W813" s="223">
        <f t="shared" ca="1" si="852"/>
        <v>0.10512545300483754</v>
      </c>
      <c r="X813" s="223">
        <f>MMULT(N813:T813,'Parameters &amp; Main Results'!$B$12:$B$18)-'Parameters &amp; Main Results'!$B$22/12+MMULT(U813:V813,'Parameters &amp; Main Results'!$B$20:$B$21)</f>
        <v>0.10512545300483754</v>
      </c>
      <c r="Y813" s="223">
        <f>MMULT(N813:T813,'Parameters &amp; Main Results'!$C$12:$C$18)-'Parameters &amp; Main Results'!$C$22/12+MMULT(U813:V813,'Parameters &amp; Main Results'!$C$20:$C$21)</f>
        <v>0.12616548842509437</v>
      </c>
      <c r="Z813" s="17">
        <f t="shared" ca="1" si="837"/>
        <v>193.89867929579813</v>
      </c>
      <c r="AA813" s="70">
        <f ca="1">Z813/OFFSET(Z813,'Parameters &amp; Main Results'!$B$38,0)</f>
        <v>10.036654183238992</v>
      </c>
      <c r="AB813" s="70">
        <f ca="1">SUMPRODUCT(Z813:OFFSET(Z813,'Parameters &amp; Main Results'!$B$38-1,0), 'Cash Flow Assist'!$P$11:OFFSET('Cash Flow Assist'!$P$11,'Parameters &amp; Main Results'!$B$38-1,0)  )/OFFSET(Z813,'Parameters &amp; Main Results'!$B$38,0)</f>
        <v>1727.1410663621382</v>
      </c>
      <c r="AC813" s="70">
        <f ca="1">SUMPRODUCT(Z813:OFFSET(Z813,'Parameters &amp; Main Results'!$B$38-1,0),'Parameters &amp; Main Results'!$B$42:OFFSET('Parameters &amp; Main Results'!$B$42,'Parameters &amp; Main Results'!$B$38-1,0)   )/OFFSET(Z813,'Parameters &amp; Main Results'!$B$38,0)</f>
        <v>0</v>
      </c>
      <c r="AD813" s="155">
        <f t="shared" si="4"/>
        <v>-0.43075051065216707</v>
      </c>
      <c r="AE813" s="252">
        <f t="shared" ca="1" si="847"/>
        <v>7817.3036000000002</v>
      </c>
      <c r="AF813" s="253">
        <f t="shared" ca="1" si="849"/>
        <v>-0.25521099116580304</v>
      </c>
      <c r="AG813" s="258">
        <f t="shared" ca="1" si="850"/>
        <v>0</v>
      </c>
      <c r="AH813" s="227" t="str">
        <f ca="1">IF(SUM(AG813:OFFSET(AG813,(-HoldAggressiveTime-1),0,,))=0,"Defensive","Aggressive")</f>
        <v>Defensive</v>
      </c>
    </row>
    <row r="814" spans="1:34" ht="15" x14ac:dyDescent="0.2">
      <c r="A814">
        <f t="shared" si="15"/>
        <v>5</v>
      </c>
      <c r="B814">
        <f t="shared" si="16"/>
        <v>1938</v>
      </c>
      <c r="C814" s="70">
        <f t="shared" si="1"/>
        <v>1938.3333333332721</v>
      </c>
      <c r="D814" s="149">
        <f t="shared" si="383"/>
        <v>14061</v>
      </c>
      <c r="E814" s="151">
        <v>14.1</v>
      </c>
      <c r="F814" s="152">
        <v>5602.1706999999997</v>
      </c>
      <c r="G814" s="152">
        <v>1300.2982999999999</v>
      </c>
      <c r="H814" s="152">
        <v>2054.99677913</v>
      </c>
      <c r="I814" s="152">
        <v>5602.1706999999997</v>
      </c>
      <c r="J814" s="152">
        <v>14.1</v>
      </c>
      <c r="K814" s="152">
        <v>14.1</v>
      </c>
      <c r="L814" s="152">
        <v>35</v>
      </c>
      <c r="M814" s="153">
        <v>11.13851721</v>
      </c>
      <c r="N814" s="17">
        <f t="shared" ref="N814:T814" si="878">F814/F813/$E814*$E813-1</f>
        <v>-3.097421905558817E-2</v>
      </c>
      <c r="O814" s="17">
        <f t="shared" si="878"/>
        <v>1.2756022428362712E-2</v>
      </c>
      <c r="P814" s="17">
        <f t="shared" si="878"/>
        <v>7.1677304964810062E-3</v>
      </c>
      <c r="Q814" s="17">
        <f t="shared" si="878"/>
        <v>-3.097421905558817E-2</v>
      </c>
      <c r="R814" s="17">
        <f t="shared" si="878"/>
        <v>0</v>
      </c>
      <c r="S814" s="17">
        <f t="shared" si="878"/>
        <v>0</v>
      </c>
      <c r="T814" s="17">
        <f t="shared" si="878"/>
        <v>7.0921985815604049E-3</v>
      </c>
      <c r="U814" s="241">
        <v>-2.5100000000000001E-2</v>
      </c>
      <c r="V814" s="241">
        <v>-2.7000000000000001E-3</v>
      </c>
      <c r="W814" s="223">
        <f t="shared" ca="1" si="852"/>
        <v>-2.036651654360723E-2</v>
      </c>
      <c r="X814" s="223">
        <f>MMULT(N814:T814,'Parameters &amp; Main Results'!$B$12:$B$18)-'Parameters &amp; Main Results'!$B$22/12+MMULT(U814:V814,'Parameters &amp; Main Results'!$B$20:$B$21)</f>
        <v>-2.036651654360723E-2</v>
      </c>
      <c r="Y814" s="223">
        <f>MMULT(N814:T814,'Parameters &amp; Main Results'!$C$12:$C$18)-'Parameters &amp; Main Results'!$C$22/12+MMULT(U814:V814,'Parameters &amp; Main Results'!$C$20:$C$21)</f>
        <v>-2.6642861573859748E-2</v>
      </c>
      <c r="Z814" s="17">
        <f t="shared" ca="1" si="837"/>
        <v>175.45399824842272</v>
      </c>
      <c r="AA814" s="70">
        <f ca="1">Z814/OFFSET(Z814,'Parameters &amp; Main Results'!$B$38,0)</f>
        <v>9.6186773304758049</v>
      </c>
      <c r="AB814" s="70">
        <f ca="1">SUMPRODUCT(Z814:OFFSET(Z814,'Parameters &amp; Main Results'!$B$38-1,0), 'Cash Flow Assist'!$P$11:OFFSET('Cash Flow Assist'!$P$11,'Parameters &amp; Main Results'!$B$38-1,0)  )/OFFSET(Z814,'Parameters &amp; Main Results'!$B$38,0)</f>
        <v>1819.6486105902227</v>
      </c>
      <c r="AC814" s="70">
        <f ca="1">SUMPRODUCT(Z814:OFFSET(Z814,'Parameters &amp; Main Results'!$B$38-1,0),'Parameters &amp; Main Results'!$B$42:OFFSET('Parameters &amp; Main Results'!$B$42,'Parameters &amp; Main Results'!$B$38-1,0)   )/OFFSET(Z814,'Parameters &amp; Main Results'!$B$38,0)</f>
        <v>0</v>
      </c>
      <c r="AD814" s="155">
        <f t="shared" si="4"/>
        <v>-0.4483825690325085</v>
      </c>
      <c r="AE814" s="252">
        <f t="shared" ca="1" si="847"/>
        <v>8035.7619999999997</v>
      </c>
      <c r="AF814" s="253">
        <f t="shared" ca="1" si="849"/>
        <v>-0.30284511910631501</v>
      </c>
      <c r="AG814" s="258">
        <f t="shared" ca="1" si="850"/>
        <v>0</v>
      </c>
      <c r="AH814" s="227" t="str">
        <f ca="1">IF(SUM(AG814:OFFSET(AG814,(-HoldAggressiveTime-1),0,,))=0,"Defensive","Aggressive")</f>
        <v>Defensive</v>
      </c>
    </row>
    <row r="815" spans="1:34" ht="15" x14ac:dyDescent="0.2">
      <c r="A815">
        <f t="shared" si="15"/>
        <v>6</v>
      </c>
      <c r="B815">
        <f t="shared" si="16"/>
        <v>1938</v>
      </c>
      <c r="C815" s="70">
        <f t="shared" si="1"/>
        <v>1938.4166666666054</v>
      </c>
      <c r="D815" s="149">
        <f t="shared" si="383"/>
        <v>14092</v>
      </c>
      <c r="E815" s="151">
        <v>14.1</v>
      </c>
      <c r="F815" s="152">
        <v>7024.7647999999999</v>
      </c>
      <c r="G815" s="152">
        <v>1300.749</v>
      </c>
      <c r="H815" s="152">
        <v>2055.0824039899999</v>
      </c>
      <c r="I815" s="152">
        <v>7024.7647999999999</v>
      </c>
      <c r="J815" s="152">
        <v>14.1</v>
      </c>
      <c r="K815" s="152">
        <v>14.1</v>
      </c>
      <c r="L815" s="152">
        <v>35</v>
      </c>
      <c r="M815" s="153">
        <v>13.91590027</v>
      </c>
      <c r="N815" s="17">
        <f t="shared" ref="N815:T815" si="879">F815/F814/$E815*$E814-1</f>
        <v>0.25393622868364218</v>
      </c>
      <c r="O815" s="17">
        <f t="shared" si="879"/>
        <v>3.4661277339220753E-4</v>
      </c>
      <c r="P815" s="17">
        <f t="shared" si="879"/>
        <v>4.1666663845640883E-5</v>
      </c>
      <c r="Q815" s="17">
        <f t="shared" si="879"/>
        <v>0.25393622868364218</v>
      </c>
      <c r="R815" s="17">
        <f t="shared" si="879"/>
        <v>0</v>
      </c>
      <c r="S815" s="17">
        <f t="shared" si="879"/>
        <v>0</v>
      </c>
      <c r="T815" s="17">
        <f t="shared" si="879"/>
        <v>0</v>
      </c>
      <c r="U815" s="241">
        <v>4.2999999999999997E-2</v>
      </c>
      <c r="V815" s="241">
        <v>3.2000000000000002E-3</v>
      </c>
      <c r="W815" s="223">
        <f t="shared" ca="1" si="852"/>
        <v>0.19047982740074343</v>
      </c>
      <c r="X815" s="223">
        <f>MMULT(N815:T815,'Parameters &amp; Main Results'!$B$12:$B$18)-'Parameters &amp; Main Results'!$B$22/12+MMULT(U815:V815,'Parameters &amp; Main Results'!$B$20:$B$21)</f>
        <v>0.19047982740074343</v>
      </c>
      <c r="Y815" s="223">
        <f>MMULT(N815:T815,'Parameters &amp; Main Results'!$C$12:$C$18)-'Parameters &amp; Main Results'!$C$22/12+MMULT(U815:V815,'Parameters &amp; Main Results'!$C$20:$C$21)</f>
        <v>0.22853560042595053</v>
      </c>
      <c r="Z815" s="17">
        <f t="shared" ca="1" si="837"/>
        <v>179.10167548517938</v>
      </c>
      <c r="AA815" s="70">
        <f ca="1">Z815/OFFSET(Z815,'Parameters &amp; Main Results'!$B$38,0)</f>
        <v>9.6812212174177255</v>
      </c>
      <c r="AB815" s="70">
        <f ca="1">SUMPRODUCT(Z815:OFFSET(Z815,'Parameters &amp; Main Results'!$B$38-1,0), 'Cash Flow Assist'!$P$11:OFFSET('Cash Flow Assist'!$P$11,'Parameters &amp; Main Results'!$B$38-1,0)  )/OFFSET(Z815,'Parameters &amp; Main Results'!$B$38,0)</f>
        <v>1785.6816554995842</v>
      </c>
      <c r="AC815" s="70">
        <f ca="1">SUMPRODUCT(Z815:OFFSET(Z815,'Parameters &amp; Main Results'!$B$38-1,0),'Parameters &amp; Main Results'!$B$42:OFFSET('Parameters &amp; Main Results'!$B$42,'Parameters &amp; Main Results'!$B$38-1,0)   )/OFFSET(Z815,'Parameters &amp; Main Results'!$B$38,0)</f>
        <v>0</v>
      </c>
      <c r="AD815" s="155">
        <f t="shared" si="4"/>
        <v>-0.30830691893646434</v>
      </c>
      <c r="AE815" s="252">
        <f t="shared" ca="1" si="847"/>
        <v>7436.5262000000002</v>
      </c>
      <c r="AF815" s="253">
        <f t="shared" ca="1" si="849"/>
        <v>-5.5370126982138557E-2</v>
      </c>
      <c r="AG815" s="258">
        <f t="shared" ca="1" si="850"/>
        <v>0</v>
      </c>
      <c r="AH815" s="227" t="str">
        <f ca="1">IF(SUM(AG815:OFFSET(AG815,(-HoldAggressiveTime-1),0,,))=0,"Defensive","Aggressive")</f>
        <v>Defensive</v>
      </c>
    </row>
    <row r="816" spans="1:34" ht="15" x14ac:dyDescent="0.2">
      <c r="A816">
        <f t="shared" si="15"/>
        <v>7</v>
      </c>
      <c r="B816">
        <f t="shared" si="16"/>
        <v>1938</v>
      </c>
      <c r="C816" s="70">
        <f t="shared" si="1"/>
        <v>1938.4999999999386</v>
      </c>
      <c r="D816" s="149">
        <f t="shared" si="383"/>
        <v>14123</v>
      </c>
      <c r="E816" s="151">
        <v>14.1</v>
      </c>
      <c r="F816" s="152">
        <v>7563.1749</v>
      </c>
      <c r="G816" s="152">
        <v>1304.6278</v>
      </c>
      <c r="H816" s="152">
        <v>2055.16803243</v>
      </c>
      <c r="I816" s="152">
        <v>7563.1749</v>
      </c>
      <c r="J816" s="152">
        <v>14.1</v>
      </c>
      <c r="K816" s="152">
        <v>14.1</v>
      </c>
      <c r="L816" s="152">
        <v>35</v>
      </c>
      <c r="M816" s="153">
        <v>14.787704870000001</v>
      </c>
      <c r="N816" s="17">
        <f t="shared" ref="N816:T816" si="880">F816/F815/$E816*$E815-1</f>
        <v>7.6644573210479683E-2</v>
      </c>
      <c r="O816" s="17">
        <f t="shared" si="880"/>
        <v>2.9819742317696019E-3</v>
      </c>
      <c r="P816" s="17">
        <f t="shared" si="880"/>
        <v>4.1666669829742986E-5</v>
      </c>
      <c r="Q816" s="17">
        <f t="shared" si="880"/>
        <v>7.6644573210479683E-2</v>
      </c>
      <c r="R816" s="17">
        <f t="shared" si="880"/>
        <v>0</v>
      </c>
      <c r="S816" s="17">
        <f t="shared" si="880"/>
        <v>0</v>
      </c>
      <c r="T816" s="17">
        <f t="shared" si="880"/>
        <v>0</v>
      </c>
      <c r="U816" s="241">
        <v>6.6699999999999995E-2</v>
      </c>
      <c r="V816" s="241">
        <v>2.1399999999999999E-2</v>
      </c>
      <c r="W816" s="223">
        <f t="shared" ca="1" si="852"/>
        <v>5.8038158087547011E-2</v>
      </c>
      <c r="X816" s="223">
        <f>MMULT(N816:T816,'Parameters &amp; Main Results'!$B$12:$B$18)-'Parameters &amp; Main Results'!$B$22/12+MMULT(U816:V816,'Parameters &amp; Main Results'!$B$20:$B$21)</f>
        <v>5.8038158087547011E-2</v>
      </c>
      <c r="Y816" s="223">
        <f>MMULT(N816:T816,'Parameters &amp; Main Results'!$C$12:$C$18)-'Parameters &amp; Main Results'!$C$22/12+MMULT(U816:V816,'Parameters &amp; Main Results'!$C$20:$C$21)</f>
        <v>6.9236646645942021E-2</v>
      </c>
      <c r="Z816" s="17">
        <f t="shared" ca="1" si="837"/>
        <v>150.44494779573412</v>
      </c>
      <c r="AA816" s="70">
        <f ca="1">Z816/OFFSET(Z816,'Parameters &amp; Main Results'!$B$38,0)</f>
        <v>8.3321797731761489</v>
      </c>
      <c r="AB816" s="70">
        <f ca="1">SUMPRODUCT(Z816:OFFSET(Z816,'Parameters &amp; Main Results'!$B$38-1,0), 'Cash Flow Assist'!$P$11:OFFSET('Cash Flow Assist'!$P$11,'Parameters &amp; Main Results'!$B$38-1,0)  )/OFFSET(Z816,'Parameters &amp; Main Results'!$B$38,0)</f>
        <v>1820.69861706253</v>
      </c>
      <c r="AC816" s="70">
        <f ca="1">SUMPRODUCT(Z816:OFFSET(Z816,'Parameters &amp; Main Results'!$B$38-1,0),'Parameters &amp; Main Results'!$B$42:OFFSET('Parameters &amp; Main Results'!$B$42,'Parameters &amp; Main Results'!$B$38-1,0)   )/OFFSET(Z816,'Parameters &amp; Main Results'!$B$38,0)</f>
        <v>0</v>
      </c>
      <c r="AD816" s="155">
        <f t="shared" si="4"/>
        <v>-0.25529239794570791</v>
      </c>
      <c r="AE816" s="252">
        <f t="shared" ca="1" si="847"/>
        <v>7801.5141000000003</v>
      </c>
      <c r="AF816" s="253">
        <f t="shared" ca="1" si="849"/>
        <v>-3.0550377394049744E-2</v>
      </c>
      <c r="AG816" s="258">
        <f t="shared" ca="1" si="850"/>
        <v>0</v>
      </c>
      <c r="AH816" s="227" t="str">
        <f ca="1">IF(SUM(AG816:OFFSET(AG816,(-HoldAggressiveTime-1),0,,))=0,"Defensive","Aggressive")</f>
        <v>Defensive</v>
      </c>
    </row>
    <row r="817" spans="1:34" ht="15" x14ac:dyDescent="0.2">
      <c r="A817">
        <f t="shared" si="15"/>
        <v>8</v>
      </c>
      <c r="B817">
        <f t="shared" si="16"/>
        <v>1938</v>
      </c>
      <c r="C817" s="70">
        <f t="shared" si="1"/>
        <v>1938.5833333332719</v>
      </c>
      <c r="D817" s="149">
        <f t="shared" si="383"/>
        <v>14153</v>
      </c>
      <c r="E817" s="151">
        <v>14.1</v>
      </c>
      <c r="F817" s="152">
        <v>7389.2084999999997</v>
      </c>
      <c r="G817" s="152">
        <v>1309.6483000000001</v>
      </c>
      <c r="H817" s="152">
        <v>2055.2879172299999</v>
      </c>
      <c r="I817" s="152">
        <v>7389.2084999999997</v>
      </c>
      <c r="J817" s="152">
        <v>14.1</v>
      </c>
      <c r="K817" s="152">
        <v>14.1</v>
      </c>
      <c r="L817" s="152">
        <v>35</v>
      </c>
      <c r="M817" s="153">
        <v>14.59232023</v>
      </c>
      <c r="N817" s="17">
        <f t="shared" ref="N817:T817" si="881">F817/F816/$E817*$E816-1</f>
        <v>-2.3001768741325868E-2</v>
      </c>
      <c r="O817" s="17">
        <f t="shared" si="881"/>
        <v>3.8482239915476057E-3</v>
      </c>
      <c r="P817" s="17">
        <f t="shared" si="881"/>
        <v>5.833333241289651E-5</v>
      </c>
      <c r="Q817" s="17">
        <f t="shared" si="881"/>
        <v>-2.3001768741325868E-2</v>
      </c>
      <c r="R817" s="17">
        <f t="shared" si="881"/>
        <v>0</v>
      </c>
      <c r="S817" s="17">
        <f t="shared" si="881"/>
        <v>0</v>
      </c>
      <c r="T817" s="17">
        <f t="shared" si="881"/>
        <v>0</v>
      </c>
      <c r="U817" s="241">
        <v>-2.4400000000000002E-2</v>
      </c>
      <c r="V817" s="241">
        <v>-4.7300000000000002E-2</v>
      </c>
      <c r="W817" s="223">
        <f t="shared" ca="1" si="852"/>
        <v>-1.6523348424351544E-2</v>
      </c>
      <c r="X817" s="223">
        <f>MMULT(N817:T817,'Parameters &amp; Main Results'!$B$12:$B$18)-'Parameters &amp; Main Results'!$B$22/12+MMULT(U817:V817,'Parameters &amp; Main Results'!$B$20:$B$21)</f>
        <v>-1.6523348424351544E-2</v>
      </c>
      <c r="Y817" s="223">
        <f>MMULT(N817:T817,'Parameters &amp; Main Results'!$C$12:$C$18)-'Parameters &amp; Main Results'!$C$22/12+MMULT(U817:V817,'Parameters &amp; Main Results'!$C$20:$C$21)</f>
        <v>-2.0358436134705185E-2</v>
      </c>
      <c r="Z817" s="17">
        <f t="shared" ca="1" si="837"/>
        <v>142.192364845962</v>
      </c>
      <c r="AA817" s="70">
        <f ca="1">Z817/OFFSET(Z817,'Parameters &amp; Main Results'!$B$38,0)</f>
        <v>7.6179027047539316</v>
      </c>
      <c r="AB817" s="70">
        <f ca="1">SUMPRODUCT(Z817:OFFSET(Z817,'Parameters &amp; Main Results'!$B$38-1,0), 'Cash Flow Assist'!$P$11:OFFSET('Cash Flow Assist'!$P$11,'Parameters &amp; Main Results'!$B$38-1,0)  )/OFFSET(Z817,'Parameters &amp; Main Results'!$B$38,0)</f>
        <v>1754.1377466613569</v>
      </c>
      <c r="AC817" s="70">
        <f ca="1">SUMPRODUCT(Z817:OFFSET(Z817,'Parameters &amp; Main Results'!$B$38-1,0),'Parameters &amp; Main Results'!$B$42:OFFSET('Parameters &amp; Main Results'!$B$42,'Parameters &amp; Main Results'!$B$38-1,0)   )/OFFSET(Z817,'Parameters &amp; Main Results'!$B$38,0)</f>
        <v>0</v>
      </c>
      <c r="AD817" s="155">
        <f t="shared" si="4"/>
        <v>-0.2724219899880681</v>
      </c>
      <c r="AE817" s="252">
        <f t="shared" ca="1" si="847"/>
        <v>8065.2596999999996</v>
      </c>
      <c r="AF817" s="253">
        <f t="shared" ca="1" si="849"/>
        <v>-8.3822620119721608E-2</v>
      </c>
      <c r="AG817" s="258">
        <f t="shared" ca="1" si="850"/>
        <v>0</v>
      </c>
      <c r="AH817" s="227" t="str">
        <f ca="1">IF(SUM(AG817:OFFSET(AG817,(-HoldAggressiveTime-1),0,,))=0,"Defensive","Aggressive")</f>
        <v>Defensive</v>
      </c>
    </row>
    <row r="818" spans="1:34" ht="15" x14ac:dyDescent="0.2">
      <c r="A818">
        <f t="shared" si="15"/>
        <v>9</v>
      </c>
      <c r="B818">
        <f t="shared" si="16"/>
        <v>1938</v>
      </c>
      <c r="C818" s="70">
        <f t="shared" si="1"/>
        <v>1938.6666666666051</v>
      </c>
      <c r="D818" s="149">
        <f t="shared" si="383"/>
        <v>14184</v>
      </c>
      <c r="E818" s="151">
        <v>14.1</v>
      </c>
      <c r="F818" s="152">
        <v>7538.7266</v>
      </c>
      <c r="G818" s="152">
        <v>1303.2614000000001</v>
      </c>
      <c r="H818" s="152">
        <v>2055.3906816200001</v>
      </c>
      <c r="I818" s="152">
        <v>7538.7266</v>
      </c>
      <c r="J818" s="152">
        <v>14.1</v>
      </c>
      <c r="K818" s="152">
        <v>14.1</v>
      </c>
      <c r="L818" s="152">
        <v>35</v>
      </c>
      <c r="M818" s="153">
        <v>14.880122009999999</v>
      </c>
      <c r="N818" s="17">
        <f t="shared" ref="N818:T818" si="882">F818/F817/$E818*$E817-1</f>
        <v>2.0234657067803807E-2</v>
      </c>
      <c r="O818" s="17">
        <f t="shared" si="882"/>
        <v>-4.8768054751798795E-3</v>
      </c>
      <c r="P818" s="17">
        <f t="shared" si="882"/>
        <v>4.999999714816461E-5</v>
      </c>
      <c r="Q818" s="17">
        <f t="shared" si="882"/>
        <v>2.0234657067803807E-2</v>
      </c>
      <c r="R818" s="17">
        <f t="shared" si="882"/>
        <v>0</v>
      </c>
      <c r="S818" s="17">
        <f t="shared" si="882"/>
        <v>0</v>
      </c>
      <c r="T818" s="17">
        <f t="shared" si="882"/>
        <v>0</v>
      </c>
      <c r="U818" s="241">
        <v>-2.7300000000000001E-2</v>
      </c>
      <c r="V818" s="241">
        <v>-1.61E-2</v>
      </c>
      <c r="W818" s="223">
        <f t="shared" ca="1" si="852"/>
        <v>1.4158965039150212E-2</v>
      </c>
      <c r="X818" s="223">
        <f>MMULT(N818:T818,'Parameters &amp; Main Results'!$B$12:$B$18)-'Parameters &amp; Main Results'!$B$22/12+MMULT(U818:V818,'Parameters &amp; Main Results'!$B$20:$B$21)</f>
        <v>1.4158965039150212E-2</v>
      </c>
      <c r="Y818" s="223">
        <f>MMULT(N818:T818,'Parameters &amp; Main Results'!$C$12:$C$18)-'Parameters &amp; Main Results'!$C$22/12+MMULT(U818:V818,'Parameters &amp; Main Results'!$C$20:$C$21)</f>
        <v>1.7681844146838776E-2</v>
      </c>
      <c r="Z818" s="17">
        <f t="shared" ca="1" si="837"/>
        <v>144.58133257983567</v>
      </c>
      <c r="AA818" s="70">
        <f ca="1">Z818/OFFSET(Z818,'Parameters &amp; Main Results'!$B$38,0)</f>
        <v>7.7974211195862901</v>
      </c>
      <c r="AB818" s="70">
        <f ca="1">SUMPRODUCT(Z818:OFFSET(Z818,'Parameters &amp; Main Results'!$B$38-1,0), 'Cash Flow Assist'!$P$11:OFFSET('Cash Flow Assist'!$P$11,'Parameters &amp; Main Results'!$B$38-1,0)  )/OFFSET(Z818,'Parameters &amp; Main Results'!$B$38,0)</f>
        <v>1759.145405786267</v>
      </c>
      <c r="AC818" s="70">
        <f ca="1">SUMPRODUCT(Z818:OFFSET(Z818,'Parameters &amp; Main Results'!$B$38-1,0),'Parameters &amp; Main Results'!$B$42:OFFSET('Parameters &amp; Main Results'!$B$42,'Parameters &amp; Main Results'!$B$38-1,0)   )/OFFSET(Z818,'Parameters &amp; Main Results'!$B$38,0)</f>
        <v>0</v>
      </c>
      <c r="AD818" s="155">
        <f t="shared" si="4"/>
        <v>-0.25769969846540153</v>
      </c>
      <c r="AE818" s="252">
        <f t="shared" ca="1" si="847"/>
        <v>8647.4585000000006</v>
      </c>
      <c r="AF818" s="253">
        <f t="shared" ca="1" si="849"/>
        <v>-0.12821476969215875</v>
      </c>
      <c r="AG818" s="258">
        <f t="shared" ca="1" si="850"/>
        <v>0</v>
      </c>
      <c r="AH818" s="227" t="str">
        <f ca="1">IF(SUM(AG818:OFFSET(AG818,(-HoldAggressiveTime-1),0,,))=0,"Defensive","Aggressive")</f>
        <v>Defensive</v>
      </c>
    </row>
    <row r="819" spans="1:34" ht="15" x14ac:dyDescent="0.2">
      <c r="A819">
        <f t="shared" si="15"/>
        <v>10</v>
      </c>
      <c r="B819">
        <f t="shared" si="16"/>
        <v>1938</v>
      </c>
      <c r="C819" s="70">
        <f t="shared" si="1"/>
        <v>1938.7499999999384</v>
      </c>
      <c r="D819" s="149">
        <f t="shared" si="383"/>
        <v>14214</v>
      </c>
      <c r="E819" s="151">
        <v>14</v>
      </c>
      <c r="F819" s="152">
        <v>8131.0483000000004</v>
      </c>
      <c r="G819" s="152">
        <v>1318.6427000000001</v>
      </c>
      <c r="H819" s="152">
        <v>2055.5277076699999</v>
      </c>
      <c r="I819" s="152">
        <v>8131.0483000000004</v>
      </c>
      <c r="J819" s="152">
        <v>14</v>
      </c>
      <c r="K819" s="152">
        <v>14</v>
      </c>
      <c r="L819" s="152">
        <v>35</v>
      </c>
      <c r="M819" s="153">
        <v>16.185603090000001</v>
      </c>
      <c r="N819" s="17">
        <f t="shared" ref="N819:T819" si="883">F819/F818/$E819*$E818-1</f>
        <v>8.6274599270992569E-2</v>
      </c>
      <c r="O819" s="17">
        <f t="shared" si="883"/>
        <v>1.9029318622167057E-2</v>
      </c>
      <c r="P819" s="17">
        <f t="shared" si="883"/>
        <v>7.2100000022337074E-3</v>
      </c>
      <c r="Q819" s="17">
        <f t="shared" si="883"/>
        <v>8.6274599270992569E-2</v>
      </c>
      <c r="R819" s="17">
        <f t="shared" si="883"/>
        <v>0</v>
      </c>
      <c r="S819" s="17">
        <f t="shared" si="883"/>
        <v>0</v>
      </c>
      <c r="T819" s="17">
        <f t="shared" si="883"/>
        <v>7.1428571428571175E-3</v>
      </c>
      <c r="U819" s="241">
        <v>5.79E-2</v>
      </c>
      <c r="V819" s="241">
        <v>5.0700000000000002E-2</v>
      </c>
      <c r="W819" s="223">
        <f t="shared" ca="1" si="852"/>
        <v>6.8827289368154035E-2</v>
      </c>
      <c r="X819" s="223">
        <f>MMULT(N819:T819,'Parameters &amp; Main Results'!$B$12:$B$18)-'Parameters &amp; Main Results'!$B$22/12+MMULT(U819:V819,'Parameters &amp; Main Results'!$B$20:$B$21)</f>
        <v>6.8827289368154035E-2</v>
      </c>
      <c r="Y819" s="223">
        <f>MMULT(N819:T819,'Parameters &amp; Main Results'!$C$12:$C$18)-'Parameters &amp; Main Results'!$C$22/12+MMULT(U819:V819,'Parameters &amp; Main Results'!$C$20:$C$21)</f>
        <v>7.950840453944337E-2</v>
      </c>
      <c r="Z819" s="17">
        <f t="shared" ca="1" si="837"/>
        <v>142.56279100609666</v>
      </c>
      <c r="AA819" s="70">
        <f ca="1">Z819/OFFSET(Z819,'Parameters &amp; Main Results'!$B$38,0)</f>
        <v>7.7983099703176917</v>
      </c>
      <c r="AB819" s="70">
        <f ca="1">SUMPRODUCT(Z819:OFFSET(Z819,'Parameters &amp; Main Results'!$B$38-1,0), 'Cash Flow Assist'!$P$11:OFFSET('Cash Flow Assist'!$P$11,'Parameters &amp; Main Results'!$B$38-1,0)  )/OFFSET(Z819,'Parameters &amp; Main Results'!$B$38,0)</f>
        <v>1777.3620020933583</v>
      </c>
      <c r="AC819" s="70">
        <f ca="1">SUMPRODUCT(Z819:OFFSET(Z819,'Parameters &amp; Main Results'!$B$38-1,0),'Parameters &amp; Main Results'!$B$42:OFFSET('Parameters &amp; Main Results'!$B$42,'Parameters &amp; Main Results'!$B$38-1,0)   )/OFFSET(Z819,'Parameters &amp; Main Results'!$B$38,0)</f>
        <v>0</v>
      </c>
      <c r="AD819" s="155">
        <f t="shared" si="4"/>
        <v>-0.19365803741176713</v>
      </c>
      <c r="AE819" s="252">
        <f t="shared" ca="1" si="847"/>
        <v>8743.8477999999996</v>
      </c>
      <c r="AF819" s="253">
        <f t="shared" ca="1" si="849"/>
        <v>-7.008350488442848E-2</v>
      </c>
      <c r="AG819" s="258">
        <f t="shared" ca="1" si="850"/>
        <v>0</v>
      </c>
      <c r="AH819" s="227" t="str">
        <f ca="1">IF(SUM(AG819:OFFSET(AG819,(-HoldAggressiveTime-1),0,,))=0,"Defensive","Aggressive")</f>
        <v>Defensive</v>
      </c>
    </row>
    <row r="820" spans="1:34" ht="15" x14ac:dyDescent="0.2">
      <c r="A820">
        <f t="shared" si="15"/>
        <v>11</v>
      </c>
      <c r="B820">
        <f t="shared" si="16"/>
        <v>1938</v>
      </c>
      <c r="C820" s="70">
        <f t="shared" si="1"/>
        <v>1938.8333333332716</v>
      </c>
      <c r="D820" s="149">
        <f t="shared" si="383"/>
        <v>14245</v>
      </c>
      <c r="E820" s="151">
        <v>14</v>
      </c>
      <c r="F820" s="152">
        <v>7892.7916999999998</v>
      </c>
      <c r="G820" s="152">
        <v>1316.7573</v>
      </c>
      <c r="H820" s="152">
        <v>2055.6133546599999</v>
      </c>
      <c r="I820" s="152">
        <v>7892.7916999999998</v>
      </c>
      <c r="J820" s="152">
        <v>14</v>
      </c>
      <c r="K820" s="152">
        <v>14</v>
      </c>
      <c r="L820" s="152">
        <v>35</v>
      </c>
      <c r="M820" s="153">
        <v>15.73316739</v>
      </c>
      <c r="N820" s="17">
        <f t="shared" ref="N820:T820" si="884">F820/F819/$E820*$E819-1</f>
        <v>-2.9302076584639236E-2</v>
      </c>
      <c r="O820" s="17">
        <f t="shared" si="884"/>
        <v>-1.4298035396550501E-3</v>
      </c>
      <c r="P820" s="17">
        <f t="shared" si="884"/>
        <v>4.1666667727424667E-5</v>
      </c>
      <c r="Q820" s="17">
        <f t="shared" si="884"/>
        <v>-2.9302076584639236E-2</v>
      </c>
      <c r="R820" s="17">
        <f t="shared" si="884"/>
        <v>0</v>
      </c>
      <c r="S820" s="17">
        <f t="shared" si="884"/>
        <v>0</v>
      </c>
      <c r="T820" s="17">
        <f t="shared" si="884"/>
        <v>0</v>
      </c>
      <c r="U820" s="241">
        <v>-2.5700000000000001E-2</v>
      </c>
      <c r="V820" s="241">
        <v>-1.21E-2</v>
      </c>
      <c r="W820" s="223">
        <f t="shared" ca="1" si="852"/>
        <v>-2.2304184813077103E-2</v>
      </c>
      <c r="X820" s="223">
        <f>MMULT(N820:T820,'Parameters &amp; Main Results'!$B$12:$B$18)-'Parameters &amp; Main Results'!$B$22/12+MMULT(U820:V820,'Parameters &amp; Main Results'!$B$20:$B$21)</f>
        <v>-2.2304184813077103E-2</v>
      </c>
      <c r="Y820" s="223">
        <f>MMULT(N820:T820,'Parameters &amp; Main Results'!$C$12:$C$18)-'Parameters &amp; Main Results'!$C$22/12+MMULT(U820:V820,'Parameters &amp; Main Results'!$C$20:$C$21)</f>
        <v>-2.6556515946807482E-2</v>
      </c>
      <c r="Z820" s="17">
        <f t="shared" ca="1" si="837"/>
        <v>133.38243926235623</v>
      </c>
      <c r="AA820" s="70">
        <f ca="1">Z820/OFFSET(Z820,'Parameters &amp; Main Results'!$B$38,0)</f>
        <v>7.1740907746663618</v>
      </c>
      <c r="AB820" s="70">
        <f ca="1">SUMPRODUCT(Z820:OFFSET(Z820,'Parameters &amp; Main Results'!$B$38-1,0), 'Cash Flow Assist'!$P$11:OFFSET('Cash Flow Assist'!$P$11,'Parameters &amp; Main Results'!$B$38-1,0)  )/OFFSET(Z820,'Parameters &amp; Main Results'!$B$38,0)</f>
        <v>1740.946646104283</v>
      </c>
      <c r="AC820" s="70">
        <f ca="1">SUMPRODUCT(Z820:OFFSET(Z820,'Parameters &amp; Main Results'!$B$38-1,0),'Parameters &amp; Main Results'!$B$42:OFFSET('Parameters &amp; Main Results'!$B$42,'Parameters &amp; Main Results'!$B$38-1,0)   )/OFFSET(Z820,'Parameters &amp; Main Results'!$B$38,0)</f>
        <v>0</v>
      </c>
      <c r="AD820" s="155">
        <f t="shared" si="4"/>
        <v>-0.21728553135293582</v>
      </c>
      <c r="AE820" s="252">
        <f t="shared" ca="1" si="847"/>
        <v>8785.4397000000008</v>
      </c>
      <c r="AF820" s="253">
        <f t="shared" ca="1" si="849"/>
        <v>-0.10160538692218228</v>
      </c>
      <c r="AG820" s="258">
        <f t="shared" ca="1" si="850"/>
        <v>0</v>
      </c>
      <c r="AH820" s="227" t="str">
        <f ca="1">IF(SUM(AG820:OFFSET(AG820,(-HoldAggressiveTime-1),0,,))=0,"Defensive","Aggressive")</f>
        <v>Defensive</v>
      </c>
    </row>
    <row r="821" spans="1:34" ht="15" x14ac:dyDescent="0.2">
      <c r="A821">
        <f t="shared" si="15"/>
        <v>12</v>
      </c>
      <c r="B821">
        <f t="shared" si="16"/>
        <v>1938</v>
      </c>
      <c r="C821" s="70">
        <f t="shared" si="1"/>
        <v>1938.9166666666049</v>
      </c>
      <c r="D821" s="149">
        <f t="shared" si="383"/>
        <v>14276</v>
      </c>
      <c r="E821" s="151">
        <v>14</v>
      </c>
      <c r="F821" s="152">
        <v>8215.8037999999997</v>
      </c>
      <c r="G821" s="152">
        <v>1322.9666999999999</v>
      </c>
      <c r="H821" s="152">
        <v>2055.6818751000001</v>
      </c>
      <c r="I821" s="152">
        <v>8215.8037999999997</v>
      </c>
      <c r="J821" s="152">
        <v>14</v>
      </c>
      <c r="K821" s="152">
        <v>14</v>
      </c>
      <c r="L821" s="152">
        <v>35</v>
      </c>
      <c r="M821" s="153">
        <v>16.404126860000002</v>
      </c>
      <c r="N821" s="17">
        <f t="shared" ref="N821:T821" si="885">F821/F820/$E821*$E820-1</f>
        <v>4.09249492799868E-2</v>
      </c>
      <c r="O821" s="17">
        <f t="shared" si="885"/>
        <v>4.7156753943948804E-3</v>
      </c>
      <c r="P821" s="17">
        <f t="shared" si="885"/>
        <v>3.3333330825557894E-5</v>
      </c>
      <c r="Q821" s="17">
        <f t="shared" si="885"/>
        <v>4.09249492799868E-2</v>
      </c>
      <c r="R821" s="17">
        <f t="shared" si="885"/>
        <v>0</v>
      </c>
      <c r="S821" s="17">
        <f t="shared" si="885"/>
        <v>0</v>
      </c>
      <c r="T821" s="17">
        <f t="shared" si="885"/>
        <v>0</v>
      </c>
      <c r="U821" s="241">
        <v>-1.83E-2</v>
      </c>
      <c r="V821" s="241">
        <v>5.3E-3</v>
      </c>
      <c r="W821" s="223">
        <f t="shared" ca="1" si="852"/>
        <v>3.1595180372202408E-2</v>
      </c>
      <c r="X821" s="223">
        <f>MMULT(N821:T821,'Parameters &amp; Main Results'!$B$12:$B$18)-'Parameters &amp; Main Results'!$B$22/12+MMULT(U821:V821,'Parameters &amp; Main Results'!$B$20:$B$21)</f>
        <v>3.1595180372202408E-2</v>
      </c>
      <c r="Y821" s="223">
        <f>MMULT(N821:T821,'Parameters &amp; Main Results'!$C$12:$C$18)-'Parameters &amp; Main Results'!$C$22/12+MMULT(U821:V821,'Parameters &amp; Main Results'!$C$20:$C$21)</f>
        <v>3.7262355224760936E-2</v>
      </c>
      <c r="Z821" s="17">
        <f t="shared" ca="1" si="837"/>
        <v>136.42529423822398</v>
      </c>
      <c r="AA821" s="70">
        <f ca="1">Z821/OFFSET(Z821,'Parameters &amp; Main Results'!$B$38,0)</f>
        <v>7.4759313146408273</v>
      </c>
      <c r="AB821" s="70">
        <f ca="1">SUMPRODUCT(Z821:OFFSET(Z821,'Parameters &amp; Main Results'!$B$38-1,0), 'Cash Flow Assist'!$P$11:OFFSET('Cash Flow Assist'!$P$11,'Parameters &amp; Main Results'!$B$38-1,0)  )/OFFSET(Z821,'Parameters &amp; Main Results'!$B$38,0)</f>
        <v>1767.4402224528512</v>
      </c>
      <c r="AC821" s="70">
        <f ca="1">SUMPRODUCT(Z821:OFFSET(Z821,'Parameters &amp; Main Results'!$B$38-1,0),'Parameters &amp; Main Results'!$B$42:OFFSET('Parameters &amp; Main Results'!$B$42,'Parameters &amp; Main Results'!$B$38-1,0)   )/OFFSET(Z821,'Parameters &amp; Main Results'!$B$38,0)</f>
        <v>0</v>
      </c>
      <c r="AD821" s="155">
        <f t="shared" si="4"/>
        <v>-0.18525298142284286</v>
      </c>
      <c r="AE821" s="252">
        <f t="shared" ca="1" si="847"/>
        <v>9481.8883999999998</v>
      </c>
      <c r="AF821" s="253">
        <f t="shared" ca="1" si="849"/>
        <v>-0.13352662956885256</v>
      </c>
      <c r="AG821" s="258">
        <f t="shared" ca="1" si="850"/>
        <v>0</v>
      </c>
      <c r="AH821" s="227" t="str">
        <f ca="1">IF(SUM(AG821:OFFSET(AG821,(-HoldAggressiveTime-1),0,,))=0,"Defensive","Aggressive")</f>
        <v>Defensive</v>
      </c>
    </row>
    <row r="822" spans="1:34" ht="15" x14ac:dyDescent="0.2">
      <c r="A822">
        <f t="shared" si="15"/>
        <v>1</v>
      </c>
      <c r="B822">
        <f t="shared" si="16"/>
        <v>1939</v>
      </c>
      <c r="C822" s="70">
        <f t="shared" si="1"/>
        <v>1938.9999999999382</v>
      </c>
      <c r="D822" s="149">
        <f t="shared" si="383"/>
        <v>14304</v>
      </c>
      <c r="E822" s="151">
        <v>14</v>
      </c>
      <c r="F822" s="152">
        <v>7678.8712999999998</v>
      </c>
      <c r="G822" s="152">
        <v>1325.7008000000001</v>
      </c>
      <c r="H822" s="152">
        <v>2055.7332671499998</v>
      </c>
      <c r="I822" s="152">
        <v>7678.8712999999998</v>
      </c>
      <c r="J822" s="152">
        <v>14</v>
      </c>
      <c r="K822" s="152">
        <v>14</v>
      </c>
      <c r="L822" s="152">
        <v>35</v>
      </c>
      <c r="M822" s="153">
        <v>15.356030519999999</v>
      </c>
      <c r="N822" s="17">
        <f t="shared" ref="N822:T822" si="886">F822/F821/$E822*$E821-1</f>
        <v>-6.5353617621686677E-2</v>
      </c>
      <c r="O822" s="17">
        <f t="shared" si="886"/>
        <v>2.0666430984241924E-3</v>
      </c>
      <c r="P822" s="17">
        <f t="shared" si="886"/>
        <v>2.5000001518948878E-5</v>
      </c>
      <c r="Q822" s="17">
        <f t="shared" si="886"/>
        <v>-6.5353617621686677E-2</v>
      </c>
      <c r="R822" s="17">
        <f t="shared" si="886"/>
        <v>0</v>
      </c>
      <c r="S822" s="17">
        <f t="shared" si="886"/>
        <v>0</v>
      </c>
      <c r="T822" s="17">
        <f t="shared" si="886"/>
        <v>0</v>
      </c>
      <c r="U822" s="241">
        <v>-1.5299999999999999E-2</v>
      </c>
      <c r="V822" s="241">
        <v>-3.9600000000000003E-2</v>
      </c>
      <c r="W822" s="223">
        <f t="shared" ca="1" si="852"/>
        <v>-4.8643551263246841E-2</v>
      </c>
      <c r="X822" s="223">
        <f>MMULT(N822:T822,'Parameters &amp; Main Results'!$B$12:$B$18)-'Parameters &amp; Main Results'!$B$22/12+MMULT(U822:V822,'Parameters &amp; Main Results'!$B$20:$B$21)</f>
        <v>-4.8643551263246841E-2</v>
      </c>
      <c r="Y822" s="223">
        <f>MMULT(N822:T822,'Parameters &amp; Main Results'!$C$12:$C$18)-'Parameters &amp; Main Results'!$C$22/12+MMULT(U822:V822,'Parameters &amp; Main Results'!$C$20:$C$21)</f>
        <v>-5.8653258216342263E-2</v>
      </c>
      <c r="Z822" s="17">
        <f t="shared" ca="1" si="837"/>
        <v>132.24692867312677</v>
      </c>
      <c r="AA822" s="70">
        <f ca="1">Z822/OFFSET(Z822,'Parameters &amp; Main Results'!$B$38,0)</f>
        <v>7.1733170196889953</v>
      </c>
      <c r="AB822" s="70">
        <f ca="1">SUMPRODUCT(Z822:OFFSET(Z822,'Parameters &amp; Main Results'!$B$38-1,0), 'Cash Flow Assist'!$P$11:OFFSET('Cash Flow Assist'!$P$11,'Parameters &amp; Main Results'!$B$38-1,0)  )/OFFSET(Z822,'Parameters &amp; Main Results'!$B$38,0)</f>
        <v>1743.0689866903897</v>
      </c>
      <c r="AC822" s="70">
        <f ca="1">SUMPRODUCT(Z822:OFFSET(Z822,'Parameters &amp; Main Results'!$B$38-1,0),'Parameters &amp; Main Results'!$B$42:OFFSET('Parameters &amp; Main Results'!$B$42,'Parameters &amp; Main Results'!$B$38-1,0)   )/OFFSET(Z822,'Parameters &amp; Main Results'!$B$38,0)</f>
        <v>0</v>
      </c>
      <c r="AD822" s="155">
        <f t="shared" si="4"/>
        <v>-0.23849964653334366</v>
      </c>
      <c r="AE822" s="252">
        <f t="shared" ca="1" si="847"/>
        <v>9549.6550999999999</v>
      </c>
      <c r="AF822" s="253">
        <f t="shared" ca="1" si="849"/>
        <v>-0.19590066661150937</v>
      </c>
      <c r="AG822" s="258">
        <f t="shared" ca="1" si="850"/>
        <v>0</v>
      </c>
      <c r="AH822" s="227" t="str">
        <f ca="1">IF(SUM(AG822:OFFSET(AG822,(-HoldAggressiveTime-1),0,,))=0,"Defensive","Aggressive")</f>
        <v>Defensive</v>
      </c>
    </row>
    <row r="823" spans="1:34" ht="15" x14ac:dyDescent="0.2">
      <c r="A823">
        <f t="shared" si="15"/>
        <v>2</v>
      </c>
      <c r="B823">
        <f t="shared" si="16"/>
        <v>1939</v>
      </c>
      <c r="C823" s="70">
        <f t="shared" si="1"/>
        <v>1939.0833333332714</v>
      </c>
      <c r="D823" s="149">
        <f t="shared" si="383"/>
        <v>14335</v>
      </c>
      <c r="E823" s="151">
        <v>13.9</v>
      </c>
      <c r="F823" s="152">
        <v>7957.3945999999996</v>
      </c>
      <c r="G823" s="152">
        <v>1334.2460000000001</v>
      </c>
      <c r="H823" s="152">
        <v>2055.7846604800002</v>
      </c>
      <c r="I823" s="152">
        <v>7957.3945999999996</v>
      </c>
      <c r="J823" s="152">
        <v>13.9</v>
      </c>
      <c r="K823" s="152">
        <v>13.9</v>
      </c>
      <c r="L823" s="152">
        <v>35</v>
      </c>
      <c r="M823" s="153">
        <v>16.05353513</v>
      </c>
      <c r="N823" s="17">
        <f t="shared" ref="N823:T823" si="887">F823/F822/$E823*$E822-1</f>
        <v>4.3726575175894178E-2</v>
      </c>
      <c r="O823" s="17">
        <f t="shared" si="887"/>
        <v>1.368641558210637E-2</v>
      </c>
      <c r="P823" s="17">
        <f t="shared" si="887"/>
        <v>7.2194244596093249E-3</v>
      </c>
      <c r="Q823" s="17">
        <f t="shared" si="887"/>
        <v>4.3726575175894178E-2</v>
      </c>
      <c r="R823" s="17">
        <f t="shared" si="887"/>
        <v>0</v>
      </c>
      <c r="S823" s="17">
        <f t="shared" si="887"/>
        <v>0</v>
      </c>
      <c r="T823" s="17">
        <f t="shared" si="887"/>
        <v>7.194244604316502E-3</v>
      </c>
      <c r="U823" s="241">
        <v>6.4000000000000003E-3</v>
      </c>
      <c r="V823" s="241">
        <v>2.9399999999999999E-2</v>
      </c>
      <c r="W823" s="223">
        <f t="shared" ca="1" si="852"/>
        <v>3.5850260061891064E-2</v>
      </c>
      <c r="X823" s="223">
        <f>MMULT(N823:T823,'Parameters &amp; Main Results'!$B$12:$B$18)-'Parameters &amp; Main Results'!$B$22/12+MMULT(U823:V823,'Parameters &amp; Main Results'!$B$20:$B$21)</f>
        <v>3.5850260061891064E-2</v>
      </c>
      <c r="Y823" s="223">
        <f>MMULT(N823:T823,'Parameters &amp; Main Results'!$C$12:$C$18)-'Parameters &amp; Main Results'!$C$22/12+MMULT(U823:V823,'Parameters &amp; Main Results'!$C$20:$C$21)</f>
        <v>4.0680892549848725E-2</v>
      </c>
      <c r="Z823" s="17">
        <f t="shared" ca="1" si="837"/>
        <v>139.00881089178426</v>
      </c>
      <c r="AA823" s="70">
        <f ca="1">Z823/OFFSET(Z823,'Parameters &amp; Main Results'!$B$38,0)</f>
        <v>7.4749697369137902</v>
      </c>
      <c r="AB823" s="70">
        <f ca="1">SUMPRODUCT(Z823:OFFSET(Z823,'Parameters &amp; Main Results'!$B$38-1,0), 'Cash Flow Assist'!$P$11:OFFSET('Cash Flow Assist'!$P$11,'Parameters &amp; Main Results'!$B$38-1,0)  )/OFFSET(Z823,'Parameters &amp; Main Results'!$B$38,0)</f>
        <v>1721.8940007382082</v>
      </c>
      <c r="AC823" s="70">
        <f ca="1">SUMPRODUCT(Z823:OFFSET(Z823,'Parameters &amp; Main Results'!$B$38-1,0),'Parameters &amp; Main Results'!$B$42:OFFSET('Parameters &amp; Main Results'!$B$42,'Parameters &amp; Main Results'!$B$38-1,0)   )/OFFSET(Z823,'Parameters &amp; Main Results'!$B$38,0)</f>
        <v>0</v>
      </c>
      <c r="AD823" s="155">
        <f t="shared" si="4"/>
        <v>-0.20520184408101394</v>
      </c>
      <c r="AE823" s="252">
        <f t="shared" ca="1" si="847"/>
        <v>9527.0972999999994</v>
      </c>
      <c r="AF823" s="253">
        <f t="shared" ca="1" si="849"/>
        <v>-0.1647619049718323</v>
      </c>
      <c r="AG823" s="258">
        <f t="shared" ca="1" si="850"/>
        <v>0</v>
      </c>
      <c r="AH823" s="227" t="str">
        <f ca="1">IF(SUM(AG823:OFFSET(AG823,(-HoldAggressiveTime-1),0,,))=0,"Defensive","Aggressive")</f>
        <v>Defensive</v>
      </c>
    </row>
    <row r="824" spans="1:34" ht="15" x14ac:dyDescent="0.2">
      <c r="A824">
        <f t="shared" si="15"/>
        <v>3</v>
      </c>
      <c r="B824">
        <f t="shared" si="16"/>
        <v>1939</v>
      </c>
      <c r="C824" s="70">
        <f t="shared" si="1"/>
        <v>1939.1666666666047</v>
      </c>
      <c r="D824" s="149">
        <f t="shared" si="383"/>
        <v>14365</v>
      </c>
      <c r="E824" s="151">
        <v>13.9</v>
      </c>
      <c r="F824" s="152">
        <v>6904.1449000000002</v>
      </c>
      <c r="G824" s="152">
        <v>1347.4915000000001</v>
      </c>
      <c r="H824" s="152">
        <v>2055.8360551000001</v>
      </c>
      <c r="I824" s="152">
        <v>6904.1449000000002</v>
      </c>
      <c r="J824" s="152">
        <v>13.9</v>
      </c>
      <c r="K824" s="152">
        <v>13.9</v>
      </c>
      <c r="L824" s="152">
        <v>35</v>
      </c>
      <c r="M824" s="153">
        <v>13.94226205</v>
      </c>
      <c r="N824" s="17">
        <f t="shared" ref="N824:T824" si="888">F824/F823/$E824*$E823-1</f>
        <v>-0.1323611248334976</v>
      </c>
      <c r="O824" s="17">
        <f t="shared" si="888"/>
        <v>9.9273297427910911E-3</v>
      </c>
      <c r="P824" s="17">
        <f t="shared" si="888"/>
        <v>2.5000001696584562E-5</v>
      </c>
      <c r="Q824" s="17">
        <f t="shared" si="888"/>
        <v>-0.1323611248334976</v>
      </c>
      <c r="R824" s="17">
        <f t="shared" si="888"/>
        <v>0</v>
      </c>
      <c r="S824" s="17">
        <f t="shared" si="888"/>
        <v>0</v>
      </c>
      <c r="T824" s="17">
        <f t="shared" si="888"/>
        <v>0</v>
      </c>
      <c r="U824" s="241">
        <v>-4.7199999999999999E-2</v>
      </c>
      <c r="V824" s="241">
        <v>-8.3699999999999997E-2</v>
      </c>
      <c r="W824" s="223">
        <f t="shared" ca="1" si="852"/>
        <v>-9.7327044343231639E-2</v>
      </c>
      <c r="X824" s="223">
        <f>MMULT(N824:T824,'Parameters &amp; Main Results'!$B$12:$B$18)-'Parameters &amp; Main Results'!$B$22/12+MMULT(U824:V824,'Parameters &amp; Main Results'!$B$20:$B$21)</f>
        <v>-9.7327044343231639E-2</v>
      </c>
      <c r="Y824" s="223">
        <f>MMULT(N824:T824,'Parameters &amp; Main Results'!$C$12:$C$18)-'Parameters &amp; Main Results'!$C$22/12+MMULT(U824:V824,'Parameters &amp; Main Results'!$C$20:$C$21)</f>
        <v>-0.11817394604253539</v>
      </c>
      <c r="Z824" s="17">
        <f t="shared" ca="1" si="837"/>
        <v>134.19778538596748</v>
      </c>
      <c r="AA824" s="70">
        <f ca="1">Z824/OFFSET(Z824,'Parameters &amp; Main Results'!$B$38,0)</f>
        <v>6.9989172807283628</v>
      </c>
      <c r="AB824" s="70">
        <f ca="1">SUMPRODUCT(Z824:OFFSET(Z824,'Parameters &amp; Main Results'!$B$38-1,0), 'Cash Flow Assist'!$P$11:OFFSET('Cash Flow Assist'!$P$11,'Parameters &amp; Main Results'!$B$38-1,0)  )/OFFSET(Z824,'Parameters &amp; Main Results'!$B$38,0)</f>
        <v>1663.7521328921578</v>
      </c>
      <c r="AC824" s="70">
        <f ca="1">SUMPRODUCT(Z824:OFFSET(Z824,'Parameters &amp; Main Results'!$B$38-1,0),'Parameters &amp; Main Results'!$B$42:OFFSET('Parameters &amp; Main Results'!$B$42,'Parameters &amp; Main Results'!$B$38-1,0)   )/OFFSET(Z824,'Parameters &amp; Main Results'!$B$38,0)</f>
        <v>0</v>
      </c>
      <c r="AD824" s="155">
        <f t="shared" si="4"/>
        <v>-0.31040222201404055</v>
      </c>
      <c r="AE824" s="252">
        <f t="shared" ca="1" si="847"/>
        <v>9924.9932000000008</v>
      </c>
      <c r="AF824" s="253">
        <f t="shared" ca="1" si="849"/>
        <v>-0.30436779543586995</v>
      </c>
      <c r="AG824" s="258">
        <f t="shared" ca="1" si="850"/>
        <v>0</v>
      </c>
      <c r="AH824" s="227" t="str">
        <f ca="1">IF(SUM(AG824:OFFSET(AG824,(-HoldAggressiveTime-1),0,,))=0,"Defensive","Aggressive")</f>
        <v>Defensive</v>
      </c>
    </row>
    <row r="825" spans="1:34" ht="15" x14ac:dyDescent="0.2">
      <c r="A825">
        <f t="shared" si="15"/>
        <v>4</v>
      </c>
      <c r="B825">
        <f t="shared" si="16"/>
        <v>1939</v>
      </c>
      <c r="C825" s="70">
        <f t="shared" si="1"/>
        <v>1939.2499999999379</v>
      </c>
      <c r="D825" s="149">
        <f t="shared" si="383"/>
        <v>14396</v>
      </c>
      <c r="E825" s="151">
        <v>13.8</v>
      </c>
      <c r="F825" s="152">
        <v>6892.2835999999998</v>
      </c>
      <c r="G825" s="152">
        <v>1358.4010000000001</v>
      </c>
      <c r="H825" s="152">
        <v>2055.8874510000001</v>
      </c>
      <c r="I825" s="152">
        <v>6892.2835999999998</v>
      </c>
      <c r="J825" s="152">
        <v>13.8</v>
      </c>
      <c r="K825" s="152">
        <v>13.8</v>
      </c>
      <c r="L825" s="152">
        <v>35</v>
      </c>
      <c r="M825" s="153">
        <v>13.96711118</v>
      </c>
      <c r="N825" s="17">
        <f t="shared" ref="N825:T825" si="889">F825/F824/$E825*$E824-1</f>
        <v>5.5159305909078249E-3</v>
      </c>
      <c r="O825" s="17">
        <f t="shared" si="889"/>
        <v>1.5401199567675494E-2</v>
      </c>
      <c r="P825" s="17">
        <f t="shared" si="889"/>
        <v>7.271557970339515E-3</v>
      </c>
      <c r="Q825" s="17">
        <f t="shared" si="889"/>
        <v>5.5159305909078249E-3</v>
      </c>
      <c r="R825" s="17">
        <f t="shared" si="889"/>
        <v>0</v>
      </c>
      <c r="S825" s="17">
        <f t="shared" si="889"/>
        <v>0</v>
      </c>
      <c r="T825" s="17">
        <f t="shared" si="889"/>
        <v>7.2463768115942351E-3</v>
      </c>
      <c r="U825" s="241">
        <v>1.66E-2</v>
      </c>
      <c r="V825" s="241">
        <v>-2.8999999999999998E-3</v>
      </c>
      <c r="W825" s="223">
        <f t="shared" ca="1" si="852"/>
        <v>7.5378400306290129E-3</v>
      </c>
      <c r="X825" s="223">
        <f>MMULT(N825:T825,'Parameters &amp; Main Results'!$B$12:$B$18)-'Parameters &amp; Main Results'!$B$22/12+MMULT(U825:V825,'Parameters &amp; Main Results'!$B$20:$B$21)</f>
        <v>7.5378400306290129E-3</v>
      </c>
      <c r="Y825" s="223">
        <f>MMULT(N825:T825,'Parameters &amp; Main Results'!$C$12:$C$18)-'Parameters &amp; Main Results'!$C$22/12+MMULT(U825:V825,'Parameters &amp; Main Results'!$C$20:$C$21)</f>
        <v>6.4627908219179256E-3</v>
      </c>
      <c r="Z825" s="17">
        <f t="shared" ca="1" si="837"/>
        <v>148.66711641795851</v>
      </c>
      <c r="AA825" s="70">
        <f ca="1">Z825/OFFSET(Z825,'Parameters &amp; Main Results'!$B$38,0)</f>
        <v>7.7962161424587499</v>
      </c>
      <c r="AB825" s="70">
        <f ca="1">SUMPRODUCT(Z825:OFFSET(Z825,'Parameters &amp; Main Results'!$B$38-1,0), 'Cash Flow Assist'!$P$11:OFFSET('Cash Flow Assist'!$P$11,'Parameters &amp; Main Results'!$B$38-1,0)  )/OFFSET(Z825,'Parameters &amp; Main Results'!$B$38,0)</f>
        <v>1666.8761029323909</v>
      </c>
      <c r="AC825" s="70">
        <f ca="1">SUMPRODUCT(Z825:OFFSET(Z825,'Parameters &amp; Main Results'!$B$38-1,0),'Parameters &amp; Main Results'!$B$42:OFFSET('Parameters &amp; Main Results'!$B$42,'Parameters &amp; Main Results'!$B$38-1,0)   )/OFFSET(Z825,'Parameters &amp; Main Results'!$B$38,0)</f>
        <v>0</v>
      </c>
      <c r="AD825" s="155">
        <f t="shared" si="4"/>
        <v>-0.30659844853502571</v>
      </c>
      <c r="AE825" s="252">
        <f t="shared" ca="1" si="847"/>
        <v>10107.0283</v>
      </c>
      <c r="AF825" s="253">
        <f t="shared" ca="1" si="849"/>
        <v>-0.31807021852308459</v>
      </c>
      <c r="AG825" s="258">
        <f t="shared" ca="1" si="850"/>
        <v>0</v>
      </c>
      <c r="AH825" s="227" t="str">
        <f ca="1">IF(SUM(AG825:OFFSET(AG825,(-HoldAggressiveTime-1),0,,))=0,"Defensive","Aggressive")</f>
        <v>Defensive</v>
      </c>
    </row>
    <row r="826" spans="1:34" ht="15" x14ac:dyDescent="0.2">
      <c r="A826">
        <f t="shared" si="15"/>
        <v>5</v>
      </c>
      <c r="B826">
        <f t="shared" si="16"/>
        <v>1939</v>
      </c>
      <c r="C826" s="70">
        <f t="shared" si="1"/>
        <v>1939.3333333332712</v>
      </c>
      <c r="D826" s="149">
        <f t="shared" si="383"/>
        <v>14426</v>
      </c>
      <c r="E826" s="151">
        <v>13.8</v>
      </c>
      <c r="F826" s="152">
        <v>7349.4431999999997</v>
      </c>
      <c r="G826" s="152">
        <v>1377.7394999999999</v>
      </c>
      <c r="H826" s="152">
        <v>2055.93884819</v>
      </c>
      <c r="I826" s="152">
        <v>7349.4431999999997</v>
      </c>
      <c r="J826" s="152">
        <v>13.8</v>
      </c>
      <c r="K826" s="152">
        <v>13.8</v>
      </c>
      <c r="L826" s="152">
        <v>35</v>
      </c>
      <c r="M826" s="153">
        <v>14.9801185</v>
      </c>
      <c r="N826" s="17">
        <f t="shared" ref="N826:T826" si="890">F826/F825/$E826*$E825-1</f>
        <v>6.6329191677487076E-2</v>
      </c>
      <c r="O826" s="17">
        <f t="shared" si="890"/>
        <v>1.423622332433494E-2</v>
      </c>
      <c r="P826" s="17">
        <f t="shared" si="890"/>
        <v>2.5000001811825712E-5</v>
      </c>
      <c r="Q826" s="17">
        <f t="shared" si="890"/>
        <v>6.6329191677487076E-2</v>
      </c>
      <c r="R826" s="17">
        <f t="shared" si="890"/>
        <v>0</v>
      </c>
      <c r="S826" s="17">
        <f t="shared" si="890"/>
        <v>0</v>
      </c>
      <c r="T826" s="17">
        <f t="shared" si="890"/>
        <v>0</v>
      </c>
      <c r="U826" s="241">
        <v>2.7799999999999998E-2</v>
      </c>
      <c r="V826" s="241">
        <v>5.3E-3</v>
      </c>
      <c r="W826" s="223">
        <f t="shared" ca="1" si="852"/>
        <v>5.2552471756315625E-2</v>
      </c>
      <c r="X826" s="223">
        <f>MMULT(N826:T826,'Parameters &amp; Main Results'!$B$12:$B$18)-'Parameters &amp; Main Results'!$B$22/12+MMULT(U826:V826,'Parameters &amp; Main Results'!$B$20:$B$21)</f>
        <v>5.2552471756315625E-2</v>
      </c>
      <c r="Y826" s="223">
        <f>MMULT(N826:T826,'Parameters &amp; Main Results'!$C$12:$C$18)-'Parameters &amp; Main Results'!$C$22/12+MMULT(U826:V826,'Parameters &amp; Main Results'!$C$20:$C$21)</f>
        <v>6.1078228175505199E-2</v>
      </c>
      <c r="Z826" s="17">
        <f t="shared" ca="1" si="837"/>
        <v>147.55487140159326</v>
      </c>
      <c r="AA826" s="70">
        <f ca="1">Z826/OFFSET(Z826,'Parameters &amp; Main Results'!$B$38,0)</f>
        <v>7.7403138772275257</v>
      </c>
      <c r="AB826" s="70">
        <f ca="1">SUMPRODUCT(Z826:OFFSET(Z826,'Parameters &amp; Main Results'!$B$38-1,0), 'Cash Flow Assist'!$P$11:OFFSET('Cash Flow Assist'!$P$11,'Parameters &amp; Main Results'!$B$38-1,0)  )/OFFSET(Z826,'Parameters &amp; Main Results'!$B$38,0)</f>
        <v>1660.6000809637649</v>
      </c>
      <c r="AC826" s="70">
        <f ca="1">SUMPRODUCT(Z826:OFFSET(Z826,'Parameters &amp; Main Results'!$B$38-1,0),'Parameters &amp; Main Results'!$B$42:OFFSET('Parameters &amp; Main Results'!$B$42,'Parameters &amp; Main Results'!$B$38-1,0)   )/OFFSET(Z826,'Parameters &amp; Main Results'!$B$38,0)</f>
        <v>0</v>
      </c>
      <c r="AD826" s="155">
        <f t="shared" si="4"/>
        <v>-0.26060568411843854</v>
      </c>
      <c r="AE826" s="252">
        <f t="shared" ca="1" si="847"/>
        <v>10043.5196</v>
      </c>
      <c r="AF826" s="253">
        <f t="shared" ca="1" si="849"/>
        <v>-0.26824026907858078</v>
      </c>
      <c r="AG826" s="258">
        <f t="shared" ca="1" si="850"/>
        <v>0</v>
      </c>
      <c r="AH826" s="227" t="str">
        <f ca="1">IF(SUM(AG826:OFFSET(AG826,(-HoldAggressiveTime-1),0,,))=0,"Defensive","Aggressive")</f>
        <v>Defensive</v>
      </c>
    </row>
    <row r="827" spans="1:34" ht="15" x14ac:dyDescent="0.2">
      <c r="A827">
        <f t="shared" si="15"/>
        <v>6</v>
      </c>
      <c r="B827">
        <f t="shared" si="16"/>
        <v>1939</v>
      </c>
      <c r="C827" s="70">
        <f t="shared" si="1"/>
        <v>1939.4166666666044</v>
      </c>
      <c r="D827" s="149">
        <f t="shared" si="383"/>
        <v>14457</v>
      </c>
      <c r="E827" s="151">
        <v>13.8</v>
      </c>
      <c r="F827" s="152">
        <v>6906.5878000000002</v>
      </c>
      <c r="G827" s="152">
        <v>1376.5657000000001</v>
      </c>
      <c r="H827" s="152">
        <v>2055.9902466600001</v>
      </c>
      <c r="I827" s="152">
        <v>6906.5878000000002</v>
      </c>
      <c r="J827" s="152">
        <v>13.8</v>
      </c>
      <c r="K827" s="152">
        <v>13.8</v>
      </c>
      <c r="L827" s="152">
        <v>35</v>
      </c>
      <c r="M827" s="153">
        <v>14.089412100000001</v>
      </c>
      <c r="N827" s="17">
        <f t="shared" ref="N827:T827" si="891">F827/F826/$E827*$E826-1</f>
        <v>-6.0257000149344542E-2</v>
      </c>
      <c r="O827" s="17">
        <f t="shared" si="891"/>
        <v>-8.5197528270009037E-4</v>
      </c>
      <c r="P827" s="17">
        <f t="shared" si="891"/>
        <v>2.4999999413966023E-5</v>
      </c>
      <c r="Q827" s="17">
        <f t="shared" si="891"/>
        <v>-6.0257000149344542E-2</v>
      </c>
      <c r="R827" s="17">
        <f t="shared" si="891"/>
        <v>0</v>
      </c>
      <c r="S827" s="17">
        <f t="shared" si="891"/>
        <v>0</v>
      </c>
      <c r="T827" s="17">
        <f t="shared" si="891"/>
        <v>0</v>
      </c>
      <c r="U827" s="241">
        <v>-9.9000000000000008E-3</v>
      </c>
      <c r="V827" s="241">
        <v>-5.45E-2</v>
      </c>
      <c r="W827" s="223">
        <f t="shared" ca="1" si="852"/>
        <v>-4.5404811835215095E-2</v>
      </c>
      <c r="X827" s="223">
        <f>MMULT(N827:T827,'Parameters &amp; Main Results'!$B$12:$B$18)-'Parameters &amp; Main Results'!$B$22/12+MMULT(U827:V827,'Parameters &amp; Main Results'!$B$20:$B$21)</f>
        <v>-4.5404811835215095E-2</v>
      </c>
      <c r="Y827" s="223">
        <f>MMULT(N827:T827,'Parameters &amp; Main Results'!$C$12:$C$18)-'Parameters &amp; Main Results'!$C$22/12+MMULT(U827:V827,'Parameters &amp; Main Results'!$C$20:$C$21)</f>
        <v>-5.4358164329346766E-2</v>
      </c>
      <c r="Z827" s="17">
        <f t="shared" ca="1" si="837"/>
        <v>140.18766319115613</v>
      </c>
      <c r="AA827" s="70">
        <f ca="1">Z827/OFFSET(Z827,'Parameters &amp; Main Results'!$B$38,0)</f>
        <v>6.9704888150303788</v>
      </c>
      <c r="AB827" s="70">
        <f ca="1">SUMPRODUCT(Z827:OFFSET(Z827,'Parameters &amp; Main Results'!$B$38-1,0), 'Cash Flow Assist'!$P$11:OFFSET('Cash Flow Assist'!$P$11,'Parameters &amp; Main Results'!$B$38-1,0)  )/OFFSET(Z827,'Parameters &amp; Main Results'!$B$38,0)</f>
        <v>1567.6427576417632</v>
      </c>
      <c r="AC827" s="70">
        <f ca="1">SUMPRODUCT(Z827:OFFSET(Z827,'Parameters &amp; Main Results'!$B$38-1,0),'Parameters &amp; Main Results'!$B$42:OFFSET('Parameters &amp; Main Results'!$B$42,'Parameters &amp; Main Results'!$B$38-1,0)   )/OFFSET(Z827,'Parameters &amp; Main Results'!$B$38,0)</f>
        <v>0</v>
      </c>
      <c r="AD827" s="155">
        <f t="shared" si="4"/>
        <v>-0.30515936752093831</v>
      </c>
      <c r="AE827" s="252">
        <f t="shared" ca="1" si="847"/>
        <v>9249.9241999999995</v>
      </c>
      <c r="AF827" s="253">
        <f t="shared" ca="1" si="849"/>
        <v>-0.25333574084855737</v>
      </c>
      <c r="AG827" s="258">
        <f t="shared" ca="1" si="850"/>
        <v>0</v>
      </c>
      <c r="AH827" s="227" t="str">
        <f ca="1">IF(SUM(AG827:OFFSET(AG827,(-HoldAggressiveTime-1),0,,))=0,"Defensive","Aggressive")</f>
        <v>Defensive</v>
      </c>
    </row>
    <row r="828" spans="1:34" ht="15" x14ac:dyDescent="0.2">
      <c r="A828">
        <f t="shared" si="15"/>
        <v>7</v>
      </c>
      <c r="B828">
        <f t="shared" si="16"/>
        <v>1939</v>
      </c>
      <c r="C828" s="70">
        <f t="shared" si="1"/>
        <v>1939.4999999999377</v>
      </c>
      <c r="D828" s="149">
        <f t="shared" si="383"/>
        <v>14488</v>
      </c>
      <c r="E828" s="151">
        <v>13.8</v>
      </c>
      <c r="F828" s="152">
        <v>7689.4386000000004</v>
      </c>
      <c r="G828" s="152">
        <v>1381.4594999999999</v>
      </c>
      <c r="H828" s="152">
        <v>2056.0416464099999</v>
      </c>
      <c r="I828" s="152">
        <v>7689.4386000000004</v>
      </c>
      <c r="J828" s="152">
        <v>13.8</v>
      </c>
      <c r="K828" s="152">
        <v>13.8</v>
      </c>
      <c r="L828" s="152">
        <v>35</v>
      </c>
      <c r="M828" s="153">
        <v>15.70169518</v>
      </c>
      <c r="N828" s="17">
        <f t="shared" ref="N828:T828" si="892">F828/F827/$E828*$E827-1</f>
        <v>0.1133484178685169</v>
      </c>
      <c r="O828" s="17">
        <f t="shared" si="892"/>
        <v>3.5550791364333811E-3</v>
      </c>
      <c r="P828" s="17">
        <f t="shared" si="892"/>
        <v>2.4999997000563212E-5</v>
      </c>
      <c r="Q828" s="17">
        <f t="shared" si="892"/>
        <v>0.1133484178685169</v>
      </c>
      <c r="R828" s="17">
        <f t="shared" si="892"/>
        <v>0</v>
      </c>
      <c r="S828" s="17">
        <f t="shared" si="892"/>
        <v>0</v>
      </c>
      <c r="T828" s="17">
        <f t="shared" si="892"/>
        <v>0</v>
      </c>
      <c r="U828" s="241">
        <v>4.1300000000000003E-2</v>
      </c>
      <c r="V828" s="241">
        <v>3.0999999999999999E-3</v>
      </c>
      <c r="W828" s="223">
        <f t="shared" ca="1" si="852"/>
        <v>8.5680662562007695E-2</v>
      </c>
      <c r="X828" s="223">
        <f>MMULT(N828:T828,'Parameters &amp; Main Results'!$B$12:$B$18)-'Parameters &amp; Main Results'!$B$22/12+MMULT(U828:V828,'Parameters &amp; Main Results'!$B$20:$B$21)</f>
        <v>8.5680662562007695E-2</v>
      </c>
      <c r="Y828" s="223">
        <f>MMULT(N828:T828,'Parameters &amp; Main Results'!$C$12:$C$18)-'Parameters &amp; Main Results'!$C$22/12+MMULT(U828:V828,'Parameters &amp; Main Results'!$C$20:$C$21)</f>
        <v>0.10232741732864188</v>
      </c>
      <c r="Z828" s="17">
        <f t="shared" ca="1" si="837"/>
        <v>146.85561474562613</v>
      </c>
      <c r="AA828" s="70">
        <f ca="1">Z828/OFFSET(Z828,'Parameters &amp; Main Results'!$B$38,0)</f>
        <v>7.4198820047872225</v>
      </c>
      <c r="AB828" s="70">
        <f ca="1">SUMPRODUCT(Z828:OFFSET(Z828,'Parameters &amp; Main Results'!$B$38-1,0), 'Cash Flow Assist'!$P$11:OFFSET('Cash Flow Assist'!$P$11,'Parameters &amp; Main Results'!$B$38-1,0)  )/OFFSET(Z828,'Parameters &amp; Main Results'!$B$38,0)</f>
        <v>1586.8756773861855</v>
      </c>
      <c r="AC828" s="70">
        <f ca="1">SUMPRODUCT(Z828:OFFSET(Z828,'Parameters &amp; Main Results'!$B$38-1,0),'Parameters &amp; Main Results'!$B$42:OFFSET('Parameters &amp; Main Results'!$B$42,'Parameters &amp; Main Results'!$B$38-1,0)   )/OFFSET(Z828,'Parameters &amp; Main Results'!$B$38,0)</f>
        <v>0</v>
      </c>
      <c r="AD828" s="155">
        <f t="shared" si="4"/>
        <v>-0.22640028115867705</v>
      </c>
      <c r="AE828" s="252">
        <f t="shared" ca="1" si="847"/>
        <v>9190.0720000000001</v>
      </c>
      <c r="AF828" s="253">
        <f t="shared" ca="1" si="849"/>
        <v>-0.16328853571549817</v>
      </c>
      <c r="AG828" s="258">
        <f t="shared" ca="1" si="850"/>
        <v>0</v>
      </c>
      <c r="AH828" s="227" t="str">
        <f ca="1">IF(SUM(AG828:OFFSET(AG828,(-HoldAggressiveTime-1),0,,))=0,"Defensive","Aggressive")</f>
        <v>Defensive</v>
      </c>
    </row>
    <row r="829" spans="1:34" ht="15" x14ac:dyDescent="0.2">
      <c r="A829">
        <f t="shared" si="15"/>
        <v>8</v>
      </c>
      <c r="B829">
        <f t="shared" si="16"/>
        <v>1939</v>
      </c>
      <c r="C829" s="70">
        <f t="shared" si="1"/>
        <v>1939.583333333271</v>
      </c>
      <c r="D829" s="149">
        <f t="shared" si="383"/>
        <v>14518</v>
      </c>
      <c r="E829" s="151">
        <v>13.8</v>
      </c>
      <c r="F829" s="152">
        <v>7172.3262000000004</v>
      </c>
      <c r="G829" s="152">
        <v>1368.2762</v>
      </c>
      <c r="H829" s="152">
        <v>2056.11018113</v>
      </c>
      <c r="I829" s="152">
        <v>7172.3262000000004</v>
      </c>
      <c r="J829" s="152">
        <v>13.8</v>
      </c>
      <c r="K829" s="152">
        <v>13.8</v>
      </c>
      <c r="L829" s="152">
        <v>35</v>
      </c>
      <c r="M829" s="153">
        <v>14.65350857</v>
      </c>
      <c r="N829" s="17">
        <f t="shared" ref="N829:T829" si="893">F829/F828/$E829*$E828-1</f>
        <v>-6.7249694925712755E-2</v>
      </c>
      <c r="O829" s="17">
        <f t="shared" si="893"/>
        <v>-9.543023157754349E-3</v>
      </c>
      <c r="P829" s="17">
        <f t="shared" si="893"/>
        <v>3.3333332581042541E-5</v>
      </c>
      <c r="Q829" s="17">
        <f t="shared" si="893"/>
        <v>-6.7249694925712755E-2</v>
      </c>
      <c r="R829" s="17">
        <f t="shared" si="893"/>
        <v>0</v>
      </c>
      <c r="S829" s="17">
        <f t="shared" si="893"/>
        <v>0</v>
      </c>
      <c r="T829" s="17">
        <f t="shared" si="893"/>
        <v>0</v>
      </c>
      <c r="U829" s="241">
        <v>-4.6800000000000001E-2</v>
      </c>
      <c r="V829" s="241">
        <v>-2.3300000000000001E-2</v>
      </c>
      <c r="W829" s="223">
        <f t="shared" ca="1" si="852"/>
        <v>-5.2387542492502104E-2</v>
      </c>
      <c r="X829" s="223">
        <f>MMULT(N829:T829,'Parameters &amp; Main Results'!$B$12:$B$18)-'Parameters &amp; Main Results'!$B$22/12+MMULT(U829:V829,'Parameters &amp; Main Results'!$B$20:$B$21)</f>
        <v>-5.2387542492502104E-2</v>
      </c>
      <c r="Y829" s="223">
        <f>MMULT(N829:T829,'Parameters &amp; Main Results'!$C$12:$C$18)-'Parameters &amp; Main Results'!$C$22/12+MMULT(U829:V829,'Parameters &amp; Main Results'!$C$20:$C$21)</f>
        <v>-6.1520694415583589E-2</v>
      </c>
      <c r="Z829" s="17">
        <f t="shared" ca="1" si="837"/>
        <v>135.26593943293946</v>
      </c>
      <c r="AA829" s="70">
        <f ca="1">Z829/OFFSET(Z829,'Parameters &amp; Main Results'!$B$38,0)</f>
        <v>6.8012752339208022</v>
      </c>
      <c r="AB829" s="70">
        <f ca="1">SUMPRODUCT(Z829:OFFSET(Z829,'Parameters &amp; Main Results'!$B$38-1,0), 'Cash Flow Assist'!$P$11:OFFSET('Cash Flow Assist'!$P$11,'Parameters &amp; Main Results'!$B$38-1,0)  )/OFFSET(Z829,'Parameters &amp; Main Results'!$B$38,0)</f>
        <v>1572.8155966653007</v>
      </c>
      <c r="AC829" s="70">
        <f ca="1">SUMPRODUCT(Z829:OFFSET(Z829,'Parameters &amp; Main Results'!$B$38-1,0),'Parameters &amp; Main Results'!$B$42:OFFSET('Parameters &amp; Main Results'!$B$42,'Parameters &amp; Main Results'!$B$38-1,0)   )/OFFSET(Z829,'Parameters &amp; Main Results'!$B$38,0)</f>
        <v>0</v>
      </c>
      <c r="AD829" s="155">
        <f t="shared" si="4"/>
        <v>-0.27842462624537323</v>
      </c>
      <c r="AE829" s="252">
        <f t="shared" ca="1" si="847"/>
        <v>8745.5606000000007</v>
      </c>
      <c r="AF829" s="253">
        <f t="shared" ca="1" si="849"/>
        <v>-0.17988948587240938</v>
      </c>
      <c r="AG829" s="258">
        <f t="shared" ca="1" si="850"/>
        <v>0</v>
      </c>
      <c r="AH829" s="227" t="str">
        <f ca="1">IF(SUM(AG829:OFFSET(AG829,(-HoldAggressiveTime-1),0,,))=0,"Defensive","Aggressive")</f>
        <v>Defensive</v>
      </c>
    </row>
    <row r="830" spans="1:34" ht="15" x14ac:dyDescent="0.2">
      <c r="A830">
        <f t="shared" si="15"/>
        <v>9</v>
      </c>
      <c r="B830">
        <f t="shared" si="16"/>
        <v>1939</v>
      </c>
      <c r="C830" s="70">
        <f t="shared" si="1"/>
        <v>1939.6666666666042</v>
      </c>
      <c r="D830" s="149">
        <f t="shared" si="383"/>
        <v>14549</v>
      </c>
      <c r="E830" s="151">
        <v>14.1</v>
      </c>
      <c r="F830" s="152">
        <v>8381.4899000000005</v>
      </c>
      <c r="G830" s="152">
        <v>1315.8416999999999</v>
      </c>
      <c r="H830" s="152">
        <v>2056.1958523899998</v>
      </c>
      <c r="I830" s="152">
        <v>8381.4899000000005</v>
      </c>
      <c r="J830" s="152">
        <v>14.1</v>
      </c>
      <c r="K830" s="152">
        <v>14.1</v>
      </c>
      <c r="L830" s="152">
        <v>35</v>
      </c>
      <c r="M830" s="153">
        <v>16.778413619999998</v>
      </c>
      <c r="N830" s="17">
        <f t="shared" ref="N830:T830" si="894">F830/F829/$E830*$E829-1</f>
        <v>0.14372382110277893</v>
      </c>
      <c r="O830" s="17">
        <f t="shared" si="894"/>
        <v>-5.8782818786801694E-2</v>
      </c>
      <c r="P830" s="17">
        <f t="shared" si="894"/>
        <v>-2.1235815601669317E-2</v>
      </c>
      <c r="Q830" s="17">
        <f t="shared" si="894"/>
        <v>0.14372382110277893</v>
      </c>
      <c r="R830" s="17">
        <f t="shared" si="894"/>
        <v>0</v>
      </c>
      <c r="S830" s="17">
        <f t="shared" si="894"/>
        <v>0</v>
      </c>
      <c r="T830" s="17">
        <f t="shared" si="894"/>
        <v>-2.1276595744680771E-2</v>
      </c>
      <c r="U830" s="241">
        <v>0.20610000000000001</v>
      </c>
      <c r="V830" s="241">
        <v>0.21879999999999999</v>
      </c>
      <c r="W830" s="223">
        <f t="shared" ca="1" si="852"/>
        <v>9.4930805615823149E-2</v>
      </c>
      <c r="X830" s="223">
        <f>MMULT(N830:T830,'Parameters &amp; Main Results'!$B$12:$B$18)-'Parameters &amp; Main Results'!$B$22/12+MMULT(U830:V830,'Parameters &amp; Main Results'!$B$20:$B$21)</f>
        <v>9.4930805615823149E-2</v>
      </c>
      <c r="Y830" s="223">
        <f>MMULT(N830:T830,'Parameters &amp; Main Results'!$C$12:$C$18)-'Parameters &amp; Main Results'!$C$22/12+MMULT(U830:V830,'Parameters &amp; Main Results'!$C$20:$C$21)</f>
        <v>0.12343149044715421</v>
      </c>
      <c r="Z830" s="17">
        <f t="shared" ca="1" si="837"/>
        <v>142.74394385731171</v>
      </c>
      <c r="AA830" s="70">
        <f ca="1">Z830/OFFSET(Z830,'Parameters &amp; Main Results'!$B$38,0)</f>
        <v>7.7804429029400275</v>
      </c>
      <c r="AB830" s="70">
        <f ca="1">SUMPRODUCT(Z830:OFFSET(Z830,'Parameters &amp; Main Results'!$B$38-1,0), 'Cash Flow Assist'!$P$11:OFFSET('Cash Flow Assist'!$P$11,'Parameters &amp; Main Results'!$B$38-1,0)  )/OFFSET(Z830,'Parameters &amp; Main Results'!$B$38,0)</f>
        <v>1698.7039505794326</v>
      </c>
      <c r="AC830" s="70">
        <f ca="1">SUMPRODUCT(Z830:OFFSET(Z830,'Parameters &amp; Main Results'!$B$38-1,0),'Parameters &amp; Main Results'!$B$42:OFFSET('Parameters &amp; Main Results'!$B$42,'Parameters &amp; Main Results'!$B$38-1,0)   )/OFFSET(Z830,'Parameters &amp; Main Results'!$B$38,0)</f>
        <v>0</v>
      </c>
      <c r="AD830" s="155">
        <f t="shared" si="4"/>
        <v>-0.17471705631569245</v>
      </c>
      <c r="AE830" s="252">
        <f t="shared" ca="1" si="847"/>
        <v>9675.8104999999996</v>
      </c>
      <c r="AF830" s="253">
        <f t="shared" ca="1" si="849"/>
        <v>-0.13376870082356399</v>
      </c>
      <c r="AG830" s="258">
        <f t="shared" ca="1" si="850"/>
        <v>0</v>
      </c>
      <c r="AH830" s="227" t="str">
        <f ca="1">IF(SUM(AG830:OFFSET(AG830,(-HoldAggressiveTime-1),0,,))=0,"Defensive","Aggressive")</f>
        <v>Defensive</v>
      </c>
    </row>
    <row r="831" spans="1:34" ht="15" x14ac:dyDescent="0.2">
      <c r="A831">
        <f t="shared" si="15"/>
        <v>10</v>
      </c>
      <c r="B831">
        <f t="shared" si="16"/>
        <v>1939</v>
      </c>
      <c r="C831" s="70">
        <f t="shared" si="1"/>
        <v>1939.7499999999375</v>
      </c>
      <c r="D831" s="149">
        <f t="shared" si="383"/>
        <v>14579</v>
      </c>
      <c r="E831" s="151">
        <v>14</v>
      </c>
      <c r="F831" s="152">
        <v>8293.0943000000007</v>
      </c>
      <c r="G831" s="152">
        <v>1345.5136</v>
      </c>
      <c r="H831" s="152">
        <v>2056.4357419100002</v>
      </c>
      <c r="I831" s="152">
        <v>8293.0943000000007</v>
      </c>
      <c r="J831" s="152">
        <v>14</v>
      </c>
      <c r="K831" s="152">
        <v>14</v>
      </c>
      <c r="L831" s="152">
        <v>35</v>
      </c>
      <c r="M831" s="153">
        <v>16.734751639999999</v>
      </c>
      <c r="N831" s="17">
        <f t="shared" ref="N831:T831" si="895">F831/F830/$E831*$E830-1</f>
        <v>-3.479001047636765E-3</v>
      </c>
      <c r="O831" s="17">
        <f t="shared" si="895"/>
        <v>2.9853675733616969E-2</v>
      </c>
      <c r="P831" s="17">
        <f t="shared" si="895"/>
        <v>7.2603571447615867E-3</v>
      </c>
      <c r="Q831" s="17">
        <f t="shared" si="895"/>
        <v>-3.479001047636765E-3</v>
      </c>
      <c r="R831" s="17">
        <f t="shared" si="895"/>
        <v>0</v>
      </c>
      <c r="S831" s="17">
        <f t="shared" si="895"/>
        <v>0</v>
      </c>
      <c r="T831" s="17">
        <f t="shared" si="895"/>
        <v>7.1428571428571175E-3</v>
      </c>
      <c r="U831" s="241">
        <v>-1.6000000000000001E-3</v>
      </c>
      <c r="V831" s="241">
        <v>-4.7E-2</v>
      </c>
      <c r="W831" s="223">
        <f t="shared" ca="1" si="852"/>
        <v>3.6769605514720099E-3</v>
      </c>
      <c r="X831" s="223">
        <f>MMULT(N831:T831,'Parameters &amp; Main Results'!$B$12:$B$18)-'Parameters &amp; Main Results'!$B$22/12+MMULT(U831:V831,'Parameters &amp; Main Results'!$B$20:$B$21)</f>
        <v>3.6769605514720099E-3</v>
      </c>
      <c r="Y831" s="223">
        <f>MMULT(N831:T831,'Parameters &amp; Main Results'!$C$12:$C$18)-'Parameters &amp; Main Results'!$C$22/12+MMULT(U831:V831,'Parameters &amp; Main Results'!$C$20:$C$21)</f>
        <v>-1.8740003617805808E-4</v>
      </c>
      <c r="Z831" s="17">
        <f t="shared" ca="1" si="837"/>
        <v>130.36800419276548</v>
      </c>
      <c r="AA831" s="70">
        <f ca="1">Z831/OFFSET(Z831,'Parameters &amp; Main Results'!$B$38,0)</f>
        <v>7.1235494139825333</v>
      </c>
      <c r="AB831" s="70">
        <f ca="1">SUMPRODUCT(Z831:OFFSET(Z831,'Parameters &amp; Main Results'!$B$38-1,0), 'Cash Flow Assist'!$P$11:OFFSET('Cash Flow Assist'!$P$11,'Parameters &amp; Main Results'!$B$38-1,0)  )/OFFSET(Z831,'Parameters &amp; Main Results'!$B$38,0)</f>
        <v>1696.1315028562319</v>
      </c>
      <c r="AC831" s="70">
        <f ca="1">SUMPRODUCT(Z831:OFFSET(Z831,'Parameters &amp; Main Results'!$B$38-1,0),'Parameters &amp; Main Results'!$B$42:OFFSET('Parameters &amp; Main Results'!$B$42,'Parameters &amp; Main Results'!$B$38-1,0)   )/OFFSET(Z831,'Parameters &amp; Main Results'!$B$38,0)</f>
        <v>0</v>
      </c>
      <c r="AD831" s="155">
        <f t="shared" si="4"/>
        <v>-0.17758821654136692</v>
      </c>
      <c r="AE831" s="252">
        <f t="shared" ca="1" si="847"/>
        <v>9181.2175000000007</v>
      </c>
      <c r="AF831" s="253">
        <f t="shared" ca="1" si="849"/>
        <v>-9.6732617433363269E-2</v>
      </c>
      <c r="AG831" s="258">
        <f t="shared" ca="1" si="850"/>
        <v>0</v>
      </c>
      <c r="AH831" s="227" t="str">
        <f ca="1">IF(SUM(AG831:OFFSET(AG831,(-HoldAggressiveTime-1),0,,))=0,"Defensive","Aggressive")</f>
        <v>Defensive</v>
      </c>
    </row>
    <row r="832" spans="1:34" ht="15" x14ac:dyDescent="0.2">
      <c r="A832">
        <f t="shared" si="15"/>
        <v>11</v>
      </c>
      <c r="B832">
        <f t="shared" si="16"/>
        <v>1939</v>
      </c>
      <c r="C832" s="70">
        <f t="shared" si="1"/>
        <v>1939.8333333332707</v>
      </c>
      <c r="D832" s="149">
        <f t="shared" si="383"/>
        <v>14610</v>
      </c>
      <c r="E832" s="151">
        <v>14</v>
      </c>
      <c r="F832" s="152">
        <v>7919.5690999999997</v>
      </c>
      <c r="G832" s="152">
        <v>1361.325</v>
      </c>
      <c r="H832" s="152">
        <v>2056.5214267299998</v>
      </c>
      <c r="I832" s="152">
        <v>7919.5690999999997</v>
      </c>
      <c r="J832" s="152">
        <v>14</v>
      </c>
      <c r="K832" s="152">
        <v>14</v>
      </c>
      <c r="L832" s="152">
        <v>35</v>
      </c>
      <c r="M832" s="153">
        <v>15.98872192</v>
      </c>
      <c r="N832" s="17">
        <f t="shared" ref="N832:T832" si="896">F832/F831/$E832*$E831-1</f>
        <v>-4.5040510391881172E-2</v>
      </c>
      <c r="O832" s="17">
        <f t="shared" si="896"/>
        <v>1.1751200433797182E-2</v>
      </c>
      <c r="P832" s="17">
        <f t="shared" si="896"/>
        <v>4.1666665412165571E-5</v>
      </c>
      <c r="Q832" s="17">
        <f t="shared" si="896"/>
        <v>-4.5040510391881172E-2</v>
      </c>
      <c r="R832" s="17">
        <f t="shared" si="896"/>
        <v>0</v>
      </c>
      <c r="S832" s="17">
        <f t="shared" si="896"/>
        <v>0</v>
      </c>
      <c r="T832" s="17">
        <f t="shared" si="896"/>
        <v>0</v>
      </c>
      <c r="U832" s="241">
        <v>-5.2200000000000003E-2</v>
      </c>
      <c r="V832" s="241">
        <v>-6.2799999999999995E-2</v>
      </c>
      <c r="W832" s="223">
        <f t="shared" ca="1" si="852"/>
        <v>-3.1471809373818112E-2</v>
      </c>
      <c r="X832" s="223">
        <f>MMULT(N832:T832,'Parameters &amp; Main Results'!$B$12:$B$18)-'Parameters &amp; Main Results'!$B$22/12+MMULT(U832:V832,'Parameters &amp; Main Results'!$B$20:$B$21)</f>
        <v>-3.1471809373818112E-2</v>
      </c>
      <c r="Y832" s="223">
        <f>MMULT(N832:T832,'Parameters &amp; Main Results'!$C$12:$C$18)-'Parameters &amp; Main Results'!$C$22/12+MMULT(U832:V832,'Parameters &amp; Main Results'!$C$20:$C$21)</f>
        <v>-3.940300597598001E-2</v>
      </c>
      <c r="Z832" s="17">
        <f t="shared" ca="1" si="837"/>
        <v>129.8904023074661</v>
      </c>
      <c r="AA832" s="70">
        <f ca="1">Z832/OFFSET(Z832,'Parameters &amp; Main Results'!$B$38,0)</f>
        <v>7.150431897785916</v>
      </c>
      <c r="AB832" s="70">
        <f ca="1">SUMPRODUCT(Z832:OFFSET(Z832,'Parameters &amp; Main Results'!$B$38-1,0), 'Cash Flow Assist'!$P$11:OFFSET('Cash Flow Assist'!$P$11,'Parameters &amp; Main Results'!$B$38-1,0)  )/OFFSET(Z832,'Parameters &amp; Main Results'!$B$38,0)</f>
        <v>1702.6231613938178</v>
      </c>
      <c r="AC832" s="70">
        <f ca="1">SUMPRODUCT(Z832:OFFSET(Z832,'Parameters &amp; Main Results'!$B$38-1,0),'Parameters &amp; Main Results'!$B$42:OFFSET('Parameters &amp; Main Results'!$B$42,'Parameters &amp; Main Results'!$B$38-1,0)   )/OFFSET(Z832,'Parameters &amp; Main Results'!$B$38,0)</f>
        <v>0</v>
      </c>
      <c r="AD832" s="155">
        <f t="shared" si="4"/>
        <v>-0.21463006302064103</v>
      </c>
      <c r="AE832" s="252">
        <f t="shared" ca="1" si="847"/>
        <v>7913.5753000000004</v>
      </c>
      <c r="AF832" s="253">
        <f t="shared" ca="1" si="849"/>
        <v>7.5740733774268655E-4</v>
      </c>
      <c r="AG832" s="258">
        <f t="shared" ca="1" si="850"/>
        <v>0</v>
      </c>
      <c r="AH832" s="227" t="str">
        <f ca="1">IF(SUM(AG832:OFFSET(AG832,(-HoldAggressiveTime-1),0,,))=0,"Defensive","Aggressive")</f>
        <v>Defensive</v>
      </c>
    </row>
    <row r="833" spans="1:34" ht="15" x14ac:dyDescent="0.2">
      <c r="A833">
        <f t="shared" si="15"/>
        <v>12</v>
      </c>
      <c r="B833">
        <f t="shared" si="16"/>
        <v>1939</v>
      </c>
      <c r="C833" s="70">
        <f t="shared" si="1"/>
        <v>1939.916666666604</v>
      </c>
      <c r="D833" s="149">
        <f t="shared" si="383"/>
        <v>14641</v>
      </c>
      <c r="E833" s="151">
        <v>14</v>
      </c>
      <c r="F833" s="152">
        <v>8141.0758999999998</v>
      </c>
      <c r="G833" s="152">
        <v>1376.0103999999999</v>
      </c>
      <c r="H833" s="152">
        <v>2056.6071151199999</v>
      </c>
      <c r="I833" s="152">
        <v>8141.0758999999998</v>
      </c>
      <c r="J833" s="152">
        <v>14</v>
      </c>
      <c r="K833" s="152">
        <v>14</v>
      </c>
      <c r="L833" s="152">
        <v>35</v>
      </c>
      <c r="M833" s="153">
        <v>16.625499749999999</v>
      </c>
      <c r="N833" s="17">
        <f t="shared" ref="N833:T833" si="897">F833/F832/$E833*$E832-1</f>
        <v>2.7969552030299161E-2</v>
      </c>
      <c r="O833" s="17">
        <f t="shared" si="897"/>
        <v>1.0787578278515397E-2</v>
      </c>
      <c r="P833" s="17">
        <f t="shared" si="897"/>
        <v>4.166666531468799E-5</v>
      </c>
      <c r="Q833" s="17">
        <f t="shared" si="897"/>
        <v>2.7969552030299161E-2</v>
      </c>
      <c r="R833" s="17">
        <f t="shared" si="897"/>
        <v>0</v>
      </c>
      <c r="S833" s="17">
        <f t="shared" si="897"/>
        <v>0</v>
      </c>
      <c r="T833" s="17">
        <f t="shared" si="897"/>
        <v>0</v>
      </c>
      <c r="U833" s="241">
        <v>8.6999999999999994E-3</v>
      </c>
      <c r="V833" s="241">
        <v>-4.19E-2</v>
      </c>
      <c r="W833" s="223">
        <f t="shared" ca="1" si="852"/>
        <v>2.3093013011760786E-2</v>
      </c>
      <c r="X833" s="223">
        <f>MMULT(N833:T833,'Parameters &amp; Main Results'!$B$12:$B$18)-'Parameters &amp; Main Results'!$B$22/12+MMULT(U833:V833,'Parameters &amp; Main Results'!$B$20:$B$21)</f>
        <v>2.3093013011760786E-2</v>
      </c>
      <c r="Y833" s="223">
        <f>MMULT(N833:T833,'Parameters &amp; Main Results'!$C$12:$C$18)-'Parameters &amp; Main Results'!$C$22/12+MMULT(U833:V833,'Parameters &amp; Main Results'!$C$20:$C$21)</f>
        <v>2.620968798845412E-2</v>
      </c>
      <c r="Z833" s="17">
        <f t="shared" ca="1" si="837"/>
        <v>134.11112197311277</v>
      </c>
      <c r="AA833" s="70">
        <f ca="1">Z833/OFFSET(Z833,'Parameters &amp; Main Results'!$B$38,0)</f>
        <v>7.331685390645986</v>
      </c>
      <c r="AB833" s="70">
        <f ca="1">SUMPRODUCT(Z833:OFFSET(Z833,'Parameters &amp; Main Results'!$B$38-1,0), 'Cash Flow Assist'!$P$11:OFFSET('Cash Flow Assist'!$P$11,'Parameters &amp; Main Results'!$B$38-1,0)  )/OFFSET(Z833,'Parameters &amp; Main Results'!$B$38,0)</f>
        <v>1684.7314955970642</v>
      </c>
      <c r="AC833" s="70">
        <f ca="1">SUMPRODUCT(Z833:OFFSET(Z833,'Parameters &amp; Main Results'!$B$38-1,0),'Parameters &amp; Main Results'!$B$42:OFFSET('Parameters &amp; Main Results'!$B$42,'Parameters &amp; Main Results'!$B$38-1,0)   )/OFFSET(Z833,'Parameters &amp; Main Results'!$B$38,0)</f>
        <v>0</v>
      </c>
      <c r="AD833" s="155">
        <f t="shared" si="4"/>
        <v>-0.19266361770526408</v>
      </c>
      <c r="AE833" s="252">
        <f t="shared" ca="1" si="847"/>
        <v>7148.2897000000003</v>
      </c>
      <c r="AF833" s="253">
        <f t="shared" ca="1" si="849"/>
        <v>0.13888443832935304</v>
      </c>
      <c r="AG833" s="258">
        <f t="shared" ca="1" si="850"/>
        <v>0</v>
      </c>
      <c r="AH833" s="227" t="str">
        <f ca="1">IF(SUM(AG833:OFFSET(AG833,(-HoldAggressiveTime-1),0,,))=0,"Defensive","Aggressive")</f>
        <v>Defensive</v>
      </c>
    </row>
    <row r="834" spans="1:34" ht="15" x14ac:dyDescent="0.2">
      <c r="A834">
        <f t="shared" si="15"/>
        <v>1</v>
      </c>
      <c r="B834">
        <f t="shared" si="16"/>
        <v>1940</v>
      </c>
      <c r="C834" s="70">
        <f t="shared" si="1"/>
        <v>1939.9999999999372</v>
      </c>
      <c r="D834" s="149">
        <f t="shared" si="383"/>
        <v>14670</v>
      </c>
      <c r="E834" s="151">
        <v>13.9</v>
      </c>
      <c r="F834" s="152">
        <v>7888.0736999999999</v>
      </c>
      <c r="G834" s="152">
        <v>1377.4438</v>
      </c>
      <c r="H834" s="152">
        <v>2056.6756686899998</v>
      </c>
      <c r="I834" s="152">
        <v>7888.0736999999999</v>
      </c>
      <c r="J834" s="152">
        <v>13.9</v>
      </c>
      <c r="K834" s="152">
        <v>13.9</v>
      </c>
      <c r="L834" s="152">
        <v>34.5</v>
      </c>
      <c r="M834" s="153">
        <v>16.049445989999999</v>
      </c>
      <c r="N834" s="17">
        <f t="shared" ref="N834:T834" si="898">F834/F833/$E834*$E833-1</f>
        <v>-2.4106576422573855E-2</v>
      </c>
      <c r="O834" s="17">
        <f t="shared" si="898"/>
        <v>8.2434461439386819E-3</v>
      </c>
      <c r="P834" s="17">
        <f t="shared" si="898"/>
        <v>7.2278177455564752E-3</v>
      </c>
      <c r="Q834" s="17">
        <f t="shared" si="898"/>
        <v>-2.4106576422573855E-2</v>
      </c>
      <c r="R834" s="17">
        <f t="shared" si="898"/>
        <v>0</v>
      </c>
      <c r="S834" s="17">
        <f t="shared" si="898"/>
        <v>0</v>
      </c>
      <c r="T834" s="17">
        <f t="shared" si="898"/>
        <v>-7.1942446043166131E-3</v>
      </c>
      <c r="U834" s="241">
        <v>4.0000000000000001E-3</v>
      </c>
      <c r="V834" s="241">
        <v>-1.09E-2</v>
      </c>
      <c r="W834" s="223">
        <f t="shared" ca="1" si="852"/>
        <v>-1.6832621985025151E-2</v>
      </c>
      <c r="X834" s="223">
        <f>MMULT(N834:T834,'Parameters &amp; Main Results'!$B$12:$B$18)-'Parameters &amp; Main Results'!$B$22/12+MMULT(U834:V834,'Parameters &amp; Main Results'!$B$20:$B$21)</f>
        <v>-1.6832621985025151E-2</v>
      </c>
      <c r="Y834" s="223">
        <f>MMULT(N834:T834,'Parameters &amp; Main Results'!$C$12:$C$18)-'Parameters &amp; Main Results'!$C$22/12+MMULT(U834:V834,'Parameters &amp; Main Results'!$C$20:$C$21)</f>
        <v>-2.0913240832589268E-2</v>
      </c>
      <c r="Z834" s="17">
        <f t="shared" ca="1" si="837"/>
        <v>131.08399751291344</v>
      </c>
      <c r="AA834" s="70">
        <f ca="1">Z834/OFFSET(Z834,'Parameters &amp; Main Results'!$B$38,0)</f>
        <v>7.287855796325819</v>
      </c>
      <c r="AB834" s="70">
        <f ca="1">SUMPRODUCT(Z834:OFFSET(Z834,'Parameters &amp; Main Results'!$B$38-1,0), 'Cash Flow Assist'!$P$11:OFFSET('Cash Flow Assist'!$P$11,'Parameters &amp; Main Results'!$B$38-1,0)  )/OFFSET(Z834,'Parameters &amp; Main Results'!$B$38,0)</f>
        <v>1706.8937591869073</v>
      </c>
      <c r="AC834" s="70">
        <f ca="1">SUMPRODUCT(Z834:OFFSET(Z834,'Parameters &amp; Main Results'!$B$38-1,0),'Parameters &amp; Main Results'!$B$42:OFFSET('Parameters &amp; Main Results'!$B$42,'Parameters &amp; Main Results'!$B$38-1,0)   )/OFFSET(Z834,'Parameters &amp; Main Results'!$B$38,0)</f>
        <v>0</v>
      </c>
      <c r="AD834" s="155">
        <f t="shared" si="4"/>
        <v>-0.21212573390377643</v>
      </c>
      <c r="AE834" s="252">
        <f t="shared" ca="1" si="847"/>
        <v>6458.8513999999996</v>
      </c>
      <c r="AF834" s="253">
        <f t="shared" ca="1" si="849"/>
        <v>0.221281186311238</v>
      </c>
      <c r="AG834" s="258">
        <f t="shared" ca="1" si="850"/>
        <v>0</v>
      </c>
      <c r="AH834" s="227" t="str">
        <f ca="1">IF(SUM(AG834:OFFSET(AG834,(-HoldAggressiveTime-1),0,,))=0,"Defensive","Aggressive")</f>
        <v>Defensive</v>
      </c>
    </row>
    <row r="835" spans="1:34" ht="15" x14ac:dyDescent="0.2">
      <c r="A835">
        <f t="shared" si="15"/>
        <v>2</v>
      </c>
      <c r="B835">
        <f t="shared" si="16"/>
        <v>1940</v>
      </c>
      <c r="C835" s="70">
        <f t="shared" si="1"/>
        <v>1940.0833333332705</v>
      </c>
      <c r="D835" s="149">
        <f t="shared" si="383"/>
        <v>14701</v>
      </c>
      <c r="E835" s="151">
        <v>14</v>
      </c>
      <c r="F835" s="152">
        <v>7971.8804</v>
      </c>
      <c r="G835" s="152">
        <v>1378.8904</v>
      </c>
      <c r="H835" s="152">
        <v>2056.6928076600002</v>
      </c>
      <c r="I835" s="152">
        <v>7971.8804</v>
      </c>
      <c r="J835" s="152">
        <v>14</v>
      </c>
      <c r="K835" s="152">
        <v>14</v>
      </c>
      <c r="L835" s="152">
        <v>34.5</v>
      </c>
      <c r="M835" s="153">
        <v>16.094698000000001</v>
      </c>
      <c r="N835" s="17">
        <f t="shared" ref="N835:T835" si="899">F835/F834/$E835*$E834-1</f>
        <v>3.4057360725290309E-3</v>
      </c>
      <c r="O835" s="17">
        <f t="shared" si="899"/>
        <v>-6.1001524293456955E-3</v>
      </c>
      <c r="P835" s="17">
        <f t="shared" si="899"/>
        <v>-7.1345833303911865E-3</v>
      </c>
      <c r="Q835" s="17">
        <f t="shared" si="899"/>
        <v>3.4057360725290309E-3</v>
      </c>
      <c r="R835" s="17">
        <f t="shared" si="899"/>
        <v>0</v>
      </c>
      <c r="S835" s="17">
        <f t="shared" si="899"/>
        <v>0</v>
      </c>
      <c r="T835" s="17">
        <f t="shared" si="899"/>
        <v>-7.1428571428571175E-3</v>
      </c>
      <c r="U835" s="241">
        <v>2.2200000000000001E-2</v>
      </c>
      <c r="V835" s="241">
        <v>1.9E-3</v>
      </c>
      <c r="W835" s="223">
        <f t="shared" ca="1" si="852"/>
        <v>9.3546204471811113E-4</v>
      </c>
      <c r="X835" s="223">
        <f>MMULT(N835:T835,'Parameters &amp; Main Results'!$B$12:$B$18)-'Parameters &amp; Main Results'!$B$22/12+MMULT(U835:V835,'Parameters &amp; Main Results'!$B$20:$B$21)</f>
        <v>9.3546204471811113E-4</v>
      </c>
      <c r="Y835" s="223">
        <f>MMULT(N835:T835,'Parameters &amp; Main Results'!$C$12:$C$18)-'Parameters &amp; Main Results'!$C$22/12+MMULT(U835:V835,'Parameters &amp; Main Results'!$C$20:$C$21)</f>
        <v>2.413480555674891E-3</v>
      </c>
      <c r="Z835" s="17">
        <f t="shared" ca="1" si="837"/>
        <v>133.32826174274962</v>
      </c>
      <c r="AA835" s="70">
        <f ca="1">Z835/OFFSET(Z835,'Parameters &amp; Main Results'!$B$38,0)</f>
        <v>7.8728271089633104</v>
      </c>
      <c r="AB835" s="70">
        <f ca="1">SUMPRODUCT(Z835:OFFSET(Z835,'Parameters &amp; Main Results'!$B$38-1,0), 'Cash Flow Assist'!$P$11:OFFSET('Cash Flow Assist'!$P$11,'Parameters &amp; Main Results'!$B$38-1,0)  )/OFFSET(Z835,'Parameters &amp; Main Results'!$B$38,0)</f>
        <v>1806.1843953397301</v>
      </c>
      <c r="AC835" s="70">
        <f ca="1">SUMPRODUCT(Z835:OFFSET(Z835,'Parameters &amp; Main Results'!$B$38-1,0),'Parameters &amp; Main Results'!$B$42:OFFSET('Parameters &amp; Main Results'!$B$42,'Parameters &amp; Main Results'!$B$38-1,0)   )/OFFSET(Z835,'Parameters &amp; Main Results'!$B$38,0)</f>
        <v>0</v>
      </c>
      <c r="AD835" s="155">
        <f t="shared" si="4"/>
        <v>-0.2094424420951152</v>
      </c>
      <c r="AE835" s="252">
        <f t="shared" ca="1" si="847"/>
        <v>6168.0643</v>
      </c>
      <c r="AF835" s="253">
        <f t="shared" ca="1" si="849"/>
        <v>0.29244443836293987</v>
      </c>
      <c r="AG835" s="258">
        <f t="shared" ca="1" si="850"/>
        <v>0</v>
      </c>
      <c r="AH835" s="227" t="str">
        <f ca="1">IF(SUM(AG835:OFFSET(AG835,(-HoldAggressiveTime-1),0,,))=0,"Defensive","Aggressive")</f>
        <v>Defensive</v>
      </c>
    </row>
    <row r="836" spans="1:34" ht="15" x14ac:dyDescent="0.2">
      <c r="A836">
        <f t="shared" si="15"/>
        <v>3</v>
      </c>
      <c r="B836">
        <f t="shared" si="16"/>
        <v>1940</v>
      </c>
      <c r="C836" s="70">
        <f t="shared" si="1"/>
        <v>1940.1666666666038</v>
      </c>
      <c r="D836" s="149">
        <f t="shared" si="383"/>
        <v>14731</v>
      </c>
      <c r="E836" s="151">
        <v>14</v>
      </c>
      <c r="F836" s="152">
        <v>8089.1332000000002</v>
      </c>
      <c r="G836" s="152">
        <v>1393.6839</v>
      </c>
      <c r="H836" s="152">
        <v>2056.7270858699999</v>
      </c>
      <c r="I836" s="152">
        <v>8089.1332000000002</v>
      </c>
      <c r="J836" s="152">
        <v>14</v>
      </c>
      <c r="K836" s="152">
        <v>14</v>
      </c>
      <c r="L836" s="152">
        <v>34.5</v>
      </c>
      <c r="M836" s="153">
        <v>16.261557790000001</v>
      </c>
      <c r="N836" s="17">
        <f t="shared" ref="N836:T836" si="900">F836/F835/$E836*$E835-1</f>
        <v>1.4708298935342867E-2</v>
      </c>
      <c r="O836" s="17">
        <f t="shared" si="900"/>
        <v>1.0728553915525074E-2</v>
      </c>
      <c r="P836" s="17">
        <f t="shared" si="900"/>
        <v>1.6666664983677748E-5</v>
      </c>
      <c r="Q836" s="17">
        <f t="shared" si="900"/>
        <v>1.4708298935342867E-2</v>
      </c>
      <c r="R836" s="17">
        <f t="shared" si="900"/>
        <v>0</v>
      </c>
      <c r="S836" s="17">
        <f t="shared" si="900"/>
        <v>0</v>
      </c>
      <c r="T836" s="17">
        <f t="shared" si="900"/>
        <v>0</v>
      </c>
      <c r="U836" s="241">
        <v>1.26E-2</v>
      </c>
      <c r="V836" s="241">
        <v>-1.29E-2</v>
      </c>
      <c r="W836" s="223">
        <f t="shared" ca="1" si="852"/>
        <v>1.3135268317945498E-2</v>
      </c>
      <c r="X836" s="223">
        <f>MMULT(N836:T836,'Parameters &amp; Main Results'!$B$12:$B$18)-'Parameters &amp; Main Results'!$B$22/12+MMULT(U836:V836,'Parameters &amp; Main Results'!$B$20:$B$21)</f>
        <v>1.3135268317945498E-2</v>
      </c>
      <c r="Y836" s="223">
        <f>MMULT(N836:T836,'Parameters &amp; Main Results'!$C$12:$C$18)-'Parameters &amp; Main Results'!$C$22/12+MMULT(U836:V836,'Parameters &amp; Main Results'!$C$20:$C$21)</f>
        <v>1.426865776669442E-2</v>
      </c>
      <c r="Z836" s="17">
        <f t="shared" ca="1" si="837"/>
        <v>133.20365477948567</v>
      </c>
      <c r="AA836" s="70">
        <f ca="1">Z836/OFFSET(Z836,'Parameters &amp; Main Results'!$B$38,0)</f>
        <v>7.8217797914082086</v>
      </c>
      <c r="AB836" s="70">
        <f ca="1">SUMPRODUCT(Z836:OFFSET(Z836,'Parameters &amp; Main Results'!$B$38-1,0), 'Cash Flow Assist'!$P$11:OFFSET('Cash Flow Assist'!$P$11,'Parameters &amp; Main Results'!$B$38-1,0)  )/OFFSET(Z836,'Parameters &amp; Main Results'!$B$38,0)</f>
        <v>1789.3171272828583</v>
      </c>
      <c r="AC836" s="70">
        <f ca="1">SUMPRODUCT(Z836:OFFSET(Z836,'Parameters &amp; Main Results'!$B$38-1,0),'Parameters &amp; Main Results'!$B$42:OFFSET('Parameters &amp; Main Results'!$B$42,'Parameters &amp; Main Results'!$B$38-1,0)   )/OFFSET(Z836,'Parameters &amp; Main Results'!$B$38,0)</f>
        <v>0</v>
      </c>
      <c r="AD836" s="155">
        <f t="shared" si="4"/>
        <v>-0.1978146852078555</v>
      </c>
      <c r="AE836" s="252">
        <f t="shared" ca="1" si="847"/>
        <v>6294.5357999999997</v>
      </c>
      <c r="AF836" s="253">
        <f t="shared" ca="1" si="849"/>
        <v>0.28510401037039151</v>
      </c>
      <c r="AG836" s="258">
        <f t="shared" ca="1" si="850"/>
        <v>0</v>
      </c>
      <c r="AH836" s="227" t="str">
        <f ca="1">IF(SUM(AG836:OFFSET(AG836,(-HoldAggressiveTime-1),0,,))=0,"Defensive","Aggressive")</f>
        <v>Defensive</v>
      </c>
    </row>
    <row r="837" spans="1:34" ht="15" x14ac:dyDescent="0.2">
      <c r="A837">
        <f t="shared" si="15"/>
        <v>4</v>
      </c>
      <c r="B837">
        <f t="shared" si="16"/>
        <v>1940</v>
      </c>
      <c r="C837" s="70">
        <f t="shared" si="1"/>
        <v>1940.249999999937</v>
      </c>
      <c r="D837" s="149">
        <f t="shared" si="383"/>
        <v>14762</v>
      </c>
      <c r="E837" s="151">
        <v>14</v>
      </c>
      <c r="F837" s="152">
        <v>8083.2914000000001</v>
      </c>
      <c r="G837" s="152">
        <v>1388.9576999999999</v>
      </c>
      <c r="H837" s="152">
        <v>2056.7613646599998</v>
      </c>
      <c r="I837" s="152">
        <v>8083.2914000000001</v>
      </c>
      <c r="J837" s="152">
        <v>14</v>
      </c>
      <c r="K837" s="152">
        <v>14</v>
      </c>
      <c r="L837" s="152">
        <v>34.5</v>
      </c>
      <c r="M837" s="153">
        <v>16.26611831</v>
      </c>
      <c r="N837" s="17">
        <f t="shared" ref="N837:T837" si="901">F837/F836/$E837*$E836-1</f>
        <v>-7.2217873727187243E-4</v>
      </c>
      <c r="O837" s="17">
        <f t="shared" si="901"/>
        <v>-3.3911563447062143E-3</v>
      </c>
      <c r="P837" s="17">
        <f t="shared" si="901"/>
        <v>1.666666921207316E-5</v>
      </c>
      <c r="Q837" s="17">
        <f t="shared" si="901"/>
        <v>-7.2217873727187243E-4</v>
      </c>
      <c r="R837" s="17">
        <f t="shared" si="901"/>
        <v>0</v>
      </c>
      <c r="S837" s="17">
        <f t="shared" si="901"/>
        <v>0</v>
      </c>
      <c r="T837" s="17">
        <f t="shared" si="901"/>
        <v>0</v>
      </c>
      <c r="U837" s="241">
        <v>4.0099999999999997E-2</v>
      </c>
      <c r="V837" s="241">
        <v>-2.5999999999999999E-3</v>
      </c>
      <c r="W837" s="223">
        <f t="shared" ca="1" si="852"/>
        <v>-1.261531988561814E-3</v>
      </c>
      <c r="X837" s="223">
        <f>MMULT(N837:T837,'Parameters &amp; Main Results'!$B$12:$B$18)-'Parameters &amp; Main Results'!$B$22/12+MMULT(U837:V837,'Parameters &amp; Main Results'!$B$20:$B$21)</f>
        <v>-1.261531988561814E-3</v>
      </c>
      <c r="Y837" s="223">
        <f>MMULT(N837:T837,'Parameters &amp; Main Results'!$C$12:$C$18)-'Parameters &amp; Main Results'!$C$22/12+MMULT(U837:V837,'Parameters &amp; Main Results'!$C$20:$C$21)</f>
        <v>-1.0307431646819733E-3</v>
      </c>
      <c r="Z837" s="17">
        <f t="shared" ca="1" si="837"/>
        <v>131.47667339686694</v>
      </c>
      <c r="AA837" s="70">
        <f ca="1">Z837/OFFSET(Z837,'Parameters &amp; Main Results'!$B$38,0)</f>
        <v>7.7784202770089212</v>
      </c>
      <c r="AB837" s="70">
        <f ca="1">SUMPRODUCT(Z837:OFFSET(Z837,'Parameters &amp; Main Results'!$B$38-1,0), 'Cash Flow Assist'!$P$11:OFFSET('Cash Flow Assist'!$P$11,'Parameters &amp; Main Results'!$B$38-1,0)  )/OFFSET(Z837,'Parameters &amp; Main Results'!$B$38,0)</f>
        <v>1795.8979666485875</v>
      </c>
      <c r="AC837" s="70">
        <f ca="1">SUMPRODUCT(Z837:OFFSET(Z837,'Parameters &amp; Main Results'!$B$38-1,0),'Parameters &amp; Main Results'!$B$42:OFFSET('Parameters &amp; Main Results'!$B$42,'Parameters &amp; Main Results'!$B$38-1,0)   )/OFFSET(Z837,'Parameters &amp; Main Results'!$B$38,0)</f>
        <v>0</v>
      </c>
      <c r="AD837" s="155">
        <f t="shared" si="4"/>
        <v>-0.19839400638555016</v>
      </c>
      <c r="AE837" s="252">
        <f t="shared" ca="1" si="847"/>
        <v>6718.3586999999998</v>
      </c>
      <c r="AF837" s="253">
        <f t="shared" ca="1" si="849"/>
        <v>0.203164606260157</v>
      </c>
      <c r="AG837" s="258">
        <f t="shared" ca="1" si="850"/>
        <v>0</v>
      </c>
      <c r="AH837" s="227" t="str">
        <f ca="1">IF(SUM(AG837:OFFSET(AG837,(-HoldAggressiveTime-1),0,,))=0,"Defensive","Aggressive")</f>
        <v>Defensive</v>
      </c>
    </row>
    <row r="838" spans="1:34" ht="15" x14ac:dyDescent="0.2">
      <c r="A838">
        <f t="shared" si="15"/>
        <v>5</v>
      </c>
      <c r="B838">
        <f t="shared" si="16"/>
        <v>1940</v>
      </c>
      <c r="C838" s="70">
        <f t="shared" si="1"/>
        <v>1940.3333333332703</v>
      </c>
      <c r="D838" s="149">
        <f t="shared" si="383"/>
        <v>14792</v>
      </c>
      <c r="E838" s="151">
        <v>14</v>
      </c>
      <c r="F838" s="152">
        <v>6181.8806999999997</v>
      </c>
      <c r="G838" s="152">
        <v>1368.7066</v>
      </c>
      <c r="H838" s="152">
        <v>2056.7956440100002</v>
      </c>
      <c r="I838" s="152">
        <v>6181.8806999999997</v>
      </c>
      <c r="J838" s="152">
        <v>14</v>
      </c>
      <c r="K838" s="152">
        <v>14</v>
      </c>
      <c r="L838" s="152">
        <v>34.5</v>
      </c>
      <c r="M838" s="153">
        <v>12.38744062</v>
      </c>
      <c r="N838" s="17">
        <f t="shared" ref="N838:T838" si="902">F838/F837/$E838*$E837-1</f>
        <v>-0.23522728625124167</v>
      </c>
      <c r="O838" s="17">
        <f t="shared" si="902"/>
        <v>-1.4580069645029448E-2</v>
      </c>
      <c r="P838" s="17">
        <f t="shared" si="902"/>
        <v>1.6666663711806251E-5</v>
      </c>
      <c r="Q838" s="17">
        <f t="shared" si="902"/>
        <v>-0.23522728625124167</v>
      </c>
      <c r="R838" s="17">
        <f t="shared" si="902"/>
        <v>0</v>
      </c>
      <c r="S838" s="17">
        <f t="shared" si="902"/>
        <v>0</v>
      </c>
      <c r="T838" s="17">
        <f t="shared" si="902"/>
        <v>0</v>
      </c>
      <c r="U838" s="241">
        <v>-6.6100000000000006E-2</v>
      </c>
      <c r="V838" s="241">
        <v>-3.8199999999999998E-2</v>
      </c>
      <c r="W838" s="223">
        <f t="shared" ca="1" si="852"/>
        <v>-0.17937814528410381</v>
      </c>
      <c r="X838" s="223">
        <f>MMULT(N838:T838,'Parameters &amp; Main Results'!$B$12:$B$18)-'Parameters &amp; Main Results'!$B$22/12+MMULT(U838:V838,'Parameters &amp; Main Results'!$B$20:$B$21)</f>
        <v>-0.17937814528410381</v>
      </c>
      <c r="Y838" s="223">
        <f>MMULT(N838:T838,'Parameters &amp; Main Results'!$C$12:$C$18)-'Parameters &amp; Main Results'!$C$22/12+MMULT(U838:V838,'Parameters &amp; Main Results'!$C$20:$C$21)</f>
        <v>-0.2132042312572871</v>
      </c>
      <c r="Z838" s="17">
        <f t="shared" ca="1" si="837"/>
        <v>131.64274493065906</v>
      </c>
      <c r="AA838" s="70">
        <f ca="1">Z838/OFFSET(Z838,'Parameters &amp; Main Results'!$B$38,0)</f>
        <v>7.7984762639559779</v>
      </c>
      <c r="AB838" s="70">
        <f ca="1">SUMPRODUCT(Z838:OFFSET(Z838,'Parameters &amp; Main Results'!$B$38-1,0), 'Cash Flow Assist'!$P$11:OFFSET('Cash Flow Assist'!$P$11,'Parameters &amp; Main Results'!$B$38-1,0)  )/OFFSET(Z838,'Parameters &amp; Main Results'!$B$38,0)</f>
        <v>1791.4697859746047</v>
      </c>
      <c r="AC838" s="70">
        <f ca="1">SUMPRODUCT(Z838:OFFSET(Z838,'Parameters &amp; Main Results'!$B$38-1,0),'Parameters &amp; Main Results'!$B$42:OFFSET('Parameters &amp; Main Results'!$B$42,'Parameters &amp; Main Results'!$B$38-1,0)   )/OFFSET(Z838,'Parameters &amp; Main Results'!$B$38,0)</f>
        <v>0</v>
      </c>
      <c r="AD838" s="155">
        <f t="shared" si="4"/>
        <v>-0.38695360890620734</v>
      </c>
      <c r="AE838" s="252">
        <f t="shared" ca="1" si="847"/>
        <v>5071.7078000000001</v>
      </c>
      <c r="AF838" s="253">
        <f t="shared" ca="1" si="849"/>
        <v>0.21889528020521992</v>
      </c>
      <c r="AG838" s="258">
        <f t="shared" ca="1" si="850"/>
        <v>0</v>
      </c>
      <c r="AH838" s="227" t="str">
        <f ca="1">IF(SUM(AG838:OFFSET(AG838,(-HoldAggressiveTime-1),0,,))=0,"Defensive","Aggressive")</f>
        <v>Defensive</v>
      </c>
    </row>
    <row r="839" spans="1:34" ht="15" x14ac:dyDescent="0.2">
      <c r="A839">
        <f t="shared" si="15"/>
        <v>6</v>
      </c>
      <c r="B839">
        <f t="shared" si="16"/>
        <v>1940</v>
      </c>
      <c r="C839" s="70">
        <f t="shared" si="1"/>
        <v>1940.4166666666035</v>
      </c>
      <c r="D839" s="149">
        <f t="shared" si="383"/>
        <v>14823</v>
      </c>
      <c r="E839" s="151">
        <v>14.1</v>
      </c>
      <c r="F839" s="152">
        <v>6696.7858999999999</v>
      </c>
      <c r="G839" s="152">
        <v>1389.5962999999999</v>
      </c>
      <c r="H839" s="152">
        <v>2056.8984837899998</v>
      </c>
      <c r="I839" s="152">
        <v>6696.7858999999999</v>
      </c>
      <c r="J839" s="152">
        <v>14.1</v>
      </c>
      <c r="K839" s="152">
        <v>14.1</v>
      </c>
      <c r="L839" s="152">
        <v>34.5</v>
      </c>
      <c r="M839" s="153">
        <v>13.126540950000001</v>
      </c>
      <c r="N839" s="17">
        <f t="shared" ref="N839:T839" si="903">F839/F838/$E839*$E838-1</f>
        <v>7.5609719310663515E-2</v>
      </c>
      <c r="O839" s="17">
        <f t="shared" si="903"/>
        <v>8.061922907508734E-3</v>
      </c>
      <c r="P839" s="17">
        <f t="shared" si="903"/>
        <v>-7.0425531925518703E-3</v>
      </c>
      <c r="Q839" s="17">
        <f t="shared" si="903"/>
        <v>7.5609719310663515E-2</v>
      </c>
      <c r="R839" s="17">
        <f t="shared" si="903"/>
        <v>0</v>
      </c>
      <c r="S839" s="17">
        <f t="shared" si="903"/>
        <v>0</v>
      </c>
      <c r="T839" s="17">
        <f t="shared" si="903"/>
        <v>-7.0921985815601829E-3</v>
      </c>
      <c r="U839" s="241">
        <v>-1.72E-2</v>
      </c>
      <c r="V839" s="241">
        <v>3.8800000000000001E-2</v>
      </c>
      <c r="W839" s="223">
        <f t="shared" ca="1" si="852"/>
        <v>5.7923397468754703E-2</v>
      </c>
      <c r="X839" s="223">
        <f>MMULT(N839:T839,'Parameters &amp; Main Results'!$B$12:$B$18)-'Parameters &amp; Main Results'!$B$22/12+MMULT(U839:V839,'Parameters &amp; Main Results'!$B$20:$B$21)</f>
        <v>5.7923397468754703E-2</v>
      </c>
      <c r="Y839" s="223">
        <f>MMULT(N839:T839,'Parameters &amp; Main Results'!$C$12:$C$18)-'Parameters &amp; Main Results'!$C$22/12+MMULT(U839:V839,'Parameters &amp; Main Results'!$C$20:$C$21)</f>
        <v>6.8813273003681383E-2</v>
      </c>
      <c r="Z839" s="17">
        <f t="shared" ca="1" si="837"/>
        <v>160.41827813156951</v>
      </c>
      <c r="AA839" s="70">
        <f ca="1">Z839/OFFSET(Z839,'Parameters &amp; Main Results'!$B$38,0)</f>
        <v>10.028620422787743</v>
      </c>
      <c r="AB839" s="70">
        <f ca="1">SUMPRODUCT(Z839:OFFSET(Z839,'Parameters &amp; Main Results'!$B$38-1,0), 'Cash Flow Assist'!$P$11:OFFSET('Cash Flow Assist'!$P$11,'Parameters &amp; Main Results'!$B$38-1,0)  )/OFFSET(Z839,'Parameters &amp; Main Results'!$B$38,0)</f>
        <v>1883.3574748728452</v>
      </c>
      <c r="AC839" s="70">
        <f ca="1">SUMPRODUCT(Z839:OFFSET(Z839,'Parameters &amp; Main Results'!$B$38-1,0),'Parameters &amp; Main Results'!$B$42:OFFSET('Parameters &amp; Main Results'!$B$42,'Parameters &amp; Main Results'!$B$38-1,0)   )/OFFSET(Z839,'Parameters &amp; Main Results'!$B$38,0)</f>
        <v>0</v>
      </c>
      <c r="AD839" s="155">
        <f t="shared" si="4"/>
        <v>-0.34060134335119041</v>
      </c>
      <c r="AE839" s="252">
        <f t="shared" ca="1" si="847"/>
        <v>5822.2417999999998</v>
      </c>
      <c r="AF839" s="253">
        <f t="shared" ca="1" si="849"/>
        <v>0.15020745101998342</v>
      </c>
      <c r="AG839" s="258">
        <f t="shared" ca="1" si="850"/>
        <v>0</v>
      </c>
      <c r="AH839" s="227" t="str">
        <f ca="1">IF(SUM(AG839:OFFSET(AG839,(-HoldAggressiveTime-1),0,,))=0,"Defensive","Aggressive")</f>
        <v>Defensive</v>
      </c>
    </row>
    <row r="840" spans="1:34" ht="15" x14ac:dyDescent="0.2">
      <c r="A840">
        <f t="shared" si="15"/>
        <v>7</v>
      </c>
      <c r="B840">
        <f t="shared" si="16"/>
        <v>1940</v>
      </c>
      <c r="C840" s="70">
        <f t="shared" si="1"/>
        <v>1940.4999999999368</v>
      </c>
      <c r="D840" s="149">
        <f t="shared" si="383"/>
        <v>14854</v>
      </c>
      <c r="E840" s="151">
        <v>14</v>
      </c>
      <c r="F840" s="152">
        <v>6936.915</v>
      </c>
      <c r="G840" s="152">
        <v>1400.8253999999999</v>
      </c>
      <c r="H840" s="152">
        <v>2057.069892</v>
      </c>
      <c r="I840" s="152">
        <v>6936.915</v>
      </c>
      <c r="J840" s="152">
        <v>14</v>
      </c>
      <c r="K840" s="152">
        <v>14</v>
      </c>
      <c r="L840" s="152">
        <v>34.5</v>
      </c>
      <c r="M840" s="153">
        <v>13.77098131</v>
      </c>
      <c r="N840" s="17">
        <f t="shared" ref="N840:T840" si="904">F840/F839/$E840*$E839-1</f>
        <v>4.3256346728531625E-2</v>
      </c>
      <c r="O840" s="17">
        <f t="shared" si="904"/>
        <v>1.528141354023882E-2</v>
      </c>
      <c r="P840" s="17">
        <f t="shared" si="904"/>
        <v>7.2267857157632953E-3</v>
      </c>
      <c r="Q840" s="17">
        <f t="shared" si="904"/>
        <v>4.3256346728531625E-2</v>
      </c>
      <c r="R840" s="17">
        <f t="shared" si="904"/>
        <v>0</v>
      </c>
      <c r="S840" s="17">
        <f t="shared" si="904"/>
        <v>0</v>
      </c>
      <c r="T840" s="17">
        <f t="shared" si="904"/>
        <v>7.1428571428571175E-3</v>
      </c>
      <c r="U840" s="241">
        <v>1.01E-2</v>
      </c>
      <c r="V840" s="241">
        <v>-7.4000000000000003E-3</v>
      </c>
      <c r="W840" s="223">
        <f t="shared" ca="1" si="852"/>
        <v>3.5814018944922671E-2</v>
      </c>
      <c r="X840" s="223">
        <f>MMULT(N840:T840,'Parameters &amp; Main Results'!$B$12:$B$18)-'Parameters &amp; Main Results'!$B$22/12+MMULT(U840:V840,'Parameters &amp; Main Results'!$B$20:$B$21)</f>
        <v>3.5814018944922671E-2</v>
      </c>
      <c r="Y840" s="223">
        <f>MMULT(N840:T840,'Parameters &amp; Main Results'!$C$12:$C$18)-'Parameters &amp; Main Results'!$C$22/12+MMULT(U840:V840,'Parameters &amp; Main Results'!$C$20:$C$21)</f>
        <v>4.0417186743035675E-2</v>
      </c>
      <c r="Z840" s="17">
        <f t="shared" ca="1" si="837"/>
        <v>151.63506026560623</v>
      </c>
      <c r="AA840" s="70">
        <f ca="1">Z840/OFFSET(Z840,'Parameters &amp; Main Results'!$B$38,0)</f>
        <v>9.5874956943652716</v>
      </c>
      <c r="AB840" s="70">
        <f ca="1">SUMPRODUCT(Z840:OFFSET(Z840,'Parameters &amp; Main Results'!$B$38-1,0), 'Cash Flow Assist'!$P$11:OFFSET('Cash Flow Assist'!$P$11,'Parameters &amp; Main Results'!$B$38-1,0)  )/OFFSET(Z840,'Parameters &amp; Main Results'!$B$38,0)</f>
        <v>1895.6755180073781</v>
      </c>
      <c r="AC840" s="70">
        <f ca="1">SUMPRODUCT(Z840:OFFSET(Z840,'Parameters &amp; Main Results'!$B$38-1,0),'Parameters &amp; Main Results'!$B$42:OFFSET('Parameters &amp; Main Results'!$B$42,'Parameters &amp; Main Results'!$B$38-1,0)   )/OFFSET(Z840,'Parameters &amp; Main Results'!$B$38,0)</f>
        <v>0</v>
      </c>
      <c r="AD840" s="155">
        <f t="shared" si="4"/>
        <v>-0.31207816642686148</v>
      </c>
      <c r="AE840" s="252">
        <f t="shared" ca="1" si="847"/>
        <v>5602.1706999999997</v>
      </c>
      <c r="AF840" s="253">
        <f t="shared" ca="1" si="849"/>
        <v>0.23825484289509427</v>
      </c>
      <c r="AG840" s="258">
        <f t="shared" ca="1" si="850"/>
        <v>0</v>
      </c>
      <c r="AH840" s="227" t="str">
        <f ca="1">IF(SUM(AG840:OFFSET(AG840,(-HoldAggressiveTime-1),0,,))=0,"Defensive","Aggressive")</f>
        <v>Defensive</v>
      </c>
    </row>
    <row r="841" spans="1:34" ht="15" x14ac:dyDescent="0.2">
      <c r="A841">
        <f t="shared" si="15"/>
        <v>8</v>
      </c>
      <c r="B841">
        <f t="shared" si="16"/>
        <v>1940</v>
      </c>
      <c r="C841" s="70">
        <f t="shared" si="1"/>
        <v>1940.58333333327</v>
      </c>
      <c r="D841" s="149">
        <f t="shared" si="383"/>
        <v>14884</v>
      </c>
      <c r="E841" s="151">
        <v>14</v>
      </c>
      <c r="F841" s="152">
        <v>7152.8227999999999</v>
      </c>
      <c r="G841" s="152">
        <v>1405.9082000000001</v>
      </c>
      <c r="H841" s="152">
        <v>2057.1556032499998</v>
      </c>
      <c r="I841" s="152">
        <v>7152.8227999999999</v>
      </c>
      <c r="J841" s="152">
        <v>14</v>
      </c>
      <c r="K841" s="152">
        <v>14</v>
      </c>
      <c r="L841" s="152">
        <v>34.5</v>
      </c>
      <c r="M841" s="153">
        <v>14.123381480000001</v>
      </c>
      <c r="N841" s="17">
        <f t="shared" ref="N841:T841" si="905">F841/F840/$E841*$E840-1</f>
        <v>3.1124469594913551E-2</v>
      </c>
      <c r="O841" s="17">
        <f t="shared" si="905"/>
        <v>3.6284322086108656E-3</v>
      </c>
      <c r="P841" s="17">
        <f t="shared" si="905"/>
        <v>4.1666668854078992E-5</v>
      </c>
      <c r="Q841" s="17">
        <f t="shared" si="905"/>
        <v>3.1124469594913551E-2</v>
      </c>
      <c r="R841" s="17">
        <f t="shared" si="905"/>
        <v>0</v>
      </c>
      <c r="S841" s="17">
        <f t="shared" si="905"/>
        <v>0</v>
      </c>
      <c r="T841" s="17">
        <f t="shared" si="905"/>
        <v>0</v>
      </c>
      <c r="U841" s="241">
        <v>-1.1000000000000001E-3</v>
      </c>
      <c r="V841" s="241">
        <v>5.5999999999999999E-3</v>
      </c>
      <c r="W841" s="223">
        <f t="shared" ca="1" si="852"/>
        <v>2.402737197124067E-2</v>
      </c>
      <c r="X841" s="223">
        <f>MMULT(N841:T841,'Parameters &amp; Main Results'!$B$12:$B$18)-'Parameters &amp; Main Results'!$B$22/12+MMULT(U841:V841,'Parameters &amp; Main Results'!$B$20:$B$21)</f>
        <v>2.402737197124067E-2</v>
      </c>
      <c r="Y841" s="223">
        <f>MMULT(N841:T841,'Parameters &amp; Main Results'!$C$12:$C$18)-'Parameters &amp; Main Results'!$C$22/12+MMULT(U841:V841,'Parameters &amp; Main Results'!$C$20:$C$21)</f>
        <v>2.8333199189616617E-2</v>
      </c>
      <c r="Z841" s="17">
        <f t="shared" ref="Z841:Z904" ca="1" si="906">Z842*(1+W841)</f>
        <v>146.392168374069</v>
      </c>
      <c r="AA841" s="70">
        <f ca="1">Z841/OFFSET(Z841,'Parameters &amp; Main Results'!$B$38,0)</f>
        <v>9.2258785609554455</v>
      </c>
      <c r="AB841" s="70">
        <f ca="1">SUMPRODUCT(Z841:OFFSET(Z841,'Parameters &amp; Main Results'!$B$38-1,0), 'Cash Flow Assist'!$P$11:OFFSET('Cash Flow Assist'!$P$11,'Parameters &amp; Main Results'!$B$38-1,0)  )/OFFSET(Z841,'Parameters &amp; Main Results'!$B$38,0)</f>
        <v>1880.9467228407134</v>
      </c>
      <c r="AC841" s="70">
        <f ca="1">SUMPRODUCT(Z841:OFFSET(Z841,'Parameters &amp; Main Results'!$B$38-1,0),'Parameters &amp; Main Results'!$B$42:OFFSET('Parameters &amp; Main Results'!$B$42,'Parameters &amp; Main Results'!$B$38-1,0)   )/OFFSET(Z841,'Parameters &amp; Main Results'!$B$38,0)</f>
        <v>0</v>
      </c>
      <c r="AD841" s="155">
        <f t="shared" si="4"/>
        <v>-0.29066696423413718</v>
      </c>
      <c r="AE841" s="252">
        <f t="shared" ca="1" si="847"/>
        <v>7024.7647999999999</v>
      </c>
      <c r="AF841" s="253">
        <f t="shared" ca="1" si="849"/>
        <v>1.8229507128836541E-2</v>
      </c>
      <c r="AG841" s="258">
        <f t="shared" ca="1" si="850"/>
        <v>0</v>
      </c>
      <c r="AH841" s="227" t="str">
        <f ca="1">IF(SUM(AG841:OFFSET(AG841,(-HoldAggressiveTime-1),0,,))=0,"Defensive","Aggressive")</f>
        <v>Defensive</v>
      </c>
    </row>
    <row r="842" spans="1:34" ht="15" x14ac:dyDescent="0.2">
      <c r="A842">
        <f t="shared" si="15"/>
        <v>9</v>
      </c>
      <c r="B842">
        <f t="shared" si="16"/>
        <v>1940</v>
      </c>
      <c r="C842" s="70">
        <f t="shared" si="1"/>
        <v>1940.6666666666033</v>
      </c>
      <c r="D842" s="149">
        <f t="shared" si="383"/>
        <v>14915</v>
      </c>
      <c r="E842" s="151">
        <v>14</v>
      </c>
      <c r="F842" s="152">
        <v>7267.5036</v>
      </c>
      <c r="G842" s="152">
        <v>1418.413</v>
      </c>
      <c r="H842" s="152">
        <v>2057.2241751000001</v>
      </c>
      <c r="I842" s="152">
        <v>7267.5036</v>
      </c>
      <c r="J842" s="152">
        <v>14</v>
      </c>
      <c r="K842" s="152">
        <v>14</v>
      </c>
      <c r="L842" s="152">
        <v>34.5</v>
      </c>
      <c r="M842" s="153">
        <v>14.264989030000001</v>
      </c>
      <c r="N842" s="17">
        <f t="shared" ref="N842:T842" si="907">F842/F841/$E842*$E841-1</f>
        <v>1.603294296623714E-2</v>
      </c>
      <c r="O842" s="17">
        <f t="shared" si="907"/>
        <v>8.8944640908985573E-3</v>
      </c>
      <c r="P842" s="17">
        <f t="shared" si="907"/>
        <v>3.3333331660445609E-5</v>
      </c>
      <c r="Q842" s="17">
        <f t="shared" si="907"/>
        <v>1.603294296623714E-2</v>
      </c>
      <c r="R842" s="17">
        <f t="shared" si="907"/>
        <v>0</v>
      </c>
      <c r="S842" s="17">
        <f t="shared" si="907"/>
        <v>0</v>
      </c>
      <c r="T842" s="17">
        <f t="shared" si="907"/>
        <v>0</v>
      </c>
      <c r="U842" s="241">
        <v>3.2199999999999999E-2</v>
      </c>
      <c r="V842" s="241">
        <v>-1.1299999999999999E-2</v>
      </c>
      <c r="W842" s="223">
        <f t="shared" ca="1" si="852"/>
        <v>1.37619333761909E-2</v>
      </c>
      <c r="X842" s="223">
        <f>MMULT(N842:T842,'Parameters &amp; Main Results'!$B$12:$B$18)-'Parameters &amp; Main Results'!$B$22/12+MMULT(U842:V842,'Parameters &amp; Main Results'!$B$20:$B$21)</f>
        <v>1.37619333761909E-2</v>
      </c>
      <c r="Y842" s="223">
        <f>MMULT(N842:T842,'Parameters &amp; Main Results'!$C$12:$C$18)-'Parameters &amp; Main Results'!$C$22/12+MMULT(U842:V842,'Parameters &amp; Main Results'!$C$20:$C$21)</f>
        <v>1.5277428412036616E-2</v>
      </c>
      <c r="Z842" s="17">
        <f t="shared" ca="1" si="906"/>
        <v>142.95728061669465</v>
      </c>
      <c r="AA842" s="70">
        <f ca="1">Z842/OFFSET(Z842,'Parameters &amp; Main Results'!$B$38,0)</f>
        <v>8.9925592635802047</v>
      </c>
      <c r="AB842" s="70">
        <f ca="1">SUMPRODUCT(Z842:OFFSET(Z842,'Parameters &amp; Main Results'!$B$38-1,0), 'Cash Flow Assist'!$P$11:OFFSET('Cash Flow Assist'!$P$11,'Parameters &amp; Main Results'!$B$38-1,0)  )/OFFSET(Z842,'Parameters &amp; Main Results'!$B$38,0)</f>
        <v>1869.2189906638896</v>
      </c>
      <c r="AC842" s="70">
        <f ca="1">SUMPRODUCT(Z842:OFFSET(Z842,'Parameters &amp; Main Results'!$B$38-1,0),'Parameters &amp; Main Results'!$B$42:OFFSET('Parameters &amp; Main Results'!$B$42,'Parameters &amp; Main Results'!$B$38-1,0)   )/OFFSET(Z842,'Parameters &amp; Main Results'!$B$38,0)</f>
        <v>0</v>
      </c>
      <c r="AD842" s="155">
        <f t="shared" si="4"/>
        <v>-0.27929426812763525</v>
      </c>
      <c r="AE842" s="252">
        <f t="shared" ca="1" si="847"/>
        <v>7563.1749</v>
      </c>
      <c r="AF842" s="253">
        <f t="shared" ca="1" si="849"/>
        <v>-3.9093542580907387E-2</v>
      </c>
      <c r="AG842" s="258">
        <f t="shared" ca="1" si="850"/>
        <v>0</v>
      </c>
      <c r="AH842" s="227" t="str">
        <f ca="1">IF(SUM(AG842:OFFSET(AG842,(-HoldAggressiveTime-1),0,,))=0,"Defensive","Aggressive")</f>
        <v>Defensive</v>
      </c>
    </row>
    <row r="843" spans="1:34" ht="15" x14ac:dyDescent="0.2">
      <c r="A843">
        <f t="shared" si="15"/>
        <v>10</v>
      </c>
      <c r="B843">
        <f t="shared" si="16"/>
        <v>1940</v>
      </c>
      <c r="C843" s="70">
        <f t="shared" si="1"/>
        <v>1940.7499999999366</v>
      </c>
      <c r="D843" s="149">
        <f t="shared" si="383"/>
        <v>14945</v>
      </c>
      <c r="E843" s="151">
        <v>14</v>
      </c>
      <c r="F843" s="152">
        <v>7588.7093000000004</v>
      </c>
      <c r="G843" s="152">
        <v>1428.4384</v>
      </c>
      <c r="H843" s="152">
        <v>2057.3098927699998</v>
      </c>
      <c r="I843" s="152">
        <v>7588.7093000000004</v>
      </c>
      <c r="J843" s="152">
        <v>14</v>
      </c>
      <c r="K843" s="152">
        <v>14</v>
      </c>
      <c r="L843" s="152">
        <v>34.5</v>
      </c>
      <c r="M843" s="153">
        <v>14.799801909999999</v>
      </c>
      <c r="N843" s="17">
        <f t="shared" ref="N843:T843" si="908">F843/F842/$E843*$E842-1</f>
        <v>4.4197528846081413E-2</v>
      </c>
      <c r="O843" s="17">
        <f t="shared" si="908"/>
        <v>7.068040126535724E-3</v>
      </c>
      <c r="P843" s="17">
        <f t="shared" si="908"/>
        <v>4.1666664740258597E-5</v>
      </c>
      <c r="Q843" s="17">
        <f t="shared" si="908"/>
        <v>4.4197528846081413E-2</v>
      </c>
      <c r="R843" s="17">
        <f t="shared" si="908"/>
        <v>0</v>
      </c>
      <c r="S843" s="17">
        <f t="shared" si="908"/>
        <v>0</v>
      </c>
      <c r="T843" s="17">
        <f t="shared" si="908"/>
        <v>0</v>
      </c>
      <c r="U843" s="241">
        <v>2.8E-3</v>
      </c>
      <c r="V843" s="241">
        <v>4.6399999999999997E-2</v>
      </c>
      <c r="W843" s="223">
        <f t="shared" ca="1" si="852"/>
        <v>3.4520087993201533E-2</v>
      </c>
      <c r="X843" s="223">
        <f>MMULT(N843:T843,'Parameters &amp; Main Results'!$B$12:$B$18)-'Parameters &amp; Main Results'!$B$22/12+MMULT(U843:V843,'Parameters &amp; Main Results'!$B$20:$B$21)</f>
        <v>3.4520087993201533E-2</v>
      </c>
      <c r="Y843" s="223">
        <f>MMULT(N843:T843,'Parameters &amp; Main Results'!$C$12:$C$18)-'Parameters &amp; Main Results'!$C$22/12+MMULT(U843:V843,'Parameters &amp; Main Results'!$C$20:$C$21)</f>
        <v>4.0442913307460172E-2</v>
      </c>
      <c r="Z843" s="17">
        <f t="shared" ca="1" si="906"/>
        <v>141.01661929699375</v>
      </c>
      <c r="AA843" s="70">
        <f ca="1">Z843/OFFSET(Z843,'Parameters &amp; Main Results'!$B$38,0)</f>
        <v>8.6459049872458298</v>
      </c>
      <c r="AB843" s="70">
        <f ca="1">SUMPRODUCT(Z843:OFFSET(Z843,'Parameters &amp; Main Results'!$B$38-1,0), 'Cash Flow Assist'!$P$11:OFFSET('Cash Flow Assist'!$P$11,'Parameters &amp; Main Results'!$B$38-1,0)  )/OFFSET(Z843,'Parameters &amp; Main Results'!$B$38,0)</f>
        <v>1814.1046679689621</v>
      </c>
      <c r="AC843" s="70">
        <f ca="1">SUMPRODUCT(Z843:OFFSET(Z843,'Parameters &amp; Main Results'!$B$38-1,0),'Parameters &amp; Main Results'!$B$42:OFFSET('Parameters &amp; Main Results'!$B$42,'Parameters &amp; Main Results'!$B$38-1,0)   )/OFFSET(Z843,'Parameters &amp; Main Results'!$B$38,0)</f>
        <v>0</v>
      </c>
      <c r="AD843" s="155">
        <f t="shared" si="4"/>
        <v>-0.24744085575367014</v>
      </c>
      <c r="AE843" s="252">
        <f t="shared" ca="1" si="847"/>
        <v>7389.2084999999997</v>
      </c>
      <c r="AF843" s="253">
        <f t="shared" ca="1" si="849"/>
        <v>2.699894041425421E-2</v>
      </c>
      <c r="AG843" s="258">
        <f t="shared" ca="1" si="850"/>
        <v>0</v>
      </c>
      <c r="AH843" s="227" t="str">
        <f ca="1">IF(SUM(AG843:OFFSET(AG843,(-HoldAggressiveTime-1),0,,))=0,"Defensive","Aggressive")</f>
        <v>Defensive</v>
      </c>
    </row>
    <row r="844" spans="1:34" ht="15" x14ac:dyDescent="0.2">
      <c r="A844">
        <f t="shared" si="15"/>
        <v>11</v>
      </c>
      <c r="B844">
        <f t="shared" si="16"/>
        <v>1940</v>
      </c>
      <c r="C844" s="70">
        <f t="shared" si="1"/>
        <v>1940.8333333332698</v>
      </c>
      <c r="D844" s="149">
        <f t="shared" si="383"/>
        <v>14976</v>
      </c>
      <c r="E844" s="151">
        <v>14</v>
      </c>
      <c r="F844" s="152">
        <v>7307.8606</v>
      </c>
      <c r="G844" s="152">
        <v>1451.1382000000001</v>
      </c>
      <c r="H844" s="152">
        <v>2057.3441812699998</v>
      </c>
      <c r="I844" s="152">
        <v>7307.8606</v>
      </c>
      <c r="J844" s="152">
        <v>14</v>
      </c>
      <c r="K844" s="152">
        <v>14</v>
      </c>
      <c r="L844" s="152">
        <v>34.5</v>
      </c>
      <c r="M844" s="153">
        <v>14.152932010000001</v>
      </c>
      <c r="N844" s="17">
        <f t="shared" ref="N844:T844" si="909">F844/F843/$E844*$E843-1</f>
        <v>-3.7008757207236953E-2</v>
      </c>
      <c r="O844" s="17">
        <f t="shared" si="909"/>
        <v>1.5891339801562321E-2</v>
      </c>
      <c r="P844" s="17">
        <f t="shared" si="909"/>
        <v>1.6666667535414348E-5</v>
      </c>
      <c r="Q844" s="17">
        <f t="shared" si="909"/>
        <v>-3.7008757207236953E-2</v>
      </c>
      <c r="R844" s="17">
        <f t="shared" si="909"/>
        <v>0</v>
      </c>
      <c r="S844" s="17">
        <f t="shared" si="909"/>
        <v>0</v>
      </c>
      <c r="T844" s="17">
        <f t="shared" si="909"/>
        <v>0</v>
      </c>
      <c r="U844" s="241">
        <v>1.9400000000000001E-2</v>
      </c>
      <c r="V844" s="241">
        <v>1.1999999999999999E-3</v>
      </c>
      <c r="W844" s="223">
        <f t="shared" ca="1" si="852"/>
        <v>-2.4619966611781917E-2</v>
      </c>
      <c r="X844" s="223">
        <f>MMULT(N844:T844,'Parameters &amp; Main Results'!$B$12:$B$18)-'Parameters &amp; Main Results'!$B$22/12+MMULT(U844:V844,'Parameters &amp; Main Results'!$B$20:$B$21)</f>
        <v>-2.4619966611781917E-2</v>
      </c>
      <c r="Y844" s="223">
        <f>MMULT(N844:T844,'Parameters &amp; Main Results'!$C$12:$C$18)-'Parameters &amp; Main Results'!$C$22/12+MMULT(U844:V844,'Parameters &amp; Main Results'!$C$20:$C$21)</f>
        <v>-3.1760414173023693E-2</v>
      </c>
      <c r="Z844" s="17">
        <f t="shared" ca="1" si="906"/>
        <v>136.31114652451336</v>
      </c>
      <c r="AA844" s="70">
        <f ca="1">Z844/OFFSET(Z844,'Parameters &amp; Main Results'!$B$38,0)</f>
        <v>8.6581887094739471</v>
      </c>
      <c r="AB844" s="70">
        <f ca="1">SUMPRODUCT(Z844:OFFSET(Z844,'Parameters &amp; Main Results'!$B$38-1,0), 'Cash Flow Assist'!$P$11:OFFSET('Cash Flow Assist'!$P$11,'Parameters &amp; Main Results'!$B$38-1,0)  )/OFFSET(Z844,'Parameters &amp; Main Results'!$B$38,0)</f>
        <v>1871.4730128316412</v>
      </c>
      <c r="AC844" s="70">
        <f ca="1">SUMPRODUCT(Z844:OFFSET(Z844,'Parameters &amp; Main Results'!$B$38-1,0),'Parameters &amp; Main Results'!$B$42:OFFSET('Parameters &amp; Main Results'!$B$42,'Parameters &amp; Main Results'!$B$38-1,0)   )/OFFSET(Z844,'Parameters &amp; Main Results'!$B$38,0)</f>
        <v>0</v>
      </c>
      <c r="AD844" s="155">
        <f t="shared" si="4"/>
        <v>-0.2752921344071686</v>
      </c>
      <c r="AE844" s="252">
        <f t="shared" ca="1" si="847"/>
        <v>7538.7266</v>
      </c>
      <c r="AF844" s="253">
        <f t="shared" ca="1" si="849"/>
        <v>-3.062400485514357E-2</v>
      </c>
      <c r="AG844" s="258">
        <f t="shared" ca="1" si="850"/>
        <v>0</v>
      </c>
      <c r="AH844" s="227" t="str">
        <f ca="1">IF(SUM(AG844:OFFSET(AG844,(-HoldAggressiveTime-1),0,,))=0,"Defensive","Aggressive")</f>
        <v>Defensive</v>
      </c>
    </row>
    <row r="845" spans="1:34" ht="15" x14ac:dyDescent="0.2">
      <c r="A845">
        <f t="shared" si="15"/>
        <v>12</v>
      </c>
      <c r="B845">
        <f t="shared" si="16"/>
        <v>1940</v>
      </c>
      <c r="C845" s="70">
        <f t="shared" si="1"/>
        <v>1940.9166666666031</v>
      </c>
      <c r="D845" s="149">
        <f t="shared" si="383"/>
        <v>15007</v>
      </c>
      <c r="E845" s="151">
        <v>14.1</v>
      </c>
      <c r="F845" s="152">
        <v>7320.2545</v>
      </c>
      <c r="G845" s="152">
        <v>1459.8647000000001</v>
      </c>
      <c r="H845" s="152">
        <v>2057.3784703400001</v>
      </c>
      <c r="I845" s="152">
        <v>7320.2545</v>
      </c>
      <c r="J845" s="152">
        <v>14.1</v>
      </c>
      <c r="K845" s="152">
        <v>14.1</v>
      </c>
      <c r="L845" s="152">
        <v>34.5</v>
      </c>
      <c r="M845" s="153">
        <v>13.973543449999999</v>
      </c>
      <c r="N845" s="17">
        <f t="shared" ref="N845:T845" si="910">F845/F844/$E845*$E844-1</f>
        <v>-5.4082584144475865E-3</v>
      </c>
      <c r="O845" s="17">
        <f t="shared" si="910"/>
        <v>-1.1212924824184345E-3</v>
      </c>
      <c r="P845" s="17">
        <f t="shared" si="910"/>
        <v>-7.0756501180524456E-3</v>
      </c>
      <c r="Q845" s="17">
        <f t="shared" si="910"/>
        <v>-5.4082584144475865E-3</v>
      </c>
      <c r="R845" s="17">
        <f t="shared" si="910"/>
        <v>0</v>
      </c>
      <c r="S845" s="17">
        <f t="shared" si="910"/>
        <v>0</v>
      </c>
      <c r="T845" s="17">
        <f t="shared" si="910"/>
        <v>-7.0921985815601829E-3</v>
      </c>
      <c r="U845" s="241">
        <v>-2.1499999999999998E-2</v>
      </c>
      <c r="V845" s="241">
        <v>-8.8999999999999999E-3</v>
      </c>
      <c r="W845" s="223">
        <f t="shared" ca="1" si="852"/>
        <v>-4.676728903064053E-3</v>
      </c>
      <c r="X845" s="223">
        <f>MMULT(N845:T845,'Parameters &amp; Main Results'!$B$12:$B$18)-'Parameters &amp; Main Results'!$B$22/12+MMULT(U845:V845,'Parameters &amp; Main Results'!$B$20:$B$21)</f>
        <v>-4.676728903064053E-3</v>
      </c>
      <c r="Y845" s="223">
        <f>MMULT(N845:T845,'Parameters &amp; Main Results'!$C$12:$C$18)-'Parameters &amp; Main Results'!$C$22/12+MMULT(U845:V845,'Parameters &amp; Main Results'!$C$20:$C$21)</f>
        <v>-5.021228487911338E-3</v>
      </c>
      <c r="Z845" s="17">
        <f t="shared" ca="1" si="906"/>
        <v>139.75183196133682</v>
      </c>
      <c r="AA845" s="70">
        <f ca="1">Z845/OFFSET(Z845,'Parameters &amp; Main Results'!$B$38,0)</f>
        <v>9.3527186668734679</v>
      </c>
      <c r="AB845" s="70">
        <f ca="1">SUMPRODUCT(Z845:OFFSET(Z845,'Parameters &amp; Main Results'!$B$38-1,0), 'Cash Flow Assist'!$P$11:OFFSET('Cash Flow Assist'!$P$11,'Parameters &amp; Main Results'!$B$38-1,0)  )/OFFSET(Z845,'Parameters &amp; Main Results'!$B$38,0)</f>
        <v>1963.7556441463109</v>
      </c>
      <c r="AC845" s="70">
        <f ca="1">SUMPRODUCT(Z845:OFFSET(Z845,'Parameters &amp; Main Results'!$B$38-1,0),'Parameters &amp; Main Results'!$B$42:OFFSET('Parameters &amp; Main Results'!$B$42,'Parameters &amp; Main Results'!$B$38-1,0)   )/OFFSET(Z845,'Parameters &amp; Main Results'!$B$38,0)</f>
        <v>0</v>
      </c>
      <c r="AD845" s="155">
        <f t="shared" si="4"/>
        <v>-0.27921154181927743</v>
      </c>
      <c r="AE845" s="252">
        <f t="shared" ca="1" si="847"/>
        <v>8131.0483000000004</v>
      </c>
      <c r="AF845" s="253">
        <f t="shared" ca="1" si="849"/>
        <v>-9.9715777115725698E-2</v>
      </c>
      <c r="AG845" s="258">
        <f t="shared" ca="1" si="850"/>
        <v>0</v>
      </c>
      <c r="AH845" s="227" t="str">
        <f ca="1">IF(SUM(AG845:OFFSET(AG845,(-HoldAggressiveTime-1),0,,))=0,"Defensive","Aggressive")</f>
        <v>Defensive</v>
      </c>
    </row>
    <row r="846" spans="1:34" ht="15" x14ac:dyDescent="0.2">
      <c r="A846">
        <f t="shared" si="15"/>
        <v>1</v>
      </c>
      <c r="B846">
        <f t="shared" si="16"/>
        <v>1941</v>
      </c>
      <c r="C846" s="70">
        <f t="shared" si="1"/>
        <v>1940.9999999999363</v>
      </c>
      <c r="D846" s="149">
        <f t="shared" si="383"/>
        <v>15035</v>
      </c>
      <c r="E846" s="151">
        <v>14.1</v>
      </c>
      <c r="F846" s="152">
        <v>7010.9395999999997</v>
      </c>
      <c r="G846" s="152">
        <v>1462.1516999999999</v>
      </c>
      <c r="H846" s="152">
        <v>2057.4127599799999</v>
      </c>
      <c r="I846" s="152">
        <v>7010.9395999999997</v>
      </c>
      <c r="J846" s="152">
        <v>14.1</v>
      </c>
      <c r="K846" s="152">
        <v>14.1</v>
      </c>
      <c r="L846" s="152">
        <v>35.5</v>
      </c>
      <c r="M846" s="153">
        <v>13.27893242</v>
      </c>
      <c r="N846" s="17">
        <f t="shared" ref="N846:T846" si="911">F846/F845/$E846*$E845-1</f>
        <v>-4.2254664779756146E-2</v>
      </c>
      <c r="O846" s="17">
        <f t="shared" si="911"/>
        <v>1.5665835333917855E-3</v>
      </c>
      <c r="P846" s="17">
        <f t="shared" si="911"/>
        <v>1.6666666096787353E-5</v>
      </c>
      <c r="Q846" s="17">
        <f t="shared" si="911"/>
        <v>-4.2254664779756146E-2</v>
      </c>
      <c r="R846" s="17">
        <f t="shared" si="911"/>
        <v>0</v>
      </c>
      <c r="S846" s="17">
        <f t="shared" si="911"/>
        <v>0</v>
      </c>
      <c r="T846" s="17">
        <f t="shared" si="911"/>
        <v>2.8985507246376718E-2</v>
      </c>
      <c r="U846" s="241">
        <v>0.01</v>
      </c>
      <c r="V846" s="241">
        <v>3.8300000000000001E-2</v>
      </c>
      <c r="W846" s="223">
        <f t="shared" ca="1" si="852"/>
        <v>-2.9970073182486581E-2</v>
      </c>
      <c r="X846" s="223">
        <f>MMULT(N846:T846,'Parameters &amp; Main Results'!$B$12:$B$18)-'Parameters &amp; Main Results'!$B$22/12+MMULT(U846:V846,'Parameters &amp; Main Results'!$B$20:$B$21)</f>
        <v>-2.9970073182486581E-2</v>
      </c>
      <c r="Y846" s="223">
        <f>MMULT(N846:T846,'Parameters &amp; Main Results'!$C$12:$C$18)-'Parameters &amp; Main Results'!$C$22/12+MMULT(U846:V846,'Parameters &amp; Main Results'!$C$20:$C$21)</f>
        <v>-3.7914206615108019E-2</v>
      </c>
      <c r="Z846" s="17">
        <f t="shared" ca="1" si="906"/>
        <v>140.408484378465</v>
      </c>
      <c r="AA846" s="70">
        <f ca="1">Z846/OFFSET(Z846,'Parameters &amp; Main Results'!$B$38,0)</f>
        <v>9.7761613310407185</v>
      </c>
      <c r="AB846" s="70">
        <f ca="1">SUMPRODUCT(Z846:OFFSET(Z846,'Parameters &amp; Main Results'!$B$38-1,0), 'Cash Flow Assist'!$P$11:OFFSET('Cash Flow Assist'!$P$11,'Parameters &amp; Main Results'!$B$38-1,0)  )/OFFSET(Z846,'Parameters &amp; Main Results'!$B$38,0)</f>
        <v>2034.374520442575</v>
      </c>
      <c r="AC846" s="70">
        <f ca="1">SUMPRODUCT(Z846:OFFSET(Z846,'Parameters &amp; Main Results'!$B$38-1,0),'Parameters &amp; Main Results'!$B$42:OFFSET('Parameters &amp; Main Results'!$B$42,'Parameters &amp; Main Results'!$B$38-1,0)   )/OFFSET(Z846,'Parameters &amp; Main Results'!$B$38,0)</f>
        <v>0</v>
      </c>
      <c r="AD846" s="155">
        <f t="shared" si="4"/>
        <v>-0.30966821649682119</v>
      </c>
      <c r="AE846" s="252">
        <f t="shared" ca="1" si="847"/>
        <v>7892.7916999999998</v>
      </c>
      <c r="AF846" s="253">
        <f t="shared" ca="1" si="849"/>
        <v>-0.11172879426173125</v>
      </c>
      <c r="AG846" s="258">
        <f t="shared" ca="1" si="850"/>
        <v>0</v>
      </c>
      <c r="AH846" s="227" t="str">
        <f ca="1">IF(SUM(AG846:OFFSET(AG846,(-HoldAggressiveTime-1),0,,))=0,"Defensive","Aggressive")</f>
        <v>Defensive</v>
      </c>
    </row>
    <row r="847" spans="1:34" ht="15" x14ac:dyDescent="0.2">
      <c r="A847">
        <f t="shared" si="15"/>
        <v>2</v>
      </c>
      <c r="B847">
        <f t="shared" si="16"/>
        <v>1941</v>
      </c>
      <c r="C847" s="70">
        <f t="shared" si="1"/>
        <v>1941.0833333332696</v>
      </c>
      <c r="D847" s="149">
        <f t="shared" si="383"/>
        <v>15066</v>
      </c>
      <c r="E847" s="151">
        <v>14.1</v>
      </c>
      <c r="F847" s="152">
        <v>6945.1499000000003</v>
      </c>
      <c r="G847" s="152">
        <v>1453.0578</v>
      </c>
      <c r="H847" s="152">
        <v>2057.4470501999999</v>
      </c>
      <c r="I847" s="152">
        <v>6945.1499000000003</v>
      </c>
      <c r="J847" s="152">
        <v>14.1</v>
      </c>
      <c r="K847" s="152">
        <v>14.1</v>
      </c>
      <c r="L847" s="152">
        <v>35.5</v>
      </c>
      <c r="M847" s="153">
        <v>13.04817093</v>
      </c>
      <c r="N847" s="17">
        <f t="shared" ref="N847:T847" si="912">F847/F846/$E847*$E846-1</f>
        <v>-9.383863469598186E-3</v>
      </c>
      <c r="O847" s="17">
        <f t="shared" si="912"/>
        <v>-6.2195324876345159E-3</v>
      </c>
      <c r="P847" s="17">
        <f t="shared" si="912"/>
        <v>1.6666670231257896E-5</v>
      </c>
      <c r="Q847" s="17">
        <f t="shared" si="912"/>
        <v>-9.383863469598186E-3</v>
      </c>
      <c r="R847" s="17">
        <f t="shared" si="912"/>
        <v>0</v>
      </c>
      <c r="S847" s="17">
        <f t="shared" si="912"/>
        <v>0</v>
      </c>
      <c r="T847" s="17">
        <f t="shared" si="912"/>
        <v>0</v>
      </c>
      <c r="U847" s="241">
        <v>-1.5599999999999999E-2</v>
      </c>
      <c r="V847" s="241">
        <v>8.8999999999999999E-3</v>
      </c>
      <c r="W847" s="223">
        <f t="shared" ca="1" si="852"/>
        <v>-8.3234707663922096E-3</v>
      </c>
      <c r="X847" s="223">
        <f>MMULT(N847:T847,'Parameters &amp; Main Results'!$B$12:$B$18)-'Parameters &amp; Main Results'!$B$22/12+MMULT(U847:V847,'Parameters &amp; Main Results'!$B$20:$B$21)</f>
        <v>-8.3234707663922096E-3</v>
      </c>
      <c r="Y847" s="223">
        <f>MMULT(N847:T847,'Parameters &amp; Main Results'!$C$12:$C$18)-'Parameters &amp; Main Results'!$C$22/12+MMULT(U847:V847,'Parameters &amp; Main Results'!$C$20:$C$21)</f>
        <v>-9.1090970380684876E-3</v>
      </c>
      <c r="Z847" s="17">
        <f t="shared" ca="1" si="906"/>
        <v>144.74654904629483</v>
      </c>
      <c r="AA847" s="70">
        <f ca="1">Z847/OFFSET(Z847,'Parameters &amp; Main Results'!$B$38,0)</f>
        <v>10.12933164420658</v>
      </c>
      <c r="AB847" s="70">
        <f ca="1">SUMPRODUCT(Z847:OFFSET(Z847,'Parameters &amp; Main Results'!$B$38-1,0), 'Cash Flow Assist'!$P$11:OFFSET('Cash Flow Assist'!$P$11,'Parameters &amp; Main Results'!$B$38-1,0)  )/OFFSET(Z847,'Parameters &amp; Main Results'!$B$38,0)</f>
        <v>2035.8740198625742</v>
      </c>
      <c r="AC847" s="70">
        <f ca="1">SUMPRODUCT(Z847:OFFSET(Z847,'Parameters &amp; Main Results'!$B$38-1,0),'Parameters &amp; Main Results'!$B$42:OFFSET('Parameters &amp; Main Results'!$B$42,'Parameters &amp; Main Results'!$B$38-1,0)   )/OFFSET(Z847,'Parameters &amp; Main Results'!$B$38,0)</f>
        <v>0</v>
      </c>
      <c r="AD847" s="155">
        <f t="shared" si="4"/>
        <v>-0.31614619570193925</v>
      </c>
      <c r="AE847" s="252">
        <f t="shared" ca="1" si="847"/>
        <v>8215.8037999999997</v>
      </c>
      <c r="AF847" s="253">
        <f t="shared" ca="1" si="849"/>
        <v>-0.15465971813981236</v>
      </c>
      <c r="AG847" s="258">
        <f t="shared" ca="1" si="850"/>
        <v>0</v>
      </c>
      <c r="AH847" s="227" t="str">
        <f ca="1">IF(SUM(AG847:OFFSET(AG847,(-HoldAggressiveTime-1),0,,))=0,"Defensive","Aggressive")</f>
        <v>Defensive</v>
      </c>
    </row>
    <row r="848" spans="1:34" ht="15" x14ac:dyDescent="0.2">
      <c r="A848">
        <f t="shared" si="15"/>
        <v>3</v>
      </c>
      <c r="B848">
        <f t="shared" si="16"/>
        <v>1941</v>
      </c>
      <c r="C848" s="70">
        <f t="shared" si="1"/>
        <v>1941.1666666666029</v>
      </c>
      <c r="D848" s="149">
        <f t="shared" si="383"/>
        <v>15096</v>
      </c>
      <c r="E848" s="151">
        <v>14.2</v>
      </c>
      <c r="F848" s="152">
        <v>7011.2825000000003</v>
      </c>
      <c r="G848" s="152">
        <v>1474.0710999999999</v>
      </c>
      <c r="H848" s="152">
        <v>2057.5156317599999</v>
      </c>
      <c r="I848" s="152">
        <v>7011.2825000000003</v>
      </c>
      <c r="J848" s="152">
        <v>14.2</v>
      </c>
      <c r="K848" s="152">
        <v>14.2</v>
      </c>
      <c r="L848" s="152">
        <v>35.5</v>
      </c>
      <c r="M848" s="153">
        <v>12.97160523</v>
      </c>
      <c r="N848" s="17">
        <f t="shared" ref="N848:T848" si="913">F848/F847/$E848*$E847-1</f>
        <v>2.4128163348586806E-3</v>
      </c>
      <c r="O848" s="17">
        <f t="shared" si="913"/>
        <v>7.3173397545738261E-3</v>
      </c>
      <c r="P848" s="17">
        <f t="shared" si="913"/>
        <v>-7.009154933602546E-3</v>
      </c>
      <c r="Q848" s="17">
        <f t="shared" si="913"/>
        <v>2.4128163348586806E-3</v>
      </c>
      <c r="R848" s="17">
        <f t="shared" si="913"/>
        <v>0</v>
      </c>
      <c r="S848" s="17">
        <f t="shared" si="913"/>
        <v>0</v>
      </c>
      <c r="T848" s="17">
        <f t="shared" si="913"/>
        <v>-7.0422535211267512E-3</v>
      </c>
      <c r="U848" s="241">
        <v>1E-3</v>
      </c>
      <c r="V848" s="241">
        <v>3.04E-2</v>
      </c>
      <c r="W848" s="223">
        <f t="shared" ca="1" si="852"/>
        <v>2.8793008593357709E-3</v>
      </c>
      <c r="X848" s="223">
        <f>MMULT(N848:T848,'Parameters &amp; Main Results'!$B$12:$B$18)-'Parameters &amp; Main Results'!$B$22/12+MMULT(U848:V848,'Parameters &amp; Main Results'!$B$20:$B$21)</f>
        <v>2.8793008593357709E-3</v>
      </c>
      <c r="Y848" s="223">
        <f>MMULT(N848:T848,'Parameters &amp; Main Results'!$C$12:$C$18)-'Parameters &amp; Main Results'!$C$22/12+MMULT(U848:V848,'Parameters &amp; Main Results'!$C$20:$C$21)</f>
        <v>2.8616020101635289E-3</v>
      </c>
      <c r="Z848" s="17">
        <f t="shared" ca="1" si="906"/>
        <v>145.96145494958779</v>
      </c>
      <c r="AA848" s="70">
        <f ca="1">Z848/OFFSET(Z848,'Parameters &amp; Main Results'!$B$38,0)</f>
        <v>10.928983096452026</v>
      </c>
      <c r="AB848" s="70">
        <f ca="1">SUMPRODUCT(Z848:OFFSET(Z848,'Parameters &amp; Main Results'!$B$38-1,0), 'Cash Flow Assist'!$P$11:OFFSET('Cash Flow Assist'!$P$11,'Parameters &amp; Main Results'!$B$38-1,0)  )/OFFSET(Z848,'Parameters &amp; Main Results'!$B$38,0)</f>
        <v>2168.5430175786578</v>
      </c>
      <c r="AC848" s="70">
        <f ca="1">SUMPRODUCT(Z848:OFFSET(Z848,'Parameters &amp; Main Results'!$B$38-1,0),'Parameters &amp; Main Results'!$B$42:OFFSET('Parameters &amp; Main Results'!$B$42,'Parameters &amp; Main Results'!$B$38-1,0)   )/OFFSET(Z848,'Parameters &amp; Main Results'!$B$38,0)</f>
        <v>0</v>
      </c>
      <c r="AD848" s="155">
        <f t="shared" si="4"/>
        <v>-0.31449618207227359</v>
      </c>
      <c r="AE848" s="252">
        <f t="shared" ca="1" si="847"/>
        <v>7678.8712999999998</v>
      </c>
      <c r="AF848" s="253">
        <f t="shared" ca="1" si="849"/>
        <v>-8.693840200186706E-2</v>
      </c>
      <c r="AG848" s="258">
        <f t="shared" ca="1" si="850"/>
        <v>0</v>
      </c>
      <c r="AH848" s="227" t="str">
        <f ca="1">IF(SUM(AG848:OFFSET(AG848,(-HoldAggressiveTime-1),0,,))=0,"Defensive","Aggressive")</f>
        <v>Defensive</v>
      </c>
    </row>
    <row r="849" spans="1:34" ht="15" x14ac:dyDescent="0.2">
      <c r="A849">
        <f t="shared" si="15"/>
        <v>4</v>
      </c>
      <c r="B849">
        <f t="shared" si="16"/>
        <v>1941</v>
      </c>
      <c r="C849" s="70">
        <f t="shared" si="1"/>
        <v>1941.2499999999361</v>
      </c>
      <c r="D849" s="149">
        <f t="shared" si="383"/>
        <v>15127</v>
      </c>
      <c r="E849" s="151">
        <v>14.3</v>
      </c>
      <c r="F849" s="152">
        <v>6599.7425999999996</v>
      </c>
      <c r="G849" s="152">
        <v>1487.2422999999999</v>
      </c>
      <c r="H849" s="152">
        <v>2057.7042373600002</v>
      </c>
      <c r="I849" s="152">
        <v>6599.7425999999996</v>
      </c>
      <c r="J849" s="152">
        <v>14.3</v>
      </c>
      <c r="K849" s="152">
        <v>14.3</v>
      </c>
      <c r="L849" s="152">
        <v>35.5</v>
      </c>
      <c r="M849" s="153">
        <v>12.016648249999999</v>
      </c>
      <c r="N849" s="17">
        <f t="shared" ref="N849:T849" si="914">F849/F848/$E849*$E848-1</f>
        <v>-6.5279347416659861E-2</v>
      </c>
      <c r="O849" s="17">
        <f t="shared" si="914"/>
        <v>1.8797629203937127E-3</v>
      </c>
      <c r="P849" s="17">
        <f t="shared" si="914"/>
        <v>-6.901981351777664E-3</v>
      </c>
      <c r="Q849" s="17">
        <f t="shared" si="914"/>
        <v>-6.5279347416659861E-2</v>
      </c>
      <c r="R849" s="17">
        <f t="shared" si="914"/>
        <v>0</v>
      </c>
      <c r="S849" s="17">
        <f t="shared" si="914"/>
        <v>0</v>
      </c>
      <c r="T849" s="17">
        <f t="shared" si="914"/>
        <v>-6.9930069930072003E-3</v>
      </c>
      <c r="U849" s="241">
        <v>-1.6799999999999999E-2</v>
      </c>
      <c r="V849" s="241">
        <v>3.4099999999999998E-2</v>
      </c>
      <c r="W849" s="223">
        <f t="shared" ca="1" si="852"/>
        <v>-4.8974874994733179E-2</v>
      </c>
      <c r="X849" s="223">
        <f>MMULT(N849:T849,'Parameters &amp; Main Results'!$B$12:$B$18)-'Parameters &amp; Main Results'!$B$22/12+MMULT(U849:V849,'Parameters &amp; Main Results'!$B$20:$B$21)</f>
        <v>-4.8974874994733179E-2</v>
      </c>
      <c r="Y849" s="223">
        <f>MMULT(N849:T849,'Parameters &amp; Main Results'!$C$12:$C$18)-'Parameters &amp; Main Results'!$C$22/12+MMULT(U849:V849,'Parameters &amp; Main Results'!$C$20:$C$21)</f>
        <v>-5.8605103049621174E-2</v>
      </c>
      <c r="Z849" s="17">
        <f t="shared" ca="1" si="906"/>
        <v>145.54239460772399</v>
      </c>
      <c r="AA849" s="70">
        <f ca="1">Z849/OFFSET(Z849,'Parameters &amp; Main Results'!$B$38,0)</f>
        <v>11.552122995503973</v>
      </c>
      <c r="AB849" s="70">
        <f ca="1">SUMPRODUCT(Z849:OFFSET(Z849,'Parameters &amp; Main Results'!$B$38-1,0), 'Cash Flow Assist'!$P$11:OFFSET('Cash Flow Assist'!$P$11,'Parameters &amp; Main Results'!$B$38-1,0)  )/OFFSET(Z849,'Parameters &amp; Main Results'!$B$38,0)</f>
        <v>2288.2618178450703</v>
      </c>
      <c r="AC849" s="70">
        <f ca="1">SUMPRODUCT(Z849:OFFSET(Z849,'Parameters &amp; Main Results'!$B$38-1,0),'Parameters &amp; Main Results'!$B$42:OFFSET('Parameters &amp; Main Results'!$B$42,'Parameters &amp; Main Results'!$B$38-1,0)   )/OFFSET(Z849,'Parameters &amp; Main Results'!$B$38,0)</f>
        <v>0</v>
      </c>
      <c r="AD849" s="155">
        <f t="shared" si="4"/>
        <v>-0.35924542395822434</v>
      </c>
      <c r="AE849" s="252">
        <f t="shared" ca="1" si="847"/>
        <v>7957.3945999999996</v>
      </c>
      <c r="AF849" s="253">
        <f t="shared" ca="1" si="849"/>
        <v>-0.1706151407899264</v>
      </c>
      <c r="AG849" s="258">
        <f t="shared" ca="1" si="850"/>
        <v>0</v>
      </c>
      <c r="AH849" s="227" t="str">
        <f ca="1">IF(SUM(AG849:OFFSET(AG849,(-HoldAggressiveTime-1),0,,))=0,"Defensive","Aggressive")</f>
        <v>Defensive</v>
      </c>
    </row>
    <row r="850" spans="1:34" ht="15" x14ac:dyDescent="0.2">
      <c r="A850">
        <f t="shared" si="15"/>
        <v>5</v>
      </c>
      <c r="B850">
        <f t="shared" si="16"/>
        <v>1941</v>
      </c>
      <c r="C850" s="70">
        <f t="shared" si="1"/>
        <v>1941.3333333332694</v>
      </c>
      <c r="D850" s="149">
        <f t="shared" si="383"/>
        <v>15157</v>
      </c>
      <c r="E850" s="151">
        <v>14.4</v>
      </c>
      <c r="F850" s="152">
        <v>6658.2855</v>
      </c>
      <c r="G850" s="152">
        <v>1488.415</v>
      </c>
      <c r="H850" s="152">
        <v>2057.8757127200001</v>
      </c>
      <c r="I850" s="152">
        <v>6658.2855</v>
      </c>
      <c r="J850" s="152">
        <v>14.4</v>
      </c>
      <c r="K850" s="152">
        <v>14.4</v>
      </c>
      <c r="L850" s="152">
        <v>35.5</v>
      </c>
      <c r="M850" s="153">
        <v>11.92883336</v>
      </c>
      <c r="N850" s="17">
        <f t="shared" ref="N850:T850" si="915">F850/F849/$E850*$E849-1</f>
        <v>1.8644372963880773E-3</v>
      </c>
      <c r="O850" s="17">
        <f t="shared" si="915"/>
        <v>-6.1614138313424993E-3</v>
      </c>
      <c r="P850" s="17">
        <f t="shared" si="915"/>
        <v>-6.8616898114912672E-3</v>
      </c>
      <c r="Q850" s="17">
        <f t="shared" si="915"/>
        <v>1.8644372963880773E-3</v>
      </c>
      <c r="R850" s="17">
        <f t="shared" si="915"/>
        <v>0</v>
      </c>
      <c r="S850" s="17">
        <f t="shared" si="915"/>
        <v>0</v>
      </c>
      <c r="T850" s="17">
        <f t="shared" si="915"/>
        <v>-6.9444444444443088E-3</v>
      </c>
      <c r="U850" s="241">
        <v>-6.4999999999999997E-3</v>
      </c>
      <c r="V850" s="241">
        <v>6.0000000000000001E-3</v>
      </c>
      <c r="W850" s="223">
        <f t="shared" ca="1" si="852"/>
        <v>-2.2284368286632435E-4</v>
      </c>
      <c r="X850" s="223">
        <f>MMULT(N850:T850,'Parameters &amp; Main Results'!$B$12:$B$18)-'Parameters &amp; Main Results'!$B$22/12+MMULT(U850:V850,'Parameters &amp; Main Results'!$B$20:$B$21)</f>
        <v>-2.2284368286632435E-4</v>
      </c>
      <c r="Y850" s="223">
        <f>MMULT(N850:T850,'Parameters &amp; Main Results'!$C$12:$C$18)-'Parameters &amp; Main Results'!$C$22/12+MMULT(U850:V850,'Parameters &amp; Main Results'!$C$20:$C$21)</f>
        <v>1.0201855169483531E-3</v>
      </c>
      <c r="Z850" s="17">
        <f t="shared" ca="1" si="906"/>
        <v>153.03738122262331</v>
      </c>
      <c r="AA850" s="70">
        <f ca="1">Z850/OFFSET(Z850,'Parameters &amp; Main Results'!$B$38,0)</f>
        <v>12.103012783111904</v>
      </c>
      <c r="AB850" s="70">
        <f ca="1">SUMPRODUCT(Z850:OFFSET(Z850,'Parameters &amp; Main Results'!$B$38-1,0), 'Cash Flow Assist'!$P$11:OFFSET('Cash Flow Assist'!$P$11,'Parameters &amp; Main Results'!$B$38-1,0)  )/OFFSET(Z850,'Parameters &amp; Main Results'!$B$38,0)</f>
        <v>2269.457472004698</v>
      </c>
      <c r="AC850" s="70">
        <f ca="1">SUMPRODUCT(Z850:OFFSET(Z850,'Parameters &amp; Main Results'!$B$38-1,0),'Parameters &amp; Main Results'!$B$42:OFFSET('Parameters &amp; Main Results'!$B$42,'Parameters &amp; Main Results'!$B$38-1,0)   )/OFFSET(Z850,'Parameters &amp; Main Results'!$B$38,0)</f>
        <v>0</v>
      </c>
      <c r="AD850" s="155">
        <f t="shared" si="4"/>
        <v>-0.35805077722882073</v>
      </c>
      <c r="AE850" s="252">
        <f t="shared" ref="AE850:AE913" ca="1" si="916">OFFSET(F850,-Lookback,0,,)</f>
        <v>6904.1449000000002</v>
      </c>
      <c r="AF850" s="253">
        <f t="shared" ca="1" si="849"/>
        <v>-3.5610405569558697E-2</v>
      </c>
      <c r="AG850" s="258">
        <f t="shared" ca="1" si="850"/>
        <v>0</v>
      </c>
      <c r="AH850" s="227" t="str">
        <f ca="1">IF(SUM(AG850:OFFSET(AG850,(-HoldAggressiveTime-1),0,,))=0,"Defensive","Aggressive")</f>
        <v>Defensive</v>
      </c>
    </row>
    <row r="851" spans="1:34" ht="15" x14ac:dyDescent="0.2">
      <c r="A851">
        <f t="shared" si="15"/>
        <v>6</v>
      </c>
      <c r="B851">
        <f t="shared" si="16"/>
        <v>1941</v>
      </c>
      <c r="C851" s="70">
        <f t="shared" si="1"/>
        <v>1941.4166666666026</v>
      </c>
      <c r="D851" s="149">
        <f t="shared" si="383"/>
        <v>15188</v>
      </c>
      <c r="E851" s="151">
        <v>14.7</v>
      </c>
      <c r="F851" s="152">
        <v>7058.23</v>
      </c>
      <c r="G851" s="152">
        <v>1504.3237999999999</v>
      </c>
      <c r="H851" s="152">
        <v>2058.0643513199998</v>
      </c>
      <c r="I851" s="152">
        <v>7058.23</v>
      </c>
      <c r="J851" s="152">
        <v>14.7</v>
      </c>
      <c r="K851" s="152">
        <v>14.7</v>
      </c>
      <c r="L851" s="152">
        <v>35.5</v>
      </c>
      <c r="M851" s="153">
        <v>12.275106470000001</v>
      </c>
      <c r="N851" s="17">
        <f t="shared" ref="N851:T851" si="917">F851/F850/$E851*$E850-1</f>
        <v>3.8433165684457204E-2</v>
      </c>
      <c r="O851" s="17">
        <f t="shared" si="917"/>
        <v>-9.9378773489151584E-3</v>
      </c>
      <c r="P851" s="17">
        <f t="shared" si="917"/>
        <v>-2.0318367350270594E-2</v>
      </c>
      <c r="Q851" s="17">
        <f t="shared" si="917"/>
        <v>3.8433165684457204E-2</v>
      </c>
      <c r="R851" s="17">
        <f t="shared" si="917"/>
        <v>0</v>
      </c>
      <c r="S851" s="17">
        <f t="shared" si="917"/>
        <v>0</v>
      </c>
      <c r="T851" s="17">
        <f t="shared" si="917"/>
        <v>-2.0408163265306034E-2</v>
      </c>
      <c r="U851" s="241">
        <v>1.32E-2</v>
      </c>
      <c r="V851" s="241">
        <v>5.8999999999999999E-3</v>
      </c>
      <c r="W851" s="223">
        <f t="shared" ca="1" si="852"/>
        <v>2.5775223963627907E-2</v>
      </c>
      <c r="X851" s="223">
        <f>MMULT(N851:T851,'Parameters &amp; Main Results'!$B$12:$B$18)-'Parameters &amp; Main Results'!$B$22/12+MMULT(U851:V851,'Parameters &amp; Main Results'!$B$20:$B$21)</f>
        <v>2.5775223963627907E-2</v>
      </c>
      <c r="Y851" s="223">
        <f>MMULT(N851:T851,'Parameters &amp; Main Results'!$C$12:$C$18)-'Parameters &amp; Main Results'!$C$22/12+MMULT(U851:V851,'Parameters &amp; Main Results'!$C$20:$C$21)</f>
        <v>3.3554394714453296E-2</v>
      </c>
      <c r="Z851" s="17">
        <f t="shared" ca="1" si="906"/>
        <v>153.0714922376954</v>
      </c>
      <c r="AA851" s="70">
        <f ca="1">Z851/OFFSET(Z851,'Parameters &amp; Main Results'!$B$38,0)</f>
        <v>12.459876866495367</v>
      </c>
      <c r="AB851" s="70">
        <f ca="1">SUMPRODUCT(Z851:OFFSET(Z851,'Parameters &amp; Main Results'!$B$38-1,0), 'Cash Flow Assist'!$P$11:OFFSET('Cash Flow Assist'!$P$11,'Parameters &amp; Main Results'!$B$38-1,0)  )/OFFSET(Z851,'Parameters &amp; Main Results'!$B$38,0)</f>
        <v>2324.4252013114119</v>
      </c>
      <c r="AC851" s="70">
        <f ca="1">SUMPRODUCT(Z851:OFFSET(Z851,'Parameters &amp; Main Results'!$B$38-1,0),'Parameters &amp; Main Results'!$B$42:OFFSET('Parameters &amp; Main Results'!$B$42,'Parameters &amp; Main Results'!$B$38-1,0)   )/OFFSET(Z851,'Parameters &amp; Main Results'!$B$38,0)</f>
        <v>0</v>
      </c>
      <c r="AD851" s="155">
        <f t="shared" si="4"/>
        <v>-0.33337863638904741</v>
      </c>
      <c r="AE851" s="252">
        <f t="shared" ca="1" si="916"/>
        <v>6892.2835999999998</v>
      </c>
      <c r="AF851" s="253">
        <f t="shared" ref="AF851:AF914" ca="1" si="918">(F851-AE851)/AE851</f>
        <v>2.4077128805320754E-2</v>
      </c>
      <c r="AG851" s="258">
        <f t="shared" ref="AG851:AG914" ca="1" si="919">IF(AF851&gt;MktDrop,0,1)</f>
        <v>0</v>
      </c>
      <c r="AH851" s="227" t="str">
        <f ca="1">IF(SUM(AG851:OFFSET(AG851,(-HoldAggressiveTime-1),0,,))=0,"Defensive","Aggressive")</f>
        <v>Defensive</v>
      </c>
    </row>
    <row r="852" spans="1:34" ht="15" x14ac:dyDescent="0.2">
      <c r="A852">
        <f t="shared" si="15"/>
        <v>7</v>
      </c>
      <c r="B852">
        <f t="shared" si="16"/>
        <v>1941</v>
      </c>
      <c r="C852" s="70">
        <f t="shared" si="1"/>
        <v>1941.4999999999359</v>
      </c>
      <c r="D852" s="149">
        <f t="shared" si="383"/>
        <v>15219</v>
      </c>
      <c r="E852" s="151">
        <v>14.7</v>
      </c>
      <c r="F852" s="152">
        <v>7488.1205</v>
      </c>
      <c r="G852" s="152">
        <v>1523.0162</v>
      </c>
      <c r="H852" s="152">
        <v>2058.2701577600001</v>
      </c>
      <c r="I852" s="152">
        <v>7488.1205</v>
      </c>
      <c r="J852" s="152">
        <v>14.7</v>
      </c>
      <c r="K852" s="152">
        <v>14.7</v>
      </c>
      <c r="L852" s="152">
        <v>35.5</v>
      </c>
      <c r="M852" s="153">
        <v>12.90697947</v>
      </c>
      <c r="N852" s="17">
        <f t="shared" ref="N852:T852" si="920">F852/F851/$E852*$E851-1</f>
        <v>6.0906275369320806E-2</v>
      </c>
      <c r="O852" s="17">
        <f t="shared" si="920"/>
        <v>1.2425782268418617E-2</v>
      </c>
      <c r="P852" s="17">
        <f t="shared" si="920"/>
        <v>1.0000000236543016E-4</v>
      </c>
      <c r="Q852" s="17">
        <f t="shared" si="920"/>
        <v>6.0906275369320806E-2</v>
      </c>
      <c r="R852" s="17">
        <f t="shared" si="920"/>
        <v>0</v>
      </c>
      <c r="S852" s="17">
        <f t="shared" si="920"/>
        <v>0</v>
      </c>
      <c r="T852" s="17">
        <f t="shared" si="920"/>
        <v>0</v>
      </c>
      <c r="U852" s="241">
        <v>5.7099999999999998E-2</v>
      </c>
      <c r="V852" s="241">
        <v>7.2499999999999995E-2</v>
      </c>
      <c r="W852" s="223">
        <f t="shared" ref="W852:W915" ca="1" si="921">IFERROR(IF(AH852="Aggressive",Y852,X852),0)</f>
        <v>4.812319631400766E-2</v>
      </c>
      <c r="X852" s="223">
        <f>MMULT(N852:T852,'Parameters &amp; Main Results'!$B$12:$B$18)-'Parameters &amp; Main Results'!$B$22/12+MMULT(U852:V852,'Parameters &amp; Main Results'!$B$20:$B$21)</f>
        <v>4.812319631400766E-2</v>
      </c>
      <c r="Y852" s="223">
        <f>MMULT(N852:T852,'Parameters &amp; Main Results'!$C$12:$C$18)-'Parameters &amp; Main Results'!$C$22/12+MMULT(U852:V852,'Parameters &amp; Main Results'!$C$20:$C$21)</f>
        <v>5.6016559392563919E-2</v>
      </c>
      <c r="Z852" s="17">
        <f t="shared" ca="1" si="906"/>
        <v>149.22517980715335</v>
      </c>
      <c r="AA852" s="70">
        <f ca="1">Z852/OFFSET(Z852,'Parameters &amp; Main Results'!$B$38,0)</f>
        <v>12.390030309151729</v>
      </c>
      <c r="AB852" s="70">
        <f ca="1">SUMPRODUCT(Z852:OFFSET(Z852,'Parameters &amp; Main Results'!$B$38-1,0), 'Cash Flow Assist'!$P$11:OFFSET('Cash Flow Assist'!$P$11,'Parameters &amp; Main Results'!$B$38-1,0)  )/OFFSET(Z852,'Parameters &amp; Main Results'!$B$38,0)</f>
        <v>2359.2824948925208</v>
      </c>
      <c r="AC852" s="70">
        <f ca="1">SUMPRODUCT(Z852:OFFSET(Z852,'Parameters &amp; Main Results'!$B$38-1,0),'Parameters &amp; Main Results'!$B$42:OFFSET('Parameters &amp; Main Results'!$B$42,'Parameters &amp; Main Results'!$B$38-1,0)   )/OFFSET(Z852,'Parameters &amp; Main Results'!$B$38,0)</f>
        <v>0</v>
      </c>
      <c r="AD852" s="155">
        <f t="shared" si="4"/>
        <v>-0.2927772120498866</v>
      </c>
      <c r="AE852" s="252">
        <f t="shared" ca="1" si="916"/>
        <v>7349.4431999999997</v>
      </c>
      <c r="AF852" s="253">
        <f t="shared" ca="1" si="918"/>
        <v>1.8869089293730483E-2</v>
      </c>
      <c r="AG852" s="258">
        <f t="shared" ca="1" si="919"/>
        <v>0</v>
      </c>
      <c r="AH852" s="227" t="str">
        <f ca="1">IF(SUM(AG852:OFFSET(AG852,(-HoldAggressiveTime-1),0,,))=0,"Defensive","Aggressive")</f>
        <v>Defensive</v>
      </c>
    </row>
    <row r="853" spans="1:34" ht="15" x14ac:dyDescent="0.2">
      <c r="A853">
        <f t="shared" si="15"/>
        <v>8</v>
      </c>
      <c r="B853">
        <f t="shared" si="16"/>
        <v>1941</v>
      </c>
      <c r="C853" s="70">
        <f t="shared" si="1"/>
        <v>1941.5833333332691</v>
      </c>
      <c r="D853" s="149">
        <f t="shared" si="383"/>
        <v>15249</v>
      </c>
      <c r="E853" s="151">
        <v>14.9</v>
      </c>
      <c r="F853" s="152">
        <v>7466.7013999999999</v>
      </c>
      <c r="G853" s="152">
        <v>1515.7828</v>
      </c>
      <c r="H853" s="152">
        <v>2058.4759847700002</v>
      </c>
      <c r="I853" s="152">
        <v>7466.7013999999999</v>
      </c>
      <c r="J853" s="152">
        <v>14.9</v>
      </c>
      <c r="K853" s="152">
        <v>14.9</v>
      </c>
      <c r="L853" s="152">
        <v>35.5</v>
      </c>
      <c r="M853" s="153">
        <v>12.62186251</v>
      </c>
      <c r="N853" s="17">
        <f t="shared" ref="N853:T853" si="922">F853/F852/$E853*$E852-1</f>
        <v>-1.6244834717306311E-2</v>
      </c>
      <c r="O853" s="17">
        <f t="shared" si="922"/>
        <v>-1.8108459944384925E-2</v>
      </c>
      <c r="P853" s="17">
        <f t="shared" si="922"/>
        <v>-1.3324161076594176E-2</v>
      </c>
      <c r="Q853" s="17">
        <f t="shared" si="922"/>
        <v>-1.6244834717306311E-2</v>
      </c>
      <c r="R853" s="17">
        <f t="shared" si="922"/>
        <v>0</v>
      </c>
      <c r="S853" s="17">
        <f t="shared" si="922"/>
        <v>0</v>
      </c>
      <c r="T853" s="17">
        <f t="shared" si="922"/>
        <v>-1.34228187919464E-2</v>
      </c>
      <c r="U853" s="241">
        <v>-4.1999999999999997E-3</v>
      </c>
      <c r="V853" s="241">
        <v>-1.0999999999999999E-2</v>
      </c>
      <c r="W853" s="223">
        <f t="shared" ca="1" si="921"/>
        <v>-1.6518125633120703E-2</v>
      </c>
      <c r="X853" s="223">
        <f>MMULT(N853:T853,'Parameters &amp; Main Results'!$B$12:$B$18)-'Parameters &amp; Main Results'!$B$22/12+MMULT(U853:V853,'Parameters &amp; Main Results'!$B$20:$B$21)</f>
        <v>-1.6518125633120703E-2</v>
      </c>
      <c r="Y853" s="223">
        <f>MMULT(N853:T853,'Parameters &amp; Main Results'!$C$12:$C$18)-'Parameters &amp; Main Results'!$C$22/12+MMULT(U853:V853,'Parameters &amp; Main Results'!$C$20:$C$21)</f>
        <v>-1.6472863906680839E-2</v>
      </c>
      <c r="Z853" s="17">
        <f t="shared" ca="1" si="906"/>
        <v>142.37370218686289</v>
      </c>
      <c r="AA853" s="70">
        <f ca="1">Z853/OFFSET(Z853,'Parameters &amp; Main Results'!$B$38,0)</f>
        <v>11.351307593546691</v>
      </c>
      <c r="AB853" s="70">
        <f ca="1">SUMPRODUCT(Z853:OFFSET(Z853,'Parameters &amp; Main Results'!$B$38-1,0), 'Cash Flow Assist'!$P$11:OFFSET('Cash Flow Assist'!$P$11,'Parameters &amp; Main Results'!$B$38-1,0)  )/OFFSET(Z853,'Parameters &amp; Main Results'!$B$38,0)</f>
        <v>2254.5717346139172</v>
      </c>
      <c r="AC853" s="70">
        <f ca="1">SUMPRODUCT(Z853:OFFSET(Z853,'Parameters &amp; Main Results'!$B$38-1,0),'Parameters &amp; Main Results'!$B$42:OFFSET('Parameters &amp; Main Results'!$B$42,'Parameters &amp; Main Results'!$B$38-1,0)   )/OFFSET(Z853,'Parameters &amp; Main Results'!$B$38,0)</f>
        <v>0</v>
      </c>
      <c r="AD853" s="155">
        <f t="shared" si="4"/>
        <v>-0.30426592934844876</v>
      </c>
      <c r="AE853" s="252">
        <f t="shared" ca="1" si="916"/>
        <v>6906.5878000000002</v>
      </c>
      <c r="AF853" s="253">
        <f t="shared" ca="1" si="918"/>
        <v>8.109845501421116E-2</v>
      </c>
      <c r="AG853" s="258">
        <f t="shared" ca="1" si="919"/>
        <v>0</v>
      </c>
      <c r="AH853" s="227" t="str">
        <f ca="1">IF(SUM(AG853:OFFSET(AG853,(-HoldAggressiveTime-1),0,,))=0,"Defensive","Aggressive")</f>
        <v>Defensive</v>
      </c>
    </row>
    <row r="854" spans="1:34" ht="15" x14ac:dyDescent="0.2">
      <c r="A854">
        <f t="shared" si="15"/>
        <v>9</v>
      </c>
      <c r="B854">
        <f t="shared" si="16"/>
        <v>1941</v>
      </c>
      <c r="C854" s="70">
        <f t="shared" si="1"/>
        <v>1941.6666666666024</v>
      </c>
      <c r="D854" s="149">
        <f t="shared" si="383"/>
        <v>15280</v>
      </c>
      <c r="E854" s="151">
        <v>15.1</v>
      </c>
      <c r="F854" s="152">
        <v>7435.9125999999997</v>
      </c>
      <c r="G854" s="152">
        <v>1516.7992999999999</v>
      </c>
      <c r="H854" s="152">
        <v>2058.6989863399999</v>
      </c>
      <c r="I854" s="152">
        <v>7435.9125999999997</v>
      </c>
      <c r="J854" s="152">
        <v>15.1</v>
      </c>
      <c r="K854" s="152">
        <v>15.1</v>
      </c>
      <c r="L854" s="152">
        <v>35.5</v>
      </c>
      <c r="M854" s="153">
        <v>12.233560369999999</v>
      </c>
      <c r="N854" s="17">
        <f t="shared" ref="N854:T854" si="923">F854/F853/$E854*$E853-1</f>
        <v>-1.7313898291054119E-2</v>
      </c>
      <c r="O854" s="17">
        <f t="shared" si="923"/>
        <v>-1.2583304780633631E-2</v>
      </c>
      <c r="P854" s="17">
        <f t="shared" si="923"/>
        <v>-1.3138134655447997E-2</v>
      </c>
      <c r="Q854" s="17">
        <f t="shared" si="923"/>
        <v>-1.7313898291054119E-2</v>
      </c>
      <c r="R854" s="17">
        <f t="shared" si="923"/>
        <v>0</v>
      </c>
      <c r="S854" s="17">
        <f t="shared" si="923"/>
        <v>0</v>
      </c>
      <c r="T854" s="17">
        <f t="shared" si="923"/>
        <v>-1.3245033112582627E-2</v>
      </c>
      <c r="U854" s="241">
        <v>-9.9000000000000008E-3</v>
      </c>
      <c r="V854" s="241">
        <v>-2.8E-3</v>
      </c>
      <c r="W854" s="223">
        <f t="shared" ca="1" si="921"/>
        <v>-1.6206002996713115E-2</v>
      </c>
      <c r="X854" s="223">
        <f>MMULT(N854:T854,'Parameters &amp; Main Results'!$B$12:$B$18)-'Parameters &amp; Main Results'!$B$22/12+MMULT(U854:V854,'Parameters &amp; Main Results'!$B$20:$B$21)</f>
        <v>-1.6206002996713115E-2</v>
      </c>
      <c r="Y854" s="223">
        <f>MMULT(N854:T854,'Parameters &amp; Main Results'!$C$12:$C$18)-'Parameters &amp; Main Results'!$C$22/12+MMULT(U854:V854,'Parameters &amp; Main Results'!$C$20:$C$21)</f>
        <v>-1.6882505606678738E-2</v>
      </c>
      <c r="Z854" s="17">
        <f t="shared" ca="1" si="906"/>
        <v>144.76494778159136</v>
      </c>
      <c r="AA854" s="70">
        <f ca="1">Z854/OFFSET(Z854,'Parameters &amp; Main Results'!$B$38,0)</f>
        <v>12.292649709060235</v>
      </c>
      <c r="AB854" s="70">
        <f ca="1">SUMPRODUCT(Z854:OFFSET(Z854,'Parameters &amp; Main Results'!$B$38-1,0), 'Cash Flow Assist'!$P$11:OFFSET('Cash Flow Assist'!$P$11,'Parameters &amp; Main Results'!$B$38-1,0)  )/OFFSET(Z854,'Parameters &amp; Main Results'!$B$38,0)</f>
        <v>2390.1848275410971</v>
      </c>
      <c r="AC854" s="70">
        <f ca="1">SUMPRODUCT(Z854:OFFSET(Z854,'Parameters &amp; Main Results'!$B$38-1,0),'Parameters &amp; Main Results'!$B$42:OFFSET('Parameters &amp; Main Results'!$B$42,'Parameters &amp; Main Results'!$B$38-1,0)   )/OFFSET(Z854,'Parameters &amp; Main Results'!$B$38,0)</f>
        <v>0</v>
      </c>
      <c r="AD854" s="155">
        <f t="shared" si="4"/>
        <v>-0.31631179828533074</v>
      </c>
      <c r="AE854" s="252">
        <f t="shared" ca="1" si="916"/>
        <v>7689.4386000000004</v>
      </c>
      <c r="AF854" s="253">
        <f t="shared" ca="1" si="918"/>
        <v>-3.297067746922392E-2</v>
      </c>
      <c r="AG854" s="258">
        <f t="shared" ca="1" si="919"/>
        <v>0</v>
      </c>
      <c r="AH854" s="227" t="str">
        <f ca="1">IF(SUM(AG854:OFFSET(AG854,(-HoldAggressiveTime-1),0,,))=0,"Defensive","Aggressive")</f>
        <v>Defensive</v>
      </c>
    </row>
    <row r="855" spans="1:34" ht="15" x14ac:dyDescent="0.2">
      <c r="A855">
        <f t="shared" si="15"/>
        <v>10</v>
      </c>
      <c r="B855">
        <f t="shared" si="16"/>
        <v>1941</v>
      </c>
      <c r="C855" s="70">
        <f t="shared" si="1"/>
        <v>1941.7499999999357</v>
      </c>
      <c r="D855" s="149">
        <f t="shared" si="383"/>
        <v>15310</v>
      </c>
      <c r="E855" s="151">
        <v>15.3</v>
      </c>
      <c r="F855" s="152">
        <v>6974.1466</v>
      </c>
      <c r="G855" s="152">
        <v>1526.0036</v>
      </c>
      <c r="H855" s="152">
        <v>2058.87054459</v>
      </c>
      <c r="I855" s="152">
        <v>6974.1466</v>
      </c>
      <c r="J855" s="152">
        <v>15.3</v>
      </c>
      <c r="K855" s="152">
        <v>15.3</v>
      </c>
      <c r="L855" s="152">
        <v>35.5</v>
      </c>
      <c r="M855" s="153">
        <v>11.199504259999999</v>
      </c>
      <c r="N855" s="17">
        <f t="shared" ref="N855:T855" si="924">F855/F854/$E855*$E854-1</f>
        <v>-7.4359576931105953E-2</v>
      </c>
      <c r="O855" s="17">
        <f t="shared" si="924"/>
        <v>-7.0829802447324175E-3</v>
      </c>
      <c r="P855" s="17">
        <f t="shared" si="924"/>
        <v>-1.2989651415576287E-2</v>
      </c>
      <c r="Q855" s="17">
        <f t="shared" si="924"/>
        <v>-7.4359576931105953E-2</v>
      </c>
      <c r="R855" s="17">
        <f t="shared" si="924"/>
        <v>0</v>
      </c>
      <c r="S855" s="17">
        <f t="shared" si="924"/>
        <v>0</v>
      </c>
      <c r="T855" s="17">
        <f t="shared" si="924"/>
        <v>-1.3071895424836555E-2</v>
      </c>
      <c r="U855" s="241">
        <v>-2.0199999999999999E-2</v>
      </c>
      <c r="V855" s="241">
        <v>1.6299999999999999E-2</v>
      </c>
      <c r="W855" s="223">
        <f t="shared" ca="1" si="921"/>
        <v>-5.7881540185184446E-2</v>
      </c>
      <c r="X855" s="223">
        <f>MMULT(N855:T855,'Parameters &amp; Main Results'!$B$12:$B$18)-'Parameters &amp; Main Results'!$B$22/12+MMULT(U855:V855,'Parameters &amp; Main Results'!$B$20:$B$21)</f>
        <v>-5.7881540185184446E-2</v>
      </c>
      <c r="Y855" s="223">
        <f>MMULT(N855:T855,'Parameters &amp; Main Results'!$C$12:$C$18)-'Parameters &amp; Main Results'!$C$22/12+MMULT(U855:V855,'Parameters &amp; Main Results'!$C$20:$C$21)</f>
        <v>-6.7673583929135264E-2</v>
      </c>
      <c r="Z855" s="17">
        <f t="shared" ca="1" si="906"/>
        <v>147.14965554024184</v>
      </c>
      <c r="AA855" s="70">
        <f ca="1">Z855/OFFSET(Z855,'Parameters &amp; Main Results'!$B$38,0)</f>
        <v>11.665752397677309</v>
      </c>
      <c r="AB855" s="70">
        <f ca="1">SUMPRODUCT(Z855:OFFSET(Z855,'Parameters &amp; Main Results'!$B$38-1,0), 'Cash Flow Assist'!$P$11:OFFSET('Cash Flow Assist'!$P$11,'Parameters &amp; Main Results'!$B$38-1,0)  )/OFFSET(Z855,'Parameters &amp; Main Results'!$B$38,0)</f>
        <v>2220.9878092603362</v>
      </c>
      <c r="AC855" s="70">
        <f ca="1">SUMPRODUCT(Z855:OFFSET(Z855,'Parameters &amp; Main Results'!$B$38-1,0),'Parameters &amp; Main Results'!$B$42:OFFSET('Parameters &amp; Main Results'!$B$42,'Parameters &amp; Main Results'!$B$38-1,0)   )/OFFSET(Z855,'Parameters &amp; Main Results'!$B$38,0)</f>
        <v>0</v>
      </c>
      <c r="AD855" s="155">
        <f t="shared" si="4"/>
        <v>-0.36715056371762222</v>
      </c>
      <c r="AE855" s="252">
        <f t="shared" ca="1" si="916"/>
        <v>7172.3262000000004</v>
      </c>
      <c r="AF855" s="253">
        <f t="shared" ca="1" si="918"/>
        <v>-2.7631147060768149E-2</v>
      </c>
      <c r="AG855" s="258">
        <f t="shared" ca="1" si="919"/>
        <v>0</v>
      </c>
      <c r="AH855" s="227" t="str">
        <f ca="1">IF(SUM(AG855:OFFSET(AG855,(-HoldAggressiveTime-1),0,,))=0,"Defensive","Aggressive")</f>
        <v>Defensive</v>
      </c>
    </row>
    <row r="856" spans="1:34" ht="15" x14ac:dyDescent="0.2">
      <c r="A856">
        <f t="shared" si="15"/>
        <v>11</v>
      </c>
      <c r="B856">
        <f t="shared" si="16"/>
        <v>1941</v>
      </c>
      <c r="C856" s="70">
        <f t="shared" si="1"/>
        <v>1941.8333333332689</v>
      </c>
      <c r="D856" s="149">
        <f t="shared" si="383"/>
        <v>15341</v>
      </c>
      <c r="E856" s="151">
        <v>15.4</v>
      </c>
      <c r="F856" s="152">
        <v>6721.9800999999998</v>
      </c>
      <c r="G856" s="152">
        <v>1522.8801000000001</v>
      </c>
      <c r="H856" s="152">
        <v>2059.0249598800001</v>
      </c>
      <c r="I856" s="152">
        <v>6721.9800999999998</v>
      </c>
      <c r="J856" s="152">
        <v>15.4</v>
      </c>
      <c r="K856" s="152">
        <v>15.4</v>
      </c>
      <c r="L856" s="152">
        <v>35.5</v>
      </c>
      <c r="M856" s="153">
        <v>10.5599799</v>
      </c>
      <c r="N856" s="17">
        <f t="shared" ref="N856:T856" si="925">F856/F855/$E856*$E855-1</f>
        <v>-4.2416045775202305E-2</v>
      </c>
      <c r="O856" s="17">
        <f t="shared" si="925"/>
        <v>-8.527064954618524E-3</v>
      </c>
      <c r="P856" s="17">
        <f t="shared" si="925"/>
        <v>-6.4189935069010051E-3</v>
      </c>
      <c r="Q856" s="17">
        <f t="shared" si="925"/>
        <v>-4.2416045775202305E-2</v>
      </c>
      <c r="R856" s="17">
        <f t="shared" si="925"/>
        <v>0</v>
      </c>
      <c r="S856" s="17">
        <f t="shared" si="925"/>
        <v>0</v>
      </c>
      <c r="T856" s="17">
        <f t="shared" si="925"/>
        <v>-6.4935064935065512E-3</v>
      </c>
      <c r="U856" s="241">
        <v>-1.21E-2</v>
      </c>
      <c r="V856" s="241">
        <v>-6.4000000000000003E-3</v>
      </c>
      <c r="W856" s="223">
        <f t="shared" ca="1" si="921"/>
        <v>-3.388378931366743E-2</v>
      </c>
      <c r="X856" s="223">
        <f>MMULT(N856:T856,'Parameters &amp; Main Results'!$B$12:$B$18)-'Parameters &amp; Main Results'!$B$22/12+MMULT(U856:V856,'Parameters &amp; Main Results'!$B$20:$B$21)</f>
        <v>-3.388378931366743E-2</v>
      </c>
      <c r="Y856" s="223">
        <f>MMULT(N856:T856,'Parameters &amp; Main Results'!$C$12:$C$18)-'Parameters &amp; Main Results'!$C$22/12+MMULT(U856:V856,'Parameters &amp; Main Results'!$C$20:$C$21)</f>
        <v>-3.9068814359810598E-2</v>
      </c>
      <c r="Z856" s="17">
        <f t="shared" ca="1" si="906"/>
        <v>156.19018394901829</v>
      </c>
      <c r="AA856" s="70">
        <f ca="1">Z856/OFFSET(Z856,'Parameters &amp; Main Results'!$B$38,0)</f>
        <v>12.89913712430187</v>
      </c>
      <c r="AB856" s="70">
        <f ca="1">SUMPRODUCT(Z856:OFFSET(Z856,'Parameters &amp; Main Results'!$B$38-1,0), 'Cash Flow Assist'!$P$11:OFFSET('Cash Flow Assist'!$P$11,'Parameters &amp; Main Results'!$B$38-1,0)  )/OFFSET(Z856,'Parameters &amp; Main Results'!$B$38,0)</f>
        <v>2302.5495037374631</v>
      </c>
      <c r="AC856" s="70">
        <f ca="1">SUMPRODUCT(Z856:OFFSET(Z856,'Parameters &amp; Main Results'!$B$38-1,0),'Parameters &amp; Main Results'!$B$42:OFFSET('Parameters &amp; Main Results'!$B$42,'Parameters &amp; Main Results'!$B$38-1,0)   )/OFFSET(Z856,'Parameters &amp; Main Results'!$B$38,0)</f>
        <v>0</v>
      </c>
      <c r="AD856" s="155">
        <f t="shared" si="4"/>
        <v>-0.39399353437578655</v>
      </c>
      <c r="AE856" s="252">
        <f t="shared" ca="1" si="916"/>
        <v>8381.4899000000005</v>
      </c>
      <c r="AF856" s="253">
        <f t="shared" ca="1" si="918"/>
        <v>-0.19799699335078846</v>
      </c>
      <c r="AG856" s="258">
        <f t="shared" ca="1" si="919"/>
        <v>0</v>
      </c>
      <c r="AH856" s="227" t="str">
        <f ca="1">IF(SUM(AG856:OFFSET(AG856,(-HoldAggressiveTime-1),0,,))=0,"Defensive","Aggressive")</f>
        <v>Defensive</v>
      </c>
    </row>
    <row r="857" spans="1:34" ht="15" x14ac:dyDescent="0.2">
      <c r="A857">
        <f t="shared" si="15"/>
        <v>12</v>
      </c>
      <c r="B857">
        <f t="shared" si="16"/>
        <v>1941</v>
      </c>
      <c r="C857" s="70">
        <f t="shared" si="1"/>
        <v>1941.9166666666022</v>
      </c>
      <c r="D857" s="149">
        <f t="shared" si="383"/>
        <v>15372</v>
      </c>
      <c r="E857" s="151">
        <v>15.5</v>
      </c>
      <c r="F857" s="152">
        <v>6458.8575000000001</v>
      </c>
      <c r="G857" s="152">
        <v>1499.5710999999999</v>
      </c>
      <c r="H857" s="152">
        <v>2059.5053990400002</v>
      </c>
      <c r="I857" s="152">
        <v>6458.8575000000001</v>
      </c>
      <c r="J857" s="152">
        <v>15.5</v>
      </c>
      <c r="K857" s="152">
        <v>15.5</v>
      </c>
      <c r="L857" s="152">
        <v>35.5</v>
      </c>
      <c r="M857" s="153">
        <v>10.00622297</v>
      </c>
      <c r="N857" s="17">
        <f t="shared" ref="N857:T857" si="926">F857/F856/$E857*$E856-1</f>
        <v>-4.5342688293155908E-2</v>
      </c>
      <c r="O857" s="17">
        <f t="shared" si="926"/>
        <v>-2.1658732199642539E-2</v>
      </c>
      <c r="P857" s="17">
        <f t="shared" si="926"/>
        <v>-6.2197849449362463E-3</v>
      </c>
      <c r="Q857" s="17">
        <f t="shared" si="926"/>
        <v>-4.5342688293155908E-2</v>
      </c>
      <c r="R857" s="17">
        <f t="shared" si="926"/>
        <v>0</v>
      </c>
      <c r="S857" s="17">
        <f t="shared" si="926"/>
        <v>0</v>
      </c>
      <c r="T857" s="17">
        <f t="shared" si="926"/>
        <v>-6.4516129032258229E-3</v>
      </c>
      <c r="U857" s="241">
        <v>-2.9899999999999999E-2</v>
      </c>
      <c r="V857" s="241">
        <v>-5.9400000000000001E-2</v>
      </c>
      <c r="W857" s="223">
        <f t="shared" ca="1" si="921"/>
        <v>-3.8703009971623396E-2</v>
      </c>
      <c r="X857" s="223">
        <f>MMULT(N857:T857,'Parameters &amp; Main Results'!$B$12:$B$18)-'Parameters &amp; Main Results'!$B$22/12+MMULT(U857:V857,'Parameters &amp; Main Results'!$B$20:$B$21)</f>
        <v>-3.8703009971623396E-2</v>
      </c>
      <c r="Y857" s="223">
        <f>MMULT(N857:T857,'Parameters &amp; Main Results'!$C$12:$C$18)-'Parameters &amp; Main Results'!$C$22/12+MMULT(U857:V857,'Parameters &amp; Main Results'!$C$20:$C$21)</f>
        <v>-4.3015959350471242E-2</v>
      </c>
      <c r="Z857" s="17">
        <f t="shared" ca="1" si="906"/>
        <v>161.66811220159551</v>
      </c>
      <c r="AA857" s="70">
        <f ca="1">Z857/OFFSET(Z857,'Parameters &amp; Main Results'!$B$38,0)</f>
        <v>13.601125253112142</v>
      </c>
      <c r="AB857" s="70">
        <f ca="1">SUMPRODUCT(Z857:OFFSET(Z857,'Parameters &amp; Main Results'!$B$38-1,0), 'Cash Flow Assist'!$P$11:OFFSET('Cash Flow Assist'!$P$11,'Parameters &amp; Main Results'!$B$38-1,0)  )/OFFSET(Z857,'Parameters &amp; Main Results'!$B$38,0)</f>
        <v>2333.4707185266684</v>
      </c>
      <c r="AC857" s="70">
        <f ca="1">SUMPRODUCT(Z857:OFFSET(Z857,'Parameters &amp; Main Results'!$B$38-1,0),'Parameters &amp; Main Results'!$B$42:OFFSET('Parameters &amp; Main Results'!$B$42,'Parameters &amp; Main Results'!$B$38-1,0)   )/OFFSET(Z857,'Parameters &amp; Main Results'!$B$38,0)</f>
        <v>0</v>
      </c>
      <c r="AD857" s="155">
        <f t="shared" si="4"/>
        <v>-0.42147149665022232</v>
      </c>
      <c r="AE857" s="252">
        <f t="shared" ca="1" si="916"/>
        <v>8293.0943000000007</v>
      </c>
      <c r="AF857" s="253">
        <f t="shared" ca="1" si="918"/>
        <v>-0.22117640697755003</v>
      </c>
      <c r="AG857" s="258">
        <f t="shared" ca="1" si="919"/>
        <v>0</v>
      </c>
      <c r="AH857" s="227" t="str">
        <f ca="1">IF(SUM(AG857:OFFSET(AG857,(-HoldAggressiveTime-1),0,,))=0,"Defensive","Aggressive")</f>
        <v>Defensive</v>
      </c>
    </row>
    <row r="858" spans="1:34" ht="15" x14ac:dyDescent="0.2">
      <c r="A858">
        <f t="shared" si="15"/>
        <v>1</v>
      </c>
      <c r="B858">
        <f t="shared" si="16"/>
        <v>1942</v>
      </c>
      <c r="C858" s="70">
        <f t="shared" si="1"/>
        <v>1941.9999999999354</v>
      </c>
      <c r="D858" s="149">
        <f t="shared" si="383"/>
        <v>15400</v>
      </c>
      <c r="E858" s="151">
        <v>15.7</v>
      </c>
      <c r="F858" s="152">
        <v>6590.6221999999998</v>
      </c>
      <c r="G858" s="152">
        <v>1503.5003999999999</v>
      </c>
      <c r="H858" s="152">
        <v>2060.0717630200002</v>
      </c>
      <c r="I858" s="152">
        <v>6590.6221999999998</v>
      </c>
      <c r="J858" s="152">
        <v>15.7</v>
      </c>
      <c r="K858" s="152">
        <v>15.7</v>
      </c>
      <c r="L858" s="152">
        <v>35.5</v>
      </c>
      <c r="M858" s="153">
        <v>9.9659414900000005</v>
      </c>
      <c r="N858" s="17">
        <f t="shared" ref="N858:T858" si="927">F858/F857/$E858*$E857-1</f>
        <v>7.4018863706721838E-3</v>
      </c>
      <c r="O858" s="17">
        <f t="shared" si="927"/>
        <v>-1.0151950339386762E-2</v>
      </c>
      <c r="P858" s="17">
        <f t="shared" si="927"/>
        <v>-1.2467356690168185E-2</v>
      </c>
      <c r="Q858" s="17">
        <f t="shared" si="927"/>
        <v>7.4018863706721838E-3</v>
      </c>
      <c r="R858" s="17">
        <f t="shared" si="927"/>
        <v>0</v>
      </c>
      <c r="S858" s="17">
        <f t="shared" si="927"/>
        <v>0</v>
      </c>
      <c r="T858" s="17">
        <f t="shared" si="927"/>
        <v>-1.2738853503184711E-2</v>
      </c>
      <c r="U858" s="241">
        <v>7.5300000000000006E-2</v>
      </c>
      <c r="V858" s="241">
        <v>0.10100000000000001</v>
      </c>
      <c r="W858" s="223">
        <f t="shared" ca="1" si="921"/>
        <v>2.8424153683008825E-3</v>
      </c>
      <c r="X858" s="223">
        <f>MMULT(N858:T858,'Parameters &amp; Main Results'!$B$12:$B$18)-'Parameters &amp; Main Results'!$B$22/12+MMULT(U858:V858,'Parameters &amp; Main Results'!$B$20:$B$21)</f>
        <v>2.8424153683008825E-3</v>
      </c>
      <c r="Y858" s="223">
        <f>MMULT(N858:T858,'Parameters &amp; Main Results'!$C$12:$C$18)-'Parameters &amp; Main Results'!$C$22/12+MMULT(U858:V858,'Parameters &amp; Main Results'!$C$20:$C$21)</f>
        <v>5.6048360329996223E-3</v>
      </c>
      <c r="Z858" s="17">
        <f t="shared" ca="1" si="906"/>
        <v>168.17707105982223</v>
      </c>
      <c r="AA858" s="70">
        <f ca="1">Z858/OFFSET(Z858,'Parameters &amp; Main Results'!$B$38,0)</f>
        <v>13.830558196234017</v>
      </c>
      <c r="AB858" s="70">
        <f ca="1">SUMPRODUCT(Z858:OFFSET(Z858,'Parameters &amp; Main Results'!$B$38-1,0), 'Cash Flow Assist'!$P$11:OFFSET('Cash Flow Assist'!$P$11,'Parameters &amp; Main Results'!$B$38-1,0)  )/OFFSET(Z858,'Parameters &amp; Main Results'!$B$38,0)</f>
        <v>2268.6797234866935</v>
      </c>
      <c r="AC858" s="70">
        <f ca="1">SUMPRODUCT(Z858:OFFSET(Z858,'Parameters &amp; Main Results'!$B$38-1,0),'Parameters &amp; Main Results'!$B$42:OFFSET('Parameters &amp; Main Results'!$B$42,'Parameters &amp; Main Results'!$B$38-1,0)   )/OFFSET(Z858,'Parameters &amp; Main Results'!$B$38,0)</f>
        <v>0</v>
      </c>
      <c r="AD858" s="155">
        <f t="shared" si="4"/>
        <v>-0.4171892944062322</v>
      </c>
      <c r="AE858" s="252">
        <f t="shared" ca="1" si="916"/>
        <v>7919.5690999999997</v>
      </c>
      <c r="AF858" s="253">
        <f t="shared" ca="1" si="918"/>
        <v>-0.16780545547610665</v>
      </c>
      <c r="AG858" s="258">
        <f t="shared" ca="1" si="919"/>
        <v>0</v>
      </c>
      <c r="AH858" s="227" t="str">
        <f ca="1">IF(SUM(AG858:OFFSET(AG858,(-HoldAggressiveTime-1),0,,))=0,"Defensive","Aggressive")</f>
        <v>Defensive</v>
      </c>
    </row>
    <row r="859" spans="1:34" ht="15" x14ac:dyDescent="0.2">
      <c r="A859">
        <f t="shared" si="15"/>
        <v>2</v>
      </c>
      <c r="B859">
        <f t="shared" si="16"/>
        <v>1942</v>
      </c>
      <c r="C859" s="70">
        <f t="shared" si="1"/>
        <v>1942.0833333332687</v>
      </c>
      <c r="D859" s="149">
        <f t="shared" si="383"/>
        <v>15431</v>
      </c>
      <c r="E859" s="151">
        <v>15.8</v>
      </c>
      <c r="F859" s="152">
        <v>6423.8593000000001</v>
      </c>
      <c r="G859" s="152">
        <v>1496.6956</v>
      </c>
      <c r="H859" s="152">
        <v>2060.5352791700002</v>
      </c>
      <c r="I859" s="152">
        <v>6423.8593000000001</v>
      </c>
      <c r="J859" s="152">
        <v>15.8</v>
      </c>
      <c r="K859" s="152">
        <v>15.8</v>
      </c>
      <c r="L859" s="152">
        <v>35.5</v>
      </c>
      <c r="M859" s="153">
        <v>9.5459630299999993</v>
      </c>
      <c r="N859" s="17">
        <f t="shared" ref="N859:T859" si="928">F859/F858/$E859*$E858-1</f>
        <v>-3.1472026623187821E-2</v>
      </c>
      <c r="O859" s="17">
        <f t="shared" si="928"/>
        <v>-1.0826440060824227E-2</v>
      </c>
      <c r="P859" s="17">
        <f t="shared" si="928"/>
        <v>-6.1055379730818871E-3</v>
      </c>
      <c r="Q859" s="17">
        <f t="shared" si="928"/>
        <v>-3.1472026623187821E-2</v>
      </c>
      <c r="R859" s="17">
        <f t="shared" si="928"/>
        <v>0</v>
      </c>
      <c r="S859" s="17">
        <f t="shared" si="928"/>
        <v>0</v>
      </c>
      <c r="T859" s="17">
        <f t="shared" si="928"/>
        <v>-6.3291139240507777E-3</v>
      </c>
      <c r="U859" s="241">
        <v>1.72E-2</v>
      </c>
      <c r="V859" s="241">
        <v>-1.1299999999999999E-2</v>
      </c>
      <c r="W859" s="223">
        <f t="shared" ca="1" si="921"/>
        <v>-2.6127430342424918E-2</v>
      </c>
      <c r="X859" s="223">
        <f>MMULT(N859:T859,'Parameters &amp; Main Results'!$B$12:$B$18)-'Parameters &amp; Main Results'!$B$22/12+MMULT(U859:V859,'Parameters &amp; Main Results'!$B$20:$B$21)</f>
        <v>-2.6127430342424918E-2</v>
      </c>
      <c r="Y859" s="223">
        <f>MMULT(N859:T859,'Parameters &amp; Main Results'!$C$12:$C$18)-'Parameters &amp; Main Results'!$C$22/12+MMULT(U859:V859,'Parameters &amp; Main Results'!$C$20:$C$21)</f>
        <v>-2.9449134633618129E-2</v>
      </c>
      <c r="Z859" s="17">
        <f t="shared" ca="1" si="906"/>
        <v>167.70039687447607</v>
      </c>
      <c r="AA859" s="70">
        <f ca="1">Z859/OFFSET(Z859,'Parameters &amp; Main Results'!$B$38,0)</f>
        <v>15.156120240273815</v>
      </c>
      <c r="AB859" s="70">
        <f ca="1">SUMPRODUCT(Z859:OFFSET(Z859,'Parameters &amp; Main Results'!$B$38-1,0), 'Cash Flow Assist'!$P$11:OFFSET('Cash Flow Assist'!$P$11,'Parameters &amp; Main Results'!$B$38-1,0)  )/OFFSET(Z859,'Parameters &amp; Main Results'!$B$38,0)</f>
        <v>2479.0831045300738</v>
      </c>
      <c r="AC859" s="70">
        <f ca="1">SUMPRODUCT(Z859:OFFSET(Z859,'Parameters &amp; Main Results'!$B$38-1,0),'Parameters &amp; Main Results'!$B$42:OFFSET('Parameters &amp; Main Results'!$B$42,'Parameters &amp; Main Results'!$B$38-1,0)   )/OFFSET(Z859,'Parameters &amp; Main Results'!$B$38,0)</f>
        <v>0</v>
      </c>
      <c r="AD859" s="155">
        <f t="shared" si="4"/>
        <v>-0.43553152844895815</v>
      </c>
      <c r="AE859" s="252">
        <f t="shared" ca="1" si="916"/>
        <v>8141.0758999999998</v>
      </c>
      <c r="AF859" s="253">
        <f t="shared" ca="1" si="918"/>
        <v>-0.21093239039817818</v>
      </c>
      <c r="AG859" s="258">
        <f t="shared" ca="1" si="919"/>
        <v>0</v>
      </c>
      <c r="AH859" s="227" t="str">
        <f ca="1">IF(SUM(AG859:OFFSET(AG859,(-HoldAggressiveTime-1),0,,))=0,"Defensive","Aggressive")</f>
        <v>Defensive</v>
      </c>
    </row>
    <row r="860" spans="1:34" ht="15" x14ac:dyDescent="0.2">
      <c r="A860">
        <f t="shared" si="15"/>
        <v>3</v>
      </c>
      <c r="B860">
        <f t="shared" si="16"/>
        <v>1942</v>
      </c>
      <c r="C860" s="70">
        <f t="shared" si="1"/>
        <v>1942.1666666666019</v>
      </c>
      <c r="D860" s="149">
        <f t="shared" si="383"/>
        <v>15461</v>
      </c>
      <c r="E860" s="151">
        <v>16</v>
      </c>
      <c r="F860" s="152">
        <v>6075.5338000000002</v>
      </c>
      <c r="G860" s="152">
        <v>1510.1033</v>
      </c>
      <c r="H860" s="152">
        <v>2060.9645573500002</v>
      </c>
      <c r="I860" s="152">
        <v>6075.5338000000002</v>
      </c>
      <c r="J860" s="152">
        <v>16</v>
      </c>
      <c r="K860" s="152">
        <v>16</v>
      </c>
      <c r="L860" s="152">
        <v>35.5</v>
      </c>
      <c r="M860" s="153">
        <v>8.8163138399999994</v>
      </c>
      <c r="N860" s="17">
        <f t="shared" ref="N860:T860" si="929">F860/F859/$E860*$E859-1</f>
        <v>-6.6045916120858972E-2</v>
      </c>
      <c r="O860" s="17">
        <f t="shared" si="929"/>
        <v>-3.6537765261018817E-3</v>
      </c>
      <c r="P860" s="17">
        <f t="shared" si="929"/>
        <v>-1.229427083484802E-2</v>
      </c>
      <c r="Q860" s="17">
        <f t="shared" si="929"/>
        <v>-6.6045916120858972E-2</v>
      </c>
      <c r="R860" s="17">
        <f t="shared" si="929"/>
        <v>0</v>
      </c>
      <c r="S860" s="17">
        <f t="shared" si="929"/>
        <v>0</v>
      </c>
      <c r="T860" s="17">
        <f t="shared" si="929"/>
        <v>-1.2499999999999956E-2</v>
      </c>
      <c r="U860" s="241">
        <v>1.77E-2</v>
      </c>
      <c r="V860" s="241">
        <v>-6.1999999999999998E-3</v>
      </c>
      <c r="W860" s="223">
        <f t="shared" ca="1" si="921"/>
        <v>-5.0931859062531275E-2</v>
      </c>
      <c r="X860" s="223">
        <f>MMULT(N860:T860,'Parameters &amp; Main Results'!$B$12:$B$18)-'Parameters &amp; Main Results'!$B$22/12+MMULT(U860:V860,'Parameters &amp; Main Results'!$B$20:$B$21)</f>
        <v>-5.0931859062531275E-2</v>
      </c>
      <c r="Y860" s="223">
        <f>MMULT(N860:T860,'Parameters &amp; Main Results'!$C$12:$C$18)-'Parameters &amp; Main Results'!$C$22/12+MMULT(U860:V860,'Parameters &amp; Main Results'!$C$20:$C$21)</f>
        <v>-5.9848368828049933E-2</v>
      </c>
      <c r="Z860" s="17">
        <f t="shared" ca="1" si="906"/>
        <v>172.19952804856337</v>
      </c>
      <c r="AA860" s="70">
        <f ca="1">Z860/OFFSET(Z860,'Parameters &amp; Main Results'!$B$38,0)</f>
        <v>15.978806473168591</v>
      </c>
      <c r="AB860" s="70">
        <f ca="1">SUMPRODUCT(Z860:OFFSET(Z860,'Parameters &amp; Main Results'!$B$38-1,0), 'Cash Flow Assist'!$P$11:OFFSET('Cash Flow Assist'!$P$11,'Parameters &amp; Main Results'!$B$38-1,0)  )/OFFSET(Z860,'Parameters &amp; Main Results'!$B$38,0)</f>
        <v>2530.8271658572335</v>
      </c>
      <c r="AC860" s="70">
        <f ca="1">SUMPRODUCT(Z860:OFFSET(Z860,'Parameters &amp; Main Results'!$B$38-1,0),'Parameters &amp; Main Results'!$B$42:OFFSET('Parameters &amp; Main Results'!$B$42,'Parameters &amp; Main Results'!$B$38-1,0)   )/OFFSET(Z860,'Parameters &amp; Main Results'!$B$38,0)</f>
        <v>0</v>
      </c>
      <c r="AD860" s="155">
        <f t="shared" si="4"/>
        <v>-0.47281236577388774</v>
      </c>
      <c r="AE860" s="252">
        <f t="shared" ca="1" si="916"/>
        <v>7888.0736999999999</v>
      </c>
      <c r="AF860" s="253">
        <f t="shared" ca="1" si="918"/>
        <v>-0.22978232315451105</v>
      </c>
      <c r="AG860" s="258">
        <f t="shared" ca="1" si="919"/>
        <v>0</v>
      </c>
      <c r="AH860" s="227" t="str">
        <f ca="1">IF(SUM(AG860:OFFSET(AG860,(-HoldAggressiveTime-1),0,,))=0,"Defensive","Aggressive")</f>
        <v>Defensive</v>
      </c>
    </row>
    <row r="861" spans="1:34" ht="15" x14ac:dyDescent="0.2">
      <c r="A861">
        <f t="shared" si="15"/>
        <v>4</v>
      </c>
      <c r="B861">
        <f t="shared" si="16"/>
        <v>1942</v>
      </c>
      <c r="C861" s="70">
        <f t="shared" si="1"/>
        <v>1942.2499999999352</v>
      </c>
      <c r="D861" s="149">
        <f t="shared" si="383"/>
        <v>15492</v>
      </c>
      <c r="E861" s="151">
        <v>16.100000000000001</v>
      </c>
      <c r="F861" s="152">
        <v>5851.7963</v>
      </c>
      <c r="G861" s="152">
        <v>1504.5979</v>
      </c>
      <c r="H861" s="152">
        <v>2061.3939249700002</v>
      </c>
      <c r="I861" s="152">
        <v>5851.7963</v>
      </c>
      <c r="J861" s="152">
        <v>16.100000000000001</v>
      </c>
      <c r="K861" s="152">
        <v>16.100000000000001</v>
      </c>
      <c r="L861" s="152">
        <v>35.5</v>
      </c>
      <c r="M861" s="153">
        <v>8.3480865699999995</v>
      </c>
      <c r="N861" s="17">
        <f t="shared" ref="N861:T861" si="930">F861/F860/$E861*$E860-1</f>
        <v>-4.2808429585160956E-2</v>
      </c>
      <c r="O861" s="17">
        <f t="shared" si="930"/>
        <v>-9.8342468170413699E-3</v>
      </c>
      <c r="P861" s="17">
        <f t="shared" si="930"/>
        <v>-6.0041407848760997E-3</v>
      </c>
      <c r="Q861" s="17">
        <f t="shared" si="930"/>
        <v>-4.2808429585160956E-2</v>
      </c>
      <c r="R861" s="17">
        <f t="shared" si="930"/>
        <v>0</v>
      </c>
      <c r="S861" s="17">
        <f t="shared" si="930"/>
        <v>0</v>
      </c>
      <c r="T861" s="17">
        <f t="shared" si="930"/>
        <v>-6.2111801242237252E-3</v>
      </c>
      <c r="U861" s="241">
        <v>-6.0000000000000001E-3</v>
      </c>
      <c r="V861" s="241">
        <v>2.0899999999999998E-2</v>
      </c>
      <c r="W861" s="223">
        <f t="shared" ca="1" si="921"/>
        <v>-3.4425397225156848E-2</v>
      </c>
      <c r="X861" s="223">
        <f>MMULT(N861:T861,'Parameters &amp; Main Results'!$B$12:$B$18)-'Parameters &amp; Main Results'!$B$22/12+MMULT(U861:V861,'Parameters &amp; Main Results'!$B$20:$B$21)</f>
        <v>-3.4425397225156848E-2</v>
      </c>
      <c r="Y861" s="223">
        <f>MMULT(N861:T861,'Parameters &amp; Main Results'!$C$12:$C$18)-'Parameters &amp; Main Results'!$C$22/12+MMULT(U861:V861,'Parameters &amp; Main Results'!$C$20:$C$21)</f>
        <v>-3.9552677975015667E-2</v>
      </c>
      <c r="Z861" s="17">
        <f t="shared" ca="1" si="906"/>
        <v>181.44063700048812</v>
      </c>
      <c r="AA861" s="70">
        <f ca="1">Z861/OFFSET(Z861,'Parameters &amp; Main Results'!$B$38,0)</f>
        <v>17.114804449376837</v>
      </c>
      <c r="AB861" s="70">
        <f ca="1">SUMPRODUCT(Z861:OFFSET(Z861,'Parameters &amp; Main Results'!$B$38-1,0), 'Cash Flow Assist'!$P$11:OFFSET('Cash Flow Assist'!$P$11,'Parameters &amp; Main Results'!$B$38-1,0)  )/OFFSET(Z861,'Parameters &amp; Main Results'!$B$38,0)</f>
        <v>2557.463594419035</v>
      </c>
      <c r="AC861" s="70">
        <f ca="1">SUMPRODUCT(Z861:OFFSET(Z861,'Parameters &amp; Main Results'!$B$38-1,0),'Parameters &amp; Main Results'!$B$42:OFFSET('Parameters &amp; Main Results'!$B$42,'Parameters &amp; Main Results'!$B$38-1,0)   )/OFFSET(Z861,'Parameters &amp; Main Results'!$B$38,0)</f>
        <v>0</v>
      </c>
      <c r="AD861" s="155">
        <f t="shared" si="4"/>
        <v>-0.49538044049182384</v>
      </c>
      <c r="AE861" s="252">
        <f t="shared" ca="1" si="916"/>
        <v>7971.8804</v>
      </c>
      <c r="AF861" s="253">
        <f t="shared" ca="1" si="918"/>
        <v>-0.26594529692141394</v>
      </c>
      <c r="AG861" s="258">
        <f t="shared" ca="1" si="919"/>
        <v>0</v>
      </c>
      <c r="AH861" s="227" t="str">
        <f ca="1">IF(SUM(AG861:OFFSET(AG861,(-HoldAggressiveTime-1),0,,))=0,"Defensive","Aggressive")</f>
        <v>Defensive</v>
      </c>
    </row>
    <row r="862" spans="1:34" ht="15" x14ac:dyDescent="0.2">
      <c r="A862">
        <f t="shared" si="15"/>
        <v>5</v>
      </c>
      <c r="B862">
        <f t="shared" si="16"/>
        <v>1942</v>
      </c>
      <c r="C862" s="70">
        <f t="shared" si="1"/>
        <v>1942.3333333332685</v>
      </c>
      <c r="D862" s="149">
        <f t="shared" si="383"/>
        <v>15522</v>
      </c>
      <c r="E862" s="151">
        <v>16.3</v>
      </c>
      <c r="F862" s="152">
        <v>6268.1543000000001</v>
      </c>
      <c r="G862" s="152">
        <v>1511.2871</v>
      </c>
      <c r="H862" s="152">
        <v>2061.9436300100001</v>
      </c>
      <c r="I862" s="152">
        <v>6268.1543000000001</v>
      </c>
      <c r="J862" s="152">
        <v>16.3</v>
      </c>
      <c r="K862" s="152">
        <v>16.3</v>
      </c>
      <c r="L862" s="152">
        <v>35.5</v>
      </c>
      <c r="M862" s="153">
        <v>8.7850053199999998</v>
      </c>
      <c r="N862" s="17">
        <f t="shared" ref="N862:T862" si="931">F862/F861/$E862*$E861-1</f>
        <v>5.8007509811704105E-2</v>
      </c>
      <c r="O862" s="17">
        <f t="shared" si="931"/>
        <v>-7.8786498372753755E-3</v>
      </c>
      <c r="P862" s="17">
        <f t="shared" si="931"/>
        <v>-1.2006543970470629E-2</v>
      </c>
      <c r="Q862" s="17">
        <f t="shared" si="931"/>
        <v>5.8007509811704105E-2</v>
      </c>
      <c r="R862" s="17">
        <f t="shared" si="931"/>
        <v>0</v>
      </c>
      <c r="S862" s="17">
        <f t="shared" si="931"/>
        <v>0</v>
      </c>
      <c r="T862" s="17">
        <f t="shared" si="931"/>
        <v>-1.2269938650306678E-2</v>
      </c>
      <c r="U862" s="241">
        <v>-3.0499999999999999E-2</v>
      </c>
      <c r="V862" s="241">
        <v>-2.6499999999999999E-2</v>
      </c>
      <c r="W862" s="223">
        <f t="shared" ca="1" si="921"/>
        <v>4.1274738792141004E-2</v>
      </c>
      <c r="X862" s="223">
        <f>MMULT(N862:T862,'Parameters &amp; Main Results'!$B$12:$B$18)-'Parameters &amp; Main Results'!$B$22/12+MMULT(U862:V862,'Parameters &amp; Main Results'!$B$20:$B$21)</f>
        <v>4.1274738792141004E-2</v>
      </c>
      <c r="Y862" s="223">
        <f>MMULT(N862:T862,'Parameters &amp; Main Results'!$C$12:$C$18)-'Parameters &amp; Main Results'!$C$22/12+MMULT(U862:V862,'Parameters &amp; Main Results'!$C$20:$C$21)</f>
        <v>5.1377227180139491E-2</v>
      </c>
      <c r="Z862" s="17">
        <f t="shared" ca="1" si="906"/>
        <v>187.90949604418833</v>
      </c>
      <c r="AA862" s="70">
        <f ca="1">Z862/OFFSET(Z862,'Parameters &amp; Main Results'!$B$38,0)</f>
        <v>17.463184929846925</v>
      </c>
      <c r="AB862" s="70">
        <f ca="1">SUMPRODUCT(Z862:OFFSET(Z862,'Parameters &amp; Main Results'!$B$38-1,0), 'Cash Flow Assist'!$P$11:OFFSET('Cash Flow Assist'!$P$11,'Parameters &amp; Main Results'!$B$38-1,0)  )/OFFSET(Z862,'Parameters &amp; Main Results'!$B$38,0)</f>
        <v>2503.811444497303</v>
      </c>
      <c r="AC862" s="70">
        <f ca="1">SUMPRODUCT(Z862:OFFSET(Z862,'Parameters &amp; Main Results'!$B$38-1,0),'Parameters &amp; Main Results'!$B$42:OFFSET('Parameters &amp; Main Results'!$B$42,'Parameters &amp; Main Results'!$B$38-1,0)   )/OFFSET(Z862,'Parameters &amp; Main Results'!$B$38,0)</f>
        <v>0</v>
      </c>
      <c r="AD862" s="155">
        <f t="shared" si="4"/>
        <v>-0.46610871644247553</v>
      </c>
      <c r="AE862" s="252">
        <f t="shared" ca="1" si="916"/>
        <v>8089.1332000000002</v>
      </c>
      <c r="AF862" s="253">
        <f t="shared" ca="1" si="918"/>
        <v>-0.22511421866560438</v>
      </c>
      <c r="AG862" s="258">
        <f t="shared" ca="1" si="919"/>
        <v>0</v>
      </c>
      <c r="AH862" s="227" t="str">
        <f ca="1">IF(SUM(AG862:OFFSET(AG862,(-HoldAggressiveTime-1),0,,))=0,"Defensive","Aggressive")</f>
        <v>Defensive</v>
      </c>
    </row>
    <row r="863" spans="1:34" ht="15" x14ac:dyDescent="0.2">
      <c r="A863">
        <f t="shared" si="15"/>
        <v>6</v>
      </c>
      <c r="B863">
        <f t="shared" si="16"/>
        <v>1942</v>
      </c>
      <c r="C863" s="70">
        <f t="shared" si="1"/>
        <v>1942.4166666666017</v>
      </c>
      <c r="D863" s="149">
        <f t="shared" si="383"/>
        <v>15553</v>
      </c>
      <c r="E863" s="151">
        <v>16.3</v>
      </c>
      <c r="F863" s="152">
        <v>6425.81</v>
      </c>
      <c r="G863" s="152">
        <v>1512.5551</v>
      </c>
      <c r="H863" s="152">
        <v>2062.57939597</v>
      </c>
      <c r="I863" s="152">
        <v>6425.81</v>
      </c>
      <c r="J863" s="152">
        <v>16.3</v>
      </c>
      <c r="K863" s="152">
        <v>16.3</v>
      </c>
      <c r="L863" s="152">
        <v>35.5</v>
      </c>
      <c r="M863" s="153">
        <v>8.8733844499999996</v>
      </c>
      <c r="N863" s="17">
        <f t="shared" ref="N863:T863" si="932">F863/F862/$E863*$E862-1</f>
        <v>2.5151853712344074E-2</v>
      </c>
      <c r="O863" s="17">
        <f t="shared" si="932"/>
        <v>8.3901993208312931E-4</v>
      </c>
      <c r="P863" s="17">
        <f t="shared" si="932"/>
        <v>3.0833333692870113E-4</v>
      </c>
      <c r="Q863" s="17">
        <f t="shared" si="932"/>
        <v>2.5151853712344074E-2</v>
      </c>
      <c r="R863" s="17">
        <f t="shared" si="932"/>
        <v>0</v>
      </c>
      <c r="S863" s="17">
        <f t="shared" si="932"/>
        <v>0</v>
      </c>
      <c r="T863" s="17">
        <f t="shared" si="932"/>
        <v>0</v>
      </c>
      <c r="U863" s="241">
        <v>-1.2200000000000001E-2</v>
      </c>
      <c r="V863" s="241">
        <v>5.4000000000000003E-3</v>
      </c>
      <c r="W863" s="223">
        <f t="shared" ca="1" si="921"/>
        <v>1.8990027604008017E-2</v>
      </c>
      <c r="X863" s="223">
        <f>MMULT(N863:T863,'Parameters &amp; Main Results'!$B$12:$B$18)-'Parameters &amp; Main Results'!$B$22/12+MMULT(U863:V863,'Parameters &amp; Main Results'!$B$20:$B$21)</f>
        <v>1.8990027604008017E-2</v>
      </c>
      <c r="Y863" s="223">
        <f>MMULT(N863:T863,'Parameters &amp; Main Results'!$C$12:$C$18)-'Parameters &amp; Main Results'!$C$22/12+MMULT(U863:V863,'Parameters &amp; Main Results'!$C$20:$C$21)</f>
        <v>2.2678903667651313E-2</v>
      </c>
      <c r="Z863" s="17">
        <f t="shared" ca="1" si="906"/>
        <v>180.4610147963061</v>
      </c>
      <c r="AA863" s="70">
        <f ca="1">Z863/OFFSET(Z863,'Parameters &amp; Main Results'!$B$38,0)</f>
        <v>16.789325820066047</v>
      </c>
      <c r="AB863" s="70">
        <f ca="1">SUMPRODUCT(Z863:OFFSET(Z863,'Parameters &amp; Main Results'!$B$38-1,0), 'Cash Flow Assist'!$P$11:OFFSET('Cash Flow Assist'!$P$11,'Parameters &amp; Main Results'!$B$38-1,0)  )/OFFSET(Z863,'Parameters &amp; Main Results'!$B$38,0)</f>
        <v>2490.0710143386418</v>
      </c>
      <c r="AC863" s="70">
        <f ca="1">SUMPRODUCT(Z863:OFFSET(Z863,'Parameters &amp; Main Results'!$B$38-1,0),'Parameters &amp; Main Results'!$B$42:OFFSET('Parameters &amp; Main Results'!$B$42,'Parameters &amp; Main Results'!$B$38-1,0)   )/OFFSET(Z863,'Parameters &amp; Main Results'!$B$38,0)</f>
        <v>0</v>
      </c>
      <c r="AD863" s="155">
        <f t="shared" si="4"/>
        <v>-0.45268036098014108</v>
      </c>
      <c r="AE863" s="252">
        <f t="shared" ca="1" si="916"/>
        <v>8083.2914000000001</v>
      </c>
      <c r="AF863" s="253">
        <f t="shared" ca="1" si="918"/>
        <v>-0.20505030908572708</v>
      </c>
      <c r="AG863" s="258">
        <f t="shared" ca="1" si="919"/>
        <v>0</v>
      </c>
      <c r="AH863" s="227" t="str">
        <f ca="1">IF(SUM(AG863:OFFSET(AG863,(-HoldAggressiveTime-1),0,,))=0,"Defensive","Aggressive")</f>
        <v>Defensive</v>
      </c>
    </row>
    <row r="864" spans="1:34" ht="15" x14ac:dyDescent="0.2">
      <c r="A864">
        <f t="shared" si="15"/>
        <v>7</v>
      </c>
      <c r="B864">
        <f t="shared" si="16"/>
        <v>1942</v>
      </c>
      <c r="C864" s="70">
        <f t="shared" si="1"/>
        <v>1942.499999999935</v>
      </c>
      <c r="D864" s="149">
        <f t="shared" si="383"/>
        <v>15584</v>
      </c>
      <c r="E864" s="151">
        <v>16.399999999999999</v>
      </c>
      <c r="F864" s="152">
        <v>6667.0838000000003</v>
      </c>
      <c r="G864" s="152">
        <v>1511.1359</v>
      </c>
      <c r="H864" s="152">
        <v>2063.21535795</v>
      </c>
      <c r="I864" s="152">
        <v>6667.0838000000003</v>
      </c>
      <c r="J864" s="152">
        <v>16.399999999999999</v>
      </c>
      <c r="K864" s="152">
        <v>16.399999999999999</v>
      </c>
      <c r="L864" s="152">
        <v>35.5</v>
      </c>
      <c r="M864" s="153">
        <v>9.0657621499999994</v>
      </c>
      <c r="N864" s="17">
        <f t="shared" ref="N864:T864" si="933">F864/F863/$E864*$E863-1</f>
        <v>3.1221098974292927E-2</v>
      </c>
      <c r="O864" s="17">
        <f t="shared" si="933"/>
        <v>-7.0301196251845166E-3</v>
      </c>
      <c r="P864" s="17">
        <f t="shared" si="933"/>
        <v>-5.7911077237814412E-3</v>
      </c>
      <c r="Q864" s="17">
        <f t="shared" si="933"/>
        <v>3.1221098974292927E-2</v>
      </c>
      <c r="R864" s="17">
        <f t="shared" si="933"/>
        <v>0</v>
      </c>
      <c r="S864" s="17">
        <f t="shared" si="933"/>
        <v>0</v>
      </c>
      <c r="T864" s="17">
        <f t="shared" si="933"/>
        <v>-6.0975609756096505E-3</v>
      </c>
      <c r="U864" s="241">
        <v>-1.4E-3</v>
      </c>
      <c r="V864" s="241">
        <v>2.4400000000000002E-2</v>
      </c>
      <c r="W864" s="223">
        <f t="shared" ca="1" si="921"/>
        <v>2.1663255590235644E-2</v>
      </c>
      <c r="X864" s="223">
        <f>MMULT(N864:T864,'Parameters &amp; Main Results'!$B$12:$B$18)-'Parameters &amp; Main Results'!$B$22/12+MMULT(U864:V864,'Parameters &amp; Main Results'!$B$20:$B$21)</f>
        <v>2.1663255590235644E-2</v>
      </c>
      <c r="Y864" s="223">
        <f>MMULT(N864:T864,'Parameters &amp; Main Results'!$C$12:$C$18)-'Parameters &amp; Main Results'!$C$22/12+MMULT(U864:V864,'Parameters &amp; Main Results'!$C$20:$C$21)</f>
        <v>2.7354310447678519E-2</v>
      </c>
      <c r="Z864" s="17">
        <f t="shared" ca="1" si="906"/>
        <v>177.09792039931077</v>
      </c>
      <c r="AA864" s="70">
        <f ca="1">Z864/OFFSET(Z864,'Parameters &amp; Main Results'!$B$38,0)</f>
        <v>17.061216502148483</v>
      </c>
      <c r="AB864" s="70">
        <f ca="1">SUMPRODUCT(Z864:OFFSET(Z864,'Parameters &amp; Main Results'!$B$38-1,0), 'Cash Flow Assist'!$P$11:OFFSET('Cash Flow Assist'!$P$11,'Parameters &amp; Main Results'!$B$38-1,0)  )/OFFSET(Z864,'Parameters &amp; Main Results'!$B$38,0)</f>
        <v>2562.0984377085506</v>
      </c>
      <c r="AC864" s="70">
        <f ca="1">SUMPRODUCT(Z864:OFFSET(Z864,'Parameters &amp; Main Results'!$B$38-1,0),'Parameters &amp; Main Results'!$B$42:OFFSET('Parameters &amp; Main Results'!$B$42,'Parameters &amp; Main Results'!$B$38-1,0)   )/OFFSET(Z864,'Parameters &amp; Main Results'!$B$38,0)</f>
        <v>0</v>
      </c>
      <c r="AD864" s="155">
        <f t="shared" si="4"/>
        <v>-0.43559244035972777</v>
      </c>
      <c r="AE864" s="252">
        <f t="shared" ca="1" si="916"/>
        <v>6181.8806999999997</v>
      </c>
      <c r="AF864" s="253">
        <f t="shared" ca="1" si="918"/>
        <v>7.8487942997670701E-2</v>
      </c>
      <c r="AG864" s="258">
        <f t="shared" ca="1" si="919"/>
        <v>0</v>
      </c>
      <c r="AH864" s="227" t="str">
        <f ca="1">IF(SUM(AG864:OFFSET(AG864,(-HoldAggressiveTime-1),0,,))=0,"Defensive","Aggressive")</f>
        <v>Defensive</v>
      </c>
    </row>
    <row r="865" spans="1:34" ht="15" x14ac:dyDescent="0.2">
      <c r="A865">
        <f t="shared" si="15"/>
        <v>8</v>
      </c>
      <c r="B865">
        <f t="shared" si="16"/>
        <v>1942</v>
      </c>
      <c r="C865" s="70">
        <f t="shared" si="1"/>
        <v>1942.5833333332682</v>
      </c>
      <c r="D865" s="149">
        <f t="shared" si="383"/>
        <v>15614</v>
      </c>
      <c r="E865" s="151">
        <v>16.5</v>
      </c>
      <c r="F865" s="152">
        <v>6754.0425999999998</v>
      </c>
      <c r="G865" s="152">
        <v>1513.8055999999999</v>
      </c>
      <c r="H865" s="152">
        <v>2063.8687094799998</v>
      </c>
      <c r="I865" s="152">
        <v>6754.0425999999998</v>
      </c>
      <c r="J865" s="152">
        <v>16.5</v>
      </c>
      <c r="K865" s="152">
        <v>16.5</v>
      </c>
      <c r="L865" s="152">
        <v>35.5</v>
      </c>
      <c r="M865" s="153">
        <v>9.0442997300000005</v>
      </c>
      <c r="N865" s="17">
        <f t="shared" ref="N865:T865" si="934">F865/F864/$E865*$E864-1</f>
        <v>6.9033493301595694E-3</v>
      </c>
      <c r="O865" s="17">
        <f t="shared" si="934"/>
        <v>-4.3046289840241725E-3</v>
      </c>
      <c r="P865" s="17">
        <f t="shared" si="934"/>
        <v>-5.7458585858671807E-3</v>
      </c>
      <c r="Q865" s="17">
        <f t="shared" si="934"/>
        <v>6.9033493301595694E-3</v>
      </c>
      <c r="R865" s="17">
        <f t="shared" si="934"/>
        <v>0</v>
      </c>
      <c r="S865" s="17">
        <f t="shared" si="934"/>
        <v>0</v>
      </c>
      <c r="T865" s="17">
        <f t="shared" si="934"/>
        <v>-6.0606060606060996E-3</v>
      </c>
      <c r="U865" s="241">
        <v>-2.0000000000000001E-4</v>
      </c>
      <c r="V865" s="241">
        <v>1.4E-2</v>
      </c>
      <c r="W865" s="223">
        <f t="shared" ca="1" si="921"/>
        <v>3.9718892311178715E-3</v>
      </c>
      <c r="X865" s="223">
        <f>MMULT(N865:T865,'Parameters &amp; Main Results'!$B$12:$B$18)-'Parameters &amp; Main Results'!$B$22/12+MMULT(U865:V865,'Parameters &amp; Main Results'!$B$20:$B$21)</f>
        <v>3.9718892311178715E-3</v>
      </c>
      <c r="Y865" s="223">
        <f>MMULT(N865:T865,'Parameters &amp; Main Results'!$C$12:$C$18)-'Parameters &amp; Main Results'!$C$22/12+MMULT(U865:V865,'Parameters &amp; Main Results'!$C$20:$C$21)</f>
        <v>5.740884832074529E-3</v>
      </c>
      <c r="Z865" s="17">
        <f t="shared" ca="1" si="906"/>
        <v>173.34275205678969</v>
      </c>
      <c r="AA865" s="70">
        <f ca="1">Z865/OFFSET(Z865,'Parameters &amp; Main Results'!$B$38,0)</f>
        <v>17.281615440580648</v>
      </c>
      <c r="AB865" s="70">
        <f ca="1">SUMPRODUCT(Z865:OFFSET(Z865,'Parameters &amp; Main Results'!$B$38-1,0), 'Cash Flow Assist'!$P$11:OFFSET('Cash Flow Assist'!$P$11,'Parameters &amp; Main Results'!$B$38-1,0)  )/OFFSET(Z865,'Parameters &amp; Main Results'!$B$38,0)</f>
        <v>2634.7952100907128</v>
      </c>
      <c r="AC865" s="70">
        <f ca="1">SUMPRODUCT(Z865:OFFSET(Z865,'Parameters &amp; Main Results'!$B$38-1,0),'Parameters &amp; Main Results'!$B$42:OFFSET('Parameters &amp; Main Results'!$B$42,'Parameters &amp; Main Results'!$B$38-1,0)   )/OFFSET(Z865,'Parameters &amp; Main Results'!$B$38,0)</f>
        <v>0</v>
      </c>
      <c r="AD865" s="155">
        <f t="shared" si="4"/>
        <v>-0.43169613781094807</v>
      </c>
      <c r="AE865" s="252">
        <f t="shared" ca="1" si="916"/>
        <v>6696.7858999999999</v>
      </c>
      <c r="AF865" s="253">
        <f t="shared" ca="1" si="918"/>
        <v>8.5498776360761232E-3</v>
      </c>
      <c r="AG865" s="258">
        <f t="shared" ca="1" si="919"/>
        <v>0</v>
      </c>
      <c r="AH865" s="227" t="str">
        <f ca="1">IF(SUM(AG865:OFFSET(AG865,(-HoldAggressiveTime-1),0,,))=0,"Defensive","Aggressive")</f>
        <v>Defensive</v>
      </c>
    </row>
    <row r="866" spans="1:34" ht="15" x14ac:dyDescent="0.2">
      <c r="A866">
        <f t="shared" si="15"/>
        <v>9</v>
      </c>
      <c r="B866">
        <f t="shared" si="16"/>
        <v>1942</v>
      </c>
      <c r="C866" s="70">
        <f t="shared" si="1"/>
        <v>1942.6666666666015</v>
      </c>
      <c r="D866" s="149">
        <f t="shared" si="383"/>
        <v>15645</v>
      </c>
      <c r="E866" s="151">
        <v>16.5</v>
      </c>
      <c r="F866" s="152">
        <v>6974.7629999999999</v>
      </c>
      <c r="G866" s="152">
        <v>1515.1267</v>
      </c>
      <c r="H866" s="152">
        <v>2064.5222678999999</v>
      </c>
      <c r="I866" s="152">
        <v>6974.7629999999999</v>
      </c>
      <c r="J866" s="152">
        <v>16.5</v>
      </c>
      <c r="K866" s="152">
        <v>16.5</v>
      </c>
      <c r="L866" s="152">
        <v>35.5</v>
      </c>
      <c r="M866" s="153">
        <v>9.2556214400000005</v>
      </c>
      <c r="N866" s="17">
        <f t="shared" ref="N866:T866" si="935">F866/F865/$E866*$E865-1</f>
        <v>3.2679746497305207E-2</v>
      </c>
      <c r="O866" s="17">
        <f t="shared" si="935"/>
        <v>8.7270122398819261E-4</v>
      </c>
      <c r="P866" s="17">
        <f t="shared" si="935"/>
        <v>3.1666666440455238E-4</v>
      </c>
      <c r="Q866" s="17">
        <f t="shared" si="935"/>
        <v>3.2679746497305207E-2</v>
      </c>
      <c r="R866" s="17">
        <f t="shared" si="935"/>
        <v>0</v>
      </c>
      <c r="S866" s="17">
        <f t="shared" si="935"/>
        <v>0</v>
      </c>
      <c r="T866" s="17">
        <f t="shared" si="935"/>
        <v>0</v>
      </c>
      <c r="U866" s="241">
        <v>5.4999999999999997E-3</v>
      </c>
      <c r="V866" s="241">
        <v>2.2800000000000001E-2</v>
      </c>
      <c r="W866" s="223">
        <f t="shared" ca="1" si="921"/>
        <v>2.4642683451109877E-2</v>
      </c>
      <c r="X866" s="223">
        <f>MMULT(N866:T866,'Parameters &amp; Main Results'!$B$12:$B$18)-'Parameters &amp; Main Results'!$B$22/12+MMULT(U866:V866,'Parameters &amp; Main Results'!$B$20:$B$21)</f>
        <v>2.4642683451109877E-2</v>
      </c>
      <c r="Y866" s="223">
        <f>MMULT(N866:T866,'Parameters &amp; Main Results'!$C$12:$C$18)-'Parameters &amp; Main Results'!$C$22/12+MMULT(U866:V866,'Parameters &amp; Main Results'!$C$20:$C$21)</f>
        <v>2.9457375303306842E-2</v>
      </c>
      <c r="Z866" s="17">
        <f t="shared" ca="1" si="906"/>
        <v>172.65697766651871</v>
      </c>
      <c r="AA866" s="70">
        <f ca="1">Z866/OFFSET(Z866,'Parameters &amp; Main Results'!$B$38,0)</f>
        <v>17.5502226785472</v>
      </c>
      <c r="AB866" s="70">
        <f ca="1">SUMPRODUCT(Z866:OFFSET(Z866,'Parameters &amp; Main Results'!$B$38-1,0), 'Cash Flow Assist'!$P$11:OFFSET('Cash Flow Assist'!$P$11,'Parameters &amp; Main Results'!$B$38-1,0)  )/OFFSET(Z866,'Parameters &amp; Main Results'!$B$38,0)</f>
        <v>2669.7751129745375</v>
      </c>
      <c r="AC866" s="70">
        <f ca="1">SUMPRODUCT(Z866:OFFSET(Z866,'Parameters &amp; Main Results'!$B$38-1,0),'Parameters &amp; Main Results'!$B$42:OFFSET('Parameters &amp; Main Results'!$B$42,'Parameters &amp; Main Results'!$B$38-1,0)   )/OFFSET(Z866,'Parameters &amp; Main Results'!$B$38,0)</f>
        <v>0</v>
      </c>
      <c r="AD866" s="155">
        <f t="shared" si="4"/>
        <v>-0.41312411166117036</v>
      </c>
      <c r="AE866" s="252">
        <f t="shared" ca="1" si="916"/>
        <v>6936.915</v>
      </c>
      <c r="AF866" s="253">
        <f t="shared" ca="1" si="918"/>
        <v>5.4560276434120871E-3</v>
      </c>
      <c r="AG866" s="258">
        <f t="shared" ca="1" si="919"/>
        <v>0</v>
      </c>
      <c r="AH866" s="227" t="str">
        <f ca="1">IF(SUM(AG866:OFFSET(AG866,(-HoldAggressiveTime-1),0,,))=0,"Defensive","Aggressive")</f>
        <v>Defensive</v>
      </c>
    </row>
    <row r="867" spans="1:34" ht="15" x14ac:dyDescent="0.2">
      <c r="A867">
        <f t="shared" si="15"/>
        <v>10</v>
      </c>
      <c r="B867">
        <f t="shared" si="16"/>
        <v>1942</v>
      </c>
      <c r="C867" s="70">
        <f t="shared" si="1"/>
        <v>1942.7499999999347</v>
      </c>
      <c r="D867" s="149">
        <f t="shared" si="383"/>
        <v>15675</v>
      </c>
      <c r="E867" s="151">
        <v>16.7</v>
      </c>
      <c r="F867" s="152">
        <v>7462.7129999999997</v>
      </c>
      <c r="G867" s="152">
        <v>1519.1717000000001</v>
      </c>
      <c r="H867" s="152">
        <v>2065.1760332899999</v>
      </c>
      <c r="I867" s="152">
        <v>7462.7129999999997</v>
      </c>
      <c r="J867" s="152">
        <v>16.7</v>
      </c>
      <c r="K867" s="152">
        <v>16.7</v>
      </c>
      <c r="L867" s="152">
        <v>35.5</v>
      </c>
      <c r="M867" s="153">
        <v>9.7021722100000005</v>
      </c>
      <c r="N867" s="17">
        <f t="shared" ref="N867:T867" si="936">F867/F866/$E867*$E866-1</f>
        <v>5.7145481734184767E-2</v>
      </c>
      <c r="O867" s="17">
        <f t="shared" si="936"/>
        <v>-9.3382771578721657E-3</v>
      </c>
      <c r="P867" s="17">
        <f t="shared" si="936"/>
        <v>-1.1663173650222736E-2</v>
      </c>
      <c r="Q867" s="17">
        <f t="shared" si="936"/>
        <v>5.7145481734184767E-2</v>
      </c>
      <c r="R867" s="17">
        <f t="shared" si="936"/>
        <v>0</v>
      </c>
      <c r="S867" s="17">
        <f t="shared" si="936"/>
        <v>0</v>
      </c>
      <c r="T867" s="17">
        <f t="shared" si="936"/>
        <v>-1.19760479041916E-2</v>
      </c>
      <c r="U867" s="241">
        <v>1.7500000000000002E-2</v>
      </c>
      <c r="V867" s="241">
        <v>6.3700000000000007E-2</v>
      </c>
      <c r="W867" s="223">
        <f t="shared" ca="1" si="921"/>
        <v>4.0350986807187891E-2</v>
      </c>
      <c r="X867" s="223">
        <f>MMULT(N867:T867,'Parameters &amp; Main Results'!$B$12:$B$18)-'Parameters &amp; Main Results'!$B$22/12+MMULT(U867:V867,'Parameters &amp; Main Results'!$B$20:$B$21)</f>
        <v>4.0350986807187891E-2</v>
      </c>
      <c r="Y867" s="223">
        <f>MMULT(N867:T867,'Parameters &amp; Main Results'!$C$12:$C$18)-'Parameters &amp; Main Results'!$C$22/12+MMULT(U867:V867,'Parameters &amp; Main Results'!$C$20:$C$21)</f>
        <v>5.0455439178312404E-2</v>
      </c>
      <c r="Z867" s="17">
        <f t="shared" ca="1" si="906"/>
        <v>168.50457281848819</v>
      </c>
      <c r="AA867" s="70">
        <f ca="1">Z867/OFFSET(Z867,'Parameters &amp; Main Results'!$B$38,0)</f>
        <v>16.682589645521531</v>
      </c>
      <c r="AB867" s="70">
        <f ca="1">SUMPRODUCT(Z867:OFFSET(Z867,'Parameters &amp; Main Results'!$B$38-1,0), 'Cash Flow Assist'!$P$11:OFFSET('Cash Flow Assist'!$P$11,'Parameters &amp; Main Results'!$B$38-1,0)  )/OFFSET(Z867,'Parameters &amp; Main Results'!$B$38,0)</f>
        <v>2584.2072595422292</v>
      </c>
      <c r="AC867" s="70">
        <f ca="1">SUMPRODUCT(Z867:OFFSET(Z867,'Parameters &amp; Main Results'!$B$38-1,0),'Parameters &amp; Main Results'!$B$42:OFFSET('Parameters &amp; Main Results'!$B$42,'Parameters &amp; Main Results'!$B$38-1,0)   )/OFFSET(Z867,'Parameters &amp; Main Results'!$B$38,0)</f>
        <v>0</v>
      </c>
      <c r="AD867" s="155">
        <f t="shared" si="4"/>
        <v>-0.37958680630387032</v>
      </c>
      <c r="AE867" s="252">
        <f t="shared" ca="1" si="916"/>
        <v>7152.8227999999999</v>
      </c>
      <c r="AF867" s="253">
        <f t="shared" ca="1" si="918"/>
        <v>4.3324182447243044E-2</v>
      </c>
      <c r="AG867" s="258">
        <f t="shared" ca="1" si="919"/>
        <v>0</v>
      </c>
      <c r="AH867" s="227" t="str">
        <f ca="1">IF(SUM(AG867:OFFSET(AG867,(-HoldAggressiveTime-1),0,,))=0,"Defensive","Aggressive")</f>
        <v>Defensive</v>
      </c>
    </row>
    <row r="868" spans="1:34" ht="15" x14ac:dyDescent="0.2">
      <c r="A868">
        <f t="shared" si="15"/>
        <v>11</v>
      </c>
      <c r="B868">
        <f t="shared" si="16"/>
        <v>1942</v>
      </c>
      <c r="C868" s="70">
        <f t="shared" si="1"/>
        <v>1942.833333333268</v>
      </c>
      <c r="D868" s="149">
        <f t="shared" si="383"/>
        <v>15706</v>
      </c>
      <c r="E868" s="151">
        <v>16.8</v>
      </c>
      <c r="F868" s="152">
        <v>7398.6695</v>
      </c>
      <c r="G868" s="152">
        <v>1519.1407999999999</v>
      </c>
      <c r="H868" s="152">
        <v>2065.8300057000001</v>
      </c>
      <c r="I868" s="152">
        <v>7398.6695</v>
      </c>
      <c r="J868" s="152">
        <v>16.8</v>
      </c>
      <c r="K868" s="152">
        <v>16.8</v>
      </c>
      <c r="L868" s="152">
        <v>35.5</v>
      </c>
      <c r="M868" s="153">
        <v>9.4776973899999994</v>
      </c>
      <c r="N868" s="17">
        <f t="shared" ref="N868:T868" si="937">F868/F867/$E868*$E867-1</f>
        <v>-1.4483097421107094E-2</v>
      </c>
      <c r="O868" s="17">
        <f t="shared" si="937"/>
        <v>-5.9725999121132967E-3</v>
      </c>
      <c r="P868" s="17">
        <f t="shared" si="937"/>
        <v>-5.637599206609889E-3</v>
      </c>
      <c r="Q868" s="17">
        <f t="shared" si="937"/>
        <v>-1.4483097421107094E-2</v>
      </c>
      <c r="R868" s="17">
        <f t="shared" si="937"/>
        <v>0</v>
      </c>
      <c r="S868" s="17">
        <f t="shared" si="937"/>
        <v>0</v>
      </c>
      <c r="T868" s="17">
        <f t="shared" si="937"/>
        <v>-5.9523809523810423E-3</v>
      </c>
      <c r="U868" s="241">
        <v>-1.3599999999999999E-2</v>
      </c>
      <c r="V868" s="241">
        <v>-4.0500000000000001E-2</v>
      </c>
      <c r="W868" s="223">
        <f t="shared" ca="1" si="921"/>
        <v>-1.2396128762538698E-2</v>
      </c>
      <c r="X868" s="223">
        <f>MMULT(N868:T868,'Parameters &amp; Main Results'!$B$12:$B$18)-'Parameters &amp; Main Results'!$B$22/12+MMULT(U868:V868,'Parameters &amp; Main Results'!$B$20:$B$21)</f>
        <v>-1.2396128762538698E-2</v>
      </c>
      <c r="Y868" s="223">
        <f>MMULT(N868:T868,'Parameters &amp; Main Results'!$C$12:$C$18)-'Parameters &amp; Main Results'!$C$22/12+MMULT(U868:V868,'Parameters &amp; Main Results'!$C$20:$C$21)</f>
        <v>-1.3673714336874381E-2</v>
      </c>
      <c r="Z868" s="17">
        <f t="shared" ca="1" si="906"/>
        <v>161.96896523895717</v>
      </c>
      <c r="AA868" s="70">
        <f ca="1">Z868/OFFSET(Z868,'Parameters &amp; Main Results'!$B$38,0)</f>
        <v>13.609134343569725</v>
      </c>
      <c r="AB868" s="70">
        <f ca="1">SUMPRODUCT(Z868:OFFSET(Z868,'Parameters &amp; Main Results'!$B$38-1,0), 'Cash Flow Assist'!$P$11:OFFSET('Cash Flow Assist'!$P$11,'Parameters &amp; Main Results'!$B$38-1,0)  )/OFFSET(Z868,'Parameters &amp; Main Results'!$B$38,0)</f>
        <v>2179.8703226118819</v>
      </c>
      <c r="AC868" s="70">
        <f ca="1">SUMPRODUCT(Z868:OFFSET(Z868,'Parameters &amp; Main Results'!$B$38-1,0),'Parameters &amp; Main Results'!$B$42:OFFSET('Parameters &amp; Main Results'!$B$42,'Parameters &amp; Main Results'!$B$38-1,0)   )/OFFSET(Z868,'Parameters &amp; Main Results'!$B$38,0)</f>
        <v>0</v>
      </c>
      <c r="AD868" s="155">
        <f t="shared" si="4"/>
        <v>-0.38857231102951151</v>
      </c>
      <c r="AE868" s="252">
        <f t="shared" ca="1" si="916"/>
        <v>7267.5036</v>
      </c>
      <c r="AF868" s="253">
        <f t="shared" ca="1" si="918"/>
        <v>1.8048274513410626E-2</v>
      </c>
      <c r="AG868" s="258">
        <f t="shared" ca="1" si="919"/>
        <v>0</v>
      </c>
      <c r="AH868" s="227" t="str">
        <f ca="1">IF(SUM(AG868:OFFSET(AG868,(-HoldAggressiveTime-1),0,,))=0,"Defensive","Aggressive")</f>
        <v>Defensive</v>
      </c>
    </row>
    <row r="869" spans="1:34" ht="15" x14ac:dyDescent="0.2">
      <c r="A869">
        <f t="shared" si="15"/>
        <v>12</v>
      </c>
      <c r="B869">
        <f t="shared" si="16"/>
        <v>1942</v>
      </c>
      <c r="C869" s="70">
        <f t="shared" si="1"/>
        <v>1942.9166666666013</v>
      </c>
      <c r="D869" s="149">
        <f t="shared" si="383"/>
        <v>15737</v>
      </c>
      <c r="E869" s="151">
        <v>16.899999999999999</v>
      </c>
      <c r="F869" s="152">
        <v>7820.1117999999997</v>
      </c>
      <c r="G869" s="152">
        <v>1525.9313999999999</v>
      </c>
      <c r="H869" s="152">
        <v>2066.4841852</v>
      </c>
      <c r="I869" s="152">
        <v>7820.1117999999997</v>
      </c>
      <c r="J869" s="152">
        <v>16.899999999999999</v>
      </c>
      <c r="K869" s="152">
        <v>16.899999999999999</v>
      </c>
      <c r="L869" s="152">
        <v>35.5</v>
      </c>
      <c r="M869" s="153">
        <v>9.8700748699999998</v>
      </c>
      <c r="N869" s="17">
        <f t="shared" ref="N869:T869" si="938">F869/F868/$E869*$E868-1</f>
        <v>5.0707691310231784E-2</v>
      </c>
      <c r="O869" s="17">
        <f t="shared" si="938"/>
        <v>-1.4735828842571408E-3</v>
      </c>
      <c r="P869" s="17">
        <f t="shared" si="938"/>
        <v>-5.6023668647738889E-3</v>
      </c>
      <c r="Q869" s="17">
        <f t="shared" si="938"/>
        <v>5.0707691310231784E-2</v>
      </c>
      <c r="R869" s="17">
        <f t="shared" si="938"/>
        <v>0</v>
      </c>
      <c r="S869" s="17">
        <f t="shared" si="938"/>
        <v>0</v>
      </c>
      <c r="T869" s="17">
        <f t="shared" si="938"/>
        <v>-5.9171597633135287E-3</v>
      </c>
      <c r="U869" s="241">
        <v>-2.5600000000000001E-2</v>
      </c>
      <c r="V869" s="241">
        <v>5.4000000000000003E-3</v>
      </c>
      <c r="W869" s="223">
        <f t="shared" ca="1" si="921"/>
        <v>3.7398527250990063E-2</v>
      </c>
      <c r="X869" s="223">
        <f>MMULT(N869:T869,'Parameters &amp; Main Results'!$B$12:$B$18)-'Parameters &amp; Main Results'!$B$22/12+MMULT(U869:V869,'Parameters &amp; Main Results'!$B$20:$B$21)</f>
        <v>3.7398527250990063E-2</v>
      </c>
      <c r="Y869" s="223">
        <f>MMULT(N869:T869,'Parameters &amp; Main Results'!$C$12:$C$18)-'Parameters &amp; Main Results'!$C$22/12+MMULT(U869:V869,'Parameters &amp; Main Results'!$C$20:$C$21)</f>
        <v>4.5447897224116227E-2</v>
      </c>
      <c r="Z869" s="17">
        <f t="shared" ca="1" si="906"/>
        <v>164.00195458530462</v>
      </c>
      <c r="AA869" s="70">
        <f ca="1">Z869/OFFSET(Z869,'Parameters &amp; Main Results'!$B$38,0)</f>
        <v>12.921480054770688</v>
      </c>
      <c r="AB869" s="70">
        <f ca="1">SUMPRODUCT(Z869:OFFSET(Z869,'Parameters &amp; Main Results'!$B$38-1,0), 'Cash Flow Assist'!$P$11:OFFSET('Cash Flow Assist'!$P$11,'Parameters &amp; Main Results'!$B$38-1,0)  )/OFFSET(Z869,'Parameters &amp; Main Results'!$B$38,0)</f>
        <v>2032.2437544494007</v>
      </c>
      <c r="AC869" s="70">
        <f ca="1">SUMPRODUCT(Z869:OFFSET(Z869,'Parameters &amp; Main Results'!$B$38-1,0),'Parameters &amp; Main Results'!$B$42:OFFSET('Parameters &amp; Main Results'!$B$42,'Parameters &amp; Main Results'!$B$38-1,0)   )/OFFSET(Z869,'Parameters &amp; Main Results'!$B$38,0)</f>
        <v>0</v>
      </c>
      <c r="AD869" s="155">
        <f t="shared" si="4"/>
        <v>-0.35756822451866754</v>
      </c>
      <c r="AE869" s="252">
        <f t="shared" ca="1" si="916"/>
        <v>7588.7093000000004</v>
      </c>
      <c r="AF869" s="253">
        <f t="shared" ca="1" si="918"/>
        <v>3.0492998328450822E-2</v>
      </c>
      <c r="AG869" s="258">
        <f t="shared" ca="1" si="919"/>
        <v>0</v>
      </c>
      <c r="AH869" s="227" t="str">
        <f ca="1">IF(SUM(AG869:OFFSET(AG869,(-HoldAggressiveTime-1),0,,))=0,"Defensive","Aggressive")</f>
        <v>Defensive</v>
      </c>
    </row>
    <row r="870" spans="1:34" ht="15" x14ac:dyDescent="0.2">
      <c r="A870">
        <f t="shared" si="15"/>
        <v>1</v>
      </c>
      <c r="B870">
        <f t="shared" si="16"/>
        <v>1943</v>
      </c>
      <c r="C870" s="70">
        <f t="shared" si="1"/>
        <v>1942.9999999999345</v>
      </c>
      <c r="D870" s="149">
        <f t="shared" si="383"/>
        <v>15765</v>
      </c>
      <c r="E870" s="151">
        <v>16.899999999999999</v>
      </c>
      <c r="F870" s="152">
        <v>8419.7945</v>
      </c>
      <c r="G870" s="152">
        <v>1534.0851</v>
      </c>
      <c r="H870" s="152">
        <v>2067.13857186</v>
      </c>
      <c r="I870" s="152">
        <v>8419.7945</v>
      </c>
      <c r="J870" s="152">
        <v>16.899999999999999</v>
      </c>
      <c r="K870" s="152">
        <v>16.899999999999999</v>
      </c>
      <c r="L870" s="152">
        <v>36.5</v>
      </c>
      <c r="M870" s="153">
        <v>10.583113969999999</v>
      </c>
      <c r="N870" s="17">
        <f t="shared" ref="N870:T870" si="939">F870/F869/$E870*$E869-1</f>
        <v>7.6684670927594789E-2</v>
      </c>
      <c r="O870" s="17">
        <f t="shared" si="939"/>
        <v>5.3434250058685961E-3</v>
      </c>
      <c r="P870" s="17">
        <f t="shared" si="939"/>
        <v>3.1666666732155235E-4</v>
      </c>
      <c r="Q870" s="17">
        <f t="shared" si="939"/>
        <v>7.6684670927594789E-2</v>
      </c>
      <c r="R870" s="17">
        <f t="shared" si="939"/>
        <v>0</v>
      </c>
      <c r="S870" s="17">
        <f t="shared" si="939"/>
        <v>0</v>
      </c>
      <c r="T870" s="17">
        <f t="shared" si="939"/>
        <v>2.8169014084507005E-2</v>
      </c>
      <c r="U870" s="241">
        <v>8.8800000000000004E-2</v>
      </c>
      <c r="V870" s="241">
        <v>8.1799999999999998E-2</v>
      </c>
      <c r="W870" s="223">
        <f t="shared" ca="1" si="921"/>
        <v>5.9948972234428494E-2</v>
      </c>
      <c r="X870" s="223">
        <f>MMULT(N870:T870,'Parameters &amp; Main Results'!$B$12:$B$18)-'Parameters &amp; Main Results'!$B$22/12+MMULT(U870:V870,'Parameters &amp; Main Results'!$B$20:$B$21)</f>
        <v>5.9948972234428494E-2</v>
      </c>
      <c r="Y870" s="223">
        <f>MMULT(N870:T870,'Parameters &amp; Main Results'!$C$12:$C$18)-'Parameters &amp; Main Results'!$C$22/12+MMULT(U870:V870,'Parameters &amp; Main Results'!$C$20:$C$21)</f>
        <v>6.9508879668755505E-2</v>
      </c>
      <c r="Z870" s="17">
        <f t="shared" ca="1" si="906"/>
        <v>158.08963506039922</v>
      </c>
      <c r="AA870" s="70">
        <f ca="1">Z870/OFFSET(Z870,'Parameters &amp; Main Results'!$B$38,0)</f>
        <v>13.178069444662189</v>
      </c>
      <c r="AB870" s="70">
        <f ca="1">SUMPRODUCT(Z870:OFFSET(Z870,'Parameters &amp; Main Results'!$B$38-1,0), 'Cash Flow Assist'!$P$11:OFFSET('Cash Flow Assist'!$P$11,'Parameters &amp; Main Results'!$B$38-1,0)  )/OFFSET(Z870,'Parameters &amp; Main Results'!$B$38,0)</f>
        <v>2137.4984546355549</v>
      </c>
      <c r="AC870" s="70">
        <f ca="1">SUMPRODUCT(Z870:OFFSET(Z870,'Parameters &amp; Main Results'!$B$38-1,0),'Parameters &amp; Main Results'!$B$42:OFFSET('Parameters &amp; Main Results'!$B$42,'Parameters &amp; Main Results'!$B$38-1,0)   )/OFFSET(Z870,'Parameters &amp; Main Results'!$B$38,0)</f>
        <v>0</v>
      </c>
      <c r="AD870" s="155">
        <f t="shared" si="4"/>
        <v>-0.30830355522245112</v>
      </c>
      <c r="AE870" s="252">
        <f t="shared" ca="1" si="916"/>
        <v>7307.8606</v>
      </c>
      <c r="AF870" s="253">
        <f t="shared" ca="1" si="918"/>
        <v>0.15215587171983003</v>
      </c>
      <c r="AG870" s="258">
        <f t="shared" ca="1" si="919"/>
        <v>0</v>
      </c>
      <c r="AH870" s="227" t="str">
        <f ca="1">IF(SUM(AG870:OFFSET(AG870,(-HoldAggressiveTime-1),0,,))=0,"Defensive","Aggressive")</f>
        <v>Defensive</v>
      </c>
    </row>
    <row r="871" spans="1:34" ht="15" x14ac:dyDescent="0.2">
      <c r="A871">
        <f t="shared" si="15"/>
        <v>2</v>
      </c>
      <c r="B871">
        <f t="shared" si="16"/>
        <v>1943</v>
      </c>
      <c r="C871" s="70">
        <f t="shared" si="1"/>
        <v>1943.0833333332678</v>
      </c>
      <c r="D871" s="149">
        <f t="shared" si="383"/>
        <v>15796</v>
      </c>
      <c r="E871" s="151">
        <v>16.899999999999999</v>
      </c>
      <c r="F871" s="152">
        <v>8885.5231000000003</v>
      </c>
      <c r="G871" s="152">
        <v>1535.3594000000001</v>
      </c>
      <c r="H871" s="152">
        <v>2067.7931657399999</v>
      </c>
      <c r="I871" s="152">
        <v>8885.5231000000003</v>
      </c>
      <c r="J871" s="152">
        <v>16.899999999999999</v>
      </c>
      <c r="K871" s="152">
        <v>16.899999999999999</v>
      </c>
      <c r="L871" s="152">
        <v>36.5</v>
      </c>
      <c r="M871" s="153">
        <v>10.93939142</v>
      </c>
      <c r="N871" s="17">
        <f t="shared" ref="N871:T871" si="940">F871/F870/$E871*$E870-1</f>
        <v>5.5313535265023361E-2</v>
      </c>
      <c r="O871" s="17">
        <f t="shared" si="940"/>
        <v>8.3065796023973348E-4</v>
      </c>
      <c r="P871" s="17">
        <f t="shared" si="940"/>
        <v>3.1666666613983097E-4</v>
      </c>
      <c r="Q871" s="17">
        <f t="shared" si="940"/>
        <v>5.5313535265023361E-2</v>
      </c>
      <c r="R871" s="17">
        <f t="shared" si="940"/>
        <v>0</v>
      </c>
      <c r="S871" s="17">
        <f t="shared" si="940"/>
        <v>0</v>
      </c>
      <c r="T871" s="17">
        <f t="shared" si="940"/>
        <v>0</v>
      </c>
      <c r="U871" s="241">
        <v>4.7E-2</v>
      </c>
      <c r="V871" s="241">
        <v>6.3299999999999995E-2</v>
      </c>
      <c r="W871" s="223">
        <f t="shared" ca="1" si="921"/>
        <v>4.1609616374148797E-2</v>
      </c>
      <c r="X871" s="223">
        <f>MMULT(N871:T871,'Parameters &amp; Main Results'!$B$12:$B$18)-'Parameters &amp; Main Results'!$B$22/12+MMULT(U871:V871,'Parameters &amp; Main Results'!$B$20:$B$21)</f>
        <v>4.1609616374148797E-2</v>
      </c>
      <c r="Y871" s="223">
        <f>MMULT(N871:T871,'Parameters &amp; Main Results'!$C$12:$C$18)-'Parameters &amp; Main Results'!$C$22/12+MMULT(U871:V871,'Parameters &amp; Main Results'!$C$20:$C$21)</f>
        <v>4.9823580867878331E-2</v>
      </c>
      <c r="Z871" s="17">
        <f t="shared" ca="1" si="906"/>
        <v>149.14834506338349</v>
      </c>
      <c r="AA871" s="70">
        <f ca="1">Z871/OFFSET(Z871,'Parameters &amp; Main Results'!$B$38,0)</f>
        <v>12.791191785864035</v>
      </c>
      <c r="AB871" s="70">
        <f ca="1">SUMPRODUCT(Z871:OFFSET(Z871,'Parameters &amp; Main Results'!$B$38-1,0), 'Cash Flow Assist'!$P$11:OFFSET('Cash Flow Assist'!$P$11,'Parameters &amp; Main Results'!$B$38-1,0)  )/OFFSET(Z871,'Parameters &amp; Main Results'!$B$38,0)</f>
        <v>2186.5961781698456</v>
      </c>
      <c r="AC871" s="70">
        <f ca="1">SUMPRODUCT(Z871:OFFSET(Z871,'Parameters &amp; Main Results'!$B$38-1,0),'Parameters &amp; Main Results'!$B$42:OFFSET('Parameters &amp; Main Results'!$B$42,'Parameters &amp; Main Results'!$B$38-1,0)   )/OFFSET(Z871,'Parameters &amp; Main Results'!$B$38,0)</f>
        <v>0</v>
      </c>
      <c r="AD871" s="155">
        <f t="shared" si="4"/>
        <v>-0.27004337953155688</v>
      </c>
      <c r="AE871" s="252">
        <f t="shared" ca="1" si="916"/>
        <v>7320.2545</v>
      </c>
      <c r="AF871" s="253">
        <f t="shared" ca="1" si="918"/>
        <v>0.21382707390842767</v>
      </c>
      <c r="AG871" s="258">
        <f t="shared" ca="1" si="919"/>
        <v>0</v>
      </c>
      <c r="AH871" s="227" t="str">
        <f ca="1">IF(SUM(AG871:OFFSET(AG871,(-HoldAggressiveTime-1),0,,))=0,"Defensive","Aggressive")</f>
        <v>Defensive</v>
      </c>
    </row>
    <row r="872" spans="1:34" ht="15" x14ac:dyDescent="0.2">
      <c r="A872">
        <f t="shared" si="15"/>
        <v>3</v>
      </c>
      <c r="B872">
        <f t="shared" si="16"/>
        <v>1943</v>
      </c>
      <c r="C872" s="70">
        <f t="shared" si="1"/>
        <v>1943.166666666601</v>
      </c>
      <c r="D872" s="149">
        <f t="shared" si="383"/>
        <v>15826</v>
      </c>
      <c r="E872" s="151">
        <v>17.2</v>
      </c>
      <c r="F872" s="152">
        <v>9393.7093999999997</v>
      </c>
      <c r="G872" s="152">
        <v>1535.2759000000001</v>
      </c>
      <c r="H872" s="152">
        <v>2068.4479669100001</v>
      </c>
      <c r="I872" s="152">
        <v>9393.7093999999997</v>
      </c>
      <c r="J872" s="152">
        <v>17.2</v>
      </c>
      <c r="K872" s="152">
        <v>17.2</v>
      </c>
      <c r="L872" s="152">
        <v>36.5</v>
      </c>
      <c r="M872" s="153">
        <v>11.350431199999999</v>
      </c>
      <c r="N872" s="17">
        <f t="shared" ref="N872:T872" si="941">F872/F871/$E872*$E871-1</f>
        <v>3.8753208732904998E-2</v>
      </c>
      <c r="O872" s="17">
        <f t="shared" si="941"/>
        <v>-1.7495296556139128E-2</v>
      </c>
      <c r="P872" s="17">
        <f t="shared" si="941"/>
        <v>-1.7130717053860045E-2</v>
      </c>
      <c r="Q872" s="17">
        <f t="shared" si="941"/>
        <v>3.8753208732904998E-2</v>
      </c>
      <c r="R872" s="17">
        <f t="shared" si="941"/>
        <v>0</v>
      </c>
      <c r="S872" s="17">
        <f t="shared" si="941"/>
        <v>0</v>
      </c>
      <c r="T872" s="17">
        <f t="shared" si="941"/>
        <v>-1.7441860465116421E-2</v>
      </c>
      <c r="U872" s="241">
        <v>5.0299999999999997E-2</v>
      </c>
      <c r="V872" s="241">
        <v>5.5100000000000003E-2</v>
      </c>
      <c r="W872" s="223">
        <f t="shared" ca="1" si="921"/>
        <v>2.4652087548528434E-2</v>
      </c>
      <c r="X872" s="223">
        <f>MMULT(N872:T872,'Parameters &amp; Main Results'!$B$12:$B$18)-'Parameters &amp; Main Results'!$B$22/12+MMULT(U872:V872,'Parameters &amp; Main Results'!$B$20:$B$21)</f>
        <v>2.4652087548528434E-2</v>
      </c>
      <c r="Y872" s="223">
        <f>MMULT(N872:T872,'Parameters &amp; Main Results'!$C$12:$C$18)-'Parameters &amp; Main Results'!$C$22/12+MMULT(U872:V872,'Parameters &amp; Main Results'!$C$20:$C$21)</f>
        <v>3.3086691537333922E-2</v>
      </c>
      <c r="Z872" s="17">
        <f t="shared" ca="1" si="906"/>
        <v>143.19025354486456</v>
      </c>
      <c r="AA872" s="70">
        <f ca="1">Z872/OFFSET(Z872,'Parameters &amp; Main Results'!$B$38,0)</f>
        <v>12.739847272365941</v>
      </c>
      <c r="AB872" s="70">
        <f ca="1">SUMPRODUCT(Z872:OFFSET(Z872,'Parameters &amp; Main Results'!$B$38-1,0), 'Cash Flow Assist'!$P$11:OFFSET('Cash Flow Assist'!$P$11,'Parameters &amp; Main Results'!$B$38-1,0)  )/OFFSET(Z872,'Parameters &amp; Main Results'!$B$38,0)</f>
        <v>2256.2047636394291</v>
      </c>
      <c r="AC872" s="70">
        <f ca="1">SUMPRODUCT(Z872:OFFSET(Z872,'Parameters &amp; Main Results'!$B$38-1,0),'Parameters &amp; Main Results'!$B$42:OFFSET('Parameters &amp; Main Results'!$B$42,'Parameters &amp; Main Results'!$B$38-1,0)   )/OFFSET(Z872,'Parameters &amp; Main Results'!$B$38,0)</f>
        <v>0</v>
      </c>
      <c r="AD872" s="155">
        <f t="shared" si="4"/>
        <v>-0.2417552182525774</v>
      </c>
      <c r="AE872" s="252">
        <f t="shared" ca="1" si="916"/>
        <v>7010.9395999999997</v>
      </c>
      <c r="AF872" s="253">
        <f t="shared" ca="1" si="918"/>
        <v>0.33986454540273037</v>
      </c>
      <c r="AG872" s="258">
        <f t="shared" ca="1" si="919"/>
        <v>0</v>
      </c>
      <c r="AH872" s="227" t="str">
        <f ca="1">IF(SUM(AG872:OFFSET(AG872,(-HoldAggressiveTime-1),0,,))=0,"Defensive","Aggressive")</f>
        <v>Defensive</v>
      </c>
    </row>
    <row r="873" spans="1:34" ht="15" x14ac:dyDescent="0.2">
      <c r="A873">
        <f t="shared" si="15"/>
        <v>4</v>
      </c>
      <c r="B873">
        <f t="shared" si="16"/>
        <v>1943</v>
      </c>
      <c r="C873" s="70">
        <f t="shared" si="1"/>
        <v>1943.2499999999343</v>
      </c>
      <c r="D873" s="149">
        <f t="shared" si="383"/>
        <v>15857</v>
      </c>
      <c r="E873" s="151">
        <v>17.399999999999999</v>
      </c>
      <c r="F873" s="152">
        <v>9441.7008999999998</v>
      </c>
      <c r="G873" s="152">
        <v>1540.7121999999999</v>
      </c>
      <c r="H873" s="152">
        <v>2069.1029754299998</v>
      </c>
      <c r="I873" s="152">
        <v>9441.7008999999998</v>
      </c>
      <c r="J873" s="152">
        <v>17.399999999999999</v>
      </c>
      <c r="K873" s="152">
        <v>17.399999999999999</v>
      </c>
      <c r="L873" s="152">
        <v>36.5</v>
      </c>
      <c r="M873" s="153">
        <v>11.18397225</v>
      </c>
      <c r="N873" s="17">
        <f t="shared" ref="N873:T873" si="942">F873/F872/$E873*$E872-1</f>
        <v>-6.444078172265888E-3</v>
      </c>
      <c r="O873" s="17">
        <f t="shared" si="942"/>
        <v>-7.9940261109965327E-3</v>
      </c>
      <c r="P873" s="17">
        <f t="shared" si="942"/>
        <v>-1.1181226055004378E-2</v>
      </c>
      <c r="Q873" s="17">
        <f t="shared" si="942"/>
        <v>-6.444078172265888E-3</v>
      </c>
      <c r="R873" s="17">
        <f t="shared" si="942"/>
        <v>0</v>
      </c>
      <c r="S873" s="17">
        <f t="shared" si="942"/>
        <v>0</v>
      </c>
      <c r="T873" s="17">
        <f t="shared" si="942"/>
        <v>-1.1494252873563204E-2</v>
      </c>
      <c r="U873" s="241">
        <v>2.0199999999999999E-2</v>
      </c>
      <c r="V873" s="241">
        <v>5.7599999999999998E-2</v>
      </c>
      <c r="W873" s="223">
        <f t="shared" ca="1" si="921"/>
        <v>-7.04824316174355E-3</v>
      </c>
      <c r="X873" s="223">
        <f>MMULT(N873:T873,'Parameters &amp; Main Results'!$B$12:$B$18)-'Parameters &amp; Main Results'!$B$22/12+MMULT(U873:V873,'Parameters &amp; Main Results'!$B$20:$B$21)</f>
        <v>-7.04824316174355E-3</v>
      </c>
      <c r="Y873" s="223">
        <f>MMULT(N873:T873,'Parameters &amp; Main Results'!$C$12:$C$18)-'Parameters &amp; Main Results'!$C$22/12+MMULT(U873:V873,'Parameters &amp; Main Results'!$C$20:$C$21)</f>
        <v>-6.6407396328056192E-3</v>
      </c>
      <c r="Z873" s="17">
        <f t="shared" ca="1" si="906"/>
        <v>139.74524161410341</v>
      </c>
      <c r="AA873" s="70">
        <f ca="1">Z873/OFFSET(Z873,'Parameters &amp; Main Results'!$B$38,0)</f>
        <v>12.114674300986421</v>
      </c>
      <c r="AB873" s="70">
        <f ca="1">SUMPRODUCT(Z873:OFFSET(Z873,'Parameters &amp; Main Results'!$B$38-1,0), 'Cash Flow Assist'!$P$11:OFFSET('Cash Flow Assist'!$P$11,'Parameters &amp; Main Results'!$B$38-1,0)  )/OFFSET(Z873,'Parameters &amp; Main Results'!$B$38,0)</f>
        <v>2186.9395141182799</v>
      </c>
      <c r="AC873" s="70">
        <f ca="1">SUMPRODUCT(Z873:OFFSET(Z873,'Parameters &amp; Main Results'!$B$38-1,0),'Parameters &amp; Main Results'!$B$42:OFFSET('Parameters &amp; Main Results'!$B$42,'Parameters &amp; Main Results'!$B$38-1,0)   )/OFFSET(Z873,'Parameters &amp; Main Results'!$B$38,0)</f>
        <v>0</v>
      </c>
      <c r="AD873" s="155">
        <f t="shared" si="4"/>
        <v>-0.24664140689987046</v>
      </c>
      <c r="AE873" s="252">
        <f t="shared" ca="1" si="916"/>
        <v>6945.1499000000003</v>
      </c>
      <c r="AF873" s="253">
        <f t="shared" ca="1" si="918"/>
        <v>0.3594668273466638</v>
      </c>
      <c r="AG873" s="258">
        <f t="shared" ca="1" si="919"/>
        <v>0</v>
      </c>
      <c r="AH873" s="227" t="str">
        <f ca="1">IF(SUM(AG873:OFFSET(AG873,(-HoldAggressiveTime-1),0,,))=0,"Defensive","Aggressive")</f>
        <v>Defensive</v>
      </c>
    </row>
    <row r="874" spans="1:34" ht="15" x14ac:dyDescent="0.2">
      <c r="A874">
        <f t="shared" si="15"/>
        <v>5</v>
      </c>
      <c r="B874">
        <f t="shared" si="16"/>
        <v>1943</v>
      </c>
      <c r="C874" s="70">
        <f t="shared" si="1"/>
        <v>1943.3333333332675</v>
      </c>
      <c r="D874" s="149">
        <f t="shared" si="383"/>
        <v>15887</v>
      </c>
      <c r="E874" s="151">
        <v>17.5</v>
      </c>
      <c r="F874" s="152">
        <v>9905.3513999999996</v>
      </c>
      <c r="G874" s="152">
        <v>1550.2927999999999</v>
      </c>
      <c r="H874" s="152">
        <v>2069.7581913700001</v>
      </c>
      <c r="I874" s="152">
        <v>9905.3513999999996</v>
      </c>
      <c r="J874" s="152">
        <v>17.5</v>
      </c>
      <c r="K874" s="152">
        <v>17.5</v>
      </c>
      <c r="L874" s="152">
        <v>36.5</v>
      </c>
      <c r="M874" s="153">
        <v>11.63934302</v>
      </c>
      <c r="N874" s="17">
        <f t="shared" ref="N874:T874" si="943">F874/F873/$E874*$E873-1</f>
        <v>4.3111775760657611E-2</v>
      </c>
      <c r="O874" s="17">
        <f t="shared" si="943"/>
        <v>4.6847425495810668E-4</v>
      </c>
      <c r="P874" s="17">
        <f t="shared" si="943"/>
        <v>-5.3994285724950908E-3</v>
      </c>
      <c r="Q874" s="17">
        <f t="shared" si="943"/>
        <v>4.3111775760657611E-2</v>
      </c>
      <c r="R874" s="17">
        <f t="shared" si="943"/>
        <v>0</v>
      </c>
      <c r="S874" s="17">
        <f t="shared" si="943"/>
        <v>0</v>
      </c>
      <c r="T874" s="17">
        <f t="shared" si="943"/>
        <v>-5.7142857142857828E-3</v>
      </c>
      <c r="U874" s="241">
        <v>4.3400000000000001E-2</v>
      </c>
      <c r="V874" s="241">
        <v>3.2099999999999997E-2</v>
      </c>
      <c r="W874" s="223">
        <f t="shared" ca="1" si="921"/>
        <v>3.210014571910387E-2</v>
      </c>
      <c r="X874" s="223">
        <f>MMULT(N874:T874,'Parameters &amp; Main Results'!$B$12:$B$18)-'Parameters &amp; Main Results'!$B$22/12+MMULT(U874:V874,'Parameters &amp; Main Results'!$B$20:$B$21)</f>
        <v>3.210014571910387E-2</v>
      </c>
      <c r="Y874" s="223">
        <f>MMULT(N874:T874,'Parameters &amp; Main Results'!$C$12:$C$18)-'Parameters &amp; Main Results'!$C$22/12+MMULT(U874:V874,'Parameters &amp; Main Results'!$C$20:$C$21)</f>
        <v>3.8805778943420993E-2</v>
      </c>
      <c r="Z874" s="17">
        <f t="shared" ca="1" si="906"/>
        <v>140.7371915621342</v>
      </c>
      <c r="AA874" s="70">
        <f ca="1">Z874/OFFSET(Z874,'Parameters &amp; Main Results'!$B$38,0)</f>
        <v>12.197904010826267</v>
      </c>
      <c r="AB874" s="70">
        <f ca="1">SUMPRODUCT(Z874:OFFSET(Z874,'Parameters &amp; Main Results'!$B$38-1,0), 'Cash Flow Assist'!$P$11:OFFSET('Cash Flow Assist'!$P$11,'Parameters &amp; Main Results'!$B$38-1,0)  )/OFFSET(Z874,'Parameters &amp; Main Results'!$B$38,0)</f>
        <v>2175.3319957414737</v>
      </c>
      <c r="AC874" s="70">
        <f ca="1">SUMPRODUCT(Z874:OFFSET(Z874,'Parameters &amp; Main Results'!$B$38-1,0),'Parameters &amp; Main Results'!$B$42:OFFSET('Parameters &amp; Main Results'!$B$42,'Parameters &amp; Main Results'!$B$38-1,0)   )/OFFSET(Z874,'Parameters &amp; Main Results'!$B$38,0)</f>
        <v>0</v>
      </c>
      <c r="AD874" s="155">
        <f t="shared" si="4"/>
        <v>-0.21416278016677315</v>
      </c>
      <c r="AE874" s="252">
        <f t="shared" ca="1" si="916"/>
        <v>7011.2825000000003</v>
      </c>
      <c r="AF874" s="253">
        <f t="shared" ca="1" si="918"/>
        <v>0.41277311247977799</v>
      </c>
      <c r="AG874" s="258">
        <f t="shared" ca="1" si="919"/>
        <v>0</v>
      </c>
      <c r="AH874" s="227" t="str">
        <f ca="1">IF(SUM(AG874:OFFSET(AG874,(-HoldAggressiveTime-1),0,,))=0,"Defensive","Aggressive")</f>
        <v>Defensive</v>
      </c>
    </row>
    <row r="875" spans="1:34" ht="15" x14ac:dyDescent="0.2">
      <c r="A875">
        <f t="shared" si="15"/>
        <v>6</v>
      </c>
      <c r="B875">
        <f t="shared" si="16"/>
        <v>1943</v>
      </c>
      <c r="C875" s="70">
        <f t="shared" si="1"/>
        <v>1943.4166666666008</v>
      </c>
      <c r="D875" s="149">
        <f t="shared" si="383"/>
        <v>15918</v>
      </c>
      <c r="E875" s="151">
        <v>17.5</v>
      </c>
      <c r="F875" s="152">
        <v>10141.8974</v>
      </c>
      <c r="G875" s="152">
        <v>1554.3039000000001</v>
      </c>
      <c r="H875" s="152">
        <v>2070.4136147999998</v>
      </c>
      <c r="I875" s="152">
        <v>10141.8974</v>
      </c>
      <c r="J875" s="152">
        <v>17.5</v>
      </c>
      <c r="K875" s="152">
        <v>17.5</v>
      </c>
      <c r="L875" s="152">
        <v>36.5</v>
      </c>
      <c r="M875" s="153">
        <v>11.75469406</v>
      </c>
      <c r="N875" s="17">
        <f t="shared" ref="N875:T875" si="944">F875/F874/$E875*$E874-1</f>
        <v>2.388062678927283E-2</v>
      </c>
      <c r="O875" s="17">
        <f t="shared" si="944"/>
        <v>2.5873176989534841E-3</v>
      </c>
      <c r="P875" s="17">
        <f t="shared" si="944"/>
        <v>3.1666666798679799E-4</v>
      </c>
      <c r="Q875" s="17">
        <f t="shared" si="944"/>
        <v>2.388062678927283E-2</v>
      </c>
      <c r="R875" s="17">
        <f t="shared" si="944"/>
        <v>0</v>
      </c>
      <c r="S875" s="17">
        <f t="shared" si="944"/>
        <v>0</v>
      </c>
      <c r="T875" s="17">
        <f t="shared" si="944"/>
        <v>0</v>
      </c>
      <c r="U875" s="241">
        <v>-1.01E-2</v>
      </c>
      <c r="V875" s="241">
        <v>-7.0000000000000001E-3</v>
      </c>
      <c r="W875" s="223">
        <f t="shared" ca="1" si="921"/>
        <v>1.8386266965078654E-2</v>
      </c>
      <c r="X875" s="223">
        <f>MMULT(N875:T875,'Parameters &amp; Main Results'!$B$12:$B$18)-'Parameters &amp; Main Results'!$B$22/12+MMULT(U875:V875,'Parameters &amp; Main Results'!$B$20:$B$21)</f>
        <v>1.8386266965078654E-2</v>
      </c>
      <c r="Y875" s="223">
        <f>MMULT(N875:T875,'Parameters &amp; Main Results'!$C$12:$C$18)-'Parameters &amp; Main Results'!$C$22/12+MMULT(U875:V875,'Parameters &amp; Main Results'!$C$20:$C$21)</f>
        <v>2.1709629213574229E-2</v>
      </c>
      <c r="Z875" s="17">
        <f t="shared" ca="1" si="906"/>
        <v>136.36001520383198</v>
      </c>
      <c r="AA875" s="70">
        <f ca="1">Z875/OFFSET(Z875,'Parameters &amp; Main Results'!$B$38,0)</f>
        <v>11.827386736592324</v>
      </c>
      <c r="AB875" s="70">
        <f ca="1">SUMPRODUCT(Z875:OFFSET(Z875,'Parameters &amp; Main Results'!$B$38-1,0), 'Cash Flow Assist'!$P$11:OFFSET('Cash Flow Assist'!$P$11,'Parameters &amp; Main Results'!$B$38-1,0)  )/OFFSET(Z875,'Parameters &amp; Main Results'!$B$38,0)</f>
        <v>2165.7563292432783</v>
      </c>
      <c r="AC875" s="70">
        <f ca="1">SUMPRODUCT(Z875:OFFSET(Z875,'Parameters &amp; Main Results'!$B$38-1,0),'Parameters &amp; Main Results'!$B$42:OFFSET('Parameters &amp; Main Results'!$B$42,'Parameters &amp; Main Results'!$B$38-1,0)   )/OFFSET(Z875,'Parameters &amp; Main Results'!$B$38,0)</f>
        <v>0</v>
      </c>
      <c r="AD875" s="155">
        <f t="shared" si="4"/>
        <v>-0.19539649480281607</v>
      </c>
      <c r="AE875" s="252">
        <f t="shared" ca="1" si="916"/>
        <v>6599.7425999999996</v>
      </c>
      <c r="AF875" s="253">
        <f t="shared" ca="1" si="918"/>
        <v>0.53671105294318611</v>
      </c>
      <c r="AG875" s="258">
        <f t="shared" ca="1" si="919"/>
        <v>0</v>
      </c>
      <c r="AH875" s="227" t="str">
        <f ca="1">IF(SUM(AG875:OFFSET(AG875,(-HoldAggressiveTime-1),0,,))=0,"Defensive","Aggressive")</f>
        <v>Defensive</v>
      </c>
    </row>
    <row r="876" spans="1:34" ht="15" x14ac:dyDescent="0.2">
      <c r="A876">
        <f t="shared" si="15"/>
        <v>7</v>
      </c>
      <c r="B876">
        <f t="shared" si="16"/>
        <v>1943</v>
      </c>
      <c r="C876" s="70">
        <f t="shared" si="1"/>
        <v>1943.4999999999341</v>
      </c>
      <c r="D876" s="149">
        <f t="shared" si="383"/>
        <v>15949</v>
      </c>
      <c r="E876" s="151">
        <v>17.399999999999999</v>
      </c>
      <c r="F876" s="152">
        <v>9632.7731999999996</v>
      </c>
      <c r="G876" s="152">
        <v>1554.14</v>
      </c>
      <c r="H876" s="152">
        <v>2071.0692457800001</v>
      </c>
      <c r="I876" s="152">
        <v>9632.7731999999996</v>
      </c>
      <c r="J876" s="152">
        <v>17.399999999999999</v>
      </c>
      <c r="K876" s="152">
        <v>17.399999999999999</v>
      </c>
      <c r="L876" s="152">
        <v>36.5</v>
      </c>
      <c r="M876" s="153">
        <v>11.135450349999999</v>
      </c>
      <c r="N876" s="17">
        <f t="shared" ref="N876:T876" si="945">F876/F875/$E876*$E875-1</f>
        <v>-4.4741473571085155E-2</v>
      </c>
      <c r="O876" s="17">
        <f t="shared" si="945"/>
        <v>5.6410712734233925E-3</v>
      </c>
      <c r="P876" s="17">
        <f t="shared" si="945"/>
        <v>6.0656130277820797E-3</v>
      </c>
      <c r="Q876" s="17">
        <f t="shared" si="945"/>
        <v>-4.4741473571085155E-2</v>
      </c>
      <c r="R876" s="17">
        <f t="shared" si="945"/>
        <v>0</v>
      </c>
      <c r="S876" s="17">
        <f t="shared" si="945"/>
        <v>0</v>
      </c>
      <c r="T876" s="17">
        <f t="shared" si="945"/>
        <v>5.7471264367816577E-3</v>
      </c>
      <c r="U876" s="241">
        <v>-2.35E-2</v>
      </c>
      <c r="V876" s="241">
        <v>-2.3E-2</v>
      </c>
      <c r="W876" s="223">
        <f t="shared" ca="1" si="921"/>
        <v>-3.2182201268456771E-2</v>
      </c>
      <c r="X876" s="223">
        <f>MMULT(N876:T876,'Parameters &amp; Main Results'!$B$12:$B$18)-'Parameters &amp; Main Results'!$B$22/12+MMULT(U876:V876,'Parameters &amp; Main Results'!$B$20:$B$21)</f>
        <v>-3.2182201268456771E-2</v>
      </c>
      <c r="Y876" s="223">
        <f>MMULT(N876:T876,'Parameters &amp; Main Results'!$C$12:$C$18)-'Parameters &amp; Main Results'!$C$22/12+MMULT(U876:V876,'Parameters &amp; Main Results'!$C$20:$C$21)</f>
        <v>-3.9744885753300971E-2</v>
      </c>
      <c r="Z876" s="17">
        <f t="shared" ca="1" si="906"/>
        <v>133.89812846770042</v>
      </c>
      <c r="AA876" s="70">
        <f ca="1">Z876/OFFSET(Z876,'Parameters &amp; Main Results'!$B$38,0)</f>
        <v>12.015644173187075</v>
      </c>
      <c r="AB876" s="70">
        <f ca="1">SUMPRODUCT(Z876:OFFSET(Z876,'Parameters &amp; Main Results'!$B$38-1,0), 'Cash Flow Assist'!$P$11:OFFSET('Cash Flow Assist'!$P$11,'Parameters &amp; Main Results'!$B$38-1,0)  )/OFFSET(Z876,'Parameters &amp; Main Results'!$B$38,0)</f>
        <v>2229.4808654007325</v>
      </c>
      <c r="AC876" s="70">
        <f ca="1">SUMPRODUCT(Z876:OFFSET(Z876,'Parameters &amp; Main Results'!$B$38-1,0),'Parameters &amp; Main Results'!$B$42:OFFSET('Parameters &amp; Main Results'!$B$42,'Parameters &amp; Main Results'!$B$38-1,0)   )/OFFSET(Z876,'Parameters &amp; Main Results'!$B$38,0)</f>
        <v>0</v>
      </c>
      <c r="AD876" s="155">
        <f t="shared" si="4"/>
        <v>-0.23139564126579837</v>
      </c>
      <c r="AE876" s="252">
        <f t="shared" ca="1" si="916"/>
        <v>6658.2855</v>
      </c>
      <c r="AF876" s="253">
        <f t="shared" ca="1" si="918"/>
        <v>0.44673477879553225</v>
      </c>
      <c r="AG876" s="258">
        <f t="shared" ca="1" si="919"/>
        <v>0</v>
      </c>
      <c r="AH876" s="227" t="str">
        <f ca="1">IF(SUM(AG876:OFFSET(AG876,(-HoldAggressiveTime-1),0,,))=0,"Defensive","Aggressive")</f>
        <v>Defensive</v>
      </c>
    </row>
    <row r="877" spans="1:34" ht="15" x14ac:dyDescent="0.2">
      <c r="A877">
        <f t="shared" si="15"/>
        <v>8</v>
      </c>
      <c r="B877">
        <f t="shared" si="16"/>
        <v>1943</v>
      </c>
      <c r="C877" s="70">
        <f t="shared" si="1"/>
        <v>1943.5833333332673</v>
      </c>
      <c r="D877" s="149">
        <f t="shared" si="383"/>
        <v>15979</v>
      </c>
      <c r="E877" s="151">
        <v>17.3</v>
      </c>
      <c r="F877" s="152">
        <v>9772.9380999999994</v>
      </c>
      <c r="G877" s="152">
        <v>1554.0026</v>
      </c>
      <c r="H877" s="152">
        <v>2071.7250843699999</v>
      </c>
      <c r="I877" s="152">
        <v>9772.9380999999994</v>
      </c>
      <c r="J877" s="152">
        <v>17.3</v>
      </c>
      <c r="K877" s="152">
        <v>17.3</v>
      </c>
      <c r="L877" s="152">
        <v>36.5</v>
      </c>
      <c r="M877" s="153">
        <v>11.26784001</v>
      </c>
      <c r="N877" s="17">
        <f t="shared" ref="N877:T877" si="946">F877/F876/$E877*$E876-1</f>
        <v>2.0415291380087686E-2</v>
      </c>
      <c r="O877" s="17">
        <f t="shared" si="946"/>
        <v>5.6914267623502379E-3</v>
      </c>
      <c r="P877" s="17">
        <f t="shared" si="946"/>
        <v>6.0988439284517248E-3</v>
      </c>
      <c r="Q877" s="17">
        <f t="shared" si="946"/>
        <v>2.0415291380087686E-2</v>
      </c>
      <c r="R877" s="17">
        <f t="shared" si="946"/>
        <v>0</v>
      </c>
      <c r="S877" s="17">
        <f t="shared" si="946"/>
        <v>0</v>
      </c>
      <c r="T877" s="17">
        <f t="shared" si="946"/>
        <v>5.7803468208090791E-3</v>
      </c>
      <c r="U877" s="241">
        <v>-6.0000000000000001E-3</v>
      </c>
      <c r="V877" s="241">
        <v>-4.3E-3</v>
      </c>
      <c r="W877" s="223">
        <f t="shared" ca="1" si="921"/>
        <v>1.6697104561909603E-2</v>
      </c>
      <c r="X877" s="223">
        <f>MMULT(N877:T877,'Parameters &amp; Main Results'!$B$12:$B$18)-'Parameters &amp; Main Results'!$B$22/12+MMULT(U877:V877,'Parameters &amp; Main Results'!$B$20:$B$21)</f>
        <v>1.6697104561909603E-2</v>
      </c>
      <c r="Y877" s="223">
        <f>MMULT(N877:T877,'Parameters &amp; Main Results'!$C$12:$C$18)-'Parameters &amp; Main Results'!$C$22/12+MMULT(U877:V877,'Parameters &amp; Main Results'!$C$20:$C$21)</f>
        <v>1.8901238251647277E-2</v>
      </c>
      <c r="Z877" s="17">
        <f t="shared" ca="1" si="906"/>
        <v>138.3505538368814</v>
      </c>
      <c r="AA877" s="70">
        <f ca="1">Z877/OFFSET(Z877,'Parameters &amp; Main Results'!$B$38,0)</f>
        <v>12.300841331110188</v>
      </c>
      <c r="AB877" s="70">
        <f ca="1">SUMPRODUCT(Z877:OFFSET(Z877,'Parameters &amp; Main Results'!$B$38-1,0), 'Cash Flow Assist'!$P$11:OFFSET('Cash Flow Assist'!$P$11,'Parameters &amp; Main Results'!$B$38-1,0)  )/OFFSET(Z877,'Parameters &amp; Main Results'!$B$38,0)</f>
        <v>2198.031880602096</v>
      </c>
      <c r="AC877" s="70">
        <f ca="1">SUMPRODUCT(Z877:OFFSET(Z877,'Parameters &amp; Main Results'!$B$38-1,0),'Parameters &amp; Main Results'!$B$42:OFFSET('Parameters &amp; Main Results'!$B$42,'Parameters &amp; Main Results'!$B$38-1,0)   )/OFFSET(Z877,'Parameters &amp; Main Results'!$B$38,0)</f>
        <v>0</v>
      </c>
      <c r="AD877" s="155">
        <f t="shared" si="4"/>
        <v>-0.21570435932623422</v>
      </c>
      <c r="AE877" s="252">
        <f t="shared" ca="1" si="916"/>
        <v>7058.23</v>
      </c>
      <c r="AF877" s="253">
        <f t="shared" ca="1" si="918"/>
        <v>0.38461598729426499</v>
      </c>
      <c r="AG877" s="258">
        <f t="shared" ca="1" si="919"/>
        <v>0</v>
      </c>
      <c r="AH877" s="227" t="str">
        <f ca="1">IF(SUM(AG877:OFFSET(AG877,(-HoldAggressiveTime-1),0,,))=0,"Defensive","Aggressive")</f>
        <v>Defensive</v>
      </c>
    </row>
    <row r="878" spans="1:34" ht="15" x14ac:dyDescent="0.2">
      <c r="A878">
        <f t="shared" si="15"/>
        <v>9</v>
      </c>
      <c r="B878">
        <f t="shared" si="16"/>
        <v>1943</v>
      </c>
      <c r="C878" s="70">
        <f t="shared" si="1"/>
        <v>1943.6666666666006</v>
      </c>
      <c r="D878" s="149">
        <f t="shared" si="383"/>
        <v>16010</v>
      </c>
      <c r="E878" s="151">
        <v>17.399999999999999</v>
      </c>
      <c r="F878" s="152">
        <v>10046.274799999999</v>
      </c>
      <c r="G878" s="152">
        <v>1556.6703</v>
      </c>
      <c r="H878" s="152">
        <v>2072.3811306500002</v>
      </c>
      <c r="I878" s="152">
        <v>10046.274799999999</v>
      </c>
      <c r="J878" s="152">
        <v>17.399999999999999</v>
      </c>
      <c r="K878" s="152">
        <v>17.399999999999999</v>
      </c>
      <c r="L878" s="152">
        <v>36.5</v>
      </c>
      <c r="M878" s="153">
        <v>11.42137497</v>
      </c>
      <c r="N878" s="17">
        <f t="shared" ref="N878:T878" si="947">F878/F877/$E878*$E877-1</f>
        <v>2.2060867090291758E-2</v>
      </c>
      <c r="O878" s="17">
        <f t="shared" si="947"/>
        <v>-4.0403285261443322E-3</v>
      </c>
      <c r="P878" s="17">
        <f t="shared" si="947"/>
        <v>-5.4322796919108463E-3</v>
      </c>
      <c r="Q878" s="17">
        <f t="shared" si="947"/>
        <v>2.2060867090291758E-2</v>
      </c>
      <c r="R878" s="17">
        <f t="shared" si="947"/>
        <v>0</v>
      </c>
      <c r="S878" s="17">
        <f t="shared" si="947"/>
        <v>0</v>
      </c>
      <c r="T878" s="17">
        <f t="shared" si="947"/>
        <v>-5.7471264367814356E-3</v>
      </c>
      <c r="U878" s="241">
        <v>1.2999999999999999E-2</v>
      </c>
      <c r="V878" s="241">
        <v>1.43E-2</v>
      </c>
      <c r="W878" s="223">
        <f t="shared" ca="1" si="921"/>
        <v>1.5408561623984214E-2</v>
      </c>
      <c r="X878" s="223">
        <f>MMULT(N878:T878,'Parameters &amp; Main Results'!$B$12:$B$18)-'Parameters &amp; Main Results'!$B$22/12+MMULT(U878:V878,'Parameters &amp; Main Results'!$B$20:$B$21)</f>
        <v>1.5408561623984214E-2</v>
      </c>
      <c r="Y878" s="223">
        <f>MMULT(N878:T878,'Parameters &amp; Main Results'!$C$12:$C$18)-'Parameters &amp; Main Results'!$C$22/12+MMULT(U878:V878,'Parameters &amp; Main Results'!$C$20:$C$21)</f>
        <v>1.9409080861981485E-2</v>
      </c>
      <c r="Z878" s="17">
        <f t="shared" ca="1" si="906"/>
        <v>136.07843793014052</v>
      </c>
      <c r="AA878" s="70">
        <f ca="1">Z878/OFFSET(Z878,'Parameters &amp; Main Results'!$B$38,0)</f>
        <v>11.721622233234326</v>
      </c>
      <c r="AB878" s="70">
        <f ca="1">SUMPRODUCT(Z878:OFFSET(Z878,'Parameters &amp; Main Results'!$B$38-1,0), 'Cash Flow Assist'!$P$11:OFFSET('Cash Flow Assist'!$P$11,'Parameters &amp; Main Results'!$B$38-1,0)  )/OFFSET(Z878,'Parameters &amp; Main Results'!$B$38,0)</f>
        <v>2118.5555717598554</v>
      </c>
      <c r="AC878" s="70">
        <f ca="1">SUMPRODUCT(Z878:OFFSET(Z878,'Parameters &amp; Main Results'!$B$38-1,0),'Parameters &amp; Main Results'!$B$42:OFFSET('Parameters &amp; Main Results'!$B$42,'Parameters &amp; Main Results'!$B$38-1,0)   )/OFFSET(Z878,'Parameters &amp; Main Results'!$B$38,0)</f>
        <v>0</v>
      </c>
      <c r="AD878" s="155">
        <f t="shared" si="4"/>
        <v>-0.19840211743783509</v>
      </c>
      <c r="AE878" s="252">
        <f t="shared" ca="1" si="916"/>
        <v>7488.1205</v>
      </c>
      <c r="AF878" s="253">
        <f t="shared" ca="1" si="918"/>
        <v>0.34162835654153795</v>
      </c>
      <c r="AG878" s="258">
        <f t="shared" ca="1" si="919"/>
        <v>0</v>
      </c>
      <c r="AH878" s="227" t="str">
        <f ca="1">IF(SUM(AG878:OFFSET(AG878,(-HoldAggressiveTime-1),0,,))=0,"Defensive","Aggressive")</f>
        <v>Defensive</v>
      </c>
    </row>
    <row r="879" spans="1:34" ht="15" x14ac:dyDescent="0.2">
      <c r="A879">
        <f t="shared" si="15"/>
        <v>10</v>
      </c>
      <c r="B879">
        <f t="shared" si="16"/>
        <v>1943</v>
      </c>
      <c r="C879" s="70">
        <f t="shared" si="1"/>
        <v>1943.7499999999338</v>
      </c>
      <c r="D879" s="149">
        <f t="shared" si="383"/>
        <v>16040</v>
      </c>
      <c r="E879" s="151">
        <v>17.399999999999999</v>
      </c>
      <c r="F879" s="152">
        <v>9955.5079999999998</v>
      </c>
      <c r="G879" s="152">
        <v>1556.5590999999999</v>
      </c>
      <c r="H879" s="152">
        <v>2073.0373846699999</v>
      </c>
      <c r="I879" s="152">
        <v>9955.5079999999998</v>
      </c>
      <c r="J879" s="152">
        <v>17.399999999999999</v>
      </c>
      <c r="K879" s="152">
        <v>17.399999999999999</v>
      </c>
      <c r="L879" s="152">
        <v>36.5</v>
      </c>
      <c r="M879" s="153">
        <v>11.225003299999999</v>
      </c>
      <c r="N879" s="17">
        <f t="shared" ref="N879:T879" si="948">F879/F878/$E879*$E878-1</f>
        <v>-9.0348713136932934E-3</v>
      </c>
      <c r="O879" s="17">
        <f t="shared" si="948"/>
        <v>-7.1434522776026022E-5</v>
      </c>
      <c r="P879" s="17">
        <f t="shared" si="948"/>
        <v>3.1666666439589264E-4</v>
      </c>
      <c r="Q879" s="17">
        <f t="shared" si="948"/>
        <v>-9.0348713136932934E-3</v>
      </c>
      <c r="R879" s="17">
        <f t="shared" si="948"/>
        <v>0</v>
      </c>
      <c r="S879" s="17">
        <f t="shared" si="948"/>
        <v>0</v>
      </c>
      <c r="T879" s="17">
        <f t="shared" si="948"/>
        <v>0</v>
      </c>
      <c r="U879" s="241">
        <v>5.7999999999999996E-3</v>
      </c>
      <c r="V879" s="241">
        <v>1.6400000000000001E-2</v>
      </c>
      <c r="W879" s="223">
        <f t="shared" ca="1" si="921"/>
        <v>-6.832107056491842E-3</v>
      </c>
      <c r="X879" s="223">
        <f>MMULT(N879:T879,'Parameters &amp; Main Results'!$B$12:$B$18)-'Parameters &amp; Main Results'!$B$22/12+MMULT(U879:V879,'Parameters &amp; Main Results'!$B$20:$B$21)</f>
        <v>-6.832107056491842E-3</v>
      </c>
      <c r="Y879" s="223">
        <f>MMULT(N879:T879,'Parameters &amp; Main Results'!$C$12:$C$18)-'Parameters &amp; Main Results'!$C$22/12+MMULT(U879:V879,'Parameters &amp; Main Results'!$C$20:$C$21)</f>
        <v>-8.1801943012682343E-3</v>
      </c>
      <c r="Z879" s="17">
        <f t="shared" ca="1" si="906"/>
        <v>134.01348292012108</v>
      </c>
      <c r="AA879" s="70">
        <f ca="1">Z879/OFFSET(Z879,'Parameters &amp; Main Results'!$B$38,0)</f>
        <v>11.896451486731657</v>
      </c>
      <c r="AB879" s="70">
        <f ca="1">SUMPRODUCT(Z879:OFFSET(Z879,'Parameters &amp; Main Results'!$B$38-1,0), 'Cash Flow Assist'!$P$11:OFFSET('Cash Flow Assist'!$P$11,'Parameters &amp; Main Results'!$B$38-1,0)  )/OFFSET(Z879,'Parameters &amp; Main Results'!$B$38,0)</f>
        <v>2172.2356315236939</v>
      </c>
      <c r="AC879" s="70">
        <f ca="1">SUMPRODUCT(Z879:OFFSET(Z879,'Parameters &amp; Main Results'!$B$38-1,0),'Parameters &amp; Main Results'!$B$42:OFFSET('Parameters &amp; Main Results'!$B$42,'Parameters &amp; Main Results'!$B$38-1,0)   )/OFFSET(Z879,'Parameters &amp; Main Results'!$B$38,0)</f>
        <v>0</v>
      </c>
      <c r="AD879" s="155">
        <f t="shared" si="4"/>
        <v>-0.20564445115211327</v>
      </c>
      <c r="AE879" s="252">
        <f t="shared" ca="1" si="916"/>
        <v>7466.7013999999999</v>
      </c>
      <c r="AF879" s="253">
        <f t="shared" ca="1" si="918"/>
        <v>0.33332076196324123</v>
      </c>
      <c r="AG879" s="258">
        <f t="shared" ca="1" si="919"/>
        <v>0</v>
      </c>
      <c r="AH879" s="227" t="str">
        <f ca="1">IF(SUM(AG879:OFFSET(AG879,(-HoldAggressiveTime-1),0,,))=0,"Defensive","Aggressive")</f>
        <v>Defensive</v>
      </c>
    </row>
    <row r="880" spans="1:34" ht="15" x14ac:dyDescent="0.2">
      <c r="A880">
        <f t="shared" si="15"/>
        <v>11</v>
      </c>
      <c r="B880">
        <f t="shared" si="16"/>
        <v>1943</v>
      </c>
      <c r="C880" s="70">
        <f t="shared" si="1"/>
        <v>1943.8333333332671</v>
      </c>
      <c r="D880" s="149">
        <f t="shared" si="383"/>
        <v>16071</v>
      </c>
      <c r="E880" s="151">
        <v>17.399999999999999</v>
      </c>
      <c r="F880" s="152">
        <v>9246.3246999999992</v>
      </c>
      <c r="G880" s="152">
        <v>1555.0852</v>
      </c>
      <c r="H880" s="152">
        <v>2073.6938465100002</v>
      </c>
      <c r="I880" s="152">
        <v>9246.3246999999992</v>
      </c>
      <c r="J880" s="152">
        <v>17.399999999999999</v>
      </c>
      <c r="K880" s="152">
        <v>17.399999999999999</v>
      </c>
      <c r="L880" s="152">
        <v>36.5</v>
      </c>
      <c r="M880" s="153">
        <v>10.34015808</v>
      </c>
      <c r="N880" s="17">
        <f t="shared" ref="N880:T880" si="949">F880/F879/$E880*$E879-1</f>
        <v>-7.1235269963120018E-2</v>
      </c>
      <c r="O880" s="17">
        <f t="shared" si="949"/>
        <v>-9.468962662579905E-4</v>
      </c>
      <c r="P880" s="17">
        <f t="shared" si="949"/>
        <v>3.1666666740060023E-4</v>
      </c>
      <c r="Q880" s="17">
        <f t="shared" si="949"/>
        <v>-7.1235269963120018E-2</v>
      </c>
      <c r="R880" s="17">
        <f t="shared" si="949"/>
        <v>0</v>
      </c>
      <c r="S880" s="17">
        <f t="shared" si="949"/>
        <v>0</v>
      </c>
      <c r="T880" s="17">
        <f t="shared" si="949"/>
        <v>0</v>
      </c>
      <c r="U880" s="241">
        <v>-1.6299999999999999E-2</v>
      </c>
      <c r="V880" s="241">
        <v>-4.0300000000000002E-2</v>
      </c>
      <c r="W880" s="223">
        <f t="shared" ca="1" si="921"/>
        <v>-5.3657498392258279E-2</v>
      </c>
      <c r="X880" s="223">
        <f>MMULT(N880:T880,'Parameters &amp; Main Results'!$B$12:$B$18)-'Parameters &amp; Main Results'!$B$22/12+MMULT(U880:V880,'Parameters &amp; Main Results'!$B$20:$B$21)</f>
        <v>-5.3657498392258279E-2</v>
      </c>
      <c r="Y880" s="223">
        <f>MMULT(N880:T880,'Parameters &amp; Main Results'!$C$12:$C$18)-'Parameters &amp; Main Results'!$C$22/12+MMULT(U880:V880,'Parameters &amp; Main Results'!$C$20:$C$21)</f>
        <v>-6.4248099260100486E-2</v>
      </c>
      <c r="Z880" s="17">
        <f t="shared" ca="1" si="906"/>
        <v>134.93537585366124</v>
      </c>
      <c r="AA880" s="70">
        <f ca="1">Z880/OFFSET(Z880,'Parameters &amp; Main Results'!$B$38,0)</f>
        <v>12.263519421781757</v>
      </c>
      <c r="AB880" s="70">
        <f ca="1">SUMPRODUCT(Z880:OFFSET(Z880,'Parameters &amp; Main Results'!$B$38-1,0), 'Cash Flow Assist'!$P$11:OFFSET('Cash Flow Assist'!$P$11,'Parameters &amp; Main Results'!$B$38-1,0)  )/OFFSET(Z880,'Parameters &amp; Main Results'!$B$38,0)</f>
        <v>2212.8057070735777</v>
      </c>
      <c r="AC880" s="70">
        <f ca="1">SUMPRODUCT(Z880:OFFSET(Z880,'Parameters &amp; Main Results'!$B$38-1,0),'Parameters &amp; Main Results'!$B$42:OFFSET('Parameters &amp; Main Results'!$B$42,'Parameters &amp; Main Results'!$B$38-1,0)   )/OFFSET(Z880,'Parameters &amp; Main Results'!$B$38,0)</f>
        <v>0</v>
      </c>
      <c r="AD880" s="155">
        <f t="shared" si="4"/>
        <v>-0.2622305831209949</v>
      </c>
      <c r="AE880" s="252">
        <f t="shared" ca="1" si="916"/>
        <v>7435.9125999999997</v>
      </c>
      <c r="AF880" s="253">
        <f t="shared" ca="1" si="918"/>
        <v>0.24346871694000272</v>
      </c>
      <c r="AG880" s="258">
        <f t="shared" ca="1" si="919"/>
        <v>0</v>
      </c>
      <c r="AH880" s="227" t="str">
        <f ca="1">IF(SUM(AG880:OFFSET(AG880,(-HoldAggressiveTime-1),0,,))=0,"Defensive","Aggressive")</f>
        <v>Defensive</v>
      </c>
    </row>
    <row r="881" spans="1:34" ht="15" x14ac:dyDescent="0.2">
      <c r="A881">
        <f t="shared" si="15"/>
        <v>12</v>
      </c>
      <c r="B881">
        <f t="shared" si="16"/>
        <v>1943</v>
      </c>
      <c r="C881" s="70">
        <f t="shared" si="1"/>
        <v>1943.9166666666003</v>
      </c>
      <c r="D881" s="149">
        <f t="shared" si="383"/>
        <v>16102</v>
      </c>
      <c r="E881" s="151">
        <v>17.399999999999999</v>
      </c>
      <c r="F881" s="152">
        <v>9834.3822</v>
      </c>
      <c r="G881" s="152">
        <v>1556.4293</v>
      </c>
      <c r="H881" s="152">
        <v>2074.3505162299998</v>
      </c>
      <c r="I881" s="152">
        <v>9834.3822</v>
      </c>
      <c r="J881" s="152">
        <v>17.399999999999999</v>
      </c>
      <c r="K881" s="152">
        <v>17.399999999999999</v>
      </c>
      <c r="L881" s="152">
        <v>36.5</v>
      </c>
      <c r="M881" s="153">
        <v>10.915069239999999</v>
      </c>
      <c r="N881" s="17">
        <f t="shared" ref="N881:T881" si="950">F881/F880/$E881*$E880-1</f>
        <v>6.3599053578553333E-2</v>
      </c>
      <c r="O881" s="17">
        <f t="shared" si="950"/>
        <v>8.643256330906901E-4</v>
      </c>
      <c r="P881" s="17">
        <f t="shared" si="950"/>
        <v>3.1666666760132856E-4</v>
      </c>
      <c r="Q881" s="17">
        <f t="shared" si="950"/>
        <v>6.3599053578553333E-2</v>
      </c>
      <c r="R881" s="17">
        <f t="shared" si="950"/>
        <v>0</v>
      </c>
      <c r="S881" s="17">
        <f t="shared" si="950"/>
        <v>0</v>
      </c>
      <c r="T881" s="17">
        <f t="shared" si="950"/>
        <v>0</v>
      </c>
      <c r="U881" s="241">
        <v>3.3099999999999997E-2</v>
      </c>
      <c r="V881" s="241">
        <v>3.2300000000000002E-2</v>
      </c>
      <c r="W881" s="223">
        <f t="shared" ca="1" si="921"/>
        <v>4.7830488643866471E-2</v>
      </c>
      <c r="X881" s="223">
        <f>MMULT(N881:T881,'Parameters &amp; Main Results'!$B$12:$B$18)-'Parameters &amp; Main Results'!$B$22/12+MMULT(U881:V881,'Parameters &amp; Main Results'!$B$20:$B$21)</f>
        <v>4.7830488643866471E-2</v>
      </c>
      <c r="Y881" s="223">
        <f>MMULT(N881:T881,'Parameters &amp; Main Results'!$C$12:$C$18)-'Parameters &amp; Main Results'!$C$22/12+MMULT(U881:V881,'Parameters &amp; Main Results'!$C$20:$C$21)</f>
        <v>5.72839141173404E-2</v>
      </c>
      <c r="Z881" s="17">
        <f t="shared" ca="1" si="906"/>
        <v>142.58619434762727</v>
      </c>
      <c r="AA881" s="70">
        <f ca="1">Z881/OFFSET(Z881,'Parameters &amp; Main Results'!$B$38,0)</f>
        <v>12.742081952827407</v>
      </c>
      <c r="AB881" s="70">
        <f ca="1">SUMPRODUCT(Z881:OFFSET(Z881,'Parameters &amp; Main Results'!$B$38-1,0), 'Cash Flow Assist'!$P$11:OFFSET('Cash Flow Assist'!$P$11,'Parameters &amp; Main Results'!$B$38-1,0)  )/OFFSET(Z881,'Parameters &amp; Main Results'!$B$38,0)</f>
        <v>2164.7145102515556</v>
      </c>
      <c r="AC881" s="70">
        <f ca="1">SUMPRODUCT(Z881:OFFSET(Z881,'Parameters &amp; Main Results'!$B$38-1,0),'Parameters &amp; Main Results'!$B$42:OFFSET('Parameters &amp; Main Results'!$B$42,'Parameters &amp; Main Results'!$B$38-1,0)   )/OFFSET(Z881,'Parameters &amp; Main Results'!$B$38,0)</f>
        <v>0</v>
      </c>
      <c r="AD881" s="155">
        <f t="shared" si="4"/>
        <v>-0.21530914644828902</v>
      </c>
      <c r="AE881" s="252">
        <f t="shared" ca="1" si="916"/>
        <v>6974.1466</v>
      </c>
      <c r="AF881" s="253">
        <f t="shared" ca="1" si="918"/>
        <v>0.41011979874354804</v>
      </c>
      <c r="AG881" s="258">
        <f t="shared" ca="1" si="919"/>
        <v>0</v>
      </c>
      <c r="AH881" s="227" t="str">
        <f ca="1">IF(SUM(AG881:OFFSET(AG881,(-HoldAggressiveTime-1),0,,))=0,"Defensive","Aggressive")</f>
        <v>Defensive</v>
      </c>
    </row>
    <row r="882" spans="1:34" ht="15" x14ac:dyDescent="0.2">
      <c r="A882">
        <f t="shared" si="15"/>
        <v>1</v>
      </c>
      <c r="B882">
        <f t="shared" si="16"/>
        <v>1944</v>
      </c>
      <c r="C882" s="70">
        <f t="shared" si="1"/>
        <v>1943.9999999999336</v>
      </c>
      <c r="D882" s="149">
        <f t="shared" si="383"/>
        <v>16131</v>
      </c>
      <c r="E882" s="151">
        <v>17.399999999999999</v>
      </c>
      <c r="F882" s="152">
        <v>10029.592199999999</v>
      </c>
      <c r="G882" s="152">
        <v>1559.1790000000001</v>
      </c>
      <c r="H882" s="152">
        <v>2075.00739389</v>
      </c>
      <c r="I882" s="152">
        <v>10029.592199999999</v>
      </c>
      <c r="J882" s="152">
        <v>17.399999999999999</v>
      </c>
      <c r="K882" s="152">
        <v>17.399999999999999</v>
      </c>
      <c r="L882" s="152">
        <v>36.25</v>
      </c>
      <c r="M882" s="153">
        <v>11.052412759999999</v>
      </c>
      <c r="N882" s="17">
        <f t="shared" ref="N882:T882" si="951">F882/F881/$E882*$E881-1</f>
        <v>1.9849747145275654E-2</v>
      </c>
      <c r="O882" s="17">
        <f t="shared" si="951"/>
        <v>1.766671958694177E-3</v>
      </c>
      <c r="P882" s="17">
        <f t="shared" si="951"/>
        <v>3.1666666499252649E-4</v>
      </c>
      <c r="Q882" s="17">
        <f t="shared" si="951"/>
        <v>1.9849747145275654E-2</v>
      </c>
      <c r="R882" s="17">
        <f t="shared" si="951"/>
        <v>0</v>
      </c>
      <c r="S882" s="17">
        <f t="shared" si="951"/>
        <v>0</v>
      </c>
      <c r="T882" s="17">
        <f t="shared" si="951"/>
        <v>-6.8493150684931781E-3</v>
      </c>
      <c r="U882" s="241">
        <v>2.5399999999999999E-2</v>
      </c>
      <c r="V882" s="241">
        <v>2.1700000000000001E-2</v>
      </c>
      <c r="W882" s="223">
        <f t="shared" ca="1" si="921"/>
        <v>1.4856512330604249E-2</v>
      </c>
      <c r="X882" s="223">
        <f>MMULT(N882:T882,'Parameters &amp; Main Results'!$B$12:$B$18)-'Parameters &amp; Main Results'!$B$22/12+MMULT(U882:V882,'Parameters &amp; Main Results'!$B$20:$B$21)</f>
        <v>1.4856512330604249E-2</v>
      </c>
      <c r="Y882" s="223">
        <f>MMULT(N882:T882,'Parameters &amp; Main Results'!$C$12:$C$18)-'Parameters &amp; Main Results'!$C$22/12+MMULT(U882:V882,'Parameters &amp; Main Results'!$C$20:$C$21)</f>
        <v>1.7999772959950838E-2</v>
      </c>
      <c r="Z882" s="17">
        <f t="shared" ca="1" si="906"/>
        <v>136.07753915632534</v>
      </c>
      <c r="AA882" s="70">
        <f ca="1">Z882/OFFSET(Z882,'Parameters &amp; Main Results'!$B$38,0)</f>
        <v>12.188828674833465</v>
      </c>
      <c r="AB882" s="70">
        <f ca="1">SUMPRODUCT(Z882:OFFSET(Z882,'Parameters &amp; Main Results'!$B$38-1,0), 'Cash Flow Assist'!$P$11:OFFSET('Cash Flow Assist'!$P$11,'Parameters &amp; Main Results'!$B$38-1,0)  )/OFFSET(Z882,'Parameters &amp; Main Results'!$B$38,0)</f>
        <v>2157.9981982837735</v>
      </c>
      <c r="AC882" s="70">
        <f ca="1">SUMPRODUCT(Z882:OFFSET(Z882,'Parameters &amp; Main Results'!$B$38-1,0),'Parameters &amp; Main Results'!$B$42:OFFSET('Parameters &amp; Main Results'!$B$42,'Parameters &amp; Main Results'!$B$38-1,0)   )/OFFSET(Z882,'Parameters &amp; Main Results'!$B$38,0)</f>
        <v>0</v>
      </c>
      <c r="AD882" s="155">
        <f t="shared" si="4"/>
        <v>-0.19973323141807708</v>
      </c>
      <c r="AE882" s="252">
        <f t="shared" ca="1" si="916"/>
        <v>6721.9800999999998</v>
      </c>
      <c r="AF882" s="253">
        <f t="shared" ca="1" si="918"/>
        <v>0.49205919249894825</v>
      </c>
      <c r="AG882" s="258">
        <f t="shared" ca="1" si="919"/>
        <v>0</v>
      </c>
      <c r="AH882" s="227" t="str">
        <f ca="1">IF(SUM(AG882:OFFSET(AG882,(-HoldAggressiveTime-1),0,,))=0,"Defensive","Aggressive")</f>
        <v>Defensive</v>
      </c>
    </row>
    <row r="883" spans="1:34" ht="15" x14ac:dyDescent="0.2">
      <c r="A883">
        <f t="shared" si="15"/>
        <v>2</v>
      </c>
      <c r="B883">
        <f t="shared" si="16"/>
        <v>1944</v>
      </c>
      <c r="C883" s="70">
        <f t="shared" si="1"/>
        <v>1944.0833333332669</v>
      </c>
      <c r="D883" s="149">
        <f t="shared" si="383"/>
        <v>16162</v>
      </c>
      <c r="E883" s="151">
        <v>17.399999999999999</v>
      </c>
      <c r="F883" s="152">
        <v>10047.9691</v>
      </c>
      <c r="G883" s="152">
        <v>1567.5228</v>
      </c>
      <c r="H883" s="152">
        <v>2075.6644795699999</v>
      </c>
      <c r="I883" s="152">
        <v>10047.9691</v>
      </c>
      <c r="J883" s="152">
        <v>17.399999999999999</v>
      </c>
      <c r="K883" s="152">
        <v>17.399999999999999</v>
      </c>
      <c r="L883" s="152">
        <v>36.25</v>
      </c>
      <c r="M883" s="153">
        <v>10.99442661</v>
      </c>
      <c r="N883" s="17">
        <f t="shared" ref="N883:T883" si="952">F883/F882/$E883*$E882-1</f>
        <v>1.8322679161373312E-3</v>
      </c>
      <c r="O883" s="17">
        <f t="shared" si="952"/>
        <v>5.3514060925652362E-3</v>
      </c>
      <c r="P883" s="17">
        <f t="shared" si="952"/>
        <v>3.1666666920537878E-4</v>
      </c>
      <c r="Q883" s="17">
        <f t="shared" si="952"/>
        <v>1.8322679161373312E-3</v>
      </c>
      <c r="R883" s="17">
        <f t="shared" si="952"/>
        <v>0</v>
      </c>
      <c r="S883" s="17">
        <f t="shared" si="952"/>
        <v>0</v>
      </c>
      <c r="T883" s="17">
        <f t="shared" si="952"/>
        <v>0</v>
      </c>
      <c r="U883" s="241">
        <v>-1.1000000000000001E-3</v>
      </c>
      <c r="V883" s="241">
        <v>8.3000000000000001E-3</v>
      </c>
      <c r="W883" s="223">
        <f t="shared" ca="1" si="921"/>
        <v>2.4028154889493788E-3</v>
      </c>
      <c r="X883" s="223">
        <f>MMULT(N883:T883,'Parameters &amp; Main Results'!$B$12:$B$18)-'Parameters &amp; Main Results'!$B$22/12+MMULT(U883:V883,'Parameters &amp; Main Results'!$B$20:$B$21)</f>
        <v>2.4028154889493788E-3</v>
      </c>
      <c r="Y883" s="223">
        <f>MMULT(N883:T883,'Parameters &amp; Main Results'!$C$12:$C$18)-'Parameters &amp; Main Results'!$C$22/12+MMULT(U883:V883,'Parameters &amp; Main Results'!$C$20:$C$21)</f>
        <v>2.1425150671134552E-3</v>
      </c>
      <c r="Z883" s="17">
        <f t="shared" ca="1" si="906"/>
        <v>134.0854963267912</v>
      </c>
      <c r="AA883" s="70">
        <f ca="1">Z883/OFFSET(Z883,'Parameters &amp; Main Results'!$B$38,0)</f>
        <v>12.716441846305647</v>
      </c>
      <c r="AB883" s="70">
        <f ca="1">SUMPRODUCT(Z883:OFFSET(Z883,'Parameters &amp; Main Results'!$B$38-1,0), 'Cash Flow Assist'!$P$11:OFFSET('Cash Flow Assist'!$P$11,'Parameters &amp; Main Results'!$B$38-1,0)  )/OFFSET(Z883,'Parameters &amp; Main Results'!$B$38,0)</f>
        <v>2273.0121744339972</v>
      </c>
      <c r="AC883" s="70">
        <f ca="1">SUMPRODUCT(Z883:OFFSET(Z883,'Parameters &amp; Main Results'!$B$38-1,0),'Parameters &amp; Main Results'!$B$42:OFFSET('Parameters &amp; Main Results'!$B$42,'Parameters &amp; Main Results'!$B$38-1,0)   )/OFFSET(Z883,'Parameters &amp; Main Results'!$B$38,0)</f>
        <v>0</v>
      </c>
      <c r="AD883" s="155">
        <f t="shared" si="4"/>
        <v>-0.19826692829365355</v>
      </c>
      <c r="AE883" s="252">
        <f t="shared" ca="1" si="916"/>
        <v>6458.8575000000001</v>
      </c>
      <c r="AF883" s="253">
        <f t="shared" ca="1" si="918"/>
        <v>0.55568830865211072</v>
      </c>
      <c r="AG883" s="258">
        <f t="shared" ca="1" si="919"/>
        <v>0</v>
      </c>
      <c r="AH883" s="227" t="str">
        <f ca="1">IF(SUM(AG883:OFFSET(AG883,(-HoldAggressiveTime-1),0,,))=0,"Defensive","Aggressive")</f>
        <v>Defensive</v>
      </c>
    </row>
    <row r="884" spans="1:34" ht="15" x14ac:dyDescent="0.2">
      <c r="A884">
        <f t="shared" si="15"/>
        <v>3</v>
      </c>
      <c r="B884">
        <f t="shared" si="16"/>
        <v>1944</v>
      </c>
      <c r="C884" s="70">
        <f t="shared" si="1"/>
        <v>1944.1666666666001</v>
      </c>
      <c r="D884" s="149">
        <f t="shared" si="383"/>
        <v>16192</v>
      </c>
      <c r="E884" s="151">
        <v>17.399999999999999</v>
      </c>
      <c r="F884" s="152">
        <v>10261.9228</v>
      </c>
      <c r="G884" s="152">
        <v>1570.2399</v>
      </c>
      <c r="H884" s="152">
        <v>2076.3217733199999</v>
      </c>
      <c r="I884" s="152">
        <v>10261.9228</v>
      </c>
      <c r="J884" s="152">
        <v>17.399999999999999</v>
      </c>
      <c r="K884" s="152">
        <v>17.399999999999999</v>
      </c>
      <c r="L884" s="152">
        <v>36.25</v>
      </c>
      <c r="M884" s="153">
        <v>11.15048035</v>
      </c>
      <c r="N884" s="17">
        <f t="shared" ref="N884:T884" si="953">F884/F883/$E884*$E883-1</f>
        <v>2.1293228300234279E-2</v>
      </c>
      <c r="O884" s="17">
        <f t="shared" si="953"/>
        <v>1.7333719165042449E-3</v>
      </c>
      <c r="P884" s="17">
        <f t="shared" si="953"/>
        <v>3.1666666576879443E-4</v>
      </c>
      <c r="Q884" s="17">
        <f t="shared" si="953"/>
        <v>2.1293228300234279E-2</v>
      </c>
      <c r="R884" s="17">
        <f t="shared" si="953"/>
        <v>0</v>
      </c>
      <c r="S884" s="17">
        <f t="shared" si="953"/>
        <v>0</v>
      </c>
      <c r="T884" s="17">
        <f t="shared" si="953"/>
        <v>0</v>
      </c>
      <c r="U884" s="241">
        <v>1.7299999999999999E-2</v>
      </c>
      <c r="V884" s="241">
        <v>3.4299999999999997E-2</v>
      </c>
      <c r="W884" s="223">
        <f t="shared" ca="1" si="921"/>
        <v>1.6274928941809891E-2</v>
      </c>
      <c r="X884" s="223">
        <f>MMULT(N884:T884,'Parameters &amp; Main Results'!$B$12:$B$18)-'Parameters &amp; Main Results'!$B$22/12+MMULT(U884:V884,'Parameters &amp; Main Results'!$B$20:$B$21)</f>
        <v>1.6274928941809891E-2</v>
      </c>
      <c r="Y884" s="223">
        <f>MMULT(N884:T884,'Parameters &amp; Main Results'!$C$12:$C$18)-'Parameters &amp; Main Results'!$C$22/12+MMULT(U884:V884,'Parameters &amp; Main Results'!$C$20:$C$21)</f>
        <v>1.929557599519461E-2</v>
      </c>
      <c r="Z884" s="17">
        <f t="shared" ca="1" si="906"/>
        <v>133.76408590930319</v>
      </c>
      <c r="AA884" s="70">
        <f ca="1">Z884/OFFSET(Z884,'Parameters &amp; Main Results'!$B$38,0)</f>
        <v>12.363350779252253</v>
      </c>
      <c r="AB884" s="70">
        <f ca="1">SUMPRODUCT(Z884:OFFSET(Z884,'Parameters &amp; Main Results'!$B$38-1,0), 'Cash Flow Assist'!$P$11:OFFSET('Cash Flow Assist'!$P$11,'Parameters &amp; Main Results'!$B$38-1,0)  )/OFFSET(Z884,'Parameters &amp; Main Results'!$B$38,0)</f>
        <v>2203.7900751752973</v>
      </c>
      <c r="AC884" s="70">
        <f ca="1">SUMPRODUCT(Z884:OFFSET(Z884,'Parameters &amp; Main Results'!$B$38-1,0),'Parameters &amp; Main Results'!$B$42:OFFSET('Parameters &amp; Main Results'!$B$42,'Parameters &amp; Main Results'!$B$38-1,0)   )/OFFSET(Z884,'Parameters &amp; Main Results'!$B$38,0)</f>
        <v>0</v>
      </c>
      <c r="AD884" s="155">
        <f t="shared" si="4"/>
        <v>-0.18119544296196222</v>
      </c>
      <c r="AE884" s="252">
        <f t="shared" ca="1" si="916"/>
        <v>6590.6221999999998</v>
      </c>
      <c r="AF884" s="253">
        <f t="shared" ca="1" si="918"/>
        <v>0.55704916601045662</v>
      </c>
      <c r="AG884" s="258">
        <f t="shared" ca="1" si="919"/>
        <v>0</v>
      </c>
      <c r="AH884" s="227" t="str">
        <f ca="1">IF(SUM(AG884:OFFSET(AG884,(-HoldAggressiveTime-1),0,,))=0,"Defensive","Aggressive")</f>
        <v>Defensive</v>
      </c>
    </row>
    <row r="885" spans="1:34" ht="15" x14ac:dyDescent="0.2">
      <c r="A885">
        <f t="shared" si="15"/>
        <v>4</v>
      </c>
      <c r="B885">
        <f t="shared" si="16"/>
        <v>1944</v>
      </c>
      <c r="C885" s="70">
        <f t="shared" si="1"/>
        <v>1944.2499999999334</v>
      </c>
      <c r="D885" s="149">
        <f t="shared" si="383"/>
        <v>16223</v>
      </c>
      <c r="E885" s="151">
        <v>17.5</v>
      </c>
      <c r="F885" s="152">
        <v>10178.704599999999</v>
      </c>
      <c r="G885" s="152">
        <v>1571.5572999999999</v>
      </c>
      <c r="H885" s="152">
        <v>2076.9792752200001</v>
      </c>
      <c r="I885" s="152">
        <v>10178.704599999999</v>
      </c>
      <c r="J885" s="152">
        <v>17.5</v>
      </c>
      <c r="K885" s="152">
        <v>17.5</v>
      </c>
      <c r="L885" s="152">
        <v>36.25</v>
      </c>
      <c r="M885" s="153">
        <v>11.0026721</v>
      </c>
      <c r="N885" s="17">
        <f t="shared" ref="N885:T885" si="954">F885/F884/$E885*$E884-1</f>
        <v>-1.3777362102715851E-2</v>
      </c>
      <c r="O885" s="17">
        <f t="shared" si="954"/>
        <v>-4.8800998042221044E-3</v>
      </c>
      <c r="P885" s="17">
        <f t="shared" si="954"/>
        <v>-5.3994285689790145E-3</v>
      </c>
      <c r="Q885" s="17">
        <f t="shared" si="954"/>
        <v>-1.3777362102715851E-2</v>
      </c>
      <c r="R885" s="17">
        <f t="shared" si="954"/>
        <v>0</v>
      </c>
      <c r="S885" s="17">
        <f t="shared" si="954"/>
        <v>0</v>
      </c>
      <c r="T885" s="17">
        <f t="shared" si="954"/>
        <v>-5.7142857142857828E-3</v>
      </c>
      <c r="U885" s="241">
        <v>-1.38E-2</v>
      </c>
      <c r="V885" s="241">
        <v>-1.1299999999999999E-2</v>
      </c>
      <c r="W885" s="223">
        <f t="shared" ca="1" si="921"/>
        <v>-1.1636422490262267E-2</v>
      </c>
      <c r="X885" s="223">
        <f>MMULT(N885:T885,'Parameters &amp; Main Results'!$B$12:$B$18)-'Parameters &amp; Main Results'!$B$22/12+MMULT(U885:V885,'Parameters &amp; Main Results'!$B$20:$B$21)</f>
        <v>-1.1636422490262267E-2</v>
      </c>
      <c r="Y885" s="223">
        <f>MMULT(N885:T885,'Parameters &amp; Main Results'!$C$12:$C$18)-'Parameters &amp; Main Results'!$C$22/12+MMULT(U885:V885,'Parameters &amp; Main Results'!$C$20:$C$21)</f>
        <v>-1.2929302539533144E-2</v>
      </c>
      <c r="Z885" s="17">
        <f t="shared" ca="1" si="906"/>
        <v>131.62194805748504</v>
      </c>
      <c r="AA885" s="70">
        <f ca="1">Z885/OFFSET(Z885,'Parameters &amp; Main Results'!$B$38,0)</f>
        <v>12.331888413328462</v>
      </c>
      <c r="AB885" s="70">
        <f ca="1">SUMPRODUCT(Z885:OFFSET(Z885,'Parameters &amp; Main Results'!$B$38-1,0), 'Cash Flow Assist'!$P$11:OFFSET('Cash Flow Assist'!$P$11,'Parameters &amp; Main Results'!$B$38-1,0)  )/OFFSET(Z885,'Parameters &amp; Main Results'!$B$38,0)</f>
        <v>2222.4382035302124</v>
      </c>
      <c r="AC885" s="70">
        <f ca="1">SUMPRODUCT(Z885:OFFSET(Z885,'Parameters &amp; Main Results'!$B$38-1,0),'Parameters &amp; Main Results'!$B$42:OFFSET('Parameters &amp; Main Results'!$B$42,'Parameters &amp; Main Results'!$B$38-1,0)   )/OFFSET(Z885,'Parameters &amp; Main Results'!$B$38,0)</f>
        <v>0</v>
      </c>
      <c r="AD885" s="155">
        <f t="shared" si="4"/>
        <v>-0.19247640983562908</v>
      </c>
      <c r="AE885" s="252">
        <f t="shared" ca="1" si="916"/>
        <v>6423.8593000000001</v>
      </c>
      <c r="AF885" s="253">
        <f t="shared" ca="1" si="918"/>
        <v>0.58451549522574364</v>
      </c>
      <c r="AG885" s="258">
        <f t="shared" ca="1" si="919"/>
        <v>0</v>
      </c>
      <c r="AH885" s="227" t="str">
        <f ca="1">IF(SUM(AG885:OFFSET(AG885,(-HoldAggressiveTime-1),0,,))=0,"Defensive","Aggressive")</f>
        <v>Defensive</v>
      </c>
    </row>
    <row r="886" spans="1:34" ht="15" x14ac:dyDescent="0.2">
      <c r="A886">
        <f t="shared" si="15"/>
        <v>5</v>
      </c>
      <c r="B886">
        <f t="shared" si="16"/>
        <v>1944</v>
      </c>
      <c r="C886" s="70">
        <f t="shared" si="1"/>
        <v>1944.3333333332666</v>
      </c>
      <c r="D886" s="149">
        <f t="shared" si="383"/>
        <v>16253</v>
      </c>
      <c r="E886" s="151">
        <v>17.5</v>
      </c>
      <c r="F886" s="152">
        <v>10635.320599999999</v>
      </c>
      <c r="G886" s="152">
        <v>1574.2945</v>
      </c>
      <c r="H886" s="152">
        <v>2077.6369853199999</v>
      </c>
      <c r="I886" s="152">
        <v>10635.320599999999</v>
      </c>
      <c r="J886" s="152">
        <v>17.5</v>
      </c>
      <c r="K886" s="152">
        <v>17.5</v>
      </c>
      <c r="L886" s="152">
        <v>36.25</v>
      </c>
      <c r="M886" s="153">
        <v>11.33315299</v>
      </c>
      <c r="N886" s="17">
        <f t="shared" ref="N886:T886" si="955">F886/F885/$E886*$E885-1</f>
        <v>4.4859932372926847E-2</v>
      </c>
      <c r="O886" s="17">
        <f t="shared" si="955"/>
        <v>1.741711867585094E-3</v>
      </c>
      <c r="P886" s="17">
        <f t="shared" si="955"/>
        <v>3.1666666482754735E-4</v>
      </c>
      <c r="Q886" s="17">
        <f t="shared" si="955"/>
        <v>4.4859932372926847E-2</v>
      </c>
      <c r="R886" s="17">
        <f t="shared" si="955"/>
        <v>0</v>
      </c>
      <c r="S886" s="17">
        <f t="shared" si="955"/>
        <v>0</v>
      </c>
      <c r="T886" s="17">
        <f t="shared" si="955"/>
        <v>0</v>
      </c>
      <c r="U886" s="241">
        <v>1.66E-2</v>
      </c>
      <c r="V886" s="241">
        <v>1.04E-2</v>
      </c>
      <c r="W886" s="223">
        <f t="shared" ca="1" si="921"/>
        <v>3.3951624986545484E-2</v>
      </c>
      <c r="X886" s="223">
        <f>MMULT(N886:T886,'Parameters &amp; Main Results'!$B$12:$B$18)-'Parameters &amp; Main Results'!$B$22/12+MMULT(U886:V886,'Parameters &amp; Main Results'!$B$20:$B$21)</f>
        <v>3.3951624986545484E-2</v>
      </c>
      <c r="Y886" s="223">
        <f>MMULT(N886:T886,'Parameters &amp; Main Results'!$C$12:$C$18)-'Parameters &amp; Main Results'!$C$22/12+MMULT(U886:V886,'Parameters &amp; Main Results'!$C$20:$C$21)</f>
        <v>4.0506443655726004E-2</v>
      </c>
      <c r="Z886" s="17">
        <f t="shared" ca="1" si="906"/>
        <v>133.17158892997375</v>
      </c>
      <c r="AA886" s="70">
        <f ca="1">Z886/OFFSET(Z886,'Parameters &amp; Main Results'!$B$38,0)</f>
        <v>12.916754888422904</v>
      </c>
      <c r="AB886" s="70">
        <f ca="1">SUMPRODUCT(Z886:OFFSET(Z886,'Parameters &amp; Main Results'!$B$38-1,0), 'Cash Flow Assist'!$P$11:OFFSET('Cash Flow Assist'!$P$11,'Parameters &amp; Main Results'!$B$38-1,0)  )/OFFSET(Z886,'Parameters &amp; Main Results'!$B$38,0)</f>
        <v>2289.0231753841376</v>
      </c>
      <c r="AC886" s="70">
        <f ca="1">SUMPRODUCT(Z886:OFFSET(Z886,'Parameters &amp; Main Results'!$B$38-1,0),'Parameters &amp; Main Results'!$B$42:OFFSET('Parameters &amp; Main Results'!$B$42,'Parameters &amp; Main Results'!$B$38-1,0)   )/OFFSET(Z886,'Parameters &amp; Main Results'!$B$38,0)</f>
        <v>0</v>
      </c>
      <c r="AD886" s="155">
        <f t="shared" si="4"/>
        <v>-0.15625095619131235</v>
      </c>
      <c r="AE886" s="252">
        <f t="shared" ca="1" si="916"/>
        <v>6075.5338000000002</v>
      </c>
      <c r="AF886" s="253">
        <f t="shared" ca="1" si="918"/>
        <v>0.75051624270446804</v>
      </c>
      <c r="AG886" s="258">
        <f t="shared" ca="1" si="919"/>
        <v>0</v>
      </c>
      <c r="AH886" s="227" t="str">
        <f ca="1">IF(SUM(AG886:OFFSET(AG886,(-HoldAggressiveTime-1),0,,))=0,"Defensive","Aggressive")</f>
        <v>Defensive</v>
      </c>
    </row>
    <row r="887" spans="1:34" ht="15" x14ac:dyDescent="0.2">
      <c r="A887">
        <f t="shared" si="15"/>
        <v>6</v>
      </c>
      <c r="B887">
        <f t="shared" si="16"/>
        <v>1944</v>
      </c>
      <c r="C887" s="70">
        <f t="shared" si="1"/>
        <v>1944.4166666665999</v>
      </c>
      <c r="D887" s="149">
        <f t="shared" si="383"/>
        <v>16284</v>
      </c>
      <c r="E887" s="151">
        <v>17.600000000000001</v>
      </c>
      <c r="F887" s="152">
        <v>11223.028200000001</v>
      </c>
      <c r="G887" s="152">
        <v>1575.6286</v>
      </c>
      <c r="H887" s="152">
        <v>2078.2949036999998</v>
      </c>
      <c r="I887" s="152">
        <v>11223.028200000001</v>
      </c>
      <c r="J887" s="152">
        <v>17.600000000000001</v>
      </c>
      <c r="K887" s="152">
        <v>17.600000000000001</v>
      </c>
      <c r="L887" s="152">
        <v>36.25</v>
      </c>
      <c r="M887" s="153">
        <v>11.81496076</v>
      </c>
      <c r="N887" s="17">
        <f t="shared" ref="N887:T887" si="956">F887/F886/$E887*$E886-1</f>
        <v>4.9264184317883597E-2</v>
      </c>
      <c r="O887" s="17">
        <f t="shared" si="956"/>
        <v>-4.8392058965287532E-3</v>
      </c>
      <c r="P887" s="17">
        <f t="shared" si="956"/>
        <v>-5.3669507569463759E-3</v>
      </c>
      <c r="Q887" s="17">
        <f t="shared" si="956"/>
        <v>4.9264184317883597E-2</v>
      </c>
      <c r="R887" s="17">
        <f t="shared" si="956"/>
        <v>0</v>
      </c>
      <c r="S887" s="17">
        <f t="shared" si="956"/>
        <v>0</v>
      </c>
      <c r="T887" s="17">
        <f t="shared" si="956"/>
        <v>-5.6818181818182323E-3</v>
      </c>
      <c r="U887" s="241">
        <v>3.9899999999999998E-2</v>
      </c>
      <c r="V887" s="241">
        <v>1.7500000000000002E-2</v>
      </c>
      <c r="W887" s="223">
        <f t="shared" ca="1" si="921"/>
        <v>3.5654539483349366E-2</v>
      </c>
      <c r="X887" s="223">
        <f>MMULT(N887:T887,'Parameters &amp; Main Results'!$B$12:$B$18)-'Parameters &amp; Main Results'!$B$22/12+MMULT(U887:V887,'Parameters &amp; Main Results'!$B$20:$B$21)</f>
        <v>3.5654539483349366E-2</v>
      </c>
      <c r="Y887" s="223">
        <f>MMULT(N887:T887,'Parameters &amp; Main Results'!$C$12:$C$18)-'Parameters &amp; Main Results'!$C$22/12+MMULT(U887:V887,'Parameters &amp; Main Results'!$C$20:$C$21)</f>
        <v>4.3812178629775697E-2</v>
      </c>
      <c r="Z887" s="17">
        <f t="shared" ca="1" si="906"/>
        <v>128.79866495853389</v>
      </c>
      <c r="AA887" s="70">
        <f ca="1">Z887/OFFSET(Z887,'Parameters &amp; Main Results'!$B$38,0)</f>
        <v>12.880691585030526</v>
      </c>
      <c r="AB887" s="70">
        <f ca="1">SUMPRODUCT(Z887:OFFSET(Z887,'Parameters &amp; Main Results'!$B$38-1,0), 'Cash Flow Assist'!$P$11:OFFSET('Cash Flow Assist'!$P$11,'Parameters &amp; Main Results'!$B$38-1,0)  )/OFFSET(Z887,'Parameters &amp; Main Results'!$B$38,0)</f>
        <v>2347.8443993623728</v>
      </c>
      <c r="AC887" s="70">
        <f ca="1">SUMPRODUCT(Z887:OFFSET(Z887,'Parameters &amp; Main Results'!$B$38-1,0),'Parameters &amp; Main Results'!$B$42:OFFSET('Parameters &amp; Main Results'!$B$42,'Parameters &amp; Main Results'!$B$38-1,0)   )/OFFSET(Z887,'Parameters &amp; Main Results'!$B$38,0)</f>
        <v>0</v>
      </c>
      <c r="AD887" s="155">
        <f t="shared" si="4"/>
        <v>-0.1146843477790831</v>
      </c>
      <c r="AE887" s="252">
        <f t="shared" ca="1" si="916"/>
        <v>5851.7963</v>
      </c>
      <c r="AF887" s="253">
        <f t="shared" ca="1" si="918"/>
        <v>0.91787745585060787</v>
      </c>
      <c r="AG887" s="258">
        <f t="shared" ca="1" si="919"/>
        <v>0</v>
      </c>
      <c r="AH887" s="227" t="str">
        <f ca="1">IF(SUM(AG887:OFFSET(AG887,(-HoldAggressiveTime-1),0,,))=0,"Defensive","Aggressive")</f>
        <v>Defensive</v>
      </c>
    </row>
    <row r="888" spans="1:34" ht="15" x14ac:dyDescent="0.2">
      <c r="A888">
        <f t="shared" si="15"/>
        <v>7</v>
      </c>
      <c r="B888">
        <f t="shared" si="16"/>
        <v>1944</v>
      </c>
      <c r="C888" s="70">
        <f t="shared" si="1"/>
        <v>1944.4999999999332</v>
      </c>
      <c r="D888" s="149">
        <f t="shared" si="383"/>
        <v>16315</v>
      </c>
      <c r="E888" s="151">
        <v>17.7</v>
      </c>
      <c r="F888" s="152">
        <v>11035.732099999999</v>
      </c>
      <c r="G888" s="152">
        <v>1578.3859</v>
      </c>
      <c r="H888" s="152">
        <v>2078.9530304199998</v>
      </c>
      <c r="I888" s="152">
        <v>11035.732099999999</v>
      </c>
      <c r="J888" s="152">
        <v>17.7</v>
      </c>
      <c r="K888" s="152">
        <v>17.7</v>
      </c>
      <c r="L888" s="152">
        <v>36.25</v>
      </c>
      <c r="M888" s="153">
        <v>11.476909770000001</v>
      </c>
      <c r="N888" s="17">
        <f t="shared" ref="N888:T888" si="957">F888/F887/$E888*$E887-1</f>
        <v>-2.2243984821008755E-2</v>
      </c>
      <c r="O888" s="17">
        <f t="shared" si="957"/>
        <v>-3.9096361054100637E-3</v>
      </c>
      <c r="P888" s="17">
        <f t="shared" si="957"/>
        <v>-5.3348399244335099E-3</v>
      </c>
      <c r="Q888" s="17">
        <f t="shared" si="957"/>
        <v>-2.2243984821008755E-2</v>
      </c>
      <c r="R888" s="17">
        <f t="shared" si="957"/>
        <v>0</v>
      </c>
      <c r="S888" s="17">
        <f t="shared" si="957"/>
        <v>0</v>
      </c>
      <c r="T888" s="17">
        <f t="shared" si="957"/>
        <v>-5.6497175141242417E-3</v>
      </c>
      <c r="U888" s="241">
        <v>5.7000000000000002E-3</v>
      </c>
      <c r="V888" s="241">
        <v>-4.7999999999999996E-3</v>
      </c>
      <c r="W888" s="223">
        <f t="shared" ca="1" si="921"/>
        <v>-1.7789068379211456E-2</v>
      </c>
      <c r="X888" s="223">
        <f>MMULT(N888:T888,'Parameters &amp; Main Results'!$B$12:$B$18)-'Parameters &amp; Main Results'!$B$22/12+MMULT(U888:V888,'Parameters &amp; Main Results'!$B$20:$B$21)</f>
        <v>-1.7789068379211456E-2</v>
      </c>
      <c r="Y888" s="223">
        <f>MMULT(N888:T888,'Parameters &amp; Main Results'!$C$12:$C$18)-'Parameters &amp; Main Results'!$C$22/12+MMULT(U888:V888,'Parameters &amp; Main Results'!$C$20:$C$21)</f>
        <v>-2.0452216616115553E-2</v>
      </c>
      <c r="Z888" s="17">
        <f t="shared" ca="1" si="906"/>
        <v>124.36450577698128</v>
      </c>
      <c r="AA888" s="70">
        <f ca="1">Z888/OFFSET(Z888,'Parameters &amp; Main Results'!$B$38,0)</f>
        <v>12.457383417167641</v>
      </c>
      <c r="AB888" s="70">
        <f ca="1">SUMPRODUCT(Z888:OFFSET(Z888,'Parameters &amp; Main Results'!$B$38-1,0), 'Cash Flow Assist'!$P$11:OFFSET('Cash Flow Assist'!$P$11,'Parameters &amp; Main Results'!$B$38-1,0)  )/OFFSET(Z888,'Parameters &amp; Main Results'!$B$38,0)</f>
        <v>2339.7456804202643</v>
      </c>
      <c r="AC888" s="70">
        <f ca="1">SUMPRODUCT(Z888:OFFSET(Z888,'Parameters &amp; Main Results'!$B$38-1,0),'Parameters &amp; Main Results'!$B$42:OFFSET('Parameters &amp; Main Results'!$B$42,'Parameters &amp; Main Results'!$B$38-1,0)   )/OFFSET(Z888,'Parameters &amp; Main Results'!$B$38,0)</f>
        <v>0</v>
      </c>
      <c r="AD888" s="155">
        <f t="shared" si="4"/>
        <v>-0.13437729570888668</v>
      </c>
      <c r="AE888" s="252">
        <f t="shared" ca="1" si="916"/>
        <v>6268.1543000000001</v>
      </c>
      <c r="AF888" s="253">
        <f t="shared" ca="1" si="918"/>
        <v>0.76060313320621331</v>
      </c>
      <c r="AG888" s="258">
        <f t="shared" ca="1" si="919"/>
        <v>0</v>
      </c>
      <c r="AH888" s="227" t="str">
        <f ca="1">IF(SUM(AG888:OFFSET(AG888,(-HoldAggressiveTime-1),0,,))=0,"Defensive","Aggressive")</f>
        <v>Defensive</v>
      </c>
    </row>
    <row r="889" spans="1:34" ht="15" x14ac:dyDescent="0.2">
      <c r="A889">
        <f t="shared" si="15"/>
        <v>8</v>
      </c>
      <c r="B889">
        <f t="shared" si="16"/>
        <v>1944</v>
      </c>
      <c r="C889" s="70">
        <f t="shared" si="1"/>
        <v>1944.5833333332664</v>
      </c>
      <c r="D889" s="149">
        <f t="shared" si="383"/>
        <v>16345</v>
      </c>
      <c r="E889" s="151">
        <v>17.7</v>
      </c>
      <c r="F889" s="152">
        <v>11177.529399999999</v>
      </c>
      <c r="G889" s="152">
        <v>1585.3904</v>
      </c>
      <c r="H889" s="152">
        <v>2079.61136554</v>
      </c>
      <c r="I889" s="152">
        <v>11177.529399999999</v>
      </c>
      <c r="J889" s="152">
        <v>17.7</v>
      </c>
      <c r="K889" s="152">
        <v>17.7</v>
      </c>
      <c r="L889" s="152">
        <v>36.25</v>
      </c>
      <c r="M889" s="153">
        <v>11.550721599999999</v>
      </c>
      <c r="N889" s="17">
        <f t="shared" ref="N889:T889" si="958">F889/F888/$E889*$E888-1</f>
        <v>1.2848925537074285E-2</v>
      </c>
      <c r="O889" s="17">
        <f t="shared" si="958"/>
        <v>4.4377613864898802E-3</v>
      </c>
      <c r="P889" s="17">
        <f t="shared" si="958"/>
        <v>3.1666666363650009E-4</v>
      </c>
      <c r="Q889" s="17">
        <f t="shared" si="958"/>
        <v>1.2848925537074285E-2</v>
      </c>
      <c r="R889" s="17">
        <f t="shared" si="958"/>
        <v>0</v>
      </c>
      <c r="S889" s="17">
        <f t="shared" si="958"/>
        <v>0</v>
      </c>
      <c r="T889" s="17">
        <f t="shared" si="958"/>
        <v>0</v>
      </c>
      <c r="U889" s="241">
        <v>2.3199999999999998E-2</v>
      </c>
      <c r="V889" s="241">
        <v>-1.44E-2</v>
      </c>
      <c r="W889" s="223">
        <f t="shared" ca="1" si="921"/>
        <v>1.0482579763437022E-2</v>
      </c>
      <c r="X889" s="223">
        <f>MMULT(N889:T889,'Parameters &amp; Main Results'!$B$12:$B$18)-'Parameters &amp; Main Results'!$B$22/12+MMULT(U889:V889,'Parameters &amp; Main Results'!$B$20:$B$21)</f>
        <v>1.0482579763437022E-2</v>
      </c>
      <c r="Y889" s="223">
        <f>MMULT(N889:T889,'Parameters &amp; Main Results'!$C$12:$C$18)-'Parameters &amp; Main Results'!$C$22/12+MMULT(U889:V889,'Parameters &amp; Main Results'!$C$20:$C$21)</f>
        <v>1.1966142455349178E-2</v>
      </c>
      <c r="Z889" s="17">
        <f t="shared" ca="1" si="906"/>
        <v>126.61690251376255</v>
      </c>
      <c r="AA889" s="70">
        <f ca="1">Z889/OFFSET(Z889,'Parameters &amp; Main Results'!$B$38,0)</f>
        <v>13.558632887771669</v>
      </c>
      <c r="AB889" s="70">
        <f ca="1">SUMPRODUCT(Z889:OFFSET(Z889,'Parameters &amp; Main Results'!$B$38-1,0), 'Cash Flow Assist'!$P$11:OFFSET('Cash Flow Assist'!$P$11,'Parameters &amp; Main Results'!$B$38-1,0)  )/OFFSET(Z889,'Parameters &amp; Main Results'!$B$38,0)</f>
        <v>2489.0326242478395</v>
      </c>
      <c r="AC889" s="70">
        <f ca="1">SUMPRODUCT(Z889:OFFSET(Z889,'Parameters &amp; Main Results'!$B$38-1,0),'Parameters &amp; Main Results'!$B$42:OFFSET('Parameters &amp; Main Results'!$B$42,'Parameters &amp; Main Results'!$B$38-1,0)   )/OFFSET(Z889,'Parameters &amp; Main Results'!$B$38,0)</f>
        <v>0</v>
      </c>
      <c r="AD889" s="155">
        <f t="shared" si="4"/>
        <v>-0.12325497403824925</v>
      </c>
      <c r="AE889" s="252">
        <f t="shared" ca="1" si="916"/>
        <v>6425.81</v>
      </c>
      <c r="AF889" s="253">
        <f t="shared" ca="1" si="918"/>
        <v>0.73947399627439947</v>
      </c>
      <c r="AG889" s="258">
        <f t="shared" ca="1" si="919"/>
        <v>0</v>
      </c>
      <c r="AH889" s="227" t="str">
        <f ca="1">IF(SUM(AG889:OFFSET(AG889,(-HoldAggressiveTime-1),0,,))=0,"Defensive","Aggressive")</f>
        <v>Defensive</v>
      </c>
    </row>
    <row r="890" spans="1:34" ht="15" x14ac:dyDescent="0.2">
      <c r="A890">
        <f t="shared" si="15"/>
        <v>9</v>
      </c>
      <c r="B890">
        <f t="shared" si="16"/>
        <v>1944</v>
      </c>
      <c r="C890" s="70">
        <f t="shared" si="1"/>
        <v>1944.6666666665997</v>
      </c>
      <c r="D890" s="149">
        <f t="shared" si="383"/>
        <v>16376</v>
      </c>
      <c r="E890" s="151">
        <v>17.7</v>
      </c>
      <c r="F890" s="152">
        <v>11189.1747</v>
      </c>
      <c r="G890" s="152">
        <v>1586.7073</v>
      </c>
      <c r="H890" s="152">
        <v>2080.26990914</v>
      </c>
      <c r="I890" s="152">
        <v>11189.1747</v>
      </c>
      <c r="J890" s="152">
        <v>17.7</v>
      </c>
      <c r="K890" s="152">
        <v>17.7</v>
      </c>
      <c r="L890" s="152">
        <v>36.25</v>
      </c>
      <c r="M890" s="153">
        <v>11.490397160000001</v>
      </c>
      <c r="N890" s="17">
        <f t="shared" ref="N890:T890" si="959">F890/F889/$E890*$E889-1</f>
        <v>1.0418491943309238E-3</v>
      </c>
      <c r="O890" s="17">
        <f t="shared" si="959"/>
        <v>8.3064713902647469E-4</v>
      </c>
      <c r="P890" s="17">
        <f t="shared" si="959"/>
        <v>3.1666666710528091E-4</v>
      </c>
      <c r="Q890" s="17">
        <f t="shared" si="959"/>
        <v>1.0418491943309238E-3</v>
      </c>
      <c r="R890" s="17">
        <f t="shared" si="959"/>
        <v>0</v>
      </c>
      <c r="S890" s="17">
        <f t="shared" si="959"/>
        <v>0</v>
      </c>
      <c r="T890" s="17">
        <f t="shared" si="959"/>
        <v>0</v>
      </c>
      <c r="U890" s="241">
        <v>4.4000000000000003E-3</v>
      </c>
      <c r="V890" s="241">
        <v>-9.7000000000000003E-3</v>
      </c>
      <c r="W890" s="223">
        <f t="shared" ca="1" si="921"/>
        <v>9.0584965688682122E-4</v>
      </c>
      <c r="X890" s="223">
        <f>MMULT(N890:T890,'Parameters &amp; Main Results'!$B$12:$B$18)-'Parameters &amp; Main Results'!$B$22/12+MMULT(U890:V890,'Parameters &amp; Main Results'!$B$20:$B$21)</f>
        <v>9.0584965688682122E-4</v>
      </c>
      <c r="Y890" s="223">
        <f>MMULT(N890:T890,'Parameters &amp; Main Results'!$C$12:$C$18)-'Parameters &amp; Main Results'!$C$22/12+MMULT(U890:V890,'Parameters &amp; Main Results'!$C$20:$C$21)</f>
        <v>9.7906232213381219E-4</v>
      </c>
      <c r="Z890" s="17">
        <f t="shared" ca="1" si="906"/>
        <v>125.30339963248521</v>
      </c>
      <c r="AA890" s="70">
        <f ca="1">Z890/OFFSET(Z890,'Parameters &amp; Main Results'!$B$38,0)</f>
        <v>13.537571129878859</v>
      </c>
      <c r="AB890" s="70">
        <f ca="1">SUMPRODUCT(Z890:OFFSET(Z890,'Parameters &amp; Main Results'!$B$38-1,0), 'Cash Flow Assist'!$P$11:OFFSET('Cash Flow Assist'!$P$11,'Parameters &amp; Main Results'!$B$38-1,0)  )/OFFSET(Z890,'Parameters &amp; Main Results'!$B$38,0)</f>
        <v>2498.5465878524046</v>
      </c>
      <c r="AC890" s="70">
        <f ca="1">SUMPRODUCT(Z890:OFFSET(Z890,'Parameters &amp; Main Results'!$B$38-1,0),'Parameters &amp; Main Results'!$B$42:OFFSET('Parameters &amp; Main Results'!$B$42,'Parameters &amp; Main Results'!$B$38-1,0)   )/OFFSET(Z890,'Parameters &amp; Main Results'!$B$38,0)</f>
        <v>0</v>
      </c>
      <c r="AD890" s="155">
        <f t="shared" si="4"/>
        <v>-0.12234153793931735</v>
      </c>
      <c r="AE890" s="252">
        <f t="shared" ca="1" si="916"/>
        <v>6667.0838000000003</v>
      </c>
      <c r="AF890" s="253">
        <f t="shared" ca="1" si="918"/>
        <v>0.67827119557129301</v>
      </c>
      <c r="AG890" s="258">
        <f t="shared" ca="1" si="919"/>
        <v>0</v>
      </c>
      <c r="AH890" s="227" t="str">
        <f ca="1">IF(SUM(AG890:OFFSET(AG890,(-HoldAggressiveTime-1),0,,))=0,"Defensive","Aggressive")</f>
        <v>Defensive</v>
      </c>
    </row>
    <row r="891" spans="1:34" ht="15" x14ac:dyDescent="0.2">
      <c r="A891">
        <f t="shared" si="15"/>
        <v>10</v>
      </c>
      <c r="B891">
        <f t="shared" si="16"/>
        <v>1944</v>
      </c>
      <c r="C891" s="70">
        <f t="shared" si="1"/>
        <v>1944.7499999999329</v>
      </c>
      <c r="D891" s="149">
        <f t="shared" si="383"/>
        <v>16406</v>
      </c>
      <c r="E891" s="151">
        <v>17.7</v>
      </c>
      <c r="F891" s="152">
        <v>11235.8892</v>
      </c>
      <c r="G891" s="152">
        <v>1588.0386000000001</v>
      </c>
      <c r="H891" s="152">
        <v>2080.9286612800001</v>
      </c>
      <c r="I891" s="152">
        <v>11235.8892</v>
      </c>
      <c r="J891" s="152">
        <v>17.7</v>
      </c>
      <c r="K891" s="152">
        <v>17.7</v>
      </c>
      <c r="L891" s="152">
        <v>36.25</v>
      </c>
      <c r="M891" s="153">
        <v>11.46646664</v>
      </c>
      <c r="N891" s="17">
        <f t="shared" ref="N891:T891" si="960">F891/F890/$E891*$E890-1</f>
        <v>4.1749727975914919E-3</v>
      </c>
      <c r="O891" s="17">
        <f t="shared" si="960"/>
        <v>8.3903313484468001E-4</v>
      </c>
      <c r="P891" s="17">
        <f t="shared" si="960"/>
        <v>3.1666666767904417E-4</v>
      </c>
      <c r="Q891" s="17">
        <f t="shared" si="960"/>
        <v>4.1749727975914919E-3</v>
      </c>
      <c r="R891" s="17">
        <f t="shared" si="960"/>
        <v>0</v>
      </c>
      <c r="S891" s="17">
        <f t="shared" si="960"/>
        <v>0</v>
      </c>
      <c r="T891" s="17">
        <f t="shared" si="960"/>
        <v>0</v>
      </c>
      <c r="U891" s="241">
        <v>-1.1000000000000001E-3</v>
      </c>
      <c r="V891" s="241">
        <v>-3.8999999999999998E-3</v>
      </c>
      <c r="W891" s="223">
        <f t="shared" ca="1" si="921"/>
        <v>3.257369558495888E-3</v>
      </c>
      <c r="X891" s="223">
        <f>MMULT(N891:T891,'Parameters &amp; Main Results'!$B$12:$B$18)-'Parameters &amp; Main Results'!$B$22/12+MMULT(U891:V891,'Parameters &amp; Main Results'!$B$20:$B$21)</f>
        <v>3.257369558495888E-3</v>
      </c>
      <c r="Y891" s="223">
        <f>MMULT(N891:T891,'Parameters &amp; Main Results'!$C$12:$C$18)-'Parameters &amp; Main Results'!$C$22/12+MMULT(U891:V891,'Parameters &amp; Main Results'!$C$20:$C$21)</f>
        <v>3.799712164650144E-3</v>
      </c>
      <c r="Z891" s="17">
        <f t="shared" ca="1" si="906"/>
        <v>125.18999631727554</v>
      </c>
      <c r="AA891" s="70">
        <f ca="1">Z891/OFFSET(Z891,'Parameters &amp; Main Results'!$B$38,0)</f>
        <v>13.528852633260387</v>
      </c>
      <c r="AB891" s="70">
        <f ca="1">SUMPRODUCT(Z891:OFFSET(Z891,'Parameters &amp; Main Results'!$B$38-1,0), 'Cash Flow Assist'!$P$11:OFFSET('Cash Flow Assist'!$P$11,'Parameters &amp; Main Results'!$B$38-1,0)  )/OFFSET(Z891,'Parameters &amp; Main Results'!$B$38,0)</f>
        <v>2486.6584717842425</v>
      </c>
      <c r="AC891" s="70">
        <f ca="1">SUMPRODUCT(Z891:OFFSET(Z891,'Parameters &amp; Main Results'!$B$38-1,0),'Parameters &amp; Main Results'!$B$42:OFFSET('Parameters &amp; Main Results'!$B$42,'Parameters &amp; Main Results'!$B$38-1,0)   )/OFFSET(Z891,'Parameters &amp; Main Results'!$B$38,0)</f>
        <v>0</v>
      </c>
      <c r="AD891" s="155">
        <f t="shared" si="4"/>
        <v>-0.11867733773463807</v>
      </c>
      <c r="AE891" s="252">
        <f t="shared" ca="1" si="916"/>
        <v>6754.0425999999998</v>
      </c>
      <c r="AF891" s="253">
        <f t="shared" ca="1" si="918"/>
        <v>0.66357985364202465</v>
      </c>
      <c r="AG891" s="258">
        <f t="shared" ca="1" si="919"/>
        <v>0</v>
      </c>
      <c r="AH891" s="227" t="str">
        <f ca="1">IF(SUM(AG891:OFFSET(AG891,(-HoldAggressiveTime-1),0,,))=0,"Defensive","Aggressive")</f>
        <v>Defensive</v>
      </c>
    </row>
    <row r="892" spans="1:34" ht="15" x14ac:dyDescent="0.2">
      <c r="A892">
        <f t="shared" si="15"/>
        <v>11</v>
      </c>
      <c r="B892">
        <f t="shared" si="16"/>
        <v>1944</v>
      </c>
      <c r="C892" s="70">
        <f t="shared" si="1"/>
        <v>1944.8333333332662</v>
      </c>
      <c r="D892" s="149">
        <f t="shared" si="383"/>
        <v>16437</v>
      </c>
      <c r="E892" s="151">
        <v>17.7</v>
      </c>
      <c r="F892" s="152">
        <v>11326.7533</v>
      </c>
      <c r="G892" s="152">
        <v>1590.8044</v>
      </c>
      <c r="H892" s="152">
        <v>2081.5876220199998</v>
      </c>
      <c r="I892" s="152">
        <v>11326.7533</v>
      </c>
      <c r="J892" s="152">
        <v>17.7</v>
      </c>
      <c r="K892" s="152">
        <v>17.7</v>
      </c>
      <c r="L892" s="152">
        <v>36.25</v>
      </c>
      <c r="M892" s="153">
        <v>11.487412750000001</v>
      </c>
      <c r="N892" s="17">
        <f t="shared" ref="N892:T892" si="961">F892/F891/$E892*$E891-1</f>
        <v>8.0869522992448317E-3</v>
      </c>
      <c r="O892" s="17">
        <f t="shared" si="961"/>
        <v>1.7416453227270257E-3</v>
      </c>
      <c r="P892" s="17">
        <f t="shared" si="961"/>
        <v>3.166666653504624E-4</v>
      </c>
      <c r="Q892" s="17">
        <f t="shared" si="961"/>
        <v>8.0869522992448317E-3</v>
      </c>
      <c r="R892" s="17">
        <f t="shared" si="961"/>
        <v>0</v>
      </c>
      <c r="S892" s="17">
        <f t="shared" si="961"/>
        <v>0</v>
      </c>
      <c r="T892" s="17">
        <f t="shared" si="961"/>
        <v>0</v>
      </c>
      <c r="U892" s="241">
        <v>2.3E-3</v>
      </c>
      <c r="V892" s="241">
        <v>2.52E-2</v>
      </c>
      <c r="W892" s="223">
        <f t="shared" ca="1" si="921"/>
        <v>6.3718766223123625E-3</v>
      </c>
      <c r="X892" s="223">
        <f>MMULT(N892:T892,'Parameters &amp; Main Results'!$B$12:$B$18)-'Parameters &amp; Main Results'!$B$22/12+MMULT(U892:V892,'Parameters &amp; Main Results'!$B$20:$B$21)</f>
        <v>6.3718766223123625E-3</v>
      </c>
      <c r="Y892" s="223">
        <f>MMULT(N892:T892,'Parameters &amp; Main Results'!$C$12:$C$18)-'Parameters &amp; Main Results'!$C$22/12+MMULT(U892:V892,'Parameters &amp; Main Results'!$C$20:$C$21)</f>
        <v>7.4107549349263849E-3</v>
      </c>
      <c r="Z892" s="17">
        <f t="shared" ca="1" si="906"/>
        <v>124.7835302444556</v>
      </c>
      <c r="AA892" s="70">
        <f ca="1">Z892/OFFSET(Z892,'Parameters &amp; Main Results'!$B$38,0)</f>
        <v>13.23859329402209</v>
      </c>
      <c r="AB892" s="70">
        <f ca="1">SUMPRODUCT(Z892:OFFSET(Z892,'Parameters &amp; Main Results'!$B$38-1,0), 'Cash Flow Assist'!$P$11:OFFSET('Cash Flow Assist'!$P$11,'Parameters &amp; Main Results'!$B$38-1,0)  )/OFFSET(Z892,'Parameters &amp; Main Results'!$B$38,0)</f>
        <v>2428.933816060226</v>
      </c>
      <c r="AC892" s="70">
        <f ca="1">SUMPRODUCT(Z892:OFFSET(Z892,'Parameters &amp; Main Results'!$B$38-1,0),'Parameters &amp; Main Results'!$B$42:OFFSET('Parameters &amp; Main Results'!$B$42,'Parameters &amp; Main Results'!$B$38-1,0)   )/OFFSET(Z892,'Parameters &amp; Main Results'!$B$38,0)</f>
        <v>0</v>
      </c>
      <c r="AD892" s="155">
        <f t="shared" si="4"/>
        <v>-0.11155012340465464</v>
      </c>
      <c r="AE892" s="252">
        <f t="shared" ca="1" si="916"/>
        <v>6974.7629999999999</v>
      </c>
      <c r="AF892" s="253">
        <f t="shared" ca="1" si="918"/>
        <v>0.62396246295393842</v>
      </c>
      <c r="AG892" s="258">
        <f t="shared" ca="1" si="919"/>
        <v>0</v>
      </c>
      <c r="AH892" s="227" t="str">
        <f ca="1">IF(SUM(AG892:OFFSET(AG892,(-HoldAggressiveTime-1),0,,))=0,"Defensive","Aggressive")</f>
        <v>Defensive</v>
      </c>
    </row>
    <row r="893" spans="1:34" ht="15" x14ac:dyDescent="0.2">
      <c r="A893">
        <f t="shared" si="15"/>
        <v>12</v>
      </c>
      <c r="B893">
        <f t="shared" si="16"/>
        <v>1944</v>
      </c>
      <c r="C893" s="70">
        <f t="shared" si="1"/>
        <v>1944.9166666665994</v>
      </c>
      <c r="D893" s="149">
        <f t="shared" si="383"/>
        <v>16468</v>
      </c>
      <c r="E893" s="151">
        <v>17.8</v>
      </c>
      <c r="F893" s="152">
        <v>11771.1203</v>
      </c>
      <c r="G893" s="152">
        <v>1592.1524999999999</v>
      </c>
      <c r="H893" s="152">
        <v>2082.2467914399999</v>
      </c>
      <c r="I893" s="152">
        <v>11771.1203</v>
      </c>
      <c r="J893" s="152">
        <v>17.8</v>
      </c>
      <c r="K893" s="152">
        <v>17.8</v>
      </c>
      <c r="L893" s="152">
        <v>36.25</v>
      </c>
      <c r="M893" s="153">
        <v>11.843026890000001</v>
      </c>
      <c r="N893" s="17">
        <f t="shared" ref="N893:T893" si="962">F893/F892/$E893*$E892-1</f>
        <v>3.3393250533156449E-2</v>
      </c>
      <c r="O893" s="17">
        <f t="shared" si="962"/>
        <v>-4.7753054783432614E-3</v>
      </c>
      <c r="P893" s="17">
        <f t="shared" si="962"/>
        <v>-5.3030898846020413E-3</v>
      </c>
      <c r="Q893" s="17">
        <f t="shared" si="962"/>
        <v>3.3393250533156449E-2</v>
      </c>
      <c r="R893" s="17">
        <f t="shared" si="962"/>
        <v>0</v>
      </c>
      <c r="S893" s="17">
        <f t="shared" si="962"/>
        <v>0</v>
      </c>
      <c r="T893" s="17">
        <f t="shared" si="962"/>
        <v>-5.6179775280899014E-3</v>
      </c>
      <c r="U893" s="241">
        <v>2.2100000000000002E-2</v>
      </c>
      <c r="V893" s="241">
        <v>6.0400000000000002E-2</v>
      </c>
      <c r="W893" s="223">
        <f t="shared" ca="1" si="921"/>
        <v>2.3767311261127522E-2</v>
      </c>
      <c r="X893" s="223">
        <f>MMULT(N893:T893,'Parameters &amp; Main Results'!$B$12:$B$18)-'Parameters &amp; Main Results'!$B$22/12+MMULT(U893:V893,'Parameters &amp; Main Results'!$B$20:$B$21)</f>
        <v>2.3767311261127522E-2</v>
      </c>
      <c r="Y893" s="223">
        <f>MMULT(N893:T893,'Parameters &amp; Main Results'!$C$12:$C$18)-'Parameters &amp; Main Results'!$C$22/12+MMULT(U893:V893,'Parameters &amp; Main Results'!$C$20:$C$21)</f>
        <v>2.9534728265339812E-2</v>
      </c>
      <c r="Z893" s="17">
        <f t="shared" ca="1" si="906"/>
        <v>123.99345922032994</v>
      </c>
      <c r="AA893" s="70">
        <f ca="1">Z893/OFFSET(Z893,'Parameters &amp; Main Results'!$B$38,0)</f>
        <v>13.387171109491321</v>
      </c>
      <c r="AB893" s="70">
        <f ca="1">SUMPRODUCT(Z893:OFFSET(Z893,'Parameters &amp; Main Results'!$B$38-1,0), 'Cash Flow Assist'!$P$11:OFFSET('Cash Flow Assist'!$P$11,'Parameters &amp; Main Results'!$B$38-1,0)  )/OFFSET(Z893,'Parameters &amp; Main Results'!$B$38,0)</f>
        <v>2459.3896976650944</v>
      </c>
      <c r="AC893" s="70">
        <f ca="1">SUMPRODUCT(Z893:OFFSET(Z893,'Parameters &amp; Main Results'!$B$38-1,0),'Parameters &amp; Main Results'!$B$42:OFFSET('Parameters &amp; Main Results'!$B$42,'Parameters &amp; Main Results'!$B$38-1,0)   )/OFFSET(Z893,'Parameters &amp; Main Results'!$B$38,0)</f>
        <v>0</v>
      </c>
      <c r="AD893" s="155">
        <f t="shared" si="4"/>
        <v>-8.1881894089354312E-2</v>
      </c>
      <c r="AE893" s="252">
        <f t="shared" ca="1" si="916"/>
        <v>7462.7129999999997</v>
      </c>
      <c r="AF893" s="253">
        <f t="shared" ca="1" si="918"/>
        <v>0.57732453331650313</v>
      </c>
      <c r="AG893" s="258">
        <f t="shared" ca="1" si="919"/>
        <v>0</v>
      </c>
      <c r="AH893" s="227" t="str">
        <f ca="1">IF(SUM(AG893:OFFSET(AG893,(-HoldAggressiveTime-1),0,,))=0,"Defensive","Aggressive")</f>
        <v>Defensive</v>
      </c>
    </row>
    <row r="894" spans="1:34" ht="15" x14ac:dyDescent="0.2">
      <c r="A894">
        <f t="shared" si="15"/>
        <v>1</v>
      </c>
      <c r="B894">
        <f t="shared" si="16"/>
        <v>1945</v>
      </c>
      <c r="C894" s="70">
        <f t="shared" si="1"/>
        <v>1944.9999999999327</v>
      </c>
      <c r="D894" s="149">
        <f t="shared" si="383"/>
        <v>16496</v>
      </c>
      <c r="E894" s="151">
        <v>17.8</v>
      </c>
      <c r="F894" s="152">
        <v>11987.5887</v>
      </c>
      <c r="G894" s="152">
        <v>1615.0191</v>
      </c>
      <c r="H894" s="152">
        <v>2082.90616959</v>
      </c>
      <c r="I894" s="152">
        <v>11987.5887</v>
      </c>
      <c r="J894" s="152">
        <v>17.8</v>
      </c>
      <c r="K894" s="152">
        <v>17.8</v>
      </c>
      <c r="L894" s="152">
        <v>37.25</v>
      </c>
      <c r="M894" s="153">
        <v>11.9427311</v>
      </c>
      <c r="N894" s="17">
        <f t="shared" ref="N894:T894" si="963">F894/F893/$E894*$E893-1</f>
        <v>1.838978741895958E-2</v>
      </c>
      <c r="O894" s="17">
        <f t="shared" si="963"/>
        <v>1.4362066447780597E-2</v>
      </c>
      <c r="P894" s="17">
        <f t="shared" si="963"/>
        <v>3.1666666636764873E-4</v>
      </c>
      <c r="Q894" s="17">
        <f t="shared" si="963"/>
        <v>1.838978741895958E-2</v>
      </c>
      <c r="R894" s="17">
        <f t="shared" si="963"/>
        <v>0</v>
      </c>
      <c r="S894" s="17">
        <f t="shared" si="963"/>
        <v>0</v>
      </c>
      <c r="T894" s="17">
        <f t="shared" si="963"/>
        <v>2.7586206896551779E-2</v>
      </c>
      <c r="U894" s="241">
        <v>2.4400000000000002E-2</v>
      </c>
      <c r="V894" s="241">
        <v>6.3E-3</v>
      </c>
      <c r="W894" s="223">
        <f t="shared" ca="1" si="921"/>
        <v>1.8002397531936731E-2</v>
      </c>
      <c r="X894" s="223">
        <f>MMULT(N894:T894,'Parameters &amp; Main Results'!$B$12:$B$18)-'Parameters &amp; Main Results'!$B$22/12+MMULT(U894:V894,'Parameters &amp; Main Results'!$B$20:$B$21)</f>
        <v>1.8002397531936731E-2</v>
      </c>
      <c r="Y894" s="223">
        <f>MMULT(N894:T894,'Parameters &amp; Main Results'!$C$12:$C$18)-'Parameters &amp; Main Results'!$C$22/12+MMULT(U894:V894,'Parameters &amp; Main Results'!$C$20:$C$21)</f>
        <v>1.7945348655175018E-2</v>
      </c>
      <c r="Z894" s="17">
        <f t="shared" ca="1" si="906"/>
        <v>121.11488407222988</v>
      </c>
      <c r="AA894" s="70">
        <f ca="1">Z894/OFFSET(Z894,'Parameters &amp; Main Results'!$B$38,0)</f>
        <v>13.439637532543831</v>
      </c>
      <c r="AB894" s="70">
        <f ca="1">SUMPRODUCT(Z894:OFFSET(Z894,'Parameters &amp; Main Results'!$B$38-1,0), 'Cash Flow Assist'!$P$11:OFFSET('Cash Flow Assist'!$P$11,'Parameters &amp; Main Results'!$B$38-1,0)  )/OFFSET(Z894,'Parameters &amp; Main Results'!$B$38,0)</f>
        <v>2514.9793168708438</v>
      </c>
      <c r="AC894" s="70">
        <f ca="1">SUMPRODUCT(Z894:OFFSET(Z894,'Parameters &amp; Main Results'!$B$38-1,0),'Parameters &amp; Main Results'!$B$42:OFFSET('Parameters &amp; Main Results'!$B$42,'Parameters &amp; Main Results'!$B$38-1,0)   )/OFFSET(Z894,'Parameters &amp; Main Results'!$B$38,0)</f>
        <v>0</v>
      </c>
      <c r="AD894" s="155">
        <f t="shared" si="4"/>
        <v>-6.4997897296159679E-2</v>
      </c>
      <c r="AE894" s="252">
        <f t="shared" ca="1" si="916"/>
        <v>7398.6695</v>
      </c>
      <c r="AF894" s="253">
        <f t="shared" ca="1" si="918"/>
        <v>0.62023573292468337</v>
      </c>
      <c r="AG894" s="258">
        <f t="shared" ca="1" si="919"/>
        <v>0</v>
      </c>
      <c r="AH894" s="227" t="str">
        <f ca="1">IF(SUM(AG894:OFFSET(AG894,(-HoldAggressiveTime-1),0,,))=0,"Defensive","Aggressive")</f>
        <v>Defensive</v>
      </c>
    </row>
    <row r="895" spans="1:34" ht="15" x14ac:dyDescent="0.2">
      <c r="A895">
        <f t="shared" si="15"/>
        <v>2</v>
      </c>
      <c r="B895">
        <f t="shared" si="16"/>
        <v>1945</v>
      </c>
      <c r="C895" s="70">
        <f t="shared" si="1"/>
        <v>1945.083333333266</v>
      </c>
      <c r="D895" s="149">
        <f t="shared" si="383"/>
        <v>16527</v>
      </c>
      <c r="E895" s="151">
        <v>17.8</v>
      </c>
      <c r="F895" s="152">
        <v>12774.4985</v>
      </c>
      <c r="G895" s="152">
        <v>1626.3634999999999</v>
      </c>
      <c r="H895" s="152">
        <v>2083.5657565400002</v>
      </c>
      <c r="I895" s="152">
        <v>12774.4985</v>
      </c>
      <c r="J895" s="152">
        <v>17.8</v>
      </c>
      <c r="K895" s="152">
        <v>17.8</v>
      </c>
      <c r="L895" s="152">
        <v>37.25</v>
      </c>
      <c r="M895" s="153">
        <v>12.66047889</v>
      </c>
      <c r="N895" s="17">
        <f t="shared" ref="N895:T895" si="964">F895/F894/$E895*$E894-1</f>
        <v>6.5643710315152815E-2</v>
      </c>
      <c r="O895" s="17">
        <f t="shared" si="964"/>
        <v>7.0243132109086837E-3</v>
      </c>
      <c r="P895" s="17">
        <f t="shared" si="964"/>
        <v>3.1666666488860962E-4</v>
      </c>
      <c r="Q895" s="17">
        <f t="shared" si="964"/>
        <v>6.5643710315152815E-2</v>
      </c>
      <c r="R895" s="17">
        <f t="shared" si="964"/>
        <v>0</v>
      </c>
      <c r="S895" s="17">
        <f t="shared" si="964"/>
        <v>0</v>
      </c>
      <c r="T895" s="17">
        <f t="shared" si="964"/>
        <v>0</v>
      </c>
      <c r="U895" s="241">
        <v>1.52E-2</v>
      </c>
      <c r="V895" s="241">
        <v>4.3299999999999998E-2</v>
      </c>
      <c r="W895" s="223">
        <f t="shared" ca="1" si="921"/>
        <v>5.059597871187968E-2</v>
      </c>
      <c r="X895" s="223">
        <f>MMULT(N895:T895,'Parameters &amp; Main Results'!$B$12:$B$18)-'Parameters &amp; Main Results'!$B$22/12+MMULT(U895:V895,'Parameters &amp; Main Results'!$B$20:$B$21)</f>
        <v>5.059597871187968E-2</v>
      </c>
      <c r="Y895" s="223">
        <f>MMULT(N895:T895,'Parameters &amp; Main Results'!$C$12:$C$18)-'Parameters &amp; Main Results'!$C$22/12+MMULT(U895:V895,'Parameters &amp; Main Results'!$C$20:$C$21)</f>
        <v>5.9740103938061728E-2</v>
      </c>
      <c r="Z895" s="17">
        <f t="shared" ca="1" si="906"/>
        <v>118.97308333051373</v>
      </c>
      <c r="AA895" s="70">
        <f ca="1">Z895/OFFSET(Z895,'Parameters &amp; Main Results'!$B$38,0)</f>
        <v>12.218285988258673</v>
      </c>
      <c r="AB895" s="70">
        <f ca="1">SUMPRODUCT(Z895:OFFSET(Z895,'Parameters &amp; Main Results'!$B$38-1,0), 'Cash Flow Assist'!$P$11:OFFSET('Cash Flow Assist'!$P$11,'Parameters &amp; Main Results'!$B$38-1,0)  )/OFFSET(Z895,'Parameters &amp; Main Results'!$B$38,0)</f>
        <v>2316.074384554985</v>
      </c>
      <c r="AC895" s="70">
        <f ca="1">SUMPRODUCT(Z895:OFFSET(Z895,'Parameters &amp; Main Results'!$B$38-1,0),'Parameters &amp; Main Results'!$B$42:OFFSET('Parameters &amp; Main Results'!$B$42,'Parameters &amp; Main Results'!$B$38-1,0)   )/OFFSET(Z895,'Parameters &amp; Main Results'!$B$38,0)</f>
        <v>0</v>
      </c>
      <c r="AD895" s="155">
        <f t="shared" si="4"/>
        <v>-3.6208901222100076E-3</v>
      </c>
      <c r="AE895" s="252">
        <f t="shared" ca="1" si="916"/>
        <v>7820.1117999999997</v>
      </c>
      <c r="AF895" s="253">
        <f t="shared" ca="1" si="918"/>
        <v>0.63354422886895301</v>
      </c>
      <c r="AG895" s="258">
        <f t="shared" ca="1" si="919"/>
        <v>0</v>
      </c>
      <c r="AH895" s="227" t="str">
        <f ca="1">IF(SUM(AG895:OFFSET(AG895,(-HoldAggressiveTime-1),0,,))=0,"Defensive","Aggressive")</f>
        <v>Defensive</v>
      </c>
    </row>
    <row r="896" spans="1:34" ht="15" x14ac:dyDescent="0.2">
      <c r="A896">
        <f t="shared" si="15"/>
        <v>3</v>
      </c>
      <c r="B896">
        <f t="shared" si="16"/>
        <v>1945</v>
      </c>
      <c r="C896" s="70">
        <f t="shared" si="1"/>
        <v>1945.1666666665992</v>
      </c>
      <c r="D896" s="149">
        <f t="shared" si="383"/>
        <v>16557</v>
      </c>
      <c r="E896" s="151">
        <v>17.8</v>
      </c>
      <c r="F896" s="152">
        <v>12233.3413</v>
      </c>
      <c r="G896" s="152">
        <v>1636.2455</v>
      </c>
      <c r="H896" s="152">
        <v>2084.2255523600002</v>
      </c>
      <c r="I896" s="152">
        <v>12233.3413</v>
      </c>
      <c r="J896" s="152">
        <v>17.8</v>
      </c>
      <c r="K896" s="152">
        <v>17.8</v>
      </c>
      <c r="L896" s="152">
        <v>37.25</v>
      </c>
      <c r="M896" s="153">
        <v>12.066758979999999</v>
      </c>
      <c r="N896" s="17">
        <f t="shared" ref="N896:T896" si="965">F896/F895/$E896*$E895-1</f>
        <v>-4.2362304868562961E-2</v>
      </c>
      <c r="O896" s="17">
        <f t="shared" si="965"/>
        <v>6.0761324267299965E-3</v>
      </c>
      <c r="P896" s="17">
        <f t="shared" si="965"/>
        <v>3.1666666527274678E-4</v>
      </c>
      <c r="Q896" s="17">
        <f t="shared" si="965"/>
        <v>-4.2362304868562961E-2</v>
      </c>
      <c r="R896" s="17">
        <f t="shared" si="965"/>
        <v>0</v>
      </c>
      <c r="S896" s="17">
        <f t="shared" si="965"/>
        <v>0</v>
      </c>
      <c r="T896" s="17">
        <f t="shared" si="965"/>
        <v>0</v>
      </c>
      <c r="U896" s="241">
        <v>-1.61E-2</v>
      </c>
      <c r="V896" s="241">
        <v>-1.66E-2</v>
      </c>
      <c r="W896" s="223">
        <f t="shared" ca="1" si="921"/>
        <v>-3.0598168832742887E-2</v>
      </c>
      <c r="X896" s="223">
        <f>MMULT(N896:T896,'Parameters &amp; Main Results'!$B$12:$B$18)-'Parameters &amp; Main Results'!$B$22/12+MMULT(U896:V896,'Parameters &amp; Main Results'!$B$20:$B$21)</f>
        <v>-3.0598168832742887E-2</v>
      </c>
      <c r="Y896" s="223">
        <f>MMULT(N896:T896,'Parameters &amp; Main Results'!$C$12:$C$18)-'Parameters &amp; Main Results'!$C$22/12+MMULT(U896:V896,'Parameters &amp; Main Results'!$C$20:$C$21)</f>
        <v>-3.7560127805700338E-2</v>
      </c>
      <c r="Z896" s="17">
        <f t="shared" ca="1" si="906"/>
        <v>113.24342158284756</v>
      </c>
      <c r="AA896" s="70">
        <f ca="1">Z896/OFFSET(Z896,'Parameters &amp; Main Results'!$B$38,0)</f>
        <v>11.688042019614173</v>
      </c>
      <c r="AB896" s="70">
        <f ca="1">SUMPRODUCT(Z896:OFFSET(Z896,'Parameters &amp; Main Results'!$B$38-1,0), 'Cash Flow Assist'!$P$11:OFFSET('Cash Flow Assist'!$P$11,'Parameters &amp; Main Results'!$B$38-1,0)  )/OFFSET(Z896,'Parameters &amp; Main Results'!$B$38,0)</f>
        <v>2316.3865148779164</v>
      </c>
      <c r="AC896" s="70">
        <f ca="1">SUMPRODUCT(Z896:OFFSET(Z896,'Parameters &amp; Main Results'!$B$38-1,0),'Parameters &amp; Main Results'!$B$42:OFFSET('Parameters &amp; Main Results'!$B$42,'Parameters &amp; Main Results'!$B$38-1,0)   )/OFFSET(Z896,'Parameters &amp; Main Results'!$B$38,0)</f>
        <v>0</v>
      </c>
      <c r="AD896" s="155">
        <f t="shared" si="4"/>
        <v>-4.5829805739520335E-2</v>
      </c>
      <c r="AE896" s="252">
        <f t="shared" ca="1" si="916"/>
        <v>8419.7945</v>
      </c>
      <c r="AF896" s="253">
        <f t="shared" ca="1" si="918"/>
        <v>0.45292635111225105</v>
      </c>
      <c r="AG896" s="258">
        <f t="shared" ca="1" si="919"/>
        <v>0</v>
      </c>
      <c r="AH896" s="227" t="str">
        <f ca="1">IF(SUM(AG896:OFFSET(AG896,(-HoldAggressiveTime-1),0,,))=0,"Defensive","Aggressive")</f>
        <v>Defensive</v>
      </c>
    </row>
    <row r="897" spans="1:34" ht="15" x14ac:dyDescent="0.2">
      <c r="A897">
        <f t="shared" si="15"/>
        <v>4</v>
      </c>
      <c r="B897">
        <f t="shared" si="16"/>
        <v>1945</v>
      </c>
      <c r="C897" s="70">
        <f t="shared" si="1"/>
        <v>1945.2499999999325</v>
      </c>
      <c r="D897" s="149">
        <f t="shared" si="383"/>
        <v>16588</v>
      </c>
      <c r="E897" s="151">
        <v>17.8</v>
      </c>
      <c r="F897" s="152">
        <v>13358.1684</v>
      </c>
      <c r="G897" s="152">
        <v>1656.4818</v>
      </c>
      <c r="H897" s="152">
        <v>2084.8855571200002</v>
      </c>
      <c r="I897" s="152">
        <v>13358.1684</v>
      </c>
      <c r="J897" s="152">
        <v>17.8</v>
      </c>
      <c r="K897" s="152">
        <v>17.8</v>
      </c>
      <c r="L897" s="152">
        <v>37.25</v>
      </c>
      <c r="M897" s="153">
        <v>13.12723458</v>
      </c>
      <c r="N897" s="17">
        <f t="shared" ref="N897:T897" si="966">F897/F896/$E897*$E896-1</f>
        <v>9.194765946732808E-2</v>
      </c>
      <c r="O897" s="17">
        <f t="shared" si="966"/>
        <v>1.2367520644059882E-2</v>
      </c>
      <c r="P897" s="17">
        <f t="shared" si="966"/>
        <v>3.1666666750762573E-4</v>
      </c>
      <c r="Q897" s="17">
        <f t="shared" si="966"/>
        <v>9.194765946732808E-2</v>
      </c>
      <c r="R897" s="17">
        <f t="shared" si="966"/>
        <v>0</v>
      </c>
      <c r="S897" s="17">
        <f t="shared" si="966"/>
        <v>0</v>
      </c>
      <c r="T897" s="17">
        <f t="shared" si="966"/>
        <v>0</v>
      </c>
      <c r="U897" s="241">
        <v>3.0999999999999999E-3</v>
      </c>
      <c r="V897" s="241">
        <v>3.2399999999999998E-2</v>
      </c>
      <c r="W897" s="223">
        <f t="shared" ca="1" si="921"/>
        <v>7.1392582062641374E-2</v>
      </c>
      <c r="X897" s="223">
        <f>MMULT(N897:T897,'Parameters &amp; Main Results'!$B$12:$B$18)-'Parameters &amp; Main Results'!$B$22/12+MMULT(U897:V897,'Parameters &amp; Main Results'!$B$20:$B$21)</f>
        <v>7.1392582062641374E-2</v>
      </c>
      <c r="Y897" s="223">
        <f>MMULT(N897:T897,'Parameters &amp; Main Results'!$C$12:$C$18)-'Parameters &amp; Main Results'!$C$22/12+MMULT(U897:V897,'Parameters &amp; Main Results'!$C$20:$C$21)</f>
        <v>8.3947978918334595E-2</v>
      </c>
      <c r="Z897" s="17">
        <f t="shared" ca="1" si="906"/>
        <v>116.81783337100892</v>
      </c>
      <c r="AA897" s="70">
        <f ca="1">Z897/OFFSET(Z897,'Parameters &amp; Main Results'!$B$38,0)</f>
        <v>12.147345255434896</v>
      </c>
      <c r="AB897" s="70">
        <f ca="1">SUMPRODUCT(Z897:OFFSET(Z897,'Parameters &amp; Main Results'!$B$38-1,0), 'Cash Flow Assist'!$P$11:OFFSET('Cash Flow Assist'!$P$11,'Parameters &amp; Main Results'!$B$38-1,0)  )/OFFSET(Z897,'Parameters &amp; Main Results'!$B$38,0)</f>
        <v>2322.9826103751384</v>
      </c>
      <c r="AC897" s="70">
        <f ca="1">SUMPRODUCT(Z897:OFFSET(Z897,'Parameters &amp; Main Results'!$B$38-1,0),'Parameters &amp; Main Results'!$B$42:OFFSET('Parameters &amp; Main Results'!$B$42,'Parameters &amp; Main Results'!$B$38-1,0)   )/OFFSET(Z897,'Parameters &amp; Main Results'!$B$38,0)</f>
        <v>0</v>
      </c>
      <c r="AD897" s="155">
        <f t="shared" si="4"/>
        <v>0</v>
      </c>
      <c r="AE897" s="252">
        <f t="shared" ca="1" si="916"/>
        <v>8885.5231000000003</v>
      </c>
      <c r="AF897" s="253">
        <f t="shared" ca="1" si="918"/>
        <v>0.50336319535312446</v>
      </c>
      <c r="AG897" s="258">
        <f t="shared" ca="1" si="919"/>
        <v>0</v>
      </c>
      <c r="AH897" s="227" t="str">
        <f ca="1">IF(SUM(AG897:OFFSET(AG897,(-HoldAggressiveTime-1),0,,))=0,"Defensive","Aggressive")</f>
        <v>Defensive</v>
      </c>
    </row>
    <row r="898" spans="1:34" ht="15" x14ac:dyDescent="0.2">
      <c r="A898">
        <f t="shared" si="15"/>
        <v>5</v>
      </c>
      <c r="B898">
        <f t="shared" si="16"/>
        <v>1945</v>
      </c>
      <c r="C898" s="70">
        <f t="shared" si="1"/>
        <v>1945.3333333332657</v>
      </c>
      <c r="D898" s="149">
        <f t="shared" si="383"/>
        <v>16618</v>
      </c>
      <c r="E898" s="151">
        <v>17.899999999999999</v>
      </c>
      <c r="F898" s="152">
        <v>13559.945900000001</v>
      </c>
      <c r="G898" s="152">
        <v>1658.8698999999999</v>
      </c>
      <c r="H898" s="152">
        <v>2085.54577088</v>
      </c>
      <c r="I898" s="152">
        <v>13559.945900000001</v>
      </c>
      <c r="J898" s="152">
        <v>17.899999999999999</v>
      </c>
      <c r="K898" s="152">
        <v>17.899999999999999</v>
      </c>
      <c r="L898" s="152">
        <v>37.25</v>
      </c>
      <c r="M898" s="153">
        <v>13.203696020000001</v>
      </c>
      <c r="N898" s="17">
        <f t="shared" ref="N898:T898" si="967">F898/F897/$E898*$E897-1</f>
        <v>9.4341985006345386E-3</v>
      </c>
      <c r="O898" s="17">
        <f t="shared" si="967"/>
        <v>-4.1529762711176588E-3</v>
      </c>
      <c r="P898" s="17">
        <f t="shared" si="967"/>
        <v>-5.2716945995106013E-3</v>
      </c>
      <c r="Q898" s="17">
        <f t="shared" si="967"/>
        <v>9.4341985006345386E-3</v>
      </c>
      <c r="R898" s="17">
        <f t="shared" si="967"/>
        <v>0</v>
      </c>
      <c r="S898" s="17">
        <f t="shared" si="967"/>
        <v>0</v>
      </c>
      <c r="T898" s="17">
        <f t="shared" si="967"/>
        <v>-5.5865921787708883E-3</v>
      </c>
      <c r="U898" s="241">
        <v>1.4800000000000001E-2</v>
      </c>
      <c r="V898" s="241">
        <v>3.5999999999999999E-3</v>
      </c>
      <c r="W898" s="223">
        <f t="shared" ca="1" si="921"/>
        <v>5.924057345647161E-3</v>
      </c>
      <c r="X898" s="223">
        <f>MMULT(N898:T898,'Parameters &amp; Main Results'!$B$12:$B$18)-'Parameters &amp; Main Results'!$B$22/12+MMULT(U898:V898,'Parameters &amp; Main Results'!$B$20:$B$21)</f>
        <v>5.924057345647161E-3</v>
      </c>
      <c r="Y898" s="223">
        <f>MMULT(N898:T898,'Parameters &amp; Main Results'!$C$12:$C$18)-'Parameters &amp; Main Results'!$C$22/12+MMULT(U898:V898,'Parameters &amp; Main Results'!$C$20:$C$21)</f>
        <v>8.0338143567926529E-3</v>
      </c>
      <c r="Z898" s="17">
        <f t="shared" ca="1" si="906"/>
        <v>109.03364026108116</v>
      </c>
      <c r="AA898" s="70">
        <f ca="1">Z898/OFFSET(Z898,'Parameters &amp; Main Results'!$B$38,0)</f>
        <v>11.085547917714681</v>
      </c>
      <c r="AB898" s="70">
        <f ca="1">SUMPRODUCT(Z898:OFFSET(Z898,'Parameters &amp; Main Results'!$B$38-1,0), 'Cash Flow Assist'!$P$11:OFFSET('Cash Flow Assist'!$P$11,'Parameters &amp; Main Results'!$B$38-1,0)  )/OFFSET(Z898,'Parameters &amp; Main Results'!$B$38,0)</f>
        <v>2260.3792279603745</v>
      </c>
      <c r="AC898" s="70">
        <f ca="1">SUMPRODUCT(Z898:OFFSET(Z898,'Parameters &amp; Main Results'!$B$38-1,0),'Parameters &amp; Main Results'!$B$42:OFFSET('Parameters &amp; Main Results'!$B$42,'Parameters &amp; Main Results'!$B$38-1,0)   )/OFFSET(Z898,'Parameters &amp; Main Results'!$B$38,0)</f>
        <v>0</v>
      </c>
      <c r="AD898" s="155">
        <f t="shared" si="4"/>
        <v>0</v>
      </c>
      <c r="AE898" s="252">
        <f t="shared" ca="1" si="916"/>
        <v>9393.7093999999997</v>
      </c>
      <c r="AF898" s="253">
        <f t="shared" ca="1" si="918"/>
        <v>0.44351345380132806</v>
      </c>
      <c r="AG898" s="258">
        <f t="shared" ca="1" si="919"/>
        <v>0</v>
      </c>
      <c r="AH898" s="227" t="str">
        <f ca="1">IF(SUM(AG898:OFFSET(AG898,(-HoldAggressiveTime-1),0,,))=0,"Defensive","Aggressive")</f>
        <v>Defensive</v>
      </c>
    </row>
    <row r="899" spans="1:34" ht="15" x14ac:dyDescent="0.2">
      <c r="A899">
        <f t="shared" si="15"/>
        <v>6</v>
      </c>
      <c r="B899">
        <f t="shared" si="16"/>
        <v>1945</v>
      </c>
      <c r="C899" s="70">
        <f t="shared" si="1"/>
        <v>1945.416666666599</v>
      </c>
      <c r="D899" s="149">
        <f t="shared" si="383"/>
        <v>16649</v>
      </c>
      <c r="E899" s="151">
        <v>18.100000000000001</v>
      </c>
      <c r="F899" s="152">
        <v>13563.6549</v>
      </c>
      <c r="G899" s="152">
        <v>1668.7266999999999</v>
      </c>
      <c r="H899" s="152">
        <v>2086.2061937100002</v>
      </c>
      <c r="I899" s="152">
        <v>13563.6549</v>
      </c>
      <c r="J899" s="152">
        <v>18.100000000000001</v>
      </c>
      <c r="K899" s="152">
        <v>18.100000000000001</v>
      </c>
      <c r="L899" s="152">
        <v>37.25</v>
      </c>
      <c r="M899" s="153">
        <v>13.01710679</v>
      </c>
      <c r="N899" s="17">
        <f t="shared" ref="N899:T899" si="968">F899/F898/$E899*$E898-1</f>
        <v>-1.0779219980443178E-2</v>
      </c>
      <c r="O899" s="17">
        <f t="shared" si="968"/>
        <v>-5.1735033957597265E-3</v>
      </c>
      <c r="P899" s="17">
        <f t="shared" si="968"/>
        <v>-1.0736556168217781E-2</v>
      </c>
      <c r="Q899" s="17">
        <f t="shared" si="968"/>
        <v>-1.0779219980443178E-2</v>
      </c>
      <c r="R899" s="17">
        <f t="shared" si="968"/>
        <v>0</v>
      </c>
      <c r="S899" s="17">
        <f t="shared" si="968"/>
        <v>0</v>
      </c>
      <c r="T899" s="17">
        <f t="shared" si="968"/>
        <v>-1.104972375690616E-2</v>
      </c>
      <c r="U899" s="241">
        <v>3.0599999999999999E-2</v>
      </c>
      <c r="V899" s="241">
        <v>4.2299999999999997E-2</v>
      </c>
      <c r="W899" s="223">
        <f t="shared" ca="1" si="921"/>
        <v>-9.7132685189963049E-3</v>
      </c>
      <c r="X899" s="223">
        <f>MMULT(N899:T899,'Parameters &amp; Main Results'!$B$12:$B$18)-'Parameters &amp; Main Results'!$B$22/12+MMULT(U899:V899,'Parameters &amp; Main Results'!$B$20:$B$21)</f>
        <v>-9.7132685189963049E-3</v>
      </c>
      <c r="Y899" s="223">
        <f>MMULT(N899:T899,'Parameters &amp; Main Results'!$C$12:$C$18)-'Parameters &amp; Main Results'!$C$22/12+MMULT(U899:V899,'Parameters &amp; Main Results'!$C$20:$C$21)</f>
        <v>-1.02603149886415E-2</v>
      </c>
      <c r="Z899" s="17">
        <f t="shared" ca="1" si="906"/>
        <v>108.3915226650315</v>
      </c>
      <c r="AA899" s="70">
        <f ca="1">Z899/OFFSET(Z899,'Parameters &amp; Main Results'!$B$38,0)</f>
        <v>11.877637136450215</v>
      </c>
      <c r="AB899" s="70">
        <f ca="1">SUMPRODUCT(Z899:OFFSET(Z899,'Parameters &amp; Main Results'!$B$38-1,0), 'Cash Flow Assist'!$P$11:OFFSET('Cash Flow Assist'!$P$11,'Parameters &amp; Main Results'!$B$38-1,0)  )/OFFSET(Z899,'Parameters &amp; Main Results'!$B$38,0)</f>
        <v>2425.3659994027153</v>
      </c>
      <c r="AC899" s="70">
        <f ca="1">SUMPRODUCT(Z899:OFFSET(Z899,'Parameters &amp; Main Results'!$B$38-1,0),'Parameters &amp; Main Results'!$B$42:OFFSET('Parameters &amp; Main Results'!$B$42,'Parameters &amp; Main Results'!$B$38-1,0)   )/OFFSET(Z899,'Parameters &amp; Main Results'!$B$38,0)</f>
        <v>0</v>
      </c>
      <c r="AD899" s="155">
        <f t="shared" si="4"/>
        <v>-1.0779219980443178E-2</v>
      </c>
      <c r="AE899" s="252">
        <f t="shared" ca="1" si="916"/>
        <v>9441.7008999999998</v>
      </c>
      <c r="AF899" s="253">
        <f t="shared" ca="1" si="918"/>
        <v>0.43656900845058538</v>
      </c>
      <c r="AG899" s="258">
        <f t="shared" ca="1" si="919"/>
        <v>0</v>
      </c>
      <c r="AH899" s="227" t="str">
        <f ca="1">IF(SUM(AG899:OFFSET(AG899,(-HoldAggressiveTime-1),0,,))=0,"Defensive","Aggressive")</f>
        <v>Defensive</v>
      </c>
    </row>
    <row r="900" spans="1:34" ht="15" x14ac:dyDescent="0.2">
      <c r="A900">
        <f t="shared" si="15"/>
        <v>7</v>
      </c>
      <c r="B900">
        <f t="shared" si="16"/>
        <v>1945</v>
      </c>
      <c r="C900" s="70">
        <f t="shared" si="1"/>
        <v>1945.4999999999322</v>
      </c>
      <c r="D900" s="149">
        <f t="shared" si="383"/>
        <v>16680</v>
      </c>
      <c r="E900" s="151">
        <v>18.100000000000001</v>
      </c>
      <c r="F900" s="152">
        <v>13341.500099999999</v>
      </c>
      <c r="G900" s="152">
        <v>1666.5730000000001</v>
      </c>
      <c r="H900" s="152">
        <v>2086.8668256699998</v>
      </c>
      <c r="I900" s="152">
        <v>13341.500099999999</v>
      </c>
      <c r="J900" s="152">
        <v>18.100000000000001</v>
      </c>
      <c r="K900" s="152">
        <v>18.100000000000001</v>
      </c>
      <c r="L900" s="152">
        <v>37.25</v>
      </c>
      <c r="M900" s="153">
        <v>12.76256001</v>
      </c>
      <c r="N900" s="17">
        <f t="shared" ref="N900:T900" si="969">F900/F899/$E900*$E899-1</f>
        <v>-1.6378682710365911E-2</v>
      </c>
      <c r="O900" s="17">
        <f t="shared" si="969"/>
        <v>-1.2906247619816069E-3</v>
      </c>
      <c r="P900" s="17">
        <f t="shared" si="969"/>
        <v>3.1666666602347959E-4</v>
      </c>
      <c r="Q900" s="17">
        <f t="shared" si="969"/>
        <v>-1.6378682710365911E-2</v>
      </c>
      <c r="R900" s="17">
        <f t="shared" si="969"/>
        <v>0</v>
      </c>
      <c r="S900" s="17">
        <f t="shared" si="969"/>
        <v>0</v>
      </c>
      <c r="T900" s="17">
        <f t="shared" si="969"/>
        <v>0</v>
      </c>
      <c r="U900" s="241">
        <v>-1.52E-2</v>
      </c>
      <c r="V900" s="241">
        <v>-2.6200000000000001E-2</v>
      </c>
      <c r="W900" s="223">
        <f t="shared" ca="1" si="921"/>
        <v>-1.2583803651837422E-2</v>
      </c>
      <c r="X900" s="223">
        <f>MMULT(N900:T900,'Parameters &amp; Main Results'!$B$12:$B$18)-'Parameters &amp; Main Results'!$B$22/12+MMULT(U900:V900,'Parameters &amp; Main Results'!$B$20:$B$21)</f>
        <v>-1.2583803651837422E-2</v>
      </c>
      <c r="Y900" s="223">
        <f>MMULT(N900:T900,'Parameters &amp; Main Results'!$C$12:$C$18)-'Parameters &amp; Main Results'!$C$22/12+MMULT(U900:V900,'Parameters &amp; Main Results'!$C$20:$C$21)</f>
        <v>-1.4911543582194146E-2</v>
      </c>
      <c r="Z900" s="17">
        <f t="shared" ca="1" si="906"/>
        <v>109.45468541513094</v>
      </c>
      <c r="AA900" s="70">
        <f ca="1">Z900/OFFSET(Z900,'Parameters &amp; Main Results'!$B$38,0)</f>
        <v>11.923169496374388</v>
      </c>
      <c r="AB900" s="70">
        <f ca="1">SUMPRODUCT(Z900:OFFSET(Z900,'Parameters &amp; Main Results'!$B$38-1,0), 'Cash Flow Assist'!$P$11:OFFSET('Cash Flow Assist'!$P$11,'Parameters &amp; Main Results'!$B$38-1,0)  )/OFFSET(Z900,'Parameters &amp; Main Results'!$B$38,0)</f>
        <v>2400.2017110211495</v>
      </c>
      <c r="AC900" s="70">
        <f ca="1">SUMPRODUCT(Z900:OFFSET(Z900,'Parameters &amp; Main Results'!$B$38-1,0),'Parameters &amp; Main Results'!$B$42:OFFSET('Parameters &amp; Main Results'!$B$42,'Parameters &amp; Main Results'!$B$38-1,0)   )/OFFSET(Z900,'Parameters &amp; Main Results'!$B$38,0)</f>
        <v>0</v>
      </c>
      <c r="AD900" s="155">
        <f t="shared" si="4"/>
        <v>-2.6981353266884223E-2</v>
      </c>
      <c r="AE900" s="252">
        <f t="shared" ca="1" si="916"/>
        <v>9905.3513999999996</v>
      </c>
      <c r="AF900" s="253">
        <f t="shared" ca="1" si="918"/>
        <v>0.34689821302048912</v>
      </c>
      <c r="AG900" s="258">
        <f t="shared" ca="1" si="919"/>
        <v>0</v>
      </c>
      <c r="AH900" s="227" t="str">
        <f ca="1">IF(SUM(AG900:OFFSET(AG900,(-HoldAggressiveTime-1),0,,))=0,"Defensive","Aggressive")</f>
        <v>Defensive</v>
      </c>
    </row>
    <row r="901" spans="1:34" ht="15" x14ac:dyDescent="0.2">
      <c r="A901">
        <f t="shared" si="15"/>
        <v>8</v>
      </c>
      <c r="B901">
        <f t="shared" si="16"/>
        <v>1945</v>
      </c>
      <c r="C901" s="70">
        <f t="shared" si="1"/>
        <v>1945.5833333332655</v>
      </c>
      <c r="D901" s="149">
        <f t="shared" si="383"/>
        <v>16710</v>
      </c>
      <c r="E901" s="151">
        <v>18.100000000000001</v>
      </c>
      <c r="F901" s="152">
        <v>14165.1608</v>
      </c>
      <c r="G901" s="152">
        <v>1671.9439</v>
      </c>
      <c r="H901" s="152">
        <v>2087.5276668299998</v>
      </c>
      <c r="I901" s="152">
        <v>14165.1608</v>
      </c>
      <c r="J901" s="152">
        <v>18.100000000000001</v>
      </c>
      <c r="K901" s="152">
        <v>18.100000000000001</v>
      </c>
      <c r="L901" s="152">
        <v>37.25</v>
      </c>
      <c r="M901" s="153">
        <v>13.50758742</v>
      </c>
      <c r="N901" s="17">
        <f t="shared" ref="N901:T901" si="970">F901/F900/$E901*$E900-1</f>
        <v>6.1736738284775106E-2</v>
      </c>
      <c r="O901" s="17">
        <f t="shared" si="970"/>
        <v>3.2227211169266745E-3</v>
      </c>
      <c r="P901" s="17">
        <f t="shared" si="970"/>
        <v>3.1666666596597004E-4</v>
      </c>
      <c r="Q901" s="17">
        <f t="shared" si="970"/>
        <v>6.1736738284775106E-2</v>
      </c>
      <c r="R901" s="17">
        <f t="shared" si="970"/>
        <v>0</v>
      </c>
      <c r="S901" s="17">
        <f t="shared" si="970"/>
        <v>0</v>
      </c>
      <c r="T901" s="17">
        <f t="shared" si="970"/>
        <v>0</v>
      </c>
      <c r="U901" s="241">
        <v>1.4999999999999999E-2</v>
      </c>
      <c r="V901" s="241">
        <v>-4.2700000000000002E-2</v>
      </c>
      <c r="W901" s="223">
        <f t="shared" ca="1" si="921"/>
        <v>4.6905431270299995E-2</v>
      </c>
      <c r="X901" s="223">
        <f>MMULT(N901:T901,'Parameters &amp; Main Results'!$B$12:$B$18)-'Parameters &amp; Main Results'!$B$22/12+MMULT(U901:V901,'Parameters &amp; Main Results'!$B$20:$B$21)</f>
        <v>4.6905431270299995E-2</v>
      </c>
      <c r="Y901" s="223">
        <f>MMULT(N901:T901,'Parameters &amp; Main Results'!$C$12:$C$18)-'Parameters &amp; Main Results'!$C$22/12+MMULT(U901:V901,'Parameters &amp; Main Results'!$C$20:$C$21)</f>
        <v>5.5843669901323598E-2</v>
      </c>
      <c r="Z901" s="17">
        <f t="shared" ca="1" si="906"/>
        <v>110.84959495290398</v>
      </c>
      <c r="AA901" s="70">
        <f ca="1">Z901/OFFSET(Z901,'Parameters &amp; Main Results'!$B$38,0)</f>
        <v>12.012104893234875</v>
      </c>
      <c r="AB901" s="70">
        <f ca="1">SUMPRODUCT(Z901:OFFSET(Z901,'Parameters &amp; Main Results'!$B$38-1,0), 'Cash Flow Assist'!$P$11:OFFSET('Cash Flow Assist'!$P$11,'Parameters &amp; Main Results'!$B$38-1,0)  )/OFFSET(Z901,'Parameters &amp; Main Results'!$B$38,0)</f>
        <v>2376.8097883577352</v>
      </c>
      <c r="AC901" s="70">
        <f ca="1">SUMPRODUCT(Z901:OFFSET(Z901,'Parameters &amp; Main Results'!$B$38-1,0),'Parameters &amp; Main Results'!$B$42:OFFSET('Parameters &amp; Main Results'!$B$42,'Parameters &amp; Main Results'!$B$38-1,0)   )/OFFSET(Z901,'Parameters &amp; Main Results'!$B$38,0)</f>
        <v>0</v>
      </c>
      <c r="AD901" s="155">
        <f t="shared" si="4"/>
        <v>0</v>
      </c>
      <c r="AE901" s="252">
        <f t="shared" ca="1" si="916"/>
        <v>10141.8974</v>
      </c>
      <c r="AF901" s="253">
        <f t="shared" ca="1" si="918"/>
        <v>0.39669730833601213</v>
      </c>
      <c r="AG901" s="258">
        <f t="shared" ca="1" si="919"/>
        <v>0</v>
      </c>
      <c r="AH901" s="227" t="str">
        <f ca="1">IF(SUM(AG901:OFFSET(AG901,(-HoldAggressiveTime-1),0,,))=0,"Defensive","Aggressive")</f>
        <v>Defensive</v>
      </c>
    </row>
    <row r="902" spans="1:34" ht="15" x14ac:dyDescent="0.2">
      <c r="A902">
        <f t="shared" si="15"/>
        <v>9</v>
      </c>
      <c r="B902">
        <f t="shared" si="16"/>
        <v>1945</v>
      </c>
      <c r="C902" s="70">
        <f t="shared" si="1"/>
        <v>1945.6666666665988</v>
      </c>
      <c r="D902" s="149">
        <f t="shared" si="383"/>
        <v>16741</v>
      </c>
      <c r="E902" s="151">
        <v>18.100000000000001</v>
      </c>
      <c r="F902" s="152">
        <v>14808.9805</v>
      </c>
      <c r="G902" s="152">
        <v>1678.8103000000001</v>
      </c>
      <c r="H902" s="152">
        <v>2088.18871726</v>
      </c>
      <c r="I902" s="152">
        <v>14808.9805</v>
      </c>
      <c r="J902" s="152">
        <v>18.100000000000001</v>
      </c>
      <c r="K902" s="152">
        <v>18.100000000000001</v>
      </c>
      <c r="L902" s="152">
        <v>37.25</v>
      </c>
      <c r="M902" s="153">
        <v>14.22510522</v>
      </c>
      <c r="N902" s="17">
        <f t="shared" ref="N902:T902" si="971">F902/F901/$E902*$E901-1</f>
        <v>4.5450927743792446E-2</v>
      </c>
      <c r="O902" s="17">
        <f t="shared" si="971"/>
        <v>4.1068363597607238E-3</v>
      </c>
      <c r="P902" s="17">
        <f t="shared" si="971"/>
        <v>3.166666677065777E-4</v>
      </c>
      <c r="Q902" s="17">
        <f t="shared" si="971"/>
        <v>4.5450927743792446E-2</v>
      </c>
      <c r="R902" s="17">
        <f t="shared" si="971"/>
        <v>0</v>
      </c>
      <c r="S902" s="17">
        <f t="shared" si="971"/>
        <v>0</v>
      </c>
      <c r="T902" s="17">
        <f t="shared" si="971"/>
        <v>0</v>
      </c>
      <c r="U902" s="241">
        <v>1.7000000000000001E-2</v>
      </c>
      <c r="V902" s="241">
        <v>4.1999999999999997E-3</v>
      </c>
      <c r="W902" s="223">
        <f t="shared" ca="1" si="921"/>
        <v>3.4867896413129811E-2</v>
      </c>
      <c r="X902" s="223">
        <f>MMULT(N902:T902,'Parameters &amp; Main Results'!$B$12:$B$18)-'Parameters &amp; Main Results'!$B$22/12+MMULT(U902:V902,'Parameters &amp; Main Results'!$B$20:$B$21)</f>
        <v>3.4867896413129811E-2</v>
      </c>
      <c r="Y902" s="223">
        <f>MMULT(N902:T902,'Parameters &amp; Main Results'!$C$12:$C$18)-'Parameters &amp; Main Results'!$C$22/12+MMULT(U902:V902,'Parameters &amp; Main Results'!$C$20:$C$21)</f>
        <v>4.1274851938722608E-2</v>
      </c>
      <c r="Z902" s="17">
        <f t="shared" ca="1" si="906"/>
        <v>105.88310237191213</v>
      </c>
      <c r="AA902" s="70">
        <f ca="1">Z902/OFFSET(Z902,'Parameters &amp; Main Results'!$B$38,0)</f>
        <v>10.573422635880631</v>
      </c>
      <c r="AB902" s="70">
        <f ca="1">SUMPRODUCT(Z902:OFFSET(Z902,'Parameters &amp; Main Results'!$B$38-1,0), 'Cash Flow Assist'!$P$11:OFFSET('Cash Flow Assist'!$P$11,'Parameters &amp; Main Results'!$B$38-1,0)  )/OFFSET(Z902,'Parameters &amp; Main Results'!$B$38,0)</f>
        <v>2180.1256829388312</v>
      </c>
      <c r="AC902" s="70">
        <f ca="1">SUMPRODUCT(Z902:OFFSET(Z902,'Parameters &amp; Main Results'!$B$38-1,0),'Parameters &amp; Main Results'!$B$42:OFFSET('Parameters &amp; Main Results'!$B$42,'Parameters &amp; Main Results'!$B$38-1,0)   )/OFFSET(Z902,'Parameters &amp; Main Results'!$B$38,0)</f>
        <v>0</v>
      </c>
      <c r="AD902" s="155">
        <f t="shared" si="4"/>
        <v>0</v>
      </c>
      <c r="AE902" s="252">
        <f t="shared" ca="1" si="916"/>
        <v>9632.7731999999996</v>
      </c>
      <c r="AF902" s="253">
        <f t="shared" ca="1" si="918"/>
        <v>0.53735380170686464</v>
      </c>
      <c r="AG902" s="258">
        <f t="shared" ca="1" si="919"/>
        <v>0</v>
      </c>
      <c r="AH902" s="227" t="str">
        <f ca="1">IF(SUM(AG902:OFFSET(AG902,(-HoldAggressiveTime-1),0,,))=0,"Defensive","Aggressive")</f>
        <v>Defensive</v>
      </c>
    </row>
    <row r="903" spans="1:34" ht="15" x14ac:dyDescent="0.2">
      <c r="A903">
        <f t="shared" si="15"/>
        <v>10</v>
      </c>
      <c r="B903">
        <f t="shared" si="16"/>
        <v>1945</v>
      </c>
      <c r="C903" s="70">
        <f t="shared" si="1"/>
        <v>1945.749999999932</v>
      </c>
      <c r="D903" s="149">
        <f t="shared" si="383"/>
        <v>16771</v>
      </c>
      <c r="E903" s="151">
        <v>18.100000000000001</v>
      </c>
      <c r="F903" s="152">
        <v>15308.366900000001</v>
      </c>
      <c r="G903" s="152">
        <v>1690.2093</v>
      </c>
      <c r="H903" s="152">
        <v>2088.8499770200001</v>
      </c>
      <c r="I903" s="152">
        <v>15308.366900000001</v>
      </c>
      <c r="J903" s="152">
        <v>18.100000000000001</v>
      </c>
      <c r="K903" s="152">
        <v>18.100000000000001</v>
      </c>
      <c r="L903" s="152">
        <v>37.25</v>
      </c>
      <c r="M903" s="153">
        <v>14.50534143</v>
      </c>
      <c r="N903" s="17">
        <f t="shared" ref="N903:T903" si="972">F903/F902/$E903*$E902-1</f>
        <v>3.372186221732143E-2</v>
      </c>
      <c r="O903" s="17">
        <f t="shared" si="972"/>
        <v>6.7899273670168903E-3</v>
      </c>
      <c r="P903" s="17">
        <f t="shared" si="972"/>
        <v>3.1666666644381003E-4</v>
      </c>
      <c r="Q903" s="17">
        <f t="shared" si="972"/>
        <v>3.372186221732143E-2</v>
      </c>
      <c r="R903" s="17">
        <f t="shared" si="972"/>
        <v>0</v>
      </c>
      <c r="S903" s="17">
        <f t="shared" si="972"/>
        <v>0</v>
      </c>
      <c r="T903" s="17">
        <f t="shared" si="972"/>
        <v>0</v>
      </c>
      <c r="U903" s="241">
        <v>2.3800000000000002E-2</v>
      </c>
      <c r="V903" s="241">
        <v>2.1299999999999999E-2</v>
      </c>
      <c r="W903" s="223">
        <f t="shared" ca="1" si="921"/>
        <v>2.6607715469727785E-2</v>
      </c>
      <c r="X903" s="223">
        <f>MMULT(N903:T903,'Parameters &amp; Main Results'!$B$12:$B$18)-'Parameters &amp; Main Results'!$B$22/12+MMULT(U903:V903,'Parameters &amp; Main Results'!$B$20:$B$21)</f>
        <v>2.6607715469727785E-2</v>
      </c>
      <c r="Y903" s="223">
        <f>MMULT(N903:T903,'Parameters &amp; Main Results'!$C$12:$C$18)-'Parameters &amp; Main Results'!$C$22/12+MMULT(U903:V903,'Parameters &amp; Main Results'!$C$20:$C$21)</f>
        <v>3.0987002065624311E-2</v>
      </c>
      <c r="Z903" s="17">
        <f t="shared" ca="1" si="906"/>
        <v>102.31557355185606</v>
      </c>
      <c r="AA903" s="70">
        <f ca="1">Z903/OFFSET(Z903,'Parameters &amp; Main Results'!$B$38,0)</f>
        <v>10.033595511623414</v>
      </c>
      <c r="AB903" s="70">
        <f ca="1">SUMPRODUCT(Z903:OFFSET(Z903,'Parameters &amp; Main Results'!$B$38-1,0), 'Cash Flow Assist'!$P$11:OFFSET('Cash Flow Assist'!$P$11,'Parameters &amp; Main Results'!$B$38-1,0)  )/OFFSET(Z903,'Parameters &amp; Main Results'!$B$38,0)</f>
        <v>2131.5531121712338</v>
      </c>
      <c r="AC903" s="70">
        <f ca="1">SUMPRODUCT(Z903:OFFSET(Z903,'Parameters &amp; Main Results'!$B$38-1,0),'Parameters &amp; Main Results'!$B$42:OFFSET('Parameters &amp; Main Results'!$B$42,'Parameters &amp; Main Results'!$B$38-1,0)   )/OFFSET(Z903,'Parameters &amp; Main Results'!$B$38,0)</f>
        <v>0</v>
      </c>
      <c r="AD903" s="155">
        <f t="shared" si="4"/>
        <v>0</v>
      </c>
      <c r="AE903" s="252">
        <f t="shared" ca="1" si="916"/>
        <v>9772.9380999999994</v>
      </c>
      <c r="AF903" s="253">
        <f t="shared" ca="1" si="918"/>
        <v>0.56640375119126174</v>
      </c>
      <c r="AG903" s="258">
        <f t="shared" ca="1" si="919"/>
        <v>0</v>
      </c>
      <c r="AH903" s="227" t="str">
        <f ca="1">IF(SUM(AG903:OFFSET(AG903,(-HoldAggressiveTime-1),0,,))=0,"Defensive","Aggressive")</f>
        <v>Defensive</v>
      </c>
    </row>
    <row r="904" spans="1:34" ht="15" x14ac:dyDescent="0.2">
      <c r="A904">
        <f t="shared" si="15"/>
        <v>11</v>
      </c>
      <c r="B904">
        <f t="shared" si="16"/>
        <v>1945</v>
      </c>
      <c r="C904" s="70">
        <f t="shared" si="1"/>
        <v>1945.8333333332653</v>
      </c>
      <c r="D904" s="149">
        <f t="shared" si="383"/>
        <v>16802</v>
      </c>
      <c r="E904" s="151">
        <v>18.100000000000001</v>
      </c>
      <c r="F904" s="152">
        <v>15855.4298</v>
      </c>
      <c r="G904" s="152">
        <v>1700.0787</v>
      </c>
      <c r="H904" s="152">
        <v>2089.5114461799999</v>
      </c>
      <c r="I904" s="152">
        <v>15855.4298</v>
      </c>
      <c r="J904" s="152">
        <v>18.100000000000001</v>
      </c>
      <c r="K904" s="152">
        <v>18.100000000000001</v>
      </c>
      <c r="L904" s="152">
        <v>37.25</v>
      </c>
      <c r="M904" s="153">
        <v>14.97840427</v>
      </c>
      <c r="N904" s="17">
        <f t="shared" ref="N904:T904" si="973">F904/F903/$E904*$E903-1</f>
        <v>3.5736202533792172E-2</v>
      </c>
      <c r="O904" s="17">
        <f t="shared" si="973"/>
        <v>5.8391584994827994E-3</v>
      </c>
      <c r="P904" s="17">
        <f t="shared" si="973"/>
        <v>3.1666666695873147E-4</v>
      </c>
      <c r="Q904" s="17">
        <f t="shared" si="973"/>
        <v>3.5736202533792172E-2</v>
      </c>
      <c r="R904" s="17">
        <f t="shared" si="973"/>
        <v>0</v>
      </c>
      <c r="S904" s="17">
        <f t="shared" si="973"/>
        <v>0</v>
      </c>
      <c r="T904" s="17">
        <f t="shared" si="973"/>
        <v>0</v>
      </c>
      <c r="U904" s="241">
        <v>4.3099999999999999E-2</v>
      </c>
      <c r="V904" s="241">
        <v>3.9600000000000003E-2</v>
      </c>
      <c r="W904" s="223">
        <f t="shared" ca="1" si="921"/>
        <v>2.7928316933574022E-2</v>
      </c>
      <c r="X904" s="223">
        <f>MMULT(N904:T904,'Parameters &amp; Main Results'!$B$12:$B$18)-'Parameters &amp; Main Results'!$B$22/12+MMULT(U904:V904,'Parameters &amp; Main Results'!$B$20:$B$21)</f>
        <v>2.7928316933574022E-2</v>
      </c>
      <c r="Y904" s="223">
        <f>MMULT(N904:T904,'Parameters &amp; Main Results'!$C$12:$C$18)-'Parameters &amp; Main Results'!$C$22/12+MMULT(U904:V904,'Parameters &amp; Main Results'!$C$20:$C$21)</f>
        <v>3.2704831463694573E-2</v>
      </c>
      <c r="Z904" s="17">
        <f t="shared" ca="1" si="906"/>
        <v>99.663748879036262</v>
      </c>
      <c r="AA904" s="70">
        <f ca="1">Z904/OFFSET(Z904,'Parameters &amp; Main Results'!$B$38,0)</f>
        <v>9.4735592228103922</v>
      </c>
      <c r="AB904" s="70">
        <f ca="1">SUMPRODUCT(Z904:OFFSET(Z904,'Parameters &amp; Main Results'!$B$38-1,0), 'Cash Flow Assist'!$P$11:OFFSET('Cash Flow Assist'!$P$11,'Parameters &amp; Main Results'!$B$38-1,0)  )/OFFSET(Z904,'Parameters &amp; Main Results'!$B$38,0)</f>
        <v>2057.371888420183</v>
      </c>
      <c r="AC904" s="70">
        <f ca="1">SUMPRODUCT(Z904:OFFSET(Z904,'Parameters &amp; Main Results'!$B$38-1,0),'Parameters &amp; Main Results'!$B$42:OFFSET('Parameters &amp; Main Results'!$B$42,'Parameters &amp; Main Results'!$B$38-1,0)   )/OFFSET(Z904,'Parameters &amp; Main Results'!$B$38,0)</f>
        <v>0</v>
      </c>
      <c r="AD904" s="155">
        <f t="shared" si="4"/>
        <v>0</v>
      </c>
      <c r="AE904" s="252">
        <f t="shared" ca="1" si="916"/>
        <v>10046.274799999999</v>
      </c>
      <c r="AF904" s="253">
        <f t="shared" ca="1" si="918"/>
        <v>0.57823970731917473</v>
      </c>
      <c r="AG904" s="258">
        <f t="shared" ca="1" si="919"/>
        <v>0</v>
      </c>
      <c r="AH904" s="227" t="str">
        <f ca="1">IF(SUM(AG904:OFFSET(AG904,(-HoldAggressiveTime-1),0,,))=0,"Defensive","Aggressive")</f>
        <v>Defensive</v>
      </c>
    </row>
    <row r="905" spans="1:34" ht="15" x14ac:dyDescent="0.2">
      <c r="A905">
        <f t="shared" si="15"/>
        <v>12</v>
      </c>
      <c r="B905">
        <f t="shared" si="16"/>
        <v>1945</v>
      </c>
      <c r="C905" s="70">
        <f t="shared" si="1"/>
        <v>1945.9166666665985</v>
      </c>
      <c r="D905" s="149">
        <f t="shared" si="383"/>
        <v>16833</v>
      </c>
      <c r="E905" s="151">
        <v>18.2</v>
      </c>
      <c r="F905" s="152">
        <v>16062.936900000001</v>
      </c>
      <c r="G905" s="152">
        <v>1684.037</v>
      </c>
      <c r="H905" s="152">
        <v>2090.17312481</v>
      </c>
      <c r="I905" s="152">
        <v>16062.936900000001</v>
      </c>
      <c r="J905" s="152">
        <v>18.2</v>
      </c>
      <c r="K905" s="152">
        <v>18.2</v>
      </c>
      <c r="L905" s="152">
        <v>37.25</v>
      </c>
      <c r="M905" s="153">
        <v>15.046349230000001</v>
      </c>
      <c r="N905" s="17">
        <f t="shared" ref="N905:T905" si="974">F905/F904/$E905*$E904-1</f>
        <v>7.5210326335686251E-3</v>
      </c>
      <c r="O905" s="17">
        <f t="shared" si="974"/>
        <v>-1.487851741772328E-2</v>
      </c>
      <c r="P905" s="17">
        <f t="shared" si="974"/>
        <v>-5.1795787520196868E-3</v>
      </c>
      <c r="Q905" s="17">
        <f t="shared" si="974"/>
        <v>7.5210326335686251E-3</v>
      </c>
      <c r="R905" s="17">
        <f t="shared" si="974"/>
        <v>0</v>
      </c>
      <c r="S905" s="17">
        <f t="shared" si="974"/>
        <v>0</v>
      </c>
      <c r="T905" s="17">
        <f t="shared" si="974"/>
        <v>-5.494505494505475E-3</v>
      </c>
      <c r="U905" s="241">
        <v>2.1000000000000001E-2</v>
      </c>
      <c r="V905" s="241">
        <v>-2.2800000000000001E-2</v>
      </c>
      <c r="W905" s="223">
        <f t="shared" ca="1" si="921"/>
        <v>2.3486790502398715E-3</v>
      </c>
      <c r="X905" s="223">
        <f>MMULT(N905:T905,'Parameters &amp; Main Results'!$B$12:$B$18)-'Parameters &amp; Main Results'!$B$22/12+MMULT(U905:V905,'Parameters &amp; Main Results'!$B$20:$B$21)</f>
        <v>2.3486790502398715E-3</v>
      </c>
      <c r="Y905" s="223">
        <f>MMULT(N905:T905,'Parameters &amp; Main Results'!$C$12:$C$18)-'Parameters &amp; Main Results'!$C$22/12+MMULT(U905:V905,'Parameters &amp; Main Results'!$C$20:$C$21)</f>
        <v>5.2394109617727681E-3</v>
      </c>
      <c r="Z905" s="17">
        <f t="shared" ref="Z905:Z968" ca="1" si="975">Z906*(1+W905)</f>
        <v>96.955932857598924</v>
      </c>
      <c r="AA905" s="70">
        <f ca="1">Z905/OFFSET(Z905,'Parameters &amp; Main Results'!$B$38,0)</f>
        <v>9.7095468991623957</v>
      </c>
      <c r="AB905" s="70">
        <f ca="1">SUMPRODUCT(Z905:OFFSET(Z905,'Parameters &amp; Main Results'!$B$38-1,0), 'Cash Flow Assist'!$P$11:OFFSET('Cash Flow Assist'!$P$11,'Parameters &amp; Main Results'!$B$38-1,0)  )/OFFSET(Z905,'Parameters &amp; Main Results'!$B$38,0)</f>
        <v>2158.5843681146316</v>
      </c>
      <c r="AC905" s="70">
        <f ca="1">SUMPRODUCT(Z905:OFFSET(Z905,'Parameters &amp; Main Results'!$B$38-1,0),'Parameters &amp; Main Results'!$B$42:OFFSET('Parameters &amp; Main Results'!$B$42,'Parameters &amp; Main Results'!$B$38-1,0)   )/OFFSET(Z905,'Parameters &amp; Main Results'!$B$38,0)</f>
        <v>0</v>
      </c>
      <c r="AD905" s="155">
        <f t="shared" si="4"/>
        <v>0</v>
      </c>
      <c r="AE905" s="252">
        <f t="shared" ca="1" si="916"/>
        <v>9955.5079999999998</v>
      </c>
      <c r="AF905" s="253">
        <f t="shared" ca="1" si="918"/>
        <v>0.61347235118489196</v>
      </c>
      <c r="AG905" s="258">
        <f t="shared" ca="1" si="919"/>
        <v>0</v>
      </c>
      <c r="AH905" s="227" t="str">
        <f ca="1">IF(SUM(AG905:OFFSET(AG905,(-HoldAggressiveTime-1),0,,))=0,"Defensive","Aggressive")</f>
        <v>Defensive</v>
      </c>
    </row>
    <row r="906" spans="1:34" ht="15" x14ac:dyDescent="0.2">
      <c r="A906">
        <f t="shared" si="15"/>
        <v>1</v>
      </c>
      <c r="B906">
        <f t="shared" si="16"/>
        <v>1946</v>
      </c>
      <c r="C906" s="70">
        <f t="shared" si="1"/>
        <v>1945.9999999999318</v>
      </c>
      <c r="D906" s="149">
        <f t="shared" si="383"/>
        <v>16861</v>
      </c>
      <c r="E906" s="151">
        <v>18.2</v>
      </c>
      <c r="F906" s="152">
        <v>17234.937900000001</v>
      </c>
      <c r="G906" s="152">
        <v>1695.4847</v>
      </c>
      <c r="H906" s="152">
        <v>2090.8350129599999</v>
      </c>
      <c r="I906" s="152">
        <v>17234.937900000001</v>
      </c>
      <c r="J906" s="152">
        <v>18.2</v>
      </c>
      <c r="K906" s="152">
        <v>18.2</v>
      </c>
      <c r="L906" s="152">
        <v>38.25</v>
      </c>
      <c r="M906" s="153">
        <v>16.100007779999999</v>
      </c>
      <c r="N906" s="17">
        <f t="shared" ref="N906:T906" si="976">F906/F905/$E906*$E905-1</f>
        <v>7.2963058206373166E-2</v>
      </c>
      <c r="O906" s="17">
        <f t="shared" si="976"/>
        <v>6.797772257972845E-3</v>
      </c>
      <c r="P906" s="17">
        <f t="shared" si="976"/>
        <v>3.1666666370511187E-4</v>
      </c>
      <c r="Q906" s="17">
        <f t="shared" si="976"/>
        <v>7.2963058206373166E-2</v>
      </c>
      <c r="R906" s="17">
        <f t="shared" si="976"/>
        <v>0</v>
      </c>
      <c r="S906" s="17">
        <f t="shared" si="976"/>
        <v>0</v>
      </c>
      <c r="T906" s="17">
        <f t="shared" si="976"/>
        <v>2.6845637583892579E-2</v>
      </c>
      <c r="U906" s="241">
        <v>3.9100000000000003E-2</v>
      </c>
      <c r="V906" s="241">
        <v>2.4799999999999999E-2</v>
      </c>
      <c r="W906" s="223">
        <f t="shared" ca="1" si="921"/>
        <v>5.7382463318902399E-2</v>
      </c>
      <c r="X906" s="223">
        <f>MMULT(N906:T906,'Parameters &amp; Main Results'!$B$12:$B$18)-'Parameters &amp; Main Results'!$B$22/12+MMULT(U906:V906,'Parameters &amp; Main Results'!$B$20:$B$21)</f>
        <v>5.7382463318902399E-2</v>
      </c>
      <c r="Y906" s="223">
        <f>MMULT(N906:T906,'Parameters &amp; Main Results'!$C$12:$C$18)-'Parameters &amp; Main Results'!$C$22/12+MMULT(U906:V906,'Parameters &amp; Main Results'!$C$20:$C$21)</f>
        <v>6.6304862944866483E-2</v>
      </c>
      <c r="Z906" s="17">
        <f t="shared" ca="1" si="975"/>
        <v>96.728748073442901</v>
      </c>
      <c r="AA906" s="70">
        <f ca="1">Z906/OFFSET(Z906,'Parameters &amp; Main Results'!$B$38,0)</f>
        <v>9.8965194751216448</v>
      </c>
      <c r="AB906" s="70">
        <f ca="1">SUMPRODUCT(Z906:OFFSET(Z906,'Parameters &amp; Main Results'!$B$38-1,0), 'Cash Flow Assist'!$P$11:OFFSET('Cash Flow Assist'!$P$11,'Parameters &amp; Main Results'!$B$38-1,0)  )/OFFSET(Z906,'Parameters &amp; Main Results'!$B$38,0)</f>
        <v>2196.4206370500583</v>
      </c>
      <c r="AC906" s="70">
        <f ca="1">SUMPRODUCT(Z906:OFFSET(Z906,'Parameters &amp; Main Results'!$B$38-1,0),'Parameters &amp; Main Results'!$B$42:OFFSET('Parameters &amp; Main Results'!$B$42,'Parameters &amp; Main Results'!$B$38-1,0)   )/OFFSET(Z906,'Parameters &amp; Main Results'!$B$38,0)</f>
        <v>0</v>
      </c>
      <c r="AD906" s="155">
        <f t="shared" si="4"/>
        <v>0</v>
      </c>
      <c r="AE906" s="252">
        <f t="shared" ca="1" si="916"/>
        <v>9246.3246999999992</v>
      </c>
      <c r="AF906" s="253">
        <f t="shared" ca="1" si="918"/>
        <v>0.86397714326428554</v>
      </c>
      <c r="AG906" s="258">
        <f t="shared" ca="1" si="919"/>
        <v>0</v>
      </c>
      <c r="AH906" s="227" t="str">
        <f ca="1">IF(SUM(AG906:OFFSET(AG906,(-HoldAggressiveTime-1),0,,))=0,"Defensive","Aggressive")</f>
        <v>Defensive</v>
      </c>
    </row>
    <row r="907" spans="1:34" ht="15" x14ac:dyDescent="0.2">
      <c r="A907">
        <f t="shared" si="15"/>
        <v>2</v>
      </c>
      <c r="B907">
        <f t="shared" si="16"/>
        <v>1946</v>
      </c>
      <c r="C907" s="70">
        <f t="shared" si="1"/>
        <v>1946.083333333265</v>
      </c>
      <c r="D907" s="149">
        <f t="shared" si="383"/>
        <v>16892</v>
      </c>
      <c r="E907" s="151">
        <v>18.100000000000001</v>
      </c>
      <c r="F907" s="152">
        <v>16090.337799999999</v>
      </c>
      <c r="G907" s="152">
        <v>1700.8104000000001</v>
      </c>
      <c r="H907" s="152">
        <v>2091.4971107199999</v>
      </c>
      <c r="I907" s="152">
        <v>16090.337799999999</v>
      </c>
      <c r="J907" s="152">
        <v>18.100000000000001</v>
      </c>
      <c r="K907" s="152">
        <v>18.100000000000001</v>
      </c>
      <c r="L907" s="152">
        <v>38.25</v>
      </c>
      <c r="M907" s="153">
        <v>15.072584259999999</v>
      </c>
      <c r="N907" s="17">
        <f t="shared" ref="N907:T907" si="977">F907/F906/$E907*$E906-1</f>
        <v>-6.1253670434017193E-2</v>
      </c>
      <c r="O907" s="17">
        <f t="shared" si="977"/>
        <v>8.683323737121551E-3</v>
      </c>
      <c r="P907" s="17">
        <f t="shared" si="977"/>
        <v>5.8432780875501411E-3</v>
      </c>
      <c r="Q907" s="17">
        <f t="shared" si="977"/>
        <v>-6.1253670434017193E-2</v>
      </c>
      <c r="R907" s="17">
        <f t="shared" si="977"/>
        <v>0</v>
      </c>
      <c r="S907" s="17">
        <f t="shared" si="977"/>
        <v>0</v>
      </c>
      <c r="T907" s="17">
        <f t="shared" si="977"/>
        <v>5.5248618784529135E-3</v>
      </c>
      <c r="U907" s="241">
        <v>-7.1000000000000004E-3</v>
      </c>
      <c r="V907" s="241">
        <v>-1.46E-2</v>
      </c>
      <c r="W907" s="223">
        <f t="shared" ca="1" si="921"/>
        <v>-4.3969011650832612E-2</v>
      </c>
      <c r="X907" s="223">
        <f>MMULT(N907:T907,'Parameters &amp; Main Results'!$B$12:$B$18)-'Parameters &amp; Main Results'!$B$22/12+MMULT(U907:V907,'Parameters &amp; Main Results'!$B$20:$B$21)</f>
        <v>-4.3969011650832612E-2</v>
      </c>
      <c r="Y907" s="223">
        <f>MMULT(N907:T907,'Parameters &amp; Main Results'!$C$12:$C$18)-'Parameters &amp; Main Results'!$C$22/12+MMULT(U907:V907,'Parameters &amp; Main Results'!$C$20:$C$21)</f>
        <v>-5.4301637683569985E-2</v>
      </c>
      <c r="Z907" s="17">
        <f t="shared" ca="1" si="975"/>
        <v>91.479432872218808</v>
      </c>
      <c r="AA907" s="70">
        <f ca="1">Z907/OFFSET(Z907,'Parameters &amp; Main Results'!$B$38,0)</f>
        <v>9.6222444798647793</v>
      </c>
      <c r="AB907" s="70">
        <f ca="1">SUMPRODUCT(Z907:OFFSET(Z907,'Parameters &amp; Main Results'!$B$38-1,0), 'Cash Flow Assist'!$P$11:OFFSET('Cash Flow Assist'!$P$11,'Parameters &amp; Main Results'!$B$38-1,0)  )/OFFSET(Z907,'Parameters &amp; Main Results'!$B$38,0)</f>
        <v>2248.9451151183098</v>
      </c>
      <c r="AC907" s="70">
        <f ca="1">SUMPRODUCT(Z907:OFFSET(Z907,'Parameters &amp; Main Results'!$B$38-1,0),'Parameters &amp; Main Results'!$B$42:OFFSET('Parameters &amp; Main Results'!$B$42,'Parameters &amp; Main Results'!$B$38-1,0)   )/OFFSET(Z907,'Parameters &amp; Main Results'!$B$38,0)</f>
        <v>0</v>
      </c>
      <c r="AD907" s="155">
        <f t="shared" si="4"/>
        <v>-6.1253670434017193E-2</v>
      </c>
      <c r="AE907" s="252">
        <f t="shared" ca="1" si="916"/>
        <v>9834.3822</v>
      </c>
      <c r="AF907" s="253">
        <f t="shared" ca="1" si="918"/>
        <v>0.63613102203817129</v>
      </c>
      <c r="AG907" s="258">
        <f t="shared" ca="1" si="919"/>
        <v>0</v>
      </c>
      <c r="AH907" s="227" t="str">
        <f ca="1">IF(SUM(AG907:OFFSET(AG907,(-HoldAggressiveTime-1),0,,))=0,"Defensive","Aggressive")</f>
        <v>Defensive</v>
      </c>
    </row>
    <row r="908" spans="1:34" ht="15" x14ac:dyDescent="0.2">
      <c r="A908">
        <f t="shared" si="15"/>
        <v>3</v>
      </c>
      <c r="B908">
        <f t="shared" si="16"/>
        <v>1946</v>
      </c>
      <c r="C908" s="70">
        <f t="shared" si="1"/>
        <v>1946.1666666665983</v>
      </c>
      <c r="D908" s="149">
        <f t="shared" si="383"/>
        <v>16922</v>
      </c>
      <c r="E908" s="151">
        <v>18.3</v>
      </c>
      <c r="F908" s="152">
        <v>16888.011299999998</v>
      </c>
      <c r="G908" s="152">
        <v>1706.1251</v>
      </c>
      <c r="H908" s="152">
        <v>2092.1594181300002</v>
      </c>
      <c r="I908" s="152">
        <v>16888.011299999998</v>
      </c>
      <c r="J908" s="152">
        <v>18.3</v>
      </c>
      <c r="K908" s="152">
        <v>18.3</v>
      </c>
      <c r="L908" s="152">
        <v>38.25</v>
      </c>
      <c r="M908" s="153">
        <v>15.59245943</v>
      </c>
      <c r="N908" s="17">
        <f t="shared" ref="N908:T908" si="978">F908/F907/$E908*$E907-1</f>
        <v>3.8103927842447316E-2</v>
      </c>
      <c r="O908" s="17">
        <f t="shared" si="978"/>
        <v>-7.8383081125821263E-3</v>
      </c>
      <c r="P908" s="17">
        <f t="shared" si="978"/>
        <v>-1.0615755923824022E-2</v>
      </c>
      <c r="Q908" s="17">
        <f t="shared" si="978"/>
        <v>3.8103927842447316E-2</v>
      </c>
      <c r="R908" s="17">
        <f t="shared" si="978"/>
        <v>0</v>
      </c>
      <c r="S908" s="17">
        <f t="shared" si="978"/>
        <v>0</v>
      </c>
      <c r="T908" s="17">
        <f t="shared" si="978"/>
        <v>-1.0928961748633781E-2</v>
      </c>
      <c r="U908" s="241">
        <v>2.8999999999999998E-3</v>
      </c>
      <c r="V908" s="241">
        <v>-5.4000000000000003E-3</v>
      </c>
      <c r="W908" s="223">
        <f t="shared" ca="1" si="921"/>
        <v>2.6422169505220708E-2</v>
      </c>
      <c r="X908" s="223">
        <f>MMULT(N908:T908,'Parameters &amp; Main Results'!$B$12:$B$18)-'Parameters &amp; Main Results'!$B$22/12+MMULT(U908:V908,'Parameters &amp; Main Results'!$B$20:$B$21)</f>
        <v>2.6422169505220708E-2</v>
      </c>
      <c r="Y908" s="223">
        <f>MMULT(N908:T908,'Parameters &amp; Main Results'!$C$12:$C$18)-'Parameters &amp; Main Results'!$C$22/12+MMULT(U908:V908,'Parameters &amp; Main Results'!$C$20:$C$21)</f>
        <v>3.3468037580277707E-2</v>
      </c>
      <c r="Z908" s="17">
        <f t="shared" ca="1" si="975"/>
        <v>95.686681694472597</v>
      </c>
      <c r="AA908" s="70">
        <f ca="1">Z908/OFFSET(Z908,'Parameters &amp; Main Results'!$B$38,0)</f>
        <v>10.602170104750003</v>
      </c>
      <c r="AB908" s="70">
        <f ca="1">SUMPRODUCT(Z908:OFFSET(Z908,'Parameters &amp; Main Results'!$B$38-1,0), 'Cash Flow Assist'!$P$11:OFFSET('Cash Flow Assist'!$P$11,'Parameters &amp; Main Results'!$B$38-1,0)  )/OFFSET(Z908,'Parameters &amp; Main Results'!$B$38,0)</f>
        <v>2359.9400069749449</v>
      </c>
      <c r="AC908" s="70">
        <f ca="1">SUMPRODUCT(Z908:OFFSET(Z908,'Parameters &amp; Main Results'!$B$38-1,0),'Parameters &amp; Main Results'!$B$42:OFFSET('Parameters &amp; Main Results'!$B$42,'Parameters &amp; Main Results'!$B$38-1,0)   )/OFFSET(Z908,'Parameters &amp; Main Results'!$B$38,0)</f>
        <v>0</v>
      </c>
      <c r="AD908" s="155">
        <f t="shared" si="4"/>
        <v>-2.5483748029872744E-2</v>
      </c>
      <c r="AE908" s="252">
        <f t="shared" ca="1" si="916"/>
        <v>10029.592199999999</v>
      </c>
      <c r="AF908" s="253">
        <f t="shared" ca="1" si="918"/>
        <v>0.68381834108868356</v>
      </c>
      <c r="AG908" s="258">
        <f t="shared" ca="1" si="919"/>
        <v>0</v>
      </c>
      <c r="AH908" s="227" t="str">
        <f ca="1">IF(SUM(AG908:OFFSET(AG908,(-HoldAggressiveTime-1),0,,))=0,"Defensive","Aggressive")</f>
        <v>Defensive</v>
      </c>
    </row>
    <row r="909" spans="1:34" ht="15" x14ac:dyDescent="0.2">
      <c r="A909">
        <f t="shared" si="15"/>
        <v>4</v>
      </c>
      <c r="B909">
        <f t="shared" si="16"/>
        <v>1946</v>
      </c>
      <c r="C909" s="70">
        <f t="shared" si="1"/>
        <v>1946.2499999999316</v>
      </c>
      <c r="D909" s="149">
        <f t="shared" si="383"/>
        <v>16953</v>
      </c>
      <c r="E909" s="151">
        <v>18.399999999999999</v>
      </c>
      <c r="F909" s="152">
        <v>17576.041399999998</v>
      </c>
      <c r="G909" s="152">
        <v>1685.5179000000001</v>
      </c>
      <c r="H909" s="152">
        <v>2092.8219352800002</v>
      </c>
      <c r="I909" s="152">
        <v>17576.041399999998</v>
      </c>
      <c r="J909" s="152">
        <v>18.399999999999999</v>
      </c>
      <c r="K909" s="152">
        <v>18.399999999999999</v>
      </c>
      <c r="L909" s="152">
        <v>38.25</v>
      </c>
      <c r="M909" s="153">
        <v>16.126806169999998</v>
      </c>
      <c r="N909" s="17">
        <f t="shared" ref="N909:T909" si="979">F909/F908/$E909*$E908-1</f>
        <v>3.5084541651720036E-2</v>
      </c>
      <c r="O909" s="17">
        <f t="shared" si="979"/>
        <v>-1.7447503333468894E-2</v>
      </c>
      <c r="P909" s="17">
        <f t="shared" si="979"/>
        <v>-5.119836956081647E-3</v>
      </c>
      <c r="Q909" s="17">
        <f t="shared" si="979"/>
        <v>3.5084541651720036E-2</v>
      </c>
      <c r="R909" s="17">
        <f t="shared" si="979"/>
        <v>0</v>
      </c>
      <c r="S909" s="17">
        <f t="shared" si="979"/>
        <v>0</v>
      </c>
      <c r="T909" s="17">
        <f t="shared" si="979"/>
        <v>-5.4347826086955653E-3</v>
      </c>
      <c r="U909" s="241">
        <v>2.35E-2</v>
      </c>
      <c r="V909" s="241">
        <v>3.2000000000000002E-3</v>
      </c>
      <c r="W909" s="223">
        <f t="shared" ca="1" si="921"/>
        <v>2.2510499774994804E-2</v>
      </c>
      <c r="X909" s="223">
        <f>MMULT(N909:T909,'Parameters &amp; Main Results'!$B$12:$B$18)-'Parameters &amp; Main Results'!$B$22/12+MMULT(U909:V909,'Parameters &amp; Main Results'!$B$20:$B$21)</f>
        <v>2.2510499774994804E-2</v>
      </c>
      <c r="Y909" s="223">
        <f>MMULT(N909:T909,'Parameters &amp; Main Results'!$C$12:$C$18)-'Parameters &amp; Main Results'!$C$22/12+MMULT(U909:V909,'Parameters &amp; Main Results'!$C$20:$C$21)</f>
        <v>2.978967048653448E-2</v>
      </c>
      <c r="Z909" s="17">
        <f t="shared" ca="1" si="975"/>
        <v>93.223514200397346</v>
      </c>
      <c r="AA909" s="70">
        <f ca="1">Z909/OFFSET(Z909,'Parameters &amp; Main Results'!$B$38,0)</f>
        <v>10.43239919037479</v>
      </c>
      <c r="AB909" s="70">
        <f ca="1">SUMPRODUCT(Z909:OFFSET(Z909,'Parameters &amp; Main Results'!$B$38-1,0), 'Cash Flow Assist'!$P$11:OFFSET('Cash Flow Assist'!$P$11,'Parameters &amp; Main Results'!$B$38-1,0)  )/OFFSET(Z909,'Parameters &amp; Main Results'!$B$38,0)</f>
        <v>2373.8088502475493</v>
      </c>
      <c r="AC909" s="70">
        <f ca="1">SUMPRODUCT(Z909:OFFSET(Z909,'Parameters &amp; Main Results'!$B$38-1,0),'Parameters &amp; Main Results'!$B$42:OFFSET('Parameters &amp; Main Results'!$B$42,'Parameters &amp; Main Results'!$B$38-1,0)   )/OFFSET(Z909,'Parameters &amp; Main Results'!$B$38,0)</f>
        <v>0</v>
      </c>
      <c r="AD909" s="155">
        <f t="shared" si="4"/>
        <v>0</v>
      </c>
      <c r="AE909" s="252">
        <f t="shared" ca="1" si="916"/>
        <v>10047.9691</v>
      </c>
      <c r="AF909" s="253">
        <f t="shared" ca="1" si="918"/>
        <v>0.74921332112774885</v>
      </c>
      <c r="AG909" s="258">
        <f t="shared" ca="1" si="919"/>
        <v>0</v>
      </c>
      <c r="AH909" s="227" t="str">
        <f ca="1">IF(SUM(AG909:OFFSET(AG909,(-HoldAggressiveTime-1),0,,))=0,"Defensive","Aggressive")</f>
        <v>Defensive</v>
      </c>
    </row>
    <row r="910" spans="1:34" ht="15" x14ac:dyDescent="0.2">
      <c r="A910">
        <f t="shared" si="15"/>
        <v>5</v>
      </c>
      <c r="B910">
        <f t="shared" si="16"/>
        <v>1946</v>
      </c>
      <c r="C910" s="70">
        <f t="shared" si="1"/>
        <v>1946.3333333332648</v>
      </c>
      <c r="D910" s="149">
        <f t="shared" si="383"/>
        <v>16983</v>
      </c>
      <c r="E910" s="151">
        <v>18.5</v>
      </c>
      <c r="F910" s="152">
        <v>18022.694299999999</v>
      </c>
      <c r="G910" s="152">
        <v>1686.4211</v>
      </c>
      <c r="H910" s="152">
        <v>2093.4846622300001</v>
      </c>
      <c r="I910" s="152">
        <v>18022.694299999999</v>
      </c>
      <c r="J910" s="152">
        <v>18.5</v>
      </c>
      <c r="K910" s="152">
        <v>18.5</v>
      </c>
      <c r="L910" s="152">
        <v>38.25</v>
      </c>
      <c r="M910" s="153">
        <v>16.424770609999999</v>
      </c>
      <c r="N910" s="17">
        <f t="shared" ref="N910:T910" si="980">F910/F909/$E910*$E909-1</f>
        <v>1.9869828641323695E-2</v>
      </c>
      <c r="O910" s="17">
        <f t="shared" si="980"/>
        <v>-4.8724429029972649E-3</v>
      </c>
      <c r="P910" s="17">
        <f t="shared" si="980"/>
        <v>-5.0904504486313229E-3</v>
      </c>
      <c r="Q910" s="17">
        <f t="shared" si="980"/>
        <v>1.9869828641323695E-2</v>
      </c>
      <c r="R910" s="17">
        <f t="shared" si="980"/>
        <v>0</v>
      </c>
      <c r="S910" s="17">
        <f t="shared" si="980"/>
        <v>0</v>
      </c>
      <c r="T910" s="17">
        <f t="shared" si="980"/>
        <v>-5.4054054054054612E-3</v>
      </c>
      <c r="U910" s="241">
        <v>1.46E-2</v>
      </c>
      <c r="V910" s="241">
        <v>1.2800000000000001E-2</v>
      </c>
      <c r="W910" s="223">
        <f t="shared" ca="1" si="921"/>
        <v>1.3615945963456378E-2</v>
      </c>
      <c r="X910" s="223">
        <f>MMULT(N910:T910,'Parameters &amp; Main Results'!$B$12:$B$18)-'Parameters &amp; Main Results'!$B$22/12+MMULT(U910:V910,'Parameters &amp; Main Results'!$B$20:$B$21)</f>
        <v>1.3615945963456378E-2</v>
      </c>
      <c r="Y910" s="223">
        <f>MMULT(N910:T910,'Parameters &amp; Main Results'!$C$12:$C$18)-'Parameters &amp; Main Results'!$C$22/12+MMULT(U910:V910,'Parameters &amp; Main Results'!$C$20:$C$21)</f>
        <v>1.7353934820224935E-2</v>
      </c>
      <c r="Z910" s="17">
        <f t="shared" ca="1" si="975"/>
        <v>91.171204814924977</v>
      </c>
      <c r="AA910" s="70">
        <f ca="1">Z910/OFFSET(Z910,'Parameters &amp; Main Results'!$B$38,0)</f>
        <v>10.293489234602196</v>
      </c>
      <c r="AB910" s="70">
        <f ca="1">SUMPRODUCT(Z910:OFFSET(Z910,'Parameters &amp; Main Results'!$B$38-1,0), 'Cash Flow Assist'!$P$11:OFFSET('Cash Flow Assist'!$P$11,'Parameters &amp; Main Results'!$B$38-1,0)  )/OFFSET(Z910,'Parameters &amp; Main Results'!$B$38,0)</f>
        <v>2385.4088126189608</v>
      </c>
      <c r="AC910" s="70">
        <f ca="1">SUMPRODUCT(Z910:OFFSET(Z910,'Parameters &amp; Main Results'!$B$38-1,0),'Parameters &amp; Main Results'!$B$42:OFFSET('Parameters &amp; Main Results'!$B$42,'Parameters &amp; Main Results'!$B$38-1,0)   )/OFFSET(Z910,'Parameters &amp; Main Results'!$B$38,0)</f>
        <v>0</v>
      </c>
      <c r="AD910" s="155">
        <f t="shared" si="4"/>
        <v>0</v>
      </c>
      <c r="AE910" s="252">
        <f t="shared" ca="1" si="916"/>
        <v>10261.9228</v>
      </c>
      <c r="AF910" s="253">
        <f t="shared" ca="1" si="918"/>
        <v>0.7562687472176266</v>
      </c>
      <c r="AG910" s="258">
        <f t="shared" ca="1" si="919"/>
        <v>0</v>
      </c>
      <c r="AH910" s="227" t="str">
        <f ca="1">IF(SUM(AG910:OFFSET(AG910,(-HoldAggressiveTime-1),0,,))=0,"Defensive","Aggressive")</f>
        <v>Defensive</v>
      </c>
    </row>
    <row r="911" spans="1:34" ht="15" x14ac:dyDescent="0.2">
      <c r="A911">
        <f t="shared" si="15"/>
        <v>6</v>
      </c>
      <c r="B911">
        <f t="shared" si="16"/>
        <v>1946</v>
      </c>
      <c r="C911" s="70">
        <f t="shared" si="1"/>
        <v>1946.4166666665981</v>
      </c>
      <c r="D911" s="149">
        <f t="shared" si="383"/>
        <v>17014</v>
      </c>
      <c r="E911" s="151">
        <v>18.7</v>
      </c>
      <c r="F911" s="152">
        <v>17371.2019</v>
      </c>
      <c r="G911" s="152">
        <v>1693.4014</v>
      </c>
      <c r="H911" s="152">
        <v>2094.1475990399999</v>
      </c>
      <c r="I911" s="152">
        <v>17371.2019</v>
      </c>
      <c r="J911" s="152">
        <v>18.7</v>
      </c>
      <c r="K911" s="152">
        <v>18.7</v>
      </c>
      <c r="L911" s="152">
        <v>38.25</v>
      </c>
      <c r="M911" s="153">
        <v>15.739229529999999</v>
      </c>
      <c r="N911" s="17">
        <f t="shared" ref="N911:T911" si="981">F911/F910/$E911*$E910-1</f>
        <v>-4.6457019226862739E-2</v>
      </c>
      <c r="O911" s="17">
        <f t="shared" si="981"/>
        <v>-6.6003354202496256E-3</v>
      </c>
      <c r="P911" s="17">
        <f t="shared" si="981"/>
        <v>-1.038190730823918E-2</v>
      </c>
      <c r="Q911" s="17">
        <f t="shared" si="981"/>
        <v>-4.6457019226862739E-2</v>
      </c>
      <c r="R911" s="17">
        <f t="shared" si="981"/>
        <v>0</v>
      </c>
      <c r="S911" s="17">
        <f t="shared" si="981"/>
        <v>0</v>
      </c>
      <c r="T911" s="17">
        <f t="shared" si="981"/>
        <v>-1.0695187165775444E-2</v>
      </c>
      <c r="U911" s="241">
        <v>-1.5800000000000002E-2</v>
      </c>
      <c r="V911" s="241">
        <v>-3.8999999999999998E-3</v>
      </c>
      <c r="W911" s="223">
        <f t="shared" ca="1" si="921"/>
        <v>-3.6739257529152421E-2</v>
      </c>
      <c r="X911" s="223">
        <f>MMULT(N911:T911,'Parameters &amp; Main Results'!$B$12:$B$18)-'Parameters &amp; Main Results'!$B$22/12+MMULT(U911:V911,'Parameters &amp; Main Results'!$B$20:$B$21)</f>
        <v>-3.6739257529152421E-2</v>
      </c>
      <c r="Y911" s="223">
        <f>MMULT(N911:T911,'Parameters &amp; Main Results'!$C$12:$C$18)-'Parameters &amp; Main Results'!$C$22/12+MMULT(U911:V911,'Parameters &amp; Main Results'!$C$20:$C$21)</f>
        <v>-4.2513017512868102E-2</v>
      </c>
      <c r="Z911" s="17">
        <f t="shared" ca="1" si="975"/>
        <v>89.946498156424965</v>
      </c>
      <c r="AA911" s="70">
        <f ca="1">Z911/OFFSET(Z911,'Parameters &amp; Main Results'!$B$38,0)</f>
        <v>10.464362187963795</v>
      </c>
      <c r="AB911" s="70">
        <f ca="1">SUMPRODUCT(Z911:OFFSET(Z911,'Parameters &amp; Main Results'!$B$38-1,0), 'Cash Flow Assist'!$P$11:OFFSET('Cash Flow Assist'!$P$11,'Parameters &amp; Main Results'!$B$38-1,0)  )/OFFSET(Z911,'Parameters &amp; Main Results'!$B$38,0)</f>
        <v>2448.4491978417873</v>
      </c>
      <c r="AC911" s="70">
        <f ca="1">SUMPRODUCT(Z911:OFFSET(Z911,'Parameters &amp; Main Results'!$B$38-1,0),'Parameters &amp; Main Results'!$B$42:OFFSET('Parameters &amp; Main Results'!$B$42,'Parameters &amp; Main Results'!$B$38-1,0)   )/OFFSET(Z911,'Parameters &amp; Main Results'!$B$38,0)</f>
        <v>0</v>
      </c>
      <c r="AD911" s="155">
        <f t="shared" si="4"/>
        <v>-4.6457019226862739E-2</v>
      </c>
      <c r="AE911" s="252">
        <f t="shared" ca="1" si="916"/>
        <v>10178.704599999999</v>
      </c>
      <c r="AF911" s="253">
        <f t="shared" ca="1" si="918"/>
        <v>0.70662206858817789</v>
      </c>
      <c r="AG911" s="258">
        <f t="shared" ca="1" si="919"/>
        <v>0</v>
      </c>
      <c r="AH911" s="227" t="str">
        <f ca="1">IF(SUM(AG911:OFFSET(AG911,(-HoldAggressiveTime-1),0,,))=0,"Defensive","Aggressive")</f>
        <v>Defensive</v>
      </c>
    </row>
    <row r="912" spans="1:34" ht="15" x14ac:dyDescent="0.2">
      <c r="A912">
        <f t="shared" si="15"/>
        <v>7</v>
      </c>
      <c r="B912">
        <f t="shared" si="16"/>
        <v>1946</v>
      </c>
      <c r="C912" s="70">
        <f t="shared" si="1"/>
        <v>1946.4999999999313</v>
      </c>
      <c r="D912" s="149">
        <f t="shared" si="383"/>
        <v>17045</v>
      </c>
      <c r="E912" s="151">
        <v>19.8</v>
      </c>
      <c r="F912" s="152">
        <v>16982.089499999998</v>
      </c>
      <c r="G912" s="152">
        <v>1689.7294999999999</v>
      </c>
      <c r="H912" s="152">
        <v>2094.8107457800002</v>
      </c>
      <c r="I912" s="152">
        <v>16982.089499999998</v>
      </c>
      <c r="J912" s="152">
        <v>19.8</v>
      </c>
      <c r="K912" s="152">
        <v>19.8</v>
      </c>
      <c r="L912" s="152">
        <v>38.25</v>
      </c>
      <c r="M912" s="153">
        <v>14.435555239999999</v>
      </c>
      <c r="N912" s="17">
        <f t="shared" ref="N912:T912" si="982">F912/F911/$E912*$E911-1</f>
        <v>-7.6710973963561413E-2</v>
      </c>
      <c r="O912" s="17">
        <f t="shared" si="982"/>
        <v>-5.7603448958475689E-2</v>
      </c>
      <c r="P912" s="17">
        <f t="shared" si="982"/>
        <v>-5.5256481481344322E-2</v>
      </c>
      <c r="Q912" s="17">
        <f t="shared" si="982"/>
        <v>-7.6710973963561413E-2</v>
      </c>
      <c r="R912" s="17">
        <f t="shared" si="982"/>
        <v>0</v>
      </c>
      <c r="S912" s="17">
        <f t="shared" si="982"/>
        <v>0</v>
      </c>
      <c r="T912" s="17">
        <f t="shared" si="982"/>
        <v>-5.555555555555558E-2</v>
      </c>
      <c r="U912" s="241">
        <v>-2.07E-2</v>
      </c>
      <c r="V912" s="241">
        <v>6.9999999999999999E-4</v>
      </c>
      <c r="W912" s="223">
        <f t="shared" ca="1" si="921"/>
        <v>-7.1873364708810644E-2</v>
      </c>
      <c r="X912" s="223">
        <f>MMULT(N912:T912,'Parameters &amp; Main Results'!$B$12:$B$18)-'Parameters &amp; Main Results'!$B$22/12+MMULT(U912:V912,'Parameters &amp; Main Results'!$B$20:$B$21)</f>
        <v>-7.1873364708810644E-2</v>
      </c>
      <c r="Y912" s="223">
        <f>MMULT(N912:T912,'Parameters &amp; Main Results'!$C$12:$C$18)-'Parameters &amp; Main Results'!$C$22/12+MMULT(U912:V912,'Parameters &amp; Main Results'!$C$20:$C$21)</f>
        <v>-7.4841888129719494E-2</v>
      </c>
      <c r="Z912" s="17">
        <f t="shared" ca="1" si="975"/>
        <v>93.377103613404174</v>
      </c>
      <c r="AA912" s="70">
        <f ca="1">Z912/OFFSET(Z912,'Parameters &amp; Main Results'!$B$38,0)</f>
        <v>10.596829678607754</v>
      </c>
      <c r="AB912" s="70">
        <f ca="1">SUMPRODUCT(Z912:OFFSET(Z912,'Parameters &amp; Main Results'!$B$38-1,0), 'Cash Flow Assist'!$P$11:OFFSET('Cash Flow Assist'!$P$11,'Parameters &amp; Main Results'!$B$38-1,0)  )/OFFSET(Z912,'Parameters &amp; Main Results'!$B$38,0)</f>
        <v>2379.1189287279049</v>
      </c>
      <c r="AC912" s="70">
        <f ca="1">SUMPRODUCT(Z912:OFFSET(Z912,'Parameters &amp; Main Results'!$B$38-1,0),'Parameters &amp; Main Results'!$B$42:OFFSET('Parameters &amp; Main Results'!$B$42,'Parameters &amp; Main Results'!$B$38-1,0)   )/OFFSET(Z912,'Parameters &amp; Main Results'!$B$38,0)</f>
        <v>0</v>
      </c>
      <c r="AD912" s="155">
        <f t="shared" si="4"/>
        <v>-0.11960422999808762</v>
      </c>
      <c r="AE912" s="252">
        <f t="shared" ca="1" si="916"/>
        <v>10635.320599999999</v>
      </c>
      <c r="AF912" s="253">
        <f t="shared" ca="1" si="918"/>
        <v>0.59676328892238562</v>
      </c>
      <c r="AG912" s="258">
        <f t="shared" ca="1" si="919"/>
        <v>0</v>
      </c>
      <c r="AH912" s="227" t="str">
        <f ca="1">IF(SUM(AG912:OFFSET(AG912,(-HoldAggressiveTime-1),0,,))=0,"Defensive","Aggressive")</f>
        <v>Defensive</v>
      </c>
    </row>
    <row r="913" spans="1:34" ht="15" x14ac:dyDescent="0.2">
      <c r="A913">
        <f t="shared" si="15"/>
        <v>8</v>
      </c>
      <c r="B913">
        <f t="shared" si="16"/>
        <v>1946</v>
      </c>
      <c r="C913" s="70">
        <f t="shared" si="1"/>
        <v>1946.5833333332646</v>
      </c>
      <c r="D913" s="149">
        <f t="shared" si="383"/>
        <v>17075</v>
      </c>
      <c r="E913" s="151">
        <v>20.2</v>
      </c>
      <c r="F913" s="152">
        <v>15797.9018</v>
      </c>
      <c r="G913" s="152">
        <v>1683.1056000000001</v>
      </c>
      <c r="H913" s="152">
        <v>2095.4741025100002</v>
      </c>
      <c r="I913" s="152">
        <v>15797.9018</v>
      </c>
      <c r="J913" s="152">
        <v>20.2</v>
      </c>
      <c r="K913" s="152">
        <v>20.2</v>
      </c>
      <c r="L913" s="152">
        <v>38.25</v>
      </c>
      <c r="M913" s="153">
        <v>12.26961144</v>
      </c>
      <c r="N913" s="17">
        <f t="shared" ref="N913:T913" si="983">F913/F912/$E913*$E912-1</f>
        <v>-8.8152723409793521E-2</v>
      </c>
      <c r="O913" s="17">
        <f t="shared" si="983"/>
        <v>-2.364444945914479E-2</v>
      </c>
      <c r="P913" s="17">
        <f t="shared" si="983"/>
        <v>-1.9491584161299813E-2</v>
      </c>
      <c r="Q913" s="17">
        <f t="shared" si="983"/>
        <v>-8.8152723409793521E-2</v>
      </c>
      <c r="R913" s="17">
        <f t="shared" si="983"/>
        <v>0</v>
      </c>
      <c r="S913" s="17">
        <f t="shared" si="983"/>
        <v>0</v>
      </c>
      <c r="T913" s="17">
        <f t="shared" si="983"/>
        <v>-1.9801980198019709E-2</v>
      </c>
      <c r="U913" s="241">
        <v>-1.84E-2</v>
      </c>
      <c r="V913" s="241">
        <v>5.4999999999999997E-3</v>
      </c>
      <c r="W913" s="223">
        <f t="shared" ca="1" si="921"/>
        <v>-7.1875198125741752E-2</v>
      </c>
      <c r="X913" s="223">
        <f>MMULT(N913:T913,'Parameters &amp; Main Results'!$B$12:$B$18)-'Parameters &amp; Main Results'!$B$22/12+MMULT(U913:V913,'Parameters &amp; Main Results'!$B$20:$B$21)</f>
        <v>-7.1875198125741752E-2</v>
      </c>
      <c r="Y913" s="223">
        <f>MMULT(N913:T913,'Parameters &amp; Main Results'!$C$12:$C$18)-'Parameters &amp; Main Results'!$C$22/12+MMULT(U913:V913,'Parameters &amp; Main Results'!$C$20:$C$21)</f>
        <v>-8.1743562681395307E-2</v>
      </c>
      <c r="Z913" s="17">
        <f t="shared" ca="1" si="975"/>
        <v>100.6081498610458</v>
      </c>
      <c r="AA913" s="70">
        <f ca="1">Z913/OFFSET(Z913,'Parameters &amp; Main Results'!$B$38,0)</f>
        <v>11.655016251835837</v>
      </c>
      <c r="AB913" s="70">
        <f ca="1">SUMPRODUCT(Z913:OFFSET(Z913,'Parameters &amp; Main Results'!$B$38-1,0), 'Cash Flow Assist'!$P$11:OFFSET('Cash Flow Assist'!$P$11,'Parameters &amp; Main Results'!$B$38-1,0)  )/OFFSET(Z913,'Parameters &amp; Main Results'!$B$38,0)</f>
        <v>2418.8276755846505</v>
      </c>
      <c r="AC913" s="70">
        <f ca="1">SUMPRODUCT(Z913:OFFSET(Z913,'Parameters &amp; Main Results'!$B$38-1,0),'Parameters &amp; Main Results'!$B$42:OFFSET('Parameters &amp; Main Results'!$B$42,'Parameters &amp; Main Results'!$B$38-1,0)   )/OFFSET(Z913,'Parameters &amp; Main Results'!$B$38,0)</f>
        <v>0</v>
      </c>
      <c r="AD913" s="155">
        <f t="shared" si="4"/>
        <v>-0.19721351480221838</v>
      </c>
      <c r="AE913" s="252">
        <f t="shared" ca="1" si="916"/>
        <v>11223.028200000001</v>
      </c>
      <c r="AF913" s="253">
        <f t="shared" ca="1" si="918"/>
        <v>0.4076327278586005</v>
      </c>
      <c r="AG913" s="258">
        <f t="shared" ca="1" si="919"/>
        <v>0</v>
      </c>
      <c r="AH913" s="227" t="str">
        <f ca="1">IF(SUM(AG913:OFFSET(AG913,(-HoldAggressiveTime-1),0,,))=0,"Defensive","Aggressive")</f>
        <v>Defensive</v>
      </c>
    </row>
    <row r="914" spans="1:34" ht="15" x14ac:dyDescent="0.2">
      <c r="A914">
        <f t="shared" si="15"/>
        <v>9</v>
      </c>
      <c r="B914">
        <f t="shared" si="16"/>
        <v>1946</v>
      </c>
      <c r="C914" s="70">
        <f t="shared" si="1"/>
        <v>1946.6666666665978</v>
      </c>
      <c r="D914" s="149">
        <f t="shared" si="383"/>
        <v>17106</v>
      </c>
      <c r="E914" s="151">
        <v>20.399999999999999</v>
      </c>
      <c r="F914" s="152">
        <v>14251.102500000001</v>
      </c>
      <c r="G914" s="152">
        <v>1678.0988</v>
      </c>
      <c r="H914" s="152">
        <v>2096.1376693100001</v>
      </c>
      <c r="I914" s="152">
        <v>14251.102500000001</v>
      </c>
      <c r="J914" s="152">
        <v>20.399999999999999</v>
      </c>
      <c r="K914" s="152">
        <v>20.399999999999999</v>
      </c>
      <c r="L914" s="152">
        <v>38.25</v>
      </c>
      <c r="M914" s="153">
        <v>11.740981659999999</v>
      </c>
      <c r="N914" s="17">
        <f t="shared" ref="N914:T914" si="984">F914/F913/$E914*$E913-1</f>
        <v>-0.10675569531496076</v>
      </c>
      <c r="O914" s="17">
        <f t="shared" si="984"/>
        <v>-1.2749496537595606E-2</v>
      </c>
      <c r="P914" s="17">
        <f t="shared" si="984"/>
        <v>-9.4903594767122845E-3</v>
      </c>
      <c r="Q914" s="17">
        <f t="shared" si="984"/>
        <v>-0.10675569531496076</v>
      </c>
      <c r="R914" s="17">
        <f t="shared" si="984"/>
        <v>0</v>
      </c>
      <c r="S914" s="17">
        <f t="shared" si="984"/>
        <v>0</v>
      </c>
      <c r="T914" s="17">
        <f t="shared" si="984"/>
        <v>-9.8039215686273051E-3</v>
      </c>
      <c r="U914" s="241">
        <v>-4.3999999999999997E-2</v>
      </c>
      <c r="V914" s="241">
        <v>-1.9199999999999998E-2</v>
      </c>
      <c r="W914" s="223">
        <f t="shared" ca="1" si="921"/>
        <v>-8.3148533538837721E-2</v>
      </c>
      <c r="X914" s="223">
        <f>MMULT(N914:T914,'Parameters &amp; Main Results'!$B$12:$B$18)-'Parameters &amp; Main Results'!$B$22/12+MMULT(U914:V914,'Parameters &amp; Main Results'!$B$20:$B$21)</f>
        <v>-8.3148533538837721E-2</v>
      </c>
      <c r="Y914" s="223">
        <f>MMULT(N914:T914,'Parameters &amp; Main Results'!$C$12:$C$18)-'Parameters &amp; Main Results'!$C$22/12+MMULT(U914:V914,'Parameters &amp; Main Results'!$C$20:$C$21)</f>
        <v>-9.7396742103890904E-2</v>
      </c>
      <c r="Z914" s="17">
        <f t="shared" ca="1" si="975"/>
        <v>108.39937652552477</v>
      </c>
      <c r="AA914" s="70">
        <f ca="1">Z914/OFFSET(Z914,'Parameters &amp; Main Results'!$B$38,0)</f>
        <v>12.718003201946047</v>
      </c>
      <c r="AB914" s="70">
        <f ca="1">SUMPRODUCT(Z914:OFFSET(Z914,'Parameters &amp; Main Results'!$B$38-1,0), 'Cash Flow Assist'!$P$11:OFFSET('Cash Flow Assist'!$P$11,'Parameters &amp; Main Results'!$B$38-1,0)  )/OFFSET(Z914,'Parameters &amp; Main Results'!$B$38,0)</f>
        <v>2438.9339900352393</v>
      </c>
      <c r="AC914" s="70">
        <f ca="1">SUMPRODUCT(Z914:OFFSET(Z914,'Parameters &amp; Main Results'!$B$38-1,0),'Parameters &amp; Main Results'!$B$42:OFFSET('Parameters &amp; Main Results'!$B$42,'Parameters &amp; Main Results'!$B$38-1,0)   )/OFFSET(Z914,'Parameters &amp; Main Results'!$B$38,0)</f>
        <v>0</v>
      </c>
      <c r="AD914" s="155">
        <f t="shared" si="4"/>
        <v>-0.28291554421896103</v>
      </c>
      <c r="AE914" s="252">
        <f t="shared" ref="AE914:AE977" ca="1" si="985">OFFSET(F914,-Lookback,0,,)</f>
        <v>11035.732099999999</v>
      </c>
      <c r="AF914" s="253">
        <f t="shared" ca="1" si="918"/>
        <v>0.29135995427072769</v>
      </c>
      <c r="AG914" s="258">
        <f t="shared" ca="1" si="919"/>
        <v>0</v>
      </c>
      <c r="AH914" s="227" t="str">
        <f ca="1">IF(SUM(AG914:OFFSET(AG914,(-HoldAggressiveTime-1),0,,))=0,"Defensive","Aggressive")</f>
        <v>Defensive</v>
      </c>
    </row>
    <row r="915" spans="1:34" ht="15" x14ac:dyDescent="0.2">
      <c r="A915">
        <f t="shared" si="15"/>
        <v>10</v>
      </c>
      <c r="B915">
        <f t="shared" si="16"/>
        <v>1946</v>
      </c>
      <c r="C915" s="70">
        <f t="shared" si="1"/>
        <v>1946.7499999999311</v>
      </c>
      <c r="D915" s="149">
        <f t="shared" si="383"/>
        <v>17136</v>
      </c>
      <c r="E915" s="151">
        <v>20.8</v>
      </c>
      <c r="F915" s="152">
        <v>14199.523999999999</v>
      </c>
      <c r="G915" s="152">
        <v>1683.6985999999999</v>
      </c>
      <c r="H915" s="152">
        <v>2096.8014462400001</v>
      </c>
      <c r="I915" s="152">
        <v>14199.523999999999</v>
      </c>
      <c r="J915" s="152">
        <v>20.8</v>
      </c>
      <c r="K915" s="152">
        <v>20.8</v>
      </c>
      <c r="L915" s="152">
        <v>38.25</v>
      </c>
      <c r="M915" s="153">
        <v>11.463957799999999</v>
      </c>
      <c r="N915" s="17">
        <f t="shared" ref="N915:T915" si="986">F915/F914/$E915*$E914-1</f>
        <v>-2.2780431845941251E-2</v>
      </c>
      <c r="O915" s="17">
        <f t="shared" si="986"/>
        <v>-1.5957951481026855E-2</v>
      </c>
      <c r="P915" s="17">
        <f t="shared" si="986"/>
        <v>-1.8920192307044337E-2</v>
      </c>
      <c r="Q915" s="17">
        <f t="shared" si="986"/>
        <v>-2.2780431845941251E-2</v>
      </c>
      <c r="R915" s="17">
        <f t="shared" si="986"/>
        <v>0</v>
      </c>
      <c r="S915" s="17">
        <f t="shared" si="986"/>
        <v>0</v>
      </c>
      <c r="T915" s="17">
        <f t="shared" si="986"/>
        <v>-1.9230769230769384E-2</v>
      </c>
      <c r="U915" s="241">
        <v>1E-3</v>
      </c>
      <c r="V915" s="241">
        <v>3.4599999999999999E-2</v>
      </c>
      <c r="W915" s="223">
        <f t="shared" ca="1" si="921"/>
        <v>-2.1280119308866443E-2</v>
      </c>
      <c r="X915" s="223">
        <f>MMULT(N915:T915,'Parameters &amp; Main Results'!$B$12:$B$18)-'Parameters &amp; Main Results'!$B$22/12+MMULT(U915:V915,'Parameters &amp; Main Results'!$B$20:$B$21)</f>
        <v>-2.1280119308866443E-2</v>
      </c>
      <c r="Y915" s="223">
        <f>MMULT(N915:T915,'Parameters &amp; Main Results'!$C$12:$C$18)-'Parameters &amp; Main Results'!$C$22/12+MMULT(U915:V915,'Parameters &amp; Main Results'!$C$20:$C$21)</f>
        <v>-2.2139850476116479E-2</v>
      </c>
      <c r="Z915" s="17">
        <f t="shared" ca="1" si="975"/>
        <v>118.23003015299923</v>
      </c>
      <c r="AA915" s="70">
        <f ca="1">Z915/OFFSET(Z915,'Parameters &amp; Main Results'!$B$38,0)</f>
        <v>13.832293502583356</v>
      </c>
      <c r="AB915" s="70">
        <f ca="1">SUMPRODUCT(Z915:OFFSET(Z915,'Parameters &amp; Main Results'!$B$38-1,0), 'Cash Flow Assist'!$P$11:OFFSET('Cash Flow Assist'!$P$11,'Parameters &amp; Main Results'!$B$38-1,0)  )/OFFSET(Z915,'Parameters &amp; Main Results'!$B$38,0)</f>
        <v>2420.3750832489668</v>
      </c>
      <c r="AC915" s="70">
        <f ca="1">SUMPRODUCT(Z915:OFFSET(Z915,'Parameters &amp; Main Results'!$B$38-1,0),'Parameters &amp; Main Results'!$B$42:OFFSET('Parameters &amp; Main Results'!$B$42,'Parameters &amp; Main Results'!$B$38-1,0)   )/OFFSET(Z915,'Parameters &amp; Main Results'!$B$38,0)</f>
        <v>0</v>
      </c>
      <c r="AD915" s="155">
        <f t="shared" si="4"/>
        <v>-0.29925103779166484</v>
      </c>
      <c r="AE915" s="252">
        <f t="shared" ca="1" si="985"/>
        <v>11177.529399999999</v>
      </c>
      <c r="AF915" s="253">
        <f t="shared" ref="AF915:AF978" ca="1" si="987">(F915-AE915)/AE915</f>
        <v>0.2703633774383094</v>
      </c>
      <c r="AG915" s="258">
        <f t="shared" ref="AG915:AG978" ca="1" si="988">IF(AF915&gt;MktDrop,0,1)</f>
        <v>0</v>
      </c>
      <c r="AH915" s="227" t="str">
        <f ca="1">IF(SUM(AG915:OFFSET(AG915,(-HoldAggressiveTime-1),0,,))=0,"Defensive","Aggressive")</f>
        <v>Defensive</v>
      </c>
    </row>
    <row r="916" spans="1:34" ht="15" x14ac:dyDescent="0.2">
      <c r="A916">
        <f t="shared" si="15"/>
        <v>11</v>
      </c>
      <c r="B916">
        <f t="shared" si="16"/>
        <v>1946</v>
      </c>
      <c r="C916" s="70">
        <f t="shared" si="1"/>
        <v>1946.8333333332644</v>
      </c>
      <c r="D916" s="149">
        <f t="shared" si="383"/>
        <v>17167</v>
      </c>
      <c r="E916" s="151">
        <v>21.3</v>
      </c>
      <c r="F916" s="152">
        <v>14087.429400000001</v>
      </c>
      <c r="G916" s="152">
        <v>1674.2333000000001</v>
      </c>
      <c r="H916" s="152">
        <v>2097.46543337</v>
      </c>
      <c r="I916" s="152">
        <v>14087.429400000001</v>
      </c>
      <c r="J916" s="152">
        <v>21.3</v>
      </c>
      <c r="K916" s="152">
        <v>21.3</v>
      </c>
      <c r="L916" s="152">
        <v>38.25</v>
      </c>
      <c r="M916" s="153">
        <v>11.09680841</v>
      </c>
      <c r="N916" s="17">
        <f t="shared" ref="N916:T916" si="989">F916/F915/$E916*$E915-1</f>
        <v>-3.1183117897889634E-2</v>
      </c>
      <c r="O916" s="17">
        <f t="shared" si="989"/>
        <v>-2.8963943531050473E-2</v>
      </c>
      <c r="P916" s="17">
        <f t="shared" si="989"/>
        <v>-2.3164945224422029E-2</v>
      </c>
      <c r="Q916" s="17">
        <f t="shared" si="989"/>
        <v>-3.1183117897889634E-2</v>
      </c>
      <c r="R916" s="17">
        <f t="shared" si="989"/>
        <v>0</v>
      </c>
      <c r="S916" s="17">
        <f t="shared" si="989"/>
        <v>0</v>
      </c>
      <c r="T916" s="17">
        <f t="shared" si="989"/>
        <v>-2.3474178403755874E-2</v>
      </c>
      <c r="U916" s="241">
        <v>-4.4000000000000003E-3</v>
      </c>
      <c r="V916" s="241">
        <v>1.47E-2</v>
      </c>
      <c r="W916" s="223">
        <f t="shared" ref="W916:W979" ca="1" si="990">IFERROR(IF(AH916="Aggressive",Y916,X916),0)</f>
        <v>-3.0395502716481778E-2</v>
      </c>
      <c r="X916" s="223">
        <f>MMULT(N916:T916,'Parameters &amp; Main Results'!$B$12:$B$18)-'Parameters &amp; Main Results'!$B$22/12+MMULT(U916:V916,'Parameters &amp; Main Results'!$B$20:$B$21)</f>
        <v>-3.0395502716481778E-2</v>
      </c>
      <c r="Y916" s="223">
        <f>MMULT(N916:T916,'Parameters &amp; Main Results'!$C$12:$C$18)-'Parameters &amp; Main Results'!$C$22/12+MMULT(U916:V916,'Parameters &amp; Main Results'!$C$20:$C$21)</f>
        <v>-3.1002867127872386E-2</v>
      </c>
      <c r="Z916" s="17">
        <f t="shared" ca="1" si="975"/>
        <v>120.80068310200241</v>
      </c>
      <c r="AA916" s="70">
        <f ca="1">Z916/OFFSET(Z916,'Parameters &amp; Main Results'!$B$38,0)</f>
        <v>14.285627188764471</v>
      </c>
      <c r="AB916" s="70">
        <f ca="1">SUMPRODUCT(Z916:OFFSET(Z916,'Parameters &amp; Main Results'!$B$38-1,0), 'Cash Flow Assist'!$P$11:OFFSET('Cash Flow Assist'!$P$11,'Parameters &amp; Main Results'!$B$38-1,0)  )/OFFSET(Z916,'Parameters &amp; Main Results'!$B$38,0)</f>
        <v>2433.534690376538</v>
      </c>
      <c r="AC916" s="70">
        <f ca="1">SUMPRODUCT(Z916:OFFSET(Z916,'Parameters &amp; Main Results'!$B$38-1,0),'Parameters &amp; Main Results'!$B$42:OFFSET('Parameters &amp; Main Results'!$B$42,'Parameters &amp; Main Results'!$B$38-1,0)   )/OFFSET(Z916,'Parameters &amp; Main Results'!$B$38,0)</f>
        <v>0</v>
      </c>
      <c r="AD916" s="155">
        <f t="shared" si="4"/>
        <v>-0.32110257529703112</v>
      </c>
      <c r="AE916" s="252">
        <f t="shared" ca="1" si="985"/>
        <v>11189.1747</v>
      </c>
      <c r="AF916" s="253">
        <f t="shared" ca="1" si="987"/>
        <v>0.25902309845962113</v>
      </c>
      <c r="AG916" s="258">
        <f t="shared" ca="1" si="988"/>
        <v>0</v>
      </c>
      <c r="AH916" s="227" t="str">
        <f ca="1">IF(SUM(AG916:OFFSET(AG916,(-HoldAggressiveTime-1),0,,))=0,"Defensive","Aggressive")</f>
        <v>Defensive</v>
      </c>
    </row>
    <row r="917" spans="1:34" ht="15" x14ac:dyDescent="0.2">
      <c r="A917">
        <f t="shared" si="15"/>
        <v>12</v>
      </c>
      <c r="B917">
        <f t="shared" si="16"/>
        <v>1946</v>
      </c>
      <c r="C917" s="70">
        <f t="shared" si="1"/>
        <v>1946.9166666665976</v>
      </c>
      <c r="D917" s="149">
        <f t="shared" si="383"/>
        <v>17198</v>
      </c>
      <c r="E917" s="151">
        <v>21.5</v>
      </c>
      <c r="F917" s="152">
        <v>14748.9259</v>
      </c>
      <c r="G917" s="152">
        <v>1690.4635000000001</v>
      </c>
      <c r="H917" s="152">
        <v>2098.1296307500002</v>
      </c>
      <c r="I917" s="152">
        <v>14748.9259</v>
      </c>
      <c r="J917" s="152">
        <v>21.5</v>
      </c>
      <c r="K917" s="152">
        <v>21.5</v>
      </c>
      <c r="L917" s="152">
        <v>38.25</v>
      </c>
      <c r="M917" s="153">
        <v>11.50229231</v>
      </c>
      <c r="N917" s="17">
        <f t="shared" ref="N917:T917" si="991">F917/F916/$E917*$E916-1</f>
        <v>3.7217378303406212E-2</v>
      </c>
      <c r="O917" s="17">
        <f t="shared" si="991"/>
        <v>3.0160560032754802E-4</v>
      </c>
      <c r="P917" s="17">
        <f t="shared" si="991"/>
        <v>-8.9886046545795129E-3</v>
      </c>
      <c r="Q917" s="17">
        <f t="shared" si="991"/>
        <v>3.7217378303406212E-2</v>
      </c>
      <c r="R917" s="17">
        <f t="shared" si="991"/>
        <v>0</v>
      </c>
      <c r="S917" s="17">
        <f t="shared" si="991"/>
        <v>0</v>
      </c>
      <c r="T917" s="17">
        <f t="shared" si="991"/>
        <v>-9.302325581395321E-3</v>
      </c>
      <c r="U917" s="241">
        <v>8.0000000000000004E-4</v>
      </c>
      <c r="V917" s="241">
        <v>-1.3599999999999999E-2</v>
      </c>
      <c r="W917" s="223">
        <f t="shared" ca="1" si="990"/>
        <v>2.7466571901883736E-2</v>
      </c>
      <c r="X917" s="223">
        <f>MMULT(N917:T917,'Parameters &amp; Main Results'!$B$12:$B$18)-'Parameters &amp; Main Results'!$B$22/12+MMULT(U917:V917,'Parameters &amp; Main Results'!$B$20:$B$21)</f>
        <v>2.7466571901883736E-2</v>
      </c>
      <c r="Y917" s="223">
        <f>MMULT(N917:T917,'Parameters &amp; Main Results'!$C$12:$C$18)-'Parameters &amp; Main Results'!$C$22/12+MMULT(U917:V917,'Parameters &amp; Main Results'!$C$20:$C$21)</f>
        <v>3.3484134366431682E-2</v>
      </c>
      <c r="Z917" s="17">
        <f t="shared" ca="1" si="975"/>
        <v>124.58758539223189</v>
      </c>
      <c r="AA917" s="70">
        <f ca="1">Z917/OFFSET(Z917,'Parameters &amp; Main Results'!$B$38,0)</f>
        <v>14.459338341413677</v>
      </c>
      <c r="AB917" s="70">
        <f ca="1">SUMPRODUCT(Z917:OFFSET(Z917,'Parameters &amp; Main Results'!$B$38-1,0), 'Cash Flow Assist'!$P$11:OFFSET('Cash Flow Assist'!$P$11,'Parameters &amp; Main Results'!$B$38-1,0)  )/OFFSET(Z917,'Parameters &amp; Main Results'!$B$38,0)</f>
        <v>2375.2197175396809</v>
      </c>
      <c r="AC917" s="70">
        <f ca="1">SUMPRODUCT(Z917:OFFSET(Z917,'Parameters &amp; Main Results'!$B$38-1,0),'Parameters &amp; Main Results'!$B$42:OFFSET('Parameters &amp; Main Results'!$B$42,'Parameters &amp; Main Results'!$B$38-1,0)   )/OFFSET(Z917,'Parameters &amp; Main Results'!$B$38,0)</f>
        <v>0</v>
      </c>
      <c r="AD917" s="155">
        <f t="shared" si="4"/>
        <v>-0.2958357930126525</v>
      </c>
      <c r="AE917" s="252">
        <f t="shared" ca="1" si="985"/>
        <v>11235.8892</v>
      </c>
      <c r="AF917" s="253">
        <f t="shared" ca="1" si="987"/>
        <v>0.312662098875094</v>
      </c>
      <c r="AG917" s="258">
        <f t="shared" ca="1" si="988"/>
        <v>0</v>
      </c>
      <c r="AH917" s="227" t="str">
        <f ca="1">IF(SUM(AG917:OFFSET(AG917,(-HoldAggressiveTime-1),0,,))=0,"Defensive","Aggressive")</f>
        <v>Defensive</v>
      </c>
    </row>
    <row r="918" spans="1:34" ht="15" x14ac:dyDescent="0.2">
      <c r="A918">
        <f t="shared" si="15"/>
        <v>1</v>
      </c>
      <c r="B918">
        <f t="shared" si="16"/>
        <v>1947</v>
      </c>
      <c r="C918" s="70">
        <f t="shared" si="1"/>
        <v>1946.9999999999309</v>
      </c>
      <c r="D918" s="149">
        <f t="shared" si="383"/>
        <v>17226</v>
      </c>
      <c r="E918" s="151">
        <v>21.48</v>
      </c>
      <c r="F918" s="152">
        <v>15146.615</v>
      </c>
      <c r="G918" s="152">
        <v>1699.105</v>
      </c>
      <c r="H918" s="152">
        <v>2098.79403847</v>
      </c>
      <c r="I918" s="152">
        <v>15146.615</v>
      </c>
      <c r="J918" s="152">
        <v>21.48</v>
      </c>
      <c r="K918" s="152">
        <v>21.48</v>
      </c>
      <c r="L918" s="152">
        <v>43</v>
      </c>
      <c r="M918" s="153">
        <v>11.80477891</v>
      </c>
      <c r="N918" s="17">
        <f t="shared" ref="N918:T918" si="992">F918/F917/$E918*$E917-1</f>
        <v>2.7920141186844605E-2</v>
      </c>
      <c r="O918" s="17">
        <f t="shared" si="992"/>
        <v>6.0477700054757388E-3</v>
      </c>
      <c r="P918" s="17">
        <f t="shared" si="992"/>
        <v>1.248060212764468E-3</v>
      </c>
      <c r="Q918" s="17">
        <f t="shared" si="992"/>
        <v>2.7920141186844605E-2</v>
      </c>
      <c r="R918" s="17">
        <f t="shared" si="992"/>
        <v>0</v>
      </c>
      <c r="S918" s="17">
        <f t="shared" si="992"/>
        <v>0</v>
      </c>
      <c r="T918" s="17">
        <f t="shared" si="992"/>
        <v>0.12522973186791786</v>
      </c>
      <c r="U918" s="241">
        <v>2.1999999999999999E-2</v>
      </c>
      <c r="V918" s="241">
        <v>-7.3000000000000001E-3</v>
      </c>
      <c r="W918" s="223">
        <f t="shared" ca="1" si="990"/>
        <v>2.8369479817957833E-2</v>
      </c>
      <c r="X918" s="223">
        <f>MMULT(N918:T918,'Parameters &amp; Main Results'!$B$12:$B$18)-'Parameters &amp; Main Results'!$B$22/12+MMULT(U918:V918,'Parameters &amp; Main Results'!$B$20:$B$21)</f>
        <v>2.8369479817957833E-2</v>
      </c>
      <c r="Y918" s="223">
        <f>MMULT(N918:T918,'Parameters &amp; Main Results'!$C$12:$C$18)-'Parameters &amp; Main Results'!$C$22/12+MMULT(U918:V918,'Parameters &amp; Main Results'!$C$20:$C$21)</f>
        <v>2.5691237402041052E-2</v>
      </c>
      <c r="Z918" s="17">
        <f t="shared" ca="1" si="975"/>
        <v>121.25706937756138</v>
      </c>
      <c r="AA918" s="70">
        <f ca="1">Z918/OFFSET(Z918,'Parameters &amp; Main Results'!$B$38,0)</f>
        <v>15.164501329298352</v>
      </c>
      <c r="AB918" s="70">
        <f ca="1">SUMPRODUCT(Z918:OFFSET(Z918,'Parameters &amp; Main Results'!$B$38-1,0), 'Cash Flow Assist'!$P$11:OFFSET('Cash Flow Assist'!$P$11,'Parameters &amp; Main Results'!$B$38-1,0)  )/OFFSET(Z918,'Parameters &amp; Main Results'!$B$38,0)</f>
        <v>2544.9733986861261</v>
      </c>
      <c r="AC918" s="70">
        <f ca="1">SUMPRODUCT(Z918:OFFSET(Z918,'Parameters &amp; Main Results'!$B$38-1,0),'Parameters &amp; Main Results'!$B$42:OFFSET('Parameters &amp; Main Results'!$B$42,'Parameters &amp; Main Results'!$B$38-1,0)   )/OFFSET(Z918,'Parameters &amp; Main Results'!$B$38,0)</f>
        <v>0</v>
      </c>
      <c r="AD918" s="155">
        <f t="shared" si="4"/>
        <v>-0.27617542893484326</v>
      </c>
      <c r="AE918" s="252">
        <f t="shared" ca="1" si="985"/>
        <v>11326.7533</v>
      </c>
      <c r="AF918" s="253">
        <f t="shared" ca="1" si="987"/>
        <v>0.33724242056194509</v>
      </c>
      <c r="AG918" s="258">
        <f t="shared" ca="1" si="988"/>
        <v>0</v>
      </c>
      <c r="AH918" s="227" t="str">
        <f ca="1">IF(SUM(AG918:OFFSET(AG918,(-HoldAggressiveTime-1),0,,))=0,"Defensive","Aggressive")</f>
        <v>Defensive</v>
      </c>
    </row>
    <row r="919" spans="1:34" ht="15" x14ac:dyDescent="0.2">
      <c r="A919">
        <f t="shared" si="15"/>
        <v>2</v>
      </c>
      <c r="B919">
        <f t="shared" si="16"/>
        <v>1947</v>
      </c>
      <c r="C919" s="70">
        <f t="shared" si="1"/>
        <v>1947.0833333332641</v>
      </c>
      <c r="D919" s="149">
        <f t="shared" si="383"/>
        <v>17257</v>
      </c>
      <c r="E919" s="151">
        <v>21.62</v>
      </c>
      <c r="F919" s="152">
        <v>14987.1158</v>
      </c>
      <c r="G919" s="152">
        <v>1704.6777999999999</v>
      </c>
      <c r="H919" s="152">
        <v>2099.45865658</v>
      </c>
      <c r="I919" s="152">
        <v>14987.1158</v>
      </c>
      <c r="J919" s="152">
        <v>21.62</v>
      </c>
      <c r="K919" s="152">
        <v>21.62</v>
      </c>
      <c r="L919" s="152">
        <v>43</v>
      </c>
      <c r="M919" s="153">
        <v>11.66973372</v>
      </c>
      <c r="N919" s="17">
        <f t="shared" ref="N919:T919" si="993">F919/F918/$E919*$E918-1</f>
        <v>-1.6937649334125893E-2</v>
      </c>
      <c r="O919" s="17">
        <f t="shared" si="993"/>
        <v>-3.2168798580716196E-3</v>
      </c>
      <c r="P919" s="17">
        <f t="shared" si="993"/>
        <v>-6.1608695662505042E-3</v>
      </c>
      <c r="Q919" s="17">
        <f t="shared" si="993"/>
        <v>-1.6937649334125893E-2</v>
      </c>
      <c r="R919" s="17">
        <f t="shared" si="993"/>
        <v>0</v>
      </c>
      <c r="S919" s="17">
        <f t="shared" si="993"/>
        <v>0</v>
      </c>
      <c r="T919" s="17">
        <f t="shared" si="993"/>
        <v>-6.4754856614246403E-3</v>
      </c>
      <c r="U919" s="241">
        <v>6.7999999999999996E-3</v>
      </c>
      <c r="V919" s="241">
        <v>1.5E-3</v>
      </c>
      <c r="W919" s="223">
        <f t="shared" ca="1" si="990"/>
        <v>-1.3712053921946642E-2</v>
      </c>
      <c r="X919" s="223">
        <f>MMULT(N919:T919,'Parameters &amp; Main Results'!$B$12:$B$18)-'Parameters &amp; Main Results'!$B$22/12+MMULT(U919:V919,'Parameters &amp; Main Results'!$B$20:$B$21)</f>
        <v>-1.3712053921946642E-2</v>
      </c>
      <c r="Y919" s="223">
        <f>MMULT(N919:T919,'Parameters &amp; Main Results'!$C$12:$C$18)-'Parameters &amp; Main Results'!$C$22/12+MMULT(U919:V919,'Parameters &amp; Main Results'!$C$20:$C$21)</f>
        <v>-1.5607239053187134E-2</v>
      </c>
      <c r="Z919" s="17">
        <f t="shared" ca="1" si="975"/>
        <v>117.91196817609399</v>
      </c>
      <c r="AA919" s="70">
        <f ca="1">Z919/OFFSET(Z919,'Parameters &amp; Main Results'!$B$38,0)</f>
        <v>14.427633563122079</v>
      </c>
      <c r="AB919" s="70">
        <f ca="1">SUMPRODUCT(Z919:OFFSET(Z919,'Parameters &amp; Main Results'!$B$38-1,0), 'Cash Flow Assist'!$P$11:OFFSET('Cash Flow Assist'!$P$11,'Parameters &amp; Main Results'!$B$38-1,0)  )/OFFSET(Z919,'Parameters &amp; Main Results'!$B$38,0)</f>
        <v>2476.1417432073454</v>
      </c>
      <c r="AC919" s="70">
        <f ca="1">SUMPRODUCT(Z919:OFFSET(Z919,'Parameters &amp; Main Results'!$B$38-1,0),'Parameters &amp; Main Results'!$B$42:OFFSET('Parameters &amp; Main Results'!$B$42,'Parameters &amp; Main Results'!$B$38-1,0)   )/OFFSET(Z919,'Parameters &amp; Main Results'!$B$38,0)</f>
        <v>0</v>
      </c>
      <c r="AD919" s="155">
        <f t="shared" si="4"/>
        <v>-0.28843531569896896</v>
      </c>
      <c r="AE919" s="252">
        <f t="shared" ca="1" si="985"/>
        <v>11771.1203</v>
      </c>
      <c r="AF919" s="253">
        <f t="shared" ca="1" si="987"/>
        <v>0.27321065608343148</v>
      </c>
      <c r="AG919" s="258">
        <f t="shared" ca="1" si="988"/>
        <v>0</v>
      </c>
      <c r="AH919" s="227" t="str">
        <f ca="1">IF(SUM(AG919:OFFSET(AG919,(-HoldAggressiveTime-1),0,,))=0,"Defensive","Aggressive")</f>
        <v>Defensive</v>
      </c>
    </row>
    <row r="920" spans="1:34" ht="15" x14ac:dyDescent="0.2">
      <c r="A920">
        <f t="shared" si="15"/>
        <v>3</v>
      </c>
      <c r="B920">
        <f t="shared" si="16"/>
        <v>1947</v>
      </c>
      <c r="C920" s="70">
        <f t="shared" si="1"/>
        <v>1947.1666666665974</v>
      </c>
      <c r="D920" s="149">
        <f t="shared" si="383"/>
        <v>17287</v>
      </c>
      <c r="E920" s="151">
        <v>22</v>
      </c>
      <c r="F920" s="152">
        <v>14799.046399999999</v>
      </c>
      <c r="G920" s="152">
        <v>1707.1780000000001</v>
      </c>
      <c r="H920" s="152">
        <v>2100.1234851600002</v>
      </c>
      <c r="I920" s="152">
        <v>14799.046399999999</v>
      </c>
      <c r="J920" s="152">
        <v>22</v>
      </c>
      <c r="K920" s="152">
        <v>22</v>
      </c>
      <c r="L920" s="152">
        <v>43</v>
      </c>
      <c r="M920" s="153">
        <v>11.300039829999999</v>
      </c>
      <c r="N920" s="17">
        <f t="shared" ref="N920:T920" si="994">F920/F919/$E920*$E919-1</f>
        <v>-2.9604715028867412E-2</v>
      </c>
      <c r="O920" s="17">
        <f t="shared" si="994"/>
        <v>-1.5831390541954371E-2</v>
      </c>
      <c r="P920" s="17">
        <f t="shared" si="994"/>
        <v>-1.6961530300494743E-2</v>
      </c>
      <c r="Q920" s="17">
        <f t="shared" si="994"/>
        <v>-2.9604715028867412E-2</v>
      </c>
      <c r="R920" s="17">
        <f t="shared" si="994"/>
        <v>0</v>
      </c>
      <c r="S920" s="17">
        <f t="shared" si="994"/>
        <v>0</v>
      </c>
      <c r="T920" s="17">
        <f t="shared" si="994"/>
        <v>-1.7272727272727217E-2</v>
      </c>
      <c r="U920" s="241">
        <v>-1.6199999999999999E-2</v>
      </c>
      <c r="V920" s="241">
        <v>6.1000000000000004E-3</v>
      </c>
      <c r="W920" s="223">
        <f t="shared" ca="1" si="990"/>
        <v>-2.627511741034446E-2</v>
      </c>
      <c r="X920" s="223">
        <f>MMULT(N920:T920,'Parameters &amp; Main Results'!$B$12:$B$18)-'Parameters &amp; Main Results'!$B$22/12+MMULT(U920:V920,'Parameters &amp; Main Results'!$B$20:$B$21)</f>
        <v>-2.627511741034446E-2</v>
      </c>
      <c r="Y920" s="223">
        <f>MMULT(N920:T920,'Parameters &amp; Main Results'!$C$12:$C$18)-'Parameters &amp; Main Results'!$C$22/12+MMULT(U920:V920,'Parameters &amp; Main Results'!$C$20:$C$21)</f>
        <v>-2.8269049246842773E-2</v>
      </c>
      <c r="Z920" s="17">
        <f t="shared" ca="1" si="975"/>
        <v>119.55126152049984</v>
      </c>
      <c r="AA920" s="70">
        <f ca="1">Z920/OFFSET(Z920,'Parameters &amp; Main Results'!$B$38,0)</f>
        <v>14.761457106104615</v>
      </c>
      <c r="AB920" s="70">
        <f ca="1">SUMPRODUCT(Z920:OFFSET(Z920,'Parameters &amp; Main Results'!$B$38-1,0), 'Cash Flow Assist'!$P$11:OFFSET('Cash Flow Assist'!$P$11,'Parameters &amp; Main Results'!$B$38-1,0)  )/OFFSET(Z920,'Parameters &amp; Main Results'!$B$38,0)</f>
        <v>2485.1456637647925</v>
      </c>
      <c r="AC920" s="70">
        <f ca="1">SUMPRODUCT(Z920:OFFSET(Z920,'Parameters &amp; Main Results'!$B$38-1,0),'Parameters &amp; Main Results'!$B$42:OFFSET('Parameters &amp; Main Results'!$B$42,'Parameters &amp; Main Results'!$B$38-1,0)   )/OFFSET(Z920,'Parameters &amp; Main Results'!$B$38,0)</f>
        <v>0</v>
      </c>
      <c r="AD920" s="155">
        <f t="shared" si="4"/>
        <v>-0.30950098540230697</v>
      </c>
      <c r="AE920" s="252">
        <f t="shared" ca="1" si="985"/>
        <v>11987.5887</v>
      </c>
      <c r="AF920" s="253">
        <f t="shared" ca="1" si="987"/>
        <v>0.23453071091770097</v>
      </c>
      <c r="AG920" s="258">
        <f t="shared" ca="1" si="988"/>
        <v>0</v>
      </c>
      <c r="AH920" s="227" t="str">
        <f ca="1">IF(SUM(AG920:OFFSET(AG920,(-HoldAggressiveTime-1),0,,))=0,"Defensive","Aggressive")</f>
        <v>Defensive</v>
      </c>
    </row>
    <row r="921" spans="1:34" ht="15" x14ac:dyDescent="0.2">
      <c r="A921">
        <f t="shared" si="15"/>
        <v>4</v>
      </c>
      <c r="B921">
        <f t="shared" si="16"/>
        <v>1947</v>
      </c>
      <c r="C921" s="70">
        <f t="shared" si="1"/>
        <v>1947.2499999999307</v>
      </c>
      <c r="D921" s="149">
        <f t="shared" si="383"/>
        <v>17318</v>
      </c>
      <c r="E921" s="151">
        <v>22</v>
      </c>
      <c r="F921" s="152">
        <v>14283.606299999999</v>
      </c>
      <c r="G921" s="152">
        <v>1706.6204</v>
      </c>
      <c r="H921" s="152">
        <v>2100.78852426</v>
      </c>
      <c r="I921" s="152">
        <v>14283.606299999999</v>
      </c>
      <c r="J921" s="152">
        <v>22</v>
      </c>
      <c r="K921" s="152">
        <v>22</v>
      </c>
      <c r="L921" s="152">
        <v>43</v>
      </c>
      <c r="M921" s="153">
        <v>10.88917767</v>
      </c>
      <c r="N921" s="17">
        <f t="shared" ref="N921:T921" si="995">F921/F920/$E921*$E920-1</f>
        <v>-3.4829277918879908E-2</v>
      </c>
      <c r="O921" s="17">
        <f t="shared" si="995"/>
        <v>-3.2662089131896277E-4</v>
      </c>
      <c r="P921" s="17">
        <f t="shared" si="995"/>
        <v>3.1666666493612716E-4</v>
      </c>
      <c r="Q921" s="17">
        <f t="shared" si="995"/>
        <v>-3.4829277918879908E-2</v>
      </c>
      <c r="R921" s="17">
        <f t="shared" si="995"/>
        <v>0</v>
      </c>
      <c r="S921" s="17">
        <f t="shared" si="995"/>
        <v>0</v>
      </c>
      <c r="T921" s="17">
        <f t="shared" si="995"/>
        <v>0</v>
      </c>
      <c r="U921" s="241">
        <v>-3.9600000000000003E-2</v>
      </c>
      <c r="V921" s="241">
        <v>8.5000000000000006E-3</v>
      </c>
      <c r="W921" s="223">
        <f t="shared" ca="1" si="990"/>
        <v>-2.6228949284090388E-2</v>
      </c>
      <c r="X921" s="223">
        <f>MMULT(N921:T921,'Parameters &amp; Main Results'!$B$12:$B$18)-'Parameters &amp; Main Results'!$B$22/12+MMULT(U921:V921,'Parameters &amp; Main Results'!$B$20:$B$21)</f>
        <v>-2.6228949284090388E-2</v>
      </c>
      <c r="Y921" s="223">
        <f>MMULT(N921:T921,'Parameters &amp; Main Results'!$C$12:$C$18)-'Parameters &amp; Main Results'!$C$22/12+MMULT(U921:V921,'Parameters &amp; Main Results'!$C$20:$C$21)</f>
        <v>-3.1420678882790487E-2</v>
      </c>
      <c r="Z921" s="17">
        <f t="shared" ca="1" si="975"/>
        <v>122.77724813044631</v>
      </c>
      <c r="AA921" s="70">
        <f ca="1">Z921/OFFSET(Z921,'Parameters &amp; Main Results'!$B$38,0)</f>
        <v>14.821275735394961</v>
      </c>
      <c r="AB921" s="70">
        <f ca="1">SUMPRODUCT(Z921:OFFSET(Z921,'Parameters &amp; Main Results'!$B$38-1,0), 'Cash Flow Assist'!$P$11:OFFSET('Cash Flow Assist'!$P$11,'Parameters &amp; Main Results'!$B$38-1,0)  )/OFFSET(Z921,'Parameters &amp; Main Results'!$B$38,0)</f>
        <v>2416.2000735072825</v>
      </c>
      <c r="AC921" s="70">
        <f ca="1">SUMPRODUCT(Z921:OFFSET(Z921,'Parameters &amp; Main Results'!$B$38-1,0),'Parameters &amp; Main Results'!$B$42:OFFSET('Parameters &amp; Main Results'!$B$42,'Parameters &amp; Main Results'!$B$38-1,0)   )/OFFSET(Z921,'Parameters &amp; Main Results'!$B$38,0)</f>
        <v>0</v>
      </c>
      <c r="AD921" s="155">
        <f t="shared" si="4"/>
        <v>-0.33355056748444278</v>
      </c>
      <c r="AE921" s="252">
        <f t="shared" ca="1" si="985"/>
        <v>12774.4985</v>
      </c>
      <c r="AF921" s="253">
        <f t="shared" ca="1" si="987"/>
        <v>0.11813440660703822</v>
      </c>
      <c r="AG921" s="258">
        <f t="shared" ca="1" si="988"/>
        <v>0</v>
      </c>
      <c r="AH921" s="227" t="str">
        <f ca="1">IF(SUM(AG921:OFFSET(AG921,(-HoldAggressiveTime-1),0,,))=0,"Defensive","Aggressive")</f>
        <v>Defensive</v>
      </c>
    </row>
    <row r="922" spans="1:34" ht="15" x14ac:dyDescent="0.2">
      <c r="A922">
        <f t="shared" si="15"/>
        <v>5</v>
      </c>
      <c r="B922">
        <f t="shared" si="16"/>
        <v>1947</v>
      </c>
      <c r="C922" s="70">
        <f t="shared" si="1"/>
        <v>1947.3333333332639</v>
      </c>
      <c r="D922" s="149">
        <f t="shared" si="383"/>
        <v>17348</v>
      </c>
      <c r="E922" s="151">
        <v>21.95</v>
      </c>
      <c r="F922" s="152">
        <v>14214.010899999999</v>
      </c>
      <c r="G922" s="152">
        <v>1710.6841999999999</v>
      </c>
      <c r="H922" s="152">
        <v>2101.45377396</v>
      </c>
      <c r="I922" s="152">
        <v>14214.010899999999</v>
      </c>
      <c r="J922" s="152">
        <v>21.95</v>
      </c>
      <c r="K922" s="152">
        <v>21.95</v>
      </c>
      <c r="L922" s="152">
        <v>43</v>
      </c>
      <c r="M922" s="153">
        <v>10.69976664</v>
      </c>
      <c r="N922" s="17">
        <f t="shared" ref="N922:T922" si="996">F922/F921/$E922*$E921-1</f>
        <v>-2.6055914921423451E-3</v>
      </c>
      <c r="O922" s="17">
        <f t="shared" si="996"/>
        <v>4.6645258330748618E-3</v>
      </c>
      <c r="P922" s="17">
        <f t="shared" si="996"/>
        <v>2.595292331365906E-3</v>
      </c>
      <c r="Q922" s="17">
        <f t="shared" si="996"/>
        <v>-2.6055914921423451E-3</v>
      </c>
      <c r="R922" s="17">
        <f t="shared" si="996"/>
        <v>0</v>
      </c>
      <c r="S922" s="17">
        <f t="shared" si="996"/>
        <v>0</v>
      </c>
      <c r="T922" s="17">
        <f t="shared" si="996"/>
        <v>2.277904328018332E-3</v>
      </c>
      <c r="U922" s="241">
        <v>-3.2599999999999997E-2</v>
      </c>
      <c r="V922" s="241">
        <v>3.3E-3</v>
      </c>
      <c r="W922" s="223">
        <f t="shared" ca="1" si="990"/>
        <v>-9.490599027575364E-4</v>
      </c>
      <c r="X922" s="223">
        <f>MMULT(N922:T922,'Parameters &amp; Main Results'!$B$12:$B$18)-'Parameters &amp; Main Results'!$B$22/12+MMULT(U922:V922,'Parameters &amp; Main Results'!$B$20:$B$21)</f>
        <v>-9.490599027575364E-4</v>
      </c>
      <c r="Y922" s="223">
        <f>MMULT(N922:T922,'Parameters &amp; Main Results'!$C$12:$C$18)-'Parameters &amp; Main Results'!$C$22/12+MMULT(U922:V922,'Parameters &amp; Main Results'!$C$20:$C$21)</f>
        <v>-1.9202464262872913E-3</v>
      </c>
      <c r="Z922" s="17">
        <f t="shared" ca="1" si="975"/>
        <v>126.08430702492268</v>
      </c>
      <c r="AA922" s="70">
        <f ca="1">Z922/OFFSET(Z922,'Parameters &amp; Main Results'!$B$38,0)</f>
        <v>15.5141439081318</v>
      </c>
      <c r="AB922" s="70">
        <f ca="1">SUMPRODUCT(Z922:OFFSET(Z922,'Parameters &amp; Main Results'!$B$38-1,0), 'Cash Flow Assist'!$P$11:OFFSET('Cash Flow Assist'!$P$11,'Parameters &amp; Main Results'!$B$38-1,0)  )/OFFSET(Z922,'Parameters &amp; Main Results'!$B$38,0)</f>
        <v>2448.7281522695334</v>
      </c>
      <c r="AC922" s="70">
        <f ca="1">SUMPRODUCT(Z922:OFFSET(Z922,'Parameters &amp; Main Results'!$B$38-1,0),'Parameters &amp; Main Results'!$B$42:OFFSET('Parameters &amp; Main Results'!$B$42,'Parameters &amp; Main Results'!$B$38-1,0)   )/OFFSET(Z922,'Parameters &amp; Main Results'!$B$38,0)</f>
        <v>0</v>
      </c>
      <c r="AD922" s="155">
        <f t="shared" si="4"/>
        <v>-0.33528706245574846</v>
      </c>
      <c r="AE922" s="252">
        <f t="shared" ca="1" si="985"/>
        <v>12233.3413</v>
      </c>
      <c r="AF922" s="253">
        <f t="shared" ca="1" si="987"/>
        <v>0.16190749129185167</v>
      </c>
      <c r="AG922" s="258">
        <f t="shared" ca="1" si="988"/>
        <v>0</v>
      </c>
      <c r="AH922" s="227" t="str">
        <f ca="1">IF(SUM(AG922:OFFSET(AG922,(-HoldAggressiveTime-1),0,,))=0,"Defensive","Aggressive")</f>
        <v>Defensive</v>
      </c>
    </row>
    <row r="923" spans="1:34" ht="15" x14ac:dyDescent="0.2">
      <c r="A923">
        <f t="shared" si="15"/>
        <v>6</v>
      </c>
      <c r="B923">
        <f t="shared" si="16"/>
        <v>1947</v>
      </c>
      <c r="C923" s="70">
        <f t="shared" si="1"/>
        <v>1947.4166666665972</v>
      </c>
      <c r="D923" s="149">
        <f t="shared" si="383"/>
        <v>17379</v>
      </c>
      <c r="E923" s="151">
        <v>22.08</v>
      </c>
      <c r="F923" s="152">
        <v>15027.989100000001</v>
      </c>
      <c r="G923" s="152">
        <v>1707.0787</v>
      </c>
      <c r="H923" s="152">
        <v>2102.11923432</v>
      </c>
      <c r="I923" s="152">
        <v>15027.989100000001</v>
      </c>
      <c r="J923" s="152">
        <v>22.08</v>
      </c>
      <c r="K923" s="152">
        <v>22.08</v>
      </c>
      <c r="L923" s="152">
        <v>43</v>
      </c>
      <c r="M923" s="153">
        <v>11.362098870000001</v>
      </c>
      <c r="N923" s="17">
        <f t="shared" ref="N923:T923" si="997">F923/F922/$E923*$E922-1</f>
        <v>5.1041060599718469E-2</v>
      </c>
      <c r="O923" s="17">
        <f t="shared" si="997"/>
        <v>-7.982908300455227E-3</v>
      </c>
      <c r="P923" s="17">
        <f t="shared" si="997"/>
        <v>-5.5728789259503753E-3</v>
      </c>
      <c r="Q923" s="17">
        <f t="shared" si="997"/>
        <v>5.1041060599718469E-2</v>
      </c>
      <c r="R923" s="17">
        <f t="shared" si="997"/>
        <v>0</v>
      </c>
      <c r="S923" s="17">
        <f t="shared" si="997"/>
        <v>0</v>
      </c>
      <c r="T923" s="17">
        <f t="shared" si="997"/>
        <v>-5.8876811594201772E-3</v>
      </c>
      <c r="U923" s="241">
        <v>-3.0000000000000001E-3</v>
      </c>
      <c r="V923" s="241">
        <v>-5.8999999999999999E-3</v>
      </c>
      <c r="W923" s="223">
        <f t="shared" ca="1" si="990"/>
        <v>3.6348163065060127E-2</v>
      </c>
      <c r="X923" s="223">
        <f>MMULT(N923:T923,'Parameters &amp; Main Results'!$B$12:$B$18)-'Parameters &amp; Main Results'!$B$22/12+MMULT(U923:V923,'Parameters &amp; Main Results'!$B$20:$B$21)</f>
        <v>3.6348163065060127E-2</v>
      </c>
      <c r="Y923" s="223">
        <f>MMULT(N923:T923,'Parameters &amp; Main Results'!$C$12:$C$18)-'Parameters &amp; Main Results'!$C$22/12+MMULT(U923:V923,'Parameters &amp; Main Results'!$C$20:$C$21)</f>
        <v>4.509699704303443E-2</v>
      </c>
      <c r="Z923" s="17">
        <f t="shared" ca="1" si="975"/>
        <v>126.20408225895896</v>
      </c>
      <c r="AA923" s="70">
        <f ca="1">Z923/OFFSET(Z923,'Parameters &amp; Main Results'!$B$38,0)</f>
        <v>15.69464323596212</v>
      </c>
      <c r="AB923" s="70">
        <f ca="1">SUMPRODUCT(Z923:OFFSET(Z923,'Parameters &amp; Main Results'!$B$38-1,0), 'Cash Flow Assist'!$P$11:OFFSET('Cash Flow Assist'!$P$11,'Parameters &amp; Main Results'!$B$38-1,0)  )/OFFSET(Z923,'Parameters &amp; Main Results'!$B$38,0)</f>
        <v>2460.1977813545855</v>
      </c>
      <c r="AC923" s="70">
        <f ca="1">SUMPRODUCT(Z923:OFFSET(Z923,'Parameters &amp; Main Results'!$B$38-1,0),'Parameters &amp; Main Results'!$B$42:OFFSET('Parameters &amp; Main Results'!$B$42,'Parameters &amp; Main Results'!$B$38-1,0)   )/OFFSET(Z923,'Parameters &amp; Main Results'!$B$38,0)</f>
        <v>0</v>
      </c>
      <c r="AD923" s="155">
        <f t="shared" si="4"/>
        <v>-0.30135940912913539</v>
      </c>
      <c r="AE923" s="252">
        <f t="shared" ca="1" si="985"/>
        <v>13358.1684</v>
      </c>
      <c r="AF923" s="253">
        <f t="shared" ca="1" si="987"/>
        <v>0.12500371682692668</v>
      </c>
      <c r="AG923" s="258">
        <f t="shared" ca="1" si="988"/>
        <v>0</v>
      </c>
      <c r="AH923" s="227" t="str">
        <f ca="1">IF(SUM(AG923:OFFSET(AG923,(-HoldAggressiveTime-1),0,,))=0,"Defensive","Aggressive")</f>
        <v>Defensive</v>
      </c>
    </row>
    <row r="924" spans="1:34" ht="15" x14ac:dyDescent="0.2">
      <c r="A924">
        <f t="shared" si="15"/>
        <v>7</v>
      </c>
      <c r="B924">
        <f t="shared" si="16"/>
        <v>1947</v>
      </c>
      <c r="C924" s="70">
        <f t="shared" si="1"/>
        <v>1947.4999999999304</v>
      </c>
      <c r="D924" s="149">
        <f t="shared" si="383"/>
        <v>17410</v>
      </c>
      <c r="E924" s="151">
        <v>22.23</v>
      </c>
      <c r="F924" s="152">
        <v>15640.437</v>
      </c>
      <c r="G924" s="152">
        <v>1711.1857</v>
      </c>
      <c r="H924" s="152">
        <v>2102.7849054100002</v>
      </c>
      <c r="I924" s="152">
        <v>15640.437</v>
      </c>
      <c r="J924" s="152">
        <v>22.23</v>
      </c>
      <c r="K924" s="152">
        <v>22.23</v>
      </c>
      <c r="L924" s="152">
        <v>43</v>
      </c>
      <c r="M924" s="153">
        <v>11.69518568</v>
      </c>
      <c r="N924" s="17">
        <f t="shared" ref="N924:T924" si="998">F924/F923/$E924*$E923-1</f>
        <v>3.3731185488699023E-2</v>
      </c>
      <c r="O924" s="17">
        <f t="shared" si="998"/>
        <v>-4.3580077551349516E-3</v>
      </c>
      <c r="P924" s="17">
        <f t="shared" si="998"/>
        <v>-6.4331084124660265E-3</v>
      </c>
      <c r="Q924" s="17">
        <f t="shared" si="998"/>
        <v>3.3731185488699023E-2</v>
      </c>
      <c r="R924" s="17">
        <f t="shared" si="998"/>
        <v>0</v>
      </c>
      <c r="S924" s="17">
        <f t="shared" si="998"/>
        <v>0</v>
      </c>
      <c r="T924" s="17">
        <f t="shared" si="998"/>
        <v>-6.7476383265857587E-3</v>
      </c>
      <c r="U924" s="241">
        <v>1.43E-2</v>
      </c>
      <c r="V924" s="241">
        <v>2.8199999999999999E-2</v>
      </c>
      <c r="W924" s="223">
        <f t="shared" ca="1" si="990"/>
        <v>2.4047738982501322E-2</v>
      </c>
      <c r="X924" s="223">
        <f>MMULT(N924:T924,'Parameters &amp; Main Results'!$B$12:$B$18)-'Parameters &amp; Main Results'!$B$22/12+MMULT(U924:V924,'Parameters &amp; Main Results'!$B$20:$B$21)</f>
        <v>2.4047738982501322E-2</v>
      </c>
      <c r="Y924" s="223">
        <f>MMULT(N924:T924,'Parameters &amp; Main Results'!$C$12:$C$18)-'Parameters &amp; Main Results'!$C$22/12+MMULT(U924:V924,'Parameters &amp; Main Results'!$C$20:$C$21)</f>
        <v>2.9880599497648961E-2</v>
      </c>
      <c r="Z924" s="17">
        <f t="shared" ca="1" si="975"/>
        <v>121.7776870329977</v>
      </c>
      <c r="AA924" s="70">
        <f ca="1">Z924/OFFSET(Z924,'Parameters &amp; Main Results'!$B$38,0)</f>
        <v>14.948099456915088</v>
      </c>
      <c r="AB924" s="70">
        <f ca="1">SUMPRODUCT(Z924:OFFSET(Z924,'Parameters &amp; Main Results'!$B$38-1,0), 'Cash Flow Assist'!$P$11:OFFSET('Cash Flow Assist'!$P$11,'Parameters &amp; Main Results'!$B$38-1,0)  )/OFFSET(Z924,'Parameters &amp; Main Results'!$B$38,0)</f>
        <v>2413.8397635468091</v>
      </c>
      <c r="AC924" s="70">
        <f ca="1">SUMPRODUCT(Z924:OFFSET(Z924,'Parameters &amp; Main Results'!$B$38-1,0),'Parameters &amp; Main Results'!$B$42:OFFSET('Parameters &amp; Main Results'!$B$42,'Parameters &amp; Main Results'!$B$38-1,0)   )/OFFSET(Z924,'Parameters &amp; Main Results'!$B$38,0)</f>
        <v>0</v>
      </c>
      <c r="AD924" s="155">
        <f t="shared" si="4"/>
        <v>-0.27779343376853594</v>
      </c>
      <c r="AE924" s="252">
        <f t="shared" ca="1" si="985"/>
        <v>13559.945900000001</v>
      </c>
      <c r="AF924" s="253">
        <f t="shared" ca="1" si="987"/>
        <v>0.15342915933020052</v>
      </c>
      <c r="AG924" s="258">
        <f t="shared" ca="1" si="988"/>
        <v>0</v>
      </c>
      <c r="AH924" s="227" t="str">
        <f ca="1">IF(SUM(AG924:OFFSET(AG924,(-HoldAggressiveTime-1),0,,))=0,"Defensive","Aggressive")</f>
        <v>Defensive</v>
      </c>
    </row>
    <row r="925" spans="1:34" ht="15" x14ac:dyDescent="0.2">
      <c r="A925">
        <f t="shared" si="15"/>
        <v>8</v>
      </c>
      <c r="B925">
        <f t="shared" si="16"/>
        <v>1947</v>
      </c>
      <c r="C925" s="70">
        <f t="shared" si="1"/>
        <v>1947.5833333332637</v>
      </c>
      <c r="D925" s="149">
        <f t="shared" si="383"/>
        <v>17440</v>
      </c>
      <c r="E925" s="151">
        <v>22.4</v>
      </c>
      <c r="F925" s="152">
        <v>15256.0337</v>
      </c>
      <c r="G925" s="152">
        <v>1718.3652</v>
      </c>
      <c r="H925" s="152">
        <v>2103.9414371100002</v>
      </c>
      <c r="I925" s="152">
        <v>15256.0337</v>
      </c>
      <c r="J925" s="152">
        <v>22.4</v>
      </c>
      <c r="K925" s="152">
        <v>22.4</v>
      </c>
      <c r="L925" s="152">
        <v>43</v>
      </c>
      <c r="M925" s="153">
        <v>11.27719162</v>
      </c>
      <c r="N925" s="17">
        <f t="shared" ref="N925:T925" si="999">F925/F924/$E925*$E924-1</f>
        <v>-3.1980289209059154E-2</v>
      </c>
      <c r="O925" s="17">
        <f t="shared" si="999"/>
        <v>-3.4254987429392925E-3</v>
      </c>
      <c r="P925" s="17">
        <f t="shared" si="999"/>
        <v>-7.0434598204730525E-3</v>
      </c>
      <c r="Q925" s="17">
        <f t="shared" si="999"/>
        <v>-3.1980289209059154E-2</v>
      </c>
      <c r="R925" s="17">
        <f t="shared" si="999"/>
        <v>0</v>
      </c>
      <c r="S925" s="17">
        <f t="shared" si="999"/>
        <v>0</v>
      </c>
      <c r="T925" s="17">
        <f t="shared" si="999"/>
        <v>-7.5892857142856318E-3</v>
      </c>
      <c r="U925" s="241">
        <v>3.2000000000000002E-3</v>
      </c>
      <c r="V925" s="241">
        <v>1.8E-3</v>
      </c>
      <c r="W925" s="223">
        <f t="shared" ca="1" si="990"/>
        <v>-2.5091447607763172E-2</v>
      </c>
      <c r="X925" s="223">
        <f>MMULT(N925:T925,'Parameters &amp; Main Results'!$B$12:$B$18)-'Parameters &amp; Main Results'!$B$22/12+MMULT(U925:V925,'Parameters &amp; Main Results'!$B$20:$B$21)</f>
        <v>-2.5091447607763172E-2</v>
      </c>
      <c r="Y925" s="223">
        <f>MMULT(N925:T925,'Parameters &amp; Main Results'!$C$12:$C$18)-'Parameters &amp; Main Results'!$C$22/12+MMULT(U925:V925,'Parameters &amp; Main Results'!$C$20:$C$21)</f>
        <v>-2.9166476829113833E-2</v>
      </c>
      <c r="Z925" s="17">
        <f t="shared" ca="1" si="975"/>
        <v>118.91797852509941</v>
      </c>
      <c r="AA925" s="70">
        <f ca="1">Z925/OFFSET(Z925,'Parameters &amp; Main Results'!$B$38,0)</f>
        <v>15.136839539713193</v>
      </c>
      <c r="AB925" s="70">
        <f ca="1">SUMPRODUCT(Z925:OFFSET(Z925,'Parameters &amp; Main Results'!$B$38-1,0), 'Cash Flow Assist'!$P$11:OFFSET('Cash Flow Assist'!$P$11,'Parameters &amp; Main Results'!$B$38-1,0)  )/OFFSET(Z925,'Parameters &amp; Main Results'!$B$38,0)</f>
        <v>2488.6342202426968</v>
      </c>
      <c r="AC925" s="70">
        <f ca="1">SUMPRODUCT(Z925:OFFSET(Z925,'Parameters &amp; Main Results'!$B$38-1,0),'Parameters &amp; Main Results'!$B$42:OFFSET('Parameters &amp; Main Results'!$B$42,'Parameters &amp; Main Results'!$B$38-1,0)   )/OFFSET(Z925,'Parameters &amp; Main Results'!$B$38,0)</f>
        <v>0</v>
      </c>
      <c r="AD925" s="155">
        <f t="shared" si="4"/>
        <v>-0.30088980862529968</v>
      </c>
      <c r="AE925" s="252">
        <f t="shared" ca="1" si="985"/>
        <v>13563.6549</v>
      </c>
      <c r="AF925" s="253">
        <f t="shared" ca="1" si="987"/>
        <v>0.12477306540731882</v>
      </c>
      <c r="AG925" s="258">
        <f t="shared" ca="1" si="988"/>
        <v>0</v>
      </c>
      <c r="AH925" s="227" t="str">
        <f ca="1">IF(SUM(AG925:OFFSET(AG925,(-HoldAggressiveTime-1),0,,))=0,"Defensive","Aggressive")</f>
        <v>Defensive</v>
      </c>
    </row>
    <row r="926" spans="1:34" ht="15" x14ac:dyDescent="0.2">
      <c r="A926">
        <f t="shared" si="15"/>
        <v>9</v>
      </c>
      <c r="B926">
        <f t="shared" si="16"/>
        <v>1947</v>
      </c>
      <c r="C926" s="70">
        <f t="shared" si="1"/>
        <v>1947.6666666665969</v>
      </c>
      <c r="D926" s="149">
        <f t="shared" si="383"/>
        <v>17471</v>
      </c>
      <c r="E926" s="151">
        <v>22.84</v>
      </c>
      <c r="F926" s="152">
        <v>15108.218000000001</v>
      </c>
      <c r="G926" s="152">
        <v>1713.2083</v>
      </c>
      <c r="H926" s="152">
        <v>2105.2564005099998</v>
      </c>
      <c r="I926" s="152">
        <v>15108.218000000001</v>
      </c>
      <c r="J926" s="152">
        <v>22.84</v>
      </c>
      <c r="K926" s="152">
        <v>22.84</v>
      </c>
      <c r="L926" s="152">
        <v>43</v>
      </c>
      <c r="M926" s="153">
        <v>10.85672449</v>
      </c>
      <c r="N926" s="17">
        <f t="shared" ref="N926:T926" si="1000">F926/F925/$E926*$E925-1</f>
        <v>-2.8766794420088004E-2</v>
      </c>
      <c r="O926" s="17">
        <f t="shared" si="1000"/>
        <v>-2.2207684830086505E-2</v>
      </c>
      <c r="P926" s="17">
        <f t="shared" si="1000"/>
        <v>-1.8651488615620715E-2</v>
      </c>
      <c r="Q926" s="17">
        <f t="shared" si="1000"/>
        <v>-2.8766794420088004E-2</v>
      </c>
      <c r="R926" s="17">
        <f t="shared" si="1000"/>
        <v>0</v>
      </c>
      <c r="S926" s="17">
        <f t="shared" si="1000"/>
        <v>0</v>
      </c>
      <c r="T926" s="17">
        <f t="shared" si="1000"/>
        <v>-1.9264448336252293E-2</v>
      </c>
      <c r="U926" s="241">
        <v>1.6400000000000001E-2</v>
      </c>
      <c r="V926" s="241">
        <v>1.3599999999999999E-2</v>
      </c>
      <c r="W926" s="223">
        <f t="shared" ca="1" si="990"/>
        <v>-2.7021521864562584E-2</v>
      </c>
      <c r="X926" s="223">
        <f>MMULT(N926:T926,'Parameters &amp; Main Results'!$B$12:$B$18)-'Parameters &amp; Main Results'!$B$22/12+MMULT(U926:V926,'Parameters &amp; Main Results'!$B$20:$B$21)</f>
        <v>-2.7021521864562584E-2</v>
      </c>
      <c r="Y926" s="223">
        <f>MMULT(N926:T926,'Parameters &amp; Main Results'!$C$12:$C$18)-'Parameters &amp; Main Results'!$C$22/12+MMULT(U926:V926,'Parameters &amp; Main Results'!$C$20:$C$21)</f>
        <v>-2.8152550127754521E-2</v>
      </c>
      <c r="Z926" s="17">
        <f t="shared" ca="1" si="975"/>
        <v>121.9785981293299</v>
      </c>
      <c r="AA926" s="70">
        <f ca="1">Z926/OFFSET(Z926,'Parameters &amp; Main Results'!$B$38,0)</f>
        <v>15.256557076793079</v>
      </c>
      <c r="AB926" s="70">
        <f ca="1">SUMPRODUCT(Z926:OFFSET(Z926,'Parameters &amp; Main Results'!$B$38-1,0), 'Cash Flow Assist'!$P$11:OFFSET('Cash Flow Assist'!$P$11,'Parameters &amp; Main Results'!$B$38-1,0)  )/OFFSET(Z926,'Parameters &amp; Main Results'!$B$38,0)</f>
        <v>2431.4884429405538</v>
      </c>
      <c r="AC926" s="70">
        <f ca="1">SUMPRODUCT(Z926:OFFSET(Z926,'Parameters &amp; Main Results'!$B$38-1,0),'Parameters &amp; Main Results'!$B$42:OFFSET('Parameters &amp; Main Results'!$B$42,'Parameters &amp; Main Results'!$B$38-1,0)   )/OFFSET(Z926,'Parameters &amp; Main Results'!$B$38,0)</f>
        <v>0</v>
      </c>
      <c r="AD926" s="155">
        <f t="shared" si="4"/>
        <v>-0.32100096777756404</v>
      </c>
      <c r="AE926" s="252">
        <f t="shared" ca="1" si="985"/>
        <v>13341.500099999999</v>
      </c>
      <c r="AF926" s="253">
        <f t="shared" ca="1" si="987"/>
        <v>0.13242273258312245</v>
      </c>
      <c r="AG926" s="258">
        <f t="shared" ca="1" si="988"/>
        <v>0</v>
      </c>
      <c r="AH926" s="227" t="str">
        <f ca="1">IF(SUM(AG926:OFFSET(AG926,(-HoldAggressiveTime-1),0,,))=0,"Defensive","Aggressive")</f>
        <v>Defensive</v>
      </c>
    </row>
    <row r="927" spans="1:34" ht="15" x14ac:dyDescent="0.2">
      <c r="A927">
        <f t="shared" si="15"/>
        <v>10</v>
      </c>
      <c r="B927">
        <f t="shared" si="16"/>
        <v>1947</v>
      </c>
      <c r="C927" s="70">
        <f t="shared" si="1"/>
        <v>1947.7499999999302</v>
      </c>
      <c r="D927" s="149">
        <f t="shared" si="383"/>
        <v>17501</v>
      </c>
      <c r="E927" s="151">
        <v>22.91</v>
      </c>
      <c r="F927" s="152">
        <v>15505.8568</v>
      </c>
      <c r="G927" s="152">
        <v>1700.5156999999999</v>
      </c>
      <c r="H927" s="152">
        <v>2106.65990478</v>
      </c>
      <c r="I927" s="152">
        <v>15505.8568</v>
      </c>
      <c r="J927" s="152">
        <v>22.91</v>
      </c>
      <c r="K927" s="152">
        <v>22.91</v>
      </c>
      <c r="L927" s="152">
        <v>43</v>
      </c>
      <c r="M927" s="153">
        <v>11.116953820000001</v>
      </c>
      <c r="N927" s="17">
        <f t="shared" ref="N927:T927" si="1001">F927/F926/$E927*$E926-1</f>
        <v>2.3183519933047236E-2</v>
      </c>
      <c r="O927" s="17">
        <f t="shared" si="1001"/>
        <v>-1.0441470550515697E-2</v>
      </c>
      <c r="P927" s="17">
        <f t="shared" si="1001"/>
        <v>-2.3908045962834912E-3</v>
      </c>
      <c r="Q927" s="17">
        <f t="shared" si="1001"/>
        <v>2.3183519933047236E-2</v>
      </c>
      <c r="R927" s="17">
        <f t="shared" si="1001"/>
        <v>0</v>
      </c>
      <c r="S927" s="17">
        <f t="shared" si="1001"/>
        <v>0</v>
      </c>
      <c r="T927" s="17">
        <f t="shared" si="1001"/>
        <v>-3.0554343081623525E-3</v>
      </c>
      <c r="U927" s="241">
        <v>5.1000000000000004E-3</v>
      </c>
      <c r="V927" s="241">
        <v>6.9999999999999999E-4</v>
      </c>
      <c r="W927" s="223">
        <f t="shared" ca="1" si="990"/>
        <v>1.5104907457607503E-2</v>
      </c>
      <c r="X927" s="223">
        <f>MMULT(N927:T927,'Parameters &amp; Main Results'!$B$12:$B$18)-'Parameters &amp; Main Results'!$B$22/12+MMULT(U927:V927,'Parameters &amp; Main Results'!$B$20:$B$21)</f>
        <v>1.5104907457607503E-2</v>
      </c>
      <c r="Y927" s="223">
        <f>MMULT(N927:T927,'Parameters &amp; Main Results'!$C$12:$C$18)-'Parameters &amp; Main Results'!$C$22/12+MMULT(U927:V927,'Parameters &amp; Main Results'!$C$20:$C$21)</f>
        <v>1.9779354218024278E-2</v>
      </c>
      <c r="Z927" s="17">
        <f t="shared" ca="1" si="975"/>
        <v>125.36618318946067</v>
      </c>
      <c r="AA927" s="70">
        <f ca="1">Z927/OFFSET(Z927,'Parameters &amp; Main Results'!$B$38,0)</f>
        <v>15.877264897678735</v>
      </c>
      <c r="AB927" s="70">
        <f ca="1">SUMPRODUCT(Z927:OFFSET(Z927,'Parameters &amp; Main Results'!$B$38-1,0), 'Cash Flow Assist'!$P$11:OFFSET('Cash Flow Assist'!$P$11,'Parameters &amp; Main Results'!$B$38-1,0)  )/OFFSET(Z927,'Parameters &amp; Main Results'!$B$38,0)</f>
        <v>2447.6014449716731</v>
      </c>
      <c r="AC927" s="70">
        <f ca="1">SUMPRODUCT(Z927:OFFSET(Z927,'Parameters &amp; Main Results'!$B$38-1,0),'Parameters &amp; Main Results'!$B$42:OFFSET('Parameters &amp; Main Results'!$B$42,'Parameters &amp; Main Results'!$B$38-1,0)   )/OFFSET(Z927,'Parameters &amp; Main Results'!$B$38,0)</f>
        <v>0</v>
      </c>
      <c r="AD927" s="155">
        <f t="shared" si="4"/>
        <v>-0.30525938017951537</v>
      </c>
      <c r="AE927" s="252">
        <f t="shared" ca="1" si="985"/>
        <v>14165.1608</v>
      </c>
      <c r="AF927" s="253">
        <f t="shared" ca="1" si="987"/>
        <v>9.4647425393151907E-2</v>
      </c>
      <c r="AG927" s="258">
        <f t="shared" ca="1" si="988"/>
        <v>0</v>
      </c>
      <c r="AH927" s="227" t="str">
        <f ca="1">IF(SUM(AG927:OFFSET(AG927,(-HoldAggressiveTime-1),0,,))=0,"Defensive","Aggressive")</f>
        <v>Defensive</v>
      </c>
    </row>
    <row r="928" spans="1:34" ht="15" x14ac:dyDescent="0.2">
      <c r="A928">
        <f t="shared" si="15"/>
        <v>11</v>
      </c>
      <c r="B928">
        <f t="shared" si="16"/>
        <v>1947</v>
      </c>
      <c r="C928" s="70">
        <f t="shared" si="1"/>
        <v>1947.8333333332635</v>
      </c>
      <c r="D928" s="149">
        <f t="shared" si="383"/>
        <v>17532</v>
      </c>
      <c r="E928" s="151">
        <v>23.06</v>
      </c>
      <c r="F928" s="152">
        <v>15133.1312</v>
      </c>
      <c r="G928" s="152">
        <v>1688.0733</v>
      </c>
      <c r="H928" s="152">
        <v>2108.15212221</v>
      </c>
      <c r="I928" s="152">
        <v>15133.1312</v>
      </c>
      <c r="J928" s="152">
        <v>23.06</v>
      </c>
      <c r="K928" s="152">
        <v>23.06</v>
      </c>
      <c r="L928" s="152">
        <v>43</v>
      </c>
      <c r="M928" s="153">
        <v>10.82662479</v>
      </c>
      <c r="N928" s="17">
        <f t="shared" ref="N928:T928" si="1002">F928/F927/$E928*$E927-1</f>
        <v>-3.0386140308581444E-2</v>
      </c>
      <c r="O928" s="17">
        <f t="shared" si="1002"/>
        <v>-1.3774015046032262E-2</v>
      </c>
      <c r="P928" s="17">
        <f t="shared" si="1002"/>
        <v>-5.8010443781914001E-3</v>
      </c>
      <c r="Q928" s="17">
        <f t="shared" si="1002"/>
        <v>-3.0386140308581444E-2</v>
      </c>
      <c r="R928" s="17">
        <f t="shared" si="1002"/>
        <v>0</v>
      </c>
      <c r="S928" s="17">
        <f t="shared" si="1002"/>
        <v>0</v>
      </c>
      <c r="T928" s="17">
        <f t="shared" si="1002"/>
        <v>-6.5047701647875655E-3</v>
      </c>
      <c r="U928" s="241">
        <v>-1.7100000000000001E-2</v>
      </c>
      <c r="V928" s="241">
        <v>1.0999999999999999E-2</v>
      </c>
      <c r="W928" s="223">
        <f t="shared" ca="1" si="990"/>
        <v>-2.591131341554858E-2</v>
      </c>
      <c r="X928" s="223">
        <f>MMULT(N928:T928,'Parameters &amp; Main Results'!$B$12:$B$18)-'Parameters &amp; Main Results'!$B$22/12+MMULT(U928:V928,'Parameters &amp; Main Results'!$B$20:$B$21)</f>
        <v>-2.591131341554858E-2</v>
      </c>
      <c r="Y928" s="223">
        <f>MMULT(N928:T928,'Parameters &amp; Main Results'!$C$12:$C$18)-'Parameters &amp; Main Results'!$C$22/12+MMULT(U928:V928,'Parameters &amp; Main Results'!$C$20:$C$21)</f>
        <v>-2.8766594448993193E-2</v>
      </c>
      <c r="Z928" s="17">
        <f t="shared" ca="1" si="975"/>
        <v>123.50071629881877</v>
      </c>
      <c r="AA928" s="70">
        <f ca="1">Z928/OFFSET(Z928,'Parameters &amp; Main Results'!$B$38,0)</f>
        <v>15.632113639891474</v>
      </c>
      <c r="AB928" s="70">
        <f ca="1">SUMPRODUCT(Z928:OFFSET(Z928,'Parameters &amp; Main Results'!$B$38-1,0), 'Cash Flow Assist'!$P$11:OFFSET('Cash Flow Assist'!$P$11,'Parameters &amp; Main Results'!$B$38-1,0)  )/OFFSET(Z928,'Parameters &amp; Main Results'!$B$38,0)</f>
        <v>2431.3406549992164</v>
      </c>
      <c r="AC928" s="70">
        <f ca="1">SUMPRODUCT(Z928:OFFSET(Z928,'Parameters &amp; Main Results'!$B$38-1,0),'Parameters &amp; Main Results'!$B$42:OFFSET('Parameters &amp; Main Results'!$B$42,'Parameters &amp; Main Results'!$B$38-1,0)   )/OFFSET(Z928,'Parameters &amp; Main Results'!$B$38,0)</f>
        <v>0</v>
      </c>
      <c r="AD928" s="155">
        <f t="shared" si="4"/>
        <v>-0.32636986613145147</v>
      </c>
      <c r="AE928" s="252">
        <f t="shared" ca="1" si="985"/>
        <v>14808.9805</v>
      </c>
      <c r="AF928" s="253">
        <f t="shared" ca="1" si="987"/>
        <v>2.1888792412144788E-2</v>
      </c>
      <c r="AG928" s="258">
        <f t="shared" ca="1" si="988"/>
        <v>0</v>
      </c>
      <c r="AH928" s="227" t="str">
        <f ca="1">IF(SUM(AG928:OFFSET(AG928,(-HoldAggressiveTime-1),0,,))=0,"Defensive","Aggressive")</f>
        <v>Defensive</v>
      </c>
    </row>
    <row r="929" spans="1:34" ht="15" x14ac:dyDescent="0.2">
      <c r="A929">
        <f t="shared" si="15"/>
        <v>12</v>
      </c>
      <c r="B929">
        <f t="shared" si="16"/>
        <v>1947</v>
      </c>
      <c r="C929" s="70">
        <f t="shared" si="1"/>
        <v>1947.9166666665967</v>
      </c>
      <c r="D929" s="149">
        <f t="shared" si="383"/>
        <v>17563</v>
      </c>
      <c r="E929" s="151">
        <v>23.41</v>
      </c>
      <c r="F929" s="152">
        <v>15521.781999999999</v>
      </c>
      <c r="G929" s="152">
        <v>1666.9265</v>
      </c>
      <c r="H929" s="152">
        <v>2109.76837217</v>
      </c>
      <c r="I929" s="152">
        <v>15521.781999999999</v>
      </c>
      <c r="J929" s="152">
        <v>23.41</v>
      </c>
      <c r="K929" s="152">
        <v>23.41</v>
      </c>
      <c r="L929" s="152">
        <v>43</v>
      </c>
      <c r="M929" s="153">
        <v>10.874419680000001</v>
      </c>
      <c r="N929" s="17">
        <f t="shared" ref="N929:T929" si="1003">F929/F928/$E929*$E928-1</f>
        <v>1.0347268169216495E-2</v>
      </c>
      <c r="O929" s="17">
        <f t="shared" si="1003"/>
        <v>-2.7290764502217457E-2</v>
      </c>
      <c r="P929" s="17">
        <f t="shared" si="1003"/>
        <v>-1.4195671365682117E-2</v>
      </c>
      <c r="Q929" s="17">
        <f t="shared" si="1003"/>
        <v>1.0347268169216495E-2</v>
      </c>
      <c r="R929" s="17">
        <f t="shared" si="1003"/>
        <v>0</v>
      </c>
      <c r="S929" s="17">
        <f t="shared" si="1003"/>
        <v>0</v>
      </c>
      <c r="T929" s="17">
        <f t="shared" si="1003"/>
        <v>-1.495087569414788E-2</v>
      </c>
      <c r="U929" s="241">
        <v>-2.46E-2</v>
      </c>
      <c r="V929" s="241">
        <v>3.7100000000000001E-2</v>
      </c>
      <c r="W929" s="223">
        <f t="shared" ca="1" si="990"/>
        <v>1.5130877750948182E-3</v>
      </c>
      <c r="X929" s="223">
        <f>MMULT(N929:T929,'Parameters &amp; Main Results'!$B$12:$B$18)-'Parameters &amp; Main Results'!$B$22/12+MMULT(U929:V929,'Parameters &amp; Main Results'!$B$20:$B$21)</f>
        <v>1.5130877750948182E-3</v>
      </c>
      <c r="Y929" s="223">
        <f>MMULT(N929:T929,'Parameters &amp; Main Results'!$C$12:$C$18)-'Parameters &amp; Main Results'!$C$22/12+MMULT(U929:V929,'Parameters &amp; Main Results'!$C$20:$C$21)</f>
        <v>6.5417982354064328E-3</v>
      </c>
      <c r="Z929" s="17">
        <f t="shared" ca="1" si="975"/>
        <v>126.7859056364387</v>
      </c>
      <c r="AA929" s="70">
        <f ca="1">Z929/OFFSET(Z929,'Parameters &amp; Main Results'!$B$38,0)</f>
        <v>16.25960364713454</v>
      </c>
      <c r="AB929" s="70">
        <f ca="1">SUMPRODUCT(Z929:OFFSET(Z929,'Parameters &amp; Main Results'!$B$38-1,0), 'Cash Flow Assist'!$P$11:OFFSET('Cash Flow Assist'!$P$11,'Parameters &amp; Main Results'!$B$38-1,0)  )/OFFSET(Z929,'Parameters &amp; Main Results'!$B$38,0)</f>
        <v>2448.5841141724313</v>
      </c>
      <c r="AC929" s="70">
        <f ca="1">SUMPRODUCT(Z929:OFFSET(Z929,'Parameters &amp; Main Results'!$B$38-1,0),'Parameters &amp; Main Results'!$B$42:OFFSET('Parameters &amp; Main Results'!$B$42,'Parameters &amp; Main Results'!$B$38-1,0)   )/OFFSET(Z929,'Parameters &amp; Main Results'!$B$38,0)</f>
        <v>0</v>
      </c>
      <c r="AD929" s="155">
        <f t="shared" si="4"/>
        <v>-0.31939963448944841</v>
      </c>
      <c r="AE929" s="252">
        <f t="shared" ca="1" si="985"/>
        <v>15308.366900000001</v>
      </c>
      <c r="AF929" s="253">
        <f t="shared" ca="1" si="987"/>
        <v>1.3941075582660507E-2</v>
      </c>
      <c r="AG929" s="258">
        <f t="shared" ca="1" si="988"/>
        <v>0</v>
      </c>
      <c r="AH929" s="227" t="str">
        <f ca="1">IF(SUM(AG929:OFFSET(AG929,(-HoldAggressiveTime-1),0,,))=0,"Defensive","Aggressive")</f>
        <v>Defensive</v>
      </c>
    </row>
    <row r="930" spans="1:34" ht="15" x14ac:dyDescent="0.2">
      <c r="A930">
        <f t="shared" si="15"/>
        <v>1</v>
      </c>
      <c r="B930">
        <f t="shared" si="16"/>
        <v>1948</v>
      </c>
      <c r="C930" s="70">
        <f t="shared" si="1"/>
        <v>1947.99999999993</v>
      </c>
      <c r="D930" s="149">
        <f t="shared" si="383"/>
        <v>17592</v>
      </c>
      <c r="E930" s="151">
        <v>23.68</v>
      </c>
      <c r="F930" s="152">
        <v>14980.443799999999</v>
      </c>
      <c r="G930" s="152">
        <v>1669.9548</v>
      </c>
      <c r="H930" s="152">
        <v>2111.43860546</v>
      </c>
      <c r="I930" s="152">
        <v>14980.443799999999</v>
      </c>
      <c r="J930" s="152">
        <v>23.68</v>
      </c>
      <c r="K930" s="152">
        <v>23.68</v>
      </c>
      <c r="L930" s="152">
        <v>42</v>
      </c>
      <c r="M930" s="153">
        <v>10.3263906</v>
      </c>
      <c r="N930" s="17">
        <f t="shared" ref="N930:T930" si="1004">F930/F929/$E930*$E929-1</f>
        <v>-4.5880403750320653E-2</v>
      </c>
      <c r="O930" s="17">
        <f t="shared" si="1004"/>
        <v>-9.6060442758054698E-3</v>
      </c>
      <c r="P930" s="17">
        <f t="shared" si="1004"/>
        <v>-1.0619386967261835E-2</v>
      </c>
      <c r="Q930" s="17">
        <f t="shared" si="1004"/>
        <v>-4.5880403750320653E-2</v>
      </c>
      <c r="R930" s="17">
        <f t="shared" si="1004"/>
        <v>0</v>
      </c>
      <c r="S930" s="17">
        <f t="shared" si="1004"/>
        <v>0</v>
      </c>
      <c r="T930" s="17">
        <f t="shared" si="1004"/>
        <v>-3.4392677561282281E-2</v>
      </c>
      <c r="U930" s="241">
        <v>2.5000000000000001E-2</v>
      </c>
      <c r="V930" s="241">
        <v>1.3899999999999999E-2</v>
      </c>
      <c r="W930" s="223">
        <f t="shared" ca="1" si="990"/>
        <v>-3.8092812212632367E-2</v>
      </c>
      <c r="X930" s="223">
        <f>MMULT(N930:T930,'Parameters &amp; Main Results'!$B$12:$B$18)-'Parameters &amp; Main Results'!$B$22/12+MMULT(U930:V930,'Parameters &amp; Main Results'!$B$20:$B$21)</f>
        <v>-3.8092812212632367E-2</v>
      </c>
      <c r="Y930" s="223">
        <f>MMULT(N930:T930,'Parameters &amp; Main Results'!$C$12:$C$18)-'Parameters &amp; Main Results'!$C$22/12+MMULT(U930:V930,'Parameters &amp; Main Results'!$C$20:$C$21)</f>
        <v>-4.2294634469535804E-2</v>
      </c>
      <c r="Z930" s="17">
        <f t="shared" ca="1" si="975"/>
        <v>126.59435726206947</v>
      </c>
      <c r="AA930" s="70">
        <f ca="1">Z930/OFFSET(Z930,'Parameters &amp; Main Results'!$B$38,0)</f>
        <v>16.435571098771909</v>
      </c>
      <c r="AB930" s="70">
        <f ca="1">SUMPRODUCT(Z930:OFFSET(Z930,'Parameters &amp; Main Results'!$B$38-1,0), 'Cash Flow Assist'!$P$11:OFFSET('Cash Flow Assist'!$P$11,'Parameters &amp; Main Results'!$B$38-1,0)  )/OFFSET(Z930,'Parameters &amp; Main Results'!$B$38,0)</f>
        <v>2463.3805291797803</v>
      </c>
      <c r="AC930" s="70">
        <f ca="1">SUMPRODUCT(Z930:OFFSET(Z930,'Parameters &amp; Main Results'!$B$38-1,0),'Parameters &amp; Main Results'!$B$42:OFFSET('Parameters &amp; Main Results'!$B$42,'Parameters &amp; Main Results'!$B$38-1,0)   )/OFFSET(Z930,'Parameters &amp; Main Results'!$B$38,0)</f>
        <v>0</v>
      </c>
      <c r="AD930" s="155">
        <f t="shared" si="4"/>
        <v>-0.35062585405168833</v>
      </c>
      <c r="AE930" s="252">
        <f t="shared" ca="1" si="985"/>
        <v>15855.4298</v>
      </c>
      <c r="AF930" s="253">
        <f t="shared" ca="1" si="987"/>
        <v>-5.5185258995628157E-2</v>
      </c>
      <c r="AG930" s="258">
        <f t="shared" ca="1" si="988"/>
        <v>0</v>
      </c>
      <c r="AH930" s="227" t="str">
        <f ca="1">IF(SUM(AG930:OFFSET(AG930,(-HoldAggressiveTime-1),0,,))=0,"Defensive","Aggressive")</f>
        <v>Defensive</v>
      </c>
    </row>
    <row r="931" spans="1:34" ht="15" x14ac:dyDescent="0.2">
      <c r="A931">
        <f t="shared" si="15"/>
        <v>2</v>
      </c>
      <c r="B931">
        <f t="shared" si="16"/>
        <v>1948</v>
      </c>
      <c r="C931" s="70">
        <f t="shared" si="1"/>
        <v>1948.0833333332632</v>
      </c>
      <c r="D931" s="149">
        <f t="shared" si="383"/>
        <v>17623</v>
      </c>
      <c r="E931" s="151">
        <v>23.67</v>
      </c>
      <c r="F931" s="152">
        <v>14346.622799999999</v>
      </c>
      <c r="G931" s="152">
        <v>1675.9770000000001</v>
      </c>
      <c r="H931" s="152">
        <v>2113.1453516699999</v>
      </c>
      <c r="I931" s="152">
        <v>14346.622799999999</v>
      </c>
      <c r="J931" s="152">
        <v>23.67</v>
      </c>
      <c r="K931" s="152">
        <v>23.67</v>
      </c>
      <c r="L931" s="152">
        <v>42</v>
      </c>
      <c r="M931" s="153">
        <v>9.9860026299999998</v>
      </c>
      <c r="N931" s="17">
        <f t="shared" ref="N931:T931" si="1005">F931/F930/$E931*$E930-1</f>
        <v>-4.1905293912602892E-2</v>
      </c>
      <c r="O931" s="17">
        <f t="shared" si="1005"/>
        <v>4.0302046313316353E-3</v>
      </c>
      <c r="P931" s="17">
        <f t="shared" si="1005"/>
        <v>1.2311505440343318E-3</v>
      </c>
      <c r="Q931" s="17">
        <f t="shared" si="1005"/>
        <v>-4.1905293912602892E-2</v>
      </c>
      <c r="R931" s="17">
        <f t="shared" si="1005"/>
        <v>0</v>
      </c>
      <c r="S931" s="17">
        <f t="shared" si="1005"/>
        <v>0</v>
      </c>
      <c r="T931" s="17">
        <f t="shared" si="1005"/>
        <v>4.2247570764675224E-4</v>
      </c>
      <c r="U931" s="241">
        <v>-1.72E-2</v>
      </c>
      <c r="V931" s="241">
        <v>6.9999999999999999E-4</v>
      </c>
      <c r="W931" s="223">
        <f t="shared" ca="1" si="990"/>
        <v>-3.0643472389470169E-2</v>
      </c>
      <c r="X931" s="223">
        <f>MMULT(N931:T931,'Parameters &amp; Main Results'!$B$12:$B$18)-'Parameters &amp; Main Results'!$B$22/12+MMULT(U931:V931,'Parameters &amp; Main Results'!$B$20:$B$21)</f>
        <v>-3.0643472389470169E-2</v>
      </c>
      <c r="Y931" s="223">
        <f>MMULT(N931:T931,'Parameters &amp; Main Results'!$C$12:$C$18)-'Parameters &amp; Main Results'!$C$22/12+MMULT(U931:V931,'Parameters &amp; Main Results'!$C$20:$C$21)</f>
        <v>-3.7353410724876114E-2</v>
      </c>
      <c r="Z931" s="17">
        <f t="shared" ca="1" si="975"/>
        <v>131.6076632645493</v>
      </c>
      <c r="AA931" s="70">
        <f ca="1">Z931/OFFSET(Z931,'Parameters &amp; Main Results'!$B$38,0)</f>
        <v>17.334514741919115</v>
      </c>
      <c r="AB931" s="70">
        <f ca="1">SUMPRODUCT(Z931:OFFSET(Z931,'Parameters &amp; Main Results'!$B$38-1,0), 'Cash Flow Assist'!$P$11:OFFSET('Cash Flow Assist'!$P$11,'Parameters &amp; Main Results'!$B$38-1,0)  )/OFFSET(Z931,'Parameters &amp; Main Results'!$B$38,0)</f>
        <v>2483.4859517619529</v>
      </c>
      <c r="AC931" s="70">
        <f ca="1">SUMPRODUCT(Z931:OFFSET(Z931,'Parameters &amp; Main Results'!$B$38-1,0),'Parameters &amp; Main Results'!$B$42:OFFSET('Parameters &amp; Main Results'!$B$42,'Parameters &amp; Main Results'!$B$38-1,0)   )/OFFSET(Z931,'Parameters &amp; Main Results'!$B$38,0)</f>
        <v>0</v>
      </c>
      <c r="AD931" s="155">
        <f t="shared" si="4"/>
        <v>-0.37783806849689783</v>
      </c>
      <c r="AE931" s="252">
        <f t="shared" ca="1" si="985"/>
        <v>16062.936900000001</v>
      </c>
      <c r="AF931" s="253">
        <f t="shared" ca="1" si="987"/>
        <v>-0.10684933338684792</v>
      </c>
      <c r="AG931" s="258">
        <f t="shared" ca="1" si="988"/>
        <v>0</v>
      </c>
      <c r="AH931" s="227" t="str">
        <f ca="1">IF(SUM(AG931:OFFSET(AG931,(-HoldAggressiveTime-1),0,,))=0,"Defensive","Aggressive")</f>
        <v>Defensive</v>
      </c>
    </row>
    <row r="932" spans="1:34" ht="15" x14ac:dyDescent="0.2">
      <c r="A932">
        <f t="shared" si="15"/>
        <v>3</v>
      </c>
      <c r="B932">
        <f t="shared" si="16"/>
        <v>1948</v>
      </c>
      <c r="C932" s="70">
        <f t="shared" si="1"/>
        <v>1948.1666666665965</v>
      </c>
      <c r="D932" s="149">
        <f t="shared" si="383"/>
        <v>17653</v>
      </c>
      <c r="E932" s="151">
        <v>23.5</v>
      </c>
      <c r="F932" s="152">
        <v>15515.9216</v>
      </c>
      <c r="G932" s="152">
        <v>1680.4929</v>
      </c>
      <c r="H932" s="152">
        <v>2114.9063061299998</v>
      </c>
      <c r="I932" s="152">
        <v>15515.9216</v>
      </c>
      <c r="J932" s="152">
        <v>23.5</v>
      </c>
      <c r="K932" s="152">
        <v>23.5</v>
      </c>
      <c r="L932" s="152">
        <v>42</v>
      </c>
      <c r="M932" s="153">
        <v>10.739183369999999</v>
      </c>
      <c r="N932" s="17">
        <f t="shared" ref="N932:T932" si="1006">F932/F931/$E932*$E931-1</f>
        <v>8.9327060101307421E-2</v>
      </c>
      <c r="O932" s="17">
        <f t="shared" si="1006"/>
        <v>9.9480226452608456E-3</v>
      </c>
      <c r="P932" s="17">
        <f t="shared" si="1006"/>
        <v>8.0734042554502228E-3</v>
      </c>
      <c r="Q932" s="17">
        <f t="shared" si="1006"/>
        <v>8.9327060101307421E-2</v>
      </c>
      <c r="R932" s="17">
        <f t="shared" si="1006"/>
        <v>0</v>
      </c>
      <c r="S932" s="17">
        <f t="shared" si="1006"/>
        <v>0</v>
      </c>
      <c r="T932" s="17">
        <f t="shared" si="1006"/>
        <v>7.2340425531915997E-3</v>
      </c>
      <c r="U932" s="241">
        <v>1.4E-3</v>
      </c>
      <c r="V932" s="241">
        <v>4.4999999999999998E-2</v>
      </c>
      <c r="W932" s="223">
        <f t="shared" ca="1" si="990"/>
        <v>6.9304935066025655E-2</v>
      </c>
      <c r="X932" s="223">
        <f>MMULT(N932:T932,'Parameters &amp; Main Results'!$B$12:$B$18)-'Parameters &amp; Main Results'!$B$22/12+MMULT(U932:V932,'Parameters &amp; Main Results'!$B$20:$B$21)</f>
        <v>6.9304935066025655E-2</v>
      </c>
      <c r="Y932" s="223">
        <f>MMULT(N932:T932,'Parameters &amp; Main Results'!$C$12:$C$18)-'Parameters &amp; Main Results'!$C$22/12+MMULT(U932:V932,'Parameters &amp; Main Results'!$C$20:$C$21)</f>
        <v>8.1347489689036101E-2</v>
      </c>
      <c r="Z932" s="17">
        <f t="shared" ca="1" si="975"/>
        <v>135.76806831740541</v>
      </c>
      <c r="AA932" s="70">
        <f ca="1">Z932/OFFSET(Z932,'Parameters &amp; Main Results'!$B$38,0)</f>
        <v>17.98013796934627</v>
      </c>
      <c r="AB932" s="70">
        <f ca="1">SUMPRODUCT(Z932:OFFSET(Z932,'Parameters &amp; Main Results'!$B$38-1,0), 'Cash Flow Assist'!$P$11:OFFSET('Cash Flow Assist'!$P$11,'Parameters &amp; Main Results'!$B$38-1,0)  )/OFFSET(Z932,'Parameters &amp; Main Results'!$B$38,0)</f>
        <v>2480.6224988194544</v>
      </c>
      <c r="AC932" s="70">
        <f ca="1">SUMPRODUCT(Z932:OFFSET(Z932,'Parameters &amp; Main Results'!$B$38-1,0),'Parameters &amp; Main Results'!$B$42:OFFSET('Parameters &amp; Main Results'!$B$42,'Parameters &amp; Main Results'!$B$38-1,0)   )/OFFSET(Z932,'Parameters &amp; Main Results'!$B$38,0)</f>
        <v>0</v>
      </c>
      <c r="AD932" s="155">
        <f t="shared" si="4"/>
        <v>-0.32226217224877474</v>
      </c>
      <c r="AE932" s="252">
        <f t="shared" ca="1" si="985"/>
        <v>17234.937900000001</v>
      </c>
      <c r="AF932" s="253">
        <f t="shared" ca="1" si="987"/>
        <v>-9.9740208521436044E-2</v>
      </c>
      <c r="AG932" s="258">
        <f t="shared" ca="1" si="988"/>
        <v>0</v>
      </c>
      <c r="AH932" s="227" t="str">
        <f ca="1">IF(SUM(AG932:OFFSET(AG932,(-HoldAggressiveTime-1),0,,))=0,"Defensive","Aggressive")</f>
        <v>Defensive</v>
      </c>
    </row>
    <row r="933" spans="1:34" ht="15" x14ac:dyDescent="0.2">
      <c r="A933">
        <f t="shared" si="15"/>
        <v>4</v>
      </c>
      <c r="B933">
        <f t="shared" si="16"/>
        <v>1948</v>
      </c>
      <c r="C933" s="70">
        <f t="shared" si="1"/>
        <v>1948.2499999999297</v>
      </c>
      <c r="D933" s="149">
        <f t="shared" si="383"/>
        <v>17684</v>
      </c>
      <c r="E933" s="151">
        <v>23.82</v>
      </c>
      <c r="F933" s="152">
        <v>16003.5753</v>
      </c>
      <c r="G933" s="152">
        <v>1685.0071</v>
      </c>
      <c r="H933" s="152">
        <v>2116.66872805</v>
      </c>
      <c r="I933" s="152">
        <v>16003.5753</v>
      </c>
      <c r="J933" s="152">
        <v>23.82</v>
      </c>
      <c r="K933" s="152">
        <v>23.82</v>
      </c>
      <c r="L933" s="152">
        <v>42</v>
      </c>
      <c r="M933" s="153">
        <v>10.834501850000001</v>
      </c>
      <c r="N933" s="17">
        <f t="shared" ref="N933:T933" si="1007">F933/F932/$E933*$E932-1</f>
        <v>1.7572932637669458E-2</v>
      </c>
      <c r="O933" s="17">
        <f t="shared" si="1007"/>
        <v>-1.078394044297748E-2</v>
      </c>
      <c r="P933" s="17">
        <f t="shared" si="1007"/>
        <v>-1.2611950742501654E-2</v>
      </c>
      <c r="Q933" s="17">
        <f t="shared" si="1007"/>
        <v>1.7572932637669458E-2</v>
      </c>
      <c r="R933" s="17">
        <f t="shared" si="1007"/>
        <v>0</v>
      </c>
      <c r="S933" s="17">
        <f t="shared" si="1007"/>
        <v>0</v>
      </c>
      <c r="T933" s="17">
        <f t="shared" si="1007"/>
        <v>-1.3434089000839644E-2</v>
      </c>
      <c r="U933" s="241">
        <v>-1.6500000000000001E-2</v>
      </c>
      <c r="V933" s="241">
        <v>4.1099999999999998E-2</v>
      </c>
      <c r="W933" s="223">
        <f t="shared" ca="1" si="990"/>
        <v>1.0309540272947948E-2</v>
      </c>
      <c r="X933" s="223">
        <f>MMULT(N933:T933,'Parameters &amp; Main Results'!$B$12:$B$18)-'Parameters &amp; Main Results'!$B$22/12+MMULT(U933:V933,'Parameters &amp; Main Results'!$B$20:$B$21)</f>
        <v>1.0309540272947948E-2</v>
      </c>
      <c r="Y933" s="223">
        <f>MMULT(N933:T933,'Parameters &amp; Main Results'!$C$12:$C$18)-'Parameters &amp; Main Results'!$C$22/12+MMULT(U933:V933,'Parameters &amp; Main Results'!$C$20:$C$21)</f>
        <v>1.4695578662938098E-2</v>
      </c>
      <c r="Z933" s="17">
        <f t="shared" ca="1" si="975"/>
        <v>126.96852307057034</v>
      </c>
      <c r="AA933" s="70">
        <f ca="1">Z933/OFFSET(Z933,'Parameters &amp; Main Results'!$B$38,0)</f>
        <v>17.131210423070915</v>
      </c>
      <c r="AB933" s="70">
        <f ca="1">SUMPRODUCT(Z933:OFFSET(Z933,'Parameters &amp; Main Results'!$B$38-1,0), 'Cash Flow Assist'!$P$11:OFFSET('Cash Flow Assist'!$P$11,'Parameters &amp; Main Results'!$B$38-1,0)  )/OFFSET(Z933,'Parameters &amp; Main Results'!$B$38,0)</f>
        <v>2510.0031339339212</v>
      </c>
      <c r="AC933" s="70">
        <f ca="1">SUMPRODUCT(Z933:OFFSET(Z933,'Parameters &amp; Main Results'!$B$38-1,0),'Parameters &amp; Main Results'!$B$42:OFFSET('Parameters &amp; Main Results'!$B$42,'Parameters &amp; Main Results'!$B$38-1,0)   )/OFFSET(Z933,'Parameters &amp; Main Results'!$B$38,0)</f>
        <v>0</v>
      </c>
      <c r="AD933" s="155">
        <f t="shared" si="4"/>
        <v>-0.31035233105570204</v>
      </c>
      <c r="AE933" s="252">
        <f t="shared" ca="1" si="985"/>
        <v>16090.337799999999</v>
      </c>
      <c r="AF933" s="253">
        <f t="shared" ca="1" si="987"/>
        <v>-5.3922112188346293E-3</v>
      </c>
      <c r="AG933" s="258">
        <f t="shared" ca="1" si="988"/>
        <v>0</v>
      </c>
      <c r="AH933" s="227" t="str">
        <f ca="1">IF(SUM(AG933:OFFSET(AG933,(-HoldAggressiveTime-1),0,,))=0,"Defensive","Aggressive")</f>
        <v>Defensive</v>
      </c>
    </row>
    <row r="934" spans="1:34" ht="15" x14ac:dyDescent="0.2">
      <c r="A934">
        <f t="shared" si="15"/>
        <v>5</v>
      </c>
      <c r="B934">
        <f t="shared" si="16"/>
        <v>1948</v>
      </c>
      <c r="C934" s="70">
        <f t="shared" si="1"/>
        <v>1948.333333333263</v>
      </c>
      <c r="D934" s="149">
        <f t="shared" si="383"/>
        <v>17714</v>
      </c>
      <c r="E934" s="151">
        <v>24.01</v>
      </c>
      <c r="F934" s="152">
        <v>17326.867999999999</v>
      </c>
      <c r="G934" s="152">
        <v>1701.6342</v>
      </c>
      <c r="H934" s="152">
        <v>2118.4326186600001</v>
      </c>
      <c r="I934" s="152">
        <v>17326.867999999999</v>
      </c>
      <c r="J934" s="152">
        <v>24.01</v>
      </c>
      <c r="K934" s="152">
        <v>24.01</v>
      </c>
      <c r="L934" s="152">
        <v>42</v>
      </c>
      <c r="M934" s="153">
        <v>11.650303729999999</v>
      </c>
      <c r="N934" s="17">
        <f t="shared" ref="N934:T934" si="1008">F934/F933/$E934*$E933-1</f>
        <v>7.4119612038284544E-2</v>
      </c>
      <c r="O934" s="17">
        <f t="shared" si="1008"/>
        <v>1.8762175789590607E-3</v>
      </c>
      <c r="P934" s="17">
        <f t="shared" si="1008"/>
        <v>-7.0866305690528986E-3</v>
      </c>
      <c r="Q934" s="17">
        <f t="shared" si="1008"/>
        <v>7.4119612038284544E-2</v>
      </c>
      <c r="R934" s="17">
        <f t="shared" si="1008"/>
        <v>0</v>
      </c>
      <c r="S934" s="17">
        <f t="shared" si="1008"/>
        <v>0</v>
      </c>
      <c r="T934" s="17">
        <f t="shared" si="1008"/>
        <v>-7.9133694294044599E-3</v>
      </c>
      <c r="U934" s="241">
        <v>9.1000000000000004E-3</v>
      </c>
      <c r="V934" s="241">
        <v>-1.2699999999999999E-2</v>
      </c>
      <c r="W934" s="223">
        <f t="shared" ca="1" si="990"/>
        <v>5.5527617406368322E-2</v>
      </c>
      <c r="X934" s="223">
        <f>MMULT(N934:T934,'Parameters &amp; Main Results'!$B$12:$B$18)-'Parameters &amp; Main Results'!$B$22/12+MMULT(U934:V934,'Parameters &amp; Main Results'!$B$20:$B$21)</f>
        <v>5.5527617406368322E-2</v>
      </c>
      <c r="Y934" s="223">
        <f>MMULT(N934:T934,'Parameters &amp; Main Results'!$C$12:$C$18)-'Parameters &amp; Main Results'!$C$22/12+MMULT(U934:V934,'Parameters &amp; Main Results'!$C$20:$C$21)</f>
        <v>6.6853605925685344E-2</v>
      </c>
      <c r="Z934" s="17">
        <f t="shared" ca="1" si="975"/>
        <v>125.67289331571408</v>
      </c>
      <c r="AA934" s="70">
        <f ca="1">Z934/OFFSET(Z934,'Parameters &amp; Main Results'!$B$38,0)</f>
        <v>16.643917116590629</v>
      </c>
      <c r="AB934" s="70">
        <f ca="1">SUMPRODUCT(Z934:OFFSET(Z934,'Parameters &amp; Main Results'!$B$38-1,0), 'Cash Flow Assist'!$P$11:OFFSET('Cash Flow Assist'!$P$11,'Parameters &amp; Main Results'!$B$38-1,0)  )/OFFSET(Z934,'Parameters &amp; Main Results'!$B$38,0)</f>
        <v>2447.9136540621375</v>
      </c>
      <c r="AC934" s="70">
        <f ca="1">SUMPRODUCT(Z934:OFFSET(Z934,'Parameters &amp; Main Results'!$B$38-1,0),'Parameters &amp; Main Results'!$B$42:OFFSET('Parameters &amp; Main Results'!$B$42,'Parameters &amp; Main Results'!$B$38-1,0)   )/OFFSET(Z934,'Parameters &amp; Main Results'!$B$38,0)</f>
        <v>0</v>
      </c>
      <c r="AD934" s="155">
        <f t="shared" si="4"/>
        <v>-0.25923591339044338</v>
      </c>
      <c r="AE934" s="252">
        <f t="shared" ca="1" si="985"/>
        <v>16888.011299999998</v>
      </c>
      <c r="AF934" s="253">
        <f t="shared" ca="1" si="987"/>
        <v>2.5986286496622626E-2</v>
      </c>
      <c r="AG934" s="258">
        <f t="shared" ca="1" si="988"/>
        <v>0</v>
      </c>
      <c r="AH934" s="227" t="str">
        <f ca="1">IF(SUM(AG934:OFFSET(AG934,(-HoldAggressiveTime-1),0,,))=0,"Defensive","Aggressive")</f>
        <v>Defensive</v>
      </c>
    </row>
    <row r="935" spans="1:34" ht="15" x14ac:dyDescent="0.2">
      <c r="A935">
        <f t="shared" si="15"/>
        <v>6</v>
      </c>
      <c r="B935">
        <f t="shared" si="16"/>
        <v>1948</v>
      </c>
      <c r="C935" s="70">
        <f t="shared" si="1"/>
        <v>1948.4166666665963</v>
      </c>
      <c r="D935" s="149">
        <f t="shared" si="383"/>
        <v>17745</v>
      </c>
      <c r="E935" s="151">
        <v>24.15</v>
      </c>
      <c r="F935" s="152">
        <v>17465.804</v>
      </c>
      <c r="G935" s="152">
        <v>1689.3871999999999</v>
      </c>
      <c r="H935" s="152">
        <v>2120.1979791700001</v>
      </c>
      <c r="I935" s="152">
        <v>17465.804</v>
      </c>
      <c r="J935" s="152">
        <v>24.15</v>
      </c>
      <c r="K935" s="152">
        <v>24.15</v>
      </c>
      <c r="L935" s="152">
        <v>42</v>
      </c>
      <c r="M935" s="153">
        <v>11.536100129999999</v>
      </c>
      <c r="N935" s="17">
        <f t="shared" ref="N935:T935" si="1009">F935/F934/$E935*$E934-1</f>
        <v>2.1749436954701107E-3</v>
      </c>
      <c r="O935" s="17">
        <f t="shared" si="1009"/>
        <v>-1.2952577578369762E-2</v>
      </c>
      <c r="P935" s="17">
        <f t="shared" si="1009"/>
        <v>-4.9685990364211063E-3</v>
      </c>
      <c r="Q935" s="17">
        <f t="shared" si="1009"/>
        <v>2.1749436954701107E-3</v>
      </c>
      <c r="R935" s="17">
        <f t="shared" si="1009"/>
        <v>0</v>
      </c>
      <c r="S935" s="17">
        <f t="shared" si="1009"/>
        <v>0</v>
      </c>
      <c r="T935" s="17">
        <f t="shared" si="1009"/>
        <v>-5.7971014492752548E-3</v>
      </c>
      <c r="U935" s="241">
        <v>-1.8200000000000001E-2</v>
      </c>
      <c r="V935" s="241">
        <v>2.81E-2</v>
      </c>
      <c r="W935" s="223">
        <f t="shared" ca="1" si="990"/>
        <v>-1.2908294832017992E-3</v>
      </c>
      <c r="X935" s="223">
        <f>MMULT(N935:T935,'Parameters &amp; Main Results'!$B$12:$B$18)-'Parameters &amp; Main Results'!$B$22/12+MMULT(U935:V935,'Parameters &amp; Main Results'!$B$20:$B$21)</f>
        <v>-1.2908294832017992E-3</v>
      </c>
      <c r="Y935" s="223">
        <f>MMULT(N935:T935,'Parameters &amp; Main Results'!$C$12:$C$18)-'Parameters &amp; Main Results'!$C$22/12+MMULT(U935:V935,'Parameters &amp; Main Results'!$C$20:$C$21)</f>
        <v>6.2052490141945678E-4</v>
      </c>
      <c r="Z935" s="17">
        <f t="shared" ca="1" si="975"/>
        <v>119.06168180091414</v>
      </c>
      <c r="AA935" s="70">
        <f ca="1">Z935/OFFSET(Z935,'Parameters &amp; Main Results'!$B$38,0)</f>
        <v>16.190729231455183</v>
      </c>
      <c r="AB935" s="70">
        <f ca="1">SUMPRODUCT(Z935:OFFSET(Z935,'Parameters &amp; Main Results'!$B$38-1,0), 'Cash Flow Assist'!$P$11:OFFSET('Cash Flow Assist'!$P$11,'Parameters &amp; Main Results'!$B$38-1,0)  )/OFFSET(Z935,'Parameters &amp; Main Results'!$B$38,0)</f>
        <v>2497.4235492508251</v>
      </c>
      <c r="AC935" s="70">
        <f ca="1">SUMPRODUCT(Z935:OFFSET(Z935,'Parameters &amp; Main Results'!$B$38-1,0),'Parameters &amp; Main Results'!$B$42:OFFSET('Parameters &amp; Main Results'!$B$42,'Parameters &amp; Main Results'!$B$38-1,0)   )/OFFSET(Z935,'Parameters &amp; Main Results'!$B$38,0)</f>
        <v>0</v>
      </c>
      <c r="AD935" s="155">
        <f t="shared" si="4"/>
        <v>-0.25762479321044129</v>
      </c>
      <c r="AE935" s="252">
        <f t="shared" ca="1" si="985"/>
        <v>17576.041399999998</v>
      </c>
      <c r="AF935" s="253">
        <f t="shared" ca="1" si="987"/>
        <v>-6.2720266464551099E-3</v>
      </c>
      <c r="AG935" s="258">
        <f t="shared" ca="1" si="988"/>
        <v>0</v>
      </c>
      <c r="AH935" s="227" t="str">
        <f ca="1">IF(SUM(AG935:OFFSET(AG935,(-HoldAggressiveTime-1),0,,))=0,"Defensive","Aggressive")</f>
        <v>Defensive</v>
      </c>
    </row>
    <row r="936" spans="1:34" ht="15" x14ac:dyDescent="0.2">
      <c r="A936">
        <f t="shared" si="15"/>
        <v>7</v>
      </c>
      <c r="B936">
        <f t="shared" si="16"/>
        <v>1948</v>
      </c>
      <c r="C936" s="70">
        <f t="shared" si="1"/>
        <v>1948.4999999999295</v>
      </c>
      <c r="D936" s="149">
        <f t="shared" si="383"/>
        <v>17776</v>
      </c>
      <c r="E936" s="151">
        <v>24.4</v>
      </c>
      <c r="F936" s="152">
        <v>16595.866300000002</v>
      </c>
      <c r="G936" s="152">
        <v>1689.3959</v>
      </c>
      <c r="H936" s="152">
        <v>2121.9648108199999</v>
      </c>
      <c r="I936" s="152">
        <v>16595.866300000002</v>
      </c>
      <c r="J936" s="152">
        <v>24.4</v>
      </c>
      <c r="K936" s="152">
        <v>24.4</v>
      </c>
      <c r="L936" s="152">
        <v>42</v>
      </c>
      <c r="M936" s="153">
        <v>10.75243704</v>
      </c>
      <c r="N936" s="17">
        <f t="shared" ref="N936:T936" si="1010">F936/F935/$E936*$E935-1</f>
        <v>-5.9543626719360199E-2</v>
      </c>
      <c r="O936" s="17">
        <f t="shared" si="1010"/>
        <v>-1.0240804607322351E-2</v>
      </c>
      <c r="P936" s="17">
        <f t="shared" si="1010"/>
        <v>-9.421106557054304E-3</v>
      </c>
      <c r="Q936" s="17">
        <f t="shared" si="1010"/>
        <v>-5.9543626719360199E-2</v>
      </c>
      <c r="R936" s="17">
        <f t="shared" si="1010"/>
        <v>0</v>
      </c>
      <c r="S936" s="17">
        <f t="shared" si="1010"/>
        <v>0</v>
      </c>
      <c r="T936" s="17">
        <f t="shared" si="1010"/>
        <v>-1.0245901639344246E-2</v>
      </c>
      <c r="U936" s="241">
        <v>-3.3E-3</v>
      </c>
      <c r="V936" s="241">
        <v>1.4E-3</v>
      </c>
      <c r="W936" s="223">
        <f t="shared" ca="1" si="990"/>
        <v>-4.7259842709618499E-2</v>
      </c>
      <c r="X936" s="223">
        <f>MMULT(N936:T936,'Parameters &amp; Main Results'!$B$12:$B$18)-'Parameters &amp; Main Results'!$B$22/12+MMULT(U936:V936,'Parameters &amp; Main Results'!$B$20:$B$21)</f>
        <v>-4.7259842709618499E-2</v>
      </c>
      <c r="Y936" s="223">
        <f>MMULT(N936:T936,'Parameters &amp; Main Results'!$C$12:$C$18)-'Parameters &amp; Main Results'!$C$22/12+MMULT(U936:V936,'Parameters &amp; Main Results'!$C$20:$C$21)</f>
        <v>-5.4655011174823083E-2</v>
      </c>
      <c r="Z936" s="17">
        <f t="shared" ca="1" si="975"/>
        <v>119.21556877194163</v>
      </c>
      <c r="AA936" s="70">
        <f ca="1">Z936/OFFSET(Z936,'Parameters &amp; Main Results'!$B$38,0)</f>
        <v>16.23571841799712</v>
      </c>
      <c r="AB936" s="70">
        <f ca="1">SUMPRODUCT(Z936:OFFSET(Z936,'Parameters &amp; Main Results'!$B$38-1,0), 'Cash Flow Assist'!$P$11:OFFSET('Cash Flow Assist'!$P$11,'Parameters &amp; Main Results'!$B$38-1,0)  )/OFFSET(Z936,'Parameters &amp; Main Results'!$B$38,0)</f>
        <v>2485.9171588126874</v>
      </c>
      <c r="AC936" s="70">
        <f ca="1">SUMPRODUCT(Z936:OFFSET(Z936,'Parameters &amp; Main Results'!$B$38-1,0),'Parameters &amp; Main Results'!$B$42:OFFSET('Parameters &amp; Main Results'!$B$42,'Parameters &amp; Main Results'!$B$38-1,0)   )/OFFSET(Z936,'Parameters &amp; Main Results'!$B$38,0)</f>
        <v>0</v>
      </c>
      <c r="AD936" s="155">
        <f t="shared" si="4"/>
        <v>-0.30182850540922657</v>
      </c>
      <c r="AE936" s="252">
        <f t="shared" ca="1" si="985"/>
        <v>18022.694299999999</v>
      </c>
      <c r="AF936" s="253">
        <f t="shared" ca="1" si="987"/>
        <v>-7.9168407134331611E-2</v>
      </c>
      <c r="AG936" s="258">
        <f t="shared" ca="1" si="988"/>
        <v>0</v>
      </c>
      <c r="AH936" s="227" t="str">
        <f ca="1">IF(SUM(AG936:OFFSET(AG936,(-HoldAggressiveTime-1),0,,))=0,"Defensive","Aggressive")</f>
        <v>Defensive</v>
      </c>
    </row>
    <row r="937" spans="1:34" ht="15" x14ac:dyDescent="0.2">
      <c r="A937">
        <f t="shared" si="15"/>
        <v>8</v>
      </c>
      <c r="B937">
        <f t="shared" si="16"/>
        <v>1948</v>
      </c>
      <c r="C937" s="70">
        <f t="shared" si="1"/>
        <v>1948.5833333332628</v>
      </c>
      <c r="D937" s="149">
        <f t="shared" si="383"/>
        <v>17806</v>
      </c>
      <c r="E937" s="151">
        <v>24.43</v>
      </c>
      <c r="F937" s="152">
        <v>16803.8197</v>
      </c>
      <c r="G937" s="152">
        <v>1689.4333999999999</v>
      </c>
      <c r="H937" s="152">
        <v>2123.73311483</v>
      </c>
      <c r="I937" s="152">
        <v>16803.8197</v>
      </c>
      <c r="J937" s="152">
        <v>24.43</v>
      </c>
      <c r="K937" s="152">
        <v>24.43</v>
      </c>
      <c r="L937" s="152">
        <v>42</v>
      </c>
      <c r="M937" s="153">
        <v>10.743604469999999</v>
      </c>
      <c r="N937" s="17">
        <f t="shared" ref="N937:T937" si="1011">F937/F936/$E937*$E936-1</f>
        <v>1.1287047842860609E-2</v>
      </c>
      <c r="O937" s="17">
        <f t="shared" si="1011"/>
        <v>-1.2058283372405887E-3</v>
      </c>
      <c r="P937" s="17">
        <f t="shared" si="1011"/>
        <v>-3.9568836084147296E-4</v>
      </c>
      <c r="Q937" s="17">
        <f t="shared" si="1011"/>
        <v>1.1287047842860609E-2</v>
      </c>
      <c r="R937" s="17">
        <f t="shared" si="1011"/>
        <v>0</v>
      </c>
      <c r="S937" s="17">
        <f t="shared" si="1011"/>
        <v>0</v>
      </c>
      <c r="T937" s="17">
        <f t="shared" si="1011"/>
        <v>-1.2279983626688473E-3</v>
      </c>
      <c r="U937" s="241">
        <v>-1.11E-2</v>
      </c>
      <c r="V937" s="241">
        <v>2.8E-3</v>
      </c>
      <c r="W937" s="223">
        <f t="shared" ca="1" si="990"/>
        <v>8.1210536298972295E-3</v>
      </c>
      <c r="X937" s="223">
        <f>MMULT(N937:T937,'Parameters &amp; Main Results'!$B$12:$B$18)-'Parameters &amp; Main Results'!$B$22/12+MMULT(U937:V937,'Parameters &amp; Main Results'!$B$20:$B$21)</f>
        <v>8.1210536298972295E-3</v>
      </c>
      <c r="Y937" s="223">
        <f>MMULT(N937:T937,'Parameters &amp; Main Results'!$C$12:$C$18)-'Parameters &amp; Main Results'!$C$22/12+MMULT(U937:V937,'Parameters &amp; Main Results'!$C$20:$C$21)</f>
        <v>9.9960935581838214E-3</v>
      </c>
      <c r="Z937" s="17">
        <f t="shared" ca="1" si="975"/>
        <v>125.12915285421987</v>
      </c>
      <c r="AA937" s="70">
        <f ca="1">Z937/OFFSET(Z937,'Parameters &amp; Main Results'!$B$38,0)</f>
        <v>17.090856928183385</v>
      </c>
      <c r="AB937" s="70">
        <f ca="1">SUMPRODUCT(Z937:OFFSET(Z937,'Parameters &amp; Main Results'!$B$38-1,0), 'Cash Flow Assist'!$P$11:OFFSET('Cash Flow Assist'!$P$11,'Parameters &amp; Main Results'!$B$38-1,0)  )/OFFSET(Z937,'Parameters &amp; Main Results'!$B$38,0)</f>
        <v>2477.8987218743823</v>
      </c>
      <c r="AC937" s="70">
        <f ca="1">SUMPRODUCT(Z937:OFFSET(Z937,'Parameters &amp; Main Results'!$B$38-1,0),'Parameters &amp; Main Results'!$B$42:OFFSET('Parameters &amp; Main Results'!$B$42,'Parameters &amp; Main Results'!$B$38-1,0)   )/OFFSET(Z937,'Parameters &amp; Main Results'!$B$38,0)</f>
        <v>0</v>
      </c>
      <c r="AD937" s="155">
        <f t="shared" si="4"/>
        <v>-0.29394821034725904</v>
      </c>
      <c r="AE937" s="252">
        <f t="shared" ca="1" si="985"/>
        <v>17371.2019</v>
      </c>
      <c r="AF937" s="253">
        <f t="shared" ca="1" si="987"/>
        <v>-3.266223047007473E-2</v>
      </c>
      <c r="AG937" s="258">
        <f t="shared" ca="1" si="988"/>
        <v>0</v>
      </c>
      <c r="AH937" s="227" t="str">
        <f ca="1">IF(SUM(AG937:OFFSET(AG937,(-HoldAggressiveTime-1),0,,))=0,"Defensive","Aggressive")</f>
        <v>Defensive</v>
      </c>
    </row>
    <row r="938" spans="1:34" ht="15" x14ac:dyDescent="0.2">
      <c r="A938">
        <f t="shared" si="15"/>
        <v>9</v>
      </c>
      <c r="B938">
        <f t="shared" si="16"/>
        <v>1948</v>
      </c>
      <c r="C938" s="70">
        <f t="shared" si="1"/>
        <v>1948.666666666596</v>
      </c>
      <c r="D938" s="149">
        <f t="shared" si="383"/>
        <v>17837</v>
      </c>
      <c r="E938" s="151">
        <v>24.36</v>
      </c>
      <c r="F938" s="152">
        <v>16376.564</v>
      </c>
      <c r="G938" s="152">
        <v>1697.0534</v>
      </c>
      <c r="H938" s="152">
        <v>2125.6090790799999</v>
      </c>
      <c r="I938" s="152">
        <v>16376.564</v>
      </c>
      <c r="J938" s="152">
        <v>24.36</v>
      </c>
      <c r="K938" s="152">
        <v>24.36</v>
      </c>
      <c r="L938" s="152">
        <v>42</v>
      </c>
      <c r="M938" s="153">
        <v>10.3730232</v>
      </c>
      <c r="N938" s="17">
        <f t="shared" ref="N938:T938" si="1012">F938/F937/$E938*$E937-1</f>
        <v>-2.2625606251058139E-2</v>
      </c>
      <c r="O938" s="17">
        <f t="shared" si="1012"/>
        <v>7.3969120238093211E-3</v>
      </c>
      <c r="P938" s="17">
        <f t="shared" si="1012"/>
        <v>3.7594348652236764E-3</v>
      </c>
      <c r="Q938" s="17">
        <f t="shared" si="1012"/>
        <v>-2.2625606251058139E-2</v>
      </c>
      <c r="R938" s="17">
        <f t="shared" si="1012"/>
        <v>0</v>
      </c>
      <c r="S938" s="17">
        <f t="shared" si="1012"/>
        <v>0</v>
      </c>
      <c r="T938" s="17">
        <f t="shared" si="1012"/>
        <v>2.8735632183907178E-3</v>
      </c>
      <c r="U938" s="241">
        <v>-1.23E-2</v>
      </c>
      <c r="V938" s="241">
        <v>-1.7100000000000001E-2</v>
      </c>
      <c r="W938" s="223">
        <f t="shared" ca="1" si="990"/>
        <v>-1.5387810789278871E-2</v>
      </c>
      <c r="X938" s="223">
        <f>MMULT(N938:T938,'Parameters &amp; Main Results'!$B$12:$B$18)-'Parameters &amp; Main Results'!$B$22/12+MMULT(U938:V938,'Parameters &amp; Main Results'!$B$20:$B$21)</f>
        <v>-1.5387810789278871E-2</v>
      </c>
      <c r="Y938" s="223">
        <f>MMULT(N938:T938,'Parameters &amp; Main Results'!$C$12:$C$18)-'Parameters &amp; Main Results'!$C$22/12+MMULT(U938:V938,'Parameters &amp; Main Results'!$C$20:$C$21)</f>
        <v>-1.9665021090238058E-2</v>
      </c>
      <c r="Z938" s="17">
        <f t="shared" ca="1" si="975"/>
        <v>124.12115827129372</v>
      </c>
      <c r="AA938" s="70">
        <f ca="1">Z938/OFFSET(Z938,'Parameters &amp; Main Results'!$B$38,0)</f>
        <v>17.379918347947331</v>
      </c>
      <c r="AB938" s="70">
        <f ca="1">SUMPRODUCT(Z938:OFFSET(Z938,'Parameters &amp; Main Results'!$B$38-1,0), 'Cash Flow Assist'!$P$11:OFFSET('Cash Flow Assist'!$P$11,'Parameters &amp; Main Results'!$B$38-1,0)  )/OFFSET(Z938,'Parameters &amp; Main Results'!$B$38,0)</f>
        <v>2523.7755732663704</v>
      </c>
      <c r="AC938" s="70">
        <f ca="1">SUMPRODUCT(Z938:OFFSET(Z938,'Parameters &amp; Main Results'!$B$38-1,0),'Parameters &amp; Main Results'!$B$42:OFFSET('Parameters &amp; Main Results'!$B$42,'Parameters &amp; Main Results'!$B$38-1,0)   )/OFFSET(Z938,'Parameters &amp; Main Results'!$B$38,0)</f>
        <v>0</v>
      </c>
      <c r="AD938" s="155">
        <f t="shared" si="4"/>
        <v>-0.30992306013279691</v>
      </c>
      <c r="AE938" s="252">
        <f t="shared" ca="1" si="985"/>
        <v>16982.089499999998</v>
      </c>
      <c r="AF938" s="253">
        <f t="shared" ca="1" si="987"/>
        <v>-3.5656713503953559E-2</v>
      </c>
      <c r="AG938" s="258">
        <f t="shared" ca="1" si="988"/>
        <v>0</v>
      </c>
      <c r="AH938" s="227" t="str">
        <f ca="1">IF(SUM(AG938:OFFSET(AG938,(-HoldAggressiveTime-1),0,,))=0,"Defensive","Aggressive")</f>
        <v>Defensive</v>
      </c>
    </row>
    <row r="939" spans="1:34" ht="15" x14ac:dyDescent="0.2">
      <c r="A939">
        <f t="shared" si="15"/>
        <v>10</v>
      </c>
      <c r="B939">
        <f t="shared" si="16"/>
        <v>1948</v>
      </c>
      <c r="C939" s="70">
        <f t="shared" si="1"/>
        <v>1948.7499999999293</v>
      </c>
      <c r="D939" s="149">
        <f t="shared" si="383"/>
        <v>17867</v>
      </c>
      <c r="E939" s="151">
        <v>24.31</v>
      </c>
      <c r="F939" s="152">
        <v>17563.477900000002</v>
      </c>
      <c r="G939" s="152">
        <v>1694.0512000000001</v>
      </c>
      <c r="H939" s="152">
        <v>2127.5398406600002</v>
      </c>
      <c r="I939" s="152">
        <v>17563.477900000002</v>
      </c>
      <c r="J939" s="152">
        <v>24.31</v>
      </c>
      <c r="K939" s="152">
        <v>24.31</v>
      </c>
      <c r="L939" s="152">
        <v>42</v>
      </c>
      <c r="M939" s="153">
        <v>11.16655398</v>
      </c>
      <c r="N939" s="17">
        <f t="shared" ref="N939:T939" si="1013">F939/F938/$E939*$E938-1</f>
        <v>7.4682203029966976E-2</v>
      </c>
      <c r="O939" s="17">
        <f t="shared" si="1013"/>
        <v>2.8406189362462086E-4</v>
      </c>
      <c r="P939" s="17">
        <f t="shared" si="1013"/>
        <v>2.9669683257147472E-3</v>
      </c>
      <c r="Q939" s="17">
        <f t="shared" si="1013"/>
        <v>7.4682203029966976E-2</v>
      </c>
      <c r="R939" s="17">
        <f t="shared" si="1013"/>
        <v>0</v>
      </c>
      <c r="S939" s="17">
        <f t="shared" si="1013"/>
        <v>0</v>
      </c>
      <c r="T939" s="17">
        <f t="shared" si="1013"/>
        <v>2.0567667626489872E-3</v>
      </c>
      <c r="U939" s="241">
        <v>-1.4999999999999999E-2</v>
      </c>
      <c r="V939" s="241">
        <v>5.7999999999999996E-3</v>
      </c>
      <c r="W939" s="223">
        <f t="shared" ca="1" si="990"/>
        <v>5.6129636322665932E-2</v>
      </c>
      <c r="X939" s="223">
        <f>MMULT(N939:T939,'Parameters &amp; Main Results'!$B$12:$B$18)-'Parameters &amp; Main Results'!$B$22/12+MMULT(U939:V939,'Parameters &amp; Main Results'!$B$20:$B$21)</f>
        <v>5.6129636322665932E-2</v>
      </c>
      <c r="Y939" s="223">
        <f>MMULT(N939:T939,'Parameters &amp; Main Results'!$C$12:$C$18)-'Parameters &amp; Main Results'!$C$22/12+MMULT(U939:V939,'Parameters &amp; Main Results'!$C$20:$C$21)</f>
        <v>6.7200722249666084E-2</v>
      </c>
      <c r="Z939" s="17">
        <f t="shared" ca="1" si="975"/>
        <v>126.06096047906026</v>
      </c>
      <c r="AA939" s="70">
        <f ca="1">Z939/OFFSET(Z939,'Parameters &amp; Main Results'!$B$38,0)</f>
        <v>17.511593315996258</v>
      </c>
      <c r="AB939" s="70">
        <f ca="1">SUMPRODUCT(Z939:OFFSET(Z939,'Parameters &amp; Main Results'!$B$38-1,0), 'Cash Flow Assist'!$P$11:OFFSET('Cash Flow Assist'!$P$11,'Parameters &amp; Main Results'!$B$38-1,0)  )/OFFSET(Z939,'Parameters &amp; Main Results'!$B$38,0)</f>
        <v>2487.5167157584597</v>
      </c>
      <c r="AC939" s="70">
        <f ca="1">SUMPRODUCT(Z939:OFFSET(Z939,'Parameters &amp; Main Results'!$B$38-1,0),'Parameters &amp; Main Results'!$B$42:OFFSET('Parameters &amp; Main Results'!$B$42,'Parameters &amp; Main Results'!$B$38-1,0)   )/OFFSET(Z939,'Parameters &amp; Main Results'!$B$38,0)</f>
        <v>0</v>
      </c>
      <c r="AD939" s="155">
        <f t="shared" si="4"/>
        <v>-0.25838659400333619</v>
      </c>
      <c r="AE939" s="252">
        <f t="shared" ca="1" si="985"/>
        <v>15797.9018</v>
      </c>
      <c r="AF939" s="253">
        <f t="shared" ca="1" si="987"/>
        <v>0.11176016425168575</v>
      </c>
      <c r="AG939" s="258">
        <f t="shared" ca="1" si="988"/>
        <v>0</v>
      </c>
      <c r="AH939" s="227" t="str">
        <f ca="1">IF(SUM(AG939:OFFSET(AG939,(-HoldAggressiveTime-1),0,,))=0,"Defensive","Aggressive")</f>
        <v>Defensive</v>
      </c>
    </row>
    <row r="940" spans="1:34" ht="15" x14ac:dyDescent="0.2">
      <c r="A940">
        <f t="shared" si="15"/>
        <v>11</v>
      </c>
      <c r="B940">
        <f t="shared" si="16"/>
        <v>1948</v>
      </c>
      <c r="C940" s="70">
        <f t="shared" si="1"/>
        <v>1948.8333333332625</v>
      </c>
      <c r="D940" s="149">
        <f t="shared" si="383"/>
        <v>17898</v>
      </c>
      <c r="E940" s="151">
        <v>24.16</v>
      </c>
      <c r="F940" s="152">
        <v>15746.3781</v>
      </c>
      <c r="G940" s="152">
        <v>1704.7456999999999</v>
      </c>
      <c r="H940" s="152">
        <v>2129.5255445100001</v>
      </c>
      <c r="I940" s="152">
        <v>15746.3781</v>
      </c>
      <c r="J940" s="152">
        <v>24.16</v>
      </c>
      <c r="K940" s="152">
        <v>24.16</v>
      </c>
      <c r="L940" s="152">
        <v>42</v>
      </c>
      <c r="M940" s="153">
        <v>9.8848886599999997</v>
      </c>
      <c r="N940" s="17">
        <f t="shared" ref="N940:T940" si="1014">F940/F939/$E940*$E939-1</f>
        <v>-9.7892723794495873E-2</v>
      </c>
      <c r="O940" s="17">
        <f t="shared" si="1014"/>
        <v>1.2560777359390762E-2</v>
      </c>
      <c r="P940" s="17">
        <f t="shared" si="1014"/>
        <v>7.1477373062365235E-3</v>
      </c>
      <c r="Q940" s="17">
        <f t="shared" si="1014"/>
        <v>-9.7892723794495873E-2</v>
      </c>
      <c r="R940" s="17">
        <f t="shared" si="1014"/>
        <v>0</v>
      </c>
      <c r="S940" s="17">
        <f t="shared" si="1014"/>
        <v>0</v>
      </c>
      <c r="T940" s="17">
        <f t="shared" si="1014"/>
        <v>6.2086092715232244E-3</v>
      </c>
      <c r="U940" s="241">
        <v>-6.0000000000000001E-3</v>
      </c>
      <c r="V940" s="241">
        <v>-4.1300000000000003E-2</v>
      </c>
      <c r="W940" s="223">
        <f t="shared" ca="1" si="990"/>
        <v>-7.0638623577084253E-2</v>
      </c>
      <c r="X940" s="223">
        <f>MMULT(N940:T940,'Parameters &amp; Main Results'!$B$12:$B$18)-'Parameters &amp; Main Results'!$B$22/12+MMULT(U940:V940,'Parameters &amp; Main Results'!$B$20:$B$21)</f>
        <v>-7.0638623577084253E-2</v>
      </c>
      <c r="Y940" s="223">
        <f>MMULT(N940:T940,'Parameters &amp; Main Results'!$C$12:$C$18)-'Parameters &amp; Main Results'!$C$22/12+MMULT(U940:V940,'Parameters &amp; Main Results'!$C$20:$C$21)</f>
        <v>-8.6889040345773869E-2</v>
      </c>
      <c r="Z940" s="17">
        <f t="shared" ca="1" si="975"/>
        <v>119.36125655747287</v>
      </c>
      <c r="AA940" s="70">
        <f ca="1">Z940/OFFSET(Z940,'Parameters &amp; Main Results'!$B$38,0)</f>
        <v>16.851292689592064</v>
      </c>
      <c r="AB940" s="70">
        <f ca="1">SUMPRODUCT(Z940:OFFSET(Z940,'Parameters &amp; Main Results'!$B$38-1,0), 'Cash Flow Assist'!$P$11:OFFSET('Cash Flow Assist'!$P$11,'Parameters &amp; Main Results'!$B$38-1,0)  )/OFFSET(Z940,'Parameters &amp; Main Results'!$B$38,0)</f>
        <v>2511.299062392728</v>
      </c>
      <c r="AC940" s="70">
        <f ca="1">SUMPRODUCT(Z940:OFFSET(Z940,'Parameters &amp; Main Results'!$B$38-1,0),'Parameters &amp; Main Results'!$B$42:OFFSET('Parameters &amp; Main Results'!$B$42,'Parameters &amp; Main Results'!$B$38-1,0)   )/OFFSET(Z940,'Parameters &amp; Main Results'!$B$38,0)</f>
        <v>0</v>
      </c>
      <c r="AD940" s="155">
        <f t="shared" si="4"/>
        <v>-0.33098515031886289</v>
      </c>
      <c r="AE940" s="252">
        <f t="shared" ca="1" si="985"/>
        <v>14251.102500000001</v>
      </c>
      <c r="AF940" s="253">
        <f t="shared" ca="1" si="987"/>
        <v>0.10492350328685089</v>
      </c>
      <c r="AG940" s="258">
        <f t="shared" ca="1" si="988"/>
        <v>0</v>
      </c>
      <c r="AH940" s="227" t="str">
        <f ca="1">IF(SUM(AG940:OFFSET(AG940,(-HoldAggressiveTime-1),0,,))=0,"Defensive","Aggressive")</f>
        <v>Defensive</v>
      </c>
    </row>
    <row r="941" spans="1:34" ht="15" x14ac:dyDescent="0.2">
      <c r="A941">
        <f t="shared" si="15"/>
        <v>12</v>
      </c>
      <c r="B941">
        <f t="shared" si="16"/>
        <v>1948</v>
      </c>
      <c r="C941" s="70">
        <f t="shared" si="1"/>
        <v>1948.9166666665958</v>
      </c>
      <c r="D941" s="149">
        <f t="shared" si="383"/>
        <v>17929</v>
      </c>
      <c r="E941" s="151">
        <v>24.05</v>
      </c>
      <c r="F941" s="152">
        <v>16313.2435</v>
      </c>
      <c r="G941" s="152">
        <v>1712.3797999999999</v>
      </c>
      <c r="H941" s="152">
        <v>2131.5485937799999</v>
      </c>
      <c r="I941" s="152">
        <v>16313.2435</v>
      </c>
      <c r="J941" s="152">
        <v>24.05</v>
      </c>
      <c r="K941" s="152">
        <v>24.05</v>
      </c>
      <c r="L941" s="152">
        <v>42</v>
      </c>
      <c r="M941" s="153">
        <v>10.16734458</v>
      </c>
      <c r="N941" s="17">
        <f t="shared" ref="N941:T941" si="1015">F941/F940/$E941*$E940-1</f>
        <v>4.0738192850449106E-2</v>
      </c>
      <c r="O941" s="17">
        <f t="shared" si="1015"/>
        <v>9.0724326574516123E-3</v>
      </c>
      <c r="P941" s="17">
        <f t="shared" si="1015"/>
        <v>5.5281496894306059E-3</v>
      </c>
      <c r="Q941" s="17">
        <f t="shared" si="1015"/>
        <v>4.0738192850449106E-2</v>
      </c>
      <c r="R941" s="17">
        <f t="shared" si="1015"/>
        <v>0</v>
      </c>
      <c r="S941" s="17">
        <f t="shared" si="1015"/>
        <v>0</v>
      </c>
      <c r="T941" s="17">
        <f t="shared" si="1015"/>
        <v>4.5738045738044075E-3</v>
      </c>
      <c r="U941" s="241">
        <v>-2.8199999999999999E-2</v>
      </c>
      <c r="V941" s="241">
        <v>-1.9400000000000001E-2</v>
      </c>
      <c r="W941" s="223">
        <f t="shared" ca="1" si="990"/>
        <v>3.2555154731350705E-2</v>
      </c>
      <c r="X941" s="223">
        <f>MMULT(N941:T941,'Parameters &amp; Main Results'!$B$12:$B$18)-'Parameters &amp; Main Results'!$B$22/12+MMULT(U941:V941,'Parameters &amp; Main Results'!$B$20:$B$21)</f>
        <v>3.2555154731350705E-2</v>
      </c>
      <c r="Y941" s="223">
        <f>MMULT(N941:T941,'Parameters &amp; Main Results'!$C$12:$C$18)-'Parameters &amp; Main Results'!$C$22/12+MMULT(U941:V941,'Parameters &amp; Main Results'!$C$20:$C$21)</f>
        <v>3.7529950164482691E-2</v>
      </c>
      <c r="Z941" s="17">
        <f t="shared" ca="1" si="975"/>
        <v>128.43363150821997</v>
      </c>
      <c r="AA941" s="70">
        <f ca="1">Z941/OFFSET(Z941,'Parameters &amp; Main Results'!$B$38,0)</f>
        <v>17.827450355506755</v>
      </c>
      <c r="AB941" s="70">
        <f ca="1">SUMPRODUCT(Z941:OFFSET(Z941,'Parameters &amp; Main Results'!$B$38-1,0), 'Cash Flow Assist'!$P$11:OFFSET('Cash Flow Assist'!$P$11,'Parameters &amp; Main Results'!$B$38-1,0)  )/OFFSET(Z941,'Parameters &amp; Main Results'!$B$38,0)</f>
        <v>2453.5172616535806</v>
      </c>
      <c r="AC941" s="70">
        <f ca="1">SUMPRODUCT(Z941:OFFSET(Z941,'Parameters &amp; Main Results'!$B$38-1,0),'Parameters &amp; Main Results'!$B$42:OFFSET('Parameters &amp; Main Results'!$B$42,'Parameters &amp; Main Results'!$B$38-1,0)   )/OFFSET(Z941,'Parameters &amp; Main Results'!$B$38,0)</f>
        <v>0</v>
      </c>
      <c r="AD941" s="155">
        <f t="shared" si="4"/>
        <v>-0.30373069435273847</v>
      </c>
      <c r="AE941" s="252">
        <f t="shared" ca="1" si="985"/>
        <v>14199.523999999999</v>
      </c>
      <c r="AF941" s="253">
        <f t="shared" ca="1" si="987"/>
        <v>0.14885847581933037</v>
      </c>
      <c r="AG941" s="258">
        <f t="shared" ca="1" si="988"/>
        <v>0</v>
      </c>
      <c r="AH941" s="227" t="str">
        <f ca="1">IF(SUM(AG941:OFFSET(AG941,(-HoldAggressiveTime-1),0,,))=0,"Defensive","Aggressive")</f>
        <v>Defensive</v>
      </c>
    </row>
    <row r="942" spans="1:34" ht="15" x14ac:dyDescent="0.2">
      <c r="A942">
        <f t="shared" si="15"/>
        <v>1</v>
      </c>
      <c r="B942">
        <f t="shared" si="16"/>
        <v>1949</v>
      </c>
      <c r="C942" s="70">
        <f t="shared" si="1"/>
        <v>1948.9999999999291</v>
      </c>
      <c r="D942" s="149">
        <f t="shared" si="383"/>
        <v>17957</v>
      </c>
      <c r="E942" s="151">
        <v>24.01</v>
      </c>
      <c r="F942" s="152">
        <v>16427.979500000001</v>
      </c>
      <c r="G942" s="152">
        <v>1723.0818999999999</v>
      </c>
      <c r="H942" s="152">
        <v>2133.6090907600001</v>
      </c>
      <c r="I942" s="152">
        <v>16427.979500000001</v>
      </c>
      <c r="J942" s="152">
        <v>24.01</v>
      </c>
      <c r="K942" s="152">
        <v>24.01</v>
      </c>
      <c r="L942" s="152">
        <v>40.5</v>
      </c>
      <c r="M942" s="153">
        <v>10.159347179999999</v>
      </c>
      <c r="N942" s="17">
        <f t="shared" ref="N942:T942" si="1016">F942/F941/$E942*$E941-1</f>
        <v>8.710993755823182E-3</v>
      </c>
      <c r="O942" s="17">
        <f t="shared" si="1016"/>
        <v>7.9262247080833514E-3</v>
      </c>
      <c r="P942" s="17">
        <f t="shared" si="1016"/>
        <v>2.6342496210403077E-3</v>
      </c>
      <c r="Q942" s="17">
        <f t="shared" si="1016"/>
        <v>8.710993755823182E-3</v>
      </c>
      <c r="R942" s="17">
        <f t="shared" si="1016"/>
        <v>0</v>
      </c>
      <c r="S942" s="17">
        <f t="shared" si="1016"/>
        <v>0</v>
      </c>
      <c r="T942" s="17">
        <f t="shared" si="1016"/>
        <v>-3.4107812221098377E-2</v>
      </c>
      <c r="U942" s="241">
        <v>1.77E-2</v>
      </c>
      <c r="V942" s="241">
        <v>1.23E-2</v>
      </c>
      <c r="W942" s="223">
        <f t="shared" ca="1" si="990"/>
        <v>6.3714329807624693E-3</v>
      </c>
      <c r="X942" s="223">
        <f>MMULT(N942:T942,'Parameters &amp; Main Results'!$B$12:$B$18)-'Parameters &amp; Main Results'!$B$22/12+MMULT(U942:V942,'Parameters &amp; Main Results'!$B$20:$B$21)</f>
        <v>6.3714329807624693E-3</v>
      </c>
      <c r="Y942" s="223">
        <f>MMULT(N942:T942,'Parameters &amp; Main Results'!$C$12:$C$18)-'Parameters &amp; Main Results'!$C$22/12+MMULT(U942:V942,'Parameters &amp; Main Results'!$C$20:$C$21)</f>
        <v>8.5908501843825324E-3</v>
      </c>
      <c r="Z942" s="17">
        <f t="shared" ca="1" si="975"/>
        <v>124.38428196277391</v>
      </c>
      <c r="AA942" s="70">
        <f ca="1">Z942/OFFSET(Z942,'Parameters &amp; Main Results'!$B$38,0)</f>
        <v>17.448354679111763</v>
      </c>
      <c r="AB942" s="70">
        <f ca="1">SUMPRODUCT(Z942:OFFSET(Z942,'Parameters &amp; Main Results'!$B$38-1,0), 'Cash Flow Assist'!$P$11:OFFSET('Cash Flow Assist'!$P$11,'Parameters &amp; Main Results'!$B$38-1,0)  )/OFFSET(Z942,'Parameters &amp; Main Results'!$B$38,0)</f>
        <v>2462.5142450824428</v>
      </c>
      <c r="AC942" s="70">
        <f ca="1">SUMPRODUCT(Z942:OFFSET(Z942,'Parameters &amp; Main Results'!$B$38-1,0),'Parameters &amp; Main Results'!$B$42:OFFSET('Parameters &amp; Main Results'!$B$42,'Parameters &amp; Main Results'!$B$38-1,0)   )/OFFSET(Z942,'Parameters &amp; Main Results'!$B$38,0)</f>
        <v>0</v>
      </c>
      <c r="AD942" s="155">
        <f t="shared" si="4"/>
        <v>-0.29766549677887388</v>
      </c>
      <c r="AE942" s="252">
        <f t="shared" ca="1" si="985"/>
        <v>14087.429400000001</v>
      </c>
      <c r="AF942" s="253">
        <f t="shared" ca="1" si="987"/>
        <v>0.16614458419220191</v>
      </c>
      <c r="AG942" s="258">
        <f t="shared" ca="1" si="988"/>
        <v>0</v>
      </c>
      <c r="AH942" s="227" t="str">
        <f ca="1">IF(SUM(AG942:OFFSET(AG942,(-HoldAggressiveTime-1),0,,))=0,"Defensive","Aggressive")</f>
        <v>Defensive</v>
      </c>
    </row>
    <row r="943" spans="1:34" ht="15" x14ac:dyDescent="0.2">
      <c r="A943">
        <f t="shared" si="15"/>
        <v>2</v>
      </c>
      <c r="B943">
        <f t="shared" si="16"/>
        <v>1949</v>
      </c>
      <c r="C943" s="70">
        <f t="shared" si="1"/>
        <v>1949.0833333332623</v>
      </c>
      <c r="D943" s="149">
        <f t="shared" si="383"/>
        <v>17988</v>
      </c>
      <c r="E943" s="151">
        <v>23.91</v>
      </c>
      <c r="F943" s="152">
        <v>15863.8704</v>
      </c>
      <c r="G943" s="152">
        <v>1727.5969</v>
      </c>
      <c r="H943" s="152">
        <v>2135.6893596199998</v>
      </c>
      <c r="I943" s="152">
        <v>15863.8704</v>
      </c>
      <c r="J943" s="152">
        <v>23.91</v>
      </c>
      <c r="K943" s="152">
        <v>23.91</v>
      </c>
      <c r="L943" s="152">
        <v>40.5</v>
      </c>
      <c r="M943" s="153">
        <v>9.7737251300000008</v>
      </c>
      <c r="N943" s="17">
        <f t="shared" ref="N943:T943" si="1017">F943/F942/$E943*$E942-1</f>
        <v>-3.0299577254921162E-2</v>
      </c>
      <c r="O943" s="17">
        <f t="shared" si="1017"/>
        <v>6.8136144460910764E-3</v>
      </c>
      <c r="P943" s="17">
        <f t="shared" si="1017"/>
        <v>5.1614282710461534E-3</v>
      </c>
      <c r="Q943" s="17">
        <f t="shared" si="1017"/>
        <v>-3.0299577254921162E-2</v>
      </c>
      <c r="R943" s="17">
        <f t="shared" si="1017"/>
        <v>0</v>
      </c>
      <c r="S943" s="17">
        <f t="shared" si="1017"/>
        <v>0</v>
      </c>
      <c r="T943" s="17">
        <f t="shared" si="1017"/>
        <v>4.182350480970376E-3</v>
      </c>
      <c r="U943" s="241">
        <v>-1.9E-2</v>
      </c>
      <c r="V943" s="241">
        <v>-8.6E-3</v>
      </c>
      <c r="W943" s="223">
        <f t="shared" ca="1" si="990"/>
        <v>-2.1194509194590802E-2</v>
      </c>
      <c r="X943" s="223">
        <f>MMULT(N943:T943,'Parameters &amp; Main Results'!$B$12:$B$18)-'Parameters &amp; Main Results'!$B$22/12+MMULT(U943:V943,'Parameters &amp; Main Results'!$B$20:$B$21)</f>
        <v>-2.1194509194590802E-2</v>
      </c>
      <c r="Y943" s="223">
        <f>MMULT(N943:T943,'Parameters &amp; Main Results'!$C$12:$C$18)-'Parameters &amp; Main Results'!$C$22/12+MMULT(U943:V943,'Parameters &amp; Main Results'!$C$20:$C$21)</f>
        <v>-2.6629924751486605E-2</v>
      </c>
      <c r="Z943" s="17">
        <f t="shared" ca="1" si="975"/>
        <v>123.59679327776746</v>
      </c>
      <c r="AA943" s="70">
        <f ca="1">Z943/OFFSET(Z943,'Parameters &amp; Main Results'!$B$38,0)</f>
        <v>17.802081273558283</v>
      </c>
      <c r="AB943" s="70">
        <f ca="1">SUMPRODUCT(Z943:OFFSET(Z943,'Parameters &amp; Main Results'!$B$38-1,0), 'Cash Flow Assist'!$P$11:OFFSET('Cash Flow Assist'!$P$11,'Parameters &amp; Main Results'!$B$38-1,0)  )/OFFSET(Z943,'Parameters &amp; Main Results'!$B$38,0)</f>
        <v>2511.5553324593552</v>
      </c>
      <c r="AC943" s="70">
        <f ca="1">SUMPRODUCT(Z943:OFFSET(Z943,'Parameters &amp; Main Results'!$B$38-1,0),'Parameters &amp; Main Results'!$B$42:OFFSET('Parameters &amp; Main Results'!$B$42,'Parameters &amp; Main Results'!$B$38-1,0)   )/OFFSET(Z943,'Parameters &amp; Main Results'!$B$38,0)</f>
        <v>0</v>
      </c>
      <c r="AD943" s="155">
        <f t="shared" si="4"/>
        <v>-0.31894593531801907</v>
      </c>
      <c r="AE943" s="252">
        <f t="shared" ca="1" si="985"/>
        <v>14748.9259</v>
      </c>
      <c r="AF943" s="253">
        <f t="shared" ca="1" si="987"/>
        <v>7.559496247791167E-2</v>
      </c>
      <c r="AG943" s="258">
        <f t="shared" ca="1" si="988"/>
        <v>0</v>
      </c>
      <c r="AH943" s="227" t="str">
        <f ca="1">IF(SUM(AG943:OFFSET(AG943,(-HoldAggressiveTime-1),0,,))=0,"Defensive","Aggressive")</f>
        <v>Defensive</v>
      </c>
    </row>
    <row r="944" spans="1:34" ht="15" x14ac:dyDescent="0.2">
      <c r="A944">
        <f t="shared" si="15"/>
        <v>3</v>
      </c>
      <c r="B944">
        <f t="shared" si="16"/>
        <v>1949</v>
      </c>
      <c r="C944" s="70">
        <f t="shared" si="1"/>
        <v>1949.1666666665956</v>
      </c>
      <c r="D944" s="149">
        <f t="shared" si="383"/>
        <v>18018</v>
      </c>
      <c r="E944" s="151">
        <v>23.91</v>
      </c>
      <c r="F944" s="152">
        <v>16430.757699999998</v>
      </c>
      <c r="G944" s="152">
        <v>1736.7592999999999</v>
      </c>
      <c r="H944" s="152">
        <v>2137.7716567500001</v>
      </c>
      <c r="I944" s="152">
        <v>16430.757699999998</v>
      </c>
      <c r="J944" s="152">
        <v>23.91</v>
      </c>
      <c r="K944" s="152">
        <v>23.91</v>
      </c>
      <c r="L944" s="152">
        <v>40.5</v>
      </c>
      <c r="M944" s="153">
        <v>10.0029357</v>
      </c>
      <c r="N944" s="17">
        <f t="shared" ref="N944:T944" si="1018">F944/F943/$E944*$E943-1</f>
        <v>3.5734488854623825E-2</v>
      </c>
      <c r="O944" s="17">
        <f t="shared" si="1018"/>
        <v>5.3035520033637429E-3</v>
      </c>
      <c r="P944" s="17">
        <f t="shared" si="1018"/>
        <v>9.7500000204653325E-4</v>
      </c>
      <c r="Q944" s="17">
        <f t="shared" si="1018"/>
        <v>3.5734488854623825E-2</v>
      </c>
      <c r="R944" s="17">
        <f t="shared" si="1018"/>
        <v>0</v>
      </c>
      <c r="S944" s="17">
        <f t="shared" si="1018"/>
        <v>0</v>
      </c>
      <c r="T944" s="17">
        <f t="shared" si="1018"/>
        <v>0</v>
      </c>
      <c r="U944" s="241">
        <v>2.5000000000000001E-2</v>
      </c>
      <c r="V944" s="241">
        <v>1.29E-2</v>
      </c>
      <c r="W944" s="223">
        <f t="shared" ca="1" si="990"/>
        <v>2.7819910374973951E-2</v>
      </c>
      <c r="X944" s="223">
        <f>MMULT(N944:T944,'Parameters &amp; Main Results'!$B$12:$B$18)-'Parameters &amp; Main Results'!$B$22/12+MMULT(U944:V944,'Parameters &amp; Main Results'!$B$20:$B$21)</f>
        <v>2.7819910374973951E-2</v>
      </c>
      <c r="Y944" s="223">
        <f>MMULT(N944:T944,'Parameters &amp; Main Results'!$C$12:$C$18)-'Parameters &amp; Main Results'!$C$22/12+MMULT(U944:V944,'Parameters &amp; Main Results'!$C$20:$C$21)</f>
        <v>3.2649728502831148E-2</v>
      </c>
      <c r="Z944" s="17">
        <f t="shared" ca="1" si="975"/>
        <v>126.2730894327799</v>
      </c>
      <c r="AA944" s="70">
        <f ca="1">Z944/OFFSET(Z944,'Parameters &amp; Main Results'!$B$38,0)</f>
        <v>17.672506452630667</v>
      </c>
      <c r="AB944" s="70">
        <f ca="1">SUMPRODUCT(Z944:OFFSET(Z944,'Parameters &amp; Main Results'!$B$38-1,0), 'Cash Flow Assist'!$P$11:OFFSET('Cash Flow Assist'!$P$11,'Parameters &amp; Main Results'!$B$38-1,0)  )/OFFSET(Z944,'Parameters &amp; Main Results'!$B$38,0)</f>
        <v>2424.1046447141321</v>
      </c>
      <c r="AC944" s="70">
        <f ca="1">SUMPRODUCT(Z944:OFFSET(Z944,'Parameters &amp; Main Results'!$B$38-1,0),'Parameters &amp; Main Results'!$B$42:OFFSET('Parameters &amp; Main Results'!$B$42,'Parameters &amp; Main Results'!$B$38-1,0)   )/OFFSET(Z944,'Parameters &amp; Main Results'!$B$38,0)</f>
        <v>0</v>
      </c>
      <c r="AD944" s="155">
        <f t="shared" si="4"/>
        <v>-0.29460881643424452</v>
      </c>
      <c r="AE944" s="252">
        <f t="shared" ca="1" si="985"/>
        <v>15146.615</v>
      </c>
      <c r="AF944" s="253">
        <f t="shared" ca="1" si="987"/>
        <v>8.4780837170549225E-2</v>
      </c>
      <c r="AG944" s="258">
        <f t="shared" ca="1" si="988"/>
        <v>0</v>
      </c>
      <c r="AH944" s="227" t="str">
        <f ca="1">IF(SUM(AG944:OFFSET(AG944,(-HoldAggressiveTime-1),0,,))=0,"Defensive","Aggressive")</f>
        <v>Defensive</v>
      </c>
    </row>
    <row r="945" spans="1:34" ht="15" x14ac:dyDescent="0.2">
      <c r="A945">
        <f t="shared" si="15"/>
        <v>4</v>
      </c>
      <c r="B945">
        <f t="shared" si="16"/>
        <v>1949</v>
      </c>
      <c r="C945" s="70">
        <f t="shared" si="1"/>
        <v>1949.2499999999288</v>
      </c>
      <c r="D945" s="149">
        <f t="shared" si="383"/>
        <v>18049</v>
      </c>
      <c r="E945" s="151">
        <v>23.92</v>
      </c>
      <c r="F945" s="152">
        <v>16180.0339</v>
      </c>
      <c r="G945" s="152">
        <v>1741.2384999999999</v>
      </c>
      <c r="H945" s="152">
        <v>2139.85598411</v>
      </c>
      <c r="I945" s="152">
        <v>16180.0339</v>
      </c>
      <c r="J945" s="152">
        <v>23.92</v>
      </c>
      <c r="K945" s="152">
        <v>23.92</v>
      </c>
      <c r="L945" s="152">
        <v>40.5</v>
      </c>
      <c r="M945" s="153">
        <v>9.6904029000000005</v>
      </c>
      <c r="N945" s="17">
        <f t="shared" ref="N945:T945" si="1019">F945/F944/$E945*$E944-1</f>
        <v>-1.5671098857422905E-2</v>
      </c>
      <c r="O945" s="17">
        <f t="shared" si="1019"/>
        <v>2.1599178903359828E-3</v>
      </c>
      <c r="P945" s="17">
        <f t="shared" si="1019"/>
        <v>5.5653218814244454E-4</v>
      </c>
      <c r="Q945" s="17">
        <f t="shared" si="1019"/>
        <v>-1.5671098857422905E-2</v>
      </c>
      <c r="R945" s="17">
        <f t="shared" si="1019"/>
        <v>0</v>
      </c>
      <c r="S945" s="17">
        <f t="shared" si="1019"/>
        <v>0</v>
      </c>
      <c r="T945" s="17">
        <f t="shared" si="1019"/>
        <v>-4.180602006689238E-4</v>
      </c>
      <c r="U945" s="241">
        <v>-8.8999999999999999E-3</v>
      </c>
      <c r="V945" s="241">
        <v>-1.1299999999999999E-2</v>
      </c>
      <c r="W945" s="223">
        <f t="shared" ca="1" si="990"/>
        <v>-1.1383910241700095E-2</v>
      </c>
      <c r="X945" s="223">
        <f>MMULT(N945:T945,'Parameters &amp; Main Results'!$B$12:$B$18)-'Parameters &amp; Main Results'!$B$22/12+MMULT(U945:V945,'Parameters &amp; Main Results'!$B$20:$B$21)</f>
        <v>-1.1383910241700095E-2</v>
      </c>
      <c r="Y945" s="223">
        <f>MMULT(N945:T945,'Parameters &amp; Main Results'!$C$12:$C$18)-'Parameters &amp; Main Results'!$C$22/12+MMULT(U945:V945,'Parameters &amp; Main Results'!$C$20:$C$21)</f>
        <v>-1.3929663849313684E-2</v>
      </c>
      <c r="Z945" s="17">
        <f t="shared" ca="1" si="975"/>
        <v>122.8552669180269</v>
      </c>
      <c r="AA945" s="70">
        <f ca="1">Z945/OFFSET(Z945,'Parameters &amp; Main Results'!$B$38,0)</f>
        <v>16.471328947810381</v>
      </c>
      <c r="AB945" s="70">
        <f ca="1">SUMPRODUCT(Z945:OFFSET(Z945,'Parameters &amp; Main Results'!$B$38-1,0), 'Cash Flow Assist'!$P$11:OFFSET('Cash Flow Assist'!$P$11,'Parameters &amp; Main Results'!$B$38-1,0)  )/OFFSET(Z945,'Parameters &amp; Main Results'!$B$38,0)</f>
        <v>2306.2244487872449</v>
      </c>
      <c r="AC945" s="70">
        <f ca="1">SUMPRODUCT(Z945:OFFSET(Z945,'Parameters &amp; Main Results'!$B$38-1,0),'Parameters &amp; Main Results'!$B$42:OFFSET('Parameters &amp; Main Results'!$B$42,'Parameters &amp; Main Results'!$B$38-1,0)   )/OFFSET(Z945,'Parameters &amp; Main Results'!$B$38,0)</f>
        <v>0</v>
      </c>
      <c r="AD945" s="155">
        <f t="shared" si="4"/>
        <v>-0.305663071405058</v>
      </c>
      <c r="AE945" s="252">
        <f t="shared" ca="1" si="985"/>
        <v>14987.1158</v>
      </c>
      <c r="AF945" s="253">
        <f t="shared" ca="1" si="987"/>
        <v>7.9596242260302069E-2</v>
      </c>
      <c r="AG945" s="258">
        <f t="shared" ca="1" si="988"/>
        <v>0</v>
      </c>
      <c r="AH945" s="227" t="str">
        <f ca="1">IF(SUM(AG945:OFFSET(AG945,(-HoldAggressiveTime-1),0,,))=0,"Defensive","Aggressive")</f>
        <v>Defensive</v>
      </c>
    </row>
    <row r="946" spans="1:34" ht="15" x14ac:dyDescent="0.2">
      <c r="A946">
        <f t="shared" si="15"/>
        <v>5</v>
      </c>
      <c r="B946">
        <f t="shared" si="16"/>
        <v>1949</v>
      </c>
      <c r="C946" s="70">
        <f t="shared" si="1"/>
        <v>1949.3333333332621</v>
      </c>
      <c r="D946" s="149">
        <f t="shared" si="383"/>
        <v>18079</v>
      </c>
      <c r="E946" s="151">
        <v>23.91</v>
      </c>
      <c r="F946" s="152">
        <v>15665.3271</v>
      </c>
      <c r="G946" s="152">
        <v>1745.7148</v>
      </c>
      <c r="H946" s="152">
        <v>2141.9423436900001</v>
      </c>
      <c r="I946" s="152">
        <v>15665.3271</v>
      </c>
      <c r="J946" s="152">
        <v>23.91</v>
      </c>
      <c r="K946" s="152">
        <v>23.91</v>
      </c>
      <c r="L946" s="152">
        <v>40.5</v>
      </c>
      <c r="M946" s="153">
        <v>9.3079477100000005</v>
      </c>
      <c r="N946" s="17">
        <f t="shared" ref="N946:T946" si="1020">F946/F945/$E946*$E945-1</f>
        <v>-3.1406300772143458E-2</v>
      </c>
      <c r="O946" s="17">
        <f t="shared" si="1020"/>
        <v>2.9900666182958169E-3</v>
      </c>
      <c r="P946" s="17">
        <f t="shared" si="1020"/>
        <v>1.393642825161745E-3</v>
      </c>
      <c r="Q946" s="17">
        <f t="shared" si="1020"/>
        <v>-3.1406300772143458E-2</v>
      </c>
      <c r="R946" s="17">
        <f t="shared" si="1020"/>
        <v>0</v>
      </c>
      <c r="S946" s="17">
        <f t="shared" si="1020"/>
        <v>0</v>
      </c>
      <c r="T946" s="17">
        <f t="shared" si="1020"/>
        <v>4.1823504809701539E-4</v>
      </c>
      <c r="U946" s="241">
        <v>-7.9000000000000008E-3</v>
      </c>
      <c r="V946" s="241">
        <v>-2.3699999999999999E-2</v>
      </c>
      <c r="W946" s="223">
        <f t="shared" ca="1" si="990"/>
        <v>-2.2977467169710244E-2</v>
      </c>
      <c r="X946" s="223">
        <f>MMULT(N946:T946,'Parameters &amp; Main Results'!$B$12:$B$18)-'Parameters &amp; Main Results'!$B$22/12+MMULT(U946:V946,'Parameters &amp; Main Results'!$B$20:$B$21)</f>
        <v>-2.2977467169710244E-2</v>
      </c>
      <c r="Y946" s="223">
        <f>MMULT(N946:T946,'Parameters &amp; Main Results'!$C$12:$C$18)-'Parameters &amp; Main Results'!$C$22/12+MMULT(U946:V946,'Parameters &amp; Main Results'!$C$20:$C$21)</f>
        <v>-2.8008330699766198E-2</v>
      </c>
      <c r="Z946" s="17">
        <f t="shared" ca="1" si="975"/>
        <v>124.26994481554812</v>
      </c>
      <c r="AA946" s="70">
        <f ca="1">Z946/OFFSET(Z946,'Parameters &amp; Main Results'!$B$38,0)</f>
        <v>16.793434357324777</v>
      </c>
      <c r="AB946" s="70">
        <f ca="1">SUMPRODUCT(Z946:OFFSET(Z946,'Parameters &amp; Main Results'!$B$38-1,0), 'Cash Flow Assist'!$P$11:OFFSET('Cash Flow Assist'!$P$11,'Parameters &amp; Main Results'!$B$38-1,0)  )/OFFSET(Z946,'Parameters &amp; Main Results'!$B$38,0)</f>
        <v>2308.9622977994959</v>
      </c>
      <c r="AC946" s="70">
        <f ca="1">SUMPRODUCT(Z946:OFFSET(Z946,'Parameters &amp; Main Results'!$B$38-1,0),'Parameters &amp; Main Results'!$B$42:OFFSET('Parameters &amp; Main Results'!$B$42,'Parameters &amp; Main Results'!$B$38-1,0)   )/OFFSET(Z946,'Parameters &amp; Main Results'!$B$38,0)</f>
        <v>0</v>
      </c>
      <c r="AD946" s="155">
        <f t="shared" si="4"/>
        <v>-0.32746962582171701</v>
      </c>
      <c r="AE946" s="252">
        <f t="shared" ca="1" si="985"/>
        <v>14799.046399999999</v>
      </c>
      <c r="AF946" s="253">
        <f t="shared" ca="1" si="987"/>
        <v>5.8536251362790594E-2</v>
      </c>
      <c r="AG946" s="258">
        <f t="shared" ca="1" si="988"/>
        <v>0</v>
      </c>
      <c r="AH946" s="227" t="str">
        <f ca="1">IF(SUM(AG946:OFFSET(AG946,(-HoldAggressiveTime-1),0,,))=0,"Defensive","Aggressive")</f>
        <v>Defensive</v>
      </c>
    </row>
    <row r="947" spans="1:34" ht="15" x14ac:dyDescent="0.2">
      <c r="A947">
        <f t="shared" si="15"/>
        <v>6</v>
      </c>
      <c r="B947">
        <f t="shared" si="16"/>
        <v>1949</v>
      </c>
      <c r="C947" s="70">
        <f t="shared" si="1"/>
        <v>1949.4166666665953</v>
      </c>
      <c r="D947" s="149">
        <f t="shared" si="383"/>
        <v>18110</v>
      </c>
      <c r="E947" s="151">
        <v>23.92</v>
      </c>
      <c r="F947" s="152">
        <v>15717.4612</v>
      </c>
      <c r="G947" s="152">
        <v>1761.1801</v>
      </c>
      <c r="H947" s="152">
        <v>2144.03073748</v>
      </c>
      <c r="I947" s="152">
        <v>15717.4612</v>
      </c>
      <c r="J947" s="152">
        <v>23.92</v>
      </c>
      <c r="K947" s="152">
        <v>23.92</v>
      </c>
      <c r="L947" s="152">
        <v>40.5</v>
      </c>
      <c r="M947" s="153">
        <v>9.1885785900000005</v>
      </c>
      <c r="N947" s="17">
        <f t="shared" ref="N947:T947" si="1021">F947/F946/$E947*$E946-1</f>
        <v>2.9085415660885516E-3</v>
      </c>
      <c r="O947" s="17">
        <f t="shared" si="1021"/>
        <v>8.4372434111115169E-3</v>
      </c>
      <c r="P947" s="17">
        <f t="shared" si="1021"/>
        <v>5.5653219292306488E-4</v>
      </c>
      <c r="Q947" s="17">
        <f t="shared" si="1021"/>
        <v>2.9085415660885516E-3</v>
      </c>
      <c r="R947" s="17">
        <f t="shared" si="1021"/>
        <v>0</v>
      </c>
      <c r="S947" s="17">
        <f t="shared" si="1021"/>
        <v>0</v>
      </c>
      <c r="T947" s="17">
        <f t="shared" si="1021"/>
        <v>-4.180602006689238E-4</v>
      </c>
      <c r="U947" s="241">
        <v>-9.1000000000000004E-3</v>
      </c>
      <c r="V947" s="241">
        <v>-1.6500000000000001E-2</v>
      </c>
      <c r="W947" s="223">
        <f t="shared" ca="1" si="990"/>
        <v>3.8062851800886037E-3</v>
      </c>
      <c r="X947" s="223">
        <f>MMULT(N947:T947,'Parameters &amp; Main Results'!$B$12:$B$18)-'Parameters &amp; Main Results'!$B$22/12+MMULT(U947:V947,'Parameters &amp; Main Results'!$B$20:$B$21)</f>
        <v>3.8062851800886037E-3</v>
      </c>
      <c r="Y947" s="223">
        <f>MMULT(N947:T947,'Parameters &amp; Main Results'!$C$12:$C$18)-'Parameters &amp; Main Results'!$C$22/12+MMULT(U947:V947,'Parameters &amp; Main Results'!$C$20:$C$21)</f>
        <v>3.4197450839241815E-3</v>
      </c>
      <c r="Z947" s="17">
        <f t="shared" ca="1" si="975"/>
        <v>127.19250645689458</v>
      </c>
      <c r="AA947" s="70">
        <f ca="1">Z947/OFFSET(Z947,'Parameters &amp; Main Results'!$B$38,0)</f>
        <v>17.313932029258716</v>
      </c>
      <c r="AB947" s="70">
        <f ca="1">SUMPRODUCT(Z947:OFFSET(Z947,'Parameters &amp; Main Results'!$B$38-1,0), 'Cash Flow Assist'!$P$11:OFFSET('Cash Flow Assist'!$P$11,'Parameters &amp; Main Results'!$B$38-1,0)  )/OFFSET(Z947,'Parameters &amp; Main Results'!$B$38,0)</f>
        <v>2309.9192779750442</v>
      </c>
      <c r="AC947" s="70">
        <f ca="1">SUMPRODUCT(Z947:OFFSET(Z947,'Parameters &amp; Main Results'!$B$38-1,0),'Parameters &amp; Main Results'!$B$42:OFFSET('Parameters &amp; Main Results'!$B$42,'Parameters &amp; Main Results'!$B$38-1,0)   )/OFFSET(Z947,'Parameters &amp; Main Results'!$B$38,0)</f>
        <v>0</v>
      </c>
      <c r="AD947" s="155">
        <f t="shared" si="4"/>
        <v>-0.32551354327396242</v>
      </c>
      <c r="AE947" s="252">
        <f t="shared" ca="1" si="985"/>
        <v>14283.606299999999</v>
      </c>
      <c r="AF947" s="253">
        <f t="shared" ca="1" si="987"/>
        <v>0.10038465565940446</v>
      </c>
      <c r="AG947" s="258">
        <f t="shared" ca="1" si="988"/>
        <v>0</v>
      </c>
      <c r="AH947" s="227" t="str">
        <f ca="1">IF(SUM(AG947:OFFSET(AG947,(-HoldAggressiveTime-1),0,,))=0,"Defensive","Aggressive")</f>
        <v>Defensive</v>
      </c>
    </row>
    <row r="948" spans="1:34" ht="15" x14ac:dyDescent="0.2">
      <c r="A948">
        <f t="shared" si="15"/>
        <v>7</v>
      </c>
      <c r="B948">
        <f t="shared" si="16"/>
        <v>1949</v>
      </c>
      <c r="C948" s="70">
        <f t="shared" si="1"/>
        <v>1949.4999999999286</v>
      </c>
      <c r="D948" s="149">
        <f t="shared" si="383"/>
        <v>18141</v>
      </c>
      <c r="E948" s="151">
        <v>23.7</v>
      </c>
      <c r="F948" s="152">
        <v>16806.504300000001</v>
      </c>
      <c r="G948" s="152">
        <v>1768.7399</v>
      </c>
      <c r="H948" s="152">
        <v>2146.12116745</v>
      </c>
      <c r="I948" s="152">
        <v>16806.504300000001</v>
      </c>
      <c r="J948" s="152">
        <v>23.7</v>
      </c>
      <c r="K948" s="152">
        <v>23.7</v>
      </c>
      <c r="L948" s="152">
        <v>40.5</v>
      </c>
      <c r="M948" s="153">
        <v>9.8431467300000008</v>
      </c>
      <c r="N948" s="17">
        <f t="shared" ref="N948:T948" si="1022">F948/F947/$E948*$E947-1</f>
        <v>7.921462815871072E-2</v>
      </c>
      <c r="O948" s="17">
        <f t="shared" si="1022"/>
        <v>1.3615008831881603E-2</v>
      </c>
      <c r="P948" s="17">
        <f t="shared" si="1022"/>
        <v>1.0266751055303169E-2</v>
      </c>
      <c r="Q948" s="17">
        <f t="shared" si="1022"/>
        <v>7.921462815871072E-2</v>
      </c>
      <c r="R948" s="17">
        <f t="shared" si="1022"/>
        <v>0</v>
      </c>
      <c r="S948" s="17">
        <f t="shared" si="1022"/>
        <v>0</v>
      </c>
      <c r="T948" s="17">
        <f t="shared" si="1022"/>
        <v>9.2827004219409037E-3</v>
      </c>
      <c r="U948" s="241">
        <v>5.4999999999999997E-3</v>
      </c>
      <c r="V948" s="241">
        <v>3.5999999999999999E-3</v>
      </c>
      <c r="W948" s="223">
        <f t="shared" ca="1" si="990"/>
        <v>6.255644123983975E-2</v>
      </c>
      <c r="X948" s="223">
        <f>MMULT(N948:T948,'Parameters &amp; Main Results'!$B$12:$B$18)-'Parameters &amp; Main Results'!$B$22/12+MMULT(U948:V948,'Parameters &amp; Main Results'!$B$20:$B$21)</f>
        <v>6.255644123983975E-2</v>
      </c>
      <c r="Y948" s="223">
        <f>MMULT(N948:T948,'Parameters &amp; Main Results'!$C$12:$C$18)-'Parameters &amp; Main Results'!$C$22/12+MMULT(U948:V948,'Parameters &amp; Main Results'!$C$20:$C$21)</f>
        <v>7.2612999559361152E-2</v>
      </c>
      <c r="Z948" s="17">
        <f t="shared" ca="1" si="975"/>
        <v>126.71021125761881</v>
      </c>
      <c r="AA948" s="70">
        <f ca="1">Z948/OFFSET(Z948,'Parameters &amp; Main Results'!$B$38,0)</f>
        <v>16.861321148890639</v>
      </c>
      <c r="AB948" s="70">
        <f ca="1">SUMPRODUCT(Z948:OFFSET(Z948,'Parameters &amp; Main Results'!$B$38-1,0), 'Cash Flow Assist'!$P$11:OFFSET('Cash Flow Assist'!$P$11,'Parameters &amp; Main Results'!$B$38-1,0)  )/OFFSET(Z948,'Parameters &amp; Main Results'!$B$38,0)</f>
        <v>2242.1491288849343</v>
      </c>
      <c r="AC948" s="70">
        <f ca="1">SUMPRODUCT(Z948:OFFSET(Z948,'Parameters &amp; Main Results'!$B$38-1,0),'Parameters &amp; Main Results'!$B$42:OFFSET('Parameters &amp; Main Results'!$B$42,'Parameters &amp; Main Results'!$B$38-1,0)   )/OFFSET(Z948,'Parameters &amp; Main Results'!$B$38,0)</f>
        <v>0</v>
      </c>
      <c r="AD948" s="155">
        <f t="shared" si="4"/>
        <v>-0.27208434940632298</v>
      </c>
      <c r="AE948" s="252">
        <f t="shared" ca="1" si="985"/>
        <v>14214.010899999999</v>
      </c>
      <c r="AF948" s="253">
        <f t="shared" ca="1" si="987"/>
        <v>0.18238999661946237</v>
      </c>
      <c r="AG948" s="258">
        <f t="shared" ca="1" si="988"/>
        <v>0</v>
      </c>
      <c r="AH948" s="227" t="str">
        <f ca="1">IF(SUM(AG948:OFFSET(AG948,(-HoldAggressiveTime-1),0,,))=0,"Defensive","Aggressive")</f>
        <v>Defensive</v>
      </c>
    </row>
    <row r="949" spans="1:34" ht="15" x14ac:dyDescent="0.2">
      <c r="A949">
        <f t="shared" si="15"/>
        <v>8</v>
      </c>
      <c r="B949">
        <f t="shared" si="16"/>
        <v>1949</v>
      </c>
      <c r="C949" s="70">
        <f t="shared" si="1"/>
        <v>1949.5833333332619</v>
      </c>
      <c r="D949" s="149">
        <f t="shared" si="383"/>
        <v>18171</v>
      </c>
      <c r="E949" s="151">
        <v>23.7</v>
      </c>
      <c r="F949" s="152">
        <v>17100.152699999999</v>
      </c>
      <c r="G949" s="152">
        <v>1782.6631</v>
      </c>
      <c r="H949" s="152">
        <v>2147.9453704399998</v>
      </c>
      <c r="I949" s="152">
        <v>17100.152699999999</v>
      </c>
      <c r="J949" s="152">
        <v>23.7</v>
      </c>
      <c r="K949" s="152">
        <v>23.7</v>
      </c>
      <c r="L949" s="152">
        <v>40.5</v>
      </c>
      <c r="M949" s="153">
        <v>9.8105644400000003</v>
      </c>
      <c r="N949" s="17">
        <f t="shared" ref="N949:T949" si="1023">F949/F948/$E949*$E948-1</f>
        <v>1.7472306837775786E-2</v>
      </c>
      <c r="O949" s="17">
        <f t="shared" si="1023"/>
        <v>7.8718188016224655E-3</v>
      </c>
      <c r="P949" s="17">
        <f t="shared" si="1023"/>
        <v>8.4999999891310907E-4</v>
      </c>
      <c r="Q949" s="17">
        <f t="shared" si="1023"/>
        <v>1.7472306837775786E-2</v>
      </c>
      <c r="R949" s="17">
        <f t="shared" si="1023"/>
        <v>0</v>
      </c>
      <c r="S949" s="17">
        <f t="shared" si="1023"/>
        <v>0</v>
      </c>
      <c r="T949" s="17">
        <f t="shared" si="1023"/>
        <v>0</v>
      </c>
      <c r="U949" s="241">
        <v>1.2999999999999999E-3</v>
      </c>
      <c r="V949" s="241">
        <v>-6.1999999999999998E-3</v>
      </c>
      <c r="W949" s="223">
        <f t="shared" ca="1" si="990"/>
        <v>1.4636927221989665E-2</v>
      </c>
      <c r="X949" s="223">
        <f>MMULT(N949:T949,'Parameters &amp; Main Results'!$B$12:$B$18)-'Parameters &amp; Main Results'!$B$22/12+MMULT(U949:V949,'Parameters &amp; Main Results'!$B$20:$B$21)</f>
        <v>1.4636927221989665E-2</v>
      </c>
      <c r="Y949" s="223">
        <f>MMULT(N949:T949,'Parameters &amp; Main Results'!$C$12:$C$18)-'Parameters &amp; Main Results'!$C$22/12+MMULT(U949:V949,'Parameters &amp; Main Results'!$C$20:$C$21)</f>
        <v>1.6470591367493789E-2</v>
      </c>
      <c r="Z949" s="17">
        <f t="shared" ca="1" si="975"/>
        <v>119.25033470200179</v>
      </c>
      <c r="AA949" s="70">
        <f ca="1">Z949/OFFSET(Z949,'Parameters &amp; Main Results'!$B$38,0)</f>
        <v>16.348126897462716</v>
      </c>
      <c r="AB949" s="70">
        <f ca="1">SUMPRODUCT(Z949:OFFSET(Z949,'Parameters &amp; Main Results'!$B$38-1,0), 'Cash Flow Assist'!$P$11:OFFSET('Cash Flow Assist'!$P$11,'Parameters &amp; Main Results'!$B$38-1,0)  )/OFFSET(Z949,'Parameters &amp; Main Results'!$B$38,0)</f>
        <v>2293.5579418064312</v>
      </c>
      <c r="AC949" s="70">
        <f ca="1">SUMPRODUCT(Z949:OFFSET(Z949,'Parameters &amp; Main Results'!$B$38-1,0),'Parameters &amp; Main Results'!$B$42:OFFSET('Parameters &amp; Main Results'!$B$42,'Parameters &amp; Main Results'!$B$38-1,0)   )/OFFSET(Z949,'Parameters &amp; Main Results'!$B$38,0)</f>
        <v>0</v>
      </c>
      <c r="AD949" s="155">
        <f t="shared" si="4"/>
        <v>-0.25936598380713105</v>
      </c>
      <c r="AE949" s="252">
        <f t="shared" ca="1" si="985"/>
        <v>15027.989100000001</v>
      </c>
      <c r="AF949" s="253">
        <f t="shared" ca="1" si="987"/>
        <v>0.13788695122223624</v>
      </c>
      <c r="AG949" s="258">
        <f t="shared" ca="1" si="988"/>
        <v>0</v>
      </c>
      <c r="AH949" s="227" t="str">
        <f ca="1">IF(SUM(AG949:OFFSET(AG949,(-HoldAggressiveTime-1),0,,))=0,"Defensive","Aggressive")</f>
        <v>Defensive</v>
      </c>
    </row>
    <row r="950" spans="1:34" ht="15" x14ac:dyDescent="0.2">
      <c r="A950">
        <f t="shared" si="15"/>
        <v>9</v>
      </c>
      <c r="B950">
        <f t="shared" si="16"/>
        <v>1949</v>
      </c>
      <c r="C950" s="70">
        <f t="shared" si="1"/>
        <v>1949.6666666665951</v>
      </c>
      <c r="D950" s="149">
        <f t="shared" si="383"/>
        <v>18202</v>
      </c>
      <c r="E950" s="151">
        <v>23.75</v>
      </c>
      <c r="F950" s="152">
        <v>17593.531200000001</v>
      </c>
      <c r="G950" s="152">
        <v>1780.5768</v>
      </c>
      <c r="H950" s="152">
        <v>2149.8069230999999</v>
      </c>
      <c r="I950" s="152">
        <v>17593.531200000001</v>
      </c>
      <c r="J950" s="152">
        <v>23.75</v>
      </c>
      <c r="K950" s="152">
        <v>23.75</v>
      </c>
      <c r="L950" s="152">
        <v>40.5</v>
      </c>
      <c r="M950" s="153">
        <v>9.9410299999999996</v>
      </c>
      <c r="N950" s="17">
        <f t="shared" ref="N950:T950" si="1024">F950/F949/$E950*$E949-1</f>
        <v>2.6686281400713385E-2</v>
      </c>
      <c r="O950" s="17">
        <f t="shared" si="1024"/>
        <v>-3.2731270069156215E-3</v>
      </c>
      <c r="P950" s="17">
        <f t="shared" si="1024"/>
        <v>-1.240421050021312E-3</v>
      </c>
      <c r="Q950" s="17">
        <f t="shared" si="1024"/>
        <v>2.6686281400713385E-2</v>
      </c>
      <c r="R950" s="17">
        <f t="shared" si="1024"/>
        <v>0</v>
      </c>
      <c r="S950" s="17">
        <f t="shared" si="1024"/>
        <v>0</v>
      </c>
      <c r="T950" s="17">
        <f t="shared" si="1024"/>
        <v>-2.1052631578948322E-3</v>
      </c>
      <c r="U950" s="241">
        <v>1.06E-2</v>
      </c>
      <c r="V950" s="241">
        <v>2.3999999999999998E-3</v>
      </c>
      <c r="W950" s="223">
        <f t="shared" ca="1" si="990"/>
        <v>1.921315582459051E-2</v>
      </c>
      <c r="X950" s="223">
        <f>MMULT(N950:T950,'Parameters &amp; Main Results'!$B$12:$B$18)-'Parameters &amp; Main Results'!$B$22/12+MMULT(U950:V950,'Parameters &amp; Main Results'!$B$20:$B$21)</f>
        <v>1.921315582459051E-2</v>
      </c>
      <c r="Y950" s="223">
        <f>MMULT(N950:T950,'Parameters &amp; Main Results'!$C$12:$C$18)-'Parameters &amp; Main Results'!$C$22/12+MMULT(U950:V950,'Parameters &amp; Main Results'!$C$20:$C$21)</f>
        <v>2.3648673893283817E-2</v>
      </c>
      <c r="Z950" s="17">
        <f t="shared" ca="1" si="975"/>
        <v>117.53005582844446</v>
      </c>
      <c r="AA950" s="70">
        <f ca="1">Z950/OFFSET(Z950,'Parameters &amp; Main Results'!$B$38,0)</f>
        <v>16.469532550834959</v>
      </c>
      <c r="AB950" s="70">
        <f ca="1">SUMPRODUCT(Z950:OFFSET(Z950,'Parameters &amp; Main Results'!$B$38-1,0), 'Cash Flow Assist'!$P$11:OFFSET('Cash Flow Assist'!$P$11,'Parameters &amp; Main Results'!$B$38-1,0)  )/OFFSET(Z950,'Parameters &amp; Main Results'!$B$38,0)</f>
        <v>2328.7220506365561</v>
      </c>
      <c r="AC950" s="70">
        <f ca="1">SUMPRODUCT(Z950:OFFSET(Z950,'Parameters &amp; Main Results'!$B$38-1,0),'Parameters &amp; Main Results'!$B$42:OFFSET('Parameters &amp; Main Results'!$B$42,'Parameters &amp; Main Results'!$B$38-1,0)   )/OFFSET(Z950,'Parameters &amp; Main Results'!$B$38,0)</f>
        <v>0</v>
      </c>
      <c r="AD950" s="155">
        <f t="shared" si="4"/>
        <v>-0.23960121603606765</v>
      </c>
      <c r="AE950" s="252">
        <f t="shared" ca="1" si="985"/>
        <v>15640.437</v>
      </c>
      <c r="AF950" s="253">
        <f t="shared" ca="1" si="987"/>
        <v>0.12487465663523349</v>
      </c>
      <c r="AG950" s="258">
        <f t="shared" ca="1" si="988"/>
        <v>0</v>
      </c>
      <c r="AH950" s="227" t="str">
        <f ca="1">IF(SUM(AG950:OFFSET(AG950,(-HoldAggressiveTime-1),0,,))=0,"Defensive","Aggressive")</f>
        <v>Defensive</v>
      </c>
    </row>
    <row r="951" spans="1:34" ht="15" x14ac:dyDescent="0.2">
      <c r="A951">
        <f t="shared" si="15"/>
        <v>10</v>
      </c>
      <c r="B951">
        <f t="shared" si="16"/>
        <v>1949</v>
      </c>
      <c r="C951" s="70">
        <f t="shared" si="1"/>
        <v>1949.7499999999284</v>
      </c>
      <c r="D951" s="149">
        <f t="shared" si="383"/>
        <v>18232</v>
      </c>
      <c r="E951" s="151">
        <v>23.67</v>
      </c>
      <c r="F951" s="152">
        <v>18221.118900000001</v>
      </c>
      <c r="G951" s="152">
        <v>1783.3218999999999</v>
      </c>
      <c r="H951" s="152">
        <v>2151.7238342700002</v>
      </c>
      <c r="I951" s="152">
        <v>18221.118900000001</v>
      </c>
      <c r="J951" s="152">
        <v>23.67</v>
      </c>
      <c r="K951" s="152">
        <v>23.67</v>
      </c>
      <c r="L951" s="152">
        <v>40.5</v>
      </c>
      <c r="M951" s="153">
        <v>10.26585321</v>
      </c>
      <c r="N951" s="17">
        <f t="shared" ref="N951:T951" si="1025">F951/F950/$E951*$E950-1</f>
        <v>3.9171871352986498E-2</v>
      </c>
      <c r="O951" s="17">
        <f t="shared" si="1025"/>
        <v>4.926707712532119E-3</v>
      </c>
      <c r="P951" s="17">
        <f t="shared" si="1025"/>
        <v>4.2744859864434215E-3</v>
      </c>
      <c r="Q951" s="17">
        <f t="shared" si="1025"/>
        <v>3.9171871352986498E-2</v>
      </c>
      <c r="R951" s="17">
        <f t="shared" si="1025"/>
        <v>0</v>
      </c>
      <c r="S951" s="17">
        <f t="shared" si="1025"/>
        <v>0</v>
      </c>
      <c r="T951" s="17">
        <f t="shared" si="1025"/>
        <v>3.37980566117424E-3</v>
      </c>
      <c r="U951" s="241">
        <v>1.04E-2</v>
      </c>
      <c r="V951" s="241">
        <v>-4.7000000000000002E-3</v>
      </c>
      <c r="W951" s="223">
        <f t="shared" ca="1" si="990"/>
        <v>3.0491568673638343E-2</v>
      </c>
      <c r="X951" s="223">
        <f>MMULT(N951:T951,'Parameters &amp; Main Results'!$B$12:$B$18)-'Parameters &amp; Main Results'!$B$22/12+MMULT(U951:V951,'Parameters &amp; Main Results'!$B$20:$B$21)</f>
        <v>3.0491568673638343E-2</v>
      </c>
      <c r="Y951" s="223">
        <f>MMULT(N951:T951,'Parameters &amp; Main Results'!$C$12:$C$18)-'Parameters &amp; Main Results'!$C$22/12+MMULT(U951:V951,'Parameters &amp; Main Results'!$C$20:$C$21)</f>
        <v>3.5705688322274394E-2</v>
      </c>
      <c r="Z951" s="17">
        <f t="shared" ca="1" si="975"/>
        <v>115.31450036411394</v>
      </c>
      <c r="AA951" s="70">
        <f ca="1">Z951/OFFSET(Z951,'Parameters &amp; Main Results'!$B$38,0)</f>
        <v>15.770030695008147</v>
      </c>
      <c r="AB951" s="70">
        <f ca="1">SUMPRODUCT(Z951:OFFSET(Z951,'Parameters &amp; Main Results'!$B$38-1,0), 'Cash Flow Assist'!$P$11:OFFSET('Cash Flow Assist'!$P$11,'Parameters &amp; Main Results'!$B$38-1,0)  )/OFFSET(Z951,'Parameters &amp; Main Results'!$B$38,0)</f>
        <v>2257.5601487051549</v>
      </c>
      <c r="AC951" s="70">
        <f ca="1">SUMPRODUCT(Z951:OFFSET(Z951,'Parameters &amp; Main Results'!$B$38-1,0),'Parameters &amp; Main Results'!$B$42:OFFSET('Parameters &amp; Main Results'!$B$42,'Parameters &amp; Main Results'!$B$38-1,0)   )/OFFSET(Z951,'Parameters &amp; Main Results'!$B$38,0)</f>
        <v>0</v>
      </c>
      <c r="AD951" s="155">
        <f t="shared" si="4"/>
        <v>-0.20981497269366511</v>
      </c>
      <c r="AE951" s="252">
        <f t="shared" ca="1" si="985"/>
        <v>15256.0337</v>
      </c>
      <c r="AF951" s="253">
        <f t="shared" ca="1" si="987"/>
        <v>0.19435491939166347</v>
      </c>
      <c r="AG951" s="258">
        <f t="shared" ca="1" si="988"/>
        <v>0</v>
      </c>
      <c r="AH951" s="227" t="str">
        <f ca="1">IF(SUM(AG951:OFFSET(AG951,(-HoldAggressiveTime-1),0,,))=0,"Defensive","Aggressive")</f>
        <v>Defensive</v>
      </c>
    </row>
    <row r="952" spans="1:34" ht="15" x14ac:dyDescent="0.2">
      <c r="A952">
        <f t="shared" si="15"/>
        <v>11</v>
      </c>
      <c r="B952">
        <f t="shared" si="16"/>
        <v>1949</v>
      </c>
      <c r="C952" s="70">
        <f t="shared" si="1"/>
        <v>1949.8333333332616</v>
      </c>
      <c r="D952" s="149">
        <f t="shared" si="383"/>
        <v>18263</v>
      </c>
      <c r="E952" s="151">
        <v>23.7</v>
      </c>
      <c r="F952" s="152">
        <v>18349.381399999998</v>
      </c>
      <c r="G952" s="152">
        <v>1786.0712000000001</v>
      </c>
      <c r="H952" s="152">
        <v>2153.6065926199999</v>
      </c>
      <c r="I952" s="152">
        <v>18349.381399999998</v>
      </c>
      <c r="J952" s="152">
        <v>23.7</v>
      </c>
      <c r="K952" s="152">
        <v>23.7</v>
      </c>
      <c r="L952" s="152">
        <v>40.5</v>
      </c>
      <c r="M952" s="153">
        <v>10.18282275</v>
      </c>
      <c r="N952" s="17">
        <f t="shared" ref="N952:T952" si="1026">F952/F951/$E952*$E951-1</f>
        <v>5.7644887513854659E-3</v>
      </c>
      <c r="O952" s="17">
        <f t="shared" si="1026"/>
        <v>2.7389916523046232E-4</v>
      </c>
      <c r="P952" s="17">
        <f t="shared" si="1026"/>
        <v>-3.9193038206131181E-4</v>
      </c>
      <c r="Q952" s="17">
        <f t="shared" si="1026"/>
        <v>5.7644887513854659E-3</v>
      </c>
      <c r="R952" s="17">
        <f t="shared" si="1026"/>
        <v>0</v>
      </c>
      <c r="S952" s="17">
        <f t="shared" si="1026"/>
        <v>0</v>
      </c>
      <c r="T952" s="17">
        <f t="shared" si="1026"/>
        <v>-1.2658227848101333E-3</v>
      </c>
      <c r="U952" s="241">
        <v>-1.0200000000000001E-2</v>
      </c>
      <c r="V952" s="241">
        <v>-9.7000000000000003E-3</v>
      </c>
      <c r="W952" s="223">
        <f t="shared" ca="1" si="990"/>
        <v>4.2731885906780193E-3</v>
      </c>
      <c r="X952" s="223">
        <f>MMULT(N952:T952,'Parameters &amp; Main Results'!$B$12:$B$18)-'Parameters &amp; Main Results'!$B$22/12+MMULT(U952:V952,'Parameters &amp; Main Results'!$B$20:$B$21)</f>
        <v>4.2731885906780193E-3</v>
      </c>
      <c r="Y952" s="223">
        <f>MMULT(N952:T952,'Parameters &amp; Main Results'!$C$12:$C$18)-'Parameters &amp; Main Results'!$C$22/12+MMULT(U952:V952,'Parameters &amp; Main Results'!$C$20:$C$21)</f>
        <v>5.1737631261032993E-3</v>
      </c>
      <c r="Z952" s="17">
        <f t="shared" ca="1" si="975"/>
        <v>111.90242003875588</v>
      </c>
      <c r="AA952" s="70">
        <f ca="1">Z952/OFFSET(Z952,'Parameters &amp; Main Results'!$B$38,0)</f>
        <v>15.512876172234931</v>
      </c>
      <c r="AB952" s="70">
        <f ca="1">SUMPRODUCT(Z952:OFFSET(Z952,'Parameters &amp; Main Results'!$B$38-1,0), 'Cash Flow Assist'!$P$11:OFFSET('Cash Flow Assist'!$P$11,'Parameters &amp; Main Results'!$B$38-1,0)  )/OFFSET(Z952,'Parameters &amp; Main Results'!$B$38,0)</f>
        <v>2273.4890346604843</v>
      </c>
      <c r="AC952" s="70">
        <f ca="1">SUMPRODUCT(Z952:OFFSET(Z952,'Parameters &amp; Main Results'!$B$38-1,0),'Parameters &amp; Main Results'!$B$42:OFFSET('Parameters &amp; Main Results'!$B$42,'Parameters &amp; Main Results'!$B$38-1,0)   )/OFFSET(Z952,'Parameters &amp; Main Results'!$B$38,0)</f>
        <v>0</v>
      </c>
      <c r="AD952" s="155">
        <f t="shared" si="4"/>
        <v>-0.20525995999224456</v>
      </c>
      <c r="AE952" s="252">
        <f t="shared" ca="1" si="985"/>
        <v>15108.218000000001</v>
      </c>
      <c r="AF952" s="253">
        <f t="shared" ca="1" si="987"/>
        <v>0.21452982740916218</v>
      </c>
      <c r="AG952" s="258">
        <f t="shared" ca="1" si="988"/>
        <v>0</v>
      </c>
      <c r="AH952" s="227" t="str">
        <f ca="1">IF(SUM(AG952:OFFSET(AG952,(-HoldAggressiveTime-1),0,,))=0,"Defensive","Aggressive")</f>
        <v>Defensive</v>
      </c>
    </row>
    <row r="953" spans="1:34" ht="15" x14ac:dyDescent="0.2">
      <c r="A953">
        <f t="shared" si="15"/>
        <v>12</v>
      </c>
      <c r="B953">
        <f t="shared" si="16"/>
        <v>1949</v>
      </c>
      <c r="C953" s="70">
        <f t="shared" si="1"/>
        <v>1949.9166666665949</v>
      </c>
      <c r="D953" s="149">
        <f t="shared" si="383"/>
        <v>18294</v>
      </c>
      <c r="E953" s="151">
        <v>23.61</v>
      </c>
      <c r="F953" s="152">
        <v>19260.197899999999</v>
      </c>
      <c r="G953" s="152">
        <v>1796.8531</v>
      </c>
      <c r="H953" s="152">
        <v>2155.5448385599998</v>
      </c>
      <c r="I953" s="152">
        <v>19260.197899999999</v>
      </c>
      <c r="J953" s="152">
        <v>23.61</v>
      </c>
      <c r="K953" s="152">
        <v>23.61</v>
      </c>
      <c r="L953" s="152">
        <v>40.5</v>
      </c>
      <c r="M953" s="153">
        <v>10.66938246</v>
      </c>
      <c r="N953" s="17">
        <f t="shared" ref="N953:T953" si="1027">F953/F952/$E953*$E952-1</f>
        <v>5.3638609178714214E-2</v>
      </c>
      <c r="O953" s="17">
        <f t="shared" si="1027"/>
        <v>9.8716129333558111E-3</v>
      </c>
      <c r="P953" s="17">
        <f t="shared" si="1027"/>
        <v>4.7153748442647636E-3</v>
      </c>
      <c r="Q953" s="17">
        <f t="shared" si="1027"/>
        <v>5.3638609178714214E-2</v>
      </c>
      <c r="R953" s="17">
        <f t="shared" si="1027"/>
        <v>0</v>
      </c>
      <c r="S953" s="17">
        <f t="shared" si="1027"/>
        <v>0</v>
      </c>
      <c r="T953" s="17">
        <f t="shared" si="1027"/>
        <v>3.8119440914865521E-3</v>
      </c>
      <c r="U953" s="241">
        <v>2.0799999999999999E-2</v>
      </c>
      <c r="V953" s="241">
        <v>1.7899999999999999E-2</v>
      </c>
      <c r="W953" s="223">
        <f t="shared" ca="1" si="990"/>
        <v>4.2352210008614485E-2</v>
      </c>
      <c r="X953" s="223">
        <f>MMULT(N953:T953,'Parameters &amp; Main Results'!$B$12:$B$18)-'Parameters &amp; Main Results'!$B$22/12+MMULT(U953:V953,'Parameters &amp; Main Results'!$B$20:$B$21)</f>
        <v>4.2352210008614485E-2</v>
      </c>
      <c r="Y953" s="223">
        <f>MMULT(N953:T953,'Parameters &amp; Main Results'!$C$12:$C$18)-'Parameters &amp; Main Results'!$C$22/12+MMULT(U953:V953,'Parameters &amp; Main Results'!$C$20:$C$21)</f>
        <v>4.92202428875117E-2</v>
      </c>
      <c r="Z953" s="17">
        <f t="shared" ca="1" si="975"/>
        <v>111.42627455363156</v>
      </c>
      <c r="AA953" s="70">
        <f ca="1">Z953/OFFSET(Z953,'Parameters &amp; Main Results'!$B$38,0)</f>
        <v>14.974154770241919</v>
      </c>
      <c r="AB953" s="70">
        <f ca="1">SUMPRODUCT(Z953:OFFSET(Z953,'Parameters &amp; Main Results'!$B$38-1,0), 'Cash Flow Assist'!$P$11:OFFSET('Cash Flow Assist'!$P$11,'Parameters &amp; Main Results'!$B$38-1,0)  )/OFFSET(Z953,'Parameters &amp; Main Results'!$B$38,0)</f>
        <v>2189.8456627075338</v>
      </c>
      <c r="AC953" s="70">
        <f ca="1">SUMPRODUCT(Z953:OFFSET(Z953,'Parameters &amp; Main Results'!$B$38-1,0),'Parameters &amp; Main Results'!$B$42:OFFSET('Parameters &amp; Main Results'!$B$42,'Parameters &amp; Main Results'!$B$38-1,0)   )/OFFSET(Z953,'Parameters &amp; Main Results'!$B$38,0)</f>
        <v>0</v>
      </c>
      <c r="AD953" s="155">
        <f t="shared" si="4"/>
        <v>-0.16263120958759292</v>
      </c>
      <c r="AE953" s="252">
        <f t="shared" ca="1" si="985"/>
        <v>15505.8568</v>
      </c>
      <c r="AF953" s="253">
        <f t="shared" ca="1" si="987"/>
        <v>0.24212406630764188</v>
      </c>
      <c r="AG953" s="258">
        <f t="shared" ca="1" si="988"/>
        <v>0</v>
      </c>
      <c r="AH953" s="227" t="str">
        <f ca="1">IF(SUM(AG953:OFFSET(AG953,(-HoldAggressiveTime-1),0,,))=0,"Defensive","Aggressive")</f>
        <v>Defensive</v>
      </c>
    </row>
    <row r="954" spans="1:34" ht="15" x14ac:dyDescent="0.2">
      <c r="A954">
        <f t="shared" si="15"/>
        <v>1</v>
      </c>
      <c r="B954">
        <f t="shared" si="16"/>
        <v>1950</v>
      </c>
      <c r="C954" s="70">
        <f t="shared" si="1"/>
        <v>1949.9999999999281</v>
      </c>
      <c r="D954" s="149">
        <f t="shared" si="383"/>
        <v>18322</v>
      </c>
      <c r="E954" s="151">
        <v>23.51</v>
      </c>
      <c r="F954" s="152">
        <v>19705.4683</v>
      </c>
      <c r="G954" s="152">
        <v>1783.5075999999999</v>
      </c>
      <c r="H954" s="152">
        <v>2157.52075466</v>
      </c>
      <c r="I954" s="152">
        <v>19705.4683</v>
      </c>
      <c r="J954" s="152">
        <v>23.51</v>
      </c>
      <c r="K954" s="152">
        <v>23.51</v>
      </c>
      <c r="L954" s="152">
        <v>40.25</v>
      </c>
      <c r="M954" s="153">
        <v>10.853954549999999</v>
      </c>
      <c r="N954" s="17">
        <f t="shared" ref="N954:T954" si="1028">F954/F953/$E954*$E953-1</f>
        <v>2.7470527165322611E-2</v>
      </c>
      <c r="O954" s="17">
        <f t="shared" si="1028"/>
        <v>-3.2052337017108856E-3</v>
      </c>
      <c r="P954" s="17">
        <f t="shared" si="1028"/>
        <v>5.1740748608228859E-3</v>
      </c>
      <c r="Q954" s="17">
        <f t="shared" si="1028"/>
        <v>2.7470527165322611E-2</v>
      </c>
      <c r="R954" s="17">
        <f t="shared" si="1028"/>
        <v>0</v>
      </c>
      <c r="S954" s="17">
        <f t="shared" si="1028"/>
        <v>0</v>
      </c>
      <c r="T954" s="17">
        <f t="shared" si="1028"/>
        <v>-1.9455865904187686E-3</v>
      </c>
      <c r="U954" s="241">
        <v>3.3399999999999999E-2</v>
      </c>
      <c r="V954" s="241">
        <v>1.2999999999999999E-3</v>
      </c>
      <c r="W954" s="223">
        <f t="shared" ca="1" si="990"/>
        <v>1.982290263746218E-2</v>
      </c>
      <c r="X954" s="223">
        <f>MMULT(N954:T954,'Parameters &amp; Main Results'!$B$12:$B$18)-'Parameters &amp; Main Results'!$B$22/12+MMULT(U954:V954,'Parameters &amp; Main Results'!$B$20:$B$21)</f>
        <v>1.982290263746218E-2</v>
      </c>
      <c r="Y954" s="223">
        <f>MMULT(N954:T954,'Parameters &amp; Main Results'!$C$12:$C$18)-'Parameters &amp; Main Results'!$C$22/12+MMULT(U954:V954,'Parameters &amp; Main Results'!$C$20:$C$21)</f>
        <v>2.4361284411952597E-2</v>
      </c>
      <c r="Z954" s="17">
        <f t="shared" ca="1" si="975"/>
        <v>106.89887111450618</v>
      </c>
      <c r="AA954" s="70">
        <f ca="1">Z954/OFFSET(Z954,'Parameters &amp; Main Results'!$B$38,0)</f>
        <v>14.52421156017499</v>
      </c>
      <c r="AB954" s="70">
        <f ca="1">SUMPRODUCT(Z954:OFFSET(Z954,'Parameters &amp; Main Results'!$B$38-1,0), 'Cash Flow Assist'!$P$11:OFFSET('Cash Flow Assist'!$P$11,'Parameters &amp; Main Results'!$B$38-1,0)  )/OFFSET(Z954,'Parameters &amp; Main Results'!$B$38,0)</f>
        <v>2199.8749047205179</v>
      </c>
      <c r="AC954" s="70">
        <f ca="1">SUMPRODUCT(Z954:OFFSET(Z954,'Parameters &amp; Main Results'!$B$38-1,0),'Parameters &amp; Main Results'!$B$42:OFFSET('Parameters &amp; Main Results'!$B$42,'Parameters &amp; Main Results'!$B$38-1,0)   )/OFFSET(Z954,'Parameters &amp; Main Results'!$B$38,0)</f>
        <v>0</v>
      </c>
      <c r="AD954" s="155">
        <f t="shared" si="4"/>
        <v>-0.13962824748317559</v>
      </c>
      <c r="AE954" s="252">
        <f t="shared" ca="1" si="985"/>
        <v>15133.1312</v>
      </c>
      <c r="AF954" s="253">
        <f t="shared" ca="1" si="987"/>
        <v>0.30214084841873312</v>
      </c>
      <c r="AG954" s="258">
        <f t="shared" ca="1" si="988"/>
        <v>0</v>
      </c>
      <c r="AH954" s="227" t="str">
        <f ca="1">IF(SUM(AG954:OFFSET(AG954,(-HoldAggressiveTime-1),0,,))=0,"Defensive","Aggressive")</f>
        <v>Defensive</v>
      </c>
    </row>
    <row r="955" spans="1:34" ht="15" x14ac:dyDescent="0.2">
      <c r="A955">
        <f t="shared" si="15"/>
        <v>2</v>
      </c>
      <c r="B955">
        <f t="shared" si="16"/>
        <v>1950</v>
      </c>
      <c r="C955" s="70">
        <f t="shared" si="1"/>
        <v>1950.0833333332614</v>
      </c>
      <c r="D955" s="149">
        <f t="shared" si="383"/>
        <v>18353</v>
      </c>
      <c r="E955" s="151">
        <v>23.61</v>
      </c>
      <c r="F955" s="152">
        <v>20014.5569</v>
      </c>
      <c r="G955" s="152">
        <v>1783.1376</v>
      </c>
      <c r="H955" s="152">
        <v>2159.444544</v>
      </c>
      <c r="I955" s="152">
        <v>20014.5569</v>
      </c>
      <c r="J955" s="152">
        <v>23.61</v>
      </c>
      <c r="K955" s="152">
        <v>23.61</v>
      </c>
      <c r="L955" s="152">
        <v>40.25</v>
      </c>
      <c r="M955" s="153">
        <v>10.917904310000001</v>
      </c>
      <c r="N955" s="17">
        <f t="shared" ref="N955:T955" si="1029">F955/F954/$E955*$E954-1</f>
        <v>1.138349377091008E-2</v>
      </c>
      <c r="O955" s="17">
        <f t="shared" si="1029"/>
        <v>-4.4420711178774219E-3</v>
      </c>
      <c r="P955" s="17">
        <f t="shared" si="1029"/>
        <v>-3.3476034164336976E-3</v>
      </c>
      <c r="Q955" s="17">
        <f t="shared" si="1029"/>
        <v>1.138349377091008E-2</v>
      </c>
      <c r="R955" s="17">
        <f t="shared" si="1029"/>
        <v>0</v>
      </c>
      <c r="S955" s="17">
        <f t="shared" si="1029"/>
        <v>0</v>
      </c>
      <c r="T955" s="17">
        <f t="shared" si="1029"/>
        <v>-4.2354934349851936E-3</v>
      </c>
      <c r="U955" s="241">
        <v>1E-4</v>
      </c>
      <c r="V955" s="241">
        <v>-8.0999999999999996E-3</v>
      </c>
      <c r="W955" s="223">
        <f t="shared" ca="1" si="990"/>
        <v>7.3957647661911496E-3</v>
      </c>
      <c r="X955" s="223">
        <f>MMULT(N955:T955,'Parameters &amp; Main Results'!$B$12:$B$18)-'Parameters &amp; Main Results'!$B$22/12+MMULT(U955:V955,'Parameters &amp; Main Results'!$B$20:$B$21)</f>
        <v>7.3957647661911496E-3</v>
      </c>
      <c r="Y955" s="223">
        <f>MMULT(N955:T955,'Parameters &amp; Main Results'!$C$12:$C$18)-'Parameters &amp; Main Results'!$C$22/12+MMULT(U955:V955,'Parameters &amp; Main Results'!$C$20:$C$21)</f>
        <v>9.7592706153646624E-3</v>
      </c>
      <c r="Z955" s="17">
        <f t="shared" ca="1" si="975"/>
        <v>104.8210143526339</v>
      </c>
      <c r="AA955" s="70">
        <f ca="1">Z955/OFFSET(Z955,'Parameters &amp; Main Results'!$B$38,0)</f>
        <v>14.538728229005663</v>
      </c>
      <c r="AB955" s="70">
        <f ca="1">SUMPRODUCT(Z955:OFFSET(Z955,'Parameters &amp; Main Results'!$B$38-1,0), 'Cash Flow Assist'!$P$11:OFFSET('Cash Flow Assist'!$P$11,'Parameters &amp; Main Results'!$B$38-1,0)  )/OFFSET(Z955,'Parameters &amp; Main Results'!$B$38,0)</f>
        <v>2231.9190426669652</v>
      </c>
      <c r="AC955" s="70">
        <f ca="1">SUMPRODUCT(Z955:OFFSET(Z955,'Parameters &amp; Main Results'!$B$38-1,0),'Parameters &amp; Main Results'!$B$42:OFFSET('Parameters &amp; Main Results'!$B$42,'Parameters &amp; Main Results'!$B$38-1,0)   )/OFFSET(Z955,'Parameters &amp; Main Results'!$B$38,0)</f>
        <v>0</v>
      </c>
      <c r="AD955" s="155">
        <f t="shared" si="4"/>
        <v>-0.12983421099773329</v>
      </c>
      <c r="AE955" s="252">
        <f t="shared" ca="1" si="985"/>
        <v>15521.781999999999</v>
      </c>
      <c r="AF955" s="253">
        <f t="shared" ca="1" si="987"/>
        <v>0.28944968432103996</v>
      </c>
      <c r="AG955" s="258">
        <f t="shared" ca="1" si="988"/>
        <v>0</v>
      </c>
      <c r="AH955" s="227" t="str">
        <f ca="1">IF(SUM(AG955:OFFSET(AG955,(-HoldAggressiveTime-1),0,,))=0,"Defensive","Aggressive")</f>
        <v>Defensive</v>
      </c>
    </row>
    <row r="956" spans="1:34" ht="15" x14ac:dyDescent="0.2">
      <c r="A956">
        <f t="shared" si="15"/>
        <v>3</v>
      </c>
      <c r="B956">
        <f t="shared" si="16"/>
        <v>1950</v>
      </c>
      <c r="C956" s="70">
        <f t="shared" si="1"/>
        <v>1950.1666666665947</v>
      </c>
      <c r="D956" s="149">
        <f t="shared" si="383"/>
        <v>18383</v>
      </c>
      <c r="E956" s="151">
        <v>23.64</v>
      </c>
      <c r="F956" s="152">
        <v>20209.2916</v>
      </c>
      <c r="G956" s="152">
        <v>1782.7979</v>
      </c>
      <c r="H956" s="152">
        <v>2161.4600255700002</v>
      </c>
      <c r="I956" s="152">
        <v>20209.2916</v>
      </c>
      <c r="J956" s="152">
        <v>23.64</v>
      </c>
      <c r="K956" s="152">
        <v>23.64</v>
      </c>
      <c r="L956" s="152">
        <v>40.25</v>
      </c>
      <c r="M956" s="153">
        <v>10.87321414</v>
      </c>
      <c r="N956" s="17">
        <f t="shared" ref="N956:T956" si="1030">F956/F955/$E956*$E955-1</f>
        <v>8.4482705116966095E-3</v>
      </c>
      <c r="O956" s="17">
        <f t="shared" si="1030"/>
        <v>-1.4593006637564354E-3</v>
      </c>
      <c r="P956" s="17">
        <f t="shared" si="1030"/>
        <v>-3.3688663486053372E-4</v>
      </c>
      <c r="Q956" s="17">
        <f t="shared" si="1030"/>
        <v>8.4482705116966095E-3</v>
      </c>
      <c r="R956" s="17">
        <f t="shared" si="1030"/>
        <v>0</v>
      </c>
      <c r="S956" s="17">
        <f t="shared" si="1030"/>
        <v>0</v>
      </c>
      <c r="T956" s="17">
        <f t="shared" si="1030"/>
        <v>-1.2690355329949554E-3</v>
      </c>
      <c r="U956" s="241">
        <v>-1.43E-2</v>
      </c>
      <c r="V956" s="241">
        <v>-2.81E-2</v>
      </c>
      <c r="W956" s="223">
        <f t="shared" ca="1" si="990"/>
        <v>5.9392243077047557E-3</v>
      </c>
      <c r="X956" s="223">
        <f>MMULT(N956:T956,'Parameters &amp; Main Results'!$B$12:$B$18)-'Parameters &amp; Main Results'!$B$22/12+MMULT(U956:V956,'Parameters &amp; Main Results'!$B$20:$B$21)</f>
        <v>5.9392243077047557E-3</v>
      </c>
      <c r="Y956" s="223">
        <f>MMULT(N956:T956,'Parameters &amp; Main Results'!$C$12:$C$18)-'Parameters &amp; Main Results'!$C$22/12+MMULT(U956:V956,'Parameters &amp; Main Results'!$C$20:$C$21)</f>
        <v>7.4158467274846387E-3</v>
      </c>
      <c r="Z956" s="17">
        <f t="shared" ca="1" si="975"/>
        <v>104.05147412641948</v>
      </c>
      <c r="AA956" s="70">
        <f ca="1">Z956/OFFSET(Z956,'Parameters &amp; Main Results'!$B$38,0)</f>
        <v>14.911752561878977</v>
      </c>
      <c r="AB956" s="70">
        <f ca="1">SUMPRODUCT(Z956:OFFSET(Z956,'Parameters &amp; Main Results'!$B$38-1,0), 'Cash Flow Assist'!$P$11:OFFSET('Cash Flow Assist'!$P$11,'Parameters &amp; Main Results'!$B$38-1,0)  )/OFFSET(Z956,'Parameters &amp; Main Results'!$B$38,0)</f>
        <v>2292.1255046901824</v>
      </c>
      <c r="AC956" s="70">
        <f ca="1">SUMPRODUCT(Z956:OFFSET(Z956,'Parameters &amp; Main Results'!$B$38-1,0),'Parameters &amp; Main Results'!$B$42:OFFSET('Parameters &amp; Main Results'!$B$42,'Parameters &amp; Main Results'!$B$38-1,0)   )/OFFSET(Z956,'Parameters &amp; Main Results'!$B$38,0)</f>
        <v>0</v>
      </c>
      <c r="AD956" s="155">
        <f t="shared" si="4"/>
        <v>-0.12248281502221825</v>
      </c>
      <c r="AE956" s="252">
        <f t="shared" ca="1" si="985"/>
        <v>14980.443799999999</v>
      </c>
      <c r="AF956" s="253">
        <f t="shared" ca="1" si="987"/>
        <v>0.34904491948362715</v>
      </c>
      <c r="AG956" s="258">
        <f t="shared" ca="1" si="988"/>
        <v>0</v>
      </c>
      <c r="AH956" s="227" t="str">
        <f ca="1">IF(SUM(AG956:OFFSET(AG956,(-HoldAggressiveTime-1),0,,))=0,"Defensive","Aggressive")</f>
        <v>Defensive</v>
      </c>
    </row>
    <row r="957" spans="1:34" ht="15" x14ac:dyDescent="0.2">
      <c r="A957">
        <f t="shared" si="15"/>
        <v>4</v>
      </c>
      <c r="B957">
        <f t="shared" si="16"/>
        <v>1950</v>
      </c>
      <c r="C957" s="70">
        <f t="shared" si="1"/>
        <v>1950.2499999999279</v>
      </c>
      <c r="D957" s="149">
        <f t="shared" si="383"/>
        <v>18414</v>
      </c>
      <c r="E957" s="151">
        <v>23.65</v>
      </c>
      <c r="F957" s="152">
        <v>21237.858499999998</v>
      </c>
      <c r="G957" s="152">
        <v>1777.7132999999999</v>
      </c>
      <c r="H957" s="152">
        <v>2163.4773882600002</v>
      </c>
      <c r="I957" s="152">
        <v>21237.858499999998</v>
      </c>
      <c r="J957" s="152">
        <v>23.65</v>
      </c>
      <c r="K957" s="152">
        <v>23.65</v>
      </c>
      <c r="L957" s="152">
        <v>40.25</v>
      </c>
      <c r="M957" s="153">
        <v>11.416118470000001</v>
      </c>
      <c r="N957" s="17">
        <f t="shared" ref="N957:T957" si="1031">F957/F956/$E957*$E956-1</f>
        <v>5.0451389052200701E-2</v>
      </c>
      <c r="O957" s="17">
        <f t="shared" si="1031"/>
        <v>-3.2736609202610456E-3</v>
      </c>
      <c r="P957" s="17">
        <f t="shared" si="1031"/>
        <v>5.1010570799925326E-4</v>
      </c>
      <c r="Q957" s="17">
        <f t="shared" si="1031"/>
        <v>5.0451389052200701E-2</v>
      </c>
      <c r="R957" s="17">
        <f t="shared" si="1031"/>
        <v>0</v>
      </c>
      <c r="S957" s="17">
        <f t="shared" si="1031"/>
        <v>0</v>
      </c>
      <c r="T957" s="17">
        <f t="shared" si="1031"/>
        <v>-4.2283298097245403E-4</v>
      </c>
      <c r="U957" s="241">
        <v>2.01E-2</v>
      </c>
      <c r="V957" s="241">
        <v>1.37E-2</v>
      </c>
      <c r="W957" s="223">
        <f t="shared" ca="1" si="990"/>
        <v>3.7121001289383025E-2</v>
      </c>
      <c r="X957" s="223">
        <f>MMULT(N957:T957,'Parameters &amp; Main Results'!$B$12:$B$18)-'Parameters &amp; Main Results'!$B$22/12+MMULT(U957:V957,'Parameters &amp; Main Results'!$B$20:$B$21)</f>
        <v>3.7121001289383025E-2</v>
      </c>
      <c r="Y957" s="223">
        <f>MMULT(N957:T957,'Parameters &amp; Main Results'!$C$12:$C$18)-'Parameters &amp; Main Results'!$C$22/12+MMULT(U957:V957,'Parameters &amp; Main Results'!$C$20:$C$21)</f>
        <v>4.5037217388287858E-2</v>
      </c>
      <c r="Z957" s="17">
        <f t="shared" ca="1" si="975"/>
        <v>103.43713776349512</v>
      </c>
      <c r="AA957" s="70">
        <f ca="1">Z957/OFFSET(Z957,'Parameters &amp; Main Results'!$B$38,0)</f>
        <v>15.164531857303217</v>
      </c>
      <c r="AB957" s="70">
        <f ca="1">SUMPRODUCT(Z957:OFFSET(Z957,'Parameters &amp; Main Results'!$B$38-1,0), 'Cash Flow Assist'!$P$11:OFFSET('Cash Flow Assist'!$P$11,'Parameters &amp; Main Results'!$B$38-1,0)  )/OFFSET(Z957,'Parameters &amp; Main Results'!$B$38,0)</f>
        <v>2330.5935010964631</v>
      </c>
      <c r="AC957" s="70">
        <f ca="1">SUMPRODUCT(Z957:OFFSET(Z957,'Parameters &amp; Main Results'!$B$38-1,0),'Parameters &amp; Main Results'!$B$42:OFFSET('Parameters &amp; Main Results'!$B$42,'Parameters &amp; Main Results'!$B$38-1,0)   )/OFFSET(Z957,'Parameters &amp; Main Results'!$B$38,0)</f>
        <v>0</v>
      </c>
      <c r="AD957" s="155">
        <f t="shared" si="4"/>
        <v>-7.8210854122912177E-2</v>
      </c>
      <c r="AE957" s="252">
        <f t="shared" ca="1" si="985"/>
        <v>14346.622799999999</v>
      </c>
      <c r="AF957" s="253">
        <f t="shared" ca="1" si="987"/>
        <v>0.48033852956669354</v>
      </c>
      <c r="AG957" s="258">
        <f t="shared" ca="1" si="988"/>
        <v>0</v>
      </c>
      <c r="AH957" s="227" t="str">
        <f ca="1">IF(SUM(AG957:OFFSET(AG957,(-HoldAggressiveTime-1),0,,))=0,"Defensive","Aggressive")</f>
        <v>Defensive</v>
      </c>
    </row>
    <row r="958" spans="1:34" ht="15" x14ac:dyDescent="0.2">
      <c r="A958">
        <f t="shared" si="15"/>
        <v>5</v>
      </c>
      <c r="B958">
        <f t="shared" si="16"/>
        <v>1950</v>
      </c>
      <c r="C958" s="70">
        <f t="shared" si="1"/>
        <v>1950.3333333332612</v>
      </c>
      <c r="D958" s="149">
        <f t="shared" si="383"/>
        <v>18444</v>
      </c>
      <c r="E958" s="151">
        <v>23.77</v>
      </c>
      <c r="F958" s="152">
        <v>22189.863799999999</v>
      </c>
      <c r="G958" s="152">
        <v>1779.0702000000001</v>
      </c>
      <c r="H958" s="152">
        <v>2165.5507207599999</v>
      </c>
      <c r="I958" s="152">
        <v>22189.863799999999</v>
      </c>
      <c r="J958" s="152">
        <v>23.77</v>
      </c>
      <c r="K958" s="152">
        <v>23.77</v>
      </c>
      <c r="L958" s="152">
        <v>40.25</v>
      </c>
      <c r="M958" s="153">
        <v>11.67287308</v>
      </c>
      <c r="N958" s="17">
        <f t="shared" ref="N958:T958" si="1032">F958/F957/$E958*$E957-1</f>
        <v>3.9551183019760794E-2</v>
      </c>
      <c r="O958" s="17">
        <f t="shared" si="1032"/>
        <v>-4.2889497255437226E-3</v>
      </c>
      <c r="P958" s="17">
        <f t="shared" si="1032"/>
        <v>-4.0948850077736632E-3</v>
      </c>
      <c r="Q958" s="17">
        <f t="shared" si="1032"/>
        <v>3.9551183019760794E-2</v>
      </c>
      <c r="R958" s="17">
        <f t="shared" si="1032"/>
        <v>0</v>
      </c>
      <c r="S958" s="17">
        <f t="shared" si="1032"/>
        <v>0</v>
      </c>
      <c r="T958" s="17">
        <f t="shared" si="1032"/>
        <v>-5.0483803113168246E-3</v>
      </c>
      <c r="U958" s="241">
        <v>-2.12E-2</v>
      </c>
      <c r="V958" s="241">
        <v>4.4999999999999997E-3</v>
      </c>
      <c r="W958" s="223">
        <f t="shared" ca="1" si="990"/>
        <v>2.8511511637479343E-2</v>
      </c>
      <c r="X958" s="223">
        <f>MMULT(N958:T958,'Parameters &amp; Main Results'!$B$12:$B$18)-'Parameters &amp; Main Results'!$B$22/12+MMULT(U958:V958,'Parameters &amp; Main Results'!$B$20:$B$21)</f>
        <v>2.8511511637479343E-2</v>
      </c>
      <c r="Y958" s="223">
        <f>MMULT(N958:T958,'Parameters &amp; Main Results'!$C$12:$C$18)-'Parameters &amp; Main Results'!$C$22/12+MMULT(U958:V958,'Parameters &amp; Main Results'!$C$20:$C$21)</f>
        <v>3.5125503078563679E-2</v>
      </c>
      <c r="Z958" s="17">
        <f t="shared" ca="1" si="975"/>
        <v>99.734879184684004</v>
      </c>
      <c r="AA958" s="70">
        <f ca="1">Z958/OFFSET(Z958,'Parameters &amp; Main Results'!$B$38,0)</f>
        <v>14.928489984686788</v>
      </c>
      <c r="AB958" s="70">
        <f ca="1">SUMPRODUCT(Z958:OFFSET(Z958,'Parameters &amp; Main Results'!$B$38-1,0), 'Cash Flow Assist'!$P$11:OFFSET('Cash Flow Assist'!$P$11,'Parameters &amp; Main Results'!$B$38-1,0)  )/OFFSET(Z958,'Parameters &amp; Main Results'!$B$38,0)</f>
        <v>2365.0225692081581</v>
      </c>
      <c r="AC958" s="70">
        <f ca="1">SUMPRODUCT(Z958:OFFSET(Z958,'Parameters &amp; Main Results'!$B$38-1,0),'Parameters &amp; Main Results'!$B$42:OFFSET('Parameters &amp; Main Results'!$B$42,'Parameters &amp; Main Results'!$B$38-1,0)   )/OFFSET(Z958,'Parameters &amp; Main Results'!$B$38,0)</f>
        <v>0</v>
      </c>
      <c r="AD958" s="155">
        <f t="shared" si="4"/>
        <v>-4.1753002908698544E-2</v>
      </c>
      <c r="AE958" s="252">
        <f t="shared" ca="1" si="985"/>
        <v>15515.9216</v>
      </c>
      <c r="AF958" s="253">
        <f t="shared" ca="1" si="987"/>
        <v>0.43013508137344542</v>
      </c>
      <c r="AG958" s="258">
        <f t="shared" ca="1" si="988"/>
        <v>0</v>
      </c>
      <c r="AH958" s="227" t="str">
        <f ca="1">IF(SUM(AG958:OFFSET(AG958,(-HoldAggressiveTime-1),0,,))=0,"Defensive","Aggressive")</f>
        <v>Defensive</v>
      </c>
    </row>
    <row r="959" spans="1:34" ht="15" x14ac:dyDescent="0.2">
      <c r="A959">
        <f t="shared" si="15"/>
        <v>6</v>
      </c>
      <c r="B959">
        <f t="shared" si="16"/>
        <v>1950</v>
      </c>
      <c r="C959" s="70">
        <f t="shared" si="1"/>
        <v>1950.4166666665944</v>
      </c>
      <c r="D959" s="149">
        <f t="shared" si="383"/>
        <v>18475</v>
      </c>
      <c r="E959" s="151">
        <v>23.88</v>
      </c>
      <c r="F959" s="152">
        <v>21020.049800000001</v>
      </c>
      <c r="G959" s="152">
        <v>1772.5055</v>
      </c>
      <c r="H959" s="152">
        <v>2167.6440864599999</v>
      </c>
      <c r="I959" s="152">
        <v>21020.049800000001</v>
      </c>
      <c r="J959" s="152">
        <v>23.88</v>
      </c>
      <c r="K959" s="152">
        <v>23.88</v>
      </c>
      <c r="L959" s="152">
        <v>40.25</v>
      </c>
      <c r="M959" s="153">
        <v>10.906749810000001</v>
      </c>
      <c r="N959" s="17">
        <f t="shared" ref="N959:T959" si="1033">F959/F958/$E959*$E958-1</f>
        <v>-5.7081919765630817E-2</v>
      </c>
      <c r="O959" s="17">
        <f t="shared" si="1033"/>
        <v>-8.2793290447810142E-3</v>
      </c>
      <c r="P959" s="17">
        <f t="shared" si="1033"/>
        <v>-3.6441513106152401E-3</v>
      </c>
      <c r="Q959" s="17">
        <f t="shared" si="1033"/>
        <v>-5.7081919765630817E-2</v>
      </c>
      <c r="R959" s="17">
        <f t="shared" si="1033"/>
        <v>0</v>
      </c>
      <c r="S959" s="17">
        <f t="shared" si="1033"/>
        <v>0</v>
      </c>
      <c r="T959" s="17">
        <f t="shared" si="1033"/>
        <v>-4.6063651591289334E-3</v>
      </c>
      <c r="U959" s="241">
        <v>-2.3599999999999999E-2</v>
      </c>
      <c r="V959" s="241">
        <v>-7.3000000000000001E-3</v>
      </c>
      <c r="W959" s="223">
        <f t="shared" ca="1" si="990"/>
        <v>-4.473929055780243E-2</v>
      </c>
      <c r="X959" s="223">
        <f>MMULT(N959:T959,'Parameters &amp; Main Results'!$B$12:$B$18)-'Parameters &amp; Main Results'!$B$22/12+MMULT(U959:V959,'Parameters &amp; Main Results'!$B$20:$B$21)</f>
        <v>-4.473929055780243E-2</v>
      </c>
      <c r="Y959" s="223">
        <f>MMULT(N959:T959,'Parameters &amp; Main Results'!$C$12:$C$18)-'Parameters &amp; Main Results'!$C$22/12+MMULT(U959:V959,'Parameters &amp; Main Results'!$C$20:$C$21)</f>
        <v>-5.2243327360212505E-2</v>
      </c>
      <c r="Z959" s="17">
        <f t="shared" ca="1" si="975"/>
        <v>96.970114632842012</v>
      </c>
      <c r="AA959" s="70">
        <f ca="1">Z959/OFFSET(Z959,'Parameters &amp; Main Results'!$B$38,0)</f>
        <v>15.10174740458066</v>
      </c>
      <c r="AB959" s="70">
        <f ca="1">SUMPRODUCT(Z959:OFFSET(Z959,'Parameters &amp; Main Results'!$B$38-1,0), 'Cash Flow Assist'!$P$11:OFFSET('Cash Flow Assist'!$P$11,'Parameters &amp; Main Results'!$B$38-1,0)  )/OFFSET(Z959,'Parameters &amp; Main Results'!$B$38,0)</f>
        <v>2446.191684365092</v>
      </c>
      <c r="AC959" s="70">
        <f ca="1">SUMPRODUCT(Z959:OFFSET(Z959,'Parameters &amp; Main Results'!$B$38-1,0),'Parameters &amp; Main Results'!$B$42:OFFSET('Parameters &amp; Main Results'!$B$42,'Parameters &amp; Main Results'!$B$38-1,0)   )/OFFSET(Z959,'Parameters &amp; Main Results'!$B$38,0)</f>
        <v>0</v>
      </c>
      <c r="AD959" s="155">
        <f t="shared" si="4"/>
        <v>-9.6451581112320883E-2</v>
      </c>
      <c r="AE959" s="252">
        <f t="shared" ca="1" si="985"/>
        <v>16003.5753</v>
      </c>
      <c r="AF959" s="253">
        <f t="shared" ca="1" si="987"/>
        <v>0.31345961174063397</v>
      </c>
      <c r="AG959" s="258">
        <f t="shared" ca="1" si="988"/>
        <v>0</v>
      </c>
      <c r="AH959" s="227" t="str">
        <f ca="1">IF(SUM(AG959:OFFSET(AG959,(-HoldAggressiveTime-1),0,,))=0,"Defensive","Aggressive")</f>
        <v>Defensive</v>
      </c>
    </row>
    <row r="960" spans="1:34" ht="15" x14ac:dyDescent="0.2">
      <c r="A960">
        <f t="shared" si="15"/>
        <v>7</v>
      </c>
      <c r="B960">
        <f t="shared" si="16"/>
        <v>1950</v>
      </c>
      <c r="C960" s="70">
        <f t="shared" si="1"/>
        <v>1950.4999999999277</v>
      </c>
      <c r="D960" s="149">
        <f t="shared" si="383"/>
        <v>18506</v>
      </c>
      <c r="E960" s="151">
        <v>24.07</v>
      </c>
      <c r="F960" s="152">
        <v>21330.069100000001</v>
      </c>
      <c r="G960" s="152">
        <v>1775.5482999999999</v>
      </c>
      <c r="H960" s="152">
        <v>2169.7214120399999</v>
      </c>
      <c r="I960" s="152">
        <v>21330.069100000001</v>
      </c>
      <c r="J960" s="152">
        <v>24.07</v>
      </c>
      <c r="K960" s="152">
        <v>24.07</v>
      </c>
      <c r="L960" s="152">
        <v>40.25</v>
      </c>
      <c r="M960" s="153">
        <v>10.81870325</v>
      </c>
      <c r="N960" s="17">
        <f t="shared" ref="N960:T960" si="1034">F960/F959/$E960*$E959-1</f>
        <v>6.738677557649897E-3</v>
      </c>
      <c r="O960" s="17">
        <f t="shared" si="1034"/>
        <v>-6.1905282481086177E-3</v>
      </c>
      <c r="P960" s="17">
        <f t="shared" si="1034"/>
        <v>-6.9428749493760655E-3</v>
      </c>
      <c r="Q960" s="17">
        <f t="shared" si="1034"/>
        <v>6.738677557649897E-3</v>
      </c>
      <c r="R960" s="17">
        <f t="shared" si="1034"/>
        <v>0</v>
      </c>
      <c r="S960" s="17">
        <f t="shared" si="1034"/>
        <v>0</v>
      </c>
      <c r="T960" s="17">
        <f t="shared" si="1034"/>
        <v>-7.8936435396760318E-3</v>
      </c>
      <c r="U960" s="241">
        <v>6.8999999999999999E-3</v>
      </c>
      <c r="V960" s="241">
        <v>0.1356</v>
      </c>
      <c r="W960" s="223">
        <f t="shared" ca="1" si="990"/>
        <v>3.3795536749652304E-3</v>
      </c>
      <c r="X960" s="223">
        <f>MMULT(N960:T960,'Parameters &amp; Main Results'!$B$12:$B$18)-'Parameters &amp; Main Results'!$B$22/12+MMULT(U960:V960,'Parameters &amp; Main Results'!$B$20:$B$21)</f>
        <v>3.3795536749652304E-3</v>
      </c>
      <c r="Y960" s="223">
        <f>MMULT(N960:T960,'Parameters &amp; Main Results'!$C$12:$C$18)-'Parameters &amp; Main Results'!$C$22/12+MMULT(U960:V960,'Parameters &amp; Main Results'!$C$20:$C$21)</f>
        <v>5.4040903104073789E-3</v>
      </c>
      <c r="Z960" s="17">
        <f t="shared" ca="1" si="975"/>
        <v>101.51167495360033</v>
      </c>
      <c r="AA960" s="70">
        <f ca="1">Z960/OFFSET(Z960,'Parameters &amp; Main Results'!$B$38,0)</f>
        <v>16.096529201797793</v>
      </c>
      <c r="AB960" s="70">
        <f ca="1">SUMPRODUCT(Z960:OFFSET(Z960,'Parameters &amp; Main Results'!$B$38-1,0), 'Cash Flow Assist'!$P$11:OFFSET('Cash Flow Assist'!$P$11,'Parameters &amp; Main Results'!$B$38-1,0)  )/OFFSET(Z960,'Parameters &amp; Main Results'!$B$38,0)</f>
        <v>2476.3189779180198</v>
      </c>
      <c r="AC960" s="70">
        <f ca="1">SUMPRODUCT(Z960:OFFSET(Z960,'Parameters &amp; Main Results'!$B$38-1,0),'Parameters &amp; Main Results'!$B$42:OFFSET('Parameters &amp; Main Results'!$B$42,'Parameters &amp; Main Results'!$B$38-1,0)   )/OFFSET(Z960,'Parameters &amp; Main Results'!$B$38,0)</f>
        <v>0</v>
      </c>
      <c r="AD960" s="155">
        <f t="shared" si="4"/>
        <v>-9.0362859659712469E-2</v>
      </c>
      <c r="AE960" s="252">
        <f t="shared" ca="1" si="985"/>
        <v>17326.867999999999</v>
      </c>
      <c r="AF960" s="253">
        <f t="shared" ca="1" si="987"/>
        <v>0.23104008756804764</v>
      </c>
      <c r="AG960" s="258">
        <f t="shared" ca="1" si="988"/>
        <v>0</v>
      </c>
      <c r="AH960" s="227" t="str">
        <f ca="1">IF(SUM(AG960:OFFSET(AG960,(-HoldAggressiveTime-1),0,,))=0,"Defensive","Aggressive")</f>
        <v>Defensive</v>
      </c>
    </row>
    <row r="961" spans="1:34" ht="15" x14ac:dyDescent="0.2">
      <c r="A961">
        <f t="shared" si="15"/>
        <v>8</v>
      </c>
      <c r="B961">
        <f t="shared" si="16"/>
        <v>1950</v>
      </c>
      <c r="C961" s="70">
        <f t="shared" si="1"/>
        <v>1950.583333333261</v>
      </c>
      <c r="D961" s="149">
        <f t="shared" si="383"/>
        <v>18536</v>
      </c>
      <c r="E961" s="151">
        <v>24.2</v>
      </c>
      <c r="F961" s="152">
        <v>22156.043600000001</v>
      </c>
      <c r="G961" s="152">
        <v>1778.5962999999999</v>
      </c>
      <c r="H961" s="152">
        <v>2171.8188094100001</v>
      </c>
      <c r="I961" s="152">
        <v>22156.043600000001</v>
      </c>
      <c r="J961" s="152">
        <v>24.2</v>
      </c>
      <c r="K961" s="152">
        <v>24.2</v>
      </c>
      <c r="L961" s="152">
        <v>40.25</v>
      </c>
      <c r="M961" s="153">
        <v>11.03462111</v>
      </c>
      <c r="N961" s="17">
        <f t="shared" ref="N961:T961" si="1035">F961/F960/$E961*$E960-1</f>
        <v>3.3143560283842577E-2</v>
      </c>
      <c r="O961" s="17">
        <f t="shared" si="1035"/>
        <v>-3.6644696930430154E-3</v>
      </c>
      <c r="P961" s="17">
        <f t="shared" si="1035"/>
        <v>-4.4104269949400976E-3</v>
      </c>
      <c r="Q961" s="17">
        <f t="shared" si="1035"/>
        <v>3.3143560283842577E-2</v>
      </c>
      <c r="R961" s="17">
        <f t="shared" si="1035"/>
        <v>0</v>
      </c>
      <c r="S961" s="17">
        <f t="shared" si="1035"/>
        <v>0</v>
      </c>
      <c r="T961" s="17">
        <f t="shared" si="1035"/>
        <v>-5.3719008264462298E-3</v>
      </c>
      <c r="U961" s="241">
        <v>7.6E-3</v>
      </c>
      <c r="V961" s="241">
        <v>-1.4999999999999999E-2</v>
      </c>
      <c r="W961" s="223">
        <f t="shared" ca="1" si="990"/>
        <v>2.3814514566284355E-2</v>
      </c>
      <c r="X961" s="223">
        <f>MMULT(N961:T961,'Parameters &amp; Main Results'!$B$12:$B$18)-'Parameters &amp; Main Results'!$B$22/12+MMULT(U961:V961,'Parameters &amp; Main Results'!$B$20:$B$21)</f>
        <v>2.3814514566284355E-2</v>
      </c>
      <c r="Y961" s="223">
        <f>MMULT(N961:T961,'Parameters &amp; Main Results'!$C$12:$C$18)-'Parameters &amp; Main Results'!$C$22/12+MMULT(U961:V961,'Parameters &amp; Main Results'!$C$20:$C$21)</f>
        <v>2.9421090619487351E-2</v>
      </c>
      <c r="Z961" s="17">
        <f t="shared" ca="1" si="975"/>
        <v>101.16976629811218</v>
      </c>
      <c r="AA961" s="70">
        <f ca="1">Z961/OFFSET(Z961,'Parameters &amp; Main Results'!$B$38,0)</f>
        <v>16.370878812157315</v>
      </c>
      <c r="AB961" s="70">
        <f ca="1">SUMPRODUCT(Z961:OFFSET(Z961,'Parameters &amp; Main Results'!$B$38-1,0), 'Cash Flow Assist'!$P$11:OFFSET('Cash Flow Assist'!$P$11,'Parameters &amp; Main Results'!$B$38-1,0)  )/OFFSET(Z961,'Parameters &amp; Main Results'!$B$38,0)</f>
        <v>2511.6311829063707</v>
      </c>
      <c r="AC961" s="70">
        <f ca="1">SUMPRODUCT(Z961:OFFSET(Z961,'Parameters &amp; Main Results'!$B$38-1,0),'Parameters &amp; Main Results'!$B$42:OFFSET('Parameters &amp; Main Results'!$B$42,'Parameters &amp; Main Results'!$B$38-1,0)   )/OFFSET(Z961,'Parameters &amp; Main Results'!$B$38,0)</f>
        <v>0</v>
      </c>
      <c r="AD961" s="155">
        <f t="shared" si="4"/>
        <v>-6.0214246262422E-2</v>
      </c>
      <c r="AE961" s="252">
        <f t="shared" ca="1" si="985"/>
        <v>17465.804</v>
      </c>
      <c r="AF961" s="253">
        <f t="shared" ca="1" si="987"/>
        <v>0.26853843086753981</v>
      </c>
      <c r="AG961" s="258">
        <f t="shared" ca="1" si="988"/>
        <v>0</v>
      </c>
      <c r="AH961" s="227" t="str">
        <f ca="1">IF(SUM(AG961:OFFSET(AG961,(-HoldAggressiveTime-1),0,,))=0,"Defensive","Aggressive")</f>
        <v>Defensive</v>
      </c>
    </row>
    <row r="962" spans="1:34" ht="15" x14ac:dyDescent="0.2">
      <c r="A962">
        <f t="shared" si="15"/>
        <v>9</v>
      </c>
      <c r="B962">
        <f t="shared" si="16"/>
        <v>1950</v>
      </c>
      <c r="C962" s="70">
        <f t="shared" si="1"/>
        <v>1950.6666666665942</v>
      </c>
      <c r="D962" s="149">
        <f t="shared" si="383"/>
        <v>18567</v>
      </c>
      <c r="E962" s="151">
        <v>24.34</v>
      </c>
      <c r="F962" s="152">
        <v>23527.720499999999</v>
      </c>
      <c r="G962" s="152">
        <v>1775.2954</v>
      </c>
      <c r="H962" s="152">
        <v>2173.9906282100001</v>
      </c>
      <c r="I962" s="152">
        <v>23527.720499999999</v>
      </c>
      <c r="J962" s="152">
        <v>24.34</v>
      </c>
      <c r="K962" s="152">
        <v>24.34</v>
      </c>
      <c r="L962" s="152">
        <v>40.25</v>
      </c>
      <c r="M962" s="153">
        <v>11.69985486</v>
      </c>
      <c r="N962" s="17">
        <f t="shared" ref="N962:T962" si="1036">F962/F961/$E962*$E961-1</f>
        <v>5.5801885534937368E-2</v>
      </c>
      <c r="O962" s="17">
        <f t="shared" si="1036"/>
        <v>-7.5970757002623568E-3</v>
      </c>
      <c r="P962" s="17">
        <f t="shared" si="1036"/>
        <v>-4.7576006616620869E-3</v>
      </c>
      <c r="Q962" s="17">
        <f t="shared" si="1036"/>
        <v>5.5801885534937368E-2</v>
      </c>
      <c r="R962" s="17">
        <f t="shared" si="1036"/>
        <v>0</v>
      </c>
      <c r="S962" s="17">
        <f t="shared" si="1036"/>
        <v>0</v>
      </c>
      <c r="T962" s="17">
        <f t="shared" si="1036"/>
        <v>-5.7518488085456232E-3</v>
      </c>
      <c r="U962" s="241">
        <v>4.8999999999999998E-3</v>
      </c>
      <c r="V962" s="241">
        <v>-1.0699999999999999E-2</v>
      </c>
      <c r="W962" s="223">
        <f t="shared" ca="1" si="990"/>
        <v>4.0002739904056603E-2</v>
      </c>
      <c r="X962" s="223">
        <f>MMULT(N962:T962,'Parameters &amp; Main Results'!$B$12:$B$18)-'Parameters &amp; Main Results'!$B$22/12+MMULT(U962:V962,'Parameters &amp; Main Results'!$B$20:$B$21)</f>
        <v>4.0002739904056603E-2</v>
      </c>
      <c r="Y962" s="223">
        <f>MMULT(N962:T962,'Parameters &amp; Main Results'!$C$12:$C$18)-'Parameters &amp; Main Results'!$C$22/12+MMULT(U962:V962,'Parameters &amp; Main Results'!$C$20:$C$21)</f>
        <v>4.9420322744750729E-2</v>
      </c>
      <c r="Z962" s="17">
        <f t="shared" ca="1" si="975"/>
        <v>98.816499335302396</v>
      </c>
      <c r="AA962" s="70">
        <f ca="1">Z962/OFFSET(Z962,'Parameters &amp; Main Results'!$B$38,0)</f>
        <v>16.041848404999953</v>
      </c>
      <c r="AB962" s="70">
        <f ca="1">SUMPRODUCT(Z962:OFFSET(Z962,'Parameters &amp; Main Results'!$B$38-1,0), 'Cash Flow Assist'!$P$11:OFFSET('Cash Flow Assist'!$P$11,'Parameters &amp; Main Results'!$B$38-1,0)  )/OFFSET(Z962,'Parameters &amp; Main Results'!$B$38,0)</f>
        <v>2504.3415969134799</v>
      </c>
      <c r="AC962" s="70">
        <f ca="1">SUMPRODUCT(Z962:OFFSET(Z962,'Parameters &amp; Main Results'!$B$38-1,0),'Parameters &amp; Main Results'!$B$42:OFFSET('Parameters &amp; Main Results'!$B$42,'Parameters &amp; Main Results'!$B$38-1,0)   )/OFFSET(Z962,'Parameters &amp; Main Results'!$B$38,0)</f>
        <v>0</v>
      </c>
      <c r="AD962" s="155">
        <f t="shared" si="4"/>
        <v>-7.7724292049928811E-3</v>
      </c>
      <c r="AE962" s="252">
        <f t="shared" ca="1" si="985"/>
        <v>16595.866300000002</v>
      </c>
      <c r="AF962" s="253">
        <f t="shared" ca="1" si="987"/>
        <v>0.41768558957359142</v>
      </c>
      <c r="AG962" s="258">
        <f t="shared" ca="1" si="988"/>
        <v>0</v>
      </c>
      <c r="AH962" s="227" t="str">
        <f ca="1">IF(SUM(AG962:OFFSET(AG962,(-HoldAggressiveTime-1),0,,))=0,"Defensive","Aggressive")</f>
        <v>Defensive</v>
      </c>
    </row>
    <row r="963" spans="1:34" ht="15" x14ac:dyDescent="0.2">
      <c r="A963">
        <f t="shared" si="15"/>
        <v>10</v>
      </c>
      <c r="B963">
        <f t="shared" si="16"/>
        <v>1950</v>
      </c>
      <c r="C963" s="70">
        <f t="shared" si="1"/>
        <v>1950.7499999999275</v>
      </c>
      <c r="D963" s="149">
        <f t="shared" si="383"/>
        <v>18597</v>
      </c>
      <c r="E963" s="151">
        <v>24.5</v>
      </c>
      <c r="F963" s="152">
        <v>23772.7359</v>
      </c>
      <c r="G963" s="152">
        <v>1768.9018000000001</v>
      </c>
      <c r="H963" s="152">
        <v>2176.3457847300001</v>
      </c>
      <c r="I963" s="152">
        <v>23772.7359</v>
      </c>
      <c r="J963" s="152">
        <v>24.5</v>
      </c>
      <c r="K963" s="152">
        <v>24.5</v>
      </c>
      <c r="L963" s="152">
        <v>40.25</v>
      </c>
      <c r="M963" s="153">
        <v>11.46288536</v>
      </c>
      <c r="N963" s="17">
        <f t="shared" ref="N963:T963" si="1037">F963/F962/$E963*$E962-1</f>
        <v>3.8152816307357451E-3</v>
      </c>
      <c r="O963" s="17">
        <f t="shared" si="1037"/>
        <v>-1.0108521519912594E-2</v>
      </c>
      <c r="P963" s="17">
        <f t="shared" si="1037"/>
        <v>-5.4543537387062857E-3</v>
      </c>
      <c r="Q963" s="17">
        <f t="shared" si="1037"/>
        <v>3.8152816307357451E-3</v>
      </c>
      <c r="R963" s="17">
        <f t="shared" si="1037"/>
        <v>0</v>
      </c>
      <c r="S963" s="17">
        <f t="shared" si="1037"/>
        <v>0</v>
      </c>
      <c r="T963" s="17">
        <f t="shared" si="1037"/>
        <v>-6.5306122448980375E-3</v>
      </c>
      <c r="U963" s="241">
        <v>-4.7000000000000002E-3</v>
      </c>
      <c r="V963" s="241">
        <v>1.2999999999999999E-2</v>
      </c>
      <c r="W963" s="223">
        <f t="shared" ca="1" si="990"/>
        <v>4.7155964015772113E-4</v>
      </c>
      <c r="X963" s="223">
        <f>MMULT(N963:T963,'Parameters &amp; Main Results'!$B$12:$B$18)-'Parameters &amp; Main Results'!$B$22/12+MMULT(U963:V963,'Parameters &amp; Main Results'!$B$20:$B$21)</f>
        <v>4.7155964015772113E-4</v>
      </c>
      <c r="Y963" s="223">
        <f>MMULT(N963:T963,'Parameters &amp; Main Results'!$C$12:$C$18)-'Parameters &amp; Main Results'!$C$22/12+MMULT(U963:V963,'Parameters &amp; Main Results'!$C$20:$C$21)</f>
        <v>2.3812346490042443E-3</v>
      </c>
      <c r="Z963" s="17">
        <f t="shared" ca="1" si="975"/>
        <v>95.01561442464903</v>
      </c>
      <c r="AA963" s="70">
        <f ca="1">Z963/OFFSET(Z963,'Parameters &amp; Main Results'!$B$38,0)</f>
        <v>15.881913314004112</v>
      </c>
      <c r="AB963" s="70">
        <f ca="1">SUMPRODUCT(Z963:OFFSET(Z963,'Parameters &amp; Main Results'!$B$38-1,0), 'Cash Flow Assist'!$P$11:OFFSET('Cash Flow Assist'!$P$11,'Parameters &amp; Main Results'!$B$38-1,0)  )/OFFSET(Z963,'Parameters &amp; Main Results'!$B$38,0)</f>
        <v>2563.0677846313692</v>
      </c>
      <c r="AC963" s="70">
        <f ca="1">SUMPRODUCT(Z963:OFFSET(Z963,'Parameters &amp; Main Results'!$B$38-1,0),'Parameters &amp; Main Results'!$B$42:OFFSET('Parameters &amp; Main Results'!$B$42,'Parameters &amp; Main Results'!$B$38-1,0)   )/OFFSET(Z963,'Parameters &amp; Main Results'!$B$38,0)</f>
        <v>0</v>
      </c>
      <c r="AD963" s="155">
        <f t="shared" si="4"/>
        <v>-3.9868015806291401E-3</v>
      </c>
      <c r="AE963" s="252">
        <f t="shared" ca="1" si="985"/>
        <v>16803.8197</v>
      </c>
      <c r="AF963" s="253">
        <f t="shared" ca="1" si="987"/>
        <v>0.41472214796496537</v>
      </c>
      <c r="AG963" s="258">
        <f t="shared" ca="1" si="988"/>
        <v>0</v>
      </c>
      <c r="AH963" s="227" t="str">
        <f ca="1">IF(SUM(AG963:OFFSET(AG963,(-HoldAggressiveTime-1),0,,))=0,"Defensive","Aggressive")</f>
        <v>Defensive</v>
      </c>
    </row>
    <row r="964" spans="1:34" ht="15" x14ac:dyDescent="0.2">
      <c r="A964">
        <f t="shared" si="15"/>
        <v>11</v>
      </c>
      <c r="B964">
        <f t="shared" si="16"/>
        <v>1950</v>
      </c>
      <c r="C964" s="70">
        <f t="shared" si="1"/>
        <v>1950.8333333332607</v>
      </c>
      <c r="D964" s="149">
        <f t="shared" si="383"/>
        <v>18628</v>
      </c>
      <c r="E964" s="151">
        <v>24.6</v>
      </c>
      <c r="F964" s="152">
        <v>23897.4126</v>
      </c>
      <c r="G964" s="152">
        <v>1767.3485000000001</v>
      </c>
      <c r="H964" s="152">
        <v>2178.72162888</v>
      </c>
      <c r="I964" s="152">
        <v>23897.4126</v>
      </c>
      <c r="J964" s="152">
        <v>24.6</v>
      </c>
      <c r="K964" s="152">
        <v>24.6</v>
      </c>
      <c r="L964" s="152">
        <v>40.25</v>
      </c>
      <c r="M964" s="153">
        <v>11.355915420000001</v>
      </c>
      <c r="N964" s="17">
        <f t="shared" ref="N964:T964" si="1038">F964/F963/$E964*$E963-1</f>
        <v>1.1581648177676485E-3</v>
      </c>
      <c r="O964" s="17">
        <f t="shared" si="1038"/>
        <v>-4.9395865253429871E-3</v>
      </c>
      <c r="P964" s="17">
        <f t="shared" si="1038"/>
        <v>-2.9778116523525577E-3</v>
      </c>
      <c r="Q964" s="17">
        <f t="shared" si="1038"/>
        <v>1.1581648177676485E-3</v>
      </c>
      <c r="R964" s="17">
        <f t="shared" si="1038"/>
        <v>0</v>
      </c>
      <c r="S964" s="17">
        <f t="shared" si="1038"/>
        <v>0</v>
      </c>
      <c r="T964" s="17">
        <f t="shared" si="1038"/>
        <v>-4.0650406504065817E-3</v>
      </c>
      <c r="U964" s="241">
        <v>-8.8999999999999999E-3</v>
      </c>
      <c r="V964" s="241">
        <v>3.3300000000000003E-2</v>
      </c>
      <c r="W964" s="223">
        <f t="shared" ca="1" si="990"/>
        <v>-3.64212390929857E-4</v>
      </c>
      <c r="X964" s="223">
        <f>MMULT(N964:T964,'Parameters &amp; Main Results'!$B$12:$B$18)-'Parameters &amp; Main Results'!$B$22/12+MMULT(U964:V964,'Parameters &amp; Main Results'!$B$20:$B$21)</f>
        <v>-3.64212390929857E-4</v>
      </c>
      <c r="Y964" s="223">
        <f>MMULT(N964:T964,'Parameters &amp; Main Results'!$C$12:$C$18)-'Parameters &amp; Main Results'!$C$22/12+MMULT(U964:V964,'Parameters &amp; Main Results'!$C$20:$C$21)</f>
        <v>5.0672301678991824E-4</v>
      </c>
      <c r="Z964" s="17">
        <f t="shared" ca="1" si="975"/>
        <v>94.970830014222045</v>
      </c>
      <c r="AA964" s="70">
        <f ca="1">Z964/OFFSET(Z964,'Parameters &amp; Main Results'!$B$38,0)</f>
        <v>15.890743281887506</v>
      </c>
      <c r="AB964" s="70">
        <f ca="1">SUMPRODUCT(Z964:OFFSET(Z964,'Parameters &amp; Main Results'!$B$38-1,0), 'Cash Flow Assist'!$P$11:OFFSET('Cash Flow Assist'!$P$11,'Parameters &amp; Main Results'!$B$38-1,0)  )/OFFSET(Z964,'Parameters &amp; Main Results'!$B$38,0)</f>
        <v>2550.8048920328802</v>
      </c>
      <c r="AC964" s="70">
        <f ca="1">SUMPRODUCT(Z964:OFFSET(Z964,'Parameters &amp; Main Results'!$B$38-1,0),'Parameters &amp; Main Results'!$B$42:OFFSET('Parameters &amp; Main Results'!$B$42,'Parameters &amp; Main Results'!$B$38-1,0)   )/OFFSET(Z964,'Parameters &amp; Main Results'!$B$38,0)</f>
        <v>0</v>
      </c>
      <c r="AD964" s="155">
        <f t="shared" si="4"/>
        <v>-2.833254136187624E-3</v>
      </c>
      <c r="AE964" s="252">
        <f t="shared" ca="1" si="985"/>
        <v>16376.564</v>
      </c>
      <c r="AF964" s="253">
        <f t="shared" ca="1" si="987"/>
        <v>0.45924460100421549</v>
      </c>
      <c r="AG964" s="258">
        <f t="shared" ca="1" si="988"/>
        <v>0</v>
      </c>
      <c r="AH964" s="227" t="str">
        <f ca="1">IF(SUM(AG964:OFFSET(AG964,(-HoldAggressiveTime-1),0,,))=0,"Defensive","Aggressive")</f>
        <v>Defensive</v>
      </c>
    </row>
    <row r="965" spans="1:34" ht="15" x14ac:dyDescent="0.2">
      <c r="A965">
        <f t="shared" si="15"/>
        <v>12</v>
      </c>
      <c r="B965">
        <f t="shared" si="16"/>
        <v>1950</v>
      </c>
      <c r="C965" s="70">
        <f t="shared" si="1"/>
        <v>1950.916666666594</v>
      </c>
      <c r="D965" s="149">
        <f t="shared" si="383"/>
        <v>18659</v>
      </c>
      <c r="E965" s="151">
        <v>24.98</v>
      </c>
      <c r="F965" s="152">
        <v>25149.803400000001</v>
      </c>
      <c r="G965" s="152">
        <v>1772.1542999999999</v>
      </c>
      <c r="H965" s="152">
        <v>2181.1908467200001</v>
      </c>
      <c r="I965" s="152">
        <v>25149.803400000001</v>
      </c>
      <c r="J965" s="152">
        <v>24.98</v>
      </c>
      <c r="K965" s="152">
        <v>24.98</v>
      </c>
      <c r="L965" s="152">
        <v>40.25</v>
      </c>
      <c r="M965" s="153">
        <v>11.890604980000001</v>
      </c>
      <c r="N965" s="17">
        <f t="shared" ref="N965:T965" si="1039">F965/F964/$E965*$E964-1</f>
        <v>3.6397568909091405E-2</v>
      </c>
      <c r="O965" s="17">
        <f t="shared" si="1039"/>
        <v>-1.2534320203178906E-2</v>
      </c>
      <c r="P965" s="17">
        <f t="shared" si="1039"/>
        <v>-1.4096076864230089E-2</v>
      </c>
      <c r="Q965" s="17">
        <f t="shared" si="1039"/>
        <v>3.6397568909091405E-2</v>
      </c>
      <c r="R965" s="17">
        <f t="shared" si="1039"/>
        <v>0</v>
      </c>
      <c r="S965" s="17">
        <f t="shared" si="1039"/>
        <v>0</v>
      </c>
      <c r="T965" s="17">
        <f t="shared" si="1039"/>
        <v>-1.521216973578865E-2</v>
      </c>
      <c r="U965" s="241">
        <v>1.47E-2</v>
      </c>
      <c r="V965" s="241">
        <v>7.3599999999999999E-2</v>
      </c>
      <c r="W965" s="223">
        <f t="shared" ca="1" si="990"/>
        <v>2.3989037487726673E-2</v>
      </c>
      <c r="X965" s="223">
        <f>MMULT(N965:T965,'Parameters &amp; Main Results'!$B$12:$B$18)-'Parameters &amp; Main Results'!$B$22/12+MMULT(U965:V965,'Parameters &amp; Main Results'!$B$20:$B$21)</f>
        <v>2.3989037487726673E-2</v>
      </c>
      <c r="Y965" s="223">
        <f>MMULT(N965:T965,'Parameters &amp; Main Results'!$C$12:$C$18)-'Parameters &amp; Main Results'!$C$22/12+MMULT(U965:V965,'Parameters &amp; Main Results'!$C$20:$C$21)</f>
        <v>3.1462713331197704E-2</v>
      </c>
      <c r="Z965" s="17">
        <f t="shared" ca="1" si="975"/>
        <v>95.005432169823948</v>
      </c>
      <c r="AA965" s="70">
        <f ca="1">Z965/OFFSET(Z965,'Parameters &amp; Main Results'!$B$38,0)</f>
        <v>16.48928589960483</v>
      </c>
      <c r="AB965" s="70">
        <f ca="1">SUMPRODUCT(Z965:OFFSET(Z965,'Parameters &amp; Main Results'!$B$38-1,0), 'Cash Flow Assist'!$P$11:OFFSET('Cash Flow Assist'!$P$11,'Parameters &amp; Main Results'!$B$38-1,0)  )/OFFSET(Z965,'Parameters &amp; Main Results'!$B$38,0)</f>
        <v>2630.4737910878425</v>
      </c>
      <c r="AC965" s="70">
        <f ca="1">SUMPRODUCT(Z965:OFFSET(Z965,'Parameters &amp; Main Results'!$B$38-1,0),'Parameters &amp; Main Results'!$B$42:OFFSET('Parameters &amp; Main Results'!$B$42,'Parameters &amp; Main Results'!$B$38-1,0)   )/OFFSET(Z965,'Parameters &amp; Main Results'!$B$38,0)</f>
        <v>0</v>
      </c>
      <c r="AD965" s="155">
        <f t="shared" si="4"/>
        <v>0</v>
      </c>
      <c r="AE965" s="252">
        <f t="shared" ca="1" si="985"/>
        <v>17563.477900000002</v>
      </c>
      <c r="AF965" s="253">
        <f t="shared" ca="1" si="987"/>
        <v>0.43193754353173969</v>
      </c>
      <c r="AG965" s="258">
        <f t="shared" ca="1" si="988"/>
        <v>0</v>
      </c>
      <c r="AH965" s="227" t="str">
        <f ca="1">IF(SUM(AG965:OFFSET(AG965,(-HoldAggressiveTime-1),0,,))=0,"Defensive","Aggressive")</f>
        <v>Defensive</v>
      </c>
    </row>
    <row r="966" spans="1:34" ht="15" x14ac:dyDescent="0.2">
      <c r="A966">
        <f t="shared" si="15"/>
        <v>1</v>
      </c>
      <c r="B966">
        <f t="shared" si="16"/>
        <v>1951</v>
      </c>
      <c r="C966" s="70">
        <f t="shared" si="1"/>
        <v>1950.9999999999272</v>
      </c>
      <c r="D966" s="149">
        <f t="shared" si="383"/>
        <v>18687</v>
      </c>
      <c r="E966" s="151">
        <v>25.38</v>
      </c>
      <c r="F966" s="152">
        <v>26846.227500000001</v>
      </c>
      <c r="G966" s="152">
        <v>1783.3140000000001</v>
      </c>
      <c r="H966" s="152">
        <v>2183.6265098399999</v>
      </c>
      <c r="I966" s="152">
        <v>26846.227500000001</v>
      </c>
      <c r="J966" s="152">
        <v>25.38</v>
      </c>
      <c r="K966" s="152">
        <v>25.38</v>
      </c>
      <c r="L966" s="152">
        <v>40</v>
      </c>
      <c r="M966" s="153">
        <v>12.14814513</v>
      </c>
      <c r="N966" s="17">
        <f t="shared" ref="N966:T966" si="1040">F966/F965/$E966*$E965-1</f>
        <v>5.062925094535764E-2</v>
      </c>
      <c r="O966" s="17">
        <f t="shared" si="1040"/>
        <v>-9.5624379902116141E-3</v>
      </c>
      <c r="P966" s="17">
        <f t="shared" si="1040"/>
        <v>-1.4661373781599818E-2</v>
      </c>
      <c r="Q966" s="17">
        <f t="shared" si="1040"/>
        <v>5.062925094535764E-2</v>
      </c>
      <c r="R966" s="17">
        <f t="shared" si="1040"/>
        <v>0</v>
      </c>
      <c r="S966" s="17">
        <f t="shared" si="1040"/>
        <v>0</v>
      </c>
      <c r="T966" s="17">
        <f t="shared" si="1040"/>
        <v>-2.1873730476875686E-2</v>
      </c>
      <c r="U966" s="241">
        <v>1.7600000000000001E-2</v>
      </c>
      <c r="V966" s="241">
        <v>3.6400000000000002E-2</v>
      </c>
      <c r="W966" s="223">
        <f t="shared" ca="1" si="990"/>
        <v>3.4924097420465455E-2</v>
      </c>
      <c r="X966" s="223">
        <f>MMULT(N966:T966,'Parameters &amp; Main Results'!$B$12:$B$18)-'Parameters &amp; Main Results'!$B$22/12+MMULT(U966:V966,'Parameters &amp; Main Results'!$B$20:$B$21)</f>
        <v>3.4924097420465455E-2</v>
      </c>
      <c r="Y966" s="223">
        <f>MMULT(N966:T966,'Parameters &amp; Main Results'!$C$12:$C$18)-'Parameters &amp; Main Results'!$C$22/12+MMULT(U966:V966,'Parameters &amp; Main Results'!$C$20:$C$21)</f>
        <v>4.4568415385134043E-2</v>
      </c>
      <c r="Z966" s="17">
        <f t="shared" ca="1" si="975"/>
        <v>92.779735614076486</v>
      </c>
      <c r="AA966" s="70">
        <f ca="1">Z966/OFFSET(Z966,'Parameters &amp; Main Results'!$B$38,0)</f>
        <v>16.465945214070626</v>
      </c>
      <c r="AB966" s="70">
        <f ca="1">SUMPRODUCT(Z966:OFFSET(Z966,'Parameters &amp; Main Results'!$B$38-1,0), 'Cash Flow Assist'!$P$11:OFFSET('Cash Flow Assist'!$P$11,'Parameters &amp; Main Results'!$B$38-1,0)  )/OFFSET(Z966,'Parameters &amp; Main Results'!$B$38,0)</f>
        <v>2673.9251438129081</v>
      </c>
      <c r="AC966" s="70">
        <f ca="1">SUMPRODUCT(Z966:OFFSET(Z966,'Parameters &amp; Main Results'!$B$38-1,0),'Parameters &amp; Main Results'!$B$42:OFFSET('Parameters &amp; Main Results'!$B$42,'Parameters &amp; Main Results'!$B$38-1,0)   )/OFFSET(Z966,'Parameters &amp; Main Results'!$B$38,0)</f>
        <v>0</v>
      </c>
      <c r="AD966" s="155">
        <f t="shared" si="4"/>
        <v>0</v>
      </c>
      <c r="AE966" s="252">
        <f t="shared" ca="1" si="985"/>
        <v>15746.3781</v>
      </c>
      <c r="AF966" s="253">
        <f t="shared" ca="1" si="987"/>
        <v>0.70491444632591427</v>
      </c>
      <c r="AG966" s="258">
        <f t="shared" ca="1" si="988"/>
        <v>0</v>
      </c>
      <c r="AH966" s="227" t="str">
        <f ca="1">IF(SUM(AG966:OFFSET(AG966,(-HoldAggressiveTime-1),0,,))=0,"Defensive","Aggressive")</f>
        <v>Defensive</v>
      </c>
    </row>
    <row r="967" spans="1:34" ht="15" x14ac:dyDescent="0.2">
      <c r="A967">
        <f t="shared" si="15"/>
        <v>2</v>
      </c>
      <c r="B967">
        <f t="shared" si="16"/>
        <v>1951</v>
      </c>
      <c r="C967" s="70">
        <f t="shared" si="1"/>
        <v>1951.0833333332605</v>
      </c>
      <c r="D967" s="149">
        <f t="shared" si="383"/>
        <v>18718</v>
      </c>
      <c r="E967" s="151">
        <v>25.83</v>
      </c>
      <c r="F967" s="152">
        <v>27176.688099999999</v>
      </c>
      <c r="G967" s="152">
        <v>1776.9389000000001</v>
      </c>
      <c r="H967" s="152">
        <v>2186.0648927699999</v>
      </c>
      <c r="I967" s="152">
        <v>27176.688099999999</v>
      </c>
      <c r="J967" s="152">
        <v>25.83</v>
      </c>
      <c r="K967" s="152">
        <v>25.83</v>
      </c>
      <c r="L967" s="152">
        <v>40</v>
      </c>
      <c r="M967" s="153">
        <v>12.03113003</v>
      </c>
      <c r="N967" s="17">
        <f t="shared" ref="N967:T967" si="1041">F967/F966/$E967*$E966-1</f>
        <v>-5.3266651769525719E-3</v>
      </c>
      <c r="O967" s="17">
        <f t="shared" si="1041"/>
        <v>-2.0934184161274794E-2</v>
      </c>
      <c r="P967" s="17">
        <f t="shared" si="1041"/>
        <v>-1.6324390246596931E-2</v>
      </c>
      <c r="Q967" s="17">
        <f t="shared" si="1041"/>
        <v>-5.3266651769525719E-3</v>
      </c>
      <c r="R967" s="17">
        <f t="shared" si="1041"/>
        <v>0</v>
      </c>
      <c r="S967" s="17">
        <f t="shared" si="1041"/>
        <v>0</v>
      </c>
      <c r="T967" s="17">
        <f t="shared" si="1041"/>
        <v>-1.7421602787456414E-2</v>
      </c>
      <c r="U967" s="241">
        <v>8.0000000000000004E-4</v>
      </c>
      <c r="V967" s="241">
        <v>-2.8500000000000001E-2</v>
      </c>
      <c r="W967" s="223">
        <f t="shared" ca="1" si="990"/>
        <v>-9.094582521008877E-3</v>
      </c>
      <c r="X967" s="223">
        <f>MMULT(N967:T967,'Parameters &amp; Main Results'!$B$12:$B$18)-'Parameters &amp; Main Results'!$B$22/12+MMULT(U967:V967,'Parameters &amp; Main Results'!$B$20:$B$21)</f>
        <v>-9.094582521008877E-3</v>
      </c>
      <c r="Y967" s="223">
        <f>MMULT(N967:T967,'Parameters &amp; Main Results'!$C$12:$C$18)-'Parameters &amp; Main Results'!$C$22/12+MMULT(U967:V967,'Parameters &amp; Main Results'!$C$20:$C$21)</f>
        <v>-6.929083742051461E-3</v>
      </c>
      <c r="Z967" s="17">
        <f t="shared" ca="1" si="975"/>
        <v>89.648831103004312</v>
      </c>
      <c r="AA967" s="70">
        <f ca="1">Z967/OFFSET(Z967,'Parameters &amp; Main Results'!$B$38,0)</f>
        <v>16.180228848828477</v>
      </c>
      <c r="AB967" s="70">
        <f ca="1">SUMPRODUCT(Z967:OFFSET(Z967,'Parameters &amp; Main Results'!$B$38-1,0), 'Cash Flow Assist'!$P$11:OFFSET('Cash Flow Assist'!$P$11,'Parameters &amp; Main Results'!$B$38-1,0)  )/OFFSET(Z967,'Parameters &amp; Main Results'!$B$38,0)</f>
        <v>2703.5629881944756</v>
      </c>
      <c r="AC967" s="70">
        <f ca="1">SUMPRODUCT(Z967:OFFSET(Z967,'Parameters &amp; Main Results'!$B$38-1,0),'Parameters &amp; Main Results'!$B$42:OFFSET('Parameters &amp; Main Results'!$B$42,'Parameters &amp; Main Results'!$B$38-1,0)   )/OFFSET(Z967,'Parameters &amp; Main Results'!$B$38,0)</f>
        <v>0</v>
      </c>
      <c r="AD967" s="155">
        <f t="shared" si="4"/>
        <v>-5.3266651769525719E-3</v>
      </c>
      <c r="AE967" s="252">
        <f t="shared" ca="1" si="985"/>
        <v>16313.2435</v>
      </c>
      <c r="AF967" s="253">
        <f t="shared" ca="1" si="987"/>
        <v>0.66592793762932545</v>
      </c>
      <c r="AG967" s="258">
        <f t="shared" ca="1" si="988"/>
        <v>0</v>
      </c>
      <c r="AH967" s="227" t="str">
        <f ca="1">IF(SUM(AG967:OFFSET(AG967,(-HoldAggressiveTime-1),0,,))=0,"Defensive","Aggressive")</f>
        <v>Defensive</v>
      </c>
    </row>
    <row r="968" spans="1:34" ht="15" x14ac:dyDescent="0.2">
      <c r="A968">
        <f t="shared" si="15"/>
        <v>3</v>
      </c>
      <c r="B968">
        <f t="shared" si="16"/>
        <v>1951</v>
      </c>
      <c r="C968" s="70">
        <f t="shared" si="1"/>
        <v>1951.1666666665938</v>
      </c>
      <c r="D968" s="149">
        <f t="shared" si="383"/>
        <v>18748</v>
      </c>
      <c r="E968" s="151">
        <v>25.88</v>
      </c>
      <c r="F968" s="152">
        <v>26835.8783</v>
      </c>
      <c r="G968" s="152">
        <v>1756.5360000000001</v>
      </c>
      <c r="H968" s="152">
        <v>2188.5424329799998</v>
      </c>
      <c r="I968" s="152">
        <v>26835.8783</v>
      </c>
      <c r="J968" s="152">
        <v>25.88</v>
      </c>
      <c r="K968" s="152">
        <v>25.88</v>
      </c>
      <c r="L968" s="152">
        <v>40</v>
      </c>
      <c r="M968" s="153">
        <v>11.71570998</v>
      </c>
      <c r="N968" s="17">
        <f t="shared" ref="N968:T968" si="1042">F968/F967/$E968*$E967-1</f>
        <v>-1.4448285586572074E-2</v>
      </c>
      <c r="O968" s="17">
        <f t="shared" si="1042"/>
        <v>-1.3391859839652853E-2</v>
      </c>
      <c r="P968" s="17">
        <f t="shared" si="1042"/>
        <v>-8.008500781042649E-4</v>
      </c>
      <c r="Q968" s="17">
        <f t="shared" si="1042"/>
        <v>-1.4448285586572074E-2</v>
      </c>
      <c r="R968" s="17">
        <f t="shared" si="1042"/>
        <v>0</v>
      </c>
      <c r="S968" s="17">
        <f t="shared" si="1042"/>
        <v>0</v>
      </c>
      <c r="T968" s="17">
        <f t="shared" si="1042"/>
        <v>-1.9319938176198814E-3</v>
      </c>
      <c r="U968" s="241">
        <v>-7.7000000000000002E-3</v>
      </c>
      <c r="V968" s="241">
        <v>-4.1000000000000002E-2</v>
      </c>
      <c r="W968" s="223">
        <f t="shared" ca="1" si="990"/>
        <v>-1.3652852515407288E-2</v>
      </c>
      <c r="X968" s="223">
        <f>MMULT(N968:T968,'Parameters &amp; Main Results'!$B$12:$B$18)-'Parameters &amp; Main Results'!$B$22/12+MMULT(U968:V968,'Parameters &amp; Main Results'!$B$20:$B$21)</f>
        <v>-1.3652852515407288E-2</v>
      </c>
      <c r="Y968" s="223">
        <f>MMULT(N968:T968,'Parameters &amp; Main Results'!$C$12:$C$18)-'Parameters &amp; Main Results'!$C$22/12+MMULT(U968:V968,'Parameters &amp; Main Results'!$C$20:$C$21)</f>
        <v>-1.4384309678546819E-2</v>
      </c>
      <c r="Z968" s="17">
        <f t="shared" ca="1" si="975"/>
        <v>90.471632833620092</v>
      </c>
      <c r="AA968" s="70">
        <f ca="1">Z968/OFFSET(Z968,'Parameters &amp; Main Results'!$B$38,0)</f>
        <v>16.29370697334037</v>
      </c>
      <c r="AB968" s="70">
        <f ca="1">SUMPRODUCT(Z968:OFFSET(Z968,'Parameters &amp; Main Results'!$B$38-1,0), 'Cash Flow Assist'!$P$11:OFFSET('Cash Flow Assist'!$P$11,'Parameters &amp; Main Results'!$B$38-1,0)  )/OFFSET(Z968,'Parameters &amp; Main Results'!$B$38,0)</f>
        <v>2682.6162203219269</v>
      </c>
      <c r="AC968" s="70">
        <f ca="1">SUMPRODUCT(Z968:OFFSET(Z968,'Parameters &amp; Main Results'!$B$38-1,0),'Parameters &amp; Main Results'!$B$42:OFFSET('Parameters &amp; Main Results'!$B$42,'Parameters &amp; Main Results'!$B$38-1,0)   )/OFFSET(Z968,'Parameters &amp; Main Results'!$B$38,0)</f>
        <v>0</v>
      </c>
      <c r="AD968" s="155">
        <f t="shared" si="4"/>
        <v>-1.969798958382396E-2</v>
      </c>
      <c r="AE968" s="252">
        <f t="shared" ca="1" si="985"/>
        <v>16427.979500000001</v>
      </c>
      <c r="AF968" s="253">
        <f t="shared" ca="1" si="987"/>
        <v>0.63354710176014029</v>
      </c>
      <c r="AG968" s="258">
        <f t="shared" ca="1" si="988"/>
        <v>0</v>
      </c>
      <c r="AH968" s="227" t="str">
        <f ca="1">IF(SUM(AG968:OFFSET(AG968,(-HoldAggressiveTime-1),0,,))=0,"Defensive","Aggressive")</f>
        <v>Defensive</v>
      </c>
    </row>
    <row r="969" spans="1:34" ht="15" x14ac:dyDescent="0.2">
      <c r="A969">
        <f t="shared" si="15"/>
        <v>4</v>
      </c>
      <c r="B969">
        <f t="shared" si="16"/>
        <v>1951</v>
      </c>
      <c r="C969" s="70">
        <f t="shared" si="1"/>
        <v>1951.249999999927</v>
      </c>
      <c r="D969" s="149">
        <f t="shared" si="383"/>
        <v>18779</v>
      </c>
      <c r="E969" s="151">
        <v>25.92</v>
      </c>
      <c r="F969" s="152">
        <v>28290.417399999998</v>
      </c>
      <c r="G969" s="152">
        <v>1744.3625</v>
      </c>
      <c r="H969" s="152">
        <v>2191.09573249</v>
      </c>
      <c r="I969" s="152">
        <v>28290.417399999998</v>
      </c>
      <c r="J969" s="152">
        <v>25.92</v>
      </c>
      <c r="K969" s="152">
        <v>25.92</v>
      </c>
      <c r="L969" s="152">
        <v>40</v>
      </c>
      <c r="M969" s="153">
        <v>12.22915648</v>
      </c>
      <c r="N969" s="17">
        <f t="shared" ref="N969:T969" si="1043">F969/F968/$E969*$E968-1</f>
        <v>5.2574431612949502E-2</v>
      </c>
      <c r="O969" s="17">
        <f t="shared" si="1043"/>
        <v>-8.4629164664269396E-3</v>
      </c>
      <c r="P969" s="17">
        <f t="shared" si="1043"/>
        <v>-3.7834361918354098E-4</v>
      </c>
      <c r="Q969" s="17">
        <f t="shared" si="1043"/>
        <v>5.2574431612949502E-2</v>
      </c>
      <c r="R969" s="17">
        <f t="shared" si="1043"/>
        <v>0</v>
      </c>
      <c r="S969" s="17">
        <f t="shared" si="1043"/>
        <v>0</v>
      </c>
      <c r="T969" s="17">
        <f t="shared" si="1043"/>
        <v>-1.5432098765433278E-3</v>
      </c>
      <c r="U969" s="241">
        <v>-1.4500000000000001E-2</v>
      </c>
      <c r="V969" s="241">
        <v>3.27E-2</v>
      </c>
      <c r="W969" s="223">
        <f t="shared" ca="1" si="990"/>
        <v>3.7619413255932904E-2</v>
      </c>
      <c r="X969" s="223">
        <f>MMULT(N969:T969,'Parameters &amp; Main Results'!$B$12:$B$18)-'Parameters &amp; Main Results'!$B$22/12+MMULT(U969:V969,'Parameters &amp; Main Results'!$B$20:$B$21)</f>
        <v>3.7619413255932904E-2</v>
      </c>
      <c r="Y969" s="223">
        <f>MMULT(N969:T969,'Parameters &amp; Main Results'!$C$12:$C$18)-'Parameters &amp; Main Results'!$C$22/12+MMULT(U969:V969,'Parameters &amp; Main Results'!$C$20:$C$21)</f>
        <v>4.6429030138345186E-2</v>
      </c>
      <c r="Z969" s="17">
        <f t="shared" ref="Z969:Z1032" ca="1" si="1044">Z970*(1+W969)</f>
        <v>91.723926068365614</v>
      </c>
      <c r="AA969" s="70">
        <f ca="1">Z969/OFFSET(Z969,'Parameters &amp; Main Results'!$B$38,0)</f>
        <v>16.702197205378329</v>
      </c>
      <c r="AB969" s="70">
        <f ca="1">SUMPRODUCT(Z969:OFFSET(Z969,'Parameters &amp; Main Results'!$B$38-1,0), 'Cash Flow Assist'!$P$11:OFFSET('Cash Flow Assist'!$P$11,'Parameters &amp; Main Results'!$B$38-1,0)  )/OFFSET(Z969,'Parameters &amp; Main Results'!$B$38,0)</f>
        <v>2696.8638946763308</v>
      </c>
      <c r="AC969" s="70">
        <f ca="1">SUMPRODUCT(Z969:OFFSET(Z969,'Parameters &amp; Main Results'!$B$38-1,0),'Parameters &amp; Main Results'!$B$42:OFFSET('Parameters &amp; Main Results'!$B$42,'Parameters &amp; Main Results'!$B$38-1,0)   )/OFFSET(Z969,'Parameters &amp; Main Results'!$B$38,0)</f>
        <v>0</v>
      </c>
      <c r="AD969" s="155">
        <f t="shared" si="4"/>
        <v>0</v>
      </c>
      <c r="AE969" s="252">
        <f t="shared" ca="1" si="985"/>
        <v>15863.8704</v>
      </c>
      <c r="AF969" s="253">
        <f t="shared" ca="1" si="987"/>
        <v>0.78332378459168439</v>
      </c>
      <c r="AG969" s="258">
        <f t="shared" ca="1" si="988"/>
        <v>0</v>
      </c>
      <c r="AH969" s="227" t="str">
        <f ca="1">IF(SUM(AG969:OFFSET(AG969,(-HoldAggressiveTime-1),0,,))=0,"Defensive","Aggressive")</f>
        <v>Defensive</v>
      </c>
    </row>
    <row r="970" spans="1:34" ht="15" x14ac:dyDescent="0.2">
      <c r="A970">
        <f t="shared" si="15"/>
        <v>5</v>
      </c>
      <c r="B970">
        <f t="shared" si="16"/>
        <v>1951</v>
      </c>
      <c r="C970" s="70">
        <f t="shared" si="1"/>
        <v>1951.3333333332603</v>
      </c>
      <c r="D970" s="149">
        <f t="shared" si="383"/>
        <v>18809</v>
      </c>
      <c r="E970" s="151">
        <v>25.99</v>
      </c>
      <c r="F970" s="152">
        <v>27306.643199999999</v>
      </c>
      <c r="G970" s="152">
        <v>1733.9744000000001</v>
      </c>
      <c r="H970" s="152">
        <v>2193.7798247599999</v>
      </c>
      <c r="I970" s="152">
        <v>27306.643199999999</v>
      </c>
      <c r="J970" s="152">
        <v>25.99</v>
      </c>
      <c r="K970" s="152">
        <v>25.99</v>
      </c>
      <c r="L970" s="152">
        <v>40</v>
      </c>
      <c r="M970" s="153">
        <v>11.64207017</v>
      </c>
      <c r="N970" s="17">
        <f t="shared" ref="N970:T970" si="1045">F970/F969/$E970*$E969-1</f>
        <v>-3.7373798964446925E-2</v>
      </c>
      <c r="O970" s="17">
        <f t="shared" si="1045"/>
        <v>-8.6325456101365994E-3</v>
      </c>
      <c r="P970" s="17">
        <f t="shared" si="1045"/>
        <v>-1.4716429406390619E-3</v>
      </c>
      <c r="Q970" s="17">
        <f t="shared" si="1045"/>
        <v>-3.7373798964446925E-2</v>
      </c>
      <c r="R970" s="17">
        <f t="shared" si="1045"/>
        <v>0</v>
      </c>
      <c r="S970" s="17">
        <f t="shared" si="1045"/>
        <v>0</v>
      </c>
      <c r="T970" s="17">
        <f t="shared" si="1045"/>
        <v>-2.6933435936897787E-3</v>
      </c>
      <c r="U970" s="241">
        <v>0</v>
      </c>
      <c r="V970" s="241">
        <v>-1.37E-2</v>
      </c>
      <c r="W970" s="223">
        <f t="shared" ca="1" si="990"/>
        <v>-2.9933192191713667E-2</v>
      </c>
      <c r="X970" s="223">
        <f>MMULT(N970:T970,'Parameters &amp; Main Results'!$B$12:$B$18)-'Parameters &amp; Main Results'!$B$22/12+MMULT(U970:V970,'Parameters &amp; Main Results'!$B$20:$B$21)</f>
        <v>-2.9933192191713667E-2</v>
      </c>
      <c r="Y970" s="223">
        <f>MMULT(N970:T970,'Parameters &amp; Main Results'!$C$12:$C$18)-'Parameters &amp; Main Results'!$C$22/12+MMULT(U970:V970,'Parameters &amp; Main Results'!$C$20:$C$21)</f>
        <v>-3.4541340295682565E-2</v>
      </c>
      <c r="Z970" s="17">
        <f t="shared" ca="1" si="1044"/>
        <v>88.398429035310997</v>
      </c>
      <c r="AA970" s="70">
        <f ca="1">Z970/OFFSET(Z970,'Parameters &amp; Main Results'!$B$38,0)</f>
        <v>15.987056430708366</v>
      </c>
      <c r="AB970" s="70">
        <f ca="1">SUMPRODUCT(Z970:OFFSET(Z970,'Parameters &amp; Main Results'!$B$38-1,0), 'Cash Flow Assist'!$P$11:OFFSET('Cash Flow Assist'!$P$11,'Parameters &amp; Main Results'!$B$38-1,0)  )/OFFSET(Z970,'Parameters &amp; Main Results'!$B$38,0)</f>
        <v>2662.9069787760113</v>
      </c>
      <c r="AC970" s="70">
        <f ca="1">SUMPRODUCT(Z970:OFFSET(Z970,'Parameters &amp; Main Results'!$B$38-1,0),'Parameters &amp; Main Results'!$B$42:OFFSET('Parameters &amp; Main Results'!$B$42,'Parameters &amp; Main Results'!$B$38-1,0)   )/OFFSET(Z970,'Parameters &amp; Main Results'!$B$38,0)</f>
        <v>0</v>
      </c>
      <c r="AD970" s="155">
        <f t="shared" si="4"/>
        <v>-3.7373798964446925E-2</v>
      </c>
      <c r="AE970" s="252">
        <f t="shared" ca="1" si="985"/>
        <v>16430.757699999998</v>
      </c>
      <c r="AF970" s="253">
        <f t="shared" ca="1" si="987"/>
        <v>0.66192233484156371</v>
      </c>
      <c r="AG970" s="258">
        <f t="shared" ca="1" si="988"/>
        <v>0</v>
      </c>
      <c r="AH970" s="227" t="str">
        <f ca="1">IF(SUM(AG970:OFFSET(AG970,(-HoldAggressiveTime-1),0,,))=0,"Defensive","Aggressive")</f>
        <v>Defensive</v>
      </c>
    </row>
    <row r="971" spans="1:34" ht="15" x14ac:dyDescent="0.2">
      <c r="A971">
        <f t="shared" si="15"/>
        <v>6</v>
      </c>
      <c r="B971">
        <f t="shared" si="16"/>
        <v>1951</v>
      </c>
      <c r="C971" s="70">
        <f t="shared" si="1"/>
        <v>1951.4166666665935</v>
      </c>
      <c r="D971" s="149">
        <f t="shared" si="383"/>
        <v>18840</v>
      </c>
      <c r="E971" s="151">
        <v>25.93</v>
      </c>
      <c r="F971" s="152">
        <v>26760.9568</v>
      </c>
      <c r="G971" s="152">
        <v>1736.0862999999999</v>
      </c>
      <c r="H971" s="152">
        <v>2196.6134570300001</v>
      </c>
      <c r="I971" s="152">
        <v>26760.9568</v>
      </c>
      <c r="J971" s="152">
        <v>25.93</v>
      </c>
      <c r="K971" s="152">
        <v>25.93</v>
      </c>
      <c r="L971" s="152">
        <v>40</v>
      </c>
      <c r="M971" s="153">
        <v>11.373110369999999</v>
      </c>
      <c r="N971" s="17">
        <f t="shared" ref="N971:T971" si="1046">F971/F970/$E971*$E970-1</f>
        <v>-1.7715968497293511E-2</v>
      </c>
      <c r="O971" s="17">
        <f t="shared" si="1046"/>
        <v>3.5346937379976406E-3</v>
      </c>
      <c r="P971" s="17">
        <f t="shared" si="1046"/>
        <v>3.6085775789991281E-3</v>
      </c>
      <c r="Q971" s="17">
        <f t="shared" si="1046"/>
        <v>-1.7715968497293511E-2</v>
      </c>
      <c r="R971" s="17">
        <f t="shared" si="1046"/>
        <v>0</v>
      </c>
      <c r="S971" s="17">
        <f t="shared" si="1046"/>
        <v>0</v>
      </c>
      <c r="T971" s="17">
        <f t="shared" si="1046"/>
        <v>2.3139220979560005E-3</v>
      </c>
      <c r="U971" s="241">
        <v>-2.06E-2</v>
      </c>
      <c r="V971" s="241">
        <v>-3.7499999999999999E-2</v>
      </c>
      <c r="W971" s="223">
        <f t="shared" ca="1" si="990"/>
        <v>-1.2506008187139471E-2</v>
      </c>
      <c r="X971" s="223">
        <f>MMULT(N971:T971,'Parameters &amp; Main Results'!$B$12:$B$18)-'Parameters &amp; Main Results'!$B$22/12+MMULT(U971:V971,'Parameters &amp; Main Results'!$B$20:$B$21)</f>
        <v>-1.2506008187139471E-2</v>
      </c>
      <c r="Y971" s="223">
        <f>MMULT(N971:T971,'Parameters &amp; Main Results'!$C$12:$C$18)-'Parameters &amp; Main Results'!$C$22/12+MMULT(U971:V971,'Parameters &amp; Main Results'!$C$20:$C$21)</f>
        <v>-1.5632568940431062E-2</v>
      </c>
      <c r="Z971" s="17">
        <f t="shared" ca="1" si="1044"/>
        <v>91.126124843951075</v>
      </c>
      <c r="AA971" s="70">
        <f ca="1">Z971/OFFSET(Z971,'Parameters &amp; Main Results'!$B$38,0)</f>
        <v>16.740043349342599</v>
      </c>
      <c r="AB971" s="70">
        <f ca="1">SUMPRODUCT(Z971:OFFSET(Z971,'Parameters &amp; Main Results'!$B$38-1,0), 'Cash Flow Assist'!$P$11:OFFSET('Cash Flow Assist'!$P$11,'Parameters &amp; Main Results'!$B$38-1,0)  )/OFFSET(Z971,'Parameters &amp; Main Results'!$B$38,0)</f>
        <v>2689.642523376283</v>
      </c>
      <c r="AC971" s="70">
        <f ca="1">SUMPRODUCT(Z971:OFFSET(Z971,'Parameters &amp; Main Results'!$B$38-1,0),'Parameters &amp; Main Results'!$B$42:OFFSET('Parameters &amp; Main Results'!$B$42,'Parameters &amp; Main Results'!$B$38-1,0)   )/OFFSET(Z971,'Parameters &amp; Main Results'!$B$38,0)</f>
        <v>0</v>
      </c>
      <c r="AD971" s="155">
        <f t="shared" si="4"/>
        <v>-5.4427654416662086E-2</v>
      </c>
      <c r="AE971" s="252">
        <f t="shared" ca="1" si="985"/>
        <v>16180.0339</v>
      </c>
      <c r="AF971" s="253">
        <f t="shared" ca="1" si="987"/>
        <v>0.653949365334766</v>
      </c>
      <c r="AG971" s="258">
        <f t="shared" ca="1" si="988"/>
        <v>0</v>
      </c>
      <c r="AH971" s="227" t="str">
        <f ca="1">IF(SUM(AG971:OFFSET(AG971,(-HoldAggressiveTime-1),0,,))=0,"Defensive","Aggressive")</f>
        <v>Defensive</v>
      </c>
    </row>
    <row r="972" spans="1:34" ht="15" x14ac:dyDescent="0.2">
      <c r="A972">
        <f t="shared" si="15"/>
        <v>7</v>
      </c>
      <c r="B972">
        <f t="shared" si="16"/>
        <v>1951</v>
      </c>
      <c r="C972" s="70">
        <f t="shared" si="1"/>
        <v>1951.4999999999268</v>
      </c>
      <c r="D972" s="149">
        <f t="shared" si="383"/>
        <v>18871</v>
      </c>
      <c r="E972" s="151">
        <v>25.91</v>
      </c>
      <c r="F972" s="152">
        <v>28761.321199999998</v>
      </c>
      <c r="G972" s="152">
        <v>1755.3019999999999</v>
      </c>
      <c r="H972" s="152">
        <v>2199.2676982900002</v>
      </c>
      <c r="I972" s="152">
        <v>28761.321199999998</v>
      </c>
      <c r="J972" s="152">
        <v>25.91</v>
      </c>
      <c r="K972" s="152">
        <v>25.91</v>
      </c>
      <c r="L972" s="152">
        <v>40</v>
      </c>
      <c r="M972" s="153">
        <v>12.030618240000001</v>
      </c>
      <c r="N972" s="17">
        <f t="shared" ref="N972:T972" si="1047">F972/F971/$E972*$E971-1</f>
        <v>7.5578962208392442E-2</v>
      </c>
      <c r="O972" s="17">
        <f t="shared" si="1047"/>
        <v>1.1848847850348676E-2</v>
      </c>
      <c r="P972" s="17">
        <f t="shared" si="1047"/>
        <v>1.9811687891360119E-3</v>
      </c>
      <c r="Q972" s="17">
        <f t="shared" si="1047"/>
        <v>7.5578962208392442E-2</v>
      </c>
      <c r="R972" s="17">
        <f t="shared" si="1047"/>
        <v>0</v>
      </c>
      <c r="S972" s="17">
        <f t="shared" si="1047"/>
        <v>0</v>
      </c>
      <c r="T972" s="17">
        <f t="shared" si="1047"/>
        <v>7.719027402548484E-4</v>
      </c>
      <c r="U972" s="241">
        <v>-1.9900000000000001E-2</v>
      </c>
      <c r="V972" s="241">
        <v>2.06E-2</v>
      </c>
      <c r="W972" s="223">
        <f t="shared" ca="1" si="990"/>
        <v>5.9050919696710141E-2</v>
      </c>
      <c r="X972" s="223">
        <f>MMULT(N972:T972,'Parameters &amp; Main Results'!$B$12:$B$18)-'Parameters &amp; Main Results'!$B$22/12+MMULT(U972:V972,'Parameters &amp; Main Results'!$B$20:$B$21)</f>
        <v>5.9050919696710141E-2</v>
      </c>
      <c r="Y972" s="223">
        <f>MMULT(N972:T972,'Parameters &amp; Main Results'!$C$12:$C$18)-'Parameters &amp; Main Results'!$C$22/12+MMULT(U972:V972,'Parameters &amp; Main Results'!$C$20:$C$21)</f>
        <v>6.9164284105921403E-2</v>
      </c>
      <c r="Z972" s="17">
        <f t="shared" ca="1" si="1044"/>
        <v>92.280181549925146</v>
      </c>
      <c r="AA972" s="70">
        <f ca="1">Z972/OFFSET(Z972,'Parameters &amp; Main Results'!$B$38,0)</f>
        <v>17.098038119984615</v>
      </c>
      <c r="AB972" s="70">
        <f ca="1">SUMPRODUCT(Z972:OFFSET(Z972,'Parameters &amp; Main Results'!$B$38-1,0), 'Cash Flow Assist'!$P$11:OFFSET('Cash Flow Assist'!$P$11,'Parameters &amp; Main Results'!$B$38-1,0)  )/OFFSET(Z972,'Parameters &amp; Main Results'!$B$38,0)</f>
        <v>2696.9303378485224</v>
      </c>
      <c r="AC972" s="70">
        <f ca="1">SUMPRODUCT(Z972:OFFSET(Z972,'Parameters &amp; Main Results'!$B$38-1,0),'Parameters &amp; Main Results'!$B$42:OFFSET('Parameters &amp; Main Results'!$B$42,'Parameters &amp; Main Results'!$B$38-1,0)   )/OFFSET(Z972,'Parameters &amp; Main Results'!$B$38,0)</f>
        <v>0</v>
      </c>
      <c r="AD972" s="155">
        <f t="shared" si="4"/>
        <v>0</v>
      </c>
      <c r="AE972" s="252">
        <f t="shared" ca="1" si="985"/>
        <v>15665.3271</v>
      </c>
      <c r="AF972" s="253">
        <f t="shared" ca="1" si="987"/>
        <v>0.83598599738143975</v>
      </c>
      <c r="AG972" s="258">
        <f t="shared" ca="1" si="988"/>
        <v>0</v>
      </c>
      <c r="AH972" s="227" t="str">
        <f ca="1">IF(SUM(AG972:OFFSET(AG972,(-HoldAggressiveTime-1),0,,))=0,"Defensive","Aggressive")</f>
        <v>Defensive</v>
      </c>
    </row>
    <row r="973" spans="1:34" ht="15" x14ac:dyDescent="0.2">
      <c r="A973">
        <f t="shared" si="15"/>
        <v>8</v>
      </c>
      <c r="B973">
        <f t="shared" si="16"/>
        <v>1951</v>
      </c>
      <c r="C973" s="70">
        <f t="shared" si="1"/>
        <v>1951.58333333326</v>
      </c>
      <c r="D973" s="149">
        <f t="shared" si="383"/>
        <v>18901</v>
      </c>
      <c r="E973" s="151">
        <v>25.86</v>
      </c>
      <c r="F973" s="152">
        <v>30191.4715</v>
      </c>
      <c r="G973" s="152">
        <v>1776.1812</v>
      </c>
      <c r="H973" s="152">
        <v>2202.1267462999999</v>
      </c>
      <c r="I973" s="152">
        <v>30191.4715</v>
      </c>
      <c r="J973" s="152">
        <v>25.86</v>
      </c>
      <c r="K973" s="152">
        <v>25.86</v>
      </c>
      <c r="L973" s="152">
        <v>40</v>
      </c>
      <c r="M973" s="153">
        <v>12.465823759999999</v>
      </c>
      <c r="N973" s="17">
        <f t="shared" ref="N973:T973" si="1048">F973/F972/$E973*$E972-1</f>
        <v>5.1754407868481067E-2</v>
      </c>
      <c r="O973" s="17">
        <f t="shared" si="1048"/>
        <v>1.3851419902674689E-2</v>
      </c>
      <c r="P973" s="17">
        <f t="shared" si="1048"/>
        <v>3.2360015478030135E-3</v>
      </c>
      <c r="Q973" s="17">
        <f t="shared" si="1048"/>
        <v>5.1754407868481067E-2</v>
      </c>
      <c r="R973" s="17">
        <f t="shared" si="1048"/>
        <v>0</v>
      </c>
      <c r="S973" s="17">
        <f t="shared" si="1048"/>
        <v>0</v>
      </c>
      <c r="T973" s="17">
        <f t="shared" si="1048"/>
        <v>1.9334880123742515E-3</v>
      </c>
      <c r="U973" s="241">
        <v>9.9000000000000008E-3</v>
      </c>
      <c r="V973" s="241">
        <v>-1.2999999999999999E-3</v>
      </c>
      <c r="W973" s="223">
        <f t="shared" ca="1" si="990"/>
        <v>4.1641097615847777E-2</v>
      </c>
      <c r="X973" s="223">
        <f>MMULT(N973:T973,'Parameters &amp; Main Results'!$B$12:$B$18)-'Parameters &amp; Main Results'!$B$22/12+MMULT(U973:V973,'Parameters &amp; Main Results'!$B$20:$B$21)</f>
        <v>4.1641097615847777E-2</v>
      </c>
      <c r="Y973" s="223">
        <f>MMULT(N973:T973,'Parameters &amp; Main Results'!$C$12:$C$18)-'Parameters &amp; Main Results'!$C$22/12+MMULT(U973:V973,'Parameters &amp; Main Results'!$C$20:$C$21)</f>
        <v>4.7922442405233766E-2</v>
      </c>
      <c r="Z973" s="17">
        <f t="shared" ca="1" si="1044"/>
        <v>87.13479194782461</v>
      </c>
      <c r="AA973" s="70">
        <f ca="1">Z973/OFFSET(Z973,'Parameters &amp; Main Results'!$B$38,0)</f>
        <v>15.49823282344388</v>
      </c>
      <c r="AB973" s="70">
        <f ca="1">SUMPRODUCT(Z973:OFFSET(Z973,'Parameters &amp; Main Results'!$B$38-1,0), 'Cash Flow Assist'!$P$11:OFFSET('Cash Flow Assist'!$P$11,'Parameters &amp; Main Results'!$B$38-1,0)  )/OFFSET(Z973,'Parameters &amp; Main Results'!$B$38,0)</f>
        <v>2573.4894306735405</v>
      </c>
      <c r="AC973" s="70">
        <f ca="1">SUMPRODUCT(Z973:OFFSET(Z973,'Parameters &amp; Main Results'!$B$38-1,0),'Parameters &amp; Main Results'!$B$42:OFFSET('Parameters &amp; Main Results'!$B$42,'Parameters &amp; Main Results'!$B$38-1,0)   )/OFFSET(Z973,'Parameters &amp; Main Results'!$B$38,0)</f>
        <v>0</v>
      </c>
      <c r="AD973" s="155">
        <f t="shared" si="4"/>
        <v>0</v>
      </c>
      <c r="AE973" s="252">
        <f t="shared" ca="1" si="985"/>
        <v>15717.4612</v>
      </c>
      <c r="AF973" s="253">
        <f t="shared" ca="1" si="987"/>
        <v>0.92088729317174967</v>
      </c>
      <c r="AG973" s="258">
        <f t="shared" ca="1" si="988"/>
        <v>0</v>
      </c>
      <c r="AH973" s="227" t="str">
        <f ca="1">IF(SUM(AG973:OFFSET(AG973,(-HoldAggressiveTime-1),0,,))=0,"Defensive","Aggressive")</f>
        <v>Defensive</v>
      </c>
    </row>
    <row r="974" spans="1:34" ht="15" x14ac:dyDescent="0.2">
      <c r="A974">
        <f t="shared" si="15"/>
        <v>9</v>
      </c>
      <c r="B974">
        <f t="shared" si="16"/>
        <v>1951</v>
      </c>
      <c r="C974" s="70">
        <f t="shared" si="1"/>
        <v>1951.6666666665933</v>
      </c>
      <c r="D974" s="149">
        <f t="shared" si="383"/>
        <v>18932</v>
      </c>
      <c r="E974" s="151">
        <v>26.03</v>
      </c>
      <c r="F974" s="152">
        <v>30191.4715</v>
      </c>
      <c r="G974" s="152">
        <v>1757.5890999999999</v>
      </c>
      <c r="H974" s="152">
        <v>2205.0996174100001</v>
      </c>
      <c r="I974" s="152">
        <v>30191.4715</v>
      </c>
      <c r="J974" s="152">
        <v>26.03</v>
      </c>
      <c r="K974" s="152">
        <v>26.03</v>
      </c>
      <c r="L974" s="152">
        <v>40</v>
      </c>
      <c r="M974" s="153">
        <v>12.43965292</v>
      </c>
      <c r="N974" s="17">
        <f t="shared" ref="N974:T974" si="1049">F974/F973/$E974*$E973-1</f>
        <v>-6.5309258547830984E-3</v>
      </c>
      <c r="O974" s="17">
        <f t="shared" si="1049"/>
        <v>-1.6930020481736197E-2</v>
      </c>
      <c r="P974" s="17">
        <f t="shared" si="1049"/>
        <v>-5.1897426035611982E-3</v>
      </c>
      <c r="Q974" s="17">
        <f t="shared" si="1049"/>
        <v>-6.5309258547830984E-3</v>
      </c>
      <c r="R974" s="17">
        <f t="shared" si="1049"/>
        <v>0</v>
      </c>
      <c r="S974" s="17">
        <f t="shared" si="1049"/>
        <v>0</v>
      </c>
      <c r="T974" s="17">
        <f t="shared" si="1049"/>
        <v>-6.5309258547830984E-3</v>
      </c>
      <c r="U974" s="241">
        <v>1.8700000000000001E-2</v>
      </c>
      <c r="V974" s="241">
        <v>6.3E-3</v>
      </c>
      <c r="W974" s="223">
        <f t="shared" ca="1" si="990"/>
        <v>-8.6524114468403846E-3</v>
      </c>
      <c r="X974" s="223">
        <f>MMULT(N974:T974,'Parameters &amp; Main Results'!$B$12:$B$18)-'Parameters &amp; Main Results'!$B$22/12+MMULT(U974:V974,'Parameters &amp; Main Results'!$B$20:$B$21)</f>
        <v>-8.6524114468403846E-3</v>
      </c>
      <c r="Y974" s="223">
        <f>MMULT(N974:T974,'Parameters &amp; Main Results'!$C$12:$C$18)-'Parameters &amp; Main Results'!$C$22/12+MMULT(U974:V974,'Parameters &amp; Main Results'!$C$20:$C$21)</f>
        <v>-7.6125019841450743E-3</v>
      </c>
      <c r="Z974" s="17">
        <f t="shared" ca="1" si="1044"/>
        <v>83.651453602649141</v>
      </c>
      <c r="AA974" s="70">
        <f ca="1">Z974/OFFSET(Z974,'Parameters &amp; Main Results'!$B$38,0)</f>
        <v>15.127702206846051</v>
      </c>
      <c r="AB974" s="70">
        <f ca="1">SUMPRODUCT(Z974:OFFSET(Z974,'Parameters &amp; Main Results'!$B$38-1,0), 'Cash Flow Assist'!$P$11:OFFSET('Cash Flow Assist'!$P$11,'Parameters &amp; Main Results'!$B$38-1,0)  )/OFFSET(Z974,'Parameters &amp; Main Results'!$B$38,0)</f>
        <v>2601.8226161453458</v>
      </c>
      <c r="AC974" s="70">
        <f ca="1">SUMPRODUCT(Z974:OFFSET(Z974,'Parameters &amp; Main Results'!$B$38-1,0),'Parameters &amp; Main Results'!$B$42:OFFSET('Parameters &amp; Main Results'!$B$42,'Parameters &amp; Main Results'!$B$38-1,0)   )/OFFSET(Z974,'Parameters &amp; Main Results'!$B$38,0)</f>
        <v>0</v>
      </c>
      <c r="AD974" s="155">
        <f t="shared" si="4"/>
        <v>-6.5309258547830984E-3</v>
      </c>
      <c r="AE974" s="252">
        <f t="shared" ca="1" si="985"/>
        <v>16806.504300000001</v>
      </c>
      <c r="AF974" s="253">
        <f t="shared" ca="1" si="987"/>
        <v>0.79641589714762984</v>
      </c>
      <c r="AG974" s="258">
        <f t="shared" ca="1" si="988"/>
        <v>0</v>
      </c>
      <c r="AH974" s="227" t="str">
        <f ca="1">IF(SUM(AG974:OFFSET(AG974,(-HoldAggressiveTime-1),0,,))=0,"Defensive","Aggressive")</f>
        <v>Defensive</v>
      </c>
    </row>
    <row r="975" spans="1:34" ht="15" x14ac:dyDescent="0.2">
      <c r="A975">
        <f t="shared" si="15"/>
        <v>10</v>
      </c>
      <c r="B975">
        <f t="shared" si="16"/>
        <v>1951</v>
      </c>
      <c r="C975" s="70">
        <f t="shared" si="1"/>
        <v>1951.7499999999266</v>
      </c>
      <c r="D975" s="149">
        <f t="shared" si="383"/>
        <v>18962</v>
      </c>
      <c r="E975" s="151">
        <v>26.16</v>
      </c>
      <c r="F975" s="152">
        <v>29928.714199999999</v>
      </c>
      <c r="G975" s="152">
        <v>1756.5139999999999</v>
      </c>
      <c r="H975" s="152">
        <v>2208.0948777200001</v>
      </c>
      <c r="I975" s="152">
        <v>29928.714199999999</v>
      </c>
      <c r="J975" s="152">
        <v>26.16</v>
      </c>
      <c r="K975" s="152">
        <v>26.16</v>
      </c>
      <c r="L975" s="152">
        <v>40</v>
      </c>
      <c r="M975" s="153">
        <v>12.088140599999999</v>
      </c>
      <c r="N975" s="17">
        <f t="shared" ref="N975:T975" si="1050">F975/F974/$E975*$E974-1</f>
        <v>-1.362920054430683E-2</v>
      </c>
      <c r="O975" s="17">
        <f t="shared" si="1050"/>
        <v>-5.5780693994603725E-3</v>
      </c>
      <c r="P975" s="17">
        <f t="shared" si="1050"/>
        <v>-3.6178357559786267E-3</v>
      </c>
      <c r="Q975" s="17">
        <f t="shared" si="1050"/>
        <v>-1.362920054430683E-2</v>
      </c>
      <c r="R975" s="17">
        <f t="shared" si="1050"/>
        <v>0</v>
      </c>
      <c r="S975" s="17">
        <f t="shared" si="1050"/>
        <v>0</v>
      </c>
      <c r="T975" s="17">
        <f t="shared" si="1050"/>
        <v>-4.9694189602447203E-3</v>
      </c>
      <c r="U975" s="241">
        <v>-2.2000000000000001E-3</v>
      </c>
      <c r="V975" s="241">
        <v>2.3E-3</v>
      </c>
      <c r="W975" s="223">
        <f t="shared" ca="1" si="990"/>
        <v>-1.1627651902801101E-2</v>
      </c>
      <c r="X975" s="223">
        <f>MMULT(N975:T975,'Parameters &amp; Main Results'!$B$12:$B$18)-'Parameters &amp; Main Results'!$B$22/12+MMULT(U975:V975,'Parameters &amp; Main Results'!$B$20:$B$21)</f>
        <v>-1.1627651902801101E-2</v>
      </c>
      <c r="Y975" s="223">
        <f>MMULT(N975:T975,'Parameters &amp; Main Results'!$C$12:$C$18)-'Parameters &amp; Main Results'!$C$22/12+MMULT(U975:V975,'Parameters &amp; Main Results'!$C$20:$C$21)</f>
        <v>-1.2865754096488852E-2</v>
      </c>
      <c r="Z975" s="17">
        <f t="shared" ca="1" si="1044"/>
        <v>84.381557557158928</v>
      </c>
      <c r="AA975" s="70">
        <f ca="1">Z975/OFFSET(Z975,'Parameters &amp; Main Results'!$B$38,0)</f>
        <v>15.85824595631615</v>
      </c>
      <c r="AB975" s="70">
        <f ca="1">SUMPRODUCT(Z975:OFFSET(Z975,'Parameters &amp; Main Results'!$B$38-1,0), 'Cash Flow Assist'!$P$11:OFFSET('Cash Flow Assist'!$P$11,'Parameters &amp; Main Results'!$B$38-1,0)  )/OFFSET(Z975,'Parameters &amp; Main Results'!$B$38,0)</f>
        <v>2689.1882769921585</v>
      </c>
      <c r="AC975" s="70">
        <f ca="1">SUMPRODUCT(Z975:OFFSET(Z975,'Parameters &amp; Main Results'!$B$38-1,0),'Parameters &amp; Main Results'!$B$42:OFFSET('Parameters &amp; Main Results'!$B$42,'Parameters &amp; Main Results'!$B$38-1,0)   )/OFFSET(Z975,'Parameters &amp; Main Results'!$B$38,0)</f>
        <v>0</v>
      </c>
      <c r="AD975" s="155">
        <f t="shared" si="4"/>
        <v>-2.0071115100875114E-2</v>
      </c>
      <c r="AE975" s="252">
        <f t="shared" ca="1" si="985"/>
        <v>17100.152699999999</v>
      </c>
      <c r="AF975" s="253">
        <f t="shared" ca="1" si="987"/>
        <v>0.75020157568534462</v>
      </c>
      <c r="AG975" s="258">
        <f t="shared" ca="1" si="988"/>
        <v>0</v>
      </c>
      <c r="AH975" s="227" t="str">
        <f ca="1">IF(SUM(AG975:OFFSET(AG975,(-HoldAggressiveTime-1),0,,))=0,"Defensive","Aggressive")</f>
        <v>Defensive</v>
      </c>
    </row>
    <row r="976" spans="1:34" ht="15" x14ac:dyDescent="0.2">
      <c r="A976">
        <f t="shared" si="15"/>
        <v>11</v>
      </c>
      <c r="B976">
        <f t="shared" si="16"/>
        <v>1951</v>
      </c>
      <c r="C976" s="70">
        <f t="shared" si="1"/>
        <v>1951.8333333332598</v>
      </c>
      <c r="D976" s="149">
        <f t="shared" si="383"/>
        <v>18993</v>
      </c>
      <c r="E976" s="151">
        <v>26.32</v>
      </c>
      <c r="F976" s="152">
        <v>30003.667399999998</v>
      </c>
      <c r="G976" s="152">
        <v>1753.9250999999999</v>
      </c>
      <c r="H976" s="152">
        <v>2210.9285994799998</v>
      </c>
      <c r="I976" s="152">
        <v>30003.667399999998</v>
      </c>
      <c r="J976" s="152">
        <v>26.32</v>
      </c>
      <c r="K976" s="152">
        <v>26.32</v>
      </c>
      <c r="L976" s="152">
        <v>40</v>
      </c>
      <c r="M976" s="153">
        <v>11.94075123</v>
      </c>
      <c r="N976" s="17">
        <f t="shared" ref="N976:T976" si="1051">F976/F975/$E976*$E975-1</f>
        <v>-3.5898606995156124E-3</v>
      </c>
      <c r="O976" s="17">
        <f t="shared" si="1051"/>
        <v>-7.5439527738544454E-3</v>
      </c>
      <c r="P976" s="17">
        <f t="shared" si="1051"/>
        <v>-4.8034954406130925E-3</v>
      </c>
      <c r="Q976" s="17">
        <f t="shared" si="1051"/>
        <v>-3.5898606995156124E-3</v>
      </c>
      <c r="R976" s="17">
        <f t="shared" si="1051"/>
        <v>0</v>
      </c>
      <c r="S976" s="17">
        <f t="shared" si="1051"/>
        <v>0</v>
      </c>
      <c r="T976" s="17">
        <f t="shared" si="1051"/>
        <v>-6.0790273556231567E-3</v>
      </c>
      <c r="U976" s="241">
        <v>-3.2000000000000002E-3</v>
      </c>
      <c r="V976" s="241">
        <v>-5.9999999999999995E-4</v>
      </c>
      <c r="W976" s="223">
        <f t="shared" ca="1" si="990"/>
        <v>-4.5468041138554231E-3</v>
      </c>
      <c r="X976" s="223">
        <f>MMULT(N976:T976,'Parameters &amp; Main Results'!$B$12:$B$18)-'Parameters &amp; Main Results'!$B$22/12+MMULT(U976:V976,'Parameters &amp; Main Results'!$B$20:$B$21)</f>
        <v>-4.5468041138554231E-3</v>
      </c>
      <c r="Y976" s="223">
        <f>MMULT(N976:T976,'Parameters &amp; Main Results'!$C$12:$C$18)-'Parameters &amp; Main Results'!$C$22/12+MMULT(U976:V976,'Parameters &amp; Main Results'!$C$20:$C$21)</f>
        <v>-4.0269365736161624E-3</v>
      </c>
      <c r="Z976" s="17">
        <f t="shared" ca="1" si="1044"/>
        <v>85.374259730767619</v>
      </c>
      <c r="AA976" s="70">
        <f ca="1">Z976/OFFSET(Z976,'Parameters &amp; Main Results'!$B$38,0)</f>
        <v>16.425231974482397</v>
      </c>
      <c r="AB976" s="70">
        <f ca="1">SUMPRODUCT(Z976:OFFSET(Z976,'Parameters &amp; Main Results'!$B$38-1,0), 'Cash Flow Assist'!$P$11:OFFSET('Cash Flow Assist'!$P$11,'Parameters &amp; Main Results'!$B$38-1,0)  )/OFFSET(Z976,'Parameters &amp; Main Results'!$B$38,0)</f>
        <v>2737.7384174417189</v>
      </c>
      <c r="AC976" s="70">
        <f ca="1">SUMPRODUCT(Z976:OFFSET(Z976,'Parameters &amp; Main Results'!$B$38-1,0),'Parameters &amp; Main Results'!$B$42:OFFSET('Parameters &amp; Main Results'!$B$42,'Parameters &amp; Main Results'!$B$38-1,0)   )/OFFSET(Z976,'Parameters &amp; Main Results'!$B$38,0)</f>
        <v>0</v>
      </c>
      <c r="AD976" s="155">
        <f t="shared" si="4"/>
        <v>-2.3588923293094588E-2</v>
      </c>
      <c r="AE976" s="252">
        <f t="shared" ca="1" si="985"/>
        <v>17593.531200000001</v>
      </c>
      <c r="AF976" s="253">
        <f t="shared" ca="1" si="987"/>
        <v>0.70538063444591481</v>
      </c>
      <c r="AG976" s="258">
        <f t="shared" ca="1" si="988"/>
        <v>0</v>
      </c>
      <c r="AH976" s="227" t="str">
        <f ca="1">IF(SUM(AG976:OFFSET(AG976,(-HoldAggressiveTime-1),0,,))=0,"Defensive","Aggressive")</f>
        <v>Defensive</v>
      </c>
    </row>
    <row r="977" spans="1:34" ht="15" x14ac:dyDescent="0.2">
      <c r="A977">
        <f t="shared" si="15"/>
        <v>12</v>
      </c>
      <c r="B977">
        <f t="shared" si="16"/>
        <v>1951</v>
      </c>
      <c r="C977" s="70">
        <f t="shared" si="1"/>
        <v>1951.9166666665931</v>
      </c>
      <c r="D977" s="149">
        <f t="shared" si="383"/>
        <v>19024</v>
      </c>
      <c r="E977" s="151">
        <v>26.47</v>
      </c>
      <c r="F977" s="152">
        <v>31324.8037</v>
      </c>
      <c r="G977" s="152">
        <v>1762.3314</v>
      </c>
      <c r="H977" s="152">
        <v>2213.80280666</v>
      </c>
      <c r="I977" s="152">
        <v>31324.8037</v>
      </c>
      <c r="J977" s="152">
        <v>26.47</v>
      </c>
      <c r="K977" s="152">
        <v>26.47</v>
      </c>
      <c r="L977" s="152">
        <v>40</v>
      </c>
      <c r="M977" s="153">
        <v>12.33387078</v>
      </c>
      <c r="N977" s="17">
        <f t="shared" ref="N977:T977" si="1052">F977/F976/$E977*$E976-1</f>
        <v>3.8116178235623632E-2</v>
      </c>
      <c r="O977" s="17">
        <f t="shared" si="1052"/>
        <v>-9.0110263439691085E-4</v>
      </c>
      <c r="P977" s="17">
        <f t="shared" si="1052"/>
        <v>-4.3741594254608218E-3</v>
      </c>
      <c r="Q977" s="17">
        <f t="shared" si="1052"/>
        <v>3.8116178235623632E-2</v>
      </c>
      <c r="R977" s="17">
        <f t="shared" si="1052"/>
        <v>0</v>
      </c>
      <c r="S977" s="17">
        <f t="shared" si="1052"/>
        <v>0</v>
      </c>
      <c r="T977" s="17">
        <f t="shared" si="1052"/>
        <v>-5.6667925953910459E-3</v>
      </c>
      <c r="U977" s="241">
        <v>-2.2599999999999999E-2</v>
      </c>
      <c r="V977" s="241">
        <v>-1.5900000000000001E-2</v>
      </c>
      <c r="W977" s="223">
        <f t="shared" ca="1" si="990"/>
        <v>2.8081906853402124E-2</v>
      </c>
      <c r="X977" s="223">
        <f>MMULT(N977:T977,'Parameters &amp; Main Results'!$B$12:$B$18)-'Parameters &amp; Main Results'!$B$22/12+MMULT(U977:V977,'Parameters &amp; Main Results'!$B$20:$B$21)</f>
        <v>2.8081906853402124E-2</v>
      </c>
      <c r="Y977" s="223">
        <f>MMULT(N977:T977,'Parameters &amp; Main Results'!$C$12:$C$18)-'Parameters &amp; Main Results'!$C$22/12+MMULT(U977:V977,'Parameters &amp; Main Results'!$C$20:$C$21)</f>
        <v>3.4172783481954912E-2</v>
      </c>
      <c r="Z977" s="17">
        <f t="shared" ca="1" si="1044"/>
        <v>85.76421280637723</v>
      </c>
      <c r="AA977" s="70">
        <f ca="1">Z977/OFFSET(Z977,'Parameters &amp; Main Results'!$B$38,0)</f>
        <v>17.449616177348926</v>
      </c>
      <c r="AB977" s="70">
        <f ca="1">SUMPRODUCT(Z977:OFFSET(Z977,'Parameters &amp; Main Results'!$B$38-1,0), 'Cash Flow Assist'!$P$11:OFFSET('Cash Flow Assist'!$P$11,'Parameters &amp; Main Results'!$B$38-1,0)  )/OFFSET(Z977,'Parameters &amp; Main Results'!$B$38,0)</f>
        <v>2878.9445398817934</v>
      </c>
      <c r="AC977" s="70">
        <f ca="1">SUMPRODUCT(Z977:OFFSET(Z977,'Parameters &amp; Main Results'!$B$38-1,0),'Parameters &amp; Main Results'!$B$42:OFFSET('Parameters &amp; Main Results'!$B$42,'Parameters &amp; Main Results'!$B$38-1,0)   )/OFFSET(Z977,'Parameters &amp; Main Results'!$B$38,0)</f>
        <v>0</v>
      </c>
      <c r="AD977" s="155">
        <f t="shared" si="4"/>
        <v>0</v>
      </c>
      <c r="AE977" s="252">
        <f t="shared" ca="1" si="985"/>
        <v>18221.118900000001</v>
      </c>
      <c r="AF977" s="253">
        <f t="shared" ca="1" si="987"/>
        <v>0.71914819676633568</v>
      </c>
      <c r="AG977" s="258">
        <f t="shared" ca="1" si="988"/>
        <v>0</v>
      </c>
      <c r="AH977" s="227" t="str">
        <f ca="1">IF(SUM(AG977:OFFSET(AG977,(-HoldAggressiveTime-1),0,,))=0,"Defensive","Aggressive")</f>
        <v>Defensive</v>
      </c>
    </row>
    <row r="978" spans="1:34" ht="15" x14ac:dyDescent="0.2">
      <c r="A978">
        <f t="shared" si="15"/>
        <v>1</v>
      </c>
      <c r="B978">
        <f t="shared" si="16"/>
        <v>1952</v>
      </c>
      <c r="C978" s="70">
        <f t="shared" si="1"/>
        <v>1951.9999999999263</v>
      </c>
      <c r="D978" s="149">
        <f t="shared" si="383"/>
        <v>19053</v>
      </c>
      <c r="E978" s="151">
        <v>26.45</v>
      </c>
      <c r="F978" s="152">
        <v>31977.551200000002</v>
      </c>
      <c r="G978" s="152">
        <v>1766.0172</v>
      </c>
      <c r="H978" s="152">
        <v>2216.9943723800002</v>
      </c>
      <c r="I978" s="152">
        <v>31977.551200000002</v>
      </c>
      <c r="J978" s="152">
        <v>26.45</v>
      </c>
      <c r="K978" s="152">
        <v>26.45</v>
      </c>
      <c r="L978" s="152">
        <v>38.700000000000003</v>
      </c>
      <c r="M978" s="153">
        <v>12.50479172</v>
      </c>
      <c r="N978" s="17">
        <f t="shared" ref="N978:T978" si="1053">F978/F977/$E978*$E977-1</f>
        <v>2.160993982016679E-2</v>
      </c>
      <c r="O978" s="17">
        <f t="shared" si="1053"/>
        <v>2.8491592002033439E-3</v>
      </c>
      <c r="P978" s="17">
        <f t="shared" si="1053"/>
        <v>2.1989004442777293E-3</v>
      </c>
      <c r="Q978" s="17">
        <f t="shared" si="1053"/>
        <v>2.160993982016679E-2</v>
      </c>
      <c r="R978" s="17">
        <f t="shared" si="1053"/>
        <v>0</v>
      </c>
      <c r="S978" s="17">
        <f t="shared" si="1053"/>
        <v>0</v>
      </c>
      <c r="T978" s="17">
        <f t="shared" si="1053"/>
        <v>-3.1768431001890418E-2</v>
      </c>
      <c r="U978" s="241">
        <v>-6.1000000000000004E-3</v>
      </c>
      <c r="V978" s="241">
        <v>1.55E-2</v>
      </c>
      <c r="W978" s="223">
        <f t="shared" ca="1" si="990"/>
        <v>1.5147198488404573E-2</v>
      </c>
      <c r="X978" s="223">
        <f>MMULT(N978:T978,'Parameters &amp; Main Results'!$B$12:$B$18)-'Parameters &amp; Main Results'!$B$22/12+MMULT(U978:V978,'Parameters &amp; Main Results'!$B$20:$B$21)</f>
        <v>1.5147198488404573E-2</v>
      </c>
      <c r="Y978" s="223">
        <f>MMULT(N978:T978,'Parameters &amp; Main Results'!$C$12:$C$18)-'Parameters &amp; Main Results'!$C$22/12+MMULT(U978:V978,'Parameters &amp; Main Results'!$C$20:$C$21)</f>
        <v>1.9692195091503779E-2</v>
      </c>
      <c r="Z978" s="17">
        <f t="shared" ca="1" si="1044"/>
        <v>83.421575882870442</v>
      </c>
      <c r="AA978" s="70">
        <f ca="1">Z978/OFFSET(Z978,'Parameters &amp; Main Results'!$B$38,0)</f>
        <v>16.606121846316778</v>
      </c>
      <c r="AB978" s="70">
        <f ca="1">SUMPRODUCT(Z978:OFFSET(Z978,'Parameters &amp; Main Results'!$B$38-1,0), 'Cash Flow Assist'!$P$11:OFFSET('Cash Flow Assist'!$P$11,'Parameters &amp; Main Results'!$B$38-1,0)  )/OFFSET(Z978,'Parameters &amp; Main Results'!$B$38,0)</f>
        <v>2800.6238494750642</v>
      </c>
      <c r="AC978" s="70">
        <f ca="1">SUMPRODUCT(Z978:OFFSET(Z978,'Parameters &amp; Main Results'!$B$38-1,0),'Parameters &amp; Main Results'!$B$42:OFFSET('Parameters &amp; Main Results'!$B$42,'Parameters &amp; Main Results'!$B$38-1,0)   )/OFFSET(Z978,'Parameters &amp; Main Results'!$B$38,0)</f>
        <v>0</v>
      </c>
      <c r="AD978" s="155">
        <f t="shared" si="4"/>
        <v>0</v>
      </c>
      <c r="AE978" s="252">
        <f t="shared" ref="AE978:AE1041" ca="1" si="1054">OFFSET(F978,-Lookback,0,,)</f>
        <v>18349.381399999998</v>
      </c>
      <c r="AF978" s="253">
        <f t="shared" ca="1" si="987"/>
        <v>0.74270459057546234</v>
      </c>
      <c r="AG978" s="258">
        <f t="shared" ca="1" si="988"/>
        <v>0</v>
      </c>
      <c r="AH978" s="227" t="str">
        <f ca="1">IF(SUM(AG978:OFFSET(AG978,(-HoldAggressiveTime-1),0,,))=0,"Defensive","Aggressive")</f>
        <v>Defensive</v>
      </c>
    </row>
    <row r="979" spans="1:34" ht="15" x14ac:dyDescent="0.2">
      <c r="A979">
        <f t="shared" si="15"/>
        <v>2</v>
      </c>
      <c r="B979">
        <f t="shared" si="16"/>
        <v>1952</v>
      </c>
      <c r="C979" s="70">
        <f t="shared" si="1"/>
        <v>1952.0833333332596</v>
      </c>
      <c r="D979" s="149">
        <f t="shared" si="383"/>
        <v>19084</v>
      </c>
      <c r="E979" s="151">
        <v>26.41</v>
      </c>
      <c r="F979" s="152">
        <v>30966.145400000001</v>
      </c>
      <c r="G979" s="152">
        <v>1761.9249</v>
      </c>
      <c r="H979" s="152">
        <v>2219.89494001</v>
      </c>
      <c r="I979" s="152">
        <v>30966.145400000001</v>
      </c>
      <c r="J979" s="152">
        <v>26.41</v>
      </c>
      <c r="K979" s="152">
        <v>26.41</v>
      </c>
      <c r="L979" s="152">
        <v>38.700000000000003</v>
      </c>
      <c r="M979" s="153">
        <v>12.111631020000001</v>
      </c>
      <c r="N979" s="17">
        <f t="shared" ref="N979:T979" si="1055">F979/F978/$E979*$E978-1</f>
        <v>-3.0161945711199123E-2</v>
      </c>
      <c r="O979" s="17">
        <f t="shared" si="1055"/>
        <v>-8.061799404021075E-4</v>
      </c>
      <c r="P979" s="17">
        <f t="shared" si="1055"/>
        <v>2.8248927141536484E-3</v>
      </c>
      <c r="Q979" s="17">
        <f t="shared" si="1055"/>
        <v>-3.0161945711199123E-2</v>
      </c>
      <c r="R979" s="17">
        <f t="shared" si="1055"/>
        <v>0</v>
      </c>
      <c r="S979" s="17">
        <f t="shared" si="1055"/>
        <v>0</v>
      </c>
      <c r="T979" s="17">
        <f t="shared" si="1055"/>
        <v>1.5145778114349362E-3</v>
      </c>
      <c r="U979" s="241">
        <v>8.2000000000000007E-3</v>
      </c>
      <c r="V979" s="241">
        <v>-6.1000000000000004E-3</v>
      </c>
      <c r="W979" s="223">
        <f t="shared" ca="1" si="990"/>
        <v>-2.2748633047574685E-2</v>
      </c>
      <c r="X979" s="223">
        <f>MMULT(N979:T979,'Parameters &amp; Main Results'!$B$12:$B$18)-'Parameters &amp; Main Results'!$B$22/12+MMULT(U979:V979,'Parameters &amp; Main Results'!$B$20:$B$21)</f>
        <v>-2.2748633047574685E-2</v>
      </c>
      <c r="Y979" s="223">
        <f>MMULT(N979:T979,'Parameters &amp; Main Results'!$C$12:$C$18)-'Parameters &amp; Main Results'!$C$22/12+MMULT(U979:V979,'Parameters &amp; Main Results'!$C$20:$C$21)</f>
        <v>-2.7268035800786086E-2</v>
      </c>
      <c r="Z979" s="17">
        <f t="shared" ca="1" si="1044"/>
        <v>82.17682717057049</v>
      </c>
      <c r="AA979" s="70">
        <f ca="1">Z979/OFFSET(Z979,'Parameters &amp; Main Results'!$B$38,0)</f>
        <v>17.031329019452883</v>
      </c>
      <c r="AB979" s="70">
        <f ca="1">SUMPRODUCT(Z979:OFFSET(Z979,'Parameters &amp; Main Results'!$B$38-1,0), 'Cash Flow Assist'!$P$11:OFFSET('Cash Flow Assist'!$P$11,'Parameters &amp; Main Results'!$B$38-1,0)  )/OFFSET(Z979,'Parameters &amp; Main Results'!$B$38,0)</f>
        <v>2899.5947391375189</v>
      </c>
      <c r="AC979" s="70">
        <f ca="1">SUMPRODUCT(Z979:OFFSET(Z979,'Parameters &amp; Main Results'!$B$38-1,0),'Parameters &amp; Main Results'!$B$42:OFFSET('Parameters &amp; Main Results'!$B$42,'Parameters &amp; Main Results'!$B$38-1,0)   )/OFFSET(Z979,'Parameters &amp; Main Results'!$B$38,0)</f>
        <v>0</v>
      </c>
      <c r="AD979" s="155">
        <f t="shared" si="4"/>
        <v>-3.0161945711199123E-2</v>
      </c>
      <c r="AE979" s="252">
        <f t="shared" ca="1" si="1054"/>
        <v>19260.197899999999</v>
      </c>
      <c r="AF979" s="253">
        <f t="shared" ref="AF979:AF1042" ca="1" si="1056">(F979-AE979)/AE979</f>
        <v>0.60777919109543532</v>
      </c>
      <c r="AG979" s="258">
        <f t="shared" ref="AG979:AG1042" ca="1" si="1057">IF(AF979&gt;MktDrop,0,1)</f>
        <v>0</v>
      </c>
      <c r="AH979" s="227" t="str">
        <f ca="1">IF(SUM(AG979:OFFSET(AG979,(-HoldAggressiveTime-1),0,,))=0,"Defensive","Aggressive")</f>
        <v>Defensive</v>
      </c>
    </row>
    <row r="980" spans="1:34" ht="15" x14ac:dyDescent="0.2">
      <c r="A980">
        <f t="shared" si="15"/>
        <v>3</v>
      </c>
      <c r="B980">
        <f t="shared" si="16"/>
        <v>1952</v>
      </c>
      <c r="C980" s="70">
        <f t="shared" si="1"/>
        <v>1952.1666666665928</v>
      </c>
      <c r="D980" s="149">
        <f t="shared" si="383"/>
        <v>19114</v>
      </c>
      <c r="E980" s="151">
        <v>26.39</v>
      </c>
      <c r="F980" s="152">
        <v>32598.522799999999</v>
      </c>
      <c r="G980" s="152">
        <v>1765.5956000000001</v>
      </c>
      <c r="H980" s="152">
        <v>2222.7438051899999</v>
      </c>
      <c r="I980" s="152">
        <v>32598.522799999999</v>
      </c>
      <c r="J980" s="152">
        <v>26.39</v>
      </c>
      <c r="K980" s="152">
        <v>26.39</v>
      </c>
      <c r="L980" s="152">
        <v>38.700000000000003</v>
      </c>
      <c r="M980" s="153">
        <v>12.65465311</v>
      </c>
      <c r="N980" s="17">
        <f t="shared" ref="N980:T980" si="1058">F980/F979/$E980*$E979-1</f>
        <v>5.3512718074353316E-2</v>
      </c>
      <c r="O980" s="17">
        <f t="shared" si="1058"/>
        <v>2.8427881758477103E-3</v>
      </c>
      <c r="P980" s="17">
        <f t="shared" si="1058"/>
        <v>2.0421687539391442E-3</v>
      </c>
      <c r="Q980" s="17">
        <f t="shared" si="1058"/>
        <v>5.3512718074353316E-2</v>
      </c>
      <c r="R980" s="17">
        <f t="shared" si="1058"/>
        <v>0</v>
      </c>
      <c r="S980" s="17">
        <f t="shared" si="1058"/>
        <v>0</v>
      </c>
      <c r="T980" s="17">
        <f t="shared" si="1058"/>
        <v>7.5786282682832606E-4</v>
      </c>
      <c r="U980" s="241">
        <v>-2.9899999999999999E-2</v>
      </c>
      <c r="V980" s="241">
        <v>2.1700000000000001E-2</v>
      </c>
      <c r="W980" s="223">
        <f t="shared" ref="W980:W1043" ca="1" si="1059">IFERROR(IF(AH980="Aggressive",Y980,X980),0)</f>
        <v>4.0699322665609272E-2</v>
      </c>
      <c r="X980" s="223">
        <f>MMULT(N980:T980,'Parameters &amp; Main Results'!$B$12:$B$18)-'Parameters &amp; Main Results'!$B$22/12+MMULT(U980:V980,'Parameters &amp; Main Results'!$B$20:$B$21)</f>
        <v>4.0699322665609272E-2</v>
      </c>
      <c r="Y980" s="223">
        <f>MMULT(N980:T980,'Parameters &amp; Main Results'!$C$12:$C$18)-'Parameters &amp; Main Results'!$C$22/12+MMULT(U980:V980,'Parameters &amp; Main Results'!$C$20:$C$21)</f>
        <v>4.8404058417836085E-2</v>
      </c>
      <c r="Z980" s="17">
        <f t="shared" ca="1" si="1044"/>
        <v>84.089754130342428</v>
      </c>
      <c r="AA980" s="70">
        <f ca="1">Z980/OFFSET(Z980,'Parameters &amp; Main Results'!$B$38,0)</f>
        <v>17.547201570158325</v>
      </c>
      <c r="AB980" s="70">
        <f ca="1">SUMPRODUCT(Z980:OFFSET(Z980,'Parameters &amp; Main Results'!$B$38-1,0), 'Cash Flow Assist'!$P$11:OFFSET('Cash Flow Assist'!$P$11,'Parameters &amp; Main Results'!$B$38-1,0)  )/OFFSET(Z980,'Parameters &amp; Main Results'!$B$38,0)</f>
        <v>2903.3214231754223</v>
      </c>
      <c r="AC980" s="70">
        <f ca="1">SUMPRODUCT(Z980:OFFSET(Z980,'Parameters &amp; Main Results'!$B$38-1,0),'Parameters &amp; Main Results'!$B$42:OFFSET('Parameters &amp; Main Results'!$B$42,'Parameters &amp; Main Results'!$B$38-1,0)   )/OFFSET(Z980,'Parameters &amp; Main Results'!$B$38,0)</f>
        <v>0</v>
      </c>
      <c r="AD980" s="155">
        <f t="shared" si="4"/>
        <v>0</v>
      </c>
      <c r="AE980" s="252">
        <f t="shared" ca="1" si="1054"/>
        <v>19705.4683</v>
      </c>
      <c r="AF980" s="253">
        <f t="shared" ca="1" si="1056"/>
        <v>0.65428815513103022</v>
      </c>
      <c r="AG980" s="258">
        <f t="shared" ca="1" si="1057"/>
        <v>0</v>
      </c>
      <c r="AH980" s="227" t="str">
        <f ca="1">IF(SUM(AG980:OFFSET(AG980,(-HoldAggressiveTime-1),0,,))=0,"Defensive","Aggressive")</f>
        <v>Defensive</v>
      </c>
    </row>
    <row r="981" spans="1:34" ht="15" x14ac:dyDescent="0.2">
      <c r="A981">
        <f t="shared" si="15"/>
        <v>4</v>
      </c>
      <c r="B981">
        <f t="shared" si="16"/>
        <v>1952</v>
      </c>
      <c r="C981" s="70">
        <f t="shared" si="1"/>
        <v>1952.2499999999261</v>
      </c>
      <c r="D981" s="149">
        <f t="shared" si="383"/>
        <v>19145</v>
      </c>
      <c r="E981" s="151">
        <v>26.46</v>
      </c>
      <c r="F981" s="152">
        <v>31362.5756</v>
      </c>
      <c r="G981" s="152">
        <v>1786.3306</v>
      </c>
      <c r="H981" s="152">
        <v>2225.68894073</v>
      </c>
      <c r="I981" s="152">
        <v>31362.5756</v>
      </c>
      <c r="J981" s="152">
        <v>26.46</v>
      </c>
      <c r="K981" s="152">
        <v>26.46</v>
      </c>
      <c r="L981" s="152">
        <v>38.700000000000003</v>
      </c>
      <c r="M981" s="153">
        <v>12.0302601</v>
      </c>
      <c r="N981" s="17">
        <f t="shared" ref="N981:T981" si="1060">F981/F980/$E981*$E980-1</f>
        <v>-4.0459409305490968E-2</v>
      </c>
      <c r="O981" s="17">
        <f t="shared" si="1060"/>
        <v>9.0673411691541972E-3</v>
      </c>
      <c r="P981" s="17">
        <f t="shared" si="1060"/>
        <v>-1.3240079373498803E-3</v>
      </c>
      <c r="Q981" s="17">
        <f t="shared" si="1060"/>
        <v>-4.0459409305490968E-2</v>
      </c>
      <c r="R981" s="17">
        <f t="shared" si="1060"/>
        <v>0</v>
      </c>
      <c r="S981" s="17">
        <f t="shared" si="1060"/>
        <v>0</v>
      </c>
      <c r="T981" s="17">
        <f t="shared" si="1060"/>
        <v>-2.6455026455025621E-3</v>
      </c>
      <c r="U981" s="241">
        <v>4.5999999999999999E-3</v>
      </c>
      <c r="V981" s="241">
        <v>-1E-3</v>
      </c>
      <c r="W981" s="223">
        <f t="shared" ca="1" si="1059"/>
        <v>-2.8705030544229182E-2</v>
      </c>
      <c r="X981" s="223">
        <f>MMULT(N981:T981,'Parameters &amp; Main Results'!$B$12:$B$18)-'Parameters &amp; Main Results'!$B$22/12+MMULT(U981:V981,'Parameters &amp; Main Results'!$B$20:$B$21)</f>
        <v>-2.8705030544229182E-2</v>
      </c>
      <c r="Y981" s="223">
        <f>MMULT(N981:T981,'Parameters &amp; Main Results'!$C$12:$C$18)-'Parameters &amp; Main Results'!$C$22/12+MMULT(U981:V981,'Parameters &amp; Main Results'!$C$20:$C$21)</f>
        <v>-3.5548400924693122E-2</v>
      </c>
      <c r="Z981" s="17">
        <f t="shared" ca="1" si="1044"/>
        <v>80.801200019000675</v>
      </c>
      <c r="AA981" s="70">
        <f ca="1">Z981/OFFSET(Z981,'Parameters &amp; Main Results'!$B$38,0)</f>
        <v>16.235789764761506</v>
      </c>
      <c r="AB981" s="70">
        <f ca="1">SUMPRODUCT(Z981:OFFSET(Z981,'Parameters &amp; Main Results'!$B$38-1,0), 'Cash Flow Assist'!$P$11:OFFSET('Cash Flow Assist'!$P$11,'Parameters &amp; Main Results'!$B$38-1,0)  )/OFFSET(Z981,'Parameters &amp; Main Results'!$B$38,0)</f>
        <v>2779.7365941932999</v>
      </c>
      <c r="AC981" s="70">
        <f ca="1">SUMPRODUCT(Z981:OFFSET(Z981,'Parameters &amp; Main Results'!$B$38-1,0),'Parameters &amp; Main Results'!$B$42:OFFSET('Parameters &amp; Main Results'!$B$42,'Parameters &amp; Main Results'!$B$38-1,0)   )/OFFSET(Z981,'Parameters &amp; Main Results'!$B$38,0)</f>
        <v>0</v>
      </c>
      <c r="AD981" s="155">
        <f t="shared" si="4"/>
        <v>-4.0459409305490968E-2</v>
      </c>
      <c r="AE981" s="252">
        <f t="shared" ca="1" si="1054"/>
        <v>20014.5569</v>
      </c>
      <c r="AF981" s="253">
        <f t="shared" ca="1" si="1056"/>
        <v>0.56698825543322429</v>
      </c>
      <c r="AG981" s="258">
        <f t="shared" ca="1" si="1057"/>
        <v>0</v>
      </c>
      <c r="AH981" s="227" t="str">
        <f ca="1">IF(SUM(AG981:OFFSET(AG981,(-HoldAggressiveTime-1),0,,))=0,"Defensive","Aggressive")</f>
        <v>Defensive</v>
      </c>
    </row>
    <row r="982" spans="1:34" ht="15" x14ac:dyDescent="0.2">
      <c r="A982">
        <f t="shared" si="15"/>
        <v>5</v>
      </c>
      <c r="B982">
        <f t="shared" si="16"/>
        <v>1952</v>
      </c>
      <c r="C982" s="70">
        <f t="shared" si="1"/>
        <v>1952.3333333332594</v>
      </c>
      <c r="D982" s="149">
        <f t="shared" si="383"/>
        <v>19175</v>
      </c>
      <c r="E982" s="151">
        <v>26.47</v>
      </c>
      <c r="F982" s="152">
        <v>32236.279699999999</v>
      </c>
      <c r="G982" s="152">
        <v>1796.1494</v>
      </c>
      <c r="H982" s="152">
        <v>2228.6008837600002</v>
      </c>
      <c r="I982" s="152">
        <v>32236.279699999999</v>
      </c>
      <c r="J982" s="152">
        <v>26.47</v>
      </c>
      <c r="K982" s="152">
        <v>26.47</v>
      </c>
      <c r="L982" s="152">
        <v>38.700000000000003</v>
      </c>
      <c r="M982" s="153">
        <v>12.24006734</v>
      </c>
      <c r="N982" s="17">
        <f t="shared" ref="N982:T982" si="1061">F982/F981/$E982*$E981-1</f>
        <v>2.7469863771633074E-2</v>
      </c>
      <c r="O982" s="17">
        <f t="shared" si="1061"/>
        <v>5.1167681906088003E-3</v>
      </c>
      <c r="P982" s="17">
        <f t="shared" si="1061"/>
        <v>9.3005288971004241E-4</v>
      </c>
      <c r="Q982" s="17">
        <f t="shared" si="1061"/>
        <v>2.7469863771633074E-2</v>
      </c>
      <c r="R982" s="17">
        <f t="shared" si="1061"/>
        <v>0</v>
      </c>
      <c r="S982" s="17">
        <f t="shared" si="1061"/>
        <v>0</v>
      </c>
      <c r="T982" s="17">
        <f t="shared" si="1061"/>
        <v>-3.777861730259735E-4</v>
      </c>
      <c r="U982" s="241">
        <v>-0.01</v>
      </c>
      <c r="V982" s="241">
        <v>4.0000000000000002E-4</v>
      </c>
      <c r="W982" s="223">
        <f t="shared" ca="1" si="1059"/>
        <v>2.1565195491528601E-2</v>
      </c>
      <c r="X982" s="223">
        <f>MMULT(N982:T982,'Parameters &amp; Main Results'!$B$12:$B$18)-'Parameters &amp; Main Results'!$B$22/12+MMULT(U982:V982,'Parameters &amp; Main Results'!$B$20:$B$21)</f>
        <v>2.1565195491528601E-2</v>
      </c>
      <c r="Y982" s="223">
        <f>MMULT(N982:T982,'Parameters &amp; Main Results'!$C$12:$C$18)-'Parameters &amp; Main Results'!$C$22/12+MMULT(U982:V982,'Parameters &amp; Main Results'!$C$20:$C$21)</f>
        <v>2.5192887546863982E-2</v>
      </c>
      <c r="Z982" s="17">
        <f t="shared" ca="1" si="1044"/>
        <v>83.189147025310589</v>
      </c>
      <c r="AA982" s="70">
        <f ca="1">Z982/OFFSET(Z982,'Parameters &amp; Main Results'!$B$38,0)</f>
        <v>17.498867311960705</v>
      </c>
      <c r="AB982" s="70">
        <f ca="1">SUMPRODUCT(Z982:OFFSET(Z982,'Parameters &amp; Main Results'!$B$38-1,0), 'Cash Flow Assist'!$P$11:OFFSET('Cash Flow Assist'!$P$11,'Parameters &amp; Main Results'!$B$38-1,0)  )/OFFSET(Z982,'Parameters &amp; Main Results'!$B$38,0)</f>
        <v>2894.0389981212074</v>
      </c>
      <c r="AC982" s="70">
        <f ca="1">SUMPRODUCT(Z982:OFFSET(Z982,'Parameters &amp; Main Results'!$B$38-1,0),'Parameters &amp; Main Results'!$B$42:OFFSET('Parameters &amp; Main Results'!$B$42,'Parameters &amp; Main Results'!$B$38-1,0)   )/OFFSET(Z982,'Parameters &amp; Main Results'!$B$38,0)</f>
        <v>0</v>
      </c>
      <c r="AD982" s="155">
        <f t="shared" si="4"/>
        <v>-1.4100959995760443E-2</v>
      </c>
      <c r="AE982" s="252">
        <f t="shared" ca="1" si="1054"/>
        <v>20209.2916</v>
      </c>
      <c r="AF982" s="253">
        <f t="shared" ca="1" si="1056"/>
        <v>0.59512170629474204</v>
      </c>
      <c r="AG982" s="258">
        <f t="shared" ca="1" si="1057"/>
        <v>0</v>
      </c>
      <c r="AH982" s="227" t="str">
        <f ca="1">IF(SUM(AG982:OFFSET(AG982,(-HoldAggressiveTime-1),0,,))=0,"Defensive","Aggressive")</f>
        <v>Defensive</v>
      </c>
    </row>
    <row r="983" spans="1:34" ht="15" x14ac:dyDescent="0.2">
      <c r="A983">
        <f t="shared" si="15"/>
        <v>6</v>
      </c>
      <c r="B983">
        <f t="shared" si="16"/>
        <v>1952</v>
      </c>
      <c r="C983" s="70">
        <f t="shared" si="1"/>
        <v>1952.4166666665926</v>
      </c>
      <c r="D983" s="149">
        <f t="shared" si="383"/>
        <v>19206</v>
      </c>
      <c r="E983" s="151">
        <v>26.53</v>
      </c>
      <c r="F983" s="152">
        <v>33889.978900000002</v>
      </c>
      <c r="G983" s="152">
        <v>1793.3934999999999</v>
      </c>
      <c r="H983" s="152">
        <v>2231.7023533199999</v>
      </c>
      <c r="I983" s="152">
        <v>33889.978900000002</v>
      </c>
      <c r="J983" s="152">
        <v>26.53</v>
      </c>
      <c r="K983" s="152">
        <v>26.53</v>
      </c>
      <c r="L983" s="152">
        <v>38.700000000000003</v>
      </c>
      <c r="M983" s="153">
        <v>12.74401658</v>
      </c>
      <c r="N983" s="17">
        <f t="shared" ref="N983:T983" si="1062">F983/F982/$E983*$E982-1</f>
        <v>4.8921710420578357E-2</v>
      </c>
      <c r="O983" s="17">
        <f t="shared" si="1062"/>
        <v>-3.792458453134806E-3</v>
      </c>
      <c r="P983" s="17">
        <f t="shared" si="1062"/>
        <v>-8.7307136719683154E-4</v>
      </c>
      <c r="Q983" s="17">
        <f t="shared" si="1062"/>
        <v>4.8921710420578357E-2</v>
      </c>
      <c r="R983" s="17">
        <f t="shared" si="1062"/>
        <v>0</v>
      </c>
      <c r="S983" s="17">
        <f t="shared" si="1062"/>
        <v>0</v>
      </c>
      <c r="T983" s="17">
        <f t="shared" si="1062"/>
        <v>-2.2615906520920825E-3</v>
      </c>
      <c r="U983" s="241">
        <v>-1.6400000000000001E-2</v>
      </c>
      <c r="V983" s="241">
        <v>1.24E-2</v>
      </c>
      <c r="W983" s="223">
        <f t="shared" ca="1" si="1059"/>
        <v>3.5778044925535539E-2</v>
      </c>
      <c r="X983" s="223">
        <f>MMULT(N983:T983,'Parameters &amp; Main Results'!$B$12:$B$18)-'Parameters &amp; Main Results'!$B$22/12+MMULT(U983:V983,'Parameters &amp; Main Results'!$B$20:$B$21)</f>
        <v>3.5778044925535539E-2</v>
      </c>
      <c r="Y983" s="223">
        <f>MMULT(N983:T983,'Parameters &amp; Main Results'!$C$12:$C$18)-'Parameters &amp; Main Results'!$C$22/12+MMULT(U983:V983,'Parameters &amp; Main Results'!$C$20:$C$21)</f>
        <v>4.3608626866540372E-2</v>
      </c>
      <c r="Z983" s="17">
        <f t="shared" ca="1" si="1044"/>
        <v>81.43302786004169</v>
      </c>
      <c r="AA983" s="70">
        <f ca="1">Z983/OFFSET(Z983,'Parameters &amp; Main Results'!$B$38,0)</f>
        <v>17.925292216764152</v>
      </c>
      <c r="AB983" s="70">
        <f ca="1">SUMPRODUCT(Z983:OFFSET(Z983,'Parameters &amp; Main Results'!$B$38-1,0), 'Cash Flow Assist'!$P$11:OFFSET('Cash Flow Assist'!$P$11,'Parameters &amp; Main Results'!$B$38-1,0)  )/OFFSET(Z983,'Parameters &amp; Main Results'!$B$38,0)</f>
        <v>3011.2289943575511</v>
      </c>
      <c r="AC983" s="70">
        <f ca="1">SUMPRODUCT(Z983:OFFSET(Z983,'Parameters &amp; Main Results'!$B$38-1,0),'Parameters &amp; Main Results'!$B$42:OFFSET('Parameters &amp; Main Results'!$B$42,'Parameters &amp; Main Results'!$B$38-1,0)   )/OFFSET(Z983,'Parameters &amp; Main Results'!$B$38,0)</f>
        <v>0</v>
      </c>
      <c r="AD983" s="155">
        <f t="shared" si="4"/>
        <v>0</v>
      </c>
      <c r="AE983" s="252">
        <f t="shared" ca="1" si="1054"/>
        <v>21237.858499999998</v>
      </c>
      <c r="AF983" s="253">
        <f t="shared" ca="1" si="1056"/>
        <v>0.59573428271970097</v>
      </c>
      <c r="AG983" s="258">
        <f t="shared" ca="1" si="1057"/>
        <v>0</v>
      </c>
      <c r="AH983" s="227" t="str">
        <f ca="1">IF(SUM(AG983:OFFSET(AG983,(-HoldAggressiveTime-1),0,,))=0,"Defensive","Aggressive")</f>
        <v>Defensive</v>
      </c>
    </row>
    <row r="984" spans="1:34" ht="15" x14ac:dyDescent="0.2">
      <c r="A984">
        <f t="shared" si="15"/>
        <v>7</v>
      </c>
      <c r="B984">
        <f t="shared" si="16"/>
        <v>1952</v>
      </c>
      <c r="C984" s="70">
        <f t="shared" si="1"/>
        <v>1952.4999999999259</v>
      </c>
      <c r="D984" s="149">
        <f t="shared" si="383"/>
        <v>19237</v>
      </c>
      <c r="E984" s="151">
        <v>26.68</v>
      </c>
      <c r="F984" s="152">
        <v>34659.686500000003</v>
      </c>
      <c r="G984" s="152">
        <v>1787.5832</v>
      </c>
      <c r="H984" s="152">
        <v>2234.8639316600002</v>
      </c>
      <c r="I984" s="152">
        <v>34659.686500000003</v>
      </c>
      <c r="J984" s="152">
        <v>26.68</v>
      </c>
      <c r="K984" s="152">
        <v>26.68</v>
      </c>
      <c r="L984" s="152">
        <v>38.700000000000003</v>
      </c>
      <c r="M984" s="153">
        <v>12.83379115</v>
      </c>
      <c r="N984" s="17">
        <f t="shared" ref="N984:T984" si="1063">F984/F983/$E984*$E983-1</f>
        <v>1.6962072971073994E-2</v>
      </c>
      <c r="O984" s="17">
        <f t="shared" si="1063"/>
        <v>-8.843809478947251E-3</v>
      </c>
      <c r="P984" s="17">
        <f t="shared" si="1063"/>
        <v>-4.2134870037653371E-3</v>
      </c>
      <c r="Q984" s="17">
        <f t="shared" si="1063"/>
        <v>1.6962072971073994E-2</v>
      </c>
      <c r="R984" s="17">
        <f t="shared" si="1063"/>
        <v>0</v>
      </c>
      <c r="S984" s="17">
        <f t="shared" si="1063"/>
        <v>0</v>
      </c>
      <c r="T984" s="17">
        <f t="shared" si="1063"/>
        <v>-5.6221889055471097E-3</v>
      </c>
      <c r="U984" s="241">
        <v>-4.0000000000000001E-3</v>
      </c>
      <c r="V984" s="241">
        <v>-3.5000000000000001E-3</v>
      </c>
      <c r="W984" s="223">
        <f t="shared" ca="1" si="1059"/>
        <v>1.0630016720572021E-2</v>
      </c>
      <c r="X984" s="223">
        <f>MMULT(N984:T984,'Parameters &amp; Main Results'!$B$12:$B$18)-'Parameters &amp; Main Results'!$B$22/12+MMULT(U984:V984,'Parameters &amp; Main Results'!$B$20:$B$21)</f>
        <v>1.0630016720572021E-2</v>
      </c>
      <c r="Y984" s="223">
        <f>MMULT(N984:T984,'Parameters &amp; Main Results'!$C$12:$C$18)-'Parameters &amp; Main Results'!$C$22/12+MMULT(U984:V984,'Parameters &amp; Main Results'!$C$20:$C$21)</f>
        <v>1.4339818059405202E-2</v>
      </c>
      <c r="Z984" s="17">
        <f t="shared" ca="1" si="1044"/>
        <v>78.620152511435109</v>
      </c>
      <c r="AA984" s="70">
        <f ca="1">Z984/OFFSET(Z984,'Parameters &amp; Main Results'!$B$38,0)</f>
        <v>17.914601870657364</v>
      </c>
      <c r="AB984" s="70">
        <f ca="1">SUMPRODUCT(Z984:OFFSET(Z984,'Parameters &amp; Main Results'!$B$38-1,0), 'Cash Flow Assist'!$P$11:OFFSET('Cash Flow Assist'!$P$11,'Parameters &amp; Main Results'!$B$38-1,0)  )/OFFSET(Z984,'Parameters &amp; Main Results'!$B$38,0)</f>
        <v>3099.5843908480879</v>
      </c>
      <c r="AC984" s="70">
        <f ca="1">SUMPRODUCT(Z984:OFFSET(Z984,'Parameters &amp; Main Results'!$B$38-1,0),'Parameters &amp; Main Results'!$B$42:OFFSET('Parameters &amp; Main Results'!$B$42,'Parameters &amp; Main Results'!$B$38-1,0)   )/OFFSET(Z984,'Parameters &amp; Main Results'!$B$38,0)</f>
        <v>0</v>
      </c>
      <c r="AD984" s="155">
        <f t="shared" si="4"/>
        <v>0</v>
      </c>
      <c r="AE984" s="252">
        <f t="shared" ca="1" si="1054"/>
        <v>22189.863799999999</v>
      </c>
      <c r="AF984" s="253">
        <f t="shared" ca="1" si="1056"/>
        <v>0.56196030820162157</v>
      </c>
      <c r="AG984" s="258">
        <f t="shared" ca="1" si="1057"/>
        <v>0</v>
      </c>
      <c r="AH984" s="227" t="str">
        <f ca="1">IF(SUM(AG984:OFFSET(AG984,(-HoldAggressiveTime-1),0,,))=0,"Defensive","Aggressive")</f>
        <v>Defensive</v>
      </c>
    </row>
    <row r="985" spans="1:34" ht="15" x14ac:dyDescent="0.2">
      <c r="A985">
        <f t="shared" si="15"/>
        <v>8</v>
      </c>
      <c r="B985">
        <f t="shared" si="16"/>
        <v>1952</v>
      </c>
      <c r="C985" s="70">
        <f t="shared" si="1"/>
        <v>1952.5833333332591</v>
      </c>
      <c r="D985" s="149">
        <f t="shared" si="383"/>
        <v>19267</v>
      </c>
      <c r="E985" s="151">
        <v>26.69</v>
      </c>
      <c r="F985" s="152">
        <v>34326.571900000003</v>
      </c>
      <c r="G985" s="152">
        <v>1777.2351000000001</v>
      </c>
      <c r="H985" s="152">
        <v>2238.2348514199998</v>
      </c>
      <c r="I985" s="152">
        <v>34326.571900000003</v>
      </c>
      <c r="J985" s="152">
        <v>26.69</v>
      </c>
      <c r="K985" s="152">
        <v>26.69</v>
      </c>
      <c r="L985" s="152">
        <v>38.700000000000003</v>
      </c>
      <c r="M985" s="153">
        <v>12.665286979999999</v>
      </c>
      <c r="N985" s="17">
        <f t="shared" ref="N985:T985" si="1064">F985/F984/$E985*$E984-1</f>
        <v>-9.982081370036755E-3</v>
      </c>
      <c r="O985" s="17">
        <f t="shared" si="1064"/>
        <v>-6.1613806378620906E-3</v>
      </c>
      <c r="P985" s="17">
        <f t="shared" si="1064"/>
        <v>1.1330960393594047E-3</v>
      </c>
      <c r="Q985" s="17">
        <f t="shared" si="1064"/>
        <v>-9.982081370036755E-3</v>
      </c>
      <c r="R985" s="17">
        <f t="shared" si="1064"/>
        <v>0</v>
      </c>
      <c r="S985" s="17">
        <f t="shared" si="1064"/>
        <v>0</v>
      </c>
      <c r="T985" s="17">
        <f t="shared" si="1064"/>
        <v>-3.7467216185838037E-4</v>
      </c>
      <c r="U985" s="241">
        <v>1.15E-2</v>
      </c>
      <c r="V985" s="241">
        <v>1E-4</v>
      </c>
      <c r="W985" s="223">
        <f t="shared" ca="1" si="1059"/>
        <v>-8.779237429859572E-3</v>
      </c>
      <c r="X985" s="223">
        <f>MMULT(N985:T985,'Parameters &amp; Main Results'!$B$12:$B$18)-'Parameters &amp; Main Results'!$B$22/12+MMULT(U985:V985,'Parameters &amp; Main Results'!$B$20:$B$21)</f>
        <v>-8.779237429859572E-3</v>
      </c>
      <c r="Y985" s="223">
        <f>MMULT(N985:T985,'Parameters &amp; Main Results'!$C$12:$C$18)-'Parameters &amp; Main Results'!$C$22/12+MMULT(U985:V985,'Parameters &amp; Main Results'!$C$20:$C$21)</f>
        <v>-9.6416779634859572E-3</v>
      </c>
      <c r="Z985" s="17">
        <f t="shared" ca="1" si="1044"/>
        <v>77.793209394821204</v>
      </c>
      <c r="AA985" s="70">
        <f ca="1">Z985/OFFSET(Z985,'Parameters &amp; Main Results'!$B$38,0)</f>
        <v>18.88772281091337</v>
      </c>
      <c r="AB985" s="70">
        <f ca="1">SUMPRODUCT(Z985:OFFSET(Z985,'Parameters &amp; Main Results'!$B$38-1,0), 'Cash Flow Assist'!$P$11:OFFSET('Cash Flow Assist'!$P$11,'Parameters &amp; Main Results'!$B$38-1,0)  )/OFFSET(Z985,'Parameters &amp; Main Results'!$B$38,0)</f>
        <v>3284.6692056550719</v>
      </c>
      <c r="AC985" s="70">
        <f ca="1">SUMPRODUCT(Z985:OFFSET(Z985,'Parameters &amp; Main Results'!$B$38-1,0),'Parameters &amp; Main Results'!$B$42:OFFSET('Parameters &amp; Main Results'!$B$42,'Parameters &amp; Main Results'!$B$38-1,0)   )/OFFSET(Z985,'Parameters &amp; Main Results'!$B$38,0)</f>
        <v>0</v>
      </c>
      <c r="AD985" s="155">
        <f t="shared" si="4"/>
        <v>-9.982081370036755E-3</v>
      </c>
      <c r="AE985" s="252">
        <f t="shared" ca="1" si="1054"/>
        <v>21020.049800000001</v>
      </c>
      <c r="AF985" s="253">
        <f t="shared" ca="1" si="1056"/>
        <v>0.63303951354101939</v>
      </c>
      <c r="AG985" s="258">
        <f t="shared" ca="1" si="1057"/>
        <v>0</v>
      </c>
      <c r="AH985" s="227" t="str">
        <f ca="1">IF(SUM(AG985:OFFSET(AG985,(-HoldAggressiveTime-1),0,,))=0,"Defensive","Aggressive")</f>
        <v>Defensive</v>
      </c>
    </row>
    <row r="986" spans="1:34" ht="15" x14ac:dyDescent="0.2">
      <c r="A986">
        <f t="shared" si="15"/>
        <v>9</v>
      </c>
      <c r="B986">
        <f t="shared" si="16"/>
        <v>1952</v>
      </c>
      <c r="C986" s="70">
        <f t="shared" si="1"/>
        <v>1952.6666666665924</v>
      </c>
      <c r="D986" s="149">
        <f t="shared" si="383"/>
        <v>19298</v>
      </c>
      <c r="E986" s="151">
        <v>26.63</v>
      </c>
      <c r="F986" s="152">
        <v>33819.2454</v>
      </c>
      <c r="G986" s="152">
        <v>1764.0209</v>
      </c>
      <c r="H986" s="152">
        <v>2241.6481595700002</v>
      </c>
      <c r="I986" s="152">
        <v>33819.2454</v>
      </c>
      <c r="J986" s="152">
        <v>26.63</v>
      </c>
      <c r="K986" s="152">
        <v>26.63</v>
      </c>
      <c r="L986" s="152">
        <v>38.700000000000003</v>
      </c>
      <c r="M986" s="153">
        <v>12.31926333</v>
      </c>
      <c r="N986" s="17">
        <f t="shared" ref="N986:T986" si="1065">F986/F985/$E986*$E985-1</f>
        <v>-1.2559612033311018E-2</v>
      </c>
      <c r="O986" s="17">
        <f t="shared" si="1065"/>
        <v>-5.1989115120608664E-3</v>
      </c>
      <c r="P986" s="17">
        <f t="shared" si="1065"/>
        <v>3.7815339849380791E-3</v>
      </c>
      <c r="Q986" s="17">
        <f t="shared" si="1065"/>
        <v>-1.2559612033311018E-2</v>
      </c>
      <c r="R986" s="17">
        <f t="shared" si="1065"/>
        <v>0</v>
      </c>
      <c r="S986" s="17">
        <f t="shared" si="1065"/>
        <v>0</v>
      </c>
      <c r="T986" s="17">
        <f t="shared" si="1065"/>
        <v>2.2530980097634767E-3</v>
      </c>
      <c r="U986" s="241">
        <v>1.11E-2</v>
      </c>
      <c r="V986" s="241">
        <v>-1.52E-2</v>
      </c>
      <c r="W986" s="223">
        <f t="shared" ca="1" si="1059"/>
        <v>-1.038850309357393E-2</v>
      </c>
      <c r="X986" s="223">
        <f>MMULT(N986:T986,'Parameters &amp; Main Results'!$B$12:$B$18)-'Parameters &amp; Main Results'!$B$22/12+MMULT(U986:V986,'Parameters &amp; Main Results'!$B$20:$B$21)</f>
        <v>-1.038850309357393E-2</v>
      </c>
      <c r="Y986" s="223">
        <f>MMULT(N986:T986,'Parameters &amp; Main Results'!$C$12:$C$18)-'Parameters &amp; Main Results'!$C$22/12+MMULT(U986:V986,'Parameters &amp; Main Results'!$C$20:$C$21)</f>
        <v>-1.1865208647852671E-2</v>
      </c>
      <c r="Z986" s="17">
        <f t="shared" ca="1" si="1044"/>
        <v>78.482223468676011</v>
      </c>
      <c r="AA986" s="70">
        <f ca="1">Z986/OFFSET(Z986,'Parameters &amp; Main Results'!$B$38,0)</f>
        <v>18.557749767628586</v>
      </c>
      <c r="AB986" s="70">
        <f ca="1">SUMPRODUCT(Z986:OFFSET(Z986,'Parameters &amp; Main Results'!$B$38-1,0), 'Cash Flow Assist'!$P$11:OFFSET('Cash Flow Assist'!$P$11,'Parameters &amp; Main Results'!$B$38-1,0)  )/OFFSET(Z986,'Parameters &amp; Main Results'!$B$38,0)</f>
        <v>3181.5312211566093</v>
      </c>
      <c r="AC986" s="70">
        <f ca="1">SUMPRODUCT(Z986:OFFSET(Z986,'Parameters &amp; Main Results'!$B$38-1,0),'Parameters &amp; Main Results'!$B$42:OFFSET('Parameters &amp; Main Results'!$B$42,'Parameters &amp; Main Results'!$B$38-1,0)   )/OFFSET(Z986,'Parameters &amp; Main Results'!$B$38,0)</f>
        <v>0</v>
      </c>
      <c r="AD986" s="155">
        <f t="shared" si="4"/>
        <v>-2.2416322334055216E-2</v>
      </c>
      <c r="AE986" s="252">
        <f t="shared" ca="1" si="1054"/>
        <v>21330.069100000001</v>
      </c>
      <c r="AF986" s="253">
        <f t="shared" ca="1" si="1056"/>
        <v>0.58551972998530977</v>
      </c>
      <c r="AG986" s="258">
        <f t="shared" ca="1" si="1057"/>
        <v>0</v>
      </c>
      <c r="AH986" s="227" t="str">
        <f ca="1">IF(SUM(AG986:OFFSET(AG986,(-HoldAggressiveTime-1),0,,))=0,"Defensive","Aggressive")</f>
        <v>Defensive</v>
      </c>
    </row>
    <row r="987" spans="1:34" ht="15" x14ac:dyDescent="0.2">
      <c r="A987">
        <f t="shared" si="15"/>
        <v>10</v>
      </c>
      <c r="B987">
        <f t="shared" si="16"/>
        <v>1952</v>
      </c>
      <c r="C987" s="70">
        <f t="shared" si="1"/>
        <v>1952.7499999999256</v>
      </c>
      <c r="D987" s="149">
        <f t="shared" si="383"/>
        <v>19328</v>
      </c>
      <c r="E987" s="151">
        <v>26.69</v>
      </c>
      <c r="F987" s="152">
        <v>33945.307800000002</v>
      </c>
      <c r="G987" s="152">
        <v>1789.6021000000001</v>
      </c>
      <c r="H987" s="152">
        <v>2244.8425081999999</v>
      </c>
      <c r="I987" s="152">
        <v>33945.307800000002</v>
      </c>
      <c r="J987" s="152">
        <v>26.69</v>
      </c>
      <c r="K987" s="152">
        <v>26.69</v>
      </c>
      <c r="L987" s="152">
        <v>38.700000000000003</v>
      </c>
      <c r="M987" s="153">
        <v>12.26319644</v>
      </c>
      <c r="N987" s="17">
        <f t="shared" ref="N987:T987" si="1066">F987/F986/$E987*$E986-1</f>
        <v>1.4711217906049345E-3</v>
      </c>
      <c r="O987" s="17">
        <f t="shared" si="1066"/>
        <v>1.2221009101400115E-2</v>
      </c>
      <c r="P987" s="17">
        <f t="shared" si="1066"/>
        <v>-8.2623641697121553E-4</v>
      </c>
      <c r="Q987" s="17">
        <f t="shared" si="1066"/>
        <v>1.4711217906049345E-3</v>
      </c>
      <c r="R987" s="17">
        <f t="shared" si="1066"/>
        <v>0</v>
      </c>
      <c r="S987" s="17">
        <f t="shared" si="1066"/>
        <v>0</v>
      </c>
      <c r="T987" s="17">
        <f t="shared" si="1066"/>
        <v>-2.2480329711502822E-3</v>
      </c>
      <c r="U987" s="241">
        <v>-1.0500000000000001E-2</v>
      </c>
      <c r="V987" s="241">
        <v>-4.5999999999999999E-3</v>
      </c>
      <c r="W987" s="223">
        <f t="shared" ca="1" si="1059"/>
        <v>3.3934748480095429E-3</v>
      </c>
      <c r="X987" s="223">
        <f>MMULT(N987:T987,'Parameters &amp; Main Results'!$B$12:$B$18)-'Parameters &amp; Main Results'!$B$22/12+MMULT(U987:V987,'Parameters &amp; Main Results'!$B$20:$B$21)</f>
        <v>3.3934748480095429E-3</v>
      </c>
      <c r="Y987" s="223">
        <f>MMULT(N987:T987,'Parameters &amp; Main Results'!$C$12:$C$18)-'Parameters &amp; Main Results'!$C$22/12+MMULT(U987:V987,'Parameters &amp; Main Results'!$C$20:$C$21)</f>
        <v>2.5044438550177856E-3</v>
      </c>
      <c r="Z987" s="17">
        <f t="shared" ca="1" si="1044"/>
        <v>79.306095082782775</v>
      </c>
      <c r="AA987" s="70">
        <f ca="1">Z987/OFFSET(Z987,'Parameters &amp; Main Results'!$B$38,0)</f>
        <v>19.115360517262101</v>
      </c>
      <c r="AB987" s="70">
        <f ca="1">SUMPRODUCT(Z987:OFFSET(Z987,'Parameters &amp; Main Results'!$B$38-1,0), 'Cash Flow Assist'!$P$11:OFFSET('Cash Flow Assist'!$P$11,'Parameters &amp; Main Results'!$B$38-1,0)  )/OFFSET(Z987,'Parameters &amp; Main Results'!$B$38,0)</f>
        <v>3225.1858402831281</v>
      </c>
      <c r="AC987" s="70">
        <f ca="1">SUMPRODUCT(Z987:OFFSET(Z987,'Parameters &amp; Main Results'!$B$38-1,0),'Parameters &amp; Main Results'!$B$42:OFFSET('Parameters &amp; Main Results'!$B$42,'Parameters &amp; Main Results'!$B$38-1,0)   )/OFFSET(Z987,'Parameters &amp; Main Results'!$B$38,0)</f>
        <v>0</v>
      </c>
      <c r="AD987" s="155">
        <f t="shared" si="4"/>
        <v>-2.0978177683701138E-2</v>
      </c>
      <c r="AE987" s="252">
        <f t="shared" ca="1" si="1054"/>
        <v>22156.043600000001</v>
      </c>
      <c r="AF987" s="253">
        <f t="shared" ca="1" si="1056"/>
        <v>0.53210150750921981</v>
      </c>
      <c r="AG987" s="258">
        <f t="shared" ca="1" si="1057"/>
        <v>0</v>
      </c>
      <c r="AH987" s="227" t="str">
        <f ca="1">IF(SUM(AG987:OFFSET(AG987,(-HoldAggressiveTime-1),0,,))=0,"Defensive","Aggressive")</f>
        <v>Defensive</v>
      </c>
    </row>
    <row r="988" spans="1:34" ht="15" x14ac:dyDescent="0.2">
      <c r="A988">
        <f t="shared" si="15"/>
        <v>11</v>
      </c>
      <c r="B988">
        <f t="shared" si="16"/>
        <v>1952</v>
      </c>
      <c r="C988" s="70">
        <f t="shared" si="1"/>
        <v>1952.8333333332589</v>
      </c>
      <c r="D988" s="149">
        <f t="shared" si="383"/>
        <v>19359</v>
      </c>
      <c r="E988" s="151">
        <v>26.69</v>
      </c>
      <c r="F988" s="152">
        <v>35695.51</v>
      </c>
      <c r="G988" s="152">
        <v>1794.9092000000001</v>
      </c>
      <c r="H988" s="152">
        <v>2248.09752983</v>
      </c>
      <c r="I988" s="152">
        <v>35695.51</v>
      </c>
      <c r="J988" s="152">
        <v>26.69</v>
      </c>
      <c r="K988" s="152">
        <v>26.69</v>
      </c>
      <c r="L988" s="152">
        <v>38.700000000000003</v>
      </c>
      <c r="M988" s="153">
        <v>12.798886299999999</v>
      </c>
      <c r="N988" s="17">
        <f t="shared" ref="N988:T988" si="1067">F988/F987/$E988*$E987-1</f>
        <v>5.1559473559995128E-2</v>
      </c>
      <c r="O988" s="17">
        <f t="shared" si="1067"/>
        <v>2.9655195420255076E-3</v>
      </c>
      <c r="P988" s="17">
        <f t="shared" si="1067"/>
        <v>1.4499999969308508E-3</v>
      </c>
      <c r="Q988" s="17">
        <f t="shared" si="1067"/>
        <v>5.1559473559995128E-2</v>
      </c>
      <c r="R988" s="17">
        <f t="shared" si="1067"/>
        <v>0</v>
      </c>
      <c r="S988" s="17">
        <f t="shared" si="1067"/>
        <v>0</v>
      </c>
      <c r="T988" s="17">
        <f t="shared" si="1067"/>
        <v>0</v>
      </c>
      <c r="U988" s="241">
        <v>-7.1999999999999998E-3</v>
      </c>
      <c r="V988" s="241">
        <v>9.7000000000000003E-3</v>
      </c>
      <c r="W988" s="223">
        <f t="shared" ca="1" si="1059"/>
        <v>3.9221042411734776E-2</v>
      </c>
      <c r="X988" s="223">
        <f>MMULT(N988:T988,'Parameters &amp; Main Results'!$B$12:$B$18)-'Parameters &amp; Main Results'!$B$22/12+MMULT(U988:V988,'Parameters &amp; Main Results'!$B$20:$B$21)</f>
        <v>3.9221042411734776E-2</v>
      </c>
      <c r="Y988" s="223">
        <f>MMULT(N988:T988,'Parameters &amp; Main Results'!$C$12:$C$18)-'Parameters &amp; Main Results'!$C$22/12+MMULT(U988:V988,'Parameters &amp; Main Results'!$C$20:$C$21)</f>
        <v>4.66584114915315E-2</v>
      </c>
      <c r="Z988" s="17">
        <f t="shared" ca="1" si="1044"/>
        <v>79.03788201811436</v>
      </c>
      <c r="AA988" s="70">
        <f ca="1">Z988/OFFSET(Z988,'Parameters &amp; Main Results'!$B$38,0)</f>
        <v>18.584137564862921</v>
      </c>
      <c r="AB988" s="70">
        <f ca="1">SUMPRODUCT(Z988:OFFSET(Z988,'Parameters &amp; Main Results'!$B$38-1,0), 'Cash Flow Assist'!$P$11:OFFSET('Cash Flow Assist'!$P$11,'Parameters &amp; Main Results'!$B$38-1,0)  )/OFFSET(Z988,'Parameters &amp; Main Results'!$B$38,0)</f>
        <v>3128.5254699468437</v>
      </c>
      <c r="AC988" s="70">
        <f ca="1">SUMPRODUCT(Z988:OFFSET(Z988,'Parameters &amp; Main Results'!$B$38-1,0),'Parameters &amp; Main Results'!$B$42:OFFSET('Parameters &amp; Main Results'!$B$42,'Parameters &amp; Main Results'!$B$38-1,0)   )/OFFSET(Z988,'Parameters &amp; Main Results'!$B$38,0)</f>
        <v>0</v>
      </c>
      <c r="AD988" s="155">
        <f t="shared" si="4"/>
        <v>0</v>
      </c>
      <c r="AE988" s="252">
        <f t="shared" ca="1" si="1054"/>
        <v>23527.720499999999</v>
      </c>
      <c r="AF988" s="253">
        <f t="shared" ca="1" si="1056"/>
        <v>0.51716822715570776</v>
      </c>
      <c r="AG988" s="258">
        <f t="shared" ca="1" si="1057"/>
        <v>0</v>
      </c>
      <c r="AH988" s="227" t="str">
        <f ca="1">IF(SUM(AG988:OFFSET(AG988,(-HoldAggressiveTime-1),0,,))=0,"Defensive","Aggressive")</f>
        <v>Defensive</v>
      </c>
    </row>
    <row r="989" spans="1:34" ht="15" x14ac:dyDescent="0.2">
      <c r="A989">
        <f t="shared" si="15"/>
        <v>12</v>
      </c>
      <c r="B989">
        <f t="shared" si="16"/>
        <v>1952</v>
      </c>
      <c r="C989" s="70">
        <f t="shared" si="1"/>
        <v>1952.9166666665922</v>
      </c>
      <c r="D989" s="149">
        <f t="shared" si="383"/>
        <v>19390</v>
      </c>
      <c r="E989" s="151">
        <v>26.71</v>
      </c>
      <c r="F989" s="152">
        <v>37120.226499999997</v>
      </c>
      <c r="G989" s="152">
        <v>1795.5161000000001</v>
      </c>
      <c r="H989" s="152">
        <v>2251.5633468599999</v>
      </c>
      <c r="I989" s="152">
        <v>37120.226499999997</v>
      </c>
      <c r="J989" s="152">
        <v>26.71</v>
      </c>
      <c r="K989" s="152">
        <v>26.71</v>
      </c>
      <c r="L989" s="152">
        <v>38.700000000000003</v>
      </c>
      <c r="M989" s="153">
        <v>13.201186760000001</v>
      </c>
      <c r="N989" s="17">
        <f t="shared" ref="N989:T989" si="1068">F989/F988/$E989*$E988-1</f>
        <v>3.9134375640097696E-2</v>
      </c>
      <c r="O989" s="17">
        <f t="shared" si="1068"/>
        <v>-4.1091345453447836E-4</v>
      </c>
      <c r="P989" s="17">
        <f t="shared" si="1068"/>
        <v>7.9172906742264182E-4</v>
      </c>
      <c r="Q989" s="17">
        <f t="shared" si="1068"/>
        <v>3.9134375640097696E-2</v>
      </c>
      <c r="R989" s="17">
        <f t="shared" si="1068"/>
        <v>0</v>
      </c>
      <c r="S989" s="17">
        <f t="shared" si="1068"/>
        <v>0</v>
      </c>
      <c r="T989" s="17">
        <f t="shared" si="1068"/>
        <v>-7.4878322725568935E-4</v>
      </c>
      <c r="U989" s="241">
        <v>-1.4800000000000001E-2</v>
      </c>
      <c r="V989" s="241">
        <v>1.9E-3</v>
      </c>
      <c r="W989" s="223">
        <f t="shared" ca="1" si="1059"/>
        <v>2.9189493211136928E-2</v>
      </c>
      <c r="X989" s="223">
        <f>MMULT(N989:T989,'Parameters &amp; Main Results'!$B$12:$B$18)-'Parameters &amp; Main Results'!$B$22/12+MMULT(U989:V989,'Parameters &amp; Main Results'!$B$20:$B$21)</f>
        <v>2.9189493211136928E-2</v>
      </c>
      <c r="Y989" s="223">
        <f>MMULT(N989:T989,'Parameters &amp; Main Results'!$C$12:$C$18)-'Parameters &amp; Main Results'!$C$22/12+MMULT(U989:V989,'Parameters &amp; Main Results'!$C$20:$C$21)</f>
        <v>3.5138180063967808E-2</v>
      </c>
      <c r="Z989" s="17">
        <f t="shared" ca="1" si="1044"/>
        <v>76.05492844399113</v>
      </c>
      <c r="AA989" s="70">
        <f ca="1">Z989/OFFSET(Z989,'Parameters &amp; Main Results'!$B$38,0)</f>
        <v>18.737837688172672</v>
      </c>
      <c r="AB989" s="70">
        <f ca="1">SUMPRODUCT(Z989:OFFSET(Z989,'Parameters &amp; Main Results'!$B$38-1,0), 'Cash Flow Assist'!$P$11:OFFSET('Cash Flow Assist'!$P$11,'Parameters &amp; Main Results'!$B$38-1,0)  )/OFFSET(Z989,'Parameters &amp; Main Results'!$B$38,0)</f>
        <v>3259.6938567519665</v>
      </c>
      <c r="AC989" s="70">
        <f ca="1">SUMPRODUCT(Z989:OFFSET(Z989,'Parameters &amp; Main Results'!$B$38-1,0),'Parameters &amp; Main Results'!$B$42:OFFSET('Parameters &amp; Main Results'!$B$42,'Parameters &amp; Main Results'!$B$38-1,0)   )/OFFSET(Z989,'Parameters &amp; Main Results'!$B$38,0)</f>
        <v>0</v>
      </c>
      <c r="AD989" s="155">
        <f t="shared" si="4"/>
        <v>0</v>
      </c>
      <c r="AE989" s="252">
        <f t="shared" ca="1" si="1054"/>
        <v>23772.7359</v>
      </c>
      <c r="AF989" s="253">
        <f t="shared" ca="1" si="1056"/>
        <v>0.56146211593592799</v>
      </c>
      <c r="AG989" s="258">
        <f t="shared" ca="1" si="1057"/>
        <v>0</v>
      </c>
      <c r="AH989" s="227" t="str">
        <f ca="1">IF(SUM(AG989:OFFSET(AG989,(-HoldAggressiveTime-1),0,,))=0,"Defensive","Aggressive")</f>
        <v>Defensive</v>
      </c>
    </row>
    <row r="990" spans="1:34" ht="15" x14ac:dyDescent="0.2">
      <c r="A990">
        <f t="shared" si="15"/>
        <v>1</v>
      </c>
      <c r="B990">
        <f t="shared" si="16"/>
        <v>1953</v>
      </c>
      <c r="C990" s="70">
        <f t="shared" si="1"/>
        <v>1952.9999999999254</v>
      </c>
      <c r="D990" s="149">
        <f t="shared" si="383"/>
        <v>19418</v>
      </c>
      <c r="E990" s="151">
        <v>26.64</v>
      </c>
      <c r="F990" s="152">
        <v>37020.269399999997</v>
      </c>
      <c r="G990" s="152">
        <v>1782.1323</v>
      </c>
      <c r="H990" s="152">
        <v>2255.4848196900002</v>
      </c>
      <c r="I990" s="152">
        <v>37020.269399999997</v>
      </c>
      <c r="J990" s="152">
        <v>26.64</v>
      </c>
      <c r="K990" s="152">
        <v>26.64</v>
      </c>
      <c r="L990" s="152">
        <v>35.5</v>
      </c>
      <c r="M990" s="153">
        <v>13.174774790000001</v>
      </c>
      <c r="N990" s="17">
        <f t="shared" ref="N990:T990" si="1069">F990/F989/$E990*$E989-1</f>
        <v>-7.2241405702166972E-5</v>
      </c>
      <c r="O990" s="17">
        <f t="shared" si="1069"/>
        <v>-4.8459715468062159E-3</v>
      </c>
      <c r="P990" s="17">
        <f t="shared" si="1069"/>
        <v>4.3738707461400406E-3</v>
      </c>
      <c r="Q990" s="17">
        <f t="shared" si="1069"/>
        <v>-7.2241405702166972E-5</v>
      </c>
      <c r="R990" s="17">
        <f t="shared" si="1069"/>
        <v>0</v>
      </c>
      <c r="S990" s="17">
        <f t="shared" si="1069"/>
        <v>0</v>
      </c>
      <c r="T990" s="17">
        <f t="shared" si="1069"/>
        <v>-8.0276982408765352E-2</v>
      </c>
      <c r="U990" s="241">
        <v>3.61E-2</v>
      </c>
      <c r="V990" s="241">
        <v>1.32E-2</v>
      </c>
      <c r="W990" s="223">
        <f t="shared" ca="1" si="1059"/>
        <v>-5.0788911507428066E-3</v>
      </c>
      <c r="X990" s="223">
        <f>MMULT(N990:T990,'Parameters &amp; Main Results'!$B$12:$B$18)-'Parameters &amp; Main Results'!$B$22/12+MMULT(U990:V990,'Parameters &amp; Main Results'!$B$20:$B$21)</f>
        <v>-5.0788911507428066E-3</v>
      </c>
      <c r="Y990" s="223">
        <f>MMULT(N990:T990,'Parameters &amp; Main Results'!$C$12:$C$18)-'Parameters &amp; Main Results'!$C$22/12+MMULT(U990:V990,'Parameters &amp; Main Results'!$C$20:$C$21)</f>
        <v>-5.9128108647923852E-4</v>
      </c>
      <c r="Z990" s="17">
        <f t="shared" ca="1" si="1044"/>
        <v>73.897886585195209</v>
      </c>
      <c r="AA990" s="70">
        <f ca="1">Z990/OFFSET(Z990,'Parameters &amp; Main Results'!$B$38,0)</f>
        <v>18.176505163894685</v>
      </c>
      <c r="AB990" s="70">
        <f ca="1">SUMPRODUCT(Z990:OFFSET(Z990,'Parameters &amp; Main Results'!$B$38-1,0), 'Cash Flow Assist'!$P$11:OFFSET('Cash Flow Assist'!$P$11,'Parameters &amp; Main Results'!$B$38-1,0)  )/OFFSET(Z990,'Parameters &amp; Main Results'!$B$38,0)</f>
        <v>3236.6323776641661</v>
      </c>
      <c r="AC990" s="70">
        <f ca="1">SUMPRODUCT(Z990:OFFSET(Z990,'Parameters &amp; Main Results'!$B$38-1,0),'Parameters &amp; Main Results'!$B$42:OFFSET('Parameters &amp; Main Results'!$B$42,'Parameters &amp; Main Results'!$B$38-1,0)   )/OFFSET(Z990,'Parameters &amp; Main Results'!$B$38,0)</f>
        <v>0</v>
      </c>
      <c r="AD990" s="155">
        <f t="shared" si="4"/>
        <v>-7.2241405702166972E-5</v>
      </c>
      <c r="AE990" s="252">
        <f t="shared" ca="1" si="1054"/>
        <v>23897.4126</v>
      </c>
      <c r="AF990" s="253">
        <f t="shared" ca="1" si="1056"/>
        <v>0.54913295508820059</v>
      </c>
      <c r="AG990" s="258">
        <f t="shared" ca="1" si="1057"/>
        <v>0</v>
      </c>
      <c r="AH990" s="227" t="str">
        <f ca="1">IF(SUM(AG990:OFFSET(AG990,(-HoldAggressiveTime-1),0,,))=0,"Defensive","Aggressive")</f>
        <v>Defensive</v>
      </c>
    </row>
    <row r="991" spans="1:34" ht="15" x14ac:dyDescent="0.2">
      <c r="A991">
        <f t="shared" si="15"/>
        <v>2</v>
      </c>
      <c r="B991">
        <f t="shared" si="16"/>
        <v>1953</v>
      </c>
      <c r="C991" s="70">
        <f t="shared" si="1"/>
        <v>1953.0833333332587</v>
      </c>
      <c r="D991" s="149">
        <f t="shared" si="383"/>
        <v>19449</v>
      </c>
      <c r="E991" s="151">
        <v>26.59</v>
      </c>
      <c r="F991" s="152">
        <v>36513.075199999999</v>
      </c>
      <c r="G991" s="152">
        <v>1775.1947</v>
      </c>
      <c r="H991" s="152">
        <v>2259.16877823</v>
      </c>
      <c r="I991" s="152">
        <v>36513.075199999999</v>
      </c>
      <c r="J991" s="152">
        <v>26.59</v>
      </c>
      <c r="K991" s="152">
        <v>26.59</v>
      </c>
      <c r="L991" s="152">
        <v>35.5</v>
      </c>
      <c r="M991" s="153">
        <v>12.89415563</v>
      </c>
      <c r="N991" s="17">
        <f t="shared" ref="N991:T991" si="1070">F991/F990/$E991*$E990-1</f>
        <v>-1.184580218616782E-2</v>
      </c>
      <c r="O991" s="17">
        <f t="shared" si="1070"/>
        <v>-2.0197787432472136E-3</v>
      </c>
      <c r="P991" s="17">
        <f t="shared" si="1070"/>
        <v>3.5168108316607771E-3</v>
      </c>
      <c r="Q991" s="17">
        <f t="shared" si="1070"/>
        <v>-1.184580218616782E-2</v>
      </c>
      <c r="R991" s="17">
        <f t="shared" si="1070"/>
        <v>0</v>
      </c>
      <c r="S991" s="17">
        <f t="shared" si="1070"/>
        <v>0</v>
      </c>
      <c r="T991" s="17">
        <f t="shared" si="1070"/>
        <v>1.8804061677322181E-3</v>
      </c>
      <c r="U991" s="241">
        <v>2.1499999999999998E-2</v>
      </c>
      <c r="V991" s="241">
        <v>-8.9999999999999998E-4</v>
      </c>
      <c r="W991" s="223">
        <f t="shared" ca="1" si="1059"/>
        <v>-9.2359537465553625E-3</v>
      </c>
      <c r="X991" s="223">
        <f>MMULT(N991:T991,'Parameters &amp; Main Results'!$B$12:$B$18)-'Parameters &amp; Main Results'!$B$22/12+MMULT(U991:V991,'Parameters &amp; Main Results'!$B$20:$B$21)</f>
        <v>-9.2359537465553625E-3</v>
      </c>
      <c r="Y991" s="223">
        <f>MMULT(N991:T991,'Parameters &amp; Main Results'!$C$12:$C$18)-'Parameters &amp; Main Results'!$C$22/12+MMULT(U991:V991,'Parameters &amp; Main Results'!$C$20:$C$21)</f>
        <v>-1.0904866508542426E-2</v>
      </c>
      <c r="Z991" s="17">
        <f t="shared" ca="1" si="1044"/>
        <v>74.275121844250307</v>
      </c>
      <c r="AA991" s="70">
        <f ca="1">Z991/OFFSET(Z991,'Parameters &amp; Main Results'!$B$38,0)</f>
        <v>18.811169664783179</v>
      </c>
      <c r="AB991" s="70">
        <f ca="1">SUMPRODUCT(Z991:OFFSET(Z991,'Parameters &amp; Main Results'!$B$38-1,0), 'Cash Flow Assist'!$P$11:OFFSET('Cash Flow Assist'!$P$11,'Parameters &amp; Main Results'!$B$38-1,0)  )/OFFSET(Z991,'Parameters &amp; Main Results'!$B$38,0)</f>
        <v>3314.9466118339014</v>
      </c>
      <c r="AC991" s="70">
        <f ca="1">SUMPRODUCT(Z991:OFFSET(Z991,'Parameters &amp; Main Results'!$B$38-1,0),'Parameters &amp; Main Results'!$B$42:OFFSET('Parameters &amp; Main Results'!$B$42,'Parameters &amp; Main Results'!$B$38-1,0)   )/OFFSET(Z991,'Parameters &amp; Main Results'!$B$38,0)</f>
        <v>0</v>
      </c>
      <c r="AD991" s="155">
        <f t="shared" si="4"/>
        <v>-1.1917187834468379E-2</v>
      </c>
      <c r="AE991" s="252">
        <f t="shared" ca="1" si="1054"/>
        <v>25149.803400000001</v>
      </c>
      <c r="AF991" s="253">
        <f t="shared" ca="1" si="1056"/>
        <v>0.45182348423447311</v>
      </c>
      <c r="AG991" s="258">
        <f t="shared" ca="1" si="1057"/>
        <v>0</v>
      </c>
      <c r="AH991" s="227" t="str">
        <f ca="1">IF(SUM(AG991:OFFSET(AG991,(-HoldAggressiveTime-1),0,,))=0,"Defensive","Aggressive")</f>
        <v>Defensive</v>
      </c>
    </row>
    <row r="992" spans="1:34" ht="15" x14ac:dyDescent="0.2">
      <c r="A992">
        <f t="shared" si="15"/>
        <v>3</v>
      </c>
      <c r="B992">
        <f t="shared" si="16"/>
        <v>1953</v>
      </c>
      <c r="C992" s="70">
        <f t="shared" si="1"/>
        <v>1953.1666666665919</v>
      </c>
      <c r="D992" s="149">
        <f t="shared" si="383"/>
        <v>19479</v>
      </c>
      <c r="E992" s="151">
        <v>26.63</v>
      </c>
      <c r="F992" s="152">
        <v>35809.324500000002</v>
      </c>
      <c r="G992" s="152">
        <v>1769.9332999999999</v>
      </c>
      <c r="H992" s="152">
        <v>2262.8775802999999</v>
      </c>
      <c r="I992" s="152">
        <v>35809.324500000002</v>
      </c>
      <c r="J992" s="152">
        <v>26.63</v>
      </c>
      <c r="K992" s="152">
        <v>26.63</v>
      </c>
      <c r="L992" s="152">
        <v>35.5</v>
      </c>
      <c r="M992" s="153">
        <v>12.489133560000001</v>
      </c>
      <c r="N992" s="17">
        <f t="shared" ref="N992:T992" si="1071">F992/F991/$E992*$E991-1</f>
        <v>-2.0747051324085941E-2</v>
      </c>
      <c r="O992" s="17">
        <f t="shared" si="1071"/>
        <v>-4.4614573622615561E-3</v>
      </c>
      <c r="P992" s="17">
        <f t="shared" si="1071"/>
        <v>1.3713543286830721E-4</v>
      </c>
      <c r="Q992" s="17">
        <f t="shared" si="1071"/>
        <v>-2.0747051324085941E-2</v>
      </c>
      <c r="R992" s="17">
        <f t="shared" si="1071"/>
        <v>0</v>
      </c>
      <c r="S992" s="17">
        <f t="shared" si="1071"/>
        <v>0</v>
      </c>
      <c r="T992" s="17">
        <f t="shared" si="1071"/>
        <v>-1.5020653398423178E-3</v>
      </c>
      <c r="U992" s="241">
        <v>-2.2000000000000001E-3</v>
      </c>
      <c r="V992" s="241">
        <v>-8.5000000000000006E-3</v>
      </c>
      <c r="W992" s="223">
        <f t="shared" ca="1" si="1059"/>
        <v>-1.6569349899175547E-2</v>
      </c>
      <c r="X992" s="223">
        <f>MMULT(N992:T992,'Parameters &amp; Main Results'!$B$12:$B$18)-'Parameters &amp; Main Results'!$B$22/12+MMULT(U992:V992,'Parameters &amp; Main Results'!$B$20:$B$21)</f>
        <v>-1.6569349899175547E-2</v>
      </c>
      <c r="Y992" s="223">
        <f>MMULT(N992:T992,'Parameters &amp; Main Results'!$C$12:$C$18)-'Parameters &amp; Main Results'!$C$22/12+MMULT(U992:V992,'Parameters &amp; Main Results'!$C$20:$C$21)</f>
        <v>-1.9160158594570167E-2</v>
      </c>
      <c r="Z992" s="17">
        <f t="shared" ca="1" si="1044"/>
        <v>74.967518376469414</v>
      </c>
      <c r="AA992" s="70">
        <f ca="1">Z992/OFFSET(Z992,'Parameters &amp; Main Results'!$B$38,0)</f>
        <v>19.645220644261247</v>
      </c>
      <c r="AB992" s="70">
        <f ca="1">SUMPRODUCT(Z992:OFFSET(Z992,'Parameters &amp; Main Results'!$B$38-1,0), 'Cash Flow Assist'!$P$11:OFFSET('Cash Flow Assist'!$P$11,'Parameters &amp; Main Results'!$B$38-1,0)  )/OFFSET(Z992,'Parameters &amp; Main Results'!$B$38,0)</f>
        <v>3411.5216862497523</v>
      </c>
      <c r="AC992" s="70">
        <f ca="1">SUMPRODUCT(Z992:OFFSET(Z992,'Parameters &amp; Main Results'!$B$38-1,0),'Parameters &amp; Main Results'!$B$42:OFFSET('Parameters &amp; Main Results'!$B$42,'Parameters &amp; Main Results'!$B$38-1,0)   )/OFFSET(Z992,'Parameters &amp; Main Results'!$B$38,0)</f>
        <v>0</v>
      </c>
      <c r="AD992" s="155">
        <f t="shared" si="4"/>
        <v>-3.2416992650913801E-2</v>
      </c>
      <c r="AE992" s="252">
        <f t="shared" ca="1" si="1054"/>
        <v>26846.227500000001</v>
      </c>
      <c r="AF992" s="253">
        <f t="shared" ca="1" si="1056"/>
        <v>0.33386802670878063</v>
      </c>
      <c r="AG992" s="258">
        <f t="shared" ca="1" si="1057"/>
        <v>0</v>
      </c>
      <c r="AH992" s="227" t="str">
        <f ca="1">IF(SUM(AG992:OFFSET(AG992,(-HoldAggressiveTime-1),0,,))=0,"Defensive","Aggressive")</f>
        <v>Defensive</v>
      </c>
    </row>
    <row r="993" spans="1:34" ht="15" x14ac:dyDescent="0.2">
      <c r="A993">
        <f t="shared" si="15"/>
        <v>4</v>
      </c>
      <c r="B993">
        <f t="shared" si="16"/>
        <v>1953</v>
      </c>
      <c r="C993" s="70">
        <f t="shared" si="1"/>
        <v>1953.2499999999252</v>
      </c>
      <c r="D993" s="149">
        <f t="shared" si="383"/>
        <v>19510</v>
      </c>
      <c r="E993" s="151">
        <v>26.69</v>
      </c>
      <c r="F993" s="152">
        <v>35024.106200000002</v>
      </c>
      <c r="G993" s="152">
        <v>1763.2501999999999</v>
      </c>
      <c r="H993" s="152">
        <v>2266.66790025</v>
      </c>
      <c r="I993" s="152">
        <v>35024.106200000002</v>
      </c>
      <c r="J993" s="152">
        <v>26.69</v>
      </c>
      <c r="K993" s="152">
        <v>26.69</v>
      </c>
      <c r="L993" s="152">
        <v>35.5</v>
      </c>
      <c r="M993" s="153">
        <v>12.12452015</v>
      </c>
      <c r="N993" s="17">
        <f t="shared" ref="N993:T993" si="1072">F993/F992/$E993*$E992-1</f>
        <v>-2.4126499384892752E-2</v>
      </c>
      <c r="O993" s="17">
        <f t="shared" si="1072"/>
        <v>-6.0154496138286051E-3</v>
      </c>
      <c r="P993" s="17">
        <f t="shared" si="1072"/>
        <v>-5.7679842505520273E-4</v>
      </c>
      <c r="Q993" s="17">
        <f t="shared" si="1072"/>
        <v>-2.4126499384892752E-2</v>
      </c>
      <c r="R993" s="17">
        <f t="shared" si="1072"/>
        <v>0</v>
      </c>
      <c r="S993" s="17">
        <f t="shared" si="1072"/>
        <v>0</v>
      </c>
      <c r="T993" s="17">
        <f t="shared" si="1072"/>
        <v>-2.2480329711502822E-3</v>
      </c>
      <c r="U993" s="241">
        <v>3.0000000000000001E-3</v>
      </c>
      <c r="V993" s="241">
        <v>1.5699999999999999E-2</v>
      </c>
      <c r="W993" s="223">
        <f t="shared" ca="1" si="1059"/>
        <v>-1.9452032776659467E-2</v>
      </c>
      <c r="X993" s="223">
        <f>MMULT(N993:T993,'Parameters &amp; Main Results'!$B$12:$B$18)-'Parameters &amp; Main Results'!$B$22/12+MMULT(U993:V993,'Parameters &amp; Main Results'!$B$20:$B$21)</f>
        <v>-1.9452032776659467E-2</v>
      </c>
      <c r="Y993" s="223">
        <f>MMULT(N993:T993,'Parameters &amp; Main Results'!$C$12:$C$18)-'Parameters &amp; Main Results'!$C$22/12+MMULT(U993:V993,'Parameters &amp; Main Results'!$C$20:$C$21)</f>
        <v>-2.2357061074453004E-2</v>
      </c>
      <c r="Z993" s="17">
        <f t="shared" ca="1" si="1044"/>
        <v>76.230610027034956</v>
      </c>
      <c r="AA993" s="70">
        <f ca="1">Z993/OFFSET(Z993,'Parameters &amp; Main Results'!$B$38,0)</f>
        <v>20.782064988289967</v>
      </c>
      <c r="AB993" s="70">
        <f ca="1">SUMPRODUCT(Z993:OFFSET(Z993,'Parameters &amp; Main Results'!$B$38-1,0), 'Cash Flow Assist'!$P$11:OFFSET('Cash Flow Assist'!$P$11,'Parameters &amp; Main Results'!$B$38-1,0)  )/OFFSET(Z993,'Parameters &amp; Main Results'!$B$38,0)</f>
        <v>3529.7469738279874</v>
      </c>
      <c r="AC993" s="70">
        <f ca="1">SUMPRODUCT(Z993:OFFSET(Z993,'Parameters &amp; Main Results'!$B$38-1,0),'Parameters &amp; Main Results'!$B$42:OFFSET('Parameters &amp; Main Results'!$B$42,'Parameters &amp; Main Results'!$B$38-1,0)   )/OFFSET(Z993,'Parameters &amp; Main Results'!$B$38,0)</f>
        <v>0</v>
      </c>
      <c r="AD993" s="155">
        <f t="shared" si="4"/>
        <v>-5.5761383482554217E-2</v>
      </c>
      <c r="AE993" s="252">
        <f t="shared" ca="1" si="1054"/>
        <v>27176.688099999999</v>
      </c>
      <c r="AF993" s="253">
        <f t="shared" ca="1" si="1056"/>
        <v>0.28875549776795661</v>
      </c>
      <c r="AG993" s="258">
        <f t="shared" ca="1" si="1057"/>
        <v>0</v>
      </c>
      <c r="AH993" s="227" t="str">
        <f ca="1">IF(SUM(AG993:OFFSET(AG993,(-HoldAggressiveTime-1),0,,))=0,"Defensive","Aggressive")</f>
        <v>Defensive</v>
      </c>
    </row>
    <row r="994" spans="1:34" ht="15" x14ac:dyDescent="0.2">
      <c r="A994">
        <f t="shared" si="15"/>
        <v>5</v>
      </c>
      <c r="B994">
        <f t="shared" si="16"/>
        <v>1953</v>
      </c>
      <c r="C994" s="70">
        <f t="shared" si="1"/>
        <v>1953.3333333332585</v>
      </c>
      <c r="D994" s="149">
        <f t="shared" si="383"/>
        <v>19540</v>
      </c>
      <c r="E994" s="151">
        <v>26.7</v>
      </c>
      <c r="F994" s="152">
        <v>35093.036099999998</v>
      </c>
      <c r="G994" s="152">
        <v>1734.0115000000001</v>
      </c>
      <c r="H994" s="152">
        <v>2270.8045691699999</v>
      </c>
      <c r="I994" s="152">
        <v>35093.036099999998</v>
      </c>
      <c r="J994" s="152">
        <v>26.7</v>
      </c>
      <c r="K994" s="152">
        <v>26.7</v>
      </c>
      <c r="L994" s="152">
        <v>35.5</v>
      </c>
      <c r="M994" s="153">
        <v>11.80469383</v>
      </c>
      <c r="N994" s="17">
        <f t="shared" ref="N994:T994" si="1073">F994/F993/$E994*$E993-1</f>
        <v>1.5928012685877402E-3</v>
      </c>
      <c r="O994" s="17">
        <f t="shared" si="1073"/>
        <v>-1.6950596409609275E-2</v>
      </c>
      <c r="P994" s="17">
        <f t="shared" si="1073"/>
        <v>1.4497846450962637E-3</v>
      </c>
      <c r="Q994" s="17">
        <f t="shared" si="1073"/>
        <v>1.5928012685877402E-3</v>
      </c>
      <c r="R994" s="17">
        <f t="shared" si="1073"/>
        <v>0</v>
      </c>
      <c r="S994" s="17">
        <f t="shared" si="1073"/>
        <v>0</v>
      </c>
      <c r="T994" s="17">
        <f t="shared" si="1073"/>
        <v>-3.745318352058602E-4</v>
      </c>
      <c r="U994" s="241">
        <v>-6.9999999999999999E-4</v>
      </c>
      <c r="V994" s="241">
        <v>2.3E-3</v>
      </c>
      <c r="W994" s="223">
        <f t="shared" ca="1" si="1059"/>
        <v>-2.2559115889080098E-3</v>
      </c>
      <c r="X994" s="223">
        <f>MMULT(N994:T994,'Parameters &amp; Main Results'!$B$12:$B$18)-'Parameters &amp; Main Results'!$B$22/12+MMULT(U994:V994,'Parameters &amp; Main Results'!$B$20:$B$21)</f>
        <v>-2.2559115889080098E-3</v>
      </c>
      <c r="Y994" s="223">
        <f>MMULT(N994:T994,'Parameters &amp; Main Results'!$C$12:$C$18)-'Parameters &amp; Main Results'!$C$22/12+MMULT(U994:V994,'Parameters &amp; Main Results'!$C$20:$C$21)</f>
        <v>-3.0320516589862819E-4</v>
      </c>
      <c r="Z994" s="17">
        <f t="shared" ca="1" si="1044"/>
        <v>77.742866820580346</v>
      </c>
      <c r="AA994" s="70">
        <f ca="1">Z994/OFFSET(Z994,'Parameters &amp; Main Results'!$B$38,0)</f>
        <v>21.382021700419703</v>
      </c>
      <c r="AB994" s="70">
        <f ca="1">SUMPRODUCT(Z994:OFFSET(Z994,'Parameters &amp; Main Results'!$B$38-1,0), 'Cash Flow Assist'!$P$11:OFFSET('Cash Flow Assist'!$P$11,'Parameters &amp; Main Results'!$B$38-1,0)  )/OFFSET(Z994,'Parameters &amp; Main Results'!$B$38,0)</f>
        <v>3541.046955297722</v>
      </c>
      <c r="AC994" s="70">
        <f ca="1">SUMPRODUCT(Z994:OFFSET(Z994,'Parameters &amp; Main Results'!$B$38-1,0),'Parameters &amp; Main Results'!$B$42:OFFSET('Parameters &amp; Main Results'!$B$42,'Parameters &amp; Main Results'!$B$38-1,0)   )/OFFSET(Z994,'Parameters &amp; Main Results'!$B$38,0)</f>
        <v>0</v>
      </c>
      <c r="AD994" s="155">
        <f t="shared" si="4"/>
        <v>-5.4257399016315655E-2</v>
      </c>
      <c r="AE994" s="252">
        <f t="shared" ca="1" si="1054"/>
        <v>26835.8783</v>
      </c>
      <c r="AF994" s="253">
        <f t="shared" ca="1" si="1056"/>
        <v>0.30769098397647737</v>
      </c>
      <c r="AG994" s="258">
        <f t="shared" ca="1" si="1057"/>
        <v>0</v>
      </c>
      <c r="AH994" s="227" t="str">
        <f ca="1">IF(SUM(AG994:OFFSET(AG994,(-HoldAggressiveTime-1),0,,))=0,"Defensive","Aggressive")</f>
        <v>Defensive</v>
      </c>
    </row>
    <row r="995" spans="1:34" ht="15" x14ac:dyDescent="0.2">
      <c r="A995">
        <f t="shared" si="15"/>
        <v>6</v>
      </c>
      <c r="B995">
        <f t="shared" si="16"/>
        <v>1953</v>
      </c>
      <c r="C995" s="70">
        <f t="shared" si="1"/>
        <v>1953.4166666665917</v>
      </c>
      <c r="D995" s="149">
        <f t="shared" si="383"/>
        <v>19571</v>
      </c>
      <c r="E995" s="151">
        <v>26.77</v>
      </c>
      <c r="F995" s="152">
        <v>34686.100299999998</v>
      </c>
      <c r="G995" s="152">
        <v>1729.4126000000001</v>
      </c>
      <c r="H995" s="152">
        <v>2274.8920173900001</v>
      </c>
      <c r="I995" s="152">
        <v>34686.100299999998</v>
      </c>
      <c r="J995" s="152">
        <v>26.77</v>
      </c>
      <c r="K995" s="152">
        <v>26.77</v>
      </c>
      <c r="L995" s="152">
        <v>35.5</v>
      </c>
      <c r="M995" s="153">
        <v>11.716626570000001</v>
      </c>
      <c r="N995" s="17">
        <f t="shared" ref="N995:T995" si="1074">F995/F994/$E995*$E994-1</f>
        <v>-1.4180458798247919E-2</v>
      </c>
      <c r="O995" s="17">
        <f t="shared" si="1074"/>
        <v>-5.2601061813243311E-3</v>
      </c>
      <c r="P995" s="17">
        <f t="shared" si="1074"/>
        <v>-8.1957415214717333E-4</v>
      </c>
      <c r="Q995" s="17">
        <f t="shared" si="1074"/>
        <v>-1.4180458798247919E-2</v>
      </c>
      <c r="R995" s="17">
        <f t="shared" si="1074"/>
        <v>0</v>
      </c>
      <c r="S995" s="17">
        <f t="shared" si="1074"/>
        <v>0</v>
      </c>
      <c r="T995" s="17">
        <f t="shared" si="1074"/>
        <v>-2.6148673888682916E-3</v>
      </c>
      <c r="U995" s="241">
        <v>-1.8700000000000001E-2</v>
      </c>
      <c r="V995" s="241">
        <v>-4.7000000000000002E-3</v>
      </c>
      <c r="W995" s="223">
        <f t="shared" ca="1" si="1059"/>
        <v>-1.1859775371060886E-2</v>
      </c>
      <c r="X995" s="223">
        <f>MMULT(N995:T995,'Parameters &amp; Main Results'!$B$12:$B$18)-'Parameters &amp; Main Results'!$B$22/12+MMULT(U995:V995,'Parameters &amp; Main Results'!$B$20:$B$21)</f>
        <v>-1.1859775371060886E-2</v>
      </c>
      <c r="Y995" s="223">
        <f>MMULT(N995:T995,'Parameters &amp; Main Results'!$C$12:$C$18)-'Parameters &amp; Main Results'!$C$22/12+MMULT(U995:V995,'Parameters &amp; Main Results'!$C$20:$C$21)</f>
        <v>-1.3330090203222228E-2</v>
      </c>
      <c r="Z995" s="17">
        <f t="shared" ca="1" si="1044"/>
        <v>77.918644393459559</v>
      </c>
      <c r="AA995" s="70">
        <f ca="1">Z995/OFFSET(Z995,'Parameters &amp; Main Results'!$B$38,0)</f>
        <v>21.099662138022978</v>
      </c>
      <c r="AB995" s="70">
        <f ca="1">SUMPRODUCT(Z995:OFFSET(Z995,'Parameters &amp; Main Results'!$B$38-1,0), 'Cash Flow Assist'!$P$11:OFFSET('Cash Flow Assist'!$P$11,'Parameters &amp; Main Results'!$B$38-1,0)  )/OFFSET(Z995,'Parameters &amp; Main Results'!$B$38,0)</f>
        <v>3466.335485284977</v>
      </c>
      <c r="AC995" s="70">
        <f ca="1">SUMPRODUCT(Z995:OFFSET(Z995,'Parameters &amp; Main Results'!$B$38-1,0),'Parameters &amp; Main Results'!$B$42:OFFSET('Parameters &amp; Main Results'!$B$42,'Parameters &amp; Main Results'!$B$38-1,0)   )/OFFSET(Z995,'Parameters &amp; Main Results'!$B$38,0)</f>
        <v>0</v>
      </c>
      <c r="AD995" s="155">
        <f t="shared" si="4"/>
        <v>-6.766846300331264E-2</v>
      </c>
      <c r="AE995" s="252">
        <f t="shared" ca="1" si="1054"/>
        <v>28290.417399999998</v>
      </c>
      <c r="AF995" s="253">
        <f t="shared" ca="1" si="1056"/>
        <v>0.226072412066992</v>
      </c>
      <c r="AG995" s="258">
        <f t="shared" ca="1" si="1057"/>
        <v>0</v>
      </c>
      <c r="AH995" s="227" t="str">
        <f ca="1">IF(SUM(AG995:OFFSET(AG995,(-HoldAggressiveTime-1),0,,))=0,"Defensive","Aggressive")</f>
        <v>Defensive</v>
      </c>
    </row>
    <row r="996" spans="1:34" ht="15" x14ac:dyDescent="0.2">
      <c r="A996">
        <f t="shared" si="15"/>
        <v>7</v>
      </c>
      <c r="B996">
        <f t="shared" si="16"/>
        <v>1953</v>
      </c>
      <c r="C996" s="70">
        <f t="shared" si="1"/>
        <v>1953.499999999925</v>
      </c>
      <c r="D996" s="149">
        <f t="shared" si="383"/>
        <v>19602</v>
      </c>
      <c r="E996" s="151">
        <v>26.79</v>
      </c>
      <c r="F996" s="152">
        <v>35742.548300000002</v>
      </c>
      <c r="G996" s="152">
        <v>1761.1441</v>
      </c>
      <c r="H996" s="152">
        <v>2278.8920358599999</v>
      </c>
      <c r="I996" s="152">
        <v>35742.548300000002</v>
      </c>
      <c r="J996" s="152">
        <v>26.79</v>
      </c>
      <c r="K996" s="152">
        <v>26.79</v>
      </c>
      <c r="L996" s="152">
        <v>35.5</v>
      </c>
      <c r="M996" s="153">
        <v>11.97272502</v>
      </c>
      <c r="N996" s="17">
        <f t="shared" ref="N996:T996" si="1075">F996/F995/$E996*$E995-1</f>
        <v>2.9688102469180633E-2</v>
      </c>
      <c r="O996" s="17">
        <f t="shared" si="1075"/>
        <v>1.7587892426417007E-2</v>
      </c>
      <c r="P996" s="17">
        <f t="shared" si="1075"/>
        <v>1.0104734380360636E-3</v>
      </c>
      <c r="Q996" s="17">
        <f t="shared" si="1075"/>
        <v>2.9688102469180633E-2</v>
      </c>
      <c r="R996" s="17">
        <f t="shared" si="1075"/>
        <v>0</v>
      </c>
      <c r="S996" s="17">
        <f t="shared" si="1075"/>
        <v>0</v>
      </c>
      <c r="T996" s="17">
        <f t="shared" si="1075"/>
        <v>-7.4654721911149302E-4</v>
      </c>
      <c r="U996" s="241">
        <v>-9.9000000000000008E-3</v>
      </c>
      <c r="V996" s="241">
        <v>-2.2000000000000001E-3</v>
      </c>
      <c r="W996" s="223">
        <f t="shared" ca="1" si="1059"/>
        <v>2.5704661309546635E-2</v>
      </c>
      <c r="X996" s="223">
        <f>MMULT(N996:T996,'Parameters &amp; Main Results'!$B$12:$B$18)-'Parameters &amp; Main Results'!$B$22/12+MMULT(U996:V996,'Parameters &amp; Main Results'!$B$20:$B$21)</f>
        <v>2.5704661309546635E-2</v>
      </c>
      <c r="Y996" s="223">
        <f>MMULT(N996:T996,'Parameters &amp; Main Results'!$C$12:$C$18)-'Parameters &amp; Main Results'!$C$22/12+MMULT(U996:V996,'Parameters &amp; Main Results'!$C$20:$C$21)</f>
        <v>2.8436414798237608E-2</v>
      </c>
      <c r="Z996" s="17">
        <f t="shared" ca="1" si="1044"/>
        <v>78.85383314166684</v>
      </c>
      <c r="AA996" s="70">
        <f ca="1">Z996/OFFSET(Z996,'Parameters &amp; Main Results'!$B$38,0)</f>
        <v>22.042786481095927</v>
      </c>
      <c r="AB996" s="70">
        <f ca="1">SUMPRODUCT(Z996:OFFSET(Z996,'Parameters &amp; Main Results'!$B$38-1,0), 'Cash Flow Assist'!$P$11:OFFSET('Cash Flow Assist'!$P$11,'Parameters &amp; Main Results'!$B$38-1,0)  )/OFFSET(Z996,'Parameters &amp; Main Results'!$B$38,0)</f>
        <v>3557.5790906347866</v>
      </c>
      <c r="AC996" s="70">
        <f ca="1">SUMPRODUCT(Z996:OFFSET(Z996,'Parameters &amp; Main Results'!$B$38-1,0),'Parameters &amp; Main Results'!$B$42:OFFSET('Parameters &amp; Main Results'!$B$42,'Parameters &amp; Main Results'!$B$38-1,0)   )/OFFSET(Z996,'Parameters &amp; Main Results'!$B$38,0)</f>
        <v>0</v>
      </c>
      <c r="AD996" s="155">
        <f t="shared" si="4"/>
        <v>-3.9989308797706347E-2</v>
      </c>
      <c r="AE996" s="252">
        <f t="shared" ca="1" si="1054"/>
        <v>27306.643199999999</v>
      </c>
      <c r="AF996" s="253">
        <f t="shared" ca="1" si="1056"/>
        <v>0.3089323370219304</v>
      </c>
      <c r="AG996" s="258">
        <f t="shared" ca="1" si="1057"/>
        <v>0</v>
      </c>
      <c r="AH996" s="227" t="str">
        <f ca="1">IF(SUM(AG996:OFFSET(AG996,(-HoldAggressiveTime-1),0,,))=0,"Defensive","Aggressive")</f>
        <v>Defensive</v>
      </c>
    </row>
    <row r="997" spans="1:34" ht="15" x14ac:dyDescent="0.2">
      <c r="A997">
        <f t="shared" si="15"/>
        <v>8</v>
      </c>
      <c r="B997">
        <f t="shared" si="16"/>
        <v>1953</v>
      </c>
      <c r="C997" s="70">
        <f t="shared" si="1"/>
        <v>1953.5833333332582</v>
      </c>
      <c r="D997" s="149">
        <f t="shared" si="383"/>
        <v>19632</v>
      </c>
      <c r="E997" s="151">
        <v>26.85</v>
      </c>
      <c r="F997" s="152">
        <v>33840.8056</v>
      </c>
      <c r="G997" s="152">
        <v>1762.3851</v>
      </c>
      <c r="H997" s="152">
        <v>2282.7661523199999</v>
      </c>
      <c r="I997" s="152">
        <v>33840.8056</v>
      </c>
      <c r="J997" s="152">
        <v>26.85</v>
      </c>
      <c r="K997" s="152">
        <v>26.85</v>
      </c>
      <c r="L997" s="152">
        <v>35.5</v>
      </c>
      <c r="M997" s="153">
        <v>11.20113067</v>
      </c>
      <c r="N997" s="17">
        <f t="shared" ref="N997:T997" si="1076">F997/F996/$E997*$E996-1</f>
        <v>-5.5322429597313039E-2</v>
      </c>
      <c r="O997" s="17">
        <f t="shared" si="1076"/>
        <v>-1.5315559506215992E-3</v>
      </c>
      <c r="P997" s="17">
        <f t="shared" si="1076"/>
        <v>-5.3843575461121063E-4</v>
      </c>
      <c r="Q997" s="17">
        <f t="shared" si="1076"/>
        <v>-5.5322429597313039E-2</v>
      </c>
      <c r="R997" s="17">
        <f t="shared" si="1076"/>
        <v>0</v>
      </c>
      <c r="S997" s="17">
        <f t="shared" si="1076"/>
        <v>0</v>
      </c>
      <c r="T997" s="17">
        <f t="shared" si="1076"/>
        <v>-2.2346368715084886E-3</v>
      </c>
      <c r="U997" s="241">
        <v>3.0000000000000001E-3</v>
      </c>
      <c r="V997" s="241">
        <v>-3.5400000000000001E-2</v>
      </c>
      <c r="W997" s="223">
        <f t="shared" ca="1" si="1059"/>
        <v>-4.1951531898351192E-2</v>
      </c>
      <c r="X997" s="223">
        <f>MMULT(N997:T997,'Parameters &amp; Main Results'!$B$12:$B$18)-'Parameters &amp; Main Results'!$B$22/12+MMULT(U997:V997,'Parameters &amp; Main Results'!$B$20:$B$21)</f>
        <v>-4.1951531898351192E-2</v>
      </c>
      <c r="Y997" s="223">
        <f>MMULT(N997:T997,'Parameters &amp; Main Results'!$C$12:$C$18)-'Parameters &amp; Main Results'!$C$22/12+MMULT(U997:V997,'Parameters &amp; Main Results'!$C$20:$C$21)</f>
        <v>-4.9985008899310568E-2</v>
      </c>
      <c r="Z997" s="17">
        <f t="shared" ca="1" si="1044"/>
        <v>76.877717452304339</v>
      </c>
      <c r="AA997" s="70">
        <f ca="1">Z997/OFFSET(Z997,'Parameters &amp; Main Results'!$B$38,0)</f>
        <v>21.242880678414991</v>
      </c>
      <c r="AB997" s="70">
        <f ca="1">SUMPRODUCT(Z997:OFFSET(Z997,'Parameters &amp; Main Results'!$B$38-1,0), 'Cash Flow Assist'!$P$11:OFFSET('Cash Flow Assist'!$P$11,'Parameters &amp; Main Results'!$B$38-1,0)  )/OFFSET(Z997,'Parameters &amp; Main Results'!$B$38,0)</f>
        <v>3495.806339995735</v>
      </c>
      <c r="AC997" s="70">
        <f ca="1">SUMPRODUCT(Z997:OFFSET(Z997,'Parameters &amp; Main Results'!$B$38-1,0),'Parameters &amp; Main Results'!$B$42:OFFSET('Parameters &amp; Main Results'!$B$42,'Parameters &amp; Main Results'!$B$38-1,0)   )/OFFSET(Z997,'Parameters &amp; Main Results'!$B$38,0)</f>
        <v>0</v>
      </c>
      <c r="AD997" s="155">
        <f t="shared" si="4"/>
        <v>-9.3099432674413118E-2</v>
      </c>
      <c r="AE997" s="252">
        <f t="shared" ca="1" si="1054"/>
        <v>26760.9568</v>
      </c>
      <c r="AF997" s="253">
        <f t="shared" ca="1" si="1056"/>
        <v>0.26455888154193352</v>
      </c>
      <c r="AG997" s="258">
        <f t="shared" ca="1" si="1057"/>
        <v>0</v>
      </c>
      <c r="AH997" s="227" t="str">
        <f ca="1">IF(SUM(AG997:OFFSET(AG997,(-HoldAggressiveTime-1),0,,))=0,"Defensive","Aggressive")</f>
        <v>Defensive</v>
      </c>
    </row>
    <row r="998" spans="1:34" ht="15" x14ac:dyDescent="0.2">
      <c r="A998">
        <f t="shared" si="15"/>
        <v>9</v>
      </c>
      <c r="B998">
        <f t="shared" si="16"/>
        <v>1953</v>
      </c>
      <c r="C998" s="70">
        <f t="shared" si="1"/>
        <v>1953.6666666665915</v>
      </c>
      <c r="D998" s="149">
        <f t="shared" si="383"/>
        <v>19663</v>
      </c>
      <c r="E998" s="151">
        <v>26.89</v>
      </c>
      <c r="F998" s="152">
        <v>34048.715799999998</v>
      </c>
      <c r="G998" s="152">
        <v>1779.0205000000001</v>
      </c>
      <c r="H998" s="152">
        <v>2286.64685478</v>
      </c>
      <c r="I998" s="152">
        <v>34048.715799999998</v>
      </c>
      <c r="J998" s="152">
        <v>26.89</v>
      </c>
      <c r="K998" s="152">
        <v>26.89</v>
      </c>
      <c r="L998" s="152">
        <v>35.5</v>
      </c>
      <c r="M998" s="153">
        <v>11.17764536</v>
      </c>
      <c r="N998" s="17">
        <f t="shared" ref="N998:T998" si="1077">F998/F997/$E998*$E997-1</f>
        <v>4.6470912249052532E-3</v>
      </c>
      <c r="O998" s="17">
        <f t="shared" si="1077"/>
        <v>7.9375572212714296E-3</v>
      </c>
      <c r="P998" s="17">
        <f t="shared" si="1077"/>
        <v>2.0992934222463511E-4</v>
      </c>
      <c r="Q998" s="17">
        <f t="shared" si="1077"/>
        <v>4.6470912249052532E-3</v>
      </c>
      <c r="R998" s="17">
        <f t="shared" si="1077"/>
        <v>0</v>
      </c>
      <c r="S998" s="17">
        <f t="shared" si="1077"/>
        <v>0</v>
      </c>
      <c r="T998" s="17">
        <f t="shared" si="1077"/>
        <v>-1.4875418371140814E-3</v>
      </c>
      <c r="U998" s="241">
        <v>-8.2000000000000007E-3</v>
      </c>
      <c r="V998" s="241">
        <v>-2.4400000000000002E-2</v>
      </c>
      <c r="W998" s="223">
        <f t="shared" ca="1" si="1059"/>
        <v>4.9567861044108553E-3</v>
      </c>
      <c r="X998" s="223">
        <f>MMULT(N998:T998,'Parameters &amp; Main Results'!$B$12:$B$18)-'Parameters &amp; Main Results'!$B$22/12+MMULT(U998:V998,'Parameters &amp; Main Results'!$B$20:$B$21)</f>
        <v>4.9567861044108553E-3</v>
      </c>
      <c r="Y998" s="223">
        <f>MMULT(N998:T998,'Parameters &amp; Main Results'!$C$12:$C$18)-'Parameters &amp; Main Results'!$C$22/12+MMULT(U998:V998,'Parameters &amp; Main Results'!$C$20:$C$21)</f>
        <v>4.9344711578752044E-3</v>
      </c>
      <c r="Z998" s="17">
        <f t="shared" ca="1" si="1044"/>
        <v>80.244079513676155</v>
      </c>
      <c r="AA998" s="70">
        <f ca="1">Z998/OFFSET(Z998,'Parameters &amp; Main Results'!$B$38,0)</f>
        <v>19.854502294886153</v>
      </c>
      <c r="AB998" s="70">
        <f ca="1">SUMPRODUCT(Z998:OFFSET(Z998,'Parameters &amp; Main Results'!$B$38-1,0), 'Cash Flow Assist'!$P$11:OFFSET('Cash Flow Assist'!$P$11,'Parameters &amp; Main Results'!$B$38-1,0)  )/OFFSET(Z998,'Parameters &amp; Main Results'!$B$38,0)</f>
        <v>3112.1340733834486</v>
      </c>
      <c r="AC998" s="70">
        <f ca="1">SUMPRODUCT(Z998:OFFSET(Z998,'Parameters &amp; Main Results'!$B$38-1,0),'Parameters &amp; Main Results'!$B$42:OFFSET('Parameters &amp; Main Results'!$B$42,'Parameters &amp; Main Results'!$B$38-1,0)   )/OFFSET(Z998,'Parameters &amp; Main Results'!$B$38,0)</f>
        <v>0</v>
      </c>
      <c r="AD998" s="155">
        <f t="shared" si="4"/>
        <v>-8.8884983006132789E-2</v>
      </c>
      <c r="AE998" s="252">
        <f t="shared" ca="1" si="1054"/>
        <v>28761.321199999998</v>
      </c>
      <c r="AF998" s="253">
        <f t="shared" ca="1" si="1056"/>
        <v>0.18383698590313716</v>
      </c>
      <c r="AG998" s="258">
        <f t="shared" ca="1" si="1057"/>
        <v>0</v>
      </c>
      <c r="AH998" s="227" t="str">
        <f ca="1">IF(SUM(AG998:OFFSET(AG998,(-HoldAggressiveTime-1),0,,))=0,"Defensive","Aggressive")</f>
        <v>Defensive</v>
      </c>
    </row>
    <row r="999" spans="1:34" ht="15" x14ac:dyDescent="0.2">
      <c r="A999">
        <f t="shared" si="15"/>
        <v>10</v>
      </c>
      <c r="B999">
        <f t="shared" si="16"/>
        <v>1953</v>
      </c>
      <c r="C999" s="70">
        <f t="shared" si="1"/>
        <v>1953.7499999999247</v>
      </c>
      <c r="D999" s="149">
        <f t="shared" si="383"/>
        <v>19693</v>
      </c>
      <c r="E999" s="151">
        <v>26.95</v>
      </c>
      <c r="F999" s="152">
        <v>35970.2287</v>
      </c>
      <c r="G999" s="152">
        <v>1816.1144999999999</v>
      </c>
      <c r="H999" s="152">
        <v>2290.0577696700002</v>
      </c>
      <c r="I999" s="152">
        <v>35970.2287</v>
      </c>
      <c r="J999" s="152">
        <v>26.95</v>
      </c>
      <c r="K999" s="152">
        <v>26.95</v>
      </c>
      <c r="L999" s="152">
        <v>35.5</v>
      </c>
      <c r="M999" s="153">
        <v>11.7198628</v>
      </c>
      <c r="N999" s="17">
        <f t="shared" ref="N999:T999" si="1078">F999/F998/$E999*$E998-1</f>
        <v>5.4082238196537791E-2</v>
      </c>
      <c r="O999" s="17">
        <f t="shared" si="1078"/>
        <v>1.8578033480712408E-2</v>
      </c>
      <c r="P999" s="17">
        <f t="shared" si="1078"/>
        <v>-7.3799938231833284E-4</v>
      </c>
      <c r="Q999" s="17">
        <f t="shared" si="1078"/>
        <v>5.4082238196537791E-2</v>
      </c>
      <c r="R999" s="17">
        <f t="shared" si="1078"/>
        <v>0</v>
      </c>
      <c r="S999" s="17">
        <f t="shared" si="1078"/>
        <v>0</v>
      </c>
      <c r="T999" s="17">
        <f t="shared" si="1078"/>
        <v>-2.2263450834878462E-3</v>
      </c>
      <c r="U999" s="241">
        <v>-1.37E-2</v>
      </c>
      <c r="V999" s="241">
        <v>-2.3999999999999998E-3</v>
      </c>
      <c r="W999" s="223">
        <f t="shared" ca="1" si="1059"/>
        <v>4.4124301422704765E-2</v>
      </c>
      <c r="X999" s="223">
        <f>MMULT(N999:T999,'Parameters &amp; Main Results'!$B$12:$B$18)-'Parameters &amp; Main Results'!$B$22/12+MMULT(U999:V999,'Parameters &amp; Main Results'!$B$20:$B$21)</f>
        <v>4.4124301422704765E-2</v>
      </c>
      <c r="Y999" s="223">
        <f>MMULT(N999:T999,'Parameters &amp; Main Results'!$C$12:$C$18)-'Parameters &amp; Main Results'!$C$22/12+MMULT(U999:V999,'Parameters &amp; Main Results'!$C$20:$C$21)</f>
        <v>5.0490151058288586E-2</v>
      </c>
      <c r="Z999" s="17">
        <f t="shared" ca="1" si="1044"/>
        <v>79.84828862615305</v>
      </c>
      <c r="AA999" s="70">
        <f ca="1">Z999/OFFSET(Z999,'Parameters &amp; Main Results'!$B$38,0)</f>
        <v>20.969888086027648</v>
      </c>
      <c r="AB999" s="70">
        <f ca="1">SUMPRODUCT(Z999:OFFSET(Z999,'Parameters &amp; Main Results'!$B$38-1,0), 'Cash Flow Assist'!$P$11:OFFSET('Cash Flow Assist'!$P$11,'Parameters &amp; Main Results'!$B$38-1,0)  )/OFFSET(Z999,'Parameters &amp; Main Results'!$B$38,0)</f>
        <v>3283.2478491644883</v>
      </c>
      <c r="AC999" s="70">
        <f ca="1">SUMPRODUCT(Z999:OFFSET(Z999,'Parameters &amp; Main Results'!$B$38-1,0),'Parameters &amp; Main Results'!$B$42:OFFSET('Parameters &amp; Main Results'!$B$42,'Parameters &amp; Main Results'!$B$38-1,0)   )/OFFSET(Z999,'Parameters &amp; Main Results'!$B$38,0)</f>
        <v>0</v>
      </c>
      <c r="AD999" s="155">
        <f t="shared" si="4"/>
        <v>-3.9609843632627872E-2</v>
      </c>
      <c r="AE999" s="252">
        <f t="shared" ca="1" si="1054"/>
        <v>30191.4715</v>
      </c>
      <c r="AF999" s="253">
        <f t="shared" ca="1" si="1056"/>
        <v>0.19140362867043431</v>
      </c>
      <c r="AG999" s="258">
        <f t="shared" ca="1" si="1057"/>
        <v>0</v>
      </c>
      <c r="AH999" s="227" t="str">
        <f ca="1">IF(SUM(AG999:OFFSET(AG999,(-HoldAggressiveTime-1),0,,))=0,"Defensive","Aggressive")</f>
        <v>Defensive</v>
      </c>
    </row>
    <row r="1000" spans="1:34" ht="15" x14ac:dyDescent="0.2">
      <c r="A1000">
        <f t="shared" si="15"/>
        <v>11</v>
      </c>
      <c r="B1000">
        <f t="shared" si="16"/>
        <v>1953</v>
      </c>
      <c r="C1000" s="70">
        <f t="shared" si="1"/>
        <v>1953.833333333258</v>
      </c>
      <c r="D1000" s="149">
        <f t="shared" si="383"/>
        <v>19724</v>
      </c>
      <c r="E1000" s="151">
        <v>26.85</v>
      </c>
      <c r="F1000" s="152">
        <v>36460.963499999998</v>
      </c>
      <c r="G1000" s="152">
        <v>1816.9762000000001</v>
      </c>
      <c r="H1000" s="152">
        <v>2292.6913361000002</v>
      </c>
      <c r="I1000" s="152">
        <v>36460.963499999998</v>
      </c>
      <c r="J1000" s="152">
        <v>26.85</v>
      </c>
      <c r="K1000" s="152">
        <v>26.85</v>
      </c>
      <c r="L1000" s="152">
        <v>35.5</v>
      </c>
      <c r="M1000" s="153">
        <v>11.767639989999999</v>
      </c>
      <c r="N1000" s="17">
        <f t="shared" ref="N1000:T1000" si="1079">F1000/F999/$E1000*$E999-1</f>
        <v>1.7418010532314732E-2</v>
      </c>
      <c r="O1000" s="17">
        <f t="shared" si="1079"/>
        <v>4.2006364055178214E-3</v>
      </c>
      <c r="P1000" s="17">
        <f t="shared" si="1079"/>
        <v>4.8786778376066486E-3</v>
      </c>
      <c r="Q1000" s="17">
        <f t="shared" si="1079"/>
        <v>1.7418010532314732E-2</v>
      </c>
      <c r="R1000" s="17">
        <f t="shared" si="1079"/>
        <v>0</v>
      </c>
      <c r="S1000" s="17">
        <f t="shared" si="1079"/>
        <v>0</v>
      </c>
      <c r="T1000" s="17">
        <f t="shared" si="1079"/>
        <v>3.7243947858471849E-3</v>
      </c>
      <c r="U1000" s="241">
        <v>-1.32E-2</v>
      </c>
      <c r="V1000" s="241">
        <v>-1.5E-3</v>
      </c>
      <c r="W1000" s="223">
        <f t="shared" ca="1" si="1059"/>
        <v>1.4048188252965305E-2</v>
      </c>
      <c r="X1000" s="223">
        <f>MMULT(N1000:T1000,'Parameters &amp; Main Results'!$B$12:$B$18)-'Parameters &amp; Main Results'!$B$22/12+MMULT(U1000:V1000,'Parameters &amp; Main Results'!$B$20:$B$21)</f>
        <v>1.4048188252965305E-2</v>
      </c>
      <c r="Y1000" s="223">
        <f>MMULT(N1000:T1000,'Parameters &amp; Main Results'!$C$12:$C$18)-'Parameters &amp; Main Results'!$C$22/12+MMULT(U1000:V1000,'Parameters &amp; Main Results'!$C$20:$C$21)</f>
        <v>1.6054606452968377E-2</v>
      </c>
      <c r="Z1000" s="17">
        <f t="shared" ca="1" si="1044"/>
        <v>76.473929892593461</v>
      </c>
      <c r="AA1000" s="70">
        <f ca="1">Z1000/OFFSET(Z1000,'Parameters &amp; Main Results'!$B$38,0)</f>
        <v>21.398521590462195</v>
      </c>
      <c r="AB1000" s="70">
        <f ca="1">SUMPRODUCT(Z1000:OFFSET(Z1000,'Parameters &amp; Main Results'!$B$38-1,0), 'Cash Flow Assist'!$P$11:OFFSET('Cash Flow Assist'!$P$11,'Parameters &amp; Main Results'!$B$38-1,0)  )/OFFSET(Z1000,'Parameters &amp; Main Results'!$B$38,0)</f>
        <v>3476.913836777293</v>
      </c>
      <c r="AC1000" s="70">
        <f ca="1">SUMPRODUCT(Z1000:OFFSET(Z1000,'Parameters &amp; Main Results'!$B$38-1,0),'Parameters &amp; Main Results'!$B$42:OFFSET('Parameters &amp; Main Results'!$B$42,'Parameters &amp; Main Results'!$B$38-1,0)   )/OFFSET(Z1000,'Parameters &amp; Main Results'!$B$38,0)</f>
        <v>0</v>
      </c>
      <c r="AD1000" s="155">
        <f t="shared" si="4"/>
        <v>-2.2881757773889566E-2</v>
      </c>
      <c r="AE1000" s="252">
        <f t="shared" ca="1" si="1054"/>
        <v>30191.4715</v>
      </c>
      <c r="AF1000" s="253">
        <f t="shared" ca="1" si="1056"/>
        <v>0.20765771552406773</v>
      </c>
      <c r="AG1000" s="258">
        <f t="shared" ca="1" si="1057"/>
        <v>0</v>
      </c>
      <c r="AH1000" s="227" t="str">
        <f ca="1">IF(SUM(AG1000:OFFSET(AG1000,(-HoldAggressiveTime-1),0,,))=0,"Defensive","Aggressive")</f>
        <v>Defensive</v>
      </c>
    </row>
    <row r="1001" spans="1:34" ht="15" x14ac:dyDescent="0.2">
      <c r="A1001">
        <f t="shared" si="15"/>
        <v>12</v>
      </c>
      <c r="B1001">
        <f t="shared" si="16"/>
        <v>1953</v>
      </c>
      <c r="C1001" s="70">
        <f t="shared" si="1"/>
        <v>1953.9166666665913</v>
      </c>
      <c r="D1001" s="149">
        <f t="shared" si="383"/>
        <v>19755</v>
      </c>
      <c r="E1001" s="151">
        <v>26.87</v>
      </c>
      <c r="F1001" s="152">
        <v>36712.382400000002</v>
      </c>
      <c r="G1001" s="152">
        <v>1835.3532</v>
      </c>
      <c r="H1001" s="152">
        <v>2295.4425657100001</v>
      </c>
      <c r="I1001" s="152">
        <v>36712.382400000002</v>
      </c>
      <c r="J1001" s="152">
        <v>26.87</v>
      </c>
      <c r="K1001" s="152">
        <v>26.87</v>
      </c>
      <c r="L1001" s="152">
        <v>35.5</v>
      </c>
      <c r="M1001" s="153">
        <v>11.74498124</v>
      </c>
      <c r="N1001" s="17">
        <f t="shared" ref="N1001:T1001" si="1080">F1001/F1000/$E1001*$E1000-1</f>
        <v>6.1461067366033184E-3</v>
      </c>
      <c r="O1001" s="17">
        <f t="shared" si="1080"/>
        <v>9.3622038639238347E-3</v>
      </c>
      <c r="P1001" s="17">
        <f t="shared" si="1080"/>
        <v>4.5478228798767617E-4</v>
      </c>
      <c r="Q1001" s="17">
        <f t="shared" si="1080"/>
        <v>6.1461067366033184E-3</v>
      </c>
      <c r="R1001" s="17">
        <f t="shared" si="1080"/>
        <v>0</v>
      </c>
      <c r="S1001" s="17">
        <f t="shared" si="1080"/>
        <v>0</v>
      </c>
      <c r="T1001" s="17">
        <f t="shared" si="1080"/>
        <v>-7.443245254931119E-4</v>
      </c>
      <c r="U1001" s="241">
        <v>-8.6E-3</v>
      </c>
      <c r="V1001" s="241">
        <v>-2.8199999999999999E-2</v>
      </c>
      <c r="W1001" s="223">
        <f t="shared" ca="1" si="1059"/>
        <v>6.4031379322959337E-3</v>
      </c>
      <c r="X1001" s="223">
        <f>MMULT(N1001:T1001,'Parameters &amp; Main Results'!$B$12:$B$18)-'Parameters &amp; Main Results'!$B$22/12+MMULT(U1001:V1001,'Parameters &amp; Main Results'!$B$20:$B$21)</f>
        <v>6.4031379322959337E-3</v>
      </c>
      <c r="Y1001" s="223">
        <f>MMULT(N1001:T1001,'Parameters &amp; Main Results'!$C$12:$C$18)-'Parameters &amp; Main Results'!$C$22/12+MMULT(U1001:V1001,'Parameters &amp; Main Results'!$C$20:$C$21)</f>
        <v>6.4260497826687047E-3</v>
      </c>
      <c r="Z1001" s="17">
        <f t="shared" ca="1" si="1044"/>
        <v>75.414492899341596</v>
      </c>
      <c r="AA1001" s="70">
        <f ca="1">Z1001/OFFSET(Z1001,'Parameters &amp; Main Results'!$B$38,0)</f>
        <v>21.832537659481453</v>
      </c>
      <c r="AB1001" s="70">
        <f ca="1">SUMPRODUCT(Z1001:OFFSET(Z1001,'Parameters &amp; Main Results'!$B$38-1,0), 'Cash Flow Assist'!$P$11:OFFSET('Cash Flow Assist'!$P$11,'Parameters &amp; Main Results'!$B$38-1,0)  )/OFFSET(Z1001,'Parameters &amp; Main Results'!$B$38,0)</f>
        <v>3576.164828929353</v>
      </c>
      <c r="AC1001" s="70">
        <f ca="1">SUMPRODUCT(Z1001:OFFSET(Z1001,'Parameters &amp; Main Results'!$B$38-1,0),'Parameters &amp; Main Results'!$B$42:OFFSET('Parameters &amp; Main Results'!$B$42,'Parameters &amp; Main Results'!$B$38-1,0)   )/OFFSET(Z1001,'Parameters &amp; Main Results'!$B$38,0)</f>
        <v>0</v>
      </c>
      <c r="AD1001" s="155">
        <f t="shared" si="4"/>
        <v>-1.6876284762885718E-2</v>
      </c>
      <c r="AE1001" s="252">
        <f t="shared" ca="1" si="1054"/>
        <v>29928.714199999999</v>
      </c>
      <c r="AF1001" s="253">
        <f t="shared" ca="1" si="1056"/>
        <v>0.22666086336579083</v>
      </c>
      <c r="AG1001" s="258">
        <f t="shared" ca="1" si="1057"/>
        <v>0</v>
      </c>
      <c r="AH1001" s="227" t="str">
        <f ca="1">IF(SUM(AG1001:OFFSET(AG1001,(-HoldAggressiveTime-1),0,,))=0,"Defensive","Aggressive")</f>
        <v>Defensive</v>
      </c>
    </row>
    <row r="1002" spans="1:34" ht="15" x14ac:dyDescent="0.2">
      <c r="A1002">
        <f t="shared" si="15"/>
        <v>1</v>
      </c>
      <c r="B1002">
        <f t="shared" si="16"/>
        <v>1954</v>
      </c>
      <c r="C1002" s="70">
        <f t="shared" si="1"/>
        <v>1953.9999999999245</v>
      </c>
      <c r="D1002" s="149">
        <f t="shared" si="383"/>
        <v>19783</v>
      </c>
      <c r="E1002" s="151">
        <v>26.94</v>
      </c>
      <c r="F1002" s="152">
        <v>38775.703000000001</v>
      </c>
      <c r="G1002" s="152">
        <v>1857.0277000000001</v>
      </c>
      <c r="H1002" s="152">
        <v>2298.5031557900002</v>
      </c>
      <c r="I1002" s="152">
        <v>38775.703000000001</v>
      </c>
      <c r="J1002" s="152">
        <v>26.94</v>
      </c>
      <c r="K1002" s="152">
        <v>26.94</v>
      </c>
      <c r="L1002" s="152">
        <v>35.25</v>
      </c>
      <c r="M1002" s="153">
        <v>12.25250934</v>
      </c>
      <c r="N1002" s="17">
        <f t="shared" ref="N1002:T1002" si="1081">F1002/F1001/$E1002*$E1001-1</f>
        <v>5.3457906424769552E-2</v>
      </c>
      <c r="O1002" s="17">
        <f t="shared" si="1081"/>
        <v>9.1803915384676138E-3</v>
      </c>
      <c r="P1002" s="17">
        <f t="shared" si="1081"/>
        <v>-1.2684978998681595E-3</v>
      </c>
      <c r="Q1002" s="17">
        <f t="shared" si="1081"/>
        <v>5.3457906424769552E-2</v>
      </c>
      <c r="R1002" s="17">
        <f t="shared" si="1081"/>
        <v>0</v>
      </c>
      <c r="S1002" s="17">
        <f t="shared" si="1081"/>
        <v>0</v>
      </c>
      <c r="T1002" s="17">
        <f t="shared" si="1081"/>
        <v>-9.6223219047022468E-3</v>
      </c>
      <c r="U1002" s="241">
        <v>5.0000000000000001E-3</v>
      </c>
      <c r="V1002" s="241">
        <v>3.4200000000000001E-2</v>
      </c>
      <c r="W1002" s="223">
        <f t="shared" ca="1" si="1059"/>
        <v>4.1406725364368901E-2</v>
      </c>
      <c r="X1002" s="223">
        <f>MMULT(N1002:T1002,'Parameters &amp; Main Results'!$B$12:$B$18)-'Parameters &amp; Main Results'!$B$22/12+MMULT(U1002:V1002,'Parameters &amp; Main Results'!$B$20:$B$21)</f>
        <v>4.1406725364368901E-2</v>
      </c>
      <c r="Y1002" s="223">
        <f>MMULT(N1002:T1002,'Parameters &amp; Main Results'!$C$12:$C$18)-'Parameters &amp; Main Results'!$C$22/12+MMULT(U1002:V1002,'Parameters &amp; Main Results'!$C$20:$C$21)</f>
        <v>4.8988488269472691E-2</v>
      </c>
      <c r="Z1002" s="17">
        <f t="shared" ca="1" si="1044"/>
        <v>74.934675834064194</v>
      </c>
      <c r="AA1002" s="70">
        <f ca="1">Z1002/OFFSET(Z1002,'Parameters &amp; Main Results'!$B$38,0)</f>
        <v>22.605290246256637</v>
      </c>
      <c r="AB1002" s="70">
        <f ca="1">SUMPRODUCT(Z1002:OFFSET(Z1002,'Parameters &amp; Main Results'!$B$38-1,0), 'Cash Flow Assist'!$P$11:OFFSET('Cash Flow Assist'!$P$11,'Parameters &amp; Main Results'!$B$38-1,0)  )/OFFSET(Z1002,'Parameters &amp; Main Results'!$B$38,0)</f>
        <v>3704.7426853717175</v>
      </c>
      <c r="AC1002" s="70">
        <f ca="1">SUMPRODUCT(Z1002:OFFSET(Z1002,'Parameters &amp; Main Results'!$B$38-1,0),'Parameters &amp; Main Results'!$B$42:OFFSET('Parameters &amp; Main Results'!$B$42,'Parameters &amp; Main Results'!$B$38-1,0)   )/OFFSET(Z1002,'Parameters &amp; Main Results'!$B$38,0)</f>
        <v>0</v>
      </c>
      <c r="AD1002" s="155">
        <f t="shared" si="4"/>
        <v>0</v>
      </c>
      <c r="AE1002" s="252">
        <f t="shared" ca="1" si="1054"/>
        <v>30003.667399999998</v>
      </c>
      <c r="AF1002" s="253">
        <f t="shared" ca="1" si="1056"/>
        <v>0.292365445965449</v>
      </c>
      <c r="AG1002" s="258">
        <f t="shared" ca="1" si="1057"/>
        <v>0</v>
      </c>
      <c r="AH1002" s="227" t="str">
        <f ca="1">IF(SUM(AG1002:OFFSET(AG1002,(-HoldAggressiveTime-1),0,,))=0,"Defensive","Aggressive")</f>
        <v>Defensive</v>
      </c>
    </row>
    <row r="1003" spans="1:34" ht="15" x14ac:dyDescent="0.2">
      <c r="A1003">
        <f t="shared" si="15"/>
        <v>2</v>
      </c>
      <c r="B1003">
        <f t="shared" si="16"/>
        <v>1954</v>
      </c>
      <c r="C1003" s="70">
        <f t="shared" si="1"/>
        <v>1954.0833333332578</v>
      </c>
      <c r="D1003" s="149">
        <f t="shared" si="383"/>
        <v>19814</v>
      </c>
      <c r="E1003" s="151">
        <v>26.99</v>
      </c>
      <c r="F1003" s="152">
        <v>39070.802300000003</v>
      </c>
      <c r="G1003" s="152">
        <v>1862.4887000000001</v>
      </c>
      <c r="H1003" s="152">
        <v>2300.7633505600002</v>
      </c>
      <c r="I1003" s="152">
        <v>39070.802300000003</v>
      </c>
      <c r="J1003" s="152">
        <v>26.99</v>
      </c>
      <c r="K1003" s="152">
        <v>26.99</v>
      </c>
      <c r="L1003" s="152">
        <v>35.25</v>
      </c>
      <c r="M1003" s="153">
        <v>12.323025660000001</v>
      </c>
      <c r="N1003" s="17">
        <f t="shared" ref="N1003:T1003" si="1082">F1003/F1002/$E1003*$E1002-1</f>
        <v>5.7437812267717714E-3</v>
      </c>
      <c r="O1003" s="17">
        <f t="shared" si="1082"/>
        <v>1.0827350348427967E-3</v>
      </c>
      <c r="P1003" s="17">
        <f t="shared" si="1082"/>
        <v>-8.7102630597846176E-4</v>
      </c>
      <c r="Q1003" s="17">
        <f t="shared" si="1082"/>
        <v>5.7437812267717714E-3</v>
      </c>
      <c r="R1003" s="17">
        <f t="shared" si="1082"/>
        <v>0</v>
      </c>
      <c r="S1003" s="17">
        <f t="shared" si="1082"/>
        <v>0</v>
      </c>
      <c r="T1003" s="17">
        <f t="shared" si="1082"/>
        <v>-1.8525379770284456E-3</v>
      </c>
      <c r="U1003" s="241">
        <v>-2E-3</v>
      </c>
      <c r="V1003" s="241">
        <v>-2.8E-3</v>
      </c>
      <c r="W1003" s="223">
        <f t="shared" ca="1" si="1059"/>
        <v>4.3900893615292993E-3</v>
      </c>
      <c r="X1003" s="223">
        <f>MMULT(N1003:T1003,'Parameters &amp; Main Results'!$B$12:$B$18)-'Parameters &amp; Main Results'!$B$22/12+MMULT(U1003:V1003,'Parameters &amp; Main Results'!$B$20:$B$21)</f>
        <v>4.3900893615292993E-3</v>
      </c>
      <c r="Y1003" s="223">
        <f>MMULT(N1003:T1003,'Parameters &amp; Main Results'!$C$12:$C$18)-'Parameters &amp; Main Results'!$C$22/12+MMULT(U1003:V1003,'Parameters &amp; Main Results'!$C$20:$C$21)</f>
        <v>5.2360099409122073E-3</v>
      </c>
      <c r="Z1003" s="17">
        <f t="shared" ca="1" si="1044"/>
        <v>71.955244775134275</v>
      </c>
      <c r="AA1003" s="70">
        <f ca="1">Z1003/OFFSET(Z1003,'Parameters &amp; Main Results'!$B$38,0)</f>
        <v>22.26445515686882</v>
      </c>
      <c r="AB1003" s="70">
        <f ca="1">SUMPRODUCT(Z1003:OFFSET(Z1003,'Parameters &amp; Main Results'!$B$38-1,0), 'Cash Flow Assist'!$P$11:OFFSET('Cash Flow Assist'!$P$11,'Parameters &amp; Main Results'!$B$38-1,0)  )/OFFSET(Z1003,'Parameters &amp; Main Results'!$B$38,0)</f>
        <v>3777.8114813635229</v>
      </c>
      <c r="AC1003" s="70">
        <f ca="1">SUMPRODUCT(Z1003:OFFSET(Z1003,'Parameters &amp; Main Results'!$B$38-1,0),'Parameters &amp; Main Results'!$B$42:OFFSET('Parameters &amp; Main Results'!$B$42,'Parameters &amp; Main Results'!$B$38-1,0)   )/OFFSET(Z1003,'Parameters &amp; Main Results'!$B$38,0)</f>
        <v>0</v>
      </c>
      <c r="AD1003" s="155">
        <f t="shared" si="4"/>
        <v>0</v>
      </c>
      <c r="AE1003" s="252">
        <f t="shared" ca="1" si="1054"/>
        <v>31324.8037</v>
      </c>
      <c r="AF1003" s="253">
        <f t="shared" ca="1" si="1056"/>
        <v>0.24728003642685245</v>
      </c>
      <c r="AG1003" s="258">
        <f t="shared" ca="1" si="1057"/>
        <v>0</v>
      </c>
      <c r="AH1003" s="227" t="str">
        <f ca="1">IF(SUM(AG1003:OFFSET(AG1003,(-HoldAggressiveTime-1),0,,))=0,"Defensive","Aggressive")</f>
        <v>Defensive</v>
      </c>
    </row>
    <row r="1004" spans="1:34" ht="15" x14ac:dyDescent="0.2">
      <c r="A1004">
        <f t="shared" si="15"/>
        <v>3</v>
      </c>
      <c r="B1004">
        <f t="shared" si="16"/>
        <v>1954</v>
      </c>
      <c r="C1004" s="70">
        <f t="shared" si="1"/>
        <v>1954.166666666591</v>
      </c>
      <c r="D1004" s="149">
        <f t="shared" si="383"/>
        <v>19844</v>
      </c>
      <c r="E1004" s="151">
        <v>26.93</v>
      </c>
      <c r="F1004" s="152">
        <v>40420.2408</v>
      </c>
      <c r="G1004" s="152">
        <v>1882.6766</v>
      </c>
      <c r="H1004" s="152">
        <v>2302.6231342699998</v>
      </c>
      <c r="I1004" s="152">
        <v>40420.2408</v>
      </c>
      <c r="J1004" s="152">
        <v>26.93</v>
      </c>
      <c r="K1004" s="152">
        <v>26.93</v>
      </c>
      <c r="L1004" s="152">
        <v>35.25</v>
      </c>
      <c r="M1004" s="153">
        <v>12.593061219999999</v>
      </c>
      <c r="N1004" s="17">
        <f t="shared" ref="N1004:T1004" si="1083">F1004/F1003/$E1004*$E1003-1</f>
        <v>3.6843234633677113E-2</v>
      </c>
      <c r="O1004" s="17">
        <f t="shared" si="1083"/>
        <v>1.3091354953401746E-2</v>
      </c>
      <c r="P1004" s="17">
        <f t="shared" si="1083"/>
        <v>3.0381328141768638E-3</v>
      </c>
      <c r="Q1004" s="17">
        <f t="shared" si="1083"/>
        <v>3.6843234633677113E-2</v>
      </c>
      <c r="R1004" s="17">
        <f t="shared" si="1083"/>
        <v>0</v>
      </c>
      <c r="S1004" s="17">
        <f t="shared" si="1083"/>
        <v>0</v>
      </c>
      <c r="T1004" s="17">
        <f t="shared" si="1083"/>
        <v>2.2279985146675951E-3</v>
      </c>
      <c r="U1004" s="241">
        <v>-5.1999999999999998E-3</v>
      </c>
      <c r="V1004" s="241">
        <v>-1.4999999999999999E-2</v>
      </c>
      <c r="W1004" s="223">
        <f t="shared" ca="1" si="1059"/>
        <v>3.0320430225004899E-2</v>
      </c>
      <c r="X1004" s="223">
        <f>MMULT(N1004:T1004,'Parameters &amp; Main Results'!$B$12:$B$18)-'Parameters &amp; Main Results'!$B$22/12+MMULT(U1004:V1004,'Parameters &amp; Main Results'!$B$20:$B$21)</f>
        <v>3.0320430225004899E-2</v>
      </c>
      <c r="Y1004" s="223">
        <f>MMULT(N1004:T1004,'Parameters &amp; Main Results'!$C$12:$C$18)-'Parameters &amp; Main Results'!$C$22/12+MMULT(U1004:V1004,'Parameters &amp; Main Results'!$C$20:$C$21)</f>
        <v>3.442637999898291E-2</v>
      </c>
      <c r="Z1004" s="17">
        <f t="shared" ca="1" si="1044"/>
        <v>71.640735544169672</v>
      </c>
      <c r="AA1004" s="70">
        <f ca="1">Z1004/OFFSET(Z1004,'Parameters &amp; Main Results'!$B$38,0)</f>
        <v>21.522090292239415</v>
      </c>
      <c r="AB1004" s="70">
        <f ca="1">SUMPRODUCT(Z1004:OFFSET(Z1004,'Parameters &amp; Main Results'!$B$38-1,0), 'Cash Flow Assist'!$P$11:OFFSET('Cash Flow Assist'!$P$11,'Parameters &amp; Main Results'!$B$38-1,0)  )/OFFSET(Z1004,'Parameters &amp; Main Results'!$B$38,0)</f>
        <v>3647.2339846227842</v>
      </c>
      <c r="AC1004" s="70">
        <f ca="1">SUMPRODUCT(Z1004:OFFSET(Z1004,'Parameters &amp; Main Results'!$B$38-1,0),'Parameters &amp; Main Results'!$B$42:OFFSET('Parameters &amp; Main Results'!$B$42,'Parameters &amp; Main Results'!$B$38-1,0)   )/OFFSET(Z1004,'Parameters &amp; Main Results'!$B$38,0)</f>
        <v>0</v>
      </c>
      <c r="AD1004" s="155">
        <f t="shared" si="4"/>
        <v>0</v>
      </c>
      <c r="AE1004" s="252">
        <f t="shared" ca="1" si="1054"/>
        <v>31977.551200000002</v>
      </c>
      <c r="AF1004" s="253">
        <f t="shared" ca="1" si="1056"/>
        <v>0.26401926611566173</v>
      </c>
      <c r="AG1004" s="258">
        <f t="shared" ca="1" si="1057"/>
        <v>0</v>
      </c>
      <c r="AH1004" s="227" t="str">
        <f ca="1">IF(SUM(AG1004:OFFSET(AG1004,(-HoldAggressiveTime-1),0,,))=0,"Defensive","Aggressive")</f>
        <v>Defensive</v>
      </c>
    </row>
    <row r="1005" spans="1:34" ht="15" x14ac:dyDescent="0.2">
      <c r="A1005">
        <f t="shared" si="15"/>
        <v>4</v>
      </c>
      <c r="B1005">
        <f t="shared" si="16"/>
        <v>1954</v>
      </c>
      <c r="C1005" s="70">
        <f t="shared" si="1"/>
        <v>1954.2499999999243</v>
      </c>
      <c r="D1005" s="149">
        <f t="shared" si="383"/>
        <v>19875</v>
      </c>
      <c r="E1005" s="151">
        <v>26.86</v>
      </c>
      <c r="F1005" s="152">
        <v>42586.304400000001</v>
      </c>
      <c r="G1005" s="152">
        <v>1899.6215</v>
      </c>
      <c r="H1005" s="152">
        <v>2304.5995524599998</v>
      </c>
      <c r="I1005" s="152">
        <v>42586.304400000001</v>
      </c>
      <c r="J1005" s="152">
        <v>26.86</v>
      </c>
      <c r="K1005" s="152">
        <v>26.86</v>
      </c>
      <c r="L1005" s="152">
        <v>35.25</v>
      </c>
      <c r="M1005" s="153">
        <v>13.2021844</v>
      </c>
      <c r="N1005" s="17">
        <f t="shared" ref="N1005:T1005" si="1084">F1005/F1004/$E1005*$E1004-1</f>
        <v>5.6334350488643103E-2</v>
      </c>
      <c r="O1005" s="17">
        <f t="shared" si="1084"/>
        <v>1.1629992364329711E-2</v>
      </c>
      <c r="P1005" s="17">
        <f t="shared" si="1084"/>
        <v>3.4666759740791253E-3</v>
      </c>
      <c r="Q1005" s="17">
        <f t="shared" si="1084"/>
        <v>5.6334350488643103E-2</v>
      </c>
      <c r="R1005" s="17">
        <f t="shared" si="1084"/>
        <v>0</v>
      </c>
      <c r="S1005" s="17">
        <f t="shared" si="1084"/>
        <v>0</v>
      </c>
      <c r="T1005" s="17">
        <f t="shared" si="1084"/>
        <v>2.6061057334325621E-3</v>
      </c>
      <c r="U1005" s="241">
        <v>-3.4200000000000001E-2</v>
      </c>
      <c r="V1005" s="241">
        <v>-3.3999999999999998E-3</v>
      </c>
      <c r="W1005" s="223">
        <f t="shared" ca="1" si="1059"/>
        <v>4.466539995935323E-2</v>
      </c>
      <c r="X1005" s="223">
        <f>MMULT(N1005:T1005,'Parameters &amp; Main Results'!$B$12:$B$18)-'Parameters &amp; Main Results'!$B$22/12+MMULT(U1005:V1005,'Parameters &amp; Main Results'!$B$20:$B$21)</f>
        <v>4.466539995935323E-2</v>
      </c>
      <c r="Y1005" s="223">
        <f>MMULT(N1005:T1005,'Parameters &amp; Main Results'!$C$12:$C$18)-'Parameters &amp; Main Results'!$C$22/12+MMULT(U1005:V1005,'Parameters &amp; Main Results'!$C$20:$C$21)</f>
        <v>5.1822248009545095E-2</v>
      </c>
      <c r="Z1005" s="17">
        <f t="shared" ca="1" si="1044"/>
        <v>69.532480811357416</v>
      </c>
      <c r="AA1005" s="70">
        <f ca="1">Z1005/OFFSET(Z1005,'Parameters &amp; Main Results'!$B$38,0)</f>
        <v>21.535183339597701</v>
      </c>
      <c r="AB1005" s="70">
        <f ca="1">SUMPRODUCT(Z1005:OFFSET(Z1005,'Parameters &amp; Main Results'!$B$38-1,0), 'Cash Flow Assist'!$P$11:OFFSET('Cash Flow Assist'!$P$11,'Parameters &amp; Main Results'!$B$38-1,0)  )/OFFSET(Z1005,'Parameters &amp; Main Results'!$B$38,0)</f>
        <v>3738.9485802606687</v>
      </c>
      <c r="AC1005" s="70">
        <f ca="1">SUMPRODUCT(Z1005:OFFSET(Z1005,'Parameters &amp; Main Results'!$B$38-1,0),'Parameters &amp; Main Results'!$B$42:OFFSET('Parameters &amp; Main Results'!$B$42,'Parameters &amp; Main Results'!$B$38-1,0)   )/OFFSET(Z1005,'Parameters &amp; Main Results'!$B$38,0)</f>
        <v>0</v>
      </c>
      <c r="AD1005" s="155">
        <f t="shared" si="4"/>
        <v>0</v>
      </c>
      <c r="AE1005" s="252">
        <f t="shared" ca="1" si="1054"/>
        <v>30966.145400000001</v>
      </c>
      <c r="AF1005" s="253">
        <f t="shared" ca="1" si="1056"/>
        <v>0.37525364716526838</v>
      </c>
      <c r="AG1005" s="258">
        <f t="shared" ca="1" si="1057"/>
        <v>0</v>
      </c>
      <c r="AH1005" s="227" t="str">
        <f ca="1">IF(SUM(AG1005:OFFSET(AG1005,(-HoldAggressiveTime-1),0,,))=0,"Defensive","Aggressive")</f>
        <v>Defensive</v>
      </c>
    </row>
    <row r="1006" spans="1:34" ht="15" x14ac:dyDescent="0.2">
      <c r="A1006">
        <f t="shared" si="15"/>
        <v>5</v>
      </c>
      <c r="B1006">
        <f t="shared" si="16"/>
        <v>1954</v>
      </c>
      <c r="C1006" s="70">
        <f t="shared" si="1"/>
        <v>1954.3333333332575</v>
      </c>
      <c r="D1006" s="149">
        <f t="shared" si="383"/>
        <v>19905</v>
      </c>
      <c r="E1006" s="151">
        <v>26.93</v>
      </c>
      <c r="F1006" s="152">
        <v>44172.673799999997</v>
      </c>
      <c r="G1006" s="152">
        <v>1889.9947999999999</v>
      </c>
      <c r="H1006" s="152">
        <v>2306.4624371</v>
      </c>
      <c r="I1006" s="152">
        <v>44172.673799999997</v>
      </c>
      <c r="J1006" s="152">
        <v>26.93</v>
      </c>
      <c r="K1006" s="152">
        <v>26.93</v>
      </c>
      <c r="L1006" s="152">
        <v>35.25</v>
      </c>
      <c r="M1006" s="153">
        <v>13.52518319</v>
      </c>
      <c r="N1006" s="17">
        <f t="shared" ref="N1006:T1006" si="1085">F1006/F1005/$E1006*$E1005-1</f>
        <v>3.4554535638821049E-2</v>
      </c>
      <c r="O1006" s="17">
        <f t="shared" si="1085"/>
        <v>-7.6538527324089278E-3</v>
      </c>
      <c r="P1006" s="17">
        <f t="shared" si="1085"/>
        <v>-1.7930993927267602E-3</v>
      </c>
      <c r="Q1006" s="17">
        <f t="shared" si="1085"/>
        <v>3.4554535638821049E-2</v>
      </c>
      <c r="R1006" s="17">
        <f t="shared" si="1085"/>
        <v>0</v>
      </c>
      <c r="S1006" s="17">
        <f t="shared" si="1085"/>
        <v>0</v>
      </c>
      <c r="T1006" s="17">
        <f t="shared" si="1085"/>
        <v>-2.5993316004456757E-3</v>
      </c>
      <c r="U1006" s="241">
        <v>4.1000000000000003E-3</v>
      </c>
      <c r="V1006" s="241">
        <v>2.46E-2</v>
      </c>
      <c r="W1006" s="223">
        <f t="shared" ca="1" si="1059"/>
        <v>2.4213497935945055E-2</v>
      </c>
      <c r="X1006" s="223">
        <f>MMULT(N1006:T1006,'Parameters &amp; Main Results'!$B$12:$B$18)-'Parameters &amp; Main Results'!$B$22/12+MMULT(U1006:V1006,'Parameters &amp; Main Results'!$B$20:$B$21)</f>
        <v>2.4213497935945055E-2</v>
      </c>
      <c r="Y1006" s="223">
        <f>MMULT(N1006:T1006,'Parameters &amp; Main Results'!$C$12:$C$18)-'Parameters &amp; Main Results'!$C$22/12+MMULT(U1006:V1006,'Parameters &amp; Main Results'!$C$20:$C$21)</f>
        <v>3.0292030135031386E-2</v>
      </c>
      <c r="Z1006" s="17">
        <f t="shared" ca="1" si="1044"/>
        <v>66.559570953592271</v>
      </c>
      <c r="AA1006" s="70">
        <f ca="1">Z1006/OFFSET(Z1006,'Parameters &amp; Main Results'!$B$38,0)</f>
        <v>21.078136845825</v>
      </c>
      <c r="AB1006" s="70">
        <f ca="1">SUMPRODUCT(Z1006:OFFSET(Z1006,'Parameters &amp; Main Results'!$B$38-1,0), 'Cash Flow Assist'!$P$11:OFFSET('Cash Flow Assist'!$P$11,'Parameters &amp; Main Results'!$B$38-1,0)  )/OFFSET(Z1006,'Parameters &amp; Main Results'!$B$38,0)</f>
        <v>3802.0561657018179</v>
      </c>
      <c r="AC1006" s="70">
        <f ca="1">SUMPRODUCT(Z1006:OFFSET(Z1006,'Parameters &amp; Main Results'!$B$38-1,0),'Parameters &amp; Main Results'!$B$42:OFFSET('Parameters &amp; Main Results'!$B$42,'Parameters &amp; Main Results'!$B$38-1,0)   )/OFFSET(Z1006,'Parameters &amp; Main Results'!$B$38,0)</f>
        <v>0</v>
      </c>
      <c r="AD1006" s="155">
        <f t="shared" si="4"/>
        <v>0</v>
      </c>
      <c r="AE1006" s="252">
        <f t="shared" ca="1" si="1054"/>
        <v>32598.522799999999</v>
      </c>
      <c r="AF1006" s="253">
        <f t="shared" ca="1" si="1056"/>
        <v>0.3550513951509483</v>
      </c>
      <c r="AG1006" s="258">
        <f t="shared" ca="1" si="1057"/>
        <v>0</v>
      </c>
      <c r="AH1006" s="227" t="str">
        <f ca="1">IF(SUM(AG1006:OFFSET(AG1006,(-HoldAggressiveTime-1),0,,))=0,"Defensive","Aggressive")</f>
        <v>Defensive</v>
      </c>
    </row>
    <row r="1007" spans="1:34" ht="15" x14ac:dyDescent="0.2">
      <c r="A1007">
        <f t="shared" si="15"/>
        <v>6</v>
      </c>
      <c r="B1007">
        <f t="shared" si="16"/>
        <v>1954</v>
      </c>
      <c r="C1007" s="70">
        <f t="shared" si="1"/>
        <v>1954.4166666665908</v>
      </c>
      <c r="D1007" s="149">
        <f t="shared" si="383"/>
        <v>19936</v>
      </c>
      <c r="E1007" s="151">
        <v>26.94</v>
      </c>
      <c r="F1007" s="152">
        <v>44393.232300000003</v>
      </c>
      <c r="G1007" s="152">
        <v>1892.0752</v>
      </c>
      <c r="H1007" s="152">
        <v>2307.9231966399998</v>
      </c>
      <c r="I1007" s="152">
        <v>44393.232300000003</v>
      </c>
      <c r="J1007" s="152">
        <v>26.94</v>
      </c>
      <c r="K1007" s="152">
        <v>26.94</v>
      </c>
      <c r="L1007" s="152">
        <v>35.25</v>
      </c>
      <c r="M1007" s="153">
        <v>13.473199149999999</v>
      </c>
      <c r="N1007" s="17">
        <f t="shared" ref="N1007:T1007" si="1086">F1007/F1006/$E1007*$E1006-1</f>
        <v>4.6200495813266684E-3</v>
      </c>
      <c r="O1007" s="17">
        <f t="shared" si="1086"/>
        <v>7.2913992968404173E-4</v>
      </c>
      <c r="P1007" s="17">
        <f t="shared" si="1086"/>
        <v>2.6190299279260643E-4</v>
      </c>
      <c r="Q1007" s="17">
        <f t="shared" si="1086"/>
        <v>4.6200495813266684E-3</v>
      </c>
      <c r="R1007" s="17">
        <f t="shared" si="1086"/>
        <v>0</v>
      </c>
      <c r="S1007" s="17">
        <f t="shared" si="1086"/>
        <v>0</v>
      </c>
      <c r="T1007" s="17">
        <f t="shared" si="1086"/>
        <v>-3.7119524870088405E-4</v>
      </c>
      <c r="U1007" s="241">
        <v>3.8999999999999998E-3</v>
      </c>
      <c r="V1007" s="241">
        <v>0</v>
      </c>
      <c r="W1007" s="223">
        <f t="shared" ca="1" si="1059"/>
        <v>3.5506387428300983E-3</v>
      </c>
      <c r="X1007" s="223">
        <f>MMULT(N1007:T1007,'Parameters &amp; Main Results'!$B$12:$B$18)-'Parameters &amp; Main Results'!$B$22/12+MMULT(U1007:V1007,'Parameters &amp; Main Results'!$B$20:$B$21)</f>
        <v>3.5506387428300983E-3</v>
      </c>
      <c r="Y1007" s="223">
        <f>MMULT(N1007:T1007,'Parameters &amp; Main Results'!$C$12:$C$18)-'Parameters &amp; Main Results'!$C$22/12+MMULT(U1007:V1007,'Parameters &amp; Main Results'!$C$20:$C$21)</f>
        <v>4.1892919494957402E-3</v>
      </c>
      <c r="Z1007" s="17">
        <f t="shared" ca="1" si="1044"/>
        <v>64.986031806578424</v>
      </c>
      <c r="AA1007" s="70">
        <f ca="1">Z1007/OFFSET(Z1007,'Parameters &amp; Main Results'!$B$38,0)</f>
        <v>19.995211666155583</v>
      </c>
      <c r="AB1007" s="70">
        <f ca="1">SUMPRODUCT(Z1007:OFFSET(Z1007,'Parameters &amp; Main Results'!$B$38-1,0), 'Cash Flow Assist'!$P$11:OFFSET('Cash Flow Assist'!$P$11,'Parameters &amp; Main Results'!$B$38-1,0)  )/OFFSET(Z1007,'Parameters &amp; Main Results'!$B$38,0)</f>
        <v>3674.5425662088933</v>
      </c>
      <c r="AC1007" s="70">
        <f ca="1">SUMPRODUCT(Z1007:OFFSET(Z1007,'Parameters &amp; Main Results'!$B$38-1,0),'Parameters &amp; Main Results'!$B$42:OFFSET('Parameters &amp; Main Results'!$B$42,'Parameters &amp; Main Results'!$B$38-1,0)   )/OFFSET(Z1007,'Parameters &amp; Main Results'!$B$38,0)</f>
        <v>0</v>
      </c>
      <c r="AD1007" s="155">
        <f t="shared" si="4"/>
        <v>0</v>
      </c>
      <c r="AE1007" s="252">
        <f t="shared" ca="1" si="1054"/>
        <v>31362.5756</v>
      </c>
      <c r="AF1007" s="253">
        <f t="shared" ca="1" si="1056"/>
        <v>0.41548426590321247</v>
      </c>
      <c r="AG1007" s="258">
        <f t="shared" ca="1" si="1057"/>
        <v>0</v>
      </c>
      <c r="AH1007" s="227" t="str">
        <f ca="1">IF(SUM(AG1007:OFFSET(AG1007,(-HoldAggressiveTime-1),0,,))=0,"Defensive","Aggressive")</f>
        <v>Defensive</v>
      </c>
    </row>
    <row r="1008" spans="1:34" ht="15" x14ac:dyDescent="0.2">
      <c r="A1008">
        <f t="shared" si="15"/>
        <v>7</v>
      </c>
      <c r="B1008">
        <f t="shared" si="16"/>
        <v>1954</v>
      </c>
      <c r="C1008" s="70">
        <f t="shared" si="1"/>
        <v>1954.4999999999241</v>
      </c>
      <c r="D1008" s="149">
        <f t="shared" si="383"/>
        <v>19967</v>
      </c>
      <c r="E1008" s="151">
        <v>26.86</v>
      </c>
      <c r="F1008" s="152">
        <v>47105.6423</v>
      </c>
      <c r="G1008" s="152">
        <v>1909.1188999999999</v>
      </c>
      <c r="H1008" s="152">
        <v>2309.1540890199999</v>
      </c>
      <c r="I1008" s="152">
        <v>47105.6423</v>
      </c>
      <c r="J1008" s="152">
        <v>26.86</v>
      </c>
      <c r="K1008" s="152">
        <v>26.86</v>
      </c>
      <c r="L1008" s="152">
        <v>35.25</v>
      </c>
      <c r="M1008" s="153">
        <v>14.22784489</v>
      </c>
      <c r="N1008" s="17">
        <f t="shared" ref="N1008:T1008" si="1087">F1008/F1007/$E1008*$E1007-1</f>
        <v>6.426001455374486E-2</v>
      </c>
      <c r="O1008" s="17">
        <f t="shared" si="1087"/>
        <v>1.2013175925169817E-2</v>
      </c>
      <c r="P1008" s="17">
        <f t="shared" si="1087"/>
        <v>3.5133283729984477E-3</v>
      </c>
      <c r="Q1008" s="17">
        <f t="shared" si="1087"/>
        <v>6.426001455374486E-2</v>
      </c>
      <c r="R1008" s="17">
        <f t="shared" si="1087"/>
        <v>0</v>
      </c>
      <c r="S1008" s="17">
        <f t="shared" si="1087"/>
        <v>0</v>
      </c>
      <c r="T1008" s="17">
        <f t="shared" si="1087"/>
        <v>2.9784065524944836E-3</v>
      </c>
      <c r="U1008" s="241">
        <v>1.06E-2</v>
      </c>
      <c r="V1008" s="241">
        <v>4.1300000000000003E-2</v>
      </c>
      <c r="W1008" s="223">
        <f t="shared" ca="1" si="1059"/>
        <v>5.0704899761300659E-2</v>
      </c>
      <c r="X1008" s="223">
        <f>MMULT(N1008:T1008,'Parameters &amp; Main Results'!$B$12:$B$18)-'Parameters &amp; Main Results'!$B$22/12+MMULT(U1008:V1008,'Parameters &amp; Main Results'!$B$20:$B$21)</f>
        <v>5.0704899761300659E-2</v>
      </c>
      <c r="Y1008" s="223">
        <f>MMULT(N1008:T1008,'Parameters &amp; Main Results'!$C$12:$C$18)-'Parameters &amp; Main Results'!$C$22/12+MMULT(U1008:V1008,'Parameters &amp; Main Results'!$C$20:$C$21)</f>
        <v>5.8993664024220689E-2</v>
      </c>
      <c r="Z1008" s="17">
        <f t="shared" ca="1" si="1044"/>
        <v>64.756106266832589</v>
      </c>
      <c r="AA1008" s="70">
        <f ca="1">Z1008/OFFSET(Z1008,'Parameters &amp; Main Results'!$B$38,0)</f>
        <v>20.777376707327644</v>
      </c>
      <c r="AB1008" s="70">
        <f ca="1">SUMPRODUCT(Z1008:OFFSET(Z1008,'Parameters &amp; Main Results'!$B$38-1,0), 'Cash Flow Assist'!$P$11:OFFSET('Cash Flow Assist'!$P$11,'Parameters &amp; Main Results'!$B$38-1,0)  )/OFFSET(Z1008,'Parameters &amp; Main Results'!$B$38,0)</f>
        <v>3812.0309138752318</v>
      </c>
      <c r="AC1008" s="70">
        <f ca="1">SUMPRODUCT(Z1008:OFFSET(Z1008,'Parameters &amp; Main Results'!$B$38-1,0),'Parameters &amp; Main Results'!$B$42:OFFSET('Parameters &amp; Main Results'!$B$42,'Parameters &amp; Main Results'!$B$38-1,0)   )/OFFSET(Z1008,'Parameters &amp; Main Results'!$B$38,0)</f>
        <v>0</v>
      </c>
      <c r="AD1008" s="155">
        <f t="shared" si="4"/>
        <v>0</v>
      </c>
      <c r="AE1008" s="252">
        <f t="shared" ca="1" si="1054"/>
        <v>32236.279699999999</v>
      </c>
      <c r="AF1008" s="253">
        <f t="shared" ca="1" si="1056"/>
        <v>0.46126174417080767</v>
      </c>
      <c r="AG1008" s="258">
        <f t="shared" ca="1" si="1057"/>
        <v>0</v>
      </c>
      <c r="AH1008" s="227" t="str">
        <f ca="1">IF(SUM(AG1008:OFFSET(AG1008,(-HoldAggressiveTime-1),0,,))=0,"Defensive","Aggressive")</f>
        <v>Defensive</v>
      </c>
    </row>
    <row r="1009" spans="1:34" ht="15" x14ac:dyDescent="0.2">
      <c r="A1009">
        <f t="shared" si="15"/>
        <v>8</v>
      </c>
      <c r="B1009">
        <f t="shared" si="16"/>
        <v>1954</v>
      </c>
      <c r="C1009" s="70">
        <f t="shared" si="1"/>
        <v>1954.5833333332573</v>
      </c>
      <c r="D1009" s="149">
        <f t="shared" si="383"/>
        <v>19997</v>
      </c>
      <c r="E1009" s="151">
        <v>26.85</v>
      </c>
      <c r="F1009" s="152">
        <v>45697.311999999998</v>
      </c>
      <c r="G1009" s="152">
        <v>1902.7807</v>
      </c>
      <c r="H1009" s="152">
        <v>2310.53958147</v>
      </c>
      <c r="I1009" s="152">
        <v>45697.311999999998</v>
      </c>
      <c r="J1009" s="152">
        <v>26.85</v>
      </c>
      <c r="K1009" s="152">
        <v>26.85</v>
      </c>
      <c r="L1009" s="152">
        <v>35.25</v>
      </c>
      <c r="M1009" s="153">
        <v>13.630856209999999</v>
      </c>
      <c r="N1009" s="17">
        <f t="shared" ref="N1009:T1009" si="1088">F1009/F1008/$E1009*$E1008-1</f>
        <v>-2.9535969557218045E-2</v>
      </c>
      <c r="O1009" s="17">
        <f t="shared" si="1088"/>
        <v>-2.9487578527617186E-3</v>
      </c>
      <c r="P1009" s="17">
        <f t="shared" si="1088"/>
        <v>9.7266294079356719E-4</v>
      </c>
      <c r="Q1009" s="17">
        <f t="shared" si="1088"/>
        <v>-2.9535969557218045E-2</v>
      </c>
      <c r="R1009" s="17">
        <f t="shared" si="1088"/>
        <v>0</v>
      </c>
      <c r="S1009" s="17">
        <f t="shared" si="1088"/>
        <v>0</v>
      </c>
      <c r="T1009" s="17">
        <f t="shared" si="1088"/>
        <v>3.7243947858467408E-4</v>
      </c>
      <c r="U1009" s="241">
        <v>2.69E-2</v>
      </c>
      <c r="V1009" s="241">
        <v>-1.38E-2</v>
      </c>
      <c r="W1009" s="223">
        <f t="shared" ca="1" si="1059"/>
        <v>-2.2764773431203311E-2</v>
      </c>
      <c r="X1009" s="223">
        <f>MMULT(N1009:T1009,'Parameters &amp; Main Results'!$B$12:$B$18)-'Parameters &amp; Main Results'!$B$22/12+MMULT(U1009:V1009,'Parameters &amp; Main Results'!$B$20:$B$21)</f>
        <v>-2.2764773431203311E-2</v>
      </c>
      <c r="Y1009" s="223">
        <f>MMULT(N1009:T1009,'Parameters &amp; Main Results'!$C$12:$C$18)-'Parameters &amp; Main Results'!$C$22/12+MMULT(U1009:V1009,'Parameters &amp; Main Results'!$C$20:$C$21)</f>
        <v>-2.6918915053439078E-2</v>
      </c>
      <c r="Z1009" s="17">
        <f t="shared" ca="1" si="1044"/>
        <v>61.631107156294689</v>
      </c>
      <c r="AA1009" s="70">
        <f ca="1">Z1009/OFFSET(Z1009,'Parameters &amp; Main Results'!$B$38,0)</f>
        <v>19.192846646411986</v>
      </c>
      <c r="AB1009" s="70">
        <f ca="1">SUMPRODUCT(Z1009:OFFSET(Z1009,'Parameters &amp; Main Results'!$B$38-1,0), 'Cash Flow Assist'!$P$11:OFFSET('Cash Flow Assist'!$P$11,'Parameters &amp; Main Results'!$B$38-1,0)  )/OFFSET(Z1009,'Parameters &amp; Main Results'!$B$38,0)</f>
        <v>3680.6693266859234</v>
      </c>
      <c r="AC1009" s="70">
        <f ca="1">SUMPRODUCT(Z1009:OFFSET(Z1009,'Parameters &amp; Main Results'!$B$38-1,0),'Parameters &amp; Main Results'!$B$42:OFFSET('Parameters &amp; Main Results'!$B$42,'Parameters &amp; Main Results'!$B$38-1,0)   )/OFFSET(Z1009,'Parameters &amp; Main Results'!$B$38,0)</f>
        <v>0</v>
      </c>
      <c r="AD1009" s="155">
        <f t="shared" si="4"/>
        <v>-2.9535969557218045E-2</v>
      </c>
      <c r="AE1009" s="252">
        <f t="shared" ca="1" si="1054"/>
        <v>33889.978900000002</v>
      </c>
      <c r="AF1009" s="253">
        <f t="shared" ca="1" si="1056"/>
        <v>0.3484019017786994</v>
      </c>
      <c r="AG1009" s="258">
        <f t="shared" ca="1" si="1057"/>
        <v>0</v>
      </c>
      <c r="AH1009" s="227" t="str">
        <f ca="1">IF(SUM(AG1009:OFFSET(AG1009,(-HoldAggressiveTime-1),0,,))=0,"Defensive","Aggressive")</f>
        <v>Defensive</v>
      </c>
    </row>
    <row r="1010" spans="1:34" ht="15" x14ac:dyDescent="0.2">
      <c r="A1010">
        <f t="shared" si="15"/>
        <v>9</v>
      </c>
      <c r="B1010">
        <f t="shared" si="16"/>
        <v>1954</v>
      </c>
      <c r="C1010" s="70">
        <f t="shared" si="1"/>
        <v>1954.6666666665906</v>
      </c>
      <c r="D1010" s="149">
        <f t="shared" si="383"/>
        <v>20028</v>
      </c>
      <c r="E1010" s="151">
        <v>26.81</v>
      </c>
      <c r="F1010" s="152">
        <v>49684.418400000002</v>
      </c>
      <c r="G1010" s="152">
        <v>1903.1971000000001</v>
      </c>
      <c r="H1010" s="152">
        <v>2312.3109951500001</v>
      </c>
      <c r="I1010" s="152">
        <v>49684.418400000002</v>
      </c>
      <c r="J1010" s="152">
        <v>26.81</v>
      </c>
      <c r="K1010" s="152">
        <v>26.81</v>
      </c>
      <c r="L1010" s="152">
        <v>35.25</v>
      </c>
      <c r="M1010" s="153">
        <v>14.749051809999999</v>
      </c>
      <c r="N1010" s="17">
        <f t="shared" ref="N1010:T1010" si="1089">F1010/F1009/$E1010*$E1009-1</f>
        <v>8.8872504986428069E-2</v>
      </c>
      <c r="O1010" s="17">
        <f t="shared" si="1089"/>
        <v>1.7111447258577606E-3</v>
      </c>
      <c r="P1010" s="17">
        <f t="shared" si="1089"/>
        <v>2.2597911230939349E-3</v>
      </c>
      <c r="Q1010" s="17">
        <f t="shared" si="1089"/>
        <v>8.8872504986428069E-2</v>
      </c>
      <c r="R1010" s="17">
        <f t="shared" si="1089"/>
        <v>0</v>
      </c>
      <c r="S1010" s="17">
        <f t="shared" si="1089"/>
        <v>0</v>
      </c>
      <c r="T1010" s="17">
        <f t="shared" si="1089"/>
        <v>1.4919806042521522E-3</v>
      </c>
      <c r="U1010" s="241">
        <v>-2.53E-2</v>
      </c>
      <c r="V1010" s="241">
        <v>6.7999999999999996E-3</v>
      </c>
      <c r="W1010" s="223">
        <f t="shared" ca="1" si="1059"/>
        <v>6.7029540048538547E-2</v>
      </c>
      <c r="X1010" s="223">
        <f>MMULT(N1010:T1010,'Parameters &amp; Main Results'!$B$12:$B$18)-'Parameters &amp; Main Results'!$B$22/12+MMULT(U1010:V1010,'Parameters &amp; Main Results'!$B$20:$B$21)</f>
        <v>6.7029540048538547E-2</v>
      </c>
      <c r="Y1010" s="223">
        <f>MMULT(N1010:T1010,'Parameters &amp; Main Results'!$C$12:$C$18)-'Parameters &amp; Main Results'!$C$22/12+MMULT(U1010:V1010,'Parameters &amp; Main Results'!$C$20:$C$21)</f>
        <v>8.0114702293704376E-2</v>
      </c>
      <c r="Z1010" s="17">
        <f t="shared" ca="1" si="1044"/>
        <v>63.066808768948839</v>
      </c>
      <c r="AA1010" s="70">
        <f ca="1">Z1010/OFFSET(Z1010,'Parameters &amp; Main Results'!$B$38,0)</f>
        <v>19.520515997729333</v>
      </c>
      <c r="AB1010" s="70">
        <f ca="1">SUMPRODUCT(Z1010:OFFSET(Z1010,'Parameters &amp; Main Results'!$B$38-1,0), 'Cash Flow Assist'!$P$11:OFFSET('Cash Flow Assist'!$P$11,'Parameters &amp; Main Results'!$B$38-1,0)  )/OFFSET(Z1010,'Parameters &amp; Main Results'!$B$38,0)</f>
        <v>3640.205137616801</v>
      </c>
      <c r="AC1010" s="70">
        <f ca="1">SUMPRODUCT(Z1010:OFFSET(Z1010,'Parameters &amp; Main Results'!$B$38-1,0),'Parameters &amp; Main Results'!$B$42:OFFSET('Parameters &amp; Main Results'!$B$42,'Parameters &amp; Main Results'!$B$38-1,0)   )/OFFSET(Z1010,'Parameters &amp; Main Results'!$B$38,0)</f>
        <v>0</v>
      </c>
      <c r="AD1010" s="155">
        <f t="shared" si="4"/>
        <v>0</v>
      </c>
      <c r="AE1010" s="252">
        <f t="shared" ca="1" si="1054"/>
        <v>34659.686500000003</v>
      </c>
      <c r="AF1010" s="253">
        <f t="shared" ca="1" si="1056"/>
        <v>0.43349301211942576</v>
      </c>
      <c r="AG1010" s="258">
        <f t="shared" ca="1" si="1057"/>
        <v>0</v>
      </c>
      <c r="AH1010" s="227" t="str">
        <f ca="1">IF(SUM(AG1010:OFFSET(AG1010,(-HoldAggressiveTime-1),0,,))=0,"Defensive","Aggressive")</f>
        <v>Defensive</v>
      </c>
    </row>
    <row r="1011" spans="1:34" ht="15" x14ac:dyDescent="0.2">
      <c r="A1011">
        <f t="shared" si="15"/>
        <v>10</v>
      </c>
      <c r="B1011">
        <f t="shared" si="16"/>
        <v>1954</v>
      </c>
      <c r="C1011" s="70">
        <f t="shared" si="1"/>
        <v>1954.7499999999238</v>
      </c>
      <c r="D1011" s="149">
        <f t="shared" si="383"/>
        <v>20058</v>
      </c>
      <c r="E1011" s="151">
        <v>26.72</v>
      </c>
      <c r="F1011" s="152">
        <v>48914.814100000003</v>
      </c>
      <c r="G1011" s="152">
        <v>1898.6695</v>
      </c>
      <c r="H1011" s="152">
        <v>2314.25719024</v>
      </c>
      <c r="I1011" s="152">
        <v>48914.814100000003</v>
      </c>
      <c r="J1011" s="152">
        <v>26.72</v>
      </c>
      <c r="K1011" s="152">
        <v>26.72</v>
      </c>
      <c r="L1011" s="152">
        <v>35.25</v>
      </c>
      <c r="M1011" s="153">
        <v>14.44205666</v>
      </c>
      <c r="N1011" s="17">
        <f t="shared" ref="N1011:T1011" si="1090">F1011/F1010/$E1011*$E1010-1</f>
        <v>-1.2173762677591293E-2</v>
      </c>
      <c r="O1011" s="17">
        <f t="shared" si="1090"/>
        <v>9.8130620535896718E-4</v>
      </c>
      <c r="P1011" s="17">
        <f t="shared" si="1090"/>
        <v>4.2127650958583285E-3</v>
      </c>
      <c r="Q1011" s="17">
        <f t="shared" si="1090"/>
        <v>-1.2173762677591293E-2</v>
      </c>
      <c r="R1011" s="17">
        <f t="shared" si="1090"/>
        <v>0</v>
      </c>
      <c r="S1011" s="17">
        <f t="shared" si="1090"/>
        <v>0</v>
      </c>
      <c r="T1011" s="17">
        <f t="shared" si="1090"/>
        <v>3.3682634730538563E-3</v>
      </c>
      <c r="U1011" s="241">
        <v>6.1999999999999998E-3</v>
      </c>
      <c r="V1011" s="241">
        <v>6.7000000000000002E-3</v>
      </c>
      <c r="W1011" s="223">
        <f t="shared" ca="1" si="1059"/>
        <v>-8.807314260135651E-3</v>
      </c>
      <c r="X1011" s="223">
        <f>MMULT(N1011:T1011,'Parameters &amp; Main Results'!$B$12:$B$18)-'Parameters &amp; Main Results'!$B$22/12+MMULT(U1011:V1011,'Parameters &amp; Main Results'!$B$20:$B$21)</f>
        <v>-8.807314260135651E-3</v>
      </c>
      <c r="Y1011" s="223">
        <f>MMULT(N1011:T1011,'Parameters &amp; Main Results'!$C$12:$C$18)-'Parameters &amp; Main Results'!$C$22/12+MMULT(U1011:V1011,'Parameters &amp; Main Results'!$C$20:$C$21)</f>
        <v>-1.0899922455962935E-2</v>
      </c>
      <c r="Z1011" s="17">
        <f t="shared" ca="1" si="1044"/>
        <v>59.10502605774154</v>
      </c>
      <c r="AA1011" s="70">
        <f ca="1">Z1011/OFFSET(Z1011,'Parameters &amp; Main Results'!$B$38,0)</f>
        <v>18.058250522380586</v>
      </c>
      <c r="AB1011" s="70">
        <f ca="1">SUMPRODUCT(Z1011:OFFSET(Z1011,'Parameters &amp; Main Results'!$B$38-1,0), 'Cash Flow Assist'!$P$11:OFFSET('Cash Flow Assist'!$P$11,'Parameters &amp; Main Results'!$B$38-1,0)  )/OFFSET(Z1011,'Parameters &amp; Main Results'!$B$38,0)</f>
        <v>3574.9621826432704</v>
      </c>
      <c r="AC1011" s="70">
        <f ca="1">SUMPRODUCT(Z1011:OFFSET(Z1011,'Parameters &amp; Main Results'!$B$38-1,0),'Parameters &amp; Main Results'!$B$42:OFFSET('Parameters &amp; Main Results'!$B$42,'Parameters &amp; Main Results'!$B$38-1,0)   )/OFFSET(Z1011,'Parameters &amp; Main Results'!$B$38,0)</f>
        <v>0</v>
      </c>
      <c r="AD1011" s="155">
        <f t="shared" si="4"/>
        <v>-1.2173762677591293E-2</v>
      </c>
      <c r="AE1011" s="252">
        <f t="shared" ca="1" si="1054"/>
        <v>34326.571900000003</v>
      </c>
      <c r="AF1011" s="253">
        <f t="shared" ca="1" si="1056"/>
        <v>0.42498395244647191</v>
      </c>
      <c r="AG1011" s="258">
        <f t="shared" ca="1" si="1057"/>
        <v>0</v>
      </c>
      <c r="AH1011" s="227" t="str">
        <f ca="1">IF(SUM(AG1011:OFFSET(AG1011,(-HoldAggressiveTime-1),0,,))=0,"Defensive","Aggressive")</f>
        <v>Defensive</v>
      </c>
    </row>
    <row r="1012" spans="1:34" ht="15" x14ac:dyDescent="0.2">
      <c r="A1012">
        <f t="shared" si="15"/>
        <v>11</v>
      </c>
      <c r="B1012">
        <f t="shared" si="16"/>
        <v>1954</v>
      </c>
      <c r="C1012" s="70">
        <f t="shared" si="1"/>
        <v>1954.8333333332571</v>
      </c>
      <c r="D1012" s="149">
        <f t="shared" si="383"/>
        <v>20089</v>
      </c>
      <c r="E1012" s="151">
        <v>26.78</v>
      </c>
      <c r="F1012" s="152">
        <v>53059.629800000002</v>
      </c>
      <c r="G1012" s="152">
        <v>1894.2364</v>
      </c>
      <c r="H1012" s="152">
        <v>2316.1471669399998</v>
      </c>
      <c r="I1012" s="152">
        <v>53059.629800000002</v>
      </c>
      <c r="J1012" s="152">
        <v>26.78</v>
      </c>
      <c r="K1012" s="152">
        <v>26.78</v>
      </c>
      <c r="L1012" s="152">
        <v>35.25</v>
      </c>
      <c r="M1012" s="153">
        <v>15.47896987</v>
      </c>
      <c r="N1012" s="17">
        <f t="shared" ref="N1012:T1012" si="1091">F1012/F1011/$E1012*$E1011-1</f>
        <v>8.230506120658565E-2</v>
      </c>
      <c r="O1012" s="17">
        <f t="shared" si="1091"/>
        <v>-4.5700923312790298E-3</v>
      </c>
      <c r="P1012" s="17">
        <f t="shared" si="1091"/>
        <v>-1.4256410279530618E-3</v>
      </c>
      <c r="Q1012" s="17">
        <f t="shared" si="1091"/>
        <v>8.230506120658565E-2</v>
      </c>
      <c r="R1012" s="17">
        <f t="shared" si="1091"/>
        <v>0</v>
      </c>
      <c r="S1012" s="17">
        <f t="shared" si="1091"/>
        <v>0</v>
      </c>
      <c r="T1012" s="17">
        <f t="shared" si="1091"/>
        <v>-2.2404779686333587E-3</v>
      </c>
      <c r="U1012" s="241">
        <v>-2.6200000000000001E-2</v>
      </c>
      <c r="V1012" s="241">
        <v>4.3999999999999997E-2</v>
      </c>
      <c r="W1012" s="223">
        <f t="shared" ca="1" si="1059"/>
        <v>6.0661086873585096E-2</v>
      </c>
      <c r="X1012" s="223">
        <f>MMULT(N1012:T1012,'Parameters &amp; Main Results'!$B$12:$B$18)-'Parameters &amp; Main Results'!$B$22/12+MMULT(U1012:V1012,'Parameters &amp; Main Results'!$B$20:$B$21)</f>
        <v>6.0661086873585096E-2</v>
      </c>
      <c r="Y1012" s="223">
        <f>MMULT(N1012:T1012,'Parameters &amp; Main Results'!$C$12:$C$18)-'Parameters &amp; Main Results'!$C$22/12+MMULT(U1012:V1012,'Parameters &amp; Main Results'!$C$20:$C$21)</f>
        <v>7.3575879186132523E-2</v>
      </c>
      <c r="Z1012" s="17">
        <f t="shared" ca="1" si="1044"/>
        <v>59.630208039341291</v>
      </c>
      <c r="AA1012" s="70">
        <f ca="1">Z1012/OFFSET(Z1012,'Parameters &amp; Main Results'!$B$38,0)</f>
        <v>18.92602228461033</v>
      </c>
      <c r="AB1012" s="70">
        <f ca="1">SUMPRODUCT(Z1012:OFFSET(Z1012,'Parameters &amp; Main Results'!$B$38-1,0), 'Cash Flow Assist'!$P$11:OFFSET('Cash Flow Assist'!$P$11,'Parameters &amp; Main Results'!$B$38-1,0)  )/OFFSET(Z1012,'Parameters &amp; Main Results'!$B$38,0)</f>
        <v>3696.034185308441</v>
      </c>
      <c r="AC1012" s="70">
        <f ca="1">SUMPRODUCT(Z1012:OFFSET(Z1012,'Parameters &amp; Main Results'!$B$38-1,0),'Parameters &amp; Main Results'!$B$42:OFFSET('Parameters &amp; Main Results'!$B$42,'Parameters &amp; Main Results'!$B$38-1,0)   )/OFFSET(Z1012,'Parameters &amp; Main Results'!$B$38,0)</f>
        <v>0</v>
      </c>
      <c r="AD1012" s="155">
        <f t="shared" si="4"/>
        <v>0</v>
      </c>
      <c r="AE1012" s="252">
        <f t="shared" ca="1" si="1054"/>
        <v>33819.2454</v>
      </c>
      <c r="AF1012" s="253">
        <f t="shared" ca="1" si="1056"/>
        <v>0.56891820537190352</v>
      </c>
      <c r="AG1012" s="258">
        <f t="shared" ca="1" si="1057"/>
        <v>0</v>
      </c>
      <c r="AH1012" s="227" t="str">
        <f ca="1">IF(SUM(AG1012:OFFSET(AG1012,(-HoldAggressiveTime-1),0,,))=0,"Defensive","Aggressive")</f>
        <v>Defensive</v>
      </c>
    </row>
    <row r="1013" spans="1:34" ht="15" x14ac:dyDescent="0.2">
      <c r="A1013">
        <f t="shared" si="15"/>
        <v>12</v>
      </c>
      <c r="B1013">
        <f t="shared" si="16"/>
        <v>1954</v>
      </c>
      <c r="C1013" s="70">
        <f t="shared" si="1"/>
        <v>1954.9166666665903</v>
      </c>
      <c r="D1013" s="149">
        <f t="shared" si="383"/>
        <v>20120</v>
      </c>
      <c r="E1013" s="151">
        <v>26.77</v>
      </c>
      <c r="F1013" s="152">
        <v>55951.043599999997</v>
      </c>
      <c r="G1013" s="152">
        <v>1893.1938</v>
      </c>
      <c r="H1013" s="152">
        <v>2317.9421809999999</v>
      </c>
      <c r="I1013" s="152">
        <v>55951.043599999997</v>
      </c>
      <c r="J1013" s="152">
        <v>26.77</v>
      </c>
      <c r="K1013" s="152">
        <v>26.77</v>
      </c>
      <c r="L1013" s="152">
        <v>35.25</v>
      </c>
      <c r="M1013" s="153">
        <v>16.245080089999998</v>
      </c>
      <c r="N1013" s="17">
        <f t="shared" ref="N1013:T1013" si="1092">F1013/F1012/$E1013*$E1012-1</f>
        <v>5.4887575776604969E-2</v>
      </c>
      <c r="O1013" s="17">
        <f t="shared" si="1092"/>
        <v>-1.7705960728131576E-4</v>
      </c>
      <c r="P1013" s="17">
        <f t="shared" si="1092"/>
        <v>1.1488419897272006E-3</v>
      </c>
      <c r="Q1013" s="17">
        <f t="shared" si="1092"/>
        <v>5.4887575776604969E-2</v>
      </c>
      <c r="R1013" s="17">
        <f t="shared" si="1092"/>
        <v>0</v>
      </c>
      <c r="S1013" s="17">
        <f t="shared" si="1092"/>
        <v>0</v>
      </c>
      <c r="T1013" s="17">
        <f t="shared" si="1092"/>
        <v>3.7355248412396236E-4</v>
      </c>
      <c r="U1013" s="241">
        <v>2.12E-2</v>
      </c>
      <c r="V1013" s="241">
        <v>5.6599999999999998E-2</v>
      </c>
      <c r="W1013" s="223">
        <f t="shared" ca="1" si="1059"/>
        <v>4.1107280868536988E-2</v>
      </c>
      <c r="X1013" s="223">
        <f>MMULT(N1013:T1013,'Parameters &amp; Main Results'!$B$12:$B$18)-'Parameters &amp; Main Results'!$B$22/12+MMULT(U1013:V1013,'Parameters &amp; Main Results'!$B$20:$B$21)</f>
        <v>4.1107280868536988E-2</v>
      </c>
      <c r="Y1013" s="223">
        <f>MMULT(N1013:T1013,'Parameters &amp; Main Results'!$C$12:$C$18)-'Parameters &amp; Main Results'!$C$22/12+MMULT(U1013:V1013,'Parameters &amp; Main Results'!$C$20:$C$21)</f>
        <v>4.9339445571549678E-2</v>
      </c>
      <c r="Z1013" s="17">
        <f t="shared" ca="1" si="1044"/>
        <v>56.21985078674647</v>
      </c>
      <c r="AA1013" s="70">
        <f ca="1">Z1013/OFFSET(Z1013,'Parameters &amp; Main Results'!$B$38,0)</f>
        <v>18.126834797002051</v>
      </c>
      <c r="AB1013" s="70">
        <f ca="1">SUMPRODUCT(Z1013:OFFSET(Z1013,'Parameters &amp; Main Results'!$B$38-1,0), 'Cash Flow Assist'!$P$11:OFFSET('Cash Flow Assist'!$P$11,'Parameters &amp; Main Results'!$B$38-1,0)  )/OFFSET(Z1013,'Parameters &amp; Main Results'!$B$38,0)</f>
        <v>3736.4894642355994</v>
      </c>
      <c r="AC1013" s="70">
        <f ca="1">SUMPRODUCT(Z1013:OFFSET(Z1013,'Parameters &amp; Main Results'!$B$38-1,0),'Parameters &amp; Main Results'!$B$42:OFFSET('Parameters &amp; Main Results'!$B$42,'Parameters &amp; Main Results'!$B$38-1,0)   )/OFFSET(Z1013,'Parameters &amp; Main Results'!$B$38,0)</f>
        <v>0</v>
      </c>
      <c r="AD1013" s="155">
        <f t="shared" si="4"/>
        <v>0</v>
      </c>
      <c r="AE1013" s="252">
        <f t="shared" ca="1" si="1054"/>
        <v>33945.307800000002</v>
      </c>
      <c r="AF1013" s="253">
        <f t="shared" ca="1" si="1056"/>
        <v>0.64827032736465551</v>
      </c>
      <c r="AG1013" s="258">
        <f t="shared" ca="1" si="1057"/>
        <v>0</v>
      </c>
      <c r="AH1013" s="227" t="str">
        <f ca="1">IF(SUM(AG1013:OFFSET(AG1013,(-HoldAggressiveTime-1),0,,))=0,"Defensive","Aggressive")</f>
        <v>Defensive</v>
      </c>
    </row>
    <row r="1014" spans="1:34" ht="15" x14ac:dyDescent="0.2">
      <c r="A1014">
        <f t="shared" si="15"/>
        <v>1</v>
      </c>
      <c r="B1014">
        <f t="shared" si="16"/>
        <v>1955</v>
      </c>
      <c r="C1014" s="70">
        <f t="shared" si="1"/>
        <v>1954.9999999999236</v>
      </c>
      <c r="D1014" s="149">
        <f t="shared" si="383"/>
        <v>20148</v>
      </c>
      <c r="E1014" s="151">
        <v>26.77</v>
      </c>
      <c r="F1014" s="152">
        <v>57151.3675</v>
      </c>
      <c r="G1014" s="152">
        <v>1880.7005999999999</v>
      </c>
      <c r="H1014" s="152">
        <v>2320.1635422499999</v>
      </c>
      <c r="I1014" s="152">
        <v>57151.3675</v>
      </c>
      <c r="J1014" s="152">
        <v>26.77</v>
      </c>
      <c r="K1014" s="152">
        <v>26.77</v>
      </c>
      <c r="L1014" s="152">
        <v>35.15</v>
      </c>
      <c r="M1014" s="153">
        <v>16.453435679999998</v>
      </c>
      <c r="N1014" s="17">
        <f t="shared" ref="N1014:T1014" si="1093">F1014/F1013/$E1014*$E1013-1</f>
        <v>2.1453110125724262E-2</v>
      </c>
      <c r="O1014" s="17">
        <f t="shared" si="1093"/>
        <v>-6.5990074550213995E-3</v>
      </c>
      <c r="P1014" s="17">
        <f t="shared" si="1093"/>
        <v>9.5833333040329371E-4</v>
      </c>
      <c r="Q1014" s="17">
        <f t="shared" si="1093"/>
        <v>2.1453110125724262E-2</v>
      </c>
      <c r="R1014" s="17">
        <f t="shared" si="1093"/>
        <v>0</v>
      </c>
      <c r="S1014" s="17">
        <f t="shared" si="1093"/>
        <v>0</v>
      </c>
      <c r="T1014" s="17">
        <f t="shared" si="1093"/>
        <v>-2.8368794326241176E-3</v>
      </c>
      <c r="U1014" s="241">
        <v>3.5999999999999999E-3</v>
      </c>
      <c r="V1014" s="241">
        <v>2.1399999999999999E-2</v>
      </c>
      <c r="W1014" s="223">
        <f t="shared" ca="1" si="1059"/>
        <v>1.4586520464991044E-2</v>
      </c>
      <c r="X1014" s="223">
        <f>MMULT(N1014:T1014,'Parameters &amp; Main Results'!$B$12:$B$18)-'Parameters &amp; Main Results'!$B$22/12+MMULT(U1014:V1014,'Parameters &amp; Main Results'!$B$20:$B$21)</f>
        <v>1.4586520464991044E-2</v>
      </c>
      <c r="Y1014" s="223">
        <f>MMULT(N1014:T1014,'Parameters &amp; Main Results'!$C$12:$C$18)-'Parameters &amp; Main Results'!$C$22/12+MMULT(U1014:V1014,'Parameters &amp; Main Results'!$C$20:$C$21)</f>
        <v>1.8606231700983029E-2</v>
      </c>
      <c r="Z1014" s="17">
        <f t="shared" ca="1" si="1044"/>
        <v>54.000055344772363</v>
      </c>
      <c r="AA1014" s="70">
        <f ca="1">Z1014/OFFSET(Z1014,'Parameters &amp; Main Results'!$B$38,0)</f>
        <v>18.082586073601579</v>
      </c>
      <c r="AB1014" s="70">
        <f ca="1">SUMPRODUCT(Z1014:OFFSET(Z1014,'Parameters &amp; Main Results'!$B$38-1,0), 'Cash Flow Assist'!$P$11:OFFSET('Cash Flow Assist'!$P$11,'Parameters &amp; Main Results'!$B$38-1,0)  )/OFFSET(Z1014,'Parameters &amp; Main Results'!$B$38,0)</f>
        <v>3862.8030988078863</v>
      </c>
      <c r="AC1014" s="70">
        <f ca="1">SUMPRODUCT(Z1014:OFFSET(Z1014,'Parameters &amp; Main Results'!$B$38-1,0),'Parameters &amp; Main Results'!$B$42:OFFSET('Parameters &amp; Main Results'!$B$42,'Parameters &amp; Main Results'!$B$38-1,0)   )/OFFSET(Z1014,'Parameters &amp; Main Results'!$B$38,0)</f>
        <v>0</v>
      </c>
      <c r="AD1014" s="155">
        <f t="shared" si="4"/>
        <v>0</v>
      </c>
      <c r="AE1014" s="252">
        <f t="shared" ca="1" si="1054"/>
        <v>35695.51</v>
      </c>
      <c r="AF1014" s="253">
        <f t="shared" ca="1" si="1056"/>
        <v>0.6010800097827429</v>
      </c>
      <c r="AG1014" s="258">
        <f t="shared" ca="1" si="1057"/>
        <v>0</v>
      </c>
      <c r="AH1014" s="227" t="str">
        <f ca="1">IF(SUM(AG1014:OFFSET(AG1014,(-HoldAggressiveTime-1),0,,))=0,"Defensive","Aggressive")</f>
        <v>Defensive</v>
      </c>
    </row>
    <row r="1015" spans="1:34" ht="15" x14ac:dyDescent="0.2">
      <c r="A1015">
        <f t="shared" si="15"/>
        <v>2</v>
      </c>
      <c r="B1015">
        <f t="shared" si="16"/>
        <v>1955</v>
      </c>
      <c r="C1015" s="70">
        <f t="shared" si="1"/>
        <v>1955.0833333332569</v>
      </c>
      <c r="D1015" s="149">
        <f t="shared" si="383"/>
        <v>20179</v>
      </c>
      <c r="E1015" s="151">
        <v>26.82</v>
      </c>
      <c r="F1015" s="152">
        <v>57570.947200000002</v>
      </c>
      <c r="G1015" s="152">
        <v>1878.241</v>
      </c>
      <c r="H1015" s="152">
        <v>2322.5223751899998</v>
      </c>
      <c r="I1015" s="152">
        <v>57570.947200000002</v>
      </c>
      <c r="J1015" s="152">
        <v>26.82</v>
      </c>
      <c r="K1015" s="152">
        <v>26.82</v>
      </c>
      <c r="L1015" s="152">
        <v>35.15</v>
      </c>
      <c r="M1015" s="153">
        <v>16.424324250000002</v>
      </c>
      <c r="N1015" s="17">
        <f t="shared" ref="N1015:T1015" si="1094">F1015/F1014/$E1015*$E1014-1</f>
        <v>5.4635842655854638E-3</v>
      </c>
      <c r="O1015" s="17">
        <f t="shared" si="1094"/>
        <v>-3.1696527665306951E-3</v>
      </c>
      <c r="P1015" s="17">
        <f t="shared" si="1094"/>
        <v>-8.4950907051717373E-4</v>
      </c>
      <c r="Q1015" s="17">
        <f t="shared" si="1094"/>
        <v>5.4635842655854638E-3</v>
      </c>
      <c r="R1015" s="17">
        <f t="shared" si="1094"/>
        <v>0</v>
      </c>
      <c r="S1015" s="17">
        <f t="shared" si="1094"/>
        <v>0</v>
      </c>
      <c r="T1015" s="17">
        <f t="shared" si="1094"/>
        <v>-1.8642803877704228E-3</v>
      </c>
      <c r="U1015" s="241">
        <v>1.5900000000000001E-2</v>
      </c>
      <c r="V1015" s="241">
        <v>5.7999999999999996E-3</v>
      </c>
      <c r="W1015" s="223">
        <f t="shared" ca="1" si="1059"/>
        <v>3.3288769598277708E-3</v>
      </c>
      <c r="X1015" s="223">
        <f>MMULT(N1015:T1015,'Parameters &amp; Main Results'!$B$12:$B$18)-'Parameters &amp; Main Results'!$B$22/12+MMULT(U1015:V1015,'Parameters &amp; Main Results'!$B$20:$B$21)</f>
        <v>3.3288769598277708E-3</v>
      </c>
      <c r="Y1015" s="223">
        <f>MMULT(N1015:T1015,'Parameters &amp; Main Results'!$C$12:$C$18)-'Parameters &amp; Main Results'!$C$22/12+MMULT(U1015:V1015,'Parameters &amp; Main Results'!$C$20:$C$21)</f>
        <v>4.5585938957071817E-3</v>
      </c>
      <c r="Z1015" s="17">
        <f t="shared" ca="1" si="1044"/>
        <v>53.22370665837726</v>
      </c>
      <c r="AA1015" s="70">
        <f ca="1">Z1015/OFFSET(Z1015,'Parameters &amp; Main Results'!$B$38,0)</f>
        <v>17.035580141849515</v>
      </c>
      <c r="AB1015" s="70">
        <f ca="1">SUMPRODUCT(Z1015:OFFSET(Z1015,'Parameters &amp; Main Results'!$B$38-1,0), 'Cash Flow Assist'!$P$11:OFFSET('Cash Flow Assist'!$P$11,'Parameters &amp; Main Results'!$B$38-1,0)  )/OFFSET(Z1015,'Parameters &amp; Main Results'!$B$38,0)</f>
        <v>3675.8958146761379</v>
      </c>
      <c r="AC1015" s="70">
        <f ca="1">SUMPRODUCT(Z1015:OFFSET(Z1015,'Parameters &amp; Main Results'!$B$38-1,0),'Parameters &amp; Main Results'!$B$42:OFFSET('Parameters &amp; Main Results'!$B$42,'Parameters &amp; Main Results'!$B$38-1,0)   )/OFFSET(Z1015,'Parameters &amp; Main Results'!$B$38,0)</f>
        <v>0</v>
      </c>
      <c r="AD1015" s="155">
        <f t="shared" si="4"/>
        <v>0</v>
      </c>
      <c r="AE1015" s="252">
        <f t="shared" ca="1" si="1054"/>
        <v>37120.226499999997</v>
      </c>
      <c r="AF1015" s="253">
        <f t="shared" ca="1" si="1056"/>
        <v>0.55093200199088244</v>
      </c>
      <c r="AG1015" s="258">
        <f t="shared" ca="1" si="1057"/>
        <v>0</v>
      </c>
      <c r="AH1015" s="227" t="str">
        <f ca="1">IF(SUM(AG1015:OFFSET(AG1015,(-HoldAggressiveTime-1),0,,))=0,"Defensive","Aggressive")</f>
        <v>Defensive</v>
      </c>
    </row>
    <row r="1016" spans="1:34" ht="15" x14ac:dyDescent="0.2">
      <c r="A1016">
        <f t="shared" si="15"/>
        <v>3</v>
      </c>
      <c r="B1016">
        <f t="shared" si="16"/>
        <v>1955</v>
      </c>
      <c r="C1016" s="70">
        <f t="shared" si="1"/>
        <v>1955.1666666665901</v>
      </c>
      <c r="D1016" s="149">
        <f t="shared" si="383"/>
        <v>20209</v>
      </c>
      <c r="E1016" s="151">
        <v>26.79</v>
      </c>
      <c r="F1016" s="152">
        <v>57498.766600000003</v>
      </c>
      <c r="G1016" s="152">
        <v>1879.1162999999999</v>
      </c>
      <c r="H1016" s="152">
        <v>2324.7868345000002</v>
      </c>
      <c r="I1016" s="152">
        <v>57498.766600000003</v>
      </c>
      <c r="J1016" s="152">
        <v>26.79</v>
      </c>
      <c r="K1016" s="152">
        <v>26.79</v>
      </c>
      <c r="L1016" s="152">
        <v>35.15</v>
      </c>
      <c r="M1016" s="153">
        <v>16.254832059999998</v>
      </c>
      <c r="N1016" s="17">
        <f t="shared" ref="N1016:T1016" si="1095">F1016/F1015/$E1016*$E1015-1</f>
        <v>-1.3535096984862438E-4</v>
      </c>
      <c r="O1016" s="17">
        <f t="shared" si="1095"/>
        <v>1.5863638224427046E-3</v>
      </c>
      <c r="P1016" s="17">
        <f t="shared" si="1095"/>
        <v>2.0959126514710213E-3</v>
      </c>
      <c r="Q1016" s="17">
        <f t="shared" si="1095"/>
        <v>-1.3535096984862438E-4</v>
      </c>
      <c r="R1016" s="17">
        <f t="shared" si="1095"/>
        <v>0</v>
      </c>
      <c r="S1016" s="17">
        <f t="shared" si="1095"/>
        <v>0</v>
      </c>
      <c r="T1016" s="17">
        <f t="shared" si="1095"/>
        <v>1.1198208286675726E-3</v>
      </c>
      <c r="U1016" s="241">
        <v>-7.4000000000000003E-3</v>
      </c>
      <c r="V1016" s="241">
        <v>1.9699999999999999E-2</v>
      </c>
      <c r="W1016" s="223">
        <f t="shared" ca="1" si="1059"/>
        <v>2.3008391186878468E-4</v>
      </c>
      <c r="X1016" s="223">
        <f>MMULT(N1016:T1016,'Parameters &amp; Main Results'!$B$12:$B$18)-'Parameters &amp; Main Results'!$B$22/12+MMULT(U1016:V1016,'Parameters &amp; Main Results'!$B$20:$B$21)</f>
        <v>2.3008391186878468E-4</v>
      </c>
      <c r="Y1016" s="223">
        <f>MMULT(N1016:T1016,'Parameters &amp; Main Results'!$C$12:$C$18)-'Parameters &amp; Main Results'!$C$22/12+MMULT(U1016:V1016,'Parameters &amp; Main Results'!$C$20:$C$21)</f>
        <v>-4.8461572861581315E-6</v>
      </c>
      <c r="Z1016" s="17">
        <f t="shared" ca="1" si="1044"/>
        <v>53.047119325070796</v>
      </c>
      <c r="AA1016" s="70">
        <f ca="1">Z1016/OFFSET(Z1016,'Parameters &amp; Main Results'!$B$38,0)</f>
        <v>16.784903022422032</v>
      </c>
      <c r="AB1016" s="70">
        <f ca="1">SUMPRODUCT(Z1016:OFFSET(Z1016,'Parameters &amp; Main Results'!$B$38-1,0), 'Cash Flow Assist'!$P$11:OFFSET('Cash Flow Assist'!$P$11,'Parameters &amp; Main Results'!$B$38-1,0)  )/OFFSET(Z1016,'Parameters &amp; Main Results'!$B$38,0)</f>
        <v>3618.0096503495483</v>
      </c>
      <c r="AC1016" s="70">
        <f ca="1">SUMPRODUCT(Z1016:OFFSET(Z1016,'Parameters &amp; Main Results'!$B$38-1,0),'Parameters &amp; Main Results'!$B$42:OFFSET('Parameters &amp; Main Results'!$B$42,'Parameters &amp; Main Results'!$B$38-1,0)   )/OFFSET(Z1016,'Parameters &amp; Main Results'!$B$38,0)</f>
        <v>0</v>
      </c>
      <c r="AD1016" s="155">
        <f t="shared" si="4"/>
        <v>-1.3535096984862438E-4</v>
      </c>
      <c r="AE1016" s="252">
        <f t="shared" ca="1" si="1054"/>
        <v>37020.269399999997</v>
      </c>
      <c r="AF1016" s="253">
        <f t="shared" ca="1" si="1056"/>
        <v>0.55316985888816916</v>
      </c>
      <c r="AG1016" s="258">
        <f t="shared" ca="1" si="1057"/>
        <v>0</v>
      </c>
      <c r="AH1016" s="227" t="str">
        <f ca="1">IF(SUM(AG1016:OFFSET(AG1016,(-HoldAggressiveTime-1),0,,))=0,"Defensive","Aggressive")</f>
        <v>Defensive</v>
      </c>
    </row>
    <row r="1017" spans="1:34" ht="15" x14ac:dyDescent="0.2">
      <c r="A1017">
        <f t="shared" si="15"/>
        <v>4</v>
      </c>
      <c r="B1017">
        <f t="shared" si="16"/>
        <v>1955</v>
      </c>
      <c r="C1017" s="70">
        <f t="shared" si="1"/>
        <v>1955.2499999999234</v>
      </c>
      <c r="D1017" s="149">
        <f t="shared" si="383"/>
        <v>20240</v>
      </c>
      <c r="E1017" s="151">
        <v>26.79</v>
      </c>
      <c r="F1017" s="152">
        <v>59854.157399999996</v>
      </c>
      <c r="G1017" s="152">
        <v>1870.2426</v>
      </c>
      <c r="H1017" s="152">
        <v>2327.26660713</v>
      </c>
      <c r="I1017" s="152">
        <v>59854.157399999996</v>
      </c>
      <c r="J1017" s="152">
        <v>26.79</v>
      </c>
      <c r="K1017" s="152">
        <v>26.79</v>
      </c>
      <c r="L1017" s="152">
        <v>35.15</v>
      </c>
      <c r="M1017" s="153">
        <v>16.808992119999999</v>
      </c>
      <c r="N1017" s="17">
        <f t="shared" ref="N1017:T1017" si="1096">F1017/F1016/$E1017*$E1016-1</f>
        <v>4.0964196960704857E-2</v>
      </c>
      <c r="O1017" s="17">
        <f t="shared" si="1096"/>
        <v>-4.7222729109422934E-3</v>
      </c>
      <c r="P1017" s="17">
        <f t="shared" si="1096"/>
        <v>1.0666666694769678E-3</v>
      </c>
      <c r="Q1017" s="17">
        <f t="shared" si="1096"/>
        <v>4.0964196960704857E-2</v>
      </c>
      <c r="R1017" s="17">
        <f t="shared" si="1096"/>
        <v>0</v>
      </c>
      <c r="S1017" s="17">
        <f t="shared" si="1096"/>
        <v>0</v>
      </c>
      <c r="T1017" s="17">
        <f t="shared" si="1096"/>
        <v>0</v>
      </c>
      <c r="U1017" s="241">
        <v>-1.6199999999999999E-2</v>
      </c>
      <c r="V1017" s="241">
        <v>6.7999999999999996E-3</v>
      </c>
      <c r="W1017" s="223">
        <f t="shared" ca="1" si="1059"/>
        <v>2.9737026471673519E-2</v>
      </c>
      <c r="X1017" s="223">
        <f>MMULT(N1017:T1017,'Parameters &amp; Main Results'!$B$12:$B$18)-'Parameters &amp; Main Results'!$B$22/12+MMULT(U1017:V1017,'Parameters &amp; Main Results'!$B$20:$B$21)</f>
        <v>2.9737026471673519E-2</v>
      </c>
      <c r="Y1017" s="223">
        <f>MMULT(N1017:T1017,'Parameters &amp; Main Results'!$C$12:$C$18)-'Parameters &amp; Main Results'!$C$22/12+MMULT(U1017:V1017,'Parameters &amp; Main Results'!$C$20:$C$21)</f>
        <v>3.6353883306873475E-2</v>
      </c>
      <c r="Z1017" s="17">
        <f t="shared" ca="1" si="1044"/>
        <v>53.034916843937708</v>
      </c>
      <c r="AA1017" s="70">
        <f ca="1">Z1017/OFFSET(Z1017,'Parameters &amp; Main Results'!$B$38,0)</f>
        <v>17.969910820720273</v>
      </c>
      <c r="AB1017" s="70">
        <f ca="1">SUMPRODUCT(Z1017:OFFSET(Z1017,'Parameters &amp; Main Results'!$B$38-1,0), 'Cash Flow Assist'!$P$11:OFFSET('Cash Flow Assist'!$P$11,'Parameters &amp; Main Results'!$B$38-1,0)  )/OFFSET(Z1017,'Parameters &amp; Main Results'!$B$38,0)</f>
        <v>3857.427778530513</v>
      </c>
      <c r="AC1017" s="70">
        <f ca="1">SUMPRODUCT(Z1017:OFFSET(Z1017,'Parameters &amp; Main Results'!$B$38-1,0),'Parameters &amp; Main Results'!$B$42:OFFSET('Parameters &amp; Main Results'!$B$42,'Parameters &amp; Main Results'!$B$38-1,0)   )/OFFSET(Z1017,'Parameters &amp; Main Results'!$B$38,0)</f>
        <v>0</v>
      </c>
      <c r="AD1017" s="155">
        <f t="shared" si="4"/>
        <v>0</v>
      </c>
      <c r="AE1017" s="252">
        <f t="shared" ca="1" si="1054"/>
        <v>36513.075199999999</v>
      </c>
      <c r="AF1017" s="253">
        <f t="shared" ca="1" si="1056"/>
        <v>0.63925270802717815</v>
      </c>
      <c r="AG1017" s="258">
        <f t="shared" ca="1" si="1057"/>
        <v>0</v>
      </c>
      <c r="AH1017" s="227" t="str">
        <f ca="1">IF(SUM(AG1017:OFFSET(AG1017,(-HoldAggressiveTime-1),0,,))=0,"Defensive","Aggressive")</f>
        <v>Defensive</v>
      </c>
    </row>
    <row r="1018" spans="1:34" ht="15" x14ac:dyDescent="0.2">
      <c r="A1018">
        <f t="shared" si="15"/>
        <v>5</v>
      </c>
      <c r="B1018">
        <f t="shared" si="16"/>
        <v>1955</v>
      </c>
      <c r="C1018" s="70">
        <f t="shared" si="1"/>
        <v>1955.3333333332566</v>
      </c>
      <c r="D1018" s="149">
        <f t="shared" si="383"/>
        <v>20270</v>
      </c>
      <c r="E1018" s="151">
        <v>26.77</v>
      </c>
      <c r="F1018" s="152">
        <v>59981.543899999997</v>
      </c>
      <c r="G1018" s="152">
        <v>1872.9002</v>
      </c>
      <c r="H1018" s="152">
        <v>2330.35023538</v>
      </c>
      <c r="I1018" s="152">
        <v>59981.543899999997</v>
      </c>
      <c r="J1018" s="152">
        <v>26.77</v>
      </c>
      <c r="K1018" s="152">
        <v>26.77</v>
      </c>
      <c r="L1018" s="152">
        <v>35.15</v>
      </c>
      <c r="M1018" s="153">
        <v>16.654243940000001</v>
      </c>
      <c r="N1018" s="17">
        <f t="shared" ref="N1018:T1018" si="1097">F1018/F1017/$E1018*$E1017-1</f>
        <v>2.8769765866067942E-3</v>
      </c>
      <c r="O1018" s="17">
        <f t="shared" si="1097"/>
        <v>2.1691587200787232E-3</v>
      </c>
      <c r="P1018" s="17">
        <f t="shared" si="1097"/>
        <v>2.0730948804186244E-3</v>
      </c>
      <c r="Q1018" s="17">
        <f t="shared" si="1097"/>
        <v>2.8769765866067942E-3</v>
      </c>
      <c r="R1018" s="17">
        <f t="shared" si="1097"/>
        <v>0</v>
      </c>
      <c r="S1018" s="17">
        <f t="shared" si="1097"/>
        <v>0</v>
      </c>
      <c r="T1018" s="17">
        <f t="shared" si="1097"/>
        <v>7.4710496824792472E-4</v>
      </c>
      <c r="U1018" s="241">
        <v>-2.8E-3</v>
      </c>
      <c r="V1018" s="241">
        <v>-9.5999999999999992E-3</v>
      </c>
      <c r="W1018" s="223">
        <f t="shared" ca="1" si="1059"/>
        <v>2.58725276571657E-3</v>
      </c>
      <c r="X1018" s="223">
        <f>MMULT(N1018:T1018,'Parameters &amp; Main Results'!$B$12:$B$18)-'Parameters &amp; Main Results'!$B$22/12+MMULT(U1018:V1018,'Parameters &amp; Main Results'!$B$20:$B$21)</f>
        <v>2.58725276571657E-3</v>
      </c>
      <c r="Y1018" s="223">
        <f>MMULT(N1018:T1018,'Parameters &amp; Main Results'!$C$12:$C$18)-'Parameters &amp; Main Results'!$C$22/12+MMULT(U1018:V1018,'Parameters &amp; Main Results'!$C$20:$C$21)</f>
        <v>2.7645281332873205E-3</v>
      </c>
      <c r="Z1018" s="17">
        <f t="shared" ca="1" si="1044"/>
        <v>51.503360062382512</v>
      </c>
      <c r="AA1018" s="70">
        <f ca="1">Z1018/OFFSET(Z1018,'Parameters &amp; Main Results'!$B$38,0)</f>
        <v>17.171125031556279</v>
      </c>
      <c r="AB1018" s="70">
        <f ca="1">SUMPRODUCT(Z1018:OFFSET(Z1018,'Parameters &amp; Main Results'!$B$38-1,0), 'Cash Flow Assist'!$P$11:OFFSET('Cash Flow Assist'!$P$11,'Parameters &amp; Main Results'!$B$38-1,0)  )/OFFSET(Z1018,'Parameters &amp; Main Results'!$B$38,0)</f>
        <v>3778.8718366183866</v>
      </c>
      <c r="AC1018" s="70">
        <f ca="1">SUMPRODUCT(Z1018:OFFSET(Z1018,'Parameters &amp; Main Results'!$B$38-1,0),'Parameters &amp; Main Results'!$B$42:OFFSET('Parameters &amp; Main Results'!$B$42,'Parameters &amp; Main Results'!$B$38-1,0)   )/OFFSET(Z1018,'Parameters &amp; Main Results'!$B$38,0)</f>
        <v>0</v>
      </c>
      <c r="AD1018" s="155">
        <f t="shared" si="4"/>
        <v>0</v>
      </c>
      <c r="AE1018" s="252">
        <f t="shared" ca="1" si="1054"/>
        <v>35809.324500000002</v>
      </c>
      <c r="AF1018" s="253">
        <f t="shared" ca="1" si="1056"/>
        <v>0.67502584138385502</v>
      </c>
      <c r="AG1018" s="258">
        <f t="shared" ca="1" si="1057"/>
        <v>0</v>
      </c>
      <c r="AH1018" s="227" t="str">
        <f ca="1">IF(SUM(AG1018:OFFSET(AG1018,(-HoldAggressiveTime-1),0,,))=0,"Defensive","Aggressive")</f>
        <v>Defensive</v>
      </c>
    </row>
    <row r="1019" spans="1:34" ht="15" x14ac:dyDescent="0.2">
      <c r="A1019">
        <f t="shared" si="15"/>
        <v>6</v>
      </c>
      <c r="B1019">
        <f t="shared" si="16"/>
        <v>1955</v>
      </c>
      <c r="C1019" s="70">
        <f t="shared" si="1"/>
        <v>1955.4166666665899</v>
      </c>
      <c r="D1019" s="149">
        <f t="shared" si="383"/>
        <v>20301</v>
      </c>
      <c r="E1019" s="151">
        <v>26.71</v>
      </c>
      <c r="F1019" s="152">
        <v>65125.232600000003</v>
      </c>
      <c r="G1019" s="152">
        <v>1873.9485999999999</v>
      </c>
      <c r="H1019" s="152">
        <v>2333.1660752500002</v>
      </c>
      <c r="I1019" s="152">
        <v>65125.232600000003</v>
      </c>
      <c r="J1019" s="152">
        <v>26.71</v>
      </c>
      <c r="K1019" s="152">
        <v>26.71</v>
      </c>
      <c r="L1019" s="152">
        <v>35.15</v>
      </c>
      <c r="M1019" s="153">
        <v>17.915909330000002</v>
      </c>
      <c r="N1019" s="17">
        <f t="shared" ref="N1019:T1019" si="1098">F1019/F1018/$E1019*$E1018-1</f>
        <v>8.8193507562015716E-2</v>
      </c>
      <c r="O1019" s="17">
        <f t="shared" si="1098"/>
        <v>2.8073806822477287E-3</v>
      </c>
      <c r="P1019" s="17">
        <f t="shared" si="1098"/>
        <v>3.4573973552665116E-3</v>
      </c>
      <c r="Q1019" s="17">
        <f t="shared" si="1098"/>
        <v>8.8193507562015716E-2</v>
      </c>
      <c r="R1019" s="17">
        <f t="shared" si="1098"/>
        <v>0</v>
      </c>
      <c r="S1019" s="17">
        <f t="shared" si="1098"/>
        <v>0</v>
      </c>
      <c r="T1019" s="17">
        <f t="shared" si="1098"/>
        <v>2.2463496817670681E-3</v>
      </c>
      <c r="U1019" s="241">
        <v>-4.65E-2</v>
      </c>
      <c r="V1019" s="241">
        <v>1.84E-2</v>
      </c>
      <c r="W1019" s="223">
        <f t="shared" ca="1" si="1059"/>
        <v>6.677725762538303E-2</v>
      </c>
      <c r="X1019" s="223">
        <f>MMULT(N1019:T1019,'Parameters &amp; Main Results'!$B$12:$B$18)-'Parameters &amp; Main Results'!$B$22/12+MMULT(U1019:V1019,'Parameters &amp; Main Results'!$B$20:$B$21)</f>
        <v>6.677725762538303E-2</v>
      </c>
      <c r="Y1019" s="223">
        <f>MMULT(N1019:T1019,'Parameters &amp; Main Results'!$C$12:$C$18)-'Parameters &amp; Main Results'!$C$22/12+MMULT(U1019:V1019,'Parameters &amp; Main Results'!$C$20:$C$21)</f>
        <v>7.9613228207372266E-2</v>
      </c>
      <c r="Z1019" s="17">
        <f t="shared" ca="1" si="1044"/>
        <v>51.370451719096174</v>
      </c>
      <c r="AA1019" s="70">
        <f ca="1">Z1019/OFFSET(Z1019,'Parameters &amp; Main Results'!$B$38,0)</f>
        <v>16.689203502162897</v>
      </c>
      <c r="AB1019" s="70">
        <f ca="1">SUMPRODUCT(Z1019:OFFSET(Z1019,'Parameters &amp; Main Results'!$B$38-1,0), 'Cash Flow Assist'!$P$11:OFFSET('Cash Flow Assist'!$P$11,'Parameters &amp; Main Results'!$B$38-1,0)  )/OFFSET(Z1019,'Parameters &amp; Main Results'!$B$38,0)</f>
        <v>3666.5593045772916</v>
      </c>
      <c r="AC1019" s="70">
        <f ca="1">SUMPRODUCT(Z1019:OFFSET(Z1019,'Parameters &amp; Main Results'!$B$38-1,0),'Parameters &amp; Main Results'!$B$42:OFFSET('Parameters &amp; Main Results'!$B$42,'Parameters &amp; Main Results'!$B$38-1,0)   )/OFFSET(Z1019,'Parameters &amp; Main Results'!$B$38,0)</f>
        <v>0</v>
      </c>
      <c r="AD1019" s="155">
        <f t="shared" si="4"/>
        <v>0</v>
      </c>
      <c r="AE1019" s="252">
        <f t="shared" ca="1" si="1054"/>
        <v>35024.106200000002</v>
      </c>
      <c r="AF1019" s="253">
        <f t="shared" ca="1" si="1056"/>
        <v>0.85944024461643509</v>
      </c>
      <c r="AG1019" s="258">
        <f t="shared" ca="1" si="1057"/>
        <v>0</v>
      </c>
      <c r="AH1019" s="227" t="str">
        <f ca="1">IF(SUM(AG1019:OFFSET(AG1019,(-HoldAggressiveTime-1),0,,))=0,"Defensive","Aggressive")</f>
        <v>Defensive</v>
      </c>
    </row>
    <row r="1020" spans="1:34" ht="15" x14ac:dyDescent="0.2">
      <c r="A1020">
        <f t="shared" si="15"/>
        <v>7</v>
      </c>
      <c r="B1020">
        <f t="shared" si="16"/>
        <v>1955</v>
      </c>
      <c r="C1020" s="70">
        <f t="shared" si="1"/>
        <v>1955.4999999999231</v>
      </c>
      <c r="D1020" s="149">
        <f t="shared" si="383"/>
        <v>20332</v>
      </c>
      <c r="E1020" s="151">
        <v>26.76</v>
      </c>
      <c r="F1020" s="152">
        <v>69310.753700000001</v>
      </c>
      <c r="G1020" s="152">
        <v>1858.8235999999999</v>
      </c>
      <c r="H1020" s="152">
        <v>2335.90754539</v>
      </c>
      <c r="I1020" s="152">
        <v>69310.753700000001</v>
      </c>
      <c r="J1020" s="152">
        <v>26.76</v>
      </c>
      <c r="K1020" s="152">
        <v>26.76</v>
      </c>
      <c r="L1020" s="152">
        <v>35.15</v>
      </c>
      <c r="M1020" s="153">
        <v>18.557779100000001</v>
      </c>
      <c r="N1020" s="17">
        <f t="shared" ref="N1020:T1020" si="1099">F1020/F1019/$E1020*$E1019-1</f>
        <v>6.228026435033085E-2</v>
      </c>
      <c r="O1020" s="17">
        <f t="shared" si="1099"/>
        <v>-9.9245722460419294E-3</v>
      </c>
      <c r="P1020" s="17">
        <f t="shared" si="1099"/>
        <v>-6.9565582892006095E-4</v>
      </c>
      <c r="Q1020" s="17">
        <f t="shared" si="1099"/>
        <v>6.228026435033085E-2</v>
      </c>
      <c r="R1020" s="17">
        <f t="shared" si="1099"/>
        <v>0</v>
      </c>
      <c r="S1020" s="17">
        <f t="shared" si="1099"/>
        <v>0</v>
      </c>
      <c r="T1020" s="17">
        <f t="shared" si="1099"/>
        <v>-1.8684603886398587E-3</v>
      </c>
      <c r="U1020" s="241">
        <v>-1.15E-2</v>
      </c>
      <c r="V1020" s="241">
        <v>3.8999999999999998E-3</v>
      </c>
      <c r="W1020" s="223">
        <f t="shared" ca="1" si="1059"/>
        <v>4.4590194127441092E-2</v>
      </c>
      <c r="X1020" s="223">
        <f>MMULT(N1020:T1020,'Parameters &amp; Main Results'!$B$12:$B$18)-'Parameters &amp; Main Results'!$B$22/12+MMULT(U1020:V1020,'Parameters &amp; Main Results'!$B$20:$B$21)</f>
        <v>4.4590194127441092E-2</v>
      </c>
      <c r="Y1020" s="223">
        <f>MMULT(N1020:T1020,'Parameters &amp; Main Results'!$C$12:$C$18)-'Parameters &amp; Main Results'!$C$22/12+MMULT(U1020:V1020,'Parameters &amp; Main Results'!$C$20:$C$21)</f>
        <v>5.5018114024026905E-2</v>
      </c>
      <c r="Z1020" s="17">
        <f t="shared" ca="1" si="1044"/>
        <v>48.154805843391699</v>
      </c>
      <c r="AA1020" s="70">
        <f ca="1">Z1020/OFFSET(Z1020,'Parameters &amp; Main Results'!$B$38,0)</f>
        <v>15.965373079460685</v>
      </c>
      <c r="AB1020" s="70">
        <f ca="1">SUMPRODUCT(Z1020:OFFSET(Z1020,'Parameters &amp; Main Results'!$B$38-1,0), 'Cash Flow Assist'!$P$11:OFFSET('Cash Flow Assist'!$P$11,'Parameters &amp; Main Results'!$B$38-1,0)  )/OFFSET(Z1020,'Parameters &amp; Main Results'!$B$38,0)</f>
        <v>3725.7489753583354</v>
      </c>
      <c r="AC1020" s="70">
        <f ca="1">SUMPRODUCT(Z1020:OFFSET(Z1020,'Parameters &amp; Main Results'!$B$38-1,0),'Parameters &amp; Main Results'!$B$42:OFFSET('Parameters &amp; Main Results'!$B$42,'Parameters &amp; Main Results'!$B$38-1,0)   )/OFFSET(Z1020,'Parameters &amp; Main Results'!$B$38,0)</f>
        <v>0</v>
      </c>
      <c r="AD1020" s="155">
        <f t="shared" si="4"/>
        <v>0</v>
      </c>
      <c r="AE1020" s="252">
        <f t="shared" ca="1" si="1054"/>
        <v>35093.036099999998</v>
      </c>
      <c r="AF1020" s="253">
        <f t="shared" ca="1" si="1056"/>
        <v>0.97505720230345094</v>
      </c>
      <c r="AG1020" s="258">
        <f t="shared" ca="1" si="1057"/>
        <v>0</v>
      </c>
      <c r="AH1020" s="227" t="str">
        <f ca="1">IF(SUM(AG1020:OFFSET(AG1020,(-HoldAggressiveTime-1),0,,))=0,"Defensive","Aggressive")</f>
        <v>Defensive</v>
      </c>
    </row>
    <row r="1021" spans="1:34" ht="15" x14ac:dyDescent="0.2">
      <c r="A1021">
        <f t="shared" si="15"/>
        <v>8</v>
      </c>
      <c r="B1021">
        <f t="shared" si="16"/>
        <v>1955</v>
      </c>
      <c r="C1021" s="70">
        <f t="shared" si="1"/>
        <v>1955.5833333332564</v>
      </c>
      <c r="D1021" s="149">
        <f t="shared" si="383"/>
        <v>20362</v>
      </c>
      <c r="E1021" s="151">
        <v>26.72</v>
      </c>
      <c r="F1021" s="152">
        <v>68984.3171</v>
      </c>
      <c r="G1021" s="152">
        <v>1852.0391</v>
      </c>
      <c r="H1021" s="152">
        <v>2339.0220887800001</v>
      </c>
      <c r="I1021" s="152">
        <v>68984.3171</v>
      </c>
      <c r="J1021" s="152">
        <v>26.72</v>
      </c>
      <c r="K1021" s="152">
        <v>26.72</v>
      </c>
      <c r="L1021" s="152">
        <v>35.15</v>
      </c>
      <c r="M1021" s="153">
        <v>18.544427450000001</v>
      </c>
      <c r="N1021" s="17">
        <f t="shared" ref="N1021:T1021" si="1100">F1021/F1020/$E1021*$E1020-1</f>
        <v>-3.2197985494069048E-3</v>
      </c>
      <c r="O1021" s="17">
        <f t="shared" si="1100"/>
        <v>-2.1583470197199528E-3</v>
      </c>
      <c r="P1021" s="17">
        <f t="shared" si="1100"/>
        <v>2.8323353276895613E-3</v>
      </c>
      <c r="Q1021" s="17">
        <f t="shared" si="1100"/>
        <v>-3.2197985494069048E-3</v>
      </c>
      <c r="R1021" s="17">
        <f t="shared" si="1100"/>
        <v>0</v>
      </c>
      <c r="S1021" s="17">
        <f t="shared" si="1100"/>
        <v>0</v>
      </c>
      <c r="T1021" s="17">
        <f t="shared" si="1100"/>
        <v>1.4970059880241582E-3</v>
      </c>
      <c r="U1021" s="241">
        <v>-4.4000000000000003E-3</v>
      </c>
      <c r="V1021" s="241">
        <v>7.1999999999999998E-3</v>
      </c>
      <c r="W1021" s="223">
        <f t="shared" ca="1" si="1059"/>
        <v>-2.8133346832646283E-3</v>
      </c>
      <c r="X1021" s="223">
        <f>MMULT(N1021:T1021,'Parameters &amp; Main Results'!$B$12:$B$18)-'Parameters &amp; Main Results'!$B$22/12+MMULT(U1021:V1021,'Parameters &amp; Main Results'!$B$20:$B$21)</f>
        <v>-2.8133346832646283E-3</v>
      </c>
      <c r="Y1021" s="223">
        <f>MMULT(N1021:T1021,'Parameters &amp; Main Results'!$C$12:$C$18)-'Parameters &amp; Main Results'!$C$22/12+MMULT(U1021:V1021,'Parameters &amp; Main Results'!$C$20:$C$21)</f>
        <v>-3.1553200631048764E-3</v>
      </c>
      <c r="Z1021" s="17">
        <f t="shared" ca="1" si="1044"/>
        <v>46.099232133435827</v>
      </c>
      <c r="AA1021" s="70">
        <f ca="1">Z1021/OFFSET(Z1021,'Parameters &amp; Main Results'!$B$38,0)</f>
        <v>15.042382363189621</v>
      </c>
      <c r="AB1021" s="70">
        <f ca="1">SUMPRODUCT(Z1021:OFFSET(Z1021,'Parameters &amp; Main Results'!$B$38-1,0), 'Cash Flow Assist'!$P$11:OFFSET('Cash Flow Assist'!$P$11,'Parameters &amp; Main Results'!$B$38-1,0)  )/OFFSET(Z1021,'Parameters &amp; Main Results'!$B$38,0)</f>
        <v>3652.1543667859046</v>
      </c>
      <c r="AC1021" s="70">
        <f ca="1">SUMPRODUCT(Z1021:OFFSET(Z1021,'Parameters &amp; Main Results'!$B$38-1,0),'Parameters &amp; Main Results'!$B$42:OFFSET('Parameters &amp; Main Results'!$B$42,'Parameters &amp; Main Results'!$B$38-1,0)   )/OFFSET(Z1021,'Parameters &amp; Main Results'!$B$38,0)</f>
        <v>0</v>
      </c>
      <c r="AD1021" s="155">
        <f t="shared" si="4"/>
        <v>-3.2197985494069048E-3</v>
      </c>
      <c r="AE1021" s="252">
        <f t="shared" ca="1" si="1054"/>
        <v>34686.100299999998</v>
      </c>
      <c r="AF1021" s="253">
        <f t="shared" ca="1" si="1056"/>
        <v>0.98881732173276349</v>
      </c>
      <c r="AG1021" s="258">
        <f t="shared" ca="1" si="1057"/>
        <v>0</v>
      </c>
      <c r="AH1021" s="227" t="str">
        <f ca="1">IF(SUM(AG1021:OFFSET(AG1021,(-HoldAggressiveTime-1),0,,))=0,"Defensive","Aggressive")</f>
        <v>Defensive</v>
      </c>
    </row>
    <row r="1022" spans="1:34" ht="15" x14ac:dyDescent="0.2">
      <c r="A1022">
        <f t="shared" si="15"/>
        <v>9</v>
      </c>
      <c r="B1022">
        <f t="shared" si="16"/>
        <v>1955</v>
      </c>
      <c r="C1022" s="70">
        <f t="shared" si="1"/>
        <v>1955.6666666665897</v>
      </c>
      <c r="D1022" s="149">
        <f t="shared" si="383"/>
        <v>20393</v>
      </c>
      <c r="E1022" s="151">
        <v>26.85</v>
      </c>
      <c r="F1022" s="152">
        <v>69984.221399999995</v>
      </c>
      <c r="G1022" s="152">
        <v>1856.6229000000001</v>
      </c>
      <c r="H1022" s="152">
        <v>2342.72554042</v>
      </c>
      <c r="I1022" s="152">
        <v>69984.221399999995</v>
      </c>
      <c r="J1022" s="152">
        <v>26.85</v>
      </c>
      <c r="K1022" s="152">
        <v>26.85</v>
      </c>
      <c r="L1022" s="152">
        <v>35.15</v>
      </c>
      <c r="M1022" s="153">
        <v>18.5592188</v>
      </c>
      <c r="N1022" s="17">
        <f t="shared" ref="N1022:T1022" si="1101">F1022/F1021/$E1022*$E1021-1</f>
        <v>9.5827689210263856E-3</v>
      </c>
      <c r="O1022" s="17">
        <f t="shared" si="1101"/>
        <v>-2.3786947275887815E-3</v>
      </c>
      <c r="P1022" s="17">
        <f t="shared" si="1101"/>
        <v>-3.2660459344442394E-3</v>
      </c>
      <c r="Q1022" s="17">
        <f t="shared" si="1101"/>
        <v>9.5827689210263856E-3</v>
      </c>
      <c r="R1022" s="17">
        <f t="shared" si="1101"/>
        <v>0</v>
      </c>
      <c r="S1022" s="17">
        <f t="shared" si="1101"/>
        <v>0</v>
      </c>
      <c r="T1022" s="17">
        <f t="shared" si="1101"/>
        <v>-4.8417132216016512E-3</v>
      </c>
      <c r="U1022" s="241">
        <v>2.8E-3</v>
      </c>
      <c r="V1022" s="241">
        <v>-9.7999999999999997E-3</v>
      </c>
      <c r="W1022" s="223">
        <f t="shared" ca="1" si="1059"/>
        <v>6.4275854175052842E-3</v>
      </c>
      <c r="X1022" s="223">
        <f>MMULT(N1022:T1022,'Parameters &amp; Main Results'!$B$12:$B$18)-'Parameters &amp; Main Results'!$B$22/12+MMULT(U1022:V1022,'Parameters &amp; Main Results'!$B$20:$B$21)</f>
        <v>6.4275854175052842E-3</v>
      </c>
      <c r="Y1022" s="223">
        <f>MMULT(N1022:T1022,'Parameters &amp; Main Results'!$C$12:$C$18)-'Parameters &amp; Main Results'!$C$22/12+MMULT(U1022:V1022,'Parameters &amp; Main Results'!$C$20:$C$21)</f>
        <v>8.3449558894982019E-3</v>
      </c>
      <c r="Z1022" s="17">
        <f t="shared" ca="1" si="1044"/>
        <v>46.229290600063706</v>
      </c>
      <c r="AA1022" s="70">
        <f ca="1">Z1022/OFFSET(Z1022,'Parameters &amp; Main Results'!$B$38,0)</f>
        <v>15.865539574226949</v>
      </c>
      <c r="AB1022" s="70">
        <f ca="1">SUMPRODUCT(Z1022:OFFSET(Z1022,'Parameters &amp; Main Results'!$B$38-1,0), 'Cash Flow Assist'!$P$11:OFFSET('Cash Flow Assist'!$P$11,'Parameters &amp; Main Results'!$B$38-1,0)  )/OFFSET(Z1022,'Parameters &amp; Main Results'!$B$38,0)</f>
        <v>3826.4033503144724</v>
      </c>
      <c r="AC1022" s="70">
        <f ca="1">SUMPRODUCT(Z1022:OFFSET(Z1022,'Parameters &amp; Main Results'!$B$38-1,0),'Parameters &amp; Main Results'!$B$42:OFFSET('Parameters &amp; Main Results'!$B$42,'Parameters &amp; Main Results'!$B$38-1,0)   )/OFFSET(Z1022,'Parameters &amp; Main Results'!$B$38,0)</f>
        <v>0</v>
      </c>
      <c r="AD1022" s="155">
        <f t="shared" si="4"/>
        <v>0</v>
      </c>
      <c r="AE1022" s="252">
        <f t="shared" ca="1" si="1054"/>
        <v>35742.548300000002</v>
      </c>
      <c r="AF1022" s="253">
        <f t="shared" ca="1" si="1056"/>
        <v>0.9580087242968065</v>
      </c>
      <c r="AG1022" s="258">
        <f t="shared" ca="1" si="1057"/>
        <v>0</v>
      </c>
      <c r="AH1022" s="227" t="str">
        <f ca="1">IF(SUM(AG1022:OFFSET(AG1022,(-HoldAggressiveTime-1),0,,))=0,"Defensive","Aggressive")</f>
        <v>Defensive</v>
      </c>
    </row>
    <row r="1023" spans="1:34" ht="15" x14ac:dyDescent="0.2">
      <c r="A1023">
        <f t="shared" si="15"/>
        <v>10</v>
      </c>
      <c r="B1023">
        <f t="shared" si="16"/>
        <v>1955</v>
      </c>
      <c r="C1023" s="70">
        <f t="shared" si="1"/>
        <v>1955.7499999999229</v>
      </c>
      <c r="D1023" s="149">
        <f t="shared" si="383"/>
        <v>20423</v>
      </c>
      <c r="E1023" s="151">
        <v>26.82</v>
      </c>
      <c r="F1023" s="152">
        <v>68064.228799999997</v>
      </c>
      <c r="G1023" s="152">
        <v>1875.8027999999999</v>
      </c>
      <c r="H1023" s="152">
        <v>2346.76674198</v>
      </c>
      <c r="I1023" s="152">
        <v>68064.228799999997</v>
      </c>
      <c r="J1023" s="152">
        <v>26.82</v>
      </c>
      <c r="K1023" s="152">
        <v>26.82</v>
      </c>
      <c r="L1023" s="152">
        <v>35.15</v>
      </c>
      <c r="M1023" s="153">
        <v>17.869396200000001</v>
      </c>
      <c r="N1023" s="17">
        <f t="shared" ref="N1023:T1023" si="1102">F1023/F1022/$E1023*$E1022-1</f>
        <v>-2.6346769014474747E-2</v>
      </c>
      <c r="O1023" s="17">
        <f t="shared" si="1102"/>
        <v>1.1460654407967619E-2</v>
      </c>
      <c r="P1023" s="17">
        <f t="shared" si="1102"/>
        <v>2.8454977640497425E-3</v>
      </c>
      <c r="Q1023" s="17">
        <f t="shared" si="1102"/>
        <v>-2.6346769014474747E-2</v>
      </c>
      <c r="R1023" s="17">
        <f t="shared" si="1102"/>
        <v>0</v>
      </c>
      <c r="S1023" s="17">
        <f t="shared" si="1102"/>
        <v>0</v>
      </c>
      <c r="T1023" s="17">
        <f t="shared" si="1102"/>
        <v>1.1185682326622093E-3</v>
      </c>
      <c r="U1023" s="241">
        <v>1.52E-2</v>
      </c>
      <c r="V1023" s="241">
        <v>-1.1000000000000001E-3</v>
      </c>
      <c r="W1023" s="223">
        <f t="shared" ca="1" si="1059"/>
        <v>-1.7453684134296092E-2</v>
      </c>
      <c r="X1023" s="223">
        <f>MMULT(N1023:T1023,'Parameters &amp; Main Results'!$B$12:$B$18)-'Parameters &amp; Main Results'!$B$22/12+MMULT(U1023:V1023,'Parameters &amp; Main Results'!$B$20:$B$21)</f>
        <v>-1.7453684134296092E-2</v>
      </c>
      <c r="Y1023" s="223">
        <f>MMULT(N1023:T1023,'Parameters &amp; Main Results'!$C$12:$C$18)-'Parameters &amp; Main Results'!$C$22/12+MMULT(U1023:V1023,'Parameters &amp; Main Results'!$C$20:$C$21)</f>
        <v>-2.2607693338897176E-2</v>
      </c>
      <c r="Z1023" s="17">
        <f t="shared" ca="1" si="1044"/>
        <v>45.934045598408353</v>
      </c>
      <c r="AA1023" s="70">
        <f ca="1">Z1023/OFFSET(Z1023,'Parameters &amp; Main Results'!$B$38,0)</f>
        <v>15.055011253429894</v>
      </c>
      <c r="AB1023" s="70">
        <f ca="1">SUMPRODUCT(Z1023:OFFSET(Z1023,'Parameters &amp; Main Results'!$B$38-1,0), 'Cash Flow Assist'!$P$11:OFFSET('Cash Flow Assist'!$P$11,'Parameters &amp; Main Results'!$B$38-1,0)  )/OFFSET(Z1023,'Parameters &amp; Main Results'!$B$38,0)</f>
        <v>3640.06385386392</v>
      </c>
      <c r="AC1023" s="70">
        <f ca="1">SUMPRODUCT(Z1023:OFFSET(Z1023,'Parameters &amp; Main Results'!$B$38-1,0),'Parameters &amp; Main Results'!$B$42:OFFSET('Parameters &amp; Main Results'!$B$42,'Parameters &amp; Main Results'!$B$38-1,0)   )/OFFSET(Z1023,'Parameters &amp; Main Results'!$B$38,0)</f>
        <v>0</v>
      </c>
      <c r="AD1023" s="155">
        <f t="shared" si="4"/>
        <v>-2.6346769014474747E-2</v>
      </c>
      <c r="AE1023" s="252">
        <f t="shared" ca="1" si="1054"/>
        <v>33840.8056</v>
      </c>
      <c r="AF1023" s="253">
        <f t="shared" ca="1" si="1056"/>
        <v>1.0113063975049104</v>
      </c>
      <c r="AG1023" s="258">
        <f t="shared" ca="1" si="1057"/>
        <v>0</v>
      </c>
      <c r="AH1023" s="227" t="str">
        <f ca="1">IF(SUM(AG1023:OFFSET(AG1023,(-HoldAggressiveTime-1),0,,))=0,"Defensive","Aggressive")</f>
        <v>Defensive</v>
      </c>
    </row>
    <row r="1024" spans="1:34" ht="15" x14ac:dyDescent="0.2">
      <c r="A1024">
        <f t="shared" si="15"/>
        <v>11</v>
      </c>
      <c r="B1024">
        <f t="shared" si="16"/>
        <v>1955</v>
      </c>
      <c r="C1024" s="70">
        <f t="shared" si="1"/>
        <v>1955.8333333332562</v>
      </c>
      <c r="D1024" s="149">
        <f t="shared" si="383"/>
        <v>20454</v>
      </c>
      <c r="E1024" s="151">
        <v>26.88</v>
      </c>
      <c r="F1024" s="152">
        <v>73385.1679</v>
      </c>
      <c r="G1024" s="152">
        <v>1878.6739</v>
      </c>
      <c r="H1024" s="152">
        <v>2351.1278168399999</v>
      </c>
      <c r="I1024" s="152">
        <v>73385.1679</v>
      </c>
      <c r="J1024" s="152">
        <v>26.88</v>
      </c>
      <c r="K1024" s="152">
        <v>26.88</v>
      </c>
      <c r="L1024" s="152">
        <v>35.15</v>
      </c>
      <c r="M1024" s="153">
        <v>19.070218090000001</v>
      </c>
      <c r="N1024" s="17">
        <f t="shared" ref="N1024:T1024" si="1103">F1024/F1023/$E1024*$E1023-1</f>
        <v>7.5768623439568028E-2</v>
      </c>
      <c r="O1024" s="17">
        <f t="shared" si="1103"/>
        <v>-7.0496137802200654E-4</v>
      </c>
      <c r="P1024" s="17">
        <f t="shared" si="1103"/>
        <v>-3.7795759021241881E-4</v>
      </c>
      <c r="Q1024" s="17">
        <f t="shared" si="1103"/>
        <v>7.5768623439568028E-2</v>
      </c>
      <c r="R1024" s="17">
        <f t="shared" si="1103"/>
        <v>0</v>
      </c>
      <c r="S1024" s="17">
        <f t="shared" si="1103"/>
        <v>0</v>
      </c>
      <c r="T1024" s="17">
        <f t="shared" si="1103"/>
        <v>-2.2321428571429047E-3</v>
      </c>
      <c r="U1024" s="241">
        <v>-2.1899999999999999E-2</v>
      </c>
      <c r="V1024" s="241">
        <v>3.3E-3</v>
      </c>
      <c r="W1024" s="223">
        <f t="shared" ca="1" si="1059"/>
        <v>5.653220149454781E-2</v>
      </c>
      <c r="X1024" s="223">
        <f>MMULT(N1024:T1024,'Parameters &amp; Main Results'!$B$12:$B$18)-'Parameters &amp; Main Results'!$B$22/12+MMULT(U1024:V1024,'Parameters &amp; Main Results'!$B$20:$B$21)</f>
        <v>5.653220149454781E-2</v>
      </c>
      <c r="Y1024" s="223">
        <f>MMULT(N1024:T1024,'Parameters &amp; Main Results'!$C$12:$C$18)-'Parameters &amp; Main Results'!$C$22/12+MMULT(U1024:V1024,'Parameters &amp; Main Results'!$C$20:$C$21)</f>
        <v>6.8079598291142365E-2</v>
      </c>
      <c r="Z1024" s="17">
        <f t="shared" ca="1" si="1044"/>
        <v>46.750005426397315</v>
      </c>
      <c r="AA1024" s="70">
        <f ca="1">Z1024/OFFSET(Z1024,'Parameters &amp; Main Results'!$B$38,0)</f>
        <v>15.241962219503803</v>
      </c>
      <c r="AB1024" s="70">
        <f ca="1">SUMPRODUCT(Z1024:OFFSET(Z1024,'Parameters &amp; Main Results'!$B$38-1,0), 'Cash Flow Assist'!$P$11:OFFSET('Cash Flow Assist'!$P$11,'Parameters &amp; Main Results'!$B$38-1,0)  )/OFFSET(Z1024,'Parameters &amp; Main Results'!$B$38,0)</f>
        <v>3606.9629947737553</v>
      </c>
      <c r="AC1024" s="70">
        <f ca="1">SUMPRODUCT(Z1024:OFFSET(Z1024,'Parameters &amp; Main Results'!$B$38-1,0),'Parameters &amp; Main Results'!$B$42:OFFSET('Parameters &amp; Main Results'!$B$42,'Parameters &amp; Main Results'!$B$38-1,0)   )/OFFSET(Z1024,'Parameters &amp; Main Results'!$B$38,0)</f>
        <v>0</v>
      </c>
      <c r="AD1024" s="155">
        <f t="shared" si="4"/>
        <v>0</v>
      </c>
      <c r="AE1024" s="252">
        <f t="shared" ca="1" si="1054"/>
        <v>34048.715799999998</v>
      </c>
      <c r="AF1024" s="253">
        <f t="shared" ca="1" si="1056"/>
        <v>1.155299140533224</v>
      </c>
      <c r="AG1024" s="258">
        <f t="shared" ca="1" si="1057"/>
        <v>0</v>
      </c>
      <c r="AH1024" s="227" t="str">
        <f ca="1">IF(SUM(AG1024:OFFSET(AG1024,(-HoldAggressiveTime-1),0,,))=0,"Defensive","Aggressive")</f>
        <v>Defensive</v>
      </c>
    </row>
    <row r="1025" spans="1:34" ht="15" x14ac:dyDescent="0.2">
      <c r="A1025">
        <f t="shared" si="15"/>
        <v>12</v>
      </c>
      <c r="B1025">
        <f t="shared" si="16"/>
        <v>1955</v>
      </c>
      <c r="C1025" s="70">
        <f t="shared" si="1"/>
        <v>1955.9166666665894</v>
      </c>
      <c r="D1025" s="149">
        <f t="shared" si="383"/>
        <v>20485</v>
      </c>
      <c r="E1025" s="151">
        <v>26.87</v>
      </c>
      <c r="F1025" s="152">
        <v>73535.7601</v>
      </c>
      <c r="G1025" s="152">
        <v>1871.8000999999999</v>
      </c>
      <c r="H1025" s="152">
        <v>2355.51658877</v>
      </c>
      <c r="I1025" s="152">
        <v>73535.7601</v>
      </c>
      <c r="J1025" s="152">
        <v>26.87</v>
      </c>
      <c r="K1025" s="152">
        <v>26.87</v>
      </c>
      <c r="L1025" s="152">
        <v>35.15</v>
      </c>
      <c r="M1025" s="153">
        <v>18.85469221</v>
      </c>
      <c r="N1025" s="17">
        <f t="shared" ref="N1025:T1025" si="1104">F1025/F1024/$E1025*$E1024-1</f>
        <v>2.425005487676879E-3</v>
      </c>
      <c r="O1025" s="17">
        <f t="shared" si="1104"/>
        <v>-3.2880568785115249E-3</v>
      </c>
      <c r="P1025" s="17">
        <f t="shared" si="1104"/>
        <v>2.2395236345296166E-3</v>
      </c>
      <c r="Q1025" s="17">
        <f t="shared" si="1104"/>
        <v>2.425005487676879E-3</v>
      </c>
      <c r="R1025" s="17">
        <f t="shared" si="1104"/>
        <v>0</v>
      </c>
      <c r="S1025" s="17">
        <f t="shared" si="1104"/>
        <v>0</v>
      </c>
      <c r="T1025" s="17">
        <f t="shared" si="1104"/>
        <v>3.7216226274638942E-4</v>
      </c>
      <c r="U1025" s="241">
        <v>2.1100000000000001E-2</v>
      </c>
      <c r="V1025" s="241">
        <v>-2.3099999999999999E-2</v>
      </c>
      <c r="W1025" s="223">
        <f t="shared" ca="1" si="1059"/>
        <v>1.138084186526007E-3</v>
      </c>
      <c r="X1025" s="223">
        <f>MMULT(N1025:T1025,'Parameters &amp; Main Results'!$B$12:$B$18)-'Parameters &amp; Main Results'!$B$22/12+MMULT(U1025:V1025,'Parameters &amp; Main Results'!$B$20:$B$21)</f>
        <v>1.138084186526007E-3</v>
      </c>
      <c r="Y1025" s="223">
        <f>MMULT(N1025:T1025,'Parameters &amp; Main Results'!$C$12:$C$18)-'Parameters &amp; Main Results'!$C$22/12+MMULT(U1025:V1025,'Parameters &amp; Main Results'!$C$20:$C$21)</f>
        <v>1.8120325843913722E-3</v>
      </c>
      <c r="Z1025" s="17">
        <f t="shared" ca="1" si="1044"/>
        <v>44.248538151762688</v>
      </c>
      <c r="AA1025" s="70">
        <f ca="1">Z1025/OFFSET(Z1025,'Parameters &amp; Main Results'!$B$38,0)</f>
        <v>13.634817287933826</v>
      </c>
      <c r="AB1025" s="70">
        <f ca="1">SUMPRODUCT(Z1025:OFFSET(Z1025,'Parameters &amp; Main Results'!$B$38-1,0), 'Cash Flow Assist'!$P$11:OFFSET('Cash Flow Assist'!$P$11,'Parameters &amp; Main Results'!$B$38-1,0)  )/OFFSET(Z1025,'Parameters &amp; Main Results'!$B$38,0)</f>
        <v>3395.5855476008337</v>
      </c>
      <c r="AC1025" s="70">
        <f ca="1">SUMPRODUCT(Z1025:OFFSET(Z1025,'Parameters &amp; Main Results'!$B$38-1,0),'Parameters &amp; Main Results'!$B$42:OFFSET('Parameters &amp; Main Results'!$B$42,'Parameters &amp; Main Results'!$B$38-1,0)   )/OFFSET(Z1025,'Parameters &amp; Main Results'!$B$38,0)</f>
        <v>0</v>
      </c>
      <c r="AD1025" s="155">
        <f t="shared" si="4"/>
        <v>0</v>
      </c>
      <c r="AE1025" s="252">
        <f t="shared" ca="1" si="1054"/>
        <v>35970.2287</v>
      </c>
      <c r="AF1025" s="253">
        <f t="shared" ca="1" si="1056"/>
        <v>1.0443506410066279</v>
      </c>
      <c r="AG1025" s="258">
        <f t="shared" ca="1" si="1057"/>
        <v>0</v>
      </c>
      <c r="AH1025" s="227" t="str">
        <f ca="1">IF(SUM(AG1025:OFFSET(AG1025,(-HoldAggressiveTime-1),0,,))=0,"Defensive","Aggressive")</f>
        <v>Defensive</v>
      </c>
    </row>
    <row r="1026" spans="1:34" ht="15" x14ac:dyDescent="0.2">
      <c r="A1026">
        <f t="shared" si="15"/>
        <v>1</v>
      </c>
      <c r="B1026">
        <f t="shared" si="16"/>
        <v>1956</v>
      </c>
      <c r="C1026" s="70">
        <f t="shared" si="1"/>
        <v>1955.9999999999227</v>
      </c>
      <c r="D1026" s="149">
        <f t="shared" si="383"/>
        <v>20514</v>
      </c>
      <c r="E1026" s="151">
        <v>26.83</v>
      </c>
      <c r="F1026" s="152">
        <v>71101.259300000005</v>
      </c>
      <c r="G1026" s="152">
        <v>1876.4172000000001</v>
      </c>
      <c r="H1026" s="152">
        <v>2360.5024322099998</v>
      </c>
      <c r="I1026" s="152">
        <v>71101.259300000005</v>
      </c>
      <c r="J1026" s="152">
        <v>26.83</v>
      </c>
      <c r="K1026" s="152">
        <v>26.83</v>
      </c>
      <c r="L1026" s="152">
        <v>35.200000000000003</v>
      </c>
      <c r="M1026" s="153">
        <v>18.155857109999999</v>
      </c>
      <c r="N1026" s="17">
        <f t="shared" ref="N1026:T1026" si="1105">F1026/F1025/$E1026*$E1025-1</f>
        <v>-3.1664841349959061E-2</v>
      </c>
      <c r="O1026" s="17">
        <f t="shared" si="1105"/>
        <v>3.9612088740699214E-3</v>
      </c>
      <c r="P1026" s="17">
        <f t="shared" si="1105"/>
        <v>3.6106907663908672E-3</v>
      </c>
      <c r="Q1026" s="17">
        <f t="shared" si="1105"/>
        <v>-3.1664841349959061E-2</v>
      </c>
      <c r="R1026" s="17">
        <f t="shared" si="1105"/>
        <v>0</v>
      </c>
      <c r="S1026" s="17">
        <f t="shared" si="1105"/>
        <v>0</v>
      </c>
      <c r="T1026" s="17">
        <f t="shared" si="1105"/>
        <v>2.9154642607771564E-3</v>
      </c>
      <c r="U1026" s="241">
        <v>4.1000000000000003E-3</v>
      </c>
      <c r="V1026" s="241">
        <v>9.2999999999999992E-3</v>
      </c>
      <c r="W1026" s="223">
        <f t="shared" ca="1" si="1059"/>
        <v>-2.2852282691283119E-2</v>
      </c>
      <c r="X1026" s="223">
        <f>MMULT(N1026:T1026,'Parameters &amp; Main Results'!$B$12:$B$18)-'Parameters &amp; Main Results'!$B$22/12+MMULT(U1026:V1026,'Parameters &amp; Main Results'!$B$20:$B$21)</f>
        <v>-2.2852282691283119E-2</v>
      </c>
      <c r="Y1026" s="223">
        <f>MMULT(N1026:T1026,'Parameters &amp; Main Results'!$C$12:$C$18)-'Parameters &amp; Main Results'!$C$22/12+MMULT(U1026:V1026,'Parameters &amp; Main Results'!$C$20:$C$21)</f>
        <v>-2.8143902994222831E-2</v>
      </c>
      <c r="Z1026" s="17">
        <f t="shared" ca="1" si="1044"/>
        <v>44.198236837345775</v>
      </c>
      <c r="AA1026" s="70">
        <f ca="1">Z1026/OFFSET(Z1026,'Parameters &amp; Main Results'!$B$38,0)</f>
        <v>13.451346112005069</v>
      </c>
      <c r="AB1026" s="70">
        <f ca="1">SUMPRODUCT(Z1026:OFFSET(Z1026,'Parameters &amp; Main Results'!$B$38-1,0), 'Cash Flow Assist'!$P$11:OFFSET('Cash Flow Assist'!$P$11,'Parameters &amp; Main Results'!$B$38-1,0)  )/OFFSET(Z1026,'Parameters &amp; Main Results'!$B$38,0)</f>
        <v>3341.2277544031044</v>
      </c>
      <c r="AC1026" s="70">
        <f ca="1">SUMPRODUCT(Z1026:OFFSET(Z1026,'Parameters &amp; Main Results'!$B$38-1,0),'Parameters &amp; Main Results'!$B$42:OFFSET('Parameters &amp; Main Results'!$B$42,'Parameters &amp; Main Results'!$B$38-1,0)   )/OFFSET(Z1026,'Parameters &amp; Main Results'!$B$38,0)</f>
        <v>0</v>
      </c>
      <c r="AD1026" s="155">
        <f t="shared" si="4"/>
        <v>-3.1664841349959061E-2</v>
      </c>
      <c r="AE1026" s="252">
        <f t="shared" ca="1" si="1054"/>
        <v>36460.963499999998</v>
      </c>
      <c r="AF1026" s="253">
        <f t="shared" ca="1" si="1056"/>
        <v>0.95006528831856041</v>
      </c>
      <c r="AG1026" s="258">
        <f t="shared" ca="1" si="1057"/>
        <v>0</v>
      </c>
      <c r="AH1026" s="227" t="str">
        <f ca="1">IF(SUM(AG1026:OFFSET(AG1026,(-HoldAggressiveTime-1),0,,))=0,"Defensive","Aggressive")</f>
        <v>Defensive</v>
      </c>
    </row>
    <row r="1027" spans="1:34" ht="15" x14ac:dyDescent="0.2">
      <c r="A1027">
        <f t="shared" si="15"/>
        <v>2</v>
      </c>
      <c r="B1027">
        <f t="shared" si="16"/>
        <v>1956</v>
      </c>
      <c r="C1027" s="70">
        <f t="shared" si="1"/>
        <v>1956.083333333256</v>
      </c>
      <c r="D1027" s="149">
        <f t="shared" si="383"/>
        <v>20545</v>
      </c>
      <c r="E1027" s="151">
        <v>26.86</v>
      </c>
      <c r="F1027" s="152">
        <v>73787.114499999996</v>
      </c>
      <c r="G1027" s="152">
        <v>1890.5866000000001</v>
      </c>
      <c r="H1027" s="152">
        <v>2365.24310793</v>
      </c>
      <c r="I1027" s="152">
        <v>73787.114499999996</v>
      </c>
      <c r="J1027" s="152">
        <v>26.86</v>
      </c>
      <c r="K1027" s="152">
        <v>26.86</v>
      </c>
      <c r="L1027" s="152">
        <v>35.200000000000003</v>
      </c>
      <c r="M1027" s="153">
        <v>18.640237150000001</v>
      </c>
      <c r="N1027" s="17">
        <f t="shared" ref="N1027:T1027" si="1106">F1027/F1026/$E1027*$E1026-1</f>
        <v>3.6615978621722167E-2</v>
      </c>
      <c r="O1027" s="17">
        <f t="shared" si="1106"/>
        <v>6.4259692252544021E-3</v>
      </c>
      <c r="P1027" s="17">
        <f t="shared" si="1106"/>
        <v>8.8918776455026993E-4</v>
      </c>
      <c r="Q1027" s="17">
        <f t="shared" si="1106"/>
        <v>3.6615978621722167E-2</v>
      </c>
      <c r="R1027" s="17">
        <f t="shared" si="1106"/>
        <v>0</v>
      </c>
      <c r="S1027" s="17">
        <f t="shared" si="1106"/>
        <v>0</v>
      </c>
      <c r="T1027" s="17">
        <f t="shared" si="1106"/>
        <v>-1.1169024571855424E-3</v>
      </c>
      <c r="U1027" s="241">
        <v>-9.7999999999999997E-3</v>
      </c>
      <c r="V1027" s="241">
        <v>-3.8999999999999998E-3</v>
      </c>
      <c r="W1027" s="223">
        <f t="shared" ca="1" si="1059"/>
        <v>2.8649666021816563E-2</v>
      </c>
      <c r="X1027" s="223">
        <f>MMULT(N1027:T1027,'Parameters &amp; Main Results'!$B$12:$B$18)-'Parameters &amp; Main Results'!$B$22/12+MMULT(U1027:V1027,'Parameters &amp; Main Results'!$B$20:$B$21)</f>
        <v>2.8649666021816563E-2</v>
      </c>
      <c r="Y1027" s="223">
        <f>MMULT(N1027:T1027,'Parameters &amp; Main Results'!$C$12:$C$18)-'Parameters &amp; Main Results'!$C$22/12+MMULT(U1027:V1027,'Parameters &amp; Main Results'!$C$20:$C$21)</f>
        <v>3.355531101540872E-2</v>
      </c>
      <c r="Z1027" s="17">
        <f t="shared" ca="1" si="1044"/>
        <v>45.231888745621383</v>
      </c>
      <c r="AA1027" s="70">
        <f ca="1">Z1027/OFFSET(Z1027,'Parameters &amp; Main Results'!$B$38,0)</f>
        <v>14.338901763388531</v>
      </c>
      <c r="AB1027" s="70">
        <f ca="1">SUMPRODUCT(Z1027:OFFSET(Z1027,'Parameters &amp; Main Results'!$B$38-1,0), 'Cash Flow Assist'!$P$11:OFFSET('Cash Flow Assist'!$P$11,'Parameters &amp; Main Results'!$B$38-1,0)  )/OFFSET(Z1027,'Parameters &amp; Main Results'!$B$38,0)</f>
        <v>3467.328493744717</v>
      </c>
      <c r="AC1027" s="70">
        <f ca="1">SUMPRODUCT(Z1027:OFFSET(Z1027,'Parameters &amp; Main Results'!$B$38-1,0),'Parameters &amp; Main Results'!$B$42:OFFSET('Parameters &amp; Main Results'!$B$42,'Parameters &amp; Main Results'!$B$38-1,0)   )/OFFSET(Z1027,'Parameters &amp; Main Results'!$B$38,0)</f>
        <v>0</v>
      </c>
      <c r="AD1027" s="155">
        <f t="shared" si="4"/>
        <v>0</v>
      </c>
      <c r="AE1027" s="252">
        <f t="shared" ca="1" si="1054"/>
        <v>36712.382400000002</v>
      </c>
      <c r="AF1027" s="253">
        <f t="shared" ca="1" si="1056"/>
        <v>1.0098699587526629</v>
      </c>
      <c r="AG1027" s="258">
        <f t="shared" ca="1" si="1057"/>
        <v>0</v>
      </c>
      <c r="AH1027" s="227" t="str">
        <f ca="1">IF(SUM(AG1027:OFFSET(AG1027,(-HoldAggressiveTime-1),0,,))=0,"Defensive","Aggressive")</f>
        <v>Defensive</v>
      </c>
    </row>
    <row r="1028" spans="1:34" ht="15" x14ac:dyDescent="0.2">
      <c r="A1028">
        <f t="shared" si="15"/>
        <v>3</v>
      </c>
      <c r="B1028">
        <f t="shared" si="16"/>
        <v>1956</v>
      </c>
      <c r="C1028" s="70">
        <f t="shared" si="1"/>
        <v>1956.1666666665892</v>
      </c>
      <c r="D1028" s="149">
        <f t="shared" si="383"/>
        <v>20575</v>
      </c>
      <c r="E1028" s="151">
        <v>26.89</v>
      </c>
      <c r="F1028" s="152">
        <v>79146.125799999994</v>
      </c>
      <c r="G1028" s="152">
        <v>1875.8024</v>
      </c>
      <c r="H1028" s="152">
        <v>2369.81591127</v>
      </c>
      <c r="I1028" s="152">
        <v>79146.125799999994</v>
      </c>
      <c r="J1028" s="152">
        <v>26.89</v>
      </c>
      <c r="K1028" s="152">
        <v>26.89</v>
      </c>
      <c r="L1028" s="152">
        <v>35.200000000000003</v>
      </c>
      <c r="M1028" s="153">
        <v>19.864770100000001</v>
      </c>
      <c r="N1028" s="17">
        <f t="shared" ref="N1028:T1028" si="1107">F1028/F1027/$E1028*$E1027-1</f>
        <v>7.1431325857988837E-2</v>
      </c>
      <c r="O1028" s="17">
        <f t="shared" si="1107"/>
        <v>-8.9268330322025413E-3</v>
      </c>
      <c r="P1028" s="17">
        <f t="shared" si="1107"/>
        <v>8.1552001899010129E-4</v>
      </c>
      <c r="Q1028" s="17">
        <f t="shared" si="1107"/>
        <v>7.1431325857988837E-2</v>
      </c>
      <c r="R1028" s="17">
        <f t="shared" si="1107"/>
        <v>0</v>
      </c>
      <c r="S1028" s="17">
        <f t="shared" si="1107"/>
        <v>0</v>
      </c>
      <c r="T1028" s="17">
        <f t="shared" si="1107"/>
        <v>-1.1156563778356166E-3</v>
      </c>
      <c r="U1028" s="241">
        <v>-2.1100000000000001E-2</v>
      </c>
      <c r="V1028" s="241">
        <v>-4.4999999999999997E-3</v>
      </c>
      <c r="W1028" s="223">
        <f t="shared" ca="1" si="1059"/>
        <v>5.1690678301492675E-2</v>
      </c>
      <c r="X1028" s="223">
        <f>MMULT(N1028:T1028,'Parameters &amp; Main Results'!$B$12:$B$18)-'Parameters &amp; Main Results'!$B$22/12+MMULT(U1028:V1028,'Parameters &amp; Main Results'!$B$20:$B$21)</f>
        <v>5.1690678301492675E-2</v>
      </c>
      <c r="Y1028" s="223">
        <f>MMULT(N1028:T1028,'Parameters &amp; Main Results'!$C$12:$C$18)-'Parameters &amp; Main Results'!$C$22/12+MMULT(U1028:V1028,'Parameters &amp; Main Results'!$C$20:$C$21)</f>
        <v>6.3353843302303037E-2</v>
      </c>
      <c r="Z1028" s="17">
        <f t="shared" ca="1" si="1044"/>
        <v>43.97210268929603</v>
      </c>
      <c r="AA1028" s="70">
        <f ca="1">Z1028/OFFSET(Z1028,'Parameters &amp; Main Results'!$B$38,0)</f>
        <v>13.023787749719189</v>
      </c>
      <c r="AB1028" s="70">
        <f ca="1">SUMPRODUCT(Z1028:OFFSET(Z1028,'Parameters &amp; Main Results'!$B$38-1,0), 'Cash Flow Assist'!$P$11:OFFSET('Cash Flow Assist'!$P$11,'Parameters &amp; Main Results'!$B$38-1,0)  )/OFFSET(Z1028,'Parameters &amp; Main Results'!$B$38,0)</f>
        <v>3227.0815058749049</v>
      </c>
      <c r="AC1028" s="70">
        <f ca="1">SUMPRODUCT(Z1028:OFFSET(Z1028,'Parameters &amp; Main Results'!$B$38-1,0),'Parameters &amp; Main Results'!$B$42:OFFSET('Parameters &amp; Main Results'!$B$42,'Parameters &amp; Main Results'!$B$38-1,0)   )/OFFSET(Z1028,'Parameters &amp; Main Results'!$B$38,0)</f>
        <v>0</v>
      </c>
      <c r="AD1028" s="155">
        <f t="shared" si="4"/>
        <v>0</v>
      </c>
      <c r="AE1028" s="252">
        <f t="shared" ca="1" si="1054"/>
        <v>38775.703000000001</v>
      </c>
      <c r="AF1028" s="253">
        <f t="shared" ca="1" si="1056"/>
        <v>1.0411267798291108</v>
      </c>
      <c r="AG1028" s="258">
        <f t="shared" ca="1" si="1057"/>
        <v>0</v>
      </c>
      <c r="AH1028" s="227" t="str">
        <f ca="1">IF(SUM(AG1028:OFFSET(AG1028,(-HoldAggressiveTime-1),0,,))=0,"Defensive","Aggressive")</f>
        <v>Defensive</v>
      </c>
    </row>
    <row r="1029" spans="1:34" ht="15" x14ac:dyDescent="0.2">
      <c r="A1029">
        <f t="shared" si="15"/>
        <v>4</v>
      </c>
      <c r="B1029">
        <f t="shared" si="16"/>
        <v>1956</v>
      </c>
      <c r="C1029" s="70">
        <f t="shared" si="1"/>
        <v>1956.2499999999225</v>
      </c>
      <c r="D1029" s="149">
        <f t="shared" si="383"/>
        <v>20606</v>
      </c>
      <c r="E1029" s="151">
        <v>26.93</v>
      </c>
      <c r="F1029" s="152">
        <v>79226.436799999996</v>
      </c>
      <c r="G1029" s="152">
        <v>1845.6183000000001</v>
      </c>
      <c r="H1029" s="152">
        <v>2374.2593161099999</v>
      </c>
      <c r="I1029" s="152">
        <v>79226.436799999996</v>
      </c>
      <c r="J1029" s="152">
        <v>26.93</v>
      </c>
      <c r="K1029" s="152">
        <v>26.93</v>
      </c>
      <c r="L1029" s="152">
        <v>35.200000000000003</v>
      </c>
      <c r="M1029" s="153">
        <v>19.503627890000001</v>
      </c>
      <c r="N1029" s="17">
        <f t="shared" ref="N1029:T1029" si="1108">F1029/F1028/$E1029*$E1028-1</f>
        <v>-4.7212151739384201E-4</v>
      </c>
      <c r="O1029" s="17">
        <f t="shared" si="1108"/>
        <v>-1.7552731862390591E-2</v>
      </c>
      <c r="P1029" s="17">
        <f t="shared" si="1108"/>
        <v>3.8688266142838934E-4</v>
      </c>
      <c r="Q1029" s="17">
        <f t="shared" si="1108"/>
        <v>-4.7212151739384201E-4</v>
      </c>
      <c r="R1029" s="17">
        <f t="shared" si="1108"/>
        <v>0</v>
      </c>
      <c r="S1029" s="17">
        <f t="shared" si="1108"/>
        <v>0</v>
      </c>
      <c r="T1029" s="17">
        <f t="shared" si="1108"/>
        <v>-1.4853323431117671E-3</v>
      </c>
      <c r="U1029" s="241">
        <v>4.0000000000000002E-4</v>
      </c>
      <c r="V1029" s="241">
        <v>-2.2000000000000001E-3</v>
      </c>
      <c r="W1029" s="223">
        <f t="shared" ca="1" si="1059"/>
        <v>-3.9805707943457551E-3</v>
      </c>
      <c r="X1029" s="223">
        <f>MMULT(N1029:T1029,'Parameters &amp; Main Results'!$B$12:$B$18)-'Parameters &amp; Main Results'!$B$22/12+MMULT(U1029:V1029,'Parameters &amp; Main Results'!$B$20:$B$21)</f>
        <v>-3.9805707943457551E-3</v>
      </c>
      <c r="Y1029" s="223">
        <f>MMULT(N1029:T1029,'Parameters &amp; Main Results'!$C$12:$C$18)-'Parameters &amp; Main Results'!$C$22/12+MMULT(U1029:V1029,'Parameters &amp; Main Results'!$C$20:$C$21)</f>
        <v>-2.221849218560184E-3</v>
      </c>
      <c r="Z1029" s="17">
        <f t="shared" ca="1" si="1044"/>
        <v>41.810870436079263</v>
      </c>
      <c r="AA1029" s="70">
        <f ca="1">Z1029/OFFSET(Z1029,'Parameters &amp; Main Results'!$B$38,0)</f>
        <v>11.674058242110124</v>
      </c>
      <c r="AB1029" s="70">
        <f ca="1">SUMPRODUCT(Z1029:OFFSET(Z1029,'Parameters &amp; Main Results'!$B$38-1,0), 'Cash Flow Assist'!$P$11:OFFSET('Cash Flow Assist'!$P$11,'Parameters &amp; Main Results'!$B$38-1,0)  )/OFFSET(Z1029,'Parameters &amp; Main Results'!$B$38,0)</f>
        <v>3030.8283738931163</v>
      </c>
      <c r="AC1029" s="70">
        <f ca="1">SUMPRODUCT(Z1029:OFFSET(Z1029,'Parameters &amp; Main Results'!$B$38-1,0),'Parameters &amp; Main Results'!$B$42:OFFSET('Parameters &amp; Main Results'!$B$42,'Parameters &amp; Main Results'!$B$38-1,0)   )/OFFSET(Z1029,'Parameters &amp; Main Results'!$B$38,0)</f>
        <v>0</v>
      </c>
      <c r="AD1029" s="155">
        <f t="shared" si="4"/>
        <v>-4.7212151739384201E-4</v>
      </c>
      <c r="AE1029" s="252">
        <f t="shared" ca="1" si="1054"/>
        <v>39070.802300000003</v>
      </c>
      <c r="AF1029" s="253">
        <f t="shared" ca="1" si="1056"/>
        <v>1.0277658030073262</v>
      </c>
      <c r="AG1029" s="258">
        <f t="shared" ca="1" si="1057"/>
        <v>0</v>
      </c>
      <c r="AH1029" s="227" t="str">
        <f ca="1">IF(SUM(AG1029:OFFSET(AG1029,(-HoldAggressiveTime-1),0,,))=0,"Defensive","Aggressive")</f>
        <v>Defensive</v>
      </c>
    </row>
    <row r="1030" spans="1:34" ht="15" x14ac:dyDescent="0.2">
      <c r="A1030">
        <f t="shared" si="15"/>
        <v>5</v>
      </c>
      <c r="B1030">
        <f t="shared" si="16"/>
        <v>1956</v>
      </c>
      <c r="C1030" s="70">
        <f t="shared" si="1"/>
        <v>1956.3333333332557</v>
      </c>
      <c r="D1030" s="149">
        <f t="shared" si="383"/>
        <v>20636</v>
      </c>
      <c r="E1030" s="151">
        <v>27.03</v>
      </c>
      <c r="F1030" s="152">
        <v>74254.747399999993</v>
      </c>
      <c r="G1030" s="152">
        <v>1867.867</v>
      </c>
      <c r="H1030" s="152">
        <v>2379.40354462</v>
      </c>
      <c r="I1030" s="152">
        <v>74254.747399999993</v>
      </c>
      <c r="J1030" s="152">
        <v>27.03</v>
      </c>
      <c r="K1030" s="152">
        <v>27.03</v>
      </c>
      <c r="L1030" s="152">
        <v>35.200000000000003</v>
      </c>
      <c r="M1030" s="153">
        <v>18.010565060000001</v>
      </c>
      <c r="N1030" s="17">
        <f t="shared" ref="N1030:T1030" si="1109">F1030/F1029/$E1030*$E1029-1</f>
        <v>-6.6220342084371331E-2</v>
      </c>
      <c r="O1030" s="17">
        <f t="shared" si="1109"/>
        <v>8.3106849548759687E-3</v>
      </c>
      <c r="P1030" s="17">
        <f t="shared" si="1109"/>
        <v>-1.5409421664857037E-3</v>
      </c>
      <c r="Q1030" s="17">
        <f t="shared" si="1109"/>
        <v>-6.6220342084371331E-2</v>
      </c>
      <c r="R1030" s="17">
        <f t="shared" si="1109"/>
        <v>0</v>
      </c>
      <c r="S1030" s="17">
        <f t="shared" si="1109"/>
        <v>0</v>
      </c>
      <c r="T1030" s="17">
        <f t="shared" si="1109"/>
        <v>-3.6995930447650816E-3</v>
      </c>
      <c r="U1030" s="241">
        <v>1.46E-2</v>
      </c>
      <c r="V1030" s="241">
        <v>-1.34E-2</v>
      </c>
      <c r="W1030" s="223">
        <f t="shared" ca="1" si="1059"/>
        <v>-4.8229765891208226E-2</v>
      </c>
      <c r="X1030" s="223">
        <f>MMULT(N1030:T1030,'Parameters &amp; Main Results'!$B$12:$B$18)-'Parameters &amp; Main Results'!$B$22/12+MMULT(U1030:V1030,'Parameters &amp; Main Results'!$B$20:$B$21)</f>
        <v>-4.8229765891208226E-2</v>
      </c>
      <c r="Y1030" s="223">
        <f>MMULT(N1030:T1030,'Parameters &amp; Main Results'!$C$12:$C$18)-'Parameters &amp; Main Results'!$C$22/12+MMULT(U1030:V1030,'Parameters &amp; Main Results'!$C$20:$C$21)</f>
        <v>-5.8808906047113266E-2</v>
      </c>
      <c r="Z1030" s="17">
        <f t="shared" ca="1" si="1044"/>
        <v>41.97796670434861</v>
      </c>
      <c r="AA1030" s="70">
        <f ca="1">Z1030/OFFSET(Z1030,'Parameters &amp; Main Results'!$B$38,0)</f>
        <v>12.446426716035932</v>
      </c>
      <c r="AB1030" s="70">
        <f ca="1">SUMPRODUCT(Z1030:OFFSET(Z1030,'Parameters &amp; Main Results'!$B$38-1,0), 'Cash Flow Assist'!$P$11:OFFSET('Cash Flow Assist'!$P$11,'Parameters &amp; Main Results'!$B$38-1,0)  )/OFFSET(Z1030,'Parameters &amp; Main Results'!$B$38,0)</f>
        <v>3207.1537089584413</v>
      </c>
      <c r="AC1030" s="70">
        <f ca="1">SUMPRODUCT(Z1030:OFFSET(Z1030,'Parameters &amp; Main Results'!$B$38-1,0),'Parameters &amp; Main Results'!$B$42:OFFSET('Parameters &amp; Main Results'!$B$42,'Parameters &amp; Main Results'!$B$38-1,0)   )/OFFSET(Z1030,'Parameters &amp; Main Results'!$B$38,0)</f>
        <v>0</v>
      </c>
      <c r="AD1030" s="155">
        <f t="shared" si="4"/>
        <v>-6.6661199553378014E-2</v>
      </c>
      <c r="AE1030" s="252">
        <f t="shared" ca="1" si="1054"/>
        <v>40420.2408</v>
      </c>
      <c r="AF1030" s="253">
        <f t="shared" ca="1" si="1056"/>
        <v>0.83706840756871481</v>
      </c>
      <c r="AG1030" s="258">
        <f t="shared" ca="1" si="1057"/>
        <v>0</v>
      </c>
      <c r="AH1030" s="227" t="str">
        <f ca="1">IF(SUM(AG1030:OFFSET(AG1030,(-HoldAggressiveTime-1),0,,))=0,"Defensive","Aggressive")</f>
        <v>Defensive</v>
      </c>
    </row>
    <row r="1031" spans="1:34" ht="15" x14ac:dyDescent="0.2">
      <c r="A1031">
        <f t="shared" si="15"/>
        <v>6</v>
      </c>
      <c r="B1031">
        <f t="shared" si="16"/>
        <v>1956</v>
      </c>
      <c r="C1031" s="70">
        <f t="shared" si="1"/>
        <v>1956.416666666589</v>
      </c>
      <c r="D1031" s="149">
        <f t="shared" si="383"/>
        <v>20667</v>
      </c>
      <c r="E1031" s="151">
        <v>27.15</v>
      </c>
      <c r="F1031" s="152">
        <v>77418.248900000006</v>
      </c>
      <c r="G1031" s="152">
        <v>1883.8176000000001</v>
      </c>
      <c r="H1031" s="152">
        <v>2384.5787473300002</v>
      </c>
      <c r="I1031" s="152">
        <v>77418.248900000006</v>
      </c>
      <c r="J1031" s="152">
        <v>27.15</v>
      </c>
      <c r="K1031" s="152">
        <v>27.15</v>
      </c>
      <c r="L1031" s="152">
        <v>35.200000000000003</v>
      </c>
      <c r="M1031" s="153">
        <v>18.41717375</v>
      </c>
      <c r="N1031" s="17">
        <f t="shared" ref="N1031:T1031" si="1110">F1031/F1030/$E1031*$E1030-1</f>
        <v>3.799516520023416E-2</v>
      </c>
      <c r="O1031" s="17">
        <f t="shared" si="1110"/>
        <v>4.0818400692559376E-3</v>
      </c>
      <c r="P1031" s="17">
        <f t="shared" si="1110"/>
        <v>-2.2545027622418168E-3</v>
      </c>
      <c r="Q1031" s="17">
        <f t="shared" si="1110"/>
        <v>3.799516520023416E-2</v>
      </c>
      <c r="R1031" s="17">
        <f t="shared" si="1110"/>
        <v>0</v>
      </c>
      <c r="S1031" s="17">
        <f t="shared" si="1110"/>
        <v>0</v>
      </c>
      <c r="T1031" s="17">
        <f t="shared" si="1110"/>
        <v>-4.4198895027622864E-3</v>
      </c>
      <c r="U1031" s="241">
        <v>-1.4800000000000001E-2</v>
      </c>
      <c r="V1031" s="241">
        <v>-1.0999999999999999E-2</v>
      </c>
      <c r="W1031" s="223">
        <f t="shared" ca="1" si="1059"/>
        <v>2.9050080772222028E-2</v>
      </c>
      <c r="X1031" s="223">
        <f>MMULT(N1031:T1031,'Parameters &amp; Main Results'!$B$12:$B$18)-'Parameters &amp; Main Results'!$B$22/12+MMULT(U1031:V1031,'Parameters &amp; Main Results'!$B$20:$B$21)</f>
        <v>2.9050080772222028E-2</v>
      </c>
      <c r="Y1031" s="223">
        <f>MMULT(N1031:T1031,'Parameters &amp; Main Results'!$C$12:$C$18)-'Parameters &amp; Main Results'!$C$22/12+MMULT(U1031:V1031,'Parameters &amp; Main Results'!$C$20:$C$21)</f>
        <v>3.4562166020469666E-2</v>
      </c>
      <c r="Z1031" s="17">
        <f t="shared" ca="1" si="1044"/>
        <v>44.105147650110617</v>
      </c>
      <c r="AA1031" s="70">
        <f ca="1">Z1031/OFFSET(Z1031,'Parameters &amp; Main Results'!$B$38,0)</f>
        <v>13.077759999392438</v>
      </c>
      <c r="AB1031" s="70">
        <f ca="1">SUMPRODUCT(Z1031:OFFSET(Z1031,'Parameters &amp; Main Results'!$B$38-1,0), 'Cash Flow Assist'!$P$11:OFFSET('Cash Flow Assist'!$P$11,'Parameters &amp; Main Results'!$B$38-1,0)  )/OFFSET(Z1031,'Parameters &amp; Main Results'!$B$38,0)</f>
        <v>3195.860304336436</v>
      </c>
      <c r="AC1031" s="70">
        <f ca="1">SUMPRODUCT(Z1031:OFFSET(Z1031,'Parameters &amp; Main Results'!$B$38-1,0),'Parameters &amp; Main Results'!$B$42:OFFSET('Parameters &amp; Main Results'!$B$42,'Parameters &amp; Main Results'!$B$38-1,0)   )/OFFSET(Z1031,'Parameters &amp; Main Results'!$B$38,0)</f>
        <v>0</v>
      </c>
      <c r="AD1031" s="155">
        <f t="shared" si="4"/>
        <v>-3.1198837642620214E-2</v>
      </c>
      <c r="AE1031" s="252">
        <f t="shared" ca="1" si="1054"/>
        <v>42586.304400000001</v>
      </c>
      <c r="AF1031" s="253">
        <f t="shared" ca="1" si="1056"/>
        <v>0.81791423300867605</v>
      </c>
      <c r="AG1031" s="258">
        <f t="shared" ca="1" si="1057"/>
        <v>0</v>
      </c>
      <c r="AH1031" s="227" t="str">
        <f ca="1">IF(SUM(AG1031:OFFSET(AG1031,(-HoldAggressiveTime-1),0,,))=0,"Defensive","Aggressive")</f>
        <v>Defensive</v>
      </c>
    </row>
    <row r="1032" spans="1:34" ht="15" x14ac:dyDescent="0.2">
      <c r="A1032">
        <f t="shared" si="15"/>
        <v>7</v>
      </c>
      <c r="B1032">
        <f t="shared" si="16"/>
        <v>1956</v>
      </c>
      <c r="C1032" s="70">
        <f t="shared" si="1"/>
        <v>1956.4999999999222</v>
      </c>
      <c r="D1032" s="149">
        <f t="shared" si="383"/>
        <v>20698</v>
      </c>
      <c r="E1032" s="151">
        <v>27.29</v>
      </c>
      <c r="F1032" s="152">
        <v>81656.454299999998</v>
      </c>
      <c r="G1032" s="152">
        <v>1870.9616000000001</v>
      </c>
      <c r="H1032" s="152">
        <v>2389.5267482300001</v>
      </c>
      <c r="I1032" s="152">
        <v>81656.454299999998</v>
      </c>
      <c r="J1032" s="152">
        <v>27.29</v>
      </c>
      <c r="K1032" s="152">
        <v>27.29</v>
      </c>
      <c r="L1032" s="152">
        <v>35.200000000000003</v>
      </c>
      <c r="M1032" s="153">
        <v>19.092604210000001</v>
      </c>
      <c r="N1032" s="17">
        <f t="shared" ref="N1032:T1032" si="1111">F1032/F1031/$E1032*$E1031-1</f>
        <v>4.9333341449920187E-2</v>
      </c>
      <c r="O1032" s="17">
        <f t="shared" si="1111"/>
        <v>-1.1919514231399808E-2</v>
      </c>
      <c r="P1032" s="17">
        <f t="shared" si="1111"/>
        <v>-3.0657292051330387E-3</v>
      </c>
      <c r="Q1032" s="17">
        <f t="shared" si="1111"/>
        <v>4.9333341449920187E-2</v>
      </c>
      <c r="R1032" s="17">
        <f t="shared" si="1111"/>
        <v>0</v>
      </c>
      <c r="S1032" s="17">
        <f t="shared" si="1111"/>
        <v>0</v>
      </c>
      <c r="T1032" s="17">
        <f t="shared" si="1111"/>
        <v>-5.1300842799560931E-3</v>
      </c>
      <c r="U1032" s="241">
        <v>-1.6799999999999999E-2</v>
      </c>
      <c r="V1032" s="241">
        <v>-1E-4</v>
      </c>
      <c r="W1032" s="223">
        <f t="shared" ca="1" si="1059"/>
        <v>3.4317932360495705E-2</v>
      </c>
      <c r="X1032" s="223">
        <f>MMULT(N1032:T1032,'Parameters &amp; Main Results'!$B$12:$B$18)-'Parameters &amp; Main Results'!$B$22/12+MMULT(U1032:V1032,'Parameters &amp; Main Results'!$B$20:$B$21)</f>
        <v>3.4317932360495705E-2</v>
      </c>
      <c r="Y1032" s="223">
        <f>MMULT(N1032:T1032,'Parameters &amp; Main Results'!$C$12:$C$18)-'Parameters &amp; Main Results'!$C$22/12+MMULT(U1032:V1032,'Parameters &amp; Main Results'!$C$20:$C$21)</f>
        <v>4.3166389215121524E-2</v>
      </c>
      <c r="Z1032" s="17">
        <f t="shared" ca="1" si="1044"/>
        <v>42.860059460870097</v>
      </c>
      <c r="AA1032" s="70">
        <f ca="1">Z1032/OFFSET(Z1032,'Parameters &amp; Main Results'!$B$38,0)</f>
        <v>12.563606136485207</v>
      </c>
      <c r="AB1032" s="70">
        <f ca="1">SUMPRODUCT(Z1032:OFFSET(Z1032,'Parameters &amp; Main Results'!$B$38-1,0), 'Cash Flow Assist'!$P$11:OFFSET('Cash Flow Assist'!$P$11,'Parameters &amp; Main Results'!$B$38-1,0)  )/OFFSET(Z1032,'Parameters &amp; Main Results'!$B$38,0)</f>
        <v>3147.4646301028529</v>
      </c>
      <c r="AC1032" s="70">
        <f ca="1">SUMPRODUCT(Z1032:OFFSET(Z1032,'Parameters &amp; Main Results'!$B$38-1,0),'Parameters &amp; Main Results'!$B$42:OFFSET('Parameters &amp; Main Results'!$B$42,'Parameters &amp; Main Results'!$B$38-1,0)   )/OFFSET(Z1032,'Parameters &amp; Main Results'!$B$38,0)</f>
        <v>0</v>
      </c>
      <c r="AD1032" s="155">
        <f t="shared" si="4"/>
        <v>0</v>
      </c>
      <c r="AE1032" s="252">
        <f t="shared" ca="1" si="1054"/>
        <v>44172.673799999997</v>
      </c>
      <c r="AF1032" s="253">
        <f t="shared" ca="1" si="1056"/>
        <v>0.84857395478740527</v>
      </c>
      <c r="AG1032" s="258">
        <f t="shared" ca="1" si="1057"/>
        <v>0</v>
      </c>
      <c r="AH1032" s="227" t="str">
        <f ca="1">IF(SUM(AG1032:OFFSET(AG1032,(-HoldAggressiveTime-1),0,,))=0,"Defensive","Aggressive")</f>
        <v>Defensive</v>
      </c>
    </row>
    <row r="1033" spans="1:34" ht="15" x14ac:dyDescent="0.2">
      <c r="A1033">
        <f t="shared" si="15"/>
        <v>8</v>
      </c>
      <c r="B1033">
        <f t="shared" si="16"/>
        <v>1956</v>
      </c>
      <c r="C1033" s="70">
        <f t="shared" si="1"/>
        <v>1956.5833333332555</v>
      </c>
      <c r="D1033" s="149">
        <f t="shared" si="383"/>
        <v>20728</v>
      </c>
      <c r="E1033" s="151">
        <v>27.31</v>
      </c>
      <c r="F1033" s="152">
        <v>78786.659199999995</v>
      </c>
      <c r="G1033" s="152">
        <v>1841.1514999999999</v>
      </c>
      <c r="H1033" s="152">
        <v>2394.1265872200001</v>
      </c>
      <c r="I1033" s="152">
        <v>78786.659199999995</v>
      </c>
      <c r="J1033" s="152">
        <v>27.31</v>
      </c>
      <c r="K1033" s="152">
        <v>27.31</v>
      </c>
      <c r="L1033" s="152">
        <v>35.200000000000003</v>
      </c>
      <c r="M1033" s="153">
        <v>18.293590890000001</v>
      </c>
      <c r="N1033" s="17">
        <f t="shared" ref="N1033:T1033" si="1112">F1033/F1032/$E1033*$E1032-1</f>
        <v>-3.5851337834047592E-2</v>
      </c>
      <c r="O1033" s="17">
        <f t="shared" si="1112"/>
        <v>-1.6653700985690523E-2</v>
      </c>
      <c r="P1033" s="17">
        <f t="shared" si="1112"/>
        <v>1.1912577808892433E-3</v>
      </c>
      <c r="Q1033" s="17">
        <f t="shared" si="1112"/>
        <v>-3.5851337834047592E-2</v>
      </c>
      <c r="R1033" s="17">
        <f t="shared" si="1112"/>
        <v>0</v>
      </c>
      <c r="S1033" s="17">
        <f t="shared" si="1112"/>
        <v>0</v>
      </c>
      <c r="T1033" s="17">
        <f t="shared" si="1112"/>
        <v>-7.3233247894555209E-4</v>
      </c>
      <c r="U1033" s="241">
        <v>1.9099999999999999E-2</v>
      </c>
      <c r="V1033" s="241">
        <v>-7.7999999999999996E-3</v>
      </c>
      <c r="W1033" s="223">
        <f t="shared" ca="1" si="1059"/>
        <v>-3.0297526863287742E-2</v>
      </c>
      <c r="X1033" s="223">
        <f>MMULT(N1033:T1033,'Parameters &amp; Main Results'!$B$12:$B$18)-'Parameters &amp; Main Results'!$B$22/12+MMULT(U1033:V1033,'Parameters &amp; Main Results'!$B$20:$B$21)</f>
        <v>-3.0297526863287742E-2</v>
      </c>
      <c r="Y1033" s="223">
        <f>MMULT(N1033:T1033,'Parameters &amp; Main Results'!$C$12:$C$18)-'Parameters &amp; Main Results'!$C$22/12+MMULT(U1033:V1033,'Parameters &amp; Main Results'!$C$20:$C$21)</f>
        <v>-3.3973240815878561E-2</v>
      </c>
      <c r="Z1033" s="17">
        <f t="shared" ref="Z1033:Z1096" ca="1" si="1113">Z1034*(1+W1033)</f>
        <v>41.43799321264391</v>
      </c>
      <c r="AA1033" s="70">
        <f ca="1">Z1033/OFFSET(Z1033,'Parameters &amp; Main Results'!$B$38,0)</f>
        <v>12.054934693369516</v>
      </c>
      <c r="AB1033" s="70">
        <f ca="1">SUMPRODUCT(Z1033:OFFSET(Z1033,'Parameters &amp; Main Results'!$B$38-1,0), 'Cash Flow Assist'!$P$11:OFFSET('Cash Flow Assist'!$P$11,'Parameters &amp; Main Results'!$B$38-1,0)  )/OFFSET(Z1033,'Parameters &amp; Main Results'!$B$38,0)</f>
        <v>3112.1960714770034</v>
      </c>
      <c r="AC1033" s="70">
        <f ca="1">SUMPRODUCT(Z1033:OFFSET(Z1033,'Parameters &amp; Main Results'!$B$38-1,0),'Parameters &amp; Main Results'!$B$42:OFFSET('Parameters &amp; Main Results'!$B$42,'Parameters &amp; Main Results'!$B$38-1,0)   )/OFFSET(Z1033,'Parameters &amp; Main Results'!$B$38,0)</f>
        <v>0</v>
      </c>
      <c r="AD1033" s="155">
        <f t="shared" si="4"/>
        <v>-3.5851337834047592E-2</v>
      </c>
      <c r="AE1033" s="252">
        <f t="shared" ca="1" si="1054"/>
        <v>44393.232300000003</v>
      </c>
      <c r="AF1033" s="253">
        <f t="shared" ca="1" si="1056"/>
        <v>0.7747448229851015</v>
      </c>
      <c r="AG1033" s="258">
        <f t="shared" ca="1" si="1057"/>
        <v>0</v>
      </c>
      <c r="AH1033" s="227" t="str">
        <f ca="1">IF(SUM(AG1033:OFFSET(AG1033,(-HoldAggressiveTime-1),0,,))=0,"Defensive","Aggressive")</f>
        <v>Defensive</v>
      </c>
    </row>
    <row r="1034" spans="1:34" ht="15" x14ac:dyDescent="0.2">
      <c r="A1034">
        <f t="shared" si="15"/>
        <v>9</v>
      </c>
      <c r="B1034">
        <f t="shared" si="16"/>
        <v>1956</v>
      </c>
      <c r="C1034" s="70">
        <f t="shared" si="1"/>
        <v>1956.6666666665888</v>
      </c>
      <c r="D1034" s="149">
        <f t="shared" si="383"/>
        <v>20759</v>
      </c>
      <c r="E1034" s="151">
        <v>27.35</v>
      </c>
      <c r="F1034" s="152">
        <v>75469.339500000002</v>
      </c>
      <c r="G1034" s="152">
        <v>1838.4654</v>
      </c>
      <c r="H1034" s="152">
        <v>2399.3138614999998</v>
      </c>
      <c r="I1034" s="152">
        <v>75469.339500000002</v>
      </c>
      <c r="J1034" s="152">
        <v>27.35</v>
      </c>
      <c r="K1034" s="152">
        <v>27.35</v>
      </c>
      <c r="L1034" s="152">
        <v>35.200000000000003</v>
      </c>
      <c r="M1034" s="153">
        <v>17.021730219999998</v>
      </c>
      <c r="N1034" s="17">
        <f t="shared" ref="N1034:T1034" si="1114">F1034/F1033/$E1034*$E1033-1</f>
        <v>-4.3506037296705435E-2</v>
      </c>
      <c r="O1034" s="17">
        <f t="shared" si="1114"/>
        <v>-2.9193130820377444E-3</v>
      </c>
      <c r="P1034" s="17">
        <f t="shared" si="1114"/>
        <v>7.0097501844168519E-4</v>
      </c>
      <c r="Q1034" s="17">
        <f t="shared" si="1114"/>
        <v>-4.3506037296705435E-2</v>
      </c>
      <c r="R1034" s="17">
        <f t="shared" si="1114"/>
        <v>0</v>
      </c>
      <c r="S1034" s="17">
        <f t="shared" si="1114"/>
        <v>0</v>
      </c>
      <c r="T1034" s="17">
        <f t="shared" si="1114"/>
        <v>-1.4625228519196121E-3</v>
      </c>
      <c r="U1034" s="241">
        <v>1.54E-2</v>
      </c>
      <c r="V1034" s="241">
        <v>1.7600000000000001E-2</v>
      </c>
      <c r="W1034" s="223">
        <f t="shared" ca="1" si="1059"/>
        <v>-3.3328183398199276E-2</v>
      </c>
      <c r="X1034" s="223">
        <f>MMULT(N1034:T1034,'Parameters &amp; Main Results'!$B$12:$B$18)-'Parameters &amp; Main Results'!$B$22/12+MMULT(U1034:V1034,'Parameters &amp; Main Results'!$B$20:$B$21)</f>
        <v>-3.3328183398199276E-2</v>
      </c>
      <c r="Y1034" s="223">
        <f>MMULT(N1034:T1034,'Parameters &amp; Main Results'!$C$12:$C$18)-'Parameters &amp; Main Results'!$C$22/12+MMULT(U1034:V1034,'Parameters &amp; Main Results'!$C$20:$C$21)</f>
        <v>-3.9489031541905341E-2</v>
      </c>
      <c r="Z1034" s="17">
        <f t="shared" ca="1" si="1113"/>
        <v>42.732687974491562</v>
      </c>
      <c r="AA1034" s="70">
        <f ca="1">Z1034/OFFSET(Z1034,'Parameters &amp; Main Results'!$B$38,0)</f>
        <v>11.923577675594919</v>
      </c>
      <c r="AB1034" s="70">
        <f ca="1">SUMPRODUCT(Z1034:OFFSET(Z1034,'Parameters &amp; Main Results'!$B$38-1,0), 'Cash Flow Assist'!$P$11:OFFSET('Cash Flow Assist'!$P$11,'Parameters &amp; Main Results'!$B$38-1,0)  )/OFFSET(Z1034,'Parameters &amp; Main Results'!$B$38,0)</f>
        <v>2974.4163416812794</v>
      </c>
      <c r="AC1034" s="70">
        <f ca="1">SUMPRODUCT(Z1034:OFFSET(Z1034,'Parameters &amp; Main Results'!$B$38-1,0),'Parameters &amp; Main Results'!$B$42:OFFSET('Parameters &amp; Main Results'!$B$42,'Parameters &amp; Main Results'!$B$38-1,0)   )/OFFSET(Z1034,'Parameters &amp; Main Results'!$B$38,0)</f>
        <v>0</v>
      </c>
      <c r="AD1034" s="155">
        <f t="shared" si="4"/>
        <v>-7.7797625489808175E-2</v>
      </c>
      <c r="AE1034" s="252">
        <f t="shared" ca="1" si="1054"/>
        <v>47105.6423</v>
      </c>
      <c r="AF1034" s="253">
        <f t="shared" ca="1" si="1056"/>
        <v>0.60212950753035377</v>
      </c>
      <c r="AG1034" s="258">
        <f t="shared" ca="1" si="1057"/>
        <v>0</v>
      </c>
      <c r="AH1034" s="227" t="str">
        <f ca="1">IF(SUM(AG1034:OFFSET(AG1034,(-HoldAggressiveTime-1),0,,))=0,"Defensive","Aggressive")</f>
        <v>Defensive</v>
      </c>
    </row>
    <row r="1035" spans="1:34" ht="15" x14ac:dyDescent="0.2">
      <c r="A1035">
        <f t="shared" si="15"/>
        <v>10</v>
      </c>
      <c r="B1035">
        <f t="shared" si="16"/>
        <v>1956</v>
      </c>
      <c r="C1035" s="70">
        <f t="shared" si="1"/>
        <v>1956.749999999922</v>
      </c>
      <c r="D1035" s="149">
        <f t="shared" si="383"/>
        <v>20789</v>
      </c>
      <c r="E1035" s="151">
        <v>27.51</v>
      </c>
      <c r="F1035" s="152">
        <v>76107.163700000005</v>
      </c>
      <c r="G1035" s="152">
        <v>1849.8945000000001</v>
      </c>
      <c r="H1035" s="152">
        <v>2404.99223764</v>
      </c>
      <c r="I1035" s="152">
        <v>76107.163700000005</v>
      </c>
      <c r="J1035" s="152">
        <v>27.51</v>
      </c>
      <c r="K1035" s="152">
        <v>27.51</v>
      </c>
      <c r="L1035" s="152">
        <v>35.200000000000003</v>
      </c>
      <c r="M1035" s="153">
        <v>17.170326029999998</v>
      </c>
      <c r="N1035" s="17">
        <f t="shared" ref="N1035:T1035" si="1115">F1035/F1034/$E1035*$E1034-1</f>
        <v>2.5862137764003368E-3</v>
      </c>
      <c r="O1035" s="17">
        <f t="shared" si="1115"/>
        <v>3.6442886454834955E-4</v>
      </c>
      <c r="P1035" s="17">
        <f t="shared" si="1115"/>
        <v>-3.4631649092669026E-3</v>
      </c>
      <c r="Q1035" s="17">
        <f t="shared" si="1115"/>
        <v>2.5862137764003368E-3</v>
      </c>
      <c r="R1035" s="17">
        <f t="shared" si="1115"/>
        <v>0</v>
      </c>
      <c r="S1035" s="17">
        <f t="shared" si="1115"/>
        <v>0</v>
      </c>
      <c r="T1035" s="17">
        <f t="shared" si="1115"/>
        <v>-5.816066884769211E-3</v>
      </c>
      <c r="U1035" s="241">
        <v>-1.1000000000000001E-3</v>
      </c>
      <c r="V1035" s="241">
        <v>-1E-4</v>
      </c>
      <c r="W1035" s="223">
        <f t="shared" ca="1" si="1059"/>
        <v>1.6800760943047951E-3</v>
      </c>
      <c r="X1035" s="223">
        <f>MMULT(N1035:T1035,'Parameters &amp; Main Results'!$B$12:$B$18)-'Parameters &amp; Main Results'!$B$22/12+MMULT(U1035:V1035,'Parameters &amp; Main Results'!$B$20:$B$21)</f>
        <v>1.6800760943047951E-3</v>
      </c>
      <c r="Y1035" s="223">
        <f>MMULT(N1035:T1035,'Parameters &amp; Main Results'!$C$12:$C$18)-'Parameters &amp; Main Results'!$C$22/12+MMULT(U1035:V1035,'Parameters &amp; Main Results'!$C$20:$C$21)</f>
        <v>2.3223686185484716E-3</v>
      </c>
      <c r="Z1035" s="17">
        <f t="shared" ca="1" si="1113"/>
        <v>44.205993430854683</v>
      </c>
      <c r="AA1035" s="70">
        <f ca="1">Z1035/OFFSET(Z1035,'Parameters &amp; Main Results'!$B$38,0)</f>
        <v>11.614889608370754</v>
      </c>
      <c r="AB1035" s="70">
        <f ca="1">SUMPRODUCT(Z1035:OFFSET(Z1035,'Parameters &amp; Main Results'!$B$38-1,0), 'Cash Flow Assist'!$P$11:OFFSET('Cash Flow Assist'!$P$11,'Parameters &amp; Main Results'!$B$38-1,0)  )/OFFSET(Z1035,'Parameters &amp; Main Results'!$B$38,0)</f>
        <v>2790.5604146816631</v>
      </c>
      <c r="AC1035" s="70">
        <f ca="1">SUMPRODUCT(Z1035:OFFSET(Z1035,'Parameters &amp; Main Results'!$B$38-1,0),'Parameters &amp; Main Results'!$B$42:OFFSET('Parameters &amp; Main Results'!$B$42,'Parameters &amp; Main Results'!$B$38-1,0)   )/OFFSET(Z1035,'Parameters &amp; Main Results'!$B$38,0)</f>
        <v>0</v>
      </c>
      <c r="AD1035" s="155">
        <f t="shared" si="4"/>
        <v>-7.5412613004220863E-2</v>
      </c>
      <c r="AE1035" s="252">
        <f t="shared" ca="1" si="1054"/>
        <v>45697.311999999998</v>
      </c>
      <c r="AF1035" s="253">
        <f t="shared" ca="1" si="1056"/>
        <v>0.66546259219798332</v>
      </c>
      <c r="AG1035" s="258">
        <f t="shared" ca="1" si="1057"/>
        <v>0</v>
      </c>
      <c r="AH1035" s="227" t="str">
        <f ca="1">IF(SUM(AG1035:OFFSET(AG1035,(-HoldAggressiveTime-1),0,,))=0,"Defensive","Aggressive")</f>
        <v>Defensive</v>
      </c>
    </row>
    <row r="1036" spans="1:34" ht="15" x14ac:dyDescent="0.2">
      <c r="A1036">
        <f t="shared" si="15"/>
        <v>11</v>
      </c>
      <c r="B1036">
        <f t="shared" si="16"/>
        <v>1956</v>
      </c>
      <c r="C1036" s="70">
        <f t="shared" si="1"/>
        <v>1956.8333333332553</v>
      </c>
      <c r="D1036" s="149">
        <f t="shared" si="383"/>
        <v>20820</v>
      </c>
      <c r="E1036" s="151">
        <v>27.51</v>
      </c>
      <c r="F1036" s="152">
        <v>75508.437000000005</v>
      </c>
      <c r="G1036" s="152">
        <v>1831.6635000000001</v>
      </c>
      <c r="H1036" s="152">
        <v>2410.8043022100001</v>
      </c>
      <c r="I1036" s="152">
        <v>75508.437000000005</v>
      </c>
      <c r="J1036" s="152">
        <v>27.51</v>
      </c>
      <c r="K1036" s="152">
        <v>27.51</v>
      </c>
      <c r="L1036" s="152">
        <v>35.200000000000003</v>
      </c>
      <c r="M1036" s="153">
        <v>16.865929090000002</v>
      </c>
      <c r="N1036" s="17">
        <f t="shared" ref="N1036:T1036" si="1116">F1036/F1035/$E1036*$E1035-1</f>
        <v>-7.8668901965665006E-3</v>
      </c>
      <c r="O1036" s="17">
        <f t="shared" si="1116"/>
        <v>-9.8551566048767913E-3</v>
      </c>
      <c r="P1036" s="17">
        <f t="shared" si="1116"/>
        <v>2.4166666648801627E-3</v>
      </c>
      <c r="Q1036" s="17">
        <f t="shared" si="1116"/>
        <v>-7.8668901965665006E-3</v>
      </c>
      <c r="R1036" s="17">
        <f t="shared" si="1116"/>
        <v>0</v>
      </c>
      <c r="S1036" s="17">
        <f t="shared" si="1116"/>
        <v>0</v>
      </c>
      <c r="T1036" s="17">
        <f t="shared" si="1116"/>
        <v>0</v>
      </c>
      <c r="U1036" s="241">
        <v>-1.6000000000000001E-3</v>
      </c>
      <c r="V1036" s="241">
        <v>1.7600000000000001E-2</v>
      </c>
      <c r="W1036" s="223">
        <f t="shared" ca="1" si="1059"/>
        <v>-7.9128656350669017E-3</v>
      </c>
      <c r="X1036" s="223">
        <f>MMULT(N1036:T1036,'Parameters &amp; Main Results'!$B$12:$B$18)-'Parameters &amp; Main Results'!$B$22/12+MMULT(U1036:V1036,'Parameters &amp; Main Results'!$B$20:$B$21)</f>
        <v>-7.9128656350669017E-3</v>
      </c>
      <c r="Y1036" s="223">
        <f>MMULT(N1036:T1036,'Parameters &amp; Main Results'!$C$12:$C$18)-'Parameters &amp; Main Results'!$C$22/12+MMULT(U1036:V1036,'Parameters &amp; Main Results'!$C$20:$C$21)</f>
        <v>-8.1073835040641976E-3</v>
      </c>
      <c r="Z1036" s="17">
        <f t="shared" ca="1" si="1113"/>
        <v>44.131848567079658</v>
      </c>
      <c r="AA1036" s="70">
        <f ca="1">Z1036/OFFSET(Z1036,'Parameters &amp; Main Results'!$B$38,0)</f>
        <v>11.85858417885208</v>
      </c>
      <c r="AB1036" s="70">
        <f ca="1">SUMPRODUCT(Z1036:OFFSET(Z1036,'Parameters &amp; Main Results'!$B$38-1,0), 'Cash Flow Assist'!$P$11:OFFSET('Cash Flow Assist'!$P$11,'Parameters &amp; Main Results'!$B$38-1,0)  )/OFFSET(Z1036,'Parameters &amp; Main Results'!$B$38,0)</f>
        <v>2843.0406908666869</v>
      </c>
      <c r="AC1036" s="70">
        <f ca="1">SUMPRODUCT(Z1036:OFFSET(Z1036,'Parameters &amp; Main Results'!$B$38-1,0),'Parameters &amp; Main Results'!$B$42:OFFSET('Parameters &amp; Main Results'!$B$42,'Parameters &amp; Main Results'!$B$38-1,0)   )/OFFSET(Z1036,'Parameters &amp; Main Results'!$B$38,0)</f>
        <v>0</v>
      </c>
      <c r="AD1036" s="155">
        <f t="shared" si="4"/>
        <v>-8.268624045484696E-2</v>
      </c>
      <c r="AE1036" s="252">
        <f t="shared" ca="1" si="1054"/>
        <v>49684.418400000002</v>
      </c>
      <c r="AF1036" s="253">
        <f t="shared" ca="1" si="1056"/>
        <v>0.51976091160201654</v>
      </c>
      <c r="AG1036" s="258">
        <f t="shared" ca="1" si="1057"/>
        <v>0</v>
      </c>
      <c r="AH1036" s="227" t="str">
        <f ca="1">IF(SUM(AG1036:OFFSET(AG1036,(-HoldAggressiveTime-1),0,,))=0,"Defensive","Aggressive")</f>
        <v>Defensive</v>
      </c>
    </row>
    <row r="1037" spans="1:34" ht="15" x14ac:dyDescent="0.2">
      <c r="A1037">
        <f t="shared" si="15"/>
        <v>12</v>
      </c>
      <c r="B1037">
        <f t="shared" si="16"/>
        <v>1956</v>
      </c>
      <c r="C1037" s="70">
        <f t="shared" si="1"/>
        <v>1956.9166666665885</v>
      </c>
      <c r="D1037" s="149">
        <f t="shared" si="383"/>
        <v>20851</v>
      </c>
      <c r="E1037" s="151">
        <v>27.63</v>
      </c>
      <c r="F1037" s="152">
        <v>78408.957500000004</v>
      </c>
      <c r="G1037" s="152">
        <v>1821.5481</v>
      </c>
      <c r="H1037" s="152">
        <v>2416.81122293</v>
      </c>
      <c r="I1037" s="152">
        <v>78408.957500000004</v>
      </c>
      <c r="J1037" s="152">
        <v>27.63</v>
      </c>
      <c r="K1037" s="152">
        <v>27.63</v>
      </c>
      <c r="L1037" s="152">
        <v>35.200000000000003</v>
      </c>
      <c r="M1037" s="153">
        <v>17.28269564</v>
      </c>
      <c r="N1037" s="17">
        <f t="shared" ref="N1037:T1037" si="1117">F1037/F1036/$E1037*$E1036-1</f>
        <v>3.3903259572466871E-2</v>
      </c>
      <c r="O1037" s="17">
        <f t="shared" si="1117"/>
        <v>-9.8416413518638279E-3</v>
      </c>
      <c r="P1037" s="17">
        <f t="shared" si="1117"/>
        <v>-1.8622602242586161E-3</v>
      </c>
      <c r="Q1037" s="17">
        <f t="shared" si="1117"/>
        <v>3.3903259572466871E-2</v>
      </c>
      <c r="R1037" s="17">
        <f t="shared" si="1117"/>
        <v>0</v>
      </c>
      <c r="S1037" s="17">
        <f t="shared" si="1117"/>
        <v>0</v>
      </c>
      <c r="T1037" s="17">
        <f t="shared" si="1117"/>
        <v>-4.3431053203039083E-3</v>
      </c>
      <c r="U1037" s="241">
        <v>-4.0000000000000002E-4</v>
      </c>
      <c r="V1037" s="241">
        <v>-2.0799999999999999E-2</v>
      </c>
      <c r="W1037" s="223">
        <f t="shared" ca="1" si="1059"/>
        <v>2.3200294476295527E-2</v>
      </c>
      <c r="X1037" s="223">
        <f>MMULT(N1037:T1037,'Parameters &amp; Main Results'!$B$12:$B$18)-'Parameters &amp; Main Results'!$B$22/12+MMULT(U1037:V1037,'Parameters &amp; Main Results'!$B$20:$B$21)</f>
        <v>2.3200294476295527E-2</v>
      </c>
      <c r="Y1037" s="223">
        <f>MMULT(N1037:T1037,'Parameters &amp; Main Results'!$C$12:$C$18)-'Parameters &amp; Main Results'!$C$22/12+MMULT(U1037:V1037,'Parameters &amp; Main Results'!$C$20:$C$21)</f>
        <v>2.9487102813367135E-2</v>
      </c>
      <c r="Z1037" s="17">
        <f t="shared" ca="1" si="1113"/>
        <v>44.483843241581674</v>
      </c>
      <c r="AA1037" s="70">
        <f ca="1">Z1037/OFFSET(Z1037,'Parameters &amp; Main Results'!$B$38,0)</f>
        <v>12.554833610790222</v>
      </c>
      <c r="AB1037" s="70">
        <f ca="1">SUMPRODUCT(Z1037:OFFSET(Z1037,'Parameters &amp; Main Results'!$B$38-1,0), 'Cash Flow Assist'!$P$11:OFFSET('Cash Flow Assist'!$P$11,'Parameters &amp; Main Results'!$B$38-1,0)  )/OFFSET(Z1037,'Parameters &amp; Main Results'!$B$38,0)</f>
        <v>2974.7406822577191</v>
      </c>
      <c r="AC1037" s="70">
        <f ca="1">SUMPRODUCT(Z1037:OFFSET(Z1037,'Parameters &amp; Main Results'!$B$38-1,0),'Parameters &amp; Main Results'!$B$42:OFFSET('Parameters &amp; Main Results'!$B$42,'Parameters &amp; Main Results'!$B$38-1,0)   )/OFFSET(Z1037,'Parameters &amp; Main Results'!$B$38,0)</f>
        <v>0</v>
      </c>
      <c r="AD1037" s="155">
        <f t="shared" si="4"/>
        <v>-5.1586313955592211E-2</v>
      </c>
      <c r="AE1037" s="252">
        <f t="shared" ca="1" si="1054"/>
        <v>48914.814100000003</v>
      </c>
      <c r="AF1037" s="253">
        <f t="shared" ca="1" si="1056"/>
        <v>0.60296954905528299</v>
      </c>
      <c r="AG1037" s="258">
        <f t="shared" ca="1" si="1057"/>
        <v>0</v>
      </c>
      <c r="AH1037" s="227" t="str">
        <f ca="1">IF(SUM(AG1037:OFFSET(AG1037,(-HoldAggressiveTime-1),0,,))=0,"Defensive","Aggressive")</f>
        <v>Defensive</v>
      </c>
    </row>
    <row r="1038" spans="1:34" ht="15" x14ac:dyDescent="0.2">
      <c r="A1038">
        <f t="shared" si="15"/>
        <v>1</v>
      </c>
      <c r="B1038">
        <f t="shared" si="16"/>
        <v>1957</v>
      </c>
      <c r="C1038" s="70">
        <f t="shared" si="1"/>
        <v>1956.9999999999218</v>
      </c>
      <c r="D1038" s="149">
        <f t="shared" si="383"/>
        <v>20879</v>
      </c>
      <c r="E1038" s="151">
        <v>27.67</v>
      </c>
      <c r="F1038" s="152">
        <v>75371.772200000007</v>
      </c>
      <c r="G1038" s="152">
        <v>1826.9978000000001</v>
      </c>
      <c r="H1038" s="152">
        <v>2423.2761929500002</v>
      </c>
      <c r="I1038" s="152">
        <v>75371.772200000007</v>
      </c>
      <c r="J1038" s="152">
        <v>27.67</v>
      </c>
      <c r="K1038" s="152">
        <v>27.67</v>
      </c>
      <c r="L1038" s="152">
        <v>35.25</v>
      </c>
      <c r="M1038" s="153">
        <v>16.456507269999999</v>
      </c>
      <c r="N1038" s="17">
        <f t="shared" ref="N1038:T1038" si="1118">F1038/F1037/$E1038*$E1037-1</f>
        <v>-4.0124795810894343E-2</v>
      </c>
      <c r="O1038" s="17">
        <f t="shared" si="1118"/>
        <v>1.5418618950269192E-3</v>
      </c>
      <c r="P1038" s="17">
        <f t="shared" si="1118"/>
        <v>1.225524032696379E-3</v>
      </c>
      <c r="Q1038" s="17">
        <f t="shared" si="1118"/>
        <v>-4.0124795810894343E-2</v>
      </c>
      <c r="R1038" s="17">
        <f t="shared" si="1118"/>
        <v>0</v>
      </c>
      <c r="S1038" s="17">
        <f t="shared" si="1118"/>
        <v>0</v>
      </c>
      <c r="T1038" s="17">
        <f t="shared" si="1118"/>
        <v>-2.7207839143450485E-5</v>
      </c>
      <c r="U1038" s="241">
        <v>3.32E-2</v>
      </c>
      <c r="V1038" s="241">
        <v>2.7900000000000001E-2</v>
      </c>
      <c r="W1038" s="223">
        <f t="shared" ca="1" si="1059"/>
        <v>-2.9828251537789213E-2</v>
      </c>
      <c r="X1038" s="223">
        <f>MMULT(N1038:T1038,'Parameters &amp; Main Results'!$B$12:$B$18)-'Parameters &amp; Main Results'!$B$22/12+MMULT(U1038:V1038,'Parameters &amp; Main Results'!$B$20:$B$21)</f>
        <v>-2.9828251537789213E-2</v>
      </c>
      <c r="Y1038" s="223">
        <f>MMULT(N1038:T1038,'Parameters &amp; Main Results'!$C$12:$C$18)-'Parameters &amp; Main Results'!$C$22/12+MMULT(U1038:V1038,'Parameters &amp; Main Results'!$C$20:$C$21)</f>
        <v>-3.5999796706968887E-2</v>
      </c>
      <c r="Z1038" s="17">
        <f t="shared" ca="1" si="1113"/>
        <v>43.475205667674125</v>
      </c>
      <c r="AA1038" s="70">
        <f ca="1">Z1038/OFFSET(Z1038,'Parameters &amp; Main Results'!$B$38,0)</f>
        <v>12.316450130452729</v>
      </c>
      <c r="AB1038" s="70">
        <f ca="1">SUMPRODUCT(Z1038:OFFSET(Z1038,'Parameters &amp; Main Results'!$B$38-1,0), 'Cash Flow Assist'!$P$11:OFFSET('Cash Flow Assist'!$P$11,'Parameters &amp; Main Results'!$B$38-1,0)  )/OFFSET(Z1038,'Parameters &amp; Main Results'!$B$38,0)</f>
        <v>2974.3641556667731</v>
      </c>
      <c r="AC1038" s="70">
        <f ca="1">SUMPRODUCT(Z1038:OFFSET(Z1038,'Parameters &amp; Main Results'!$B$38-1,0),'Parameters &amp; Main Results'!$B$42:OFFSET('Parameters &amp; Main Results'!$B$42,'Parameters &amp; Main Results'!$B$38-1,0)   )/OFFSET(Z1038,'Parameters &amp; Main Results'!$B$38,0)</f>
        <v>0</v>
      </c>
      <c r="AD1038" s="155">
        <f t="shared" si="4"/>
        <v>-8.9641219452381682E-2</v>
      </c>
      <c r="AE1038" s="252">
        <f t="shared" ca="1" si="1054"/>
        <v>53059.629800000002</v>
      </c>
      <c r="AF1038" s="253">
        <f t="shared" ca="1" si="1056"/>
        <v>0.42051070623941678</v>
      </c>
      <c r="AG1038" s="258">
        <f t="shared" ca="1" si="1057"/>
        <v>0</v>
      </c>
      <c r="AH1038" s="227" t="str">
        <f ca="1">IF(SUM(AG1038:OFFSET(AG1038,(-HoldAggressiveTime-1),0,,))=0,"Defensive","Aggressive")</f>
        <v>Defensive</v>
      </c>
    </row>
    <row r="1039" spans="1:34" ht="15" x14ac:dyDescent="0.2">
      <c r="A1039">
        <f t="shared" si="15"/>
        <v>2</v>
      </c>
      <c r="B1039">
        <f t="shared" si="16"/>
        <v>1957</v>
      </c>
      <c r="C1039" s="70">
        <f t="shared" si="1"/>
        <v>1957.083333333255</v>
      </c>
      <c r="D1039" s="149">
        <f t="shared" si="383"/>
        <v>20910</v>
      </c>
      <c r="E1039" s="151">
        <v>27.8</v>
      </c>
      <c r="F1039" s="152">
        <v>73149.359200000006</v>
      </c>
      <c r="G1039" s="152">
        <v>1850.617</v>
      </c>
      <c r="H1039" s="152">
        <v>2429.55651708</v>
      </c>
      <c r="I1039" s="152">
        <v>73149.359200000006</v>
      </c>
      <c r="J1039" s="152">
        <v>27.8</v>
      </c>
      <c r="K1039" s="152">
        <v>27.8</v>
      </c>
      <c r="L1039" s="152">
        <v>35.25</v>
      </c>
      <c r="M1039" s="153">
        <v>15.767193369999999</v>
      </c>
      <c r="N1039" s="17">
        <f t="shared" ref="N1039:T1039" si="1119">F1039/F1038/$E1039*$E1038-1</f>
        <v>-3.4024387034075509E-2</v>
      </c>
      <c r="O1039" s="17">
        <f t="shared" si="1119"/>
        <v>8.1911623601904626E-3</v>
      </c>
      <c r="P1039" s="17">
        <f t="shared" si="1119"/>
        <v>-2.0967116320900203E-3</v>
      </c>
      <c r="Q1039" s="17">
        <f t="shared" si="1119"/>
        <v>-3.4024387034075509E-2</v>
      </c>
      <c r="R1039" s="17">
        <f t="shared" si="1119"/>
        <v>0</v>
      </c>
      <c r="S1039" s="17">
        <f t="shared" si="1119"/>
        <v>0</v>
      </c>
      <c r="T1039" s="17">
        <f t="shared" si="1119"/>
        <v>-4.6762589928057707E-3</v>
      </c>
      <c r="U1039" s="241">
        <v>-6.4000000000000003E-3</v>
      </c>
      <c r="V1039" s="241">
        <v>-7.9000000000000008E-3</v>
      </c>
      <c r="W1039" s="223">
        <f t="shared" ca="1" si="1059"/>
        <v>-2.4155537419825495E-2</v>
      </c>
      <c r="X1039" s="223">
        <f>MMULT(N1039:T1039,'Parameters &amp; Main Results'!$B$12:$B$18)-'Parameters &amp; Main Results'!$B$22/12+MMULT(U1039:V1039,'Parameters &amp; Main Results'!$B$20:$B$21)</f>
        <v>-2.4155537419825495E-2</v>
      </c>
      <c r="Y1039" s="223">
        <f>MMULT(N1039:T1039,'Parameters &amp; Main Results'!$C$12:$C$18)-'Parameters &amp; Main Results'!$C$22/12+MMULT(U1039:V1039,'Parameters &amp; Main Results'!$C$20:$C$21)</f>
        <v>-2.9844498761315577E-2</v>
      </c>
      <c r="Z1039" s="17">
        <f t="shared" ca="1" si="1113"/>
        <v>44.811865256420141</v>
      </c>
      <c r="AA1039" s="70">
        <f ca="1">Z1039/OFFSET(Z1039,'Parameters &amp; Main Results'!$B$38,0)</f>
        <v>12.55661862116394</v>
      </c>
      <c r="AB1039" s="70">
        <f ca="1">SUMPRODUCT(Z1039:OFFSET(Z1039,'Parameters &amp; Main Results'!$B$38-1,0), 'Cash Flow Assist'!$P$11:OFFSET('Cash Flow Assist'!$P$11,'Parameters &amp; Main Results'!$B$38-1,0)  )/OFFSET(Z1039,'Parameters &amp; Main Results'!$B$38,0)</f>
        <v>2930.7206103878343</v>
      </c>
      <c r="AC1039" s="70">
        <f ca="1">SUMPRODUCT(Z1039:OFFSET(Z1039,'Parameters &amp; Main Results'!$B$38-1,0),'Parameters &amp; Main Results'!$B$42:OFFSET('Parameters &amp; Main Results'!$B$42,'Parameters &amp; Main Results'!$B$38-1,0)   )/OFFSET(Z1039,'Parameters &amp; Main Results'!$B$38,0)</f>
        <v>0</v>
      </c>
      <c r="AD1039" s="155">
        <f t="shared" si="4"/>
        <v>-0.12061561894160289</v>
      </c>
      <c r="AE1039" s="252">
        <f t="shared" ca="1" si="1054"/>
        <v>55951.043599999997</v>
      </c>
      <c r="AF1039" s="253">
        <f t="shared" ca="1" si="1056"/>
        <v>0.30738149806378251</v>
      </c>
      <c r="AG1039" s="258">
        <f t="shared" ca="1" si="1057"/>
        <v>0</v>
      </c>
      <c r="AH1039" s="227" t="str">
        <f ca="1">IF(SUM(AG1039:OFFSET(AG1039,(-HoldAggressiveTime-1),0,,))=0,"Defensive","Aggressive")</f>
        <v>Defensive</v>
      </c>
    </row>
    <row r="1040" spans="1:34" ht="15" x14ac:dyDescent="0.2">
      <c r="A1040">
        <f t="shared" si="15"/>
        <v>3</v>
      </c>
      <c r="B1040">
        <f t="shared" si="16"/>
        <v>1957</v>
      </c>
      <c r="C1040" s="70">
        <f t="shared" si="1"/>
        <v>1957.1666666665883</v>
      </c>
      <c r="D1040" s="149">
        <f t="shared" si="383"/>
        <v>20940</v>
      </c>
      <c r="E1040" s="151">
        <v>27.86</v>
      </c>
      <c r="F1040" s="152">
        <v>74830.293999999994</v>
      </c>
      <c r="G1040" s="152">
        <v>1845.0071</v>
      </c>
      <c r="H1040" s="152">
        <v>2435.8328714200002</v>
      </c>
      <c r="I1040" s="152">
        <v>74830.293999999994</v>
      </c>
      <c r="J1040" s="152">
        <v>27.86</v>
      </c>
      <c r="K1040" s="152">
        <v>27.86</v>
      </c>
      <c r="L1040" s="152">
        <v>35.25</v>
      </c>
      <c r="M1040" s="153">
        <v>15.940141069999999</v>
      </c>
      <c r="N1040" s="17">
        <f t="shared" ref="N1040:T1040" si="1120">F1040/F1039/$E1040*$E1039-1</f>
        <v>2.0776373225422473E-2</v>
      </c>
      <c r="O1040" s="17">
        <f t="shared" si="1120"/>
        <v>-5.1784642162149286E-3</v>
      </c>
      <c r="P1040" s="17">
        <f t="shared" si="1120"/>
        <v>4.2414453391392826E-4</v>
      </c>
      <c r="Q1040" s="17">
        <f t="shared" si="1120"/>
        <v>2.0776373225422473E-2</v>
      </c>
      <c r="R1040" s="17">
        <f t="shared" si="1120"/>
        <v>0</v>
      </c>
      <c r="S1040" s="17">
        <f t="shared" si="1120"/>
        <v>0</v>
      </c>
      <c r="T1040" s="17">
        <f t="shared" si="1120"/>
        <v>-2.1536252692031521E-3</v>
      </c>
      <c r="U1040" s="241">
        <v>3.0999999999999999E-3</v>
      </c>
      <c r="V1040" s="241">
        <v>-4.8999999999999998E-3</v>
      </c>
      <c r="W1040" s="223">
        <f t="shared" ca="1" si="1059"/>
        <v>1.4397239145697044E-2</v>
      </c>
      <c r="X1040" s="223">
        <f>MMULT(N1040:T1040,'Parameters &amp; Main Results'!$B$12:$B$18)-'Parameters &amp; Main Results'!$B$22/12+MMULT(U1040:V1040,'Parameters &amp; Main Results'!$B$20:$B$21)</f>
        <v>1.4397239145697044E-2</v>
      </c>
      <c r="Y1040" s="223">
        <f>MMULT(N1040:T1040,'Parameters &amp; Main Results'!$C$12:$C$18)-'Parameters &amp; Main Results'!$C$22/12+MMULT(U1040:V1040,'Parameters &amp; Main Results'!$C$20:$C$21)</f>
        <v>1.8139222814592067E-2</v>
      </c>
      <c r="Z1040" s="17">
        <f t="shared" ca="1" si="1113"/>
        <v>45.921114454997934</v>
      </c>
      <c r="AA1040" s="70">
        <f ca="1">Z1040/OFFSET(Z1040,'Parameters &amp; Main Results'!$B$38,0)</f>
        <v>12.742704453739277</v>
      </c>
      <c r="AB1040" s="70">
        <f ca="1">SUMPRODUCT(Z1040:OFFSET(Z1040,'Parameters &amp; Main Results'!$B$38-1,0), 'Cash Flow Assist'!$P$11:OFFSET('Cash Flow Assist'!$P$11,'Parameters &amp; Main Results'!$B$38-1,0)  )/OFFSET(Z1040,'Parameters &amp; Main Results'!$B$38,0)</f>
        <v>2890.8662714446273</v>
      </c>
      <c r="AC1040" s="70">
        <f ca="1">SUMPRODUCT(Z1040:OFFSET(Z1040,'Parameters &amp; Main Results'!$B$38-1,0),'Parameters &amp; Main Results'!$B$42:OFFSET('Parameters &amp; Main Results'!$B$42,'Parameters &amp; Main Results'!$B$38-1,0)   )/OFFSET(Z1040,'Parameters &amp; Main Results'!$B$38,0)</f>
        <v>0</v>
      </c>
      <c r="AD1040" s="155">
        <f t="shared" si="4"/>
        <v>-0.1023452008321265</v>
      </c>
      <c r="AE1040" s="252">
        <f t="shared" ca="1" si="1054"/>
        <v>57151.3675</v>
      </c>
      <c r="AF1040" s="253">
        <f t="shared" ca="1" si="1056"/>
        <v>0.30933514408032309</v>
      </c>
      <c r="AG1040" s="258">
        <f t="shared" ca="1" si="1057"/>
        <v>0</v>
      </c>
      <c r="AH1040" s="227" t="str">
        <f ca="1">IF(SUM(AG1040:OFFSET(AG1040,(-HoldAggressiveTime-1),0,,))=0,"Defensive","Aggressive")</f>
        <v>Defensive</v>
      </c>
    </row>
    <row r="1041" spans="1:34" ht="15" x14ac:dyDescent="0.2">
      <c r="A1041">
        <f t="shared" si="15"/>
        <v>4</v>
      </c>
      <c r="B1041">
        <f t="shared" si="16"/>
        <v>1957</v>
      </c>
      <c r="C1041" s="70">
        <f t="shared" si="1"/>
        <v>1957.2499999999216</v>
      </c>
      <c r="D1041" s="149">
        <f t="shared" si="383"/>
        <v>20971</v>
      </c>
      <c r="E1041" s="151">
        <v>27.93</v>
      </c>
      <c r="F1041" s="152">
        <v>77839.929099999994</v>
      </c>
      <c r="G1041" s="152">
        <v>1839.5316</v>
      </c>
      <c r="H1041" s="152">
        <v>2442.0848424599999</v>
      </c>
      <c r="I1041" s="152">
        <v>77839.929099999994</v>
      </c>
      <c r="J1041" s="152">
        <v>27.93</v>
      </c>
      <c r="K1041" s="152">
        <v>27.93</v>
      </c>
      <c r="L1041" s="152">
        <v>35.25</v>
      </c>
      <c r="M1041" s="153">
        <v>16.370660099999998</v>
      </c>
      <c r="N1041" s="17">
        <f t="shared" ref="N1041:T1041" si="1121">F1041/F1040/$E1041*$E1040-1</f>
        <v>3.7612408129733987E-2</v>
      </c>
      <c r="O1041" s="17">
        <f t="shared" si="1121"/>
        <v>-5.4665669780989967E-3</v>
      </c>
      <c r="P1041" s="17">
        <f t="shared" si="1121"/>
        <v>5.3968255341985127E-5</v>
      </c>
      <c r="Q1041" s="17">
        <f t="shared" si="1121"/>
        <v>3.7612408129733987E-2</v>
      </c>
      <c r="R1041" s="17">
        <f t="shared" si="1121"/>
        <v>0</v>
      </c>
      <c r="S1041" s="17">
        <f t="shared" si="1121"/>
        <v>0</v>
      </c>
      <c r="T1041" s="17">
        <f t="shared" si="1121"/>
        <v>-2.5062656641604564E-3</v>
      </c>
      <c r="U1041" s="241">
        <v>-1.6E-2</v>
      </c>
      <c r="V1041" s="241">
        <v>-1.43E-2</v>
      </c>
      <c r="W1041" s="223">
        <f t="shared" ca="1" si="1059"/>
        <v>2.6949012751806004E-2</v>
      </c>
      <c r="X1041" s="223">
        <f>MMULT(N1041:T1041,'Parameters &amp; Main Results'!$B$12:$B$18)-'Parameters &amp; Main Results'!$B$22/12+MMULT(U1041:V1041,'Parameters &amp; Main Results'!$B$20:$B$21)</f>
        <v>2.6949012751806004E-2</v>
      </c>
      <c r="Y1041" s="223">
        <f>MMULT(N1041:T1041,'Parameters &amp; Main Results'!$C$12:$C$18)-'Parameters &amp; Main Results'!$C$22/12+MMULT(U1041:V1041,'Parameters &amp; Main Results'!$C$20:$C$21)</f>
        <v>3.3262843952284023E-2</v>
      </c>
      <c r="Z1041" s="17">
        <f t="shared" ca="1" si="1113"/>
        <v>45.269360643835824</v>
      </c>
      <c r="AA1041" s="70">
        <f ca="1">Z1041/OFFSET(Z1041,'Parameters &amp; Main Results'!$B$38,0)</f>
        <v>12.793714865498446</v>
      </c>
      <c r="AB1041" s="70">
        <f ca="1">SUMPRODUCT(Z1041:OFFSET(Z1041,'Parameters &amp; Main Results'!$B$38-1,0), 'Cash Flow Assist'!$P$11:OFFSET('Cash Flow Assist'!$P$11,'Parameters &amp; Main Results'!$B$38-1,0)  )/OFFSET(Z1041,'Parameters &amp; Main Results'!$B$38,0)</f>
        <v>2932.2663722726843</v>
      </c>
      <c r="AC1041" s="70">
        <f ca="1">SUMPRODUCT(Z1041:OFFSET(Z1041,'Parameters &amp; Main Results'!$B$38-1,0),'Parameters &amp; Main Results'!$B$42:OFFSET('Parameters &amp; Main Results'!$B$42,'Parameters &amp; Main Results'!$B$38-1,0)   )/OFFSET(Z1041,'Parameters &amp; Main Results'!$B$38,0)</f>
        <v>0</v>
      </c>
      <c r="AD1041" s="155">
        <f t="shared" si="4"/>
        <v>-6.8582242166210006E-2</v>
      </c>
      <c r="AE1041" s="252">
        <f t="shared" ca="1" si="1054"/>
        <v>57570.947200000002</v>
      </c>
      <c r="AF1041" s="253">
        <f t="shared" ca="1" si="1056"/>
        <v>0.35206962688291482</v>
      </c>
      <c r="AG1041" s="258">
        <f t="shared" ca="1" si="1057"/>
        <v>0</v>
      </c>
      <c r="AH1041" s="227" t="str">
        <f ca="1">IF(SUM(AG1041:OFFSET(AG1041,(-HoldAggressiveTime-1),0,,))=0,"Defensive","Aggressive")</f>
        <v>Defensive</v>
      </c>
    </row>
    <row r="1042" spans="1:34" ht="15" x14ac:dyDescent="0.2">
      <c r="A1042">
        <f t="shared" si="15"/>
        <v>5</v>
      </c>
      <c r="B1042">
        <f t="shared" si="16"/>
        <v>1957</v>
      </c>
      <c r="C1042" s="70">
        <f t="shared" si="1"/>
        <v>1957.3333333332548</v>
      </c>
      <c r="D1042" s="149">
        <f t="shared" si="383"/>
        <v>21001</v>
      </c>
      <c r="E1042" s="151">
        <v>28</v>
      </c>
      <c r="F1042" s="152">
        <v>80961.466899999999</v>
      </c>
      <c r="G1042" s="152">
        <v>1826.6072999999999</v>
      </c>
      <c r="H1042" s="152">
        <v>2448.3325095099999</v>
      </c>
      <c r="I1042" s="152">
        <v>80961.466899999999</v>
      </c>
      <c r="J1042" s="152">
        <v>28</v>
      </c>
      <c r="K1042" s="152">
        <v>28</v>
      </c>
      <c r="L1042" s="152">
        <v>35.25</v>
      </c>
      <c r="M1042" s="153">
        <v>16.828738659999999</v>
      </c>
      <c r="N1042" s="17">
        <f t="shared" ref="N1042:T1042" si="1122">F1042/F1041/$E1042*$E1041-1</f>
        <v>3.7501757343584297E-2</v>
      </c>
      <c r="O1042" s="17">
        <f t="shared" si="1122"/>
        <v>-9.5082999661436629E-3</v>
      </c>
      <c r="P1042" s="17">
        <f t="shared" si="1122"/>
        <v>5.1937497837606372E-5</v>
      </c>
      <c r="Q1042" s="17">
        <f t="shared" si="1122"/>
        <v>3.7501757343584297E-2</v>
      </c>
      <c r="R1042" s="17">
        <f t="shared" si="1122"/>
        <v>0</v>
      </c>
      <c r="S1042" s="17">
        <f t="shared" si="1122"/>
        <v>0</v>
      </c>
      <c r="T1042" s="17">
        <f t="shared" si="1122"/>
        <v>-2.5000000000000577E-3</v>
      </c>
      <c r="U1042" s="241">
        <v>-1.0200000000000001E-2</v>
      </c>
      <c r="V1042" s="241">
        <v>-2.12E-2</v>
      </c>
      <c r="W1042" s="223">
        <f t="shared" ca="1" si="1059"/>
        <v>2.6057991347792821E-2</v>
      </c>
      <c r="X1042" s="223">
        <f>MMULT(N1042:T1042,'Parameters &amp; Main Results'!$B$12:$B$18)-'Parameters &amp; Main Results'!$B$22/12+MMULT(U1042:V1042,'Parameters &amp; Main Results'!$B$20:$B$21)</f>
        <v>2.6057991347792821E-2</v>
      </c>
      <c r="Y1042" s="223">
        <f>MMULT(N1042:T1042,'Parameters &amp; Main Results'!$C$12:$C$18)-'Parameters &amp; Main Results'!$C$22/12+MMULT(U1042:V1042,'Parameters &amp; Main Results'!$C$20:$C$21)</f>
        <v>3.275908494594483E-2</v>
      </c>
      <c r="Z1042" s="17">
        <f t="shared" ca="1" si="1113"/>
        <v>44.081410159334332</v>
      </c>
      <c r="AA1042" s="70">
        <f ca="1">Z1042/OFFSET(Z1042,'Parameters &amp; Main Results'!$B$38,0)</f>
        <v>11.928625049101404</v>
      </c>
      <c r="AB1042" s="70">
        <f ca="1">SUMPRODUCT(Z1042:OFFSET(Z1042,'Parameters &amp; Main Results'!$B$38-1,0), 'Cash Flow Assist'!$P$11:OFFSET('Cash Flow Assist'!$P$11,'Parameters &amp; Main Results'!$B$38-1,0)  )/OFFSET(Z1042,'Parameters &amp; Main Results'!$B$38,0)</f>
        <v>2796.3771623278608</v>
      </c>
      <c r="AC1042" s="70">
        <f ca="1">SUMPRODUCT(Z1042:OFFSET(Z1042,'Parameters &amp; Main Results'!$B$38-1,0),'Parameters &amp; Main Results'!$B$42:OFFSET('Parameters &amp; Main Results'!$B$42,'Parameters &amp; Main Results'!$B$38-1,0)   )/OFFSET(Z1042,'Parameters &amp; Main Results'!$B$38,0)</f>
        <v>0</v>
      </c>
      <c r="AD1042" s="155">
        <f t="shared" si="4"/>
        <v>-3.3652439426421821E-2</v>
      </c>
      <c r="AE1042" s="252">
        <f t="shared" ref="AE1042:AE1105" ca="1" si="1123">OFFSET(F1042,-Lookback,0,,)</f>
        <v>57498.766600000003</v>
      </c>
      <c r="AF1042" s="253">
        <f t="shared" ca="1" si="1056"/>
        <v>0.40805571471162644</v>
      </c>
      <c r="AG1042" s="258">
        <f t="shared" ca="1" si="1057"/>
        <v>0</v>
      </c>
      <c r="AH1042" s="227" t="str">
        <f ca="1">IF(SUM(AG1042:OFFSET(AG1042,(-HoldAggressiveTime-1),0,,))=0,"Defensive","Aggressive")</f>
        <v>Defensive</v>
      </c>
    </row>
    <row r="1043" spans="1:34" ht="15" x14ac:dyDescent="0.2">
      <c r="A1043">
        <f t="shared" si="15"/>
        <v>6</v>
      </c>
      <c r="B1043">
        <f t="shared" si="16"/>
        <v>1957</v>
      </c>
      <c r="C1043" s="70">
        <f t="shared" si="1"/>
        <v>1957.4166666665881</v>
      </c>
      <c r="D1043" s="149">
        <f t="shared" si="383"/>
        <v>21032</v>
      </c>
      <c r="E1043" s="151">
        <v>28.11</v>
      </c>
      <c r="F1043" s="152">
        <v>81104.994999999995</v>
      </c>
      <c r="G1043" s="152">
        <v>1802.0327</v>
      </c>
      <c r="H1043" s="152">
        <v>2454.5757574099998</v>
      </c>
      <c r="I1043" s="152">
        <v>81104.994999999995</v>
      </c>
      <c r="J1043" s="152">
        <v>28.11</v>
      </c>
      <c r="K1043" s="152">
        <v>28.11</v>
      </c>
      <c r="L1043" s="152">
        <v>35.25</v>
      </c>
      <c r="M1043" s="153">
        <v>16.687698260000001</v>
      </c>
      <c r="N1043" s="17">
        <f t="shared" ref="N1043:T1043" si="1124">F1043/F1042/$E1043*$E1042-1</f>
        <v>-2.1473402478564552E-3</v>
      </c>
      <c r="O1043" s="17">
        <f t="shared" si="1124"/>
        <v>-1.731423663318532E-2</v>
      </c>
      <c r="P1043" s="17">
        <f t="shared" si="1124"/>
        <v>-1.3731768051025162E-3</v>
      </c>
      <c r="Q1043" s="17">
        <f t="shared" si="1124"/>
        <v>-2.1473402478564552E-3</v>
      </c>
      <c r="R1043" s="17">
        <f t="shared" si="1124"/>
        <v>0</v>
      </c>
      <c r="S1043" s="17">
        <f t="shared" si="1124"/>
        <v>0</v>
      </c>
      <c r="T1043" s="17">
        <f t="shared" si="1124"/>
        <v>-3.913198150124586E-3</v>
      </c>
      <c r="U1043" s="241">
        <v>5.4000000000000003E-3</v>
      </c>
      <c r="V1043" s="241">
        <v>2.9999999999999997E-4</v>
      </c>
      <c r="W1043" s="223">
        <f t="shared" ca="1" si="1059"/>
        <v>-5.310679086702302E-3</v>
      </c>
      <c r="X1043" s="223">
        <f>MMULT(N1043:T1043,'Parameters &amp; Main Results'!$B$12:$B$18)-'Parameters &amp; Main Results'!$B$22/12+MMULT(U1043:V1043,'Parameters &amp; Main Results'!$B$20:$B$21)</f>
        <v>-5.310679086702302E-3</v>
      </c>
      <c r="Y1043" s="223">
        <f>MMULT(N1043:T1043,'Parameters &amp; Main Results'!$C$12:$C$18)-'Parameters &amp; Main Results'!$C$22/12+MMULT(U1043:V1043,'Parameters &amp; Main Results'!$C$20:$C$21)</f>
        <v>-3.7056965530560091E-3</v>
      </c>
      <c r="Z1043" s="17">
        <f t="shared" ca="1" si="1113"/>
        <v>42.961909103627356</v>
      </c>
      <c r="AA1043" s="70">
        <f ca="1">Z1043/OFFSET(Z1043,'Parameters &amp; Main Results'!$B$38,0)</f>
        <v>11.596961770185288</v>
      </c>
      <c r="AB1043" s="70">
        <f ca="1">SUMPRODUCT(Z1043:OFFSET(Z1043,'Parameters &amp; Main Results'!$B$38-1,0), 'Cash Flow Assist'!$P$11:OFFSET('Cash Flow Assist'!$P$11,'Parameters &amp; Main Results'!$B$38-1,0)  )/OFFSET(Z1043,'Parameters &amp; Main Results'!$B$38,0)</f>
        <v>2778.5670676914551</v>
      </c>
      <c r="AC1043" s="70">
        <f ca="1">SUMPRODUCT(Z1043:OFFSET(Z1043,'Parameters &amp; Main Results'!$B$38-1,0),'Parameters &amp; Main Results'!$B$42:OFFSET('Parameters &amp; Main Results'!$B$42,'Parameters &amp; Main Results'!$B$38-1,0)   )/OFFSET(Z1043,'Parameters &amp; Main Results'!$B$38,0)</f>
        <v>0</v>
      </c>
      <c r="AD1043" s="155">
        <f t="shared" si="4"/>
        <v>-3.572751643665939E-2</v>
      </c>
      <c r="AE1043" s="252">
        <f t="shared" ca="1" si="1123"/>
        <v>59854.157399999996</v>
      </c>
      <c r="AF1043" s="253">
        <f t="shared" ref="AF1043:AF1106" ca="1" si="1125">(F1043-AE1043)/AE1043</f>
        <v>0.35504363478016315</v>
      </c>
      <c r="AG1043" s="258">
        <f t="shared" ref="AG1043:AG1106" ca="1" si="1126">IF(AF1043&gt;MktDrop,0,1)</f>
        <v>0</v>
      </c>
      <c r="AH1043" s="227" t="str">
        <f ca="1">IF(SUM(AG1043:OFFSET(AG1043,(-HoldAggressiveTime-1),0,,))=0,"Defensive","Aggressive")</f>
        <v>Defensive</v>
      </c>
    </row>
    <row r="1044" spans="1:34" ht="15" x14ac:dyDescent="0.2">
      <c r="A1044">
        <f t="shared" si="15"/>
        <v>7</v>
      </c>
      <c r="B1044">
        <f t="shared" si="16"/>
        <v>1957</v>
      </c>
      <c r="C1044" s="70">
        <f t="shared" si="1"/>
        <v>1957.4999999999213</v>
      </c>
      <c r="D1044" s="149">
        <f t="shared" si="383"/>
        <v>21063</v>
      </c>
      <c r="E1044" s="151">
        <v>28.19</v>
      </c>
      <c r="F1044" s="152">
        <v>82280.435400000002</v>
      </c>
      <c r="G1044" s="152">
        <v>1788.4521</v>
      </c>
      <c r="H1044" s="152">
        <v>2461.3053859500001</v>
      </c>
      <c r="I1044" s="152">
        <v>82280.435400000002</v>
      </c>
      <c r="J1044" s="152">
        <v>28.19</v>
      </c>
      <c r="K1044" s="152">
        <v>28.19</v>
      </c>
      <c r="L1044" s="152">
        <v>35.25</v>
      </c>
      <c r="M1044" s="153">
        <v>16.660238199999998</v>
      </c>
      <c r="N1044" s="17">
        <f t="shared" ref="N1044:T1044" si="1127">F1044/F1043/$E1044*$E1043-1</f>
        <v>1.1613809023840238E-2</v>
      </c>
      <c r="O1044" s="17">
        <f t="shared" si="1127"/>
        <v>-1.035276594816148E-2</v>
      </c>
      <c r="P1044" s="17">
        <f t="shared" si="1127"/>
        <v>-1.0399964319196542E-4</v>
      </c>
      <c r="Q1044" s="17">
        <f t="shared" si="1127"/>
        <v>1.1613809023840238E-2</v>
      </c>
      <c r="R1044" s="17">
        <f t="shared" si="1127"/>
        <v>0</v>
      </c>
      <c r="S1044" s="17">
        <f t="shared" si="1127"/>
        <v>0</v>
      </c>
      <c r="T1044" s="17">
        <f t="shared" si="1127"/>
        <v>-2.8378857750975817E-3</v>
      </c>
      <c r="U1044" s="241">
        <v>-7.6E-3</v>
      </c>
      <c r="V1044" s="241">
        <v>4.3E-3</v>
      </c>
      <c r="W1044" s="223">
        <f t="shared" ref="W1044:W1107" ca="1" si="1128">IFERROR(IF(AH1044="Aggressive",Y1044,X1044),0)</f>
        <v>6.4562426228263366E-3</v>
      </c>
      <c r="X1044" s="223">
        <f>MMULT(N1044:T1044,'Parameters &amp; Main Results'!$B$12:$B$18)-'Parameters &amp; Main Results'!$B$22/12+MMULT(U1044:V1044,'Parameters &amp; Main Results'!$B$20:$B$21)</f>
        <v>6.4562426228263366E-3</v>
      </c>
      <c r="Y1044" s="223">
        <f>MMULT(N1044:T1044,'Parameters &amp; Main Results'!$C$12:$C$18)-'Parameters &amp; Main Results'!$C$22/12+MMULT(U1044:V1044,'Parameters &amp; Main Results'!$C$20:$C$21)</f>
        <v>9.3754848599733997E-3</v>
      </c>
      <c r="Z1044" s="17">
        <f t="shared" ca="1" si="1113"/>
        <v>43.191284153107084</v>
      </c>
      <c r="AA1044" s="70">
        <f ca="1">Z1044/OFFSET(Z1044,'Parameters &amp; Main Results'!$B$38,0)</f>
        <v>10.891136492318275</v>
      </c>
      <c r="AB1044" s="70">
        <f ca="1">SUMPRODUCT(Z1044:OFFSET(Z1044,'Parameters &amp; Main Results'!$B$38-1,0), 'Cash Flow Assist'!$P$11:OFFSET('Cash Flow Assist'!$P$11,'Parameters &amp; Main Results'!$B$38-1,0)  )/OFFSET(Z1044,'Parameters &amp; Main Results'!$B$38,0)</f>
        <v>2585.6981583517577</v>
      </c>
      <c r="AC1044" s="70">
        <f ca="1">SUMPRODUCT(Z1044:OFFSET(Z1044,'Parameters &amp; Main Results'!$B$38-1,0),'Parameters &amp; Main Results'!$B$42:OFFSET('Parameters &amp; Main Results'!$B$42,'Parameters &amp; Main Results'!$B$38-1,0)   )/OFFSET(Z1044,'Parameters &amp; Main Results'!$B$38,0)</f>
        <v>0</v>
      </c>
      <c r="AD1044" s="155">
        <f t="shared" si="4"/>
        <v>-2.452863996561061E-2</v>
      </c>
      <c r="AE1044" s="252">
        <f t="shared" ca="1" si="1123"/>
        <v>59981.543899999997</v>
      </c>
      <c r="AF1044" s="253">
        <f t="shared" ca="1" si="1125"/>
        <v>0.37176254644555767</v>
      </c>
      <c r="AG1044" s="258">
        <f t="shared" ca="1" si="1126"/>
        <v>0</v>
      </c>
      <c r="AH1044" s="227" t="str">
        <f ca="1">IF(SUM(AG1044:OFFSET(AG1044,(-HoldAggressiveTime-1),0,,))=0,"Defensive","Aggressive")</f>
        <v>Defensive</v>
      </c>
    </row>
    <row r="1045" spans="1:34" ht="15" x14ac:dyDescent="0.2">
      <c r="A1045">
        <f t="shared" si="15"/>
        <v>8</v>
      </c>
      <c r="B1045">
        <f t="shared" si="16"/>
        <v>1957</v>
      </c>
      <c r="C1045" s="70">
        <f t="shared" si="1"/>
        <v>1957.5833333332546</v>
      </c>
      <c r="D1045" s="149">
        <f t="shared" si="383"/>
        <v>21093</v>
      </c>
      <c r="E1045" s="151">
        <v>28.28</v>
      </c>
      <c r="F1045" s="152">
        <v>77912.390199999994</v>
      </c>
      <c r="G1045" s="152">
        <v>1794.3092999999999</v>
      </c>
      <c r="H1045" s="152">
        <v>2467.7868234600001</v>
      </c>
      <c r="I1045" s="152">
        <v>77912.390199999994</v>
      </c>
      <c r="J1045" s="152">
        <v>28.28</v>
      </c>
      <c r="K1045" s="152">
        <v>28.28</v>
      </c>
      <c r="L1045" s="152">
        <v>35.25</v>
      </c>
      <c r="M1045" s="153">
        <v>15.73047028</v>
      </c>
      <c r="N1045" s="17">
        <f t="shared" ref="N1045:T1045" si="1129">F1045/F1044/$E1045*$E1044-1</f>
        <v>-5.6100801227323083E-2</v>
      </c>
      <c r="O1045" s="17">
        <f t="shared" si="1129"/>
        <v>8.2127134153786585E-5</v>
      </c>
      <c r="P1045" s="17">
        <f t="shared" si="1129"/>
        <v>-5.5750825339062615E-4</v>
      </c>
      <c r="Q1045" s="17">
        <f t="shared" si="1129"/>
        <v>-5.6100801227323083E-2</v>
      </c>
      <c r="R1045" s="17">
        <f t="shared" si="1129"/>
        <v>0</v>
      </c>
      <c r="S1045" s="17">
        <f t="shared" si="1129"/>
        <v>0</v>
      </c>
      <c r="T1045" s="17">
        <f t="shared" si="1129"/>
        <v>-3.1824611032531536E-3</v>
      </c>
      <c r="U1045" s="241">
        <v>5.0000000000000001E-4</v>
      </c>
      <c r="V1045" s="241">
        <v>-4.1000000000000003E-3</v>
      </c>
      <c r="W1045" s="223">
        <f t="shared" ca="1" si="1128"/>
        <v>-4.2259965215490879E-2</v>
      </c>
      <c r="X1045" s="223">
        <f>MMULT(N1045:T1045,'Parameters &amp; Main Results'!$B$12:$B$18)-'Parameters &amp; Main Results'!$B$22/12+MMULT(U1045:V1045,'Parameters &amp; Main Results'!$B$20:$B$21)</f>
        <v>-4.2259965215490879E-2</v>
      </c>
      <c r="Y1045" s="223">
        <f>MMULT(N1045:T1045,'Parameters &amp; Main Results'!$C$12:$C$18)-'Parameters &amp; Main Results'!$C$22/12+MMULT(U1045:V1045,'Parameters &amp; Main Results'!$C$20:$C$21)</f>
        <v>-5.0524175057842069E-2</v>
      </c>
      <c r="Z1045" s="17">
        <f t="shared" ca="1" si="1113"/>
        <v>42.914219539788974</v>
      </c>
      <c r="AA1045" s="70">
        <f ca="1">Z1045/OFFSET(Z1045,'Parameters &amp; Main Results'!$B$38,0)</f>
        <v>10.374138374038656</v>
      </c>
      <c r="AB1045" s="70">
        <f ca="1">SUMPRODUCT(Z1045:OFFSET(Z1045,'Parameters &amp; Main Results'!$B$38-1,0), 'Cash Flow Assist'!$P$11:OFFSET('Cash Flow Assist'!$P$11,'Parameters &amp; Main Results'!$B$38-1,0)  )/OFFSET(Z1045,'Parameters &amp; Main Results'!$B$38,0)</f>
        <v>2469.3750531611081</v>
      </c>
      <c r="AC1045" s="70">
        <f ca="1">SUMPRODUCT(Z1045:OFFSET(Z1045,'Parameters &amp; Main Results'!$B$38-1,0),'Parameters &amp; Main Results'!$B$42:OFFSET('Parameters &amp; Main Results'!$B$42,'Parameters &amp; Main Results'!$B$38-1,0)   )/OFFSET(Z1045,'Parameters &amp; Main Results'!$B$38,0)</f>
        <v>0</v>
      </c>
      <c r="AD1045" s="155">
        <f t="shared" si="4"/>
        <v>-7.9253364837846396E-2</v>
      </c>
      <c r="AE1045" s="252">
        <f t="shared" ca="1" si="1123"/>
        <v>65125.232600000003</v>
      </c>
      <c r="AF1045" s="253">
        <f t="shared" ca="1" si="1125"/>
        <v>0.19634720813265841</v>
      </c>
      <c r="AG1045" s="258">
        <f t="shared" ca="1" si="1126"/>
        <v>0</v>
      </c>
      <c r="AH1045" s="227" t="str">
        <f ca="1">IF(SUM(AG1045:OFFSET(AG1045,(-HoldAggressiveTime-1),0,,))=0,"Defensive","Aggressive")</f>
        <v>Defensive</v>
      </c>
    </row>
    <row r="1046" spans="1:34" ht="15" x14ac:dyDescent="0.2">
      <c r="A1046">
        <f t="shared" si="15"/>
        <v>9</v>
      </c>
      <c r="B1046">
        <f t="shared" si="16"/>
        <v>1957</v>
      </c>
      <c r="C1046" s="70">
        <f t="shared" si="1"/>
        <v>1957.6666666665878</v>
      </c>
      <c r="D1046" s="149">
        <f t="shared" si="383"/>
        <v>21124</v>
      </c>
      <c r="E1046" s="151">
        <v>28.32</v>
      </c>
      <c r="F1046" s="152">
        <v>73340.856400000004</v>
      </c>
      <c r="G1046" s="152">
        <v>1801.6704</v>
      </c>
      <c r="H1046" s="152">
        <v>2474.7171914599999</v>
      </c>
      <c r="I1046" s="152">
        <v>73340.856400000004</v>
      </c>
      <c r="J1046" s="152">
        <v>28.32</v>
      </c>
      <c r="K1046" s="152">
        <v>28.32</v>
      </c>
      <c r="L1046" s="152">
        <v>35.25</v>
      </c>
      <c r="M1046" s="153">
        <v>14.61963583</v>
      </c>
      <c r="N1046" s="17">
        <f t="shared" ref="N1046:T1046" si="1130">F1046/F1045/$E1046*$E1045-1</f>
        <v>-6.0004866597276885E-2</v>
      </c>
      <c r="O1046" s="17">
        <f t="shared" si="1130"/>
        <v>2.6842461311491483E-3</v>
      </c>
      <c r="P1046" s="17">
        <f t="shared" si="1130"/>
        <v>1.3919373839632598E-3</v>
      </c>
      <c r="Q1046" s="17">
        <f t="shared" si="1130"/>
        <v>-6.0004866597276885E-2</v>
      </c>
      <c r="R1046" s="17">
        <f t="shared" si="1130"/>
        <v>0</v>
      </c>
      <c r="S1046" s="17">
        <f t="shared" si="1130"/>
        <v>0</v>
      </c>
      <c r="T1046" s="17">
        <f t="shared" si="1130"/>
        <v>-1.4124293785310327E-3</v>
      </c>
      <c r="U1046" s="241">
        <v>8.0000000000000004E-4</v>
      </c>
      <c r="V1046" s="241">
        <v>9.1999999999999998E-3</v>
      </c>
      <c r="W1046" s="223">
        <f t="shared" ca="1" si="1128"/>
        <v>-4.457908885732105E-2</v>
      </c>
      <c r="X1046" s="223">
        <f>MMULT(N1046:T1046,'Parameters &amp; Main Results'!$B$12:$B$18)-'Parameters &amp; Main Results'!$B$22/12+MMULT(U1046:V1046,'Parameters &amp; Main Results'!$B$20:$B$21)</f>
        <v>-4.457908885732105E-2</v>
      </c>
      <c r="Y1046" s="223">
        <f>MMULT(N1046:T1046,'Parameters &amp; Main Results'!$C$12:$C$18)-'Parameters &amp; Main Results'!$C$22/12+MMULT(U1046:V1046,'Parameters &amp; Main Results'!$C$20:$C$21)</f>
        <v>-5.3777621991100949E-2</v>
      </c>
      <c r="Z1046" s="17">
        <f t="shared" ca="1" si="1113"/>
        <v>44.807795415427783</v>
      </c>
      <c r="AA1046" s="70">
        <f ca="1">Z1046/OFFSET(Z1046,'Parameters &amp; Main Results'!$B$38,0)</f>
        <v>10.599847147129937</v>
      </c>
      <c r="AB1046" s="70">
        <f ca="1">SUMPRODUCT(Z1046:OFFSET(Z1046,'Parameters &amp; Main Results'!$B$38-1,0), 'Cash Flow Assist'!$P$11:OFFSET('Cash Flow Assist'!$P$11,'Parameters &amp; Main Results'!$B$38-1,0)  )/OFFSET(Z1046,'Parameters &amp; Main Results'!$B$38,0)</f>
        <v>2407.3014457578893</v>
      </c>
      <c r="AC1046" s="70">
        <f ca="1">SUMPRODUCT(Z1046:OFFSET(Z1046,'Parameters &amp; Main Results'!$B$38-1,0),'Parameters &amp; Main Results'!$B$42:OFFSET('Parameters &amp; Main Results'!$B$42,'Parameters &amp; Main Results'!$B$38-1,0)   )/OFFSET(Z1046,'Parameters &amp; Main Results'!$B$38,0)</f>
        <v>0</v>
      </c>
      <c r="AD1046" s="155">
        <f t="shared" si="4"/>
        <v>-0.13450264385064303</v>
      </c>
      <c r="AE1046" s="252">
        <f t="shared" ca="1" si="1123"/>
        <v>69310.753700000001</v>
      </c>
      <c r="AF1046" s="253">
        <f t="shared" ca="1" si="1125"/>
        <v>5.8145417339474162E-2</v>
      </c>
      <c r="AG1046" s="258">
        <f t="shared" ca="1" si="1126"/>
        <v>0</v>
      </c>
      <c r="AH1046" s="227" t="str">
        <f ca="1">IF(SUM(AG1046:OFFSET(AG1046,(-HoldAggressiveTime-1),0,,))=0,"Defensive","Aggressive")</f>
        <v>Defensive</v>
      </c>
    </row>
    <row r="1047" spans="1:34" ht="15" x14ac:dyDescent="0.2">
      <c r="A1047">
        <f t="shared" si="15"/>
        <v>10</v>
      </c>
      <c r="B1047">
        <f t="shared" si="16"/>
        <v>1957</v>
      </c>
      <c r="C1047" s="70">
        <f t="shared" si="1"/>
        <v>1957.7499999999211</v>
      </c>
      <c r="D1047" s="149">
        <f t="shared" si="383"/>
        <v>21154</v>
      </c>
      <c r="E1047" s="151">
        <v>28.32</v>
      </c>
      <c r="F1047" s="152">
        <v>71247.4519</v>
      </c>
      <c r="G1047" s="152">
        <v>1800.1224</v>
      </c>
      <c r="H1047" s="152">
        <v>2481.9969845300002</v>
      </c>
      <c r="I1047" s="152">
        <v>71247.4519</v>
      </c>
      <c r="J1047" s="152">
        <v>28.32</v>
      </c>
      <c r="K1047" s="152">
        <v>28.32</v>
      </c>
      <c r="L1047" s="152">
        <v>35.25</v>
      </c>
      <c r="M1047" s="153">
        <v>14.087693460000001</v>
      </c>
      <c r="N1047" s="17">
        <f t="shared" ref="N1047:T1047" si="1131">F1047/F1046/$E1047*$E1046-1</f>
        <v>-2.854349680050916E-2</v>
      </c>
      <c r="O1047" s="17">
        <f t="shared" si="1131"/>
        <v>-8.592026599315572E-4</v>
      </c>
      <c r="P1047" s="17">
        <f t="shared" si="1131"/>
        <v>2.9416666660424529E-3</v>
      </c>
      <c r="Q1047" s="17">
        <f t="shared" si="1131"/>
        <v>-2.854349680050916E-2</v>
      </c>
      <c r="R1047" s="17">
        <f t="shared" si="1131"/>
        <v>0</v>
      </c>
      <c r="S1047" s="17">
        <f t="shared" si="1131"/>
        <v>0</v>
      </c>
      <c r="T1047" s="17">
        <f t="shared" si="1131"/>
        <v>0</v>
      </c>
      <c r="U1047" s="241">
        <v>-2.52E-2</v>
      </c>
      <c r="V1047" s="241">
        <v>-1.7999999999999999E-2</v>
      </c>
      <c r="W1047" s="223">
        <f t="shared" ca="1" si="1128"/>
        <v>-2.1621129799034848E-2</v>
      </c>
      <c r="X1047" s="223">
        <f>MMULT(N1047:T1047,'Parameters &amp; Main Results'!$B$12:$B$18)-'Parameters &amp; Main Results'!$B$22/12+MMULT(U1047:V1047,'Parameters &amp; Main Results'!$B$20:$B$21)</f>
        <v>-2.1621129799034848E-2</v>
      </c>
      <c r="Y1047" s="223">
        <f>MMULT(N1047:T1047,'Parameters &amp; Main Results'!$C$12:$C$18)-'Parameters &amp; Main Results'!$C$22/12+MMULT(U1047:V1047,'Parameters &amp; Main Results'!$C$20:$C$21)</f>
        <v>-2.5816734053118066E-2</v>
      </c>
      <c r="Z1047" s="17">
        <f t="shared" ca="1" si="1113"/>
        <v>46.898487245624416</v>
      </c>
      <c r="AA1047" s="70">
        <f ca="1">Z1047/OFFSET(Z1047,'Parameters &amp; Main Results'!$B$38,0)</f>
        <v>10.609703738803438</v>
      </c>
      <c r="AB1047" s="70">
        <f ca="1">SUMPRODUCT(Z1047:OFFSET(Z1047,'Parameters &amp; Main Results'!$B$38-1,0), 'Cash Flow Assist'!$P$11:OFFSET('Cash Flow Assist'!$P$11,'Parameters &amp; Main Results'!$B$38-1,0)  )/OFFSET(Z1047,'Parameters &amp; Main Results'!$B$38,0)</f>
        <v>2292.9444295992957</v>
      </c>
      <c r="AC1047" s="70">
        <f ca="1">SUMPRODUCT(Z1047:OFFSET(Z1047,'Parameters &amp; Main Results'!$B$38-1,0),'Parameters &amp; Main Results'!$B$42:OFFSET('Parameters &amp; Main Results'!$B$42,'Parameters &amp; Main Results'!$B$38-1,0)   )/OFFSET(Z1047,'Parameters &amp; Main Results'!$B$38,0)</f>
        <v>0</v>
      </c>
      <c r="AD1047" s="155">
        <f t="shared" si="4"/>
        <v>-0.15920696486674135</v>
      </c>
      <c r="AE1047" s="252">
        <f t="shared" ca="1" si="1123"/>
        <v>68984.3171</v>
      </c>
      <c r="AF1047" s="253">
        <f t="shared" ca="1" si="1125"/>
        <v>3.2806511612187866E-2</v>
      </c>
      <c r="AG1047" s="258">
        <f t="shared" ca="1" si="1126"/>
        <v>0</v>
      </c>
      <c r="AH1047" s="227" t="str">
        <f ca="1">IF(SUM(AG1047:OFFSET(AG1047,(-HoldAggressiveTime-1),0,,))=0,"Defensive","Aggressive")</f>
        <v>Defensive</v>
      </c>
    </row>
    <row r="1048" spans="1:34" ht="15" x14ac:dyDescent="0.2">
      <c r="A1048">
        <f t="shared" si="15"/>
        <v>11</v>
      </c>
      <c r="B1048">
        <f t="shared" si="16"/>
        <v>1957</v>
      </c>
      <c r="C1048" s="70">
        <f t="shared" si="1"/>
        <v>1957.8333333332544</v>
      </c>
      <c r="D1048" s="149">
        <f t="shared" si="383"/>
        <v>21185</v>
      </c>
      <c r="E1048" s="151">
        <v>28.41</v>
      </c>
      <c r="F1048" s="152">
        <v>72651.489799999996</v>
      </c>
      <c r="G1048" s="152">
        <v>1843.7308</v>
      </c>
      <c r="H1048" s="152">
        <v>2489.40160887</v>
      </c>
      <c r="I1048" s="152">
        <v>72651.489799999996</v>
      </c>
      <c r="J1048" s="152">
        <v>28.41</v>
      </c>
      <c r="K1048" s="152">
        <v>28.41</v>
      </c>
      <c r="L1048" s="152">
        <v>35.25</v>
      </c>
      <c r="M1048" s="153">
        <v>14.08007383</v>
      </c>
      <c r="N1048" s="17">
        <f t="shared" ref="N1048:T1048" si="1132">F1048/F1047/$E1048*$E1047-1</f>
        <v>1.64761730264118E-2</v>
      </c>
      <c r="O1048" s="17">
        <f t="shared" si="1132"/>
        <v>2.0980599835696001E-2</v>
      </c>
      <c r="P1048" s="17">
        <f t="shared" si="1132"/>
        <v>-1.9401619034986606E-4</v>
      </c>
      <c r="Q1048" s="17">
        <f t="shared" si="1132"/>
        <v>1.64761730264118E-2</v>
      </c>
      <c r="R1048" s="17">
        <f t="shared" si="1132"/>
        <v>0</v>
      </c>
      <c r="S1048" s="17">
        <f t="shared" si="1132"/>
        <v>0</v>
      </c>
      <c r="T1048" s="17">
        <f t="shared" si="1132"/>
        <v>-3.1678986272438703E-3</v>
      </c>
      <c r="U1048" s="241">
        <v>4.0000000000000001E-3</v>
      </c>
      <c r="V1048" s="241">
        <v>-2.87E-2</v>
      </c>
      <c r="W1048" s="223">
        <f t="shared" ca="1" si="1128"/>
        <v>1.635318813891919E-2</v>
      </c>
      <c r="X1048" s="223">
        <f>MMULT(N1048:T1048,'Parameters &amp; Main Results'!$B$12:$B$18)-'Parameters &amp; Main Results'!$B$22/12+MMULT(U1048:V1048,'Parameters &amp; Main Results'!$B$20:$B$21)</f>
        <v>1.635318813891919E-2</v>
      </c>
      <c r="Y1048" s="223">
        <f>MMULT(N1048:T1048,'Parameters &amp; Main Results'!$C$12:$C$18)-'Parameters &amp; Main Results'!$C$22/12+MMULT(U1048:V1048,'Parameters &amp; Main Results'!$C$20:$C$21)</f>
        <v>1.6884949040673555E-2</v>
      </c>
      <c r="Z1048" s="17">
        <f t="shared" ca="1" si="1113"/>
        <v>47.934893806518097</v>
      </c>
      <c r="AA1048" s="70">
        <f ca="1">Z1048/OFFSET(Z1048,'Parameters &amp; Main Results'!$B$38,0)</f>
        <v>11.479808502710856</v>
      </c>
      <c r="AB1048" s="70">
        <f ca="1">SUMPRODUCT(Z1048:OFFSET(Z1048,'Parameters &amp; Main Results'!$B$38-1,0), 'Cash Flow Assist'!$P$11:OFFSET('Cash Flow Assist'!$P$11,'Parameters &amp; Main Results'!$B$38-1,0)  )/OFFSET(Z1048,'Parameters &amp; Main Results'!$B$38,0)</f>
        <v>2417.1746612062198</v>
      </c>
      <c r="AC1048" s="70">
        <f ca="1">SUMPRODUCT(Z1048:OFFSET(Z1048,'Parameters &amp; Main Results'!$B$38-1,0),'Parameters &amp; Main Results'!$B$42:OFFSET('Parameters &amp; Main Results'!$B$42,'Parameters &amp; Main Results'!$B$38-1,0)   )/OFFSET(Z1048,'Parameters &amp; Main Results'!$B$38,0)</f>
        <v>0</v>
      </c>
      <c r="AD1048" s="155">
        <f t="shared" si="4"/>
        <v>-0.14535391334048386</v>
      </c>
      <c r="AE1048" s="252">
        <f t="shared" ca="1" si="1123"/>
        <v>69984.221399999995</v>
      </c>
      <c r="AF1048" s="253">
        <f t="shared" ca="1" si="1125"/>
        <v>3.8112425153021719E-2</v>
      </c>
      <c r="AG1048" s="258">
        <f t="shared" ca="1" si="1126"/>
        <v>0</v>
      </c>
      <c r="AH1048" s="227" t="str">
        <f ca="1">IF(SUM(AG1048:OFFSET(AG1048,(-HoldAggressiveTime-1),0,,))=0,"Defensive","Aggressive")</f>
        <v>Defensive</v>
      </c>
    </row>
    <row r="1049" spans="1:34" ht="15" x14ac:dyDescent="0.2">
      <c r="A1049">
        <f t="shared" si="15"/>
        <v>12</v>
      </c>
      <c r="B1049">
        <f t="shared" si="16"/>
        <v>1957</v>
      </c>
      <c r="C1049" s="70">
        <f t="shared" si="1"/>
        <v>1957.9166666665876</v>
      </c>
      <c r="D1049" s="149">
        <f t="shared" si="383"/>
        <v>21216</v>
      </c>
      <c r="E1049" s="151">
        <v>28.47</v>
      </c>
      <c r="F1049" s="152">
        <v>69898.841400000005</v>
      </c>
      <c r="G1049" s="152">
        <v>1929.3880999999999</v>
      </c>
      <c r="H1049" s="152">
        <v>2496.2682083</v>
      </c>
      <c r="I1049" s="152">
        <v>69898.841400000005</v>
      </c>
      <c r="J1049" s="152">
        <v>28.47</v>
      </c>
      <c r="K1049" s="152">
        <v>28.47</v>
      </c>
      <c r="L1049" s="152">
        <v>35.25</v>
      </c>
      <c r="M1049" s="153">
        <v>13.557974460000001</v>
      </c>
      <c r="N1049" s="17">
        <f t="shared" ref="N1049:T1049" si="1133">F1049/F1048/$E1049*$E1048-1</f>
        <v>-3.9916028250303603E-2</v>
      </c>
      <c r="O1049" s="17">
        <f t="shared" si="1133"/>
        <v>4.4253288038612393E-2</v>
      </c>
      <c r="P1049" s="17">
        <f t="shared" si="1133"/>
        <v>6.4503863403553297E-4</v>
      </c>
      <c r="Q1049" s="17">
        <f t="shared" si="1133"/>
        <v>-3.9916028250303603E-2</v>
      </c>
      <c r="R1049" s="17">
        <f t="shared" si="1133"/>
        <v>0</v>
      </c>
      <c r="S1049" s="17">
        <f t="shared" si="1133"/>
        <v>0</v>
      </c>
      <c r="T1049" s="17">
        <f t="shared" si="1133"/>
        <v>-2.1074815595363283E-3</v>
      </c>
      <c r="U1049" s="241">
        <v>-9.7999999999999997E-3</v>
      </c>
      <c r="V1049" s="241">
        <v>-1.6199999999999999E-2</v>
      </c>
      <c r="W1049" s="223">
        <f t="shared" ca="1" si="1128"/>
        <v>-2.1233404324648705E-2</v>
      </c>
      <c r="X1049" s="223">
        <f>MMULT(N1049:T1049,'Parameters &amp; Main Results'!$B$12:$B$18)-'Parameters &amp; Main Results'!$B$22/12+MMULT(U1049:V1049,'Parameters &amp; Main Results'!$B$20:$B$21)</f>
        <v>-2.1233404324648705E-2</v>
      </c>
      <c r="Y1049" s="223">
        <f>MMULT(N1049:T1049,'Parameters &amp; Main Results'!$C$12:$C$18)-'Parameters &amp; Main Results'!$C$22/12+MMULT(U1049:V1049,'Parameters &amp; Main Results'!$C$20:$C$21)</f>
        <v>-3.1540763288078671E-2</v>
      </c>
      <c r="Z1049" s="17">
        <f t="shared" ca="1" si="1113"/>
        <v>47.163618283417208</v>
      </c>
      <c r="AA1049" s="70">
        <f ca="1">Z1049/OFFSET(Z1049,'Parameters &amp; Main Results'!$B$38,0)</f>
        <v>11.716698789510513</v>
      </c>
      <c r="AB1049" s="70">
        <f ca="1">SUMPRODUCT(Z1049:OFFSET(Z1049,'Parameters &amp; Main Results'!$B$38-1,0), 'Cash Flow Assist'!$P$11:OFFSET('Cash Flow Assist'!$P$11,'Parameters &amp; Main Results'!$B$38-1,0)  )/OFFSET(Z1049,'Parameters &amp; Main Results'!$B$38,0)</f>
        <v>2496.527214860017</v>
      </c>
      <c r="AC1049" s="70">
        <f ca="1">SUMPRODUCT(Z1049:OFFSET(Z1049,'Parameters &amp; Main Results'!$B$38-1,0),'Parameters &amp; Main Results'!$B$42:OFFSET('Parameters &amp; Main Results'!$B$42,'Parameters &amp; Main Results'!$B$38-1,0)   )/OFFSET(Z1049,'Parameters &amp; Main Results'!$B$38,0)</f>
        <v>0</v>
      </c>
      <c r="AD1049" s="155">
        <f t="shared" si="4"/>
        <v>-0.17946799067959651</v>
      </c>
      <c r="AE1049" s="252">
        <f t="shared" ca="1" si="1123"/>
        <v>68064.228799999997</v>
      </c>
      <c r="AF1049" s="253">
        <f t="shared" ca="1" si="1125"/>
        <v>2.6954137765827557E-2</v>
      </c>
      <c r="AG1049" s="258">
        <f t="shared" ca="1" si="1126"/>
        <v>0</v>
      </c>
      <c r="AH1049" s="227" t="str">
        <f ca="1">IF(SUM(AG1049:OFFSET(AG1049,(-HoldAggressiveTime-1),0,,))=0,"Defensive","Aggressive")</f>
        <v>Defensive</v>
      </c>
    </row>
    <row r="1050" spans="1:34" ht="15" x14ac:dyDescent="0.2">
      <c r="A1050">
        <f t="shared" si="15"/>
        <v>1</v>
      </c>
      <c r="B1050">
        <f t="shared" si="16"/>
        <v>1958</v>
      </c>
      <c r="C1050" s="70">
        <f t="shared" si="1"/>
        <v>1957.9999999999209</v>
      </c>
      <c r="D1050" s="149">
        <f t="shared" si="383"/>
        <v>21244</v>
      </c>
      <c r="E1050" s="151">
        <v>28.64</v>
      </c>
      <c r="F1050" s="152">
        <v>73145.300799999997</v>
      </c>
      <c r="G1050" s="152">
        <v>1953.9922999999999</v>
      </c>
      <c r="H1050" s="152">
        <v>2502.59208777</v>
      </c>
      <c r="I1050" s="152">
        <v>73145.300799999997</v>
      </c>
      <c r="J1050" s="152">
        <v>28.64</v>
      </c>
      <c r="K1050" s="152">
        <v>28.64</v>
      </c>
      <c r="L1050" s="152">
        <v>35.25</v>
      </c>
      <c r="M1050" s="153">
        <v>13.98291818</v>
      </c>
      <c r="N1050" s="17">
        <f t="shared" ref="N1050:T1050" si="1134">F1050/F1049/$E1050*$E1049-1</f>
        <v>4.0233669370972613E-2</v>
      </c>
      <c r="O1050" s="17">
        <f t="shared" si="1134"/>
        <v>6.7408843343423896E-3</v>
      </c>
      <c r="P1050" s="17">
        <f t="shared" si="1134"/>
        <v>-3.4174580969854595E-3</v>
      </c>
      <c r="Q1050" s="17">
        <f t="shared" si="1134"/>
        <v>4.0233669370972613E-2</v>
      </c>
      <c r="R1050" s="17">
        <f t="shared" si="1134"/>
        <v>0</v>
      </c>
      <c r="S1050" s="17">
        <f t="shared" si="1134"/>
        <v>0</v>
      </c>
      <c r="T1050" s="17">
        <f t="shared" si="1134"/>
        <v>-5.9357541899441868E-3</v>
      </c>
      <c r="U1050" s="241">
        <v>4.3900000000000002E-2</v>
      </c>
      <c r="V1050" s="241">
        <v>4.19E-2</v>
      </c>
      <c r="W1050" s="223">
        <f t="shared" ca="1" si="1128"/>
        <v>3.1184974518934063E-2</v>
      </c>
      <c r="X1050" s="223">
        <f>MMULT(N1050:T1050,'Parameters &amp; Main Results'!$B$12:$B$18)-'Parameters &amp; Main Results'!$B$22/12+MMULT(U1050:V1050,'Parameters &amp; Main Results'!$B$20:$B$21)</f>
        <v>3.1184974518934063E-2</v>
      </c>
      <c r="Y1050" s="223">
        <f>MMULT(N1050:T1050,'Parameters &amp; Main Results'!$C$12:$C$18)-'Parameters &amp; Main Results'!$C$22/12+MMULT(U1050:V1050,'Parameters &amp; Main Results'!$C$20:$C$21)</f>
        <v>3.6842724200642919E-2</v>
      </c>
      <c r="Z1050" s="17">
        <f t="shared" ca="1" si="1113"/>
        <v>48.186787832572278</v>
      </c>
      <c r="AA1050" s="70">
        <f ca="1">Z1050/OFFSET(Z1050,'Parameters &amp; Main Results'!$B$38,0)</f>
        <v>11.568962504452141</v>
      </c>
      <c r="AB1050" s="70">
        <f ca="1">SUMPRODUCT(Z1050:OFFSET(Z1050,'Parameters &amp; Main Results'!$B$38-1,0), 'Cash Flow Assist'!$P$11:OFFSET('Cash Flow Assist'!$P$11,'Parameters &amp; Main Results'!$B$38-1,0)  )/OFFSET(Z1050,'Parameters &amp; Main Results'!$B$38,0)</f>
        <v>2402.350153224168</v>
      </c>
      <c r="AC1050" s="70">
        <f ca="1">SUMPRODUCT(Z1050:OFFSET(Z1050,'Parameters &amp; Main Results'!$B$38-1,0),'Parameters &amp; Main Results'!$B$42:OFFSET('Parameters &amp; Main Results'!$B$42,'Parameters &amp; Main Results'!$B$38-1,0)   )/OFFSET(Z1050,'Parameters &amp; Main Results'!$B$38,0)</f>
        <v>0</v>
      </c>
      <c r="AD1050" s="155">
        <f t="shared" si="4"/>
        <v>-0.14645497710829958</v>
      </c>
      <c r="AE1050" s="252">
        <f t="shared" ca="1" si="1123"/>
        <v>73385.1679</v>
      </c>
      <c r="AF1050" s="253">
        <f t="shared" ca="1" si="1125"/>
        <v>-3.2686046358422669E-3</v>
      </c>
      <c r="AG1050" s="258">
        <f t="shared" ca="1" si="1126"/>
        <v>0</v>
      </c>
      <c r="AH1050" s="227" t="str">
        <f ca="1">IF(SUM(AG1050:OFFSET(AG1050,(-HoldAggressiveTime-1),0,,))=0,"Defensive","Aggressive")</f>
        <v>Defensive</v>
      </c>
    </row>
    <row r="1051" spans="1:34" ht="15" x14ac:dyDescent="0.2">
      <c r="A1051">
        <f t="shared" si="15"/>
        <v>2</v>
      </c>
      <c r="B1051">
        <f t="shared" si="16"/>
        <v>1958</v>
      </c>
      <c r="C1051" s="70">
        <f t="shared" si="1"/>
        <v>1958.0833333332541</v>
      </c>
      <c r="D1051" s="149">
        <f t="shared" si="383"/>
        <v>21275</v>
      </c>
      <c r="E1051" s="151">
        <v>28.7</v>
      </c>
      <c r="F1051" s="152">
        <v>71895.278000000006</v>
      </c>
      <c r="G1051" s="152">
        <v>1965.5722000000001</v>
      </c>
      <c r="H1051" s="152">
        <v>2507.6806916800001</v>
      </c>
      <c r="I1051" s="152">
        <v>71895.278000000006</v>
      </c>
      <c r="J1051" s="152">
        <v>28.7</v>
      </c>
      <c r="K1051" s="152">
        <v>28.7</v>
      </c>
      <c r="L1051" s="152">
        <v>35.25</v>
      </c>
      <c r="M1051" s="153">
        <v>13.644584999999999</v>
      </c>
      <c r="N1051" s="17">
        <f t="shared" ref="N1051:T1051" si="1135">F1051/F1050/$E1051*$E1050-1</f>
        <v>-1.9144449496517169E-2</v>
      </c>
      <c r="O1051" s="17">
        <f t="shared" si="1135"/>
        <v>3.8232954274100006E-3</v>
      </c>
      <c r="P1051" s="17">
        <f t="shared" si="1135"/>
        <v>-6.1509872958720457E-5</v>
      </c>
      <c r="Q1051" s="17">
        <f t="shared" si="1135"/>
        <v>-1.9144449496517169E-2</v>
      </c>
      <c r="R1051" s="17">
        <f t="shared" si="1135"/>
        <v>0</v>
      </c>
      <c r="S1051" s="17">
        <f t="shared" si="1135"/>
        <v>0</v>
      </c>
      <c r="T1051" s="17">
        <f t="shared" si="1135"/>
        <v>-2.090592334494823E-3</v>
      </c>
      <c r="U1051" s="241">
        <v>6.4999999999999997E-3</v>
      </c>
      <c r="V1051" s="241">
        <v>3.3E-3</v>
      </c>
      <c r="W1051" s="223">
        <f t="shared" ca="1" si="1128"/>
        <v>-1.3739874320297284E-2</v>
      </c>
      <c r="X1051" s="223">
        <f>MMULT(N1051:T1051,'Parameters &amp; Main Results'!$B$12:$B$18)-'Parameters &amp; Main Results'!$B$22/12+MMULT(U1051:V1051,'Parameters &amp; Main Results'!$B$20:$B$21)</f>
        <v>-1.3739874320297284E-2</v>
      </c>
      <c r="Y1051" s="223">
        <f>MMULT(N1051:T1051,'Parameters &amp; Main Results'!$C$12:$C$18)-'Parameters &amp; Main Results'!$C$22/12+MMULT(U1051:V1051,'Parameters &amp; Main Results'!$C$20:$C$21)</f>
        <v>-1.6889341670791119E-2</v>
      </c>
      <c r="Z1051" s="17">
        <f t="shared" ca="1" si="1113"/>
        <v>46.729528671664617</v>
      </c>
      <c r="AA1051" s="70">
        <f ca="1">Z1051/OFFSET(Z1051,'Parameters &amp; Main Results'!$B$38,0)</f>
        <v>10.972411187195029</v>
      </c>
      <c r="AB1051" s="70">
        <f ca="1">SUMPRODUCT(Z1051:OFFSET(Z1051,'Parameters &amp; Main Results'!$B$38-1,0), 'Cash Flow Assist'!$P$11:OFFSET('Cash Flow Assist'!$P$11,'Parameters &amp; Main Results'!$B$38-1,0)  )/OFFSET(Z1051,'Parameters &amp; Main Results'!$B$38,0)</f>
        <v>2339.1909940074815</v>
      </c>
      <c r="AC1051" s="70">
        <f ca="1">SUMPRODUCT(Z1051:OFFSET(Z1051,'Parameters &amp; Main Results'!$B$38-1,0),'Parameters &amp; Main Results'!$B$42:OFFSET('Parameters &amp; Main Results'!$B$42,'Parameters &amp; Main Results'!$B$38-1,0)   )/OFFSET(Z1051,'Parameters &amp; Main Results'!$B$38,0)</f>
        <v>0</v>
      </c>
      <c r="AD1051" s="155">
        <f t="shared" si="4"/>
        <v>-0.16279562669205327</v>
      </c>
      <c r="AE1051" s="252">
        <f t="shared" ca="1" si="1123"/>
        <v>73535.7601</v>
      </c>
      <c r="AF1051" s="253">
        <f t="shared" ca="1" si="1125"/>
        <v>-2.2308630491738042E-2</v>
      </c>
      <c r="AG1051" s="258">
        <f t="shared" ca="1" si="1126"/>
        <v>0</v>
      </c>
      <c r="AH1051" s="227" t="str">
        <f ca="1">IF(SUM(AG1051:OFFSET(AG1051,(-HoldAggressiveTime-1),0,,))=0,"Defensive","Aggressive")</f>
        <v>Defensive</v>
      </c>
    </row>
    <row r="1052" spans="1:34" ht="15" x14ac:dyDescent="0.2">
      <c r="A1052">
        <f t="shared" si="15"/>
        <v>3</v>
      </c>
      <c r="B1052">
        <f t="shared" si="16"/>
        <v>1958</v>
      </c>
      <c r="C1052" s="70">
        <f t="shared" si="1"/>
        <v>1958.1666666665874</v>
      </c>
      <c r="D1052" s="149">
        <f t="shared" si="383"/>
        <v>21305</v>
      </c>
      <c r="E1052" s="151">
        <v>28.87</v>
      </c>
      <c r="F1052" s="152">
        <v>74372.795400000003</v>
      </c>
      <c r="G1052" s="152">
        <v>1982.1184000000001</v>
      </c>
      <c r="H1052" s="152">
        <v>2510.8779845600002</v>
      </c>
      <c r="I1052" s="152">
        <v>74372.795400000003</v>
      </c>
      <c r="J1052" s="152">
        <v>28.87</v>
      </c>
      <c r="K1052" s="152">
        <v>28.87</v>
      </c>
      <c r="L1052" s="152">
        <v>35.25</v>
      </c>
      <c r="M1052" s="153">
        <v>13.922282969999999</v>
      </c>
      <c r="N1052" s="17">
        <f t="shared" ref="N1052:T1052" si="1136">F1052/F1051/$E1052*$E1051-1</f>
        <v>2.8368702566721637E-2</v>
      </c>
      <c r="O1052" s="17">
        <f t="shared" si="1136"/>
        <v>2.4799720483419385E-3</v>
      </c>
      <c r="P1052" s="17">
        <f t="shared" si="1136"/>
        <v>-4.6209733294648725E-3</v>
      </c>
      <c r="Q1052" s="17">
        <f t="shared" si="1136"/>
        <v>2.8368702566721637E-2</v>
      </c>
      <c r="R1052" s="17">
        <f t="shared" si="1136"/>
        <v>0</v>
      </c>
      <c r="S1052" s="17">
        <f t="shared" si="1136"/>
        <v>0</v>
      </c>
      <c r="T1052" s="17">
        <f t="shared" si="1136"/>
        <v>-5.8884655351576498E-3</v>
      </c>
      <c r="U1052" s="241">
        <v>6.4999999999999997E-3</v>
      </c>
      <c r="V1052" s="241">
        <v>-9.7000000000000003E-3</v>
      </c>
      <c r="W1052" s="223">
        <f t="shared" ca="1" si="1128"/>
        <v>2.1436431391285069E-2</v>
      </c>
      <c r="X1052" s="223">
        <f>MMULT(N1052:T1052,'Parameters &amp; Main Results'!$B$12:$B$18)-'Parameters &amp; Main Results'!$B$22/12+MMULT(U1052:V1052,'Parameters &amp; Main Results'!$B$20:$B$21)</f>
        <v>2.1436431391285069E-2</v>
      </c>
      <c r="Y1052" s="223">
        <f>MMULT(N1052:T1052,'Parameters &amp; Main Results'!$C$12:$C$18)-'Parameters &amp; Main Results'!$C$22/12+MMULT(U1052:V1052,'Parameters &amp; Main Results'!$C$20:$C$21)</f>
        <v>2.5738162848217002E-2</v>
      </c>
      <c r="Z1052" s="17">
        <f t="shared" ca="1" si="1113"/>
        <v>47.380531215798612</v>
      </c>
      <c r="AA1052" s="70">
        <f ca="1">Z1052/OFFSET(Z1052,'Parameters &amp; Main Results'!$B$38,0)</f>
        <v>10.966007389363964</v>
      </c>
      <c r="AB1052" s="70">
        <f ca="1">SUMPRODUCT(Z1052:OFFSET(Z1052,'Parameters &amp; Main Results'!$B$38-1,0), 'Cash Flow Assist'!$P$11:OFFSET('Cash Flow Assist'!$P$11,'Parameters &amp; Main Results'!$B$38-1,0)  )/OFFSET(Z1052,'Parameters &amp; Main Results'!$B$38,0)</f>
        <v>2295.8746947844825</v>
      </c>
      <c r="AC1052" s="70">
        <f ca="1">SUMPRODUCT(Z1052:OFFSET(Z1052,'Parameters &amp; Main Results'!$B$38-1,0),'Parameters &amp; Main Results'!$B$42:OFFSET('Parameters &amp; Main Results'!$B$42,'Parameters &amp; Main Results'!$B$38-1,0)   )/OFFSET(Z1052,'Parameters &amp; Main Results'!$B$38,0)</f>
        <v>0</v>
      </c>
      <c r="AD1052" s="155">
        <f t="shared" si="4"/>
        <v>-0.13904522483812154</v>
      </c>
      <c r="AE1052" s="252">
        <f t="shared" ca="1" si="1123"/>
        <v>71101.259300000005</v>
      </c>
      <c r="AF1052" s="253">
        <f t="shared" ca="1" si="1125"/>
        <v>4.6012351007684575E-2</v>
      </c>
      <c r="AG1052" s="258">
        <f t="shared" ca="1" si="1126"/>
        <v>0</v>
      </c>
      <c r="AH1052" s="227" t="str">
        <f ca="1">IF(SUM(AG1052:OFFSET(AG1052,(-HoldAggressiveTime-1),0,,))=0,"Defensive","Aggressive")</f>
        <v>Defensive</v>
      </c>
    </row>
    <row r="1053" spans="1:34" ht="15" x14ac:dyDescent="0.2">
      <c r="A1053">
        <f t="shared" si="15"/>
        <v>4</v>
      </c>
      <c r="B1053">
        <f t="shared" si="16"/>
        <v>1958</v>
      </c>
      <c r="C1053" s="70">
        <f t="shared" si="1"/>
        <v>1958.2499999999206</v>
      </c>
      <c r="D1053" s="149">
        <f t="shared" si="383"/>
        <v>21336</v>
      </c>
      <c r="E1053" s="151">
        <v>28.94</v>
      </c>
      <c r="F1053" s="152">
        <v>76994.526700000002</v>
      </c>
      <c r="G1053" s="152">
        <v>2003.7194999999999</v>
      </c>
      <c r="H1053" s="152">
        <v>2513.59810238</v>
      </c>
      <c r="I1053" s="152">
        <v>76994.526700000002</v>
      </c>
      <c r="J1053" s="152">
        <v>28.94</v>
      </c>
      <c r="K1053" s="152">
        <v>28.94</v>
      </c>
      <c r="L1053" s="152">
        <v>35.25</v>
      </c>
      <c r="M1053" s="153">
        <v>14.274976779999999</v>
      </c>
      <c r="N1053" s="17">
        <f t="shared" ref="N1053:T1053" si="1137">F1053/F1052/$E1053*$E1052-1</f>
        <v>3.2747150584757856E-2</v>
      </c>
      <c r="O1053" s="17">
        <f t="shared" si="1137"/>
        <v>8.4528291844045977E-3</v>
      </c>
      <c r="P1053" s="17">
        <f t="shared" si="1137"/>
        <v>-1.3380845413839548E-3</v>
      </c>
      <c r="Q1053" s="17">
        <f t="shared" si="1137"/>
        <v>3.2747150584757856E-2</v>
      </c>
      <c r="R1053" s="17">
        <f t="shared" si="1137"/>
        <v>0</v>
      </c>
      <c r="S1053" s="17">
        <f t="shared" si="1137"/>
        <v>0</v>
      </c>
      <c r="T1053" s="17">
        <f t="shared" si="1137"/>
        <v>-2.4187975120939509E-3</v>
      </c>
      <c r="U1053" s="241">
        <v>-6.1999999999999998E-3</v>
      </c>
      <c r="V1053" s="241">
        <v>1.61E-2</v>
      </c>
      <c r="W1053" s="223">
        <f t="shared" ca="1" si="1128"/>
        <v>2.608832223317795E-2</v>
      </c>
      <c r="X1053" s="223">
        <f>MMULT(N1053:T1053,'Parameters &amp; Main Results'!$B$12:$B$18)-'Parameters &amp; Main Results'!$B$22/12+MMULT(U1053:V1053,'Parameters &amp; Main Results'!$B$20:$B$21)</f>
        <v>2.608832223317795E-2</v>
      </c>
      <c r="Y1053" s="223">
        <f>MMULT(N1053:T1053,'Parameters &amp; Main Results'!$C$12:$C$18)-'Parameters &amp; Main Results'!$C$22/12+MMULT(U1053:V1053,'Parameters &amp; Main Results'!$C$20:$C$21)</f>
        <v>3.0276051778055865E-2</v>
      </c>
      <c r="Z1053" s="17">
        <f t="shared" ca="1" si="1113"/>
        <v>46.386177112619933</v>
      </c>
      <c r="AA1053" s="70">
        <f ca="1">Z1053/OFFSET(Z1053,'Parameters &amp; Main Results'!$B$38,0)</f>
        <v>10.762770465626582</v>
      </c>
      <c r="AB1053" s="70">
        <f ca="1">SUMPRODUCT(Z1053:OFFSET(Z1053,'Parameters &amp; Main Results'!$B$38-1,0), 'Cash Flow Assist'!$P$11:OFFSET('Cash Flow Assist'!$P$11,'Parameters &amp; Main Results'!$B$38-1,0)  )/OFFSET(Z1053,'Parameters &amp; Main Results'!$B$38,0)</f>
        <v>2291.6366852013775</v>
      </c>
      <c r="AC1053" s="70">
        <f ca="1">SUMPRODUCT(Z1053:OFFSET(Z1053,'Parameters &amp; Main Results'!$B$38-1,0),'Parameters &amp; Main Results'!$B$42:OFFSET('Parameters &amp; Main Results'!$B$42,'Parameters &amp; Main Results'!$B$38-1,0)   )/OFFSET(Z1053,'Parameters &amp; Main Results'!$B$38,0)</f>
        <v>0</v>
      </c>
      <c r="AD1053" s="155">
        <f t="shared" si="4"/>
        <v>-0.1108514091692292</v>
      </c>
      <c r="AE1053" s="252">
        <f t="shared" ca="1" si="1123"/>
        <v>73787.114499999996</v>
      </c>
      <c r="AF1053" s="253">
        <f t="shared" ca="1" si="1125"/>
        <v>4.3468459523512151E-2</v>
      </c>
      <c r="AG1053" s="258">
        <f t="shared" ca="1" si="1126"/>
        <v>0</v>
      </c>
      <c r="AH1053" s="227" t="str">
        <f ca="1">IF(SUM(AG1053:OFFSET(AG1053,(-HoldAggressiveTime-1),0,,))=0,"Defensive","Aggressive")</f>
        <v>Defensive</v>
      </c>
    </row>
    <row r="1054" spans="1:34" ht="15" x14ac:dyDescent="0.2">
      <c r="A1054">
        <f t="shared" si="15"/>
        <v>5</v>
      </c>
      <c r="B1054">
        <f t="shared" si="16"/>
        <v>1958</v>
      </c>
      <c r="C1054" s="70">
        <f t="shared" si="1"/>
        <v>1958.3333333332539</v>
      </c>
      <c r="D1054" s="149">
        <f t="shared" si="383"/>
        <v>21366</v>
      </c>
      <c r="E1054" s="151">
        <v>28.94</v>
      </c>
      <c r="F1054" s="152">
        <v>78401.887400000007</v>
      </c>
      <c r="G1054" s="152">
        <v>2001.8214</v>
      </c>
      <c r="H1054" s="152">
        <v>2515.9650739200001</v>
      </c>
      <c r="I1054" s="152">
        <v>78401.887400000007</v>
      </c>
      <c r="J1054" s="152">
        <v>28.94</v>
      </c>
      <c r="K1054" s="152">
        <v>28.94</v>
      </c>
      <c r="L1054" s="152">
        <v>35.25</v>
      </c>
      <c r="M1054" s="153">
        <v>14.523768520000001</v>
      </c>
      <c r="N1054" s="17">
        <f t="shared" ref="N1054:T1054" si="1138">F1054/F1053/$E1054*$E1053-1</f>
        <v>1.8278710972321699E-2</v>
      </c>
      <c r="O1054" s="17">
        <f t="shared" si="1138"/>
        <v>-9.4728828062018433E-4</v>
      </c>
      <c r="P1054" s="17">
        <f t="shared" si="1138"/>
        <v>9.416666641175464E-4</v>
      </c>
      <c r="Q1054" s="17">
        <f t="shared" si="1138"/>
        <v>1.8278710972321699E-2</v>
      </c>
      <c r="R1054" s="17">
        <f t="shared" si="1138"/>
        <v>0</v>
      </c>
      <c r="S1054" s="17">
        <f t="shared" si="1138"/>
        <v>0</v>
      </c>
      <c r="T1054" s="17">
        <f t="shared" si="1138"/>
        <v>0</v>
      </c>
      <c r="U1054" s="241">
        <v>2.1600000000000001E-2</v>
      </c>
      <c r="V1054" s="241">
        <v>-2.5999999999999999E-3</v>
      </c>
      <c r="W1054" s="223">
        <f t="shared" ca="1" si="1128"/>
        <v>1.3477908906450569E-2</v>
      </c>
      <c r="X1054" s="223">
        <f>MMULT(N1054:T1054,'Parameters &amp; Main Results'!$B$12:$B$18)-'Parameters &amp; Main Results'!$B$22/12+MMULT(U1054:V1054,'Parameters &amp; Main Results'!$B$20:$B$21)</f>
        <v>1.3477908906450569E-2</v>
      </c>
      <c r="Y1054" s="223">
        <f>MMULT(N1054:T1054,'Parameters &amp; Main Results'!$C$12:$C$18)-'Parameters &amp; Main Results'!$C$22/12+MMULT(U1054:V1054,'Parameters &amp; Main Results'!$C$20:$C$21)</f>
        <v>1.6314444380360848E-2</v>
      </c>
      <c r="Z1054" s="17">
        <f t="shared" ca="1" si="1113"/>
        <v>45.206807355204162</v>
      </c>
      <c r="AA1054" s="70">
        <f ca="1">Z1054/OFFSET(Z1054,'Parameters &amp; Main Results'!$B$38,0)</f>
        <v>11.176727974536602</v>
      </c>
      <c r="AB1054" s="70">
        <f ca="1">SUMPRODUCT(Z1054:OFFSET(Z1054,'Parameters &amp; Main Results'!$B$38-1,0), 'Cash Flow Assist'!$P$11:OFFSET('Cash Flow Assist'!$P$11,'Parameters &amp; Main Results'!$B$38-1,0)  )/OFFSET(Z1054,'Parameters &amp; Main Results'!$B$38,0)</f>
        <v>2431.4592274552442</v>
      </c>
      <c r="AC1054" s="70">
        <f ca="1">SUMPRODUCT(Z1054:OFFSET(Z1054,'Parameters &amp; Main Results'!$B$38-1,0),'Parameters &amp; Main Results'!$B$42:OFFSET('Parameters &amp; Main Results'!$B$42,'Parameters &amp; Main Results'!$B$38-1,0)   )/OFFSET(Z1054,'Parameters &amp; Main Results'!$B$38,0)</f>
        <v>0</v>
      </c>
      <c r="AD1054" s="155">
        <f t="shared" si="4"/>
        <v>-9.4598919065986387E-2</v>
      </c>
      <c r="AE1054" s="252">
        <f t="shared" ca="1" si="1123"/>
        <v>79146.125799999994</v>
      </c>
      <c r="AF1054" s="253">
        <f t="shared" ca="1" si="1125"/>
        <v>-9.4033459310523503E-3</v>
      </c>
      <c r="AG1054" s="258">
        <f t="shared" ca="1" si="1126"/>
        <v>0</v>
      </c>
      <c r="AH1054" s="227" t="str">
        <f ca="1">IF(SUM(AG1054:OFFSET(AG1054,(-HoldAggressiveTime-1),0,,))=0,"Defensive","Aggressive")</f>
        <v>Defensive</v>
      </c>
    </row>
    <row r="1055" spans="1:34" ht="15" x14ac:dyDescent="0.2">
      <c r="A1055">
        <f t="shared" si="15"/>
        <v>6</v>
      </c>
      <c r="B1055">
        <f t="shared" si="16"/>
        <v>1958</v>
      </c>
      <c r="C1055" s="70">
        <f t="shared" si="1"/>
        <v>1958.4166666665872</v>
      </c>
      <c r="D1055" s="149">
        <f t="shared" si="383"/>
        <v>21397</v>
      </c>
      <c r="E1055" s="151">
        <v>28.91</v>
      </c>
      <c r="F1055" s="152">
        <v>80702.934200000003</v>
      </c>
      <c r="G1055" s="152">
        <v>1998.325</v>
      </c>
      <c r="H1055" s="152">
        <v>2517.8730141000001</v>
      </c>
      <c r="I1055" s="152">
        <v>80702.934200000003</v>
      </c>
      <c r="J1055" s="152">
        <v>28.91</v>
      </c>
      <c r="K1055" s="152">
        <v>28.91</v>
      </c>
      <c r="L1055" s="152">
        <v>35.25</v>
      </c>
      <c r="M1055" s="153">
        <v>14.7958108</v>
      </c>
      <c r="N1055" s="17">
        <f t="shared" ref="N1055:T1055" si="1139">F1055/F1054/$E1055*$E1054-1</f>
        <v>3.0417539341418776E-2</v>
      </c>
      <c r="O1055" s="17">
        <f t="shared" si="1139"/>
        <v>-7.1071860812765841E-4</v>
      </c>
      <c r="P1055" s="17">
        <f t="shared" si="1139"/>
        <v>1.796823474732534E-3</v>
      </c>
      <c r="Q1055" s="17">
        <f t="shared" si="1139"/>
        <v>3.0417539341418776E-2</v>
      </c>
      <c r="R1055" s="17">
        <f t="shared" si="1139"/>
        <v>0</v>
      </c>
      <c r="S1055" s="17">
        <f t="shared" si="1139"/>
        <v>0</v>
      </c>
      <c r="T1055" s="17">
        <f t="shared" si="1139"/>
        <v>1.0377032168800149E-3</v>
      </c>
      <c r="U1055" s="241">
        <v>-1.9E-3</v>
      </c>
      <c r="V1055" s="241">
        <v>4.0000000000000001E-3</v>
      </c>
      <c r="W1055" s="223">
        <f t="shared" ca="1" si="1128"/>
        <v>2.2681229278615885E-2</v>
      </c>
      <c r="X1055" s="223">
        <f>MMULT(N1055:T1055,'Parameters &amp; Main Results'!$B$12:$B$18)-'Parameters &amp; Main Results'!$B$22/12+MMULT(U1055:V1055,'Parameters &amp; Main Results'!$B$20:$B$21)</f>
        <v>2.2681229278615885E-2</v>
      </c>
      <c r="Y1055" s="223">
        <f>MMULT(N1055:T1055,'Parameters &amp; Main Results'!$C$12:$C$18)-'Parameters &amp; Main Results'!$C$22/12+MMULT(U1055:V1055,'Parameters &amp; Main Results'!$C$20:$C$21)</f>
        <v>2.7263046879797467E-2</v>
      </c>
      <c r="Z1055" s="17">
        <f t="shared" ca="1" si="1113"/>
        <v>44.605616913724951</v>
      </c>
      <c r="AA1055" s="70">
        <f ca="1">Z1055/OFFSET(Z1055,'Parameters &amp; Main Results'!$B$38,0)</f>
        <v>11.665331601783397</v>
      </c>
      <c r="AB1055" s="70">
        <f ca="1">SUMPRODUCT(Z1055:OFFSET(Z1055,'Parameters &amp; Main Results'!$B$38-1,0), 'Cash Flow Assist'!$P$11:OFFSET('Cash Flow Assist'!$P$11,'Parameters &amp; Main Results'!$B$38-1,0)  )/OFFSET(Z1055,'Parameters &amp; Main Results'!$B$38,0)</f>
        <v>2561.1921228558845</v>
      </c>
      <c r="AC1055" s="70">
        <f ca="1">SUMPRODUCT(Z1055:OFFSET(Z1055,'Parameters &amp; Main Results'!$B$38-1,0),'Parameters &amp; Main Results'!$B$42:OFFSET('Parameters &amp; Main Results'!$B$42,'Parameters &amp; Main Results'!$B$38-1,0)   )/OFFSET(Z1055,'Parameters &amp; Main Results'!$B$38,0)</f>
        <v>0</v>
      </c>
      <c r="AD1055" s="155">
        <f t="shared" si="4"/>
        <v>-6.7058846066912925E-2</v>
      </c>
      <c r="AE1055" s="252">
        <f t="shared" ca="1" si="1123"/>
        <v>79226.436799999996</v>
      </c>
      <c r="AF1055" s="253">
        <f t="shared" ca="1" si="1125"/>
        <v>1.8636423138999575E-2</v>
      </c>
      <c r="AG1055" s="258">
        <f t="shared" ca="1" si="1126"/>
        <v>0</v>
      </c>
      <c r="AH1055" s="227" t="str">
        <f ca="1">IF(SUM(AG1055:OFFSET(AG1055,(-HoldAggressiveTime-1),0,,))=0,"Defensive","Aggressive")</f>
        <v>Defensive</v>
      </c>
    </row>
    <row r="1056" spans="1:34" ht="15" x14ac:dyDescent="0.2">
      <c r="A1056">
        <f t="shared" si="15"/>
        <v>7</v>
      </c>
      <c r="B1056">
        <f t="shared" si="16"/>
        <v>1958</v>
      </c>
      <c r="C1056" s="70">
        <f t="shared" si="1"/>
        <v>1958.4999999999204</v>
      </c>
      <c r="D1056" s="149">
        <f t="shared" si="383"/>
        <v>21428</v>
      </c>
      <c r="E1056" s="151">
        <v>28.89</v>
      </c>
      <c r="F1056" s="152">
        <v>84438.964000000007</v>
      </c>
      <c r="G1056" s="152">
        <v>1965.2056</v>
      </c>
      <c r="H1056" s="152">
        <v>2519.6145429399999</v>
      </c>
      <c r="I1056" s="152">
        <v>84438.964000000007</v>
      </c>
      <c r="J1056" s="152">
        <v>28.89</v>
      </c>
      <c r="K1056" s="152">
        <v>28.89</v>
      </c>
      <c r="L1056" s="152">
        <v>35.25</v>
      </c>
      <c r="M1056" s="153">
        <v>15.351074390000001</v>
      </c>
      <c r="N1056" s="17">
        <f t="shared" ref="N1056:T1056" si="1140">F1056/F1055/$E1056*$E1055-1</f>
        <v>4.7017934770696268E-2</v>
      </c>
      <c r="O1056" s="17">
        <f t="shared" si="1140"/>
        <v>-1.5892772883340234E-2</v>
      </c>
      <c r="P1056" s="17">
        <f t="shared" si="1140"/>
        <v>1.3844265626024033E-3</v>
      </c>
      <c r="Q1056" s="17">
        <f t="shared" si="1140"/>
        <v>4.7017934770696268E-2</v>
      </c>
      <c r="R1056" s="17">
        <f t="shared" si="1140"/>
        <v>0</v>
      </c>
      <c r="S1056" s="17">
        <f t="shared" si="1140"/>
        <v>0</v>
      </c>
      <c r="T1056" s="17">
        <f t="shared" si="1140"/>
        <v>6.922810661127432E-4</v>
      </c>
      <c r="U1056" s="241">
        <v>4.7999999999999996E-3</v>
      </c>
      <c r="V1056" s="241">
        <v>3.1E-2</v>
      </c>
      <c r="W1056" s="223">
        <f t="shared" ca="1" si="1128"/>
        <v>3.2077843887993125E-2</v>
      </c>
      <c r="X1056" s="223">
        <f>MMULT(N1056:T1056,'Parameters &amp; Main Results'!$B$12:$B$18)-'Parameters &amp; Main Results'!$B$22/12+MMULT(U1056:V1056,'Parameters &amp; Main Results'!$B$20:$B$21)</f>
        <v>3.2077843887993125E-2</v>
      </c>
      <c r="Y1056" s="223">
        <f>MMULT(N1056:T1056,'Parameters &amp; Main Results'!$C$12:$C$18)-'Parameters &amp; Main Results'!$C$22/12+MMULT(U1056:V1056,'Parameters &amp; Main Results'!$C$20:$C$21)</f>
        <v>4.0685197338625953E-2</v>
      </c>
      <c r="Z1056" s="17">
        <f t="shared" ca="1" si="1113"/>
        <v>43.616344601522698</v>
      </c>
      <c r="AA1056" s="70">
        <f ca="1">Z1056/OFFSET(Z1056,'Parameters &amp; Main Results'!$B$38,0)</f>
        <v>11.414632771221372</v>
      </c>
      <c r="AB1056" s="70">
        <f ca="1">SUMPRODUCT(Z1056:OFFSET(Z1056,'Parameters &amp; Main Results'!$B$38-1,0), 'Cash Flow Assist'!$P$11:OFFSET('Cash Flow Assist'!$P$11,'Parameters &amp; Main Results'!$B$38-1,0)  )/OFFSET(Z1056,'Parameters &amp; Main Results'!$B$38,0)</f>
        <v>2552.3194495915845</v>
      </c>
      <c r="AC1056" s="70">
        <f ca="1">SUMPRODUCT(Z1056:OFFSET(Z1056,'Parameters &amp; Main Results'!$B$38-1,0),'Parameters &amp; Main Results'!$B$42:OFFSET('Parameters &amp; Main Results'!$B$42,'Parameters &amp; Main Results'!$B$38-1,0)   )/OFFSET(Z1056,'Parameters &amp; Main Results'!$B$38,0)</f>
        <v>0</v>
      </c>
      <c r="AD1056" s="155">
        <f t="shared" si="4"/>
        <v>-2.3193879746388979E-2</v>
      </c>
      <c r="AE1056" s="252">
        <f t="shared" ca="1" si="1123"/>
        <v>74254.747399999993</v>
      </c>
      <c r="AF1056" s="253">
        <f t="shared" ca="1" si="1125"/>
        <v>0.13715239707353735</v>
      </c>
      <c r="AG1056" s="258">
        <f t="shared" ca="1" si="1126"/>
        <v>0</v>
      </c>
      <c r="AH1056" s="227" t="str">
        <f ca="1">IF(SUM(AG1056:OFFSET(AG1056,(-HoldAggressiveTime-1),0,,))=0,"Defensive","Aggressive")</f>
        <v>Defensive</v>
      </c>
    </row>
    <row r="1057" spans="1:34" ht="15" x14ac:dyDescent="0.2">
      <c r="A1057">
        <f t="shared" si="15"/>
        <v>8</v>
      </c>
      <c r="B1057">
        <f t="shared" si="16"/>
        <v>1958</v>
      </c>
      <c r="C1057" s="70">
        <f t="shared" si="1"/>
        <v>1958.5833333332537</v>
      </c>
      <c r="D1057" s="149">
        <f t="shared" si="383"/>
        <v>21458</v>
      </c>
      <c r="E1057" s="151">
        <v>28.94</v>
      </c>
      <c r="F1057" s="152">
        <v>85698.741500000004</v>
      </c>
      <c r="G1057" s="152">
        <v>1915.5633</v>
      </c>
      <c r="H1057" s="152">
        <v>2521.5252506299998</v>
      </c>
      <c r="I1057" s="152">
        <v>85698.741500000004</v>
      </c>
      <c r="J1057" s="152">
        <v>28.94</v>
      </c>
      <c r="K1057" s="152">
        <v>28.94</v>
      </c>
      <c r="L1057" s="152">
        <v>35.25</v>
      </c>
      <c r="M1057" s="153">
        <v>15.642331459999999</v>
      </c>
      <c r="N1057" s="17">
        <f t="shared" ref="N1057:T1057" si="1141">F1057/F1056/$E1057*$E1056-1</f>
        <v>1.3165897112805025E-2</v>
      </c>
      <c r="O1057" s="17">
        <f t="shared" si="1141"/>
        <v>-2.6944683383000156E-2</v>
      </c>
      <c r="P1057" s="17">
        <f t="shared" si="1141"/>
        <v>-9.7068935929689459E-4</v>
      </c>
      <c r="Q1057" s="17">
        <f t="shared" si="1141"/>
        <v>1.3165897112805025E-2</v>
      </c>
      <c r="R1057" s="17">
        <f t="shared" si="1141"/>
        <v>0</v>
      </c>
      <c r="S1057" s="17">
        <f t="shared" si="1141"/>
        <v>0</v>
      </c>
      <c r="T1057" s="17">
        <f t="shared" si="1141"/>
        <v>-1.7277125086385681E-3</v>
      </c>
      <c r="U1057" s="241">
        <v>1.18E-2</v>
      </c>
      <c r="V1057" s="241">
        <v>3.8E-3</v>
      </c>
      <c r="W1057" s="223">
        <f t="shared" ca="1" si="1128"/>
        <v>4.3574338659051427E-3</v>
      </c>
      <c r="X1057" s="223">
        <f>MMULT(N1057:T1057,'Parameters &amp; Main Results'!$B$12:$B$18)-'Parameters &amp; Main Results'!$B$22/12+MMULT(U1057:V1057,'Parameters &amp; Main Results'!$B$20:$B$21)</f>
        <v>4.3574338659051427E-3</v>
      </c>
      <c r="Y1057" s="223">
        <f>MMULT(N1057:T1057,'Parameters &amp; Main Results'!$C$12:$C$18)-'Parameters &amp; Main Results'!$C$22/12+MMULT(U1057:V1057,'Parameters &amp; Main Results'!$C$20:$C$21)</f>
        <v>9.1131723965578396E-3</v>
      </c>
      <c r="Z1057" s="17">
        <f t="shared" ca="1" si="1113"/>
        <v>42.26071207692371</v>
      </c>
      <c r="AA1057" s="70">
        <f ca="1">Z1057/OFFSET(Z1057,'Parameters &amp; Main Results'!$B$38,0)</f>
        <v>11.028881638658628</v>
      </c>
      <c r="AB1057" s="70">
        <f ca="1">SUMPRODUCT(Z1057:OFFSET(Z1057,'Parameters &amp; Main Results'!$B$38-1,0), 'Cash Flow Assist'!$P$11:OFFSET('Cash Flow Assist'!$P$11,'Parameters &amp; Main Results'!$B$38-1,0)  )/OFFSET(Z1057,'Parameters &amp; Main Results'!$B$38,0)</f>
        <v>2534.7858315788189</v>
      </c>
      <c r="AC1057" s="70">
        <f ca="1">SUMPRODUCT(Z1057:OFFSET(Z1057,'Parameters &amp; Main Results'!$B$38-1,0),'Parameters &amp; Main Results'!$B$42:OFFSET('Parameters &amp; Main Results'!$B$42,'Parameters &amp; Main Results'!$B$38-1,0)   )/OFFSET(Z1057,'Parameters &amp; Main Results'!$B$38,0)</f>
        <v>0</v>
      </c>
      <c r="AD1057" s="155">
        <f t="shared" si="4"/>
        <v>-1.0333350867971713E-2</v>
      </c>
      <c r="AE1057" s="252">
        <f t="shared" ca="1" si="1123"/>
        <v>77418.248900000006</v>
      </c>
      <c r="AF1057" s="253">
        <f t="shared" ca="1" si="1125"/>
        <v>0.10695789064792445</v>
      </c>
      <c r="AG1057" s="258">
        <f t="shared" ca="1" si="1126"/>
        <v>0</v>
      </c>
      <c r="AH1057" s="227" t="str">
        <f ca="1">IF(SUM(AG1057:OFFSET(AG1057,(-HoldAggressiveTime-1),0,,))=0,"Defensive","Aggressive")</f>
        <v>Defensive</v>
      </c>
    </row>
    <row r="1058" spans="1:34" ht="15" x14ac:dyDescent="0.2">
      <c r="A1058">
        <f t="shared" si="15"/>
        <v>9</v>
      </c>
      <c r="B1058">
        <f t="shared" si="16"/>
        <v>1958</v>
      </c>
      <c r="C1058" s="70">
        <f t="shared" si="1"/>
        <v>1958.6666666665869</v>
      </c>
      <c r="D1058" s="149">
        <f t="shared" si="383"/>
        <v>21489</v>
      </c>
      <c r="E1058" s="151">
        <v>28.91</v>
      </c>
      <c r="F1058" s="152">
        <v>90103.638200000001</v>
      </c>
      <c r="G1058" s="152">
        <v>1886.5507</v>
      </c>
      <c r="H1058" s="152">
        <v>2525.0763986900001</v>
      </c>
      <c r="I1058" s="152">
        <v>90103.638200000001</v>
      </c>
      <c r="J1058" s="152">
        <v>28.91</v>
      </c>
      <c r="K1058" s="152">
        <v>28.91</v>
      </c>
      <c r="L1058" s="152">
        <v>35.25</v>
      </c>
      <c r="M1058" s="153">
        <v>16.289870799999999</v>
      </c>
      <c r="N1058" s="17">
        <f t="shared" ref="N1058:T1058" si="1142">F1058/F1057/$E1058*$E1057-1</f>
        <v>5.2490823744625548E-2</v>
      </c>
      <c r="O1058" s="17">
        <f t="shared" si="1142"/>
        <v>-1.4123741183495686E-2</v>
      </c>
      <c r="P1058" s="17">
        <f t="shared" si="1142"/>
        <v>2.4474979817261655E-3</v>
      </c>
      <c r="Q1058" s="17">
        <f t="shared" si="1142"/>
        <v>5.2490823744625548E-2</v>
      </c>
      <c r="R1058" s="17">
        <f t="shared" si="1142"/>
        <v>0</v>
      </c>
      <c r="S1058" s="17">
        <f t="shared" si="1142"/>
        <v>0</v>
      </c>
      <c r="T1058" s="17">
        <f t="shared" si="1142"/>
        <v>1.0377032168800149E-3</v>
      </c>
      <c r="U1058" s="241">
        <v>1.2999999999999999E-3</v>
      </c>
      <c r="V1058" s="241">
        <v>2.86E-2</v>
      </c>
      <c r="W1058" s="223">
        <f t="shared" ca="1" si="1128"/>
        <v>3.6553588065947357E-2</v>
      </c>
      <c r="X1058" s="223">
        <f>MMULT(N1058:T1058,'Parameters &amp; Main Results'!$B$12:$B$18)-'Parameters &amp; Main Results'!$B$22/12+MMULT(U1058:V1058,'Parameters &amp; Main Results'!$B$20:$B$21)</f>
        <v>3.6553588065947357E-2</v>
      </c>
      <c r="Y1058" s="223">
        <f>MMULT(N1058:T1058,'Parameters &amp; Main Results'!$C$12:$C$18)-'Parameters &amp; Main Results'!$C$22/12+MMULT(U1058:V1058,'Parameters &amp; Main Results'!$C$20:$C$21)</f>
        <v>4.5787700585146758E-2</v>
      </c>
      <c r="Z1058" s="17">
        <f t="shared" ca="1" si="1113"/>
        <v>42.077362751482426</v>
      </c>
      <c r="AA1058" s="70">
        <f ca="1">Z1058/OFFSET(Z1058,'Parameters &amp; Main Results'!$B$38,0)</f>
        <v>11.24766011939942</v>
      </c>
      <c r="AB1058" s="70">
        <f ca="1">SUMPRODUCT(Z1058:OFFSET(Z1058,'Parameters &amp; Main Results'!$B$38-1,0), 'Cash Flow Assist'!$P$11:OFFSET('Cash Flow Assist'!$P$11,'Parameters &amp; Main Results'!$B$38-1,0)  )/OFFSET(Z1058,'Parameters &amp; Main Results'!$B$38,0)</f>
        <v>2586.0599189044951</v>
      </c>
      <c r="AC1058" s="70">
        <f ca="1">SUMPRODUCT(Z1058:OFFSET(Z1058,'Parameters &amp; Main Results'!$B$38-1,0),'Parameters &amp; Main Results'!$B$42:OFFSET('Parameters &amp; Main Results'!$B$42,'Parameters &amp; Main Results'!$B$38-1,0)   )/OFFSET(Z1058,'Parameters &amp; Main Results'!$B$38,0)</f>
        <v>0</v>
      </c>
      <c r="AD1058" s="155">
        <f t="shared" si="4"/>
        <v>0</v>
      </c>
      <c r="AE1058" s="252">
        <f t="shared" ca="1" si="1123"/>
        <v>81656.454299999998</v>
      </c>
      <c r="AF1058" s="253">
        <f t="shared" ca="1" si="1125"/>
        <v>0.10344784098713926</v>
      </c>
      <c r="AG1058" s="258">
        <f t="shared" ca="1" si="1126"/>
        <v>0</v>
      </c>
      <c r="AH1058" s="227" t="str">
        <f ca="1">IF(SUM(AG1058:OFFSET(AG1058,(-HoldAggressiveTime-1),0,,))=0,"Defensive","Aggressive")</f>
        <v>Defensive</v>
      </c>
    </row>
    <row r="1059" spans="1:34" ht="15" x14ac:dyDescent="0.2">
      <c r="A1059">
        <f t="shared" si="15"/>
        <v>10</v>
      </c>
      <c r="B1059">
        <f t="shared" si="16"/>
        <v>1958</v>
      </c>
      <c r="C1059" s="70">
        <f t="shared" si="1"/>
        <v>1958.7499999999202</v>
      </c>
      <c r="D1059" s="149">
        <f t="shared" si="383"/>
        <v>21519</v>
      </c>
      <c r="E1059" s="151">
        <v>28.91</v>
      </c>
      <c r="F1059" s="152">
        <v>92652.067800000004</v>
      </c>
      <c r="G1059" s="152">
        <v>1886.2188000000001</v>
      </c>
      <c r="H1059" s="152">
        <v>2530.2107206999999</v>
      </c>
      <c r="I1059" s="152">
        <v>92652.067800000004</v>
      </c>
      <c r="J1059" s="152">
        <v>28.91</v>
      </c>
      <c r="K1059" s="152">
        <v>28.91</v>
      </c>
      <c r="L1059" s="152">
        <v>35.25</v>
      </c>
      <c r="M1059" s="153">
        <v>16.68331117</v>
      </c>
      <c r="N1059" s="17">
        <f t="shared" ref="N1059:T1059" si="1143">F1059/F1058/$E1059*$E1058-1</f>
        <v>2.828331520136107E-2</v>
      </c>
      <c r="O1059" s="17">
        <f t="shared" si="1143"/>
        <v>-1.7592954167611197E-4</v>
      </c>
      <c r="P1059" s="17">
        <f t="shared" si="1143"/>
        <v>2.0333333330679881E-3</v>
      </c>
      <c r="Q1059" s="17">
        <f t="shared" si="1143"/>
        <v>2.828331520136107E-2</v>
      </c>
      <c r="R1059" s="17">
        <f t="shared" si="1143"/>
        <v>0</v>
      </c>
      <c r="S1059" s="17">
        <f t="shared" si="1143"/>
        <v>0</v>
      </c>
      <c r="T1059" s="17">
        <f t="shared" si="1143"/>
        <v>0</v>
      </c>
      <c r="U1059" s="241">
        <v>1.0800000000000001E-2</v>
      </c>
      <c r="V1059" s="241">
        <v>-1.23E-2</v>
      </c>
      <c r="W1059" s="223">
        <f t="shared" ca="1" si="1128"/>
        <v>2.1135633826018914E-2</v>
      </c>
      <c r="X1059" s="223">
        <f>MMULT(N1059:T1059,'Parameters &amp; Main Results'!$B$12:$B$18)-'Parameters &amp; Main Results'!$B$22/12+MMULT(U1059:V1059,'Parameters &amp; Main Results'!$B$20:$B$21)</f>
        <v>2.1135633826018914E-2</v>
      </c>
      <c r="Y1059" s="223">
        <f>MMULT(N1059:T1059,'Parameters &amp; Main Results'!$C$12:$C$18)-'Parameters &amp; Main Results'!$C$22/12+MMULT(U1059:V1059,'Parameters &amp; Main Results'!$C$20:$C$21)</f>
        <v>2.5395724060390687E-2</v>
      </c>
      <c r="Z1059" s="17">
        <f t="shared" ca="1" si="1113"/>
        <v>40.593523804198526</v>
      </c>
      <c r="AA1059" s="70">
        <f ca="1">Z1059/OFFSET(Z1059,'Parameters &amp; Main Results'!$B$38,0)</f>
        <v>10.734571826082462</v>
      </c>
      <c r="AB1059" s="70">
        <f ca="1">SUMPRODUCT(Z1059:OFFSET(Z1059,'Parameters &amp; Main Results'!$B$38-1,0), 'Cash Flow Assist'!$P$11:OFFSET('Cash Flow Assist'!$P$11,'Parameters &amp; Main Results'!$B$38-1,0)  )/OFFSET(Z1059,'Parameters &amp; Main Results'!$B$38,0)</f>
        <v>2548.1706366743665</v>
      </c>
      <c r="AC1059" s="70">
        <f ca="1">SUMPRODUCT(Z1059:OFFSET(Z1059,'Parameters &amp; Main Results'!$B$38-1,0),'Parameters &amp; Main Results'!$B$42:OFFSET('Parameters &amp; Main Results'!$B$42,'Parameters &amp; Main Results'!$B$38-1,0)   )/OFFSET(Z1059,'Parameters &amp; Main Results'!$B$38,0)</f>
        <v>0</v>
      </c>
      <c r="AD1059" s="155">
        <f t="shared" si="4"/>
        <v>0</v>
      </c>
      <c r="AE1059" s="252">
        <f t="shared" ca="1" si="1123"/>
        <v>78786.659199999995</v>
      </c>
      <c r="AF1059" s="253">
        <f t="shared" ca="1" si="1125"/>
        <v>0.17598675639745887</v>
      </c>
      <c r="AG1059" s="258">
        <f t="shared" ca="1" si="1126"/>
        <v>0</v>
      </c>
      <c r="AH1059" s="227" t="str">
        <f ca="1">IF(SUM(AG1059:OFFSET(AG1059,(-HoldAggressiveTime-1),0,,))=0,"Defensive","Aggressive")</f>
        <v>Defensive</v>
      </c>
    </row>
    <row r="1060" spans="1:34" ht="15" x14ac:dyDescent="0.2">
      <c r="A1060">
        <f t="shared" si="15"/>
        <v>11</v>
      </c>
      <c r="B1060">
        <f t="shared" si="16"/>
        <v>1958</v>
      </c>
      <c r="C1060" s="70">
        <f t="shared" si="1"/>
        <v>1958.8333333332534</v>
      </c>
      <c r="D1060" s="149">
        <f t="shared" si="383"/>
        <v>21550</v>
      </c>
      <c r="E1060" s="151">
        <v>28.95</v>
      </c>
      <c r="F1060" s="152">
        <v>94990.719200000007</v>
      </c>
      <c r="G1060" s="152">
        <v>1901.5952</v>
      </c>
      <c r="H1060" s="152">
        <v>2535.7560991999999</v>
      </c>
      <c r="I1060" s="152">
        <v>94990.719200000007</v>
      </c>
      <c r="J1060" s="152">
        <v>28.95</v>
      </c>
      <c r="K1060" s="152">
        <v>28.95</v>
      </c>
      <c r="L1060" s="152">
        <v>35.25</v>
      </c>
      <c r="M1060" s="153">
        <v>17.05036716</v>
      </c>
      <c r="N1060" s="17">
        <f t="shared" ref="N1060:T1060" si="1144">F1060/F1059/$E1060*$E1059-1</f>
        <v>2.3824653687213315E-2</v>
      </c>
      <c r="O1060" s="17">
        <f t="shared" si="1144"/>
        <v>6.7590144020099885E-3</v>
      </c>
      <c r="P1060" s="17">
        <f t="shared" si="1144"/>
        <v>8.0694588520691113E-4</v>
      </c>
      <c r="Q1060" s="17">
        <f t="shared" si="1144"/>
        <v>2.3824653687213315E-2</v>
      </c>
      <c r="R1060" s="17">
        <f t="shared" si="1144"/>
        <v>0</v>
      </c>
      <c r="S1060" s="17">
        <f t="shared" si="1144"/>
        <v>0</v>
      </c>
      <c r="T1060" s="17">
        <f t="shared" si="1144"/>
        <v>-1.3816925734023711E-3</v>
      </c>
      <c r="U1060" s="241">
        <v>1.9699999999999999E-2</v>
      </c>
      <c r="V1060" s="241">
        <v>-1.2E-2</v>
      </c>
      <c r="W1060" s="223">
        <f t="shared" ca="1" si="1128"/>
        <v>1.9109541850475198E-2</v>
      </c>
      <c r="X1060" s="223">
        <f>MMULT(N1060:T1060,'Parameters &amp; Main Results'!$B$12:$B$18)-'Parameters &amp; Main Results'!$B$22/12+MMULT(U1060:V1060,'Parameters &amp; Main Results'!$B$20:$B$21)</f>
        <v>1.9109541850475198E-2</v>
      </c>
      <c r="Y1060" s="223">
        <f>MMULT(N1060:T1060,'Parameters &amp; Main Results'!$C$12:$C$18)-'Parameters &amp; Main Results'!$C$22/12+MMULT(U1060:V1060,'Parameters &amp; Main Results'!$C$20:$C$21)</f>
        <v>2.2076423092026318E-2</v>
      </c>
      <c r="Z1060" s="17">
        <f t="shared" ca="1" si="1113"/>
        <v>39.75331235097692</v>
      </c>
      <c r="AA1060" s="70">
        <f ca="1">Z1060/OFFSET(Z1060,'Parameters &amp; Main Results'!$B$38,0)</f>
        <v>10.914738023826921</v>
      </c>
      <c r="AB1060" s="70">
        <f ca="1">SUMPRODUCT(Z1060:OFFSET(Z1060,'Parameters &amp; Main Results'!$B$38-1,0), 'Cash Flow Assist'!$P$11:OFFSET('Cash Flow Assist'!$P$11,'Parameters &amp; Main Results'!$B$38-1,0)  )/OFFSET(Z1060,'Parameters &amp; Main Results'!$B$38,0)</f>
        <v>2635.5924273523851</v>
      </c>
      <c r="AC1060" s="70">
        <f ca="1">SUMPRODUCT(Z1060:OFFSET(Z1060,'Parameters &amp; Main Results'!$B$38-1,0),'Parameters &amp; Main Results'!$B$42:OFFSET('Parameters &amp; Main Results'!$B$42,'Parameters &amp; Main Results'!$B$38-1,0)   )/OFFSET(Z1060,'Parameters &amp; Main Results'!$B$38,0)</f>
        <v>0</v>
      </c>
      <c r="AD1060" s="155">
        <f t="shared" si="4"/>
        <v>0</v>
      </c>
      <c r="AE1060" s="252">
        <f t="shared" ca="1" si="1123"/>
        <v>75469.339500000002</v>
      </c>
      <c r="AF1060" s="253">
        <f t="shared" ca="1" si="1125"/>
        <v>0.25866636476923194</v>
      </c>
      <c r="AG1060" s="258">
        <f t="shared" ca="1" si="1126"/>
        <v>0</v>
      </c>
      <c r="AH1060" s="227" t="str">
        <f ca="1">IF(SUM(AG1060:OFFSET(AG1060,(-HoldAggressiveTime-1),0,,))=0,"Defensive","Aggressive")</f>
        <v>Defensive</v>
      </c>
    </row>
    <row r="1061" spans="1:34" ht="15" x14ac:dyDescent="0.2">
      <c r="A1061">
        <f t="shared" si="15"/>
        <v>12</v>
      </c>
      <c r="B1061">
        <f t="shared" si="16"/>
        <v>1958</v>
      </c>
      <c r="C1061" s="70">
        <f t="shared" si="1"/>
        <v>1958.9166666665867</v>
      </c>
      <c r="D1061" s="149">
        <f t="shared" si="383"/>
        <v>21581</v>
      </c>
      <c r="E1061" s="151">
        <v>28.97</v>
      </c>
      <c r="F1061" s="152">
        <v>100196.1063</v>
      </c>
      <c r="G1061" s="152">
        <v>1888.7109</v>
      </c>
      <c r="H1061" s="152">
        <v>2541.3981565200002</v>
      </c>
      <c r="I1061" s="152">
        <v>100196.1063</v>
      </c>
      <c r="J1061" s="152">
        <v>28.97</v>
      </c>
      <c r="K1061" s="152">
        <v>28.97</v>
      </c>
      <c r="L1061" s="152">
        <v>35.25</v>
      </c>
      <c r="M1061" s="153">
        <v>17.916524769999999</v>
      </c>
      <c r="N1061" s="17">
        <f t="shared" ref="N1061:T1061" si="1145">F1061/F1060/$E1061*$E1060-1</f>
        <v>5.4070701040249691E-2</v>
      </c>
      <c r="O1061" s="17">
        <f t="shared" si="1145"/>
        <v>-7.4612136756759817E-3</v>
      </c>
      <c r="P1061" s="17">
        <f t="shared" si="1145"/>
        <v>1.5330945803169183E-3</v>
      </c>
      <c r="Q1061" s="17">
        <f t="shared" si="1145"/>
        <v>5.4070701040249691E-2</v>
      </c>
      <c r="R1061" s="17">
        <f t="shared" si="1145"/>
        <v>0</v>
      </c>
      <c r="S1061" s="17">
        <f t="shared" si="1145"/>
        <v>0</v>
      </c>
      <c r="T1061" s="17">
        <f t="shared" si="1145"/>
        <v>-6.9036934760091651E-4</v>
      </c>
      <c r="U1061" s="241">
        <v>-2.0299999999999999E-2</v>
      </c>
      <c r="V1061" s="241">
        <v>2.9999999999999997E-4</v>
      </c>
      <c r="W1061" s="223">
        <f t="shared" ca="1" si="1128"/>
        <v>3.8984597911005357E-2</v>
      </c>
      <c r="X1061" s="223">
        <f>MMULT(N1061:T1061,'Parameters &amp; Main Results'!$B$12:$B$18)-'Parameters &amp; Main Results'!$B$22/12+MMULT(U1061:V1061,'Parameters &amp; Main Results'!$B$20:$B$21)</f>
        <v>3.8984597911005357E-2</v>
      </c>
      <c r="Y1061" s="223">
        <f>MMULT(N1061:T1061,'Parameters &amp; Main Results'!$C$12:$C$18)-'Parameters &amp; Main Results'!$C$22/12+MMULT(U1061:V1061,'Parameters &amp; Main Results'!$C$20:$C$21)</f>
        <v>4.7875842901990456E-2</v>
      </c>
      <c r="Z1061" s="17">
        <f t="shared" ca="1" si="1113"/>
        <v>39.007889454939054</v>
      </c>
      <c r="AA1061" s="70">
        <f ca="1">Z1061/OFFSET(Z1061,'Parameters &amp; Main Results'!$B$38,0)</f>
        <v>10.890826595839506</v>
      </c>
      <c r="AB1061" s="70">
        <f ca="1">SUMPRODUCT(Z1061:OFFSET(Z1061,'Parameters &amp; Main Results'!$B$38-1,0), 'Cash Flow Assist'!$P$11:OFFSET('Cash Flow Assist'!$P$11,'Parameters &amp; Main Results'!$B$38-1,0)  )/OFFSET(Z1061,'Parameters &amp; Main Results'!$B$38,0)</f>
        <v>2669.9910700675418</v>
      </c>
      <c r="AC1061" s="70">
        <f ca="1">SUMPRODUCT(Z1061:OFFSET(Z1061,'Parameters &amp; Main Results'!$B$38-1,0),'Parameters &amp; Main Results'!$B$42:OFFSET('Parameters &amp; Main Results'!$B$42,'Parameters &amp; Main Results'!$B$38-1,0)   )/OFFSET(Z1061,'Parameters &amp; Main Results'!$B$38,0)</f>
        <v>0</v>
      </c>
      <c r="AD1061" s="155">
        <f t="shared" si="4"/>
        <v>0</v>
      </c>
      <c r="AE1061" s="252">
        <f t="shared" ca="1" si="1123"/>
        <v>76107.163700000005</v>
      </c>
      <c r="AF1061" s="253">
        <f t="shared" ca="1" si="1125"/>
        <v>0.31651347164839877</v>
      </c>
      <c r="AG1061" s="258">
        <f t="shared" ca="1" si="1126"/>
        <v>0</v>
      </c>
      <c r="AH1061" s="227" t="str">
        <f ca="1">IF(SUM(AG1061:OFFSET(AG1061,(-HoldAggressiveTime-1),0,,))=0,"Defensive","Aggressive")</f>
        <v>Defensive</v>
      </c>
    </row>
    <row r="1062" spans="1:34" ht="15" x14ac:dyDescent="0.2">
      <c r="A1062">
        <f t="shared" si="15"/>
        <v>1</v>
      </c>
      <c r="B1062">
        <f t="shared" si="16"/>
        <v>1959</v>
      </c>
      <c r="C1062" s="70">
        <f t="shared" si="1"/>
        <v>1958.99999999992</v>
      </c>
      <c r="D1062" s="149">
        <f t="shared" si="383"/>
        <v>21609</v>
      </c>
      <c r="E1062" s="151">
        <v>29.01</v>
      </c>
      <c r="F1062" s="152">
        <v>100844.586</v>
      </c>
      <c r="G1062" s="152">
        <v>1894.7862</v>
      </c>
      <c r="H1062" s="152">
        <v>2547.2645505999999</v>
      </c>
      <c r="I1062" s="152">
        <v>100844.586</v>
      </c>
      <c r="J1062" s="152">
        <v>29.01</v>
      </c>
      <c r="K1062" s="152">
        <v>29.01</v>
      </c>
      <c r="L1062" s="152">
        <v>35.25</v>
      </c>
      <c r="M1062" s="153">
        <v>17.847798189999999</v>
      </c>
      <c r="N1062" s="17">
        <f t="shared" ref="N1062:T1062" si="1146">F1062/F1061/$E1062*$E1061-1</f>
        <v>5.0843459463649765E-3</v>
      </c>
      <c r="O1062" s="17">
        <f t="shared" si="1146"/>
        <v>1.8333682983073807E-3</v>
      </c>
      <c r="P1062" s="17">
        <f t="shared" si="1146"/>
        <v>9.2631563908440739E-4</v>
      </c>
      <c r="Q1062" s="17">
        <f t="shared" si="1146"/>
        <v>5.0843459463649765E-3</v>
      </c>
      <c r="R1062" s="17">
        <f t="shared" si="1146"/>
        <v>0</v>
      </c>
      <c r="S1062" s="17">
        <f t="shared" si="1146"/>
        <v>0</v>
      </c>
      <c r="T1062" s="17">
        <f t="shared" si="1146"/>
        <v>-1.3788348845226173E-3</v>
      </c>
      <c r="U1062" s="241">
        <v>3.0200000000000001E-2</v>
      </c>
      <c r="V1062" s="241">
        <v>2.93E-2</v>
      </c>
      <c r="W1062" s="223">
        <f t="shared" ca="1" si="1128"/>
        <v>4.0693247085424114E-3</v>
      </c>
      <c r="X1062" s="223">
        <f>MMULT(N1062:T1062,'Parameters &amp; Main Results'!$B$12:$B$18)-'Parameters &amp; Main Results'!$B$22/12+MMULT(U1062:V1062,'Parameters &amp; Main Results'!$B$20:$B$21)</f>
        <v>4.0693247085424114E-3</v>
      </c>
      <c r="Y1062" s="223">
        <f>MMULT(N1062:T1062,'Parameters &amp; Main Results'!$C$12:$C$18)-'Parameters &amp; Main Results'!$C$22/12+MMULT(U1062:V1062,'Parameters &amp; Main Results'!$C$20:$C$21)</f>
        <v>4.7175815148925507E-3</v>
      </c>
      <c r="Z1062" s="17">
        <f t="shared" ca="1" si="1113"/>
        <v>37.544242266313454</v>
      </c>
      <c r="AA1062" s="70">
        <f ca="1">Z1062/OFFSET(Z1062,'Parameters &amp; Main Results'!$B$38,0)</f>
        <v>10.81699522891809</v>
      </c>
      <c r="AB1062" s="70">
        <f ca="1">SUMPRODUCT(Z1062:OFFSET(Z1062,'Parameters &amp; Main Results'!$B$38-1,0), 'Cash Flow Assist'!$P$11:OFFSET('Cash Flow Assist'!$P$11,'Parameters &amp; Main Results'!$B$38-1,0)  )/OFFSET(Z1062,'Parameters &amp; Main Results'!$B$38,0)</f>
        <v>2745.0667374814761</v>
      </c>
      <c r="AC1062" s="70">
        <f ca="1">SUMPRODUCT(Z1062:OFFSET(Z1062,'Parameters &amp; Main Results'!$B$38-1,0),'Parameters &amp; Main Results'!$B$42:OFFSET('Parameters &amp; Main Results'!$B$42,'Parameters &amp; Main Results'!$B$38-1,0)   )/OFFSET(Z1062,'Parameters &amp; Main Results'!$B$38,0)</f>
        <v>0</v>
      </c>
      <c r="AD1062" s="155">
        <f t="shared" si="4"/>
        <v>0</v>
      </c>
      <c r="AE1062" s="252">
        <f t="shared" ca="1" si="1123"/>
        <v>75508.437000000005</v>
      </c>
      <c r="AF1062" s="253">
        <f t="shared" ca="1" si="1125"/>
        <v>0.33554063633975084</v>
      </c>
      <c r="AG1062" s="258">
        <f t="shared" ca="1" si="1126"/>
        <v>0</v>
      </c>
      <c r="AH1062" s="227" t="str">
        <f ca="1">IF(SUM(AG1062:OFFSET(AG1062,(-HoldAggressiveTime-1),0,,))=0,"Defensive","Aggressive")</f>
        <v>Defensive</v>
      </c>
    </row>
    <row r="1063" spans="1:34" ht="15" x14ac:dyDescent="0.2">
      <c r="A1063">
        <f t="shared" si="15"/>
        <v>2</v>
      </c>
      <c r="B1063">
        <f t="shared" si="16"/>
        <v>1959</v>
      </c>
      <c r="C1063" s="70">
        <f t="shared" si="1"/>
        <v>1959.0833333332532</v>
      </c>
      <c r="D1063" s="149">
        <f t="shared" si="383"/>
        <v>21640</v>
      </c>
      <c r="E1063" s="151">
        <v>29</v>
      </c>
      <c r="F1063" s="152">
        <v>101094.42</v>
      </c>
      <c r="G1063" s="152">
        <v>1910.3887</v>
      </c>
      <c r="H1063" s="152">
        <v>2553.2506222900001</v>
      </c>
      <c r="I1063" s="152">
        <v>101094.42</v>
      </c>
      <c r="J1063" s="152">
        <v>29</v>
      </c>
      <c r="K1063" s="152">
        <v>29</v>
      </c>
      <c r="L1063" s="152">
        <v>35.25</v>
      </c>
      <c r="M1063" s="153">
        <v>18.07044921</v>
      </c>
      <c r="N1063" s="17">
        <f t="shared" ref="N1063:T1063" si="1147">F1063/F1062/$E1063*$E1062-1</f>
        <v>2.823097958155163E-3</v>
      </c>
      <c r="O1063" s="17">
        <f t="shared" si="1147"/>
        <v>8.5821053183403606E-3</v>
      </c>
      <c r="P1063" s="17">
        <f t="shared" si="1147"/>
        <v>2.6956379294991173E-3</v>
      </c>
      <c r="Q1063" s="17">
        <f t="shared" si="1147"/>
        <v>2.823097958155163E-3</v>
      </c>
      <c r="R1063" s="17">
        <f t="shared" si="1147"/>
        <v>0</v>
      </c>
      <c r="S1063" s="17">
        <f t="shared" si="1147"/>
        <v>0</v>
      </c>
      <c r="T1063" s="17">
        <f t="shared" si="1147"/>
        <v>3.4482758620701937E-4</v>
      </c>
      <c r="U1063" s="241">
        <v>1.46E-2</v>
      </c>
      <c r="V1063" s="241">
        <v>1.15E-2</v>
      </c>
      <c r="W1063" s="223">
        <f t="shared" ca="1" si="1128"/>
        <v>3.8093192449281284E-3</v>
      </c>
      <c r="X1063" s="223">
        <f>MMULT(N1063:T1063,'Parameters &amp; Main Results'!$B$12:$B$18)-'Parameters &amp; Main Results'!$B$22/12+MMULT(U1063:V1063,'Parameters &amp; Main Results'!$B$20:$B$21)</f>
        <v>3.8093192449281284E-3</v>
      </c>
      <c r="Y1063" s="223">
        <f>MMULT(N1063:T1063,'Parameters &amp; Main Results'!$C$12:$C$18)-'Parameters &amp; Main Results'!$C$22/12+MMULT(U1063:V1063,'Parameters &amp; Main Results'!$C$20:$C$21)</f>
        <v>3.3573320275070164E-3</v>
      </c>
      <c r="Z1063" s="17">
        <f t="shared" ca="1" si="1113"/>
        <v>37.392081744168074</v>
      </c>
      <c r="AA1063" s="70">
        <f ca="1">Z1063/OFFSET(Z1063,'Parameters &amp; Main Results'!$B$38,0)</f>
        <v>10.910475542398427</v>
      </c>
      <c r="AB1063" s="70">
        <f ca="1">SUMPRODUCT(Z1063:OFFSET(Z1063,'Parameters &amp; Main Results'!$B$38-1,0), 'Cash Flow Assist'!$P$11:OFFSET('Cash Flow Assist'!$P$11,'Parameters &amp; Main Results'!$B$38-1,0)  )/OFFSET(Z1063,'Parameters &amp; Main Results'!$B$38,0)</f>
        <v>2770.1145402553875</v>
      </c>
      <c r="AC1063" s="70">
        <f ca="1">SUMPRODUCT(Z1063:OFFSET(Z1063,'Parameters &amp; Main Results'!$B$38-1,0),'Parameters &amp; Main Results'!$B$42:OFFSET('Parameters &amp; Main Results'!$B$42,'Parameters &amp; Main Results'!$B$38-1,0)   )/OFFSET(Z1063,'Parameters &amp; Main Results'!$B$38,0)</f>
        <v>0</v>
      </c>
      <c r="AD1063" s="155">
        <f t="shared" si="4"/>
        <v>0</v>
      </c>
      <c r="AE1063" s="252">
        <f t="shared" ca="1" si="1123"/>
        <v>78408.957500000004</v>
      </c>
      <c r="AF1063" s="253">
        <f t="shared" ca="1" si="1125"/>
        <v>0.28932233284698361</v>
      </c>
      <c r="AG1063" s="258">
        <f t="shared" ca="1" si="1126"/>
        <v>0</v>
      </c>
      <c r="AH1063" s="227" t="str">
        <f ca="1">IF(SUM(AG1063:OFFSET(AG1063,(-HoldAggressiveTime-1),0,,))=0,"Defensive","Aggressive")</f>
        <v>Defensive</v>
      </c>
    </row>
    <row r="1064" spans="1:34" ht="15" x14ac:dyDescent="0.2">
      <c r="A1064">
        <f t="shared" si="15"/>
        <v>3</v>
      </c>
      <c r="B1064">
        <f t="shared" si="16"/>
        <v>1959</v>
      </c>
      <c r="C1064" s="70">
        <f t="shared" si="1"/>
        <v>1959.1666666665865</v>
      </c>
      <c r="D1064" s="149">
        <f t="shared" si="383"/>
        <v>21670</v>
      </c>
      <c r="E1064" s="151">
        <v>28.97</v>
      </c>
      <c r="F1064" s="152">
        <v>101418.04240000001</v>
      </c>
      <c r="G1064" s="152">
        <v>1912.0436</v>
      </c>
      <c r="H1064" s="152">
        <v>2558.99543619</v>
      </c>
      <c r="I1064" s="152">
        <v>101418.04240000001</v>
      </c>
      <c r="J1064" s="152">
        <v>28.97</v>
      </c>
      <c r="K1064" s="152">
        <v>28.97</v>
      </c>
      <c r="L1064" s="152">
        <v>35.25</v>
      </c>
      <c r="M1064" s="153">
        <v>17.967527329999999</v>
      </c>
      <c r="N1064" s="17">
        <f t="shared" ref="N1064:T1064" si="1148">F1064/F1063/$E1064*$E1063-1</f>
        <v>4.2400585675250735E-3</v>
      </c>
      <c r="O1064" s="17">
        <f t="shared" si="1148"/>
        <v>1.9027145832024583E-3</v>
      </c>
      <c r="P1064" s="17">
        <f t="shared" si="1148"/>
        <v>3.2878840178895974E-3</v>
      </c>
      <c r="Q1064" s="17">
        <f t="shared" si="1148"/>
        <v>4.2400585675250735E-3</v>
      </c>
      <c r="R1064" s="17">
        <f t="shared" si="1148"/>
        <v>0</v>
      </c>
      <c r="S1064" s="17">
        <f t="shared" si="1148"/>
        <v>0</v>
      </c>
      <c r="T1064" s="17">
        <f t="shared" si="1148"/>
        <v>1.0355540214015413E-3</v>
      </c>
      <c r="U1064" s="241">
        <v>1.49E-2</v>
      </c>
      <c r="V1064" s="241">
        <v>-3.5000000000000001E-3</v>
      </c>
      <c r="W1064" s="223">
        <f t="shared" ca="1" si="1128"/>
        <v>3.5706978766877071E-3</v>
      </c>
      <c r="X1064" s="223">
        <f>MMULT(N1064:T1064,'Parameters &amp; Main Results'!$B$12:$B$18)-'Parameters &amp; Main Results'!$B$22/12+MMULT(U1064:V1064,'Parameters &amp; Main Results'!$B$20:$B$21)</f>
        <v>3.5706978766877071E-3</v>
      </c>
      <c r="Y1064" s="223">
        <f>MMULT(N1064:T1064,'Parameters &amp; Main Results'!$C$12:$C$18)-'Parameters &amp; Main Results'!$C$22/12+MMULT(U1064:V1064,'Parameters &amp; Main Results'!$C$20:$C$21)</f>
        <v>3.9646575024261457E-3</v>
      </c>
      <c r="Z1064" s="17">
        <f t="shared" ca="1" si="1113"/>
        <v>37.250183901754006</v>
      </c>
      <c r="AA1064" s="70">
        <f ca="1">Z1064/OFFSET(Z1064,'Parameters &amp; Main Results'!$B$38,0)</f>
        <v>11.033110278184379</v>
      </c>
      <c r="AB1064" s="70">
        <f ca="1">SUMPRODUCT(Z1064:OFFSET(Z1064,'Parameters &amp; Main Results'!$B$38-1,0), 'Cash Flow Assist'!$P$11:OFFSET('Cash Flow Assist'!$P$11,'Parameters &amp; Main Results'!$B$38-1,0)  )/OFFSET(Z1064,'Parameters &amp; Main Results'!$B$38,0)</f>
        <v>2801.861691412606</v>
      </c>
      <c r="AC1064" s="70">
        <f ca="1">SUMPRODUCT(Z1064:OFFSET(Z1064,'Parameters &amp; Main Results'!$B$38-1,0),'Parameters &amp; Main Results'!$B$42:OFFSET('Parameters &amp; Main Results'!$B$42,'Parameters &amp; Main Results'!$B$38-1,0)   )/OFFSET(Z1064,'Parameters &amp; Main Results'!$B$38,0)</f>
        <v>0</v>
      </c>
      <c r="AD1064" s="155">
        <f t="shared" si="4"/>
        <v>0</v>
      </c>
      <c r="AE1064" s="252">
        <f t="shared" ca="1" si="1123"/>
        <v>75371.772200000007</v>
      </c>
      <c r="AF1064" s="253">
        <f t="shared" ca="1" si="1125"/>
        <v>0.34557062199474192</v>
      </c>
      <c r="AG1064" s="258">
        <f t="shared" ca="1" si="1126"/>
        <v>0</v>
      </c>
      <c r="AH1064" s="227" t="str">
        <f ca="1">IF(SUM(AG1064:OFFSET(AG1064,(-HoldAggressiveTime-1),0,,))=0,"Defensive","Aggressive")</f>
        <v>Defensive</v>
      </c>
    </row>
    <row r="1065" spans="1:34" ht="15" x14ac:dyDescent="0.2">
      <c r="A1065">
        <f t="shared" si="15"/>
        <v>4</v>
      </c>
      <c r="B1065">
        <f t="shared" si="16"/>
        <v>1959</v>
      </c>
      <c r="C1065" s="70">
        <f t="shared" si="1"/>
        <v>1959.2499999999197</v>
      </c>
      <c r="D1065" s="149">
        <f t="shared" si="383"/>
        <v>21701</v>
      </c>
      <c r="E1065" s="151">
        <v>28.98</v>
      </c>
      <c r="F1065" s="152">
        <v>105624.1361</v>
      </c>
      <c r="G1065" s="152">
        <v>1898.3407999999999</v>
      </c>
      <c r="H1065" s="152">
        <v>2564.9664255500002</v>
      </c>
      <c r="I1065" s="152">
        <v>105624.1361</v>
      </c>
      <c r="J1065" s="152">
        <v>28.98</v>
      </c>
      <c r="K1065" s="152">
        <v>28.98</v>
      </c>
      <c r="L1065" s="152">
        <v>35.25</v>
      </c>
      <c r="M1065" s="153">
        <v>18.58891538</v>
      </c>
      <c r="N1065" s="17">
        <f t="shared" ref="N1065:T1065" si="1149">F1065/F1064/$E1065*$E1064-1</f>
        <v>4.1113458211135878E-2</v>
      </c>
      <c r="O1065" s="17">
        <f t="shared" si="1149"/>
        <v>-7.5091656047419075E-3</v>
      </c>
      <c r="P1065" s="17">
        <f t="shared" si="1149"/>
        <v>1.987462621370284E-3</v>
      </c>
      <c r="Q1065" s="17">
        <f t="shared" si="1149"/>
        <v>4.1113458211135878E-2</v>
      </c>
      <c r="R1065" s="17">
        <f t="shared" si="1149"/>
        <v>0</v>
      </c>
      <c r="S1065" s="17">
        <f t="shared" si="1149"/>
        <v>0</v>
      </c>
      <c r="T1065" s="17">
        <f t="shared" si="1149"/>
        <v>-3.4506556245694764E-4</v>
      </c>
      <c r="U1065" s="241">
        <v>-6.0000000000000001E-3</v>
      </c>
      <c r="V1065" s="241">
        <v>-1.23E-2</v>
      </c>
      <c r="W1065" s="223">
        <f t="shared" ca="1" si="1128"/>
        <v>2.9274340592614016E-2</v>
      </c>
      <c r="X1065" s="223">
        <f>MMULT(N1065:T1065,'Parameters &amp; Main Results'!$B$12:$B$18)-'Parameters &amp; Main Results'!$B$22/12+MMULT(U1065:V1065,'Parameters &amp; Main Results'!$B$20:$B$21)</f>
        <v>2.9274340592614016E-2</v>
      </c>
      <c r="Y1065" s="223">
        <f>MMULT(N1065:T1065,'Parameters &amp; Main Results'!$C$12:$C$18)-'Parameters &amp; Main Results'!$C$22/12+MMULT(U1065:V1065,'Parameters &amp; Main Results'!$C$20:$C$21)</f>
        <v>3.6209529162881428E-2</v>
      </c>
      <c r="Z1065" s="17">
        <f t="shared" ca="1" si="1113"/>
        <v>37.117647994871085</v>
      </c>
      <c r="AA1065" s="70">
        <f ca="1">Z1065/OFFSET(Z1065,'Parameters &amp; Main Results'!$B$38,0)</f>
        <v>10.841782409965822</v>
      </c>
      <c r="AB1065" s="70">
        <f ca="1">SUMPRODUCT(Z1065:OFFSET(Z1065,'Parameters &amp; Main Results'!$B$38-1,0), 'Cash Flow Assist'!$P$11:OFFSET('Cash Flow Assist'!$P$11,'Parameters &amp; Main Results'!$B$38-1,0)  )/OFFSET(Z1065,'Parameters &amp; Main Results'!$B$38,0)</f>
        <v>2753.2107031617884</v>
      </c>
      <c r="AC1065" s="70">
        <f ca="1">SUMPRODUCT(Z1065:OFFSET(Z1065,'Parameters &amp; Main Results'!$B$38-1,0),'Parameters &amp; Main Results'!$B$42:OFFSET('Parameters &amp; Main Results'!$B$42,'Parameters &amp; Main Results'!$B$38-1,0)   )/OFFSET(Z1065,'Parameters &amp; Main Results'!$B$38,0)</f>
        <v>0</v>
      </c>
      <c r="AD1065" s="155">
        <f t="shared" si="4"/>
        <v>0</v>
      </c>
      <c r="AE1065" s="252">
        <f t="shared" ca="1" si="1123"/>
        <v>73149.359200000006</v>
      </c>
      <c r="AF1065" s="253">
        <f t="shared" ca="1" si="1125"/>
        <v>0.44395162521122938</v>
      </c>
      <c r="AG1065" s="258">
        <f t="shared" ca="1" si="1126"/>
        <v>0</v>
      </c>
      <c r="AH1065" s="227" t="str">
        <f ca="1">IF(SUM(AG1065:OFFSET(AG1065,(-HoldAggressiveTime-1),0,,))=0,"Defensive","Aggressive")</f>
        <v>Defensive</v>
      </c>
    </row>
    <row r="1066" spans="1:34" ht="15" x14ac:dyDescent="0.2">
      <c r="A1066">
        <f t="shared" si="15"/>
        <v>5</v>
      </c>
      <c r="B1066">
        <f t="shared" si="16"/>
        <v>1959</v>
      </c>
      <c r="C1066" s="70">
        <f t="shared" si="1"/>
        <v>1959.333333333253</v>
      </c>
      <c r="D1066" s="149">
        <f t="shared" si="383"/>
        <v>21731</v>
      </c>
      <c r="E1066" s="151">
        <v>29.04</v>
      </c>
      <c r="F1066" s="152">
        <v>107896.8162</v>
      </c>
      <c r="G1066" s="152">
        <v>1875.8857</v>
      </c>
      <c r="H1066" s="152">
        <v>2571.2719680099999</v>
      </c>
      <c r="I1066" s="152">
        <v>107896.8162</v>
      </c>
      <c r="J1066" s="152">
        <v>29.04</v>
      </c>
      <c r="K1066" s="152">
        <v>29.04</v>
      </c>
      <c r="L1066" s="152">
        <v>35.25</v>
      </c>
      <c r="M1066" s="153">
        <v>18.90880362</v>
      </c>
      <c r="N1066" s="17">
        <f t="shared" ref="N1066:T1066" si="1150">F1066/F1065/$E1066*$E1065-1</f>
        <v>1.9406102331204211E-2</v>
      </c>
      <c r="O1066" s="17">
        <f t="shared" si="1150"/>
        <v>-1.3870479368523481E-2</v>
      </c>
      <c r="P1066" s="17">
        <f t="shared" si="1150"/>
        <v>3.8713842865867321E-4</v>
      </c>
      <c r="Q1066" s="17">
        <f t="shared" si="1150"/>
        <v>1.9406102331204211E-2</v>
      </c>
      <c r="R1066" s="17">
        <f t="shared" si="1150"/>
        <v>0</v>
      </c>
      <c r="S1066" s="17">
        <f t="shared" si="1150"/>
        <v>0</v>
      </c>
      <c r="T1066" s="17">
        <f t="shared" si="1150"/>
        <v>-2.0661157024792765E-3</v>
      </c>
      <c r="U1066" s="241">
        <v>-2.1600000000000001E-2</v>
      </c>
      <c r="V1066" s="241">
        <v>1.8100000000000002E-2</v>
      </c>
      <c r="W1066" s="223">
        <f t="shared" ca="1" si="1128"/>
        <v>1.1635508422907831E-2</v>
      </c>
      <c r="X1066" s="223">
        <f>MMULT(N1066:T1066,'Parameters &amp; Main Results'!$B$12:$B$18)-'Parameters &amp; Main Results'!$B$22/12+MMULT(U1066:V1066,'Parameters &amp; Main Results'!$B$20:$B$21)</f>
        <v>1.1635508422907831E-2</v>
      </c>
      <c r="Y1066" s="223">
        <f>MMULT(N1066:T1066,'Parameters &amp; Main Results'!$C$12:$C$18)-'Parameters &amp; Main Results'!$C$22/12+MMULT(U1066:V1066,'Parameters &amp; Main Results'!$C$20:$C$21)</f>
        <v>1.6036777494564777E-2</v>
      </c>
      <c r="Z1066" s="17">
        <f t="shared" ca="1" si="1113"/>
        <v>36.061957955252502</v>
      </c>
      <c r="AA1066" s="70">
        <f ca="1">Z1066/OFFSET(Z1066,'Parameters &amp; Main Results'!$B$38,0)</f>
        <v>10.243641010270984</v>
      </c>
      <c r="AB1066" s="70">
        <f ca="1">SUMPRODUCT(Z1066:OFFSET(Z1066,'Parameters &amp; Main Results'!$B$38-1,0), 'Cash Flow Assist'!$P$11:OFFSET('Cash Flow Assist'!$P$11,'Parameters &amp; Main Results'!$B$38-1,0)  )/OFFSET(Z1066,'Parameters &amp; Main Results'!$B$38,0)</f>
        <v>2667.8967846158744</v>
      </c>
      <c r="AC1066" s="70">
        <f ca="1">SUMPRODUCT(Z1066:OFFSET(Z1066,'Parameters &amp; Main Results'!$B$38-1,0),'Parameters &amp; Main Results'!$B$42:OFFSET('Parameters &amp; Main Results'!$B$42,'Parameters &amp; Main Results'!$B$38-1,0)   )/OFFSET(Z1066,'Parameters &amp; Main Results'!$B$38,0)</f>
        <v>0</v>
      </c>
      <c r="AD1066" s="155">
        <f t="shared" si="4"/>
        <v>0</v>
      </c>
      <c r="AE1066" s="252">
        <f t="shared" ca="1" si="1123"/>
        <v>74830.293999999994</v>
      </c>
      <c r="AF1066" s="253">
        <f t="shared" ca="1" si="1125"/>
        <v>0.44188684064237421</v>
      </c>
      <c r="AG1066" s="258">
        <f t="shared" ca="1" si="1126"/>
        <v>0</v>
      </c>
      <c r="AH1066" s="227" t="str">
        <f ca="1">IF(SUM(AG1066:OFFSET(AG1066,(-HoldAggressiveTime-1),0,,))=0,"Defensive","Aggressive")</f>
        <v>Defensive</v>
      </c>
    </row>
    <row r="1067" spans="1:34" ht="15" x14ac:dyDescent="0.2">
      <c r="A1067">
        <f t="shared" si="15"/>
        <v>6</v>
      </c>
      <c r="B1067">
        <f t="shared" si="16"/>
        <v>1959</v>
      </c>
      <c r="C1067" s="70">
        <f t="shared" si="1"/>
        <v>1959.4166666665863</v>
      </c>
      <c r="D1067" s="149">
        <f t="shared" si="383"/>
        <v>21762</v>
      </c>
      <c r="E1067" s="151">
        <v>29.11</v>
      </c>
      <c r="F1067" s="152">
        <v>107784.8342</v>
      </c>
      <c r="G1067" s="152">
        <v>1878.0803000000001</v>
      </c>
      <c r="H1067" s="152">
        <v>2577.3573116699999</v>
      </c>
      <c r="I1067" s="152">
        <v>107784.8342</v>
      </c>
      <c r="J1067" s="152">
        <v>29.11</v>
      </c>
      <c r="K1067" s="152">
        <v>29.11</v>
      </c>
      <c r="L1067" s="152">
        <v>35.25</v>
      </c>
      <c r="M1067" s="153">
        <v>18.7728705</v>
      </c>
      <c r="N1067" s="17">
        <f t="shared" ref="N1067:T1067" si="1151">F1067/F1066/$E1067*$E1066-1</f>
        <v>-3.4400381659848156E-3</v>
      </c>
      <c r="O1067" s="17">
        <f t="shared" si="1151"/>
        <v>-1.2375844579919359E-3</v>
      </c>
      <c r="P1067" s="17">
        <f t="shared" si="1151"/>
        <v>-4.3696323365205458E-5</v>
      </c>
      <c r="Q1067" s="17">
        <f t="shared" si="1151"/>
        <v>-3.4400381659848156E-3</v>
      </c>
      <c r="R1067" s="17">
        <f t="shared" si="1151"/>
        <v>0</v>
      </c>
      <c r="S1067" s="17">
        <f t="shared" si="1151"/>
        <v>0</v>
      </c>
      <c r="T1067" s="17">
        <f t="shared" si="1151"/>
        <v>-2.4046719340432565E-3</v>
      </c>
      <c r="U1067" s="241">
        <v>6.7000000000000002E-3</v>
      </c>
      <c r="V1067" s="241">
        <v>1.3100000000000001E-2</v>
      </c>
      <c r="W1067" s="223">
        <f t="shared" ca="1" si="1128"/>
        <v>-2.9894457794558287E-3</v>
      </c>
      <c r="X1067" s="223">
        <f>MMULT(N1067:T1067,'Parameters &amp; Main Results'!$B$12:$B$18)-'Parameters &amp; Main Results'!$B$22/12+MMULT(U1067:V1067,'Parameters &amp; Main Results'!$B$20:$B$21)</f>
        <v>-2.9894457794558287E-3</v>
      </c>
      <c r="Y1067" s="223">
        <f>MMULT(N1067:T1067,'Parameters &amp; Main Results'!$C$12:$C$18)-'Parameters &amp; Main Results'!$C$22/12+MMULT(U1067:V1067,'Parameters &amp; Main Results'!$C$20:$C$21)</f>
        <v>-3.2614594618521945E-3</v>
      </c>
      <c r="Z1067" s="17">
        <f t="shared" ca="1" si="1113"/>
        <v>35.647184835842111</v>
      </c>
      <c r="AA1067" s="70">
        <f ca="1">Z1067/OFFSET(Z1067,'Parameters &amp; Main Results'!$B$38,0)</f>
        <v>10.184857724943114</v>
      </c>
      <c r="AB1067" s="70">
        <f ca="1">SUMPRODUCT(Z1067:OFFSET(Z1067,'Parameters &amp; Main Results'!$B$38-1,0), 'Cash Flow Assist'!$P$11:OFFSET('Cash Flow Assist'!$P$11,'Parameters &amp; Main Results'!$B$38-1,0)  )/OFFSET(Z1067,'Parameters &amp; Main Results'!$B$38,0)</f>
        <v>2674.1536845966743</v>
      </c>
      <c r="AC1067" s="70">
        <f ca="1">SUMPRODUCT(Z1067:OFFSET(Z1067,'Parameters &amp; Main Results'!$B$38-1,0),'Parameters &amp; Main Results'!$B$42:OFFSET('Parameters &amp; Main Results'!$B$42,'Parameters &amp; Main Results'!$B$38-1,0)   )/OFFSET(Z1067,'Parameters &amp; Main Results'!$B$38,0)</f>
        <v>0</v>
      </c>
      <c r="AD1067" s="155">
        <f t="shared" si="4"/>
        <v>-3.4400381659848156E-3</v>
      </c>
      <c r="AE1067" s="252">
        <f t="shared" ca="1" si="1123"/>
        <v>77839.929099999994</v>
      </c>
      <c r="AF1067" s="253">
        <f t="shared" ca="1" si="1125"/>
        <v>0.38469851458279408</v>
      </c>
      <c r="AG1067" s="258">
        <f t="shared" ca="1" si="1126"/>
        <v>0</v>
      </c>
      <c r="AH1067" s="227" t="str">
        <f ca="1">IF(SUM(AG1067:OFFSET(AG1067,(-HoldAggressiveTime-1),0,,))=0,"Defensive","Aggressive")</f>
        <v>Defensive</v>
      </c>
    </row>
    <row r="1068" spans="1:34" ht="15" x14ac:dyDescent="0.2">
      <c r="A1068">
        <f t="shared" si="15"/>
        <v>7</v>
      </c>
      <c r="B1068">
        <f t="shared" si="16"/>
        <v>1959</v>
      </c>
      <c r="C1068" s="70">
        <f t="shared" si="1"/>
        <v>1959.4999999999195</v>
      </c>
      <c r="D1068" s="149">
        <f t="shared" si="383"/>
        <v>21793</v>
      </c>
      <c r="E1068" s="151">
        <v>29.15</v>
      </c>
      <c r="F1068" s="152">
        <v>111823.3474</v>
      </c>
      <c r="G1068" s="152">
        <v>1875.7929999999999</v>
      </c>
      <c r="H1068" s="152">
        <v>2584.25174247</v>
      </c>
      <c r="I1068" s="152">
        <v>111823.3474</v>
      </c>
      <c r="J1068" s="152">
        <v>29.15</v>
      </c>
      <c r="K1068" s="152">
        <v>29.15</v>
      </c>
      <c r="L1068" s="152">
        <v>35.25</v>
      </c>
      <c r="M1068" s="153">
        <v>19.336595429999999</v>
      </c>
      <c r="N1068" s="17">
        <f t="shared" ref="N1068:T1068" si="1152">F1068/F1067/$E1068*$E1067-1</f>
        <v>3.6044660755507385E-2</v>
      </c>
      <c r="O1068" s="17">
        <f t="shared" si="1152"/>
        <v>-2.5884340323358845E-3</v>
      </c>
      <c r="P1068" s="17">
        <f t="shared" si="1152"/>
        <v>1.2991166347013916E-3</v>
      </c>
      <c r="Q1068" s="17">
        <f t="shared" si="1152"/>
        <v>3.6044660755507385E-2</v>
      </c>
      <c r="R1068" s="17">
        <f t="shared" si="1152"/>
        <v>0</v>
      </c>
      <c r="S1068" s="17">
        <f t="shared" si="1152"/>
        <v>0</v>
      </c>
      <c r="T1068" s="17">
        <f t="shared" si="1152"/>
        <v>-1.3722126929673895E-3</v>
      </c>
      <c r="U1068" s="241">
        <v>-3.0000000000000001E-3</v>
      </c>
      <c r="V1068" s="241">
        <v>2.3E-3</v>
      </c>
      <c r="W1068" s="223">
        <f t="shared" ca="1" si="1128"/>
        <v>2.6405531458848327E-2</v>
      </c>
      <c r="X1068" s="223">
        <f>MMULT(N1068:T1068,'Parameters &amp; Main Results'!$B$12:$B$18)-'Parameters &amp; Main Results'!$B$22/12+MMULT(U1068:V1068,'Parameters &amp; Main Results'!$B$20:$B$21)</f>
        <v>2.6405531458848327E-2</v>
      </c>
      <c r="Y1068" s="223">
        <f>MMULT(N1068:T1068,'Parameters &amp; Main Results'!$C$12:$C$18)-'Parameters &amp; Main Results'!$C$22/12+MMULT(U1068:V1068,'Parameters &amp; Main Results'!$C$20:$C$21)</f>
        <v>3.2139684610056389E-2</v>
      </c>
      <c r="Z1068" s="17">
        <f t="shared" ca="1" si="1113"/>
        <v>35.754069688570979</v>
      </c>
      <c r="AA1068" s="70">
        <f ca="1">Z1068/OFFSET(Z1068,'Parameters &amp; Main Results'!$B$38,0)</f>
        <v>10.336242291653457</v>
      </c>
      <c r="AB1068" s="70">
        <f ca="1">SUMPRODUCT(Z1068:OFFSET(Z1068,'Parameters &amp; Main Results'!$B$38-1,0), 'Cash Flow Assist'!$P$11:OFFSET('Cash Flow Assist'!$P$11,'Parameters &amp; Main Results'!$B$38-1,0)  )/OFFSET(Z1068,'Parameters &amp; Main Results'!$B$38,0)</f>
        <v>2696.4949015017587</v>
      </c>
      <c r="AC1068" s="70">
        <f ca="1">SUMPRODUCT(Z1068:OFFSET(Z1068,'Parameters &amp; Main Results'!$B$38-1,0),'Parameters &amp; Main Results'!$B$42:OFFSET('Parameters &amp; Main Results'!$B$42,'Parameters &amp; Main Results'!$B$38-1,0)   )/OFFSET(Z1068,'Parameters &amp; Main Results'!$B$38,0)</f>
        <v>0</v>
      </c>
      <c r="AD1068" s="155">
        <f t="shared" si="4"/>
        <v>0</v>
      </c>
      <c r="AE1068" s="252">
        <f t="shared" ca="1" si="1123"/>
        <v>80961.466899999999</v>
      </c>
      <c r="AF1068" s="253">
        <f t="shared" ca="1" si="1125"/>
        <v>0.38119221009321902</v>
      </c>
      <c r="AG1068" s="258">
        <f t="shared" ca="1" si="1126"/>
        <v>0</v>
      </c>
      <c r="AH1068" s="227" t="str">
        <f ca="1">IF(SUM(AG1068:OFFSET(AG1068,(-HoldAggressiveTime-1),0,,))=0,"Defensive","Aggressive")</f>
        <v>Defensive</v>
      </c>
    </row>
    <row r="1069" spans="1:34" ht="15" x14ac:dyDescent="0.2">
      <c r="A1069">
        <f t="shared" si="15"/>
        <v>8</v>
      </c>
      <c r="B1069">
        <f t="shared" si="16"/>
        <v>1959</v>
      </c>
      <c r="C1069" s="70">
        <f t="shared" si="1"/>
        <v>1959.5833333332528</v>
      </c>
      <c r="D1069" s="149">
        <f t="shared" si="383"/>
        <v>21823</v>
      </c>
      <c r="E1069" s="151">
        <v>29.18</v>
      </c>
      <c r="F1069" s="152">
        <v>110420.68</v>
      </c>
      <c r="G1069" s="152">
        <v>1878.134</v>
      </c>
      <c r="H1069" s="152">
        <v>2591.1430804500001</v>
      </c>
      <c r="I1069" s="152">
        <v>110420.68</v>
      </c>
      <c r="J1069" s="152">
        <v>29.18</v>
      </c>
      <c r="K1069" s="152">
        <v>29.18</v>
      </c>
      <c r="L1069" s="152">
        <v>35.25</v>
      </c>
      <c r="M1069" s="153">
        <v>19.022638000000001</v>
      </c>
      <c r="N1069" s="17">
        <f t="shared" ref="N1069:T1069" si="1153">F1069/F1068/$E1069*$E1068-1</f>
        <v>-1.3558805878146396E-2</v>
      </c>
      <c r="O1069" s="17">
        <f t="shared" si="1153"/>
        <v>2.1862099459935003E-4</v>
      </c>
      <c r="P1069" s="17">
        <f t="shared" si="1153"/>
        <v>1.6358236235174406E-3</v>
      </c>
      <c r="Q1069" s="17">
        <f t="shared" si="1153"/>
        <v>-1.3558805878146396E-2</v>
      </c>
      <c r="R1069" s="17">
        <f t="shared" si="1153"/>
        <v>0</v>
      </c>
      <c r="S1069" s="17">
        <f t="shared" si="1153"/>
        <v>0</v>
      </c>
      <c r="T1069" s="17">
        <f t="shared" si="1153"/>
        <v>-1.0281014393421772E-3</v>
      </c>
      <c r="U1069" s="241">
        <v>-7.7000000000000002E-3</v>
      </c>
      <c r="V1069" s="241">
        <v>4.1999999999999997E-3</v>
      </c>
      <c r="W1069" s="223">
        <f t="shared" ca="1" si="1128"/>
        <v>-1.0218451948323702E-2</v>
      </c>
      <c r="X1069" s="223">
        <f>MMULT(N1069:T1069,'Parameters &amp; Main Results'!$B$12:$B$18)-'Parameters &amp; Main Results'!$B$22/12+MMULT(U1069:V1069,'Parameters &amp; Main Results'!$B$20:$B$21)</f>
        <v>-1.0218451948323702E-2</v>
      </c>
      <c r="Y1069" s="223">
        <f>MMULT(N1069:T1069,'Parameters &amp; Main Results'!$C$12:$C$18)-'Parameters &amp; Main Results'!$C$22/12+MMULT(U1069:V1069,'Parameters &amp; Main Results'!$C$20:$C$21)</f>
        <v>-1.222272985753849E-2</v>
      </c>
      <c r="Z1069" s="17">
        <f t="shared" ca="1" si="1113"/>
        <v>34.834252732205265</v>
      </c>
      <c r="AA1069" s="70">
        <f ca="1">Z1069/OFFSET(Z1069,'Parameters &amp; Main Results'!$B$38,0)</f>
        <v>9.8639816257509025</v>
      </c>
      <c r="AB1069" s="70">
        <f ca="1">SUMPRODUCT(Z1069:OFFSET(Z1069,'Parameters &amp; Main Results'!$B$38-1,0), 'Cash Flow Assist'!$P$11:OFFSET('Cash Flow Assist'!$P$11,'Parameters &amp; Main Results'!$B$38-1,0)  )/OFFSET(Z1069,'Parameters &amp; Main Results'!$B$38,0)</f>
        <v>2632.0968585749715</v>
      </c>
      <c r="AC1069" s="70">
        <f ca="1">SUMPRODUCT(Z1069:OFFSET(Z1069,'Parameters &amp; Main Results'!$B$38-1,0),'Parameters &amp; Main Results'!$B$42:OFFSET('Parameters &amp; Main Results'!$B$42,'Parameters &amp; Main Results'!$B$38-1,0)   )/OFFSET(Z1069,'Parameters &amp; Main Results'!$B$38,0)</f>
        <v>0</v>
      </c>
      <c r="AD1069" s="155">
        <f t="shared" si="4"/>
        <v>-1.3558805878146396E-2</v>
      </c>
      <c r="AE1069" s="252">
        <f t="shared" ca="1" si="1123"/>
        <v>81104.994999999995</v>
      </c>
      <c r="AF1069" s="253">
        <f t="shared" ca="1" si="1125"/>
        <v>0.36145350850462415</v>
      </c>
      <c r="AG1069" s="258">
        <f t="shared" ca="1" si="1126"/>
        <v>0</v>
      </c>
      <c r="AH1069" s="227" t="str">
        <f ca="1">IF(SUM(AG1069:OFFSET(AG1069,(-HoldAggressiveTime-1),0,,))=0,"Defensive","Aggressive")</f>
        <v>Defensive</v>
      </c>
    </row>
    <row r="1070" spans="1:34" ht="15" x14ac:dyDescent="0.2">
      <c r="A1070">
        <f t="shared" si="15"/>
        <v>9</v>
      </c>
      <c r="B1070">
        <f t="shared" si="16"/>
        <v>1959</v>
      </c>
      <c r="C1070" s="70">
        <f t="shared" si="1"/>
        <v>1959.666666666586</v>
      </c>
      <c r="D1070" s="149">
        <f t="shared" si="383"/>
        <v>21854</v>
      </c>
      <c r="E1070" s="151">
        <v>29.25</v>
      </c>
      <c r="F1070" s="152">
        <v>105660.6075</v>
      </c>
      <c r="G1070" s="152">
        <v>1847.6228000000001</v>
      </c>
      <c r="H1070" s="152">
        <v>2598.4414667999999</v>
      </c>
      <c r="I1070" s="152">
        <v>105660.6075</v>
      </c>
      <c r="J1070" s="152">
        <v>29.25</v>
      </c>
      <c r="K1070" s="152">
        <v>29.25</v>
      </c>
      <c r="L1070" s="152">
        <v>35.25</v>
      </c>
      <c r="M1070" s="153">
        <v>18.069286009999999</v>
      </c>
      <c r="N1070" s="17">
        <f t="shared" ref="N1070:T1070" si="1154">F1070/F1069/$E1070*$E1069-1</f>
        <v>-4.5398520388641894E-2</v>
      </c>
      <c r="O1070" s="17">
        <f t="shared" si="1154"/>
        <v>-1.8599770517816805E-2</v>
      </c>
      <c r="P1070" s="17">
        <f t="shared" si="1154"/>
        <v>4.1676353535557986E-4</v>
      </c>
      <c r="Q1070" s="17">
        <f t="shared" si="1154"/>
        <v>-4.5398520388641894E-2</v>
      </c>
      <c r="R1070" s="17">
        <f t="shared" si="1154"/>
        <v>0</v>
      </c>
      <c r="S1070" s="17">
        <f t="shared" si="1154"/>
        <v>0</v>
      </c>
      <c r="T1070" s="17">
        <f t="shared" si="1154"/>
        <v>-2.3931623931623403E-3</v>
      </c>
      <c r="U1070" s="241">
        <v>-8.9999999999999998E-4</v>
      </c>
      <c r="V1070" s="241">
        <v>5.4000000000000003E-3</v>
      </c>
      <c r="W1070" s="223">
        <f t="shared" ca="1" si="1128"/>
        <v>-3.7930169181369572E-2</v>
      </c>
      <c r="X1070" s="223">
        <f>MMULT(N1070:T1070,'Parameters &amp; Main Results'!$B$12:$B$18)-'Parameters &amp; Main Results'!$B$22/12+MMULT(U1070:V1070,'Parameters &amp; Main Results'!$B$20:$B$21)</f>
        <v>-3.7930169181369572E-2</v>
      </c>
      <c r="Y1070" s="223">
        <f>MMULT(N1070:T1070,'Parameters &amp; Main Results'!$C$12:$C$18)-'Parameters &amp; Main Results'!$C$22/12+MMULT(U1070:V1070,'Parameters &amp; Main Results'!$C$20:$C$21)</f>
        <v>-4.2760312068226058E-2</v>
      </c>
      <c r="Z1070" s="17">
        <f t="shared" ca="1" si="1113"/>
        <v>35.193879700803002</v>
      </c>
      <c r="AA1070" s="70">
        <f ca="1">Z1070/OFFSET(Z1070,'Parameters &amp; Main Results'!$B$38,0)</f>
        <v>10.048749861980298</v>
      </c>
      <c r="AB1070" s="70">
        <f ca="1">SUMPRODUCT(Z1070:OFFSET(Z1070,'Parameters &amp; Main Results'!$B$38-1,0), 'Cash Flow Assist'!$P$11:OFFSET('Cash Flow Assist'!$P$11,'Parameters &amp; Main Results'!$B$38-1,0)  )/OFFSET(Z1070,'Parameters &amp; Main Results'!$B$38,0)</f>
        <v>2645.0627596991517</v>
      </c>
      <c r="AC1070" s="70">
        <f ca="1">SUMPRODUCT(Z1070:OFFSET(Z1070,'Parameters &amp; Main Results'!$B$38-1,0),'Parameters &amp; Main Results'!$B$42:OFFSET('Parameters &amp; Main Results'!$B$42,'Parameters &amp; Main Results'!$B$38-1,0)   )/OFFSET(Z1070,'Parameters &amp; Main Results'!$B$38,0)</f>
        <v>0</v>
      </c>
      <c r="AD1070" s="155">
        <f t="shared" si="4"/>
        <v>-5.8341776541683599E-2</v>
      </c>
      <c r="AE1070" s="252">
        <f t="shared" ca="1" si="1123"/>
        <v>82280.435400000002</v>
      </c>
      <c r="AF1070" s="253">
        <f t="shared" ca="1" si="1125"/>
        <v>0.2841522651932879</v>
      </c>
      <c r="AG1070" s="258">
        <f t="shared" ca="1" si="1126"/>
        <v>0</v>
      </c>
      <c r="AH1070" s="227" t="str">
        <f ca="1">IF(SUM(AG1070:OFFSET(AG1070,(-HoldAggressiveTime-1),0,,))=0,"Defensive","Aggressive")</f>
        <v>Defensive</v>
      </c>
    </row>
    <row r="1071" spans="1:34" ht="15" x14ac:dyDescent="0.2">
      <c r="A1071">
        <f t="shared" si="15"/>
        <v>10</v>
      </c>
      <c r="B1071">
        <f t="shared" si="16"/>
        <v>1959</v>
      </c>
      <c r="C1071" s="70">
        <f t="shared" si="1"/>
        <v>1959.7499999999193</v>
      </c>
      <c r="D1071" s="149">
        <f t="shared" si="383"/>
        <v>21884</v>
      </c>
      <c r="E1071" s="151">
        <v>29.35</v>
      </c>
      <c r="F1071" s="152">
        <v>107132.6265</v>
      </c>
      <c r="G1071" s="152">
        <v>1877.2753</v>
      </c>
      <c r="H1071" s="152">
        <v>2607.1895530699999</v>
      </c>
      <c r="I1071" s="152">
        <v>107132.6265</v>
      </c>
      <c r="J1071" s="152">
        <v>29.35</v>
      </c>
      <c r="K1071" s="152">
        <v>29.35</v>
      </c>
      <c r="L1071" s="152">
        <v>35.25</v>
      </c>
      <c r="M1071" s="153">
        <v>18.151594100000001</v>
      </c>
      <c r="N1071" s="17">
        <f t="shared" ref="N1071:T1071" si="1155">F1071/F1070/$E1071*$E1070-1</f>
        <v>1.0476955976424174E-2</v>
      </c>
      <c r="O1071" s="17">
        <f t="shared" si="1155"/>
        <v>1.2587164451129729E-2</v>
      </c>
      <c r="P1071" s="17">
        <f t="shared" si="1155"/>
        <v>-5.19591147379872E-5</v>
      </c>
      <c r="Q1071" s="17">
        <f t="shared" si="1155"/>
        <v>1.0476955976424174E-2</v>
      </c>
      <c r="R1071" s="17">
        <f t="shared" si="1155"/>
        <v>0</v>
      </c>
      <c r="S1071" s="17">
        <f t="shared" si="1155"/>
        <v>0</v>
      </c>
      <c r="T1071" s="17">
        <f t="shared" si="1155"/>
        <v>-3.4071550255536653E-3</v>
      </c>
      <c r="U1071" s="241">
        <v>1.4500000000000001E-2</v>
      </c>
      <c r="V1071" s="241">
        <v>-2.06E-2</v>
      </c>
      <c r="W1071" s="223">
        <f t="shared" ca="1" si="1128"/>
        <v>1.0163125454599724E-2</v>
      </c>
      <c r="X1071" s="223">
        <f>MMULT(N1071:T1071,'Parameters &amp; Main Results'!$B$12:$B$18)-'Parameters &amp; Main Results'!$B$22/12+MMULT(U1071:V1071,'Parameters &amp; Main Results'!$B$20:$B$21)</f>
        <v>1.0163125454599724E-2</v>
      </c>
      <c r="Y1071" s="223">
        <f>MMULT(N1071:T1071,'Parameters &amp; Main Results'!$C$12:$C$18)-'Parameters &amp; Main Results'!$C$22/12+MMULT(U1071:V1071,'Parameters &amp; Main Results'!$C$20:$C$21)</f>
        <v>1.0646310157228061E-2</v>
      </c>
      <c r="Z1071" s="17">
        <f t="shared" ca="1" si="1113"/>
        <v>36.581419116797726</v>
      </c>
      <c r="AA1071" s="70">
        <f ca="1">Z1071/OFFSET(Z1071,'Parameters &amp; Main Results'!$B$38,0)</f>
        <v>10.506950627720816</v>
      </c>
      <c r="AB1071" s="70">
        <f ca="1">SUMPRODUCT(Z1071:OFFSET(Z1071,'Parameters &amp; Main Results'!$B$38-1,0), 'Cash Flow Assist'!$P$11:OFFSET('Cash Flow Assist'!$P$11,'Parameters &amp; Main Results'!$B$38-1,0)  )/OFFSET(Z1071,'Parameters &amp; Main Results'!$B$38,0)</f>
        <v>2651.6668903422024</v>
      </c>
      <c r="AC1071" s="70">
        <f ca="1">SUMPRODUCT(Z1071:OFFSET(Z1071,'Parameters &amp; Main Results'!$B$38-1,0),'Parameters &amp; Main Results'!$B$42:OFFSET('Parameters &amp; Main Results'!$B$42,'Parameters &amp; Main Results'!$B$38-1,0)   )/OFFSET(Z1071,'Parameters &amp; Main Results'!$B$38,0)</f>
        <v>0</v>
      </c>
      <c r="AD1071" s="155">
        <f t="shared" si="4"/>
        <v>-4.8476064789673035E-2</v>
      </c>
      <c r="AE1071" s="252">
        <f t="shared" ca="1" si="1123"/>
        <v>77912.390199999994</v>
      </c>
      <c r="AF1071" s="253">
        <f t="shared" ca="1" si="1125"/>
        <v>0.37503965960987817</v>
      </c>
      <c r="AG1071" s="258">
        <f t="shared" ca="1" si="1126"/>
        <v>0</v>
      </c>
      <c r="AH1071" s="227" t="str">
        <f ca="1">IF(SUM(AG1071:OFFSET(AG1071,(-HoldAggressiveTime-1),0,,))=0,"Defensive","Aggressive")</f>
        <v>Defensive</v>
      </c>
    </row>
    <row r="1072" spans="1:34" ht="15" x14ac:dyDescent="0.2">
      <c r="A1072">
        <f t="shared" si="15"/>
        <v>11</v>
      </c>
      <c r="B1072">
        <f t="shared" si="16"/>
        <v>1959</v>
      </c>
      <c r="C1072" s="70">
        <f t="shared" si="1"/>
        <v>1959.8333333332525</v>
      </c>
      <c r="D1072" s="149">
        <f t="shared" si="383"/>
        <v>21915</v>
      </c>
      <c r="E1072" s="151">
        <v>29.35</v>
      </c>
      <c r="F1072" s="152">
        <v>108832.18210000001</v>
      </c>
      <c r="G1072" s="152">
        <v>1884.3620000000001</v>
      </c>
      <c r="H1072" s="152">
        <v>2615.98881781</v>
      </c>
      <c r="I1072" s="152">
        <v>108832.18210000001</v>
      </c>
      <c r="J1072" s="152">
        <v>29.35</v>
      </c>
      <c r="K1072" s="152">
        <v>29.35</v>
      </c>
      <c r="L1072" s="152">
        <v>35.25</v>
      </c>
      <c r="M1072" s="153">
        <v>18.40335262</v>
      </c>
      <c r="N1072" s="17">
        <f t="shared" ref="N1072:T1072" si="1156">F1072/F1071/$E1072*$E1071-1</f>
        <v>1.5864033726457727E-2</v>
      </c>
      <c r="O1072" s="17">
        <f t="shared" si="1156"/>
        <v>3.774992405216171E-3</v>
      </c>
      <c r="P1072" s="17">
        <f t="shared" si="1156"/>
        <v>3.3749999993819557E-3</v>
      </c>
      <c r="Q1072" s="17">
        <f t="shared" si="1156"/>
        <v>1.5864033726457727E-2</v>
      </c>
      <c r="R1072" s="17">
        <f t="shared" si="1156"/>
        <v>0</v>
      </c>
      <c r="S1072" s="17">
        <f t="shared" si="1156"/>
        <v>0</v>
      </c>
      <c r="T1072" s="17">
        <f t="shared" si="1156"/>
        <v>0</v>
      </c>
      <c r="U1072" s="241">
        <v>1.24E-2</v>
      </c>
      <c r="V1072" s="241">
        <v>-3.1899999999999998E-2</v>
      </c>
      <c r="W1072" s="223">
        <f t="shared" ca="1" si="1128"/>
        <v>1.2611357109219862E-2</v>
      </c>
      <c r="X1072" s="223">
        <f>MMULT(N1072:T1072,'Parameters &amp; Main Results'!$B$12:$B$18)-'Parameters &amp; Main Results'!$B$22/12+MMULT(U1072:V1072,'Parameters &amp; Main Results'!$B$20:$B$21)</f>
        <v>1.2611357109219862E-2</v>
      </c>
      <c r="Y1072" s="223">
        <f>MMULT(N1072:T1072,'Parameters &amp; Main Results'!$C$12:$C$18)-'Parameters &amp; Main Results'!$C$22/12+MMULT(U1072:V1072,'Parameters &amp; Main Results'!$C$20:$C$21)</f>
        <v>1.4613462927666904E-2</v>
      </c>
      <c r="Z1072" s="17">
        <f t="shared" ca="1" si="1113"/>
        <v>36.213378012917602</v>
      </c>
      <c r="AA1072" s="70">
        <f ca="1">Z1072/OFFSET(Z1072,'Parameters &amp; Main Results'!$B$38,0)</f>
        <v>10.506667502125564</v>
      </c>
      <c r="AB1072" s="70">
        <f ca="1">SUMPRODUCT(Z1072:OFFSET(Z1072,'Parameters &amp; Main Results'!$B$38-1,0), 'Cash Flow Assist'!$P$11:OFFSET('Cash Flow Assist'!$P$11,'Parameters &amp; Main Results'!$B$38-1,0)  )/OFFSET(Z1072,'Parameters &amp; Main Results'!$B$38,0)</f>
        <v>2668.9406220936944</v>
      </c>
      <c r="AC1072" s="70">
        <f ca="1">SUMPRODUCT(Z1072:OFFSET(Z1072,'Parameters &amp; Main Results'!$B$38-1,0),'Parameters &amp; Main Results'!$B$42:OFFSET('Parameters &amp; Main Results'!$B$42,'Parameters &amp; Main Results'!$B$38-1,0)   )/OFFSET(Z1072,'Parameters &amp; Main Results'!$B$38,0)</f>
        <v>0</v>
      </c>
      <c r="AD1072" s="155">
        <f t="shared" si="4"/>
        <v>-3.338105698996463E-2</v>
      </c>
      <c r="AE1072" s="252">
        <f t="shared" ca="1" si="1123"/>
        <v>73340.856400000004</v>
      </c>
      <c r="AF1072" s="253">
        <f t="shared" ca="1" si="1125"/>
        <v>0.48392297884320856</v>
      </c>
      <c r="AG1072" s="258">
        <f t="shared" ca="1" si="1126"/>
        <v>0</v>
      </c>
      <c r="AH1072" s="227" t="str">
        <f ca="1">IF(SUM(AG1072:OFFSET(AG1072,(-HoldAggressiveTime-1),0,,))=0,"Defensive","Aggressive")</f>
        <v>Defensive</v>
      </c>
    </row>
    <row r="1073" spans="1:34" ht="15" x14ac:dyDescent="0.2">
      <c r="A1073">
        <f t="shared" si="15"/>
        <v>12</v>
      </c>
      <c r="B1073">
        <f t="shared" si="16"/>
        <v>1959</v>
      </c>
      <c r="C1073" s="70">
        <f t="shared" si="1"/>
        <v>1959.9166666665858</v>
      </c>
      <c r="D1073" s="149">
        <f t="shared" si="383"/>
        <v>21946</v>
      </c>
      <c r="E1073" s="151">
        <v>29.41</v>
      </c>
      <c r="F1073" s="152">
        <v>112123.8876</v>
      </c>
      <c r="G1073" s="152">
        <v>1867.3626999999999</v>
      </c>
      <c r="H1073" s="152">
        <v>2625.0357791400002</v>
      </c>
      <c r="I1073" s="152">
        <v>112123.8876</v>
      </c>
      <c r="J1073" s="152">
        <v>29.41</v>
      </c>
      <c r="K1073" s="152">
        <v>29.41</v>
      </c>
      <c r="L1073" s="152">
        <v>35.25</v>
      </c>
      <c r="M1073" s="153">
        <v>18.886471700000001</v>
      </c>
      <c r="N1073" s="17">
        <f t="shared" ref="N1073:T1073" si="1157">F1073/F1072/$E1073*$E1072-1</f>
        <v>2.8143872385966606E-2</v>
      </c>
      <c r="O1073" s="17">
        <f t="shared" si="1157"/>
        <v>-1.1042967586328611E-2</v>
      </c>
      <c r="P1073" s="17">
        <f t="shared" si="1157"/>
        <v>1.4111555033275991E-3</v>
      </c>
      <c r="Q1073" s="17">
        <f t="shared" si="1157"/>
        <v>2.8143872385966606E-2</v>
      </c>
      <c r="R1073" s="17">
        <f t="shared" si="1157"/>
        <v>0</v>
      </c>
      <c r="S1073" s="17">
        <f t="shared" si="1157"/>
        <v>0</v>
      </c>
      <c r="T1073" s="17">
        <f t="shared" si="1157"/>
        <v>-2.0401224073444135E-3</v>
      </c>
      <c r="U1073" s="241">
        <v>-5.7999999999999996E-3</v>
      </c>
      <c r="V1073" s="241">
        <v>-5.9999999999999995E-4</v>
      </c>
      <c r="W1073" s="223">
        <f t="shared" ca="1" si="1128"/>
        <v>1.8755637985175346E-2</v>
      </c>
      <c r="X1073" s="223">
        <f>MMULT(N1073:T1073,'Parameters &amp; Main Results'!$B$12:$B$18)-'Parameters &amp; Main Results'!$B$22/12+MMULT(U1073:V1073,'Parameters &amp; Main Results'!$B$20:$B$21)</f>
        <v>1.8755637985175346E-2</v>
      </c>
      <c r="Y1073" s="223">
        <f>MMULT(N1073:T1073,'Parameters &amp; Main Results'!$C$12:$C$18)-'Parameters &amp; Main Results'!$C$22/12+MMULT(U1073:V1073,'Parameters &amp; Main Results'!$C$20:$C$21)</f>
        <v>2.4183521722070417E-2</v>
      </c>
      <c r="Z1073" s="17">
        <f t="shared" ca="1" si="1113"/>
        <v>35.762366043670234</v>
      </c>
      <c r="AA1073" s="70">
        <f ca="1">Z1073/OFFSET(Z1073,'Parameters &amp; Main Results'!$B$38,0)</f>
        <v>10.624900512247734</v>
      </c>
      <c r="AB1073" s="70">
        <f ca="1">SUMPRODUCT(Z1073:OFFSET(Z1073,'Parameters &amp; Main Results'!$B$38-1,0), 'Cash Flow Assist'!$P$11:OFFSET('Cash Flow Assist'!$P$11,'Parameters &amp; Main Results'!$B$38-1,0)  )/OFFSET(Z1073,'Parameters &amp; Main Results'!$B$38,0)</f>
        <v>2723.277430886591</v>
      </c>
      <c r="AC1073" s="70">
        <f ca="1">SUMPRODUCT(Z1073:OFFSET(Z1073,'Parameters &amp; Main Results'!$B$38-1,0),'Parameters &amp; Main Results'!$B$42:OFFSET('Parameters &amp; Main Results'!$B$42,'Parameters &amp; Main Results'!$B$38-1,0)   )/OFFSET(Z1073,'Parameters &amp; Main Results'!$B$38,0)</f>
        <v>0</v>
      </c>
      <c r="AD1073" s="155">
        <f t="shared" si="4"/>
        <v>-6.1766568120322773E-3</v>
      </c>
      <c r="AE1073" s="252">
        <f t="shared" ca="1" si="1123"/>
        <v>71247.4519</v>
      </c>
      <c r="AF1073" s="253">
        <f t="shared" ca="1" si="1125"/>
        <v>0.57372487871387301</v>
      </c>
      <c r="AG1073" s="258">
        <f t="shared" ca="1" si="1126"/>
        <v>0</v>
      </c>
      <c r="AH1073" s="227" t="str">
        <f ca="1">IF(SUM(AG1073:OFFSET(AG1073,(-HoldAggressiveTime-1),0,,))=0,"Defensive","Aggressive")</f>
        <v>Defensive</v>
      </c>
    </row>
    <row r="1074" spans="1:34" ht="15" x14ac:dyDescent="0.2">
      <c r="A1074">
        <f t="shared" si="15"/>
        <v>1</v>
      </c>
      <c r="B1074">
        <f t="shared" si="16"/>
        <v>1960</v>
      </c>
      <c r="C1074" s="70">
        <f t="shared" si="1"/>
        <v>1959.9999999999191</v>
      </c>
      <c r="D1074" s="149">
        <f t="shared" si="383"/>
        <v>21975</v>
      </c>
      <c r="E1074" s="151">
        <v>29.37</v>
      </c>
      <c r="F1074" s="152">
        <v>104413.81630000001</v>
      </c>
      <c r="G1074" s="152">
        <v>1870.1631</v>
      </c>
      <c r="H1074" s="152">
        <v>2634.8577880100001</v>
      </c>
      <c r="I1074" s="152">
        <v>104413.81630000001</v>
      </c>
      <c r="J1074" s="152">
        <v>29.37</v>
      </c>
      <c r="K1074" s="152">
        <v>29.37</v>
      </c>
      <c r="L1074" s="152">
        <v>36.5</v>
      </c>
      <c r="M1074" s="153">
        <v>17.684136280000001</v>
      </c>
      <c r="N1074" s="17">
        <f t="shared" ref="N1074:T1074" si="1158">F1074/F1073/$E1074*$E1073-1</f>
        <v>-6.7495577803425855E-2</v>
      </c>
      <c r="O1074" s="17">
        <f t="shared" si="1158"/>
        <v>2.8636314792125361E-3</v>
      </c>
      <c r="P1074" s="17">
        <f t="shared" si="1158"/>
        <v>5.1086965143398722E-3</v>
      </c>
      <c r="Q1074" s="17">
        <f t="shared" si="1158"/>
        <v>-6.7495577803425855E-2</v>
      </c>
      <c r="R1074" s="17">
        <f t="shared" si="1158"/>
        <v>0</v>
      </c>
      <c r="S1074" s="17">
        <f t="shared" si="1158"/>
        <v>0</v>
      </c>
      <c r="T1074" s="17">
        <f t="shared" si="1158"/>
        <v>3.6871222384012192E-2</v>
      </c>
      <c r="U1074" s="241">
        <v>2.0799999999999999E-2</v>
      </c>
      <c r="V1074" s="241">
        <v>2.7300000000000001E-2</v>
      </c>
      <c r="W1074" s="223">
        <f t="shared" ca="1" si="1128"/>
        <v>-4.8247062604192946E-2</v>
      </c>
      <c r="X1074" s="223">
        <f>MMULT(N1074:T1074,'Parameters &amp; Main Results'!$B$12:$B$18)-'Parameters &amp; Main Results'!$B$22/12+MMULT(U1074:V1074,'Parameters &amp; Main Results'!$B$20:$B$21)</f>
        <v>-4.8247062604192946E-2</v>
      </c>
      <c r="Y1074" s="223">
        <f>MMULT(N1074:T1074,'Parameters &amp; Main Results'!$C$12:$C$18)-'Parameters &amp; Main Results'!$C$22/12+MMULT(U1074:V1074,'Parameters &amp; Main Results'!$C$20:$C$21)</f>
        <v>-6.0501323541828682E-2</v>
      </c>
      <c r="Z1074" s="17">
        <f t="shared" ca="1" si="1113"/>
        <v>35.103968714615974</v>
      </c>
      <c r="AA1074" s="70">
        <f ca="1">Z1074/OFFSET(Z1074,'Parameters &amp; Main Results'!$B$38,0)</f>
        <v>10.706793040375167</v>
      </c>
      <c r="AB1074" s="70">
        <f ca="1">SUMPRODUCT(Z1074:OFFSET(Z1074,'Parameters &amp; Main Results'!$B$38-1,0), 'Cash Flow Assist'!$P$11:OFFSET('Cash Flow Assist'!$P$11,'Parameters &amp; Main Results'!$B$38-1,0)  )/OFFSET(Z1074,'Parameters &amp; Main Results'!$B$38,0)</f>
        <v>2785.8568629899255</v>
      </c>
      <c r="AC1074" s="70">
        <f ca="1">SUMPRODUCT(Z1074:OFFSET(Z1074,'Parameters &amp; Main Results'!$B$38-1,0),'Parameters &amp; Main Results'!$B$42:OFFSET('Parameters &amp; Main Results'!$B$42,'Parameters &amp; Main Results'!$B$38-1,0)   )/OFFSET(Z1074,'Parameters &amp; Main Results'!$B$38,0)</f>
        <v>0</v>
      </c>
      <c r="AD1074" s="155">
        <f t="shared" si="4"/>
        <v>-7.3255337595036552E-2</v>
      </c>
      <c r="AE1074" s="252">
        <f t="shared" ca="1" si="1123"/>
        <v>72651.489799999996</v>
      </c>
      <c r="AF1074" s="253">
        <f t="shared" ca="1" si="1125"/>
        <v>0.43718754546448424</v>
      </c>
      <c r="AG1074" s="258">
        <f t="shared" ca="1" si="1126"/>
        <v>0</v>
      </c>
      <c r="AH1074" s="227" t="str">
        <f ca="1">IF(SUM(AG1074:OFFSET(AG1074,(-HoldAggressiveTime-1),0,,))=0,"Defensive","Aggressive")</f>
        <v>Defensive</v>
      </c>
    </row>
    <row r="1075" spans="1:34" ht="15" x14ac:dyDescent="0.2">
      <c r="A1075">
        <f t="shared" si="15"/>
        <v>2</v>
      </c>
      <c r="B1075">
        <f t="shared" si="16"/>
        <v>1960</v>
      </c>
      <c r="C1075" s="70">
        <f t="shared" si="1"/>
        <v>1960.0833333332523</v>
      </c>
      <c r="D1075" s="149">
        <f t="shared" si="383"/>
        <v>22006</v>
      </c>
      <c r="E1075" s="151">
        <v>29.41</v>
      </c>
      <c r="F1075" s="152">
        <v>105675.21739999999</v>
      </c>
      <c r="G1075" s="152">
        <v>1912.4706000000001</v>
      </c>
      <c r="H1075" s="152">
        <v>2644.4091474900001</v>
      </c>
      <c r="I1075" s="152">
        <v>105675.21739999999</v>
      </c>
      <c r="J1075" s="152">
        <v>29.41</v>
      </c>
      <c r="K1075" s="152">
        <v>29.41</v>
      </c>
      <c r="L1075" s="152">
        <v>36.5</v>
      </c>
      <c r="M1075" s="153">
        <v>17.65222013</v>
      </c>
      <c r="N1075" s="17">
        <f t="shared" ref="N1075:T1075" si="1159">F1075/F1074/$E1075*$E1074-1</f>
        <v>1.0704274782080248E-2</v>
      </c>
      <c r="O1075" s="17">
        <f t="shared" si="1159"/>
        <v>2.1231508587157721E-2</v>
      </c>
      <c r="P1075" s="17">
        <f t="shared" si="1159"/>
        <v>2.2599880987035359E-3</v>
      </c>
      <c r="Q1075" s="17">
        <f t="shared" si="1159"/>
        <v>1.0704274782080248E-2</v>
      </c>
      <c r="R1075" s="17">
        <f t="shared" si="1159"/>
        <v>0</v>
      </c>
      <c r="S1075" s="17">
        <f t="shared" si="1159"/>
        <v>0</v>
      </c>
      <c r="T1075" s="17">
        <f t="shared" si="1159"/>
        <v>-1.3600816048962017E-3</v>
      </c>
      <c r="U1075" s="241">
        <v>5.1000000000000004E-3</v>
      </c>
      <c r="V1075" s="241">
        <v>-1.9099999999999999E-2</v>
      </c>
      <c r="W1075" s="223">
        <f t="shared" ca="1" si="1128"/>
        <v>1.2164837057080253E-2</v>
      </c>
      <c r="X1075" s="223">
        <f>MMULT(N1075:T1075,'Parameters &amp; Main Results'!$B$12:$B$18)-'Parameters &amp; Main Results'!$B$22/12+MMULT(U1075:V1075,'Parameters &amp; Main Results'!$B$20:$B$21)</f>
        <v>1.2164837057080253E-2</v>
      </c>
      <c r="Y1075" s="223">
        <f>MMULT(N1075:T1075,'Parameters &amp; Main Results'!$C$12:$C$18)-'Parameters &amp; Main Results'!$C$22/12+MMULT(U1075:V1075,'Parameters &amp; Main Results'!$C$20:$C$21)</f>
        <v>1.1715331495921329E-2</v>
      </c>
      <c r="Z1075" s="17">
        <f t="shared" ca="1" si="1113"/>
        <v>36.883488703137282</v>
      </c>
      <c r="AA1075" s="70">
        <f ca="1">Z1075/OFFSET(Z1075,'Parameters &amp; Main Results'!$B$38,0)</f>
        <v>11.057202525116178</v>
      </c>
      <c r="AB1075" s="70">
        <f ca="1">SUMPRODUCT(Z1075:OFFSET(Z1075,'Parameters &amp; Main Results'!$B$38-1,0), 'Cash Flow Assist'!$P$11:OFFSET('Cash Flow Assist'!$P$11,'Parameters &amp; Main Results'!$B$38-1,0)  )/OFFSET(Z1075,'Parameters &amp; Main Results'!$B$38,0)</f>
        <v>2728.6825977273888</v>
      </c>
      <c r="AC1075" s="70">
        <f ca="1">SUMPRODUCT(Z1075:OFFSET(Z1075,'Parameters &amp; Main Results'!$B$38-1,0),'Parameters &amp; Main Results'!$B$42:OFFSET('Parameters &amp; Main Results'!$B$42,'Parameters &amp; Main Results'!$B$38-1,0)   )/OFFSET(Z1075,'Parameters &amp; Main Results'!$B$38,0)</f>
        <v>0</v>
      </c>
      <c r="AD1075" s="155">
        <f t="shared" si="4"/>
        <v>-6.3335208075827598E-2</v>
      </c>
      <c r="AE1075" s="252">
        <f t="shared" ca="1" si="1123"/>
        <v>69898.841400000005</v>
      </c>
      <c r="AF1075" s="253">
        <f t="shared" ca="1" si="1125"/>
        <v>0.51183074402145934</v>
      </c>
      <c r="AG1075" s="258">
        <f t="shared" ca="1" si="1126"/>
        <v>0</v>
      </c>
      <c r="AH1075" s="227" t="str">
        <f ca="1">IF(SUM(AG1075:OFFSET(AG1075,(-HoldAggressiveTime-1),0,,))=0,"Defensive","Aggressive")</f>
        <v>Defensive</v>
      </c>
    </row>
    <row r="1076" spans="1:34" ht="15" x14ac:dyDescent="0.2">
      <c r="A1076">
        <f t="shared" si="15"/>
        <v>3</v>
      </c>
      <c r="B1076">
        <f t="shared" si="16"/>
        <v>1960</v>
      </c>
      <c r="C1076" s="70">
        <f t="shared" si="1"/>
        <v>1960.1666666665856</v>
      </c>
      <c r="D1076" s="149">
        <f t="shared" si="383"/>
        <v>22036</v>
      </c>
      <c r="E1076" s="151">
        <v>29.41</v>
      </c>
      <c r="F1076" s="152">
        <v>104511.2643</v>
      </c>
      <c r="G1076" s="152">
        <v>1957.0645999999999</v>
      </c>
      <c r="H1076" s="152">
        <v>2653.1356976799998</v>
      </c>
      <c r="I1076" s="152">
        <v>104511.2643</v>
      </c>
      <c r="J1076" s="152">
        <v>29.41</v>
      </c>
      <c r="K1076" s="152">
        <v>29.41</v>
      </c>
      <c r="L1076" s="152">
        <v>36.5</v>
      </c>
      <c r="M1076" s="153">
        <v>17.386557369999998</v>
      </c>
      <c r="N1076" s="17">
        <f t="shared" ref="N1076:T1076" si="1160">F1076/F1075/$E1076*$E1075-1</f>
        <v>-1.1014437714324421E-2</v>
      </c>
      <c r="O1076" s="17">
        <f t="shared" si="1160"/>
        <v>2.3317482632151165E-2</v>
      </c>
      <c r="P1076" s="17">
        <f t="shared" si="1160"/>
        <v>3.30000000124131E-3</v>
      </c>
      <c r="Q1076" s="17">
        <f t="shared" si="1160"/>
        <v>-1.1014437714324421E-2</v>
      </c>
      <c r="R1076" s="17">
        <f t="shared" si="1160"/>
        <v>0</v>
      </c>
      <c r="S1076" s="17">
        <f t="shared" si="1160"/>
        <v>0</v>
      </c>
      <c r="T1076" s="17">
        <f t="shared" si="1160"/>
        <v>0</v>
      </c>
      <c r="U1076" s="241">
        <v>-4.7999999999999996E-3</v>
      </c>
      <c r="V1076" s="241">
        <v>-2.8799999999999999E-2</v>
      </c>
      <c r="W1076" s="223">
        <f t="shared" ca="1" si="1128"/>
        <v>-3.6389984259797494E-3</v>
      </c>
      <c r="X1076" s="223">
        <f>MMULT(N1076:T1076,'Parameters &amp; Main Results'!$B$12:$B$18)-'Parameters &amp; Main Results'!$B$22/12+MMULT(U1076:V1076,'Parameters &amp; Main Results'!$B$20:$B$21)</f>
        <v>-3.6389984259797494E-3</v>
      </c>
      <c r="Y1076" s="223">
        <f>MMULT(N1076:T1076,'Parameters &amp; Main Results'!$C$12:$C$18)-'Parameters &amp; Main Results'!$C$22/12+MMULT(U1076:V1076,'Parameters &amp; Main Results'!$C$20:$C$21)</f>
        <v>-7.6229123463435302E-3</v>
      </c>
      <c r="Z1076" s="17">
        <f t="shared" ca="1" si="1113"/>
        <v>36.440199612523458</v>
      </c>
      <c r="AA1076" s="70">
        <f ca="1">Z1076/OFFSET(Z1076,'Parameters &amp; Main Results'!$B$38,0)</f>
        <v>11.0356213423812</v>
      </c>
      <c r="AB1076" s="70">
        <f ca="1">SUMPRODUCT(Z1076:OFFSET(Z1076,'Parameters &amp; Main Results'!$B$38-1,0), 'Cash Flow Assist'!$P$11:OFFSET('Cash Flow Assist'!$P$11,'Parameters &amp; Main Results'!$B$38-1,0)  )/OFFSET(Z1076,'Parameters &amp; Main Results'!$B$38,0)</f>
        <v>2746.3263338768434</v>
      </c>
      <c r="AC1076" s="70">
        <f ca="1">SUMPRODUCT(Z1076:OFFSET(Z1076,'Parameters &amp; Main Results'!$B$38-1,0),'Parameters &amp; Main Results'!$B$42:OFFSET('Parameters &amp; Main Results'!$B$42,'Parameters &amp; Main Results'!$B$38-1,0)   )/OFFSET(Z1076,'Parameters &amp; Main Results'!$B$38,0)</f>
        <v>0</v>
      </c>
      <c r="AD1076" s="155">
        <f t="shared" si="4"/>
        <v>-7.3652044085677049E-2</v>
      </c>
      <c r="AE1076" s="252">
        <f t="shared" ca="1" si="1123"/>
        <v>73145.300799999997</v>
      </c>
      <c r="AF1076" s="253">
        <f t="shared" ca="1" si="1125"/>
        <v>0.42881720571173043</v>
      </c>
      <c r="AG1076" s="258">
        <f t="shared" ca="1" si="1126"/>
        <v>0</v>
      </c>
      <c r="AH1076" s="227" t="str">
        <f ca="1">IF(SUM(AG1076:OFFSET(AG1076,(-HoldAggressiveTime-1),0,,))=0,"Defensive","Aggressive")</f>
        <v>Defensive</v>
      </c>
    </row>
    <row r="1077" spans="1:34" ht="15" x14ac:dyDescent="0.2">
      <c r="A1077">
        <f t="shared" si="15"/>
        <v>4</v>
      </c>
      <c r="B1077">
        <f t="shared" si="16"/>
        <v>1960</v>
      </c>
      <c r="C1077" s="70">
        <f t="shared" si="1"/>
        <v>1960.2499999999188</v>
      </c>
      <c r="D1077" s="149">
        <f t="shared" si="383"/>
        <v>22067</v>
      </c>
      <c r="E1077" s="151">
        <v>29.54</v>
      </c>
      <c r="F1077" s="152">
        <v>102986.5721</v>
      </c>
      <c r="G1077" s="152">
        <v>1959.2521999999999</v>
      </c>
      <c r="H1077" s="152">
        <v>2660.45393031</v>
      </c>
      <c r="I1077" s="152">
        <v>102986.5721</v>
      </c>
      <c r="J1077" s="152">
        <v>29.54</v>
      </c>
      <c r="K1077" s="152">
        <v>29.54</v>
      </c>
      <c r="L1077" s="152">
        <v>36.5</v>
      </c>
      <c r="M1077" s="153">
        <v>16.929360930000001</v>
      </c>
      <c r="N1077" s="17">
        <f t="shared" ref="N1077:T1077" si="1161">F1077/F1076/$E1077*$E1076-1</f>
        <v>-1.892539337955268E-2</v>
      </c>
      <c r="O1077" s="17">
        <f t="shared" si="1161"/>
        <v>-3.2879351501762244E-3</v>
      </c>
      <c r="P1077" s="17">
        <f t="shared" si="1161"/>
        <v>-1.6546180330851978E-3</v>
      </c>
      <c r="Q1077" s="17">
        <f t="shared" si="1161"/>
        <v>-1.892539337955268E-2</v>
      </c>
      <c r="R1077" s="17">
        <f t="shared" si="1161"/>
        <v>0</v>
      </c>
      <c r="S1077" s="17">
        <f t="shared" si="1161"/>
        <v>0</v>
      </c>
      <c r="T1077" s="17">
        <f t="shared" si="1161"/>
        <v>-4.4008124576845331E-3</v>
      </c>
      <c r="U1077" s="241">
        <v>3.3E-3</v>
      </c>
      <c r="V1077" s="241">
        <v>-2.2599999999999999E-2</v>
      </c>
      <c r="W1077" s="223">
        <f t="shared" ca="1" si="1128"/>
        <v>-1.5113339354250648E-2</v>
      </c>
      <c r="X1077" s="223">
        <f>MMULT(N1077:T1077,'Parameters &amp; Main Results'!$B$12:$B$18)-'Parameters &amp; Main Results'!$B$22/12+MMULT(U1077:V1077,'Parameters &amp; Main Results'!$B$20:$B$21)</f>
        <v>-1.5113339354250648E-2</v>
      </c>
      <c r="Y1077" s="223">
        <f>MMULT(N1077:T1077,'Parameters &amp; Main Results'!$C$12:$C$18)-'Parameters &amp; Main Results'!$C$22/12+MMULT(U1077:V1077,'Parameters &amp; Main Results'!$C$20:$C$21)</f>
        <v>-1.7403314223281702E-2</v>
      </c>
      <c r="Z1077" s="17">
        <f t="shared" ca="1" si="1113"/>
        <v>36.573289756379822</v>
      </c>
      <c r="AA1077" s="70">
        <f ca="1">Z1077/OFFSET(Z1077,'Parameters &amp; Main Results'!$B$38,0)</f>
        <v>10.860531691273453</v>
      </c>
      <c r="AB1077" s="70">
        <f ca="1">SUMPRODUCT(Z1077:OFFSET(Z1077,'Parameters &amp; Main Results'!$B$38-1,0), 'Cash Flow Assist'!$P$11:OFFSET('Cash Flow Assist'!$P$11,'Parameters &amp; Main Results'!$B$38-1,0)  )/OFFSET(Z1077,'Parameters &amp; Main Results'!$B$38,0)</f>
        <v>2683.077724728892</v>
      </c>
      <c r="AC1077" s="70">
        <f ca="1">SUMPRODUCT(Z1077:OFFSET(Z1077,'Parameters &amp; Main Results'!$B$38-1,0),'Parameters &amp; Main Results'!$B$42:OFFSET('Parameters &amp; Main Results'!$B$42,'Parameters &amp; Main Results'!$B$38-1,0)   )/OFFSET(Z1077,'Parameters &amp; Main Results'!$B$38,0)</f>
        <v>0</v>
      </c>
      <c r="AD1077" s="155">
        <f t="shared" si="4"/>
        <v>-9.1183543557700086E-2</v>
      </c>
      <c r="AE1077" s="252">
        <f t="shared" ca="1" si="1123"/>
        <v>71895.278000000006</v>
      </c>
      <c r="AF1077" s="253">
        <f t="shared" ca="1" si="1125"/>
        <v>0.43245251934348172</v>
      </c>
      <c r="AG1077" s="258">
        <f t="shared" ca="1" si="1126"/>
        <v>0</v>
      </c>
      <c r="AH1077" s="227" t="str">
        <f ca="1">IF(SUM(AG1077:OFFSET(AG1077,(-HoldAggressiveTime-1),0,,))=0,"Defensive","Aggressive")</f>
        <v>Defensive</v>
      </c>
    </row>
    <row r="1078" spans="1:34" ht="15" x14ac:dyDescent="0.2">
      <c r="A1078">
        <f t="shared" si="15"/>
        <v>5</v>
      </c>
      <c r="B1078">
        <f t="shared" si="16"/>
        <v>1960</v>
      </c>
      <c r="C1078" s="70">
        <f t="shared" si="1"/>
        <v>1960.3333333332521</v>
      </c>
      <c r="D1078" s="149">
        <f t="shared" si="383"/>
        <v>22097</v>
      </c>
      <c r="E1078" s="151">
        <v>29.57</v>
      </c>
      <c r="F1078" s="152">
        <v>106059.6376</v>
      </c>
      <c r="G1078" s="152">
        <v>1955.1853000000001</v>
      </c>
      <c r="H1078" s="152">
        <v>2667.6149854800001</v>
      </c>
      <c r="I1078" s="152">
        <v>106059.6376</v>
      </c>
      <c r="J1078" s="152">
        <v>29.57</v>
      </c>
      <c r="K1078" s="152">
        <v>29.57</v>
      </c>
      <c r="L1078" s="152">
        <v>36.5</v>
      </c>
      <c r="M1078" s="153">
        <v>17.446794700000002</v>
      </c>
      <c r="N1078" s="17">
        <f t="shared" ref="N1078:T1078" si="1162">F1078/F1077/$E1078*$E1077-1</f>
        <v>2.8794662329011622E-2</v>
      </c>
      <c r="O1078" s="17">
        <f t="shared" si="1162"/>
        <v>-3.0881767777296565E-3</v>
      </c>
      <c r="P1078" s="17">
        <f t="shared" si="1162"/>
        <v>1.6743940959595971E-3</v>
      </c>
      <c r="Q1078" s="17">
        <f t="shared" si="1162"/>
        <v>2.8794662329011622E-2</v>
      </c>
      <c r="R1078" s="17">
        <f t="shared" si="1162"/>
        <v>0</v>
      </c>
      <c r="S1078" s="17">
        <f t="shared" si="1162"/>
        <v>0</v>
      </c>
      <c r="T1078" s="17">
        <f t="shared" si="1162"/>
        <v>-1.014541765302801E-3</v>
      </c>
      <c r="U1078" s="241">
        <v>1.2200000000000001E-2</v>
      </c>
      <c r="V1078" s="241">
        <v>-3.6400000000000002E-2</v>
      </c>
      <c r="W1078" s="223">
        <f t="shared" ca="1" si="1128"/>
        <v>2.0885967636280981E-2</v>
      </c>
      <c r="X1078" s="223">
        <f>MMULT(N1078:T1078,'Parameters &amp; Main Results'!$B$12:$B$18)-'Parameters &amp; Main Results'!$B$22/12+MMULT(U1078:V1078,'Parameters &amp; Main Results'!$B$20:$B$21)</f>
        <v>2.0885967636280981E-2</v>
      </c>
      <c r="Y1078" s="223">
        <f>MMULT(N1078:T1078,'Parameters &amp; Main Results'!$C$12:$C$18)-'Parameters &amp; Main Results'!$C$22/12+MMULT(U1078:V1078,'Parameters &amp; Main Results'!$C$20:$C$21)</f>
        <v>2.556471175167083E-2</v>
      </c>
      <c r="Z1078" s="17">
        <f t="shared" ca="1" si="1113"/>
        <v>37.134516303023368</v>
      </c>
      <c r="AA1078" s="70">
        <f ca="1">Z1078/OFFSET(Z1078,'Parameters &amp; Main Results'!$B$38,0)</f>
        <v>10.941065872964025</v>
      </c>
      <c r="AB1078" s="70">
        <f ca="1">SUMPRODUCT(Z1078:OFFSET(Z1078,'Parameters &amp; Main Results'!$B$38-1,0), 'Cash Flow Assist'!$P$11:OFFSET('Cash Flow Assist'!$P$11,'Parameters &amp; Main Results'!$B$38-1,0)  )/OFFSET(Z1078,'Parameters &amp; Main Results'!$B$38,0)</f>
        <v>2652.3390942243464</v>
      </c>
      <c r="AC1078" s="70">
        <f ca="1">SUMPRODUCT(Z1078:OFFSET(Z1078,'Parameters &amp; Main Results'!$B$38-1,0),'Parameters &amp; Main Results'!$B$42:OFFSET('Parameters &amp; Main Results'!$B$42,'Parameters &amp; Main Results'!$B$38-1,0)   )/OFFSET(Z1078,'Parameters &amp; Main Results'!$B$38,0)</f>
        <v>0</v>
      </c>
      <c r="AD1078" s="155">
        <f t="shared" si="4"/>
        <v>-6.5014480575395162E-2</v>
      </c>
      <c r="AE1078" s="252">
        <f t="shared" ca="1" si="1123"/>
        <v>74372.795400000003</v>
      </c>
      <c r="AF1078" s="253">
        <f t="shared" ca="1" si="1125"/>
        <v>0.42605420476100592</v>
      </c>
      <c r="AG1078" s="258">
        <f t="shared" ca="1" si="1126"/>
        <v>0</v>
      </c>
      <c r="AH1078" s="227" t="str">
        <f ca="1">IF(SUM(AG1078:OFFSET(AG1078,(-HoldAggressiveTime-1),0,,))=0,"Defensive","Aggressive")</f>
        <v>Defensive</v>
      </c>
    </row>
    <row r="1079" spans="1:34" ht="15" x14ac:dyDescent="0.2">
      <c r="A1079">
        <f t="shared" si="15"/>
        <v>6</v>
      </c>
      <c r="B1079">
        <f t="shared" si="16"/>
        <v>1960</v>
      </c>
      <c r="C1079" s="70">
        <f t="shared" si="1"/>
        <v>1960.4166666665853</v>
      </c>
      <c r="D1079" s="149">
        <f t="shared" si="383"/>
        <v>22128</v>
      </c>
      <c r="E1079" s="151">
        <v>29.61</v>
      </c>
      <c r="F1079" s="152">
        <v>108439.3711</v>
      </c>
      <c r="G1079" s="152">
        <v>1994.1709000000001</v>
      </c>
      <c r="H1079" s="152">
        <v>2674.9286965599999</v>
      </c>
      <c r="I1079" s="152">
        <v>108439.3711</v>
      </c>
      <c r="J1079" s="152">
        <v>29.61</v>
      </c>
      <c r="K1079" s="152">
        <v>29.61</v>
      </c>
      <c r="L1079" s="152">
        <v>36.5</v>
      </c>
      <c r="M1079" s="153">
        <v>17.71753176</v>
      </c>
      <c r="N1079" s="17">
        <f t="shared" ref="N1079:T1079" si="1163">F1079/F1078/$E1079*$E1078-1</f>
        <v>2.1056486235410343E-2</v>
      </c>
      <c r="O1079" s="17">
        <f t="shared" si="1163"/>
        <v>1.8561762184906572E-2</v>
      </c>
      <c r="P1079" s="17">
        <f t="shared" si="1163"/>
        <v>1.3870679931033969E-3</v>
      </c>
      <c r="Q1079" s="17">
        <f t="shared" si="1163"/>
        <v>2.1056486235410343E-2</v>
      </c>
      <c r="R1079" s="17">
        <f t="shared" si="1163"/>
        <v>0</v>
      </c>
      <c r="S1079" s="17">
        <f t="shared" si="1163"/>
        <v>0</v>
      </c>
      <c r="T1079" s="17">
        <f t="shared" si="1163"/>
        <v>-1.350894967916183E-3</v>
      </c>
      <c r="U1079" s="241">
        <v>-1.9E-3</v>
      </c>
      <c r="V1079" s="241">
        <v>-2.0999999999999999E-3</v>
      </c>
      <c r="W1079" s="223">
        <f t="shared" ca="1" si="1128"/>
        <v>1.9395505698476596E-2</v>
      </c>
      <c r="X1079" s="223">
        <f>MMULT(N1079:T1079,'Parameters &amp; Main Results'!$B$12:$B$18)-'Parameters &amp; Main Results'!$B$22/12+MMULT(U1079:V1079,'Parameters &amp; Main Results'!$B$20:$B$21)</f>
        <v>1.9395505698476596E-2</v>
      </c>
      <c r="Y1079" s="223">
        <f>MMULT(N1079:T1079,'Parameters &amp; Main Results'!$C$12:$C$18)-'Parameters &amp; Main Results'!$C$22/12+MMULT(U1079:V1079,'Parameters &amp; Main Results'!$C$20:$C$21)</f>
        <v>2.0765347163693302E-2</v>
      </c>
      <c r="Z1079" s="17">
        <f t="shared" ca="1" si="1113"/>
        <v>36.374793542322031</v>
      </c>
      <c r="AA1079" s="70">
        <f ca="1">Z1079/OFFSET(Z1079,'Parameters &amp; Main Results'!$B$38,0)</f>
        <v>10.96442901371439</v>
      </c>
      <c r="AB1079" s="70">
        <f ca="1">SUMPRODUCT(Z1079:OFFSET(Z1079,'Parameters &amp; Main Results'!$B$38-1,0), 'Cash Flow Assist'!$P$11:OFFSET('Cash Flow Assist'!$P$11,'Parameters &amp; Main Results'!$B$38-1,0)  )/OFFSET(Z1079,'Parameters &amp; Main Results'!$B$38,0)</f>
        <v>2703.3473940666399</v>
      </c>
      <c r="AC1079" s="70">
        <f ca="1">SUMPRODUCT(Z1079:OFFSET(Z1079,'Parameters &amp; Main Results'!$B$38-1,0),'Parameters &amp; Main Results'!$B$42:OFFSET('Parameters &amp; Main Results'!$B$42,'Parameters &amp; Main Results'!$B$38-1,0)   )/OFFSET(Z1079,'Parameters &amp; Main Results'!$B$38,0)</f>
        <v>0</v>
      </c>
      <c r="AD1079" s="155">
        <f t="shared" si="4"/>
        <v>-4.5326970855323001E-2</v>
      </c>
      <c r="AE1079" s="252">
        <f t="shared" ca="1" si="1123"/>
        <v>76994.526700000002</v>
      </c>
      <c r="AF1079" s="253">
        <f t="shared" ca="1" si="1125"/>
        <v>0.40840363267016488</v>
      </c>
      <c r="AG1079" s="258">
        <f t="shared" ca="1" si="1126"/>
        <v>0</v>
      </c>
      <c r="AH1079" s="227" t="str">
        <f ca="1">IF(SUM(AG1079:OFFSET(AG1079,(-HoldAggressiveTime-1),0,,))=0,"Defensive","Aggressive")</f>
        <v>Defensive</v>
      </c>
    </row>
    <row r="1080" spans="1:34" ht="15" x14ac:dyDescent="0.2">
      <c r="A1080">
        <f t="shared" si="15"/>
        <v>7</v>
      </c>
      <c r="B1080">
        <f t="shared" si="16"/>
        <v>1960</v>
      </c>
      <c r="C1080" s="70">
        <f t="shared" si="1"/>
        <v>1960.4999999999186</v>
      </c>
      <c r="D1080" s="149">
        <f t="shared" si="383"/>
        <v>22159</v>
      </c>
      <c r="E1080" s="151">
        <v>29.55</v>
      </c>
      <c r="F1080" s="152">
        <v>106062.4814</v>
      </c>
      <c r="G1080" s="152">
        <v>2041.9492</v>
      </c>
      <c r="H1080" s="152">
        <v>2680.4123003899999</v>
      </c>
      <c r="I1080" s="152">
        <v>106062.4814</v>
      </c>
      <c r="J1080" s="152">
        <v>29.55</v>
      </c>
      <c r="K1080" s="152">
        <v>29.55</v>
      </c>
      <c r="L1080" s="152">
        <v>36.5</v>
      </c>
      <c r="M1080" s="153">
        <v>17.280337809999999</v>
      </c>
      <c r="N1080" s="17">
        <f t="shared" ref="N1080:T1080" si="1164">F1080/F1079/$E1080*$E1079-1</f>
        <v>-1.9933114567991739E-2</v>
      </c>
      <c r="O1080" s="17">
        <f t="shared" si="1164"/>
        <v>2.6038084171317921E-2</v>
      </c>
      <c r="P1080" s="17">
        <f t="shared" si="1164"/>
        <v>4.0846192901087264E-3</v>
      </c>
      <c r="Q1080" s="17">
        <f t="shared" si="1164"/>
        <v>-1.9933114567991739E-2</v>
      </c>
      <c r="R1080" s="17">
        <f t="shared" si="1164"/>
        <v>0</v>
      </c>
      <c r="S1080" s="17">
        <f t="shared" si="1164"/>
        <v>0</v>
      </c>
      <c r="T1080" s="17">
        <f t="shared" si="1164"/>
        <v>2.0304568527917954E-3</v>
      </c>
      <c r="U1080" s="241">
        <v>-4.7000000000000002E-3</v>
      </c>
      <c r="V1080" s="241">
        <v>1.9599999999999999E-2</v>
      </c>
      <c r="W1080" s="223">
        <f t="shared" ca="1" si="1128"/>
        <v>-9.682362915757298E-3</v>
      </c>
      <c r="X1080" s="223">
        <f>MMULT(N1080:T1080,'Parameters &amp; Main Results'!$B$12:$B$18)-'Parameters &amp; Main Results'!$B$22/12+MMULT(U1080:V1080,'Parameters &amp; Main Results'!$B$20:$B$21)</f>
        <v>-9.682362915757298E-3</v>
      </c>
      <c r="Y1080" s="223">
        <f>MMULT(N1080:T1080,'Parameters &amp; Main Results'!$C$12:$C$18)-'Parameters &amp; Main Results'!$C$22/12+MMULT(U1080:V1080,'Parameters &amp; Main Results'!$C$20:$C$21)</f>
        <v>-1.5377661360727442E-2</v>
      </c>
      <c r="Z1080" s="17">
        <f t="shared" ca="1" si="1113"/>
        <v>35.682709349791068</v>
      </c>
      <c r="AA1080" s="70">
        <f ca="1">Z1080/OFFSET(Z1080,'Parameters &amp; Main Results'!$B$38,0)</f>
        <v>10.804586527358898</v>
      </c>
      <c r="AB1080" s="70">
        <f ca="1">SUMPRODUCT(Z1080:OFFSET(Z1080,'Parameters &amp; Main Results'!$B$38-1,0), 'Cash Flow Assist'!$P$11:OFFSET('Cash Flow Assist'!$P$11,'Parameters &amp; Main Results'!$B$38-1,0)  )/OFFSET(Z1080,'Parameters &amp; Main Results'!$B$38,0)</f>
        <v>2705.5960437445797</v>
      </c>
      <c r="AC1080" s="70">
        <f ca="1">SUMPRODUCT(Z1080:OFFSET(Z1080,'Parameters &amp; Main Results'!$B$38-1,0),'Parameters &amp; Main Results'!$B$42:OFFSET('Parameters &amp; Main Results'!$B$42,'Parameters &amp; Main Results'!$B$38-1,0)   )/OFFSET(Z1080,'Parameters &amp; Main Results'!$B$38,0)</f>
        <v>0</v>
      </c>
      <c r="AD1080" s="155">
        <f t="shared" si="4"/>
        <v>-6.4356577720235619E-2</v>
      </c>
      <c r="AE1080" s="252">
        <f t="shared" ca="1" si="1123"/>
        <v>78401.887400000007</v>
      </c>
      <c r="AF1080" s="253">
        <f t="shared" ca="1" si="1125"/>
        <v>0.35280520555427336</v>
      </c>
      <c r="AG1080" s="258">
        <f t="shared" ca="1" si="1126"/>
        <v>0</v>
      </c>
      <c r="AH1080" s="227" t="str">
        <f ca="1">IF(SUM(AG1080:OFFSET(AG1080,(-HoldAggressiveTime-1),0,,))=0,"Defensive","Aggressive")</f>
        <v>Defensive</v>
      </c>
    </row>
    <row r="1081" spans="1:34" ht="15" x14ac:dyDescent="0.2">
      <c r="A1081">
        <f t="shared" si="15"/>
        <v>8</v>
      </c>
      <c r="B1081">
        <f t="shared" si="16"/>
        <v>1960</v>
      </c>
      <c r="C1081" s="70">
        <f t="shared" si="1"/>
        <v>1960.5833333332519</v>
      </c>
      <c r="D1081" s="149">
        <f t="shared" si="383"/>
        <v>22189</v>
      </c>
      <c r="E1081" s="151">
        <v>29.61</v>
      </c>
      <c r="F1081" s="152">
        <v>109143.15790000001</v>
      </c>
      <c r="G1081" s="152">
        <v>2065.2685999999999</v>
      </c>
      <c r="H1081" s="152">
        <v>2685.5497572999998</v>
      </c>
      <c r="I1081" s="152">
        <v>109143.15790000001</v>
      </c>
      <c r="J1081" s="152">
        <v>29.61</v>
      </c>
      <c r="K1081" s="152">
        <v>29.61</v>
      </c>
      <c r="L1081" s="152">
        <v>36.5</v>
      </c>
      <c r="M1081" s="153">
        <v>17.72212279</v>
      </c>
      <c r="N1081" s="17">
        <f t="shared" ref="N1081:T1081" si="1165">F1081/F1080/$E1081*$E1080-1</f>
        <v>2.6960665525364469E-2</v>
      </c>
      <c r="O1081" s="17">
        <f t="shared" si="1165"/>
        <v>9.3706829539623726E-3</v>
      </c>
      <c r="P1081" s="17">
        <f t="shared" si="1165"/>
        <v>-1.1355960789827257E-4</v>
      </c>
      <c r="Q1081" s="17">
        <f t="shared" si="1165"/>
        <v>2.6960665525364469E-2</v>
      </c>
      <c r="R1081" s="17">
        <f t="shared" si="1165"/>
        <v>0</v>
      </c>
      <c r="S1081" s="17">
        <f t="shared" si="1165"/>
        <v>0</v>
      </c>
      <c r="T1081" s="17">
        <f t="shared" si="1165"/>
        <v>-2.0263424518742745E-3</v>
      </c>
      <c r="U1081" s="241">
        <v>8.5000000000000006E-3</v>
      </c>
      <c r="V1081" s="241">
        <v>-2.2000000000000001E-3</v>
      </c>
      <c r="W1081" s="223">
        <f t="shared" ca="1" si="1128"/>
        <v>2.1951651945555449E-2</v>
      </c>
      <c r="X1081" s="223">
        <f>MMULT(N1081:T1081,'Parameters &amp; Main Results'!$B$12:$B$18)-'Parameters &amp; Main Results'!$B$22/12+MMULT(U1081:V1081,'Parameters &amp; Main Results'!$B$20:$B$21)</f>
        <v>2.1951651945555449E-2</v>
      </c>
      <c r="Y1081" s="223">
        <f>MMULT(N1081:T1081,'Parameters &amp; Main Results'!$C$12:$C$18)-'Parameters &amp; Main Results'!$C$22/12+MMULT(U1081:V1081,'Parameters &amp; Main Results'!$C$20:$C$21)</f>
        <v>2.5160000601557594E-2</v>
      </c>
      <c r="Z1081" s="17">
        <f t="shared" ca="1" si="1113"/>
        <v>36.031580185576026</v>
      </c>
      <c r="AA1081" s="70">
        <f ca="1">Z1081/OFFSET(Z1081,'Parameters &amp; Main Results'!$B$38,0)</f>
        <v>11.089229525829936</v>
      </c>
      <c r="AB1081" s="70">
        <f ca="1">SUMPRODUCT(Z1081:OFFSET(Z1081,'Parameters &amp; Main Results'!$B$38-1,0), 'Cash Flow Assist'!$P$11:OFFSET('Cash Flow Assist'!$P$11,'Parameters &amp; Main Results'!$B$38-1,0)  )/OFFSET(Z1081,'Parameters &amp; Main Results'!$B$38,0)</f>
        <v>2740.0218572119543</v>
      </c>
      <c r="AC1081" s="70">
        <f ca="1">SUMPRODUCT(Z1081:OFFSET(Z1081,'Parameters &amp; Main Results'!$B$38-1,0),'Parameters &amp; Main Results'!$B$42:OFFSET('Parameters &amp; Main Results'!$B$42,'Parameters &amp; Main Results'!$B$38-1,0)   )/OFFSET(Z1081,'Parameters &amp; Main Results'!$B$38,0)</f>
        <v>0</v>
      </c>
      <c r="AD1081" s="155">
        <f t="shared" si="4"/>
        <v>-3.9131008361143582E-2</v>
      </c>
      <c r="AE1081" s="252">
        <f t="shared" ca="1" si="1123"/>
        <v>80702.934200000003</v>
      </c>
      <c r="AF1081" s="253">
        <f t="shared" ca="1" si="1125"/>
        <v>0.35240631560580854</v>
      </c>
      <c r="AG1081" s="258">
        <f t="shared" ca="1" si="1126"/>
        <v>0</v>
      </c>
      <c r="AH1081" s="227" t="str">
        <f ca="1">IF(SUM(AG1081:OFFSET(AG1081,(-HoldAggressiveTime-1),0,,))=0,"Defensive","Aggressive")</f>
        <v>Defensive</v>
      </c>
    </row>
    <row r="1082" spans="1:34" ht="15" x14ac:dyDescent="0.2">
      <c r="A1082">
        <f t="shared" si="15"/>
        <v>9</v>
      </c>
      <c r="B1082">
        <f t="shared" si="16"/>
        <v>1960</v>
      </c>
      <c r="C1082" s="70">
        <f t="shared" si="1"/>
        <v>1960.6666666665851</v>
      </c>
      <c r="D1082" s="149">
        <f t="shared" si="383"/>
        <v>22220</v>
      </c>
      <c r="E1082" s="151">
        <v>29.61</v>
      </c>
      <c r="F1082" s="152">
        <v>102862.72010000001</v>
      </c>
      <c r="G1082" s="152">
        <v>2071.8085999999998</v>
      </c>
      <c r="H1082" s="152">
        <v>2690.6970609999998</v>
      </c>
      <c r="I1082" s="152">
        <v>102862.72010000001</v>
      </c>
      <c r="J1082" s="152">
        <v>29.61</v>
      </c>
      <c r="K1082" s="152">
        <v>29.61</v>
      </c>
      <c r="L1082" s="152">
        <v>36.5</v>
      </c>
      <c r="M1082" s="153">
        <v>16.650681769999998</v>
      </c>
      <c r="N1082" s="17">
        <f t="shared" ref="N1082:T1082" si="1166">F1082/F1081/$E1082*$E1081-1</f>
        <v>-5.7543119704803747E-2</v>
      </c>
      <c r="O1082" s="17">
        <f t="shared" si="1166"/>
        <v>3.1666583223122213E-3</v>
      </c>
      <c r="P1082" s="17">
        <f t="shared" si="1166"/>
        <v>1.916666666111233E-3</v>
      </c>
      <c r="Q1082" s="17">
        <f t="shared" si="1166"/>
        <v>-5.7543119704803747E-2</v>
      </c>
      <c r="R1082" s="17">
        <f t="shared" si="1166"/>
        <v>0</v>
      </c>
      <c r="S1082" s="17">
        <f t="shared" si="1166"/>
        <v>0</v>
      </c>
      <c r="T1082" s="17">
        <f t="shared" si="1166"/>
        <v>0</v>
      </c>
      <c r="U1082" s="241">
        <v>-1.09E-2</v>
      </c>
      <c r="V1082" s="241">
        <v>1.6E-2</v>
      </c>
      <c r="W1082" s="223">
        <f t="shared" ca="1" si="1128"/>
        <v>-4.2565674780807035E-2</v>
      </c>
      <c r="X1082" s="223">
        <f>MMULT(N1082:T1082,'Parameters &amp; Main Results'!$B$12:$B$18)-'Parameters &amp; Main Results'!$B$22/12+MMULT(U1082:V1082,'Parameters &amp; Main Results'!$B$20:$B$21)</f>
        <v>-4.2565674780807035E-2</v>
      </c>
      <c r="Y1082" s="223">
        <f>MMULT(N1082:T1082,'Parameters &amp; Main Results'!$C$12:$C$18)-'Parameters &amp; Main Results'!$C$22/12+MMULT(U1082:V1082,'Parameters &amp; Main Results'!$C$20:$C$21)</f>
        <v>-5.1513808568758819E-2</v>
      </c>
      <c r="Z1082" s="17">
        <f t="shared" ca="1" si="1113"/>
        <v>35.257617243418885</v>
      </c>
      <c r="AA1082" s="70">
        <f ca="1">Z1082/OFFSET(Z1082,'Parameters &amp; Main Results'!$B$38,0)</f>
        <v>10.763768804066737</v>
      </c>
      <c r="AB1082" s="70">
        <f ca="1">SUMPRODUCT(Z1082:OFFSET(Z1082,'Parameters &amp; Main Results'!$B$38-1,0), 'Cash Flow Assist'!$P$11:OFFSET('Cash Flow Assist'!$P$11,'Parameters &amp; Main Results'!$B$38-1,0)  )/OFFSET(Z1082,'Parameters &amp; Main Results'!$B$38,0)</f>
        <v>2707.9788463881214</v>
      </c>
      <c r="AC1082" s="70">
        <f ca="1">SUMPRODUCT(Z1082:OFFSET(Z1082,'Parameters &amp; Main Results'!$B$38-1,0),'Parameters &amp; Main Results'!$B$42:OFFSET('Parameters &amp; Main Results'!$B$42,'Parameters &amp; Main Results'!$B$38-1,0)   )/OFFSET(Z1082,'Parameters &amp; Main Results'!$B$38,0)</f>
        <v>0</v>
      </c>
      <c r="AD1082" s="155">
        <f t="shared" si="4"/>
        <v>-9.4422407767652317E-2</v>
      </c>
      <c r="AE1082" s="252">
        <f t="shared" ca="1" si="1123"/>
        <v>84438.964000000007</v>
      </c>
      <c r="AF1082" s="253">
        <f t="shared" ca="1" si="1125"/>
        <v>0.21819021962420093</v>
      </c>
      <c r="AG1082" s="258">
        <f t="shared" ca="1" si="1126"/>
        <v>0</v>
      </c>
      <c r="AH1082" s="227" t="str">
        <f ca="1">IF(SUM(AG1082:OFFSET(AG1082,(-HoldAggressiveTime-1),0,,))=0,"Defensive","Aggressive")</f>
        <v>Defensive</v>
      </c>
    </row>
    <row r="1083" spans="1:34" ht="15" x14ac:dyDescent="0.2">
      <c r="A1083">
        <f t="shared" si="15"/>
        <v>10</v>
      </c>
      <c r="B1083">
        <f t="shared" si="16"/>
        <v>1960</v>
      </c>
      <c r="C1083" s="70">
        <f t="shared" si="1"/>
        <v>1960.7499999999184</v>
      </c>
      <c r="D1083" s="149">
        <f t="shared" si="383"/>
        <v>22250</v>
      </c>
      <c r="E1083" s="151">
        <v>29.75</v>
      </c>
      <c r="F1083" s="152">
        <v>102924.126</v>
      </c>
      <c r="G1083" s="152">
        <v>2063.2521000000002</v>
      </c>
      <c r="H1083" s="152">
        <v>2696.2578349300002</v>
      </c>
      <c r="I1083" s="152">
        <v>102924.126</v>
      </c>
      <c r="J1083" s="152">
        <v>29.75</v>
      </c>
      <c r="K1083" s="152">
        <v>29.75</v>
      </c>
      <c r="L1083" s="152">
        <v>36.5</v>
      </c>
      <c r="M1083" s="153">
        <v>16.500028499999999</v>
      </c>
      <c r="N1083" s="17">
        <f t="shared" ref="N1083:T1083" si="1167">F1083/F1082/$E1083*$E1082-1</f>
        <v>-4.1117221849094054E-3</v>
      </c>
      <c r="O1083" s="17">
        <f t="shared" si="1167"/>
        <v>-8.8164136624678813E-3</v>
      </c>
      <c r="P1083" s="17">
        <f t="shared" si="1167"/>
        <v>-2.6489411750154623E-3</v>
      </c>
      <c r="Q1083" s="17">
        <f t="shared" si="1167"/>
        <v>-4.1117221849094054E-3</v>
      </c>
      <c r="R1083" s="17">
        <f t="shared" si="1167"/>
        <v>0</v>
      </c>
      <c r="S1083" s="17">
        <f t="shared" si="1167"/>
        <v>0</v>
      </c>
      <c r="T1083" s="17">
        <f t="shared" si="1167"/>
        <v>-4.7058823529412264E-3</v>
      </c>
      <c r="U1083" s="241">
        <v>-4.07E-2</v>
      </c>
      <c r="V1083" s="241">
        <v>2.7400000000000001E-2</v>
      </c>
      <c r="W1083" s="223">
        <f t="shared" ca="1" si="1128"/>
        <v>-5.1240351554893582E-3</v>
      </c>
      <c r="X1083" s="223">
        <f>MMULT(N1083:T1083,'Parameters &amp; Main Results'!$B$12:$B$18)-'Parameters &amp; Main Results'!$B$22/12+MMULT(U1083:V1083,'Parameters &amp; Main Results'!$B$20:$B$21)</f>
        <v>-5.1240351554893582E-3</v>
      </c>
      <c r="Y1083" s="223">
        <f>MMULT(N1083:T1083,'Parameters &amp; Main Results'!$C$12:$C$18)-'Parameters &amp; Main Results'!$C$22/12+MMULT(U1083:V1083,'Parameters &amp; Main Results'!$C$20:$C$21)</f>
        <v>-4.6238579993319196E-3</v>
      </c>
      <c r="Z1083" s="17">
        <f t="shared" ca="1" si="1113"/>
        <v>36.825102583769471</v>
      </c>
      <c r="AA1083" s="70">
        <f ca="1">Z1083/OFFSET(Z1083,'Parameters &amp; Main Results'!$B$38,0)</f>
        <v>11.158939347649421</v>
      </c>
      <c r="AB1083" s="70">
        <f ca="1">SUMPRODUCT(Z1083:OFFSET(Z1083,'Parameters &amp; Main Results'!$B$38-1,0), 'Cash Flow Assist'!$P$11:OFFSET('Cash Flow Assist'!$P$11,'Parameters &amp; Main Results'!$B$38-1,0)  )/OFFSET(Z1083,'Parameters &amp; Main Results'!$B$38,0)</f>
        <v>2678.2068366762401</v>
      </c>
      <c r="AC1083" s="70">
        <f ca="1">SUMPRODUCT(Z1083:OFFSET(Z1083,'Parameters &amp; Main Results'!$B$38-1,0),'Parameters &amp; Main Results'!$B$42:OFFSET('Parameters &amp; Main Results'!$B$42,'Parameters &amp; Main Results'!$B$38-1,0)   )/OFFSET(Z1083,'Parameters &amp; Main Results'!$B$38,0)</f>
        <v>0</v>
      </c>
      <c r="AD1083" s="155">
        <f t="shared" si="4"/>
        <v>-9.8145891243790917E-2</v>
      </c>
      <c r="AE1083" s="252">
        <f t="shared" ca="1" si="1123"/>
        <v>85698.741500000004</v>
      </c>
      <c r="AF1083" s="253">
        <f t="shared" ca="1" si="1125"/>
        <v>0.2009992702168211</v>
      </c>
      <c r="AG1083" s="258">
        <f t="shared" ca="1" si="1126"/>
        <v>0</v>
      </c>
      <c r="AH1083" s="227" t="str">
        <f ca="1">IF(SUM(AG1083:OFFSET(AG1083,(-HoldAggressiveTime-1),0,,))=0,"Defensive","Aggressive")</f>
        <v>Defensive</v>
      </c>
    </row>
    <row r="1084" spans="1:34" ht="15" x14ac:dyDescent="0.2">
      <c r="A1084">
        <f t="shared" si="15"/>
        <v>11</v>
      </c>
      <c r="B1084">
        <f t="shared" si="16"/>
        <v>1960</v>
      </c>
      <c r="C1084" s="70">
        <f t="shared" si="1"/>
        <v>1960.8333333332516</v>
      </c>
      <c r="D1084" s="149">
        <f t="shared" si="383"/>
        <v>22281</v>
      </c>
      <c r="E1084" s="151">
        <v>29.78</v>
      </c>
      <c r="F1084" s="152">
        <v>107382.02740000001</v>
      </c>
      <c r="G1084" s="152">
        <v>2063.2419</v>
      </c>
      <c r="H1084" s="152">
        <v>2701.42566244</v>
      </c>
      <c r="I1084" s="152">
        <v>107382.02740000001</v>
      </c>
      <c r="J1084" s="152">
        <v>29.78</v>
      </c>
      <c r="K1084" s="152">
        <v>29.78</v>
      </c>
      <c r="L1084" s="152">
        <v>36.5</v>
      </c>
      <c r="M1084" s="153">
        <v>17.16772585</v>
      </c>
      <c r="N1084" s="17">
        <f t="shared" ref="N1084:T1084" si="1168">F1084/F1083/$E1084*$E1083-1</f>
        <v>4.2261481889786845E-2</v>
      </c>
      <c r="O1084" s="17">
        <f t="shared" si="1168"/>
        <v>-1.0123261800422112E-3</v>
      </c>
      <c r="P1084" s="17">
        <f t="shared" si="1168"/>
        <v>9.0734832963934586E-4</v>
      </c>
      <c r="Q1084" s="17">
        <f t="shared" si="1168"/>
        <v>4.2261481889786845E-2</v>
      </c>
      <c r="R1084" s="17">
        <f t="shared" si="1168"/>
        <v>0</v>
      </c>
      <c r="S1084" s="17">
        <f t="shared" si="1168"/>
        <v>0</v>
      </c>
      <c r="T1084" s="17">
        <f t="shared" si="1168"/>
        <v>-1.007387508394908E-3</v>
      </c>
      <c r="U1084" s="241">
        <v>3.7000000000000002E-3</v>
      </c>
      <c r="V1084" s="241">
        <v>-2.4299999999999999E-2</v>
      </c>
      <c r="W1084" s="223">
        <f t="shared" ca="1" si="1128"/>
        <v>3.1401610139245278E-2</v>
      </c>
      <c r="X1084" s="223">
        <f>MMULT(N1084:T1084,'Parameters &amp; Main Results'!$B$12:$B$18)-'Parameters &amp; Main Results'!$B$22/12+MMULT(U1084:V1084,'Parameters &amp; Main Results'!$B$20:$B$21)</f>
        <v>3.1401610139245278E-2</v>
      </c>
      <c r="Y1084" s="223">
        <f>MMULT(N1084:T1084,'Parameters &amp; Main Results'!$C$12:$C$18)-'Parameters &amp; Main Results'!$C$22/12+MMULT(U1084:V1084,'Parameters &amp; Main Results'!$C$20:$C$21)</f>
        <v>3.7892434416137266E-2</v>
      </c>
      <c r="Z1084" s="17">
        <f t="shared" ca="1" si="1113"/>
        <v>37.014767553988371</v>
      </c>
      <c r="AA1084" s="70">
        <f ca="1">Z1084/OFFSET(Z1084,'Parameters &amp; Main Results'!$B$38,0)</f>
        <v>11.025053155051435</v>
      </c>
      <c r="AB1084" s="70">
        <f ca="1">SUMPRODUCT(Z1084:OFFSET(Z1084,'Parameters &amp; Main Results'!$B$38-1,0), 'Cash Flow Assist'!$P$11:OFFSET('Cash Flow Assist'!$P$11,'Parameters &amp; Main Results'!$B$38-1,0)  )/OFFSET(Z1084,'Parameters &amp; Main Results'!$B$38,0)</f>
        <v>2622.5292195907641</v>
      </c>
      <c r="AC1084" s="70">
        <f ca="1">SUMPRODUCT(Z1084:OFFSET(Z1084,'Parameters &amp; Main Results'!$B$38-1,0),'Parameters &amp; Main Results'!$B$42:OFFSET('Parameters &amp; Main Results'!$B$42,'Parameters &amp; Main Results'!$B$38-1,0)   )/OFFSET(Z1084,'Parameters &amp; Main Results'!$B$38,0)</f>
        <v>0</v>
      </c>
      <c r="AD1084" s="155">
        <f t="shared" si="4"/>
        <v>-6.0032200159360505E-2</v>
      </c>
      <c r="AE1084" s="252">
        <f t="shared" ca="1" si="1123"/>
        <v>90103.638200000001</v>
      </c>
      <c r="AF1084" s="253">
        <f t="shared" ca="1" si="1125"/>
        <v>0.19176128228748932</v>
      </c>
      <c r="AG1084" s="258">
        <f t="shared" ca="1" si="1126"/>
        <v>0</v>
      </c>
      <c r="AH1084" s="227" t="str">
        <f ca="1">IF(SUM(AG1084:OFFSET(AG1084,(-HoldAggressiveTime-1),0,,))=0,"Defensive","Aggressive")</f>
        <v>Defensive</v>
      </c>
    </row>
    <row r="1085" spans="1:34" ht="15" x14ac:dyDescent="0.2">
      <c r="A1085">
        <f t="shared" si="15"/>
        <v>12</v>
      </c>
      <c r="B1085">
        <f t="shared" si="16"/>
        <v>1960</v>
      </c>
      <c r="C1085" s="70">
        <f t="shared" si="1"/>
        <v>1960.9166666665849</v>
      </c>
      <c r="D1085" s="149">
        <f t="shared" si="383"/>
        <v>22312</v>
      </c>
      <c r="E1085" s="151">
        <v>29.81</v>
      </c>
      <c r="F1085" s="152">
        <v>112665.4938</v>
      </c>
      <c r="G1085" s="152">
        <v>2085.1565999999998</v>
      </c>
      <c r="H1085" s="152">
        <v>2706.7609781299998</v>
      </c>
      <c r="I1085" s="152">
        <v>112665.4938</v>
      </c>
      <c r="J1085" s="152">
        <v>29.81</v>
      </c>
      <c r="K1085" s="152">
        <v>29.81</v>
      </c>
      <c r="L1085" s="152">
        <v>36.5</v>
      </c>
      <c r="M1085" s="153">
        <v>17.800168469999999</v>
      </c>
      <c r="N1085" s="17">
        <f t="shared" ref="N1085:T1085" si="1169">F1085/F1084/$E1085*$E1084-1</f>
        <v>4.8146630635610643E-2</v>
      </c>
      <c r="O1085" s="17">
        <f t="shared" si="1169"/>
        <v>9.604425558228824E-3</v>
      </c>
      <c r="P1085" s="17">
        <f t="shared" si="1169"/>
        <v>9.6663871431235115E-4</v>
      </c>
      <c r="Q1085" s="17">
        <f t="shared" si="1169"/>
        <v>4.8146630635610643E-2</v>
      </c>
      <c r="R1085" s="17">
        <f t="shared" si="1169"/>
        <v>0</v>
      </c>
      <c r="S1085" s="17">
        <f t="shared" si="1169"/>
        <v>0</v>
      </c>
      <c r="T1085" s="17">
        <f t="shared" si="1169"/>
        <v>-1.0063737001005935E-3</v>
      </c>
      <c r="U1085" s="241">
        <v>-1.5299999999999999E-2</v>
      </c>
      <c r="V1085" s="241">
        <v>-8.0000000000000002E-3</v>
      </c>
      <c r="W1085" s="223">
        <f t="shared" ca="1" si="1128"/>
        <v>3.7938872736682047E-2</v>
      </c>
      <c r="X1085" s="223">
        <f>MMULT(N1085:T1085,'Parameters &amp; Main Results'!$B$12:$B$18)-'Parameters &amp; Main Results'!$B$22/12+MMULT(U1085:V1085,'Parameters &amp; Main Results'!$B$20:$B$21)</f>
        <v>3.7938872736682047E-2</v>
      </c>
      <c r="Y1085" s="223">
        <f>MMULT(N1085:T1085,'Parameters &amp; Main Results'!$C$12:$C$18)-'Parameters &amp; Main Results'!$C$22/12+MMULT(U1085:V1085,'Parameters &amp; Main Results'!$C$20:$C$21)</f>
        <v>4.4250743461205791E-2</v>
      </c>
      <c r="Z1085" s="17">
        <f t="shared" ca="1" si="1113"/>
        <v>35.88783184950735</v>
      </c>
      <c r="AA1085" s="70">
        <f ca="1">Z1085/OFFSET(Z1085,'Parameters &amp; Main Results'!$B$38,0)</f>
        <v>11.093774436882063</v>
      </c>
      <c r="AB1085" s="70">
        <f ca="1">SUMPRODUCT(Z1085:OFFSET(Z1085,'Parameters &amp; Main Results'!$B$38-1,0), 'Cash Flow Assist'!$P$11:OFFSET('Cash Flow Assist'!$P$11,'Parameters &amp; Main Results'!$B$38-1,0)  )/OFFSET(Z1085,'Parameters &amp; Main Results'!$B$38,0)</f>
        <v>2711.3365973130867</v>
      </c>
      <c r="AC1085" s="70">
        <f ca="1">SUMPRODUCT(Z1085:OFFSET(Z1085,'Parameters &amp; Main Results'!$B$38-1,0),'Parameters &amp; Main Results'!$B$42:OFFSET('Parameters &amp; Main Results'!$B$42,'Parameters &amp; Main Results'!$B$38-1,0)   )/OFFSET(Z1085,'Parameters &amp; Main Results'!$B$38,0)</f>
        <v>0</v>
      </c>
      <c r="AD1085" s="155">
        <f t="shared" si="4"/>
        <v>-1.4775917691065676E-2</v>
      </c>
      <c r="AE1085" s="252">
        <f t="shared" ca="1" si="1123"/>
        <v>92652.067800000004</v>
      </c>
      <c r="AF1085" s="253">
        <f t="shared" ca="1" si="1125"/>
        <v>0.2160062530196438</v>
      </c>
      <c r="AG1085" s="258">
        <f t="shared" ca="1" si="1126"/>
        <v>0</v>
      </c>
      <c r="AH1085" s="227" t="str">
        <f ca="1">IF(SUM(AG1085:OFFSET(AG1085,(-HoldAggressiveTime-1),0,,))=0,"Defensive","Aggressive")</f>
        <v>Defensive</v>
      </c>
    </row>
    <row r="1086" spans="1:34" ht="15" x14ac:dyDescent="0.2">
      <c r="A1086">
        <f t="shared" si="15"/>
        <v>1</v>
      </c>
      <c r="B1086">
        <f t="shared" si="16"/>
        <v>1961</v>
      </c>
      <c r="C1086" s="70">
        <f t="shared" si="1"/>
        <v>1960.9999999999181</v>
      </c>
      <c r="D1086" s="149">
        <f t="shared" si="383"/>
        <v>22340</v>
      </c>
      <c r="E1086" s="151">
        <v>29.84</v>
      </c>
      <c r="F1086" s="152">
        <v>120094.432</v>
      </c>
      <c r="G1086" s="152">
        <v>2091.8290999999999</v>
      </c>
      <c r="H1086" s="152">
        <v>2711.8361549599999</v>
      </c>
      <c r="I1086" s="152">
        <v>120094.432</v>
      </c>
      <c r="J1086" s="152">
        <v>29.84</v>
      </c>
      <c r="K1086" s="152">
        <v>29.84</v>
      </c>
      <c r="L1086" s="152">
        <v>35.5</v>
      </c>
      <c r="M1086" s="153">
        <v>19.107541220000002</v>
      </c>
      <c r="N1086" s="17">
        <f t="shared" ref="N1086:T1086" si="1170">F1086/F1085/$E1086*$E1085-1</f>
        <v>6.4866354227320677E-2</v>
      </c>
      <c r="O1086" s="17">
        <f t="shared" si="1170"/>
        <v>2.1914203749384686E-3</v>
      </c>
      <c r="P1086" s="17">
        <f t="shared" si="1170"/>
        <v>8.6775301461172738E-4</v>
      </c>
      <c r="Q1086" s="17">
        <f t="shared" si="1170"/>
        <v>6.4866354227320677E-2</v>
      </c>
      <c r="R1086" s="17">
        <f t="shared" si="1170"/>
        <v>0</v>
      </c>
      <c r="S1086" s="17">
        <f t="shared" si="1170"/>
        <v>0</v>
      </c>
      <c r="T1086" s="17">
        <f t="shared" si="1170"/>
        <v>-2.8375078041793844E-2</v>
      </c>
      <c r="U1086" s="241">
        <v>7.1999999999999998E-3</v>
      </c>
      <c r="V1086" s="241">
        <v>3.6700000000000003E-2</v>
      </c>
      <c r="W1086" s="223">
        <f t="shared" ca="1" si="1128"/>
        <v>4.7627629176721836E-2</v>
      </c>
      <c r="X1086" s="223">
        <f>MMULT(N1086:T1086,'Parameters &amp; Main Results'!$B$12:$B$18)-'Parameters &amp; Main Results'!$B$22/12+MMULT(U1086:V1086,'Parameters &amp; Main Results'!$B$20:$B$21)</f>
        <v>4.7627629176721836E-2</v>
      </c>
      <c r="Y1086" s="223">
        <f>MMULT(N1086:T1086,'Parameters &amp; Main Results'!$C$12:$C$18)-'Parameters &amp; Main Results'!$C$22/12+MMULT(U1086:V1086,'Parameters &amp; Main Results'!$C$20:$C$21)</f>
        <v>5.8557194175415786E-2</v>
      </c>
      <c r="Z1086" s="17">
        <f t="shared" ca="1" si="1113"/>
        <v>34.576055288192144</v>
      </c>
      <c r="AA1086" s="70">
        <f ca="1">Z1086/OFFSET(Z1086,'Parameters &amp; Main Results'!$B$38,0)</f>
        <v>10.868425781900479</v>
      </c>
      <c r="AB1086" s="70">
        <f ca="1">SUMPRODUCT(Z1086:OFFSET(Z1086,'Parameters &amp; Main Results'!$B$38-1,0), 'Cash Flow Assist'!$P$11:OFFSET('Cash Flow Assist'!$P$11,'Parameters &amp; Main Results'!$B$38-1,0)  )/OFFSET(Z1086,'Parameters &amp; Main Results'!$B$38,0)</f>
        <v>2746.7726601141467</v>
      </c>
      <c r="AC1086" s="70">
        <f ca="1">SUMPRODUCT(Z1086:OFFSET(Z1086,'Parameters &amp; Main Results'!$B$38-1,0),'Parameters &amp; Main Results'!$B$42:OFFSET('Parameters &amp; Main Results'!$B$42,'Parameters &amp; Main Results'!$B$38-1,0)   )/OFFSET(Z1086,'Parameters &amp; Main Results'!$B$38,0)</f>
        <v>0</v>
      </c>
      <c r="AD1086" s="155">
        <f t="shared" si="4"/>
        <v>0</v>
      </c>
      <c r="AE1086" s="252">
        <f t="shared" ca="1" si="1123"/>
        <v>94990.719200000007</v>
      </c>
      <c r="AF1086" s="253">
        <f t="shared" ca="1" si="1125"/>
        <v>0.26427542618289801</v>
      </c>
      <c r="AG1086" s="258">
        <f t="shared" ca="1" si="1126"/>
        <v>0</v>
      </c>
      <c r="AH1086" s="227" t="str">
        <f ca="1">IF(SUM(AG1086:OFFSET(AG1086,(-HoldAggressiveTime-1),0,,))=0,"Defensive","Aggressive")</f>
        <v>Defensive</v>
      </c>
    </row>
    <row r="1087" spans="1:34" ht="15" x14ac:dyDescent="0.2">
      <c r="A1087">
        <f t="shared" si="15"/>
        <v>2</v>
      </c>
      <c r="B1087">
        <f t="shared" si="16"/>
        <v>1961</v>
      </c>
      <c r="C1087" s="70">
        <f t="shared" si="1"/>
        <v>1961.0833333332514</v>
      </c>
      <c r="D1087" s="149">
        <f t="shared" si="383"/>
        <v>22371</v>
      </c>
      <c r="E1087" s="151">
        <v>29.84</v>
      </c>
      <c r="F1087" s="152">
        <v>123635.78290000001</v>
      </c>
      <c r="G1087" s="152">
        <v>2108.7662</v>
      </c>
      <c r="H1087" s="152">
        <v>2716.8982491199999</v>
      </c>
      <c r="I1087" s="152">
        <v>123635.78290000001</v>
      </c>
      <c r="J1087" s="152">
        <v>29.84</v>
      </c>
      <c r="K1087" s="152">
        <v>29.84</v>
      </c>
      <c r="L1087" s="152">
        <v>35.5</v>
      </c>
      <c r="M1087" s="153">
        <v>19.626924240000001</v>
      </c>
      <c r="N1087" s="17">
        <f t="shared" ref="N1087:T1087" si="1171">F1087/F1086/$E1087*$E1086-1</f>
        <v>2.9488052368656037E-2</v>
      </c>
      <c r="O1087" s="17">
        <f t="shared" si="1171"/>
        <v>8.0967895513071042E-3</v>
      </c>
      <c r="P1087" s="17">
        <f t="shared" si="1171"/>
        <v>1.866666668169259E-3</v>
      </c>
      <c r="Q1087" s="17">
        <f t="shared" si="1171"/>
        <v>2.9488052368656037E-2</v>
      </c>
      <c r="R1087" s="17">
        <f t="shared" si="1171"/>
        <v>0</v>
      </c>
      <c r="S1087" s="17">
        <f t="shared" si="1171"/>
        <v>0</v>
      </c>
      <c r="T1087" s="17">
        <f t="shared" si="1171"/>
        <v>0</v>
      </c>
      <c r="U1087" s="241">
        <v>3.9399999999999998E-2</v>
      </c>
      <c r="V1087" s="241">
        <v>-6.4999999999999997E-3</v>
      </c>
      <c r="W1087" s="223">
        <f t="shared" ca="1" si="1128"/>
        <v>2.3693730520086782E-2</v>
      </c>
      <c r="X1087" s="223">
        <f>MMULT(N1087:T1087,'Parameters &amp; Main Results'!$B$12:$B$18)-'Parameters &amp; Main Results'!$B$22/12+MMULT(U1087:V1087,'Parameters &amp; Main Results'!$B$20:$B$21)</f>
        <v>2.3693730520086782E-2</v>
      </c>
      <c r="Y1087" s="223">
        <f>MMULT(N1087:T1087,'Parameters &amp; Main Results'!$C$12:$C$18)-'Parameters &amp; Main Results'!$C$22/12+MMULT(U1087:V1087,'Parameters &amp; Main Results'!$C$20:$C$21)</f>
        <v>2.7307259420254481E-2</v>
      </c>
      <c r="Z1087" s="17">
        <f t="shared" ca="1" si="1113"/>
        <v>33.004146058427011</v>
      </c>
      <c r="AA1087" s="70">
        <f ca="1">Z1087/OFFSET(Z1087,'Parameters &amp; Main Results'!$B$38,0)</f>
        <v>10.429391286947915</v>
      </c>
      <c r="AB1087" s="70">
        <f ca="1">SUMPRODUCT(Z1087:OFFSET(Z1087,'Parameters &amp; Main Results'!$B$38-1,0), 'Cash Flow Assist'!$P$11:OFFSET('Cash Flow Assist'!$P$11,'Parameters &amp; Main Results'!$B$38-1,0)  )/OFFSET(Z1087,'Parameters &amp; Main Results'!$B$38,0)</f>
        <v>2751.4324980594597</v>
      </c>
      <c r="AC1087" s="70">
        <f ca="1">SUMPRODUCT(Z1087:OFFSET(Z1087,'Parameters &amp; Main Results'!$B$38-1,0),'Parameters &amp; Main Results'!$B$42:OFFSET('Parameters &amp; Main Results'!$B$42,'Parameters &amp; Main Results'!$B$38-1,0)   )/OFFSET(Z1087,'Parameters &amp; Main Results'!$B$38,0)</f>
        <v>0</v>
      </c>
      <c r="AD1087" s="155">
        <f t="shared" si="4"/>
        <v>0</v>
      </c>
      <c r="AE1087" s="252">
        <f t="shared" ca="1" si="1123"/>
        <v>100196.1063</v>
      </c>
      <c r="AF1087" s="253">
        <f t="shared" ca="1" si="1125"/>
        <v>0.23393799884616881</v>
      </c>
      <c r="AG1087" s="258">
        <f t="shared" ca="1" si="1126"/>
        <v>0</v>
      </c>
      <c r="AH1087" s="227" t="str">
        <f ca="1">IF(SUM(AG1087:OFFSET(AG1087,(-HoldAggressiveTime-1),0,,))=0,"Defensive","Aggressive")</f>
        <v>Defensive</v>
      </c>
    </row>
    <row r="1088" spans="1:34" ht="15" x14ac:dyDescent="0.2">
      <c r="A1088">
        <f t="shared" si="15"/>
        <v>3</v>
      </c>
      <c r="B1088">
        <f t="shared" si="16"/>
        <v>1961</v>
      </c>
      <c r="C1088" s="70">
        <f t="shared" si="1"/>
        <v>1961.1666666665847</v>
      </c>
      <c r="D1088" s="149">
        <f t="shared" si="383"/>
        <v>22401</v>
      </c>
      <c r="E1088" s="151">
        <v>29.84</v>
      </c>
      <c r="F1088" s="152">
        <v>127107.808</v>
      </c>
      <c r="G1088" s="152">
        <v>2122.2921999999999</v>
      </c>
      <c r="H1088" s="152">
        <v>2722.3773272499998</v>
      </c>
      <c r="I1088" s="152">
        <v>127107.808</v>
      </c>
      <c r="J1088" s="152">
        <v>29.84</v>
      </c>
      <c r="K1088" s="152">
        <v>29.84</v>
      </c>
      <c r="L1088" s="152">
        <v>35.5</v>
      </c>
      <c r="M1088" s="153">
        <v>20.30226416</v>
      </c>
      <c r="N1088" s="17">
        <f t="shared" ref="N1088:T1088" si="1172">F1088/F1087/$E1088*$E1087-1</f>
        <v>2.8082687863984157E-2</v>
      </c>
      <c r="O1088" s="17">
        <f t="shared" si="1172"/>
        <v>6.4141771619821153E-3</v>
      </c>
      <c r="P1088" s="17">
        <f t="shared" si="1172"/>
        <v>2.0166666645593523E-3</v>
      </c>
      <c r="Q1088" s="17">
        <f t="shared" si="1172"/>
        <v>2.8082687863984157E-2</v>
      </c>
      <c r="R1088" s="17">
        <f t="shared" si="1172"/>
        <v>0</v>
      </c>
      <c r="S1088" s="17">
        <f t="shared" si="1172"/>
        <v>0</v>
      </c>
      <c r="T1088" s="17">
        <f t="shared" si="1172"/>
        <v>0</v>
      </c>
      <c r="U1088" s="241">
        <v>3.3300000000000003E-2</v>
      </c>
      <c r="V1088" s="241">
        <v>-7.4000000000000003E-3</v>
      </c>
      <c r="W1088" s="223">
        <f t="shared" ca="1" si="1128"/>
        <v>2.2303184663717876E-2</v>
      </c>
      <c r="X1088" s="223">
        <f>MMULT(N1088:T1088,'Parameters &amp; Main Results'!$B$12:$B$18)-'Parameters &amp; Main Results'!$B$22/12+MMULT(U1088:V1088,'Parameters &amp; Main Results'!$B$20:$B$21)</f>
        <v>2.2303184663717876E-2</v>
      </c>
      <c r="Y1088" s="223">
        <f>MMULT(N1088:T1088,'Parameters &amp; Main Results'!$C$12:$C$18)-'Parameters &amp; Main Results'!$C$22/12+MMULT(U1088:V1088,'Parameters &amp; Main Results'!$C$20:$C$21)</f>
        <v>2.5874170127117287E-2</v>
      </c>
      <c r="Z1088" s="17">
        <f t="shared" ca="1" si="1113"/>
        <v>32.240254164357616</v>
      </c>
      <c r="AA1088" s="70">
        <f ca="1">Z1088/OFFSET(Z1088,'Parameters &amp; Main Results'!$B$38,0)</f>
        <v>10.195719330506099</v>
      </c>
      <c r="AB1088" s="70">
        <f ca="1">SUMPRODUCT(Z1088:OFFSET(Z1088,'Parameters &amp; Main Results'!$B$38-1,0), 'Cash Flow Assist'!$P$11:OFFSET('Cash Flow Assist'!$P$11,'Parameters &amp; Main Results'!$B$38-1,0)  )/OFFSET(Z1088,'Parameters &amp; Main Results'!$B$38,0)</f>
        <v>2744.0808066726722</v>
      </c>
      <c r="AC1088" s="70">
        <f ca="1">SUMPRODUCT(Z1088:OFFSET(Z1088,'Parameters &amp; Main Results'!$B$38-1,0),'Parameters &amp; Main Results'!$B$42:OFFSET('Parameters &amp; Main Results'!$B$42,'Parameters &amp; Main Results'!$B$38-1,0)   )/OFFSET(Z1088,'Parameters &amp; Main Results'!$B$38,0)</f>
        <v>0</v>
      </c>
      <c r="AD1088" s="155">
        <f t="shared" si="4"/>
        <v>0</v>
      </c>
      <c r="AE1088" s="252">
        <f t="shared" ca="1" si="1123"/>
        <v>100844.586</v>
      </c>
      <c r="AF1088" s="253">
        <f t="shared" ca="1" si="1125"/>
        <v>0.26043264236317071</v>
      </c>
      <c r="AG1088" s="258">
        <f t="shared" ca="1" si="1126"/>
        <v>0</v>
      </c>
      <c r="AH1088" s="227" t="str">
        <f ca="1">IF(SUM(AG1088:OFFSET(AG1088,(-HoldAggressiveTime-1),0,,))=0,"Defensive","Aggressive")</f>
        <v>Defensive</v>
      </c>
    </row>
    <row r="1089" spans="1:34" ht="15" x14ac:dyDescent="0.2">
      <c r="A1089">
        <f t="shared" si="15"/>
        <v>4</v>
      </c>
      <c r="B1089">
        <f t="shared" si="16"/>
        <v>1961</v>
      </c>
      <c r="C1089" s="70">
        <f t="shared" si="1"/>
        <v>1961.2499999999179</v>
      </c>
      <c r="D1089" s="149">
        <f t="shared" si="383"/>
        <v>22432</v>
      </c>
      <c r="E1089" s="151">
        <v>29.81</v>
      </c>
      <c r="F1089" s="152">
        <v>127912.03419999999</v>
      </c>
      <c r="G1089" s="152">
        <v>2122.0019000000002</v>
      </c>
      <c r="H1089" s="152">
        <v>2727.79939543</v>
      </c>
      <c r="I1089" s="152">
        <v>127912.03419999999</v>
      </c>
      <c r="J1089" s="152">
        <v>29.81</v>
      </c>
      <c r="K1089" s="152">
        <v>29.81</v>
      </c>
      <c r="L1089" s="152">
        <v>35.5</v>
      </c>
      <c r="M1089" s="153">
        <v>20.178488179999999</v>
      </c>
      <c r="N1089" s="17">
        <f t="shared" ref="N1089:T1089" si="1173">F1089/F1088/$E1089*$E1088-1</f>
        <v>7.3398599332723524E-3</v>
      </c>
      <c r="O1089" s="17">
        <f t="shared" si="1173"/>
        <v>8.6944997664506474E-4</v>
      </c>
      <c r="P1089" s="17">
        <f t="shared" si="1173"/>
        <v>3.0000447289066923E-3</v>
      </c>
      <c r="Q1089" s="17">
        <f t="shared" si="1173"/>
        <v>7.3398599332723524E-3</v>
      </c>
      <c r="R1089" s="17">
        <f t="shared" si="1173"/>
        <v>0</v>
      </c>
      <c r="S1089" s="17">
        <f t="shared" si="1173"/>
        <v>0</v>
      </c>
      <c r="T1089" s="17">
        <f t="shared" si="1173"/>
        <v>1.0063737001007045E-3</v>
      </c>
      <c r="U1089" s="241">
        <v>6.9999999999999999E-4</v>
      </c>
      <c r="V1089" s="241">
        <v>2.0500000000000001E-2</v>
      </c>
      <c r="W1089" s="223">
        <f t="shared" ca="1" si="1128"/>
        <v>5.6874369636216457E-3</v>
      </c>
      <c r="X1089" s="223">
        <f>MMULT(N1089:T1089,'Parameters &amp; Main Results'!$B$12:$B$18)-'Parameters &amp; Main Results'!$B$22/12+MMULT(U1089:V1089,'Parameters &amp; Main Results'!$B$20:$B$21)</f>
        <v>5.6874369636216457E-3</v>
      </c>
      <c r="Y1089" s="223">
        <f>MMULT(N1089:T1089,'Parameters &amp; Main Results'!$C$12:$C$18)-'Parameters &amp; Main Results'!$C$22/12+MMULT(U1089:V1089,'Parameters &amp; Main Results'!$C$20:$C$21)</f>
        <v>6.6511522709429578E-3</v>
      </c>
      <c r="Z1089" s="17">
        <f t="shared" ca="1" si="1113"/>
        <v>31.536881277507614</v>
      </c>
      <c r="AA1089" s="70">
        <f ca="1">Z1089/OFFSET(Z1089,'Parameters &amp; Main Results'!$B$38,0)</f>
        <v>10.034002753812901</v>
      </c>
      <c r="AB1089" s="70">
        <f ca="1">SUMPRODUCT(Z1089:OFFSET(Z1089,'Parameters &amp; Main Results'!$B$38-1,0), 'Cash Flow Assist'!$P$11:OFFSET('Cash Flow Assist'!$P$11,'Parameters &amp; Main Results'!$B$38-1,0)  )/OFFSET(Z1089,'Parameters &amp; Main Results'!$B$38,0)</f>
        <v>2751.5356311507066</v>
      </c>
      <c r="AC1089" s="70">
        <f ca="1">SUMPRODUCT(Z1089:OFFSET(Z1089,'Parameters &amp; Main Results'!$B$38-1,0),'Parameters &amp; Main Results'!$B$42:OFFSET('Parameters &amp; Main Results'!$B$42,'Parameters &amp; Main Results'!$B$38-1,0)   )/OFFSET(Z1089,'Parameters &amp; Main Results'!$B$38,0)</f>
        <v>0</v>
      </c>
      <c r="AD1089" s="155">
        <f t="shared" si="4"/>
        <v>0</v>
      </c>
      <c r="AE1089" s="252">
        <f t="shared" ca="1" si="1123"/>
        <v>101094.42</v>
      </c>
      <c r="AF1089" s="253">
        <f t="shared" ca="1" si="1125"/>
        <v>0.26527294186959077</v>
      </c>
      <c r="AG1089" s="258">
        <f t="shared" ca="1" si="1126"/>
        <v>0</v>
      </c>
      <c r="AH1089" s="227" t="str">
        <f ca="1">IF(SUM(AG1089:OFFSET(AG1089,(-HoldAggressiveTime-1),0,,))=0,"Defensive","Aggressive")</f>
        <v>Defensive</v>
      </c>
    </row>
    <row r="1090" spans="1:34" ht="15" x14ac:dyDescent="0.2">
      <c r="A1090">
        <f t="shared" si="15"/>
        <v>5</v>
      </c>
      <c r="B1090">
        <f t="shared" si="16"/>
        <v>1961</v>
      </c>
      <c r="C1090" s="70">
        <f t="shared" si="1"/>
        <v>1961.3333333332512</v>
      </c>
      <c r="D1090" s="149">
        <f t="shared" si="383"/>
        <v>22462</v>
      </c>
      <c r="E1090" s="151">
        <v>29.84</v>
      </c>
      <c r="F1090" s="152">
        <v>130676.3284</v>
      </c>
      <c r="G1090" s="152">
        <v>2140.8251</v>
      </c>
      <c r="H1090" s="152">
        <v>2733.0049459400002</v>
      </c>
      <c r="I1090" s="152">
        <v>130676.3284</v>
      </c>
      <c r="J1090" s="152">
        <v>29.84</v>
      </c>
      <c r="K1090" s="152">
        <v>29.84</v>
      </c>
      <c r="L1090" s="152">
        <v>35.5</v>
      </c>
      <c r="M1090" s="153">
        <v>20.61719205</v>
      </c>
      <c r="N1090" s="17">
        <f t="shared" ref="N1090:T1090" si="1174">F1090/F1089/$E1090*$E1089-1</f>
        <v>2.0583811450603395E-2</v>
      </c>
      <c r="O1090" s="17">
        <f t="shared" si="1174"/>
        <v>7.8562116014317951E-3</v>
      </c>
      <c r="P1090" s="17">
        <f t="shared" si="1174"/>
        <v>9.0105283627628374E-4</v>
      </c>
      <c r="Q1090" s="17">
        <f t="shared" si="1174"/>
        <v>2.0583811450603395E-2</v>
      </c>
      <c r="R1090" s="17">
        <f t="shared" si="1174"/>
        <v>0</v>
      </c>
      <c r="S1090" s="17">
        <f t="shared" si="1174"/>
        <v>0</v>
      </c>
      <c r="T1090" s="17">
        <f t="shared" si="1174"/>
        <v>-1.0053619302948791E-3</v>
      </c>
      <c r="U1090" s="241">
        <v>1.9900000000000001E-2</v>
      </c>
      <c r="V1090" s="241">
        <v>4.3E-3</v>
      </c>
      <c r="W1090" s="223">
        <f t="shared" ca="1" si="1128"/>
        <v>1.6917166145057498E-2</v>
      </c>
      <c r="X1090" s="223">
        <f>MMULT(N1090:T1090,'Parameters &amp; Main Results'!$B$12:$B$18)-'Parameters &amp; Main Results'!$B$22/12+MMULT(U1090:V1090,'Parameters &amp; Main Results'!$B$20:$B$21)</f>
        <v>1.6917166145057498E-2</v>
      </c>
      <c r="Y1090" s="223">
        <f>MMULT(N1090:T1090,'Parameters &amp; Main Results'!$C$12:$C$18)-'Parameters &amp; Main Results'!$C$22/12+MMULT(U1090:V1090,'Parameters &amp; Main Results'!$C$20:$C$21)</f>
        <v>1.926938479901957E-2</v>
      </c>
      <c r="Z1090" s="17">
        <f t="shared" ca="1" si="1113"/>
        <v>31.358531605728295</v>
      </c>
      <c r="AA1090" s="70">
        <f ca="1">Z1090/OFFSET(Z1090,'Parameters &amp; Main Results'!$B$38,0)</f>
        <v>10.016935681511256</v>
      </c>
      <c r="AB1090" s="70">
        <f ca="1">SUMPRODUCT(Z1090:OFFSET(Z1090,'Parameters &amp; Main Results'!$B$38-1,0), 'Cash Flow Assist'!$P$11:OFFSET('Cash Flow Assist'!$P$11,'Parameters &amp; Main Results'!$B$38-1,0)  )/OFFSET(Z1090,'Parameters &amp; Main Results'!$B$38,0)</f>
        <v>2753.4081170542345</v>
      </c>
      <c r="AC1090" s="70">
        <f ca="1">SUMPRODUCT(Z1090:OFFSET(Z1090,'Parameters &amp; Main Results'!$B$38-1,0),'Parameters &amp; Main Results'!$B$42:OFFSET('Parameters &amp; Main Results'!$B$42,'Parameters &amp; Main Results'!$B$38-1,0)   )/OFFSET(Z1090,'Parameters &amp; Main Results'!$B$38,0)</f>
        <v>0</v>
      </c>
      <c r="AD1090" s="155">
        <f t="shared" si="4"/>
        <v>0</v>
      </c>
      <c r="AE1090" s="252">
        <f t="shared" ca="1" si="1123"/>
        <v>101418.04240000001</v>
      </c>
      <c r="AF1090" s="253">
        <f t="shared" ca="1" si="1125"/>
        <v>0.28849192222231251</v>
      </c>
      <c r="AG1090" s="258">
        <f t="shared" ca="1" si="1126"/>
        <v>0</v>
      </c>
      <c r="AH1090" s="227" t="str">
        <f ca="1">IF(SUM(AG1090:OFFSET(AG1090,(-HoldAggressiveTime-1),0,,))=0,"Defensive","Aggressive")</f>
        <v>Defensive</v>
      </c>
    </row>
    <row r="1091" spans="1:34" ht="15" x14ac:dyDescent="0.2">
      <c r="A1091">
        <f t="shared" si="15"/>
        <v>6</v>
      </c>
      <c r="B1091">
        <f t="shared" si="16"/>
        <v>1961</v>
      </c>
      <c r="C1091" s="70">
        <f t="shared" si="1"/>
        <v>1961.4166666665844</v>
      </c>
      <c r="D1091" s="149">
        <f t="shared" si="383"/>
        <v>22493</v>
      </c>
      <c r="E1091" s="151">
        <v>29.84</v>
      </c>
      <c r="F1091" s="152">
        <v>127243.76790000001</v>
      </c>
      <c r="G1091" s="152">
        <v>2118.0138000000002</v>
      </c>
      <c r="H1091" s="152">
        <v>2738.2204303799999</v>
      </c>
      <c r="I1091" s="152">
        <v>127243.76790000001</v>
      </c>
      <c r="J1091" s="152">
        <v>29.84</v>
      </c>
      <c r="K1091" s="152">
        <v>29.84</v>
      </c>
      <c r="L1091" s="152">
        <v>35.5</v>
      </c>
      <c r="M1091" s="153">
        <v>20.0318592</v>
      </c>
      <c r="N1091" s="17">
        <f t="shared" ref="N1091:T1091" si="1175">F1091/F1090/$E1091*$E1090-1</f>
        <v>-2.6267653384727363E-2</v>
      </c>
      <c r="O1091" s="17">
        <f t="shared" si="1175"/>
        <v>-1.0655377685921064E-2</v>
      </c>
      <c r="P1091" s="17">
        <f t="shared" si="1175"/>
        <v>1.9083333338811848E-3</v>
      </c>
      <c r="Q1091" s="17">
        <f t="shared" si="1175"/>
        <v>-2.6267653384727363E-2</v>
      </c>
      <c r="R1091" s="17">
        <f t="shared" si="1175"/>
        <v>0</v>
      </c>
      <c r="S1091" s="17">
        <f t="shared" si="1175"/>
        <v>0</v>
      </c>
      <c r="T1091" s="17">
        <f t="shared" si="1175"/>
        <v>0</v>
      </c>
      <c r="U1091" s="241">
        <v>-2.4799999999999999E-2</v>
      </c>
      <c r="V1091" s="241">
        <v>-1.6999999999999999E-3</v>
      </c>
      <c r="W1091" s="223">
        <f t="shared" ca="1" si="1128"/>
        <v>-2.1873482242396401E-2</v>
      </c>
      <c r="X1091" s="223">
        <f>MMULT(N1091:T1091,'Parameters &amp; Main Results'!$B$12:$B$18)-'Parameters &amp; Main Results'!$B$22/12+MMULT(U1091:V1091,'Parameters &amp; Main Results'!$B$20:$B$21)</f>
        <v>-2.1873482242396401E-2</v>
      </c>
      <c r="Y1091" s="223">
        <f>MMULT(N1091:T1091,'Parameters &amp; Main Results'!$C$12:$C$18)-'Parameters &amp; Main Results'!$C$22/12+MMULT(U1091:V1091,'Parameters &amp; Main Results'!$C$20:$C$21)</f>
        <v>-2.4748092481513398E-2</v>
      </c>
      <c r="Z1091" s="17">
        <f t="shared" ca="1" si="1113"/>
        <v>30.836859333000163</v>
      </c>
      <c r="AA1091" s="70">
        <f ca="1">Z1091/OFFSET(Z1091,'Parameters &amp; Main Results'!$B$38,0)</f>
        <v>9.650815399443097</v>
      </c>
      <c r="AB1091" s="70">
        <f ca="1">SUMPRODUCT(Z1091:OFFSET(Z1091,'Parameters &amp; Main Results'!$B$38-1,0), 'Cash Flow Assist'!$P$11:OFFSET('Cash Flow Assist'!$P$11,'Parameters &amp; Main Results'!$B$38-1,0)  )/OFFSET(Z1091,'Parameters &amp; Main Results'!$B$38,0)</f>
        <v>2688.8137292407682</v>
      </c>
      <c r="AC1091" s="70">
        <f ca="1">SUMPRODUCT(Z1091:OFFSET(Z1091,'Parameters &amp; Main Results'!$B$38-1,0),'Parameters &amp; Main Results'!$B$42:OFFSET('Parameters &amp; Main Results'!$B$42,'Parameters &amp; Main Results'!$B$38-1,0)   )/OFFSET(Z1091,'Parameters &amp; Main Results'!$B$38,0)</f>
        <v>0</v>
      </c>
      <c r="AD1091" s="155">
        <f t="shared" si="4"/>
        <v>-2.6267653384727363E-2</v>
      </c>
      <c r="AE1091" s="252">
        <f t="shared" ca="1" si="1123"/>
        <v>105624.1361</v>
      </c>
      <c r="AF1091" s="253">
        <f t="shared" ca="1" si="1125"/>
        <v>0.20468457871723131</v>
      </c>
      <c r="AG1091" s="258">
        <f t="shared" ca="1" si="1126"/>
        <v>0</v>
      </c>
      <c r="AH1091" s="227" t="str">
        <f ca="1">IF(SUM(AG1091:OFFSET(AG1091,(-HoldAggressiveTime-1),0,,))=0,"Defensive","Aggressive")</f>
        <v>Defensive</v>
      </c>
    </row>
    <row r="1092" spans="1:34" ht="15" x14ac:dyDescent="0.2">
      <c r="A1092">
        <f t="shared" si="15"/>
        <v>7</v>
      </c>
      <c r="B1092">
        <f t="shared" si="16"/>
        <v>1961</v>
      </c>
      <c r="C1092" s="70">
        <f t="shared" si="1"/>
        <v>1961.4999999999177</v>
      </c>
      <c r="D1092" s="149">
        <f t="shared" si="383"/>
        <v>22524</v>
      </c>
      <c r="E1092" s="151">
        <v>29.92</v>
      </c>
      <c r="F1092" s="152">
        <v>131718.57990000001</v>
      </c>
      <c r="G1092" s="152">
        <v>2117.9845999999998</v>
      </c>
      <c r="H1092" s="152">
        <v>2743.5371417199999</v>
      </c>
      <c r="I1092" s="152">
        <v>131718.57990000001</v>
      </c>
      <c r="J1092" s="152">
        <v>29.92</v>
      </c>
      <c r="K1092" s="152">
        <v>29.92</v>
      </c>
      <c r="L1092" s="152">
        <v>35.5</v>
      </c>
      <c r="M1092" s="153">
        <v>20.553024690000001</v>
      </c>
      <c r="N1092" s="17">
        <f t="shared" ref="N1092:T1092" si="1176">F1092/F1091/$E1092*$E1091-1</f>
        <v>3.2399412181269183E-2</v>
      </c>
      <c r="O1092" s="17">
        <f t="shared" si="1176"/>
        <v>-2.6875464304377816E-3</v>
      </c>
      <c r="P1092" s="17">
        <f t="shared" si="1176"/>
        <v>-7.3732174529783645E-4</v>
      </c>
      <c r="Q1092" s="17">
        <f t="shared" si="1176"/>
        <v>3.2399412181269183E-2</v>
      </c>
      <c r="R1092" s="17">
        <f t="shared" si="1176"/>
        <v>0</v>
      </c>
      <c r="S1092" s="17">
        <f t="shared" si="1176"/>
        <v>0</v>
      </c>
      <c r="T1092" s="17">
        <f t="shared" si="1176"/>
        <v>-2.673796791443972E-3</v>
      </c>
      <c r="U1092" s="241">
        <v>-1.84E-2</v>
      </c>
      <c r="V1092" s="241">
        <v>-1.8E-3</v>
      </c>
      <c r="W1092" s="223">
        <f t="shared" ca="1" si="1128"/>
        <v>2.3586693343625467E-2</v>
      </c>
      <c r="X1092" s="223">
        <f>MMULT(N1092:T1092,'Parameters &amp; Main Results'!$B$12:$B$18)-'Parameters &amp; Main Results'!$B$22/12+MMULT(U1092:V1092,'Parameters &amp; Main Results'!$B$20:$B$21)</f>
        <v>2.3586693343625467E-2</v>
      </c>
      <c r="Y1092" s="223">
        <f>MMULT(N1092:T1092,'Parameters &amp; Main Results'!$C$12:$C$18)-'Parameters &amp; Main Results'!$C$22/12+MMULT(U1092:V1092,'Parameters &amp; Main Results'!$C$20:$C$21)</f>
        <v>2.8849049653431821E-2</v>
      </c>
      <c r="Z1092" s="17">
        <f t="shared" ca="1" si="1113"/>
        <v>31.52645263487485</v>
      </c>
      <c r="AA1092" s="70">
        <f ca="1">Z1092/OFFSET(Z1092,'Parameters &amp; Main Results'!$B$38,0)</f>
        <v>9.8151176961291249</v>
      </c>
      <c r="AB1092" s="70">
        <f ca="1">SUMPRODUCT(Z1092:OFFSET(Z1092,'Parameters &amp; Main Results'!$B$38-1,0), 'Cash Flow Assist'!$P$11:OFFSET('Cash Flow Assist'!$P$11,'Parameters &amp; Main Results'!$B$38-1,0)  )/OFFSET(Z1092,'Parameters &amp; Main Results'!$B$38,0)</f>
        <v>2666.1693392743946</v>
      </c>
      <c r="AC1092" s="70">
        <f ca="1">SUMPRODUCT(Z1092:OFFSET(Z1092,'Parameters &amp; Main Results'!$B$38-1,0),'Parameters &amp; Main Results'!$B$42:OFFSET('Parameters &amp; Main Results'!$B$42,'Parameters &amp; Main Results'!$B$38-1,0)   )/OFFSET(Z1092,'Parameters &amp; Main Results'!$B$38,0)</f>
        <v>0</v>
      </c>
      <c r="AD1092" s="155">
        <f t="shared" si="4"/>
        <v>0</v>
      </c>
      <c r="AE1092" s="252">
        <f t="shared" ca="1" si="1123"/>
        <v>107896.8162</v>
      </c>
      <c r="AF1092" s="253">
        <f t="shared" ca="1" si="1125"/>
        <v>0.22078282324701265</v>
      </c>
      <c r="AG1092" s="258">
        <f t="shared" ca="1" si="1126"/>
        <v>0</v>
      </c>
      <c r="AH1092" s="227" t="str">
        <f ca="1">IF(SUM(AG1092:OFFSET(AG1092,(-HoldAggressiveTime-1),0,,))=0,"Defensive","Aggressive")</f>
        <v>Defensive</v>
      </c>
    </row>
    <row r="1093" spans="1:34" ht="15" x14ac:dyDescent="0.2">
      <c r="A1093">
        <f t="shared" si="15"/>
        <v>8</v>
      </c>
      <c r="B1093">
        <f t="shared" si="16"/>
        <v>1961</v>
      </c>
      <c r="C1093" s="70">
        <f t="shared" si="1"/>
        <v>1961.5833333332509</v>
      </c>
      <c r="D1093" s="149">
        <f t="shared" si="383"/>
        <v>22554</v>
      </c>
      <c r="E1093" s="151">
        <v>29.94</v>
      </c>
      <c r="F1093" s="152">
        <v>134625.55960000001</v>
      </c>
      <c r="G1093" s="152">
        <v>2104.3618000000001</v>
      </c>
      <c r="H1093" s="152">
        <v>2748.6584110499998</v>
      </c>
      <c r="I1093" s="152">
        <v>134625.55960000001</v>
      </c>
      <c r="J1093" s="152">
        <v>29.94</v>
      </c>
      <c r="K1093" s="152">
        <v>29.94</v>
      </c>
      <c r="L1093" s="152">
        <v>35.5</v>
      </c>
      <c r="M1093" s="153">
        <v>21.028186080000001</v>
      </c>
      <c r="N1093" s="17">
        <f t="shared" ref="N1093:T1093" si="1177">F1093/F1092/$E1093*$E1092-1</f>
        <v>2.138688003321132E-2</v>
      </c>
      <c r="O1093" s="17">
        <f t="shared" si="1177"/>
        <v>-7.0956697727060369E-3</v>
      </c>
      <c r="P1093" s="17">
        <f t="shared" si="1177"/>
        <v>1.1974170558937125E-3</v>
      </c>
      <c r="Q1093" s="17">
        <f t="shared" si="1177"/>
        <v>2.138688003321132E-2</v>
      </c>
      <c r="R1093" s="17">
        <f t="shared" si="1177"/>
        <v>0</v>
      </c>
      <c r="S1093" s="17">
        <f t="shared" si="1177"/>
        <v>0</v>
      </c>
      <c r="T1093" s="17">
        <f t="shared" si="1177"/>
        <v>-6.6800267201072572E-4</v>
      </c>
      <c r="U1093" s="241">
        <v>-1.77E-2</v>
      </c>
      <c r="V1093" s="241">
        <v>-2.7000000000000001E-3</v>
      </c>
      <c r="W1093" s="223">
        <f t="shared" ca="1" si="1128"/>
        <v>1.4545959270100078E-2</v>
      </c>
      <c r="X1093" s="223">
        <f>MMULT(N1093:T1093,'Parameters &amp; Main Results'!$B$12:$B$18)-'Parameters &amp; Main Results'!$B$22/12+MMULT(U1093:V1093,'Parameters &amp; Main Results'!$B$20:$B$21)</f>
        <v>1.4545959270100078E-2</v>
      </c>
      <c r="Y1093" s="223">
        <f>MMULT(N1093:T1093,'Parameters &amp; Main Results'!$C$12:$C$18)-'Parameters &amp; Main Results'!$C$22/12+MMULT(U1093:V1093,'Parameters &amp; Main Results'!$C$20:$C$21)</f>
        <v>1.849695838595292E-2</v>
      </c>
      <c r="Z1093" s="17">
        <f t="shared" ca="1" si="1113"/>
        <v>30.799982883610223</v>
      </c>
      <c r="AA1093" s="70">
        <f ca="1">Z1093/OFFSET(Z1093,'Parameters &amp; Main Results'!$B$38,0)</f>
        <v>9.6424947845772273</v>
      </c>
      <c r="AB1093" s="70">
        <f ca="1">SUMPRODUCT(Z1093:OFFSET(Z1093,'Parameters &amp; Main Results'!$B$38-1,0), 'Cash Flow Assist'!$P$11:OFFSET('Cash Flow Assist'!$P$11,'Parameters &amp; Main Results'!$B$38-1,0)  )/OFFSET(Z1093,'Parameters &amp; Main Results'!$B$38,0)</f>
        <v>2672.1939810158146</v>
      </c>
      <c r="AC1093" s="70">
        <f ca="1">SUMPRODUCT(Z1093:OFFSET(Z1093,'Parameters &amp; Main Results'!$B$38-1,0),'Parameters &amp; Main Results'!$B$42:OFFSET('Parameters &amp; Main Results'!$B$42,'Parameters &amp; Main Results'!$B$38-1,0)   )/OFFSET(Z1093,'Parameters &amp; Main Results'!$B$38,0)</f>
        <v>0</v>
      </c>
      <c r="AD1093" s="155">
        <f t="shared" si="4"/>
        <v>0</v>
      </c>
      <c r="AE1093" s="252">
        <f t="shared" ca="1" si="1123"/>
        <v>107784.8342</v>
      </c>
      <c r="AF1093" s="253">
        <f t="shared" ca="1" si="1125"/>
        <v>0.24902135443466694</v>
      </c>
      <c r="AG1093" s="258">
        <f t="shared" ca="1" si="1126"/>
        <v>0</v>
      </c>
      <c r="AH1093" s="227" t="str">
        <f ca="1">IF(SUM(AG1093:OFFSET(AG1093,(-HoldAggressiveTime-1),0,,))=0,"Defensive","Aggressive")</f>
        <v>Defensive</v>
      </c>
    </row>
    <row r="1094" spans="1:34" ht="15" x14ac:dyDescent="0.2">
      <c r="A1094">
        <f t="shared" si="15"/>
        <v>9</v>
      </c>
      <c r="B1094">
        <f t="shared" si="16"/>
        <v>1961</v>
      </c>
      <c r="C1094" s="70">
        <f t="shared" si="1"/>
        <v>1961.6666666665842</v>
      </c>
      <c r="D1094" s="149">
        <f t="shared" si="383"/>
        <v>22585</v>
      </c>
      <c r="E1094" s="151">
        <v>29.98</v>
      </c>
      <c r="F1094" s="152">
        <v>132298.71160000001</v>
      </c>
      <c r="G1094" s="152">
        <v>2121.7222000000002</v>
      </c>
      <c r="H1094" s="152">
        <v>2754.1328223800001</v>
      </c>
      <c r="I1094" s="152">
        <v>132298.71160000001</v>
      </c>
      <c r="J1094" s="152">
        <v>29.98</v>
      </c>
      <c r="K1094" s="152">
        <v>29.98</v>
      </c>
      <c r="L1094" s="152">
        <v>35.5</v>
      </c>
      <c r="M1094" s="153">
        <v>20.554401989999999</v>
      </c>
      <c r="N1094" s="17">
        <f t="shared" ref="N1094:T1094" si="1178">F1094/F1093/$E1094*$E1093-1</f>
        <v>-1.8595012469234118E-2</v>
      </c>
      <c r="O1094" s="17">
        <f t="shared" si="1178"/>
        <v>6.9044922946341902E-3</v>
      </c>
      <c r="P1094" s="17">
        <f t="shared" si="1178"/>
        <v>6.5478652240913426E-4</v>
      </c>
      <c r="Q1094" s="17">
        <f t="shared" si="1178"/>
        <v>-1.8595012469234118E-2</v>
      </c>
      <c r="R1094" s="17">
        <f t="shared" si="1178"/>
        <v>0</v>
      </c>
      <c r="S1094" s="17">
        <f t="shared" si="1178"/>
        <v>0</v>
      </c>
      <c r="T1094" s="17">
        <f t="shared" si="1178"/>
        <v>-1.3342228152101177E-3</v>
      </c>
      <c r="U1094" s="241">
        <v>-1.0500000000000001E-2</v>
      </c>
      <c r="V1094" s="241">
        <v>-6.4000000000000003E-3</v>
      </c>
      <c r="W1094" s="223">
        <f t="shared" ca="1" si="1128"/>
        <v>-1.2673738700425924E-2</v>
      </c>
      <c r="X1094" s="223">
        <f>MMULT(N1094:T1094,'Parameters &amp; Main Results'!$B$12:$B$18)-'Parameters &amp; Main Results'!$B$22/12+MMULT(U1094:V1094,'Parameters &amp; Main Results'!$B$20:$B$21)</f>
        <v>-1.2673738700425924E-2</v>
      </c>
      <c r="Y1094" s="223">
        <f>MMULT(N1094:T1094,'Parameters &amp; Main Results'!$C$12:$C$18)-'Parameters &amp; Main Results'!$C$22/12+MMULT(U1094:V1094,'Parameters &amp; Main Results'!$C$20:$C$21)</f>
        <v>-1.6086728659513952E-2</v>
      </c>
      <c r="Z1094" s="17">
        <f t="shared" ca="1" si="1113"/>
        <v>30.358390965125732</v>
      </c>
      <c r="AA1094" s="70">
        <f ca="1">Z1094/OFFSET(Z1094,'Parameters &amp; Main Results'!$B$38,0)</f>
        <v>9.6656400149744108</v>
      </c>
      <c r="AB1094" s="70">
        <f ca="1">SUMPRODUCT(Z1094:OFFSET(Z1094,'Parameters &amp; Main Results'!$B$38-1,0), 'Cash Flow Assist'!$P$11:OFFSET('Cash Flow Assist'!$P$11,'Parameters &amp; Main Results'!$B$38-1,0)  )/OFFSET(Z1094,'Parameters &amp; Main Results'!$B$38,0)</f>
        <v>2708.7818154402389</v>
      </c>
      <c r="AC1094" s="70">
        <f ca="1">SUMPRODUCT(Z1094:OFFSET(Z1094,'Parameters &amp; Main Results'!$B$38-1,0),'Parameters &amp; Main Results'!$B$42:OFFSET('Parameters &amp; Main Results'!$B$42,'Parameters &amp; Main Results'!$B$38-1,0)   )/OFFSET(Z1094,'Parameters &amp; Main Results'!$B$38,0)</f>
        <v>0</v>
      </c>
      <c r="AD1094" s="155">
        <f t="shared" si="4"/>
        <v>-1.8595012469234118E-2</v>
      </c>
      <c r="AE1094" s="252">
        <f t="shared" ca="1" si="1123"/>
        <v>111823.3474</v>
      </c>
      <c r="AF1094" s="253">
        <f t="shared" ca="1" si="1125"/>
        <v>0.18310455442509863</v>
      </c>
      <c r="AG1094" s="258">
        <f t="shared" ca="1" si="1126"/>
        <v>0</v>
      </c>
      <c r="AH1094" s="227" t="str">
        <f ca="1">IF(SUM(AG1094:OFFSET(AG1094,(-HoldAggressiveTime-1),0,,))=0,"Defensive","Aggressive")</f>
        <v>Defensive</v>
      </c>
    </row>
    <row r="1095" spans="1:34" ht="15" x14ac:dyDescent="0.2">
      <c r="A1095">
        <f t="shared" si="15"/>
        <v>10</v>
      </c>
      <c r="B1095">
        <f t="shared" si="16"/>
        <v>1961</v>
      </c>
      <c r="C1095" s="70">
        <f t="shared" si="1"/>
        <v>1961.7499999999175</v>
      </c>
      <c r="D1095" s="149">
        <f t="shared" si="383"/>
        <v>22615</v>
      </c>
      <c r="E1095" s="151">
        <v>29.98</v>
      </c>
      <c r="F1095" s="152">
        <v>136379.13269999999</v>
      </c>
      <c r="G1095" s="152">
        <v>2139.1286</v>
      </c>
      <c r="H1095" s="152">
        <v>2759.36567474</v>
      </c>
      <c r="I1095" s="152">
        <v>136379.13269999999</v>
      </c>
      <c r="J1095" s="152">
        <v>29.98</v>
      </c>
      <c r="K1095" s="152">
        <v>29.98</v>
      </c>
      <c r="L1095" s="152">
        <v>35.5</v>
      </c>
      <c r="M1095" s="153">
        <v>21.114969519999999</v>
      </c>
      <c r="N1095" s="17">
        <f t="shared" ref="N1095:T1095" si="1179">F1095/F1094/$E1095*$E1094-1</f>
        <v>3.0842485543902898E-2</v>
      </c>
      <c r="O1095" s="17">
        <f t="shared" si="1179"/>
        <v>8.2039015286732297E-3</v>
      </c>
      <c r="P1095" s="17">
        <f t="shared" si="1179"/>
        <v>1.8999999990843008E-3</v>
      </c>
      <c r="Q1095" s="17">
        <f t="shared" si="1179"/>
        <v>3.0842485543902898E-2</v>
      </c>
      <c r="R1095" s="17">
        <f t="shared" si="1179"/>
        <v>0</v>
      </c>
      <c r="S1095" s="17">
        <f t="shared" si="1179"/>
        <v>0</v>
      </c>
      <c r="T1095" s="17">
        <f t="shared" si="1179"/>
        <v>0</v>
      </c>
      <c r="U1095" s="241">
        <v>-1.54E-2</v>
      </c>
      <c r="V1095" s="241">
        <v>-1E-4</v>
      </c>
      <c r="W1095" s="223">
        <f t="shared" ca="1" si="1128"/>
        <v>2.4730977796995155E-2</v>
      </c>
      <c r="X1095" s="223">
        <f>MMULT(N1095:T1095,'Parameters &amp; Main Results'!$B$12:$B$18)-'Parameters &amp; Main Results'!$B$22/12+MMULT(U1095:V1095,'Parameters &amp; Main Results'!$B$20:$B$21)</f>
        <v>2.4730977796995155E-2</v>
      </c>
      <c r="Y1095" s="223">
        <f>MMULT(N1095:T1095,'Parameters &amp; Main Results'!$C$12:$C$18)-'Parameters &amp; Main Results'!$C$22/12+MMULT(U1095:V1095,'Parameters &amp; Main Results'!$C$20:$C$21)</f>
        <v>2.8536960475713267E-2</v>
      </c>
      <c r="Z1095" s="17">
        <f t="shared" ca="1" si="1113"/>
        <v>30.748084149171031</v>
      </c>
      <c r="AA1095" s="70">
        <f ca="1">Z1095/OFFSET(Z1095,'Parameters &amp; Main Results'!$B$38,0)</f>
        <v>10.010052482001988</v>
      </c>
      <c r="AB1095" s="70">
        <f ca="1">SUMPRODUCT(Z1095:OFFSET(Z1095,'Parameters &amp; Main Results'!$B$38-1,0), 'Cash Flow Assist'!$P$11:OFFSET('Cash Flow Assist'!$P$11,'Parameters &amp; Main Results'!$B$38-1,0)  )/OFFSET(Z1095,'Parameters &amp; Main Results'!$B$38,0)</f>
        <v>2760.8885611147148</v>
      </c>
      <c r="AC1095" s="70">
        <f ca="1">SUMPRODUCT(Z1095:OFFSET(Z1095,'Parameters &amp; Main Results'!$B$38-1,0),'Parameters &amp; Main Results'!$B$42:OFFSET('Parameters &amp; Main Results'!$B$42,'Parameters &amp; Main Results'!$B$38-1,0)   )/OFFSET(Z1095,'Parameters &amp; Main Results'!$B$38,0)</f>
        <v>0</v>
      </c>
      <c r="AD1095" s="155">
        <f t="shared" si="4"/>
        <v>0</v>
      </c>
      <c r="AE1095" s="252">
        <f t="shared" ca="1" si="1123"/>
        <v>110420.68</v>
      </c>
      <c r="AF1095" s="253">
        <f t="shared" ca="1" si="1125"/>
        <v>0.23508687593664515</v>
      </c>
      <c r="AG1095" s="258">
        <f t="shared" ca="1" si="1126"/>
        <v>0</v>
      </c>
      <c r="AH1095" s="227" t="str">
        <f ca="1">IF(SUM(AG1095:OFFSET(AG1095,(-HoldAggressiveTime-1),0,,))=0,"Defensive","Aggressive")</f>
        <v>Defensive</v>
      </c>
    </row>
    <row r="1096" spans="1:34" ht="15" x14ac:dyDescent="0.2">
      <c r="A1096">
        <f t="shared" si="15"/>
        <v>11</v>
      </c>
      <c r="B1096">
        <f t="shared" si="16"/>
        <v>1961</v>
      </c>
      <c r="C1096" s="70">
        <f t="shared" si="1"/>
        <v>1961.8333333332507</v>
      </c>
      <c r="D1096" s="149">
        <f t="shared" si="383"/>
        <v>22646</v>
      </c>
      <c r="E1096" s="151">
        <v>29.98</v>
      </c>
      <c r="F1096" s="152">
        <v>142079.54269999999</v>
      </c>
      <c r="G1096" s="152">
        <v>2142.6419999999998</v>
      </c>
      <c r="H1096" s="152">
        <v>2764.6544589499999</v>
      </c>
      <c r="I1096" s="152">
        <v>142079.54269999999</v>
      </c>
      <c r="J1096" s="152">
        <v>29.98</v>
      </c>
      <c r="K1096" s="152">
        <v>29.98</v>
      </c>
      <c r="L1096" s="152">
        <v>35.5</v>
      </c>
      <c r="M1096" s="153">
        <v>21.931760619999999</v>
      </c>
      <c r="N1096" s="17">
        <f t="shared" ref="N1096:T1096" si="1180">F1096/F1095/$E1096*$E1095-1</f>
        <v>4.1798256721132576E-2</v>
      </c>
      <c r="O1096" s="17">
        <f t="shared" si="1180"/>
        <v>1.6424444981941733E-3</v>
      </c>
      <c r="P1096" s="17">
        <f t="shared" si="1180"/>
        <v>1.9166666666963206E-3</v>
      </c>
      <c r="Q1096" s="17">
        <f t="shared" si="1180"/>
        <v>4.1798256721132576E-2</v>
      </c>
      <c r="R1096" s="17">
        <f t="shared" si="1180"/>
        <v>0</v>
      </c>
      <c r="S1096" s="17">
        <f t="shared" si="1180"/>
        <v>0</v>
      </c>
      <c r="T1096" s="17">
        <f t="shared" si="1180"/>
        <v>0</v>
      </c>
      <c r="U1096" s="241">
        <v>1.2200000000000001E-2</v>
      </c>
      <c r="V1096" s="241">
        <v>-1.17E-2</v>
      </c>
      <c r="W1096" s="223">
        <f t="shared" ca="1" si="1128"/>
        <v>3.1635514773821601E-2</v>
      </c>
      <c r="X1096" s="223">
        <f>MMULT(N1096:T1096,'Parameters &amp; Main Results'!$B$12:$B$18)-'Parameters &amp; Main Results'!$B$22/12+MMULT(U1096:V1096,'Parameters &amp; Main Results'!$B$20:$B$21)</f>
        <v>3.1635514773821601E-2</v>
      </c>
      <c r="Y1096" s="223">
        <f>MMULT(N1096:T1096,'Parameters &amp; Main Results'!$C$12:$C$18)-'Parameters &amp; Main Results'!$C$22/12+MMULT(U1096:V1096,'Parameters &amp; Main Results'!$C$20:$C$21)</f>
        <v>3.7741008832172067E-2</v>
      </c>
      <c r="Z1096" s="17">
        <f t="shared" ca="1" si="1113"/>
        <v>30.006006274226639</v>
      </c>
      <c r="AA1096" s="70">
        <f ca="1">Z1096/OFFSET(Z1096,'Parameters &amp; Main Results'!$B$38,0)</f>
        <v>10.088703819777626</v>
      </c>
      <c r="AB1096" s="70">
        <f ca="1">SUMPRODUCT(Z1096:OFFSET(Z1096,'Parameters &amp; Main Results'!$B$38-1,0), 'Cash Flow Assist'!$P$11:OFFSET('Cash Flow Assist'!$P$11,'Parameters &amp; Main Results'!$B$38-1,0)  )/OFFSET(Z1096,'Parameters &amp; Main Results'!$B$38,0)</f>
        <v>2842.0920489894397</v>
      </c>
      <c r="AC1096" s="70">
        <f ca="1">SUMPRODUCT(Z1096:OFFSET(Z1096,'Parameters &amp; Main Results'!$B$38-1,0),'Parameters &amp; Main Results'!$B$42:OFFSET('Parameters &amp; Main Results'!$B$42,'Parameters &amp; Main Results'!$B$38-1,0)   )/OFFSET(Z1096,'Parameters &amp; Main Results'!$B$38,0)</f>
        <v>0</v>
      </c>
      <c r="AD1096" s="155">
        <f t="shared" si="4"/>
        <v>0</v>
      </c>
      <c r="AE1096" s="252">
        <f t="shared" ca="1" si="1123"/>
        <v>105660.6075</v>
      </c>
      <c r="AF1096" s="253">
        <f t="shared" ca="1" si="1125"/>
        <v>0.34467845739009206</v>
      </c>
      <c r="AG1096" s="258">
        <f t="shared" ca="1" si="1126"/>
        <v>0</v>
      </c>
      <c r="AH1096" s="227" t="str">
        <f ca="1">IF(SUM(AG1096:OFFSET(AG1096,(-HoldAggressiveTime-1),0,,))=0,"Defensive","Aggressive")</f>
        <v>Defensive</v>
      </c>
    </row>
    <row r="1097" spans="1:34" ht="15" x14ac:dyDescent="0.2">
      <c r="A1097">
        <f t="shared" si="15"/>
        <v>12</v>
      </c>
      <c r="B1097">
        <f t="shared" si="16"/>
        <v>1961</v>
      </c>
      <c r="C1097" s="70">
        <f t="shared" si="1"/>
        <v>1961.916666666584</v>
      </c>
      <c r="D1097" s="149">
        <f t="shared" si="383"/>
        <v>22677</v>
      </c>
      <c r="E1097" s="151">
        <v>30.01</v>
      </c>
      <c r="F1097" s="152">
        <v>142872.69899999999</v>
      </c>
      <c r="G1097" s="152">
        <v>2128.9020999999998</v>
      </c>
      <c r="H1097" s="152">
        <v>2770.36807817</v>
      </c>
      <c r="I1097" s="152">
        <v>142872.69899999999</v>
      </c>
      <c r="J1097" s="152">
        <v>30.01</v>
      </c>
      <c r="K1097" s="152">
        <v>30.01</v>
      </c>
      <c r="L1097" s="152">
        <v>35.5</v>
      </c>
      <c r="M1097" s="153">
        <v>21.801832099999999</v>
      </c>
      <c r="N1097" s="17">
        <f t="shared" ref="N1097:T1097" si="1181">F1097/F1096/$E1097*$E1096-1</f>
        <v>4.5772332666969007E-3</v>
      </c>
      <c r="O1097" s="17">
        <f t="shared" si="1181"/>
        <v>-7.4058534754908312E-3</v>
      </c>
      <c r="P1097" s="17">
        <f t="shared" si="1181"/>
        <v>1.064933912666266E-3</v>
      </c>
      <c r="Q1097" s="17">
        <f t="shared" si="1181"/>
        <v>4.5772332666969007E-3</v>
      </c>
      <c r="R1097" s="17">
        <f t="shared" si="1181"/>
        <v>0</v>
      </c>
      <c r="S1097" s="17">
        <f t="shared" si="1181"/>
        <v>0</v>
      </c>
      <c r="T1097" s="17">
        <f t="shared" si="1181"/>
        <v>-9.9966677774088186E-4</v>
      </c>
      <c r="U1097" s="241">
        <v>-8.9999999999999993E-3</v>
      </c>
      <c r="V1097" s="241">
        <v>1.8700000000000001E-2</v>
      </c>
      <c r="W1097" s="223">
        <f t="shared" ca="1" si="1128"/>
        <v>1.8601042493707985E-3</v>
      </c>
      <c r="X1097" s="223">
        <f>MMULT(N1097:T1097,'Parameters &amp; Main Results'!$B$12:$B$18)-'Parameters &amp; Main Results'!$B$22/12+MMULT(U1097:V1097,'Parameters &amp; Main Results'!$B$20:$B$21)</f>
        <v>1.8601042493707985E-3</v>
      </c>
      <c r="Y1097" s="223">
        <f>MMULT(N1097:T1097,'Parameters &amp; Main Results'!$C$12:$C$18)-'Parameters &amp; Main Results'!$C$22/12+MMULT(U1097:V1097,'Parameters &amp; Main Results'!$C$20:$C$21)</f>
        <v>3.3372579258114611E-3</v>
      </c>
      <c r="Z1097" s="17">
        <f t="shared" ref="Z1097:Z1160" ca="1" si="1182">Z1098*(1+W1097)</f>
        <v>29.085860116792539</v>
      </c>
      <c r="AA1097" s="70">
        <f ca="1">Z1097/OFFSET(Z1097,'Parameters &amp; Main Results'!$B$38,0)</f>
        <v>9.9752987703749323</v>
      </c>
      <c r="AB1097" s="70">
        <f ca="1">SUMPRODUCT(Z1097:OFFSET(Z1097,'Parameters &amp; Main Results'!$B$38-1,0), 'Cash Flow Assist'!$P$11:OFFSET('Cash Flow Assist'!$P$11,'Parameters &amp; Main Results'!$B$38-1,0)  )/OFFSET(Z1097,'Parameters &amp; Main Results'!$B$38,0)</f>
        <v>2889.7742155006135</v>
      </c>
      <c r="AC1097" s="70">
        <f ca="1">SUMPRODUCT(Z1097:OFFSET(Z1097,'Parameters &amp; Main Results'!$B$38-1,0),'Parameters &amp; Main Results'!$B$42:OFFSET('Parameters &amp; Main Results'!$B$42,'Parameters &amp; Main Results'!$B$38-1,0)   )/OFFSET(Z1097,'Parameters &amp; Main Results'!$B$38,0)</f>
        <v>0</v>
      </c>
      <c r="AD1097" s="155">
        <f t="shared" si="4"/>
        <v>0</v>
      </c>
      <c r="AE1097" s="252">
        <f t="shared" ca="1" si="1123"/>
        <v>107132.6265</v>
      </c>
      <c r="AF1097" s="253">
        <f t="shared" ca="1" si="1125"/>
        <v>0.33360586468959569</v>
      </c>
      <c r="AG1097" s="258">
        <f t="shared" ca="1" si="1126"/>
        <v>0</v>
      </c>
      <c r="AH1097" s="227" t="str">
        <f ca="1">IF(SUM(AG1097:OFFSET(AG1097,(-HoldAggressiveTime-1),0,,))=0,"Defensive","Aggressive")</f>
        <v>Defensive</v>
      </c>
    </row>
    <row r="1098" spans="1:34" ht="15" x14ac:dyDescent="0.2">
      <c r="A1098">
        <f t="shared" si="15"/>
        <v>1</v>
      </c>
      <c r="B1098">
        <f t="shared" si="16"/>
        <v>1962</v>
      </c>
      <c r="C1098" s="70">
        <f t="shared" si="1"/>
        <v>1961.9999999999172</v>
      </c>
      <c r="D1098" s="149">
        <f t="shared" si="383"/>
        <v>22705</v>
      </c>
      <c r="E1098" s="151">
        <v>30.04</v>
      </c>
      <c r="F1098" s="152">
        <v>137800.3793</v>
      </c>
      <c r="G1098" s="152">
        <v>2129.2096000000001</v>
      </c>
      <c r="H1098" s="152">
        <v>2776.3705423400002</v>
      </c>
      <c r="I1098" s="152">
        <v>137800.3793</v>
      </c>
      <c r="J1098" s="152">
        <v>30.04</v>
      </c>
      <c r="K1098" s="152">
        <v>30.04</v>
      </c>
      <c r="L1098" s="152">
        <v>35.35</v>
      </c>
      <c r="M1098" s="153">
        <v>21.127343239999998</v>
      </c>
      <c r="N1098" s="17">
        <f t="shared" ref="N1098:T1098" si="1183">F1098/F1097/$E1098*$E1097-1</f>
        <v>-3.6465585283813717E-2</v>
      </c>
      <c r="O1098" s="17">
        <f t="shared" si="1183"/>
        <v>-8.543720418555667E-4</v>
      </c>
      <c r="P1098" s="17">
        <f t="shared" si="1183"/>
        <v>1.165834443192848E-3</v>
      </c>
      <c r="Q1098" s="17">
        <f t="shared" si="1183"/>
        <v>-3.6465585283813717E-2</v>
      </c>
      <c r="R1098" s="17">
        <f t="shared" si="1183"/>
        <v>0</v>
      </c>
      <c r="S1098" s="17">
        <f t="shared" si="1183"/>
        <v>0</v>
      </c>
      <c r="T1098" s="17">
        <f t="shared" si="1183"/>
        <v>-5.2198008289415787E-3</v>
      </c>
      <c r="U1098" s="241">
        <v>1.8200000000000001E-2</v>
      </c>
      <c r="V1098" s="241">
        <v>5.0700000000000002E-2</v>
      </c>
      <c r="W1098" s="223">
        <f t="shared" ca="1" si="1128"/>
        <v>-2.7822720079345144E-2</v>
      </c>
      <c r="X1098" s="223">
        <f>MMULT(N1098:T1098,'Parameters &amp; Main Results'!$B$12:$B$18)-'Parameters &amp; Main Results'!$B$22/12+MMULT(U1098:V1098,'Parameters &amp; Main Results'!$B$20:$B$21)</f>
        <v>-2.7822720079345144E-2</v>
      </c>
      <c r="Y1098" s="223">
        <f>MMULT(N1098:T1098,'Parameters &amp; Main Results'!$C$12:$C$18)-'Parameters &amp; Main Results'!$C$22/12+MMULT(U1098:V1098,'Parameters &amp; Main Results'!$C$20:$C$21)</f>
        <v>-3.2946130626284577E-2</v>
      </c>
      <c r="Z1098" s="17">
        <f t="shared" ca="1" si="1182"/>
        <v>29.031857834667143</v>
      </c>
      <c r="AA1098" s="70">
        <f ca="1">Z1098/OFFSET(Z1098,'Parameters &amp; Main Results'!$B$38,0)</f>
        <v>9.9647983372208877</v>
      </c>
      <c r="AB1098" s="70">
        <f ca="1">SUMPRODUCT(Z1098:OFFSET(Z1098,'Parameters &amp; Main Results'!$B$38-1,0), 'Cash Flow Assist'!$P$11:OFFSET('Cash Flow Assist'!$P$11,'Parameters &amp; Main Results'!$B$38-1,0)  )/OFFSET(Z1098,'Parameters &amp; Main Results'!$B$38,0)</f>
        <v>2883.1194081756853</v>
      </c>
      <c r="AC1098" s="70">
        <f ca="1">SUMPRODUCT(Z1098:OFFSET(Z1098,'Parameters &amp; Main Results'!$B$38-1,0),'Parameters &amp; Main Results'!$B$42:OFFSET('Parameters &amp; Main Results'!$B$42,'Parameters &amp; Main Results'!$B$38-1,0)   )/OFFSET(Z1098,'Parameters &amp; Main Results'!$B$38,0)</f>
        <v>0</v>
      </c>
      <c r="AD1098" s="155">
        <f t="shared" si="4"/>
        <v>-3.6465585283813717E-2</v>
      </c>
      <c r="AE1098" s="252">
        <f t="shared" ca="1" si="1123"/>
        <v>108832.18210000001</v>
      </c>
      <c r="AF1098" s="253">
        <f t="shared" ca="1" si="1125"/>
        <v>0.26617308080235574</v>
      </c>
      <c r="AG1098" s="258">
        <f t="shared" ca="1" si="1126"/>
        <v>0</v>
      </c>
      <c r="AH1098" s="227" t="str">
        <f ca="1">IF(SUM(AG1098:OFFSET(AG1098,(-HoldAggressiveTime-1),0,,))=0,"Defensive","Aggressive")</f>
        <v>Defensive</v>
      </c>
    </row>
    <row r="1099" spans="1:34" ht="15" x14ac:dyDescent="0.2">
      <c r="A1099">
        <f t="shared" si="15"/>
        <v>2</v>
      </c>
      <c r="B1099">
        <f t="shared" si="16"/>
        <v>1962</v>
      </c>
      <c r="C1099" s="70">
        <f t="shared" si="1"/>
        <v>1962.0833333332505</v>
      </c>
      <c r="D1099" s="149">
        <f t="shared" si="383"/>
        <v>22736</v>
      </c>
      <c r="E1099" s="151">
        <v>30.11</v>
      </c>
      <c r="F1099" s="152">
        <v>140383.10769999999</v>
      </c>
      <c r="G1099" s="152">
        <v>2153.8314</v>
      </c>
      <c r="H1099" s="152">
        <v>2782.6636489000002</v>
      </c>
      <c r="I1099" s="152">
        <v>140383.10769999999</v>
      </c>
      <c r="J1099" s="152">
        <v>30.11</v>
      </c>
      <c r="K1099" s="152">
        <v>30.11</v>
      </c>
      <c r="L1099" s="152">
        <v>35.35</v>
      </c>
      <c r="M1099" s="153">
        <v>21.37225969</v>
      </c>
      <c r="N1099" s="17">
        <f t="shared" ref="N1099:T1099" si="1184">F1099/F1098/$E1099*$E1098-1</f>
        <v>1.6374152919781615E-2</v>
      </c>
      <c r="O1099" s="17">
        <f t="shared" si="1184"/>
        <v>9.2121289066844358E-3</v>
      </c>
      <c r="P1099" s="17">
        <f t="shared" si="1184"/>
        <v>-6.3411934967394501E-5</v>
      </c>
      <c r="Q1099" s="17">
        <f t="shared" si="1184"/>
        <v>1.6374152919781615E-2</v>
      </c>
      <c r="R1099" s="17">
        <f t="shared" si="1184"/>
        <v>0</v>
      </c>
      <c r="S1099" s="17">
        <f t="shared" si="1184"/>
        <v>0</v>
      </c>
      <c r="T1099" s="17">
        <f t="shared" si="1184"/>
        <v>-2.3248090335437066E-3</v>
      </c>
      <c r="U1099" s="241">
        <v>-1.2E-2</v>
      </c>
      <c r="V1099" s="241">
        <v>9.1000000000000004E-3</v>
      </c>
      <c r="W1099" s="223">
        <f t="shared" ca="1" si="1128"/>
        <v>1.3965133352829246E-2</v>
      </c>
      <c r="X1099" s="223">
        <f>MMULT(N1099:T1099,'Parameters &amp; Main Results'!$B$12:$B$18)-'Parameters &amp; Main Results'!$B$22/12+MMULT(U1099:V1099,'Parameters &amp; Main Results'!$B$20:$B$21)</f>
        <v>1.3965133352829246E-2</v>
      </c>
      <c r="Y1099" s="223">
        <f>MMULT(N1099:T1099,'Parameters &amp; Main Results'!$C$12:$C$18)-'Parameters &amp; Main Results'!$C$22/12+MMULT(U1099:V1099,'Parameters &amp; Main Results'!$C$20:$C$21)</f>
        <v>1.561628385180523E-2</v>
      </c>
      <c r="Z1099" s="17">
        <f t="shared" ca="1" si="1182"/>
        <v>29.862719932147154</v>
      </c>
      <c r="AA1099" s="70">
        <f ca="1">Z1099/OFFSET(Z1099,'Parameters &amp; Main Results'!$B$38,0)</f>
        <v>10.353013601256333</v>
      </c>
      <c r="AB1099" s="70">
        <f ca="1">SUMPRODUCT(Z1099:OFFSET(Z1099,'Parameters &amp; Main Results'!$B$38-1,0), 'Cash Flow Assist'!$P$11:OFFSET('Cash Flow Assist'!$P$11,'Parameters &amp; Main Results'!$B$38-1,0)  )/OFFSET(Z1099,'Parameters &amp; Main Results'!$B$38,0)</f>
        <v>2903.045644207054</v>
      </c>
      <c r="AC1099" s="70">
        <f ca="1">SUMPRODUCT(Z1099:OFFSET(Z1099,'Parameters &amp; Main Results'!$B$38-1,0),'Parameters &amp; Main Results'!$B$42:OFFSET('Parameters &amp; Main Results'!$B$42,'Parameters &amp; Main Results'!$B$38-1,0)   )/OFFSET(Z1099,'Parameters &amp; Main Results'!$B$38,0)</f>
        <v>0</v>
      </c>
      <c r="AD1099" s="155">
        <f t="shared" si="4"/>
        <v>-2.0688525433778637E-2</v>
      </c>
      <c r="AE1099" s="252">
        <f t="shared" ca="1" si="1123"/>
        <v>112123.8876</v>
      </c>
      <c r="AF1099" s="253">
        <f t="shared" ca="1" si="1125"/>
        <v>0.25203567861305581</v>
      </c>
      <c r="AG1099" s="258">
        <f t="shared" ca="1" si="1126"/>
        <v>0</v>
      </c>
      <c r="AH1099" s="227" t="str">
        <f ca="1">IF(SUM(AG1099:OFFSET(AG1099,(-HoldAggressiveTime-1),0,,))=0,"Defensive","Aggressive")</f>
        <v>Defensive</v>
      </c>
    </row>
    <row r="1100" spans="1:34" ht="15" x14ac:dyDescent="0.2">
      <c r="A1100">
        <f t="shared" si="15"/>
        <v>3</v>
      </c>
      <c r="B1100">
        <f t="shared" si="16"/>
        <v>1962</v>
      </c>
      <c r="C1100" s="70">
        <f t="shared" si="1"/>
        <v>1962.1666666665838</v>
      </c>
      <c r="D1100" s="149">
        <f t="shared" si="383"/>
        <v>22766</v>
      </c>
      <c r="E1100" s="151">
        <v>30.17</v>
      </c>
      <c r="F1100" s="152">
        <v>139901.15359999999</v>
      </c>
      <c r="G1100" s="152">
        <v>2185.6595000000002</v>
      </c>
      <c r="H1100" s="152">
        <v>2788.9942086999999</v>
      </c>
      <c r="I1100" s="152">
        <v>139901.15359999999</v>
      </c>
      <c r="J1100" s="152">
        <v>30.17</v>
      </c>
      <c r="K1100" s="152">
        <v>30.17</v>
      </c>
      <c r="L1100" s="152">
        <v>35.35</v>
      </c>
      <c r="M1100" s="153">
        <v>21.16249694</v>
      </c>
      <c r="N1100" s="17">
        <f t="shared" ref="N1100:T1100" si="1185">F1100/F1099/$E1100*$E1099-1</f>
        <v>-5.4150375168590115E-3</v>
      </c>
      <c r="O1100" s="17">
        <f t="shared" si="1185"/>
        <v>1.2759314508411723E-2</v>
      </c>
      <c r="P1100" s="17">
        <f t="shared" si="1185"/>
        <v>2.8174511058964846E-4</v>
      </c>
      <c r="Q1100" s="17">
        <f t="shared" si="1185"/>
        <v>-5.4150375168590115E-3</v>
      </c>
      <c r="R1100" s="17">
        <f t="shared" si="1185"/>
        <v>0</v>
      </c>
      <c r="S1100" s="17">
        <f t="shared" si="1185"/>
        <v>0</v>
      </c>
      <c r="T1100" s="17">
        <f t="shared" si="1185"/>
        <v>-1.9887305270136491E-3</v>
      </c>
      <c r="U1100" s="241">
        <v>4.7999999999999996E-3</v>
      </c>
      <c r="V1100" s="241">
        <v>-1.3299999999999999E-2</v>
      </c>
      <c r="W1100" s="223">
        <f t="shared" ca="1" si="1128"/>
        <v>-1.6505184289792628E-3</v>
      </c>
      <c r="X1100" s="223">
        <f>MMULT(N1100:T1100,'Parameters &amp; Main Results'!$B$12:$B$18)-'Parameters &amp; Main Results'!$B$22/12+MMULT(U1100:V1100,'Parameters &amp; Main Results'!$B$20:$B$21)</f>
        <v>-1.6505184289792628E-3</v>
      </c>
      <c r="Y1100" s="223">
        <f>MMULT(N1100:T1100,'Parameters &amp; Main Results'!$C$12:$C$18)-'Parameters &amp; Main Results'!$C$22/12+MMULT(U1100:V1100,'Parameters &amp; Main Results'!$C$20:$C$21)</f>
        <v>-3.639268980998605E-3</v>
      </c>
      <c r="Z1100" s="17">
        <f t="shared" ca="1" si="1182"/>
        <v>29.451426829048401</v>
      </c>
      <c r="AA1100" s="70">
        <f ca="1">Z1100/OFFSET(Z1100,'Parameters &amp; Main Results'!$B$38,0)</f>
        <v>10.098775395492225</v>
      </c>
      <c r="AB1100" s="70">
        <f ca="1">SUMPRODUCT(Z1100:OFFSET(Z1100,'Parameters &amp; Main Results'!$B$38-1,0), 'Cash Flow Assist'!$P$11:OFFSET('Cash Flow Assist'!$P$11,'Parameters &amp; Main Results'!$B$38-1,0)  )/OFFSET(Z1100,'Parameters &amp; Main Results'!$B$38,0)</f>
        <v>2862.0508683832068</v>
      </c>
      <c r="AC1100" s="70">
        <f ca="1">SUMPRODUCT(Z1100:OFFSET(Z1100,'Parameters &amp; Main Results'!$B$38-1,0),'Parameters &amp; Main Results'!$B$42:OFFSET('Parameters &amp; Main Results'!$B$42,'Parameters &amp; Main Results'!$B$38-1,0)   )/OFFSET(Z1100,'Parameters &amp; Main Results'!$B$38,0)</f>
        <v>0</v>
      </c>
      <c r="AD1100" s="155">
        <f t="shared" si="4"/>
        <v>-2.5991533809245237E-2</v>
      </c>
      <c r="AE1100" s="252">
        <f t="shared" ca="1" si="1123"/>
        <v>104413.81630000001</v>
      </c>
      <c r="AF1100" s="253">
        <f t="shared" ca="1" si="1125"/>
        <v>0.33987204526686743</v>
      </c>
      <c r="AG1100" s="258">
        <f t="shared" ca="1" si="1126"/>
        <v>0</v>
      </c>
      <c r="AH1100" s="227" t="str">
        <f ca="1">IF(SUM(AG1100:OFFSET(AG1100,(-HoldAggressiveTime-1),0,,))=0,"Defensive","Aggressive")</f>
        <v>Defensive</v>
      </c>
    </row>
    <row r="1101" spans="1:34" ht="15" x14ac:dyDescent="0.2">
      <c r="A1101">
        <f t="shared" si="15"/>
        <v>4</v>
      </c>
      <c r="B1101">
        <f t="shared" si="16"/>
        <v>1962</v>
      </c>
      <c r="C1101" s="70">
        <f t="shared" si="1"/>
        <v>1962.249999999917</v>
      </c>
      <c r="D1101" s="149">
        <f t="shared" si="383"/>
        <v>22797</v>
      </c>
      <c r="E1101" s="151">
        <v>30.21</v>
      </c>
      <c r="F1101" s="152">
        <v>131577.08230000001</v>
      </c>
      <c r="G1101" s="152">
        <v>2192.6900999999998</v>
      </c>
      <c r="H1101" s="152">
        <v>2795.3159289099999</v>
      </c>
      <c r="I1101" s="152">
        <v>131577.08230000001</v>
      </c>
      <c r="J1101" s="152">
        <v>30.21</v>
      </c>
      <c r="K1101" s="152">
        <v>30.21</v>
      </c>
      <c r="L1101" s="152">
        <v>35.35</v>
      </c>
      <c r="M1101" s="153">
        <v>19.805288319999999</v>
      </c>
      <c r="N1101" s="17">
        <f t="shared" ref="N1101:T1101" si="1186">F1101/F1100/$E1101*$E1100-1</f>
        <v>-6.0744945090847713E-2</v>
      </c>
      <c r="O1101" s="17">
        <f t="shared" si="1186"/>
        <v>1.8883710146369026E-3</v>
      </c>
      <c r="P1101" s="17">
        <f t="shared" si="1186"/>
        <v>9.3960057505526606E-4</v>
      </c>
      <c r="Q1101" s="17">
        <f t="shared" si="1186"/>
        <v>-6.0744945090847713E-2</v>
      </c>
      <c r="R1101" s="17">
        <f t="shared" si="1186"/>
        <v>0</v>
      </c>
      <c r="S1101" s="17">
        <f t="shared" si="1186"/>
        <v>0</v>
      </c>
      <c r="T1101" s="17">
        <f t="shared" si="1186"/>
        <v>-1.3240648791791321E-3</v>
      </c>
      <c r="U1101" s="241">
        <v>-6.8999999999999999E-3</v>
      </c>
      <c r="V1101" s="241">
        <v>2.0000000000000001E-4</v>
      </c>
      <c r="W1101" s="223">
        <f t="shared" ca="1" si="1128"/>
        <v>-4.5288904525834034E-2</v>
      </c>
      <c r="X1101" s="223">
        <f>MMULT(N1101:T1101,'Parameters &amp; Main Results'!$B$12:$B$18)-'Parameters &amp; Main Results'!$B$22/12+MMULT(U1101:V1101,'Parameters &amp; Main Results'!$B$20:$B$21)</f>
        <v>-4.5288904525834034E-2</v>
      </c>
      <c r="Y1101" s="223">
        <f>MMULT(N1101:T1101,'Parameters &amp; Main Results'!$C$12:$C$18)-'Parameters &amp; Main Results'!$C$22/12+MMULT(U1101:V1101,'Parameters &amp; Main Results'!$C$20:$C$21)</f>
        <v>-5.4523280146965926E-2</v>
      </c>
      <c r="Z1101" s="17">
        <f t="shared" ca="1" si="1182"/>
        <v>29.500117316336063</v>
      </c>
      <c r="AA1101" s="70">
        <f ca="1">Z1101/OFFSET(Z1101,'Parameters &amp; Main Results'!$B$38,0)</f>
        <v>10.150112855633818</v>
      </c>
      <c r="AB1101" s="70">
        <f ca="1">SUMPRODUCT(Z1101:OFFSET(Z1101,'Parameters &amp; Main Results'!$B$38-1,0), 'Cash Flow Assist'!$P$11:OFFSET('Cash Flow Assist'!$P$11,'Parameters &amp; Main Results'!$B$38-1,0)  )/OFFSET(Z1101,'Parameters &amp; Main Results'!$B$38,0)</f>
        <v>2862.7223821078924</v>
      </c>
      <c r="AC1101" s="70">
        <f ca="1">SUMPRODUCT(Z1101:OFFSET(Z1101,'Parameters &amp; Main Results'!$B$38-1,0),'Parameters &amp; Main Results'!$B$42:OFFSET('Parameters &amp; Main Results'!$B$42,'Parameters &amp; Main Results'!$B$38-1,0)   )/OFFSET(Z1101,'Parameters &amp; Main Results'!$B$38,0)</f>
        <v>0</v>
      </c>
      <c r="AD1101" s="155">
        <f t="shared" si="4"/>
        <v>-8.5157624606023385E-2</v>
      </c>
      <c r="AE1101" s="252">
        <f t="shared" ca="1" si="1123"/>
        <v>105675.21739999999</v>
      </c>
      <c r="AF1101" s="253">
        <f t="shared" ca="1" si="1125"/>
        <v>0.24510822440001923</v>
      </c>
      <c r="AG1101" s="258">
        <f t="shared" ca="1" si="1126"/>
        <v>0</v>
      </c>
      <c r="AH1101" s="227" t="str">
        <f ca="1">IF(SUM(AG1101:OFFSET(AG1101,(-HoldAggressiveTime-1),0,,))=0,"Defensive","Aggressive")</f>
        <v>Defensive</v>
      </c>
    </row>
    <row r="1102" spans="1:34" ht="15" x14ac:dyDescent="0.2">
      <c r="A1102">
        <f t="shared" si="15"/>
        <v>5</v>
      </c>
      <c r="B1102">
        <f t="shared" si="16"/>
        <v>1962</v>
      </c>
      <c r="C1102" s="70">
        <f t="shared" si="1"/>
        <v>1962.3333333332503</v>
      </c>
      <c r="D1102" s="149">
        <f t="shared" si="383"/>
        <v>22827</v>
      </c>
      <c r="E1102" s="151">
        <v>30.24</v>
      </c>
      <c r="F1102" s="152">
        <v>120608.4994</v>
      </c>
      <c r="G1102" s="152">
        <v>2192.6212999999998</v>
      </c>
      <c r="H1102" s="152">
        <v>2801.6752726499999</v>
      </c>
      <c r="I1102" s="152">
        <v>120608.4994</v>
      </c>
      <c r="J1102" s="152">
        <v>30.24</v>
      </c>
      <c r="K1102" s="152">
        <v>30.24</v>
      </c>
      <c r="L1102" s="152">
        <v>35.35</v>
      </c>
      <c r="M1102" s="153">
        <v>18.071106270000001</v>
      </c>
      <c r="N1102" s="17">
        <f t="shared" ref="N1102:T1102" si="1187">F1102/F1101/$E1102*$E1101-1</f>
        <v>-8.4271774349014339E-2</v>
      </c>
      <c r="O1102" s="17">
        <f t="shared" si="1187"/>
        <v>-1.0234093471077621E-3</v>
      </c>
      <c r="P1102" s="17">
        <f t="shared" si="1187"/>
        <v>1.2806795641104873E-3</v>
      </c>
      <c r="Q1102" s="17">
        <f t="shared" si="1187"/>
        <v>-8.4271774349014339E-2</v>
      </c>
      <c r="R1102" s="17">
        <f t="shared" si="1187"/>
        <v>0</v>
      </c>
      <c r="S1102" s="17">
        <f t="shared" si="1187"/>
        <v>0</v>
      </c>
      <c r="T1102" s="17">
        <f t="shared" si="1187"/>
        <v>-9.9206349206326649E-4</v>
      </c>
      <c r="U1102" s="241">
        <v>-3.3500000000000002E-2</v>
      </c>
      <c r="V1102" s="241">
        <v>2.81E-2</v>
      </c>
      <c r="W1102" s="223">
        <f t="shared" ca="1" si="1128"/>
        <v>-6.3499782472452124E-2</v>
      </c>
      <c r="X1102" s="223">
        <f>MMULT(N1102:T1102,'Parameters &amp; Main Results'!$B$12:$B$18)-'Parameters &amp; Main Results'!$B$22/12+MMULT(U1102:V1102,'Parameters &amp; Main Results'!$B$20:$B$21)</f>
        <v>-6.3499782472452124E-2</v>
      </c>
      <c r="Y1102" s="223">
        <f>MMULT(N1102:T1102,'Parameters &amp; Main Results'!$C$12:$C$18)-'Parameters &amp; Main Results'!$C$22/12+MMULT(U1102:V1102,'Parameters &amp; Main Results'!$C$20:$C$21)</f>
        <v>-7.5988604515490346E-2</v>
      </c>
      <c r="Z1102" s="17">
        <f t="shared" ca="1" si="1182"/>
        <v>30.899522856895842</v>
      </c>
      <c r="AA1102" s="70">
        <f ca="1">Z1102/OFFSET(Z1102,'Parameters &amp; Main Results'!$B$38,0)</f>
        <v>10.953126182887223</v>
      </c>
      <c r="AB1102" s="70">
        <f ca="1">SUMPRODUCT(Z1102:OFFSET(Z1102,'Parameters &amp; Main Results'!$B$38-1,0), 'Cash Flow Assist'!$P$11:OFFSET('Cash Flow Assist'!$P$11,'Parameters &amp; Main Results'!$B$38-1,0)  )/OFFSET(Z1102,'Parameters &amp; Main Results'!$B$38,0)</f>
        <v>2939.8695880744799</v>
      </c>
      <c r="AC1102" s="70">
        <f ca="1">SUMPRODUCT(Z1102:OFFSET(Z1102,'Parameters &amp; Main Results'!$B$38-1,0),'Parameters &amp; Main Results'!$B$42:OFFSET('Parameters &amp; Main Results'!$B$42,'Parameters &amp; Main Results'!$B$38-1,0)   )/OFFSET(Z1102,'Parameters &amp; Main Results'!$B$38,0)</f>
        <v>0</v>
      </c>
      <c r="AD1102" s="155">
        <f t="shared" si="4"/>
        <v>-0.16225301483014087</v>
      </c>
      <c r="AE1102" s="252">
        <f t="shared" ca="1" si="1123"/>
        <v>104511.2643</v>
      </c>
      <c r="AF1102" s="253">
        <f t="shared" ca="1" si="1125"/>
        <v>0.15402392467277812</v>
      </c>
      <c r="AG1102" s="258">
        <f t="shared" ca="1" si="1126"/>
        <v>0</v>
      </c>
      <c r="AH1102" s="227" t="str">
        <f ca="1">IF(SUM(AG1102:OFFSET(AG1102,(-HoldAggressiveTime-1),0,,))=0,"Defensive","Aggressive")</f>
        <v>Defensive</v>
      </c>
    </row>
    <row r="1103" spans="1:34" ht="15" x14ac:dyDescent="0.2">
      <c r="A1103">
        <f t="shared" si="15"/>
        <v>6</v>
      </c>
      <c r="B1103">
        <f t="shared" si="16"/>
        <v>1962</v>
      </c>
      <c r="C1103" s="70">
        <f t="shared" si="1"/>
        <v>1962.4166666665835</v>
      </c>
      <c r="D1103" s="149">
        <f t="shared" si="383"/>
        <v>22858</v>
      </c>
      <c r="E1103" s="151">
        <v>30.21</v>
      </c>
      <c r="F1103" s="152">
        <v>111085.1203</v>
      </c>
      <c r="G1103" s="152">
        <v>2182.0043000000001</v>
      </c>
      <c r="H1103" s="152">
        <v>2807.9556947199999</v>
      </c>
      <c r="I1103" s="152">
        <v>111085.1203</v>
      </c>
      <c r="J1103" s="152">
        <v>30.21</v>
      </c>
      <c r="K1103" s="152">
        <v>30.21</v>
      </c>
      <c r="L1103" s="152">
        <v>35.35</v>
      </c>
      <c r="M1103" s="153">
        <v>16.89714416</v>
      </c>
      <c r="N1103" s="17">
        <f t="shared" ref="N1103:T1103" si="1188">F1103/F1102/$E1103*$E1102-1</f>
        <v>-7.8046457895060706E-2</v>
      </c>
      <c r="O1103" s="17">
        <f t="shared" si="1188"/>
        <v>-3.8539092706589839E-3</v>
      </c>
      <c r="P1103" s="17">
        <f t="shared" si="1188"/>
        <v>3.2369414102990657E-3</v>
      </c>
      <c r="Q1103" s="17">
        <f t="shared" si="1188"/>
        <v>-7.8046457895060706E-2</v>
      </c>
      <c r="R1103" s="17">
        <f t="shared" si="1188"/>
        <v>0</v>
      </c>
      <c r="S1103" s="17">
        <f t="shared" si="1188"/>
        <v>0</v>
      </c>
      <c r="T1103" s="17">
        <f t="shared" si="1188"/>
        <v>9.9304865938409925E-4</v>
      </c>
      <c r="U1103" s="241">
        <v>-6.3E-3</v>
      </c>
      <c r="V1103" s="241">
        <v>2.5999999999999999E-2</v>
      </c>
      <c r="W1103" s="223">
        <f t="shared" ca="1" si="1128"/>
        <v>-5.929763950912479E-2</v>
      </c>
      <c r="X1103" s="223">
        <f>MMULT(N1103:T1103,'Parameters &amp; Main Results'!$B$12:$B$18)-'Parameters &amp; Main Results'!$B$22/12+MMULT(U1103:V1103,'Parameters &amp; Main Results'!$B$20:$B$21)</f>
        <v>-5.929763950912479E-2</v>
      </c>
      <c r="Y1103" s="223">
        <f>MMULT(N1103:T1103,'Parameters &amp; Main Results'!$C$12:$C$18)-'Parameters &amp; Main Results'!$C$22/12+MMULT(U1103:V1103,'Parameters &amp; Main Results'!$C$20:$C$21)</f>
        <v>-7.0668869699287193E-2</v>
      </c>
      <c r="Z1103" s="17">
        <f t="shared" ca="1" si="1182"/>
        <v>32.994677714516293</v>
      </c>
      <c r="AA1103" s="70">
        <f ca="1">Z1103/OFFSET(Z1103,'Parameters &amp; Main Results'!$B$38,0)</f>
        <v>11.892674347703435</v>
      </c>
      <c r="AB1103" s="70">
        <f ca="1">SUMPRODUCT(Z1103:OFFSET(Z1103,'Parameters &amp; Main Results'!$B$38-1,0), 'Cash Flow Assist'!$P$11:OFFSET('Cash Flow Assist'!$P$11,'Parameters &amp; Main Results'!$B$38-1,0)  )/OFFSET(Z1103,'Parameters &amp; Main Results'!$B$38,0)</f>
        <v>2979.2335944081829</v>
      </c>
      <c r="AC1103" s="70">
        <f ca="1">SUMPRODUCT(Z1103:OFFSET(Z1103,'Parameters &amp; Main Results'!$B$38-1,0),'Parameters &amp; Main Results'!$B$42:OFFSET('Parameters &amp; Main Results'!$B$42,'Parameters &amp; Main Results'!$B$38-1,0)   )/OFFSET(Z1103,'Parameters &amp; Main Results'!$B$38,0)</f>
        <v>0</v>
      </c>
      <c r="AD1103" s="155">
        <f t="shared" si="4"/>
        <v>-0.22763619963491433</v>
      </c>
      <c r="AE1103" s="252">
        <f t="shared" ca="1" si="1123"/>
        <v>102986.5721</v>
      </c>
      <c r="AF1103" s="253">
        <f t="shared" ca="1" si="1125"/>
        <v>7.8636933290063257E-2</v>
      </c>
      <c r="AG1103" s="258">
        <f t="shared" ca="1" si="1126"/>
        <v>0</v>
      </c>
      <c r="AH1103" s="227" t="str">
        <f ca="1">IF(SUM(AG1103:OFFSET(AG1103,(-HoldAggressiveTime-1),0,,))=0,"Defensive","Aggressive")</f>
        <v>Defensive</v>
      </c>
    </row>
    <row r="1104" spans="1:34" ht="15" x14ac:dyDescent="0.2">
      <c r="A1104">
        <f t="shared" si="15"/>
        <v>7</v>
      </c>
      <c r="B1104">
        <f t="shared" si="16"/>
        <v>1962</v>
      </c>
      <c r="C1104" s="70">
        <f t="shared" si="1"/>
        <v>1962.4999999999168</v>
      </c>
      <c r="D1104" s="149">
        <f t="shared" si="383"/>
        <v>22889</v>
      </c>
      <c r="E1104" s="151">
        <v>30.22</v>
      </c>
      <c r="F1104" s="152">
        <v>118497.35739999999</v>
      </c>
      <c r="G1104" s="152">
        <v>2182.2042999999999</v>
      </c>
      <c r="H1104" s="152">
        <v>2814.3437939199998</v>
      </c>
      <c r="I1104" s="152">
        <v>118497.35739999999</v>
      </c>
      <c r="J1104" s="152">
        <v>30.22</v>
      </c>
      <c r="K1104" s="152">
        <v>30.22</v>
      </c>
      <c r="L1104" s="152">
        <v>35.35</v>
      </c>
      <c r="M1104" s="153">
        <v>17.520438710000001</v>
      </c>
      <c r="N1104" s="17">
        <f t="shared" ref="N1104:T1104" si="1189">F1104/F1103/$E1104*$E1103-1</f>
        <v>6.6372755527030591E-2</v>
      </c>
      <c r="O1104" s="17">
        <f t="shared" si="1189"/>
        <v>-2.3927816705537897E-4</v>
      </c>
      <c r="P1104" s="17">
        <f t="shared" si="1189"/>
        <v>1.9433405010245153E-3</v>
      </c>
      <c r="Q1104" s="17">
        <f t="shared" si="1189"/>
        <v>6.6372755527030591E-2</v>
      </c>
      <c r="R1104" s="17">
        <f t="shared" si="1189"/>
        <v>0</v>
      </c>
      <c r="S1104" s="17">
        <f t="shared" si="1189"/>
        <v>0</v>
      </c>
      <c r="T1104" s="17">
        <f t="shared" si="1189"/>
        <v>-3.3090668431501324E-4</v>
      </c>
      <c r="U1104" s="241">
        <v>1.6299999999999999E-2</v>
      </c>
      <c r="V1104" s="241">
        <v>-3.5700000000000003E-2</v>
      </c>
      <c r="W1104" s="223">
        <f t="shared" ca="1" si="1128"/>
        <v>4.9673499010979449E-2</v>
      </c>
      <c r="X1104" s="223">
        <f>MMULT(N1104:T1104,'Parameters &amp; Main Results'!$B$12:$B$18)-'Parameters &amp; Main Results'!$B$22/12+MMULT(U1104:V1104,'Parameters &amp; Main Results'!$B$20:$B$21)</f>
        <v>4.9673499010979449E-2</v>
      </c>
      <c r="Y1104" s="223">
        <f>MMULT(N1104:T1104,'Parameters &amp; Main Results'!$C$12:$C$18)-'Parameters &amp; Main Results'!$C$22/12+MMULT(U1104:V1104,'Parameters &amp; Main Results'!$C$20:$C$21)</f>
        <v>5.9669885490955331E-2</v>
      </c>
      <c r="Z1104" s="17">
        <f t="shared" ca="1" si="1182"/>
        <v>35.074513576535608</v>
      </c>
      <c r="AA1104" s="70">
        <f ca="1">Z1104/OFFSET(Z1104,'Parameters &amp; Main Results'!$B$38,0)</f>
        <v>12.531412755820671</v>
      </c>
      <c r="AB1104" s="70">
        <f ca="1">SUMPRODUCT(Z1104:OFFSET(Z1104,'Parameters &amp; Main Results'!$B$38-1,0), 'Cash Flow Assist'!$P$11:OFFSET('Cash Flow Assist'!$P$11,'Parameters &amp; Main Results'!$B$38-1,0)  )/OFFSET(Z1104,'Parameters &amp; Main Results'!$B$38,0)</f>
        <v>2942.2970803813837</v>
      </c>
      <c r="AC1104" s="70">
        <f ca="1">SUMPRODUCT(Z1104:OFFSET(Z1104,'Parameters &amp; Main Results'!$B$38-1,0),'Parameters &amp; Main Results'!$B$42:OFFSET('Parameters &amp; Main Results'!$B$42,'Parameters &amp; Main Results'!$B$38-1,0)   )/OFFSET(Z1104,'Parameters &amp; Main Results'!$B$38,0)</f>
        <v>0</v>
      </c>
      <c r="AD1104" s="155">
        <f t="shared" si="4"/>
        <v>-0.17637228593535426</v>
      </c>
      <c r="AE1104" s="252">
        <f t="shared" ca="1" si="1123"/>
        <v>106059.6376</v>
      </c>
      <c r="AF1104" s="253">
        <f t="shared" ca="1" si="1125"/>
        <v>0.11727100036781563</v>
      </c>
      <c r="AG1104" s="258">
        <f t="shared" ca="1" si="1126"/>
        <v>0</v>
      </c>
      <c r="AH1104" s="227" t="str">
        <f ca="1">IF(SUM(AG1104:OFFSET(AG1104,(-HoldAggressiveTime-1),0,,))=0,"Defensive","Aggressive")</f>
        <v>Defensive</v>
      </c>
    </row>
    <row r="1105" spans="1:34" ht="15" x14ac:dyDescent="0.2">
      <c r="A1105">
        <f t="shared" si="15"/>
        <v>8</v>
      </c>
      <c r="B1105">
        <f t="shared" si="16"/>
        <v>1962</v>
      </c>
      <c r="C1105" s="70">
        <f t="shared" si="1"/>
        <v>1962.58333333325</v>
      </c>
      <c r="D1105" s="149">
        <f t="shared" si="383"/>
        <v>22919</v>
      </c>
      <c r="E1105" s="151">
        <v>30.28</v>
      </c>
      <c r="F1105" s="152">
        <v>120661.4019</v>
      </c>
      <c r="G1105" s="152">
        <v>2203.7725</v>
      </c>
      <c r="H1105" s="152">
        <v>2821.19203049</v>
      </c>
      <c r="I1105" s="152">
        <v>120661.4019</v>
      </c>
      <c r="J1105" s="152">
        <v>30.28</v>
      </c>
      <c r="K1105" s="152">
        <v>30.28</v>
      </c>
      <c r="L1105" s="152">
        <v>35.35</v>
      </c>
      <c r="M1105" s="153">
        <v>17.751419120000001</v>
      </c>
      <c r="N1105" s="17">
        <f t="shared" ref="N1105:T1105" si="1190">F1105/F1104/$E1105*$E1104-1</f>
        <v>1.6244693190611947E-2</v>
      </c>
      <c r="O1105" s="17">
        <f t="shared" si="1190"/>
        <v>7.8825853706203652E-3</v>
      </c>
      <c r="P1105" s="17">
        <f t="shared" si="1190"/>
        <v>4.4700572605083089E-4</v>
      </c>
      <c r="Q1105" s="17">
        <f t="shared" si="1190"/>
        <v>1.6244693190611947E-2</v>
      </c>
      <c r="R1105" s="17">
        <f t="shared" si="1190"/>
        <v>0</v>
      </c>
      <c r="S1105" s="17">
        <f t="shared" si="1190"/>
        <v>0</v>
      </c>
      <c r="T1105" s="17">
        <f t="shared" si="1190"/>
        <v>-1.9815059445179584E-3</v>
      </c>
      <c r="U1105" s="241">
        <v>1.2500000000000001E-2</v>
      </c>
      <c r="V1105" s="241">
        <v>-1.21E-2</v>
      </c>
      <c r="W1105" s="223">
        <f t="shared" ca="1" si="1128"/>
        <v>1.3619295003190469E-2</v>
      </c>
      <c r="X1105" s="223">
        <f>MMULT(N1105:T1105,'Parameters &amp; Main Results'!$B$12:$B$18)-'Parameters &amp; Main Results'!$B$22/12+MMULT(U1105:V1105,'Parameters &amp; Main Results'!$B$20:$B$21)</f>
        <v>1.3619295003190469E-2</v>
      </c>
      <c r="Y1105" s="223">
        <f>MMULT(N1105:T1105,'Parameters &amp; Main Results'!$C$12:$C$18)-'Parameters &amp; Main Results'!$C$22/12+MMULT(U1105:V1105,'Parameters &amp; Main Results'!$C$20:$C$21)</f>
        <v>1.5366815741946123E-2</v>
      </c>
      <c r="Z1105" s="17">
        <f t="shared" ca="1" si="1182"/>
        <v>33.414689052913523</v>
      </c>
      <c r="AA1105" s="70">
        <f ca="1">Z1105/OFFSET(Z1105,'Parameters &amp; Main Results'!$B$38,0)</f>
        <v>11.622822305240389</v>
      </c>
      <c r="AB1105" s="70">
        <f ca="1">SUMPRODUCT(Z1105:OFFSET(Z1105,'Parameters &amp; Main Results'!$B$38-1,0), 'Cash Flow Assist'!$P$11:OFFSET('Cash Flow Assist'!$P$11,'Parameters &amp; Main Results'!$B$38-1,0)  )/OFFSET(Z1105,'Parameters &amp; Main Results'!$B$38,0)</f>
        <v>2853.2964195142076</v>
      </c>
      <c r="AC1105" s="70">
        <f ca="1">SUMPRODUCT(Z1105:OFFSET(Z1105,'Parameters &amp; Main Results'!$B$38-1,0),'Parameters &amp; Main Results'!$B$42:OFFSET('Parameters &amp; Main Results'!$B$42,'Parameters &amp; Main Results'!$B$38-1,0)   )/OFFSET(Z1105,'Parameters &amp; Main Results'!$B$38,0)</f>
        <v>0</v>
      </c>
      <c r="AD1105" s="155">
        <f t="shared" si="4"/>
        <v>-0.16299270641708907</v>
      </c>
      <c r="AE1105" s="252">
        <f t="shared" ca="1" si="1123"/>
        <v>108439.3711</v>
      </c>
      <c r="AF1105" s="253">
        <f t="shared" ca="1" si="1125"/>
        <v>0.11270842569465983</v>
      </c>
      <c r="AG1105" s="258">
        <f t="shared" ca="1" si="1126"/>
        <v>0</v>
      </c>
      <c r="AH1105" s="227" t="str">
        <f ca="1">IF(SUM(AG1105:OFFSET(AG1105,(-HoldAggressiveTime-1),0,,))=0,"Defensive","Aggressive")</f>
        <v>Defensive</v>
      </c>
    </row>
    <row r="1106" spans="1:34" ht="15" x14ac:dyDescent="0.2">
      <c r="A1106">
        <f t="shared" si="15"/>
        <v>9</v>
      </c>
      <c r="B1106">
        <f t="shared" si="16"/>
        <v>1962</v>
      </c>
      <c r="C1106" s="70">
        <f t="shared" si="1"/>
        <v>1962.6666666665833</v>
      </c>
      <c r="D1106" s="149">
        <f t="shared" si="383"/>
        <v>22950</v>
      </c>
      <c r="E1106" s="151">
        <v>30.42</v>
      </c>
      <c r="F1106" s="152">
        <v>115198.7776</v>
      </c>
      <c r="G1106" s="152">
        <v>2214.6291999999999</v>
      </c>
      <c r="H1106" s="152">
        <v>2827.8218317599999</v>
      </c>
      <c r="I1106" s="152">
        <v>115198.7776</v>
      </c>
      <c r="J1106" s="152">
        <v>30.42</v>
      </c>
      <c r="K1106" s="152">
        <v>30.42</v>
      </c>
      <c r="L1106" s="152">
        <v>35.35</v>
      </c>
      <c r="M1106" s="153">
        <v>16.571859979999999</v>
      </c>
      <c r="N1106" s="17">
        <f t="shared" ref="N1106:T1106" si="1191">F1106/F1105/$E1106*$E1105-1</f>
        <v>-4.9666223785357566E-2</v>
      </c>
      <c r="O1106" s="17">
        <f t="shared" si="1191"/>
        <v>3.0150805542672465E-4</v>
      </c>
      <c r="P1106" s="17">
        <f t="shared" si="1191"/>
        <v>-2.2630506251719584E-3</v>
      </c>
      <c r="Q1106" s="17">
        <f t="shared" si="1191"/>
        <v>-4.9666223785357566E-2</v>
      </c>
      <c r="R1106" s="17">
        <f t="shared" si="1191"/>
        <v>0</v>
      </c>
      <c r="S1106" s="17">
        <f t="shared" si="1191"/>
        <v>0</v>
      </c>
      <c r="T1106" s="17">
        <f t="shared" si="1191"/>
        <v>-4.6022353714660902E-3</v>
      </c>
      <c r="U1106" s="241">
        <v>-2.4799999999999999E-2</v>
      </c>
      <c r="V1106" s="241">
        <v>1.34E-2</v>
      </c>
      <c r="W1106" s="223">
        <f t="shared" ca="1" si="1128"/>
        <v>-3.7461144663172803E-2</v>
      </c>
      <c r="X1106" s="223">
        <f>MMULT(N1106:T1106,'Parameters &amp; Main Results'!$B$12:$B$18)-'Parameters &amp; Main Results'!$B$22/12+MMULT(U1106:V1106,'Parameters &amp; Main Results'!$B$20:$B$21)</f>
        <v>-3.7461144663172803E-2</v>
      </c>
      <c r="Y1106" s="223">
        <f>MMULT(N1106:T1106,'Parameters &amp; Main Results'!$C$12:$C$18)-'Parameters &amp; Main Results'!$C$22/12+MMULT(U1106:V1106,'Parameters &amp; Main Results'!$C$20:$C$21)</f>
        <v>-4.4711117267945806E-2</v>
      </c>
      <c r="Z1106" s="17">
        <f t="shared" ca="1" si="1182"/>
        <v>32.965719198161423</v>
      </c>
      <c r="AA1106" s="70">
        <f ca="1">Z1106/OFFSET(Z1106,'Parameters &amp; Main Results'!$B$38,0)</f>
        <v>11.646402630939507</v>
      </c>
      <c r="AB1106" s="70">
        <f ca="1">SUMPRODUCT(Z1106:OFFSET(Z1106,'Parameters &amp; Main Results'!$B$38-1,0), 'Cash Flow Assist'!$P$11:OFFSET('Cash Flow Assist'!$P$11,'Parameters &amp; Main Results'!$B$38-1,0)  )/OFFSET(Z1106,'Parameters &amp; Main Results'!$B$38,0)</f>
        <v>2887.2345552089755</v>
      </c>
      <c r="AC1106" s="70">
        <f ca="1">SUMPRODUCT(Z1106:OFFSET(Z1106,'Parameters &amp; Main Results'!$B$38-1,0),'Parameters &amp; Main Results'!$B$42:OFFSET('Parameters &amp; Main Results'!$B$42,'Parameters &amp; Main Results'!$B$38-1,0)   )/OFFSET(Z1106,'Parameters &amp; Main Results'!$B$38,0)</f>
        <v>0</v>
      </c>
      <c r="AD1106" s="155">
        <f t="shared" si="4"/>
        <v>-0.20456369797015439</v>
      </c>
      <c r="AE1106" s="252">
        <f t="shared" ref="AE1106:AE1169" ca="1" si="1192">OFFSET(F1106,-Lookback,0,,)</f>
        <v>106062.4814</v>
      </c>
      <c r="AF1106" s="253">
        <f t="shared" ca="1" si="1125"/>
        <v>8.6140698194149518E-2</v>
      </c>
      <c r="AG1106" s="258">
        <f t="shared" ca="1" si="1126"/>
        <v>0</v>
      </c>
      <c r="AH1106" s="227" t="str">
        <f ca="1">IF(SUM(AG1106:OFFSET(AG1106,(-HoldAggressiveTime-1),0,,))=0,"Defensive","Aggressive")</f>
        <v>Defensive</v>
      </c>
    </row>
    <row r="1107" spans="1:34" ht="15" x14ac:dyDescent="0.2">
      <c r="A1107">
        <f t="shared" si="15"/>
        <v>10</v>
      </c>
      <c r="B1107">
        <f t="shared" si="16"/>
        <v>1962</v>
      </c>
      <c r="C1107" s="70">
        <f t="shared" si="1"/>
        <v>1962.7499999999166</v>
      </c>
      <c r="D1107" s="149">
        <f t="shared" si="383"/>
        <v>22980</v>
      </c>
      <c r="E1107" s="151">
        <v>30.38</v>
      </c>
      <c r="F1107" s="152">
        <v>116074.11410000001</v>
      </c>
      <c r="G1107" s="152">
        <v>2225.5034000000001</v>
      </c>
      <c r="H1107" s="152">
        <v>2834.3729523400002</v>
      </c>
      <c r="I1107" s="152">
        <v>116074.11410000001</v>
      </c>
      <c r="J1107" s="152">
        <v>30.38</v>
      </c>
      <c r="K1107" s="152">
        <v>30.38</v>
      </c>
      <c r="L1107" s="152">
        <v>35.35</v>
      </c>
      <c r="M1107" s="153">
        <v>16.8441282</v>
      </c>
      <c r="N1107" s="17">
        <f t="shared" ref="N1107:T1107" si="1193">F1107/F1106/$E1107*$E1106-1</f>
        <v>8.9251480331506983E-3</v>
      </c>
      <c r="O1107" s="17">
        <f t="shared" si="1193"/>
        <v>6.2332880487709907E-3</v>
      </c>
      <c r="P1107" s="17">
        <f t="shared" si="1193"/>
        <v>3.6363726146555475E-3</v>
      </c>
      <c r="Q1107" s="17">
        <f t="shared" si="1193"/>
        <v>8.9251480331506983E-3</v>
      </c>
      <c r="R1107" s="17">
        <f t="shared" si="1193"/>
        <v>0</v>
      </c>
      <c r="S1107" s="17">
        <f t="shared" si="1193"/>
        <v>0</v>
      </c>
      <c r="T1107" s="17">
        <f t="shared" si="1193"/>
        <v>1.3166556945360952E-3</v>
      </c>
      <c r="U1107" s="241">
        <v>-4.0099999999999997E-2</v>
      </c>
      <c r="V1107" s="241">
        <v>1.35E-2</v>
      </c>
      <c r="W1107" s="223">
        <f t="shared" ca="1" si="1128"/>
        <v>7.9646847526773593E-3</v>
      </c>
      <c r="X1107" s="223">
        <f>MMULT(N1107:T1107,'Parameters &amp; Main Results'!$B$12:$B$18)-'Parameters &amp; Main Results'!$B$22/12+MMULT(U1107:V1107,'Parameters &amp; Main Results'!$B$20:$B$21)</f>
        <v>7.9646847526773593E-3</v>
      </c>
      <c r="Y1107" s="223">
        <f>MMULT(N1107:T1107,'Parameters &amp; Main Results'!$C$12:$C$18)-'Parameters &amp; Main Results'!$C$22/12+MMULT(U1107:V1107,'Parameters &amp; Main Results'!$C$20:$C$21)</f>
        <v>8.6142953680460599E-3</v>
      </c>
      <c r="Z1107" s="17">
        <f t="shared" ca="1" si="1182"/>
        <v>34.2487152756296</v>
      </c>
      <c r="AA1107" s="70">
        <f ca="1">Z1107/OFFSET(Z1107,'Parameters &amp; Main Results'!$B$38,0)</f>
        <v>12.573051544324494</v>
      </c>
      <c r="AB1107" s="70">
        <f ca="1">SUMPRODUCT(Z1107:OFFSET(Z1107,'Parameters &amp; Main Results'!$B$38-1,0), 'Cash Flow Assist'!$P$11:OFFSET('Cash Flow Assist'!$P$11,'Parameters &amp; Main Results'!$B$38-1,0)  )/OFFSET(Z1107,'Parameters &amp; Main Results'!$B$38,0)</f>
        <v>2989.1303435571735</v>
      </c>
      <c r="AC1107" s="70">
        <f ca="1">SUMPRODUCT(Z1107:OFFSET(Z1107,'Parameters &amp; Main Results'!$B$38-1,0),'Parameters &amp; Main Results'!$B$42:OFFSET('Parameters &amp; Main Results'!$B$42,'Parameters &amp; Main Results'!$B$38-1,0)   )/OFFSET(Z1107,'Parameters &amp; Main Results'!$B$38,0)</f>
        <v>0</v>
      </c>
      <c r="AD1107" s="155">
        <f t="shared" si="4"/>
        <v>-0.19746431122359609</v>
      </c>
      <c r="AE1107" s="252">
        <f t="shared" ca="1" si="1192"/>
        <v>109143.15790000001</v>
      </c>
      <c r="AF1107" s="253">
        <f t="shared" ref="AF1107:AF1170" ca="1" si="1194">(F1107-AE1107)/AE1107</f>
        <v>6.3503350401042408E-2</v>
      </c>
      <c r="AG1107" s="258">
        <f t="shared" ref="AG1107:AG1170" ca="1" si="1195">IF(AF1107&gt;MktDrop,0,1)</f>
        <v>0</v>
      </c>
      <c r="AH1107" s="227" t="str">
        <f ca="1">IF(SUM(AG1107:OFFSET(AG1107,(-HoldAggressiveTime-1),0,,))=0,"Defensive","Aggressive")</f>
        <v>Defensive</v>
      </c>
    </row>
    <row r="1108" spans="1:34" ht="15" x14ac:dyDescent="0.2">
      <c r="A1108">
        <f t="shared" si="15"/>
        <v>11</v>
      </c>
      <c r="B1108">
        <f t="shared" si="16"/>
        <v>1962</v>
      </c>
      <c r="C1108" s="70">
        <f t="shared" si="1"/>
        <v>1962.8333333332498</v>
      </c>
      <c r="D1108" s="149">
        <f t="shared" si="383"/>
        <v>23011</v>
      </c>
      <c r="E1108" s="151">
        <v>30.38</v>
      </c>
      <c r="F1108" s="152">
        <v>128226.6571</v>
      </c>
      <c r="G1108" s="152">
        <v>2232.7734</v>
      </c>
      <c r="H1108" s="152">
        <v>2840.8447705799999</v>
      </c>
      <c r="I1108" s="152">
        <v>128226.6571</v>
      </c>
      <c r="J1108" s="152">
        <v>30.38</v>
      </c>
      <c r="K1108" s="152">
        <v>30.38</v>
      </c>
      <c r="L1108" s="152">
        <v>35.35</v>
      </c>
      <c r="M1108" s="153">
        <v>18.51455867</v>
      </c>
      <c r="N1108" s="17">
        <f t="shared" ref="N1108:T1108" si="1196">F1108/F1107/$E1108*$E1107-1</f>
        <v>0.10469640965366622</v>
      </c>
      <c r="O1108" s="17">
        <f t="shared" si="1196"/>
        <v>3.2666766539202197E-3</v>
      </c>
      <c r="P1108" s="17">
        <f t="shared" si="1196"/>
        <v>2.2833333329181915E-3</v>
      </c>
      <c r="Q1108" s="17">
        <f t="shared" si="1196"/>
        <v>0.10469640965366622</v>
      </c>
      <c r="R1108" s="17">
        <f t="shared" si="1196"/>
        <v>0</v>
      </c>
      <c r="S1108" s="17">
        <f t="shared" si="1196"/>
        <v>0</v>
      </c>
      <c r="T1108" s="17">
        <f t="shared" si="1196"/>
        <v>0</v>
      </c>
      <c r="U1108" s="241">
        <v>2.5899999999999999E-2</v>
      </c>
      <c r="V1108" s="241">
        <v>9.9000000000000008E-3</v>
      </c>
      <c r="W1108" s="223">
        <f t="shared" ref="W1108:W1171" ca="1" si="1197">IFERROR(IF(AH1108="Aggressive",Y1108,X1108),0)</f>
        <v>7.9133975904367049E-2</v>
      </c>
      <c r="X1108" s="223">
        <f>MMULT(N1108:T1108,'Parameters &amp; Main Results'!$B$12:$B$18)-'Parameters &amp; Main Results'!$B$22/12+MMULT(U1108:V1108,'Parameters &amp; Main Results'!$B$20:$B$21)</f>
        <v>7.9133975904367049E-2</v>
      </c>
      <c r="Y1108" s="223">
        <f>MMULT(N1108:T1108,'Parameters &amp; Main Results'!$C$12:$C$18)-'Parameters &amp; Main Results'!$C$22/12+MMULT(U1108:V1108,'Parameters &amp; Main Results'!$C$20:$C$21)</f>
        <v>9.451176968702496E-2</v>
      </c>
      <c r="Z1108" s="17">
        <f t="shared" ca="1" si="1182"/>
        <v>33.978090496328406</v>
      </c>
      <c r="AA1108" s="70">
        <f ca="1">Z1108/OFFSET(Z1108,'Parameters &amp; Main Results'!$B$38,0)</f>
        <v>12.52867053016486</v>
      </c>
      <c r="AB1108" s="70">
        <f ca="1">SUMPRODUCT(Z1108:OFFSET(Z1108,'Parameters &amp; Main Results'!$B$38-1,0), 'Cash Flow Assist'!$P$11:OFFSET('Cash Flow Assist'!$P$11,'Parameters &amp; Main Results'!$B$38-1,0)  )/OFFSET(Z1108,'Parameters &amp; Main Results'!$B$38,0)</f>
        <v>2990.6785483762305</v>
      </c>
      <c r="AC1108" s="70">
        <f ca="1">SUMPRODUCT(Z1108:OFFSET(Z1108,'Parameters &amp; Main Results'!$B$38-1,0),'Parameters &amp; Main Results'!$B$42:OFFSET('Parameters &amp; Main Results'!$B$42,'Parameters &amp; Main Results'!$B$38-1,0)   )/OFFSET(Z1108,'Parameters &amp; Main Results'!$B$38,0)</f>
        <v>0</v>
      </c>
      <c r="AD1108" s="155">
        <f t="shared" si="4"/>
        <v>-0.11344170598977454</v>
      </c>
      <c r="AE1108" s="252">
        <f t="shared" ca="1" si="1192"/>
        <v>102862.72010000001</v>
      </c>
      <c r="AF1108" s="253">
        <f t="shared" ca="1" si="1194"/>
        <v>0.24658046156413074</v>
      </c>
      <c r="AG1108" s="258">
        <f t="shared" ca="1" si="1195"/>
        <v>0</v>
      </c>
      <c r="AH1108" s="227" t="str">
        <f ca="1">IF(SUM(AG1108:OFFSET(AG1108,(-HoldAggressiveTime-1),0,,))=0,"Defensive","Aggressive")</f>
        <v>Defensive</v>
      </c>
    </row>
    <row r="1109" spans="1:34" ht="15" x14ac:dyDescent="0.2">
      <c r="A1109">
        <f t="shared" si="15"/>
        <v>12</v>
      </c>
      <c r="B1109">
        <f t="shared" si="16"/>
        <v>1962</v>
      </c>
      <c r="C1109" s="70">
        <f t="shared" si="1"/>
        <v>1962.9166666665831</v>
      </c>
      <c r="D1109" s="149">
        <f t="shared" si="383"/>
        <v>23042</v>
      </c>
      <c r="E1109" s="151">
        <v>30.38</v>
      </c>
      <c r="F1109" s="152">
        <v>130322.7113</v>
      </c>
      <c r="G1109" s="152">
        <v>2252.8146000000002</v>
      </c>
      <c r="H1109" s="152">
        <v>2847.5444294899999</v>
      </c>
      <c r="I1109" s="152">
        <v>130322.7113</v>
      </c>
      <c r="J1109" s="152">
        <v>30.38</v>
      </c>
      <c r="K1109" s="152">
        <v>30.38</v>
      </c>
      <c r="L1109" s="152">
        <v>35.35</v>
      </c>
      <c r="M1109" s="153">
        <v>18.722322139999999</v>
      </c>
      <c r="N1109" s="17">
        <f t="shared" ref="N1109:T1109" si="1198">F1109/F1108/$E1109*$E1108-1</f>
        <v>1.634647777150855E-2</v>
      </c>
      <c r="O1109" s="17">
        <f t="shared" si="1198"/>
        <v>8.9759220528156103E-3</v>
      </c>
      <c r="P1109" s="17">
        <f t="shared" si="1198"/>
        <v>2.358333330769069E-3</v>
      </c>
      <c r="Q1109" s="17">
        <f t="shared" si="1198"/>
        <v>1.634647777150855E-2</v>
      </c>
      <c r="R1109" s="17">
        <f t="shared" si="1198"/>
        <v>0</v>
      </c>
      <c r="S1109" s="17">
        <f t="shared" si="1198"/>
        <v>0</v>
      </c>
      <c r="T1109" s="17">
        <f t="shared" si="1198"/>
        <v>0</v>
      </c>
      <c r="U1109" s="241">
        <v>-3.7999999999999999E-2</v>
      </c>
      <c r="V1109" s="241">
        <v>3.5000000000000001E-3</v>
      </c>
      <c r="W1109" s="223">
        <f t="shared" ca="1" si="1197"/>
        <v>1.4013376072527867E-2</v>
      </c>
      <c r="X1109" s="223">
        <f>MMULT(N1109:T1109,'Parameters &amp; Main Results'!$B$12:$B$18)-'Parameters &amp; Main Results'!$B$22/12+MMULT(U1109:V1109,'Parameters &amp; Main Results'!$B$20:$B$21)</f>
        <v>1.4013376072527867E-2</v>
      </c>
      <c r="Y1109" s="223">
        <f>MMULT(N1109:T1109,'Parameters &amp; Main Results'!$C$12:$C$18)-'Parameters &amp; Main Results'!$C$22/12+MMULT(U1109:V1109,'Parameters &amp; Main Results'!$C$20:$C$21)</f>
        <v>1.5567755532972589E-2</v>
      </c>
      <c r="Z1109" s="17">
        <f t="shared" ca="1" si="1182"/>
        <v>31.486443069177863</v>
      </c>
      <c r="AA1109" s="70">
        <f ca="1">Z1109/OFFSET(Z1109,'Parameters &amp; Main Results'!$B$38,0)</f>
        <v>11.27205992029441</v>
      </c>
      <c r="AB1109" s="70">
        <f ca="1">SUMPRODUCT(Z1109:OFFSET(Z1109,'Parameters &amp; Main Results'!$B$38-1,0), 'Cash Flow Assist'!$P$11:OFFSET('Cash Flow Assist'!$P$11,'Parameters &amp; Main Results'!$B$38-1,0)  )/OFFSET(Z1109,'Parameters &amp; Main Results'!$B$38,0)</f>
        <v>2892.4510571124965</v>
      </c>
      <c r="AC1109" s="70">
        <f ca="1">SUMPRODUCT(Z1109:OFFSET(Z1109,'Parameters &amp; Main Results'!$B$38-1,0),'Parameters &amp; Main Results'!$B$42:OFFSET('Parameters &amp; Main Results'!$B$42,'Parameters &amp; Main Results'!$B$38-1,0)   )/OFFSET(Z1109,'Parameters &amp; Main Results'!$B$38,0)</f>
        <v>0</v>
      </c>
      <c r="AD1109" s="155">
        <f t="shared" si="4"/>
        <v>-9.8949600543589811E-2</v>
      </c>
      <c r="AE1109" s="252">
        <f t="shared" ca="1" si="1192"/>
        <v>102924.126</v>
      </c>
      <c r="AF1109" s="253">
        <f t="shared" ca="1" si="1194"/>
        <v>0.26620177760848796</v>
      </c>
      <c r="AG1109" s="258">
        <f t="shared" ca="1" si="1195"/>
        <v>0</v>
      </c>
      <c r="AH1109" s="227" t="str">
        <f ca="1">IF(SUM(AG1109:OFFSET(AG1109,(-HoldAggressiveTime-1),0,,))=0,"Defensive","Aggressive")</f>
        <v>Defensive</v>
      </c>
    </row>
    <row r="1110" spans="1:34" ht="15" x14ac:dyDescent="0.2">
      <c r="A1110">
        <f t="shared" si="15"/>
        <v>1</v>
      </c>
      <c r="B1110">
        <f t="shared" si="16"/>
        <v>1963</v>
      </c>
      <c r="C1110" s="70">
        <f t="shared" si="1"/>
        <v>1962.9999999999163</v>
      </c>
      <c r="D1110" s="149">
        <f t="shared" si="383"/>
        <v>23070</v>
      </c>
      <c r="E1110" s="151">
        <v>30.44</v>
      </c>
      <c r="F1110" s="152">
        <v>137095.5508</v>
      </c>
      <c r="G1110" s="152">
        <v>2256.3798000000002</v>
      </c>
      <c r="H1110" s="152">
        <v>2854.35480659</v>
      </c>
      <c r="I1110" s="152">
        <v>137095.5508</v>
      </c>
      <c r="J1110" s="152">
        <v>30.44</v>
      </c>
      <c r="K1110" s="152">
        <v>30.44</v>
      </c>
      <c r="L1110" s="152">
        <v>35.25</v>
      </c>
      <c r="M1110" s="153">
        <v>19.59669748</v>
      </c>
      <c r="N1110" s="17">
        <f t="shared" ref="N1110:T1110" si="1199">F1110/F1109/$E1110*$E1109-1</f>
        <v>4.9896228171061541E-2</v>
      </c>
      <c r="O1110" s="17">
        <f t="shared" si="1199"/>
        <v>-3.9165636273053028E-4</v>
      </c>
      <c r="P1110" s="17">
        <f t="shared" si="1199"/>
        <v>4.1586180679376028E-4</v>
      </c>
      <c r="Q1110" s="17">
        <f t="shared" si="1199"/>
        <v>4.9896228171061541E-2</v>
      </c>
      <c r="R1110" s="17">
        <f t="shared" si="1199"/>
        <v>0</v>
      </c>
      <c r="S1110" s="17">
        <f t="shared" si="1199"/>
        <v>0</v>
      </c>
      <c r="T1110" s="17">
        <f t="shared" si="1199"/>
        <v>-4.7943690558280849E-3</v>
      </c>
      <c r="U1110" s="241">
        <v>3.1199999999999999E-2</v>
      </c>
      <c r="V1110" s="241">
        <v>2.1700000000000001E-2</v>
      </c>
      <c r="W1110" s="223">
        <f t="shared" ca="1" si="1197"/>
        <v>3.706245473629198E-2</v>
      </c>
      <c r="X1110" s="223">
        <f>MMULT(N1110:T1110,'Parameters &amp; Main Results'!$B$12:$B$18)-'Parameters &amp; Main Results'!$B$22/12+MMULT(U1110:V1110,'Parameters &amp; Main Results'!$B$20:$B$21)</f>
        <v>3.706245473629198E-2</v>
      </c>
      <c r="Y1110" s="223">
        <f>MMULT(N1110:T1110,'Parameters &amp; Main Results'!$C$12:$C$18)-'Parameters &amp; Main Results'!$C$22/12+MMULT(U1110:V1110,'Parameters &amp; Main Results'!$C$20:$C$21)</f>
        <v>4.4825773051015663E-2</v>
      </c>
      <c r="Z1110" s="17">
        <f t="shared" ca="1" si="1182"/>
        <v>31.051309393107825</v>
      </c>
      <c r="AA1110" s="70">
        <f ca="1">Z1110/OFFSET(Z1110,'Parameters &amp; Main Results'!$B$38,0)</f>
        <v>11.0499149356452</v>
      </c>
      <c r="AB1110" s="70">
        <f ca="1">SUMPRODUCT(Z1110:OFFSET(Z1110,'Parameters &amp; Main Results'!$B$38-1,0), 'Cash Flow Assist'!$P$11:OFFSET('Cash Flow Assist'!$P$11,'Parameters &amp; Main Results'!$B$38-1,0)  )/OFFSET(Z1110,'Parameters &amp; Main Results'!$B$38,0)</f>
        <v>2864.9713214823046</v>
      </c>
      <c r="AC1110" s="70">
        <f ca="1">SUMPRODUCT(Z1110:OFFSET(Z1110,'Parameters &amp; Main Results'!$B$38-1,0),'Parameters &amp; Main Results'!$B$42:OFFSET('Parameters &amp; Main Results'!$B$42,'Parameters &amp; Main Results'!$B$38-1,0)   )/OFFSET(Z1110,'Parameters &amp; Main Results'!$B$38,0)</f>
        <v>0</v>
      </c>
      <c r="AD1110" s="155">
        <f t="shared" si="4"/>
        <v>-5.3990584218686632E-2</v>
      </c>
      <c r="AE1110" s="252">
        <f t="shared" ca="1" si="1192"/>
        <v>107382.02740000001</v>
      </c>
      <c r="AF1110" s="253">
        <f t="shared" ca="1" si="1194"/>
        <v>0.27670853418809627</v>
      </c>
      <c r="AG1110" s="258">
        <f t="shared" ca="1" si="1195"/>
        <v>0</v>
      </c>
      <c r="AH1110" s="227" t="str">
        <f ca="1">IF(SUM(AG1110:OFFSET(AG1110,(-HoldAggressiveTime-1),0,,))=0,"Defensive","Aggressive")</f>
        <v>Defensive</v>
      </c>
    </row>
    <row r="1111" spans="1:34" ht="15" x14ac:dyDescent="0.2">
      <c r="A1111">
        <f t="shared" si="15"/>
        <v>2</v>
      </c>
      <c r="B1111">
        <f t="shared" si="16"/>
        <v>1963</v>
      </c>
      <c r="C1111" s="70">
        <f t="shared" si="1"/>
        <v>1963.0833333332496</v>
      </c>
      <c r="D1111" s="149">
        <f t="shared" si="383"/>
        <v>23101</v>
      </c>
      <c r="E1111" s="151">
        <v>30.48</v>
      </c>
      <c r="F1111" s="152">
        <v>133510.64790000001</v>
      </c>
      <c r="G1111" s="152">
        <v>2250.8516</v>
      </c>
      <c r="H1111" s="152">
        <v>2861.2766169900001</v>
      </c>
      <c r="I1111" s="152">
        <v>133510.64790000001</v>
      </c>
      <c r="J1111" s="152">
        <v>30.48</v>
      </c>
      <c r="K1111" s="152">
        <v>30.48</v>
      </c>
      <c r="L1111" s="152">
        <v>35.25</v>
      </c>
      <c r="M1111" s="153">
        <v>18.987777749999999</v>
      </c>
      <c r="N1111" s="17">
        <f t="shared" ref="N1111:T1111" si="1200">F1111/F1110/$E1111*$E1110-1</f>
        <v>-2.742695661583594E-2</v>
      </c>
      <c r="O1111" s="17">
        <f t="shared" si="1200"/>
        <v>-3.7591514916122115E-3</v>
      </c>
      <c r="P1111" s="17">
        <f t="shared" si="1200"/>
        <v>1.1094816252039674E-3</v>
      </c>
      <c r="Q1111" s="17">
        <f t="shared" si="1200"/>
        <v>-2.742695661583594E-2</v>
      </c>
      <c r="R1111" s="17">
        <f t="shared" si="1200"/>
        <v>0</v>
      </c>
      <c r="S1111" s="17">
        <f t="shared" si="1200"/>
        <v>0</v>
      </c>
      <c r="T1111" s="17">
        <f t="shared" si="1200"/>
        <v>-1.312335958005173E-3</v>
      </c>
      <c r="U1111" s="241">
        <v>4.5999999999999999E-3</v>
      </c>
      <c r="V1111" s="241">
        <v>2.1999999999999999E-2</v>
      </c>
      <c r="W1111" s="223">
        <f t="shared" ca="1" si="1197"/>
        <v>-2.142933122476632E-2</v>
      </c>
      <c r="X1111" s="223">
        <f>MMULT(N1111:T1111,'Parameters &amp; Main Results'!$B$12:$B$18)-'Parameters &amp; Main Results'!$B$22/12+MMULT(U1111:V1111,'Parameters &amp; Main Results'!$B$20:$B$21)</f>
        <v>-2.142933122476632E-2</v>
      </c>
      <c r="Y1111" s="223">
        <f>MMULT(N1111:T1111,'Parameters &amp; Main Results'!$C$12:$C$18)-'Parameters &amp; Main Results'!$C$22/12+MMULT(U1111:V1111,'Parameters &amp; Main Results'!$C$20:$C$21)</f>
        <v>-2.5101842770080235E-2</v>
      </c>
      <c r="Z1111" s="17">
        <f t="shared" ca="1" si="1182"/>
        <v>29.941600191286135</v>
      </c>
      <c r="AA1111" s="70">
        <f ca="1">Z1111/OFFSET(Z1111,'Parameters &amp; Main Results'!$B$38,0)</f>
        <v>10.267720192978508</v>
      </c>
      <c r="AB1111" s="70">
        <f ca="1">SUMPRODUCT(Z1111:OFFSET(Z1111,'Parameters &amp; Main Results'!$B$38-1,0), 'Cash Flow Assist'!$P$11:OFFSET('Cash Flow Assist'!$P$11,'Parameters &amp; Main Results'!$B$38-1,0)  )/OFFSET(Z1111,'Parameters &amp; Main Results'!$B$38,0)</f>
        <v>2751.1492971620719</v>
      </c>
      <c r="AC1111" s="70">
        <f ca="1">SUMPRODUCT(Z1111:OFFSET(Z1111,'Parameters &amp; Main Results'!$B$38-1,0),'Parameters &amp; Main Results'!$B$42:OFFSET('Parameters &amp; Main Results'!$B$42,'Parameters &amp; Main Results'!$B$38-1,0)   )/OFFSET(Z1111,'Parameters &amp; Main Results'!$B$38,0)</f>
        <v>0</v>
      </c>
      <c r="AD1111" s="155">
        <f t="shared" si="4"/>
        <v>-7.9936743423492995E-2</v>
      </c>
      <c r="AE1111" s="252">
        <f t="shared" ca="1" si="1192"/>
        <v>112665.4938</v>
      </c>
      <c r="AF1111" s="253">
        <f t="shared" ca="1" si="1194"/>
        <v>0.18501808670011807</v>
      </c>
      <c r="AG1111" s="258">
        <f t="shared" ca="1" si="1195"/>
        <v>0</v>
      </c>
      <c r="AH1111" s="227" t="str">
        <f ca="1">IF(SUM(AG1111:OFFSET(AG1111,(-HoldAggressiveTime-1),0,,))=0,"Defensive","Aggressive")</f>
        <v>Defensive</v>
      </c>
    </row>
    <row r="1112" spans="1:34" ht="15" x14ac:dyDescent="0.2">
      <c r="A1112">
        <f t="shared" si="15"/>
        <v>3</v>
      </c>
      <c r="B1112">
        <f t="shared" si="16"/>
        <v>1963</v>
      </c>
      <c r="C1112" s="70">
        <f t="shared" si="1"/>
        <v>1963.1666666665828</v>
      </c>
      <c r="D1112" s="149">
        <f t="shared" si="383"/>
        <v>23131</v>
      </c>
      <c r="E1112" s="151">
        <v>30.51</v>
      </c>
      <c r="F1112" s="152">
        <v>138617.6207</v>
      </c>
      <c r="G1112" s="152">
        <v>2256.4135999999999</v>
      </c>
      <c r="H1112" s="152">
        <v>2868.23905676</v>
      </c>
      <c r="I1112" s="152">
        <v>138617.6207</v>
      </c>
      <c r="J1112" s="152">
        <v>30.51</v>
      </c>
      <c r="K1112" s="152">
        <v>30.51</v>
      </c>
      <c r="L1112" s="152">
        <v>35.25</v>
      </c>
      <c r="M1112" s="153">
        <v>19.634644720000001</v>
      </c>
      <c r="N1112" s="17">
        <f t="shared" ref="N1112:T1112" si="1201">F1112/F1111/$E1112*$E1111-1</f>
        <v>3.7230530794270189E-2</v>
      </c>
      <c r="O1112" s="17">
        <f t="shared" si="1201"/>
        <v>1.4853508015018058E-3</v>
      </c>
      <c r="P1112" s="17">
        <f t="shared" si="1201"/>
        <v>1.4476565067587099E-3</v>
      </c>
      <c r="Q1112" s="17">
        <f t="shared" si="1201"/>
        <v>3.7230530794270189E-2</v>
      </c>
      <c r="R1112" s="17">
        <f t="shared" si="1201"/>
        <v>0</v>
      </c>
      <c r="S1112" s="17">
        <f t="shared" si="1201"/>
        <v>0</v>
      </c>
      <c r="T1112" s="17">
        <f t="shared" si="1201"/>
        <v>-9.8328416912496497E-4</v>
      </c>
      <c r="U1112" s="241">
        <v>-2.4799999999999999E-2</v>
      </c>
      <c r="V1112" s="241">
        <v>1.9E-2</v>
      </c>
      <c r="W1112" s="223">
        <f t="shared" ca="1" si="1197"/>
        <v>2.8129137380880086E-2</v>
      </c>
      <c r="X1112" s="223">
        <f>MMULT(N1112:T1112,'Parameters &amp; Main Results'!$B$12:$B$18)-'Parameters &amp; Main Results'!$B$22/12+MMULT(U1112:V1112,'Parameters &amp; Main Results'!$B$20:$B$21)</f>
        <v>2.8129137380880086E-2</v>
      </c>
      <c r="Y1112" s="223">
        <f>MMULT(N1112:T1112,'Parameters &amp; Main Results'!$C$12:$C$18)-'Parameters &amp; Main Results'!$C$22/12+MMULT(U1112:V1112,'Parameters &amp; Main Results'!$C$20:$C$21)</f>
        <v>3.3614346128326686E-2</v>
      </c>
      <c r="Z1112" s="17">
        <f t="shared" ca="1" si="1182"/>
        <v>30.597279426697565</v>
      </c>
      <c r="AA1112" s="70">
        <f ca="1">Z1112/OFFSET(Z1112,'Parameters &amp; Main Results'!$B$38,0)</f>
        <v>10.267925689856137</v>
      </c>
      <c r="AB1112" s="70">
        <f ca="1">SUMPRODUCT(Z1112:OFFSET(Z1112,'Parameters &amp; Main Results'!$B$38-1,0), 'Cash Flow Assist'!$P$11:OFFSET('Cash Flow Assist'!$P$11,'Parameters &amp; Main Results'!$B$38-1,0)  )/OFFSET(Z1112,'Parameters &amp; Main Results'!$B$38,0)</f>
        <v>2683.1785882056561</v>
      </c>
      <c r="AC1112" s="70">
        <f ca="1">SUMPRODUCT(Z1112:OFFSET(Z1112,'Parameters &amp; Main Results'!$B$38-1,0),'Parameters &amp; Main Results'!$B$42:OFFSET('Parameters &amp; Main Results'!$B$42,'Parameters &amp; Main Results'!$B$38-1,0)   )/OFFSET(Z1112,'Parameters &amp; Main Results'!$B$38,0)</f>
        <v>0</v>
      </c>
      <c r="AD1112" s="155">
        <f t="shared" si="4"/>
        <v>-4.5682300016844812E-2</v>
      </c>
      <c r="AE1112" s="252">
        <f t="shared" ca="1" si="1192"/>
        <v>120094.432</v>
      </c>
      <c r="AF1112" s="253">
        <f t="shared" ca="1" si="1194"/>
        <v>0.15423853039248314</v>
      </c>
      <c r="AG1112" s="258">
        <f t="shared" ca="1" si="1195"/>
        <v>0</v>
      </c>
      <c r="AH1112" s="227" t="str">
        <f ca="1">IF(SUM(AG1112:OFFSET(AG1112,(-HoldAggressiveTime-1),0,,))=0,"Defensive","Aggressive")</f>
        <v>Defensive</v>
      </c>
    </row>
    <row r="1113" spans="1:34" ht="15" x14ac:dyDescent="0.2">
      <c r="A1113">
        <f t="shared" si="15"/>
        <v>4</v>
      </c>
      <c r="B1113">
        <f t="shared" si="16"/>
        <v>1963</v>
      </c>
      <c r="C1113" s="70">
        <f t="shared" si="1"/>
        <v>1963.2499999999161</v>
      </c>
      <c r="D1113" s="149">
        <f t="shared" si="383"/>
        <v>23162</v>
      </c>
      <c r="E1113" s="151">
        <v>30.48</v>
      </c>
      <c r="F1113" s="152">
        <v>145724.9234</v>
      </c>
      <c r="G1113" s="152">
        <v>2263.8409999999999</v>
      </c>
      <c r="H1113" s="152">
        <v>2875.14673249</v>
      </c>
      <c r="I1113" s="152">
        <v>145724.9234</v>
      </c>
      <c r="J1113" s="152">
        <v>30.48</v>
      </c>
      <c r="K1113" s="152">
        <v>30.48</v>
      </c>
      <c r="L1113" s="152">
        <v>35.25</v>
      </c>
      <c r="M1113" s="153">
        <v>20.45484862</v>
      </c>
      <c r="N1113" s="17">
        <f t="shared" ref="N1113:T1113" si="1202">F1113/F1112/$E1113*$E1112-1</f>
        <v>5.230743902615953E-2</v>
      </c>
      <c r="O1113" s="17">
        <f t="shared" si="1202"/>
        <v>4.2791755734097325E-3</v>
      </c>
      <c r="P1113" s="17">
        <f t="shared" si="1202"/>
        <v>3.3949557092323168E-3</v>
      </c>
      <c r="Q1113" s="17">
        <f t="shared" si="1202"/>
        <v>5.230743902615953E-2</v>
      </c>
      <c r="R1113" s="17">
        <f t="shared" si="1202"/>
        <v>0</v>
      </c>
      <c r="S1113" s="17">
        <f t="shared" si="1202"/>
        <v>0</v>
      </c>
      <c r="T1113" s="17">
        <f t="shared" si="1202"/>
        <v>9.8425196850393526E-4</v>
      </c>
      <c r="U1113" s="241">
        <v>-1.35E-2</v>
      </c>
      <c r="V1113" s="241">
        <v>0.01</v>
      </c>
      <c r="W1113" s="223">
        <f t="shared" ca="1" si="1197"/>
        <v>4.009396031606012E-2</v>
      </c>
      <c r="X1113" s="223">
        <f>MMULT(N1113:T1113,'Parameters &amp; Main Results'!$B$12:$B$18)-'Parameters &amp; Main Results'!$B$22/12+MMULT(U1113:V1113,'Parameters &amp; Main Results'!$B$20:$B$21)</f>
        <v>4.009396031606012E-2</v>
      </c>
      <c r="Y1113" s="223">
        <f>MMULT(N1113:T1113,'Parameters &amp; Main Results'!$C$12:$C$18)-'Parameters &amp; Main Results'!$C$22/12+MMULT(U1113:V1113,'Parameters &amp; Main Results'!$C$20:$C$21)</f>
        <v>4.7462946014217883E-2</v>
      </c>
      <c r="Z1113" s="17">
        <f t="shared" ca="1" si="1182"/>
        <v>29.76015202199499</v>
      </c>
      <c r="AA1113" s="70">
        <f ca="1">Z1113/OFFSET(Z1113,'Parameters &amp; Main Results'!$B$38,0)</f>
        <v>9.9213539752355846</v>
      </c>
      <c r="AB1113" s="70">
        <f ca="1">SUMPRODUCT(Z1113:OFFSET(Z1113,'Parameters &amp; Main Results'!$B$38-1,0), 'Cash Flow Assist'!$P$11:OFFSET('Cash Flow Assist'!$P$11,'Parameters &amp; Main Results'!$B$38-1,0)  )/OFFSET(Z1113,'Parameters &amp; Main Results'!$B$38,0)</f>
        <v>2656.3346544833262</v>
      </c>
      <c r="AC1113" s="70">
        <f ca="1">SUMPRODUCT(Z1113:OFFSET(Z1113,'Parameters &amp; Main Results'!$B$38-1,0),'Parameters &amp; Main Results'!$B$42:OFFSET('Parameters &amp; Main Results'!$B$42,'Parameters &amp; Main Results'!$B$38-1,0)   )/OFFSET(Z1113,'Parameters &amp; Main Results'!$B$38,0)</f>
        <v>0</v>
      </c>
      <c r="AD1113" s="155">
        <f t="shared" si="4"/>
        <v>0</v>
      </c>
      <c r="AE1113" s="252">
        <f t="shared" ca="1" si="1192"/>
        <v>123635.78290000001</v>
      </c>
      <c r="AF1113" s="253">
        <f t="shared" ca="1" si="1194"/>
        <v>0.1786630050126046</v>
      </c>
      <c r="AG1113" s="258">
        <f t="shared" ca="1" si="1195"/>
        <v>0</v>
      </c>
      <c r="AH1113" s="227" t="str">
        <f ca="1">IF(SUM(AG1113:OFFSET(AG1113,(-HoldAggressiveTime-1),0,,))=0,"Defensive","Aggressive")</f>
        <v>Defensive</v>
      </c>
    </row>
    <row r="1114" spans="1:34" ht="15" x14ac:dyDescent="0.2">
      <c r="A1114">
        <f t="shared" si="15"/>
        <v>5</v>
      </c>
      <c r="B1114">
        <f t="shared" si="16"/>
        <v>1963</v>
      </c>
      <c r="C1114" s="70">
        <f t="shared" si="1"/>
        <v>1963.3333333332494</v>
      </c>
      <c r="D1114" s="149">
        <f t="shared" si="383"/>
        <v>23192</v>
      </c>
      <c r="E1114" s="151">
        <v>30.51</v>
      </c>
      <c r="F1114" s="152">
        <v>148195.75399999999</v>
      </c>
      <c r="G1114" s="152">
        <v>2269.4542000000001</v>
      </c>
      <c r="H1114" s="152">
        <v>2882.0950037600001</v>
      </c>
      <c r="I1114" s="152">
        <v>148195.75399999999</v>
      </c>
      <c r="J1114" s="152">
        <v>30.51</v>
      </c>
      <c r="K1114" s="152">
        <v>30.51</v>
      </c>
      <c r="L1114" s="152">
        <v>35.25</v>
      </c>
      <c r="M1114" s="153">
        <v>20.700557159999999</v>
      </c>
      <c r="N1114" s="17">
        <f t="shared" ref="N1114:T1114" si="1203">F1114/F1113/$E1114*$E1113-1</f>
        <v>1.5955486590156553E-2</v>
      </c>
      <c r="O1114" s="17">
        <f t="shared" si="1203"/>
        <v>1.4937805316654895E-3</v>
      </c>
      <c r="P1114" s="17">
        <f t="shared" si="1203"/>
        <v>1.4310062274023316E-3</v>
      </c>
      <c r="Q1114" s="17">
        <f t="shared" si="1203"/>
        <v>1.5955486590156553E-2</v>
      </c>
      <c r="R1114" s="17">
        <f t="shared" si="1203"/>
        <v>0</v>
      </c>
      <c r="S1114" s="17">
        <f t="shared" si="1203"/>
        <v>0</v>
      </c>
      <c r="T1114" s="17">
        <f t="shared" si="1203"/>
        <v>-9.8328416912496497E-4</v>
      </c>
      <c r="U1114" s="241">
        <v>1.0699999999999999E-2</v>
      </c>
      <c r="V1114" s="241">
        <v>2.6100000000000002E-2</v>
      </c>
      <c r="W1114" s="223">
        <f t="shared" ca="1" si="1197"/>
        <v>1.2174540173827597E-2</v>
      </c>
      <c r="X1114" s="223">
        <f>MMULT(N1114:T1114,'Parameters &amp; Main Results'!$B$12:$B$18)-'Parameters &amp; Main Results'!$B$22/12+MMULT(U1114:V1114,'Parameters &amp; Main Results'!$B$20:$B$21)</f>
        <v>1.2174540173827597E-2</v>
      </c>
      <c r="Y1114" s="223">
        <f>MMULT(N1114:T1114,'Parameters &amp; Main Results'!$C$12:$C$18)-'Parameters &amp; Main Results'!$C$22/12+MMULT(U1114:V1114,'Parameters &amp; Main Results'!$C$20:$C$21)</f>
        <v>1.4467649317640781E-2</v>
      </c>
      <c r="Z1114" s="17">
        <f t="shared" ca="1" si="1182"/>
        <v>28.612945712088912</v>
      </c>
      <c r="AA1114" s="70">
        <f ca="1">Z1114/OFFSET(Z1114,'Parameters &amp; Main Results'!$B$38,0)</f>
        <v>9.785206097967631</v>
      </c>
      <c r="AB1114" s="70">
        <f ca="1">SUMPRODUCT(Z1114:OFFSET(Z1114,'Parameters &amp; Main Results'!$B$38-1,0), 'Cash Flow Assist'!$P$11:OFFSET('Cash Flow Assist'!$P$11,'Parameters &amp; Main Results'!$B$38-1,0)  )/OFFSET(Z1114,'Parameters &amp; Main Results'!$B$38,0)</f>
        <v>2715.7722945519986</v>
      </c>
      <c r="AC1114" s="70">
        <f ca="1">SUMPRODUCT(Z1114:OFFSET(Z1114,'Parameters &amp; Main Results'!$B$38-1,0),'Parameters &amp; Main Results'!$B$42:OFFSET('Parameters &amp; Main Results'!$B$42,'Parameters &amp; Main Results'!$B$38-1,0)   )/OFFSET(Z1114,'Parameters &amp; Main Results'!$B$38,0)</f>
        <v>0</v>
      </c>
      <c r="AD1114" s="155">
        <f t="shared" si="4"/>
        <v>0</v>
      </c>
      <c r="AE1114" s="252">
        <f t="shared" ca="1" si="1192"/>
        <v>127107.808</v>
      </c>
      <c r="AF1114" s="253">
        <f t="shared" ca="1" si="1194"/>
        <v>0.16590598431215162</v>
      </c>
      <c r="AG1114" s="258">
        <f t="shared" ca="1" si="1195"/>
        <v>0</v>
      </c>
      <c r="AH1114" s="227" t="str">
        <f ca="1">IF(SUM(AG1114:OFFSET(AG1114,(-HoldAggressiveTime-1),0,,))=0,"Defensive","Aggressive")</f>
        <v>Defensive</v>
      </c>
    </row>
    <row r="1115" spans="1:34" ht="15" x14ac:dyDescent="0.2">
      <c r="A1115">
        <f t="shared" si="15"/>
        <v>6</v>
      </c>
      <c r="B1115">
        <f t="shared" si="16"/>
        <v>1963</v>
      </c>
      <c r="C1115" s="70">
        <f t="shared" si="1"/>
        <v>1963.4166666665826</v>
      </c>
      <c r="D1115" s="149">
        <f t="shared" si="383"/>
        <v>23223</v>
      </c>
      <c r="E1115" s="151">
        <v>30.61</v>
      </c>
      <c r="F1115" s="152">
        <v>145586.1115</v>
      </c>
      <c r="G1115" s="152">
        <v>2269.5825</v>
      </c>
      <c r="H1115" s="152">
        <v>2889.1321190600002</v>
      </c>
      <c r="I1115" s="152">
        <v>145586.1115</v>
      </c>
      <c r="J1115" s="152">
        <v>30.61</v>
      </c>
      <c r="K1115" s="152">
        <v>30.61</v>
      </c>
      <c r="L1115" s="152">
        <v>35.25</v>
      </c>
      <c r="M1115" s="153">
        <v>20.020718420000001</v>
      </c>
      <c r="N1115" s="17">
        <f t="shared" ref="N1115:T1115" si="1204">F1115/F1114/$E1115*$E1114-1</f>
        <v>-2.081880615882048E-2</v>
      </c>
      <c r="O1115" s="17">
        <f t="shared" si="1204"/>
        <v>-3.2105575124496966E-3</v>
      </c>
      <c r="P1115" s="17">
        <f t="shared" si="1204"/>
        <v>-8.3321626948595906E-4</v>
      </c>
      <c r="Q1115" s="17">
        <f t="shared" si="1204"/>
        <v>-2.081880615882048E-2</v>
      </c>
      <c r="R1115" s="17">
        <f t="shared" si="1204"/>
        <v>0</v>
      </c>
      <c r="S1115" s="17">
        <f t="shared" si="1204"/>
        <v>0</v>
      </c>
      <c r="T1115" s="17">
        <f t="shared" si="1204"/>
        <v>-3.2669062397907567E-3</v>
      </c>
      <c r="U1115" s="241">
        <v>-2.8999999999999998E-3</v>
      </c>
      <c r="V1115" s="241">
        <v>7.7000000000000002E-3</v>
      </c>
      <c r="W1115" s="223">
        <f t="shared" ca="1" si="1197"/>
        <v>-1.6461228100261502E-2</v>
      </c>
      <c r="X1115" s="223">
        <f>MMULT(N1115:T1115,'Parameters &amp; Main Results'!$B$12:$B$18)-'Parameters &amp; Main Results'!$B$22/12+MMULT(U1115:V1115,'Parameters &amp; Main Results'!$B$20:$B$21)</f>
        <v>-1.6461228100261502E-2</v>
      </c>
      <c r="Y1115" s="223">
        <f>MMULT(N1115:T1115,'Parameters &amp; Main Results'!$C$12:$C$18)-'Parameters &amp; Main Results'!$C$22/12+MMULT(U1115:V1115,'Parameters &amp; Main Results'!$C$20:$C$21)</f>
        <v>-1.9099647960850067E-2</v>
      </c>
      <c r="Z1115" s="17">
        <f t="shared" ca="1" si="1182"/>
        <v>28.268786238364598</v>
      </c>
      <c r="AA1115" s="70">
        <f ca="1">Z1115/OFFSET(Z1115,'Parameters &amp; Main Results'!$B$38,0)</f>
        <v>9.5949161689106219</v>
      </c>
      <c r="AB1115" s="70">
        <f ca="1">SUMPRODUCT(Z1115:OFFSET(Z1115,'Parameters &amp; Main Results'!$B$38-1,0), 'Cash Flow Assist'!$P$11:OFFSET('Cash Flow Assist'!$P$11,'Parameters &amp; Main Results'!$B$38-1,0)  )/OFFSET(Z1115,'Parameters &amp; Main Results'!$B$38,0)</f>
        <v>2686.6605647152592</v>
      </c>
      <c r="AC1115" s="70">
        <f ca="1">SUMPRODUCT(Z1115:OFFSET(Z1115,'Parameters &amp; Main Results'!$B$38-1,0),'Parameters &amp; Main Results'!$B$42:OFFSET('Parameters &amp; Main Results'!$B$42,'Parameters &amp; Main Results'!$B$38-1,0)   )/OFFSET(Z1115,'Parameters &amp; Main Results'!$B$38,0)</f>
        <v>0</v>
      </c>
      <c r="AD1115" s="155">
        <f t="shared" si="4"/>
        <v>-2.081880615882048E-2</v>
      </c>
      <c r="AE1115" s="252">
        <f t="shared" ca="1" si="1192"/>
        <v>127912.03419999999</v>
      </c>
      <c r="AF1115" s="253">
        <f t="shared" ca="1" si="1194"/>
        <v>0.13817368639736641</v>
      </c>
      <c r="AG1115" s="258">
        <f t="shared" ca="1" si="1195"/>
        <v>0</v>
      </c>
      <c r="AH1115" s="227" t="str">
        <f ca="1">IF(SUM(AG1115:OFFSET(AG1115,(-HoldAggressiveTime-1),0,,))=0,"Defensive","Aggressive")</f>
        <v>Defensive</v>
      </c>
    </row>
    <row r="1116" spans="1:34" ht="15" x14ac:dyDescent="0.2">
      <c r="A1116">
        <f t="shared" si="15"/>
        <v>7</v>
      </c>
      <c r="B1116">
        <f t="shared" si="16"/>
        <v>1963</v>
      </c>
      <c r="C1116" s="70">
        <f t="shared" si="1"/>
        <v>1963.4999999999159</v>
      </c>
      <c r="D1116" s="149">
        <f t="shared" si="383"/>
        <v>23254</v>
      </c>
      <c r="E1116" s="151">
        <v>30.69</v>
      </c>
      <c r="F1116" s="152">
        <v>145469.31270000001</v>
      </c>
      <c r="G1116" s="152">
        <v>2277.1478000000002</v>
      </c>
      <c r="H1116" s="152">
        <v>2896.3308732599999</v>
      </c>
      <c r="I1116" s="152">
        <v>145469.31270000001</v>
      </c>
      <c r="J1116" s="152">
        <v>30.69</v>
      </c>
      <c r="K1116" s="152">
        <v>30.69</v>
      </c>
      <c r="L1116" s="152">
        <v>35.25</v>
      </c>
      <c r="M1116" s="153">
        <v>19.98657884</v>
      </c>
      <c r="N1116" s="17">
        <f t="shared" ref="N1116:T1116" si="1205">F1116/F1115/$E1116*$E1115-1</f>
        <v>-3.4068870943041452E-3</v>
      </c>
      <c r="O1116" s="17">
        <f t="shared" si="1205"/>
        <v>7.1794299478300516E-4</v>
      </c>
      <c r="P1116" s="17">
        <f t="shared" si="1205"/>
        <v>-1.2154067441927374E-4</v>
      </c>
      <c r="Q1116" s="17">
        <f t="shared" si="1205"/>
        <v>-3.4068870943041452E-3</v>
      </c>
      <c r="R1116" s="17">
        <f t="shared" si="1205"/>
        <v>0</v>
      </c>
      <c r="S1116" s="17">
        <f t="shared" si="1205"/>
        <v>0</v>
      </c>
      <c r="T1116" s="17">
        <f t="shared" si="1205"/>
        <v>-2.6067122841317847E-3</v>
      </c>
      <c r="U1116" s="241">
        <v>-5.3E-3</v>
      </c>
      <c r="V1116" s="241">
        <v>-8.8999999999999999E-3</v>
      </c>
      <c r="W1116" s="223">
        <f t="shared" ca="1" si="1197"/>
        <v>-2.5835790026447641E-3</v>
      </c>
      <c r="X1116" s="223">
        <f>MMULT(N1116:T1116,'Parameters &amp; Main Results'!$B$12:$B$18)-'Parameters &amp; Main Results'!$B$22/12+MMULT(U1116:V1116,'Parameters &amp; Main Results'!$B$20:$B$21)</f>
        <v>-2.5835790026447641E-3</v>
      </c>
      <c r="Y1116" s="223">
        <f>MMULT(N1116:T1116,'Parameters &amp; Main Results'!$C$12:$C$18)-'Parameters &amp; Main Results'!$C$22/12+MMULT(U1116:V1116,'Parameters &amp; Main Results'!$C$20:$C$21)</f>
        <v>-3.0360707520620967E-3</v>
      </c>
      <c r="Z1116" s="17">
        <f t="shared" ca="1" si="1182"/>
        <v>28.741913431396792</v>
      </c>
      <c r="AA1116" s="70">
        <f ca="1">Z1116/OFFSET(Z1116,'Parameters &amp; Main Results'!$B$38,0)</f>
        <v>9.1604293030904191</v>
      </c>
      <c r="AB1116" s="70">
        <f ca="1">SUMPRODUCT(Z1116:OFFSET(Z1116,'Parameters &amp; Main Results'!$B$38-1,0), 'Cash Flow Assist'!$P$11:OFFSET('Cash Flow Assist'!$P$11,'Parameters &amp; Main Results'!$B$38-1,0)  )/OFFSET(Z1116,'Parameters &amp; Main Results'!$B$38,0)</f>
        <v>2514.7067433194316</v>
      </c>
      <c r="AC1116" s="70">
        <f ca="1">SUMPRODUCT(Z1116:OFFSET(Z1116,'Parameters &amp; Main Results'!$B$38-1,0),'Parameters &amp; Main Results'!$B$42:OFFSET('Parameters &amp; Main Results'!$B$42,'Parameters &amp; Main Results'!$B$38-1,0)   )/OFFSET(Z1116,'Parameters &amp; Main Results'!$B$38,0)</f>
        <v>0</v>
      </c>
      <c r="AD1116" s="155">
        <f t="shared" si="4"/>
        <v>-2.4154765931103328E-2</v>
      </c>
      <c r="AE1116" s="252">
        <f t="shared" ca="1" si="1192"/>
        <v>130676.3284</v>
      </c>
      <c r="AF1116" s="253">
        <f t="shared" ca="1" si="1194"/>
        <v>0.11320324408502444</v>
      </c>
      <c r="AG1116" s="258">
        <f t="shared" ca="1" si="1195"/>
        <v>0</v>
      </c>
      <c r="AH1116" s="227" t="str">
        <f ca="1">IF(SUM(AG1116:OFFSET(AG1116,(-HoldAggressiveTime-1),0,,))=0,"Defensive","Aggressive")</f>
        <v>Defensive</v>
      </c>
    </row>
    <row r="1117" spans="1:34" ht="15" x14ac:dyDescent="0.2">
      <c r="A1117">
        <f t="shared" si="15"/>
        <v>8</v>
      </c>
      <c r="B1117">
        <f t="shared" si="16"/>
        <v>1963</v>
      </c>
      <c r="C1117" s="70">
        <f t="shared" si="1"/>
        <v>1963.5833333332491</v>
      </c>
      <c r="D1117" s="149">
        <f t="shared" si="383"/>
        <v>23284</v>
      </c>
      <c r="E1117" s="151">
        <v>30.75</v>
      </c>
      <c r="F1117" s="152">
        <v>152948.51579999999</v>
      </c>
      <c r="G1117" s="152">
        <v>2281.0439000000001</v>
      </c>
      <c r="H1117" s="152">
        <v>2904.0061500699999</v>
      </c>
      <c r="I1117" s="152">
        <v>152948.51579999999</v>
      </c>
      <c r="J1117" s="152">
        <v>30.75</v>
      </c>
      <c r="K1117" s="152">
        <v>30.75</v>
      </c>
      <c r="L1117" s="152">
        <v>35.25</v>
      </c>
      <c r="M1117" s="153">
        <v>20.95719738</v>
      </c>
      <c r="N1117" s="17">
        <f t="shared" ref="N1117:T1117" si="1206">F1117/F1116/$E1117*$E1116-1</f>
        <v>4.9362761384722731E-2</v>
      </c>
      <c r="O1117" s="17">
        <f t="shared" si="1206"/>
        <v>-2.4360182762550586E-4</v>
      </c>
      <c r="P1117" s="17">
        <f t="shared" si="1206"/>
        <v>6.936097546714759E-4</v>
      </c>
      <c r="Q1117" s="17">
        <f t="shared" si="1206"/>
        <v>4.9362761384722731E-2</v>
      </c>
      <c r="R1117" s="17">
        <f t="shared" si="1206"/>
        <v>0</v>
      </c>
      <c r="S1117" s="17">
        <f t="shared" si="1206"/>
        <v>0</v>
      </c>
      <c r="T1117" s="17">
        <f t="shared" si="1206"/>
        <v>-1.9512195121950127E-3</v>
      </c>
      <c r="U1117" s="241">
        <v>-8.8999999999999999E-3</v>
      </c>
      <c r="V1117" s="241">
        <v>1.6799999999999999E-2</v>
      </c>
      <c r="W1117" s="223">
        <f t="shared" ca="1" si="1197"/>
        <v>3.6834123030740532E-2</v>
      </c>
      <c r="X1117" s="223">
        <f>MMULT(N1117:T1117,'Parameters &amp; Main Results'!$B$12:$B$18)-'Parameters &amp; Main Results'!$B$22/12+MMULT(U1117:V1117,'Parameters &amp; Main Results'!$B$20:$B$21)</f>
        <v>3.6834123030740532E-2</v>
      </c>
      <c r="Y1117" s="223">
        <f>MMULT(N1117:T1117,'Parameters &amp; Main Results'!$C$12:$C$18)-'Parameters &amp; Main Results'!$C$22/12+MMULT(U1117:V1117,'Parameters &amp; Main Results'!$C$20:$C$21)</f>
        <v>4.4360458396821241E-2</v>
      </c>
      <c r="Z1117" s="17">
        <f t="shared" ca="1" si="1182"/>
        <v>28.816362781210923</v>
      </c>
      <c r="AA1117" s="70">
        <f ca="1">Z1117/OFFSET(Z1117,'Parameters &amp; Main Results'!$B$38,0)</f>
        <v>9.0570699699945614</v>
      </c>
      <c r="AB1117" s="70">
        <f ca="1">SUMPRODUCT(Z1117:OFFSET(Z1117,'Parameters &amp; Main Results'!$B$38-1,0), 'Cash Flow Assist'!$P$11:OFFSET('Cash Flow Assist'!$P$11,'Parameters &amp; Main Results'!$B$38-1,0)  )/OFFSET(Z1117,'Parameters &amp; Main Results'!$B$38,0)</f>
        <v>2471.8615557072449</v>
      </c>
      <c r="AC1117" s="70">
        <f ca="1">SUMPRODUCT(Z1117:OFFSET(Z1117,'Parameters &amp; Main Results'!$B$38-1,0),'Parameters &amp; Main Results'!$B$42:OFFSET('Parameters &amp; Main Results'!$B$42,'Parameters &amp; Main Results'!$B$38-1,0)   )/OFFSET(Z1117,'Parameters &amp; Main Results'!$B$38,0)</f>
        <v>0</v>
      </c>
      <c r="AD1117" s="155">
        <f t="shared" si="4"/>
        <v>0</v>
      </c>
      <c r="AE1117" s="252">
        <f t="shared" ca="1" si="1192"/>
        <v>127243.76790000001</v>
      </c>
      <c r="AF1117" s="253">
        <f t="shared" ca="1" si="1194"/>
        <v>0.20201184171315306</v>
      </c>
      <c r="AG1117" s="258">
        <f t="shared" ca="1" si="1195"/>
        <v>0</v>
      </c>
      <c r="AH1117" s="227" t="str">
        <f ca="1">IF(SUM(AG1117:OFFSET(AG1117,(-HoldAggressiveTime-1),0,,))=0,"Defensive","Aggressive")</f>
        <v>Defensive</v>
      </c>
    </row>
    <row r="1118" spans="1:34" ht="15" x14ac:dyDescent="0.2">
      <c r="A1118">
        <f t="shared" si="15"/>
        <v>9</v>
      </c>
      <c r="B1118">
        <f t="shared" si="16"/>
        <v>1963</v>
      </c>
      <c r="C1118" s="70">
        <f t="shared" si="1"/>
        <v>1963.6666666665824</v>
      </c>
      <c r="D1118" s="149">
        <f t="shared" si="383"/>
        <v>23315</v>
      </c>
      <c r="E1118" s="151">
        <v>30.72</v>
      </c>
      <c r="F1118" s="152">
        <v>151649.0441</v>
      </c>
      <c r="G1118" s="152">
        <v>2279.4495000000002</v>
      </c>
      <c r="H1118" s="152">
        <v>2912.04056709</v>
      </c>
      <c r="I1118" s="152">
        <v>151649.0441</v>
      </c>
      <c r="J1118" s="152">
        <v>30.72</v>
      </c>
      <c r="K1118" s="152">
        <v>30.72</v>
      </c>
      <c r="L1118" s="152">
        <v>35.25</v>
      </c>
      <c r="M1118" s="153">
        <v>20.629482750000001</v>
      </c>
      <c r="N1118" s="17">
        <f t="shared" ref="N1118:T1118" si="1207">F1118/F1117/$E1118*$E1117-1</f>
        <v>-7.5278725285352621E-3</v>
      </c>
      <c r="O1118" s="17">
        <f t="shared" si="1207"/>
        <v>2.769016862602669E-4</v>
      </c>
      <c r="P1118" s="17">
        <f t="shared" si="1207"/>
        <v>3.7459309912402095E-3</v>
      </c>
      <c r="Q1118" s="17">
        <f t="shared" si="1207"/>
        <v>-7.5278725285352621E-3</v>
      </c>
      <c r="R1118" s="17">
        <f t="shared" si="1207"/>
        <v>0</v>
      </c>
      <c r="S1118" s="17">
        <f t="shared" si="1207"/>
        <v>0</v>
      </c>
      <c r="T1118" s="17">
        <f t="shared" si="1207"/>
        <v>9.765625E-4</v>
      </c>
      <c r="U1118" s="241">
        <v>-3.5000000000000001E-3</v>
      </c>
      <c r="V1118" s="241">
        <v>8.0000000000000004E-4</v>
      </c>
      <c r="W1118" s="223">
        <f t="shared" ca="1" si="1197"/>
        <v>-5.5833626008160598E-3</v>
      </c>
      <c r="X1118" s="223">
        <f>MMULT(N1118:T1118,'Parameters &amp; Main Results'!$B$12:$B$18)-'Parameters &amp; Main Results'!$B$22/12+MMULT(U1118:V1118,'Parameters &amp; Main Results'!$B$20:$B$21)</f>
        <v>-5.5833626008160598E-3</v>
      </c>
      <c r="Y1118" s="223">
        <f>MMULT(N1118:T1118,'Parameters &amp; Main Results'!$C$12:$C$18)-'Parameters &amp; Main Results'!$C$22/12+MMULT(U1118:V1118,'Parameters &amp; Main Results'!$C$20:$C$21)</f>
        <v>-6.789061773722376E-3</v>
      </c>
      <c r="Z1118" s="17">
        <f t="shared" ca="1" si="1182"/>
        <v>27.792645073233729</v>
      </c>
      <c r="AA1118" s="70">
        <f ca="1">Z1118/OFFSET(Z1118,'Parameters &amp; Main Results'!$B$38,0)</f>
        <v>8.8083976664599515</v>
      </c>
      <c r="AB1118" s="70">
        <f ca="1">SUMPRODUCT(Z1118:OFFSET(Z1118,'Parameters &amp; Main Results'!$B$38-1,0), 'Cash Flow Assist'!$P$11:OFFSET('Cash Flow Assist'!$P$11,'Parameters &amp; Main Results'!$B$38-1,0)  )/OFFSET(Z1118,'Parameters &amp; Main Results'!$B$38,0)</f>
        <v>2484.4182661122404</v>
      </c>
      <c r="AC1118" s="70">
        <f ca="1">SUMPRODUCT(Z1118:OFFSET(Z1118,'Parameters &amp; Main Results'!$B$38-1,0),'Parameters &amp; Main Results'!$B$42:OFFSET('Parameters &amp; Main Results'!$B$42,'Parameters &amp; Main Results'!$B$38-1,0)   )/OFFSET(Z1118,'Parameters &amp; Main Results'!$B$38,0)</f>
        <v>0</v>
      </c>
      <c r="AD1118" s="155">
        <f t="shared" si="4"/>
        <v>-7.5278725285352621E-3</v>
      </c>
      <c r="AE1118" s="252">
        <f t="shared" ca="1" si="1192"/>
        <v>131718.57990000001</v>
      </c>
      <c r="AF1118" s="253">
        <f t="shared" ca="1" si="1194"/>
        <v>0.15131095563838512</v>
      </c>
      <c r="AG1118" s="258">
        <f t="shared" ca="1" si="1195"/>
        <v>0</v>
      </c>
      <c r="AH1118" s="227" t="str">
        <f ca="1">IF(SUM(AG1118:OFFSET(AG1118,(-HoldAggressiveTime-1),0,,))=0,"Defensive","Aggressive")</f>
        <v>Defensive</v>
      </c>
    </row>
    <row r="1119" spans="1:34" ht="15" x14ac:dyDescent="0.2">
      <c r="A1119">
        <f t="shared" si="15"/>
        <v>10</v>
      </c>
      <c r="B1119">
        <f t="shared" si="16"/>
        <v>1963</v>
      </c>
      <c r="C1119" s="70">
        <f t="shared" si="1"/>
        <v>1963.7499999999156</v>
      </c>
      <c r="D1119" s="149">
        <f t="shared" si="383"/>
        <v>23345</v>
      </c>
      <c r="E1119" s="151">
        <v>30.75</v>
      </c>
      <c r="F1119" s="152">
        <v>156936.5814</v>
      </c>
      <c r="G1119" s="152">
        <v>2272.4450999999999</v>
      </c>
      <c r="H1119" s="152">
        <v>2920.2428146900002</v>
      </c>
      <c r="I1119" s="152">
        <v>156936.5814</v>
      </c>
      <c r="J1119" s="152">
        <v>30.75</v>
      </c>
      <c r="K1119" s="152">
        <v>30.75</v>
      </c>
      <c r="L1119" s="152">
        <v>35.25</v>
      </c>
      <c r="M1119" s="153">
        <v>21.171688530000001</v>
      </c>
      <c r="N1119" s="17">
        <f t="shared" ref="N1119:T1119" si="1208">F1119/F1118/$E1119*$E1118-1</f>
        <v>3.3857308303979927E-2</v>
      </c>
      <c r="O1119" s="17">
        <f t="shared" si="1208"/>
        <v>-4.0454590504226395E-3</v>
      </c>
      <c r="P1119" s="17">
        <f t="shared" si="1208"/>
        <v>1.8383089440143774E-3</v>
      </c>
      <c r="Q1119" s="17">
        <f t="shared" si="1208"/>
        <v>3.3857308303979927E-2</v>
      </c>
      <c r="R1119" s="17">
        <f t="shared" si="1208"/>
        <v>0</v>
      </c>
      <c r="S1119" s="17">
        <f t="shared" si="1208"/>
        <v>0</v>
      </c>
      <c r="T1119" s="17">
        <f t="shared" si="1208"/>
        <v>-9.7560975609745082E-4</v>
      </c>
      <c r="U1119" s="241">
        <v>-5.5999999999999999E-3</v>
      </c>
      <c r="V1119" s="241">
        <v>-1.4E-3</v>
      </c>
      <c r="W1119" s="223">
        <f t="shared" ca="1" si="1197"/>
        <v>2.449344226342888E-2</v>
      </c>
      <c r="X1119" s="223">
        <f>MMULT(N1119:T1119,'Parameters &amp; Main Results'!$B$12:$B$18)-'Parameters &amp; Main Results'!$B$22/12+MMULT(U1119:V1119,'Parameters &amp; Main Results'!$B$20:$B$21)</f>
        <v>2.449344226342888E-2</v>
      </c>
      <c r="Y1119" s="223">
        <f>MMULT(N1119:T1119,'Parameters &amp; Main Results'!$C$12:$C$18)-'Parameters &amp; Main Results'!$C$22/12+MMULT(U1119:V1119,'Parameters &amp; Main Results'!$C$20:$C$21)</f>
        <v>3.0025364901873006E-2</v>
      </c>
      <c r="Z1119" s="17">
        <f t="shared" ca="1" si="1182"/>
        <v>27.948692759126736</v>
      </c>
      <c r="AA1119" s="70">
        <f ca="1">Z1119/OFFSET(Z1119,'Parameters &amp; Main Results'!$B$38,0)</f>
        <v>8.3178633296549833</v>
      </c>
      <c r="AB1119" s="70">
        <f ca="1">SUMPRODUCT(Z1119:OFFSET(Z1119,'Parameters &amp; Main Results'!$B$38-1,0), 'Cash Flow Assist'!$P$11:OFFSET('Cash Flow Assist'!$P$11,'Parameters &amp; Main Results'!$B$38-1,0)  )/OFFSET(Z1119,'Parameters &amp; Main Results'!$B$38,0)</f>
        <v>2325.6312147734393</v>
      </c>
      <c r="AC1119" s="70">
        <f ca="1">SUMPRODUCT(Z1119:OFFSET(Z1119,'Parameters &amp; Main Results'!$B$38-1,0),'Parameters &amp; Main Results'!$B$42:OFFSET('Parameters &amp; Main Results'!$B$42,'Parameters &amp; Main Results'!$B$38-1,0)   )/OFFSET(Z1119,'Parameters &amp; Main Results'!$B$38,0)</f>
        <v>0</v>
      </c>
      <c r="AD1119" s="155">
        <f t="shared" si="4"/>
        <v>0</v>
      </c>
      <c r="AE1119" s="252">
        <f t="shared" ca="1" si="1192"/>
        <v>134625.55960000001</v>
      </c>
      <c r="AF1119" s="253">
        <f t="shared" ca="1" si="1194"/>
        <v>0.16572649254933894</v>
      </c>
      <c r="AG1119" s="258">
        <f t="shared" ca="1" si="1195"/>
        <v>0</v>
      </c>
      <c r="AH1119" s="227" t="str">
        <f ca="1">IF(SUM(AG1119:OFFSET(AG1119,(-HoldAggressiveTime-1),0,,))=0,"Defensive","Aggressive")</f>
        <v>Defensive</v>
      </c>
    </row>
    <row r="1120" spans="1:34" ht="15" x14ac:dyDescent="0.2">
      <c r="A1120">
        <f t="shared" si="15"/>
        <v>11</v>
      </c>
      <c r="B1120">
        <f t="shared" si="16"/>
        <v>1963</v>
      </c>
      <c r="C1120" s="70">
        <f t="shared" si="1"/>
        <v>1963.8333333332489</v>
      </c>
      <c r="D1120" s="149">
        <f t="shared" si="383"/>
        <v>23376</v>
      </c>
      <c r="E1120" s="151">
        <v>30.78</v>
      </c>
      <c r="F1120" s="152">
        <v>155685.04930000001</v>
      </c>
      <c r="G1120" s="152">
        <v>2293.2359999999999</v>
      </c>
      <c r="H1120" s="152">
        <v>2928.6385127799999</v>
      </c>
      <c r="I1120" s="152">
        <v>155685.04930000001</v>
      </c>
      <c r="J1120" s="152">
        <v>30.78</v>
      </c>
      <c r="K1120" s="152">
        <v>30.78</v>
      </c>
      <c r="L1120" s="152">
        <v>35.25</v>
      </c>
      <c r="M1120" s="153">
        <v>21.01713874</v>
      </c>
      <c r="N1120" s="17">
        <f t="shared" ref="N1120:T1120" si="1209">F1120/F1119/$E1120*$E1119-1</f>
        <v>-8.9416495606966517E-3</v>
      </c>
      <c r="O1120" s="17">
        <f t="shared" si="1209"/>
        <v>8.16555576765432E-3</v>
      </c>
      <c r="P1120" s="17">
        <f t="shared" si="1209"/>
        <v>1.897538985590419E-3</v>
      </c>
      <c r="Q1120" s="17">
        <f t="shared" si="1209"/>
        <v>-8.9416495606966517E-3</v>
      </c>
      <c r="R1120" s="17">
        <f t="shared" si="1209"/>
        <v>0</v>
      </c>
      <c r="S1120" s="17">
        <f t="shared" si="1209"/>
        <v>0</v>
      </c>
      <c r="T1120" s="17">
        <f t="shared" si="1209"/>
        <v>-9.746588693957392E-4</v>
      </c>
      <c r="U1120" s="241">
        <v>-1.17E-2</v>
      </c>
      <c r="V1120" s="241">
        <v>1.8100000000000002E-2</v>
      </c>
      <c r="W1120" s="223">
        <f t="shared" ca="1" si="1197"/>
        <v>-5.1635256271280782E-3</v>
      </c>
      <c r="X1120" s="223">
        <f>MMULT(N1120:T1120,'Parameters &amp; Main Results'!$B$12:$B$18)-'Parameters &amp; Main Results'!$B$22/12+MMULT(U1120:V1120,'Parameters &amp; Main Results'!$B$20:$B$21)</f>
        <v>-5.1635256271280782E-3</v>
      </c>
      <c r="Y1120" s="223">
        <f>MMULT(N1120:T1120,'Parameters &amp; Main Results'!$C$12:$C$18)-'Parameters &amp; Main Results'!$C$22/12+MMULT(U1120:V1120,'Parameters &amp; Main Results'!$C$20:$C$21)</f>
        <v>-7.2725956945282203E-3</v>
      </c>
      <c r="Z1120" s="17">
        <f t="shared" ca="1" si="1182"/>
        <v>27.280499421625645</v>
      </c>
      <c r="AA1120" s="70">
        <f ca="1">Z1120/OFFSET(Z1120,'Parameters &amp; Main Results'!$B$38,0)</f>
        <v>7.0646916107320976</v>
      </c>
      <c r="AB1120" s="70">
        <f ca="1">SUMPRODUCT(Z1120:OFFSET(Z1120,'Parameters &amp; Main Results'!$B$38-1,0), 'Cash Flow Assist'!$P$11:OFFSET('Cash Flow Assist'!$P$11,'Parameters &amp; Main Results'!$B$38-1,0)  )/OFFSET(Z1120,'Parameters &amp; Main Results'!$B$38,0)</f>
        <v>2017.264044136966</v>
      </c>
      <c r="AC1120" s="70">
        <f ca="1">SUMPRODUCT(Z1120:OFFSET(Z1120,'Parameters &amp; Main Results'!$B$38-1,0),'Parameters &amp; Main Results'!$B$42:OFFSET('Parameters &amp; Main Results'!$B$42,'Parameters &amp; Main Results'!$B$38-1,0)   )/OFFSET(Z1120,'Parameters &amp; Main Results'!$B$38,0)</f>
        <v>0</v>
      </c>
      <c r="AD1120" s="155">
        <f t="shared" si="4"/>
        <v>-8.9416495606966517E-3</v>
      </c>
      <c r="AE1120" s="252">
        <f t="shared" ca="1" si="1192"/>
        <v>132298.71160000001</v>
      </c>
      <c r="AF1120" s="253">
        <f t="shared" ca="1" si="1194"/>
        <v>0.17676920218775585</v>
      </c>
      <c r="AG1120" s="258">
        <f t="shared" ca="1" si="1195"/>
        <v>0</v>
      </c>
      <c r="AH1120" s="227" t="str">
        <f ca="1">IF(SUM(AG1120:OFFSET(AG1120,(-HoldAggressiveTime-1),0,,))=0,"Defensive","Aggressive")</f>
        <v>Defensive</v>
      </c>
    </row>
    <row r="1121" spans="1:34" ht="15" x14ac:dyDescent="0.2">
      <c r="A1121">
        <f t="shared" si="15"/>
        <v>12</v>
      </c>
      <c r="B1121">
        <f t="shared" si="16"/>
        <v>1963</v>
      </c>
      <c r="C1121" s="70">
        <f t="shared" si="1"/>
        <v>1963.9166666665822</v>
      </c>
      <c r="D1121" s="149">
        <f t="shared" si="383"/>
        <v>23407</v>
      </c>
      <c r="E1121" s="151">
        <v>30.88</v>
      </c>
      <c r="F1121" s="152">
        <v>159894.5845</v>
      </c>
      <c r="G1121" s="152">
        <v>2289.9054000000001</v>
      </c>
      <c r="H1121" s="152">
        <v>2937.2291857499999</v>
      </c>
      <c r="I1121" s="152">
        <v>159894.5845</v>
      </c>
      <c r="J1121" s="152">
        <v>30.88</v>
      </c>
      <c r="K1121" s="152">
        <v>30.88</v>
      </c>
      <c r="L1121" s="152">
        <v>35.25</v>
      </c>
      <c r="M1121" s="153">
        <v>21.279705069999999</v>
      </c>
      <c r="N1121" s="17">
        <f t="shared" ref="N1121:T1121" si="1210">F1121/F1120/$E1121*$E1120-1</f>
        <v>2.3712886195629723E-2</v>
      </c>
      <c r="O1121" s="17">
        <f t="shared" si="1210"/>
        <v>-4.6859968889627623E-3</v>
      </c>
      <c r="P1121" s="17">
        <f t="shared" si="1210"/>
        <v>-3.1450777230024318E-4</v>
      </c>
      <c r="Q1121" s="17">
        <f t="shared" si="1210"/>
        <v>2.3712886195629723E-2</v>
      </c>
      <c r="R1121" s="17">
        <f t="shared" si="1210"/>
        <v>0</v>
      </c>
      <c r="S1121" s="17">
        <f t="shared" si="1210"/>
        <v>0</v>
      </c>
      <c r="T1121" s="17">
        <f t="shared" si="1210"/>
        <v>-3.2383419689117066E-3</v>
      </c>
      <c r="U1121" s="241">
        <v>-2.1100000000000001E-2</v>
      </c>
      <c r="V1121" s="241">
        <v>-8.0000000000000004E-4</v>
      </c>
      <c r="W1121" s="223">
        <f t="shared" ca="1" si="1197"/>
        <v>1.6643881503817487E-2</v>
      </c>
      <c r="X1121" s="223">
        <f>MMULT(N1121:T1121,'Parameters &amp; Main Results'!$B$12:$B$18)-'Parameters &amp; Main Results'!$B$22/12+MMULT(U1121:V1121,'Parameters &amp; Main Results'!$B$20:$B$21)</f>
        <v>1.6643881503817487E-2</v>
      </c>
      <c r="Y1121" s="223">
        <f>MMULT(N1121:T1121,'Parameters &amp; Main Results'!$C$12:$C$18)-'Parameters &amp; Main Results'!$C$22/12+MMULT(U1121:V1121,'Parameters &amp; Main Results'!$C$20:$C$21)</f>
        <v>2.0831331220503808E-2</v>
      </c>
      <c r="Z1121" s="17">
        <f t="shared" ca="1" si="1182"/>
        <v>27.422094107298197</v>
      </c>
      <c r="AA1121" s="70">
        <f ca="1">Z1121/OFFSET(Z1121,'Parameters &amp; Main Results'!$B$38,0)</f>
        <v>6.571501610397295</v>
      </c>
      <c r="AB1121" s="70">
        <f ca="1">SUMPRODUCT(Z1121:OFFSET(Z1121,'Parameters &amp; Main Results'!$B$38-1,0), 'Cash Flow Assist'!$P$11:OFFSET('Cash Flow Assist'!$P$11,'Parameters &amp; Main Results'!$B$38-1,0)  )/OFFSET(Z1121,'Parameters &amp; Main Results'!$B$38,0)</f>
        <v>1861.1365161777608</v>
      </c>
      <c r="AC1121" s="70">
        <f ca="1">SUMPRODUCT(Z1121:OFFSET(Z1121,'Parameters &amp; Main Results'!$B$38-1,0),'Parameters &amp; Main Results'!$B$42:OFFSET('Parameters &amp; Main Results'!$B$42,'Parameters &amp; Main Results'!$B$38-1,0)   )/OFFSET(Z1121,'Parameters &amp; Main Results'!$B$38,0)</f>
        <v>0</v>
      </c>
      <c r="AD1121" s="155">
        <f t="shared" si="4"/>
        <v>0</v>
      </c>
      <c r="AE1121" s="252">
        <f t="shared" ca="1" si="1192"/>
        <v>136379.13269999999</v>
      </c>
      <c r="AF1121" s="253">
        <f t="shared" ca="1" si="1194"/>
        <v>0.17242705195763436</v>
      </c>
      <c r="AG1121" s="258">
        <f t="shared" ca="1" si="1195"/>
        <v>0</v>
      </c>
      <c r="AH1121" s="227" t="str">
        <f ca="1">IF(SUM(AG1121:OFFSET(AG1121,(-HoldAggressiveTime-1),0,,))=0,"Defensive","Aggressive")</f>
        <v>Defensive</v>
      </c>
    </row>
    <row r="1122" spans="1:34" ht="15" x14ac:dyDescent="0.2">
      <c r="A1122">
        <f t="shared" si="15"/>
        <v>1</v>
      </c>
      <c r="B1122">
        <f t="shared" si="16"/>
        <v>1964</v>
      </c>
      <c r="C1122" s="70">
        <f t="shared" si="1"/>
        <v>1963.9999999999154</v>
      </c>
      <c r="D1122" s="149">
        <f t="shared" si="383"/>
        <v>23436</v>
      </c>
      <c r="E1122" s="151">
        <v>30.94</v>
      </c>
      <c r="F1122" s="152">
        <v>164613.1673</v>
      </c>
      <c r="G1122" s="152">
        <v>2295.9508000000001</v>
      </c>
      <c r="H1122" s="152">
        <v>2945.84505803</v>
      </c>
      <c r="I1122" s="152">
        <v>164613.1673</v>
      </c>
      <c r="J1122" s="152">
        <v>30.94</v>
      </c>
      <c r="K1122" s="152">
        <v>30.94</v>
      </c>
      <c r="L1122" s="152">
        <v>35.35</v>
      </c>
      <c r="M1122" s="153">
        <v>21.794123419999998</v>
      </c>
      <c r="N1122" s="17">
        <f t="shared" ref="N1122:T1122" si="1211">F1122/F1121/$E1122*$E1121-1</f>
        <v>2.7514120197556391E-2</v>
      </c>
      <c r="O1122" s="17">
        <f t="shared" si="1211"/>
        <v>6.9566486139072126E-4</v>
      </c>
      <c r="P1122" s="17">
        <f t="shared" si="1211"/>
        <v>9.8840767137220453E-4</v>
      </c>
      <c r="Q1122" s="17">
        <f t="shared" si="1211"/>
        <v>2.7514120197556391E-2</v>
      </c>
      <c r="R1122" s="17">
        <f t="shared" si="1211"/>
        <v>0</v>
      </c>
      <c r="S1122" s="17">
        <f t="shared" si="1211"/>
        <v>0</v>
      </c>
      <c r="T1122" s="17">
        <f t="shared" si="1211"/>
        <v>8.9214081704680481E-4</v>
      </c>
      <c r="U1122" s="241">
        <v>-1.4E-3</v>
      </c>
      <c r="V1122" s="241">
        <v>1.47E-2</v>
      </c>
      <c r="W1122" s="223">
        <f t="shared" ca="1" si="1197"/>
        <v>2.0777663494631112E-2</v>
      </c>
      <c r="X1122" s="223">
        <f>MMULT(N1122:T1122,'Parameters &amp; Main Results'!$B$12:$B$18)-'Parameters &amp; Main Results'!$B$22/12+MMULT(U1122:V1122,'Parameters &amp; Main Results'!$B$20:$B$21)</f>
        <v>2.0777663494631112E-2</v>
      </c>
      <c r="Y1122" s="223">
        <f>MMULT(N1122:T1122,'Parameters &amp; Main Results'!$C$12:$C$18)-'Parameters &amp; Main Results'!$C$22/12+MMULT(U1122:V1122,'Parameters &amp; Main Results'!$C$20:$C$21)</f>
        <v>2.4790607997273159E-2</v>
      </c>
      <c r="Z1122" s="17">
        <f t="shared" ca="1" si="1182"/>
        <v>26.973156093494108</v>
      </c>
      <c r="AA1122" s="70">
        <f ca="1">Z1122/OFFSET(Z1122,'Parameters &amp; Main Results'!$B$38,0)</f>
        <v>7.1526712664253909</v>
      </c>
      <c r="AB1122" s="70">
        <f ca="1">SUMPRODUCT(Z1122:OFFSET(Z1122,'Parameters &amp; Main Results'!$B$38-1,0), 'Cash Flow Assist'!$P$11:OFFSET('Cash Flow Assist'!$P$11,'Parameters &amp; Main Results'!$B$38-1,0)  )/OFFSET(Z1122,'Parameters &amp; Main Results'!$B$38,0)</f>
        <v>2053.2823488029449</v>
      </c>
      <c r="AC1122" s="70">
        <f ca="1">SUMPRODUCT(Z1122:OFFSET(Z1122,'Parameters &amp; Main Results'!$B$38-1,0),'Parameters &amp; Main Results'!$B$42:OFFSET('Parameters &amp; Main Results'!$B$42,'Parameters &amp; Main Results'!$B$38-1,0)   )/OFFSET(Z1122,'Parameters &amp; Main Results'!$B$38,0)</f>
        <v>0</v>
      </c>
      <c r="AD1122" s="155">
        <f t="shared" si="4"/>
        <v>0</v>
      </c>
      <c r="AE1122" s="252">
        <f t="shared" ca="1" si="1192"/>
        <v>142079.54269999999</v>
      </c>
      <c r="AF1122" s="253">
        <f t="shared" ca="1" si="1194"/>
        <v>0.15859865658196556</v>
      </c>
      <c r="AG1122" s="258">
        <f t="shared" ca="1" si="1195"/>
        <v>0</v>
      </c>
      <c r="AH1122" s="227" t="str">
        <f ca="1">IF(SUM(AG1122:OFFSET(AG1122,(-HoldAggressiveTime-1),0,,))=0,"Defensive","Aggressive")</f>
        <v>Defensive</v>
      </c>
    </row>
    <row r="1123" spans="1:34" ht="15" x14ac:dyDescent="0.2">
      <c r="A1123">
        <f t="shared" si="15"/>
        <v>2</v>
      </c>
      <c r="B1123">
        <f t="shared" si="16"/>
        <v>1964</v>
      </c>
      <c r="C1123" s="70">
        <f t="shared" si="1"/>
        <v>1964.0833333332487</v>
      </c>
      <c r="D1123" s="149">
        <f t="shared" si="383"/>
        <v>23467</v>
      </c>
      <c r="E1123" s="151">
        <v>30.91</v>
      </c>
      <c r="F1123" s="152">
        <v>166651.2844</v>
      </c>
      <c r="G1123" s="152">
        <v>2298.3181</v>
      </c>
      <c r="H1123" s="152">
        <v>2954.4862035299998</v>
      </c>
      <c r="I1123" s="152">
        <v>166651.2844</v>
      </c>
      <c r="J1123" s="152">
        <v>30.91</v>
      </c>
      <c r="K1123" s="152">
        <v>30.91</v>
      </c>
      <c r="L1123" s="152">
        <v>35.35</v>
      </c>
      <c r="M1123" s="153">
        <v>21.996295960000001</v>
      </c>
      <c r="N1123" s="17">
        <f t="shared" ref="N1123:T1123" si="1212">F1123/F1122/$E1123*$E1122-1</f>
        <v>1.3363828391806276E-2</v>
      </c>
      <c r="O1123" s="17">
        <f t="shared" si="1212"/>
        <v>2.002636511778233E-3</v>
      </c>
      <c r="P1123" s="17">
        <f t="shared" si="1212"/>
        <v>3.9067399966352667E-3</v>
      </c>
      <c r="Q1123" s="17">
        <f t="shared" si="1212"/>
        <v>1.3363828391806276E-2</v>
      </c>
      <c r="R1123" s="17">
        <f t="shared" si="1212"/>
        <v>0</v>
      </c>
      <c r="S1123" s="17">
        <f t="shared" si="1212"/>
        <v>0</v>
      </c>
      <c r="T1123" s="17">
        <f t="shared" si="1212"/>
        <v>9.7055968942094673E-4</v>
      </c>
      <c r="U1123" s="241">
        <v>1.2999999999999999E-3</v>
      </c>
      <c r="V1123" s="241">
        <v>2.7400000000000001E-2</v>
      </c>
      <c r="W1123" s="223">
        <f t="shared" ca="1" si="1197"/>
        <v>1.0430259914014734E-2</v>
      </c>
      <c r="X1123" s="223">
        <f>MMULT(N1123:T1123,'Parameters &amp; Main Results'!$B$12:$B$18)-'Parameters &amp; Main Results'!$B$22/12+MMULT(U1123:V1123,'Parameters &amp; Main Results'!$B$20:$B$21)</f>
        <v>1.0430259914014734E-2</v>
      </c>
      <c r="Y1123" s="223">
        <f>MMULT(N1123:T1123,'Parameters &amp; Main Results'!$C$12:$C$18)-'Parameters &amp; Main Results'!$C$22/12+MMULT(U1123:V1123,'Parameters &amp; Main Results'!$C$20:$C$21)</f>
        <v>1.2186042537136805E-2</v>
      </c>
      <c r="Z1123" s="17">
        <f t="shared" ca="1" si="1182"/>
        <v>26.424124525953616</v>
      </c>
      <c r="AA1123" s="70">
        <f ca="1">Z1123/OFFSET(Z1123,'Parameters &amp; Main Results'!$B$38,0)</f>
        <v>6.4990130266960024</v>
      </c>
      <c r="AB1123" s="70">
        <f ca="1">SUMPRODUCT(Z1123:OFFSET(Z1123,'Parameters &amp; Main Results'!$B$38-1,0), 'Cash Flow Assist'!$P$11:OFFSET('Cash Flow Assist'!$P$11,'Parameters &amp; Main Results'!$B$38-1,0)  )/OFFSET(Z1123,'Parameters &amp; Main Results'!$B$38,0)</f>
        <v>1898.6969581714761</v>
      </c>
      <c r="AC1123" s="70">
        <f ca="1">SUMPRODUCT(Z1123:OFFSET(Z1123,'Parameters &amp; Main Results'!$B$38-1,0),'Parameters &amp; Main Results'!$B$42:OFFSET('Parameters &amp; Main Results'!$B$42,'Parameters &amp; Main Results'!$B$38-1,0)   )/OFFSET(Z1123,'Parameters &amp; Main Results'!$B$38,0)</f>
        <v>0</v>
      </c>
      <c r="AD1123" s="155">
        <f t="shared" si="4"/>
        <v>0</v>
      </c>
      <c r="AE1123" s="252">
        <f t="shared" ca="1" si="1192"/>
        <v>142872.69899999999</v>
      </c>
      <c r="AF1123" s="253">
        <f t="shared" ca="1" si="1194"/>
        <v>0.16643197452299835</v>
      </c>
      <c r="AG1123" s="258">
        <f t="shared" ca="1" si="1195"/>
        <v>0</v>
      </c>
      <c r="AH1123" s="227" t="str">
        <f ca="1">IF(SUM(AG1123:OFFSET(AG1123,(-HoldAggressiveTime-1),0,,))=0,"Defensive","Aggressive")</f>
        <v>Defensive</v>
      </c>
    </row>
    <row r="1124" spans="1:34" ht="15" x14ac:dyDescent="0.2">
      <c r="A1124">
        <f t="shared" si="15"/>
        <v>3</v>
      </c>
      <c r="B1124">
        <f t="shared" si="16"/>
        <v>1964</v>
      </c>
      <c r="C1124" s="70">
        <f t="shared" si="1"/>
        <v>1964.1666666665819</v>
      </c>
      <c r="D1124" s="149">
        <f t="shared" si="383"/>
        <v>23497</v>
      </c>
      <c r="E1124" s="151">
        <v>30.94</v>
      </c>
      <c r="F1124" s="152">
        <v>169594.7984</v>
      </c>
      <c r="G1124" s="152">
        <v>2297.0390000000002</v>
      </c>
      <c r="H1124" s="152">
        <v>2963.1773171099999</v>
      </c>
      <c r="I1124" s="152">
        <v>169594.7984</v>
      </c>
      <c r="J1124" s="152">
        <v>30.94</v>
      </c>
      <c r="K1124" s="152">
        <v>30.94</v>
      </c>
      <c r="L1124" s="152">
        <v>35.35</v>
      </c>
      <c r="M1124" s="153">
        <v>22.217881429999998</v>
      </c>
      <c r="N1124" s="17">
        <f t="shared" ref="N1124:T1124" si="1213">F1124/F1123/$E1124*$E1123-1</f>
        <v>1.6675969442331295E-2</v>
      </c>
      <c r="O1124" s="17">
        <f t="shared" si="1213"/>
        <v>-1.5256163964570968E-3</v>
      </c>
      <c r="P1124" s="17">
        <f t="shared" si="1213"/>
        <v>1.9691957545318051E-3</v>
      </c>
      <c r="Q1124" s="17">
        <f t="shared" si="1213"/>
        <v>1.6675969442331295E-2</v>
      </c>
      <c r="R1124" s="17">
        <f t="shared" si="1213"/>
        <v>0</v>
      </c>
      <c r="S1124" s="17">
        <f t="shared" si="1213"/>
        <v>0</v>
      </c>
      <c r="T1124" s="17">
        <f t="shared" si="1213"/>
        <v>-9.6961861667754778E-4</v>
      </c>
      <c r="U1124" s="241">
        <v>9.9000000000000008E-3</v>
      </c>
      <c r="V1124" s="241">
        <v>3.3599999999999998E-2</v>
      </c>
      <c r="W1124" s="223">
        <f t="shared" ca="1" si="1197"/>
        <v>1.2111706204956508E-2</v>
      </c>
      <c r="X1124" s="223">
        <f>MMULT(N1124:T1124,'Parameters &amp; Main Results'!$B$12:$B$18)-'Parameters &amp; Main Results'!$B$22/12+MMULT(U1124:V1124,'Parameters &amp; Main Results'!$B$20:$B$21)</f>
        <v>1.2111706204956508E-2</v>
      </c>
      <c r="Y1124" s="223">
        <f>MMULT(N1124:T1124,'Parameters &amp; Main Results'!$C$12:$C$18)-'Parameters &amp; Main Results'!$C$22/12+MMULT(U1124:V1124,'Parameters &amp; Main Results'!$C$20:$C$21)</f>
        <v>1.4814144191785788E-2</v>
      </c>
      <c r="Z1124" s="17">
        <f t="shared" ca="1" si="1182"/>
        <v>26.151359053916543</v>
      </c>
      <c r="AA1124" s="70">
        <f ca="1">Z1124/OFFSET(Z1124,'Parameters &amp; Main Results'!$B$38,0)</f>
        <v>5.6946549529609509</v>
      </c>
      <c r="AB1124" s="70">
        <f ca="1">SUMPRODUCT(Z1124:OFFSET(Z1124,'Parameters &amp; Main Results'!$B$38-1,0), 'Cash Flow Assist'!$P$11:OFFSET('Cash Flow Assist'!$P$11,'Parameters &amp; Main Results'!$B$38-1,0)  )/OFFSET(Z1124,'Parameters &amp; Main Results'!$B$38,0)</f>
        <v>1676.1866425123899</v>
      </c>
      <c r="AC1124" s="70">
        <f ca="1">SUMPRODUCT(Z1124:OFFSET(Z1124,'Parameters &amp; Main Results'!$B$38-1,0),'Parameters &amp; Main Results'!$B$42:OFFSET('Parameters &amp; Main Results'!$B$42,'Parameters &amp; Main Results'!$B$38-1,0)   )/OFFSET(Z1124,'Parameters &amp; Main Results'!$B$38,0)</f>
        <v>0</v>
      </c>
      <c r="AD1124" s="155">
        <f t="shared" si="4"/>
        <v>0</v>
      </c>
      <c r="AE1124" s="252">
        <f t="shared" ca="1" si="1192"/>
        <v>137800.3793</v>
      </c>
      <c r="AF1124" s="253">
        <f t="shared" ca="1" si="1194"/>
        <v>0.23072809568093836</v>
      </c>
      <c r="AG1124" s="258">
        <f t="shared" ca="1" si="1195"/>
        <v>0</v>
      </c>
      <c r="AH1124" s="227" t="str">
        <f ca="1">IF(SUM(AG1124:OFFSET(AG1124,(-HoldAggressiveTime-1),0,,))=0,"Defensive","Aggressive")</f>
        <v>Defensive</v>
      </c>
    </row>
    <row r="1125" spans="1:34" ht="15" x14ac:dyDescent="0.2">
      <c r="A1125">
        <f t="shared" si="15"/>
        <v>4</v>
      </c>
      <c r="B1125">
        <f t="shared" si="16"/>
        <v>1964</v>
      </c>
      <c r="C1125" s="70">
        <f t="shared" si="1"/>
        <v>1964.2499999999152</v>
      </c>
      <c r="D1125" s="149">
        <f t="shared" si="383"/>
        <v>23528</v>
      </c>
      <c r="E1125" s="151">
        <v>30.95</v>
      </c>
      <c r="F1125" s="152">
        <v>171052.0724</v>
      </c>
      <c r="G1125" s="152">
        <v>2306.9960000000001</v>
      </c>
      <c r="H1125" s="152">
        <v>2971.9186902000001</v>
      </c>
      <c r="I1125" s="152">
        <v>171052.0724</v>
      </c>
      <c r="J1125" s="152">
        <v>30.95</v>
      </c>
      <c r="K1125" s="152">
        <v>30.95</v>
      </c>
      <c r="L1125" s="152">
        <v>35.35</v>
      </c>
      <c r="M1125" s="153">
        <v>22.28755804</v>
      </c>
      <c r="N1125" s="17">
        <f t="shared" ref="N1125:T1125" si="1214">F1125/F1124/$E1125*$E1124-1</f>
        <v>8.2668029011780941E-3</v>
      </c>
      <c r="O1125" s="17">
        <f t="shared" si="1214"/>
        <v>4.0102085740514326E-3</v>
      </c>
      <c r="P1125" s="17">
        <f t="shared" si="1214"/>
        <v>2.6259450742247559E-3</v>
      </c>
      <c r="Q1125" s="17">
        <f t="shared" si="1214"/>
        <v>8.2668029011780941E-3</v>
      </c>
      <c r="R1125" s="17">
        <f t="shared" si="1214"/>
        <v>0</v>
      </c>
      <c r="S1125" s="17">
        <f t="shared" si="1214"/>
        <v>0</v>
      </c>
      <c r="T1125" s="17">
        <f t="shared" si="1214"/>
        <v>-3.2310177705974219E-4</v>
      </c>
      <c r="U1125" s="241">
        <v>-1.44E-2</v>
      </c>
      <c r="V1125" s="241">
        <v>-5.7999999999999996E-3</v>
      </c>
      <c r="W1125" s="223">
        <f t="shared" ca="1" si="1197"/>
        <v>6.9443221351742036E-3</v>
      </c>
      <c r="X1125" s="223">
        <f>MMULT(N1125:T1125,'Parameters &amp; Main Results'!$B$12:$B$18)-'Parameters &amp; Main Results'!$B$22/12+MMULT(U1125:V1125,'Parameters &amp; Main Results'!$B$20:$B$21)</f>
        <v>6.9443221351742036E-3</v>
      </c>
      <c r="Y1125" s="223">
        <f>MMULT(N1125:T1125,'Parameters &amp; Main Results'!$C$12:$C$18)-'Parameters &amp; Main Results'!$C$22/12+MMULT(U1125:V1125,'Parameters &amp; Main Results'!$C$20:$C$21)</f>
        <v>7.7994768017987616E-3</v>
      </c>
      <c r="Z1125" s="17">
        <f t="shared" ca="1" si="1182"/>
        <v>25.838411801375603</v>
      </c>
      <c r="AA1125" s="70">
        <f ca="1">Z1125/OFFSET(Z1125,'Parameters &amp; Main Results'!$B$38,0)</f>
        <v>6.2509183522238514</v>
      </c>
      <c r="AB1125" s="70">
        <f ca="1">SUMPRODUCT(Z1125:OFFSET(Z1125,'Parameters &amp; Main Results'!$B$38-1,0), 'Cash Flow Assist'!$P$11:OFFSET('Cash Flow Assist'!$P$11,'Parameters &amp; Main Results'!$B$38-1,0)  )/OFFSET(Z1125,'Parameters &amp; Main Results'!$B$38,0)</f>
        <v>1856.9882624857639</v>
      </c>
      <c r="AC1125" s="70">
        <f ca="1">SUMPRODUCT(Z1125:OFFSET(Z1125,'Parameters &amp; Main Results'!$B$38-1,0),'Parameters &amp; Main Results'!$B$42:OFFSET('Parameters &amp; Main Results'!$B$42,'Parameters &amp; Main Results'!$B$38-1,0)   )/OFFSET(Z1125,'Parameters &amp; Main Results'!$B$38,0)</f>
        <v>0</v>
      </c>
      <c r="AD1125" s="155">
        <f t="shared" si="4"/>
        <v>0</v>
      </c>
      <c r="AE1125" s="252">
        <f t="shared" ca="1" si="1192"/>
        <v>140383.10769999999</v>
      </c>
      <c r="AF1125" s="253">
        <f t="shared" ca="1" si="1194"/>
        <v>0.21846620439219705</v>
      </c>
      <c r="AG1125" s="258">
        <f t="shared" ca="1" si="1195"/>
        <v>0</v>
      </c>
      <c r="AH1125" s="227" t="str">
        <f ca="1">IF(SUM(AG1125:OFFSET(AG1125,(-HoldAggressiveTime-1),0,,))=0,"Defensive","Aggressive")</f>
        <v>Defensive</v>
      </c>
    </row>
    <row r="1126" spans="1:34" ht="15" x14ac:dyDescent="0.2">
      <c r="A1126">
        <f t="shared" si="15"/>
        <v>5</v>
      </c>
      <c r="B1126">
        <f t="shared" si="16"/>
        <v>1964</v>
      </c>
      <c r="C1126" s="70">
        <f t="shared" si="1"/>
        <v>1964.3333333332484</v>
      </c>
      <c r="D1126" s="149">
        <f t="shared" si="383"/>
        <v>23558</v>
      </c>
      <c r="E1126" s="151">
        <v>30.98</v>
      </c>
      <c r="F1126" s="152">
        <v>173437.77290000001</v>
      </c>
      <c r="G1126" s="152">
        <v>2320.7192</v>
      </c>
      <c r="H1126" s="152">
        <v>2980.5124884100001</v>
      </c>
      <c r="I1126" s="152">
        <v>173437.77290000001</v>
      </c>
      <c r="J1126" s="152">
        <v>30.98</v>
      </c>
      <c r="K1126" s="152">
        <v>30.98</v>
      </c>
      <c r="L1126" s="152">
        <v>35.35</v>
      </c>
      <c r="M1126" s="153">
        <v>22.403736840000001</v>
      </c>
      <c r="N1126" s="17">
        <f t="shared" ref="N1126:T1126" si="1215">F1126/F1125/$E1126*$E1125-1</f>
        <v>1.2965345038698839E-2</v>
      </c>
      <c r="O1126" s="17">
        <f t="shared" si="1215"/>
        <v>4.9743878333927682E-3</v>
      </c>
      <c r="P1126" s="17">
        <f t="shared" si="1215"/>
        <v>1.9204997839687987E-3</v>
      </c>
      <c r="Q1126" s="17">
        <f t="shared" si="1215"/>
        <v>1.2965345038698839E-2</v>
      </c>
      <c r="R1126" s="17">
        <f t="shared" si="1215"/>
        <v>0</v>
      </c>
      <c r="S1126" s="17">
        <f t="shared" si="1215"/>
        <v>0</v>
      </c>
      <c r="T1126" s="17">
        <f t="shared" si="1215"/>
        <v>-9.6836668818589544E-4</v>
      </c>
      <c r="U1126" s="241">
        <v>-8.6E-3</v>
      </c>
      <c r="V1126" s="241">
        <v>1.8200000000000001E-2</v>
      </c>
      <c r="W1126" s="223">
        <f t="shared" ca="1" si="1197"/>
        <v>1.062880134462672E-2</v>
      </c>
      <c r="X1126" s="223">
        <f>MMULT(N1126:T1126,'Parameters &amp; Main Results'!$B$12:$B$18)-'Parameters &amp; Main Results'!$B$22/12+MMULT(U1126:V1126,'Parameters &amp; Main Results'!$B$20:$B$21)</f>
        <v>1.062880134462672E-2</v>
      </c>
      <c r="Y1126" s="223">
        <f>MMULT(N1126:T1126,'Parameters &amp; Main Results'!$C$12:$C$18)-'Parameters &amp; Main Results'!$C$22/12+MMULT(U1126:V1126,'Parameters &amp; Main Results'!$C$20:$C$21)</f>
        <v>1.2124582651501565E-2</v>
      </c>
      <c r="Z1126" s="17">
        <f t="shared" ca="1" si="1182"/>
        <v>25.660218974755789</v>
      </c>
      <c r="AA1126" s="70">
        <f ca="1">Z1126/OFFSET(Z1126,'Parameters &amp; Main Results'!$B$38,0)</f>
        <v>6.5941648272115749</v>
      </c>
      <c r="AB1126" s="70">
        <f ca="1">SUMPRODUCT(Z1126:OFFSET(Z1126,'Parameters &amp; Main Results'!$B$38-1,0), 'Cash Flow Assist'!$P$11:OFFSET('Cash Flow Assist'!$P$11,'Parameters &amp; Main Results'!$B$38-1,0)  )/OFFSET(Z1126,'Parameters &amp; Main Results'!$B$38,0)</f>
        <v>1966.9839432225888</v>
      </c>
      <c r="AC1126" s="70">
        <f ca="1">SUMPRODUCT(Z1126:OFFSET(Z1126,'Parameters &amp; Main Results'!$B$38-1,0),'Parameters &amp; Main Results'!$B$42:OFFSET('Parameters &amp; Main Results'!$B$42,'Parameters &amp; Main Results'!$B$38-1,0)   )/OFFSET(Z1126,'Parameters &amp; Main Results'!$B$38,0)</f>
        <v>0</v>
      </c>
      <c r="AD1126" s="155">
        <f t="shared" si="4"/>
        <v>0</v>
      </c>
      <c r="AE1126" s="252">
        <f t="shared" ca="1" si="1192"/>
        <v>139901.15359999999</v>
      </c>
      <c r="AF1126" s="253">
        <f t="shared" ca="1" si="1194"/>
        <v>0.23971653154402597</v>
      </c>
      <c r="AG1126" s="258">
        <f t="shared" ca="1" si="1195"/>
        <v>0</v>
      </c>
      <c r="AH1126" s="227" t="str">
        <f ca="1">IF(SUM(AG1126:OFFSET(AG1126,(-HoldAggressiveTime-1),0,,))=0,"Defensive","Aggressive")</f>
        <v>Defensive</v>
      </c>
    </row>
    <row r="1127" spans="1:34" ht="15" x14ac:dyDescent="0.2">
      <c r="A1127">
        <f t="shared" si="15"/>
        <v>6</v>
      </c>
      <c r="B1127">
        <f t="shared" si="16"/>
        <v>1964</v>
      </c>
      <c r="C1127" s="70">
        <f t="shared" si="1"/>
        <v>1964.4166666665817</v>
      </c>
      <c r="D1127" s="149">
        <f t="shared" si="383"/>
        <v>23589</v>
      </c>
      <c r="E1127" s="151">
        <v>31.01</v>
      </c>
      <c r="F1127" s="152">
        <v>176713.81630000001</v>
      </c>
      <c r="G1127" s="152">
        <v>2336.3539999999998</v>
      </c>
      <c r="H1127" s="152">
        <v>2989.1559746299999</v>
      </c>
      <c r="I1127" s="152">
        <v>176713.81630000001</v>
      </c>
      <c r="J1127" s="152">
        <v>31.01</v>
      </c>
      <c r="K1127" s="152">
        <v>31.01</v>
      </c>
      <c r="L1127" s="152">
        <v>35.35</v>
      </c>
      <c r="M1127" s="153">
        <v>22.70327181</v>
      </c>
      <c r="N1127" s="17">
        <f t="shared" ref="N1127:T1127" si="1216">F1127/F1126/$E1127*$E1126-1</f>
        <v>1.7903165644263641E-2</v>
      </c>
      <c r="O1127" s="17">
        <f t="shared" si="1216"/>
        <v>5.7631019615600465E-3</v>
      </c>
      <c r="P1127" s="17">
        <f t="shared" si="1216"/>
        <v>1.9297645932776497E-3</v>
      </c>
      <c r="Q1127" s="17">
        <f t="shared" si="1216"/>
        <v>1.7903165644263641E-2</v>
      </c>
      <c r="R1127" s="17">
        <f t="shared" si="1216"/>
        <v>0</v>
      </c>
      <c r="S1127" s="17">
        <f t="shared" si="1216"/>
        <v>0</v>
      </c>
      <c r="T1127" s="17">
        <f t="shared" si="1216"/>
        <v>-9.6742986133502296E-4</v>
      </c>
      <c r="U1127" s="241">
        <v>-1E-3</v>
      </c>
      <c r="V1127" s="241">
        <v>6.3E-3</v>
      </c>
      <c r="W1127" s="223">
        <f t="shared" ca="1" si="1197"/>
        <v>1.4489956465776322E-2</v>
      </c>
      <c r="X1127" s="223">
        <f>MMULT(N1127:T1127,'Parameters &amp; Main Results'!$B$12:$B$18)-'Parameters &amp; Main Results'!$B$22/12+MMULT(U1127:V1127,'Parameters &amp; Main Results'!$B$20:$B$21)</f>
        <v>1.4489956465776322E-2</v>
      </c>
      <c r="Y1127" s="223">
        <f>MMULT(N1127:T1127,'Parameters &amp; Main Results'!$C$12:$C$18)-'Parameters &amp; Main Results'!$C$22/12+MMULT(U1127:V1127,'Parameters &amp; Main Results'!$C$20:$C$21)</f>
        <v>1.6647492609326617E-2</v>
      </c>
      <c r="Z1127" s="17">
        <f t="shared" ca="1" si="1182"/>
        <v>25.390349988655821</v>
      </c>
      <c r="AA1127" s="70">
        <f ca="1">Z1127/OFFSET(Z1127,'Parameters &amp; Main Results'!$B$38,0)</f>
        <v>6.9228239652648247</v>
      </c>
      <c r="AB1127" s="70">
        <f ca="1">SUMPRODUCT(Z1127:OFFSET(Z1127,'Parameters &amp; Main Results'!$B$38-1,0), 'Cash Flow Assist'!$P$11:OFFSET('Cash Flow Assist'!$P$11,'Parameters &amp; Main Results'!$B$38-1,0)  )/OFFSET(Z1127,'Parameters &amp; Main Results'!$B$38,0)</f>
        <v>2081.0334853501035</v>
      </c>
      <c r="AC1127" s="70">
        <f ca="1">SUMPRODUCT(Z1127:OFFSET(Z1127,'Parameters &amp; Main Results'!$B$38-1,0),'Parameters &amp; Main Results'!$B$42:OFFSET('Parameters &amp; Main Results'!$B$42,'Parameters &amp; Main Results'!$B$38-1,0)   )/OFFSET(Z1127,'Parameters &amp; Main Results'!$B$38,0)</f>
        <v>0</v>
      </c>
      <c r="AD1127" s="155">
        <f t="shared" si="4"/>
        <v>0</v>
      </c>
      <c r="AE1127" s="252">
        <f t="shared" ca="1" si="1192"/>
        <v>131577.08230000001</v>
      </c>
      <c r="AF1127" s="253">
        <f t="shared" ca="1" si="1194"/>
        <v>0.34304404088461837</v>
      </c>
      <c r="AG1127" s="258">
        <f t="shared" ca="1" si="1195"/>
        <v>0</v>
      </c>
      <c r="AH1127" s="227" t="str">
        <f ca="1">IF(SUM(AG1127:OFFSET(AG1127,(-HoldAggressiveTime-1),0,,))=0,"Defensive","Aggressive")</f>
        <v>Defensive</v>
      </c>
    </row>
    <row r="1128" spans="1:34" ht="15" x14ac:dyDescent="0.2">
      <c r="A1128">
        <f t="shared" si="15"/>
        <v>7</v>
      </c>
      <c r="B1128">
        <f t="shared" si="16"/>
        <v>1964</v>
      </c>
      <c r="C1128" s="70">
        <f t="shared" si="1"/>
        <v>1964.499999999915</v>
      </c>
      <c r="D1128" s="149">
        <f t="shared" si="383"/>
        <v>23620</v>
      </c>
      <c r="E1128" s="151">
        <v>31.02</v>
      </c>
      <c r="F1128" s="152">
        <v>180376.36679999999</v>
      </c>
      <c r="G1128" s="152">
        <v>2336.8762000000002</v>
      </c>
      <c r="H1128" s="152">
        <v>2997.8245269499998</v>
      </c>
      <c r="I1128" s="152">
        <v>180376.36679999999</v>
      </c>
      <c r="J1128" s="152">
        <v>31.02</v>
      </c>
      <c r="K1128" s="152">
        <v>31.02</v>
      </c>
      <c r="L1128" s="152">
        <v>35.35</v>
      </c>
      <c r="M1128" s="153">
        <v>22.973304330000001</v>
      </c>
      <c r="N1128" s="17">
        <f t="shared" ref="N1128:T1128" si="1217">F1128/F1127/$E1128*$E1127-1</f>
        <v>2.0396832380156216E-2</v>
      </c>
      <c r="O1128" s="17">
        <f t="shared" si="1217"/>
        <v>-9.8934067022216077E-5</v>
      </c>
      <c r="P1128" s="17">
        <f t="shared" si="1217"/>
        <v>2.5766924543302316E-3</v>
      </c>
      <c r="Q1128" s="17">
        <f t="shared" si="1217"/>
        <v>2.0396832380156216E-2</v>
      </c>
      <c r="R1128" s="17">
        <f t="shared" si="1217"/>
        <v>0</v>
      </c>
      <c r="S1128" s="17">
        <f t="shared" si="1217"/>
        <v>0</v>
      </c>
      <c r="T1128" s="17">
        <f t="shared" si="1217"/>
        <v>-3.2237266279810939E-4</v>
      </c>
      <c r="U1128" s="241">
        <v>2.2000000000000001E-3</v>
      </c>
      <c r="V1128" s="241">
        <v>7.4999999999999997E-3</v>
      </c>
      <c r="W1128" s="223">
        <f t="shared" ca="1" si="1197"/>
        <v>1.5220052171906145E-2</v>
      </c>
      <c r="X1128" s="223">
        <f>MMULT(N1128:T1128,'Parameters &amp; Main Results'!$B$12:$B$18)-'Parameters &amp; Main Results'!$B$22/12+MMULT(U1128:V1128,'Parameters &amp; Main Results'!$B$20:$B$21)</f>
        <v>1.5220052171906145E-2</v>
      </c>
      <c r="Y1128" s="223">
        <f>MMULT(N1128:T1128,'Parameters &amp; Main Results'!$C$12:$C$18)-'Parameters &amp; Main Results'!$C$22/12+MMULT(U1128:V1128,'Parameters &amp; Main Results'!$C$20:$C$21)</f>
        <v>1.8305589068771708E-2</v>
      </c>
      <c r="Z1128" s="17">
        <f t="shared" ca="1" si="1182"/>
        <v>25.02769970942769</v>
      </c>
      <c r="AA1128" s="70">
        <f ca="1">Z1128/OFFSET(Z1128,'Parameters &amp; Main Results'!$B$38,0)</f>
        <v>6.635878581561653</v>
      </c>
      <c r="AB1128" s="70">
        <f ca="1">SUMPRODUCT(Z1128:OFFSET(Z1128,'Parameters &amp; Main Results'!$B$38-1,0), 'Cash Flow Assist'!$P$11:OFFSET('Cash Flow Assist'!$P$11,'Parameters &amp; Main Results'!$B$38-1,0)  )/OFFSET(Z1128,'Parameters &amp; Main Results'!$B$38,0)</f>
        <v>2017.9209822084576</v>
      </c>
      <c r="AC1128" s="70">
        <f ca="1">SUMPRODUCT(Z1128:OFFSET(Z1128,'Parameters &amp; Main Results'!$B$38-1,0),'Parameters &amp; Main Results'!$B$42:OFFSET('Parameters &amp; Main Results'!$B$42,'Parameters &amp; Main Results'!$B$38-1,0)   )/OFFSET(Z1128,'Parameters &amp; Main Results'!$B$38,0)</f>
        <v>0</v>
      </c>
      <c r="AD1128" s="155">
        <f t="shared" si="4"/>
        <v>0</v>
      </c>
      <c r="AE1128" s="252">
        <f t="shared" ca="1" si="1192"/>
        <v>120608.4994</v>
      </c>
      <c r="AF1128" s="253">
        <f t="shared" ca="1" si="1194"/>
        <v>0.495552698999918</v>
      </c>
      <c r="AG1128" s="258">
        <f t="shared" ca="1" si="1195"/>
        <v>0</v>
      </c>
      <c r="AH1128" s="227" t="str">
        <f ca="1">IF(SUM(AG1128:OFFSET(AG1128,(-HoldAggressiveTime-1),0,,))=0,"Defensive","Aggressive")</f>
        <v>Defensive</v>
      </c>
    </row>
    <row r="1129" spans="1:34" ht="15" x14ac:dyDescent="0.2">
      <c r="A1129">
        <f t="shared" si="15"/>
        <v>8</v>
      </c>
      <c r="B1129">
        <f t="shared" si="16"/>
        <v>1964</v>
      </c>
      <c r="C1129" s="70">
        <f t="shared" si="1"/>
        <v>1964.5833333332482</v>
      </c>
      <c r="D1129" s="149">
        <f t="shared" si="383"/>
        <v>23650</v>
      </c>
      <c r="E1129" s="151">
        <v>31.05</v>
      </c>
      <c r="F1129" s="152">
        <v>177889.54810000001</v>
      </c>
      <c r="G1129" s="152">
        <v>2341.2547</v>
      </c>
      <c r="H1129" s="152">
        <v>3006.4682543399999</v>
      </c>
      <c r="I1129" s="152">
        <v>177889.54810000001</v>
      </c>
      <c r="J1129" s="152">
        <v>31.05</v>
      </c>
      <c r="K1129" s="152">
        <v>31.05</v>
      </c>
      <c r="L1129" s="152">
        <v>35.35</v>
      </c>
      <c r="M1129" s="153">
        <v>22.603449130000001</v>
      </c>
      <c r="N1129" s="17">
        <f t="shared" ref="N1129:T1129" si="1218">F1129/F1128/$E1129*$E1128-1</f>
        <v>-1.4739695153438981E-2</v>
      </c>
      <c r="O1129" s="17">
        <f t="shared" si="1218"/>
        <v>9.0566122597812715E-4</v>
      </c>
      <c r="P1129" s="17">
        <f t="shared" si="1218"/>
        <v>1.9143639304664006E-3</v>
      </c>
      <c r="Q1129" s="17">
        <f t="shared" si="1218"/>
        <v>-1.4739695153438981E-2</v>
      </c>
      <c r="R1129" s="17">
        <f t="shared" si="1218"/>
        <v>0</v>
      </c>
      <c r="S1129" s="17">
        <f t="shared" si="1218"/>
        <v>0</v>
      </c>
      <c r="T1129" s="17">
        <f t="shared" si="1218"/>
        <v>-9.6618357487932016E-4</v>
      </c>
      <c r="U1129" s="241">
        <v>1.6999999999999999E-3</v>
      </c>
      <c r="V1129" s="241">
        <v>8.0000000000000004E-4</v>
      </c>
      <c r="W1129" s="223">
        <f t="shared" ca="1" si="1197"/>
        <v>-1.0963614965294244E-2</v>
      </c>
      <c r="X1129" s="223">
        <f>MMULT(N1129:T1129,'Parameters &amp; Main Results'!$B$12:$B$18)-'Parameters &amp; Main Results'!$B$22/12+MMULT(U1129:V1129,'Parameters &amp; Main Results'!$B$20:$B$21)</f>
        <v>-1.0963614965294244E-2</v>
      </c>
      <c r="Y1129" s="223">
        <f>MMULT(N1129:T1129,'Parameters &amp; Main Results'!$C$12:$C$18)-'Parameters &amp; Main Results'!$C$22/12+MMULT(U1129:V1129,'Parameters &amp; Main Results'!$C$20:$C$21)</f>
        <v>-1.3216826182163938E-2</v>
      </c>
      <c r="Z1129" s="17">
        <f t="shared" ca="1" si="1182"/>
        <v>24.652487562558285</v>
      </c>
      <c r="AA1129" s="70">
        <f ca="1">Z1129/OFFSET(Z1129,'Parameters &amp; Main Results'!$B$38,0)</f>
        <v>6.9123108479312005</v>
      </c>
      <c r="AB1129" s="70">
        <f ca="1">SUMPRODUCT(Z1129:OFFSET(Z1129,'Parameters &amp; Main Results'!$B$38-1,0), 'Cash Flow Assist'!$P$11:OFFSET('Cash Flow Assist'!$P$11,'Parameters &amp; Main Results'!$B$38-1,0)  )/OFFSET(Z1129,'Parameters &amp; Main Results'!$B$38,0)</f>
        <v>2128.0142341591368</v>
      </c>
      <c r="AC1129" s="70">
        <f ca="1">SUMPRODUCT(Z1129:OFFSET(Z1129,'Parameters &amp; Main Results'!$B$38-1,0),'Parameters &amp; Main Results'!$B$42:OFFSET('Parameters &amp; Main Results'!$B$42,'Parameters &amp; Main Results'!$B$38-1,0)   )/OFFSET(Z1129,'Parameters &amp; Main Results'!$B$38,0)</f>
        <v>0</v>
      </c>
      <c r="AD1129" s="155">
        <f t="shared" si="4"/>
        <v>-1.4739695153438981E-2</v>
      </c>
      <c r="AE1129" s="252">
        <f t="shared" ca="1" si="1192"/>
        <v>111085.1203</v>
      </c>
      <c r="AF1129" s="253">
        <f t="shared" ca="1" si="1194"/>
        <v>0.60138052350833182</v>
      </c>
      <c r="AG1129" s="258">
        <f t="shared" ca="1" si="1195"/>
        <v>0</v>
      </c>
      <c r="AH1129" s="227" t="str">
        <f ca="1">IF(SUM(AG1129:OFFSET(AG1129,(-HoldAggressiveTime-1),0,,))=0,"Defensive","Aggressive")</f>
        <v>Defensive</v>
      </c>
    </row>
    <row r="1130" spans="1:34" ht="15" x14ac:dyDescent="0.2">
      <c r="A1130">
        <f t="shared" si="15"/>
        <v>9</v>
      </c>
      <c r="B1130">
        <f t="shared" si="16"/>
        <v>1964</v>
      </c>
      <c r="C1130" s="70">
        <f t="shared" si="1"/>
        <v>1964.6666666665815</v>
      </c>
      <c r="D1130" s="149">
        <f t="shared" si="383"/>
        <v>23681</v>
      </c>
      <c r="E1130" s="151">
        <v>31.08</v>
      </c>
      <c r="F1130" s="152">
        <v>183440.43890000001</v>
      </c>
      <c r="G1130" s="152">
        <v>2355.1628999999998</v>
      </c>
      <c r="H1130" s="152">
        <v>3015.2371200799998</v>
      </c>
      <c r="I1130" s="152">
        <v>183440.43890000001</v>
      </c>
      <c r="J1130" s="152">
        <v>31.08</v>
      </c>
      <c r="K1130" s="152">
        <v>31.08</v>
      </c>
      <c r="L1130" s="152">
        <v>35.35</v>
      </c>
      <c r="M1130" s="153">
        <v>23.10355169</v>
      </c>
      <c r="N1130" s="17">
        <f t="shared" ref="N1130:T1130" si="1219">F1130/F1129/$E1130*$E1129-1</f>
        <v>3.02087716601811E-2</v>
      </c>
      <c r="O1130" s="17">
        <f t="shared" si="1219"/>
        <v>4.9695049143740899E-3</v>
      </c>
      <c r="P1130" s="17">
        <f t="shared" si="1219"/>
        <v>1.9486003854940481E-3</v>
      </c>
      <c r="Q1130" s="17">
        <f t="shared" si="1219"/>
        <v>3.02087716601811E-2</v>
      </c>
      <c r="R1130" s="17">
        <f t="shared" si="1219"/>
        <v>0</v>
      </c>
      <c r="S1130" s="17">
        <f t="shared" si="1219"/>
        <v>0</v>
      </c>
      <c r="T1130" s="17">
        <f t="shared" si="1219"/>
        <v>-9.6525096525090781E-4</v>
      </c>
      <c r="U1130" s="241">
        <v>-5.3E-3</v>
      </c>
      <c r="V1130" s="241">
        <v>1.7000000000000001E-2</v>
      </c>
      <c r="W1130" s="223">
        <f t="shared" ca="1" si="1197"/>
        <v>2.3560550513081431E-2</v>
      </c>
      <c r="X1130" s="223">
        <f>MMULT(N1130:T1130,'Parameters &amp; Main Results'!$B$12:$B$18)-'Parameters &amp; Main Results'!$B$22/12+MMULT(U1130:V1130,'Parameters &amp; Main Results'!$B$20:$B$21)</f>
        <v>2.3560550513081431E-2</v>
      </c>
      <c r="Y1130" s="223">
        <f>MMULT(N1130:T1130,'Parameters &amp; Main Results'!$C$12:$C$18)-'Parameters &amp; Main Results'!$C$22/12+MMULT(U1130:V1130,'Parameters &amp; Main Results'!$C$20:$C$21)</f>
        <v>2.7643178318933731E-2</v>
      </c>
      <c r="Z1130" s="17">
        <f t="shared" ca="1" si="1182"/>
        <v>24.925764042233105</v>
      </c>
      <c r="AA1130" s="70">
        <f ca="1">Z1130/OFFSET(Z1130,'Parameters &amp; Main Results'!$B$38,0)</f>
        <v>7.1770620569947265</v>
      </c>
      <c r="AB1130" s="70">
        <f ca="1">SUMPRODUCT(Z1130:OFFSET(Z1130,'Parameters &amp; Main Results'!$B$38-1,0), 'Cash Flow Assist'!$P$11:OFFSET('Cash Flow Assist'!$P$11,'Parameters &amp; Main Results'!$B$38-1,0)  )/OFFSET(Z1130,'Parameters &amp; Main Results'!$B$38,0)</f>
        <v>2179.2243806498936</v>
      </c>
      <c r="AC1130" s="70">
        <f ca="1">SUMPRODUCT(Z1130:OFFSET(Z1130,'Parameters &amp; Main Results'!$B$38-1,0),'Parameters &amp; Main Results'!$B$42:OFFSET('Parameters &amp; Main Results'!$B$42,'Parameters &amp; Main Results'!$B$38-1,0)   )/OFFSET(Z1130,'Parameters &amp; Main Results'!$B$38,0)</f>
        <v>0</v>
      </c>
      <c r="AD1130" s="155">
        <f t="shared" si="4"/>
        <v>0</v>
      </c>
      <c r="AE1130" s="252">
        <f t="shared" ca="1" si="1192"/>
        <v>118497.35739999999</v>
      </c>
      <c r="AF1130" s="253">
        <f t="shared" ca="1" si="1194"/>
        <v>0.54805510371660004</v>
      </c>
      <c r="AG1130" s="258">
        <f t="shared" ca="1" si="1195"/>
        <v>0</v>
      </c>
      <c r="AH1130" s="227" t="str">
        <f ca="1">IF(SUM(AG1130:OFFSET(AG1130,(-HoldAggressiveTime-1),0,,))=0,"Defensive","Aggressive")</f>
        <v>Defensive</v>
      </c>
    </row>
    <row r="1131" spans="1:34" ht="15" x14ac:dyDescent="0.2">
      <c r="A1131">
        <f t="shared" si="15"/>
        <v>10</v>
      </c>
      <c r="B1131">
        <f t="shared" si="16"/>
        <v>1964</v>
      </c>
      <c r="C1131" s="70">
        <f t="shared" si="1"/>
        <v>1964.7499999999147</v>
      </c>
      <c r="D1131" s="149">
        <f t="shared" si="383"/>
        <v>23711</v>
      </c>
      <c r="E1131" s="151">
        <v>31.12</v>
      </c>
      <c r="F1131" s="152">
        <v>185376.85819999999</v>
      </c>
      <c r="G1131" s="152">
        <v>2367.1853000000001</v>
      </c>
      <c r="H1131" s="152">
        <v>3024.1069426099998</v>
      </c>
      <c r="I1131" s="152">
        <v>185376.85819999999</v>
      </c>
      <c r="J1131" s="152">
        <v>31.12</v>
      </c>
      <c r="K1131" s="152">
        <v>31.12</v>
      </c>
      <c r="L1131" s="152">
        <v>35.35</v>
      </c>
      <c r="M1131" s="153">
        <v>23.302431769999998</v>
      </c>
      <c r="N1131" s="17">
        <f t="shared" ref="N1131:T1131" si="1220">F1131/F1130/$E1131*$E1130-1</f>
        <v>9.2572047555314896E-3</v>
      </c>
      <c r="O1131" s="17">
        <f t="shared" si="1220"/>
        <v>3.8127916216541546E-3</v>
      </c>
      <c r="P1131" s="17">
        <f t="shared" si="1220"/>
        <v>1.6525385609955645E-3</v>
      </c>
      <c r="Q1131" s="17">
        <f t="shared" si="1220"/>
        <v>9.2572047555314896E-3</v>
      </c>
      <c r="R1131" s="17">
        <f t="shared" si="1220"/>
        <v>0</v>
      </c>
      <c r="S1131" s="17">
        <f t="shared" si="1220"/>
        <v>0</v>
      </c>
      <c r="T1131" s="17">
        <f t="shared" si="1220"/>
        <v>-1.2853470437018677E-3</v>
      </c>
      <c r="U1131" s="241">
        <v>4.4000000000000003E-3</v>
      </c>
      <c r="V1131" s="241">
        <v>1.17E-2</v>
      </c>
      <c r="W1131" s="223">
        <f t="shared" ca="1" si="1197"/>
        <v>7.5995278721276887E-3</v>
      </c>
      <c r="X1131" s="223">
        <f>MMULT(N1131:T1131,'Parameters &amp; Main Results'!$B$12:$B$18)-'Parameters &amp; Main Results'!$B$22/12+MMULT(U1131:V1131,'Parameters &amp; Main Results'!$B$20:$B$21)</f>
        <v>7.5995278721276887E-3</v>
      </c>
      <c r="Y1131" s="223">
        <f>MMULT(N1131:T1131,'Parameters &amp; Main Results'!$C$12:$C$18)-'Parameters &amp; Main Results'!$C$22/12+MMULT(U1131:V1131,'Parameters &amp; Main Results'!$C$20:$C$21)</f>
        <v>8.6710967754770885E-3</v>
      </c>
      <c r="Z1131" s="17">
        <f t="shared" ca="1" si="1182"/>
        <v>24.352017112948069</v>
      </c>
      <c r="AA1131" s="70">
        <f ca="1">Z1131/OFFSET(Z1131,'Parameters &amp; Main Results'!$B$38,0)</f>
        <v>7.2268362323986208</v>
      </c>
      <c r="AB1131" s="70">
        <f ca="1">SUMPRODUCT(Z1131:OFFSET(Z1131,'Parameters &amp; Main Results'!$B$38-1,0), 'Cash Flow Assist'!$P$11:OFFSET('Cash Flow Assist'!$P$11,'Parameters &amp; Main Results'!$B$38-1,0)  )/OFFSET(Z1131,'Parameters &amp; Main Results'!$B$38,0)</f>
        <v>2239.6710397196193</v>
      </c>
      <c r="AC1131" s="70">
        <f ca="1">SUMPRODUCT(Z1131:OFFSET(Z1131,'Parameters &amp; Main Results'!$B$38-1,0),'Parameters &amp; Main Results'!$B$42:OFFSET('Parameters &amp; Main Results'!$B$42,'Parameters &amp; Main Results'!$B$38-1,0)   )/OFFSET(Z1131,'Parameters &amp; Main Results'!$B$38,0)</f>
        <v>0</v>
      </c>
      <c r="AD1131" s="155">
        <f t="shared" si="4"/>
        <v>0</v>
      </c>
      <c r="AE1131" s="252">
        <f t="shared" ca="1" si="1192"/>
        <v>120661.4019</v>
      </c>
      <c r="AF1131" s="253">
        <f t="shared" ca="1" si="1194"/>
        <v>0.53633933702870384</v>
      </c>
      <c r="AG1131" s="258">
        <f t="shared" ca="1" si="1195"/>
        <v>0</v>
      </c>
      <c r="AH1131" s="227" t="str">
        <f ca="1">IF(SUM(AG1131:OFFSET(AG1131,(-HoldAggressiveTime-1),0,,))=0,"Defensive","Aggressive")</f>
        <v>Defensive</v>
      </c>
    </row>
    <row r="1132" spans="1:34" ht="15" x14ac:dyDescent="0.2">
      <c r="A1132">
        <f t="shared" si="15"/>
        <v>11</v>
      </c>
      <c r="B1132">
        <f t="shared" si="16"/>
        <v>1964</v>
      </c>
      <c r="C1132" s="70">
        <f t="shared" si="1"/>
        <v>1964.833333333248</v>
      </c>
      <c r="D1132" s="149">
        <f t="shared" si="383"/>
        <v>23742</v>
      </c>
      <c r="E1132" s="151">
        <v>31.21</v>
      </c>
      <c r="F1132" s="152">
        <v>184870.56899999999</v>
      </c>
      <c r="G1132" s="152">
        <v>2367.7352000000001</v>
      </c>
      <c r="H1132" s="152">
        <v>3033.1036607599999</v>
      </c>
      <c r="I1132" s="152">
        <v>184870.56899999999</v>
      </c>
      <c r="J1132" s="152">
        <v>31.21</v>
      </c>
      <c r="K1132" s="152">
        <v>31.21</v>
      </c>
      <c r="L1132" s="152">
        <v>35.35</v>
      </c>
      <c r="M1132" s="153">
        <v>22.947754809999999</v>
      </c>
      <c r="N1132" s="17">
        <f t="shared" ref="N1132:T1132" si="1221">F1132/F1131/$E1132*$E1131-1</f>
        <v>-5.6069502370731383E-3</v>
      </c>
      <c r="O1132" s="17">
        <f t="shared" si="1221"/>
        <v>-2.6520598035720822E-3</v>
      </c>
      <c r="P1132" s="17">
        <f t="shared" si="1221"/>
        <v>8.2729892858512954E-5</v>
      </c>
      <c r="Q1132" s="17">
        <f t="shared" si="1221"/>
        <v>-5.6069502370731383E-3</v>
      </c>
      <c r="R1132" s="17">
        <f t="shared" si="1221"/>
        <v>0</v>
      </c>
      <c r="S1132" s="17">
        <f t="shared" si="1221"/>
        <v>0</v>
      </c>
      <c r="T1132" s="17">
        <f t="shared" si="1221"/>
        <v>-2.883691124639598E-3</v>
      </c>
      <c r="U1132" s="241">
        <v>6.8999999999999999E-3</v>
      </c>
      <c r="V1132" s="241">
        <v>-1.9599999999999999E-2</v>
      </c>
      <c r="W1132" s="223">
        <f t="shared" ca="1" si="1197"/>
        <v>-4.9214758614179168E-3</v>
      </c>
      <c r="X1132" s="223">
        <f>MMULT(N1132:T1132,'Parameters &amp; Main Results'!$B$12:$B$18)-'Parameters &amp; Main Results'!$B$22/12+MMULT(U1132:V1132,'Parameters &amp; Main Results'!$B$20:$B$21)</f>
        <v>-4.9214758614179168E-3</v>
      </c>
      <c r="Y1132" s="223">
        <f>MMULT(N1132:T1132,'Parameters &amp; Main Results'!$C$12:$C$18)-'Parameters &amp; Main Results'!$C$22/12+MMULT(U1132:V1132,'Parameters &amp; Main Results'!$C$20:$C$21)</f>
        <v>-5.3531278603896988E-3</v>
      </c>
      <c r="Z1132" s="17">
        <f t="shared" ca="1" si="1182"/>
        <v>24.168349070563014</v>
      </c>
      <c r="AA1132" s="70">
        <f ca="1">Z1132/OFFSET(Z1132,'Parameters &amp; Main Results'!$B$38,0)</f>
        <v>7.0926415645910534</v>
      </c>
      <c r="AB1132" s="70">
        <f ca="1">SUMPRODUCT(Z1132:OFFSET(Z1132,'Parameters &amp; Main Results'!$B$38-1,0), 'Cash Flow Assist'!$P$11:OFFSET('Cash Flow Assist'!$P$11,'Parameters &amp; Main Results'!$B$38-1,0)  )/OFFSET(Z1132,'Parameters &amp; Main Results'!$B$38,0)</f>
        <v>2208.6294670893517</v>
      </c>
      <c r="AC1132" s="70">
        <f ca="1">SUMPRODUCT(Z1132:OFFSET(Z1132,'Parameters &amp; Main Results'!$B$38-1,0),'Parameters &amp; Main Results'!$B$42:OFFSET('Parameters &amp; Main Results'!$B$42,'Parameters &amp; Main Results'!$B$38-1,0)   )/OFFSET(Z1132,'Parameters &amp; Main Results'!$B$38,0)</f>
        <v>0</v>
      </c>
      <c r="AD1132" s="155">
        <f t="shared" si="4"/>
        <v>-5.6069502370731383E-3</v>
      </c>
      <c r="AE1132" s="252">
        <f t="shared" ca="1" si="1192"/>
        <v>115198.7776</v>
      </c>
      <c r="AF1132" s="253">
        <f t="shared" ca="1" si="1194"/>
        <v>0.60479627346323495</v>
      </c>
      <c r="AG1132" s="258">
        <f t="shared" ca="1" si="1195"/>
        <v>0</v>
      </c>
      <c r="AH1132" s="227" t="str">
        <f ca="1">IF(SUM(AG1132:OFFSET(AG1132,(-HoldAggressiveTime-1),0,,))=0,"Defensive","Aggressive")</f>
        <v>Defensive</v>
      </c>
    </row>
    <row r="1133" spans="1:34" ht="15" x14ac:dyDescent="0.2">
      <c r="A1133">
        <f t="shared" si="15"/>
        <v>12</v>
      </c>
      <c r="B1133">
        <f t="shared" si="16"/>
        <v>1964</v>
      </c>
      <c r="C1133" s="70">
        <f t="shared" si="1"/>
        <v>1964.9166666665812</v>
      </c>
      <c r="D1133" s="149">
        <f t="shared" si="383"/>
        <v>23773</v>
      </c>
      <c r="E1133" s="151">
        <v>31.25</v>
      </c>
      <c r="F1133" s="152">
        <v>186049.48310000001</v>
      </c>
      <c r="G1133" s="152">
        <v>2374.1061</v>
      </c>
      <c r="H1133" s="152">
        <v>3042.3040752000002</v>
      </c>
      <c r="I1133" s="152">
        <v>186049.48310000001</v>
      </c>
      <c r="J1133" s="152">
        <v>31.25</v>
      </c>
      <c r="K1133" s="152">
        <v>31.25</v>
      </c>
      <c r="L1133" s="152">
        <v>35.35</v>
      </c>
      <c r="M1133" s="153">
        <v>22.967073119999998</v>
      </c>
      <c r="N1133" s="17">
        <f t="shared" ref="N1133:T1133" si="1222">F1133/F1132/$E1133*$E1132-1</f>
        <v>5.0888076275246164E-3</v>
      </c>
      <c r="O1133" s="17">
        <f t="shared" si="1222"/>
        <v>1.4072706238434929E-3</v>
      </c>
      <c r="P1133" s="17">
        <f t="shared" si="1222"/>
        <v>1.7494506674444743E-3</v>
      </c>
      <c r="Q1133" s="17">
        <f t="shared" si="1222"/>
        <v>5.0888076275246164E-3</v>
      </c>
      <c r="R1133" s="17">
        <f t="shared" si="1222"/>
        <v>0</v>
      </c>
      <c r="S1133" s="17">
        <f t="shared" si="1222"/>
        <v>0</v>
      </c>
      <c r="T1133" s="17">
        <f t="shared" si="1222"/>
        <v>-1.2799999999999478E-3</v>
      </c>
      <c r="U1133" s="241">
        <v>-3.5999999999999999E-3</v>
      </c>
      <c r="V1133" s="241">
        <v>-2.4799999999999999E-2</v>
      </c>
      <c r="W1133" s="223">
        <f t="shared" ca="1" si="1197"/>
        <v>3.992393178745497E-3</v>
      </c>
      <c r="X1133" s="223">
        <f>MMULT(N1133:T1133,'Parameters &amp; Main Results'!$B$12:$B$18)-'Parameters &amp; Main Results'!$B$22/12+MMULT(U1133:V1133,'Parameters &amp; Main Results'!$B$20:$B$21)</f>
        <v>3.992393178745497E-3</v>
      </c>
      <c r="Y1133" s="223">
        <f>MMULT(N1133:T1133,'Parameters &amp; Main Results'!$C$12:$C$18)-'Parameters &amp; Main Results'!$C$22/12+MMULT(U1133:V1133,'Parameters &amp; Main Results'!$C$20:$C$21)</f>
        <v>4.6789872604898379E-3</v>
      </c>
      <c r="Z1133" s="17">
        <f t="shared" ca="1" si="1182"/>
        <v>24.287881292066906</v>
      </c>
      <c r="AA1133" s="70">
        <f ca="1">Z1133/OFFSET(Z1133,'Parameters &amp; Main Results'!$B$38,0)</f>
        <v>7.4578734150976018</v>
      </c>
      <c r="AB1133" s="70">
        <f ca="1">SUMPRODUCT(Z1133:OFFSET(Z1133,'Parameters &amp; Main Results'!$B$38-1,0), 'Cash Flow Assist'!$P$11:OFFSET('Cash Flow Assist'!$P$11,'Parameters &amp; Main Results'!$B$38-1,0)  )/OFFSET(Z1133,'Parameters &amp; Main Results'!$B$38,0)</f>
        <v>2304.5573839067392</v>
      </c>
      <c r="AC1133" s="70">
        <f ca="1">SUMPRODUCT(Z1133:OFFSET(Z1133,'Parameters &amp; Main Results'!$B$38-1,0),'Parameters &amp; Main Results'!$B$42:OFFSET('Parameters &amp; Main Results'!$B$42,'Parameters &amp; Main Results'!$B$38-1,0)   )/OFFSET(Z1133,'Parameters &amp; Main Results'!$B$38,0)</f>
        <v>0</v>
      </c>
      <c r="AD1133" s="155">
        <f t="shared" si="4"/>
        <v>-5.4667530068208681E-4</v>
      </c>
      <c r="AE1133" s="252">
        <f t="shared" ca="1" si="1192"/>
        <v>116074.11410000001</v>
      </c>
      <c r="AF1133" s="253">
        <f t="shared" ca="1" si="1194"/>
        <v>0.6028507694636801</v>
      </c>
      <c r="AG1133" s="258">
        <f t="shared" ca="1" si="1195"/>
        <v>0</v>
      </c>
      <c r="AH1133" s="227" t="str">
        <f ca="1">IF(SUM(AG1133:OFFSET(AG1133,(-HoldAggressiveTime-1),0,,))=0,"Defensive","Aggressive")</f>
        <v>Defensive</v>
      </c>
    </row>
    <row r="1134" spans="1:34" ht="15" x14ac:dyDescent="0.2">
      <c r="A1134">
        <f t="shared" si="15"/>
        <v>1</v>
      </c>
      <c r="B1134">
        <f t="shared" si="16"/>
        <v>1965</v>
      </c>
      <c r="C1134" s="70">
        <f t="shared" si="1"/>
        <v>1964.9999999999145</v>
      </c>
      <c r="D1134" s="149">
        <f t="shared" si="383"/>
        <v>23801</v>
      </c>
      <c r="E1134" s="151">
        <v>31.28</v>
      </c>
      <c r="F1134" s="152">
        <v>192684.3327</v>
      </c>
      <c r="G1134" s="152">
        <v>2386.2829000000002</v>
      </c>
      <c r="H1134" s="152">
        <v>3052.0394482400002</v>
      </c>
      <c r="I1134" s="152">
        <v>192684.3327</v>
      </c>
      <c r="J1134" s="152">
        <v>31.28</v>
      </c>
      <c r="K1134" s="152">
        <v>31.28</v>
      </c>
      <c r="L1134" s="152">
        <v>35.5</v>
      </c>
      <c r="M1134" s="153">
        <v>23.66382218</v>
      </c>
      <c r="N1134" s="17">
        <f t="shared" ref="N1134:T1134" si="1223">F1134/F1133/$E1134*$E1133-1</f>
        <v>3.4668465295928153E-2</v>
      </c>
      <c r="O1134" s="17">
        <f t="shared" si="1223"/>
        <v>4.1650057278883601E-3</v>
      </c>
      <c r="P1134" s="17">
        <f t="shared" si="1223"/>
        <v>2.2378516621939237E-3</v>
      </c>
      <c r="Q1134" s="17">
        <f t="shared" si="1223"/>
        <v>3.4668465295928153E-2</v>
      </c>
      <c r="R1134" s="17">
        <f t="shared" si="1223"/>
        <v>0</v>
      </c>
      <c r="S1134" s="17">
        <f t="shared" si="1223"/>
        <v>0</v>
      </c>
      <c r="T1134" s="17">
        <f t="shared" si="1223"/>
        <v>3.2801325437623596E-3</v>
      </c>
      <c r="U1134" s="241">
        <v>2.7E-2</v>
      </c>
      <c r="V1134" s="241">
        <v>1.1999999999999999E-3</v>
      </c>
      <c r="W1134" s="223">
        <f t="shared" ca="1" si="1197"/>
        <v>2.6956690078045239E-2</v>
      </c>
      <c r="X1134" s="223">
        <f>MMULT(N1134:T1134,'Parameters &amp; Main Results'!$B$12:$B$18)-'Parameters &amp; Main Results'!$B$22/12+MMULT(U1134:V1134,'Parameters &amp; Main Results'!$B$20:$B$21)</f>
        <v>2.6956690078045239E-2</v>
      </c>
      <c r="Y1134" s="223">
        <f>MMULT(N1134:T1134,'Parameters &amp; Main Results'!$C$12:$C$18)-'Parameters &amp; Main Results'!$C$22/12+MMULT(U1134:V1134,'Parameters &amp; Main Results'!$C$20:$C$21)</f>
        <v>3.1576452672457504E-2</v>
      </c>
      <c r="Z1134" s="17">
        <f t="shared" ca="1" si="1182"/>
        <v>24.191300110520675</v>
      </c>
      <c r="AA1134" s="70">
        <f ca="1">Z1134/OFFSET(Z1134,'Parameters &amp; Main Results'!$B$38,0)</f>
        <v>7.438344460008949</v>
      </c>
      <c r="AB1134" s="70">
        <f ca="1">SUMPRODUCT(Z1134:OFFSET(Z1134,'Parameters &amp; Main Results'!$B$38-1,0), 'Cash Flow Assist'!$P$11:OFFSET('Cash Flow Assist'!$P$11,'Parameters &amp; Main Results'!$B$38-1,0)  )/OFFSET(Z1134,'Parameters &amp; Main Results'!$B$38,0)</f>
        <v>2301.232670333965</v>
      </c>
      <c r="AC1134" s="70">
        <f ca="1">SUMPRODUCT(Z1134:OFFSET(Z1134,'Parameters &amp; Main Results'!$B$38-1,0),'Parameters &amp; Main Results'!$B$42:OFFSET('Parameters &amp; Main Results'!$B$42,'Parameters &amp; Main Results'!$B$38-1,0)   )/OFFSET(Z1134,'Parameters &amp; Main Results'!$B$38,0)</f>
        <v>0</v>
      </c>
      <c r="AD1134" s="155">
        <f t="shared" si="4"/>
        <v>0</v>
      </c>
      <c r="AE1134" s="252">
        <f t="shared" ca="1" si="1192"/>
        <v>128226.6571</v>
      </c>
      <c r="AF1134" s="253">
        <f t="shared" ca="1" si="1194"/>
        <v>0.50268545603377512</v>
      </c>
      <c r="AG1134" s="258">
        <f t="shared" ca="1" si="1195"/>
        <v>0</v>
      </c>
      <c r="AH1134" s="227" t="str">
        <f ca="1">IF(SUM(AG1134:OFFSET(AG1134,(-HoldAggressiveTime-1),0,,))=0,"Defensive","Aggressive")</f>
        <v>Defensive</v>
      </c>
    </row>
    <row r="1135" spans="1:34" ht="15" x14ac:dyDescent="0.2">
      <c r="A1135">
        <f t="shared" si="15"/>
        <v>2</v>
      </c>
      <c r="B1135">
        <f t="shared" si="16"/>
        <v>1965</v>
      </c>
      <c r="C1135" s="70">
        <f t="shared" si="1"/>
        <v>1965.0833333332478</v>
      </c>
      <c r="D1135" s="149">
        <f t="shared" si="383"/>
        <v>23832</v>
      </c>
      <c r="E1135" s="151">
        <v>31.28</v>
      </c>
      <c r="F1135" s="152">
        <v>192866.4241</v>
      </c>
      <c r="G1135" s="152">
        <v>2388.8262</v>
      </c>
      <c r="H1135" s="152">
        <v>3061.7296734900001</v>
      </c>
      <c r="I1135" s="152">
        <v>192866.4241</v>
      </c>
      <c r="J1135" s="152">
        <v>31.28</v>
      </c>
      <c r="K1135" s="152">
        <v>31.28</v>
      </c>
      <c r="L1135" s="152">
        <v>35.5</v>
      </c>
      <c r="M1135" s="153">
        <v>23.506777599999999</v>
      </c>
      <c r="N1135" s="17">
        <f t="shared" ref="N1135:T1135" si="1224">F1135/F1134/$E1135*$E1134-1</f>
        <v>9.4502442128230335E-4</v>
      </c>
      <c r="O1135" s="17">
        <f t="shared" si="1224"/>
        <v>1.0657998680709824E-3</v>
      </c>
      <c r="P1135" s="17">
        <f t="shared" si="1224"/>
        <v>3.1750000006021128E-3</v>
      </c>
      <c r="Q1135" s="17">
        <f t="shared" si="1224"/>
        <v>9.4502442128230335E-4</v>
      </c>
      <c r="R1135" s="17">
        <f t="shared" si="1224"/>
        <v>0</v>
      </c>
      <c r="S1135" s="17">
        <f t="shared" si="1224"/>
        <v>0</v>
      </c>
      <c r="T1135" s="17">
        <f t="shared" si="1224"/>
        <v>0</v>
      </c>
      <c r="U1135" s="241">
        <v>3.5299999999999998E-2</v>
      </c>
      <c r="V1135" s="241">
        <v>1.1000000000000001E-3</v>
      </c>
      <c r="W1135" s="223">
        <f t="shared" ca="1" si="1197"/>
        <v>8.802616229092574E-4</v>
      </c>
      <c r="X1135" s="223">
        <f>MMULT(N1135:T1135,'Parameters &amp; Main Results'!$B$12:$B$18)-'Parameters &amp; Main Results'!$B$22/12+MMULT(U1135:V1135,'Parameters &amp; Main Results'!$B$20:$B$21)</f>
        <v>8.802616229092574E-4</v>
      </c>
      <c r="Y1135" s="223">
        <f>MMULT(N1135:T1135,'Parameters &amp; Main Results'!$C$12:$C$18)-'Parameters &amp; Main Results'!$C$22/12+MMULT(U1135:V1135,'Parameters &amp; Main Results'!$C$20:$C$21)</f>
        <v>9.1543529929450469E-4</v>
      </c>
      <c r="Z1135" s="17">
        <f t="shared" ca="1" si="1182"/>
        <v>23.556300225944504</v>
      </c>
      <c r="AA1135" s="70">
        <f ca="1">Z1135/OFFSET(Z1135,'Parameters &amp; Main Results'!$B$38,0)</f>
        <v>7.1413642604952683</v>
      </c>
      <c r="AB1135" s="70">
        <f ca="1">SUMPRODUCT(Z1135:OFFSET(Z1135,'Parameters &amp; Main Results'!$B$38-1,0), 'Cash Flow Assist'!$P$11:OFFSET('Cash Flow Assist'!$P$11,'Parameters &amp; Main Results'!$B$38-1,0)  )/OFFSET(Z1135,'Parameters &amp; Main Results'!$B$38,0)</f>
        <v>2262.563597594904</v>
      </c>
      <c r="AC1135" s="70">
        <f ca="1">SUMPRODUCT(Z1135:OFFSET(Z1135,'Parameters &amp; Main Results'!$B$38-1,0),'Parameters &amp; Main Results'!$B$42:OFFSET('Parameters &amp; Main Results'!$B$42,'Parameters &amp; Main Results'!$B$38-1,0)   )/OFFSET(Z1135,'Parameters &amp; Main Results'!$B$38,0)</f>
        <v>0</v>
      </c>
      <c r="AD1135" s="155">
        <f t="shared" si="4"/>
        <v>0</v>
      </c>
      <c r="AE1135" s="252">
        <f t="shared" ca="1" si="1192"/>
        <v>130322.7113</v>
      </c>
      <c r="AF1135" s="253">
        <f t="shared" ca="1" si="1194"/>
        <v>0.4799141467831019</v>
      </c>
      <c r="AG1135" s="258">
        <f t="shared" ca="1" si="1195"/>
        <v>0</v>
      </c>
      <c r="AH1135" s="227" t="str">
        <f ca="1">IF(SUM(AG1135:OFFSET(AG1135,(-HoldAggressiveTime-1),0,,))=0,"Defensive","Aggressive")</f>
        <v>Defensive</v>
      </c>
    </row>
    <row r="1136" spans="1:34" ht="15" x14ac:dyDescent="0.2">
      <c r="A1136">
        <f t="shared" si="15"/>
        <v>3</v>
      </c>
      <c r="B1136">
        <f t="shared" si="16"/>
        <v>1965</v>
      </c>
      <c r="C1136" s="70">
        <f t="shared" si="1"/>
        <v>1965.166666666581</v>
      </c>
      <c r="D1136" s="149">
        <f t="shared" si="383"/>
        <v>23862</v>
      </c>
      <c r="E1136" s="151">
        <v>31.31</v>
      </c>
      <c r="F1136" s="152">
        <v>190533.6911</v>
      </c>
      <c r="G1136" s="152">
        <v>2401.0978</v>
      </c>
      <c r="H1136" s="152">
        <v>3071.7568381699998</v>
      </c>
      <c r="I1136" s="152">
        <v>190533.6911</v>
      </c>
      <c r="J1136" s="152">
        <v>31.31</v>
      </c>
      <c r="K1136" s="152">
        <v>31.31</v>
      </c>
      <c r="L1136" s="152">
        <v>35.5</v>
      </c>
      <c r="M1136" s="153">
        <v>23.0740987</v>
      </c>
      <c r="N1136" s="17">
        <f t="shared" ref="N1136:T1136" si="1225">F1136/F1135/$E1136*$E1135-1</f>
        <v>-1.3041641833149265E-2</v>
      </c>
      <c r="O1136" s="17">
        <f t="shared" si="1225"/>
        <v>4.1740011619089135E-3</v>
      </c>
      <c r="P1136" s="17">
        <f t="shared" si="1225"/>
        <v>2.3137016925280918E-3</v>
      </c>
      <c r="Q1136" s="17">
        <f t="shared" si="1225"/>
        <v>-1.3041641833149265E-2</v>
      </c>
      <c r="R1136" s="17">
        <f t="shared" si="1225"/>
        <v>0</v>
      </c>
      <c r="S1136" s="17">
        <f t="shared" si="1225"/>
        <v>0</v>
      </c>
      <c r="T1136" s="17">
        <f t="shared" si="1225"/>
        <v>-9.5816033216222785E-4</v>
      </c>
      <c r="U1136" s="241">
        <v>1.8800000000000001E-2</v>
      </c>
      <c r="V1136" s="241">
        <v>1.03E-2</v>
      </c>
      <c r="W1136" s="223">
        <f t="shared" ca="1" si="1197"/>
        <v>-9.0360058257549451E-3</v>
      </c>
      <c r="X1136" s="223">
        <f>MMULT(N1136:T1136,'Parameters &amp; Main Results'!$B$12:$B$18)-'Parameters &amp; Main Results'!$B$22/12+MMULT(U1136:V1136,'Parameters &amp; Main Results'!$B$20:$B$21)</f>
        <v>-9.0360058257549451E-3</v>
      </c>
      <c r="Y1136" s="223">
        <f>MMULT(N1136:T1136,'Parameters &amp; Main Results'!$C$12:$C$18)-'Parameters &amp; Main Results'!$C$22/12+MMULT(U1136:V1136,'Parameters &amp; Main Results'!$C$20:$C$21)</f>
        <v>-1.1361744200310114E-2</v>
      </c>
      <c r="Z1136" s="17">
        <f t="shared" ca="1" si="1182"/>
        <v>23.535582755671879</v>
      </c>
      <c r="AA1136" s="70">
        <f ca="1">Z1136/OFFSET(Z1136,'Parameters &amp; Main Results'!$B$38,0)</f>
        <v>7.3017485395189459</v>
      </c>
      <c r="AB1136" s="70">
        <f ca="1">SUMPRODUCT(Z1136:OFFSET(Z1136,'Parameters &amp; Main Results'!$B$38-1,0), 'Cash Flow Assist'!$P$11:OFFSET('Cash Flow Assist'!$P$11,'Parameters &amp; Main Results'!$B$38-1,0)  )/OFFSET(Z1136,'Parameters &amp; Main Results'!$B$38,0)</f>
        <v>2309.1289260905342</v>
      </c>
      <c r="AC1136" s="70">
        <f ca="1">SUMPRODUCT(Z1136:OFFSET(Z1136,'Parameters &amp; Main Results'!$B$38-1,0),'Parameters &amp; Main Results'!$B$42:OFFSET('Parameters &amp; Main Results'!$B$42,'Parameters &amp; Main Results'!$B$38-1,0)   )/OFFSET(Z1136,'Parameters &amp; Main Results'!$B$38,0)</f>
        <v>0</v>
      </c>
      <c r="AD1136" s="155">
        <f t="shared" si="4"/>
        <v>-1.3041641833149265E-2</v>
      </c>
      <c r="AE1136" s="252">
        <f t="shared" ca="1" si="1192"/>
        <v>137095.5508</v>
      </c>
      <c r="AF1136" s="253">
        <f t="shared" ca="1" si="1194"/>
        <v>0.38978756048733859</v>
      </c>
      <c r="AG1136" s="258">
        <f t="shared" ca="1" si="1195"/>
        <v>0</v>
      </c>
      <c r="AH1136" s="227" t="str">
        <f ca="1">IF(SUM(AG1136:OFFSET(AG1136,(-HoldAggressiveTime-1),0,,))=0,"Defensive","Aggressive")</f>
        <v>Defensive</v>
      </c>
    </row>
    <row r="1137" spans="1:34" ht="15" x14ac:dyDescent="0.2">
      <c r="A1137">
        <f t="shared" si="15"/>
        <v>4</v>
      </c>
      <c r="B1137">
        <f t="shared" si="16"/>
        <v>1965</v>
      </c>
      <c r="C1137" s="70">
        <f t="shared" si="1"/>
        <v>1965.2499999999143</v>
      </c>
      <c r="D1137" s="149">
        <f t="shared" si="383"/>
        <v>23893</v>
      </c>
      <c r="E1137" s="151">
        <v>31.38</v>
      </c>
      <c r="F1137" s="152">
        <v>197538.451</v>
      </c>
      <c r="G1137" s="152">
        <v>2407.5585000000001</v>
      </c>
      <c r="H1137" s="152">
        <v>3081.8168418199998</v>
      </c>
      <c r="I1137" s="152">
        <v>197538.451</v>
      </c>
      <c r="J1137" s="152">
        <v>31.38</v>
      </c>
      <c r="K1137" s="152">
        <v>31.38</v>
      </c>
      <c r="L1137" s="152">
        <v>35.5</v>
      </c>
      <c r="M1137" s="153">
        <v>23.724058029999998</v>
      </c>
      <c r="N1137" s="17">
        <f t="shared" ref="N1137:T1137" si="1226">F1137/F1136/$E1137*$E1136-1</f>
        <v>3.4451161095975902E-2</v>
      </c>
      <c r="O1137" s="17">
        <f t="shared" si="1226"/>
        <v>4.5400508544668483E-4</v>
      </c>
      <c r="P1137" s="17">
        <f t="shared" si="1226"/>
        <v>1.0369741890023931E-3</v>
      </c>
      <c r="Q1137" s="17">
        <f t="shared" si="1226"/>
        <v>3.4451161095975902E-2</v>
      </c>
      <c r="R1137" s="17">
        <f t="shared" si="1226"/>
        <v>0</v>
      </c>
      <c r="S1137" s="17">
        <f t="shared" si="1226"/>
        <v>0</v>
      </c>
      <c r="T1137" s="17">
        <f t="shared" si="1226"/>
        <v>-2.2307202039515417E-3</v>
      </c>
      <c r="U1137" s="241">
        <v>1.15E-2</v>
      </c>
      <c r="V1137" s="241">
        <v>6.6E-3</v>
      </c>
      <c r="W1137" s="223">
        <f t="shared" ca="1" si="1197"/>
        <v>2.5775969162207021E-2</v>
      </c>
      <c r="X1137" s="223">
        <f>MMULT(N1137:T1137,'Parameters &amp; Main Results'!$B$12:$B$18)-'Parameters &amp; Main Results'!$B$22/12+MMULT(U1137:V1137,'Parameters &amp; Main Results'!$B$20:$B$21)</f>
        <v>2.5775969162207021E-2</v>
      </c>
      <c r="Y1137" s="223">
        <f>MMULT(N1137:T1137,'Parameters &amp; Main Results'!$C$12:$C$18)-'Parameters &amp; Main Results'!$C$22/12+MMULT(U1137:V1137,'Parameters &amp; Main Results'!$C$20:$C$21)</f>
        <v>3.1009778828256316E-2</v>
      </c>
      <c r="Z1137" s="17">
        <f t="shared" ca="1" si="1182"/>
        <v>23.750189607326465</v>
      </c>
      <c r="AA1137" s="70">
        <f ca="1">Z1137/OFFSET(Z1137,'Parameters &amp; Main Results'!$B$38,0)</f>
        <v>7.6159847076228013</v>
      </c>
      <c r="AB1137" s="70">
        <f ca="1">SUMPRODUCT(Z1137:OFFSET(Z1137,'Parameters &amp; Main Results'!$B$38-1,0), 'Cash Flow Assist'!$P$11:OFFSET('Cash Flow Assist'!$P$11,'Parameters &amp; Main Results'!$B$38-1,0)  )/OFFSET(Z1137,'Parameters &amp; Main Results'!$B$38,0)</f>
        <v>2380.2271914043072</v>
      </c>
      <c r="AC1137" s="70">
        <f ca="1">SUMPRODUCT(Z1137:OFFSET(Z1137,'Parameters &amp; Main Results'!$B$38-1,0),'Parameters &amp; Main Results'!$B$42:OFFSET('Parameters &amp; Main Results'!$B$42,'Parameters &amp; Main Results'!$B$38-1,0)   )/OFFSET(Z1137,'Parameters &amp; Main Results'!$B$38,0)</f>
        <v>0</v>
      </c>
      <c r="AD1137" s="155">
        <f t="shared" si="4"/>
        <v>0</v>
      </c>
      <c r="AE1137" s="252">
        <f t="shared" ca="1" si="1192"/>
        <v>133510.64790000001</v>
      </c>
      <c r="AF1137" s="253">
        <f t="shared" ca="1" si="1194"/>
        <v>0.47957076163660789</v>
      </c>
      <c r="AG1137" s="258">
        <f t="shared" ca="1" si="1195"/>
        <v>0</v>
      </c>
      <c r="AH1137" s="227" t="str">
        <f ca="1">IF(SUM(AG1137:OFFSET(AG1137,(-HoldAggressiveTime-1),0,,))=0,"Defensive","Aggressive")</f>
        <v>Defensive</v>
      </c>
    </row>
    <row r="1138" spans="1:34" ht="15" x14ac:dyDescent="0.2">
      <c r="A1138">
        <f t="shared" si="15"/>
        <v>5</v>
      </c>
      <c r="B1138">
        <f t="shared" si="16"/>
        <v>1965</v>
      </c>
      <c r="C1138" s="70">
        <f t="shared" si="1"/>
        <v>1965.3333333332475</v>
      </c>
      <c r="D1138" s="149">
        <f t="shared" si="383"/>
        <v>23923</v>
      </c>
      <c r="E1138" s="151">
        <v>31.48</v>
      </c>
      <c r="F1138" s="152">
        <v>196490.7187</v>
      </c>
      <c r="G1138" s="152">
        <v>2412.1106</v>
      </c>
      <c r="H1138" s="152">
        <v>3091.9097919699998</v>
      </c>
      <c r="I1138" s="152">
        <v>196490.7187</v>
      </c>
      <c r="J1138" s="152">
        <v>31.48</v>
      </c>
      <c r="K1138" s="152">
        <v>31.48</v>
      </c>
      <c r="L1138" s="152">
        <v>35.5</v>
      </c>
      <c r="M1138" s="153">
        <v>23.294541500000001</v>
      </c>
      <c r="N1138" s="17">
        <f t="shared" ref="N1138:T1138" si="1227">F1138/F1137/$E1138*$E1137-1</f>
        <v>-8.4637125245912159E-3</v>
      </c>
      <c r="O1138" s="17">
        <f t="shared" si="1227"/>
        <v>-1.2918726411296211E-3</v>
      </c>
      <c r="P1138" s="17">
        <f t="shared" si="1227"/>
        <v>8.7976490759977821E-5</v>
      </c>
      <c r="Q1138" s="17">
        <f t="shared" si="1227"/>
        <v>-8.4637125245912159E-3</v>
      </c>
      <c r="R1138" s="17">
        <f t="shared" si="1227"/>
        <v>0</v>
      </c>
      <c r="S1138" s="17">
        <f t="shared" si="1227"/>
        <v>0</v>
      </c>
      <c r="T1138" s="17">
        <f t="shared" si="1227"/>
        <v>-3.1766200762388674E-3</v>
      </c>
      <c r="U1138" s="241">
        <v>1.2999999999999999E-3</v>
      </c>
      <c r="V1138" s="241">
        <v>-1.61E-2</v>
      </c>
      <c r="W1138" s="223">
        <f t="shared" ca="1" si="1197"/>
        <v>-6.8066565921479465E-3</v>
      </c>
      <c r="X1138" s="223">
        <f>MMULT(N1138:T1138,'Parameters &amp; Main Results'!$B$12:$B$18)-'Parameters &amp; Main Results'!$B$22/12+MMULT(U1138:V1138,'Parameters &amp; Main Results'!$B$20:$B$21)</f>
        <v>-6.8066565921479465E-3</v>
      </c>
      <c r="Y1138" s="223">
        <f>MMULT(N1138:T1138,'Parameters &amp; Main Results'!$C$12:$C$18)-'Parameters &amp; Main Results'!$C$22/12+MMULT(U1138:V1138,'Parameters &amp; Main Results'!$C$20:$C$21)</f>
        <v>-7.7881952029117225E-3</v>
      </c>
      <c r="Z1138" s="17">
        <f t="shared" ca="1" si="1182"/>
        <v>23.15338857735594</v>
      </c>
      <c r="AA1138" s="70">
        <f ca="1">Z1138/OFFSET(Z1138,'Parameters &amp; Main Results'!$B$38,0)</f>
        <v>7.5554749751949775</v>
      </c>
      <c r="AB1138" s="70">
        <f ca="1">SUMPRODUCT(Z1138:OFFSET(Z1138,'Parameters &amp; Main Results'!$B$38-1,0), 'Cash Flow Assist'!$P$11:OFFSET('Cash Flow Assist'!$P$11,'Parameters &amp; Main Results'!$B$38-1,0)  )/OFFSET(Z1138,'Parameters &amp; Main Results'!$B$38,0)</f>
        <v>2415.4486682768343</v>
      </c>
      <c r="AC1138" s="70">
        <f ca="1">SUMPRODUCT(Z1138:OFFSET(Z1138,'Parameters &amp; Main Results'!$B$38-1,0),'Parameters &amp; Main Results'!$B$42:OFFSET('Parameters &amp; Main Results'!$B$42,'Parameters &amp; Main Results'!$B$38-1,0)   )/OFFSET(Z1138,'Parameters &amp; Main Results'!$B$38,0)</f>
        <v>0</v>
      </c>
      <c r="AD1138" s="155">
        <f t="shared" si="4"/>
        <v>-8.4637125245912159E-3</v>
      </c>
      <c r="AE1138" s="252">
        <f t="shared" ca="1" si="1192"/>
        <v>138617.6207</v>
      </c>
      <c r="AF1138" s="253">
        <f t="shared" ca="1" si="1194"/>
        <v>0.41750174117654582</v>
      </c>
      <c r="AG1138" s="258">
        <f t="shared" ca="1" si="1195"/>
        <v>0</v>
      </c>
      <c r="AH1138" s="227" t="str">
        <f ca="1">IF(SUM(AG1138:OFFSET(AG1138,(-HoldAggressiveTime-1),0,,))=0,"Defensive","Aggressive")</f>
        <v>Defensive</v>
      </c>
    </row>
    <row r="1139" spans="1:34" ht="15" x14ac:dyDescent="0.2">
      <c r="A1139">
        <f t="shared" si="15"/>
        <v>6</v>
      </c>
      <c r="B1139">
        <f t="shared" si="16"/>
        <v>1965</v>
      </c>
      <c r="C1139" s="70">
        <f t="shared" si="1"/>
        <v>1965.4166666665808</v>
      </c>
      <c r="D1139" s="149">
        <f t="shared" si="383"/>
        <v>23954</v>
      </c>
      <c r="E1139" s="151">
        <v>31.61</v>
      </c>
      <c r="F1139" s="152">
        <v>187417.98970000001</v>
      </c>
      <c r="G1139" s="152">
        <v>2426.4783000000002</v>
      </c>
      <c r="H1139" s="152">
        <v>3101.93273288</v>
      </c>
      <c r="I1139" s="152">
        <v>187417.98970000001</v>
      </c>
      <c r="J1139" s="152">
        <v>31.61</v>
      </c>
      <c r="K1139" s="152">
        <v>31.61</v>
      </c>
      <c r="L1139" s="152">
        <v>35.5</v>
      </c>
      <c r="M1139" s="153">
        <v>22.143168530000001</v>
      </c>
      <c r="N1139" s="17">
        <f t="shared" ref="N1139:T1139" si="1228">F1139/F1138/$E1139*$E1138-1</f>
        <v>-5.0096556839547834E-2</v>
      </c>
      <c r="O1139" s="17">
        <f t="shared" si="1228"/>
        <v>1.8193653867450976E-3</v>
      </c>
      <c r="P1139" s="17">
        <f t="shared" si="1228"/>
        <v>-8.8428767234527417E-4</v>
      </c>
      <c r="Q1139" s="17">
        <f t="shared" si="1228"/>
        <v>-5.0096556839547834E-2</v>
      </c>
      <c r="R1139" s="17">
        <f t="shared" si="1228"/>
        <v>0</v>
      </c>
      <c r="S1139" s="17">
        <f t="shared" si="1228"/>
        <v>0</v>
      </c>
      <c r="T1139" s="17">
        <f t="shared" si="1228"/>
        <v>-4.1126225877885503E-3</v>
      </c>
      <c r="U1139" s="241">
        <v>-4.3499999999999997E-2</v>
      </c>
      <c r="V1139" s="241">
        <v>5.8999999999999999E-3</v>
      </c>
      <c r="W1139" s="223">
        <f t="shared" ca="1" si="1197"/>
        <v>-3.7455842348367956E-2</v>
      </c>
      <c r="X1139" s="223">
        <f>MMULT(N1139:T1139,'Parameters &amp; Main Results'!$B$12:$B$18)-'Parameters &amp; Main Results'!$B$22/12+MMULT(U1139:V1139,'Parameters &amp; Main Results'!$B$20:$B$21)</f>
        <v>-3.7455842348367956E-2</v>
      </c>
      <c r="Y1139" s="223">
        <f>MMULT(N1139:T1139,'Parameters &amp; Main Results'!$C$12:$C$18)-'Parameters &amp; Main Results'!$C$22/12+MMULT(U1139:V1139,'Parameters &amp; Main Results'!$C$20:$C$21)</f>
        <v>-4.4946631283585212E-2</v>
      </c>
      <c r="Z1139" s="17">
        <f t="shared" ca="1" si="1182"/>
        <v>23.312065803735525</v>
      </c>
      <c r="AA1139" s="70">
        <f ca="1">Z1139/OFFSET(Z1139,'Parameters &amp; Main Results'!$B$38,0)</f>
        <v>7.1304144246438774</v>
      </c>
      <c r="AB1139" s="70">
        <f ca="1">SUMPRODUCT(Z1139:OFFSET(Z1139,'Parameters &amp; Main Results'!$B$38-1,0), 'Cash Flow Assist'!$P$11:OFFSET('Cash Flow Assist'!$P$11,'Parameters &amp; Main Results'!$B$38-1,0)  )/OFFSET(Z1139,'Parameters &amp; Main Results'!$B$38,0)</f>
        <v>2257.8981369882367</v>
      </c>
      <c r="AC1139" s="70">
        <f ca="1">SUMPRODUCT(Z1139:OFFSET(Z1139,'Parameters &amp; Main Results'!$B$38-1,0),'Parameters &amp; Main Results'!$B$42:OFFSET('Parameters &amp; Main Results'!$B$42,'Parameters &amp; Main Results'!$B$38-1,0)   )/OFFSET(Z1139,'Parameters &amp; Main Results'!$B$38,0)</f>
        <v>0</v>
      </c>
      <c r="AD1139" s="155">
        <f t="shared" si="4"/>
        <v>-5.8136266508577283E-2</v>
      </c>
      <c r="AE1139" s="252">
        <f t="shared" ca="1" si="1192"/>
        <v>145724.9234</v>
      </c>
      <c r="AF1139" s="253">
        <f t="shared" ca="1" si="1194"/>
        <v>0.28610799942269866</v>
      </c>
      <c r="AG1139" s="258">
        <f t="shared" ca="1" si="1195"/>
        <v>0</v>
      </c>
      <c r="AH1139" s="227" t="str">
        <f ca="1">IF(SUM(AG1139:OFFSET(AG1139,(-HoldAggressiveTime-1),0,,))=0,"Defensive","Aggressive")</f>
        <v>Defensive</v>
      </c>
    </row>
    <row r="1140" spans="1:34" ht="15" x14ac:dyDescent="0.2">
      <c r="A1140">
        <f t="shared" si="15"/>
        <v>7</v>
      </c>
      <c r="B1140">
        <f t="shared" si="16"/>
        <v>1965</v>
      </c>
      <c r="C1140" s="70">
        <f t="shared" si="1"/>
        <v>1965.4999999999141</v>
      </c>
      <c r="D1140" s="149">
        <f t="shared" si="383"/>
        <v>23985</v>
      </c>
      <c r="E1140" s="151">
        <v>31.58</v>
      </c>
      <c r="F1140" s="152">
        <v>190429.4437</v>
      </c>
      <c r="G1140" s="152">
        <v>2431.0454</v>
      </c>
      <c r="H1140" s="152">
        <v>3111.7555198700002</v>
      </c>
      <c r="I1140" s="152">
        <v>190429.4437</v>
      </c>
      <c r="J1140" s="152">
        <v>31.58</v>
      </c>
      <c r="K1140" s="152">
        <v>31.58</v>
      </c>
      <c r="L1140" s="152">
        <v>35.5</v>
      </c>
      <c r="M1140" s="153">
        <v>22.434728230000001</v>
      </c>
      <c r="N1140" s="17">
        <f t="shared" ref="N1140:T1140" si="1229">F1140/F1139/$E1140*$E1139-1</f>
        <v>1.7033348541195537E-2</v>
      </c>
      <c r="O1140" s="17">
        <f t="shared" si="1229"/>
        <v>2.8339491638815772E-3</v>
      </c>
      <c r="P1140" s="17">
        <f t="shared" si="1229"/>
        <v>4.1196432349364098E-3</v>
      </c>
      <c r="Q1140" s="17">
        <f t="shared" si="1229"/>
        <v>1.7033348541195537E-2</v>
      </c>
      <c r="R1140" s="17">
        <f t="shared" si="1229"/>
        <v>0</v>
      </c>
      <c r="S1140" s="17">
        <f t="shared" si="1229"/>
        <v>0</v>
      </c>
      <c r="T1140" s="17">
        <f t="shared" si="1229"/>
        <v>9.499683343889842E-4</v>
      </c>
      <c r="U1140" s="241">
        <v>8.6999999999999994E-3</v>
      </c>
      <c r="V1140" s="241">
        <v>2.1399999999999999E-2</v>
      </c>
      <c r="W1140" s="223">
        <f t="shared" ca="1" si="1197"/>
        <v>1.3347632988725749E-2</v>
      </c>
      <c r="X1140" s="223">
        <f>MMULT(N1140:T1140,'Parameters &amp; Main Results'!$B$12:$B$18)-'Parameters &amp; Main Results'!$B$22/12+MMULT(U1140:V1140,'Parameters &amp; Main Results'!$B$20:$B$21)</f>
        <v>1.3347632988725749E-2</v>
      </c>
      <c r="Y1140" s="223">
        <f>MMULT(N1140:T1140,'Parameters &amp; Main Results'!$C$12:$C$18)-'Parameters &amp; Main Results'!$C$22/12+MMULT(U1140:V1140,'Parameters &amp; Main Results'!$C$20:$C$21)</f>
        <v>1.5571741936797473E-2</v>
      </c>
      <c r="Z1140" s="17">
        <f t="shared" ca="1" si="1182"/>
        <v>24.219216976612437</v>
      </c>
      <c r="AA1140" s="70">
        <f ca="1">Z1140/OFFSET(Z1140,'Parameters &amp; Main Results'!$B$38,0)</f>
        <v>7.2656422052607148</v>
      </c>
      <c r="AB1140" s="70">
        <f ca="1">SUMPRODUCT(Z1140:OFFSET(Z1140,'Parameters &amp; Main Results'!$B$38-1,0), 'Cash Flow Assist'!$P$11:OFFSET('Cash Flow Assist'!$P$11,'Parameters &amp; Main Results'!$B$38-1,0)  )/OFFSET(Z1140,'Parameters &amp; Main Results'!$B$38,0)</f>
        <v>2208.5309365024891</v>
      </c>
      <c r="AC1140" s="70">
        <f ca="1">SUMPRODUCT(Z1140:OFFSET(Z1140,'Parameters &amp; Main Results'!$B$38-1,0),'Parameters &amp; Main Results'!$B$42:OFFSET('Parameters &amp; Main Results'!$B$42,'Parameters &amp; Main Results'!$B$38-1,0)   )/OFFSET(Z1140,'Parameters &amp; Main Results'!$B$38,0)</f>
        <v>0</v>
      </c>
      <c r="AD1140" s="155">
        <f t="shared" si="4"/>
        <v>-4.2093173257706229E-2</v>
      </c>
      <c r="AE1140" s="252">
        <f t="shared" ca="1" si="1192"/>
        <v>148195.75399999999</v>
      </c>
      <c r="AF1140" s="253">
        <f t="shared" ca="1" si="1194"/>
        <v>0.28498582827143631</v>
      </c>
      <c r="AG1140" s="258">
        <f t="shared" ca="1" si="1195"/>
        <v>0</v>
      </c>
      <c r="AH1140" s="227" t="str">
        <f ca="1">IF(SUM(AG1140:OFFSET(AG1140,(-HoldAggressiveTime-1),0,,))=0,"Defensive","Aggressive")</f>
        <v>Defensive</v>
      </c>
    </row>
    <row r="1141" spans="1:34" ht="15" x14ac:dyDescent="0.2">
      <c r="A1141">
        <f t="shared" si="15"/>
        <v>8</v>
      </c>
      <c r="B1141">
        <f t="shared" si="16"/>
        <v>1965</v>
      </c>
      <c r="C1141" s="70">
        <f t="shared" si="1"/>
        <v>1965.5833333332473</v>
      </c>
      <c r="D1141" s="149">
        <f t="shared" si="383"/>
        <v>24015</v>
      </c>
      <c r="E1141" s="151">
        <v>31.55</v>
      </c>
      <c r="F1141" s="152">
        <v>195213.20370000001</v>
      </c>
      <c r="G1141" s="152">
        <v>2429.7791000000002</v>
      </c>
      <c r="H1141" s="152">
        <v>3121.71313753</v>
      </c>
      <c r="I1141" s="152">
        <v>195213.20370000001</v>
      </c>
      <c r="J1141" s="152">
        <v>31.55</v>
      </c>
      <c r="K1141" s="152">
        <v>31.55</v>
      </c>
      <c r="L1141" s="152">
        <v>35.5</v>
      </c>
      <c r="M1141" s="153">
        <v>22.844175809999999</v>
      </c>
      <c r="N1141" s="17">
        <f t="shared" ref="N1141:T1141" si="1230">F1141/F1140/$E1141*$E1140-1</f>
        <v>2.6095663575445904E-2</v>
      </c>
      <c r="O1141" s="17">
        <f t="shared" si="1230"/>
        <v>4.2948931312336569E-4</v>
      </c>
      <c r="P1141" s="17">
        <f t="shared" si="1230"/>
        <v>4.1539144204001399E-3</v>
      </c>
      <c r="Q1141" s="17">
        <f t="shared" si="1230"/>
        <v>2.6095663575445904E-2</v>
      </c>
      <c r="R1141" s="17">
        <f t="shared" si="1230"/>
        <v>0</v>
      </c>
      <c r="S1141" s="17">
        <f t="shared" si="1230"/>
        <v>0</v>
      </c>
      <c r="T1141" s="17">
        <f t="shared" si="1230"/>
        <v>9.5087163232965288E-4</v>
      </c>
      <c r="U1141" s="241">
        <v>2.8299999999999999E-2</v>
      </c>
      <c r="V1141" s="241">
        <v>-1.0200000000000001E-2</v>
      </c>
      <c r="W1141" s="223">
        <f t="shared" ca="1" si="1197"/>
        <v>1.9663522459158918E-2</v>
      </c>
      <c r="X1141" s="223">
        <f>MMULT(N1141:T1141,'Parameters &amp; Main Results'!$B$12:$B$18)-'Parameters &amp; Main Results'!$B$22/12+MMULT(U1141:V1141,'Parameters &amp; Main Results'!$B$20:$B$21)</f>
        <v>1.9663522459158918E-2</v>
      </c>
      <c r="Y1141" s="223">
        <f>MMULT(N1141:T1141,'Parameters &amp; Main Results'!$C$12:$C$18)-'Parameters &amp; Main Results'!$C$22/12+MMULT(U1141:V1141,'Parameters &amp; Main Results'!$C$20:$C$21)</f>
        <v>2.3487379482546988E-2</v>
      </c>
      <c r="Z1141" s="17">
        <f t="shared" ca="1" si="1182"/>
        <v>23.900205801222704</v>
      </c>
      <c r="AA1141" s="70">
        <f ca="1">Z1141/OFFSET(Z1141,'Parameters &amp; Main Results'!$B$38,0)</f>
        <v>7.6450591604889873</v>
      </c>
      <c r="AB1141" s="70">
        <f ca="1">SUMPRODUCT(Z1141:OFFSET(Z1141,'Parameters &amp; Main Results'!$B$38-1,0), 'Cash Flow Assist'!$P$11:OFFSET('Cash Flow Assist'!$P$11,'Parameters &amp; Main Results'!$B$38-1,0)  )/OFFSET(Z1141,'Parameters &amp; Main Results'!$B$38,0)</f>
        <v>2348.1991976628142</v>
      </c>
      <c r="AC1141" s="70">
        <f ca="1">SUMPRODUCT(Z1141:OFFSET(Z1141,'Parameters &amp; Main Results'!$B$38-1,0),'Parameters &amp; Main Results'!$B$42:OFFSET('Parameters &amp; Main Results'!$B$42,'Parameters &amp; Main Results'!$B$38-1,0)   )/OFFSET(Z1141,'Parameters &amp; Main Results'!$B$38,0)</f>
        <v>0</v>
      </c>
      <c r="AD1141" s="155">
        <f t="shared" si="4"/>
        <v>-1.7095958970416381E-2</v>
      </c>
      <c r="AE1141" s="252">
        <f t="shared" ca="1" si="1192"/>
        <v>145586.1115</v>
      </c>
      <c r="AF1141" s="253">
        <f t="shared" ca="1" si="1194"/>
        <v>0.3408779291423002</v>
      </c>
      <c r="AG1141" s="258">
        <f t="shared" ca="1" si="1195"/>
        <v>0</v>
      </c>
      <c r="AH1141" s="227" t="str">
        <f ca="1">IF(SUM(AG1141:OFFSET(AG1141,(-HoldAggressiveTime-1),0,,))=0,"Defensive","Aggressive")</f>
        <v>Defensive</v>
      </c>
    </row>
    <row r="1142" spans="1:34" ht="15" x14ac:dyDescent="0.2">
      <c r="A1142">
        <f t="shared" si="15"/>
        <v>9</v>
      </c>
      <c r="B1142">
        <f t="shared" si="16"/>
        <v>1965</v>
      </c>
      <c r="C1142" s="70">
        <f t="shared" si="1"/>
        <v>1965.6666666665806</v>
      </c>
      <c r="D1142" s="149">
        <f t="shared" si="383"/>
        <v>24046</v>
      </c>
      <c r="E1142" s="151">
        <v>31.62</v>
      </c>
      <c r="F1142" s="152">
        <v>201958.21789999999</v>
      </c>
      <c r="G1142" s="152">
        <v>2422.7619</v>
      </c>
      <c r="H1142" s="152">
        <v>3131.70261957</v>
      </c>
      <c r="I1142" s="152">
        <v>201958.21789999999</v>
      </c>
      <c r="J1142" s="152">
        <v>31.62</v>
      </c>
      <c r="K1142" s="152">
        <v>31.62</v>
      </c>
      <c r="L1142" s="152">
        <v>35.5</v>
      </c>
      <c r="M1142" s="153">
        <v>23.52582512</v>
      </c>
      <c r="N1142" s="17">
        <f t="shared" ref="N1142:T1142" si="1231">F1142/F1141/$E1142*$E1141-1</f>
        <v>3.2261759202916851E-2</v>
      </c>
      <c r="O1142" s="17">
        <f t="shared" si="1231"/>
        <v>-5.0953944813657559E-3</v>
      </c>
      <c r="P1142" s="17">
        <f t="shared" si="1231"/>
        <v>9.7912713469416879E-4</v>
      </c>
      <c r="Q1142" s="17">
        <f t="shared" si="1231"/>
        <v>3.2261759202916851E-2</v>
      </c>
      <c r="R1142" s="17">
        <f t="shared" si="1231"/>
        <v>0</v>
      </c>
      <c r="S1142" s="17">
        <f t="shared" si="1231"/>
        <v>0</v>
      </c>
      <c r="T1142" s="17">
        <f t="shared" si="1231"/>
        <v>-2.2137887413029578E-3</v>
      </c>
      <c r="U1142" s="241">
        <v>6.4000000000000003E-3</v>
      </c>
      <c r="V1142" s="241">
        <v>-1.1999999999999999E-3</v>
      </c>
      <c r="W1142" s="223">
        <f t="shared" ca="1" si="1197"/>
        <v>2.3024884402182672E-2</v>
      </c>
      <c r="X1142" s="223">
        <f>MMULT(N1142:T1142,'Parameters &amp; Main Results'!$B$12:$B$18)-'Parameters &amp; Main Results'!$B$22/12+MMULT(U1142:V1142,'Parameters &amp; Main Results'!$B$20:$B$21)</f>
        <v>2.3024884402182672E-2</v>
      </c>
      <c r="Y1142" s="223">
        <f>MMULT(N1142:T1142,'Parameters &amp; Main Results'!$C$12:$C$18)-'Parameters &amp; Main Results'!$C$22/12+MMULT(U1142:V1142,'Parameters &amp; Main Results'!$C$20:$C$21)</f>
        <v>2.8484377167821925E-2</v>
      </c>
      <c r="Z1142" s="17">
        <f t="shared" ca="1" si="1182"/>
        <v>23.439306471983745</v>
      </c>
      <c r="AA1142" s="70">
        <f ca="1">Z1142/OFFSET(Z1142,'Parameters &amp; Main Results'!$B$38,0)</f>
        <v>7.2012839990707169</v>
      </c>
      <c r="AB1142" s="70">
        <f ca="1">SUMPRODUCT(Z1142:OFFSET(Z1142,'Parameters &amp; Main Results'!$B$38-1,0), 'Cash Flow Assist'!$P$11:OFFSET('Cash Flow Assist'!$P$11,'Parameters &amp; Main Results'!$B$38-1,0)  )/OFFSET(Z1142,'Parameters &amp; Main Results'!$B$38,0)</f>
        <v>2249.0037246624465</v>
      </c>
      <c r="AC1142" s="70">
        <f ca="1">SUMPRODUCT(Z1142:OFFSET(Z1142,'Parameters &amp; Main Results'!$B$38-1,0),'Parameters &amp; Main Results'!$B$42:OFFSET('Parameters &amp; Main Results'!$B$42,'Parameters &amp; Main Results'!$B$38-1,0)   )/OFFSET(Z1142,'Parameters &amp; Main Results'!$B$38,0)</f>
        <v>0</v>
      </c>
      <c r="AD1142" s="155">
        <f t="shared" si="4"/>
        <v>0</v>
      </c>
      <c r="AE1142" s="252">
        <f t="shared" ca="1" si="1192"/>
        <v>145469.31270000001</v>
      </c>
      <c r="AF1142" s="253">
        <f t="shared" ca="1" si="1194"/>
        <v>0.38832179895217156</v>
      </c>
      <c r="AG1142" s="258">
        <f t="shared" ca="1" si="1195"/>
        <v>0</v>
      </c>
      <c r="AH1142" s="227" t="str">
        <f ca="1">IF(SUM(AG1142:OFFSET(AG1142,(-HoldAggressiveTime-1),0,,))=0,"Defensive","Aggressive")</f>
        <v>Defensive</v>
      </c>
    </row>
    <row r="1143" spans="1:34" ht="15" x14ac:dyDescent="0.2">
      <c r="A1143">
        <f t="shared" si="15"/>
        <v>10</v>
      </c>
      <c r="B1143">
        <f t="shared" si="16"/>
        <v>1965</v>
      </c>
      <c r="C1143" s="70">
        <f t="shared" si="1"/>
        <v>1965.7499999999138</v>
      </c>
      <c r="D1143" s="149">
        <f t="shared" si="383"/>
        <v>24076</v>
      </c>
      <c r="E1143" s="151">
        <v>31.65</v>
      </c>
      <c r="F1143" s="152">
        <v>207989.19190000001</v>
      </c>
      <c r="G1143" s="152">
        <v>2419.8330999999998</v>
      </c>
      <c r="H1143" s="152">
        <v>3141.9328481299999</v>
      </c>
      <c r="I1143" s="152">
        <v>207989.19190000001</v>
      </c>
      <c r="J1143" s="152">
        <v>31.65</v>
      </c>
      <c r="K1143" s="152">
        <v>31.65</v>
      </c>
      <c r="L1143" s="152">
        <v>35.5</v>
      </c>
      <c r="M1143" s="153">
        <v>23.99427738</v>
      </c>
      <c r="N1143" s="17">
        <f t="shared" ref="N1143:T1143" si="1232">F1143/F1142/$E1143*$E1142-1</f>
        <v>2.88863107785442E-2</v>
      </c>
      <c r="O1143" s="17">
        <f t="shared" si="1232"/>
        <v>-2.1555897273715097E-3</v>
      </c>
      <c r="P1143" s="17">
        <f t="shared" si="1232"/>
        <v>2.3157030024534286E-3</v>
      </c>
      <c r="Q1143" s="17">
        <f t="shared" si="1232"/>
        <v>2.88863107785442E-2</v>
      </c>
      <c r="R1143" s="17">
        <f t="shared" si="1232"/>
        <v>0</v>
      </c>
      <c r="S1143" s="17">
        <f t="shared" si="1232"/>
        <v>0</v>
      </c>
      <c r="T1143" s="17">
        <f t="shared" si="1232"/>
        <v>-9.4786729857798679E-4</v>
      </c>
      <c r="U1143" s="241">
        <v>2.53E-2</v>
      </c>
      <c r="V1143" s="241">
        <v>1.5699999999999999E-2</v>
      </c>
      <c r="W1143" s="223">
        <f t="shared" ca="1" si="1197"/>
        <v>2.1144555106838284E-2</v>
      </c>
      <c r="X1143" s="223">
        <f>MMULT(N1143:T1143,'Parameters &amp; Main Results'!$B$12:$B$18)-'Parameters &amp; Main Results'!$B$22/12+MMULT(U1143:V1143,'Parameters &amp; Main Results'!$B$20:$B$21)</f>
        <v>2.1144555106838284E-2</v>
      </c>
      <c r="Y1143" s="223">
        <f>MMULT(N1143:T1143,'Parameters &amp; Main Results'!$C$12:$C$18)-'Parameters &amp; Main Results'!$C$22/12+MMULT(U1143:V1143,'Parameters &amp; Main Results'!$C$20:$C$21)</f>
        <v>2.5740454061285962E-2</v>
      </c>
      <c r="Z1143" s="17">
        <f t="shared" ca="1" si="1182"/>
        <v>22.91176571494719</v>
      </c>
      <c r="AA1143" s="70">
        <f ca="1">Z1143/OFFSET(Z1143,'Parameters &amp; Main Results'!$B$38,0)</f>
        <v>7.5159422099970428</v>
      </c>
      <c r="AB1143" s="70">
        <f ca="1">SUMPRODUCT(Z1143:OFFSET(Z1143,'Parameters &amp; Main Results'!$B$38-1,0), 'Cash Flow Assist'!$P$11:OFFSET('Cash Flow Assist'!$P$11,'Parameters &amp; Main Results'!$B$38-1,0)  )/OFFSET(Z1143,'Parameters &amp; Main Results'!$B$38,0)</f>
        <v>2394.6977784337369</v>
      </c>
      <c r="AC1143" s="70">
        <f ca="1">SUMPRODUCT(Z1143:OFFSET(Z1143,'Parameters &amp; Main Results'!$B$38-1,0),'Parameters &amp; Main Results'!$B$42:OFFSET('Parameters &amp; Main Results'!$B$42,'Parameters &amp; Main Results'!$B$38-1,0)   )/OFFSET(Z1143,'Parameters &amp; Main Results'!$B$38,0)</f>
        <v>0</v>
      </c>
      <c r="AD1143" s="155">
        <f t="shared" si="4"/>
        <v>0</v>
      </c>
      <c r="AE1143" s="252">
        <f t="shared" ca="1" si="1192"/>
        <v>152948.51579999999</v>
      </c>
      <c r="AF1143" s="253">
        <f t="shared" ca="1" si="1194"/>
        <v>0.3598640746012392</v>
      </c>
      <c r="AG1143" s="258">
        <f t="shared" ca="1" si="1195"/>
        <v>0</v>
      </c>
      <c r="AH1143" s="227" t="str">
        <f ca="1">IF(SUM(AG1143:OFFSET(AG1143,(-HoldAggressiveTime-1),0,,))=0,"Defensive","Aggressive")</f>
        <v>Defensive</v>
      </c>
    </row>
    <row r="1144" spans="1:34" ht="15" x14ac:dyDescent="0.2">
      <c r="A1144">
        <f t="shared" si="15"/>
        <v>11</v>
      </c>
      <c r="B1144">
        <f t="shared" si="16"/>
        <v>1965</v>
      </c>
      <c r="C1144" s="70">
        <f t="shared" si="1"/>
        <v>1965.8333333332471</v>
      </c>
      <c r="D1144" s="149">
        <f t="shared" si="383"/>
        <v>24107</v>
      </c>
      <c r="E1144" s="151">
        <v>31.75</v>
      </c>
      <c r="F1144" s="152">
        <v>206676.5661</v>
      </c>
      <c r="G1144" s="152">
        <v>2415.0974999999999</v>
      </c>
      <c r="H1144" s="152">
        <v>3152.48450594</v>
      </c>
      <c r="I1144" s="152">
        <v>206676.5661</v>
      </c>
      <c r="J1144" s="152">
        <v>31.75</v>
      </c>
      <c r="K1144" s="152">
        <v>31.75</v>
      </c>
      <c r="L1144" s="152">
        <v>35.5</v>
      </c>
      <c r="M1144" s="153">
        <v>23.785257690000002</v>
      </c>
      <c r="N1144" s="17">
        <f t="shared" ref="N1144:T1144" si="1233">F1144/F1143/$E1144*$E1143-1</f>
        <v>-9.4407579381927675E-3</v>
      </c>
      <c r="O1144" s="17">
        <f t="shared" si="1233"/>
        <v>-5.1004370091527473E-3</v>
      </c>
      <c r="P1144" s="17">
        <f t="shared" si="1233"/>
        <v>1.9814960472230858E-4</v>
      </c>
      <c r="Q1144" s="17">
        <f t="shared" si="1233"/>
        <v>-9.4407579381927675E-3</v>
      </c>
      <c r="R1144" s="17">
        <f t="shared" si="1233"/>
        <v>0</v>
      </c>
      <c r="S1144" s="17">
        <f t="shared" si="1233"/>
        <v>0</v>
      </c>
      <c r="T1144" s="17">
        <f t="shared" si="1233"/>
        <v>-3.1496062992126816E-3</v>
      </c>
      <c r="U1144" s="241">
        <v>4.65E-2</v>
      </c>
      <c r="V1144" s="241">
        <v>1E-3</v>
      </c>
      <c r="W1144" s="223">
        <f t="shared" ca="1" si="1197"/>
        <v>-8.2998028371024258E-3</v>
      </c>
      <c r="X1144" s="223">
        <f>MMULT(N1144:T1144,'Parameters &amp; Main Results'!$B$12:$B$18)-'Parameters &amp; Main Results'!$B$22/12+MMULT(U1144:V1144,'Parameters &amp; Main Results'!$B$20:$B$21)</f>
        <v>-8.2998028371024258E-3</v>
      </c>
      <c r="Y1144" s="223">
        <f>MMULT(N1144:T1144,'Parameters &amp; Main Results'!$C$12:$C$18)-'Parameters &amp; Main Results'!$C$22/12+MMULT(U1144:V1144,'Parameters &amp; Main Results'!$C$20:$C$21)</f>
        <v>-9.0483925119554335E-3</v>
      </c>
      <c r="Z1144" s="17">
        <f t="shared" ca="1" si="1182"/>
        <v>22.437338181321472</v>
      </c>
      <c r="AA1144" s="70">
        <f ca="1">Z1144/OFFSET(Z1144,'Parameters &amp; Main Results'!$B$38,0)</f>
        <v>7.5474138747927144</v>
      </c>
      <c r="AB1144" s="70">
        <f ca="1">SUMPRODUCT(Z1144:OFFSET(Z1144,'Parameters &amp; Main Results'!$B$38-1,0), 'Cash Flow Assist'!$P$11:OFFSET('Cash Flow Assist'!$P$11,'Parameters &amp; Main Results'!$B$38-1,0)  )/OFFSET(Z1144,'Parameters &amp; Main Results'!$B$38,0)</f>
        <v>2448.8904106417845</v>
      </c>
      <c r="AC1144" s="70">
        <f ca="1">SUMPRODUCT(Z1144:OFFSET(Z1144,'Parameters &amp; Main Results'!$B$38-1,0),'Parameters &amp; Main Results'!$B$42:OFFSET('Parameters &amp; Main Results'!$B$42,'Parameters &amp; Main Results'!$B$38-1,0)   )/OFFSET(Z1144,'Parameters &amp; Main Results'!$B$38,0)</f>
        <v>0</v>
      </c>
      <c r="AD1144" s="155">
        <f t="shared" si="4"/>
        <v>-9.4407579381927675E-3</v>
      </c>
      <c r="AE1144" s="252">
        <f t="shared" ca="1" si="1192"/>
        <v>151649.0441</v>
      </c>
      <c r="AF1144" s="253">
        <f t="shared" ca="1" si="1194"/>
        <v>0.36286098818871487</v>
      </c>
      <c r="AG1144" s="258">
        <f t="shared" ca="1" si="1195"/>
        <v>0</v>
      </c>
      <c r="AH1144" s="227" t="str">
        <f ca="1">IF(SUM(AG1144:OFFSET(AG1144,(-HoldAggressiveTime-1),0,,))=0,"Defensive","Aggressive")</f>
        <v>Defensive</v>
      </c>
    </row>
    <row r="1145" spans="1:34" ht="15" x14ac:dyDescent="0.2">
      <c r="A1145">
        <f t="shared" si="15"/>
        <v>12</v>
      </c>
      <c r="B1145">
        <f t="shared" si="16"/>
        <v>1965</v>
      </c>
      <c r="C1145" s="70">
        <f t="shared" si="1"/>
        <v>1965.9166666665803</v>
      </c>
      <c r="D1145" s="149">
        <f t="shared" si="383"/>
        <v>24138</v>
      </c>
      <c r="E1145" s="151">
        <v>31.85</v>
      </c>
      <c r="F1145" s="152">
        <v>209037.41589999999</v>
      </c>
      <c r="G1145" s="152">
        <v>2391.2703000000001</v>
      </c>
      <c r="H1145" s="152">
        <v>3163.22922397</v>
      </c>
      <c r="I1145" s="152">
        <v>209037.41589999999</v>
      </c>
      <c r="J1145" s="152">
        <v>31.85</v>
      </c>
      <c r="K1145" s="152">
        <v>31.85</v>
      </c>
      <c r="L1145" s="152">
        <v>35.5</v>
      </c>
      <c r="M1145" s="153">
        <v>23.87492348</v>
      </c>
      <c r="N1145" s="17">
        <f t="shared" ref="N1145:T1145" si="1234">F1145/F1144/$E1145*$E1144-1</f>
        <v>8.2473374456337734E-3</v>
      </c>
      <c r="O1145" s="17">
        <f t="shared" si="1234"/>
        <v>-1.2974678260329942E-2</v>
      </c>
      <c r="P1145" s="17">
        <f t="shared" si="1234"/>
        <v>2.5791470611014056E-4</v>
      </c>
      <c r="Q1145" s="17">
        <f t="shared" si="1234"/>
        <v>8.2473374456337734E-3</v>
      </c>
      <c r="R1145" s="17">
        <f t="shared" si="1234"/>
        <v>0</v>
      </c>
      <c r="S1145" s="17">
        <f t="shared" si="1234"/>
        <v>0</v>
      </c>
      <c r="T1145" s="17">
        <f t="shared" si="1234"/>
        <v>-3.1397174254318427E-3</v>
      </c>
      <c r="U1145" s="241">
        <v>2.06E-2</v>
      </c>
      <c r="V1145" s="241">
        <v>2.0199999999999999E-2</v>
      </c>
      <c r="W1145" s="223">
        <f t="shared" ca="1" si="1197"/>
        <v>3.3919148942210824E-3</v>
      </c>
      <c r="X1145" s="223">
        <f>MMULT(N1145:T1145,'Parameters &amp; Main Results'!$B$12:$B$18)-'Parameters &amp; Main Results'!$B$22/12+MMULT(U1145:V1145,'Parameters &amp; Main Results'!$B$20:$B$21)</f>
        <v>3.3919148942210824E-3</v>
      </c>
      <c r="Y1145" s="223">
        <f>MMULT(N1145:T1145,'Parameters &amp; Main Results'!$C$12:$C$18)-'Parameters &amp; Main Results'!$C$22/12+MMULT(U1145:V1145,'Parameters &amp; Main Results'!$C$20:$C$21)</f>
        <v>6.0834692083707358E-3</v>
      </c>
      <c r="Z1145" s="17">
        <f t="shared" ca="1" si="1182"/>
        <v>22.625122235037626</v>
      </c>
      <c r="AA1145" s="70">
        <f ca="1">Z1145/OFFSET(Z1145,'Parameters &amp; Main Results'!$B$38,0)</f>
        <v>7.5781212653986669</v>
      </c>
      <c r="AB1145" s="70">
        <f ca="1">SUMPRODUCT(Z1145:OFFSET(Z1145,'Parameters &amp; Main Results'!$B$38-1,0), 'Cash Flow Assist'!$P$11:OFFSET('Cash Flow Assist'!$P$11,'Parameters &amp; Main Results'!$B$38-1,0)  )/OFFSET(Z1145,'Parameters &amp; Main Results'!$B$38,0)</f>
        <v>2431.9264680891433</v>
      </c>
      <c r="AC1145" s="70">
        <f ca="1">SUMPRODUCT(Z1145:OFFSET(Z1145,'Parameters &amp; Main Results'!$B$38-1,0),'Parameters &amp; Main Results'!$B$42:OFFSET('Parameters &amp; Main Results'!$B$42,'Parameters &amp; Main Results'!$B$38-1,0)   )/OFFSET(Z1145,'Parameters &amp; Main Results'!$B$38,0)</f>
        <v>0</v>
      </c>
      <c r="AD1145" s="155">
        <f t="shared" si="4"/>
        <v>-1.2712816090177936E-3</v>
      </c>
      <c r="AE1145" s="252">
        <f t="shared" ca="1" si="1192"/>
        <v>156936.5814</v>
      </c>
      <c r="AF1145" s="253">
        <f t="shared" ca="1" si="1194"/>
        <v>0.33198655173458491</v>
      </c>
      <c r="AG1145" s="258">
        <f t="shared" ca="1" si="1195"/>
        <v>0</v>
      </c>
      <c r="AH1145" s="227" t="str">
        <f ca="1">IF(SUM(AG1145:OFFSET(AG1145,(-HoldAggressiveTime-1),0,,))=0,"Defensive","Aggressive")</f>
        <v>Defensive</v>
      </c>
    </row>
    <row r="1146" spans="1:34" ht="15" x14ac:dyDescent="0.2">
      <c r="A1146">
        <f t="shared" si="15"/>
        <v>1</v>
      </c>
      <c r="B1146">
        <f t="shared" si="16"/>
        <v>1966</v>
      </c>
      <c r="C1146" s="70">
        <f t="shared" si="1"/>
        <v>1965.9999999999136</v>
      </c>
      <c r="D1146" s="149">
        <f t="shared" si="383"/>
        <v>24166</v>
      </c>
      <c r="E1146" s="151">
        <v>31.88</v>
      </c>
      <c r="F1146" s="152">
        <v>210578.51180000001</v>
      </c>
      <c r="G1146" s="152">
        <v>2400.5356999999999</v>
      </c>
      <c r="H1146" s="152">
        <v>3174.7750106399999</v>
      </c>
      <c r="I1146" s="152">
        <v>210578.51180000001</v>
      </c>
      <c r="J1146" s="152">
        <v>31.88</v>
      </c>
      <c r="K1146" s="152">
        <v>31.88</v>
      </c>
      <c r="L1146" s="152">
        <v>35.4</v>
      </c>
      <c r="M1146" s="153">
        <v>23.945048620000001</v>
      </c>
      <c r="N1146" s="17">
        <f t="shared" ref="N1146:T1146" si="1235">F1146/F1145/$E1146*$E1145-1</f>
        <v>6.4243783233426388E-3</v>
      </c>
      <c r="O1146" s="17">
        <f t="shared" si="1235"/>
        <v>2.9300019454583381E-3</v>
      </c>
      <c r="P1146" s="17">
        <f t="shared" si="1235"/>
        <v>2.7055363872416915E-3</v>
      </c>
      <c r="Q1146" s="17">
        <f t="shared" si="1235"/>
        <v>6.4243783233426388E-3</v>
      </c>
      <c r="R1146" s="17">
        <f t="shared" si="1235"/>
        <v>0</v>
      </c>
      <c r="S1146" s="17">
        <f t="shared" si="1235"/>
        <v>0</v>
      </c>
      <c r="T1146" s="17">
        <f t="shared" si="1235"/>
        <v>-3.7552794811529511E-3</v>
      </c>
      <c r="U1146" s="241">
        <v>3.8399999999999997E-2</v>
      </c>
      <c r="V1146" s="241">
        <v>3.5299999999999998E-2</v>
      </c>
      <c r="W1146" s="223">
        <f t="shared" ca="1" si="1197"/>
        <v>5.1748534908743326E-3</v>
      </c>
      <c r="X1146" s="223">
        <f>MMULT(N1146:T1146,'Parameters &amp; Main Results'!$B$12:$B$18)-'Parameters &amp; Main Results'!$B$22/12+MMULT(U1146:V1146,'Parameters &amp; Main Results'!$B$20:$B$21)</f>
        <v>5.1748534908743326E-3</v>
      </c>
      <c r="Y1146" s="223">
        <f>MMULT(N1146:T1146,'Parameters &amp; Main Results'!$C$12:$C$18)-'Parameters &amp; Main Results'!$C$22/12+MMULT(U1146:V1146,'Parameters &amp; Main Results'!$C$20:$C$21)</f>
        <v>6.0332740188875425E-3</v>
      </c>
      <c r="Z1146" s="17">
        <f t="shared" ca="1" si="1182"/>
        <v>22.548639169992509</v>
      </c>
      <c r="AA1146" s="70">
        <f ca="1">Z1146/OFFSET(Z1146,'Parameters &amp; Main Results'!$B$38,0)</f>
        <v>7.8433180869302719</v>
      </c>
      <c r="AB1146" s="70">
        <f ca="1">SUMPRODUCT(Z1146:OFFSET(Z1146,'Parameters &amp; Main Results'!$B$38-1,0), 'Cash Flow Assist'!$P$11:OFFSET('Cash Flow Assist'!$P$11,'Parameters &amp; Main Results'!$B$38-1,0)  )/OFFSET(Z1146,'Parameters &amp; Main Results'!$B$38,0)</f>
        <v>2518.7380266417113</v>
      </c>
      <c r="AC1146" s="70">
        <f ca="1">SUMPRODUCT(Z1146:OFFSET(Z1146,'Parameters &amp; Main Results'!$B$38-1,0),'Parameters &amp; Main Results'!$B$42:OFFSET('Parameters &amp; Main Results'!$B$42,'Parameters &amp; Main Results'!$B$38-1,0)   )/OFFSET(Z1146,'Parameters &amp; Main Results'!$B$38,0)</f>
        <v>0</v>
      </c>
      <c r="AD1146" s="155">
        <f t="shared" si="4"/>
        <v>0</v>
      </c>
      <c r="AE1146" s="252">
        <f t="shared" ca="1" si="1192"/>
        <v>155685.04930000001</v>
      </c>
      <c r="AF1146" s="253">
        <f t="shared" ca="1" si="1194"/>
        <v>0.3525930251287141</v>
      </c>
      <c r="AG1146" s="258">
        <f t="shared" ca="1" si="1195"/>
        <v>0</v>
      </c>
      <c r="AH1146" s="227" t="str">
        <f ca="1">IF(SUM(AG1146:OFFSET(AG1146,(-HoldAggressiveTime-1),0,,))=0,"Defensive","Aggressive")</f>
        <v>Defensive</v>
      </c>
    </row>
    <row r="1147" spans="1:34" ht="15" x14ac:dyDescent="0.2">
      <c r="A1147">
        <f t="shared" si="15"/>
        <v>2</v>
      </c>
      <c r="B1147">
        <f t="shared" si="16"/>
        <v>1966</v>
      </c>
      <c r="C1147" s="70">
        <f t="shared" si="1"/>
        <v>1966.0833333332469</v>
      </c>
      <c r="D1147" s="149">
        <f t="shared" si="383"/>
        <v>24197</v>
      </c>
      <c r="E1147" s="151">
        <v>32.08</v>
      </c>
      <c r="F1147" s="152">
        <v>207340.5974</v>
      </c>
      <c r="G1147" s="152">
        <v>2349.2188999999998</v>
      </c>
      <c r="H1147" s="152">
        <v>3186.91852505</v>
      </c>
      <c r="I1147" s="152">
        <v>207340.5974</v>
      </c>
      <c r="J1147" s="152">
        <v>32.08</v>
      </c>
      <c r="K1147" s="152">
        <v>32.08</v>
      </c>
      <c r="L1147" s="152">
        <v>35.4</v>
      </c>
      <c r="M1147" s="153">
        <v>23.324160930000001</v>
      </c>
      <c r="N1147" s="17">
        <f t="shared" ref="N1147:T1147" si="1236">F1147/F1146/$E1147*$E1146-1</f>
        <v>-2.1514833005672807E-2</v>
      </c>
      <c r="O1147" s="17">
        <f t="shared" si="1236"/>
        <v>-2.7478367898134959E-2</v>
      </c>
      <c r="P1147" s="17">
        <f t="shared" si="1236"/>
        <v>-2.433260600287257E-3</v>
      </c>
      <c r="Q1147" s="17">
        <f t="shared" si="1236"/>
        <v>-2.1514833005672807E-2</v>
      </c>
      <c r="R1147" s="17">
        <f t="shared" si="1236"/>
        <v>0</v>
      </c>
      <c r="S1147" s="17">
        <f t="shared" si="1236"/>
        <v>0</v>
      </c>
      <c r="T1147" s="17">
        <f t="shared" si="1236"/>
        <v>-6.2344139650872821E-3</v>
      </c>
      <c r="U1147" s="241">
        <v>4.3799999999999999E-2</v>
      </c>
      <c r="V1147" s="241">
        <v>2.8999999999999998E-3</v>
      </c>
      <c r="W1147" s="223">
        <f t="shared" ca="1" si="1197"/>
        <v>-2.1985185698802628E-2</v>
      </c>
      <c r="X1147" s="223">
        <f>MMULT(N1147:T1147,'Parameters &amp; Main Results'!$B$12:$B$18)-'Parameters &amp; Main Results'!$B$22/12+MMULT(U1147:V1147,'Parameters &amp; Main Results'!$B$20:$B$21)</f>
        <v>-2.1985185698802628E-2</v>
      </c>
      <c r="Y1147" s="223">
        <f>MMULT(N1147:T1147,'Parameters &amp; Main Results'!$C$12:$C$18)-'Parameters &amp; Main Results'!$C$22/12+MMULT(U1147:V1147,'Parameters &amp; Main Results'!$C$20:$C$21)</f>
        <v>-2.2152853161585689E-2</v>
      </c>
      <c r="Z1147" s="17">
        <f t="shared" ca="1" si="1182"/>
        <v>22.432553989669838</v>
      </c>
      <c r="AA1147" s="70">
        <f ca="1">Z1147/OFFSET(Z1147,'Parameters &amp; Main Results'!$B$38,0)</f>
        <v>7.8861810530558429</v>
      </c>
      <c r="AB1147" s="70">
        <f ca="1">SUMPRODUCT(Z1147:OFFSET(Z1147,'Parameters &amp; Main Results'!$B$38-1,0), 'Cash Flow Assist'!$P$11:OFFSET('Cash Flow Assist'!$P$11,'Parameters &amp; Main Results'!$B$38-1,0)  )/OFFSET(Z1147,'Parameters &amp; Main Results'!$B$38,0)</f>
        <v>2538.691691082709</v>
      </c>
      <c r="AC1147" s="70">
        <f ca="1">SUMPRODUCT(Z1147:OFFSET(Z1147,'Parameters &amp; Main Results'!$B$38-1,0),'Parameters &amp; Main Results'!$B$42:OFFSET('Parameters &amp; Main Results'!$B$42,'Parameters &amp; Main Results'!$B$38-1,0)   )/OFFSET(Z1147,'Parameters &amp; Main Results'!$B$38,0)</f>
        <v>0</v>
      </c>
      <c r="AD1147" s="155">
        <f t="shared" si="4"/>
        <v>-2.1514833005672807E-2</v>
      </c>
      <c r="AE1147" s="252">
        <f t="shared" ca="1" si="1192"/>
        <v>159894.5845</v>
      </c>
      <c r="AF1147" s="253">
        <f t="shared" ca="1" si="1194"/>
        <v>0.29673308228897521</v>
      </c>
      <c r="AG1147" s="258">
        <f t="shared" ca="1" si="1195"/>
        <v>0</v>
      </c>
      <c r="AH1147" s="227" t="str">
        <f ca="1">IF(SUM(AG1147:OFFSET(AG1147,(-HoldAggressiveTime-1),0,,))=0,"Defensive","Aggressive")</f>
        <v>Defensive</v>
      </c>
    </row>
    <row r="1148" spans="1:34" ht="15" x14ac:dyDescent="0.2">
      <c r="A1148">
        <f t="shared" si="15"/>
        <v>3</v>
      </c>
      <c r="B1148">
        <f t="shared" si="16"/>
        <v>1966</v>
      </c>
      <c r="C1148" s="70">
        <f t="shared" si="1"/>
        <v>1966.1666666665801</v>
      </c>
      <c r="D1148" s="149">
        <f t="shared" si="383"/>
        <v>24227</v>
      </c>
      <c r="E1148" s="151">
        <v>32.18</v>
      </c>
      <c r="F1148" s="152">
        <v>203344.7064</v>
      </c>
      <c r="G1148" s="152">
        <v>2416.2511</v>
      </c>
      <c r="H1148" s="152">
        <v>3199.2678343399998</v>
      </c>
      <c r="I1148" s="152">
        <v>203344.7064</v>
      </c>
      <c r="J1148" s="152">
        <v>32.18</v>
      </c>
      <c r="K1148" s="152">
        <v>32.18</v>
      </c>
      <c r="L1148" s="152">
        <v>35.4</v>
      </c>
      <c r="M1148" s="153">
        <v>22.70015274</v>
      </c>
      <c r="N1148" s="17">
        <f t="shared" ref="N1148:T1148" si="1237">F1148/F1147/$E1148*$E1147-1</f>
        <v>-2.2319742686694899E-2</v>
      </c>
      <c r="O1148" s="17">
        <f t="shared" si="1237"/>
        <v>2.533763494801633E-2</v>
      </c>
      <c r="P1148" s="17">
        <f t="shared" si="1237"/>
        <v>7.554381620469286E-4</v>
      </c>
      <c r="Q1148" s="17">
        <f t="shared" si="1237"/>
        <v>-2.2319742686694899E-2</v>
      </c>
      <c r="R1148" s="17">
        <f t="shared" si="1237"/>
        <v>0</v>
      </c>
      <c r="S1148" s="17">
        <f t="shared" si="1237"/>
        <v>0</v>
      </c>
      <c r="T1148" s="17">
        <f t="shared" si="1237"/>
        <v>-3.1075201988813861E-3</v>
      </c>
      <c r="U1148" s="241">
        <v>9.7999999999999997E-3</v>
      </c>
      <c r="V1148" s="241">
        <v>-0.02</v>
      </c>
      <c r="W1148" s="223">
        <f t="shared" ca="1" si="1197"/>
        <v>-1.1869322702028643E-2</v>
      </c>
      <c r="X1148" s="223">
        <f>MMULT(N1148:T1148,'Parameters &amp; Main Results'!$B$12:$B$18)-'Parameters &amp; Main Results'!$B$22/12+MMULT(U1148:V1148,'Parameters &amp; Main Results'!$B$20:$B$21)</f>
        <v>-1.1869322702028643E-2</v>
      </c>
      <c r="Y1148" s="223">
        <f>MMULT(N1148:T1148,'Parameters &amp; Main Results'!$C$12:$C$18)-'Parameters &amp; Main Results'!$C$22/12+MMULT(U1148:V1148,'Parameters &amp; Main Results'!$C$20:$C$21)</f>
        <v>-1.7595671589890439E-2</v>
      </c>
      <c r="Z1148" s="17">
        <f t="shared" ca="1" si="1182"/>
        <v>22.936824331948539</v>
      </c>
      <c r="AA1148" s="70">
        <f ca="1">Z1148/OFFSET(Z1148,'Parameters &amp; Main Results'!$B$38,0)</f>
        <v>8.2796432365818244</v>
      </c>
      <c r="AB1148" s="70">
        <f ca="1">SUMPRODUCT(Z1148:OFFSET(Z1148,'Parameters &amp; Main Results'!$B$38-1,0), 'Cash Flow Assist'!$P$11:OFFSET('Cash Flow Assist'!$P$11,'Parameters &amp; Main Results'!$B$38-1,0)  )/OFFSET(Z1148,'Parameters &amp; Main Results'!$B$38,0)</f>
        <v>2599.6845562433091</v>
      </c>
      <c r="AC1148" s="70">
        <f ca="1">SUMPRODUCT(Z1148:OFFSET(Z1148,'Parameters &amp; Main Results'!$B$38-1,0),'Parameters &amp; Main Results'!$B$42:OFFSET('Parameters &amp; Main Results'!$B$42,'Parameters &amp; Main Results'!$B$38-1,0)   )/OFFSET(Z1148,'Parameters &amp; Main Results'!$B$38,0)</f>
        <v>0</v>
      </c>
      <c r="AD1148" s="155">
        <f t="shared" si="4"/>
        <v>-4.3354370155733846E-2</v>
      </c>
      <c r="AE1148" s="252">
        <f t="shared" ca="1" si="1192"/>
        <v>164613.1673</v>
      </c>
      <c r="AF1148" s="253">
        <f t="shared" ca="1" si="1194"/>
        <v>0.23528821986283471</v>
      </c>
      <c r="AG1148" s="258">
        <f t="shared" ca="1" si="1195"/>
        <v>0</v>
      </c>
      <c r="AH1148" s="227" t="str">
        <f ca="1">IF(SUM(AG1148:OFFSET(AG1148,(-HoldAggressiveTime-1),0,,))=0,"Defensive","Aggressive")</f>
        <v>Defensive</v>
      </c>
    </row>
    <row r="1149" spans="1:34" ht="15" x14ac:dyDescent="0.2">
      <c r="A1149">
        <f t="shared" si="15"/>
        <v>4</v>
      </c>
      <c r="B1149">
        <f t="shared" si="16"/>
        <v>1966</v>
      </c>
      <c r="C1149" s="70">
        <f t="shared" si="1"/>
        <v>1966.2499999999134</v>
      </c>
      <c r="D1149" s="149">
        <f t="shared" si="383"/>
        <v>24258</v>
      </c>
      <c r="E1149" s="151">
        <v>32.28</v>
      </c>
      <c r="F1149" s="152">
        <v>208052.87119999999</v>
      </c>
      <c r="G1149" s="152">
        <v>2410.7539999999999</v>
      </c>
      <c r="H1149" s="152">
        <v>3211.5050338000001</v>
      </c>
      <c r="I1149" s="152">
        <v>208052.87119999999</v>
      </c>
      <c r="J1149" s="152">
        <v>32.28</v>
      </c>
      <c r="K1149" s="152">
        <v>32.28</v>
      </c>
      <c r="L1149" s="152">
        <v>35.4</v>
      </c>
      <c r="M1149" s="153">
        <v>22.93706341</v>
      </c>
      <c r="N1149" s="17">
        <f t="shared" ref="N1149:T1149" si="1238">F1149/F1148/$E1149*$E1148-1</f>
        <v>1.9983992938130468E-2</v>
      </c>
      <c r="O1149" s="17">
        <f t="shared" si="1238"/>
        <v>-5.3658988438293198E-3</v>
      </c>
      <c r="P1149" s="17">
        <f t="shared" si="1238"/>
        <v>7.1525712317610513E-4</v>
      </c>
      <c r="Q1149" s="17">
        <f t="shared" si="1238"/>
        <v>1.9983992938130468E-2</v>
      </c>
      <c r="R1149" s="17">
        <f t="shared" si="1238"/>
        <v>0</v>
      </c>
      <c r="S1149" s="17">
        <f t="shared" si="1238"/>
        <v>0</v>
      </c>
      <c r="T1149" s="17">
        <f t="shared" si="1238"/>
        <v>-3.0978934324660257E-3</v>
      </c>
      <c r="U1149" s="241">
        <v>3.4099999999999998E-2</v>
      </c>
      <c r="V1149" s="241">
        <v>-4.7000000000000002E-3</v>
      </c>
      <c r="W1149" s="223">
        <f t="shared" ca="1" si="1197"/>
        <v>1.3718253596542019E-2</v>
      </c>
      <c r="X1149" s="223">
        <f>MMULT(N1149:T1149,'Parameters &amp; Main Results'!$B$12:$B$18)-'Parameters &amp; Main Results'!$B$22/12+MMULT(U1149:V1149,'Parameters &amp; Main Results'!$B$20:$B$21)</f>
        <v>1.3718253596542019E-2</v>
      </c>
      <c r="Y1149" s="223">
        <f>MMULT(N1149:T1149,'Parameters &amp; Main Results'!$C$12:$C$18)-'Parameters &amp; Main Results'!$C$22/12+MMULT(U1149:V1149,'Parameters &amp; Main Results'!$C$20:$C$21)</f>
        <v>1.7407337093267826E-2</v>
      </c>
      <c r="Z1149" s="17">
        <f t="shared" ca="1" si="1182"/>
        <v>23.212339075099809</v>
      </c>
      <c r="AA1149" s="70">
        <f ca="1">Z1149/OFFSET(Z1149,'Parameters &amp; Main Results'!$B$38,0)</f>
        <v>8.3434977079773525</v>
      </c>
      <c r="AB1149" s="70">
        <f ca="1">SUMPRODUCT(Z1149:OFFSET(Z1149,'Parameters &amp; Main Results'!$B$38-1,0), 'Cash Flow Assist'!$P$11:OFFSET('Cash Flow Assist'!$P$11,'Parameters &amp; Main Results'!$B$38-1,0)  )/OFFSET(Z1149,'Parameters &amp; Main Results'!$B$38,0)</f>
        <v>2581.3907265880716</v>
      </c>
      <c r="AC1149" s="70">
        <f ca="1">SUMPRODUCT(Z1149:OFFSET(Z1149,'Parameters &amp; Main Results'!$B$38-1,0),'Parameters &amp; Main Results'!$B$42:OFFSET('Parameters &amp; Main Results'!$B$42,'Parameters &amp; Main Results'!$B$38-1,0)   )/OFFSET(Z1149,'Parameters &amp; Main Results'!$B$38,0)</f>
        <v>0</v>
      </c>
      <c r="AD1149" s="155">
        <f t="shared" si="4"/>
        <v>-2.4236770644632699E-2</v>
      </c>
      <c r="AE1149" s="252">
        <f t="shared" ca="1" si="1192"/>
        <v>166651.2844</v>
      </c>
      <c r="AF1149" s="253">
        <f t="shared" ca="1" si="1194"/>
        <v>0.24843244952512342</v>
      </c>
      <c r="AG1149" s="258">
        <f t="shared" ca="1" si="1195"/>
        <v>0</v>
      </c>
      <c r="AH1149" s="227" t="str">
        <f ca="1">IF(SUM(AG1149:OFFSET(AG1149,(-HoldAggressiveTime-1),0,,))=0,"Defensive","Aggressive")</f>
        <v>Defensive</v>
      </c>
    </row>
    <row r="1150" spans="1:34" ht="15" x14ac:dyDescent="0.2">
      <c r="A1150">
        <f t="shared" si="15"/>
        <v>5</v>
      </c>
      <c r="B1150">
        <f t="shared" si="16"/>
        <v>1966</v>
      </c>
      <c r="C1150" s="70">
        <f t="shared" si="1"/>
        <v>1966.3333333332466</v>
      </c>
      <c r="D1150" s="149">
        <f t="shared" si="383"/>
        <v>24288</v>
      </c>
      <c r="E1150" s="151">
        <v>32.35</v>
      </c>
      <c r="F1150" s="152">
        <v>197328.3921</v>
      </c>
      <c r="G1150" s="152">
        <v>2418.5048000000002</v>
      </c>
      <c r="H1150" s="152">
        <v>3223.8693281800001</v>
      </c>
      <c r="I1150" s="152">
        <v>197328.3921</v>
      </c>
      <c r="J1150" s="152">
        <v>32.35</v>
      </c>
      <c r="K1150" s="152">
        <v>32.35</v>
      </c>
      <c r="L1150" s="152">
        <v>35.4</v>
      </c>
      <c r="M1150" s="153">
        <v>21.688500680000001</v>
      </c>
      <c r="N1150" s="17">
        <f t="shared" ref="N1150:T1150" si="1239">F1150/F1149/$E1150*$E1149-1</f>
        <v>-5.3599187251242353E-2</v>
      </c>
      <c r="O1150" s="17">
        <f t="shared" si="1239"/>
        <v>1.0443036991489851E-3</v>
      </c>
      <c r="P1150" s="17">
        <f t="shared" si="1239"/>
        <v>1.6778361668838837E-3</v>
      </c>
      <c r="Q1150" s="17">
        <f t="shared" si="1239"/>
        <v>-5.3599187251242353E-2</v>
      </c>
      <c r="R1150" s="17">
        <f t="shared" si="1239"/>
        <v>0</v>
      </c>
      <c r="S1150" s="17">
        <f t="shared" si="1239"/>
        <v>0</v>
      </c>
      <c r="T1150" s="17">
        <f t="shared" si="1239"/>
        <v>-2.1638330757340896E-3</v>
      </c>
      <c r="U1150" s="241">
        <v>-4.5999999999999999E-2</v>
      </c>
      <c r="V1150" s="241">
        <v>-1.61E-2</v>
      </c>
      <c r="W1150" s="223">
        <f t="shared" ca="1" si="1197"/>
        <v>-4.014038801905534E-2</v>
      </c>
      <c r="X1150" s="223">
        <f>MMULT(N1150:T1150,'Parameters &amp; Main Results'!$B$12:$B$18)-'Parameters &amp; Main Results'!$B$22/12+MMULT(U1150:V1150,'Parameters &amp; Main Results'!$B$20:$B$21)</f>
        <v>-4.014038801905534E-2</v>
      </c>
      <c r="Y1150" s="223">
        <f>MMULT(N1150:T1150,'Parameters &amp; Main Results'!$C$12:$C$18)-'Parameters &amp; Main Results'!$C$22/12+MMULT(U1150:V1150,'Parameters &amp; Main Results'!$C$20:$C$21)</f>
        <v>-4.8176504822869885E-2</v>
      </c>
      <c r="Z1150" s="17">
        <f t="shared" ca="1" si="1182"/>
        <v>22.89821554731348</v>
      </c>
      <c r="AA1150" s="70">
        <f ca="1">Z1150/OFFSET(Z1150,'Parameters &amp; Main Results'!$B$38,0)</f>
        <v>8.4155832009866813</v>
      </c>
      <c r="AB1150" s="70">
        <f ca="1">SUMPRODUCT(Z1150:OFFSET(Z1150,'Parameters &amp; Main Results'!$B$38-1,0), 'Cash Flow Assist'!$P$11:OFFSET('Cash Flow Assist'!$P$11,'Parameters &amp; Main Results'!$B$38-1,0)  )/OFFSET(Z1150,'Parameters &amp; Main Results'!$B$38,0)</f>
        <v>2631.9027925626865</v>
      </c>
      <c r="AC1150" s="70">
        <f ca="1">SUMPRODUCT(Z1150:OFFSET(Z1150,'Parameters &amp; Main Results'!$B$38-1,0),'Parameters &amp; Main Results'!$B$42:OFFSET('Parameters &amp; Main Results'!$B$42,'Parameters &amp; Main Results'!$B$38-1,0)   )/OFFSET(Z1150,'Parameters &amp; Main Results'!$B$38,0)</f>
        <v>0</v>
      </c>
      <c r="AD1150" s="155">
        <f t="shared" si="4"/>
        <v>-7.6536886687727956E-2</v>
      </c>
      <c r="AE1150" s="252">
        <f t="shared" ca="1" si="1192"/>
        <v>169594.7984</v>
      </c>
      <c r="AF1150" s="253">
        <f t="shared" ca="1" si="1194"/>
        <v>0.16352856314961131</v>
      </c>
      <c r="AG1150" s="258">
        <f t="shared" ca="1" si="1195"/>
        <v>0</v>
      </c>
      <c r="AH1150" s="227" t="str">
        <f ca="1">IF(SUM(AG1150:OFFSET(AG1150,(-HoldAggressiveTime-1),0,,))=0,"Defensive","Aggressive")</f>
        <v>Defensive</v>
      </c>
    </row>
    <row r="1151" spans="1:34" ht="15" x14ac:dyDescent="0.2">
      <c r="A1151">
        <f t="shared" si="15"/>
        <v>6</v>
      </c>
      <c r="B1151">
        <f t="shared" si="16"/>
        <v>1966</v>
      </c>
      <c r="C1151" s="70">
        <f t="shared" si="1"/>
        <v>1966.4166666665799</v>
      </c>
      <c r="D1151" s="149">
        <f t="shared" si="383"/>
        <v>24319</v>
      </c>
      <c r="E1151" s="151">
        <v>32.380000000000003</v>
      </c>
      <c r="F1151" s="152">
        <v>194684.1955</v>
      </c>
      <c r="G1151" s="152">
        <v>2396.4935999999998</v>
      </c>
      <c r="H1151" s="152">
        <v>3236.3349562499998</v>
      </c>
      <c r="I1151" s="152">
        <v>194684.1955</v>
      </c>
      <c r="J1151" s="152">
        <v>32.380000000000003</v>
      </c>
      <c r="K1151" s="152">
        <v>32.380000000000003</v>
      </c>
      <c r="L1151" s="152">
        <v>35.4</v>
      </c>
      <c r="M1151" s="153">
        <v>21.224635970000001</v>
      </c>
      <c r="N1151" s="17">
        <f t="shared" ref="N1151:T1151" si="1240">F1151/F1150/$E1151*$E1150-1</f>
        <v>-1.431406325363227E-2</v>
      </c>
      <c r="O1151" s="17">
        <f t="shared" si="1240"/>
        <v>-1.0019225986069191E-2</v>
      </c>
      <c r="P1151" s="17">
        <f t="shared" si="1240"/>
        <v>2.9365863705086426E-3</v>
      </c>
      <c r="Q1151" s="17">
        <f t="shared" si="1240"/>
        <v>-1.431406325363227E-2</v>
      </c>
      <c r="R1151" s="17">
        <f t="shared" si="1240"/>
        <v>0</v>
      </c>
      <c r="S1151" s="17">
        <f t="shared" si="1240"/>
        <v>0</v>
      </c>
      <c r="T1151" s="17">
        <f t="shared" si="1240"/>
        <v>-9.2649783817178033E-4</v>
      </c>
      <c r="U1151" s="241">
        <v>1.04E-2</v>
      </c>
      <c r="V1151" s="241">
        <v>4.8999999999999998E-3</v>
      </c>
      <c r="W1151" s="223">
        <f t="shared" ca="1" si="1197"/>
        <v>-1.2827384196013297E-2</v>
      </c>
      <c r="X1151" s="223">
        <f>MMULT(N1151:T1151,'Parameters &amp; Main Results'!$B$12:$B$18)-'Parameters &amp; Main Results'!$B$22/12+MMULT(U1151:V1151,'Parameters &amp; Main Results'!$B$20:$B$21)</f>
        <v>-1.2827384196013297E-2</v>
      </c>
      <c r="Y1151" s="223">
        <f>MMULT(N1151:T1151,'Parameters &amp; Main Results'!$C$12:$C$18)-'Parameters &amp; Main Results'!$C$22/12+MMULT(U1151:V1151,'Parameters &amp; Main Results'!$C$20:$C$21)</f>
        <v>-1.392624619354263E-2</v>
      </c>
      <c r="Z1151" s="17">
        <f t="shared" ca="1" si="1182"/>
        <v>23.855796474295307</v>
      </c>
      <c r="AA1151" s="70">
        <f ca="1">Z1151/OFFSET(Z1151,'Parameters &amp; Main Results'!$B$38,0)</f>
        <v>8.7374405005933493</v>
      </c>
      <c r="AB1151" s="70">
        <f ca="1">SUMPRODUCT(Z1151:OFFSET(Z1151,'Parameters &amp; Main Results'!$B$38-1,0), 'Cash Flow Assist'!$P$11:OFFSET('Cash Flow Assist'!$P$11,'Parameters &amp; Main Results'!$B$38-1,0)  )/OFFSET(Z1151,'Parameters &amp; Main Results'!$B$38,0)</f>
        <v>2615.4847498188901</v>
      </c>
      <c r="AC1151" s="70">
        <f ca="1">SUMPRODUCT(Z1151:OFFSET(Z1151,'Parameters &amp; Main Results'!$B$38-1,0),'Parameters &amp; Main Results'!$B$42:OFFSET('Parameters &amp; Main Results'!$B$42,'Parameters &amp; Main Results'!$B$38-1,0)   )/OFFSET(Z1151,'Parameters &amp; Main Results'!$B$38,0)</f>
        <v>0</v>
      </c>
      <c r="AD1151" s="155">
        <f t="shared" si="4"/>
        <v>-8.9755396104076013E-2</v>
      </c>
      <c r="AE1151" s="252">
        <f t="shared" ca="1" si="1192"/>
        <v>171052.0724</v>
      </c>
      <c r="AF1151" s="253">
        <f t="shared" ca="1" si="1194"/>
        <v>0.13815747899702147</v>
      </c>
      <c r="AG1151" s="258">
        <f t="shared" ca="1" si="1195"/>
        <v>0</v>
      </c>
      <c r="AH1151" s="227" t="str">
        <f ca="1">IF(SUM(AG1151:OFFSET(AG1151,(-HoldAggressiveTime-1),0,,))=0,"Defensive","Aggressive")</f>
        <v>Defensive</v>
      </c>
    </row>
    <row r="1152" spans="1:34" ht="15" x14ac:dyDescent="0.2">
      <c r="A1152">
        <f t="shared" si="15"/>
        <v>7</v>
      </c>
      <c r="B1152">
        <f t="shared" si="16"/>
        <v>1966</v>
      </c>
      <c r="C1152" s="70">
        <f t="shared" si="1"/>
        <v>1966.4999999999131</v>
      </c>
      <c r="D1152" s="149">
        <f t="shared" si="383"/>
        <v>24350</v>
      </c>
      <c r="E1152" s="151">
        <v>32.450000000000003</v>
      </c>
      <c r="F1152" s="152">
        <v>192618.91320000001</v>
      </c>
      <c r="G1152" s="152">
        <v>2391.6214</v>
      </c>
      <c r="H1152" s="152">
        <v>3248.47121234</v>
      </c>
      <c r="I1152" s="152">
        <v>192618.91320000001</v>
      </c>
      <c r="J1152" s="152">
        <v>32.450000000000003</v>
      </c>
      <c r="K1152" s="152">
        <v>32.450000000000003</v>
      </c>
      <c r="L1152" s="152">
        <v>35.4</v>
      </c>
      <c r="M1152" s="153">
        <v>20.502421859999998</v>
      </c>
      <c r="N1152" s="17">
        <f t="shared" ref="N1152:T1152" si="1241">F1152/F1151/$E1152*$E1151-1</f>
        <v>-1.2742652511131158E-2</v>
      </c>
      <c r="O1152" s="17">
        <f t="shared" si="1241"/>
        <v>-4.1858328618521456E-3</v>
      </c>
      <c r="P1152" s="17">
        <f t="shared" si="1241"/>
        <v>1.5847457639643903E-3</v>
      </c>
      <c r="Q1152" s="17">
        <f t="shared" si="1241"/>
        <v>-1.2742652511131158E-2</v>
      </c>
      <c r="R1152" s="17">
        <f t="shared" si="1241"/>
        <v>0</v>
      </c>
      <c r="S1152" s="17">
        <f t="shared" si="1241"/>
        <v>0</v>
      </c>
      <c r="T1152" s="17">
        <f t="shared" si="1241"/>
        <v>-2.1571648690292822E-3</v>
      </c>
      <c r="U1152" s="241">
        <v>-4.3E-3</v>
      </c>
      <c r="V1152" s="241">
        <v>9.9000000000000008E-3</v>
      </c>
      <c r="W1152" s="223">
        <f t="shared" ca="1" si="1197"/>
        <v>-1.054368086583693E-2</v>
      </c>
      <c r="X1152" s="223">
        <f>MMULT(N1152:T1152,'Parameters &amp; Main Results'!$B$12:$B$18)-'Parameters &amp; Main Results'!$B$22/12+MMULT(U1152:V1152,'Parameters &amp; Main Results'!$B$20:$B$21)</f>
        <v>-1.054368086583693E-2</v>
      </c>
      <c r="Y1152" s="223">
        <f>MMULT(N1152:T1152,'Parameters &amp; Main Results'!$C$12:$C$18)-'Parameters &amp; Main Results'!$C$22/12+MMULT(U1152:V1152,'Parameters &amp; Main Results'!$C$20:$C$21)</f>
        <v>-1.1928637212869925E-2</v>
      </c>
      <c r="Z1152" s="17">
        <f t="shared" ca="1" si="1182"/>
        <v>24.165780221594112</v>
      </c>
      <c r="AA1152" s="70">
        <f ca="1">Z1152/OFFSET(Z1152,'Parameters &amp; Main Results'!$B$38,0)</f>
        <v>8.6972207967221387</v>
      </c>
      <c r="AB1152" s="70">
        <f ca="1">SUMPRODUCT(Z1152:OFFSET(Z1152,'Parameters &amp; Main Results'!$B$38-1,0), 'Cash Flow Assist'!$P$11:OFFSET('Cash Flow Assist'!$P$11,'Parameters &amp; Main Results'!$B$38-1,0)  )/OFFSET(Z1152,'Parameters &amp; Main Results'!$B$38,0)</f>
        <v>2562.4468720574605</v>
      </c>
      <c r="AC1152" s="70">
        <f ca="1">SUMPRODUCT(Z1152:OFFSET(Z1152,'Parameters &amp; Main Results'!$B$38-1,0),'Parameters &amp; Main Results'!$B$42:OFFSET('Parameters &amp; Main Results'!$B$42,'Parameters &amp; Main Results'!$B$38-1,0)   )/OFFSET(Z1152,'Parameters &amp; Main Results'!$B$38,0)</f>
        <v>0</v>
      </c>
      <c r="AD1152" s="155">
        <f t="shared" si="4"/>
        <v>-0.10135432679165401</v>
      </c>
      <c r="AE1152" s="252">
        <f t="shared" ca="1" si="1192"/>
        <v>173437.77290000001</v>
      </c>
      <c r="AF1152" s="253">
        <f t="shared" ca="1" si="1194"/>
        <v>0.1105937880732554</v>
      </c>
      <c r="AG1152" s="258">
        <f t="shared" ca="1" si="1195"/>
        <v>0</v>
      </c>
      <c r="AH1152" s="227" t="str">
        <f ca="1">IF(SUM(AG1152:OFFSET(AG1152,(-HoldAggressiveTime-1),0,,))=0,"Defensive","Aggressive")</f>
        <v>Defensive</v>
      </c>
    </row>
    <row r="1153" spans="1:34" ht="15" x14ac:dyDescent="0.2">
      <c r="A1153">
        <f t="shared" si="15"/>
        <v>8</v>
      </c>
      <c r="B1153">
        <f t="shared" si="16"/>
        <v>1966</v>
      </c>
      <c r="C1153" s="70">
        <f t="shared" si="1"/>
        <v>1966.5833333332464</v>
      </c>
      <c r="D1153" s="149">
        <f t="shared" si="383"/>
        <v>24380</v>
      </c>
      <c r="E1153" s="151">
        <v>32.65</v>
      </c>
      <c r="F1153" s="152">
        <v>178197.6955</v>
      </c>
      <c r="G1153" s="152">
        <v>2345.1444000000001</v>
      </c>
      <c r="H1153" s="152">
        <v>3261.4650971900001</v>
      </c>
      <c r="I1153" s="152">
        <v>178197.6955</v>
      </c>
      <c r="J1153" s="152">
        <v>32.65</v>
      </c>
      <c r="K1153" s="152">
        <v>32.65</v>
      </c>
      <c r="L1153" s="152">
        <v>35.4</v>
      </c>
      <c r="M1153" s="153">
        <v>19.037346410000001</v>
      </c>
      <c r="N1153" s="17">
        <f t="shared" ref="N1153:T1153" si="1242">F1153/F1152/$E1153*$E1152-1</f>
        <v>-8.0536125249974999E-2</v>
      </c>
      <c r="O1153" s="17">
        <f t="shared" si="1242"/>
        <v>-2.543979419240161E-2</v>
      </c>
      <c r="P1153" s="17">
        <f t="shared" si="1242"/>
        <v>-2.1500765694825175E-3</v>
      </c>
      <c r="Q1153" s="17">
        <f t="shared" si="1242"/>
        <v>-8.0536125249974999E-2</v>
      </c>
      <c r="R1153" s="17">
        <f t="shared" si="1242"/>
        <v>0</v>
      </c>
      <c r="S1153" s="17">
        <f t="shared" si="1242"/>
        <v>0</v>
      </c>
      <c r="T1153" s="17">
        <f t="shared" si="1242"/>
        <v>-6.1255742725879747E-3</v>
      </c>
      <c r="U1153" s="241">
        <v>-3.2899999999999999E-2</v>
      </c>
      <c r="V1153" s="241">
        <v>4.4000000000000003E-3</v>
      </c>
      <c r="W1153" s="223">
        <f t="shared" ca="1" si="1197"/>
        <v>-6.5837998156257627E-2</v>
      </c>
      <c r="X1153" s="223">
        <f>MMULT(N1153:T1153,'Parameters &amp; Main Results'!$B$12:$B$18)-'Parameters &amp; Main Results'!$B$22/12+MMULT(U1153:V1153,'Parameters &amp; Main Results'!$B$20:$B$21)</f>
        <v>-6.5837998156257627E-2</v>
      </c>
      <c r="Y1153" s="223">
        <f>MMULT(N1153:T1153,'Parameters &amp; Main Results'!$C$12:$C$18)-'Parameters &amp; Main Results'!$C$22/12+MMULT(U1153:V1153,'Parameters &amp; Main Results'!$C$20:$C$21)</f>
        <v>-7.5068158810884328E-2</v>
      </c>
      <c r="Z1153" s="17">
        <f t="shared" ca="1" si="1182"/>
        <v>24.423291614066095</v>
      </c>
      <c r="AA1153" s="70">
        <f ca="1">Z1153/OFFSET(Z1153,'Parameters &amp; Main Results'!$B$38,0)</f>
        <v>8.7024752866834447</v>
      </c>
      <c r="AB1153" s="70">
        <f ca="1">SUMPRODUCT(Z1153:OFFSET(Z1153,'Parameters &amp; Main Results'!$B$38-1,0), 'Cash Flow Assist'!$P$11:OFFSET('Cash Flow Assist'!$P$11,'Parameters &amp; Main Results'!$B$38-1,0)  )/OFFSET(Z1153,'Parameters &amp; Main Results'!$B$38,0)</f>
        <v>2529.3403831884884</v>
      </c>
      <c r="AC1153" s="70">
        <f ca="1">SUMPRODUCT(Z1153:OFFSET(Z1153,'Parameters &amp; Main Results'!$B$38-1,0),'Parameters &amp; Main Results'!$B$42:OFFSET('Parameters &amp; Main Results'!$B$42,'Parameters &amp; Main Results'!$B$38-1,0)   )/OFFSET(Z1153,'Parameters &amp; Main Results'!$B$38,0)</f>
        <v>0</v>
      </c>
      <c r="AD1153" s="155">
        <f t="shared" si="4"/>
        <v>-0.17372776728450945</v>
      </c>
      <c r="AE1153" s="252">
        <f t="shared" ca="1" si="1192"/>
        <v>176713.81630000001</v>
      </c>
      <c r="AF1153" s="253">
        <f t="shared" ca="1" si="1194"/>
        <v>8.3970751753834182E-3</v>
      </c>
      <c r="AG1153" s="258">
        <f t="shared" ca="1" si="1195"/>
        <v>0</v>
      </c>
      <c r="AH1153" s="227" t="str">
        <f ca="1">IF(SUM(AG1153:OFFSET(AG1153,(-HoldAggressiveTime-1),0,,))=0,"Defensive","Aggressive")</f>
        <v>Defensive</v>
      </c>
    </row>
    <row r="1154" spans="1:34" ht="15" x14ac:dyDescent="0.2">
      <c r="A1154">
        <f t="shared" si="15"/>
        <v>9</v>
      </c>
      <c r="B1154">
        <f t="shared" si="16"/>
        <v>1966</v>
      </c>
      <c r="C1154" s="70">
        <f t="shared" si="1"/>
        <v>1966.6666666665797</v>
      </c>
      <c r="D1154" s="149">
        <f t="shared" si="383"/>
        <v>24411</v>
      </c>
      <c r="E1154" s="151">
        <v>32.75</v>
      </c>
      <c r="F1154" s="152">
        <v>177505.53479999999</v>
      </c>
      <c r="G1154" s="152">
        <v>2417.9978999999998</v>
      </c>
      <c r="H1154" s="152">
        <v>3274.9458195900002</v>
      </c>
      <c r="I1154" s="152">
        <v>177505.53479999999</v>
      </c>
      <c r="J1154" s="152">
        <v>32.75</v>
      </c>
      <c r="K1154" s="152">
        <v>32.75</v>
      </c>
      <c r="L1154" s="152">
        <v>35.4</v>
      </c>
      <c r="M1154" s="153">
        <v>18.85384827</v>
      </c>
      <c r="N1154" s="17">
        <f t="shared" ref="N1154:T1154" si="1243">F1154/F1153/$E1154*$E1153-1</f>
        <v>-6.9258041161206485E-3</v>
      </c>
      <c r="O1154" s="17">
        <f t="shared" si="1243"/>
        <v>2.7917385515938031E-2</v>
      </c>
      <c r="P1154" s="17">
        <f t="shared" si="1243"/>
        <v>1.0672773531643642E-3</v>
      </c>
      <c r="Q1154" s="17">
        <f t="shared" si="1243"/>
        <v>-6.9258041161206485E-3</v>
      </c>
      <c r="R1154" s="17">
        <f t="shared" si="1243"/>
        <v>0</v>
      </c>
      <c r="S1154" s="17">
        <f t="shared" si="1243"/>
        <v>0</v>
      </c>
      <c r="T1154" s="17">
        <f t="shared" si="1243"/>
        <v>-3.0534351145038441E-3</v>
      </c>
      <c r="U1154" s="241">
        <v>-1.04E-2</v>
      </c>
      <c r="V1154" s="241">
        <v>5.1000000000000004E-3</v>
      </c>
      <c r="W1154" s="223">
        <f t="shared" ca="1" si="1197"/>
        <v>1.9478559370526141E-4</v>
      </c>
      <c r="X1154" s="223">
        <f>MMULT(N1154:T1154,'Parameters &amp; Main Results'!$B$12:$B$18)-'Parameters &amp; Main Results'!$B$22/12+MMULT(U1154:V1154,'Parameters &amp; Main Results'!$B$20:$B$21)</f>
        <v>1.9478559370526141E-4</v>
      </c>
      <c r="Y1154" s="223">
        <f>MMULT(N1154:T1154,'Parameters &amp; Main Results'!$C$12:$C$18)-'Parameters &amp; Main Results'!$C$22/12+MMULT(U1154:V1154,'Parameters &amp; Main Results'!$C$20:$C$21)</f>
        <v>-3.4831518195814473E-3</v>
      </c>
      <c r="Z1154" s="17">
        <f t="shared" ca="1" si="1182"/>
        <v>26.144599722384541</v>
      </c>
      <c r="AA1154" s="70">
        <f ca="1">Z1154/OFFSET(Z1154,'Parameters &amp; Main Results'!$B$38,0)</f>
        <v>9.1104020977313649</v>
      </c>
      <c r="AB1154" s="70">
        <f ca="1">SUMPRODUCT(Z1154:OFFSET(Z1154,'Parameters &amp; Main Results'!$B$38-1,0), 'Cash Flow Assist'!$P$11:OFFSET('Cash Flow Assist'!$P$11,'Parameters &amp; Main Results'!$B$38-1,0)  )/OFFSET(Z1154,'Parameters &amp; Main Results'!$B$38,0)</f>
        <v>2466.0374594929622</v>
      </c>
      <c r="AC1154" s="70">
        <f ca="1">SUMPRODUCT(Z1154:OFFSET(Z1154,'Parameters &amp; Main Results'!$B$38-1,0),'Parameters &amp; Main Results'!$B$42:OFFSET('Parameters &amp; Main Results'!$B$42,'Parameters &amp; Main Results'!$B$38-1,0)   )/OFFSET(Z1154,'Parameters &amp; Main Results'!$B$38,0)</f>
        <v>0</v>
      </c>
      <c r="AD1154" s="155">
        <f t="shared" si="4"/>
        <v>-0.17945036691488658</v>
      </c>
      <c r="AE1154" s="252">
        <f t="shared" ca="1" si="1192"/>
        <v>180376.36679999999</v>
      </c>
      <c r="AF1154" s="253">
        <f t="shared" ca="1" si="1194"/>
        <v>-1.5915787921281021E-2</v>
      </c>
      <c r="AG1154" s="258">
        <f t="shared" ca="1" si="1195"/>
        <v>0</v>
      </c>
      <c r="AH1154" s="227" t="str">
        <f ca="1">IF(SUM(AG1154:OFFSET(AG1154,(-HoldAggressiveTime-1),0,,))=0,"Defensive","Aggressive")</f>
        <v>Defensive</v>
      </c>
    </row>
    <row r="1155" spans="1:34" ht="15" x14ac:dyDescent="0.2">
      <c r="A1155">
        <f t="shared" si="15"/>
        <v>10</v>
      </c>
      <c r="B1155">
        <f t="shared" si="16"/>
        <v>1966</v>
      </c>
      <c r="C1155" s="70">
        <f t="shared" si="1"/>
        <v>1966.7499999999129</v>
      </c>
      <c r="D1155" s="149">
        <f t="shared" si="383"/>
        <v>24441</v>
      </c>
      <c r="E1155" s="151">
        <v>32.85</v>
      </c>
      <c r="F1155" s="152">
        <v>186499.66620000001</v>
      </c>
      <c r="G1155" s="152">
        <v>2437.4944</v>
      </c>
      <c r="H1155" s="152">
        <v>3289.6012021299998</v>
      </c>
      <c r="I1155" s="152">
        <v>186499.66620000001</v>
      </c>
      <c r="J1155" s="152">
        <v>32.85</v>
      </c>
      <c r="K1155" s="152">
        <v>32.85</v>
      </c>
      <c r="L1155" s="152">
        <v>35.4</v>
      </c>
      <c r="M1155" s="153">
        <v>19.574715820000002</v>
      </c>
      <c r="N1155" s="17">
        <f t="shared" ref="N1155:T1155" si="1244">F1155/F1154/$E1155*$E1154-1</f>
        <v>4.7471197503508034E-2</v>
      </c>
      <c r="O1155" s="17">
        <f t="shared" si="1244"/>
        <v>4.9943904926399441E-3</v>
      </c>
      <c r="P1155" s="17">
        <f t="shared" si="1244"/>
        <v>1.4172374421108636E-3</v>
      </c>
      <c r="Q1155" s="17">
        <f t="shared" si="1244"/>
        <v>4.7471197503508034E-2</v>
      </c>
      <c r="R1155" s="17">
        <f t="shared" si="1244"/>
        <v>0</v>
      </c>
      <c r="S1155" s="17">
        <f t="shared" si="1244"/>
        <v>0</v>
      </c>
      <c r="T1155" s="17">
        <f t="shared" si="1244"/>
        <v>-3.0441400304415112E-3</v>
      </c>
      <c r="U1155" s="241">
        <v>-6.5199999999999994E-2</v>
      </c>
      <c r="V1155" s="241">
        <v>2.6800000000000001E-2</v>
      </c>
      <c r="W1155" s="223">
        <f t="shared" ca="1" si="1197"/>
        <v>3.6408402557970267E-2</v>
      </c>
      <c r="X1155" s="223">
        <f>MMULT(N1155:T1155,'Parameters &amp; Main Results'!$B$12:$B$18)-'Parameters &amp; Main Results'!$B$22/12+MMULT(U1155:V1155,'Parameters &amp; Main Results'!$B$20:$B$21)</f>
        <v>3.6408402557970267E-2</v>
      </c>
      <c r="Y1155" s="223">
        <f>MMULT(N1155:T1155,'Parameters &amp; Main Results'!$C$12:$C$18)-'Parameters &amp; Main Results'!$C$22/12+MMULT(U1155:V1155,'Parameters &amp; Main Results'!$C$20:$C$21)</f>
        <v>4.3181850135754554E-2</v>
      </c>
      <c r="Z1155" s="17">
        <f t="shared" ca="1" si="1182"/>
        <v>26.139508122775684</v>
      </c>
      <c r="AA1155" s="70">
        <f ca="1">Z1155/OFFSET(Z1155,'Parameters &amp; Main Results'!$B$38,0)</f>
        <v>8.5999564406393727</v>
      </c>
      <c r="AB1155" s="70">
        <f ca="1">SUMPRODUCT(Z1155:OFFSET(Z1155,'Parameters &amp; Main Results'!$B$38-1,0), 'Cash Flow Assist'!$P$11:OFFSET('Cash Flow Assist'!$P$11,'Parameters &amp; Main Results'!$B$38-1,0)  )/OFFSET(Z1155,'Parameters &amp; Main Results'!$B$38,0)</f>
        <v>2320.6640927293142</v>
      </c>
      <c r="AC1155" s="70">
        <f ca="1">SUMPRODUCT(Z1155:OFFSET(Z1155,'Parameters &amp; Main Results'!$B$38-1,0),'Parameters &amp; Main Results'!$B$42:OFFSET('Parameters &amp; Main Results'!$B$42,'Parameters &amp; Main Results'!$B$38-1,0)   )/OFFSET(Z1155,'Parameters &amp; Main Results'!$B$38,0)</f>
        <v>0</v>
      </c>
      <c r="AD1155" s="155">
        <f t="shared" si="4"/>
        <v>-0.14049789322127215</v>
      </c>
      <c r="AE1155" s="252">
        <f t="shared" ca="1" si="1192"/>
        <v>177889.54810000001</v>
      </c>
      <c r="AF1155" s="253">
        <f t="shared" ca="1" si="1194"/>
        <v>4.8401483909329197E-2</v>
      </c>
      <c r="AG1155" s="258">
        <f t="shared" ca="1" si="1195"/>
        <v>0</v>
      </c>
      <c r="AH1155" s="227" t="str">
        <f ca="1">IF(SUM(AG1155:OFFSET(AG1155,(-HoldAggressiveTime-1),0,,))=0,"Defensive","Aggressive")</f>
        <v>Defensive</v>
      </c>
    </row>
    <row r="1156" spans="1:34" ht="15" x14ac:dyDescent="0.2">
      <c r="A1156">
        <f t="shared" si="15"/>
        <v>11</v>
      </c>
      <c r="B1156">
        <f t="shared" si="16"/>
        <v>1966</v>
      </c>
      <c r="C1156" s="70">
        <f t="shared" si="1"/>
        <v>1966.8333333332462</v>
      </c>
      <c r="D1156" s="149">
        <f t="shared" si="383"/>
        <v>24472</v>
      </c>
      <c r="E1156" s="151">
        <v>32.880000000000003</v>
      </c>
      <c r="F1156" s="152">
        <v>187637.5906</v>
      </c>
      <c r="G1156" s="152">
        <v>2419.4616000000001</v>
      </c>
      <c r="H1156" s="152">
        <v>3304.2673408199998</v>
      </c>
      <c r="I1156" s="152">
        <v>187637.5906</v>
      </c>
      <c r="J1156" s="152">
        <v>32.880000000000003</v>
      </c>
      <c r="K1156" s="152">
        <v>32.880000000000003</v>
      </c>
      <c r="L1156" s="152">
        <v>35.4</v>
      </c>
      <c r="M1156" s="153">
        <v>19.579826650000001</v>
      </c>
      <c r="N1156" s="17">
        <f t="shared" ref="N1156:T1156" si="1245">F1156/F1155/$E1156*$E1155-1</f>
        <v>5.1835064292227173E-3</v>
      </c>
      <c r="O1156" s="17">
        <f t="shared" si="1245"/>
        <v>-8.3037474696164848E-3</v>
      </c>
      <c r="P1156" s="17">
        <f t="shared" si="1245"/>
        <v>3.5418567509655219E-3</v>
      </c>
      <c r="Q1156" s="17">
        <f t="shared" si="1245"/>
        <v>5.1835064292227173E-3</v>
      </c>
      <c r="R1156" s="17">
        <f t="shared" si="1245"/>
        <v>0</v>
      </c>
      <c r="S1156" s="17">
        <f t="shared" si="1245"/>
        <v>0</v>
      </c>
      <c r="T1156" s="17">
        <f t="shared" si="1245"/>
        <v>-9.1240875912412811E-4</v>
      </c>
      <c r="U1156" s="241">
        <v>4.3499999999999997E-2</v>
      </c>
      <c r="V1156" s="241">
        <v>-4.7699999999999999E-2</v>
      </c>
      <c r="W1156" s="223">
        <f t="shared" ca="1" si="1197"/>
        <v>2.1395932233708678E-3</v>
      </c>
      <c r="X1156" s="223">
        <f>MMULT(N1156:T1156,'Parameters &amp; Main Results'!$B$12:$B$18)-'Parameters &amp; Main Results'!$B$22/12+MMULT(U1156:V1156,'Parameters &amp; Main Results'!$B$20:$B$21)</f>
        <v>2.1395932233708678E-3</v>
      </c>
      <c r="Y1156" s="223">
        <f>MMULT(N1156:T1156,'Parameters &amp; Main Results'!$C$12:$C$18)-'Parameters &amp; Main Results'!$C$22/12+MMULT(U1156:V1156,'Parameters &amp; Main Results'!$C$20:$C$21)</f>
        <v>3.7931143726721303E-3</v>
      </c>
      <c r="Z1156" s="17">
        <f t="shared" ca="1" si="1182"/>
        <v>25.221242956213491</v>
      </c>
      <c r="AA1156" s="70">
        <f ca="1">Z1156/OFFSET(Z1156,'Parameters &amp; Main Results'!$B$38,0)</f>
        <v>8.9840869804984607</v>
      </c>
      <c r="AB1156" s="70">
        <f ca="1">SUMPRODUCT(Z1156:OFFSET(Z1156,'Parameters &amp; Main Results'!$B$38-1,0), 'Cash Flow Assist'!$P$11:OFFSET('Cash Flow Assist'!$P$11,'Parameters &amp; Main Results'!$B$38-1,0)  )/OFFSET(Z1156,'Parameters &amp; Main Results'!$B$38,0)</f>
        <v>2504.3573369276305</v>
      </c>
      <c r="AC1156" s="70">
        <f ca="1">SUMPRODUCT(Z1156:OFFSET(Z1156,'Parameters &amp; Main Results'!$B$38-1,0),'Parameters &amp; Main Results'!$B$42:OFFSET('Parameters &amp; Main Results'!$B$42,'Parameters &amp; Main Results'!$B$38-1,0)   )/OFFSET(Z1156,'Parameters &amp; Main Results'!$B$38,0)</f>
        <v>0</v>
      </c>
      <c r="AD1156" s="155">
        <f t="shared" si="4"/>
        <v>-0.1360426585248542</v>
      </c>
      <c r="AE1156" s="252">
        <f t="shared" ca="1" si="1192"/>
        <v>183440.43890000001</v>
      </c>
      <c r="AF1156" s="253">
        <f t="shared" ca="1" si="1194"/>
        <v>2.2880187842812601E-2</v>
      </c>
      <c r="AG1156" s="258">
        <f t="shared" ca="1" si="1195"/>
        <v>0</v>
      </c>
      <c r="AH1156" s="227" t="str">
        <f ca="1">IF(SUM(AG1156:OFFSET(AG1156,(-HoldAggressiveTime-1),0,,))=0,"Defensive","Aggressive")</f>
        <v>Defensive</v>
      </c>
    </row>
    <row r="1157" spans="1:34" ht="15" x14ac:dyDescent="0.2">
      <c r="A1157">
        <f t="shared" si="15"/>
        <v>12</v>
      </c>
      <c r="B1157">
        <f t="shared" si="16"/>
        <v>1966</v>
      </c>
      <c r="C1157" s="70">
        <f t="shared" si="1"/>
        <v>1966.9166666665794</v>
      </c>
      <c r="D1157" s="149">
        <f t="shared" si="383"/>
        <v>24503</v>
      </c>
      <c r="E1157" s="151">
        <v>32.92</v>
      </c>
      <c r="F1157" s="152">
        <v>187915.09779999999</v>
      </c>
      <c r="G1157" s="152">
        <v>2521.5965000000001</v>
      </c>
      <c r="H1157" s="152">
        <v>3318.9162593699998</v>
      </c>
      <c r="I1157" s="152">
        <v>187915.09779999999</v>
      </c>
      <c r="J1157" s="152">
        <v>32.92</v>
      </c>
      <c r="K1157" s="152">
        <v>32.92</v>
      </c>
      <c r="L1157" s="152">
        <v>35.4</v>
      </c>
      <c r="M1157" s="153">
        <v>19.505935820000001</v>
      </c>
      <c r="N1157" s="17">
        <f t="shared" ref="N1157:T1157" si="1246">F1157/F1156/$E1157*$E1156-1</f>
        <v>2.6208926419624134E-4</v>
      </c>
      <c r="O1157" s="17">
        <f t="shared" si="1246"/>
        <v>4.0947536318636235E-2</v>
      </c>
      <c r="P1157" s="17">
        <f t="shared" si="1246"/>
        <v>3.2128797101063089E-3</v>
      </c>
      <c r="Q1157" s="17">
        <f t="shared" si="1246"/>
        <v>2.6208926419624134E-4</v>
      </c>
      <c r="R1157" s="17">
        <f t="shared" si="1246"/>
        <v>0</v>
      </c>
      <c r="S1157" s="17">
        <f t="shared" si="1246"/>
        <v>0</v>
      </c>
      <c r="T1157" s="17">
        <f t="shared" si="1246"/>
        <v>-1.2150668286755595E-3</v>
      </c>
      <c r="U1157" s="241">
        <v>2.0899999999999998E-2</v>
      </c>
      <c r="V1157" s="241">
        <v>-1.32E-2</v>
      </c>
      <c r="W1157" s="223">
        <f t="shared" ca="1" si="1197"/>
        <v>8.2836542037739835E-3</v>
      </c>
      <c r="X1157" s="223">
        <f>MMULT(N1157:T1157,'Parameters &amp; Main Results'!$B$12:$B$18)-'Parameters &amp; Main Results'!$B$22/12+MMULT(U1157:V1157,'Parameters &amp; Main Results'!$B$20:$B$21)</f>
        <v>8.2836542037739835E-3</v>
      </c>
      <c r="Y1157" s="223">
        <f>MMULT(N1157:T1157,'Parameters &amp; Main Results'!$C$12:$C$18)-'Parameters &amp; Main Results'!$C$22/12+MMULT(U1157:V1157,'Parameters &amp; Main Results'!$C$20:$C$21)</f>
        <v>4.2889673029735745E-3</v>
      </c>
      <c r="Z1157" s="17">
        <f t="shared" ca="1" si="1182"/>
        <v>25.167394968489017</v>
      </c>
      <c r="AA1157" s="70">
        <f ca="1">Z1157/OFFSET(Z1157,'Parameters &amp; Main Results'!$B$38,0)</f>
        <v>8.9171710644916153</v>
      </c>
      <c r="AB1157" s="70">
        <f ca="1">SUMPRODUCT(Z1157:OFFSET(Z1157,'Parameters &amp; Main Results'!$B$38-1,0), 'Cash Flow Assist'!$P$11:OFFSET('Cash Flow Assist'!$P$11,'Parameters &amp; Main Results'!$B$38-1,0)  )/OFFSET(Z1157,'Parameters &amp; Main Results'!$B$38,0)</f>
        <v>2483.081025459946</v>
      </c>
      <c r="AC1157" s="70">
        <f ca="1">SUMPRODUCT(Z1157:OFFSET(Z1157,'Parameters &amp; Main Results'!$B$38-1,0),'Parameters &amp; Main Results'!$B$42:OFFSET('Parameters &amp; Main Results'!$B$42,'Parameters &amp; Main Results'!$B$38-1,0)   )/OFFSET(Z1157,'Parameters &amp; Main Results'!$B$38,0)</f>
        <v>0</v>
      </c>
      <c r="AD1157" s="155">
        <f t="shared" si="4"/>
        <v>-0.13581622458093001</v>
      </c>
      <c r="AE1157" s="252">
        <f t="shared" ca="1" si="1192"/>
        <v>185376.85819999999</v>
      </c>
      <c r="AF1157" s="253">
        <f t="shared" ca="1" si="1194"/>
        <v>1.3692321817546054E-2</v>
      </c>
      <c r="AG1157" s="258">
        <f t="shared" ca="1" si="1195"/>
        <v>0</v>
      </c>
      <c r="AH1157" s="227" t="str">
        <f ca="1">IF(SUM(AG1157:OFFSET(AG1157,(-HoldAggressiveTime-1),0,,))=0,"Defensive","Aggressive")</f>
        <v>Defensive</v>
      </c>
    </row>
    <row r="1158" spans="1:34" ht="15" x14ac:dyDescent="0.2">
      <c r="A1158">
        <f t="shared" si="15"/>
        <v>1</v>
      </c>
      <c r="B1158">
        <f t="shared" si="16"/>
        <v>1967</v>
      </c>
      <c r="C1158" s="70">
        <f t="shared" si="1"/>
        <v>1966.9999999999127</v>
      </c>
      <c r="D1158" s="149">
        <f t="shared" si="383"/>
        <v>24531</v>
      </c>
      <c r="E1158" s="151">
        <v>32.9</v>
      </c>
      <c r="F1158" s="152">
        <v>203171.4417</v>
      </c>
      <c r="G1158" s="152">
        <v>2555.0455000000002</v>
      </c>
      <c r="H1158" s="152">
        <v>3332.6344465699999</v>
      </c>
      <c r="I1158" s="152">
        <v>203171.4417</v>
      </c>
      <c r="J1158" s="152">
        <v>32.9</v>
      </c>
      <c r="K1158" s="152">
        <v>32.9</v>
      </c>
      <c r="L1158" s="152">
        <v>35.5</v>
      </c>
      <c r="M1158" s="153">
        <v>20.95484299</v>
      </c>
      <c r="N1158" s="17">
        <f t="shared" ref="N1158:T1158" si="1247">F1158/F1157/$E1158*$E1157-1</f>
        <v>8.1844687070149913E-2</v>
      </c>
      <c r="O1158" s="17">
        <f t="shared" si="1247"/>
        <v>1.3880975464923173E-2</v>
      </c>
      <c r="P1158" s="17">
        <f t="shared" si="1247"/>
        <v>4.743748731909303E-3</v>
      </c>
      <c r="Q1158" s="17">
        <f t="shared" si="1247"/>
        <v>8.1844687070149913E-2</v>
      </c>
      <c r="R1158" s="17">
        <f t="shared" si="1247"/>
        <v>0</v>
      </c>
      <c r="S1158" s="17">
        <f t="shared" si="1247"/>
        <v>0</v>
      </c>
      <c r="T1158" s="17">
        <f t="shared" si="1247"/>
        <v>3.4344787319906533E-3</v>
      </c>
      <c r="U1158" s="241">
        <v>8.3000000000000004E-2</v>
      </c>
      <c r="V1158" s="241">
        <v>2.2499999999999999E-2</v>
      </c>
      <c r="W1158" s="223">
        <f t="shared" ca="1" si="1197"/>
        <v>6.4289767665529934E-2</v>
      </c>
      <c r="X1158" s="223">
        <f>MMULT(N1158:T1158,'Parameters &amp; Main Results'!$B$12:$B$18)-'Parameters &amp; Main Results'!$B$22/12+MMULT(U1158:V1158,'Parameters &amp; Main Results'!$B$20:$B$21)</f>
        <v>6.4289767665529934E-2</v>
      </c>
      <c r="Y1158" s="223">
        <f>MMULT(N1158:T1158,'Parameters &amp; Main Results'!$C$12:$C$18)-'Parameters &amp; Main Results'!$C$22/12+MMULT(U1158:V1158,'Parameters &amp; Main Results'!$C$20:$C$21)</f>
        <v>7.5006649242960577E-2</v>
      </c>
      <c r="Z1158" s="17">
        <f t="shared" ca="1" si="1182"/>
        <v>24.960629742989653</v>
      </c>
      <c r="AA1158" s="70">
        <f ca="1">Z1158/OFFSET(Z1158,'Parameters &amp; Main Results'!$B$38,0)</f>
        <v>9.0164827116742288</v>
      </c>
      <c r="AB1158" s="70">
        <f ca="1">SUMPRODUCT(Z1158:OFFSET(Z1158,'Parameters &amp; Main Results'!$B$38-1,0), 'Cash Flow Assist'!$P$11:OFFSET('Cash Flow Assist'!$P$11,'Parameters &amp; Main Results'!$B$38-1,0)  )/OFFSET(Z1158,'Parameters &amp; Main Results'!$B$38,0)</f>
        <v>2523.461813599582</v>
      </c>
      <c r="AC1158" s="70">
        <f ca="1">SUMPRODUCT(Z1158:OFFSET(Z1158,'Parameters &amp; Main Results'!$B$38-1,0),'Parameters &amp; Main Results'!$B$42:OFFSET('Parameters &amp; Main Results'!$B$42,'Parameters &amp; Main Results'!$B$38-1,0)   )/OFFSET(Z1158,'Parameters &amp; Main Results'!$B$38,0)</f>
        <v>0</v>
      </c>
      <c r="AD1158" s="155">
        <f t="shared" si="4"/>
        <v>-6.5087373910655555E-2</v>
      </c>
      <c r="AE1158" s="252">
        <f t="shared" ca="1" si="1192"/>
        <v>184870.56899999999</v>
      </c>
      <c r="AF1158" s="253">
        <f t="shared" ca="1" si="1194"/>
        <v>9.8992894320566557E-2</v>
      </c>
      <c r="AG1158" s="258">
        <f t="shared" ca="1" si="1195"/>
        <v>0</v>
      </c>
      <c r="AH1158" s="227" t="str">
        <f ca="1">IF(SUM(AG1158:OFFSET(AG1158,(-HoldAggressiveTime-1),0,,))=0,"Defensive","Aggressive")</f>
        <v>Defensive</v>
      </c>
    </row>
    <row r="1159" spans="1:34" ht="15" x14ac:dyDescent="0.2">
      <c r="A1159">
        <f t="shared" si="15"/>
        <v>2</v>
      </c>
      <c r="B1159">
        <f t="shared" si="16"/>
        <v>1967</v>
      </c>
      <c r="C1159" s="70">
        <f t="shared" si="1"/>
        <v>1967.0833333332459</v>
      </c>
      <c r="D1159" s="149">
        <f t="shared" si="383"/>
        <v>24562</v>
      </c>
      <c r="E1159" s="151">
        <v>33</v>
      </c>
      <c r="F1159" s="152">
        <v>204136.8346</v>
      </c>
      <c r="G1159" s="152">
        <v>2525.1713</v>
      </c>
      <c r="H1159" s="152">
        <v>3345.74280873</v>
      </c>
      <c r="I1159" s="152">
        <v>204136.8346</v>
      </c>
      <c r="J1159" s="152">
        <v>33</v>
      </c>
      <c r="K1159" s="152">
        <v>33</v>
      </c>
      <c r="L1159" s="152">
        <v>35.5</v>
      </c>
      <c r="M1159" s="153">
        <v>20.934525839999999</v>
      </c>
      <c r="N1159" s="17">
        <f t="shared" ref="N1159:T1159" si="1248">F1159/F1158/$E1159*$E1158-1</f>
        <v>1.7069152466182569E-3</v>
      </c>
      <c r="O1159" s="17">
        <f t="shared" si="1248"/>
        <v>-1.4687109972180368E-2</v>
      </c>
      <c r="P1159" s="17">
        <f t="shared" si="1248"/>
        <v>8.9111111215545158E-4</v>
      </c>
      <c r="Q1159" s="17">
        <f t="shared" si="1248"/>
        <v>1.7069152466182569E-3</v>
      </c>
      <c r="R1159" s="17">
        <f t="shared" si="1248"/>
        <v>0</v>
      </c>
      <c r="S1159" s="17">
        <f t="shared" si="1248"/>
        <v>0</v>
      </c>
      <c r="T1159" s="17">
        <f t="shared" si="1248"/>
        <v>-3.0303030303030498E-3</v>
      </c>
      <c r="U1159" s="241">
        <v>3.3300000000000003E-2</v>
      </c>
      <c r="V1159" s="241">
        <v>-2.18E-2</v>
      </c>
      <c r="W1159" s="223">
        <f t="shared" ca="1" si="1197"/>
        <v>-1.8504173776542005E-3</v>
      </c>
      <c r="X1159" s="223">
        <f>MMULT(N1159:T1159,'Parameters &amp; Main Results'!$B$12:$B$18)-'Parameters &amp; Main Results'!$B$22/12+MMULT(U1159:V1159,'Parameters &amp; Main Results'!$B$20:$B$21)</f>
        <v>-1.8504173776542005E-3</v>
      </c>
      <c r="Y1159" s="223">
        <f>MMULT(N1159:T1159,'Parameters &amp; Main Results'!$C$12:$C$18)-'Parameters &amp; Main Results'!$C$22/12+MMULT(U1159:V1159,'Parameters &amp; Main Results'!$C$20:$C$21)</f>
        <v>2.5846058071727673E-5</v>
      </c>
      <c r="Z1159" s="17">
        <f t="shared" ca="1" si="1182"/>
        <v>23.452851376876087</v>
      </c>
      <c r="AA1159" s="70">
        <f ca="1">Z1159/OFFSET(Z1159,'Parameters &amp; Main Results'!$B$38,0)</f>
        <v>8.6866952477474868</v>
      </c>
      <c r="AB1159" s="70">
        <f ca="1">SUMPRODUCT(Z1159:OFFSET(Z1159,'Parameters &amp; Main Results'!$B$38-1,0), 'Cash Flow Assist'!$P$11:OFFSET('Cash Flow Assist'!$P$11,'Parameters &amp; Main Results'!$B$38-1,0)  )/OFFSET(Z1159,'Parameters &amp; Main Results'!$B$38,0)</f>
        <v>2579.2426470366618</v>
      </c>
      <c r="AC1159" s="70">
        <f ca="1">SUMPRODUCT(Z1159:OFFSET(Z1159,'Parameters &amp; Main Results'!$B$38-1,0),'Parameters &amp; Main Results'!$B$42:OFFSET('Parameters &amp; Main Results'!$B$42,'Parameters &amp; Main Results'!$B$38-1,0)   )/OFFSET(Z1159,'Parameters &amp; Main Results'!$B$38,0)</f>
        <v>0</v>
      </c>
      <c r="AD1159" s="155">
        <f t="shared" si="4"/>
        <v>-6.3491557294927725E-2</v>
      </c>
      <c r="AE1159" s="252">
        <f t="shared" ca="1" si="1192"/>
        <v>186049.48310000001</v>
      </c>
      <c r="AF1159" s="253">
        <f t="shared" ca="1" si="1194"/>
        <v>9.7217961580028642E-2</v>
      </c>
      <c r="AG1159" s="258">
        <f t="shared" ca="1" si="1195"/>
        <v>0</v>
      </c>
      <c r="AH1159" s="227" t="str">
        <f ca="1">IF(SUM(AG1159:OFFSET(AG1159,(-HoldAggressiveTime-1),0,,))=0,"Defensive","Aggressive")</f>
        <v>Defensive</v>
      </c>
    </row>
    <row r="1160" spans="1:34" ht="15" x14ac:dyDescent="0.2">
      <c r="A1160">
        <f t="shared" si="15"/>
        <v>3</v>
      </c>
      <c r="B1160">
        <f t="shared" si="16"/>
        <v>1967</v>
      </c>
      <c r="C1160" s="70">
        <f t="shared" si="1"/>
        <v>1967.1666666665792</v>
      </c>
      <c r="D1160" s="149">
        <f t="shared" si="383"/>
        <v>24592</v>
      </c>
      <c r="E1160" s="151">
        <v>33</v>
      </c>
      <c r="F1160" s="152">
        <v>212751.22219999999</v>
      </c>
      <c r="G1160" s="152">
        <v>2578.7638000000002</v>
      </c>
      <c r="H1160" s="152">
        <v>3358.4566313999999</v>
      </c>
      <c r="I1160" s="152">
        <v>212751.22219999999</v>
      </c>
      <c r="J1160" s="152">
        <v>33</v>
      </c>
      <c r="K1160" s="152">
        <v>33</v>
      </c>
      <c r="L1160" s="152">
        <v>35.5</v>
      </c>
      <c r="M1160" s="153">
        <v>21.630951169999999</v>
      </c>
      <c r="N1160" s="17">
        <f t="shared" ref="N1160:T1160" si="1249">F1160/F1159/$E1160*$E1159-1</f>
        <v>4.2199084828956179E-2</v>
      </c>
      <c r="O1160" s="17">
        <f t="shared" si="1249"/>
        <v>2.1223312652096205E-2</v>
      </c>
      <c r="P1160" s="17">
        <f t="shared" si="1249"/>
        <v>3.799999999051229E-3</v>
      </c>
      <c r="Q1160" s="17">
        <f t="shared" si="1249"/>
        <v>4.2199084828956179E-2</v>
      </c>
      <c r="R1160" s="17">
        <f t="shared" si="1249"/>
        <v>0</v>
      </c>
      <c r="S1160" s="17">
        <f t="shared" si="1249"/>
        <v>0</v>
      </c>
      <c r="T1160" s="17">
        <f t="shared" si="1249"/>
        <v>0</v>
      </c>
      <c r="U1160" s="241">
        <v>1.4200000000000001E-2</v>
      </c>
      <c r="V1160" s="241">
        <v>5.4000000000000003E-3</v>
      </c>
      <c r="W1160" s="223">
        <f t="shared" ca="1" si="1197"/>
        <v>3.5852309485469705E-2</v>
      </c>
      <c r="X1160" s="223">
        <f>MMULT(N1160:T1160,'Parameters &amp; Main Results'!$B$12:$B$18)-'Parameters &amp; Main Results'!$B$22/12+MMULT(U1160:V1160,'Parameters &amp; Main Results'!$B$20:$B$21)</f>
        <v>3.5852309485469705E-2</v>
      </c>
      <c r="Y1160" s="223">
        <f>MMULT(N1160:T1160,'Parameters &amp; Main Results'!$C$12:$C$18)-'Parameters &amp; Main Results'!$C$22/12+MMULT(U1160:V1160,'Parameters &amp; Main Results'!$C$20:$C$21)</f>
        <v>4.005984094460352E-2</v>
      </c>
      <c r="Z1160" s="17">
        <f t="shared" ca="1" si="1182"/>
        <v>23.496329393096161</v>
      </c>
      <c r="AA1160" s="70">
        <f ca="1">Z1160/OFFSET(Z1160,'Parameters &amp; Main Results'!$B$38,0)</f>
        <v>8.9574634025081945</v>
      </c>
      <c r="AB1160" s="70">
        <f ca="1">SUMPRODUCT(Z1160:OFFSET(Z1160,'Parameters &amp; Main Results'!$B$38-1,0), 'Cash Flow Assist'!$P$11:OFFSET('Cash Flow Assist'!$P$11,'Parameters &amp; Main Results'!$B$38-1,0)  )/OFFSET(Z1160,'Parameters &amp; Main Results'!$B$38,0)</f>
        <v>2646.8057197673506</v>
      </c>
      <c r="AC1160" s="70">
        <f ca="1">SUMPRODUCT(Z1160:OFFSET(Z1160,'Parameters &amp; Main Results'!$B$38-1,0),'Parameters &amp; Main Results'!$B$42:OFFSET('Parameters &amp; Main Results'!$B$42,'Parameters &amp; Main Results'!$B$38-1,0)   )/OFFSET(Z1160,'Parameters &amp; Main Results'!$B$38,0)</f>
        <v>0</v>
      </c>
      <c r="AD1160" s="155">
        <f t="shared" si="4"/>
        <v>-2.3971758078182748E-2</v>
      </c>
      <c r="AE1160" s="252">
        <f t="shared" ca="1" si="1192"/>
        <v>192684.3327</v>
      </c>
      <c r="AF1160" s="253">
        <f t="shared" ca="1" si="1194"/>
        <v>0.10414385652850741</v>
      </c>
      <c r="AG1160" s="258">
        <f t="shared" ca="1" si="1195"/>
        <v>0</v>
      </c>
      <c r="AH1160" s="227" t="str">
        <f ca="1">IF(SUM(AG1160:OFFSET(AG1160,(-HoldAggressiveTime-1),0,,))=0,"Defensive","Aggressive")</f>
        <v>Defensive</v>
      </c>
    </row>
    <row r="1161" spans="1:34" ht="15" x14ac:dyDescent="0.2">
      <c r="A1161">
        <f t="shared" si="15"/>
        <v>4</v>
      </c>
      <c r="B1161">
        <f t="shared" si="16"/>
        <v>1967</v>
      </c>
      <c r="C1161" s="70">
        <f t="shared" si="1"/>
        <v>1967.2499999999125</v>
      </c>
      <c r="D1161" s="149">
        <f t="shared" si="383"/>
        <v>24623</v>
      </c>
      <c r="E1161" s="151">
        <v>33.1</v>
      </c>
      <c r="F1161" s="152">
        <v>222306.8475</v>
      </c>
      <c r="G1161" s="152">
        <v>2532.8148999999999</v>
      </c>
      <c r="H1161" s="152">
        <v>3370.3791524500002</v>
      </c>
      <c r="I1161" s="152">
        <v>222306.8475</v>
      </c>
      <c r="J1161" s="152">
        <v>33.1</v>
      </c>
      <c r="K1161" s="152">
        <v>33.1</v>
      </c>
      <c r="L1161" s="152">
        <v>35.5</v>
      </c>
      <c r="M1161" s="153">
        <v>22.37265434</v>
      </c>
      <c r="N1161" s="17">
        <f t="shared" ref="N1161:T1161" si="1250">F1161/F1160/$E1161*$E1160-1</f>
        <v>4.1757707957503998E-2</v>
      </c>
      <c r="O1161" s="17">
        <f t="shared" si="1250"/>
        <v>-2.0785505350016775E-2</v>
      </c>
      <c r="P1161" s="17">
        <f t="shared" si="1250"/>
        <v>5.1812689074970386E-4</v>
      </c>
      <c r="Q1161" s="17">
        <f t="shared" si="1250"/>
        <v>4.1757707957503998E-2</v>
      </c>
      <c r="R1161" s="17">
        <f t="shared" si="1250"/>
        <v>0</v>
      </c>
      <c r="S1161" s="17">
        <f t="shared" si="1250"/>
        <v>0</v>
      </c>
      <c r="T1161" s="17">
        <f t="shared" si="1250"/>
        <v>-3.0211480362538623E-3</v>
      </c>
      <c r="U1161" s="241">
        <v>6.1999999999999998E-3</v>
      </c>
      <c r="V1161" s="241">
        <v>-2.4500000000000001E-2</v>
      </c>
      <c r="W1161" s="223">
        <f t="shared" ca="1" si="1197"/>
        <v>2.6968455829645285E-2</v>
      </c>
      <c r="X1161" s="223">
        <f>MMULT(N1161:T1161,'Parameters &amp; Main Results'!$B$12:$B$18)-'Parameters &amp; Main Results'!$B$22/12+MMULT(U1161:V1161,'Parameters &amp; Main Results'!$B$20:$B$21)</f>
        <v>2.6968455829645285E-2</v>
      </c>
      <c r="Y1161" s="223">
        <f>MMULT(N1161:T1161,'Parameters &amp; Main Results'!$C$12:$C$18)-'Parameters &amp; Main Results'!$C$22/12+MMULT(U1161:V1161,'Parameters &amp; Main Results'!$C$20:$C$21)</f>
        <v>3.546171996008525E-2</v>
      </c>
      <c r="Z1161" s="17">
        <f t="shared" ref="Z1161:Z1224" ca="1" si="1251">Z1162*(1+W1161)</f>
        <v>22.683088291580194</v>
      </c>
      <c r="AA1161" s="70">
        <f ca="1">Z1161/OFFSET(Z1161,'Parameters &amp; Main Results'!$B$38,0)</f>
        <v>8.8265971679757005</v>
      </c>
      <c r="AB1161" s="70">
        <f ca="1">SUMPRODUCT(Z1161:OFFSET(Z1161,'Parameters &amp; Main Results'!$B$38-1,0), 'Cash Flow Assist'!$P$11:OFFSET('Cash Flow Assist'!$P$11,'Parameters &amp; Main Results'!$B$38-1,0)  )/OFFSET(Z1161,'Parameters &amp; Main Results'!$B$38,0)</f>
        <v>2693.52195671048</v>
      </c>
      <c r="AC1161" s="70">
        <f ca="1">SUMPRODUCT(Z1161:OFFSET(Z1161,'Parameters &amp; Main Results'!$B$38-1,0),'Parameters &amp; Main Results'!$B$42:OFFSET('Parameters &amp; Main Results'!$B$42,'Parameters &amp; Main Results'!$B$38-1,0)   )/OFFSET(Z1161,'Parameters &amp; Main Results'!$B$38,0)</f>
        <v>0</v>
      </c>
      <c r="AD1161" s="155">
        <f t="shared" si="4"/>
        <v>0</v>
      </c>
      <c r="AE1161" s="252">
        <f t="shared" ca="1" si="1192"/>
        <v>192866.4241</v>
      </c>
      <c r="AF1161" s="253">
        <f t="shared" ca="1" si="1194"/>
        <v>0.15264670114242035</v>
      </c>
      <c r="AG1161" s="258">
        <f t="shared" ca="1" si="1195"/>
        <v>0</v>
      </c>
      <c r="AH1161" s="227" t="str">
        <f ca="1">IF(SUM(AG1161:OFFSET(AG1161,(-HoldAggressiveTime-1),0,,))=0,"Defensive","Aggressive")</f>
        <v>Defensive</v>
      </c>
    </row>
    <row r="1162" spans="1:34" ht="15" x14ac:dyDescent="0.2">
      <c r="A1162">
        <f t="shared" si="15"/>
        <v>5</v>
      </c>
      <c r="B1162">
        <f t="shared" si="16"/>
        <v>1967</v>
      </c>
      <c r="C1162" s="70">
        <f t="shared" si="1"/>
        <v>1967.3333333332457</v>
      </c>
      <c r="D1162" s="149">
        <f t="shared" si="383"/>
        <v>24653</v>
      </c>
      <c r="E1162" s="151">
        <v>33.1</v>
      </c>
      <c r="F1162" s="152">
        <v>211221.0655</v>
      </c>
      <c r="G1162" s="152">
        <v>2537.0077000000001</v>
      </c>
      <c r="H1162" s="152">
        <v>3381.1643657300001</v>
      </c>
      <c r="I1162" s="152">
        <v>211221.0655</v>
      </c>
      <c r="J1162" s="152">
        <v>33.1</v>
      </c>
      <c r="K1162" s="152">
        <v>33.1</v>
      </c>
      <c r="L1162" s="152">
        <v>35.5</v>
      </c>
      <c r="M1162" s="153">
        <v>21.116431209999998</v>
      </c>
      <c r="N1162" s="17">
        <f t="shared" ref="N1162:T1162" si="1252">F1162/F1161/$E1162*$E1161-1</f>
        <v>-4.9867028949704295E-2</v>
      </c>
      <c r="O1162" s="17">
        <f t="shared" si="1252"/>
        <v>1.6553913987162883E-3</v>
      </c>
      <c r="P1162" s="17">
        <f t="shared" si="1252"/>
        <v>3.1999999976737303E-3</v>
      </c>
      <c r="Q1162" s="17">
        <f t="shared" si="1252"/>
        <v>-4.9867028949704295E-2</v>
      </c>
      <c r="R1162" s="17">
        <f t="shared" si="1252"/>
        <v>0</v>
      </c>
      <c r="S1162" s="17">
        <f t="shared" si="1252"/>
        <v>0</v>
      </c>
      <c r="T1162" s="17">
        <f t="shared" si="1252"/>
        <v>0</v>
      </c>
      <c r="U1162" s="241">
        <v>1.7999999999999999E-2</v>
      </c>
      <c r="V1162" s="241">
        <v>1.18E-2</v>
      </c>
      <c r="W1162" s="223">
        <f t="shared" ca="1" si="1197"/>
        <v>-3.7110860099201635E-2</v>
      </c>
      <c r="X1162" s="223">
        <f>MMULT(N1162:T1162,'Parameters &amp; Main Results'!$B$12:$B$18)-'Parameters &amp; Main Results'!$B$22/12+MMULT(U1162:V1162,'Parameters &amp; Main Results'!$B$20:$B$21)</f>
        <v>-3.7110860099201635E-2</v>
      </c>
      <c r="Y1162" s="223">
        <f>MMULT(N1162:T1162,'Parameters &amp; Main Results'!$C$12:$C$18)-'Parameters &amp; Main Results'!$C$22/12+MMULT(U1162:V1162,'Parameters &amp; Main Results'!$C$20:$C$21)</f>
        <v>-4.475645358152891E-2</v>
      </c>
      <c r="Z1162" s="17">
        <f t="shared" ca="1" si="1251"/>
        <v>22.087424557997224</v>
      </c>
      <c r="AA1162" s="70">
        <f ca="1">Z1162/OFFSET(Z1162,'Parameters &amp; Main Results'!$B$38,0)</f>
        <v>8.5342061673344976</v>
      </c>
      <c r="AB1162" s="70">
        <f ca="1">SUMPRODUCT(Z1162:OFFSET(Z1162,'Parameters &amp; Main Results'!$B$38-1,0), 'Cash Flow Assist'!$P$11:OFFSET('Cash Flow Assist'!$P$11,'Parameters &amp; Main Results'!$B$38-1,0)  )/OFFSET(Z1162,'Parameters &amp; Main Results'!$B$38,0)</f>
        <v>2666.7584296886653</v>
      </c>
      <c r="AC1162" s="70">
        <f ca="1">SUMPRODUCT(Z1162:OFFSET(Z1162,'Parameters &amp; Main Results'!$B$38-1,0),'Parameters &amp; Main Results'!$B$42:OFFSET('Parameters &amp; Main Results'!$B$42,'Parameters &amp; Main Results'!$B$38-1,0)   )/OFFSET(Z1162,'Parameters &amp; Main Results'!$B$38,0)</f>
        <v>0</v>
      </c>
      <c r="AD1162" s="155">
        <f t="shared" si="4"/>
        <v>-4.9867028949704295E-2</v>
      </c>
      <c r="AE1162" s="252">
        <f t="shared" ca="1" si="1192"/>
        <v>190533.6911</v>
      </c>
      <c r="AF1162" s="253">
        <f t="shared" ca="1" si="1194"/>
        <v>0.10857593888286354</v>
      </c>
      <c r="AG1162" s="258">
        <f t="shared" ca="1" si="1195"/>
        <v>0</v>
      </c>
      <c r="AH1162" s="227" t="str">
        <f ca="1">IF(SUM(AG1162:OFFSET(AG1162,(-HoldAggressiveTime-1),0,,))=0,"Defensive","Aggressive")</f>
        <v>Defensive</v>
      </c>
    </row>
    <row r="1163" spans="1:34" ht="15" x14ac:dyDescent="0.2">
      <c r="A1163">
        <f t="shared" si="15"/>
        <v>6</v>
      </c>
      <c r="B1163">
        <f t="shared" si="16"/>
        <v>1967</v>
      </c>
      <c r="C1163" s="70">
        <f t="shared" si="1"/>
        <v>1967.416666666579</v>
      </c>
      <c r="D1163" s="149">
        <f t="shared" si="383"/>
        <v>24684</v>
      </c>
      <c r="E1163" s="151">
        <v>33.299999999999997</v>
      </c>
      <c r="F1163" s="152">
        <v>215493.16269999999</v>
      </c>
      <c r="G1163" s="152">
        <v>2467.9209000000001</v>
      </c>
      <c r="H1163" s="152">
        <v>3391.30785883</v>
      </c>
      <c r="I1163" s="152">
        <v>215493.16269999999</v>
      </c>
      <c r="J1163" s="152">
        <v>33.299999999999997</v>
      </c>
      <c r="K1163" s="152">
        <v>33.299999999999997</v>
      </c>
      <c r="L1163" s="152">
        <v>35.5</v>
      </c>
      <c r="M1163" s="153">
        <v>21.365876929999999</v>
      </c>
      <c r="N1163" s="17">
        <f t="shared" ref="N1163:T1163" si="1253">F1163/F1162/$E1163*$E1162-1</f>
        <v>1.40982338268274E-2</v>
      </c>
      <c r="O1163" s="17">
        <f t="shared" si="1253"/>
        <v>-3.3074061126321164E-2</v>
      </c>
      <c r="P1163" s="17">
        <f t="shared" si="1253"/>
        <v>-3.0240240231979021E-3</v>
      </c>
      <c r="Q1163" s="17">
        <f t="shared" si="1253"/>
        <v>1.40982338268274E-2</v>
      </c>
      <c r="R1163" s="17">
        <f t="shared" si="1253"/>
        <v>0</v>
      </c>
      <c r="S1163" s="17">
        <f t="shared" si="1253"/>
        <v>0</v>
      </c>
      <c r="T1163" s="17">
        <f t="shared" si="1253"/>
        <v>-6.0060060060058706E-3</v>
      </c>
      <c r="U1163" s="241">
        <v>5.91E-2</v>
      </c>
      <c r="V1163" s="241">
        <v>8.5000000000000006E-3</v>
      </c>
      <c r="W1163" s="223">
        <f t="shared" ca="1" si="1197"/>
        <v>3.6168961778893565E-3</v>
      </c>
      <c r="X1163" s="223">
        <f>MMULT(N1163:T1163,'Parameters &amp; Main Results'!$B$12:$B$18)-'Parameters &amp; Main Results'!$B$22/12+MMULT(U1163:V1163,'Parameters &amp; Main Results'!$B$20:$B$21)</f>
        <v>3.6168961778893565E-3</v>
      </c>
      <c r="Y1163" s="223">
        <f>MMULT(N1163:T1163,'Parameters &amp; Main Results'!$C$12:$C$18)-'Parameters &amp; Main Results'!$C$22/12+MMULT(U1163:V1163,'Parameters &amp; Main Results'!$C$20:$C$21)</f>
        <v>9.3393376648458776E-3</v>
      </c>
      <c r="Z1163" s="17">
        <f t="shared" ca="1" si="1251"/>
        <v>22.93869942314728</v>
      </c>
      <c r="AA1163" s="70">
        <f ca="1">Z1163/OFFSET(Z1163,'Parameters &amp; Main Results'!$B$38,0)</f>
        <v>8.5216063256521313</v>
      </c>
      <c r="AB1163" s="70">
        <f ca="1">SUMPRODUCT(Z1163:OFFSET(Z1163,'Parameters &amp; Main Results'!$B$38-1,0), 'Cash Flow Assist'!$P$11:OFFSET('Cash Flow Assist'!$P$11,'Parameters &amp; Main Results'!$B$38-1,0)  )/OFFSET(Z1163,'Parameters &amp; Main Results'!$B$38,0)</f>
        <v>2556.7577649943751</v>
      </c>
      <c r="AC1163" s="70">
        <f ca="1">SUMPRODUCT(Z1163:OFFSET(Z1163,'Parameters &amp; Main Results'!$B$38-1,0),'Parameters &amp; Main Results'!$B$42:OFFSET('Parameters &amp; Main Results'!$B$42,'Parameters &amp; Main Results'!$B$38-1,0)   )/OFFSET(Z1163,'Parameters &amp; Main Results'!$B$38,0)</f>
        <v>0</v>
      </c>
      <c r="AD1163" s="155">
        <f t="shared" si="4"/>
        <v>-3.6471832157259021E-2</v>
      </c>
      <c r="AE1163" s="252">
        <f t="shared" ca="1" si="1192"/>
        <v>197538.451</v>
      </c>
      <c r="AF1163" s="253">
        <f t="shared" ca="1" si="1194"/>
        <v>9.0892236975169891E-2</v>
      </c>
      <c r="AG1163" s="258">
        <f t="shared" ca="1" si="1195"/>
        <v>0</v>
      </c>
      <c r="AH1163" s="227" t="str">
        <f ca="1">IF(SUM(AG1163:OFFSET(AG1163,(-HoldAggressiveTime-1),0,,))=0,"Defensive","Aggressive")</f>
        <v>Defensive</v>
      </c>
    </row>
    <row r="1164" spans="1:34" ht="15" x14ac:dyDescent="0.2">
      <c r="A1164">
        <f t="shared" si="15"/>
        <v>7</v>
      </c>
      <c r="B1164">
        <f t="shared" si="16"/>
        <v>1967</v>
      </c>
      <c r="C1164" s="70">
        <f t="shared" si="1"/>
        <v>1967.4999999999122</v>
      </c>
      <c r="D1164" s="149">
        <f t="shared" si="383"/>
        <v>24715</v>
      </c>
      <c r="E1164" s="151">
        <v>33.4</v>
      </c>
      <c r="F1164" s="152">
        <v>225842.71100000001</v>
      </c>
      <c r="G1164" s="152">
        <v>2490.1149999999998</v>
      </c>
      <c r="H1164" s="152">
        <v>3401.31221701</v>
      </c>
      <c r="I1164" s="152">
        <v>225842.71100000001</v>
      </c>
      <c r="J1164" s="152">
        <v>33.4</v>
      </c>
      <c r="K1164" s="152">
        <v>33.4</v>
      </c>
      <c r="L1164" s="152">
        <v>35.5</v>
      </c>
      <c r="M1164" s="153">
        <v>22.212101860000001</v>
      </c>
      <c r="N1164" s="17">
        <f t="shared" ref="N1164:T1164" si="1254">F1164/F1163/$E1164*$E1163-1</f>
        <v>4.4889463764703041E-2</v>
      </c>
      <c r="O1164" s="17">
        <f t="shared" si="1254"/>
        <v>5.9720981609512336E-3</v>
      </c>
      <c r="P1164" s="17">
        <f t="shared" si="1254"/>
        <v>-5.2844312420474715E-5</v>
      </c>
      <c r="Q1164" s="17">
        <f t="shared" si="1254"/>
        <v>4.4889463764703041E-2</v>
      </c>
      <c r="R1164" s="17">
        <f t="shared" si="1254"/>
        <v>0</v>
      </c>
      <c r="S1164" s="17">
        <f t="shared" si="1254"/>
        <v>0</v>
      </c>
      <c r="T1164" s="17">
        <f t="shared" si="1254"/>
        <v>-2.9940119760479833E-3</v>
      </c>
      <c r="U1164" s="241">
        <v>3.1E-2</v>
      </c>
      <c r="V1164" s="241">
        <v>2.7199999999999998E-2</v>
      </c>
      <c r="W1164" s="223">
        <f t="shared" ca="1" si="1197"/>
        <v>3.467015019024846E-2</v>
      </c>
      <c r="X1164" s="223">
        <f>MMULT(N1164:T1164,'Parameters &amp; Main Results'!$B$12:$B$18)-'Parameters &amp; Main Results'!$B$22/12+MMULT(U1164:V1164,'Parameters &amp; Main Results'!$B$20:$B$21)</f>
        <v>3.467015019024846E-2</v>
      </c>
      <c r="Y1164" s="223">
        <f>MMULT(N1164:T1164,'Parameters &amp; Main Results'!$C$12:$C$18)-'Parameters &amp; Main Results'!$C$22/12+MMULT(U1164:V1164,'Parameters &amp; Main Results'!$C$20:$C$21)</f>
        <v>4.0956060537661196E-2</v>
      </c>
      <c r="Z1164" s="17">
        <f t="shared" ca="1" si="1251"/>
        <v>22.856031530064474</v>
      </c>
      <c r="AA1164" s="70">
        <f ca="1">Z1164/OFFSET(Z1164,'Parameters &amp; Main Results'!$B$38,0)</f>
        <v>8.7675175040952578</v>
      </c>
      <c r="AB1164" s="70">
        <f ca="1">SUMPRODUCT(Z1164:OFFSET(Z1164,'Parameters &amp; Main Results'!$B$38-1,0), 'Cash Flow Assist'!$P$11:OFFSET('Cash Flow Assist'!$P$11,'Parameters &amp; Main Results'!$B$38-1,0)  )/OFFSET(Z1164,'Parameters &amp; Main Results'!$B$38,0)</f>
        <v>2632.2868160142571</v>
      </c>
      <c r="AC1164" s="70">
        <f ca="1">SUMPRODUCT(Z1164:OFFSET(Z1164,'Parameters &amp; Main Results'!$B$38-1,0),'Parameters &amp; Main Results'!$B$42:OFFSET('Parameters &amp; Main Results'!$B$42,'Parameters &amp; Main Results'!$B$38-1,0)   )/OFFSET(Z1164,'Parameters &amp; Main Results'!$B$38,0)</f>
        <v>0</v>
      </c>
      <c r="AD1164" s="155">
        <f t="shared" si="4"/>
        <v>0</v>
      </c>
      <c r="AE1164" s="252">
        <f t="shared" ca="1" si="1192"/>
        <v>196490.7187</v>
      </c>
      <c r="AF1164" s="253">
        <f t="shared" ca="1" si="1194"/>
        <v>0.14938106234327705</v>
      </c>
      <c r="AG1164" s="258">
        <f t="shared" ca="1" si="1195"/>
        <v>0</v>
      </c>
      <c r="AH1164" s="227" t="str">
        <f ca="1">IF(SUM(AG1164:OFFSET(AG1164,(-HoldAggressiveTime-1),0,,))=0,"Defensive","Aggressive")</f>
        <v>Defensive</v>
      </c>
    </row>
    <row r="1165" spans="1:34" ht="15" x14ac:dyDescent="0.2">
      <c r="A1165">
        <f t="shared" si="15"/>
        <v>8</v>
      </c>
      <c r="B1165">
        <f t="shared" si="16"/>
        <v>1967</v>
      </c>
      <c r="C1165" s="70">
        <f t="shared" si="1"/>
        <v>1967.5833333332455</v>
      </c>
      <c r="D1165" s="149">
        <f t="shared" si="383"/>
        <v>24745</v>
      </c>
      <c r="E1165" s="151">
        <v>33.5</v>
      </c>
      <c r="F1165" s="152">
        <v>231695.47089999999</v>
      </c>
      <c r="G1165" s="152">
        <v>2479.7739000000001</v>
      </c>
      <c r="H1165" s="152">
        <v>3413.2451540400002</v>
      </c>
      <c r="I1165" s="152">
        <v>231695.47089999999</v>
      </c>
      <c r="J1165" s="152">
        <v>33.5</v>
      </c>
      <c r="K1165" s="152">
        <v>33.5</v>
      </c>
      <c r="L1165" s="152">
        <v>35.5</v>
      </c>
      <c r="M1165" s="153">
        <v>21.832446999999998</v>
      </c>
      <c r="N1165" s="17">
        <f t="shared" ref="N1165:T1165" si="1255">F1165/F1164/$E1165*$E1164-1</f>
        <v>2.285277043391809E-2</v>
      </c>
      <c r="O1165" s="17">
        <f t="shared" si="1255"/>
        <v>-7.1255384386880172E-3</v>
      </c>
      <c r="P1165" s="17">
        <f t="shared" si="1255"/>
        <v>5.1278607023519385E-4</v>
      </c>
      <c r="Q1165" s="17">
        <f t="shared" si="1255"/>
        <v>2.285277043391809E-2</v>
      </c>
      <c r="R1165" s="17">
        <f t="shared" si="1255"/>
        <v>0</v>
      </c>
      <c r="S1165" s="17">
        <f t="shared" si="1255"/>
        <v>0</v>
      </c>
      <c r="T1165" s="17">
        <f t="shared" si="1255"/>
        <v>-2.9850746268657025E-3</v>
      </c>
      <c r="U1165" s="241">
        <v>3.8999999999999998E-3</v>
      </c>
      <c r="V1165" s="241">
        <v>1.52E-2</v>
      </c>
      <c r="W1165" s="223">
        <f t="shared" ca="1" si="1197"/>
        <v>1.5523549739691011E-2</v>
      </c>
      <c r="X1165" s="223">
        <f>MMULT(N1165:T1165,'Parameters &amp; Main Results'!$B$12:$B$18)-'Parameters &amp; Main Results'!$B$22/12+MMULT(U1165:V1165,'Parameters &amp; Main Results'!$B$20:$B$21)</f>
        <v>1.5523549739691011E-2</v>
      </c>
      <c r="Y1165" s="223">
        <f>MMULT(N1165:T1165,'Parameters &amp; Main Results'!$C$12:$C$18)-'Parameters &amp; Main Results'!$C$22/12+MMULT(U1165:V1165,'Parameters &amp; Main Results'!$C$20:$C$21)</f>
        <v>1.9813272879990813E-2</v>
      </c>
      <c r="Z1165" s="17">
        <f t="shared" ca="1" si="1251"/>
        <v>22.09016228588585</v>
      </c>
      <c r="AA1165" s="70">
        <f ca="1">Z1165/OFFSET(Z1165,'Parameters &amp; Main Results'!$B$38,0)</f>
        <v>8.5842494171516304</v>
      </c>
      <c r="AB1165" s="70">
        <f ca="1">SUMPRODUCT(Z1165:OFFSET(Z1165,'Parameters &amp; Main Results'!$B$38-1,0), 'Cash Flow Assist'!$P$11:OFFSET('Cash Flow Assist'!$P$11,'Parameters &amp; Main Results'!$B$38-1,0)  )/OFFSET(Z1165,'Parameters &amp; Main Results'!$B$38,0)</f>
        <v>2658.7492270291787</v>
      </c>
      <c r="AC1165" s="70">
        <f ca="1">SUMPRODUCT(Z1165:OFFSET(Z1165,'Parameters &amp; Main Results'!$B$38-1,0),'Parameters &amp; Main Results'!$B$42:OFFSET('Parameters &amp; Main Results'!$B$42,'Parameters &amp; Main Results'!$B$38-1,0)   )/OFFSET(Z1165,'Parameters &amp; Main Results'!$B$38,0)</f>
        <v>0</v>
      </c>
      <c r="AD1165" s="155">
        <f t="shared" si="4"/>
        <v>0</v>
      </c>
      <c r="AE1165" s="252">
        <f t="shared" ca="1" si="1192"/>
        <v>187417.98970000001</v>
      </c>
      <c r="AF1165" s="253">
        <f t="shared" ca="1" si="1194"/>
        <v>0.23624989933396975</v>
      </c>
      <c r="AG1165" s="258">
        <f t="shared" ca="1" si="1195"/>
        <v>0</v>
      </c>
      <c r="AH1165" s="227" t="str">
        <f ca="1">IF(SUM(AG1165:OFFSET(AG1165,(-HoldAggressiveTime-1),0,,))=0,"Defensive","Aggressive")</f>
        <v>Defensive</v>
      </c>
    </row>
    <row r="1166" spans="1:34" ht="15" x14ac:dyDescent="0.2">
      <c r="A1166">
        <f t="shared" si="15"/>
        <v>9</v>
      </c>
      <c r="B1166">
        <f t="shared" si="16"/>
        <v>1967</v>
      </c>
      <c r="C1166" s="70">
        <f t="shared" si="1"/>
        <v>1967.6666666665787</v>
      </c>
      <c r="D1166" s="149">
        <f t="shared" si="383"/>
        <v>24776</v>
      </c>
      <c r="E1166" s="151">
        <v>33.6</v>
      </c>
      <c r="F1166" s="152">
        <v>231695.47089999999</v>
      </c>
      <c r="G1166" s="152">
        <v>2483.0304000000001</v>
      </c>
      <c r="H1166" s="152">
        <v>3425.3906180499998</v>
      </c>
      <c r="I1166" s="152">
        <v>231695.47089999999</v>
      </c>
      <c r="J1166" s="152">
        <v>33.6</v>
      </c>
      <c r="K1166" s="152">
        <v>33.6</v>
      </c>
      <c r="L1166" s="152">
        <v>35.5</v>
      </c>
      <c r="M1166" s="153">
        <v>22.33741878</v>
      </c>
      <c r="N1166" s="17">
        <f t="shared" ref="N1166:T1166" si="1256">F1166/F1165/$E1166*$E1165-1</f>
        <v>-2.9761904761905766E-3</v>
      </c>
      <c r="O1166" s="17">
        <f t="shared" si="1256"/>
        <v>-1.666874318086653E-3</v>
      </c>
      <c r="P1166" s="17">
        <f t="shared" si="1256"/>
        <v>5.7155258039931489E-4</v>
      </c>
      <c r="Q1166" s="17">
        <f t="shared" si="1256"/>
        <v>-2.9761904761905766E-3</v>
      </c>
      <c r="R1166" s="17">
        <f t="shared" si="1256"/>
        <v>0</v>
      </c>
      <c r="S1166" s="17">
        <f t="shared" si="1256"/>
        <v>0</v>
      </c>
      <c r="T1166" s="17">
        <f t="shared" si="1256"/>
        <v>-2.9761904761905766E-3</v>
      </c>
      <c r="U1166" s="241">
        <v>3.0200000000000001E-2</v>
      </c>
      <c r="V1166" s="241">
        <v>-2.4199999999999999E-2</v>
      </c>
      <c r="W1166" s="223">
        <f t="shared" ca="1" si="1197"/>
        <v>-2.7559939112364587E-3</v>
      </c>
      <c r="X1166" s="223">
        <f>MMULT(N1166:T1166,'Parameters &amp; Main Results'!$B$12:$B$18)-'Parameters &amp; Main Results'!$B$22/12+MMULT(U1166:V1166,'Parameters &amp; Main Results'!$B$20:$B$21)</f>
        <v>-2.7559939112364587E-3</v>
      </c>
      <c r="Y1166" s="223">
        <f>MMULT(N1166:T1166,'Parameters &amp; Main Results'!$C$12:$C$18)-'Parameters &amp; Main Results'!$C$22/12+MMULT(U1166:V1166,'Parameters &amp; Main Results'!$C$20:$C$21)</f>
        <v>-2.8869255270468513E-3</v>
      </c>
      <c r="Z1166" s="17">
        <f t="shared" ca="1" si="1251"/>
        <v>21.752486480050823</v>
      </c>
      <c r="AA1166" s="70">
        <f ca="1">Z1166/OFFSET(Z1166,'Parameters &amp; Main Results'!$B$38,0)</f>
        <v>8.5479473750374115</v>
      </c>
      <c r="AB1166" s="70">
        <f ca="1">SUMPRODUCT(Z1166:OFFSET(Z1166,'Parameters &amp; Main Results'!$B$38-1,0), 'Cash Flow Assist'!$P$11:OFFSET('Cash Flow Assist'!$P$11,'Parameters &amp; Main Results'!$B$38-1,0)  )/OFFSET(Z1166,'Parameters &amp; Main Results'!$B$38,0)</f>
        <v>2680.9348805560207</v>
      </c>
      <c r="AC1166" s="70">
        <f ca="1">SUMPRODUCT(Z1166:OFFSET(Z1166,'Parameters &amp; Main Results'!$B$38-1,0),'Parameters &amp; Main Results'!$B$42:OFFSET('Parameters &amp; Main Results'!$B$42,'Parameters &amp; Main Results'!$B$38-1,0)   )/OFFSET(Z1166,'Parameters &amp; Main Results'!$B$38,0)</f>
        <v>0</v>
      </c>
      <c r="AD1166" s="155">
        <f t="shared" si="4"/>
        <v>-2.9761904761905766E-3</v>
      </c>
      <c r="AE1166" s="252">
        <f t="shared" ca="1" si="1192"/>
        <v>190429.4437</v>
      </c>
      <c r="AF1166" s="253">
        <f t="shared" ca="1" si="1194"/>
        <v>0.21669982539575092</v>
      </c>
      <c r="AG1166" s="258">
        <f t="shared" ca="1" si="1195"/>
        <v>0</v>
      </c>
      <c r="AH1166" s="227" t="str">
        <f ca="1">IF(SUM(AG1166:OFFSET(AG1166,(-HoldAggressiveTime-1),0,,))=0,"Defensive","Aggressive")</f>
        <v>Defensive</v>
      </c>
    </row>
    <row r="1167" spans="1:34" ht="15" x14ac:dyDescent="0.2">
      <c r="A1167">
        <f t="shared" si="15"/>
        <v>10</v>
      </c>
      <c r="B1167">
        <f t="shared" si="16"/>
        <v>1967</v>
      </c>
      <c r="C1167" s="70">
        <f t="shared" si="1"/>
        <v>1967.749999999912</v>
      </c>
      <c r="D1167" s="149">
        <f t="shared" si="383"/>
        <v>24806</v>
      </c>
      <c r="E1167" s="151">
        <v>33.700000000000003</v>
      </c>
      <c r="F1167" s="152">
        <v>225546.3714</v>
      </c>
      <c r="G1167" s="152">
        <v>2431.8420999999998</v>
      </c>
      <c r="H1167" s="152">
        <v>3438.0074734899999</v>
      </c>
      <c r="I1167" s="152">
        <v>225546.3714</v>
      </c>
      <c r="J1167" s="152">
        <v>33.700000000000003</v>
      </c>
      <c r="K1167" s="152">
        <v>33.700000000000003</v>
      </c>
      <c r="L1167" s="152">
        <v>35.5</v>
      </c>
      <c r="M1167" s="153">
        <v>21.662177549999999</v>
      </c>
      <c r="N1167" s="17">
        <f t="shared" ref="N1167:T1167" si="1257">F1167/F1166/$E1167*$E1166-1</f>
        <v>-2.9428182346350806E-2</v>
      </c>
      <c r="O1167" s="17">
        <f t="shared" si="1257"/>
        <v>-2.3521439231951824E-2</v>
      </c>
      <c r="P1167" s="17">
        <f t="shared" si="1257"/>
        <v>7.0504450946873298E-4</v>
      </c>
      <c r="Q1167" s="17">
        <f t="shared" si="1257"/>
        <v>-2.9428182346350806E-2</v>
      </c>
      <c r="R1167" s="17">
        <f t="shared" si="1257"/>
        <v>0</v>
      </c>
      <c r="S1167" s="17">
        <f t="shared" si="1257"/>
        <v>0</v>
      </c>
      <c r="T1167" s="17">
        <f t="shared" si="1257"/>
        <v>-2.9673590504450953E-3</v>
      </c>
      <c r="U1167" s="241">
        <v>1.38E-2</v>
      </c>
      <c r="V1167" s="241">
        <v>-3.2199999999999999E-2</v>
      </c>
      <c r="W1167" s="223">
        <f t="shared" ca="1" si="1197"/>
        <v>-2.6965459225342391E-2</v>
      </c>
      <c r="X1167" s="223">
        <f>MMULT(N1167:T1167,'Parameters &amp; Main Results'!$B$12:$B$18)-'Parameters &amp; Main Results'!$B$22/12+MMULT(U1167:V1167,'Parameters &amp; Main Results'!$B$20:$B$21)</f>
        <v>-2.6965459225342391E-2</v>
      </c>
      <c r="Y1167" s="223">
        <f>MMULT(N1167:T1167,'Parameters &amp; Main Results'!$C$12:$C$18)-'Parameters &amp; Main Results'!$C$22/12+MMULT(U1167:V1167,'Parameters &amp; Main Results'!$C$20:$C$21)</f>
        <v>-2.8879174701577578E-2</v>
      </c>
      <c r="Z1167" s="17">
        <f t="shared" ca="1" si="1251"/>
        <v>21.812601878014856</v>
      </c>
      <c r="AA1167" s="70">
        <f ca="1">Z1167/OFFSET(Z1167,'Parameters &amp; Main Results'!$B$38,0)</f>
        <v>8.7352866564147789</v>
      </c>
      <c r="AB1167" s="70">
        <f ca="1">SUMPRODUCT(Z1167:OFFSET(Z1167,'Parameters &amp; Main Results'!$B$38-1,0), 'Cash Flow Assist'!$P$11:OFFSET('Cash Flow Assist'!$P$11,'Parameters &amp; Main Results'!$B$38-1,0)  )/OFFSET(Z1167,'Parameters &amp; Main Results'!$B$38,0)</f>
        <v>2724.4483388992157</v>
      </c>
      <c r="AC1167" s="70">
        <f ca="1">SUMPRODUCT(Z1167:OFFSET(Z1167,'Parameters &amp; Main Results'!$B$38-1,0),'Parameters &amp; Main Results'!$B$42:OFFSET('Parameters &amp; Main Results'!$B$42,'Parameters &amp; Main Results'!$B$38-1,0)   )/OFFSET(Z1167,'Parameters &amp; Main Results'!$B$38,0)</f>
        <v>0</v>
      </c>
      <c r="AD1167" s="155">
        <f t="shared" si="4"/>
        <v>-3.2316788946510577E-2</v>
      </c>
      <c r="AE1167" s="252">
        <f t="shared" ca="1" si="1192"/>
        <v>195213.20370000001</v>
      </c>
      <c r="AF1167" s="253">
        <f t="shared" ca="1" si="1194"/>
        <v>0.15538481580690328</v>
      </c>
      <c r="AG1167" s="258">
        <f t="shared" ca="1" si="1195"/>
        <v>0</v>
      </c>
      <c r="AH1167" s="227" t="str">
        <f ca="1">IF(SUM(AG1167:OFFSET(AG1167,(-HoldAggressiveTime-1),0,,))=0,"Defensive","Aggressive")</f>
        <v>Defensive</v>
      </c>
    </row>
    <row r="1168" spans="1:34" ht="15" x14ac:dyDescent="0.2">
      <c r="A1168">
        <f t="shared" si="15"/>
        <v>11</v>
      </c>
      <c r="B1168">
        <f t="shared" si="16"/>
        <v>1967</v>
      </c>
      <c r="C1168" s="70">
        <f t="shared" si="1"/>
        <v>1967.8333333332453</v>
      </c>
      <c r="D1168" s="149">
        <f t="shared" si="383"/>
        <v>24837</v>
      </c>
      <c r="E1168" s="151">
        <v>33.9</v>
      </c>
      <c r="F1168" s="152">
        <v>226371.7329</v>
      </c>
      <c r="G1168" s="152">
        <v>2424.7188999999998</v>
      </c>
      <c r="H1168" s="152">
        <v>3451.0719018899999</v>
      </c>
      <c r="I1168" s="152">
        <v>226371.7329</v>
      </c>
      <c r="J1168" s="152">
        <v>33.9</v>
      </c>
      <c r="K1168" s="152">
        <v>33.9</v>
      </c>
      <c r="L1168" s="152">
        <v>35.5</v>
      </c>
      <c r="M1168" s="153">
        <v>21.570598740000001</v>
      </c>
      <c r="N1168" s="17">
        <f t="shared" ref="N1168:T1168" si="1258">F1168/F1167/$E1168*$E1167-1</f>
        <v>-2.2619071396311474E-3</v>
      </c>
      <c r="O1168" s="17">
        <f t="shared" si="1258"/>
        <v>-8.8115615128494529E-3</v>
      </c>
      <c r="P1168" s="17">
        <f t="shared" si="1258"/>
        <v>-2.1221238935917874E-3</v>
      </c>
      <c r="Q1168" s="17">
        <f t="shared" si="1258"/>
        <v>-2.2619071396311474E-3</v>
      </c>
      <c r="R1168" s="17">
        <f t="shared" si="1258"/>
        <v>0</v>
      </c>
      <c r="S1168" s="17">
        <f t="shared" si="1258"/>
        <v>0</v>
      </c>
      <c r="T1168" s="17">
        <f t="shared" si="1258"/>
        <v>-5.8997050147492347E-3</v>
      </c>
      <c r="U1168" s="241">
        <v>1.6000000000000001E-3</v>
      </c>
      <c r="V1168" s="241">
        <v>-1.6899999999999998E-2</v>
      </c>
      <c r="W1168" s="223">
        <f t="shared" ca="1" si="1197"/>
        <v>-3.7953945746973796E-3</v>
      </c>
      <c r="X1168" s="223">
        <f>MMULT(N1168:T1168,'Parameters &amp; Main Results'!$B$12:$B$18)-'Parameters &amp; Main Results'!$B$22/12+MMULT(U1168:V1168,'Parameters &amp; Main Results'!$B$20:$B$21)</f>
        <v>-3.7953945746973796E-3</v>
      </c>
      <c r="Y1168" s="223">
        <f>MMULT(N1168:T1168,'Parameters &amp; Main Results'!$C$12:$C$18)-'Parameters &amp; Main Results'!$C$22/12+MMULT(U1168:V1168,'Parameters &amp; Main Results'!$C$20:$C$21)</f>
        <v>-2.9585392436196449E-3</v>
      </c>
      <c r="Z1168" s="17">
        <f t="shared" ca="1" si="1251"/>
        <v>22.417088976768788</v>
      </c>
      <c r="AA1168" s="70">
        <f ca="1">Z1168/OFFSET(Z1168,'Parameters &amp; Main Results'!$B$38,0)</f>
        <v>8.7865223369269856</v>
      </c>
      <c r="AB1168" s="70">
        <f ca="1">SUMPRODUCT(Z1168:OFFSET(Z1168,'Parameters &amp; Main Results'!$B$38-1,0), 'Cash Flow Assist'!$P$11:OFFSET('Cash Flow Assist'!$P$11,'Parameters &amp; Main Results'!$B$38-1,0)  )/OFFSET(Z1168,'Parameters &amp; Main Results'!$B$38,0)</f>
        <v>2658.9604802408921</v>
      </c>
      <c r="AC1168" s="70">
        <f ca="1">SUMPRODUCT(Z1168:OFFSET(Z1168,'Parameters &amp; Main Results'!$B$38-1,0),'Parameters &amp; Main Results'!$B$42:OFFSET('Parameters &amp; Main Results'!$B$42,'Parameters &amp; Main Results'!$B$38-1,0)   )/OFFSET(Z1168,'Parameters &amp; Main Results'!$B$38,0)</f>
        <v>0</v>
      </c>
      <c r="AD1168" s="155">
        <f t="shared" si="4"/>
        <v>-3.4505598510493618E-2</v>
      </c>
      <c r="AE1168" s="252">
        <f t="shared" ca="1" si="1192"/>
        <v>201958.21789999999</v>
      </c>
      <c r="AF1168" s="253">
        <f t="shared" ca="1" si="1194"/>
        <v>0.12088398904415176</v>
      </c>
      <c r="AG1168" s="258">
        <f t="shared" ca="1" si="1195"/>
        <v>0</v>
      </c>
      <c r="AH1168" s="227" t="str">
        <f ca="1">IF(SUM(AG1168:OFFSET(AG1168,(-HoldAggressiveTime-1),0,,))=0,"Defensive","Aggressive")</f>
        <v>Defensive</v>
      </c>
    </row>
    <row r="1169" spans="1:34" ht="15" x14ac:dyDescent="0.2">
      <c r="A1169">
        <f t="shared" si="15"/>
        <v>12</v>
      </c>
      <c r="B1169">
        <f t="shared" si="16"/>
        <v>1967</v>
      </c>
      <c r="C1169" s="70">
        <f t="shared" si="1"/>
        <v>1967.9166666665785</v>
      </c>
      <c r="D1169" s="149">
        <f t="shared" si="383"/>
        <v>24868</v>
      </c>
      <c r="E1169" s="151">
        <v>34</v>
      </c>
      <c r="F1169" s="152">
        <v>232906.61979999999</v>
      </c>
      <c r="G1169" s="152">
        <v>2443.7530000000002</v>
      </c>
      <c r="H1169" s="152">
        <v>3464.6748769699998</v>
      </c>
      <c r="I1169" s="152">
        <v>232906.61979999999</v>
      </c>
      <c r="J1169" s="152">
        <v>34</v>
      </c>
      <c r="K1169" s="152">
        <v>34</v>
      </c>
      <c r="L1169" s="152">
        <v>35.5</v>
      </c>
      <c r="M1169" s="153">
        <v>21.93647498</v>
      </c>
      <c r="N1169" s="17">
        <f t="shared" ref="N1169:T1169" si="1259">F1169/F1168/$E1169*$E1168-1</f>
        <v>2.5841863535957188E-2</v>
      </c>
      <c r="O1169" s="17">
        <f t="shared" si="1259"/>
        <v>4.8857585827664085E-3</v>
      </c>
      <c r="P1169" s="17">
        <f t="shared" si="1259"/>
        <v>9.888970588378676E-4</v>
      </c>
      <c r="Q1169" s="17">
        <f t="shared" si="1259"/>
        <v>2.5841863535957188E-2</v>
      </c>
      <c r="R1169" s="17">
        <f t="shared" si="1259"/>
        <v>0</v>
      </c>
      <c r="S1169" s="17">
        <f t="shared" si="1259"/>
        <v>0</v>
      </c>
      <c r="T1169" s="17">
        <f t="shared" si="1259"/>
        <v>-2.9411764705883359E-3</v>
      </c>
      <c r="U1169" s="241">
        <v>5.7799999999999997E-2</v>
      </c>
      <c r="V1169" s="241">
        <v>-6.3E-3</v>
      </c>
      <c r="W1169" s="223">
        <f t="shared" ca="1" si="1197"/>
        <v>2.016982387832509E-2</v>
      </c>
      <c r="X1169" s="223">
        <f>MMULT(N1169:T1169,'Parameters &amp; Main Results'!$B$12:$B$18)-'Parameters &amp; Main Results'!$B$22/12+MMULT(U1169:V1169,'Parameters &amp; Main Results'!$B$20:$B$21)</f>
        <v>2.016982387832509E-2</v>
      </c>
      <c r="Y1169" s="223">
        <f>MMULT(N1169:T1169,'Parameters &amp; Main Results'!$C$12:$C$18)-'Parameters &amp; Main Results'!$C$22/12+MMULT(U1169:V1169,'Parameters &amp; Main Results'!$C$20:$C$21)</f>
        <v>2.3704586373971447E-2</v>
      </c>
      <c r="Z1169" s="17">
        <f t="shared" ca="1" si="1251"/>
        <v>22.502494823539205</v>
      </c>
      <c r="AA1169" s="70">
        <f ca="1">Z1169/OFFSET(Z1169,'Parameters &amp; Main Results'!$B$38,0)</f>
        <v>8.8940126015213696</v>
      </c>
      <c r="AB1169" s="70">
        <f ca="1">SUMPRODUCT(Z1169:OFFSET(Z1169,'Parameters &amp; Main Results'!$B$38-1,0), 'Cash Flow Assist'!$P$11:OFFSET('Cash Flow Assist'!$P$11,'Parameters &amp; Main Results'!$B$38-1,0)  )/OFFSET(Z1169,'Parameters &amp; Main Results'!$B$38,0)</f>
        <v>2673.4218499880858</v>
      </c>
      <c r="AC1169" s="70">
        <f ca="1">SUMPRODUCT(Z1169:OFFSET(Z1169,'Parameters &amp; Main Results'!$B$38-1,0),'Parameters &amp; Main Results'!$B$42:OFFSET('Parameters &amp; Main Results'!$B$42,'Parameters &amp; Main Results'!$B$38-1,0)   )/OFFSET(Z1169,'Parameters &amp; Main Results'!$B$38,0)</f>
        <v>0</v>
      </c>
      <c r="AD1169" s="155">
        <f t="shared" si="4"/>
        <v>-9.5554239424711085E-3</v>
      </c>
      <c r="AE1169" s="252">
        <f t="shared" ca="1" si="1192"/>
        <v>207989.19190000001</v>
      </c>
      <c r="AF1169" s="253">
        <f t="shared" ca="1" si="1194"/>
        <v>0.1198015515728343</v>
      </c>
      <c r="AG1169" s="258">
        <f t="shared" ca="1" si="1195"/>
        <v>0</v>
      </c>
      <c r="AH1169" s="227" t="str">
        <f ca="1">IF(SUM(AG1169:OFFSET(AG1169,(-HoldAggressiveTime-1),0,,))=0,"Defensive","Aggressive")</f>
        <v>Defensive</v>
      </c>
    </row>
    <row r="1170" spans="1:34" ht="15" x14ac:dyDescent="0.2">
      <c r="A1170">
        <f t="shared" si="15"/>
        <v>1</v>
      </c>
      <c r="B1170">
        <f t="shared" si="16"/>
        <v>1968</v>
      </c>
      <c r="C1170" s="70">
        <f t="shared" si="1"/>
        <v>1967.9999999999118</v>
      </c>
      <c r="D1170" s="149">
        <f t="shared" si="383"/>
        <v>24897</v>
      </c>
      <c r="E1170" s="151">
        <v>34.1</v>
      </c>
      <c r="F1170" s="152">
        <v>223288.02119999999</v>
      </c>
      <c r="G1170" s="152">
        <v>2584.0097000000001</v>
      </c>
      <c r="H1170" s="152">
        <v>3479.0244054200002</v>
      </c>
      <c r="I1170" s="152">
        <v>223288.02119999999</v>
      </c>
      <c r="J1170" s="152">
        <v>34.1</v>
      </c>
      <c r="K1170" s="152">
        <v>34.1</v>
      </c>
      <c r="L1170" s="152">
        <v>35.200000000000003</v>
      </c>
      <c r="M1170" s="153">
        <v>20.877778530000001</v>
      </c>
      <c r="N1170" s="17">
        <f t="shared" ref="N1170:T1170" si="1260">F1170/F1169/$E1170*$E1169-1</f>
        <v>-4.4109532782080518E-2</v>
      </c>
      <c r="O1170" s="17">
        <f t="shared" si="1260"/>
        <v>5.4293113479259691E-2</v>
      </c>
      <c r="P1170" s="17">
        <f t="shared" si="1260"/>
        <v>1.1969696973197497E-3</v>
      </c>
      <c r="Q1170" s="17">
        <f t="shared" si="1260"/>
        <v>-4.4109532782080518E-2</v>
      </c>
      <c r="R1170" s="17">
        <f t="shared" si="1260"/>
        <v>0</v>
      </c>
      <c r="S1170" s="17">
        <f t="shared" si="1260"/>
        <v>0</v>
      </c>
      <c r="T1170" s="17">
        <f t="shared" si="1260"/>
        <v>-1.1358473421172133E-2</v>
      </c>
      <c r="U1170" s="241">
        <v>3.8899999999999997E-2</v>
      </c>
      <c r="V1170" s="241">
        <v>4.8399999999999999E-2</v>
      </c>
      <c r="W1170" s="223">
        <f t="shared" ca="1" si="1197"/>
        <v>-2.2833117228433723E-2</v>
      </c>
      <c r="X1170" s="223">
        <f>MMULT(N1170:T1170,'Parameters &amp; Main Results'!$B$12:$B$18)-'Parameters &amp; Main Results'!$B$22/12+MMULT(U1170:V1170,'Parameters &amp; Main Results'!$B$20:$B$21)</f>
        <v>-2.2833117228433723E-2</v>
      </c>
      <c r="Y1170" s="223">
        <f>MMULT(N1170:T1170,'Parameters &amp; Main Results'!$C$12:$C$18)-'Parameters &amp; Main Results'!$C$22/12+MMULT(U1170:V1170,'Parameters &amp; Main Results'!$C$20:$C$21)</f>
        <v>-3.4310934822613166E-2</v>
      </c>
      <c r="Z1170" s="17">
        <f t="shared" ca="1" si="1251"/>
        <v>22.057596977327439</v>
      </c>
      <c r="AA1170" s="70">
        <f ca="1">Z1170/OFFSET(Z1170,'Parameters &amp; Main Results'!$B$38,0)</f>
        <v>8.7397341618609268</v>
      </c>
      <c r="AB1170" s="70">
        <f ca="1">SUMPRODUCT(Z1170:OFFSET(Z1170,'Parameters &amp; Main Results'!$B$38-1,0), 'Cash Flow Assist'!$P$11:OFFSET('Cash Flow Assist'!$P$11,'Parameters &amp; Main Results'!$B$38-1,0)  )/OFFSET(Z1170,'Parameters &amp; Main Results'!$B$38,0)</f>
        <v>2672.1213558430222</v>
      </c>
      <c r="AC1170" s="70">
        <f ca="1">SUMPRODUCT(Z1170:OFFSET(Z1170,'Parameters &amp; Main Results'!$B$38-1,0),'Parameters &amp; Main Results'!$B$42:OFFSET('Parameters &amp; Main Results'!$B$42,'Parameters &amp; Main Results'!$B$38-1,0)   )/OFFSET(Z1170,'Parameters &amp; Main Results'!$B$38,0)</f>
        <v>0</v>
      </c>
      <c r="AD1170" s="155">
        <f t="shared" si="4"/>
        <v>-5.3243471438914503E-2</v>
      </c>
      <c r="AE1170" s="252">
        <f t="shared" ref="AE1170:AE1233" ca="1" si="1261">OFFSET(F1170,-Lookback,0,,)</f>
        <v>206676.5661</v>
      </c>
      <c r="AF1170" s="253">
        <f t="shared" ca="1" si="1194"/>
        <v>8.0374158587300001E-2</v>
      </c>
      <c r="AG1170" s="258">
        <f t="shared" ca="1" si="1195"/>
        <v>0</v>
      </c>
      <c r="AH1170" s="227" t="str">
        <f ca="1">IF(SUM(AG1170:OFFSET(AG1170,(-HoldAggressiveTime-1),0,,))=0,"Defensive","Aggressive")</f>
        <v>Defensive</v>
      </c>
    </row>
    <row r="1171" spans="1:34" ht="15" x14ac:dyDescent="0.2">
      <c r="A1171">
        <f t="shared" si="15"/>
        <v>2</v>
      </c>
      <c r="B1171">
        <f t="shared" si="16"/>
        <v>1968</v>
      </c>
      <c r="C1171" s="70">
        <f t="shared" si="1"/>
        <v>1968.083333333245</v>
      </c>
      <c r="D1171" s="149">
        <f t="shared" si="383"/>
        <v>24928</v>
      </c>
      <c r="E1171" s="151">
        <v>34.200000000000003</v>
      </c>
      <c r="F1171" s="152">
        <v>216911.1925</v>
      </c>
      <c r="G1171" s="152">
        <v>2592.0358000000001</v>
      </c>
      <c r="H1171" s="152">
        <v>3493.5203404399999</v>
      </c>
      <c r="I1171" s="152">
        <v>216911.1925</v>
      </c>
      <c r="J1171" s="152">
        <v>34.200000000000003</v>
      </c>
      <c r="K1171" s="152">
        <v>34.200000000000003</v>
      </c>
      <c r="L1171" s="152">
        <v>35.200000000000003</v>
      </c>
      <c r="M1171" s="153">
        <v>20.112146760000002</v>
      </c>
      <c r="N1171" s="17">
        <f t="shared" ref="N1171:T1171" si="1262">F1171/F1170/$E1171*$E1170-1</f>
        <v>-3.139923008518275E-2</v>
      </c>
      <c r="O1171" s="17">
        <f t="shared" si="1262"/>
        <v>1.7300552440491224E-4</v>
      </c>
      <c r="P1171" s="17">
        <f t="shared" si="1262"/>
        <v>1.2305068218716464E-3</v>
      </c>
      <c r="Q1171" s="17">
        <f t="shared" si="1262"/>
        <v>-3.139923008518275E-2</v>
      </c>
      <c r="R1171" s="17">
        <f t="shared" si="1262"/>
        <v>0</v>
      </c>
      <c r="S1171" s="17">
        <f t="shared" si="1262"/>
        <v>0</v>
      </c>
      <c r="T1171" s="17">
        <f t="shared" si="1262"/>
        <v>-2.9239766081871066E-3</v>
      </c>
      <c r="U1171" s="241">
        <v>-2.9600000000000001E-2</v>
      </c>
      <c r="V1171" s="241">
        <v>1.3299999999999999E-2</v>
      </c>
      <c r="W1171" s="223">
        <f t="shared" ca="1" si="1197"/>
        <v>-2.3702686956082103E-2</v>
      </c>
      <c r="X1171" s="223">
        <f>MMULT(N1171:T1171,'Parameters &amp; Main Results'!$B$12:$B$18)-'Parameters &amp; Main Results'!$B$22/12+MMULT(U1171:V1171,'Parameters &amp; Main Results'!$B$20:$B$21)</f>
        <v>-2.3702686956082103E-2</v>
      </c>
      <c r="Y1171" s="223">
        <f>MMULT(N1171:T1171,'Parameters &amp; Main Results'!$C$12:$C$18)-'Parameters &amp; Main Results'!$C$22/12+MMULT(U1171:V1171,'Parameters &amp; Main Results'!$C$20:$C$21)</f>
        <v>-2.8283673190890649E-2</v>
      </c>
      <c r="Z1171" s="17">
        <f t="shared" ca="1" si="1251"/>
        <v>22.573009141248061</v>
      </c>
      <c r="AA1171" s="70">
        <f ca="1">Z1171/OFFSET(Z1171,'Parameters &amp; Main Results'!$B$38,0)</f>
        <v>9.2401316811312935</v>
      </c>
      <c r="AB1171" s="70">
        <f ca="1">SUMPRODUCT(Z1171:OFFSET(Z1171,'Parameters &amp; Main Results'!$B$38-1,0), 'Cash Flow Assist'!$P$11:OFFSET('Cash Flow Assist'!$P$11,'Parameters &amp; Main Results'!$B$38-1,0)  )/OFFSET(Z1171,'Parameters &amp; Main Results'!$B$38,0)</f>
        <v>2752.6126839017993</v>
      </c>
      <c r="AC1171" s="70">
        <f ca="1">SUMPRODUCT(Z1171:OFFSET(Z1171,'Parameters &amp; Main Results'!$B$38-1,0),'Parameters &amp; Main Results'!$B$42:OFFSET('Parameters &amp; Main Results'!$B$42,'Parameters &amp; Main Results'!$B$38-1,0)   )/OFFSET(Z1171,'Parameters &amp; Main Results'!$B$38,0)</f>
        <v>0</v>
      </c>
      <c r="AD1171" s="155">
        <f t="shared" si="4"/>
        <v>-8.2970897513852893E-2</v>
      </c>
      <c r="AE1171" s="252">
        <f t="shared" ca="1" si="1261"/>
        <v>209037.41589999999</v>
      </c>
      <c r="AF1171" s="253">
        <f t="shared" ref="AF1171:AF1234" ca="1" si="1263">(F1171-AE1171)/AE1171</f>
        <v>3.7666829003314389E-2</v>
      </c>
      <c r="AG1171" s="258">
        <f t="shared" ref="AG1171:AG1234" ca="1" si="1264">IF(AF1171&gt;MktDrop,0,1)</f>
        <v>0</v>
      </c>
      <c r="AH1171" s="227" t="str">
        <f ca="1">IF(SUM(AG1171:OFFSET(AG1171,(-HoldAggressiveTime-1),0,,))=0,"Defensive","Aggressive")</f>
        <v>Defensive</v>
      </c>
    </row>
    <row r="1172" spans="1:34" ht="15" x14ac:dyDescent="0.2">
      <c r="A1172">
        <f t="shared" si="15"/>
        <v>3</v>
      </c>
      <c r="B1172">
        <f t="shared" si="16"/>
        <v>1968</v>
      </c>
      <c r="C1172" s="70">
        <f t="shared" si="1"/>
        <v>1968.1666666665783</v>
      </c>
      <c r="D1172" s="149">
        <f t="shared" si="383"/>
        <v>24958</v>
      </c>
      <c r="E1172" s="151">
        <v>34.299999999999997</v>
      </c>
      <c r="F1172" s="152">
        <v>219546.83590000001</v>
      </c>
      <c r="G1172" s="152">
        <v>2565.2273</v>
      </c>
      <c r="H1172" s="152">
        <v>3508.0184498600001</v>
      </c>
      <c r="I1172" s="152">
        <v>219546.83590000001</v>
      </c>
      <c r="J1172" s="152">
        <v>34.299999999999997</v>
      </c>
      <c r="K1172" s="152">
        <v>34.299999999999997</v>
      </c>
      <c r="L1172" s="152">
        <v>35.200000000000003</v>
      </c>
      <c r="M1172" s="153">
        <v>20.69325516</v>
      </c>
      <c r="N1172" s="17">
        <f t="shared" ref="N1172:T1172" si="1265">F1172/F1171/$E1172*$E1171-1</f>
        <v>9.1999178936998938E-3</v>
      </c>
      <c r="O1172" s="17">
        <f t="shared" si="1265"/>
        <v>-1.3227941062003312E-2</v>
      </c>
      <c r="P1172" s="17">
        <f t="shared" si="1265"/>
        <v>1.2224489816397011E-3</v>
      </c>
      <c r="Q1172" s="17">
        <f t="shared" si="1265"/>
        <v>9.1999178936998938E-3</v>
      </c>
      <c r="R1172" s="17">
        <f t="shared" si="1265"/>
        <v>0</v>
      </c>
      <c r="S1172" s="17">
        <f t="shared" si="1265"/>
        <v>0</v>
      </c>
      <c r="T1172" s="17">
        <f t="shared" si="1265"/>
        <v>-2.9154518950436081E-3</v>
      </c>
      <c r="U1172" s="241">
        <v>-1.35E-2</v>
      </c>
      <c r="V1172" s="241">
        <v>-5.8999999999999999E-3</v>
      </c>
      <c r="W1172" s="223">
        <f t="shared" ref="W1172:W1235" ca="1" si="1266">IFERROR(IF(AH1172="Aggressive",Y1172,X1172),0)</f>
        <v>4.0669109464554114E-3</v>
      </c>
      <c r="X1172" s="223">
        <f>MMULT(N1172:T1172,'Parameters &amp; Main Results'!$B$12:$B$18)-'Parameters &amp; Main Results'!$B$22/12+MMULT(U1172:V1172,'Parameters &amp; Main Results'!$B$20:$B$21)</f>
        <v>4.0669109464554114E-3</v>
      </c>
      <c r="Y1172" s="223">
        <f>MMULT(N1172:T1172,'Parameters &amp; Main Results'!$C$12:$C$18)-'Parameters &amp; Main Results'!$C$22/12+MMULT(U1172:V1172,'Parameters &amp; Main Results'!$C$20:$C$21)</f>
        <v>6.9154653314629066E-3</v>
      </c>
      <c r="Z1172" s="17">
        <f t="shared" ca="1" si="1251"/>
        <v>23.121039912390536</v>
      </c>
      <c r="AA1172" s="70">
        <f ca="1">Z1172/OFFSET(Z1172,'Parameters &amp; Main Results'!$B$38,0)</f>
        <v>9.5105536093529235</v>
      </c>
      <c r="AB1172" s="70">
        <f ca="1">SUMPRODUCT(Z1172:OFFSET(Z1172,'Parameters &amp; Main Results'!$B$38-1,0), 'Cash Flow Assist'!$P$11:OFFSET('Cash Flow Assist'!$P$11,'Parameters &amp; Main Results'!$B$38-1,0)  )/OFFSET(Z1172,'Parameters &amp; Main Results'!$B$38,0)</f>
        <v>2757.7366996815813</v>
      </c>
      <c r="AC1172" s="70">
        <f ca="1">SUMPRODUCT(Z1172:OFFSET(Z1172,'Parameters &amp; Main Results'!$B$38-1,0),'Parameters &amp; Main Results'!$B$42:OFFSET('Parameters &amp; Main Results'!$B$42,'Parameters &amp; Main Results'!$B$38-1,0)   )/OFFSET(Z1172,'Parameters &amp; Main Results'!$B$38,0)</f>
        <v>0</v>
      </c>
      <c r="AD1172" s="155">
        <f t="shared" si="4"/>
        <v>-7.453430506484704E-2</v>
      </c>
      <c r="AE1172" s="252">
        <f t="shared" ca="1" si="1261"/>
        <v>210578.51180000001</v>
      </c>
      <c r="AF1172" s="253">
        <f t="shared" ca="1" si="1263"/>
        <v>4.2588980344384776E-2</v>
      </c>
      <c r="AG1172" s="258">
        <f t="shared" ca="1" si="1264"/>
        <v>0</v>
      </c>
      <c r="AH1172" s="227" t="str">
        <f ca="1">IF(SUM(AG1172:OFFSET(AG1172,(-HoldAggressiveTime-1),0,,))=0,"Defensive","Aggressive")</f>
        <v>Defensive</v>
      </c>
    </row>
    <row r="1173" spans="1:34" ht="15" x14ac:dyDescent="0.2">
      <c r="A1173">
        <f t="shared" si="15"/>
        <v>4</v>
      </c>
      <c r="B1173">
        <f t="shared" si="16"/>
        <v>1968</v>
      </c>
      <c r="C1173" s="70">
        <f t="shared" si="1"/>
        <v>1968.2499999999116</v>
      </c>
      <c r="D1173" s="149">
        <f t="shared" si="383"/>
        <v>24989</v>
      </c>
      <c r="E1173" s="151">
        <v>34.4</v>
      </c>
      <c r="F1173" s="152">
        <v>237822.58369999999</v>
      </c>
      <c r="G1173" s="152">
        <v>2581.4083999999998</v>
      </c>
      <c r="H1173" s="152">
        <v>3523.13216268</v>
      </c>
      <c r="I1173" s="152">
        <v>237822.58369999999</v>
      </c>
      <c r="J1173" s="152">
        <v>34.4</v>
      </c>
      <c r="K1173" s="152">
        <v>34.4</v>
      </c>
      <c r="L1173" s="152">
        <v>39.1</v>
      </c>
      <c r="M1173" s="153">
        <v>21.67545853</v>
      </c>
      <c r="N1173" s="17">
        <f t="shared" ref="N1173:T1173" si="1267">F1173/F1172/$E1173*$E1172-1</f>
        <v>8.0094085655378011E-2</v>
      </c>
      <c r="O1173" s="17">
        <f t="shared" si="1267"/>
        <v>3.3825485226799401E-3</v>
      </c>
      <c r="P1173" s="17">
        <f t="shared" si="1267"/>
        <v>1.3888323639201783E-3</v>
      </c>
      <c r="Q1173" s="17">
        <f t="shared" si="1267"/>
        <v>8.0094085655378011E-2</v>
      </c>
      <c r="R1173" s="17">
        <f t="shared" si="1267"/>
        <v>0</v>
      </c>
      <c r="S1173" s="17">
        <f t="shared" si="1267"/>
        <v>0</v>
      </c>
      <c r="T1173" s="17">
        <f t="shared" si="1267"/>
        <v>0.10756639799154333</v>
      </c>
      <c r="U1173" s="241">
        <v>5.6599999999999998E-2</v>
      </c>
      <c r="V1173" s="241">
        <v>-1.17E-2</v>
      </c>
      <c r="W1173" s="223">
        <f t="shared" ca="1" si="1266"/>
        <v>6.6083727178980006E-2</v>
      </c>
      <c r="X1173" s="223">
        <f>MMULT(N1173:T1173,'Parameters &amp; Main Results'!$B$12:$B$18)-'Parameters &amp; Main Results'!$B$22/12+MMULT(U1173:V1173,'Parameters &amp; Main Results'!$B$20:$B$21)</f>
        <v>6.6083727178980006E-2</v>
      </c>
      <c r="Y1173" s="223">
        <f>MMULT(N1173:T1173,'Parameters &amp; Main Results'!$C$12:$C$18)-'Parameters &amp; Main Results'!$C$22/12+MMULT(U1173:V1173,'Parameters &amp; Main Results'!$C$20:$C$21)</f>
        <v>7.2381265275441545E-2</v>
      </c>
      <c r="Z1173" s="17">
        <f t="shared" ca="1" si="1251"/>
        <v>23.027389569681304</v>
      </c>
      <c r="AA1173" s="70">
        <f ca="1">Z1173/OFFSET(Z1173,'Parameters &amp; Main Results'!$B$38,0)</f>
        <v>9.7427481212245812</v>
      </c>
      <c r="AB1173" s="70">
        <f ca="1">SUMPRODUCT(Z1173:OFFSET(Z1173,'Parameters &amp; Main Results'!$B$38-1,0), 'Cash Flow Assist'!$P$11:OFFSET('Cash Flow Assist'!$P$11,'Parameters &amp; Main Results'!$B$38-1,0)  )/OFFSET(Z1173,'Parameters &amp; Main Results'!$B$38,0)</f>
        <v>2827.8006997818543</v>
      </c>
      <c r="AC1173" s="70">
        <f ca="1">SUMPRODUCT(Z1173:OFFSET(Z1173,'Parameters &amp; Main Results'!$B$38-1,0),'Parameters &amp; Main Results'!$B$42:OFFSET('Parameters &amp; Main Results'!$B$42,'Parameters &amp; Main Results'!$B$38-1,0)   )/OFFSET(Z1173,'Parameters &amp; Main Results'!$B$38,0)</f>
        <v>0</v>
      </c>
      <c r="AD1173" s="155">
        <f t="shared" si="4"/>
        <v>-4.099764235969694E-4</v>
      </c>
      <c r="AE1173" s="252">
        <f t="shared" ca="1" si="1261"/>
        <v>207340.5974</v>
      </c>
      <c r="AF1173" s="253">
        <f t="shared" ca="1" si="1263"/>
        <v>0.14701407578755241</v>
      </c>
      <c r="AG1173" s="258">
        <f t="shared" ca="1" si="1264"/>
        <v>0</v>
      </c>
      <c r="AH1173" s="227" t="str">
        <f ca="1">IF(SUM(AG1173:OFFSET(AG1173,(-HoldAggressiveTime-1),0,,))=0,"Defensive","Aggressive")</f>
        <v>Defensive</v>
      </c>
    </row>
    <row r="1174" spans="1:34" ht="15" x14ac:dyDescent="0.2">
      <c r="A1174">
        <f t="shared" si="15"/>
        <v>5</v>
      </c>
      <c r="B1174">
        <f t="shared" si="16"/>
        <v>1968</v>
      </c>
      <c r="C1174" s="70">
        <f t="shared" si="1"/>
        <v>1968.3333333332448</v>
      </c>
      <c r="D1174" s="149">
        <f t="shared" si="383"/>
        <v>25019</v>
      </c>
      <c r="E1174" s="151">
        <v>34.5</v>
      </c>
      <c r="F1174" s="152">
        <v>241407.65549999999</v>
      </c>
      <c r="G1174" s="152">
        <v>2570.5446000000002</v>
      </c>
      <c r="H1174" s="152">
        <v>3538.9275385400001</v>
      </c>
      <c r="I1174" s="152">
        <v>241407.65549999999</v>
      </c>
      <c r="J1174" s="152">
        <v>34.5</v>
      </c>
      <c r="K1174" s="152">
        <v>34.5</v>
      </c>
      <c r="L1174" s="152">
        <v>42</v>
      </c>
      <c r="M1174" s="153">
        <v>21.809245059999999</v>
      </c>
      <c r="N1174" s="17">
        <f t="shared" ref="N1174:T1174" si="1268">F1174/F1173/$E1174*$E1173-1</f>
        <v>1.2132319060401242E-2</v>
      </c>
      <c r="O1174" s="17">
        <f t="shared" si="1268"/>
        <v>-7.0948300598399072E-3</v>
      </c>
      <c r="P1174" s="17">
        <f t="shared" si="1268"/>
        <v>1.571787438854555E-3</v>
      </c>
      <c r="Q1174" s="17">
        <f t="shared" si="1268"/>
        <v>1.2132319060401242E-2</v>
      </c>
      <c r="R1174" s="17">
        <f t="shared" si="1268"/>
        <v>0</v>
      </c>
      <c r="S1174" s="17">
        <f t="shared" si="1268"/>
        <v>0</v>
      </c>
      <c r="T1174" s="17">
        <f t="shared" si="1268"/>
        <v>7.1055265206271478E-2</v>
      </c>
      <c r="U1174" s="241">
        <v>6.4899999999999999E-2</v>
      </c>
      <c r="V1174" s="241">
        <v>6.6E-3</v>
      </c>
      <c r="W1174" s="223">
        <f t="shared" ca="1" si="1266"/>
        <v>1.119136987697986E-2</v>
      </c>
      <c r="X1174" s="223">
        <f>MMULT(N1174:T1174,'Parameters &amp; Main Results'!$B$12:$B$18)-'Parameters &amp; Main Results'!$B$22/12+MMULT(U1174:V1174,'Parameters &amp; Main Results'!$B$20:$B$21)</f>
        <v>1.119136987697986E-2</v>
      </c>
      <c r="Y1174" s="223">
        <f>MMULT(N1174:T1174,'Parameters &amp; Main Results'!$C$12:$C$18)-'Parameters &amp; Main Results'!$C$22/12+MMULT(U1174:V1174,'Parameters &amp; Main Results'!$C$20:$C$21)</f>
        <v>1.016793748171046E-2</v>
      </c>
      <c r="Z1174" s="17">
        <f t="shared" ca="1" si="1251"/>
        <v>21.599982236494018</v>
      </c>
      <c r="AA1174" s="70">
        <f ca="1">Z1174/OFFSET(Z1174,'Parameters &amp; Main Results'!$B$38,0)</f>
        <v>9.3148509112060438</v>
      </c>
      <c r="AB1174" s="70">
        <f ca="1">SUMPRODUCT(Z1174:OFFSET(Z1174,'Parameters &amp; Main Results'!$B$38-1,0), 'Cash Flow Assist'!$P$11:OFFSET('Cash Flow Assist'!$P$11,'Parameters &amp; Main Results'!$B$38-1,0)  )/OFFSET(Z1174,'Parameters &amp; Main Results'!$B$38,0)</f>
        <v>2873.3580793793067</v>
      </c>
      <c r="AC1174" s="70">
        <f ca="1">SUMPRODUCT(Z1174:OFFSET(Z1174,'Parameters &amp; Main Results'!$B$38-1,0),'Parameters &amp; Main Results'!$B$42:OFFSET('Parameters &amp; Main Results'!$B$42,'Parameters &amp; Main Results'!$B$38-1,0)   )/OFFSET(Z1174,'Parameters &amp; Main Results'!$B$38,0)</f>
        <v>0</v>
      </c>
      <c r="AD1174" s="155">
        <f t="shared" si="4"/>
        <v>0</v>
      </c>
      <c r="AE1174" s="252">
        <f t="shared" ca="1" si="1261"/>
        <v>203344.7064</v>
      </c>
      <c r="AF1174" s="253">
        <f t="shared" ca="1" si="1263"/>
        <v>0.18718436183495357</v>
      </c>
      <c r="AG1174" s="258">
        <f t="shared" ca="1" si="1264"/>
        <v>0</v>
      </c>
      <c r="AH1174" s="227" t="str">
        <f ca="1">IF(SUM(AG1174:OFFSET(AG1174,(-HoldAggressiveTime-1),0,,))=0,"Defensive","Aggressive")</f>
        <v>Defensive</v>
      </c>
    </row>
    <row r="1175" spans="1:34" ht="15" x14ac:dyDescent="0.2">
      <c r="A1175">
        <f t="shared" si="15"/>
        <v>6</v>
      </c>
      <c r="B1175">
        <f t="shared" si="16"/>
        <v>1968</v>
      </c>
      <c r="C1175" s="70">
        <f t="shared" si="1"/>
        <v>1968.4166666665781</v>
      </c>
      <c r="D1175" s="149">
        <f t="shared" si="383"/>
        <v>25050</v>
      </c>
      <c r="E1175" s="151">
        <v>34.700000000000003</v>
      </c>
      <c r="F1175" s="152">
        <v>244218.4105</v>
      </c>
      <c r="G1175" s="152">
        <v>2626.0587</v>
      </c>
      <c r="H1175" s="152">
        <v>3555.6194801000001</v>
      </c>
      <c r="I1175" s="152">
        <v>244218.4105</v>
      </c>
      <c r="J1175" s="152">
        <v>34.700000000000003</v>
      </c>
      <c r="K1175" s="152">
        <v>34.700000000000003</v>
      </c>
      <c r="L1175" s="152">
        <v>40.950000000000003</v>
      </c>
      <c r="M1175" s="153">
        <v>21.76377681</v>
      </c>
      <c r="N1175" s="17">
        <f t="shared" ref="N1175:T1175" si="1269">F1175/F1174/$E1175*$E1174-1</f>
        <v>5.8123926903344003E-3</v>
      </c>
      <c r="O1175" s="17">
        <f t="shared" si="1269"/>
        <v>1.5708077963553002E-2</v>
      </c>
      <c r="P1175" s="17">
        <f t="shared" si="1269"/>
        <v>-1.0742074918909106E-3</v>
      </c>
      <c r="Q1175" s="17">
        <f t="shared" si="1269"/>
        <v>5.8123926903344003E-3</v>
      </c>
      <c r="R1175" s="17">
        <f t="shared" si="1269"/>
        <v>0</v>
      </c>
      <c r="S1175" s="17">
        <f t="shared" si="1269"/>
        <v>0</v>
      </c>
      <c r="T1175" s="17">
        <f t="shared" si="1269"/>
        <v>-3.0619596541786698E-2</v>
      </c>
      <c r="U1175" s="241">
        <v>-2.5000000000000001E-3</v>
      </c>
      <c r="V1175" s="241">
        <v>8.3000000000000001E-3</v>
      </c>
      <c r="W1175" s="223">
        <f t="shared" ca="1" si="1266"/>
        <v>5.9282636167053981E-3</v>
      </c>
      <c r="X1175" s="223">
        <f>MMULT(N1175:T1175,'Parameters &amp; Main Results'!$B$12:$B$18)-'Parameters &amp; Main Results'!$B$22/12+MMULT(U1175:V1175,'Parameters &amp; Main Results'!$B$20:$B$21)</f>
        <v>5.9282636167053981E-3</v>
      </c>
      <c r="Y1175" s="223">
        <f>MMULT(N1175:T1175,'Parameters &amp; Main Results'!$C$12:$C$18)-'Parameters &amp; Main Results'!$C$22/12+MMULT(U1175:V1175,'Parameters &amp; Main Results'!$C$20:$C$21)</f>
        <v>6.7602945509895951E-3</v>
      </c>
      <c r="Z1175" s="17">
        <f t="shared" ca="1" si="1251"/>
        <v>21.360924232494035</v>
      </c>
      <c r="AA1175" s="70">
        <f ca="1">Z1175/OFFSET(Z1175,'Parameters &amp; Main Results'!$B$38,0)</f>
        <v>9.2778099071876383</v>
      </c>
      <c r="AB1175" s="70">
        <f ca="1">SUMPRODUCT(Z1175:OFFSET(Z1175,'Parameters &amp; Main Results'!$B$38-1,0), 'Cash Flow Assist'!$P$11:OFFSET('Cash Flow Assist'!$P$11,'Parameters &amp; Main Results'!$B$38-1,0)  )/OFFSET(Z1175,'Parameters &amp; Main Results'!$B$38,0)</f>
        <v>2885.5864857036454</v>
      </c>
      <c r="AC1175" s="70">
        <f ca="1">SUMPRODUCT(Z1175:OFFSET(Z1175,'Parameters &amp; Main Results'!$B$38-1,0),'Parameters &amp; Main Results'!$B$42:OFFSET('Parameters &amp; Main Results'!$B$42,'Parameters &amp; Main Results'!$B$38-1,0)   )/OFFSET(Z1175,'Parameters &amp; Main Results'!$B$38,0)</f>
        <v>0</v>
      </c>
      <c r="AD1175" s="155">
        <f t="shared" si="4"/>
        <v>0</v>
      </c>
      <c r="AE1175" s="252">
        <f t="shared" ca="1" si="1261"/>
        <v>208052.87119999999</v>
      </c>
      <c r="AF1175" s="253">
        <f t="shared" ca="1" si="1263"/>
        <v>0.17382859987178106</v>
      </c>
      <c r="AG1175" s="258">
        <f t="shared" ca="1" si="1264"/>
        <v>0</v>
      </c>
      <c r="AH1175" s="227" t="str">
        <f ca="1">IF(SUM(AG1175:OFFSET(AG1175,(-HoldAggressiveTime-1),0,,))=0,"Defensive","Aggressive")</f>
        <v>Defensive</v>
      </c>
    </row>
    <row r="1176" spans="1:34" ht="15" x14ac:dyDescent="0.2">
      <c r="A1176">
        <f t="shared" si="15"/>
        <v>7</v>
      </c>
      <c r="B1176">
        <f t="shared" si="16"/>
        <v>1968</v>
      </c>
      <c r="C1176" s="70">
        <f t="shared" si="1"/>
        <v>1968.4999999999113</v>
      </c>
      <c r="D1176" s="149">
        <f t="shared" si="383"/>
        <v>25081</v>
      </c>
      <c r="E1176" s="151">
        <v>34.9</v>
      </c>
      <c r="F1176" s="152">
        <v>240325.07930000001</v>
      </c>
      <c r="G1176" s="152">
        <v>2688.5306999999998</v>
      </c>
      <c r="H1176" s="152">
        <v>3571.9753297000002</v>
      </c>
      <c r="I1176" s="152">
        <v>240325.07930000001</v>
      </c>
      <c r="J1176" s="152">
        <v>34.9</v>
      </c>
      <c r="K1176" s="152">
        <v>34.9</v>
      </c>
      <c r="L1176" s="152">
        <v>38.9</v>
      </c>
      <c r="M1176" s="153">
        <v>21.098545560000002</v>
      </c>
      <c r="N1176" s="17">
        <f t="shared" ref="N1176:T1176" si="1270">F1176/F1175/$E1176*$E1175-1</f>
        <v>-2.1581306151420176E-2</v>
      </c>
      <c r="O1176" s="17">
        <f t="shared" si="1270"/>
        <v>1.7922275415220845E-2</v>
      </c>
      <c r="P1176" s="17">
        <f t="shared" si="1270"/>
        <v>-1.1570200596721092E-3</v>
      </c>
      <c r="Q1176" s="17">
        <f t="shared" si="1270"/>
        <v>-2.1581306151420176E-2</v>
      </c>
      <c r="R1176" s="17">
        <f t="shared" si="1270"/>
        <v>0</v>
      </c>
      <c r="S1176" s="17">
        <f t="shared" si="1270"/>
        <v>0</v>
      </c>
      <c r="T1176" s="17">
        <f t="shared" si="1270"/>
        <v>-5.5504826278465313E-2</v>
      </c>
      <c r="U1176" s="241">
        <v>-1.37E-2</v>
      </c>
      <c r="V1176" s="241">
        <v>5.3900000000000003E-2</v>
      </c>
      <c r="W1176" s="223">
        <f t="shared" ca="1" si="1266"/>
        <v>-1.5418432511110898E-2</v>
      </c>
      <c r="X1176" s="223">
        <f>MMULT(N1176:T1176,'Parameters &amp; Main Results'!$B$12:$B$18)-'Parameters &amp; Main Results'!$B$22/12+MMULT(U1176:V1176,'Parameters &amp; Main Results'!$B$20:$B$21)</f>
        <v>-1.5418432511110898E-2</v>
      </c>
      <c r="Y1176" s="223">
        <f>MMULT(N1176:T1176,'Parameters &amp; Main Results'!$C$12:$C$18)-'Parameters &amp; Main Results'!$C$22/12+MMULT(U1176:V1176,'Parameters &amp; Main Results'!$C$20:$C$21)</f>
        <v>-1.7672614661422739E-2</v>
      </c>
      <c r="Z1176" s="17">
        <f t="shared" ca="1" si="1251"/>
        <v>21.235037333271823</v>
      </c>
      <c r="AA1176" s="70">
        <f ca="1">Z1176/OFFSET(Z1176,'Parameters &amp; Main Results'!$B$38,0)</f>
        <v>9.023399729373299</v>
      </c>
      <c r="AB1176" s="70">
        <f ca="1">SUMPRODUCT(Z1176:OFFSET(Z1176,'Parameters &amp; Main Results'!$B$38-1,0), 'Cash Flow Assist'!$P$11:OFFSET('Cash Flow Assist'!$P$11,'Parameters &amp; Main Results'!$B$38-1,0)  )/OFFSET(Z1176,'Parameters &amp; Main Results'!$B$38,0)</f>
        <v>2814.9986609322618</v>
      </c>
      <c r="AC1176" s="70">
        <f ca="1">SUMPRODUCT(Z1176:OFFSET(Z1176,'Parameters &amp; Main Results'!$B$38-1,0),'Parameters &amp; Main Results'!$B$42:OFFSET('Parameters &amp; Main Results'!$B$42,'Parameters &amp; Main Results'!$B$38-1,0)   )/OFFSET(Z1176,'Parameters &amp; Main Results'!$B$38,0)</f>
        <v>0</v>
      </c>
      <c r="AD1176" s="155">
        <f t="shared" si="4"/>
        <v>-2.1581306151420176E-2</v>
      </c>
      <c r="AE1176" s="252">
        <f t="shared" ca="1" si="1261"/>
        <v>197328.3921</v>
      </c>
      <c r="AF1176" s="253">
        <f t="shared" ca="1" si="1263"/>
        <v>0.21789407364253294</v>
      </c>
      <c r="AG1176" s="258">
        <f t="shared" ca="1" si="1264"/>
        <v>0</v>
      </c>
      <c r="AH1176" s="227" t="str">
        <f ca="1">IF(SUM(AG1176:OFFSET(AG1176,(-HoldAggressiveTime-1),0,,))=0,"Defensive","Aggressive")</f>
        <v>Defensive</v>
      </c>
    </row>
    <row r="1177" spans="1:34" ht="15" x14ac:dyDescent="0.2">
      <c r="A1177">
        <f t="shared" si="15"/>
        <v>8</v>
      </c>
      <c r="B1177">
        <f t="shared" si="16"/>
        <v>1968</v>
      </c>
      <c r="C1177" s="70">
        <f t="shared" si="1"/>
        <v>1968.5833333332446</v>
      </c>
      <c r="D1177" s="149">
        <f t="shared" si="383"/>
        <v>25111</v>
      </c>
      <c r="E1177" s="151">
        <v>35</v>
      </c>
      <c r="F1177" s="152">
        <v>253712.98379999999</v>
      </c>
      <c r="G1177" s="152">
        <v>2694.5021999999999</v>
      </c>
      <c r="H1177" s="152">
        <v>3587.7813205399998</v>
      </c>
      <c r="I1177" s="152">
        <v>253712.98379999999</v>
      </c>
      <c r="J1177" s="152">
        <v>35</v>
      </c>
      <c r="K1177" s="152">
        <v>35</v>
      </c>
      <c r="L1177" s="152">
        <v>39.85</v>
      </c>
      <c r="M1177" s="153">
        <v>21.398460889999999</v>
      </c>
      <c r="N1177" s="17">
        <f t="shared" ref="N1177:T1177" si="1271">F1177/F1176/$E1177*$E1176-1</f>
        <v>5.2691172712624024E-2</v>
      </c>
      <c r="O1177" s="17">
        <f t="shared" si="1271"/>
        <v>-6.4238720215670231E-4</v>
      </c>
      <c r="P1177" s="17">
        <f t="shared" si="1271"/>
        <v>1.5552142874106778E-3</v>
      </c>
      <c r="Q1177" s="17">
        <f t="shared" si="1271"/>
        <v>5.2691172712624024E-2</v>
      </c>
      <c r="R1177" s="17">
        <f t="shared" si="1271"/>
        <v>0</v>
      </c>
      <c r="S1177" s="17">
        <f t="shared" si="1271"/>
        <v>0</v>
      </c>
      <c r="T1177" s="17">
        <f t="shared" si="1271"/>
        <v>2.1494674990818918E-2</v>
      </c>
      <c r="U1177" s="241">
        <v>2.3199999999999998E-2</v>
      </c>
      <c r="V1177" s="241">
        <v>0.01</v>
      </c>
      <c r="W1177" s="223">
        <f t="shared" ca="1" si="1266"/>
        <v>4.0422969176910954E-2</v>
      </c>
      <c r="X1177" s="223">
        <f>MMULT(N1177:T1177,'Parameters &amp; Main Results'!$B$12:$B$18)-'Parameters &amp; Main Results'!$B$22/12+MMULT(U1177:V1177,'Parameters &amp; Main Results'!$B$20:$B$21)</f>
        <v>4.0422969176910954E-2</v>
      </c>
      <c r="Y1177" s="223">
        <f>MMULT(N1177:T1177,'Parameters &amp; Main Results'!$C$12:$C$18)-'Parameters &amp; Main Results'!$C$22/12+MMULT(U1177:V1177,'Parameters &amp; Main Results'!$C$20:$C$21)</f>
        <v>4.7316150054479283E-2</v>
      </c>
      <c r="Z1177" s="17">
        <f t="shared" ca="1" si="1251"/>
        <v>21.567575541181821</v>
      </c>
      <c r="AA1177" s="70">
        <f ca="1">Z1177/OFFSET(Z1177,'Parameters &amp; Main Results'!$B$38,0)</f>
        <v>9.4954944092838183</v>
      </c>
      <c r="AB1177" s="70">
        <f ca="1">SUMPRODUCT(Z1177:OFFSET(Z1177,'Parameters &amp; Main Results'!$B$38-1,0), 'Cash Flow Assist'!$P$11:OFFSET('Cash Flow Assist'!$P$11,'Parameters &amp; Main Results'!$B$38-1,0)  )/OFFSET(Z1177,'Parameters &amp; Main Results'!$B$38,0)</f>
        <v>2908.2897442257513</v>
      </c>
      <c r="AC1177" s="70">
        <f ca="1">SUMPRODUCT(Z1177:OFFSET(Z1177,'Parameters &amp; Main Results'!$B$38-1,0),'Parameters &amp; Main Results'!$B$42:OFFSET('Parameters &amp; Main Results'!$B$42,'Parameters &amp; Main Results'!$B$38-1,0)   )/OFFSET(Z1177,'Parameters &amp; Main Results'!$B$38,0)</f>
        <v>0</v>
      </c>
      <c r="AD1177" s="155">
        <f t="shared" si="4"/>
        <v>0</v>
      </c>
      <c r="AE1177" s="252">
        <f t="shared" ca="1" si="1261"/>
        <v>194684.1955</v>
      </c>
      <c r="AF1177" s="253">
        <f t="shared" ca="1" si="1263"/>
        <v>0.3032027748754777</v>
      </c>
      <c r="AG1177" s="258">
        <f t="shared" ca="1" si="1264"/>
        <v>0</v>
      </c>
      <c r="AH1177" s="227" t="str">
        <f ca="1">IF(SUM(AG1177:OFFSET(AG1177,(-HoldAggressiveTime-1),0,,))=0,"Defensive","Aggressive")</f>
        <v>Defensive</v>
      </c>
    </row>
    <row r="1178" spans="1:34" ht="15" x14ac:dyDescent="0.2">
      <c r="A1178">
        <f t="shared" si="15"/>
        <v>9</v>
      </c>
      <c r="B1178">
        <f t="shared" si="16"/>
        <v>1968</v>
      </c>
      <c r="C1178" s="70">
        <f t="shared" si="1"/>
        <v>1968.6666666665778</v>
      </c>
      <c r="D1178" s="149">
        <f t="shared" si="383"/>
        <v>25142</v>
      </c>
      <c r="E1178" s="151">
        <v>35.1</v>
      </c>
      <c r="F1178" s="152">
        <v>253712.98379999999</v>
      </c>
      <c r="G1178" s="152">
        <v>2692.4306000000001</v>
      </c>
      <c r="H1178" s="152">
        <v>3602.9994929700001</v>
      </c>
      <c r="I1178" s="152">
        <v>253712.98379999999</v>
      </c>
      <c r="J1178" s="152">
        <v>35.1</v>
      </c>
      <c r="K1178" s="152">
        <v>35.1</v>
      </c>
      <c r="L1178" s="152">
        <v>39.700000000000003</v>
      </c>
      <c r="M1178" s="153">
        <v>21.973483699999999</v>
      </c>
      <c r="N1178" s="17">
        <f t="shared" ref="N1178:T1178" si="1272">F1178/F1177/$E1178*$E1177-1</f>
        <v>-2.8490028490028019E-3</v>
      </c>
      <c r="O1178" s="17">
        <f t="shared" si="1272"/>
        <v>-3.615637222393886E-3</v>
      </c>
      <c r="P1178" s="17">
        <f t="shared" si="1272"/>
        <v>1.3805792959609153E-3</v>
      </c>
      <c r="Q1178" s="17">
        <f t="shared" si="1272"/>
        <v>-2.8490028490028019E-3</v>
      </c>
      <c r="R1178" s="17">
        <f t="shared" si="1272"/>
        <v>0</v>
      </c>
      <c r="S1178" s="17">
        <f t="shared" si="1272"/>
        <v>0</v>
      </c>
      <c r="T1178" s="17">
        <f t="shared" si="1272"/>
        <v>-6.6023943062839541E-3</v>
      </c>
      <c r="U1178" s="241">
        <v>2.81E-2</v>
      </c>
      <c r="V1178" s="241">
        <v>3.0000000000000001E-3</v>
      </c>
      <c r="W1178" s="223">
        <f t="shared" ca="1" si="1266"/>
        <v>-3.2316659632117433E-3</v>
      </c>
      <c r="X1178" s="223">
        <f>MMULT(N1178:T1178,'Parameters &amp; Main Results'!$B$12:$B$18)-'Parameters &amp; Main Results'!$B$22/12+MMULT(U1178:V1178,'Parameters &amp; Main Results'!$B$20:$B$21)</f>
        <v>-3.2316659632117433E-3</v>
      </c>
      <c r="Y1178" s="223">
        <f>MMULT(N1178:T1178,'Parameters &amp; Main Results'!$C$12:$C$18)-'Parameters &amp; Main Results'!$C$22/12+MMULT(U1178:V1178,'Parameters &amp; Main Results'!$C$20:$C$21)</f>
        <v>-2.967332953008577E-3</v>
      </c>
      <c r="Z1178" s="17">
        <f t="shared" ca="1" si="1251"/>
        <v>20.729622643994631</v>
      </c>
      <c r="AA1178" s="70">
        <f ca="1">Z1178/OFFSET(Z1178,'Parameters &amp; Main Results'!$B$38,0)</f>
        <v>8.9026574324590406</v>
      </c>
      <c r="AB1178" s="70">
        <f ca="1">SUMPRODUCT(Z1178:OFFSET(Z1178,'Parameters &amp; Main Results'!$B$38-1,0), 'Cash Flow Assist'!$P$11:OFFSET('Cash Flow Assist'!$P$11,'Parameters &amp; Main Results'!$B$38-1,0)  )/OFFSET(Z1178,'Parameters &amp; Main Results'!$B$38,0)</f>
        <v>2828.6498823091824</v>
      </c>
      <c r="AC1178" s="70">
        <f ca="1">SUMPRODUCT(Z1178:OFFSET(Z1178,'Parameters &amp; Main Results'!$B$38-1,0),'Parameters &amp; Main Results'!$B$42:OFFSET('Parameters &amp; Main Results'!$B$42,'Parameters &amp; Main Results'!$B$38-1,0)   )/OFFSET(Z1178,'Parameters &amp; Main Results'!$B$38,0)</f>
        <v>0</v>
      </c>
      <c r="AD1178" s="155">
        <f t="shared" si="4"/>
        <v>-2.8490028490028019E-3</v>
      </c>
      <c r="AE1178" s="252">
        <f t="shared" ca="1" si="1261"/>
        <v>192618.91320000001</v>
      </c>
      <c r="AF1178" s="253">
        <f t="shared" ca="1" si="1263"/>
        <v>0.31717586598863634</v>
      </c>
      <c r="AG1178" s="258">
        <f t="shared" ca="1" si="1264"/>
        <v>0</v>
      </c>
      <c r="AH1178" s="227" t="str">
        <f ca="1">IF(SUM(AG1178:OFFSET(AG1178,(-HoldAggressiveTime-1),0,,))=0,"Defensive","Aggressive")</f>
        <v>Defensive</v>
      </c>
    </row>
    <row r="1179" spans="1:34" ht="15" x14ac:dyDescent="0.2">
      <c r="A1179">
        <f t="shared" si="15"/>
        <v>10</v>
      </c>
      <c r="B1179">
        <f t="shared" si="16"/>
        <v>1968</v>
      </c>
      <c r="C1179" s="70">
        <f t="shared" si="1"/>
        <v>1968.7499999999111</v>
      </c>
      <c r="D1179" s="149">
        <f t="shared" si="383"/>
        <v>25172</v>
      </c>
      <c r="E1179" s="151">
        <v>35.299999999999997</v>
      </c>
      <c r="F1179" s="152">
        <v>256174.10070000001</v>
      </c>
      <c r="G1179" s="152">
        <v>2680.4375</v>
      </c>
      <c r="H1179" s="152">
        <v>3618.5824657799999</v>
      </c>
      <c r="I1179" s="152">
        <v>256174.10070000001</v>
      </c>
      <c r="J1179" s="152">
        <v>35.299999999999997</v>
      </c>
      <c r="K1179" s="152">
        <v>35.299999999999997</v>
      </c>
      <c r="L1179" s="152">
        <v>39.200000000000003</v>
      </c>
      <c r="M1179" s="153">
        <v>21.921930660000001</v>
      </c>
      <c r="N1179" s="17">
        <f t="shared" ref="N1179:T1179" si="1273">F1179/F1178/$E1179*$E1178-1</f>
        <v>3.9797157775149916E-3</v>
      </c>
      <c r="O1179" s="17">
        <f t="shared" si="1273"/>
        <v>-1.0094861769465058E-2</v>
      </c>
      <c r="P1179" s="17">
        <f t="shared" si="1273"/>
        <v>-1.3652266280934633E-3</v>
      </c>
      <c r="Q1179" s="17">
        <f t="shared" si="1273"/>
        <v>3.9797157775149916E-3</v>
      </c>
      <c r="R1179" s="17">
        <f t="shared" si="1273"/>
        <v>0</v>
      </c>
      <c r="S1179" s="17">
        <f t="shared" si="1273"/>
        <v>0</v>
      </c>
      <c r="T1179" s="17">
        <f t="shared" si="1273"/>
        <v>-1.8188824112857604E-2</v>
      </c>
      <c r="U1179" s="241">
        <v>-4.7999999999999996E-3</v>
      </c>
      <c r="V1179" s="241">
        <v>2.86E-2</v>
      </c>
      <c r="W1179" s="223">
        <f t="shared" ca="1" si="1266"/>
        <v>1.4706606933684339E-5</v>
      </c>
      <c r="X1179" s="223">
        <f>MMULT(N1179:T1179,'Parameters &amp; Main Results'!$B$12:$B$18)-'Parameters &amp; Main Results'!$B$22/12+MMULT(U1179:V1179,'Parameters &amp; Main Results'!$B$20:$B$21)</f>
        <v>1.4706606933684339E-5</v>
      </c>
      <c r="Y1179" s="223">
        <f>MMULT(N1179:T1179,'Parameters &amp; Main Results'!$C$12:$C$18)-'Parameters &amp; Main Results'!$C$22/12+MMULT(U1179:V1179,'Parameters &amp; Main Results'!$C$20:$C$21)</f>
        <v>2.5305913561503202E-3</v>
      </c>
      <c r="Z1179" s="17">
        <f t="shared" ca="1" si="1251"/>
        <v>20.796831055057929</v>
      </c>
      <c r="AA1179" s="70">
        <f ca="1">Z1179/OFFSET(Z1179,'Parameters &amp; Main Results'!$B$38,0)</f>
        <v>9.1527052569679039</v>
      </c>
      <c r="AB1179" s="70">
        <f ca="1">SUMPRODUCT(Z1179:OFFSET(Z1179,'Parameters &amp; Main Results'!$B$38-1,0), 'Cash Flow Assist'!$P$11:OFFSET('Cash Flow Assist'!$P$11,'Parameters &amp; Main Results'!$B$38-1,0)  )/OFFSET(Z1179,'Parameters &amp; Main Results'!$B$38,0)</f>
        <v>2890.6014542846901</v>
      </c>
      <c r="AC1179" s="70">
        <f ca="1">SUMPRODUCT(Z1179:OFFSET(Z1179,'Parameters &amp; Main Results'!$B$38-1,0),'Parameters &amp; Main Results'!$B$42:OFFSET('Parameters &amp; Main Results'!$B$42,'Parameters &amp; Main Results'!$B$38-1,0)   )/OFFSET(Z1179,'Parameters &amp; Main Results'!$B$38,0)</f>
        <v>0</v>
      </c>
      <c r="AD1179" s="155">
        <f t="shared" si="4"/>
        <v>0</v>
      </c>
      <c r="AE1179" s="252">
        <f t="shared" ca="1" si="1261"/>
        <v>178197.6955</v>
      </c>
      <c r="AF1179" s="253">
        <f t="shared" ca="1" si="1263"/>
        <v>0.43758369030086591</v>
      </c>
      <c r="AG1179" s="258">
        <f t="shared" ca="1" si="1264"/>
        <v>0</v>
      </c>
      <c r="AH1179" s="227" t="str">
        <f ca="1">IF(SUM(AG1179:OFFSET(AG1179,(-HoldAggressiveTime-1),0,,))=0,"Defensive","Aggressive")</f>
        <v>Defensive</v>
      </c>
    </row>
    <row r="1180" spans="1:34" ht="15" x14ac:dyDescent="0.2">
      <c r="A1180">
        <f t="shared" si="15"/>
        <v>11</v>
      </c>
      <c r="B1180">
        <f t="shared" si="16"/>
        <v>1968</v>
      </c>
      <c r="C1180" s="70">
        <f t="shared" si="1"/>
        <v>1968.8333333332444</v>
      </c>
      <c r="D1180" s="149">
        <f t="shared" si="383"/>
        <v>25203</v>
      </c>
      <c r="E1180" s="151">
        <v>35.4</v>
      </c>
      <c r="F1180" s="152">
        <v>269094.46260000003</v>
      </c>
      <c r="G1180" s="152">
        <v>2658.8287999999998</v>
      </c>
      <c r="H1180" s="152">
        <v>3634.7153126100002</v>
      </c>
      <c r="I1180" s="152">
        <v>269094.46260000003</v>
      </c>
      <c r="J1180" s="152">
        <v>35.4</v>
      </c>
      <c r="K1180" s="152">
        <v>35.4</v>
      </c>
      <c r="L1180" s="152">
        <v>39.85</v>
      </c>
      <c r="M1180" s="153">
        <v>22.768317079999999</v>
      </c>
      <c r="N1180" s="17">
        <f t="shared" ref="N1180:T1180" si="1274">F1180/F1179/$E1180*$E1179-1</f>
        <v>4.7468530259770603E-2</v>
      </c>
      <c r="O1180" s="17">
        <f t="shared" si="1274"/>
        <v>-1.0863717515968707E-2</v>
      </c>
      <c r="P1180" s="17">
        <f t="shared" si="1274"/>
        <v>1.620880415248882E-3</v>
      </c>
      <c r="Q1180" s="17">
        <f t="shared" si="1274"/>
        <v>4.7468530259770603E-2</v>
      </c>
      <c r="R1180" s="17">
        <f t="shared" si="1274"/>
        <v>0</v>
      </c>
      <c r="S1180" s="17">
        <f t="shared" si="1274"/>
        <v>0</v>
      </c>
      <c r="T1180" s="17">
        <f t="shared" si="1274"/>
        <v>1.3709933125792606E-2</v>
      </c>
      <c r="U1180" s="241">
        <v>2.3699999999999999E-2</v>
      </c>
      <c r="V1180" s="241">
        <v>-9.2999999999999992E-3</v>
      </c>
      <c r="W1180" s="223">
        <f t="shared" ca="1" si="1266"/>
        <v>3.4072484181257169E-2</v>
      </c>
      <c r="X1180" s="223">
        <f>MMULT(N1180:T1180,'Parameters &amp; Main Results'!$B$12:$B$18)-'Parameters &amp; Main Results'!$B$22/12+MMULT(U1180:V1180,'Parameters &amp; Main Results'!$B$20:$B$21)</f>
        <v>3.4072484181257169E-2</v>
      </c>
      <c r="Y1180" s="223">
        <f>MMULT(N1180:T1180,'Parameters &amp; Main Results'!$C$12:$C$18)-'Parameters &amp; Main Results'!$C$22/12+MMULT(U1180:V1180,'Parameters &amp; Main Results'!$C$20:$C$21)</f>
        <v>4.1593638815530007E-2</v>
      </c>
      <c r="Z1180" s="17">
        <f t="shared" ca="1" si="1251"/>
        <v>20.796525208736099</v>
      </c>
      <c r="AA1180" s="70">
        <f ca="1">Z1180/OFFSET(Z1180,'Parameters &amp; Main Results'!$B$38,0)</f>
        <v>9.4764316959105663</v>
      </c>
      <c r="AB1180" s="70">
        <f ca="1">SUMPRODUCT(Z1180:OFFSET(Z1180,'Parameters &amp; Main Results'!$B$38-1,0), 'Cash Flow Assist'!$P$11:OFFSET('Cash Flow Assist'!$P$11,'Parameters &amp; Main Results'!$B$38-1,0)  )/OFFSET(Z1180,'Parameters &amp; Main Results'!$B$38,0)</f>
        <v>2984.4433570207034</v>
      </c>
      <c r="AC1180" s="70">
        <f ca="1">SUMPRODUCT(Z1180:OFFSET(Z1180,'Parameters &amp; Main Results'!$B$38-1,0),'Parameters &amp; Main Results'!$B$42:OFFSET('Parameters &amp; Main Results'!$B$42,'Parameters &amp; Main Results'!$B$38-1,0)   )/OFFSET(Z1180,'Parameters &amp; Main Results'!$B$38,0)</f>
        <v>0</v>
      </c>
      <c r="AD1180" s="155">
        <f t="shared" si="4"/>
        <v>0</v>
      </c>
      <c r="AE1180" s="252">
        <f t="shared" ca="1" si="1261"/>
        <v>177505.53479999999</v>
      </c>
      <c r="AF1180" s="253">
        <f t="shared" ca="1" si="1263"/>
        <v>0.51597787022920505</v>
      </c>
      <c r="AG1180" s="258">
        <f t="shared" ca="1" si="1264"/>
        <v>0</v>
      </c>
      <c r="AH1180" s="227" t="str">
        <f ca="1">IF(SUM(AG1180:OFFSET(AG1180,(-HoldAggressiveTime-1),0,,))=0,"Defensive","Aggressive")</f>
        <v>Defensive</v>
      </c>
    </row>
    <row r="1181" spans="1:34" ht="15" x14ac:dyDescent="0.2">
      <c r="A1181">
        <f t="shared" si="15"/>
        <v>12</v>
      </c>
      <c r="B1181">
        <f t="shared" si="16"/>
        <v>1968</v>
      </c>
      <c r="C1181" s="70">
        <f t="shared" si="1"/>
        <v>1968.9166666665776</v>
      </c>
      <c r="D1181" s="149">
        <f t="shared" si="383"/>
        <v>25234</v>
      </c>
      <c r="E1181" s="151">
        <v>35.6</v>
      </c>
      <c r="F1181" s="152">
        <v>258531.78570000001</v>
      </c>
      <c r="G1181" s="152">
        <v>2596.8788</v>
      </c>
      <c r="H1181" s="152">
        <v>3651.2229779899999</v>
      </c>
      <c r="I1181" s="152">
        <v>258531.78570000001</v>
      </c>
      <c r="J1181" s="152">
        <v>35.6</v>
      </c>
      <c r="K1181" s="152">
        <v>35.6</v>
      </c>
      <c r="L1181" s="152">
        <v>41.95</v>
      </c>
      <c r="M1181" s="153">
        <v>21.72563276</v>
      </c>
      <c r="N1181" s="17">
        <f t="shared" ref="N1181:T1181" si="1275">F1181/F1180/$E1181*$E1180-1</f>
        <v>-4.4650129721248266E-2</v>
      </c>
      <c r="O1181" s="17">
        <f t="shared" si="1275"/>
        <v>-2.8786812728060163E-2</v>
      </c>
      <c r="P1181" s="17">
        <f t="shared" si="1275"/>
        <v>-1.1018258421779947E-3</v>
      </c>
      <c r="Q1181" s="17">
        <f t="shared" si="1275"/>
        <v>-4.4650129721248266E-2</v>
      </c>
      <c r="R1181" s="17">
        <f t="shared" si="1275"/>
        <v>0</v>
      </c>
      <c r="S1181" s="17">
        <f t="shared" si="1275"/>
        <v>0</v>
      </c>
      <c r="T1181" s="17">
        <f t="shared" si="1275"/>
        <v>4.6783584509325848E-2</v>
      </c>
      <c r="U1181" s="241">
        <v>3.4000000000000002E-2</v>
      </c>
      <c r="V1181" s="241">
        <v>-1E-4</v>
      </c>
      <c r="W1181" s="223">
        <f t="shared" ca="1" si="1266"/>
        <v>-3.6947447277748603E-2</v>
      </c>
      <c r="X1181" s="223">
        <f>MMULT(N1181:T1181,'Parameters &amp; Main Results'!$B$12:$B$18)-'Parameters &amp; Main Results'!$B$22/12+MMULT(U1181:V1181,'Parameters &amp; Main Results'!$B$20:$B$21)</f>
        <v>-3.6947447277748603E-2</v>
      </c>
      <c r="Y1181" s="223">
        <f>MMULT(N1181:T1181,'Parameters &amp; Main Results'!$C$12:$C$18)-'Parameters &amp; Main Results'!$C$22/12+MMULT(U1181:V1181,'Parameters &amp; Main Results'!$C$20:$C$21)</f>
        <v>-4.3105464688596128E-2</v>
      </c>
      <c r="Z1181" s="17">
        <f t="shared" ca="1" si="1251"/>
        <v>20.111283809279644</v>
      </c>
      <c r="AA1181" s="70">
        <f ca="1">Z1181/OFFSET(Z1181,'Parameters &amp; Main Results'!$B$38,0)</f>
        <v>9.3097327669587635</v>
      </c>
      <c r="AB1181" s="70">
        <f ca="1">SUMPRODUCT(Z1181:OFFSET(Z1181,'Parameters &amp; Main Results'!$B$38-1,0), 'Cash Flow Assist'!$P$11:OFFSET('Cash Flow Assist'!$P$11,'Parameters &amp; Main Results'!$B$38-1,0)  )/OFFSET(Z1181,'Parameters &amp; Main Results'!$B$38,0)</f>
        <v>3023.2318931747486</v>
      </c>
      <c r="AC1181" s="70">
        <f ca="1">SUMPRODUCT(Z1181:OFFSET(Z1181,'Parameters &amp; Main Results'!$B$38-1,0),'Parameters &amp; Main Results'!$B$42:OFFSET('Parameters &amp; Main Results'!$B$42,'Parameters &amp; Main Results'!$B$38-1,0)   )/OFFSET(Z1181,'Parameters &amp; Main Results'!$B$38,0)</f>
        <v>0</v>
      </c>
      <c r="AD1181" s="155">
        <f t="shared" si="4"/>
        <v>-4.4650129721248266E-2</v>
      </c>
      <c r="AE1181" s="252">
        <f t="shared" ca="1" si="1261"/>
        <v>186499.66620000001</v>
      </c>
      <c r="AF1181" s="253">
        <f t="shared" ca="1" si="1263"/>
        <v>0.38623189503596012</v>
      </c>
      <c r="AG1181" s="258">
        <f t="shared" ca="1" si="1264"/>
        <v>0</v>
      </c>
      <c r="AH1181" s="227" t="str">
        <f ca="1">IF(SUM(AG1181:OFFSET(AG1181,(-HoldAggressiveTime-1),0,,))=0,"Defensive","Aggressive")</f>
        <v>Defensive</v>
      </c>
    </row>
    <row r="1182" spans="1:34" ht="15" x14ac:dyDescent="0.2">
      <c r="A1182">
        <f t="shared" si="15"/>
        <v>1</v>
      </c>
      <c r="B1182">
        <f t="shared" si="16"/>
        <v>1969</v>
      </c>
      <c r="C1182" s="70">
        <f t="shared" si="1"/>
        <v>1968.9999999999109</v>
      </c>
      <c r="D1182" s="149">
        <f t="shared" si="383"/>
        <v>25262</v>
      </c>
      <c r="E1182" s="151">
        <v>35.700000000000003</v>
      </c>
      <c r="F1182" s="152">
        <v>257059.11429999999</v>
      </c>
      <c r="G1182" s="152">
        <v>2604.3890000000001</v>
      </c>
      <c r="H1182" s="152">
        <v>3669.3573854400001</v>
      </c>
      <c r="I1182" s="152">
        <v>257059.11429999999</v>
      </c>
      <c r="J1182" s="152">
        <v>35.700000000000003</v>
      </c>
      <c r="K1182" s="152">
        <v>35.700000000000003</v>
      </c>
      <c r="L1182" s="152">
        <v>42.55</v>
      </c>
      <c r="M1182" s="153">
        <v>21.404839819999999</v>
      </c>
      <c r="N1182" s="17">
        <f t="shared" ref="N1182:T1182" si="1276">F1182/F1181/$E1182*$E1181-1</f>
        <v>-8.4814520408760252E-3</v>
      </c>
      <c r="O1182" s="17">
        <f t="shared" si="1276"/>
        <v>8.2788891451857083E-5</v>
      </c>
      <c r="P1182" s="17">
        <f t="shared" si="1276"/>
        <v>2.1516339849207977E-3</v>
      </c>
      <c r="Q1182" s="17">
        <f t="shared" si="1276"/>
        <v>-8.4814520408760252E-3</v>
      </c>
      <c r="R1182" s="17">
        <f t="shared" si="1276"/>
        <v>0</v>
      </c>
      <c r="S1182" s="17">
        <f t="shared" si="1276"/>
        <v>0</v>
      </c>
      <c r="T1182" s="17">
        <f t="shared" si="1276"/>
        <v>1.1461557209295758E-2</v>
      </c>
      <c r="U1182" s="241">
        <v>-7.6E-3</v>
      </c>
      <c r="V1182" s="241">
        <v>1.6799999999999999E-2</v>
      </c>
      <c r="W1182" s="223">
        <f t="shared" ca="1" si="1266"/>
        <v>-5.8131200585685248E-3</v>
      </c>
      <c r="X1182" s="223">
        <f>MMULT(N1182:T1182,'Parameters &amp; Main Results'!$B$12:$B$18)-'Parameters &amp; Main Results'!$B$22/12+MMULT(U1182:V1182,'Parameters &amp; Main Results'!$B$20:$B$21)</f>
        <v>-5.8131200585685248E-3</v>
      </c>
      <c r="Y1182" s="223">
        <f>MMULT(N1182:T1182,'Parameters &amp; Main Results'!$C$12:$C$18)-'Parameters &amp; Main Results'!$C$22/12+MMULT(U1182:V1182,'Parameters &amp; Main Results'!$C$20:$C$21)</f>
        <v>-7.6666946143099032E-3</v>
      </c>
      <c r="Z1182" s="17">
        <f t="shared" ca="1" si="1251"/>
        <v>20.882851878053042</v>
      </c>
      <c r="AA1182" s="70">
        <f ca="1">Z1182/OFFSET(Z1182,'Parameters &amp; Main Results'!$B$38,0)</f>
        <v>9.767031565909047</v>
      </c>
      <c r="AB1182" s="70">
        <f ca="1">SUMPRODUCT(Z1182:OFFSET(Z1182,'Parameters &amp; Main Results'!$B$38-1,0), 'Cash Flow Assist'!$P$11:OFFSET('Cash Flow Assist'!$P$11,'Parameters &amp; Main Results'!$B$38-1,0)  )/OFFSET(Z1182,'Parameters &amp; Main Results'!$B$38,0)</f>
        <v>3046.1512756906459</v>
      </c>
      <c r="AC1182" s="70">
        <f ca="1">SUMPRODUCT(Z1182:OFFSET(Z1182,'Parameters &amp; Main Results'!$B$38-1,0),'Parameters &amp; Main Results'!$B$42:OFFSET('Parameters &amp; Main Results'!$B$42,'Parameters &amp; Main Results'!$B$38-1,0)   )/OFFSET(Z1182,'Parameters &amp; Main Results'!$B$38,0)</f>
        <v>0</v>
      </c>
      <c r="AD1182" s="155">
        <f t="shared" si="4"/>
        <v>-5.2752883828274588E-2</v>
      </c>
      <c r="AE1182" s="252">
        <f t="shared" ca="1" si="1261"/>
        <v>187637.5906</v>
      </c>
      <c r="AF1182" s="253">
        <f t="shared" ca="1" si="1263"/>
        <v>0.36997663143090898</v>
      </c>
      <c r="AG1182" s="258">
        <f t="shared" ca="1" si="1264"/>
        <v>0</v>
      </c>
      <c r="AH1182" s="227" t="str">
        <f ca="1">IF(SUM(AG1182:OFFSET(AG1182,(-HoldAggressiveTime-1),0,,))=0,"Defensive","Aggressive")</f>
        <v>Defensive</v>
      </c>
    </row>
    <row r="1183" spans="1:34" ht="15" x14ac:dyDescent="0.2">
      <c r="A1183">
        <f t="shared" si="15"/>
        <v>2</v>
      </c>
      <c r="B1183">
        <f t="shared" si="16"/>
        <v>1969</v>
      </c>
      <c r="C1183" s="70">
        <f t="shared" si="1"/>
        <v>1969.0833333332441</v>
      </c>
      <c r="D1183" s="149">
        <f t="shared" si="383"/>
        <v>25293</v>
      </c>
      <c r="E1183" s="151">
        <v>35.799999999999997</v>
      </c>
      <c r="F1183" s="152">
        <v>245526.03890000001</v>
      </c>
      <c r="G1183" s="152">
        <v>2604.4337</v>
      </c>
      <c r="H1183" s="152">
        <v>3688.1322640600001</v>
      </c>
      <c r="I1183" s="152">
        <v>245526.03890000001</v>
      </c>
      <c r="J1183" s="152">
        <v>35.799999999999997</v>
      </c>
      <c r="K1183" s="152">
        <v>35.799999999999997</v>
      </c>
      <c r="L1183" s="152">
        <v>42.77</v>
      </c>
      <c r="M1183" s="153">
        <v>20.201950499999999</v>
      </c>
      <c r="N1183" s="17">
        <f t="shared" ref="N1183:T1183" si="1277">F1183/F1182/$E1183*$E1182-1</f>
        <v>-4.7533433535609237E-2</v>
      </c>
      <c r="O1183" s="17">
        <f t="shared" si="1277"/>
        <v>-2.7761806969978098E-3</v>
      </c>
      <c r="P1183" s="17">
        <f t="shared" si="1277"/>
        <v>2.3090782117014541E-3</v>
      </c>
      <c r="Q1183" s="17">
        <f t="shared" si="1277"/>
        <v>-4.7533433535609237E-2</v>
      </c>
      <c r="R1183" s="17">
        <f t="shared" si="1277"/>
        <v>0</v>
      </c>
      <c r="S1183" s="17">
        <f t="shared" si="1277"/>
        <v>0</v>
      </c>
      <c r="T1183" s="17">
        <f t="shared" si="1277"/>
        <v>2.3626492657344844E-3</v>
      </c>
      <c r="U1183" s="241">
        <v>-3.9399999999999998E-2</v>
      </c>
      <c r="V1183" s="241">
        <v>8.9999999999999993E-3</v>
      </c>
      <c r="W1183" s="223">
        <f t="shared" ca="1" si="1266"/>
        <v>-3.6128845494486438E-2</v>
      </c>
      <c r="X1183" s="223">
        <f>MMULT(N1183:T1183,'Parameters &amp; Main Results'!$B$12:$B$18)-'Parameters &amp; Main Results'!$B$22/12+MMULT(U1183:V1183,'Parameters &amp; Main Results'!$B$20:$B$21)</f>
        <v>-3.6128845494486438E-2</v>
      </c>
      <c r="Y1183" s="223">
        <f>MMULT(N1183:T1183,'Parameters &amp; Main Results'!$C$12:$C$18)-'Parameters &amp; Main Results'!$C$22/12+MMULT(U1183:V1183,'Parameters &amp; Main Results'!$C$20:$C$21)</f>
        <v>-4.3099374918414764E-2</v>
      </c>
      <c r="Z1183" s="17">
        <f t="shared" ca="1" si="1251"/>
        <v>21.004956210328658</v>
      </c>
      <c r="AA1183" s="70">
        <f ca="1">Z1183/OFFSET(Z1183,'Parameters &amp; Main Results'!$B$38,0)</f>
        <v>9.6243565379347764</v>
      </c>
      <c r="AB1183" s="70">
        <f ca="1">SUMPRODUCT(Z1183:OFFSET(Z1183,'Parameters &amp; Main Results'!$B$38-1,0), 'Cash Flow Assist'!$P$11:OFFSET('Cash Flow Assist'!$P$11,'Parameters &amp; Main Results'!$B$38-1,0)  )/OFFSET(Z1183,'Parameters &amp; Main Results'!$B$38,0)</f>
        <v>2975.6159315573459</v>
      </c>
      <c r="AC1183" s="70">
        <f ca="1">SUMPRODUCT(Z1183:OFFSET(Z1183,'Parameters &amp; Main Results'!$B$38-1,0),'Parameters &amp; Main Results'!$B$42:OFFSET('Parameters &amp; Main Results'!$B$42,'Parameters &amp; Main Results'!$B$38-1,0)   )/OFFSET(Z1183,'Parameters &amp; Main Results'!$B$38,0)</f>
        <v>0</v>
      </c>
      <c r="AD1183" s="155">
        <f t="shared" si="4"/>
        <v>-9.7778791666620846E-2</v>
      </c>
      <c r="AE1183" s="252">
        <f t="shared" ca="1" si="1261"/>
        <v>187915.09779999999</v>
      </c>
      <c r="AF1183" s="253">
        <f t="shared" ca="1" si="1263"/>
        <v>0.30657962970764568</v>
      </c>
      <c r="AG1183" s="258">
        <f t="shared" ca="1" si="1264"/>
        <v>0</v>
      </c>
      <c r="AH1183" s="227" t="str">
        <f ca="1">IF(SUM(AG1183:OFFSET(AG1183,(-HoldAggressiveTime-1),0,,))=0,"Defensive","Aggressive")</f>
        <v>Defensive</v>
      </c>
    </row>
    <row r="1184" spans="1:34" ht="15" x14ac:dyDescent="0.2">
      <c r="A1184">
        <f t="shared" si="15"/>
        <v>3</v>
      </c>
      <c r="B1184">
        <f t="shared" si="16"/>
        <v>1969</v>
      </c>
      <c r="C1184" s="70">
        <f t="shared" si="1"/>
        <v>1969.1666666665774</v>
      </c>
      <c r="D1184" s="149">
        <f t="shared" si="383"/>
        <v>25323</v>
      </c>
      <c r="E1184" s="151">
        <v>36.1</v>
      </c>
      <c r="F1184" s="152">
        <v>254628.50339999999</v>
      </c>
      <c r="G1184" s="152">
        <v>2610.3678</v>
      </c>
      <c r="H1184" s="152">
        <v>3706.9417386099999</v>
      </c>
      <c r="I1184" s="152">
        <v>254628.50339999999</v>
      </c>
      <c r="J1184" s="152">
        <v>36.1</v>
      </c>
      <c r="K1184" s="152">
        <v>36.1</v>
      </c>
      <c r="L1184" s="152">
        <v>43.1</v>
      </c>
      <c r="M1184" s="153">
        <v>20.633595270000001</v>
      </c>
      <c r="N1184" s="17">
        <f t="shared" ref="N1184:T1184" si="1278">F1184/F1183/$E1184*$E1183-1</f>
        <v>2.8454978491308403E-2</v>
      </c>
      <c r="O1184" s="17">
        <f t="shared" si="1278"/>
        <v>-6.0507231196619271E-3</v>
      </c>
      <c r="P1184" s="17">
        <f t="shared" si="1278"/>
        <v>-3.2526315780617709E-3</v>
      </c>
      <c r="Q1184" s="17">
        <f t="shared" si="1278"/>
        <v>2.8454978491308403E-2</v>
      </c>
      <c r="R1184" s="17">
        <f t="shared" si="1278"/>
        <v>0</v>
      </c>
      <c r="S1184" s="17">
        <f t="shared" si="1278"/>
        <v>0</v>
      </c>
      <c r="T1184" s="17">
        <f t="shared" si="1278"/>
        <v>-6.5868003629554472E-4</v>
      </c>
      <c r="U1184" s="241">
        <v>-2.5999999999999999E-3</v>
      </c>
      <c r="V1184" s="241">
        <v>-5.1999999999999998E-3</v>
      </c>
      <c r="W1184" s="223">
        <f t="shared" ca="1" si="1266"/>
        <v>2.0056488576067476E-2</v>
      </c>
      <c r="X1184" s="223">
        <f>MMULT(N1184:T1184,'Parameters &amp; Main Results'!$B$12:$B$18)-'Parameters &amp; Main Results'!$B$22/12+MMULT(U1184:V1184,'Parameters &amp; Main Results'!$B$20:$B$21)</f>
        <v>2.0056488576067476E-2</v>
      </c>
      <c r="Y1184" s="223">
        <f>MMULT(N1184:T1184,'Parameters &amp; Main Results'!$C$12:$C$18)-'Parameters &amp; Main Results'!$C$22/12+MMULT(U1184:V1184,'Parameters &amp; Main Results'!$C$20:$C$21)</f>
        <v>2.4962741663544702E-2</v>
      </c>
      <c r="Z1184" s="17">
        <f t="shared" ca="1" si="1251"/>
        <v>21.792286357095776</v>
      </c>
      <c r="AA1184" s="70">
        <f ca="1">Z1184/OFFSET(Z1184,'Parameters &amp; Main Results'!$B$38,0)</f>
        <v>10.355805151822514</v>
      </c>
      <c r="AB1184" s="70">
        <f ca="1">SUMPRODUCT(Z1184:OFFSET(Z1184,'Parameters &amp; Main Results'!$B$38-1,0), 'Cash Flow Assist'!$P$11:OFFSET('Cash Flow Assist'!$P$11,'Parameters &amp; Main Results'!$B$38-1,0)  )/OFFSET(Z1184,'Parameters &amp; Main Results'!$B$38,0)</f>
        <v>3077.1414742271418</v>
      </c>
      <c r="AC1184" s="70">
        <f ca="1">SUMPRODUCT(Z1184:OFFSET(Z1184,'Parameters &amp; Main Results'!$B$38-1,0),'Parameters &amp; Main Results'!$B$42:OFFSET('Parameters &amp; Main Results'!$B$42,'Parameters &amp; Main Results'!$B$38-1,0)   )/OFFSET(Z1184,'Parameters &amp; Main Results'!$B$38,0)</f>
        <v>0</v>
      </c>
      <c r="AD1184" s="155">
        <f t="shared" si="4"/>
        <v>-7.2106106589092223E-2</v>
      </c>
      <c r="AE1184" s="252">
        <f t="shared" ca="1" si="1261"/>
        <v>203171.4417</v>
      </c>
      <c r="AF1184" s="253">
        <f t="shared" ca="1" si="1263"/>
        <v>0.25326916651987313</v>
      </c>
      <c r="AG1184" s="258">
        <f t="shared" ca="1" si="1264"/>
        <v>0</v>
      </c>
      <c r="AH1184" s="227" t="str">
        <f ca="1">IF(SUM(AG1184:OFFSET(AG1184,(-HoldAggressiveTime-1),0,,))=0,"Defensive","Aggressive")</f>
        <v>Defensive</v>
      </c>
    </row>
    <row r="1185" spans="1:34" ht="15" x14ac:dyDescent="0.2">
      <c r="A1185">
        <f t="shared" si="15"/>
        <v>4</v>
      </c>
      <c r="B1185">
        <f t="shared" si="16"/>
        <v>1969</v>
      </c>
      <c r="C1185" s="70">
        <f t="shared" si="1"/>
        <v>1969.2499999999106</v>
      </c>
      <c r="D1185" s="149">
        <f t="shared" si="383"/>
        <v>25354</v>
      </c>
      <c r="E1185" s="151">
        <v>36.299999999999997</v>
      </c>
      <c r="F1185" s="152">
        <v>260751.41020000001</v>
      </c>
      <c r="G1185" s="152">
        <v>2643.3566999999998</v>
      </c>
      <c r="H1185" s="152">
        <v>3725.53822967</v>
      </c>
      <c r="I1185" s="152">
        <v>260751.41020000001</v>
      </c>
      <c r="J1185" s="152">
        <v>36.299999999999997</v>
      </c>
      <c r="K1185" s="152">
        <v>36.299999999999997</v>
      </c>
      <c r="L1185" s="152">
        <v>43.6</v>
      </c>
      <c r="M1185" s="153">
        <v>20.9105861</v>
      </c>
      <c r="N1185" s="17">
        <f t="shared" ref="N1185:T1185" si="1279">F1185/F1184/$E1185*$E1184-1</f>
        <v>1.8404302147132512E-2</v>
      </c>
      <c r="O1185" s="17">
        <f t="shared" si="1279"/>
        <v>7.0583736282945342E-3</v>
      </c>
      <c r="P1185" s="17">
        <f t="shared" si="1279"/>
        <v>-5.2061524209767729E-4</v>
      </c>
      <c r="Q1185" s="17">
        <f t="shared" si="1279"/>
        <v>1.8404302147132512E-2</v>
      </c>
      <c r="R1185" s="17">
        <f t="shared" si="1279"/>
        <v>0</v>
      </c>
      <c r="S1185" s="17">
        <f t="shared" si="1279"/>
        <v>0</v>
      </c>
      <c r="T1185" s="17">
        <f t="shared" si="1279"/>
        <v>6.0273692418810754E-3</v>
      </c>
      <c r="U1185" s="241">
        <v>-8.6999999999999994E-3</v>
      </c>
      <c r="V1185" s="241">
        <v>-2.9999999999999997E-4</v>
      </c>
      <c r="W1185" s="223">
        <f t="shared" ca="1" si="1266"/>
        <v>1.5474603131435677E-2</v>
      </c>
      <c r="X1185" s="223">
        <f>MMULT(N1185:T1185,'Parameters &amp; Main Results'!$B$12:$B$18)-'Parameters &amp; Main Results'!$B$22/12+MMULT(U1185:V1185,'Parameters &amp; Main Results'!$B$20:$B$21)</f>
        <v>1.5474603131435677E-2</v>
      </c>
      <c r="Y1185" s="223">
        <f>MMULT(N1185:T1185,'Parameters &amp; Main Results'!$C$12:$C$18)-'Parameters &amp; Main Results'!$C$22/12+MMULT(U1185:V1185,'Parameters &amp; Main Results'!$C$20:$C$21)</f>
        <v>1.722804262858205E-2</v>
      </c>
      <c r="Z1185" s="17">
        <f t="shared" ca="1" si="1251"/>
        <v>21.363803476723522</v>
      </c>
      <c r="AA1185" s="70">
        <f ca="1">Z1185/OFFSET(Z1185,'Parameters &amp; Main Results'!$B$38,0)</f>
        <v>10.170910276940054</v>
      </c>
      <c r="AB1185" s="70">
        <f ca="1">SUMPRODUCT(Z1185:OFFSET(Z1185,'Parameters &amp; Main Results'!$B$38-1,0), 'Cash Flow Assist'!$P$11:OFFSET('Cash Flow Assist'!$P$11,'Parameters &amp; Main Results'!$B$38-1,0)  )/OFFSET(Z1185,'Parameters &amp; Main Results'!$B$38,0)</f>
        <v>3073.4431890636924</v>
      </c>
      <c r="AC1185" s="70">
        <f ca="1">SUMPRODUCT(Z1185:OFFSET(Z1185,'Parameters &amp; Main Results'!$B$38-1,0),'Parameters &amp; Main Results'!$B$42:OFFSET('Parameters &amp; Main Results'!$B$42,'Parameters &amp; Main Results'!$B$38-1,0)   )/OFFSET(Z1185,'Parameters &amp; Main Results'!$B$38,0)</f>
        <v>0</v>
      </c>
      <c r="AD1185" s="155">
        <f t="shared" si="4"/>
        <v>-5.5028867014278671E-2</v>
      </c>
      <c r="AE1185" s="252">
        <f t="shared" ca="1" si="1261"/>
        <v>204136.8346</v>
      </c>
      <c r="AF1185" s="253">
        <f t="shared" ca="1" si="1263"/>
        <v>0.27733640384369912</v>
      </c>
      <c r="AG1185" s="258">
        <f t="shared" ca="1" si="1264"/>
        <v>0</v>
      </c>
      <c r="AH1185" s="227" t="str">
        <f ca="1">IF(SUM(AG1185:OFFSET(AG1185,(-HoldAggressiveTime-1),0,,))=0,"Defensive","Aggressive")</f>
        <v>Defensive</v>
      </c>
    </row>
    <row r="1186" spans="1:34" ht="15" x14ac:dyDescent="0.2">
      <c r="A1186">
        <f t="shared" si="15"/>
        <v>5</v>
      </c>
      <c r="B1186">
        <f t="shared" si="16"/>
        <v>1969</v>
      </c>
      <c r="C1186" s="70">
        <f t="shared" si="1"/>
        <v>1969.3333333332439</v>
      </c>
      <c r="D1186" s="149">
        <f t="shared" si="383"/>
        <v>25384</v>
      </c>
      <c r="E1186" s="151">
        <v>36.4</v>
      </c>
      <c r="F1186" s="152">
        <v>260829.9613</v>
      </c>
      <c r="G1186" s="152">
        <v>2588.0536999999999</v>
      </c>
      <c r="H1186" s="152">
        <v>3744.5074284900002</v>
      </c>
      <c r="I1186" s="152">
        <v>260829.9613</v>
      </c>
      <c r="J1186" s="152">
        <v>36.4</v>
      </c>
      <c r="K1186" s="152">
        <v>36.4</v>
      </c>
      <c r="L1186" s="152">
        <v>43.15</v>
      </c>
      <c r="M1186" s="153">
        <v>20.639428930000001</v>
      </c>
      <c r="N1186" s="17">
        <f t="shared" ref="N1186:T1186" si="1280">F1186/F1185/$E1186*$E1185-1</f>
        <v>-2.4468313604052438E-3</v>
      </c>
      <c r="O1186" s="17">
        <f t="shared" si="1280"/>
        <v>-2.3611280928284351E-2</v>
      </c>
      <c r="P1186" s="17">
        <f t="shared" si="1280"/>
        <v>2.3304258243357356E-3</v>
      </c>
      <c r="Q1186" s="17">
        <f t="shared" si="1280"/>
        <v>-2.4468313604052438E-3</v>
      </c>
      <c r="R1186" s="17">
        <f t="shared" si="1280"/>
        <v>0</v>
      </c>
      <c r="S1186" s="17">
        <f t="shared" si="1280"/>
        <v>0</v>
      </c>
      <c r="T1186" s="17">
        <f t="shared" si="1280"/>
        <v>-1.3039998991833945E-2</v>
      </c>
      <c r="U1186" s="241">
        <v>-2.2000000000000001E-3</v>
      </c>
      <c r="V1186" s="241">
        <v>7.1999999999999998E-3</v>
      </c>
      <c r="W1186" s="223">
        <f t="shared" ca="1" si="1266"/>
        <v>-7.2510463222191677E-3</v>
      </c>
      <c r="X1186" s="223">
        <f>MMULT(N1186:T1186,'Parameters &amp; Main Results'!$B$12:$B$18)-'Parameters &amp; Main Results'!$B$22/12+MMULT(U1186:V1186,'Parameters &amp; Main Results'!$B$20:$B$21)</f>
        <v>-7.2510463222191677E-3</v>
      </c>
      <c r="Y1186" s="223">
        <f>MMULT(N1186:T1186,'Parameters &amp; Main Results'!$C$12:$C$18)-'Parameters &amp; Main Results'!$C$22/12+MMULT(U1186:V1186,'Parameters &amp; Main Results'!$C$20:$C$21)</f>
        <v>-4.6049429838598216E-3</v>
      </c>
      <c r="Z1186" s="17">
        <f t="shared" ca="1" si="1251"/>
        <v>21.038244984998748</v>
      </c>
      <c r="AA1186" s="70">
        <f ca="1">Z1186/OFFSET(Z1186,'Parameters &amp; Main Results'!$B$38,0)</f>
        <v>10.066908024619126</v>
      </c>
      <c r="AB1186" s="70">
        <f ca="1">SUMPRODUCT(Z1186:OFFSET(Z1186,'Parameters &amp; Main Results'!$B$38-1,0), 'Cash Flow Assist'!$P$11:OFFSET('Cash Flow Assist'!$P$11,'Parameters &amp; Main Results'!$B$38-1,0)  )/OFFSET(Z1186,'Parameters &amp; Main Results'!$B$38,0)</f>
        <v>3079.8722027140016</v>
      </c>
      <c r="AC1186" s="70">
        <f ca="1">SUMPRODUCT(Z1186:OFFSET(Z1186,'Parameters &amp; Main Results'!$B$38-1,0),'Parameters &amp; Main Results'!$B$42:OFFSET('Parameters &amp; Main Results'!$B$42,'Parameters &amp; Main Results'!$B$38-1,0)   )/OFFSET(Z1186,'Parameters &amp; Main Results'!$B$38,0)</f>
        <v>0</v>
      </c>
      <c r="AD1186" s="155">
        <f t="shared" si="4"/>
        <v>-5.7341052017145788E-2</v>
      </c>
      <c r="AE1186" s="252">
        <f t="shared" ca="1" si="1261"/>
        <v>212751.22219999999</v>
      </c>
      <c r="AF1186" s="253">
        <f t="shared" ca="1" si="1263"/>
        <v>0.22598572456050506</v>
      </c>
      <c r="AG1186" s="258">
        <f t="shared" ca="1" si="1264"/>
        <v>0</v>
      </c>
      <c r="AH1186" s="227" t="str">
        <f ca="1">IF(SUM(AG1186:OFFSET(AG1186,(-HoldAggressiveTime-1),0,,))=0,"Defensive","Aggressive")</f>
        <v>Defensive</v>
      </c>
    </row>
    <row r="1187" spans="1:34" ht="15" x14ac:dyDescent="0.2">
      <c r="A1187">
        <f t="shared" si="15"/>
        <v>6</v>
      </c>
      <c r="B1187">
        <f t="shared" si="16"/>
        <v>1969</v>
      </c>
      <c r="C1187" s="70">
        <f t="shared" si="1"/>
        <v>1969.4166666665772</v>
      </c>
      <c r="D1187" s="149">
        <f t="shared" si="383"/>
        <v>25415</v>
      </c>
      <c r="E1187" s="151">
        <v>36.6</v>
      </c>
      <c r="F1187" s="152">
        <v>246990.69519999999</v>
      </c>
      <c r="G1187" s="152">
        <v>2570.2438000000002</v>
      </c>
      <c r="H1187" s="152">
        <v>3763.3547825400001</v>
      </c>
      <c r="I1187" s="152">
        <v>246990.69519999999</v>
      </c>
      <c r="J1187" s="152">
        <v>36.6</v>
      </c>
      <c r="K1187" s="152">
        <v>36.6</v>
      </c>
      <c r="L1187" s="152">
        <v>41.23</v>
      </c>
      <c r="M1187" s="153">
        <v>19.42899542</v>
      </c>
      <c r="N1187" s="17">
        <f t="shared" ref="N1187:T1187" si="1281">F1187/F1186/$E1187*$E1186-1</f>
        <v>-5.8233118443723364E-2</v>
      </c>
      <c r="O1187" s="17">
        <f t="shared" si="1281"/>
        <v>-1.2308457157373387E-2</v>
      </c>
      <c r="P1187" s="17">
        <f t="shared" si="1281"/>
        <v>-4.5865209650608474E-4</v>
      </c>
      <c r="Q1187" s="17">
        <f t="shared" si="1281"/>
        <v>-5.8233118443723364E-2</v>
      </c>
      <c r="R1187" s="17">
        <f t="shared" si="1281"/>
        <v>0</v>
      </c>
      <c r="S1187" s="17">
        <f t="shared" si="1281"/>
        <v>0</v>
      </c>
      <c r="T1187" s="17">
        <f t="shared" si="1281"/>
        <v>-4.9717278017336941E-2</v>
      </c>
      <c r="U1187" s="241">
        <v>-5.4100000000000002E-2</v>
      </c>
      <c r="V1187" s="241">
        <v>-1.09E-2</v>
      </c>
      <c r="W1187" s="223">
        <f t="shared" ca="1" si="1266"/>
        <v>-4.8664060831800721E-2</v>
      </c>
      <c r="X1187" s="223">
        <f>MMULT(N1187:T1187,'Parameters &amp; Main Results'!$B$12:$B$18)-'Parameters &amp; Main Results'!$B$22/12+MMULT(U1187:V1187,'Parameters &amp; Main Results'!$B$20:$B$21)</f>
        <v>-4.8664060831800721E-2</v>
      </c>
      <c r="Y1187" s="223">
        <f>MMULT(N1187:T1187,'Parameters &amp; Main Results'!$C$12:$C$18)-'Parameters &amp; Main Results'!$C$22/12+MMULT(U1187:V1187,'Parameters &amp; Main Results'!$C$20:$C$21)</f>
        <v>-5.3682318981755038E-2</v>
      </c>
      <c r="Z1187" s="17">
        <f t="shared" ca="1" si="1251"/>
        <v>21.191908495153335</v>
      </c>
      <c r="AA1187" s="70">
        <f ca="1">Z1187/OFFSET(Z1187,'Parameters &amp; Main Results'!$B$38,0)</f>
        <v>10.321118382759863</v>
      </c>
      <c r="AB1187" s="70">
        <f ca="1">SUMPRODUCT(Z1187:OFFSET(Z1187,'Parameters &amp; Main Results'!$B$38-1,0), 'Cash Flow Assist'!$P$11:OFFSET('Cash Flow Assist'!$P$11,'Parameters &amp; Main Results'!$B$38-1,0)  )/OFFSET(Z1187,'Parameters &amp; Main Results'!$B$38,0)</f>
        <v>3125.5206848594139</v>
      </c>
      <c r="AC1187" s="70">
        <f ca="1">SUMPRODUCT(Z1187:OFFSET(Z1187,'Parameters &amp; Main Results'!$B$38-1,0),'Parameters &amp; Main Results'!$B$42:OFFSET('Parameters &amp; Main Results'!$B$42,'Parameters &amp; Main Results'!$B$38-1,0)   )/OFFSET(Z1187,'Parameters &amp; Main Results'!$B$38,0)</f>
        <v>0</v>
      </c>
      <c r="AD1187" s="155">
        <f t="shared" si="4"/>
        <v>-0.11223502218706705</v>
      </c>
      <c r="AE1187" s="252">
        <f t="shared" ca="1" si="1261"/>
        <v>222306.8475</v>
      </c>
      <c r="AF1187" s="253">
        <f t="shared" ca="1" si="1263"/>
        <v>0.11103503098346974</v>
      </c>
      <c r="AG1187" s="258">
        <f t="shared" ca="1" si="1264"/>
        <v>0</v>
      </c>
      <c r="AH1187" s="227" t="str">
        <f ca="1">IF(SUM(AG1187:OFFSET(AG1187,(-HoldAggressiveTime-1),0,,))=0,"Defensive","Aggressive")</f>
        <v>Defensive</v>
      </c>
    </row>
    <row r="1188" spans="1:34" ht="15" x14ac:dyDescent="0.2">
      <c r="A1188">
        <f t="shared" si="15"/>
        <v>7</v>
      </c>
      <c r="B1188">
        <f t="shared" si="16"/>
        <v>1969</v>
      </c>
      <c r="C1188" s="70">
        <f t="shared" si="1"/>
        <v>1969.4999999999104</v>
      </c>
      <c r="D1188" s="149">
        <f t="shared" si="383"/>
        <v>25446</v>
      </c>
      <c r="E1188" s="151">
        <v>36.799999999999997</v>
      </c>
      <c r="F1188" s="152">
        <v>232790.7671</v>
      </c>
      <c r="G1188" s="152">
        <v>2597.8310999999999</v>
      </c>
      <c r="H1188" s="152">
        <v>3783.5514532100001</v>
      </c>
      <c r="I1188" s="152">
        <v>232790.7671</v>
      </c>
      <c r="J1188" s="152">
        <v>36.799999999999997</v>
      </c>
      <c r="K1188" s="152">
        <v>36.799999999999997</v>
      </c>
      <c r="L1188" s="152">
        <v>41.45</v>
      </c>
      <c r="M1188" s="153">
        <v>18.113623319999999</v>
      </c>
      <c r="N1188" s="17">
        <f t="shared" ref="N1188:T1188" si="1282">F1188/F1187/$E1188*$E1187-1</f>
        <v>-6.2614080663958349E-2</v>
      </c>
      <c r="O1188" s="17">
        <f t="shared" si="1282"/>
        <v>5.2402237940973873E-3</v>
      </c>
      <c r="P1188" s="17">
        <f t="shared" si="1282"/>
        <v>-9.7282607717241731E-5</v>
      </c>
      <c r="Q1188" s="17">
        <f t="shared" si="1282"/>
        <v>-6.2614080663958349E-2</v>
      </c>
      <c r="R1188" s="17">
        <f t="shared" si="1282"/>
        <v>0</v>
      </c>
      <c r="S1188" s="17">
        <f t="shared" si="1282"/>
        <v>0</v>
      </c>
      <c r="T1188" s="17">
        <f t="shared" si="1282"/>
        <v>-1.2786173006129609E-4</v>
      </c>
      <c r="U1188" s="241">
        <v>-3.2199999999999999E-2</v>
      </c>
      <c r="V1188" s="241">
        <v>1.18E-2</v>
      </c>
      <c r="W1188" s="223">
        <f t="shared" ca="1" si="1266"/>
        <v>-4.5960575492319015E-2</v>
      </c>
      <c r="X1188" s="223">
        <f>MMULT(N1188:T1188,'Parameters &amp; Main Results'!$B$12:$B$18)-'Parameters &amp; Main Results'!$B$22/12+MMULT(U1188:V1188,'Parameters &amp; Main Results'!$B$20:$B$21)</f>
        <v>-4.5960575492319015E-2</v>
      </c>
      <c r="Y1188" s="223">
        <f>MMULT(N1188:T1188,'Parameters &amp; Main Results'!$C$12:$C$18)-'Parameters &amp; Main Results'!$C$22/12+MMULT(U1188:V1188,'Parameters &amp; Main Results'!$C$20:$C$21)</f>
        <v>-5.5870316884819443E-2</v>
      </c>
      <c r="Z1188" s="17">
        <f t="shared" ca="1" si="1251"/>
        <v>22.275946511263395</v>
      </c>
      <c r="AA1188" s="70">
        <f ca="1">Z1188/OFFSET(Z1188,'Parameters &amp; Main Results'!$B$38,0)</f>
        <v>11.02310509194381</v>
      </c>
      <c r="AB1188" s="70">
        <f ca="1">SUMPRODUCT(Z1188:OFFSET(Z1188,'Parameters &amp; Main Results'!$B$38-1,0), 'Cash Flow Assist'!$P$11:OFFSET('Cash Flow Assist'!$P$11,'Parameters &amp; Main Results'!$B$38-1,0)  )/OFFSET(Z1188,'Parameters &amp; Main Results'!$B$38,0)</f>
        <v>3166.1854949012632</v>
      </c>
      <c r="AC1188" s="70">
        <f ca="1">SUMPRODUCT(Z1188:OFFSET(Z1188,'Parameters &amp; Main Results'!$B$38-1,0),'Parameters &amp; Main Results'!$B$42:OFFSET('Parameters &amp; Main Results'!$B$42,'Parameters &amp; Main Results'!$B$38-1,0)   )/OFFSET(Z1188,'Parameters &amp; Main Results'!$B$38,0)</f>
        <v>0</v>
      </c>
      <c r="AD1188" s="155">
        <f t="shared" si="4"/>
        <v>-0.16782161011848318</v>
      </c>
      <c r="AE1188" s="252">
        <f t="shared" ca="1" si="1261"/>
        <v>211221.0655</v>
      </c>
      <c r="AF1188" s="253">
        <f t="shared" ca="1" si="1263"/>
        <v>0.10211908338280777</v>
      </c>
      <c r="AG1188" s="258">
        <f t="shared" ca="1" si="1264"/>
        <v>0</v>
      </c>
      <c r="AH1188" s="227" t="str">
        <f ca="1">IF(SUM(AG1188:OFFSET(AG1188,(-HoldAggressiveTime-1),0,,))=0,"Defensive","Aggressive")</f>
        <v>Defensive</v>
      </c>
    </row>
    <row r="1189" spans="1:34" ht="15" x14ac:dyDescent="0.2">
      <c r="A1189">
        <f t="shared" si="15"/>
        <v>8</v>
      </c>
      <c r="B1189">
        <f t="shared" si="16"/>
        <v>1969</v>
      </c>
      <c r="C1189" s="70">
        <f t="shared" si="1"/>
        <v>1969.5833333332437</v>
      </c>
      <c r="D1189" s="149">
        <f t="shared" si="383"/>
        <v>25476</v>
      </c>
      <c r="E1189" s="151">
        <v>36.9</v>
      </c>
      <c r="F1189" s="152">
        <v>242785.4651</v>
      </c>
      <c r="G1189" s="152">
        <v>2580.2271000000001</v>
      </c>
      <c r="H1189" s="152">
        <v>3805.6221700199999</v>
      </c>
      <c r="I1189" s="152">
        <v>242785.4651</v>
      </c>
      <c r="J1189" s="152">
        <v>36.9</v>
      </c>
      <c r="K1189" s="152">
        <v>36.9</v>
      </c>
      <c r="L1189" s="152">
        <v>40.950000000000003</v>
      </c>
      <c r="M1189" s="153">
        <v>18.69564578</v>
      </c>
      <c r="N1189" s="17">
        <f t="shared" ref="N1189:T1189" si="1283">F1189/F1188/$E1189*$E1188-1</f>
        <v>4.0107874235477237E-2</v>
      </c>
      <c r="O1189" s="17">
        <f t="shared" si="1283"/>
        <v>-9.4680848827521924E-3</v>
      </c>
      <c r="P1189" s="17">
        <f t="shared" si="1283"/>
        <v>3.1074977415406213E-3</v>
      </c>
      <c r="Q1189" s="17">
        <f t="shared" si="1283"/>
        <v>4.0107874235477237E-2</v>
      </c>
      <c r="R1189" s="17">
        <f t="shared" si="1283"/>
        <v>0</v>
      </c>
      <c r="S1189" s="17">
        <f t="shared" si="1283"/>
        <v>0</v>
      </c>
      <c r="T1189" s="17">
        <f t="shared" si="1283"/>
        <v>-1.4740062961546396E-2</v>
      </c>
      <c r="U1189" s="241">
        <v>8.8999999999999999E-3</v>
      </c>
      <c r="V1189" s="241">
        <v>-3.7699999999999997E-2</v>
      </c>
      <c r="W1189" s="223">
        <f t="shared" ca="1" si="1266"/>
        <v>2.7408618885313502E-2</v>
      </c>
      <c r="X1189" s="223">
        <f>MMULT(N1189:T1189,'Parameters &amp; Main Results'!$B$12:$B$18)-'Parameters &amp; Main Results'!$B$22/12+MMULT(U1189:V1189,'Parameters &amp; Main Results'!$B$20:$B$21)</f>
        <v>2.7408618885313502E-2</v>
      </c>
      <c r="Y1189" s="223">
        <f>MMULT(N1189:T1189,'Parameters &amp; Main Results'!$C$12:$C$18)-'Parameters &amp; Main Results'!$C$22/12+MMULT(U1189:V1189,'Parameters &amp; Main Results'!$C$20:$C$21)</f>
        <v>3.5108611656987629E-2</v>
      </c>
      <c r="Z1189" s="17">
        <f t="shared" ca="1" si="1251"/>
        <v>23.349083841853385</v>
      </c>
      <c r="AA1189" s="70">
        <f ca="1">Z1189/OFFSET(Z1189,'Parameters &amp; Main Results'!$B$38,0)</f>
        <v>11.408533396390567</v>
      </c>
      <c r="AB1189" s="70">
        <f ca="1">SUMPRODUCT(Z1189:OFFSET(Z1189,'Parameters &amp; Main Results'!$B$38-1,0), 'Cash Flow Assist'!$P$11:OFFSET('Cash Flow Assist'!$P$11,'Parameters &amp; Main Results'!$B$38-1,0)  )/OFFSET(Z1189,'Parameters &amp; Main Results'!$B$38,0)</f>
        <v>3116.3880632750847</v>
      </c>
      <c r="AC1189" s="70">
        <f ca="1">SUMPRODUCT(Z1189:OFFSET(Z1189,'Parameters &amp; Main Results'!$B$38-1,0),'Parameters &amp; Main Results'!$B$42:OFFSET('Parameters &amp; Main Results'!$B$42,'Parameters &amp; Main Results'!$B$38-1,0)   )/OFFSET(Z1189,'Parameters &amp; Main Results'!$B$38,0)</f>
        <v>0</v>
      </c>
      <c r="AD1189" s="155">
        <f t="shared" si="4"/>
        <v>-0.13444470391563335</v>
      </c>
      <c r="AE1189" s="252">
        <f t="shared" ca="1" si="1261"/>
        <v>215493.16269999999</v>
      </c>
      <c r="AF1189" s="253">
        <f t="shared" ca="1" si="1263"/>
        <v>0.12665043316476424</v>
      </c>
      <c r="AG1189" s="258">
        <f t="shared" ca="1" si="1264"/>
        <v>0</v>
      </c>
      <c r="AH1189" s="227" t="str">
        <f ca="1">IF(SUM(AG1189:OFFSET(AG1189,(-HoldAggressiveTime-1),0,,))=0,"Defensive","Aggressive")</f>
        <v>Defensive</v>
      </c>
    </row>
    <row r="1190" spans="1:34" ht="15" x14ac:dyDescent="0.2">
      <c r="A1190">
        <f t="shared" si="15"/>
        <v>9</v>
      </c>
      <c r="B1190">
        <f t="shared" si="16"/>
        <v>1969</v>
      </c>
      <c r="C1190" s="70">
        <f t="shared" si="1"/>
        <v>1969.6666666665769</v>
      </c>
      <c r="D1190" s="149">
        <f t="shared" si="383"/>
        <v>25507</v>
      </c>
      <c r="E1190" s="151">
        <v>37.1</v>
      </c>
      <c r="F1190" s="152">
        <v>237376.84239999999</v>
      </c>
      <c r="G1190" s="152">
        <v>2470.9630000000002</v>
      </c>
      <c r="H1190" s="152">
        <v>3827.7582056400001</v>
      </c>
      <c r="I1190" s="152">
        <v>237376.84239999999</v>
      </c>
      <c r="J1190" s="152">
        <v>37.1</v>
      </c>
      <c r="K1190" s="152">
        <v>37.1</v>
      </c>
      <c r="L1190" s="152">
        <v>40.65</v>
      </c>
      <c r="M1190" s="153">
        <v>18.12745821</v>
      </c>
      <c r="N1190" s="17">
        <f t="shared" ref="N1190:T1190" si="1284">F1190/F1189/$E1190*$E1189-1</f>
        <v>-2.7548116296863157E-2</v>
      </c>
      <c r="O1190" s="17">
        <f t="shared" si="1284"/>
        <v>-4.7509250350895371E-2</v>
      </c>
      <c r="P1190" s="17">
        <f t="shared" si="1284"/>
        <v>3.9447439293427422E-4</v>
      </c>
      <c r="Q1190" s="17">
        <f t="shared" si="1284"/>
        <v>-2.7548116296863157E-2</v>
      </c>
      <c r="R1190" s="17">
        <f t="shared" si="1284"/>
        <v>0</v>
      </c>
      <c r="S1190" s="17">
        <f t="shared" si="1284"/>
        <v>0</v>
      </c>
      <c r="T1190" s="17">
        <f t="shared" si="1284"/>
        <v>-1.2677349604573562E-2</v>
      </c>
      <c r="U1190" s="241">
        <v>1.14E-2</v>
      </c>
      <c r="V1190" s="241">
        <v>-3.1899999999999998E-2</v>
      </c>
      <c r="W1190" s="223">
        <f t="shared" ca="1" si="1266"/>
        <v>-3.0838471439721789E-2</v>
      </c>
      <c r="X1190" s="223">
        <f>MMULT(N1190:T1190,'Parameters &amp; Main Results'!$B$12:$B$18)-'Parameters &amp; Main Results'!$B$22/12+MMULT(U1190:V1190,'Parameters &amp; Main Results'!$B$20:$B$21)</f>
        <v>-3.0838471439721789E-2</v>
      </c>
      <c r="Y1190" s="223">
        <f>MMULT(N1190:T1190,'Parameters &amp; Main Results'!$C$12:$C$18)-'Parameters &amp; Main Results'!$C$22/12+MMULT(U1190:V1190,'Parameters &amp; Main Results'!$C$20:$C$21)</f>
        <v>-2.9585896368933044E-2</v>
      </c>
      <c r="Z1190" s="17">
        <f t="shared" ca="1" si="1251"/>
        <v>22.726190351786187</v>
      </c>
      <c r="AA1190" s="70">
        <f ca="1">Z1190/OFFSET(Z1190,'Parameters &amp; Main Results'!$B$38,0)</f>
        <v>11.476743544611606</v>
      </c>
      <c r="AB1190" s="70">
        <f ca="1">SUMPRODUCT(Z1190:OFFSET(Z1190,'Parameters &amp; Main Results'!$B$38-1,0), 'Cash Flow Assist'!$P$11:OFFSET('Cash Flow Assist'!$P$11,'Parameters &amp; Main Results'!$B$38-1,0)  )/OFFSET(Z1190,'Parameters &amp; Main Results'!$B$38,0)</f>
        <v>3210.189374595981</v>
      </c>
      <c r="AC1190" s="70">
        <f ca="1">SUMPRODUCT(Z1190:OFFSET(Z1190,'Parameters &amp; Main Results'!$B$38-1,0),'Parameters &amp; Main Results'!$B$42:OFFSET('Parameters &amp; Main Results'!$B$42,'Parameters &amp; Main Results'!$B$38-1,0)   )/OFFSET(Z1190,'Parameters &amp; Main Results'!$B$38,0)</f>
        <v>0</v>
      </c>
      <c r="AD1190" s="155">
        <f t="shared" si="4"/>
        <v>-0.15828912187353128</v>
      </c>
      <c r="AE1190" s="252">
        <f t="shared" ca="1" si="1261"/>
        <v>225842.71100000001</v>
      </c>
      <c r="AF1190" s="253">
        <f t="shared" ca="1" si="1263"/>
        <v>5.1071523844752213E-2</v>
      </c>
      <c r="AG1190" s="258">
        <f t="shared" ca="1" si="1264"/>
        <v>0</v>
      </c>
      <c r="AH1190" s="227" t="str">
        <f ca="1">IF(SUM(AG1190:OFFSET(AG1190,(-HoldAggressiveTime-1),0,,))=0,"Defensive","Aggressive")</f>
        <v>Defensive</v>
      </c>
    </row>
    <row r="1191" spans="1:34" ht="15" x14ac:dyDescent="0.2">
      <c r="A1191">
        <f t="shared" si="15"/>
        <v>10</v>
      </c>
      <c r="B1191">
        <f t="shared" si="16"/>
        <v>1969</v>
      </c>
      <c r="C1191" s="70">
        <f t="shared" si="1"/>
        <v>1969.7499999999102</v>
      </c>
      <c r="D1191" s="149">
        <f t="shared" si="383"/>
        <v>25537</v>
      </c>
      <c r="E1191" s="151">
        <v>37.299999999999997</v>
      </c>
      <c r="F1191" s="152">
        <v>248243.95329999999</v>
      </c>
      <c r="G1191" s="152">
        <v>2590.4502000000002</v>
      </c>
      <c r="H1191" s="152">
        <v>3850.37387704</v>
      </c>
      <c r="I1191" s="152">
        <v>248243.95329999999</v>
      </c>
      <c r="J1191" s="152">
        <v>37.299999999999997</v>
      </c>
      <c r="K1191" s="152">
        <v>37.299999999999997</v>
      </c>
      <c r="L1191" s="152">
        <v>39.85</v>
      </c>
      <c r="M1191" s="153">
        <v>18.75768485</v>
      </c>
      <c r="N1191" s="17">
        <f t="shared" ref="N1191:T1191" si="1285">F1191/F1190/$E1191*$E1190-1</f>
        <v>4.0172596576225628E-2</v>
      </c>
      <c r="O1191" s="17">
        <f t="shared" si="1285"/>
        <v>4.2735316795587286E-2</v>
      </c>
      <c r="P1191" s="17">
        <f t="shared" si="1285"/>
        <v>5.1472296737076206E-4</v>
      </c>
      <c r="Q1191" s="17">
        <f t="shared" si="1285"/>
        <v>4.0172596576225628E-2</v>
      </c>
      <c r="R1191" s="17">
        <f t="shared" si="1285"/>
        <v>0</v>
      </c>
      <c r="S1191" s="17">
        <f t="shared" si="1285"/>
        <v>0</v>
      </c>
      <c r="T1191" s="17">
        <f t="shared" si="1285"/>
        <v>-2.4936603253431833E-2</v>
      </c>
      <c r="U1191" s="241">
        <v>3.8699999999999998E-2</v>
      </c>
      <c r="V1191" s="241">
        <v>-3.1E-2</v>
      </c>
      <c r="W1191" s="223">
        <f t="shared" ca="1" si="1266"/>
        <v>3.7388013961948414E-2</v>
      </c>
      <c r="X1191" s="223">
        <f>MMULT(N1191:T1191,'Parameters &amp; Main Results'!$B$12:$B$18)-'Parameters &amp; Main Results'!$B$22/12+MMULT(U1191:V1191,'Parameters &amp; Main Results'!$B$20:$B$21)</f>
        <v>3.7388013961948414E-2</v>
      </c>
      <c r="Y1191" s="223">
        <f>MMULT(N1191:T1191,'Parameters &amp; Main Results'!$C$12:$C$18)-'Parameters &amp; Main Results'!$C$22/12+MMULT(U1191:V1191,'Parameters &amp; Main Results'!$C$20:$C$21)</f>
        <v>4.0387201931495122E-2</v>
      </c>
      <c r="Z1191" s="17">
        <f t="shared" ca="1" si="1251"/>
        <v>23.449331903987872</v>
      </c>
      <c r="AA1191" s="70">
        <f ca="1">Z1191/OFFSET(Z1191,'Parameters &amp; Main Results'!$B$38,0)</f>
        <v>11.65654484318285</v>
      </c>
      <c r="AB1191" s="70">
        <f ca="1">SUMPRODUCT(Z1191:OFFSET(Z1191,'Parameters &amp; Main Results'!$B$38-1,0), 'Cash Flow Assist'!$P$11:OFFSET('Cash Flow Assist'!$P$11,'Parameters &amp; Main Results'!$B$38-1,0)  )/OFFSET(Z1191,'Parameters &amp; Main Results'!$B$38,0)</f>
        <v>3149.6210443684631</v>
      </c>
      <c r="AC1191" s="70">
        <f ca="1">SUMPRODUCT(Z1191:OFFSET(Z1191,'Parameters &amp; Main Results'!$B$38-1,0),'Parameters &amp; Main Results'!$B$42:OFFSET('Parameters &amp; Main Results'!$B$42,'Parameters &amp; Main Results'!$B$38-1,0)   )/OFFSET(Z1191,'Parameters &amp; Main Results'!$B$38,0)</f>
        <v>0</v>
      </c>
      <c r="AD1191" s="155">
        <f t="shared" si="4"/>
        <v>-0.12447541033273601</v>
      </c>
      <c r="AE1191" s="252">
        <f t="shared" ca="1" si="1261"/>
        <v>231695.47089999999</v>
      </c>
      <c r="AF1191" s="253">
        <f t="shared" ca="1" si="1263"/>
        <v>7.1423417711701201E-2</v>
      </c>
      <c r="AG1191" s="258">
        <f t="shared" ca="1" si="1264"/>
        <v>0</v>
      </c>
      <c r="AH1191" s="227" t="str">
        <f ca="1">IF(SUM(AG1191:OFFSET(AG1191,(-HoldAggressiveTime-1),0,,))=0,"Defensive","Aggressive")</f>
        <v>Defensive</v>
      </c>
    </row>
    <row r="1192" spans="1:34" ht="15" x14ac:dyDescent="0.2">
      <c r="A1192">
        <f t="shared" si="15"/>
        <v>11</v>
      </c>
      <c r="B1192">
        <f t="shared" si="16"/>
        <v>1969</v>
      </c>
      <c r="C1192" s="70">
        <f t="shared" si="1"/>
        <v>1969.8333333332434</v>
      </c>
      <c r="D1192" s="149">
        <f t="shared" si="383"/>
        <v>25568</v>
      </c>
      <c r="E1192" s="151">
        <v>37.5</v>
      </c>
      <c r="F1192" s="152">
        <v>240456.8069</v>
      </c>
      <c r="G1192" s="152">
        <v>2540.5482000000002</v>
      </c>
      <c r="H1192" s="152">
        <v>3872.8343913200001</v>
      </c>
      <c r="I1192" s="152">
        <v>240456.8069</v>
      </c>
      <c r="J1192" s="152">
        <v>37.5</v>
      </c>
      <c r="K1192" s="152">
        <v>37.5</v>
      </c>
      <c r="L1192" s="152">
        <v>35.549999999999997</v>
      </c>
      <c r="M1192" s="153">
        <v>17.864754130000001</v>
      </c>
      <c r="N1192" s="17">
        <f t="shared" ref="N1192:T1192" si="1286">F1192/F1191/$E1192*$E1191-1</f>
        <v>-3.653495919196148E-2</v>
      </c>
      <c r="O1192" s="17">
        <f t="shared" si="1286"/>
        <v>-2.4494425872383152E-2</v>
      </c>
      <c r="P1192" s="17">
        <f t="shared" si="1286"/>
        <v>4.6888888818275021E-4</v>
      </c>
      <c r="Q1192" s="17">
        <f t="shared" si="1286"/>
        <v>-3.653495919196148E-2</v>
      </c>
      <c r="R1192" s="17">
        <f t="shared" si="1286"/>
        <v>0</v>
      </c>
      <c r="S1192" s="17">
        <f t="shared" si="1286"/>
        <v>0</v>
      </c>
      <c r="T1192" s="17">
        <f t="shared" si="1286"/>
        <v>-0.11266248431618575</v>
      </c>
      <c r="U1192" s="241">
        <v>-2.58E-2</v>
      </c>
      <c r="V1192" s="241">
        <v>-1.21E-2</v>
      </c>
      <c r="W1192" s="223">
        <f t="shared" ca="1" si="1266"/>
        <v>-3.7974895450923703E-2</v>
      </c>
      <c r="X1192" s="223">
        <f>MMULT(N1192:T1192,'Parameters &amp; Main Results'!$B$12:$B$18)-'Parameters &amp; Main Results'!$B$22/12+MMULT(U1192:V1192,'Parameters &amp; Main Results'!$B$20:$B$21)</f>
        <v>-3.7974895450923703E-2</v>
      </c>
      <c r="Y1192" s="223">
        <f>MMULT(N1192:T1192,'Parameters &amp; Main Results'!$C$12:$C$18)-'Parameters &amp; Main Results'!$C$22/12+MMULT(U1192:V1192,'Parameters &amp; Main Results'!$C$20:$C$21)</f>
        <v>-3.5372572526670316E-2</v>
      </c>
      <c r="Z1192" s="17">
        <f t="shared" ca="1" si="1251"/>
        <v>22.604205551239382</v>
      </c>
      <c r="AA1192" s="70">
        <f ca="1">Z1192/OFFSET(Z1192,'Parameters &amp; Main Results'!$B$38,0)</f>
        <v>11.461617556923468</v>
      </c>
      <c r="AB1192" s="70">
        <f ca="1">SUMPRODUCT(Z1192:OFFSET(Z1192,'Parameters &amp; Main Results'!$B$38-1,0), 'Cash Flow Assist'!$P$11:OFFSET('Cash Flow Assist'!$P$11,'Parameters &amp; Main Results'!$B$38-1,0)  )/OFFSET(Z1192,'Parameters &amp; Main Results'!$B$38,0)</f>
        <v>3201.8700677209085</v>
      </c>
      <c r="AC1192" s="70">
        <f ca="1">SUMPRODUCT(Z1192:OFFSET(Z1192,'Parameters &amp; Main Results'!$B$38-1,0),'Parameters &amp; Main Results'!$B$42:OFFSET('Parameters &amp; Main Results'!$B$42,'Parameters &amp; Main Results'!$B$38-1,0)   )/OFFSET(Z1192,'Parameters &amp; Main Results'!$B$38,0)</f>
        <v>0</v>
      </c>
      <c r="AD1192" s="155">
        <f t="shared" si="4"/>
        <v>-0.15646266548778831</v>
      </c>
      <c r="AE1192" s="252">
        <f t="shared" ca="1" si="1261"/>
        <v>231695.47089999999</v>
      </c>
      <c r="AF1192" s="253">
        <f t="shared" ca="1" si="1263"/>
        <v>3.7814014948015159E-2</v>
      </c>
      <c r="AG1192" s="258">
        <f t="shared" ca="1" si="1264"/>
        <v>0</v>
      </c>
      <c r="AH1192" s="227" t="str">
        <f ca="1">IF(SUM(AG1192:OFFSET(AG1192,(-HoldAggressiveTime-1),0,,))=0,"Defensive","Aggressive")</f>
        <v>Defensive</v>
      </c>
    </row>
    <row r="1193" spans="1:34" ht="15" x14ac:dyDescent="0.2">
      <c r="A1193">
        <f t="shared" si="15"/>
        <v>12</v>
      </c>
      <c r="B1193">
        <f t="shared" si="16"/>
        <v>1969</v>
      </c>
      <c r="C1193" s="70">
        <f t="shared" si="1"/>
        <v>1969.9166666665767</v>
      </c>
      <c r="D1193" s="149">
        <f t="shared" si="383"/>
        <v>25599</v>
      </c>
      <c r="E1193" s="151">
        <v>37.700000000000003</v>
      </c>
      <c r="F1193" s="152">
        <v>236645.63510000001</v>
      </c>
      <c r="G1193" s="152">
        <v>2450.5254</v>
      </c>
      <c r="H1193" s="152">
        <v>3896.2004921500002</v>
      </c>
      <c r="I1193" s="152">
        <v>236645.63510000001</v>
      </c>
      <c r="J1193" s="152">
        <v>37.700000000000003</v>
      </c>
      <c r="K1193" s="152">
        <v>37.700000000000003</v>
      </c>
      <c r="L1193" s="152">
        <v>35.21</v>
      </c>
      <c r="M1193" s="153">
        <v>17.507597059999998</v>
      </c>
      <c r="N1193" s="17">
        <f t="shared" ref="N1193:T1193" si="1287">F1193/F1192/$E1193*$E1192-1</f>
        <v>-2.1070671174309497E-2</v>
      </c>
      <c r="O1193" s="17">
        <f t="shared" si="1287"/>
        <v>-4.0551458440351906E-2</v>
      </c>
      <c r="P1193" s="17">
        <f t="shared" si="1287"/>
        <v>6.962864727568796E-4</v>
      </c>
      <c r="Q1193" s="17">
        <f t="shared" si="1287"/>
        <v>-2.1070671174309497E-2</v>
      </c>
      <c r="R1193" s="17">
        <f t="shared" si="1287"/>
        <v>0</v>
      </c>
      <c r="S1193" s="17">
        <f t="shared" si="1287"/>
        <v>0</v>
      </c>
      <c r="T1193" s="17">
        <f t="shared" si="1287"/>
        <v>-1.4818296791234364E-2</v>
      </c>
      <c r="U1193" s="241">
        <v>-3.7199999999999997E-2</v>
      </c>
      <c r="V1193" s="241">
        <v>-2.8400000000000002E-2</v>
      </c>
      <c r="W1193" s="223">
        <f t="shared" ca="1" si="1266"/>
        <v>-2.469587657503089E-2</v>
      </c>
      <c r="X1193" s="223">
        <f>MMULT(N1193:T1193,'Parameters &amp; Main Results'!$B$12:$B$18)-'Parameters &amp; Main Results'!$B$22/12+MMULT(U1193:V1193,'Parameters &amp; Main Results'!$B$20:$B$21)</f>
        <v>-2.469587657503089E-2</v>
      </c>
      <c r="Y1193" s="223">
        <f>MMULT(N1193:T1193,'Parameters &amp; Main Results'!$C$12:$C$18)-'Parameters &amp; Main Results'!$C$22/12+MMULT(U1193:V1193,'Parameters &amp; Main Results'!$C$20:$C$21)</f>
        <v>-2.3060416567580407E-2</v>
      </c>
      <c r="Z1193" s="17">
        <f t="shared" ca="1" si="1251"/>
        <v>23.496481998600757</v>
      </c>
      <c r="AA1193" s="70">
        <f ca="1">Z1193/OFFSET(Z1193,'Parameters &amp; Main Results'!$B$38,0)</f>
        <v>12.213552758769014</v>
      </c>
      <c r="AB1193" s="70">
        <f ca="1">SUMPRODUCT(Z1193:OFFSET(Z1193,'Parameters &amp; Main Results'!$B$38-1,0), 'Cash Flow Assist'!$P$11:OFFSET('Cash Flow Assist'!$P$11,'Parameters &amp; Main Results'!$B$38-1,0)  )/OFFSET(Z1193,'Parameters &amp; Main Results'!$B$38,0)</f>
        <v>3271.6353762808826</v>
      </c>
      <c r="AC1193" s="70">
        <f ca="1">SUMPRODUCT(Z1193:OFFSET(Z1193,'Parameters &amp; Main Results'!$B$38-1,0),'Parameters &amp; Main Results'!$B$42:OFFSET('Parameters &amp; Main Results'!$B$42,'Parameters &amp; Main Results'!$B$38-1,0)   )/OFFSET(Z1193,'Parameters &amp; Main Results'!$B$38,0)</f>
        <v>0</v>
      </c>
      <c r="AD1193" s="155">
        <f t="shared" si="4"/>
        <v>-0.17423656328654868</v>
      </c>
      <c r="AE1193" s="252">
        <f t="shared" ca="1" si="1261"/>
        <v>225546.3714</v>
      </c>
      <c r="AF1193" s="253">
        <f t="shared" ca="1" si="1263"/>
        <v>4.9210562028132947E-2</v>
      </c>
      <c r="AG1193" s="258">
        <f t="shared" ca="1" si="1264"/>
        <v>0</v>
      </c>
      <c r="AH1193" s="227" t="str">
        <f ca="1">IF(SUM(AG1193:OFFSET(AG1193,(-HoldAggressiveTime-1),0,,))=0,"Defensive","Aggressive")</f>
        <v>Defensive</v>
      </c>
    </row>
    <row r="1194" spans="1:34" ht="15" x14ac:dyDescent="0.2">
      <c r="A1194">
        <f t="shared" si="15"/>
        <v>1</v>
      </c>
      <c r="B1194">
        <f t="shared" si="16"/>
        <v>1970</v>
      </c>
      <c r="C1194" s="70">
        <f t="shared" si="1"/>
        <v>1969.99999999991</v>
      </c>
      <c r="D1194" s="149">
        <f t="shared" si="383"/>
        <v>25627</v>
      </c>
      <c r="E1194" s="151">
        <v>37.9</v>
      </c>
      <c r="F1194" s="152">
        <v>219228.22459999999</v>
      </c>
      <c r="G1194" s="152">
        <v>2489.5219000000002</v>
      </c>
      <c r="H1194" s="152">
        <v>3921.5907320199999</v>
      </c>
      <c r="I1194" s="152">
        <v>231685.54258830001</v>
      </c>
      <c r="J1194" s="152">
        <v>37.9</v>
      </c>
      <c r="K1194" s="152">
        <v>37.9</v>
      </c>
      <c r="L1194" s="152">
        <v>34.979999999999997</v>
      </c>
      <c r="M1194" s="153">
        <v>16.22759301</v>
      </c>
      <c r="N1194" s="17">
        <f t="shared" ref="N1194:T1194" si="1288">F1194/F1193/$E1194*$E1193-1</f>
        <v>-7.8489880731673733E-2</v>
      </c>
      <c r="O1194" s="17">
        <f t="shared" si="1288"/>
        <v>1.0552504889968395E-2</v>
      </c>
      <c r="P1194" s="17">
        <f t="shared" si="1288"/>
        <v>1.2052330684997337E-3</v>
      </c>
      <c r="Q1194" s="17">
        <f t="shared" si="1288"/>
        <v>-2.6126437994739571E-2</v>
      </c>
      <c r="R1194" s="17">
        <f t="shared" si="1288"/>
        <v>0</v>
      </c>
      <c r="S1194" s="17">
        <f t="shared" si="1288"/>
        <v>0</v>
      </c>
      <c r="T1194" s="17">
        <f t="shared" si="1288"/>
        <v>-1.1774809117402585E-2</v>
      </c>
      <c r="U1194" s="241">
        <v>2.9499999999999998E-2</v>
      </c>
      <c r="V1194" s="241">
        <v>3.1199999999999999E-2</v>
      </c>
      <c r="W1194" s="223">
        <f t="shared" ca="1" si="1266"/>
        <v>-5.7387316693298419E-2</v>
      </c>
      <c r="X1194" s="223">
        <f>MMULT(N1194:T1194,'Parameters &amp; Main Results'!$B$12:$B$18)-'Parameters &amp; Main Results'!$B$22/12+MMULT(U1194:V1194,'Parameters &amp; Main Results'!$B$20:$B$21)</f>
        <v>-5.7387316693298419E-2</v>
      </c>
      <c r="Y1194" s="223">
        <f>MMULT(N1194:T1194,'Parameters &amp; Main Results'!$C$12:$C$18)-'Parameters &amp; Main Results'!$C$22/12+MMULT(U1194:V1194,'Parameters &amp; Main Results'!$C$20:$C$21)</f>
        <v>-6.9627308836176183E-2</v>
      </c>
      <c r="Z1194" s="17">
        <f t="shared" ca="1" si="1251"/>
        <v>24.09144125843364</v>
      </c>
      <c r="AA1194" s="70">
        <f ca="1">Z1194/OFFSET(Z1194,'Parameters &amp; Main Results'!$B$38,0)</f>
        <v>12.548644835821628</v>
      </c>
      <c r="AB1194" s="70">
        <f ca="1">SUMPRODUCT(Z1194:OFFSET(Z1194,'Parameters &amp; Main Results'!$B$38-1,0), 'Cash Flow Assist'!$P$11:OFFSET('Cash Flow Assist'!$P$11,'Parameters &amp; Main Results'!$B$38-1,0)  )/OFFSET(Z1194,'Parameters &amp; Main Results'!$B$38,0)</f>
        <v>3267.1469348402306</v>
      </c>
      <c r="AC1194" s="70">
        <f ca="1">SUMPRODUCT(Z1194:OFFSET(Z1194,'Parameters &amp; Main Results'!$B$38-1,0),'Parameters &amp; Main Results'!$B$42:OFFSET('Parameters &amp; Main Results'!$B$42,'Parameters &amp; Main Results'!$B$38-1,0)   )/OFFSET(Z1194,'Parameters &amp; Main Results'!$B$38,0)</f>
        <v>0</v>
      </c>
      <c r="AD1194" s="155">
        <f t="shared" si="4"/>
        <v>-0.23905063694676454</v>
      </c>
      <c r="AE1194" s="252">
        <f t="shared" ca="1" si="1261"/>
        <v>226371.7329</v>
      </c>
      <c r="AF1194" s="253">
        <f t="shared" ca="1" si="1263"/>
        <v>-3.1556538479809534E-2</v>
      </c>
      <c r="AG1194" s="258">
        <f t="shared" ca="1" si="1264"/>
        <v>0</v>
      </c>
      <c r="AH1194" s="227" t="str">
        <f ca="1">IF(SUM(AG1194:OFFSET(AG1194,(-HoldAggressiveTime-1),0,,))=0,"Defensive","Aggressive")</f>
        <v>Defensive</v>
      </c>
    </row>
    <row r="1195" spans="1:34" ht="15" x14ac:dyDescent="0.2">
      <c r="A1195">
        <f t="shared" si="15"/>
        <v>2</v>
      </c>
      <c r="B1195">
        <f t="shared" si="16"/>
        <v>1970</v>
      </c>
      <c r="C1195" s="70">
        <f t="shared" si="1"/>
        <v>1970.0833333332432</v>
      </c>
      <c r="D1195" s="149">
        <f t="shared" si="383"/>
        <v>25658</v>
      </c>
      <c r="E1195" s="151">
        <v>38.1</v>
      </c>
      <c r="F1195" s="152">
        <v>231460.92490000001</v>
      </c>
      <c r="G1195" s="152">
        <v>2663.2053000000001</v>
      </c>
      <c r="H1195" s="152">
        <v>3947.3098312400002</v>
      </c>
      <c r="I1195" s="152">
        <v>228810.29812183999</v>
      </c>
      <c r="J1195" s="152">
        <v>38.1</v>
      </c>
      <c r="K1195" s="152">
        <v>38.1</v>
      </c>
      <c r="L1195" s="152">
        <v>35</v>
      </c>
      <c r="M1195" s="153">
        <v>16.851592019999998</v>
      </c>
      <c r="N1195" s="17">
        <f t="shared" ref="N1195:T1195" si="1289">F1195/F1194/$E1195*$E1194-1</f>
        <v>5.0256678133597799E-2</v>
      </c>
      <c r="O1195" s="17">
        <f t="shared" si="1289"/>
        <v>6.4150196744619636E-2</v>
      </c>
      <c r="P1195" s="17">
        <f t="shared" si="1289"/>
        <v>1.2745625553152173E-3</v>
      </c>
      <c r="Q1195" s="17">
        <f t="shared" si="1289"/>
        <v>-1.7594314897983909E-2</v>
      </c>
      <c r="R1195" s="17">
        <f t="shared" si="1289"/>
        <v>0</v>
      </c>
      <c r="S1195" s="17">
        <f t="shared" si="1289"/>
        <v>0</v>
      </c>
      <c r="T1195" s="17">
        <f t="shared" si="1289"/>
        <v>-4.6805898833828241E-3</v>
      </c>
      <c r="U1195" s="241">
        <v>-2.5600000000000001E-2</v>
      </c>
      <c r="V1195" s="241">
        <v>3.9300000000000002E-2</v>
      </c>
      <c r="W1195" s="223">
        <f t="shared" ca="1" si="1266"/>
        <v>5.0246851788286466E-2</v>
      </c>
      <c r="X1195" s="223">
        <f>MMULT(N1195:T1195,'Parameters &amp; Main Results'!$B$12:$B$18)-'Parameters &amp; Main Results'!$B$22/12+MMULT(U1195:V1195,'Parameters &amp; Main Results'!$B$20:$B$21)</f>
        <v>5.0246851788286466E-2</v>
      </c>
      <c r="Y1195" s="223">
        <f>MMULT(N1195:T1195,'Parameters &amp; Main Results'!$C$12:$C$18)-'Parameters &amp; Main Results'!$C$22/12+MMULT(U1195:V1195,'Parameters &amp; Main Results'!$C$20:$C$21)</f>
        <v>5.1604363328033316E-2</v>
      </c>
      <c r="Z1195" s="17">
        <f t="shared" ca="1" si="1251"/>
        <v>25.558155205296462</v>
      </c>
      <c r="AA1195" s="70">
        <f ca="1">Z1195/OFFSET(Z1195,'Parameters &amp; Main Results'!$B$38,0)</f>
        <v>13.248773158292817</v>
      </c>
      <c r="AB1195" s="70">
        <f ca="1">SUMPRODUCT(Z1195:OFFSET(Z1195,'Parameters &amp; Main Results'!$B$38-1,0), 'Cash Flow Assist'!$P$11:OFFSET('Cash Flow Assist'!$P$11,'Parameters &amp; Main Results'!$B$38-1,0)  )/OFFSET(Z1195,'Parameters &amp; Main Results'!$B$38,0)</f>
        <v>3239.9844618979469</v>
      </c>
      <c r="AC1195" s="70">
        <f ca="1">SUMPRODUCT(Z1195:OFFSET(Z1195,'Parameters &amp; Main Results'!$B$38-1,0),'Parameters &amp; Main Results'!$B$42:OFFSET('Parameters &amp; Main Results'!$B$42,'Parameters &amp; Main Results'!$B$38-1,0)   )/OFFSET(Z1195,'Parameters &amp; Main Results'!$B$38,0)</f>
        <v>0</v>
      </c>
      <c r="AD1195" s="155">
        <f t="shared" si="4"/>
        <v>-0.20080784973183186</v>
      </c>
      <c r="AE1195" s="252">
        <f t="shared" ca="1" si="1261"/>
        <v>232906.61979999999</v>
      </c>
      <c r="AF1195" s="253">
        <f t="shared" ca="1" si="1263"/>
        <v>-6.2071868169372366E-3</v>
      </c>
      <c r="AG1195" s="258">
        <f t="shared" ca="1" si="1264"/>
        <v>0</v>
      </c>
      <c r="AH1195" s="227" t="str">
        <f ca="1">IF(SUM(AG1195:OFFSET(AG1195,(-HoldAggressiveTime-1),0,,))=0,"Defensive","Aggressive")</f>
        <v>Defensive</v>
      </c>
    </row>
    <row r="1196" spans="1:34" ht="15" x14ac:dyDescent="0.2">
      <c r="A1196">
        <f t="shared" si="15"/>
        <v>3</v>
      </c>
      <c r="B1196">
        <f t="shared" si="16"/>
        <v>1970</v>
      </c>
      <c r="C1196" s="70">
        <f t="shared" si="1"/>
        <v>1970.1666666665765</v>
      </c>
      <c r="D1196" s="149">
        <f t="shared" si="383"/>
        <v>25688</v>
      </c>
      <c r="E1196" s="151">
        <v>38.299999999999997</v>
      </c>
      <c r="F1196" s="152">
        <v>232480.92660000001</v>
      </c>
      <c r="G1196" s="152">
        <v>2643.9234000000001</v>
      </c>
      <c r="H1196" s="152">
        <v>3970.7634304899998</v>
      </c>
      <c r="I1196" s="152">
        <v>228786.63355833001</v>
      </c>
      <c r="J1196" s="152">
        <v>38.299999999999997</v>
      </c>
      <c r="K1196" s="152">
        <v>38.299999999999997</v>
      </c>
      <c r="L1196" s="152">
        <v>35.299999999999997</v>
      </c>
      <c r="M1196" s="153">
        <v>16.714443849999999</v>
      </c>
      <c r="N1196" s="17">
        <f t="shared" ref="N1196:T1196" si="1290">F1196/F1195/$E1196*$E1195-1</f>
        <v>-8.3814543121685237E-4</v>
      </c>
      <c r="O1196" s="17">
        <f t="shared" si="1290"/>
        <v>-1.2424235004244388E-2</v>
      </c>
      <c r="P1196" s="17">
        <f t="shared" si="1290"/>
        <v>6.8870757248595815E-4</v>
      </c>
      <c r="Q1196" s="17">
        <f t="shared" si="1290"/>
        <v>-5.3248164210479842E-3</v>
      </c>
      <c r="R1196" s="17">
        <f t="shared" si="1290"/>
        <v>0</v>
      </c>
      <c r="S1196" s="17">
        <f t="shared" si="1290"/>
        <v>0</v>
      </c>
      <c r="T1196" s="17">
        <f t="shared" si="1290"/>
        <v>3.3047370384184926E-3</v>
      </c>
      <c r="U1196" s="241">
        <v>-2.3E-2</v>
      </c>
      <c r="V1196" s="241">
        <v>3.9899999999999998E-2</v>
      </c>
      <c r="W1196" s="223">
        <f t="shared" ca="1" si="1266"/>
        <v>-2.9898858890072592E-3</v>
      </c>
      <c r="X1196" s="223">
        <f>MMULT(N1196:T1196,'Parameters &amp; Main Results'!$B$12:$B$18)-'Parameters &amp; Main Results'!$B$22/12+MMULT(U1196:V1196,'Parameters &amp; Main Results'!$B$20:$B$21)</f>
        <v>-2.9898858890072592E-3</v>
      </c>
      <c r="Y1196" s="223">
        <f>MMULT(N1196:T1196,'Parameters &amp; Main Results'!$C$12:$C$18)-'Parameters &amp; Main Results'!$C$22/12+MMULT(U1196:V1196,'Parameters &amp; Main Results'!$C$20:$C$21)</f>
        <v>-2.038421055186273E-3</v>
      </c>
      <c r="Z1196" s="17">
        <f t="shared" ca="1" si="1251"/>
        <v>24.335379022348732</v>
      </c>
      <c r="AA1196" s="70">
        <f ca="1">Z1196/OFFSET(Z1196,'Parameters &amp; Main Results'!$B$38,0)</f>
        <v>13.038113426011938</v>
      </c>
      <c r="AB1196" s="70">
        <f ca="1">SUMPRODUCT(Z1196:OFFSET(Z1196,'Parameters &amp; Main Results'!$B$38-1,0), 'Cash Flow Assist'!$P$11:OFFSET('Cash Flow Assist'!$P$11,'Parameters &amp; Main Results'!$B$38-1,0)  )/OFFSET(Z1196,'Parameters &amp; Main Results'!$B$38,0)</f>
        <v>3336.0184448648874</v>
      </c>
      <c r="AC1196" s="70">
        <f ca="1">SUMPRODUCT(Z1196:OFFSET(Z1196,'Parameters &amp; Main Results'!$B$38-1,0),'Parameters &amp; Main Results'!$B$42:OFFSET('Parameters &amp; Main Results'!$B$42,'Parameters &amp; Main Results'!$B$38-1,0)   )/OFFSET(Z1196,'Parameters &amp; Main Results'!$B$38,0)</f>
        <v>0</v>
      </c>
      <c r="AD1196" s="155">
        <f t="shared" si="4"/>
        <v>-0.20147768898124352</v>
      </c>
      <c r="AE1196" s="252">
        <f t="shared" ca="1" si="1261"/>
        <v>223288.02119999999</v>
      </c>
      <c r="AF1196" s="253">
        <f t="shared" ca="1" si="1263"/>
        <v>4.1170616097519604E-2</v>
      </c>
      <c r="AG1196" s="258">
        <f t="shared" ca="1" si="1264"/>
        <v>0</v>
      </c>
      <c r="AH1196" s="227" t="str">
        <f ca="1">IF(SUM(AG1196:OFFSET(AG1196,(-HoldAggressiveTime-1),0,,))=0,"Defensive","Aggressive")</f>
        <v>Defensive</v>
      </c>
    </row>
    <row r="1197" spans="1:34" ht="15" x14ac:dyDescent="0.2">
      <c r="A1197">
        <f t="shared" si="15"/>
        <v>4</v>
      </c>
      <c r="B1197">
        <f t="shared" si="16"/>
        <v>1970</v>
      </c>
      <c r="C1197" s="70">
        <f t="shared" si="1"/>
        <v>1970.2499999999097</v>
      </c>
      <c r="D1197" s="149">
        <f t="shared" si="383"/>
        <v>25719</v>
      </c>
      <c r="E1197" s="151">
        <v>38.5</v>
      </c>
      <c r="F1197" s="152">
        <v>212132.5294</v>
      </c>
      <c r="G1197" s="152">
        <v>2522.2833000000001</v>
      </c>
      <c r="H1197" s="152">
        <v>3992.7018984400002</v>
      </c>
      <c r="I1197" s="152">
        <v>204883.05795687999</v>
      </c>
      <c r="J1197" s="152">
        <v>38.5</v>
      </c>
      <c r="K1197" s="152">
        <v>38.5</v>
      </c>
      <c r="L1197" s="152">
        <v>35.85</v>
      </c>
      <c r="M1197" s="153">
        <v>15.054944600000001</v>
      </c>
      <c r="N1197" s="17">
        <f t="shared" ref="N1197:T1197" si="1291">F1197/F1196/$E1197*$E1196-1</f>
        <v>-9.2267286953054972E-2</v>
      </c>
      <c r="O1197" s="17">
        <f t="shared" si="1291"/>
        <v>-5.0963227750702056E-2</v>
      </c>
      <c r="P1197" s="17">
        <f t="shared" si="1291"/>
        <v>3.0149350562735933E-4</v>
      </c>
      <c r="Q1197" s="17">
        <f t="shared" si="1291"/>
        <v>-0.10913182639617069</v>
      </c>
      <c r="R1197" s="17">
        <f t="shared" si="1291"/>
        <v>0</v>
      </c>
      <c r="S1197" s="17">
        <f t="shared" si="1291"/>
        <v>0</v>
      </c>
      <c r="T1197" s="17">
        <f t="shared" si="1291"/>
        <v>1.0304992457967233E-2</v>
      </c>
      <c r="U1197" s="241">
        <v>-6.1199999999999997E-2</v>
      </c>
      <c r="V1197" s="241">
        <v>6.1699999999999998E-2</v>
      </c>
      <c r="W1197" s="223">
        <f t="shared" ca="1" si="1266"/>
        <v>-7.891952780869993E-2</v>
      </c>
      <c r="X1197" s="223">
        <f>MMULT(N1197:T1197,'Parameters &amp; Main Results'!$B$12:$B$18)-'Parameters &amp; Main Results'!$B$22/12+MMULT(U1197:V1197,'Parameters &amp; Main Results'!$B$20:$B$21)</f>
        <v>-7.891952780869993E-2</v>
      </c>
      <c r="Y1197" s="223">
        <f>MMULT(N1197:T1197,'Parameters &amp; Main Results'!$C$12:$C$18)-'Parameters &amp; Main Results'!$C$22/12+MMULT(U1197:V1197,'Parameters &amp; Main Results'!$C$20:$C$21)</f>
        <v>-8.817854769948634E-2</v>
      </c>
      <c r="Z1197" s="17">
        <f t="shared" ca="1" si="1251"/>
        <v>24.408357225190176</v>
      </c>
      <c r="AA1197" s="70">
        <f ca="1">Z1197/OFFSET(Z1197,'Parameters &amp; Main Results'!$B$38,0)</f>
        <v>12.888197083204645</v>
      </c>
      <c r="AB1197" s="70">
        <f ca="1">SUMPRODUCT(Z1197:OFFSET(Z1197,'Parameters &amp; Main Results'!$B$38-1,0), 'Cash Flow Assist'!$P$11:OFFSET('Cash Flow Assist'!$P$11,'Parameters &amp; Main Results'!$B$38-1,0)  )/OFFSET(Z1197,'Parameters &amp; Main Results'!$B$38,0)</f>
        <v>3275.9361086623048</v>
      </c>
      <c r="AC1197" s="70">
        <f ca="1">SUMPRODUCT(Z1197:OFFSET(Z1197,'Parameters &amp; Main Results'!$B$38-1,0),'Parameters &amp; Main Results'!$B$42:OFFSET('Parameters &amp; Main Results'!$B$42,'Parameters &amp; Main Results'!$B$38-1,0)   )/OFFSET(Z1197,'Parameters &amp; Main Results'!$B$38,0)</f>
        <v>0</v>
      </c>
      <c r="AD1197" s="155">
        <f t="shared" si="4"/>
        <v>-0.27515517619042773</v>
      </c>
      <c r="AE1197" s="252">
        <f t="shared" ca="1" si="1261"/>
        <v>216911.1925</v>
      </c>
      <c r="AF1197" s="253">
        <f t="shared" ca="1" si="1263"/>
        <v>-2.2030504949623587E-2</v>
      </c>
      <c r="AG1197" s="258">
        <f t="shared" ca="1" si="1264"/>
        <v>0</v>
      </c>
      <c r="AH1197" s="227" t="str">
        <f ca="1">IF(SUM(AG1197:OFFSET(AG1197,(-HoldAggressiveTime-1),0,,))=0,"Defensive","Aggressive")</f>
        <v>Defensive</v>
      </c>
    </row>
    <row r="1198" spans="1:34" ht="15" x14ac:dyDescent="0.2">
      <c r="A1198">
        <f t="shared" si="15"/>
        <v>5</v>
      </c>
      <c r="B1198">
        <f t="shared" si="16"/>
        <v>1970</v>
      </c>
      <c r="C1198" s="70">
        <f t="shared" si="1"/>
        <v>1970.333333333243</v>
      </c>
      <c r="D1198" s="149">
        <f t="shared" si="383"/>
        <v>25749</v>
      </c>
      <c r="E1198" s="151">
        <v>38.6</v>
      </c>
      <c r="F1198" s="152">
        <v>199888.42170000001</v>
      </c>
      <c r="G1198" s="152">
        <v>2515.3941</v>
      </c>
      <c r="H1198" s="152">
        <v>4014.3623062400002</v>
      </c>
      <c r="I1198" s="152">
        <v>189870.25886613</v>
      </c>
      <c r="J1198" s="152">
        <v>38.6</v>
      </c>
      <c r="K1198" s="152">
        <v>38.6</v>
      </c>
      <c r="L1198" s="152">
        <v>35.5</v>
      </c>
      <c r="M1198" s="153">
        <v>14.31109386</v>
      </c>
      <c r="N1198" s="17">
        <f t="shared" ref="N1198:T1198" si="1292">F1198/F1197/$E1198*$E1197-1</f>
        <v>-6.0160284649264928E-2</v>
      </c>
      <c r="O1198" s="17">
        <f t="shared" si="1292"/>
        <v>-5.3149323178355301E-3</v>
      </c>
      <c r="P1198" s="17">
        <f t="shared" si="1292"/>
        <v>2.8202720209657972E-3</v>
      </c>
      <c r="Q1198" s="17">
        <f t="shared" si="1292"/>
        <v>-7.5675807983892174E-2</v>
      </c>
      <c r="R1198" s="17">
        <f t="shared" si="1292"/>
        <v>0</v>
      </c>
      <c r="S1198" s="17">
        <f t="shared" si="1292"/>
        <v>0</v>
      </c>
      <c r="T1198" s="17">
        <f t="shared" si="1292"/>
        <v>-1.2328282061843887E-2</v>
      </c>
      <c r="U1198" s="241">
        <v>-4.5600000000000002E-2</v>
      </c>
      <c r="V1198" s="241">
        <v>3.32E-2</v>
      </c>
      <c r="W1198" s="223">
        <f t="shared" ca="1" si="1266"/>
        <v>-4.6841280720274665E-2</v>
      </c>
      <c r="X1198" s="223">
        <f>MMULT(N1198:T1198,'Parameters &amp; Main Results'!$B$12:$B$18)-'Parameters &amp; Main Results'!$B$22/12+MMULT(U1198:V1198,'Parameters &amp; Main Results'!$B$20:$B$21)</f>
        <v>-4.6841280720274665E-2</v>
      </c>
      <c r="Y1198" s="223">
        <f>MMULT(N1198:T1198,'Parameters &amp; Main Results'!$C$12:$C$18)-'Parameters &amp; Main Results'!$C$22/12+MMULT(U1198:V1198,'Parameters &amp; Main Results'!$C$20:$C$21)</f>
        <v>-5.4717416082788656E-2</v>
      </c>
      <c r="Z1198" s="17">
        <f t="shared" ca="1" si="1251"/>
        <v>26.499701125050866</v>
      </c>
      <c r="AA1198" s="70">
        <f ca="1">Z1198/OFFSET(Z1198,'Parameters &amp; Main Results'!$B$38,0)</f>
        <v>14.081084035254731</v>
      </c>
      <c r="AB1198" s="70">
        <f ca="1">SUMPRODUCT(Z1198:OFFSET(Z1198,'Parameters &amp; Main Results'!$B$38-1,0), 'Cash Flow Assist'!$P$11:OFFSET('Cash Flow Assist'!$P$11,'Parameters &amp; Main Results'!$B$38-1,0)  )/OFFSET(Z1198,'Parameters &amp; Main Results'!$B$38,0)</f>
        <v>3284.7174800176058</v>
      </c>
      <c r="AC1198" s="70">
        <f ca="1">SUMPRODUCT(Z1198:OFFSET(Z1198,'Parameters &amp; Main Results'!$B$38-1,0),'Parameters &amp; Main Results'!$B$42:OFFSET('Parameters &amp; Main Results'!$B$42,'Parameters &amp; Main Results'!$B$38-1,0)   )/OFFSET(Z1198,'Parameters &amp; Main Results'!$B$38,0)</f>
        <v>0</v>
      </c>
      <c r="AD1198" s="155">
        <f t="shared" si="4"/>
        <v>-0.31876204711735789</v>
      </c>
      <c r="AE1198" s="252">
        <f t="shared" ca="1" si="1261"/>
        <v>219546.83590000001</v>
      </c>
      <c r="AF1198" s="253">
        <f t="shared" ca="1" si="1263"/>
        <v>-8.954086775795797E-2</v>
      </c>
      <c r="AG1198" s="258">
        <f t="shared" ca="1" si="1264"/>
        <v>0</v>
      </c>
      <c r="AH1198" s="227" t="str">
        <f ca="1">IF(SUM(AG1198:OFFSET(AG1198,(-HoldAggressiveTime-1),0,,))=0,"Defensive","Aggressive")</f>
        <v>Defensive</v>
      </c>
    </row>
    <row r="1199" spans="1:34" ht="15" x14ac:dyDescent="0.2">
      <c r="A1199">
        <f t="shared" si="15"/>
        <v>6</v>
      </c>
      <c r="B1199">
        <f t="shared" si="16"/>
        <v>1970</v>
      </c>
      <c r="C1199" s="70">
        <f t="shared" si="1"/>
        <v>1970.4166666665762</v>
      </c>
      <c r="D1199" s="149">
        <f t="shared" si="383"/>
        <v>25780</v>
      </c>
      <c r="E1199" s="151">
        <v>38.799999999999997</v>
      </c>
      <c r="F1199" s="152">
        <v>190578.97940000001</v>
      </c>
      <c r="G1199" s="152">
        <v>2581.1361999999999</v>
      </c>
      <c r="H1199" s="152">
        <v>4037.2441713899998</v>
      </c>
      <c r="I1199" s="152">
        <v>192023.73414553999</v>
      </c>
      <c r="J1199" s="152">
        <v>38.799999999999997</v>
      </c>
      <c r="K1199" s="152">
        <v>38.799999999999997</v>
      </c>
      <c r="L1199" s="152">
        <v>35.51</v>
      </c>
      <c r="M1199" s="153">
        <v>13.275745300000001</v>
      </c>
      <c r="N1199" s="17">
        <f t="shared" ref="N1199:T1199" si="1293">F1199/F1198/$E1199*$E1198-1</f>
        <v>-5.1487765452679302E-2</v>
      </c>
      <c r="O1199" s="17">
        <f t="shared" si="1293"/>
        <v>2.0846544176439163E-2</v>
      </c>
      <c r="P1199" s="17">
        <f t="shared" si="1293"/>
        <v>5.1597938254177578E-4</v>
      </c>
      <c r="Q1199" s="17">
        <f t="shared" si="1293"/>
        <v>6.1287229698494539E-3</v>
      </c>
      <c r="R1199" s="17">
        <f t="shared" si="1293"/>
        <v>0</v>
      </c>
      <c r="S1199" s="17">
        <f t="shared" si="1293"/>
        <v>0</v>
      </c>
      <c r="T1199" s="17">
        <f t="shared" si="1293"/>
        <v>-4.8744010454477849E-3</v>
      </c>
      <c r="U1199" s="241">
        <v>-2.1399999999999999E-2</v>
      </c>
      <c r="V1199" s="241">
        <v>6.0000000000000001E-3</v>
      </c>
      <c r="W1199" s="223">
        <f t="shared" ca="1" si="1266"/>
        <v>-3.47319019731607E-2</v>
      </c>
      <c r="X1199" s="223">
        <f>MMULT(N1199:T1199,'Parameters &amp; Main Results'!$B$12:$B$18)-'Parameters &amp; Main Results'!$B$22/12+MMULT(U1199:V1199,'Parameters &amp; Main Results'!$B$20:$B$21)</f>
        <v>-3.47319019731607E-2</v>
      </c>
      <c r="Y1199" s="223">
        <f>MMULT(N1199:T1199,'Parameters &amp; Main Results'!$C$12:$C$18)-'Parameters &amp; Main Results'!$C$22/12+MMULT(U1199:V1199,'Parameters &amp; Main Results'!$C$20:$C$21)</f>
        <v>-4.4296001156434124E-2</v>
      </c>
      <c r="Z1199" s="17">
        <f t="shared" ca="1" si="1251"/>
        <v>27.801981547287244</v>
      </c>
      <c r="AA1199" s="70">
        <f ca="1">Z1199/OFFSET(Z1199,'Parameters &amp; Main Results'!$B$38,0)</f>
        <v>14.842874716058937</v>
      </c>
      <c r="AB1199" s="70">
        <f ca="1">SUMPRODUCT(Z1199:OFFSET(Z1199,'Parameters &amp; Main Results'!$B$38-1,0), 'Cash Flow Assist'!$P$11:OFFSET('Cash Flow Assist'!$P$11,'Parameters &amp; Main Results'!$B$38-1,0)  )/OFFSET(Z1199,'Parameters &amp; Main Results'!$B$38,0)</f>
        <v>3287.0944823823006</v>
      </c>
      <c r="AC1199" s="70">
        <f ca="1">SUMPRODUCT(Z1199:OFFSET(Z1199,'Parameters &amp; Main Results'!$B$38-1,0),'Parameters &amp; Main Results'!$B$42:OFFSET('Parameters &amp; Main Results'!$B$42,'Parameters &amp; Main Results'!$B$38-1,0)   )/OFFSET(Z1199,'Parameters &amp; Main Results'!$B$38,0)</f>
        <v>0</v>
      </c>
      <c r="AD1199" s="155">
        <f t="shared" si="4"/>
        <v>-0.3538374670528428</v>
      </c>
      <c r="AE1199" s="252">
        <f t="shared" ca="1" si="1261"/>
        <v>237822.58369999999</v>
      </c>
      <c r="AF1199" s="253">
        <f t="shared" ca="1" si="1263"/>
        <v>-0.19865062251445037</v>
      </c>
      <c r="AG1199" s="258">
        <f t="shared" ca="1" si="1264"/>
        <v>0</v>
      </c>
      <c r="AH1199" s="227" t="str">
        <f ca="1">IF(SUM(AG1199:OFFSET(AG1199,(-HoldAggressiveTime-1),0,,))=0,"Defensive","Aggressive")</f>
        <v>Defensive</v>
      </c>
    </row>
    <row r="1200" spans="1:34" ht="15" x14ac:dyDescent="0.2">
      <c r="A1200">
        <f t="shared" si="15"/>
        <v>7</v>
      </c>
      <c r="B1200">
        <f t="shared" si="16"/>
        <v>1970</v>
      </c>
      <c r="C1200" s="70">
        <f t="shared" si="1"/>
        <v>1970.4999999999095</v>
      </c>
      <c r="D1200" s="149">
        <f t="shared" si="383"/>
        <v>25811</v>
      </c>
      <c r="E1200" s="151">
        <v>38.9</v>
      </c>
      <c r="F1200" s="152">
        <v>205244.59899999999</v>
      </c>
      <c r="G1200" s="152">
        <v>2653.9681</v>
      </c>
      <c r="H1200" s="152">
        <v>4059.7181639400001</v>
      </c>
      <c r="I1200" s="152">
        <v>199693.41917914001</v>
      </c>
      <c r="J1200" s="152">
        <v>38.9</v>
      </c>
      <c r="K1200" s="152">
        <v>38.9</v>
      </c>
      <c r="L1200" s="152">
        <v>35.29</v>
      </c>
      <c r="M1200" s="153">
        <v>14.148881469999999</v>
      </c>
      <c r="N1200" s="17">
        <f t="shared" ref="N1200:T1200" si="1294">F1200/F1199/$E1200*$E1199-1</f>
        <v>7.4184459206308118E-2</v>
      </c>
      <c r="O1200" s="17">
        <f t="shared" si="1294"/>
        <v>2.5573760848874194E-2</v>
      </c>
      <c r="P1200" s="17">
        <f t="shared" si="1294"/>
        <v>2.9816623811707021E-3</v>
      </c>
      <c r="Q1200" s="17">
        <f t="shared" si="1294"/>
        <v>3.7267967803390256E-2</v>
      </c>
      <c r="R1200" s="17">
        <f t="shared" si="1294"/>
        <v>0</v>
      </c>
      <c r="S1200" s="17">
        <f t="shared" si="1294"/>
        <v>0</v>
      </c>
      <c r="T1200" s="17">
        <f t="shared" si="1294"/>
        <v>-8.7502054166282983E-3</v>
      </c>
      <c r="U1200" s="241">
        <v>-5.0000000000000001E-3</v>
      </c>
      <c r="V1200" s="241">
        <v>9.1000000000000004E-3</v>
      </c>
      <c r="W1200" s="223">
        <f t="shared" ca="1" si="1266"/>
        <v>6.0273919637007844E-2</v>
      </c>
      <c r="X1200" s="223">
        <f>MMULT(N1200:T1200,'Parameters &amp; Main Results'!$B$12:$B$18)-'Parameters &amp; Main Results'!$B$22/12+MMULT(U1200:V1200,'Parameters &amp; Main Results'!$B$20:$B$21)</f>
        <v>6.0273919637007844E-2</v>
      </c>
      <c r="Y1200" s="223">
        <f>MMULT(N1200:T1200,'Parameters &amp; Main Results'!$C$12:$C$18)-'Parameters &amp; Main Results'!$C$22/12+MMULT(U1200:V1200,'Parameters &amp; Main Results'!$C$20:$C$21)</f>
        <v>6.9281722703898069E-2</v>
      </c>
      <c r="Z1200" s="17">
        <f t="shared" ca="1" si="1251"/>
        <v>28.802341654219063</v>
      </c>
      <c r="AA1200" s="70">
        <f ca="1">Z1200/OFFSET(Z1200,'Parameters &amp; Main Results'!$B$38,0)</f>
        <v>15.048185263506095</v>
      </c>
      <c r="AB1200" s="70">
        <f ca="1">SUMPRODUCT(Z1200:OFFSET(Z1200,'Parameters &amp; Main Results'!$B$38-1,0), 'Cash Flow Assist'!$P$11:OFFSET('Cash Flow Assist'!$P$11,'Parameters &amp; Main Results'!$B$38-1,0)  )/OFFSET(Z1200,'Parameters &amp; Main Results'!$B$38,0)</f>
        <v>3203.269292781994</v>
      </c>
      <c r="AC1200" s="70">
        <f ca="1">SUMPRODUCT(Z1200:OFFSET(Z1200,'Parameters &amp; Main Results'!$B$38-1,0),'Parameters &amp; Main Results'!$B$42:OFFSET('Parameters &amp; Main Results'!$B$42,'Parameters &amp; Main Results'!$B$38-1,0)   )/OFFSET(Z1200,'Parameters &amp; Main Results'!$B$38,0)</f>
        <v>0</v>
      </c>
      <c r="AD1200" s="155">
        <f t="shared" si="4"/>
        <v>-0.30590224898677965</v>
      </c>
      <c r="AE1200" s="252">
        <f t="shared" ca="1" si="1261"/>
        <v>241407.65549999999</v>
      </c>
      <c r="AF1200" s="253">
        <f t="shared" ca="1" si="1263"/>
        <v>-0.14980078583299114</v>
      </c>
      <c r="AG1200" s="258">
        <f t="shared" ca="1" si="1264"/>
        <v>0</v>
      </c>
      <c r="AH1200" s="227" t="str">
        <f ca="1">IF(SUM(AG1200:OFFSET(AG1200,(-HoldAggressiveTime-1),0,,))=0,"Defensive","Aggressive")</f>
        <v>Defensive</v>
      </c>
    </row>
    <row r="1201" spans="1:34" ht="15" x14ac:dyDescent="0.2">
      <c r="A1201">
        <f t="shared" si="15"/>
        <v>8</v>
      </c>
      <c r="B1201">
        <f t="shared" si="16"/>
        <v>1970</v>
      </c>
      <c r="C1201" s="70">
        <f t="shared" si="1"/>
        <v>1970.5833333332428</v>
      </c>
      <c r="D1201" s="149">
        <f t="shared" si="383"/>
        <v>25841</v>
      </c>
      <c r="E1201" s="151">
        <v>39</v>
      </c>
      <c r="F1201" s="152">
        <v>215067.9901</v>
      </c>
      <c r="G1201" s="152">
        <v>2649.3361</v>
      </c>
      <c r="H1201" s="152">
        <v>4081.5391490699999</v>
      </c>
      <c r="I1201" s="152">
        <v>203704.56269408</v>
      </c>
      <c r="J1201" s="152">
        <v>39</v>
      </c>
      <c r="K1201" s="152">
        <v>39</v>
      </c>
      <c r="L1201" s="152">
        <v>35.770000000000003</v>
      </c>
      <c r="M1201" s="153">
        <v>14.75191498</v>
      </c>
      <c r="N1201" s="17">
        <f t="shared" ref="N1201:T1201" si="1295">F1201/F1200/$E1201*$E1200-1</f>
        <v>4.5175048504580761E-2</v>
      </c>
      <c r="O1201" s="17">
        <f t="shared" si="1295"/>
        <v>-4.3049385134582563E-3</v>
      </c>
      <c r="P1201" s="17">
        <f t="shared" si="1295"/>
        <v>2.7971153843260321E-3</v>
      </c>
      <c r="Q1201" s="17">
        <f t="shared" si="1295"/>
        <v>1.7470901834210961E-2</v>
      </c>
      <c r="R1201" s="17">
        <f t="shared" si="1295"/>
        <v>0</v>
      </c>
      <c r="S1201" s="17">
        <f t="shared" si="1295"/>
        <v>0</v>
      </c>
      <c r="T1201" s="17">
        <f t="shared" si="1295"/>
        <v>1.1002608423974491E-2</v>
      </c>
      <c r="U1201" s="241">
        <v>1.5299999999999999E-2</v>
      </c>
      <c r="V1201" s="241">
        <v>1.2699999999999999E-2</v>
      </c>
      <c r="W1201" s="223">
        <f t="shared" ca="1" si="1266"/>
        <v>3.3528762430275978E-2</v>
      </c>
      <c r="X1201" s="223">
        <f>MMULT(N1201:T1201,'Parameters &amp; Main Results'!$B$12:$B$18)-'Parameters &amp; Main Results'!$B$22/12+MMULT(U1201:V1201,'Parameters &amp; Main Results'!$B$20:$B$21)</f>
        <v>3.3528762430275978E-2</v>
      </c>
      <c r="Y1201" s="223">
        <f>MMULT(N1201:T1201,'Parameters &amp; Main Results'!$C$12:$C$18)-'Parameters &amp; Main Results'!$C$22/12+MMULT(U1201:V1201,'Parameters &amp; Main Results'!$C$20:$C$21)</f>
        <v>4.0185383136110191E-2</v>
      </c>
      <c r="Z1201" s="17">
        <f t="shared" ca="1" si="1251"/>
        <v>27.165000591620458</v>
      </c>
      <c r="AA1201" s="70">
        <f ca="1">Z1201/OFFSET(Z1201,'Parameters &amp; Main Results'!$B$38,0)</f>
        <v>14.378928841158908</v>
      </c>
      <c r="AB1201" s="70">
        <f ca="1">SUMPRODUCT(Z1201:OFFSET(Z1201,'Parameters &amp; Main Results'!$B$38-1,0), 'Cash Flow Assist'!$P$11:OFFSET('Cash Flow Assist'!$P$11,'Parameters &amp; Main Results'!$B$38-1,0)  )/OFFSET(Z1201,'Parameters &amp; Main Results'!$B$38,0)</f>
        <v>3231.0606765360094</v>
      </c>
      <c r="AC1201" s="70">
        <f ca="1">SUMPRODUCT(Z1201:OFFSET(Z1201,'Parameters &amp; Main Results'!$B$38-1,0),'Parameters &amp; Main Results'!$B$42:OFFSET('Parameters &amp; Main Results'!$B$42,'Parameters &amp; Main Results'!$B$38-1,0)   )/OFFSET(Z1201,'Parameters &amp; Main Results'!$B$38,0)</f>
        <v>0</v>
      </c>
      <c r="AD1201" s="155">
        <f t="shared" si="4"/>
        <v>-0.27454634941783695</v>
      </c>
      <c r="AE1201" s="252">
        <f t="shared" ca="1" si="1261"/>
        <v>244218.4105</v>
      </c>
      <c r="AF1201" s="253">
        <f t="shared" ca="1" si="1263"/>
        <v>-0.11936209207290702</v>
      </c>
      <c r="AG1201" s="258">
        <f t="shared" ca="1" si="1264"/>
        <v>0</v>
      </c>
      <c r="AH1201" s="227" t="str">
        <f ca="1">IF(SUM(AG1201:OFFSET(AG1201,(-HoldAggressiveTime-1),0,,))=0,"Defensive","Aggressive")</f>
        <v>Defensive</v>
      </c>
    </row>
    <row r="1202" spans="1:34" ht="15" x14ac:dyDescent="0.2">
      <c r="A1202">
        <f t="shared" si="15"/>
        <v>9</v>
      </c>
      <c r="B1202">
        <f t="shared" si="16"/>
        <v>1970</v>
      </c>
      <c r="C1202" s="70">
        <f t="shared" si="1"/>
        <v>1970.666666666576</v>
      </c>
      <c r="D1202" s="149">
        <f t="shared" si="383"/>
        <v>25872</v>
      </c>
      <c r="E1202" s="151">
        <v>39.200000000000003</v>
      </c>
      <c r="F1202" s="152">
        <v>223104.67249999999</v>
      </c>
      <c r="G1202" s="152">
        <v>2704.3652000000002</v>
      </c>
      <c r="H1202" s="152">
        <v>4103.3413706900001</v>
      </c>
      <c r="I1202" s="152">
        <v>210089.26192908001</v>
      </c>
      <c r="J1202" s="152">
        <v>39.200000000000003</v>
      </c>
      <c r="K1202" s="152">
        <v>39.200000000000003</v>
      </c>
      <c r="L1202" s="152">
        <v>36.24</v>
      </c>
      <c r="M1202" s="153">
        <v>15.15180836</v>
      </c>
      <c r="N1202" s="17">
        <f t="shared" ref="N1202:T1202" si="1296">F1202/F1201/$E1202*$E1201-1</f>
        <v>3.2075406718518495E-2</v>
      </c>
      <c r="O1202" s="17">
        <f t="shared" si="1296"/>
        <v>1.5562887006804083E-2</v>
      </c>
      <c r="P1202" s="17">
        <f t="shared" si="1296"/>
        <v>2.1237244866711968E-4</v>
      </c>
      <c r="Q1202" s="17">
        <f t="shared" si="1296"/>
        <v>2.6080983043784922E-2</v>
      </c>
      <c r="R1202" s="17">
        <f t="shared" si="1296"/>
        <v>0</v>
      </c>
      <c r="S1202" s="17">
        <f t="shared" si="1296"/>
        <v>0</v>
      </c>
      <c r="T1202" s="17">
        <f t="shared" si="1296"/>
        <v>7.9704232825363874E-3</v>
      </c>
      <c r="U1202" s="241">
        <v>8.5900000000000004E-2</v>
      </c>
      <c r="V1202" s="241">
        <v>-5.5199999999999999E-2</v>
      </c>
      <c r="W1202" s="223">
        <f t="shared" ca="1" si="1266"/>
        <v>2.7525986937709843E-2</v>
      </c>
      <c r="X1202" s="223">
        <f>MMULT(N1202:T1202,'Parameters &amp; Main Results'!$B$12:$B$18)-'Parameters &amp; Main Results'!$B$22/12+MMULT(U1202:V1202,'Parameters &amp; Main Results'!$B$20:$B$21)</f>
        <v>2.7525986937709843E-2</v>
      </c>
      <c r="Y1202" s="223">
        <f>MMULT(N1202:T1202,'Parameters &amp; Main Results'!$C$12:$C$18)-'Parameters &amp; Main Results'!$C$22/12+MMULT(U1202:V1202,'Parameters &amp; Main Results'!$C$20:$C$21)</f>
        <v>3.0382488080680389E-2</v>
      </c>
      <c r="Z1202" s="17">
        <f t="shared" ca="1" si="1251"/>
        <v>26.283739339526186</v>
      </c>
      <c r="AA1202" s="70">
        <f ca="1">Z1202/OFFSET(Z1202,'Parameters &amp; Main Results'!$B$38,0)</f>
        <v>13.315509033534967</v>
      </c>
      <c r="AB1202" s="70">
        <f ca="1">SUMPRODUCT(Z1202:OFFSET(Z1202,'Parameters &amp; Main Results'!$B$38-1,0), 'Cash Flow Assist'!$P$11:OFFSET('Cash Flow Assist'!$P$11,'Parameters &amp; Main Results'!$B$38-1,0)  )/OFFSET(Z1202,'Parameters &amp; Main Results'!$B$38,0)</f>
        <v>3079.6183118832787</v>
      </c>
      <c r="AC1202" s="70">
        <f ca="1">SUMPRODUCT(Z1202:OFFSET(Z1202,'Parameters &amp; Main Results'!$B$38-1,0),'Parameters &amp; Main Results'!$B$42:OFFSET('Parameters &amp; Main Results'!$B$42,'Parameters &amp; Main Results'!$B$38-1,0)   )/OFFSET(Z1202,'Parameters &amp; Main Results'!$B$38,0)</f>
        <v>0</v>
      </c>
      <c r="AD1202" s="155">
        <f t="shared" si="4"/>
        <v>-0.25127712851998008</v>
      </c>
      <c r="AE1202" s="252">
        <f t="shared" ca="1" si="1261"/>
        <v>240325.07930000001</v>
      </c>
      <c r="AF1202" s="253">
        <f t="shared" ca="1" si="1263"/>
        <v>-7.1654639000466674E-2</v>
      </c>
      <c r="AG1202" s="258">
        <f t="shared" ca="1" si="1264"/>
        <v>0</v>
      </c>
      <c r="AH1202" s="227" t="str">
        <f ca="1">IF(SUM(AG1202:OFFSET(AG1202,(-HoldAggressiveTime-1),0,,))=0,"Defensive","Aggressive")</f>
        <v>Defensive</v>
      </c>
    </row>
    <row r="1203" spans="1:34" ht="15" x14ac:dyDescent="0.2">
      <c r="A1203">
        <f t="shared" si="15"/>
        <v>10</v>
      </c>
      <c r="B1203">
        <f t="shared" si="16"/>
        <v>1970</v>
      </c>
      <c r="C1203" s="70">
        <f t="shared" si="1"/>
        <v>1970.7499999999093</v>
      </c>
      <c r="D1203" s="149">
        <f t="shared" si="383"/>
        <v>25902</v>
      </c>
      <c r="E1203" s="151">
        <v>39.4</v>
      </c>
      <c r="F1203" s="152">
        <v>221017.97870000001</v>
      </c>
      <c r="G1203" s="152">
        <v>2712.9926</v>
      </c>
      <c r="H1203" s="152">
        <v>4124.2684116800001</v>
      </c>
      <c r="I1203" s="152">
        <v>204483.12683356</v>
      </c>
      <c r="J1203" s="152">
        <v>39.4</v>
      </c>
      <c r="K1203" s="152">
        <v>39.4</v>
      </c>
      <c r="L1203" s="152">
        <v>37.4</v>
      </c>
      <c r="M1203" s="153">
        <v>14.910633199999999</v>
      </c>
      <c r="N1203" s="17">
        <f t="shared" ref="N1203:T1203" si="1297">F1203/F1202/$E1203*$E1202-1</f>
        <v>-1.4381646236494738E-2</v>
      </c>
      <c r="O1203" s="17">
        <f t="shared" si="1297"/>
        <v>-1.9021602705909801E-3</v>
      </c>
      <c r="P1203" s="17">
        <f t="shared" si="1297"/>
        <v>-2.0304569784412863E-6</v>
      </c>
      <c r="Q1203" s="17">
        <f t="shared" si="1297"/>
        <v>-3.1625226581840304E-2</v>
      </c>
      <c r="R1203" s="17">
        <f t="shared" si="1297"/>
        <v>0</v>
      </c>
      <c r="S1203" s="17">
        <f t="shared" si="1297"/>
        <v>0</v>
      </c>
      <c r="T1203" s="17">
        <f t="shared" si="1297"/>
        <v>2.6770206519424855E-2</v>
      </c>
      <c r="U1203" s="241">
        <v>-4.2200000000000001E-2</v>
      </c>
      <c r="V1203" s="241">
        <v>2.0999999999999999E-3</v>
      </c>
      <c r="W1203" s="223">
        <f t="shared" ca="1" si="1266"/>
        <v>-9.869823072184673E-3</v>
      </c>
      <c r="X1203" s="223">
        <f>MMULT(N1203:T1203,'Parameters &amp; Main Results'!$B$12:$B$18)-'Parameters &amp; Main Results'!$B$22/12+MMULT(U1203:V1203,'Parameters &amp; Main Results'!$B$20:$B$21)</f>
        <v>-9.869823072184673E-3</v>
      </c>
      <c r="Y1203" s="223">
        <f>MMULT(N1203:T1203,'Parameters &amp; Main Results'!$C$12:$C$18)-'Parameters &amp; Main Results'!$C$22/12+MMULT(U1203:V1203,'Parameters &amp; Main Results'!$C$20:$C$21)</f>
        <v>-1.3175364306571031E-2</v>
      </c>
      <c r="Z1203" s="17">
        <f t="shared" ca="1" si="1251"/>
        <v>25.579634650271426</v>
      </c>
      <c r="AA1203" s="70">
        <f ca="1">Z1203/OFFSET(Z1203,'Parameters &amp; Main Results'!$B$38,0)</f>
        <v>12.785301445946217</v>
      </c>
      <c r="AB1203" s="70">
        <f ca="1">SUMPRODUCT(Z1203:OFFSET(Z1203,'Parameters &amp; Main Results'!$B$38-1,0), 'Cash Flow Assist'!$P$11:OFFSET('Cash Flow Assist'!$P$11,'Parameters &amp; Main Results'!$B$38-1,0)  )/OFFSET(Z1203,'Parameters &amp; Main Results'!$B$38,0)</f>
        <v>3026.2351010589182</v>
      </c>
      <c r="AC1203" s="70">
        <f ca="1">SUMPRODUCT(Z1203:OFFSET(Z1203,'Parameters &amp; Main Results'!$B$38-1,0),'Parameters &amp; Main Results'!$B$42:OFFSET('Parameters &amp; Main Results'!$B$42,'Parameters &amp; Main Results'!$B$38-1,0)   )/OFFSET(Z1203,'Parameters &amp; Main Results'!$B$38,0)</f>
        <v>0</v>
      </c>
      <c r="AD1203" s="155">
        <f t="shared" si="4"/>
        <v>-0.26204499598677822</v>
      </c>
      <c r="AE1203" s="252">
        <f t="shared" ca="1" si="1261"/>
        <v>253712.98379999999</v>
      </c>
      <c r="AF1203" s="253">
        <f t="shared" ca="1" si="1263"/>
        <v>-0.12886610929527045</v>
      </c>
      <c r="AG1203" s="258">
        <f t="shared" ca="1" si="1264"/>
        <v>0</v>
      </c>
      <c r="AH1203" s="227" t="str">
        <f ca="1">IF(SUM(AG1203:OFFSET(AG1203,(-HoldAggressiveTime-1),0,,))=0,"Defensive","Aggressive")</f>
        <v>Defensive</v>
      </c>
    </row>
    <row r="1204" spans="1:34" ht="15" x14ac:dyDescent="0.2">
      <c r="A1204">
        <f t="shared" si="15"/>
        <v>11</v>
      </c>
      <c r="B1204">
        <f t="shared" si="16"/>
        <v>1970</v>
      </c>
      <c r="C1204" s="70">
        <f t="shared" si="1"/>
        <v>1970.8333333332425</v>
      </c>
      <c r="D1204" s="149">
        <f t="shared" si="383"/>
        <v>25933</v>
      </c>
      <c r="E1204" s="151">
        <v>39.6</v>
      </c>
      <c r="F1204" s="152">
        <v>232199.23190000001</v>
      </c>
      <c r="G1204" s="152">
        <v>2900.5475000000001</v>
      </c>
      <c r="H1204" s="152">
        <v>4144.58043361</v>
      </c>
      <c r="I1204" s="152">
        <v>197705.5958443</v>
      </c>
      <c r="J1204" s="152">
        <v>39.6</v>
      </c>
      <c r="K1204" s="152">
        <v>39.6</v>
      </c>
      <c r="L1204" s="152">
        <v>37.6</v>
      </c>
      <c r="M1204" s="153">
        <v>15.468752240000001</v>
      </c>
      <c r="N1204" s="17">
        <f t="shared" ref="N1204:T1204" si="1298">F1204/F1203/$E1204*$E1203-1</f>
        <v>4.5283781280756052E-2</v>
      </c>
      <c r="O1204" s="17">
        <f t="shared" si="1298"/>
        <v>6.3732451832717807E-2</v>
      </c>
      <c r="P1204" s="17">
        <f t="shared" si="1298"/>
        <v>-1.5037878728163534E-4</v>
      </c>
      <c r="Q1204" s="17">
        <f t="shared" si="1298"/>
        <v>-3.802780317377541E-2</v>
      </c>
      <c r="R1204" s="17">
        <f t="shared" si="1298"/>
        <v>0</v>
      </c>
      <c r="S1204" s="17">
        <f t="shared" si="1298"/>
        <v>0</v>
      </c>
      <c r="T1204" s="17">
        <f t="shared" si="1298"/>
        <v>2.7008048398413642E-4</v>
      </c>
      <c r="U1204" s="241">
        <v>-3.9399999999999998E-2</v>
      </c>
      <c r="V1204" s="241">
        <v>1.7000000000000001E-2</v>
      </c>
      <c r="W1204" s="223">
        <f t="shared" ca="1" si="1266"/>
        <v>4.6681163684643139E-2</v>
      </c>
      <c r="X1204" s="223">
        <f>MMULT(N1204:T1204,'Parameters &amp; Main Results'!$B$12:$B$18)-'Parameters &amp; Main Results'!$B$22/12+MMULT(U1204:V1204,'Parameters &amp; Main Results'!$B$20:$B$21)</f>
        <v>4.6681163684643139E-2</v>
      </c>
      <c r="Y1204" s="223">
        <f>MMULT(N1204:T1204,'Parameters &amp; Main Results'!$C$12:$C$18)-'Parameters &amp; Main Results'!$C$22/12+MMULT(U1204:V1204,'Parameters &amp; Main Results'!$C$20:$C$21)</f>
        <v>4.7086981669285558E-2</v>
      </c>
      <c r="Z1204" s="17">
        <f t="shared" ca="1" si="1251"/>
        <v>25.834617756667253</v>
      </c>
      <c r="AA1204" s="70">
        <f ca="1">Z1204/OFFSET(Z1204,'Parameters &amp; Main Results'!$B$38,0)</f>
        <v>13.711522970580356</v>
      </c>
      <c r="AB1204" s="70">
        <f ca="1">SUMPRODUCT(Z1204:OFFSET(Z1204,'Parameters &amp; Main Results'!$B$38-1,0), 'Cash Flow Assist'!$P$11:OFFSET('Cash Flow Assist'!$P$11,'Parameters &amp; Main Results'!$B$38-1,0)  )/OFFSET(Z1204,'Parameters &amp; Main Results'!$B$38,0)</f>
        <v>3200.9218891683659</v>
      </c>
      <c r="AC1204" s="70">
        <f ca="1">SUMPRODUCT(Z1204:OFFSET(Z1204,'Parameters &amp; Main Results'!$B$38-1,0),'Parameters &amp; Main Results'!$B$42:OFFSET('Parameters &amp; Main Results'!$B$42,'Parameters &amp; Main Results'!$B$38-1,0)   )/OFFSET(Z1204,'Parameters &amp; Main Results'!$B$38,0)</f>
        <v>0</v>
      </c>
      <c r="AD1204" s="155">
        <f t="shared" si="4"/>
        <v>-0.22862760299000406</v>
      </c>
      <c r="AE1204" s="252">
        <f t="shared" ca="1" si="1261"/>
        <v>253712.98379999999</v>
      </c>
      <c r="AF1204" s="253">
        <f t="shared" ca="1" si="1263"/>
        <v>-8.479562842144138E-2</v>
      </c>
      <c r="AG1204" s="258">
        <f t="shared" ca="1" si="1264"/>
        <v>0</v>
      </c>
      <c r="AH1204" s="227" t="str">
        <f ca="1">IF(SUM(AG1204:OFFSET(AG1204,(-HoldAggressiveTime-1),0,,))=0,"Defensive","Aggressive")</f>
        <v>Defensive</v>
      </c>
    </row>
    <row r="1205" spans="1:34" ht="15" x14ac:dyDescent="0.2">
      <c r="A1205">
        <f t="shared" si="15"/>
        <v>12</v>
      </c>
      <c r="B1205">
        <f t="shared" si="16"/>
        <v>1970</v>
      </c>
      <c r="C1205" s="70">
        <f t="shared" si="1"/>
        <v>1970.9166666665758</v>
      </c>
      <c r="D1205" s="149">
        <f t="shared" si="383"/>
        <v>25964</v>
      </c>
      <c r="E1205" s="151">
        <v>39.799999999999997</v>
      </c>
      <c r="F1205" s="152">
        <v>246077.5551</v>
      </c>
      <c r="G1205" s="152">
        <v>2914.1097</v>
      </c>
      <c r="H1205" s="152">
        <v>4162.8165875200002</v>
      </c>
      <c r="I1205" s="152">
        <v>204909.08897673999</v>
      </c>
      <c r="J1205" s="152">
        <v>39.799999999999997</v>
      </c>
      <c r="K1205" s="152">
        <v>39.799999999999997</v>
      </c>
      <c r="L1205" s="152">
        <v>37.380000000000003</v>
      </c>
      <c r="M1205" s="153">
        <v>16.24402465</v>
      </c>
      <c r="N1205" s="17">
        <f t="shared" ref="N1205:T1205" si="1299">F1205/F1204/$E1205*$E1204-1</f>
        <v>5.4443558955445281E-2</v>
      </c>
      <c r="O1205" s="17">
        <f t="shared" si="1299"/>
        <v>-3.728838561282144E-4</v>
      </c>
      <c r="P1205" s="17">
        <f t="shared" si="1299"/>
        <v>-6.4723618039630448E-4</v>
      </c>
      <c r="Q1205" s="17">
        <f t="shared" si="1299"/>
        <v>3.1227235585411295E-2</v>
      </c>
      <c r="R1205" s="17">
        <f t="shared" si="1299"/>
        <v>0</v>
      </c>
      <c r="S1205" s="17">
        <f t="shared" si="1299"/>
        <v>0</v>
      </c>
      <c r="T1205" s="17">
        <f t="shared" si="1299"/>
        <v>-1.0846787127124724E-2</v>
      </c>
      <c r="U1205" s="241">
        <v>2.92E-2</v>
      </c>
      <c r="V1205" s="241">
        <v>9.9000000000000008E-3</v>
      </c>
      <c r="W1205" s="223">
        <f t="shared" ca="1" si="1266"/>
        <v>4.0174086422335407E-2</v>
      </c>
      <c r="X1205" s="223">
        <f>MMULT(N1205:T1205,'Parameters &amp; Main Results'!$B$12:$B$18)-'Parameters &amp; Main Results'!$B$22/12+MMULT(U1205:V1205,'Parameters &amp; Main Results'!$B$20:$B$21)</f>
        <v>4.0174086422335407E-2</v>
      </c>
      <c r="Y1205" s="223">
        <f>MMULT(N1205:T1205,'Parameters &amp; Main Results'!$C$12:$C$18)-'Parameters &amp; Main Results'!$C$22/12+MMULT(U1205:V1205,'Parameters &amp; Main Results'!$C$20:$C$21)</f>
        <v>4.8920248007621264E-2</v>
      </c>
      <c r="Z1205" s="17">
        <f t="shared" ca="1" si="1251"/>
        <v>24.682413950893476</v>
      </c>
      <c r="AA1205" s="70">
        <f ca="1">Z1205/OFFSET(Z1205,'Parameters &amp; Main Results'!$B$38,0)</f>
        <v>13.052201112898585</v>
      </c>
      <c r="AB1205" s="70">
        <f ca="1">SUMPRODUCT(Z1205:OFFSET(Z1205,'Parameters &amp; Main Results'!$B$38-1,0), 'Cash Flow Assist'!$P$11:OFFSET('Cash Flow Assist'!$P$11,'Parameters &amp; Main Results'!$B$38-1,0)  )/OFFSET(Z1205,'Parameters &amp; Main Results'!$B$38,0)</f>
        <v>3176.5773832412146</v>
      </c>
      <c r="AC1205" s="70">
        <f ca="1">SUMPRODUCT(Z1205:OFFSET(Z1205,'Parameters &amp; Main Results'!$B$38-1,0),'Parameters &amp; Main Results'!$B$42:OFFSET('Parameters &amp; Main Results'!$B$42,'Parameters &amp; Main Results'!$B$38-1,0)   )/OFFSET(Z1205,'Parameters &amp; Main Results'!$B$38,0)</f>
        <v>0</v>
      </c>
      <c r="AD1205" s="155">
        <f t="shared" si="4"/>
        <v>-0.18663134441678719</v>
      </c>
      <c r="AE1205" s="252">
        <f t="shared" ca="1" si="1261"/>
        <v>256174.10070000001</v>
      </c>
      <c r="AF1205" s="253">
        <f t="shared" ca="1" si="1263"/>
        <v>-3.9412827340511915E-2</v>
      </c>
      <c r="AG1205" s="258">
        <f t="shared" ca="1" si="1264"/>
        <v>0</v>
      </c>
      <c r="AH1205" s="227" t="str">
        <f ca="1">IF(SUM(AG1205:OFFSET(AG1205,(-HoldAggressiveTime-1),0,,))=0,"Defensive","Aggressive")</f>
        <v>Defensive</v>
      </c>
    </row>
    <row r="1206" spans="1:34" ht="15" x14ac:dyDescent="0.2">
      <c r="A1206">
        <f t="shared" si="15"/>
        <v>1</v>
      </c>
      <c r="B1206">
        <f t="shared" si="16"/>
        <v>1971</v>
      </c>
      <c r="C1206" s="70">
        <f t="shared" si="1"/>
        <v>1970.9999999999091</v>
      </c>
      <c r="D1206" s="149">
        <f t="shared" si="383"/>
        <v>25992</v>
      </c>
      <c r="E1206" s="151">
        <v>39.9</v>
      </c>
      <c r="F1206" s="152">
        <v>256729.45819999999</v>
      </c>
      <c r="G1206" s="152">
        <v>3019.1113</v>
      </c>
      <c r="H1206" s="152">
        <v>4179.7106848399999</v>
      </c>
      <c r="I1206" s="152">
        <v>214654.15623016001</v>
      </c>
      <c r="J1206" s="152">
        <v>39.9</v>
      </c>
      <c r="K1206" s="152">
        <v>39.9</v>
      </c>
      <c r="L1206" s="152">
        <v>38</v>
      </c>
      <c r="M1206" s="153">
        <v>16.977710689999999</v>
      </c>
      <c r="N1206" s="17">
        <f t="shared" ref="N1206:T1206" si="1300">F1206/F1205/$E1206*$E1205-1</f>
        <v>4.0672018501921592E-2</v>
      </c>
      <c r="O1206" s="17">
        <f t="shared" si="1300"/>
        <v>3.3435565247434296E-2</v>
      </c>
      <c r="P1206" s="17">
        <f t="shared" si="1300"/>
        <v>1.5418964082403175E-3</v>
      </c>
      <c r="Q1206" s="17">
        <f t="shared" si="1300"/>
        <v>4.493254524710788E-2</v>
      </c>
      <c r="R1206" s="17">
        <f t="shared" si="1300"/>
        <v>0</v>
      </c>
      <c r="S1206" s="17">
        <f t="shared" si="1300"/>
        <v>0</v>
      </c>
      <c r="T1206" s="17">
        <f t="shared" si="1300"/>
        <v>1.4038574231190593E-2</v>
      </c>
      <c r="U1206" s="241">
        <v>7.3800000000000004E-2</v>
      </c>
      <c r="V1206" s="241">
        <v>1.4800000000000001E-2</v>
      </c>
      <c r="W1206" s="223">
        <f t="shared" ca="1" si="1266"/>
        <v>3.7851388970820916E-2</v>
      </c>
      <c r="X1206" s="223">
        <f>MMULT(N1206:T1206,'Parameters &amp; Main Results'!$B$12:$B$18)-'Parameters &amp; Main Results'!$B$22/12+MMULT(U1206:V1206,'Parameters &amp; Main Results'!$B$20:$B$21)</f>
        <v>3.7851388970820916E-2</v>
      </c>
      <c r="Y1206" s="223">
        <f>MMULT(N1206:T1206,'Parameters &amp; Main Results'!$C$12:$C$18)-'Parameters &amp; Main Results'!$C$22/12+MMULT(U1206:V1206,'Parameters &amp; Main Results'!$C$20:$C$21)</f>
        <v>3.990670650980619E-2</v>
      </c>
      <c r="Z1206" s="17">
        <f t="shared" ca="1" si="1251"/>
        <v>23.729118301522298</v>
      </c>
      <c r="AA1206" s="70">
        <f ca="1">Z1206/OFFSET(Z1206,'Parameters &amp; Main Results'!$B$38,0)</f>
        <v>12.402389146081285</v>
      </c>
      <c r="AB1206" s="70">
        <f ca="1">SUMPRODUCT(Z1206:OFFSET(Z1206,'Parameters &amp; Main Results'!$B$38-1,0), 'Cash Flow Assist'!$P$11:OFFSET('Cash Flow Assist'!$P$11,'Parameters &amp; Main Results'!$B$38-1,0)  )/OFFSET(Z1206,'Parameters &amp; Main Results'!$B$38,0)</f>
        <v>3127.7798906098774</v>
      </c>
      <c r="AC1206" s="70">
        <f ca="1">SUMPRODUCT(Z1206:OFFSET(Z1206,'Parameters &amp; Main Results'!$B$38-1,0),'Parameters &amp; Main Results'!$B$42:OFFSET('Parameters &amp; Main Results'!$B$42,'Parameters &amp; Main Results'!$B$38-1,0)   )/OFFSET(Z1206,'Parameters &amp; Main Results'!$B$38,0)</f>
        <v>0</v>
      </c>
      <c r="AD1206" s="155">
        <f t="shared" si="4"/>
        <v>-0.15354999940802372</v>
      </c>
      <c r="AE1206" s="252">
        <f t="shared" ca="1" si="1261"/>
        <v>269094.46260000003</v>
      </c>
      <c r="AF1206" s="253">
        <f t="shared" ca="1" si="1263"/>
        <v>-4.5950423061585637E-2</v>
      </c>
      <c r="AG1206" s="258">
        <f t="shared" ca="1" si="1264"/>
        <v>0</v>
      </c>
      <c r="AH1206" s="227" t="str">
        <f ca="1">IF(SUM(AG1206:OFFSET(AG1206,(-HoldAggressiveTime-1),0,,))=0,"Defensive","Aggressive")</f>
        <v>Defensive</v>
      </c>
    </row>
    <row r="1207" spans="1:34" ht="15" x14ac:dyDescent="0.2">
      <c r="A1207">
        <f t="shared" si="15"/>
        <v>2</v>
      </c>
      <c r="B1207">
        <f t="shared" si="16"/>
        <v>1971</v>
      </c>
      <c r="C1207" s="70">
        <f t="shared" si="1"/>
        <v>1971.0833333332423</v>
      </c>
      <c r="D1207" s="149">
        <f t="shared" si="383"/>
        <v>26023</v>
      </c>
      <c r="E1207" s="151">
        <v>39.9</v>
      </c>
      <c r="F1207" s="152">
        <v>259751.96359999999</v>
      </c>
      <c r="G1207" s="152">
        <v>3023.3168000000001</v>
      </c>
      <c r="H1207" s="152">
        <v>4195.1756143700004</v>
      </c>
      <c r="I1207" s="152">
        <v>217418.17724813</v>
      </c>
      <c r="J1207" s="152">
        <v>39.9</v>
      </c>
      <c r="K1207" s="152">
        <v>39.9</v>
      </c>
      <c r="L1207" s="152">
        <v>38.79</v>
      </c>
      <c r="M1207" s="153">
        <v>17.015239149999999</v>
      </c>
      <c r="N1207" s="17">
        <f t="shared" ref="N1207:T1207" si="1301">F1207/F1206/$E1207*$E1206-1</f>
        <v>1.177311486259347E-2</v>
      </c>
      <c r="O1207" s="17">
        <f t="shared" si="1301"/>
        <v>1.3929595772106396E-3</v>
      </c>
      <c r="P1207" s="17">
        <f t="shared" si="1301"/>
        <v>3.6999999990652288E-3</v>
      </c>
      <c r="Q1207" s="17">
        <f t="shared" si="1301"/>
        <v>1.2876624736799069E-2</v>
      </c>
      <c r="R1207" s="17">
        <f t="shared" si="1301"/>
        <v>0</v>
      </c>
      <c r="S1207" s="17">
        <f t="shared" si="1301"/>
        <v>0</v>
      </c>
      <c r="T1207" s="17">
        <f t="shared" si="1301"/>
        <v>2.0789473684210469E-2</v>
      </c>
      <c r="U1207" s="241">
        <v>1.8599999999999998E-2</v>
      </c>
      <c r="V1207" s="241">
        <v>-1.2699999999999999E-2</v>
      </c>
      <c r="W1207" s="223">
        <f t="shared" ca="1" si="1266"/>
        <v>1.0106235079931088E-2</v>
      </c>
      <c r="X1207" s="223">
        <f>MMULT(N1207:T1207,'Parameters &amp; Main Results'!$B$12:$B$18)-'Parameters &amp; Main Results'!$B$22/12+MMULT(U1207:V1207,'Parameters &amp; Main Results'!$B$20:$B$21)</f>
        <v>1.0106235079931088E-2</v>
      </c>
      <c r="Y1207" s="223">
        <f>MMULT(N1207:T1207,'Parameters &amp; Main Results'!$C$12:$C$18)-'Parameters &amp; Main Results'!$C$22/12+MMULT(U1207:V1207,'Parameters &amp; Main Results'!$C$20:$C$21)</f>
        <v>1.0693432667388519E-2</v>
      </c>
      <c r="Z1207" s="17">
        <f t="shared" ca="1" si="1251"/>
        <v>22.863695663647118</v>
      </c>
      <c r="AA1207" s="70">
        <f ca="1">Z1207/OFFSET(Z1207,'Parameters &amp; Main Results'!$B$38,0)</f>
        <v>11.612349695905284</v>
      </c>
      <c r="AB1207" s="70">
        <f ca="1">SUMPRODUCT(Z1207:OFFSET(Z1207,'Parameters &amp; Main Results'!$B$38-1,0), 'Cash Flow Assist'!$P$11:OFFSET('Cash Flow Assist'!$P$11,'Parameters &amp; Main Results'!$B$38-1,0)  )/OFFSET(Z1207,'Parameters &amp; Main Results'!$B$38,0)</f>
        <v>3028.3075757894603</v>
      </c>
      <c r="AC1207" s="70">
        <f ca="1">SUMPRODUCT(Z1207:OFFSET(Z1207,'Parameters &amp; Main Results'!$B$38-1,0),'Parameters &amp; Main Results'!$B$42:OFFSET('Parameters &amp; Main Results'!$B$42,'Parameters &amp; Main Results'!$B$38-1,0)   )/OFFSET(Z1207,'Parameters &amp; Main Results'!$B$38,0)</f>
        <v>0</v>
      </c>
      <c r="AD1207" s="155">
        <f t="shared" si="4"/>
        <v>-0.14358464632561208</v>
      </c>
      <c r="AE1207" s="252">
        <f t="shared" ca="1" si="1261"/>
        <v>258531.78570000001</v>
      </c>
      <c r="AF1207" s="253">
        <f t="shared" ca="1" si="1263"/>
        <v>4.7196436472839503E-3</v>
      </c>
      <c r="AG1207" s="258">
        <f t="shared" ca="1" si="1264"/>
        <v>0</v>
      </c>
      <c r="AH1207" s="227" t="str">
        <f ca="1">IF(SUM(AG1207:OFFSET(AG1207,(-HoldAggressiveTime-1),0,,))=0,"Defensive","Aggressive")</f>
        <v>Defensive</v>
      </c>
    </row>
    <row r="1208" spans="1:34" ht="15" x14ac:dyDescent="0.2">
      <c r="A1208">
        <f t="shared" si="15"/>
        <v>3</v>
      </c>
      <c r="B1208">
        <f t="shared" si="16"/>
        <v>1971</v>
      </c>
      <c r="C1208" s="70">
        <f t="shared" si="1"/>
        <v>1971.1666666665756</v>
      </c>
      <c r="D1208" s="149">
        <f t="shared" si="383"/>
        <v>26053</v>
      </c>
      <c r="E1208" s="151">
        <v>40</v>
      </c>
      <c r="F1208" s="152">
        <v>270005.47859999997</v>
      </c>
      <c r="G1208" s="152">
        <v>3178.6723000000002</v>
      </c>
      <c r="H1208" s="152">
        <v>4208.1107391799997</v>
      </c>
      <c r="I1208" s="152">
        <v>228710.90695510001</v>
      </c>
      <c r="J1208" s="152">
        <v>40</v>
      </c>
      <c r="K1208" s="152">
        <v>40</v>
      </c>
      <c r="L1208" s="152">
        <v>38.799999999999997</v>
      </c>
      <c r="M1208" s="153">
        <v>17.526959439999999</v>
      </c>
      <c r="N1208" s="17">
        <f t="shared" ref="N1208:T1208" si="1302">F1208/F1207/$E1208*$E1207-1</f>
        <v>3.6875568410524862E-2</v>
      </c>
      <c r="O1208" s="17">
        <f t="shared" si="1302"/>
        <v>4.8757318204297961E-2</v>
      </c>
      <c r="P1208" s="17">
        <f t="shared" si="1302"/>
        <v>5.7562499976815396E-4</v>
      </c>
      <c r="Q1208" s="17">
        <f t="shared" si="1302"/>
        <v>4.9310285714275315E-2</v>
      </c>
      <c r="R1208" s="17">
        <f t="shared" si="1302"/>
        <v>0</v>
      </c>
      <c r="S1208" s="17">
        <f t="shared" si="1302"/>
        <v>0</v>
      </c>
      <c r="T1208" s="17">
        <f t="shared" si="1302"/>
        <v>-2.2428460943543227E-3</v>
      </c>
      <c r="U1208" s="241">
        <v>2.6100000000000002E-2</v>
      </c>
      <c r="V1208" s="241">
        <v>-4.0300000000000002E-2</v>
      </c>
      <c r="W1208" s="223">
        <f t="shared" ca="1" si="1266"/>
        <v>3.7254330977368848E-2</v>
      </c>
      <c r="X1208" s="223">
        <f>MMULT(N1208:T1208,'Parameters &amp; Main Results'!$B$12:$B$18)-'Parameters &amp; Main Results'!$B$22/12+MMULT(U1208:V1208,'Parameters &amp; Main Results'!$B$20:$B$21)</f>
        <v>3.7254330977368848E-2</v>
      </c>
      <c r="Y1208" s="223">
        <f>MMULT(N1208:T1208,'Parameters &amp; Main Results'!$C$12:$C$18)-'Parameters &amp; Main Results'!$C$22/12+MMULT(U1208:V1208,'Parameters &amp; Main Results'!$C$20:$C$21)</f>
        <v>3.8022076723235501E-2</v>
      </c>
      <c r="Z1208" s="17">
        <f t="shared" ca="1" si="1251"/>
        <v>22.63494162258872</v>
      </c>
      <c r="AA1208" s="70">
        <f ca="1">Z1208/OFFSET(Z1208,'Parameters &amp; Main Results'!$B$38,0)</f>
        <v>11.598921673554804</v>
      </c>
      <c r="AB1208" s="70">
        <f ca="1">SUMPRODUCT(Z1208:OFFSET(Z1208,'Parameters &amp; Main Results'!$B$38-1,0), 'Cash Flow Assist'!$P$11:OFFSET('Cash Flow Assist'!$P$11,'Parameters &amp; Main Results'!$B$38-1,0)  )/OFFSET(Z1208,'Parameters &amp; Main Results'!$B$38,0)</f>
        <v>3044.6679642792242</v>
      </c>
      <c r="AC1208" s="70">
        <f ca="1">SUMPRODUCT(Z1208:OFFSET(Z1208,'Parameters &amp; Main Results'!$B$38-1,0),'Parameters &amp; Main Results'!$B$42:OFFSET('Parameters &amp; Main Results'!$B$42,'Parameters &amp; Main Results'!$B$38-1,0)   )/OFFSET(Z1208,'Parameters &amp; Main Results'!$B$38,0)</f>
        <v>0</v>
      </c>
      <c r="AD1208" s="155">
        <f t="shared" si="4"/>
        <v>-0.11200384336336833</v>
      </c>
      <c r="AE1208" s="252">
        <f t="shared" ca="1" si="1261"/>
        <v>257059.11429999999</v>
      </c>
      <c r="AF1208" s="253">
        <f t="shared" ca="1" si="1263"/>
        <v>5.0363373947095197E-2</v>
      </c>
      <c r="AG1208" s="258">
        <f t="shared" ca="1" si="1264"/>
        <v>0</v>
      </c>
      <c r="AH1208" s="227" t="str">
        <f ca="1">IF(SUM(AG1208:OFFSET(AG1208,(-HoldAggressiveTime-1),0,,))=0,"Defensive","Aggressive")</f>
        <v>Defensive</v>
      </c>
    </row>
    <row r="1209" spans="1:34" ht="15" x14ac:dyDescent="0.2">
      <c r="A1209">
        <f t="shared" si="15"/>
        <v>4</v>
      </c>
      <c r="B1209">
        <f t="shared" si="16"/>
        <v>1971</v>
      </c>
      <c r="C1209" s="70">
        <f t="shared" si="1"/>
        <v>1971.2499999999088</v>
      </c>
      <c r="D1209" s="149">
        <f t="shared" si="383"/>
        <v>26084</v>
      </c>
      <c r="E1209" s="151">
        <v>40.1</v>
      </c>
      <c r="F1209" s="152">
        <v>280498.14990000002</v>
      </c>
      <c r="G1209" s="152">
        <v>3066.2658999999999</v>
      </c>
      <c r="H1209" s="152">
        <v>4219.9635844300001</v>
      </c>
      <c r="I1209" s="152">
        <v>233822.45267326001</v>
      </c>
      <c r="J1209" s="152">
        <v>40.1</v>
      </c>
      <c r="K1209" s="152">
        <v>40.1</v>
      </c>
      <c r="L1209" s="152">
        <v>39.6</v>
      </c>
      <c r="M1209" s="153">
        <v>18.08942991</v>
      </c>
      <c r="N1209" s="17">
        <f t="shared" ref="N1209:T1209" si="1303">F1209/F1208/$E1209*$E1208-1</f>
        <v>3.6270281320258224E-2</v>
      </c>
      <c r="O1209" s="17">
        <f t="shared" si="1303"/>
        <v>-3.7768268336139221E-2</v>
      </c>
      <c r="P1209" s="17">
        <f t="shared" si="1303"/>
        <v>3.1587697454149577E-4</v>
      </c>
      <c r="Q1209" s="17">
        <f t="shared" si="1303"/>
        <v>1.9799874840818799E-2</v>
      </c>
      <c r="R1209" s="17">
        <f t="shared" si="1303"/>
        <v>0</v>
      </c>
      <c r="S1209" s="17">
        <f t="shared" si="1303"/>
        <v>0</v>
      </c>
      <c r="T1209" s="17">
        <f t="shared" si="1303"/>
        <v>1.8073373267861292E-2</v>
      </c>
      <c r="U1209" s="241">
        <v>-4.7999999999999996E-3</v>
      </c>
      <c r="V1209" s="241">
        <v>8.0999999999999996E-3</v>
      </c>
      <c r="W1209" s="223">
        <f t="shared" ca="1" si="1266"/>
        <v>2.0511059319692226E-2</v>
      </c>
      <c r="X1209" s="223">
        <f>MMULT(N1209:T1209,'Parameters &amp; Main Results'!$B$12:$B$18)-'Parameters &amp; Main Results'!$B$22/12+MMULT(U1209:V1209,'Parameters &amp; Main Results'!$B$20:$B$21)</f>
        <v>2.0511059319692226E-2</v>
      </c>
      <c r="Y1209" s="223">
        <f>MMULT(N1209:T1209,'Parameters &amp; Main Results'!$C$12:$C$18)-'Parameters &amp; Main Results'!$C$22/12+MMULT(U1209:V1209,'Parameters &amp; Main Results'!$C$20:$C$21)</f>
        <v>2.8824759687951819E-2</v>
      </c>
      <c r="Z1209" s="17">
        <f t="shared" ca="1" si="1251"/>
        <v>21.821978416094538</v>
      </c>
      <c r="AA1209" s="70">
        <f ca="1">Z1209/OFFSET(Z1209,'Parameters &amp; Main Results'!$B$38,0)</f>
        <v>11.721345881407943</v>
      </c>
      <c r="AB1209" s="70">
        <f ca="1">SUMPRODUCT(Z1209:OFFSET(Z1209,'Parameters &amp; Main Results'!$B$38-1,0), 'Cash Flow Assist'!$P$11:OFFSET('Cash Flow Assist'!$P$11,'Parameters &amp; Main Results'!$B$38-1,0)  )/OFFSET(Z1209,'Parameters &amp; Main Results'!$B$38,0)</f>
        <v>3180.3182546630642</v>
      </c>
      <c r="AC1209" s="70">
        <f ca="1">SUMPRODUCT(Z1209:OFFSET(Z1209,'Parameters &amp; Main Results'!$B$38-1,0),'Parameters &amp; Main Results'!$B$42:OFFSET('Parameters &amp; Main Results'!$B$42,'Parameters &amp; Main Results'!$B$38-1,0)   )/OFFSET(Z1209,'Parameters &amp; Main Results'!$B$38,0)</f>
        <v>0</v>
      </c>
      <c r="AD1209" s="155">
        <f t="shared" si="4"/>
        <v>-7.9795972950849614E-2</v>
      </c>
      <c r="AE1209" s="252">
        <f t="shared" ca="1" si="1261"/>
        <v>245526.03890000001</v>
      </c>
      <c r="AF1209" s="253">
        <f t="shared" ca="1" si="1263"/>
        <v>0.14243748303308779</v>
      </c>
      <c r="AG1209" s="258">
        <f t="shared" ca="1" si="1264"/>
        <v>0</v>
      </c>
      <c r="AH1209" s="227" t="str">
        <f ca="1">IF(SUM(AG1209:OFFSET(AG1209,(-HoldAggressiveTime-1),0,,))=0,"Defensive","Aggressive")</f>
        <v>Defensive</v>
      </c>
    </row>
    <row r="1210" spans="1:34" ht="15" x14ac:dyDescent="0.2">
      <c r="A1210">
        <f t="shared" si="15"/>
        <v>5</v>
      </c>
      <c r="B1210">
        <f t="shared" si="16"/>
        <v>1971</v>
      </c>
      <c r="C1210" s="70">
        <f t="shared" si="1"/>
        <v>1971.3333333332421</v>
      </c>
      <c r="D1210" s="149">
        <f t="shared" si="383"/>
        <v>26114</v>
      </c>
      <c r="E1210" s="151">
        <v>40.299999999999997</v>
      </c>
      <c r="F1210" s="152">
        <v>269537.83039999998</v>
      </c>
      <c r="G1210" s="152">
        <v>3014.8188</v>
      </c>
      <c r="H1210" s="152">
        <v>4233.5378006299998</v>
      </c>
      <c r="I1210" s="152">
        <v>235857.60513511999</v>
      </c>
      <c r="J1210" s="152">
        <v>40.299999999999997</v>
      </c>
      <c r="K1210" s="152">
        <v>40.299999999999997</v>
      </c>
      <c r="L1210" s="152">
        <v>40.799999999999997</v>
      </c>
      <c r="M1210" s="153">
        <v>17.322127550000001</v>
      </c>
      <c r="N1210" s="17">
        <f t="shared" ref="N1210:T1210" si="1304">F1210/F1209/$E1210*$E1209-1</f>
        <v>-4.384334167956272E-2</v>
      </c>
      <c r="O1210" s="17">
        <f t="shared" si="1304"/>
        <v>-2.1657932503747923E-2</v>
      </c>
      <c r="P1210" s="17">
        <f t="shared" si="1304"/>
        <v>-1.7620760951414516E-3</v>
      </c>
      <c r="Q1210" s="17">
        <f t="shared" si="1304"/>
        <v>3.6978623966550384E-3</v>
      </c>
      <c r="R1210" s="17">
        <f t="shared" si="1304"/>
        <v>0</v>
      </c>
      <c r="S1210" s="17">
        <f t="shared" si="1304"/>
        <v>0</v>
      </c>
      <c r="T1210" s="17">
        <f t="shared" si="1304"/>
        <v>2.5189863899541365E-2</v>
      </c>
      <c r="U1210" s="241">
        <v>-1.04E-2</v>
      </c>
      <c r="V1210" s="241">
        <v>-1.41E-2</v>
      </c>
      <c r="W1210" s="223">
        <f t="shared" ca="1" si="1266"/>
        <v>-3.5996266232111225E-2</v>
      </c>
      <c r="X1210" s="223">
        <f>MMULT(N1210:T1210,'Parameters &amp; Main Results'!$B$12:$B$18)-'Parameters &amp; Main Results'!$B$22/12+MMULT(U1210:V1210,'Parameters &amp; Main Results'!$B$20:$B$21)</f>
        <v>-3.5996266232111225E-2</v>
      </c>
      <c r="Y1210" s="223">
        <f>MMULT(N1210:T1210,'Parameters &amp; Main Results'!$C$12:$C$18)-'Parameters &amp; Main Results'!$C$22/12+MMULT(U1210:V1210,'Parameters &amp; Main Results'!$C$20:$C$21)</f>
        <v>-4.1666467428647908E-2</v>
      </c>
      <c r="Z1210" s="17">
        <f t="shared" ca="1" si="1251"/>
        <v>21.38338258738893</v>
      </c>
      <c r="AA1210" s="70">
        <f ca="1">Z1210/OFFSET(Z1210,'Parameters &amp; Main Results'!$B$38,0)</f>
        <v>11.496176709455526</v>
      </c>
      <c r="AB1210" s="70">
        <f ca="1">SUMPRODUCT(Z1210:OFFSET(Z1210,'Parameters &amp; Main Results'!$B$38-1,0), 'Cash Flow Assist'!$P$11:OFFSET('Cash Flow Assist'!$P$11,'Parameters &amp; Main Results'!$B$38-1,0)  )/OFFSET(Z1210,'Parameters &amp; Main Results'!$B$38,0)</f>
        <v>3172.4712815271923</v>
      </c>
      <c r="AC1210" s="70">
        <f ca="1">SUMPRODUCT(Z1210:OFFSET(Z1210,'Parameters &amp; Main Results'!$B$38-1,0),'Parameters &amp; Main Results'!$B$42:OFFSET('Parameters &amp; Main Results'!$B$42,'Parameters &amp; Main Results'!$B$38-1,0)   )/OFFSET(Z1210,'Parameters &amp; Main Results'!$B$38,0)</f>
        <v>0</v>
      </c>
      <c r="AD1210" s="155">
        <f t="shared" si="4"/>
        <v>-0.12014079252367504</v>
      </c>
      <c r="AE1210" s="252">
        <f t="shared" ca="1" si="1261"/>
        <v>254628.50339999999</v>
      </c>
      <c r="AF1210" s="253">
        <f t="shared" ca="1" si="1263"/>
        <v>5.8553252290764517E-2</v>
      </c>
      <c r="AG1210" s="258">
        <f t="shared" ca="1" si="1264"/>
        <v>0</v>
      </c>
      <c r="AH1210" s="227" t="str">
        <f ca="1">IF(SUM(AG1210:OFFSET(AG1210,(-HoldAggressiveTime-1),0,,))=0,"Defensive","Aggressive")</f>
        <v>Defensive</v>
      </c>
    </row>
    <row r="1211" spans="1:34" ht="15" x14ac:dyDescent="0.2">
      <c r="A1211">
        <f t="shared" si="15"/>
        <v>6</v>
      </c>
      <c r="B1211">
        <f t="shared" si="16"/>
        <v>1971</v>
      </c>
      <c r="C1211" s="70">
        <f t="shared" si="1"/>
        <v>1971.4166666665753</v>
      </c>
      <c r="D1211" s="149">
        <f t="shared" si="383"/>
        <v>26145</v>
      </c>
      <c r="E1211" s="151">
        <v>40.5</v>
      </c>
      <c r="F1211" s="152">
        <v>270426.25050000002</v>
      </c>
      <c r="G1211" s="152">
        <v>2961.0277000000001</v>
      </c>
      <c r="H1211" s="152">
        <v>4248.1435060399999</v>
      </c>
      <c r="I1211" s="152">
        <v>240129.05884867001</v>
      </c>
      <c r="J1211" s="152">
        <v>40.5</v>
      </c>
      <c r="K1211" s="152">
        <v>40.5</v>
      </c>
      <c r="L1211" s="152">
        <v>40.200000000000003</v>
      </c>
      <c r="M1211" s="153">
        <v>17.079740650000002</v>
      </c>
      <c r="N1211" s="17">
        <f t="shared" ref="N1211:T1211" si="1305">F1211/F1210/$E1211*$E1210-1</f>
        <v>-1.6584617209787211E-3</v>
      </c>
      <c r="O1211" s="17">
        <f t="shared" si="1305"/>
        <v>-2.2692394983189645E-2</v>
      </c>
      <c r="P1211" s="17">
        <f t="shared" si="1305"/>
        <v>-1.5053086424862139E-3</v>
      </c>
      <c r="Q1211" s="17">
        <f t="shared" si="1305"/>
        <v>1.3082602102015617E-2</v>
      </c>
      <c r="R1211" s="17">
        <f t="shared" si="1305"/>
        <v>0</v>
      </c>
      <c r="S1211" s="17">
        <f t="shared" si="1305"/>
        <v>0</v>
      </c>
      <c r="T1211" s="17">
        <f t="shared" si="1305"/>
        <v>-1.9571532316630225E-2</v>
      </c>
      <c r="U1211" s="241">
        <v>-1.4800000000000001E-2</v>
      </c>
      <c r="V1211" s="241">
        <v>-1.9400000000000001E-2</v>
      </c>
      <c r="W1211" s="223">
        <f t="shared" ca="1" si="1266"/>
        <v>-6.8025685698701486E-3</v>
      </c>
      <c r="X1211" s="223">
        <f>MMULT(N1211:T1211,'Parameters &amp; Main Results'!$B$12:$B$18)-'Parameters &amp; Main Results'!$B$22/12+MMULT(U1211:V1211,'Parameters &amp; Main Results'!$B$20:$B$21)</f>
        <v>-6.8025685698701486E-3</v>
      </c>
      <c r="Y1211" s="223">
        <f>MMULT(N1211:T1211,'Parameters &amp; Main Results'!$C$12:$C$18)-'Parameters &amp; Main Results'!$C$22/12+MMULT(U1211:V1211,'Parameters &amp; Main Results'!$C$20:$C$21)</f>
        <v>-3.8035217138664809E-3</v>
      </c>
      <c r="Z1211" s="17">
        <f t="shared" ca="1" si="1251"/>
        <v>22.181846229796434</v>
      </c>
      <c r="AA1211" s="70">
        <f ca="1">Z1211/OFFSET(Z1211,'Parameters &amp; Main Results'!$B$38,0)</f>
        <v>12.021408623797925</v>
      </c>
      <c r="AB1211" s="70">
        <f ca="1">SUMPRODUCT(Z1211:OFFSET(Z1211,'Parameters &amp; Main Results'!$B$38-1,0), 'Cash Flow Assist'!$P$11:OFFSET('Cash Flow Assist'!$P$11,'Parameters &amp; Main Results'!$B$38-1,0)  )/OFFSET(Z1211,'Parameters &amp; Main Results'!$B$38,0)</f>
        <v>3187.4185159591721</v>
      </c>
      <c r="AC1211" s="70">
        <f ca="1">SUMPRODUCT(Z1211:OFFSET(Z1211,'Parameters &amp; Main Results'!$B$38-1,0),'Parameters &amp; Main Results'!$B$42:OFFSET('Parameters &amp; Main Results'!$B$42,'Parameters &amp; Main Results'!$B$38-1,0)   )/OFFSET(Z1211,'Parameters &amp; Main Results'!$B$38,0)</f>
        <v>0</v>
      </c>
      <c r="AD1211" s="155">
        <f t="shared" si="4"/>
        <v>-0.12160000533912518</v>
      </c>
      <c r="AE1211" s="252">
        <f t="shared" ca="1" si="1261"/>
        <v>260751.41020000001</v>
      </c>
      <c r="AF1211" s="253">
        <f t="shared" ca="1" si="1263"/>
        <v>3.7103693102097789E-2</v>
      </c>
      <c r="AG1211" s="258">
        <f t="shared" ca="1" si="1264"/>
        <v>0</v>
      </c>
      <c r="AH1211" s="227" t="str">
        <f ca="1">IF(SUM(AG1211:OFFSET(AG1211,(-HoldAggressiveTime-1),0,,))=0,"Defensive","Aggressive")</f>
        <v>Defensive</v>
      </c>
    </row>
    <row r="1212" spans="1:34" ht="15" x14ac:dyDescent="0.2">
      <c r="A1212">
        <f t="shared" si="15"/>
        <v>7</v>
      </c>
      <c r="B1212">
        <f t="shared" si="16"/>
        <v>1971</v>
      </c>
      <c r="C1212" s="70">
        <f t="shared" si="1"/>
        <v>1971.4999999999086</v>
      </c>
      <c r="D1212" s="149">
        <f t="shared" si="383"/>
        <v>26176</v>
      </c>
      <c r="E1212" s="151">
        <v>40.6</v>
      </c>
      <c r="F1212" s="152">
        <v>259948.98149999999</v>
      </c>
      <c r="G1212" s="152">
        <v>2945.3487</v>
      </c>
      <c r="H1212" s="152">
        <v>4264.9590740800004</v>
      </c>
      <c r="I1212" s="152">
        <v>246388.33589707001</v>
      </c>
      <c r="J1212" s="152">
        <v>40.6</v>
      </c>
      <c r="K1212" s="152">
        <v>40.6</v>
      </c>
      <c r="L1212" s="152">
        <v>42.48</v>
      </c>
      <c r="M1212" s="153">
        <v>16.37079026</v>
      </c>
      <c r="N1212" s="17">
        <f t="shared" ref="N1212:T1212" si="1306">F1212/F1211/$E1212*$E1211-1</f>
        <v>-4.1111162125660461E-2</v>
      </c>
      <c r="O1212" s="17">
        <f t="shared" si="1306"/>
        <v>-7.7451330321145484E-3</v>
      </c>
      <c r="P1212" s="17">
        <f t="shared" si="1306"/>
        <v>1.4855295555369352E-3</v>
      </c>
      <c r="Q1212" s="17">
        <f t="shared" si="1306"/>
        <v>2.353904709865029E-2</v>
      </c>
      <c r="R1212" s="17">
        <f t="shared" si="1306"/>
        <v>0</v>
      </c>
      <c r="S1212" s="17">
        <f t="shared" si="1306"/>
        <v>0</v>
      </c>
      <c r="T1212" s="17">
        <f t="shared" si="1306"/>
        <v>5.4113668112638624E-2</v>
      </c>
      <c r="U1212" s="241">
        <v>-1.5100000000000001E-2</v>
      </c>
      <c r="V1212" s="241">
        <v>-1E-4</v>
      </c>
      <c r="W1212" s="223">
        <f t="shared" ca="1" si="1266"/>
        <v>-2.9718381461702983E-2</v>
      </c>
      <c r="X1212" s="223">
        <f>MMULT(N1212:T1212,'Parameters &amp; Main Results'!$B$12:$B$18)-'Parameters &amp; Main Results'!$B$22/12+MMULT(U1212:V1212,'Parameters &amp; Main Results'!$B$20:$B$21)</f>
        <v>-2.9718381461702983E-2</v>
      </c>
      <c r="Y1212" s="223">
        <f>MMULT(N1212:T1212,'Parameters &amp; Main Results'!$C$12:$C$18)-'Parameters &amp; Main Results'!$C$22/12+MMULT(U1212:V1212,'Parameters &amp; Main Results'!$C$20:$C$21)</f>
        <v>-3.7816225882972537E-2</v>
      </c>
      <c r="Z1212" s="17">
        <f t="shared" ca="1" si="1251"/>
        <v>22.333773253779199</v>
      </c>
      <c r="AA1212" s="70">
        <f ca="1">Z1212/OFFSET(Z1212,'Parameters &amp; Main Results'!$B$38,0)</f>
        <v>12.219186887233736</v>
      </c>
      <c r="AB1212" s="70">
        <f ca="1">SUMPRODUCT(Z1212:OFFSET(Z1212,'Parameters &amp; Main Results'!$B$38-1,0), 'Cash Flow Assist'!$P$11:OFFSET('Cash Flow Assist'!$P$11,'Parameters &amp; Main Results'!$B$38-1,0)  )/OFFSET(Z1212,'Parameters &amp; Main Results'!$B$38,0)</f>
        <v>3206.6925818667273</v>
      </c>
      <c r="AC1212" s="70">
        <f ca="1">SUMPRODUCT(Z1212:OFFSET(Z1212,'Parameters &amp; Main Results'!$B$38-1,0),'Parameters &amp; Main Results'!$B$42:OFFSET('Parameters &amp; Main Results'!$B$42,'Parameters &amp; Main Results'!$B$38-1,0)   )/OFFSET(Z1212,'Parameters &amp; Main Results'!$B$38,0)</f>
        <v>0</v>
      </c>
      <c r="AD1212" s="155">
        <f t="shared" si="4"/>
        <v>-0.15771204993080767</v>
      </c>
      <c r="AE1212" s="252">
        <f t="shared" ca="1" si="1261"/>
        <v>260829.9613</v>
      </c>
      <c r="AF1212" s="253">
        <f t="shared" ca="1" si="1263"/>
        <v>-3.3776020040378737E-3</v>
      </c>
      <c r="AG1212" s="258">
        <f t="shared" ca="1" si="1264"/>
        <v>0</v>
      </c>
      <c r="AH1212" s="227" t="str">
        <f ca="1">IF(SUM(AG1212:OFFSET(AG1212,(-HoldAggressiveTime-1),0,,))=0,"Defensive","Aggressive")</f>
        <v>Defensive</v>
      </c>
    </row>
    <row r="1213" spans="1:34" ht="15" x14ac:dyDescent="0.2">
      <c r="A1213">
        <f t="shared" si="15"/>
        <v>8</v>
      </c>
      <c r="B1213">
        <f t="shared" si="16"/>
        <v>1971</v>
      </c>
      <c r="C1213" s="70">
        <f t="shared" si="1"/>
        <v>1971.5833333332419</v>
      </c>
      <c r="D1213" s="149">
        <f t="shared" si="383"/>
        <v>26206</v>
      </c>
      <c r="E1213" s="151">
        <v>40.700000000000003</v>
      </c>
      <c r="F1213" s="152">
        <v>270032.21120000002</v>
      </c>
      <c r="G1213" s="152">
        <v>3087.6603</v>
      </c>
      <c r="H1213" s="152">
        <v>4284.1513899199999</v>
      </c>
      <c r="I1213" s="152">
        <v>242720.32855301999</v>
      </c>
      <c r="J1213" s="152">
        <v>40.700000000000003</v>
      </c>
      <c r="K1213" s="152">
        <v>40.700000000000003</v>
      </c>
      <c r="L1213" s="152">
        <v>41</v>
      </c>
      <c r="M1213" s="153">
        <v>16.8235405</v>
      </c>
      <c r="N1213" s="17">
        <f t="shared" ref="N1213:T1213" si="1307">F1213/F1212/$E1213*$E1212-1</f>
        <v>3.623695634141888E-2</v>
      </c>
      <c r="O1213" s="17">
        <f t="shared" si="1307"/>
        <v>4.5741684526694915E-2</v>
      </c>
      <c r="P1213" s="17">
        <f t="shared" si="1307"/>
        <v>2.0319410334939114E-3</v>
      </c>
      <c r="Q1213" s="17">
        <f t="shared" si="1307"/>
        <v>-1.7307522988631696E-2</v>
      </c>
      <c r="R1213" s="17">
        <f t="shared" si="1307"/>
        <v>0</v>
      </c>
      <c r="S1213" s="17">
        <f t="shared" si="1307"/>
        <v>0</v>
      </c>
      <c r="T1213" s="17">
        <f t="shared" si="1307"/>
        <v>-3.7211325346918511E-2</v>
      </c>
      <c r="U1213" s="241">
        <v>-1.5E-3</v>
      </c>
      <c r="V1213" s="241">
        <v>2.64E-2</v>
      </c>
      <c r="W1213" s="223">
        <f t="shared" ca="1" si="1266"/>
        <v>3.4423821227390551E-2</v>
      </c>
      <c r="X1213" s="223">
        <f>MMULT(N1213:T1213,'Parameters &amp; Main Results'!$B$12:$B$18)-'Parameters &amp; Main Results'!$B$22/12+MMULT(U1213:V1213,'Parameters &amp; Main Results'!$B$20:$B$21)</f>
        <v>3.4423821227390551E-2</v>
      </c>
      <c r="Y1213" s="223">
        <f>MMULT(N1213:T1213,'Parameters &amp; Main Results'!$C$12:$C$18)-'Parameters &amp; Main Results'!$C$22/12+MMULT(U1213:V1213,'Parameters &amp; Main Results'!$C$20:$C$21)</f>
        <v>3.7145762493279812E-2</v>
      </c>
      <c r="Z1213" s="17">
        <f t="shared" ca="1" si="1251"/>
        <v>23.017825780750567</v>
      </c>
      <c r="AA1213" s="70">
        <f ca="1">Z1213/OFFSET(Z1213,'Parameters &amp; Main Results'!$B$38,0)</f>
        <v>12.956016739715547</v>
      </c>
      <c r="AB1213" s="70">
        <f ca="1">SUMPRODUCT(Z1213:OFFSET(Z1213,'Parameters &amp; Main Results'!$B$38-1,0), 'Cash Flow Assist'!$P$11:OFFSET('Cash Flow Assist'!$P$11,'Parameters &amp; Main Results'!$B$38-1,0)  )/OFFSET(Z1213,'Parameters &amp; Main Results'!$B$38,0)</f>
        <v>3287.4730652584858</v>
      </c>
      <c r="AC1213" s="70">
        <f ca="1">SUMPRODUCT(Z1213:OFFSET(Z1213,'Parameters &amp; Main Results'!$B$38-1,0),'Parameters &amp; Main Results'!$B$42:OFFSET('Parameters &amp; Main Results'!$B$42,'Parameters &amp; Main Results'!$B$38-1,0)   )/OFFSET(Z1213,'Parameters &amp; Main Results'!$B$38,0)</f>
        <v>0</v>
      </c>
      <c r="AD1213" s="155">
        <f t="shared" si="4"/>
        <v>-0.12719009825724714</v>
      </c>
      <c r="AE1213" s="252">
        <f t="shared" ca="1" si="1261"/>
        <v>246990.69519999999</v>
      </c>
      <c r="AF1213" s="253">
        <f t="shared" ca="1" si="1263"/>
        <v>9.3289004192413941E-2</v>
      </c>
      <c r="AG1213" s="258">
        <f t="shared" ca="1" si="1264"/>
        <v>0</v>
      </c>
      <c r="AH1213" s="227" t="str">
        <f ca="1">IF(SUM(AG1213:OFFSET(AG1213,(-HoldAggressiveTime-1),0,,))=0,"Defensive","Aggressive")</f>
        <v>Defensive</v>
      </c>
    </row>
    <row r="1214" spans="1:34" ht="15" x14ac:dyDescent="0.2">
      <c r="A1214">
        <f t="shared" si="15"/>
        <v>9</v>
      </c>
      <c r="B1214">
        <f t="shared" si="16"/>
        <v>1971</v>
      </c>
      <c r="C1214" s="70">
        <f t="shared" si="1"/>
        <v>1971.6666666665751</v>
      </c>
      <c r="D1214" s="149">
        <f t="shared" si="383"/>
        <v>26237</v>
      </c>
      <c r="E1214" s="151">
        <v>40.799999999999997</v>
      </c>
      <c r="F1214" s="152">
        <v>268852.40019999997</v>
      </c>
      <c r="G1214" s="152">
        <v>3168.2420999999999</v>
      </c>
      <c r="H1214" s="152">
        <v>4301.7878131400003</v>
      </c>
      <c r="I1214" s="152">
        <v>242232.83854470999</v>
      </c>
      <c r="J1214" s="152">
        <v>40.799999999999997</v>
      </c>
      <c r="K1214" s="152">
        <v>40.799999999999997</v>
      </c>
      <c r="L1214" s="152">
        <v>42.48</v>
      </c>
      <c r="M1214" s="153">
        <v>16.677031979999999</v>
      </c>
      <c r="N1214" s="17">
        <f t="shared" ref="N1214:T1214" si="1308">F1214/F1213/$E1214*$E1213-1</f>
        <v>-6.8094208209575902E-3</v>
      </c>
      <c r="O1214" s="17">
        <f t="shared" si="1308"/>
        <v>2.3583067326186757E-2</v>
      </c>
      <c r="P1214" s="17">
        <f t="shared" si="1308"/>
        <v>1.655596404801063E-3</v>
      </c>
      <c r="Q1214" s="17">
        <f t="shared" si="1308"/>
        <v>-4.454500998598343E-3</v>
      </c>
      <c r="R1214" s="17">
        <f t="shared" si="1308"/>
        <v>0</v>
      </c>
      <c r="S1214" s="17">
        <f t="shared" si="1308"/>
        <v>0</v>
      </c>
      <c r="T1214" s="17">
        <f t="shared" si="1308"/>
        <v>3.3558106169297108E-2</v>
      </c>
      <c r="U1214" s="241">
        <v>5.1000000000000004E-3</v>
      </c>
      <c r="V1214" s="241">
        <v>-2.9100000000000001E-2</v>
      </c>
      <c r="W1214" s="223">
        <f t="shared" ca="1" si="1266"/>
        <v>1.2457864913173495E-3</v>
      </c>
      <c r="X1214" s="223">
        <f>MMULT(N1214:T1214,'Parameters &amp; Main Results'!$B$12:$B$18)-'Parameters &amp; Main Results'!$B$22/12+MMULT(U1214:V1214,'Parameters &amp; Main Results'!$B$20:$B$21)</f>
        <v>1.2457864913173495E-3</v>
      </c>
      <c r="Y1214" s="223">
        <f>MMULT(N1214:T1214,'Parameters &amp; Main Results'!$C$12:$C$18)-'Parameters &amp; Main Results'!$C$22/12+MMULT(U1214:V1214,'Parameters &amp; Main Results'!$C$20:$C$21)</f>
        <v>-3.8118386729098226E-3</v>
      </c>
      <c r="Z1214" s="17">
        <f t="shared" ca="1" si="1251"/>
        <v>22.251832670905504</v>
      </c>
      <c r="AA1214" s="70">
        <f ca="1">Z1214/OFFSET(Z1214,'Parameters &amp; Main Results'!$B$38,0)</f>
        <v>12.480513210725141</v>
      </c>
      <c r="AB1214" s="70">
        <f ca="1">SUMPRODUCT(Z1214:OFFSET(Z1214,'Parameters &amp; Main Results'!$B$38-1,0), 'Cash Flow Assist'!$P$11:OFFSET('Cash Flow Assist'!$P$11,'Parameters &amp; Main Results'!$B$38-1,0)  )/OFFSET(Z1214,'Parameters &amp; Main Results'!$B$38,0)</f>
        <v>3263.9186150408968</v>
      </c>
      <c r="AC1214" s="70">
        <f ca="1">SUMPRODUCT(Z1214:OFFSET(Z1214,'Parameters &amp; Main Results'!$B$38-1,0),'Parameters &amp; Main Results'!$B$42:OFFSET('Parameters &amp; Main Results'!$B$42,'Parameters &amp; Main Results'!$B$38-1,0)   )/OFFSET(Z1214,'Parameters &amp; Main Results'!$B$38,0)</f>
        <v>0</v>
      </c>
      <c r="AD1214" s="155">
        <f t="shared" si="4"/>
        <v>-0.13313342817491214</v>
      </c>
      <c r="AE1214" s="252">
        <f t="shared" ca="1" si="1261"/>
        <v>232790.7671</v>
      </c>
      <c r="AF1214" s="253">
        <f t="shared" ca="1" si="1263"/>
        <v>0.15491006601867921</v>
      </c>
      <c r="AG1214" s="258">
        <f t="shared" ca="1" si="1264"/>
        <v>0</v>
      </c>
      <c r="AH1214" s="227" t="str">
        <f ca="1">IF(SUM(AG1214:OFFSET(AG1214,(-HoldAggressiveTime-1),0,,))=0,"Defensive","Aggressive")</f>
        <v>Defensive</v>
      </c>
    </row>
    <row r="1215" spans="1:34" ht="15" x14ac:dyDescent="0.2">
      <c r="A1215">
        <f t="shared" si="15"/>
        <v>10</v>
      </c>
      <c r="B1215">
        <f t="shared" si="16"/>
        <v>1971</v>
      </c>
      <c r="C1215" s="70">
        <f t="shared" si="1"/>
        <v>1971.7499999999084</v>
      </c>
      <c r="D1215" s="149">
        <f t="shared" si="383"/>
        <v>26267</v>
      </c>
      <c r="E1215" s="151">
        <v>40.9</v>
      </c>
      <c r="F1215" s="152">
        <v>258315.89980000001</v>
      </c>
      <c r="G1215" s="152">
        <v>3214.7139000000002</v>
      </c>
      <c r="H1215" s="152">
        <v>4318.6006338400002</v>
      </c>
      <c r="I1215" s="152">
        <v>232416.77760075999</v>
      </c>
      <c r="J1215" s="152">
        <v>40.9</v>
      </c>
      <c r="K1215" s="152">
        <v>40.9</v>
      </c>
      <c r="L1215" s="152">
        <v>42.4</v>
      </c>
      <c r="M1215" s="153">
        <v>15.67065947</v>
      </c>
      <c r="N1215" s="17">
        <f t="shared" ref="N1215:T1215" si="1309">F1215/F1214/$E1215*$E1214-1</f>
        <v>-4.153981741954671E-2</v>
      </c>
      <c r="O1215" s="17">
        <f t="shared" si="1309"/>
        <v>1.2187156977107705E-2</v>
      </c>
      <c r="P1215" s="17">
        <f t="shared" si="1309"/>
        <v>1.4537897303505964E-3</v>
      </c>
      <c r="Q1215" s="17">
        <f t="shared" si="1309"/>
        <v>-4.2869155091811773E-2</v>
      </c>
      <c r="R1215" s="17">
        <f t="shared" si="1309"/>
        <v>0</v>
      </c>
      <c r="S1215" s="17">
        <f t="shared" si="1309"/>
        <v>0</v>
      </c>
      <c r="T1215" s="17">
        <f t="shared" si="1309"/>
        <v>-4.3236224496843167E-3</v>
      </c>
      <c r="U1215" s="241">
        <v>-1.7399999999999999E-2</v>
      </c>
      <c r="V1215" s="241">
        <v>-4.7999999999999996E-3</v>
      </c>
      <c r="W1215" s="223">
        <f t="shared" ca="1" si="1266"/>
        <v>-2.8975279458389375E-2</v>
      </c>
      <c r="X1215" s="223">
        <f>MMULT(N1215:T1215,'Parameters &amp; Main Results'!$B$12:$B$18)-'Parameters &amp; Main Results'!$B$22/12+MMULT(U1215:V1215,'Parameters &amp; Main Results'!$B$20:$B$21)</f>
        <v>-2.8975279458389375E-2</v>
      </c>
      <c r="Y1215" s="223">
        <f>MMULT(N1215:T1215,'Parameters &amp; Main Results'!$C$12:$C$18)-'Parameters &amp; Main Results'!$C$22/12+MMULT(U1215:V1215,'Parameters &amp; Main Results'!$C$20:$C$21)</f>
        <v>-3.6208786646547933E-2</v>
      </c>
      <c r="Z1215" s="17">
        <f t="shared" ca="1" si="1251"/>
        <v>22.224146129875841</v>
      </c>
      <c r="AA1215" s="70">
        <f ca="1">Z1215/OFFSET(Z1215,'Parameters &amp; Main Results'!$B$38,0)</f>
        <v>12.455577084876905</v>
      </c>
      <c r="AB1215" s="70">
        <f ca="1">SUMPRODUCT(Z1215:OFFSET(Z1215,'Parameters &amp; Main Results'!$B$38-1,0), 'Cash Flow Assist'!$P$11:OFFSET('Cash Flow Assist'!$P$11,'Parameters &amp; Main Results'!$B$38-1,0)  )/OFFSET(Z1215,'Parameters &amp; Main Results'!$B$38,0)</f>
        <v>3249.9834625967947</v>
      </c>
      <c r="AC1215" s="70">
        <f ca="1">SUMPRODUCT(Z1215:OFFSET(Z1215,'Parameters &amp; Main Results'!$B$38-1,0),'Parameters &amp; Main Results'!$B$42:OFFSET('Parameters &amp; Main Results'!$B$42,'Parameters &amp; Main Results'!$B$38-1,0)   )/OFFSET(Z1215,'Parameters &amp; Main Results'!$B$38,0)</f>
        <v>0</v>
      </c>
      <c r="AD1215" s="155">
        <f t="shared" si="4"/>
        <v>-0.16914290729563464</v>
      </c>
      <c r="AE1215" s="252">
        <f t="shared" ca="1" si="1261"/>
        <v>242785.4651</v>
      </c>
      <c r="AF1215" s="253">
        <f t="shared" ca="1" si="1263"/>
        <v>6.3967728437133747E-2</v>
      </c>
      <c r="AG1215" s="258">
        <f t="shared" ca="1" si="1264"/>
        <v>0</v>
      </c>
      <c r="AH1215" s="227" t="str">
        <f ca="1">IF(SUM(AG1215:OFFSET(AG1215,(-HoldAggressiveTime-1),0,,))=0,"Defensive","Aggressive")</f>
        <v>Defensive</v>
      </c>
    </row>
    <row r="1216" spans="1:34" ht="15" x14ac:dyDescent="0.2">
      <c r="A1216">
        <f t="shared" si="15"/>
        <v>11</v>
      </c>
      <c r="B1216">
        <f t="shared" si="16"/>
        <v>1971</v>
      </c>
      <c r="C1216" s="70">
        <f t="shared" si="1"/>
        <v>1971.8333333332416</v>
      </c>
      <c r="D1216" s="149">
        <f t="shared" si="383"/>
        <v>26298</v>
      </c>
      <c r="E1216" s="151">
        <v>41</v>
      </c>
      <c r="F1216" s="152">
        <v>258360.09760000001</v>
      </c>
      <c r="G1216" s="152">
        <v>3216.1871999999998</v>
      </c>
      <c r="H1216" s="152">
        <v>4334.6514328699996</v>
      </c>
      <c r="I1216" s="152">
        <v>236839.68452077999</v>
      </c>
      <c r="J1216" s="152">
        <v>41</v>
      </c>
      <c r="K1216" s="152">
        <v>41</v>
      </c>
      <c r="L1216" s="152">
        <v>43.55</v>
      </c>
      <c r="M1216" s="153">
        <v>15.842666550000001</v>
      </c>
      <c r="N1216" s="17">
        <f t="shared" ref="N1216:T1216" si="1310">F1216/F1215/$E1216*$E1215-1</f>
        <v>-2.2683419021666262E-3</v>
      </c>
      <c r="O1216" s="17">
        <f t="shared" si="1310"/>
        <v>-1.9818432440878997E-3</v>
      </c>
      <c r="P1216" s="17">
        <f t="shared" si="1310"/>
        <v>1.2685772375189419E-3</v>
      </c>
      <c r="Q1216" s="17">
        <f t="shared" si="1310"/>
        <v>1.6544628114160576E-2</v>
      </c>
      <c r="R1216" s="17">
        <f t="shared" si="1310"/>
        <v>0</v>
      </c>
      <c r="S1216" s="17">
        <f t="shared" si="1310"/>
        <v>0</v>
      </c>
      <c r="T1216" s="17">
        <f t="shared" si="1310"/>
        <v>2.4617464335020545E-2</v>
      </c>
      <c r="U1216" s="241">
        <v>-2.7799999999999998E-2</v>
      </c>
      <c r="V1216" s="241">
        <v>-1.7000000000000001E-2</v>
      </c>
      <c r="W1216" s="223">
        <f t="shared" ca="1" si="1266"/>
        <v>-9.0841852535818775E-4</v>
      </c>
      <c r="X1216" s="223">
        <f>MMULT(N1216:T1216,'Parameters &amp; Main Results'!$B$12:$B$18)-'Parameters &amp; Main Results'!$B$22/12+MMULT(U1216:V1216,'Parameters &amp; Main Results'!$B$20:$B$21)</f>
        <v>-9.0841852535818775E-4</v>
      </c>
      <c r="Y1216" s="223">
        <f>MMULT(N1216:T1216,'Parameters &amp; Main Results'!$C$12:$C$18)-'Parameters &amp; Main Results'!$C$22/12+MMULT(U1216:V1216,'Parameters &amp; Main Results'!$C$20:$C$21)</f>
        <v>-2.2813587030254203E-3</v>
      </c>
      <c r="Z1216" s="17">
        <f t="shared" ca="1" si="1251"/>
        <v>22.887312402798386</v>
      </c>
      <c r="AA1216" s="70">
        <f ca="1">Z1216/OFFSET(Z1216,'Parameters &amp; Main Results'!$B$38,0)</f>
        <v>12.553996629921869</v>
      </c>
      <c r="AB1216" s="70">
        <f ca="1">SUMPRODUCT(Z1216:OFFSET(Z1216,'Parameters &amp; Main Results'!$B$38-1,0), 'Cash Flow Assist'!$P$11:OFFSET('Cash Flow Assist'!$P$11,'Parameters &amp; Main Results'!$B$38-1,0)  )/OFFSET(Z1216,'Parameters &amp; Main Results'!$B$38,0)</f>
        <v>3169.5388631822316</v>
      </c>
      <c r="AC1216" s="70">
        <f ca="1">SUMPRODUCT(Z1216:OFFSET(Z1216,'Parameters &amp; Main Results'!$B$38-1,0),'Parameters &amp; Main Results'!$B$42:OFFSET('Parameters &amp; Main Results'!$B$42,'Parameters &amp; Main Results'!$B$38-1,0)   )/OFFSET(Z1216,'Parameters &amp; Main Results'!$B$38,0)</f>
        <v>0</v>
      </c>
      <c r="AD1216" s="155">
        <f t="shared" si="4"/>
        <v>-0.17102757525372825</v>
      </c>
      <c r="AE1216" s="252">
        <f t="shared" ca="1" si="1261"/>
        <v>237376.84239999999</v>
      </c>
      <c r="AF1216" s="253">
        <f t="shared" ca="1" si="1263"/>
        <v>8.8396386892034981E-2</v>
      </c>
      <c r="AG1216" s="258">
        <f t="shared" ca="1" si="1264"/>
        <v>0</v>
      </c>
      <c r="AH1216" s="227" t="str">
        <f ca="1">IF(SUM(AG1216:OFFSET(AG1216,(-HoldAggressiveTime-1),0,,))=0,"Defensive","Aggressive")</f>
        <v>Defensive</v>
      </c>
    </row>
    <row r="1217" spans="1:34" ht="15" x14ac:dyDescent="0.2">
      <c r="A1217">
        <f t="shared" si="15"/>
        <v>12</v>
      </c>
      <c r="B1217">
        <f t="shared" si="16"/>
        <v>1971</v>
      </c>
      <c r="C1217" s="70">
        <f t="shared" si="1"/>
        <v>1971.9166666665749</v>
      </c>
      <c r="D1217" s="149">
        <f t="shared" si="383"/>
        <v>26329</v>
      </c>
      <c r="E1217" s="151">
        <v>41.1</v>
      </c>
      <c r="F1217" s="152">
        <v>281329.31270000001</v>
      </c>
      <c r="G1217" s="152">
        <v>3241.62</v>
      </c>
      <c r="H1217" s="152">
        <v>4349.8949570699997</v>
      </c>
      <c r="I1217" s="152">
        <v>273141.12494512001</v>
      </c>
      <c r="J1217" s="152">
        <v>41.1</v>
      </c>
      <c r="K1217" s="152">
        <v>41.1</v>
      </c>
      <c r="L1217" s="152">
        <v>43.62</v>
      </c>
      <c r="M1217" s="153">
        <v>17.0924388</v>
      </c>
      <c r="N1217" s="17">
        <f t="shared" ref="N1217:T1217" si="1311">F1217/F1216/$E1217*$E1216-1</f>
        <v>8.625447877876069E-2</v>
      </c>
      <c r="O1217" s="17">
        <f t="shared" si="1311"/>
        <v>5.4554183647421706E-3</v>
      </c>
      <c r="P1217" s="17">
        <f t="shared" si="1311"/>
        <v>1.0750202744631565E-3</v>
      </c>
      <c r="Q1217" s="17">
        <f t="shared" si="1311"/>
        <v>0.15046829483035729</v>
      </c>
      <c r="R1217" s="17">
        <f t="shared" si="1311"/>
        <v>0</v>
      </c>
      <c r="S1217" s="17">
        <f t="shared" si="1311"/>
        <v>0</v>
      </c>
      <c r="T1217" s="17">
        <f t="shared" si="1311"/>
        <v>-8.2965297040915598E-4</v>
      </c>
      <c r="U1217" s="241">
        <v>3.2599999999999997E-2</v>
      </c>
      <c r="V1217" s="241">
        <v>-4.1000000000000003E-3</v>
      </c>
      <c r="W1217" s="223">
        <f t="shared" ca="1" si="1266"/>
        <v>6.569879344183184E-2</v>
      </c>
      <c r="X1217" s="223">
        <f>MMULT(N1217:T1217,'Parameters &amp; Main Results'!$B$12:$B$18)-'Parameters &amp; Main Results'!$B$22/12+MMULT(U1217:V1217,'Parameters &amp; Main Results'!$B$20:$B$21)</f>
        <v>6.569879344183184E-2</v>
      </c>
      <c r="Y1217" s="223">
        <f>MMULT(N1217:T1217,'Parameters &amp; Main Results'!$C$12:$C$18)-'Parameters &amp; Main Results'!$C$22/12+MMULT(U1217:V1217,'Parameters &amp; Main Results'!$C$20:$C$21)</f>
        <v>7.8132906070692176E-2</v>
      </c>
      <c r="Z1217" s="17">
        <f t="shared" ca="1" si="1251"/>
        <v>22.908122565718259</v>
      </c>
      <c r="AA1217" s="70">
        <f ca="1">Z1217/OFFSET(Z1217,'Parameters &amp; Main Results'!$B$38,0)</f>
        <v>12.74723073183514</v>
      </c>
      <c r="AB1217" s="70">
        <f ca="1">SUMPRODUCT(Z1217:OFFSET(Z1217,'Parameters &amp; Main Results'!$B$38-1,0), 'Cash Flow Assist'!$P$11:OFFSET('Cash Flow Assist'!$P$11,'Parameters &amp; Main Results'!$B$38-1,0)  )/OFFSET(Z1217,'Parameters &amp; Main Results'!$B$38,0)</f>
        <v>3203.680391923242</v>
      </c>
      <c r="AC1217" s="70">
        <f ca="1">SUMPRODUCT(Z1217:OFFSET(Z1217,'Parameters &amp; Main Results'!$B$38-1,0),'Parameters &amp; Main Results'!$B$42:OFFSET('Parameters &amp; Main Results'!$B$42,'Parameters &amp; Main Results'!$B$38-1,0)   )/OFFSET(Z1217,'Parameters &amp; Main Results'!$B$38,0)</f>
        <v>0</v>
      </c>
      <c r="AD1217" s="155">
        <f t="shared" si="4"/>
        <v>-9.9524990835273108E-2</v>
      </c>
      <c r="AE1217" s="252">
        <f t="shared" ca="1" si="1261"/>
        <v>248243.95329999999</v>
      </c>
      <c r="AF1217" s="253">
        <f t="shared" ca="1" si="1263"/>
        <v>0.13327760438948832</v>
      </c>
      <c r="AG1217" s="258">
        <f t="shared" ca="1" si="1264"/>
        <v>0</v>
      </c>
      <c r="AH1217" s="227" t="str">
        <f ca="1">IF(SUM(AG1217:OFFSET(AG1217,(-HoldAggressiveTime-1),0,,))=0,"Defensive","Aggressive")</f>
        <v>Defensive</v>
      </c>
    </row>
    <row r="1218" spans="1:34" ht="15" x14ac:dyDescent="0.2">
      <c r="A1218">
        <f t="shared" si="15"/>
        <v>1</v>
      </c>
      <c r="B1218">
        <f t="shared" si="16"/>
        <v>1972</v>
      </c>
      <c r="C1218" s="70">
        <f t="shared" si="1"/>
        <v>1971.9999999999081</v>
      </c>
      <c r="D1218" s="149">
        <f t="shared" si="383"/>
        <v>26358</v>
      </c>
      <c r="E1218" s="151">
        <v>41.2</v>
      </c>
      <c r="F1218" s="152">
        <v>287131.4901</v>
      </c>
      <c r="G1218" s="152">
        <v>3209.9495000000002</v>
      </c>
      <c r="H1218" s="152">
        <v>4364.4308560500003</v>
      </c>
      <c r="I1218" s="152">
        <v>293291.50077389</v>
      </c>
      <c r="J1218" s="152">
        <v>41.2</v>
      </c>
      <c r="K1218" s="152">
        <v>41.2</v>
      </c>
      <c r="L1218" s="152">
        <v>46.95</v>
      </c>
      <c r="M1218" s="153">
        <v>17.369950500000002</v>
      </c>
      <c r="N1218" s="17">
        <f t="shared" ref="N1218:T1218" si="1312">F1218/F1217/$E1218*$E1217-1</f>
        <v>1.8146904986642287E-2</v>
      </c>
      <c r="O1218" s="17">
        <f t="shared" si="1312"/>
        <v>-1.2173431667841017E-2</v>
      </c>
      <c r="P1218" s="17">
        <f t="shared" si="1312"/>
        <v>9.0637135886972864E-4</v>
      </c>
      <c r="Q1218" s="17">
        <f t="shared" si="1312"/>
        <v>7.1166519717533294E-2</v>
      </c>
      <c r="R1218" s="17">
        <f t="shared" si="1312"/>
        <v>0</v>
      </c>
      <c r="S1218" s="17">
        <f t="shared" si="1312"/>
        <v>0</v>
      </c>
      <c r="T1218" s="17">
        <f t="shared" si="1312"/>
        <v>7.3728649457138973E-2</v>
      </c>
      <c r="U1218" s="241">
        <v>5.8799999999999998E-2</v>
      </c>
      <c r="V1218" s="241">
        <v>2.2700000000000001E-2</v>
      </c>
      <c r="W1218" s="223">
        <f t="shared" ca="1" si="1266"/>
        <v>1.4820258212603797E-2</v>
      </c>
      <c r="X1218" s="223">
        <f>MMULT(N1218:T1218,'Parameters &amp; Main Results'!$B$12:$B$18)-'Parameters &amp; Main Results'!$B$22/12+MMULT(U1218:V1218,'Parameters &amp; Main Results'!$B$20:$B$21)</f>
        <v>1.4820258212603797E-2</v>
      </c>
      <c r="Y1218" s="223">
        <f>MMULT(N1218:T1218,'Parameters &amp; Main Results'!$C$12:$C$18)-'Parameters &amp; Main Results'!$C$22/12+MMULT(U1218:V1218,'Parameters &amp; Main Results'!$C$20:$C$21)</f>
        <v>1.507320465452729E-2</v>
      </c>
      <c r="Z1218" s="17">
        <f t="shared" ca="1" si="1251"/>
        <v>21.4958698524309</v>
      </c>
      <c r="AA1218" s="70">
        <f ca="1">Z1218/OFFSET(Z1218,'Parameters &amp; Main Results'!$B$38,0)</f>
        <v>12.084215222224758</v>
      </c>
      <c r="AB1218" s="70">
        <f ca="1">SUMPRODUCT(Z1218:OFFSET(Z1218,'Parameters &amp; Main Results'!$B$38-1,0), 'Cash Flow Assist'!$P$11:OFFSET('Cash Flow Assist'!$P$11,'Parameters &amp; Main Results'!$B$38-1,0)  )/OFFSET(Z1218,'Parameters &amp; Main Results'!$B$38,0)</f>
        <v>3224.7115078910042</v>
      </c>
      <c r="AC1218" s="70">
        <f ca="1">SUMPRODUCT(Z1218:OFFSET(Z1218,'Parameters &amp; Main Results'!$B$38-1,0),'Parameters &amp; Main Results'!$B$42:OFFSET('Parameters &amp; Main Results'!$B$42,'Parameters &amp; Main Results'!$B$38-1,0)   )/OFFSET(Z1218,'Parameters &amp; Main Results'!$B$38,0)</f>
        <v>0</v>
      </c>
      <c r="AD1218" s="155">
        <f t="shared" si="4"/>
        <v>-8.3184156401114984E-2</v>
      </c>
      <c r="AE1218" s="252">
        <f t="shared" ca="1" si="1261"/>
        <v>240456.8069</v>
      </c>
      <c r="AF1218" s="253">
        <f t="shared" ca="1" si="1263"/>
        <v>0.19410838812066086</v>
      </c>
      <c r="AG1218" s="258">
        <f t="shared" ca="1" si="1264"/>
        <v>0</v>
      </c>
      <c r="AH1218" s="227" t="str">
        <f ca="1">IF(SUM(AG1218:OFFSET(AG1218,(-HoldAggressiveTime-1),0,,))=0,"Defensive","Aggressive")</f>
        <v>Defensive</v>
      </c>
    </row>
    <row r="1219" spans="1:34" ht="15" x14ac:dyDescent="0.2">
      <c r="A1219">
        <f t="shared" si="15"/>
        <v>2</v>
      </c>
      <c r="B1219">
        <f t="shared" si="16"/>
        <v>1972</v>
      </c>
      <c r="C1219" s="70">
        <f t="shared" si="1"/>
        <v>1972.0833333332414</v>
      </c>
      <c r="D1219" s="149">
        <f t="shared" si="383"/>
        <v>26389</v>
      </c>
      <c r="E1219" s="151">
        <v>41.4</v>
      </c>
      <c r="F1219" s="152">
        <v>294051.08809999999</v>
      </c>
      <c r="G1219" s="152">
        <v>3238.1136000000001</v>
      </c>
      <c r="H1219" s="152">
        <v>4376.7240029599998</v>
      </c>
      <c r="I1219" s="152">
        <v>311399.62477174</v>
      </c>
      <c r="J1219" s="152">
        <v>41.4</v>
      </c>
      <c r="K1219" s="152">
        <v>41.4</v>
      </c>
      <c r="L1219" s="152">
        <v>48.4</v>
      </c>
      <c r="M1219" s="153">
        <v>17.628496519999999</v>
      </c>
      <c r="N1219" s="17">
        <f t="shared" ref="N1219:T1219" si="1313">F1219/F1218/$E1219*$E1218-1</f>
        <v>1.9151718052927258E-2</v>
      </c>
      <c r="O1219" s="17">
        <f t="shared" si="1313"/>
        <v>3.9006966092256512E-3</v>
      </c>
      <c r="P1219" s="17">
        <f t="shared" si="1313"/>
        <v>-2.0278582933510592E-3</v>
      </c>
      <c r="Q1219" s="17">
        <f t="shared" si="1313"/>
        <v>5.6611862057538875E-2</v>
      </c>
      <c r="R1219" s="17">
        <f t="shared" si="1313"/>
        <v>0</v>
      </c>
      <c r="S1219" s="17">
        <f t="shared" si="1313"/>
        <v>0</v>
      </c>
      <c r="T1219" s="17">
        <f t="shared" si="1313"/>
        <v>2.5903803511804657E-2</v>
      </c>
      <c r="U1219" s="241">
        <v>1.3100000000000001E-2</v>
      </c>
      <c r="V1219" s="241">
        <v>-2.7699999999999999E-2</v>
      </c>
      <c r="W1219" s="223">
        <f t="shared" ca="1" si="1266"/>
        <v>1.6397451370464142E-2</v>
      </c>
      <c r="X1219" s="223">
        <f>MMULT(N1219:T1219,'Parameters &amp; Main Results'!$B$12:$B$18)-'Parameters &amp; Main Results'!$B$22/12+MMULT(U1219:V1219,'Parameters &amp; Main Results'!$B$20:$B$21)</f>
        <v>1.6397451370464142E-2</v>
      </c>
      <c r="Y1219" s="223">
        <f>MMULT(N1219:T1219,'Parameters &amp; Main Results'!$C$12:$C$18)-'Parameters &amp; Main Results'!$C$22/12+MMULT(U1219:V1219,'Parameters &amp; Main Results'!$C$20:$C$21)</f>
        <v>1.7584949241890434E-2</v>
      </c>
      <c r="Z1219" s="17">
        <f t="shared" ca="1" si="1251"/>
        <v>21.181947914886358</v>
      </c>
      <c r="AA1219" s="70">
        <f ca="1">Z1219/OFFSET(Z1219,'Parameters &amp; Main Results'!$B$38,0)</f>
        <v>12.052452500684309</v>
      </c>
      <c r="AB1219" s="70">
        <f ca="1">SUMPRODUCT(Z1219:OFFSET(Z1219,'Parameters &amp; Main Results'!$B$38-1,0), 'Cash Flow Assist'!$P$11:OFFSET('Cash Flow Assist'!$P$11,'Parameters &amp; Main Results'!$B$38-1,0)  )/OFFSET(Z1219,'Parameters &amp; Main Results'!$B$38,0)</f>
        <v>3252.6820448265371</v>
      </c>
      <c r="AC1219" s="70">
        <f ca="1">SUMPRODUCT(Z1219:OFFSET(Z1219,'Parameters &amp; Main Results'!$B$38-1,0),'Parameters &amp; Main Results'!$B$42:OFFSET('Parameters &amp; Main Results'!$B$42,'Parameters &amp; Main Results'!$B$38-1,0)   )/OFFSET(Z1219,'Parameters &amp; Main Results'!$B$38,0)</f>
        <v>0</v>
      </c>
      <c r="AD1219" s="155">
        <f t="shared" si="4"/>
        <v>-6.5625557858052463E-2</v>
      </c>
      <c r="AE1219" s="252">
        <f t="shared" ca="1" si="1261"/>
        <v>236645.63510000001</v>
      </c>
      <c r="AF1219" s="253">
        <f t="shared" ca="1" si="1263"/>
        <v>0.24257980915533048</v>
      </c>
      <c r="AG1219" s="258">
        <f t="shared" ca="1" si="1264"/>
        <v>0</v>
      </c>
      <c r="AH1219" s="227" t="str">
        <f ca="1">IF(SUM(AG1219:OFFSET(AG1219,(-HoldAggressiveTime-1),0,,))=0,"Defensive","Aggressive")</f>
        <v>Defensive</v>
      </c>
    </row>
    <row r="1220" spans="1:34" ht="15" x14ac:dyDescent="0.2">
      <c r="A1220">
        <f t="shared" si="15"/>
        <v>3</v>
      </c>
      <c r="B1220">
        <f t="shared" si="16"/>
        <v>1972</v>
      </c>
      <c r="C1220" s="70">
        <f t="shared" si="1"/>
        <v>1972.1666666665747</v>
      </c>
      <c r="D1220" s="149">
        <f t="shared" si="383"/>
        <v>26419</v>
      </c>
      <c r="E1220" s="151">
        <v>41.4</v>
      </c>
      <c r="F1220" s="152">
        <v>297555.37040000001</v>
      </c>
      <c r="G1220" s="152">
        <v>3235.3449999999998</v>
      </c>
      <c r="H1220" s="152">
        <v>4388.3952669700002</v>
      </c>
      <c r="I1220" s="152">
        <v>314807.32191717997</v>
      </c>
      <c r="J1220" s="152">
        <v>41.4</v>
      </c>
      <c r="K1220" s="152">
        <v>41.4</v>
      </c>
      <c r="L1220" s="152">
        <v>48.38</v>
      </c>
      <c r="M1220" s="153">
        <v>17.769272059999999</v>
      </c>
      <c r="N1220" s="17">
        <f t="shared" ref="N1220:T1220" si="1314">F1220/F1219/$E1220*$E1219-1</f>
        <v>1.191725670067334E-2</v>
      </c>
      <c r="O1220" s="17">
        <f t="shared" si="1314"/>
        <v>-8.5500397515414495E-4</v>
      </c>
      <c r="P1220" s="17">
        <f t="shared" si="1314"/>
        <v>2.6666666671479877E-3</v>
      </c>
      <c r="Q1220" s="17">
        <f t="shared" si="1314"/>
        <v>1.0943163942274792E-2</v>
      </c>
      <c r="R1220" s="17">
        <f t="shared" si="1314"/>
        <v>0</v>
      </c>
      <c r="S1220" s="17">
        <f t="shared" si="1314"/>
        <v>0</v>
      </c>
      <c r="T1220" s="17">
        <f t="shared" si="1314"/>
        <v>-4.1322314049574427E-4</v>
      </c>
      <c r="U1220" s="241">
        <v>-2.7000000000000001E-3</v>
      </c>
      <c r="V1220" s="241">
        <v>-1.6299999999999999E-2</v>
      </c>
      <c r="W1220" s="223">
        <f t="shared" ca="1" si="1266"/>
        <v>8.7046139067827218E-3</v>
      </c>
      <c r="X1220" s="223">
        <f>MMULT(N1220:T1220,'Parameters &amp; Main Results'!$B$12:$B$18)-'Parameters &amp; Main Results'!$B$22/12+MMULT(U1220:V1220,'Parameters &amp; Main Results'!$B$20:$B$21)</f>
        <v>8.7046139067827218E-3</v>
      </c>
      <c r="Y1220" s="223">
        <f>MMULT(N1220:T1220,'Parameters &amp; Main Results'!$C$12:$C$18)-'Parameters &amp; Main Results'!$C$22/12+MMULT(U1220:V1220,'Parameters &amp; Main Results'!$C$20:$C$21)</f>
        <v>1.0598363966423923E-2</v>
      </c>
      <c r="Z1220" s="17">
        <f t="shared" ca="1" si="1251"/>
        <v>20.840221397963546</v>
      </c>
      <c r="AA1220" s="70">
        <f ca="1">Z1220/OFFSET(Z1220,'Parameters &amp; Main Results'!$B$38,0)</f>
        <v>12.245144797717307</v>
      </c>
      <c r="AB1220" s="70">
        <f ca="1">SUMPRODUCT(Z1220:OFFSET(Z1220,'Parameters &amp; Main Results'!$B$38-1,0), 'Cash Flow Assist'!$P$11:OFFSET('Cash Flow Assist'!$P$11,'Parameters &amp; Main Results'!$B$38-1,0)  )/OFFSET(Z1220,'Parameters &amp; Main Results'!$B$38,0)</f>
        <v>3347.4604309576525</v>
      </c>
      <c r="AC1220" s="70">
        <f ca="1">SUMPRODUCT(Z1220:OFFSET(Z1220,'Parameters &amp; Main Results'!$B$38-1,0),'Parameters &amp; Main Results'!$B$42:OFFSET('Parameters &amp; Main Results'!$B$42,'Parameters &amp; Main Results'!$B$38-1,0)   )/OFFSET(Z1220,'Parameters &amp; Main Results'!$B$38,0)</f>
        <v>0</v>
      </c>
      <c r="AD1220" s="155">
        <f t="shared" si="4"/>
        <v>-5.4490377776498455E-2</v>
      </c>
      <c r="AE1220" s="252">
        <f t="shared" ca="1" si="1261"/>
        <v>219228.22459999999</v>
      </c>
      <c r="AF1220" s="253">
        <f t="shared" ca="1" si="1263"/>
        <v>0.3572858647325835</v>
      </c>
      <c r="AG1220" s="258">
        <f t="shared" ca="1" si="1264"/>
        <v>0</v>
      </c>
      <c r="AH1220" s="227" t="str">
        <f ca="1">IF(SUM(AG1220:OFFSET(AG1220,(-HoldAggressiveTime-1),0,,))=0,"Defensive","Aggressive")</f>
        <v>Defensive</v>
      </c>
    </row>
    <row r="1221" spans="1:34" ht="15" x14ac:dyDescent="0.2">
      <c r="A1221">
        <f t="shared" si="15"/>
        <v>4</v>
      </c>
      <c r="B1221">
        <f t="shared" si="16"/>
        <v>1972</v>
      </c>
      <c r="C1221" s="70">
        <f t="shared" si="1"/>
        <v>1972.2499999999079</v>
      </c>
      <c r="D1221" s="149">
        <f t="shared" si="383"/>
        <v>26450</v>
      </c>
      <c r="E1221" s="151">
        <v>41.5</v>
      </c>
      <c r="F1221" s="152">
        <v>299569.74310000002</v>
      </c>
      <c r="G1221" s="152">
        <v>3247.0762</v>
      </c>
      <c r="H1221" s="152">
        <v>4402.0358622599997</v>
      </c>
      <c r="I1221" s="152">
        <v>327124.72722413001</v>
      </c>
      <c r="J1221" s="152">
        <v>41.5</v>
      </c>
      <c r="K1221" s="152">
        <v>41.5</v>
      </c>
      <c r="L1221" s="152">
        <v>49.5</v>
      </c>
      <c r="M1221" s="153">
        <v>17.567726100000002</v>
      </c>
      <c r="N1221" s="17">
        <f t="shared" ref="N1221:T1221" si="1315">F1221/F1220/$E1221*$E1220-1</f>
        <v>4.3437895125597592E-3</v>
      </c>
      <c r="O1221" s="17">
        <f t="shared" si="1315"/>
        <v>1.2075744626924845E-3</v>
      </c>
      <c r="P1221" s="17">
        <f t="shared" si="1315"/>
        <v>6.912048196940912E-4</v>
      </c>
      <c r="Q1221" s="17">
        <f t="shared" si="1315"/>
        <v>3.6622886920102182E-2</v>
      </c>
      <c r="R1221" s="17">
        <f t="shared" si="1315"/>
        <v>0</v>
      </c>
      <c r="S1221" s="17">
        <f t="shared" si="1315"/>
        <v>0</v>
      </c>
      <c r="T1221" s="17">
        <f t="shared" si="1315"/>
        <v>2.0684640172927926E-2</v>
      </c>
      <c r="U1221" s="241">
        <v>8.0000000000000004E-4</v>
      </c>
      <c r="V1221" s="241">
        <v>1E-3</v>
      </c>
      <c r="W1221" s="223">
        <f t="shared" ca="1" si="1266"/>
        <v>4.4919223689380474E-3</v>
      </c>
      <c r="X1221" s="223">
        <f>MMULT(N1221:T1221,'Parameters &amp; Main Results'!$B$12:$B$18)-'Parameters &amp; Main Results'!$B$22/12+MMULT(U1221:V1221,'Parameters &amp; Main Results'!$B$20:$B$21)</f>
        <v>4.4919223689380474E-3</v>
      </c>
      <c r="Y1221" s="223">
        <f>MMULT(N1221:T1221,'Parameters &amp; Main Results'!$C$12:$C$18)-'Parameters &amp; Main Results'!$C$22/12+MMULT(U1221:V1221,'Parameters &amp; Main Results'!$C$20:$C$21)</f>
        <v>3.988501340906365E-3</v>
      </c>
      <c r="Z1221" s="17">
        <f t="shared" ca="1" si="1251"/>
        <v>20.660380760278201</v>
      </c>
      <c r="AA1221" s="70">
        <f ca="1">Z1221/OFFSET(Z1221,'Parameters &amp; Main Results'!$B$38,0)</f>
        <v>12.15737948705074</v>
      </c>
      <c r="AB1221" s="70">
        <f ca="1">SUMPRODUCT(Z1221:OFFSET(Z1221,'Parameters &amp; Main Results'!$B$38-1,0), 'Cash Flow Assist'!$P$11:OFFSET('Cash Flow Assist'!$P$11,'Parameters &amp; Main Results'!$B$38-1,0)  )/OFFSET(Z1221,'Parameters &amp; Main Results'!$B$38,0)</f>
        <v>3341.1357665058281</v>
      </c>
      <c r="AC1221" s="70">
        <f ca="1">SUMPRODUCT(Z1221:OFFSET(Z1221,'Parameters &amp; Main Results'!$B$38-1,0),'Parameters &amp; Main Results'!$B$42:OFFSET('Parameters &amp; Main Results'!$B$42,'Parameters &amp; Main Results'!$B$38-1,0)   )/OFFSET(Z1221,'Parameters &amp; Main Results'!$B$38,0)</f>
        <v>0</v>
      </c>
      <c r="AD1221" s="155">
        <f t="shared" si="4"/>
        <v>-5.0383282995459688E-2</v>
      </c>
      <c r="AE1221" s="252">
        <f t="shared" ca="1" si="1261"/>
        <v>231460.92490000001</v>
      </c>
      <c r="AF1221" s="253">
        <f t="shared" ca="1" si="1263"/>
        <v>0.29425622588100186</v>
      </c>
      <c r="AG1221" s="258">
        <f t="shared" ca="1" si="1264"/>
        <v>0</v>
      </c>
      <c r="AH1221" s="227" t="str">
        <f ca="1">IF(SUM(AG1221:OFFSET(AG1221,(-HoldAggressiveTime-1),0,,))=0,"Defensive","Aggressive")</f>
        <v>Defensive</v>
      </c>
    </row>
    <row r="1222" spans="1:34" ht="15" x14ac:dyDescent="0.2">
      <c r="A1222">
        <f t="shared" si="15"/>
        <v>5</v>
      </c>
      <c r="B1222">
        <f t="shared" si="16"/>
        <v>1972</v>
      </c>
      <c r="C1222" s="70">
        <f t="shared" si="1"/>
        <v>1972.3333333332412</v>
      </c>
      <c r="D1222" s="149">
        <f t="shared" si="383"/>
        <v>26480</v>
      </c>
      <c r="E1222" s="151">
        <v>41.6</v>
      </c>
      <c r="F1222" s="152">
        <v>304953.90210000001</v>
      </c>
      <c r="G1222" s="152">
        <v>3285.3307</v>
      </c>
      <c r="H1222" s="152">
        <v>4415.6454898000002</v>
      </c>
      <c r="I1222" s="152">
        <v>349639.19294754998</v>
      </c>
      <c r="J1222" s="152">
        <v>41.6</v>
      </c>
      <c r="K1222" s="152">
        <v>41.6</v>
      </c>
      <c r="L1222" s="152">
        <v>59.3</v>
      </c>
      <c r="M1222" s="153">
        <v>17.933243839999999</v>
      </c>
      <c r="N1222" s="17">
        <f t="shared" ref="N1222:T1222" si="1316">F1222/F1221/$E1222*$E1221-1</f>
        <v>1.5525922902647427E-2</v>
      </c>
      <c r="O1222" s="17">
        <f t="shared" si="1316"/>
        <v>9.3490477472295552E-3</v>
      </c>
      <c r="P1222" s="17">
        <f t="shared" si="1316"/>
        <v>6.8038862160890723E-4</v>
      </c>
      <c r="Q1222" s="17">
        <f t="shared" si="1316"/>
        <v>6.6256033526224778E-2</v>
      </c>
      <c r="R1222" s="17">
        <f t="shared" si="1316"/>
        <v>0</v>
      </c>
      <c r="S1222" s="17">
        <f t="shared" si="1316"/>
        <v>0</v>
      </c>
      <c r="T1222" s="17">
        <f t="shared" si="1316"/>
        <v>0.19510003885003879</v>
      </c>
      <c r="U1222" s="241">
        <v>-2.7300000000000001E-2</v>
      </c>
      <c r="V1222" s="241">
        <v>-2.7199999999999998E-2</v>
      </c>
      <c r="W1222" s="223">
        <f t="shared" ca="1" si="1266"/>
        <v>2.3227587002266764E-2</v>
      </c>
      <c r="X1222" s="223">
        <f>MMULT(N1222:T1222,'Parameters &amp; Main Results'!$B$12:$B$18)-'Parameters &amp; Main Results'!$B$22/12+MMULT(U1222:V1222,'Parameters &amp; Main Results'!$B$20:$B$21)</f>
        <v>2.3227587002266764E-2</v>
      </c>
      <c r="Y1222" s="223">
        <f>MMULT(N1222:T1222,'Parameters &amp; Main Results'!$C$12:$C$18)-'Parameters &amp; Main Results'!$C$22/12+MMULT(U1222:V1222,'Parameters &amp; Main Results'!$C$20:$C$21)</f>
        <v>1.4866568720438973E-2</v>
      </c>
      <c r="Z1222" s="17">
        <f t="shared" ca="1" si="1251"/>
        <v>20.567990941683139</v>
      </c>
      <c r="AA1222" s="70">
        <f ca="1">Z1222/OFFSET(Z1222,'Parameters &amp; Main Results'!$B$38,0)</f>
        <v>12.219332107340048</v>
      </c>
      <c r="AB1222" s="70">
        <f ca="1">SUMPRODUCT(Z1222:OFFSET(Z1222,'Parameters &amp; Main Results'!$B$38-1,0), 'Cash Flow Assist'!$P$11:OFFSET('Cash Flow Assist'!$P$11,'Parameters &amp; Main Results'!$B$38-1,0)  )/OFFSET(Z1222,'Parameters &amp; Main Results'!$B$38,0)</f>
        <v>3361.9818060517568</v>
      </c>
      <c r="AC1222" s="70">
        <f ca="1">SUMPRODUCT(Z1222:OFFSET(Z1222,'Parameters &amp; Main Results'!$B$38-1,0),'Parameters &amp; Main Results'!$B$42:OFFSET('Parameters &amp; Main Results'!$B$42,'Parameters &amp; Main Results'!$B$38-1,0)   )/OFFSET(Z1222,'Parameters &amp; Main Results'!$B$38,0)</f>
        <v>0</v>
      </c>
      <c r="AD1222" s="155">
        <f t="shared" si="4"/>
        <v>-3.5639607060181988E-2</v>
      </c>
      <c r="AE1222" s="252">
        <f t="shared" ca="1" si="1261"/>
        <v>232480.92660000001</v>
      </c>
      <c r="AF1222" s="253">
        <f t="shared" ca="1" si="1263"/>
        <v>0.31173729630170871</v>
      </c>
      <c r="AG1222" s="258">
        <f t="shared" ca="1" si="1264"/>
        <v>0</v>
      </c>
      <c r="AH1222" s="227" t="str">
        <f ca="1">IF(SUM(AG1222:OFFSET(AG1222,(-HoldAggressiveTime-1),0,,))=0,"Defensive","Aggressive")</f>
        <v>Defensive</v>
      </c>
    </row>
    <row r="1223" spans="1:34" ht="15" x14ac:dyDescent="0.2">
      <c r="A1223">
        <f t="shared" si="15"/>
        <v>6</v>
      </c>
      <c r="B1223">
        <f t="shared" si="16"/>
        <v>1972</v>
      </c>
      <c r="C1223" s="70">
        <f t="shared" si="1"/>
        <v>1972.4166666665744</v>
      </c>
      <c r="D1223" s="149">
        <f t="shared" si="383"/>
        <v>26511</v>
      </c>
      <c r="E1223" s="151">
        <v>41.7</v>
      </c>
      <c r="F1223" s="152">
        <v>299505.28940000001</v>
      </c>
      <c r="G1223" s="152">
        <v>3277.7393000000002</v>
      </c>
      <c r="H1223" s="152">
        <v>4429.22359968</v>
      </c>
      <c r="I1223" s="152">
        <v>337948.89857361</v>
      </c>
      <c r="J1223" s="152">
        <v>41.7</v>
      </c>
      <c r="K1223" s="152">
        <v>41.7</v>
      </c>
      <c r="L1223" s="152">
        <v>64.099999999999994</v>
      </c>
      <c r="M1223" s="153">
        <v>17.50038382</v>
      </c>
      <c r="N1223" s="17">
        <f t="shared" ref="N1223:T1223" si="1317">F1223/F1222/$E1223*$E1222-1</f>
        <v>-2.022223936670442E-2</v>
      </c>
      <c r="O1223" s="17">
        <f t="shared" si="1317"/>
        <v>-4.7032361433589909E-3</v>
      </c>
      <c r="P1223" s="17">
        <f t="shared" si="1317"/>
        <v>6.6954436425170627E-4</v>
      </c>
      <c r="Q1223" s="17">
        <f t="shared" si="1317"/>
        <v>-3.575320970718876E-2</v>
      </c>
      <c r="R1223" s="17">
        <f t="shared" si="1317"/>
        <v>0</v>
      </c>
      <c r="S1223" s="17">
        <f t="shared" si="1317"/>
        <v>0</v>
      </c>
      <c r="T1223" s="17">
        <f t="shared" si="1317"/>
        <v>7.8352158071182121E-2</v>
      </c>
      <c r="U1223" s="241">
        <v>2.3999999999999998E-3</v>
      </c>
      <c r="V1223" s="241">
        <v>-2.4899999999999999E-2</v>
      </c>
      <c r="W1223" s="223">
        <f t="shared" ca="1" si="1266"/>
        <v>-1.2231385516807672E-2</v>
      </c>
      <c r="X1223" s="223">
        <f>MMULT(N1223:T1223,'Parameters &amp; Main Results'!$B$12:$B$18)-'Parameters &amp; Main Results'!$B$22/12+MMULT(U1223:V1223,'Parameters &amp; Main Results'!$B$20:$B$21)</f>
        <v>-1.2231385516807672E-2</v>
      </c>
      <c r="Y1223" s="223">
        <f>MMULT(N1223:T1223,'Parameters &amp; Main Results'!$C$12:$C$18)-'Parameters &amp; Main Results'!$C$22/12+MMULT(U1223:V1223,'Parameters &amp; Main Results'!$C$20:$C$21)</f>
        <v>-1.8712005711036542E-2</v>
      </c>
      <c r="Z1223" s="17">
        <f t="shared" ca="1" si="1251"/>
        <v>20.101091099332894</v>
      </c>
      <c r="AA1223" s="70">
        <f ca="1">Z1223/OFFSET(Z1223,'Parameters &amp; Main Results'!$B$38,0)</f>
        <v>12.091138266780993</v>
      </c>
      <c r="AB1223" s="70">
        <f ca="1">SUMPRODUCT(Z1223:OFFSET(Z1223,'Parameters &amp; Main Results'!$B$38-1,0), 'Cash Flow Assist'!$P$11:OFFSET('Cash Flow Assist'!$P$11,'Parameters &amp; Main Results'!$B$38-1,0)  )/OFFSET(Z1223,'Parameters &amp; Main Results'!$B$38,0)</f>
        <v>3392.6230036925372</v>
      </c>
      <c r="AC1223" s="70">
        <f ca="1">SUMPRODUCT(Z1223:OFFSET(Z1223,'Parameters &amp; Main Results'!$B$38-1,0),'Parameters &amp; Main Results'!$B$42:OFFSET('Parameters &amp; Main Results'!$B$42,'Parameters &amp; Main Results'!$B$38-1,0)   )/OFFSET(Z1223,'Parameters &amp; Main Results'!$B$38,0)</f>
        <v>0</v>
      </c>
      <c r="AD1223" s="155">
        <f t="shared" si="4"/>
        <v>-5.5141133761980154E-2</v>
      </c>
      <c r="AE1223" s="252">
        <f t="shared" ca="1" si="1261"/>
        <v>212132.5294</v>
      </c>
      <c r="AF1223" s="253">
        <f t="shared" ca="1" si="1263"/>
        <v>0.4118781793962808</v>
      </c>
      <c r="AG1223" s="258">
        <f t="shared" ca="1" si="1264"/>
        <v>0</v>
      </c>
      <c r="AH1223" s="227" t="str">
        <f ca="1">IF(SUM(AG1223:OFFSET(AG1223,(-HoldAggressiveTime-1),0,,))=0,"Defensive","Aggressive")</f>
        <v>Defensive</v>
      </c>
    </row>
    <row r="1224" spans="1:34" ht="15" x14ac:dyDescent="0.2">
      <c r="A1224">
        <f t="shared" si="15"/>
        <v>7</v>
      </c>
      <c r="B1224">
        <f t="shared" si="16"/>
        <v>1972</v>
      </c>
      <c r="C1224" s="70">
        <f t="shared" si="1"/>
        <v>1972.4999999999077</v>
      </c>
      <c r="D1224" s="149">
        <f t="shared" si="383"/>
        <v>26542</v>
      </c>
      <c r="E1224" s="151">
        <v>41.8</v>
      </c>
      <c r="F1224" s="152">
        <v>300922.14179999998</v>
      </c>
      <c r="G1224" s="152">
        <v>3301.7979</v>
      </c>
      <c r="H1224" s="152">
        <v>4443.6554865799999</v>
      </c>
      <c r="I1224" s="152">
        <v>359273.03675247001</v>
      </c>
      <c r="J1224" s="152">
        <v>41.8</v>
      </c>
      <c r="K1224" s="152">
        <v>41.8</v>
      </c>
      <c r="L1224" s="152">
        <v>68.900000000000006</v>
      </c>
      <c r="M1224" s="153">
        <v>17.42952726</v>
      </c>
      <c r="N1224" s="17">
        <f t="shared" ref="N1224:T1224" si="1318">F1224/F1223/$E1224*$E1223-1</f>
        <v>2.3269805059291659E-3</v>
      </c>
      <c r="O1224" s="17">
        <f t="shared" si="1318"/>
        <v>4.9300937270155831E-3</v>
      </c>
      <c r="P1224" s="17">
        <f t="shared" si="1318"/>
        <v>8.581937808900264E-4</v>
      </c>
      <c r="Q1224" s="17">
        <f t="shared" si="1318"/>
        <v>6.0555407615240364E-2</v>
      </c>
      <c r="R1224" s="17">
        <f t="shared" si="1318"/>
        <v>0</v>
      </c>
      <c r="S1224" s="17">
        <f t="shared" si="1318"/>
        <v>0</v>
      </c>
      <c r="T1224" s="17">
        <f t="shared" si="1318"/>
        <v>7.2311504900387513E-2</v>
      </c>
      <c r="U1224" s="241">
        <v>-2.87E-2</v>
      </c>
      <c r="V1224" s="241">
        <v>6.6E-3</v>
      </c>
      <c r="W1224" s="223">
        <f t="shared" ca="1" si="1266"/>
        <v>6.3051627032027031E-3</v>
      </c>
      <c r="X1224" s="223">
        <f>MMULT(N1224:T1224,'Parameters &amp; Main Results'!$B$12:$B$18)-'Parameters &amp; Main Results'!$B$22/12+MMULT(U1224:V1224,'Parameters &amp; Main Results'!$B$20:$B$21)</f>
        <v>6.3051627032027031E-3</v>
      </c>
      <c r="Y1224" s="223">
        <f>MMULT(N1224:T1224,'Parameters &amp; Main Results'!$C$12:$C$18)-'Parameters &amp; Main Results'!$C$22/12+MMULT(U1224:V1224,'Parameters &amp; Main Results'!$C$20:$C$21)</f>
        <v>2.545625161371141E-3</v>
      </c>
      <c r="Z1224" s="17">
        <f t="shared" ca="1" si="1251"/>
        <v>20.349999792056494</v>
      </c>
      <c r="AA1224" s="70">
        <f ca="1">Z1224/OFFSET(Z1224,'Parameters &amp; Main Results'!$B$38,0)</f>
        <v>12.264400953805243</v>
      </c>
      <c r="AB1224" s="70">
        <f ca="1">SUMPRODUCT(Z1224:OFFSET(Z1224,'Parameters &amp; Main Results'!$B$38-1,0), 'Cash Flow Assist'!$P$11:OFFSET('Cash Flow Assist'!$P$11,'Parameters &amp; Main Results'!$B$38-1,0)  )/OFFSET(Z1224,'Parameters &amp; Main Results'!$B$38,0)</f>
        <v>3388.0347782780359</v>
      </c>
      <c r="AC1224" s="70">
        <f ca="1">SUMPRODUCT(Z1224:OFFSET(Z1224,'Parameters &amp; Main Results'!$B$38-1,0),'Parameters &amp; Main Results'!$B$42:OFFSET('Parameters &amp; Main Results'!$B$42,'Parameters &amp; Main Results'!$B$38-1,0)   )/OFFSET(Z1224,'Parameters &amp; Main Results'!$B$38,0)</f>
        <v>0</v>
      </c>
      <c r="AD1224" s="155">
        <f t="shared" si="4"/>
        <v>-5.2942465599389976E-2</v>
      </c>
      <c r="AE1224" s="252">
        <f t="shared" ca="1" si="1261"/>
        <v>199888.42170000001</v>
      </c>
      <c r="AF1224" s="253">
        <f t="shared" ca="1" si="1263"/>
        <v>0.50545058708620527</v>
      </c>
      <c r="AG1224" s="258">
        <f t="shared" ca="1" si="1264"/>
        <v>0</v>
      </c>
      <c r="AH1224" s="227" t="str">
        <f ca="1">IF(SUM(AG1224:OFFSET(AG1224,(-HoldAggressiveTime-1),0,,))=0,"Defensive","Aggressive")</f>
        <v>Defensive</v>
      </c>
    </row>
    <row r="1225" spans="1:34" ht="15" x14ac:dyDescent="0.2">
      <c r="A1225">
        <f t="shared" si="15"/>
        <v>8</v>
      </c>
      <c r="B1225">
        <f t="shared" si="16"/>
        <v>1972</v>
      </c>
      <c r="C1225" s="70">
        <f t="shared" si="1"/>
        <v>1972.5833333332409</v>
      </c>
      <c r="D1225" s="149">
        <f t="shared" si="383"/>
        <v>26572</v>
      </c>
      <c r="E1225" s="151">
        <v>41.9</v>
      </c>
      <c r="F1225" s="152">
        <v>312008.63260000001</v>
      </c>
      <c r="G1225" s="152">
        <v>3246.5590999999999</v>
      </c>
      <c r="H1225" s="152">
        <v>4458.39361061</v>
      </c>
      <c r="I1225" s="152">
        <v>363854.49624801002</v>
      </c>
      <c r="J1225" s="152">
        <v>41.9</v>
      </c>
      <c r="K1225" s="152">
        <v>41.9</v>
      </c>
      <c r="L1225" s="152">
        <v>66.8</v>
      </c>
      <c r="M1225" s="153">
        <v>17.95795339</v>
      </c>
      <c r="N1225" s="17">
        <f t="shared" ref="N1225:T1225" si="1319">F1225/F1224/$E1225*$E1224-1</f>
        <v>3.4367162428381226E-2</v>
      </c>
      <c r="O1225" s="17">
        <f t="shared" si="1319"/>
        <v>-1.9076622186350645E-2</v>
      </c>
      <c r="P1225" s="17">
        <f t="shared" si="1319"/>
        <v>9.2211614945214571E-4</v>
      </c>
      <c r="Q1225" s="17">
        <f t="shared" si="1319"/>
        <v>1.0334957807842882E-2</v>
      </c>
      <c r="R1225" s="17">
        <f t="shared" si="1319"/>
        <v>0</v>
      </c>
      <c r="S1225" s="17">
        <f t="shared" si="1319"/>
        <v>0</v>
      </c>
      <c r="T1225" s="17">
        <f t="shared" si="1319"/>
        <v>-3.2792847716070384E-2</v>
      </c>
      <c r="U1225" s="241">
        <v>-4.0300000000000002E-2</v>
      </c>
      <c r="V1225" s="241">
        <v>4.53E-2</v>
      </c>
      <c r="W1225" s="223">
        <f t="shared" ca="1" si="1266"/>
        <v>2.0278738331545604E-2</v>
      </c>
      <c r="X1225" s="223">
        <f>MMULT(N1225:T1225,'Parameters &amp; Main Results'!$B$12:$B$18)-'Parameters &amp; Main Results'!$B$22/12+MMULT(U1225:V1225,'Parameters &amp; Main Results'!$B$20:$B$21)</f>
        <v>2.0278738331545604E-2</v>
      </c>
      <c r="Y1225" s="223">
        <f>MMULT(N1225:T1225,'Parameters &amp; Main Results'!$C$12:$C$18)-'Parameters &amp; Main Results'!$C$22/12+MMULT(U1225:V1225,'Parameters &amp; Main Results'!$C$20:$C$21)</f>
        <v>2.8981117300241374E-2</v>
      </c>
      <c r="Z1225" s="17">
        <f t="shared" ref="Z1225:Z1288" ca="1" si="1320">Z1226*(1+W1225)</f>
        <v>20.222493679144996</v>
      </c>
      <c r="AA1225" s="70">
        <f ca="1">Z1225/OFFSET(Z1225,'Parameters &amp; Main Results'!$B$38,0)</f>
        <v>12.385284198520463</v>
      </c>
      <c r="AB1225" s="70">
        <f ca="1">SUMPRODUCT(Z1225:OFFSET(Z1225,'Parameters &amp; Main Results'!$B$38-1,0), 'Cash Flow Assist'!$P$11:OFFSET('Cash Flow Assist'!$P$11,'Parameters &amp; Main Results'!$B$38-1,0)  )/OFFSET(Z1225,'Parameters &amp; Main Results'!$B$38,0)</f>
        <v>3431.5542286787659</v>
      </c>
      <c r="AC1225" s="70">
        <f ca="1">SUMPRODUCT(Z1225:OFFSET(Z1225,'Parameters &amp; Main Results'!$B$38-1,0),'Parameters &amp; Main Results'!$B$42:OFFSET('Parameters &amp; Main Results'!$B$42,'Parameters &amp; Main Results'!$B$38-1,0)   )/OFFSET(Z1225,'Parameters &amp; Main Results'!$B$38,0)</f>
        <v>0</v>
      </c>
      <c r="AD1225" s="155">
        <f t="shared" si="4"/>
        <v>-2.0394785485622013E-2</v>
      </c>
      <c r="AE1225" s="252">
        <f t="shared" ca="1" si="1261"/>
        <v>190578.97940000001</v>
      </c>
      <c r="AF1225" s="253">
        <f t="shared" ca="1" si="1263"/>
        <v>0.63716184010585586</v>
      </c>
      <c r="AG1225" s="258">
        <f t="shared" ca="1" si="1264"/>
        <v>0</v>
      </c>
      <c r="AH1225" s="227" t="str">
        <f ca="1">IF(SUM(AG1225:OFFSET(AG1225,(-HoldAggressiveTime-1),0,,))=0,"Defensive","Aggressive")</f>
        <v>Defensive</v>
      </c>
    </row>
    <row r="1226" spans="1:34" ht="15" x14ac:dyDescent="0.2">
      <c r="A1226">
        <f t="shared" si="15"/>
        <v>9</v>
      </c>
      <c r="B1226">
        <f t="shared" si="16"/>
        <v>1972</v>
      </c>
      <c r="C1226" s="70">
        <f t="shared" si="1"/>
        <v>1972.6666666665742</v>
      </c>
      <c r="D1226" s="149">
        <f t="shared" si="383"/>
        <v>26603</v>
      </c>
      <c r="E1226" s="151">
        <v>42.1</v>
      </c>
      <c r="F1226" s="152">
        <v>311213.8762</v>
      </c>
      <c r="G1226" s="152">
        <v>3235.4951999999998</v>
      </c>
      <c r="H1226" s="152">
        <v>4473.3292291999996</v>
      </c>
      <c r="I1226" s="152">
        <v>346546.23449678998</v>
      </c>
      <c r="J1226" s="152">
        <v>42.1</v>
      </c>
      <c r="K1226" s="152">
        <v>42.1</v>
      </c>
      <c r="L1226" s="152">
        <v>64.099999999999994</v>
      </c>
      <c r="M1226" s="153">
        <v>17.736217709999998</v>
      </c>
      <c r="N1226" s="17">
        <f t="shared" ref="N1226:T1226" si="1321">F1226/F1225/$E1226*$E1225-1</f>
        <v>-7.2857186653680905E-3</v>
      </c>
      <c r="O1226" s="17">
        <f t="shared" si="1321"/>
        <v>-8.1422893288589648E-3</v>
      </c>
      <c r="P1226" s="17">
        <f t="shared" si="1321"/>
        <v>-1.4165083147769097E-3</v>
      </c>
      <c r="Q1226" s="17">
        <f t="shared" si="1321"/>
        <v>-5.2093796690944827E-2</v>
      </c>
      <c r="R1226" s="17">
        <f t="shared" si="1321"/>
        <v>0</v>
      </c>
      <c r="S1226" s="17">
        <f t="shared" si="1321"/>
        <v>0</v>
      </c>
      <c r="T1226" s="17">
        <f t="shared" si="1321"/>
        <v>-4.4977740481033313E-2</v>
      </c>
      <c r="U1226" s="241">
        <v>-2.6499999999999999E-2</v>
      </c>
      <c r="V1226" s="241">
        <v>4.7000000000000002E-3</v>
      </c>
      <c r="W1226" s="223">
        <f t="shared" ca="1" si="1266"/>
        <v>-9.3833005555161945E-3</v>
      </c>
      <c r="X1226" s="223">
        <f>MMULT(N1226:T1226,'Parameters &amp; Main Results'!$B$12:$B$18)-'Parameters &amp; Main Results'!$B$22/12+MMULT(U1226:V1226,'Parameters &amp; Main Results'!$B$20:$B$21)</f>
        <v>-9.3833005555161945E-3</v>
      </c>
      <c r="Y1226" s="223">
        <f>MMULT(N1226:T1226,'Parameters &amp; Main Results'!$C$12:$C$18)-'Parameters &amp; Main Results'!$C$22/12+MMULT(U1226:V1226,'Parameters &amp; Main Results'!$C$20:$C$21)</f>
        <v>-7.413042398383844E-3</v>
      </c>
      <c r="Z1226" s="17">
        <f t="shared" ca="1" si="1320"/>
        <v>19.820557774451608</v>
      </c>
      <c r="AA1226" s="70">
        <f ca="1">Z1226/OFFSET(Z1226,'Parameters &amp; Main Results'!$B$38,0)</f>
        <v>12.17589761489919</v>
      </c>
      <c r="AB1226" s="70">
        <f ca="1">SUMPRODUCT(Z1226:OFFSET(Z1226,'Parameters &amp; Main Results'!$B$38-1,0), 'Cash Flow Assist'!$P$11:OFFSET('Cash Flow Assist'!$P$11,'Parameters &amp; Main Results'!$B$38-1,0)  )/OFFSET(Z1226,'Parameters &amp; Main Results'!$B$38,0)</f>
        <v>3430.5314618196439</v>
      </c>
      <c r="AC1226" s="70">
        <f ca="1">SUMPRODUCT(Z1226:OFFSET(Z1226,'Parameters &amp; Main Results'!$B$38-1,0),'Parameters &amp; Main Results'!$B$42:OFFSET('Parameters &amp; Main Results'!$B$42,'Parameters &amp; Main Results'!$B$38-1,0)   )/OFFSET(Z1226,'Parameters &amp; Main Results'!$B$38,0)</f>
        <v>0</v>
      </c>
      <c r="AD1226" s="155">
        <f t="shared" si="4"/>
        <v>-2.7531913481701364E-2</v>
      </c>
      <c r="AE1226" s="252">
        <f t="shared" ca="1" si="1261"/>
        <v>205244.59899999999</v>
      </c>
      <c r="AF1226" s="253">
        <f t="shared" ca="1" si="1263"/>
        <v>0.51630726321816645</v>
      </c>
      <c r="AG1226" s="258">
        <f t="shared" ca="1" si="1264"/>
        <v>0</v>
      </c>
      <c r="AH1226" s="227" t="str">
        <f ca="1">IF(SUM(AG1226:OFFSET(AG1226,(-HoldAggressiveTime-1),0,,))=0,"Defensive","Aggressive")</f>
        <v>Defensive</v>
      </c>
    </row>
    <row r="1227" spans="1:34" ht="15" x14ac:dyDescent="0.2">
      <c r="A1227">
        <f t="shared" si="15"/>
        <v>10</v>
      </c>
      <c r="B1227">
        <f t="shared" si="16"/>
        <v>1972</v>
      </c>
      <c r="C1227" s="70">
        <f t="shared" si="1"/>
        <v>1972.7499999999075</v>
      </c>
      <c r="D1227" s="149">
        <f t="shared" si="383"/>
        <v>26633</v>
      </c>
      <c r="E1227" s="151">
        <v>42.2</v>
      </c>
      <c r="F1227" s="152">
        <v>314851.63880000002</v>
      </c>
      <c r="G1227" s="152">
        <v>3284.1131</v>
      </c>
      <c r="H1227" s="152">
        <v>4490.7006577100001</v>
      </c>
      <c r="I1227" s="152">
        <v>346184.16667508997</v>
      </c>
      <c r="J1227" s="152">
        <v>42.2</v>
      </c>
      <c r="K1227" s="152">
        <v>42.2</v>
      </c>
      <c r="L1227" s="152">
        <v>64.42</v>
      </c>
      <c r="M1227" s="153">
        <v>17.849932979999998</v>
      </c>
      <c r="N1227" s="17">
        <f t="shared" ref="N1227:T1227" si="1322">F1227/F1226/$E1227*$E1226-1</f>
        <v>9.2915801329371828E-3</v>
      </c>
      <c r="O1227" s="17">
        <f t="shared" si="1322"/>
        <v>1.2621141106682554E-2</v>
      </c>
      <c r="P1227" s="17">
        <f t="shared" si="1322"/>
        <v>1.5044628759275369E-3</v>
      </c>
      <c r="Q1227" s="17">
        <f t="shared" si="1322"/>
        <v>-3.4119818113421685E-3</v>
      </c>
      <c r="R1227" s="17">
        <f t="shared" si="1322"/>
        <v>0</v>
      </c>
      <c r="S1227" s="17">
        <f t="shared" si="1322"/>
        <v>0</v>
      </c>
      <c r="T1227" s="17">
        <f t="shared" si="1322"/>
        <v>2.6107015844614168E-3</v>
      </c>
      <c r="U1227" s="241">
        <v>-2.7300000000000001E-2</v>
      </c>
      <c r="V1227" s="241">
        <v>1.35E-2</v>
      </c>
      <c r="W1227" s="223">
        <f t="shared" ca="1" si="1266"/>
        <v>9.5817817335958014E-3</v>
      </c>
      <c r="X1227" s="223">
        <f>MMULT(N1227:T1227,'Parameters &amp; Main Results'!$B$12:$B$18)-'Parameters &amp; Main Results'!$B$22/12+MMULT(U1227:V1227,'Parameters &amp; Main Results'!$B$20:$B$21)</f>
        <v>9.5817817335958014E-3</v>
      </c>
      <c r="Y1227" s="223">
        <f>MMULT(N1227:T1227,'Parameters &amp; Main Results'!$C$12:$C$18)-'Parameters &amp; Main Results'!$C$22/12+MMULT(U1227:V1227,'Parameters &amp; Main Results'!$C$20:$C$21)</f>
        <v>9.5828695636450533E-3</v>
      </c>
      <c r="Z1227" s="17">
        <f t="shared" ca="1" si="1320"/>
        <v>20.008301682746257</v>
      </c>
      <c r="AA1227" s="70">
        <f ca="1">Z1227/OFFSET(Z1227,'Parameters &amp; Main Results'!$B$38,0)</f>
        <v>12.380268802823167</v>
      </c>
      <c r="AB1227" s="70">
        <f ca="1">SUMPRODUCT(Z1227:OFFSET(Z1227,'Parameters &amp; Main Results'!$B$38-1,0), 'Cash Flow Assist'!$P$11:OFFSET('Cash Flow Assist'!$P$11,'Parameters &amp; Main Results'!$B$38-1,0)  )/OFFSET(Z1227,'Parameters &amp; Main Results'!$B$38,0)</f>
        <v>3444.1257136003856</v>
      </c>
      <c r="AC1227" s="70">
        <f ca="1">SUMPRODUCT(Z1227:OFFSET(Z1227,'Parameters &amp; Main Results'!$B$38-1,0),'Parameters &amp; Main Results'!$B$42:OFFSET('Parameters &amp; Main Results'!$B$42,'Parameters &amp; Main Results'!$B$38-1,0)   )/OFFSET(Z1227,'Parameters &amp; Main Results'!$B$38,0)</f>
        <v>0</v>
      </c>
      <c r="AD1227" s="155">
        <f t="shared" si="4"/>
        <v>-1.8496148329092521E-2</v>
      </c>
      <c r="AE1227" s="252">
        <f t="shared" ca="1" si="1261"/>
        <v>215067.9901</v>
      </c>
      <c r="AF1227" s="253">
        <f t="shared" ca="1" si="1263"/>
        <v>0.46396327344484734</v>
      </c>
      <c r="AG1227" s="258">
        <f t="shared" ca="1" si="1264"/>
        <v>0</v>
      </c>
      <c r="AH1227" s="227" t="str">
        <f ca="1">IF(SUM(AG1227:OFFSET(AG1227,(-HoldAggressiveTime-1),0,,))=0,"Defensive","Aggressive")</f>
        <v>Defensive</v>
      </c>
    </row>
    <row r="1228" spans="1:34" ht="15" x14ac:dyDescent="0.2">
      <c r="A1228">
        <f t="shared" si="15"/>
        <v>11</v>
      </c>
      <c r="B1228">
        <f t="shared" si="16"/>
        <v>1972</v>
      </c>
      <c r="C1228" s="70">
        <f t="shared" si="1"/>
        <v>1972.8333333332407</v>
      </c>
      <c r="D1228" s="149">
        <f t="shared" si="383"/>
        <v>26664</v>
      </c>
      <c r="E1228" s="151">
        <v>42.4</v>
      </c>
      <c r="F1228" s="152">
        <v>330520.73499999999</v>
      </c>
      <c r="G1228" s="152">
        <v>3333.1783</v>
      </c>
      <c r="H1228" s="152">
        <v>4508.4389253099998</v>
      </c>
      <c r="I1228" s="152">
        <v>375033.63605013001</v>
      </c>
      <c r="J1228" s="152">
        <v>42.4</v>
      </c>
      <c r="K1228" s="152">
        <v>42.4</v>
      </c>
      <c r="L1228" s="152">
        <v>63.6</v>
      </c>
      <c r="M1228" s="153">
        <v>18.620909000000001</v>
      </c>
      <c r="N1228" s="17">
        <f t="shared" ref="N1228:T1228" si="1323">F1228/F1227/$E1228*$E1227-1</f>
        <v>4.481487275411089E-2</v>
      </c>
      <c r="O1228" s="17">
        <f t="shared" si="1323"/>
        <v>1.0152713939436619E-2</v>
      </c>
      <c r="P1228" s="17">
        <f t="shared" si="1323"/>
        <v>-7.8561320709358284E-4</v>
      </c>
      <c r="Q1228" s="17">
        <f t="shared" si="1323"/>
        <v>7.8225538302317155E-2</v>
      </c>
      <c r="R1228" s="17">
        <f t="shared" si="1323"/>
        <v>0</v>
      </c>
      <c r="S1228" s="17">
        <f t="shared" si="1323"/>
        <v>0</v>
      </c>
      <c r="T1228" s="17">
        <f t="shared" si="1323"/>
        <v>-1.7385904998447499E-2</v>
      </c>
      <c r="U1228" s="241">
        <v>-1.2E-2</v>
      </c>
      <c r="V1228" s="241">
        <v>4.8300000000000003E-2</v>
      </c>
      <c r="W1228" s="223">
        <f t="shared" ca="1" si="1266"/>
        <v>3.4730735436881446E-2</v>
      </c>
      <c r="X1228" s="223">
        <f>MMULT(N1228:T1228,'Parameters &amp; Main Results'!$B$12:$B$18)-'Parameters &amp; Main Results'!$B$22/12+MMULT(U1228:V1228,'Parameters &amp; Main Results'!$B$20:$B$21)</f>
        <v>3.4730735436881446E-2</v>
      </c>
      <c r="Y1228" s="223">
        <f>MMULT(N1228:T1228,'Parameters &amp; Main Results'!$C$12:$C$18)-'Parameters &amp; Main Results'!$C$22/12+MMULT(U1228:V1228,'Parameters &amp; Main Results'!$C$20:$C$21)</f>
        <v>4.1306990205976793E-2</v>
      </c>
      <c r="Z1228" s="17">
        <f t="shared" ca="1" si="1320"/>
        <v>19.818406041746467</v>
      </c>
      <c r="AA1228" s="70">
        <f ca="1">Z1228/OFFSET(Z1228,'Parameters &amp; Main Results'!$B$38,0)</f>
        <v>12.45793290598864</v>
      </c>
      <c r="AB1228" s="70">
        <f ca="1">SUMPRODUCT(Z1228:OFFSET(Z1228,'Parameters &amp; Main Results'!$B$38-1,0), 'Cash Flow Assist'!$P$11:OFFSET('Cash Flow Assist'!$P$11,'Parameters &amp; Main Results'!$B$38-1,0)  )/OFFSET(Z1228,'Parameters &amp; Main Results'!$B$38,0)</f>
        <v>3487.3779543127243</v>
      </c>
      <c r="AC1228" s="70">
        <f ca="1">SUMPRODUCT(Z1228:OFFSET(Z1228,'Parameters &amp; Main Results'!$B$38-1,0),'Parameters &amp; Main Results'!$B$42:OFFSET('Parameters &amp; Main Results'!$B$42,'Parameters &amp; Main Results'!$B$38-1,0)   )/OFFSET(Z1228,'Parameters &amp; Main Results'!$B$38,0)</f>
        <v>0</v>
      </c>
      <c r="AD1228" s="155">
        <f t="shared" si="4"/>
        <v>0</v>
      </c>
      <c r="AE1228" s="252">
        <f t="shared" ca="1" si="1261"/>
        <v>223104.67249999999</v>
      </c>
      <c r="AF1228" s="253">
        <f t="shared" ca="1" si="1263"/>
        <v>0.4814603894053362</v>
      </c>
      <c r="AG1228" s="258">
        <f t="shared" ca="1" si="1264"/>
        <v>0</v>
      </c>
      <c r="AH1228" s="227" t="str">
        <f ca="1">IF(SUM(AG1228:OFFSET(AG1228,(-HoldAggressiveTime-1),0,,))=0,"Defensive","Aggressive")</f>
        <v>Defensive</v>
      </c>
    </row>
    <row r="1229" spans="1:34" ht="15" x14ac:dyDescent="0.2">
      <c r="A1229">
        <f t="shared" si="15"/>
        <v>12</v>
      </c>
      <c r="B1229">
        <f t="shared" si="16"/>
        <v>1972</v>
      </c>
      <c r="C1229" s="70">
        <f t="shared" si="1"/>
        <v>1972.916666666574</v>
      </c>
      <c r="D1229" s="149">
        <f t="shared" si="383"/>
        <v>26695</v>
      </c>
      <c r="E1229" s="151">
        <v>42.5</v>
      </c>
      <c r="F1229" s="152">
        <v>334600.73340000003</v>
      </c>
      <c r="G1229" s="152">
        <v>3318.9344000000001</v>
      </c>
      <c r="H1229" s="152">
        <v>4526.3975403599998</v>
      </c>
      <c r="I1229" s="152">
        <v>383391.95988186001</v>
      </c>
      <c r="J1229" s="152">
        <v>42.5</v>
      </c>
      <c r="K1229" s="152">
        <v>42.5</v>
      </c>
      <c r="L1229" s="152">
        <v>64.7</v>
      </c>
      <c r="M1229" s="153">
        <v>18.8996186</v>
      </c>
      <c r="N1229" s="17">
        <f t="shared" ref="N1229:T1229" si="1324">F1229/F1228/$E1229*$E1228-1</f>
        <v>9.9621663878541877E-3</v>
      </c>
      <c r="O1229" s="17">
        <f t="shared" si="1324"/>
        <v>-6.6162549455468511E-3</v>
      </c>
      <c r="P1229" s="17">
        <f t="shared" si="1324"/>
        <v>1.621019607293217E-3</v>
      </c>
      <c r="Q1229" s="17">
        <f t="shared" si="1324"/>
        <v>1.9881483648041431E-2</v>
      </c>
      <c r="R1229" s="17">
        <f t="shared" si="1324"/>
        <v>0</v>
      </c>
      <c r="S1229" s="17">
        <f t="shared" si="1324"/>
        <v>0</v>
      </c>
      <c r="T1229" s="17">
        <f t="shared" si="1324"/>
        <v>1.4901960784313717E-2</v>
      </c>
      <c r="U1229" s="241">
        <v>-1.95E-2</v>
      </c>
      <c r="V1229" s="241">
        <v>-2.1899999999999999E-2</v>
      </c>
      <c r="W1229" s="223">
        <f t="shared" ca="1" si="1266"/>
        <v>6.8518051743302905E-3</v>
      </c>
      <c r="X1229" s="223">
        <f>MMULT(N1229:T1229,'Parameters &amp; Main Results'!$B$12:$B$18)-'Parameters &amp; Main Results'!$B$22/12+MMULT(U1229:V1229,'Parameters &amp; Main Results'!$B$20:$B$21)</f>
        <v>6.8518051743302905E-3</v>
      </c>
      <c r="Y1229" s="223">
        <f>MMULT(N1229:T1229,'Parameters &amp; Main Results'!$C$12:$C$18)-'Parameters &amp; Main Results'!$C$22/12+MMULT(U1229:V1229,'Parameters &amp; Main Results'!$C$20:$C$21)</f>
        <v>8.262657587847418E-3</v>
      </c>
      <c r="Z1229" s="17">
        <f t="shared" ca="1" si="1320"/>
        <v>19.15320127547848</v>
      </c>
      <c r="AA1229" s="70">
        <f ca="1">Z1229/OFFSET(Z1229,'Parameters &amp; Main Results'!$B$38,0)</f>
        <v>12.276289947963111</v>
      </c>
      <c r="AB1229" s="70">
        <f ca="1">SUMPRODUCT(Z1229:OFFSET(Z1229,'Parameters &amp; Main Results'!$B$38-1,0), 'Cash Flow Assist'!$P$11:OFFSET('Cash Flow Assist'!$P$11,'Parameters &amp; Main Results'!$B$38-1,0)  )/OFFSET(Z1229,'Parameters &amp; Main Results'!$B$38,0)</f>
        <v>3544.2004324591644</v>
      </c>
      <c r="AC1229" s="70">
        <f ca="1">SUMPRODUCT(Z1229:OFFSET(Z1229,'Parameters &amp; Main Results'!$B$38-1,0),'Parameters &amp; Main Results'!$B$42:OFFSET('Parameters &amp; Main Results'!$B$42,'Parameters &amp; Main Results'!$B$38-1,0)   )/OFFSET(Z1229,'Parameters &amp; Main Results'!$B$38,0)</f>
        <v>0</v>
      </c>
      <c r="AD1229" s="155">
        <f t="shared" si="4"/>
        <v>0</v>
      </c>
      <c r="AE1229" s="252">
        <f t="shared" ca="1" si="1261"/>
        <v>221017.97870000001</v>
      </c>
      <c r="AF1229" s="253">
        <f t="shared" ca="1" si="1263"/>
        <v>0.51390730911611593</v>
      </c>
      <c r="AG1229" s="258">
        <f t="shared" ca="1" si="1264"/>
        <v>0</v>
      </c>
      <c r="AH1229" s="227" t="str">
        <f ca="1">IF(SUM(AG1229:OFFSET(AG1229,(-HoldAggressiveTime-1),0,,))=0,"Defensive","Aggressive")</f>
        <v>Defensive</v>
      </c>
    </row>
    <row r="1230" spans="1:34" ht="15" x14ac:dyDescent="0.2">
      <c r="A1230">
        <f t="shared" si="15"/>
        <v>1</v>
      </c>
      <c r="B1230">
        <f t="shared" si="16"/>
        <v>1973</v>
      </c>
      <c r="C1230" s="70">
        <f t="shared" si="1"/>
        <v>1972.9999999999072</v>
      </c>
      <c r="D1230" s="149">
        <f t="shared" si="383"/>
        <v>26723</v>
      </c>
      <c r="E1230" s="151">
        <v>42.7</v>
      </c>
      <c r="F1230" s="152">
        <v>329623.44010000001</v>
      </c>
      <c r="G1230" s="152">
        <v>3305.1824000000001</v>
      </c>
      <c r="H1230" s="152">
        <v>4545.5215699700002</v>
      </c>
      <c r="I1230" s="152">
        <v>401026.79260951001</v>
      </c>
      <c r="J1230" s="152">
        <v>42.7</v>
      </c>
      <c r="K1230" s="152">
        <v>42.7</v>
      </c>
      <c r="L1230" s="152">
        <v>66</v>
      </c>
      <c r="M1230" s="153">
        <v>18.337963770000002</v>
      </c>
      <c r="N1230" s="17">
        <f t="shared" ref="N1230:T1230" si="1325">F1230/F1229/$E1230*$E1229-1</f>
        <v>-1.9489488066682714E-2</v>
      </c>
      <c r="O1230" s="17">
        <f t="shared" si="1325"/>
        <v>-8.807931849863615E-3</v>
      </c>
      <c r="P1230" s="17">
        <f t="shared" si="1325"/>
        <v>-4.7862997614556146E-4</v>
      </c>
      <c r="Q1230" s="17">
        <f t="shared" si="1325"/>
        <v>4.1097593960170098E-2</v>
      </c>
      <c r="R1230" s="17">
        <f t="shared" si="1325"/>
        <v>0</v>
      </c>
      <c r="S1230" s="17">
        <f t="shared" si="1325"/>
        <v>0</v>
      </c>
      <c r="T1230" s="17">
        <f t="shared" si="1325"/>
        <v>1.5314783779577068E-2</v>
      </c>
      <c r="U1230" s="241">
        <v>-3.49E-2</v>
      </c>
      <c r="V1230" s="241">
        <v>2.6800000000000001E-2</v>
      </c>
      <c r="W1230" s="223">
        <f t="shared" ca="1" si="1266"/>
        <v>-1.5654629897672568E-2</v>
      </c>
      <c r="X1230" s="223">
        <f>MMULT(N1230:T1230,'Parameters &amp; Main Results'!$B$12:$B$18)-'Parameters &amp; Main Results'!$B$22/12+MMULT(U1230:V1230,'Parameters &amp; Main Results'!$B$20:$B$21)</f>
        <v>-1.5654629897672568E-2</v>
      </c>
      <c r="Y1230" s="223">
        <f>MMULT(N1230:T1230,'Parameters &amp; Main Results'!$C$12:$C$18)-'Parameters &amp; Main Results'!$C$22/12+MMULT(U1230:V1230,'Parameters &amp; Main Results'!$C$20:$C$21)</f>
        <v>-1.8462999111667471E-2</v>
      </c>
      <c r="Z1230" s="17">
        <f t="shared" ca="1" si="1320"/>
        <v>19.022860342552814</v>
      </c>
      <c r="AA1230" s="70">
        <f ca="1">Z1230/OFFSET(Z1230,'Parameters &amp; Main Results'!$B$38,0)</f>
        <v>12.27712310505431</v>
      </c>
      <c r="AB1230" s="70">
        <f ca="1">SUMPRODUCT(Z1230:OFFSET(Z1230,'Parameters &amp; Main Results'!$B$38-1,0), 'Cash Flow Assist'!$P$11:OFFSET('Cash Flow Assist'!$P$11,'Parameters &amp; Main Results'!$B$38-1,0)  )/OFFSET(Z1230,'Parameters &amp; Main Results'!$B$38,0)</f>
        <v>3557.3724628590353</v>
      </c>
      <c r="AC1230" s="70">
        <f ca="1">SUMPRODUCT(Z1230:OFFSET(Z1230,'Parameters &amp; Main Results'!$B$38-1,0),'Parameters &amp; Main Results'!$B$42:OFFSET('Parameters &amp; Main Results'!$B$42,'Parameters &amp; Main Results'!$B$38-1,0)   )/OFFSET(Z1230,'Parameters &amp; Main Results'!$B$38,0)</f>
        <v>0</v>
      </c>
      <c r="AD1230" s="155">
        <f t="shared" si="4"/>
        <v>-1.9489488066682714E-2</v>
      </c>
      <c r="AE1230" s="252">
        <f t="shared" ca="1" si="1261"/>
        <v>232199.23190000001</v>
      </c>
      <c r="AF1230" s="253">
        <f t="shared" ca="1" si="1263"/>
        <v>0.41957162133058712</v>
      </c>
      <c r="AG1230" s="258">
        <f t="shared" ca="1" si="1264"/>
        <v>0</v>
      </c>
      <c r="AH1230" s="227" t="str">
        <f ca="1">IF(SUM(AG1230:OFFSET(AG1230,(-HoldAggressiveTime-1),0,,))=0,"Defensive","Aggressive")</f>
        <v>Defensive</v>
      </c>
    </row>
    <row r="1231" spans="1:34" ht="15" x14ac:dyDescent="0.2">
      <c r="A1231">
        <f t="shared" si="15"/>
        <v>2</v>
      </c>
      <c r="B1231">
        <f t="shared" si="16"/>
        <v>1973</v>
      </c>
      <c r="C1231" s="70">
        <f t="shared" si="1"/>
        <v>1973.0833333332405</v>
      </c>
      <c r="D1231" s="149">
        <f t="shared" si="383"/>
        <v>26754</v>
      </c>
      <c r="E1231" s="151">
        <v>43</v>
      </c>
      <c r="F1231" s="152">
        <v>318016.61900000001</v>
      </c>
      <c r="G1231" s="152">
        <v>3299.4387000000002</v>
      </c>
      <c r="H1231" s="152">
        <v>4566.0142963799999</v>
      </c>
      <c r="I1231" s="152">
        <v>442342.75404162001</v>
      </c>
      <c r="J1231" s="152">
        <v>43</v>
      </c>
      <c r="K1231" s="152">
        <v>43</v>
      </c>
      <c r="L1231" s="152">
        <v>85.3</v>
      </c>
      <c r="M1231" s="153">
        <v>17.49512146</v>
      </c>
      <c r="N1231" s="17">
        <f t="shared" ref="N1231:T1231" si="1326">F1231/F1230/$E1231*$E1230-1</f>
        <v>-4.1943442169889544E-2</v>
      </c>
      <c r="O1231" s="17">
        <f t="shared" si="1326"/>
        <v>-8.7024061871567859E-3</v>
      </c>
      <c r="P1231" s="17">
        <f t="shared" si="1326"/>
        <v>-2.4998643413652877E-3</v>
      </c>
      <c r="Q1231" s="17">
        <f t="shared" si="1326"/>
        <v>9.5329912861547017E-2</v>
      </c>
      <c r="R1231" s="17">
        <f t="shared" si="1326"/>
        <v>0</v>
      </c>
      <c r="S1231" s="17">
        <f t="shared" si="1326"/>
        <v>0</v>
      </c>
      <c r="T1231" s="17">
        <f t="shared" si="1326"/>
        <v>0.28340732910500366</v>
      </c>
      <c r="U1231" s="241">
        <v>-3.8699999999999998E-2</v>
      </c>
      <c r="V1231" s="241">
        <v>1.6E-2</v>
      </c>
      <c r="W1231" s="223">
        <f t="shared" ca="1" si="1266"/>
        <v>-1.9069363076264983E-2</v>
      </c>
      <c r="X1231" s="223">
        <f>MMULT(N1231:T1231,'Parameters &amp; Main Results'!$B$12:$B$18)-'Parameters &amp; Main Results'!$B$22/12+MMULT(U1231:V1231,'Parameters &amp; Main Results'!$B$20:$B$21)</f>
        <v>-1.9069363076264983E-2</v>
      </c>
      <c r="Y1231" s="223">
        <f>MMULT(N1231:T1231,'Parameters &amp; Main Results'!$C$12:$C$18)-'Parameters &amp; Main Results'!$C$22/12+MMULT(U1231:V1231,'Parameters &amp; Main Results'!$C$20:$C$21)</f>
        <v>-3.866100523828294E-2</v>
      </c>
      <c r="Z1231" s="17">
        <f t="shared" ca="1" si="1320"/>
        <v>19.325392205151832</v>
      </c>
      <c r="AA1231" s="70">
        <f ca="1">Z1231/OFFSET(Z1231,'Parameters &amp; Main Results'!$B$38,0)</f>
        <v>12.925319758710719</v>
      </c>
      <c r="AB1231" s="70">
        <f ca="1">SUMPRODUCT(Z1231:OFFSET(Z1231,'Parameters &amp; Main Results'!$B$38-1,0), 'Cash Flow Assist'!$P$11:OFFSET('Cash Flow Assist'!$P$11,'Parameters &amp; Main Results'!$B$38-1,0)  )/OFFSET(Z1231,'Parameters &amp; Main Results'!$B$38,0)</f>
        <v>3674.875209245135</v>
      </c>
      <c r="AC1231" s="70">
        <f ca="1">SUMPRODUCT(Z1231:OFFSET(Z1231,'Parameters &amp; Main Results'!$B$38-1,0),'Parameters &amp; Main Results'!$B$42:OFFSET('Parameters &amp; Main Results'!$B$42,'Parameters &amp; Main Results'!$B$38-1,0)   )/OFFSET(Z1231,'Parameters &amp; Main Results'!$B$38,0)</f>
        <v>0</v>
      </c>
      <c r="AD1231" s="155">
        <f t="shared" si="4"/>
        <v>-6.0615474020926596E-2</v>
      </c>
      <c r="AE1231" s="252">
        <f t="shared" ca="1" si="1261"/>
        <v>246077.5551</v>
      </c>
      <c r="AF1231" s="253">
        <f t="shared" ca="1" si="1263"/>
        <v>0.29234305367982749</v>
      </c>
      <c r="AG1231" s="258">
        <f t="shared" ca="1" si="1264"/>
        <v>0</v>
      </c>
      <c r="AH1231" s="227" t="str">
        <f ca="1">IF(SUM(AG1231:OFFSET(AG1231,(-HoldAggressiveTime-1),0,,))=0,"Defensive","Aggressive")</f>
        <v>Defensive</v>
      </c>
    </row>
    <row r="1232" spans="1:34" ht="15" x14ac:dyDescent="0.2">
      <c r="A1232">
        <f t="shared" si="15"/>
        <v>3</v>
      </c>
      <c r="B1232">
        <f t="shared" si="16"/>
        <v>1973</v>
      </c>
      <c r="C1232" s="70">
        <f t="shared" si="1"/>
        <v>1973.1666666665737</v>
      </c>
      <c r="D1232" s="149">
        <f t="shared" si="383"/>
        <v>26784</v>
      </c>
      <c r="E1232" s="151">
        <v>43.4</v>
      </c>
      <c r="F1232" s="152">
        <v>318312.56929999997</v>
      </c>
      <c r="G1232" s="152">
        <v>3296.3805000000002</v>
      </c>
      <c r="H1232" s="152">
        <v>4587.3223631000001</v>
      </c>
      <c r="I1232" s="152">
        <v>452378.89542621002</v>
      </c>
      <c r="J1232" s="152">
        <v>43.4</v>
      </c>
      <c r="K1232" s="152">
        <v>43.4</v>
      </c>
      <c r="L1232" s="152">
        <v>90.25</v>
      </c>
      <c r="M1232" s="153">
        <v>17.068236760000001</v>
      </c>
      <c r="N1232" s="17">
        <f t="shared" ref="N1232:T1232" si="1327">F1232/F1231/$E1232*$E1231-1</f>
        <v>-8.2945542511989601E-3</v>
      </c>
      <c r="O1232" s="17">
        <f t="shared" si="1327"/>
        <v>-1.0134932070953173E-2</v>
      </c>
      <c r="P1232" s="17">
        <f t="shared" si="1327"/>
        <v>-4.5929339469999997E-3</v>
      </c>
      <c r="Q1232" s="17">
        <f t="shared" si="1327"/>
        <v>1.3262906625531867E-2</v>
      </c>
      <c r="R1232" s="17">
        <f t="shared" si="1327"/>
        <v>0</v>
      </c>
      <c r="S1232" s="17">
        <f t="shared" si="1327"/>
        <v>0</v>
      </c>
      <c r="T1232" s="17">
        <f t="shared" si="1327"/>
        <v>4.8279047655063856E-2</v>
      </c>
      <c r="U1232" s="241">
        <v>-2.8199999999999999E-2</v>
      </c>
      <c r="V1232" s="241">
        <v>2.6200000000000001E-2</v>
      </c>
      <c r="W1232" s="223">
        <f t="shared" ca="1" si="1266"/>
        <v>-5.875616386503326E-3</v>
      </c>
      <c r="X1232" s="223">
        <f>MMULT(N1232:T1232,'Parameters &amp; Main Results'!$B$12:$B$18)-'Parameters &amp; Main Results'!$B$22/12+MMULT(U1232:V1232,'Parameters &amp; Main Results'!$B$20:$B$21)</f>
        <v>-5.875616386503326E-3</v>
      </c>
      <c r="Y1232" s="223">
        <f>MMULT(N1232:T1232,'Parameters &amp; Main Results'!$C$12:$C$18)-'Parameters &amp; Main Results'!$C$22/12+MMULT(U1232:V1232,'Parameters &amp; Main Results'!$C$20:$C$21)</f>
        <v>-8.520258699841049E-3</v>
      </c>
      <c r="Z1232" s="17">
        <f t="shared" ca="1" si="1320"/>
        <v>19.701079238138153</v>
      </c>
      <c r="AA1232" s="70">
        <f ca="1">Z1232/OFFSET(Z1232,'Parameters &amp; Main Results'!$B$38,0)</f>
        <v>12.751415441143596</v>
      </c>
      <c r="AB1232" s="70">
        <f ca="1">SUMPRODUCT(Z1232:OFFSET(Z1232,'Parameters &amp; Main Results'!$B$38-1,0), 'Cash Flow Assist'!$P$11:OFFSET('Cash Flow Assist'!$P$11,'Parameters &amp; Main Results'!$B$38-1,0)  )/OFFSET(Z1232,'Parameters &amp; Main Results'!$B$38,0)</f>
        <v>3544.7562396912008</v>
      </c>
      <c r="AC1232" s="70">
        <f ca="1">SUMPRODUCT(Z1232:OFFSET(Z1232,'Parameters &amp; Main Results'!$B$38-1,0),'Parameters &amp; Main Results'!$B$42:OFFSET('Parameters &amp; Main Results'!$B$42,'Parameters &amp; Main Results'!$B$38-1,0)   )/OFFSET(Z1232,'Parameters &amp; Main Results'!$B$38,0)</f>
        <v>0</v>
      </c>
      <c r="AD1232" s="155">
        <f t="shared" si="4"/>
        <v>-6.8407249934396841E-2</v>
      </c>
      <c r="AE1232" s="252">
        <f t="shared" ca="1" si="1261"/>
        <v>256729.45819999999</v>
      </c>
      <c r="AF1232" s="253">
        <f t="shared" ca="1" si="1263"/>
        <v>0.2398755153840775</v>
      </c>
      <c r="AG1232" s="258">
        <f t="shared" ca="1" si="1264"/>
        <v>0</v>
      </c>
      <c r="AH1232" s="227" t="str">
        <f ca="1">IF(SUM(AG1232:OFFSET(AG1232,(-HoldAggressiveTime-1),0,,))=0,"Defensive","Aggressive")</f>
        <v>Defensive</v>
      </c>
    </row>
    <row r="1233" spans="1:34" ht="15" x14ac:dyDescent="0.2">
      <c r="A1233">
        <f t="shared" si="15"/>
        <v>4</v>
      </c>
      <c r="B1233">
        <f t="shared" si="16"/>
        <v>1973</v>
      </c>
      <c r="C1233" s="70">
        <f t="shared" si="1"/>
        <v>1973.249999999907</v>
      </c>
      <c r="D1233" s="149">
        <f t="shared" si="383"/>
        <v>26815</v>
      </c>
      <c r="E1233" s="151">
        <v>43.7</v>
      </c>
      <c r="F1233" s="152">
        <v>306091.32</v>
      </c>
      <c r="G1233" s="152">
        <v>3321.9931999999999</v>
      </c>
      <c r="H1233" s="152">
        <v>4610.60302409</v>
      </c>
      <c r="I1233" s="152">
        <v>421662.29199022998</v>
      </c>
      <c r="J1233" s="152">
        <v>43.7</v>
      </c>
      <c r="K1233" s="152">
        <v>43.7</v>
      </c>
      <c r="L1233" s="152">
        <v>90.7</v>
      </c>
      <c r="M1233" s="153">
        <v>16.42444347</v>
      </c>
      <c r="N1233" s="17">
        <f t="shared" ref="N1233:T1233" si="1328">F1233/F1232/$E1233*$E1232-1</f>
        <v>-4.4995278512273917E-2</v>
      </c>
      <c r="O1233" s="17">
        <f t="shared" si="1328"/>
        <v>8.5161730906824218E-4</v>
      </c>
      <c r="P1233" s="17">
        <f t="shared" si="1328"/>
        <v>-1.8248283758776074E-3</v>
      </c>
      <c r="Q1233" s="17">
        <f t="shared" si="1328"/>
        <v>-7.4299023641044681E-2</v>
      </c>
      <c r="R1233" s="17">
        <f t="shared" si="1328"/>
        <v>0</v>
      </c>
      <c r="S1233" s="17">
        <f t="shared" si="1328"/>
        <v>0</v>
      </c>
      <c r="T1233" s="17">
        <f t="shared" si="1328"/>
        <v>-1.9130688337125612E-3</v>
      </c>
      <c r="U1233" s="241">
        <v>-3.85E-2</v>
      </c>
      <c r="V1233" s="241">
        <v>5.4199999999999998E-2</v>
      </c>
      <c r="W1233" s="223">
        <f t="shared" ca="1" si="1266"/>
        <v>-3.3713455530744084E-2</v>
      </c>
      <c r="X1233" s="223">
        <f>MMULT(N1233:T1233,'Parameters &amp; Main Results'!$B$12:$B$18)-'Parameters &amp; Main Results'!$B$22/12+MMULT(U1233:V1233,'Parameters &amp; Main Results'!$B$20:$B$21)</f>
        <v>-3.3713455530744084E-2</v>
      </c>
      <c r="Y1233" s="223">
        <f>MMULT(N1233:T1233,'Parameters &amp; Main Results'!$C$12:$C$18)-'Parameters &amp; Main Results'!$C$22/12+MMULT(U1233:V1233,'Parameters &amp; Main Results'!$C$20:$C$21)</f>
        <v>-4.0452255596806375E-2</v>
      </c>
      <c r="Z1233" s="17">
        <f t="shared" ca="1" si="1320"/>
        <v>19.817519379745633</v>
      </c>
      <c r="AA1233" s="70">
        <f ca="1">Z1233/OFFSET(Z1233,'Parameters &amp; Main Results'!$B$38,0)</f>
        <v>12.607002444237574</v>
      </c>
      <c r="AB1233" s="70">
        <f ca="1">SUMPRODUCT(Z1233:OFFSET(Z1233,'Parameters &amp; Main Results'!$B$38-1,0), 'Cash Flow Assist'!$P$11:OFFSET('Cash Flow Assist'!$P$11,'Parameters &amp; Main Results'!$B$38-1,0)  )/OFFSET(Z1233,'Parameters &amp; Main Results'!$B$38,0)</f>
        <v>3472.4691684075087</v>
      </c>
      <c r="AC1233" s="70">
        <f ca="1">SUMPRODUCT(Z1233:OFFSET(Z1233,'Parameters &amp; Main Results'!$B$38-1,0),'Parameters &amp; Main Results'!$B$42:OFFSET('Parameters &amp; Main Results'!$B$42,'Parameters &amp; Main Results'!$B$38-1,0)   )/OFFSET(Z1233,'Parameters &amp; Main Results'!$B$38,0)</f>
        <v>0</v>
      </c>
      <c r="AD1233" s="155">
        <f t="shared" si="4"/>
        <v>-0.1103245251836138</v>
      </c>
      <c r="AE1233" s="252">
        <f t="shared" ca="1" si="1261"/>
        <v>259751.96359999999</v>
      </c>
      <c r="AF1233" s="253">
        <f t="shared" ca="1" si="1263"/>
        <v>0.17839848352930804</v>
      </c>
      <c r="AG1233" s="258">
        <f t="shared" ca="1" si="1264"/>
        <v>0</v>
      </c>
      <c r="AH1233" s="227" t="str">
        <f ca="1">IF(SUM(AG1233:OFFSET(AG1233,(-HoldAggressiveTime-1),0,,))=0,"Defensive","Aggressive")</f>
        <v>Defensive</v>
      </c>
    </row>
    <row r="1234" spans="1:34" ht="15" x14ac:dyDescent="0.2">
      <c r="A1234">
        <f t="shared" si="15"/>
        <v>5</v>
      </c>
      <c r="B1234">
        <f t="shared" si="16"/>
        <v>1973</v>
      </c>
      <c r="C1234" s="70">
        <f t="shared" si="1"/>
        <v>1973.3333333332403</v>
      </c>
      <c r="D1234" s="149">
        <f t="shared" si="383"/>
        <v>26845</v>
      </c>
      <c r="E1234" s="151">
        <v>43.9</v>
      </c>
      <c r="F1234" s="152">
        <v>301079.44919999997</v>
      </c>
      <c r="G1234" s="152">
        <v>3286.1019999999999</v>
      </c>
      <c r="H1234" s="152">
        <v>4634.6550031999996</v>
      </c>
      <c r="I1234" s="152">
        <v>429223.12003167998</v>
      </c>
      <c r="J1234" s="152">
        <v>43.9</v>
      </c>
      <c r="K1234" s="152">
        <v>43.9</v>
      </c>
      <c r="L1234" s="152">
        <v>114.5</v>
      </c>
      <c r="M1234" s="153">
        <v>15.97192027</v>
      </c>
      <c r="N1234" s="17">
        <f t="shared" ref="N1234:T1234" si="1329">F1234/F1233/$E1234*$E1233-1</f>
        <v>-2.0854989160816628E-2</v>
      </c>
      <c r="O1234" s="17">
        <f t="shared" si="1329"/>
        <v>-1.5310703205599019E-2</v>
      </c>
      <c r="P1234" s="17">
        <f t="shared" si="1329"/>
        <v>6.3709187568994352E-4</v>
      </c>
      <c r="Q1234" s="17">
        <f t="shared" si="1329"/>
        <v>1.3293504641787246E-2</v>
      </c>
      <c r="R1234" s="17">
        <f t="shared" si="1329"/>
        <v>0</v>
      </c>
      <c r="S1234" s="17">
        <f t="shared" si="1329"/>
        <v>0</v>
      </c>
      <c r="T1234" s="17">
        <f t="shared" si="1329"/>
        <v>0.25665225919386803</v>
      </c>
      <c r="U1234" s="241">
        <v>-6.3E-2</v>
      </c>
      <c r="V1234" s="241">
        <v>4.1000000000000003E-3</v>
      </c>
      <c r="W1234" s="223">
        <f t="shared" ca="1" si="1266"/>
        <v>-5.9124362187055286E-3</v>
      </c>
      <c r="X1234" s="223">
        <f>MMULT(N1234:T1234,'Parameters &amp; Main Results'!$B$12:$B$18)-'Parameters &amp; Main Results'!$B$22/12+MMULT(U1234:V1234,'Parameters &amp; Main Results'!$B$20:$B$21)</f>
        <v>-5.9124362187055286E-3</v>
      </c>
      <c r="Y1234" s="223">
        <f>MMULT(N1234:T1234,'Parameters &amp; Main Results'!$C$12:$C$18)-'Parameters &amp; Main Results'!$C$22/12+MMULT(U1234:V1234,'Parameters &amp; Main Results'!$C$20:$C$21)</f>
        <v>-2.0342227231961531E-2</v>
      </c>
      <c r="Z1234" s="17">
        <f t="shared" ca="1" si="1320"/>
        <v>20.508946847263235</v>
      </c>
      <c r="AA1234" s="70">
        <f ca="1">Z1234/OFFSET(Z1234,'Parameters &amp; Main Results'!$B$38,0)</f>
        <v>13.023044221020273</v>
      </c>
      <c r="AB1234" s="70">
        <f ca="1">SUMPRODUCT(Z1234:OFFSET(Z1234,'Parameters &amp; Main Results'!$B$38-1,0), 'Cash Flow Assist'!$P$11:OFFSET('Cash Flow Assist'!$P$11,'Parameters &amp; Main Results'!$B$38-1,0)  )/OFFSET(Z1234,'Parameters &amp; Main Results'!$B$38,0)</f>
        <v>3454.5454704566059</v>
      </c>
      <c r="AC1234" s="70">
        <f ca="1">SUMPRODUCT(Z1234:OFFSET(Z1234,'Parameters &amp; Main Results'!$B$38-1,0),'Parameters &amp; Main Results'!$B$42:OFFSET('Parameters &amp; Main Results'!$B$42,'Parameters &amp; Main Results'!$B$38-1,0)   )/OFFSET(Z1234,'Parameters &amp; Main Results'!$B$38,0)</f>
        <v>0</v>
      </c>
      <c r="AD1234" s="155">
        <f t="shared" si="4"/>
        <v>-0.12887869756755388</v>
      </c>
      <c r="AE1234" s="252">
        <f t="shared" ref="AE1234:AE1297" ca="1" si="1330">OFFSET(F1234,-Lookback,0,,)</f>
        <v>270005.47859999997</v>
      </c>
      <c r="AF1234" s="253">
        <f t="shared" ca="1" si="1263"/>
        <v>0.11508644476816184</v>
      </c>
      <c r="AG1234" s="258">
        <f t="shared" ca="1" si="1264"/>
        <v>0</v>
      </c>
      <c r="AH1234" s="227" t="str">
        <f ca="1">IF(SUM(AG1234:OFFSET(AG1234,(-HoldAggressiveTime-1),0,,))=0,"Defensive","Aggressive")</f>
        <v>Defensive</v>
      </c>
    </row>
    <row r="1235" spans="1:34" ht="15" x14ac:dyDescent="0.2">
      <c r="A1235">
        <f t="shared" si="15"/>
        <v>6</v>
      </c>
      <c r="B1235">
        <f t="shared" si="16"/>
        <v>1973</v>
      </c>
      <c r="C1235" s="70">
        <f t="shared" si="1"/>
        <v>1973.4166666665735</v>
      </c>
      <c r="D1235" s="149">
        <f t="shared" si="383"/>
        <v>26876</v>
      </c>
      <c r="E1235" s="151">
        <v>44.2</v>
      </c>
      <c r="F1235" s="152">
        <v>299870.16680000001</v>
      </c>
      <c r="G1235" s="152">
        <v>3302.7244999999998</v>
      </c>
      <c r="H1235" s="152">
        <v>4659.2186747100004</v>
      </c>
      <c r="I1235" s="152">
        <v>435420.86921495001</v>
      </c>
      <c r="J1235" s="152">
        <v>44.2</v>
      </c>
      <c r="K1235" s="152">
        <v>44.2</v>
      </c>
      <c r="L1235" s="152">
        <v>123.5</v>
      </c>
      <c r="M1235" s="153">
        <v>15.521721769999999</v>
      </c>
      <c r="N1235" s="17">
        <f t="shared" ref="N1235:T1235" si="1331">F1235/F1234/$E1235*$E1234-1</f>
        <v>-1.0776558422799676E-2</v>
      </c>
      <c r="O1235" s="17">
        <f t="shared" si="1331"/>
        <v>-1.7632386720488613E-3</v>
      </c>
      <c r="P1235" s="17">
        <f t="shared" si="1331"/>
        <v>-1.52330316891236E-3</v>
      </c>
      <c r="Q1235" s="17">
        <f t="shared" si="1331"/>
        <v>7.5541222403534558E-3</v>
      </c>
      <c r="R1235" s="17">
        <f t="shared" si="1331"/>
        <v>0</v>
      </c>
      <c r="S1235" s="17">
        <f t="shared" si="1331"/>
        <v>0</v>
      </c>
      <c r="T1235" s="17">
        <f t="shared" si="1331"/>
        <v>7.1281787824299947E-2</v>
      </c>
      <c r="U1235" s="241">
        <v>-2.8500000000000001E-2</v>
      </c>
      <c r="V1235" s="241">
        <v>1.1900000000000001E-2</v>
      </c>
      <c r="W1235" s="223">
        <f t="shared" ca="1" si="1266"/>
        <v>-4.9126438269611944E-3</v>
      </c>
      <c r="X1235" s="223">
        <f>MMULT(N1235:T1235,'Parameters &amp; Main Results'!$B$12:$B$18)-'Parameters &amp; Main Results'!$B$22/12+MMULT(U1235:V1235,'Parameters &amp; Main Results'!$B$20:$B$21)</f>
        <v>-4.9126438269611944E-3</v>
      </c>
      <c r="Y1235" s="223">
        <f>MMULT(N1235:T1235,'Parameters &amp; Main Results'!$C$12:$C$18)-'Parameters &amp; Main Results'!$C$22/12+MMULT(U1235:V1235,'Parameters &amp; Main Results'!$C$20:$C$21)</f>
        <v>-9.9168931143912634E-3</v>
      </c>
      <c r="Z1235" s="17">
        <f t="shared" ca="1" si="1320"/>
        <v>20.630925880665512</v>
      </c>
      <c r="AA1235" s="70">
        <f ca="1">Z1235/OFFSET(Z1235,'Parameters &amp; Main Results'!$B$38,0)</f>
        <v>13.319657009065111</v>
      </c>
      <c r="AB1235" s="70">
        <f ca="1">SUMPRODUCT(Z1235:OFFSET(Z1235,'Parameters &amp; Main Results'!$B$38-1,0), 'Cash Flow Assist'!$P$11:OFFSET('Cash Flow Assist'!$P$11,'Parameters &amp; Main Results'!$B$38-1,0)  )/OFFSET(Z1235,'Parameters &amp; Main Results'!$B$38,0)</f>
        <v>3500.1120293570002</v>
      </c>
      <c r="AC1235" s="70">
        <f ca="1">SUMPRODUCT(Z1235:OFFSET(Z1235,'Parameters &amp; Main Results'!$B$38-1,0),'Parameters &amp; Main Results'!$B$42:OFFSET('Parameters &amp; Main Results'!$B$42,'Parameters &amp; Main Results'!$B$38-1,0)   )/OFFSET(Z1235,'Parameters &amp; Main Results'!$B$38,0)</f>
        <v>0</v>
      </c>
      <c r="AD1235" s="155">
        <f t="shared" si="4"/>
        <v>-0.13826638717656248</v>
      </c>
      <c r="AE1235" s="252">
        <f t="shared" ca="1" si="1330"/>
        <v>280498.14990000002</v>
      </c>
      <c r="AF1235" s="253">
        <f t="shared" ref="AF1235:AF1298" ca="1" si="1332">(F1235-AE1235)/AE1235</f>
        <v>6.9062904361067184E-2</v>
      </c>
      <c r="AG1235" s="258">
        <f t="shared" ref="AG1235:AG1298" ca="1" si="1333">IF(AF1235&gt;MktDrop,0,1)</f>
        <v>0</v>
      </c>
      <c r="AH1235" s="227" t="str">
        <f ca="1">IF(SUM(AG1235:OFFSET(AG1235,(-HoldAggressiveTime-1),0,,))=0,"Defensive","Aggressive")</f>
        <v>Defensive</v>
      </c>
    </row>
    <row r="1236" spans="1:34" ht="15" x14ac:dyDescent="0.2">
      <c r="A1236">
        <f t="shared" si="15"/>
        <v>7</v>
      </c>
      <c r="B1236">
        <f t="shared" si="16"/>
        <v>1973</v>
      </c>
      <c r="C1236" s="70">
        <f t="shared" si="1"/>
        <v>1973.4999999999068</v>
      </c>
      <c r="D1236" s="149">
        <f t="shared" si="383"/>
        <v>26907</v>
      </c>
      <c r="E1236" s="151">
        <v>44.2</v>
      </c>
      <c r="F1236" s="152">
        <v>312043.16320000001</v>
      </c>
      <c r="G1236" s="152">
        <v>3208.3542000000002</v>
      </c>
      <c r="H1236" s="152">
        <v>4687.1351599400004</v>
      </c>
      <c r="I1236" s="152">
        <v>435922.55796136003</v>
      </c>
      <c r="J1236" s="152">
        <v>44.2</v>
      </c>
      <c r="K1236" s="152">
        <v>44.2</v>
      </c>
      <c r="L1236" s="152">
        <v>115.2</v>
      </c>
      <c r="M1236" s="153">
        <v>16.252965029999999</v>
      </c>
      <c r="N1236" s="17">
        <f t="shared" ref="N1236:T1236" si="1334">F1236/F1235/$E1236*$E1235-1</f>
        <v>4.0594222926213508E-2</v>
      </c>
      <c r="O1236" s="17">
        <f t="shared" si="1334"/>
        <v>-2.857347017591072E-2</v>
      </c>
      <c r="P1236" s="17">
        <f t="shared" si="1334"/>
        <v>5.9916666675314811E-3</v>
      </c>
      <c r="Q1236" s="17">
        <f t="shared" si="1334"/>
        <v>1.1521926987894116E-3</v>
      </c>
      <c r="R1236" s="17">
        <f t="shared" si="1334"/>
        <v>0</v>
      </c>
      <c r="S1236" s="17">
        <f t="shared" si="1334"/>
        <v>0</v>
      </c>
      <c r="T1236" s="17">
        <f t="shared" si="1334"/>
        <v>-6.7206477732793535E-2</v>
      </c>
      <c r="U1236" s="241">
        <v>7.9699999999999993E-2</v>
      </c>
      <c r="V1236" s="241">
        <v>-5.2600000000000001E-2</v>
      </c>
      <c r="W1236" s="223">
        <f t="shared" ref="W1236:W1299" ca="1" si="1335">IFERROR(IF(AH1236="Aggressive",Y1236,X1236),0)</f>
        <v>2.132898260617164E-2</v>
      </c>
      <c r="X1236" s="223">
        <f>MMULT(N1236:T1236,'Parameters &amp; Main Results'!$B$12:$B$18)-'Parameters &amp; Main Results'!$B$22/12+MMULT(U1236:V1236,'Parameters &amp; Main Results'!$B$20:$B$21)</f>
        <v>2.132898260617164E-2</v>
      </c>
      <c r="Y1236" s="223">
        <f>MMULT(N1236:T1236,'Parameters &amp; Main Results'!$C$12:$C$18)-'Parameters &amp; Main Results'!$C$22/12+MMULT(U1236:V1236,'Parameters &amp; Main Results'!$C$20:$C$21)</f>
        <v>3.3635786949334417E-2</v>
      </c>
      <c r="Z1236" s="17">
        <f t="shared" ca="1" si="1320"/>
        <v>20.732778637655542</v>
      </c>
      <c r="AA1236" s="70">
        <f ca="1">Z1236/OFFSET(Z1236,'Parameters &amp; Main Results'!$B$38,0)</f>
        <v>13.398988649575699</v>
      </c>
      <c r="AB1236" s="70">
        <f ca="1">SUMPRODUCT(Z1236:OFFSET(Z1236,'Parameters &amp; Main Results'!$B$38-1,0), 'Cash Flow Assist'!$P$11:OFFSET('Cash Flow Assist'!$P$11,'Parameters &amp; Main Results'!$B$38-1,0)  )/OFFSET(Z1236,'Parameters &amp; Main Results'!$B$38,0)</f>
        <v>3491.3292686089999</v>
      </c>
      <c r="AC1236" s="70">
        <f ca="1">SUMPRODUCT(Z1236:OFFSET(Z1236,'Parameters &amp; Main Results'!$B$38-1,0),'Parameters &amp; Main Results'!$B$42:OFFSET('Parameters &amp; Main Results'!$B$42,'Parameters &amp; Main Results'!$B$38-1,0)   )/OFFSET(Z1236,'Parameters &amp; Main Results'!$B$38,0)</f>
        <v>0</v>
      </c>
      <c r="AD1236" s="155">
        <f t="shared" si="4"/>
        <v>-0.10328498079459647</v>
      </c>
      <c r="AE1236" s="252">
        <f t="shared" ca="1" si="1330"/>
        <v>269537.83039999998</v>
      </c>
      <c r="AF1236" s="253">
        <f t="shared" ca="1" si="1332"/>
        <v>0.15769709482680483</v>
      </c>
      <c r="AG1236" s="258">
        <f t="shared" ca="1" si="1333"/>
        <v>0</v>
      </c>
      <c r="AH1236" s="227" t="str">
        <f ca="1">IF(SUM(AG1236:OFFSET(AG1236,(-HoldAggressiveTime-1),0,,))=0,"Defensive","Aggressive")</f>
        <v>Defensive</v>
      </c>
    </row>
    <row r="1237" spans="1:34" ht="15" x14ac:dyDescent="0.2">
      <c r="A1237">
        <f t="shared" si="15"/>
        <v>8</v>
      </c>
      <c r="B1237">
        <f t="shared" si="16"/>
        <v>1973</v>
      </c>
      <c r="C1237" s="70">
        <f t="shared" si="1"/>
        <v>1973.58333333324</v>
      </c>
      <c r="D1237" s="149">
        <f t="shared" si="383"/>
        <v>26937</v>
      </c>
      <c r="E1237" s="151">
        <v>45</v>
      </c>
      <c r="F1237" s="152">
        <v>301382.56520000001</v>
      </c>
      <c r="G1237" s="152">
        <v>3269.5751</v>
      </c>
      <c r="H1237" s="152">
        <v>4718.4217871299998</v>
      </c>
      <c r="I1237" s="152">
        <v>412544.33566982998</v>
      </c>
      <c r="J1237" s="152">
        <v>45</v>
      </c>
      <c r="K1237" s="152">
        <v>45</v>
      </c>
      <c r="L1237" s="152">
        <v>104</v>
      </c>
      <c r="M1237" s="153">
        <v>15.344737370000001</v>
      </c>
      <c r="N1237" s="17">
        <f t="shared" ref="N1237:T1237" si="1336">F1237/F1236/$E1237*$E1236-1</f>
        <v>-5.1334277303026088E-2</v>
      </c>
      <c r="O1237" s="17">
        <f t="shared" si="1336"/>
        <v>9.6470659144931581E-4</v>
      </c>
      <c r="P1237" s="17">
        <f t="shared" si="1336"/>
        <v>-1.1221444444989181E-2</v>
      </c>
      <c r="Q1237" s="17">
        <f t="shared" si="1336"/>
        <v>-7.0453669473263481E-2</v>
      </c>
      <c r="R1237" s="17">
        <f t="shared" si="1336"/>
        <v>0</v>
      </c>
      <c r="S1237" s="17">
        <f t="shared" si="1336"/>
        <v>0</v>
      </c>
      <c r="T1237" s="17">
        <f t="shared" si="1336"/>
        <v>-0.1132716049382716</v>
      </c>
      <c r="U1237" s="241">
        <v>-2.0199999999999999E-2</v>
      </c>
      <c r="V1237" s="241">
        <v>1.06E-2</v>
      </c>
      <c r="W1237" s="223">
        <f t="shared" ca="1" si="1335"/>
        <v>-4.4013013572559954E-2</v>
      </c>
      <c r="X1237" s="223">
        <f>MMULT(N1237:T1237,'Parameters &amp; Main Results'!$B$12:$B$18)-'Parameters &amp; Main Results'!$B$22/12+MMULT(U1237:V1237,'Parameters &amp; Main Results'!$B$20:$B$21)</f>
        <v>-4.4013013572559954E-2</v>
      </c>
      <c r="Y1237" s="223">
        <f>MMULT(N1237:T1237,'Parameters &amp; Main Results'!$C$12:$C$18)-'Parameters &amp; Main Results'!$C$22/12+MMULT(U1237:V1237,'Parameters &amp; Main Results'!$C$20:$C$21)</f>
        <v>-4.6146045580245217E-2</v>
      </c>
      <c r="Z1237" s="17">
        <f t="shared" ca="1" si="1320"/>
        <v>20.299804461389876</v>
      </c>
      <c r="AA1237" s="70">
        <f ca="1">Z1237/OFFSET(Z1237,'Parameters &amp; Main Results'!$B$38,0)</f>
        <v>13.429944714016877</v>
      </c>
      <c r="AB1237" s="70">
        <f ca="1">SUMPRODUCT(Z1237:OFFSET(Z1237,'Parameters &amp; Main Results'!$B$38-1,0), 'Cash Flow Assist'!$P$11:OFFSET('Cash Flow Assist'!$P$11,'Parameters &amp; Main Results'!$B$38-1,0)  )/OFFSET(Z1237,'Parameters &amp; Main Results'!$B$38,0)</f>
        <v>3561.3412260192108</v>
      </c>
      <c r="AC1237" s="70">
        <f ca="1">SUMPRODUCT(Z1237:OFFSET(Z1237,'Parameters &amp; Main Results'!$B$38-1,0),'Parameters &amp; Main Results'!$B$42:OFFSET('Parameters &amp; Main Results'!$B$42,'Parameters &amp; Main Results'!$B$38-1,0)   )/OFFSET(Z1237,'Parameters &amp; Main Results'!$B$38,0)</f>
        <v>0</v>
      </c>
      <c r="AD1237" s="155">
        <f t="shared" si="4"/>
        <v>-0.14931719825227507</v>
      </c>
      <c r="AE1237" s="252">
        <f t="shared" ca="1" si="1330"/>
        <v>270426.25050000002</v>
      </c>
      <c r="AF1237" s="253">
        <f t="shared" ca="1" si="1332"/>
        <v>0.11447229935246241</v>
      </c>
      <c r="AG1237" s="258">
        <f t="shared" ca="1" si="1333"/>
        <v>0</v>
      </c>
      <c r="AH1237" s="227" t="str">
        <f ca="1">IF(SUM(AG1237:OFFSET(AG1237,(-HoldAggressiveTime-1),0,,))=0,"Defensive","Aggressive")</f>
        <v>Defensive</v>
      </c>
    </row>
    <row r="1238" spans="1:34" ht="15" x14ac:dyDescent="0.2">
      <c r="A1238">
        <f t="shared" si="15"/>
        <v>9</v>
      </c>
      <c r="B1238">
        <f t="shared" si="16"/>
        <v>1973</v>
      </c>
      <c r="C1238" s="70">
        <f t="shared" si="1"/>
        <v>1973.6666666665733</v>
      </c>
      <c r="D1238" s="149">
        <f t="shared" si="383"/>
        <v>26968</v>
      </c>
      <c r="E1238" s="151">
        <v>45.2</v>
      </c>
      <c r="F1238" s="152">
        <v>314255.66889999999</v>
      </c>
      <c r="G1238" s="152">
        <v>3372.1895</v>
      </c>
      <c r="H1238" s="152">
        <v>4752.5123845500002</v>
      </c>
      <c r="I1238" s="152">
        <v>420363.10745353001</v>
      </c>
      <c r="J1238" s="152">
        <v>45.2</v>
      </c>
      <c r="K1238" s="152">
        <v>45.2</v>
      </c>
      <c r="L1238" s="152">
        <v>100.25</v>
      </c>
      <c r="M1238" s="153">
        <v>15.85779492</v>
      </c>
      <c r="N1238" s="17">
        <f t="shared" ref="N1238:T1238" si="1337">F1238/F1237/$E1238*$E1237-1</f>
        <v>3.8099721804039755E-2</v>
      </c>
      <c r="O1238" s="17">
        <f t="shared" si="1337"/>
        <v>2.6820979742023354E-2</v>
      </c>
      <c r="P1238" s="17">
        <f t="shared" si="1337"/>
        <v>2.7682522140743959E-3</v>
      </c>
      <c r="Q1238" s="17">
        <f t="shared" si="1337"/>
        <v>1.4443921582950825E-2</v>
      </c>
      <c r="R1238" s="17">
        <f t="shared" si="1337"/>
        <v>0</v>
      </c>
      <c r="S1238" s="17">
        <f t="shared" si="1337"/>
        <v>0</v>
      </c>
      <c r="T1238" s="17">
        <f t="shared" si="1337"/>
        <v>-4.0322923757658335E-2</v>
      </c>
      <c r="U1238" s="241">
        <v>2.93E-2</v>
      </c>
      <c r="V1238" s="241">
        <v>2.24E-2</v>
      </c>
      <c r="W1238" s="223">
        <f t="shared" ca="1" si="1335"/>
        <v>3.1881174446884895E-2</v>
      </c>
      <c r="X1238" s="223">
        <f>MMULT(N1238:T1238,'Parameters &amp; Main Results'!$B$12:$B$18)-'Parameters &amp; Main Results'!$B$22/12+MMULT(U1238:V1238,'Parameters &amp; Main Results'!$B$20:$B$21)</f>
        <v>3.1881174446884895E-2</v>
      </c>
      <c r="Y1238" s="223">
        <f>MMULT(N1238:T1238,'Parameters &amp; Main Results'!$C$12:$C$18)-'Parameters &amp; Main Results'!$C$22/12+MMULT(U1238:V1238,'Parameters &amp; Main Results'!$C$20:$C$21)</f>
        <v>3.6930180931171452E-2</v>
      </c>
      <c r="Z1238" s="17">
        <f t="shared" ca="1" si="1320"/>
        <v>21.234394138827163</v>
      </c>
      <c r="AA1238" s="70">
        <f ca="1">Z1238/OFFSET(Z1238,'Parameters &amp; Main Results'!$B$38,0)</f>
        <v>14.396383137105008</v>
      </c>
      <c r="AB1238" s="70">
        <f ca="1">SUMPRODUCT(Z1238:OFFSET(Z1238,'Parameters &amp; Main Results'!$B$38-1,0), 'Cash Flow Assist'!$P$11:OFFSET('Cash Flow Assist'!$P$11,'Parameters &amp; Main Results'!$B$38-1,0)  )/OFFSET(Z1238,'Parameters &amp; Main Results'!$B$38,0)</f>
        <v>3636.857580240649</v>
      </c>
      <c r="AC1238" s="70">
        <f ca="1">SUMPRODUCT(Z1238:OFFSET(Z1238,'Parameters &amp; Main Results'!$B$38-1,0),'Parameters &amp; Main Results'!$B$42:OFFSET('Parameters &amp; Main Results'!$B$42,'Parameters &amp; Main Results'!$B$38-1,0)   )/OFFSET(Z1238,'Parameters &amp; Main Results'!$B$38,0)</f>
        <v>0</v>
      </c>
      <c r="AD1238" s="155">
        <f t="shared" si="4"/>
        <v>-0.11690642016220565</v>
      </c>
      <c r="AE1238" s="252">
        <f t="shared" ca="1" si="1330"/>
        <v>259948.98149999999</v>
      </c>
      <c r="AF1238" s="253">
        <f t="shared" ca="1" si="1332"/>
        <v>0.20891286854301447</v>
      </c>
      <c r="AG1238" s="258">
        <f t="shared" ca="1" si="1333"/>
        <v>0</v>
      </c>
      <c r="AH1238" s="227" t="str">
        <f ca="1">IF(SUM(AG1238:OFFSET(AG1238,(-HoldAggressiveTime-1),0,,))=0,"Defensive","Aggressive")</f>
        <v>Defensive</v>
      </c>
    </row>
    <row r="1239" spans="1:34" ht="15" x14ac:dyDescent="0.2">
      <c r="A1239">
        <f t="shared" si="15"/>
        <v>10</v>
      </c>
      <c r="B1239">
        <f t="shared" si="16"/>
        <v>1973</v>
      </c>
      <c r="C1239" s="70">
        <f t="shared" si="1"/>
        <v>1973.7499999999065</v>
      </c>
      <c r="D1239" s="149">
        <f t="shared" si="383"/>
        <v>26998</v>
      </c>
      <c r="E1239" s="151">
        <v>45.6</v>
      </c>
      <c r="F1239" s="152">
        <v>314665.92589999997</v>
      </c>
      <c r="G1239" s="152">
        <v>3437.9367999999999</v>
      </c>
      <c r="H1239" s="152">
        <v>4785.3443242699996</v>
      </c>
      <c r="I1239" s="152">
        <v>428593.64264231001</v>
      </c>
      <c r="J1239" s="152">
        <v>45.6</v>
      </c>
      <c r="K1239" s="152">
        <v>45.6</v>
      </c>
      <c r="L1239" s="152">
        <v>97.25</v>
      </c>
      <c r="M1239" s="153">
        <v>15.694669230000001</v>
      </c>
      <c r="N1239" s="17">
        <f t="shared" ref="N1239:T1239" si="1338">F1239/F1238/$E1239*$E1238-1</f>
        <v>-7.4778934884488502E-3</v>
      </c>
      <c r="O1239" s="17">
        <f t="shared" si="1338"/>
        <v>1.0553961943456258E-2</v>
      </c>
      <c r="P1239" s="17">
        <f t="shared" si="1338"/>
        <v>-1.9241959071142345E-3</v>
      </c>
      <c r="Q1239" s="17">
        <f t="shared" si="1338"/>
        <v>1.0635904419282749E-2</v>
      </c>
      <c r="R1239" s="17">
        <f t="shared" si="1338"/>
        <v>0</v>
      </c>
      <c r="S1239" s="17">
        <f t="shared" si="1338"/>
        <v>0</v>
      </c>
      <c r="T1239" s="17">
        <f t="shared" si="1338"/>
        <v>-3.8434615216345169E-2</v>
      </c>
      <c r="U1239" s="241">
        <v>-2.8E-3</v>
      </c>
      <c r="V1239" s="241">
        <v>1.6E-2</v>
      </c>
      <c r="W1239" s="223">
        <f t="shared" ca="1" si="1335"/>
        <v>-5.4610251551293126E-3</v>
      </c>
      <c r="X1239" s="223">
        <f>MMULT(N1239:T1239,'Parameters &amp; Main Results'!$B$12:$B$18)-'Parameters &amp; Main Results'!$B$22/12+MMULT(U1239:V1239,'Parameters &amp; Main Results'!$B$20:$B$21)</f>
        <v>-5.4610251551293126E-3</v>
      </c>
      <c r="Y1239" s="223">
        <f>MMULT(N1239:T1239,'Parameters &amp; Main Results'!$C$12:$C$18)-'Parameters &amp; Main Results'!$C$22/12+MMULT(U1239:V1239,'Parameters &amp; Main Results'!$C$20:$C$21)</f>
        <v>-5.7163746119250061E-3</v>
      </c>
      <c r="Z1239" s="17">
        <f t="shared" ca="1" si="1320"/>
        <v>20.578332723444973</v>
      </c>
      <c r="AA1239" s="70">
        <f ca="1">Z1239/OFFSET(Z1239,'Parameters &amp; Main Results'!$B$38,0)</f>
        <v>13.956608119727196</v>
      </c>
      <c r="AB1239" s="70">
        <f ca="1">SUMPRODUCT(Z1239:OFFSET(Z1239,'Parameters &amp; Main Results'!$B$38-1,0), 'Cash Flow Assist'!$P$11:OFFSET('Cash Flow Assist'!$P$11,'Parameters &amp; Main Results'!$B$38-1,0)  )/OFFSET(Z1239,'Parameters &amp; Main Results'!$B$38,0)</f>
        <v>3624.7644709635829</v>
      </c>
      <c r="AC1239" s="70">
        <f ca="1">SUMPRODUCT(Z1239:OFFSET(Z1239,'Parameters &amp; Main Results'!$B$38-1,0),'Parameters &amp; Main Results'!$B$42:OFFSET('Parameters &amp; Main Results'!$B$42,'Parameters &amp; Main Results'!$B$38-1,0)   )/OFFSET(Z1239,'Parameters &amp; Main Results'!$B$38,0)</f>
        <v>0</v>
      </c>
      <c r="AD1239" s="155">
        <f t="shared" si="4"/>
        <v>-0.12351009989256567</v>
      </c>
      <c r="AE1239" s="252">
        <f t="shared" ca="1" si="1330"/>
        <v>270032.21120000002</v>
      </c>
      <c r="AF1239" s="253">
        <f t="shared" ca="1" si="1332"/>
        <v>0.1652903351850194</v>
      </c>
      <c r="AG1239" s="258">
        <f t="shared" ca="1" si="1333"/>
        <v>0</v>
      </c>
      <c r="AH1239" s="227" t="str">
        <f ca="1">IF(SUM(AG1239:OFFSET(AG1239,(-HoldAggressiveTime-1),0,,))=0,"Defensive","Aggressive")</f>
        <v>Defensive</v>
      </c>
    </row>
    <row r="1240" spans="1:34" ht="15" x14ac:dyDescent="0.2">
      <c r="A1240">
        <f t="shared" si="15"/>
        <v>11</v>
      </c>
      <c r="B1240">
        <f t="shared" si="16"/>
        <v>1973</v>
      </c>
      <c r="C1240" s="70">
        <f t="shared" si="1"/>
        <v>1973.8333333332398</v>
      </c>
      <c r="D1240" s="149">
        <f t="shared" si="383"/>
        <v>27029</v>
      </c>
      <c r="E1240" s="151">
        <v>45.9</v>
      </c>
      <c r="F1240" s="152">
        <v>279655.69510000001</v>
      </c>
      <c r="G1240" s="152">
        <v>3462.1145000000001</v>
      </c>
      <c r="H1240" s="152">
        <v>4814.1361459500004</v>
      </c>
      <c r="I1240" s="152">
        <v>358641.19290675002</v>
      </c>
      <c r="J1240" s="152">
        <v>45.9</v>
      </c>
      <c r="K1240" s="152">
        <v>45.9</v>
      </c>
      <c r="L1240" s="152">
        <v>100.25</v>
      </c>
      <c r="M1240" s="153">
        <v>13.784226090000001</v>
      </c>
      <c r="N1240" s="17">
        <f t="shared" ref="N1240:T1240" si="1339">F1240/F1239/$E1240*$E1239-1</f>
        <v>-0.11707033640611142</v>
      </c>
      <c r="O1240" s="17">
        <f t="shared" si="1339"/>
        <v>4.5070655562828854E-4</v>
      </c>
      <c r="P1240" s="17">
        <f t="shared" si="1339"/>
        <v>-5.5860566539256418E-4</v>
      </c>
      <c r="Q1240" s="17">
        <f t="shared" si="1339"/>
        <v>-0.16868311292301197</v>
      </c>
      <c r="R1240" s="17">
        <f t="shared" si="1339"/>
        <v>0</v>
      </c>
      <c r="S1240" s="17">
        <f t="shared" si="1339"/>
        <v>0</v>
      </c>
      <c r="T1240" s="17">
        <f t="shared" si="1339"/>
        <v>2.4110758270746269E-2</v>
      </c>
      <c r="U1240" s="241">
        <v>-7.7200000000000005E-2</v>
      </c>
      <c r="V1240" s="241">
        <v>3.9899999999999998E-2</v>
      </c>
      <c r="W1240" s="223">
        <f t="shared" ca="1" si="1335"/>
        <v>-8.6548739746587264E-2</v>
      </c>
      <c r="X1240" s="223">
        <f>MMULT(N1240:T1240,'Parameters &amp; Main Results'!$B$12:$B$18)-'Parameters &amp; Main Results'!$B$22/12+MMULT(U1240:V1240,'Parameters &amp; Main Results'!$B$20:$B$21)</f>
        <v>-8.6548739746587264E-2</v>
      </c>
      <c r="Y1240" s="223">
        <f>MMULT(N1240:T1240,'Parameters &amp; Main Results'!$C$12:$C$18)-'Parameters &amp; Main Results'!$C$22/12+MMULT(U1240:V1240,'Parameters &amp; Main Results'!$C$20:$C$21)</f>
        <v>-0.10535989877660411</v>
      </c>
      <c r="Z1240" s="17">
        <f t="shared" ca="1" si="1320"/>
        <v>20.691328589364542</v>
      </c>
      <c r="AA1240" s="70">
        <f ca="1">Z1240/OFFSET(Z1240,'Parameters &amp; Main Results'!$B$38,0)</f>
        <v>13.284088119042208</v>
      </c>
      <c r="AB1240" s="70">
        <f ca="1">SUMPRODUCT(Z1240:OFFSET(Z1240,'Parameters &amp; Main Results'!$B$38-1,0), 'Cash Flow Assist'!$P$11:OFFSET('Cash Flow Assist'!$P$11,'Parameters &amp; Main Results'!$B$38-1,0)  )/OFFSET(Z1240,'Parameters &amp; Main Results'!$B$38,0)</f>
        <v>3418.9937733879424</v>
      </c>
      <c r="AC1240" s="70">
        <f ca="1">SUMPRODUCT(Z1240:OFFSET(Z1240,'Parameters &amp; Main Results'!$B$38-1,0),'Parameters &amp; Main Results'!$B$42:OFFSET('Parameters &amp; Main Results'!$B$42,'Parameters &amp; Main Results'!$B$38-1,0)   )/OFFSET(Z1240,'Parameters &amp; Main Results'!$B$38,0)</f>
        <v>0</v>
      </c>
      <c r="AD1240" s="155">
        <f t="shared" si="4"/>
        <v>-0.22612106735470205</v>
      </c>
      <c r="AE1240" s="252">
        <f t="shared" ca="1" si="1330"/>
        <v>268852.40019999997</v>
      </c>
      <c r="AF1240" s="253">
        <f t="shared" ca="1" si="1332"/>
        <v>4.0182995918814336E-2</v>
      </c>
      <c r="AG1240" s="258">
        <f t="shared" ca="1" si="1333"/>
        <v>0</v>
      </c>
      <c r="AH1240" s="227" t="str">
        <f ca="1">IF(SUM(AG1240:OFFSET(AG1240,(-HoldAggressiveTime-1),0,,))=0,"Defensive","Aggressive")</f>
        <v>Defensive</v>
      </c>
    </row>
    <row r="1241" spans="1:34" ht="15" x14ac:dyDescent="0.2">
      <c r="A1241">
        <f t="shared" si="15"/>
        <v>12</v>
      </c>
      <c r="B1241">
        <f t="shared" si="16"/>
        <v>1973</v>
      </c>
      <c r="C1241" s="70">
        <f t="shared" si="1"/>
        <v>1973.9166666665731</v>
      </c>
      <c r="D1241" s="149">
        <f t="shared" si="383"/>
        <v>27060</v>
      </c>
      <c r="E1241" s="151">
        <v>46.3</v>
      </c>
      <c r="F1241" s="152">
        <v>285109.12479999999</v>
      </c>
      <c r="G1241" s="152">
        <v>3429.5578999999998</v>
      </c>
      <c r="H1241" s="152">
        <v>4845.5483843100001</v>
      </c>
      <c r="I1241" s="152">
        <v>342473.56311672</v>
      </c>
      <c r="J1241" s="152">
        <v>46.3</v>
      </c>
      <c r="K1241" s="152">
        <v>46.3</v>
      </c>
      <c r="L1241" s="152">
        <v>112.25</v>
      </c>
      <c r="M1241" s="153">
        <v>13.88768001</v>
      </c>
      <c r="N1241" s="17">
        <f t="shared" ref="N1241:T1241" si="1340">F1241/F1240/$E1241*$E1240-1</f>
        <v>1.0692733835875101E-2</v>
      </c>
      <c r="O1241" s="17">
        <f t="shared" si="1340"/>
        <v>-1.7961742725495E-2</v>
      </c>
      <c r="P1241" s="17">
        <f t="shared" si="1340"/>
        <v>-2.1706803439917044E-3</v>
      </c>
      <c r="Q1241" s="17">
        <f t="shared" si="1340"/>
        <v>-5.3330083255496485E-2</v>
      </c>
      <c r="R1241" s="17">
        <f t="shared" si="1340"/>
        <v>0</v>
      </c>
      <c r="S1241" s="17">
        <f t="shared" si="1340"/>
        <v>0</v>
      </c>
      <c r="T1241" s="17">
        <f t="shared" si="1340"/>
        <v>0.1100273075410827</v>
      </c>
      <c r="U1241" s="241">
        <v>-5.3699999999999998E-2</v>
      </c>
      <c r="V1241" s="241">
        <v>3.9399999999999998E-2</v>
      </c>
      <c r="W1241" s="223">
        <f t="shared" ca="1" si="1335"/>
        <v>9.8869005421947983E-3</v>
      </c>
      <c r="X1241" s="223">
        <f>MMULT(N1241:T1241,'Parameters &amp; Main Results'!$B$12:$B$18)-'Parameters &amp; Main Results'!$B$22/12+MMULT(U1241:V1241,'Parameters &amp; Main Results'!$B$20:$B$21)</f>
        <v>9.8869005421947983E-3</v>
      </c>
      <c r="Y1241" s="223">
        <f>MMULT(N1241:T1241,'Parameters &amp; Main Results'!$C$12:$C$18)-'Parameters &amp; Main Results'!$C$22/12+MMULT(U1241:V1241,'Parameters &amp; Main Results'!$C$20:$C$21)</f>
        <v>7.7856195130714253E-3</v>
      </c>
      <c r="Z1241" s="17">
        <f t="shared" ca="1" si="1320"/>
        <v>22.651814595585847</v>
      </c>
      <c r="AA1241" s="70">
        <f ca="1">Z1241/OFFSET(Z1241,'Parameters &amp; Main Results'!$B$38,0)</f>
        <v>14.80701174808633</v>
      </c>
      <c r="AB1241" s="70">
        <f ca="1">SUMPRODUCT(Z1241:OFFSET(Z1241,'Parameters &amp; Main Results'!$B$38-1,0), 'Cash Flow Assist'!$P$11:OFFSET('Cash Flow Assist'!$P$11,'Parameters &amp; Main Results'!$B$38-1,0)  )/OFFSET(Z1241,'Parameters &amp; Main Results'!$B$38,0)</f>
        <v>3468.615637531479</v>
      </c>
      <c r="AC1241" s="70">
        <f ca="1">SUMPRODUCT(Z1241:OFFSET(Z1241,'Parameters &amp; Main Results'!$B$38-1,0),'Parameters &amp; Main Results'!$B$42:OFFSET('Parameters &amp; Main Results'!$B$42,'Parameters &amp; Main Results'!$B$38-1,0)   )/OFFSET(Z1241,'Parameters &amp; Main Results'!$B$38,0)</f>
        <v>0</v>
      </c>
      <c r="AD1241" s="155">
        <f t="shared" si="4"/>
        <v>-0.21784618590673477</v>
      </c>
      <c r="AE1241" s="252">
        <f t="shared" ca="1" si="1330"/>
        <v>258315.89980000001</v>
      </c>
      <c r="AF1241" s="253">
        <f t="shared" ca="1" si="1332"/>
        <v>0.1037227093676561</v>
      </c>
      <c r="AG1241" s="258">
        <f t="shared" ca="1" si="1333"/>
        <v>0</v>
      </c>
      <c r="AH1241" s="227" t="str">
        <f ca="1">IF(SUM(AG1241:OFFSET(AG1241,(-HoldAggressiveTime-1),0,,))=0,"Defensive","Aggressive")</f>
        <v>Defensive</v>
      </c>
    </row>
    <row r="1242" spans="1:34" ht="15" x14ac:dyDescent="0.2">
      <c r="A1242">
        <f t="shared" si="15"/>
        <v>1</v>
      </c>
      <c r="B1242">
        <f t="shared" si="16"/>
        <v>1974</v>
      </c>
      <c r="C1242" s="70">
        <f t="shared" si="1"/>
        <v>1973.9999999999063</v>
      </c>
      <c r="D1242" s="149">
        <f t="shared" si="383"/>
        <v>27088</v>
      </c>
      <c r="E1242" s="151">
        <v>46.8</v>
      </c>
      <c r="F1242" s="152">
        <v>283082.20770000003</v>
      </c>
      <c r="G1242" s="152">
        <v>3424.788</v>
      </c>
      <c r="H1242" s="152">
        <v>4875.63116386</v>
      </c>
      <c r="I1242" s="152">
        <v>358167.90163655003</v>
      </c>
      <c r="J1242" s="152">
        <v>46.8</v>
      </c>
      <c r="K1242" s="152">
        <v>46.8</v>
      </c>
      <c r="L1242" s="152">
        <v>133.25</v>
      </c>
      <c r="M1242" s="153">
        <v>13.5954824</v>
      </c>
      <c r="N1242" s="17">
        <f t="shared" ref="N1242:T1242" si="1341">F1242/F1241/$E1242*$E1241-1</f>
        <v>-1.7717074697068513E-2</v>
      </c>
      <c r="O1242" s="17">
        <f t="shared" si="1341"/>
        <v>-1.2059722153871633E-2</v>
      </c>
      <c r="P1242" s="17">
        <f t="shared" si="1341"/>
        <v>-4.5417556985348773E-3</v>
      </c>
      <c r="Q1242" s="17">
        <f t="shared" si="1341"/>
        <v>3.465306421358938E-2</v>
      </c>
      <c r="R1242" s="17">
        <f t="shared" si="1341"/>
        <v>0</v>
      </c>
      <c r="S1242" s="17">
        <f t="shared" si="1341"/>
        <v>0</v>
      </c>
      <c r="T1242" s="17">
        <f t="shared" si="1341"/>
        <v>0.17439990101460023</v>
      </c>
      <c r="U1242" s="241">
        <v>9.7199999999999995E-2</v>
      </c>
      <c r="V1242" s="241">
        <v>0.06</v>
      </c>
      <c r="W1242" s="223">
        <f t="shared" ca="1" si="1335"/>
        <v>-7.0214220695123579E-3</v>
      </c>
      <c r="X1242" s="223">
        <f>MMULT(N1242:T1242,'Parameters &amp; Main Results'!$B$12:$B$18)-'Parameters &amp; Main Results'!$B$22/12+MMULT(U1242:V1242,'Parameters &amp; Main Results'!$B$20:$B$21)</f>
        <v>-7.0214220695123579E-3</v>
      </c>
      <c r="Y1242" s="223">
        <f>MMULT(N1242:T1242,'Parameters &amp; Main Results'!$C$12:$C$18)-'Parameters &amp; Main Results'!$C$22/12+MMULT(U1242:V1242,'Parameters &amp; Main Results'!$C$20:$C$21)</f>
        <v>-1.7193006109415491E-2</v>
      </c>
      <c r="Z1242" s="17">
        <f t="shared" ca="1" si="1320"/>
        <v>22.430050913052135</v>
      </c>
      <c r="AA1242" s="70">
        <f ca="1">Z1242/OFFSET(Z1242,'Parameters &amp; Main Results'!$B$38,0)</f>
        <v>13.789743987924629</v>
      </c>
      <c r="AB1242" s="70">
        <f ca="1">SUMPRODUCT(Z1242:OFFSET(Z1242,'Parameters &amp; Main Results'!$B$38-1,0), 'Cash Flow Assist'!$P$11:OFFSET('Cash Flow Assist'!$P$11,'Parameters &amp; Main Results'!$B$38-1,0)  )/OFFSET(Z1242,'Parameters &amp; Main Results'!$B$38,0)</f>
        <v>3249.2678737057881</v>
      </c>
      <c r="AC1242" s="70">
        <f ca="1">SUMPRODUCT(Z1242:OFFSET(Z1242,'Parameters &amp; Main Results'!$B$38-1,0),'Parameters &amp; Main Results'!$B$42:OFFSET('Parameters &amp; Main Results'!$B$42,'Parameters &amp; Main Results'!$B$38-1,0)   )/OFFSET(Z1242,'Parameters &amp; Main Results'!$B$38,0)</f>
        <v>0</v>
      </c>
      <c r="AD1242" s="155">
        <f t="shared" si="4"/>
        <v>-0.23170366345562221</v>
      </c>
      <c r="AE1242" s="252">
        <f t="shared" ca="1" si="1330"/>
        <v>258360.09760000001</v>
      </c>
      <c r="AF1242" s="253">
        <f t="shared" ca="1" si="1332"/>
        <v>9.5688577027383884E-2</v>
      </c>
      <c r="AG1242" s="258">
        <f t="shared" ca="1" si="1333"/>
        <v>0</v>
      </c>
      <c r="AH1242" s="227" t="str">
        <f ca="1">IF(SUM(AG1242:OFFSET(AG1242,(-HoldAggressiveTime-1),0,,))=0,"Defensive","Aggressive")</f>
        <v>Defensive</v>
      </c>
    </row>
    <row r="1243" spans="1:34" ht="15" x14ac:dyDescent="0.2">
      <c r="A1243">
        <f t="shared" si="15"/>
        <v>2</v>
      </c>
      <c r="B1243">
        <f t="shared" si="16"/>
        <v>1974</v>
      </c>
      <c r="C1243" s="70">
        <f t="shared" si="1"/>
        <v>1974.0833333332396</v>
      </c>
      <c r="D1243" s="149">
        <f t="shared" si="383"/>
        <v>27119</v>
      </c>
      <c r="E1243" s="151">
        <v>47.3</v>
      </c>
      <c r="F1243" s="152">
        <v>282897.69689999998</v>
      </c>
      <c r="G1243" s="152">
        <v>3442.3476999999998</v>
      </c>
      <c r="H1243" s="152">
        <v>4907.20087564</v>
      </c>
      <c r="I1243" s="152">
        <v>372844.66392545</v>
      </c>
      <c r="J1243" s="152">
        <v>47.3</v>
      </c>
      <c r="K1243" s="152">
        <v>47.3</v>
      </c>
      <c r="L1243" s="152">
        <v>169.5</v>
      </c>
      <c r="M1243" s="153">
        <v>13.341395970000001</v>
      </c>
      <c r="N1243" s="17">
        <f t="shared" ref="N1243:T1243" si="1342">F1243/F1242/$E1243*$E1242-1</f>
        <v>-1.1215726830938522E-2</v>
      </c>
      <c r="O1243" s="17">
        <f t="shared" si="1342"/>
        <v>-5.497786574927388E-3</v>
      </c>
      <c r="P1243" s="17">
        <f t="shared" si="1342"/>
        <v>-4.164270614324006E-3</v>
      </c>
      <c r="Q1243" s="17">
        <f t="shared" si="1342"/>
        <v>2.9973335753049835E-2</v>
      </c>
      <c r="R1243" s="17">
        <f t="shared" si="1342"/>
        <v>0</v>
      </c>
      <c r="S1243" s="17">
        <f t="shared" si="1342"/>
        <v>0</v>
      </c>
      <c r="T1243" s="17">
        <f t="shared" si="1342"/>
        <v>0.25859846336306891</v>
      </c>
      <c r="U1243" s="241">
        <v>-2.0000000000000001E-4</v>
      </c>
      <c r="V1243" s="241">
        <v>2.5000000000000001E-2</v>
      </c>
      <c r="W1243" s="223">
        <f t="shared" ca="1" si="1335"/>
        <v>3.3769040632974216E-3</v>
      </c>
      <c r="X1243" s="223">
        <f>MMULT(N1243:T1243,'Parameters &amp; Main Results'!$B$12:$B$18)-'Parameters &amp; Main Results'!$B$22/12+MMULT(U1243:V1243,'Parameters &amp; Main Results'!$B$20:$B$21)</f>
        <v>3.3769040632974216E-3</v>
      </c>
      <c r="Y1243" s="223">
        <f>MMULT(N1243:T1243,'Parameters &amp; Main Results'!$C$12:$C$18)-'Parameters &amp; Main Results'!$C$22/12+MMULT(U1243:V1243,'Parameters &amp; Main Results'!$C$20:$C$21)</f>
        <v>-1.0685599472004075E-2</v>
      </c>
      <c r="Z1243" s="17">
        <f t="shared" ca="1" si="1320"/>
        <v>22.58865539657425</v>
      </c>
      <c r="AA1243" s="70">
        <f ca="1">Z1243/OFFSET(Z1243,'Parameters &amp; Main Results'!$B$38,0)</f>
        <v>14.764697663368699</v>
      </c>
      <c r="AB1243" s="70">
        <f ca="1">SUMPRODUCT(Z1243:OFFSET(Z1243,'Parameters &amp; Main Results'!$B$38-1,0), 'Cash Flow Assist'!$P$11:OFFSET('Cash Flow Assist'!$P$11,'Parameters &amp; Main Results'!$B$38-1,0)  )/OFFSET(Z1243,'Parameters &amp; Main Results'!$B$38,0)</f>
        <v>3440.9701954211796</v>
      </c>
      <c r="AC1243" s="70">
        <f ca="1">SUMPRODUCT(Z1243:OFFSET(Z1243,'Parameters &amp; Main Results'!$B$38-1,0),'Parameters &amp; Main Results'!$B$42:OFFSET('Parameters &amp; Main Results'!$B$42,'Parameters &amp; Main Results'!$B$38-1,0)   )/OFFSET(Z1243,'Parameters &amp; Main Results'!$B$38,0)</f>
        <v>0</v>
      </c>
      <c r="AD1243" s="155">
        <f t="shared" si="4"/>
        <v>-0.24032066529151475</v>
      </c>
      <c r="AE1243" s="252">
        <f t="shared" ca="1" si="1330"/>
        <v>281329.31270000001</v>
      </c>
      <c r="AF1243" s="253">
        <f t="shared" ca="1" si="1332"/>
        <v>5.5749050283730754E-3</v>
      </c>
      <c r="AG1243" s="258">
        <f t="shared" ca="1" si="1333"/>
        <v>0</v>
      </c>
      <c r="AH1243" s="227" t="str">
        <f ca="1">IF(SUM(AG1243:OFFSET(AG1243,(-HoldAggressiveTime-1),0,,))=0,"Defensive","Aggressive")</f>
        <v>Defensive</v>
      </c>
    </row>
    <row r="1244" spans="1:34" ht="15" x14ac:dyDescent="0.2">
      <c r="A1244">
        <f t="shared" si="15"/>
        <v>3</v>
      </c>
      <c r="B1244">
        <f t="shared" si="16"/>
        <v>1974</v>
      </c>
      <c r="C1244" s="70">
        <f t="shared" si="1"/>
        <v>1974.1666666665728</v>
      </c>
      <c r="D1244" s="149">
        <f t="shared" si="383"/>
        <v>27149</v>
      </c>
      <c r="E1244" s="151">
        <v>47.8</v>
      </c>
      <c r="F1244" s="152">
        <v>277154.59409999999</v>
      </c>
      <c r="G1244" s="152">
        <v>3366.9286000000002</v>
      </c>
      <c r="H1244" s="152">
        <v>4936.3169341700004</v>
      </c>
      <c r="I1244" s="152">
        <v>363258.14924755</v>
      </c>
      <c r="J1244" s="152">
        <v>47.8</v>
      </c>
      <c r="K1244" s="152">
        <v>47.8</v>
      </c>
      <c r="L1244" s="152">
        <v>173</v>
      </c>
      <c r="M1244" s="153">
        <v>12.73800765</v>
      </c>
      <c r="N1244" s="17">
        <f t="shared" ref="N1244:T1244" si="1343">F1244/F1243/$E1244*$E1243-1</f>
        <v>-3.0548885789975389E-2</v>
      </c>
      <c r="O1244" s="17">
        <f t="shared" si="1343"/>
        <v>-3.2140279847396536E-2</v>
      </c>
      <c r="P1244" s="17">
        <f t="shared" si="1343"/>
        <v>-4.5889818686556394E-3</v>
      </c>
      <c r="Q1244" s="17">
        <f t="shared" si="1343"/>
        <v>-3.5903118399517764E-2</v>
      </c>
      <c r="R1244" s="17">
        <f t="shared" si="1343"/>
        <v>0</v>
      </c>
      <c r="S1244" s="17">
        <f t="shared" si="1343"/>
        <v>0</v>
      </c>
      <c r="T1244" s="17">
        <f t="shared" si="1343"/>
        <v>9.9727231211661493E-3</v>
      </c>
      <c r="U1244" s="241">
        <v>2.5000000000000001E-2</v>
      </c>
      <c r="V1244" s="241">
        <v>-1.1999999999999999E-3</v>
      </c>
      <c r="W1244" s="223">
        <f t="shared" ca="1" si="1335"/>
        <v>-2.8882750822569206E-2</v>
      </c>
      <c r="X1244" s="223">
        <f>MMULT(N1244:T1244,'Parameters &amp; Main Results'!$B$12:$B$18)-'Parameters &amp; Main Results'!$B$22/12+MMULT(U1244:V1244,'Parameters &amp; Main Results'!$B$20:$B$21)</f>
        <v>-2.8882750822569206E-2</v>
      </c>
      <c r="Y1244" s="223">
        <f>MMULT(N1244:T1244,'Parameters &amp; Main Results'!$C$12:$C$18)-'Parameters &amp; Main Results'!$C$22/12+MMULT(U1244:V1244,'Parameters &amp; Main Results'!$C$20:$C$21)</f>
        <v>-3.074969186238417E-2</v>
      </c>
      <c r="Z1244" s="17">
        <f t="shared" ca="1" si="1320"/>
        <v>22.512632396758118</v>
      </c>
      <c r="AA1244" s="70">
        <f ca="1">Z1244/OFFSET(Z1244,'Parameters &amp; Main Results'!$B$38,0)</f>
        <v>15.02920960539495</v>
      </c>
      <c r="AB1244" s="70">
        <f ca="1">SUMPRODUCT(Z1244:OFFSET(Z1244,'Parameters &amp; Main Results'!$B$38-1,0), 'Cash Flow Assist'!$P$11:OFFSET('Cash Flow Assist'!$P$11,'Parameters &amp; Main Results'!$B$38-1,0)  )/OFFSET(Z1244,'Parameters &amp; Main Results'!$B$38,0)</f>
        <v>3500.3851199859701</v>
      </c>
      <c r="AC1244" s="70">
        <f ca="1">SUMPRODUCT(Z1244:OFFSET(Z1244,'Parameters &amp; Main Results'!$B$38-1,0),'Parameters &amp; Main Results'!$B$42:OFFSET('Parameters &amp; Main Results'!$B$42,'Parameters &amp; Main Results'!$B$38-1,0)   )/OFFSET(Z1244,'Parameters &amp; Main Results'!$B$38,0)</f>
        <v>0</v>
      </c>
      <c r="AD1244" s="155">
        <f t="shared" si="4"/>
        <v>-0.26352802252452878</v>
      </c>
      <c r="AE1244" s="252">
        <f t="shared" ca="1" si="1330"/>
        <v>287131.4901</v>
      </c>
      <c r="AF1244" s="253">
        <f t="shared" ca="1" si="1332"/>
        <v>-3.4746784466327015E-2</v>
      </c>
      <c r="AG1244" s="258">
        <f t="shared" ca="1" si="1333"/>
        <v>0</v>
      </c>
      <c r="AH1244" s="227" t="str">
        <f ca="1">IF(SUM(AG1244:OFFSET(AG1244,(-HoldAggressiveTime-1),0,,))=0,"Defensive","Aggressive")</f>
        <v>Defensive</v>
      </c>
    </row>
    <row r="1245" spans="1:34" ht="15" x14ac:dyDescent="0.2">
      <c r="A1245">
        <f t="shared" si="15"/>
        <v>4</v>
      </c>
      <c r="B1245">
        <f t="shared" si="16"/>
        <v>1974</v>
      </c>
      <c r="C1245" s="70">
        <f t="shared" si="1"/>
        <v>1974.2499999999061</v>
      </c>
      <c r="D1245" s="149">
        <f t="shared" si="383"/>
        <v>27180</v>
      </c>
      <c r="E1245" s="151">
        <v>48.1</v>
      </c>
      <c r="F1245" s="152">
        <v>267192.6067</v>
      </c>
      <c r="G1245" s="152">
        <v>3329.3710000000001</v>
      </c>
      <c r="H1245" s="152">
        <v>4969.0611698399998</v>
      </c>
      <c r="I1245" s="152">
        <v>369392.00410934997</v>
      </c>
      <c r="J1245" s="152">
        <v>48.1</v>
      </c>
      <c r="K1245" s="152">
        <v>48.1</v>
      </c>
      <c r="L1245" s="152">
        <v>168.5</v>
      </c>
      <c r="M1245" s="153">
        <v>12.25857259</v>
      </c>
      <c r="N1245" s="17">
        <f t="shared" ref="N1245:T1245" si="1344">F1245/F1244/$E1245*$E1244-1</f>
        <v>-4.1956617721711664E-2</v>
      </c>
      <c r="O1245" s="17">
        <f t="shared" si="1344"/>
        <v>-1.7322288239883687E-2</v>
      </c>
      <c r="P1245" s="17">
        <f t="shared" si="1344"/>
        <v>3.5495495629800367E-4</v>
      </c>
      <c r="Q1245" s="17">
        <f t="shared" si="1344"/>
        <v>1.0543341246997517E-2</v>
      </c>
      <c r="R1245" s="17">
        <f t="shared" si="1344"/>
        <v>0</v>
      </c>
      <c r="S1245" s="17">
        <f t="shared" si="1344"/>
        <v>0</v>
      </c>
      <c r="T1245" s="17">
        <f t="shared" si="1344"/>
        <v>-3.2086332664367445E-2</v>
      </c>
      <c r="U1245" s="241">
        <v>-7.4000000000000003E-3</v>
      </c>
      <c r="V1245" s="241">
        <v>8.6999999999999994E-3</v>
      </c>
      <c r="W1245" s="223">
        <f t="shared" ca="1" si="1335"/>
        <v>-3.6577904239145531E-2</v>
      </c>
      <c r="X1245" s="223">
        <f>MMULT(N1245:T1245,'Parameters &amp; Main Results'!$B$12:$B$18)-'Parameters &amp; Main Results'!$B$22/12+MMULT(U1245:V1245,'Parameters &amp; Main Results'!$B$20:$B$21)</f>
        <v>-3.6577904239145531E-2</v>
      </c>
      <c r="Y1245" s="223">
        <f>MMULT(N1245:T1245,'Parameters &amp; Main Results'!$C$12:$C$18)-'Parameters &amp; Main Results'!$C$22/12+MMULT(U1245:V1245,'Parameters &amp; Main Results'!$C$20:$C$21)</f>
        <v>-3.9534851440195536E-2</v>
      </c>
      <c r="Z1245" s="17">
        <f t="shared" ca="1" si="1320"/>
        <v>23.18219804645328</v>
      </c>
      <c r="AA1245" s="70">
        <f ca="1">Z1245/OFFSET(Z1245,'Parameters &amp; Main Results'!$B$38,0)</f>
        <v>15.699521580520114</v>
      </c>
      <c r="AB1245" s="70">
        <f ca="1">SUMPRODUCT(Z1245:OFFSET(Z1245,'Parameters &amp; Main Results'!$B$38-1,0), 'Cash Flow Assist'!$P$11:OFFSET('Cash Flow Assist'!$P$11,'Parameters &amp; Main Results'!$B$38-1,0)  )/OFFSET(Z1245,'Parameters &amp; Main Results'!$B$38,0)</f>
        <v>3536.6628919809755</v>
      </c>
      <c r="AC1245" s="70">
        <f ca="1">SUMPRODUCT(Z1245:OFFSET(Z1245,'Parameters &amp; Main Results'!$B$38-1,0),'Parameters &amp; Main Results'!$B$42:OFFSET('Parameters &amp; Main Results'!$B$42,'Parameters &amp; Main Results'!$B$38-1,0)   )/OFFSET(Z1245,'Parameters &amp; Main Results'!$B$38,0)</f>
        <v>0</v>
      </c>
      <c r="AD1245" s="155">
        <f t="shared" si="4"/>
        <v>-0.29442789574622019</v>
      </c>
      <c r="AE1245" s="252">
        <f t="shared" ca="1" si="1330"/>
        <v>294051.08809999999</v>
      </c>
      <c r="AF1245" s="253">
        <f t="shared" ca="1" si="1332"/>
        <v>-9.133950693243495E-2</v>
      </c>
      <c r="AG1245" s="258">
        <f t="shared" ca="1" si="1333"/>
        <v>0</v>
      </c>
      <c r="AH1245" s="227" t="str">
        <f ca="1">IF(SUM(AG1245:OFFSET(AG1245,(-HoldAggressiveTime-1),0,,))=0,"Defensive","Aggressive")</f>
        <v>Defensive</v>
      </c>
    </row>
    <row r="1246" spans="1:34" ht="15" x14ac:dyDescent="0.2">
      <c r="A1246">
        <f t="shared" si="15"/>
        <v>5</v>
      </c>
      <c r="B1246">
        <f t="shared" si="16"/>
        <v>1974</v>
      </c>
      <c r="C1246" s="70">
        <f t="shared" si="1"/>
        <v>1974.3333333332394</v>
      </c>
      <c r="D1246" s="149">
        <f t="shared" si="383"/>
        <v>27210</v>
      </c>
      <c r="E1246" s="151">
        <v>48.6</v>
      </c>
      <c r="F1246" s="152">
        <v>259090.91219999999</v>
      </c>
      <c r="G1246" s="152">
        <v>3383.3454000000002</v>
      </c>
      <c r="H1246" s="152">
        <v>5003.5547361199997</v>
      </c>
      <c r="I1246" s="152">
        <v>350027.29178910999</v>
      </c>
      <c r="J1246" s="152">
        <v>48.6</v>
      </c>
      <c r="K1246" s="152">
        <v>48.6</v>
      </c>
      <c r="L1246" s="152">
        <v>156.5</v>
      </c>
      <c r="M1246" s="153">
        <v>11.67571916</v>
      </c>
      <c r="N1246" s="17">
        <f t="shared" ref="N1246:T1246" si="1345">F1246/F1245/$E1246*$E1245-1</f>
        <v>-4.0297667653232838E-2</v>
      </c>
      <c r="O1246" s="17">
        <f t="shared" si="1345"/>
        <v>5.7567389615293951E-3</v>
      </c>
      <c r="P1246" s="17">
        <f t="shared" si="1345"/>
        <v>-3.4178155021411527E-3</v>
      </c>
      <c r="Q1246" s="17">
        <f t="shared" si="1345"/>
        <v>-6.2171936289212026E-2</v>
      </c>
      <c r="R1246" s="17">
        <f t="shared" si="1345"/>
        <v>0</v>
      </c>
      <c r="S1246" s="17">
        <f t="shared" si="1345"/>
        <v>0</v>
      </c>
      <c r="T1246" s="17">
        <f t="shared" si="1345"/>
        <v>-8.0772001807280391E-2</v>
      </c>
      <c r="U1246" s="241">
        <v>-2.9600000000000001E-2</v>
      </c>
      <c r="V1246" s="241">
        <v>-2.07E-2</v>
      </c>
      <c r="W1246" s="223">
        <f t="shared" ca="1" si="1335"/>
        <v>-3.3152169704649445E-2</v>
      </c>
      <c r="X1246" s="223">
        <f>MMULT(N1246:T1246,'Parameters &amp; Main Results'!$B$12:$B$18)-'Parameters &amp; Main Results'!$B$22/12+MMULT(U1246:V1246,'Parameters &amp; Main Results'!$B$20:$B$21)</f>
        <v>-3.3152169704649445E-2</v>
      </c>
      <c r="Y1246" s="223">
        <f>MMULT(N1246:T1246,'Parameters &amp; Main Results'!$C$12:$C$18)-'Parameters &amp; Main Results'!$C$22/12+MMULT(U1246:V1246,'Parameters &amp; Main Results'!$C$20:$C$21)</f>
        <v>-3.5733893658423284E-2</v>
      </c>
      <c r="Z1246" s="17">
        <f t="shared" ca="1" si="1320"/>
        <v>24.062348319035941</v>
      </c>
      <c r="AA1246" s="70">
        <f ca="1">Z1246/OFFSET(Z1246,'Parameters &amp; Main Results'!$B$38,0)</f>
        <v>16.716062138488979</v>
      </c>
      <c r="AB1246" s="70">
        <f ca="1">SUMPRODUCT(Z1246:OFFSET(Z1246,'Parameters &amp; Main Results'!$B$38-1,0), 'Cash Flow Assist'!$P$11:OFFSET('Cash Flow Assist'!$P$11,'Parameters &amp; Main Results'!$B$38-1,0)  )/OFFSET(Z1246,'Parameters &amp; Main Results'!$B$38,0)</f>
        <v>3612.8422249648766</v>
      </c>
      <c r="AC1246" s="70">
        <f ca="1">SUMPRODUCT(Z1246:OFFSET(Z1246,'Parameters &amp; Main Results'!$B$38-1,0),'Parameters &amp; Main Results'!$B$42:OFFSET('Parameters &amp; Main Results'!$B$42,'Parameters &amp; Main Results'!$B$38-1,0)   )/OFFSET(Z1246,'Parameters &amp; Main Results'!$B$38,0)</f>
        <v>0</v>
      </c>
      <c r="AD1246" s="155">
        <f t="shared" si="4"/>
        <v>-0.32286080590883115</v>
      </c>
      <c r="AE1246" s="252">
        <f t="shared" ca="1" si="1330"/>
        <v>297555.37040000001</v>
      </c>
      <c r="AF1246" s="253">
        <f t="shared" ca="1" si="1332"/>
        <v>-0.1292682371966358</v>
      </c>
      <c r="AG1246" s="258">
        <f t="shared" ca="1" si="1333"/>
        <v>0</v>
      </c>
      <c r="AH1246" s="227" t="str">
        <f ca="1">IF(SUM(AG1246:OFFSET(AG1246,(-HoldAggressiveTime-1),0,,))=0,"Defensive","Aggressive")</f>
        <v>Defensive</v>
      </c>
    </row>
    <row r="1247" spans="1:34" ht="15" x14ac:dyDescent="0.2">
      <c r="A1247">
        <f t="shared" si="15"/>
        <v>6</v>
      </c>
      <c r="B1247">
        <f t="shared" si="16"/>
        <v>1974</v>
      </c>
      <c r="C1247" s="70">
        <f t="shared" si="1"/>
        <v>1974.4166666665726</v>
      </c>
      <c r="D1247" s="149">
        <f t="shared" si="383"/>
        <v>27241</v>
      </c>
      <c r="E1247" s="151">
        <v>49</v>
      </c>
      <c r="F1247" s="152">
        <v>256157.09169999999</v>
      </c>
      <c r="G1247" s="152">
        <v>3376.2993999999999</v>
      </c>
      <c r="H1247" s="152">
        <v>5037.8707823599998</v>
      </c>
      <c r="I1247" s="152">
        <v>332259.93750579999</v>
      </c>
      <c r="J1247" s="152">
        <v>49</v>
      </c>
      <c r="K1247" s="152">
        <v>49</v>
      </c>
      <c r="L1247" s="152">
        <v>146.75</v>
      </c>
      <c r="M1247" s="153">
        <v>11.389338110000001</v>
      </c>
      <c r="N1247" s="17">
        <f t="shared" ref="N1247:T1247" si="1346">F1247/F1246/$E1247*$E1246-1</f>
        <v>-1.9394346011306407E-2</v>
      </c>
      <c r="O1247" s="17">
        <f t="shared" si="1346"/>
        <v>-1.0228819013010648E-2</v>
      </c>
      <c r="P1247" s="17">
        <f t="shared" si="1346"/>
        <v>-1.3609183657391499E-3</v>
      </c>
      <c r="Q1247" s="17">
        <f t="shared" si="1346"/>
        <v>-5.8508809981892562E-2</v>
      </c>
      <c r="R1247" s="17">
        <f t="shared" si="1346"/>
        <v>0</v>
      </c>
      <c r="S1247" s="17">
        <f t="shared" si="1346"/>
        <v>0</v>
      </c>
      <c r="T1247" s="17">
        <f t="shared" si="1346"/>
        <v>-6.9955010758296909E-2</v>
      </c>
      <c r="U1247" s="241">
        <v>-1.6999999999999999E-3</v>
      </c>
      <c r="V1247" s="241">
        <v>7.9000000000000008E-3</v>
      </c>
      <c r="W1247" s="223">
        <f t="shared" ca="1" si="1335"/>
        <v>-2.0130940515663449E-2</v>
      </c>
      <c r="X1247" s="223">
        <f>MMULT(N1247:T1247,'Parameters &amp; Main Results'!$B$12:$B$18)-'Parameters &amp; Main Results'!$B$22/12+MMULT(U1247:V1247,'Parameters &amp; Main Results'!$B$20:$B$21)</f>
        <v>-2.0130940515663449E-2</v>
      </c>
      <c r="Y1247" s="223">
        <f>MMULT(N1247:T1247,'Parameters &amp; Main Results'!$C$12:$C$18)-'Parameters &amp; Main Results'!$C$22/12+MMULT(U1247:V1247,'Parameters &amp; Main Results'!$C$20:$C$21)</f>
        <v>-1.8519459978143499E-2</v>
      </c>
      <c r="Z1247" s="17">
        <f t="shared" ca="1" si="1320"/>
        <v>24.887420300343877</v>
      </c>
      <c r="AA1247" s="70">
        <f ca="1">Z1247/OFFSET(Z1247,'Parameters &amp; Main Results'!$B$38,0)</f>
        <v>16.550791837400357</v>
      </c>
      <c r="AB1247" s="70">
        <f ca="1">SUMPRODUCT(Z1247:OFFSET(Z1247,'Parameters &amp; Main Results'!$B$38-1,0), 'Cash Flow Assist'!$P$11:OFFSET('Cash Flow Assist'!$P$11,'Parameters &amp; Main Results'!$B$38-1,0)  )/OFFSET(Z1247,'Parameters &amp; Main Results'!$B$38,0)</f>
        <v>3443.4881816643092</v>
      </c>
      <c r="AC1247" s="70">
        <f ca="1">SUMPRODUCT(Z1247:OFFSET(Z1247,'Parameters &amp; Main Results'!$B$38-1,0),'Parameters &amp; Main Results'!$B$42:OFFSET('Parameters &amp; Main Results'!$B$42,'Parameters &amp; Main Results'!$B$38-1,0)   )/OFFSET(Z1247,'Parameters &amp; Main Results'!$B$38,0)</f>
        <v>0</v>
      </c>
      <c r="AD1247" s="155">
        <f t="shared" si="4"/>
        <v>-0.3359934777368524</v>
      </c>
      <c r="AE1247" s="252">
        <f t="shared" ca="1" si="1330"/>
        <v>299569.74310000002</v>
      </c>
      <c r="AF1247" s="253">
        <f t="shared" ca="1" si="1332"/>
        <v>-0.1449166759992459</v>
      </c>
      <c r="AG1247" s="258">
        <f t="shared" ca="1" si="1333"/>
        <v>0</v>
      </c>
      <c r="AH1247" s="227" t="str">
        <f ca="1">IF(SUM(AG1247:OFFSET(AG1247,(-HoldAggressiveTime-1),0,,))=0,"Defensive","Aggressive")</f>
        <v>Defensive</v>
      </c>
    </row>
    <row r="1248" spans="1:34" ht="15" x14ac:dyDescent="0.2">
      <c r="A1248">
        <f t="shared" si="15"/>
        <v>7</v>
      </c>
      <c r="B1248">
        <f t="shared" si="16"/>
        <v>1974</v>
      </c>
      <c r="C1248" s="70">
        <f t="shared" si="1"/>
        <v>1974.4999999999059</v>
      </c>
      <c r="D1248" s="149">
        <f t="shared" si="383"/>
        <v>27272</v>
      </c>
      <c r="E1248" s="151">
        <v>49.3</v>
      </c>
      <c r="F1248" s="152">
        <v>237122.22260000001</v>
      </c>
      <c r="G1248" s="152">
        <v>3339.5390000000002</v>
      </c>
      <c r="H1248" s="152">
        <v>5071.0367650099997</v>
      </c>
      <c r="I1248" s="152">
        <v>322973.96278448001</v>
      </c>
      <c r="J1248" s="152">
        <v>49.3</v>
      </c>
      <c r="K1248" s="152">
        <v>49.3</v>
      </c>
      <c r="L1248" s="152">
        <v>154</v>
      </c>
      <c r="M1248" s="153">
        <v>10.394141810000001</v>
      </c>
      <c r="N1248" s="17">
        <f t="shared" ref="N1248:T1248" si="1347">F1248/F1247/$E1248*$E1247-1</f>
        <v>-7.9942364201366245E-2</v>
      </c>
      <c r="O1248" s="17">
        <f t="shared" si="1347"/>
        <v>-1.6906716962575508E-2</v>
      </c>
      <c r="P1248" s="17">
        <f t="shared" si="1347"/>
        <v>4.5807978353185064E-4</v>
      </c>
      <c r="Q1248" s="17">
        <f t="shared" si="1347"/>
        <v>-3.3863045920271673E-2</v>
      </c>
      <c r="R1248" s="17">
        <f t="shared" si="1347"/>
        <v>0</v>
      </c>
      <c r="S1248" s="17">
        <f t="shared" si="1347"/>
        <v>0</v>
      </c>
      <c r="T1248" s="17">
        <f t="shared" si="1347"/>
        <v>4.3017923846975226E-2</v>
      </c>
      <c r="U1248" s="241">
        <v>8.3999999999999995E-3</v>
      </c>
      <c r="V1248" s="241">
        <v>5.1700000000000003E-2</v>
      </c>
      <c r="W1248" s="223">
        <f t="shared" ca="1" si="1335"/>
        <v>-6.122888701785769E-2</v>
      </c>
      <c r="X1248" s="223">
        <f>MMULT(N1248:T1248,'Parameters &amp; Main Results'!$B$12:$B$18)-'Parameters &amp; Main Results'!$B$22/12+MMULT(U1248:V1248,'Parameters &amp; Main Results'!$B$20:$B$21)</f>
        <v>-6.122888701785769E-2</v>
      </c>
      <c r="Y1248" s="223">
        <f>MMULT(N1248:T1248,'Parameters &amp; Main Results'!$C$12:$C$18)-'Parameters &amp; Main Results'!$C$22/12+MMULT(U1248:V1248,'Parameters &amp; Main Results'!$C$20:$C$21)</f>
        <v>-7.3680466144153842E-2</v>
      </c>
      <c r="Z1248" s="17">
        <f t="shared" ca="1" si="1320"/>
        <v>25.398720430504326</v>
      </c>
      <c r="AA1248" s="70">
        <f ca="1">Z1248/OFFSET(Z1248,'Parameters &amp; Main Results'!$B$38,0)</f>
        <v>17.897203793948641</v>
      </c>
      <c r="AB1248" s="70">
        <f ca="1">SUMPRODUCT(Z1248:OFFSET(Z1248,'Parameters &amp; Main Results'!$B$38-1,0), 'Cash Flow Assist'!$P$11:OFFSET('Cash Flow Assist'!$P$11,'Parameters &amp; Main Results'!$B$38-1,0)  )/OFFSET(Z1248,'Parameters &amp; Main Results'!$B$38,0)</f>
        <v>3632.1797472120288</v>
      </c>
      <c r="AC1248" s="70">
        <f ca="1">SUMPRODUCT(Z1248:OFFSET(Z1248,'Parameters &amp; Main Results'!$B$38-1,0),'Parameters &amp; Main Results'!$B$42:OFFSET('Parameters &amp; Main Results'!$B$42,'Parameters &amp; Main Results'!$B$38-1,0)   )/OFFSET(Z1248,'Parameters &amp; Main Results'!$B$38,0)</f>
        <v>0</v>
      </c>
      <c r="AD1248" s="155">
        <f t="shared" si="4"/>
        <v>-0.38907572897169551</v>
      </c>
      <c r="AE1248" s="252">
        <f t="shared" ca="1" si="1330"/>
        <v>304953.90210000001</v>
      </c>
      <c r="AF1248" s="253">
        <f t="shared" ca="1" si="1332"/>
        <v>-0.22243256778448023</v>
      </c>
      <c r="AG1248" s="258">
        <f t="shared" ca="1" si="1333"/>
        <v>0</v>
      </c>
      <c r="AH1248" s="227" t="str">
        <f ca="1">IF(SUM(AG1248:OFFSET(AG1248,(-HoldAggressiveTime-1),0,,))=0,"Defensive","Aggressive")</f>
        <v>Defensive</v>
      </c>
    </row>
    <row r="1249" spans="1:34" ht="15" x14ac:dyDescent="0.2">
      <c r="A1249">
        <f t="shared" si="15"/>
        <v>8</v>
      </c>
      <c r="B1249">
        <f t="shared" si="16"/>
        <v>1974</v>
      </c>
      <c r="C1249" s="70">
        <f t="shared" si="1"/>
        <v>1974.5833333332391</v>
      </c>
      <c r="D1249" s="149">
        <f t="shared" si="383"/>
        <v>27302</v>
      </c>
      <c r="E1249" s="151">
        <v>49.9</v>
      </c>
      <c r="F1249" s="152">
        <v>216610.36569999999</v>
      </c>
      <c r="G1249" s="152">
        <v>3310.9636</v>
      </c>
      <c r="H1249" s="152">
        <v>5102.9420379900002</v>
      </c>
      <c r="I1249" s="152">
        <v>289467.30731066997</v>
      </c>
      <c r="J1249" s="152">
        <v>49.9</v>
      </c>
      <c r="K1249" s="152">
        <v>49.9</v>
      </c>
      <c r="L1249" s="152">
        <v>155.25</v>
      </c>
      <c r="M1249" s="153">
        <v>9.1122225799999992</v>
      </c>
      <c r="N1249" s="17">
        <f t="shared" ref="N1249:T1249" si="1348">F1249/F1248/$E1249*$E1248-1</f>
        <v>-9.7487237180234887E-2</v>
      </c>
      <c r="O1249" s="17">
        <f t="shared" si="1348"/>
        <v>-2.0477852054173518E-2</v>
      </c>
      <c r="P1249" s="17">
        <f t="shared" si="1348"/>
        <v>-5.8080327321023972E-3</v>
      </c>
      <c r="Q1249" s="17">
        <f t="shared" si="1348"/>
        <v>-0.11452076192244132</v>
      </c>
      <c r="R1249" s="17">
        <f t="shared" si="1348"/>
        <v>0</v>
      </c>
      <c r="S1249" s="17">
        <f t="shared" si="1348"/>
        <v>0</v>
      </c>
      <c r="T1249" s="17">
        <f t="shared" si="1348"/>
        <v>-4.0047627722978874E-3</v>
      </c>
      <c r="U1249" s="241">
        <v>-7.1999999999999998E-3</v>
      </c>
      <c r="V1249" s="241">
        <v>2.64E-2</v>
      </c>
      <c r="W1249" s="223">
        <f t="shared" ca="1" si="1335"/>
        <v>-7.7452903101292422E-2</v>
      </c>
      <c r="X1249" s="223">
        <f>MMULT(N1249:T1249,'Parameters &amp; Main Results'!$B$12:$B$18)-'Parameters &amp; Main Results'!$B$22/12+MMULT(U1249:V1249,'Parameters &amp; Main Results'!$B$20:$B$21)</f>
        <v>-7.7452903101292422E-2</v>
      </c>
      <c r="Y1249" s="223">
        <f>MMULT(N1249:T1249,'Parameters &amp; Main Results'!$C$12:$C$18)-'Parameters &amp; Main Results'!$C$22/12+MMULT(U1249:V1249,'Parameters &amp; Main Results'!$C$20:$C$21)</f>
        <v>-8.9827965334295407E-2</v>
      </c>
      <c r="Z1249" s="17">
        <f t="shared" ca="1" si="1320"/>
        <v>27.055285446333787</v>
      </c>
      <c r="AA1249" s="70">
        <f ca="1">Z1249/OFFSET(Z1249,'Parameters &amp; Main Results'!$B$38,0)</f>
        <v>19.245004224434446</v>
      </c>
      <c r="AB1249" s="70">
        <f ca="1">SUMPRODUCT(Z1249:OFFSET(Z1249,'Parameters &amp; Main Results'!$B$38-1,0), 'Cash Flow Assist'!$P$11:OFFSET('Cash Flow Assist'!$P$11,'Parameters &amp; Main Results'!$B$38-1,0)  )/OFFSET(Z1249,'Parameters &amp; Main Results'!$B$38,0)</f>
        <v>3649.5119406988988</v>
      </c>
      <c r="AC1249" s="70">
        <f ca="1">SUMPRODUCT(Z1249:OFFSET(Z1249,'Parameters &amp; Main Results'!$B$38-1,0),'Parameters &amp; Main Results'!$B$42:OFFSET('Parameters &amp; Main Results'!$B$42,'Parameters &amp; Main Results'!$B$38-1,0)   )/OFFSET(Z1249,'Parameters &amp; Main Results'!$B$38,0)</f>
        <v>0</v>
      </c>
      <c r="AD1249" s="155">
        <f t="shared" si="4"/>
        <v>-0.44863304828059392</v>
      </c>
      <c r="AE1249" s="252">
        <f t="shared" ca="1" si="1330"/>
        <v>299505.28940000001</v>
      </c>
      <c r="AF1249" s="253">
        <f t="shared" ca="1" si="1332"/>
        <v>-0.27677282049363372</v>
      </c>
      <c r="AG1249" s="258">
        <f t="shared" ca="1" si="1333"/>
        <v>0</v>
      </c>
      <c r="AH1249" s="227" t="str">
        <f ca="1">IF(SUM(AG1249:OFFSET(AG1249,(-HoldAggressiveTime-1),0,,))=0,"Defensive","Aggressive")</f>
        <v>Defensive</v>
      </c>
    </row>
    <row r="1250" spans="1:34" ht="15" x14ac:dyDescent="0.2">
      <c r="A1250">
        <f t="shared" si="15"/>
        <v>9</v>
      </c>
      <c r="B1250">
        <f t="shared" si="16"/>
        <v>1974</v>
      </c>
      <c r="C1250" s="70">
        <f t="shared" si="1"/>
        <v>1974.6666666665724</v>
      </c>
      <c r="D1250" s="149">
        <f t="shared" si="383"/>
        <v>27333</v>
      </c>
      <c r="E1250" s="151">
        <v>50.6</v>
      </c>
      <c r="F1250" s="152">
        <v>191659.39600000001</v>
      </c>
      <c r="G1250" s="152">
        <v>3372.5646000000002</v>
      </c>
      <c r="H1250" s="152">
        <v>5141.0440052000004</v>
      </c>
      <c r="I1250" s="152">
        <v>272866.61600841</v>
      </c>
      <c r="J1250" s="152">
        <v>50.6</v>
      </c>
      <c r="K1250" s="152">
        <v>50.6</v>
      </c>
      <c r="L1250" s="152">
        <v>147.5</v>
      </c>
      <c r="M1250" s="153">
        <v>8.0967993200000006</v>
      </c>
      <c r="N1250" s="17">
        <f t="shared" ref="N1250:T1250" si="1349">F1250/F1249/$E1250*$E1249-1</f>
        <v>-0.12742873213832506</v>
      </c>
      <c r="O1250" s="17">
        <f t="shared" si="1349"/>
        <v>4.5137820253264849E-3</v>
      </c>
      <c r="P1250" s="17">
        <f t="shared" si="1349"/>
        <v>-6.4706192371879467E-3</v>
      </c>
      <c r="Q1250" s="17">
        <f t="shared" si="1349"/>
        <v>-7.0389731055894411E-2</v>
      </c>
      <c r="R1250" s="17">
        <f t="shared" si="1349"/>
        <v>0</v>
      </c>
      <c r="S1250" s="17">
        <f t="shared" si="1349"/>
        <v>0</v>
      </c>
      <c r="T1250" s="17">
        <f t="shared" si="1349"/>
        <v>-6.3062891040206681E-2</v>
      </c>
      <c r="U1250" s="241">
        <v>2.7000000000000001E-3</v>
      </c>
      <c r="V1250" s="241">
        <v>5.5899999999999998E-2</v>
      </c>
      <c r="W1250" s="223">
        <f t="shared" ca="1" si="1335"/>
        <v>-9.7863603917355504E-2</v>
      </c>
      <c r="X1250" s="223">
        <f>MMULT(N1250:T1250,'Parameters &amp; Main Results'!$B$12:$B$18)-'Parameters &amp; Main Results'!$B$22/12+MMULT(U1250:V1250,'Parameters &amp; Main Results'!$B$20:$B$21)</f>
        <v>-9.7863603917355504E-2</v>
      </c>
      <c r="Y1250" s="223">
        <f>MMULT(N1250:T1250,'Parameters &amp; Main Results'!$C$12:$C$18)-'Parameters &amp; Main Results'!$C$22/12+MMULT(U1250:V1250,'Parameters &amp; Main Results'!$C$20:$C$21)</f>
        <v>-0.11427614738862657</v>
      </c>
      <c r="Z1250" s="17">
        <f t="shared" ca="1" si="1320"/>
        <v>29.326725472644743</v>
      </c>
      <c r="AA1250" s="70">
        <f ca="1">Z1250/OFFSET(Z1250,'Parameters &amp; Main Results'!$B$38,0)</f>
        <v>20.831513968889226</v>
      </c>
      <c r="AB1250" s="70">
        <f ca="1">SUMPRODUCT(Z1250:OFFSET(Z1250,'Parameters &amp; Main Results'!$B$38-1,0), 'Cash Flow Assist'!$P$11:OFFSET('Cash Flow Assist'!$P$11,'Parameters &amp; Main Results'!$B$38-1,0)  )/OFFSET(Z1250,'Parameters &amp; Main Results'!$B$38,0)</f>
        <v>3626.181562229478</v>
      </c>
      <c r="AC1250" s="70">
        <f ca="1">SUMPRODUCT(Z1250:OFFSET(Z1250,'Parameters &amp; Main Results'!$B$38-1,0),'Parameters &amp; Main Results'!$B$42:OFFSET('Parameters &amp; Main Results'!$B$42,'Parameters &amp; Main Results'!$B$38-1,0)   )/OFFSET(Z1250,'Parameters &amp; Main Results'!$B$38,0)</f>
        <v>0</v>
      </c>
      <c r="AD1250" s="155">
        <f t="shared" si="4"/>
        <v>-0.51889303988117086</v>
      </c>
      <c r="AE1250" s="252">
        <f t="shared" ca="1" si="1330"/>
        <v>300922.14179999998</v>
      </c>
      <c r="AF1250" s="253">
        <f t="shared" ca="1" si="1332"/>
        <v>-0.36309307499419102</v>
      </c>
      <c r="AG1250" s="258">
        <f t="shared" ca="1" si="1333"/>
        <v>0</v>
      </c>
      <c r="AH1250" s="227" t="str">
        <f ca="1">IF(SUM(AG1250:OFFSET(AG1250,(-HoldAggressiveTime-1),0,,))=0,"Defensive","Aggressive")</f>
        <v>Defensive</v>
      </c>
    </row>
    <row r="1251" spans="1:34" ht="15" x14ac:dyDescent="0.2">
      <c r="A1251">
        <f t="shared" si="15"/>
        <v>10</v>
      </c>
      <c r="B1251">
        <f t="shared" si="16"/>
        <v>1974</v>
      </c>
      <c r="C1251" s="70">
        <f t="shared" si="1"/>
        <v>1974.7499999999056</v>
      </c>
      <c r="D1251" s="149">
        <f t="shared" si="383"/>
        <v>27363</v>
      </c>
      <c r="E1251" s="151">
        <v>51</v>
      </c>
      <c r="F1251" s="152">
        <v>223813.5048</v>
      </c>
      <c r="G1251" s="152">
        <v>3430.2183</v>
      </c>
      <c r="H1251" s="152">
        <v>5175.5746841</v>
      </c>
      <c r="I1251" s="152">
        <v>272717.52925829001</v>
      </c>
      <c r="J1251" s="152">
        <v>51</v>
      </c>
      <c r="K1251" s="152">
        <v>51</v>
      </c>
      <c r="L1251" s="152">
        <v>166.4</v>
      </c>
      <c r="M1251" s="153">
        <v>9.3066576199999993</v>
      </c>
      <c r="N1251" s="17">
        <f t="shared" ref="N1251:T1251" si="1350">F1251/F1250/$E1251*$E1250-1</f>
        <v>0.15860797538124838</v>
      </c>
      <c r="O1251" s="17">
        <f t="shared" si="1350"/>
        <v>9.1176984597487465E-3</v>
      </c>
      <c r="P1251" s="17">
        <f t="shared" si="1350"/>
        <v>-1.1791503271049164E-3</v>
      </c>
      <c r="Q1251" s="17">
        <f t="shared" si="1350"/>
        <v>-8.3852242439214075E-3</v>
      </c>
      <c r="R1251" s="17">
        <f t="shared" si="1350"/>
        <v>0</v>
      </c>
      <c r="S1251" s="17">
        <f t="shared" si="1350"/>
        <v>0</v>
      </c>
      <c r="T1251" s="17">
        <f t="shared" si="1350"/>
        <v>0.11928747092057179</v>
      </c>
      <c r="U1251" s="241">
        <v>-3.4599999999999999E-2</v>
      </c>
      <c r="V1251" s="241">
        <v>-9.8799999999999999E-2</v>
      </c>
      <c r="W1251" s="223">
        <f t="shared" ca="1" si="1335"/>
        <v>0.12670222810724796</v>
      </c>
      <c r="X1251" s="223">
        <f>MMULT(N1251:T1251,'Parameters &amp; Main Results'!$B$12:$B$18)-'Parameters &amp; Main Results'!$B$22/12+MMULT(U1251:V1251,'Parameters &amp; Main Results'!$B$20:$B$21)</f>
        <v>0.12670222810724796</v>
      </c>
      <c r="Y1251" s="223">
        <f>MMULT(N1251:T1251,'Parameters &amp; Main Results'!$C$12:$C$18)-'Parameters &amp; Main Results'!$C$22/12+MMULT(U1251:V1251,'Parameters &amp; Main Results'!$C$20:$C$21)</f>
        <v>0.14361728102243176</v>
      </c>
      <c r="Z1251" s="17">
        <f t="shared" ca="1" si="1320"/>
        <v>32.508083699970939</v>
      </c>
      <c r="AA1251" s="70">
        <f ca="1">Z1251/OFFSET(Z1251,'Parameters &amp; Main Results'!$B$38,0)</f>
        <v>23.292784585860851</v>
      </c>
      <c r="AB1251" s="70">
        <f ca="1">SUMPRODUCT(Z1251:OFFSET(Z1251,'Parameters &amp; Main Results'!$B$38-1,0), 'Cash Flow Assist'!$P$11:OFFSET('Cash Flow Assist'!$P$11,'Parameters &amp; Main Results'!$B$38-1,0)  )/OFFSET(Z1251,'Parameters &amp; Main Results'!$B$38,0)</f>
        <v>3637.8154200149738</v>
      </c>
      <c r="AC1251" s="70">
        <f ca="1">SUMPRODUCT(Z1251:OFFSET(Z1251,'Parameters &amp; Main Results'!$B$38-1,0),'Parameters &amp; Main Results'!$B$42:OFFSET('Parameters &amp; Main Results'!$B$42,'Parameters &amp; Main Results'!$B$38-1,0)   )/OFFSET(Z1251,'Parameters &amp; Main Results'!$B$38,0)</f>
        <v>0</v>
      </c>
      <c r="AD1251" s="155">
        <f t="shared" si="4"/>
        <v>-0.44258563899489634</v>
      </c>
      <c r="AE1251" s="252">
        <f t="shared" ca="1" si="1330"/>
        <v>312008.63260000001</v>
      </c>
      <c r="AF1251" s="253">
        <f t="shared" ca="1" si="1332"/>
        <v>-0.28266887061765228</v>
      </c>
      <c r="AG1251" s="258">
        <f t="shared" ca="1" si="1333"/>
        <v>0</v>
      </c>
      <c r="AH1251" s="227" t="str">
        <f ca="1">IF(SUM(AG1251:OFFSET(AG1251,(-HoldAggressiveTime-1),0,,))=0,"Defensive","Aggressive")</f>
        <v>Defensive</v>
      </c>
    </row>
    <row r="1252" spans="1:34" ht="15" x14ac:dyDescent="0.2">
      <c r="A1252">
        <f t="shared" si="15"/>
        <v>11</v>
      </c>
      <c r="B1252">
        <f t="shared" si="16"/>
        <v>1974</v>
      </c>
      <c r="C1252" s="70">
        <f t="shared" si="1"/>
        <v>1974.8333333332389</v>
      </c>
      <c r="D1252" s="149">
        <f t="shared" si="383"/>
        <v>27394</v>
      </c>
      <c r="E1252" s="151">
        <v>51.5</v>
      </c>
      <c r="F1252" s="152">
        <v>212820.5606</v>
      </c>
      <c r="G1252" s="152">
        <v>3488.5331999999999</v>
      </c>
      <c r="H1252" s="152">
        <v>5207.7495067199998</v>
      </c>
      <c r="I1252" s="152">
        <v>281688.76528493001</v>
      </c>
      <c r="J1252" s="152">
        <v>51.5</v>
      </c>
      <c r="K1252" s="152">
        <v>51.5</v>
      </c>
      <c r="L1252" s="152">
        <v>182</v>
      </c>
      <c r="M1252" s="153">
        <v>8.4961713900000007</v>
      </c>
      <c r="N1252" s="17">
        <f t="shared" ref="N1252:T1252" si="1351">F1252/F1251/$E1252*$E1251-1</f>
        <v>-5.834841488506759E-2</v>
      </c>
      <c r="O1252" s="17">
        <f t="shared" si="1351"/>
        <v>7.1265568232399268E-3</v>
      </c>
      <c r="P1252" s="17">
        <f t="shared" si="1351"/>
        <v>-3.552427184368101E-3</v>
      </c>
      <c r="Q1252" s="17">
        <f t="shared" si="1351"/>
        <v>2.2867593668049135E-2</v>
      </c>
      <c r="R1252" s="17">
        <f t="shared" si="1351"/>
        <v>0</v>
      </c>
      <c r="S1252" s="17">
        <f t="shared" si="1351"/>
        <v>0</v>
      </c>
      <c r="T1252" s="17">
        <f t="shared" si="1351"/>
        <v>8.3131067961165206E-2</v>
      </c>
      <c r="U1252" s="241">
        <v>-1.2200000000000001E-2</v>
      </c>
      <c r="V1252" s="241">
        <v>-2E-3</v>
      </c>
      <c r="W1252" s="223">
        <f t="shared" ca="1" si="1335"/>
        <v>-3.822111306776111E-2</v>
      </c>
      <c r="X1252" s="223">
        <f>MMULT(N1252:T1252,'Parameters &amp; Main Results'!$B$12:$B$18)-'Parameters &amp; Main Results'!$B$22/12+MMULT(U1252:V1252,'Parameters &amp; Main Results'!$B$20:$B$21)</f>
        <v>-3.822111306776111E-2</v>
      </c>
      <c r="Y1252" s="223">
        <f>MMULT(N1252:T1252,'Parameters &amp; Main Results'!$C$12:$C$18)-'Parameters &amp; Main Results'!$C$22/12+MMULT(U1252:V1252,'Parameters &amp; Main Results'!$C$20:$C$21)</f>
        <v>-5.1842584380903507E-2</v>
      </c>
      <c r="Z1252" s="17">
        <f t="shared" ca="1" si="1320"/>
        <v>28.852418047119166</v>
      </c>
      <c r="AA1252" s="70">
        <f ca="1">Z1252/OFFSET(Z1252,'Parameters &amp; Main Results'!$B$38,0)</f>
        <v>20.959851628311085</v>
      </c>
      <c r="AB1252" s="70">
        <f ca="1">SUMPRODUCT(Z1252:OFFSET(Z1252,'Parameters &amp; Main Results'!$B$38-1,0), 'Cash Flow Assist'!$P$11:OFFSET('Cash Flow Assist'!$P$11,'Parameters &amp; Main Results'!$B$38-1,0)  )/OFFSET(Z1252,'Parameters &amp; Main Results'!$B$38,0)</f>
        <v>3665.6165419261606</v>
      </c>
      <c r="AC1252" s="70">
        <f ca="1">SUMPRODUCT(Z1252:OFFSET(Z1252,'Parameters &amp; Main Results'!$B$38-1,0),'Parameters &amp; Main Results'!$B$42:OFFSET('Parameters &amp; Main Results'!$B$42,'Parameters &amp; Main Results'!$B$38-1,0)   )/OFFSET(Z1252,'Parameters &amp; Main Results'!$B$38,0)</f>
        <v>0</v>
      </c>
      <c r="AD1252" s="155">
        <f t="shared" si="4"/>
        <v>-0.47510988339371696</v>
      </c>
      <c r="AE1252" s="252">
        <f t="shared" ca="1" si="1330"/>
        <v>311213.8762</v>
      </c>
      <c r="AF1252" s="253">
        <f t="shared" ca="1" si="1332"/>
        <v>-0.31615979596220845</v>
      </c>
      <c r="AG1252" s="258">
        <f t="shared" ca="1" si="1333"/>
        <v>0</v>
      </c>
      <c r="AH1252" s="227" t="str">
        <f ca="1">IF(SUM(AG1252:OFFSET(AG1252,(-HoldAggressiveTime-1),0,,))=0,"Defensive","Aggressive")</f>
        <v>Defensive</v>
      </c>
    </row>
    <row r="1253" spans="1:34" ht="15" x14ac:dyDescent="0.2">
      <c r="A1253">
        <f t="shared" si="15"/>
        <v>12</v>
      </c>
      <c r="B1253">
        <f t="shared" si="16"/>
        <v>1974</v>
      </c>
      <c r="C1253" s="70">
        <f t="shared" si="1"/>
        <v>1974.9166666665722</v>
      </c>
      <c r="D1253" s="149">
        <f t="shared" si="383"/>
        <v>27425</v>
      </c>
      <c r="E1253" s="151">
        <v>51.9</v>
      </c>
      <c r="F1253" s="152">
        <v>209444.23509999999</v>
      </c>
      <c r="G1253" s="152">
        <v>3569.8067000000001</v>
      </c>
      <c r="H1253" s="152">
        <v>5240.1677473999998</v>
      </c>
      <c r="I1253" s="152">
        <v>279019.40252101002</v>
      </c>
      <c r="J1253" s="152">
        <v>51.9</v>
      </c>
      <c r="K1253" s="152">
        <v>51.9</v>
      </c>
      <c r="L1253" s="152">
        <v>187.5</v>
      </c>
      <c r="M1253" s="153">
        <v>8.4732064600000001</v>
      </c>
      <c r="N1253" s="17">
        <f t="shared" ref="N1253:T1253" si="1352">F1253/F1252/$E1253*$E1252-1</f>
        <v>-2.3449516550122951E-2</v>
      </c>
      <c r="O1253" s="17">
        <f t="shared" si="1352"/>
        <v>1.5410642765561811E-2</v>
      </c>
      <c r="P1253" s="17">
        <f t="shared" si="1352"/>
        <v>-1.5301059728977107E-3</v>
      </c>
      <c r="Q1253" s="17">
        <f t="shared" si="1352"/>
        <v>-1.7110378236490642E-2</v>
      </c>
      <c r="R1253" s="17">
        <f t="shared" si="1352"/>
        <v>0</v>
      </c>
      <c r="S1253" s="17">
        <f t="shared" si="1352"/>
        <v>0</v>
      </c>
      <c r="T1253" s="17">
        <f t="shared" si="1352"/>
        <v>2.2279743378009087E-2</v>
      </c>
      <c r="U1253" s="241">
        <v>-4.8300000000000003E-2</v>
      </c>
      <c r="V1253" s="241">
        <v>1.1000000000000001E-3</v>
      </c>
      <c r="W1253" s="223">
        <f t="shared" ca="1" si="1335"/>
        <v>-1.3432688357246064E-2</v>
      </c>
      <c r="X1253" s="223">
        <f>MMULT(N1253:T1253,'Parameters &amp; Main Results'!$B$12:$B$18)-'Parameters &amp; Main Results'!$B$22/12+MMULT(U1253:V1253,'Parameters &amp; Main Results'!$B$20:$B$21)</f>
        <v>-1.3432688357246064E-2</v>
      </c>
      <c r="Y1253" s="223">
        <f>MMULT(N1253:T1253,'Parameters &amp; Main Results'!$C$12:$C$18)-'Parameters &amp; Main Results'!$C$22/12+MMULT(U1253:V1253,'Parameters &amp; Main Results'!$C$20:$C$21)</f>
        <v>-1.9605167285221138E-2</v>
      </c>
      <c r="Z1253" s="17">
        <f t="shared" ca="1" si="1320"/>
        <v>29.999013743324074</v>
      </c>
      <c r="AA1253" s="70">
        <f ca="1">Z1253/OFFSET(Z1253,'Parameters &amp; Main Results'!$B$38,0)</f>
        <v>22.267257533914204</v>
      </c>
      <c r="AB1253" s="70">
        <f ca="1">SUMPRODUCT(Z1253:OFFSET(Z1253,'Parameters &amp; Main Results'!$B$38-1,0), 'Cash Flow Assist'!$P$11:OFFSET('Cash Flow Assist'!$P$11,'Parameters &amp; Main Results'!$B$38-1,0)  )/OFFSET(Z1253,'Parameters &amp; Main Results'!$B$38,0)</f>
        <v>3725.0279532529971</v>
      </c>
      <c r="AC1253" s="70">
        <f ca="1">SUMPRODUCT(Z1253:OFFSET(Z1253,'Parameters &amp; Main Results'!$B$38-1,0),'Parameters &amp; Main Results'!$B$42:OFFSET('Parameters &amp; Main Results'!$B$42,'Parameters &amp; Main Results'!$B$38-1,0)   )/OFFSET(Z1253,'Parameters &amp; Main Results'!$B$38,0)</f>
        <v>0</v>
      </c>
      <c r="AD1253" s="155">
        <f t="shared" si="4"/>
        <v>-0.48741830287007193</v>
      </c>
      <c r="AE1253" s="252">
        <f t="shared" ca="1" si="1330"/>
        <v>314851.63880000002</v>
      </c>
      <c r="AF1253" s="253">
        <f t="shared" ca="1" si="1332"/>
        <v>-0.33478435780655691</v>
      </c>
      <c r="AG1253" s="258">
        <f t="shared" ca="1" si="1333"/>
        <v>0</v>
      </c>
      <c r="AH1253" s="227" t="str">
        <f ca="1">IF(SUM(AG1253:OFFSET(AG1253,(-HoldAggressiveTime-1),0,,))=0,"Defensive","Aggressive")</f>
        <v>Defensive</v>
      </c>
    </row>
    <row r="1254" spans="1:34" ht="15" x14ac:dyDescent="0.2">
      <c r="A1254">
        <f t="shared" si="15"/>
        <v>1</v>
      </c>
      <c r="B1254">
        <f t="shared" si="16"/>
        <v>1975</v>
      </c>
      <c r="C1254" s="70">
        <f t="shared" si="1"/>
        <v>1974.9999999999054</v>
      </c>
      <c r="D1254" s="149">
        <f t="shared" si="383"/>
        <v>27453</v>
      </c>
      <c r="E1254" s="151">
        <v>52.3</v>
      </c>
      <c r="F1254" s="152">
        <v>236101.31589999999</v>
      </c>
      <c r="G1254" s="152">
        <v>3559.4695000000002</v>
      </c>
      <c r="H1254" s="152">
        <v>5271.3904135599996</v>
      </c>
      <c r="I1254" s="152">
        <v>326211.27507264999</v>
      </c>
      <c r="J1254" s="152">
        <v>52.3</v>
      </c>
      <c r="K1254" s="152">
        <v>52.3</v>
      </c>
      <c r="L1254" s="152">
        <v>176.25</v>
      </c>
      <c r="M1254" s="153">
        <v>9.4644188800000002</v>
      </c>
      <c r="N1254" s="17">
        <f t="shared" ref="N1254:T1254" si="1353">F1254/F1253/$E1254*$E1253-1</f>
        <v>0.11865370553752697</v>
      </c>
      <c r="O1254" s="17">
        <f t="shared" si="1353"/>
        <v>-1.0521767494981349E-2</v>
      </c>
      <c r="P1254" s="17">
        <f t="shared" si="1353"/>
        <v>-1.7354206503970016E-3</v>
      </c>
      <c r="Q1254" s="17">
        <f t="shared" si="1353"/>
        <v>0.16019297739822824</v>
      </c>
      <c r="R1254" s="17">
        <f t="shared" si="1353"/>
        <v>0</v>
      </c>
      <c r="S1254" s="17">
        <f t="shared" si="1353"/>
        <v>0</v>
      </c>
      <c r="T1254" s="17">
        <f t="shared" si="1353"/>
        <v>-6.7189292543021084E-2</v>
      </c>
      <c r="U1254" s="241">
        <v>0.1115</v>
      </c>
      <c r="V1254" s="241">
        <v>8.2699999999999996E-2</v>
      </c>
      <c r="W1254" s="223">
        <f t="shared" ca="1" si="1335"/>
        <v>8.3484794360331238E-2</v>
      </c>
      <c r="X1254" s="223">
        <f>MMULT(N1254:T1254,'Parameters &amp; Main Results'!$B$12:$B$18)-'Parameters &amp; Main Results'!$B$22/12+MMULT(U1254:V1254,'Parameters &amp; Main Results'!$B$20:$B$21)</f>
        <v>8.3484794360331238E-2</v>
      </c>
      <c r="Y1254" s="223">
        <f>MMULT(N1254:T1254,'Parameters &amp; Main Results'!$C$12:$C$18)-'Parameters &amp; Main Results'!$C$22/12+MMULT(U1254:V1254,'Parameters &amp; Main Results'!$C$20:$C$21)</f>
        <v>0.10569449156760947</v>
      </c>
      <c r="Z1254" s="17">
        <f t="shared" ca="1" si="1320"/>
        <v>30.407467781769586</v>
      </c>
      <c r="AA1254" s="70">
        <f ca="1">Z1254/OFFSET(Z1254,'Parameters &amp; Main Results'!$B$38,0)</f>
        <v>23.071407846404139</v>
      </c>
      <c r="AB1254" s="70">
        <f ca="1">SUMPRODUCT(Z1254:OFFSET(Z1254,'Parameters &amp; Main Results'!$B$38-1,0), 'Cash Flow Assist'!$P$11:OFFSET('Cash Flow Assist'!$P$11,'Parameters &amp; Main Results'!$B$38-1,0)  )/OFFSET(Z1254,'Parameters &amp; Main Results'!$B$38,0)</f>
        <v>3785.9685751666148</v>
      </c>
      <c r="AC1254" s="70">
        <f ca="1">SUMPRODUCT(Z1254:OFFSET(Z1254,'Parameters &amp; Main Results'!$B$38-1,0),'Parameters &amp; Main Results'!$B$42:OFFSET('Parameters &amp; Main Results'!$B$42,'Parameters &amp; Main Results'!$B$38-1,0)   )/OFFSET(Z1254,'Parameters &amp; Main Results'!$B$38,0)</f>
        <v>0</v>
      </c>
      <c r="AD1254" s="155">
        <f t="shared" si="4"/>
        <v>-0.42659858511489157</v>
      </c>
      <c r="AE1254" s="252">
        <f t="shared" ca="1" si="1330"/>
        <v>330520.73499999999</v>
      </c>
      <c r="AF1254" s="253">
        <f t="shared" ca="1" si="1332"/>
        <v>-0.28566867098368276</v>
      </c>
      <c r="AG1254" s="258">
        <f t="shared" ca="1" si="1333"/>
        <v>0</v>
      </c>
      <c r="AH1254" s="227" t="str">
        <f ca="1">IF(SUM(AG1254:OFFSET(AG1254,(-HoldAggressiveTime-1),0,,))=0,"Defensive","Aggressive")</f>
        <v>Defensive</v>
      </c>
    </row>
    <row r="1255" spans="1:34" ht="15" x14ac:dyDescent="0.2">
      <c r="A1255">
        <f t="shared" si="15"/>
        <v>2</v>
      </c>
      <c r="B1255">
        <f t="shared" si="16"/>
        <v>1975</v>
      </c>
      <c r="C1255" s="70">
        <f t="shared" si="1"/>
        <v>1975.0833333332387</v>
      </c>
      <c r="D1255" s="149">
        <f t="shared" si="383"/>
        <v>27484</v>
      </c>
      <c r="E1255" s="151">
        <v>52.6</v>
      </c>
      <c r="F1255" s="152">
        <v>251178.8064</v>
      </c>
      <c r="G1255" s="152">
        <v>3599.0614999999998</v>
      </c>
      <c r="H1255" s="152">
        <v>5298.8895002199997</v>
      </c>
      <c r="I1255" s="152">
        <v>366104.99623781</v>
      </c>
      <c r="J1255" s="152">
        <v>52.6</v>
      </c>
      <c r="K1255" s="152">
        <v>52.6</v>
      </c>
      <c r="L1255" s="152">
        <v>181.75</v>
      </c>
      <c r="M1255" s="153">
        <v>9.94384157</v>
      </c>
      <c r="N1255" s="17">
        <f t="shared" ref="N1255:T1255" si="1354">F1255/F1254/$E1255*$E1254-1</f>
        <v>5.7792612058346071E-2</v>
      </c>
      <c r="O1255" s="17">
        <f t="shared" si="1354"/>
        <v>5.3561445799610308E-3</v>
      </c>
      <c r="P1255" s="17">
        <f t="shared" si="1354"/>
        <v>-5.1650823778692789E-4</v>
      </c>
      <c r="Q1255" s="17">
        <f t="shared" si="1354"/>
        <v>0.11589320402061287</v>
      </c>
      <c r="R1255" s="17">
        <f t="shared" si="1354"/>
        <v>0</v>
      </c>
      <c r="S1255" s="17">
        <f t="shared" si="1354"/>
        <v>0</v>
      </c>
      <c r="T1255" s="17">
        <f t="shared" si="1354"/>
        <v>2.5324272577730955E-2</v>
      </c>
      <c r="U1255" s="241">
        <v>1.6000000000000001E-3</v>
      </c>
      <c r="V1255" s="241">
        <v>-4.4400000000000002E-2</v>
      </c>
      <c r="W1255" s="223">
        <f t="shared" ca="1" si="1335"/>
        <v>4.564023492197164E-2</v>
      </c>
      <c r="X1255" s="223">
        <f>MMULT(N1255:T1255,'Parameters &amp; Main Results'!$B$12:$B$18)-'Parameters &amp; Main Results'!$B$22/12+MMULT(U1255:V1255,'Parameters &amp; Main Results'!$B$20:$B$21)</f>
        <v>4.564023492197164E-2</v>
      </c>
      <c r="Y1255" s="223">
        <f>MMULT(N1255:T1255,'Parameters &amp; Main Results'!$C$12:$C$18)-'Parameters &amp; Main Results'!$C$22/12+MMULT(U1255:V1255,'Parameters &amp; Main Results'!$C$20:$C$21)</f>
        <v>5.2507298643840898E-2</v>
      </c>
      <c r="Z1255" s="17">
        <f t="shared" ca="1" si="1320"/>
        <v>28.064508094662813</v>
      </c>
      <c r="AA1255" s="70">
        <f ca="1">Z1255/OFFSET(Z1255,'Parameters &amp; Main Results'!$B$38,0)</f>
        <v>21.435021044087389</v>
      </c>
      <c r="AB1255" s="70">
        <f ca="1">SUMPRODUCT(Z1255:OFFSET(Z1255,'Parameters &amp; Main Results'!$B$38-1,0), 'Cash Flow Assist'!$P$11:OFFSET('Cash Flow Assist'!$P$11,'Parameters &amp; Main Results'!$B$38-1,0)  )/OFFSET(Z1255,'Parameters &amp; Main Results'!$B$38,0)</f>
        <v>3788.8759647343177</v>
      </c>
      <c r="AC1255" s="70">
        <f ca="1">SUMPRODUCT(Z1255:OFFSET(Z1255,'Parameters &amp; Main Results'!$B$38-1,0),'Parameters &amp; Main Results'!$B$42:OFFSET('Parameters &amp; Main Results'!$B$42,'Parameters &amp; Main Results'!$B$38-1,0)   )/OFFSET(Z1255,'Parameters &amp; Main Results'!$B$38,0)</f>
        <v>0</v>
      </c>
      <c r="AD1255" s="155">
        <f t="shared" si="4"/>
        <v>-0.39346021959072974</v>
      </c>
      <c r="AE1255" s="252">
        <f t="shared" ca="1" si="1330"/>
        <v>334600.73340000003</v>
      </c>
      <c r="AF1255" s="253">
        <f t="shared" ca="1" si="1332"/>
        <v>-0.24931782471699751</v>
      </c>
      <c r="AG1255" s="258">
        <f t="shared" ca="1" si="1333"/>
        <v>0</v>
      </c>
      <c r="AH1255" s="227" t="str">
        <f ca="1">IF(SUM(AG1255:OFFSET(AG1255,(-HoldAggressiveTime-1),0,,))=0,"Defensive","Aggressive")</f>
        <v>Defensive</v>
      </c>
    </row>
    <row r="1256" spans="1:34" ht="15" x14ac:dyDescent="0.2">
      <c r="A1256">
        <f t="shared" si="15"/>
        <v>3</v>
      </c>
      <c r="B1256">
        <f t="shared" si="16"/>
        <v>1975</v>
      </c>
      <c r="C1256" s="70">
        <f t="shared" si="1"/>
        <v>1975.1666666665719</v>
      </c>
      <c r="D1256" s="149">
        <f t="shared" si="383"/>
        <v>27514</v>
      </c>
      <c r="E1256" s="151">
        <v>52.8</v>
      </c>
      <c r="F1256" s="152">
        <v>257568.80669999999</v>
      </c>
      <c r="G1256" s="152">
        <v>3487.8705</v>
      </c>
      <c r="H1256" s="152">
        <v>5323.1760770999999</v>
      </c>
      <c r="I1256" s="152">
        <v>362145.91476258001</v>
      </c>
      <c r="J1256" s="152">
        <v>52.8</v>
      </c>
      <c r="K1256" s="152">
        <v>52.8</v>
      </c>
      <c r="L1256" s="152">
        <v>177.75</v>
      </c>
      <c r="M1256" s="153">
        <v>10.112844340000001</v>
      </c>
      <c r="N1256" s="17">
        <f t="shared" ref="N1256:T1256" si="1355">F1256/F1255/$E1256*$E1255-1</f>
        <v>2.1555803048364908E-2</v>
      </c>
      <c r="O1256" s="17">
        <f t="shared" si="1355"/>
        <v>-3.4565297281476837E-2</v>
      </c>
      <c r="P1256" s="17">
        <f t="shared" si="1355"/>
        <v>7.780934350940516E-4</v>
      </c>
      <c r="Q1256" s="17">
        <f t="shared" si="1355"/>
        <v>-1.4560976656033842E-2</v>
      </c>
      <c r="R1256" s="17">
        <f t="shared" si="1355"/>
        <v>0</v>
      </c>
      <c r="S1256" s="17">
        <f t="shared" si="1355"/>
        <v>0</v>
      </c>
      <c r="T1256" s="17">
        <f t="shared" si="1355"/>
        <v>-2.5712767287732863E-2</v>
      </c>
      <c r="U1256" s="241">
        <v>3.78E-2</v>
      </c>
      <c r="V1256" s="241">
        <v>2.3900000000000001E-2</v>
      </c>
      <c r="W1256" s="223">
        <f t="shared" ca="1" si="1335"/>
        <v>7.9264877989250002E-3</v>
      </c>
      <c r="X1256" s="223">
        <f>MMULT(N1256:T1256,'Parameters &amp; Main Results'!$B$12:$B$18)-'Parameters &amp; Main Results'!$B$22/12+MMULT(U1256:V1256,'Parameters &amp; Main Results'!$B$20:$B$21)</f>
        <v>7.9264877989250002E-3</v>
      </c>
      <c r="Y1256" s="223">
        <f>MMULT(N1256:T1256,'Parameters &amp; Main Results'!$C$12:$C$18)-'Parameters &amp; Main Results'!$C$22/12+MMULT(U1256:V1256,'Parameters &amp; Main Results'!$C$20:$C$21)</f>
        <v>1.5902026348714068E-2</v>
      </c>
      <c r="Z1256" s="17">
        <f t="shared" ca="1" si="1320"/>
        <v>26.83954495759917</v>
      </c>
      <c r="AA1256" s="70">
        <f ca="1">Z1256/OFFSET(Z1256,'Parameters &amp; Main Results'!$B$38,0)</f>
        <v>19.373960035181337</v>
      </c>
      <c r="AB1256" s="70">
        <f ca="1">SUMPRODUCT(Z1256:OFFSET(Z1256,'Parameters &amp; Main Results'!$B$38-1,0), 'Cash Flow Assist'!$P$11:OFFSET('Cash Flow Assist'!$P$11,'Parameters &amp; Main Results'!$B$38-1,0)  )/OFFSET(Z1256,'Parameters &amp; Main Results'!$B$38,0)</f>
        <v>3561.5454019272152</v>
      </c>
      <c r="AC1256" s="70">
        <f ca="1">SUMPRODUCT(Z1256:OFFSET(Z1256,'Parameters &amp; Main Results'!$B$38-1,0),'Parameters &amp; Main Results'!$B$42:OFFSET('Parameters &amp; Main Results'!$B$42,'Parameters &amp; Main Results'!$B$38-1,0)   )/OFFSET(Z1256,'Parameters &amp; Main Results'!$B$38,0)</f>
        <v>0</v>
      </c>
      <c r="AD1256" s="155">
        <f t="shared" si="4"/>
        <v>-0.38038576754322906</v>
      </c>
      <c r="AE1256" s="252">
        <f t="shared" ca="1" si="1330"/>
        <v>329623.44010000001</v>
      </c>
      <c r="AF1256" s="253">
        <f t="shared" ca="1" si="1332"/>
        <v>-0.21859681270889089</v>
      </c>
      <c r="AG1256" s="258">
        <f t="shared" ca="1" si="1333"/>
        <v>0</v>
      </c>
      <c r="AH1256" s="227" t="str">
        <f ca="1">IF(SUM(AG1256:OFFSET(AG1256,(-HoldAggressiveTime-1),0,,))=0,"Defensive","Aggressive")</f>
        <v>Defensive</v>
      </c>
    </row>
    <row r="1257" spans="1:34" ht="15" x14ac:dyDescent="0.2">
      <c r="A1257">
        <f t="shared" si="15"/>
        <v>4</v>
      </c>
      <c r="B1257">
        <f t="shared" si="16"/>
        <v>1975</v>
      </c>
      <c r="C1257" s="70">
        <f t="shared" si="1"/>
        <v>1975.2499999999052</v>
      </c>
      <c r="D1257" s="149">
        <f t="shared" si="383"/>
        <v>27545</v>
      </c>
      <c r="E1257" s="151">
        <v>53</v>
      </c>
      <c r="F1257" s="152">
        <v>270698.10359999997</v>
      </c>
      <c r="G1257" s="152">
        <v>3440.5254</v>
      </c>
      <c r="H1257" s="152">
        <v>5347.5296076499999</v>
      </c>
      <c r="I1257" s="152">
        <v>376216.86422563001</v>
      </c>
      <c r="J1257" s="152">
        <v>53</v>
      </c>
      <c r="K1257" s="152">
        <v>53</v>
      </c>
      <c r="L1257" s="152">
        <v>167.4</v>
      </c>
      <c r="M1257" s="153">
        <v>10.544706639999999</v>
      </c>
      <c r="N1257" s="17">
        <f t="shared" ref="N1257:T1257" si="1356">F1257/F1256/$E1257*$E1256-1</f>
        <v>4.7008000609198408E-2</v>
      </c>
      <c r="O1257" s="17">
        <f t="shared" si="1356"/>
        <v>-1.7296575293429317E-2</v>
      </c>
      <c r="P1257" s="17">
        <f t="shared" si="1356"/>
        <v>7.8415094288475373E-4</v>
      </c>
      <c r="Q1257" s="17">
        <f t="shared" si="1356"/>
        <v>3.4934159594889547E-2</v>
      </c>
      <c r="R1257" s="17">
        <f t="shared" si="1356"/>
        <v>0</v>
      </c>
      <c r="S1257" s="17">
        <f t="shared" si="1356"/>
        <v>0</v>
      </c>
      <c r="T1257" s="17">
        <f t="shared" si="1356"/>
        <v>-6.1781705278242116E-2</v>
      </c>
      <c r="U1257" s="241">
        <v>-6.6E-3</v>
      </c>
      <c r="V1257" s="241">
        <v>-1.1299999999999999E-2</v>
      </c>
      <c r="W1257" s="223">
        <f t="shared" ca="1" si="1335"/>
        <v>2.8665933467634165E-2</v>
      </c>
      <c r="X1257" s="223">
        <f>MMULT(N1257:T1257,'Parameters &amp; Main Results'!$B$12:$B$18)-'Parameters &amp; Main Results'!$B$22/12+MMULT(U1257:V1257,'Parameters &amp; Main Results'!$B$20:$B$21)</f>
        <v>2.8665933467634165E-2</v>
      </c>
      <c r="Y1257" s="223">
        <f>MMULT(N1257:T1257,'Parameters &amp; Main Results'!$C$12:$C$18)-'Parameters &amp; Main Results'!$C$22/12+MMULT(U1257:V1257,'Parameters &amp; Main Results'!$C$20:$C$21)</f>
        <v>4.0535876352268969E-2</v>
      </c>
      <c r="Z1257" s="17">
        <f t="shared" ca="1" si="1320"/>
        <v>26.628474677960337</v>
      </c>
      <c r="AA1257" s="70">
        <f ca="1">Z1257/OFFSET(Z1257,'Parameters &amp; Main Results'!$B$38,0)</f>
        <v>17.627644907399926</v>
      </c>
      <c r="AB1257" s="70">
        <f ca="1">SUMPRODUCT(Z1257:OFFSET(Z1257,'Parameters &amp; Main Results'!$B$38-1,0), 'Cash Flow Assist'!$P$11:OFFSET('Cash Flow Assist'!$P$11,'Parameters &amp; Main Results'!$B$38-1,0)  )/OFFSET(Z1257,'Parameters &amp; Main Results'!$B$38,0)</f>
        <v>3249.3531856979371</v>
      </c>
      <c r="AC1257" s="70">
        <f ca="1">SUMPRODUCT(Z1257:OFFSET(Z1257,'Parameters &amp; Main Results'!$B$38-1,0),'Parameters &amp; Main Results'!$B$42:OFFSET('Parameters &amp; Main Results'!$B$42,'Parameters &amp; Main Results'!$B$38-1,0)   )/OFFSET(Z1257,'Parameters &amp; Main Results'!$B$38,0)</f>
        <v>0</v>
      </c>
      <c r="AD1257" s="155">
        <f t="shared" si="4"/>
        <v>-0.3512589413264332</v>
      </c>
      <c r="AE1257" s="252">
        <f t="shared" ca="1" si="1330"/>
        <v>318016.61900000001</v>
      </c>
      <c r="AF1257" s="253">
        <f t="shared" ca="1" si="1332"/>
        <v>-0.14879258684276506</v>
      </c>
      <c r="AG1257" s="258">
        <f t="shared" ca="1" si="1333"/>
        <v>0</v>
      </c>
      <c r="AH1257" s="227" t="str">
        <f ca="1">IF(SUM(AG1257:OFFSET(AG1257,(-HoldAggressiveTime-1),0,,))=0,"Defensive","Aggressive")</f>
        <v>Defensive</v>
      </c>
    </row>
    <row r="1258" spans="1:34" ht="15" x14ac:dyDescent="0.2">
      <c r="A1258">
        <f t="shared" si="15"/>
        <v>5</v>
      </c>
      <c r="B1258">
        <f t="shared" si="16"/>
        <v>1975</v>
      </c>
      <c r="C1258" s="70">
        <f t="shared" si="1"/>
        <v>1975.3333333332384</v>
      </c>
      <c r="D1258" s="149">
        <f t="shared" si="383"/>
        <v>27575</v>
      </c>
      <c r="E1258" s="151">
        <v>53.1</v>
      </c>
      <c r="F1258" s="152">
        <v>283594.7144</v>
      </c>
      <c r="G1258" s="152">
        <v>3528.2701000000002</v>
      </c>
      <c r="H1258" s="152">
        <v>5372.5293085699996</v>
      </c>
      <c r="I1258" s="152">
        <v>375568.45518545998</v>
      </c>
      <c r="J1258" s="152">
        <v>53.1</v>
      </c>
      <c r="K1258" s="152">
        <v>53.1</v>
      </c>
      <c r="L1258" s="152">
        <v>167.75</v>
      </c>
      <c r="M1258" s="153">
        <v>11.1159081</v>
      </c>
      <c r="N1258" s="17">
        <f t="shared" ref="N1258:T1258" si="1357">F1258/F1257/$E1258*$E1257-1</f>
        <v>4.5669082866257149E-2</v>
      </c>
      <c r="O1258" s="17">
        <f t="shared" si="1357"/>
        <v>2.3572017093810738E-2</v>
      </c>
      <c r="P1258" s="17">
        <f t="shared" si="1357"/>
        <v>2.7829566862895838E-3</v>
      </c>
      <c r="Q1258" s="17">
        <f t="shared" si="1357"/>
        <v>-3.6034914843554589E-3</v>
      </c>
      <c r="R1258" s="17">
        <f t="shared" si="1357"/>
        <v>0</v>
      </c>
      <c r="S1258" s="17">
        <f t="shared" si="1357"/>
        <v>0</v>
      </c>
      <c r="T1258" s="17">
        <f t="shared" si="1357"/>
        <v>2.0362382916294663E-4</v>
      </c>
      <c r="U1258" s="241">
        <v>3.8399999999999997E-2</v>
      </c>
      <c r="V1258" s="241">
        <v>-4.1000000000000002E-2</v>
      </c>
      <c r="W1258" s="223">
        <f t="shared" ca="1" si="1335"/>
        <v>3.8934730093246488E-2</v>
      </c>
      <c r="X1258" s="223">
        <f>MMULT(N1258:T1258,'Parameters &amp; Main Results'!$B$12:$B$18)-'Parameters &amp; Main Results'!$B$22/12+MMULT(U1258:V1258,'Parameters &amp; Main Results'!$B$20:$B$21)</f>
        <v>3.8934730093246488E-2</v>
      </c>
      <c r="Y1258" s="223">
        <f>MMULT(N1258:T1258,'Parameters &amp; Main Results'!$C$12:$C$18)-'Parameters &amp; Main Results'!$C$22/12+MMULT(U1258:V1258,'Parameters &amp; Main Results'!$C$20:$C$21)</f>
        <v>4.341770962234584E-2</v>
      </c>
      <c r="Z1258" s="17">
        <f t="shared" ca="1" si="1320"/>
        <v>25.8864163880646</v>
      </c>
      <c r="AA1258" s="70">
        <f ca="1">Z1258/OFFSET(Z1258,'Parameters &amp; Main Results'!$B$38,0)</f>
        <v>18.984985756607433</v>
      </c>
      <c r="AB1258" s="70">
        <f ca="1">SUMPRODUCT(Z1258:OFFSET(Z1258,'Parameters &amp; Main Results'!$B$38-1,0), 'Cash Flow Assist'!$P$11:OFFSET('Cash Flow Assist'!$P$11,'Parameters &amp; Main Results'!$B$38-1,0)  )/OFFSET(Z1258,'Parameters &amp; Main Results'!$B$38,0)</f>
        <v>3581.4523228926978</v>
      </c>
      <c r="AC1258" s="70">
        <f ca="1">SUMPRODUCT(Z1258:OFFSET(Z1258,'Parameters &amp; Main Results'!$B$38-1,0),'Parameters &amp; Main Results'!$B$42:OFFSET('Parameters &amp; Main Results'!$B$42,'Parameters &amp; Main Results'!$B$38-1,0)   )/OFFSET(Z1258,'Parameters &amp; Main Results'!$B$38,0)</f>
        <v>0</v>
      </c>
      <c r="AD1258" s="155">
        <f t="shared" si="4"/>
        <v>-0.32163153215912665</v>
      </c>
      <c r="AE1258" s="252">
        <f t="shared" ca="1" si="1330"/>
        <v>318312.56929999997</v>
      </c>
      <c r="AF1258" s="253">
        <f t="shared" ca="1" si="1332"/>
        <v>-0.10906843853620951</v>
      </c>
      <c r="AG1258" s="258">
        <f t="shared" ca="1" si="1333"/>
        <v>0</v>
      </c>
      <c r="AH1258" s="227" t="str">
        <f ca="1">IF(SUM(AG1258:OFFSET(AG1258,(-HoldAggressiveTime-1),0,,))=0,"Defensive","Aggressive")</f>
        <v>Defensive</v>
      </c>
    </row>
    <row r="1259" spans="1:34" ht="15" x14ac:dyDescent="0.2">
      <c r="A1259">
        <f t="shared" si="15"/>
        <v>6</v>
      </c>
      <c r="B1259">
        <f t="shared" si="16"/>
        <v>1975</v>
      </c>
      <c r="C1259" s="70">
        <f t="shared" si="1"/>
        <v>1975.4166666665717</v>
      </c>
      <c r="D1259" s="149">
        <f t="shared" si="383"/>
        <v>27606</v>
      </c>
      <c r="E1259" s="151">
        <v>53.5</v>
      </c>
      <c r="F1259" s="152">
        <v>297126.88809999998</v>
      </c>
      <c r="G1259" s="152">
        <v>3571.2721000000001</v>
      </c>
      <c r="H1259" s="152">
        <v>5395.9445821400004</v>
      </c>
      <c r="I1259" s="152">
        <v>363925.48993853998</v>
      </c>
      <c r="J1259" s="152">
        <v>53.5</v>
      </c>
      <c r="K1259" s="152">
        <v>53.5</v>
      </c>
      <c r="L1259" s="152">
        <v>166</v>
      </c>
      <c r="M1259" s="153">
        <v>11.34384032</v>
      </c>
      <c r="N1259" s="17">
        <f t="shared" ref="N1259:T1259" si="1358">F1259/F1258/$E1259*$E1258-1</f>
        <v>3.988319838820531E-2</v>
      </c>
      <c r="O1259" s="17">
        <f t="shared" si="1358"/>
        <v>4.6200828521931747E-3</v>
      </c>
      <c r="P1259" s="17">
        <f t="shared" si="1358"/>
        <v>-3.1508878504394877E-3</v>
      </c>
      <c r="Q1259" s="17">
        <f t="shared" si="1358"/>
        <v>-3.8245766626907152E-2</v>
      </c>
      <c r="R1259" s="17">
        <f t="shared" si="1358"/>
        <v>0</v>
      </c>
      <c r="S1259" s="17">
        <f t="shared" si="1358"/>
        <v>0</v>
      </c>
      <c r="T1259" s="17">
        <f t="shared" si="1358"/>
        <v>-1.7830828586152703E-2</v>
      </c>
      <c r="U1259" s="241">
        <v>8.6E-3</v>
      </c>
      <c r="V1259" s="241">
        <v>1.4E-2</v>
      </c>
      <c r="W1259" s="223">
        <f t="shared" ca="1" si="1335"/>
        <v>2.9903207265618313E-2</v>
      </c>
      <c r="X1259" s="223">
        <f>MMULT(N1259:T1259,'Parameters &amp; Main Results'!$B$12:$B$18)-'Parameters &amp; Main Results'!$B$22/12+MMULT(U1259:V1259,'Parameters &amp; Main Results'!$B$20:$B$21)</f>
        <v>2.9903207265618313E-2</v>
      </c>
      <c r="Y1259" s="223">
        <f>MMULT(N1259:T1259,'Parameters &amp; Main Results'!$C$12:$C$18)-'Parameters &amp; Main Results'!$C$22/12+MMULT(U1259:V1259,'Parameters &amp; Main Results'!$C$20:$C$21)</f>
        <v>3.631522016793743E-2</v>
      </c>
      <c r="Z1259" s="17">
        <f t="shared" ca="1" si="1320"/>
        <v>24.916306711338102</v>
      </c>
      <c r="AA1259" s="70">
        <f ca="1">Z1259/OFFSET(Z1259,'Parameters &amp; Main Results'!$B$38,0)</f>
        <v>18.96115710284068</v>
      </c>
      <c r="AB1259" s="70">
        <f ca="1">SUMPRODUCT(Z1259:OFFSET(Z1259,'Parameters &amp; Main Results'!$B$38-1,0), 'Cash Flow Assist'!$P$11:OFFSET('Cash Flow Assist'!$P$11,'Parameters &amp; Main Results'!$B$38-1,0)  )/OFFSET(Z1259,'Parameters &amp; Main Results'!$B$38,0)</f>
        <v>3697.5632157202276</v>
      </c>
      <c r="AC1259" s="70">
        <f ca="1">SUMPRODUCT(Z1259:OFFSET(Z1259,'Parameters &amp; Main Results'!$B$38-1,0),'Parameters &amp; Main Results'!$B$42:OFFSET('Parameters &amp; Main Results'!$B$42,'Parameters &amp; Main Results'!$B$38-1,0)   )/OFFSET(Z1259,'Parameters &amp; Main Results'!$B$38,0)</f>
        <v>0</v>
      </c>
      <c r="AD1259" s="155">
        <f t="shared" si="4"/>
        <v>-0.29457602797592619</v>
      </c>
      <c r="AE1259" s="252">
        <f t="shared" ca="1" si="1330"/>
        <v>306091.32</v>
      </c>
      <c r="AF1259" s="253">
        <f t="shared" ca="1" si="1332"/>
        <v>-2.928678898833206E-2</v>
      </c>
      <c r="AG1259" s="258">
        <f t="shared" ca="1" si="1333"/>
        <v>0</v>
      </c>
      <c r="AH1259" s="227" t="str">
        <f ca="1">IF(SUM(AG1259:OFFSET(AG1259,(-HoldAggressiveTime-1),0,,))=0,"Defensive","Aggressive")</f>
        <v>Defensive</v>
      </c>
    </row>
    <row r="1260" spans="1:34" ht="15" x14ac:dyDescent="0.2">
      <c r="A1260">
        <f t="shared" si="15"/>
        <v>7</v>
      </c>
      <c r="B1260">
        <f t="shared" si="16"/>
        <v>1975</v>
      </c>
      <c r="C1260" s="70">
        <f t="shared" si="1"/>
        <v>1975.499999999905</v>
      </c>
      <c r="D1260" s="149">
        <f t="shared" si="383"/>
        <v>27637</v>
      </c>
      <c r="E1260" s="151">
        <v>54</v>
      </c>
      <c r="F1260" s="152">
        <v>277989.98710000003</v>
      </c>
      <c r="G1260" s="152">
        <v>3536.8995</v>
      </c>
      <c r="H1260" s="152">
        <v>5419.9565355300001</v>
      </c>
      <c r="I1260" s="152">
        <v>350379.89378540998</v>
      </c>
      <c r="J1260" s="152">
        <v>54</v>
      </c>
      <c r="K1260" s="152">
        <v>54</v>
      </c>
      <c r="L1260" s="152">
        <v>166.4</v>
      </c>
      <c r="M1260" s="153">
        <v>10.46189399</v>
      </c>
      <c r="N1260" s="17">
        <f t="shared" ref="N1260:T1260" si="1359">F1260/F1259/$E1260*$E1259-1</f>
        <v>-7.306939638101706E-2</v>
      </c>
      <c r="O1260" s="17">
        <f t="shared" si="1359"/>
        <v>-1.8794890886204008E-2</v>
      </c>
      <c r="P1260" s="17">
        <f t="shared" si="1359"/>
        <v>-4.8504629630590212E-3</v>
      </c>
      <c r="Q1260" s="17">
        <f t="shared" si="1359"/>
        <v>-4.6135417532188527E-2</v>
      </c>
      <c r="R1260" s="17">
        <f t="shared" si="1359"/>
        <v>0</v>
      </c>
      <c r="S1260" s="17">
        <f t="shared" si="1359"/>
        <v>0</v>
      </c>
      <c r="T1260" s="17">
        <f t="shared" si="1359"/>
        <v>-6.8719321731369742E-3</v>
      </c>
      <c r="U1260" s="241">
        <v>2.7E-2</v>
      </c>
      <c r="V1260" s="241">
        <v>1.6899999999999998E-2</v>
      </c>
      <c r="W1260" s="223">
        <f t="shared" ca="1" si="1335"/>
        <v>-5.8946288738327114E-2</v>
      </c>
      <c r="X1260" s="223">
        <f>MMULT(N1260:T1260,'Parameters &amp; Main Results'!$B$12:$B$18)-'Parameters &amp; Main Results'!$B$22/12+MMULT(U1260:V1260,'Parameters &amp; Main Results'!$B$20:$B$21)</f>
        <v>-5.8946288738327114E-2</v>
      </c>
      <c r="Y1260" s="223">
        <f>MMULT(N1260:T1260,'Parameters &amp; Main Results'!$C$12:$C$18)-'Parameters &amp; Main Results'!$C$22/12+MMULT(U1260:V1260,'Parameters &amp; Main Results'!$C$20:$C$21)</f>
        <v>-6.7683612498202414E-2</v>
      </c>
      <c r="Z1260" s="17">
        <f t="shared" ca="1" si="1320"/>
        <v>24.192862528791053</v>
      </c>
      <c r="AA1260" s="70">
        <f ca="1">Z1260/OFFSET(Z1260,'Parameters &amp; Main Results'!$B$38,0)</f>
        <v>18.61288873026632</v>
      </c>
      <c r="AB1260" s="70">
        <f ca="1">SUMPRODUCT(Z1260:OFFSET(Z1260,'Parameters &amp; Main Results'!$B$38-1,0), 'Cash Flow Assist'!$P$11:OFFSET('Cash Flow Assist'!$P$11,'Parameters &amp; Main Results'!$B$38-1,0)  )/OFFSET(Z1260,'Parameters &amp; Main Results'!$B$38,0)</f>
        <v>3720.0279958501492</v>
      </c>
      <c r="AC1260" s="70">
        <f ca="1">SUMPRODUCT(Z1260:OFFSET(Z1260,'Parameters &amp; Main Results'!$B$38-1,0),'Parameters &amp; Main Results'!$B$42:OFFSET('Parameters &amp; Main Results'!$B$42,'Parameters &amp; Main Results'!$B$38-1,0)   )/OFFSET(Z1260,'Parameters &amp; Main Results'!$B$38,0)</f>
        <v>0</v>
      </c>
      <c r="AD1260" s="155">
        <f t="shared" si="4"/>
        <v>-0.34612093180442471</v>
      </c>
      <c r="AE1260" s="252">
        <f t="shared" ca="1" si="1330"/>
        <v>301079.44919999997</v>
      </c>
      <c r="AF1260" s="253">
        <f t="shared" ca="1" si="1332"/>
        <v>-7.6688934304055281E-2</v>
      </c>
      <c r="AG1260" s="258">
        <f t="shared" ca="1" si="1333"/>
        <v>0</v>
      </c>
      <c r="AH1260" s="227" t="str">
        <f ca="1">IF(SUM(AG1260:OFFSET(AG1260,(-HoldAggressiveTime-1),0,,))=0,"Defensive","Aggressive")</f>
        <v>Defensive</v>
      </c>
    </row>
    <row r="1261" spans="1:34" ht="15" x14ac:dyDescent="0.2">
      <c r="A1261">
        <f t="shared" si="15"/>
        <v>8</v>
      </c>
      <c r="B1261">
        <f t="shared" si="16"/>
        <v>1975</v>
      </c>
      <c r="C1261" s="70">
        <f t="shared" si="1"/>
        <v>1975.5833333332382</v>
      </c>
      <c r="D1261" s="149">
        <f t="shared" si="383"/>
        <v>27667</v>
      </c>
      <c r="E1261" s="151">
        <v>54.2</v>
      </c>
      <c r="F1261" s="152">
        <v>273100.95919999998</v>
      </c>
      <c r="G1261" s="152">
        <v>3556.2525000000001</v>
      </c>
      <c r="H1261" s="152">
        <v>5447.6434801599999</v>
      </c>
      <c r="I1261" s="152">
        <v>348737.57307782001</v>
      </c>
      <c r="J1261" s="152">
        <v>54.2</v>
      </c>
      <c r="K1261" s="152">
        <v>54.2</v>
      </c>
      <c r="L1261" s="152">
        <v>161.5</v>
      </c>
      <c r="M1261" s="153">
        <v>10.06269402</v>
      </c>
      <c r="N1261" s="17">
        <f t="shared" ref="N1261:T1261" si="1360">F1261/F1260/$E1261*$E1260-1</f>
        <v>-2.1212204721794525E-2</v>
      </c>
      <c r="O1261" s="17">
        <f t="shared" si="1360"/>
        <v>1.7615137348319099E-3</v>
      </c>
      <c r="P1261" s="17">
        <f t="shared" si="1360"/>
        <v>1.3994464934232731E-3</v>
      </c>
      <c r="Q1261" s="17">
        <f t="shared" si="1360"/>
        <v>-8.3599980271307217E-3</v>
      </c>
      <c r="R1261" s="17">
        <f t="shared" si="1360"/>
        <v>0</v>
      </c>
      <c r="S1261" s="17">
        <f t="shared" si="1360"/>
        <v>0</v>
      </c>
      <c r="T1261" s="17">
        <f t="shared" si="1360"/>
        <v>-3.3028491342605881E-2</v>
      </c>
      <c r="U1261" s="241">
        <v>-3.2399999999999998E-2</v>
      </c>
      <c r="V1261" s="241">
        <v>-9.4000000000000004E-3</v>
      </c>
      <c r="W1261" s="223">
        <f t="shared" ca="1" si="1335"/>
        <v>-1.7249942028176472E-2</v>
      </c>
      <c r="X1261" s="223">
        <f>MMULT(N1261:T1261,'Parameters &amp; Main Results'!$B$12:$B$18)-'Parameters &amp; Main Results'!$B$22/12+MMULT(U1261:V1261,'Parameters &amp; Main Results'!$B$20:$B$21)</f>
        <v>-1.7249942028176472E-2</v>
      </c>
      <c r="Y1261" s="223">
        <f>MMULT(N1261:T1261,'Parameters &amp; Main Results'!$C$12:$C$18)-'Parameters &amp; Main Results'!$C$22/12+MMULT(U1261:V1261,'Parameters &amp; Main Results'!$C$20:$C$21)</f>
        <v>-1.8956499542798547E-2</v>
      </c>
      <c r="Z1261" s="17">
        <f t="shared" ca="1" si="1320"/>
        <v>25.708269612321729</v>
      </c>
      <c r="AA1261" s="70">
        <f ca="1">Z1261/OFFSET(Z1261,'Parameters &amp; Main Results'!$B$38,0)</f>
        <v>20.65618338566868</v>
      </c>
      <c r="AB1261" s="70">
        <f ca="1">SUMPRODUCT(Z1261:OFFSET(Z1261,'Parameters &amp; Main Results'!$B$38-1,0), 'Cash Flow Assist'!$P$11:OFFSET('Cash Flow Assist'!$P$11,'Parameters &amp; Main Results'!$B$38-1,0)  )/OFFSET(Z1261,'Parameters &amp; Main Results'!$B$38,0)</f>
        <v>3866.6585301640962</v>
      </c>
      <c r="AC1261" s="70">
        <f ca="1">SUMPRODUCT(Z1261:OFFSET(Z1261,'Parameters &amp; Main Results'!$B$38-1,0),'Parameters &amp; Main Results'!$B$42:OFFSET('Parameters &amp; Main Results'!$B$42,'Parameters &amp; Main Results'!$B$38-1,0)   )/OFFSET(Z1261,'Parameters &amp; Main Results'!$B$38,0)</f>
        <v>0</v>
      </c>
      <c r="AD1261" s="155">
        <f t="shared" si="4"/>
        <v>-0.35999114846228553</v>
      </c>
      <c r="AE1261" s="252">
        <f t="shared" ca="1" si="1330"/>
        <v>299870.16680000001</v>
      </c>
      <c r="AF1261" s="253">
        <f t="shared" ca="1" si="1332"/>
        <v>-8.9269325740742617E-2</v>
      </c>
      <c r="AG1261" s="258">
        <f t="shared" ca="1" si="1333"/>
        <v>0</v>
      </c>
      <c r="AH1261" s="227" t="str">
        <f ca="1">IF(SUM(AG1261:OFFSET(AG1261,(-HoldAggressiveTime-1),0,,))=0,"Defensive","Aggressive")</f>
        <v>Defensive</v>
      </c>
    </row>
    <row r="1262" spans="1:34" ht="15" x14ac:dyDescent="0.2">
      <c r="A1262">
        <f t="shared" si="15"/>
        <v>9</v>
      </c>
      <c r="B1262">
        <f t="shared" si="16"/>
        <v>1975</v>
      </c>
      <c r="C1262" s="70">
        <f t="shared" si="1"/>
        <v>1975.6666666665715</v>
      </c>
      <c r="D1262" s="149">
        <f t="shared" si="383"/>
        <v>27698</v>
      </c>
      <c r="E1262" s="151">
        <v>54.6</v>
      </c>
      <c r="F1262" s="152">
        <v>264610.31420000002</v>
      </c>
      <c r="G1262" s="152">
        <v>3518.3503000000001</v>
      </c>
      <c r="H1262" s="152">
        <v>5476.8791668399999</v>
      </c>
      <c r="I1262" s="152">
        <v>331587.86390211998</v>
      </c>
      <c r="J1262" s="152">
        <v>54.6</v>
      </c>
      <c r="K1262" s="152">
        <v>54.6</v>
      </c>
      <c r="L1262" s="152">
        <v>138.25</v>
      </c>
      <c r="M1262" s="153">
        <v>9.8251871099999999</v>
      </c>
      <c r="N1262" s="17">
        <f t="shared" ref="N1262:T1262" si="1361">F1262/F1261/$E1262*$E1261-1</f>
        <v>-3.8188009778203136E-2</v>
      </c>
      <c r="O1262" s="17">
        <f t="shared" si="1361"/>
        <v>-1.7905832072739436E-2</v>
      </c>
      <c r="P1262" s="17">
        <f t="shared" si="1361"/>
        <v>-1.9986568980844277E-3</v>
      </c>
      <c r="Q1262" s="17">
        <f t="shared" si="1361"/>
        <v>-5.6142285223430899E-2</v>
      </c>
      <c r="R1262" s="17">
        <f t="shared" si="1361"/>
        <v>0</v>
      </c>
      <c r="S1262" s="17">
        <f t="shared" si="1361"/>
        <v>0</v>
      </c>
      <c r="T1262" s="17">
        <f t="shared" si="1361"/>
        <v>-0.15023418274192268</v>
      </c>
      <c r="U1262" s="241">
        <v>-1E-3</v>
      </c>
      <c r="V1262" s="241">
        <v>4.3E-3</v>
      </c>
      <c r="W1262" s="223">
        <f t="shared" ca="1" si="1335"/>
        <v>-3.9775549551963045E-2</v>
      </c>
      <c r="X1262" s="223">
        <f>MMULT(N1262:T1262,'Parameters &amp; Main Results'!$B$12:$B$18)-'Parameters &amp; Main Results'!$B$22/12+MMULT(U1262:V1262,'Parameters &amp; Main Results'!$B$20:$B$21)</f>
        <v>-3.9775549551963045E-2</v>
      </c>
      <c r="Y1262" s="223">
        <f>MMULT(N1262:T1262,'Parameters &amp; Main Results'!$C$12:$C$18)-'Parameters &amp; Main Results'!$C$22/12+MMULT(U1262:V1262,'Parameters &amp; Main Results'!$C$20:$C$21)</f>
        <v>-3.6201458674323436E-2</v>
      </c>
      <c r="Z1262" s="17">
        <f t="shared" ca="1" si="1320"/>
        <v>26.159519812573556</v>
      </c>
      <c r="AA1262" s="70">
        <f ca="1">Z1262/OFFSET(Z1262,'Parameters &amp; Main Results'!$B$38,0)</f>
        <v>22.023364888248199</v>
      </c>
      <c r="AB1262" s="70">
        <f ca="1">SUMPRODUCT(Z1262:OFFSET(Z1262,'Parameters &amp; Main Results'!$B$38-1,0), 'Cash Flow Assist'!$P$11:OFFSET('Cash Flow Assist'!$P$11,'Parameters &amp; Main Results'!$B$38-1,0)  )/OFFSET(Z1262,'Parameters &amp; Main Results'!$B$38,0)</f>
        <v>4030.87307384002</v>
      </c>
      <c r="AC1262" s="70">
        <f ca="1">SUMPRODUCT(Z1262:OFFSET(Z1262,'Parameters &amp; Main Results'!$B$38-1,0),'Parameters &amp; Main Results'!$B$42:OFFSET('Parameters &amp; Main Results'!$B$42,'Parameters &amp; Main Results'!$B$38-1,0)   )/OFFSET(Z1262,'Parameters &amp; Main Results'!$B$38,0)</f>
        <v>0</v>
      </c>
      <c r="AD1262" s="155">
        <f t="shared" si="4"/>
        <v>-0.38443181274294436</v>
      </c>
      <c r="AE1262" s="252">
        <f t="shared" ca="1" si="1330"/>
        <v>312043.16320000001</v>
      </c>
      <c r="AF1262" s="253">
        <f t="shared" ca="1" si="1332"/>
        <v>-0.15200733293938096</v>
      </c>
      <c r="AG1262" s="258">
        <f t="shared" ca="1" si="1333"/>
        <v>0</v>
      </c>
      <c r="AH1262" s="227" t="str">
        <f ca="1">IF(SUM(AG1262:OFFSET(AG1262,(-HoldAggressiveTime-1),0,,))=0,"Defensive","Aggressive")</f>
        <v>Defensive</v>
      </c>
    </row>
    <row r="1263" spans="1:34" ht="15" x14ac:dyDescent="0.2">
      <c r="A1263">
        <f t="shared" si="15"/>
        <v>10</v>
      </c>
      <c r="B1263">
        <f t="shared" si="16"/>
        <v>1975</v>
      </c>
      <c r="C1263" s="70">
        <f t="shared" si="1"/>
        <v>1975.7499999999047</v>
      </c>
      <c r="D1263" s="149">
        <f t="shared" si="383"/>
        <v>27728</v>
      </c>
      <c r="E1263" s="151">
        <v>54.9</v>
      </c>
      <c r="F1263" s="152">
        <v>281888.53169999999</v>
      </c>
      <c r="G1263" s="152">
        <v>3682.5823</v>
      </c>
      <c r="H1263" s="152">
        <v>5506.1804703799999</v>
      </c>
      <c r="I1263" s="152">
        <v>355179.06726524001</v>
      </c>
      <c r="J1263" s="152">
        <v>54.9</v>
      </c>
      <c r="K1263" s="152">
        <v>54.9</v>
      </c>
      <c r="L1263" s="152">
        <v>143.4</v>
      </c>
      <c r="M1263" s="153">
        <v>10.382403569999999</v>
      </c>
      <c r="N1263" s="17">
        <f t="shared" ref="N1263:T1263" si="1362">F1263/F1262/$E1263*$E1262-1</f>
        <v>5.9475546361132947E-2</v>
      </c>
      <c r="O1263" s="17">
        <f t="shared" si="1362"/>
        <v>4.0959139132209943E-2</v>
      </c>
      <c r="P1263" s="17">
        <f t="shared" si="1362"/>
        <v>-1.4371584746541988E-4</v>
      </c>
      <c r="Q1263" s="17">
        <f t="shared" si="1362"/>
        <v>6.5292902726627799E-2</v>
      </c>
      <c r="R1263" s="17">
        <f t="shared" si="1362"/>
        <v>0</v>
      </c>
      <c r="S1263" s="17">
        <f t="shared" si="1362"/>
        <v>0</v>
      </c>
      <c r="T1263" s="17">
        <f t="shared" si="1362"/>
        <v>3.1583316040672438E-2</v>
      </c>
      <c r="U1263" s="241">
        <v>-4.0099999999999997E-2</v>
      </c>
      <c r="V1263" s="241">
        <v>2.7000000000000001E-3</v>
      </c>
      <c r="W1263" s="223">
        <f t="shared" ca="1" si="1335"/>
        <v>5.4335986732658652E-2</v>
      </c>
      <c r="X1263" s="223">
        <f>MMULT(N1263:T1263,'Parameters &amp; Main Results'!$B$12:$B$18)-'Parameters &amp; Main Results'!$B$22/12+MMULT(U1263:V1263,'Parameters &amp; Main Results'!$B$20:$B$21)</f>
        <v>5.4335986732658652E-2</v>
      </c>
      <c r="Y1263" s="223">
        <f>MMULT(N1263:T1263,'Parameters &amp; Main Results'!$C$12:$C$18)-'Parameters &amp; Main Results'!$C$22/12+MMULT(U1263:V1263,'Parameters &amp; Main Results'!$C$20:$C$21)</f>
        <v>5.7582238971573975E-2</v>
      </c>
      <c r="Z1263" s="17">
        <f t="shared" ca="1" si="1320"/>
        <v>27.243130291430955</v>
      </c>
      <c r="AA1263" s="70">
        <f ca="1">Z1263/OFFSET(Z1263,'Parameters &amp; Main Results'!$B$38,0)</f>
        <v>22.199606369444055</v>
      </c>
      <c r="AB1263" s="70">
        <f ca="1">SUMPRODUCT(Z1263:OFFSET(Z1263,'Parameters &amp; Main Results'!$B$38-1,0), 'Cash Flow Assist'!$P$11:OFFSET('Cash Flow Assist'!$P$11,'Parameters &amp; Main Results'!$B$38-1,0)  )/OFFSET(Z1263,'Parameters &amp; Main Results'!$B$38,0)</f>
        <v>3881.1681181397453</v>
      </c>
      <c r="AC1263" s="70">
        <f ca="1">SUMPRODUCT(Z1263:OFFSET(Z1263,'Parameters &amp; Main Results'!$B$38-1,0),'Parameters &amp; Main Results'!$B$42:OFFSET('Parameters &amp; Main Results'!$B$42,'Parameters &amp; Main Results'!$B$38-1,0)   )/OFFSET(Z1263,'Parameters &amp; Main Results'!$B$38,0)</f>
        <v>0</v>
      </c>
      <c r="AD1263" s="155">
        <f t="shared" si="4"/>
        <v>-0.34782055848329874</v>
      </c>
      <c r="AE1263" s="252">
        <f t="shared" ca="1" si="1330"/>
        <v>301382.56520000001</v>
      </c>
      <c r="AF1263" s="253">
        <f t="shared" ca="1" si="1332"/>
        <v>-6.4682021294309486E-2</v>
      </c>
      <c r="AG1263" s="258">
        <f t="shared" ca="1" si="1333"/>
        <v>0</v>
      </c>
      <c r="AH1263" s="227" t="str">
        <f ca="1">IF(SUM(AG1263:OFFSET(AG1263,(-HoldAggressiveTime-1),0,,))=0,"Defensive","Aggressive")</f>
        <v>Defensive</v>
      </c>
    </row>
    <row r="1264" spans="1:34" ht="15" x14ac:dyDescent="0.2">
      <c r="A1264">
        <f t="shared" si="15"/>
        <v>11</v>
      </c>
      <c r="B1264">
        <f t="shared" si="16"/>
        <v>1975</v>
      </c>
      <c r="C1264" s="70">
        <f t="shared" si="1"/>
        <v>1975.833333333238</v>
      </c>
      <c r="D1264" s="149">
        <f t="shared" si="383"/>
        <v>27759</v>
      </c>
      <c r="E1264" s="151">
        <v>55.3</v>
      </c>
      <c r="F1264" s="152">
        <v>289823.4988</v>
      </c>
      <c r="G1264" s="152">
        <v>3649.3980999999999</v>
      </c>
      <c r="H1264" s="152">
        <v>5533.5278333799997</v>
      </c>
      <c r="I1264" s="152">
        <v>364190.53304985003</v>
      </c>
      <c r="J1264" s="152">
        <v>55.3</v>
      </c>
      <c r="K1264" s="152">
        <v>55.3</v>
      </c>
      <c r="L1264" s="152">
        <v>138.25</v>
      </c>
      <c r="M1264" s="153">
        <v>10.50537778</v>
      </c>
      <c r="N1264" s="17">
        <f t="shared" ref="N1264:T1264" si="1363">F1264/F1263/$E1264*$E1263-1</f>
        <v>2.0712423311109562E-2</v>
      </c>
      <c r="O1264" s="17">
        <f t="shared" si="1363"/>
        <v>-1.6179215586725415E-2</v>
      </c>
      <c r="P1264" s="17">
        <f t="shared" si="1363"/>
        <v>-2.3025316460901779E-3</v>
      </c>
      <c r="Q1264" s="17">
        <f t="shared" si="1363"/>
        <v>1.795481998342785E-2</v>
      </c>
      <c r="R1264" s="17">
        <f t="shared" si="1363"/>
        <v>0</v>
      </c>
      <c r="S1264" s="17">
        <f t="shared" si="1363"/>
        <v>0</v>
      </c>
      <c r="T1264" s="17">
        <f t="shared" si="1363"/>
        <v>-4.2887029288702916E-2</v>
      </c>
      <c r="U1264" s="241">
        <v>-1.21E-2</v>
      </c>
      <c r="V1264" s="241">
        <v>2.0500000000000001E-2</v>
      </c>
      <c r="W1264" s="223">
        <f t="shared" ca="1" si="1335"/>
        <v>1.0112456234885273E-2</v>
      </c>
      <c r="X1264" s="223">
        <f>MMULT(N1264:T1264,'Parameters &amp; Main Results'!$B$12:$B$18)-'Parameters &amp; Main Results'!$B$22/12+MMULT(U1264:V1264,'Parameters &amp; Main Results'!$B$20:$B$21)</f>
        <v>1.0112456234885273E-2</v>
      </c>
      <c r="Y1264" s="223">
        <f>MMULT(N1264:T1264,'Parameters &amp; Main Results'!$C$12:$C$18)-'Parameters &amp; Main Results'!$C$22/12+MMULT(U1264:V1264,'Parameters &amp; Main Results'!$C$20:$C$21)</f>
        <v>1.6981592754659401E-2</v>
      </c>
      <c r="Z1264" s="17">
        <f t="shared" ca="1" si="1320"/>
        <v>25.839135374536752</v>
      </c>
      <c r="AA1264" s="70">
        <f ca="1">Z1264/OFFSET(Z1264,'Parameters &amp; Main Results'!$B$38,0)</f>
        <v>20.548050161496011</v>
      </c>
      <c r="AB1264" s="70">
        <f ca="1">SUMPRODUCT(Z1264:OFFSET(Z1264,'Parameters &amp; Main Results'!$B$38-1,0), 'Cash Flow Assist'!$P$11:OFFSET('Cash Flow Assist'!$P$11,'Parameters &amp; Main Results'!$B$38-1,0)  )/OFFSET(Z1264,'Parameters &amp; Main Results'!$B$38,0)</f>
        <v>3766.9350787536468</v>
      </c>
      <c r="AC1264" s="70">
        <f ca="1">SUMPRODUCT(Z1264:OFFSET(Z1264,'Parameters &amp; Main Results'!$B$38-1,0),'Parameters &amp; Main Results'!$B$42:OFFSET('Parameters &amp; Main Results'!$B$42,'Parameters &amp; Main Results'!$B$38-1,0)   )/OFFSET(Z1264,'Parameters &amp; Main Results'!$B$38,0)</f>
        <v>0</v>
      </c>
      <c r="AD1264" s="155">
        <f t="shared" si="4"/>
        <v>-0.33431234181580183</v>
      </c>
      <c r="AE1264" s="252">
        <f t="shared" ca="1" si="1330"/>
        <v>314255.66889999999</v>
      </c>
      <c r="AF1264" s="253">
        <f t="shared" ca="1" si="1332"/>
        <v>-7.7746155496639921E-2</v>
      </c>
      <c r="AG1264" s="258">
        <f t="shared" ca="1" si="1333"/>
        <v>0</v>
      </c>
      <c r="AH1264" s="227" t="str">
        <f ca="1">IF(SUM(AG1264:OFFSET(AG1264,(-HoldAggressiveTime-1),0,,))=0,"Defensive","Aggressive")</f>
        <v>Defensive</v>
      </c>
    </row>
    <row r="1265" spans="1:34" ht="15" x14ac:dyDescent="0.2">
      <c r="A1265">
        <f t="shared" si="15"/>
        <v>12</v>
      </c>
      <c r="B1265">
        <f t="shared" si="16"/>
        <v>1975</v>
      </c>
      <c r="C1265" s="70">
        <f t="shared" si="1"/>
        <v>1975.9166666665712</v>
      </c>
      <c r="D1265" s="149">
        <f t="shared" si="383"/>
        <v>27790</v>
      </c>
      <c r="E1265" s="151">
        <v>55.6</v>
      </c>
      <c r="F1265" s="152">
        <v>287462.23719999997</v>
      </c>
      <c r="G1265" s="152">
        <v>3770.3681999999999</v>
      </c>
      <c r="H1265" s="152">
        <v>5558.7976104899999</v>
      </c>
      <c r="I1265" s="152">
        <v>370433.24490379001</v>
      </c>
      <c r="J1265" s="152">
        <v>55.6</v>
      </c>
      <c r="K1265" s="152">
        <v>55.6</v>
      </c>
      <c r="L1265" s="152">
        <v>140.25</v>
      </c>
      <c r="M1265" s="153">
        <v>10.422556119999999</v>
      </c>
      <c r="N1265" s="17">
        <f t="shared" ref="N1265:T1265" si="1364">F1265/F1264/$E1265*$E1264-1</f>
        <v>-1.3498963517069695E-2</v>
      </c>
      <c r="O1265" s="17">
        <f t="shared" si="1364"/>
        <v>2.7573420036210106E-2</v>
      </c>
      <c r="P1265" s="17">
        <f t="shared" si="1364"/>
        <v>-8.5365707357998311E-4</v>
      </c>
      <c r="Q1265" s="17">
        <f t="shared" si="1364"/>
        <v>1.1653162119133587E-2</v>
      </c>
      <c r="R1265" s="17">
        <f t="shared" si="1364"/>
        <v>0</v>
      </c>
      <c r="S1265" s="17">
        <f t="shared" si="1364"/>
        <v>0</v>
      </c>
      <c r="T1265" s="17">
        <f t="shared" si="1364"/>
        <v>8.9928057553956275E-3</v>
      </c>
      <c r="U1265" s="241">
        <v>-7.7000000000000002E-3</v>
      </c>
      <c r="V1265" s="241">
        <v>1.6899999999999998E-2</v>
      </c>
      <c r="W1265" s="223">
        <f t="shared" ca="1" si="1335"/>
        <v>-4.2015650094571347E-3</v>
      </c>
      <c r="X1265" s="223">
        <f>MMULT(N1265:T1265,'Parameters &amp; Main Results'!$B$12:$B$18)-'Parameters &amp; Main Results'!$B$22/12+MMULT(U1265:V1265,'Parameters &amp; Main Results'!$B$20:$B$21)</f>
        <v>-4.2015650094571347E-3</v>
      </c>
      <c r="Y1265" s="223">
        <f>MMULT(N1265:T1265,'Parameters &amp; Main Results'!$C$12:$C$18)-'Parameters &amp; Main Results'!$C$22/12+MMULT(U1265:V1265,'Parameters &amp; Main Results'!$C$20:$C$21)</f>
        <v>-9.4333918284083829E-3</v>
      </c>
      <c r="Z1265" s="17">
        <f t="shared" ca="1" si="1320"/>
        <v>25.580454151461606</v>
      </c>
      <c r="AA1265" s="70">
        <f ca="1">Z1265/OFFSET(Z1265,'Parameters &amp; Main Results'!$B$38,0)</f>
        <v>21.930326641938112</v>
      </c>
      <c r="AB1265" s="70">
        <f ca="1">SUMPRODUCT(Z1265:OFFSET(Z1265,'Parameters &amp; Main Results'!$B$38-1,0), 'Cash Flow Assist'!$P$11:OFFSET('Cash Flow Assist'!$P$11,'Parameters &amp; Main Results'!$B$38-1,0)  )/OFFSET(Z1265,'Parameters &amp; Main Results'!$B$38,0)</f>
        <v>4039.9199421606577</v>
      </c>
      <c r="AC1265" s="70">
        <f ca="1">SUMPRODUCT(Z1265:OFFSET(Z1265,'Parameters &amp; Main Results'!$B$38-1,0),'Parameters &amp; Main Results'!$B$42:OFFSET('Parameters &amp; Main Results'!$B$42,'Parameters &amp; Main Results'!$B$38-1,0)   )/OFFSET(Z1265,'Parameters &amp; Main Results'!$B$38,0)</f>
        <v>0</v>
      </c>
      <c r="AD1265" s="155">
        <f t="shared" si="4"/>
        <v>-0.34329843522739389</v>
      </c>
      <c r="AE1265" s="252">
        <f t="shared" ca="1" si="1330"/>
        <v>314665.92589999997</v>
      </c>
      <c r="AF1265" s="253">
        <f t="shared" ca="1" si="1332"/>
        <v>-8.6452604050447024E-2</v>
      </c>
      <c r="AG1265" s="258">
        <f t="shared" ca="1" si="1333"/>
        <v>0</v>
      </c>
      <c r="AH1265" s="227" t="str">
        <f ca="1">IF(SUM(AG1265:OFFSET(AG1265,(-HoldAggressiveTime-1),0,,))=0,"Defensive","Aggressive")</f>
        <v>Defensive</v>
      </c>
    </row>
    <row r="1266" spans="1:34" ht="15" x14ac:dyDescent="0.2">
      <c r="A1266">
        <f t="shared" si="15"/>
        <v>1</v>
      </c>
      <c r="B1266">
        <f t="shared" si="16"/>
        <v>1976</v>
      </c>
      <c r="C1266" s="70">
        <f t="shared" si="1"/>
        <v>1975.9999999999045</v>
      </c>
      <c r="D1266" s="149">
        <f t="shared" si="383"/>
        <v>27819</v>
      </c>
      <c r="E1266" s="151">
        <v>55.8</v>
      </c>
      <c r="F1266" s="152">
        <v>322451.17249999999</v>
      </c>
      <c r="G1266" s="152">
        <v>3784.4023999999999</v>
      </c>
      <c r="H1266" s="152">
        <v>5583.99749299</v>
      </c>
      <c r="I1266" s="152">
        <v>390976.45248682</v>
      </c>
      <c r="J1266" s="152">
        <v>55.8</v>
      </c>
      <c r="K1266" s="152">
        <v>55.8</v>
      </c>
      <c r="L1266" s="152">
        <v>128</v>
      </c>
      <c r="M1266" s="153">
        <v>11.64811203</v>
      </c>
      <c r="N1266" s="17">
        <f t="shared" ref="N1266:T1266" si="1365">F1266/F1265/$E1266*$E1265-1</f>
        <v>0.11769614214380009</v>
      </c>
      <c r="O1266" s="17">
        <f t="shared" si="1365"/>
        <v>1.246651962947265E-4</v>
      </c>
      <c r="P1266" s="17">
        <f t="shared" si="1365"/>
        <v>9.3285543592225295E-4</v>
      </c>
      <c r="Q1266" s="17">
        <f t="shared" si="1365"/>
        <v>5.1674245101662297E-2</v>
      </c>
      <c r="R1266" s="17">
        <f t="shared" si="1365"/>
        <v>0</v>
      </c>
      <c r="S1266" s="17">
        <f t="shared" si="1365"/>
        <v>0</v>
      </c>
      <c r="T1266" s="17">
        <f t="shared" si="1365"/>
        <v>-9.0615196877056436E-2</v>
      </c>
      <c r="U1266" s="241">
        <v>4.7800000000000002E-2</v>
      </c>
      <c r="V1266" s="241">
        <v>8.5699999999999998E-2</v>
      </c>
      <c r="W1266" s="223">
        <f t="shared" ca="1" si="1335"/>
        <v>8.3724613136589521E-2</v>
      </c>
      <c r="X1266" s="223">
        <f>MMULT(N1266:T1266,'Parameters &amp; Main Results'!$B$12:$B$18)-'Parameters &amp; Main Results'!$B$22/12+MMULT(U1266:V1266,'Parameters &amp; Main Results'!$B$20:$B$21)</f>
        <v>8.3724613136589521E-2</v>
      </c>
      <c r="Y1266" s="223">
        <f>MMULT(N1266:T1266,'Parameters &amp; Main Results'!$C$12:$C$18)-'Parameters &amp; Main Results'!$C$22/12+MMULT(U1266:V1266,'Parameters &amp; Main Results'!$C$20:$C$21)</f>
        <v>0.10589732778238288</v>
      </c>
      <c r="Z1266" s="17">
        <f t="shared" ca="1" si="1320"/>
        <v>25.688385573436399</v>
      </c>
      <c r="AA1266" s="70">
        <f ca="1">Z1266/OFFSET(Z1266,'Parameters &amp; Main Results'!$B$38,0)</f>
        <v>22.665923844247821</v>
      </c>
      <c r="AB1266" s="70">
        <f ca="1">SUMPRODUCT(Z1266:OFFSET(Z1266,'Parameters &amp; Main Results'!$B$38-1,0), 'Cash Flow Assist'!$P$11:OFFSET('Cash Flow Assist'!$P$11,'Parameters &amp; Main Results'!$B$38-1,0)  )/OFFSET(Z1266,'Parameters &amp; Main Results'!$B$38,0)</f>
        <v>4136.3439861773932</v>
      </c>
      <c r="AC1266" s="70">
        <f ca="1">SUMPRODUCT(Z1266:OFFSET(Z1266,'Parameters &amp; Main Results'!$B$38-1,0),'Parameters &amp; Main Results'!$B$42:OFFSET('Parameters &amp; Main Results'!$B$42,'Parameters &amp; Main Results'!$B$38-1,0)   )/OFFSET(Z1266,'Parameters &amp; Main Results'!$B$38,0)</f>
        <v>0</v>
      </c>
      <c r="AD1266" s="155">
        <f t="shared" si="4"/>
        <v>-0.26600719451386134</v>
      </c>
      <c r="AE1266" s="252">
        <f t="shared" ca="1" si="1330"/>
        <v>279655.69510000001</v>
      </c>
      <c r="AF1266" s="253">
        <f t="shared" ca="1" si="1332"/>
        <v>0.15302916461149507</v>
      </c>
      <c r="AG1266" s="258">
        <f t="shared" ca="1" si="1333"/>
        <v>0</v>
      </c>
      <c r="AH1266" s="227" t="str">
        <f ca="1">IF(SUM(AG1266:OFFSET(AG1266,(-HoldAggressiveTime-1),0,,))=0,"Defensive","Aggressive")</f>
        <v>Defensive</v>
      </c>
    </row>
    <row r="1267" spans="1:34" ht="15" x14ac:dyDescent="0.2">
      <c r="A1267">
        <f t="shared" si="15"/>
        <v>2</v>
      </c>
      <c r="B1267">
        <f t="shared" si="16"/>
        <v>1976</v>
      </c>
      <c r="C1267" s="70">
        <f t="shared" si="1"/>
        <v>1976.0833333332378</v>
      </c>
      <c r="D1267" s="149">
        <f t="shared" si="383"/>
        <v>27850</v>
      </c>
      <c r="E1267" s="151">
        <v>55.9</v>
      </c>
      <c r="F1267" s="152">
        <v>319757.49089999998</v>
      </c>
      <c r="G1267" s="152">
        <v>3816.8085999999998</v>
      </c>
      <c r="H1267" s="152">
        <v>5606.6592161500002</v>
      </c>
      <c r="I1267" s="152">
        <v>390316.21116488997</v>
      </c>
      <c r="J1267" s="152">
        <v>55.9</v>
      </c>
      <c r="K1267" s="152">
        <v>55.9</v>
      </c>
      <c r="L1267" s="152">
        <v>132.30000000000001</v>
      </c>
      <c r="M1267" s="153">
        <v>11.51929445</v>
      </c>
      <c r="N1267" s="17">
        <f t="shared" ref="N1267:T1267" si="1366">F1267/F1266/$E1267*$E1266-1</f>
        <v>-1.0127730511986899E-2</v>
      </c>
      <c r="O1267" s="17">
        <f t="shared" si="1366"/>
        <v>6.7588683588828413E-3</v>
      </c>
      <c r="P1267" s="17">
        <f t="shared" si="1366"/>
        <v>2.2621645797760159E-3</v>
      </c>
      <c r="Q1267" s="17">
        <f t="shared" si="1366"/>
        <v>-3.4745862693742469E-3</v>
      </c>
      <c r="R1267" s="17">
        <f t="shared" si="1366"/>
        <v>0</v>
      </c>
      <c r="S1267" s="17">
        <f t="shared" si="1366"/>
        <v>0</v>
      </c>
      <c r="T1267" s="17">
        <f t="shared" si="1366"/>
        <v>3.1744745080500847E-2</v>
      </c>
      <c r="U1267" s="241">
        <v>7.0400000000000004E-2</v>
      </c>
      <c r="V1267" s="241">
        <v>5.8200000000000002E-2</v>
      </c>
      <c r="W1267" s="223">
        <f t="shared" ca="1" si="1335"/>
        <v>-4.6984536248552283E-3</v>
      </c>
      <c r="X1267" s="223">
        <f>MMULT(N1267:T1267,'Parameters &amp; Main Results'!$B$12:$B$18)-'Parameters &amp; Main Results'!$B$22/12+MMULT(U1267:V1267,'Parameters &amp; Main Results'!$B$20:$B$21)</f>
        <v>-4.6984536248552283E-3</v>
      </c>
      <c r="Y1267" s="223">
        <f>MMULT(N1267:T1267,'Parameters &amp; Main Results'!$C$12:$C$18)-'Parameters &amp; Main Results'!$C$22/12+MMULT(U1267:V1267,'Parameters &amp; Main Results'!$C$20:$C$21)</f>
        <v>-8.4807372915665924E-3</v>
      </c>
      <c r="Z1267" s="17">
        <f t="shared" ca="1" si="1320"/>
        <v>23.703794545264891</v>
      </c>
      <c r="AA1267" s="70">
        <f ca="1">Z1267/OFFSET(Z1267,'Parameters &amp; Main Results'!$B$38,0)</f>
        <v>20.727198226111121</v>
      </c>
      <c r="AB1267" s="70">
        <f ca="1">SUMPRODUCT(Z1267:OFFSET(Z1267,'Parameters &amp; Main Results'!$B$38-1,0), 'Cash Flow Assist'!$P$11:OFFSET('Cash Flow Assist'!$P$11,'Parameters &amp; Main Results'!$B$38-1,0)  )/OFFSET(Z1267,'Parameters &amp; Main Results'!$B$38,0)</f>
        <v>4077.7629322875973</v>
      </c>
      <c r="AC1267" s="70">
        <f ca="1">SUMPRODUCT(Z1267:OFFSET(Z1267,'Parameters &amp; Main Results'!$B$38-1,0),'Parameters &amp; Main Results'!$B$42:OFFSET('Parameters &amp; Main Results'!$B$42,'Parameters &amp; Main Results'!$B$38-1,0)   )/OFFSET(Z1267,'Parameters &amp; Main Results'!$B$38,0)</f>
        <v>0</v>
      </c>
      <c r="AD1267" s="155">
        <f t="shared" si="4"/>
        <v>-0.2734408758455622</v>
      </c>
      <c r="AE1267" s="252">
        <f t="shared" ca="1" si="1330"/>
        <v>285109.12479999999</v>
      </c>
      <c r="AF1267" s="253">
        <f t="shared" ca="1" si="1332"/>
        <v>0.12152668254411472</v>
      </c>
      <c r="AG1267" s="258">
        <f t="shared" ca="1" si="1333"/>
        <v>0</v>
      </c>
      <c r="AH1267" s="227" t="str">
        <f ca="1">IF(SUM(AG1267:OFFSET(AG1267,(-HoldAggressiveTime-1),0,,))=0,"Defensive","Aggressive")</f>
        <v>Defensive</v>
      </c>
    </row>
    <row r="1268" spans="1:34" ht="15" x14ac:dyDescent="0.2">
      <c r="A1268">
        <f t="shared" si="15"/>
        <v>3</v>
      </c>
      <c r="B1268">
        <f t="shared" si="16"/>
        <v>1976</v>
      </c>
      <c r="C1268" s="70">
        <f t="shared" si="1"/>
        <v>1976.166666666571</v>
      </c>
      <c r="D1268" s="149">
        <f t="shared" si="383"/>
        <v>27880</v>
      </c>
      <c r="E1268" s="151">
        <v>56</v>
      </c>
      <c r="F1268" s="152">
        <v>330556.49329999997</v>
      </c>
      <c r="G1268" s="152">
        <v>3870.5153</v>
      </c>
      <c r="H1268" s="152">
        <v>5629.4596302999998</v>
      </c>
      <c r="I1268" s="152">
        <v>383174.24589756998</v>
      </c>
      <c r="J1268" s="152">
        <v>56</v>
      </c>
      <c r="K1268" s="152">
        <v>56</v>
      </c>
      <c r="L1268" s="152">
        <v>129.5</v>
      </c>
      <c r="M1268" s="153">
        <v>11.8238912</v>
      </c>
      <c r="N1268" s="17">
        <f t="shared" ref="N1268:T1268" si="1367">F1268/F1267/$E1268*$E1267-1</f>
        <v>3.1926454385618142E-2</v>
      </c>
      <c r="O1268" s="17">
        <f t="shared" si="1367"/>
        <v>1.2260259929123496E-2</v>
      </c>
      <c r="P1268" s="17">
        <f t="shared" si="1367"/>
        <v>2.2736904769600219E-3</v>
      </c>
      <c r="Q1268" s="17">
        <f t="shared" si="1367"/>
        <v>-2.0050935032342121E-2</v>
      </c>
      <c r="R1268" s="17">
        <f t="shared" si="1367"/>
        <v>0</v>
      </c>
      <c r="S1268" s="17">
        <f t="shared" si="1367"/>
        <v>0</v>
      </c>
      <c r="T1268" s="17">
        <f t="shared" si="1367"/>
        <v>-2.2911942554799891E-2</v>
      </c>
      <c r="U1268" s="241">
        <v>-1.18E-2</v>
      </c>
      <c r="V1268" s="241">
        <v>-1.1000000000000001E-3</v>
      </c>
      <c r="W1268" s="223">
        <f t="shared" ca="1" si="1335"/>
        <v>2.5209628980631647E-2</v>
      </c>
      <c r="X1268" s="223">
        <f>MMULT(N1268:T1268,'Parameters &amp; Main Results'!$B$12:$B$18)-'Parameters &amp; Main Results'!$B$22/12+MMULT(U1268:V1268,'Parameters &amp; Main Results'!$B$20:$B$21)</f>
        <v>2.5209628980631647E-2</v>
      </c>
      <c r="Y1268" s="223">
        <f>MMULT(N1268:T1268,'Parameters &amp; Main Results'!$C$12:$C$18)-'Parameters &amp; Main Results'!$C$22/12+MMULT(U1268:V1268,'Parameters &amp; Main Results'!$C$20:$C$21)</f>
        <v>2.9918168273302011E-2</v>
      </c>
      <c r="Z1268" s="17">
        <f t="shared" ca="1" si="1320"/>
        <v>23.815691467167238</v>
      </c>
      <c r="AA1268" s="70">
        <f ca="1">Z1268/OFFSET(Z1268,'Parameters &amp; Main Results'!$B$38,0)</f>
        <v>21.033148613797213</v>
      </c>
      <c r="AB1268" s="70">
        <f ca="1">SUMPRODUCT(Z1268:OFFSET(Z1268,'Parameters &amp; Main Results'!$B$38-1,0), 'Cash Flow Assist'!$P$11:OFFSET('Cash Flow Assist'!$P$11,'Parameters &amp; Main Results'!$B$38-1,0)  )/OFFSET(Z1268,'Parameters &amp; Main Results'!$B$38,0)</f>
        <v>4098.5877287070443</v>
      </c>
      <c r="AC1268" s="70">
        <f ca="1">SUMPRODUCT(Z1268:OFFSET(Z1268,'Parameters &amp; Main Results'!$B$38-1,0),'Parameters &amp; Main Results'!$B$42:OFFSET('Parameters &amp; Main Results'!$B$42,'Parameters &amp; Main Results'!$B$38-1,0)   )/OFFSET(Z1268,'Parameters &amp; Main Results'!$B$38,0)</f>
        <v>0</v>
      </c>
      <c r="AD1268" s="155">
        <f t="shared" si="4"/>
        <v>-0.25024441910979089</v>
      </c>
      <c r="AE1268" s="252">
        <f t="shared" ca="1" si="1330"/>
        <v>283082.20770000003</v>
      </c>
      <c r="AF1268" s="253">
        <f t="shared" ca="1" si="1332"/>
        <v>0.16770494332978858</v>
      </c>
      <c r="AG1268" s="258">
        <f t="shared" ca="1" si="1333"/>
        <v>0</v>
      </c>
      <c r="AH1268" s="227" t="str">
        <f ca="1">IF(SUM(AG1268:OFFSET(AG1268,(-HoldAggressiveTime-1),0,,))=0,"Defensive","Aggressive")</f>
        <v>Defensive</v>
      </c>
    </row>
    <row r="1269" spans="1:34" ht="15" x14ac:dyDescent="0.2">
      <c r="A1269">
        <f t="shared" si="15"/>
        <v>4</v>
      </c>
      <c r="B1269">
        <f t="shared" si="16"/>
        <v>1976</v>
      </c>
      <c r="C1269" s="70">
        <f t="shared" si="1"/>
        <v>1976.2499999999043</v>
      </c>
      <c r="D1269" s="149">
        <f t="shared" si="383"/>
        <v>27911</v>
      </c>
      <c r="E1269" s="151">
        <v>56.1</v>
      </c>
      <c r="F1269" s="152">
        <v>327929.89260000002</v>
      </c>
      <c r="G1269" s="152">
        <v>3892.5578</v>
      </c>
      <c r="H1269" s="152">
        <v>5652.9157120899999</v>
      </c>
      <c r="I1269" s="152">
        <v>382814.54453222</v>
      </c>
      <c r="J1269" s="152">
        <v>56.1</v>
      </c>
      <c r="K1269" s="152">
        <v>56.1</v>
      </c>
      <c r="L1269" s="152">
        <v>128.15</v>
      </c>
      <c r="M1269" s="153">
        <v>11.659338979999999</v>
      </c>
      <c r="N1269" s="17">
        <f t="shared" ref="N1269:T1269" si="1368">F1269/F1268/$E1269*$E1268-1</f>
        <v>-9.7143635904536341E-3</v>
      </c>
      <c r="O1269" s="17">
        <f t="shared" si="1368"/>
        <v>3.9022954633198825E-3</v>
      </c>
      <c r="P1269" s="17">
        <f t="shared" si="1368"/>
        <v>2.3767082585441912E-3</v>
      </c>
      <c r="Q1269" s="17">
        <f t="shared" si="1368"/>
        <v>-2.7195988346445654E-3</v>
      </c>
      <c r="R1269" s="17">
        <f t="shared" si="1368"/>
        <v>0</v>
      </c>
      <c r="S1269" s="17">
        <f t="shared" si="1368"/>
        <v>0</v>
      </c>
      <c r="T1269" s="17">
        <f t="shared" si="1368"/>
        <v>-1.2188659247482692E-2</v>
      </c>
      <c r="U1269" s="241">
        <v>-1.1000000000000001E-3</v>
      </c>
      <c r="V1269" s="241">
        <v>-1.4E-3</v>
      </c>
      <c r="W1269" s="223">
        <f t="shared" ca="1" si="1335"/>
        <v>-7.1564132292170511E-3</v>
      </c>
      <c r="X1269" s="223">
        <f>MMULT(N1269:T1269,'Parameters &amp; Main Results'!$B$12:$B$18)-'Parameters &amp; Main Results'!$B$22/12+MMULT(U1269:V1269,'Parameters &amp; Main Results'!$B$20:$B$21)</f>
        <v>-7.1564132292170511E-3</v>
      </c>
      <c r="Y1269" s="223">
        <f>MMULT(N1269:T1269,'Parameters &amp; Main Results'!$C$12:$C$18)-'Parameters &amp; Main Results'!$C$22/12+MMULT(U1269:V1269,'Parameters &amp; Main Results'!$C$20:$C$21)</f>
        <v>-8.3943643517429486E-3</v>
      </c>
      <c r="Z1269" s="17">
        <f t="shared" ca="1" si="1320"/>
        <v>23.230070020750034</v>
      </c>
      <c r="AA1269" s="70">
        <f ca="1">Z1269/OFFSET(Z1269,'Parameters &amp; Main Results'!$B$38,0)</f>
        <v>20.915259949489851</v>
      </c>
      <c r="AB1269" s="70">
        <f ca="1">SUMPRODUCT(Z1269:OFFSET(Z1269,'Parameters &amp; Main Results'!$B$38-1,0), 'Cash Flow Assist'!$P$11:OFFSET('Cash Flow Assist'!$P$11,'Parameters &amp; Main Results'!$B$38-1,0)  )/OFFSET(Z1269,'Parameters &amp; Main Results'!$B$38,0)</f>
        <v>4157.9372539441511</v>
      </c>
      <c r="AC1269" s="70">
        <f ca="1">SUMPRODUCT(Z1269:OFFSET(Z1269,'Parameters &amp; Main Results'!$B$38-1,0),'Parameters &amp; Main Results'!$B$42:OFFSET('Parameters &amp; Main Results'!$B$42,'Parameters &amp; Main Results'!$B$38-1,0)   )/OFFSET(Z1269,'Parameters &amp; Main Results'!$B$38,0)</f>
        <v>0</v>
      </c>
      <c r="AD1269" s="155">
        <f t="shared" si="4"/>
        <v>-0.25752781742653019</v>
      </c>
      <c r="AE1269" s="252">
        <f t="shared" ca="1" si="1330"/>
        <v>282897.69689999998</v>
      </c>
      <c r="AF1269" s="253">
        <f t="shared" ca="1" si="1332"/>
        <v>0.15918190990405354</v>
      </c>
      <c r="AG1269" s="258">
        <f t="shared" ca="1" si="1333"/>
        <v>0</v>
      </c>
      <c r="AH1269" s="227" t="str">
        <f ca="1">IF(SUM(AG1269:OFFSET(AG1269,(-HoldAggressiveTime-1),0,,))=0,"Defensive","Aggressive")</f>
        <v>Defensive</v>
      </c>
    </row>
    <row r="1270" spans="1:34" ht="15" x14ac:dyDescent="0.2">
      <c r="A1270">
        <f t="shared" si="15"/>
        <v>5</v>
      </c>
      <c r="B1270">
        <f t="shared" si="16"/>
        <v>1976</v>
      </c>
      <c r="C1270" s="70">
        <f t="shared" si="1"/>
        <v>1976.3333333332375</v>
      </c>
      <c r="D1270" s="149">
        <f t="shared" si="383"/>
        <v>27941</v>
      </c>
      <c r="E1270" s="151">
        <v>56.4</v>
      </c>
      <c r="F1270" s="152">
        <v>324229.42959999997</v>
      </c>
      <c r="G1270" s="152">
        <v>3840.7037999999998</v>
      </c>
      <c r="H1270" s="152">
        <v>5675.8100207199996</v>
      </c>
      <c r="I1270" s="152">
        <v>373831.47622382001</v>
      </c>
      <c r="J1270" s="152">
        <v>56.4</v>
      </c>
      <c r="K1270" s="152">
        <v>56.4</v>
      </c>
      <c r="L1270" s="152">
        <v>125.25</v>
      </c>
      <c r="M1270" s="153">
        <v>11.3782169</v>
      </c>
      <c r="N1270" s="17">
        <f t="shared" ref="N1270:T1270" si="1369">F1270/F1269/$E1270*$E1269-1</f>
        <v>-1.6543437325944987E-2</v>
      </c>
      <c r="O1270" s="17">
        <f t="shared" si="1369"/>
        <v>-1.8569608788317704E-2</v>
      </c>
      <c r="P1270" s="17">
        <f t="shared" si="1369"/>
        <v>-1.2906914900593369E-3</v>
      </c>
      <c r="Q1270" s="17">
        <f t="shared" si="1369"/>
        <v>-2.8660179620054627E-2</v>
      </c>
      <c r="R1270" s="17">
        <f t="shared" si="1369"/>
        <v>0</v>
      </c>
      <c r="S1270" s="17">
        <f t="shared" si="1369"/>
        <v>0</v>
      </c>
      <c r="T1270" s="17">
        <f t="shared" si="1369"/>
        <v>-2.7828508811980623E-2</v>
      </c>
      <c r="U1270" s="241">
        <v>-1.23E-2</v>
      </c>
      <c r="V1270" s="241">
        <v>-1.35E-2</v>
      </c>
      <c r="W1270" s="223">
        <f t="shared" ca="1" si="1335"/>
        <v>-1.7554591859387979E-2</v>
      </c>
      <c r="X1270" s="223">
        <f>MMULT(N1270:T1270,'Parameters &amp; Main Results'!$B$12:$B$18)-'Parameters &amp; Main Results'!$B$22/12+MMULT(U1270:V1270,'Parameters &amp; Main Results'!$B$20:$B$21)</f>
        <v>-1.7554591859387979E-2</v>
      </c>
      <c r="Y1270" s="223">
        <f>MMULT(N1270:T1270,'Parameters &amp; Main Results'!$C$12:$C$18)-'Parameters &amp; Main Results'!$C$22/12+MMULT(U1270:V1270,'Parameters &amp; Main Results'!$C$20:$C$21)</f>
        <v>-1.6787721138848924E-2</v>
      </c>
      <c r="Z1270" s="17">
        <f t="shared" ca="1" si="1320"/>
        <v>23.397512287213011</v>
      </c>
      <c r="AA1270" s="70">
        <f ca="1">Z1270/OFFSET(Z1270,'Parameters &amp; Main Results'!$B$38,0)</f>
        <v>21.834908776793721</v>
      </c>
      <c r="AB1270" s="70">
        <f ca="1">SUMPRODUCT(Z1270:OFFSET(Z1270,'Parameters &amp; Main Results'!$B$38-1,0), 'Cash Flow Assist'!$P$11:OFFSET('Cash Flow Assist'!$P$11,'Parameters &amp; Main Results'!$B$38-1,0)  )/OFFSET(Z1270,'Parameters &amp; Main Results'!$B$38,0)</f>
        <v>4289.0562769024609</v>
      </c>
      <c r="AC1270" s="70">
        <f ca="1">SUMPRODUCT(Z1270:OFFSET(Z1270,'Parameters &amp; Main Results'!$B$38-1,0),'Parameters &amp; Main Results'!$B$42:OFFSET('Parameters &amp; Main Results'!$B$42,'Parameters &amp; Main Results'!$B$38-1,0)   )/OFFSET(Z1270,'Parameters &amp; Main Results'!$B$38,0)</f>
        <v>0</v>
      </c>
      <c r="AD1270" s="155">
        <f t="shared" si="4"/>
        <v>-0.26981085944519201</v>
      </c>
      <c r="AE1270" s="252">
        <f t="shared" ca="1" si="1330"/>
        <v>277154.59409999999</v>
      </c>
      <c r="AF1270" s="253">
        <f t="shared" ca="1" si="1332"/>
        <v>0.16985046072523316</v>
      </c>
      <c r="AG1270" s="258">
        <f t="shared" ca="1" si="1333"/>
        <v>0</v>
      </c>
      <c r="AH1270" s="227" t="str">
        <f ca="1">IF(SUM(AG1270:OFFSET(AG1270,(-HoldAggressiveTime-1),0,,))=0,"Defensive","Aggressive")</f>
        <v>Defensive</v>
      </c>
    </row>
    <row r="1271" spans="1:34" ht="15" x14ac:dyDescent="0.2">
      <c r="A1271">
        <f t="shared" si="15"/>
        <v>6</v>
      </c>
      <c r="B1271">
        <f t="shared" si="16"/>
        <v>1976</v>
      </c>
      <c r="C1271" s="70">
        <f t="shared" si="1"/>
        <v>1976.4166666665708</v>
      </c>
      <c r="D1271" s="149">
        <f t="shared" si="383"/>
        <v>27972</v>
      </c>
      <c r="E1271" s="151">
        <v>56.7</v>
      </c>
      <c r="F1271" s="152">
        <v>338514.26040000003</v>
      </c>
      <c r="G1271" s="152">
        <v>3892.5920000000001</v>
      </c>
      <c r="H1271" s="152">
        <v>5700.4051974800004</v>
      </c>
      <c r="I1271" s="152">
        <v>378576.22120758001</v>
      </c>
      <c r="J1271" s="152">
        <v>56.7</v>
      </c>
      <c r="K1271" s="152">
        <v>56.7</v>
      </c>
      <c r="L1271" s="152">
        <v>123.8</v>
      </c>
      <c r="M1271" s="153">
        <v>11.825066850000001</v>
      </c>
      <c r="N1271" s="17">
        <f t="shared" ref="N1271:T1271" si="1370">F1271/F1270/$E1271*$E1270-1</f>
        <v>3.8533670655857222E-2</v>
      </c>
      <c r="O1271" s="17">
        <f t="shared" si="1370"/>
        <v>8.1475887654431922E-3</v>
      </c>
      <c r="P1271" s="17">
        <f t="shared" si="1370"/>
        <v>-9.8059964664476418E-4</v>
      </c>
      <c r="Q1271" s="17">
        <f t="shared" si="1370"/>
        <v>7.3340431950690288E-3</v>
      </c>
      <c r="R1271" s="17">
        <f t="shared" si="1370"/>
        <v>0</v>
      </c>
      <c r="S1271" s="17">
        <f t="shared" si="1370"/>
        <v>0</v>
      </c>
      <c r="T1271" s="17">
        <f t="shared" si="1370"/>
        <v>-1.6806598443325105E-2</v>
      </c>
      <c r="U1271" s="241">
        <v>-1.2999999999999999E-2</v>
      </c>
      <c r="V1271" s="241">
        <v>6.8999999999999999E-3</v>
      </c>
      <c r="W1271" s="223">
        <f t="shared" ca="1" si="1335"/>
        <v>2.964777415614863E-2</v>
      </c>
      <c r="X1271" s="223">
        <f>MMULT(N1271:T1271,'Parameters &amp; Main Results'!$B$12:$B$18)-'Parameters &amp; Main Results'!$B$22/12+MMULT(U1271:V1271,'Parameters &amp; Main Results'!$B$20:$B$21)</f>
        <v>2.964777415614863E-2</v>
      </c>
      <c r="Y1271" s="223">
        <f>MMULT(N1271:T1271,'Parameters &amp; Main Results'!$C$12:$C$18)-'Parameters &amp; Main Results'!$C$22/12+MMULT(U1271:V1271,'Parameters &amp; Main Results'!$C$20:$C$21)</f>
        <v>3.5453395800149154E-2</v>
      </c>
      <c r="Z1271" s="17">
        <f t="shared" ca="1" si="1320"/>
        <v>23.815585164671312</v>
      </c>
      <c r="AA1271" s="70">
        <f ca="1">Z1271/OFFSET(Z1271,'Parameters &amp; Main Results'!$B$38,0)</f>
        <v>22.293721943975793</v>
      </c>
      <c r="AB1271" s="70">
        <f ca="1">SUMPRODUCT(Z1271:OFFSET(Z1271,'Parameters &amp; Main Results'!$B$38-1,0), 'Cash Flow Assist'!$P$11:OFFSET('Cash Flow Assist'!$P$11,'Parameters &amp; Main Results'!$B$38-1,0)  )/OFFSET(Z1271,'Parameters &amp; Main Results'!$B$38,0)</f>
        <v>4281.4074568431888</v>
      </c>
      <c r="AC1271" s="70">
        <f ca="1">SUMPRODUCT(Z1271:OFFSET(Z1271,'Parameters &amp; Main Results'!$B$38-1,0),'Parameters &amp; Main Results'!$B$42:OFFSET('Parameters &amp; Main Results'!$B$42,'Parameters &amp; Main Results'!$B$38-1,0)   )/OFFSET(Z1271,'Parameters &amp; Main Results'!$B$38,0)</f>
        <v>0</v>
      </c>
      <c r="AD1271" s="155">
        <f t="shared" si="4"/>
        <v>-0.24167399158656955</v>
      </c>
      <c r="AE1271" s="252">
        <f t="shared" ca="1" si="1330"/>
        <v>267192.6067</v>
      </c>
      <c r="AF1271" s="253">
        <f t="shared" ca="1" si="1332"/>
        <v>0.26692974248377666</v>
      </c>
      <c r="AG1271" s="258">
        <f t="shared" ca="1" si="1333"/>
        <v>0</v>
      </c>
      <c r="AH1271" s="227" t="str">
        <f ca="1">IF(SUM(AG1271:OFFSET(AG1271,(-HoldAggressiveTime-1),0,,))=0,"Defensive","Aggressive")</f>
        <v>Defensive</v>
      </c>
    </row>
    <row r="1272" spans="1:34" ht="15" x14ac:dyDescent="0.2">
      <c r="A1272">
        <f t="shared" si="15"/>
        <v>7</v>
      </c>
      <c r="B1272">
        <f t="shared" si="16"/>
        <v>1976</v>
      </c>
      <c r="C1272" s="70">
        <f t="shared" si="1"/>
        <v>1976.499999999904</v>
      </c>
      <c r="D1272" s="149">
        <f t="shared" si="383"/>
        <v>28003</v>
      </c>
      <c r="E1272" s="151">
        <v>57</v>
      </c>
      <c r="F1272" s="152">
        <v>336828.38939999999</v>
      </c>
      <c r="G1272" s="152">
        <v>3918.0884999999998</v>
      </c>
      <c r="H1272" s="152">
        <v>5726.1045242500004</v>
      </c>
      <c r="I1272" s="152">
        <v>373502.53879103001</v>
      </c>
      <c r="J1272" s="152">
        <v>57</v>
      </c>
      <c r="K1272" s="152">
        <v>57</v>
      </c>
      <c r="L1272" s="152">
        <v>112.4</v>
      </c>
      <c r="M1272" s="153">
        <v>11.64352633</v>
      </c>
      <c r="N1272" s="17">
        <f t="shared" ref="N1272:T1272" si="1371">F1272/F1271/$E1272*$E1271-1</f>
        <v>-1.0217153016700897E-2</v>
      </c>
      <c r="O1272" s="17">
        <f t="shared" si="1371"/>
        <v>1.252374145286117E-3</v>
      </c>
      <c r="P1272" s="17">
        <f t="shared" si="1371"/>
        <v>-7.7855263075976566E-4</v>
      </c>
      <c r="Q1272" s="17">
        <f t="shared" si="1371"/>
        <v>-1.8594631299973852E-2</v>
      </c>
      <c r="R1272" s="17">
        <f t="shared" si="1371"/>
        <v>0</v>
      </c>
      <c r="S1272" s="17">
        <f t="shared" si="1371"/>
        <v>0</v>
      </c>
      <c r="T1272" s="17">
        <f t="shared" si="1371"/>
        <v>-9.6862511691182651E-2</v>
      </c>
      <c r="U1272" s="241">
        <v>2.8999999999999998E-3</v>
      </c>
      <c r="V1272" s="241">
        <v>1.7299999999999999E-2</v>
      </c>
      <c r="W1272" s="223">
        <f t="shared" ca="1" si="1335"/>
        <v>-1.2297182184694253E-2</v>
      </c>
      <c r="X1272" s="223">
        <f>MMULT(N1272:T1272,'Parameters &amp; Main Results'!$B$12:$B$18)-'Parameters &amp; Main Results'!$B$22/12+MMULT(U1272:V1272,'Parameters &amp; Main Results'!$B$20:$B$21)</f>
        <v>-1.2297182184694253E-2</v>
      </c>
      <c r="Y1272" s="223">
        <f>MMULT(N1272:T1272,'Parameters &amp; Main Results'!$C$12:$C$18)-'Parameters &amp; Main Results'!$C$22/12+MMULT(U1272:V1272,'Parameters &amp; Main Results'!$C$20:$C$21)</f>
        <v>-9.1118669671688638E-3</v>
      </c>
      <c r="Z1272" s="17">
        <f t="shared" ca="1" si="1320"/>
        <v>23.129836981573096</v>
      </c>
      <c r="AA1272" s="70">
        <f ca="1">Z1272/OFFSET(Z1272,'Parameters &amp; Main Results'!$B$38,0)</f>
        <v>21.800300163686938</v>
      </c>
      <c r="AB1272" s="70">
        <f ca="1">SUMPRODUCT(Z1272:OFFSET(Z1272,'Parameters &amp; Main Results'!$B$38-1,0), 'Cash Flow Assist'!$P$11:OFFSET('Cash Flow Assist'!$P$11,'Parameters &amp; Main Results'!$B$38-1,0)  )/OFFSET(Z1272,'Parameters &amp; Main Results'!$B$38,0)</f>
        <v>4289.3330823689803</v>
      </c>
      <c r="AC1272" s="70">
        <f ca="1">SUMPRODUCT(Z1272:OFFSET(Z1272,'Parameters &amp; Main Results'!$B$38-1,0),'Parameters &amp; Main Results'!$B$42:OFFSET('Parameters &amp; Main Results'!$B$42,'Parameters &amp; Main Results'!$B$38-1,0)   )/OFFSET(Z1272,'Parameters &amp; Main Results'!$B$38,0)</f>
        <v>0</v>
      </c>
      <c r="AD1272" s="155">
        <f t="shared" si="4"/>
        <v>-0.24942192445107358</v>
      </c>
      <c r="AE1272" s="252">
        <f t="shared" ca="1" si="1330"/>
        <v>259090.91219999999</v>
      </c>
      <c r="AF1272" s="253">
        <f t="shared" ca="1" si="1332"/>
        <v>0.30003938208373793</v>
      </c>
      <c r="AG1272" s="258">
        <f t="shared" ca="1" si="1333"/>
        <v>0</v>
      </c>
      <c r="AH1272" s="227" t="str">
        <f ca="1">IF(SUM(AG1272:OFFSET(AG1272,(-HoldAggressiveTime-1),0,,))=0,"Defensive","Aggressive")</f>
        <v>Defensive</v>
      </c>
    </row>
    <row r="1273" spans="1:34" ht="15" x14ac:dyDescent="0.2">
      <c r="A1273">
        <f t="shared" si="15"/>
        <v>8</v>
      </c>
      <c r="B1273">
        <f t="shared" si="16"/>
        <v>1976</v>
      </c>
      <c r="C1273" s="70">
        <f t="shared" si="1"/>
        <v>1976.5833333332373</v>
      </c>
      <c r="D1273" s="149">
        <f t="shared" si="383"/>
        <v>28033</v>
      </c>
      <c r="E1273" s="151">
        <v>57.3</v>
      </c>
      <c r="F1273" s="152">
        <v>344806.1826</v>
      </c>
      <c r="G1273" s="152">
        <v>3997.9859999999999</v>
      </c>
      <c r="H1273" s="152">
        <v>5751.0607964600003</v>
      </c>
      <c r="I1273" s="152">
        <v>372515.72649267002</v>
      </c>
      <c r="J1273" s="152">
        <v>57.3</v>
      </c>
      <c r="K1273" s="152">
        <v>57.3</v>
      </c>
      <c r="L1273" s="152">
        <v>103.05</v>
      </c>
      <c r="M1273" s="153">
        <v>11.554198830000001</v>
      </c>
      <c r="N1273" s="17">
        <f t="shared" ref="N1273:T1273" si="1372">F1273/F1272/$E1273*$E1272-1</f>
        <v>1.8325430464063874E-2</v>
      </c>
      <c r="O1273" s="17">
        <f t="shared" si="1372"/>
        <v>1.5049592709724502E-2</v>
      </c>
      <c r="P1273" s="17">
        <f t="shared" si="1372"/>
        <v>-9.0008726145762719E-4</v>
      </c>
      <c r="Q1273" s="17">
        <f t="shared" si="1372"/>
        <v>-7.8638191473335839E-3</v>
      </c>
      <c r="R1273" s="17">
        <f t="shared" si="1372"/>
        <v>0</v>
      </c>
      <c r="S1273" s="17">
        <f t="shared" si="1372"/>
        <v>0</v>
      </c>
      <c r="T1273" s="17">
        <f t="shared" si="1372"/>
        <v>-8.7985131635333835E-2</v>
      </c>
      <c r="U1273" s="241">
        <v>-0.02</v>
      </c>
      <c r="V1273" s="241">
        <v>8.0999999999999996E-3</v>
      </c>
      <c r="W1273" s="223">
        <f t="shared" ca="1" si="1335"/>
        <v>1.2313068141559443E-2</v>
      </c>
      <c r="X1273" s="223">
        <f>MMULT(N1273:T1273,'Parameters &amp; Main Results'!$B$12:$B$18)-'Parameters &amp; Main Results'!$B$22/12+MMULT(U1273:V1273,'Parameters &amp; Main Results'!$B$20:$B$21)</f>
        <v>1.2313068141559443E-2</v>
      </c>
      <c r="Y1273" s="223">
        <f>MMULT(N1273:T1273,'Parameters &amp; Main Results'!$C$12:$C$18)-'Parameters &amp; Main Results'!$C$22/12+MMULT(U1273:V1273,'Parameters &amp; Main Results'!$C$20:$C$21)</f>
        <v>1.795618002196327E-2</v>
      </c>
      <c r="Z1273" s="17">
        <f t="shared" ca="1" si="1320"/>
        <v>23.417810058225662</v>
      </c>
      <c r="AA1273" s="70">
        <f ca="1">Z1273/OFFSET(Z1273,'Parameters &amp; Main Results'!$B$38,0)</f>
        <v>22.489972605258441</v>
      </c>
      <c r="AB1273" s="70">
        <f ca="1">SUMPRODUCT(Z1273:OFFSET(Z1273,'Parameters &amp; Main Results'!$B$38-1,0), 'Cash Flow Assist'!$P$11:OFFSET('Cash Flow Assist'!$P$11,'Parameters &amp; Main Results'!$B$38-1,0)  )/OFFSET(Z1273,'Parameters &amp; Main Results'!$B$38,0)</f>
        <v>4349.420198476023</v>
      </c>
      <c r="AC1273" s="70">
        <f ca="1">SUMPRODUCT(Z1273:OFFSET(Z1273,'Parameters &amp; Main Results'!$B$38-1,0),'Parameters &amp; Main Results'!$B$42:OFFSET('Parameters &amp; Main Results'!$B$42,'Parameters &amp; Main Results'!$B$38-1,0)   )/OFFSET(Z1273,'Parameters &amp; Main Results'!$B$38,0)</f>
        <v>0</v>
      </c>
      <c r="AD1273" s="155">
        <f t="shared" si="4"/>
        <v>-0.23566725811975087</v>
      </c>
      <c r="AE1273" s="252">
        <f t="shared" ca="1" si="1330"/>
        <v>256157.09169999999</v>
      </c>
      <c r="AF1273" s="253">
        <f t="shared" ca="1" si="1332"/>
        <v>0.3460731471913413</v>
      </c>
      <c r="AG1273" s="258">
        <f t="shared" ca="1" si="1333"/>
        <v>0</v>
      </c>
      <c r="AH1273" s="227" t="str">
        <f ca="1">IF(SUM(AG1273:OFFSET(AG1273,(-HoldAggressiveTime-1),0,,))=0,"Defensive","Aggressive")</f>
        <v>Defensive</v>
      </c>
    </row>
    <row r="1274" spans="1:34" ht="15" x14ac:dyDescent="0.2">
      <c r="A1274">
        <f t="shared" si="15"/>
        <v>9</v>
      </c>
      <c r="B1274">
        <f t="shared" si="16"/>
        <v>1976</v>
      </c>
      <c r="C1274" s="70">
        <f t="shared" si="1"/>
        <v>1976.6666666665706</v>
      </c>
      <c r="D1274" s="149">
        <f t="shared" si="383"/>
        <v>28064</v>
      </c>
      <c r="E1274" s="151">
        <v>57.6</v>
      </c>
      <c r="F1274" s="152">
        <v>344806.1826</v>
      </c>
      <c r="G1274" s="152">
        <v>4053.9411</v>
      </c>
      <c r="H1274" s="152">
        <v>5775.6945068699997</v>
      </c>
      <c r="I1274" s="152">
        <v>366796.00149230001</v>
      </c>
      <c r="J1274" s="152">
        <v>57.6</v>
      </c>
      <c r="K1274" s="152">
        <v>57.6</v>
      </c>
      <c r="L1274" s="152">
        <v>116.1</v>
      </c>
      <c r="M1274" s="153">
        <v>11.776895619999999</v>
      </c>
      <c r="N1274" s="17">
        <f t="shared" ref="N1274:T1274" si="1373">F1274/F1273/$E1274*$E1273-1</f>
        <v>-5.2083333333333703E-3</v>
      </c>
      <c r="O1274" s="17">
        <f t="shared" si="1373"/>
        <v>8.7145936572814442E-3</v>
      </c>
      <c r="P1274" s="17">
        <f t="shared" si="1373"/>
        <v>-9.4730902803796813E-4</v>
      </c>
      <c r="Q1274" s="17">
        <f t="shared" si="1373"/>
        <v>-2.0482681129506353E-2</v>
      </c>
      <c r="R1274" s="17">
        <f t="shared" si="1373"/>
        <v>0</v>
      </c>
      <c r="S1274" s="17">
        <f t="shared" si="1373"/>
        <v>0</v>
      </c>
      <c r="T1274" s="17">
        <f t="shared" si="1373"/>
        <v>0.12076965065502177</v>
      </c>
      <c r="U1274" s="241">
        <v>-2.0000000000000001E-4</v>
      </c>
      <c r="V1274" s="241">
        <v>-2.8999999999999998E-3</v>
      </c>
      <c r="W1274" s="223">
        <f t="shared" ca="1" si="1335"/>
        <v>3.8334845975406882E-3</v>
      </c>
      <c r="X1274" s="223">
        <f>MMULT(N1274:T1274,'Parameters &amp; Main Results'!$B$12:$B$18)-'Parameters &amp; Main Results'!$B$22/12+MMULT(U1274:V1274,'Parameters &amp; Main Results'!$B$20:$B$21)</f>
        <v>3.8334845975406882E-3</v>
      </c>
      <c r="Y1274" s="223">
        <f>MMULT(N1274:T1274,'Parameters &amp; Main Results'!$C$12:$C$18)-'Parameters &amp; Main Results'!$C$22/12+MMULT(U1274:V1274,'Parameters &amp; Main Results'!$C$20:$C$21)</f>
        <v>-3.8577073009385559E-3</v>
      </c>
      <c r="Z1274" s="17">
        <f t="shared" ca="1" si="1320"/>
        <v>23.132972195268518</v>
      </c>
      <c r="AA1274" s="70">
        <f ca="1">Z1274/OFFSET(Z1274,'Parameters &amp; Main Results'!$B$38,0)</f>
        <v>22.634658497827918</v>
      </c>
      <c r="AB1274" s="70">
        <f ca="1">SUMPRODUCT(Z1274:OFFSET(Z1274,'Parameters &amp; Main Results'!$B$38-1,0), 'Cash Flow Assist'!$P$11:OFFSET('Cash Flow Assist'!$P$11,'Parameters &amp; Main Results'!$B$38-1,0)  )/OFFSET(Z1274,'Parameters &amp; Main Results'!$B$38,0)</f>
        <v>4409.4062547559615</v>
      </c>
      <c r="AC1274" s="70">
        <f ca="1">SUMPRODUCT(Z1274:OFFSET(Z1274,'Parameters &amp; Main Results'!$B$38-1,0),'Parameters &amp; Main Results'!$B$42:OFFSET('Parameters &amp; Main Results'!$B$42,'Parameters &amp; Main Results'!$B$38-1,0)   )/OFFSET(Z1274,'Parameters &amp; Main Results'!$B$38,0)</f>
        <v>0</v>
      </c>
      <c r="AD1274" s="155">
        <f t="shared" si="4"/>
        <v>-0.23964815781704385</v>
      </c>
      <c r="AE1274" s="252">
        <f t="shared" ca="1" si="1330"/>
        <v>237122.22260000001</v>
      </c>
      <c r="AF1274" s="253">
        <f t="shared" ca="1" si="1332"/>
        <v>0.45412850309543273</v>
      </c>
      <c r="AG1274" s="258">
        <f t="shared" ca="1" si="1333"/>
        <v>0</v>
      </c>
      <c r="AH1274" s="227" t="str">
        <f ca="1">IF(SUM(AG1274:OFFSET(AG1274,(-HoldAggressiveTime-1),0,,))=0,"Defensive","Aggressive")</f>
        <v>Defensive</v>
      </c>
    </row>
    <row r="1275" spans="1:34" ht="15" x14ac:dyDescent="0.2">
      <c r="A1275">
        <f t="shared" si="15"/>
        <v>10</v>
      </c>
      <c r="B1275">
        <f t="shared" si="16"/>
        <v>1976</v>
      </c>
      <c r="C1275" s="70">
        <f t="shared" si="1"/>
        <v>1976.7499999999038</v>
      </c>
      <c r="D1275" s="149">
        <f t="shared" si="383"/>
        <v>28094</v>
      </c>
      <c r="E1275" s="151">
        <v>57.9</v>
      </c>
      <c r="F1275" s="152">
        <v>338246.39569999999</v>
      </c>
      <c r="G1275" s="152">
        <v>4116.0299000000005</v>
      </c>
      <c r="H1275" s="152">
        <v>5800.1449469500003</v>
      </c>
      <c r="I1275" s="152">
        <v>345133.46005524002</v>
      </c>
      <c r="J1275" s="152">
        <v>57.9</v>
      </c>
      <c r="K1275" s="152">
        <v>57.9</v>
      </c>
      <c r="L1275" s="152">
        <v>122.3</v>
      </c>
      <c r="M1275" s="153">
        <v>11.4793059</v>
      </c>
      <c r="N1275" s="17">
        <f t="shared" ref="N1275:T1275" si="1374">F1275/F1274/$E1275*$E1274-1</f>
        <v>-2.4107337158999154E-2</v>
      </c>
      <c r="O1275" s="17">
        <f t="shared" si="1374"/>
        <v>1.0054961135783191E-2</v>
      </c>
      <c r="P1275" s="17">
        <f t="shared" si="1374"/>
        <v>-9.6994818637030633E-4</v>
      </c>
      <c r="Q1275" s="17">
        <f t="shared" si="1374"/>
        <v>-6.3934169433056298E-2</v>
      </c>
      <c r="R1275" s="17">
        <f t="shared" si="1374"/>
        <v>0</v>
      </c>
      <c r="S1275" s="17">
        <f t="shared" si="1374"/>
        <v>0</v>
      </c>
      <c r="T1275" s="17">
        <f t="shared" si="1374"/>
        <v>4.7944196757306656E-2</v>
      </c>
      <c r="U1275" s="241">
        <v>2.2000000000000001E-3</v>
      </c>
      <c r="V1275" s="241">
        <v>-1.8E-3</v>
      </c>
      <c r="W1275" s="223">
        <f t="shared" ca="1" si="1335"/>
        <v>-1.371396747089406E-2</v>
      </c>
      <c r="X1275" s="223">
        <f>MMULT(N1275:T1275,'Parameters &amp; Main Results'!$B$12:$B$18)-'Parameters &amp; Main Results'!$B$22/12+MMULT(U1275:V1275,'Parameters &amp; Main Results'!$B$20:$B$21)</f>
        <v>-1.371396747089406E-2</v>
      </c>
      <c r="Y1275" s="223">
        <f>MMULT(N1275:T1275,'Parameters &amp; Main Results'!$C$12:$C$18)-'Parameters &amp; Main Results'!$C$22/12+MMULT(U1275:V1275,'Parameters &amp; Main Results'!$C$20:$C$21)</f>
        <v>-2.0732773996187587E-2</v>
      </c>
      <c r="Z1275" s="17">
        <f t="shared" ca="1" si="1320"/>
        <v>23.044630957437171</v>
      </c>
      <c r="AA1275" s="70">
        <f ca="1">Z1275/OFFSET(Z1275,'Parameters &amp; Main Results'!$B$38,0)</f>
        <v>21.572535166937609</v>
      </c>
      <c r="AB1275" s="70">
        <f ca="1">SUMPRODUCT(Z1275:OFFSET(Z1275,'Parameters &amp; Main Results'!$B$38-1,0), 'Cash Flow Assist'!$P$11:OFFSET('Cash Flow Assist'!$P$11,'Parameters &amp; Main Results'!$B$38-1,0)  )/OFFSET(Z1275,'Parameters &amp; Main Results'!$B$38,0)</f>
        <v>4197.9081295734723</v>
      </c>
      <c r="AC1275" s="70">
        <f ca="1">SUMPRODUCT(Z1275:OFFSET(Z1275,'Parameters &amp; Main Results'!$B$38-1,0),'Parameters &amp; Main Results'!$B$42:OFFSET('Parameters &amp; Main Results'!$B$42,'Parameters &amp; Main Results'!$B$38-1,0)   )/OFFSET(Z1275,'Parameters &amp; Main Results'!$B$38,0)</f>
        <v>0</v>
      </c>
      <c r="AD1275" s="155">
        <f t="shared" si="4"/>
        <v>-0.25797821603601445</v>
      </c>
      <c r="AE1275" s="252">
        <f t="shared" ca="1" si="1330"/>
        <v>216610.36569999999</v>
      </c>
      <c r="AF1275" s="253">
        <f t="shared" ca="1" si="1332"/>
        <v>0.56154297882707471</v>
      </c>
      <c r="AG1275" s="258">
        <f t="shared" ca="1" si="1333"/>
        <v>0</v>
      </c>
      <c r="AH1275" s="227" t="str">
        <f ca="1">IF(SUM(AG1275:OFFSET(AG1275,(-HoldAggressiveTime-1),0,,))=0,"Defensive","Aggressive")</f>
        <v>Defensive</v>
      </c>
    </row>
    <row r="1276" spans="1:34" ht="15" x14ac:dyDescent="0.2">
      <c r="A1276">
        <f t="shared" si="15"/>
        <v>11</v>
      </c>
      <c r="B1276">
        <f t="shared" si="16"/>
        <v>1976</v>
      </c>
      <c r="C1276" s="70">
        <f t="shared" si="1"/>
        <v>1976.8333333332371</v>
      </c>
      <c r="D1276" s="149">
        <f t="shared" si="383"/>
        <v>28125</v>
      </c>
      <c r="E1276" s="151">
        <v>58.1</v>
      </c>
      <c r="F1276" s="152">
        <v>336727.01799999998</v>
      </c>
      <c r="G1276" s="152">
        <v>4260.4017000000003</v>
      </c>
      <c r="H1276" s="152">
        <v>5823.9255412399998</v>
      </c>
      <c r="I1276" s="152">
        <v>344572.60990005999</v>
      </c>
      <c r="J1276" s="152">
        <v>58.1</v>
      </c>
      <c r="K1276" s="152">
        <v>58.1</v>
      </c>
      <c r="L1276" s="152">
        <v>130.1</v>
      </c>
      <c r="M1276" s="153">
        <v>11.348895089999999</v>
      </c>
      <c r="N1276" s="17">
        <f t="shared" ref="N1276:T1276" si="1375">F1276/F1275/$E1276*$E1275-1</f>
        <v>-7.9188038181419174E-3</v>
      </c>
      <c r="O1276" s="17">
        <f t="shared" si="1375"/>
        <v>3.1512415747732447E-2</v>
      </c>
      <c r="P1276" s="17">
        <f t="shared" si="1375"/>
        <v>6.4354561230484109E-4</v>
      </c>
      <c r="Q1276" s="17">
        <f t="shared" si="1375"/>
        <v>-5.0617709035662983E-3</v>
      </c>
      <c r="R1276" s="17">
        <f t="shared" si="1375"/>
        <v>0</v>
      </c>
      <c r="S1276" s="17">
        <f t="shared" si="1375"/>
        <v>0</v>
      </c>
      <c r="T1276" s="17">
        <f t="shared" si="1375"/>
        <v>6.0115711062917576E-2</v>
      </c>
      <c r="U1276" s="241">
        <v>2.3199999999999998E-2</v>
      </c>
      <c r="V1276" s="241">
        <v>1.5100000000000001E-2</v>
      </c>
      <c r="W1276" s="223">
        <f t="shared" ca="1" si="1335"/>
        <v>3.3274991724192666E-3</v>
      </c>
      <c r="X1276" s="223">
        <f>MMULT(N1276:T1276,'Parameters &amp; Main Results'!$B$12:$B$18)-'Parameters &amp; Main Results'!$B$22/12+MMULT(U1276:V1276,'Parameters &amp; Main Results'!$B$20:$B$21)</f>
        <v>3.3274991724192666E-3</v>
      </c>
      <c r="Y1276" s="223">
        <f>MMULT(N1276:T1276,'Parameters &amp; Main Results'!$C$12:$C$18)-'Parameters &amp; Main Results'!$C$22/12+MMULT(U1276:V1276,'Parameters &amp; Main Results'!$C$20:$C$21)</f>
        <v>-4.017348528221147E-3</v>
      </c>
      <c r="Z1276" s="17">
        <f t="shared" ca="1" si="1320"/>
        <v>23.365058611186516</v>
      </c>
      <c r="AA1276" s="70">
        <f ca="1">Z1276/OFFSET(Z1276,'Parameters &amp; Main Results'!$B$38,0)</f>
        <v>21.928096825083664</v>
      </c>
      <c r="AB1276" s="70">
        <f ca="1">SUMPRODUCT(Z1276:OFFSET(Z1276,'Parameters &amp; Main Results'!$B$38-1,0), 'Cash Flow Assist'!$P$11:OFFSET('Cash Flow Assist'!$P$11,'Parameters &amp; Main Results'!$B$38-1,0)  )/OFFSET(Z1276,'Parameters &amp; Main Results'!$B$38,0)</f>
        <v>4187.9549754231894</v>
      </c>
      <c r="AC1276" s="70">
        <f ca="1">SUMPRODUCT(Z1276:OFFSET(Z1276,'Parameters &amp; Main Results'!$B$38-1,0),'Parameters &amp; Main Results'!$B$42:OFFSET('Parameters &amp; Main Results'!$B$42,'Parameters &amp; Main Results'!$B$38-1,0)   )/OFFSET(Z1276,'Parameters &amp; Main Results'!$B$38,0)</f>
        <v>0</v>
      </c>
      <c r="AD1276" s="155">
        <f t="shared" si="4"/>
        <v>-0.26385414097201298</v>
      </c>
      <c r="AE1276" s="252">
        <f t="shared" ca="1" si="1330"/>
        <v>191659.39600000001</v>
      </c>
      <c r="AF1276" s="253">
        <f t="shared" ca="1" si="1332"/>
        <v>0.75690326186773527</v>
      </c>
      <c r="AG1276" s="258">
        <f t="shared" ca="1" si="1333"/>
        <v>0</v>
      </c>
      <c r="AH1276" s="227" t="str">
        <f ca="1">IF(SUM(AG1276:OFFSET(AG1276,(-HoldAggressiveTime-1),0,,))=0,"Defensive","Aggressive")</f>
        <v>Defensive</v>
      </c>
    </row>
    <row r="1277" spans="1:34" ht="15" x14ac:dyDescent="0.2">
      <c r="A1277">
        <f t="shared" si="15"/>
        <v>12</v>
      </c>
      <c r="B1277">
        <f t="shared" si="16"/>
        <v>1976</v>
      </c>
      <c r="C1277" s="70">
        <f t="shared" si="1"/>
        <v>1976.9166666665703</v>
      </c>
      <c r="D1277" s="149">
        <f t="shared" si="383"/>
        <v>28156</v>
      </c>
      <c r="E1277" s="151">
        <v>58.4</v>
      </c>
      <c r="F1277" s="152">
        <v>355517.78210000001</v>
      </c>
      <c r="G1277" s="152">
        <v>4345.2470999999996</v>
      </c>
      <c r="H1277" s="152">
        <v>5846.9785798399998</v>
      </c>
      <c r="I1277" s="152">
        <v>383588.37575899001</v>
      </c>
      <c r="J1277" s="152">
        <v>58.4</v>
      </c>
      <c r="K1277" s="152">
        <v>58.4</v>
      </c>
      <c r="L1277" s="152">
        <v>134.55000000000001</v>
      </c>
      <c r="M1277" s="153">
        <v>11.90331415</v>
      </c>
      <c r="N1277" s="17">
        <f t="shared" ref="N1277:T1277" si="1376">F1277/F1276/$E1277*$E1276-1</f>
        <v>5.0380495821867655E-2</v>
      </c>
      <c r="O1277" s="17">
        <f t="shared" si="1376"/>
        <v>1.4675593893231254E-2</v>
      </c>
      <c r="P1277" s="17">
        <f t="shared" si="1376"/>
        <v>-1.1989868722726005E-3</v>
      </c>
      <c r="Q1277" s="17">
        <f t="shared" si="1376"/>
        <v>0.10751080197011609</v>
      </c>
      <c r="R1277" s="17">
        <f t="shared" si="1376"/>
        <v>0</v>
      </c>
      <c r="S1277" s="17">
        <f t="shared" si="1376"/>
        <v>0</v>
      </c>
      <c r="T1277" s="17">
        <f t="shared" si="1376"/>
        <v>2.8891763975024798E-2</v>
      </c>
      <c r="U1277" s="241">
        <v>3.0300000000000001E-2</v>
      </c>
      <c r="V1277" s="241">
        <v>2.2700000000000001E-2</v>
      </c>
      <c r="W1277" s="223">
        <f t="shared" ca="1" si="1335"/>
        <v>4.2123412177131565E-2</v>
      </c>
      <c r="X1277" s="223">
        <f>MMULT(N1277:T1277,'Parameters &amp; Main Results'!$B$12:$B$18)-'Parameters &amp; Main Results'!$B$22/12+MMULT(U1277:V1277,'Parameters &amp; Main Results'!$B$20:$B$21)</f>
        <v>4.2123412177131565E-2</v>
      </c>
      <c r="Y1277" s="223">
        <f>MMULT(N1277:T1277,'Parameters &amp; Main Results'!$C$12:$C$18)-'Parameters &amp; Main Results'!$C$22/12+MMULT(U1277:V1277,'Parameters &amp; Main Results'!$C$20:$C$21)</f>
        <v>4.6768338962337341E-2</v>
      </c>
      <c r="Z1277" s="17">
        <f t="shared" ca="1" si="1320"/>
        <v>23.287569243800114</v>
      </c>
      <c r="AA1277" s="70">
        <f ca="1">Z1277/OFFSET(Z1277,'Parameters &amp; Main Results'!$B$38,0)</f>
        <v>21.910932555017091</v>
      </c>
      <c r="AB1277" s="70">
        <f ca="1">SUMPRODUCT(Z1277:OFFSET(Z1277,'Parameters &amp; Main Results'!$B$38-1,0), 'Cash Flow Assist'!$P$11:OFFSET('Cash Flow Assist'!$P$11,'Parameters &amp; Main Results'!$B$38-1,0)  )/OFFSET(Z1277,'Parameters &amp; Main Results'!$B$38,0)</f>
        <v>4177.6200533934789</v>
      </c>
      <c r="AC1277" s="70">
        <f ca="1">SUMPRODUCT(Z1277:OFFSET(Z1277,'Parameters &amp; Main Results'!$B$38-1,0),'Parameters &amp; Main Results'!$B$42:OFFSET('Parameters &amp; Main Results'!$B$42,'Parameters &amp; Main Results'!$B$38-1,0)   )/OFFSET(Z1277,'Parameters &amp; Main Results'!$B$38,0)</f>
        <v>0</v>
      </c>
      <c r="AD1277" s="155">
        <f t="shared" si="4"/>
        <v>-0.22676674759696835</v>
      </c>
      <c r="AE1277" s="252">
        <f t="shared" ca="1" si="1330"/>
        <v>223813.5048</v>
      </c>
      <c r="AF1277" s="253">
        <f t="shared" ca="1" si="1332"/>
        <v>0.5884554527560395</v>
      </c>
      <c r="AG1277" s="258">
        <f t="shared" ca="1" si="1333"/>
        <v>0</v>
      </c>
      <c r="AH1277" s="227" t="str">
        <f ca="1">IF(SUM(AG1277:OFFSET(AG1277,(-HoldAggressiveTime-1),0,,))=0,"Defensive","Aggressive")</f>
        <v>Defensive</v>
      </c>
    </row>
    <row r="1278" spans="1:34" ht="15" x14ac:dyDescent="0.2">
      <c r="A1278">
        <f t="shared" si="15"/>
        <v>1</v>
      </c>
      <c r="B1278">
        <f t="shared" si="16"/>
        <v>1977</v>
      </c>
      <c r="C1278" s="70">
        <f t="shared" si="1"/>
        <v>1976.9999999999036</v>
      </c>
      <c r="D1278" s="149">
        <f t="shared" si="383"/>
        <v>28184</v>
      </c>
      <c r="E1278" s="151">
        <v>58.7</v>
      </c>
      <c r="F1278" s="152">
        <v>338709.43589999998</v>
      </c>
      <c r="G1278" s="152">
        <v>4195.0806000000002</v>
      </c>
      <c r="H1278" s="152">
        <v>5868.17387719</v>
      </c>
      <c r="I1278" s="152">
        <v>380332.13182001997</v>
      </c>
      <c r="J1278" s="152">
        <v>58.7</v>
      </c>
      <c r="K1278" s="152">
        <v>58.7</v>
      </c>
      <c r="L1278" s="152">
        <v>132.1</v>
      </c>
      <c r="M1278" s="153">
        <v>11.24292097</v>
      </c>
      <c r="N1278" s="17">
        <f t="shared" ref="N1278:T1278" si="1377">F1278/F1277/$E1278*$E1277-1</f>
        <v>-5.2147601241163799E-2</v>
      </c>
      <c r="O1278" s="17">
        <f t="shared" si="1377"/>
        <v>-3.9492905920894383E-2</v>
      </c>
      <c r="P1278" s="17">
        <f t="shared" si="1377"/>
        <v>-1.5042589441086607E-3</v>
      </c>
      <c r="Q1278" s="17">
        <f t="shared" si="1377"/>
        <v>-1.3556249534794063E-2</v>
      </c>
      <c r="R1278" s="17">
        <f t="shared" si="1377"/>
        <v>0</v>
      </c>
      <c r="S1278" s="17">
        <f t="shared" si="1377"/>
        <v>0</v>
      </c>
      <c r="T1278" s="17">
        <f t="shared" si="1377"/>
        <v>-2.3226516301103617E-2</v>
      </c>
      <c r="U1278" s="241">
        <v>4.7600000000000003E-2</v>
      </c>
      <c r="V1278" s="241">
        <v>4.2700000000000002E-2</v>
      </c>
      <c r="W1278" s="223">
        <f t="shared" ca="1" si="1335"/>
        <v>-4.8212274596773574E-2</v>
      </c>
      <c r="X1278" s="223">
        <f>MMULT(N1278:T1278,'Parameters &amp; Main Results'!$B$12:$B$18)-'Parameters &amp; Main Results'!$B$22/12+MMULT(U1278:V1278,'Parameters &amp; Main Results'!$B$20:$B$21)</f>
        <v>-4.8212274596773574E-2</v>
      </c>
      <c r="Y1278" s="223">
        <f>MMULT(N1278:T1278,'Parameters &amp; Main Results'!$C$12:$C$18)-'Parameters &amp; Main Results'!$C$22/12+MMULT(U1278:V1278,'Parameters &amp; Main Results'!$C$20:$C$21)</f>
        <v>-5.0923798375803533E-2</v>
      </c>
      <c r="Z1278" s="17">
        <f t="shared" ca="1" si="1320"/>
        <v>22.346268178688497</v>
      </c>
      <c r="AA1278" s="70">
        <f ca="1">Z1278/OFFSET(Z1278,'Parameters &amp; Main Results'!$B$38,0)</f>
        <v>21.078725421769558</v>
      </c>
      <c r="AB1278" s="70">
        <f ca="1">SUMPRODUCT(Z1278:OFFSET(Z1278,'Parameters &amp; Main Results'!$B$38-1,0), 'Cash Flow Assist'!$P$11:OFFSET('Cash Flow Assist'!$P$11,'Parameters &amp; Main Results'!$B$38-1,0)  )/OFFSET(Z1278,'Parameters &amp; Main Results'!$B$38,0)</f>
        <v>4167.2760664266234</v>
      </c>
      <c r="AC1278" s="70">
        <f ca="1">SUMPRODUCT(Z1278:OFFSET(Z1278,'Parameters &amp; Main Results'!$B$38-1,0),'Parameters &amp; Main Results'!$B$42:OFFSET('Parameters &amp; Main Results'!$B$42,'Parameters &amp; Main Results'!$B$38-1,0)   )/OFFSET(Z1278,'Parameters &amp; Main Results'!$B$38,0)</f>
        <v>0</v>
      </c>
      <c r="AD1278" s="155">
        <f t="shared" si="4"/>
        <v>-0.26708900690968984</v>
      </c>
      <c r="AE1278" s="252">
        <f t="shared" ca="1" si="1330"/>
        <v>212820.5606</v>
      </c>
      <c r="AF1278" s="253">
        <f t="shared" ca="1" si="1332"/>
        <v>0.59152590776513525</v>
      </c>
      <c r="AG1278" s="258">
        <f t="shared" ca="1" si="1333"/>
        <v>0</v>
      </c>
      <c r="AH1278" s="227" t="str">
        <f ca="1">IF(SUM(AG1278:OFFSET(AG1278,(-HoldAggressiveTime-1),0,,))=0,"Defensive","Aggressive")</f>
        <v>Defensive</v>
      </c>
    </row>
    <row r="1279" spans="1:34" ht="15" x14ac:dyDescent="0.2">
      <c r="A1279">
        <f t="shared" si="15"/>
        <v>2</v>
      </c>
      <c r="B1279">
        <f t="shared" si="16"/>
        <v>1977</v>
      </c>
      <c r="C1279" s="70">
        <f t="shared" si="1"/>
        <v>1977.0833333332369</v>
      </c>
      <c r="D1279" s="149">
        <f t="shared" si="383"/>
        <v>28215</v>
      </c>
      <c r="E1279" s="151">
        <v>59.3</v>
      </c>
      <c r="F1279" s="152">
        <v>332532.69429999997</v>
      </c>
      <c r="G1279" s="152">
        <v>4206.4642000000003</v>
      </c>
      <c r="H1279" s="152">
        <v>5890.7663466200001</v>
      </c>
      <c r="I1279" s="152">
        <v>388318.92200463999</v>
      </c>
      <c r="J1279" s="152">
        <v>59.3</v>
      </c>
      <c r="K1279" s="152">
        <v>59.3</v>
      </c>
      <c r="L1279" s="152">
        <v>142.25</v>
      </c>
      <c r="M1279" s="153">
        <v>10.8861536</v>
      </c>
      <c r="N1279" s="17">
        <f t="shared" ref="N1279:T1279" si="1378">F1279/F1278/$E1279*$E1278-1</f>
        <v>-2.8169637363137157E-2</v>
      </c>
      <c r="O1279" s="17">
        <f t="shared" si="1378"/>
        <v>-7.4319404512560583E-3</v>
      </c>
      <c r="P1279" s="17">
        <f t="shared" si="1378"/>
        <v>-6.3069983131837093E-3</v>
      </c>
      <c r="Q1279" s="17">
        <f t="shared" si="1378"/>
        <v>1.0668996822781995E-2</v>
      </c>
      <c r="R1279" s="17">
        <f t="shared" si="1378"/>
        <v>0</v>
      </c>
      <c r="S1279" s="17">
        <f t="shared" si="1378"/>
        <v>0</v>
      </c>
      <c r="T1279" s="17">
        <f t="shared" si="1378"/>
        <v>6.5940259372211818E-2</v>
      </c>
      <c r="U1279" s="241">
        <v>1.04E-2</v>
      </c>
      <c r="V1279" s="241">
        <v>4.7000000000000002E-3</v>
      </c>
      <c r="W1279" s="223">
        <f t="shared" ca="1" si="1335"/>
        <v>-1.9358269810660151E-2</v>
      </c>
      <c r="X1279" s="223">
        <f>MMULT(N1279:T1279,'Parameters &amp; Main Results'!$B$12:$B$18)-'Parameters &amp; Main Results'!$B$22/12+MMULT(U1279:V1279,'Parameters &amp; Main Results'!$B$20:$B$21)</f>
        <v>-1.9358269810660151E-2</v>
      </c>
      <c r="Y1279" s="223">
        <f>MMULT(N1279:T1279,'Parameters &amp; Main Results'!$C$12:$C$18)-'Parameters &amp; Main Results'!$C$22/12+MMULT(U1279:V1279,'Parameters &amp; Main Results'!$C$20:$C$21)</f>
        <v>-2.6137534338615716E-2</v>
      </c>
      <c r="Z1279" s="17">
        <f t="shared" ca="1" si="1320"/>
        <v>23.478205888000357</v>
      </c>
      <c r="AA1279" s="70">
        <f ca="1">Z1279/OFFSET(Z1279,'Parameters &amp; Main Results'!$B$38,0)</f>
        <v>22.202755903184951</v>
      </c>
      <c r="AB1279" s="70">
        <f ca="1">SUMPRODUCT(Z1279:OFFSET(Z1279,'Parameters &amp; Main Results'!$B$38-1,0), 'Cash Flow Assist'!$P$11:OFFSET('Cash Flow Assist'!$P$11,'Parameters &amp; Main Results'!$B$38-1,0)  )/OFFSET(Z1279,'Parameters &amp; Main Results'!$B$38,0)</f>
        <v>4157.740106296289</v>
      </c>
      <c r="AC1279" s="70">
        <f ca="1">SUMPRODUCT(Z1279:OFFSET(Z1279,'Parameters &amp; Main Results'!$B$38-1,0),'Parameters &amp; Main Results'!$B$42:OFFSET('Parameters &amp; Main Results'!$B$42,'Parameters &amp; Main Results'!$B$38-1,0)   )/OFFSET(Z1279,'Parameters &amp; Main Results'!$B$38,0)</f>
        <v>0</v>
      </c>
      <c r="AD1279" s="155">
        <f t="shared" si="4"/>
        <v>-0.28773484380450065</v>
      </c>
      <c r="AE1279" s="252">
        <f t="shared" ca="1" si="1330"/>
        <v>209444.23509999999</v>
      </c>
      <c r="AF1279" s="253">
        <f t="shared" ca="1" si="1332"/>
        <v>0.58769084353756929</v>
      </c>
      <c r="AG1279" s="258">
        <f t="shared" ca="1" si="1333"/>
        <v>0</v>
      </c>
      <c r="AH1279" s="227" t="str">
        <f ca="1">IF(SUM(AG1279:OFFSET(AG1279,(-HoldAggressiveTime-1),0,,))=0,"Defensive","Aggressive")</f>
        <v>Defensive</v>
      </c>
    </row>
    <row r="1280" spans="1:34" ht="15" x14ac:dyDescent="0.2">
      <c r="A1280">
        <f t="shared" si="15"/>
        <v>3</v>
      </c>
      <c r="B1280">
        <f t="shared" si="16"/>
        <v>1977</v>
      </c>
      <c r="C1280" s="70">
        <f t="shared" si="1"/>
        <v>1977.1666666665701</v>
      </c>
      <c r="D1280" s="149">
        <f t="shared" si="383"/>
        <v>28245</v>
      </c>
      <c r="E1280" s="151">
        <v>59.6</v>
      </c>
      <c r="F1280" s="152">
        <v>329032.77610000002</v>
      </c>
      <c r="G1280" s="152">
        <v>4241.3171000000002</v>
      </c>
      <c r="H1280" s="152">
        <v>5913.6912456500004</v>
      </c>
      <c r="I1280" s="152">
        <v>389419.32420785999</v>
      </c>
      <c r="J1280" s="152">
        <v>59.6</v>
      </c>
      <c r="K1280" s="152">
        <v>59.6</v>
      </c>
      <c r="L1280" s="152">
        <v>149.80000000000001</v>
      </c>
      <c r="M1280" s="153">
        <v>10.6596359</v>
      </c>
      <c r="N1280" s="17">
        <f t="shared" ref="N1280:T1280" si="1379">F1280/F1279/$E1280*$E1279-1</f>
        <v>-1.5505613544795738E-2</v>
      </c>
      <c r="O1280" s="17">
        <f t="shared" si="1379"/>
        <v>3.2102943899576797E-3</v>
      </c>
      <c r="P1280" s="17">
        <f t="shared" si="1379"/>
        <v>-1.1614793068699392E-3</v>
      </c>
      <c r="Q1280" s="17">
        <f t="shared" si="1379"/>
        <v>-2.2140620290617141E-3</v>
      </c>
      <c r="R1280" s="17">
        <f t="shared" si="1379"/>
        <v>0</v>
      </c>
      <c r="S1280" s="17">
        <f t="shared" si="1379"/>
        <v>0</v>
      </c>
      <c r="T1280" s="17">
        <f t="shared" si="1379"/>
        <v>4.7774855215201528E-2</v>
      </c>
      <c r="U1280" s="241">
        <v>0.01</v>
      </c>
      <c r="V1280" s="241">
        <v>1.09E-2</v>
      </c>
      <c r="W1280" s="223">
        <f t="shared" ca="1" si="1335"/>
        <v>-8.6400751865118568E-3</v>
      </c>
      <c r="X1280" s="223">
        <f>MMULT(N1280:T1280,'Parameters &amp; Main Results'!$B$12:$B$18)-'Parameters &amp; Main Results'!$B$22/12+MMULT(U1280:V1280,'Parameters &amp; Main Results'!$B$20:$B$21)</f>
        <v>-8.6400751865118568E-3</v>
      </c>
      <c r="Y1280" s="223">
        <f>MMULT(N1280:T1280,'Parameters &amp; Main Results'!$C$12:$C$18)-'Parameters &amp; Main Results'!$C$22/12+MMULT(U1280:V1280,'Parameters &amp; Main Results'!$C$20:$C$21)</f>
        <v>-1.3675689417987065E-2</v>
      </c>
      <c r="Z1280" s="17">
        <f t="shared" ca="1" si="1320"/>
        <v>23.941675298140986</v>
      </c>
      <c r="AA1280" s="70">
        <f ca="1">Z1280/OFFSET(Z1280,'Parameters &amp; Main Results'!$B$38,0)</f>
        <v>22.698604169325005</v>
      </c>
      <c r="AB1280" s="70">
        <f ca="1">SUMPRODUCT(Z1280:OFFSET(Z1280,'Parameters &amp; Main Results'!$B$38-1,0), 'Cash Flow Assist'!$P$11:OFFSET('Cash Flow Assist'!$P$11,'Parameters &amp; Main Results'!$B$38-1,0)  )/OFFSET(Z1280,'Parameters &amp; Main Results'!$B$38,0)</f>
        <v>4147.0530164727634</v>
      </c>
      <c r="AC1280" s="70">
        <f ca="1">SUMPRODUCT(Z1280:OFFSET(Z1280,'Parameters &amp; Main Results'!$B$38-1,0),'Parameters &amp; Main Results'!$B$42:OFFSET('Parameters &amp; Main Results'!$B$42,'Parameters &amp; Main Results'!$B$38-1,0)   )/OFFSET(Z1280,'Parameters &amp; Main Results'!$B$38,0)</f>
        <v>0</v>
      </c>
      <c r="AD1280" s="155">
        <f t="shared" si="4"/>
        <v>-0.29877895205789162</v>
      </c>
      <c r="AE1280" s="252">
        <f t="shared" ca="1" si="1330"/>
        <v>236101.31589999999</v>
      </c>
      <c r="AF1280" s="253">
        <f t="shared" ca="1" si="1332"/>
        <v>0.39360839580987711</v>
      </c>
      <c r="AG1280" s="258">
        <f t="shared" ca="1" si="1333"/>
        <v>0</v>
      </c>
      <c r="AH1280" s="227" t="str">
        <f ca="1">IF(SUM(AG1280:OFFSET(AG1280,(-HoldAggressiveTime-1),0,,))=0,"Defensive","Aggressive")</f>
        <v>Defensive</v>
      </c>
    </row>
    <row r="1281" spans="1:34" ht="15" x14ac:dyDescent="0.2">
      <c r="A1281">
        <f t="shared" si="15"/>
        <v>4</v>
      </c>
      <c r="B1281">
        <f t="shared" si="16"/>
        <v>1977</v>
      </c>
      <c r="C1281" s="70">
        <f t="shared" si="1"/>
        <v>1977.2499999999034</v>
      </c>
      <c r="D1281" s="149">
        <f t="shared" si="383"/>
        <v>28276</v>
      </c>
      <c r="E1281" s="151">
        <v>60</v>
      </c>
      <c r="F1281" s="152">
        <v>330314.56550000003</v>
      </c>
      <c r="G1281" s="152">
        <v>4258.7506999999996</v>
      </c>
      <c r="H1281" s="152">
        <v>5936.3603954199998</v>
      </c>
      <c r="I1281" s="152">
        <v>398617.74004419998</v>
      </c>
      <c r="J1281" s="152">
        <v>60</v>
      </c>
      <c r="K1281" s="152">
        <v>60</v>
      </c>
      <c r="L1281" s="152">
        <v>146.5</v>
      </c>
      <c r="M1281" s="153">
        <v>10.62315175</v>
      </c>
      <c r="N1281" s="17">
        <f t="shared" ref="N1281:T1281" si="1380">F1281/F1280/$E1281*$E1280-1</f>
        <v>-2.7970092044982131E-3</v>
      </c>
      <c r="O1281" s="17">
        <f t="shared" si="1380"/>
        <v>-2.5836482099708125E-3</v>
      </c>
      <c r="P1281" s="17">
        <f t="shared" si="1380"/>
        <v>-2.8588888897274067E-3</v>
      </c>
      <c r="Q1281" s="17">
        <f t="shared" si="1380"/>
        <v>1.679671200023436E-2</v>
      </c>
      <c r="R1281" s="17">
        <f t="shared" si="1380"/>
        <v>0</v>
      </c>
      <c r="S1281" s="17">
        <f t="shared" si="1380"/>
        <v>0</v>
      </c>
      <c r="T1281" s="17">
        <f t="shared" si="1380"/>
        <v>-2.8549176680017885E-2</v>
      </c>
      <c r="U1281" s="241">
        <v>-1.1999999999999999E-3</v>
      </c>
      <c r="V1281" s="241">
        <v>3.3799999999999997E-2</v>
      </c>
      <c r="W1281" s="223">
        <f t="shared" ca="1" si="1335"/>
        <v>-4.0836120460353842E-3</v>
      </c>
      <c r="X1281" s="223">
        <f>MMULT(N1281:T1281,'Parameters &amp; Main Results'!$B$12:$B$18)-'Parameters &amp; Main Results'!$B$22/12+MMULT(U1281:V1281,'Parameters &amp; Main Results'!$B$20:$B$21)</f>
        <v>-4.0836120460353842E-3</v>
      </c>
      <c r="Y1281" s="223">
        <f>MMULT(N1281:T1281,'Parameters &amp; Main Results'!$C$12:$C$18)-'Parameters &amp; Main Results'!$C$22/12+MMULT(U1281:V1281,'Parameters &amp; Main Results'!$C$20:$C$21)</f>
        <v>-2.8173397717121398E-3</v>
      </c>
      <c r="Z1281" s="17">
        <f t="shared" ca="1" si="1320"/>
        <v>24.150336017108327</v>
      </c>
      <c r="AA1281" s="70">
        <f ca="1">Z1281/OFFSET(Z1281,'Parameters &amp; Main Results'!$B$38,0)</f>
        <v>22.95463703831248</v>
      </c>
      <c r="AB1281" s="70">
        <f ca="1">SUMPRODUCT(Z1281:OFFSET(Z1281,'Parameters &amp; Main Results'!$B$38-1,0), 'Cash Flow Assist'!$P$11:OFFSET('Cash Flow Assist'!$P$11,'Parameters &amp; Main Results'!$B$38-1,0)  )/OFFSET(Z1281,'Parameters &amp; Main Results'!$B$38,0)</f>
        <v>4135.8416497644785</v>
      </c>
      <c r="AC1281" s="70">
        <f ca="1">SUMPRODUCT(Z1281:OFFSET(Z1281,'Parameters &amp; Main Results'!$B$38-1,0),'Parameters &amp; Main Results'!$B$42:OFFSET('Parameters &amp; Main Results'!$B$42,'Parameters &amp; Main Results'!$B$38-1,0)   )/OFFSET(Z1281,'Parameters &amp; Main Results'!$B$38,0)</f>
        <v>0</v>
      </c>
      <c r="AD1281" s="155">
        <f t="shared" si="4"/>
        <v>-0.30074027378337354</v>
      </c>
      <c r="AE1281" s="252">
        <f t="shared" ca="1" si="1330"/>
        <v>251178.8064</v>
      </c>
      <c r="AF1281" s="253">
        <f t="shared" ca="1" si="1332"/>
        <v>0.31505746935502604</v>
      </c>
      <c r="AG1281" s="258">
        <f t="shared" ca="1" si="1333"/>
        <v>0</v>
      </c>
      <c r="AH1281" s="227" t="str">
        <f ca="1">IF(SUM(AG1281:OFFSET(AG1281,(-HoldAggressiveTime-1),0,,))=0,"Defensive","Aggressive")</f>
        <v>Defensive</v>
      </c>
    </row>
    <row r="1282" spans="1:34" ht="15" x14ac:dyDescent="0.2">
      <c r="A1282">
        <f t="shared" si="15"/>
        <v>5</v>
      </c>
      <c r="B1282">
        <f t="shared" si="16"/>
        <v>1977</v>
      </c>
      <c r="C1282" s="70">
        <f t="shared" si="1"/>
        <v>1977.3333333332366</v>
      </c>
      <c r="D1282" s="149">
        <f t="shared" si="383"/>
        <v>28306</v>
      </c>
      <c r="E1282" s="151">
        <v>60.2</v>
      </c>
      <c r="F1282" s="152">
        <v>323750.06339999998</v>
      </c>
      <c r="G1282" s="152">
        <v>4305.8689999999997</v>
      </c>
      <c r="H1282" s="152">
        <v>5958.8196255900002</v>
      </c>
      <c r="I1282" s="152">
        <v>396660.68064192001</v>
      </c>
      <c r="J1282" s="152">
        <v>60.2</v>
      </c>
      <c r="K1282" s="152">
        <v>60.2</v>
      </c>
      <c r="L1282" s="152">
        <v>143.19999999999999</v>
      </c>
      <c r="M1282" s="153">
        <v>10.266510139999999</v>
      </c>
      <c r="N1282" s="17">
        <f t="shared" ref="N1282:T1282" si="1381">F1282/F1281/$E1282*$E1281-1</f>
        <v>-2.3129720890192274E-2</v>
      </c>
      <c r="O1282" s="17">
        <f t="shared" si="1381"/>
        <v>7.7048622206075112E-3</v>
      </c>
      <c r="P1282" s="17">
        <f t="shared" si="1381"/>
        <v>4.4850498461901367E-4</v>
      </c>
      <c r="Q1282" s="17">
        <f t="shared" si="1381"/>
        <v>-8.2155625390776255E-3</v>
      </c>
      <c r="R1282" s="17">
        <f t="shared" si="1381"/>
        <v>0</v>
      </c>
      <c r="S1282" s="17">
        <f t="shared" si="1381"/>
        <v>0</v>
      </c>
      <c r="T1282" s="17">
        <f t="shared" si="1381"/>
        <v>-2.5773020534509805E-2</v>
      </c>
      <c r="U1282" s="241">
        <v>1.18E-2</v>
      </c>
      <c r="V1282" s="241">
        <v>8.5000000000000006E-3</v>
      </c>
      <c r="W1282" s="223">
        <f t="shared" ca="1" si="1335"/>
        <v>-1.7136635916914861E-2</v>
      </c>
      <c r="X1282" s="223">
        <f>MMULT(N1282:T1282,'Parameters &amp; Main Results'!$B$12:$B$18)-'Parameters &amp; Main Results'!$B$22/12+MMULT(U1282:V1282,'Parameters &amp; Main Results'!$B$20:$B$21)</f>
        <v>-1.7136635916914861E-2</v>
      </c>
      <c r="Y1282" s="223">
        <f>MMULT(N1282:T1282,'Parameters &amp; Main Results'!$C$12:$C$18)-'Parameters &amp; Main Results'!$C$22/12+MMULT(U1282:V1282,'Parameters &amp; Main Results'!$C$20:$C$21)</f>
        <v>-2.0087929245778961E-2</v>
      </c>
      <c r="Z1282" s="17">
        <f t="shared" ca="1" si="1320"/>
        <v>24.249360999795751</v>
      </c>
      <c r="AA1282" s="70">
        <f ca="1">Z1282/OFFSET(Z1282,'Parameters &amp; Main Results'!$B$38,0)</f>
        <v>23.107352452191446</v>
      </c>
      <c r="AB1282" s="70">
        <f ca="1">SUMPRODUCT(Z1282:OFFSET(Z1282,'Parameters &amp; Main Results'!$B$38-1,0), 'Cash Flow Assist'!$P$11:OFFSET('Cash Flow Assist'!$P$11,'Parameters &amp; Main Results'!$B$38-1,0)  )/OFFSET(Z1282,'Parameters &amp; Main Results'!$B$38,0)</f>
        <v>4124.3450984270366</v>
      </c>
      <c r="AC1282" s="70">
        <f ca="1">SUMPRODUCT(Z1282:OFFSET(Z1282,'Parameters &amp; Main Results'!$B$38-1,0),'Parameters &amp; Main Results'!$B$42:OFFSET('Parameters &amp; Main Results'!$B$42,'Parameters &amp; Main Results'!$B$38-1,0)   )/OFFSET(Z1282,'Parameters &amp; Main Results'!$B$38,0)</f>
        <v>0</v>
      </c>
      <c r="AD1282" s="155">
        <f t="shared" si="4"/>
        <v>-0.31691395608051642</v>
      </c>
      <c r="AE1282" s="252">
        <f t="shared" ca="1" si="1330"/>
        <v>257568.80669999999</v>
      </c>
      <c r="AF1282" s="253">
        <f t="shared" ca="1" si="1332"/>
        <v>0.25694593047939918</v>
      </c>
      <c r="AG1282" s="258">
        <f t="shared" ca="1" si="1333"/>
        <v>0</v>
      </c>
      <c r="AH1282" s="227" t="str">
        <f ca="1">IF(SUM(AG1282:OFFSET(AG1282,(-HoldAggressiveTime-1),0,,))=0,"Defensive","Aggressive")</f>
        <v>Defensive</v>
      </c>
    </row>
    <row r="1283" spans="1:34" ht="15" x14ac:dyDescent="0.2">
      <c r="A1283">
        <f t="shared" si="15"/>
        <v>6</v>
      </c>
      <c r="B1283">
        <f t="shared" si="16"/>
        <v>1977</v>
      </c>
      <c r="C1283" s="70">
        <f t="shared" si="1"/>
        <v>1977.4166666665699</v>
      </c>
      <c r="D1283" s="149">
        <f t="shared" si="383"/>
        <v>28337</v>
      </c>
      <c r="E1283" s="151">
        <v>60.5</v>
      </c>
      <c r="F1283" s="152">
        <v>339659.36310000002</v>
      </c>
      <c r="G1283" s="152">
        <v>4386.4498999999996</v>
      </c>
      <c r="H1283" s="152">
        <v>5983.44941337</v>
      </c>
      <c r="I1283" s="152">
        <v>406299.25735953997</v>
      </c>
      <c r="J1283" s="152">
        <v>60.5</v>
      </c>
      <c r="K1283" s="152">
        <v>60.5</v>
      </c>
      <c r="L1283" s="152">
        <v>142.94999999999999</v>
      </c>
      <c r="M1283" s="153">
        <v>10.65622729</v>
      </c>
      <c r="N1283" s="17">
        <f t="shared" ref="N1283:T1283" si="1382">F1283/F1282/$E1283*$E1282-1</f>
        <v>4.3938333929518292E-2</v>
      </c>
      <c r="O1283" s="17">
        <f t="shared" si="1382"/>
        <v>1.3662726097875E-2</v>
      </c>
      <c r="P1283" s="17">
        <f t="shared" si="1382"/>
        <v>-8.4584022134970294E-4</v>
      </c>
      <c r="Q1283" s="17">
        <f t="shared" si="1382"/>
        <v>1.9220129517236728E-2</v>
      </c>
      <c r="R1283" s="17">
        <f t="shared" si="1382"/>
        <v>0</v>
      </c>
      <c r="S1283" s="17">
        <f t="shared" si="1382"/>
        <v>0</v>
      </c>
      <c r="T1283" s="17">
        <f t="shared" si="1382"/>
        <v>-6.6958308324484017E-3</v>
      </c>
      <c r="U1283" s="241">
        <v>2.0899999999999998E-2</v>
      </c>
      <c r="V1283" s="241">
        <v>-7.4000000000000003E-3</v>
      </c>
      <c r="W1283" s="223">
        <f t="shared" ca="1" si="1335"/>
        <v>3.5309837458424628E-2</v>
      </c>
      <c r="X1283" s="223">
        <f>MMULT(N1283:T1283,'Parameters &amp; Main Results'!$B$12:$B$18)-'Parameters &amp; Main Results'!$B$22/12+MMULT(U1283:V1283,'Parameters &amp; Main Results'!$B$20:$B$21)</f>
        <v>3.5309837458424628E-2</v>
      </c>
      <c r="Y1283" s="223">
        <f>MMULT(N1283:T1283,'Parameters &amp; Main Results'!$C$12:$C$18)-'Parameters &amp; Main Results'!$C$22/12+MMULT(U1283:V1283,'Parameters &amp; Main Results'!$C$20:$C$21)</f>
        <v>4.0869106479687292E-2</v>
      </c>
      <c r="Z1283" s="17">
        <f t="shared" ca="1" si="1320"/>
        <v>24.672158802478126</v>
      </c>
      <c r="AA1283" s="70">
        <f ca="1">Z1283/OFFSET(Z1283,'Parameters &amp; Main Results'!$B$38,0)</f>
        <v>23.570005225651666</v>
      </c>
      <c r="AB1283" s="70">
        <f ca="1">SUMPRODUCT(Z1283:OFFSET(Z1283,'Parameters &amp; Main Results'!$B$38-1,0), 'Cash Flow Assist'!$P$11:OFFSET('Cash Flow Assist'!$P$11,'Parameters &amp; Main Results'!$B$38-1,0)  )/OFFSET(Z1283,'Parameters &amp; Main Results'!$B$38,0)</f>
        <v>4112.6662175833353</v>
      </c>
      <c r="AC1283" s="70">
        <f ca="1">SUMPRODUCT(Z1283:OFFSET(Z1283,'Parameters &amp; Main Results'!$B$38-1,0),'Parameters &amp; Main Results'!$B$42:OFFSET('Parameters &amp; Main Results'!$B$42,'Parameters &amp; Main Results'!$B$38-1,0)   )/OFFSET(Z1283,'Parameters &amp; Main Results'!$B$38,0)</f>
        <v>0</v>
      </c>
      <c r="AD1283" s="155">
        <f t="shared" si="4"/>
        <v>-0.28690029338018852</v>
      </c>
      <c r="AE1283" s="252">
        <f t="shared" ca="1" si="1330"/>
        <v>270698.10359999997</v>
      </c>
      <c r="AF1283" s="253">
        <f t="shared" ca="1" si="1332"/>
        <v>0.25475338978325984</v>
      </c>
      <c r="AG1283" s="258">
        <f t="shared" ca="1" si="1333"/>
        <v>0</v>
      </c>
      <c r="AH1283" s="227" t="str">
        <f ca="1">IF(SUM(AG1283:OFFSET(AG1283,(-HoldAggressiveTime-1),0,,))=0,"Defensive","Aggressive")</f>
        <v>Defensive</v>
      </c>
    </row>
    <row r="1284" spans="1:34" ht="15" x14ac:dyDescent="0.2">
      <c r="A1284">
        <f t="shared" si="15"/>
        <v>7</v>
      </c>
      <c r="B1284">
        <f t="shared" si="16"/>
        <v>1977</v>
      </c>
      <c r="C1284" s="70">
        <f t="shared" si="1"/>
        <v>1977.4999999999031</v>
      </c>
      <c r="D1284" s="149">
        <f t="shared" si="383"/>
        <v>28368</v>
      </c>
      <c r="E1284" s="151">
        <v>60.8</v>
      </c>
      <c r="F1284" s="152">
        <v>335416.3468</v>
      </c>
      <c r="G1284" s="152">
        <v>4346.3679000000002</v>
      </c>
      <c r="H1284" s="152">
        <v>6008.4801767500003</v>
      </c>
      <c r="I1284" s="152">
        <v>400934.50081181998</v>
      </c>
      <c r="J1284" s="152">
        <v>60.8</v>
      </c>
      <c r="K1284" s="152">
        <v>60.8</v>
      </c>
      <c r="L1284" s="152">
        <v>144.5</v>
      </c>
      <c r="M1284" s="153">
        <v>10.453789179999999</v>
      </c>
      <c r="N1284" s="17">
        <f t="shared" ref="N1284:T1284" si="1383">F1284/F1283/$E1284*$E1283-1</f>
        <v>-1.7364547572747191E-2</v>
      </c>
      <c r="O1284" s="17">
        <f t="shared" si="1383"/>
        <v>-1.4026808842253047E-2</v>
      </c>
      <c r="P1284" s="17">
        <f t="shared" si="1383"/>
        <v>-7.7151864022850791E-4</v>
      </c>
      <c r="Q1284" s="17">
        <f t="shared" si="1383"/>
        <v>-1.8073013053752307E-2</v>
      </c>
      <c r="R1284" s="17">
        <f t="shared" si="1383"/>
        <v>0</v>
      </c>
      <c r="S1284" s="17">
        <f t="shared" si="1383"/>
        <v>0</v>
      </c>
      <c r="T1284" s="17">
        <f t="shared" si="1383"/>
        <v>5.8552401465363779E-3</v>
      </c>
      <c r="U1284" s="241">
        <v>2.1600000000000001E-2</v>
      </c>
      <c r="V1284" s="241">
        <v>-5.7000000000000002E-3</v>
      </c>
      <c r="W1284" s="223">
        <f t="shared" ca="1" si="1335"/>
        <v>-1.5577677107350849E-2</v>
      </c>
      <c r="X1284" s="223">
        <f>MMULT(N1284:T1284,'Parameters &amp; Main Results'!$B$12:$B$18)-'Parameters &amp; Main Results'!$B$22/12+MMULT(U1284:V1284,'Parameters &amp; Main Results'!$B$20:$B$21)</f>
        <v>-1.5577677107350849E-2</v>
      </c>
      <c r="Y1284" s="223">
        <f>MMULT(N1284:T1284,'Parameters &amp; Main Results'!$C$12:$C$18)-'Parameters &amp; Main Results'!$C$22/12+MMULT(U1284:V1284,'Parameters &amp; Main Results'!$C$20:$C$21)</f>
        <v>-1.7072440366364443E-2</v>
      </c>
      <c r="Z1284" s="17">
        <f t="shared" ca="1" si="1320"/>
        <v>23.830700636483517</v>
      </c>
      <c r="AA1284" s="70">
        <f ca="1">Z1284/OFFSET(Z1284,'Parameters &amp; Main Results'!$B$38,0)</f>
        <v>22.824011397534292</v>
      </c>
      <c r="AB1284" s="70">
        <f ca="1">SUMPRODUCT(Z1284:OFFSET(Z1284,'Parameters &amp; Main Results'!$B$38-1,0), 'Cash Flow Assist'!$P$11:OFFSET('Cash Flow Assist'!$P$11,'Parameters &amp; Main Results'!$B$38-1,0)  )/OFFSET(Z1284,'Parameters &amp; Main Results'!$B$38,0)</f>
        <v>4100.4938184614302</v>
      </c>
      <c r="AC1284" s="70">
        <f ca="1">SUMPRODUCT(Z1284:OFFSET(Z1284,'Parameters &amp; Main Results'!$B$38-1,0),'Parameters &amp; Main Results'!$B$42:OFFSET('Parameters &amp; Main Results'!$B$42,'Parameters &amp; Main Results'!$B$38-1,0)   )/OFFSET(Z1284,'Parameters &amp; Main Results'!$B$38,0)</f>
        <v>0</v>
      </c>
      <c r="AD1284" s="155">
        <f t="shared" si="4"/>
        <v>-0.29928294715990034</v>
      </c>
      <c r="AE1284" s="252">
        <f t="shared" ca="1" si="1330"/>
        <v>283594.7144</v>
      </c>
      <c r="AF1284" s="253">
        <f t="shared" ca="1" si="1332"/>
        <v>0.18273130551688449</v>
      </c>
      <c r="AG1284" s="258">
        <f t="shared" ca="1" si="1333"/>
        <v>0</v>
      </c>
      <c r="AH1284" s="227" t="str">
        <f ca="1">IF(SUM(AG1284:OFFSET(AG1284,(-HoldAggressiveTime-1),0,,))=0,"Defensive","Aggressive")</f>
        <v>Defensive</v>
      </c>
    </row>
    <row r="1285" spans="1:34" ht="15" x14ac:dyDescent="0.2">
      <c r="A1285">
        <f t="shared" si="15"/>
        <v>8</v>
      </c>
      <c r="B1285">
        <f t="shared" si="16"/>
        <v>1977</v>
      </c>
      <c r="C1285" s="70">
        <f t="shared" si="1"/>
        <v>1977.5833333332364</v>
      </c>
      <c r="D1285" s="149">
        <f t="shared" si="383"/>
        <v>28398</v>
      </c>
      <c r="E1285" s="151">
        <v>61.1</v>
      </c>
      <c r="F1285" s="152">
        <v>329630.91110000003</v>
      </c>
      <c r="G1285" s="152">
        <v>4415.6076000000003</v>
      </c>
      <c r="H1285" s="152">
        <v>6034.4668535199999</v>
      </c>
      <c r="I1285" s="152">
        <v>415653.85931504</v>
      </c>
      <c r="J1285" s="152">
        <v>61.1</v>
      </c>
      <c r="K1285" s="152">
        <v>61.1</v>
      </c>
      <c r="L1285" s="152">
        <v>146</v>
      </c>
      <c r="M1285" s="153">
        <v>10.165439190000001</v>
      </c>
      <c r="N1285" s="17">
        <f t="shared" ref="N1285:T1285" si="1384">F1285/F1284/$E1285*$E1284-1</f>
        <v>-2.2073814079712983E-2</v>
      </c>
      <c r="O1285" s="17">
        <f t="shared" si="1384"/>
        <v>1.0942271811030135E-2</v>
      </c>
      <c r="P1285" s="17">
        <f t="shared" si="1384"/>
        <v>-6.0621931168214349E-4</v>
      </c>
      <c r="Q1285" s="17">
        <f t="shared" si="1384"/>
        <v>3.1622384282611993E-2</v>
      </c>
      <c r="R1285" s="17">
        <f t="shared" si="1384"/>
        <v>0</v>
      </c>
      <c r="S1285" s="17">
        <f t="shared" si="1384"/>
        <v>0</v>
      </c>
      <c r="T1285" s="17">
        <f t="shared" si="1384"/>
        <v>5.4196705157465441E-3</v>
      </c>
      <c r="U1285" s="241">
        <v>1.49E-2</v>
      </c>
      <c r="V1285" s="241">
        <v>-2.7300000000000001E-2</v>
      </c>
      <c r="W1285" s="223">
        <f t="shared" ca="1" si="1335"/>
        <v>-1.4137589338458051E-2</v>
      </c>
      <c r="X1285" s="223">
        <f>MMULT(N1285:T1285,'Parameters &amp; Main Results'!$B$12:$B$18)-'Parameters &amp; Main Results'!$B$22/12+MMULT(U1285:V1285,'Parameters &amp; Main Results'!$B$20:$B$21)</f>
        <v>-1.4137589338458051E-2</v>
      </c>
      <c r="Y1285" s="223">
        <f>MMULT(N1285:T1285,'Parameters &amp; Main Results'!$C$12:$C$18)-'Parameters &amp; Main Results'!$C$22/12+MMULT(U1285:V1285,'Parameters &amp; Main Results'!$C$20:$C$21)</f>
        <v>-1.8813872157305338E-2</v>
      </c>
      <c r="Z1285" s="17">
        <f t="shared" ca="1" si="1320"/>
        <v>24.207801958877607</v>
      </c>
      <c r="AA1285" s="70">
        <f ca="1">Z1285/OFFSET(Z1285,'Parameters &amp; Main Results'!$B$38,0)</f>
        <v>23.244122717980567</v>
      </c>
      <c r="AB1285" s="70">
        <f ca="1">SUMPRODUCT(Z1285:OFFSET(Z1285,'Parameters &amp; Main Results'!$B$38-1,0), 'Cash Flow Assist'!$P$11:OFFSET('Cash Flow Assist'!$P$11,'Parameters &amp; Main Results'!$B$38-1,0)  )/OFFSET(Z1285,'Parameters &amp; Main Results'!$B$38,0)</f>
        <v>4089.0383656207732</v>
      </c>
      <c r="AC1285" s="70">
        <f ca="1">SUMPRODUCT(Z1285:OFFSET(Z1285,'Parameters &amp; Main Results'!$B$38-1,0),'Parameters &amp; Main Results'!$B$42:OFFSET('Parameters &amp; Main Results'!$B$42,'Parameters &amp; Main Results'!$B$38-1,0)   )/OFFSET(Z1285,'Parameters &amp; Main Results'!$B$38,0)</f>
        <v>0</v>
      </c>
      <c r="AD1285" s="155">
        <f t="shared" si="4"/>
        <v>-0.31475044510677708</v>
      </c>
      <c r="AE1285" s="252">
        <f t="shared" ca="1" si="1330"/>
        <v>297126.88809999998</v>
      </c>
      <c r="AF1285" s="253">
        <f t="shared" ca="1" si="1332"/>
        <v>0.10939441801396514</v>
      </c>
      <c r="AG1285" s="258">
        <f t="shared" ca="1" si="1333"/>
        <v>0</v>
      </c>
      <c r="AH1285" s="227" t="str">
        <f ca="1">IF(SUM(AG1285:OFFSET(AG1285,(-HoldAggressiveTime-1),0,,))=0,"Defensive","Aggressive")</f>
        <v>Defensive</v>
      </c>
    </row>
    <row r="1286" spans="1:34" ht="15" x14ac:dyDescent="0.2">
      <c r="A1286">
        <f t="shared" si="15"/>
        <v>9</v>
      </c>
      <c r="B1286">
        <f t="shared" si="16"/>
        <v>1977</v>
      </c>
      <c r="C1286" s="70">
        <f t="shared" si="1"/>
        <v>1977.6666666665697</v>
      </c>
      <c r="D1286" s="149">
        <f t="shared" si="383"/>
        <v>28429</v>
      </c>
      <c r="E1286" s="151">
        <v>61.3</v>
      </c>
      <c r="F1286" s="152">
        <v>330090.28279999999</v>
      </c>
      <c r="G1286" s="152">
        <v>4402.8008</v>
      </c>
      <c r="H1286" s="152">
        <v>6062.0745393699999</v>
      </c>
      <c r="I1286" s="152">
        <v>428023.32666172</v>
      </c>
      <c r="J1286" s="152">
        <v>61.3</v>
      </c>
      <c r="K1286" s="152">
        <v>61.3</v>
      </c>
      <c r="L1286" s="152">
        <v>153.9</v>
      </c>
      <c r="M1286" s="153">
        <v>10.099129319999999</v>
      </c>
      <c r="N1286" s="17">
        <f t="shared" ref="N1286:T1286" si="1385">F1286/F1285/$E1286*$E1285-1</f>
        <v>-1.8735954187840687E-3</v>
      </c>
      <c r="O1286" s="17">
        <f t="shared" si="1385"/>
        <v>-6.1535282411677716E-3</v>
      </c>
      <c r="P1286" s="17">
        <f t="shared" si="1385"/>
        <v>1.2974306680400005E-3</v>
      </c>
      <c r="Q1286" s="17">
        <f t="shared" si="1385"/>
        <v>2.6399322179309515E-2</v>
      </c>
      <c r="R1286" s="17">
        <f t="shared" si="1385"/>
        <v>0</v>
      </c>
      <c r="S1286" s="17">
        <f t="shared" si="1385"/>
        <v>0</v>
      </c>
      <c r="T1286" s="17">
        <f t="shared" si="1385"/>
        <v>5.0670406042593097E-2</v>
      </c>
      <c r="U1286" s="241">
        <v>1.3299999999999999E-2</v>
      </c>
      <c r="V1286" s="241">
        <v>-4.5999999999999999E-3</v>
      </c>
      <c r="W1286" s="223">
        <f t="shared" ca="1" si="1335"/>
        <v>-1.4404857685861529E-4</v>
      </c>
      <c r="X1286" s="223">
        <f>MMULT(N1286:T1286,'Parameters &amp; Main Results'!$B$12:$B$18)-'Parameters &amp; Main Results'!$B$22/12+MMULT(U1286:V1286,'Parameters &amp; Main Results'!$B$20:$B$21)</f>
        <v>-1.4404857685861529E-4</v>
      </c>
      <c r="Y1286" s="223">
        <f>MMULT(N1286:T1286,'Parameters &amp; Main Results'!$C$12:$C$18)-'Parameters &amp; Main Results'!$C$22/12+MMULT(U1286:V1286,'Parameters &amp; Main Results'!$C$20:$C$21)</f>
        <v>-2.343255367689106E-3</v>
      </c>
      <c r="Z1286" s="17">
        <f t="shared" ca="1" si="1320"/>
        <v>24.554949754736544</v>
      </c>
      <c r="AA1286" s="70">
        <f ca="1">Z1286/OFFSET(Z1286,'Parameters &amp; Main Results'!$B$38,0)</f>
        <v>23.637388271202667</v>
      </c>
      <c r="AB1286" s="70">
        <f ca="1">SUMPRODUCT(Z1286:OFFSET(Z1286,'Parameters &amp; Main Results'!$B$38-1,0), 'Cash Flow Assist'!$P$11:OFFSET('Cash Flow Assist'!$P$11,'Parameters &amp; Main Results'!$B$38-1,0)  )/OFFSET(Z1286,'Parameters &amp; Main Results'!$B$38,0)</f>
        <v>4077.1326120871013</v>
      </c>
      <c r="AC1286" s="70">
        <f ca="1">SUMPRODUCT(Z1286:OFFSET(Z1286,'Parameters &amp; Main Results'!$B$38-1,0),'Parameters &amp; Main Results'!$B$42:OFFSET('Parameters &amp; Main Results'!$B$42,'Parameters &amp; Main Results'!$B$38-1,0)   )/OFFSET(Z1286,'Parameters &amp; Main Results'!$B$38,0)</f>
        <v>0</v>
      </c>
      <c r="AD1286" s="155">
        <f t="shared" si="4"/>
        <v>-0.31603432553354882</v>
      </c>
      <c r="AE1286" s="252">
        <f t="shared" ca="1" si="1330"/>
        <v>277989.98710000003</v>
      </c>
      <c r="AF1286" s="253">
        <f t="shared" ca="1" si="1332"/>
        <v>0.18741788595881392</v>
      </c>
      <c r="AG1286" s="258">
        <f t="shared" ca="1" si="1333"/>
        <v>0</v>
      </c>
      <c r="AH1286" s="227" t="str">
        <f ca="1">IF(SUM(AG1286:OFFSET(AG1286,(-HoldAggressiveTime-1),0,,))=0,"Defensive","Aggressive")</f>
        <v>Defensive</v>
      </c>
    </row>
    <row r="1287" spans="1:34" ht="15" x14ac:dyDescent="0.2">
      <c r="A1287">
        <f t="shared" si="15"/>
        <v>10</v>
      </c>
      <c r="B1287">
        <f t="shared" si="16"/>
        <v>1977</v>
      </c>
      <c r="C1287" s="70">
        <f t="shared" si="1"/>
        <v>1977.7499999999029</v>
      </c>
      <c r="D1287" s="149">
        <f t="shared" si="383"/>
        <v>28459</v>
      </c>
      <c r="E1287" s="151">
        <v>61.6</v>
      </c>
      <c r="F1287" s="152">
        <v>317093.7843</v>
      </c>
      <c r="G1287" s="152">
        <v>4366.5977999999996</v>
      </c>
      <c r="H1287" s="152">
        <v>6091.4250836000001</v>
      </c>
      <c r="I1287" s="152">
        <v>434826.88867085002</v>
      </c>
      <c r="J1287" s="152">
        <v>61.6</v>
      </c>
      <c r="K1287" s="152">
        <v>61.6</v>
      </c>
      <c r="L1287" s="152">
        <v>160.80000000000001</v>
      </c>
      <c r="M1287" s="153">
        <v>9.6208018600000003</v>
      </c>
      <c r="N1287" s="17">
        <f t="shared" ref="N1287:T1287" si="1386">F1287/F1286/$E1287*$E1286-1</f>
        <v>-4.405093748052602E-2</v>
      </c>
      <c r="O1287" s="17">
        <f t="shared" si="1386"/>
        <v>-1.3052804564000264E-2</v>
      </c>
      <c r="P1287" s="17">
        <f t="shared" si="1386"/>
        <v>-5.2042748608482903E-5</v>
      </c>
      <c r="Q1287" s="17">
        <f t="shared" si="1386"/>
        <v>1.0947764522146963E-2</v>
      </c>
      <c r="R1287" s="17">
        <f t="shared" si="1386"/>
        <v>0</v>
      </c>
      <c r="S1287" s="17">
        <f t="shared" si="1386"/>
        <v>0</v>
      </c>
      <c r="T1287" s="17">
        <f t="shared" si="1386"/>
        <v>3.9745829219513418E-2</v>
      </c>
      <c r="U1287" s="241">
        <v>1.2500000000000001E-2</v>
      </c>
      <c r="V1287" s="241">
        <v>1.8100000000000002E-2</v>
      </c>
      <c r="W1287" s="223">
        <f t="shared" ca="1" si="1335"/>
        <v>-3.370313922888557E-2</v>
      </c>
      <c r="X1287" s="223">
        <f>MMULT(N1287:T1287,'Parameters &amp; Main Results'!$B$12:$B$18)-'Parameters &amp; Main Results'!$B$22/12+MMULT(U1287:V1287,'Parameters &amp; Main Results'!$B$20:$B$21)</f>
        <v>-3.370313922888557E-2</v>
      </c>
      <c r="Y1287" s="223">
        <f>MMULT(N1287:T1287,'Parameters &amp; Main Results'!$C$12:$C$18)-'Parameters &amp; Main Results'!$C$22/12+MMULT(U1287:V1287,'Parameters &amp; Main Results'!$C$20:$C$21)</f>
        <v>-4.0992790855540119E-2</v>
      </c>
      <c r="Z1287" s="17">
        <f t="shared" ca="1" si="1320"/>
        <v>24.558487369891978</v>
      </c>
      <c r="AA1287" s="70">
        <f ca="1">Z1287/OFFSET(Z1287,'Parameters &amp; Main Results'!$B$38,0)</f>
        <v>23.700891952719871</v>
      </c>
      <c r="AB1287" s="70">
        <f ca="1">SUMPRODUCT(Z1287:OFFSET(Z1287,'Parameters &amp; Main Results'!$B$38-1,0), 'Cash Flow Assist'!$P$11:OFFSET('Cash Flow Assist'!$P$11,'Parameters &amp; Main Results'!$B$38-1,0)  )/OFFSET(Z1287,'Parameters &amp; Main Results'!$B$38,0)</f>
        <v>4064.8023271450043</v>
      </c>
      <c r="AC1287" s="70">
        <f ca="1">SUMPRODUCT(Z1287:OFFSET(Z1287,'Parameters &amp; Main Results'!$B$38-1,0),'Parameters &amp; Main Results'!$B$42:OFFSET('Parameters &amp; Main Results'!$B$42,'Parameters &amp; Main Results'!$B$38-1,0)   )/OFFSET(Z1287,'Parameters &amp; Main Results'!$B$38,0)</f>
        <v>0</v>
      </c>
      <c r="AD1287" s="155">
        <f t="shared" si="4"/>
        <v>-0.34616365469829624</v>
      </c>
      <c r="AE1287" s="252">
        <f t="shared" ca="1" si="1330"/>
        <v>273100.95919999998</v>
      </c>
      <c r="AF1287" s="253">
        <f t="shared" ca="1" si="1332"/>
        <v>0.16108630752842856</v>
      </c>
      <c r="AG1287" s="258">
        <f t="shared" ca="1" si="1333"/>
        <v>0</v>
      </c>
      <c r="AH1287" s="227" t="str">
        <f ca="1">IF(SUM(AG1287:OFFSET(AG1287,(-HoldAggressiveTime-1),0,,))=0,"Defensive","Aggressive")</f>
        <v>Defensive</v>
      </c>
    </row>
    <row r="1288" spans="1:34" ht="15" x14ac:dyDescent="0.2">
      <c r="A1288">
        <f t="shared" si="15"/>
        <v>11</v>
      </c>
      <c r="B1288">
        <f t="shared" si="16"/>
        <v>1977</v>
      </c>
      <c r="C1288" s="70">
        <f t="shared" si="1"/>
        <v>1977.8333333332362</v>
      </c>
      <c r="D1288" s="149">
        <f t="shared" si="383"/>
        <v>28490</v>
      </c>
      <c r="E1288" s="151">
        <v>62</v>
      </c>
      <c r="F1288" s="152">
        <v>326979.53830000001</v>
      </c>
      <c r="G1288" s="152">
        <v>4415.4578000000001</v>
      </c>
      <c r="H1288" s="152">
        <v>6122.6943990299997</v>
      </c>
      <c r="I1288" s="152">
        <v>433896.87132490001</v>
      </c>
      <c r="J1288" s="152">
        <v>62</v>
      </c>
      <c r="K1288" s="152">
        <v>62</v>
      </c>
      <c r="L1288" s="152">
        <v>159.80000000000001</v>
      </c>
      <c r="M1288" s="153">
        <v>9.8232735200000008</v>
      </c>
      <c r="N1288" s="17">
        <f t="shared" ref="N1288:T1288" si="1387">F1288/F1287/$E1288*$E1287-1</f>
        <v>2.4523371244186576E-2</v>
      </c>
      <c r="O1288" s="17">
        <f t="shared" si="1387"/>
        <v>4.6656862887328732E-3</v>
      </c>
      <c r="P1288" s="17">
        <f t="shared" si="1387"/>
        <v>-1.3513978493232548E-3</v>
      </c>
      <c r="Q1288" s="17">
        <f t="shared" si="1387"/>
        <v>-8.5766361207758601E-3</v>
      </c>
      <c r="R1288" s="17">
        <f t="shared" si="1387"/>
        <v>0</v>
      </c>
      <c r="S1288" s="17">
        <f t="shared" si="1387"/>
        <v>0</v>
      </c>
      <c r="T1288" s="17">
        <f t="shared" si="1387"/>
        <v>-1.2630396405071465E-2</v>
      </c>
      <c r="U1288" s="241">
        <v>3.7199999999999997E-2</v>
      </c>
      <c r="V1288" s="241">
        <v>2.3E-3</v>
      </c>
      <c r="W1288" s="223">
        <f t="shared" ca="1" si="1335"/>
        <v>1.8652479203966267E-2</v>
      </c>
      <c r="X1288" s="223">
        <f>MMULT(N1288:T1288,'Parameters &amp; Main Results'!$B$12:$B$18)-'Parameters &amp; Main Results'!$B$22/12+MMULT(U1288:V1288,'Parameters &amp; Main Results'!$B$20:$B$21)</f>
        <v>1.8652479203966267E-2</v>
      </c>
      <c r="Y1288" s="223">
        <f>MMULT(N1288:T1288,'Parameters &amp; Main Results'!$C$12:$C$18)-'Parameters &amp; Main Results'!$C$22/12+MMULT(U1288:V1288,'Parameters &amp; Main Results'!$C$20:$C$21)</f>
        <v>2.2495936081974539E-2</v>
      </c>
      <c r="Z1288" s="17">
        <f t="shared" ca="1" si="1320"/>
        <v>25.415054489873913</v>
      </c>
      <c r="AA1288" s="70">
        <f ca="1">Z1288/OFFSET(Z1288,'Parameters &amp; Main Results'!$B$38,0)</f>
        <v>24.589899806677199</v>
      </c>
      <c r="AB1288" s="70">
        <f ca="1">SUMPRODUCT(Z1288:OFFSET(Z1288,'Parameters &amp; Main Results'!$B$38-1,0), 'Cash Flow Assist'!$P$11:OFFSET('Cash Flow Assist'!$P$11,'Parameters &amp; Main Results'!$B$38-1,0)  )/OFFSET(Z1288,'Parameters &amp; Main Results'!$B$38,0)</f>
        <v>4052.3770317485546</v>
      </c>
      <c r="AC1288" s="70">
        <f ca="1">SUMPRODUCT(Z1288:OFFSET(Z1288,'Parameters &amp; Main Results'!$B$38-1,0),'Parameters &amp; Main Results'!$B$42:OFFSET('Parameters &amp; Main Results'!$B$42,'Parameters &amp; Main Results'!$B$38-1,0)   )/OFFSET(Z1288,'Parameters &amp; Main Results'!$B$38,0)</f>
        <v>0</v>
      </c>
      <c r="AD1288" s="155">
        <f t="shared" si="4"/>
        <v>-0.33012938326952035</v>
      </c>
      <c r="AE1288" s="252">
        <f t="shared" ca="1" si="1330"/>
        <v>264610.31420000002</v>
      </c>
      <c r="AF1288" s="253">
        <f t="shared" ca="1" si="1332"/>
        <v>0.23570216561119969</v>
      </c>
      <c r="AG1288" s="258">
        <f t="shared" ca="1" si="1333"/>
        <v>0</v>
      </c>
      <c r="AH1288" s="227" t="str">
        <f ca="1">IF(SUM(AG1288:OFFSET(AG1288,(-HoldAggressiveTime-1),0,,))=0,"Defensive","Aggressive")</f>
        <v>Defensive</v>
      </c>
    </row>
    <row r="1289" spans="1:34" ht="15" x14ac:dyDescent="0.2">
      <c r="A1289">
        <f t="shared" si="15"/>
        <v>12</v>
      </c>
      <c r="B1289">
        <f t="shared" si="16"/>
        <v>1977</v>
      </c>
      <c r="C1289" s="70">
        <f t="shared" si="1"/>
        <v>1977.9166666665694</v>
      </c>
      <c r="D1289" s="149">
        <f t="shared" si="383"/>
        <v>28521</v>
      </c>
      <c r="E1289" s="151">
        <v>62.3</v>
      </c>
      <c r="F1289" s="152">
        <v>329252.21509999997</v>
      </c>
      <c r="G1289" s="152">
        <v>4373.8609999999999</v>
      </c>
      <c r="H1289" s="152">
        <v>6153.8180955600001</v>
      </c>
      <c r="I1289" s="152">
        <v>450781.53738929</v>
      </c>
      <c r="J1289" s="152">
        <v>62.3</v>
      </c>
      <c r="K1289" s="152">
        <v>62.3</v>
      </c>
      <c r="L1289" s="152">
        <v>165.6</v>
      </c>
      <c r="M1289" s="153">
        <v>9.6782665800000007</v>
      </c>
      <c r="N1289" s="17">
        <f t="shared" ref="N1289:T1289" si="1388">F1289/F1288/$E1289*$E1288-1</f>
        <v>2.1016379853944223E-3</v>
      </c>
      <c r="O1289" s="17">
        <f t="shared" si="1388"/>
        <v>-1.4190766578979219E-2</v>
      </c>
      <c r="P1289" s="17">
        <f t="shared" si="1388"/>
        <v>2.4344569314349584E-4</v>
      </c>
      <c r="Q1289" s="17">
        <f t="shared" si="1388"/>
        <v>3.3911211223152327E-2</v>
      </c>
      <c r="R1289" s="17">
        <f t="shared" si="1388"/>
        <v>0</v>
      </c>
      <c r="S1289" s="17">
        <f t="shared" si="1388"/>
        <v>0</v>
      </c>
      <c r="T1289" s="17">
        <f t="shared" si="1388"/>
        <v>3.1305182842919388E-2</v>
      </c>
      <c r="U1289" s="241">
        <v>1.32E-2</v>
      </c>
      <c r="V1289" s="241">
        <v>-3.0000000000000001E-3</v>
      </c>
      <c r="W1289" s="223">
        <f t="shared" ca="1" si="1335"/>
        <v>2.6166764872927699E-4</v>
      </c>
      <c r="X1289" s="223">
        <f>MMULT(N1289:T1289,'Parameters &amp; Main Results'!$B$12:$B$18)-'Parameters &amp; Main Results'!$B$22/12+MMULT(U1289:V1289,'Parameters &amp; Main Results'!$B$20:$B$21)</f>
        <v>2.6166764872927699E-4</v>
      </c>
      <c r="Y1289" s="223">
        <f>MMULT(N1289:T1289,'Parameters &amp; Main Results'!$C$12:$C$18)-'Parameters &amp; Main Results'!$C$22/12+MMULT(U1289:V1289,'Parameters &amp; Main Results'!$C$20:$C$21)</f>
        <v>4.3073086229039142E-4</v>
      </c>
      <c r="Z1289" s="17">
        <f t="shared" ref="Z1289:Z1352" ca="1" si="1389">Z1290*(1+W1289)</f>
        <v>24.949681082339978</v>
      </c>
      <c r="AA1289" s="70">
        <f ca="1">Z1289/OFFSET(Z1289,'Parameters &amp; Main Results'!$B$38,0)</f>
        <v>24.201002139075825</v>
      </c>
      <c r="AB1289" s="70">
        <f ca="1">SUMPRODUCT(Z1289:OFFSET(Z1289,'Parameters &amp; Main Results'!$B$38-1,0), 'Cash Flow Assist'!$P$11:OFFSET('Cash Flow Assist'!$P$11,'Parameters &amp; Main Results'!$B$38-1,0)  )/OFFSET(Z1289,'Parameters &amp; Main Results'!$B$38,0)</f>
        <v>4039.0288816462498</v>
      </c>
      <c r="AC1289" s="70">
        <f ca="1">SUMPRODUCT(Z1289:OFFSET(Z1289,'Parameters &amp; Main Results'!$B$38-1,0),'Parameters &amp; Main Results'!$B$42:OFFSET('Parameters &amp; Main Results'!$B$42,'Parameters &amp; Main Results'!$B$38-1,0)   )/OFFSET(Z1289,'Parameters &amp; Main Results'!$B$38,0)</f>
        <v>0</v>
      </c>
      <c r="AD1289" s="155">
        <f t="shared" si="4"/>
        <v>-0.32872155773610001</v>
      </c>
      <c r="AE1289" s="252">
        <f t="shared" ca="1" si="1330"/>
        <v>281888.53169999999</v>
      </c>
      <c r="AF1289" s="253">
        <f t="shared" ca="1" si="1332"/>
        <v>0.16802273974879831</v>
      </c>
      <c r="AG1289" s="258">
        <f t="shared" ca="1" si="1333"/>
        <v>0</v>
      </c>
      <c r="AH1289" s="227" t="str">
        <f ca="1">IF(SUM(AG1289:OFFSET(AG1289,(-HoldAggressiveTime-1),0,,))=0,"Defensive","Aggressive")</f>
        <v>Defensive</v>
      </c>
    </row>
    <row r="1290" spans="1:34" ht="15" x14ac:dyDescent="0.2">
      <c r="A1290">
        <f t="shared" si="15"/>
        <v>1</v>
      </c>
      <c r="B1290">
        <f t="shared" si="16"/>
        <v>1978</v>
      </c>
      <c r="C1290" s="70">
        <f t="shared" si="1"/>
        <v>1977.9999999999027</v>
      </c>
      <c r="D1290" s="149">
        <f t="shared" si="383"/>
        <v>28549</v>
      </c>
      <c r="E1290" s="151">
        <v>62.7</v>
      </c>
      <c r="F1290" s="152">
        <v>310383.87329999998</v>
      </c>
      <c r="G1290" s="152">
        <v>4354.4758000000002</v>
      </c>
      <c r="H1290" s="152">
        <v>6184.9461587599999</v>
      </c>
      <c r="I1290" s="152">
        <v>454018.84967745998</v>
      </c>
      <c r="J1290" s="152">
        <v>62.7</v>
      </c>
      <c r="K1290" s="152">
        <v>62.7</v>
      </c>
      <c r="L1290" s="152">
        <v>175.2</v>
      </c>
      <c r="M1290" s="153">
        <v>9.1390637899999998</v>
      </c>
      <c r="N1290" s="17">
        <f t="shared" ref="N1290:T1290" si="1390">F1290/F1289/$E1290*$E1289-1</f>
        <v>-6.3320643712285074E-2</v>
      </c>
      <c r="O1290" s="17">
        <f t="shared" si="1390"/>
        <v>-1.0783367354439299E-2</v>
      </c>
      <c r="P1290" s="17">
        <f t="shared" si="1390"/>
        <v>-1.3535220627393096E-3</v>
      </c>
      <c r="Q1290" s="17">
        <f t="shared" si="1390"/>
        <v>7.5615407538931478E-4</v>
      </c>
      <c r="R1290" s="17">
        <f t="shared" si="1390"/>
        <v>0</v>
      </c>
      <c r="S1290" s="17">
        <f t="shared" si="1390"/>
        <v>0</v>
      </c>
      <c r="T1290" s="17">
        <f t="shared" si="1390"/>
        <v>5.1221598132353385E-2</v>
      </c>
      <c r="U1290" s="241">
        <v>2.24E-2</v>
      </c>
      <c r="V1290" s="241">
        <v>3.3599999999999998E-2</v>
      </c>
      <c r="W1290" s="223">
        <f t="shared" ca="1" si="1335"/>
        <v>-4.7127743015150665E-2</v>
      </c>
      <c r="X1290" s="223">
        <f>MMULT(N1290:T1290,'Parameters &amp; Main Results'!$B$12:$B$18)-'Parameters &amp; Main Results'!$B$22/12+MMULT(U1290:V1290,'Parameters &amp; Main Results'!$B$20:$B$21)</f>
        <v>-4.7127743015150665E-2</v>
      </c>
      <c r="Y1290" s="223">
        <f>MMULT(N1290:T1290,'Parameters &amp; Main Results'!$C$12:$C$18)-'Parameters &amp; Main Results'!$C$22/12+MMULT(U1290:V1290,'Parameters &amp; Main Results'!$C$20:$C$21)</f>
        <v>-5.8108582743167166E-2</v>
      </c>
      <c r="Z1290" s="17">
        <f t="shared" ca="1" si="1389"/>
        <v>24.943154265811351</v>
      </c>
      <c r="AA1290" s="70">
        <f ca="1">Z1290/OFFSET(Z1290,'Parameters &amp; Main Results'!$B$38,0)</f>
        <v>24.25617747049813</v>
      </c>
      <c r="AB1290" s="70">
        <f ca="1">SUMPRODUCT(Z1290:OFFSET(Z1290,'Parameters &amp; Main Results'!$B$38-1,0), 'Cash Flow Assist'!$P$11:OFFSET('Cash Flow Assist'!$P$11,'Parameters &amp; Main Results'!$B$38-1,0)  )/OFFSET(Z1290,'Parameters &amp; Main Results'!$B$38,0)</f>
        <v>4026.0366849493053</v>
      </c>
      <c r="AC1290" s="70">
        <f ca="1">SUMPRODUCT(Z1290:OFFSET(Z1290,'Parameters &amp; Main Results'!$B$38-1,0),'Parameters &amp; Main Results'!$B$42:OFFSET('Parameters &amp; Main Results'!$B$42,'Parameters &amp; Main Results'!$B$38-1,0)   )/OFFSET(Z1290,'Parameters &amp; Main Results'!$B$38,0)</f>
        <v>0</v>
      </c>
      <c r="AD1290" s="155">
        <f t="shared" si="4"/>
        <v>-0.37122734081043018</v>
      </c>
      <c r="AE1290" s="252">
        <f t="shared" ca="1" si="1330"/>
        <v>289823.4988</v>
      </c>
      <c r="AF1290" s="253">
        <f t="shared" ca="1" si="1332"/>
        <v>7.094101956925232E-2</v>
      </c>
      <c r="AG1290" s="258">
        <f t="shared" ca="1" si="1333"/>
        <v>0</v>
      </c>
      <c r="AH1290" s="227" t="str">
        <f ca="1">IF(SUM(AG1290:OFFSET(AG1290,(-HoldAggressiveTime-1),0,,))=0,"Defensive","Aggressive")</f>
        <v>Defensive</v>
      </c>
    </row>
    <row r="1291" spans="1:34" ht="15" x14ac:dyDescent="0.2">
      <c r="A1291">
        <f t="shared" si="15"/>
        <v>2</v>
      </c>
      <c r="B1291">
        <f t="shared" si="16"/>
        <v>1978</v>
      </c>
      <c r="C1291" s="70">
        <f t="shared" si="1"/>
        <v>1978.0833333332359</v>
      </c>
      <c r="D1291" s="149">
        <f t="shared" si="383"/>
        <v>28580</v>
      </c>
      <c r="E1291" s="151">
        <v>63</v>
      </c>
      <c r="F1291" s="152">
        <v>304088.06650000002</v>
      </c>
      <c r="G1291" s="152">
        <v>4353.9579999999996</v>
      </c>
      <c r="H1291" s="152">
        <v>6218.13870314</v>
      </c>
      <c r="I1291" s="152">
        <v>458851.15354620002</v>
      </c>
      <c r="J1291" s="152">
        <v>63</v>
      </c>
      <c r="K1291" s="152">
        <v>63</v>
      </c>
      <c r="L1291" s="152">
        <v>182</v>
      </c>
      <c r="M1291" s="153">
        <v>8.8480528300000003</v>
      </c>
      <c r="N1291" s="17">
        <f t="shared" ref="N1291:T1291" si="1391">F1291/F1290/$E1291*$E1290-1</f>
        <v>-2.494925116299429E-2</v>
      </c>
      <c r="O1291" s="17">
        <f t="shared" si="1391"/>
        <v>-4.8802506454010963E-3</v>
      </c>
      <c r="P1291" s="17">
        <f t="shared" si="1391"/>
        <v>5.7920634834607299E-4</v>
      </c>
      <c r="Q1291" s="17">
        <f t="shared" si="1391"/>
        <v>5.8308116007597111E-3</v>
      </c>
      <c r="R1291" s="17">
        <f t="shared" si="1391"/>
        <v>0</v>
      </c>
      <c r="S1291" s="17">
        <f t="shared" si="1391"/>
        <v>0</v>
      </c>
      <c r="T1291" s="17">
        <f t="shared" si="1391"/>
        <v>3.3866057838660701E-2</v>
      </c>
      <c r="U1291" s="241">
        <v>3.5900000000000001E-2</v>
      </c>
      <c r="V1291" s="241">
        <v>8.3000000000000001E-3</v>
      </c>
      <c r="W1291" s="223">
        <f t="shared" ca="1" si="1335"/>
        <v>-1.8036352276059566E-2</v>
      </c>
      <c r="X1291" s="223">
        <f>MMULT(N1291:T1291,'Parameters &amp; Main Results'!$B$12:$B$18)-'Parameters &amp; Main Results'!$B$22/12+MMULT(U1291:V1291,'Parameters &amp; Main Results'!$B$20:$B$21)</f>
        <v>-1.8036352276059566E-2</v>
      </c>
      <c r="Y1291" s="223">
        <f>MMULT(N1291:T1291,'Parameters &amp; Main Results'!$C$12:$C$18)-'Parameters &amp; Main Results'!$C$22/12+MMULT(U1291:V1291,'Parameters &amp; Main Results'!$C$20:$C$21)</f>
        <v>-2.2984017777901638E-2</v>
      </c>
      <c r="Z1291" s="17">
        <f t="shared" ca="1" si="1389"/>
        <v>26.176808153422758</v>
      </c>
      <c r="AA1291" s="70">
        <f ca="1">Z1291/OFFSET(Z1291,'Parameters &amp; Main Results'!$B$38,0)</f>
        <v>25.520566837922207</v>
      </c>
      <c r="AB1291" s="70">
        <f ca="1">SUMPRODUCT(Z1291:OFFSET(Z1291,'Parameters &amp; Main Results'!$B$38-1,0), 'Cash Flow Assist'!$P$11:OFFSET('Cash Flow Assist'!$P$11,'Parameters &amp; Main Results'!$B$38-1,0)  )/OFFSET(Z1291,'Parameters &amp; Main Results'!$B$38,0)</f>
        <v>4012.9561446461616</v>
      </c>
      <c r="AC1291" s="70">
        <f ca="1">SUMPRODUCT(Z1291:OFFSET(Z1291,'Parameters &amp; Main Results'!$B$38-1,0),'Parameters &amp; Main Results'!$B$42:OFFSET('Parameters &amp; Main Results'!$B$42,'Parameters &amp; Main Results'!$B$38-1,0)   )/OFFSET(Z1291,'Parameters &amp; Main Results'!$B$38,0)</f>
        <v>0</v>
      </c>
      <c r="AD1291" s="155">
        <f t="shared" si="4"/>
        <v>-0.38691474780897461</v>
      </c>
      <c r="AE1291" s="252">
        <f t="shared" ca="1" si="1330"/>
        <v>287462.23719999997</v>
      </c>
      <c r="AF1291" s="253">
        <f t="shared" ca="1" si="1332"/>
        <v>5.7836568246119678E-2</v>
      </c>
      <c r="AG1291" s="258">
        <f t="shared" ca="1" si="1333"/>
        <v>0</v>
      </c>
      <c r="AH1291" s="227" t="str">
        <f ca="1">IF(SUM(AG1291:OFFSET(AG1291,(-HoldAggressiveTime-1),0,,))=0,"Defensive","Aggressive")</f>
        <v>Defensive</v>
      </c>
    </row>
    <row r="1292" spans="1:34" ht="15" x14ac:dyDescent="0.2">
      <c r="A1292">
        <f t="shared" si="15"/>
        <v>3</v>
      </c>
      <c r="B1292">
        <f t="shared" si="16"/>
        <v>1978</v>
      </c>
      <c r="C1292" s="70">
        <f t="shared" si="1"/>
        <v>1978.1666666665692</v>
      </c>
      <c r="D1292" s="149">
        <f t="shared" si="383"/>
        <v>28610</v>
      </c>
      <c r="E1292" s="151">
        <v>63.4</v>
      </c>
      <c r="F1292" s="152">
        <v>313066.62329999998</v>
      </c>
      <c r="G1292" s="152">
        <v>4350.9489999999996</v>
      </c>
      <c r="H1292" s="152">
        <v>6251.5611986699996</v>
      </c>
      <c r="I1292" s="152">
        <v>490982.89788007998</v>
      </c>
      <c r="J1292" s="152">
        <v>63.4</v>
      </c>
      <c r="K1292" s="152">
        <v>63.4</v>
      </c>
      <c r="L1292" s="152">
        <v>180.75</v>
      </c>
      <c r="M1292" s="153">
        <v>8.9897205000000007</v>
      </c>
      <c r="N1292" s="17">
        <f t="shared" ref="N1292:T1292" si="1392">F1292/F1291/$E1292*$E1291-1</f>
        <v>2.3030739539995349E-2</v>
      </c>
      <c r="O1292" s="17">
        <f t="shared" si="1392"/>
        <v>-6.9958833627666861E-3</v>
      </c>
      <c r="P1292" s="17">
        <f t="shared" si="1392"/>
        <v>-9.6805993680915137E-4</v>
      </c>
      <c r="Q1292" s="17">
        <f t="shared" si="1392"/>
        <v>6.3275552891597142E-2</v>
      </c>
      <c r="R1292" s="17">
        <f t="shared" si="1392"/>
        <v>0</v>
      </c>
      <c r="S1292" s="17">
        <f t="shared" si="1392"/>
        <v>0</v>
      </c>
      <c r="T1292" s="17">
        <f t="shared" si="1392"/>
        <v>-1.3133948070856438E-2</v>
      </c>
      <c r="U1292" s="241">
        <v>3.4799999999999998E-2</v>
      </c>
      <c r="V1292" s="241">
        <v>1.1599999999999999E-2</v>
      </c>
      <c r="W1292" s="223">
        <f t="shared" ca="1" si="1335"/>
        <v>1.5175513912233684E-2</v>
      </c>
      <c r="X1292" s="223">
        <f>MMULT(N1292:T1292,'Parameters &amp; Main Results'!$B$12:$B$18)-'Parameters &amp; Main Results'!$B$22/12+MMULT(U1292:V1292,'Parameters &amp; Main Results'!$B$20:$B$21)</f>
        <v>1.5175513912233684E-2</v>
      </c>
      <c r="Y1292" s="223">
        <f>MMULT(N1292:T1292,'Parameters &amp; Main Results'!$C$12:$C$18)-'Parameters &amp; Main Results'!$C$22/12+MMULT(U1292:V1292,'Parameters &amp; Main Results'!$C$20:$C$21)</f>
        <v>1.9986410583052481E-2</v>
      </c>
      <c r="Z1292" s="17">
        <f t="shared" ca="1" si="1389"/>
        <v>26.657614275331962</v>
      </c>
      <c r="AA1292" s="70">
        <f ca="1">Z1292/OFFSET(Z1292,'Parameters &amp; Main Results'!$B$38,0)</f>
        <v>26.055387902245499</v>
      </c>
      <c r="AB1292" s="70">
        <f ca="1">SUMPRODUCT(Z1292:OFFSET(Z1292,'Parameters &amp; Main Results'!$B$38-1,0), 'Cash Flow Assist'!$P$11:OFFSET('Cash Flow Assist'!$P$11,'Parameters &amp; Main Results'!$B$38-1,0)  )/OFFSET(Z1292,'Parameters &amp; Main Results'!$B$38,0)</f>
        <v>3998.5747481247995</v>
      </c>
      <c r="AC1292" s="70">
        <f ca="1">SUMPRODUCT(Z1292:OFFSET(Z1292,'Parameters &amp; Main Results'!$B$38-1,0),'Parameters &amp; Main Results'!$B$42:OFFSET('Parameters &amp; Main Results'!$B$42,'Parameters &amp; Main Results'!$B$38-1,0)   )/OFFSET(Z1292,'Parameters &amp; Main Results'!$B$38,0)</f>
        <v>0</v>
      </c>
      <c r="AD1292" s="155">
        <f t="shared" si="4"/>
        <v>-0.3727949410499507</v>
      </c>
      <c r="AE1292" s="252">
        <f t="shared" ca="1" si="1330"/>
        <v>322451.17249999999</v>
      </c>
      <c r="AF1292" s="253">
        <f t="shared" ca="1" si="1332"/>
        <v>-2.9103783767447794E-2</v>
      </c>
      <c r="AG1292" s="258">
        <f t="shared" ca="1" si="1333"/>
        <v>0</v>
      </c>
      <c r="AH1292" s="227" t="str">
        <f ca="1">IF(SUM(AG1292:OFFSET(AG1292,(-HoldAggressiveTime-1),0,,))=0,"Defensive","Aggressive")</f>
        <v>Defensive</v>
      </c>
    </row>
    <row r="1293" spans="1:34" ht="15" x14ac:dyDescent="0.2">
      <c r="A1293">
        <f t="shared" si="15"/>
        <v>4</v>
      </c>
      <c r="B1293">
        <f t="shared" si="16"/>
        <v>1978</v>
      </c>
      <c r="C1293" s="70">
        <f t="shared" si="1"/>
        <v>1978.2499999999025</v>
      </c>
      <c r="D1293" s="149">
        <f t="shared" si="383"/>
        <v>28641</v>
      </c>
      <c r="E1293" s="151">
        <v>63.9</v>
      </c>
      <c r="F1293" s="152">
        <v>341243.34539999999</v>
      </c>
      <c r="G1293" s="152">
        <v>4354.2227000000003</v>
      </c>
      <c r="H1293" s="152">
        <v>6284.3297986199996</v>
      </c>
      <c r="I1293" s="152">
        <v>488192.84584224998</v>
      </c>
      <c r="J1293" s="152">
        <v>63.9</v>
      </c>
      <c r="K1293" s="152">
        <v>63.9</v>
      </c>
      <c r="L1293" s="152">
        <v>170</v>
      </c>
      <c r="M1293" s="153">
        <v>9.7581387199999998</v>
      </c>
      <c r="N1293" s="17">
        <f t="shared" ref="N1293:T1293" si="1393">F1293/F1292/$E1293*$E1292-1</f>
        <v>8.1473349372517712E-2</v>
      </c>
      <c r="O1293" s="17">
        <f t="shared" si="1393"/>
        <v>-7.0782029751427222E-3</v>
      </c>
      <c r="P1293" s="17">
        <f t="shared" si="1393"/>
        <v>-2.6240740740256507E-3</v>
      </c>
      <c r="Q1293" s="17">
        <f t="shared" si="1393"/>
        <v>-1.3462846437115372E-2</v>
      </c>
      <c r="R1293" s="17">
        <f t="shared" si="1393"/>
        <v>0</v>
      </c>
      <c r="S1293" s="17">
        <f t="shared" si="1393"/>
        <v>0</v>
      </c>
      <c r="T1293" s="17">
        <f t="shared" si="1393"/>
        <v>-6.6833767318835391E-2</v>
      </c>
      <c r="U1293" s="241">
        <v>4.4000000000000003E-3</v>
      </c>
      <c r="V1293" s="241">
        <v>-3.5700000000000003E-2</v>
      </c>
      <c r="W1293" s="223">
        <f t="shared" ca="1" si="1335"/>
        <v>5.6306016401751299E-2</v>
      </c>
      <c r="X1293" s="223">
        <f>MMULT(N1293:T1293,'Parameters &amp; Main Results'!$B$12:$B$18)-'Parameters &amp; Main Results'!$B$22/12+MMULT(U1293:V1293,'Parameters &amp; Main Results'!$B$20:$B$21)</f>
        <v>5.6306016401751299E-2</v>
      </c>
      <c r="Y1293" s="223">
        <f>MMULT(N1293:T1293,'Parameters &amp; Main Results'!$C$12:$C$18)-'Parameters &amp; Main Results'!$C$22/12+MMULT(U1293:V1293,'Parameters &amp; Main Results'!$C$20:$C$21)</f>
        <v>7.2576527471085006E-2</v>
      </c>
      <c r="Z1293" s="17">
        <f t="shared" ca="1" si="1389"/>
        <v>26.25911865486211</v>
      </c>
      <c r="AA1293" s="70">
        <f ca="1">Z1293/OFFSET(Z1293,'Parameters &amp; Main Results'!$B$38,0)</f>
        <v>25.73114111292432</v>
      </c>
      <c r="AB1293" s="70">
        <f ca="1">SUMPRODUCT(Z1293:OFFSET(Z1293,'Parameters &amp; Main Results'!$B$38-1,0), 'Cash Flow Assist'!$P$11:OFFSET('Cash Flow Assist'!$P$11,'Parameters &amp; Main Results'!$B$38-1,0)  )/OFFSET(Z1293,'Parameters &amp; Main Results'!$B$38,0)</f>
        <v>3983.6206113932176</v>
      </c>
      <c r="AC1293" s="70">
        <f ca="1">SUMPRODUCT(Z1293:OFFSET(Z1293,'Parameters &amp; Main Results'!$B$38-1,0),'Parameters &amp; Main Results'!$B$42:OFFSET('Parameters &amp; Main Results'!$B$42,'Parameters &amp; Main Results'!$B$38-1,0)   )/OFFSET(Z1293,'Parameters &amp; Main Results'!$B$38,0)</f>
        <v>0</v>
      </c>
      <c r="AD1293" s="155">
        <f t="shared" si="4"/>
        <v>-0.3216944441539028</v>
      </c>
      <c r="AE1293" s="252">
        <f t="shared" ca="1" si="1330"/>
        <v>319757.49089999998</v>
      </c>
      <c r="AF1293" s="253">
        <f t="shared" ca="1" si="1332"/>
        <v>6.7194217841543669E-2</v>
      </c>
      <c r="AG1293" s="258">
        <f t="shared" ca="1" si="1333"/>
        <v>0</v>
      </c>
      <c r="AH1293" s="227" t="str">
        <f ca="1">IF(SUM(AG1293:OFFSET(AG1293,(-HoldAggressiveTime-1),0,,))=0,"Defensive","Aggressive")</f>
        <v>Defensive</v>
      </c>
    </row>
    <row r="1294" spans="1:34" ht="15" x14ac:dyDescent="0.2">
      <c r="A1294">
        <f t="shared" si="15"/>
        <v>5</v>
      </c>
      <c r="B1294">
        <f t="shared" si="16"/>
        <v>1978</v>
      </c>
      <c r="C1294" s="70">
        <f t="shared" si="1"/>
        <v>1978.3333333332357</v>
      </c>
      <c r="D1294" s="149">
        <f t="shared" si="383"/>
        <v>28671</v>
      </c>
      <c r="E1294" s="151">
        <v>64.5</v>
      </c>
      <c r="F1294" s="152">
        <v>344130.39289999998</v>
      </c>
      <c r="G1294" s="152">
        <v>4331.8302999999996</v>
      </c>
      <c r="H1294" s="152">
        <v>6317.2701606500004</v>
      </c>
      <c r="I1294" s="152">
        <v>500003.82949009002</v>
      </c>
      <c r="J1294" s="152">
        <v>64.5</v>
      </c>
      <c r="K1294" s="152">
        <v>64.5</v>
      </c>
      <c r="L1294" s="152">
        <v>184.9</v>
      </c>
      <c r="M1294" s="153">
        <v>9.6180958800000003</v>
      </c>
      <c r="N1294" s="17">
        <f t="shared" ref="N1294:T1294" si="1394">F1294/F1293/$E1294*$E1293-1</f>
        <v>-9.2064932970647995E-4</v>
      </c>
      <c r="O1294" s="17">
        <f t="shared" si="1394"/>
        <v>-1.4397172614518339E-2</v>
      </c>
      <c r="P1294" s="17">
        <f t="shared" si="1394"/>
        <v>-4.10941860429892E-3</v>
      </c>
      <c r="Q1294" s="17">
        <f t="shared" si="1394"/>
        <v>1.4665895444711641E-2</v>
      </c>
      <c r="R1294" s="17">
        <f t="shared" si="1394"/>
        <v>0</v>
      </c>
      <c r="S1294" s="17">
        <f t="shared" si="1394"/>
        <v>0</v>
      </c>
      <c r="T1294" s="17">
        <f t="shared" si="1394"/>
        <v>7.7529411764705847E-2</v>
      </c>
      <c r="U1294" s="241">
        <v>4.5600000000000002E-2</v>
      </c>
      <c r="V1294" s="241">
        <v>-5.3E-3</v>
      </c>
      <c r="W1294" s="223">
        <f t="shared" ca="1" si="1335"/>
        <v>2.6488240138510124E-4</v>
      </c>
      <c r="X1294" s="223">
        <f>MMULT(N1294:T1294,'Parameters &amp; Main Results'!$B$12:$B$18)-'Parameters &amp; Main Results'!$B$22/12+MMULT(U1294:V1294,'Parameters &amp; Main Results'!$B$20:$B$21)</f>
        <v>2.6488240138510124E-4</v>
      </c>
      <c r="Y1294" s="223">
        <f>MMULT(N1294:T1294,'Parameters &amp; Main Results'!$C$12:$C$18)-'Parameters &amp; Main Results'!$C$22/12+MMULT(U1294:V1294,'Parameters &amp; Main Results'!$C$20:$C$21)</f>
        <v>-2.309968324854333E-3</v>
      </c>
      <c r="Z1294" s="17">
        <f t="shared" ca="1" si="1389"/>
        <v>24.859385677185067</v>
      </c>
      <c r="AA1294" s="70">
        <f ca="1">Z1294/OFFSET(Z1294,'Parameters &amp; Main Results'!$B$38,0)</f>
        <v>24.421477234385627</v>
      </c>
      <c r="AB1294" s="70">
        <f ca="1">SUMPRODUCT(Z1294:OFFSET(Z1294,'Parameters &amp; Main Results'!$B$38-1,0), 'Cash Flow Assist'!$P$11:OFFSET('Cash Flow Assist'!$P$11,'Parameters &amp; Main Results'!$B$38-1,0)  )/OFFSET(Z1294,'Parameters &amp; Main Results'!$B$38,0)</f>
        <v>3968.9535301906399</v>
      </c>
      <c r="AC1294" s="70">
        <f ca="1">SUMPRODUCT(Z1294:OFFSET(Z1294,'Parameters &amp; Main Results'!$B$38-1,0),'Parameters &amp; Main Results'!$B$42:OFFSET('Parameters &amp; Main Results'!$B$42,'Parameters &amp; Main Results'!$B$38-1,0)   )/OFFSET(Z1294,'Parameters &amp; Main Results'!$B$38,0)</f>
        <v>0</v>
      </c>
      <c r="AD1294" s="155">
        <f t="shared" si="4"/>
        <v>-0.32231892570922871</v>
      </c>
      <c r="AE1294" s="252">
        <f t="shared" ca="1" si="1330"/>
        <v>330556.49329999997</v>
      </c>
      <c r="AF1294" s="253">
        <f t="shared" ca="1" si="1332"/>
        <v>4.106378145680796E-2</v>
      </c>
      <c r="AG1294" s="258">
        <f t="shared" ca="1" si="1333"/>
        <v>0</v>
      </c>
      <c r="AH1294" s="227" t="str">
        <f ca="1">IF(SUM(AG1294:OFFSET(AG1294,(-HoldAggressiveTime-1),0,,))=0,"Defensive","Aggressive")</f>
        <v>Defensive</v>
      </c>
    </row>
    <row r="1295" spans="1:34" ht="15" x14ac:dyDescent="0.2">
      <c r="A1295">
        <f t="shared" si="15"/>
        <v>6</v>
      </c>
      <c r="B1295">
        <f t="shared" si="16"/>
        <v>1978</v>
      </c>
      <c r="C1295" s="70">
        <f t="shared" si="1"/>
        <v>1978.416666666569</v>
      </c>
      <c r="D1295" s="149">
        <f t="shared" si="383"/>
        <v>28702</v>
      </c>
      <c r="E1295" s="151">
        <v>65</v>
      </c>
      <c r="F1295" s="152">
        <v>339526.84139999998</v>
      </c>
      <c r="G1295" s="152">
        <v>4304.6814999999997</v>
      </c>
      <c r="H1295" s="152">
        <v>6351.0149120899996</v>
      </c>
      <c r="I1295" s="152">
        <v>520483.14275164</v>
      </c>
      <c r="J1295" s="152">
        <v>65</v>
      </c>
      <c r="K1295" s="152">
        <v>65</v>
      </c>
      <c r="L1295" s="152">
        <v>183.2</v>
      </c>
      <c r="M1295" s="153">
        <v>9.3413970200000005</v>
      </c>
      <c r="N1295" s="17">
        <f t="shared" ref="N1295:T1295" si="1395">F1295/F1294/$E1295*$E1294-1</f>
        <v>-2.0966751506725667E-2</v>
      </c>
      <c r="O1295" s="17">
        <f t="shared" si="1395"/>
        <v>-1.3911379357447129E-2</v>
      </c>
      <c r="P1295" s="17">
        <f t="shared" si="1395"/>
        <v>-2.391730769462197E-3</v>
      </c>
      <c r="Q1295" s="17">
        <f t="shared" si="1395"/>
        <v>3.2950941187084748E-2</v>
      </c>
      <c r="R1295" s="17">
        <f t="shared" si="1395"/>
        <v>0</v>
      </c>
      <c r="S1295" s="17">
        <f t="shared" si="1395"/>
        <v>0</v>
      </c>
      <c r="T1295" s="17">
        <f t="shared" si="1395"/>
        <v>-1.6815742397137901E-2</v>
      </c>
      <c r="U1295" s="241">
        <v>1.66E-2</v>
      </c>
      <c r="V1295" s="241">
        <v>5.7000000000000002E-3</v>
      </c>
      <c r="W1295" s="223">
        <f t="shared" ca="1" si="1335"/>
        <v>-1.9389793288057237E-2</v>
      </c>
      <c r="X1295" s="223">
        <f>MMULT(N1295:T1295,'Parameters &amp; Main Results'!$B$12:$B$18)-'Parameters &amp; Main Results'!$B$22/12+MMULT(U1295:V1295,'Parameters &amp; Main Results'!$B$20:$B$21)</f>
        <v>-1.9389793288057237E-2</v>
      </c>
      <c r="Y1295" s="223">
        <f>MMULT(N1295:T1295,'Parameters &amp; Main Results'!$C$12:$C$18)-'Parameters &amp; Main Results'!$C$22/12+MMULT(U1295:V1295,'Parameters &amp; Main Results'!$C$20:$C$21)</f>
        <v>-2.0302880958464477E-2</v>
      </c>
      <c r="Z1295" s="17">
        <f t="shared" ca="1" si="1389"/>
        <v>24.852802607149336</v>
      </c>
      <c r="AA1295" s="70">
        <f ca="1">Z1295/OFFSET(Z1295,'Parameters &amp; Main Results'!$B$38,0)</f>
        <v>24.477076554956572</v>
      </c>
      <c r="AB1295" s="70">
        <f ca="1">SUMPRODUCT(Z1295:OFFSET(Z1295,'Parameters &amp; Main Results'!$B$38-1,0), 'Cash Flow Assist'!$P$11:OFFSET('Cash Flow Assist'!$P$11,'Parameters &amp; Main Results'!$B$38-1,0)  )/OFFSET(Z1295,'Parameters &amp; Main Results'!$B$38,0)</f>
        <v>3955.5621564125981</v>
      </c>
      <c r="AC1295" s="70">
        <f ca="1">SUMPRODUCT(Z1295:OFFSET(Z1295,'Parameters &amp; Main Results'!$B$38-1,0),'Parameters &amp; Main Results'!$B$42:OFFSET('Parameters &amp; Main Results'!$B$42,'Parameters &amp; Main Results'!$B$38-1,0)   )/OFFSET(Z1295,'Parameters &amp; Main Results'!$B$38,0)</f>
        <v>0</v>
      </c>
      <c r="AD1295" s="155">
        <f t="shared" si="4"/>
        <v>-0.33652769639469415</v>
      </c>
      <c r="AE1295" s="252">
        <f t="shared" ca="1" si="1330"/>
        <v>327929.89260000002</v>
      </c>
      <c r="AF1295" s="253">
        <f t="shared" ca="1" si="1332"/>
        <v>3.5364110017703079E-2</v>
      </c>
      <c r="AG1295" s="258">
        <f t="shared" ca="1" si="1333"/>
        <v>0</v>
      </c>
      <c r="AH1295" s="227" t="str">
        <f ca="1">IF(SUM(AG1295:OFFSET(AG1295,(-HoldAggressiveTime-1),0,,))=0,"Defensive","Aggressive")</f>
        <v>Defensive</v>
      </c>
    </row>
    <row r="1296" spans="1:34" ht="15" x14ac:dyDescent="0.2">
      <c r="A1296">
        <f t="shared" si="15"/>
        <v>7</v>
      </c>
      <c r="B1296">
        <f t="shared" si="16"/>
        <v>1978</v>
      </c>
      <c r="C1296" s="70">
        <f t="shared" si="1"/>
        <v>1978.4999999999022</v>
      </c>
      <c r="D1296" s="149">
        <f t="shared" si="383"/>
        <v>28733</v>
      </c>
      <c r="E1296" s="151">
        <v>65.5</v>
      </c>
      <c r="F1296" s="152">
        <v>359318.63319999998</v>
      </c>
      <c r="G1296" s="152">
        <v>4352.8842000000004</v>
      </c>
      <c r="H1296" s="152">
        <v>6386.63352072</v>
      </c>
      <c r="I1296" s="152">
        <v>565400.85074996995</v>
      </c>
      <c r="J1296" s="152">
        <v>65.5</v>
      </c>
      <c r="K1296" s="152">
        <v>65.5</v>
      </c>
      <c r="L1296" s="152">
        <v>198.9</v>
      </c>
      <c r="M1296" s="153">
        <v>9.7639856100000006</v>
      </c>
      <c r="N1296" s="17">
        <f t="shared" ref="N1296:T1296" si="1396">F1296/F1295/$E1296*$E1295-1</f>
        <v>5.0213707405075469E-2</v>
      </c>
      <c r="O1296" s="17">
        <f t="shared" si="1396"/>
        <v>3.4786723096420502E-3</v>
      </c>
      <c r="P1296" s="17">
        <f t="shared" si="1396"/>
        <v>-2.0680661580687598E-3</v>
      </c>
      <c r="Q1296" s="17">
        <f t="shared" si="1396"/>
        <v>7.8007657952292808E-2</v>
      </c>
      <c r="R1296" s="17">
        <f t="shared" si="1396"/>
        <v>0</v>
      </c>
      <c r="S1296" s="17">
        <f t="shared" si="1396"/>
        <v>0</v>
      </c>
      <c r="T1296" s="17">
        <f t="shared" si="1396"/>
        <v>7.7410913697123274E-2</v>
      </c>
      <c r="U1296" s="241">
        <v>2.5000000000000001E-3</v>
      </c>
      <c r="V1296" s="241">
        <v>-1.11E-2</v>
      </c>
      <c r="W1296" s="223">
        <f t="shared" ca="1" si="1335"/>
        <v>4.218489403392451E-2</v>
      </c>
      <c r="X1296" s="223">
        <f>MMULT(N1296:T1296,'Parameters &amp; Main Results'!$B$12:$B$18)-'Parameters &amp; Main Results'!$B$22/12+MMULT(U1296:V1296,'Parameters &amp; Main Results'!$B$20:$B$21)</f>
        <v>4.218489403392451E-2</v>
      </c>
      <c r="Y1296" s="223">
        <f>MMULT(N1296:T1296,'Parameters &amp; Main Results'!$C$12:$C$18)-'Parameters &amp; Main Results'!$C$22/12+MMULT(U1296:V1296,'Parameters &amp; Main Results'!$C$20:$C$21)</f>
        <v>4.549853722886546E-2</v>
      </c>
      <c r="Z1296" s="17">
        <f t="shared" ca="1" si="1389"/>
        <v>25.344221829469415</v>
      </c>
      <c r="AA1296" s="70">
        <f ca="1">Z1296/OFFSET(Z1296,'Parameters &amp; Main Results'!$B$38,0)</f>
        <v>25.024521054093825</v>
      </c>
      <c r="AB1296" s="70">
        <f ca="1">SUMPRODUCT(Z1296:OFFSET(Z1296,'Parameters &amp; Main Results'!$B$38-1,0), 'Cash Flow Assist'!$P$11:OFFSET('Cash Flow Assist'!$P$11,'Parameters &amp; Main Results'!$B$38-1,0)  )/OFFSET(Z1296,'Parameters &amp; Main Results'!$B$38,0)</f>
        <v>3942.0809991964707</v>
      </c>
      <c r="AC1296" s="70">
        <f ca="1">SUMPRODUCT(Z1296:OFFSET(Z1296,'Parameters &amp; Main Results'!$B$38-1,0),'Parameters &amp; Main Results'!$B$42:OFFSET('Parameters &amp; Main Results'!$B$42,'Parameters &amp; Main Results'!$B$38-1,0)   )/OFFSET(Z1296,'Parameters &amp; Main Results'!$B$38,0)</f>
        <v>0</v>
      </c>
      <c r="AD1296" s="155">
        <f t="shared" si="4"/>
        <v>-0.30321229227008595</v>
      </c>
      <c r="AE1296" s="252">
        <f t="shared" ca="1" si="1330"/>
        <v>324229.42959999997</v>
      </c>
      <c r="AF1296" s="253">
        <f t="shared" ca="1" si="1332"/>
        <v>0.10822337640136295</v>
      </c>
      <c r="AG1296" s="258">
        <f t="shared" ca="1" si="1333"/>
        <v>0</v>
      </c>
      <c r="AH1296" s="227" t="str">
        <f ca="1">IF(SUM(AG1296:OFFSET(AG1296,(-HoldAggressiveTime-1),0,,))=0,"Defensive","Aggressive")</f>
        <v>Defensive</v>
      </c>
    </row>
    <row r="1297" spans="1:34" ht="15" x14ac:dyDescent="0.2">
      <c r="A1297">
        <f t="shared" si="15"/>
        <v>8</v>
      </c>
      <c r="B1297">
        <f t="shared" si="16"/>
        <v>1978</v>
      </c>
      <c r="C1297" s="70">
        <f t="shared" si="1"/>
        <v>1978.5833333332355</v>
      </c>
      <c r="D1297" s="149">
        <f t="shared" si="383"/>
        <v>28763</v>
      </c>
      <c r="E1297" s="151">
        <v>65.900000000000006</v>
      </c>
      <c r="F1297" s="152">
        <v>370126.47369999997</v>
      </c>
      <c r="G1297" s="152">
        <v>4433.7453999999998</v>
      </c>
      <c r="H1297" s="152">
        <v>6423.9421048699996</v>
      </c>
      <c r="I1297" s="152">
        <v>577221.30022322002</v>
      </c>
      <c r="J1297" s="152">
        <v>65.900000000000006</v>
      </c>
      <c r="K1297" s="152">
        <v>65.900000000000006</v>
      </c>
      <c r="L1297" s="152">
        <v>207.3</v>
      </c>
      <c r="M1297" s="153">
        <v>9.96511982</v>
      </c>
      <c r="N1297" s="17">
        <f t="shared" ref="N1297:T1297" si="1397">F1297/F1296/$E1297*$E1296-1</f>
        <v>2.3826334144499528E-2</v>
      </c>
      <c r="O1297" s="17">
        <f t="shared" si="1397"/>
        <v>1.2393906564456048E-2</v>
      </c>
      <c r="P1297" s="17">
        <f t="shared" si="1397"/>
        <v>-2.6359382906604445E-4</v>
      </c>
      <c r="Q1297" s="17">
        <f t="shared" si="1397"/>
        <v>1.470961714594976E-2</v>
      </c>
      <c r="R1297" s="17">
        <f t="shared" si="1397"/>
        <v>0</v>
      </c>
      <c r="S1297" s="17">
        <f t="shared" si="1397"/>
        <v>0</v>
      </c>
      <c r="T1297" s="17">
        <f t="shared" si="1397"/>
        <v>3.590613320150049E-2</v>
      </c>
      <c r="U1297" s="241">
        <v>5.0599999999999999E-2</v>
      </c>
      <c r="V1297" s="241">
        <v>-5.7000000000000002E-3</v>
      </c>
      <c r="W1297" s="223">
        <f t="shared" ca="1" si="1335"/>
        <v>2.2102171914674215E-2</v>
      </c>
      <c r="X1297" s="223">
        <f>MMULT(N1297:T1297,'Parameters &amp; Main Results'!$B$12:$B$18)-'Parameters &amp; Main Results'!$B$22/12+MMULT(U1297:V1297,'Parameters &amp; Main Results'!$B$20:$B$21)</f>
        <v>2.2102171914674215E-2</v>
      </c>
      <c r="Y1297" s="223">
        <f>MMULT(N1297:T1297,'Parameters &amp; Main Results'!$C$12:$C$18)-'Parameters &amp; Main Results'!$C$22/12+MMULT(U1297:V1297,'Parameters &amp; Main Results'!$C$20:$C$21)</f>
        <v>2.2641424719828517E-2</v>
      </c>
      <c r="Z1297" s="17">
        <f t="shared" ca="1" si="1389"/>
        <v>24.318354616877059</v>
      </c>
      <c r="AA1297" s="70">
        <f ca="1">Z1297/OFFSET(Z1297,'Parameters &amp; Main Results'!$B$38,0)</f>
        <v>24.072635372313943</v>
      </c>
      <c r="AB1297" s="70">
        <f ca="1">SUMPRODUCT(Z1297:OFFSET(Z1297,'Parameters &amp; Main Results'!$B$38-1,0), 'Cash Flow Assist'!$P$11:OFFSET('Cash Flow Assist'!$P$11,'Parameters &amp; Main Results'!$B$38-1,0)  )/OFFSET(Z1297,'Parameters &amp; Main Results'!$B$38,0)</f>
        <v>3928.0167347810534</v>
      </c>
      <c r="AC1297" s="70">
        <f ca="1">SUMPRODUCT(Z1297:OFFSET(Z1297,'Parameters &amp; Main Results'!$B$38-1,0),'Parameters &amp; Main Results'!$B$42:OFFSET('Parameters &amp; Main Results'!$B$42,'Parameters &amp; Main Results'!$B$38-1,0)   )/OFFSET(Z1297,'Parameters &amp; Main Results'!$B$38,0)</f>
        <v>0</v>
      </c>
      <c r="AD1297" s="155">
        <f t="shared" si="4"/>
        <v>-0.2866103955179331</v>
      </c>
      <c r="AE1297" s="252">
        <f t="shared" ca="1" si="1330"/>
        <v>338514.26040000003</v>
      </c>
      <c r="AF1297" s="253">
        <f t="shared" ca="1" si="1332"/>
        <v>9.3385174564421219E-2</v>
      </c>
      <c r="AG1297" s="258">
        <f t="shared" ca="1" si="1333"/>
        <v>0</v>
      </c>
      <c r="AH1297" s="227" t="str">
        <f ca="1">IF(SUM(AG1297:OFFSET(AG1297,(-HoldAggressiveTime-1),0,,))=0,"Defensive","Aggressive")</f>
        <v>Defensive</v>
      </c>
    </row>
    <row r="1298" spans="1:34" ht="15" x14ac:dyDescent="0.2">
      <c r="A1298">
        <f t="shared" si="15"/>
        <v>9</v>
      </c>
      <c r="B1298">
        <f t="shared" si="16"/>
        <v>1978</v>
      </c>
      <c r="C1298" s="70">
        <f t="shared" si="1"/>
        <v>1978.6666666665687</v>
      </c>
      <c r="D1298" s="149">
        <f t="shared" si="383"/>
        <v>28794</v>
      </c>
      <c r="E1298" s="151">
        <v>66.5</v>
      </c>
      <c r="F1298" s="152">
        <v>368939.32079999999</v>
      </c>
      <c r="G1298" s="152">
        <v>4414.5857999999998</v>
      </c>
      <c r="H1298" s="152">
        <v>6461.8433632899996</v>
      </c>
      <c r="I1298" s="152">
        <v>594541.39425619005</v>
      </c>
      <c r="J1298" s="152">
        <v>66.5</v>
      </c>
      <c r="K1298" s="152">
        <v>66.5</v>
      </c>
      <c r="L1298" s="152">
        <v>217.45</v>
      </c>
      <c r="M1298" s="153">
        <v>9.8519416199999998</v>
      </c>
      <c r="N1298" s="17">
        <f t="shared" ref="N1298:T1298" si="1398">F1298/F1297/$E1298*$E1297-1</f>
        <v>-1.2201042204906476E-2</v>
      </c>
      <c r="O1298" s="17">
        <f t="shared" si="1398"/>
        <v>-1.3304879735157482E-2</v>
      </c>
      <c r="P1298" s="17">
        <f t="shared" si="1398"/>
        <v>-3.1757894734886216E-3</v>
      </c>
      <c r="Q1298" s="17">
        <f t="shared" si="1398"/>
        <v>2.0712698529835594E-2</v>
      </c>
      <c r="R1298" s="17">
        <f t="shared" si="1398"/>
        <v>0</v>
      </c>
      <c r="S1298" s="17">
        <f t="shared" si="1398"/>
        <v>0</v>
      </c>
      <c r="T1298" s="17">
        <f t="shared" si="1398"/>
        <v>3.9498529246415615E-2</v>
      </c>
      <c r="U1298" s="241">
        <v>-4.3E-3</v>
      </c>
      <c r="V1298" s="241">
        <v>1.8599999999999998E-2</v>
      </c>
      <c r="W1298" s="223">
        <f t="shared" ca="1" si="1335"/>
        <v>-9.8784978050572379E-3</v>
      </c>
      <c r="X1298" s="223">
        <f>MMULT(N1298:T1298,'Parameters &amp; Main Results'!$B$12:$B$18)-'Parameters &amp; Main Results'!$B$22/12+MMULT(U1298:V1298,'Parameters &amp; Main Results'!$B$20:$B$21)</f>
        <v>-9.8784978050572379E-3</v>
      </c>
      <c r="Y1298" s="223">
        <f>MMULT(N1298:T1298,'Parameters &amp; Main Results'!$C$12:$C$18)-'Parameters &amp; Main Results'!$C$22/12+MMULT(U1298:V1298,'Parameters &amp; Main Results'!$C$20:$C$21)</f>
        <v>-1.2353092624598244E-2</v>
      </c>
      <c r="Z1298" s="17">
        <f t="shared" ca="1" si="1389"/>
        <v>23.792488936132674</v>
      </c>
      <c r="AA1298" s="70">
        <f ca="1">Z1298/OFFSET(Z1298,'Parameters &amp; Main Results'!$B$38,0)</f>
        <v>23.611955924993836</v>
      </c>
      <c r="AB1298" s="70">
        <f ca="1">SUMPRODUCT(Z1298:OFFSET(Z1298,'Parameters &amp; Main Results'!$B$38-1,0), 'Cash Flow Assist'!$P$11:OFFSET('Cash Flow Assist'!$P$11,'Parameters &amp; Main Results'!$B$38-1,0)  )/OFFSET(Z1298,'Parameters &amp; Main Results'!$B$38,0)</f>
        <v>3914.8710225163509</v>
      </c>
      <c r="AC1298" s="70">
        <f ca="1">SUMPRODUCT(Z1298:OFFSET(Z1298,'Parameters &amp; Main Results'!$B$38-1,0),'Parameters &amp; Main Results'!$B$42:OFFSET('Parameters &amp; Main Results'!$B$42,'Parameters &amp; Main Results'!$B$38-1,0)   )/OFFSET(Z1298,'Parameters &amp; Main Results'!$B$38,0)</f>
        <v>0</v>
      </c>
      <c r="AD1298" s="155">
        <f t="shared" si="4"/>
        <v>-0.29531449219076034</v>
      </c>
      <c r="AE1298" s="252">
        <f t="shared" ref="AE1298:AE1361" ca="1" si="1399">OFFSET(F1298,-Lookback,0,,)</f>
        <v>336828.38939999999</v>
      </c>
      <c r="AF1298" s="253">
        <f t="shared" ca="1" si="1332"/>
        <v>9.5333209463727003E-2</v>
      </c>
      <c r="AG1298" s="258">
        <f t="shared" ca="1" si="1333"/>
        <v>0</v>
      </c>
      <c r="AH1298" s="227" t="str">
        <f ca="1">IF(SUM(AG1298:OFFSET(AG1298,(-HoldAggressiveTime-1),0,,))=0,"Defensive","Aggressive")</f>
        <v>Defensive</v>
      </c>
    </row>
    <row r="1299" spans="1:34" ht="15" x14ac:dyDescent="0.2">
      <c r="A1299">
        <f t="shared" si="15"/>
        <v>10</v>
      </c>
      <c r="B1299">
        <f t="shared" si="16"/>
        <v>1978</v>
      </c>
      <c r="C1299" s="70">
        <f t="shared" si="1"/>
        <v>1978.749999999902</v>
      </c>
      <c r="D1299" s="149">
        <f t="shared" si="383"/>
        <v>28824</v>
      </c>
      <c r="E1299" s="151">
        <v>67.099999999999994</v>
      </c>
      <c r="F1299" s="152">
        <v>336673.42920000001</v>
      </c>
      <c r="G1299" s="152">
        <v>4330.1328000000003</v>
      </c>
      <c r="H1299" s="152">
        <v>6504.1145886300001</v>
      </c>
      <c r="I1299" s="152">
        <v>623797.89412359998</v>
      </c>
      <c r="J1299" s="152">
        <v>67.099999999999994</v>
      </c>
      <c r="K1299" s="152">
        <v>67.099999999999994</v>
      </c>
      <c r="L1299" s="152">
        <v>243.65</v>
      </c>
      <c r="M1299" s="153">
        <v>8.8275906400000004</v>
      </c>
      <c r="N1299" s="17">
        <f t="shared" ref="N1299:T1299" si="1400">F1299/F1298/$E1299*$E1298-1</f>
        <v>-9.5615680605727005E-2</v>
      </c>
      <c r="O1299" s="17">
        <f t="shared" si="1400"/>
        <v>-2.790126274833038E-2</v>
      </c>
      <c r="P1299" s="17">
        <f t="shared" si="1400"/>
        <v>-2.4587059107855636E-3</v>
      </c>
      <c r="Q1299" s="17">
        <f t="shared" si="1400"/>
        <v>3.9826621928344519E-2</v>
      </c>
      <c r="R1299" s="17">
        <f t="shared" si="1400"/>
        <v>0</v>
      </c>
      <c r="S1299" s="17">
        <f t="shared" si="1400"/>
        <v>0</v>
      </c>
      <c r="T1299" s="17">
        <f t="shared" si="1400"/>
        <v>0.11046820637116528</v>
      </c>
      <c r="U1299" s="241">
        <v>-9.8900000000000002E-2</v>
      </c>
      <c r="V1299" s="241">
        <v>1.3899999999999999E-2</v>
      </c>
      <c r="W1299" s="223">
        <f t="shared" ca="1" si="1335"/>
        <v>-7.1810269352069717E-2</v>
      </c>
      <c r="X1299" s="223">
        <f>MMULT(N1299:T1299,'Parameters &amp; Main Results'!$B$12:$B$18)-'Parameters &amp; Main Results'!$B$22/12+MMULT(U1299:V1299,'Parameters &amp; Main Results'!$B$20:$B$21)</f>
        <v>-7.1810269352069717E-2</v>
      </c>
      <c r="Y1299" s="223">
        <f>MMULT(N1299:T1299,'Parameters &amp; Main Results'!$C$12:$C$18)-'Parameters &amp; Main Results'!$C$22/12+MMULT(U1299:V1299,'Parameters &amp; Main Results'!$C$20:$C$21)</f>
        <v>-8.888590548665401E-2</v>
      </c>
      <c r="Z1299" s="17">
        <f t="shared" ca="1" si="1389"/>
        <v>24.029867933772259</v>
      </c>
      <c r="AA1299" s="70">
        <f ca="1">Z1299/OFFSET(Z1299,'Parameters &amp; Main Results'!$B$38,0)</f>
        <v>23.908157556055379</v>
      </c>
      <c r="AB1299" s="70">
        <f ca="1">SUMPRODUCT(Z1299:OFFSET(Z1299,'Parameters &amp; Main Results'!$B$38-1,0), 'Cash Flow Assist'!$P$11:OFFSET('Cash Flow Assist'!$P$11,'Parameters &amp; Main Results'!$B$38-1,0)  )/OFFSET(Z1299,'Parameters &amp; Main Results'!$B$38,0)</f>
        <v>3902.153742541981</v>
      </c>
      <c r="AC1299" s="70">
        <f ca="1">SUMPRODUCT(Z1299:OFFSET(Z1299,'Parameters &amp; Main Results'!$B$38-1,0),'Parameters &amp; Main Results'!$B$42:OFFSET('Parameters &amp; Main Results'!$B$42,'Parameters &amp; Main Results'!$B$38-1,0)   )/OFFSET(Z1299,'Parameters &amp; Main Results'!$B$38,0)</f>
        <v>0</v>
      </c>
      <c r="AD1299" s="155">
        <f t="shared" si="4"/>
        <v>-0.36269347663293316</v>
      </c>
      <c r="AE1299" s="252">
        <f t="shared" ca="1" si="1399"/>
        <v>344806.1826</v>
      </c>
      <c r="AF1299" s="253">
        <f t="shared" ref="AF1299:AF1362" ca="1" si="1401">(F1299-AE1299)/AE1299</f>
        <v>-2.3586448881731819E-2</v>
      </c>
      <c r="AG1299" s="258">
        <f t="shared" ref="AG1299:AG1362" ca="1" si="1402">IF(AF1299&gt;MktDrop,0,1)</f>
        <v>0</v>
      </c>
      <c r="AH1299" s="227" t="str">
        <f ca="1">IF(SUM(AG1299:OFFSET(AG1299,(-HoldAggressiveTime-1),0,,))=0,"Defensive","Aggressive")</f>
        <v>Defensive</v>
      </c>
    </row>
    <row r="1300" spans="1:34" ht="15" x14ac:dyDescent="0.2">
      <c r="A1300">
        <f t="shared" si="15"/>
        <v>11</v>
      </c>
      <c r="B1300">
        <f t="shared" si="16"/>
        <v>1978</v>
      </c>
      <c r="C1300" s="70">
        <f t="shared" si="1"/>
        <v>1978.8333333332353</v>
      </c>
      <c r="D1300" s="149">
        <f t="shared" si="383"/>
        <v>28855</v>
      </c>
      <c r="E1300" s="151">
        <v>67.5</v>
      </c>
      <c r="F1300" s="152">
        <v>343801.59590000001</v>
      </c>
      <c r="G1300" s="152">
        <v>4391.2857999999997</v>
      </c>
      <c r="H1300" s="152">
        <v>6547.4211515899997</v>
      </c>
      <c r="I1300" s="152">
        <v>572000.89751290996</v>
      </c>
      <c r="J1300" s="152">
        <v>67.5</v>
      </c>
      <c r="K1300" s="152">
        <v>67.5</v>
      </c>
      <c r="L1300" s="152">
        <v>193.7</v>
      </c>
      <c r="M1300" s="153">
        <v>8.9274761900000001</v>
      </c>
      <c r="N1300" s="17">
        <f t="shared" ref="N1300:T1300" si="1403">F1300/F1299/$E1300*$E1299-1</f>
        <v>1.5120955406484615E-2</v>
      </c>
      <c r="O1300" s="17">
        <f t="shared" si="1403"/>
        <v>8.1130457776326104E-3</v>
      </c>
      <c r="P1300" s="17">
        <f t="shared" si="1403"/>
        <v>6.9295061586327478E-4</v>
      </c>
      <c r="Q1300" s="17">
        <f t="shared" si="1403"/>
        <v>-8.8468768616875137E-2</v>
      </c>
      <c r="R1300" s="17">
        <f t="shared" si="1403"/>
        <v>0</v>
      </c>
      <c r="S1300" s="17">
        <f t="shared" si="1403"/>
        <v>0</v>
      </c>
      <c r="T1300" s="17">
        <f t="shared" si="1403"/>
        <v>-0.20971825098235952</v>
      </c>
      <c r="U1300" s="241">
        <v>0.03</v>
      </c>
      <c r="V1300" s="241">
        <v>-2.1399999999999999E-2</v>
      </c>
      <c r="W1300" s="223">
        <f t="shared" ref="W1300:W1363" ca="1" si="1404">IFERROR(IF(AH1300="Aggressive",Y1300,X1300),0)</f>
        <v>2.4357464946053319E-3</v>
      </c>
      <c r="X1300" s="223">
        <f>MMULT(N1300:T1300,'Parameters &amp; Main Results'!$B$12:$B$18)-'Parameters &amp; Main Results'!$B$22/12+MMULT(U1300:V1300,'Parameters &amp; Main Results'!$B$20:$B$21)</f>
        <v>2.4357464946053319E-3</v>
      </c>
      <c r="Y1300" s="223">
        <f>MMULT(N1300:T1300,'Parameters &amp; Main Results'!$C$12:$C$18)-'Parameters &amp; Main Results'!$C$22/12+MMULT(U1300:V1300,'Parameters &amp; Main Results'!$C$20:$C$21)</f>
        <v>1.4378497776932748E-2</v>
      </c>
      <c r="Z1300" s="17">
        <f t="shared" ca="1" si="1389"/>
        <v>25.888961211624284</v>
      </c>
      <c r="AA1300" s="70">
        <f ca="1">Z1300/OFFSET(Z1300,'Parameters &amp; Main Results'!$B$38,0)</f>
        <v>25.82331467415074</v>
      </c>
      <c r="AB1300" s="70">
        <f ca="1">SUMPRODUCT(Z1300:OFFSET(Z1300,'Parameters &amp; Main Results'!$B$38-1,0), 'Cash Flow Assist'!$P$11:OFFSET('Cash Flow Assist'!$P$11,'Parameters &amp; Main Results'!$B$38-1,0)  )/OFFSET(Z1300,'Parameters &amp; Main Results'!$B$38,0)</f>
        <v>3889.1071788160452</v>
      </c>
      <c r="AC1300" s="70">
        <f ca="1">SUMPRODUCT(Z1300:OFFSET(Z1300,'Parameters &amp; Main Results'!$B$38-1,0),'Parameters &amp; Main Results'!$B$42:OFFSET('Parameters &amp; Main Results'!$B$42,'Parameters &amp; Main Results'!$B$38-1,0)   )/OFFSET(Z1300,'Parameters &amp; Main Results'!$B$38,0)</f>
        <v>0</v>
      </c>
      <c r="AD1300" s="155">
        <f t="shared" si="4"/>
        <v>-0.353056793112838</v>
      </c>
      <c r="AE1300" s="252">
        <f t="shared" ca="1" si="1399"/>
        <v>344806.1826</v>
      </c>
      <c r="AF1300" s="253">
        <f t="shared" ca="1" si="1401"/>
        <v>-2.9134822711847316E-3</v>
      </c>
      <c r="AG1300" s="258">
        <f t="shared" ca="1" si="1402"/>
        <v>0</v>
      </c>
      <c r="AH1300" s="227" t="str">
        <f ca="1">IF(SUM(AG1300:OFFSET(AG1300,(-HoldAggressiveTime-1),0,,))=0,"Defensive","Aggressive")</f>
        <v>Defensive</v>
      </c>
    </row>
    <row r="1301" spans="1:34" ht="15" x14ac:dyDescent="0.2">
      <c r="A1301">
        <f t="shared" si="15"/>
        <v>12</v>
      </c>
      <c r="B1301">
        <f t="shared" si="16"/>
        <v>1978</v>
      </c>
      <c r="C1301" s="70">
        <f t="shared" si="1"/>
        <v>1978.9166666665685</v>
      </c>
      <c r="D1301" s="149">
        <f t="shared" si="383"/>
        <v>28886</v>
      </c>
      <c r="E1301" s="151">
        <v>67.900000000000006</v>
      </c>
      <c r="F1301" s="152">
        <v>350455.75089999998</v>
      </c>
      <c r="G1301" s="152">
        <v>4340.2008999999998</v>
      </c>
      <c r="H1301" s="152">
        <v>6594.5625838899996</v>
      </c>
      <c r="I1301" s="152">
        <v>599984.24386348994</v>
      </c>
      <c r="J1301" s="152">
        <v>67.900000000000006</v>
      </c>
      <c r="K1301" s="152">
        <v>67.900000000000006</v>
      </c>
      <c r="L1301" s="152">
        <v>224.5</v>
      </c>
      <c r="M1301" s="153">
        <v>9.0700773300000002</v>
      </c>
      <c r="N1301" s="17">
        <f t="shared" ref="N1301:T1301" si="1405">F1301/F1300/$E1301*$E1300-1</f>
        <v>1.3349602063210453E-2</v>
      </c>
      <c r="O1301" s="17">
        <f t="shared" si="1405"/>
        <v>-1.7455728755899513E-2</v>
      </c>
      <c r="P1301" s="17">
        <f t="shared" si="1405"/>
        <v>1.2665684843617964E-3</v>
      </c>
      <c r="Q1301" s="17">
        <f t="shared" si="1405"/>
        <v>4.2742641762212985E-2</v>
      </c>
      <c r="R1301" s="17">
        <f t="shared" si="1405"/>
        <v>0</v>
      </c>
      <c r="S1301" s="17">
        <f t="shared" si="1405"/>
        <v>0</v>
      </c>
      <c r="T1301" s="17">
        <f t="shared" si="1405"/>
        <v>0.15218103698004071</v>
      </c>
      <c r="U1301" s="241">
        <v>1.29E-2</v>
      </c>
      <c r="V1301" s="241">
        <v>-2.1299999999999999E-2</v>
      </c>
      <c r="W1301" s="223">
        <f t="shared" ca="1" si="1404"/>
        <v>1.4088440978563313E-2</v>
      </c>
      <c r="X1301" s="223">
        <f>MMULT(N1301:T1301,'Parameters &amp; Main Results'!$B$12:$B$18)-'Parameters &amp; Main Results'!$B$22/12+MMULT(U1301:V1301,'Parameters &amp; Main Results'!$B$20:$B$21)</f>
        <v>1.4088440978563313E-2</v>
      </c>
      <c r="Y1301" s="223">
        <f>MMULT(N1301:T1301,'Parameters &amp; Main Results'!$C$12:$C$18)-'Parameters &amp; Main Results'!$C$22/12+MMULT(U1301:V1301,'Parameters &amp; Main Results'!$C$20:$C$21)</f>
        <v>1.0227402314632789E-2</v>
      </c>
      <c r="Z1301" s="17">
        <f t="shared" ca="1" si="1389"/>
        <v>25.826055487501119</v>
      </c>
      <c r="AA1301" s="70">
        <f ca="1">Z1301/OFFSET(Z1301,'Parameters &amp; Main Results'!$B$38,0)</f>
        <v>25.826055487501119</v>
      </c>
      <c r="AB1301" s="70">
        <f ca="1">SUMPRODUCT(Z1301:OFFSET(Z1301,'Parameters &amp; Main Results'!$B$38-1,0), 'Cash Flow Assist'!$P$11:OFFSET('Cash Flow Assist'!$P$11,'Parameters &amp; Main Results'!$B$38-1,0)  )/OFFSET(Z1301,'Parameters &amp; Main Results'!$B$38,0)</f>
        <v>3874.107423150364</v>
      </c>
      <c r="AC1301" s="70">
        <f ca="1">SUMPRODUCT(Z1301:OFFSET(Z1301,'Parameters &amp; Main Results'!$B$38-1,0),'Parameters &amp; Main Results'!$B$42:OFFSET('Parameters &amp; Main Results'!$B$42,'Parameters &amp; Main Results'!$B$38-1,0)   )/OFFSET(Z1301,'Parameters &amp; Main Results'!$B$38,0)</f>
        <v>0</v>
      </c>
      <c r="AD1301" s="155">
        <f t="shared" si="4"/>
        <v>-0.34442035874339716</v>
      </c>
      <c r="AE1301" s="252">
        <f t="shared" ca="1" si="1399"/>
        <v>338246.39569999999</v>
      </c>
      <c r="AF1301" s="253">
        <f t="shared" ca="1" si="1401"/>
        <v>3.6096039322851506E-2</v>
      </c>
      <c r="AG1301" s="258">
        <f t="shared" ca="1" si="1402"/>
        <v>0</v>
      </c>
      <c r="AH1301" s="227" t="str">
        <f ca="1">IF(SUM(AG1301:OFFSET(AG1301,(-HoldAggressiveTime-1),0,,))=0,"Defensive","Aggressive")</f>
        <v>Defensive</v>
      </c>
    </row>
    <row r="1302" spans="1:34" ht="15" x14ac:dyDescent="0.2">
      <c r="A1302">
        <f t="shared" si="15"/>
        <v>1</v>
      </c>
      <c r="B1302">
        <f t="shared" si="16"/>
        <v>1979</v>
      </c>
      <c r="C1302" s="70">
        <f t="shared" si="1"/>
        <v>1978.9999999999018</v>
      </c>
      <c r="D1302" s="149">
        <f t="shared" si="383"/>
        <v>28914</v>
      </c>
      <c r="E1302" s="151">
        <v>68.5</v>
      </c>
      <c r="F1302" s="152">
        <v>365964.01010000001</v>
      </c>
      <c r="G1302" s="152">
        <v>4431.0972000000002</v>
      </c>
      <c r="H1302" s="152">
        <v>6644.4614407700001</v>
      </c>
      <c r="I1302" s="152">
        <v>604982.19967680005</v>
      </c>
      <c r="J1302" s="152">
        <v>68.5</v>
      </c>
      <c r="K1302" s="152">
        <v>68.5</v>
      </c>
      <c r="L1302" s="152">
        <v>233.05</v>
      </c>
      <c r="M1302" s="153">
        <v>9.2780629599999997</v>
      </c>
      <c r="N1302" s="17">
        <f t="shared" ref="N1302:T1302" si="1406">F1302/F1301/$E1302*$E1301-1</f>
        <v>3.5104959734138186E-2</v>
      </c>
      <c r="O1302" s="17">
        <f t="shared" si="1406"/>
        <v>1.2000313114773453E-2</v>
      </c>
      <c r="P1302" s="17">
        <f t="shared" si="1406"/>
        <v>-1.2587347939039262E-3</v>
      </c>
      <c r="Q1302" s="17">
        <f t="shared" si="1406"/>
        <v>-5.0194375522860657E-4</v>
      </c>
      <c r="R1302" s="17">
        <f t="shared" si="1406"/>
        <v>0</v>
      </c>
      <c r="S1302" s="17">
        <f t="shared" si="1406"/>
        <v>0</v>
      </c>
      <c r="T1302" s="17">
        <f t="shared" si="1406"/>
        <v>2.899192040706855E-2</v>
      </c>
      <c r="U1302" s="241">
        <v>3.6200000000000003E-2</v>
      </c>
      <c r="V1302" s="241">
        <v>2.1999999999999999E-2</v>
      </c>
      <c r="W1302" s="223">
        <f t="shared" ca="1" si="1404"/>
        <v>3.0136711777245091E-2</v>
      </c>
      <c r="X1302" s="223">
        <f>MMULT(N1302:T1302,'Parameters &amp; Main Results'!$B$12:$B$18)-'Parameters &amp; Main Results'!$B$22/12+MMULT(U1302:V1302,'Parameters &amp; Main Results'!$B$20:$B$21)</f>
        <v>3.0136711777245091E-2</v>
      </c>
      <c r="Y1302" s="223">
        <f>MMULT(N1302:T1302,'Parameters &amp; Main Results'!$C$12:$C$18)-'Parameters &amp; Main Results'!$C$22/12+MMULT(U1302:V1302,'Parameters &amp; Main Results'!$C$20:$C$21)</f>
        <v>3.2752828405535048E-2</v>
      </c>
      <c r="Z1302" s="17">
        <f t="shared" ca="1" si="1389"/>
        <v>25.467261477292642</v>
      </c>
      <c r="AA1302" s="70">
        <f ca="1">Z1302/OFFSET(Z1302,'Parameters &amp; Main Results'!$B$38,0)</f>
        <v>25.467261477292642</v>
      </c>
      <c r="AB1302" s="70">
        <f ca="1">SUMPRODUCT(Z1302:OFFSET(Z1302,'Parameters &amp; Main Results'!$B$38-1,0), 'Cash Flow Assist'!$P$11:OFFSET('Cash Flow Assist'!$P$11,'Parameters &amp; Main Results'!$B$38-1,0)  )/OFFSET(Z1302,'Parameters &amp; Main Results'!$B$38,0)</f>
        <v>3849.2813676628625</v>
      </c>
      <c r="AC1302" s="70">
        <f ca="1">SUMPRODUCT(Z1302:OFFSET(Z1302,'Parameters &amp; Main Results'!$B$38-1,0),'Parameters &amp; Main Results'!$B$42:OFFSET('Parameters &amp; Main Results'!$B$42,'Parameters &amp; Main Results'!$B$38-1,0)   )/OFFSET(Z1302,'Parameters &amp; Main Results'!$B$38,0)</f>
        <v>0</v>
      </c>
      <c r="AD1302" s="155">
        <f t="shared" si="4"/>
        <v>-0.32140626183456333</v>
      </c>
      <c r="AE1302" s="252">
        <f t="shared" ca="1" si="1399"/>
        <v>336727.01799999998</v>
      </c>
      <c r="AF1302" s="253">
        <f t="shared" ca="1" si="1401"/>
        <v>8.6826986066202844E-2</v>
      </c>
      <c r="AG1302" s="258">
        <f t="shared" ca="1" si="1402"/>
        <v>0</v>
      </c>
      <c r="AH1302" s="227" t="str">
        <f ca="1">IF(SUM(AG1302:OFFSET(AG1302,(-HoldAggressiveTime-1),0,,))=0,"Defensive","Aggressive")</f>
        <v>Defensive</v>
      </c>
    </row>
    <row r="1303" spans="1:34" ht="15" x14ac:dyDescent="0.2">
      <c r="A1303">
        <f t="shared" si="15"/>
        <v>2</v>
      </c>
      <c r="B1303">
        <f t="shared" si="16"/>
        <v>1979</v>
      </c>
      <c r="C1303" s="70">
        <f t="shared" si="1"/>
        <v>1979.083333333235</v>
      </c>
      <c r="D1303" s="149">
        <f t="shared" si="383"/>
        <v>28945</v>
      </c>
      <c r="E1303" s="151">
        <v>69.2</v>
      </c>
      <c r="F1303" s="152">
        <v>354183.65299999999</v>
      </c>
      <c r="G1303" s="152">
        <v>4401.6068999999998</v>
      </c>
      <c r="H1303" s="152">
        <v>6696.2328694999997</v>
      </c>
      <c r="I1303" s="152">
        <v>604241.49883894005</v>
      </c>
      <c r="J1303" s="152">
        <v>69.2</v>
      </c>
      <c r="K1303" s="152">
        <v>69.2</v>
      </c>
      <c r="L1303" s="152">
        <v>250.9</v>
      </c>
      <c r="M1303" s="153">
        <v>8.8250037999999993</v>
      </c>
      <c r="N1303" s="17">
        <f t="shared" ref="N1303:T1303" si="1407">F1303/F1302/$E1303*$E1302-1</f>
        <v>-4.1979919590601544E-2</v>
      </c>
      <c r="O1303" s="17">
        <f t="shared" si="1407"/>
        <v>-1.6703588738477215E-2</v>
      </c>
      <c r="P1303" s="17">
        <f t="shared" si="1407"/>
        <v>-2.4027577065331984E-3</v>
      </c>
      <c r="Q1303" s="17">
        <f t="shared" si="1407"/>
        <v>-1.1327556973489195E-2</v>
      </c>
      <c r="R1303" s="17">
        <f t="shared" si="1407"/>
        <v>0</v>
      </c>
      <c r="S1303" s="17">
        <f t="shared" si="1407"/>
        <v>0</v>
      </c>
      <c r="T1303" s="17">
        <f t="shared" si="1407"/>
        <v>6.5702614115654034E-2</v>
      </c>
      <c r="U1303" s="241">
        <v>4.4999999999999997E-3</v>
      </c>
      <c r="V1303" s="241">
        <v>1.14E-2</v>
      </c>
      <c r="W1303" s="223">
        <f t="shared" ca="1" si="1404"/>
        <v>-3.158219340153056E-2</v>
      </c>
      <c r="X1303" s="223">
        <f>MMULT(N1303:T1303,'Parameters &amp; Main Results'!$B$12:$B$18)-'Parameters &amp; Main Results'!$B$22/12+MMULT(U1303:V1303,'Parameters &amp; Main Results'!$B$20:$B$21)</f>
        <v>-3.158219340153056E-2</v>
      </c>
      <c r="Y1303" s="223">
        <f>MMULT(N1303:T1303,'Parameters &amp; Main Results'!$C$12:$C$18)-'Parameters &amp; Main Results'!$C$22/12+MMULT(U1303:V1303,'Parameters &amp; Main Results'!$C$20:$C$21)</f>
        <v>-3.9493953172055778E-2</v>
      </c>
      <c r="Z1303" s="17">
        <f t="shared" ca="1" si="1389"/>
        <v>24.722215203218227</v>
      </c>
      <c r="AA1303" s="70">
        <f ca="1">Z1303/OFFSET(Z1303,'Parameters &amp; Main Results'!$B$38,0)</f>
        <v>24.722215203218227</v>
      </c>
      <c r="AB1303" s="70">
        <f ca="1">SUMPRODUCT(Z1303:OFFSET(Z1303,'Parameters &amp; Main Results'!$B$38-1,0), 'Cash Flow Assist'!$P$11:OFFSET('Cash Flow Assist'!$P$11,'Parameters &amp; Main Results'!$B$38-1,0)  )/OFFSET(Z1303,'Parameters &amp; Main Results'!$B$38,0)</f>
        <v>3824.8141061855699</v>
      </c>
      <c r="AC1303" s="70">
        <f ca="1">SUMPRODUCT(Z1303:OFFSET(Z1303,'Parameters &amp; Main Results'!$B$38-1,0),'Parameters &amp; Main Results'!$B$42:OFFSET('Parameters &amp; Main Results'!$B$42,'Parameters &amp; Main Results'!$B$38-1,0)   )/OFFSET(Z1303,'Parameters &amp; Main Results'!$B$38,0)</f>
        <v>0</v>
      </c>
      <c r="AD1303" s="155">
        <f t="shared" si="4"/>
        <v>-0.34989357239743413</v>
      </c>
      <c r="AE1303" s="252">
        <f t="shared" ca="1" si="1399"/>
        <v>355517.78210000001</v>
      </c>
      <c r="AF1303" s="253">
        <f t="shared" ca="1" si="1401"/>
        <v>-3.7526367657884307E-3</v>
      </c>
      <c r="AG1303" s="258">
        <f t="shared" ca="1" si="1402"/>
        <v>0</v>
      </c>
      <c r="AH1303" s="227" t="str">
        <f ca="1">IF(SUM(AG1303:OFFSET(AG1303,(-HoldAggressiveTime-1),0,,))=0,"Defensive","Aggressive")</f>
        <v>Defensive</v>
      </c>
    </row>
    <row r="1304" spans="1:34" ht="15" x14ac:dyDescent="0.2">
      <c r="A1304">
        <f t="shared" si="15"/>
        <v>3</v>
      </c>
      <c r="B1304">
        <f t="shared" si="16"/>
        <v>1979</v>
      </c>
      <c r="C1304" s="70">
        <f t="shared" si="1"/>
        <v>1979.1666666665683</v>
      </c>
      <c r="D1304" s="149">
        <f t="shared" si="383"/>
        <v>28975</v>
      </c>
      <c r="E1304" s="151">
        <v>69.900000000000006</v>
      </c>
      <c r="F1304" s="152">
        <v>375311.99050000001</v>
      </c>
      <c r="G1304" s="152">
        <v>4452.3108000000002</v>
      </c>
      <c r="H1304" s="152">
        <v>6748.2402781199999</v>
      </c>
      <c r="I1304" s="152">
        <v>621545.02767744998</v>
      </c>
      <c r="J1304" s="152">
        <v>69.900000000000006</v>
      </c>
      <c r="K1304" s="152">
        <v>69.900000000000006</v>
      </c>
      <c r="L1304" s="152">
        <v>239.65</v>
      </c>
      <c r="M1304" s="153">
        <v>9.1432788200000008</v>
      </c>
      <c r="N1304" s="17">
        <f t="shared" ref="N1304:T1304" si="1408">F1304/F1303/$E1304*$E1303-1</f>
        <v>4.9041925502839812E-2</v>
      </c>
      <c r="O1304" s="17">
        <f t="shared" si="1408"/>
        <v>1.3897416796859741E-3</v>
      </c>
      <c r="P1304" s="17">
        <f t="shared" si="1408"/>
        <v>-2.3254172627242831E-3</v>
      </c>
      <c r="Q1304" s="17">
        <f t="shared" si="1408"/>
        <v>1.8335693039296386E-2</v>
      </c>
      <c r="R1304" s="17">
        <f t="shared" si="1408"/>
        <v>0</v>
      </c>
      <c r="S1304" s="17">
        <f t="shared" si="1408"/>
        <v>0</v>
      </c>
      <c r="T1304" s="17">
        <f t="shared" si="1408"/>
        <v>-5.4403859981035363E-2</v>
      </c>
      <c r="U1304" s="241">
        <v>3.2199999999999999E-2</v>
      </c>
      <c r="V1304" s="241">
        <v>-7.3000000000000001E-3</v>
      </c>
      <c r="W1304" s="223">
        <f t="shared" ca="1" si="1404"/>
        <v>3.4297532797348616E-2</v>
      </c>
      <c r="X1304" s="223">
        <f>MMULT(N1304:T1304,'Parameters &amp; Main Results'!$B$12:$B$18)-'Parameters &amp; Main Results'!$B$22/12+MMULT(U1304:V1304,'Parameters &amp; Main Results'!$B$20:$B$21)</f>
        <v>3.4297532797348616E-2</v>
      </c>
      <c r="Y1304" s="223">
        <f>MMULT(N1304:T1304,'Parameters &amp; Main Results'!$C$12:$C$18)-'Parameters &amp; Main Results'!$C$22/12+MMULT(U1304:V1304,'Parameters &amp; Main Results'!$C$20:$C$21)</f>
        <v>4.423504045385776E-2</v>
      </c>
      <c r="Z1304" s="17">
        <f t="shared" ca="1" si="1389"/>
        <v>25.528459963013344</v>
      </c>
      <c r="AA1304" s="70">
        <f ca="1">Z1304/OFFSET(Z1304,'Parameters &amp; Main Results'!$B$38,0)</f>
        <v>25.528459963013344</v>
      </c>
      <c r="AB1304" s="70">
        <f ca="1">SUMPRODUCT(Z1304:OFFSET(Z1304,'Parameters &amp; Main Results'!$B$38-1,0), 'Cash Flow Assist'!$P$11:OFFSET('Cash Flow Assist'!$P$11,'Parameters &amp; Main Results'!$B$38-1,0)  )/OFFSET(Z1304,'Parameters &amp; Main Results'!$B$38,0)</f>
        <v>3801.0918909823517</v>
      </c>
      <c r="AC1304" s="70">
        <f ca="1">SUMPRODUCT(Z1304:OFFSET(Z1304,'Parameters &amp; Main Results'!$B$38-1,0),'Parameters &amp; Main Results'!$B$42:OFFSET('Parameters &amp; Main Results'!$B$42,'Parameters &amp; Main Results'!$B$38-1,0)   )/OFFSET(Z1304,'Parameters &amp; Main Results'!$B$38,0)</f>
        <v>0</v>
      </c>
      <c r="AD1304" s="155">
        <f t="shared" si="4"/>
        <v>-0.31801110140603173</v>
      </c>
      <c r="AE1304" s="252">
        <f t="shared" ca="1" si="1399"/>
        <v>338709.43589999998</v>
      </c>
      <c r="AF1304" s="253">
        <f t="shared" ca="1" si="1401"/>
        <v>0.1080647620658744</v>
      </c>
      <c r="AG1304" s="258">
        <f t="shared" ca="1" si="1402"/>
        <v>0</v>
      </c>
      <c r="AH1304" s="227" t="str">
        <f ca="1">IF(SUM(AG1304:OFFSET(AG1304,(-HoldAggressiveTime-1),0,,))=0,"Defensive","Aggressive")</f>
        <v>Defensive</v>
      </c>
    </row>
    <row r="1305" spans="1:34" ht="15" x14ac:dyDescent="0.2">
      <c r="A1305">
        <f t="shared" si="15"/>
        <v>4</v>
      </c>
      <c r="B1305">
        <f t="shared" si="16"/>
        <v>1979</v>
      </c>
      <c r="C1305" s="70">
        <f t="shared" si="1"/>
        <v>1979.2499999999015</v>
      </c>
      <c r="D1305" s="149">
        <f t="shared" si="383"/>
        <v>29006</v>
      </c>
      <c r="E1305" s="151">
        <v>70.599999999999994</v>
      </c>
      <c r="F1305" s="152">
        <v>377584.77289999998</v>
      </c>
      <c r="G1305" s="152">
        <v>4417.8482999999997</v>
      </c>
      <c r="H1305" s="152">
        <v>6801.5513763099998</v>
      </c>
      <c r="I1305" s="152">
        <v>620988.91043496004</v>
      </c>
      <c r="J1305" s="152">
        <v>70.599999999999994</v>
      </c>
      <c r="K1305" s="152">
        <v>70.599999999999994</v>
      </c>
      <c r="L1305" s="152">
        <v>243.45</v>
      </c>
      <c r="M1305" s="153">
        <v>9.1026498399999998</v>
      </c>
      <c r="N1305" s="17">
        <f t="shared" ref="N1305:T1305" si="1409">F1305/F1304/$E1305*$E1304-1</f>
        <v>-3.9193417976604028E-3</v>
      </c>
      <c r="O1305" s="17">
        <f t="shared" si="1409"/>
        <v>-1.7578630959513064E-2</v>
      </c>
      <c r="P1305" s="17">
        <f t="shared" si="1409"/>
        <v>-2.0933427772527047E-3</v>
      </c>
      <c r="Q1305" s="17">
        <f t="shared" si="1409"/>
        <v>-1.0800876503533341E-2</v>
      </c>
      <c r="R1305" s="17">
        <f t="shared" si="1409"/>
        <v>0</v>
      </c>
      <c r="S1305" s="17">
        <f t="shared" si="1409"/>
        <v>0</v>
      </c>
      <c r="T1305" s="17">
        <f t="shared" si="1409"/>
        <v>5.7842261702472086E-3</v>
      </c>
      <c r="U1305" s="241">
        <v>2.18E-2</v>
      </c>
      <c r="V1305" s="241">
        <v>1.0800000000000001E-2</v>
      </c>
      <c r="W1305" s="223">
        <f t="shared" ca="1" si="1404"/>
        <v>-6.2076878983022207E-3</v>
      </c>
      <c r="X1305" s="223">
        <f>MMULT(N1305:T1305,'Parameters &amp; Main Results'!$B$12:$B$18)-'Parameters &amp; Main Results'!$B$22/12+MMULT(U1305:V1305,'Parameters &amp; Main Results'!$B$20:$B$21)</f>
        <v>-6.2076878983022207E-3</v>
      </c>
      <c r="Y1305" s="223">
        <f>MMULT(N1305:T1305,'Parameters &amp; Main Results'!$C$12:$C$18)-'Parameters &amp; Main Results'!$C$22/12+MMULT(U1305:V1305,'Parameters &amp; Main Results'!$C$20:$C$21)</f>
        <v>-5.3269373805123355E-3</v>
      </c>
      <c r="Z1305" s="17">
        <f t="shared" ca="1" si="1389"/>
        <v>24.681930637472735</v>
      </c>
      <c r="AA1305" s="70">
        <f ca="1">Z1305/OFFSET(Z1305,'Parameters &amp; Main Results'!$B$38,0)</f>
        <v>24.681930637472735</v>
      </c>
      <c r="AB1305" s="70">
        <f ca="1">SUMPRODUCT(Z1305:OFFSET(Z1305,'Parameters &amp; Main Results'!$B$38-1,0), 'Cash Flow Assist'!$P$11:OFFSET('Cash Flow Assist'!$P$11,'Parameters &amp; Main Results'!$B$38-1,0)  )/OFFSET(Z1305,'Parameters &amp; Main Results'!$B$38,0)</f>
        <v>3776.5634310193386</v>
      </c>
      <c r="AC1305" s="70">
        <f ca="1">SUMPRODUCT(Z1305:OFFSET(Z1305,'Parameters &amp; Main Results'!$B$38-1,0),'Parameters &amp; Main Results'!$B$42:OFFSET('Parameters &amp; Main Results'!$B$42,'Parameters &amp; Main Results'!$B$38-1,0)   )/OFFSET(Z1305,'Parameters &amp; Main Results'!$B$38,0)</f>
        <v>0</v>
      </c>
      <c r="AD1305" s="155">
        <f t="shared" si="4"/>
        <v>-0.32068404900183145</v>
      </c>
      <c r="AE1305" s="252">
        <f t="shared" ca="1" si="1399"/>
        <v>332532.69429999997</v>
      </c>
      <c r="AF1305" s="253">
        <f t="shared" ca="1" si="1401"/>
        <v>0.13548165149546323</v>
      </c>
      <c r="AG1305" s="258">
        <f t="shared" ca="1" si="1402"/>
        <v>0</v>
      </c>
      <c r="AH1305" s="227" t="str">
        <f ca="1">IF(SUM(AG1305:OFFSET(AG1305,(-HoldAggressiveTime-1),0,,))=0,"Defensive","Aggressive")</f>
        <v>Defensive</v>
      </c>
    </row>
    <row r="1306" spans="1:34" ht="15" x14ac:dyDescent="0.2">
      <c r="A1306">
        <f t="shared" si="15"/>
        <v>5</v>
      </c>
      <c r="B1306">
        <f t="shared" si="16"/>
        <v>1979</v>
      </c>
      <c r="C1306" s="70">
        <f t="shared" si="1"/>
        <v>1979.3333333332348</v>
      </c>
      <c r="D1306" s="149">
        <f t="shared" si="383"/>
        <v>29036</v>
      </c>
      <c r="E1306" s="151">
        <v>71.400000000000006</v>
      </c>
      <c r="F1306" s="152">
        <v>369291.83880000003</v>
      </c>
      <c r="G1306" s="152">
        <v>4535.5771999999997</v>
      </c>
      <c r="H1306" s="152">
        <v>6855.1702729999997</v>
      </c>
      <c r="I1306" s="152">
        <v>612732.34422632004</v>
      </c>
      <c r="J1306" s="152">
        <v>71.400000000000006</v>
      </c>
      <c r="K1306" s="152">
        <v>71.400000000000006</v>
      </c>
      <c r="L1306" s="152">
        <v>277.14999999999998</v>
      </c>
      <c r="M1306" s="153">
        <v>8.7370650399999992</v>
      </c>
      <c r="N1306" s="17">
        <f t="shared" ref="N1306:T1306" si="1410">F1306/F1305/$E1306*$E1305-1</f>
        <v>-3.2921501808881981E-2</v>
      </c>
      <c r="O1306" s="17">
        <f t="shared" si="1410"/>
        <v>1.5145406383269666E-2</v>
      </c>
      <c r="P1306" s="17">
        <f t="shared" si="1410"/>
        <v>-3.4094771232009435E-3</v>
      </c>
      <c r="Q1306" s="17">
        <f t="shared" si="1410"/>
        <v>-2.4351344040493328E-2</v>
      </c>
      <c r="R1306" s="17">
        <f t="shared" si="1410"/>
        <v>0</v>
      </c>
      <c r="S1306" s="17">
        <f t="shared" si="1410"/>
        <v>0</v>
      </c>
      <c r="T1306" s="17">
        <f t="shared" si="1410"/>
        <v>0.12567129953234102</v>
      </c>
      <c r="U1306" s="241">
        <v>1.9E-3</v>
      </c>
      <c r="V1306" s="241">
        <v>1.32E-2</v>
      </c>
      <c r="W1306" s="223">
        <f t="shared" ca="1" si="1404"/>
        <v>-1.5420146770057165E-2</v>
      </c>
      <c r="X1306" s="223">
        <f>MMULT(N1306:T1306,'Parameters &amp; Main Results'!$B$12:$B$18)-'Parameters &amp; Main Results'!$B$22/12+MMULT(U1306:V1306,'Parameters &amp; Main Results'!$B$20:$B$21)</f>
        <v>-1.5420146770057165E-2</v>
      </c>
      <c r="Y1306" s="223">
        <f>MMULT(N1306:T1306,'Parameters &amp; Main Results'!$C$12:$C$18)-'Parameters &amp; Main Results'!$C$22/12+MMULT(U1306:V1306,'Parameters &amp; Main Results'!$C$20:$C$21)</f>
        <v>-2.8156477656333483E-2</v>
      </c>
      <c r="Z1306" s="17">
        <f t="shared" ca="1" si="1389"/>
        <v>24.836105428582705</v>
      </c>
      <c r="AA1306" s="70">
        <f ca="1">Z1306/OFFSET(Z1306,'Parameters &amp; Main Results'!$B$38,0)</f>
        <v>24.836105428582705</v>
      </c>
      <c r="AB1306" s="70">
        <f ca="1">SUMPRODUCT(Z1306:OFFSET(Z1306,'Parameters &amp; Main Results'!$B$38-1,0), 'Cash Flow Assist'!$P$11:OFFSET('Cash Flow Assist'!$P$11,'Parameters &amp; Main Results'!$B$38-1,0)  )/OFFSET(Z1306,'Parameters &amp; Main Results'!$B$38,0)</f>
        <v>3752.8815003818659</v>
      </c>
      <c r="AC1306" s="70">
        <f ca="1">SUMPRODUCT(Z1306:OFFSET(Z1306,'Parameters &amp; Main Results'!$B$38-1,0),'Parameters &amp; Main Results'!$B$42:OFFSET('Parameters &amp; Main Results'!$B$42,'Parameters &amp; Main Results'!$B$38-1,0)   )/OFFSET(Z1306,'Parameters &amp; Main Results'!$B$38,0)</f>
        <v>0</v>
      </c>
      <c r="AD1306" s="155">
        <f t="shared" si="4"/>
        <v>-0.34304815031142</v>
      </c>
      <c r="AE1306" s="252">
        <f t="shared" ca="1" si="1399"/>
        <v>329032.77610000002</v>
      </c>
      <c r="AF1306" s="253">
        <f t="shared" ca="1" si="1401"/>
        <v>0.12235578223296645</v>
      </c>
      <c r="AG1306" s="258">
        <f t="shared" ca="1" si="1402"/>
        <v>0</v>
      </c>
      <c r="AH1306" s="227" t="str">
        <f ca="1">IF(SUM(AG1306:OFFSET(AG1306,(-HoldAggressiveTime-1),0,,))=0,"Defensive","Aggressive")</f>
        <v>Defensive</v>
      </c>
    </row>
    <row r="1307" spans="1:34" ht="15" x14ac:dyDescent="0.2">
      <c r="A1307">
        <f t="shared" si="15"/>
        <v>6</v>
      </c>
      <c r="B1307">
        <f t="shared" si="16"/>
        <v>1979</v>
      </c>
      <c r="C1307" s="70">
        <f t="shared" si="1"/>
        <v>1979.4166666665681</v>
      </c>
      <c r="D1307" s="149">
        <f t="shared" si="383"/>
        <v>29067</v>
      </c>
      <c r="E1307" s="151">
        <v>72.2</v>
      </c>
      <c r="F1307" s="152">
        <v>385225.97560000001</v>
      </c>
      <c r="G1307" s="152">
        <v>4643.8788000000004</v>
      </c>
      <c r="H1307" s="152">
        <v>6910.0687615999996</v>
      </c>
      <c r="I1307" s="152">
        <v>625896.94090694003</v>
      </c>
      <c r="J1307" s="152">
        <v>72.2</v>
      </c>
      <c r="K1307" s="152">
        <v>72.2</v>
      </c>
      <c r="L1307" s="152">
        <v>276.45</v>
      </c>
      <c r="M1307" s="153">
        <v>8.8791849799999998</v>
      </c>
      <c r="N1307" s="17">
        <f t="shared" ref="N1307:T1307" si="1411">F1307/F1306/$E1307*$E1306-1</f>
        <v>3.1589392755884793E-2</v>
      </c>
      <c r="O1307" s="17">
        <f t="shared" si="1411"/>
        <v>1.2533328552841505E-2</v>
      </c>
      <c r="P1307" s="17">
        <f t="shared" si="1411"/>
        <v>-3.1607340724465471E-3</v>
      </c>
      <c r="Q1307" s="17">
        <f t="shared" si="1411"/>
        <v>1.0166674861683767E-2</v>
      </c>
      <c r="R1307" s="17">
        <f t="shared" si="1411"/>
        <v>0</v>
      </c>
      <c r="S1307" s="17">
        <f t="shared" si="1411"/>
        <v>0</v>
      </c>
      <c r="T1307" s="17">
        <f t="shared" si="1411"/>
        <v>-1.3578054824956887E-2</v>
      </c>
      <c r="U1307" s="241">
        <v>1.1599999999999999E-2</v>
      </c>
      <c r="V1307" s="241">
        <v>1.3899999999999999E-2</v>
      </c>
      <c r="W1307" s="223">
        <f t="shared" ca="1" si="1404"/>
        <v>2.5478140869567383E-2</v>
      </c>
      <c r="X1307" s="223">
        <f>MMULT(N1307:T1307,'Parameters &amp; Main Results'!$B$12:$B$18)-'Parameters &amp; Main Results'!$B$22/12+MMULT(U1307:V1307,'Parameters &amp; Main Results'!$B$20:$B$21)</f>
        <v>2.5478140869567383E-2</v>
      </c>
      <c r="Y1307" s="223">
        <f>MMULT(N1307:T1307,'Parameters &amp; Main Results'!$C$12:$C$18)-'Parameters &amp; Main Results'!$C$22/12+MMULT(U1307:V1307,'Parameters &amp; Main Results'!$C$20:$C$21)</f>
        <v>2.9642119668913801E-2</v>
      </c>
      <c r="Z1307" s="17">
        <f t="shared" ca="1" si="1389"/>
        <v>25.225079862346504</v>
      </c>
      <c r="AA1307" s="70">
        <f ca="1">Z1307/OFFSET(Z1307,'Parameters &amp; Main Results'!$B$38,0)</f>
        <v>25.225079862346504</v>
      </c>
      <c r="AB1307" s="70">
        <f ca="1">SUMPRODUCT(Z1307:OFFSET(Z1307,'Parameters &amp; Main Results'!$B$38-1,0), 'Cash Flow Assist'!$P$11:OFFSET('Cash Flow Assist'!$P$11,'Parameters &amp; Main Results'!$B$38-1,0)  )/OFFSET(Z1307,'Parameters &amp; Main Results'!$B$38,0)</f>
        <v>3729.0453949532825</v>
      </c>
      <c r="AC1307" s="70">
        <f ca="1">SUMPRODUCT(Z1307:OFFSET(Z1307,'Parameters &amp; Main Results'!$B$38-1,0),'Parameters &amp; Main Results'!$B$42:OFFSET('Parameters &amp; Main Results'!$B$42,'Parameters &amp; Main Results'!$B$38-1,0)   )/OFFSET(Z1307,'Parameters &amp; Main Results'!$B$38,0)</f>
        <v>0</v>
      </c>
      <c r="AD1307" s="155">
        <f t="shared" si="4"/>
        <v>-0.32229544030990243</v>
      </c>
      <c r="AE1307" s="252">
        <f t="shared" ca="1" si="1399"/>
        <v>330314.56550000003</v>
      </c>
      <c r="AF1307" s="253">
        <f t="shared" ca="1" si="1401"/>
        <v>0.16623974791084403</v>
      </c>
      <c r="AG1307" s="258">
        <f t="shared" ca="1" si="1402"/>
        <v>0</v>
      </c>
      <c r="AH1307" s="227" t="str">
        <f ca="1">IF(SUM(AG1307:OFFSET(AG1307,(-HoldAggressiveTime-1),0,,))=0,"Defensive","Aggressive")</f>
        <v>Defensive</v>
      </c>
    </row>
    <row r="1308" spans="1:34" ht="15" x14ac:dyDescent="0.2">
      <c r="A1308">
        <f t="shared" si="15"/>
        <v>7</v>
      </c>
      <c r="B1308">
        <f t="shared" si="16"/>
        <v>1979</v>
      </c>
      <c r="C1308" s="70">
        <f t="shared" si="1"/>
        <v>1979.4999999999013</v>
      </c>
      <c r="D1308" s="149">
        <f t="shared" si="383"/>
        <v>29098</v>
      </c>
      <c r="E1308" s="151">
        <v>73</v>
      </c>
      <c r="F1308" s="152">
        <v>390314.50429999997</v>
      </c>
      <c r="G1308" s="152">
        <v>4618.1629999999996</v>
      </c>
      <c r="H1308" s="152">
        <v>6962.2397807500001</v>
      </c>
      <c r="I1308" s="152">
        <v>629709.3020884</v>
      </c>
      <c r="J1308" s="152">
        <v>73</v>
      </c>
      <c r="K1308" s="152">
        <v>73</v>
      </c>
      <c r="L1308" s="152">
        <v>295.35000000000002</v>
      </c>
      <c r="M1308" s="153">
        <v>8.9229072299999999</v>
      </c>
      <c r="N1308" s="17">
        <f t="shared" ref="N1308:T1308" si="1412">F1308/F1307/$E1308*$E1307-1</f>
        <v>2.1055420095470456E-3</v>
      </c>
      <c r="O1308" s="17">
        <f t="shared" si="1412"/>
        <v>-1.64357875747001E-2</v>
      </c>
      <c r="P1308" s="17">
        <f t="shared" si="1412"/>
        <v>-3.4916438356278334E-3</v>
      </c>
      <c r="Q1308" s="17">
        <f t="shared" si="1412"/>
        <v>-4.9346185852380264E-3</v>
      </c>
      <c r="R1308" s="17">
        <f t="shared" si="1412"/>
        <v>0</v>
      </c>
      <c r="S1308" s="17">
        <f t="shared" si="1412"/>
        <v>0</v>
      </c>
      <c r="T1308" s="17">
        <f t="shared" si="1412"/>
        <v>5.6658664030504235E-2</v>
      </c>
      <c r="U1308" s="241">
        <v>1.2800000000000001E-2</v>
      </c>
      <c r="V1308" s="241">
        <v>1.8599999999999998E-2</v>
      </c>
      <c r="W1308" s="223">
        <f t="shared" ca="1" si="1404"/>
        <v>1.0832655270788117E-3</v>
      </c>
      <c r="X1308" s="223">
        <f>MMULT(N1308:T1308,'Parameters &amp; Main Results'!$B$12:$B$18)-'Parameters &amp; Main Results'!$B$22/12+MMULT(U1308:V1308,'Parameters &amp; Main Results'!$B$20:$B$21)</f>
        <v>1.0832655270788117E-3</v>
      </c>
      <c r="Y1308" s="223">
        <f>MMULT(N1308:T1308,'Parameters &amp; Main Results'!$C$12:$C$18)-'Parameters &amp; Main Results'!$C$22/12+MMULT(U1308:V1308,'Parameters &amp; Main Results'!$C$20:$C$21)</f>
        <v>2.097423844556645E-4</v>
      </c>
      <c r="Z1308" s="17">
        <f t="shared" ca="1" si="1389"/>
        <v>24.598359396482671</v>
      </c>
      <c r="AA1308" s="70">
        <f ca="1">Z1308/OFFSET(Z1308,'Parameters &amp; Main Results'!$B$38,0)</f>
        <v>24.598359396482671</v>
      </c>
      <c r="AB1308" s="70">
        <f ca="1">SUMPRODUCT(Z1308:OFFSET(Z1308,'Parameters &amp; Main Results'!$B$38-1,0), 'Cash Flow Assist'!$P$11:OFFSET('Cash Flow Assist'!$P$11,'Parameters &amp; Main Results'!$B$38-1,0)  )/OFFSET(Z1308,'Parameters &amp; Main Results'!$B$38,0)</f>
        <v>3704.8203150909362</v>
      </c>
      <c r="AC1308" s="70">
        <f ca="1">SUMPRODUCT(Z1308:OFFSET(Z1308,'Parameters &amp; Main Results'!$B$38-1,0),'Parameters &amp; Main Results'!$B$42:OFFSET('Parameters &amp; Main Results'!$B$42,'Parameters &amp; Main Results'!$B$38-1,0)   )/OFFSET(Z1308,'Parameters &amp; Main Results'!$B$38,0)</f>
        <v>0</v>
      </c>
      <c r="AD1308" s="155">
        <f t="shared" si="4"/>
        <v>-0.32086850488941332</v>
      </c>
      <c r="AE1308" s="252">
        <f t="shared" ca="1" si="1399"/>
        <v>323750.06339999998</v>
      </c>
      <c r="AF1308" s="253">
        <f t="shared" ca="1" si="1401"/>
        <v>0.20560441039283511</v>
      </c>
      <c r="AG1308" s="258">
        <f t="shared" ca="1" si="1402"/>
        <v>0</v>
      </c>
      <c r="AH1308" s="227" t="str">
        <f ca="1">IF(SUM(AG1308:OFFSET(AG1308,(-HoldAggressiveTime-1),0,,))=0,"Defensive","Aggressive")</f>
        <v>Defensive</v>
      </c>
    </row>
    <row r="1309" spans="1:34" ht="15" x14ac:dyDescent="0.2">
      <c r="A1309">
        <f t="shared" si="15"/>
        <v>8</v>
      </c>
      <c r="B1309">
        <f t="shared" si="16"/>
        <v>1979</v>
      </c>
      <c r="C1309" s="70">
        <f t="shared" si="1"/>
        <v>1979.5833333332346</v>
      </c>
      <c r="D1309" s="149">
        <f t="shared" si="383"/>
        <v>29128</v>
      </c>
      <c r="E1309" s="151">
        <v>73.7</v>
      </c>
      <c r="F1309" s="152">
        <v>412757.84759999998</v>
      </c>
      <c r="G1309" s="152">
        <v>4584.8105999999998</v>
      </c>
      <c r="H1309" s="152">
        <v>7015.8490270599996</v>
      </c>
      <c r="I1309" s="152">
        <v>650515.18632639002</v>
      </c>
      <c r="J1309" s="152">
        <v>73.7</v>
      </c>
      <c r="K1309" s="152">
        <v>73.7</v>
      </c>
      <c r="L1309" s="152">
        <v>317.75</v>
      </c>
      <c r="M1309" s="153">
        <v>9.2903330099999994</v>
      </c>
      <c r="N1309" s="17">
        <f t="shared" ref="N1309:T1309" si="1413">F1309/F1308/$E1309*$E1308-1</f>
        <v>4.7456560339846909E-2</v>
      </c>
      <c r="O1309" s="17">
        <f t="shared" si="1413"/>
        <v>-1.6651376171681775E-2</v>
      </c>
      <c r="P1309" s="17">
        <f t="shared" si="1413"/>
        <v>-1.8710990504562375E-3</v>
      </c>
      <c r="Q1309" s="17">
        <f t="shared" si="1413"/>
        <v>2.3228676944625715E-2</v>
      </c>
      <c r="R1309" s="17">
        <f t="shared" si="1413"/>
        <v>0</v>
      </c>
      <c r="S1309" s="17">
        <f t="shared" si="1413"/>
        <v>0</v>
      </c>
      <c r="T1309" s="17">
        <f t="shared" si="1413"/>
        <v>6.5623909631398636E-2</v>
      </c>
      <c r="U1309" s="241">
        <v>2.0500000000000001E-2</v>
      </c>
      <c r="V1309" s="241">
        <v>-1.5800000000000002E-2</v>
      </c>
      <c r="W1309" s="223">
        <f t="shared" ca="1" si="1404"/>
        <v>3.5501673835452094E-2</v>
      </c>
      <c r="X1309" s="223">
        <f>MMULT(N1309:T1309,'Parameters &amp; Main Results'!$B$12:$B$18)-'Parameters &amp; Main Results'!$B$22/12+MMULT(U1309:V1309,'Parameters &amp; Main Results'!$B$20:$B$21)</f>
        <v>3.5501673835452094E-2</v>
      </c>
      <c r="Y1309" s="223">
        <f>MMULT(N1309:T1309,'Parameters &amp; Main Results'!$C$12:$C$18)-'Parameters &amp; Main Results'!$C$22/12+MMULT(U1309:V1309,'Parameters &amp; Main Results'!$C$20:$C$21)</f>
        <v>4.1004100022027375E-2</v>
      </c>
      <c r="Z1309" s="17">
        <f t="shared" ca="1" si="1389"/>
        <v>24.57174167578501</v>
      </c>
      <c r="AA1309" s="70">
        <f ca="1">Z1309/OFFSET(Z1309,'Parameters &amp; Main Results'!$B$38,0)</f>
        <v>24.57174167578501</v>
      </c>
      <c r="AB1309" s="70">
        <f ca="1">SUMPRODUCT(Z1309:OFFSET(Z1309,'Parameters &amp; Main Results'!$B$38-1,0), 'Cash Flow Assist'!$P$11:OFFSET('Cash Flow Assist'!$P$11,'Parameters &amp; Main Results'!$B$38-1,0)  )/OFFSET(Z1309,'Parameters &amp; Main Results'!$B$38,0)</f>
        <v>3681.2219556944542</v>
      </c>
      <c r="AC1309" s="70">
        <f ca="1">SUMPRODUCT(Z1309:OFFSET(Z1309,'Parameters &amp; Main Results'!$B$38-1,0),'Parameters &amp; Main Results'!$B$42:OFFSET('Parameters &amp; Main Results'!$B$42,'Parameters &amp; Main Results'!$B$38-1,0)   )/OFFSET(Z1309,'Parameters &amp; Main Results'!$B$38,0)</f>
        <v>0</v>
      </c>
      <c r="AD1309" s="155">
        <f t="shared" si="4"/>
        <v>-0.28863926011300733</v>
      </c>
      <c r="AE1309" s="252">
        <f t="shared" ca="1" si="1399"/>
        <v>339659.36310000002</v>
      </c>
      <c r="AF1309" s="253">
        <f t="shared" ca="1" si="1401"/>
        <v>0.21521115694513873</v>
      </c>
      <c r="AG1309" s="258">
        <f t="shared" ca="1" si="1402"/>
        <v>0</v>
      </c>
      <c r="AH1309" s="227" t="str">
        <f ca="1">IF(SUM(AG1309:OFFSET(AG1309,(-HoldAggressiveTime-1),0,,))=0,"Defensive","Aggressive")</f>
        <v>Defensive</v>
      </c>
    </row>
    <row r="1310" spans="1:34" ht="15" x14ac:dyDescent="0.2">
      <c r="A1310">
        <f t="shared" si="15"/>
        <v>9</v>
      </c>
      <c r="B1310">
        <f t="shared" si="16"/>
        <v>1979</v>
      </c>
      <c r="C1310" s="70">
        <f t="shared" si="1"/>
        <v>1979.6666666665678</v>
      </c>
      <c r="D1310" s="149">
        <f t="shared" si="383"/>
        <v>29159</v>
      </c>
      <c r="E1310" s="151">
        <v>74.400000000000006</v>
      </c>
      <c r="F1310" s="152">
        <v>414491.43060000002</v>
      </c>
      <c r="G1310" s="152">
        <v>4561.5949000000001</v>
      </c>
      <c r="H1310" s="152">
        <v>7071.5080960100004</v>
      </c>
      <c r="I1310" s="152">
        <v>682258.83181869995</v>
      </c>
      <c r="J1310" s="152">
        <v>74.400000000000006</v>
      </c>
      <c r="K1310" s="152">
        <v>74.400000000000006</v>
      </c>
      <c r="L1310" s="152">
        <v>397</v>
      </c>
      <c r="M1310" s="153">
        <v>9.1094025399999996</v>
      </c>
      <c r="N1310" s="17">
        <f t="shared" ref="N1310:T1310" si="1414">F1310/F1309/$E1310*$E1309-1</f>
        <v>-5.2481181833805568E-3</v>
      </c>
      <c r="O1310" s="17">
        <f t="shared" si="1414"/>
        <v>-1.4424572213740161E-2</v>
      </c>
      <c r="P1310" s="17">
        <f t="shared" si="1414"/>
        <v>-1.5499103939842218E-3</v>
      </c>
      <c r="Q1310" s="17">
        <f t="shared" si="1414"/>
        <v>3.892998059438213E-2</v>
      </c>
      <c r="R1310" s="17">
        <f t="shared" si="1414"/>
        <v>0</v>
      </c>
      <c r="S1310" s="17">
        <f t="shared" si="1414"/>
        <v>0</v>
      </c>
      <c r="T1310" s="17">
        <f t="shared" si="1414"/>
        <v>0.23765471265534721</v>
      </c>
      <c r="U1310" s="241">
        <v>-2.7000000000000001E-3</v>
      </c>
      <c r="V1310" s="241">
        <v>-8.9999999999999993E-3</v>
      </c>
      <c r="W1310" s="223">
        <f t="shared" ca="1" si="1404"/>
        <v>5.0200658858172553E-3</v>
      </c>
      <c r="X1310" s="223">
        <f>MMULT(N1310:T1310,'Parameters &amp; Main Results'!$B$12:$B$18)-'Parameters &amp; Main Results'!$B$22/12+MMULT(U1310:V1310,'Parameters &amp; Main Results'!$B$20:$B$21)</f>
        <v>5.0200658858172553E-3</v>
      </c>
      <c r="Y1310" s="223">
        <f>MMULT(N1310:T1310,'Parameters &amp; Main Results'!$C$12:$C$18)-'Parameters &amp; Main Results'!$C$22/12+MMULT(U1310:V1310,'Parameters &amp; Main Results'!$C$20:$C$21)</f>
        <v>-6.2074302530831836E-3</v>
      </c>
      <c r="Z1310" s="17">
        <f t="shared" ca="1" si="1389"/>
        <v>23.729311402049571</v>
      </c>
      <c r="AA1310" s="70">
        <f ca="1">Z1310/OFFSET(Z1310,'Parameters &amp; Main Results'!$B$38,0)</f>
        <v>23.729311402049571</v>
      </c>
      <c r="AB1310" s="70">
        <f ca="1">SUMPRODUCT(Z1310:OFFSET(Z1310,'Parameters &amp; Main Results'!$B$38-1,0), 'Cash Flow Assist'!$P$11:OFFSET('Cash Flow Assist'!$P$11,'Parameters &amp; Main Results'!$B$38-1,0)  )/OFFSET(Z1310,'Parameters &amp; Main Results'!$B$38,0)</f>
        <v>3657.6502140186681</v>
      </c>
      <c r="AC1310" s="70">
        <f ca="1">SUMPRODUCT(Z1310:OFFSET(Z1310,'Parameters &amp; Main Results'!$B$38-1,0),'Parameters &amp; Main Results'!$B$42:OFFSET('Parameters &amp; Main Results'!$B$42,'Parameters &amp; Main Results'!$B$38-1,0)   )/OFFSET(Z1310,'Parameters &amp; Main Results'!$B$38,0)</f>
        <v>0</v>
      </c>
      <c r="AD1310" s="155">
        <f t="shared" si="4"/>
        <v>-0.29237256534695133</v>
      </c>
      <c r="AE1310" s="252">
        <f t="shared" ca="1" si="1399"/>
        <v>335416.3468</v>
      </c>
      <c r="AF1310" s="253">
        <f t="shared" ca="1" si="1401"/>
        <v>0.23575202745604534</v>
      </c>
      <c r="AG1310" s="258">
        <f t="shared" ca="1" si="1402"/>
        <v>0</v>
      </c>
      <c r="AH1310" s="227" t="str">
        <f ca="1">IF(SUM(AG1310:OFFSET(AG1310,(-HoldAggressiveTime-1),0,,))=0,"Defensive","Aggressive")</f>
        <v>Defensive</v>
      </c>
    </row>
    <row r="1311" spans="1:34" ht="15" x14ac:dyDescent="0.2">
      <c r="A1311">
        <f t="shared" si="15"/>
        <v>10</v>
      </c>
      <c r="B1311">
        <f t="shared" si="16"/>
        <v>1979</v>
      </c>
      <c r="C1311" s="70">
        <f t="shared" si="1"/>
        <v>1979.7499999999011</v>
      </c>
      <c r="D1311" s="149">
        <f t="shared" si="383"/>
        <v>29189</v>
      </c>
      <c r="E1311" s="151">
        <v>75.2</v>
      </c>
      <c r="F1311" s="152">
        <v>387840.36499999999</v>
      </c>
      <c r="G1311" s="152">
        <v>4242.9443000000001</v>
      </c>
      <c r="H1311" s="152">
        <v>7131.9694902299998</v>
      </c>
      <c r="I1311" s="152">
        <v>626164.35047459998</v>
      </c>
      <c r="J1311" s="152">
        <v>75.2</v>
      </c>
      <c r="K1311" s="152">
        <v>75.2</v>
      </c>
      <c r="L1311" s="152">
        <v>379.75</v>
      </c>
      <c r="M1311" s="153">
        <v>8.45918934</v>
      </c>
      <c r="N1311" s="17">
        <f t="shared" ref="N1311:T1311" si="1415">F1311/F1310/$E1311*$E1310-1</f>
        <v>-7.4252504774913519E-2</v>
      </c>
      <c r="O1311" s="17">
        <f t="shared" si="1415"/>
        <v>-7.9750243784065256E-2</v>
      </c>
      <c r="P1311" s="17">
        <f t="shared" si="1415"/>
        <v>-2.179255319272988E-3</v>
      </c>
      <c r="Q1311" s="17">
        <f t="shared" si="1415"/>
        <v>-9.1982399193281106E-2</v>
      </c>
      <c r="R1311" s="17">
        <f t="shared" si="1415"/>
        <v>0</v>
      </c>
      <c r="S1311" s="17">
        <f t="shared" si="1415"/>
        <v>0</v>
      </c>
      <c r="T1311" s="17">
        <f t="shared" si="1415"/>
        <v>-5.3626936063025821E-2</v>
      </c>
      <c r="U1311" s="241">
        <v>-3.3700000000000001E-2</v>
      </c>
      <c r="V1311" s="241">
        <v>-1.8599999999999998E-2</v>
      </c>
      <c r="W1311" s="223">
        <f t="shared" ca="1" si="1404"/>
        <v>-7.4362440807816149E-2</v>
      </c>
      <c r="X1311" s="223">
        <f>MMULT(N1311:T1311,'Parameters &amp; Main Results'!$B$12:$B$18)-'Parameters &amp; Main Results'!$B$22/12+MMULT(U1311:V1311,'Parameters &amp; Main Results'!$B$20:$B$21)</f>
        <v>-7.4362440807816149E-2</v>
      </c>
      <c r="Y1311" s="223">
        <f>MMULT(N1311:T1311,'Parameters &amp; Main Results'!$C$12:$C$18)-'Parameters &amp; Main Results'!$C$22/12+MMULT(U1311:V1311,'Parameters &amp; Main Results'!$C$20:$C$21)</f>
        <v>-7.484394534249536E-2</v>
      </c>
      <c r="Z1311" s="17">
        <f t="shared" ca="1" si="1389"/>
        <v>23.610783712198554</v>
      </c>
      <c r="AA1311" s="70">
        <f ca="1">Z1311/OFFSET(Z1311,'Parameters &amp; Main Results'!$B$38,0)</f>
        <v>23.610783712198554</v>
      </c>
      <c r="AB1311" s="70">
        <f ca="1">SUMPRODUCT(Z1311:OFFSET(Z1311,'Parameters &amp; Main Results'!$B$38-1,0), 'Cash Flow Assist'!$P$11:OFFSET('Cash Flow Assist'!$P$11,'Parameters &amp; Main Results'!$B$38-1,0)  )/OFFSET(Z1311,'Parameters &amp; Main Results'!$B$38,0)</f>
        <v>3634.9209026166195</v>
      </c>
      <c r="AC1311" s="70">
        <f ca="1">SUMPRODUCT(Z1311:OFFSET(Z1311,'Parameters &amp; Main Results'!$B$38-1,0),'Parameters &amp; Main Results'!$B$42:OFFSET('Parameters &amp; Main Results'!$B$42,'Parameters &amp; Main Results'!$B$38-1,0)   )/OFFSET(Z1311,'Parameters &amp; Main Results'!$B$38,0)</f>
        <v>0</v>
      </c>
      <c r="AD1311" s="155">
        <f t="shared" si="4"/>
        <v>-0.34491567481738661</v>
      </c>
      <c r="AE1311" s="252">
        <f t="shared" ca="1" si="1399"/>
        <v>329630.91110000003</v>
      </c>
      <c r="AF1311" s="253">
        <f t="shared" ca="1" si="1401"/>
        <v>0.17658979161193103</v>
      </c>
      <c r="AG1311" s="258">
        <f t="shared" ca="1" si="1402"/>
        <v>0</v>
      </c>
      <c r="AH1311" s="227" t="str">
        <f ca="1">IF(SUM(AG1311:OFFSET(AG1311,(-HoldAggressiveTime-1),0,,))=0,"Defensive","Aggressive")</f>
        <v>Defensive</v>
      </c>
    </row>
    <row r="1312" spans="1:34" ht="15" x14ac:dyDescent="0.2">
      <c r="A1312">
        <f t="shared" si="15"/>
        <v>11</v>
      </c>
      <c r="B1312">
        <f t="shared" si="16"/>
        <v>1979</v>
      </c>
      <c r="C1312" s="70">
        <f t="shared" si="1"/>
        <v>1979.8333333332343</v>
      </c>
      <c r="D1312" s="149">
        <f t="shared" si="383"/>
        <v>29220</v>
      </c>
      <c r="E1312" s="151">
        <v>76</v>
      </c>
      <c r="F1312" s="152">
        <v>406164.47999999998</v>
      </c>
      <c r="G1312" s="152">
        <v>4372.1000999999997</v>
      </c>
      <c r="H1312" s="152">
        <v>7201.50619276</v>
      </c>
      <c r="I1312" s="152">
        <v>640389.11960046005</v>
      </c>
      <c r="J1312" s="152">
        <v>76</v>
      </c>
      <c r="K1312" s="152">
        <v>76</v>
      </c>
      <c r="L1312" s="152">
        <v>417.2</v>
      </c>
      <c r="M1312" s="153">
        <v>8.7208692499999998</v>
      </c>
      <c r="N1312" s="17">
        <f t="shared" ref="N1312:T1312" si="1416">F1312/F1311/$E1312*$E1311-1</f>
        <v>3.6222891397734269E-2</v>
      </c>
      <c r="O1312" s="17">
        <f t="shared" si="1416"/>
        <v>1.9593397368947274E-2</v>
      </c>
      <c r="P1312" s="17">
        <f t="shared" si="1416"/>
        <v>-8.7894736838523002E-4</v>
      </c>
      <c r="Q1312" s="17">
        <f t="shared" si="1416"/>
        <v>1.1951863786448635E-2</v>
      </c>
      <c r="R1312" s="17">
        <f t="shared" si="1416"/>
        <v>0</v>
      </c>
      <c r="S1312" s="17">
        <f t="shared" si="1416"/>
        <v>0</v>
      </c>
      <c r="T1312" s="17">
        <f t="shared" si="1416"/>
        <v>8.7053116662624275E-2</v>
      </c>
      <c r="U1312" s="241">
        <v>2.87E-2</v>
      </c>
      <c r="V1312" s="241">
        <v>-3.2800000000000003E-2</v>
      </c>
      <c r="W1312" s="223">
        <f t="shared" ca="1" si="1404"/>
        <v>3.5396837188554707E-2</v>
      </c>
      <c r="X1312" s="223">
        <f>MMULT(N1312:T1312,'Parameters &amp; Main Results'!$B$12:$B$18)-'Parameters &amp; Main Results'!$B$22/12+MMULT(U1312:V1312,'Parameters &amp; Main Results'!$B$20:$B$21)</f>
        <v>3.5396837188554707E-2</v>
      </c>
      <c r="Y1312" s="223">
        <f>MMULT(N1312:T1312,'Parameters &amp; Main Results'!$C$12:$C$18)-'Parameters &amp; Main Results'!$C$22/12+MMULT(U1312:V1312,'Parameters &amp; Main Results'!$C$20:$C$21)</f>
        <v>3.4518275328188908E-2</v>
      </c>
      <c r="Z1312" s="17">
        <f t="shared" ca="1" si="1389"/>
        <v>25.507590392943861</v>
      </c>
      <c r="AA1312" s="70">
        <f ca="1">Z1312/OFFSET(Z1312,'Parameters &amp; Main Results'!$B$38,0)</f>
        <v>25.507590392943861</v>
      </c>
      <c r="AB1312" s="70">
        <f ca="1">SUMPRODUCT(Z1312:OFFSET(Z1312,'Parameters &amp; Main Results'!$B$38-1,0), 'Cash Flow Assist'!$P$11:OFFSET('Cash Flow Assist'!$P$11,'Parameters &amp; Main Results'!$B$38-1,0)  )/OFFSET(Z1312,'Parameters &amp; Main Results'!$B$38,0)</f>
        <v>3612.3101189044205</v>
      </c>
      <c r="AC1312" s="70">
        <f ca="1">SUMPRODUCT(Z1312:OFFSET(Z1312,'Parameters &amp; Main Results'!$B$38-1,0),'Parameters &amp; Main Results'!$B$42:OFFSET('Parameters &amp; Main Results'!$B$42,'Parameters &amp; Main Results'!$B$38-1,0)   )/OFFSET(Z1312,'Parameters &amp; Main Results'!$B$38,0)</f>
        <v>0</v>
      </c>
      <c r="AD1312" s="155">
        <f t="shared" si="4"/>
        <v>-0.32118662644993878</v>
      </c>
      <c r="AE1312" s="252">
        <f t="shared" ca="1" si="1399"/>
        <v>330090.28279999999</v>
      </c>
      <c r="AF1312" s="253">
        <f t="shared" ca="1" si="1401"/>
        <v>0.23046481876018435</v>
      </c>
      <c r="AG1312" s="258">
        <f t="shared" ca="1" si="1402"/>
        <v>0</v>
      </c>
      <c r="AH1312" s="227" t="str">
        <f ca="1">IF(SUM(AG1312:OFFSET(AG1312,(-HoldAggressiveTime-1),0,,))=0,"Defensive","Aggressive")</f>
        <v>Defensive</v>
      </c>
    </row>
    <row r="1313" spans="1:34" ht="15" x14ac:dyDescent="0.2">
      <c r="A1313">
        <f t="shared" si="15"/>
        <v>12</v>
      </c>
      <c r="B1313">
        <f t="shared" si="16"/>
        <v>1979</v>
      </c>
      <c r="C1313" s="70">
        <f t="shared" si="1"/>
        <v>1979.9166666665676</v>
      </c>
      <c r="D1313" s="149">
        <f t="shared" si="383"/>
        <v>29251</v>
      </c>
      <c r="E1313" s="151">
        <v>76.900000000000006</v>
      </c>
      <c r="F1313" s="152">
        <v>414774.58010000002</v>
      </c>
      <c r="G1313" s="152">
        <v>4423.6792999999998</v>
      </c>
      <c r="H1313" s="152">
        <v>7272.2609911</v>
      </c>
      <c r="I1313" s="152">
        <v>665627.37658388005</v>
      </c>
      <c r="J1313" s="152">
        <v>76.900000000000006</v>
      </c>
      <c r="K1313" s="152">
        <v>76.900000000000006</v>
      </c>
      <c r="L1313" s="152">
        <v>524</v>
      </c>
      <c r="M1313" s="153">
        <v>8.7565618099999991</v>
      </c>
      <c r="N1313" s="17">
        <f t="shared" ref="N1313:T1313" si="1417">F1313/F1312/$E1313*$E1312-1</f>
        <v>9.2469465009967777E-3</v>
      </c>
      <c r="O1313" s="17">
        <f t="shared" si="1417"/>
        <v>-4.4230365145558892E-5</v>
      </c>
      <c r="P1313" s="17">
        <f t="shared" si="1417"/>
        <v>-1.9934980499455301E-3</v>
      </c>
      <c r="Q1313" s="17">
        <f t="shared" si="1417"/>
        <v>2.7246058826025488E-2</v>
      </c>
      <c r="R1313" s="17">
        <f t="shared" si="1417"/>
        <v>0</v>
      </c>
      <c r="S1313" s="17">
        <f t="shared" si="1417"/>
        <v>0</v>
      </c>
      <c r="T1313" s="17">
        <f t="shared" si="1417"/>
        <v>0.2412928097029301</v>
      </c>
      <c r="U1313" s="241">
        <v>4.1700000000000001E-2</v>
      </c>
      <c r="V1313" s="241">
        <v>-2.1000000000000001E-2</v>
      </c>
      <c r="W1313" s="223">
        <f t="shared" ca="1" si="1404"/>
        <v>1.8949337621198322E-2</v>
      </c>
      <c r="X1313" s="223">
        <f>MMULT(N1313:T1313,'Parameters &amp; Main Results'!$B$12:$B$18)-'Parameters &amp; Main Results'!$B$22/12+MMULT(U1313:V1313,'Parameters &amp; Main Results'!$B$20:$B$21)</f>
        <v>1.8949337621198322E-2</v>
      </c>
      <c r="Y1313" s="223">
        <f>MMULT(N1313:T1313,'Parameters &amp; Main Results'!$C$12:$C$18)-'Parameters &amp; Main Results'!$C$22/12+MMULT(U1313:V1313,'Parameters &amp; Main Results'!$C$20:$C$21)</f>
        <v>8.2761621477158778E-3</v>
      </c>
      <c r="Z1313" s="17">
        <f t="shared" ca="1" si="1389"/>
        <v>24.635569162259966</v>
      </c>
      <c r="AA1313" s="70">
        <f ca="1">Z1313/OFFSET(Z1313,'Parameters &amp; Main Results'!$B$38,0)</f>
        <v>24.635569162259966</v>
      </c>
      <c r="AB1313" s="70">
        <f ca="1">SUMPRODUCT(Z1313:OFFSET(Z1313,'Parameters &amp; Main Results'!$B$38-1,0), 'Cash Flow Assist'!$P$11:OFFSET('Cash Flow Assist'!$P$11,'Parameters &amp; Main Results'!$B$38-1,0)  )/OFFSET(Z1313,'Parameters &amp; Main Results'!$B$38,0)</f>
        <v>3587.8025285114768</v>
      </c>
      <c r="AC1313" s="70">
        <f ca="1">SUMPRODUCT(Z1313:OFFSET(Z1313,'Parameters &amp; Main Results'!$B$38-1,0),'Parameters &amp; Main Results'!$B$42:OFFSET('Parameters &amp; Main Results'!$B$42,'Parameters &amp; Main Results'!$B$38-1,0)   )/OFFSET(Z1313,'Parameters &amp; Main Results'!$B$38,0)</f>
        <v>0</v>
      </c>
      <c r="AD1313" s="155">
        <f t="shared" si="4"/>
        <v>-0.31490967550056026</v>
      </c>
      <c r="AE1313" s="252">
        <f t="shared" ca="1" si="1399"/>
        <v>317093.7843</v>
      </c>
      <c r="AF1313" s="253">
        <f t="shared" ca="1" si="1401"/>
        <v>0.30805017517336436</v>
      </c>
      <c r="AG1313" s="258">
        <f t="shared" ca="1" si="1402"/>
        <v>0</v>
      </c>
      <c r="AH1313" s="227" t="str">
        <f ca="1">IF(SUM(AG1313:OFFSET(AG1313,(-HoldAggressiveTime-1),0,,))=0,"Defensive","Aggressive")</f>
        <v>Defensive</v>
      </c>
    </row>
    <row r="1314" spans="1:34" ht="15" x14ac:dyDescent="0.2">
      <c r="A1314">
        <f t="shared" si="15"/>
        <v>1</v>
      </c>
      <c r="B1314">
        <f t="shared" si="16"/>
        <v>1980</v>
      </c>
      <c r="C1314" s="70">
        <f t="shared" si="1"/>
        <v>1979.9999999999009</v>
      </c>
      <c r="D1314" s="149">
        <f t="shared" si="383"/>
        <v>29280</v>
      </c>
      <c r="E1314" s="151">
        <v>78</v>
      </c>
      <c r="F1314" s="152">
        <v>440532.86259999999</v>
      </c>
      <c r="G1314" s="152">
        <v>4246.5873000000001</v>
      </c>
      <c r="H1314" s="152">
        <v>7345.2260097199996</v>
      </c>
      <c r="I1314" s="152">
        <v>707206.01467095001</v>
      </c>
      <c r="J1314" s="152">
        <v>78</v>
      </c>
      <c r="K1314" s="152">
        <v>78</v>
      </c>
      <c r="L1314" s="152">
        <v>668</v>
      </c>
      <c r="M1314" s="153">
        <v>9.1111149299999994</v>
      </c>
      <c r="N1314" s="17">
        <f t="shared" ref="N1314:T1314" si="1418">F1314/F1313/$E1314*$E1313-1</f>
        <v>4.7123523242878385E-2</v>
      </c>
      <c r="O1314" s="17">
        <f t="shared" si="1418"/>
        <v>-5.3570739093899533E-2</v>
      </c>
      <c r="P1314" s="17">
        <f t="shared" si="1418"/>
        <v>-4.2107264944661882E-3</v>
      </c>
      <c r="Q1314" s="17">
        <f t="shared" si="1418"/>
        <v>4.748185102250102E-2</v>
      </c>
      <c r="R1314" s="17">
        <f t="shared" si="1418"/>
        <v>0</v>
      </c>
      <c r="S1314" s="17">
        <f t="shared" si="1418"/>
        <v>0</v>
      </c>
      <c r="T1314" s="17">
        <f t="shared" si="1418"/>
        <v>0.25683108240360175</v>
      </c>
      <c r="U1314" s="241">
        <v>1.6199999999999999E-2</v>
      </c>
      <c r="V1314" s="241">
        <v>1.7500000000000002E-2</v>
      </c>
      <c r="W1314" s="223">
        <f t="shared" ca="1" si="1404"/>
        <v>3.7428382066892314E-2</v>
      </c>
      <c r="X1314" s="223">
        <f>MMULT(N1314:T1314,'Parameters &amp; Main Results'!$B$12:$B$18)-'Parameters &amp; Main Results'!$B$22/12+MMULT(U1314:V1314,'Parameters &amp; Main Results'!$B$20:$B$21)</f>
        <v>3.7428382066892314E-2</v>
      </c>
      <c r="Y1314" s="223">
        <f>MMULT(N1314:T1314,'Parameters &amp; Main Results'!$C$12:$C$18)-'Parameters &amp; Main Results'!$C$22/12+MMULT(U1314:V1314,'Parameters &amp; Main Results'!$C$20:$C$21)</f>
        <v>3.7012430342533924E-2</v>
      </c>
      <c r="Z1314" s="17">
        <f t="shared" ca="1" si="1389"/>
        <v>24.17742301081746</v>
      </c>
      <c r="AA1314" s="70">
        <f ca="1">Z1314/OFFSET(Z1314,'Parameters &amp; Main Results'!$B$38,0)</f>
        <v>24.17742301081746</v>
      </c>
      <c r="AB1314" s="70">
        <f ca="1">SUMPRODUCT(Z1314:OFFSET(Z1314,'Parameters &amp; Main Results'!$B$38-1,0), 'Cash Flow Assist'!$P$11:OFFSET('Cash Flow Assist'!$P$11,'Parameters &amp; Main Results'!$B$38-1,0)  )/OFFSET(Z1314,'Parameters &amp; Main Results'!$B$38,0)</f>
        <v>3564.1669593492165</v>
      </c>
      <c r="AC1314" s="70">
        <f ca="1">SUMPRODUCT(Z1314:OFFSET(Z1314,'Parameters &amp; Main Results'!$B$38-1,0),'Parameters &amp; Main Results'!$B$42:OFFSET('Parameters &amp; Main Results'!$B$42,'Parameters &amp; Main Results'!$B$38-1,0)   )/OFFSET(Z1314,'Parameters &amp; Main Results'!$B$38,0)</f>
        <v>0</v>
      </c>
      <c r="AD1314" s="155">
        <f t="shared" si="4"/>
        <v>-0.28262580567053985</v>
      </c>
      <c r="AE1314" s="252">
        <f t="shared" ca="1" si="1399"/>
        <v>326979.53830000001</v>
      </c>
      <c r="AF1314" s="253">
        <f t="shared" ca="1" si="1401"/>
        <v>0.34727960315307588</v>
      </c>
      <c r="AG1314" s="258">
        <f t="shared" ca="1" si="1402"/>
        <v>0</v>
      </c>
      <c r="AH1314" s="227" t="str">
        <f ca="1">IF(SUM(AG1314:OFFSET(AG1314,(-HoldAggressiveTime-1),0,,))=0,"Defensive","Aggressive")</f>
        <v>Defensive</v>
      </c>
    </row>
    <row r="1315" spans="1:34" ht="15" x14ac:dyDescent="0.2">
      <c r="A1315">
        <f t="shared" si="15"/>
        <v>2</v>
      </c>
      <c r="B1315">
        <f t="shared" si="16"/>
        <v>1980</v>
      </c>
      <c r="C1315" s="70">
        <f t="shared" si="1"/>
        <v>1980.0833333332341</v>
      </c>
      <c r="D1315" s="149">
        <f t="shared" si="383"/>
        <v>29311</v>
      </c>
      <c r="E1315" s="151">
        <v>79</v>
      </c>
      <c r="F1315" s="152">
        <v>440467.47379999998</v>
      </c>
      <c r="G1315" s="152">
        <v>3910.5843</v>
      </c>
      <c r="H1315" s="152">
        <v>7418.6782698099996</v>
      </c>
      <c r="I1315" s="152">
        <v>716309.77225323999</v>
      </c>
      <c r="J1315" s="152">
        <v>79</v>
      </c>
      <c r="K1315" s="152">
        <v>79</v>
      </c>
      <c r="L1315" s="152">
        <v>640</v>
      </c>
      <c r="M1315" s="153">
        <v>8.9256873599999995</v>
      </c>
      <c r="N1315" s="17">
        <f t="shared" ref="N1315:T1315" si="1419">F1315/F1314/$E1315*$E1314-1</f>
        <v>-1.2804780124110571E-2</v>
      </c>
      <c r="O1315" s="17">
        <f t="shared" si="1419"/>
        <v>-9.0779734373671706E-2</v>
      </c>
      <c r="P1315" s="17">
        <f t="shared" si="1419"/>
        <v>-2.7848101275501635E-3</v>
      </c>
      <c r="Q1315" s="17">
        <f t="shared" si="1419"/>
        <v>5.16755719393025E-5</v>
      </c>
      <c r="R1315" s="17">
        <f t="shared" si="1419"/>
        <v>0</v>
      </c>
      <c r="S1315" s="17">
        <f t="shared" si="1419"/>
        <v>0</v>
      </c>
      <c r="T1315" s="17">
        <f t="shared" si="1419"/>
        <v>-5.4043811111953222E-2</v>
      </c>
      <c r="U1315" s="241">
        <v>-1.8499999999999999E-2</v>
      </c>
      <c r="V1315" s="241">
        <v>6.1000000000000004E-3</v>
      </c>
      <c r="W1315" s="223">
        <f t="shared" ca="1" si="1404"/>
        <v>-3.0503389190081599E-2</v>
      </c>
      <c r="X1315" s="223">
        <f>MMULT(N1315:T1315,'Parameters &amp; Main Results'!$B$12:$B$18)-'Parameters &amp; Main Results'!$B$22/12+MMULT(U1315:V1315,'Parameters &amp; Main Results'!$B$20:$B$21)</f>
        <v>-3.0503389190081599E-2</v>
      </c>
      <c r="Y1315" s="223">
        <f>MMULT(N1315:T1315,'Parameters &amp; Main Results'!$C$12:$C$18)-'Parameters &amp; Main Results'!$C$22/12+MMULT(U1315:V1315,'Parameters &amp; Main Results'!$C$20:$C$21)</f>
        <v>-2.064394221573335E-2</v>
      </c>
      <c r="Z1315" s="17">
        <f t="shared" ca="1" si="1389"/>
        <v>23.305148990283286</v>
      </c>
      <c r="AA1315" s="70">
        <f ca="1">Z1315/OFFSET(Z1315,'Parameters &amp; Main Results'!$B$38,0)</f>
        <v>23.305148990283286</v>
      </c>
      <c r="AB1315" s="70">
        <f ca="1">SUMPRODUCT(Z1315:OFFSET(Z1315,'Parameters &amp; Main Results'!$B$38-1,0), 'Cash Flow Assist'!$P$11:OFFSET('Cash Flow Assist'!$P$11,'Parameters &amp; Main Results'!$B$38-1,0)  )/OFFSET(Z1315,'Parameters &amp; Main Results'!$B$38,0)</f>
        <v>3540.9895363383994</v>
      </c>
      <c r="AC1315" s="70">
        <f ca="1">SUMPRODUCT(Z1315:OFFSET(Z1315,'Parameters &amp; Main Results'!$B$38-1,0),'Parameters &amp; Main Results'!$B$42:OFFSET('Parameters &amp; Main Results'!$B$42,'Parameters &amp; Main Results'!$B$38-1,0)   )/OFFSET(Z1315,'Parameters &amp; Main Results'!$B$38,0)</f>
        <v>0</v>
      </c>
      <c r="AD1315" s="155">
        <f t="shared" si="4"/>
        <v>-0.29181162449563958</v>
      </c>
      <c r="AE1315" s="252">
        <f t="shared" ca="1" si="1399"/>
        <v>329252.21509999997</v>
      </c>
      <c r="AF1315" s="253">
        <f t="shared" ca="1" si="1401"/>
        <v>0.33778135301602108</v>
      </c>
      <c r="AG1315" s="258">
        <f t="shared" ca="1" si="1402"/>
        <v>0</v>
      </c>
      <c r="AH1315" s="227" t="str">
        <f ca="1">IF(SUM(AG1315:OFFSET(AG1315,(-HoldAggressiveTime-1),0,,))=0,"Defensive","Aggressive")</f>
        <v>Defensive</v>
      </c>
    </row>
    <row r="1316" spans="1:34" ht="15" x14ac:dyDescent="0.2">
      <c r="A1316">
        <f t="shared" si="15"/>
        <v>3</v>
      </c>
      <c r="B1316">
        <f t="shared" si="16"/>
        <v>1980</v>
      </c>
      <c r="C1316" s="70">
        <f t="shared" si="1"/>
        <v>1980.1666666665674</v>
      </c>
      <c r="D1316" s="149">
        <f t="shared" si="383"/>
        <v>29341</v>
      </c>
      <c r="E1316" s="151">
        <v>80.099999999999994</v>
      </c>
      <c r="F1316" s="152">
        <v>397502.81300000002</v>
      </c>
      <c r="G1316" s="152">
        <v>3969.9751000000001</v>
      </c>
      <c r="H1316" s="152">
        <v>7498.1817719399996</v>
      </c>
      <c r="I1316" s="152">
        <v>627685.98190828995</v>
      </c>
      <c r="J1316" s="152">
        <v>80.099999999999994</v>
      </c>
      <c r="K1316" s="152">
        <v>80.099999999999994</v>
      </c>
      <c r="L1316" s="152">
        <v>503.25</v>
      </c>
      <c r="M1316" s="153">
        <v>7.8797010099999998</v>
      </c>
      <c r="N1316" s="17">
        <f t="shared" ref="N1316:T1316" si="1420">F1316/F1315/$E1316*$E1315-1</f>
        <v>-0.10993661009933398</v>
      </c>
      <c r="O1316" s="17">
        <f t="shared" si="1420"/>
        <v>1.2457962192711225E-3</v>
      </c>
      <c r="P1316" s="17">
        <f t="shared" si="1420"/>
        <v>-3.1633374941064663E-3</v>
      </c>
      <c r="Q1316" s="17">
        <f t="shared" si="1420"/>
        <v>-0.13575648620022063</v>
      </c>
      <c r="R1316" s="17">
        <f t="shared" si="1420"/>
        <v>0</v>
      </c>
      <c r="S1316" s="17">
        <f t="shared" si="1420"/>
        <v>0</v>
      </c>
      <c r="T1316" s="17">
        <f t="shared" si="1420"/>
        <v>-0.22447038857677903</v>
      </c>
      <c r="U1316" s="241">
        <v>-6.6400000000000001E-2</v>
      </c>
      <c r="V1316" s="241">
        <v>-1.01E-2</v>
      </c>
      <c r="W1316" s="223">
        <f t="shared" ca="1" si="1404"/>
        <v>-9.3468484426151882E-2</v>
      </c>
      <c r="X1316" s="223">
        <f>MMULT(N1316:T1316,'Parameters &amp; Main Results'!$B$12:$B$18)-'Parameters &amp; Main Results'!$B$22/12+MMULT(U1316:V1316,'Parameters &amp; Main Results'!$B$20:$B$21)</f>
        <v>-9.3468484426151882E-2</v>
      </c>
      <c r="Y1316" s="223">
        <f>MMULT(N1316:T1316,'Parameters &amp; Main Results'!$C$12:$C$18)-'Parameters &amp; Main Results'!$C$22/12+MMULT(U1316:V1316,'Parameters &amp; Main Results'!$C$20:$C$21)</f>
        <v>-9.8860036134140142E-2</v>
      </c>
      <c r="Z1316" s="17">
        <f t="shared" ca="1" si="1389"/>
        <v>24.038401713250074</v>
      </c>
      <c r="AA1316" s="70">
        <f ca="1">Z1316/OFFSET(Z1316,'Parameters &amp; Main Results'!$B$38,0)</f>
        <v>24.038401713250074</v>
      </c>
      <c r="AB1316" s="70">
        <f ca="1">SUMPRODUCT(Z1316:OFFSET(Z1316,'Parameters &amp; Main Results'!$B$38-1,0), 'Cash Flow Assist'!$P$11:OFFSET('Cash Flow Assist'!$P$11,'Parameters &amp; Main Results'!$B$38-1,0)  )/OFFSET(Z1316,'Parameters &amp; Main Results'!$B$38,0)</f>
        <v>3518.6843873481157</v>
      </c>
      <c r="AC1316" s="70">
        <f ca="1">SUMPRODUCT(Z1316:OFFSET(Z1316,'Parameters &amp; Main Results'!$B$38-1,0),'Parameters &amp; Main Results'!$B$42:OFFSET('Parameters &amp; Main Results'!$B$42,'Parameters &amp; Main Results'!$B$38-1,0)   )/OFFSET(Z1316,'Parameters &amp; Main Results'!$B$38,0)</f>
        <v>0</v>
      </c>
      <c r="AD1316" s="155">
        <f t="shared" si="4"/>
        <v>-0.36966745381034316</v>
      </c>
      <c r="AE1316" s="252">
        <f t="shared" ca="1" si="1399"/>
        <v>310383.87329999998</v>
      </c>
      <c r="AF1316" s="253">
        <f t="shared" ca="1" si="1401"/>
        <v>0.28068126985384861</v>
      </c>
      <c r="AG1316" s="258">
        <f t="shared" ca="1" si="1402"/>
        <v>0</v>
      </c>
      <c r="AH1316" s="227" t="str">
        <f ca="1">IF(SUM(AG1316:OFFSET(AG1316,(-HoldAggressiveTime-1),0,,))=0,"Defensive","Aggressive")</f>
        <v>Defensive</v>
      </c>
    </row>
    <row r="1317" spans="1:34" ht="15" x14ac:dyDescent="0.2">
      <c r="A1317">
        <f t="shared" si="15"/>
        <v>4</v>
      </c>
      <c r="B1317">
        <f t="shared" si="16"/>
        <v>1980</v>
      </c>
      <c r="C1317" s="70">
        <f t="shared" si="1"/>
        <v>1980.2499999999006</v>
      </c>
      <c r="D1317" s="149">
        <f t="shared" si="383"/>
        <v>29372</v>
      </c>
      <c r="E1317" s="151">
        <v>80.900000000000006</v>
      </c>
      <c r="F1317" s="152">
        <v>415784.02639999997</v>
      </c>
      <c r="G1317" s="152">
        <v>4473.6351000000004</v>
      </c>
      <c r="H1317" s="152">
        <v>7593.1587410499997</v>
      </c>
      <c r="I1317" s="152">
        <v>684189.86020112003</v>
      </c>
      <c r="J1317" s="152">
        <v>80.900000000000006</v>
      </c>
      <c r="K1317" s="152">
        <v>80.900000000000006</v>
      </c>
      <c r="L1317" s="152">
        <v>519.25</v>
      </c>
      <c r="M1317" s="153">
        <v>8.0945763599999996</v>
      </c>
      <c r="N1317" s="17">
        <f t="shared" ref="N1317:T1317" si="1421">F1317/F1316/$E1317*$E1316-1</f>
        <v>3.5646611805239425E-2</v>
      </c>
      <c r="O1317" s="17">
        <f t="shared" si="1421"/>
        <v>0.11572398375813076</v>
      </c>
      <c r="P1317" s="17">
        <f t="shared" si="1421"/>
        <v>2.6526576018139902E-3</v>
      </c>
      <c r="Q1317" s="17">
        <f t="shared" si="1421"/>
        <v>7.9240410315359888E-2</v>
      </c>
      <c r="R1317" s="17">
        <f t="shared" si="1421"/>
        <v>0</v>
      </c>
      <c r="S1317" s="17">
        <f t="shared" si="1421"/>
        <v>0</v>
      </c>
      <c r="T1317" s="17">
        <f t="shared" si="1421"/>
        <v>2.1590195251262267E-2</v>
      </c>
      <c r="U1317" s="241">
        <v>1.0500000000000001E-2</v>
      </c>
      <c r="V1317" s="241">
        <v>1.0800000000000001E-2</v>
      </c>
      <c r="W1317" s="223">
        <f t="shared" ca="1" si="1404"/>
        <v>5.0917598701452169E-2</v>
      </c>
      <c r="X1317" s="223">
        <f>MMULT(N1317:T1317,'Parameters &amp; Main Results'!$B$12:$B$18)-'Parameters &amp; Main Results'!$B$22/12+MMULT(U1317:V1317,'Parameters &amp; Main Results'!$B$20:$B$21)</f>
        <v>5.0917598701452169E-2</v>
      </c>
      <c r="Y1317" s="223">
        <f>MMULT(N1317:T1317,'Parameters &amp; Main Results'!$C$12:$C$18)-'Parameters &amp; Main Results'!$C$22/12+MMULT(U1317:V1317,'Parameters &amp; Main Results'!$C$20:$C$21)</f>
        <v>4.3612682333861889E-2</v>
      </c>
      <c r="Z1317" s="17">
        <f t="shared" ca="1" si="1389"/>
        <v>26.516895772821979</v>
      </c>
      <c r="AA1317" s="70">
        <f ca="1">Z1317/OFFSET(Z1317,'Parameters &amp; Main Results'!$B$38,0)</f>
        <v>26.516895772821979</v>
      </c>
      <c r="AB1317" s="70">
        <f ca="1">SUMPRODUCT(Z1317:OFFSET(Z1317,'Parameters &amp; Main Results'!$B$38-1,0), 'Cash Flow Assist'!$P$11:OFFSET('Cash Flow Assist'!$P$11,'Parameters &amp; Main Results'!$B$38-1,0)  )/OFFSET(Z1317,'Parameters &amp; Main Results'!$B$38,0)</f>
        <v>3495.6459856348652</v>
      </c>
      <c r="AC1317" s="70">
        <f ca="1">SUMPRODUCT(Z1317:OFFSET(Z1317,'Parameters &amp; Main Results'!$B$38-1,0),'Parameters &amp; Main Results'!$B$42:OFFSET('Parameters &amp; Main Results'!$B$42,'Parameters &amp; Main Results'!$B$38-1,0)   )/OFFSET(Z1317,'Parameters &amp; Main Results'!$B$38,0)</f>
        <v>0</v>
      </c>
      <c r="AD1317" s="155">
        <f t="shared" si="4"/>
        <v>-0.34719823422811236</v>
      </c>
      <c r="AE1317" s="252">
        <f t="shared" ca="1" si="1399"/>
        <v>304088.06650000002</v>
      </c>
      <c r="AF1317" s="253">
        <f t="shared" ca="1" si="1401"/>
        <v>0.36731451248844044</v>
      </c>
      <c r="AG1317" s="258">
        <f t="shared" ca="1" si="1402"/>
        <v>0</v>
      </c>
      <c r="AH1317" s="227" t="str">
        <f ca="1">IF(SUM(AG1317:OFFSET(AG1317,(-HoldAggressiveTime-1),0,,))=0,"Defensive","Aggressive")</f>
        <v>Defensive</v>
      </c>
    </row>
    <row r="1318" spans="1:34" ht="15" x14ac:dyDescent="0.2">
      <c r="A1318">
        <f t="shared" si="15"/>
        <v>5</v>
      </c>
      <c r="B1318">
        <f t="shared" si="16"/>
        <v>1980</v>
      </c>
      <c r="C1318" s="70">
        <f t="shared" si="1"/>
        <v>1980.3333333332339</v>
      </c>
      <c r="D1318" s="149">
        <f t="shared" si="383"/>
        <v>29402</v>
      </c>
      <c r="E1318" s="151">
        <v>81.7</v>
      </c>
      <c r="F1318" s="152">
        <v>437083.78629999998</v>
      </c>
      <c r="G1318" s="152">
        <v>4653.0870000000004</v>
      </c>
      <c r="H1318" s="152">
        <v>7676.6834871999999</v>
      </c>
      <c r="I1318" s="152">
        <v>720342.21387534996</v>
      </c>
      <c r="J1318" s="152">
        <v>81.7</v>
      </c>
      <c r="K1318" s="152">
        <v>81.7</v>
      </c>
      <c r="L1318" s="152">
        <v>531.4</v>
      </c>
      <c r="M1318" s="153">
        <v>8.3344851500000008</v>
      </c>
      <c r="N1318" s="17">
        <f t="shared" ref="N1318:T1318" si="1422">F1318/F1317/$E1318*$E1317-1</f>
        <v>4.0934400128441295E-2</v>
      </c>
      <c r="O1318" s="17">
        <f t="shared" si="1422"/>
        <v>2.9928510842850642E-2</v>
      </c>
      <c r="P1318" s="17">
        <f t="shared" si="1422"/>
        <v>1.1003671968603523E-3</v>
      </c>
      <c r="Q1318" s="17">
        <f t="shared" si="1422"/>
        <v>4.2530327964353409E-2</v>
      </c>
      <c r="R1318" s="17">
        <f t="shared" si="1422"/>
        <v>0</v>
      </c>
      <c r="S1318" s="17">
        <f t="shared" si="1422"/>
        <v>0</v>
      </c>
      <c r="T1318" s="17">
        <f t="shared" si="1422"/>
        <v>1.3378089219869826E-2</v>
      </c>
      <c r="U1318" s="241">
        <v>2.1299999999999999E-2</v>
      </c>
      <c r="V1318" s="241">
        <v>3.8E-3</v>
      </c>
      <c r="W1318" s="223">
        <f t="shared" ca="1" si="1404"/>
        <v>3.7313740059227919E-2</v>
      </c>
      <c r="X1318" s="223">
        <f>MMULT(N1318:T1318,'Parameters &amp; Main Results'!$B$12:$B$18)-'Parameters &amp; Main Results'!$B$22/12+MMULT(U1318:V1318,'Parameters &amp; Main Results'!$B$20:$B$21)</f>
        <v>3.7313740059227919E-2</v>
      </c>
      <c r="Y1318" s="223">
        <f>MMULT(N1318:T1318,'Parameters &amp; Main Results'!$C$12:$C$18)-'Parameters &amp; Main Results'!$C$22/12+MMULT(U1318:V1318,'Parameters &amp; Main Results'!$C$20:$C$21)</f>
        <v>3.9792144533215563E-2</v>
      </c>
      <c r="Z1318" s="17">
        <f t="shared" ca="1" si="1389"/>
        <v>25.232135997710113</v>
      </c>
      <c r="AA1318" s="70">
        <f ca="1">Z1318/OFFSET(Z1318,'Parameters &amp; Main Results'!$B$38,0)</f>
        <v>25.232135997710113</v>
      </c>
      <c r="AB1318" s="70">
        <f ca="1">SUMPRODUCT(Z1318:OFFSET(Z1318,'Parameters &amp; Main Results'!$B$38-1,0), 'Cash Flow Assist'!$P$11:OFFSET('Cash Flow Assist'!$P$11,'Parameters &amp; Main Results'!$B$38-1,0)  )/OFFSET(Z1318,'Parameters &amp; Main Results'!$B$38,0)</f>
        <v>3470.1290898620432</v>
      </c>
      <c r="AC1318" s="70">
        <f ca="1">SUMPRODUCT(Z1318:OFFSET(Z1318,'Parameters &amp; Main Results'!$B$38-1,0),'Parameters &amp; Main Results'!$B$42:OFFSET('Parameters &amp; Main Results'!$B$42,'Parameters &amp; Main Results'!$B$38-1,0)   )/OFFSET(Z1318,'Parameters &amp; Main Results'!$B$38,0)</f>
        <v>0</v>
      </c>
      <c r="AD1318" s="155">
        <f t="shared" si="4"/>
        <v>-0.32047618554345292</v>
      </c>
      <c r="AE1318" s="252">
        <f t="shared" ca="1" si="1399"/>
        <v>313066.62329999998</v>
      </c>
      <c r="AF1318" s="253">
        <f t="shared" ca="1" si="1401"/>
        <v>0.39613664878340932</v>
      </c>
      <c r="AG1318" s="258">
        <f t="shared" ca="1" si="1402"/>
        <v>0</v>
      </c>
      <c r="AH1318" s="227" t="str">
        <f ca="1">IF(SUM(AG1318:OFFSET(AG1318,(-HoldAggressiveTime-1),0,,))=0,"Defensive","Aggressive")</f>
        <v>Defensive</v>
      </c>
    </row>
    <row r="1319" spans="1:34" ht="15" x14ac:dyDescent="0.2">
      <c r="A1319">
        <f t="shared" si="15"/>
        <v>6</v>
      </c>
      <c r="B1319">
        <f t="shared" si="16"/>
        <v>1980</v>
      </c>
      <c r="C1319" s="70">
        <f t="shared" si="1"/>
        <v>1980.4166666665672</v>
      </c>
      <c r="D1319" s="149">
        <f t="shared" si="383"/>
        <v>29433</v>
      </c>
      <c r="E1319" s="151">
        <v>82.5</v>
      </c>
      <c r="F1319" s="152">
        <v>450816.48450000002</v>
      </c>
      <c r="G1319" s="152">
        <v>4738.1606000000002</v>
      </c>
      <c r="H1319" s="152">
        <v>7731.5717741300004</v>
      </c>
      <c r="I1319" s="152">
        <v>767131.78884732001</v>
      </c>
      <c r="J1319" s="152">
        <v>82.5</v>
      </c>
      <c r="K1319" s="152">
        <v>82.5</v>
      </c>
      <c r="L1319" s="152">
        <v>662.5</v>
      </c>
      <c r="M1319" s="153">
        <v>8.4853384500000004</v>
      </c>
      <c r="N1319" s="17">
        <f t="shared" ref="N1319:T1319" si="1423">F1319/F1318/$E1319*$E1318-1</f>
        <v>2.1417276742642599E-2</v>
      </c>
      <c r="O1319" s="17">
        <f t="shared" si="1423"/>
        <v>8.4089982075177261E-3</v>
      </c>
      <c r="P1319" s="17">
        <f t="shared" si="1423"/>
        <v>-2.6163030307517765E-3</v>
      </c>
      <c r="Q1319" s="17">
        <f t="shared" si="1423"/>
        <v>5.4627815091154552E-2</v>
      </c>
      <c r="R1319" s="17">
        <f t="shared" si="1423"/>
        <v>0</v>
      </c>
      <c r="S1319" s="17">
        <f t="shared" si="1423"/>
        <v>0</v>
      </c>
      <c r="T1319" s="17">
        <f t="shared" si="1423"/>
        <v>0.23461753401535113</v>
      </c>
      <c r="U1319" s="241">
        <v>1.66E-2</v>
      </c>
      <c r="V1319" s="241">
        <v>-7.6E-3</v>
      </c>
      <c r="W1319" s="223">
        <f t="shared" ca="1" si="1404"/>
        <v>2.9433967232586396E-2</v>
      </c>
      <c r="X1319" s="223">
        <f>MMULT(N1319:T1319,'Parameters &amp; Main Results'!$B$12:$B$18)-'Parameters &amp; Main Results'!$B$22/12+MMULT(U1319:V1319,'Parameters &amp; Main Results'!$B$20:$B$21)</f>
        <v>2.9433967232586396E-2</v>
      </c>
      <c r="Y1319" s="223">
        <f>MMULT(N1319:T1319,'Parameters &amp; Main Results'!$C$12:$C$18)-'Parameters &amp; Main Results'!$C$22/12+MMULT(U1319:V1319,'Parameters &amp; Main Results'!$C$20:$C$21)</f>
        <v>2.0074782222463446E-2</v>
      </c>
      <c r="Z1319" s="17">
        <f t="shared" ca="1" si="1389"/>
        <v>24.324498002185361</v>
      </c>
      <c r="AA1319" s="70">
        <f ca="1">Z1319/OFFSET(Z1319,'Parameters &amp; Main Results'!$B$38,0)</f>
        <v>24.324498002185361</v>
      </c>
      <c r="AB1319" s="70">
        <f ca="1">SUMPRODUCT(Z1319:OFFSET(Z1319,'Parameters &amp; Main Results'!$B$38-1,0), 'Cash Flow Assist'!$P$11:OFFSET('Cash Flow Assist'!$P$11,'Parameters &amp; Main Results'!$B$38-1,0)  )/OFFSET(Z1319,'Parameters &amp; Main Results'!$B$38,0)</f>
        <v>3445.8969538643328</v>
      </c>
      <c r="AC1319" s="70">
        <f ca="1">SUMPRODUCT(Z1319:OFFSET(Z1319,'Parameters &amp; Main Results'!$B$38-1,0),'Parameters &amp; Main Results'!$B$42:OFFSET('Parameters &amp; Main Results'!$B$42,'Parameters &amp; Main Results'!$B$38-1,0)   )/OFFSET(Z1319,'Parameters &amp; Main Results'!$B$38,0)</f>
        <v>0</v>
      </c>
      <c r="AD1319" s="155">
        <f t="shared" si="4"/>
        <v>-0.30592263595602098</v>
      </c>
      <c r="AE1319" s="252">
        <f t="shared" ca="1" si="1399"/>
        <v>341243.34539999999</v>
      </c>
      <c r="AF1319" s="253">
        <f t="shared" ca="1" si="1401"/>
        <v>0.32109970956813866</v>
      </c>
      <c r="AG1319" s="258">
        <f t="shared" ca="1" si="1402"/>
        <v>0</v>
      </c>
      <c r="AH1319" s="227" t="str">
        <f ca="1">IF(SUM(AG1319:OFFSET(AG1319,(-HoldAggressiveTime-1),0,,))=0,"Defensive","Aggressive")</f>
        <v>Defensive</v>
      </c>
    </row>
    <row r="1320" spans="1:34" ht="15" x14ac:dyDescent="0.2">
      <c r="A1320">
        <f t="shared" si="15"/>
        <v>7</v>
      </c>
      <c r="B1320">
        <f t="shared" si="16"/>
        <v>1980</v>
      </c>
      <c r="C1320" s="70">
        <f t="shared" si="1"/>
        <v>1980.4999999999004</v>
      </c>
      <c r="D1320" s="149">
        <f t="shared" si="383"/>
        <v>29464</v>
      </c>
      <c r="E1320" s="151">
        <v>82.6</v>
      </c>
      <c r="F1320" s="152">
        <v>482133.48869999999</v>
      </c>
      <c r="G1320" s="152">
        <v>4590.5808999999999</v>
      </c>
      <c r="H1320" s="152">
        <v>7777.1236178400004</v>
      </c>
      <c r="I1320" s="152">
        <v>767614.54594292003</v>
      </c>
      <c r="J1320" s="152">
        <v>82.6</v>
      </c>
      <c r="K1320" s="152">
        <v>82.6</v>
      </c>
      <c r="L1320" s="152">
        <v>618</v>
      </c>
      <c r="M1320" s="153">
        <v>9.0194900600000008</v>
      </c>
      <c r="N1320" s="17">
        <f t="shared" ref="N1320:T1320" si="1424">F1320/F1319/$E1320*$E1319-1</f>
        <v>6.8172545900870851E-2</v>
      </c>
      <c r="O1320" s="17">
        <f t="shared" si="1424"/>
        <v>-3.2319990165626256E-2</v>
      </c>
      <c r="P1320" s="17">
        <f t="shared" si="1424"/>
        <v>4.6738801462367086E-3</v>
      </c>
      <c r="Q1320" s="17">
        <f t="shared" si="1424"/>
        <v>-5.8211423619214386E-4</v>
      </c>
      <c r="R1320" s="17">
        <f t="shared" si="1424"/>
        <v>0</v>
      </c>
      <c r="S1320" s="17">
        <f t="shared" si="1424"/>
        <v>0</v>
      </c>
      <c r="T1320" s="17">
        <f t="shared" si="1424"/>
        <v>-6.8299145689615814E-2</v>
      </c>
      <c r="U1320" s="241">
        <v>4.1399999999999999E-2</v>
      </c>
      <c r="V1320" s="241">
        <v>-6.4100000000000004E-2</v>
      </c>
      <c r="W1320" s="223">
        <f t="shared" ca="1" si="1404"/>
        <v>4.1208787441380422E-2</v>
      </c>
      <c r="X1320" s="223">
        <f>MMULT(N1320:T1320,'Parameters &amp; Main Results'!$B$12:$B$18)-'Parameters &amp; Main Results'!$B$22/12+MMULT(U1320:V1320,'Parameters &amp; Main Results'!$B$20:$B$21)</f>
        <v>4.1208787441380422E-2</v>
      </c>
      <c r="Y1320" s="223">
        <f>MMULT(N1320:T1320,'Parameters &amp; Main Results'!$C$12:$C$18)-'Parameters &amp; Main Results'!$C$22/12+MMULT(U1320:V1320,'Parameters &amp; Main Results'!$C$20:$C$21)</f>
        <v>5.8081625627554472E-2</v>
      </c>
      <c r="Z1320" s="17">
        <f t="shared" ca="1" si="1389"/>
        <v>23.629002710661069</v>
      </c>
      <c r="AA1320" s="70">
        <f ca="1">Z1320/OFFSET(Z1320,'Parameters &amp; Main Results'!$B$38,0)</f>
        <v>23.629002710661069</v>
      </c>
      <c r="AB1320" s="70">
        <f ca="1">SUMPRODUCT(Z1320:OFFSET(Z1320,'Parameters &amp; Main Results'!$B$38-1,0), 'Cash Flow Assist'!$P$11:OFFSET('Cash Flow Assist'!$P$11,'Parameters &amp; Main Results'!$B$38-1,0)  )/OFFSET(Z1320,'Parameters &amp; Main Results'!$B$38,0)</f>
        <v>3422.5724558621478</v>
      </c>
      <c r="AC1320" s="70">
        <f ca="1">SUMPRODUCT(Z1320:OFFSET(Z1320,'Parameters &amp; Main Results'!$B$38-1,0),'Parameters &amp; Main Results'!$B$42:OFFSET('Parameters &amp; Main Results'!$B$42,'Parameters &amp; Main Results'!$B$38-1,0)   )/OFFSET(Z1320,'Parameters &amp; Main Results'!$B$38,0)</f>
        <v>0</v>
      </c>
      <c r="AD1320" s="155">
        <f t="shared" si="4"/>
        <v>-0.25860561499697743</v>
      </c>
      <c r="AE1320" s="252">
        <f t="shared" ca="1" si="1399"/>
        <v>344130.39289999998</v>
      </c>
      <c r="AF1320" s="253">
        <f t="shared" ca="1" si="1401"/>
        <v>0.40101978391691195</v>
      </c>
      <c r="AG1320" s="258">
        <f t="shared" ca="1" si="1402"/>
        <v>0</v>
      </c>
      <c r="AH1320" s="227" t="str">
        <f ca="1">IF(SUM(AG1320:OFFSET(AG1320,(-HoldAggressiveTime-1),0,,))=0,"Defensive","Aggressive")</f>
        <v>Defensive</v>
      </c>
    </row>
    <row r="1321" spans="1:34" ht="15" x14ac:dyDescent="0.2">
      <c r="A1321">
        <f t="shared" si="15"/>
        <v>8</v>
      </c>
      <c r="B1321">
        <f t="shared" si="16"/>
        <v>1980</v>
      </c>
      <c r="C1321" s="70">
        <f t="shared" si="1"/>
        <v>1980.5833333332337</v>
      </c>
      <c r="D1321" s="149">
        <f t="shared" si="383"/>
        <v>29494</v>
      </c>
      <c r="E1321" s="151">
        <v>83.2</v>
      </c>
      <c r="F1321" s="152">
        <v>486951.40519999998</v>
      </c>
      <c r="G1321" s="152">
        <v>4421.8189000000002</v>
      </c>
      <c r="H1321" s="152">
        <v>7829.3599647999999</v>
      </c>
      <c r="I1321" s="152">
        <v>793955.57158590003</v>
      </c>
      <c r="J1321" s="152">
        <v>83.2</v>
      </c>
      <c r="K1321" s="152">
        <v>83.2</v>
      </c>
      <c r="L1321" s="152">
        <v>633.75</v>
      </c>
      <c r="M1321" s="153">
        <v>9.0886338500000008</v>
      </c>
      <c r="N1321" s="17">
        <f t="shared" ref="N1321:T1321" si="1425">F1321/F1320/$E1321*$E1320-1</f>
        <v>2.7093071589405771E-3</v>
      </c>
      <c r="O1321" s="17">
        <f t="shared" si="1425"/>
        <v>-4.3709090731264055E-2</v>
      </c>
      <c r="P1321" s="17">
        <f t="shared" si="1425"/>
        <v>-5.4330929570078901E-4</v>
      </c>
      <c r="Q1321" s="17">
        <f t="shared" si="1425"/>
        <v>2.6856427631151814E-2</v>
      </c>
      <c r="R1321" s="17">
        <f t="shared" si="1425"/>
        <v>0</v>
      </c>
      <c r="S1321" s="17">
        <f t="shared" si="1425"/>
        <v>0</v>
      </c>
      <c r="T1321" s="17">
        <f t="shared" si="1425"/>
        <v>1.8090109223300788E-2</v>
      </c>
      <c r="U1321" s="241">
        <v>3.9300000000000002E-2</v>
      </c>
      <c r="V1321" s="241">
        <v>-2.6100000000000002E-2</v>
      </c>
      <c r="W1321" s="223">
        <f t="shared" ca="1" si="1404"/>
        <v>-5.8469989825490057E-3</v>
      </c>
      <c r="X1321" s="223">
        <f>MMULT(N1321:T1321,'Parameters &amp; Main Results'!$B$12:$B$18)-'Parameters &amp; Main Results'!$B$22/12+MMULT(U1321:V1321,'Parameters &amp; Main Results'!$B$20:$B$21)</f>
        <v>-5.8469989825490057E-3</v>
      </c>
      <c r="Y1321" s="223">
        <f>MMULT(N1321:T1321,'Parameters &amp; Main Results'!$C$12:$C$18)-'Parameters &amp; Main Results'!$C$22/12+MMULT(U1321:V1321,'Parameters &amp; Main Results'!$C$20:$C$21)</f>
        <v>-1.9741992967465534E-3</v>
      </c>
      <c r="Z1321" s="17">
        <f t="shared" ca="1" si="1389"/>
        <v>22.693817988922198</v>
      </c>
      <c r="AA1321" s="70">
        <f ca="1">Z1321/OFFSET(Z1321,'Parameters &amp; Main Results'!$B$38,0)</f>
        <v>22.693817988922198</v>
      </c>
      <c r="AB1321" s="70">
        <f ca="1">SUMPRODUCT(Z1321:OFFSET(Z1321,'Parameters &amp; Main Results'!$B$38-1,0), 'Cash Flow Assist'!$P$11:OFFSET('Cash Flow Assist'!$P$11,'Parameters &amp; Main Results'!$B$38-1,0)  )/OFFSET(Z1321,'Parameters &amp; Main Results'!$B$38,0)</f>
        <v>3399.9434531514867</v>
      </c>
      <c r="AC1321" s="70">
        <f ca="1">SUMPRODUCT(Z1321:OFFSET(Z1321,'Parameters &amp; Main Results'!$B$38-1,0),'Parameters &amp; Main Results'!$B$42:OFFSET('Parameters &amp; Main Results'!$B$42,'Parameters &amp; Main Results'!$B$38-1,0)   )/OFFSET(Z1321,'Parameters &amp; Main Results'!$B$38,0)</f>
        <v>0</v>
      </c>
      <c r="AD1321" s="155">
        <f t="shared" si="4"/>
        <v>-0.25659694988209036</v>
      </c>
      <c r="AE1321" s="252">
        <f t="shared" ca="1" si="1399"/>
        <v>339526.84139999998</v>
      </c>
      <c r="AF1321" s="253">
        <f t="shared" ca="1" si="1401"/>
        <v>0.43420591783586748</v>
      </c>
      <c r="AG1321" s="258">
        <f t="shared" ca="1" si="1402"/>
        <v>0</v>
      </c>
      <c r="AH1321" s="227" t="str">
        <f ca="1">IF(SUM(AG1321:OFFSET(AG1321,(-HoldAggressiveTime-1),0,,))=0,"Defensive","Aggressive")</f>
        <v>Defensive</v>
      </c>
    </row>
    <row r="1322" spans="1:34" ht="15" x14ac:dyDescent="0.2">
      <c r="A1322">
        <f t="shared" si="15"/>
        <v>9</v>
      </c>
      <c r="B1322">
        <f t="shared" si="16"/>
        <v>1980</v>
      </c>
      <c r="C1322" s="70">
        <f t="shared" si="1"/>
        <v>1980.6666666665669</v>
      </c>
      <c r="D1322" s="149">
        <f t="shared" si="383"/>
        <v>29525</v>
      </c>
      <c r="E1322" s="151">
        <v>83.9</v>
      </c>
      <c r="F1322" s="152">
        <v>501220.22710000002</v>
      </c>
      <c r="G1322" s="152">
        <v>4384.8933999999999</v>
      </c>
      <c r="H1322" s="152">
        <v>7888.9283452</v>
      </c>
      <c r="I1322" s="152">
        <v>823297.26388195006</v>
      </c>
      <c r="J1322" s="152">
        <v>83.9</v>
      </c>
      <c r="K1322" s="152">
        <v>83.9</v>
      </c>
      <c r="L1322" s="152">
        <v>670</v>
      </c>
      <c r="M1322" s="153">
        <v>9.1204363199999996</v>
      </c>
      <c r="N1322" s="17">
        <f t="shared" ref="N1322:T1322" si="1426">F1322/F1321/$E1322*$E1321-1</f>
        <v>2.0714609747412682E-2</v>
      </c>
      <c r="O1322" s="17">
        <f t="shared" si="1426"/>
        <v>-1.6624342328552366E-2</v>
      </c>
      <c r="P1322" s="17">
        <f t="shared" si="1426"/>
        <v>-7.9841080637055306E-4</v>
      </c>
      <c r="Q1322" s="17">
        <f t="shared" si="1426"/>
        <v>2.8304737949335745E-2</v>
      </c>
      <c r="R1322" s="17">
        <f t="shared" si="1426"/>
        <v>0</v>
      </c>
      <c r="S1322" s="17">
        <f t="shared" si="1426"/>
        <v>0</v>
      </c>
      <c r="T1322" s="17">
        <f t="shared" si="1426"/>
        <v>4.8378717031875684E-2</v>
      </c>
      <c r="U1322" s="241">
        <v>9.7000000000000003E-3</v>
      </c>
      <c r="V1322" s="241">
        <v>-4.58E-2</v>
      </c>
      <c r="W1322" s="223">
        <f t="shared" ca="1" si="1404"/>
        <v>1.4588358029776158E-2</v>
      </c>
      <c r="X1322" s="223">
        <f>MMULT(N1322:T1322,'Parameters &amp; Main Results'!$B$12:$B$18)-'Parameters &amp; Main Results'!$B$22/12+MMULT(U1322:V1322,'Parameters &amp; Main Results'!$B$20:$B$21)</f>
        <v>1.4588358029776158E-2</v>
      </c>
      <c r="Y1322" s="223">
        <f>MMULT(N1322:T1322,'Parameters &amp; Main Results'!$C$12:$C$18)-'Parameters &amp; Main Results'!$C$22/12+MMULT(U1322:V1322,'Parameters &amp; Main Results'!$C$20:$C$21)</f>
        <v>1.6939047873149513E-2</v>
      </c>
      <c r="Z1322" s="17">
        <f t="shared" ca="1" si="1389"/>
        <v>22.827289125211664</v>
      </c>
      <c r="AA1322" s="70">
        <f ca="1">Z1322/OFFSET(Z1322,'Parameters &amp; Main Results'!$B$38,0)</f>
        <v>22.827289125211664</v>
      </c>
      <c r="AB1322" s="70">
        <f ca="1">SUMPRODUCT(Z1322:OFFSET(Z1322,'Parameters &amp; Main Results'!$B$38-1,0), 'Cash Flow Assist'!$P$11:OFFSET('Cash Flow Assist'!$P$11,'Parameters &amp; Main Results'!$B$38-1,0)  )/OFFSET(Z1322,'Parameters &amp; Main Results'!$B$38,0)</f>
        <v>3378.2496351625641</v>
      </c>
      <c r="AC1322" s="70">
        <f ca="1">SUMPRODUCT(Z1322:OFFSET(Z1322,'Parameters &amp; Main Results'!$B$38-1,0),'Parameters &amp; Main Results'!$B$42:OFFSET('Parameters &amp; Main Results'!$B$42,'Parameters &amp; Main Results'!$B$38-1,0)   )/OFFSET(Z1322,'Parameters &amp; Main Results'!$B$38,0)</f>
        <v>0</v>
      </c>
      <c r="AD1322" s="155">
        <f t="shared" si="4"/>
        <v>-0.24119764581386161</v>
      </c>
      <c r="AE1322" s="252">
        <f t="shared" ca="1" si="1399"/>
        <v>359318.63319999998</v>
      </c>
      <c r="AF1322" s="253">
        <f t="shared" ca="1" si="1401"/>
        <v>0.39491855080339328</v>
      </c>
      <c r="AG1322" s="258">
        <f t="shared" ca="1" si="1402"/>
        <v>0</v>
      </c>
      <c r="AH1322" s="227" t="str">
        <f ca="1">IF(SUM(AG1322:OFFSET(AG1322,(-HoldAggressiveTime-1),0,,))=0,"Defensive","Aggressive")</f>
        <v>Defensive</v>
      </c>
    </row>
    <row r="1323" spans="1:34" ht="15" x14ac:dyDescent="0.2">
      <c r="A1323">
        <f t="shared" si="15"/>
        <v>10</v>
      </c>
      <c r="B1323">
        <f t="shared" si="16"/>
        <v>1980</v>
      </c>
      <c r="C1323" s="70">
        <f t="shared" si="1"/>
        <v>1980.7499999999002</v>
      </c>
      <c r="D1323" s="149">
        <f t="shared" si="383"/>
        <v>29555</v>
      </c>
      <c r="E1323" s="151">
        <v>84.7</v>
      </c>
      <c r="F1323" s="152">
        <v>511300.03</v>
      </c>
      <c r="G1323" s="152">
        <v>4278.5137999999997</v>
      </c>
      <c r="H1323" s="152">
        <v>7956.4444236199997</v>
      </c>
      <c r="I1323" s="152">
        <v>852179.86364591005</v>
      </c>
      <c r="J1323" s="152">
        <v>84.7</v>
      </c>
      <c r="K1323" s="152">
        <v>84.7</v>
      </c>
      <c r="L1323" s="152">
        <v>636</v>
      </c>
      <c r="M1323" s="153">
        <v>9.1616282499999997</v>
      </c>
      <c r="N1323" s="17">
        <f t="shared" ref="N1323:T1323" si="1427">F1323/F1322/$E1323*$E1322-1</f>
        <v>1.0475480680274929E-2</v>
      </c>
      <c r="O1323" s="17">
        <f t="shared" si="1427"/>
        <v>-3.347643347676188E-2</v>
      </c>
      <c r="P1323" s="17">
        <f t="shared" si="1427"/>
        <v>-9.6760133818174499E-4</v>
      </c>
      <c r="Q1323" s="17">
        <f t="shared" si="1427"/>
        <v>2.5305167824523078E-2</v>
      </c>
      <c r="R1323" s="17">
        <f t="shared" si="1427"/>
        <v>0</v>
      </c>
      <c r="S1323" s="17">
        <f t="shared" si="1427"/>
        <v>0</v>
      </c>
      <c r="T1323" s="17">
        <f t="shared" si="1427"/>
        <v>-5.9712065410844173E-2</v>
      </c>
      <c r="U1323" s="241">
        <v>2.5000000000000001E-2</v>
      </c>
      <c r="V1323" s="241">
        <v>-2.7900000000000001E-2</v>
      </c>
      <c r="W1323" s="223">
        <f t="shared" ca="1" si="1404"/>
        <v>-1.8659461223550576E-3</v>
      </c>
      <c r="X1323" s="223">
        <f>MMULT(N1323:T1323,'Parameters &amp; Main Results'!$B$12:$B$18)-'Parameters &amp; Main Results'!$B$22/12+MMULT(U1323:V1323,'Parameters &amp; Main Results'!$B$20:$B$21)</f>
        <v>-1.8659461223550576E-3</v>
      </c>
      <c r="Y1323" s="223">
        <f>MMULT(N1323:T1323,'Parameters &amp; Main Results'!$C$12:$C$18)-'Parameters &amp; Main Results'!$C$22/12+MMULT(U1323:V1323,'Parameters &amp; Main Results'!$C$20:$C$21)</f>
        <v>6.0386225979045822E-3</v>
      </c>
      <c r="Z1323" s="17">
        <f t="shared" ca="1" si="1389"/>
        <v>22.499064713831192</v>
      </c>
      <c r="AA1323" s="70">
        <f ca="1">Z1323/OFFSET(Z1323,'Parameters &amp; Main Results'!$B$38,0)</f>
        <v>22.499064713831192</v>
      </c>
      <c r="AB1323" s="70">
        <f ca="1">SUMPRODUCT(Z1323:OFFSET(Z1323,'Parameters &amp; Main Results'!$B$38-1,0), 'Cash Flow Assist'!$P$11:OFFSET('Cash Flow Assist'!$P$11,'Parameters &amp; Main Results'!$B$38-1,0)  )/OFFSET(Z1323,'Parameters &amp; Main Results'!$B$38,0)</f>
        <v>3356.4223460373528</v>
      </c>
      <c r="AC1323" s="70">
        <f ca="1">SUMPRODUCT(Z1323:OFFSET(Z1323,'Parameters &amp; Main Results'!$B$38-1,0),'Parameters &amp; Main Results'!$B$42:OFFSET('Parameters &amp; Main Results'!$B$42,'Parameters &amp; Main Results'!$B$38-1,0)   )/OFFSET(Z1323,'Parameters &amp; Main Results'!$B$38,0)</f>
        <v>0</v>
      </c>
      <c r="AD1323" s="155">
        <f t="shared" si="4"/>
        <v>-0.2332488264124376</v>
      </c>
      <c r="AE1323" s="252">
        <f t="shared" ca="1" si="1399"/>
        <v>370126.47369999997</v>
      </c>
      <c r="AF1323" s="253">
        <f t="shared" ca="1" si="1401"/>
        <v>0.38141977494543122</v>
      </c>
      <c r="AG1323" s="258">
        <f t="shared" ca="1" si="1402"/>
        <v>0</v>
      </c>
      <c r="AH1323" s="227" t="str">
        <f ca="1">IF(SUM(AG1323:OFFSET(AG1323,(-HoldAggressiveTime-1),0,,))=0,"Defensive","Aggressive")</f>
        <v>Defensive</v>
      </c>
    </row>
    <row r="1324" spans="1:34" ht="15" x14ac:dyDescent="0.2">
      <c r="A1324">
        <f t="shared" si="15"/>
        <v>11</v>
      </c>
      <c r="B1324">
        <f t="shared" si="16"/>
        <v>1980</v>
      </c>
      <c r="C1324" s="70">
        <f t="shared" si="1"/>
        <v>1980.8333333332334</v>
      </c>
      <c r="D1324" s="149">
        <f t="shared" si="383"/>
        <v>29586</v>
      </c>
      <c r="E1324" s="151">
        <v>85.6</v>
      </c>
      <c r="F1324" s="152">
        <v>565702.71459999995</v>
      </c>
      <c r="G1324" s="152">
        <v>4259.6406999999999</v>
      </c>
      <c r="H1324" s="152">
        <v>8033.4893271199999</v>
      </c>
      <c r="I1324" s="152">
        <v>840099.10397405003</v>
      </c>
      <c r="J1324" s="152">
        <v>85.6</v>
      </c>
      <c r="K1324" s="152">
        <v>85.6</v>
      </c>
      <c r="L1324" s="152">
        <v>621.5</v>
      </c>
      <c r="M1324" s="153">
        <v>9.7614689099999996</v>
      </c>
      <c r="N1324" s="17">
        <f t="shared" ref="N1324:T1324" si="1428">F1324/F1323/$E1324*$E1323-1</f>
        <v>9.4767989129226349E-2</v>
      </c>
      <c r="O1324" s="17">
        <f t="shared" si="1428"/>
        <v>-1.4878774479879286E-2</v>
      </c>
      <c r="P1324" s="17">
        <f t="shared" si="1428"/>
        <v>-9.3249610617429646E-4</v>
      </c>
      <c r="Q1324" s="17">
        <f t="shared" si="1428"/>
        <v>-2.4541271445155721E-2</v>
      </c>
      <c r="R1324" s="17">
        <f t="shared" si="1428"/>
        <v>0</v>
      </c>
      <c r="S1324" s="17">
        <f t="shared" si="1428"/>
        <v>0</v>
      </c>
      <c r="T1324" s="17">
        <f t="shared" si="1428"/>
        <v>-3.307305442896602E-2</v>
      </c>
      <c r="U1324" s="241">
        <v>-3.3599999999999998E-2</v>
      </c>
      <c r="V1324" s="241">
        <v>-8.3299999999999999E-2</v>
      </c>
      <c r="W1324" s="223">
        <f t="shared" ca="1" si="1404"/>
        <v>6.640491756282893E-2</v>
      </c>
      <c r="X1324" s="223">
        <f>MMULT(N1324:T1324,'Parameters &amp; Main Results'!$B$12:$B$18)-'Parameters &amp; Main Results'!$B$22/12+MMULT(U1324:V1324,'Parameters &amp; Main Results'!$B$20:$B$21)</f>
        <v>6.640491756282893E-2</v>
      </c>
      <c r="Y1324" s="223">
        <f>MMULT(N1324:T1324,'Parameters &amp; Main Results'!$C$12:$C$18)-'Parameters &amp; Main Results'!$C$22/12+MMULT(U1324:V1324,'Parameters &amp; Main Results'!$C$20:$C$21)</f>
        <v>8.3761646101649129E-2</v>
      </c>
      <c r="Z1324" s="17">
        <f t="shared" ca="1" si="1389"/>
        <v>22.541125239064545</v>
      </c>
      <c r="AA1324" s="70">
        <f ca="1">Z1324/OFFSET(Z1324,'Parameters &amp; Main Results'!$B$38,0)</f>
        <v>22.541125239064545</v>
      </c>
      <c r="AB1324" s="70">
        <f ca="1">SUMPRODUCT(Z1324:OFFSET(Z1324,'Parameters &amp; Main Results'!$B$38-1,0), 'Cash Flow Assist'!$P$11:OFFSET('Cash Flow Assist'!$P$11,'Parameters &amp; Main Results'!$B$38-1,0)  )/OFFSET(Z1324,'Parameters &amp; Main Results'!$B$38,0)</f>
        <v>3334.9232813235212</v>
      </c>
      <c r="AC1324" s="70">
        <f ca="1">SUMPRODUCT(Z1324:OFFSET(Z1324,'Parameters &amp; Main Results'!$B$38-1,0),'Parameters &amp; Main Results'!$B$42:OFFSET('Parameters &amp; Main Results'!$B$42,'Parameters &amp; Main Results'!$B$38-1,0)   )/OFFSET(Z1324,'Parameters &amp; Main Results'!$B$38,0)</f>
        <v>0</v>
      </c>
      <c r="AD1324" s="155">
        <f t="shared" si="4"/>
        <v>-0.16058535952906994</v>
      </c>
      <c r="AE1324" s="252">
        <f t="shared" ca="1" si="1399"/>
        <v>368939.32079999999</v>
      </c>
      <c r="AF1324" s="253">
        <f t="shared" ca="1" si="1401"/>
        <v>0.53332183019511858</v>
      </c>
      <c r="AG1324" s="258">
        <f t="shared" ca="1" si="1402"/>
        <v>0</v>
      </c>
      <c r="AH1324" s="227" t="str">
        <f ca="1">IF(SUM(AG1324:OFFSET(AG1324,(-HoldAggressiveTime-1),0,,))=0,"Defensive","Aggressive")</f>
        <v>Defensive</v>
      </c>
    </row>
    <row r="1325" spans="1:34" ht="15" x14ac:dyDescent="0.2">
      <c r="A1325">
        <f t="shared" si="15"/>
        <v>12</v>
      </c>
      <c r="B1325">
        <f t="shared" si="16"/>
        <v>1980</v>
      </c>
      <c r="C1325" s="70">
        <f t="shared" si="1"/>
        <v>1980.9166666665667</v>
      </c>
      <c r="D1325" s="149">
        <f t="shared" si="383"/>
        <v>29617</v>
      </c>
      <c r="E1325" s="151">
        <v>86.4</v>
      </c>
      <c r="F1325" s="152">
        <v>548607.74080000003</v>
      </c>
      <c r="G1325" s="152">
        <v>4376.2303000000002</v>
      </c>
      <c r="H1325" s="152">
        <v>8125.4058341800001</v>
      </c>
      <c r="I1325" s="152">
        <v>834963.89369238005</v>
      </c>
      <c r="J1325" s="152">
        <v>86.4</v>
      </c>
      <c r="K1325" s="152">
        <v>86.4</v>
      </c>
      <c r="L1325" s="152">
        <v>589.5</v>
      </c>
      <c r="M1325" s="153">
        <v>9.5488622299999992</v>
      </c>
      <c r="N1325" s="17">
        <f t="shared" ref="N1325:T1325" si="1429">F1325/F1324/$E1325*$E1324-1</f>
        <v>-3.9198459776497829E-2</v>
      </c>
      <c r="O1325" s="17">
        <f t="shared" si="1429"/>
        <v>1.7858067013509782E-2</v>
      </c>
      <c r="P1325" s="17">
        <f t="shared" si="1429"/>
        <v>2.0764660504761778E-3</v>
      </c>
      <c r="Q1325" s="17">
        <f t="shared" si="1429"/>
        <v>-1.531528528553916E-2</v>
      </c>
      <c r="R1325" s="17">
        <f t="shared" si="1429"/>
        <v>0</v>
      </c>
      <c r="S1325" s="17">
        <f t="shared" si="1429"/>
        <v>0</v>
      </c>
      <c r="T1325" s="17">
        <f t="shared" si="1429"/>
        <v>-6.027085009385913E-2</v>
      </c>
      <c r="U1325" s="241">
        <v>-2.5999999999999999E-3</v>
      </c>
      <c r="V1325" s="241">
        <v>2.7900000000000001E-2</v>
      </c>
      <c r="W1325" s="223">
        <f t="shared" ca="1" si="1404"/>
        <v>-2.888244060103104E-2</v>
      </c>
      <c r="X1325" s="223">
        <f>MMULT(N1325:T1325,'Parameters &amp; Main Results'!$B$12:$B$18)-'Parameters &amp; Main Results'!$B$22/12+MMULT(U1325:V1325,'Parameters &amp; Main Results'!$B$20:$B$21)</f>
        <v>-2.888244060103104E-2</v>
      </c>
      <c r="Y1325" s="223">
        <f>MMULT(N1325:T1325,'Parameters &amp; Main Results'!$C$12:$C$18)-'Parameters &amp; Main Results'!$C$22/12+MMULT(U1325:V1325,'Parameters &amp; Main Results'!$C$20:$C$21)</f>
        <v>-3.3534473764163741E-2</v>
      </c>
      <c r="Z1325" s="17">
        <f t="shared" ca="1" si="1389"/>
        <v>21.137491836196919</v>
      </c>
      <c r="AA1325" s="70">
        <f ca="1">Z1325/OFFSET(Z1325,'Parameters &amp; Main Results'!$B$38,0)</f>
        <v>21.137491836196919</v>
      </c>
      <c r="AB1325" s="70">
        <f ca="1">SUMPRODUCT(Z1325:OFFSET(Z1325,'Parameters &amp; Main Results'!$B$38-1,0), 'Cash Flow Assist'!$P$11:OFFSET('Cash Flow Assist'!$P$11,'Parameters &amp; Main Results'!$B$38-1,0)  )/OFFSET(Z1325,'Parameters &amp; Main Results'!$B$38,0)</f>
        <v>3313.3821560844567</v>
      </c>
      <c r="AC1325" s="70">
        <f ca="1">SUMPRODUCT(Z1325:OFFSET(Z1325,'Parameters &amp; Main Results'!$B$38-1,0),'Parameters &amp; Main Results'!$B$42:OFFSET('Parameters &amp; Main Results'!$B$42,'Parameters &amp; Main Results'!$B$38-1,0)   )/OFFSET(Z1325,'Parameters &amp; Main Results'!$B$38,0)</f>
        <v>0</v>
      </c>
      <c r="AD1325" s="155">
        <f t="shared" si="4"/>
        <v>-0.19348912054937306</v>
      </c>
      <c r="AE1325" s="252">
        <f t="shared" ca="1" si="1399"/>
        <v>336673.42920000001</v>
      </c>
      <c r="AF1325" s="253">
        <f t="shared" ca="1" si="1401"/>
        <v>0.62949521173558654</v>
      </c>
      <c r="AG1325" s="258">
        <f t="shared" ca="1" si="1402"/>
        <v>0</v>
      </c>
      <c r="AH1325" s="227" t="str">
        <f ca="1">IF(SUM(AG1325:OFFSET(AG1325,(-HoldAggressiveTime-1),0,,))=0,"Defensive","Aggressive")</f>
        <v>Defensive</v>
      </c>
    </row>
    <row r="1326" spans="1:34" ht="15" x14ac:dyDescent="0.2">
      <c r="A1326">
        <f t="shared" si="15"/>
        <v>1</v>
      </c>
      <c r="B1326">
        <f t="shared" si="16"/>
        <v>1981</v>
      </c>
      <c r="C1326" s="70">
        <f t="shared" si="1"/>
        <v>1980.9999999999</v>
      </c>
      <c r="D1326" s="149">
        <f t="shared" si="383"/>
        <v>29645</v>
      </c>
      <c r="E1326" s="151">
        <v>87.2</v>
      </c>
      <c r="F1326" s="152">
        <v>525628.924</v>
      </c>
      <c r="G1326" s="152">
        <v>4359.2383</v>
      </c>
      <c r="H1326" s="152">
        <v>8230.2912811499991</v>
      </c>
      <c r="I1326" s="152">
        <v>819378.41216469998</v>
      </c>
      <c r="J1326" s="152">
        <v>87.2</v>
      </c>
      <c r="K1326" s="152">
        <v>87.2</v>
      </c>
      <c r="L1326" s="152">
        <v>507.5</v>
      </c>
      <c r="M1326" s="153">
        <v>8.8354212699999994</v>
      </c>
      <c r="N1326" s="17">
        <f t="shared" ref="N1326:T1326" si="1430">F1326/F1325/$E1326*$E1325-1</f>
        <v>-5.0675735026781465E-2</v>
      </c>
      <c r="O1326" s="17">
        <f t="shared" si="1430"/>
        <v>-1.302148379316459E-2</v>
      </c>
      <c r="P1326" s="17">
        <f t="shared" si="1430"/>
        <v>3.6155963295181337E-3</v>
      </c>
      <c r="Q1326" s="17">
        <f t="shared" si="1430"/>
        <v>-2.7669118199399989E-2</v>
      </c>
      <c r="R1326" s="17">
        <f t="shared" si="1430"/>
        <v>0</v>
      </c>
      <c r="S1326" s="17">
        <f t="shared" si="1430"/>
        <v>0</v>
      </c>
      <c r="T1326" s="17">
        <f t="shared" si="1430"/>
        <v>-0.14699908957209884</v>
      </c>
      <c r="U1326" s="241">
        <v>2.92E-2</v>
      </c>
      <c r="V1326" s="241">
        <v>6.7199999999999996E-2</v>
      </c>
      <c r="W1326" s="223">
        <f t="shared" ca="1" si="1404"/>
        <v>-4.8002719173990634E-2</v>
      </c>
      <c r="X1326" s="223">
        <f>MMULT(N1326:T1326,'Parameters &amp; Main Results'!$B$12:$B$18)-'Parameters &amp; Main Results'!$B$22/12+MMULT(U1326:V1326,'Parameters &amp; Main Results'!$B$20:$B$21)</f>
        <v>-4.8002719173990634E-2</v>
      </c>
      <c r="Y1326" s="223">
        <f>MMULT(N1326:T1326,'Parameters &amp; Main Results'!$C$12:$C$18)-'Parameters &amp; Main Results'!$C$22/12+MMULT(U1326:V1326,'Parameters &amp; Main Results'!$C$20:$C$21)</f>
        <v>-4.6951976570086443E-2</v>
      </c>
      <c r="Z1326" s="17">
        <f t="shared" ca="1" si="1389"/>
        <v>21.766151411451208</v>
      </c>
      <c r="AA1326" s="70">
        <f ca="1">Z1326/OFFSET(Z1326,'Parameters &amp; Main Results'!$B$38,0)</f>
        <v>21.766151411451208</v>
      </c>
      <c r="AB1326" s="70">
        <f ca="1">SUMPRODUCT(Z1326:OFFSET(Z1326,'Parameters &amp; Main Results'!$B$38-1,0), 'Cash Flow Assist'!$P$11:OFFSET('Cash Flow Assist'!$P$11,'Parameters &amp; Main Results'!$B$38-1,0)  )/OFFSET(Z1326,'Parameters &amp; Main Results'!$B$38,0)</f>
        <v>3293.2446642482601</v>
      </c>
      <c r="AC1326" s="70">
        <f ca="1">SUMPRODUCT(Z1326:OFFSET(Z1326,'Parameters &amp; Main Results'!$B$38-1,0),'Parameters &amp; Main Results'!$B$42:OFFSET('Parameters &amp; Main Results'!$B$42,'Parameters &amp; Main Results'!$B$38-1,0)   )/OFFSET(Z1326,'Parameters &amp; Main Results'!$B$38,0)</f>
        <v>0</v>
      </c>
      <c r="AD1326" s="155">
        <f t="shared" si="4"/>
        <v>-0.23435965217262955</v>
      </c>
      <c r="AE1326" s="252">
        <f t="shared" ca="1" si="1399"/>
        <v>343801.59590000001</v>
      </c>
      <c r="AF1326" s="253">
        <f t="shared" ca="1" si="1401"/>
        <v>0.52887284488605824</v>
      </c>
      <c r="AG1326" s="258">
        <f t="shared" ca="1" si="1402"/>
        <v>0</v>
      </c>
      <c r="AH1326" s="227" t="str">
        <f ca="1">IF(SUM(AG1326:OFFSET(AG1326,(-HoldAggressiveTime-1),0,,))=0,"Defensive","Aggressive")</f>
        <v>Defensive</v>
      </c>
    </row>
    <row r="1327" spans="1:34" ht="15" x14ac:dyDescent="0.2">
      <c r="A1327">
        <f t="shared" si="15"/>
        <v>2</v>
      </c>
      <c r="B1327">
        <f t="shared" si="16"/>
        <v>1981</v>
      </c>
      <c r="C1327" s="70">
        <f t="shared" si="1"/>
        <v>1981.0833333332332</v>
      </c>
      <c r="D1327" s="149">
        <f t="shared" si="383"/>
        <v>29676</v>
      </c>
      <c r="E1327" s="151">
        <v>88</v>
      </c>
      <c r="F1327" s="152">
        <v>534729.10919999995</v>
      </c>
      <c r="G1327" s="152">
        <v>4229.8329000000003</v>
      </c>
      <c r="H1327" s="152">
        <v>8333.3070936900003</v>
      </c>
      <c r="I1327" s="152">
        <v>808838.21557733999</v>
      </c>
      <c r="J1327" s="152">
        <v>88</v>
      </c>
      <c r="K1327" s="152">
        <v>88</v>
      </c>
      <c r="L1327" s="152">
        <v>490.25</v>
      </c>
      <c r="M1327" s="153">
        <v>9.0781543100000004</v>
      </c>
      <c r="N1327" s="17">
        <f t="shared" ref="N1327:T1327" si="1431">F1327/F1326/$E1327*$E1326-1</f>
        <v>8.0646465337970152E-3</v>
      </c>
      <c r="O1327" s="17">
        <f t="shared" si="1431"/>
        <v>-3.8506366207058607E-2</v>
      </c>
      <c r="P1327" s="17">
        <f t="shared" si="1431"/>
        <v>3.3119696974841517E-3</v>
      </c>
      <c r="Q1327" s="17">
        <f t="shared" si="1431"/>
        <v>-2.1837616184144926E-2</v>
      </c>
      <c r="R1327" s="17">
        <f t="shared" si="1431"/>
        <v>0</v>
      </c>
      <c r="S1327" s="17">
        <f t="shared" si="1431"/>
        <v>0</v>
      </c>
      <c r="T1327" s="17">
        <f t="shared" si="1431"/>
        <v>-4.2772055530676201E-2</v>
      </c>
      <c r="U1327" s="241">
        <v>-3.3999999999999998E-3</v>
      </c>
      <c r="V1327" s="241">
        <v>1.0200000000000001E-2</v>
      </c>
      <c r="W1327" s="223">
        <f t="shared" ca="1" si="1404"/>
        <v>-3.8330577842644394E-3</v>
      </c>
      <c r="X1327" s="223">
        <f>MMULT(N1327:T1327,'Parameters &amp; Main Results'!$B$12:$B$18)-'Parameters &amp; Main Results'!$B$22/12+MMULT(U1327:V1327,'Parameters &amp; Main Results'!$B$20:$B$21)</f>
        <v>-3.8330577842644394E-3</v>
      </c>
      <c r="Y1327" s="223">
        <f>MMULT(N1327:T1327,'Parameters &amp; Main Results'!$C$12:$C$18)-'Parameters &amp; Main Results'!$C$22/12+MMULT(U1327:V1327,'Parameters &amp; Main Results'!$C$20:$C$21)</f>
        <v>3.3658785930447857E-3</v>
      </c>
      <c r="Z1327" s="17">
        <f t="shared" ca="1" si="1389"/>
        <v>22.863669728726119</v>
      </c>
      <c r="AA1327" s="70">
        <f ca="1">Z1327/OFFSET(Z1327,'Parameters &amp; Main Results'!$B$38,0)</f>
        <v>22.863669728726119</v>
      </c>
      <c r="AB1327" s="70">
        <f ca="1">SUMPRODUCT(Z1327:OFFSET(Z1327,'Parameters &amp; Main Results'!$B$38-1,0), 'Cash Flow Assist'!$P$11:OFFSET('Cash Flow Assist'!$P$11,'Parameters &amp; Main Results'!$B$38-1,0)  )/OFFSET(Z1327,'Parameters &amp; Main Results'!$B$38,0)</f>
        <v>3272.4785128368085</v>
      </c>
      <c r="AC1327" s="70">
        <f ca="1">SUMPRODUCT(Z1327:OFFSET(Z1327,'Parameters &amp; Main Results'!$B$38-1,0),'Parameters &amp; Main Results'!$B$42:OFFSET('Parameters &amp; Main Results'!$B$42,'Parameters &amp; Main Results'!$B$38-1,0)   )/OFFSET(Z1327,'Parameters &amp; Main Results'!$B$38,0)</f>
        <v>0</v>
      </c>
      <c r="AD1327" s="155">
        <f t="shared" si="4"/>
        <v>-0.22818503339538843</v>
      </c>
      <c r="AE1327" s="252">
        <f t="shared" ca="1" si="1399"/>
        <v>350455.75089999998</v>
      </c>
      <c r="AF1327" s="253">
        <f t="shared" ca="1" si="1401"/>
        <v>0.52581062752364716</v>
      </c>
      <c r="AG1327" s="258">
        <f t="shared" ca="1" si="1402"/>
        <v>0</v>
      </c>
      <c r="AH1327" s="227" t="str">
        <f ca="1">IF(SUM(AG1327:OFFSET(AG1327,(-HoldAggressiveTime-1),0,,))=0,"Defensive","Aggressive")</f>
        <v>Defensive</v>
      </c>
    </row>
    <row r="1328" spans="1:34" ht="15" x14ac:dyDescent="0.2">
      <c r="A1328">
        <f t="shared" si="15"/>
        <v>3</v>
      </c>
      <c r="B1328">
        <f t="shared" si="16"/>
        <v>1981</v>
      </c>
      <c r="C1328" s="70">
        <f t="shared" si="1"/>
        <v>1981.1666666665665</v>
      </c>
      <c r="D1328" s="149">
        <f t="shared" si="383"/>
        <v>29706</v>
      </c>
      <c r="E1328" s="151">
        <v>88.6</v>
      </c>
      <c r="F1328" s="152">
        <v>556129.67929999996</v>
      </c>
      <c r="G1328" s="152">
        <v>4346.8873000000003</v>
      </c>
      <c r="H1328" s="152">
        <v>8436.0151036200004</v>
      </c>
      <c r="I1328" s="152">
        <v>841419.58661790995</v>
      </c>
      <c r="J1328" s="152">
        <v>88.6</v>
      </c>
      <c r="K1328" s="152">
        <v>88.6</v>
      </c>
      <c r="L1328" s="152">
        <v>514.25</v>
      </c>
      <c r="M1328" s="153">
        <v>9.2719908100000001</v>
      </c>
      <c r="N1328" s="17">
        <f t="shared" ref="N1328:T1328" si="1432">F1328/F1327/$E1328*$E1327-1</f>
        <v>3.2978296088417736E-2</v>
      </c>
      <c r="O1328" s="17">
        <f t="shared" si="1432"/>
        <v>2.0714113778549814E-2</v>
      </c>
      <c r="P1328" s="17">
        <f t="shared" si="1432"/>
        <v>5.4695259594004231E-3</v>
      </c>
      <c r="Q1328" s="17">
        <f t="shared" si="1432"/>
        <v>3.3236893960724379E-2</v>
      </c>
      <c r="R1328" s="17">
        <f t="shared" si="1432"/>
        <v>0</v>
      </c>
      <c r="S1328" s="17">
        <f t="shared" si="1432"/>
        <v>0</v>
      </c>
      <c r="T1328" s="17">
        <f t="shared" si="1432"/>
        <v>4.1851084868249178E-2</v>
      </c>
      <c r="U1328" s="241">
        <v>3.5400000000000001E-2</v>
      </c>
      <c r="V1328" s="241">
        <v>6.4000000000000003E-3</v>
      </c>
      <c r="W1328" s="223">
        <f t="shared" ca="1" si="1404"/>
        <v>3.0927432398769061E-2</v>
      </c>
      <c r="X1328" s="223">
        <f>MMULT(N1328:T1328,'Parameters &amp; Main Results'!$B$12:$B$18)-'Parameters &amp; Main Results'!$B$22/12+MMULT(U1328:V1328,'Parameters &amp; Main Results'!$B$20:$B$21)</f>
        <v>3.0927432398769061E-2</v>
      </c>
      <c r="Y1328" s="223">
        <f>MMULT(N1328:T1328,'Parameters &amp; Main Results'!$C$12:$C$18)-'Parameters &amp; Main Results'!$C$22/12+MMULT(U1328:V1328,'Parameters &amp; Main Results'!$C$20:$C$21)</f>
        <v>3.1710211190764274E-2</v>
      </c>
      <c r="Z1328" s="17">
        <f t="shared" ca="1" si="1389"/>
        <v>22.951644709140162</v>
      </c>
      <c r="AA1328" s="70">
        <f ca="1">Z1328/OFFSET(Z1328,'Parameters &amp; Main Results'!$B$38,0)</f>
        <v>22.951644709140162</v>
      </c>
      <c r="AB1328" s="70">
        <f ca="1">SUMPRODUCT(Z1328:OFFSET(Z1328,'Parameters &amp; Main Results'!$B$38-1,0), 'Cash Flow Assist'!$P$11:OFFSET('Cash Flow Assist'!$P$11,'Parameters &amp; Main Results'!$B$38-1,0)  )/OFFSET(Z1328,'Parameters &amp; Main Results'!$B$38,0)</f>
        <v>3250.6148431080828</v>
      </c>
      <c r="AC1328" s="70">
        <f ca="1">SUMPRODUCT(Z1328:OFFSET(Z1328,'Parameters &amp; Main Results'!$B$38-1,0),'Parameters &amp; Main Results'!$B$42:OFFSET('Parameters &amp; Main Results'!$B$42,'Parameters &amp; Main Results'!$B$38-1,0)   )/OFFSET(Z1328,'Parameters &amp; Main Results'!$B$38,0)</f>
        <v>0</v>
      </c>
      <c r="AD1328" s="155">
        <f t="shared" si="4"/>
        <v>-0.20273189090122934</v>
      </c>
      <c r="AE1328" s="252">
        <f t="shared" ca="1" si="1399"/>
        <v>365964.01010000001</v>
      </c>
      <c r="AF1328" s="253">
        <f t="shared" ca="1" si="1401"/>
        <v>0.51962942789930899</v>
      </c>
      <c r="AG1328" s="258">
        <f t="shared" ca="1" si="1402"/>
        <v>0</v>
      </c>
      <c r="AH1328" s="227" t="str">
        <f ca="1">IF(SUM(AG1328:OFFSET(AG1328,(-HoldAggressiveTime-1),0,,))=0,"Defensive","Aggressive")</f>
        <v>Defensive</v>
      </c>
    </row>
    <row r="1329" spans="1:34" ht="15" x14ac:dyDescent="0.2">
      <c r="A1329">
        <f t="shared" si="15"/>
        <v>4</v>
      </c>
      <c r="B1329">
        <f t="shared" si="16"/>
        <v>1981</v>
      </c>
      <c r="C1329" s="70">
        <f t="shared" si="1"/>
        <v>1981.2499999998997</v>
      </c>
      <c r="D1329" s="149">
        <f t="shared" si="383"/>
        <v>29737</v>
      </c>
      <c r="E1329" s="151">
        <v>89.1</v>
      </c>
      <c r="F1329" s="152">
        <v>545262.03300000005</v>
      </c>
      <c r="G1329" s="152">
        <v>4170.2267000000002</v>
      </c>
      <c r="H1329" s="152">
        <v>8529.9360717700001</v>
      </c>
      <c r="I1329" s="152">
        <v>859761.98979450995</v>
      </c>
      <c r="J1329" s="152">
        <v>89.1</v>
      </c>
      <c r="K1329" s="152">
        <v>89.1</v>
      </c>
      <c r="L1329" s="152">
        <v>481</v>
      </c>
      <c r="M1329" s="153">
        <v>8.9780757999999992</v>
      </c>
      <c r="N1329" s="17">
        <f t="shared" ref="N1329:T1329" si="1433">F1329/F1328/$E1329*$E1328-1</f>
        <v>-2.5043580037927948E-2</v>
      </c>
      <c r="O1329" s="17">
        <f t="shared" si="1433"/>
        <v>-4.6024323098226905E-2</v>
      </c>
      <c r="P1329" s="17">
        <f t="shared" si="1433"/>
        <v>5.4591844365337039E-3</v>
      </c>
      <c r="Q1329" s="17">
        <f t="shared" si="1433"/>
        <v>1.6065350590227068E-2</v>
      </c>
      <c r="R1329" s="17">
        <f t="shared" si="1433"/>
        <v>0</v>
      </c>
      <c r="S1329" s="17">
        <f t="shared" si="1433"/>
        <v>0</v>
      </c>
      <c r="T1329" s="17">
        <f t="shared" si="1433"/>
        <v>-6.9906104746487174E-2</v>
      </c>
      <c r="U1329" s="241">
        <v>4.3999999999999997E-2</v>
      </c>
      <c r="V1329" s="241">
        <v>2.2800000000000001E-2</v>
      </c>
      <c r="W1329" s="223">
        <f t="shared" ca="1" si="1404"/>
        <v>-3.1524521552082373E-2</v>
      </c>
      <c r="X1329" s="223">
        <f>MMULT(N1329:T1329,'Parameters &amp; Main Results'!$B$12:$B$18)-'Parameters &amp; Main Results'!$B$22/12+MMULT(U1329:V1329,'Parameters &amp; Main Results'!$B$20:$B$21)</f>
        <v>-3.1524521552082373E-2</v>
      </c>
      <c r="Y1329" s="223">
        <f>MMULT(N1329:T1329,'Parameters &amp; Main Results'!$C$12:$C$18)-'Parameters &amp; Main Results'!$C$22/12+MMULT(U1329:V1329,'Parameters &amp; Main Results'!$C$20:$C$21)</f>
        <v>-2.7183321010624512E-2</v>
      </c>
      <c r="Z1329" s="17">
        <f t="shared" ca="1" si="1389"/>
        <v>22.263104063237616</v>
      </c>
      <c r="AA1329" s="70">
        <f ca="1">Z1329/OFFSET(Z1329,'Parameters &amp; Main Results'!$B$38,0)</f>
        <v>22.263104063237616</v>
      </c>
      <c r="AB1329" s="70">
        <f ca="1">SUMPRODUCT(Z1329:OFFSET(Z1329,'Parameters &amp; Main Results'!$B$38-1,0), 'Cash Flow Assist'!$P$11:OFFSET('Cash Flow Assist'!$P$11,'Parameters &amp; Main Results'!$B$38-1,0)  )/OFFSET(Z1329,'Parameters &amp; Main Results'!$B$38,0)</f>
        <v>3228.6631983989423</v>
      </c>
      <c r="AC1329" s="70">
        <f ca="1">SUMPRODUCT(Z1329:OFFSET(Z1329,'Parameters &amp; Main Results'!$B$38-1,0),'Parameters &amp; Main Results'!$B$42:OFFSET('Parameters &amp; Main Results'!$B$42,'Parameters &amp; Main Results'!$B$38-1,0)   )/OFFSET(Z1329,'Parameters &amp; Main Results'!$B$38,0)</f>
        <v>0</v>
      </c>
      <c r="AD1329" s="155">
        <f t="shared" si="4"/>
        <v>-0.22269833860313193</v>
      </c>
      <c r="AE1329" s="252">
        <f t="shared" ca="1" si="1399"/>
        <v>354183.65299999999</v>
      </c>
      <c r="AF1329" s="253">
        <f t="shared" ca="1" si="1401"/>
        <v>0.53948955120184516</v>
      </c>
      <c r="AG1329" s="258">
        <f t="shared" ca="1" si="1402"/>
        <v>0</v>
      </c>
      <c r="AH1329" s="227" t="str">
        <f ca="1">IF(SUM(AG1329:OFFSET(AG1329,(-HoldAggressiveTime-1),0,,))=0,"Defensive","Aggressive")</f>
        <v>Defensive</v>
      </c>
    </row>
    <row r="1330" spans="1:34" ht="15" x14ac:dyDescent="0.2">
      <c r="A1330">
        <f t="shared" si="15"/>
        <v>5</v>
      </c>
      <c r="B1330">
        <f t="shared" si="16"/>
        <v>1981</v>
      </c>
      <c r="C1330" s="70">
        <f t="shared" si="1"/>
        <v>1981.333333333233</v>
      </c>
      <c r="D1330" s="149">
        <f t="shared" si="383"/>
        <v>29767</v>
      </c>
      <c r="E1330" s="151">
        <v>89.7</v>
      </c>
      <c r="F1330" s="152">
        <v>546545.3138</v>
      </c>
      <c r="G1330" s="152">
        <v>4358.4161000000004</v>
      </c>
      <c r="H1330" s="152">
        <v>8627.2484257899996</v>
      </c>
      <c r="I1330" s="152">
        <v>830647.47730816004</v>
      </c>
      <c r="J1330" s="152">
        <v>89.7</v>
      </c>
      <c r="K1330" s="152">
        <v>89.7</v>
      </c>
      <c r="L1330" s="152">
        <v>478.75</v>
      </c>
      <c r="M1330" s="153">
        <v>8.8660242700000005</v>
      </c>
      <c r="N1330" s="17">
        <f t="shared" ref="N1330:T1330" si="1434">F1330/F1329/$E1330*$E1329-1</f>
        <v>-4.3511936525938433E-3</v>
      </c>
      <c r="O1330" s="17">
        <f t="shared" si="1434"/>
        <v>3.8136083836921131E-2</v>
      </c>
      <c r="P1330" s="17">
        <f t="shared" si="1434"/>
        <v>4.6430602008111777E-3</v>
      </c>
      <c r="Q1330" s="17">
        <f t="shared" si="1434"/>
        <v>-4.032590800090341E-2</v>
      </c>
      <c r="R1330" s="17">
        <f t="shared" si="1434"/>
        <v>0</v>
      </c>
      <c r="S1330" s="17">
        <f t="shared" si="1434"/>
        <v>0</v>
      </c>
      <c r="T1330" s="17">
        <f t="shared" si="1434"/>
        <v>-1.1335428559508975E-2</v>
      </c>
      <c r="U1330" s="241">
        <v>0.02</v>
      </c>
      <c r="V1330" s="241">
        <v>-4.1999999999999997E-3</v>
      </c>
      <c r="W1330" s="223">
        <f t="shared" ca="1" si="1404"/>
        <v>3.7553834332967281E-3</v>
      </c>
      <c r="X1330" s="223">
        <f>MMULT(N1330:T1330,'Parameters &amp; Main Results'!$B$12:$B$18)-'Parameters &amp; Main Results'!$B$22/12+MMULT(U1330:V1330,'Parameters &amp; Main Results'!$B$20:$B$21)</f>
        <v>3.7553834332967281E-3</v>
      </c>
      <c r="Y1330" s="223">
        <f>MMULT(N1330:T1330,'Parameters &amp; Main Results'!$C$12:$C$18)-'Parameters &amp; Main Results'!$C$22/12+MMULT(U1330:V1330,'Parameters &amp; Main Results'!$C$20:$C$21)</f>
        <v>-1.4413257030901287E-4</v>
      </c>
      <c r="Z1330" s="17">
        <f t="shared" ca="1" si="1389"/>
        <v>22.987782921377164</v>
      </c>
      <c r="AA1330" s="70">
        <f ca="1">Z1330/OFFSET(Z1330,'Parameters &amp; Main Results'!$B$38,0)</f>
        <v>22.987782921377164</v>
      </c>
      <c r="AB1330" s="70">
        <f ca="1">SUMPRODUCT(Z1330:OFFSET(Z1330,'Parameters &amp; Main Results'!$B$38-1,0), 'Cash Flow Assist'!$P$11:OFFSET('Cash Flow Assist'!$P$11,'Parameters &amp; Main Results'!$B$38-1,0)  )/OFFSET(Z1330,'Parameters &amp; Main Results'!$B$38,0)</f>
        <v>3207.4000943357046</v>
      </c>
      <c r="AC1330" s="70">
        <f ca="1">SUMPRODUCT(Z1330:OFFSET(Z1330,'Parameters &amp; Main Results'!$B$38-1,0),'Parameters &amp; Main Results'!$B$42:OFFSET('Parameters &amp; Main Results'!$B$42,'Parameters &amp; Main Results'!$B$38-1,0)   )/OFFSET(Z1330,'Parameters &amp; Main Results'!$B$38,0)</f>
        <v>0</v>
      </c>
      <c r="AD1330" s="155">
        <f t="shared" si="4"/>
        <v>-0.2260805286583526</v>
      </c>
      <c r="AE1330" s="252">
        <f t="shared" ca="1" si="1399"/>
        <v>375311.99050000001</v>
      </c>
      <c r="AF1330" s="253">
        <f t="shared" ca="1" si="1401"/>
        <v>0.45624261317065484</v>
      </c>
      <c r="AG1330" s="258">
        <f t="shared" ca="1" si="1402"/>
        <v>0</v>
      </c>
      <c r="AH1330" s="227" t="str">
        <f ca="1">IF(SUM(AG1330:OFFSET(AG1330,(-HoldAggressiveTime-1),0,,))=0,"Defensive","Aggressive")</f>
        <v>Defensive</v>
      </c>
    </row>
    <row r="1331" spans="1:34" ht="15" x14ac:dyDescent="0.2">
      <c r="A1331">
        <f t="shared" si="15"/>
        <v>6</v>
      </c>
      <c r="B1331">
        <f t="shared" si="16"/>
        <v>1981</v>
      </c>
      <c r="C1331" s="70">
        <f t="shared" si="1"/>
        <v>1981.4166666665662</v>
      </c>
      <c r="D1331" s="149">
        <f t="shared" si="383"/>
        <v>29798</v>
      </c>
      <c r="E1331" s="151">
        <v>90.5</v>
      </c>
      <c r="F1331" s="152">
        <v>543051.83400000003</v>
      </c>
      <c r="G1331" s="152">
        <v>4323.5905000000002</v>
      </c>
      <c r="H1331" s="152">
        <v>8744.4352169100002</v>
      </c>
      <c r="I1331" s="152">
        <v>831414.20916587999</v>
      </c>
      <c r="J1331" s="152">
        <v>90.5</v>
      </c>
      <c r="K1331" s="152">
        <v>90.5</v>
      </c>
      <c r="L1331" s="152">
        <v>421.5</v>
      </c>
      <c r="M1331" s="153">
        <v>8.6931244099999994</v>
      </c>
      <c r="N1331" s="17">
        <f t="shared" ref="N1331:T1331" si="1435">F1331/F1330/$E1331*$E1330-1</f>
        <v>-1.5175206504725258E-2</v>
      </c>
      <c r="O1331" s="17">
        <f t="shared" si="1435"/>
        <v>-1.6759571104371318E-2</v>
      </c>
      <c r="P1331" s="17">
        <f t="shared" si="1435"/>
        <v>4.6234806633305148E-3</v>
      </c>
      <c r="Q1331" s="17">
        <f t="shared" si="1435"/>
        <v>-7.9248853372697603E-3</v>
      </c>
      <c r="R1331" s="17">
        <f t="shared" si="1435"/>
        <v>0</v>
      </c>
      <c r="S1331" s="17">
        <f t="shared" si="1435"/>
        <v>0</v>
      </c>
      <c r="T1331" s="17">
        <f t="shared" si="1435"/>
        <v>-0.12736494381374153</v>
      </c>
      <c r="U1331" s="241">
        <v>-8.3000000000000001E-3</v>
      </c>
      <c r="V1331" s="241">
        <v>5.1299999999999998E-2</v>
      </c>
      <c r="W1331" s="223">
        <f t="shared" ca="1" si="1404"/>
        <v>-2.1143232956771955E-2</v>
      </c>
      <c r="X1331" s="223">
        <f>MMULT(N1331:T1331,'Parameters &amp; Main Results'!$B$12:$B$18)-'Parameters &amp; Main Results'!$B$22/12+MMULT(U1331:V1331,'Parameters &amp; Main Results'!$B$20:$B$21)</f>
        <v>-2.1143232956771955E-2</v>
      </c>
      <c r="Y1331" s="223">
        <f>MMULT(N1331:T1331,'Parameters &amp; Main Results'!$C$12:$C$18)-'Parameters &amp; Main Results'!$C$22/12+MMULT(U1331:V1331,'Parameters &amp; Main Results'!$C$20:$C$21)</f>
        <v>-1.5375309631356531E-2</v>
      </c>
      <c r="Z1331" s="17">
        <f t="shared" ca="1" si="1389"/>
        <v>22.901777963818802</v>
      </c>
      <c r="AA1331" s="70">
        <f ca="1">Z1331/OFFSET(Z1331,'Parameters &amp; Main Results'!$B$38,0)</f>
        <v>22.901777963818802</v>
      </c>
      <c r="AB1331" s="70">
        <f ca="1">SUMPRODUCT(Z1331:OFFSET(Z1331,'Parameters &amp; Main Results'!$B$38-1,0), 'Cash Flow Assist'!$P$11:OFFSET('Cash Flow Assist'!$P$11,'Parameters &amp; Main Results'!$B$38-1,0)  )/OFFSET(Z1331,'Parameters &amp; Main Results'!$B$38,0)</f>
        <v>3185.4123114143281</v>
      </c>
      <c r="AC1331" s="70">
        <f ca="1">SUMPRODUCT(Z1331:OFFSET(Z1331,'Parameters &amp; Main Results'!$B$38-1,0),'Parameters &amp; Main Results'!$B$42:OFFSET('Parameters &amp; Main Results'!$B$42,'Parameters &amp; Main Results'!$B$38-1,0)   )/OFFSET(Z1331,'Parameters &amp; Main Results'!$B$38,0)</f>
        <v>0</v>
      </c>
      <c r="AD1331" s="155">
        <f t="shared" si="4"/>
        <v>-0.23782491645398984</v>
      </c>
      <c r="AE1331" s="252">
        <f t="shared" ca="1" si="1399"/>
        <v>377584.77289999998</v>
      </c>
      <c r="AF1331" s="253">
        <f t="shared" ca="1" si="1401"/>
        <v>0.43822493113042604</v>
      </c>
      <c r="AG1331" s="258">
        <f t="shared" ca="1" si="1402"/>
        <v>0</v>
      </c>
      <c r="AH1331" s="227" t="str">
        <f ca="1">IF(SUM(AG1331:OFFSET(AG1331,(-HoldAggressiveTime-1),0,,))=0,"Defensive","Aggressive")</f>
        <v>Defensive</v>
      </c>
    </row>
    <row r="1332" spans="1:34" ht="15" x14ac:dyDescent="0.2">
      <c r="A1332">
        <f t="shared" si="15"/>
        <v>7</v>
      </c>
      <c r="B1332">
        <f t="shared" si="16"/>
        <v>1981</v>
      </c>
      <c r="C1332" s="70">
        <f t="shared" si="1"/>
        <v>1981.4999999998995</v>
      </c>
      <c r="D1332" s="149">
        <f t="shared" si="383"/>
        <v>29829</v>
      </c>
      <c r="E1332" s="151">
        <v>91.5</v>
      </c>
      <c r="F1332" s="152">
        <v>544100.26630000002</v>
      </c>
      <c r="G1332" s="152">
        <v>4191.1525000000001</v>
      </c>
      <c r="H1332" s="152">
        <v>8851.7731591899992</v>
      </c>
      <c r="I1332" s="152">
        <v>798127.63413271995</v>
      </c>
      <c r="J1332" s="152">
        <v>91.5</v>
      </c>
      <c r="K1332" s="152">
        <v>91.5</v>
      </c>
      <c r="L1332" s="152">
        <v>405.25</v>
      </c>
      <c r="M1332" s="153">
        <v>8.5643781899999993</v>
      </c>
      <c r="N1332" s="17">
        <f t="shared" ref="N1332:T1332" si="1436">F1332/F1331/$E1332*$E1331-1</f>
        <v>-9.0194312792141185E-3</v>
      </c>
      <c r="O1332" s="17">
        <f t="shared" si="1436"/>
        <v>-4.1225676981941572E-2</v>
      </c>
      <c r="P1332" s="17">
        <f t="shared" si="1436"/>
        <v>1.211885245045119E-3</v>
      </c>
      <c r="Q1332" s="17">
        <f t="shared" si="1436"/>
        <v>-5.0527499956093069E-2</v>
      </c>
      <c r="R1332" s="17">
        <f t="shared" si="1436"/>
        <v>0</v>
      </c>
      <c r="S1332" s="17">
        <f t="shared" si="1436"/>
        <v>0</v>
      </c>
      <c r="T1332" s="17">
        <f t="shared" si="1436"/>
        <v>-4.9060407470068568E-2</v>
      </c>
      <c r="U1332" s="241">
        <v>-2.18E-2</v>
      </c>
      <c r="V1332" s="241">
        <v>-4.8999999999999998E-3</v>
      </c>
      <c r="W1332" s="223">
        <f t="shared" ca="1" si="1404"/>
        <v>-1.7504395895968999E-2</v>
      </c>
      <c r="X1332" s="223">
        <f>MMULT(N1332:T1332,'Parameters &amp; Main Results'!$B$12:$B$18)-'Parameters &amp; Main Results'!$B$22/12+MMULT(U1332:V1332,'Parameters &amp; Main Results'!$B$20:$B$21)</f>
        <v>-1.7504395895968999E-2</v>
      </c>
      <c r="Y1332" s="223">
        <f>MMULT(N1332:T1332,'Parameters &amp; Main Results'!$C$12:$C$18)-'Parameters &amp; Main Results'!$C$22/12+MMULT(U1332:V1332,'Parameters &amp; Main Results'!$C$20:$C$21)</f>
        <v>-1.2281722516153531E-2</v>
      </c>
      <c r="Z1332" s="17">
        <f t="shared" ca="1" si="1389"/>
        <v>23.396454654950983</v>
      </c>
      <c r="AA1332" s="70">
        <f ca="1">Z1332/OFFSET(Z1332,'Parameters &amp; Main Results'!$B$38,0)</f>
        <v>23.396454654950983</v>
      </c>
      <c r="AB1332" s="70">
        <f ca="1">SUMPRODUCT(Z1332:OFFSET(Z1332,'Parameters &amp; Main Results'!$B$38-1,0), 'Cash Flow Assist'!$P$11:OFFSET('Cash Flow Assist'!$P$11,'Parameters &amp; Main Results'!$B$38-1,0)  )/OFFSET(Z1332,'Parameters &amp; Main Results'!$B$38,0)</f>
        <v>3163.5105334505088</v>
      </c>
      <c r="AC1332" s="70">
        <f ca="1">SUMPRODUCT(Z1332:OFFSET(Z1332,'Parameters &amp; Main Results'!$B$38-1,0),'Parameters &amp; Main Results'!$B$42:OFFSET('Parameters &amp; Main Results'!$B$42,'Parameters &amp; Main Results'!$B$38-1,0)   )/OFFSET(Z1332,'Parameters &amp; Main Results'!$B$38,0)</f>
        <v>0</v>
      </c>
      <c r="AD1332" s="155">
        <f t="shared" si="4"/>
        <v>-0.24469930224276237</v>
      </c>
      <c r="AE1332" s="252">
        <f t="shared" ca="1" si="1399"/>
        <v>369291.83880000003</v>
      </c>
      <c r="AF1332" s="253">
        <f t="shared" ca="1" si="1401"/>
        <v>0.47336119874198523</v>
      </c>
      <c r="AG1332" s="258">
        <f t="shared" ca="1" si="1402"/>
        <v>0</v>
      </c>
      <c r="AH1332" s="227" t="str">
        <f ca="1">IF(SUM(AG1332:OFFSET(AG1332,(-HoldAggressiveTime-1),0,,))=0,"Defensive","Aggressive")</f>
        <v>Defensive</v>
      </c>
    </row>
    <row r="1333" spans="1:34" ht="15" x14ac:dyDescent="0.2">
      <c r="A1333">
        <f t="shared" si="15"/>
        <v>8</v>
      </c>
      <c r="B1333">
        <f t="shared" si="16"/>
        <v>1981</v>
      </c>
      <c r="C1333" s="70">
        <f t="shared" si="1"/>
        <v>1981.5833333332328</v>
      </c>
      <c r="D1333" s="149">
        <f t="shared" si="383"/>
        <v>29859</v>
      </c>
      <c r="E1333" s="151">
        <v>92.2</v>
      </c>
      <c r="F1333" s="152">
        <v>512570.31959999999</v>
      </c>
      <c r="G1333" s="152">
        <v>4083.5506</v>
      </c>
      <c r="H1333" s="152">
        <v>8962.0514997999999</v>
      </c>
      <c r="I1333" s="152">
        <v>817295.93057582004</v>
      </c>
      <c r="J1333" s="152">
        <v>92.2</v>
      </c>
      <c r="K1333" s="152">
        <v>92.2</v>
      </c>
      <c r="L1333" s="152">
        <v>425.5</v>
      </c>
      <c r="M1333" s="153">
        <v>7.9584276100000002</v>
      </c>
      <c r="N1333" s="17">
        <f t="shared" ref="N1333:T1333" si="1437">F1333/F1332/$E1333*$E1332-1</f>
        <v>-6.5101012817918358E-2</v>
      </c>
      <c r="O1333" s="17">
        <f t="shared" si="1437"/>
        <v>-3.3070854773622704E-2</v>
      </c>
      <c r="P1333" s="17">
        <f t="shared" si="1437"/>
        <v>4.7715563993293575E-3</v>
      </c>
      <c r="Q1333" s="17">
        <f t="shared" si="1437"/>
        <v>1.6242050983673595E-2</v>
      </c>
      <c r="R1333" s="17">
        <f t="shared" si="1437"/>
        <v>0</v>
      </c>
      <c r="S1333" s="17">
        <f t="shared" si="1437"/>
        <v>0</v>
      </c>
      <c r="T1333" s="17">
        <f t="shared" si="1437"/>
        <v>4.199758859117253E-2</v>
      </c>
      <c r="U1333" s="241">
        <v>-1.9400000000000001E-2</v>
      </c>
      <c r="V1333" s="241">
        <v>4.7899999999999998E-2</v>
      </c>
      <c r="W1333" s="223">
        <f t="shared" ca="1" si="1404"/>
        <v>-5.3381717805271345E-2</v>
      </c>
      <c r="X1333" s="223">
        <f>MMULT(N1333:T1333,'Parameters &amp; Main Results'!$B$12:$B$18)-'Parameters &amp; Main Results'!$B$22/12+MMULT(U1333:V1333,'Parameters &amp; Main Results'!$B$20:$B$21)</f>
        <v>-5.3381717805271345E-2</v>
      </c>
      <c r="Y1333" s="223">
        <f>MMULT(N1333:T1333,'Parameters &amp; Main Results'!$C$12:$C$18)-'Parameters &amp; Main Results'!$C$22/12+MMULT(U1333:V1333,'Parameters &amp; Main Results'!$C$20:$C$21)</f>
        <v>-6.1939663680155459E-2</v>
      </c>
      <c r="Z1333" s="17">
        <f t="shared" ca="1" si="1389"/>
        <v>23.813291944737966</v>
      </c>
      <c r="AA1333" s="70">
        <f ca="1">Z1333/OFFSET(Z1333,'Parameters &amp; Main Results'!$B$38,0)</f>
        <v>23.813291944737966</v>
      </c>
      <c r="AB1333" s="70">
        <f ca="1">SUMPRODUCT(Z1333:OFFSET(Z1333,'Parameters &amp; Main Results'!$B$38-1,0), 'Cash Flow Assist'!$P$11:OFFSET('Cash Flow Assist'!$P$11,'Parameters &amp; Main Results'!$B$38-1,0)  )/OFFSET(Z1333,'Parameters &amp; Main Results'!$B$38,0)</f>
        <v>3141.1140787955583</v>
      </c>
      <c r="AC1333" s="70">
        <f ca="1">SUMPRODUCT(Z1333:OFFSET(Z1333,'Parameters &amp; Main Results'!$B$38-1,0),'Parameters &amp; Main Results'!$B$42:OFFSET('Parameters &amp; Main Results'!$B$42,'Parameters &amp; Main Results'!$B$38-1,0)   )/OFFSET(Z1333,'Parameters &amp; Main Results'!$B$38,0)</f>
        <v>0</v>
      </c>
      <c r="AD1333" s="155">
        <f t="shared" si="4"/>
        <v>-0.29387014264883893</v>
      </c>
      <c r="AE1333" s="252">
        <f t="shared" ca="1" si="1399"/>
        <v>385225.97560000001</v>
      </c>
      <c r="AF1333" s="253">
        <f t="shared" ca="1" si="1401"/>
        <v>0.33057050164298418</v>
      </c>
      <c r="AG1333" s="258">
        <f t="shared" ca="1" si="1402"/>
        <v>0</v>
      </c>
      <c r="AH1333" s="227" t="str">
        <f ca="1">IF(SUM(AG1333:OFFSET(AG1333,(-HoldAggressiveTime-1),0,,))=0,"Defensive","Aggressive")</f>
        <v>Defensive</v>
      </c>
    </row>
    <row r="1334" spans="1:34" ht="15" x14ac:dyDescent="0.2">
      <c r="A1334">
        <f t="shared" si="15"/>
        <v>9</v>
      </c>
      <c r="B1334">
        <f t="shared" si="16"/>
        <v>1981</v>
      </c>
      <c r="C1334" s="70">
        <f t="shared" si="1"/>
        <v>1981.666666666566</v>
      </c>
      <c r="D1334" s="149">
        <f t="shared" si="383"/>
        <v>29890</v>
      </c>
      <c r="E1334" s="151">
        <v>93.1</v>
      </c>
      <c r="F1334" s="152">
        <v>487245.03610000003</v>
      </c>
      <c r="G1334" s="152">
        <v>4046.6136999999999</v>
      </c>
      <c r="H1334" s="152">
        <v>9077.8860154400008</v>
      </c>
      <c r="I1334" s="152">
        <v>734041.62969128997</v>
      </c>
      <c r="J1334" s="152">
        <v>93.1</v>
      </c>
      <c r="K1334" s="152">
        <v>93.1</v>
      </c>
      <c r="L1334" s="152">
        <v>426.5</v>
      </c>
      <c r="M1334" s="153">
        <v>7.4453045099999997</v>
      </c>
      <c r="N1334" s="17">
        <f t="shared" ref="N1334:T1334" si="1438">F1334/F1333/$E1334*$E1333-1</f>
        <v>-5.8597800443499382E-2</v>
      </c>
      <c r="O1334" s="17">
        <f t="shared" si="1438"/>
        <v>-1.8624873806620146E-2</v>
      </c>
      <c r="P1334" s="17">
        <f t="shared" si="1438"/>
        <v>3.133029001636034E-3</v>
      </c>
      <c r="Q1334" s="17">
        <f t="shared" si="1438"/>
        <v>-0.11054783961706327</v>
      </c>
      <c r="R1334" s="17">
        <f t="shared" si="1438"/>
        <v>0</v>
      </c>
      <c r="S1334" s="17">
        <f t="shared" si="1438"/>
        <v>0</v>
      </c>
      <c r="T1334" s="17">
        <f t="shared" si="1438"/>
        <v>-7.3395676533956067E-3</v>
      </c>
      <c r="U1334" s="241">
        <v>-2.6499999999999999E-2</v>
      </c>
      <c r="V1334" s="241">
        <v>5.1700000000000003E-2</v>
      </c>
      <c r="W1334" s="223">
        <f t="shared" ca="1" si="1404"/>
        <v>-4.8081970143285017E-2</v>
      </c>
      <c r="X1334" s="223">
        <f>MMULT(N1334:T1334,'Parameters &amp; Main Results'!$B$12:$B$18)-'Parameters &amp; Main Results'!$B$22/12+MMULT(U1334:V1334,'Parameters &amp; Main Results'!$B$20:$B$21)</f>
        <v>-4.8081970143285017E-2</v>
      </c>
      <c r="Y1334" s="223">
        <f>MMULT(N1334:T1334,'Parameters &amp; Main Results'!$C$12:$C$18)-'Parameters &amp; Main Results'!$C$22/12+MMULT(U1334:V1334,'Parameters &amp; Main Results'!$C$20:$C$21)</f>
        <v>-5.4642174446478127E-2</v>
      </c>
      <c r="Z1334" s="17">
        <f t="shared" ca="1" si="1389"/>
        <v>25.15617159804583</v>
      </c>
      <c r="AA1334" s="70">
        <f ca="1">Z1334/OFFSET(Z1334,'Parameters &amp; Main Results'!$B$38,0)</f>
        <v>25.15617159804583</v>
      </c>
      <c r="AB1334" s="70">
        <f ca="1">SUMPRODUCT(Z1334:OFFSET(Z1334,'Parameters &amp; Main Results'!$B$38-1,0), 'Cash Flow Assist'!$P$11:OFFSET('Cash Flow Assist'!$P$11,'Parameters &amp; Main Results'!$B$38-1,0)  )/OFFSET(Z1334,'Parameters &amp; Main Results'!$B$38,0)</f>
        <v>3118.3007868508198</v>
      </c>
      <c r="AC1334" s="70">
        <f ca="1">SUMPRODUCT(Z1334:OFFSET(Z1334,'Parameters &amp; Main Results'!$B$38-1,0),'Parameters &amp; Main Results'!$B$42:OFFSET('Parameters &amp; Main Results'!$B$42,'Parameters &amp; Main Results'!$B$38-1,0)   )/OFFSET(Z1334,'Parameters &amp; Main Results'!$B$38,0)</f>
        <v>0</v>
      </c>
      <c r="AD1334" s="155">
        <f t="shared" si="4"/>
        <v>-0.3352477991170989</v>
      </c>
      <c r="AE1334" s="252">
        <f t="shared" ca="1" si="1399"/>
        <v>390314.50429999997</v>
      </c>
      <c r="AF1334" s="253">
        <f t="shared" ca="1" si="1401"/>
        <v>0.24833955882279535</v>
      </c>
      <c r="AG1334" s="258">
        <f t="shared" ca="1" si="1402"/>
        <v>0</v>
      </c>
      <c r="AH1334" s="227" t="str">
        <f ca="1">IF(SUM(AG1334:OFFSET(AG1334,(-HoldAggressiveTime-1),0,,))=0,"Defensive","Aggressive")</f>
        <v>Defensive</v>
      </c>
    </row>
    <row r="1335" spans="1:34" ht="15" x14ac:dyDescent="0.2">
      <c r="A1335">
        <f t="shared" si="15"/>
        <v>10</v>
      </c>
      <c r="B1335">
        <f t="shared" si="16"/>
        <v>1981</v>
      </c>
      <c r="C1335" s="70">
        <f t="shared" si="1"/>
        <v>1981.7499999998993</v>
      </c>
      <c r="D1335" s="149">
        <f t="shared" si="383"/>
        <v>29920</v>
      </c>
      <c r="E1335" s="151">
        <v>93.4</v>
      </c>
      <c r="F1335" s="152">
        <v>513509.49790000002</v>
      </c>
      <c r="G1335" s="152">
        <v>4362.6659</v>
      </c>
      <c r="H1335" s="152">
        <v>9189.0901191299999</v>
      </c>
      <c r="I1335" s="152">
        <v>743100.42460290994</v>
      </c>
      <c r="J1335" s="152">
        <v>93.4</v>
      </c>
      <c r="K1335" s="152">
        <v>93.4</v>
      </c>
      <c r="L1335" s="152">
        <v>429</v>
      </c>
      <c r="M1335" s="153">
        <v>7.9300784699999998</v>
      </c>
      <c r="N1335" s="17">
        <f t="shared" ref="N1335:T1335" si="1439">F1335/F1334/$E1335*$E1334-1</f>
        <v>5.0518880373080943E-2</v>
      </c>
      <c r="O1335" s="17">
        <f t="shared" si="1439"/>
        <v>7.464002667138403E-2</v>
      </c>
      <c r="P1335" s="17">
        <f t="shared" si="1439"/>
        <v>8.9986616703296995E-3</v>
      </c>
      <c r="Q1335" s="17">
        <f t="shared" si="1439"/>
        <v>9.0893519424604108E-3</v>
      </c>
      <c r="R1335" s="17">
        <f t="shared" si="1439"/>
        <v>0</v>
      </c>
      <c r="S1335" s="17">
        <f t="shared" si="1439"/>
        <v>0</v>
      </c>
      <c r="T1335" s="17">
        <f t="shared" si="1439"/>
        <v>2.6308456612382791E-3</v>
      </c>
      <c r="U1335" s="241">
        <v>2.23E-2</v>
      </c>
      <c r="V1335" s="241">
        <v>-4.2099999999999999E-2</v>
      </c>
      <c r="W1335" s="223">
        <f t="shared" ca="1" si="1404"/>
        <v>5.290704123048276E-2</v>
      </c>
      <c r="X1335" s="223">
        <f>MMULT(N1335:T1335,'Parameters &amp; Main Results'!$B$12:$B$18)-'Parameters &amp; Main Results'!$B$22/12+MMULT(U1335:V1335,'Parameters &amp; Main Results'!$B$20:$B$21)</f>
        <v>5.290704123048276E-2</v>
      </c>
      <c r="Y1335" s="223">
        <f>MMULT(N1335:T1335,'Parameters &amp; Main Results'!$C$12:$C$18)-'Parameters &amp; Main Results'!$C$22/12+MMULT(U1335:V1335,'Parameters &amp; Main Results'!$C$20:$C$21)</f>
        <v>5.2889328336244587E-2</v>
      </c>
      <c r="Z1335" s="17">
        <f t="shared" ca="1" si="1389"/>
        <v>26.426825429320207</v>
      </c>
      <c r="AA1335" s="70">
        <f ca="1">Z1335/OFFSET(Z1335,'Parameters &amp; Main Results'!$B$38,0)</f>
        <v>26.426825429320207</v>
      </c>
      <c r="AB1335" s="70">
        <f ca="1">SUMPRODUCT(Z1335:OFFSET(Z1335,'Parameters &amp; Main Results'!$B$38-1,0), 'Cash Flow Assist'!$P$11:OFFSET('Cash Flow Assist'!$P$11,'Parameters &amp; Main Results'!$B$38-1,0)  )/OFFSET(Z1335,'Parameters &amp; Main Results'!$B$38,0)</f>
        <v>3094.1446152527742</v>
      </c>
      <c r="AC1335" s="70">
        <f ca="1">SUMPRODUCT(Z1335:OFFSET(Z1335,'Parameters &amp; Main Results'!$B$38-1,0),'Parameters &amp; Main Results'!$B$42:OFFSET('Parameters &amp; Main Results'!$B$42,'Parameters &amp; Main Results'!$B$38-1,0)   )/OFFSET(Z1335,'Parameters &amp; Main Results'!$B$38,0)</f>
        <v>0</v>
      </c>
      <c r="AD1335" s="155">
        <f t="shared" si="4"/>
        <v>-0.30166526220295331</v>
      </c>
      <c r="AE1335" s="252">
        <f t="shared" ca="1" si="1399"/>
        <v>412757.84759999998</v>
      </c>
      <c r="AF1335" s="253">
        <f t="shared" ca="1" si="1401"/>
        <v>0.24409384554606356</v>
      </c>
      <c r="AG1335" s="258">
        <f t="shared" ca="1" si="1402"/>
        <v>0</v>
      </c>
      <c r="AH1335" s="227" t="str">
        <f ca="1">IF(SUM(AG1335:OFFSET(AG1335,(-HoldAggressiveTime-1),0,,))=0,"Defensive","Aggressive")</f>
        <v>Defensive</v>
      </c>
    </row>
    <row r="1336" spans="1:34" ht="15" x14ac:dyDescent="0.2">
      <c r="A1336">
        <f t="shared" si="15"/>
        <v>11</v>
      </c>
      <c r="B1336">
        <f t="shared" si="16"/>
        <v>1981</v>
      </c>
      <c r="C1336" s="70">
        <f t="shared" si="1"/>
        <v>1981.8333333332325</v>
      </c>
      <c r="D1336" s="149">
        <f t="shared" si="383"/>
        <v>29951</v>
      </c>
      <c r="E1336" s="151">
        <v>93.8</v>
      </c>
      <c r="F1336" s="152">
        <v>534627.80729999999</v>
      </c>
      <c r="G1336" s="152">
        <v>4781.9354999999996</v>
      </c>
      <c r="H1336" s="152">
        <v>9292.7736859699999</v>
      </c>
      <c r="I1336" s="152">
        <v>825573.79489162005</v>
      </c>
      <c r="J1336" s="152">
        <v>93.8</v>
      </c>
      <c r="K1336" s="152">
        <v>93.8</v>
      </c>
      <c r="L1336" s="152">
        <v>415.5</v>
      </c>
      <c r="M1336" s="153">
        <v>8.0300129099999999</v>
      </c>
      <c r="N1336" s="17">
        <f t="shared" ref="N1336:T1336" si="1440">F1336/F1335/$E1336*$E1335-1</f>
        <v>3.6685683048400586E-2</v>
      </c>
      <c r="O1336" s="17">
        <f t="shared" si="1440"/>
        <v>9.1429772552486188E-2</v>
      </c>
      <c r="P1336" s="17">
        <f t="shared" si="1440"/>
        <v>6.9708244487296511E-3</v>
      </c>
      <c r="Q1336" s="17">
        <f t="shared" si="1440"/>
        <v>0.10624781943435369</v>
      </c>
      <c r="R1336" s="17">
        <f t="shared" si="1440"/>
        <v>0</v>
      </c>
      <c r="S1336" s="17">
        <f t="shared" si="1440"/>
        <v>0</v>
      </c>
      <c r="T1336" s="17">
        <f t="shared" si="1440"/>
        <v>-3.559872962858035E-2</v>
      </c>
      <c r="U1336" s="241">
        <v>-1.03E-2</v>
      </c>
      <c r="V1336" s="241">
        <v>1.8499999999999999E-2</v>
      </c>
      <c r="W1336" s="223">
        <f t="shared" ca="1" si="1404"/>
        <v>4.3978613648701988E-2</v>
      </c>
      <c r="X1336" s="223">
        <f>MMULT(N1336:T1336,'Parameters &amp; Main Results'!$B$12:$B$18)-'Parameters &amp; Main Results'!$B$22/12+MMULT(U1336:V1336,'Parameters &amp; Main Results'!$B$20:$B$21)</f>
        <v>4.3978613648701988E-2</v>
      </c>
      <c r="Y1336" s="223">
        <f>MMULT(N1336:T1336,'Parameters &amp; Main Results'!$C$12:$C$18)-'Parameters &amp; Main Results'!$C$22/12+MMULT(U1336:V1336,'Parameters &amp; Main Results'!$C$20:$C$21)</f>
        <v>4.2118425332142474E-2</v>
      </c>
      <c r="Z1336" s="17">
        <f t="shared" ca="1" si="1389"/>
        <v>25.098916043373041</v>
      </c>
      <c r="AA1336" s="70">
        <f ca="1">Z1336/OFFSET(Z1336,'Parameters &amp; Main Results'!$B$38,0)</f>
        <v>25.098916043373041</v>
      </c>
      <c r="AB1336" s="70">
        <f ca="1">SUMPRODUCT(Z1336:OFFSET(Z1336,'Parameters &amp; Main Results'!$B$38-1,0), 'Cash Flow Assist'!$P$11:OFFSET('Cash Flow Assist'!$P$11,'Parameters &amp; Main Results'!$B$38-1,0)  )/OFFSET(Z1336,'Parameters &amp; Main Results'!$B$38,0)</f>
        <v>3068.7177898234536</v>
      </c>
      <c r="AC1336" s="70">
        <f ca="1">SUMPRODUCT(Z1336:OFFSET(Z1336,'Parameters &amp; Main Results'!$B$38-1,0),'Parameters &amp; Main Results'!$B$42:OFFSET('Parameters &amp; Main Results'!$B$42,'Parameters &amp; Main Results'!$B$38-1,0)   )/OFFSET(Z1336,'Parameters &amp; Main Results'!$B$38,0)</f>
        <v>0</v>
      </c>
      <c r="AD1336" s="155">
        <f t="shared" si="4"/>
        <v>-0.27604637535044296</v>
      </c>
      <c r="AE1336" s="252">
        <f t="shared" ca="1" si="1399"/>
        <v>414491.43060000002</v>
      </c>
      <c r="AF1336" s="253">
        <f t="shared" ca="1" si="1401"/>
        <v>0.28984043536460019</v>
      </c>
      <c r="AG1336" s="258">
        <f t="shared" ca="1" si="1402"/>
        <v>0</v>
      </c>
      <c r="AH1336" s="227" t="str">
        <f ca="1">IF(SUM(AG1336:OFFSET(AG1336,(-HoldAggressiveTime-1),0,,))=0,"Defensive","Aggressive")</f>
        <v>Defensive</v>
      </c>
    </row>
    <row r="1337" spans="1:34" ht="15" x14ac:dyDescent="0.2">
      <c r="A1337">
        <f t="shared" si="15"/>
        <v>12</v>
      </c>
      <c r="B1337">
        <f t="shared" si="16"/>
        <v>1981</v>
      </c>
      <c r="C1337" s="70">
        <f t="shared" si="1"/>
        <v>1981.9166666665658</v>
      </c>
      <c r="D1337" s="149">
        <f t="shared" si="383"/>
        <v>29982</v>
      </c>
      <c r="E1337" s="151">
        <v>94.1</v>
      </c>
      <c r="F1337" s="152">
        <v>520886.5662</v>
      </c>
      <c r="G1337" s="152">
        <v>4619.2374</v>
      </c>
      <c r="H1337" s="152">
        <v>9376.8732878299998</v>
      </c>
      <c r="I1337" s="152">
        <v>814472.74814906996</v>
      </c>
      <c r="J1337" s="152">
        <v>94.1</v>
      </c>
      <c r="K1337" s="152">
        <v>94.1</v>
      </c>
      <c r="L1337" s="152">
        <v>400</v>
      </c>
      <c r="M1337" s="153">
        <v>7.7534773000000001</v>
      </c>
      <c r="N1337" s="17">
        <f t="shared" ref="N1337:T1337" si="1441">F1337/F1336/$E1337*$E1336-1</f>
        <v>-2.8808599532147983E-2</v>
      </c>
      <c r="O1337" s="17">
        <f t="shared" si="1441"/>
        <v>-3.7103110329767763E-2</v>
      </c>
      <c r="P1337" s="17">
        <f t="shared" si="1441"/>
        <v>5.8330499470764519E-3</v>
      </c>
      <c r="Q1337" s="17">
        <f t="shared" si="1441"/>
        <v>-1.6591691231053529E-2</v>
      </c>
      <c r="R1337" s="17">
        <f t="shared" si="1441"/>
        <v>0</v>
      </c>
      <c r="S1337" s="17">
        <f t="shared" si="1441"/>
        <v>0</v>
      </c>
      <c r="T1337" s="17">
        <f t="shared" si="1441"/>
        <v>-4.0373619993580245E-2</v>
      </c>
      <c r="U1337" s="241">
        <v>1.2E-2</v>
      </c>
      <c r="V1337" s="241">
        <v>8.2000000000000007E-3</v>
      </c>
      <c r="W1337" s="223">
        <f t="shared" ca="1" si="1404"/>
        <v>-3.1087419381410221E-2</v>
      </c>
      <c r="X1337" s="223">
        <f>MMULT(N1337:T1337,'Parameters &amp; Main Results'!$B$12:$B$18)-'Parameters &amp; Main Results'!$B$22/12+MMULT(U1337:V1337,'Parameters &amp; Main Results'!$B$20:$B$21)</f>
        <v>-3.1087419381410221E-2</v>
      </c>
      <c r="Y1337" s="223">
        <f>MMULT(N1337:T1337,'Parameters &amp; Main Results'!$C$12:$C$18)-'Parameters &amp; Main Results'!$C$22/12+MMULT(U1337:V1337,'Parameters &amp; Main Results'!$C$20:$C$21)</f>
        <v>-2.9679717278576625E-2</v>
      </c>
      <c r="Z1337" s="17">
        <f t="shared" ca="1" si="1389"/>
        <v>24.041599813670903</v>
      </c>
      <c r="AA1337" s="70">
        <f ca="1">Z1337/OFFSET(Z1337,'Parameters &amp; Main Results'!$B$38,0)</f>
        <v>24.041599813670903</v>
      </c>
      <c r="AB1337" s="70">
        <f ca="1">SUMPRODUCT(Z1337:OFFSET(Z1337,'Parameters &amp; Main Results'!$B$38-1,0), 'Cash Flow Assist'!$P$11:OFFSET('Cash Flow Assist'!$P$11,'Parameters &amp; Main Results'!$B$38-1,0)  )/OFFSET(Z1337,'Parameters &amp; Main Results'!$B$38,0)</f>
        <v>3044.6188737800803</v>
      </c>
      <c r="AC1337" s="70">
        <f ca="1">SUMPRODUCT(Z1337:OFFSET(Z1337,'Parameters &amp; Main Results'!$B$38-1,0),'Parameters &amp; Main Results'!$B$42:OFFSET('Parameters &amp; Main Results'!$B$42,'Parameters &amp; Main Results'!$B$38-1,0)   )/OFFSET(Z1337,'Parameters &amp; Main Results'!$B$38,0)</f>
        <v>0</v>
      </c>
      <c r="AD1337" s="155">
        <f t="shared" si="4"/>
        <v>-0.29690246540281906</v>
      </c>
      <c r="AE1337" s="252">
        <f t="shared" ca="1" si="1399"/>
        <v>387840.36499999999</v>
      </c>
      <c r="AF1337" s="253">
        <f t="shared" ca="1" si="1401"/>
        <v>0.34304371903115349</v>
      </c>
      <c r="AG1337" s="258">
        <f t="shared" ca="1" si="1402"/>
        <v>0</v>
      </c>
      <c r="AH1337" s="227" t="str">
        <f ca="1">IF(SUM(AG1337:OFFSET(AG1337,(-HoldAggressiveTime-1),0,,))=0,"Defensive","Aggressive")</f>
        <v>Defensive</v>
      </c>
    </row>
    <row r="1338" spans="1:34" ht="15" x14ac:dyDescent="0.2">
      <c r="A1338">
        <f t="shared" si="15"/>
        <v>1</v>
      </c>
      <c r="B1338">
        <f t="shared" si="16"/>
        <v>1982</v>
      </c>
      <c r="C1338" s="70">
        <f t="shared" si="1"/>
        <v>1981.999999999899</v>
      </c>
      <c r="D1338" s="149">
        <f t="shared" si="383"/>
        <v>30010</v>
      </c>
      <c r="E1338" s="151">
        <v>94.4</v>
      </c>
      <c r="F1338" s="152">
        <v>514127.8346</v>
      </c>
      <c r="G1338" s="152">
        <v>4633.6983</v>
      </c>
      <c r="H1338" s="152">
        <v>9461.6558504700006</v>
      </c>
      <c r="I1338" s="152">
        <v>801554.26292897004</v>
      </c>
      <c r="J1338" s="152">
        <v>94.4</v>
      </c>
      <c r="K1338" s="152">
        <v>94.4</v>
      </c>
      <c r="L1338" s="152">
        <v>388.25</v>
      </c>
      <c r="M1338" s="153">
        <v>7.4188948999999997</v>
      </c>
      <c r="N1338" s="17">
        <f t="shared" ref="N1338:T1338" si="1442">F1338/F1337/$E1338*$E1337-1</f>
        <v>-1.6112169088028039E-2</v>
      </c>
      <c r="O1338" s="17">
        <f t="shared" si="1442"/>
        <v>-5.7333299838924212E-5</v>
      </c>
      <c r="P1338" s="17">
        <f t="shared" si="1442"/>
        <v>5.8349664543630997E-3</v>
      </c>
      <c r="Q1338" s="17">
        <f t="shared" si="1442"/>
        <v>-1.8988723111367567E-2</v>
      </c>
      <c r="R1338" s="17">
        <f t="shared" si="1442"/>
        <v>0</v>
      </c>
      <c r="S1338" s="17">
        <f t="shared" si="1442"/>
        <v>0</v>
      </c>
      <c r="T1338" s="17">
        <f t="shared" si="1442"/>
        <v>-3.2459613347457728E-2</v>
      </c>
      <c r="U1338" s="241">
        <v>-1.2800000000000001E-2</v>
      </c>
      <c r="V1338" s="241">
        <v>3.1899999999999998E-2</v>
      </c>
      <c r="W1338" s="223">
        <f t="shared" ca="1" si="1404"/>
        <v>-1.3760240810028369E-2</v>
      </c>
      <c r="X1338" s="223">
        <f>MMULT(N1338:T1338,'Parameters &amp; Main Results'!$B$12:$B$18)-'Parameters &amp; Main Results'!$B$22/12+MMULT(U1338:V1338,'Parameters &amp; Main Results'!$B$20:$B$21)</f>
        <v>-1.3760240810028369E-2</v>
      </c>
      <c r="Y1338" s="223">
        <f>MMULT(N1338:T1338,'Parameters &amp; Main Results'!$C$12:$C$18)-'Parameters &amp; Main Results'!$C$22/12+MMULT(U1338:V1338,'Parameters &amp; Main Results'!$C$20:$C$21)</f>
        <v>-1.4548352175875794E-2</v>
      </c>
      <c r="Z1338" s="17">
        <f t="shared" ca="1" si="1389"/>
        <v>24.812971050826746</v>
      </c>
      <c r="AA1338" s="70">
        <f ca="1">Z1338/OFFSET(Z1338,'Parameters &amp; Main Results'!$B$38,0)</f>
        <v>24.812971050826746</v>
      </c>
      <c r="AB1338" s="70">
        <f ca="1">SUMPRODUCT(Z1338:OFFSET(Z1338,'Parameters &amp; Main Results'!$B$38-1,0), 'Cash Flow Assist'!$P$11:OFFSET('Cash Flow Assist'!$P$11,'Parameters &amp; Main Results'!$B$38-1,0)  )/OFFSET(Z1338,'Parameters &amp; Main Results'!$B$38,0)</f>
        <v>3021.5772739664098</v>
      </c>
      <c r="AC1338" s="70">
        <f ca="1">SUMPRODUCT(Z1338:OFFSET(Z1338,'Parameters &amp; Main Results'!$B$38-1,0),'Parameters &amp; Main Results'!$B$42:OFFSET('Parameters &amp; Main Results'!$B$42,'Parameters &amp; Main Results'!$B$38-1,0)   )/OFFSET(Z1338,'Parameters &amp; Main Results'!$B$38,0)</f>
        <v>0</v>
      </c>
      <c r="AD1338" s="155">
        <f t="shared" si="4"/>
        <v>-0.30823089176562446</v>
      </c>
      <c r="AE1338" s="252">
        <f t="shared" ca="1" si="1399"/>
        <v>406164.47999999998</v>
      </c>
      <c r="AF1338" s="253">
        <f t="shared" ca="1" si="1401"/>
        <v>0.26581190605342947</v>
      </c>
      <c r="AG1338" s="258">
        <f t="shared" ca="1" si="1402"/>
        <v>0</v>
      </c>
      <c r="AH1338" s="227" t="str">
        <f ca="1">IF(SUM(AG1338:OFFSET(AG1338,(-HoldAggressiveTime-1),0,,))=0,"Defensive","Aggressive")</f>
        <v>Defensive</v>
      </c>
    </row>
    <row r="1339" spans="1:34" ht="15" x14ac:dyDescent="0.2">
      <c r="A1339">
        <f t="shared" si="15"/>
        <v>2</v>
      </c>
      <c r="B1339">
        <f t="shared" si="16"/>
        <v>1982</v>
      </c>
      <c r="C1339" s="70">
        <f t="shared" si="1"/>
        <v>1982.0833333332323</v>
      </c>
      <c r="D1339" s="149">
        <f t="shared" si="383"/>
        <v>30041</v>
      </c>
      <c r="E1339" s="151">
        <v>94.7</v>
      </c>
      <c r="F1339" s="152">
        <v>485389.17560000002</v>
      </c>
      <c r="G1339" s="152">
        <v>4715.6194999999998</v>
      </c>
      <c r="H1339" s="152">
        <v>9558.4801286799993</v>
      </c>
      <c r="I1339" s="152">
        <v>746993.24530030997</v>
      </c>
      <c r="J1339" s="152">
        <v>94.7</v>
      </c>
      <c r="K1339" s="152">
        <v>94.7</v>
      </c>
      <c r="L1339" s="152">
        <v>363.25</v>
      </c>
      <c r="M1339" s="153">
        <v>7.1071826700000003</v>
      </c>
      <c r="N1339" s="17">
        <f t="shared" ref="N1339:T1339" si="1443">F1339/F1338/$E1339*$E1338-1</f>
        <v>-5.8888705620495752E-2</v>
      </c>
      <c r="O1339" s="17">
        <f t="shared" si="1443"/>
        <v>1.4455536619495613E-2</v>
      </c>
      <c r="P1339" s="17">
        <f t="shared" si="1443"/>
        <v>7.0330165441927495E-3</v>
      </c>
      <c r="Q1339" s="17">
        <f t="shared" si="1443"/>
        <v>-7.102128843652844E-2</v>
      </c>
      <c r="R1339" s="17">
        <f t="shared" si="1443"/>
        <v>0</v>
      </c>
      <c r="S1339" s="17">
        <f t="shared" si="1443"/>
        <v>0</v>
      </c>
      <c r="T1339" s="17">
        <f t="shared" si="1443"/>
        <v>-6.7355413203725401E-2</v>
      </c>
      <c r="U1339" s="241">
        <v>4.4000000000000003E-3</v>
      </c>
      <c r="V1339" s="241">
        <v>6.0499999999999998E-2</v>
      </c>
      <c r="W1339" s="223">
        <f t="shared" ca="1" si="1404"/>
        <v>-4.4684859218325636E-2</v>
      </c>
      <c r="X1339" s="223">
        <f>MMULT(N1339:T1339,'Parameters &amp; Main Results'!$B$12:$B$18)-'Parameters &amp; Main Results'!$B$22/12+MMULT(U1339:V1339,'Parameters &amp; Main Results'!$B$20:$B$21)</f>
        <v>-4.4684859218325636E-2</v>
      </c>
      <c r="Y1339" s="223">
        <f>MMULT(N1339:T1339,'Parameters &amp; Main Results'!$C$12:$C$18)-'Parameters &amp; Main Results'!$C$22/12+MMULT(U1339:V1339,'Parameters &amp; Main Results'!$C$20:$C$21)</f>
        <v>-5.159594806316329E-2</v>
      </c>
      <c r="Z1339" s="17">
        <f t="shared" ca="1" si="1389"/>
        <v>25.159167250777219</v>
      </c>
      <c r="AA1339" s="70">
        <f ca="1">Z1339/OFFSET(Z1339,'Parameters &amp; Main Results'!$B$38,0)</f>
        <v>25.159167250777219</v>
      </c>
      <c r="AB1339" s="70">
        <f ca="1">SUMPRODUCT(Z1339:OFFSET(Z1339,'Parameters &amp; Main Results'!$B$38-1,0), 'Cash Flow Assist'!$P$11:OFFSET('Cash Flow Assist'!$P$11,'Parameters &amp; Main Results'!$B$38-1,0)  )/OFFSET(Z1339,'Parameters &amp; Main Results'!$B$38,0)</f>
        <v>2997.7643029155838</v>
      </c>
      <c r="AC1339" s="70">
        <f ca="1">SUMPRODUCT(Z1339:OFFSET(Z1339,'Parameters &amp; Main Results'!$B$38-1,0),'Parameters &amp; Main Results'!$B$42:OFFSET('Parameters &amp; Main Results'!$B$42,'Parameters &amp; Main Results'!$B$38-1,0)   )/OFFSET(Z1339,'Parameters &amp; Main Results'!$B$38,0)</f>
        <v>0</v>
      </c>
      <c r="AD1339" s="155">
        <f t="shared" si="4"/>
        <v>-0.34896827913779149</v>
      </c>
      <c r="AE1339" s="252">
        <f t="shared" ca="1" si="1399"/>
        <v>414774.58010000002</v>
      </c>
      <c r="AF1339" s="253">
        <f t="shared" ca="1" si="1401"/>
        <v>0.17024812726704511</v>
      </c>
      <c r="AG1339" s="258">
        <f t="shared" ca="1" si="1402"/>
        <v>0</v>
      </c>
      <c r="AH1339" s="227" t="str">
        <f ca="1">IF(SUM(AG1339:OFFSET(AG1339,(-HoldAggressiveTime-1),0,,))=0,"Defensive","Aggressive")</f>
        <v>Defensive</v>
      </c>
    </row>
    <row r="1340" spans="1:34" ht="15" x14ac:dyDescent="0.2">
      <c r="A1340">
        <f t="shared" si="15"/>
        <v>3</v>
      </c>
      <c r="B1340">
        <f t="shared" si="16"/>
        <v>1982</v>
      </c>
      <c r="C1340" s="70">
        <f t="shared" si="1"/>
        <v>1982.1666666665656</v>
      </c>
      <c r="D1340" s="149">
        <f t="shared" si="383"/>
        <v>30071</v>
      </c>
      <c r="E1340" s="151">
        <v>94.7</v>
      </c>
      <c r="F1340" s="152">
        <v>482856.44900000002</v>
      </c>
      <c r="G1340" s="152">
        <v>4733.1202999999996</v>
      </c>
      <c r="H1340" s="152">
        <v>9665.8537221200004</v>
      </c>
      <c r="I1340" s="152">
        <v>710209.04778036999</v>
      </c>
      <c r="J1340" s="152">
        <v>94.7</v>
      </c>
      <c r="K1340" s="152">
        <v>94.7</v>
      </c>
      <c r="L1340" s="152">
        <v>320.5</v>
      </c>
      <c r="M1340" s="153">
        <v>7.0234425800000002</v>
      </c>
      <c r="N1340" s="17">
        <f t="shared" ref="N1340:T1340" si="1444">F1340/F1339/$E1340*$E1339-1</f>
        <v>-5.2179297094321342E-3</v>
      </c>
      <c r="O1340" s="17">
        <f t="shared" si="1444"/>
        <v>3.7112409090682696E-3</v>
      </c>
      <c r="P1340" s="17">
        <f t="shared" si="1444"/>
        <v>1.1233333332757445E-2</v>
      </c>
      <c r="Q1340" s="17">
        <f t="shared" si="1444"/>
        <v>-4.9243012237884076E-2</v>
      </c>
      <c r="R1340" s="17">
        <f t="shared" si="1444"/>
        <v>0</v>
      </c>
      <c r="S1340" s="17">
        <f t="shared" si="1444"/>
        <v>0</v>
      </c>
      <c r="T1340" s="17">
        <f t="shared" si="1444"/>
        <v>-0.11768754301445272</v>
      </c>
      <c r="U1340" s="241">
        <v>-2.0999999999999999E-3</v>
      </c>
      <c r="V1340" s="241">
        <v>3.8300000000000001E-2</v>
      </c>
      <c r="W1340" s="223">
        <f t="shared" ca="1" si="1404"/>
        <v>-9.097242917649755E-3</v>
      </c>
      <c r="X1340" s="223">
        <f>MMULT(N1340:T1340,'Parameters &amp; Main Results'!$B$12:$B$18)-'Parameters &amp; Main Results'!$B$22/12+MMULT(U1340:V1340,'Parameters &amp; Main Results'!$B$20:$B$21)</f>
        <v>-9.097242917649755E-3</v>
      </c>
      <c r="Y1340" s="223">
        <f>MMULT(N1340:T1340,'Parameters &amp; Main Results'!$C$12:$C$18)-'Parameters &amp; Main Results'!$C$22/12+MMULT(U1340:V1340,'Parameters &amp; Main Results'!$C$20:$C$21)</f>
        <v>-4.3666793142487607E-3</v>
      </c>
      <c r="Z1340" s="17">
        <f t="shared" ca="1" si="1389"/>
        <v>26.335987127966018</v>
      </c>
      <c r="AA1340" s="70">
        <f ca="1">Z1340/OFFSET(Z1340,'Parameters &amp; Main Results'!$B$38,0)</f>
        <v>26.335987127966018</v>
      </c>
      <c r="AB1340" s="70">
        <f ca="1">SUMPRODUCT(Z1340:OFFSET(Z1340,'Parameters &amp; Main Results'!$B$38-1,0), 'Cash Flow Assist'!$P$11:OFFSET('Cash Flow Assist'!$P$11,'Parameters &amp; Main Results'!$B$38-1,0)  )/OFFSET(Z1340,'Parameters &amp; Main Results'!$B$38,0)</f>
        <v>2973.6051356648068</v>
      </c>
      <c r="AC1340" s="70">
        <f ca="1">SUMPRODUCT(Z1340:OFFSET(Z1340,'Parameters &amp; Main Results'!$B$38-1,0),'Parameters &amp; Main Results'!$B$42:OFFSET('Parameters &amp; Main Results'!$B$42,'Parameters &amp; Main Results'!$B$38-1,0)   )/OFFSET(Z1340,'Parameters &amp; Main Results'!$B$38,0)</f>
        <v>0</v>
      </c>
      <c r="AD1340" s="155">
        <f t="shared" si="4"/>
        <v>-0.35236531689586115</v>
      </c>
      <c r="AE1340" s="252">
        <f t="shared" ca="1" si="1399"/>
        <v>440532.86259999999</v>
      </c>
      <c r="AF1340" s="253">
        <f t="shared" ca="1" si="1401"/>
        <v>9.6073619003605365E-2</v>
      </c>
      <c r="AG1340" s="258">
        <f t="shared" ca="1" si="1402"/>
        <v>0</v>
      </c>
      <c r="AH1340" s="227" t="str">
        <f ca="1">IF(SUM(AG1340:OFFSET(AG1340,(-HoldAggressiveTime-1),0,,))=0,"Defensive","Aggressive")</f>
        <v>Defensive</v>
      </c>
    </row>
    <row r="1341" spans="1:34" ht="15" x14ac:dyDescent="0.2">
      <c r="A1341">
        <f t="shared" si="15"/>
        <v>4</v>
      </c>
      <c r="B1341">
        <f t="shared" si="16"/>
        <v>1982</v>
      </c>
      <c r="C1341" s="70">
        <f t="shared" si="1"/>
        <v>1982.2499999998988</v>
      </c>
      <c r="D1341" s="149">
        <f t="shared" si="383"/>
        <v>30102</v>
      </c>
      <c r="E1341" s="151">
        <v>95</v>
      </c>
      <c r="F1341" s="152">
        <v>504625.7231</v>
      </c>
      <c r="G1341" s="152">
        <v>4868.2367999999997</v>
      </c>
      <c r="H1341" s="152">
        <v>9767.9895764499997</v>
      </c>
      <c r="I1341" s="152">
        <v>751035.15274782002</v>
      </c>
      <c r="J1341" s="152">
        <v>95</v>
      </c>
      <c r="K1341" s="152">
        <v>95</v>
      </c>
      <c r="L1341" s="152">
        <v>356.75</v>
      </c>
      <c r="M1341" s="153">
        <v>7.2678109800000001</v>
      </c>
      <c r="N1341" s="17">
        <f t="shared" ref="N1341:T1341" si="1445">F1341/F1340/$E1341*$E1340-1</f>
        <v>4.1784093857980764E-2</v>
      </c>
      <c r="O1341" s="17">
        <f t="shared" si="1445"/>
        <v>2.529898101926098E-2</v>
      </c>
      <c r="P1341" s="17">
        <f t="shared" si="1445"/>
        <v>7.3754035087305603E-3</v>
      </c>
      <c r="Q1341" s="17">
        <f t="shared" si="1445"/>
        <v>5.4145205741304769E-2</v>
      </c>
      <c r="R1341" s="17">
        <f t="shared" si="1445"/>
        <v>0</v>
      </c>
      <c r="S1341" s="17">
        <f t="shared" si="1445"/>
        <v>0</v>
      </c>
      <c r="T1341" s="17">
        <f t="shared" si="1445"/>
        <v>0.10958945726250091</v>
      </c>
      <c r="U1341" s="241">
        <v>1.47E-2</v>
      </c>
      <c r="V1341" s="241">
        <v>-2.7E-2</v>
      </c>
      <c r="W1341" s="223">
        <f t="shared" ca="1" si="1404"/>
        <v>4.1835672793796151E-2</v>
      </c>
      <c r="X1341" s="223">
        <f>MMULT(N1341:T1341,'Parameters &amp; Main Results'!$B$12:$B$18)-'Parameters &amp; Main Results'!$B$22/12+MMULT(U1341:V1341,'Parameters &amp; Main Results'!$B$20:$B$21)</f>
        <v>4.1835672793796151E-2</v>
      </c>
      <c r="Y1341" s="223">
        <f>MMULT(N1341:T1341,'Parameters &amp; Main Results'!$C$12:$C$18)-'Parameters &amp; Main Results'!$C$22/12+MMULT(U1341:V1341,'Parameters &amp; Main Results'!$C$20:$C$21)</f>
        <v>4.0093915907442115E-2</v>
      </c>
      <c r="Z1341" s="17">
        <f t="shared" ca="1" si="1389"/>
        <v>26.577771572167837</v>
      </c>
      <c r="AA1341" s="70">
        <f ca="1">Z1341/OFFSET(Z1341,'Parameters &amp; Main Results'!$B$38,0)</f>
        <v>26.577771572167837</v>
      </c>
      <c r="AB1341" s="70">
        <f ca="1">SUMPRODUCT(Z1341:OFFSET(Z1341,'Parameters &amp; Main Results'!$B$38-1,0), 'Cash Flow Assist'!$P$11:OFFSET('Cash Flow Assist'!$P$11,'Parameters &amp; Main Results'!$B$38-1,0)  )/OFFSET(Z1341,'Parameters &amp; Main Results'!$B$38,0)</f>
        <v>2948.2691485368409</v>
      </c>
      <c r="AC1341" s="70">
        <f ca="1">SUMPRODUCT(Z1341:OFFSET(Z1341,'Parameters &amp; Main Results'!$B$38-1,0),'Parameters &amp; Main Results'!$B$42:OFFSET('Parameters &amp; Main Results'!$B$42,'Parameters &amp; Main Results'!$B$38-1,0)   )/OFFSET(Z1341,'Parameters &amp; Main Results'!$B$38,0)</f>
        <v>0</v>
      </c>
      <c r="AD1341" s="155">
        <f t="shared" si="4"/>
        <v>-0.32530448851135418</v>
      </c>
      <c r="AE1341" s="252">
        <f t="shared" ca="1" si="1399"/>
        <v>440467.47379999998</v>
      </c>
      <c r="AF1341" s="253">
        <f t="shared" ca="1" si="1401"/>
        <v>0.14565944846391068</v>
      </c>
      <c r="AG1341" s="258">
        <f t="shared" ca="1" si="1402"/>
        <v>0</v>
      </c>
      <c r="AH1341" s="227" t="str">
        <f ca="1">IF(SUM(AG1341:OFFSET(AG1341,(-HoldAggressiveTime-1),0,,))=0,"Defensive","Aggressive")</f>
        <v>Defensive</v>
      </c>
    </row>
    <row r="1342" spans="1:34" ht="15" x14ac:dyDescent="0.2">
      <c r="A1342">
        <f t="shared" si="15"/>
        <v>5</v>
      </c>
      <c r="B1342">
        <f t="shared" si="16"/>
        <v>1982</v>
      </c>
      <c r="C1342" s="70">
        <f t="shared" si="1"/>
        <v>1982.3333333332321</v>
      </c>
      <c r="D1342" s="149">
        <f t="shared" si="383"/>
        <v>30132</v>
      </c>
      <c r="E1342" s="151">
        <v>95.9</v>
      </c>
      <c r="F1342" s="152">
        <v>487324.35450000002</v>
      </c>
      <c r="G1342" s="152">
        <v>4966.6130000000003</v>
      </c>
      <c r="H1342" s="152">
        <v>9871.36746614</v>
      </c>
      <c r="I1342" s="152">
        <v>740544.65174383996</v>
      </c>
      <c r="J1342" s="152">
        <v>95.9</v>
      </c>
      <c r="K1342" s="152">
        <v>95.9</v>
      </c>
      <c r="L1342" s="152">
        <v>325.5</v>
      </c>
      <c r="M1342" s="153">
        <v>6.9009532800000004</v>
      </c>
      <c r="N1342" s="17">
        <f t="shared" ref="N1342:T1342" si="1446">F1342/F1341/$E1342*$E1341-1</f>
        <v>-4.3348559955377119E-2</v>
      </c>
      <c r="O1342" s="17">
        <f t="shared" si="1446"/>
        <v>1.063334685552686E-2</v>
      </c>
      <c r="P1342" s="17">
        <f t="shared" si="1446"/>
        <v>1.0992353151624279E-3</v>
      </c>
      <c r="Q1342" s="17">
        <f t="shared" si="1446"/>
        <v>-2.3221744644973286E-2</v>
      </c>
      <c r="R1342" s="17">
        <f t="shared" si="1446"/>
        <v>0</v>
      </c>
      <c r="S1342" s="17">
        <f t="shared" si="1446"/>
        <v>0</v>
      </c>
      <c r="T1342" s="17">
        <f t="shared" si="1446"/>
        <v>-9.6159059637133781E-2</v>
      </c>
      <c r="U1342" s="241">
        <v>5.1999999999999998E-3</v>
      </c>
      <c r="V1342" s="241">
        <v>1.7600000000000001E-2</v>
      </c>
      <c r="W1342" s="223">
        <f t="shared" ca="1" si="1404"/>
        <v>-3.5234370243950826E-2</v>
      </c>
      <c r="X1342" s="223">
        <f>MMULT(N1342:T1342,'Parameters &amp; Main Results'!$B$12:$B$18)-'Parameters &amp; Main Results'!$B$22/12+MMULT(U1342:V1342,'Parameters &amp; Main Results'!$B$20:$B$21)</f>
        <v>-3.5234370243950826E-2</v>
      </c>
      <c r="Y1342" s="223">
        <f>MMULT(N1342:T1342,'Parameters &amp; Main Results'!$C$12:$C$18)-'Parameters &amp; Main Results'!$C$22/12+MMULT(U1342:V1342,'Parameters &amp; Main Results'!$C$20:$C$21)</f>
        <v>-3.7992035940953392E-2</v>
      </c>
      <c r="Z1342" s="17">
        <f t="shared" ca="1" si="1389"/>
        <v>25.510521732181278</v>
      </c>
      <c r="AA1342" s="70">
        <f ca="1">Z1342/OFFSET(Z1342,'Parameters &amp; Main Results'!$B$38,0)</f>
        <v>25.510521732181278</v>
      </c>
      <c r="AB1342" s="70">
        <f ca="1">SUMPRODUCT(Z1342:OFFSET(Z1342,'Parameters &amp; Main Results'!$B$38-1,0), 'Cash Flow Assist'!$P$11:OFFSET('Cash Flow Assist'!$P$11,'Parameters &amp; Main Results'!$B$38-1,0)  )/OFFSET(Z1342,'Parameters &amp; Main Results'!$B$38,0)</f>
        <v>2922.6913769646726</v>
      </c>
      <c r="AC1342" s="70">
        <f ca="1">SUMPRODUCT(Z1342:OFFSET(Z1342,'Parameters &amp; Main Results'!$B$38-1,0),'Parameters &amp; Main Results'!$B$42:OFFSET('Parameters &amp; Main Results'!$B$42,'Parameters &amp; Main Results'!$B$38-1,0)   )/OFFSET(Z1342,'Parameters &amp; Main Results'!$B$38,0)</f>
        <v>0</v>
      </c>
      <c r="AD1342" s="155">
        <f t="shared" si="4"/>
        <v>-0.35455156734274362</v>
      </c>
      <c r="AE1342" s="252">
        <f t="shared" ca="1" si="1399"/>
        <v>397502.81300000002</v>
      </c>
      <c r="AF1342" s="253">
        <f t="shared" ca="1" si="1401"/>
        <v>0.22596454304840349</v>
      </c>
      <c r="AG1342" s="258">
        <f t="shared" ca="1" si="1402"/>
        <v>0</v>
      </c>
      <c r="AH1342" s="227" t="str">
        <f ca="1">IF(SUM(AG1342:OFFSET(AG1342,(-HoldAggressiveTime-1),0,,))=0,"Defensive","Aggressive")</f>
        <v>Defensive</v>
      </c>
    </row>
    <row r="1343" spans="1:34" ht="15" x14ac:dyDescent="0.2">
      <c r="A1343">
        <f t="shared" si="15"/>
        <v>6</v>
      </c>
      <c r="B1343">
        <f t="shared" si="16"/>
        <v>1982</v>
      </c>
      <c r="C1343" s="70">
        <f t="shared" si="1"/>
        <v>1982.4166666665653</v>
      </c>
      <c r="D1343" s="149">
        <f t="shared" si="383"/>
        <v>30163</v>
      </c>
      <c r="E1343" s="151">
        <v>97</v>
      </c>
      <c r="F1343" s="152">
        <v>479907.4755</v>
      </c>
      <c r="G1343" s="152">
        <v>4833.2912999999999</v>
      </c>
      <c r="H1343" s="152">
        <v>9970.8214933599993</v>
      </c>
      <c r="I1343" s="152">
        <v>681918.06210415997</v>
      </c>
      <c r="J1343" s="152">
        <v>97</v>
      </c>
      <c r="K1343" s="152">
        <v>97</v>
      </c>
      <c r="L1343" s="152">
        <v>314</v>
      </c>
      <c r="M1343" s="153">
        <v>6.6866436299999998</v>
      </c>
      <c r="N1343" s="17">
        <f t="shared" ref="N1343:T1343" si="1447">F1343/F1342/$E1343*$E1342-1</f>
        <v>-2.6387207213065533E-2</v>
      </c>
      <c r="O1343" s="17">
        <f t="shared" si="1447"/>
        <v>-3.7879379749722331E-2</v>
      </c>
      <c r="P1343" s="17">
        <f t="shared" si="1447"/>
        <v>-1.3794587630227007E-3</v>
      </c>
      <c r="Q1343" s="17">
        <f t="shared" si="1447"/>
        <v>-8.9609290823097765E-2</v>
      </c>
      <c r="R1343" s="17">
        <f t="shared" si="1447"/>
        <v>0</v>
      </c>
      <c r="S1343" s="17">
        <f t="shared" si="1447"/>
        <v>0</v>
      </c>
      <c r="T1343" s="17">
        <f t="shared" si="1447"/>
        <v>-4.6269814876399473E-2</v>
      </c>
      <c r="U1343" s="241">
        <v>-4.0000000000000001E-3</v>
      </c>
      <c r="V1343" s="241">
        <v>1.55E-2</v>
      </c>
      <c r="W1343" s="223">
        <f t="shared" ca="1" si="1404"/>
        <v>-2.9721438770230257E-2</v>
      </c>
      <c r="X1343" s="223">
        <f>MMULT(N1343:T1343,'Parameters &amp; Main Results'!$B$12:$B$18)-'Parameters &amp; Main Results'!$B$22/12+MMULT(U1343:V1343,'Parameters &amp; Main Results'!$B$20:$B$21)</f>
        <v>-2.9721438770230257E-2</v>
      </c>
      <c r="Y1343" s="223">
        <f>MMULT(N1343:T1343,'Parameters &amp; Main Results'!$C$12:$C$18)-'Parameters &amp; Main Results'!$C$22/12+MMULT(U1343:V1343,'Parameters &amp; Main Results'!$C$20:$C$21)</f>
        <v>-2.7578091133397879E-2</v>
      </c>
      <c r="Z1343" s="17">
        <f t="shared" ca="1" si="1389"/>
        <v>26.442195850853302</v>
      </c>
      <c r="AA1343" s="70">
        <f ca="1">Z1343/OFFSET(Z1343,'Parameters &amp; Main Results'!$B$38,0)</f>
        <v>26.442195850853302</v>
      </c>
      <c r="AB1343" s="70">
        <f ca="1">SUMPRODUCT(Z1343:OFFSET(Z1343,'Parameters &amp; Main Results'!$B$38-1,0), 'Cash Flow Assist'!$P$11:OFFSET('Cash Flow Assist'!$P$11,'Parameters &amp; Main Results'!$B$38-1,0)  )/OFFSET(Z1343,'Parameters &amp; Main Results'!$B$38,0)</f>
        <v>2898.1808552324915</v>
      </c>
      <c r="AC1343" s="70">
        <f ca="1">SUMPRODUCT(Z1343:OFFSET(Z1343,'Parameters &amp; Main Results'!$B$38-1,0),'Parameters &amp; Main Results'!$B$42:OFFSET('Parameters &amp; Main Results'!$B$42,'Parameters &amp; Main Results'!$B$38-1,0)   )/OFFSET(Z1343,'Parameters &amp; Main Results'!$B$38,0)</f>
        <v>0</v>
      </c>
      <c r="AD1343" s="155">
        <f t="shared" si="4"/>
        <v>-0.37158314888061905</v>
      </c>
      <c r="AE1343" s="252">
        <f t="shared" ca="1" si="1399"/>
        <v>415784.02639999997</v>
      </c>
      <c r="AF1343" s="253">
        <f t="shared" ca="1" si="1401"/>
        <v>0.15422297401658919</v>
      </c>
      <c r="AG1343" s="258">
        <f t="shared" ca="1" si="1402"/>
        <v>0</v>
      </c>
      <c r="AH1343" s="227" t="str">
        <f ca="1">IF(SUM(AG1343:OFFSET(AG1343,(-HoldAggressiveTime-1),0,,))=0,"Defensive","Aggressive")</f>
        <v>Defensive</v>
      </c>
    </row>
    <row r="1344" spans="1:34" ht="15" x14ac:dyDescent="0.2">
      <c r="A1344">
        <f t="shared" si="15"/>
        <v>7</v>
      </c>
      <c r="B1344">
        <f t="shared" si="16"/>
        <v>1982</v>
      </c>
      <c r="C1344" s="70">
        <f t="shared" si="1"/>
        <v>1982.4999999998986</v>
      </c>
      <c r="D1344" s="149">
        <f t="shared" si="383"/>
        <v>30194</v>
      </c>
      <c r="E1344" s="151">
        <v>97.5</v>
      </c>
      <c r="F1344" s="152">
        <v>471374.77539999998</v>
      </c>
      <c r="G1344" s="152">
        <v>5091.9458999999997</v>
      </c>
      <c r="H1344" s="152">
        <v>10074.43494671</v>
      </c>
      <c r="I1344" s="152">
        <v>678737.54476842005</v>
      </c>
      <c r="J1344" s="152">
        <v>97.5</v>
      </c>
      <c r="K1344" s="152">
        <v>97.5</v>
      </c>
      <c r="L1344" s="152">
        <v>342.5</v>
      </c>
      <c r="M1344" s="153">
        <v>6.6131665000000002</v>
      </c>
      <c r="N1344" s="17">
        <f t="shared" ref="N1344:T1344" si="1448">F1344/F1343/$E1344*$E1343-1</f>
        <v>-2.2816912008099877E-2</v>
      </c>
      <c r="O1344" s="17">
        <f t="shared" si="1448"/>
        <v>4.8112568121660093E-2</v>
      </c>
      <c r="P1344" s="17">
        <f t="shared" si="1448"/>
        <v>5.2101709399881013E-3</v>
      </c>
      <c r="Q1344" s="17">
        <f t="shared" si="1448"/>
        <v>-9.768362305835443E-3</v>
      </c>
      <c r="R1344" s="17">
        <f t="shared" si="1448"/>
        <v>0</v>
      </c>
      <c r="S1344" s="17">
        <f t="shared" si="1448"/>
        <v>0</v>
      </c>
      <c r="T1344" s="17">
        <f t="shared" si="1448"/>
        <v>8.5170667973215819E-2</v>
      </c>
      <c r="U1344" s="241">
        <v>8.3000000000000001E-3</v>
      </c>
      <c r="V1344" s="241">
        <v>8.9999999999999998E-4</v>
      </c>
      <c r="W1344" s="223">
        <f t="shared" ca="1" si="1404"/>
        <v>-3.2733036497487604E-3</v>
      </c>
      <c r="X1344" s="223">
        <f>MMULT(N1344:T1344,'Parameters &amp; Main Results'!$B$12:$B$18)-'Parameters &amp; Main Results'!$B$22/12+MMULT(U1344:V1344,'Parameters &amp; Main Results'!$B$20:$B$21)</f>
        <v>-3.2733036497487604E-3</v>
      </c>
      <c r="Y1344" s="223">
        <f>MMULT(N1344:T1344,'Parameters &amp; Main Results'!$C$12:$C$18)-'Parameters &amp; Main Results'!$C$22/12+MMULT(U1344:V1344,'Parameters &amp; Main Results'!$C$20:$C$21)</f>
        <v>-1.5765630661790545E-2</v>
      </c>
      <c r="Z1344" s="17">
        <f t="shared" ca="1" si="1389"/>
        <v>27.252169539167607</v>
      </c>
      <c r="AA1344" s="70">
        <f ca="1">Z1344/OFFSET(Z1344,'Parameters &amp; Main Results'!$B$38,0)</f>
        <v>27.252169539167607</v>
      </c>
      <c r="AB1344" s="70">
        <f ca="1">SUMPRODUCT(Z1344:OFFSET(Z1344,'Parameters &amp; Main Results'!$B$38-1,0), 'Cash Flow Assist'!$P$11:OFFSET('Cash Flow Assist'!$P$11,'Parameters &amp; Main Results'!$B$38-1,0)  )/OFFSET(Z1344,'Parameters &amp; Main Results'!$B$38,0)</f>
        <v>2872.7386593816382</v>
      </c>
      <c r="AC1344" s="70">
        <f ca="1">SUMPRODUCT(Z1344:OFFSET(Z1344,'Parameters &amp; Main Results'!$B$38-1,0),'Parameters &amp; Main Results'!$B$42:OFFSET('Parameters &amp; Main Results'!$B$42,'Parameters &amp; Main Results'!$B$38-1,0)   )/OFFSET(Z1344,'Parameters &amp; Main Results'!$B$38,0)</f>
        <v>0</v>
      </c>
      <c r="AD1344" s="155">
        <f t="shared" si="4"/>
        <v>-0.38592168087701717</v>
      </c>
      <c r="AE1344" s="252">
        <f t="shared" ca="1" si="1399"/>
        <v>437083.78629999998</v>
      </c>
      <c r="AF1344" s="253">
        <f t="shared" ca="1" si="1401"/>
        <v>7.8454040563435121E-2</v>
      </c>
      <c r="AG1344" s="258">
        <f t="shared" ca="1" si="1402"/>
        <v>0</v>
      </c>
      <c r="AH1344" s="227" t="str">
        <f ca="1">IF(SUM(AG1344:OFFSET(AG1344,(-HoldAggressiveTime-1),0,,))=0,"Defensive","Aggressive")</f>
        <v>Defensive</v>
      </c>
    </row>
    <row r="1345" spans="1:34" ht="15" x14ac:dyDescent="0.2">
      <c r="A1345">
        <f t="shared" si="15"/>
        <v>8</v>
      </c>
      <c r="B1345">
        <f t="shared" si="16"/>
        <v>1982</v>
      </c>
      <c r="C1345" s="70">
        <f t="shared" si="1"/>
        <v>1982.5833333332318</v>
      </c>
      <c r="D1345" s="149">
        <f t="shared" si="383"/>
        <v>30224</v>
      </c>
      <c r="E1345" s="151">
        <v>97.7</v>
      </c>
      <c r="F1345" s="152">
        <v>528555.36659999995</v>
      </c>
      <c r="G1345" s="152">
        <v>5397.4357</v>
      </c>
      <c r="H1345" s="152">
        <v>10169.72231058</v>
      </c>
      <c r="I1345" s="152">
        <v>689424.46164952999</v>
      </c>
      <c r="J1345" s="152">
        <v>97.7</v>
      </c>
      <c r="K1345" s="152">
        <v>97.7</v>
      </c>
      <c r="L1345" s="152">
        <v>409.6</v>
      </c>
      <c r="M1345" s="153">
        <v>7.2375155299999996</v>
      </c>
      <c r="N1345" s="17">
        <f t="shared" ref="N1345:T1345" si="1449">F1345/F1344/$E1345*$E1344-1</f>
        <v>0.11901059936035163</v>
      </c>
      <c r="O1345" s="17">
        <f t="shared" si="1449"/>
        <v>5.7824809497223129E-2</v>
      </c>
      <c r="P1345" s="17">
        <f t="shared" si="1449"/>
        <v>7.3918884338859403E-3</v>
      </c>
      <c r="Q1345" s="17">
        <f t="shared" si="1449"/>
        <v>1.3665971363441276E-2</v>
      </c>
      <c r="R1345" s="17">
        <f t="shared" si="1449"/>
        <v>0</v>
      </c>
      <c r="S1345" s="17">
        <f t="shared" si="1449"/>
        <v>0</v>
      </c>
      <c r="T1345" s="17">
        <f t="shared" si="1449"/>
        <v>0.19346427690905443</v>
      </c>
      <c r="U1345" s="241">
        <v>-4.1300000000000003E-2</v>
      </c>
      <c r="V1345" s="241">
        <v>9.2999999999999992E-3</v>
      </c>
      <c r="W1345" s="223">
        <f t="shared" ca="1" si="1404"/>
        <v>0.11045445859849443</v>
      </c>
      <c r="X1345" s="223">
        <f>MMULT(N1345:T1345,'Parameters &amp; Main Results'!$B$12:$B$18)-'Parameters &amp; Main Results'!$B$22/12+MMULT(U1345:V1345,'Parameters &amp; Main Results'!$B$20:$B$21)</f>
        <v>0.11045445859849443</v>
      </c>
      <c r="Y1345" s="223">
        <f>MMULT(N1345:T1345,'Parameters &amp; Main Results'!$C$12:$C$18)-'Parameters &amp; Main Results'!$C$22/12+MMULT(U1345:V1345,'Parameters &amp; Main Results'!$C$20:$C$21)</f>
        <v>0.11285035370737212</v>
      </c>
      <c r="Z1345" s="17">
        <f t="shared" ca="1" si="1389"/>
        <v>27.341667117934961</v>
      </c>
      <c r="AA1345" s="70">
        <f ca="1">Z1345/OFFSET(Z1345,'Parameters &amp; Main Results'!$B$38,0)</f>
        <v>27.341667117934961</v>
      </c>
      <c r="AB1345" s="70">
        <f ca="1">SUMPRODUCT(Z1345:OFFSET(Z1345,'Parameters &amp; Main Results'!$B$38-1,0), 'Cash Flow Assist'!$P$11:OFFSET('Cash Flow Assist'!$P$11,'Parameters &amp; Main Results'!$B$38-1,0)  )/OFFSET(Z1345,'Parameters &amp; Main Results'!$B$38,0)</f>
        <v>2846.4864898424703</v>
      </c>
      <c r="AC1345" s="70">
        <f ca="1">SUMPRODUCT(Z1345:OFFSET(Z1345,'Parameters &amp; Main Results'!$B$38-1,0),'Parameters &amp; Main Results'!$B$42:OFFSET('Parameters &amp; Main Results'!$B$42,'Parameters &amp; Main Results'!$B$38-1,0)   )/OFFSET(Z1345,'Parameters &amp; Main Results'!$B$38,0)</f>
        <v>0</v>
      </c>
      <c r="AD1345" s="155">
        <f t="shared" si="4"/>
        <v>-0.31283985206399367</v>
      </c>
      <c r="AE1345" s="252">
        <f t="shared" ca="1" si="1399"/>
        <v>450816.48450000002</v>
      </c>
      <c r="AF1345" s="253">
        <f t="shared" ca="1" si="1401"/>
        <v>0.17244019412071859</v>
      </c>
      <c r="AG1345" s="258">
        <f t="shared" ca="1" si="1402"/>
        <v>0</v>
      </c>
      <c r="AH1345" s="227" t="str">
        <f ca="1">IF(SUM(AG1345:OFFSET(AG1345,(-HoldAggressiveTime-1),0,,))=0,"Defensive","Aggressive")</f>
        <v>Defensive</v>
      </c>
    </row>
    <row r="1346" spans="1:34" ht="15" x14ac:dyDescent="0.2">
      <c r="A1346">
        <f t="shared" si="15"/>
        <v>9</v>
      </c>
      <c r="B1346">
        <f t="shared" si="16"/>
        <v>1982</v>
      </c>
      <c r="C1346" s="70">
        <f t="shared" si="1"/>
        <v>1982.6666666665651</v>
      </c>
      <c r="D1346" s="149">
        <f t="shared" si="383"/>
        <v>30255</v>
      </c>
      <c r="E1346" s="151">
        <v>97.7</v>
      </c>
      <c r="F1346" s="152">
        <v>535105.32940000005</v>
      </c>
      <c r="G1346" s="152">
        <v>5790.4701999999997</v>
      </c>
      <c r="H1346" s="152">
        <v>10243.28330196</v>
      </c>
      <c r="I1346" s="152">
        <v>686525.55261956004</v>
      </c>
      <c r="J1346" s="152">
        <v>97.7</v>
      </c>
      <c r="K1346" s="152">
        <v>97.7</v>
      </c>
      <c r="L1346" s="152">
        <v>394.75</v>
      </c>
      <c r="M1346" s="153">
        <v>7.2791511099999999</v>
      </c>
      <c r="N1346" s="17">
        <f t="shared" ref="N1346:T1346" si="1450">F1346/F1345/$E1346*$E1345-1</f>
        <v>1.2392198081600414E-2</v>
      </c>
      <c r="O1346" s="17">
        <f t="shared" si="1450"/>
        <v>7.28187461316121E-2</v>
      </c>
      <c r="P1346" s="17">
        <f t="shared" si="1450"/>
        <v>7.2333333333469696E-3</v>
      </c>
      <c r="Q1346" s="17">
        <f t="shared" si="1450"/>
        <v>-4.2048247360326751E-3</v>
      </c>
      <c r="R1346" s="17">
        <f t="shared" si="1450"/>
        <v>0</v>
      </c>
      <c r="S1346" s="17">
        <f t="shared" si="1450"/>
        <v>0</v>
      </c>
      <c r="T1346" s="17">
        <f t="shared" si="1450"/>
        <v>-3.62548828125E-2</v>
      </c>
      <c r="U1346" s="241">
        <v>2.9600000000000001E-2</v>
      </c>
      <c r="V1346" s="241">
        <v>2.7000000000000001E-3</v>
      </c>
      <c r="W1346" s="223">
        <f t="shared" ca="1" si="1404"/>
        <v>2.2003486980231062E-2</v>
      </c>
      <c r="X1346" s="223">
        <f>MMULT(N1346:T1346,'Parameters &amp; Main Results'!$B$12:$B$18)-'Parameters &amp; Main Results'!$B$22/12+MMULT(U1346:V1346,'Parameters &amp; Main Results'!$B$20:$B$21)</f>
        <v>2.2003486980231062E-2</v>
      </c>
      <c r="Y1346" s="223">
        <f>MMULT(N1346:T1346,'Parameters &amp; Main Results'!$C$12:$C$18)-'Parameters &amp; Main Results'!$C$22/12+MMULT(U1346:V1346,'Parameters &amp; Main Results'!$C$20:$C$21)</f>
        <v>1.839318621993492E-2</v>
      </c>
      <c r="Z1346" s="17">
        <f t="shared" ca="1" si="1389"/>
        <v>24.6220517250594</v>
      </c>
      <c r="AA1346" s="70">
        <f ca="1">Z1346/OFFSET(Z1346,'Parameters &amp; Main Results'!$B$38,0)</f>
        <v>24.6220517250594</v>
      </c>
      <c r="AB1346" s="70">
        <f ca="1">SUMPRODUCT(Z1346:OFFSET(Z1346,'Parameters &amp; Main Results'!$B$38-1,0), 'Cash Flow Assist'!$P$11:OFFSET('Cash Flow Assist'!$P$11,'Parameters &amp; Main Results'!$B$38-1,0)  )/OFFSET(Z1346,'Parameters &amp; Main Results'!$B$38,0)</f>
        <v>2820.1448227245351</v>
      </c>
      <c r="AC1346" s="70">
        <f ca="1">SUMPRODUCT(Z1346:OFFSET(Z1346,'Parameters &amp; Main Results'!$B$38-1,0),'Parameters &amp; Main Results'!$B$42:OFFSET('Parameters &amp; Main Results'!$B$42,'Parameters &amp; Main Results'!$B$38-1,0)   )/OFFSET(Z1346,'Parameters &amp; Main Results'!$B$38,0)</f>
        <v>0</v>
      </c>
      <c r="AD1346" s="155">
        <f t="shared" si="4"/>
        <v>-0.30432442739698884</v>
      </c>
      <c r="AE1346" s="252">
        <f t="shared" ca="1" si="1399"/>
        <v>482133.48869999999</v>
      </c>
      <c r="AF1346" s="253">
        <f t="shared" ca="1" si="1401"/>
        <v>0.10986965631205294</v>
      </c>
      <c r="AG1346" s="258">
        <f t="shared" ca="1" si="1402"/>
        <v>0</v>
      </c>
      <c r="AH1346" s="227" t="str">
        <f ca="1">IF(SUM(AG1346:OFFSET(AG1346,(-HoldAggressiveTime-1),0,,))=0,"Defensive","Aggressive")</f>
        <v>Defensive</v>
      </c>
    </row>
    <row r="1347" spans="1:34" ht="15" x14ac:dyDescent="0.2">
      <c r="A1347">
        <f t="shared" si="15"/>
        <v>10</v>
      </c>
      <c r="B1347">
        <f t="shared" si="16"/>
        <v>1982</v>
      </c>
      <c r="C1347" s="70">
        <f t="shared" si="1"/>
        <v>1982.7499999998984</v>
      </c>
      <c r="D1347" s="149">
        <f t="shared" si="383"/>
        <v>30285</v>
      </c>
      <c r="E1347" s="151">
        <v>98.1</v>
      </c>
      <c r="F1347" s="152">
        <v>596706.53949999996</v>
      </c>
      <c r="G1347" s="152">
        <v>6195.0509000000002</v>
      </c>
      <c r="H1347" s="152">
        <v>10310.888971750001</v>
      </c>
      <c r="I1347" s="152">
        <v>696935.59410761006</v>
      </c>
      <c r="J1347" s="152">
        <v>98.1</v>
      </c>
      <c r="K1347" s="152">
        <v>98.1</v>
      </c>
      <c r="L1347" s="152">
        <v>422</v>
      </c>
      <c r="M1347" s="153">
        <v>8.16683089</v>
      </c>
      <c r="N1347" s="17">
        <f t="shared" ref="N1347:T1347" si="1451">F1347/F1346/$E1347*$E1346-1</f>
        <v>0.11057291464239394</v>
      </c>
      <c r="O1347" s="17">
        <f t="shared" si="1451"/>
        <v>6.5507729168307938E-2</v>
      </c>
      <c r="P1347" s="17">
        <f t="shared" si="1451"/>
        <v>2.495616717349991E-3</v>
      </c>
      <c r="Q1347" s="17">
        <f t="shared" si="1451"/>
        <v>1.1024070569738642E-2</v>
      </c>
      <c r="R1347" s="17">
        <f t="shared" si="1451"/>
        <v>0</v>
      </c>
      <c r="S1347" s="17">
        <f t="shared" si="1451"/>
        <v>0</v>
      </c>
      <c r="T1347" s="17">
        <f t="shared" si="1451"/>
        <v>6.4672088232464953E-2</v>
      </c>
      <c r="U1347" s="241">
        <v>2.35E-2</v>
      </c>
      <c r="V1347" s="241">
        <v>-3.6700000000000003E-2</v>
      </c>
      <c r="W1347" s="223">
        <f t="shared" ca="1" si="1404"/>
        <v>9.9223169560413632E-2</v>
      </c>
      <c r="X1347" s="223">
        <f>MMULT(N1347:T1347,'Parameters &amp; Main Results'!$B$12:$B$18)-'Parameters &amp; Main Results'!$B$22/12+MMULT(U1347:V1347,'Parameters &amp; Main Results'!$B$20:$B$21)</f>
        <v>9.9223169560413632E-2</v>
      </c>
      <c r="Y1347" s="223">
        <f>MMULT(N1347:T1347,'Parameters &amp; Main Results'!$C$12:$C$18)-'Parameters &amp; Main Results'!$C$22/12+MMULT(U1347:V1347,'Parameters &amp; Main Results'!$C$20:$C$21)</f>
        <v>0.10602472942831867</v>
      </c>
      <c r="Z1347" s="17">
        <f t="shared" ca="1" si="1389"/>
        <v>24.09194492849678</v>
      </c>
      <c r="AA1347" s="70">
        <f ca="1">Z1347/OFFSET(Z1347,'Parameters &amp; Main Results'!$B$38,0)</f>
        <v>24.09194492849678</v>
      </c>
      <c r="AB1347" s="70">
        <f ca="1">SUMPRODUCT(Z1347:OFFSET(Z1347,'Parameters &amp; Main Results'!$B$38-1,0), 'Cash Flow Assist'!$P$11:OFFSET('Cash Flow Assist'!$P$11,'Parameters &amp; Main Results'!$B$38-1,0)  )/OFFSET(Z1347,'Parameters &amp; Main Results'!$B$38,0)</f>
        <v>2796.5227709994756</v>
      </c>
      <c r="AC1347" s="70">
        <f ca="1">SUMPRODUCT(Z1347:OFFSET(Z1347,'Parameters &amp; Main Results'!$B$38-1,0),'Parameters &amp; Main Results'!$B$42:OFFSET('Parameters &amp; Main Results'!$B$42,'Parameters &amp; Main Results'!$B$38-1,0)   )/OFFSET(Z1347,'Parameters &amp; Main Results'!$B$38,0)</f>
        <v>0</v>
      </c>
      <c r="AD1347" s="155">
        <f t="shared" si="4"/>
        <v>-0.22740155168875753</v>
      </c>
      <c r="AE1347" s="252">
        <f t="shared" ca="1" si="1399"/>
        <v>486951.40519999998</v>
      </c>
      <c r="AF1347" s="253">
        <f t="shared" ca="1" si="1401"/>
        <v>0.22539237617544508</v>
      </c>
      <c r="AG1347" s="258">
        <f t="shared" ca="1" si="1402"/>
        <v>0</v>
      </c>
      <c r="AH1347" s="227" t="str">
        <f ca="1">IF(SUM(AG1347:OFFSET(AG1347,(-HoldAggressiveTime-1),0,,))=0,"Defensive","Aggressive")</f>
        <v>Defensive</v>
      </c>
    </row>
    <row r="1348" spans="1:34" ht="15" x14ac:dyDescent="0.2">
      <c r="A1348">
        <f t="shared" si="15"/>
        <v>11</v>
      </c>
      <c r="B1348">
        <f t="shared" si="16"/>
        <v>1982</v>
      </c>
      <c r="C1348" s="70">
        <f t="shared" si="1"/>
        <v>1982.8333333332316</v>
      </c>
      <c r="D1348" s="149">
        <f t="shared" si="383"/>
        <v>30316</v>
      </c>
      <c r="E1348" s="151">
        <v>98</v>
      </c>
      <c r="F1348" s="152">
        <v>620816.82200000004</v>
      </c>
      <c r="G1348" s="152">
        <v>6221.7467999999999</v>
      </c>
      <c r="H1348" s="152">
        <v>10377.136433400001</v>
      </c>
      <c r="I1348" s="152">
        <v>749513.52131413005</v>
      </c>
      <c r="J1348" s="152">
        <v>98</v>
      </c>
      <c r="K1348" s="152">
        <v>98</v>
      </c>
      <c r="L1348" s="152">
        <v>428.25</v>
      </c>
      <c r="M1348" s="153">
        <v>8.3740728099999995</v>
      </c>
      <c r="N1348" s="17">
        <f t="shared" ref="N1348:T1348" si="1452">F1348/F1347/$E1348*$E1347-1</f>
        <v>4.1467232911164054E-2</v>
      </c>
      <c r="O1348" s="17">
        <f t="shared" si="1452"/>
        <v>5.3340354676485457E-3</v>
      </c>
      <c r="P1348" s="17">
        <f t="shared" si="1452"/>
        <v>7.451964286345758E-3</v>
      </c>
      <c r="Q1348" s="17">
        <f t="shared" si="1452"/>
        <v>7.6538976303038631E-2</v>
      </c>
      <c r="R1348" s="17">
        <f t="shared" si="1452"/>
        <v>0</v>
      </c>
      <c r="S1348" s="17">
        <f t="shared" si="1452"/>
        <v>0</v>
      </c>
      <c r="T1348" s="17">
        <f t="shared" si="1452"/>
        <v>1.5845947383692938E-2</v>
      </c>
      <c r="U1348" s="241">
        <v>4.6600000000000003E-2</v>
      </c>
      <c r="V1348" s="241">
        <v>-1.8499999999999999E-2</v>
      </c>
      <c r="W1348" s="223">
        <f t="shared" ca="1" si="1404"/>
        <v>3.2917862479420724E-2</v>
      </c>
      <c r="X1348" s="223">
        <f>MMULT(N1348:T1348,'Parameters &amp; Main Results'!$B$12:$B$18)-'Parameters &amp; Main Results'!$B$22/12+MMULT(U1348:V1348,'Parameters &amp; Main Results'!$B$20:$B$21)</f>
        <v>3.2917862479420724E-2</v>
      </c>
      <c r="Y1348" s="223">
        <f>MMULT(N1348:T1348,'Parameters &amp; Main Results'!$C$12:$C$18)-'Parameters &amp; Main Results'!$C$22/12+MMULT(U1348:V1348,'Parameters &amp; Main Results'!$C$20:$C$21)</f>
        <v>3.7812246500145835E-2</v>
      </c>
      <c r="Z1348" s="17">
        <f t="shared" ca="1" si="1389"/>
        <v>21.91724628414747</v>
      </c>
      <c r="AA1348" s="70">
        <f ca="1">Z1348/OFFSET(Z1348,'Parameters &amp; Main Results'!$B$38,0)</f>
        <v>21.91724628414747</v>
      </c>
      <c r="AB1348" s="70">
        <f ca="1">SUMPRODUCT(Z1348:OFFSET(Z1348,'Parameters &amp; Main Results'!$B$38-1,0), 'Cash Flow Assist'!$P$11:OFFSET('Cash Flow Assist'!$P$11,'Parameters &amp; Main Results'!$B$38-1,0)  )/OFFSET(Z1348,'Parameters &amp; Main Results'!$B$38,0)</f>
        <v>2773.4308260709786</v>
      </c>
      <c r="AC1348" s="70">
        <f ca="1">SUMPRODUCT(Z1348:OFFSET(Z1348,'Parameters &amp; Main Results'!$B$38-1,0),'Parameters &amp; Main Results'!$B$42:OFFSET('Parameters &amp; Main Results'!$B$42,'Parameters &amp; Main Results'!$B$38-1,0)   )/OFFSET(Z1348,'Parameters &amp; Main Results'!$B$38,0)</f>
        <v>0</v>
      </c>
      <c r="AD1348" s="155">
        <f t="shared" si="4"/>
        <v>-0.19536403188583129</v>
      </c>
      <c r="AE1348" s="252">
        <f t="shared" ca="1" si="1399"/>
        <v>501220.22710000002</v>
      </c>
      <c r="AF1348" s="253">
        <f t="shared" ca="1" si="1401"/>
        <v>0.23861087089795147</v>
      </c>
      <c r="AG1348" s="258">
        <f t="shared" ca="1" si="1402"/>
        <v>0</v>
      </c>
      <c r="AH1348" s="227" t="str">
        <f ca="1">IF(SUM(AG1348:OFFSET(AG1348,(-HoldAggressiveTime-1),0,,))=0,"Defensive","Aggressive")</f>
        <v>Defensive</v>
      </c>
    </row>
    <row r="1349" spans="1:34" ht="15" x14ac:dyDescent="0.2">
      <c r="A1349">
        <f t="shared" si="15"/>
        <v>12</v>
      </c>
      <c r="B1349">
        <f t="shared" si="16"/>
        <v>1982</v>
      </c>
      <c r="C1349" s="70">
        <f t="shared" si="1"/>
        <v>1982.9166666665649</v>
      </c>
      <c r="D1349" s="149">
        <f t="shared" si="383"/>
        <v>30347</v>
      </c>
      <c r="E1349" s="151">
        <v>97.7</v>
      </c>
      <c r="F1349" s="152">
        <v>632790.13540000003</v>
      </c>
      <c r="G1349" s="152">
        <v>6435.0015000000003</v>
      </c>
      <c r="H1349" s="152">
        <v>10446.92267591</v>
      </c>
      <c r="I1349" s="152">
        <v>812364.23554032994</v>
      </c>
      <c r="J1349" s="152">
        <v>97.7</v>
      </c>
      <c r="K1349" s="152">
        <v>97.7</v>
      </c>
      <c r="L1349" s="152">
        <v>448</v>
      </c>
      <c r="M1349" s="153">
        <v>8.5430611800000005</v>
      </c>
      <c r="N1349" s="17">
        <f t="shared" ref="N1349:T1349" si="1453">F1349/F1348/$E1349*$E1348-1</f>
        <v>2.2416232472367126E-2</v>
      </c>
      <c r="O1349" s="17">
        <f t="shared" si="1453"/>
        <v>3.7451567840141253E-2</v>
      </c>
      <c r="P1349" s="17">
        <f t="shared" si="1453"/>
        <v>9.8162743086633863E-3</v>
      </c>
      <c r="Q1349" s="17">
        <f t="shared" si="1453"/>
        <v>8.718345670763239E-2</v>
      </c>
      <c r="R1349" s="17">
        <f t="shared" si="1453"/>
        <v>0</v>
      </c>
      <c r="S1349" s="17">
        <f t="shared" si="1453"/>
        <v>0</v>
      </c>
      <c r="T1349" s="17">
        <f t="shared" si="1453"/>
        <v>4.9330156948998116E-2</v>
      </c>
      <c r="U1349" s="241">
        <v>-2.5000000000000001E-3</v>
      </c>
      <c r="V1349" s="241">
        <v>1E-4</v>
      </c>
      <c r="W1349" s="223">
        <f t="shared" ca="1" si="1404"/>
        <v>2.6727329103086839E-2</v>
      </c>
      <c r="X1349" s="223">
        <f>MMULT(N1349:T1349,'Parameters &amp; Main Results'!$B$12:$B$18)-'Parameters &amp; Main Results'!$B$22/12+MMULT(U1349:V1349,'Parameters &amp; Main Results'!$B$20:$B$21)</f>
        <v>2.6727329103086839E-2</v>
      </c>
      <c r="Y1349" s="223">
        <f>MMULT(N1349:T1349,'Parameters &amp; Main Results'!$C$12:$C$18)-'Parameters &amp; Main Results'!$C$22/12+MMULT(U1349:V1349,'Parameters &amp; Main Results'!$C$20:$C$21)</f>
        <v>2.3878099342477876E-2</v>
      </c>
      <c r="Z1349" s="17">
        <f t="shared" ca="1" si="1389"/>
        <v>21.218769739868005</v>
      </c>
      <c r="AA1349" s="70">
        <f ca="1">Z1349/OFFSET(Z1349,'Parameters &amp; Main Results'!$B$38,0)</f>
        <v>21.218769739868005</v>
      </c>
      <c r="AB1349" s="70">
        <f ca="1">SUMPRODUCT(Z1349:OFFSET(Z1349,'Parameters &amp; Main Results'!$B$38-1,0), 'Cash Flow Assist'!$P$11:OFFSET('Cash Flow Assist'!$P$11,'Parameters &amp; Main Results'!$B$38-1,0)  )/OFFSET(Z1349,'Parameters &amp; Main Results'!$B$38,0)</f>
        <v>2752.5135797868306</v>
      </c>
      <c r="AC1349" s="70">
        <f ca="1">SUMPRODUCT(Z1349:OFFSET(Z1349,'Parameters &amp; Main Results'!$B$38-1,0),'Parameters &amp; Main Results'!$B$42:OFFSET('Parameters &amp; Main Results'!$B$42,'Parameters &amp; Main Results'!$B$38-1,0)   )/OFFSET(Z1349,'Parameters &amp; Main Results'!$B$38,0)</f>
        <v>0</v>
      </c>
      <c r="AD1349" s="155">
        <f t="shared" si="4"/>
        <v>-0.17732712496895586</v>
      </c>
      <c r="AE1349" s="252">
        <f t="shared" ca="1" si="1399"/>
        <v>511300.03</v>
      </c>
      <c r="AF1349" s="253">
        <f t="shared" ca="1" si="1401"/>
        <v>0.23761020589026757</v>
      </c>
      <c r="AG1349" s="258">
        <f t="shared" ca="1" si="1402"/>
        <v>0</v>
      </c>
      <c r="AH1349" s="227" t="str">
        <f ca="1">IF(SUM(AG1349:OFFSET(AG1349,(-HoldAggressiveTime-1),0,,))=0,"Defensive","Aggressive")</f>
        <v>Defensive</v>
      </c>
    </row>
    <row r="1350" spans="1:34" ht="15" x14ac:dyDescent="0.2">
      <c r="A1350">
        <f t="shared" si="15"/>
        <v>1</v>
      </c>
      <c r="B1350">
        <f t="shared" si="16"/>
        <v>1983</v>
      </c>
      <c r="C1350" s="70">
        <f t="shared" si="1"/>
        <v>1982.9999999998981</v>
      </c>
      <c r="D1350" s="149">
        <f t="shared" si="383"/>
        <v>30375</v>
      </c>
      <c r="E1350" s="151">
        <v>97.9</v>
      </c>
      <c r="F1350" s="152">
        <v>656350.39419999998</v>
      </c>
      <c r="G1350" s="152">
        <v>6328.2637999999997</v>
      </c>
      <c r="H1350" s="152">
        <v>10516.046480950001</v>
      </c>
      <c r="I1350" s="152">
        <v>811685.06256760005</v>
      </c>
      <c r="J1350" s="152">
        <v>97.9</v>
      </c>
      <c r="K1350" s="152">
        <v>97.9</v>
      </c>
      <c r="L1350" s="152">
        <v>503</v>
      </c>
      <c r="M1350" s="153">
        <v>8.8174677900000002</v>
      </c>
      <c r="N1350" s="17">
        <f t="shared" ref="N1350:T1350" si="1454">F1350/F1349/$E1350*$E1349-1</f>
        <v>3.5113379196812122E-2</v>
      </c>
      <c r="O1350" s="17">
        <f t="shared" si="1454"/>
        <v>-1.8596066517564735E-2</v>
      </c>
      <c r="P1350" s="17">
        <f t="shared" si="1454"/>
        <v>4.5602485530467085E-3</v>
      </c>
      <c r="Q1350" s="17">
        <f t="shared" si="1454"/>
        <v>-2.8772378583125091E-3</v>
      </c>
      <c r="R1350" s="17">
        <f t="shared" si="1454"/>
        <v>0</v>
      </c>
      <c r="S1350" s="17">
        <f t="shared" si="1454"/>
        <v>0</v>
      </c>
      <c r="T1350" s="17">
        <f t="shared" si="1454"/>
        <v>0.12047415365533332</v>
      </c>
      <c r="U1350" s="241">
        <v>2.7099999999999999E-2</v>
      </c>
      <c r="V1350" s="241">
        <v>-7.1000000000000004E-3</v>
      </c>
      <c r="W1350" s="223">
        <f t="shared" ca="1" si="1404"/>
        <v>2.8597862110196149E-2</v>
      </c>
      <c r="X1350" s="223">
        <f>MMULT(N1350:T1350,'Parameters &amp; Main Results'!$B$12:$B$18)-'Parameters &amp; Main Results'!$B$22/12+MMULT(U1350:V1350,'Parameters &amp; Main Results'!$B$20:$B$21)</f>
        <v>2.8597862110196149E-2</v>
      </c>
      <c r="Y1350" s="223">
        <f>MMULT(N1350:T1350,'Parameters &amp; Main Results'!$C$12:$C$18)-'Parameters &amp; Main Results'!$C$22/12+MMULT(U1350:V1350,'Parameters &amp; Main Results'!$C$20:$C$21)</f>
        <v>2.9700767958707772E-2</v>
      </c>
      <c r="Z1350" s="17">
        <f t="shared" ca="1" si="1389"/>
        <v>20.666411751603011</v>
      </c>
      <c r="AA1350" s="70">
        <f ca="1">Z1350/OFFSET(Z1350,'Parameters &amp; Main Results'!$B$38,0)</f>
        <v>20.666411751603011</v>
      </c>
      <c r="AB1350" s="70">
        <f ca="1">SUMPRODUCT(Z1350:OFFSET(Z1350,'Parameters &amp; Main Results'!$B$38-1,0), 'Cash Flow Assist'!$P$11:OFFSET('Cash Flow Assist'!$P$11,'Parameters &amp; Main Results'!$B$38-1,0)  )/OFFSET(Z1350,'Parameters &amp; Main Results'!$B$38,0)</f>
        <v>2732.2948100469634</v>
      </c>
      <c r="AC1350" s="70">
        <f ca="1">SUMPRODUCT(Z1350:OFFSET(Z1350,'Parameters &amp; Main Results'!$B$38-1,0),'Parameters &amp; Main Results'!$B$42:OFFSET('Parameters &amp; Main Results'!$B$42,'Parameters &amp; Main Results'!$B$38-1,0)   )/OFFSET(Z1350,'Parameters &amp; Main Results'!$B$38,0)</f>
        <v>0</v>
      </c>
      <c r="AD1350" s="155">
        <f t="shared" si="4"/>
        <v>-0.14844030035305922</v>
      </c>
      <c r="AE1350" s="252">
        <f t="shared" ca="1" si="1399"/>
        <v>565702.71459999995</v>
      </c>
      <c r="AF1350" s="253">
        <f t="shared" ca="1" si="1401"/>
        <v>0.16023907480114474</v>
      </c>
      <c r="AG1350" s="258">
        <f t="shared" ca="1" si="1402"/>
        <v>0</v>
      </c>
      <c r="AH1350" s="227" t="str">
        <f ca="1">IF(SUM(AG1350:OFFSET(AG1350,(-HoldAggressiveTime-1),0,,))=0,"Defensive","Aggressive")</f>
        <v>Defensive</v>
      </c>
    </row>
    <row r="1351" spans="1:34" ht="15" x14ac:dyDescent="0.2">
      <c r="A1351">
        <f t="shared" si="15"/>
        <v>2</v>
      </c>
      <c r="B1351">
        <f t="shared" si="16"/>
        <v>1983</v>
      </c>
      <c r="C1351" s="70">
        <f t="shared" si="1"/>
        <v>1983.0833333332314</v>
      </c>
      <c r="D1351" s="149">
        <f t="shared" si="383"/>
        <v>30406</v>
      </c>
      <c r="E1351" s="151">
        <v>98</v>
      </c>
      <c r="F1351" s="152">
        <v>671409.55920000002</v>
      </c>
      <c r="G1351" s="152">
        <v>6586.4237999999996</v>
      </c>
      <c r="H1351" s="152">
        <v>10584.9265854</v>
      </c>
      <c r="I1351" s="152">
        <v>829854.71443058003</v>
      </c>
      <c r="J1351" s="152">
        <v>98</v>
      </c>
      <c r="K1351" s="152">
        <v>98</v>
      </c>
      <c r="L1351" s="152">
        <v>419.75</v>
      </c>
      <c r="M1351" s="153">
        <v>8.9869731500000007</v>
      </c>
      <c r="N1351" s="17">
        <f t="shared" ref="N1351:T1351" si="1455">F1351/F1350/$E1351*$E1350-1</f>
        <v>2.189996887625556E-2</v>
      </c>
      <c r="O1351" s="17">
        <f t="shared" si="1455"/>
        <v>3.9732724066869007E-2</v>
      </c>
      <c r="P1351" s="17">
        <f t="shared" si="1455"/>
        <v>5.5229081632439669E-3</v>
      </c>
      <c r="Q1351" s="17">
        <f t="shared" si="1455"/>
        <v>2.1341850598129097E-2</v>
      </c>
      <c r="R1351" s="17">
        <f t="shared" si="1455"/>
        <v>0</v>
      </c>
      <c r="S1351" s="17">
        <f t="shared" si="1455"/>
        <v>0</v>
      </c>
      <c r="T1351" s="17">
        <f t="shared" si="1455"/>
        <v>-0.16635848176248613</v>
      </c>
      <c r="U1351" s="241">
        <v>3.2800000000000003E-2</v>
      </c>
      <c r="V1351" s="241">
        <v>7.0000000000000001E-3</v>
      </c>
      <c r="W1351" s="223">
        <f t="shared" ca="1" si="1404"/>
        <v>1.6011930715774492E-2</v>
      </c>
      <c r="X1351" s="223">
        <f>MMULT(N1351:T1351,'Parameters &amp; Main Results'!$B$12:$B$18)-'Parameters &amp; Main Results'!$B$22/12+MMULT(U1351:V1351,'Parameters &amp; Main Results'!$B$20:$B$21)</f>
        <v>1.6011930715774492E-2</v>
      </c>
      <c r="Y1351" s="223">
        <f>MMULT(N1351:T1351,'Parameters &amp; Main Results'!$C$12:$C$18)-'Parameters &amp; Main Results'!$C$22/12+MMULT(U1351:V1351,'Parameters &amp; Main Results'!$C$20:$C$21)</f>
        <v>2.3641577728650238E-2</v>
      </c>
      <c r="Z1351" s="17">
        <f t="shared" ca="1" si="1389"/>
        <v>20.091828413103361</v>
      </c>
      <c r="AA1351" s="70">
        <f ca="1">Z1351/OFFSET(Z1351,'Parameters &amp; Main Results'!$B$38,0)</f>
        <v>20.091828413103361</v>
      </c>
      <c r="AB1351" s="70">
        <f ca="1">SUMPRODUCT(Z1351:OFFSET(Z1351,'Parameters &amp; Main Results'!$B$38-1,0), 'Cash Flow Assist'!$P$11:OFFSET('Cash Flow Assist'!$P$11,'Parameters &amp; Main Results'!$B$38-1,0)  )/OFFSET(Z1351,'Parameters &amp; Main Results'!$B$38,0)</f>
        <v>2712.6283982953605</v>
      </c>
      <c r="AC1351" s="70">
        <f ca="1">SUMPRODUCT(Z1351:OFFSET(Z1351,'Parameters &amp; Main Results'!$B$38-1,0),'Parameters &amp; Main Results'!$B$42:OFFSET('Parameters &amp; Main Results'!$B$42,'Parameters &amp; Main Results'!$B$38-1,0)   )/OFFSET(Z1351,'Parameters &amp; Main Results'!$B$38,0)</f>
        <v>0</v>
      </c>
      <c r="AD1351" s="155">
        <f t="shared" si="4"/>
        <v>-0.12979116943451763</v>
      </c>
      <c r="AE1351" s="252">
        <f t="shared" ca="1" si="1399"/>
        <v>548607.74080000003</v>
      </c>
      <c r="AF1351" s="253">
        <f t="shared" ca="1" si="1401"/>
        <v>0.22384266437970024</v>
      </c>
      <c r="AG1351" s="258">
        <f t="shared" ca="1" si="1402"/>
        <v>0</v>
      </c>
      <c r="AH1351" s="227" t="str">
        <f ca="1">IF(SUM(AG1351:OFFSET(AG1351,(-HoldAggressiveTime-1),0,,))=0,"Defensive","Aggressive")</f>
        <v>Defensive</v>
      </c>
    </row>
    <row r="1352" spans="1:34" ht="15" x14ac:dyDescent="0.2">
      <c r="A1352">
        <f t="shared" si="15"/>
        <v>3</v>
      </c>
      <c r="B1352">
        <f t="shared" si="16"/>
        <v>1983</v>
      </c>
      <c r="C1352" s="70">
        <f t="shared" si="1"/>
        <v>1983.1666666665647</v>
      </c>
      <c r="D1352" s="149">
        <f t="shared" si="383"/>
        <v>30436</v>
      </c>
      <c r="E1352" s="151">
        <v>98.1</v>
      </c>
      <c r="F1352" s="152">
        <v>696242.32299999997</v>
      </c>
      <c r="G1352" s="152">
        <v>6507.7957999999999</v>
      </c>
      <c r="H1352" s="152">
        <v>10656.46304757</v>
      </c>
      <c r="I1352" s="152">
        <v>861037.50976769999</v>
      </c>
      <c r="J1352" s="152">
        <v>98.1</v>
      </c>
      <c r="K1352" s="152">
        <v>98.1</v>
      </c>
      <c r="L1352" s="152">
        <v>414.25</v>
      </c>
      <c r="M1352" s="153">
        <v>9.2972589299999999</v>
      </c>
      <c r="N1352" s="17">
        <f t="shared" ref="N1352:T1352" si="1456">F1352/F1351/$E1352*$E1351-1</f>
        <v>3.5928944309504773E-2</v>
      </c>
      <c r="O1352" s="17">
        <f t="shared" si="1456"/>
        <v>-1.2945088461508103E-2</v>
      </c>
      <c r="P1352" s="17">
        <f t="shared" si="1456"/>
        <v>5.7320761125272401E-3</v>
      </c>
      <c r="Q1352" s="17">
        <f t="shared" si="1456"/>
        <v>3.65185384054596E-2</v>
      </c>
      <c r="R1352" s="17">
        <f t="shared" si="1456"/>
        <v>0</v>
      </c>
      <c r="S1352" s="17">
        <f t="shared" si="1456"/>
        <v>0</v>
      </c>
      <c r="T1352" s="17">
        <f t="shared" si="1456"/>
        <v>-1.4109048697133475E-2</v>
      </c>
      <c r="U1352" s="241">
        <v>1.7399999999999999E-2</v>
      </c>
      <c r="V1352" s="241">
        <v>2.01E-2</v>
      </c>
      <c r="W1352" s="223">
        <f t="shared" ca="1" si="1404"/>
        <v>2.3610571438303619E-2</v>
      </c>
      <c r="X1352" s="223">
        <f>MMULT(N1352:T1352,'Parameters &amp; Main Results'!$B$12:$B$18)-'Parameters &amp; Main Results'!$B$22/12+MMULT(U1352:V1352,'Parameters &amp; Main Results'!$B$20:$B$21)</f>
        <v>2.3610571438303619E-2</v>
      </c>
      <c r="Y1352" s="223">
        <f>MMULT(N1352:T1352,'Parameters &amp; Main Results'!$C$12:$C$18)-'Parameters &amp; Main Results'!$C$22/12+MMULT(U1352:V1352,'Parameters &amp; Main Results'!$C$20:$C$21)</f>
        <v>3.0999874365736823E-2</v>
      </c>
      <c r="Z1352" s="17">
        <f t="shared" ca="1" si="1389"/>
        <v>19.775189449742765</v>
      </c>
      <c r="AA1352" s="70">
        <f ca="1">Z1352/OFFSET(Z1352,'Parameters &amp; Main Results'!$B$38,0)</f>
        <v>19.775189449742765</v>
      </c>
      <c r="AB1352" s="70">
        <f ca="1">SUMPRODUCT(Z1352:OFFSET(Z1352,'Parameters &amp; Main Results'!$B$38-1,0), 'Cash Flow Assist'!$P$11:OFFSET('Cash Flow Assist'!$P$11,'Parameters &amp; Main Results'!$B$38-1,0)  )/OFFSET(Z1352,'Parameters &amp; Main Results'!$B$38,0)</f>
        <v>2693.5365698822566</v>
      </c>
      <c r="AC1352" s="70">
        <f ca="1">SUMPRODUCT(Z1352:OFFSET(Z1352,'Parameters &amp; Main Results'!$B$38-1,0),'Parameters &amp; Main Results'!$B$42:OFFSET('Parameters &amp; Main Results'!$B$42,'Parameters &amp; Main Results'!$B$38-1,0)   )/OFFSET(Z1352,'Parameters &amp; Main Results'!$B$38,0)</f>
        <v>0</v>
      </c>
      <c r="AD1352" s="155">
        <f t="shared" si="4"/>
        <v>-9.8525484823491105E-2</v>
      </c>
      <c r="AE1352" s="252">
        <f t="shared" ca="1" si="1399"/>
        <v>525628.924</v>
      </c>
      <c r="AF1352" s="253">
        <f t="shared" ca="1" si="1401"/>
        <v>0.32458906123666814</v>
      </c>
      <c r="AG1352" s="258">
        <f t="shared" ca="1" si="1402"/>
        <v>0</v>
      </c>
      <c r="AH1352" s="227" t="str">
        <f ca="1">IF(SUM(AG1352:OFFSET(AG1352,(-HoldAggressiveTime-1),0,,))=0,"Defensive","Aggressive")</f>
        <v>Defensive</v>
      </c>
    </row>
    <row r="1353" spans="1:34" ht="15" x14ac:dyDescent="0.2">
      <c r="A1353">
        <f t="shared" si="15"/>
        <v>4</v>
      </c>
      <c r="B1353">
        <f t="shared" si="16"/>
        <v>1983</v>
      </c>
      <c r="C1353" s="70">
        <f t="shared" si="1"/>
        <v>1983.2499999998979</v>
      </c>
      <c r="D1353" s="149">
        <f t="shared" si="383"/>
        <v>30467</v>
      </c>
      <c r="E1353" s="151">
        <v>98.8</v>
      </c>
      <c r="F1353" s="152">
        <v>751037.76980000001</v>
      </c>
      <c r="G1353" s="152">
        <v>6701.5812999999998</v>
      </c>
      <c r="H1353" s="152">
        <v>10730.61426961</v>
      </c>
      <c r="I1353" s="152">
        <v>915652.95589243004</v>
      </c>
      <c r="J1353" s="152">
        <v>98.8</v>
      </c>
      <c r="K1353" s="152">
        <v>98.8</v>
      </c>
      <c r="L1353" s="152">
        <v>428.5</v>
      </c>
      <c r="M1353" s="153">
        <v>9.7981270899999995</v>
      </c>
      <c r="N1353" s="17">
        <f t="shared" ref="N1353:T1353" si="1457">F1353/F1352/$E1353*$E1352-1</f>
        <v>7.1059065735326277E-2</v>
      </c>
      <c r="O1353" s="17">
        <f t="shared" si="1457"/>
        <v>2.2481446149548612E-2</v>
      </c>
      <c r="P1353" s="17">
        <f t="shared" si="1457"/>
        <v>-1.7598684204400694E-4</v>
      </c>
      <c r="Q1353" s="17">
        <f t="shared" si="1457"/>
        <v>5.5895388819624969E-2</v>
      </c>
      <c r="R1353" s="17">
        <f t="shared" si="1457"/>
        <v>0</v>
      </c>
      <c r="S1353" s="17">
        <f t="shared" si="1457"/>
        <v>0</v>
      </c>
      <c r="T1353" s="17">
        <f t="shared" si="1457"/>
        <v>2.7070775681136805E-2</v>
      </c>
      <c r="U1353" s="241">
        <v>4.8999999999999998E-3</v>
      </c>
      <c r="V1353" s="241">
        <v>5.1000000000000004E-3</v>
      </c>
      <c r="W1353" s="223">
        <f t="shared" ca="1" si="1404"/>
        <v>5.9102460648794604E-2</v>
      </c>
      <c r="X1353" s="223">
        <f>MMULT(N1353:T1353,'Parameters &amp; Main Results'!$B$12:$B$18)-'Parameters &amp; Main Results'!$B$22/12+MMULT(U1353:V1353,'Parameters &amp; Main Results'!$B$20:$B$21)</f>
        <v>5.9102460648794604E-2</v>
      </c>
      <c r="Y1353" s="223">
        <f>MMULT(N1353:T1353,'Parameters &amp; Main Results'!$C$12:$C$18)-'Parameters &amp; Main Results'!$C$22/12+MMULT(U1353:V1353,'Parameters &amp; Main Results'!$C$20:$C$21)</f>
        <v>6.6159637110081854E-2</v>
      </c>
      <c r="Z1353" s="17">
        <f t="shared" ref="Z1353:Z1416" ca="1" si="1458">Z1354*(1+W1353)</f>
        <v>19.319055509514811</v>
      </c>
      <c r="AA1353" s="70">
        <f ca="1">Z1353/OFFSET(Z1353,'Parameters &amp; Main Results'!$B$38,0)</f>
        <v>19.319055509514811</v>
      </c>
      <c r="AB1353" s="70">
        <f ca="1">SUMPRODUCT(Z1353:OFFSET(Z1353,'Parameters &amp; Main Results'!$B$38-1,0), 'Cash Flow Assist'!$P$11:OFFSET('Cash Flow Assist'!$P$11,'Parameters &amp; Main Results'!$B$38-1,0)  )/OFFSET(Z1353,'Parameters &amp; Main Results'!$B$38,0)</f>
        <v>2674.7613804325142</v>
      </c>
      <c r="AC1353" s="70">
        <f ca="1">SUMPRODUCT(Z1353:OFFSET(Z1353,'Parameters &amp; Main Results'!$B$38-1,0),'Parameters &amp; Main Results'!$B$42:OFFSET('Parameters &amp; Main Results'!$B$42,'Parameters &amp; Main Results'!$B$38-1,0)   )/OFFSET(Z1353,'Parameters &amp; Main Results'!$B$38,0)</f>
        <v>0</v>
      </c>
      <c r="AD1353" s="155">
        <f t="shared" si="4"/>
        <v>-3.4467547990842173E-2</v>
      </c>
      <c r="AE1353" s="252">
        <f t="shared" ca="1" si="1399"/>
        <v>534729.10919999995</v>
      </c>
      <c r="AF1353" s="253">
        <f t="shared" ca="1" si="1401"/>
        <v>0.40452007732217188</v>
      </c>
      <c r="AG1353" s="258">
        <f t="shared" ca="1" si="1402"/>
        <v>0</v>
      </c>
      <c r="AH1353" s="227" t="str">
        <f ca="1">IF(SUM(AG1353:OFFSET(AG1353,(-HoldAggressiveTime-1),0,,))=0,"Defensive","Aggressive")</f>
        <v>Defensive</v>
      </c>
    </row>
    <row r="1354" spans="1:34" ht="15" x14ac:dyDescent="0.2">
      <c r="A1354">
        <f t="shared" si="15"/>
        <v>5</v>
      </c>
      <c r="B1354">
        <f t="shared" si="16"/>
        <v>1983</v>
      </c>
      <c r="C1354" s="70">
        <f t="shared" si="1"/>
        <v>1983.3333333332312</v>
      </c>
      <c r="D1354" s="149">
        <f t="shared" si="383"/>
        <v>30497</v>
      </c>
      <c r="E1354" s="151">
        <v>99.2</v>
      </c>
      <c r="F1354" s="152">
        <v>744404.58219999995</v>
      </c>
      <c r="G1354" s="152">
        <v>6548.6499000000003</v>
      </c>
      <c r="H1354" s="152">
        <v>10804.02955557</v>
      </c>
      <c r="I1354" s="152">
        <v>915054.24243562995</v>
      </c>
      <c r="J1354" s="152">
        <v>99.2</v>
      </c>
      <c r="K1354" s="152">
        <v>99.2</v>
      </c>
      <c r="L1354" s="152">
        <v>439</v>
      </c>
      <c r="M1354" s="153">
        <v>9.7715599700000002</v>
      </c>
      <c r="N1354" s="17">
        <f t="shared" ref="N1354:T1354" si="1459">F1354/F1353/$E1354*$E1353-1</f>
        <v>-1.2828674358687064E-2</v>
      </c>
      <c r="O1354" s="17">
        <f t="shared" si="1459"/>
        <v>-2.6760437327077891E-2</v>
      </c>
      <c r="P1354" s="17">
        <f t="shared" si="1459"/>
        <v>2.781821236443216E-3</v>
      </c>
      <c r="Q1354" s="17">
        <f t="shared" si="1459"/>
        <v>-4.6834865521196978E-3</v>
      </c>
      <c r="R1354" s="17">
        <f t="shared" si="1459"/>
        <v>0</v>
      </c>
      <c r="S1354" s="17">
        <f t="shared" si="1459"/>
        <v>0</v>
      </c>
      <c r="T1354" s="17">
        <f t="shared" si="1459"/>
        <v>2.0373019159106942E-2</v>
      </c>
      <c r="U1354" s="241">
        <v>6.2600000000000003E-2</v>
      </c>
      <c r="V1354" s="241">
        <v>-1.4200000000000001E-2</v>
      </c>
      <c r="W1354" s="223">
        <f t="shared" ca="1" si="1404"/>
        <v>-1.3996608943142197E-2</v>
      </c>
      <c r="X1354" s="223">
        <f>MMULT(N1354:T1354,'Parameters &amp; Main Results'!$B$12:$B$18)-'Parameters &amp; Main Results'!$B$22/12+MMULT(U1354:V1354,'Parameters &amp; Main Results'!$B$20:$B$21)</f>
        <v>-1.3996608943142197E-2</v>
      </c>
      <c r="Y1354" s="223">
        <f>MMULT(N1354:T1354,'Parameters &amp; Main Results'!$C$12:$C$18)-'Parameters &amp; Main Results'!$C$22/12+MMULT(U1354:V1354,'Parameters &amp; Main Results'!$C$20:$C$21)</f>
        <v>-1.4263517322192816E-2</v>
      </c>
      <c r="Z1354" s="17">
        <f t="shared" ca="1" si="1458"/>
        <v>18.240969337074496</v>
      </c>
      <c r="AA1354" s="70">
        <f ca="1">Z1354/OFFSET(Z1354,'Parameters &amp; Main Results'!$B$38,0)</f>
        <v>18.240969337074496</v>
      </c>
      <c r="AB1354" s="70">
        <f ca="1">SUMPRODUCT(Z1354:OFFSET(Z1354,'Parameters &amp; Main Results'!$B$38-1,0), 'Cash Flow Assist'!$P$11:OFFSET('Cash Flow Assist'!$P$11,'Parameters &amp; Main Results'!$B$38-1,0)  )/OFFSET(Z1354,'Parameters &amp; Main Results'!$B$38,0)</f>
        <v>2656.4423249229994</v>
      </c>
      <c r="AC1354" s="70">
        <f ca="1">SUMPRODUCT(Z1354:OFFSET(Z1354,'Parameters &amp; Main Results'!$B$38-1,0),'Parameters &amp; Main Results'!$B$42:OFFSET('Parameters &amp; Main Results'!$B$42,'Parameters &amp; Main Results'!$B$38-1,0)   )/OFFSET(Z1354,'Parameters &amp; Main Results'!$B$38,0)</f>
        <v>0</v>
      </c>
      <c r="AD1354" s="155">
        <f t="shared" si="4"/>
        <v>-4.6854049400412268E-2</v>
      </c>
      <c r="AE1354" s="252">
        <f t="shared" ca="1" si="1399"/>
        <v>556129.67929999996</v>
      </c>
      <c r="AF1354" s="253">
        <f t="shared" ca="1" si="1401"/>
        <v>0.33854496515449684</v>
      </c>
      <c r="AG1354" s="258">
        <f t="shared" ca="1" si="1402"/>
        <v>0</v>
      </c>
      <c r="AH1354" s="227" t="str">
        <f ca="1">IF(SUM(AG1354:OFFSET(AG1354,(-HoldAggressiveTime-1),0,,))=0,"Defensive","Aggressive")</f>
        <v>Defensive</v>
      </c>
    </row>
    <row r="1355" spans="1:34" ht="15" x14ac:dyDescent="0.2">
      <c r="A1355">
        <f t="shared" si="15"/>
        <v>6</v>
      </c>
      <c r="B1355">
        <f t="shared" si="16"/>
        <v>1983</v>
      </c>
      <c r="C1355" s="70">
        <f t="shared" si="1"/>
        <v>1983.4166666665644</v>
      </c>
      <c r="D1355" s="149">
        <f t="shared" si="383"/>
        <v>30528</v>
      </c>
      <c r="E1355" s="151">
        <v>99.4</v>
      </c>
      <c r="F1355" s="152">
        <v>773367.51459999999</v>
      </c>
      <c r="G1355" s="152">
        <v>6550.3516</v>
      </c>
      <c r="H1355" s="152">
        <v>10877.767057290001</v>
      </c>
      <c r="I1355" s="152">
        <v>936193.79701910994</v>
      </c>
      <c r="J1355" s="152">
        <v>99.4</v>
      </c>
      <c r="K1355" s="152">
        <v>99.4</v>
      </c>
      <c r="L1355" s="152">
        <v>416.75</v>
      </c>
      <c r="M1355" s="153">
        <v>10.102883540000001</v>
      </c>
      <c r="N1355" s="17">
        <f t="shared" ref="N1355:T1355" si="1460">F1355/F1354/$E1355*$E1354-1</f>
        <v>3.681715776258998E-2</v>
      </c>
      <c r="O1355" s="17">
        <f t="shared" si="1460"/>
        <v>-1.7527401932647679E-3</v>
      </c>
      <c r="P1355" s="17">
        <f t="shared" si="1460"/>
        <v>4.7991951713250991E-3</v>
      </c>
      <c r="Q1355" s="17">
        <f t="shared" si="1460"/>
        <v>2.1043413557422674E-2</v>
      </c>
      <c r="R1355" s="17">
        <f t="shared" si="1460"/>
        <v>0</v>
      </c>
      <c r="S1355" s="17">
        <f t="shared" si="1460"/>
        <v>0</v>
      </c>
      <c r="T1355" s="17">
        <f t="shared" si="1460"/>
        <v>-5.2593465118730753E-2</v>
      </c>
      <c r="U1355" s="241">
        <v>9.4999999999999998E-3</v>
      </c>
      <c r="V1355" s="241">
        <v>-3.9100000000000003E-2</v>
      </c>
      <c r="W1355" s="223">
        <f t="shared" ca="1" si="1404"/>
        <v>2.4590980360686323E-2</v>
      </c>
      <c r="X1355" s="223">
        <f>MMULT(N1355:T1355,'Parameters &amp; Main Results'!$B$12:$B$18)-'Parameters &amp; Main Results'!$B$22/12+MMULT(U1355:V1355,'Parameters &amp; Main Results'!$B$20:$B$21)</f>
        <v>2.4590980360686323E-2</v>
      </c>
      <c r="Y1355" s="223">
        <f>MMULT(N1355:T1355,'Parameters &amp; Main Results'!$C$12:$C$18)-'Parameters &amp; Main Results'!$C$22/12+MMULT(U1355:V1355,'Parameters &amp; Main Results'!$C$20:$C$21)</f>
        <v>3.2918501300337841E-2</v>
      </c>
      <c r="Z1355" s="17">
        <f t="shared" ca="1" si="1458"/>
        <v>18.49990527671789</v>
      </c>
      <c r="AA1355" s="70">
        <f ca="1">Z1355/OFFSET(Z1355,'Parameters &amp; Main Results'!$B$38,0)</f>
        <v>18.49990527671789</v>
      </c>
      <c r="AB1355" s="70">
        <f ca="1">SUMPRODUCT(Z1355:OFFSET(Z1355,'Parameters &amp; Main Results'!$B$38-1,0), 'Cash Flow Assist'!$P$11:OFFSET('Cash Flow Assist'!$P$11,'Parameters &amp; Main Results'!$B$38-1,0)  )/OFFSET(Z1355,'Parameters &amp; Main Results'!$B$38,0)</f>
        <v>2639.2013555859244</v>
      </c>
      <c r="AC1355" s="70">
        <f ca="1">SUMPRODUCT(Z1355:OFFSET(Z1355,'Parameters &amp; Main Results'!$B$38-1,0),'Parameters &amp; Main Results'!$B$42:OFFSET('Parameters &amp; Main Results'!$B$42,'Parameters &amp; Main Results'!$B$38-1,0)   )/OFFSET(Z1355,'Parameters &amp; Main Results'!$B$38,0)</f>
        <v>0</v>
      </c>
      <c r="AD1355" s="155">
        <f t="shared" si="4"/>
        <v>-1.1761924566413451E-2</v>
      </c>
      <c r="AE1355" s="252">
        <f t="shared" ca="1" si="1399"/>
        <v>545262.03300000005</v>
      </c>
      <c r="AF1355" s="253">
        <f t="shared" ca="1" si="1401"/>
        <v>0.41834103200799955</v>
      </c>
      <c r="AG1355" s="258">
        <f t="shared" ca="1" si="1402"/>
        <v>0</v>
      </c>
      <c r="AH1355" s="227" t="str">
        <f ca="1">IF(SUM(AG1355:OFFSET(AG1355,(-HoldAggressiveTime-1),0,,))=0,"Defensive","Aggressive")</f>
        <v>Defensive</v>
      </c>
    </row>
    <row r="1356" spans="1:34" ht="15" x14ac:dyDescent="0.2">
      <c r="A1356">
        <f t="shared" si="15"/>
        <v>7</v>
      </c>
      <c r="B1356">
        <f t="shared" si="16"/>
        <v>1983</v>
      </c>
      <c r="C1356" s="70">
        <f t="shared" si="1"/>
        <v>1983.4999999998977</v>
      </c>
      <c r="D1356" s="149">
        <f t="shared" si="383"/>
        <v>30559</v>
      </c>
      <c r="E1356" s="151">
        <v>99.8</v>
      </c>
      <c r="F1356" s="152">
        <v>750521.45959999994</v>
      </c>
      <c r="G1356" s="152">
        <v>6313.4956000000002</v>
      </c>
      <c r="H1356" s="152">
        <v>10957.44670099</v>
      </c>
      <c r="I1356" s="152">
        <v>939286.75546987006</v>
      </c>
      <c r="J1356" s="152">
        <v>99.8</v>
      </c>
      <c r="K1356" s="152">
        <v>99.8</v>
      </c>
      <c r="L1356" s="152">
        <v>422.25</v>
      </c>
      <c r="M1356" s="153">
        <v>9.7170400600000004</v>
      </c>
      <c r="N1356" s="17">
        <f t="shared" ref="N1356:T1356" si="1461">F1356/F1355/$E1356*$E1355-1</f>
        <v>-3.3430621993292831E-2</v>
      </c>
      <c r="O1356" s="17">
        <f t="shared" si="1461"/>
        <v>-4.0022369422607174E-2</v>
      </c>
      <c r="P1356" s="17">
        <f t="shared" si="1461"/>
        <v>3.287625250991022E-3</v>
      </c>
      <c r="Q1356" s="17">
        <f t="shared" si="1461"/>
        <v>-7.1749879779936521E-4</v>
      </c>
      <c r="R1356" s="17">
        <f t="shared" si="1461"/>
        <v>0</v>
      </c>
      <c r="S1356" s="17">
        <f t="shared" si="1461"/>
        <v>0</v>
      </c>
      <c r="T1356" s="17">
        <f t="shared" si="1461"/>
        <v>9.136449263253521E-3</v>
      </c>
      <c r="U1356" s="241">
        <v>1.49E-2</v>
      </c>
      <c r="V1356" s="241">
        <v>5.62E-2</v>
      </c>
      <c r="W1356" s="223">
        <f t="shared" ca="1" si="1404"/>
        <v>-3.2662284582995048E-2</v>
      </c>
      <c r="X1356" s="223">
        <f>MMULT(N1356:T1356,'Parameters &amp; Main Results'!$B$12:$B$18)-'Parameters &amp; Main Results'!$B$22/12+MMULT(U1356:V1356,'Parameters &amp; Main Results'!$B$20:$B$21)</f>
        <v>-3.2662284582995048E-2</v>
      </c>
      <c r="Y1356" s="223">
        <f>MMULT(N1356:T1356,'Parameters &amp; Main Results'!$C$12:$C$18)-'Parameters &amp; Main Results'!$C$22/12+MMULT(U1356:V1356,'Parameters &amp; Main Results'!$C$20:$C$21)</f>
        <v>-3.4131463402890937E-2</v>
      </c>
      <c r="Z1356" s="17">
        <f t="shared" ca="1" si="1458"/>
        <v>18.055893162562661</v>
      </c>
      <c r="AA1356" s="70">
        <f ca="1">Z1356/OFFSET(Z1356,'Parameters &amp; Main Results'!$B$38,0)</f>
        <v>18.055893162562661</v>
      </c>
      <c r="AB1356" s="70">
        <f ca="1">SUMPRODUCT(Z1356:OFFSET(Z1356,'Parameters &amp; Main Results'!$B$38-1,0), 'Cash Flow Assist'!$P$11:OFFSET('Cash Flow Assist'!$P$11,'Parameters &amp; Main Results'!$B$38-1,0)  )/OFFSET(Z1356,'Parameters &amp; Main Results'!$B$38,0)</f>
        <v>2621.7014503092059</v>
      </c>
      <c r="AC1356" s="70">
        <f ca="1">SUMPRODUCT(Z1356:OFFSET(Z1356,'Parameters &amp; Main Results'!$B$38-1,0),'Parameters &amp; Main Results'!$B$42:OFFSET('Parameters &amp; Main Results'!$B$42,'Parameters &amp; Main Results'!$B$38-1,0)   )/OFFSET(Z1356,'Parameters &amp; Main Results'!$B$38,0)</f>
        <v>0</v>
      </c>
      <c r="AD1356" s="155">
        <f t="shared" si="4"/>
        <v>-4.4799338105612874E-2</v>
      </c>
      <c r="AE1356" s="252">
        <f t="shared" ca="1" si="1399"/>
        <v>546545.3138</v>
      </c>
      <c r="AF1356" s="253">
        <f t="shared" ca="1" si="1401"/>
        <v>0.37320994371317934</v>
      </c>
      <c r="AG1356" s="258">
        <f t="shared" ca="1" si="1402"/>
        <v>0</v>
      </c>
      <c r="AH1356" s="227" t="str">
        <f ca="1">IF(SUM(AG1356:OFFSET(AG1356,(-HoldAggressiveTime-1),0,,))=0,"Defensive","Aggressive")</f>
        <v>Defensive</v>
      </c>
    </row>
    <row r="1357" spans="1:34" ht="15" x14ac:dyDescent="0.2">
      <c r="A1357">
        <f t="shared" si="15"/>
        <v>8</v>
      </c>
      <c r="B1357">
        <f t="shared" si="16"/>
        <v>1983</v>
      </c>
      <c r="C1357" s="70">
        <f t="shared" si="1"/>
        <v>1983.5833333332309</v>
      </c>
      <c r="D1357" s="149">
        <f t="shared" si="383"/>
        <v>30589</v>
      </c>
      <c r="E1357" s="151">
        <v>100.1</v>
      </c>
      <c r="F1357" s="152">
        <v>761711.04390000005</v>
      </c>
      <c r="G1357" s="152">
        <v>6296.3324000000002</v>
      </c>
      <c r="H1357" s="152">
        <v>11040.358047690001</v>
      </c>
      <c r="I1357" s="152">
        <v>927272.25657583994</v>
      </c>
      <c r="J1357" s="152">
        <v>100.1</v>
      </c>
      <c r="K1357" s="152">
        <v>100.1</v>
      </c>
      <c r="L1357" s="152">
        <v>414.5</v>
      </c>
      <c r="M1357" s="153">
        <v>9.8478605899999998</v>
      </c>
      <c r="N1357" s="17">
        <f t="shared" ref="N1357:T1357" si="1462">F1357/F1356/$E1357*$E1356-1</f>
        <v>1.1867394202596859E-2</v>
      </c>
      <c r="O1357" s="17">
        <f t="shared" si="1462"/>
        <v>-5.7073496769248777E-3</v>
      </c>
      <c r="P1357" s="17">
        <f t="shared" si="1462"/>
        <v>4.5469863466081062E-3</v>
      </c>
      <c r="Q1357" s="17">
        <f t="shared" si="1462"/>
        <v>-1.5749755375423447E-2</v>
      </c>
      <c r="R1357" s="17">
        <f t="shared" si="1462"/>
        <v>0</v>
      </c>
      <c r="S1357" s="17">
        <f t="shared" si="1462"/>
        <v>0</v>
      </c>
      <c r="T1357" s="17">
        <f t="shared" si="1462"/>
        <v>-2.1296051491433432E-2</v>
      </c>
      <c r="U1357" s="241">
        <v>-4.2700000000000002E-2</v>
      </c>
      <c r="V1357" s="241">
        <v>5.5399999999999998E-2</v>
      </c>
      <c r="W1357" s="223">
        <f t="shared" ca="1" si="1404"/>
        <v>6.6526064753243304E-3</v>
      </c>
      <c r="X1357" s="223">
        <f>MMULT(N1357:T1357,'Parameters &amp; Main Results'!$B$12:$B$18)-'Parameters &amp; Main Results'!$B$22/12+MMULT(U1357:V1357,'Parameters &amp; Main Results'!$B$20:$B$21)</f>
        <v>6.6526064753243304E-3</v>
      </c>
      <c r="Y1357" s="223">
        <f>MMULT(N1357:T1357,'Parameters &amp; Main Results'!$C$12:$C$18)-'Parameters &amp; Main Results'!$C$22/12+MMULT(U1357:V1357,'Parameters &amp; Main Results'!$C$20:$C$21)</f>
        <v>1.0068253147978018E-2</v>
      </c>
      <c r="Z1357" s="17">
        <f t="shared" ca="1" si="1458"/>
        <v>18.66555275866509</v>
      </c>
      <c r="AA1357" s="70">
        <f ca="1">Z1357/OFFSET(Z1357,'Parameters &amp; Main Results'!$B$38,0)</f>
        <v>18.66555275866509</v>
      </c>
      <c r="AB1357" s="70">
        <f ca="1">SUMPRODUCT(Z1357:OFFSET(Z1357,'Parameters &amp; Main Results'!$B$38-1,0), 'Cash Flow Assist'!$P$11:OFFSET('Cash Flow Assist'!$P$11,'Parameters &amp; Main Results'!$B$38-1,0)  )/OFFSET(Z1357,'Parameters &amp; Main Results'!$B$38,0)</f>
        <v>2604.6455571466431</v>
      </c>
      <c r="AC1357" s="70">
        <f ca="1">SUMPRODUCT(Z1357:OFFSET(Z1357,'Parameters &amp; Main Results'!$B$38-1,0),'Parameters &amp; Main Results'!$B$42:OFFSET('Parameters &amp; Main Results'!$B$42,'Parameters &amp; Main Results'!$B$38-1,0)   )/OFFSET(Z1357,'Parameters &amp; Main Results'!$B$38,0)</f>
        <v>0</v>
      </c>
      <c r="AD1357" s="155">
        <f t="shared" si="4"/>
        <v>-3.3463595308330762E-2</v>
      </c>
      <c r="AE1357" s="252">
        <f t="shared" ca="1" si="1399"/>
        <v>543051.83400000003</v>
      </c>
      <c r="AF1357" s="253">
        <f t="shared" ca="1" si="1401"/>
        <v>0.40264887476652922</v>
      </c>
      <c r="AG1357" s="258">
        <f t="shared" ca="1" si="1402"/>
        <v>0</v>
      </c>
      <c r="AH1357" s="227" t="str">
        <f ca="1">IF(SUM(AG1357:OFFSET(AG1357,(-HoldAggressiveTime-1),0,,))=0,"Defensive","Aggressive")</f>
        <v>Defensive</v>
      </c>
    </row>
    <row r="1358" spans="1:34" ht="15" x14ac:dyDescent="0.2">
      <c r="A1358">
        <f t="shared" si="15"/>
        <v>9</v>
      </c>
      <c r="B1358">
        <f t="shared" si="16"/>
        <v>1983</v>
      </c>
      <c r="C1358" s="70">
        <f t="shared" si="1"/>
        <v>1983.6666666665642</v>
      </c>
      <c r="D1358" s="149">
        <f t="shared" si="383"/>
        <v>30620</v>
      </c>
      <c r="E1358" s="151">
        <v>100.4</v>
      </c>
      <c r="F1358" s="152">
        <v>772192.9865</v>
      </c>
      <c r="G1358" s="152">
        <v>6557.6914999999999</v>
      </c>
      <c r="H1358" s="152">
        <v>11126.28883449</v>
      </c>
      <c r="I1358" s="152">
        <v>956417.53299475997</v>
      </c>
      <c r="J1358" s="152">
        <v>100.4</v>
      </c>
      <c r="K1358" s="152">
        <v>100.4</v>
      </c>
      <c r="L1358" s="152">
        <v>404</v>
      </c>
      <c r="M1358" s="153">
        <v>9.9167254899999993</v>
      </c>
      <c r="N1358" s="17">
        <f t="shared" ref="N1358:T1358" si="1463">F1358/F1357/$E1358*$E1357-1</f>
        <v>1.0731881996735249E-2</v>
      </c>
      <c r="O1358" s="17">
        <f t="shared" si="1463"/>
        <v>3.8397655797661967E-2</v>
      </c>
      <c r="P1358" s="17">
        <f t="shared" si="1463"/>
        <v>4.7720285520485017E-3</v>
      </c>
      <c r="Q1358" s="17">
        <f t="shared" si="1463"/>
        <v>2.8349230680385862E-2</v>
      </c>
      <c r="R1358" s="17">
        <f t="shared" si="1463"/>
        <v>0</v>
      </c>
      <c r="S1358" s="17">
        <f t="shared" si="1463"/>
        <v>0</v>
      </c>
      <c r="T1358" s="17">
        <f t="shared" si="1463"/>
        <v>-2.8244080373319824E-2</v>
      </c>
      <c r="U1358" s="241">
        <v>6.1999999999999998E-3</v>
      </c>
      <c r="V1358" s="241">
        <v>1.01E-2</v>
      </c>
      <c r="W1358" s="223">
        <f t="shared" ca="1" si="1404"/>
        <v>1.4274571971751171E-2</v>
      </c>
      <c r="X1358" s="223">
        <f>MMULT(N1358:T1358,'Parameters &amp; Main Results'!$B$12:$B$18)-'Parameters &amp; Main Results'!$B$22/12+MMULT(U1358:V1358,'Parameters &amp; Main Results'!$B$20:$B$21)</f>
        <v>1.4274571971751171E-2</v>
      </c>
      <c r="Y1358" s="223">
        <f>MMULT(N1358:T1358,'Parameters &amp; Main Results'!$C$12:$C$18)-'Parameters &amp; Main Results'!$C$22/12+MMULT(U1358:V1358,'Parameters &amp; Main Results'!$C$20:$C$21)</f>
        <v>1.3456792710161253E-2</v>
      </c>
      <c r="Z1358" s="17">
        <f t="shared" ca="1" si="1458"/>
        <v>18.542198806816113</v>
      </c>
      <c r="AA1358" s="70">
        <f ca="1">Z1358/OFFSET(Z1358,'Parameters &amp; Main Results'!$B$38,0)</f>
        <v>18.542198806816113</v>
      </c>
      <c r="AB1358" s="70">
        <f ca="1">SUMPRODUCT(Z1358:OFFSET(Z1358,'Parameters &amp; Main Results'!$B$38-1,0), 'Cash Flow Assist'!$P$11:OFFSET('Cash Flow Assist'!$P$11,'Parameters &amp; Main Results'!$B$38-1,0)  )/OFFSET(Z1358,'Parameters &amp; Main Results'!$B$38,0)</f>
        <v>2586.9800043879777</v>
      </c>
      <c r="AC1358" s="70">
        <f ca="1">SUMPRODUCT(Z1358:OFFSET(Z1358,'Parameters &amp; Main Results'!$B$38-1,0),'Parameters &amp; Main Results'!$B$42:OFFSET('Parameters &amp; Main Results'!$B$42,'Parameters &amp; Main Results'!$B$38-1,0)   )/OFFSET(Z1358,'Parameters &amp; Main Results'!$B$38,0)</f>
        <v>0</v>
      </c>
      <c r="AD1358" s="155">
        <f t="shared" si="4"/>
        <v>-2.3090840667631007E-2</v>
      </c>
      <c r="AE1358" s="252">
        <f t="shared" ca="1" si="1399"/>
        <v>544100.26630000002</v>
      </c>
      <c r="AF1358" s="253">
        <f t="shared" ca="1" si="1401"/>
        <v>0.41921082257702247</v>
      </c>
      <c r="AG1358" s="258">
        <f t="shared" ca="1" si="1402"/>
        <v>0</v>
      </c>
      <c r="AH1358" s="227" t="str">
        <f ca="1">IF(SUM(AG1358:OFFSET(AG1358,(-HoldAggressiveTime-1),0,,))=0,"Defensive","Aggressive")</f>
        <v>Defensive</v>
      </c>
    </row>
    <row r="1359" spans="1:34" ht="15" x14ac:dyDescent="0.2">
      <c r="A1359">
        <f t="shared" si="15"/>
        <v>10</v>
      </c>
      <c r="B1359">
        <f t="shared" si="16"/>
        <v>1983</v>
      </c>
      <c r="C1359" s="70">
        <f t="shared" si="1"/>
        <v>1983.7499999998975</v>
      </c>
      <c r="D1359" s="149">
        <f t="shared" si="383"/>
        <v>30650</v>
      </c>
      <c r="E1359" s="151">
        <v>100.8</v>
      </c>
      <c r="F1359" s="152">
        <v>763225.86609999998</v>
      </c>
      <c r="G1359" s="152">
        <v>6507.7978999999996</v>
      </c>
      <c r="H1359" s="152">
        <v>11209.736000749999</v>
      </c>
      <c r="I1359" s="152">
        <v>945945.96364157996</v>
      </c>
      <c r="J1359" s="152">
        <v>100.8</v>
      </c>
      <c r="K1359" s="152">
        <v>100.8</v>
      </c>
      <c r="L1359" s="152">
        <v>383.5</v>
      </c>
      <c r="M1359" s="153">
        <v>9.7558421499999994</v>
      </c>
      <c r="N1359" s="17">
        <f t="shared" ref="N1359:T1359" si="1464">F1359/F1358/$E1359*$E1358-1</f>
        <v>-1.5534710469460311E-2</v>
      </c>
      <c r="O1359" s="17">
        <f t="shared" si="1464"/>
        <v>-1.1546471016709248E-2</v>
      </c>
      <c r="P1359" s="17">
        <f t="shared" si="1464"/>
        <v>3.5019841271028973E-3</v>
      </c>
      <c r="Q1359" s="17">
        <f t="shared" si="1464"/>
        <v>-1.4873549141881326E-2</v>
      </c>
      <c r="R1359" s="17">
        <f t="shared" si="1464"/>
        <v>0</v>
      </c>
      <c r="S1359" s="17">
        <f t="shared" si="1464"/>
        <v>0</v>
      </c>
      <c r="T1359" s="17">
        <f t="shared" si="1464"/>
        <v>-5.4509468804023187E-2</v>
      </c>
      <c r="U1359" s="241">
        <v>-3.5700000000000003E-2</v>
      </c>
      <c r="V1359" s="241">
        <v>4.9700000000000001E-2</v>
      </c>
      <c r="W1359" s="223">
        <f t="shared" ca="1" si="1404"/>
        <v>-1.6727467162304912E-2</v>
      </c>
      <c r="X1359" s="223">
        <f>MMULT(N1359:T1359,'Parameters &amp; Main Results'!$B$12:$B$18)-'Parameters &amp; Main Results'!$B$22/12+MMULT(U1359:V1359,'Parameters &amp; Main Results'!$B$20:$B$21)</f>
        <v>-1.6727467162304912E-2</v>
      </c>
      <c r="Y1359" s="223">
        <f>MMULT(N1359:T1359,'Parameters &amp; Main Results'!$C$12:$C$18)-'Parameters &amp; Main Results'!$C$22/12+MMULT(U1359:V1359,'Parameters &amp; Main Results'!$C$20:$C$21)</f>
        <v>-1.5177553190851872E-2</v>
      </c>
      <c r="Z1359" s="17">
        <f t="shared" ca="1" si="1458"/>
        <v>18.281241903531164</v>
      </c>
      <c r="AA1359" s="70">
        <f ca="1">Z1359/OFFSET(Z1359,'Parameters &amp; Main Results'!$B$38,0)</f>
        <v>18.281241903531164</v>
      </c>
      <c r="AB1359" s="70">
        <f ca="1">SUMPRODUCT(Z1359:OFFSET(Z1359,'Parameters &amp; Main Results'!$B$38-1,0), 'Cash Flow Assist'!$P$11:OFFSET('Cash Flow Assist'!$P$11,'Parameters &amp; Main Results'!$B$38-1,0)  )/OFFSET(Z1359,'Parameters &amp; Main Results'!$B$38,0)</f>
        <v>2569.4378055811612</v>
      </c>
      <c r="AC1359" s="70">
        <f ca="1">SUMPRODUCT(Z1359:OFFSET(Z1359,'Parameters &amp; Main Results'!$B$38-1,0),'Parameters &amp; Main Results'!$B$42:OFFSET('Parameters &amp; Main Results'!$B$42,'Parameters &amp; Main Results'!$B$38-1,0)   )/OFFSET(Z1359,'Parameters &amp; Main Results'!$B$38,0)</f>
        <v>0</v>
      </c>
      <c r="AD1359" s="155">
        <f t="shared" si="4"/>
        <v>-3.8266841612823232E-2</v>
      </c>
      <c r="AE1359" s="252">
        <f t="shared" ca="1" si="1399"/>
        <v>512570.31959999999</v>
      </c>
      <c r="AF1359" s="253">
        <f t="shared" ca="1" si="1401"/>
        <v>0.48901689566342188</v>
      </c>
      <c r="AG1359" s="258">
        <f t="shared" ca="1" si="1402"/>
        <v>0</v>
      </c>
      <c r="AH1359" s="227" t="str">
        <f ca="1">IF(SUM(AG1359:OFFSET(AG1359,(-HoldAggressiveTime-1),0,,))=0,"Defensive","Aggressive")</f>
        <v>Defensive</v>
      </c>
    </row>
    <row r="1360" spans="1:34" ht="15" x14ac:dyDescent="0.2">
      <c r="A1360">
        <f t="shared" si="15"/>
        <v>11</v>
      </c>
      <c r="B1360">
        <f t="shared" si="16"/>
        <v>1983</v>
      </c>
      <c r="C1360" s="70">
        <f t="shared" si="1"/>
        <v>1983.8333333332307</v>
      </c>
      <c r="D1360" s="149">
        <f t="shared" si="383"/>
        <v>30681</v>
      </c>
      <c r="E1360" s="151">
        <v>101.1</v>
      </c>
      <c r="F1360" s="152">
        <v>779282.40229999996</v>
      </c>
      <c r="G1360" s="152">
        <v>6612.7659000000003</v>
      </c>
      <c r="H1360" s="152">
        <v>11290.44609996</v>
      </c>
      <c r="I1360" s="152">
        <v>977145.32417317003</v>
      </c>
      <c r="J1360" s="152">
        <v>101.1</v>
      </c>
      <c r="K1360" s="152">
        <v>101.1</v>
      </c>
      <c r="L1360" s="152">
        <v>405.75</v>
      </c>
      <c r="M1360" s="153">
        <v>9.9251573000000004</v>
      </c>
      <c r="N1360" s="17">
        <f t="shared" ref="N1360:T1360" si="1465">F1360/F1359/$E1360*$E1359-1</f>
        <v>1.800793987881133E-2</v>
      </c>
      <c r="O1360" s="17">
        <f t="shared" si="1465"/>
        <v>1.3114351516380296E-2</v>
      </c>
      <c r="P1360" s="17">
        <f t="shared" si="1465"/>
        <v>4.2112759648009757E-3</v>
      </c>
      <c r="Q1360" s="17">
        <f t="shared" si="1465"/>
        <v>2.9916951494099786E-2</v>
      </c>
      <c r="R1360" s="17">
        <f t="shared" si="1465"/>
        <v>0</v>
      </c>
      <c r="S1360" s="17">
        <f t="shared" si="1465"/>
        <v>0</v>
      </c>
      <c r="T1360" s="17">
        <f t="shared" si="1465"/>
        <v>5.487873289512879E-2</v>
      </c>
      <c r="U1360" s="241">
        <v>2.0199999999999999E-2</v>
      </c>
      <c r="V1360" s="241">
        <v>-7.3000000000000001E-3</v>
      </c>
      <c r="W1360" s="223">
        <f t="shared" ca="1" si="1404"/>
        <v>1.8831095190474333E-2</v>
      </c>
      <c r="X1360" s="223">
        <f>MMULT(N1360:T1360,'Parameters &amp; Main Results'!$B$12:$B$18)-'Parameters &amp; Main Results'!$B$22/12+MMULT(U1360:V1360,'Parameters &amp; Main Results'!$B$20:$B$21)</f>
        <v>1.8831095190474333E-2</v>
      </c>
      <c r="Y1360" s="223">
        <f>MMULT(N1360:T1360,'Parameters &amp; Main Results'!$C$12:$C$18)-'Parameters &amp; Main Results'!$C$22/12+MMULT(U1360:V1360,'Parameters &amp; Main Results'!$C$20:$C$21)</f>
        <v>1.747691437590156E-2</v>
      </c>
      <c r="Z1360" s="17">
        <f t="shared" ca="1" si="1458"/>
        <v>18.592243038430095</v>
      </c>
      <c r="AA1360" s="70">
        <f ca="1">Z1360/OFFSET(Z1360,'Parameters &amp; Main Results'!$B$38,0)</f>
        <v>18.592243038430095</v>
      </c>
      <c r="AB1360" s="70">
        <f ca="1">SUMPRODUCT(Z1360:OFFSET(Z1360,'Parameters &amp; Main Results'!$B$38-1,0), 'Cash Flow Assist'!$P$11:OFFSET('Cash Flow Assist'!$P$11,'Parameters &amp; Main Results'!$B$38-1,0)  )/OFFSET(Z1360,'Parameters &amp; Main Results'!$B$38,0)</f>
        <v>2552.1565636776304</v>
      </c>
      <c r="AC1360" s="70">
        <f ca="1">SUMPRODUCT(Z1360:OFFSET(Z1360,'Parameters &amp; Main Results'!$B$38-1,0),'Parameters &amp; Main Results'!$B$42:OFFSET('Parameters &amp; Main Results'!$B$42,'Parameters &amp; Main Results'!$B$38-1,0)   )/OFFSET(Z1360,'Parameters &amp; Main Results'!$B$38,0)</f>
        <v>0</v>
      </c>
      <c r="AD1360" s="155">
        <f t="shared" si="4"/>
        <v>-2.0948008717127653E-2</v>
      </c>
      <c r="AE1360" s="252">
        <f t="shared" ca="1" si="1399"/>
        <v>487245.03610000003</v>
      </c>
      <c r="AF1360" s="253">
        <f t="shared" ca="1" si="1401"/>
        <v>0.59936447693243089</v>
      </c>
      <c r="AG1360" s="258">
        <f t="shared" ca="1" si="1402"/>
        <v>0</v>
      </c>
      <c r="AH1360" s="227" t="str">
        <f ca="1">IF(SUM(AG1360:OFFSET(AG1360,(-HoldAggressiveTime-1),0,,))=0,"Defensive","Aggressive")</f>
        <v>Defensive</v>
      </c>
    </row>
    <row r="1361" spans="1:34" ht="15" x14ac:dyDescent="0.2">
      <c r="A1361">
        <f t="shared" si="15"/>
        <v>12</v>
      </c>
      <c r="B1361">
        <f t="shared" si="16"/>
        <v>1983</v>
      </c>
      <c r="C1361" s="70">
        <f t="shared" si="1"/>
        <v>1983.916666666564</v>
      </c>
      <c r="D1361" s="149">
        <f t="shared" si="383"/>
        <v>30712</v>
      </c>
      <c r="E1361" s="151">
        <v>101.4</v>
      </c>
      <c r="F1361" s="152">
        <v>775165.87670000002</v>
      </c>
      <c r="G1361" s="152">
        <v>6605.0591000000004</v>
      </c>
      <c r="H1361" s="152">
        <v>11372.86635649</v>
      </c>
      <c r="I1361" s="152">
        <v>1013726.00644692</v>
      </c>
      <c r="J1361" s="152">
        <v>101.4</v>
      </c>
      <c r="K1361" s="152">
        <v>101.4</v>
      </c>
      <c r="L1361" s="152">
        <v>381.5</v>
      </c>
      <c r="M1361" s="153">
        <v>9.7935181799999995</v>
      </c>
      <c r="N1361" s="17">
        <f t="shared" ref="N1361:T1361" si="1466">F1361/F1360/$E1361*$E1360-1</f>
        <v>-8.2254080790649109E-3</v>
      </c>
      <c r="O1361" s="17">
        <f t="shared" si="1466"/>
        <v>-4.1205745647845404E-3</v>
      </c>
      <c r="P1361" s="17">
        <f t="shared" si="1466"/>
        <v>4.3198224852327716E-3</v>
      </c>
      <c r="Q1361" s="17">
        <f t="shared" si="1466"/>
        <v>3.4366938135818259E-2</v>
      </c>
      <c r="R1361" s="17">
        <f t="shared" si="1466"/>
        <v>0</v>
      </c>
      <c r="S1361" s="17">
        <f t="shared" si="1466"/>
        <v>0</v>
      </c>
      <c r="T1361" s="17">
        <f t="shared" si="1466"/>
        <v>-6.2547623474681791E-2</v>
      </c>
      <c r="U1361" s="241">
        <v>-2.7000000000000001E-3</v>
      </c>
      <c r="V1361" s="241">
        <v>1.7000000000000001E-2</v>
      </c>
      <c r="W1361" s="223">
        <f t="shared" ca="1" si="1404"/>
        <v>-1.0162218812656351E-2</v>
      </c>
      <c r="X1361" s="223">
        <f>MMULT(N1361:T1361,'Parameters &amp; Main Results'!$B$12:$B$18)-'Parameters &amp; Main Results'!$B$22/12+MMULT(U1361:V1361,'Parameters &amp; Main Results'!$B$20:$B$21)</f>
        <v>-1.0162218812656351E-2</v>
      </c>
      <c r="Y1361" s="223">
        <f>MMULT(N1361:T1361,'Parameters &amp; Main Results'!$C$12:$C$18)-'Parameters &amp; Main Results'!$C$22/12+MMULT(U1361:V1361,'Parameters &amp; Main Results'!$C$20:$C$21)</f>
        <v>-7.8565913943035408E-3</v>
      </c>
      <c r="Z1361" s="17">
        <f t="shared" ca="1" si="1458"/>
        <v>18.248601879347039</v>
      </c>
      <c r="AA1361" s="70">
        <f ca="1">Z1361/OFFSET(Z1361,'Parameters &amp; Main Results'!$B$38,0)</f>
        <v>18.248601879347039</v>
      </c>
      <c r="AB1361" s="70">
        <f ca="1">SUMPRODUCT(Z1361:OFFSET(Z1361,'Parameters &amp; Main Results'!$B$38-1,0), 'Cash Flow Assist'!$P$11:OFFSET('Cash Flow Assist'!$P$11,'Parameters &amp; Main Results'!$B$38-1,0)  )/OFFSET(Z1361,'Parameters &amp; Main Results'!$B$38,0)</f>
        <v>2534.5643206391997</v>
      </c>
      <c r="AC1361" s="70">
        <f ca="1">SUMPRODUCT(Z1361:OFFSET(Z1361,'Parameters &amp; Main Results'!$B$38-1,0),'Parameters &amp; Main Results'!$B$42:OFFSET('Parameters &amp; Main Results'!$B$42,'Parameters &amp; Main Results'!$B$38-1,0)   )/OFFSET(Z1361,'Parameters &amp; Main Results'!$B$38,0)</f>
        <v>0</v>
      </c>
      <c r="AD1361" s="155">
        <f t="shared" si="4"/>
        <v>-2.9001110876050396E-2</v>
      </c>
      <c r="AE1361" s="252">
        <f t="shared" ca="1" si="1399"/>
        <v>513509.49790000002</v>
      </c>
      <c r="AF1361" s="253">
        <f t="shared" ca="1" si="1401"/>
        <v>0.50954535382509036</v>
      </c>
      <c r="AG1361" s="258">
        <f t="shared" ca="1" si="1402"/>
        <v>0</v>
      </c>
      <c r="AH1361" s="227" t="str">
        <f ca="1">IF(SUM(AG1361:OFFSET(AG1361,(-HoldAggressiveTime-1),0,,))=0,"Defensive","Aggressive")</f>
        <v>Defensive</v>
      </c>
    </row>
    <row r="1362" spans="1:34" ht="15" x14ac:dyDescent="0.2">
      <c r="A1362">
        <f t="shared" si="15"/>
        <v>1</v>
      </c>
      <c r="B1362">
        <f t="shared" si="16"/>
        <v>1984</v>
      </c>
      <c r="C1362" s="70">
        <f t="shared" si="1"/>
        <v>1983.9999999998972</v>
      </c>
      <c r="D1362" s="149">
        <f t="shared" si="383"/>
        <v>30741</v>
      </c>
      <c r="E1362" s="151">
        <v>102.1</v>
      </c>
      <c r="F1362" s="152">
        <v>770831.6041</v>
      </c>
      <c r="G1362" s="152">
        <v>6727.2650999999996</v>
      </c>
      <c r="H1362" s="152">
        <v>11458.16285416</v>
      </c>
      <c r="I1362" s="152">
        <v>1047507.17085745</v>
      </c>
      <c r="J1362" s="152">
        <v>102.1</v>
      </c>
      <c r="K1362" s="152">
        <v>102.1</v>
      </c>
      <c r="L1362" s="152">
        <v>371.9</v>
      </c>
      <c r="M1362" s="153">
        <v>9.7171322500000006</v>
      </c>
      <c r="N1362" s="17">
        <f t="shared" ref="N1362:T1362" si="1467">F1362/F1361/$E1362*$E1361-1</f>
        <v>-1.2409101698477309E-2</v>
      </c>
      <c r="O1362" s="17">
        <f t="shared" si="1467"/>
        <v>1.1519005536353655E-2</v>
      </c>
      <c r="P1362" s="17">
        <f t="shared" si="1467"/>
        <v>5.9255631701526923E-4</v>
      </c>
      <c r="Q1362" s="17">
        <f t="shared" si="1467"/>
        <v>2.6239270231681822E-2</v>
      </c>
      <c r="R1362" s="17">
        <f t="shared" si="1467"/>
        <v>0</v>
      </c>
      <c r="S1362" s="17">
        <f t="shared" si="1467"/>
        <v>0</v>
      </c>
      <c r="T1362" s="17">
        <f t="shared" si="1467"/>
        <v>-3.1847326715642499E-2</v>
      </c>
      <c r="U1362" s="241">
        <v>-3.7000000000000002E-3</v>
      </c>
      <c r="V1362" s="241">
        <v>7.5700000000000003E-2</v>
      </c>
      <c r="W1362" s="223">
        <f t="shared" ca="1" si="1404"/>
        <v>-8.6370581690360434E-3</v>
      </c>
      <c r="X1362" s="223">
        <f>MMULT(N1362:T1362,'Parameters &amp; Main Results'!$B$12:$B$18)-'Parameters &amp; Main Results'!$B$22/12+MMULT(U1362:V1362,'Parameters &amp; Main Results'!$B$20:$B$21)</f>
        <v>-8.6370581690360434E-3</v>
      </c>
      <c r="Y1362" s="223">
        <f>MMULT(N1362:T1362,'Parameters &amp; Main Results'!$C$12:$C$18)-'Parameters &amp; Main Results'!$C$22/12+MMULT(U1362:V1362,'Parameters &amp; Main Results'!$C$20:$C$21)</f>
        <v>-1.005795764166088E-2</v>
      </c>
      <c r="Z1362" s="17">
        <f t="shared" ca="1" si="1458"/>
        <v>18.435952058181925</v>
      </c>
      <c r="AA1362" s="70">
        <f ca="1">Z1362/OFFSET(Z1362,'Parameters &amp; Main Results'!$B$38,0)</f>
        <v>18.435952058181925</v>
      </c>
      <c r="AB1362" s="70">
        <f ca="1">SUMPRODUCT(Z1362:OFFSET(Z1362,'Parameters &amp; Main Results'!$B$38-1,0), 'Cash Flow Assist'!$P$11:OFFSET('Cash Flow Assist'!$P$11,'Parameters &amp; Main Results'!$B$38-1,0)  )/OFFSET(Z1362,'Parameters &amp; Main Results'!$B$38,0)</f>
        <v>2517.3157187598526</v>
      </c>
      <c r="AC1362" s="70">
        <f ca="1">SUMPRODUCT(Z1362:OFFSET(Z1362,'Parameters &amp; Main Results'!$B$38-1,0),'Parameters &amp; Main Results'!$B$42:OFFSET('Parameters &amp; Main Results'!$B$42,'Parameters &amp; Main Results'!$B$38-1,0)   )/OFFSET(Z1362,'Parameters &amp; Main Results'!$B$38,0)</f>
        <v>0</v>
      </c>
      <c r="AD1362" s="155">
        <f t="shared" si="4"/>
        <v>-4.1050334840297964E-2</v>
      </c>
      <c r="AE1362" s="252">
        <f t="shared" ref="AE1362:AE1425" ca="1" si="1468">OFFSET(F1362,-Lookback,0,,)</f>
        <v>534627.80729999999</v>
      </c>
      <c r="AF1362" s="253">
        <f t="shared" ca="1" si="1401"/>
        <v>0.44180978537739446</v>
      </c>
      <c r="AG1362" s="258">
        <f t="shared" ca="1" si="1402"/>
        <v>0</v>
      </c>
      <c r="AH1362" s="227" t="str">
        <f ca="1">IF(SUM(AG1362:OFFSET(AG1362,(-HoldAggressiveTime-1),0,,))=0,"Defensive","Aggressive")</f>
        <v>Defensive</v>
      </c>
    </row>
    <row r="1363" spans="1:34" ht="15" x14ac:dyDescent="0.2">
      <c r="A1363">
        <f t="shared" si="15"/>
        <v>2</v>
      </c>
      <c r="B1363">
        <f t="shared" si="16"/>
        <v>1984</v>
      </c>
      <c r="C1363" s="70">
        <f t="shared" si="1"/>
        <v>1984.0833333332305</v>
      </c>
      <c r="D1363" s="149">
        <f t="shared" si="383"/>
        <v>30772</v>
      </c>
      <c r="E1363" s="151">
        <v>102.6</v>
      </c>
      <c r="F1363" s="152">
        <v>743699.12800000003</v>
      </c>
      <c r="G1363" s="152">
        <v>6651.6122999999998</v>
      </c>
      <c r="H1363" s="152">
        <v>11543.144228659999</v>
      </c>
      <c r="I1363" s="152">
        <v>1062060.8774160999</v>
      </c>
      <c r="J1363" s="152">
        <v>102.6</v>
      </c>
      <c r="K1363" s="152">
        <v>102.6</v>
      </c>
      <c r="L1363" s="152">
        <v>396.6</v>
      </c>
      <c r="M1363" s="153">
        <v>9.3103027699999998</v>
      </c>
      <c r="N1363" s="17">
        <f t="shared" ref="N1363:T1363" si="1469">F1363/F1362/$E1363*$E1362-1</f>
        <v>-3.9900726297082523E-2</v>
      </c>
      <c r="O1363" s="17">
        <f t="shared" si="1469"/>
        <v>-1.6064189981138455E-2</v>
      </c>
      <c r="P1363" s="17">
        <f t="shared" si="1469"/>
        <v>2.5072287198015797E-3</v>
      </c>
      <c r="Q1363" s="17">
        <f t="shared" si="1469"/>
        <v>8.9526559335286748E-3</v>
      </c>
      <c r="R1363" s="17">
        <f t="shared" si="1469"/>
        <v>0</v>
      </c>
      <c r="S1363" s="17">
        <f t="shared" si="1469"/>
        <v>0</v>
      </c>
      <c r="T1363" s="17">
        <f t="shared" si="1469"/>
        <v>6.1218745528336393E-2</v>
      </c>
      <c r="U1363" s="241">
        <v>-1.6899999999999998E-2</v>
      </c>
      <c r="V1363" s="241">
        <v>3.3399999999999999E-2</v>
      </c>
      <c r="W1363" s="223">
        <f t="shared" ca="1" si="1404"/>
        <v>-3.0119112109289428E-2</v>
      </c>
      <c r="X1363" s="223">
        <f>MMULT(N1363:T1363,'Parameters &amp; Main Results'!$B$12:$B$18)-'Parameters &amp; Main Results'!$B$22/12+MMULT(U1363:V1363,'Parameters &amp; Main Results'!$B$20:$B$21)</f>
        <v>-3.0119112109289428E-2</v>
      </c>
      <c r="Y1363" s="223">
        <f>MMULT(N1363:T1363,'Parameters &amp; Main Results'!$C$12:$C$18)-'Parameters &amp; Main Results'!$C$22/12+MMULT(U1363:V1363,'Parameters &amp; Main Results'!$C$20:$C$21)</f>
        <v>-3.755873933215479E-2</v>
      </c>
      <c r="Z1363" s="17">
        <f t="shared" ca="1" si="1458"/>
        <v>18.596571729958224</v>
      </c>
      <c r="AA1363" s="70">
        <f ca="1">Z1363/OFFSET(Z1363,'Parameters &amp; Main Results'!$B$38,0)</f>
        <v>18.596571729958224</v>
      </c>
      <c r="AB1363" s="70">
        <f ca="1">SUMPRODUCT(Z1363:OFFSET(Z1363,'Parameters &amp; Main Results'!$B$38-1,0), 'Cash Flow Assist'!$P$11:OFFSET('Cash Flow Assist'!$P$11,'Parameters &amp; Main Results'!$B$38-1,0)  )/OFFSET(Z1363,'Parameters &amp; Main Results'!$B$38,0)</f>
        <v>2499.8797667016697</v>
      </c>
      <c r="AC1363" s="70">
        <f ca="1">SUMPRODUCT(Z1363:OFFSET(Z1363,'Parameters &amp; Main Results'!$B$38-1,0),'Parameters &amp; Main Results'!$B$42:OFFSET('Parameters &amp; Main Results'!$B$42,'Parameters &amp; Main Results'!$B$38-1,0)   )/OFFSET(Z1363,'Parameters &amp; Main Results'!$B$38,0)</f>
        <v>0</v>
      </c>
      <c r="AD1363" s="155">
        <f t="shared" si="4"/>
        <v>-7.9313122962514138E-2</v>
      </c>
      <c r="AE1363" s="252">
        <f t="shared" ca="1" si="1468"/>
        <v>520886.5662</v>
      </c>
      <c r="AF1363" s="253">
        <f t="shared" ref="AF1363:AF1426" ca="1" si="1470">(F1363-AE1363)/AE1363</f>
        <v>0.42775639891324968</v>
      </c>
      <c r="AG1363" s="258">
        <f t="shared" ref="AG1363:AG1426" ca="1" si="1471">IF(AF1363&gt;MktDrop,0,1)</f>
        <v>0</v>
      </c>
      <c r="AH1363" s="227" t="str">
        <f ca="1">IF(SUM(AG1363:OFFSET(AG1363,(-HoldAggressiveTime-1),0,,))=0,"Defensive","Aggressive")</f>
        <v>Defensive</v>
      </c>
    </row>
    <row r="1364" spans="1:34" ht="15" x14ac:dyDescent="0.2">
      <c r="A1364">
        <f t="shared" si="15"/>
        <v>3</v>
      </c>
      <c r="B1364">
        <f t="shared" si="16"/>
        <v>1984</v>
      </c>
      <c r="C1364" s="70">
        <f t="shared" si="1"/>
        <v>1984.1666666665637</v>
      </c>
      <c r="D1364" s="149">
        <f t="shared" si="383"/>
        <v>30802</v>
      </c>
      <c r="E1364" s="151">
        <v>102.9</v>
      </c>
      <c r="F1364" s="152">
        <v>756570.39529999997</v>
      </c>
      <c r="G1364" s="152">
        <v>6536.0699000000004</v>
      </c>
      <c r="H1364" s="152">
        <v>11630.5835462</v>
      </c>
      <c r="I1364" s="152">
        <v>1146403.7482220901</v>
      </c>
      <c r="J1364" s="152">
        <v>102.9</v>
      </c>
      <c r="K1364" s="152">
        <v>102.9</v>
      </c>
      <c r="L1364" s="152">
        <v>388.5</v>
      </c>
      <c r="M1364" s="153">
        <v>9.3611149999999999</v>
      </c>
      <c r="N1364" s="17">
        <f t="shared" ref="N1364:T1364" si="1472">F1364/F1363/$E1364*$E1363-1</f>
        <v>1.4341179525073411E-2</v>
      </c>
      <c r="O1364" s="17">
        <f t="shared" si="1472"/>
        <v>-2.0235394263146245E-2</v>
      </c>
      <c r="P1364" s="17">
        <f t="shared" si="1472"/>
        <v>4.6374635575336942E-3</v>
      </c>
      <c r="Q1364" s="17">
        <f t="shared" si="1472"/>
        <v>7.6267366163433215E-2</v>
      </c>
      <c r="R1364" s="17">
        <f t="shared" si="1472"/>
        <v>0</v>
      </c>
      <c r="S1364" s="17">
        <f t="shared" si="1472"/>
        <v>0</v>
      </c>
      <c r="T1364" s="17">
        <f t="shared" si="1472"/>
        <v>-2.3279508475099742E-2</v>
      </c>
      <c r="U1364" s="241">
        <v>6.9999999999999999E-4</v>
      </c>
      <c r="V1364" s="241">
        <v>4.7000000000000002E-3</v>
      </c>
      <c r="W1364" s="223">
        <f t="shared" ref="W1364:W1427" ca="1" si="1473">IFERROR(IF(AH1364="Aggressive",Y1364,X1364),0)</f>
        <v>5.5031637007541545E-3</v>
      </c>
      <c r="X1364" s="223">
        <f>MMULT(N1364:T1364,'Parameters &amp; Main Results'!$B$12:$B$18)-'Parameters &amp; Main Results'!$B$22/12+MMULT(U1364:V1364,'Parameters &amp; Main Results'!$B$20:$B$21)</f>
        <v>5.5031637007541545E-3</v>
      </c>
      <c r="Y1364" s="223">
        <f>MMULT(N1364:T1364,'Parameters &amp; Main Results'!$C$12:$C$18)-'Parameters &amp; Main Results'!$C$22/12+MMULT(U1364:V1364,'Parameters &amp; Main Results'!$C$20:$C$21)</f>
        <v>1.0841855479584777E-2</v>
      </c>
      <c r="Z1364" s="17">
        <f t="shared" ca="1" si="1458"/>
        <v>19.174077932808743</v>
      </c>
      <c r="AA1364" s="70">
        <f ca="1">Z1364/OFFSET(Z1364,'Parameters &amp; Main Results'!$B$38,0)</f>
        <v>19.174077932808743</v>
      </c>
      <c r="AB1364" s="70">
        <f ca="1">SUMPRODUCT(Z1364:OFFSET(Z1364,'Parameters &amp; Main Results'!$B$38-1,0), 'Cash Flow Assist'!$P$11:OFFSET('Cash Flow Assist'!$P$11,'Parameters &amp; Main Results'!$B$38-1,0)  )/OFFSET(Z1364,'Parameters &amp; Main Results'!$B$38,0)</f>
        <v>2482.283194971712</v>
      </c>
      <c r="AC1364" s="70">
        <f ca="1">SUMPRODUCT(Z1364:OFFSET(Z1364,'Parameters &amp; Main Results'!$B$38-1,0),'Parameters &amp; Main Results'!$B$42:OFFSET('Parameters &amp; Main Results'!$B$42,'Parameters &amp; Main Results'!$B$38-1,0)   )/OFFSET(Z1364,'Parameters &amp; Main Results'!$B$38,0)</f>
        <v>0</v>
      </c>
      <c r="AD1364" s="155">
        <f t="shared" si="4"/>
        <v>-6.6109387172540335E-2</v>
      </c>
      <c r="AE1364" s="252">
        <f t="shared" ca="1" si="1468"/>
        <v>514127.8346</v>
      </c>
      <c r="AF1364" s="253">
        <f t="shared" ca="1" si="1470"/>
        <v>0.4715608539044075</v>
      </c>
      <c r="AG1364" s="258">
        <f t="shared" ca="1" si="1471"/>
        <v>0</v>
      </c>
      <c r="AH1364" s="227" t="str">
        <f ca="1">IF(SUM(AG1364:OFFSET(AG1364,(-HoldAggressiveTime-1),0,,))=0,"Defensive","Aggressive")</f>
        <v>Defensive</v>
      </c>
    </row>
    <row r="1365" spans="1:34" ht="15" x14ac:dyDescent="0.2">
      <c r="A1365">
        <f t="shared" si="15"/>
        <v>4</v>
      </c>
      <c r="B1365">
        <f t="shared" si="16"/>
        <v>1984</v>
      </c>
      <c r="C1365" s="70">
        <f t="shared" si="1"/>
        <v>1984.249999999897</v>
      </c>
      <c r="D1365" s="149">
        <f t="shared" si="383"/>
        <v>30833</v>
      </c>
      <c r="E1365" s="151">
        <v>103.3</v>
      </c>
      <c r="F1365" s="152">
        <v>763602.45880000002</v>
      </c>
      <c r="G1365" s="152">
        <v>6498.6733999999997</v>
      </c>
      <c r="H1365" s="152">
        <v>11722.852842329999</v>
      </c>
      <c r="I1365" s="152">
        <v>1126842.62002472</v>
      </c>
      <c r="J1365" s="152">
        <v>103.3</v>
      </c>
      <c r="K1365" s="152">
        <v>103.3</v>
      </c>
      <c r="L1365" s="152">
        <v>376.2</v>
      </c>
      <c r="M1365" s="153">
        <v>9.4503060100000003</v>
      </c>
      <c r="N1365" s="17">
        <f t="shared" ref="N1365:T1365" si="1474">F1365/F1364/$E1365*$E1364-1</f>
        <v>5.3864507812120266E-3</v>
      </c>
      <c r="O1365" s="17">
        <f t="shared" si="1474"/>
        <v>-9.5716192698712677E-3</v>
      </c>
      <c r="P1365" s="17">
        <f t="shared" si="1474"/>
        <v>4.0303969019535035E-3</v>
      </c>
      <c r="Q1365" s="17">
        <f t="shared" si="1474"/>
        <v>-2.0869180869682147E-2</v>
      </c>
      <c r="R1365" s="17">
        <f t="shared" si="1474"/>
        <v>0</v>
      </c>
      <c r="S1365" s="17">
        <f t="shared" si="1474"/>
        <v>0</v>
      </c>
      <c r="T1365" s="17">
        <f t="shared" si="1474"/>
        <v>-3.5409853222050591E-2</v>
      </c>
      <c r="U1365" s="241">
        <v>-1.1599999999999999E-2</v>
      </c>
      <c r="V1365" s="241">
        <v>1.1900000000000001E-2</v>
      </c>
      <c r="W1365" s="223">
        <f t="shared" ca="1" si="1473"/>
        <v>3.133549041655686E-4</v>
      </c>
      <c r="X1365" s="223">
        <f>MMULT(N1365:T1365,'Parameters &amp; Main Results'!$B$12:$B$18)-'Parameters &amp; Main Results'!$B$22/12+MMULT(U1365:V1365,'Parameters &amp; Main Results'!$B$20:$B$21)</f>
        <v>3.133549041655686E-4</v>
      </c>
      <c r="Y1365" s="223">
        <f>MMULT(N1365:T1365,'Parameters &amp; Main Results'!$C$12:$C$18)-'Parameters &amp; Main Results'!$C$22/12+MMULT(U1365:V1365,'Parameters &amp; Main Results'!$C$20:$C$21)</f>
        <v>3.848977109437031E-3</v>
      </c>
      <c r="Z1365" s="17">
        <f t="shared" ca="1" si="1458"/>
        <v>19.069137348348615</v>
      </c>
      <c r="AA1365" s="70">
        <f ca="1">Z1365/OFFSET(Z1365,'Parameters &amp; Main Results'!$B$38,0)</f>
        <v>19.069137348348615</v>
      </c>
      <c r="AB1365" s="70">
        <f ca="1">SUMPRODUCT(Z1365:OFFSET(Z1365,'Parameters &amp; Main Results'!$B$38-1,0), 'Cash Flow Assist'!$P$11:OFFSET('Cash Flow Assist'!$P$11,'Parameters &amp; Main Results'!$B$38-1,0)  )/OFFSET(Z1365,'Parameters &amp; Main Results'!$B$38,0)</f>
        <v>2464.1091170389032</v>
      </c>
      <c r="AC1365" s="70">
        <f ca="1">SUMPRODUCT(Z1365:OFFSET(Z1365,'Parameters &amp; Main Results'!$B$38-1,0),'Parameters &amp; Main Results'!$B$42:OFFSET('Parameters &amp; Main Results'!$B$42,'Parameters &amp; Main Results'!$B$38-1,0)   )/OFFSET(Z1365,'Parameters &amp; Main Results'!$B$38,0)</f>
        <v>0</v>
      </c>
      <c r="AD1365" s="155">
        <f t="shared" si="4"/>
        <v>-6.1079031351509272E-2</v>
      </c>
      <c r="AE1365" s="252">
        <f t="shared" ca="1" si="1468"/>
        <v>485389.17560000002</v>
      </c>
      <c r="AF1365" s="253">
        <f t="shared" ca="1" si="1470"/>
        <v>0.57317570556882436</v>
      </c>
      <c r="AG1365" s="258">
        <f t="shared" ca="1" si="1471"/>
        <v>0</v>
      </c>
      <c r="AH1365" s="227" t="str">
        <f ca="1">IF(SUM(AG1365:OFFSET(AG1365,(-HoldAggressiveTime-1),0,,))=0,"Defensive","Aggressive")</f>
        <v>Defensive</v>
      </c>
    </row>
    <row r="1366" spans="1:34" ht="15" x14ac:dyDescent="0.2">
      <c r="A1366">
        <f t="shared" si="15"/>
        <v>5</v>
      </c>
      <c r="B1366">
        <f t="shared" si="16"/>
        <v>1984</v>
      </c>
      <c r="C1366" s="70">
        <f t="shared" si="1"/>
        <v>1984.3333333332303</v>
      </c>
      <c r="D1366" s="149">
        <f t="shared" si="383"/>
        <v>30863</v>
      </c>
      <c r="E1366" s="151">
        <v>103.5</v>
      </c>
      <c r="F1366" s="152">
        <v>721186.75150000001</v>
      </c>
      <c r="G1366" s="152">
        <v>6188.1242000000002</v>
      </c>
      <c r="H1366" s="152">
        <v>11817.514879030001</v>
      </c>
      <c r="I1366" s="152">
        <v>1020986.29453179</v>
      </c>
      <c r="J1366" s="152">
        <v>103.5</v>
      </c>
      <c r="K1366" s="152">
        <v>103.5</v>
      </c>
      <c r="L1366" s="152">
        <v>383.45</v>
      </c>
      <c r="M1366" s="153">
        <v>8.8751742</v>
      </c>
      <c r="N1366" s="17">
        <f t="shared" ref="N1366:T1366" si="1475">F1366/F1365/$E1366*$E1365-1</f>
        <v>-5.7371875093600311E-2</v>
      </c>
      <c r="O1366" s="17">
        <f t="shared" si="1475"/>
        <v>-4.9626578852647762E-2</v>
      </c>
      <c r="P1366" s="17">
        <f t="shared" si="1475"/>
        <v>6.1270289853527782E-3</v>
      </c>
      <c r="Q1366" s="17">
        <f t="shared" si="1475"/>
        <v>-9.5691486950033489E-2</v>
      </c>
      <c r="R1366" s="17">
        <f t="shared" si="1475"/>
        <v>0</v>
      </c>
      <c r="S1366" s="17">
        <f t="shared" si="1475"/>
        <v>0</v>
      </c>
      <c r="T1366" s="17">
        <f t="shared" si="1475"/>
        <v>1.730205692829645E-2</v>
      </c>
      <c r="U1366" s="241">
        <v>6.9999999999999999E-4</v>
      </c>
      <c r="V1366" s="241">
        <v>2.8999999999999998E-3</v>
      </c>
      <c r="W1366" s="223">
        <f t="shared" ca="1" si="1473"/>
        <v>-5.2130785910981629E-2</v>
      </c>
      <c r="X1366" s="223">
        <f>MMULT(N1366:T1366,'Parameters &amp; Main Results'!$B$12:$B$18)-'Parameters &amp; Main Results'!$B$22/12+MMULT(U1366:V1366,'Parameters &amp; Main Results'!$B$20:$B$21)</f>
        <v>-5.2130785910981629E-2</v>
      </c>
      <c r="Y1366" s="223">
        <f>MMULT(N1366:T1366,'Parameters &amp; Main Results'!$C$12:$C$18)-'Parameters &amp; Main Results'!$C$22/12+MMULT(U1366:V1366,'Parameters &amp; Main Results'!$C$20:$C$21)</f>
        <v>-5.6639012136171722E-2</v>
      </c>
      <c r="Z1366" s="17">
        <f t="shared" ca="1" si="1458"/>
        <v>19.063163812479061</v>
      </c>
      <c r="AA1366" s="70">
        <f ca="1">Z1366/OFFSET(Z1366,'Parameters &amp; Main Results'!$B$38,0)</f>
        <v>19.063163812479061</v>
      </c>
      <c r="AB1366" s="70">
        <f ca="1">SUMPRODUCT(Z1366:OFFSET(Z1366,'Parameters &amp; Main Results'!$B$38-1,0), 'Cash Flow Assist'!$P$11:OFFSET('Cash Flow Assist'!$P$11,'Parameters &amp; Main Results'!$B$38-1,0)  )/OFFSET(Z1366,'Parameters &amp; Main Results'!$B$38,0)</f>
        <v>2446.0399796905544</v>
      </c>
      <c r="AC1366" s="70">
        <f ca="1">SUMPRODUCT(Z1366:OFFSET(Z1366,'Parameters &amp; Main Results'!$B$38-1,0),'Parameters &amp; Main Results'!$B$42:OFFSET('Parameters &amp; Main Results'!$B$42,'Parameters &amp; Main Results'!$B$38-1,0)   )/OFFSET(Z1366,'Parameters &amp; Main Results'!$B$38,0)</f>
        <v>0</v>
      </c>
      <c r="AD1366" s="155">
        <f t="shared" si="4"/>
        <v>-0.11494668788757267</v>
      </c>
      <c r="AE1366" s="252">
        <f t="shared" ca="1" si="1468"/>
        <v>482856.44900000002</v>
      </c>
      <c r="AF1366" s="253">
        <f t="shared" ca="1" si="1470"/>
        <v>0.49358417598767534</v>
      </c>
      <c r="AG1366" s="258">
        <f t="shared" ca="1" si="1471"/>
        <v>0</v>
      </c>
      <c r="AH1366" s="227" t="str">
        <f ca="1">IF(SUM(AG1366:OFFSET(AG1366,(-HoldAggressiveTime-1),0,,))=0,"Defensive","Aggressive")</f>
        <v>Defensive</v>
      </c>
    </row>
    <row r="1367" spans="1:34" ht="15" x14ac:dyDescent="0.2">
      <c r="A1367">
        <f t="shared" si="15"/>
        <v>6</v>
      </c>
      <c r="B1367">
        <f t="shared" si="16"/>
        <v>1984</v>
      </c>
      <c r="C1367" s="70">
        <f t="shared" si="1"/>
        <v>1984.4166666665635</v>
      </c>
      <c r="D1367" s="149">
        <f t="shared" si="383"/>
        <v>30894</v>
      </c>
      <c r="E1367" s="151">
        <v>103.7</v>
      </c>
      <c r="F1367" s="152">
        <v>736696.04650000005</v>
      </c>
      <c r="G1367" s="152">
        <v>6283.5555999999997</v>
      </c>
      <c r="H1367" s="152">
        <v>11914.32002175</v>
      </c>
      <c r="I1367" s="152">
        <v>1016674.61106027</v>
      </c>
      <c r="J1367" s="152">
        <v>103.7</v>
      </c>
      <c r="K1367" s="152">
        <v>103.7</v>
      </c>
      <c r="L1367" s="152">
        <v>375.25</v>
      </c>
      <c r="M1367" s="153">
        <v>9.0160706800000003</v>
      </c>
      <c r="N1367" s="17">
        <f t="shared" ref="N1367:T1367" si="1476">F1367/F1366/$E1367*$E1366-1</f>
        <v>1.9535124959303873E-2</v>
      </c>
      <c r="O1367" s="17">
        <f t="shared" si="1476"/>
        <v>1.3463317589621049E-2</v>
      </c>
      <c r="P1367" s="17">
        <f t="shared" si="1476"/>
        <v>6.2472275797771371E-3</v>
      </c>
      <c r="Q1367" s="17">
        <f t="shared" si="1476"/>
        <v>-6.1435527006751256E-3</v>
      </c>
      <c r="R1367" s="17">
        <f t="shared" si="1476"/>
        <v>0</v>
      </c>
      <c r="S1367" s="17">
        <f t="shared" si="1476"/>
        <v>0</v>
      </c>
      <c r="T1367" s="17">
        <f t="shared" si="1476"/>
        <v>-2.3272192660830804E-2</v>
      </c>
      <c r="U1367" s="241">
        <v>-3.0999999999999999E-3</v>
      </c>
      <c r="V1367" s="241">
        <v>-2.6599999999999999E-2</v>
      </c>
      <c r="W1367" s="223">
        <f t="shared" ca="1" si="1473"/>
        <v>1.6138730937693906E-2</v>
      </c>
      <c r="X1367" s="223">
        <f>MMULT(N1367:T1367,'Parameters &amp; Main Results'!$B$12:$B$18)-'Parameters &amp; Main Results'!$B$22/12+MMULT(U1367:V1367,'Parameters &amp; Main Results'!$B$20:$B$21)</f>
        <v>1.6138730937693906E-2</v>
      </c>
      <c r="Y1367" s="223">
        <f>MMULT(N1367:T1367,'Parameters &amp; Main Results'!$C$12:$C$18)-'Parameters &amp; Main Results'!$C$22/12+MMULT(U1367:V1367,'Parameters &amp; Main Results'!$C$20:$C$21)</f>
        <v>1.8886277555668924E-2</v>
      </c>
      <c r="Z1367" s="17">
        <f t="shared" ca="1" si="1458"/>
        <v>20.111597179364409</v>
      </c>
      <c r="AA1367" s="70">
        <f ca="1">Z1367/OFFSET(Z1367,'Parameters &amp; Main Results'!$B$38,0)</f>
        <v>20.111597179364409</v>
      </c>
      <c r="AB1367" s="70">
        <f ca="1">SUMPRODUCT(Z1367:OFFSET(Z1367,'Parameters &amp; Main Results'!$B$38-1,0), 'Cash Flow Assist'!$P$11:OFFSET('Cash Flow Assist'!$P$11,'Parameters &amp; Main Results'!$B$38-1,0)  )/OFFSET(Z1367,'Parameters &amp; Main Results'!$B$38,0)</f>
        <v>2427.9768158780753</v>
      </c>
      <c r="AC1367" s="70">
        <f ca="1">SUMPRODUCT(Z1367:OFFSET(Z1367,'Parameters &amp; Main Results'!$B$38-1,0),'Parameters &amp; Main Results'!$B$42:OFFSET('Parameters &amp; Main Results'!$B$42,'Parameters &amp; Main Results'!$B$38-1,0)   )/OFFSET(Z1367,'Parameters &amp; Main Results'!$B$38,0)</f>
        <v>0</v>
      </c>
      <c r="AD1367" s="155">
        <f t="shared" si="4"/>
        <v>-9.7657060839810628E-2</v>
      </c>
      <c r="AE1367" s="252">
        <f t="shared" ca="1" si="1468"/>
        <v>504625.7231</v>
      </c>
      <c r="AF1367" s="253">
        <f t="shared" ca="1" si="1470"/>
        <v>0.45988603588091653</v>
      </c>
      <c r="AG1367" s="258">
        <f t="shared" ca="1" si="1471"/>
        <v>0</v>
      </c>
      <c r="AH1367" s="227" t="str">
        <f ca="1">IF(SUM(AG1367:OFFSET(AG1367,(-HoldAggressiveTime-1),0,,))=0,"Defensive","Aggressive")</f>
        <v>Defensive</v>
      </c>
    </row>
    <row r="1368" spans="1:34" ht="15" x14ac:dyDescent="0.2">
      <c r="A1368">
        <f t="shared" si="15"/>
        <v>7</v>
      </c>
      <c r="B1368">
        <f t="shared" si="16"/>
        <v>1984</v>
      </c>
      <c r="C1368" s="70">
        <f t="shared" si="1"/>
        <v>1984.4999999998968</v>
      </c>
      <c r="D1368" s="149">
        <f t="shared" si="383"/>
        <v>30925</v>
      </c>
      <c r="E1368" s="151">
        <v>104.1</v>
      </c>
      <c r="F1368" s="152">
        <v>727535.17469999997</v>
      </c>
      <c r="G1368" s="152">
        <v>6687.4710999999998</v>
      </c>
      <c r="H1368" s="152">
        <v>12012.31530393</v>
      </c>
      <c r="I1368" s="152">
        <v>950624.44784750999</v>
      </c>
      <c r="J1368" s="152">
        <v>104.1</v>
      </c>
      <c r="K1368" s="152">
        <v>104.1</v>
      </c>
      <c r="L1368" s="152">
        <v>341.6</v>
      </c>
      <c r="M1368" s="153">
        <v>8.8424779099999995</v>
      </c>
      <c r="N1368" s="17">
        <f t="shared" ref="N1368:T1368" si="1477">F1368/F1367/$E1368*$E1367-1</f>
        <v>-1.6229754541434271E-2</v>
      </c>
      <c r="O1368" s="17">
        <f t="shared" si="1477"/>
        <v>6.019190238752814E-2</v>
      </c>
      <c r="P1368" s="17">
        <f t="shared" si="1477"/>
        <v>4.3509365995162419E-3</v>
      </c>
      <c r="Q1368" s="17">
        <f t="shared" si="1477"/>
        <v>-6.8559692634210689E-2</v>
      </c>
      <c r="R1368" s="17">
        <f t="shared" si="1477"/>
        <v>0</v>
      </c>
      <c r="S1368" s="17">
        <f t="shared" si="1477"/>
        <v>0</v>
      </c>
      <c r="T1368" s="17">
        <f t="shared" si="1477"/>
        <v>-9.3171443181330749E-2</v>
      </c>
      <c r="U1368" s="241">
        <v>-2.2100000000000002E-2</v>
      </c>
      <c r="V1368" s="241">
        <v>3.3E-3</v>
      </c>
      <c r="W1368" s="223">
        <f t="shared" ca="1" si="1473"/>
        <v>-4.8341742543032834E-3</v>
      </c>
      <c r="X1368" s="223">
        <f>MMULT(N1368:T1368,'Parameters &amp; Main Results'!$B$12:$B$18)-'Parameters &amp; Main Results'!$B$22/12+MMULT(U1368:V1368,'Parameters &amp; Main Results'!$B$20:$B$21)</f>
        <v>-4.8341742543032834E-3</v>
      </c>
      <c r="Y1368" s="223">
        <f>MMULT(N1368:T1368,'Parameters &amp; Main Results'!$C$12:$C$18)-'Parameters &amp; Main Results'!$C$22/12+MMULT(U1368:V1368,'Parameters &amp; Main Results'!$C$20:$C$21)</f>
        <v>-8.629255515204699E-3</v>
      </c>
      <c r="Z1368" s="17">
        <f t="shared" ca="1" si="1458"/>
        <v>19.792176567077021</v>
      </c>
      <c r="AA1368" s="70">
        <f ca="1">Z1368/OFFSET(Z1368,'Parameters &amp; Main Results'!$B$38,0)</f>
        <v>19.792176567077021</v>
      </c>
      <c r="AB1368" s="70">
        <f ca="1">SUMPRODUCT(Z1368:OFFSET(Z1368,'Parameters &amp; Main Results'!$B$38-1,0), 'Cash Flow Assist'!$P$11:OFFSET('Cash Flow Assist'!$P$11,'Parameters &amp; Main Results'!$B$38-1,0)  )/OFFSET(Z1368,'Parameters &amp; Main Results'!$B$38,0)</f>
        <v>2408.865218698711</v>
      </c>
      <c r="AC1368" s="70">
        <f ca="1">SUMPRODUCT(Z1368:OFFSET(Z1368,'Parameters &amp; Main Results'!$B$38-1,0),'Parameters &amp; Main Results'!$B$42:OFFSET('Parameters &amp; Main Results'!$B$42,'Parameters &amp; Main Results'!$B$38-1,0)   )/OFFSET(Z1368,'Parameters &amp; Main Results'!$B$38,0)</f>
        <v>0</v>
      </c>
      <c r="AD1368" s="155">
        <f t="shared" si="4"/>
        <v>-0.11230186525457686</v>
      </c>
      <c r="AE1368" s="252">
        <f t="shared" ca="1" si="1468"/>
        <v>487324.35450000002</v>
      </c>
      <c r="AF1368" s="253">
        <f t="shared" ca="1" si="1470"/>
        <v>0.49291774150392875</v>
      </c>
      <c r="AG1368" s="258">
        <f t="shared" ca="1" si="1471"/>
        <v>0</v>
      </c>
      <c r="AH1368" s="227" t="str">
        <f ca="1">IF(SUM(AG1368:OFFSET(AG1368,(-HoldAggressiveTime-1),0,,))=0,"Defensive","Aggressive")</f>
        <v>Defensive</v>
      </c>
    </row>
    <row r="1369" spans="1:34" ht="15" x14ac:dyDescent="0.2">
      <c r="A1369">
        <f t="shared" si="15"/>
        <v>8</v>
      </c>
      <c r="B1369">
        <f t="shared" si="16"/>
        <v>1984</v>
      </c>
      <c r="C1369" s="70">
        <f t="shared" si="1"/>
        <v>1984.58333333323</v>
      </c>
      <c r="D1369" s="149">
        <f t="shared" si="383"/>
        <v>30955</v>
      </c>
      <c r="E1369" s="151">
        <v>104.4</v>
      </c>
      <c r="F1369" s="152">
        <v>807866.95209999999</v>
      </c>
      <c r="G1369" s="152">
        <v>6804.4771000000001</v>
      </c>
      <c r="H1369" s="152">
        <v>12113.61916299</v>
      </c>
      <c r="I1369" s="152">
        <v>1038453.10885852</v>
      </c>
      <c r="J1369" s="152">
        <v>104.4</v>
      </c>
      <c r="K1369" s="152">
        <v>104.4</v>
      </c>
      <c r="L1369" s="152">
        <v>347.7</v>
      </c>
      <c r="M1369" s="153">
        <v>9.7565217999999998</v>
      </c>
      <c r="N1369" s="17">
        <f t="shared" ref="N1369:T1369" si="1478">F1369/F1368/$E1369*$E1368-1</f>
        <v>0.10722549692976635</v>
      </c>
      <c r="O1369" s="17">
        <f t="shared" si="1478"/>
        <v>1.457245996697587E-2</v>
      </c>
      <c r="P1369" s="17">
        <f t="shared" si="1478"/>
        <v>5.5355363982065864E-3</v>
      </c>
      <c r="Q1369" s="17">
        <f t="shared" si="1478"/>
        <v>8.9251439456962567E-2</v>
      </c>
      <c r="R1369" s="17">
        <f t="shared" si="1478"/>
        <v>0</v>
      </c>
      <c r="S1369" s="17">
        <f t="shared" si="1478"/>
        <v>0</v>
      </c>
      <c r="T1369" s="17">
        <f t="shared" si="1478"/>
        <v>1.4932266009852091E-2</v>
      </c>
      <c r="U1369" s="241">
        <v>-2.3999999999999998E-3</v>
      </c>
      <c r="V1369" s="241">
        <v>-1.7999999999999999E-2</v>
      </c>
      <c r="W1369" s="223">
        <f t="shared" ca="1" si="1473"/>
        <v>8.4038561324545888E-2</v>
      </c>
      <c r="X1369" s="223">
        <f>MMULT(N1369:T1369,'Parameters &amp; Main Results'!$B$12:$B$18)-'Parameters &amp; Main Results'!$B$22/12+MMULT(U1369:V1369,'Parameters &amp; Main Results'!$B$20:$B$21)</f>
        <v>8.4038561324545888E-2</v>
      </c>
      <c r="Y1369" s="223">
        <f>MMULT(N1369:T1369,'Parameters &amp; Main Results'!$C$12:$C$18)-'Parameters &amp; Main Results'!$C$22/12+MMULT(U1369:V1369,'Parameters &amp; Main Results'!$C$20:$C$21)</f>
        <v>9.7918526566820638E-2</v>
      </c>
      <c r="Z1369" s="17">
        <f t="shared" ca="1" si="1458"/>
        <v>19.888320172415856</v>
      </c>
      <c r="AA1369" s="70">
        <f ca="1">Z1369/OFFSET(Z1369,'Parameters &amp; Main Results'!$B$38,0)</f>
        <v>19.888320172415856</v>
      </c>
      <c r="AB1369" s="70">
        <f ca="1">SUMPRODUCT(Z1369:OFFSET(Z1369,'Parameters &amp; Main Results'!$B$38-1,0), 'Cash Flow Assist'!$P$11:OFFSET('Cash Flow Assist'!$P$11,'Parameters &amp; Main Results'!$B$38-1,0)  )/OFFSET(Z1369,'Parameters &amp; Main Results'!$B$38,0)</f>
        <v>2390.0730421316339</v>
      </c>
      <c r="AC1369" s="70">
        <f ca="1">SUMPRODUCT(Z1369:OFFSET(Z1369,'Parameters &amp; Main Results'!$B$38-1,0),'Parameters &amp; Main Results'!$B$42:OFFSET('Parameters &amp; Main Results'!$B$42,'Parameters &amp; Main Results'!$B$38-1,0)   )/OFFSET(Z1369,'Parameters &amp; Main Results'!$B$38,0)</f>
        <v>0</v>
      </c>
      <c r="AD1369" s="155">
        <f t="shared" si="4"/>
        <v>-1.7117991632872198E-2</v>
      </c>
      <c r="AE1369" s="252">
        <f t="shared" ca="1" si="1468"/>
        <v>479907.4755</v>
      </c>
      <c r="AF1369" s="253">
        <f t="shared" ca="1" si="1470"/>
        <v>0.68338063760792578</v>
      </c>
      <c r="AG1369" s="258">
        <f t="shared" ca="1" si="1471"/>
        <v>0</v>
      </c>
      <c r="AH1369" s="227" t="str">
        <f ca="1">IF(SUM(AG1369:OFFSET(AG1369,(-HoldAggressiveTime-1),0,,))=0,"Defensive","Aggressive")</f>
        <v>Defensive</v>
      </c>
    </row>
    <row r="1370" spans="1:34" ht="15" x14ac:dyDescent="0.2">
      <c r="A1370">
        <f t="shared" si="15"/>
        <v>9</v>
      </c>
      <c r="B1370">
        <f t="shared" si="16"/>
        <v>1984</v>
      </c>
      <c r="C1370" s="70">
        <f t="shared" si="1"/>
        <v>1984.6666666665633</v>
      </c>
      <c r="D1370" s="149">
        <f t="shared" si="383"/>
        <v>30986</v>
      </c>
      <c r="E1370" s="151">
        <v>104.7</v>
      </c>
      <c r="F1370" s="152">
        <v>808034.50639999995</v>
      </c>
      <c r="G1370" s="152">
        <v>7000.6008000000002</v>
      </c>
      <c r="H1370" s="152">
        <v>12219.310490190001</v>
      </c>
      <c r="I1370" s="152">
        <v>1028260.7813547699</v>
      </c>
      <c r="J1370" s="152">
        <v>104.7</v>
      </c>
      <c r="K1370" s="152">
        <v>104.7</v>
      </c>
      <c r="L1370" s="152">
        <v>344.15</v>
      </c>
      <c r="M1370" s="153">
        <v>9.6010242399999992</v>
      </c>
      <c r="N1370" s="17">
        <f t="shared" ref="N1370:T1370" si="1479">F1370/F1369/$E1370*$E1369-1</f>
        <v>-2.6585204569165022E-3</v>
      </c>
      <c r="O1370" s="17">
        <f t="shared" si="1479"/>
        <v>2.5874827607219153E-2</v>
      </c>
      <c r="P1370" s="17">
        <f t="shared" si="1479"/>
        <v>5.8346704873457611E-3</v>
      </c>
      <c r="Q1370" s="17">
        <f t="shared" si="1479"/>
        <v>-1.2652120115427712E-2</v>
      </c>
      <c r="R1370" s="17">
        <f t="shared" si="1479"/>
        <v>0</v>
      </c>
      <c r="S1370" s="17">
        <f t="shared" si="1479"/>
        <v>0</v>
      </c>
      <c r="T1370" s="17">
        <f t="shared" si="1479"/>
        <v>-1.3046025745937495E-2</v>
      </c>
      <c r="U1370" s="241">
        <v>1.8E-3</v>
      </c>
      <c r="V1370" s="241">
        <v>5.2299999999999999E-2</v>
      </c>
      <c r="W1370" s="223">
        <f t="shared" ca="1" si="1473"/>
        <v>2.4871072247929123E-3</v>
      </c>
      <c r="X1370" s="223">
        <f>MMULT(N1370:T1370,'Parameters &amp; Main Results'!$B$12:$B$18)-'Parameters &amp; Main Results'!$B$22/12+MMULT(U1370:V1370,'Parameters &amp; Main Results'!$B$20:$B$21)</f>
        <v>2.4871072247929123E-3</v>
      </c>
      <c r="Y1370" s="223">
        <f>MMULT(N1370:T1370,'Parameters &amp; Main Results'!$C$12:$C$18)-'Parameters &amp; Main Results'!$C$22/12+MMULT(U1370:V1370,'Parameters &amp; Main Results'!$C$20:$C$21)</f>
        <v>1.5314768283039676E-4</v>
      </c>
      <c r="Z1370" s="17">
        <f t="shared" ca="1" si="1458"/>
        <v>18.346506187118536</v>
      </c>
      <c r="AA1370" s="70">
        <f ca="1">Z1370/OFFSET(Z1370,'Parameters &amp; Main Results'!$B$38,0)</f>
        <v>18.346506187118536</v>
      </c>
      <c r="AB1370" s="70">
        <f ca="1">SUMPRODUCT(Z1370:OFFSET(Z1370,'Parameters &amp; Main Results'!$B$38-1,0), 'Cash Flow Assist'!$P$11:OFFSET('Cash Flow Assist'!$P$11,'Parameters &amp; Main Results'!$B$38-1,0)  )/OFFSET(Z1370,'Parameters &amp; Main Results'!$B$38,0)</f>
        <v>2371.1847219592178</v>
      </c>
      <c r="AC1370" s="70">
        <f ca="1">SUMPRODUCT(Z1370:OFFSET(Z1370,'Parameters &amp; Main Results'!$B$38-1,0),'Parameters &amp; Main Results'!$B$42:OFFSET('Parameters &amp; Main Results'!$B$42,'Parameters &amp; Main Results'!$B$38-1,0)   )/OFFSET(Z1370,'Parameters &amp; Main Results'!$B$38,0)</f>
        <v>0</v>
      </c>
      <c r="AD1370" s="155">
        <f t="shared" si="4"/>
        <v>-1.9731003558851379E-2</v>
      </c>
      <c r="AE1370" s="252">
        <f t="shared" ca="1" si="1468"/>
        <v>471374.77539999998</v>
      </c>
      <c r="AF1370" s="253">
        <f t="shared" ca="1" si="1470"/>
        <v>0.71420820241031502</v>
      </c>
      <c r="AG1370" s="258">
        <f t="shared" ca="1" si="1471"/>
        <v>0</v>
      </c>
      <c r="AH1370" s="227" t="str">
        <f ca="1">IF(SUM(AG1370:OFFSET(AG1370,(-HoldAggressiveTime-1),0,,))=0,"Defensive","Aggressive")</f>
        <v>Defensive</v>
      </c>
    </row>
    <row r="1371" spans="1:34" ht="15" x14ac:dyDescent="0.2">
      <c r="A1371">
        <f t="shared" si="15"/>
        <v>10</v>
      </c>
      <c r="B1371">
        <f t="shared" si="16"/>
        <v>1984</v>
      </c>
      <c r="C1371" s="70">
        <f t="shared" si="1"/>
        <v>1984.7499999998965</v>
      </c>
      <c r="D1371" s="149">
        <f t="shared" si="383"/>
        <v>31016</v>
      </c>
      <c r="E1371" s="151">
        <v>105.1</v>
      </c>
      <c r="F1371" s="152">
        <v>811036.00560000003</v>
      </c>
      <c r="G1371" s="152">
        <v>7349.6314000000002</v>
      </c>
      <c r="H1371" s="152">
        <v>12324.905698340001</v>
      </c>
      <c r="I1371" s="152">
        <v>1047403.046778</v>
      </c>
      <c r="J1371" s="152">
        <v>105.1</v>
      </c>
      <c r="K1371" s="152">
        <v>105.1</v>
      </c>
      <c r="L1371" s="152">
        <v>334.5</v>
      </c>
      <c r="M1371" s="153">
        <v>9.6701777500000006</v>
      </c>
      <c r="N1371" s="17">
        <f t="shared" ref="N1371:T1371" si="1480">F1371/F1370/$E1371*$E1370-1</f>
        <v>-1.0546831666913281E-4</v>
      </c>
      <c r="O1371" s="17">
        <f t="shared" si="1480"/>
        <v>4.5861584358364071E-2</v>
      </c>
      <c r="P1371" s="17">
        <f t="shared" si="1480"/>
        <v>4.8028782110054458E-3</v>
      </c>
      <c r="Q1371" s="17">
        <f t="shared" si="1480"/>
        <v>1.4739407880993927E-2</v>
      </c>
      <c r="R1371" s="17">
        <f t="shared" si="1480"/>
        <v>0</v>
      </c>
      <c r="S1371" s="17">
        <f t="shared" si="1480"/>
        <v>0</v>
      </c>
      <c r="T1371" s="17">
        <f t="shared" si="1480"/>
        <v>-3.1739280149813864E-2</v>
      </c>
      <c r="U1371" s="241">
        <v>-1.23E-2</v>
      </c>
      <c r="V1371" s="241">
        <v>4.7000000000000002E-3</v>
      </c>
      <c r="W1371" s="223">
        <f t="shared" ca="1" si="1473"/>
        <v>7.4645849600136049E-3</v>
      </c>
      <c r="X1371" s="223">
        <f>MMULT(N1371:T1371,'Parameters &amp; Main Results'!$B$12:$B$18)-'Parameters &amp; Main Results'!$B$22/12+MMULT(U1371:V1371,'Parameters &amp; Main Results'!$B$20:$B$21)</f>
        <v>7.4645849600136049E-3</v>
      </c>
      <c r="Y1371" s="223">
        <f>MMULT(N1371:T1371,'Parameters &amp; Main Results'!$C$12:$C$18)-'Parameters &amp; Main Results'!$C$22/12+MMULT(U1371:V1371,'Parameters &amp; Main Results'!$C$20:$C$21)</f>
        <v>4.4495702841675219E-3</v>
      </c>
      <c r="Z1371" s="17">
        <f t="shared" ca="1" si="1458"/>
        <v>18.300989663505568</v>
      </c>
      <c r="AA1371" s="70">
        <f ca="1">Z1371/OFFSET(Z1371,'Parameters &amp; Main Results'!$B$38,0)</f>
        <v>18.300989663505568</v>
      </c>
      <c r="AB1371" s="70">
        <f ca="1">SUMPRODUCT(Z1371:OFFSET(Z1371,'Parameters &amp; Main Results'!$B$38-1,0), 'Cash Flow Assist'!$P$11:OFFSET('Cash Flow Assist'!$P$11,'Parameters &amp; Main Results'!$B$38-1,0)  )/OFFSET(Z1371,'Parameters &amp; Main Results'!$B$38,0)</f>
        <v>2353.8382157720998</v>
      </c>
      <c r="AC1371" s="70">
        <f ca="1">SUMPRODUCT(Z1371:OFFSET(Z1371,'Parameters &amp; Main Results'!$B$38-1,0),'Parameters &amp; Main Results'!$B$42:OFFSET('Parameters &amp; Main Results'!$B$42,'Parameters &amp; Main Results'!$B$38-1,0)   )/OFFSET(Z1371,'Parameters &amp; Main Results'!$B$38,0)</f>
        <v>0</v>
      </c>
      <c r="AD1371" s="155">
        <f t="shared" si="4"/>
        <v>-1.9834390879788999E-2</v>
      </c>
      <c r="AE1371" s="252">
        <f t="shared" ca="1" si="1468"/>
        <v>528555.36659999995</v>
      </c>
      <c r="AF1371" s="253">
        <f t="shared" ca="1" si="1470"/>
        <v>0.53443907081502728</v>
      </c>
      <c r="AG1371" s="258">
        <f t="shared" ca="1" si="1471"/>
        <v>0</v>
      </c>
      <c r="AH1371" s="227" t="str">
        <f ca="1">IF(SUM(AG1371:OFFSET(AG1371,(-HoldAggressiveTime-1),0,,))=0,"Defensive","Aggressive")</f>
        <v>Defensive</v>
      </c>
    </row>
    <row r="1372" spans="1:34" ht="15" x14ac:dyDescent="0.2">
      <c r="A1372">
        <f t="shared" si="15"/>
        <v>11</v>
      </c>
      <c r="B1372">
        <f t="shared" si="16"/>
        <v>1984</v>
      </c>
      <c r="C1372" s="70">
        <f t="shared" si="1"/>
        <v>1984.8333333332298</v>
      </c>
      <c r="D1372" s="149">
        <f t="shared" si="383"/>
        <v>31047</v>
      </c>
      <c r="E1372" s="151">
        <v>105.3</v>
      </c>
      <c r="F1372" s="152">
        <v>801841.38300000003</v>
      </c>
      <c r="G1372" s="152">
        <v>7511.1445000000003</v>
      </c>
      <c r="H1372" s="152">
        <v>12424.942849589999</v>
      </c>
      <c r="I1372" s="152">
        <v>1032998.42696947</v>
      </c>
      <c r="J1372" s="152">
        <v>105.3</v>
      </c>
      <c r="K1372" s="152">
        <v>105.3</v>
      </c>
      <c r="L1372" s="152">
        <v>328.6</v>
      </c>
      <c r="M1372" s="153">
        <v>9.5334514699999993</v>
      </c>
      <c r="N1372" s="17">
        <f t="shared" ref="N1372:T1372" si="1481">F1372/F1371/$E1372*$E1371-1</f>
        <v>-1.3214688516590356E-2</v>
      </c>
      <c r="O1372" s="17">
        <f t="shared" si="1481"/>
        <v>2.0034599097511707E-2</v>
      </c>
      <c r="P1372" s="17">
        <f t="shared" si="1481"/>
        <v>6.2019151629024716E-3</v>
      </c>
      <c r="Q1372" s="17">
        <f t="shared" si="1481"/>
        <v>-1.5625914175551592E-2</v>
      </c>
      <c r="R1372" s="17">
        <f t="shared" si="1481"/>
        <v>0</v>
      </c>
      <c r="S1372" s="17">
        <f t="shared" si="1481"/>
        <v>0</v>
      </c>
      <c r="T1372" s="17">
        <f t="shared" si="1481"/>
        <v>-1.9504100321240281E-2</v>
      </c>
      <c r="U1372" s="241">
        <v>-6.3E-3</v>
      </c>
      <c r="V1372" s="241">
        <v>4.0399999999999998E-2</v>
      </c>
      <c r="W1372" s="223">
        <f t="shared" ca="1" si="1473"/>
        <v>-6.9209682506691074E-3</v>
      </c>
      <c r="X1372" s="223">
        <f>MMULT(N1372:T1372,'Parameters &amp; Main Results'!$B$12:$B$18)-'Parameters &amp; Main Results'!$B$22/12+MMULT(U1372:V1372,'Parameters &amp; Main Results'!$B$20:$B$21)</f>
        <v>-6.9209682506691074E-3</v>
      </c>
      <c r="Y1372" s="223">
        <f>MMULT(N1372:T1372,'Parameters &amp; Main Results'!$C$12:$C$18)-'Parameters &amp; Main Results'!$C$22/12+MMULT(U1372:V1372,'Parameters &amp; Main Results'!$C$20:$C$21)</f>
        <v>-9.9314264218468163E-3</v>
      </c>
      <c r="Z1372" s="17">
        <f t="shared" ca="1" si="1458"/>
        <v>18.165392547502734</v>
      </c>
      <c r="AA1372" s="70">
        <f ca="1">Z1372/OFFSET(Z1372,'Parameters &amp; Main Results'!$B$38,0)</f>
        <v>18.165392547502734</v>
      </c>
      <c r="AB1372" s="70">
        <f ca="1">SUMPRODUCT(Z1372:OFFSET(Z1372,'Parameters &amp; Main Results'!$B$38-1,0), 'Cash Flow Assist'!$P$11:OFFSET('Cash Flow Assist'!$P$11,'Parameters &amp; Main Results'!$B$38-1,0)  )/OFFSET(Z1372,'Parameters &amp; Main Results'!$B$38,0)</f>
        <v>2336.537226108594</v>
      </c>
      <c r="AC1372" s="70">
        <f ca="1">SUMPRODUCT(Z1372:OFFSET(Z1372,'Parameters &amp; Main Results'!$B$38-1,0),'Parameters &amp; Main Results'!$B$42:OFFSET('Parameters &amp; Main Results'!$B$42,'Parameters &amp; Main Results'!$B$38-1,0)   )/OFFSET(Z1372,'Parameters &amp; Main Results'!$B$38,0)</f>
        <v>0</v>
      </c>
      <c r="AD1372" s="155">
        <f t="shared" si="4"/>
        <v>-3.2786974098986676E-2</v>
      </c>
      <c r="AE1372" s="252">
        <f t="shared" ca="1" si="1468"/>
        <v>535105.32940000005</v>
      </c>
      <c r="AF1372" s="253">
        <f t="shared" ca="1" si="1470"/>
        <v>0.49847392456188827</v>
      </c>
      <c r="AG1372" s="258">
        <f t="shared" ca="1" si="1471"/>
        <v>0</v>
      </c>
      <c r="AH1372" s="227" t="str">
        <f ca="1">IF(SUM(AG1372:OFFSET(AG1372,(-HoldAggressiveTime-1),0,,))=0,"Defensive","Aggressive")</f>
        <v>Defensive</v>
      </c>
    </row>
    <row r="1373" spans="1:34" ht="15" x14ac:dyDescent="0.2">
      <c r="A1373">
        <f t="shared" si="15"/>
        <v>12</v>
      </c>
      <c r="B1373">
        <f t="shared" si="16"/>
        <v>1984</v>
      </c>
      <c r="C1373" s="70">
        <f t="shared" si="1"/>
        <v>1984.9166666665631</v>
      </c>
      <c r="D1373" s="149">
        <f t="shared" si="383"/>
        <v>31078</v>
      </c>
      <c r="E1373" s="151">
        <v>105.5</v>
      </c>
      <c r="F1373" s="152">
        <v>822856.26419999998</v>
      </c>
      <c r="G1373" s="152">
        <v>7596.6333999999997</v>
      </c>
      <c r="H1373" s="152">
        <v>12514.091814539999</v>
      </c>
      <c r="I1373" s="152">
        <v>1048886.8149100801</v>
      </c>
      <c r="J1373" s="152">
        <v>105.5</v>
      </c>
      <c r="K1373" s="152">
        <v>105.5</v>
      </c>
      <c r="L1373" s="152">
        <v>309</v>
      </c>
      <c r="M1373" s="153">
        <v>9.75487517</v>
      </c>
      <c r="N1373" s="17">
        <f t="shared" ref="N1373:T1373" si="1482">F1373/F1372/$E1373*$E1372-1</f>
        <v>2.4262858620093253E-2</v>
      </c>
      <c r="O1373" s="17">
        <f t="shared" si="1482"/>
        <v>9.464296585121712E-3</v>
      </c>
      <c r="P1373" s="17">
        <f t="shared" si="1482"/>
        <v>5.2656635074457281E-3</v>
      </c>
      <c r="Q1373" s="17">
        <f t="shared" si="1482"/>
        <v>1.3455951678322142E-2</v>
      </c>
      <c r="R1373" s="17">
        <f t="shared" si="1482"/>
        <v>0</v>
      </c>
      <c r="S1373" s="17">
        <f t="shared" si="1482"/>
        <v>0</v>
      </c>
      <c r="T1373" s="17">
        <f t="shared" si="1482"/>
        <v>-6.1429646958372941E-2</v>
      </c>
      <c r="U1373" s="241">
        <v>-5.5999999999999999E-3</v>
      </c>
      <c r="V1373" s="241">
        <v>-2.5000000000000001E-3</v>
      </c>
      <c r="W1373" s="223">
        <f t="shared" ca="1" si="1473"/>
        <v>1.6976854267508966E-2</v>
      </c>
      <c r="X1373" s="223">
        <f>MMULT(N1373:T1373,'Parameters &amp; Main Results'!$B$12:$B$18)-'Parameters &amp; Main Results'!$B$22/12+MMULT(U1373:V1373,'Parameters &amp; Main Results'!$B$20:$B$21)</f>
        <v>1.6976854267508966E-2</v>
      </c>
      <c r="Y1373" s="223">
        <f>MMULT(N1373:T1373,'Parameters &amp; Main Results'!$C$12:$C$18)-'Parameters &amp; Main Results'!$C$22/12+MMULT(U1373:V1373,'Parameters &amp; Main Results'!$C$20:$C$21)</f>
        <v>2.2741335749929432E-2</v>
      </c>
      <c r="Z1373" s="17">
        <f t="shared" ca="1" si="1458"/>
        <v>18.291990835315481</v>
      </c>
      <c r="AA1373" s="70">
        <f ca="1">Z1373/OFFSET(Z1373,'Parameters &amp; Main Results'!$B$38,0)</f>
        <v>18.291990835315481</v>
      </c>
      <c r="AB1373" s="70">
        <f ca="1">SUMPRODUCT(Z1373:OFFSET(Z1373,'Parameters &amp; Main Results'!$B$38-1,0), 'Cash Flow Assist'!$P$11:OFFSET('Cash Flow Assist'!$P$11,'Parameters &amp; Main Results'!$B$38-1,0)  )/OFFSET(Z1373,'Parameters &amp; Main Results'!$B$38,0)</f>
        <v>2319.3718335610911</v>
      </c>
      <c r="AC1373" s="70">
        <f ca="1">SUMPRODUCT(Z1373:OFFSET(Z1373,'Parameters &amp; Main Results'!$B$38-1,0),'Parameters &amp; Main Results'!$B$42:OFFSET('Parameters &amp; Main Results'!$B$42,'Parameters &amp; Main Results'!$B$38-1,0)   )/OFFSET(Z1373,'Parameters &amp; Main Results'!$B$38,0)</f>
        <v>0</v>
      </c>
      <c r="AD1373" s="155">
        <f t="shared" si="4"/>
        <v>-9.3196211960377973E-3</v>
      </c>
      <c r="AE1373" s="252">
        <f t="shared" ca="1" si="1468"/>
        <v>596706.53949999996</v>
      </c>
      <c r="AF1373" s="253">
        <f t="shared" ca="1" si="1470"/>
        <v>0.37899655815654093</v>
      </c>
      <c r="AG1373" s="258">
        <f t="shared" ca="1" si="1471"/>
        <v>0</v>
      </c>
      <c r="AH1373" s="227" t="str">
        <f ca="1">IF(SUM(AG1373:OFFSET(AG1373,(-HoldAggressiveTime-1),0,,))=0,"Defensive","Aggressive")</f>
        <v>Defensive</v>
      </c>
    </row>
    <row r="1374" spans="1:34" ht="15" x14ac:dyDescent="0.2">
      <c r="A1374">
        <f t="shared" si="15"/>
        <v>1</v>
      </c>
      <c r="B1374">
        <f t="shared" si="16"/>
        <v>1985</v>
      </c>
      <c r="C1374" s="70">
        <f t="shared" si="1"/>
        <v>1984.9999999998963</v>
      </c>
      <c r="D1374" s="149">
        <f t="shared" si="383"/>
        <v>31106</v>
      </c>
      <c r="E1374" s="151">
        <v>105.7</v>
      </c>
      <c r="F1374" s="152">
        <v>886955.24430000002</v>
      </c>
      <c r="G1374" s="152">
        <v>7838.8846999999996</v>
      </c>
      <c r="H1374" s="152">
        <v>12598.14479789</v>
      </c>
      <c r="I1374" s="152">
        <v>1078791.72381767</v>
      </c>
      <c r="J1374" s="152">
        <v>105.7</v>
      </c>
      <c r="K1374" s="152">
        <v>105.7</v>
      </c>
      <c r="L1374" s="152">
        <v>304.89999999999998</v>
      </c>
      <c r="M1374" s="153">
        <v>10.46480957</v>
      </c>
      <c r="N1374" s="17">
        <f t="shared" ref="N1374:T1374" si="1483">F1374/F1373/$E1374*$E1373-1</f>
        <v>7.5858606891634484E-2</v>
      </c>
      <c r="O1374" s="17">
        <f t="shared" si="1483"/>
        <v>2.9936810327863217E-2</v>
      </c>
      <c r="P1374" s="17">
        <f t="shared" si="1483"/>
        <v>4.8118101541803071E-3</v>
      </c>
      <c r="Q1374" s="17">
        <f t="shared" si="1483"/>
        <v>2.6564997627822606E-2</v>
      </c>
      <c r="R1374" s="17">
        <f t="shared" si="1483"/>
        <v>0</v>
      </c>
      <c r="S1374" s="17">
        <f t="shared" si="1483"/>
        <v>0</v>
      </c>
      <c r="T1374" s="17">
        <f t="shared" si="1483"/>
        <v>-1.513564983635074E-2</v>
      </c>
      <c r="U1374" s="241">
        <v>3.3000000000000002E-2</v>
      </c>
      <c r="V1374" s="241">
        <v>-5.33E-2</v>
      </c>
      <c r="W1374" s="223">
        <f t="shared" ca="1" si="1473"/>
        <v>6.2082868075814299E-2</v>
      </c>
      <c r="X1374" s="223">
        <f>MMULT(N1374:T1374,'Parameters &amp; Main Results'!$B$12:$B$18)-'Parameters &amp; Main Results'!$B$22/12+MMULT(U1374:V1374,'Parameters &amp; Main Results'!$B$20:$B$21)</f>
        <v>6.2082868075814299E-2</v>
      </c>
      <c r="Y1374" s="223">
        <f>MMULT(N1374:T1374,'Parameters &amp; Main Results'!$C$12:$C$18)-'Parameters &amp; Main Results'!$C$22/12+MMULT(U1374:V1374,'Parameters &amp; Main Results'!$C$20:$C$21)</f>
        <v>7.12247605685907E-2</v>
      </c>
      <c r="Z1374" s="17">
        <f t="shared" ca="1" si="1458"/>
        <v>17.986634364938944</v>
      </c>
      <c r="AA1374" s="70">
        <f ca="1">Z1374/OFFSET(Z1374,'Parameters &amp; Main Results'!$B$38,0)</f>
        <v>17.986634364938944</v>
      </c>
      <c r="AB1374" s="70">
        <f ca="1">SUMPRODUCT(Z1374:OFFSET(Z1374,'Parameters &amp; Main Results'!$B$38-1,0), 'Cash Flow Assist'!$P$11:OFFSET('Cash Flow Assist'!$P$11,'Parameters &amp; Main Results'!$B$38-1,0)  )/OFFSET(Z1374,'Parameters &amp; Main Results'!$B$38,0)</f>
        <v>2302.079842725776</v>
      </c>
      <c r="AC1374" s="70">
        <f ca="1">SUMPRODUCT(Z1374:OFFSET(Z1374,'Parameters &amp; Main Results'!$B$38-1,0),'Parameters &amp; Main Results'!$B$42:OFFSET('Parameters &amp; Main Results'!$B$42,'Parameters &amp; Main Results'!$B$38-1,0)   )/OFFSET(Z1374,'Parameters &amp; Main Results'!$B$38,0)</f>
        <v>0</v>
      </c>
      <c r="AD1374" s="155">
        <f t="shared" si="4"/>
        <v>0</v>
      </c>
      <c r="AE1374" s="252">
        <f t="shared" ca="1" si="1468"/>
        <v>620816.82200000004</v>
      </c>
      <c r="AF1374" s="253">
        <f t="shared" ca="1" si="1470"/>
        <v>0.42869073915010625</v>
      </c>
      <c r="AG1374" s="258">
        <f t="shared" ca="1" si="1471"/>
        <v>0</v>
      </c>
      <c r="AH1374" s="227" t="str">
        <f ca="1">IF(SUM(AG1374:OFFSET(AG1374,(-HoldAggressiveTime-1),0,,))=0,"Defensive","Aggressive")</f>
        <v>Defensive</v>
      </c>
    </row>
    <row r="1375" spans="1:34" ht="15" x14ac:dyDescent="0.2">
      <c r="A1375">
        <f t="shared" si="15"/>
        <v>2</v>
      </c>
      <c r="B1375">
        <f t="shared" si="16"/>
        <v>1985</v>
      </c>
      <c r="C1375" s="70">
        <f t="shared" si="1"/>
        <v>1985.0833333332296</v>
      </c>
      <c r="D1375" s="149">
        <f t="shared" si="383"/>
        <v>31137</v>
      </c>
      <c r="E1375" s="151">
        <v>106.3</v>
      </c>
      <c r="F1375" s="152">
        <v>897762.14199999999</v>
      </c>
      <c r="G1375" s="152">
        <v>7578.4556000000002</v>
      </c>
      <c r="H1375" s="152">
        <v>12679.61280092</v>
      </c>
      <c r="I1375" s="152">
        <v>1068862.0729688699</v>
      </c>
      <c r="J1375" s="152">
        <v>106.3</v>
      </c>
      <c r="K1375" s="152">
        <v>106.3</v>
      </c>
      <c r="L1375" s="152">
        <v>290.5</v>
      </c>
      <c r="M1375" s="153">
        <v>10.51117941</v>
      </c>
      <c r="N1375" s="17">
        <f t="shared" ref="N1375:T1375" si="1484">F1375/F1374/$E1375*$E1374-1</f>
        <v>6.4710894239885519E-3</v>
      </c>
      <c r="O1375" s="17">
        <f t="shared" si="1484"/>
        <v>-3.8679603840927057E-2</v>
      </c>
      <c r="P1375" s="17">
        <f t="shared" si="1484"/>
        <v>7.8576356253301505E-4</v>
      </c>
      <c r="Q1375" s="17">
        <f t="shared" si="1484"/>
        <v>-1.4796868011201392E-2</v>
      </c>
      <c r="R1375" s="17">
        <f t="shared" si="1484"/>
        <v>0</v>
      </c>
      <c r="S1375" s="17">
        <f t="shared" si="1484"/>
        <v>0</v>
      </c>
      <c r="T1375" s="17">
        <f t="shared" si="1484"/>
        <v>-5.2606424943236529E-2</v>
      </c>
      <c r="U1375" s="241">
        <v>8.0000000000000002E-3</v>
      </c>
      <c r="V1375" s="241">
        <v>-1E-3</v>
      </c>
      <c r="W1375" s="223">
        <f t="shared" ca="1" si="1473"/>
        <v>-5.5545916140224928E-3</v>
      </c>
      <c r="X1375" s="223">
        <f>MMULT(N1375:T1375,'Parameters &amp; Main Results'!$B$12:$B$18)-'Parameters &amp; Main Results'!$B$22/12+MMULT(U1375:V1375,'Parameters &amp; Main Results'!$B$20:$B$21)</f>
        <v>-5.5545916140224928E-3</v>
      </c>
      <c r="Y1375" s="223">
        <f>MMULT(N1375:T1375,'Parameters &amp; Main Results'!$C$12:$C$18)-'Parameters &amp; Main Results'!$C$22/12+MMULT(U1375:V1375,'Parameters &amp; Main Results'!$C$20:$C$21)</f>
        <v>1.9143534308303249E-3</v>
      </c>
      <c r="Z1375" s="17">
        <f t="shared" ca="1" si="1458"/>
        <v>16.935245737957811</v>
      </c>
      <c r="AA1375" s="70">
        <f ca="1">Z1375/OFFSET(Z1375,'Parameters &amp; Main Results'!$B$38,0)</f>
        <v>16.935245737957811</v>
      </c>
      <c r="AB1375" s="70">
        <f ca="1">SUMPRODUCT(Z1375:OFFSET(Z1375,'Parameters &amp; Main Results'!$B$38-1,0), 'Cash Flow Assist'!$P$11:OFFSET('Cash Flow Assist'!$P$11,'Parameters &amp; Main Results'!$B$38-1,0)  )/OFFSET(Z1375,'Parameters &amp; Main Results'!$B$38,0)</f>
        <v>2285.0932083608368</v>
      </c>
      <c r="AC1375" s="70">
        <f ca="1">SUMPRODUCT(Z1375:OFFSET(Z1375,'Parameters &amp; Main Results'!$B$38-1,0),'Parameters &amp; Main Results'!$B$42:OFFSET('Parameters &amp; Main Results'!$B$42,'Parameters &amp; Main Results'!$B$38-1,0)   )/OFFSET(Z1375,'Parameters &amp; Main Results'!$B$38,0)</f>
        <v>0</v>
      </c>
      <c r="AD1375" s="155">
        <f t="shared" si="4"/>
        <v>0</v>
      </c>
      <c r="AE1375" s="252">
        <f t="shared" ca="1" si="1468"/>
        <v>632790.13540000003</v>
      </c>
      <c r="AF1375" s="253">
        <f t="shared" ca="1" si="1470"/>
        <v>0.41873599441069914</v>
      </c>
      <c r="AG1375" s="258">
        <f t="shared" ca="1" si="1471"/>
        <v>0</v>
      </c>
      <c r="AH1375" s="227" t="str">
        <f ca="1">IF(SUM(AG1375:OFFSET(AG1375,(-HoldAggressiveTime-1),0,,))=0,"Defensive","Aggressive")</f>
        <v>Defensive</v>
      </c>
    </row>
    <row r="1376" spans="1:34" ht="15" x14ac:dyDescent="0.2">
      <c r="A1376">
        <f t="shared" si="15"/>
        <v>3</v>
      </c>
      <c r="B1376">
        <f t="shared" si="16"/>
        <v>1985</v>
      </c>
      <c r="C1376" s="70">
        <f t="shared" si="1"/>
        <v>1985.1666666665628</v>
      </c>
      <c r="D1376" s="149">
        <f t="shared" si="383"/>
        <v>31167</v>
      </c>
      <c r="E1376" s="151">
        <v>106.8</v>
      </c>
      <c r="F1376" s="152">
        <v>898348.48730000004</v>
      </c>
      <c r="G1376" s="152">
        <v>7769.6554999999998</v>
      </c>
      <c r="H1376" s="152">
        <v>12766.996465800001</v>
      </c>
      <c r="I1376" s="152">
        <v>1149170.13569641</v>
      </c>
      <c r="J1376" s="152">
        <v>106.8</v>
      </c>
      <c r="K1376" s="152">
        <v>106.8</v>
      </c>
      <c r="L1376" s="152">
        <v>329.8</v>
      </c>
      <c r="M1376" s="153">
        <v>10.481343839999999</v>
      </c>
      <c r="N1376" s="17">
        <f t="shared" ref="N1376:T1376" si="1485">F1376/F1375/$E1376*$E1375-1</f>
        <v>-4.0315868487996731E-3</v>
      </c>
      <c r="O1376" s="17">
        <f t="shared" si="1485"/>
        <v>2.0429638504886327E-2</v>
      </c>
      <c r="P1376" s="17">
        <f t="shared" si="1485"/>
        <v>2.1777543690404411E-3</v>
      </c>
      <c r="Q1376" s="17">
        <f t="shared" si="1485"/>
        <v>7.0100768493769339E-2</v>
      </c>
      <c r="R1376" s="17">
        <f t="shared" si="1485"/>
        <v>0</v>
      </c>
      <c r="S1376" s="17">
        <f t="shared" si="1485"/>
        <v>0</v>
      </c>
      <c r="T1376" s="17">
        <f t="shared" si="1485"/>
        <v>0.12996899314755028</v>
      </c>
      <c r="U1376" s="241">
        <v>-1.0699999999999999E-2</v>
      </c>
      <c r="V1376" s="241">
        <v>4.07E-2</v>
      </c>
      <c r="W1376" s="223">
        <f t="shared" ca="1" si="1473"/>
        <v>7.5190205550883637E-3</v>
      </c>
      <c r="X1376" s="223">
        <f>MMULT(N1376:T1376,'Parameters &amp; Main Results'!$B$12:$B$18)-'Parameters &amp; Main Results'!$B$22/12+MMULT(U1376:V1376,'Parameters &amp; Main Results'!$B$20:$B$21)</f>
        <v>7.5190205550883637E-3</v>
      </c>
      <c r="Y1376" s="223">
        <f>MMULT(N1376:T1376,'Parameters &amp; Main Results'!$C$12:$C$18)-'Parameters &amp; Main Results'!$C$22/12+MMULT(U1376:V1376,'Parameters &amp; Main Results'!$C$20:$C$21)</f>
        <v>-1.6271309800977398E-3</v>
      </c>
      <c r="Z1376" s="17">
        <f t="shared" ca="1" si="1458"/>
        <v>17.029839541865204</v>
      </c>
      <c r="AA1376" s="70">
        <f ca="1">Z1376/OFFSET(Z1376,'Parameters &amp; Main Results'!$B$38,0)</f>
        <v>17.029839541865204</v>
      </c>
      <c r="AB1376" s="70">
        <f ca="1">SUMPRODUCT(Z1376:OFFSET(Z1376,'Parameters &amp; Main Results'!$B$38-1,0), 'Cash Flow Assist'!$P$11:OFFSET('Cash Flow Assist'!$P$11,'Parameters &amp; Main Results'!$B$38-1,0)  )/OFFSET(Z1376,'Parameters &amp; Main Results'!$B$38,0)</f>
        <v>2269.1579626228786</v>
      </c>
      <c r="AC1376" s="70">
        <f ca="1">SUMPRODUCT(Z1376:OFFSET(Z1376,'Parameters &amp; Main Results'!$B$38-1,0),'Parameters &amp; Main Results'!$B$42:OFFSET('Parameters &amp; Main Results'!$B$42,'Parameters &amp; Main Results'!$B$38-1,0)   )/OFFSET(Z1376,'Parameters &amp; Main Results'!$B$38,0)</f>
        <v>0</v>
      </c>
      <c r="AD1376" s="155">
        <f t="shared" si="4"/>
        <v>-4.0315868487996731E-3</v>
      </c>
      <c r="AE1376" s="252">
        <f t="shared" ca="1" si="1468"/>
        <v>656350.39419999998</v>
      </c>
      <c r="AF1376" s="253">
        <f t="shared" ca="1" si="1470"/>
        <v>0.3687025942826806</v>
      </c>
      <c r="AG1376" s="258">
        <f t="shared" ca="1" si="1471"/>
        <v>0</v>
      </c>
      <c r="AH1376" s="227" t="str">
        <f ca="1">IF(SUM(AG1376:OFFSET(AG1376,(-HoldAggressiveTime-1),0,,))=0,"Defensive","Aggressive")</f>
        <v>Defensive</v>
      </c>
    </row>
    <row r="1377" spans="1:34" ht="15" x14ac:dyDescent="0.2">
      <c r="A1377">
        <f t="shared" si="15"/>
        <v>4</v>
      </c>
      <c r="B1377">
        <f t="shared" si="16"/>
        <v>1985</v>
      </c>
      <c r="C1377" s="70">
        <f t="shared" si="1"/>
        <v>1985.2499999998961</v>
      </c>
      <c r="D1377" s="149">
        <f t="shared" si="383"/>
        <v>31198</v>
      </c>
      <c r="E1377" s="151">
        <v>107</v>
      </c>
      <c r="F1377" s="152">
        <v>897425.52839999995</v>
      </c>
      <c r="G1377" s="152">
        <v>7955.4207999999999</v>
      </c>
      <c r="H1377" s="152">
        <v>12857.642140710001</v>
      </c>
      <c r="I1377" s="152">
        <v>1146344.5868133099</v>
      </c>
      <c r="J1377" s="152">
        <v>107</v>
      </c>
      <c r="K1377" s="152">
        <v>107</v>
      </c>
      <c r="L1377" s="152">
        <v>324.64999999999998</v>
      </c>
      <c r="M1377" s="153">
        <v>10.352789919999999</v>
      </c>
      <c r="N1377" s="17">
        <f t="shared" ref="N1377:T1377" si="1486">F1377/F1376/$E1377*$E1376-1</f>
        <v>-2.8946336872244238E-3</v>
      </c>
      <c r="O1377" s="17">
        <f t="shared" si="1486"/>
        <v>2.1995229335385558E-2</v>
      </c>
      <c r="P1377" s="17">
        <f t="shared" si="1486"/>
        <v>5.2175700936782921E-3</v>
      </c>
      <c r="Q1377" s="17">
        <f t="shared" si="1486"/>
        <v>-4.323336372083042E-3</v>
      </c>
      <c r="R1377" s="17">
        <f t="shared" si="1486"/>
        <v>0</v>
      </c>
      <c r="S1377" s="17">
        <f t="shared" si="1486"/>
        <v>0</v>
      </c>
      <c r="T1377" s="17">
        <f t="shared" si="1486"/>
        <v>-1.7455495542469945E-2</v>
      </c>
      <c r="U1377" s="241">
        <v>1.5E-3</v>
      </c>
      <c r="V1377" s="241">
        <v>3.7199999999999997E-2</v>
      </c>
      <c r="W1377" s="223">
        <f t="shared" ca="1" si="1473"/>
        <v>1.3136291578686287E-3</v>
      </c>
      <c r="X1377" s="223">
        <f>MMULT(N1377:T1377,'Parameters &amp; Main Results'!$B$12:$B$18)-'Parameters &amp; Main Results'!$B$22/12+MMULT(U1377:V1377,'Parameters &amp; Main Results'!$B$20:$B$21)</f>
        <v>1.3136291578686287E-3</v>
      </c>
      <c r="Y1377" s="223">
        <f>MMULT(N1377:T1377,'Parameters &amp; Main Results'!$C$12:$C$18)-'Parameters &amp; Main Results'!$C$22/12+MMULT(U1377:V1377,'Parameters &amp; Main Results'!$C$20:$C$21)</f>
        <v>-4.473140516300927E-4</v>
      </c>
      <c r="Z1377" s="17">
        <f t="shared" ca="1" si="1458"/>
        <v>16.902747436453048</v>
      </c>
      <c r="AA1377" s="70">
        <f ca="1">Z1377/OFFSET(Z1377,'Parameters &amp; Main Results'!$B$38,0)</f>
        <v>16.902747436453048</v>
      </c>
      <c r="AB1377" s="70">
        <f ca="1">SUMPRODUCT(Z1377:OFFSET(Z1377,'Parameters &amp; Main Results'!$B$38-1,0), 'Cash Flow Assist'!$P$11:OFFSET('Cash Flow Assist'!$P$11,'Parameters &amp; Main Results'!$B$38-1,0)  )/OFFSET(Z1377,'Parameters &amp; Main Results'!$B$38,0)</f>
        <v>2253.1281230810141</v>
      </c>
      <c r="AC1377" s="70">
        <f ca="1">SUMPRODUCT(Z1377:OFFSET(Z1377,'Parameters &amp; Main Results'!$B$38-1,0),'Parameters &amp; Main Results'!$B$42:OFFSET('Parameters &amp; Main Results'!$B$42,'Parameters &amp; Main Results'!$B$38-1,0)   )/OFFSET(Z1377,'Parameters &amp; Main Results'!$B$38,0)</f>
        <v>0</v>
      </c>
      <c r="AD1377" s="155">
        <f t="shared" si="4"/>
        <v>-6.9145505689185427E-3</v>
      </c>
      <c r="AE1377" s="252">
        <f t="shared" ca="1" si="1468"/>
        <v>671409.55920000002</v>
      </c>
      <c r="AF1377" s="253">
        <f t="shared" ca="1" si="1470"/>
        <v>0.33662906061287418</v>
      </c>
      <c r="AG1377" s="258">
        <f t="shared" ca="1" si="1471"/>
        <v>0</v>
      </c>
      <c r="AH1377" s="227" t="str">
        <f ca="1">IF(SUM(AG1377:OFFSET(AG1377,(-HoldAggressiveTime-1),0,,))=0,"Defensive","Aggressive")</f>
        <v>Defensive</v>
      </c>
    </row>
    <row r="1378" spans="1:34" ht="15" x14ac:dyDescent="0.2">
      <c r="A1378">
        <f t="shared" si="15"/>
        <v>5</v>
      </c>
      <c r="B1378">
        <f t="shared" si="16"/>
        <v>1985</v>
      </c>
      <c r="C1378" s="70">
        <f t="shared" si="1"/>
        <v>1985.3333333332293</v>
      </c>
      <c r="D1378" s="149">
        <f t="shared" si="383"/>
        <v>31228</v>
      </c>
      <c r="E1378" s="151">
        <v>107.2</v>
      </c>
      <c r="F1378" s="152">
        <v>949148.4889</v>
      </c>
      <c r="G1378" s="152">
        <v>8586.1198999999997</v>
      </c>
      <c r="H1378" s="152">
        <v>12942.82401989</v>
      </c>
      <c r="I1378" s="152">
        <v>1192478.6533760601</v>
      </c>
      <c r="J1378" s="152">
        <v>107.2</v>
      </c>
      <c r="K1378" s="152">
        <v>107.2</v>
      </c>
      <c r="L1378" s="152">
        <v>313.14999999999998</v>
      </c>
      <c r="M1378" s="153">
        <v>10.87490122</v>
      </c>
      <c r="N1378" s="17">
        <f t="shared" ref="N1378:T1378" si="1487">F1378/F1377/$E1378*$E1377-1</f>
        <v>5.5661622607804606E-2</v>
      </c>
      <c r="O1378" s="17">
        <f t="shared" si="1487"/>
        <v>7.7265582178827286E-2</v>
      </c>
      <c r="P1378" s="17">
        <f t="shared" si="1487"/>
        <v>4.7469682834109239E-3</v>
      </c>
      <c r="Q1378" s="17">
        <f t="shared" si="1487"/>
        <v>3.8303746936832805E-2</v>
      </c>
      <c r="R1378" s="17">
        <f t="shared" si="1487"/>
        <v>0</v>
      </c>
      <c r="S1378" s="17">
        <f t="shared" si="1487"/>
        <v>0</v>
      </c>
      <c r="T1378" s="17">
        <f t="shared" si="1487"/>
        <v>-3.7222347372945719E-2</v>
      </c>
      <c r="U1378" s="241">
        <v>-2.2200000000000001E-2</v>
      </c>
      <c r="V1378" s="241">
        <v>-9.4000000000000004E-3</v>
      </c>
      <c r="W1378" s="223">
        <f t="shared" ca="1" si="1473"/>
        <v>5.5296549356304951E-2</v>
      </c>
      <c r="X1378" s="223">
        <f>MMULT(N1378:T1378,'Parameters &amp; Main Results'!$B$12:$B$18)-'Parameters &amp; Main Results'!$B$22/12+MMULT(U1378:V1378,'Parameters &amp; Main Results'!$B$20:$B$21)</f>
        <v>5.5296549356304951E-2</v>
      </c>
      <c r="Y1378" s="223">
        <f>MMULT(N1378:T1378,'Parameters &amp; Main Results'!$C$12:$C$18)-'Parameters &amp; Main Results'!$C$22/12+MMULT(U1378:V1378,'Parameters &amp; Main Results'!$C$20:$C$21)</f>
        <v>5.7780351898240205E-2</v>
      </c>
      <c r="Z1378" s="17">
        <f t="shared" ca="1" si="1458"/>
        <v>16.880572624052572</v>
      </c>
      <c r="AA1378" s="70">
        <f ca="1">Z1378/OFFSET(Z1378,'Parameters &amp; Main Results'!$B$38,0)</f>
        <v>16.880572624052572</v>
      </c>
      <c r="AB1378" s="70">
        <f ca="1">SUMPRODUCT(Z1378:OFFSET(Z1378,'Parameters &amp; Main Results'!$B$38-1,0), 'Cash Flow Assist'!$P$11:OFFSET('Cash Flow Assist'!$P$11,'Parameters &amp; Main Results'!$B$38-1,0)  )/OFFSET(Z1378,'Parameters &amp; Main Results'!$B$38,0)</f>
        <v>2237.2253756445616</v>
      </c>
      <c r="AC1378" s="70">
        <f ca="1">SUMPRODUCT(Z1378:OFFSET(Z1378,'Parameters &amp; Main Results'!$B$38-1,0),'Parameters &amp; Main Results'!$B$42:OFFSET('Parameters &amp; Main Results'!$B$42,'Parameters &amp; Main Results'!$B$38-1,0)   )/OFFSET(Z1378,'Parameters &amp; Main Results'!$B$38,0)</f>
        <v>0</v>
      </c>
      <c r="AD1378" s="155">
        <f t="shared" si="4"/>
        <v>0</v>
      </c>
      <c r="AE1378" s="252">
        <f t="shared" ca="1" si="1468"/>
        <v>696242.32299999997</v>
      </c>
      <c r="AF1378" s="253">
        <f t="shared" ca="1" si="1470"/>
        <v>0.36324445892669471</v>
      </c>
      <c r="AG1378" s="258">
        <f t="shared" ca="1" si="1471"/>
        <v>0</v>
      </c>
      <c r="AH1378" s="227" t="str">
        <f ca="1">IF(SUM(AG1378:OFFSET(AG1378,(-HoldAggressiveTime-1),0,,))=0,"Defensive","Aggressive")</f>
        <v>Defensive</v>
      </c>
    </row>
    <row r="1379" spans="1:34" ht="15" x14ac:dyDescent="0.2">
      <c r="A1379">
        <f t="shared" si="15"/>
        <v>6</v>
      </c>
      <c r="B1379">
        <f t="shared" si="16"/>
        <v>1985</v>
      </c>
      <c r="C1379" s="70">
        <f t="shared" si="1"/>
        <v>1985.4166666665626</v>
      </c>
      <c r="D1379" s="149">
        <f t="shared" si="383"/>
        <v>31259</v>
      </c>
      <c r="E1379" s="151">
        <v>107.5</v>
      </c>
      <c r="F1379" s="152">
        <v>963891.69279999996</v>
      </c>
      <c r="G1379" s="152">
        <v>8675.2620999999999</v>
      </c>
      <c r="H1379" s="152">
        <v>13023.500956280001</v>
      </c>
      <c r="I1379" s="152">
        <v>1219212.51077331</v>
      </c>
      <c r="J1379" s="152">
        <v>107.5</v>
      </c>
      <c r="K1379" s="152">
        <v>107.5</v>
      </c>
      <c r="L1379" s="152">
        <v>316.5</v>
      </c>
      <c r="M1379" s="153">
        <v>11.012058720000001</v>
      </c>
      <c r="N1379" s="17">
        <f t="shared" ref="N1379:T1379" si="1488">F1379/F1378/$E1379*$E1378-1</f>
        <v>1.2699038912742378E-2</v>
      </c>
      <c r="O1379" s="17">
        <f t="shared" si="1488"/>
        <v>7.5624574299923975E-3</v>
      </c>
      <c r="P1379" s="17">
        <f t="shared" si="1488"/>
        <v>3.4252403100276663E-3</v>
      </c>
      <c r="Q1379" s="17">
        <f t="shared" si="1488"/>
        <v>1.9565468792886564E-2</v>
      </c>
      <c r="R1379" s="17">
        <f t="shared" si="1488"/>
        <v>0</v>
      </c>
      <c r="S1379" s="17">
        <f t="shared" si="1488"/>
        <v>0</v>
      </c>
      <c r="T1379" s="17">
        <f t="shared" si="1488"/>
        <v>7.877196825951005E-3</v>
      </c>
      <c r="U1379" s="241">
        <v>5.5999999999999999E-3</v>
      </c>
      <c r="V1379" s="241">
        <v>4.7000000000000002E-3</v>
      </c>
      <c r="W1379" s="223">
        <f t="shared" ca="1" si="1473"/>
        <v>1.1388963845186145E-2</v>
      </c>
      <c r="X1379" s="223">
        <f>MMULT(N1379:T1379,'Parameters &amp; Main Results'!$B$12:$B$18)-'Parameters &amp; Main Results'!$B$22/12+MMULT(U1379:V1379,'Parameters &amp; Main Results'!$B$20:$B$21)</f>
        <v>1.1388963845186145E-2</v>
      </c>
      <c r="Y1379" s="223">
        <f>MMULT(N1379:T1379,'Parameters &amp; Main Results'!$C$12:$C$18)-'Parameters &amp; Main Results'!$C$22/12+MMULT(U1379:V1379,'Parameters &amp; Main Results'!$C$20:$C$21)</f>
        <v>1.2143714097800712E-2</v>
      </c>
      <c r="Z1379" s="17">
        <f t="shared" ca="1" si="1458"/>
        <v>15.996046451918325</v>
      </c>
      <c r="AA1379" s="70">
        <f ca="1">Z1379/OFFSET(Z1379,'Parameters &amp; Main Results'!$B$38,0)</f>
        <v>15.996046451918325</v>
      </c>
      <c r="AB1379" s="70">
        <f ca="1">SUMPRODUCT(Z1379:OFFSET(Z1379,'Parameters &amp; Main Results'!$B$38-1,0), 'Cash Flow Assist'!$P$11:OFFSET('Cash Flow Assist'!$P$11,'Parameters &amp; Main Results'!$B$38-1,0)  )/OFFSET(Z1379,'Parameters &amp; Main Results'!$B$38,0)</f>
        <v>2221.3448030205095</v>
      </c>
      <c r="AC1379" s="70">
        <f ca="1">SUMPRODUCT(Z1379:OFFSET(Z1379,'Parameters &amp; Main Results'!$B$38-1,0),'Parameters &amp; Main Results'!$B$42:OFFSET('Parameters &amp; Main Results'!$B$42,'Parameters &amp; Main Results'!$B$38-1,0)   )/OFFSET(Z1379,'Parameters &amp; Main Results'!$B$38,0)</f>
        <v>0</v>
      </c>
      <c r="AD1379" s="155">
        <f t="shared" si="4"/>
        <v>0</v>
      </c>
      <c r="AE1379" s="252">
        <f t="shared" ca="1" si="1468"/>
        <v>751037.76980000001</v>
      </c>
      <c r="AF1379" s="253">
        <f t="shared" ca="1" si="1470"/>
        <v>0.28341307396122378</v>
      </c>
      <c r="AG1379" s="258">
        <f t="shared" ca="1" si="1471"/>
        <v>0</v>
      </c>
      <c r="AH1379" s="227" t="str">
        <f ca="1">IF(SUM(AG1379:OFFSET(AG1379,(-HoldAggressiveTime-1),0,,))=0,"Defensive","Aggressive")</f>
        <v>Defensive</v>
      </c>
    </row>
    <row r="1380" spans="1:34" ht="15" x14ac:dyDescent="0.2">
      <c r="A1380">
        <f t="shared" si="15"/>
        <v>7</v>
      </c>
      <c r="B1380">
        <f t="shared" si="16"/>
        <v>1985</v>
      </c>
      <c r="C1380" s="70">
        <f t="shared" si="1"/>
        <v>1985.4999999998959</v>
      </c>
      <c r="D1380" s="149">
        <f t="shared" si="383"/>
        <v>31290</v>
      </c>
      <c r="E1380" s="151">
        <v>107.7</v>
      </c>
      <c r="F1380" s="152">
        <v>962504.51789999998</v>
      </c>
      <c r="G1380" s="152">
        <v>8583.6767999999993</v>
      </c>
      <c r="H1380" s="152">
        <v>13098.928732660001</v>
      </c>
      <c r="I1380" s="152">
        <v>1278319.4910522299</v>
      </c>
      <c r="J1380" s="152">
        <v>107.7</v>
      </c>
      <c r="K1380" s="152">
        <v>107.7</v>
      </c>
      <c r="L1380" s="152">
        <v>328.1</v>
      </c>
      <c r="M1380" s="153">
        <v>10.907298239999999</v>
      </c>
      <c r="N1380" s="17">
        <f t="shared" ref="N1380:T1380" si="1489">F1380/F1379/$E1380*$E1379-1</f>
        <v>-3.2934775183220966E-3</v>
      </c>
      <c r="O1380" s="17">
        <f t="shared" si="1489"/>
        <v>-1.2394469959295717E-2</v>
      </c>
      <c r="P1380" s="17">
        <f t="shared" si="1489"/>
        <v>3.9239012695864162E-3</v>
      </c>
      <c r="Q1380" s="17">
        <f t="shared" si="1489"/>
        <v>4.6532599876180525E-2</v>
      </c>
      <c r="R1380" s="17">
        <f t="shared" si="1489"/>
        <v>0</v>
      </c>
      <c r="S1380" s="17">
        <f t="shared" si="1489"/>
        <v>0</v>
      </c>
      <c r="T1380" s="17">
        <f t="shared" si="1489"/>
        <v>3.4725797626957933E-2</v>
      </c>
      <c r="U1380" s="241">
        <v>2.8500000000000001E-2</v>
      </c>
      <c r="V1380" s="241">
        <v>-1.6E-2</v>
      </c>
      <c r="W1380" s="223">
        <f t="shared" ca="1" si="1473"/>
        <v>-3.2543789159194848E-3</v>
      </c>
      <c r="X1380" s="223">
        <f>MMULT(N1380:T1380,'Parameters &amp; Main Results'!$B$12:$B$18)-'Parameters &amp; Main Results'!$B$22/12+MMULT(U1380:V1380,'Parameters &amp; Main Results'!$B$20:$B$21)</f>
        <v>-3.2543789159194848E-3</v>
      </c>
      <c r="Y1380" s="223">
        <f>MMULT(N1380:T1380,'Parameters &amp; Main Results'!$C$12:$C$18)-'Parameters &amp; Main Results'!$C$22/12+MMULT(U1380:V1380,'Parameters &amp; Main Results'!$C$20:$C$21)</f>
        <v>-4.2452434290861252E-3</v>
      </c>
      <c r="Z1380" s="17">
        <f t="shared" ca="1" si="1458"/>
        <v>15.815919516368037</v>
      </c>
      <c r="AA1380" s="70">
        <f ca="1">Z1380/OFFSET(Z1380,'Parameters &amp; Main Results'!$B$38,0)</f>
        <v>15.815919516368037</v>
      </c>
      <c r="AB1380" s="70">
        <f ca="1">SUMPRODUCT(Z1380:OFFSET(Z1380,'Parameters &amp; Main Results'!$B$38-1,0), 'Cash Flow Assist'!$P$11:OFFSET('Cash Flow Assist'!$P$11,'Parameters &amp; Main Results'!$B$38-1,0)  )/OFFSET(Z1380,'Parameters &amp; Main Results'!$B$38,0)</f>
        <v>2206.3487565685909</v>
      </c>
      <c r="AC1380" s="70">
        <f ca="1">SUMPRODUCT(Z1380:OFFSET(Z1380,'Parameters &amp; Main Results'!$B$38-1,0),'Parameters &amp; Main Results'!$B$42:OFFSET('Parameters &amp; Main Results'!$B$42,'Parameters &amp; Main Results'!$B$38-1,0)   )/OFFSET(Z1380,'Parameters &amp; Main Results'!$B$38,0)</f>
        <v>0</v>
      </c>
      <c r="AD1380" s="155">
        <f t="shared" si="4"/>
        <v>-3.2934775183220966E-3</v>
      </c>
      <c r="AE1380" s="252">
        <f t="shared" ca="1" si="1468"/>
        <v>744404.58219999995</v>
      </c>
      <c r="AF1380" s="253">
        <f t="shared" ca="1" si="1470"/>
        <v>0.29298575118308834</v>
      </c>
      <c r="AG1380" s="258">
        <f t="shared" ca="1" si="1471"/>
        <v>0</v>
      </c>
      <c r="AH1380" s="227" t="str">
        <f ca="1">IF(SUM(AG1380:OFFSET(AG1380,(-HoldAggressiveTime-1),0,,))=0,"Defensive","Aggressive")</f>
        <v>Defensive</v>
      </c>
    </row>
    <row r="1381" spans="1:34" ht="15" x14ac:dyDescent="0.2">
      <c r="A1381">
        <f t="shared" si="15"/>
        <v>8</v>
      </c>
      <c r="B1381">
        <f t="shared" si="16"/>
        <v>1985</v>
      </c>
      <c r="C1381" s="70">
        <f t="shared" si="1"/>
        <v>1985.5833333332291</v>
      </c>
      <c r="D1381" s="149">
        <f t="shared" si="383"/>
        <v>31320</v>
      </c>
      <c r="E1381" s="151">
        <v>107.9</v>
      </c>
      <c r="F1381" s="152">
        <v>954256.36730000004</v>
      </c>
      <c r="G1381" s="152">
        <v>8810.5712999999996</v>
      </c>
      <c r="H1381" s="152">
        <v>13176.212412180001</v>
      </c>
      <c r="I1381" s="152">
        <v>1313740.609714</v>
      </c>
      <c r="J1381" s="152">
        <v>107.9</v>
      </c>
      <c r="K1381" s="152">
        <v>107.9</v>
      </c>
      <c r="L1381" s="152">
        <v>335.75</v>
      </c>
      <c r="M1381" s="153">
        <v>10.716557999999999</v>
      </c>
      <c r="N1381" s="17">
        <f t="shared" ref="N1381:T1381" si="1490">F1381/F1380/$E1381*$E1380-1</f>
        <v>-1.0407150920475949E-2</v>
      </c>
      <c r="O1381" s="17">
        <f t="shared" si="1490"/>
        <v>2.4530688985332949E-2</v>
      </c>
      <c r="P1381" s="17">
        <f t="shared" si="1490"/>
        <v>4.0354958292665444E-3</v>
      </c>
      <c r="Q1381" s="17">
        <f t="shared" si="1490"/>
        <v>2.580419932759126E-2</v>
      </c>
      <c r="R1381" s="17">
        <f t="shared" si="1490"/>
        <v>0</v>
      </c>
      <c r="S1381" s="17">
        <f t="shared" si="1490"/>
        <v>0</v>
      </c>
      <c r="T1381" s="17">
        <f t="shared" si="1490"/>
        <v>2.1419276148035404E-2</v>
      </c>
      <c r="U1381" s="241">
        <v>-3.0999999999999999E-3</v>
      </c>
      <c r="V1381" s="241">
        <v>2.2800000000000001E-2</v>
      </c>
      <c r="W1381" s="223">
        <f t="shared" ca="1" si="1473"/>
        <v>-1.8699282525552671E-3</v>
      </c>
      <c r="X1381" s="223">
        <f>MMULT(N1381:T1381,'Parameters &amp; Main Results'!$B$12:$B$18)-'Parameters &amp; Main Results'!$B$22/12+MMULT(U1381:V1381,'Parameters &amp; Main Results'!$B$20:$B$21)</f>
        <v>-1.8699282525552671E-3</v>
      </c>
      <c r="Y1381" s="223">
        <f>MMULT(N1381:T1381,'Parameters &amp; Main Results'!$C$12:$C$18)-'Parameters &amp; Main Results'!$C$22/12+MMULT(U1381:V1381,'Parameters &amp; Main Results'!$C$20:$C$21)</f>
        <v>-6.9550335965617256E-3</v>
      </c>
      <c r="Z1381" s="17">
        <f t="shared" ca="1" si="1458"/>
        <v>15.867558564407162</v>
      </c>
      <c r="AA1381" s="70">
        <f ca="1">Z1381/OFFSET(Z1381,'Parameters &amp; Main Results'!$B$38,0)</f>
        <v>15.867558564407162</v>
      </c>
      <c r="AB1381" s="70">
        <f ca="1">SUMPRODUCT(Z1381:OFFSET(Z1381,'Parameters &amp; Main Results'!$B$38-1,0), 'Cash Flow Assist'!$P$11:OFFSET('Cash Flow Assist'!$P$11,'Parameters &amp; Main Results'!$B$38-1,0)  )/OFFSET(Z1381,'Parameters &amp; Main Results'!$B$38,0)</f>
        <v>2191.532837052222</v>
      </c>
      <c r="AC1381" s="70">
        <f ca="1">SUMPRODUCT(Z1381:OFFSET(Z1381,'Parameters &amp; Main Results'!$B$38-1,0),'Parameters &amp; Main Results'!$B$42:OFFSET('Parameters &amp; Main Results'!$B$42,'Parameters &amp; Main Results'!$B$38-1,0)   )/OFFSET(Z1381,'Parameters &amp; Main Results'!$B$38,0)</f>
        <v>0</v>
      </c>
      <c r="AD1381" s="155">
        <f t="shared" si="4"/>
        <v>-1.3666352721211639E-2</v>
      </c>
      <c r="AE1381" s="252">
        <f t="shared" ca="1" si="1468"/>
        <v>773367.51459999999</v>
      </c>
      <c r="AF1381" s="253">
        <f t="shared" ca="1" si="1470"/>
        <v>0.23389766092458528</v>
      </c>
      <c r="AG1381" s="258">
        <f t="shared" ca="1" si="1471"/>
        <v>0</v>
      </c>
      <c r="AH1381" s="227" t="str">
        <f ca="1">IF(SUM(AG1381:OFFSET(AG1381,(-HoldAggressiveTime-1),0,,))=0,"Defensive","Aggressive")</f>
        <v>Defensive</v>
      </c>
    </row>
    <row r="1382" spans="1:34" ht="15" x14ac:dyDescent="0.2">
      <c r="A1382">
        <f t="shared" si="15"/>
        <v>9</v>
      </c>
      <c r="B1382">
        <f t="shared" si="16"/>
        <v>1985</v>
      </c>
      <c r="C1382" s="70">
        <f t="shared" si="1"/>
        <v>1985.6666666665624</v>
      </c>
      <c r="D1382" s="149">
        <f t="shared" si="383"/>
        <v>31351</v>
      </c>
      <c r="E1382" s="151">
        <v>108.1</v>
      </c>
      <c r="F1382" s="152">
        <v>924429.06709999999</v>
      </c>
      <c r="G1382" s="152">
        <v>8870.0931</v>
      </c>
      <c r="H1382" s="152">
        <v>13254.610876029999</v>
      </c>
      <c r="I1382" s="152">
        <v>1377736.6888140901</v>
      </c>
      <c r="J1382" s="152">
        <v>108.1</v>
      </c>
      <c r="K1382" s="152">
        <v>108.1</v>
      </c>
      <c r="L1382" s="152">
        <v>326.5</v>
      </c>
      <c r="M1382" s="153">
        <v>10.356341159999999</v>
      </c>
      <c r="N1382" s="17">
        <f t="shared" ref="N1382:T1382" si="1491">F1382/F1381/$E1382*$E1381-1</f>
        <v>-3.3049422910870319E-2</v>
      </c>
      <c r="O1382" s="17">
        <f t="shared" si="1491"/>
        <v>4.8930875739321422E-3</v>
      </c>
      <c r="P1382" s="17">
        <f t="shared" si="1491"/>
        <v>4.0888529137814711E-3</v>
      </c>
      <c r="Q1382" s="17">
        <f t="shared" si="1491"/>
        <v>4.6772608379562541E-2</v>
      </c>
      <c r="R1382" s="17">
        <f t="shared" si="1491"/>
        <v>0</v>
      </c>
      <c r="S1382" s="17">
        <f t="shared" si="1491"/>
        <v>0</v>
      </c>
      <c r="T1382" s="17">
        <f t="shared" si="1491"/>
        <v>-2.9349427565965258E-2</v>
      </c>
      <c r="U1382" s="241">
        <v>-1.5900000000000001E-2</v>
      </c>
      <c r="V1382" s="241">
        <v>1.29E-2</v>
      </c>
      <c r="W1382" s="223">
        <f t="shared" ca="1" si="1473"/>
        <v>-2.531758771333124E-2</v>
      </c>
      <c r="X1382" s="223">
        <f>MMULT(N1382:T1382,'Parameters &amp; Main Results'!$B$12:$B$18)-'Parameters &amp; Main Results'!$B$22/12+MMULT(U1382:V1382,'Parameters &amp; Main Results'!$B$20:$B$21)</f>
        <v>-2.531758771333124E-2</v>
      </c>
      <c r="Y1382" s="223">
        <f>MMULT(N1382:T1382,'Parameters &amp; Main Results'!$C$12:$C$18)-'Parameters &amp; Main Results'!$C$22/12+MMULT(U1382:V1382,'Parameters &amp; Main Results'!$C$20:$C$21)</f>
        <v>-2.9296838529056738E-2</v>
      </c>
      <c r="Z1382" s="17">
        <f t="shared" ca="1" si="1458"/>
        <v>15.897285347417229</v>
      </c>
      <c r="AA1382" s="70">
        <f ca="1">Z1382/OFFSET(Z1382,'Parameters &amp; Main Results'!$B$38,0)</f>
        <v>15.897285347417229</v>
      </c>
      <c r="AB1382" s="70">
        <f ca="1">SUMPRODUCT(Z1382:OFFSET(Z1382,'Parameters &amp; Main Results'!$B$38-1,0), 'Cash Flow Assist'!$P$11:OFFSET('Cash Flow Assist'!$P$11,'Parameters &amp; Main Results'!$B$38-1,0)  )/OFFSET(Z1382,'Parameters &amp; Main Results'!$B$38,0)</f>
        <v>2176.6652784878152</v>
      </c>
      <c r="AC1382" s="70">
        <f ca="1">SUMPRODUCT(Z1382:OFFSET(Z1382,'Parameters &amp; Main Results'!$B$38-1,0),'Parameters &amp; Main Results'!$B$42:OFFSET('Parameters &amp; Main Results'!$B$42,'Parameters &amp; Main Results'!$B$38-1,0)   )/OFFSET(Z1382,'Parameters &amp; Main Results'!$B$38,0)</f>
        <v>0</v>
      </c>
      <c r="AD1382" s="155">
        <f t="shared" si="4"/>
        <v>-4.6264110561349492E-2</v>
      </c>
      <c r="AE1382" s="252">
        <f t="shared" ca="1" si="1468"/>
        <v>750521.45959999994</v>
      </c>
      <c r="AF1382" s="253">
        <f t="shared" ca="1" si="1470"/>
        <v>0.23171570282971835</v>
      </c>
      <c r="AG1382" s="258">
        <f t="shared" ca="1" si="1471"/>
        <v>0</v>
      </c>
      <c r="AH1382" s="227" t="str">
        <f ca="1">IF(SUM(AG1382:OFFSET(AG1382,(-HoldAggressiveTime-1),0,,))=0,"Defensive","Aggressive")</f>
        <v>Defensive</v>
      </c>
    </row>
    <row r="1383" spans="1:34" ht="15" x14ac:dyDescent="0.2">
      <c r="A1383">
        <f t="shared" si="15"/>
        <v>10</v>
      </c>
      <c r="B1383">
        <f t="shared" si="16"/>
        <v>1985</v>
      </c>
      <c r="C1383" s="70">
        <f t="shared" si="1"/>
        <v>1985.7499999998956</v>
      </c>
      <c r="D1383" s="149">
        <f t="shared" si="383"/>
        <v>31381</v>
      </c>
      <c r="E1383" s="151">
        <v>108.5</v>
      </c>
      <c r="F1383" s="152">
        <v>967066.34080000001</v>
      </c>
      <c r="G1383" s="152">
        <v>9109.0490000000009</v>
      </c>
      <c r="H1383" s="152">
        <v>13333.03399038</v>
      </c>
      <c r="I1383" s="152">
        <v>1458250.6332441701</v>
      </c>
      <c r="J1383" s="152">
        <v>108.5</v>
      </c>
      <c r="K1383" s="152">
        <v>108.5</v>
      </c>
      <c r="L1383" s="152">
        <v>325.75</v>
      </c>
      <c r="M1383" s="153">
        <v>10.757673329999999</v>
      </c>
      <c r="N1383" s="17">
        <f t="shared" ref="N1383:T1383" si="1492">F1383/F1382/$E1383*$E1382-1</f>
        <v>4.2266144107377057E-2</v>
      </c>
      <c r="O1383" s="17">
        <f t="shared" si="1492"/>
        <v>2.315355095140581E-2</v>
      </c>
      <c r="P1383" s="17">
        <f t="shared" si="1492"/>
        <v>2.2082181259717171E-3</v>
      </c>
      <c r="Q1383" s="17">
        <f t="shared" si="1492"/>
        <v>5.4537202819107788E-2</v>
      </c>
      <c r="R1383" s="17">
        <f t="shared" si="1492"/>
        <v>0</v>
      </c>
      <c r="S1383" s="17">
        <f t="shared" si="1492"/>
        <v>0</v>
      </c>
      <c r="T1383" s="17">
        <f t="shared" si="1492"/>
        <v>-5.9752577610603375E-3</v>
      </c>
      <c r="U1383" s="241">
        <v>-1.5100000000000001E-2</v>
      </c>
      <c r="V1383" s="241">
        <v>7.4999999999999997E-3</v>
      </c>
      <c r="W1383" s="223">
        <f t="shared" ca="1" si="1473"/>
        <v>3.5989888716094272E-2</v>
      </c>
      <c r="X1383" s="223">
        <f>MMULT(N1383:T1383,'Parameters &amp; Main Results'!$B$12:$B$18)-'Parameters &amp; Main Results'!$B$22/12+MMULT(U1383:V1383,'Parameters &amp; Main Results'!$B$20:$B$21)</f>
        <v>3.5989888716094272E-2</v>
      </c>
      <c r="Y1383" s="223">
        <f>MMULT(N1383:T1383,'Parameters &amp; Main Results'!$C$12:$C$18)-'Parameters &amp; Main Results'!$C$22/12+MMULT(U1383:V1383,'Parameters &amp; Main Results'!$C$20:$C$21)</f>
        <v>4.0313218125113265E-2</v>
      </c>
      <c r="Z1383" s="17">
        <f t="shared" ca="1" si="1458"/>
        <v>16.31022079296697</v>
      </c>
      <c r="AA1383" s="70">
        <f ca="1">Z1383/OFFSET(Z1383,'Parameters &amp; Main Results'!$B$38,0)</f>
        <v>16.31022079296697</v>
      </c>
      <c r="AB1383" s="70">
        <f ca="1">SUMPRODUCT(Z1383:OFFSET(Z1383,'Parameters &amp; Main Results'!$B$38-1,0), 'Cash Flow Assist'!$P$11:OFFSET('Cash Flow Assist'!$P$11,'Parameters &amp; Main Results'!$B$38-1,0)  )/OFFSET(Z1383,'Parameters &amp; Main Results'!$B$38,0)</f>
        <v>2161.7679931403968</v>
      </c>
      <c r="AC1383" s="70">
        <f ca="1">SUMPRODUCT(Z1383:OFFSET(Z1383,'Parameters &amp; Main Results'!$B$38-1,0),'Parameters &amp; Main Results'!$B$42:OFFSET('Parameters &amp; Main Results'!$B$42,'Parameters &amp; Main Results'!$B$38-1,0)   )/OFFSET(Z1383,'Parameters &amp; Main Results'!$B$38,0)</f>
        <v>0</v>
      </c>
      <c r="AD1383" s="155">
        <f t="shared" si="4"/>
        <v>-5.9533720179580918E-3</v>
      </c>
      <c r="AE1383" s="252">
        <f t="shared" ca="1" si="1468"/>
        <v>761711.04390000005</v>
      </c>
      <c r="AF1383" s="253">
        <f t="shared" ca="1" si="1470"/>
        <v>0.2695973736294674</v>
      </c>
      <c r="AG1383" s="258">
        <f t="shared" ca="1" si="1471"/>
        <v>0</v>
      </c>
      <c r="AH1383" s="227" t="str">
        <f ca="1">IF(SUM(AG1383:OFFSET(AG1383,(-HoldAggressiveTime-1),0,,))=0,"Defensive","Aggressive")</f>
        <v>Defensive</v>
      </c>
    </row>
    <row r="1384" spans="1:34" ht="15" x14ac:dyDescent="0.2">
      <c r="A1384">
        <f t="shared" si="15"/>
        <v>11</v>
      </c>
      <c r="B1384">
        <f t="shared" si="16"/>
        <v>1985</v>
      </c>
      <c r="C1384" s="70">
        <f t="shared" si="1"/>
        <v>1985.8333333332289</v>
      </c>
      <c r="D1384" s="149">
        <f t="shared" si="383"/>
        <v>31412</v>
      </c>
      <c r="E1384" s="151">
        <v>109</v>
      </c>
      <c r="F1384" s="152">
        <v>1033341.2955</v>
      </c>
      <c r="G1384" s="152">
        <v>9421.7932000000001</v>
      </c>
      <c r="H1384" s="152">
        <v>13412.58775986</v>
      </c>
      <c r="I1384" s="152">
        <v>1522454.96050315</v>
      </c>
      <c r="J1384" s="152">
        <v>109</v>
      </c>
      <c r="K1384" s="152">
        <v>109</v>
      </c>
      <c r="L1384" s="152">
        <v>327.39999999999998</v>
      </c>
      <c r="M1384" s="153">
        <v>11.33193897</v>
      </c>
      <c r="N1384" s="17">
        <f t="shared" ref="N1384:T1384" si="1493">F1384/F1383/$E1384*$E1383-1</f>
        <v>6.3630440248096942E-2</v>
      </c>
      <c r="O1384" s="17">
        <f t="shared" si="1493"/>
        <v>2.9588705158750894E-2</v>
      </c>
      <c r="P1384" s="17">
        <f t="shared" si="1493"/>
        <v>1.3521406730865326E-3</v>
      </c>
      <c r="Q1384" s="17">
        <f t="shared" si="1493"/>
        <v>3.9239200452633627E-2</v>
      </c>
      <c r="R1384" s="17">
        <f t="shared" si="1493"/>
        <v>0</v>
      </c>
      <c r="S1384" s="17">
        <f t="shared" si="1493"/>
        <v>0</v>
      </c>
      <c r="T1384" s="17">
        <f t="shared" si="1493"/>
        <v>4.5484309321452976E-4</v>
      </c>
      <c r="U1384" s="241">
        <v>2.5000000000000001E-3</v>
      </c>
      <c r="V1384" s="241">
        <v>-2.8400000000000002E-2</v>
      </c>
      <c r="W1384" s="223">
        <f t="shared" ca="1" si="1473"/>
        <v>5.3621646705816942E-2</v>
      </c>
      <c r="X1384" s="223">
        <f>MMULT(N1384:T1384,'Parameters &amp; Main Results'!$B$12:$B$18)-'Parameters &amp; Main Results'!$B$22/12+MMULT(U1384:V1384,'Parameters &amp; Main Results'!$B$20:$B$21)</f>
        <v>5.3621646705816942E-2</v>
      </c>
      <c r="Y1384" s="223">
        <f>MMULT(N1384:T1384,'Parameters &amp; Main Results'!$C$12:$C$18)-'Parameters &amp; Main Results'!$C$22/12+MMULT(U1384:V1384,'Parameters &amp; Main Results'!$C$20:$C$21)</f>
        <v>6.0184600072495667E-2</v>
      </c>
      <c r="Z1384" s="17">
        <f t="shared" ca="1" si="1458"/>
        <v>15.743610020345159</v>
      </c>
      <c r="AA1384" s="70">
        <f ca="1">Z1384/OFFSET(Z1384,'Parameters &amp; Main Results'!$B$38,0)</f>
        <v>15.743610020345159</v>
      </c>
      <c r="AB1384" s="70">
        <f ca="1">SUMPRODUCT(Z1384:OFFSET(Z1384,'Parameters &amp; Main Results'!$B$38-1,0), 'Cash Flow Assist'!$P$11:OFFSET('Cash Flow Assist'!$P$11,'Parameters &amp; Main Results'!$B$38-1,0)  )/OFFSET(Z1384,'Parameters &amp; Main Results'!$B$38,0)</f>
        <v>2146.4577723474313</v>
      </c>
      <c r="AC1384" s="70">
        <f ca="1">SUMPRODUCT(Z1384:OFFSET(Z1384,'Parameters &amp; Main Results'!$B$38-1,0),'Parameters &amp; Main Results'!$B$42:OFFSET('Parameters &amp; Main Results'!$B$42,'Parameters &amp; Main Results'!$B$38-1,0)   )/OFFSET(Z1384,'Parameters &amp; Main Results'!$B$38,0)</f>
        <v>0</v>
      </c>
      <c r="AD1384" s="155">
        <f t="shared" si="4"/>
        <v>0</v>
      </c>
      <c r="AE1384" s="252">
        <f t="shared" ca="1" si="1468"/>
        <v>772192.9865</v>
      </c>
      <c r="AF1384" s="253">
        <f t="shared" ca="1" si="1470"/>
        <v>0.33819046995449498</v>
      </c>
      <c r="AG1384" s="258">
        <f t="shared" ca="1" si="1471"/>
        <v>0</v>
      </c>
      <c r="AH1384" s="227" t="str">
        <f ca="1">IF(SUM(AG1384:OFFSET(AG1384,(-HoldAggressiveTime-1),0,,))=0,"Defensive","Aggressive")</f>
        <v>Defensive</v>
      </c>
    </row>
    <row r="1385" spans="1:34" ht="15" x14ac:dyDescent="0.2">
      <c r="A1385">
        <f t="shared" si="15"/>
        <v>12</v>
      </c>
      <c r="B1385">
        <f t="shared" si="16"/>
        <v>1985</v>
      </c>
      <c r="C1385" s="70">
        <f t="shared" si="1"/>
        <v>1985.9166666665622</v>
      </c>
      <c r="D1385" s="149">
        <f t="shared" si="383"/>
        <v>31443</v>
      </c>
      <c r="E1385" s="151">
        <v>109.5</v>
      </c>
      <c r="F1385" s="152">
        <v>1083270.4811</v>
      </c>
      <c r="G1385" s="152">
        <v>9846.8606</v>
      </c>
      <c r="H1385" s="152">
        <v>13493.51037267</v>
      </c>
      <c r="I1385" s="152">
        <v>1588017.6337075999</v>
      </c>
      <c r="J1385" s="152">
        <v>109.5</v>
      </c>
      <c r="K1385" s="152">
        <v>109.5</v>
      </c>
      <c r="L1385" s="152">
        <v>327</v>
      </c>
      <c r="M1385" s="153">
        <v>11.914970459999999</v>
      </c>
      <c r="N1385" s="17">
        <f t="shared" ref="N1385:T1385" si="1494">F1385/F1384/$E1385*$E1384-1</f>
        <v>4.3531353332072253E-2</v>
      </c>
      <c r="O1385" s="17">
        <f t="shared" si="1494"/>
        <v>4.0343123452343033E-2</v>
      </c>
      <c r="P1385" s="17">
        <f t="shared" si="1494"/>
        <v>1.4395738198154095E-3</v>
      </c>
      <c r="Q1385" s="17">
        <f t="shared" si="1494"/>
        <v>3.8300936740653935E-2</v>
      </c>
      <c r="R1385" s="17">
        <f t="shared" si="1494"/>
        <v>0</v>
      </c>
      <c r="S1385" s="17">
        <f t="shared" si="1494"/>
        <v>0</v>
      </c>
      <c r="T1385" s="17">
        <f t="shared" si="1494"/>
        <v>-5.7823783901388426E-3</v>
      </c>
      <c r="U1385" s="241">
        <v>-5.1000000000000004E-3</v>
      </c>
      <c r="V1385" s="241">
        <v>-1.54E-2</v>
      </c>
      <c r="W1385" s="223">
        <f t="shared" ca="1" si="1473"/>
        <v>4.038635410334919E-2</v>
      </c>
      <c r="X1385" s="223">
        <f>MMULT(N1385:T1385,'Parameters &amp; Main Results'!$B$12:$B$18)-'Parameters &amp; Main Results'!$B$22/12+MMULT(U1385:V1385,'Parameters &amp; Main Results'!$B$20:$B$21)</f>
        <v>4.038635410334919E-2</v>
      </c>
      <c r="Y1385" s="223">
        <f>MMULT(N1385:T1385,'Parameters &amp; Main Results'!$C$12:$C$18)-'Parameters &amp; Main Results'!$C$22/12+MMULT(U1385:V1385,'Parameters &amp; Main Results'!$C$20:$C$21)</f>
        <v>4.3170863677432662E-2</v>
      </c>
      <c r="Z1385" s="17">
        <f t="shared" ca="1" si="1458"/>
        <v>14.942375253553376</v>
      </c>
      <c r="AA1385" s="70">
        <f ca="1">Z1385/OFFSET(Z1385,'Parameters &amp; Main Results'!$B$38,0)</f>
        <v>14.942375253553376</v>
      </c>
      <c r="AB1385" s="70">
        <f ca="1">SUMPRODUCT(Z1385:OFFSET(Z1385,'Parameters &amp; Main Results'!$B$38-1,0), 'Cash Flow Assist'!$P$11:OFFSET('Cash Flow Assist'!$P$11,'Parameters &amp; Main Results'!$B$38-1,0)  )/OFFSET(Z1385,'Parameters &amp; Main Results'!$B$38,0)</f>
        <v>2131.7141623270854</v>
      </c>
      <c r="AC1385" s="70">
        <f ca="1">SUMPRODUCT(Z1385:OFFSET(Z1385,'Parameters &amp; Main Results'!$B$38-1,0),'Parameters &amp; Main Results'!$B$42:OFFSET('Parameters &amp; Main Results'!$B$42,'Parameters &amp; Main Results'!$B$38-1,0)   )/OFFSET(Z1385,'Parameters &amp; Main Results'!$B$38,0)</f>
        <v>0</v>
      </c>
      <c r="AD1385" s="155">
        <f t="shared" si="4"/>
        <v>0</v>
      </c>
      <c r="AE1385" s="252">
        <f t="shared" ca="1" si="1468"/>
        <v>763225.86609999998</v>
      </c>
      <c r="AF1385" s="253">
        <f t="shared" ca="1" si="1470"/>
        <v>0.41933145771826719</v>
      </c>
      <c r="AG1385" s="258">
        <f t="shared" ca="1" si="1471"/>
        <v>0</v>
      </c>
      <c r="AH1385" s="227" t="str">
        <f ca="1">IF(SUM(AG1385:OFFSET(AG1385,(-HoldAggressiveTime-1),0,,))=0,"Defensive","Aggressive")</f>
        <v>Defensive</v>
      </c>
    </row>
    <row r="1386" spans="1:34" ht="15" x14ac:dyDescent="0.2">
      <c r="A1386">
        <f t="shared" si="15"/>
        <v>1</v>
      </c>
      <c r="B1386">
        <f t="shared" si="16"/>
        <v>1986</v>
      </c>
      <c r="C1386" s="70">
        <f t="shared" si="1"/>
        <v>1985.9999999998954</v>
      </c>
      <c r="D1386" s="149">
        <f t="shared" si="383"/>
        <v>31471</v>
      </c>
      <c r="E1386" s="151">
        <v>109.9</v>
      </c>
      <c r="F1386" s="152">
        <v>1089263.4967</v>
      </c>
      <c r="G1386" s="152">
        <v>9871.8976000000002</v>
      </c>
      <c r="H1386" s="152">
        <v>13573.346975709999</v>
      </c>
      <c r="I1386" s="152">
        <v>1625372.14720814</v>
      </c>
      <c r="J1386" s="152">
        <v>109.9</v>
      </c>
      <c r="K1386" s="152">
        <v>109.9</v>
      </c>
      <c r="L1386" s="152">
        <v>354</v>
      </c>
      <c r="M1386" s="153">
        <v>11.9164472</v>
      </c>
      <c r="N1386" s="17">
        <f t="shared" ref="N1386:T1386" si="1495">F1386/F1385/$E1386*$E1385-1</f>
        <v>1.8725270539643457E-3</v>
      </c>
      <c r="O1386" s="17">
        <f t="shared" si="1495"/>
        <v>-1.1062889954371879E-3</v>
      </c>
      <c r="P1386" s="17">
        <f t="shared" si="1495"/>
        <v>2.2554595087698193E-3</v>
      </c>
      <c r="Q1386" s="17">
        <f t="shared" si="1495"/>
        <v>1.9797444714325207E-2</v>
      </c>
      <c r="R1386" s="17">
        <f t="shared" si="1495"/>
        <v>0</v>
      </c>
      <c r="S1386" s="17">
        <f t="shared" si="1495"/>
        <v>0</v>
      </c>
      <c r="T1386" s="17">
        <f t="shared" si="1495"/>
        <v>7.8628611498359424E-2</v>
      </c>
      <c r="U1386" s="241">
        <v>1.21E-2</v>
      </c>
      <c r="V1386" s="241">
        <v>4.4000000000000003E-3</v>
      </c>
      <c r="W1386" s="223">
        <f t="shared" ca="1" si="1473"/>
        <v>5.0729013996371301E-3</v>
      </c>
      <c r="X1386" s="223">
        <f>MMULT(N1386:T1386,'Parameters &amp; Main Results'!$B$12:$B$18)-'Parameters &amp; Main Results'!$B$22/12+MMULT(U1386:V1386,'Parameters &amp; Main Results'!$B$20:$B$21)</f>
        <v>5.0729013996371301E-3</v>
      </c>
      <c r="Y1386" s="223">
        <f>MMULT(N1386:T1386,'Parameters &amp; Main Results'!$C$12:$C$18)-'Parameters &amp; Main Results'!$C$22/12+MMULT(U1386:V1386,'Parameters &amp; Main Results'!$C$20:$C$21)</f>
        <v>1.5329787823575257E-3</v>
      </c>
      <c r="Z1386" s="17">
        <f t="shared" ca="1" si="1458"/>
        <v>14.362332987759508</v>
      </c>
      <c r="AA1386" s="70">
        <f ca="1">Z1386/OFFSET(Z1386,'Parameters &amp; Main Results'!$B$38,0)</f>
        <v>14.362332987759508</v>
      </c>
      <c r="AB1386" s="70">
        <f ca="1">SUMPRODUCT(Z1386:OFFSET(Z1386,'Parameters &amp; Main Results'!$B$38-1,0), 'Cash Flow Assist'!$P$11:OFFSET('Cash Flow Assist'!$P$11,'Parameters &amp; Main Results'!$B$38-1,0)  )/OFFSET(Z1386,'Parameters &amp; Main Results'!$B$38,0)</f>
        <v>2117.7717870735319</v>
      </c>
      <c r="AC1386" s="70">
        <f ca="1">SUMPRODUCT(Z1386:OFFSET(Z1386,'Parameters &amp; Main Results'!$B$38-1,0),'Parameters &amp; Main Results'!$B$42:OFFSET('Parameters &amp; Main Results'!$B$42,'Parameters &amp; Main Results'!$B$38-1,0)   )/OFFSET(Z1386,'Parameters &amp; Main Results'!$B$38,0)</f>
        <v>0</v>
      </c>
      <c r="AD1386" s="155">
        <f t="shared" si="4"/>
        <v>0</v>
      </c>
      <c r="AE1386" s="252">
        <f t="shared" ca="1" si="1468"/>
        <v>779282.40229999996</v>
      </c>
      <c r="AF1386" s="253">
        <f t="shared" ca="1" si="1470"/>
        <v>0.39777761371886694</v>
      </c>
      <c r="AG1386" s="258">
        <f t="shared" ca="1" si="1471"/>
        <v>0</v>
      </c>
      <c r="AH1386" s="227" t="str">
        <f ca="1">IF(SUM(AG1386:OFFSET(AG1386,(-HoldAggressiveTime-1),0,,))=0,"Defensive","Aggressive")</f>
        <v>Defensive</v>
      </c>
    </row>
    <row r="1387" spans="1:34" ht="15" x14ac:dyDescent="0.2">
      <c r="A1387">
        <f t="shared" si="15"/>
        <v>2</v>
      </c>
      <c r="B1387">
        <f t="shared" si="16"/>
        <v>1986</v>
      </c>
      <c r="C1387" s="70">
        <f t="shared" si="1"/>
        <v>1986.0833333332287</v>
      </c>
      <c r="D1387" s="149">
        <f t="shared" si="383"/>
        <v>31502</v>
      </c>
      <c r="E1387" s="151">
        <v>109.7</v>
      </c>
      <c r="F1387" s="152">
        <v>1170567.4812</v>
      </c>
      <c r="G1387" s="152">
        <v>10577.820299999999</v>
      </c>
      <c r="H1387" s="152">
        <v>13653.316611640001</v>
      </c>
      <c r="I1387" s="152">
        <v>1794225.90722104</v>
      </c>
      <c r="J1387" s="152">
        <v>109.7</v>
      </c>
      <c r="K1387" s="152">
        <v>109.7</v>
      </c>
      <c r="L1387" s="152">
        <v>338.25</v>
      </c>
      <c r="M1387" s="153">
        <v>12.812828980000001</v>
      </c>
      <c r="N1387" s="17">
        <f t="shared" ref="N1387:T1387" si="1496">F1387/F1386/$E1387*$E1386-1</f>
        <v>7.6600482440253526E-2</v>
      </c>
      <c r="O1387" s="17">
        <f t="shared" si="1496"/>
        <v>7.3461833314504954E-2</v>
      </c>
      <c r="P1387" s="17">
        <f t="shared" si="1496"/>
        <v>7.725562139027975E-3</v>
      </c>
      <c r="Q1387" s="17">
        <f t="shared" si="1496"/>
        <v>0.10589876942927434</v>
      </c>
      <c r="R1387" s="17">
        <f t="shared" si="1496"/>
        <v>0</v>
      </c>
      <c r="S1387" s="17">
        <f t="shared" si="1496"/>
        <v>0</v>
      </c>
      <c r="T1387" s="17">
        <f t="shared" si="1496"/>
        <v>-4.2749486272267934E-2</v>
      </c>
      <c r="U1387" s="241">
        <v>-5.5999999999999999E-3</v>
      </c>
      <c r="V1387" s="241">
        <v>-7.7000000000000002E-3</v>
      </c>
      <c r="W1387" s="223">
        <f t="shared" ca="1" si="1473"/>
        <v>6.9963587512811079E-2</v>
      </c>
      <c r="X1387" s="223">
        <f>MMULT(N1387:T1387,'Parameters &amp; Main Results'!$B$12:$B$18)-'Parameters &amp; Main Results'!$B$22/12+MMULT(U1387:V1387,'Parameters &amp; Main Results'!$B$20:$B$21)</f>
        <v>6.9963587512811079E-2</v>
      </c>
      <c r="Y1387" s="223">
        <f>MMULT(N1387:T1387,'Parameters &amp; Main Results'!$C$12:$C$18)-'Parameters &amp; Main Results'!$C$22/12+MMULT(U1387:V1387,'Parameters &amp; Main Results'!$C$20:$C$21)</f>
        <v>7.6244950861012017E-2</v>
      </c>
      <c r="Z1387" s="17">
        <f t="shared" ca="1" si="1458"/>
        <v>14.289842028134393</v>
      </c>
      <c r="AA1387" s="70">
        <f ca="1">Z1387/OFFSET(Z1387,'Parameters &amp; Main Results'!$B$38,0)</f>
        <v>14.289842028134393</v>
      </c>
      <c r="AB1387" s="70">
        <f ca="1">SUMPRODUCT(Z1387:OFFSET(Z1387,'Parameters &amp; Main Results'!$B$38-1,0), 'Cash Flow Assist'!$P$11:OFFSET('Cash Flow Assist'!$P$11,'Parameters &amp; Main Results'!$B$38-1,0)  )/OFFSET(Z1387,'Parameters &amp; Main Results'!$B$38,0)</f>
        <v>2104.4094540857723</v>
      </c>
      <c r="AC1387" s="70">
        <f ca="1">SUMPRODUCT(Z1387:OFFSET(Z1387,'Parameters &amp; Main Results'!$B$38-1,0),'Parameters &amp; Main Results'!$B$42:OFFSET('Parameters &amp; Main Results'!$B$42,'Parameters &amp; Main Results'!$B$38-1,0)   )/OFFSET(Z1387,'Parameters &amp; Main Results'!$B$38,0)</f>
        <v>0</v>
      </c>
      <c r="AD1387" s="155">
        <f t="shared" si="4"/>
        <v>0</v>
      </c>
      <c r="AE1387" s="252">
        <f t="shared" ca="1" si="1468"/>
        <v>775165.87670000002</v>
      </c>
      <c r="AF1387" s="253">
        <f t="shared" ca="1" si="1470"/>
        <v>0.51008644263765235</v>
      </c>
      <c r="AG1387" s="258">
        <f t="shared" ca="1" si="1471"/>
        <v>0</v>
      </c>
      <c r="AH1387" s="227" t="str">
        <f ca="1">IF(SUM(AG1387:OFFSET(AG1387,(-HoldAggressiveTime-1),0,,))=0,"Defensive","Aggressive")</f>
        <v>Defensive</v>
      </c>
    </row>
    <row r="1388" spans="1:34" ht="15" x14ac:dyDescent="0.2">
      <c r="A1388">
        <f t="shared" si="15"/>
        <v>3</v>
      </c>
      <c r="B1388">
        <f t="shared" si="16"/>
        <v>1986</v>
      </c>
      <c r="C1388" s="70">
        <f t="shared" si="1"/>
        <v>1986.1666666665619</v>
      </c>
      <c r="D1388" s="149">
        <f t="shared" si="383"/>
        <v>31532</v>
      </c>
      <c r="E1388" s="151">
        <v>109.1</v>
      </c>
      <c r="F1388" s="152">
        <v>1235816.9715</v>
      </c>
      <c r="G1388" s="152">
        <v>11182.1378</v>
      </c>
      <c r="H1388" s="152">
        <v>13733.64362438</v>
      </c>
      <c r="I1388" s="152">
        <v>2037424.2599569601</v>
      </c>
      <c r="J1388" s="152">
        <v>109.1</v>
      </c>
      <c r="K1388" s="152">
        <v>109.1</v>
      </c>
      <c r="L1388" s="152">
        <v>345.5</v>
      </c>
      <c r="M1388" s="153">
        <v>13.563743390000001</v>
      </c>
      <c r="N1388" s="17">
        <f t="shared" ref="N1388:T1388" si="1497">F1388/F1387/$E1388*$E1387-1</f>
        <v>6.1547854721265782E-2</v>
      </c>
      <c r="O1388" s="17">
        <f t="shared" si="1497"/>
        <v>6.2944360397252375E-2</v>
      </c>
      <c r="P1388" s="17">
        <f t="shared" si="1497"/>
        <v>1.1415230675824395E-2</v>
      </c>
      <c r="Q1388" s="17">
        <f t="shared" si="1497"/>
        <v>0.1417899782854386</v>
      </c>
      <c r="R1388" s="17">
        <f t="shared" si="1497"/>
        <v>0</v>
      </c>
      <c r="S1388" s="17">
        <f t="shared" si="1497"/>
        <v>0</v>
      </c>
      <c r="T1388" s="17">
        <f t="shared" si="1497"/>
        <v>2.705126876283348E-2</v>
      </c>
      <c r="U1388" s="241">
        <v>-5.7999999999999996E-3</v>
      </c>
      <c r="V1388" s="241">
        <v>-3.7000000000000002E-3</v>
      </c>
      <c r="W1388" s="223">
        <f t="shared" ca="1" si="1473"/>
        <v>6.0060659891874819E-2</v>
      </c>
      <c r="X1388" s="223">
        <f>MMULT(N1388:T1388,'Parameters &amp; Main Results'!$B$12:$B$18)-'Parameters &amp; Main Results'!$B$22/12+MMULT(U1388:V1388,'Parameters &amp; Main Results'!$B$20:$B$21)</f>
        <v>6.0060659891874819E-2</v>
      </c>
      <c r="Y1388" s="223">
        <f>MMULT(N1388:T1388,'Parameters &amp; Main Results'!$C$12:$C$18)-'Parameters &amp; Main Results'!$C$22/12+MMULT(U1388:V1388,'Parameters &amp; Main Results'!$C$20:$C$21)</f>
        <v>6.1645838622197774E-2</v>
      </c>
      <c r="Z1388" s="17">
        <f t="shared" ca="1" si="1458"/>
        <v>13.35544704035388</v>
      </c>
      <c r="AA1388" s="70">
        <f ca="1">Z1388/OFFSET(Z1388,'Parameters &amp; Main Results'!$B$38,0)</f>
        <v>13.35544704035388</v>
      </c>
      <c r="AB1388" s="70">
        <f ca="1">SUMPRODUCT(Z1388:OFFSET(Z1388,'Parameters &amp; Main Results'!$B$38-1,0), 'Cash Flow Assist'!$P$11:OFFSET('Cash Flow Assist'!$P$11,'Parameters &amp; Main Results'!$B$38-1,0)  )/OFFSET(Z1388,'Parameters &amp; Main Results'!$B$38,0)</f>
        <v>2091.1196120576378</v>
      </c>
      <c r="AC1388" s="70">
        <f ca="1">SUMPRODUCT(Z1388:OFFSET(Z1388,'Parameters &amp; Main Results'!$B$38-1,0),'Parameters &amp; Main Results'!$B$42:OFFSET('Parameters &amp; Main Results'!$B$42,'Parameters &amp; Main Results'!$B$38-1,0)   )/OFFSET(Z1388,'Parameters &amp; Main Results'!$B$38,0)</f>
        <v>0</v>
      </c>
      <c r="AD1388" s="155">
        <f t="shared" si="4"/>
        <v>0</v>
      </c>
      <c r="AE1388" s="252">
        <f t="shared" ca="1" si="1468"/>
        <v>770831.6041</v>
      </c>
      <c r="AF1388" s="253">
        <f t="shared" ca="1" si="1470"/>
        <v>0.60322561364476357</v>
      </c>
      <c r="AG1388" s="258">
        <f t="shared" ca="1" si="1471"/>
        <v>0</v>
      </c>
      <c r="AH1388" s="227" t="str">
        <f ca="1">IF(SUM(AG1388:OFFSET(AG1388,(-HoldAggressiveTime-1),0,,))=0,"Defensive","Aggressive")</f>
        <v>Defensive</v>
      </c>
    </row>
    <row r="1389" spans="1:34" ht="15" x14ac:dyDescent="0.2">
      <c r="A1389">
        <f t="shared" si="15"/>
        <v>4</v>
      </c>
      <c r="B1389">
        <f t="shared" si="16"/>
        <v>1986</v>
      </c>
      <c r="C1389" s="70">
        <f t="shared" si="1"/>
        <v>1986.2499999998952</v>
      </c>
      <c r="D1389" s="149">
        <f t="shared" si="383"/>
        <v>31563</v>
      </c>
      <c r="E1389" s="151">
        <v>108.7</v>
      </c>
      <c r="F1389" s="152">
        <v>1221824.9645</v>
      </c>
      <c r="G1389" s="152">
        <v>11258.483399999999</v>
      </c>
      <c r="H1389" s="152">
        <v>13808.72087619</v>
      </c>
      <c r="I1389" s="152">
        <v>2163501.9549691901</v>
      </c>
      <c r="J1389" s="152">
        <v>108.7</v>
      </c>
      <c r="K1389" s="152">
        <v>108.7</v>
      </c>
      <c r="L1389" s="152">
        <v>344.75</v>
      </c>
      <c r="M1389" s="153">
        <v>13.411284800000001</v>
      </c>
      <c r="N1389" s="17">
        <f t="shared" ref="N1389:T1389" si="1498">F1389/F1388/$E1389*$E1388-1</f>
        <v>-7.6838813473772971E-3</v>
      </c>
      <c r="O1389" s="17">
        <f t="shared" si="1498"/>
        <v>1.0532436984413529E-2</v>
      </c>
      <c r="P1389" s="17">
        <f t="shared" si="1498"/>
        <v>9.166636000986994E-3</v>
      </c>
      <c r="Q1389" s="17">
        <f t="shared" si="1498"/>
        <v>6.5788489116448634E-2</v>
      </c>
      <c r="R1389" s="17">
        <f t="shared" si="1498"/>
        <v>0</v>
      </c>
      <c r="S1389" s="17">
        <f t="shared" si="1498"/>
        <v>0</v>
      </c>
      <c r="T1389" s="17">
        <f t="shared" si="1498"/>
        <v>1.5010976984943802E-3</v>
      </c>
      <c r="U1389" s="241">
        <v>2.7799999999999998E-2</v>
      </c>
      <c r="V1389" s="241">
        <v>-2.86E-2</v>
      </c>
      <c r="W1389" s="223">
        <f t="shared" ca="1" si="1473"/>
        <v>-3.6230353953922148E-3</v>
      </c>
      <c r="X1389" s="223">
        <f>MMULT(N1389:T1389,'Parameters &amp; Main Results'!$B$12:$B$18)-'Parameters &amp; Main Results'!$B$22/12+MMULT(U1389:V1389,'Parameters &amp; Main Results'!$B$20:$B$21)</f>
        <v>-3.6230353953922148E-3</v>
      </c>
      <c r="Y1389" s="223">
        <f>MMULT(N1389:T1389,'Parameters &amp; Main Results'!$C$12:$C$18)-'Parameters &amp; Main Results'!$C$22/12+MMULT(U1389:V1389,'Parameters &amp; Main Results'!$C$20:$C$21)</f>
        <v>-5.9039161808648807E-3</v>
      </c>
      <c r="Z1389" s="17">
        <f t="shared" ca="1" si="1458"/>
        <v>12.598757359523296</v>
      </c>
      <c r="AA1389" s="70">
        <f ca="1">Z1389/OFFSET(Z1389,'Parameters &amp; Main Results'!$B$38,0)</f>
        <v>12.598757359523296</v>
      </c>
      <c r="AB1389" s="70">
        <f ca="1">SUMPRODUCT(Z1389:OFFSET(Z1389,'Parameters &amp; Main Results'!$B$38-1,0), 'Cash Flow Assist'!$P$11:OFFSET('Cash Flow Assist'!$P$11,'Parameters &amp; Main Results'!$B$38-1,0)  )/OFFSET(Z1389,'Parameters &amp; Main Results'!$B$38,0)</f>
        <v>2078.7641650172841</v>
      </c>
      <c r="AC1389" s="70">
        <f ca="1">SUMPRODUCT(Z1389:OFFSET(Z1389,'Parameters &amp; Main Results'!$B$38-1,0),'Parameters &amp; Main Results'!$B$42:OFFSET('Parameters &amp; Main Results'!$B$42,'Parameters &amp; Main Results'!$B$38-1,0)   )/OFFSET(Z1389,'Parameters &amp; Main Results'!$B$38,0)</f>
        <v>0</v>
      </c>
      <c r="AD1389" s="155">
        <f t="shared" si="4"/>
        <v>-7.6838813473772971E-3</v>
      </c>
      <c r="AE1389" s="252">
        <f t="shared" ca="1" si="1468"/>
        <v>743699.12800000003</v>
      </c>
      <c r="AF1389" s="253">
        <f t="shared" ca="1" si="1470"/>
        <v>0.64290224164415044</v>
      </c>
      <c r="AG1389" s="258">
        <f t="shared" ca="1" si="1471"/>
        <v>0</v>
      </c>
      <c r="AH1389" s="227" t="str">
        <f ca="1">IF(SUM(AG1389:OFFSET(AG1389,(-HoldAggressiveTime-1),0,,))=0,"Defensive","Aggressive")</f>
        <v>Defensive</v>
      </c>
    </row>
    <row r="1390" spans="1:34" ht="15" x14ac:dyDescent="0.2">
      <c r="A1390">
        <f t="shared" si="15"/>
        <v>5</v>
      </c>
      <c r="B1390">
        <f t="shared" si="16"/>
        <v>1986</v>
      </c>
      <c r="C1390" s="70">
        <f t="shared" si="1"/>
        <v>1986.3333333332284</v>
      </c>
      <c r="D1390" s="149">
        <f t="shared" si="383"/>
        <v>31593</v>
      </c>
      <c r="E1390" s="151">
        <v>109</v>
      </c>
      <c r="F1390" s="152">
        <v>1286693.0628</v>
      </c>
      <c r="G1390" s="152">
        <v>10837.598400000001</v>
      </c>
      <c r="H1390" s="152">
        <v>13878.454916610001</v>
      </c>
      <c r="I1390" s="152">
        <v>2073048.8938649199</v>
      </c>
      <c r="J1390" s="152">
        <v>109</v>
      </c>
      <c r="K1390" s="152">
        <v>109</v>
      </c>
      <c r="L1390" s="152">
        <v>343.35</v>
      </c>
      <c r="M1390" s="153">
        <v>13.931881430000001</v>
      </c>
      <c r="N1390" s="17">
        <f t="shared" ref="N1390:T1390" si="1499">F1390/F1389/$E1390*$E1389-1</f>
        <v>5.019273875412944E-2</v>
      </c>
      <c r="O1390" s="17">
        <f t="shared" si="1499"/>
        <v>-4.0033211975696648E-2</v>
      </c>
      <c r="P1390" s="17">
        <f t="shared" si="1499"/>
        <v>2.2838073391058256E-3</v>
      </c>
      <c r="Q1390" s="17">
        <f t="shared" si="1499"/>
        <v>-4.4445857809759182E-2</v>
      </c>
      <c r="R1390" s="17">
        <f t="shared" si="1499"/>
        <v>0</v>
      </c>
      <c r="S1390" s="17">
        <f t="shared" si="1499"/>
        <v>0</v>
      </c>
      <c r="T1390" s="17">
        <f t="shared" si="1499"/>
        <v>-6.8020304568526813E-3</v>
      </c>
      <c r="U1390" s="241">
        <v>-1.35E-2</v>
      </c>
      <c r="V1390" s="241">
        <v>-2.0999999999999999E-3</v>
      </c>
      <c r="W1390" s="223">
        <f t="shared" ca="1" si="1473"/>
        <v>2.925614348094845E-2</v>
      </c>
      <c r="X1390" s="223">
        <f>MMULT(N1390:T1390,'Parameters &amp; Main Results'!$B$12:$B$18)-'Parameters &amp; Main Results'!$B$22/12+MMULT(U1390:V1390,'Parameters &amp; Main Results'!$B$20:$B$21)</f>
        <v>2.925614348094845E-2</v>
      </c>
      <c r="Y1390" s="223">
        <f>MMULT(N1390:T1390,'Parameters &amp; Main Results'!$C$12:$C$18)-'Parameters &amp; Main Results'!$C$22/12+MMULT(U1390:V1390,'Parameters &amp; Main Results'!$C$20:$C$21)</f>
        <v>4.1128477014480164E-2</v>
      </c>
      <c r="Z1390" s="17">
        <f t="shared" ca="1" si="1458"/>
        <v>12.644569080862743</v>
      </c>
      <c r="AA1390" s="70">
        <f ca="1">Z1390/OFFSET(Z1390,'Parameters &amp; Main Results'!$B$38,0)</f>
        <v>12.644569080862743</v>
      </c>
      <c r="AB1390" s="70">
        <f ca="1">SUMPRODUCT(Z1390:OFFSET(Z1390,'Parameters &amp; Main Results'!$B$38-1,0), 'Cash Flow Assist'!$P$11:OFFSET('Cash Flow Assist'!$P$11,'Parameters &amp; Main Results'!$B$38-1,0)  )/OFFSET(Z1390,'Parameters &amp; Main Results'!$B$38,0)</f>
        <v>2067.1654076577606</v>
      </c>
      <c r="AC1390" s="70">
        <f ca="1">SUMPRODUCT(Z1390:OFFSET(Z1390,'Parameters &amp; Main Results'!$B$38-1,0),'Parameters &amp; Main Results'!$B$42:OFFSET('Parameters &amp; Main Results'!$B$42,'Parameters &amp; Main Results'!$B$38-1,0)   )/OFFSET(Z1390,'Parameters &amp; Main Results'!$B$38,0)</f>
        <v>0</v>
      </c>
      <c r="AD1390" s="155">
        <f t="shared" si="4"/>
        <v>0</v>
      </c>
      <c r="AE1390" s="252">
        <f t="shared" ca="1" si="1468"/>
        <v>756570.39529999997</v>
      </c>
      <c r="AF1390" s="253">
        <f t="shared" ca="1" si="1470"/>
        <v>0.7006917939074162</v>
      </c>
      <c r="AG1390" s="258">
        <f t="shared" ca="1" si="1471"/>
        <v>0</v>
      </c>
      <c r="AH1390" s="227" t="str">
        <f ca="1">IF(SUM(AG1390:OFFSET(AG1390,(-HoldAggressiveTime-1),0,,))=0,"Defensive","Aggressive")</f>
        <v>Defensive</v>
      </c>
    </row>
    <row r="1391" spans="1:34" ht="15" x14ac:dyDescent="0.2">
      <c r="A1391">
        <f t="shared" si="15"/>
        <v>6</v>
      </c>
      <c r="B1391">
        <f t="shared" si="16"/>
        <v>1986</v>
      </c>
      <c r="C1391" s="70">
        <f t="shared" si="1"/>
        <v>1986.4166666665617</v>
      </c>
      <c r="D1391" s="149">
        <f t="shared" si="383"/>
        <v>31624</v>
      </c>
      <c r="E1391" s="151">
        <v>109.4</v>
      </c>
      <c r="F1391" s="152">
        <v>1308359.9526</v>
      </c>
      <c r="G1391" s="152">
        <v>11426.4892</v>
      </c>
      <c r="H1391" s="152">
        <v>13949.581998060001</v>
      </c>
      <c r="I1391" s="152">
        <v>2203625.2224003901</v>
      </c>
      <c r="J1391" s="152">
        <v>109.4</v>
      </c>
      <c r="K1391" s="152">
        <v>109.4</v>
      </c>
      <c r="L1391" s="152">
        <v>345.5</v>
      </c>
      <c r="M1391" s="153">
        <v>14.202358970000001</v>
      </c>
      <c r="N1391" s="17">
        <f t="shared" ref="N1391:T1391" si="1500">F1391/F1390/$E1391*$E1390-1</f>
        <v>1.3121329760048095E-2</v>
      </c>
      <c r="O1391" s="17">
        <f t="shared" si="1500"/>
        <v>5.0482775415397363E-2</v>
      </c>
      <c r="P1391" s="17">
        <f t="shared" si="1500"/>
        <v>1.4499542963311018E-3</v>
      </c>
      <c r="Q1391" s="17">
        <f t="shared" si="1500"/>
        <v>5.9100968764408623E-2</v>
      </c>
      <c r="R1391" s="17">
        <f t="shared" si="1500"/>
        <v>0</v>
      </c>
      <c r="S1391" s="17">
        <f t="shared" si="1500"/>
        <v>0</v>
      </c>
      <c r="T1391" s="17">
        <f t="shared" si="1500"/>
        <v>2.5826296393023362E-3</v>
      </c>
      <c r="U1391" s="241">
        <v>-9.4999999999999998E-3</v>
      </c>
      <c r="V1391" s="241">
        <v>1.2999999999999999E-2</v>
      </c>
      <c r="W1391" s="223">
        <f t="shared" ca="1" si="1473"/>
        <v>2.0025017218413998E-2</v>
      </c>
      <c r="X1391" s="223">
        <f>MMULT(N1391:T1391,'Parameters &amp; Main Results'!$B$12:$B$18)-'Parameters &amp; Main Results'!$B$22/12+MMULT(U1391:V1391,'Parameters &amp; Main Results'!$B$20:$B$21)</f>
        <v>2.0025017218413998E-2</v>
      </c>
      <c r="Y1391" s="223">
        <f>MMULT(N1391:T1391,'Parameters &amp; Main Results'!$C$12:$C$18)-'Parameters &amp; Main Results'!$C$22/12+MMULT(U1391:V1391,'Parameters &amp; Main Results'!$C$20:$C$21)</f>
        <v>1.6815807658916358E-2</v>
      </c>
      <c r="Z1391" s="17">
        <f t="shared" ca="1" si="1458"/>
        <v>12.285152885363171</v>
      </c>
      <c r="AA1391" s="70">
        <f ca="1">Z1391/OFFSET(Z1391,'Parameters &amp; Main Results'!$B$38,0)</f>
        <v>12.285152885363171</v>
      </c>
      <c r="AB1391" s="70">
        <f ca="1">SUMPRODUCT(Z1391:OFFSET(Z1391,'Parameters &amp; Main Results'!$B$38-1,0), 'Cash Flow Assist'!$P$11:OFFSET('Cash Flow Assist'!$P$11,'Parameters &amp; Main Results'!$B$38-1,0)  )/OFFSET(Z1391,'Parameters &amp; Main Results'!$B$38,0)</f>
        <v>2055.5208385768979</v>
      </c>
      <c r="AC1391" s="70">
        <f ca="1">SUMPRODUCT(Z1391:OFFSET(Z1391,'Parameters &amp; Main Results'!$B$38-1,0),'Parameters &amp; Main Results'!$B$42:OFFSET('Parameters &amp; Main Results'!$B$42,'Parameters &amp; Main Results'!$B$38-1,0)   )/OFFSET(Z1391,'Parameters &amp; Main Results'!$B$38,0)</f>
        <v>0</v>
      </c>
      <c r="AD1391" s="155">
        <f t="shared" si="4"/>
        <v>0</v>
      </c>
      <c r="AE1391" s="252">
        <f t="shared" ca="1" si="1468"/>
        <v>763602.45880000002</v>
      </c>
      <c r="AF1391" s="253">
        <f t="shared" ca="1" si="1470"/>
        <v>0.71340458313359212</v>
      </c>
      <c r="AG1391" s="258">
        <f t="shared" ca="1" si="1471"/>
        <v>0</v>
      </c>
      <c r="AH1391" s="227" t="str">
        <f ca="1">IF(SUM(AG1391:OFFSET(AG1391,(-HoldAggressiveTime-1),0,,))=0,"Defensive","Aggressive")</f>
        <v>Defensive</v>
      </c>
    </row>
    <row r="1392" spans="1:34" ht="15" x14ac:dyDescent="0.2">
      <c r="A1392">
        <f t="shared" si="15"/>
        <v>7</v>
      </c>
      <c r="B1392">
        <f t="shared" si="16"/>
        <v>1986</v>
      </c>
      <c r="C1392" s="70">
        <f t="shared" si="1"/>
        <v>1986.499999999895</v>
      </c>
      <c r="D1392" s="149">
        <f t="shared" si="383"/>
        <v>31655</v>
      </c>
      <c r="E1392" s="151">
        <v>109.5</v>
      </c>
      <c r="F1392" s="152">
        <v>1235163.5437</v>
      </c>
      <c r="G1392" s="152">
        <v>11504.1284</v>
      </c>
      <c r="H1392" s="152">
        <v>14021.7710849</v>
      </c>
      <c r="I1392" s="152">
        <v>2327615.7029110398</v>
      </c>
      <c r="J1392" s="152">
        <v>109.5</v>
      </c>
      <c r="K1392" s="152">
        <v>109.5</v>
      </c>
      <c r="L1392" s="152">
        <v>357.75</v>
      </c>
      <c r="M1392" s="153">
        <v>13.388648399999999</v>
      </c>
      <c r="N1392" s="17">
        <f t="shared" ref="N1392:T1392" si="1501">F1392/F1391/$E1392*$E1391-1</f>
        <v>-5.6807312076891825E-2</v>
      </c>
      <c r="O1392" s="17">
        <f t="shared" si="1501"/>
        <v>5.8752207691814551E-3</v>
      </c>
      <c r="P1392" s="17">
        <f t="shared" si="1501"/>
        <v>4.2570319634731568E-3</v>
      </c>
      <c r="Q1392" s="17">
        <f t="shared" si="1501"/>
        <v>5.5301964613061028E-2</v>
      </c>
      <c r="R1392" s="17">
        <f t="shared" si="1501"/>
        <v>0</v>
      </c>
      <c r="S1392" s="17">
        <f t="shared" si="1501"/>
        <v>0</v>
      </c>
      <c r="T1392" s="17">
        <f t="shared" si="1501"/>
        <v>3.4510239279979427E-2</v>
      </c>
      <c r="U1392" s="241">
        <v>-3.3599999999999998E-2</v>
      </c>
      <c r="V1392" s="241">
        <v>4.7E-2</v>
      </c>
      <c r="W1392" s="223">
        <f t="shared" ca="1" si="1473"/>
        <v>-3.9746594606500277E-2</v>
      </c>
      <c r="X1392" s="223">
        <f>MMULT(N1392:T1392,'Parameters &amp; Main Results'!$B$12:$B$18)-'Parameters &amp; Main Results'!$B$22/12+MMULT(U1392:V1392,'Parameters &amp; Main Results'!$B$20:$B$21)</f>
        <v>-3.9746594606500277E-2</v>
      </c>
      <c r="Y1392" s="223">
        <f>MMULT(N1392:T1392,'Parameters &amp; Main Results'!$C$12:$C$18)-'Parameters &amp; Main Results'!$C$22/12+MMULT(U1392:V1392,'Parameters &amp; Main Results'!$C$20:$C$21)</f>
        <v>-5.0580725458951169E-2</v>
      </c>
      <c r="Z1392" s="17">
        <f t="shared" ca="1" si="1458"/>
        <v>12.043972135962425</v>
      </c>
      <c r="AA1392" s="70">
        <f ca="1">Z1392/OFFSET(Z1392,'Parameters &amp; Main Results'!$B$38,0)</f>
        <v>12.043972135962425</v>
      </c>
      <c r="AB1392" s="70">
        <f ca="1">SUMPRODUCT(Z1392:OFFSET(Z1392,'Parameters &amp; Main Results'!$B$38-1,0), 'Cash Flow Assist'!$P$11:OFFSET('Cash Flow Assist'!$P$11,'Parameters &amp; Main Results'!$B$38-1,0)  )/OFFSET(Z1392,'Parameters &amp; Main Results'!$B$38,0)</f>
        <v>2044.2356856915349</v>
      </c>
      <c r="AC1392" s="70">
        <f ca="1">SUMPRODUCT(Z1392:OFFSET(Z1392,'Parameters &amp; Main Results'!$B$38-1,0),'Parameters &amp; Main Results'!$B$42:OFFSET('Parameters &amp; Main Results'!$B$42,'Parameters &amp; Main Results'!$B$38-1,0)   )/OFFSET(Z1392,'Parameters &amp; Main Results'!$B$38,0)</f>
        <v>0</v>
      </c>
      <c r="AD1392" s="155">
        <f t="shared" si="4"/>
        <v>-5.6807312076891825E-2</v>
      </c>
      <c r="AE1392" s="252">
        <f t="shared" ca="1" si="1468"/>
        <v>721186.75150000001</v>
      </c>
      <c r="AF1392" s="253">
        <f t="shared" ca="1" si="1470"/>
        <v>0.71268196639910131</v>
      </c>
      <c r="AG1392" s="258">
        <f t="shared" ca="1" si="1471"/>
        <v>0</v>
      </c>
      <c r="AH1392" s="227" t="str">
        <f ca="1">IF(SUM(AG1392:OFFSET(AG1392,(-HoldAggressiveTime-1),0,,))=0,"Defensive","Aggressive")</f>
        <v>Defensive</v>
      </c>
    </row>
    <row r="1393" spans="1:34" ht="15" x14ac:dyDescent="0.2">
      <c r="A1393">
        <f t="shared" si="15"/>
        <v>8</v>
      </c>
      <c r="B1393">
        <f t="shared" si="16"/>
        <v>1986</v>
      </c>
      <c r="C1393" s="70">
        <f t="shared" si="1"/>
        <v>1986.5833333332282</v>
      </c>
      <c r="D1393" s="149">
        <f t="shared" si="383"/>
        <v>31685</v>
      </c>
      <c r="E1393" s="151">
        <v>109.6</v>
      </c>
      <c r="F1393" s="152">
        <v>1326681.4558000001</v>
      </c>
      <c r="G1393" s="152">
        <v>11880.0759</v>
      </c>
      <c r="H1393" s="152">
        <v>14089.89352276</v>
      </c>
      <c r="I1393" s="152">
        <v>2553837.0977848801</v>
      </c>
      <c r="J1393" s="152">
        <v>109.6</v>
      </c>
      <c r="K1393" s="152">
        <v>109.6</v>
      </c>
      <c r="L1393" s="152">
        <v>386</v>
      </c>
      <c r="M1393" s="153">
        <v>14.08719649</v>
      </c>
      <c r="N1393" s="17">
        <f t="shared" ref="N1393:T1393" si="1502">F1393/F1392/$E1393*$E1392-1</f>
        <v>7.3113748199400419E-2</v>
      </c>
      <c r="O1393" s="17">
        <f t="shared" si="1502"/>
        <v>3.1737129662928965E-2</v>
      </c>
      <c r="P1393" s="17">
        <f t="shared" si="1502"/>
        <v>3.9414917887388157E-3</v>
      </c>
      <c r="Q1393" s="17">
        <f t="shared" si="1502"/>
        <v>9.6189096531886786E-2</v>
      </c>
      <c r="R1393" s="17">
        <f t="shared" si="1502"/>
        <v>0</v>
      </c>
      <c r="S1393" s="17">
        <f t="shared" si="1502"/>
        <v>0</v>
      </c>
      <c r="T1393" s="17">
        <f t="shared" si="1502"/>
        <v>7.7981300402454545E-2</v>
      </c>
      <c r="U1393" s="241">
        <v>-4.1700000000000001E-2</v>
      </c>
      <c r="V1393" s="241">
        <v>3.5099999999999999E-2</v>
      </c>
      <c r="W1393" s="223">
        <f t="shared" ca="1" si="1473"/>
        <v>6.5040135435592172E-2</v>
      </c>
      <c r="X1393" s="223">
        <f>MMULT(N1393:T1393,'Parameters &amp; Main Results'!$B$12:$B$18)-'Parameters &amp; Main Results'!$B$22/12+MMULT(U1393:V1393,'Parameters &amp; Main Results'!$B$20:$B$21)</f>
        <v>6.5040135435592172E-2</v>
      </c>
      <c r="Y1393" s="223">
        <f>MMULT(N1393:T1393,'Parameters &amp; Main Results'!$C$12:$C$18)-'Parameters &amp; Main Results'!$C$22/12+MMULT(U1393:V1393,'Parameters &amp; Main Results'!$C$20:$C$21)</f>
        <v>6.8934419679086617E-2</v>
      </c>
      <c r="Z1393" s="17">
        <f t="shared" ca="1" si="1458"/>
        <v>12.542493542136368</v>
      </c>
      <c r="AA1393" s="70">
        <f ca="1">Z1393/OFFSET(Z1393,'Parameters &amp; Main Results'!$B$38,0)</f>
        <v>12.542493542136368</v>
      </c>
      <c r="AB1393" s="70">
        <f ca="1">SUMPRODUCT(Z1393:OFFSET(Z1393,'Parameters &amp; Main Results'!$B$38-1,0), 'Cash Flow Assist'!$P$11:OFFSET('Cash Flow Assist'!$P$11,'Parameters &amp; Main Results'!$B$38-1,0)  )/OFFSET(Z1393,'Parameters &amp; Main Results'!$B$38,0)</f>
        <v>2033.1917135555721</v>
      </c>
      <c r="AC1393" s="70">
        <f ca="1">SUMPRODUCT(Z1393:OFFSET(Z1393,'Parameters &amp; Main Results'!$B$38-1,0),'Parameters &amp; Main Results'!$B$42:OFFSET('Parameters &amp; Main Results'!$B$42,'Parameters &amp; Main Results'!$B$38-1,0)   )/OFFSET(Z1393,'Parameters &amp; Main Results'!$B$38,0)</f>
        <v>0</v>
      </c>
      <c r="AD1393" s="155">
        <f t="shared" si="4"/>
        <v>0</v>
      </c>
      <c r="AE1393" s="252">
        <f t="shared" ca="1" si="1468"/>
        <v>736696.04650000005</v>
      </c>
      <c r="AF1393" s="253">
        <f t="shared" ca="1" si="1470"/>
        <v>0.80085323126544028</v>
      </c>
      <c r="AG1393" s="258">
        <f t="shared" ca="1" si="1471"/>
        <v>0</v>
      </c>
      <c r="AH1393" s="227" t="str">
        <f ca="1">IF(SUM(AG1393:OFFSET(AG1393,(-HoldAggressiveTime-1),0,,))=0,"Defensive","Aggressive")</f>
        <v>Defensive</v>
      </c>
    </row>
    <row r="1394" spans="1:34" ht="15" x14ac:dyDescent="0.2">
      <c r="A1394">
        <f t="shared" si="15"/>
        <v>9</v>
      </c>
      <c r="B1394">
        <f t="shared" si="16"/>
        <v>1986</v>
      </c>
      <c r="C1394" s="70">
        <f t="shared" si="1"/>
        <v>1986.6666666665615</v>
      </c>
      <c r="D1394" s="149">
        <f t="shared" si="383"/>
        <v>31716</v>
      </c>
      <c r="E1394" s="151">
        <v>110</v>
      </c>
      <c r="F1394" s="152">
        <v>1216931.1218999999</v>
      </c>
      <c r="G1394" s="152">
        <v>11556.7264</v>
      </c>
      <c r="H1394" s="152">
        <v>14154.824448740001</v>
      </c>
      <c r="I1394" s="152">
        <v>2531843.2524586902</v>
      </c>
      <c r="J1394" s="152">
        <v>110</v>
      </c>
      <c r="K1394" s="152">
        <v>110</v>
      </c>
      <c r="L1394" s="152">
        <v>421.2</v>
      </c>
      <c r="M1394" s="153">
        <v>13.072845770000001</v>
      </c>
      <c r="N1394" s="17">
        <f t="shared" ref="N1394:T1394" si="1503">F1394/F1393/$E1394*$E1393-1</f>
        <v>-8.6061003928624258E-2</v>
      </c>
      <c r="O1394" s="17">
        <f t="shared" si="1503"/>
        <v>-3.0755187316300225E-2</v>
      </c>
      <c r="P1394" s="17">
        <f t="shared" si="1503"/>
        <v>9.5521212092553043E-4</v>
      </c>
      <c r="Q1394" s="17">
        <f t="shared" si="1503"/>
        <v>-1.221712539514197E-2</v>
      </c>
      <c r="R1394" s="17">
        <f t="shared" si="1503"/>
        <v>0</v>
      </c>
      <c r="S1394" s="17">
        <f t="shared" si="1503"/>
        <v>0</v>
      </c>
      <c r="T1394" s="17">
        <f t="shared" si="1503"/>
        <v>8.7223739990579308E-2</v>
      </c>
      <c r="U1394" s="241">
        <v>2.3599999999999999E-2</v>
      </c>
      <c r="V1394" s="241">
        <v>3.2199999999999999E-2</v>
      </c>
      <c r="W1394" s="223">
        <f t="shared" ca="1" si="1473"/>
        <v>-6.6377270076865919E-2</v>
      </c>
      <c r="X1394" s="223">
        <f>MMULT(N1394:T1394,'Parameters &amp; Main Results'!$B$12:$B$18)-'Parameters &amp; Main Results'!$B$22/12+MMULT(U1394:V1394,'Parameters &amp; Main Results'!$B$20:$B$21)</f>
        <v>-6.6377270076865919E-2</v>
      </c>
      <c r="Y1394" s="223">
        <f>MMULT(N1394:T1394,'Parameters &amp; Main Results'!$C$12:$C$18)-'Parameters &amp; Main Results'!$C$22/12+MMULT(U1394:V1394,'Parameters &amp; Main Results'!$C$20:$C$21)</f>
        <v>-8.0572088934058511E-2</v>
      </c>
      <c r="Z1394" s="17">
        <f t="shared" ca="1" si="1458"/>
        <v>11.776545432258848</v>
      </c>
      <c r="AA1394" s="70">
        <f ca="1">Z1394/OFFSET(Z1394,'Parameters &amp; Main Results'!$B$38,0)</f>
        <v>11.776545432258848</v>
      </c>
      <c r="AB1394" s="70">
        <f ca="1">SUMPRODUCT(Z1394:OFFSET(Z1394,'Parameters &amp; Main Results'!$B$38-1,0), 'Cash Flow Assist'!$P$11:OFFSET('Cash Flow Assist'!$P$11,'Parameters &amp; Main Results'!$B$38-1,0)  )/OFFSET(Z1394,'Parameters &amp; Main Results'!$B$38,0)</f>
        <v>2021.6492200134358</v>
      </c>
      <c r="AC1394" s="70">
        <f ca="1">SUMPRODUCT(Z1394:OFFSET(Z1394,'Parameters &amp; Main Results'!$B$38-1,0),'Parameters &amp; Main Results'!$B$42:OFFSET('Parameters &amp; Main Results'!$B$42,'Parameters &amp; Main Results'!$B$38-1,0)   )/OFFSET(Z1394,'Parameters &amp; Main Results'!$B$38,0)</f>
        <v>0</v>
      </c>
      <c r="AD1394" s="155">
        <f t="shared" si="4"/>
        <v>-8.6061003928624258E-2</v>
      </c>
      <c r="AE1394" s="252">
        <f t="shared" ca="1" si="1468"/>
        <v>727535.17469999997</v>
      </c>
      <c r="AF1394" s="253">
        <f t="shared" ca="1" si="1470"/>
        <v>0.67267668178628337</v>
      </c>
      <c r="AG1394" s="258">
        <f t="shared" ca="1" si="1471"/>
        <v>0</v>
      </c>
      <c r="AH1394" s="227" t="str">
        <f ca="1">IF(SUM(AG1394:OFFSET(AG1394,(-HoldAggressiveTime-1),0,,))=0,"Defensive","Aggressive")</f>
        <v>Defensive</v>
      </c>
    </row>
    <row r="1395" spans="1:34" ht="15" x14ac:dyDescent="0.2">
      <c r="A1395">
        <f t="shared" si="15"/>
        <v>10</v>
      </c>
      <c r="B1395">
        <f t="shared" si="16"/>
        <v>1986</v>
      </c>
      <c r="C1395" s="70">
        <f t="shared" si="1"/>
        <v>1986.7499999998947</v>
      </c>
      <c r="D1395" s="149">
        <f t="shared" si="383"/>
        <v>31746</v>
      </c>
      <c r="E1395" s="151">
        <v>110.2</v>
      </c>
      <c r="F1395" s="152">
        <v>1287158.9872000001</v>
      </c>
      <c r="G1395" s="152">
        <v>11713.805399999999</v>
      </c>
      <c r="H1395" s="152">
        <v>14216.27997822</v>
      </c>
      <c r="I1395" s="152">
        <v>2372289.66590522</v>
      </c>
      <c r="J1395" s="152">
        <v>110.2</v>
      </c>
      <c r="K1395" s="152">
        <v>110.2</v>
      </c>
      <c r="L1395" s="152">
        <v>401.5</v>
      </c>
      <c r="M1395" s="153">
        <v>13.79804416</v>
      </c>
      <c r="N1395" s="17">
        <f t="shared" ref="N1395:T1395" si="1504">F1395/F1394/$E1395*$E1394-1</f>
        <v>5.5789372429676964E-2</v>
      </c>
      <c r="O1395" s="17">
        <f t="shared" si="1504"/>
        <v>1.175244791166552E-2</v>
      </c>
      <c r="P1395" s="17">
        <f t="shared" si="1504"/>
        <v>2.5189050210598918E-3</v>
      </c>
      <c r="Q1395" s="17">
        <f t="shared" si="1504"/>
        <v>-6.47192563304545E-2</v>
      </c>
      <c r="R1395" s="17">
        <f t="shared" si="1504"/>
        <v>0</v>
      </c>
      <c r="S1395" s="17">
        <f t="shared" si="1504"/>
        <v>0</v>
      </c>
      <c r="T1395" s="17">
        <f t="shared" si="1504"/>
        <v>-4.8501128053457188E-2</v>
      </c>
      <c r="U1395" s="241">
        <v>-2.5000000000000001E-2</v>
      </c>
      <c r="V1395" s="241">
        <v>-1.4200000000000001E-2</v>
      </c>
      <c r="W1395" s="223">
        <f t="shared" ca="1" si="1473"/>
        <v>4.1725795835251295E-2</v>
      </c>
      <c r="X1395" s="223">
        <f>MMULT(N1395:T1395,'Parameters &amp; Main Results'!$B$12:$B$18)-'Parameters &amp; Main Results'!$B$22/12+MMULT(U1395:V1395,'Parameters &amp; Main Results'!$B$20:$B$21)</f>
        <v>4.1725795835251295E-2</v>
      </c>
      <c r="Y1395" s="223">
        <f>MMULT(N1395:T1395,'Parameters &amp; Main Results'!$C$12:$C$18)-'Parameters &amp; Main Results'!$C$22/12+MMULT(U1395:V1395,'Parameters &amp; Main Results'!$C$20:$C$21)</f>
        <v>5.1344013311209157E-2</v>
      </c>
      <c r="Z1395" s="17">
        <f t="shared" ca="1" si="1458"/>
        <v>12.613816110955675</v>
      </c>
      <c r="AA1395" s="70">
        <f ca="1">Z1395/OFFSET(Z1395,'Parameters &amp; Main Results'!$B$38,0)</f>
        <v>12.613816110955675</v>
      </c>
      <c r="AB1395" s="70">
        <f ca="1">SUMPRODUCT(Z1395:OFFSET(Z1395,'Parameters &amp; Main Results'!$B$38-1,0), 'Cash Flow Assist'!$P$11:OFFSET('Cash Flow Assist'!$P$11,'Parameters &amp; Main Results'!$B$38-1,0)  )/OFFSET(Z1395,'Parameters &amp; Main Results'!$B$38,0)</f>
        <v>2010.8726745811771</v>
      </c>
      <c r="AC1395" s="70">
        <f ca="1">SUMPRODUCT(Z1395:OFFSET(Z1395,'Parameters &amp; Main Results'!$B$38-1,0),'Parameters &amp; Main Results'!$B$42:OFFSET('Parameters &amp; Main Results'!$B$42,'Parameters &amp; Main Results'!$B$38-1,0)   )/OFFSET(Z1395,'Parameters &amp; Main Results'!$B$38,0)</f>
        <v>0</v>
      </c>
      <c r="AD1395" s="155">
        <f t="shared" si="4"/>
        <v>-3.5072920898793214E-2</v>
      </c>
      <c r="AE1395" s="252">
        <f t="shared" ca="1" si="1468"/>
        <v>807866.95209999999</v>
      </c>
      <c r="AF1395" s="253">
        <f t="shared" ca="1" si="1470"/>
        <v>0.59328090331472305</v>
      </c>
      <c r="AG1395" s="258">
        <f t="shared" ca="1" si="1471"/>
        <v>0</v>
      </c>
      <c r="AH1395" s="227" t="str">
        <f ca="1">IF(SUM(AG1395:OFFSET(AG1395,(-HoldAggressiveTime-1),0,,))=0,"Defensive","Aggressive")</f>
        <v>Defensive</v>
      </c>
    </row>
    <row r="1396" spans="1:34" ht="15" x14ac:dyDescent="0.2">
      <c r="A1396">
        <f t="shared" si="15"/>
        <v>11</v>
      </c>
      <c r="B1396">
        <f t="shared" si="16"/>
        <v>1986</v>
      </c>
      <c r="C1396" s="70">
        <f t="shared" si="1"/>
        <v>1986.833333333228</v>
      </c>
      <c r="D1396" s="149">
        <f t="shared" si="383"/>
        <v>31777</v>
      </c>
      <c r="E1396" s="151">
        <v>110.4</v>
      </c>
      <c r="F1396" s="152">
        <v>1318441.1429999999</v>
      </c>
      <c r="G1396" s="152">
        <v>11935.7101</v>
      </c>
      <c r="H1396" s="152">
        <v>14277.646920130001</v>
      </c>
      <c r="I1396" s="152">
        <v>2505379.1710854601</v>
      </c>
      <c r="J1396" s="152">
        <v>110.4</v>
      </c>
      <c r="K1396" s="152">
        <v>110.4</v>
      </c>
      <c r="L1396" s="152">
        <v>390</v>
      </c>
      <c r="M1396" s="153">
        <v>14.09656084</v>
      </c>
      <c r="N1396" s="17">
        <f t="shared" ref="N1396:T1396" si="1505">F1396/F1395/$E1396*$E1395-1</f>
        <v>2.2447635261694687E-2</v>
      </c>
      <c r="O1396" s="17">
        <f t="shared" si="1505"/>
        <v>1.7097948099373594E-2</v>
      </c>
      <c r="P1396" s="17">
        <f t="shared" si="1505"/>
        <v>2.497252415740947E-3</v>
      </c>
      <c r="Q1396" s="17">
        <f t="shared" si="1505"/>
        <v>5.4188481552393641E-2</v>
      </c>
      <c r="R1396" s="17">
        <f t="shared" si="1505"/>
        <v>0</v>
      </c>
      <c r="S1396" s="17">
        <f t="shared" si="1505"/>
        <v>0</v>
      </c>
      <c r="T1396" s="17">
        <f t="shared" si="1505"/>
        <v>-3.0402295738805596E-2</v>
      </c>
      <c r="U1396" s="241">
        <v>-1.9099999999999999E-2</v>
      </c>
      <c r="V1396" s="241">
        <v>-6.9999999999999999E-4</v>
      </c>
      <c r="W1396" s="223">
        <f t="shared" ca="1" si="1473"/>
        <v>1.8693534612538788E-2</v>
      </c>
      <c r="X1396" s="223">
        <f>MMULT(N1396:T1396,'Parameters &amp; Main Results'!$B$12:$B$18)-'Parameters &amp; Main Results'!$B$22/12+MMULT(U1396:V1396,'Parameters &amp; Main Results'!$B$20:$B$21)</f>
        <v>1.8693534612538788E-2</v>
      </c>
      <c r="Y1396" s="223">
        <f>MMULT(N1396:T1396,'Parameters &amp; Main Results'!$C$12:$C$18)-'Parameters &amp; Main Results'!$C$22/12+MMULT(U1396:V1396,'Parameters &amp; Main Results'!$C$20:$C$21)</f>
        <v>2.1870999878795913E-2</v>
      </c>
      <c r="Z1396" s="17">
        <f t="shared" ca="1" si="1458"/>
        <v>12.10857613527941</v>
      </c>
      <c r="AA1396" s="70">
        <f ca="1">Z1396/OFFSET(Z1396,'Parameters &amp; Main Results'!$B$38,0)</f>
        <v>12.10857613527941</v>
      </c>
      <c r="AB1396" s="70">
        <f ca="1">SUMPRODUCT(Z1396:OFFSET(Z1396,'Parameters &amp; Main Results'!$B$38-1,0), 'Cash Flow Assist'!$P$11:OFFSET('Cash Flow Assist'!$P$11,'Parameters &amp; Main Results'!$B$38-1,0)  )/OFFSET(Z1396,'Parameters &amp; Main Results'!$B$38,0)</f>
        <v>1999.2588584702216</v>
      </c>
      <c r="AC1396" s="70">
        <f ca="1">SUMPRODUCT(Z1396:OFFSET(Z1396,'Parameters &amp; Main Results'!$B$38-1,0),'Parameters &amp; Main Results'!$B$42:OFFSET('Parameters &amp; Main Results'!$B$42,'Parameters &amp; Main Results'!$B$38-1,0)   )/OFFSET(Z1396,'Parameters &amp; Main Results'!$B$38,0)</f>
        <v>0</v>
      </c>
      <c r="AD1396" s="155">
        <f t="shared" si="4"/>
        <v>-1.3412589772996864E-2</v>
      </c>
      <c r="AE1396" s="252">
        <f t="shared" ca="1" si="1468"/>
        <v>808034.50639999995</v>
      </c>
      <c r="AF1396" s="253">
        <f t="shared" ca="1" si="1470"/>
        <v>0.63166440610809038</v>
      </c>
      <c r="AG1396" s="258">
        <f t="shared" ca="1" si="1471"/>
        <v>0</v>
      </c>
      <c r="AH1396" s="227" t="str">
        <f ca="1">IF(SUM(AG1396:OFFSET(AG1396,(-HoldAggressiveTime-1),0,,))=0,"Defensive","Aggressive")</f>
        <v>Defensive</v>
      </c>
    </row>
    <row r="1397" spans="1:34" ht="15" x14ac:dyDescent="0.2">
      <c r="A1397">
        <f t="shared" si="15"/>
        <v>12</v>
      </c>
      <c r="B1397">
        <f t="shared" si="16"/>
        <v>1986</v>
      </c>
      <c r="C1397" s="70">
        <f t="shared" si="1"/>
        <v>1986.9166666665612</v>
      </c>
      <c r="D1397" s="149">
        <f t="shared" si="383"/>
        <v>31808</v>
      </c>
      <c r="E1397" s="151">
        <v>110.8</v>
      </c>
      <c r="F1397" s="152">
        <v>1284796.0008</v>
      </c>
      <c r="G1397" s="152">
        <v>11942.8776</v>
      </c>
      <c r="H1397" s="152">
        <v>14341.30142931</v>
      </c>
      <c r="I1397" s="152">
        <v>2633572.4780754801</v>
      </c>
      <c r="J1397" s="152">
        <v>110.8</v>
      </c>
      <c r="K1397" s="152">
        <v>110.8</v>
      </c>
      <c r="L1397" s="152">
        <v>390.9</v>
      </c>
      <c r="M1397" s="153">
        <v>13.72082988</v>
      </c>
      <c r="N1397" s="17">
        <f t="shared" ref="N1397:T1397" si="1506">F1397/F1396/$E1397*$E1396-1</f>
        <v>-2.9036863051283834E-2</v>
      </c>
      <c r="O1397" s="17">
        <f t="shared" si="1506"/>
        <v>-3.0117673173418735E-3</v>
      </c>
      <c r="P1397" s="17">
        <f t="shared" si="1506"/>
        <v>8.3212996350945367E-4</v>
      </c>
      <c r="Q1397" s="17">
        <f t="shared" si="1506"/>
        <v>4.7372400349401378E-2</v>
      </c>
      <c r="R1397" s="17">
        <f t="shared" si="1506"/>
        <v>0</v>
      </c>
      <c r="S1397" s="17">
        <f t="shared" si="1506"/>
        <v>0</v>
      </c>
      <c r="T1397" s="17">
        <f t="shared" si="1506"/>
        <v>-1.3107470147180056E-3</v>
      </c>
      <c r="U1397" s="241">
        <v>1.2999999999999999E-3</v>
      </c>
      <c r="V1397" s="241">
        <v>3.5999999999999999E-3</v>
      </c>
      <c r="W1397" s="223">
        <f t="shared" ca="1" si="1473"/>
        <v>-2.2487204769333816E-2</v>
      </c>
      <c r="X1397" s="223">
        <f>MMULT(N1397:T1397,'Parameters &amp; Main Results'!$B$12:$B$18)-'Parameters &amp; Main Results'!$B$22/12+MMULT(U1397:V1397,'Parameters &amp; Main Results'!$B$20:$B$21)</f>
        <v>-2.2487204769333816E-2</v>
      </c>
      <c r="Y1397" s="223">
        <f>MMULT(N1397:T1397,'Parameters &amp; Main Results'!$C$12:$C$18)-'Parameters &amp; Main Results'!$C$22/12+MMULT(U1397:V1397,'Parameters &amp; Main Results'!$C$20:$C$21)</f>
        <v>-2.6476020144556304E-2</v>
      </c>
      <c r="Z1397" s="17">
        <f t="shared" ca="1" si="1458"/>
        <v>11.886377721917045</v>
      </c>
      <c r="AA1397" s="70">
        <f ca="1">Z1397/OFFSET(Z1397,'Parameters &amp; Main Results'!$B$38,0)</f>
        <v>11.886377721917045</v>
      </c>
      <c r="AB1397" s="70">
        <f ca="1">SUMPRODUCT(Z1397:OFFSET(Z1397,'Parameters &amp; Main Results'!$B$38-1,0), 'Cash Flow Assist'!$P$11:OFFSET('Cash Flow Assist'!$P$11,'Parameters &amp; Main Results'!$B$38-1,0)  )/OFFSET(Z1397,'Parameters &amp; Main Results'!$B$38,0)</f>
        <v>1988.1502823349422</v>
      </c>
      <c r="AC1397" s="70">
        <f ca="1">SUMPRODUCT(Z1397:OFFSET(Z1397,'Parameters &amp; Main Results'!$B$38-1,0),'Parameters &amp; Main Results'!$B$42:OFFSET('Parameters &amp; Main Results'!$B$42,'Parameters &amp; Main Results'!$B$38-1,0)   )/OFFSET(Z1397,'Parameters &amp; Main Results'!$B$38,0)</f>
        <v>0</v>
      </c>
      <c r="AD1397" s="155">
        <f t="shared" si="4"/>
        <v>-4.205999329187915E-2</v>
      </c>
      <c r="AE1397" s="252">
        <f t="shared" ca="1" si="1468"/>
        <v>811036.00560000003</v>
      </c>
      <c r="AF1397" s="253">
        <f t="shared" ca="1" si="1470"/>
        <v>0.58414175440893645</v>
      </c>
      <c r="AG1397" s="258">
        <f t="shared" ca="1" si="1471"/>
        <v>0</v>
      </c>
      <c r="AH1397" s="227" t="str">
        <f ca="1">IF(SUM(AG1397:OFFSET(AG1397,(-HoldAggressiveTime-1),0,,))=0,"Defensive","Aggressive")</f>
        <v>Defensive</v>
      </c>
    </row>
    <row r="1398" spans="1:34" ht="15" x14ac:dyDescent="0.2">
      <c r="A1398">
        <f t="shared" si="15"/>
        <v>1</v>
      </c>
      <c r="B1398">
        <f t="shared" si="16"/>
        <v>1987</v>
      </c>
      <c r="C1398" s="70">
        <f t="shared" si="1"/>
        <v>1986.9999999998945</v>
      </c>
      <c r="D1398" s="149">
        <f t="shared" si="383"/>
        <v>31836</v>
      </c>
      <c r="E1398" s="151">
        <v>111.4</v>
      </c>
      <c r="F1398" s="152">
        <v>1457773.3328</v>
      </c>
      <c r="G1398" s="152">
        <v>12054.9897</v>
      </c>
      <c r="H1398" s="152">
        <v>14407.390926730001</v>
      </c>
      <c r="I1398" s="152">
        <v>2918534.05249384</v>
      </c>
      <c r="J1398" s="152">
        <v>111.4</v>
      </c>
      <c r="K1398" s="152">
        <v>111.4</v>
      </c>
      <c r="L1398" s="152">
        <v>407.3</v>
      </c>
      <c r="M1398" s="153">
        <v>15.59638726</v>
      </c>
      <c r="N1398" s="17">
        <f t="shared" ref="N1398:T1398" si="1507">F1398/F1397/$E1398*$E1397-1</f>
        <v>0.12852294835996947</v>
      </c>
      <c r="O1398" s="17">
        <f t="shared" si="1507"/>
        <v>3.9508040140359135E-3</v>
      </c>
      <c r="P1398" s="17">
        <f t="shared" si="1507"/>
        <v>-8.0248354279366385E-4</v>
      </c>
      <c r="Q1398" s="17">
        <f t="shared" si="1507"/>
        <v>0.102234649979277</v>
      </c>
      <c r="R1398" s="17">
        <f t="shared" si="1507"/>
        <v>0</v>
      </c>
      <c r="S1398" s="17">
        <f t="shared" si="1507"/>
        <v>0</v>
      </c>
      <c r="T1398" s="17">
        <f t="shared" si="1507"/>
        <v>3.634250105519965E-2</v>
      </c>
      <c r="U1398" s="241">
        <v>-1.8100000000000002E-2</v>
      </c>
      <c r="V1398" s="241">
        <v>-3.1600000000000003E-2</v>
      </c>
      <c r="W1398" s="223">
        <f t="shared" ca="1" si="1473"/>
        <v>9.8957830458877599E-2</v>
      </c>
      <c r="X1398" s="223">
        <f>MMULT(N1398:T1398,'Parameters &amp; Main Results'!$B$12:$B$18)-'Parameters &amp; Main Results'!$B$22/12+MMULT(U1398:V1398,'Parameters &amp; Main Results'!$B$20:$B$21)</f>
        <v>9.8957830458877599E-2</v>
      </c>
      <c r="Y1398" s="223">
        <f>MMULT(N1398:T1398,'Parameters &amp; Main Results'!$C$12:$C$18)-'Parameters &amp; Main Results'!$C$22/12+MMULT(U1398:V1398,'Parameters &amp; Main Results'!$C$20:$C$21)</f>
        <v>0.11602406725870947</v>
      </c>
      <c r="Z1398" s="17">
        <f t="shared" ca="1" si="1458"/>
        <v>12.159818040143593</v>
      </c>
      <c r="AA1398" s="70">
        <f ca="1">Z1398/OFFSET(Z1398,'Parameters &amp; Main Results'!$B$38,0)</f>
        <v>12.159818040143593</v>
      </c>
      <c r="AB1398" s="70">
        <f ca="1">SUMPRODUCT(Z1398:OFFSET(Z1398,'Parameters &amp; Main Results'!$B$38-1,0), 'Cash Flow Assist'!$P$11:OFFSET('Cash Flow Assist'!$P$11,'Parameters &amp; Main Results'!$B$38-1,0)  )/OFFSET(Z1398,'Parameters &amp; Main Results'!$B$38,0)</f>
        <v>1977.263904613025</v>
      </c>
      <c r="AC1398" s="70">
        <f ca="1">SUMPRODUCT(Z1398:OFFSET(Z1398,'Parameters &amp; Main Results'!$B$38-1,0),'Parameters &amp; Main Results'!$B$42:OFFSET('Parameters &amp; Main Results'!$B$42,'Parameters &amp; Main Results'!$B$38-1,0)   )/OFFSET(Z1398,'Parameters &amp; Main Results'!$B$38,0)</f>
        <v>0</v>
      </c>
      <c r="AD1398" s="155">
        <f t="shared" si="4"/>
        <v>0</v>
      </c>
      <c r="AE1398" s="252">
        <f t="shared" ca="1" si="1468"/>
        <v>801841.38300000003</v>
      </c>
      <c r="AF1398" s="253">
        <f t="shared" ca="1" si="1470"/>
        <v>0.81803204936355833</v>
      </c>
      <c r="AG1398" s="258">
        <f t="shared" ca="1" si="1471"/>
        <v>0</v>
      </c>
      <c r="AH1398" s="227" t="str">
        <f ca="1">IF(SUM(AG1398:OFFSET(AG1398,(-HoldAggressiveTime-1),0,,))=0,"Defensive","Aggressive")</f>
        <v>Defensive</v>
      </c>
    </row>
    <row r="1399" spans="1:34" ht="15" x14ac:dyDescent="0.2">
      <c r="A1399">
        <f t="shared" si="15"/>
        <v>2</v>
      </c>
      <c r="B1399">
        <f t="shared" si="16"/>
        <v>1987</v>
      </c>
      <c r="C1399" s="70">
        <f t="shared" si="1"/>
        <v>1987.0833333332278</v>
      </c>
      <c r="D1399" s="149">
        <f t="shared" si="383"/>
        <v>31867</v>
      </c>
      <c r="E1399" s="151">
        <v>111.8</v>
      </c>
      <c r="F1399" s="152">
        <v>1515290.2859</v>
      </c>
      <c r="G1399" s="152">
        <v>12119.0252</v>
      </c>
      <c r="H1399" s="152">
        <v>14472.584370680001</v>
      </c>
      <c r="I1399" s="152">
        <v>3010253.1677458999</v>
      </c>
      <c r="J1399" s="152">
        <v>111.8</v>
      </c>
      <c r="K1399" s="152">
        <v>111.8</v>
      </c>
      <c r="L1399" s="152">
        <v>405.75</v>
      </c>
      <c r="M1399" s="153">
        <v>15.94060532</v>
      </c>
      <c r="N1399" s="17">
        <f t="shared" ref="N1399:T1399" si="1508">F1399/F1398/$E1399*$E1398-1</f>
        <v>3.5736365714708063E-2</v>
      </c>
      <c r="O1399" s="17">
        <f t="shared" si="1508"/>
        <v>1.7151270711663891E-3</v>
      </c>
      <c r="P1399" s="17">
        <f t="shared" si="1508"/>
        <v>9.3099284481779065E-4</v>
      </c>
      <c r="Q1399" s="17">
        <f t="shared" si="1508"/>
        <v>2.7736177559984254E-2</v>
      </c>
      <c r="R1399" s="17">
        <f t="shared" si="1508"/>
        <v>0</v>
      </c>
      <c r="S1399" s="17">
        <f t="shared" si="1508"/>
        <v>0</v>
      </c>
      <c r="T1399" s="17">
        <f t="shared" si="1508"/>
        <v>-7.3697507078992475E-3</v>
      </c>
      <c r="U1399" s="241">
        <v>3.49E-2</v>
      </c>
      <c r="V1399" s="241">
        <v>-5.91E-2</v>
      </c>
      <c r="W1399" s="223">
        <f t="shared" ca="1" si="1473"/>
        <v>2.6735145498202696E-2</v>
      </c>
      <c r="X1399" s="223">
        <f>MMULT(N1399:T1399,'Parameters &amp; Main Results'!$B$12:$B$18)-'Parameters &amp; Main Results'!$B$22/12+MMULT(U1399:V1399,'Parameters &amp; Main Results'!$B$20:$B$21)</f>
        <v>2.6735145498202696E-2</v>
      </c>
      <c r="Y1399" s="223">
        <f>MMULT(N1399:T1399,'Parameters &amp; Main Results'!$C$12:$C$18)-'Parameters &amp; Main Results'!$C$22/12+MMULT(U1399:V1399,'Parameters &amp; Main Results'!$C$20:$C$21)</f>
        <v>3.2292575183687229E-2</v>
      </c>
      <c r="Z1399" s="17">
        <f t="shared" ca="1" si="1458"/>
        <v>11.064863185028832</v>
      </c>
      <c r="AA1399" s="70">
        <f ca="1">Z1399/OFFSET(Z1399,'Parameters &amp; Main Results'!$B$38,0)</f>
        <v>11.064863185028832</v>
      </c>
      <c r="AB1399" s="70">
        <f ca="1">SUMPRODUCT(Z1399:OFFSET(Z1399,'Parameters &amp; Main Results'!$B$38-1,0), 'Cash Flow Assist'!$P$11:OFFSET('Cash Flow Assist'!$P$11,'Parameters &amp; Main Results'!$B$38-1,0)  )/OFFSET(Z1399,'Parameters &amp; Main Results'!$B$38,0)</f>
        <v>1966.1040865728812</v>
      </c>
      <c r="AC1399" s="70">
        <f ca="1">SUMPRODUCT(Z1399:OFFSET(Z1399,'Parameters &amp; Main Results'!$B$38-1,0),'Parameters &amp; Main Results'!$B$42:OFFSET('Parameters &amp; Main Results'!$B$42,'Parameters &amp; Main Results'!$B$38-1,0)   )/OFFSET(Z1399,'Parameters &amp; Main Results'!$B$38,0)</f>
        <v>0</v>
      </c>
      <c r="AD1399" s="155">
        <f t="shared" si="4"/>
        <v>0</v>
      </c>
      <c r="AE1399" s="252">
        <f t="shared" ca="1" si="1468"/>
        <v>822856.26419999998</v>
      </c>
      <c r="AF1399" s="253">
        <f t="shared" ca="1" si="1470"/>
        <v>0.84150057771414122</v>
      </c>
      <c r="AG1399" s="258">
        <f t="shared" ca="1" si="1471"/>
        <v>0</v>
      </c>
      <c r="AH1399" s="227" t="str">
        <f ca="1">IF(SUM(AG1399:OFFSET(AG1399,(-HoldAggressiveTime-1),0,,))=0,"Defensive","Aggressive")</f>
        <v>Defensive</v>
      </c>
    </row>
    <row r="1400" spans="1:34" ht="15" x14ac:dyDescent="0.2">
      <c r="A1400">
        <f t="shared" si="15"/>
        <v>3</v>
      </c>
      <c r="B1400">
        <f t="shared" si="16"/>
        <v>1987</v>
      </c>
      <c r="C1400" s="70">
        <f t="shared" si="1"/>
        <v>1987.166666666561</v>
      </c>
      <c r="D1400" s="149">
        <f t="shared" si="383"/>
        <v>31897</v>
      </c>
      <c r="E1400" s="151">
        <v>112.2</v>
      </c>
      <c r="F1400" s="152">
        <v>1558985.3414</v>
      </c>
      <c r="G1400" s="152">
        <v>11934.828</v>
      </c>
      <c r="H1400" s="152">
        <v>14540.00249287</v>
      </c>
      <c r="I1400" s="152">
        <v>3264815.2438793201</v>
      </c>
      <c r="J1400" s="152">
        <v>112.2</v>
      </c>
      <c r="K1400" s="152">
        <v>112.2</v>
      </c>
      <c r="L1400" s="152">
        <v>419</v>
      </c>
      <c r="M1400" s="153">
        <v>16.388398080000002</v>
      </c>
      <c r="N1400" s="17">
        <f t="shared" ref="N1400:T1400" si="1509">F1400/F1399/$E1400*$E1399-1</f>
        <v>2.5168230701325678E-2</v>
      </c>
      <c r="O1400" s="17">
        <f t="shared" si="1509"/>
        <v>-1.8709888186148382E-2</v>
      </c>
      <c r="P1400" s="17">
        <f t="shared" si="1509"/>
        <v>1.0766636955459319E-3</v>
      </c>
      <c r="Q1400" s="17">
        <f t="shared" si="1509"/>
        <v>8.0698463738738457E-2</v>
      </c>
      <c r="R1400" s="17">
        <f t="shared" si="1509"/>
        <v>0</v>
      </c>
      <c r="S1400" s="17">
        <f t="shared" si="1509"/>
        <v>0</v>
      </c>
      <c r="T1400" s="17">
        <f t="shared" si="1509"/>
        <v>2.89740945389525E-2</v>
      </c>
      <c r="U1400" s="241">
        <v>4.4999999999999997E-3</v>
      </c>
      <c r="V1400" s="241">
        <v>1.61E-2</v>
      </c>
      <c r="W1400" s="223">
        <f t="shared" ca="1" si="1473"/>
        <v>1.6541233449045543E-2</v>
      </c>
      <c r="X1400" s="223">
        <f>MMULT(N1400:T1400,'Parameters &amp; Main Results'!$B$12:$B$18)-'Parameters &amp; Main Results'!$B$22/12+MMULT(U1400:V1400,'Parameters &amp; Main Results'!$B$20:$B$21)</f>
        <v>1.6541233449045543E-2</v>
      </c>
      <c r="Y1400" s="223">
        <f>MMULT(N1400:T1400,'Parameters &amp; Main Results'!$C$12:$C$18)-'Parameters &amp; Main Results'!$C$22/12+MMULT(U1400:V1400,'Parameters &amp; Main Results'!$C$20:$C$21)</f>
        <v>2.0738752145911605E-2</v>
      </c>
      <c r="Z1400" s="17">
        <f t="shared" ca="1" si="1458"/>
        <v>10.776745330617691</v>
      </c>
      <c r="AA1400" s="70">
        <f ca="1">Z1400/OFFSET(Z1400,'Parameters &amp; Main Results'!$B$38,0)</f>
        <v>10.776745330617691</v>
      </c>
      <c r="AB1400" s="70">
        <f ca="1">SUMPRODUCT(Z1400:OFFSET(Z1400,'Parameters &amp; Main Results'!$B$38-1,0), 'Cash Flow Assist'!$P$11:OFFSET('Cash Flow Assist'!$P$11,'Parameters &amp; Main Results'!$B$38-1,0)  )/OFFSET(Z1400,'Parameters &amp; Main Results'!$B$38,0)</f>
        <v>1956.0392233878526</v>
      </c>
      <c r="AC1400" s="70">
        <f ca="1">SUMPRODUCT(Z1400:OFFSET(Z1400,'Parameters &amp; Main Results'!$B$38-1,0),'Parameters &amp; Main Results'!$B$42:OFFSET('Parameters &amp; Main Results'!$B$42,'Parameters &amp; Main Results'!$B$38-1,0)   )/OFFSET(Z1400,'Parameters &amp; Main Results'!$B$38,0)</f>
        <v>0</v>
      </c>
      <c r="AD1400" s="155">
        <f t="shared" si="4"/>
        <v>0</v>
      </c>
      <c r="AE1400" s="252">
        <f t="shared" ca="1" si="1468"/>
        <v>886955.24430000002</v>
      </c>
      <c r="AF1400" s="253">
        <f t="shared" ca="1" si="1470"/>
        <v>0.75768208308005147</v>
      </c>
      <c r="AG1400" s="258">
        <f t="shared" ca="1" si="1471"/>
        <v>0</v>
      </c>
      <c r="AH1400" s="227" t="str">
        <f ca="1">IF(SUM(AG1400:OFFSET(AG1400,(-HoldAggressiveTime-1),0,,))=0,"Defensive","Aggressive")</f>
        <v>Defensive</v>
      </c>
    </row>
    <row r="1401" spans="1:34" ht="15" x14ac:dyDescent="0.2">
      <c r="A1401">
        <f t="shared" si="15"/>
        <v>4</v>
      </c>
      <c r="B1401">
        <f t="shared" si="16"/>
        <v>1987</v>
      </c>
      <c r="C1401" s="70">
        <f t="shared" si="1"/>
        <v>1987.2499999998943</v>
      </c>
      <c r="D1401" s="149">
        <f t="shared" si="383"/>
        <v>31928</v>
      </c>
      <c r="E1401" s="151">
        <v>112.7</v>
      </c>
      <c r="F1401" s="152">
        <v>1544923.3955000001</v>
      </c>
      <c r="G1401" s="152">
        <v>11468.796399999999</v>
      </c>
      <c r="H1401" s="152">
        <v>14607.734671149999</v>
      </c>
      <c r="I1401" s="152">
        <v>3590366.27763004</v>
      </c>
      <c r="J1401" s="152">
        <v>112.7</v>
      </c>
      <c r="K1401" s="152">
        <v>112.7</v>
      </c>
      <c r="L1401" s="152">
        <v>454.5</v>
      </c>
      <c r="M1401" s="153">
        <v>16.14390831</v>
      </c>
      <c r="N1401" s="17">
        <f t="shared" ref="N1401:T1401" si="1510">F1401/F1400/$E1401*$E1400-1</f>
        <v>-1.3416474425457015E-2</v>
      </c>
      <c r="O1401" s="17">
        <f t="shared" si="1510"/>
        <v>-4.3311354935825941E-2</v>
      </c>
      <c r="P1401" s="17">
        <f t="shared" si="1510"/>
        <v>2.0110913935655894E-4</v>
      </c>
      <c r="Q1401" s="17">
        <f t="shared" si="1510"/>
        <v>9.4836045885938081E-2</v>
      </c>
      <c r="R1401" s="17">
        <f t="shared" si="1510"/>
        <v>0</v>
      </c>
      <c r="S1401" s="17">
        <f t="shared" si="1510"/>
        <v>0</v>
      </c>
      <c r="T1401" s="17">
        <f t="shared" si="1510"/>
        <v>7.9913090067405879E-2</v>
      </c>
      <c r="U1401" s="241">
        <v>-1.6899999999999998E-2</v>
      </c>
      <c r="V1401" s="241">
        <v>-3.8999999999999998E-3</v>
      </c>
      <c r="W1401" s="223">
        <f t="shared" ca="1" si="1473"/>
        <v>-1.477063896955432E-2</v>
      </c>
      <c r="X1401" s="223">
        <f>MMULT(N1401:T1401,'Parameters &amp; Main Results'!$B$12:$B$18)-'Parameters &amp; Main Results'!$B$22/12+MMULT(U1401:V1401,'Parameters &amp; Main Results'!$B$20:$B$21)</f>
        <v>-1.477063896955432E-2</v>
      </c>
      <c r="Y1401" s="223">
        <f>MMULT(N1401:T1401,'Parameters &amp; Main Results'!$C$12:$C$18)-'Parameters &amp; Main Results'!$C$22/12+MMULT(U1401:V1401,'Parameters &amp; Main Results'!$C$20:$C$21)</f>
        <v>-1.6447629143160572E-2</v>
      </c>
      <c r="Z1401" s="17">
        <f t="shared" ca="1" si="1458"/>
        <v>10.60138534081203</v>
      </c>
      <c r="AA1401" s="70">
        <f ca="1">Z1401/OFFSET(Z1401,'Parameters &amp; Main Results'!$B$38,0)</f>
        <v>10.60138534081203</v>
      </c>
      <c r="AB1401" s="70">
        <f ca="1">SUMPRODUCT(Z1401:OFFSET(Z1401,'Parameters &amp; Main Results'!$B$38-1,0), 'Cash Flow Assist'!$P$11:OFFSET('Cash Flow Assist'!$P$11,'Parameters &amp; Main Results'!$B$38-1,0)  )/OFFSET(Z1401,'Parameters &amp; Main Results'!$B$38,0)</f>
        <v>1946.2624780572351</v>
      </c>
      <c r="AC1401" s="70">
        <f ca="1">SUMPRODUCT(Z1401:OFFSET(Z1401,'Parameters &amp; Main Results'!$B$38-1,0),'Parameters &amp; Main Results'!$B$42:OFFSET('Parameters &amp; Main Results'!$B$42,'Parameters &amp; Main Results'!$B$38-1,0)   )/OFFSET(Z1401,'Parameters &amp; Main Results'!$B$38,0)</f>
        <v>0</v>
      </c>
      <c r="AD1401" s="155">
        <f t="shared" si="4"/>
        <v>-1.3416474425457015E-2</v>
      </c>
      <c r="AE1401" s="252">
        <f t="shared" ca="1" si="1468"/>
        <v>897762.14199999999</v>
      </c>
      <c r="AF1401" s="253">
        <f t="shared" ca="1" si="1470"/>
        <v>0.7208604854491627</v>
      </c>
      <c r="AG1401" s="258">
        <f t="shared" ca="1" si="1471"/>
        <v>0</v>
      </c>
      <c r="AH1401" s="227" t="str">
        <f ca="1">IF(SUM(AG1401:OFFSET(AG1401,(-HoldAggressiveTime-1),0,,))=0,"Defensive","Aggressive")</f>
        <v>Defensive</v>
      </c>
    </row>
    <row r="1402" spans="1:34" ht="15" x14ac:dyDescent="0.2">
      <c r="A1402">
        <f t="shared" si="15"/>
        <v>5</v>
      </c>
      <c r="B1402">
        <f t="shared" si="16"/>
        <v>1987</v>
      </c>
      <c r="C1402" s="70">
        <f t="shared" si="1"/>
        <v>1987.3333333332275</v>
      </c>
      <c r="D1402" s="149">
        <f t="shared" si="383"/>
        <v>31958</v>
      </c>
      <c r="E1402" s="151">
        <v>113</v>
      </c>
      <c r="F1402" s="152">
        <v>1558053.5563999999</v>
      </c>
      <c r="G1402" s="152">
        <v>11338.6036</v>
      </c>
      <c r="H1402" s="152">
        <v>14676.391024099999</v>
      </c>
      <c r="I1402" s="152">
        <v>3588314.5599737298</v>
      </c>
      <c r="J1402" s="152">
        <v>113</v>
      </c>
      <c r="K1402" s="152">
        <v>113</v>
      </c>
      <c r="L1402" s="152">
        <v>451.75</v>
      </c>
      <c r="M1402" s="153">
        <v>16.201118000000001</v>
      </c>
      <c r="N1402" s="17">
        <f t="shared" ref="N1402:T1402" si="1511">F1402/F1401/$E1402*$E1401-1</f>
        <v>5.8214766863025069E-3</v>
      </c>
      <c r="O1402" s="17">
        <f t="shared" si="1511"/>
        <v>-1.3976644265271676E-2</v>
      </c>
      <c r="P1402" s="17">
        <f t="shared" si="1511"/>
        <v>2.0326548669558075E-3</v>
      </c>
      <c r="Q1402" s="17">
        <f t="shared" si="1511"/>
        <v>-3.2248009235820163E-3</v>
      </c>
      <c r="R1402" s="17">
        <f t="shared" si="1511"/>
        <v>0</v>
      </c>
      <c r="S1402" s="17">
        <f t="shared" si="1511"/>
        <v>0</v>
      </c>
      <c r="T1402" s="17">
        <f t="shared" si="1511"/>
        <v>-8.6894087638851314E-3</v>
      </c>
      <c r="U1402" s="241">
        <v>-5.0000000000000001E-3</v>
      </c>
      <c r="V1402" s="241">
        <v>2.3E-3</v>
      </c>
      <c r="W1402" s="223">
        <f t="shared" ca="1" si="1473"/>
        <v>1.0946415568116213E-3</v>
      </c>
      <c r="X1402" s="223">
        <f>MMULT(N1402:T1402,'Parameters &amp; Main Results'!$B$12:$B$18)-'Parameters &amp; Main Results'!$B$22/12+MMULT(U1402:V1402,'Parameters &amp; Main Results'!$B$20:$B$21)</f>
        <v>1.0946415568116213E-3</v>
      </c>
      <c r="Y1402" s="223">
        <f>MMULT(N1402:T1402,'Parameters &amp; Main Results'!$C$12:$C$18)-'Parameters &amp; Main Results'!$C$22/12+MMULT(U1402:V1402,'Parameters &amp; Main Results'!$C$20:$C$21)</f>
        <v>3.7999979244784216E-3</v>
      </c>
      <c r="Z1402" s="17">
        <f t="shared" ca="1" si="1458"/>
        <v>10.76032217485287</v>
      </c>
      <c r="AA1402" s="70">
        <f ca="1">Z1402/OFFSET(Z1402,'Parameters &amp; Main Results'!$B$38,0)</f>
        <v>10.76032217485287</v>
      </c>
      <c r="AB1402" s="70">
        <f ca="1">SUMPRODUCT(Z1402:OFFSET(Z1402,'Parameters &amp; Main Results'!$B$38-1,0), 'Cash Flow Assist'!$P$11:OFFSET('Cash Flow Assist'!$P$11,'Parameters &amp; Main Results'!$B$38-1,0)  )/OFFSET(Z1402,'Parameters &amp; Main Results'!$B$38,0)</f>
        <v>1936.6610927164229</v>
      </c>
      <c r="AC1402" s="70">
        <f ca="1">SUMPRODUCT(Z1402:OFFSET(Z1402,'Parameters &amp; Main Results'!$B$38-1,0),'Parameters &amp; Main Results'!$B$42:OFFSET('Parameters &amp; Main Results'!$B$42,'Parameters &amp; Main Results'!$B$38-1,0)   )/OFFSET(Z1402,'Parameters &amp; Main Results'!$B$38,0)</f>
        <v>0</v>
      </c>
      <c r="AD1402" s="155">
        <f t="shared" si="4"/>
        <v>-7.6731014322346525E-3</v>
      </c>
      <c r="AE1402" s="252">
        <f t="shared" ca="1" si="1468"/>
        <v>898348.48730000004</v>
      </c>
      <c r="AF1402" s="253">
        <f t="shared" ca="1" si="1470"/>
        <v>0.73435318078260858</v>
      </c>
      <c r="AG1402" s="258">
        <f t="shared" ca="1" si="1471"/>
        <v>0</v>
      </c>
      <c r="AH1402" s="227" t="str">
        <f ca="1">IF(SUM(AG1402:OFFSET(AG1402,(-HoldAggressiveTime-1),0,,))=0,"Defensive","Aggressive")</f>
        <v>Defensive</v>
      </c>
    </row>
    <row r="1403" spans="1:34" ht="15" x14ac:dyDescent="0.2">
      <c r="A1403">
        <f t="shared" si="15"/>
        <v>6</v>
      </c>
      <c r="B1403">
        <f t="shared" si="16"/>
        <v>1987</v>
      </c>
      <c r="C1403" s="70">
        <f t="shared" si="1"/>
        <v>1987.4166666665608</v>
      </c>
      <c r="D1403" s="149">
        <f t="shared" si="383"/>
        <v>31989</v>
      </c>
      <c r="E1403" s="151">
        <v>113.5</v>
      </c>
      <c r="F1403" s="152">
        <v>1636516.5822999999</v>
      </c>
      <c r="G1403" s="152">
        <v>11500.769399999999</v>
      </c>
      <c r="H1403" s="152">
        <v>14745.61466843</v>
      </c>
      <c r="I1403" s="152">
        <v>3485676.6151181501</v>
      </c>
      <c r="J1403" s="152">
        <v>113.5</v>
      </c>
      <c r="K1403" s="152">
        <v>113.5</v>
      </c>
      <c r="L1403" s="152">
        <v>447.1</v>
      </c>
      <c r="M1403" s="153">
        <v>16.970348449999999</v>
      </c>
      <c r="N1403" s="17">
        <f t="shared" ref="N1403:T1403" si="1512">F1403/F1402/$E1403*$E1402-1</f>
        <v>4.573251121966293E-2</v>
      </c>
      <c r="O1403" s="17">
        <f t="shared" si="1512"/>
        <v>9.8338050746518135E-3</v>
      </c>
      <c r="P1403" s="17">
        <f t="shared" si="1512"/>
        <v>2.9060205577735587E-4</v>
      </c>
      <c r="Q1403" s="17">
        <f t="shared" si="1512"/>
        <v>-3.2882665795964106E-2</v>
      </c>
      <c r="R1403" s="17">
        <f t="shared" si="1512"/>
        <v>0</v>
      </c>
      <c r="S1403" s="17">
        <f t="shared" si="1512"/>
        <v>0</v>
      </c>
      <c r="T1403" s="17">
        <f t="shared" si="1512"/>
        <v>-1.4653245211353694E-2</v>
      </c>
      <c r="U1403" s="241">
        <v>-2.12E-2</v>
      </c>
      <c r="V1403" s="241">
        <v>1.04E-2</v>
      </c>
      <c r="W1403" s="223">
        <f t="shared" ca="1" si="1473"/>
        <v>3.5491815502443201E-2</v>
      </c>
      <c r="X1403" s="223">
        <f>MMULT(N1403:T1403,'Parameters &amp; Main Results'!$B$12:$B$18)-'Parameters &amp; Main Results'!$B$22/12+MMULT(U1403:V1403,'Parameters &amp; Main Results'!$B$20:$B$21)</f>
        <v>3.5491815502443201E-2</v>
      </c>
      <c r="Y1403" s="223">
        <f>MMULT(N1403:T1403,'Parameters &amp; Main Results'!$C$12:$C$18)-'Parameters &amp; Main Results'!$C$22/12+MMULT(U1403:V1403,'Parameters &amp; Main Results'!$C$20:$C$21)</f>
        <v>4.210097393849515E-2</v>
      </c>
      <c r="Z1403" s="17">
        <f t="shared" ca="1" si="1458"/>
        <v>10.748556358387248</v>
      </c>
      <c r="AA1403" s="70">
        <f ca="1">Z1403/OFFSET(Z1403,'Parameters &amp; Main Results'!$B$38,0)</f>
        <v>10.748556358387248</v>
      </c>
      <c r="AB1403" s="70">
        <f ca="1">SUMPRODUCT(Z1403:OFFSET(Z1403,'Parameters &amp; Main Results'!$B$38-1,0), 'Cash Flow Assist'!$P$11:OFFSET('Cash Flow Assist'!$P$11,'Parameters &amp; Main Results'!$B$38-1,0)  )/OFFSET(Z1403,'Parameters &amp; Main Results'!$B$38,0)</f>
        <v>1926.9007705415702</v>
      </c>
      <c r="AC1403" s="70">
        <f ca="1">SUMPRODUCT(Z1403:OFFSET(Z1403,'Parameters &amp; Main Results'!$B$38-1,0),'Parameters &amp; Main Results'!$B$42:OFFSET('Parameters &amp; Main Results'!$B$42,'Parameters &amp; Main Results'!$B$38-1,0)   )/OFFSET(Z1403,'Parameters &amp; Main Results'!$B$38,0)</f>
        <v>0</v>
      </c>
      <c r="AD1403" s="155">
        <f t="shared" si="4"/>
        <v>0</v>
      </c>
      <c r="AE1403" s="252">
        <f t="shared" ca="1" si="1468"/>
        <v>897425.52839999995</v>
      </c>
      <c r="AF1403" s="253">
        <f t="shared" ca="1" si="1470"/>
        <v>0.82356811847965694</v>
      </c>
      <c r="AG1403" s="258">
        <f t="shared" ca="1" si="1471"/>
        <v>0</v>
      </c>
      <c r="AH1403" s="227" t="str">
        <f ca="1">IF(SUM(AG1403:OFFSET(AG1403,(-HoldAggressiveTime-1),0,,))=0,"Defensive","Aggressive")</f>
        <v>Defensive</v>
      </c>
    </row>
    <row r="1404" spans="1:34" ht="15" x14ac:dyDescent="0.2">
      <c r="A1404">
        <f t="shared" si="15"/>
        <v>7</v>
      </c>
      <c r="B1404">
        <f t="shared" si="16"/>
        <v>1987</v>
      </c>
      <c r="C1404" s="70">
        <f t="shared" si="1"/>
        <v>1987.499999999894</v>
      </c>
      <c r="D1404" s="149">
        <f t="shared" si="383"/>
        <v>32020</v>
      </c>
      <c r="E1404" s="151">
        <v>113.8</v>
      </c>
      <c r="F1404" s="152">
        <v>1719323.7612999999</v>
      </c>
      <c r="G1404" s="152">
        <v>11372.574000000001</v>
      </c>
      <c r="H1404" s="152">
        <v>14815.287697739999</v>
      </c>
      <c r="I1404" s="152">
        <v>3500303.68182369</v>
      </c>
      <c r="J1404" s="152">
        <v>113.8</v>
      </c>
      <c r="K1404" s="152">
        <v>113.8</v>
      </c>
      <c r="L1404" s="152">
        <v>464.25</v>
      </c>
      <c r="M1404" s="153">
        <v>17.783719309999999</v>
      </c>
      <c r="N1404" s="17">
        <f t="shared" ref="N1404:T1404" si="1513">F1404/F1403/$E1404*$E1403-1</f>
        <v>4.7830062890534597E-2</v>
      </c>
      <c r="O1404" s="17">
        <f t="shared" si="1513"/>
        <v>-1.3753499270238834E-2</v>
      </c>
      <c r="P1404" s="17">
        <f t="shared" si="1513"/>
        <v>2.0763400704115753E-3</v>
      </c>
      <c r="Q1404" s="17">
        <f t="shared" si="1513"/>
        <v>1.549068718081914E-3</v>
      </c>
      <c r="R1404" s="17">
        <f t="shared" si="1513"/>
        <v>0</v>
      </c>
      <c r="S1404" s="17">
        <f t="shared" si="1513"/>
        <v>0</v>
      </c>
      <c r="T1404" s="17">
        <f t="shared" si="1513"/>
        <v>3.562098491390886E-2</v>
      </c>
      <c r="U1404" s="241">
        <v>-6.6E-3</v>
      </c>
      <c r="V1404" s="241">
        <v>7.3000000000000001E-3</v>
      </c>
      <c r="W1404" s="223">
        <f t="shared" ca="1" si="1473"/>
        <v>3.4861229892881956E-2</v>
      </c>
      <c r="X1404" s="223">
        <f>MMULT(N1404:T1404,'Parameters &amp; Main Results'!$B$12:$B$18)-'Parameters &amp; Main Results'!$B$22/12+MMULT(U1404:V1404,'Parameters &amp; Main Results'!$B$20:$B$21)</f>
        <v>3.4861229892881956E-2</v>
      </c>
      <c r="Y1404" s="223">
        <f>MMULT(N1404:T1404,'Parameters &amp; Main Results'!$C$12:$C$18)-'Parameters &amp; Main Results'!$C$22/12+MMULT(U1404:V1404,'Parameters &amp; Main Results'!$C$20:$C$21)</f>
        <v>4.1630040007790581E-2</v>
      </c>
      <c r="Z1404" s="17">
        <f t="shared" ca="1" si="1458"/>
        <v>10.3801461271539</v>
      </c>
      <c r="AA1404" s="70">
        <f ca="1">Z1404/OFFSET(Z1404,'Parameters &amp; Main Results'!$B$38,0)</f>
        <v>10.3801461271539</v>
      </c>
      <c r="AB1404" s="70">
        <f ca="1">SUMPRODUCT(Z1404:OFFSET(Z1404,'Parameters &amp; Main Results'!$B$38-1,0), 'Cash Flow Assist'!$P$11:OFFSET('Cash Flow Assist'!$P$11,'Parameters &amp; Main Results'!$B$38-1,0)  )/OFFSET(Z1404,'Parameters &amp; Main Results'!$B$38,0)</f>
        <v>1917.1522141831831</v>
      </c>
      <c r="AC1404" s="70">
        <f ca="1">SUMPRODUCT(Z1404:OFFSET(Z1404,'Parameters &amp; Main Results'!$B$38-1,0),'Parameters &amp; Main Results'!$B$42:OFFSET('Parameters &amp; Main Results'!$B$42,'Parameters &amp; Main Results'!$B$38-1,0)   )/OFFSET(Z1404,'Parameters &amp; Main Results'!$B$38,0)</f>
        <v>0</v>
      </c>
      <c r="AD1404" s="155">
        <f t="shared" si="4"/>
        <v>0</v>
      </c>
      <c r="AE1404" s="252">
        <f t="shared" ca="1" si="1468"/>
        <v>949148.4889</v>
      </c>
      <c r="AF1404" s="253">
        <f t="shared" ca="1" si="1470"/>
        <v>0.8114381273393606</v>
      </c>
      <c r="AG1404" s="258">
        <f t="shared" ca="1" si="1471"/>
        <v>0</v>
      </c>
      <c r="AH1404" s="227" t="str">
        <f ca="1">IF(SUM(AG1404:OFFSET(AG1404,(-HoldAggressiveTime-1),0,,))=0,"Defensive","Aggressive")</f>
        <v>Defensive</v>
      </c>
    </row>
    <row r="1405" spans="1:34" ht="15" x14ac:dyDescent="0.2">
      <c r="A1405">
        <f t="shared" si="15"/>
        <v>8</v>
      </c>
      <c r="B1405">
        <f t="shared" si="16"/>
        <v>1987</v>
      </c>
      <c r="C1405" s="70">
        <f t="shared" si="1"/>
        <v>1987.5833333332273</v>
      </c>
      <c r="D1405" s="149">
        <f t="shared" si="383"/>
        <v>32050</v>
      </c>
      <c r="E1405" s="151">
        <v>114.3</v>
      </c>
      <c r="F1405" s="152">
        <v>1783329.3282000001</v>
      </c>
      <c r="G1405" s="152">
        <v>11206.365299999999</v>
      </c>
      <c r="H1405" s="152">
        <v>14885.536853580001</v>
      </c>
      <c r="I1405" s="152">
        <v>3749848.8704929901</v>
      </c>
      <c r="J1405" s="152">
        <v>114.3</v>
      </c>
      <c r="K1405" s="152">
        <v>114.3</v>
      </c>
      <c r="L1405" s="152">
        <v>455.9</v>
      </c>
      <c r="M1405" s="153">
        <v>18.349162140000001</v>
      </c>
      <c r="N1405" s="17">
        <f t="shared" ref="N1405:T1405" si="1514">F1405/F1404/$E1405*$E1404-1</f>
        <v>3.2689873478490394E-2</v>
      </c>
      <c r="O1405" s="17">
        <f t="shared" si="1514"/>
        <v>-1.8925391953698467E-2</v>
      </c>
      <c r="P1405" s="17">
        <f t="shared" si="1514"/>
        <v>3.4647127486442386E-4</v>
      </c>
      <c r="Q1405" s="17">
        <f t="shared" si="1514"/>
        <v>6.6606120924262324E-2</v>
      </c>
      <c r="R1405" s="17">
        <f t="shared" si="1514"/>
        <v>0</v>
      </c>
      <c r="S1405" s="17">
        <f t="shared" si="1514"/>
        <v>0</v>
      </c>
      <c r="T1405" s="17">
        <f t="shared" si="1514"/>
        <v>-2.2281773205920619E-2</v>
      </c>
      <c r="U1405" s="241">
        <v>-7.7000000000000002E-3</v>
      </c>
      <c r="V1405" s="241">
        <v>-9.4999999999999998E-3</v>
      </c>
      <c r="W1405" s="223">
        <f t="shared" ca="1" si="1473"/>
        <v>1.9576571391165403E-2</v>
      </c>
      <c r="X1405" s="223">
        <f>MMULT(N1405:T1405,'Parameters &amp; Main Results'!$B$12:$B$18)-'Parameters &amp; Main Results'!$B$22/12+MMULT(U1405:V1405,'Parameters &amp; Main Results'!$B$20:$B$21)</f>
        <v>1.9576571391165403E-2</v>
      </c>
      <c r="Y1405" s="223">
        <f>MMULT(N1405:T1405,'Parameters &amp; Main Results'!$C$12:$C$18)-'Parameters &amp; Main Results'!$C$22/12+MMULT(U1405:V1405,'Parameters &amp; Main Results'!$C$20:$C$21)</f>
        <v>2.7486680268604843E-2</v>
      </c>
      <c r="Z1405" s="17">
        <f t="shared" ca="1" si="1458"/>
        <v>10.030471552430605</v>
      </c>
      <c r="AA1405" s="70">
        <f ca="1">Z1405/OFFSET(Z1405,'Parameters &amp; Main Results'!$B$38,0)</f>
        <v>10.030471552430605</v>
      </c>
      <c r="AB1405" s="70">
        <f ca="1">SUMPRODUCT(Z1405:OFFSET(Z1405,'Parameters &amp; Main Results'!$B$38-1,0), 'Cash Flow Assist'!$P$11:OFFSET('Cash Flow Assist'!$P$11,'Parameters &amp; Main Results'!$B$38-1,0)  )/OFFSET(Z1405,'Parameters &amp; Main Results'!$B$38,0)</f>
        <v>1907.7720680560292</v>
      </c>
      <c r="AC1405" s="70">
        <f ca="1">SUMPRODUCT(Z1405:OFFSET(Z1405,'Parameters &amp; Main Results'!$B$38-1,0),'Parameters &amp; Main Results'!$B$42:OFFSET('Parameters &amp; Main Results'!$B$42,'Parameters &amp; Main Results'!$B$38-1,0)   )/OFFSET(Z1405,'Parameters &amp; Main Results'!$B$38,0)</f>
        <v>0</v>
      </c>
      <c r="AD1405" s="155">
        <f t="shared" si="4"/>
        <v>0</v>
      </c>
      <c r="AE1405" s="252">
        <f t="shared" ca="1" si="1468"/>
        <v>963891.69279999996</v>
      </c>
      <c r="AF1405" s="253">
        <f t="shared" ca="1" si="1470"/>
        <v>0.85013455507602043</v>
      </c>
      <c r="AG1405" s="258">
        <f t="shared" ca="1" si="1471"/>
        <v>0</v>
      </c>
      <c r="AH1405" s="227" t="str">
        <f ca="1">IF(SUM(AG1405:OFFSET(AG1405,(-HoldAggressiveTime-1),0,,))=0,"Defensive","Aggressive")</f>
        <v>Defensive</v>
      </c>
    </row>
    <row r="1406" spans="1:34" ht="15" x14ac:dyDescent="0.2">
      <c r="A1406">
        <f t="shared" si="15"/>
        <v>9</v>
      </c>
      <c r="B1406">
        <f t="shared" si="16"/>
        <v>1987</v>
      </c>
      <c r="C1406" s="70">
        <f t="shared" si="1"/>
        <v>1987.6666666665606</v>
      </c>
      <c r="D1406" s="149">
        <f t="shared" si="383"/>
        <v>32081</v>
      </c>
      <c r="E1406" s="151">
        <v>114.7</v>
      </c>
      <c r="F1406" s="152">
        <v>1744134.1264</v>
      </c>
      <c r="G1406" s="152">
        <v>10845.810100000001</v>
      </c>
      <c r="H1406" s="152">
        <v>14960.46072241</v>
      </c>
      <c r="I1406" s="152">
        <v>3694106.9911451801</v>
      </c>
      <c r="J1406" s="152">
        <v>114.7</v>
      </c>
      <c r="K1406" s="152">
        <v>114.7</v>
      </c>
      <c r="L1406" s="152">
        <v>459.15</v>
      </c>
      <c r="M1406" s="153">
        <v>17.849215340000001</v>
      </c>
      <c r="N1406" s="17">
        <f t="shared" ref="N1406:T1406" si="1515">F1406/F1405/$E1406*$E1405-1</f>
        <v>-2.5389378031023369E-2</v>
      </c>
      <c r="O1406" s="17">
        <f t="shared" si="1515"/>
        <v>-3.5549298589721001E-2</v>
      </c>
      <c r="P1406" s="17">
        <f t="shared" si="1515"/>
        <v>1.5284219703783908E-3</v>
      </c>
      <c r="Q1406" s="17">
        <f t="shared" si="1515"/>
        <v>-1.8300618635797017E-2</v>
      </c>
      <c r="R1406" s="17">
        <f t="shared" si="1515"/>
        <v>0</v>
      </c>
      <c r="S1406" s="17">
        <f t="shared" si="1515"/>
        <v>0</v>
      </c>
      <c r="T1406" s="17">
        <f t="shared" si="1515"/>
        <v>3.6165374524803617E-3</v>
      </c>
      <c r="U1406" s="241">
        <v>5.5999999999999999E-3</v>
      </c>
      <c r="V1406" s="241">
        <v>3.0000000000000001E-3</v>
      </c>
      <c r="W1406" s="223">
        <f t="shared" ca="1" si="1473"/>
        <v>-2.6012733035254375E-2</v>
      </c>
      <c r="X1406" s="223">
        <f>MMULT(N1406:T1406,'Parameters &amp; Main Results'!$B$12:$B$18)-'Parameters &amp; Main Results'!$B$22/12+MMULT(U1406:V1406,'Parameters &amp; Main Results'!$B$20:$B$21)</f>
        <v>-2.6012733035254375E-2</v>
      </c>
      <c r="Y1406" s="223">
        <f>MMULT(N1406:T1406,'Parameters &amp; Main Results'!$C$12:$C$18)-'Parameters &amp; Main Results'!$C$22/12+MMULT(U1406:V1406,'Parameters &amp; Main Results'!$C$20:$C$21)</f>
        <v>-2.6447036753559798E-2</v>
      </c>
      <c r="Z1406" s="17">
        <f t="shared" ca="1" si="1458"/>
        <v>9.8378796001015285</v>
      </c>
      <c r="AA1406" s="70">
        <f ca="1">Z1406/OFFSET(Z1406,'Parameters &amp; Main Results'!$B$38,0)</f>
        <v>9.8378796001015285</v>
      </c>
      <c r="AB1406" s="70">
        <f ca="1">SUMPRODUCT(Z1406:OFFSET(Z1406,'Parameters &amp; Main Results'!$B$38-1,0), 'Cash Flow Assist'!$P$11:OFFSET('Cash Flow Assist'!$P$11,'Parameters &amp; Main Results'!$B$38-1,0)  )/OFFSET(Z1406,'Parameters &amp; Main Results'!$B$38,0)</f>
        <v>1898.7415965035989</v>
      </c>
      <c r="AC1406" s="70">
        <f ca="1">SUMPRODUCT(Z1406:OFFSET(Z1406,'Parameters &amp; Main Results'!$B$38-1,0),'Parameters &amp; Main Results'!$B$42:OFFSET('Parameters &amp; Main Results'!$B$42,'Parameters &amp; Main Results'!$B$38-1,0)   )/OFFSET(Z1406,'Parameters &amp; Main Results'!$B$38,0)</f>
        <v>0</v>
      </c>
      <c r="AD1406" s="155">
        <f t="shared" si="4"/>
        <v>-2.5389378031023369E-2</v>
      </c>
      <c r="AE1406" s="252">
        <f t="shared" ca="1" si="1468"/>
        <v>962504.51789999998</v>
      </c>
      <c r="AF1406" s="253">
        <f t="shared" ca="1" si="1470"/>
        <v>0.8120788982948004</v>
      </c>
      <c r="AG1406" s="258">
        <f t="shared" ca="1" si="1471"/>
        <v>0</v>
      </c>
      <c r="AH1406" s="227" t="str">
        <f ca="1">IF(SUM(AG1406:OFFSET(AG1406,(-HoldAggressiveTime-1),0,,))=0,"Defensive","Aggressive")</f>
        <v>Defensive</v>
      </c>
    </row>
    <row r="1407" spans="1:34" ht="15" x14ac:dyDescent="0.2">
      <c r="A1407">
        <f t="shared" si="15"/>
        <v>10</v>
      </c>
      <c r="B1407">
        <f t="shared" si="16"/>
        <v>1987</v>
      </c>
      <c r="C1407" s="70">
        <f t="shared" si="1"/>
        <v>1987.7499999998938</v>
      </c>
      <c r="D1407" s="149">
        <f t="shared" si="383"/>
        <v>32111</v>
      </c>
      <c r="E1407" s="151">
        <v>115</v>
      </c>
      <c r="F1407" s="152">
        <v>1368537.4328000001</v>
      </c>
      <c r="G1407" s="152">
        <v>11469.169900000001</v>
      </c>
      <c r="H1407" s="152">
        <v>15040.24984626</v>
      </c>
      <c r="I1407" s="152">
        <v>3158296.3106081099</v>
      </c>
      <c r="J1407" s="152">
        <v>115</v>
      </c>
      <c r="K1407" s="152">
        <v>115</v>
      </c>
      <c r="L1407" s="152">
        <v>468</v>
      </c>
      <c r="M1407" s="153">
        <v>14.17491688</v>
      </c>
      <c r="N1407" s="17">
        <f t="shared" ref="N1407:T1407" si="1516">F1407/F1406/$E1407*$E1406-1</f>
        <v>-0.21739543164229358</v>
      </c>
      <c r="O1407" s="17">
        <f t="shared" si="1516"/>
        <v>5.4716081221800827E-2</v>
      </c>
      <c r="P1407" s="17">
        <f t="shared" si="1516"/>
        <v>2.7107246374911131E-3</v>
      </c>
      <c r="Q1407" s="17">
        <f t="shared" si="1516"/>
        <v>-0.14727502903812051</v>
      </c>
      <c r="R1407" s="17">
        <f t="shared" si="1516"/>
        <v>0</v>
      </c>
      <c r="S1407" s="17">
        <f t="shared" si="1516"/>
        <v>0</v>
      </c>
      <c r="T1407" s="17">
        <f t="shared" si="1516"/>
        <v>1.6615769214380238E-2</v>
      </c>
      <c r="U1407" s="241">
        <v>-8.4000000000000005E-2</v>
      </c>
      <c r="V1407" s="241">
        <v>4.2299999999999997E-2</v>
      </c>
      <c r="W1407" s="223">
        <f t="shared" ca="1" si="1473"/>
        <v>-0.15131423569330765</v>
      </c>
      <c r="X1407" s="223">
        <f>MMULT(N1407:T1407,'Parameters &amp; Main Results'!$B$12:$B$18)-'Parameters &amp; Main Results'!$B$22/12+MMULT(U1407:V1407,'Parameters &amp; Main Results'!$B$20:$B$21)</f>
        <v>-0.15131423569330765</v>
      </c>
      <c r="Y1407" s="223">
        <f>MMULT(N1407:T1407,'Parameters &amp; Main Results'!$C$12:$C$18)-'Parameters &amp; Main Results'!$C$22/12+MMULT(U1407:V1407,'Parameters &amp; Main Results'!$C$20:$C$21)</f>
        <v>-0.1902259470225508</v>
      </c>
      <c r="Z1407" s="17">
        <f t="shared" ca="1" si="1458"/>
        <v>10.100624447339536</v>
      </c>
      <c r="AA1407" s="70">
        <f ca="1">Z1407/OFFSET(Z1407,'Parameters &amp; Main Results'!$B$38,0)</f>
        <v>10.100624447339536</v>
      </c>
      <c r="AB1407" s="70">
        <f ca="1">SUMPRODUCT(Z1407:OFFSET(Z1407,'Parameters &amp; Main Results'!$B$38-1,0), 'Cash Flow Assist'!$P$11:OFFSET('Cash Flow Assist'!$P$11,'Parameters &amp; Main Results'!$B$38-1,0)  )/OFFSET(Z1407,'Parameters &amp; Main Results'!$B$38,0)</f>
        <v>1889.9037169034978</v>
      </c>
      <c r="AC1407" s="70">
        <f ca="1">SUMPRODUCT(Z1407:OFFSET(Z1407,'Parameters &amp; Main Results'!$B$38-1,0),'Parameters &amp; Main Results'!$B$42:OFFSET('Parameters &amp; Main Results'!$B$42,'Parameters &amp; Main Results'!$B$38-1,0)   )/OFFSET(Z1407,'Parameters &amp; Main Results'!$B$38,0)</f>
        <v>0</v>
      </c>
      <c r="AD1407" s="155">
        <f t="shared" si="4"/>
        <v>-0.23726527487713323</v>
      </c>
      <c r="AE1407" s="252">
        <f t="shared" ca="1" si="1468"/>
        <v>954256.36730000004</v>
      </c>
      <c r="AF1407" s="253">
        <f t="shared" ca="1" si="1470"/>
        <v>0.43414021608488562</v>
      </c>
      <c r="AG1407" s="258">
        <f t="shared" ca="1" si="1471"/>
        <v>0</v>
      </c>
      <c r="AH1407" s="227" t="str">
        <f ca="1">IF(SUM(AG1407:OFFSET(AG1407,(-HoldAggressiveTime-1),0,,))=0,"Defensive","Aggressive")</f>
        <v>Defensive</v>
      </c>
    </row>
    <row r="1408" spans="1:34" ht="15" x14ac:dyDescent="0.2">
      <c r="A1408">
        <f t="shared" si="15"/>
        <v>11</v>
      </c>
      <c r="B1408">
        <f t="shared" si="16"/>
        <v>1987</v>
      </c>
      <c r="C1408" s="70">
        <f t="shared" si="1"/>
        <v>1987.8333333332271</v>
      </c>
      <c r="D1408" s="149">
        <f t="shared" si="383"/>
        <v>32142</v>
      </c>
      <c r="E1408" s="151">
        <v>115.4</v>
      </c>
      <c r="F1408" s="152">
        <v>1255729.3843</v>
      </c>
      <c r="G1408" s="152">
        <v>11472.6034</v>
      </c>
      <c r="H1408" s="152">
        <v>15117.08045589</v>
      </c>
      <c r="I1408" s="152">
        <v>3182793.8667536699</v>
      </c>
      <c r="J1408" s="152">
        <v>115.4</v>
      </c>
      <c r="K1408" s="152">
        <v>115.4</v>
      </c>
      <c r="L1408" s="152">
        <v>493.9</v>
      </c>
      <c r="M1408" s="153">
        <v>12.775432029999999</v>
      </c>
      <c r="N1408" s="17">
        <f t="shared" ref="N1408:T1408" si="1517">F1408/F1407/$E1408*$E1407-1</f>
        <v>-8.5610126944464904E-2</v>
      </c>
      <c r="O1408" s="17">
        <f t="shared" si="1517"/>
        <v>-3.1678743900539486E-3</v>
      </c>
      <c r="P1408" s="17">
        <f t="shared" si="1517"/>
        <v>1.6244222991621537E-3</v>
      </c>
      <c r="Q1408" s="17">
        <f t="shared" si="1517"/>
        <v>4.2634827066452274E-3</v>
      </c>
      <c r="R1408" s="17">
        <f t="shared" si="1517"/>
        <v>0</v>
      </c>
      <c r="S1408" s="17">
        <f t="shared" si="1517"/>
        <v>0</v>
      </c>
      <c r="T1408" s="17">
        <f t="shared" si="1517"/>
        <v>5.1683849560799411E-2</v>
      </c>
      <c r="U1408" s="241">
        <v>2.75E-2</v>
      </c>
      <c r="V1408" s="241">
        <v>2.9600000000000001E-2</v>
      </c>
      <c r="W1408" s="223">
        <f t="shared" ca="1" si="1473"/>
        <v>-6.2298644274986159E-2</v>
      </c>
      <c r="X1408" s="223">
        <f>MMULT(N1408:T1408,'Parameters &amp; Main Results'!$B$12:$B$18)-'Parameters &amp; Main Results'!$B$22/12+MMULT(U1408:V1408,'Parameters &amp; Main Results'!$B$20:$B$21)</f>
        <v>-6.2298644274986159E-2</v>
      </c>
      <c r="Y1408" s="223">
        <f>MMULT(N1408:T1408,'Parameters &amp; Main Results'!$C$12:$C$18)-'Parameters &amp; Main Results'!$C$22/12+MMULT(U1408:V1408,'Parameters &amp; Main Results'!$C$20:$C$21)</f>
        <v>-7.7407568355690473E-2</v>
      </c>
      <c r="Z1408" s="17">
        <f t="shared" ca="1" si="1458"/>
        <v>11.901489187332993</v>
      </c>
      <c r="AA1408" s="70">
        <f ca="1">Z1408/OFFSET(Z1408,'Parameters &amp; Main Results'!$B$38,0)</f>
        <v>11.901489187332993</v>
      </c>
      <c r="AB1408" s="70">
        <f ca="1">SUMPRODUCT(Z1408:OFFSET(Z1408,'Parameters &amp; Main Results'!$B$38-1,0), 'Cash Flow Assist'!$P$11:OFFSET('Cash Flow Assist'!$P$11,'Parameters &amp; Main Results'!$B$38-1,0)  )/OFFSET(Z1408,'Parameters &amp; Main Results'!$B$38,0)</f>
        <v>1880.8030924561581</v>
      </c>
      <c r="AC1408" s="70">
        <f ca="1">SUMPRODUCT(Z1408:OFFSET(Z1408,'Parameters &amp; Main Results'!$B$38-1,0),'Parameters &amp; Main Results'!$B$42:OFFSET('Parameters &amp; Main Results'!$B$42,'Parameters &amp; Main Results'!$B$38-1,0)   )/OFFSET(Z1408,'Parameters &amp; Main Results'!$B$38,0)</f>
        <v>0</v>
      </c>
      <c r="AD1408" s="155">
        <f t="shared" si="4"/>
        <v>-0.30256309151985339</v>
      </c>
      <c r="AE1408" s="252">
        <f t="shared" ca="1" si="1468"/>
        <v>924429.06709999999</v>
      </c>
      <c r="AF1408" s="253">
        <f t="shared" ca="1" si="1470"/>
        <v>0.35838370837831052</v>
      </c>
      <c r="AG1408" s="258">
        <f t="shared" ca="1" si="1471"/>
        <v>0</v>
      </c>
      <c r="AH1408" s="227" t="str">
        <f ca="1">IF(SUM(AG1408:OFFSET(AG1408,(-HoldAggressiveTime-1),0,,))=0,"Defensive","Aggressive")</f>
        <v>Defensive</v>
      </c>
    </row>
    <row r="1409" spans="1:34" ht="15" x14ac:dyDescent="0.2">
      <c r="A1409">
        <f t="shared" si="15"/>
        <v>12</v>
      </c>
      <c r="B1409">
        <f t="shared" si="16"/>
        <v>1987</v>
      </c>
      <c r="C1409" s="70">
        <f t="shared" si="1"/>
        <v>1987.9166666665603</v>
      </c>
      <c r="D1409" s="149">
        <f t="shared" si="383"/>
        <v>32173</v>
      </c>
      <c r="E1409" s="151">
        <v>115.6</v>
      </c>
      <c r="F1409" s="152">
        <v>1351231.6825999999</v>
      </c>
      <c r="G1409" s="152">
        <v>11678.153399999999</v>
      </c>
      <c r="H1409" s="152">
        <v>15188.76061238</v>
      </c>
      <c r="I1409" s="152">
        <v>3280381.7937562</v>
      </c>
      <c r="J1409" s="152">
        <v>115.6</v>
      </c>
      <c r="K1409" s="152">
        <v>115.6</v>
      </c>
      <c r="L1409" s="152">
        <v>486.5</v>
      </c>
      <c r="M1409" s="153">
        <v>13.726809810000001</v>
      </c>
      <c r="N1409" s="17">
        <f t="shared" ref="N1409:T1409" si="1518">F1409/F1408/$E1409*$E1408-1</f>
        <v>7.4191564191811388E-2</v>
      </c>
      <c r="O1409" s="17">
        <f t="shared" si="1518"/>
        <v>1.6155494606650667E-2</v>
      </c>
      <c r="P1409" s="17">
        <f t="shared" si="1518"/>
        <v>3.0033592845595258E-3</v>
      </c>
      <c r="Q1409" s="17">
        <f t="shared" si="1518"/>
        <v>2.8877938636038047E-2</v>
      </c>
      <c r="R1409" s="17">
        <f t="shared" si="1518"/>
        <v>0</v>
      </c>
      <c r="S1409" s="17">
        <f t="shared" si="1518"/>
        <v>0</v>
      </c>
      <c r="T1409" s="17">
        <f t="shared" si="1518"/>
        <v>-1.668697206262415E-2</v>
      </c>
      <c r="U1409" s="241">
        <v>1.1999999999999999E-3</v>
      </c>
      <c r="V1409" s="241">
        <v>-4.3900000000000002E-2</v>
      </c>
      <c r="W1409" s="223">
        <f t="shared" ca="1" si="1473"/>
        <v>5.7998756795390793E-2</v>
      </c>
      <c r="X1409" s="223">
        <f>MMULT(N1409:T1409,'Parameters &amp; Main Results'!$B$12:$B$18)-'Parameters &amp; Main Results'!$B$22/12+MMULT(U1409:V1409,'Parameters &amp; Main Results'!$B$20:$B$21)</f>
        <v>5.7998756795390793E-2</v>
      </c>
      <c r="Y1409" s="223">
        <f>MMULT(N1409:T1409,'Parameters &amp; Main Results'!$C$12:$C$18)-'Parameters &amp; Main Results'!$C$22/12+MMULT(U1409:V1409,'Parameters &amp; Main Results'!$C$20:$C$21)</f>
        <v>6.8346290566628665E-2</v>
      </c>
      <c r="Z1409" s="17">
        <f t="shared" ca="1" si="1458"/>
        <v>12.692195777120293</v>
      </c>
      <c r="AA1409" s="70">
        <f ca="1">Z1409/OFFSET(Z1409,'Parameters &amp; Main Results'!$B$38,0)</f>
        <v>12.692195777120293</v>
      </c>
      <c r="AB1409" s="70">
        <f ca="1">SUMPRODUCT(Z1409:OFFSET(Z1409,'Parameters &amp; Main Results'!$B$38-1,0), 'Cash Flow Assist'!$P$11:OFFSET('Cash Flow Assist'!$P$11,'Parameters &amp; Main Results'!$B$38-1,0)  )/OFFSET(Z1409,'Parameters &amp; Main Results'!$B$38,0)</f>
        <v>1869.9016032688253</v>
      </c>
      <c r="AC1409" s="70">
        <f ca="1">SUMPRODUCT(Z1409:OFFSET(Z1409,'Parameters &amp; Main Results'!$B$38-1,0),'Parameters &amp; Main Results'!$B$42:OFFSET('Parameters &amp; Main Results'!$B$42,'Parameters &amp; Main Results'!$B$38-1,0)   )/OFFSET(Z1409,'Parameters &amp; Main Results'!$B$38,0)</f>
        <v>0</v>
      </c>
      <c r="AD1409" s="155">
        <f t="shared" si="4"/>
        <v>-0.25081915635461016</v>
      </c>
      <c r="AE1409" s="252">
        <f t="shared" ca="1" si="1468"/>
        <v>967066.34080000001</v>
      </c>
      <c r="AF1409" s="253">
        <f t="shared" ca="1" si="1470"/>
        <v>0.39724817790907851</v>
      </c>
      <c r="AG1409" s="258">
        <f t="shared" ca="1" si="1471"/>
        <v>0</v>
      </c>
      <c r="AH1409" s="227" t="str">
        <f ca="1">IF(SUM(AG1409:OFFSET(AG1409,(-HoldAggressiveTime-1),0,,))=0,"Defensive","Aggressive")</f>
        <v>Defensive</v>
      </c>
    </row>
    <row r="1410" spans="1:34" ht="15" x14ac:dyDescent="0.2">
      <c r="A1410">
        <f t="shared" si="15"/>
        <v>1</v>
      </c>
      <c r="B1410">
        <f t="shared" si="16"/>
        <v>1988</v>
      </c>
      <c r="C1410" s="70">
        <f t="shared" si="1"/>
        <v>1987.9999999998936</v>
      </c>
      <c r="D1410" s="149">
        <f t="shared" si="383"/>
        <v>32202</v>
      </c>
      <c r="E1410" s="151">
        <v>116</v>
      </c>
      <c r="F1410" s="152">
        <v>1397279.0192</v>
      </c>
      <c r="G1410" s="152">
        <v>12207.088100000001</v>
      </c>
      <c r="H1410" s="152">
        <v>15261.793236330001</v>
      </c>
      <c r="I1410" s="152">
        <v>3331946.87764449</v>
      </c>
      <c r="J1410" s="152">
        <v>116</v>
      </c>
      <c r="K1410" s="152">
        <v>116</v>
      </c>
      <c r="L1410" s="152">
        <v>465.25</v>
      </c>
      <c r="M1410" s="153">
        <v>14.150226699999999</v>
      </c>
      <c r="N1410" s="17">
        <f t="shared" ref="N1410:T1410" si="1519">F1410/F1409/$E1410*$E1409-1</f>
        <v>3.0512260492727039E-2</v>
      </c>
      <c r="O1410" s="17">
        <f t="shared" si="1519"/>
        <v>4.1688208407899552E-2</v>
      </c>
      <c r="P1410" s="17">
        <f t="shared" si="1519"/>
        <v>1.3434770118534445E-3</v>
      </c>
      <c r="Q1410" s="17">
        <f t="shared" si="1519"/>
        <v>1.2216752322151025E-2</v>
      </c>
      <c r="R1410" s="17">
        <f t="shared" si="1519"/>
        <v>0</v>
      </c>
      <c r="S1410" s="17">
        <f t="shared" si="1519"/>
        <v>0</v>
      </c>
      <c r="T1410" s="17">
        <f t="shared" si="1519"/>
        <v>-4.6976999681043297E-2</v>
      </c>
      <c r="U1410" s="241">
        <v>-7.6E-3</v>
      </c>
      <c r="V1410" s="241">
        <v>4.9500000000000002E-2</v>
      </c>
      <c r="W1410" s="223">
        <f t="shared" ca="1" si="1473"/>
        <v>2.8831320400406358E-2</v>
      </c>
      <c r="X1410" s="223">
        <f>MMULT(N1410:T1410,'Parameters &amp; Main Results'!$B$12:$B$18)-'Parameters &amp; Main Results'!$B$22/12+MMULT(U1410:V1410,'Parameters &amp; Main Results'!$B$20:$B$21)</f>
        <v>2.8831320400406358E-2</v>
      </c>
      <c r="Y1410" s="223">
        <f>MMULT(N1410:T1410,'Parameters &amp; Main Results'!$C$12:$C$18)-'Parameters &amp; Main Results'!$C$22/12+MMULT(U1410:V1410,'Parameters &amp; Main Results'!$C$20:$C$21)</f>
        <v>3.1588188617577624E-2</v>
      </c>
      <c r="Z1410" s="17">
        <f t="shared" ca="1" si="1458"/>
        <v>11.996418422611503</v>
      </c>
      <c r="AA1410" s="70">
        <f ca="1">Z1410/OFFSET(Z1410,'Parameters &amp; Main Results'!$B$38,0)</f>
        <v>11.996418422611503</v>
      </c>
      <c r="AB1410" s="70">
        <f ca="1">SUMPRODUCT(Z1410:OFFSET(Z1410,'Parameters &amp; Main Results'!$B$38-1,0), 'Cash Flow Assist'!$P$11:OFFSET('Cash Flow Assist'!$P$11,'Parameters &amp; Main Results'!$B$38-1,0)  )/OFFSET(Z1410,'Parameters &amp; Main Results'!$B$38,0)</f>
        <v>1858.2094074917052</v>
      </c>
      <c r="AC1410" s="70">
        <f ca="1">SUMPRODUCT(Z1410:OFFSET(Z1410,'Parameters &amp; Main Results'!$B$38-1,0),'Parameters &amp; Main Results'!$B$42:OFFSET('Parameters &amp; Main Results'!$B$42,'Parameters &amp; Main Results'!$B$38-1,0)   )/OFFSET(Z1410,'Parameters &amp; Main Results'!$B$38,0)</f>
        <v>0</v>
      </c>
      <c r="AD1410" s="155">
        <f t="shared" si="4"/>
        <v>-0.22795995529714097</v>
      </c>
      <c r="AE1410" s="252">
        <f t="shared" ca="1" si="1468"/>
        <v>1033341.2955</v>
      </c>
      <c r="AF1410" s="253">
        <f t="shared" ca="1" si="1470"/>
        <v>0.35219508335230371</v>
      </c>
      <c r="AG1410" s="258">
        <f t="shared" ca="1" si="1471"/>
        <v>0</v>
      </c>
      <c r="AH1410" s="227" t="str">
        <f ca="1">IF(SUM(AG1410:OFFSET(AG1410,(-HoldAggressiveTime-1),0,,))=0,"Defensive","Aggressive")</f>
        <v>Defensive</v>
      </c>
    </row>
    <row r="1411" spans="1:34" ht="15" x14ac:dyDescent="0.2">
      <c r="A1411">
        <f t="shared" si="15"/>
        <v>2</v>
      </c>
      <c r="B1411">
        <f t="shared" si="16"/>
        <v>1988</v>
      </c>
      <c r="C1411" s="70">
        <f t="shared" si="1"/>
        <v>1988.0833333332268</v>
      </c>
      <c r="D1411" s="149">
        <f t="shared" si="383"/>
        <v>32233</v>
      </c>
      <c r="E1411" s="151">
        <v>116.2</v>
      </c>
      <c r="F1411" s="152">
        <v>1473705.5330999999</v>
      </c>
      <c r="G1411" s="152">
        <v>12371.6648</v>
      </c>
      <c r="H1411" s="152">
        <v>15335.68575192</v>
      </c>
      <c r="I1411" s="152">
        <v>3553281.5401535202</v>
      </c>
      <c r="J1411" s="152">
        <v>116.2</v>
      </c>
      <c r="K1411" s="152">
        <v>116.2</v>
      </c>
      <c r="L1411" s="152">
        <v>423.75</v>
      </c>
      <c r="M1411" s="153">
        <v>14.8367413</v>
      </c>
      <c r="N1411" s="17">
        <f t="shared" ref="N1411:T1411" si="1520">F1411/F1410/$E1411*$E1410-1</f>
        <v>5.2881360522041287E-2</v>
      </c>
      <c r="O1411" s="17">
        <f t="shared" si="1520"/>
        <v>1.1737685156759214E-2</v>
      </c>
      <c r="P1411" s="17">
        <f t="shared" si="1520"/>
        <v>3.1121629377326432E-3</v>
      </c>
      <c r="Q1411" s="17">
        <f t="shared" si="1520"/>
        <v>6.4592524255992378E-2</v>
      </c>
      <c r="R1411" s="17">
        <f t="shared" si="1520"/>
        <v>0</v>
      </c>
      <c r="S1411" s="17">
        <f t="shared" si="1520"/>
        <v>0</v>
      </c>
      <c r="T1411" s="17">
        <f t="shared" si="1520"/>
        <v>-9.0766998291777812E-2</v>
      </c>
      <c r="U1411" s="241">
        <v>3.3399999999999999E-2</v>
      </c>
      <c r="V1411" s="241">
        <v>-1.6899999999999998E-2</v>
      </c>
      <c r="W1411" s="223">
        <f t="shared" ca="1" si="1473"/>
        <v>3.7428540841627243E-2</v>
      </c>
      <c r="X1411" s="223">
        <f>MMULT(N1411:T1411,'Parameters &amp; Main Results'!$B$12:$B$18)-'Parameters &amp; Main Results'!$B$22/12+MMULT(U1411:V1411,'Parameters &amp; Main Results'!$B$20:$B$21)</f>
        <v>3.7428540841627243E-2</v>
      </c>
      <c r="Y1411" s="223">
        <f>MMULT(N1411:T1411,'Parameters &amp; Main Results'!$C$12:$C$18)-'Parameters &amp; Main Results'!$C$22/12+MMULT(U1411:V1411,'Parameters &amp; Main Results'!$C$20:$C$21)</f>
        <v>4.8725326318846414E-2</v>
      </c>
      <c r="Z1411" s="17">
        <f t="shared" ca="1" si="1458"/>
        <v>11.660238354663106</v>
      </c>
      <c r="AA1411" s="70">
        <f ca="1">Z1411/OFFSET(Z1411,'Parameters &amp; Main Results'!$B$38,0)</f>
        <v>11.660238354663106</v>
      </c>
      <c r="AB1411" s="70">
        <f ca="1">SUMPRODUCT(Z1411:OFFSET(Z1411,'Parameters &amp; Main Results'!$B$38-1,0), 'Cash Flow Assist'!$P$11:OFFSET('Cash Flow Assist'!$P$11,'Parameters &amp; Main Results'!$B$38-1,0)  )/OFFSET(Z1411,'Parameters &amp; Main Results'!$B$38,0)</f>
        <v>1847.2129890690937</v>
      </c>
      <c r="AC1411" s="70">
        <f ca="1">SUMPRODUCT(Z1411:OFFSET(Z1411,'Parameters &amp; Main Results'!$B$38-1,0),'Parameters &amp; Main Results'!$B$42:OFFSET('Parameters &amp; Main Results'!$B$42,'Parameters &amp; Main Results'!$B$38-1,0)   )/OFFSET(Z1411,'Parameters &amp; Main Results'!$B$38,0)</f>
        <v>0</v>
      </c>
      <c r="AD1411" s="155">
        <f t="shared" si="4"/>
        <v>-0.18713342735575622</v>
      </c>
      <c r="AE1411" s="252">
        <f t="shared" ca="1" si="1468"/>
        <v>1083270.4811</v>
      </c>
      <c r="AF1411" s="253">
        <f t="shared" ca="1" si="1470"/>
        <v>0.36042249725436548</v>
      </c>
      <c r="AG1411" s="258">
        <f t="shared" ca="1" si="1471"/>
        <v>0</v>
      </c>
      <c r="AH1411" s="227" t="str">
        <f ca="1">IF(SUM(AG1411:OFFSET(AG1411,(-HoldAggressiveTime-1),0,,))=0,"Defensive","Aggressive")</f>
        <v>Defensive</v>
      </c>
    </row>
    <row r="1412" spans="1:34" ht="15" x14ac:dyDescent="0.2">
      <c r="A1412">
        <f t="shared" si="15"/>
        <v>3</v>
      </c>
      <c r="B1412">
        <f t="shared" si="16"/>
        <v>1988</v>
      </c>
      <c r="C1412" s="70">
        <f t="shared" si="1"/>
        <v>1988.1666666665601</v>
      </c>
      <c r="D1412" s="149">
        <f t="shared" si="383"/>
        <v>32263</v>
      </c>
      <c r="E1412" s="151">
        <v>116.5</v>
      </c>
      <c r="F1412" s="152">
        <v>1428177.7529</v>
      </c>
      <c r="G1412" s="152">
        <v>12127.7091</v>
      </c>
      <c r="H1412" s="152">
        <v>15408.019069710001</v>
      </c>
      <c r="I1412" s="152">
        <v>3770834.6054136599</v>
      </c>
      <c r="J1412" s="152">
        <v>116.5</v>
      </c>
      <c r="K1412" s="152">
        <v>116.5</v>
      </c>
      <c r="L1412" s="152">
        <v>458</v>
      </c>
      <c r="M1412" s="153">
        <v>14.29297569</v>
      </c>
      <c r="N1412" s="17">
        <f t="shared" ref="N1412:T1412" si="1521">F1412/F1411/$E1412*$E1411-1</f>
        <v>-3.3388957323223112E-2</v>
      </c>
      <c r="O1412" s="17">
        <f t="shared" si="1521"/>
        <v>-2.2243235379998394E-2</v>
      </c>
      <c r="P1412" s="17">
        <f t="shared" si="1521"/>
        <v>2.1294134473563986E-3</v>
      </c>
      <c r="Q1412" s="17">
        <f t="shared" si="1521"/>
        <v>5.8493186989689638E-2</v>
      </c>
      <c r="R1412" s="17">
        <f t="shared" si="1521"/>
        <v>0</v>
      </c>
      <c r="S1412" s="17">
        <f t="shared" si="1521"/>
        <v>0</v>
      </c>
      <c r="T1412" s="17">
        <f t="shared" si="1521"/>
        <v>7.8042715889956815E-2</v>
      </c>
      <c r="U1412" s="241">
        <v>6.1400000000000003E-2</v>
      </c>
      <c r="V1412" s="241">
        <v>7.4000000000000003E-3</v>
      </c>
      <c r="W1412" s="223">
        <f t="shared" ca="1" si="1473"/>
        <v>-2.5629895940585835E-2</v>
      </c>
      <c r="X1412" s="223">
        <f>MMULT(N1412:T1412,'Parameters &amp; Main Results'!$B$12:$B$18)-'Parameters &amp; Main Results'!$B$22/12+MMULT(U1412:V1412,'Parameters &amp; Main Results'!$B$20:$B$21)</f>
        <v>-2.5629895940585835E-2</v>
      </c>
      <c r="Y1412" s="223">
        <f>MMULT(N1412:T1412,'Parameters &amp; Main Results'!$C$12:$C$18)-'Parameters &amp; Main Results'!$C$22/12+MMULT(U1412:V1412,'Parameters &amp; Main Results'!$C$20:$C$21)</f>
        <v>-3.2316051795567312E-2</v>
      </c>
      <c r="Z1412" s="17">
        <f t="shared" ca="1" si="1458"/>
        <v>11.239558095445867</v>
      </c>
      <c r="AA1412" s="70">
        <f ca="1">Z1412/OFFSET(Z1412,'Parameters &amp; Main Results'!$B$38,0)</f>
        <v>11.239558095445867</v>
      </c>
      <c r="AB1412" s="70">
        <f ca="1">SUMPRODUCT(Z1412:OFFSET(Z1412,'Parameters &amp; Main Results'!$B$38-1,0), 'Cash Flow Assist'!$P$11:OFFSET('Cash Flow Assist'!$P$11,'Parameters &amp; Main Results'!$B$38-1,0)  )/OFFSET(Z1412,'Parameters &amp; Main Results'!$B$38,0)</f>
        <v>1836.5527507144304</v>
      </c>
      <c r="AC1412" s="70">
        <f ca="1">SUMPRODUCT(Z1412:OFFSET(Z1412,'Parameters &amp; Main Results'!$B$38-1,0),'Parameters &amp; Main Results'!$B$42:OFFSET('Parameters &amp; Main Results'!$B$42,'Parameters &amp; Main Results'!$B$38-1,0)   )/OFFSET(Z1412,'Parameters &amp; Main Results'!$B$38,0)</f>
        <v>0</v>
      </c>
      <c r="AD1412" s="155">
        <f t="shared" si="4"/>
        <v>-0.21427419465924946</v>
      </c>
      <c r="AE1412" s="252">
        <f t="shared" ca="1" si="1468"/>
        <v>1089263.4967</v>
      </c>
      <c r="AF1412" s="253">
        <f t="shared" ca="1" si="1470"/>
        <v>0.3111407453079667</v>
      </c>
      <c r="AG1412" s="258">
        <f t="shared" ca="1" si="1471"/>
        <v>0</v>
      </c>
      <c r="AH1412" s="227" t="str">
        <f ca="1">IF(SUM(AG1412:OFFSET(AG1412,(-HoldAggressiveTime-1),0,,))=0,"Defensive","Aggressive")</f>
        <v>Defensive</v>
      </c>
    </row>
    <row r="1413" spans="1:34" ht="15" x14ac:dyDescent="0.2">
      <c r="A1413">
        <f t="shared" si="15"/>
        <v>4</v>
      </c>
      <c r="B1413">
        <f t="shared" si="16"/>
        <v>1988</v>
      </c>
      <c r="C1413" s="70">
        <f t="shared" si="1"/>
        <v>1988.2499999998934</v>
      </c>
      <c r="D1413" s="149">
        <f t="shared" si="383"/>
        <v>32294</v>
      </c>
      <c r="E1413" s="151">
        <v>117.2</v>
      </c>
      <c r="F1413" s="152">
        <v>1445623.2327000001</v>
      </c>
      <c r="G1413" s="152">
        <v>11979.865299999999</v>
      </c>
      <c r="H1413" s="152">
        <v>15481.20716029</v>
      </c>
      <c r="I1413" s="152">
        <v>3824917.5988594098</v>
      </c>
      <c r="J1413" s="152">
        <v>117.2</v>
      </c>
      <c r="K1413" s="152">
        <v>117.2</v>
      </c>
      <c r="L1413" s="152">
        <v>449.75</v>
      </c>
      <c r="M1413" s="153">
        <v>14.376154769999999</v>
      </c>
      <c r="N1413" s="17">
        <f t="shared" ref="N1413:T1413" si="1522">F1413/F1412/$E1413*$E1412-1</f>
        <v>6.1695481024091059E-3</v>
      </c>
      <c r="O1413" s="17">
        <f t="shared" si="1522"/>
        <v>-1.8090464958605224E-2</v>
      </c>
      <c r="P1413" s="17">
        <f t="shared" si="1522"/>
        <v>-1.2510665529735787E-3</v>
      </c>
      <c r="Q1413" s="17">
        <f t="shared" si="1522"/>
        <v>8.2840871402722893E-3</v>
      </c>
      <c r="R1413" s="17">
        <f t="shared" si="1522"/>
        <v>0</v>
      </c>
      <c r="S1413" s="17">
        <f t="shared" si="1522"/>
        <v>0</v>
      </c>
      <c r="T1413" s="17">
        <f t="shared" si="1522"/>
        <v>-2.3878209905062842E-2</v>
      </c>
      <c r="U1413" s="241">
        <v>9.7999999999999997E-3</v>
      </c>
      <c r="V1413" s="241">
        <v>1.6299999999999999E-2</v>
      </c>
      <c r="W1413" s="223">
        <f t="shared" ca="1" si="1473"/>
        <v>-2.2650907683402524E-4</v>
      </c>
      <c r="X1413" s="223">
        <f>MMULT(N1413:T1413,'Parameters &amp; Main Results'!$B$12:$B$18)-'Parameters &amp; Main Results'!$B$22/12+MMULT(U1413:V1413,'Parameters &amp; Main Results'!$B$20:$B$21)</f>
        <v>-2.2650907683402524E-4</v>
      </c>
      <c r="Y1413" s="223">
        <f>MMULT(N1413:T1413,'Parameters &amp; Main Results'!$C$12:$C$18)-'Parameters &amp; Main Results'!$C$22/12+MMULT(U1413:V1413,'Parameters &amp; Main Results'!$C$20:$C$21)</f>
        <v>3.7018801296410061E-3</v>
      </c>
      <c r="Z1413" s="17">
        <f t="shared" ca="1" si="1458"/>
        <v>11.53520417818619</v>
      </c>
      <c r="AA1413" s="70">
        <f ca="1">Z1413/OFFSET(Z1413,'Parameters &amp; Main Results'!$B$38,0)</f>
        <v>11.53520417818619</v>
      </c>
      <c r="AB1413" s="70">
        <f ca="1">SUMPRODUCT(Z1413:OFFSET(Z1413,'Parameters &amp; Main Results'!$B$38-1,0), 'Cash Flow Assist'!$P$11:OFFSET('Cash Flow Assist'!$P$11,'Parameters &amp; Main Results'!$B$38-1,0)  )/OFFSET(Z1413,'Parameters &amp; Main Results'!$B$38,0)</f>
        <v>1826.3131926189849</v>
      </c>
      <c r="AC1413" s="70">
        <f ca="1">SUMPRODUCT(Z1413:OFFSET(Z1413,'Parameters &amp; Main Results'!$B$38-1,0),'Parameters &amp; Main Results'!$B$42:OFFSET('Parameters &amp; Main Results'!$B$42,'Parameters &amp; Main Results'!$B$38-1,0)   )/OFFSET(Z1413,'Parameters &amp; Main Results'!$B$38,0)</f>
        <v>0</v>
      </c>
      <c r="AD1413" s="155">
        <f t="shared" si="4"/>
        <v>-0.20942662150789559</v>
      </c>
      <c r="AE1413" s="252">
        <f t="shared" ca="1" si="1468"/>
        <v>1170567.4812</v>
      </c>
      <c r="AF1413" s="253">
        <f t="shared" ca="1" si="1470"/>
        <v>0.23497641606960437</v>
      </c>
      <c r="AG1413" s="258">
        <f t="shared" ca="1" si="1471"/>
        <v>0</v>
      </c>
      <c r="AH1413" s="227" t="str">
        <f ca="1">IF(SUM(AG1413:OFFSET(AG1413,(-HoldAggressiveTime-1),0,,))=0,"Defensive","Aggressive")</f>
        <v>Defensive</v>
      </c>
    </row>
    <row r="1414" spans="1:34" ht="15" x14ac:dyDescent="0.2">
      <c r="A1414">
        <f t="shared" si="15"/>
        <v>5</v>
      </c>
      <c r="B1414">
        <f t="shared" si="16"/>
        <v>1988</v>
      </c>
      <c r="C1414" s="70">
        <f t="shared" si="1"/>
        <v>1988.3333333332266</v>
      </c>
      <c r="D1414" s="149">
        <f t="shared" si="383"/>
        <v>32324</v>
      </c>
      <c r="E1414" s="151">
        <v>117.5</v>
      </c>
      <c r="F1414" s="152">
        <v>1456462.3991</v>
      </c>
      <c r="G1414" s="152">
        <v>11815.5672</v>
      </c>
      <c r="H1414" s="152">
        <v>15557.45210556</v>
      </c>
      <c r="I1414" s="152">
        <v>3702784.7865843</v>
      </c>
      <c r="J1414" s="152">
        <v>117.5</v>
      </c>
      <c r="K1414" s="152">
        <v>117.5</v>
      </c>
      <c r="L1414" s="152">
        <v>454</v>
      </c>
      <c r="M1414" s="153">
        <v>14.36392283</v>
      </c>
      <c r="N1414" s="17">
        <f t="shared" ref="N1414:T1414" si="1523">F1414/F1413/$E1414*$E1413-1</f>
        <v>4.9255842303692621E-3</v>
      </c>
      <c r="O1414" s="17">
        <f t="shared" si="1523"/>
        <v>-1.6232695505935313E-2</v>
      </c>
      <c r="P1414" s="17">
        <f t="shared" si="1523"/>
        <v>2.3592340429121617E-3</v>
      </c>
      <c r="Q1414" s="17">
        <f t="shared" si="1523"/>
        <v>-3.4402500832539151E-2</v>
      </c>
      <c r="R1414" s="17">
        <f t="shared" si="1523"/>
        <v>0</v>
      </c>
      <c r="S1414" s="17">
        <f t="shared" si="1523"/>
        <v>0</v>
      </c>
      <c r="T1414" s="17">
        <f t="shared" si="1523"/>
        <v>6.8723759062363499E-3</v>
      </c>
      <c r="U1414" s="241">
        <v>-2.6100000000000002E-2</v>
      </c>
      <c r="V1414" s="241">
        <v>2.4199999999999999E-2</v>
      </c>
      <c r="W1414" s="223">
        <f t="shared" ca="1" si="1473"/>
        <v>7.4960120023503495E-4</v>
      </c>
      <c r="X1414" s="223">
        <f>MMULT(N1414:T1414,'Parameters &amp; Main Results'!$B$12:$B$18)-'Parameters &amp; Main Results'!$B$22/12+MMULT(U1414:V1414,'Parameters &amp; Main Results'!$B$20:$B$21)</f>
        <v>7.4960120023503495E-4</v>
      </c>
      <c r="Y1414" s="223">
        <f>MMULT(N1414:T1414,'Parameters &amp; Main Results'!$C$12:$C$18)-'Parameters &amp; Main Results'!$C$22/12+MMULT(U1414:V1414,'Parameters &amp; Main Results'!$C$20:$C$21)</f>
        <v>2.7680895900721375E-3</v>
      </c>
      <c r="Z1414" s="17">
        <f t="shared" ca="1" si="1458"/>
        <v>11.537817598599128</v>
      </c>
      <c r="AA1414" s="70">
        <f ca="1">Z1414/OFFSET(Z1414,'Parameters &amp; Main Results'!$B$38,0)</f>
        <v>11.537817598599128</v>
      </c>
      <c r="AB1414" s="70">
        <f ca="1">SUMPRODUCT(Z1414:OFFSET(Z1414,'Parameters &amp; Main Results'!$B$38-1,0), 'Cash Flow Assist'!$P$11:OFFSET('Cash Flow Assist'!$P$11,'Parameters &amp; Main Results'!$B$38-1,0)  )/OFFSET(Z1414,'Parameters &amp; Main Results'!$B$38,0)</f>
        <v>1815.7779884407992</v>
      </c>
      <c r="AC1414" s="70">
        <f ca="1">SUMPRODUCT(Z1414:OFFSET(Z1414,'Parameters &amp; Main Results'!$B$38-1,0),'Parameters &amp; Main Results'!$B$42:OFFSET('Parameters &amp; Main Results'!$B$42,'Parameters &amp; Main Results'!$B$38-1,0)   )/OFFSET(Z1414,'Parameters &amp; Main Results'!$B$38,0)</f>
        <v>0</v>
      </c>
      <c r="AD1414" s="155">
        <f t="shared" si="4"/>
        <v>-0.20553258574184519</v>
      </c>
      <c r="AE1414" s="252">
        <f t="shared" ca="1" si="1468"/>
        <v>1235816.9715</v>
      </c>
      <c r="AF1414" s="253">
        <f t="shared" ca="1" si="1470"/>
        <v>0.17854215687957969</v>
      </c>
      <c r="AG1414" s="258">
        <f t="shared" ca="1" si="1471"/>
        <v>0</v>
      </c>
      <c r="AH1414" s="227" t="str">
        <f ca="1">IF(SUM(AG1414:OFFSET(AG1414,(-HoldAggressiveTime-1),0,,))=0,"Defensive","Aggressive")</f>
        <v>Defensive</v>
      </c>
    </row>
    <row r="1415" spans="1:34" ht="15" x14ac:dyDescent="0.2">
      <c r="A1415">
        <f t="shared" si="15"/>
        <v>6</v>
      </c>
      <c r="B1415">
        <f t="shared" si="16"/>
        <v>1988</v>
      </c>
      <c r="C1415" s="70">
        <f t="shared" si="1"/>
        <v>1988.4166666665599</v>
      </c>
      <c r="D1415" s="149">
        <f t="shared" si="383"/>
        <v>32355</v>
      </c>
      <c r="E1415" s="151">
        <v>118</v>
      </c>
      <c r="F1415" s="152">
        <v>1523302.1022999999</v>
      </c>
      <c r="G1415" s="152">
        <v>12200.1808</v>
      </c>
      <c r="H1415" s="152">
        <v>15638.61014737</v>
      </c>
      <c r="I1415" s="152">
        <v>3619757.6655094698</v>
      </c>
      <c r="J1415" s="152">
        <v>118</v>
      </c>
      <c r="K1415" s="152">
        <v>118</v>
      </c>
      <c r="L1415" s="152">
        <v>436.85</v>
      </c>
      <c r="M1415" s="153">
        <v>14.919206409999999</v>
      </c>
      <c r="N1415" s="17">
        <f t="shared" ref="N1415:T1415" si="1524">F1415/F1414/$E1415*$E1414-1</f>
        <v>4.1460070175731278E-2</v>
      </c>
      <c r="O1415" s="17">
        <f t="shared" si="1524"/>
        <v>2.8176211349724145E-2</v>
      </c>
      <c r="P1415" s="17">
        <f t="shared" si="1524"/>
        <v>9.5727401082990049E-4</v>
      </c>
      <c r="Q1415" s="17">
        <f t="shared" si="1524"/>
        <v>-2.6565161885996225E-2</v>
      </c>
      <c r="R1415" s="17">
        <f t="shared" si="1524"/>
        <v>0</v>
      </c>
      <c r="S1415" s="17">
        <f t="shared" si="1524"/>
        <v>0</v>
      </c>
      <c r="T1415" s="17">
        <f t="shared" si="1524"/>
        <v>-4.1852553572761853E-2</v>
      </c>
      <c r="U1415" s="241">
        <v>2.1000000000000001E-2</v>
      </c>
      <c r="V1415" s="241">
        <v>-1.2200000000000001E-2</v>
      </c>
      <c r="W1415" s="223">
        <f t="shared" ca="1" si="1473"/>
        <v>3.4596000556438522E-2</v>
      </c>
      <c r="X1415" s="223">
        <f>MMULT(N1415:T1415,'Parameters &amp; Main Results'!$B$12:$B$18)-'Parameters &amp; Main Results'!$B$22/12+MMULT(U1415:V1415,'Parameters &amp; Main Results'!$B$20:$B$21)</f>
        <v>3.4596000556438522E-2</v>
      </c>
      <c r="Y1415" s="223">
        <f>MMULT(N1415:T1415,'Parameters &amp; Main Results'!$C$12:$C$18)-'Parameters &amp; Main Results'!$C$22/12+MMULT(U1415:V1415,'Parameters &amp; Main Results'!$C$20:$C$21)</f>
        <v>4.00900176264639E-2</v>
      </c>
      <c r="Z1415" s="17">
        <f t="shared" ca="1" si="1458"/>
        <v>11.529175314945325</v>
      </c>
      <c r="AA1415" s="70">
        <f ca="1">Z1415/OFFSET(Z1415,'Parameters &amp; Main Results'!$B$38,0)</f>
        <v>11.529175314945325</v>
      </c>
      <c r="AB1415" s="70">
        <f ca="1">SUMPRODUCT(Z1415:OFFSET(Z1415,'Parameters &amp; Main Results'!$B$38-1,0), 'Cash Flow Assist'!$P$11:OFFSET('Cash Flow Assist'!$P$11,'Parameters &amp; Main Results'!$B$38-1,0)  )/OFFSET(Z1415,'Parameters &amp; Main Results'!$B$38,0)</f>
        <v>1805.2401708422001</v>
      </c>
      <c r="AC1415" s="70">
        <f ca="1">SUMPRODUCT(Z1415:OFFSET(Z1415,'Parameters &amp; Main Results'!$B$38-1,0),'Parameters &amp; Main Results'!$B$42:OFFSET('Parameters &amp; Main Results'!$B$42,'Parameters &amp; Main Results'!$B$38-1,0)   )/OFFSET(Z1415,'Parameters &amp; Main Results'!$B$38,0)</f>
        <v>0</v>
      </c>
      <c r="AD1415" s="155">
        <f t="shared" si="4"/>
        <v>-0.17259391099437027</v>
      </c>
      <c r="AE1415" s="252">
        <f t="shared" ca="1" si="1468"/>
        <v>1221824.9645</v>
      </c>
      <c r="AF1415" s="253">
        <f t="shared" ca="1" si="1470"/>
        <v>0.24674331148845985</v>
      </c>
      <c r="AG1415" s="258">
        <f t="shared" ca="1" si="1471"/>
        <v>0</v>
      </c>
      <c r="AH1415" s="227" t="str">
        <f ca="1">IF(SUM(AG1415:OFFSET(AG1415,(-HoldAggressiveTime-1),0,,))=0,"Defensive","Aggressive")</f>
        <v>Defensive</v>
      </c>
    </row>
    <row r="1416" spans="1:34" ht="15" x14ac:dyDescent="0.2">
      <c r="A1416">
        <f t="shared" si="15"/>
        <v>7</v>
      </c>
      <c r="B1416">
        <f t="shared" si="16"/>
        <v>1988</v>
      </c>
      <c r="C1416" s="70">
        <f t="shared" si="1"/>
        <v>1988.4999999998931</v>
      </c>
      <c r="D1416" s="149">
        <f t="shared" si="383"/>
        <v>32386</v>
      </c>
      <c r="E1416" s="151">
        <v>118.5</v>
      </c>
      <c r="F1416" s="152">
        <v>1518998.1547999999</v>
      </c>
      <c r="G1416" s="152">
        <v>12055.216700000001</v>
      </c>
      <c r="H1416" s="152">
        <v>15722.797998669999</v>
      </c>
      <c r="I1416" s="152">
        <v>3726366.5241220202</v>
      </c>
      <c r="J1416" s="152">
        <v>118.5</v>
      </c>
      <c r="K1416" s="152">
        <v>118.5</v>
      </c>
      <c r="L1416" s="152">
        <v>432.7</v>
      </c>
      <c r="M1416" s="153">
        <v>14.777144639999999</v>
      </c>
      <c r="N1416" s="17">
        <f t="shared" ref="N1416:T1416" si="1525">F1416/F1415/$E1416*$E1415-1</f>
        <v>-7.0328941308438475E-3</v>
      </c>
      <c r="O1416" s="17">
        <f t="shared" si="1525"/>
        <v>-1.6051400914398273E-2</v>
      </c>
      <c r="P1416" s="17">
        <f t="shared" si="1525"/>
        <v>1.1412095644180997E-3</v>
      </c>
      <c r="Q1416" s="17">
        <f t="shared" si="1525"/>
        <v>2.5108253509875222E-2</v>
      </c>
      <c r="R1416" s="17">
        <f t="shared" si="1525"/>
        <v>0</v>
      </c>
      <c r="S1416" s="17">
        <f t="shared" si="1525"/>
        <v>0</v>
      </c>
      <c r="T1416" s="17">
        <f t="shared" si="1525"/>
        <v>-1.367915393527408E-2</v>
      </c>
      <c r="U1416" s="241">
        <v>-2.5999999999999999E-3</v>
      </c>
      <c r="V1416" s="241">
        <v>2.1700000000000001E-2</v>
      </c>
      <c r="W1416" s="223">
        <f t="shared" ca="1" si="1473"/>
        <v>-9.2105751444429129E-3</v>
      </c>
      <c r="X1416" s="223">
        <f>MMULT(N1416:T1416,'Parameters &amp; Main Results'!$B$12:$B$18)-'Parameters &amp; Main Results'!$B$22/12+MMULT(U1416:V1416,'Parameters &amp; Main Results'!$B$20:$B$21)</f>
        <v>-9.2105751444429129E-3</v>
      </c>
      <c r="Y1416" s="223">
        <f>MMULT(N1416:T1416,'Parameters &amp; Main Results'!$C$12:$C$18)-'Parameters &amp; Main Results'!$C$22/12+MMULT(U1416:V1416,'Parameters &amp; Main Results'!$C$20:$C$21)</f>
        <v>-7.976411475865957E-3</v>
      </c>
      <c r="Z1416" s="17">
        <f t="shared" ca="1" si="1458"/>
        <v>11.143649606942777</v>
      </c>
      <c r="AA1416" s="70">
        <f ca="1">Z1416/OFFSET(Z1416,'Parameters &amp; Main Results'!$B$38,0)</f>
        <v>11.143649606942777</v>
      </c>
      <c r="AB1416" s="70">
        <f ca="1">SUMPRODUCT(Z1416:OFFSET(Z1416,'Parameters &amp; Main Results'!$B$38-1,0), 'Cash Flow Assist'!$P$11:OFFSET('Cash Flow Assist'!$P$11,'Parameters &amp; Main Results'!$B$38-1,0)  )/OFFSET(Z1416,'Parameters &amp; Main Results'!$B$38,0)</f>
        <v>1794.7109955272549</v>
      </c>
      <c r="AC1416" s="70">
        <f ca="1">SUMPRODUCT(Z1416:OFFSET(Z1416,'Parameters &amp; Main Results'!$B$38-1,0),'Parameters &amp; Main Results'!$B$42:OFFSET('Parameters &amp; Main Results'!$B$42,'Parameters &amp; Main Results'!$B$38-1,0)   )/OFFSET(Z1416,'Parameters &amp; Main Results'!$B$38,0)</f>
        <v>0</v>
      </c>
      <c r="AD1416" s="155">
        <f t="shared" si="4"/>
        <v>-0.17841297042156246</v>
      </c>
      <c r="AE1416" s="252">
        <f t="shared" ca="1" si="1468"/>
        <v>1286693.0628</v>
      </c>
      <c r="AF1416" s="253">
        <f t="shared" ca="1" si="1470"/>
        <v>0.18054429507413053</v>
      </c>
      <c r="AG1416" s="258">
        <f t="shared" ca="1" si="1471"/>
        <v>0</v>
      </c>
      <c r="AH1416" s="227" t="str">
        <f ca="1">IF(SUM(AG1416:OFFSET(AG1416,(-HoldAggressiveTime-1),0,,))=0,"Defensive","Aggressive")</f>
        <v>Defensive</v>
      </c>
    </row>
    <row r="1417" spans="1:34" ht="15" x14ac:dyDescent="0.2">
      <c r="A1417">
        <f t="shared" si="15"/>
        <v>8</v>
      </c>
      <c r="B1417">
        <f t="shared" si="16"/>
        <v>1988</v>
      </c>
      <c r="C1417" s="70">
        <f t="shared" si="1"/>
        <v>1988.5833333332264</v>
      </c>
      <c r="D1417" s="149">
        <f t="shared" si="383"/>
        <v>32416</v>
      </c>
      <c r="E1417" s="151">
        <v>119</v>
      </c>
      <c r="F1417" s="152">
        <v>1466005.4593</v>
      </c>
      <c r="G1417" s="152">
        <v>12046.268</v>
      </c>
      <c r="H1417" s="152">
        <v>15810.97669078</v>
      </c>
      <c r="I1417" s="152">
        <v>3486668.1603292199</v>
      </c>
      <c r="J1417" s="152">
        <v>119</v>
      </c>
      <c r="K1417" s="152">
        <v>119</v>
      </c>
      <c r="L1417" s="152">
        <v>426.35</v>
      </c>
      <c r="M1417" s="153">
        <v>14.12718377</v>
      </c>
      <c r="N1417" s="17">
        <f t="shared" ref="N1417:T1417" si="1526">F1417/F1416/$E1417*$E1416-1</f>
        <v>-3.8941707807123582E-2</v>
      </c>
      <c r="O1417" s="17">
        <f t="shared" si="1526"/>
        <v>-4.9408710694162083E-3</v>
      </c>
      <c r="P1417" s="17">
        <f t="shared" si="1526"/>
        <v>1.3830882353444984E-3</v>
      </c>
      <c r="Q1417" s="17">
        <f t="shared" si="1526"/>
        <v>-6.8256364038853823E-2</v>
      </c>
      <c r="R1417" s="17">
        <f t="shared" si="1526"/>
        <v>0</v>
      </c>
      <c r="S1417" s="17">
        <f t="shared" si="1526"/>
        <v>0</v>
      </c>
      <c r="T1417" s="17">
        <f t="shared" si="1526"/>
        <v>-1.8815314431758323E-2</v>
      </c>
      <c r="U1417" s="241">
        <v>4.0000000000000002E-4</v>
      </c>
      <c r="V1417" s="241">
        <v>2.1000000000000001E-2</v>
      </c>
      <c r="W1417" s="223">
        <f t="shared" ca="1" si="1473"/>
        <v>-3.1176887457480512E-2</v>
      </c>
      <c r="X1417" s="223">
        <f>MMULT(N1417:T1417,'Parameters &amp; Main Results'!$B$12:$B$18)-'Parameters &amp; Main Results'!$B$22/12+MMULT(U1417:V1417,'Parameters &amp; Main Results'!$B$20:$B$21)</f>
        <v>-3.1176887457480512E-2</v>
      </c>
      <c r="Y1417" s="223">
        <f>MMULT(N1417:T1417,'Parameters &amp; Main Results'!$C$12:$C$18)-'Parameters &amp; Main Results'!$C$22/12+MMULT(U1417:V1417,'Parameters &amp; Main Results'!$C$20:$C$21)</f>
        <v>-3.5583290800019513E-2</v>
      </c>
      <c r="Z1417" s="17">
        <f t="shared" ref="Z1417:Z1480" ca="1" si="1527">Z1418*(1+W1417)</f>
        <v>11.247243185470374</v>
      </c>
      <c r="AA1417" s="70">
        <f ca="1">Z1417/OFFSET(Z1417,'Parameters &amp; Main Results'!$B$38,0)</f>
        <v>11.247243185470374</v>
      </c>
      <c r="AB1417" s="70">
        <f ca="1">SUMPRODUCT(Z1417:OFFSET(Z1417,'Parameters &amp; Main Results'!$B$38-1,0), 'Cash Flow Assist'!$P$11:OFFSET('Cash Flow Assist'!$P$11,'Parameters &amp; Main Results'!$B$38-1,0)  )/OFFSET(Z1417,'Parameters &amp; Main Results'!$B$38,0)</f>
        <v>1784.5673459203117</v>
      </c>
      <c r="AC1417" s="70">
        <f ca="1">SUMPRODUCT(Z1417:OFFSET(Z1417,'Parameters &amp; Main Results'!$B$38-1,0),'Parameters &amp; Main Results'!$B$42:OFFSET('Parameters &amp; Main Results'!$B$42,'Parameters &amp; Main Results'!$B$38-1,0)   )/OFFSET(Z1417,'Parameters &amp; Main Results'!$B$38,0)</f>
        <v>0</v>
      </c>
      <c r="AD1417" s="155">
        <f t="shared" si="4"/>
        <v>-0.21040697246552853</v>
      </c>
      <c r="AE1417" s="252">
        <f t="shared" ca="1" si="1468"/>
        <v>1308359.9526</v>
      </c>
      <c r="AF1417" s="253">
        <f t="shared" ca="1" si="1470"/>
        <v>0.12049092941642216</v>
      </c>
      <c r="AG1417" s="258">
        <f t="shared" ca="1" si="1471"/>
        <v>0</v>
      </c>
      <c r="AH1417" s="227" t="str">
        <f ca="1">IF(SUM(AG1417:OFFSET(AG1417,(-HoldAggressiveTime-1),0,,))=0,"Defensive","Aggressive")</f>
        <v>Defensive</v>
      </c>
    </row>
    <row r="1418" spans="1:34" ht="15" x14ac:dyDescent="0.2">
      <c r="A1418">
        <f t="shared" si="15"/>
        <v>9</v>
      </c>
      <c r="B1418">
        <f t="shared" si="16"/>
        <v>1988</v>
      </c>
      <c r="C1418" s="70">
        <f t="shared" si="1"/>
        <v>1988.6666666665596</v>
      </c>
      <c r="D1418" s="149">
        <f t="shared" si="383"/>
        <v>32447</v>
      </c>
      <c r="E1418" s="151">
        <v>119.5</v>
      </c>
      <c r="F1418" s="152">
        <v>1528464.6518000001</v>
      </c>
      <c r="G1418" s="152">
        <v>12438.5736</v>
      </c>
      <c r="H1418" s="152">
        <v>15903.99793697</v>
      </c>
      <c r="I1418" s="152">
        <v>3635246.1223267601</v>
      </c>
      <c r="J1418" s="152">
        <v>119.5</v>
      </c>
      <c r="K1418" s="152">
        <v>119.5</v>
      </c>
      <c r="L1418" s="152">
        <v>396.15</v>
      </c>
      <c r="M1418" s="153">
        <v>14.579072310000001</v>
      </c>
      <c r="N1418" s="17">
        <f t="shared" ref="N1418:T1418" si="1528">F1418/F1417/$E1418*$E1417-1</f>
        <v>3.8242656297916344E-2</v>
      </c>
      <c r="O1418" s="17">
        <f t="shared" si="1528"/>
        <v>2.8246205297426386E-2</v>
      </c>
      <c r="P1418" s="17">
        <f t="shared" si="1528"/>
        <v>1.6746164569942934E-3</v>
      </c>
      <c r="Q1418" s="17">
        <f t="shared" si="1528"/>
        <v>3.8250765786525642E-2</v>
      </c>
      <c r="R1418" s="17">
        <f t="shared" si="1528"/>
        <v>0</v>
      </c>
      <c r="S1418" s="17">
        <f t="shared" si="1528"/>
        <v>0</v>
      </c>
      <c r="T1418" s="17">
        <f t="shared" si="1528"/>
        <v>-7.472154657148633E-2</v>
      </c>
      <c r="U1418" s="241">
        <v>-1.2999999999999999E-2</v>
      </c>
      <c r="V1418" s="241">
        <v>-7.4999999999999997E-3</v>
      </c>
      <c r="W1418" s="223">
        <f t="shared" ca="1" si="1473"/>
        <v>3.0553489287681552E-2</v>
      </c>
      <c r="X1418" s="223">
        <f>MMULT(N1418:T1418,'Parameters &amp; Main Results'!$B$12:$B$18)-'Parameters &amp; Main Results'!$B$22/12+MMULT(U1418:V1418,'Parameters &amp; Main Results'!$B$20:$B$21)</f>
        <v>3.0553489287681552E-2</v>
      </c>
      <c r="Y1418" s="223">
        <f>MMULT(N1418:T1418,'Parameters &amp; Main Results'!$C$12:$C$18)-'Parameters &amp; Main Results'!$C$22/12+MMULT(U1418:V1418,'Parameters &amp; Main Results'!$C$20:$C$21)</f>
        <v>3.7201344531200678E-2</v>
      </c>
      <c r="Z1418" s="17">
        <f t="shared" ca="1" si="1527"/>
        <v>11.609181325117031</v>
      </c>
      <c r="AA1418" s="70">
        <f ca="1">Z1418/OFFSET(Z1418,'Parameters &amp; Main Results'!$B$38,0)</f>
        <v>11.609181325117031</v>
      </c>
      <c r="AB1418" s="70">
        <f ca="1">SUMPRODUCT(Z1418:OFFSET(Z1418,'Parameters &amp; Main Results'!$B$38-1,0), 'Cash Flow Assist'!$P$11:OFFSET('Cash Flow Assist'!$P$11,'Parameters &amp; Main Results'!$B$38-1,0)  )/OFFSET(Z1418,'Parameters &amp; Main Results'!$B$38,0)</f>
        <v>1774.3201027348414</v>
      </c>
      <c r="AC1418" s="70">
        <f ca="1">SUMPRODUCT(Z1418:OFFSET(Z1418,'Parameters &amp; Main Results'!$B$38-1,0),'Parameters &amp; Main Results'!$B$42:OFFSET('Parameters &amp; Main Results'!$B$42,'Parameters &amp; Main Results'!$B$38-1,0)   )/OFFSET(Z1418,'Parameters &amp; Main Results'!$B$38,0)</f>
        <v>0</v>
      </c>
      <c r="AD1418" s="155">
        <f t="shared" si="4"/>
        <v>-0.18021083769829649</v>
      </c>
      <c r="AE1418" s="252">
        <f t="shared" ca="1" si="1468"/>
        <v>1235163.5437</v>
      </c>
      <c r="AF1418" s="253">
        <f t="shared" ca="1" si="1470"/>
        <v>0.23745933046355994</v>
      </c>
      <c r="AG1418" s="258">
        <f t="shared" ca="1" si="1471"/>
        <v>0</v>
      </c>
      <c r="AH1418" s="227" t="str">
        <f ca="1">IF(SUM(AG1418:OFFSET(AG1418,(-HoldAggressiveTime-1),0,,))=0,"Defensive","Aggressive")</f>
        <v>Defensive</v>
      </c>
    </row>
    <row r="1419" spans="1:34" ht="15" x14ac:dyDescent="0.2">
      <c r="A1419">
        <f t="shared" si="15"/>
        <v>10</v>
      </c>
      <c r="B1419">
        <f t="shared" si="16"/>
        <v>1988</v>
      </c>
      <c r="C1419" s="70">
        <f t="shared" si="1"/>
        <v>1988.7499999998929</v>
      </c>
      <c r="D1419" s="149">
        <f t="shared" si="383"/>
        <v>32477</v>
      </c>
      <c r="E1419" s="151">
        <v>119.9</v>
      </c>
      <c r="F1419" s="152">
        <v>1571022.8722000001</v>
      </c>
      <c r="G1419" s="152">
        <v>12709.73</v>
      </c>
      <c r="H1419" s="152">
        <v>15999.95205786</v>
      </c>
      <c r="I1419" s="152">
        <v>3939716.7629027702</v>
      </c>
      <c r="J1419" s="152">
        <v>119.9</v>
      </c>
      <c r="K1419" s="152">
        <v>119.9</v>
      </c>
      <c r="L1419" s="152">
        <v>412.3</v>
      </c>
      <c r="M1419" s="153">
        <v>14.89527848</v>
      </c>
      <c r="N1419" s="17">
        <f t="shared" ref="N1419:T1419" si="1529">F1419/F1418/$E1419*$E1418-1</f>
        <v>2.4414768020076361E-2</v>
      </c>
      <c r="O1419" s="17">
        <f t="shared" si="1529"/>
        <v>1.8390798369562811E-2</v>
      </c>
      <c r="P1419" s="17">
        <f t="shared" si="1529"/>
        <v>2.6770920213552429E-3</v>
      </c>
      <c r="Q1419" s="17">
        <f t="shared" si="1529"/>
        <v>8.013963533090096E-2</v>
      </c>
      <c r="R1419" s="17">
        <f t="shared" si="1529"/>
        <v>0</v>
      </c>
      <c r="S1419" s="17">
        <f t="shared" si="1529"/>
        <v>0</v>
      </c>
      <c r="T1419" s="17">
        <f t="shared" si="1529"/>
        <v>3.7295268039113427E-2</v>
      </c>
      <c r="U1419" s="241">
        <v>-2.92E-2</v>
      </c>
      <c r="V1419" s="241">
        <v>1.6899999999999998E-2</v>
      </c>
      <c r="W1419" s="223">
        <f t="shared" ca="1" si="1473"/>
        <v>2.3812332424258838E-2</v>
      </c>
      <c r="X1419" s="223">
        <f>MMULT(N1419:T1419,'Parameters &amp; Main Results'!$B$12:$B$18)-'Parameters &amp; Main Results'!$B$22/12+MMULT(U1419:V1419,'Parameters &amp; Main Results'!$B$20:$B$21)</f>
        <v>2.3812332424258838E-2</v>
      </c>
      <c r="Y1419" s="223">
        <f>MMULT(N1419:T1419,'Parameters &amp; Main Results'!$C$12:$C$18)-'Parameters &amp; Main Results'!$C$22/12+MMULT(U1419:V1419,'Parameters &amp; Main Results'!$C$20:$C$21)</f>
        <v>2.3770704388358342E-2</v>
      </c>
      <c r="Z1419" s="17">
        <f t="shared" ca="1" si="1527"/>
        <v>11.264996378927693</v>
      </c>
      <c r="AA1419" s="70">
        <f ca="1">Z1419/OFFSET(Z1419,'Parameters &amp; Main Results'!$B$38,0)</f>
        <v>11.264996378927693</v>
      </c>
      <c r="AB1419" s="70">
        <f ca="1">SUMPRODUCT(Z1419:OFFSET(Z1419,'Parameters &amp; Main Results'!$B$38-1,0), 'Cash Flow Assist'!$P$11:OFFSET('Cash Flow Assist'!$P$11,'Parameters &amp; Main Results'!$B$38-1,0)  )/OFFSET(Z1419,'Parameters &amp; Main Results'!$B$38,0)</f>
        <v>1763.7109214097241</v>
      </c>
      <c r="AC1419" s="70">
        <f ca="1">SUMPRODUCT(Z1419:OFFSET(Z1419,'Parameters &amp; Main Results'!$B$38-1,0),'Parameters &amp; Main Results'!$B$42:OFFSET('Parameters &amp; Main Results'!$B$42,'Parameters &amp; Main Results'!$B$38-1,0)   )/OFFSET(Z1419,'Parameters &amp; Main Results'!$B$38,0)</f>
        <v>0</v>
      </c>
      <c r="AD1419" s="155">
        <f t="shared" si="4"/>
        <v>-0.16019587547532765</v>
      </c>
      <c r="AE1419" s="252">
        <f t="shared" ca="1" si="1468"/>
        <v>1326681.4558000001</v>
      </c>
      <c r="AF1419" s="253">
        <f t="shared" ca="1" si="1470"/>
        <v>0.18417489392934949</v>
      </c>
      <c r="AG1419" s="258">
        <f t="shared" ca="1" si="1471"/>
        <v>0</v>
      </c>
      <c r="AH1419" s="227" t="str">
        <f ca="1">IF(SUM(AG1419:OFFSET(AG1419,(-HoldAggressiveTime-1),0,,))=0,"Defensive","Aggressive")</f>
        <v>Defensive</v>
      </c>
    </row>
    <row r="1420" spans="1:34" ht="15" x14ac:dyDescent="0.2">
      <c r="A1420">
        <f t="shared" si="15"/>
        <v>11</v>
      </c>
      <c r="B1420">
        <f t="shared" si="16"/>
        <v>1988</v>
      </c>
      <c r="C1420" s="70">
        <f t="shared" si="1"/>
        <v>1988.8333333332262</v>
      </c>
      <c r="D1420" s="149">
        <f t="shared" si="383"/>
        <v>32508</v>
      </c>
      <c r="E1420" s="151">
        <v>120.3</v>
      </c>
      <c r="F1420" s="152">
        <v>1548633.5951</v>
      </c>
      <c r="G1420" s="152">
        <v>12467.679400000001</v>
      </c>
      <c r="H1420" s="152">
        <v>16097.951764220001</v>
      </c>
      <c r="I1420" s="152">
        <v>4166241.0641895402</v>
      </c>
      <c r="J1420" s="152">
        <v>120.3</v>
      </c>
      <c r="K1420" s="152">
        <v>120.3</v>
      </c>
      <c r="L1420" s="152">
        <v>421.3</v>
      </c>
      <c r="M1420" s="153">
        <v>14.589452939999999</v>
      </c>
      <c r="N1420" s="17">
        <f t="shared" ref="N1420:T1420" si="1530">F1420/F1419/$E1420*$E1419-1</f>
        <v>-1.7529035683539584E-2</v>
      </c>
      <c r="O1420" s="17">
        <f t="shared" si="1530"/>
        <v>-2.2306208951769935E-2</v>
      </c>
      <c r="P1420" s="17">
        <f t="shared" si="1530"/>
        <v>2.7796134666835393E-3</v>
      </c>
      <c r="Q1420" s="17">
        <f t="shared" si="1530"/>
        <v>5.3981409316188111E-2</v>
      </c>
      <c r="R1420" s="17">
        <f t="shared" si="1530"/>
        <v>0</v>
      </c>
      <c r="S1420" s="17">
        <f t="shared" si="1530"/>
        <v>0</v>
      </c>
      <c r="T1420" s="17">
        <f t="shared" si="1530"/>
        <v>1.8431163581869248E-2</v>
      </c>
      <c r="U1420" s="241">
        <v>-1.7100000000000001E-2</v>
      </c>
      <c r="V1420" s="241">
        <v>1.2999999999999999E-2</v>
      </c>
      <c r="W1420" s="223">
        <f t="shared" ca="1" si="1473"/>
        <v>-1.672812704058188E-2</v>
      </c>
      <c r="X1420" s="223">
        <f>MMULT(N1420:T1420,'Parameters &amp; Main Results'!$B$12:$B$18)-'Parameters &amp; Main Results'!$B$22/12+MMULT(U1420:V1420,'Parameters &amp; Main Results'!$B$20:$B$21)</f>
        <v>-1.672812704058188E-2</v>
      </c>
      <c r="Y1420" s="223">
        <f>MMULT(N1420:T1420,'Parameters &amp; Main Results'!$C$12:$C$18)-'Parameters &amp; Main Results'!$C$22/12+MMULT(U1420:V1420,'Parameters &amp; Main Results'!$C$20:$C$21)</f>
        <v>-1.8048419677029286E-2</v>
      </c>
      <c r="Z1420" s="17">
        <f t="shared" ca="1" si="1527"/>
        <v>11.002989534472201</v>
      </c>
      <c r="AA1420" s="70">
        <f ca="1">Z1420/OFFSET(Z1420,'Parameters &amp; Main Results'!$B$38,0)</f>
        <v>11.002989534472201</v>
      </c>
      <c r="AB1420" s="70">
        <f ca="1">SUMPRODUCT(Z1420:OFFSET(Z1420,'Parameters &amp; Main Results'!$B$38-1,0), 'Cash Flow Assist'!$P$11:OFFSET('Cash Flow Assist'!$P$11,'Parameters &amp; Main Results'!$B$38-1,0)  )/OFFSET(Z1420,'Parameters &amp; Main Results'!$B$38,0)</f>
        <v>1753.4459250307962</v>
      </c>
      <c r="AC1420" s="70">
        <f ca="1">SUMPRODUCT(Z1420:OFFSET(Z1420,'Parameters &amp; Main Results'!$B$38-1,0),'Parameters &amp; Main Results'!$B$42:OFFSET('Parameters &amp; Main Results'!$B$42,'Parameters &amp; Main Results'!$B$38-1,0)   )/OFFSET(Z1420,'Parameters &amp; Main Results'!$B$38,0)</f>
        <v>0</v>
      </c>
      <c r="AD1420" s="155">
        <f t="shared" si="4"/>
        <v>-0.17491683194130436</v>
      </c>
      <c r="AE1420" s="252">
        <f t="shared" ca="1" si="1468"/>
        <v>1216931.1218999999</v>
      </c>
      <c r="AF1420" s="253">
        <f t="shared" ca="1" si="1470"/>
        <v>0.27257292317589149</v>
      </c>
      <c r="AG1420" s="258">
        <f t="shared" ca="1" si="1471"/>
        <v>0</v>
      </c>
      <c r="AH1420" s="227" t="str">
        <f ca="1">IF(SUM(AG1420:OFFSET(AG1420,(-HoldAggressiveTime-1),0,,))=0,"Defensive","Aggressive")</f>
        <v>Defensive</v>
      </c>
    </row>
    <row r="1421" spans="1:34" ht="15" x14ac:dyDescent="0.2">
      <c r="A1421">
        <f t="shared" si="15"/>
        <v>12</v>
      </c>
      <c r="B1421">
        <f t="shared" si="16"/>
        <v>1988</v>
      </c>
      <c r="C1421" s="70">
        <f t="shared" si="1"/>
        <v>1988.9166666665594</v>
      </c>
      <c r="D1421" s="149">
        <f t="shared" si="383"/>
        <v>32539</v>
      </c>
      <c r="E1421" s="151">
        <v>120.7</v>
      </c>
      <c r="F1421" s="152">
        <v>1562163.4123</v>
      </c>
      <c r="G1421" s="152">
        <v>12497.586300000001</v>
      </c>
      <c r="H1421" s="152">
        <v>16202.05185229</v>
      </c>
      <c r="I1421" s="152">
        <v>4192402.2391498499</v>
      </c>
      <c r="J1421" s="152">
        <v>120.7</v>
      </c>
      <c r="K1421" s="152">
        <v>120.7</v>
      </c>
      <c r="L1421" s="152">
        <v>410.15</v>
      </c>
      <c r="M1421" s="153">
        <v>14.63881194</v>
      </c>
      <c r="N1421" s="17">
        <f t="shared" ref="N1421:T1421" si="1531">F1421/F1420/$E1421*$E1420-1</f>
        <v>5.3936612827982788E-3</v>
      </c>
      <c r="O1421" s="17">
        <f t="shared" si="1531"/>
        <v>-9.2319679849250935E-4</v>
      </c>
      <c r="P1421" s="17">
        <f t="shared" si="1531"/>
        <v>3.1312344652896229E-3</v>
      </c>
      <c r="Q1421" s="17">
        <f t="shared" si="1531"/>
        <v>2.9445120442974648E-3</v>
      </c>
      <c r="R1421" s="17">
        <f t="shared" si="1531"/>
        <v>0</v>
      </c>
      <c r="S1421" s="17">
        <f t="shared" si="1531"/>
        <v>0</v>
      </c>
      <c r="T1421" s="17">
        <f t="shared" si="1531"/>
        <v>-2.9691995679133498E-2</v>
      </c>
      <c r="U1421" s="241">
        <v>1.9699999999999999E-2</v>
      </c>
      <c r="V1421" s="241">
        <v>-1.61E-2</v>
      </c>
      <c r="W1421" s="223">
        <f t="shared" ca="1" si="1473"/>
        <v>2.3343401517768644E-3</v>
      </c>
      <c r="X1421" s="223">
        <f>MMULT(N1421:T1421,'Parameters &amp; Main Results'!$B$12:$B$18)-'Parameters &amp; Main Results'!$B$22/12+MMULT(U1421:V1421,'Parameters &amp; Main Results'!$B$20:$B$21)</f>
        <v>2.3343401517768644E-3</v>
      </c>
      <c r="Y1421" s="223">
        <f>MMULT(N1421:T1421,'Parameters &amp; Main Results'!$C$12:$C$18)-'Parameters &amp; Main Results'!$C$22/12+MMULT(U1421:V1421,'Parameters &amp; Main Results'!$C$20:$C$21)</f>
        <v>4.7203088080025333E-3</v>
      </c>
      <c r="Z1421" s="17">
        <f t="shared" ca="1" si="1527"/>
        <v>11.190180292003857</v>
      </c>
      <c r="AA1421" s="70">
        <f ca="1">Z1421/OFFSET(Z1421,'Parameters &amp; Main Results'!$B$38,0)</f>
        <v>11.190180292003857</v>
      </c>
      <c r="AB1421" s="70">
        <f ca="1">SUMPRODUCT(Z1421:OFFSET(Z1421,'Parameters &amp; Main Results'!$B$38-1,0), 'Cash Flow Assist'!$P$11:OFFSET('Cash Flow Assist'!$P$11,'Parameters &amp; Main Results'!$B$38-1,0)  )/OFFSET(Z1421,'Parameters &amp; Main Results'!$B$38,0)</f>
        <v>1743.442935496324</v>
      </c>
      <c r="AC1421" s="70">
        <f ca="1">SUMPRODUCT(Z1421:OFFSET(Z1421,'Parameters &amp; Main Results'!$B$38-1,0),'Parameters &amp; Main Results'!$B$42:OFFSET('Parameters &amp; Main Results'!$B$42,'Parameters &amp; Main Results'!$B$38-1,0)   )/OFFSET(Z1421,'Parameters &amp; Main Results'!$B$38,0)</f>
        <v>0</v>
      </c>
      <c r="AD1421" s="155">
        <f t="shared" si="4"/>
        <v>-0.17046661280265762</v>
      </c>
      <c r="AE1421" s="252">
        <f t="shared" ca="1" si="1468"/>
        <v>1287158.9872000001</v>
      </c>
      <c r="AF1421" s="253">
        <f t="shared" ca="1" si="1470"/>
        <v>0.21365225883884489</v>
      </c>
      <c r="AG1421" s="258">
        <f t="shared" ca="1" si="1471"/>
        <v>0</v>
      </c>
      <c r="AH1421" s="227" t="str">
        <f ca="1">IF(SUM(AG1421:OFFSET(AG1421,(-HoldAggressiveTime-1),0,,))=0,"Defensive","Aggressive")</f>
        <v>Defensive</v>
      </c>
    </row>
    <row r="1422" spans="1:34" ht="15" x14ac:dyDescent="0.2">
      <c r="A1422">
        <f t="shared" si="15"/>
        <v>1</v>
      </c>
      <c r="B1422">
        <f t="shared" si="16"/>
        <v>1989</v>
      </c>
      <c r="C1422" s="70">
        <f t="shared" si="1"/>
        <v>1988.9999999998927</v>
      </c>
      <c r="D1422" s="149">
        <f t="shared" si="383"/>
        <v>32567</v>
      </c>
      <c r="E1422" s="151">
        <v>121.2</v>
      </c>
      <c r="F1422" s="152">
        <v>1691030.2726</v>
      </c>
      <c r="G1422" s="152">
        <v>12698.1621</v>
      </c>
      <c r="H1422" s="152">
        <v>16311.010651000001</v>
      </c>
      <c r="I1422" s="152">
        <v>4276626.7871382898</v>
      </c>
      <c r="J1422" s="152">
        <v>121.2</v>
      </c>
      <c r="K1422" s="152">
        <v>121.2</v>
      </c>
      <c r="L1422" s="152">
        <v>394.85</v>
      </c>
      <c r="M1422" s="153">
        <v>15.726169970000001</v>
      </c>
      <c r="N1422" s="17">
        <f t="shared" ref="N1422:T1422" si="1532">F1422/F1421/$E1422*$E1421-1</f>
        <v>7.802683243381936E-2</v>
      </c>
      <c r="O1422" s="17">
        <f t="shared" si="1532"/>
        <v>1.1857541069492772E-2</v>
      </c>
      <c r="P1422" s="17">
        <f t="shared" si="1532"/>
        <v>2.5718440596118608E-3</v>
      </c>
      <c r="Q1422" s="17">
        <f t="shared" si="1532"/>
        <v>1.5881514799499952E-2</v>
      </c>
      <c r="R1422" s="17">
        <f t="shared" si="1532"/>
        <v>0</v>
      </c>
      <c r="S1422" s="17">
        <f t="shared" si="1532"/>
        <v>0</v>
      </c>
      <c r="T1422" s="17">
        <f t="shared" si="1532"/>
        <v>-4.1274946097559773E-2</v>
      </c>
      <c r="U1422" s="241">
        <v>-2.2200000000000001E-2</v>
      </c>
      <c r="V1422" s="241">
        <v>6.1999999999999998E-3</v>
      </c>
      <c r="W1422" s="223">
        <f t="shared" ca="1" si="1473"/>
        <v>5.8786218567718415E-2</v>
      </c>
      <c r="X1422" s="223">
        <f>MMULT(N1422:T1422,'Parameters &amp; Main Results'!$B$12:$B$18)-'Parameters &amp; Main Results'!$B$22/12+MMULT(U1422:V1422,'Parameters &amp; Main Results'!$B$20:$B$21)</f>
        <v>5.8786218567718415E-2</v>
      </c>
      <c r="Y1422" s="223">
        <f>MMULT(N1422:T1422,'Parameters &amp; Main Results'!$C$12:$C$18)-'Parameters &amp; Main Results'!$C$22/12+MMULT(U1422:V1422,'Parameters &amp; Main Results'!$C$20:$C$21)</f>
        <v>7.1368236630720047E-2</v>
      </c>
      <c r="Z1422" s="17">
        <f t="shared" ca="1" si="1527"/>
        <v>11.164119439736449</v>
      </c>
      <c r="AA1422" s="70">
        <f ca="1">Z1422/OFFSET(Z1422,'Parameters &amp; Main Results'!$B$38,0)</f>
        <v>11.164119439736449</v>
      </c>
      <c r="AB1422" s="70">
        <f ca="1">SUMPRODUCT(Z1422:OFFSET(Z1422,'Parameters &amp; Main Results'!$B$38-1,0), 'Cash Flow Assist'!$P$11:OFFSET('Cash Flow Assist'!$P$11,'Parameters &amp; Main Results'!$B$38-1,0)  )/OFFSET(Z1422,'Parameters &amp; Main Results'!$B$38,0)</f>
        <v>1733.2527552043202</v>
      </c>
      <c r="AC1422" s="70">
        <f ca="1">SUMPRODUCT(Z1422:OFFSET(Z1422,'Parameters &amp; Main Results'!$B$38-1,0),'Parameters &amp; Main Results'!$B$42:OFFSET('Parameters &amp; Main Results'!$B$42,'Parameters &amp; Main Results'!$B$38-1,0)   )/OFFSET(Z1422,'Parameters &amp; Main Results'!$B$38,0)</f>
        <v>0</v>
      </c>
      <c r="AD1422" s="155">
        <f t="shared" si="4"/>
        <v>-0.10574075020155205</v>
      </c>
      <c r="AE1422" s="252">
        <f t="shared" ca="1" si="1468"/>
        <v>1318441.1429999999</v>
      </c>
      <c r="AF1422" s="253">
        <f t="shared" ca="1" si="1470"/>
        <v>0.28259822713982169</v>
      </c>
      <c r="AG1422" s="258">
        <f t="shared" ca="1" si="1471"/>
        <v>0</v>
      </c>
      <c r="AH1422" s="227" t="str">
        <f ca="1">IF(SUM(AG1422:OFFSET(AG1422,(-HoldAggressiveTime-1),0,,))=0,"Defensive","Aggressive")</f>
        <v>Defensive</v>
      </c>
    </row>
    <row r="1423" spans="1:34" ht="15" x14ac:dyDescent="0.2">
      <c r="A1423">
        <f t="shared" si="15"/>
        <v>2</v>
      </c>
      <c r="B1423">
        <f t="shared" si="16"/>
        <v>1989</v>
      </c>
      <c r="C1423" s="70">
        <f t="shared" si="1"/>
        <v>1989.0833333332259</v>
      </c>
      <c r="D1423" s="149">
        <f t="shared" si="383"/>
        <v>32598</v>
      </c>
      <c r="E1423" s="151">
        <v>121.6</v>
      </c>
      <c r="F1423" s="152">
        <v>1648887.6810999999</v>
      </c>
      <c r="G1423" s="152">
        <v>12542.2572</v>
      </c>
      <c r="H1423" s="152">
        <v>16423.420699400001</v>
      </c>
      <c r="I1423" s="152">
        <v>4294252.1540405396</v>
      </c>
      <c r="J1423" s="152">
        <v>121.6</v>
      </c>
      <c r="K1423" s="152">
        <v>121.6</v>
      </c>
      <c r="L1423" s="152">
        <v>386.75</v>
      </c>
      <c r="M1423" s="153">
        <v>15.196649949999999</v>
      </c>
      <c r="N1423" s="17">
        <f t="shared" ref="N1423:T1423" si="1533">F1423/F1422/$E1423*$E1422-1</f>
        <v>-2.8128747844391122E-2</v>
      </c>
      <c r="O1423" s="17">
        <f t="shared" si="1533"/>
        <v>-1.5526839510105139E-2</v>
      </c>
      <c r="P1423" s="17">
        <f t="shared" si="1533"/>
        <v>3.5795230261239652E-3</v>
      </c>
      <c r="Q1423" s="17">
        <f t="shared" si="1533"/>
        <v>8.1829386157661332E-4</v>
      </c>
      <c r="R1423" s="17">
        <f t="shared" si="1533"/>
        <v>0</v>
      </c>
      <c r="S1423" s="17">
        <f t="shared" si="1533"/>
        <v>0</v>
      </c>
      <c r="T1423" s="17">
        <f t="shared" si="1533"/>
        <v>-2.3736112314469815E-2</v>
      </c>
      <c r="U1423" s="241">
        <v>2.8199999999999999E-2</v>
      </c>
      <c r="V1423" s="241">
        <v>9.2999999999999992E-3</v>
      </c>
      <c r="W1423" s="223">
        <f t="shared" ca="1" si="1473"/>
        <v>-2.5430401067704528E-2</v>
      </c>
      <c r="X1423" s="223">
        <f>MMULT(N1423:T1423,'Parameters &amp; Main Results'!$B$12:$B$18)-'Parameters &amp; Main Results'!$B$22/12+MMULT(U1423:V1423,'Parameters &amp; Main Results'!$B$20:$B$21)</f>
        <v>-2.5430401067704528E-2</v>
      </c>
      <c r="Y1423" s="223">
        <f>MMULT(N1423:T1423,'Parameters &amp; Main Results'!$C$12:$C$18)-'Parameters &amp; Main Results'!$C$22/12+MMULT(U1423:V1423,'Parameters &amp; Main Results'!$C$20:$C$21)</f>
        <v>-2.6910223677629189E-2</v>
      </c>
      <c r="Z1423" s="17">
        <f t="shared" ca="1" si="1527"/>
        <v>10.544262140886952</v>
      </c>
      <c r="AA1423" s="70">
        <f ca="1">Z1423/OFFSET(Z1423,'Parameters &amp; Main Results'!$B$38,0)</f>
        <v>10.544262140886952</v>
      </c>
      <c r="AB1423" s="70">
        <f ca="1">SUMPRODUCT(Z1423:OFFSET(Z1423,'Parameters &amp; Main Results'!$B$38-1,0), 'Cash Flow Assist'!$P$11:OFFSET('Cash Flow Assist'!$P$11,'Parameters &amp; Main Results'!$B$38-1,0)  )/OFFSET(Z1423,'Parameters &amp; Main Results'!$B$38,0)</f>
        <v>1723.0886357645838</v>
      </c>
      <c r="AC1423" s="70">
        <f ca="1">SUMPRODUCT(Z1423:OFFSET(Z1423,'Parameters &amp; Main Results'!$B$38-1,0),'Parameters &amp; Main Results'!$B$42:OFFSET('Parameters &amp; Main Results'!$B$42,'Parameters &amp; Main Results'!$B$38-1,0)   )/OFFSET(Z1423,'Parameters &amp; Main Results'!$B$38,0)</f>
        <v>0</v>
      </c>
      <c r="AD1423" s="155">
        <f t="shared" si="4"/>
        <v>-0.13089514314664696</v>
      </c>
      <c r="AE1423" s="252">
        <f t="shared" ca="1" si="1468"/>
        <v>1284796.0008</v>
      </c>
      <c r="AF1423" s="253">
        <f t="shared" ca="1" si="1470"/>
        <v>0.2833848175689308</v>
      </c>
      <c r="AG1423" s="258">
        <f t="shared" ca="1" si="1471"/>
        <v>0</v>
      </c>
      <c r="AH1423" s="227" t="str">
        <f ca="1">IF(SUM(AG1423:OFFSET(AG1423,(-HoldAggressiveTime-1),0,,))=0,"Defensive","Aggressive")</f>
        <v>Defensive</v>
      </c>
    </row>
    <row r="1424" spans="1:34" ht="15" x14ac:dyDescent="0.2">
      <c r="A1424">
        <f t="shared" si="15"/>
        <v>3</v>
      </c>
      <c r="B1424">
        <f t="shared" si="16"/>
        <v>1989</v>
      </c>
      <c r="C1424" s="70">
        <f t="shared" si="1"/>
        <v>1989.1666666665592</v>
      </c>
      <c r="D1424" s="149">
        <f t="shared" si="383"/>
        <v>32628</v>
      </c>
      <c r="E1424" s="151">
        <v>122.2</v>
      </c>
      <c r="F1424" s="152">
        <v>1687355.2374</v>
      </c>
      <c r="G1424" s="152">
        <v>12655.8015</v>
      </c>
      <c r="H1424" s="152">
        <v>16540.163848209999</v>
      </c>
      <c r="I1424" s="152">
        <v>4216426.5040252004</v>
      </c>
      <c r="J1424" s="152">
        <v>122.2</v>
      </c>
      <c r="K1424" s="152">
        <v>122.2</v>
      </c>
      <c r="L1424" s="152">
        <v>382.3</v>
      </c>
      <c r="M1424" s="153">
        <v>15.412391599999999</v>
      </c>
      <c r="N1424" s="17">
        <f t="shared" ref="N1424:T1424" si="1534">F1424/F1423/$E1424*$E1423-1</f>
        <v>1.8304867000109581E-2</v>
      </c>
      <c r="O1424" s="17">
        <f t="shared" si="1534"/>
        <v>4.0985064289378315E-3</v>
      </c>
      <c r="P1424" s="17">
        <f t="shared" si="1534"/>
        <v>2.1634478999268403E-3</v>
      </c>
      <c r="Q1424" s="17">
        <f t="shared" si="1534"/>
        <v>-2.2944212777253781E-2</v>
      </c>
      <c r="R1424" s="17">
        <f t="shared" si="1534"/>
        <v>0</v>
      </c>
      <c r="S1424" s="17">
        <f t="shared" si="1534"/>
        <v>0</v>
      </c>
      <c r="T1424" s="17">
        <f t="shared" si="1534"/>
        <v>-1.6359629587703206E-2</v>
      </c>
      <c r="U1424" s="241">
        <v>6.7000000000000002E-3</v>
      </c>
      <c r="V1424" s="241">
        <v>5.4000000000000003E-3</v>
      </c>
      <c r="W1424" s="223">
        <f t="shared" ca="1" si="1473"/>
        <v>1.3688703389817924E-2</v>
      </c>
      <c r="X1424" s="223">
        <f>MMULT(N1424:T1424,'Parameters &amp; Main Results'!$B$12:$B$18)-'Parameters &amp; Main Results'!$B$22/12+MMULT(U1424:V1424,'Parameters &amp; Main Results'!$B$20:$B$21)</f>
        <v>1.3688703389817924E-2</v>
      </c>
      <c r="Y1424" s="223">
        <f>MMULT(N1424:T1424,'Parameters &amp; Main Results'!$C$12:$C$18)-'Parameters &amp; Main Results'!$C$22/12+MMULT(U1424:V1424,'Parameters &amp; Main Results'!$C$20:$C$21)</f>
        <v>1.6842564276325741E-2</v>
      </c>
      <c r="Z1424" s="17">
        <f t="shared" ca="1" si="1527"/>
        <v>10.819403921935262</v>
      </c>
      <c r="AA1424" s="70">
        <f ca="1">Z1424/OFFSET(Z1424,'Parameters &amp; Main Results'!$B$38,0)</f>
        <v>10.819403921935262</v>
      </c>
      <c r="AB1424" s="70">
        <f ca="1">SUMPRODUCT(Z1424:OFFSET(Z1424,'Parameters &amp; Main Results'!$B$38-1,0), 'Cash Flow Assist'!$P$11:OFFSET('Cash Flow Assist'!$P$11,'Parameters &amp; Main Results'!$B$38-1,0)  )/OFFSET(Z1424,'Parameters &amp; Main Results'!$B$38,0)</f>
        <v>1713.5443736236969</v>
      </c>
      <c r="AC1424" s="70">
        <f ca="1">SUMPRODUCT(Z1424:OFFSET(Z1424,'Parameters &amp; Main Results'!$B$38-1,0),'Parameters &amp; Main Results'!$B$42:OFFSET('Parameters &amp; Main Results'!$B$42,'Parameters &amp; Main Results'!$B$38-1,0)   )/OFFSET(Z1424,'Parameters &amp; Main Results'!$B$38,0)</f>
        <v>0</v>
      </c>
      <c r="AD1424" s="155">
        <f t="shared" si="4"/>
        <v>-0.11498629433279706</v>
      </c>
      <c r="AE1424" s="252">
        <f t="shared" ca="1" si="1468"/>
        <v>1457773.3328</v>
      </c>
      <c r="AF1424" s="253">
        <f t="shared" ca="1" si="1470"/>
        <v>0.15748806720111516</v>
      </c>
      <c r="AG1424" s="258">
        <f t="shared" ca="1" si="1471"/>
        <v>0</v>
      </c>
      <c r="AH1424" s="227" t="str">
        <f ca="1">IF(SUM(AG1424:OFFSET(AG1424,(-HoldAggressiveTime-1),0,,))=0,"Defensive","Aggressive")</f>
        <v>Defensive</v>
      </c>
    </row>
    <row r="1425" spans="1:34" ht="15" x14ac:dyDescent="0.2">
      <c r="A1425">
        <f t="shared" si="15"/>
        <v>4</v>
      </c>
      <c r="B1425">
        <f t="shared" si="16"/>
        <v>1989</v>
      </c>
      <c r="C1425" s="70">
        <f t="shared" si="1"/>
        <v>1989.2499999998925</v>
      </c>
      <c r="D1425" s="149">
        <f t="shared" si="383"/>
        <v>32659</v>
      </c>
      <c r="E1425" s="151">
        <v>123.1</v>
      </c>
      <c r="F1425" s="152">
        <v>1772493.5534999999</v>
      </c>
      <c r="G1425" s="152">
        <v>12984.449199999999</v>
      </c>
      <c r="H1425" s="152">
        <v>16661.734052489999</v>
      </c>
      <c r="I1425" s="152">
        <v>4258362.4770212704</v>
      </c>
      <c r="J1425" s="152">
        <v>123.1</v>
      </c>
      <c r="K1425" s="152">
        <v>123.1</v>
      </c>
      <c r="L1425" s="152">
        <v>381.3</v>
      </c>
      <c r="M1425" s="153">
        <v>16.04064138</v>
      </c>
      <c r="N1425" s="17">
        <f t="shared" ref="N1425:T1425" si="1535">F1425/F1424/$E1425*$E1424-1</f>
        <v>4.2776639553681717E-2</v>
      </c>
      <c r="O1425" s="17">
        <f t="shared" si="1535"/>
        <v>1.8467160280977168E-2</v>
      </c>
      <c r="P1425" s="17">
        <f t="shared" si="1535"/>
        <v>-1.4865962892463003E-5</v>
      </c>
      <c r="Q1425" s="17">
        <f t="shared" si="1535"/>
        <v>2.5620119056224411E-3</v>
      </c>
      <c r="R1425" s="17">
        <f t="shared" si="1535"/>
        <v>0</v>
      </c>
      <c r="S1425" s="17">
        <f t="shared" si="1535"/>
        <v>0</v>
      </c>
      <c r="T1425" s="17">
        <f t="shared" si="1535"/>
        <v>-9.9077518963102129E-3</v>
      </c>
      <c r="U1425" s="241">
        <v>-6.7999999999999996E-3</v>
      </c>
      <c r="V1425" s="241">
        <v>-1.4E-2</v>
      </c>
      <c r="W1425" s="223">
        <f t="shared" ca="1" si="1473"/>
        <v>3.5238857459974543E-2</v>
      </c>
      <c r="X1425" s="223">
        <f>MMULT(N1425:T1425,'Parameters &amp; Main Results'!$B$12:$B$18)-'Parameters &amp; Main Results'!$B$22/12+MMULT(U1425:V1425,'Parameters &amp; Main Results'!$B$20:$B$21)</f>
        <v>3.5238857459974543E-2</v>
      </c>
      <c r="Y1425" s="223">
        <f>MMULT(N1425:T1425,'Parameters &amp; Main Results'!$C$12:$C$18)-'Parameters &amp; Main Results'!$C$22/12+MMULT(U1425:V1425,'Parameters &amp; Main Results'!$C$20:$C$21)</f>
        <v>4.0304024959744597E-2</v>
      </c>
      <c r="Z1425" s="17">
        <f t="shared" ca="1" si="1527"/>
        <v>10.67330028020902</v>
      </c>
      <c r="AA1425" s="70">
        <f ca="1">Z1425/OFFSET(Z1425,'Parameters &amp; Main Results'!$B$38,0)</f>
        <v>10.67330028020902</v>
      </c>
      <c r="AB1425" s="70">
        <f ca="1">SUMPRODUCT(Z1425:OFFSET(Z1425,'Parameters &amp; Main Results'!$B$38-1,0), 'Cash Flow Assist'!$P$11:OFFSET('Cash Flow Assist'!$P$11,'Parameters &amp; Main Results'!$B$38-1,0)  )/OFFSET(Z1425,'Parameters &amp; Main Results'!$B$38,0)</f>
        <v>1703.7249697017619</v>
      </c>
      <c r="AC1425" s="70">
        <f ca="1">SUMPRODUCT(Z1425:OFFSET(Z1425,'Parameters &amp; Main Results'!$B$38-1,0),'Parameters &amp; Main Results'!$B$42:OFFSET('Parameters &amp; Main Results'!$B$42,'Parameters &amp; Main Results'!$B$38-1,0)   )/OFFSET(Z1425,'Parameters &amp; Main Results'!$B$38,0)</f>
        <v>0</v>
      </c>
      <c r="AD1425" s="155">
        <f t="shared" si="4"/>
        <v>-7.7128382045402955E-2</v>
      </c>
      <c r="AE1425" s="252">
        <f t="shared" ca="1" si="1468"/>
        <v>1515290.2859</v>
      </c>
      <c r="AF1425" s="253">
        <f t="shared" ca="1" si="1470"/>
        <v>0.16973861047834485</v>
      </c>
      <c r="AG1425" s="258">
        <f t="shared" ca="1" si="1471"/>
        <v>0</v>
      </c>
      <c r="AH1425" s="227" t="str">
        <f ca="1">IF(SUM(AG1425:OFFSET(AG1425,(-HoldAggressiveTime-1),0,,))=0,"Defensive","Aggressive")</f>
        <v>Defensive</v>
      </c>
    </row>
    <row r="1426" spans="1:34" ht="15" x14ac:dyDescent="0.2">
      <c r="A1426">
        <f t="shared" si="15"/>
        <v>5</v>
      </c>
      <c r="B1426">
        <f t="shared" si="16"/>
        <v>1989</v>
      </c>
      <c r="C1426" s="70">
        <f t="shared" si="1"/>
        <v>1989.3333333332257</v>
      </c>
      <c r="D1426" s="149">
        <f t="shared" si="383"/>
        <v>32689</v>
      </c>
      <c r="E1426" s="151">
        <v>123.7</v>
      </c>
      <c r="F1426" s="152">
        <v>1846776.2967999999</v>
      </c>
      <c r="G1426" s="152">
        <v>13441.1697</v>
      </c>
      <c r="H1426" s="152">
        <v>16781.837385449999</v>
      </c>
      <c r="I1426" s="152">
        <v>4036431.4675117899</v>
      </c>
      <c r="J1426" s="152">
        <v>123.7</v>
      </c>
      <c r="K1426" s="152">
        <v>123.7</v>
      </c>
      <c r="L1426" s="152">
        <v>363.5</v>
      </c>
      <c r="M1426" s="153">
        <v>16.527715950000001</v>
      </c>
      <c r="N1426" s="17">
        <f t="shared" ref="N1426:T1426" si="1536">F1426/F1425/$E1426*$E1425-1</f>
        <v>3.6854891240815091E-2</v>
      </c>
      <c r="O1426" s="17">
        <f t="shared" si="1536"/>
        <v>3.0153366127162906E-2</v>
      </c>
      <c r="P1426" s="17">
        <f t="shared" si="1536"/>
        <v>2.3229250874758911E-3</v>
      </c>
      <c r="Q1426" s="17">
        <f t="shared" si="1536"/>
        <v>-5.671417079330443E-2</v>
      </c>
      <c r="R1426" s="17">
        <f t="shared" si="1536"/>
        <v>0</v>
      </c>
      <c r="S1426" s="17">
        <f t="shared" si="1536"/>
        <v>0</v>
      </c>
      <c r="T1426" s="17">
        <f t="shared" si="1536"/>
        <v>-5.1306416524670828E-2</v>
      </c>
      <c r="U1426" s="241">
        <v>-5.0000000000000001E-4</v>
      </c>
      <c r="V1426" s="241">
        <v>-8.6999999999999994E-3</v>
      </c>
      <c r="W1426" s="223">
        <f t="shared" ca="1" si="1473"/>
        <v>3.1064854163143692E-2</v>
      </c>
      <c r="X1426" s="223">
        <f>MMULT(N1426:T1426,'Parameters &amp; Main Results'!$B$12:$B$18)-'Parameters &amp; Main Results'!$B$22/12+MMULT(U1426:V1426,'Parameters &amp; Main Results'!$B$20:$B$21)</f>
        <v>3.1064854163143692E-2</v>
      </c>
      <c r="Y1426" s="223">
        <f>MMULT(N1426:T1426,'Parameters &amp; Main Results'!$C$12:$C$18)-'Parameters &amp; Main Results'!$C$22/12+MMULT(U1426:V1426,'Parameters &amp; Main Results'!$C$20:$C$21)</f>
        <v>3.6143072062783201E-2</v>
      </c>
      <c r="Z1426" s="17">
        <f t="shared" ca="1" si="1527"/>
        <v>10.309988079849179</v>
      </c>
      <c r="AA1426" s="70">
        <f ca="1">Z1426/OFFSET(Z1426,'Parameters &amp; Main Results'!$B$38,0)</f>
        <v>10.309988079849179</v>
      </c>
      <c r="AB1426" s="70">
        <f ca="1">SUMPRODUCT(Z1426:OFFSET(Z1426,'Parameters &amp; Main Results'!$B$38-1,0), 'Cash Flow Assist'!$P$11:OFFSET('Cash Flow Assist'!$P$11,'Parameters &amp; Main Results'!$B$38-1,0)  )/OFFSET(Z1426,'Parameters &amp; Main Results'!$B$38,0)</f>
        <v>1694.051669421553</v>
      </c>
      <c r="AC1426" s="70">
        <f ca="1">SUMPRODUCT(Z1426:OFFSET(Z1426,'Parameters &amp; Main Results'!$B$38-1,0),'Parameters &amp; Main Results'!$B$42:OFFSET('Parameters &amp; Main Results'!$B$42,'Parameters &amp; Main Results'!$B$38-1,0)   )/OFFSET(Z1426,'Parameters &amp; Main Results'!$B$38,0)</f>
        <v>0</v>
      </c>
      <c r="AD1426" s="155">
        <f t="shared" si="4"/>
        <v>-4.3116048936451268E-2</v>
      </c>
      <c r="AE1426" s="252">
        <f t="shared" ref="AE1426:AE1489" ca="1" si="1537">OFFSET(F1426,-Lookback,0,,)</f>
        <v>1558985.3414</v>
      </c>
      <c r="AF1426" s="253">
        <f t="shared" ca="1" si="1470"/>
        <v>0.18460145054446619</v>
      </c>
      <c r="AG1426" s="258">
        <f t="shared" ca="1" si="1471"/>
        <v>0</v>
      </c>
      <c r="AH1426" s="227" t="str">
        <f ca="1">IF(SUM(AG1426:OFFSET(AG1426,(-HoldAggressiveTime-1),0,,))=0,"Defensive","Aggressive")</f>
        <v>Defensive</v>
      </c>
    </row>
    <row r="1427" spans="1:34" ht="15" x14ac:dyDescent="0.2">
      <c r="A1427">
        <f t="shared" si="15"/>
        <v>6</v>
      </c>
      <c r="B1427">
        <f t="shared" si="16"/>
        <v>1989</v>
      </c>
      <c r="C1427" s="70">
        <f t="shared" si="1"/>
        <v>1989.416666666559</v>
      </c>
      <c r="D1427" s="149">
        <f t="shared" si="383"/>
        <v>32720</v>
      </c>
      <c r="E1427" s="151">
        <v>124.1</v>
      </c>
      <c r="F1427" s="152">
        <v>1836303.5401999999</v>
      </c>
      <c r="G1427" s="152">
        <v>13985.573399999999</v>
      </c>
      <c r="H1427" s="152">
        <v>16899.729793080001</v>
      </c>
      <c r="I1427" s="152">
        <v>3977180.1333954502</v>
      </c>
      <c r="J1427" s="152">
        <v>124.1</v>
      </c>
      <c r="K1427" s="152">
        <v>124.1</v>
      </c>
      <c r="L1427" s="152">
        <v>371.15</v>
      </c>
      <c r="M1427" s="153">
        <v>16.347830429999998</v>
      </c>
      <c r="N1427" s="17">
        <f t="shared" ref="N1427:T1427" si="1538">F1427/F1426/$E1427*$E1426-1</f>
        <v>-8.8757600043413154E-3</v>
      </c>
      <c r="O1427" s="17">
        <f t="shared" si="1538"/>
        <v>3.7148946988195597E-2</v>
      </c>
      <c r="P1427" s="17">
        <f t="shared" si="1538"/>
        <v>3.7791498789645495E-3</v>
      </c>
      <c r="Q1427" s="17">
        <f t="shared" si="1538"/>
        <v>-1.7855031084952899E-2</v>
      </c>
      <c r="R1427" s="17">
        <f t="shared" si="1538"/>
        <v>0</v>
      </c>
      <c r="S1427" s="17">
        <f t="shared" si="1538"/>
        <v>0</v>
      </c>
      <c r="T1427" s="17">
        <f t="shared" si="1538"/>
        <v>1.7754351274153146E-2</v>
      </c>
      <c r="U1427" s="241">
        <v>-1.0200000000000001E-2</v>
      </c>
      <c r="V1427" s="241">
        <v>2.23E-2</v>
      </c>
      <c r="W1427" s="223">
        <f t="shared" ca="1" si="1473"/>
        <v>1.6190202914241245E-3</v>
      </c>
      <c r="X1427" s="223">
        <f>MMULT(N1427:T1427,'Parameters &amp; Main Results'!$B$12:$B$18)-'Parameters &amp; Main Results'!$B$22/12+MMULT(U1427:V1427,'Parameters &amp; Main Results'!$B$20:$B$21)</f>
        <v>1.6190202914241245E-3</v>
      </c>
      <c r="Y1427" s="223">
        <f>MMULT(N1427:T1427,'Parameters &amp; Main Results'!$C$12:$C$18)-'Parameters &amp; Main Results'!$C$22/12+MMULT(U1427:V1427,'Parameters &amp; Main Results'!$C$20:$C$21)</f>
        <v>-4.3149559717542913E-3</v>
      </c>
      <c r="Z1427" s="17">
        <f t="shared" ca="1" si="1527"/>
        <v>9.9993594372074739</v>
      </c>
      <c r="AA1427" s="70">
        <f ca="1">Z1427/OFFSET(Z1427,'Parameters &amp; Main Results'!$B$38,0)</f>
        <v>9.9993594372074739</v>
      </c>
      <c r="AB1427" s="70">
        <f ca="1">SUMPRODUCT(Z1427:OFFSET(Z1427,'Parameters &amp; Main Results'!$B$38-1,0), 'Cash Flow Assist'!$P$11:OFFSET('Cash Flow Assist'!$P$11,'Parameters &amp; Main Results'!$B$38-1,0)  )/OFFSET(Z1427,'Parameters &amp; Main Results'!$B$38,0)</f>
        <v>1684.7416813417035</v>
      </c>
      <c r="AC1427" s="70">
        <f ca="1">SUMPRODUCT(Z1427:OFFSET(Z1427,'Parameters &amp; Main Results'!$B$38-1,0),'Parameters &amp; Main Results'!$B$42:OFFSET('Parameters &amp; Main Results'!$B$42,'Parameters &amp; Main Results'!$B$38-1,0)   )/OFFSET(Z1427,'Parameters &amp; Main Results'!$B$38,0)</f>
        <v>0</v>
      </c>
      <c r="AD1427" s="155">
        <f t="shared" si="4"/>
        <v>-5.1609121238097244E-2</v>
      </c>
      <c r="AE1427" s="252">
        <f t="shared" ca="1" si="1537"/>
        <v>1544923.3955000001</v>
      </c>
      <c r="AF1427" s="253">
        <f t="shared" ref="AF1427:AF1490" ca="1" si="1539">(F1427-AE1427)/AE1427</f>
        <v>0.18860491435932805</v>
      </c>
      <c r="AG1427" s="258">
        <f t="shared" ref="AG1427:AG1490" ca="1" si="1540">IF(AF1427&gt;MktDrop,0,1)</f>
        <v>0</v>
      </c>
      <c r="AH1427" s="227" t="str">
        <f ca="1">IF(SUM(AG1427:OFFSET(AG1427,(-HoldAggressiveTime-1),0,,))=0,"Defensive","Aggressive")</f>
        <v>Defensive</v>
      </c>
    </row>
    <row r="1428" spans="1:34" ht="15" x14ac:dyDescent="0.2">
      <c r="A1428">
        <f t="shared" si="15"/>
        <v>7</v>
      </c>
      <c r="B1428">
        <f t="shared" si="16"/>
        <v>1989</v>
      </c>
      <c r="C1428" s="70">
        <f t="shared" si="1"/>
        <v>1989.4999999998922</v>
      </c>
      <c r="D1428" s="149">
        <f t="shared" si="383"/>
        <v>32751</v>
      </c>
      <c r="E1428" s="151">
        <v>124.5</v>
      </c>
      <c r="F1428" s="152">
        <v>2002101.2233</v>
      </c>
      <c r="G1428" s="152">
        <v>14341.281800000001</v>
      </c>
      <c r="H1428" s="152">
        <v>17014.507124600001</v>
      </c>
      <c r="I1428" s="152">
        <v>4468250.5901605096</v>
      </c>
      <c r="J1428" s="152">
        <v>124.5</v>
      </c>
      <c r="K1428" s="152">
        <v>124.5</v>
      </c>
      <c r="L1428" s="152">
        <v>369.1</v>
      </c>
      <c r="M1428" s="153">
        <v>17.74028358</v>
      </c>
      <c r="N1428" s="17">
        <f t="shared" ref="N1428:T1428" si="1541">F1428/F1427/$E1428*$E1427-1</f>
        <v>8.6785885819925301E-2</v>
      </c>
      <c r="O1428" s="17">
        <f t="shared" si="1541"/>
        <v>2.2139384904335868E-2</v>
      </c>
      <c r="P1428" s="17">
        <f t="shared" si="1541"/>
        <v>3.5569946457587598E-3</v>
      </c>
      <c r="Q1428" s="17">
        <f t="shared" si="1541"/>
        <v>0.11986246928393496</v>
      </c>
      <c r="R1428" s="17">
        <f t="shared" si="1541"/>
        <v>0</v>
      </c>
      <c r="S1428" s="17">
        <f t="shared" si="1541"/>
        <v>0</v>
      </c>
      <c r="T1428" s="17">
        <f t="shared" si="1541"/>
        <v>-8.7184789271593788E-3</v>
      </c>
      <c r="U1428" s="241">
        <v>-4.1599999999999998E-2</v>
      </c>
      <c r="V1428" s="241">
        <v>-2.7900000000000001E-2</v>
      </c>
      <c r="W1428" s="223">
        <f t="shared" ref="W1428:W1491" ca="1" si="1542">IFERROR(IF(AH1428="Aggressive",Y1428,X1428),0)</f>
        <v>6.9039700732786521E-2</v>
      </c>
      <c r="X1428" s="223">
        <f>MMULT(N1428:T1428,'Parameters &amp; Main Results'!$B$12:$B$18)-'Parameters &amp; Main Results'!$B$22/12+MMULT(U1428:V1428,'Parameters &amp; Main Results'!$B$20:$B$21)</f>
        <v>6.9039700732786521E-2</v>
      </c>
      <c r="Y1428" s="223">
        <f>MMULT(N1428:T1428,'Parameters &amp; Main Results'!$C$12:$C$18)-'Parameters &amp; Main Results'!$C$22/12+MMULT(U1428:V1428,'Parameters &amp; Main Results'!$C$20:$C$21)</f>
        <v>8.0279569061699696E-2</v>
      </c>
      <c r="Z1428" s="17">
        <f t="shared" ca="1" si="1527"/>
        <v>9.9831964395984905</v>
      </c>
      <c r="AA1428" s="70">
        <f ca="1">Z1428/OFFSET(Z1428,'Parameters &amp; Main Results'!$B$38,0)</f>
        <v>9.9831964395984905</v>
      </c>
      <c r="AB1428" s="70">
        <f ca="1">SUMPRODUCT(Z1428:OFFSET(Z1428,'Parameters &amp; Main Results'!$B$38-1,0), 'Cash Flow Assist'!$P$11:OFFSET('Cash Flow Assist'!$P$11,'Parameters &amp; Main Results'!$B$38-1,0)  )/OFFSET(Z1428,'Parameters &amp; Main Results'!$B$38,0)</f>
        <v>1675.7423219044963</v>
      </c>
      <c r="AC1428" s="70">
        <f ca="1">SUMPRODUCT(Z1428:OFFSET(Z1428,'Parameters &amp; Main Results'!$B$38-1,0),'Parameters &amp; Main Results'!$B$42:OFFSET('Parameters &amp; Main Results'!$B$42,'Parameters &amp; Main Results'!$B$38-1,0)   )/OFFSET(Z1428,'Parameters &amp; Main Results'!$B$38,0)</f>
        <v>0</v>
      </c>
      <c r="AD1428" s="155">
        <f t="shared" si="4"/>
        <v>0</v>
      </c>
      <c r="AE1428" s="252">
        <f t="shared" ca="1" si="1537"/>
        <v>1558053.5563999999</v>
      </c>
      <c r="AF1428" s="253">
        <f t="shared" ca="1" si="1539"/>
        <v>0.28500154251822102</v>
      </c>
      <c r="AG1428" s="258">
        <f t="shared" ca="1" si="1540"/>
        <v>0</v>
      </c>
      <c r="AH1428" s="227" t="str">
        <f ca="1">IF(SUM(AG1428:OFFSET(AG1428,(-HoldAggressiveTime-1),0,,))=0,"Defensive","Aggressive")</f>
        <v>Defensive</v>
      </c>
    </row>
    <row r="1429" spans="1:34" ht="15" x14ac:dyDescent="0.2">
      <c r="A1429">
        <f t="shared" si="15"/>
        <v>8</v>
      </c>
      <c r="B1429">
        <f t="shared" si="16"/>
        <v>1989</v>
      </c>
      <c r="C1429" s="70">
        <f t="shared" si="1"/>
        <v>1989.5833333332255</v>
      </c>
      <c r="D1429" s="149">
        <f t="shared" si="383"/>
        <v>32781</v>
      </c>
      <c r="E1429" s="151">
        <v>124.5</v>
      </c>
      <c r="F1429" s="152">
        <v>2041241.4421999999</v>
      </c>
      <c r="G1429" s="152">
        <v>14024.2904</v>
      </c>
      <c r="H1429" s="152">
        <v>17126.235721379999</v>
      </c>
      <c r="I1429" s="152">
        <v>4279452.3360213796</v>
      </c>
      <c r="J1429" s="152">
        <v>124.5</v>
      </c>
      <c r="K1429" s="152">
        <v>124.5</v>
      </c>
      <c r="L1429" s="152">
        <v>359.6</v>
      </c>
      <c r="M1429" s="153">
        <v>17.982408159999999</v>
      </c>
      <c r="N1429" s="17">
        <f t="shared" ref="N1429:T1429" si="1543">F1429/F1428/$E1429*$E1428-1</f>
        <v>1.9549570443539555E-2</v>
      </c>
      <c r="O1429" s="17">
        <f t="shared" si="1543"/>
        <v>-2.2103421745746643E-2</v>
      </c>
      <c r="P1429" s="17">
        <f t="shared" si="1543"/>
        <v>6.566666666380172E-3</v>
      </c>
      <c r="Q1429" s="17">
        <f t="shared" si="1543"/>
        <v>-4.2253282426657268E-2</v>
      </c>
      <c r="R1429" s="17">
        <f t="shared" si="1543"/>
        <v>0</v>
      </c>
      <c r="S1429" s="17">
        <f t="shared" si="1543"/>
        <v>0</v>
      </c>
      <c r="T1429" s="17">
        <f t="shared" si="1543"/>
        <v>-2.5738282308317539E-2</v>
      </c>
      <c r="U1429" s="241">
        <v>5.5999999999999999E-3</v>
      </c>
      <c r="V1429" s="241">
        <v>6.0000000000000001E-3</v>
      </c>
      <c r="W1429" s="223">
        <f t="shared" ca="1" si="1542"/>
        <v>8.9129127014227916E-3</v>
      </c>
      <c r="X1429" s="223">
        <f>MMULT(N1429:T1429,'Parameters &amp; Main Results'!$B$12:$B$18)-'Parameters &amp; Main Results'!$B$22/12+MMULT(U1429:V1429,'Parameters &amp; Main Results'!$B$20:$B$21)</f>
        <v>8.9129127014227916E-3</v>
      </c>
      <c r="Y1429" s="223">
        <f>MMULT(N1429:T1429,'Parameters &amp; Main Results'!$C$12:$C$18)-'Parameters &amp; Main Results'!$C$22/12+MMULT(U1429:V1429,'Parameters &amp; Main Results'!$C$20:$C$21)</f>
        <v>1.5342604557944268E-2</v>
      </c>
      <c r="Z1429" s="17">
        <f t="shared" ca="1" si="1527"/>
        <v>9.3384711837693075</v>
      </c>
      <c r="AA1429" s="70">
        <f ca="1">Z1429/OFFSET(Z1429,'Parameters &amp; Main Results'!$B$38,0)</f>
        <v>9.3384711837693075</v>
      </c>
      <c r="AB1429" s="70">
        <f ca="1">SUMPRODUCT(Z1429:OFFSET(Z1429,'Parameters &amp; Main Results'!$B$38-1,0), 'Cash Flow Assist'!$P$11:OFFSET('Cash Flow Assist'!$P$11,'Parameters &amp; Main Results'!$B$38-1,0)  )/OFFSET(Z1429,'Parameters &amp; Main Results'!$B$38,0)</f>
        <v>1666.7591254648983</v>
      </c>
      <c r="AC1429" s="70">
        <f ca="1">SUMPRODUCT(Z1429:OFFSET(Z1429,'Parameters &amp; Main Results'!$B$38-1,0),'Parameters &amp; Main Results'!$B$42:OFFSET('Parameters &amp; Main Results'!$B$42,'Parameters &amp; Main Results'!$B$38-1,0)   )/OFFSET(Z1429,'Parameters &amp; Main Results'!$B$38,0)</f>
        <v>0</v>
      </c>
      <c r="AD1429" s="155">
        <f t="shared" si="4"/>
        <v>0</v>
      </c>
      <c r="AE1429" s="252">
        <f t="shared" ca="1" si="1537"/>
        <v>1636516.5822999999</v>
      </c>
      <c r="AF1429" s="253">
        <f t="shared" ca="1" si="1539"/>
        <v>0.24730874363105443</v>
      </c>
      <c r="AG1429" s="258">
        <f t="shared" ca="1" si="1540"/>
        <v>0</v>
      </c>
      <c r="AH1429" s="227" t="str">
        <f ca="1">IF(SUM(AG1429:OFFSET(AG1429,(-HoldAggressiveTime-1),0,,))=0,"Defensive","Aggressive")</f>
        <v>Defensive</v>
      </c>
    </row>
    <row r="1430" spans="1:34" ht="15" x14ac:dyDescent="0.2">
      <c r="A1430">
        <f t="shared" si="15"/>
        <v>9</v>
      </c>
      <c r="B1430">
        <f t="shared" si="16"/>
        <v>1989</v>
      </c>
      <c r="C1430" s="70">
        <f t="shared" si="1"/>
        <v>1989.6666666665587</v>
      </c>
      <c r="D1430" s="149">
        <f t="shared" si="383"/>
        <v>32812</v>
      </c>
      <c r="E1430" s="151">
        <v>124.8</v>
      </c>
      <c r="F1430" s="152">
        <v>2043106.3038000001</v>
      </c>
      <c r="G1430" s="152">
        <v>14074.8534</v>
      </c>
      <c r="H1430" s="152">
        <v>17238.983439880001</v>
      </c>
      <c r="I1430" s="152">
        <v>4464809.7626261599</v>
      </c>
      <c r="J1430" s="152">
        <v>124.8</v>
      </c>
      <c r="K1430" s="152">
        <v>124.8</v>
      </c>
      <c r="L1430" s="152">
        <v>369</v>
      </c>
      <c r="M1430" s="153">
        <v>17.896310419999999</v>
      </c>
      <c r="N1430" s="17">
        <f t="shared" ref="N1430:T1430" si="1544">F1430/F1429/$E1430*$E1429-1</f>
        <v>-1.4924504114540715E-3</v>
      </c>
      <c r="O1430" s="17">
        <f t="shared" si="1544"/>
        <v>1.192874456483084E-3</v>
      </c>
      <c r="P1430" s="17">
        <f t="shared" si="1544"/>
        <v>4.1636618590279451E-3</v>
      </c>
      <c r="Q1430" s="17">
        <f t="shared" si="1544"/>
        <v>4.08053874930141E-2</v>
      </c>
      <c r="R1430" s="17">
        <f t="shared" si="1544"/>
        <v>0</v>
      </c>
      <c r="S1430" s="17">
        <f t="shared" si="1544"/>
        <v>0</v>
      </c>
      <c r="T1430" s="17">
        <f t="shared" si="1544"/>
        <v>2.3673472661932093E-2</v>
      </c>
      <c r="U1430" s="241">
        <v>3.2000000000000002E-3</v>
      </c>
      <c r="V1430" s="241">
        <v>-1.2699999999999999E-2</v>
      </c>
      <c r="W1430" s="223">
        <f t="shared" ca="1" si="1542"/>
        <v>2.6124404913600206E-4</v>
      </c>
      <c r="X1430" s="223">
        <f>MMULT(N1430:T1430,'Parameters &amp; Main Results'!$B$12:$B$18)-'Parameters &amp; Main Results'!$B$22/12+MMULT(U1430:V1430,'Parameters &amp; Main Results'!$B$20:$B$21)</f>
        <v>2.6124404913600206E-4</v>
      </c>
      <c r="Y1430" s="223">
        <f>MMULT(N1430:T1430,'Parameters &amp; Main Results'!$C$12:$C$18)-'Parameters &amp; Main Results'!$C$22/12+MMULT(U1430:V1430,'Parameters &amp; Main Results'!$C$20:$C$21)</f>
        <v>-1.2655845913270227E-3</v>
      </c>
      <c r="Z1430" s="17">
        <f t="shared" ca="1" si="1527"/>
        <v>9.2559734999971504</v>
      </c>
      <c r="AA1430" s="70">
        <f ca="1">Z1430/OFFSET(Z1430,'Parameters &amp; Main Results'!$B$38,0)</f>
        <v>9.2559734999971504</v>
      </c>
      <c r="AB1430" s="70">
        <f ca="1">SUMPRODUCT(Z1430:OFFSET(Z1430,'Parameters &amp; Main Results'!$B$38-1,0), 'Cash Flow Assist'!$P$11:OFFSET('Cash Flow Assist'!$P$11,'Parameters &amp; Main Results'!$B$38-1,0)  )/OFFSET(Z1430,'Parameters &amp; Main Results'!$B$38,0)</f>
        <v>1658.4206542811287</v>
      </c>
      <c r="AC1430" s="70">
        <f ca="1">SUMPRODUCT(Z1430:OFFSET(Z1430,'Parameters &amp; Main Results'!$B$38-1,0),'Parameters &amp; Main Results'!$B$42:OFFSET('Parameters &amp; Main Results'!$B$42,'Parameters &amp; Main Results'!$B$38-1,0)   )/OFFSET(Z1430,'Parameters &amp; Main Results'!$B$38,0)</f>
        <v>0</v>
      </c>
      <c r="AD1430" s="155">
        <f t="shared" si="4"/>
        <v>-1.4924504114540715E-3</v>
      </c>
      <c r="AE1430" s="252">
        <f t="shared" ca="1" si="1537"/>
        <v>1719323.7612999999</v>
      </c>
      <c r="AF1430" s="253">
        <f t="shared" ca="1" si="1539"/>
        <v>0.18831970440237772</v>
      </c>
      <c r="AG1430" s="258">
        <f t="shared" ca="1" si="1540"/>
        <v>0</v>
      </c>
      <c r="AH1430" s="227" t="str">
        <f ca="1">IF(SUM(AG1430:OFFSET(AG1430,(-HoldAggressiveTime-1),0,,))=0,"Defensive","Aggressive")</f>
        <v>Defensive</v>
      </c>
    </row>
    <row r="1431" spans="1:34" ht="15" x14ac:dyDescent="0.2">
      <c r="A1431">
        <f t="shared" si="15"/>
        <v>10</v>
      </c>
      <c r="B1431">
        <f t="shared" si="16"/>
        <v>1989</v>
      </c>
      <c r="C1431" s="70">
        <f t="shared" si="1"/>
        <v>1989.749999999892</v>
      </c>
      <c r="D1431" s="149">
        <f t="shared" si="383"/>
        <v>32842</v>
      </c>
      <c r="E1431" s="151">
        <v>125.4</v>
      </c>
      <c r="F1431" s="152">
        <v>1985754.9728000001</v>
      </c>
      <c r="G1431" s="152">
        <v>14538.7667</v>
      </c>
      <c r="H1431" s="152">
        <v>17350.31854126</v>
      </c>
      <c r="I1431" s="152">
        <v>4294647.3522511497</v>
      </c>
      <c r="J1431" s="152">
        <v>125.4</v>
      </c>
      <c r="K1431" s="152">
        <v>125.4</v>
      </c>
      <c r="L1431" s="152">
        <v>376.05</v>
      </c>
      <c r="M1431" s="153">
        <v>17.28336505</v>
      </c>
      <c r="N1431" s="17">
        <f t="shared" ref="N1431:T1431" si="1545">F1431/F1430/$E1431*$E1430-1</f>
        <v>-3.2721034065241961E-2</v>
      </c>
      <c r="O1431" s="17">
        <f t="shared" si="1545"/>
        <v>2.8018041237040991E-2</v>
      </c>
      <c r="P1431" s="17">
        <f t="shared" si="1545"/>
        <v>1.6427432215428972E-3</v>
      </c>
      <c r="Q1431" s="17">
        <f t="shared" si="1545"/>
        <v>-4.2714241465796055E-2</v>
      </c>
      <c r="R1431" s="17">
        <f t="shared" si="1545"/>
        <v>0</v>
      </c>
      <c r="S1431" s="17">
        <f t="shared" si="1545"/>
        <v>0</v>
      </c>
      <c r="T1431" s="17">
        <f t="shared" si="1545"/>
        <v>1.4229587271949118E-2</v>
      </c>
      <c r="U1431" s="241">
        <v>-3.2399999999999998E-2</v>
      </c>
      <c r="V1431" s="241">
        <v>-1.11E-2</v>
      </c>
      <c r="W1431" s="223">
        <f t="shared" ca="1" si="1542"/>
        <v>-1.8267354604592483E-2</v>
      </c>
      <c r="X1431" s="223">
        <f>MMULT(N1431:T1431,'Parameters &amp; Main Results'!$B$12:$B$18)-'Parameters &amp; Main Results'!$B$22/12+MMULT(U1431:V1431,'Parameters &amp; Main Results'!$B$20:$B$21)</f>
        <v>-1.8267354604592483E-2</v>
      </c>
      <c r="Y1431" s="223">
        <f>MMULT(N1431:T1431,'Parameters &amp; Main Results'!$C$12:$C$18)-'Parameters &amp; Main Results'!$C$22/12+MMULT(U1431:V1431,'Parameters &amp; Main Results'!$C$20:$C$21)</f>
        <v>-2.6688793201680331E-2</v>
      </c>
      <c r="Z1431" s="17">
        <f t="shared" ca="1" si="1527"/>
        <v>9.2535560635422023</v>
      </c>
      <c r="AA1431" s="70">
        <f ca="1">Z1431/OFFSET(Z1431,'Parameters &amp; Main Results'!$B$38,0)</f>
        <v>9.2535560635422023</v>
      </c>
      <c r="AB1431" s="70">
        <f ca="1">SUMPRODUCT(Z1431:OFFSET(Z1431,'Parameters &amp; Main Results'!$B$38-1,0), 'Cash Flow Assist'!$P$11:OFFSET('Cash Flow Assist'!$P$11,'Parameters &amp; Main Results'!$B$38-1,0)  )/OFFSET(Z1431,'Parameters &amp; Main Results'!$B$38,0)</f>
        <v>1650.1646807811317</v>
      </c>
      <c r="AC1431" s="70">
        <f ca="1">SUMPRODUCT(Z1431:OFFSET(Z1431,'Parameters &amp; Main Results'!$B$38-1,0),'Parameters &amp; Main Results'!$B$42:OFFSET('Parameters &amp; Main Results'!$B$42,'Parameters &amp; Main Results'!$B$38-1,0)   )/OFFSET(Z1431,'Parameters &amp; Main Results'!$B$38,0)</f>
        <v>0</v>
      </c>
      <c r="AD1431" s="155">
        <f t="shared" si="4"/>
        <v>-3.416464995594215E-2</v>
      </c>
      <c r="AE1431" s="252">
        <f t="shared" ca="1" si="1537"/>
        <v>1783329.3282000001</v>
      </c>
      <c r="AF1431" s="253">
        <f t="shared" ca="1" si="1539"/>
        <v>0.11350996218085974</v>
      </c>
      <c r="AG1431" s="258">
        <f t="shared" ca="1" si="1540"/>
        <v>0</v>
      </c>
      <c r="AH1431" s="227" t="str">
        <f ca="1">IF(SUM(AG1431:OFFSET(AG1431,(-HoldAggressiveTime-1),0,,))=0,"Defensive","Aggressive")</f>
        <v>Defensive</v>
      </c>
    </row>
    <row r="1432" spans="1:34" ht="15" x14ac:dyDescent="0.2">
      <c r="A1432">
        <f t="shared" si="15"/>
        <v>11</v>
      </c>
      <c r="B1432">
        <f t="shared" si="16"/>
        <v>1989</v>
      </c>
      <c r="C1432" s="70">
        <f t="shared" si="1"/>
        <v>1989.8333333332253</v>
      </c>
      <c r="D1432" s="149">
        <f t="shared" si="383"/>
        <v>32873</v>
      </c>
      <c r="E1432" s="151">
        <v>125.9</v>
      </c>
      <c r="F1432" s="152">
        <v>2026251.4547999999</v>
      </c>
      <c r="G1432" s="152">
        <v>14711.946099999999</v>
      </c>
      <c r="H1432" s="152">
        <v>17460.78223597</v>
      </c>
      <c r="I1432" s="152">
        <v>4505858.3144906098</v>
      </c>
      <c r="J1432" s="152">
        <v>125.9</v>
      </c>
      <c r="K1432" s="152">
        <v>125.9</v>
      </c>
      <c r="L1432" s="152">
        <v>406.8</v>
      </c>
      <c r="M1432" s="153">
        <v>17.535824049999999</v>
      </c>
      <c r="N1432" s="17">
        <f t="shared" ref="N1432:T1432" si="1546">F1432/F1431/$E1432*$E1431-1</f>
        <v>1.6341097218552036E-2</v>
      </c>
      <c r="O1432" s="17">
        <f t="shared" si="1546"/>
        <v>7.8928490396876771E-3</v>
      </c>
      <c r="P1432" s="17">
        <f t="shared" si="1546"/>
        <v>2.3699761714102152E-3</v>
      </c>
      <c r="Q1432" s="17">
        <f t="shared" si="1546"/>
        <v>4.5013328031221045E-2</v>
      </c>
      <c r="R1432" s="17">
        <f t="shared" si="1546"/>
        <v>0</v>
      </c>
      <c r="S1432" s="17">
        <f t="shared" si="1546"/>
        <v>0</v>
      </c>
      <c r="T1432" s="17">
        <f t="shared" si="1546"/>
        <v>7.7474889214092402E-2</v>
      </c>
      <c r="U1432" s="241">
        <v>-1.24E-2</v>
      </c>
      <c r="V1432" s="241">
        <v>-1.09E-2</v>
      </c>
      <c r="W1432" s="223">
        <f t="shared" ca="1" si="1542"/>
        <v>1.7666470515889519E-2</v>
      </c>
      <c r="X1432" s="223">
        <f>MMULT(N1432:T1432,'Parameters &amp; Main Results'!$B$12:$B$18)-'Parameters &amp; Main Results'!$B$22/12+MMULT(U1432:V1432,'Parameters &amp; Main Results'!$B$20:$B$21)</f>
        <v>1.7666470515889519E-2</v>
      </c>
      <c r="Y1432" s="223">
        <f>MMULT(N1432:T1432,'Parameters &amp; Main Results'!$C$12:$C$18)-'Parameters &amp; Main Results'!$C$22/12+MMULT(U1432:V1432,'Parameters &amp; Main Results'!$C$20:$C$21)</f>
        <v>1.5454605733998933E-2</v>
      </c>
      <c r="Z1432" s="17">
        <f t="shared" ca="1" si="1527"/>
        <v>9.4257393873412383</v>
      </c>
      <c r="AA1432" s="70">
        <f ca="1">Z1432/OFFSET(Z1432,'Parameters &amp; Main Results'!$B$38,0)</f>
        <v>9.4257393873412383</v>
      </c>
      <c r="AB1432" s="70">
        <f ca="1">SUMPRODUCT(Z1432:OFFSET(Z1432,'Parameters &amp; Main Results'!$B$38-1,0), 'Cash Flow Assist'!$P$11:OFFSET('Cash Flow Assist'!$P$11,'Parameters &amp; Main Results'!$B$38-1,0)  )/OFFSET(Z1432,'Parameters &amp; Main Results'!$B$38,0)</f>
        <v>1641.9111247175895</v>
      </c>
      <c r="AC1432" s="70">
        <f ca="1">SUMPRODUCT(Z1432:OFFSET(Z1432,'Parameters &amp; Main Results'!$B$38-1,0),'Parameters &amp; Main Results'!$B$42:OFFSET('Parameters &amp; Main Results'!$B$42,'Parameters &amp; Main Results'!$B$38-1,0)   )/OFFSET(Z1432,'Parameters &amp; Main Results'!$B$38,0)</f>
        <v>0</v>
      </c>
      <c r="AD1432" s="155">
        <f t="shared" si="4"/>
        <v>-1.8381840603757915E-2</v>
      </c>
      <c r="AE1432" s="252">
        <f t="shared" ca="1" si="1537"/>
        <v>1744134.1264</v>
      </c>
      <c r="AF1432" s="253">
        <f t="shared" ca="1" si="1539"/>
        <v>0.16175208324276499</v>
      </c>
      <c r="AG1432" s="258">
        <f t="shared" ca="1" si="1540"/>
        <v>0</v>
      </c>
      <c r="AH1432" s="227" t="str">
        <f ca="1">IF(SUM(AG1432:OFFSET(AG1432,(-HoldAggressiveTime-1),0,,))=0,"Defensive","Aggressive")</f>
        <v>Defensive</v>
      </c>
    </row>
    <row r="1433" spans="1:34" ht="15" x14ac:dyDescent="0.2">
      <c r="A1433">
        <f t="shared" si="15"/>
        <v>12</v>
      </c>
      <c r="B1433">
        <f t="shared" si="16"/>
        <v>1989</v>
      </c>
      <c r="C1433" s="70">
        <f t="shared" si="1"/>
        <v>1989.9166666665585</v>
      </c>
      <c r="D1433" s="149">
        <f t="shared" si="383"/>
        <v>32904</v>
      </c>
      <c r="E1433" s="151">
        <v>126.3</v>
      </c>
      <c r="F1433" s="152">
        <v>2111843.6814999999</v>
      </c>
      <c r="G1433" s="152">
        <v>14720.658100000001</v>
      </c>
      <c r="H1433" s="152">
        <v>17572.6767488</v>
      </c>
      <c r="I1433" s="152">
        <v>4671370.6381358998</v>
      </c>
      <c r="J1433" s="152">
        <v>126.3</v>
      </c>
      <c r="K1433" s="152">
        <v>126.3</v>
      </c>
      <c r="L1433" s="152">
        <v>401</v>
      </c>
      <c r="M1433" s="153">
        <v>18.211718529999999</v>
      </c>
      <c r="N1433" s="17">
        <f t="shared" ref="N1433:T1433" si="1547">F1433/F1432/$E1433*$E1432-1</f>
        <v>3.8940816293574043E-2</v>
      </c>
      <c r="O1433" s="17">
        <f t="shared" si="1547"/>
        <v>-2.5767661677531528E-3</v>
      </c>
      <c r="P1433" s="17">
        <f t="shared" si="1547"/>
        <v>3.2209751914096252E-3</v>
      </c>
      <c r="Q1433" s="17">
        <f t="shared" si="1547"/>
        <v>3.344929869582991E-2</v>
      </c>
      <c r="R1433" s="17">
        <f t="shared" si="1547"/>
        <v>0</v>
      </c>
      <c r="S1433" s="17">
        <f t="shared" si="1547"/>
        <v>0</v>
      </c>
      <c r="T1433" s="17">
        <f t="shared" si="1547"/>
        <v>-1.7379528226016738E-2</v>
      </c>
      <c r="U1433" s="241">
        <v>-2.3699999999999999E-2</v>
      </c>
      <c r="V1433" s="241">
        <v>1.6000000000000001E-3</v>
      </c>
      <c r="W1433" s="223">
        <f t="shared" ca="1" si="1542"/>
        <v>2.7779615908662399E-2</v>
      </c>
      <c r="X1433" s="223">
        <f>MMULT(N1433:T1433,'Parameters &amp; Main Results'!$B$12:$B$18)-'Parameters &amp; Main Results'!$B$22/12+MMULT(U1433:V1433,'Parameters &amp; Main Results'!$B$20:$B$21)</f>
        <v>2.7779615908662399E-2</v>
      </c>
      <c r="Y1433" s="223">
        <f>MMULT(N1433:T1433,'Parameters &amp; Main Results'!$C$12:$C$18)-'Parameters &amp; Main Results'!$C$22/12+MMULT(U1433:V1433,'Parameters &amp; Main Results'!$C$20:$C$21)</f>
        <v>3.4747391380774657E-2</v>
      </c>
      <c r="Z1433" s="17">
        <f t="shared" ca="1" si="1527"/>
        <v>9.2621105837976678</v>
      </c>
      <c r="AA1433" s="70">
        <f ca="1">Z1433/OFFSET(Z1433,'Parameters &amp; Main Results'!$B$38,0)</f>
        <v>9.2621105837976678</v>
      </c>
      <c r="AB1433" s="70">
        <f ca="1">SUMPRODUCT(Z1433:OFFSET(Z1433,'Parameters &amp; Main Results'!$B$38-1,0), 'Cash Flow Assist'!$P$11:OFFSET('Cash Flow Assist'!$P$11,'Parameters &amp; Main Results'!$B$38-1,0)  )/OFFSET(Z1433,'Parameters &amp; Main Results'!$B$38,0)</f>
        <v>1633.4853853302482</v>
      </c>
      <c r="AC1433" s="70">
        <f ca="1">SUMPRODUCT(Z1433:OFFSET(Z1433,'Parameters &amp; Main Results'!$B$38-1,0),'Parameters &amp; Main Results'!$B$42:OFFSET('Parameters &amp; Main Results'!$B$42,'Parameters &amp; Main Results'!$B$38-1,0)   )/OFFSET(Z1433,'Parameters &amp; Main Results'!$B$38,0)</f>
        <v>0</v>
      </c>
      <c r="AD1433" s="155">
        <f t="shared" si="4"/>
        <v>0</v>
      </c>
      <c r="AE1433" s="252">
        <f t="shared" ca="1" si="1537"/>
        <v>1368537.4328000001</v>
      </c>
      <c r="AF1433" s="253">
        <f t="shared" ca="1" si="1539"/>
        <v>0.54313914320868095</v>
      </c>
      <c r="AG1433" s="258">
        <f t="shared" ca="1" si="1540"/>
        <v>0</v>
      </c>
      <c r="AH1433" s="227" t="str">
        <f ca="1">IF(SUM(AG1433:OFFSET(AG1433,(-HoldAggressiveTime-1),0,,))=0,"Defensive","Aggressive")</f>
        <v>Defensive</v>
      </c>
    </row>
    <row r="1434" spans="1:34" ht="15" x14ac:dyDescent="0.2">
      <c r="A1434">
        <f t="shared" si="15"/>
        <v>1</v>
      </c>
      <c r="B1434">
        <f t="shared" si="16"/>
        <v>1990</v>
      </c>
      <c r="C1434" s="70">
        <f t="shared" si="1"/>
        <v>1989.9999999998918</v>
      </c>
      <c r="D1434" s="149">
        <f t="shared" si="383"/>
        <v>32932</v>
      </c>
      <c r="E1434" s="151">
        <v>127.5</v>
      </c>
      <c r="F1434" s="152">
        <v>1935611.5234000001</v>
      </c>
      <c r="G1434" s="152">
        <v>14341.481299999999</v>
      </c>
      <c r="H1434" s="152">
        <v>17684.409685129998</v>
      </c>
      <c r="I1434" s="152">
        <v>4492085.5385277905</v>
      </c>
      <c r="J1434" s="152">
        <v>127.5</v>
      </c>
      <c r="K1434" s="152">
        <v>127.5</v>
      </c>
      <c r="L1434" s="152">
        <v>417.55</v>
      </c>
      <c r="M1434" s="153">
        <v>16.50273099</v>
      </c>
      <c r="N1434" s="17">
        <f t="shared" ref="N1434:T1434" si="1548">F1434/F1433/$E1434*$E1433-1</f>
        <v>-9.2075791415641928E-2</v>
      </c>
      <c r="O1434" s="17">
        <f t="shared" si="1548"/>
        <v>-3.492747702152077E-2</v>
      </c>
      <c r="P1434" s="17">
        <f t="shared" si="1548"/>
        <v>-3.1132745096792425E-3</v>
      </c>
      <c r="Q1434" s="17">
        <f t="shared" si="1548"/>
        <v>-4.7430094697825997E-2</v>
      </c>
      <c r="R1434" s="17">
        <f t="shared" si="1548"/>
        <v>0</v>
      </c>
      <c r="S1434" s="17">
        <f t="shared" si="1548"/>
        <v>0</v>
      </c>
      <c r="T1434" s="17">
        <f t="shared" si="1548"/>
        <v>3.1471615079947224E-2</v>
      </c>
      <c r="U1434" s="241">
        <v>-1.2500000000000001E-2</v>
      </c>
      <c r="V1434" s="241">
        <v>8.5000000000000006E-3</v>
      </c>
      <c r="W1434" s="223">
        <f t="shared" ca="1" si="1542"/>
        <v>-7.4510424878704906E-2</v>
      </c>
      <c r="X1434" s="223">
        <f>MMULT(N1434:T1434,'Parameters &amp; Main Results'!$B$12:$B$18)-'Parameters &amp; Main Results'!$B$22/12+MMULT(U1434:V1434,'Parameters &amp; Main Results'!$B$20:$B$21)</f>
        <v>-7.4510424878704906E-2</v>
      </c>
      <c r="Y1434" s="223">
        <f>MMULT(N1434:T1434,'Parameters &amp; Main Results'!$C$12:$C$18)-'Parameters &amp; Main Results'!$C$22/12+MMULT(U1434:V1434,'Parameters &amp; Main Results'!$C$20:$C$21)</f>
        <v>-8.6402626642896482E-2</v>
      </c>
      <c r="Z1434" s="17">
        <f t="shared" ca="1" si="1527"/>
        <v>9.011767153612027</v>
      </c>
      <c r="AA1434" s="70">
        <f ca="1">Z1434/OFFSET(Z1434,'Parameters &amp; Main Results'!$B$38,0)</f>
        <v>9.011767153612027</v>
      </c>
      <c r="AB1434" s="70">
        <f ca="1">SUMPRODUCT(Z1434:OFFSET(Z1434,'Parameters &amp; Main Results'!$B$38-1,0), 'Cash Flow Assist'!$P$11:OFFSET('Cash Flow Assist'!$P$11,'Parameters &amp; Main Results'!$B$38-1,0)  )/OFFSET(Z1434,'Parameters &amp; Main Results'!$B$38,0)</f>
        <v>1625.2232747464507</v>
      </c>
      <c r="AC1434" s="70">
        <f ca="1">SUMPRODUCT(Z1434:OFFSET(Z1434,'Parameters &amp; Main Results'!$B$38-1,0),'Parameters &amp; Main Results'!$B$42:OFFSET('Parameters &amp; Main Results'!$B$42,'Parameters &amp; Main Results'!$B$38-1,0)   )/OFFSET(Z1434,'Parameters &amp; Main Results'!$B$38,0)</f>
        <v>0</v>
      </c>
      <c r="AD1434" s="155">
        <f t="shared" si="4"/>
        <v>-9.2075791415641928E-2</v>
      </c>
      <c r="AE1434" s="252">
        <f t="shared" ca="1" si="1537"/>
        <v>1255729.3843</v>
      </c>
      <c r="AF1434" s="253">
        <f t="shared" ca="1" si="1539"/>
        <v>0.541424089935585</v>
      </c>
      <c r="AG1434" s="258">
        <f t="shared" ca="1" si="1540"/>
        <v>0</v>
      </c>
      <c r="AH1434" s="227" t="str">
        <f ca="1">IF(SUM(AG1434:OFFSET(AG1434,(-HoldAggressiveTime-1),0,,))=0,"Defensive","Aggressive")</f>
        <v>Defensive</v>
      </c>
    </row>
    <row r="1435" spans="1:34" ht="15" x14ac:dyDescent="0.2">
      <c r="A1435">
        <f t="shared" si="15"/>
        <v>2</v>
      </c>
      <c r="B1435">
        <f t="shared" si="16"/>
        <v>1990</v>
      </c>
      <c r="C1435" s="70">
        <f t="shared" si="1"/>
        <v>1990.083333333225</v>
      </c>
      <c r="D1435" s="149">
        <f t="shared" si="383"/>
        <v>32963</v>
      </c>
      <c r="E1435" s="151">
        <v>128</v>
      </c>
      <c r="F1435" s="152">
        <v>1960543.7937</v>
      </c>
      <c r="G1435" s="152">
        <v>14365.6407</v>
      </c>
      <c r="H1435" s="152">
        <v>17797.00042679</v>
      </c>
      <c r="I1435" s="152">
        <v>4188611.1760755498</v>
      </c>
      <c r="J1435" s="152">
        <v>128</v>
      </c>
      <c r="K1435" s="152">
        <v>128</v>
      </c>
      <c r="L1435" s="152">
        <v>409.1</v>
      </c>
      <c r="M1435" s="153">
        <v>16.580030740000002</v>
      </c>
      <c r="N1435" s="17">
        <f t="shared" ref="N1435:T1435" si="1549">F1435/F1434/$E1435*$E1434-1</f>
        <v>8.9242577330377326E-3</v>
      </c>
      <c r="O1435" s="17">
        <f t="shared" si="1549"/>
        <v>-2.2282484853481943E-3</v>
      </c>
      <c r="P1435" s="17">
        <f t="shared" si="1549"/>
        <v>2.435546874887784E-3</v>
      </c>
      <c r="Q1435" s="17">
        <f t="shared" si="1549"/>
        <v>-7.119991863814934E-2</v>
      </c>
      <c r="R1435" s="17">
        <f t="shared" si="1549"/>
        <v>0</v>
      </c>
      <c r="S1435" s="17">
        <f t="shared" si="1549"/>
        <v>0</v>
      </c>
      <c r="T1435" s="17">
        <f t="shared" si="1549"/>
        <v>-2.4064296192072843E-2</v>
      </c>
      <c r="U1435" s="241">
        <v>9.7000000000000003E-3</v>
      </c>
      <c r="V1435" s="241">
        <v>6.4000000000000003E-3</v>
      </c>
      <c r="W1435" s="223">
        <f t="shared" ca="1" si="1542"/>
        <v>5.0026621264383508E-3</v>
      </c>
      <c r="X1435" s="223">
        <f>MMULT(N1435:T1435,'Parameters &amp; Main Results'!$B$12:$B$18)-'Parameters &amp; Main Results'!$B$22/12+MMULT(U1435:V1435,'Parameters &amp; Main Results'!$B$20:$B$21)</f>
        <v>5.0026621264383508E-3</v>
      </c>
      <c r="Y1435" s="223">
        <f>MMULT(N1435:T1435,'Parameters &amp; Main Results'!$C$12:$C$18)-'Parameters &amp; Main Results'!$C$22/12+MMULT(U1435:V1435,'Parameters &amp; Main Results'!$C$20:$C$21)</f>
        <v>7.7673404445324744E-3</v>
      </c>
      <c r="Z1435" s="17">
        <f t="shared" ca="1" si="1527"/>
        <v>9.737297313620136</v>
      </c>
      <c r="AA1435" s="70">
        <f ca="1">Z1435/OFFSET(Z1435,'Parameters &amp; Main Results'!$B$38,0)</f>
        <v>9.737297313620136</v>
      </c>
      <c r="AB1435" s="70">
        <f ca="1">SUMPRODUCT(Z1435:OFFSET(Z1435,'Parameters &amp; Main Results'!$B$38-1,0), 'Cash Flow Assist'!$P$11:OFFSET('Cash Flow Assist'!$P$11,'Parameters &amp; Main Results'!$B$38-1,0)  )/OFFSET(Z1435,'Parameters &amp; Main Results'!$B$38,0)</f>
        <v>1617.2115075928389</v>
      </c>
      <c r="AC1435" s="70">
        <f ca="1">SUMPRODUCT(Z1435:OFFSET(Z1435,'Parameters &amp; Main Results'!$B$38-1,0),'Parameters &amp; Main Results'!$B$42:OFFSET('Parameters &amp; Main Results'!$B$42,'Parameters &amp; Main Results'!$B$38-1,0)   )/OFFSET(Z1435,'Parameters &amp; Main Results'!$B$38,0)</f>
        <v>0</v>
      </c>
      <c r="AD1435" s="155">
        <f t="shared" si="4"/>
        <v>-8.3973241776170826E-2</v>
      </c>
      <c r="AE1435" s="252">
        <f t="shared" ca="1" si="1537"/>
        <v>1351231.6825999999</v>
      </c>
      <c r="AF1435" s="253">
        <f t="shared" ca="1" si="1539"/>
        <v>0.45093089434343325</v>
      </c>
      <c r="AG1435" s="258">
        <f t="shared" ca="1" si="1540"/>
        <v>0</v>
      </c>
      <c r="AH1435" s="227" t="str">
        <f ca="1">IF(SUM(AG1435:OFFSET(AG1435,(-HoldAggressiveTime-1),0,,))=0,"Defensive","Aggressive")</f>
        <v>Defensive</v>
      </c>
    </row>
    <row r="1436" spans="1:34" ht="15" x14ac:dyDescent="0.2">
      <c r="A1436">
        <f t="shared" si="15"/>
        <v>3</v>
      </c>
      <c r="B1436">
        <f t="shared" si="16"/>
        <v>1990</v>
      </c>
      <c r="C1436" s="70">
        <f t="shared" si="1"/>
        <v>1990.1666666665583</v>
      </c>
      <c r="D1436" s="149">
        <f t="shared" si="383"/>
        <v>32993</v>
      </c>
      <c r="E1436" s="151">
        <v>128.6</v>
      </c>
      <c r="F1436" s="152">
        <v>2005541.1</v>
      </c>
      <c r="G1436" s="152">
        <v>14333.8272</v>
      </c>
      <c r="H1436" s="152">
        <v>17911.791079549999</v>
      </c>
      <c r="I1436" s="152">
        <v>3772633.1122404099</v>
      </c>
      <c r="J1436" s="152">
        <v>128.6</v>
      </c>
      <c r="K1436" s="152">
        <v>128.6</v>
      </c>
      <c r="L1436" s="152">
        <v>372.2</v>
      </c>
      <c r="M1436" s="153">
        <v>16.845684949999999</v>
      </c>
      <c r="N1436" s="17">
        <f t="shared" ref="N1436:T1436" si="1550">F1436/F1435/$E1436*$E1435-1</f>
        <v>1.8178728765379404E-2</v>
      </c>
      <c r="O1436" s="17">
        <f t="shared" si="1550"/>
        <v>-6.8698524662978988E-3</v>
      </c>
      <c r="P1436" s="17">
        <f t="shared" si="1550"/>
        <v>1.7542768277747367E-3</v>
      </c>
      <c r="Q1436" s="17">
        <f t="shared" si="1550"/>
        <v>-0.10351397045661948</v>
      </c>
      <c r="R1436" s="17">
        <f t="shared" si="1550"/>
        <v>0</v>
      </c>
      <c r="S1436" s="17">
        <f t="shared" si="1550"/>
        <v>0</v>
      </c>
      <c r="T1436" s="17">
        <f t="shared" si="1550"/>
        <v>-9.4442794998542134E-2</v>
      </c>
      <c r="U1436" s="241">
        <v>1.46E-2</v>
      </c>
      <c r="V1436" s="241">
        <v>-2.92E-2</v>
      </c>
      <c r="W1436" s="223">
        <f t="shared" ca="1" si="1542"/>
        <v>7.496269664181196E-3</v>
      </c>
      <c r="X1436" s="223">
        <f>MMULT(N1436:T1436,'Parameters &amp; Main Results'!$B$12:$B$18)-'Parameters &amp; Main Results'!$B$22/12+MMULT(U1436:V1436,'Parameters &amp; Main Results'!$B$20:$B$21)</f>
        <v>7.496269664181196E-3</v>
      </c>
      <c r="Y1436" s="223">
        <f>MMULT(N1436:T1436,'Parameters &amp; Main Results'!$C$12:$C$18)-'Parameters &amp; Main Results'!$C$22/12+MMULT(U1436:V1436,'Parameters &amp; Main Results'!$C$20:$C$21)</f>
        <v>1.5632203975545007E-2</v>
      </c>
      <c r="Z1436" s="17">
        <f t="shared" ca="1" si="1527"/>
        <v>9.6888273838175145</v>
      </c>
      <c r="AA1436" s="70">
        <f ca="1">Z1436/OFFSET(Z1436,'Parameters &amp; Main Results'!$B$38,0)</f>
        <v>9.6888273838175145</v>
      </c>
      <c r="AB1436" s="70">
        <f ca="1">SUMPRODUCT(Z1436:OFFSET(Z1436,'Parameters &amp; Main Results'!$B$38-1,0), 'Cash Flow Assist'!$P$11:OFFSET('Cash Flow Assist'!$P$11,'Parameters &amp; Main Results'!$B$38-1,0)  )/OFFSET(Z1436,'Parameters &amp; Main Results'!$B$38,0)</f>
        <v>1608.4742102792186</v>
      </c>
      <c r="AC1436" s="70">
        <f ca="1">SUMPRODUCT(Z1436:OFFSET(Z1436,'Parameters &amp; Main Results'!$B$38-1,0),'Parameters &amp; Main Results'!$B$42:OFFSET('Parameters &amp; Main Results'!$B$42,'Parameters &amp; Main Results'!$B$38-1,0)   )/OFFSET(Z1436,'Parameters &amp; Main Results'!$B$38,0)</f>
        <v>0</v>
      </c>
      <c r="AD1436" s="155">
        <f t="shared" si="4"/>
        <v>-6.7321039796590099E-2</v>
      </c>
      <c r="AE1436" s="252">
        <f t="shared" ca="1" si="1537"/>
        <v>1397279.0192</v>
      </c>
      <c r="AF1436" s="253">
        <f t="shared" ca="1" si="1539"/>
        <v>0.43531898242360734</v>
      </c>
      <c r="AG1436" s="258">
        <f t="shared" ca="1" si="1540"/>
        <v>0</v>
      </c>
      <c r="AH1436" s="227" t="str">
        <f ca="1">IF(SUM(AG1436:OFFSET(AG1436,(-HoldAggressiveTime-1),0,,))=0,"Defensive","Aggressive")</f>
        <v>Defensive</v>
      </c>
    </row>
    <row r="1437" spans="1:34" ht="15" x14ac:dyDescent="0.2">
      <c r="A1437">
        <f t="shared" si="15"/>
        <v>4</v>
      </c>
      <c r="B1437">
        <f t="shared" si="16"/>
        <v>1990</v>
      </c>
      <c r="C1437" s="70">
        <f t="shared" si="1"/>
        <v>1990.2499999998915</v>
      </c>
      <c r="D1437" s="149">
        <f t="shared" si="383"/>
        <v>33024</v>
      </c>
      <c r="E1437" s="151">
        <v>128.9</v>
      </c>
      <c r="F1437" s="152">
        <v>1962288.3415999999</v>
      </c>
      <c r="G1437" s="152">
        <v>14070.607099999999</v>
      </c>
      <c r="H1437" s="152">
        <v>18029.710370820001</v>
      </c>
      <c r="I1437" s="152">
        <v>3730971.6481810599</v>
      </c>
      <c r="J1437" s="152">
        <v>128.9</v>
      </c>
      <c r="K1437" s="152">
        <v>128.9</v>
      </c>
      <c r="L1437" s="152">
        <v>371.55</v>
      </c>
      <c r="M1437" s="153">
        <v>16.44698893</v>
      </c>
      <c r="N1437" s="17">
        <f t="shared" ref="N1437:T1437" si="1551">F1437/F1436/$E1437*$E1436-1</f>
        <v>-2.3843819491323526E-2</v>
      </c>
      <c r="O1437" s="17">
        <f t="shared" si="1551"/>
        <v>-2.0648206776807565E-2</v>
      </c>
      <c r="P1437" s="17">
        <f t="shared" si="1551"/>
        <v>4.2406258079137338E-3</v>
      </c>
      <c r="Q1437" s="17">
        <f t="shared" si="1551"/>
        <v>-1.3344757398444651E-2</v>
      </c>
      <c r="R1437" s="17">
        <f t="shared" si="1551"/>
        <v>0</v>
      </c>
      <c r="S1437" s="17">
        <f t="shared" si="1551"/>
        <v>0</v>
      </c>
      <c r="T1437" s="17">
        <f t="shared" si="1551"/>
        <v>-4.0696940048665642E-3</v>
      </c>
      <c r="U1437" s="241">
        <v>-4.4999999999999997E-3</v>
      </c>
      <c r="V1437" s="241">
        <v>-2.5899999999999999E-2</v>
      </c>
      <c r="W1437" s="223">
        <f t="shared" ca="1" si="1542"/>
        <v>-2.2257657340764153E-2</v>
      </c>
      <c r="X1437" s="223">
        <f>MMULT(N1437:T1437,'Parameters &amp; Main Results'!$B$12:$B$18)-'Parameters &amp; Main Results'!$B$22/12+MMULT(U1437:V1437,'Parameters &amp; Main Results'!$B$20:$B$21)</f>
        <v>-2.2257657340764153E-2</v>
      </c>
      <c r="Y1437" s="223">
        <f>MMULT(N1437:T1437,'Parameters &amp; Main Results'!$C$12:$C$18)-'Parameters &amp; Main Results'!$C$22/12+MMULT(U1437:V1437,'Parameters &amp; Main Results'!$C$20:$C$21)</f>
        <v>-2.3565924886538598E-2</v>
      </c>
      <c r="Z1437" s="17">
        <f t="shared" ca="1" si="1527"/>
        <v>9.6167377245446239</v>
      </c>
      <c r="AA1437" s="70">
        <f ca="1">Z1437/OFFSET(Z1437,'Parameters &amp; Main Results'!$B$38,0)</f>
        <v>9.6167377245446239</v>
      </c>
      <c r="AB1437" s="70">
        <f ca="1">SUMPRODUCT(Z1437:OFFSET(Z1437,'Parameters &amp; Main Results'!$B$38-1,0), 'Cash Flow Assist'!$P$11:OFFSET('Cash Flow Assist'!$P$11,'Parameters &amp; Main Results'!$B$38-1,0)  )/OFFSET(Z1437,'Parameters &amp; Main Results'!$B$38,0)</f>
        <v>1599.7853828954012</v>
      </c>
      <c r="AC1437" s="70">
        <f ca="1">SUMPRODUCT(Z1437:OFFSET(Z1437,'Parameters &amp; Main Results'!$B$38-1,0),'Parameters &amp; Main Results'!$B$42:OFFSET('Parameters &amp; Main Results'!$B$42,'Parameters &amp; Main Results'!$B$38-1,0)   )/OFFSET(Z1437,'Parameters &amp; Main Results'!$B$38,0)</f>
        <v>0</v>
      </c>
      <c r="AD1437" s="155">
        <f t="shared" si="4"/>
        <v>-8.9559668567035566E-2</v>
      </c>
      <c r="AE1437" s="252">
        <f t="shared" ca="1" si="1537"/>
        <v>1473705.5330999999</v>
      </c>
      <c r="AF1437" s="253">
        <f t="shared" ca="1" si="1539"/>
        <v>0.3315335374172384</v>
      </c>
      <c r="AG1437" s="258">
        <f t="shared" ca="1" si="1540"/>
        <v>0</v>
      </c>
      <c r="AH1437" s="227" t="str">
        <f ca="1">IF(SUM(AG1437:OFFSET(AG1437,(-HoldAggressiveTime-1),0,,))=0,"Defensive","Aggressive")</f>
        <v>Defensive</v>
      </c>
    </row>
    <row r="1438" spans="1:34" ht="15" x14ac:dyDescent="0.2">
      <c r="A1438">
        <f t="shared" si="15"/>
        <v>5</v>
      </c>
      <c r="B1438">
        <f t="shared" si="16"/>
        <v>1990</v>
      </c>
      <c r="C1438" s="70">
        <f t="shared" si="1"/>
        <v>1990.3333333332248</v>
      </c>
      <c r="D1438" s="149">
        <f t="shared" si="383"/>
        <v>33054</v>
      </c>
      <c r="E1438" s="151">
        <v>129.1</v>
      </c>
      <c r="F1438" s="152">
        <v>2153619.8632</v>
      </c>
      <c r="G1438" s="152">
        <v>14594.172399999999</v>
      </c>
      <c r="H1438" s="152">
        <v>18146.45274547</v>
      </c>
      <c r="I1438" s="152">
        <v>4149678.2361888899</v>
      </c>
      <c r="J1438" s="152">
        <v>129.1</v>
      </c>
      <c r="K1438" s="152">
        <v>129.1</v>
      </c>
      <c r="L1438" s="152">
        <v>363.7</v>
      </c>
      <c r="M1438" s="153">
        <v>17.937649</v>
      </c>
      <c r="N1438" s="17">
        <f t="shared" ref="N1438:T1438" si="1552">F1438/F1437/$E1438*$E1437-1</f>
        <v>9.5804045926977999E-2</v>
      </c>
      <c r="O1438" s="17">
        <f t="shared" si="1552"/>
        <v>3.5603026862725873E-2</v>
      </c>
      <c r="P1438" s="17">
        <f t="shared" si="1552"/>
        <v>4.9157823392131927E-3</v>
      </c>
      <c r="Q1438" s="17">
        <f t="shared" si="1552"/>
        <v>0.11050149951461252</v>
      </c>
      <c r="R1438" s="17">
        <f t="shared" si="1552"/>
        <v>0</v>
      </c>
      <c r="S1438" s="17">
        <f t="shared" si="1552"/>
        <v>0</v>
      </c>
      <c r="T1438" s="17">
        <f t="shared" si="1552"/>
        <v>-2.2644164162085589E-2</v>
      </c>
      <c r="U1438" s="241">
        <v>-2.5600000000000001E-2</v>
      </c>
      <c r="V1438" s="241">
        <v>-3.8300000000000001E-2</v>
      </c>
      <c r="W1438" s="223">
        <f t="shared" ca="1" si="1542"/>
        <v>7.7799764943007735E-2</v>
      </c>
      <c r="X1438" s="223">
        <f>MMULT(N1438:T1438,'Parameters &amp; Main Results'!$B$12:$B$18)-'Parameters &amp; Main Results'!$B$22/12+MMULT(U1438:V1438,'Parameters &amp; Main Results'!$B$20:$B$21)</f>
        <v>7.7799764943007735E-2</v>
      </c>
      <c r="Y1438" s="223">
        <f>MMULT(N1438:T1438,'Parameters &amp; Main Results'!$C$12:$C$18)-'Parameters &amp; Main Results'!$C$22/12+MMULT(U1438:V1438,'Parameters &amp; Main Results'!$C$20:$C$21)</f>
        <v>8.9742277353886124E-2</v>
      </c>
      <c r="Z1438" s="17">
        <f t="shared" ca="1" si="1527"/>
        <v>9.8356563942902309</v>
      </c>
      <c r="AA1438" s="70">
        <f ca="1">Z1438/OFFSET(Z1438,'Parameters &amp; Main Results'!$B$38,0)</f>
        <v>9.8356563942902309</v>
      </c>
      <c r="AB1438" s="70">
        <f ca="1">SUMPRODUCT(Z1438:OFFSET(Z1438,'Parameters &amp; Main Results'!$B$38-1,0), 'Cash Flow Assist'!$P$11:OFFSET('Cash Flow Assist'!$P$11,'Parameters &amp; Main Results'!$B$38-1,0)  )/OFFSET(Z1438,'Parameters &amp; Main Results'!$B$38,0)</f>
        <v>1591.1686451708565</v>
      </c>
      <c r="AC1438" s="70">
        <f ca="1">SUMPRODUCT(Z1438:OFFSET(Z1438,'Parameters &amp; Main Results'!$B$38-1,0),'Parameters &amp; Main Results'!$B$42:OFFSET('Parameters &amp; Main Results'!$B$42,'Parameters &amp; Main Results'!$B$38-1,0)   )/OFFSET(Z1438,'Parameters &amp; Main Results'!$B$38,0)</f>
        <v>0</v>
      </c>
      <c r="AD1438" s="155">
        <f t="shared" si="4"/>
        <v>-2.3358012406587969E-3</v>
      </c>
      <c r="AE1438" s="252">
        <f t="shared" ca="1" si="1537"/>
        <v>1428177.7529</v>
      </c>
      <c r="AF1438" s="253">
        <f t="shared" ca="1" si="1539"/>
        <v>0.50794945434974514</v>
      </c>
      <c r="AG1438" s="258">
        <f t="shared" ca="1" si="1540"/>
        <v>0</v>
      </c>
      <c r="AH1438" s="227" t="str">
        <f ca="1">IF(SUM(AG1438:OFFSET(AG1438,(-HoldAggressiveTime-1),0,,))=0,"Defensive","Aggressive")</f>
        <v>Defensive</v>
      </c>
    </row>
    <row r="1439" spans="1:34" ht="15" x14ac:dyDescent="0.2">
      <c r="A1439">
        <f t="shared" si="15"/>
        <v>6</v>
      </c>
      <c r="B1439">
        <f t="shared" si="16"/>
        <v>1990</v>
      </c>
      <c r="C1439" s="70">
        <f t="shared" si="1"/>
        <v>1990.4166666665581</v>
      </c>
      <c r="D1439" s="149">
        <f t="shared" si="383"/>
        <v>33085</v>
      </c>
      <c r="E1439" s="151">
        <v>129.9</v>
      </c>
      <c r="F1439" s="152">
        <v>2148216.6864</v>
      </c>
      <c r="G1439" s="152">
        <v>14865.630800000001</v>
      </c>
      <c r="H1439" s="152">
        <v>18263.497365679999</v>
      </c>
      <c r="I1439" s="152">
        <v>4113864.2857728601</v>
      </c>
      <c r="J1439" s="152">
        <v>129.9</v>
      </c>
      <c r="K1439" s="152">
        <v>129.9</v>
      </c>
      <c r="L1439" s="152">
        <v>352.4</v>
      </c>
      <c r="M1439" s="153">
        <v>17.775060230000001</v>
      </c>
      <c r="N1439" s="17">
        <f t="shared" ref="N1439:T1439" si="1553">F1439/F1438/$E1439*$E1438-1</f>
        <v>-8.6520137620768045E-3</v>
      </c>
      <c r="O1439" s="17">
        <f t="shared" si="1553"/>
        <v>1.2327329438335033E-2</v>
      </c>
      <c r="P1439" s="17">
        <f t="shared" si="1553"/>
        <v>2.5169361056365247E-4</v>
      </c>
      <c r="Q1439" s="17">
        <f t="shared" si="1553"/>
        <v>-1.4735968369895325E-2</v>
      </c>
      <c r="R1439" s="17">
        <f t="shared" si="1553"/>
        <v>0</v>
      </c>
      <c r="S1439" s="17">
        <f t="shared" si="1553"/>
        <v>0</v>
      </c>
      <c r="T1439" s="17">
        <f t="shared" si="1553"/>
        <v>-3.7036801854517853E-2</v>
      </c>
      <c r="U1439" s="241">
        <v>1.3599999999999999E-2</v>
      </c>
      <c r="V1439" s="241">
        <v>-1.9300000000000001E-2</v>
      </c>
      <c r="W1439" s="223">
        <f t="shared" ca="1" si="1542"/>
        <v>-5.9170511932831573E-3</v>
      </c>
      <c r="X1439" s="223">
        <f>MMULT(N1439:T1439,'Parameters &amp; Main Results'!$B$12:$B$18)-'Parameters &amp; Main Results'!$B$22/12+MMULT(U1439:V1439,'Parameters &amp; Main Results'!$B$20:$B$21)</f>
        <v>-5.9170511932831573E-3</v>
      </c>
      <c r="Y1439" s="223">
        <f>MMULT(N1439:T1439,'Parameters &amp; Main Results'!$C$12:$C$18)-'Parameters &amp; Main Results'!$C$22/12+MMULT(U1439:V1439,'Parameters &amp; Main Results'!$C$20:$C$21)</f>
        <v>-6.5957461087022872E-3</v>
      </c>
      <c r="Z1439" s="17">
        <f t="shared" ca="1" si="1527"/>
        <v>9.1256805894834496</v>
      </c>
      <c r="AA1439" s="70">
        <f ca="1">Z1439/OFFSET(Z1439,'Parameters &amp; Main Results'!$B$38,0)</f>
        <v>9.1256805894834496</v>
      </c>
      <c r="AB1439" s="70">
        <f ca="1">SUMPRODUCT(Z1439:OFFSET(Z1439,'Parameters &amp; Main Results'!$B$38-1,0), 'Cash Flow Assist'!$P$11:OFFSET('Cash Flow Assist'!$P$11,'Parameters &amp; Main Results'!$B$38-1,0)  )/OFFSET(Z1439,'Parameters &amp; Main Results'!$B$38,0)</f>
        <v>1582.3329887765665</v>
      </c>
      <c r="AC1439" s="70">
        <f ca="1">SUMPRODUCT(Z1439:OFFSET(Z1439,'Parameters &amp; Main Results'!$B$38-1,0),'Parameters &amp; Main Results'!$B$42:OFFSET('Parameters &amp; Main Results'!$B$42,'Parameters &amp; Main Results'!$B$38-1,0)   )/OFFSET(Z1439,'Parameters &amp; Main Results'!$B$38,0)</f>
        <v>0</v>
      </c>
      <c r="AD1439" s="155">
        <f t="shared" si="4"/>
        <v>-1.0967605618255938E-2</v>
      </c>
      <c r="AE1439" s="252">
        <f t="shared" ca="1" si="1537"/>
        <v>1445623.2327000001</v>
      </c>
      <c r="AF1439" s="253">
        <f t="shared" ca="1" si="1539"/>
        <v>0.48601422404353695</v>
      </c>
      <c r="AG1439" s="258">
        <f t="shared" ca="1" si="1540"/>
        <v>0</v>
      </c>
      <c r="AH1439" s="227" t="str">
        <f ca="1">IF(SUM(AG1439:OFFSET(AG1439,(-HoldAggressiveTime-1),0,,))=0,"Defensive","Aggressive")</f>
        <v>Defensive</v>
      </c>
    </row>
    <row r="1440" spans="1:34" ht="15" x14ac:dyDescent="0.2">
      <c r="A1440">
        <f t="shared" si="15"/>
        <v>7</v>
      </c>
      <c r="B1440">
        <f t="shared" si="16"/>
        <v>1990</v>
      </c>
      <c r="C1440" s="70">
        <f t="shared" si="1"/>
        <v>1990.4999999998913</v>
      </c>
      <c r="D1440" s="149">
        <f t="shared" si="383"/>
        <v>33116</v>
      </c>
      <c r="E1440" s="151">
        <v>130.5</v>
      </c>
      <c r="F1440" s="152">
        <v>2132231.3769</v>
      </c>
      <c r="G1440" s="152">
        <v>15039.9846</v>
      </c>
      <c r="H1440" s="152">
        <v>18381.144727880001</v>
      </c>
      <c r="I1440" s="152">
        <v>4174599.3880212698</v>
      </c>
      <c r="J1440" s="152">
        <v>130.5</v>
      </c>
      <c r="K1440" s="152">
        <v>130.5</v>
      </c>
      <c r="L1440" s="152">
        <v>371.1</v>
      </c>
      <c r="M1440" s="153">
        <v>17.555912450000001</v>
      </c>
      <c r="N1440" s="17">
        <f t="shared" ref="N1440:T1440" si="1554">F1440/F1439/$E1440*$E1439-1</f>
        <v>-1.2004688500781735E-2</v>
      </c>
      <c r="O1440" s="17">
        <f t="shared" si="1554"/>
        <v>7.0770253164931241E-3</v>
      </c>
      <c r="P1440" s="17">
        <f t="shared" si="1554"/>
        <v>1.8143486591535307E-3</v>
      </c>
      <c r="Q1440" s="17">
        <f t="shared" si="1554"/>
        <v>1.0097936868598056E-2</v>
      </c>
      <c r="R1440" s="17">
        <f t="shared" si="1554"/>
        <v>0</v>
      </c>
      <c r="S1440" s="17">
        <f t="shared" si="1554"/>
        <v>0</v>
      </c>
      <c r="T1440" s="17">
        <f t="shared" si="1554"/>
        <v>4.8223022427492213E-2</v>
      </c>
      <c r="U1440" s="241">
        <v>-3.09E-2</v>
      </c>
      <c r="V1440" s="241">
        <v>-4.0000000000000002E-4</v>
      </c>
      <c r="W1440" s="223">
        <f t="shared" ca="1" si="1542"/>
        <v>-5.21862685757973E-3</v>
      </c>
      <c r="X1440" s="223">
        <f>MMULT(N1440:T1440,'Parameters &amp; Main Results'!$B$12:$B$18)-'Parameters &amp; Main Results'!$B$22/12+MMULT(U1440:V1440,'Parameters &amp; Main Results'!$B$20:$B$21)</f>
        <v>-5.21862685757973E-3</v>
      </c>
      <c r="Y1440" s="223">
        <f>MMULT(N1440:T1440,'Parameters &amp; Main Results'!$C$12:$C$18)-'Parameters &amp; Main Results'!$C$22/12+MMULT(U1440:V1440,'Parameters &amp; Main Results'!$C$20:$C$21)</f>
        <v>-1.0138183785720917E-2</v>
      </c>
      <c r="Z1440" s="17">
        <f t="shared" ca="1" si="1527"/>
        <v>9.179999114196443</v>
      </c>
      <c r="AA1440" s="70">
        <f ca="1">Z1440/OFFSET(Z1440,'Parameters &amp; Main Results'!$B$38,0)</f>
        <v>9.179999114196443</v>
      </c>
      <c r="AB1440" s="70">
        <f ca="1">SUMPRODUCT(Z1440:OFFSET(Z1440,'Parameters &amp; Main Results'!$B$38-1,0), 'Cash Flow Assist'!$P$11:OFFSET('Cash Flow Assist'!$P$11,'Parameters &amp; Main Results'!$B$38-1,0)  )/OFFSET(Z1440,'Parameters &amp; Main Results'!$B$38,0)</f>
        <v>1574.2073081870828</v>
      </c>
      <c r="AC1440" s="70">
        <f ca="1">SUMPRODUCT(Z1440:OFFSET(Z1440,'Parameters &amp; Main Results'!$B$38-1,0),'Parameters &amp; Main Results'!$B$42:OFFSET('Parameters &amp; Main Results'!$B$42,'Parameters &amp; Main Results'!$B$38-1,0)   )/OFFSET(Z1440,'Parameters &amp; Main Results'!$B$38,0)</f>
        <v>0</v>
      </c>
      <c r="AD1440" s="155">
        <f t="shared" si="4"/>
        <v>-2.2840631429991043E-2</v>
      </c>
      <c r="AE1440" s="252">
        <f t="shared" ca="1" si="1537"/>
        <v>1456462.3991</v>
      </c>
      <c r="AF1440" s="253">
        <f t="shared" ca="1" si="1539"/>
        <v>0.46397969368627828</v>
      </c>
      <c r="AG1440" s="258">
        <f t="shared" ca="1" si="1540"/>
        <v>0</v>
      </c>
      <c r="AH1440" s="227" t="str">
        <f ca="1">IF(SUM(AG1440:OFFSET(AG1440,(-HoldAggressiveTime-1),0,,))=0,"Defensive","Aggressive")</f>
        <v>Defensive</v>
      </c>
    </row>
    <row r="1441" spans="1:34" ht="15" x14ac:dyDescent="0.2">
      <c r="A1441">
        <f t="shared" si="15"/>
        <v>8</v>
      </c>
      <c r="B1441">
        <f t="shared" si="16"/>
        <v>1990</v>
      </c>
      <c r="C1441" s="70">
        <f t="shared" si="1"/>
        <v>1990.5833333332246</v>
      </c>
      <c r="D1441" s="149">
        <f t="shared" si="383"/>
        <v>33146</v>
      </c>
      <c r="E1441" s="151">
        <v>131.6</v>
      </c>
      <c r="F1441" s="152">
        <v>1939499.8419000001</v>
      </c>
      <c r="G1441" s="152">
        <v>14651.1664</v>
      </c>
      <c r="H1441" s="152">
        <v>18497.8649969</v>
      </c>
      <c r="I1441" s="152">
        <v>3780369.0580518302</v>
      </c>
      <c r="J1441" s="152">
        <v>131.6</v>
      </c>
      <c r="K1441" s="152">
        <v>131.6</v>
      </c>
      <c r="L1441" s="152">
        <v>388.1</v>
      </c>
      <c r="M1441" s="153">
        <v>15.76797599</v>
      </c>
      <c r="N1441" s="17">
        <f t="shared" ref="N1441:T1441" si="1555">F1441/F1440/$E1441*$E1440-1</f>
        <v>-9.7992723529887416E-2</v>
      </c>
      <c r="O1441" s="17">
        <f t="shared" si="1555"/>
        <v>-3.399487236435772E-2</v>
      </c>
      <c r="P1441" s="17">
        <f t="shared" si="1555"/>
        <v>-2.0617401216904696E-3</v>
      </c>
      <c r="Q1441" s="17">
        <f t="shared" si="1555"/>
        <v>-0.1020047961258076</v>
      </c>
      <c r="R1441" s="17">
        <f t="shared" si="1555"/>
        <v>0</v>
      </c>
      <c r="S1441" s="17">
        <f t="shared" si="1555"/>
        <v>0</v>
      </c>
      <c r="T1441" s="17">
        <f t="shared" si="1555"/>
        <v>3.7068183884434669E-2</v>
      </c>
      <c r="U1441" s="241">
        <v>-3.56E-2</v>
      </c>
      <c r="V1441" s="241">
        <v>1.6E-2</v>
      </c>
      <c r="W1441" s="223">
        <f t="shared" ca="1" si="1542"/>
        <v>-7.8481774592732034E-2</v>
      </c>
      <c r="X1441" s="223">
        <f>MMULT(N1441:T1441,'Parameters &amp; Main Results'!$B$12:$B$18)-'Parameters &amp; Main Results'!$B$22/12+MMULT(U1441:V1441,'Parameters &amp; Main Results'!$B$20:$B$21)</f>
        <v>-7.8481774592732034E-2</v>
      </c>
      <c r="Y1441" s="223">
        <f>MMULT(N1441:T1441,'Parameters &amp; Main Results'!$C$12:$C$18)-'Parameters &amp; Main Results'!$C$22/12+MMULT(U1441:V1441,'Parameters &amp; Main Results'!$C$20:$C$21)</f>
        <v>-9.1634605080001111E-2</v>
      </c>
      <c r="Z1441" s="17">
        <f t="shared" ca="1" si="1527"/>
        <v>9.2281574243772724</v>
      </c>
      <c r="AA1441" s="70">
        <f ca="1">Z1441/OFFSET(Z1441,'Parameters &amp; Main Results'!$B$38,0)</f>
        <v>9.2281574243772724</v>
      </c>
      <c r="AB1441" s="70">
        <f ca="1">SUMPRODUCT(Z1441:OFFSET(Z1441,'Parameters &amp; Main Results'!$B$38-1,0), 'Cash Flow Assist'!$P$11:OFFSET('Cash Flow Assist'!$P$11,'Parameters &amp; Main Results'!$B$38-1,0)  )/OFFSET(Z1441,'Parameters &amp; Main Results'!$B$38,0)</f>
        <v>1566.0273090728865</v>
      </c>
      <c r="AC1441" s="70">
        <f ca="1">SUMPRODUCT(Z1441:OFFSET(Z1441,'Parameters &amp; Main Results'!$B$38-1,0),'Parameters &amp; Main Results'!$B$42:OFFSET('Parameters &amp; Main Results'!$B$42,'Parameters &amp; Main Results'!$B$38-1,0)   )/OFFSET(Z1441,'Parameters &amp; Main Results'!$B$38,0)</f>
        <v>0</v>
      </c>
      <c r="AD1441" s="155">
        <f t="shared" si="4"/>
        <v>-0.1185951392789113</v>
      </c>
      <c r="AE1441" s="252">
        <f t="shared" ca="1" si="1537"/>
        <v>1523302.1022999999</v>
      </c>
      <c r="AF1441" s="253">
        <f t="shared" ca="1" si="1539"/>
        <v>0.27322074785532857</v>
      </c>
      <c r="AG1441" s="258">
        <f t="shared" ca="1" si="1540"/>
        <v>0</v>
      </c>
      <c r="AH1441" s="227" t="str">
        <f ca="1">IF(SUM(AG1441:OFFSET(AG1441,(-HoldAggressiveTime-1),0,,))=0,"Defensive","Aggressive")</f>
        <v>Defensive</v>
      </c>
    </row>
    <row r="1442" spans="1:34" ht="15" x14ac:dyDescent="0.2">
      <c r="A1442">
        <f t="shared" si="15"/>
        <v>9</v>
      </c>
      <c r="B1442">
        <f t="shared" si="16"/>
        <v>1990</v>
      </c>
      <c r="C1442" s="70">
        <f t="shared" si="1"/>
        <v>1990.6666666665578</v>
      </c>
      <c r="D1442" s="149">
        <f t="shared" si="383"/>
        <v>33177</v>
      </c>
      <c r="E1442" s="151">
        <v>132.5</v>
      </c>
      <c r="F1442" s="152">
        <v>1899320.5504999999</v>
      </c>
      <c r="G1442" s="152">
        <v>14798.325800000001</v>
      </c>
      <c r="H1442" s="152">
        <v>18612.705908749998</v>
      </c>
      <c r="I1442" s="152">
        <v>3271031.9247134002</v>
      </c>
      <c r="J1442" s="152">
        <v>132.5</v>
      </c>
      <c r="K1442" s="152">
        <v>132.5</v>
      </c>
      <c r="L1442" s="152">
        <v>406.1</v>
      </c>
      <c r="M1442" s="153">
        <v>15.278484629999999</v>
      </c>
      <c r="N1442" s="17">
        <f t="shared" ref="N1442:T1442" si="1556">F1442/F1441/$E1442*$E1441-1</f>
        <v>-2.736805412506782E-2</v>
      </c>
      <c r="O1442" s="17">
        <f t="shared" si="1556"/>
        <v>3.1835328849814104E-3</v>
      </c>
      <c r="P1442" s="17">
        <f t="shared" si="1556"/>
        <v>-6.2628930848507292E-4</v>
      </c>
      <c r="Q1442" s="17">
        <f t="shared" si="1556"/>
        <v>-0.14060941014764794</v>
      </c>
      <c r="R1442" s="17">
        <f t="shared" si="1556"/>
        <v>0</v>
      </c>
      <c r="S1442" s="17">
        <f t="shared" si="1556"/>
        <v>0</v>
      </c>
      <c r="T1442" s="17">
        <f t="shared" si="1556"/>
        <v>3.9272313593559316E-2</v>
      </c>
      <c r="U1442" s="241">
        <v>-3.6700000000000003E-2</v>
      </c>
      <c r="V1442" s="241">
        <v>6.1000000000000004E-3</v>
      </c>
      <c r="W1442" s="223">
        <f t="shared" ca="1" si="1542"/>
        <v>-1.7967385003793281E-2</v>
      </c>
      <c r="X1442" s="223">
        <f>MMULT(N1442:T1442,'Parameters &amp; Main Results'!$B$12:$B$18)-'Parameters &amp; Main Results'!$B$22/12+MMULT(U1442:V1442,'Parameters &amp; Main Results'!$B$20:$B$21)</f>
        <v>-1.7967385003793281E-2</v>
      </c>
      <c r="Y1442" s="223">
        <f>MMULT(N1442:T1442,'Parameters &amp; Main Results'!$C$12:$C$18)-'Parameters &amp; Main Results'!$C$22/12+MMULT(U1442:V1442,'Parameters &amp; Main Results'!$C$20:$C$21)</f>
        <v>-2.4354562090729562E-2</v>
      </c>
      <c r="Z1442" s="17">
        <f t="shared" ca="1" si="1527"/>
        <v>10.014080210186682</v>
      </c>
      <c r="AA1442" s="70">
        <f ca="1">Z1442/OFFSET(Z1442,'Parameters &amp; Main Results'!$B$38,0)</f>
        <v>10.014080210186682</v>
      </c>
      <c r="AB1442" s="70">
        <f ca="1">SUMPRODUCT(Z1442:OFFSET(Z1442,'Parameters &amp; Main Results'!$B$38-1,0), 'Cash Flow Assist'!$P$11:OFFSET('Cash Flow Assist'!$P$11,'Parameters &amp; Main Results'!$B$38-1,0)  )/OFFSET(Z1442,'Parameters &amp; Main Results'!$B$38,0)</f>
        <v>1557.7991516485092</v>
      </c>
      <c r="AC1442" s="70">
        <f ca="1">SUMPRODUCT(Z1442:OFFSET(Z1442,'Parameters &amp; Main Results'!$B$38-1,0),'Parameters &amp; Main Results'!$B$42:OFFSET('Parameters &amp; Main Results'!$B$42,'Parameters &amp; Main Results'!$B$38-1,0)   )/OFFSET(Z1442,'Parameters &amp; Main Results'!$B$38,0)</f>
        <v>0</v>
      </c>
      <c r="AD1442" s="155">
        <f t="shared" si="4"/>
        <v>-0.14271747521322387</v>
      </c>
      <c r="AE1442" s="252">
        <f t="shared" ca="1" si="1537"/>
        <v>1518998.1547999999</v>
      </c>
      <c r="AF1442" s="253">
        <f t="shared" ca="1" si="1539"/>
        <v>0.25037712817371754</v>
      </c>
      <c r="AG1442" s="258">
        <f t="shared" ca="1" si="1540"/>
        <v>0</v>
      </c>
      <c r="AH1442" s="227" t="str">
        <f ca="1">IF(SUM(AG1442:OFFSET(AG1442,(-HoldAggressiveTime-1),0,,))=0,"Defensive","Aggressive")</f>
        <v>Defensive</v>
      </c>
    </row>
    <row r="1443" spans="1:34" ht="15" x14ac:dyDescent="0.2">
      <c r="A1443">
        <f t="shared" si="15"/>
        <v>10</v>
      </c>
      <c r="B1443">
        <f t="shared" si="16"/>
        <v>1990</v>
      </c>
      <c r="C1443" s="70">
        <f t="shared" si="1"/>
        <v>1990.7499999998911</v>
      </c>
      <c r="D1443" s="149">
        <f t="shared" si="383"/>
        <v>33207</v>
      </c>
      <c r="E1443" s="151">
        <v>133.4</v>
      </c>
      <c r="F1443" s="152">
        <v>1837255.1118000001</v>
      </c>
      <c r="G1443" s="152">
        <v>15075.5353</v>
      </c>
      <c r="H1443" s="152">
        <v>18726.863838329999</v>
      </c>
      <c r="I1443" s="152">
        <v>3750731.5587119102</v>
      </c>
      <c r="J1443" s="152">
        <v>133.4</v>
      </c>
      <c r="K1443" s="152">
        <v>133.4</v>
      </c>
      <c r="L1443" s="152">
        <v>379.25</v>
      </c>
      <c r="M1443" s="153">
        <v>14.66761195</v>
      </c>
      <c r="N1443" s="17">
        <f t="shared" ref="N1443:T1443" si="1557">F1443/F1442/$E1443*$E1442-1</f>
        <v>-3.9203868482265425E-2</v>
      </c>
      <c r="O1443" s="17">
        <f t="shared" si="1557"/>
        <v>1.1859482863215698E-2</v>
      </c>
      <c r="P1443" s="17">
        <f t="shared" si="1557"/>
        <v>-6.5467266333008034E-4</v>
      </c>
      <c r="Q1443" s="17">
        <f t="shared" si="1557"/>
        <v>0.13891483141358552</v>
      </c>
      <c r="R1443" s="17">
        <f t="shared" si="1557"/>
        <v>0</v>
      </c>
      <c r="S1443" s="17">
        <f t="shared" si="1557"/>
        <v>0</v>
      </c>
      <c r="T1443" s="17">
        <f t="shared" si="1557"/>
        <v>-7.2417281878637274E-2</v>
      </c>
      <c r="U1443" s="241">
        <v>-5.5300000000000002E-2</v>
      </c>
      <c r="V1443" s="241">
        <v>0</v>
      </c>
      <c r="W1443" s="223">
        <f t="shared" ca="1" si="1542"/>
        <v>-3.0693535549654462E-2</v>
      </c>
      <c r="X1443" s="223">
        <f>MMULT(N1443:T1443,'Parameters &amp; Main Results'!$B$12:$B$18)-'Parameters &amp; Main Results'!$B$22/12+MMULT(U1443:V1443,'Parameters &amp; Main Results'!$B$20:$B$21)</f>
        <v>-3.0693535549654462E-2</v>
      </c>
      <c r="Y1443" s="223">
        <f>MMULT(N1443:T1443,'Parameters &amp; Main Results'!$C$12:$C$18)-'Parameters &amp; Main Results'!$C$22/12+MMULT(U1443:V1443,'Parameters &amp; Main Results'!$C$20:$C$21)</f>
        <v>-3.4139200014383982E-2</v>
      </c>
      <c r="Z1443" s="17">
        <f t="shared" ca="1" si="1527"/>
        <v>10.197299007452377</v>
      </c>
      <c r="AA1443" s="70">
        <f ca="1">Z1443/OFFSET(Z1443,'Parameters &amp; Main Results'!$B$38,0)</f>
        <v>10.197299007452377</v>
      </c>
      <c r="AB1443" s="70">
        <f ca="1">SUMPRODUCT(Z1443:OFFSET(Z1443,'Parameters &amp; Main Results'!$B$38-1,0), 'Cash Flow Assist'!$P$11:OFFSET('Cash Flow Assist'!$P$11,'Parameters &amp; Main Results'!$B$38-1,0)  )/OFFSET(Z1443,'Parameters &amp; Main Results'!$B$38,0)</f>
        <v>1548.7850714383226</v>
      </c>
      <c r="AC1443" s="70">
        <f ca="1">SUMPRODUCT(Z1443:OFFSET(Z1443,'Parameters &amp; Main Results'!$B$38-1,0),'Parameters &amp; Main Results'!$B$42:OFFSET('Parameters &amp; Main Results'!$B$42,'Parameters &amp; Main Results'!$B$38-1,0)   )/OFFSET(Z1443,'Parameters &amp; Main Results'!$B$38,0)</f>
        <v>0</v>
      </c>
      <c r="AD1443" s="155">
        <f t="shared" si="4"/>
        <v>-0.17632626656710904</v>
      </c>
      <c r="AE1443" s="252">
        <f t="shared" ca="1" si="1537"/>
        <v>1466005.4593</v>
      </c>
      <c r="AF1443" s="253">
        <f t="shared" ca="1" si="1539"/>
        <v>0.2532389290536935</v>
      </c>
      <c r="AG1443" s="258">
        <f t="shared" ca="1" si="1540"/>
        <v>0</v>
      </c>
      <c r="AH1443" s="227" t="str">
        <f ca="1">IF(SUM(AG1443:OFFSET(AG1443,(-HoldAggressiveTime-1),0,,))=0,"Defensive","Aggressive")</f>
        <v>Defensive</v>
      </c>
    </row>
    <row r="1444" spans="1:34" ht="15" x14ac:dyDescent="0.2">
      <c r="A1444">
        <f t="shared" si="15"/>
        <v>11</v>
      </c>
      <c r="B1444">
        <f t="shared" si="16"/>
        <v>1990</v>
      </c>
      <c r="C1444" s="70">
        <f t="shared" si="1"/>
        <v>1990.8333333332243</v>
      </c>
      <c r="D1444" s="149">
        <f t="shared" si="383"/>
        <v>33238</v>
      </c>
      <c r="E1444" s="151">
        <v>133.69999999999999</v>
      </c>
      <c r="F1444" s="152">
        <v>1956015.6251999999</v>
      </c>
      <c r="G1444" s="152">
        <v>15583.0784</v>
      </c>
      <c r="H1444" s="152">
        <v>18838.75684976</v>
      </c>
      <c r="I1444" s="152">
        <v>3543543.5722691598</v>
      </c>
      <c r="J1444" s="152">
        <v>133.69999999999999</v>
      </c>
      <c r="K1444" s="152">
        <v>133.69999999999999</v>
      </c>
      <c r="L1444" s="152">
        <v>384.8</v>
      </c>
      <c r="M1444" s="153">
        <v>15.521427640000001</v>
      </c>
      <c r="N1444" s="17">
        <f t="shared" ref="N1444:T1444" si="1558">F1444/F1443/$E1444*$E1443-1</f>
        <v>6.225131565228148E-2</v>
      </c>
      <c r="O1444" s="17">
        <f t="shared" si="1558"/>
        <v>3.1347300116697285E-2</v>
      </c>
      <c r="P1444" s="17">
        <f t="shared" si="1558"/>
        <v>3.7177636497485178E-3</v>
      </c>
      <c r="Q1444" s="17">
        <f t="shared" si="1558"/>
        <v>-5.7359235276393972E-2</v>
      </c>
      <c r="R1444" s="17">
        <f t="shared" si="1558"/>
        <v>0</v>
      </c>
      <c r="S1444" s="17">
        <f t="shared" si="1558"/>
        <v>0</v>
      </c>
      <c r="T1444" s="17">
        <f t="shared" si="1558"/>
        <v>1.235748034368922E-2</v>
      </c>
      <c r="U1444" s="241">
        <v>4.4999999999999997E-3</v>
      </c>
      <c r="V1444" s="241">
        <v>-2.9700000000000001E-2</v>
      </c>
      <c r="W1444" s="223">
        <f t="shared" ca="1" si="1542"/>
        <v>5.3534154113068361E-2</v>
      </c>
      <c r="X1444" s="223">
        <f>MMULT(N1444:T1444,'Parameters &amp; Main Results'!$B$12:$B$18)-'Parameters &amp; Main Results'!$B$22/12+MMULT(U1444:V1444,'Parameters &amp; Main Results'!$B$20:$B$21)</f>
        <v>5.3534154113068361E-2</v>
      </c>
      <c r="Y1444" s="223">
        <f>MMULT(N1444:T1444,'Parameters &amp; Main Results'!$C$12:$C$18)-'Parameters &amp; Main Results'!$C$22/12+MMULT(U1444:V1444,'Parameters &amp; Main Results'!$C$20:$C$21)</f>
        <v>5.9119247432056397E-2</v>
      </c>
      <c r="Z1444" s="17">
        <f t="shared" ca="1" si="1527"/>
        <v>10.520201176244969</v>
      </c>
      <c r="AA1444" s="70">
        <f ca="1">Z1444/OFFSET(Z1444,'Parameters &amp; Main Results'!$B$38,0)</f>
        <v>10.520201176244969</v>
      </c>
      <c r="AB1444" s="70">
        <f ca="1">SUMPRODUCT(Z1444:OFFSET(Z1444,'Parameters &amp; Main Results'!$B$38-1,0), 'Cash Flow Assist'!$P$11:OFFSET('Cash Flow Assist'!$P$11,'Parameters &amp; Main Results'!$B$38-1,0)  )/OFFSET(Z1444,'Parameters &amp; Main Results'!$B$38,0)</f>
        <v>1539.58777243087</v>
      </c>
      <c r="AC1444" s="70">
        <f ca="1">SUMPRODUCT(Z1444:OFFSET(Z1444,'Parameters &amp; Main Results'!$B$38-1,0),'Parameters &amp; Main Results'!$B$42:OFFSET('Parameters &amp; Main Results'!$B$42,'Parameters &amp; Main Results'!$B$38-1,0)   )/OFFSET(Z1444,'Parameters &amp; Main Results'!$B$38,0)</f>
        <v>0</v>
      </c>
      <c r="AD1444" s="155">
        <f t="shared" si="4"/>
        <v>-0.12505149299268503</v>
      </c>
      <c r="AE1444" s="252">
        <f t="shared" ca="1" si="1537"/>
        <v>1528464.6518000001</v>
      </c>
      <c r="AF1444" s="253">
        <f t="shared" ca="1" si="1539"/>
        <v>0.27972578423484856</v>
      </c>
      <c r="AG1444" s="258">
        <f t="shared" ca="1" si="1540"/>
        <v>0</v>
      </c>
      <c r="AH1444" s="227" t="str">
        <f ca="1">IF(SUM(AG1444:OFFSET(AG1444,(-HoldAggressiveTime-1),0,,))=0,"Defensive","Aggressive")</f>
        <v>Defensive</v>
      </c>
    </row>
    <row r="1445" spans="1:34" ht="15" x14ac:dyDescent="0.2">
      <c r="A1445">
        <f t="shared" si="15"/>
        <v>12</v>
      </c>
      <c r="B1445">
        <f t="shared" si="16"/>
        <v>1990</v>
      </c>
      <c r="C1445" s="70">
        <f t="shared" si="1"/>
        <v>1990.9166666665576</v>
      </c>
      <c r="D1445" s="149">
        <f t="shared" si="383"/>
        <v>33269</v>
      </c>
      <c r="E1445" s="151">
        <v>134.19999999999999</v>
      </c>
      <c r="F1445" s="152">
        <v>2010501.3038000001</v>
      </c>
      <c r="G1445" s="152">
        <v>15880.387000000001</v>
      </c>
      <c r="H1445" s="152">
        <v>18949.591535889998</v>
      </c>
      <c r="I1445" s="152">
        <v>3605670.1508519598</v>
      </c>
      <c r="J1445" s="152">
        <v>134.19999999999999</v>
      </c>
      <c r="K1445" s="152">
        <v>134.19999999999999</v>
      </c>
      <c r="L1445" s="152">
        <v>391</v>
      </c>
      <c r="M1445" s="153">
        <v>15.9171715</v>
      </c>
      <c r="N1445" s="17">
        <f t="shared" ref="N1445:T1445" si="1559">F1445/F1444/$E1445*$E1444-1</f>
        <v>2.4025875659124951E-2</v>
      </c>
      <c r="O1445" s="17">
        <f t="shared" si="1559"/>
        <v>1.5282072467979857E-2</v>
      </c>
      <c r="P1445" s="17">
        <f t="shared" si="1559"/>
        <v>2.1356308990094774E-3</v>
      </c>
      <c r="Q1445" s="17">
        <f t="shared" si="1559"/>
        <v>1.3741226867935108E-2</v>
      </c>
      <c r="R1445" s="17">
        <f t="shared" si="1559"/>
        <v>0</v>
      </c>
      <c r="S1445" s="17">
        <f t="shared" si="1559"/>
        <v>0</v>
      </c>
      <c r="T1445" s="17">
        <f t="shared" si="1559"/>
        <v>1.2326452900223384E-2</v>
      </c>
      <c r="U1445" s="241">
        <v>8.2000000000000007E-3</v>
      </c>
      <c r="V1445" s="241">
        <v>-1.6299999999999999E-2</v>
      </c>
      <c r="W1445" s="223">
        <f t="shared" ca="1" si="1542"/>
        <v>2.1650477216284186E-2</v>
      </c>
      <c r="X1445" s="223">
        <f>MMULT(N1445:T1445,'Parameters &amp; Main Results'!$B$12:$B$18)-'Parameters &amp; Main Results'!$B$22/12+MMULT(U1445:V1445,'Parameters &amp; Main Results'!$B$20:$B$21)</f>
        <v>2.1650477216284186E-2</v>
      </c>
      <c r="Y1445" s="223">
        <f>MMULT(N1445:T1445,'Parameters &amp; Main Results'!$C$12:$C$18)-'Parameters &amp; Main Results'!$C$22/12+MMULT(U1445:V1445,'Parameters &amp; Main Results'!$C$20:$C$21)</f>
        <v>2.3109828673343775E-2</v>
      </c>
      <c r="Z1445" s="17">
        <f t="shared" ca="1" si="1527"/>
        <v>9.9856289757416938</v>
      </c>
      <c r="AA1445" s="70">
        <f ca="1">Z1445/OFFSET(Z1445,'Parameters &amp; Main Results'!$B$38,0)</f>
        <v>9.9856289757416938</v>
      </c>
      <c r="AB1445" s="70">
        <f ca="1">SUMPRODUCT(Z1445:OFFSET(Z1445,'Parameters &amp; Main Results'!$B$38-1,0), 'Cash Flow Assist'!$P$11:OFFSET('Cash Flow Assist'!$P$11,'Parameters &amp; Main Results'!$B$38-1,0)  )/OFFSET(Z1445,'Parameters &amp; Main Results'!$B$38,0)</f>
        <v>1530.0675712546251</v>
      </c>
      <c r="AC1445" s="70">
        <f ca="1">SUMPRODUCT(Z1445:OFFSET(Z1445,'Parameters &amp; Main Results'!$B$38-1,0),'Parameters &amp; Main Results'!$B$42:OFFSET('Parameters &amp; Main Results'!$B$42,'Parameters &amp; Main Results'!$B$38-1,0)   )/OFFSET(Z1445,'Parameters &amp; Main Results'!$B$38,0)</f>
        <v>0</v>
      </c>
      <c r="AD1445" s="155">
        <f t="shared" si="4"/>
        <v>-0.10403008895519028</v>
      </c>
      <c r="AE1445" s="252">
        <f t="shared" ca="1" si="1537"/>
        <v>1571022.8722000001</v>
      </c>
      <c r="AF1445" s="253">
        <f t="shared" ca="1" si="1539"/>
        <v>0.27974031401883492</v>
      </c>
      <c r="AG1445" s="258">
        <f t="shared" ca="1" si="1540"/>
        <v>0</v>
      </c>
      <c r="AH1445" s="227" t="str">
        <f ca="1">IF(SUM(AG1445:OFFSET(AG1445,(-HoldAggressiveTime-1),0,,))=0,"Defensive","Aggressive")</f>
        <v>Defensive</v>
      </c>
    </row>
    <row r="1446" spans="1:34" ht="15" x14ac:dyDescent="0.2">
      <c r="A1446">
        <f t="shared" si="15"/>
        <v>1</v>
      </c>
      <c r="B1446">
        <f t="shared" si="16"/>
        <v>1991</v>
      </c>
      <c r="C1446" s="70">
        <f t="shared" si="1"/>
        <v>1990.9999999998909</v>
      </c>
      <c r="D1446" s="149">
        <f t="shared" si="383"/>
        <v>33297</v>
      </c>
      <c r="E1446" s="151">
        <v>134.69999999999999</v>
      </c>
      <c r="F1446" s="152">
        <v>2098062.2993999999</v>
      </c>
      <c r="G1446" s="152">
        <v>16040.999900000001</v>
      </c>
      <c r="H1446" s="152">
        <v>19056.025075019999</v>
      </c>
      <c r="I1446" s="152">
        <v>3716945.6613886799</v>
      </c>
      <c r="J1446" s="152">
        <v>134.69999999999999</v>
      </c>
      <c r="K1446" s="152">
        <v>134.69999999999999</v>
      </c>
      <c r="L1446" s="152">
        <v>369.6</v>
      </c>
      <c r="M1446" s="153">
        <v>16.490328330000001</v>
      </c>
      <c r="N1446" s="17">
        <f t="shared" ref="N1446:T1446" si="1560">F1446/F1445/$E1446*$E1445-1</f>
        <v>3.9678207559013634E-2</v>
      </c>
      <c r="O1446" s="17">
        <f t="shared" si="1560"/>
        <v>6.364421126959785E-3</v>
      </c>
      <c r="P1446" s="17">
        <f t="shared" si="1560"/>
        <v>1.8838653800363758E-3</v>
      </c>
      <c r="Q1446" s="17">
        <f t="shared" si="1560"/>
        <v>2.703474826221175E-2</v>
      </c>
      <c r="R1446" s="17">
        <f t="shared" si="1560"/>
        <v>0</v>
      </c>
      <c r="S1446" s="17">
        <f t="shared" si="1560"/>
        <v>0</v>
      </c>
      <c r="T1446" s="17">
        <f t="shared" si="1560"/>
        <v>-5.8240249716619452E-2</v>
      </c>
      <c r="U1446" s="241">
        <v>3.8300000000000001E-2</v>
      </c>
      <c r="V1446" s="241">
        <v>-1.5699999999999999E-2</v>
      </c>
      <c r="W1446" s="223">
        <f t="shared" ca="1" si="1542"/>
        <v>2.8077860742154542E-2</v>
      </c>
      <c r="X1446" s="223">
        <f>MMULT(N1446:T1446,'Parameters &amp; Main Results'!$B$12:$B$18)-'Parameters &amp; Main Results'!$B$22/12+MMULT(U1446:V1446,'Parameters &amp; Main Results'!$B$20:$B$21)</f>
        <v>2.8077860742154542E-2</v>
      </c>
      <c r="Y1446" s="223">
        <f>MMULT(N1446:T1446,'Parameters &amp; Main Results'!$C$12:$C$18)-'Parameters &amp; Main Results'!$C$22/12+MMULT(U1446:V1446,'Parameters &amp; Main Results'!$C$20:$C$21)</f>
        <v>3.6305162249141584E-2</v>
      </c>
      <c r="Z1446" s="17">
        <f t="shared" ca="1" si="1527"/>
        <v>9.7740168466908361</v>
      </c>
      <c r="AA1446" s="70">
        <f ca="1">Z1446/OFFSET(Z1446,'Parameters &amp; Main Results'!$B$38,0)</f>
        <v>9.7740168466908361</v>
      </c>
      <c r="AB1446" s="70">
        <f ca="1">SUMPRODUCT(Z1446:OFFSET(Z1446,'Parameters &amp; Main Results'!$B$38-1,0), 'Cash Flow Assist'!$P$11:OFFSET('Cash Flow Assist'!$P$11,'Parameters &amp; Main Results'!$B$38-1,0)  )/OFFSET(Z1446,'Parameters &amp; Main Results'!$B$38,0)</f>
        <v>1521.0819422788834</v>
      </c>
      <c r="AC1446" s="70">
        <f ca="1">SUMPRODUCT(Z1446:OFFSET(Z1446,'Parameters &amp; Main Results'!$B$38-1,0),'Parameters &amp; Main Results'!$B$42:OFFSET('Parameters &amp; Main Results'!$B$42,'Parameters &amp; Main Results'!$B$38-1,0)   )/OFFSET(Z1446,'Parameters &amp; Main Results'!$B$38,0)</f>
        <v>0</v>
      </c>
      <c r="AD1446" s="155">
        <f t="shared" si="4"/>
        <v>-6.847960885812332E-2</v>
      </c>
      <c r="AE1446" s="252">
        <f t="shared" ca="1" si="1537"/>
        <v>1548633.5951</v>
      </c>
      <c r="AF1446" s="253">
        <f t="shared" ca="1" si="1539"/>
        <v>0.35478289121354206</v>
      </c>
      <c r="AG1446" s="258">
        <f t="shared" ca="1" si="1540"/>
        <v>0</v>
      </c>
      <c r="AH1446" s="227" t="str">
        <f ca="1">IF(SUM(AG1446:OFFSET(AG1446,(-HoldAggressiveTime-1),0,,))=0,"Defensive","Aggressive")</f>
        <v>Defensive</v>
      </c>
    </row>
    <row r="1447" spans="1:34" ht="15" x14ac:dyDescent="0.2">
      <c r="A1447">
        <f t="shared" si="15"/>
        <v>2</v>
      </c>
      <c r="B1447">
        <f t="shared" si="16"/>
        <v>1991</v>
      </c>
      <c r="C1447" s="70">
        <f t="shared" si="1"/>
        <v>1991.0833333332241</v>
      </c>
      <c r="D1447" s="149">
        <f t="shared" si="383"/>
        <v>33328</v>
      </c>
      <c r="E1447" s="151">
        <v>134.80000000000001</v>
      </c>
      <c r="F1447" s="152">
        <v>2248104.3626999999</v>
      </c>
      <c r="G1447" s="152">
        <v>16159.1782</v>
      </c>
      <c r="H1447" s="152">
        <v>19154.798804990001</v>
      </c>
      <c r="I1447" s="152">
        <v>4109287.55919002</v>
      </c>
      <c r="J1447" s="152">
        <v>134.80000000000001</v>
      </c>
      <c r="K1447" s="152">
        <v>134.80000000000001</v>
      </c>
      <c r="L1447" s="152">
        <v>363</v>
      </c>
      <c r="M1447" s="153">
        <v>17.585095750000001</v>
      </c>
      <c r="N1447" s="17">
        <f t="shared" ref="N1447:T1447" si="1561">F1447/F1446/$E1447*$E1446-1</f>
        <v>7.0719696996452752E-2</v>
      </c>
      <c r="O1447" s="17">
        <f t="shared" si="1561"/>
        <v>6.6199600861613916E-3</v>
      </c>
      <c r="P1447" s="17">
        <f t="shared" si="1561"/>
        <v>4.4376483678378875E-3</v>
      </c>
      <c r="Q1447" s="17">
        <f t="shared" si="1561"/>
        <v>0.10473477429005129</v>
      </c>
      <c r="R1447" s="17">
        <f t="shared" si="1561"/>
        <v>0</v>
      </c>
      <c r="S1447" s="17">
        <f t="shared" si="1561"/>
        <v>0</v>
      </c>
      <c r="T1447" s="17">
        <f t="shared" si="1561"/>
        <v>-1.858573548113629E-2</v>
      </c>
      <c r="U1447" s="241">
        <v>3.9899999999999998E-2</v>
      </c>
      <c r="V1447" s="241">
        <v>-6.3E-3</v>
      </c>
      <c r="W1447" s="223">
        <f t="shared" ca="1" si="1542"/>
        <v>5.3392811323848363E-2</v>
      </c>
      <c r="X1447" s="223">
        <f>MMULT(N1447:T1447,'Parameters &amp; Main Results'!$B$12:$B$18)-'Parameters &amp; Main Results'!$B$22/12+MMULT(U1447:V1447,'Parameters &amp; Main Results'!$B$20:$B$21)</f>
        <v>5.3392811323848363E-2</v>
      </c>
      <c r="Y1447" s="223">
        <f>MMULT(N1447:T1447,'Parameters &amp; Main Results'!$C$12:$C$18)-'Parameters &amp; Main Results'!$C$22/12+MMULT(U1447:V1447,'Parameters &amp; Main Results'!$C$20:$C$21)</f>
        <v>6.4268056638756954E-2</v>
      </c>
      <c r="Z1447" s="17">
        <f t="shared" ca="1" si="1527"/>
        <v>9.5070784226742457</v>
      </c>
      <c r="AA1447" s="70">
        <f ca="1">Z1447/OFFSET(Z1447,'Parameters &amp; Main Results'!$B$38,0)</f>
        <v>9.5070784226742457</v>
      </c>
      <c r="AB1447" s="70">
        <f ca="1">SUMPRODUCT(Z1447:OFFSET(Z1447,'Parameters &amp; Main Results'!$B$38-1,0), 'Cash Flow Assist'!$P$11:OFFSET('Cash Flow Assist'!$P$11,'Parameters &amp; Main Results'!$B$38-1,0)  )/OFFSET(Z1447,'Parameters &amp; Main Results'!$B$38,0)</f>
        <v>1512.3079254321926</v>
      </c>
      <c r="AC1447" s="70">
        <f ca="1">SUMPRODUCT(Z1447:OFFSET(Z1447,'Parameters &amp; Main Results'!$B$38-1,0),'Parameters &amp; Main Results'!$B$42:OFFSET('Parameters &amp; Main Results'!$B$42,'Parameters &amp; Main Results'!$B$38-1,0)   )/OFFSET(Z1447,'Parameters &amp; Main Results'!$B$38,0)</f>
        <v>0</v>
      </c>
      <c r="AD1447" s="155">
        <f t="shared" si="4"/>
        <v>-2.6027690505526779E-3</v>
      </c>
      <c r="AE1447" s="252">
        <f t="shared" ca="1" si="1537"/>
        <v>1562163.4123</v>
      </c>
      <c r="AF1447" s="253">
        <f t="shared" ca="1" si="1539"/>
        <v>0.43909679678778124</v>
      </c>
      <c r="AG1447" s="258">
        <f t="shared" ca="1" si="1540"/>
        <v>0</v>
      </c>
      <c r="AH1447" s="227" t="str">
        <f ca="1">IF(SUM(AG1447:OFFSET(AG1447,(-HoldAggressiveTime-1),0,,))=0,"Defensive","Aggressive")</f>
        <v>Defensive</v>
      </c>
    </row>
    <row r="1448" spans="1:34" ht="15" x14ac:dyDescent="0.2">
      <c r="A1448">
        <f t="shared" si="15"/>
        <v>3</v>
      </c>
      <c r="B1448">
        <f t="shared" si="16"/>
        <v>1991</v>
      </c>
      <c r="C1448" s="70">
        <f t="shared" si="1"/>
        <v>1991.1666666665574</v>
      </c>
      <c r="D1448" s="149">
        <f t="shared" si="383"/>
        <v>33358</v>
      </c>
      <c r="E1448" s="151">
        <v>134.80000000000001</v>
      </c>
      <c r="F1448" s="152">
        <v>2279085.1283999998</v>
      </c>
      <c r="G1448" s="152">
        <v>16234.4748</v>
      </c>
      <c r="H1448" s="152">
        <v>19249.615059079999</v>
      </c>
      <c r="I1448" s="152">
        <v>3872869.1038997201</v>
      </c>
      <c r="J1448" s="152">
        <v>134.80000000000001</v>
      </c>
      <c r="K1448" s="152">
        <v>134.80000000000001</v>
      </c>
      <c r="L1448" s="152">
        <v>354</v>
      </c>
      <c r="M1448" s="153">
        <v>17.771713859999998</v>
      </c>
      <c r="N1448" s="17">
        <f t="shared" ref="N1448:T1448" si="1562">F1448/F1447/$E1448*$E1447-1</f>
        <v>1.3780839632725694E-2</v>
      </c>
      <c r="O1448" s="17">
        <f t="shared" si="1562"/>
        <v>4.6596800324907317E-3</v>
      </c>
      <c r="P1448" s="17">
        <f t="shared" si="1562"/>
        <v>4.9500000002764555E-3</v>
      </c>
      <c r="Q1448" s="17">
        <f t="shared" si="1562"/>
        <v>-5.7532711421368621E-2</v>
      </c>
      <c r="R1448" s="17">
        <f t="shared" si="1562"/>
        <v>0</v>
      </c>
      <c r="S1448" s="17">
        <f t="shared" si="1562"/>
        <v>0</v>
      </c>
      <c r="T1448" s="17">
        <f t="shared" si="1562"/>
        <v>-2.4793388429752095E-2</v>
      </c>
      <c r="U1448" s="241">
        <v>3.9E-2</v>
      </c>
      <c r="V1448" s="241">
        <v>-1.2999999999999999E-2</v>
      </c>
      <c r="W1448" s="223">
        <f t="shared" ca="1" si="1542"/>
        <v>9.9862296428881447E-3</v>
      </c>
      <c r="X1448" s="223">
        <f>MMULT(N1448:T1448,'Parameters &amp; Main Results'!$B$12:$B$18)-'Parameters &amp; Main Results'!$B$22/12+MMULT(U1448:V1448,'Parameters &amp; Main Results'!$B$20:$B$21)</f>
        <v>9.9862296428881447E-3</v>
      </c>
      <c r="Y1448" s="223">
        <f>MMULT(N1448:T1448,'Parameters &amp; Main Results'!$C$12:$C$18)-'Parameters &amp; Main Results'!$C$22/12+MMULT(U1448:V1448,'Parameters &amp; Main Results'!$C$20:$C$21)</f>
        <v>1.2827057006035531E-2</v>
      </c>
      <c r="Z1448" s="17">
        <f t="shared" ca="1" si="1527"/>
        <v>9.0251977424511303</v>
      </c>
      <c r="AA1448" s="70">
        <f ca="1">Z1448/OFFSET(Z1448,'Parameters &amp; Main Results'!$B$38,0)</f>
        <v>9.0251977424511303</v>
      </c>
      <c r="AB1448" s="70">
        <f ca="1">SUMPRODUCT(Z1448:OFFSET(Z1448,'Parameters &amp; Main Results'!$B$38-1,0), 'Cash Flow Assist'!$P$11:OFFSET('Cash Flow Assist'!$P$11,'Parameters &amp; Main Results'!$B$38-1,0)  )/OFFSET(Z1448,'Parameters &amp; Main Results'!$B$38,0)</f>
        <v>1503.8008470095178</v>
      </c>
      <c r="AC1448" s="70">
        <f ca="1">SUMPRODUCT(Z1448:OFFSET(Z1448,'Parameters &amp; Main Results'!$B$38-1,0),'Parameters &amp; Main Results'!$B$42:OFFSET('Parameters &amp; Main Results'!$B$42,'Parameters &amp; Main Results'!$B$38-1,0)   )/OFFSET(Z1448,'Parameters &amp; Main Results'!$B$38,0)</f>
        <v>0</v>
      </c>
      <c r="AD1448" s="155">
        <f t="shared" si="4"/>
        <v>0</v>
      </c>
      <c r="AE1448" s="252">
        <f t="shared" ca="1" si="1537"/>
        <v>1691030.2726</v>
      </c>
      <c r="AF1448" s="253">
        <f t="shared" ca="1" si="1539"/>
        <v>0.34774945506791621</v>
      </c>
      <c r="AG1448" s="258">
        <f t="shared" ca="1" si="1540"/>
        <v>0</v>
      </c>
      <c r="AH1448" s="227" t="str">
        <f ca="1">IF(SUM(AG1448:OFFSET(AG1448,(-HoldAggressiveTime-1),0,,))=0,"Defensive","Aggressive")</f>
        <v>Defensive</v>
      </c>
    </row>
    <row r="1449" spans="1:34" ht="15" x14ac:dyDescent="0.2">
      <c r="A1449">
        <f t="shared" si="15"/>
        <v>4</v>
      </c>
      <c r="B1449">
        <f t="shared" si="16"/>
        <v>1991</v>
      </c>
      <c r="C1449" s="70">
        <f t="shared" si="1"/>
        <v>1991.2499999998906</v>
      </c>
      <c r="D1449" s="149">
        <f t="shared" si="383"/>
        <v>33389</v>
      </c>
      <c r="E1449" s="151">
        <v>135.1</v>
      </c>
      <c r="F1449" s="152">
        <v>2307993.2179999999</v>
      </c>
      <c r="G1449" s="152">
        <v>16376.301100000001</v>
      </c>
      <c r="H1449" s="152">
        <v>19344.419413240001</v>
      </c>
      <c r="I1449" s="152">
        <v>3912436.25408844</v>
      </c>
      <c r="J1449" s="152">
        <v>135.1</v>
      </c>
      <c r="K1449" s="152">
        <v>135.1</v>
      </c>
      <c r="L1449" s="152">
        <v>353.45</v>
      </c>
      <c r="M1449" s="153">
        <v>17.948296150000001</v>
      </c>
      <c r="N1449" s="17">
        <f t="shared" ref="N1449:T1449" si="1563">F1449/F1448/$E1449*$E1448-1</f>
        <v>1.043533294984722E-2</v>
      </c>
      <c r="O1449" s="17">
        <f t="shared" si="1563"/>
        <v>6.4961421911071682E-3</v>
      </c>
      <c r="P1449" s="17">
        <f t="shared" si="1563"/>
        <v>2.6934863061305325E-3</v>
      </c>
      <c r="Q1449" s="17">
        <f t="shared" si="1563"/>
        <v>7.97323173872444E-3</v>
      </c>
      <c r="R1449" s="17">
        <f t="shared" si="1563"/>
        <v>0</v>
      </c>
      <c r="S1449" s="17">
        <f t="shared" si="1563"/>
        <v>0</v>
      </c>
      <c r="T1449" s="17">
        <f t="shared" si="1563"/>
        <v>-3.7707996169398239E-3</v>
      </c>
      <c r="U1449" s="241">
        <v>4.7999999999999996E-3</v>
      </c>
      <c r="V1449" s="241">
        <v>1.4500000000000001E-2</v>
      </c>
      <c r="W1449" s="223">
        <f t="shared" ca="1" si="1542"/>
        <v>8.8955215030931904E-3</v>
      </c>
      <c r="X1449" s="223">
        <f>MMULT(N1449:T1449,'Parameters &amp; Main Results'!$B$12:$B$18)-'Parameters &amp; Main Results'!$B$22/12+MMULT(U1449:V1449,'Parameters &amp; Main Results'!$B$20:$B$21)</f>
        <v>8.8955215030931904E-3</v>
      </c>
      <c r="Y1449" s="223">
        <f>MMULT(N1449:T1449,'Parameters &amp; Main Results'!$C$12:$C$18)-'Parameters &amp; Main Results'!$C$22/12+MMULT(U1449:V1449,'Parameters &amp; Main Results'!$C$20:$C$21)</f>
        <v>9.9997472073065485E-3</v>
      </c>
      <c r="Z1449" s="17">
        <f t="shared" ca="1" si="1527"/>
        <v>8.9359611820076683</v>
      </c>
      <c r="AA1449" s="70">
        <f ca="1">Z1449/OFFSET(Z1449,'Parameters &amp; Main Results'!$B$38,0)</f>
        <v>8.9359611820076683</v>
      </c>
      <c r="AB1449" s="70">
        <f ca="1">SUMPRODUCT(Z1449:OFFSET(Z1449,'Parameters &amp; Main Results'!$B$38-1,0), 'Cash Flow Assist'!$P$11:OFFSET('Cash Flow Assist'!$P$11,'Parameters &amp; Main Results'!$B$38-1,0)  )/OFFSET(Z1449,'Parameters &amp; Main Results'!$B$38,0)</f>
        <v>1495.7756492670667</v>
      </c>
      <c r="AC1449" s="70">
        <f ca="1">SUMPRODUCT(Z1449:OFFSET(Z1449,'Parameters &amp; Main Results'!$B$38-1,0),'Parameters &amp; Main Results'!$B$42:OFFSET('Parameters &amp; Main Results'!$B$42,'Parameters &amp; Main Results'!$B$38-1,0)   )/OFFSET(Z1449,'Parameters &amp; Main Results'!$B$38,0)</f>
        <v>0</v>
      </c>
      <c r="AD1449" s="155">
        <f t="shared" si="4"/>
        <v>0</v>
      </c>
      <c r="AE1449" s="252">
        <f t="shared" ca="1" si="1537"/>
        <v>1648887.6810999999</v>
      </c>
      <c r="AF1449" s="253">
        <f t="shared" ca="1" si="1539"/>
        <v>0.39972737042968254</v>
      </c>
      <c r="AG1449" s="258">
        <f t="shared" ca="1" si="1540"/>
        <v>0</v>
      </c>
      <c r="AH1449" s="227" t="str">
        <f ca="1">IF(SUM(AG1449:OFFSET(AG1449,(-HoldAggressiveTime-1),0,,))=0,"Defensive","Aggressive")</f>
        <v>Defensive</v>
      </c>
    </row>
    <row r="1450" spans="1:34" ht="15" x14ac:dyDescent="0.2">
      <c r="A1450">
        <f t="shared" si="15"/>
        <v>5</v>
      </c>
      <c r="B1450">
        <f t="shared" si="16"/>
        <v>1991</v>
      </c>
      <c r="C1450" s="70">
        <f t="shared" si="1"/>
        <v>1991.3333333332239</v>
      </c>
      <c r="D1450" s="149">
        <f t="shared" si="383"/>
        <v>33419</v>
      </c>
      <c r="E1450" s="151">
        <v>135.6</v>
      </c>
      <c r="F1450" s="152">
        <v>2407558.2349999999</v>
      </c>
      <c r="G1450" s="152">
        <v>16441.581999999999</v>
      </c>
      <c r="H1450" s="152">
        <v>19435.499387979999</v>
      </c>
      <c r="I1450" s="152">
        <v>3960543.9452479202</v>
      </c>
      <c r="J1450" s="152">
        <v>135.6</v>
      </c>
      <c r="K1450" s="152">
        <v>135.6</v>
      </c>
      <c r="L1450" s="152">
        <v>361.55</v>
      </c>
      <c r="M1450" s="153">
        <v>18.60036517</v>
      </c>
      <c r="N1450" s="17">
        <f t="shared" ref="N1450:T1450" si="1564">F1450/F1449/$E1450*$E1449-1</f>
        <v>3.9292832046698756E-2</v>
      </c>
      <c r="O1450" s="17">
        <f t="shared" si="1564"/>
        <v>2.8428871768326758E-4</v>
      </c>
      <c r="P1450" s="17">
        <f t="shared" si="1564"/>
        <v>1.0036565881408333E-3</v>
      </c>
      <c r="Q1450" s="17">
        <f t="shared" si="1564"/>
        <v>8.5634406222332426E-3</v>
      </c>
      <c r="R1450" s="17">
        <f t="shared" si="1564"/>
        <v>0</v>
      </c>
      <c r="S1450" s="17">
        <f t="shared" si="1564"/>
        <v>0</v>
      </c>
      <c r="T1450" s="17">
        <f t="shared" si="1564"/>
        <v>1.9145143676470244E-2</v>
      </c>
      <c r="U1450" s="241">
        <v>-4.0000000000000001E-3</v>
      </c>
      <c r="V1450" s="241">
        <v>-4.8999999999999998E-3</v>
      </c>
      <c r="W1450" s="223">
        <f t="shared" ca="1" si="1542"/>
        <v>3.0442072295717566E-2</v>
      </c>
      <c r="X1450" s="223">
        <f>MMULT(N1450:T1450,'Parameters &amp; Main Results'!$B$12:$B$18)-'Parameters &amp; Main Results'!$B$22/12+MMULT(U1450:V1450,'Parameters &amp; Main Results'!$B$20:$B$21)</f>
        <v>3.0442072295717566E-2</v>
      </c>
      <c r="Y1450" s="223">
        <f>MMULT(N1450:T1450,'Parameters &amp; Main Results'!$C$12:$C$18)-'Parameters &amp; Main Results'!$C$22/12+MMULT(U1450:V1450,'Parameters &amp; Main Results'!$C$20:$C$21)</f>
        <v>3.5350311047130538E-2</v>
      </c>
      <c r="Z1450" s="17">
        <f t="shared" ca="1" si="1527"/>
        <v>8.8571720178661444</v>
      </c>
      <c r="AA1450" s="70">
        <f ca="1">Z1450/OFFSET(Z1450,'Parameters &amp; Main Results'!$B$38,0)</f>
        <v>8.8571720178661444</v>
      </c>
      <c r="AB1450" s="70">
        <f ca="1">SUMPRODUCT(Z1450:OFFSET(Z1450,'Parameters &amp; Main Results'!$B$38-1,0), 'Cash Flow Assist'!$P$11:OFFSET('Cash Flow Assist'!$P$11,'Parameters &amp; Main Results'!$B$38-1,0)  )/OFFSET(Z1450,'Parameters &amp; Main Results'!$B$38,0)</f>
        <v>1487.8396880850589</v>
      </c>
      <c r="AC1450" s="70">
        <f ca="1">SUMPRODUCT(Z1450:OFFSET(Z1450,'Parameters &amp; Main Results'!$B$38-1,0),'Parameters &amp; Main Results'!$B$42:OFFSET('Parameters &amp; Main Results'!$B$42,'Parameters &amp; Main Results'!$B$38-1,0)   )/OFFSET(Z1450,'Parameters &amp; Main Results'!$B$38,0)</f>
        <v>0</v>
      </c>
      <c r="AD1450" s="155">
        <f t="shared" si="4"/>
        <v>0</v>
      </c>
      <c r="AE1450" s="252">
        <f t="shared" ca="1" si="1537"/>
        <v>1687355.2374</v>
      </c>
      <c r="AF1450" s="253">
        <f t="shared" ca="1" si="1539"/>
        <v>0.426823576705603</v>
      </c>
      <c r="AG1450" s="258">
        <f t="shared" ca="1" si="1540"/>
        <v>0</v>
      </c>
      <c r="AH1450" s="227" t="str">
        <f ca="1">IF(SUM(AG1450:OFFSET(AG1450,(-HoldAggressiveTime-1),0,,))=0,"Defensive","Aggressive")</f>
        <v>Defensive</v>
      </c>
    </row>
    <row r="1451" spans="1:34" ht="15" x14ac:dyDescent="0.2">
      <c r="A1451">
        <f t="shared" si="15"/>
        <v>6</v>
      </c>
      <c r="B1451">
        <f t="shared" si="16"/>
        <v>1991</v>
      </c>
      <c r="C1451" s="70">
        <f t="shared" si="1"/>
        <v>1991.4166666665571</v>
      </c>
      <c r="D1451" s="149">
        <f t="shared" si="383"/>
        <v>33450</v>
      </c>
      <c r="E1451" s="151">
        <v>136</v>
      </c>
      <c r="F1451" s="152">
        <v>2339187.2670999998</v>
      </c>
      <c r="G1451" s="152">
        <v>16353.8496</v>
      </c>
      <c r="H1451" s="152">
        <v>19523.930910200001</v>
      </c>
      <c r="I1451" s="152">
        <v>3680613.4570317799</v>
      </c>
      <c r="J1451" s="152">
        <v>136</v>
      </c>
      <c r="K1451" s="152">
        <v>136</v>
      </c>
      <c r="L1451" s="152">
        <v>366.9</v>
      </c>
      <c r="M1451" s="153">
        <v>17.997606609999998</v>
      </c>
      <c r="N1451" s="17">
        <f t="shared" ref="N1451:T1451" si="1565">F1451/F1450/$E1451*$E1450-1</f>
        <v>-3.1256120560794742E-2</v>
      </c>
      <c r="O1451" s="17">
        <f t="shared" si="1565"/>
        <v>-8.2614895359253149E-3</v>
      </c>
      <c r="P1451" s="17">
        <f t="shared" si="1565"/>
        <v>1.5954411767111765E-3</v>
      </c>
      <c r="Q1451" s="17">
        <f t="shared" si="1565"/>
        <v>-7.3413103334494689E-2</v>
      </c>
      <c r="R1451" s="17">
        <f t="shared" si="1565"/>
        <v>0</v>
      </c>
      <c r="S1451" s="17">
        <f t="shared" si="1565"/>
        <v>0</v>
      </c>
      <c r="T1451" s="17">
        <f t="shared" si="1565"/>
        <v>1.1812701847437879E-2</v>
      </c>
      <c r="U1451" s="241">
        <v>1.5E-3</v>
      </c>
      <c r="V1451" s="241">
        <v>1.0699999999999999E-2</v>
      </c>
      <c r="W1451" s="223">
        <f t="shared" ca="1" si="1542"/>
        <v>-2.4545419902075892E-2</v>
      </c>
      <c r="X1451" s="223">
        <f>MMULT(N1451:T1451,'Parameters &amp; Main Results'!$B$12:$B$18)-'Parameters &amp; Main Results'!$B$22/12+MMULT(U1451:V1451,'Parameters &amp; Main Results'!$B$20:$B$21)</f>
        <v>-2.4545419902075892E-2</v>
      </c>
      <c r="Y1451" s="223">
        <f>MMULT(N1451:T1451,'Parameters &amp; Main Results'!$C$12:$C$18)-'Parameters &amp; Main Results'!$C$22/12+MMULT(U1451:V1451,'Parameters &amp; Main Results'!$C$20:$C$21)</f>
        <v>-2.8998324124974464E-2</v>
      </c>
      <c r="Z1451" s="17">
        <f t="shared" ca="1" si="1527"/>
        <v>8.5955069731705436</v>
      </c>
      <c r="AA1451" s="70">
        <f ca="1">Z1451/OFFSET(Z1451,'Parameters &amp; Main Results'!$B$38,0)</f>
        <v>8.5955069731705436</v>
      </c>
      <c r="AB1451" s="70">
        <f ca="1">SUMPRODUCT(Z1451:OFFSET(Z1451,'Parameters &amp; Main Results'!$B$38-1,0), 'Cash Flow Assist'!$P$11:OFFSET('Cash Flow Assist'!$P$11,'Parameters &amp; Main Results'!$B$38-1,0)  )/OFFSET(Z1451,'Parameters &amp; Main Results'!$B$38,0)</f>
        <v>1479.9825160671928</v>
      </c>
      <c r="AC1451" s="70">
        <f ca="1">SUMPRODUCT(Z1451:OFFSET(Z1451,'Parameters &amp; Main Results'!$B$38-1,0),'Parameters &amp; Main Results'!$B$42:OFFSET('Parameters &amp; Main Results'!$B$42,'Parameters &amp; Main Results'!$B$38-1,0)   )/OFFSET(Z1451,'Parameters &amp; Main Results'!$B$38,0)</f>
        <v>0</v>
      </c>
      <c r="AD1451" s="155">
        <f t="shared" si="4"/>
        <v>-3.1256120560794742E-2</v>
      </c>
      <c r="AE1451" s="252">
        <f t="shared" ca="1" si="1537"/>
        <v>1772493.5534999999</v>
      </c>
      <c r="AF1451" s="253">
        <f t="shared" ca="1" si="1539"/>
        <v>0.31971552871433329</v>
      </c>
      <c r="AG1451" s="258">
        <f t="shared" ca="1" si="1540"/>
        <v>0</v>
      </c>
      <c r="AH1451" s="227" t="str">
        <f ca="1">IF(SUM(AG1451:OFFSET(AG1451,(-HoldAggressiveTime-1),0,,))=0,"Defensive","Aggressive")</f>
        <v>Defensive</v>
      </c>
    </row>
    <row r="1452" spans="1:34" ht="15" x14ac:dyDescent="0.2">
      <c r="A1452">
        <f t="shared" si="15"/>
        <v>7</v>
      </c>
      <c r="B1452">
        <f t="shared" si="16"/>
        <v>1991</v>
      </c>
      <c r="C1452" s="70">
        <f t="shared" si="1"/>
        <v>1991.4999999998904</v>
      </c>
      <c r="D1452" s="149">
        <f t="shared" si="383"/>
        <v>33481</v>
      </c>
      <c r="E1452" s="151">
        <v>136.19999999999999</v>
      </c>
      <c r="F1452" s="152">
        <v>2404337.1102999998</v>
      </c>
      <c r="G1452" s="152">
        <v>16510.213</v>
      </c>
      <c r="H1452" s="152">
        <v>19614.554489499998</v>
      </c>
      <c r="I1452" s="152">
        <v>3856171.3878870602</v>
      </c>
      <c r="J1452" s="152">
        <v>136.19999999999999</v>
      </c>
      <c r="K1452" s="152">
        <v>136.19999999999999</v>
      </c>
      <c r="L1452" s="152">
        <v>363.6</v>
      </c>
      <c r="M1452" s="153">
        <v>18.464350140000001</v>
      </c>
      <c r="N1452" s="17">
        <f t="shared" ref="N1452:T1452" si="1566">F1452/F1451/$E1452*$E1451-1</f>
        <v>2.6342160054552144E-2</v>
      </c>
      <c r="O1452" s="17">
        <f t="shared" si="1566"/>
        <v>8.0787906993462499E-3</v>
      </c>
      <c r="P1452" s="17">
        <f t="shared" si="1566"/>
        <v>3.1664219281180017E-3</v>
      </c>
      <c r="Q1452" s="17">
        <f t="shared" si="1566"/>
        <v>4.6159538290951874E-2</v>
      </c>
      <c r="R1452" s="17">
        <f t="shared" si="1566"/>
        <v>0</v>
      </c>
      <c r="S1452" s="17">
        <f t="shared" si="1566"/>
        <v>0</v>
      </c>
      <c r="T1452" s="17">
        <f t="shared" si="1566"/>
        <v>-1.0449497696499721E-2</v>
      </c>
      <c r="U1452" s="241">
        <v>-9.1000000000000004E-3</v>
      </c>
      <c r="V1452" s="241">
        <v>-1.32E-2</v>
      </c>
      <c r="W1452" s="223">
        <f t="shared" ca="1" si="1542"/>
        <v>2.0808236629291706E-2</v>
      </c>
      <c r="X1452" s="223">
        <f>MMULT(N1452:T1452,'Parameters &amp; Main Results'!$B$12:$B$18)-'Parameters &amp; Main Results'!$B$22/12+MMULT(U1452:V1452,'Parameters &amp; Main Results'!$B$20:$B$21)</f>
        <v>2.0808236629291706E-2</v>
      </c>
      <c r="Y1452" s="223">
        <f>MMULT(N1452:T1452,'Parameters &amp; Main Results'!$C$12:$C$18)-'Parameters &amp; Main Results'!$C$22/12+MMULT(U1452:V1452,'Parameters &amp; Main Results'!$C$20:$C$21)</f>
        <v>2.4474156452364889E-2</v>
      </c>
      <c r="Z1452" s="17">
        <f t="shared" ca="1" si="1527"/>
        <v>8.8117962112676285</v>
      </c>
      <c r="AA1452" s="70">
        <f ca="1">Z1452/OFFSET(Z1452,'Parameters &amp; Main Results'!$B$38,0)</f>
        <v>8.8117962112676285</v>
      </c>
      <c r="AB1452" s="70">
        <f ca="1">SUMPRODUCT(Z1452:OFFSET(Z1452,'Parameters &amp; Main Results'!$B$38-1,0), 'Cash Flow Assist'!$P$11:OFFSET('Cash Flow Assist'!$P$11,'Parameters &amp; Main Results'!$B$38-1,0)  )/OFFSET(Z1452,'Parameters &amp; Main Results'!$B$38,0)</f>
        <v>1472.3870090940225</v>
      </c>
      <c r="AC1452" s="70">
        <f ca="1">SUMPRODUCT(Z1452:OFFSET(Z1452,'Parameters &amp; Main Results'!$B$38-1,0),'Parameters &amp; Main Results'!$B$42:OFFSET('Parameters &amp; Main Results'!$B$42,'Parameters &amp; Main Results'!$B$38-1,0)   )/OFFSET(Z1452,'Parameters &amp; Main Results'!$B$38,0)</f>
        <v>0</v>
      </c>
      <c r="AD1452" s="155">
        <f t="shared" si="4"/>
        <v>-5.7373142367393992E-3</v>
      </c>
      <c r="AE1452" s="252">
        <f t="shared" ca="1" si="1537"/>
        <v>1846776.2967999999</v>
      </c>
      <c r="AF1452" s="253">
        <f t="shared" ca="1" si="1539"/>
        <v>0.30191031499923027</v>
      </c>
      <c r="AG1452" s="258">
        <f t="shared" ca="1" si="1540"/>
        <v>0</v>
      </c>
      <c r="AH1452" s="227" t="str">
        <f ca="1">IF(SUM(AG1452:OFFSET(AG1452,(-HoldAggressiveTime-1),0,,))=0,"Defensive","Aggressive")</f>
        <v>Defensive</v>
      </c>
    </row>
    <row r="1453" spans="1:34" ht="15" x14ac:dyDescent="0.2">
      <c r="A1453">
        <f t="shared" si="15"/>
        <v>8</v>
      </c>
      <c r="B1453">
        <f t="shared" si="16"/>
        <v>1991</v>
      </c>
      <c r="C1453" s="70">
        <f t="shared" si="1"/>
        <v>1991.5833333332237</v>
      </c>
      <c r="D1453" s="149">
        <f t="shared" si="383"/>
        <v>33511</v>
      </c>
      <c r="E1453" s="151">
        <v>136.6</v>
      </c>
      <c r="F1453" s="152">
        <v>2441218.7138999999</v>
      </c>
      <c r="G1453" s="152">
        <v>17052.400300000001</v>
      </c>
      <c r="H1453" s="152">
        <v>19705.762167879999</v>
      </c>
      <c r="I1453" s="152">
        <v>3782531.9991566502</v>
      </c>
      <c r="J1453" s="152">
        <v>136.6</v>
      </c>
      <c r="K1453" s="152">
        <v>136.6</v>
      </c>
      <c r="L1453" s="152">
        <v>347</v>
      </c>
      <c r="M1453" s="153">
        <v>18.642994739999999</v>
      </c>
      <c r="N1453" s="17">
        <f t="shared" ref="N1453:T1453" si="1567">F1453/F1452/$E1453*$E1452-1</f>
        <v>1.2366438137476621E-2</v>
      </c>
      <c r="O1453" s="17">
        <f t="shared" si="1567"/>
        <v>2.9815089468878675E-2</v>
      </c>
      <c r="P1453" s="17">
        <f t="shared" si="1567"/>
        <v>1.7081259152749162E-3</v>
      </c>
      <c r="Q1453" s="17">
        <f t="shared" si="1567"/>
        <v>-2.1968841270423645E-2</v>
      </c>
      <c r="R1453" s="17">
        <f t="shared" si="1567"/>
        <v>0</v>
      </c>
      <c r="S1453" s="17">
        <f t="shared" si="1567"/>
        <v>0</v>
      </c>
      <c r="T1453" s="17">
        <f t="shared" si="1567"/>
        <v>-4.8449134810992223E-2</v>
      </c>
      <c r="U1453" s="241">
        <v>1.5900000000000001E-2</v>
      </c>
      <c r="V1453" s="241">
        <v>-7.7999999999999996E-3</v>
      </c>
      <c r="W1453" s="223">
        <f t="shared" ca="1" si="1542"/>
        <v>1.277372308966692E-2</v>
      </c>
      <c r="X1453" s="223">
        <f>MMULT(N1453:T1453,'Parameters &amp; Main Results'!$B$12:$B$18)-'Parameters &amp; Main Results'!$B$22/12+MMULT(U1453:V1453,'Parameters &amp; Main Results'!$B$20:$B$21)</f>
        <v>1.277372308966692E-2</v>
      </c>
      <c r="Y1453" s="223">
        <f>MMULT(N1453:T1453,'Parameters &amp; Main Results'!$C$12:$C$18)-'Parameters &amp; Main Results'!$C$22/12+MMULT(U1453:V1453,'Parameters &amp; Main Results'!$C$20:$C$21)</f>
        <v>1.4069636603950159E-2</v>
      </c>
      <c r="Z1453" s="17">
        <f t="shared" ca="1" si="1527"/>
        <v>8.6321758534827033</v>
      </c>
      <c r="AA1453" s="70">
        <f ca="1">Z1453/OFFSET(Z1453,'Parameters &amp; Main Results'!$B$38,0)</f>
        <v>8.6321758534827033</v>
      </c>
      <c r="AB1453" s="70">
        <f ca="1">SUMPRODUCT(Z1453:OFFSET(Z1453,'Parameters &amp; Main Results'!$B$38-1,0), 'Cash Flow Assist'!$P$11:OFFSET('Cash Flow Assist'!$P$11,'Parameters &amp; Main Results'!$B$38-1,0)  )/OFFSET(Z1453,'Parameters &amp; Main Results'!$B$38,0)</f>
        <v>1464.5752128827546</v>
      </c>
      <c r="AC1453" s="70">
        <f ca="1">SUMPRODUCT(Z1453:OFFSET(Z1453,'Parameters &amp; Main Results'!$B$38-1,0),'Parameters &amp; Main Results'!$B$42:OFFSET('Parameters &amp; Main Results'!$B$42,'Parameters &amp; Main Results'!$B$38-1,0)   )/OFFSET(Z1453,'Parameters &amp; Main Results'!$B$38,0)</f>
        <v>0</v>
      </c>
      <c r="AD1453" s="155">
        <f t="shared" si="4"/>
        <v>0</v>
      </c>
      <c r="AE1453" s="252">
        <f t="shared" ca="1" si="1537"/>
        <v>1836303.5401999999</v>
      </c>
      <c r="AF1453" s="253">
        <f t="shared" ca="1" si="1539"/>
        <v>0.32942003348428767</v>
      </c>
      <c r="AG1453" s="258">
        <f t="shared" ca="1" si="1540"/>
        <v>0</v>
      </c>
      <c r="AH1453" s="227" t="str">
        <f ca="1">IF(SUM(AG1453:OFFSET(AG1453,(-HoldAggressiveTime-1),0,,))=0,"Defensive","Aggressive")</f>
        <v>Defensive</v>
      </c>
    </row>
    <row r="1454" spans="1:34" ht="15" x14ac:dyDescent="0.2">
      <c r="A1454">
        <f t="shared" si="15"/>
        <v>9</v>
      </c>
      <c r="B1454">
        <f t="shared" si="16"/>
        <v>1991</v>
      </c>
      <c r="C1454" s="70">
        <f t="shared" si="1"/>
        <v>1991.6666666665569</v>
      </c>
      <c r="D1454" s="149">
        <f t="shared" si="383"/>
        <v>33542</v>
      </c>
      <c r="E1454" s="151">
        <v>137</v>
      </c>
      <c r="F1454" s="152">
        <v>2420109.1365</v>
      </c>
      <c r="G1454" s="152">
        <v>17574.5802</v>
      </c>
      <c r="H1454" s="152">
        <v>19793.28859484</v>
      </c>
      <c r="I1454" s="152">
        <v>3983077.34262214</v>
      </c>
      <c r="J1454" s="152">
        <v>137</v>
      </c>
      <c r="K1454" s="152">
        <v>137</v>
      </c>
      <c r="L1454" s="152">
        <v>350.5</v>
      </c>
      <c r="M1454" s="153">
        <v>18.388573409999999</v>
      </c>
      <c r="N1454" s="17">
        <f t="shared" ref="N1454:T1454" si="1568">F1454/F1453/$E1454*$E1453-1</f>
        <v>-1.1541608016088056E-2</v>
      </c>
      <c r="O1454" s="17">
        <f t="shared" si="1568"/>
        <v>2.7612960568389244E-2</v>
      </c>
      <c r="P1454" s="17">
        <f t="shared" si="1568"/>
        <v>1.5089902675218259E-3</v>
      </c>
      <c r="Q1454" s="17">
        <f t="shared" si="1568"/>
        <v>4.9944302020298315E-2</v>
      </c>
      <c r="R1454" s="17">
        <f t="shared" si="1568"/>
        <v>0</v>
      </c>
      <c r="S1454" s="17">
        <f t="shared" si="1568"/>
        <v>0</v>
      </c>
      <c r="T1454" s="17">
        <f t="shared" si="1568"/>
        <v>7.1372977975978635E-3</v>
      </c>
      <c r="U1454" s="241">
        <v>1.6400000000000001E-2</v>
      </c>
      <c r="V1454" s="241">
        <v>-1.0699999999999999E-2</v>
      </c>
      <c r="W1454" s="223">
        <f t="shared" ca="1" si="1542"/>
        <v>-2.8184156751749666E-3</v>
      </c>
      <c r="X1454" s="223">
        <f>MMULT(N1454:T1454,'Parameters &amp; Main Results'!$B$12:$B$18)-'Parameters &amp; Main Results'!$B$22/12+MMULT(U1454:V1454,'Parameters &amp; Main Results'!$B$20:$B$21)</f>
        <v>-2.8184156751749666E-3</v>
      </c>
      <c r="Y1454" s="223">
        <f>MMULT(N1454:T1454,'Parameters &amp; Main Results'!$C$12:$C$18)-'Parameters &amp; Main Results'!$C$22/12+MMULT(U1454:V1454,'Parameters &amp; Main Results'!$C$20:$C$21)</f>
        <v>-7.6678178243069937E-3</v>
      </c>
      <c r="Z1454" s="17">
        <f t="shared" ca="1" si="1527"/>
        <v>8.5233015595512693</v>
      </c>
      <c r="AA1454" s="70">
        <f ca="1">Z1454/OFFSET(Z1454,'Parameters &amp; Main Results'!$B$38,0)</f>
        <v>8.5233015595512693</v>
      </c>
      <c r="AB1454" s="70">
        <f ca="1">SUMPRODUCT(Z1454:OFFSET(Z1454,'Parameters &amp; Main Results'!$B$38-1,0), 'Cash Flow Assist'!$P$11:OFFSET('Cash Flow Assist'!$P$11,'Parameters &amp; Main Results'!$B$38-1,0)  )/OFFSET(Z1454,'Parameters &amp; Main Results'!$B$38,0)</f>
        <v>1456.9430370292719</v>
      </c>
      <c r="AC1454" s="70">
        <f ca="1">SUMPRODUCT(Z1454:OFFSET(Z1454,'Parameters &amp; Main Results'!$B$38-1,0),'Parameters &amp; Main Results'!$B$42:OFFSET('Parameters &amp; Main Results'!$B$42,'Parameters &amp; Main Results'!$B$38-1,0)   )/OFFSET(Z1454,'Parameters &amp; Main Results'!$B$38,0)</f>
        <v>0</v>
      </c>
      <c r="AD1454" s="155">
        <f t="shared" si="4"/>
        <v>-1.1541608016088056E-2</v>
      </c>
      <c r="AE1454" s="252">
        <f t="shared" ca="1" si="1537"/>
        <v>2002101.2233</v>
      </c>
      <c r="AF1454" s="253">
        <f t="shared" ca="1" si="1539"/>
        <v>0.2087846050615817</v>
      </c>
      <c r="AG1454" s="258">
        <f t="shared" ca="1" si="1540"/>
        <v>0</v>
      </c>
      <c r="AH1454" s="227" t="str">
        <f ca="1">IF(SUM(AG1454:OFFSET(AG1454,(-HoldAggressiveTime-1),0,,))=0,"Defensive","Aggressive")</f>
        <v>Defensive</v>
      </c>
    </row>
    <row r="1455" spans="1:34" ht="15" x14ac:dyDescent="0.2">
      <c r="A1455">
        <f t="shared" si="15"/>
        <v>10</v>
      </c>
      <c r="B1455">
        <f t="shared" si="16"/>
        <v>1991</v>
      </c>
      <c r="C1455" s="70">
        <f t="shared" si="1"/>
        <v>1991.7499999998902</v>
      </c>
      <c r="D1455" s="149">
        <f t="shared" si="383"/>
        <v>33572</v>
      </c>
      <c r="E1455" s="151">
        <v>137.19999999999999</v>
      </c>
      <c r="F1455" s="152">
        <v>2452648.5109000001</v>
      </c>
      <c r="G1455" s="152">
        <v>17683.982</v>
      </c>
      <c r="H1455" s="152">
        <v>19879.38940023</v>
      </c>
      <c r="I1455" s="152">
        <v>4046309.0563208601</v>
      </c>
      <c r="J1455" s="152">
        <v>137.19999999999999</v>
      </c>
      <c r="K1455" s="152">
        <v>137.19999999999999</v>
      </c>
      <c r="L1455" s="152">
        <v>357.4</v>
      </c>
      <c r="M1455" s="153">
        <v>18.613365460000001</v>
      </c>
      <c r="N1455" s="17">
        <f t="shared" ref="N1455:T1455" si="1569">F1455/F1454/$E1455*$E1454-1</f>
        <v>1.1968090442151968E-2</v>
      </c>
      <c r="O1455" s="17">
        <f t="shared" si="1569"/>
        <v>4.758201882005153E-3</v>
      </c>
      <c r="P1455" s="17">
        <f t="shared" si="1569"/>
        <v>2.8859329447299409E-3</v>
      </c>
      <c r="Q1455" s="17">
        <f t="shared" si="1569"/>
        <v>1.4394223125450356E-2</v>
      </c>
      <c r="R1455" s="17">
        <f t="shared" si="1569"/>
        <v>0</v>
      </c>
      <c r="S1455" s="17">
        <f t="shared" si="1569"/>
        <v>0</v>
      </c>
      <c r="T1455" s="17">
        <f t="shared" si="1569"/>
        <v>1.8199739647234647E-2</v>
      </c>
      <c r="U1455" s="241">
        <v>8.0999999999999996E-3</v>
      </c>
      <c r="V1455" s="241">
        <v>-4.5999999999999999E-3</v>
      </c>
      <c r="W1455" s="223">
        <f t="shared" ca="1" si="1542"/>
        <v>1.0796028523710073E-2</v>
      </c>
      <c r="X1455" s="223">
        <f>MMULT(N1455:T1455,'Parameters &amp; Main Results'!$B$12:$B$18)-'Parameters &amp; Main Results'!$B$22/12+MMULT(U1455:V1455,'Parameters &amp; Main Results'!$B$20:$B$21)</f>
        <v>1.0796028523710073E-2</v>
      </c>
      <c r="Y1455" s="223">
        <f>MMULT(N1455:T1455,'Parameters &amp; Main Results'!$C$12:$C$18)-'Parameters &amp; Main Results'!$C$22/12+MMULT(U1455:V1455,'Parameters &amp; Main Results'!$C$20:$C$21)</f>
        <v>1.1205434919470621E-2</v>
      </c>
      <c r="Z1455" s="17">
        <f t="shared" ca="1" si="1527"/>
        <v>8.5473916621938564</v>
      </c>
      <c r="AA1455" s="70">
        <f ca="1">Z1455/OFFSET(Z1455,'Parameters &amp; Main Results'!$B$38,0)</f>
        <v>8.5473916621938564</v>
      </c>
      <c r="AB1455" s="70">
        <f ca="1">SUMPRODUCT(Z1455:OFFSET(Z1455,'Parameters &amp; Main Results'!$B$38-1,0), 'Cash Flow Assist'!$P$11:OFFSET('Cash Flow Assist'!$P$11,'Parameters &amp; Main Results'!$B$38-1,0)  )/OFFSET(Z1455,'Parameters &amp; Main Results'!$B$38,0)</f>
        <v>1449.4197354697205</v>
      </c>
      <c r="AC1455" s="70">
        <f ca="1">SUMPRODUCT(Z1455:OFFSET(Z1455,'Parameters &amp; Main Results'!$B$38-1,0),'Parameters &amp; Main Results'!$B$42:OFFSET('Parameters &amp; Main Results'!$B$42,'Parameters &amp; Main Results'!$B$38-1,0)   )/OFFSET(Z1455,'Parameters &amp; Main Results'!$B$38,0)</f>
        <v>0</v>
      </c>
      <c r="AD1455" s="155">
        <f t="shared" si="4"/>
        <v>0</v>
      </c>
      <c r="AE1455" s="252">
        <f t="shared" ca="1" si="1537"/>
        <v>2041241.4421999999</v>
      </c>
      <c r="AF1455" s="253">
        <f t="shared" ca="1" si="1539"/>
        <v>0.20154747997698683</v>
      </c>
      <c r="AG1455" s="258">
        <f t="shared" ca="1" si="1540"/>
        <v>0</v>
      </c>
      <c r="AH1455" s="227" t="str">
        <f ca="1">IF(SUM(AG1455:OFFSET(AG1455,(-HoldAggressiveTime-1),0,,))=0,"Defensive","Aggressive")</f>
        <v>Defensive</v>
      </c>
    </row>
    <row r="1456" spans="1:34" ht="15" x14ac:dyDescent="0.2">
      <c r="A1456">
        <f t="shared" si="15"/>
        <v>11</v>
      </c>
      <c r="B1456">
        <f t="shared" si="16"/>
        <v>1991</v>
      </c>
      <c r="C1456" s="70">
        <f t="shared" si="1"/>
        <v>1991.8333333332234</v>
      </c>
      <c r="D1456" s="149">
        <f t="shared" si="383"/>
        <v>33603</v>
      </c>
      <c r="E1456" s="151">
        <v>137.80000000000001</v>
      </c>
      <c r="F1456" s="152">
        <v>2393547.1631</v>
      </c>
      <c r="G1456" s="152">
        <v>17903.181499999999</v>
      </c>
      <c r="H1456" s="152">
        <v>19962.054527820001</v>
      </c>
      <c r="I1456" s="152">
        <v>3863576.0298093399</v>
      </c>
      <c r="J1456" s="152">
        <v>137.80000000000001</v>
      </c>
      <c r="K1456" s="152">
        <v>137.80000000000001</v>
      </c>
      <c r="L1456" s="152">
        <v>366.85</v>
      </c>
      <c r="M1456" s="153">
        <v>18.07466397</v>
      </c>
      <c r="N1456" s="17">
        <f t="shared" ref="N1456:T1456" si="1570">F1456/F1455/$E1456*$E1455-1</f>
        <v>-2.8346164723508704E-2</v>
      </c>
      <c r="O1456" s="17">
        <f t="shared" si="1570"/>
        <v>7.9872624403800607E-3</v>
      </c>
      <c r="P1456" s="17">
        <f t="shared" si="1570"/>
        <v>-2.1390904689255752E-4</v>
      </c>
      <c r="Q1456" s="17">
        <f t="shared" si="1570"/>
        <v>-4.9317924279595693E-2</v>
      </c>
      <c r="R1456" s="17">
        <f t="shared" si="1570"/>
        <v>0</v>
      </c>
      <c r="S1456" s="17">
        <f t="shared" si="1570"/>
        <v>0</v>
      </c>
      <c r="T1456" s="17">
        <f t="shared" si="1570"/>
        <v>2.1971698519301031E-2</v>
      </c>
      <c r="U1456" s="241">
        <v>-5.0000000000000001E-3</v>
      </c>
      <c r="V1456" s="241">
        <v>-1.8800000000000001E-2</v>
      </c>
      <c r="W1456" s="223">
        <f t="shared" ca="1" si="1542"/>
        <v>-1.860525279525713E-2</v>
      </c>
      <c r="X1456" s="223">
        <f>MMULT(N1456:T1456,'Parameters &amp; Main Results'!$B$12:$B$18)-'Parameters &amp; Main Results'!$B$22/12+MMULT(U1456:V1456,'Parameters &amp; Main Results'!$B$20:$B$21)</f>
        <v>-1.860525279525713E-2</v>
      </c>
      <c r="Y1456" s="223">
        <f>MMULT(N1456:T1456,'Parameters &amp; Main Results'!$C$12:$C$18)-'Parameters &amp; Main Results'!$C$22/12+MMULT(U1456:V1456,'Parameters &amp; Main Results'!$C$20:$C$21)</f>
        <v>-2.4754488673786497E-2</v>
      </c>
      <c r="Z1456" s="17">
        <f t="shared" ca="1" si="1527"/>
        <v>8.4560993721725541</v>
      </c>
      <c r="AA1456" s="70">
        <f ca="1">Z1456/OFFSET(Z1456,'Parameters &amp; Main Results'!$B$38,0)</f>
        <v>8.4560993721725541</v>
      </c>
      <c r="AB1456" s="70">
        <f ca="1">SUMPRODUCT(Z1456:OFFSET(Z1456,'Parameters &amp; Main Results'!$B$38-1,0), 'Cash Flow Assist'!$P$11:OFFSET('Cash Flow Assist'!$P$11,'Parameters &amp; Main Results'!$B$38-1,0)  )/OFFSET(Z1456,'Parameters &amp; Main Results'!$B$38,0)</f>
        <v>1441.8723438075267</v>
      </c>
      <c r="AC1456" s="70">
        <f ca="1">SUMPRODUCT(Z1456:OFFSET(Z1456,'Parameters &amp; Main Results'!$B$38-1,0),'Parameters &amp; Main Results'!$B$42:OFFSET('Parameters &amp; Main Results'!$B$42,'Parameters &amp; Main Results'!$B$38-1,0)   )/OFFSET(Z1456,'Parameters &amp; Main Results'!$B$38,0)</f>
        <v>0</v>
      </c>
      <c r="AD1456" s="155">
        <f t="shared" si="4"/>
        <v>-2.8346164723508704E-2</v>
      </c>
      <c r="AE1456" s="252">
        <f t="shared" ca="1" si="1537"/>
        <v>2043106.3038000001</v>
      </c>
      <c r="AF1456" s="253">
        <f t="shared" ca="1" si="1539"/>
        <v>0.17152355638480993</v>
      </c>
      <c r="AG1456" s="258">
        <f t="shared" ca="1" si="1540"/>
        <v>0</v>
      </c>
      <c r="AH1456" s="227" t="str">
        <f ca="1">IF(SUM(AG1456:OFFSET(AG1456,(-HoldAggressiveTime-1),0,,))=0,"Defensive","Aggressive")</f>
        <v>Defensive</v>
      </c>
    </row>
    <row r="1457" spans="1:34" ht="15" x14ac:dyDescent="0.2">
      <c r="A1457">
        <f t="shared" si="15"/>
        <v>12</v>
      </c>
      <c r="B1457">
        <f t="shared" si="16"/>
        <v>1991</v>
      </c>
      <c r="C1457" s="70">
        <f t="shared" si="1"/>
        <v>1991.9166666665567</v>
      </c>
      <c r="D1457" s="149">
        <f t="shared" si="383"/>
        <v>33634</v>
      </c>
      <c r="E1457" s="151">
        <v>138.19999999999999</v>
      </c>
      <c r="F1457" s="152">
        <v>2623018.1127999998</v>
      </c>
      <c r="G1457" s="152">
        <v>18858.734700000001</v>
      </c>
      <c r="H1457" s="152">
        <v>20037.910335029999</v>
      </c>
      <c r="I1457" s="152">
        <v>4054106.5299974098</v>
      </c>
      <c r="J1457" s="152">
        <v>138.19999999999999</v>
      </c>
      <c r="K1457" s="152">
        <v>138.19999999999999</v>
      </c>
      <c r="L1457" s="152">
        <v>353.4</v>
      </c>
      <c r="M1457" s="153">
        <v>19.798277429999999</v>
      </c>
      <c r="N1457" s="17">
        <f t="shared" ref="N1457:T1457" si="1571">F1457/F1456/$E1457*$E1456-1</f>
        <v>9.2698821603564463E-2</v>
      </c>
      <c r="O1457" s="17">
        <f t="shared" si="1571"/>
        <v>5.0324536337828407E-2</v>
      </c>
      <c r="P1457" s="17">
        <f t="shared" si="1571"/>
        <v>8.9464544160344772E-4</v>
      </c>
      <c r="Q1457" s="17">
        <f t="shared" si="1571"/>
        <v>4.6277456746124601E-2</v>
      </c>
      <c r="R1457" s="17">
        <f t="shared" si="1571"/>
        <v>0</v>
      </c>
      <c r="S1457" s="17">
        <f t="shared" si="1571"/>
        <v>0</v>
      </c>
      <c r="T1457" s="17">
        <f t="shared" si="1571"/>
        <v>-3.9451725262220849E-2</v>
      </c>
      <c r="U1457" s="241">
        <v>-2.24E-2</v>
      </c>
      <c r="V1457" s="241">
        <v>-4.1799999999999997E-2</v>
      </c>
      <c r="W1457" s="223">
        <f t="shared" ca="1" si="1542"/>
        <v>7.7574770540461316E-2</v>
      </c>
      <c r="X1457" s="223">
        <f>MMULT(N1457:T1457,'Parameters &amp; Main Results'!$B$12:$B$18)-'Parameters &amp; Main Results'!$B$22/12+MMULT(U1457:V1457,'Parameters &amp; Main Results'!$B$20:$B$21)</f>
        <v>7.7574770540461316E-2</v>
      </c>
      <c r="Y1457" s="223">
        <f>MMULT(N1457:T1457,'Parameters &amp; Main Results'!$C$12:$C$18)-'Parameters &amp; Main Results'!$C$22/12+MMULT(U1457:V1457,'Parameters &amp; Main Results'!$C$20:$C$21)</f>
        <v>8.8419726410324195E-2</v>
      </c>
      <c r="Z1457" s="17">
        <f t="shared" ca="1" si="1527"/>
        <v>8.6164098557258786</v>
      </c>
      <c r="AA1457" s="70">
        <f ca="1">Z1457/OFFSET(Z1457,'Parameters &amp; Main Results'!$B$38,0)</f>
        <v>8.6164098557258786</v>
      </c>
      <c r="AB1457" s="70">
        <f ca="1">SUMPRODUCT(Z1457:OFFSET(Z1457,'Parameters &amp; Main Results'!$B$38-1,0), 'Cash Flow Assist'!$P$11:OFFSET('Cash Flow Assist'!$P$11,'Parameters &amp; Main Results'!$B$38-1,0)  )/OFFSET(Z1457,'Parameters &amp; Main Results'!$B$38,0)</f>
        <v>1434.416244435354</v>
      </c>
      <c r="AC1457" s="70">
        <f ca="1">SUMPRODUCT(Z1457:OFFSET(Z1457,'Parameters &amp; Main Results'!$B$38-1,0),'Parameters &amp; Main Results'!$B$42:OFFSET('Parameters &amp; Main Results'!$B$42,'Parameters &amp; Main Results'!$B$38-1,0)   )/OFFSET(Z1457,'Parameters &amp; Main Results'!$B$38,0)</f>
        <v>0</v>
      </c>
      <c r="AD1457" s="155">
        <f t="shared" si="4"/>
        <v>0</v>
      </c>
      <c r="AE1457" s="252">
        <f t="shared" ca="1" si="1537"/>
        <v>1985754.9728000001</v>
      </c>
      <c r="AF1457" s="253">
        <f t="shared" ca="1" si="1539"/>
        <v>0.32091730788992118</v>
      </c>
      <c r="AG1457" s="258">
        <f t="shared" ca="1" si="1540"/>
        <v>0</v>
      </c>
      <c r="AH1457" s="227" t="str">
        <f ca="1">IF(SUM(AG1457:OFFSET(AG1457,(-HoldAggressiveTime-1),0,,))=0,"Defensive","Aggressive")</f>
        <v>Defensive</v>
      </c>
    </row>
    <row r="1458" spans="1:34" ht="15" x14ac:dyDescent="0.2">
      <c r="A1458">
        <f t="shared" si="15"/>
        <v>1</v>
      </c>
      <c r="B1458">
        <f t="shared" si="16"/>
        <v>1992</v>
      </c>
      <c r="C1458" s="70">
        <f t="shared" si="1"/>
        <v>1991.99999999989</v>
      </c>
      <c r="D1458" s="149">
        <f t="shared" si="383"/>
        <v>33663</v>
      </c>
      <c r="E1458" s="151">
        <v>138.30000000000001</v>
      </c>
      <c r="F1458" s="152">
        <v>2574137.9567999998</v>
      </c>
      <c r="G1458" s="152">
        <v>18200.488499999999</v>
      </c>
      <c r="H1458" s="152">
        <v>20105.872247579999</v>
      </c>
      <c r="I1458" s="152">
        <v>3975450.2538028699</v>
      </c>
      <c r="J1458" s="152">
        <v>138.30000000000001</v>
      </c>
      <c r="K1458" s="152">
        <v>138.30000000000001</v>
      </c>
      <c r="L1458" s="152">
        <v>354.15</v>
      </c>
      <c r="M1458" s="153">
        <v>19.426155600000001</v>
      </c>
      <c r="N1458" s="17">
        <f t="shared" ref="N1458:T1458" si="1572">F1458/F1457/$E1458*$E1457-1</f>
        <v>-1.9344672791555273E-2</v>
      </c>
      <c r="O1458" s="17">
        <f t="shared" si="1572"/>
        <v>-3.5601876872429994E-2</v>
      </c>
      <c r="P1458" s="17">
        <f t="shared" si="1572"/>
        <v>2.6661484693621951E-3</v>
      </c>
      <c r="Q1458" s="17">
        <f t="shared" si="1572"/>
        <v>-2.0110667468990817E-2</v>
      </c>
      <c r="R1458" s="17">
        <f t="shared" si="1572"/>
        <v>0</v>
      </c>
      <c r="S1458" s="17">
        <f t="shared" si="1572"/>
        <v>0</v>
      </c>
      <c r="T1458" s="17">
        <f t="shared" si="1572"/>
        <v>1.3976407676525859E-3</v>
      </c>
      <c r="U1458" s="241">
        <v>8.4599999999999995E-2</v>
      </c>
      <c r="V1458" s="241">
        <v>4.7E-2</v>
      </c>
      <c r="W1458" s="223">
        <f t="shared" ca="1" si="1542"/>
        <v>-2.1600664596436489E-2</v>
      </c>
      <c r="X1458" s="223">
        <f>MMULT(N1458:T1458,'Parameters &amp; Main Results'!$B$12:$B$18)-'Parameters &amp; Main Results'!$B$22/12+MMULT(U1458:V1458,'Parameters &amp; Main Results'!$B$20:$B$21)</f>
        <v>-2.1600664596436489E-2</v>
      </c>
      <c r="Y1458" s="223">
        <f>MMULT(N1458:T1458,'Parameters &amp; Main Results'!$C$12:$C$18)-'Parameters &amp; Main Results'!$C$22/12+MMULT(U1458:V1458,'Parameters &amp; Main Results'!$C$20:$C$21)</f>
        <v>-2.1012059866309409E-2</v>
      </c>
      <c r="Z1458" s="17">
        <f t="shared" ca="1" si="1527"/>
        <v>7.9961132083709501</v>
      </c>
      <c r="AA1458" s="70">
        <f ca="1">Z1458/OFFSET(Z1458,'Parameters &amp; Main Results'!$B$38,0)</f>
        <v>7.9961132083709501</v>
      </c>
      <c r="AB1458" s="70">
        <f ca="1">SUMPRODUCT(Z1458:OFFSET(Z1458,'Parameters &amp; Main Results'!$B$38-1,0), 'Cash Flow Assist'!$P$11:OFFSET('Cash Flow Assist'!$P$11,'Parameters &amp; Main Results'!$B$38-1,0)  )/OFFSET(Z1458,'Parameters &amp; Main Results'!$B$38,0)</f>
        <v>1426.7998345796282</v>
      </c>
      <c r="AC1458" s="70">
        <f ca="1">SUMPRODUCT(Z1458:OFFSET(Z1458,'Parameters &amp; Main Results'!$B$38-1,0),'Parameters &amp; Main Results'!$B$42:OFFSET('Parameters &amp; Main Results'!$B$42,'Parameters &amp; Main Results'!$B$38-1,0)   )/OFFSET(Z1458,'Parameters &amp; Main Results'!$B$38,0)</f>
        <v>0</v>
      </c>
      <c r="AD1458" s="155">
        <f t="shared" si="4"/>
        <v>-1.9344672791555273E-2</v>
      </c>
      <c r="AE1458" s="252">
        <f t="shared" ca="1" si="1537"/>
        <v>2026251.4547999999</v>
      </c>
      <c r="AF1458" s="253">
        <f t="shared" ca="1" si="1539"/>
        <v>0.27039413134145224</v>
      </c>
      <c r="AG1458" s="258">
        <f t="shared" ca="1" si="1540"/>
        <v>0</v>
      </c>
      <c r="AH1458" s="227" t="str">
        <f ca="1">IF(SUM(AG1458:OFFSET(AG1458,(-HoldAggressiveTime-1),0,,))=0,"Defensive","Aggressive")</f>
        <v>Defensive</v>
      </c>
    </row>
    <row r="1459" spans="1:34" ht="15" x14ac:dyDescent="0.2">
      <c r="A1459">
        <f t="shared" si="15"/>
        <v>2</v>
      </c>
      <c r="B1459">
        <f t="shared" si="16"/>
        <v>1992</v>
      </c>
      <c r="C1459" s="70">
        <f t="shared" si="1"/>
        <v>1992.0833333332232</v>
      </c>
      <c r="D1459" s="149">
        <f t="shared" si="383"/>
        <v>33694</v>
      </c>
      <c r="E1459" s="151">
        <v>138.6</v>
      </c>
      <c r="F1459" s="152">
        <v>2607475.7763</v>
      </c>
      <c r="G1459" s="152">
        <v>18362.5808</v>
      </c>
      <c r="H1459" s="152">
        <v>20169.540843030001</v>
      </c>
      <c r="I1459" s="152">
        <v>3838361.4373894399</v>
      </c>
      <c r="J1459" s="152">
        <v>138.6</v>
      </c>
      <c r="K1459" s="152">
        <v>138.6</v>
      </c>
      <c r="L1459" s="152">
        <v>353.05</v>
      </c>
      <c r="M1459" s="153">
        <v>19.589628350000002</v>
      </c>
      <c r="N1459" s="17">
        <f t="shared" ref="N1459:T1459" si="1573">F1459/F1458/$E1459*$E1458-1</f>
        <v>1.0758526933319246E-2</v>
      </c>
      <c r="O1459" s="17">
        <f t="shared" si="1573"/>
        <v>6.7221522165494818E-3</v>
      </c>
      <c r="P1459" s="17">
        <f t="shared" si="1573"/>
        <v>9.9531024527710343E-4</v>
      </c>
      <c r="Q1459" s="17">
        <f t="shared" si="1573"/>
        <v>-3.6573708327431786E-2</v>
      </c>
      <c r="R1459" s="17">
        <f t="shared" si="1573"/>
        <v>0</v>
      </c>
      <c r="S1459" s="17">
        <f t="shared" si="1573"/>
        <v>0</v>
      </c>
      <c r="T1459" s="17">
        <f t="shared" si="1573"/>
        <v>-5.263807678038579E-3</v>
      </c>
      <c r="U1459" s="241">
        <v>8.6999999999999994E-3</v>
      </c>
      <c r="V1459" s="241">
        <v>6.4699999999999994E-2</v>
      </c>
      <c r="W1459" s="223">
        <f t="shared" ca="1" si="1542"/>
        <v>9.1084685927307341E-3</v>
      </c>
      <c r="X1459" s="223">
        <f>MMULT(N1459:T1459,'Parameters &amp; Main Results'!$B$12:$B$18)-'Parameters &amp; Main Results'!$B$22/12+MMULT(U1459:V1459,'Parameters &amp; Main Results'!$B$20:$B$21)</f>
        <v>9.1084685927307341E-3</v>
      </c>
      <c r="Y1459" s="223">
        <f>MMULT(N1459:T1459,'Parameters &amp; Main Results'!$C$12:$C$18)-'Parameters &amp; Main Results'!$C$22/12+MMULT(U1459:V1459,'Parameters &amp; Main Results'!$C$20:$C$21)</f>
        <v>1.0313222794975603E-2</v>
      </c>
      <c r="Z1459" s="17">
        <f t="shared" ca="1" si="1527"/>
        <v>8.172647833078063</v>
      </c>
      <c r="AA1459" s="70">
        <f ca="1">Z1459/OFFSET(Z1459,'Parameters &amp; Main Results'!$B$38,0)</f>
        <v>8.172647833078063</v>
      </c>
      <c r="AB1459" s="70">
        <f ca="1">SUMPRODUCT(Z1459:OFFSET(Z1459,'Parameters &amp; Main Results'!$B$38-1,0), 'Cash Flow Assist'!$P$11:OFFSET('Cash Flow Assist'!$P$11,'Parameters &amp; Main Results'!$B$38-1,0)  )/OFFSET(Z1459,'Parameters &amp; Main Results'!$B$38,0)</f>
        <v>1419.8037213712571</v>
      </c>
      <c r="AC1459" s="70">
        <f ca="1">SUMPRODUCT(Z1459:OFFSET(Z1459,'Parameters &amp; Main Results'!$B$38-1,0),'Parameters &amp; Main Results'!$B$42:OFFSET('Parameters &amp; Main Results'!$B$42,'Parameters &amp; Main Results'!$B$38-1,0)   )/OFFSET(Z1459,'Parameters &amp; Main Results'!$B$38,0)</f>
        <v>0</v>
      </c>
      <c r="AD1459" s="155">
        <f t="shared" si="4"/>
        <v>-8.7942660414802587E-3</v>
      </c>
      <c r="AE1459" s="252">
        <f t="shared" ca="1" si="1537"/>
        <v>2111843.6814999999</v>
      </c>
      <c r="AF1459" s="253">
        <f t="shared" ca="1" si="1539"/>
        <v>0.23469165788253921</v>
      </c>
      <c r="AG1459" s="258">
        <f t="shared" ca="1" si="1540"/>
        <v>0</v>
      </c>
      <c r="AH1459" s="227" t="str">
        <f ca="1">IF(SUM(AG1459:OFFSET(AG1459,(-HoldAggressiveTime-1),0,,))=0,"Defensive","Aggressive")</f>
        <v>Defensive</v>
      </c>
    </row>
    <row r="1460" spans="1:34" ht="15" x14ac:dyDescent="0.2">
      <c r="A1460">
        <f t="shared" si="15"/>
        <v>3</v>
      </c>
      <c r="B1460">
        <f t="shared" si="16"/>
        <v>1992</v>
      </c>
      <c r="C1460" s="70">
        <f t="shared" si="1"/>
        <v>1992.1666666665565</v>
      </c>
      <c r="D1460" s="149">
        <f t="shared" si="383"/>
        <v>33724</v>
      </c>
      <c r="E1460" s="151">
        <v>139.1</v>
      </c>
      <c r="F1460" s="152">
        <v>2556763.5715000001</v>
      </c>
      <c r="G1460" s="152">
        <v>18129.5461</v>
      </c>
      <c r="H1460" s="152">
        <v>20234.083373730002</v>
      </c>
      <c r="I1460" s="152">
        <v>3588413.9511404699</v>
      </c>
      <c r="J1460" s="152">
        <v>139.1</v>
      </c>
      <c r="K1460" s="152">
        <v>139.1</v>
      </c>
      <c r="L1460" s="152">
        <v>341.5</v>
      </c>
      <c r="M1460" s="153">
        <v>19.109831809999999</v>
      </c>
      <c r="N1460" s="17">
        <f t="shared" ref="N1460:T1460" si="1574">F1460/F1459/$E1460*$E1459-1</f>
        <v>-2.2973400107897168E-2</v>
      </c>
      <c r="O1460" s="17">
        <f t="shared" si="1574"/>
        <v>-1.6239656881253728E-2</v>
      </c>
      <c r="P1460" s="17">
        <f t="shared" si="1574"/>
        <v>-4.060388208781962E-4</v>
      </c>
      <c r="Q1460" s="17">
        <f t="shared" si="1574"/>
        <v>-6.8478744057991259E-2</v>
      </c>
      <c r="R1460" s="17">
        <f t="shared" si="1574"/>
        <v>0</v>
      </c>
      <c r="S1460" s="17">
        <f t="shared" si="1574"/>
        <v>0</v>
      </c>
      <c r="T1460" s="17">
        <f t="shared" si="1574"/>
        <v>-3.6191854264537304E-2</v>
      </c>
      <c r="U1460" s="241">
        <v>-1.04E-2</v>
      </c>
      <c r="V1460" s="241">
        <v>3.5499999999999997E-2</v>
      </c>
      <c r="W1460" s="223">
        <f t="shared" ca="1" si="1542"/>
        <v>-2.2329240837067152E-2</v>
      </c>
      <c r="X1460" s="223">
        <f>MMULT(N1460:T1460,'Parameters &amp; Main Results'!$B$12:$B$18)-'Parameters &amp; Main Results'!$B$22/12+MMULT(U1460:V1460,'Parameters &amp; Main Results'!$B$20:$B$21)</f>
        <v>-2.2329240837067152E-2</v>
      </c>
      <c r="Y1460" s="223">
        <f>MMULT(N1460:T1460,'Parameters &amp; Main Results'!$C$12:$C$18)-'Parameters &amp; Main Results'!$C$22/12+MMULT(U1460:V1460,'Parameters &amp; Main Results'!$C$20:$C$21)</f>
        <v>-2.2341692451899493E-2</v>
      </c>
      <c r="Z1460" s="17">
        <f t="shared" ca="1" si="1527"/>
        <v>8.0988794440258403</v>
      </c>
      <c r="AA1460" s="70">
        <f ca="1">Z1460/OFFSET(Z1460,'Parameters &amp; Main Results'!$B$38,0)</f>
        <v>8.0988794440258403</v>
      </c>
      <c r="AB1460" s="70">
        <f ca="1">SUMPRODUCT(Z1460:OFFSET(Z1460,'Parameters &amp; Main Results'!$B$38-1,0), 'Cash Flow Assist'!$P$11:OFFSET('Cash Flow Assist'!$P$11,'Parameters &amp; Main Results'!$B$38-1,0)  )/OFFSET(Z1460,'Parameters &amp; Main Results'!$B$38,0)</f>
        <v>1412.6310735381787</v>
      </c>
      <c r="AC1460" s="70">
        <f ca="1">SUMPRODUCT(Z1460:OFFSET(Z1460,'Parameters &amp; Main Results'!$B$38-1,0),'Parameters &amp; Main Results'!$B$42:OFFSET('Parameters &amp; Main Results'!$B$42,'Parameters &amp; Main Results'!$B$38-1,0)   )/OFFSET(Z1460,'Parameters &amp; Main Results'!$B$38,0)</f>
        <v>0</v>
      </c>
      <c r="AD1460" s="155">
        <f t="shared" si="4"/>
        <v>-3.1565631956951168E-2</v>
      </c>
      <c r="AE1460" s="252">
        <f t="shared" ca="1" si="1537"/>
        <v>1935611.5234000001</v>
      </c>
      <c r="AF1460" s="253">
        <f t="shared" ca="1" si="1539"/>
        <v>0.32090739313688049</v>
      </c>
      <c r="AG1460" s="258">
        <f t="shared" ca="1" si="1540"/>
        <v>0</v>
      </c>
      <c r="AH1460" s="227" t="str">
        <f ca="1">IF(SUM(AG1460:OFFSET(AG1460,(-HoldAggressiveTime-1),0,,))=0,"Defensive","Aggressive")</f>
        <v>Defensive</v>
      </c>
    </row>
    <row r="1461" spans="1:34" ht="15" x14ac:dyDescent="0.2">
      <c r="A1461">
        <f t="shared" si="15"/>
        <v>4</v>
      </c>
      <c r="B1461">
        <f t="shared" si="16"/>
        <v>1992</v>
      </c>
      <c r="C1461" s="70">
        <f t="shared" si="1"/>
        <v>1992.2499999998897</v>
      </c>
      <c r="D1461" s="149">
        <f t="shared" si="383"/>
        <v>33755</v>
      </c>
      <c r="E1461" s="151">
        <v>139.4</v>
      </c>
      <c r="F1461" s="152">
        <v>2631833.8223000001</v>
      </c>
      <c r="G1461" s="152">
        <v>18154.998800000001</v>
      </c>
      <c r="H1461" s="152">
        <v>20302.204787750001</v>
      </c>
      <c r="I1461" s="152">
        <v>3602707.34750051</v>
      </c>
      <c r="J1461" s="152">
        <v>139.4</v>
      </c>
      <c r="K1461" s="152">
        <v>139.4</v>
      </c>
      <c r="L1461" s="152">
        <v>336.25</v>
      </c>
      <c r="M1461" s="153">
        <v>19.658440349999999</v>
      </c>
      <c r="N1461" s="17">
        <f t="shared" ref="N1461:T1461" si="1575">F1461/F1460/$E1461*$E1460-1</f>
        <v>2.7146167809626087E-2</v>
      </c>
      <c r="O1461" s="17">
        <f t="shared" si="1575"/>
        <v>-7.5116696213728407E-4</v>
      </c>
      <c r="P1461" s="17">
        <f t="shared" si="1575"/>
        <v>1.2073409849333583E-3</v>
      </c>
      <c r="Q1461" s="17">
        <f t="shared" si="1575"/>
        <v>1.8225546941210702E-3</v>
      </c>
      <c r="R1461" s="17">
        <f t="shared" si="1575"/>
        <v>0</v>
      </c>
      <c r="S1461" s="17">
        <f t="shared" si="1575"/>
        <v>0</v>
      </c>
      <c r="T1461" s="17">
        <f t="shared" si="1575"/>
        <v>-1.7492348508878375E-2</v>
      </c>
      <c r="U1461" s="241">
        <v>-6.0600000000000001E-2</v>
      </c>
      <c r="V1461" s="241">
        <v>4.3200000000000002E-2</v>
      </c>
      <c r="W1461" s="223">
        <f t="shared" ca="1" si="1542"/>
        <v>1.9293108372681521E-2</v>
      </c>
      <c r="X1461" s="223">
        <f>MMULT(N1461:T1461,'Parameters &amp; Main Results'!$B$12:$B$18)-'Parameters &amp; Main Results'!$B$22/12+MMULT(U1461:V1461,'Parameters &amp; Main Results'!$B$20:$B$21)</f>
        <v>1.9293108372681521E-2</v>
      </c>
      <c r="Y1461" s="223">
        <f>MMULT(N1461:T1461,'Parameters &amp; Main Results'!$C$12:$C$18)-'Parameters &amp; Main Results'!$C$22/12+MMULT(U1461:V1461,'Parameters &amp; Main Results'!$C$20:$C$21)</f>
        <v>2.4314767665783086E-2</v>
      </c>
      <c r="Z1461" s="17">
        <f t="shared" ca="1" si="1527"/>
        <v>8.2838515605805583</v>
      </c>
      <c r="AA1461" s="70">
        <f ca="1">Z1461/OFFSET(Z1461,'Parameters &amp; Main Results'!$B$38,0)</f>
        <v>8.2838515605805583</v>
      </c>
      <c r="AB1461" s="70">
        <f ca="1">SUMPRODUCT(Z1461:OFFSET(Z1461,'Parameters &amp; Main Results'!$B$38-1,0), 'Cash Flow Assist'!$P$11:OFFSET('Cash Flow Assist'!$P$11,'Parameters &amp; Main Results'!$B$38-1,0)  )/OFFSET(Z1461,'Parameters &amp; Main Results'!$B$38,0)</f>
        <v>1405.5321940941528</v>
      </c>
      <c r="AC1461" s="70">
        <f ca="1">SUMPRODUCT(Z1461:OFFSET(Z1461,'Parameters &amp; Main Results'!$B$38-1,0),'Parameters &amp; Main Results'!$B$42:OFFSET('Parameters &amp; Main Results'!$B$42,'Parameters &amp; Main Results'!$B$38-1,0)   )/OFFSET(Z1461,'Parameters &amp; Main Results'!$B$38,0)</f>
        <v>0</v>
      </c>
      <c r="AD1461" s="155">
        <f t="shared" si="4"/>
        <v>-5.2763500894453808E-3</v>
      </c>
      <c r="AE1461" s="252">
        <f t="shared" ca="1" si="1537"/>
        <v>1960543.7937</v>
      </c>
      <c r="AF1461" s="253">
        <f t="shared" ca="1" si="1539"/>
        <v>0.34239991514452239</v>
      </c>
      <c r="AG1461" s="258">
        <f t="shared" ca="1" si="1540"/>
        <v>0</v>
      </c>
      <c r="AH1461" s="227" t="str">
        <f ca="1">IF(SUM(AG1461:OFFSET(AG1461,(-HoldAggressiveTime-1),0,,))=0,"Defensive","Aggressive")</f>
        <v>Defensive</v>
      </c>
    </row>
    <row r="1462" spans="1:34" ht="15" x14ac:dyDescent="0.2">
      <c r="A1462">
        <f t="shared" si="15"/>
        <v>5</v>
      </c>
      <c r="B1462">
        <f t="shared" si="16"/>
        <v>1992</v>
      </c>
      <c r="C1462" s="70">
        <f t="shared" si="1"/>
        <v>1992.333333333223</v>
      </c>
      <c r="D1462" s="149">
        <f t="shared" si="383"/>
        <v>33785</v>
      </c>
      <c r="E1462" s="151">
        <v>139.69999999999999</v>
      </c>
      <c r="F1462" s="152">
        <v>2658045.7924000002</v>
      </c>
      <c r="G1462" s="152">
        <v>18629.5897</v>
      </c>
      <c r="H1462" s="152">
        <v>20365.649177709998</v>
      </c>
      <c r="I1462" s="152">
        <v>3835202.2181608598</v>
      </c>
      <c r="J1462" s="152">
        <v>139.69999999999999</v>
      </c>
      <c r="K1462" s="152">
        <v>139.69999999999999</v>
      </c>
      <c r="L1462" s="152">
        <v>337.55</v>
      </c>
      <c r="M1462" s="153">
        <v>19.78030751</v>
      </c>
      <c r="N1462" s="17">
        <f t="shared" ref="N1462:T1462" si="1576">F1462/F1461/$E1462*$E1461-1</f>
        <v>7.7907373905081734E-3</v>
      </c>
      <c r="O1462" s="17">
        <f t="shared" si="1576"/>
        <v>2.3937463598523001E-2</v>
      </c>
      <c r="P1462" s="17">
        <f t="shared" si="1576"/>
        <v>9.7083035066702905E-4</v>
      </c>
      <c r="Q1462" s="17">
        <f t="shared" si="1576"/>
        <v>6.2247335162522344E-2</v>
      </c>
      <c r="R1462" s="17">
        <f t="shared" si="1576"/>
        <v>0</v>
      </c>
      <c r="S1462" s="17">
        <f t="shared" si="1576"/>
        <v>0</v>
      </c>
      <c r="T1462" s="17">
        <f t="shared" si="1576"/>
        <v>1.7104097202451651E-3</v>
      </c>
      <c r="U1462" s="241">
        <v>4.1000000000000003E-3</v>
      </c>
      <c r="V1462" s="241">
        <v>1.1900000000000001E-2</v>
      </c>
      <c r="W1462" s="223">
        <f t="shared" ca="1" si="1542"/>
        <v>1.0674399581931322E-2</v>
      </c>
      <c r="X1462" s="223">
        <f>MMULT(N1462:T1462,'Parameters &amp; Main Results'!$B$12:$B$18)-'Parameters &amp; Main Results'!$B$22/12+MMULT(U1462:V1462,'Parameters &amp; Main Results'!$B$20:$B$21)</f>
        <v>1.0674399581931322E-2</v>
      </c>
      <c r="Y1462" s="223">
        <f>MMULT(N1462:T1462,'Parameters &amp; Main Results'!$C$12:$C$18)-'Parameters &amp; Main Results'!$C$22/12+MMULT(U1462:V1462,'Parameters &amp; Main Results'!$C$20:$C$21)</f>
        <v>9.3637433446429903E-3</v>
      </c>
      <c r="Z1462" s="17">
        <f t="shared" ca="1" si="1527"/>
        <v>8.1270553999976176</v>
      </c>
      <c r="AA1462" s="70">
        <f ca="1">Z1462/OFFSET(Z1462,'Parameters &amp; Main Results'!$B$38,0)</f>
        <v>8.1270553999976176</v>
      </c>
      <c r="AB1462" s="70">
        <f ca="1">SUMPRODUCT(Z1462:OFFSET(Z1462,'Parameters &amp; Main Results'!$B$38-1,0), 'Cash Flow Assist'!$P$11:OFFSET('Cash Flow Assist'!$P$11,'Parameters &amp; Main Results'!$B$38-1,0)  )/OFFSET(Z1462,'Parameters &amp; Main Results'!$B$38,0)</f>
        <v>1398.2483425335727</v>
      </c>
      <c r="AC1462" s="70">
        <f ca="1">SUMPRODUCT(Z1462:OFFSET(Z1462,'Parameters &amp; Main Results'!$B$38-1,0),'Parameters &amp; Main Results'!$B$42:OFFSET('Parameters &amp; Main Results'!$B$42,'Parameters &amp; Main Results'!$B$38-1,0)   )/OFFSET(Z1462,'Parameters &amp; Main Results'!$B$38,0)</f>
        <v>0</v>
      </c>
      <c r="AD1462" s="155">
        <f t="shared" si="4"/>
        <v>0</v>
      </c>
      <c r="AE1462" s="252">
        <f t="shared" ca="1" si="1537"/>
        <v>2005541.1</v>
      </c>
      <c r="AF1462" s="253">
        <f t="shared" ca="1" si="1539"/>
        <v>0.3253509451389453</v>
      </c>
      <c r="AG1462" s="258">
        <f t="shared" ca="1" si="1540"/>
        <v>0</v>
      </c>
      <c r="AH1462" s="227" t="str">
        <f ca="1">IF(SUM(AG1462:OFFSET(AG1462,(-HoldAggressiveTime-1),0,,))=0,"Defensive","Aggressive")</f>
        <v>Defensive</v>
      </c>
    </row>
    <row r="1463" spans="1:34" ht="15" x14ac:dyDescent="0.2">
      <c r="A1463">
        <f t="shared" si="15"/>
        <v>6</v>
      </c>
      <c r="B1463">
        <f t="shared" si="16"/>
        <v>1992</v>
      </c>
      <c r="C1463" s="70">
        <f t="shared" si="1"/>
        <v>1992.4166666665562</v>
      </c>
      <c r="D1463" s="149">
        <f t="shared" si="383"/>
        <v>33816</v>
      </c>
      <c r="E1463" s="151">
        <v>140.1</v>
      </c>
      <c r="F1463" s="152">
        <v>2605386.6938</v>
      </c>
      <c r="G1463" s="152">
        <v>18994.0095</v>
      </c>
      <c r="H1463" s="152">
        <v>20427.255266479999</v>
      </c>
      <c r="I1463" s="152">
        <v>3662597.6248316201</v>
      </c>
      <c r="J1463" s="152">
        <v>140.1</v>
      </c>
      <c r="K1463" s="152">
        <v>140.1</v>
      </c>
      <c r="L1463" s="152">
        <v>343.4</v>
      </c>
      <c r="M1463" s="153">
        <v>19.309215630000001</v>
      </c>
      <c r="N1463" s="17">
        <f t="shared" ref="N1463:T1463" si="1577">F1463/F1462/$E1463*$E1462-1</f>
        <v>-2.2609748648291683E-2</v>
      </c>
      <c r="O1463" s="17">
        <f t="shared" si="1577"/>
        <v>1.6650390161033313E-2</v>
      </c>
      <c r="P1463" s="17">
        <f t="shared" si="1577"/>
        <v>1.6125981478176676E-4</v>
      </c>
      <c r="Q1463" s="17">
        <f t="shared" si="1577"/>
        <v>-4.7731952112195053E-2</v>
      </c>
      <c r="R1463" s="17">
        <f t="shared" si="1577"/>
        <v>0</v>
      </c>
      <c r="S1463" s="17">
        <f t="shared" si="1577"/>
        <v>0</v>
      </c>
      <c r="T1463" s="17">
        <f t="shared" si="1577"/>
        <v>1.4426181184884701E-2</v>
      </c>
      <c r="U1463" s="241">
        <v>-3.0700000000000002E-2</v>
      </c>
      <c r="V1463" s="241">
        <v>3.2500000000000001E-2</v>
      </c>
      <c r="W1463" s="223">
        <f t="shared" ca="1" si="1542"/>
        <v>-1.2947591061434531E-2</v>
      </c>
      <c r="X1463" s="223">
        <f>MMULT(N1463:T1463,'Parameters &amp; Main Results'!$B$12:$B$18)-'Parameters &amp; Main Results'!$B$22/12+MMULT(U1463:V1463,'Parameters &amp; Main Results'!$B$20:$B$21)</f>
        <v>-1.2947591061434531E-2</v>
      </c>
      <c r="Y1463" s="223">
        <f>MMULT(N1463:T1463,'Parameters &amp; Main Results'!$C$12:$C$18)-'Parameters &amp; Main Results'!$C$22/12+MMULT(U1463:V1463,'Parameters &amp; Main Results'!$C$20:$C$21)</f>
        <v>-1.8725401434025849E-2</v>
      </c>
      <c r="Z1463" s="17">
        <f t="shared" ca="1" si="1527"/>
        <v>8.0412202024305746</v>
      </c>
      <c r="AA1463" s="70">
        <f ca="1">Z1463/OFFSET(Z1463,'Parameters &amp; Main Results'!$B$38,0)</f>
        <v>8.0412202024305746</v>
      </c>
      <c r="AB1463" s="70">
        <f ca="1">SUMPRODUCT(Z1463:OFFSET(Z1463,'Parameters &amp; Main Results'!$B$38-1,0), 'Cash Flow Assist'!$P$11:OFFSET('Cash Flow Assist'!$P$11,'Parameters &amp; Main Results'!$B$38-1,0)  )/OFFSET(Z1463,'Parameters &amp; Main Results'!$B$38,0)</f>
        <v>1391.1212871335749</v>
      </c>
      <c r="AC1463" s="70">
        <f ca="1">SUMPRODUCT(Z1463:OFFSET(Z1463,'Parameters &amp; Main Results'!$B$38-1,0),'Parameters &amp; Main Results'!$B$42:OFFSET('Parameters &amp; Main Results'!$B$42,'Parameters &amp; Main Results'!$B$38-1,0)   )/OFFSET(Z1463,'Parameters &amp; Main Results'!$B$38,0)</f>
        <v>0</v>
      </c>
      <c r="AD1463" s="155">
        <f t="shared" si="4"/>
        <v>-2.2609748648291683E-2</v>
      </c>
      <c r="AE1463" s="252">
        <f t="shared" ca="1" si="1537"/>
        <v>1962288.3415999999</v>
      </c>
      <c r="AF1463" s="253">
        <f t="shared" ca="1" si="1539"/>
        <v>0.32772877388428762</v>
      </c>
      <c r="AG1463" s="258">
        <f t="shared" ca="1" si="1540"/>
        <v>0</v>
      </c>
      <c r="AH1463" s="227" t="str">
        <f ca="1">IF(SUM(AG1463:OFFSET(AG1463,(-HoldAggressiveTime-1),0,,))=0,"Defensive","Aggressive")</f>
        <v>Defensive</v>
      </c>
    </row>
    <row r="1464" spans="1:34" ht="15" x14ac:dyDescent="0.2">
      <c r="A1464">
        <f t="shared" si="15"/>
        <v>7</v>
      </c>
      <c r="B1464">
        <f t="shared" si="16"/>
        <v>1992</v>
      </c>
      <c r="C1464" s="70">
        <f t="shared" si="1"/>
        <v>1992.4999999998895</v>
      </c>
      <c r="D1464" s="149">
        <f t="shared" si="383"/>
        <v>33847</v>
      </c>
      <c r="E1464" s="151">
        <v>140.5</v>
      </c>
      <c r="F1464" s="152">
        <v>2711825.9953999999</v>
      </c>
      <c r="G1464" s="152">
        <v>19679.837</v>
      </c>
      <c r="H1464" s="152">
        <v>20489.55839504</v>
      </c>
      <c r="I1464" s="152">
        <v>3577608.7114418</v>
      </c>
      <c r="J1464" s="152">
        <v>140.5</v>
      </c>
      <c r="K1464" s="152">
        <v>140.5</v>
      </c>
      <c r="L1464" s="152">
        <v>357.95</v>
      </c>
      <c r="M1464" s="153">
        <v>20.053763190000002</v>
      </c>
      <c r="N1464" s="17">
        <f t="shared" ref="N1464:T1464" si="1578">F1464/F1463/$E1464*$E1463-1</f>
        <v>3.789026818184027E-2</v>
      </c>
      <c r="O1464" s="17">
        <f t="shared" si="1578"/>
        <v>3.3157796109665627E-2</v>
      </c>
      <c r="P1464" s="17">
        <f t="shared" si="1578"/>
        <v>1.943416368757056E-4</v>
      </c>
      <c r="Q1464" s="17">
        <f t="shared" si="1578"/>
        <v>-2.5985457868510808E-2</v>
      </c>
      <c r="R1464" s="17">
        <f t="shared" si="1578"/>
        <v>0</v>
      </c>
      <c r="S1464" s="17">
        <f t="shared" si="1578"/>
        <v>0</v>
      </c>
      <c r="T1464" s="17">
        <f t="shared" si="1578"/>
        <v>3.9402810911193686E-2</v>
      </c>
      <c r="U1464" s="241">
        <v>-5.1000000000000004E-3</v>
      </c>
      <c r="V1464" s="241">
        <v>-5.4999999999999997E-3</v>
      </c>
      <c r="W1464" s="223">
        <f t="shared" ca="1" si="1542"/>
        <v>3.6977734237206343E-2</v>
      </c>
      <c r="X1464" s="223">
        <f>MMULT(N1464:T1464,'Parameters &amp; Main Results'!$B$12:$B$18)-'Parameters &amp; Main Results'!$B$22/12+MMULT(U1464:V1464,'Parameters &amp; Main Results'!$B$20:$B$21)</f>
        <v>3.6977734237206343E-2</v>
      </c>
      <c r="Y1464" s="223">
        <f>MMULT(N1464:T1464,'Parameters &amp; Main Results'!$C$12:$C$18)-'Parameters &amp; Main Results'!$C$22/12+MMULT(U1464:V1464,'Parameters &amp; Main Results'!$C$20:$C$21)</f>
        <v>3.7375354307956132E-2</v>
      </c>
      <c r="Z1464" s="17">
        <f t="shared" ca="1" si="1527"/>
        <v>8.1467003470238861</v>
      </c>
      <c r="AA1464" s="70">
        <f ca="1">Z1464/OFFSET(Z1464,'Parameters &amp; Main Results'!$B$38,0)</f>
        <v>8.1467003470238861</v>
      </c>
      <c r="AB1464" s="70">
        <f ca="1">SUMPRODUCT(Z1464:OFFSET(Z1464,'Parameters &amp; Main Results'!$B$38-1,0), 'Cash Flow Assist'!$P$11:OFFSET('Cash Flow Assist'!$P$11,'Parameters &amp; Main Results'!$B$38-1,0)  )/OFFSET(Z1464,'Parameters &amp; Main Results'!$B$38,0)</f>
        <v>1384.0800669311445</v>
      </c>
      <c r="AC1464" s="70">
        <f ca="1">SUMPRODUCT(Z1464:OFFSET(Z1464,'Parameters &amp; Main Results'!$B$38-1,0),'Parameters &amp; Main Results'!$B$42:OFFSET('Parameters &amp; Main Results'!$B$42,'Parameters &amp; Main Results'!$B$38-1,0)   )/OFFSET(Z1464,'Parameters &amp; Main Results'!$B$38,0)</f>
        <v>0</v>
      </c>
      <c r="AD1464" s="155">
        <f t="shared" si="4"/>
        <v>0</v>
      </c>
      <c r="AE1464" s="252">
        <f t="shared" ca="1" si="1537"/>
        <v>2153619.8632</v>
      </c>
      <c r="AF1464" s="253">
        <f t="shared" ca="1" si="1539"/>
        <v>0.25919436467797891</v>
      </c>
      <c r="AG1464" s="258">
        <f t="shared" ca="1" si="1540"/>
        <v>0</v>
      </c>
      <c r="AH1464" s="227" t="str">
        <f ca="1">IF(SUM(AG1464:OFFSET(AG1464,(-HoldAggressiveTime-1),0,,))=0,"Defensive","Aggressive")</f>
        <v>Defensive</v>
      </c>
    </row>
    <row r="1465" spans="1:34" ht="15" x14ac:dyDescent="0.2">
      <c r="A1465">
        <f t="shared" si="15"/>
        <v>8</v>
      </c>
      <c r="B1465">
        <f t="shared" si="16"/>
        <v>1992</v>
      </c>
      <c r="C1465" s="70">
        <f t="shared" si="1"/>
        <v>1992.5833333332228</v>
      </c>
      <c r="D1465" s="149">
        <f t="shared" si="383"/>
        <v>33877</v>
      </c>
      <c r="E1465" s="151">
        <v>140.80000000000001</v>
      </c>
      <c r="F1465" s="152">
        <v>2656323.1195999999</v>
      </c>
      <c r="G1465" s="152">
        <v>19930.432100000002</v>
      </c>
      <c r="H1465" s="152">
        <v>20544.367963749999</v>
      </c>
      <c r="I1465" s="152">
        <v>3788017.4449782702</v>
      </c>
      <c r="J1465" s="152">
        <v>140.80000000000001</v>
      </c>
      <c r="K1465" s="152">
        <v>140.80000000000001</v>
      </c>
      <c r="L1465" s="152">
        <v>340.5</v>
      </c>
      <c r="M1465" s="153">
        <v>19.538096299999999</v>
      </c>
      <c r="N1465" s="17">
        <f t="shared" ref="N1465:T1465" si="1579">F1465/F1464/$E1465*$E1464-1</f>
        <v>-2.2554048555437078E-2</v>
      </c>
      <c r="O1465" s="17">
        <f t="shared" si="1579"/>
        <v>1.0575783259588079E-2</v>
      </c>
      <c r="P1465" s="17">
        <f t="shared" si="1579"/>
        <v>5.3861860811355022E-4</v>
      </c>
      <c r="Q1465" s="17">
        <f t="shared" si="1579"/>
        <v>5.6556680721507879E-2</v>
      </c>
      <c r="R1465" s="17">
        <f t="shared" si="1579"/>
        <v>0</v>
      </c>
      <c r="S1465" s="17">
        <f t="shared" si="1579"/>
        <v>0</v>
      </c>
      <c r="T1465" s="17">
        <f t="shared" si="1579"/>
        <v>-5.0776636846182166E-2</v>
      </c>
      <c r="U1465" s="241">
        <v>-1.4E-3</v>
      </c>
      <c r="V1465" s="241">
        <v>-1.0800000000000001E-2</v>
      </c>
      <c r="W1465" s="223">
        <f t="shared" ca="1" si="1542"/>
        <v>-1.738087827363597E-2</v>
      </c>
      <c r="X1465" s="223">
        <f>MMULT(N1465:T1465,'Parameters &amp; Main Results'!$B$12:$B$18)-'Parameters &amp; Main Results'!$B$22/12+MMULT(U1465:V1465,'Parameters &amp; Main Results'!$B$20:$B$21)</f>
        <v>-1.738087827363597E-2</v>
      </c>
      <c r="Y1465" s="223">
        <f>MMULT(N1465:T1465,'Parameters &amp; Main Results'!$C$12:$C$18)-'Parameters &amp; Main Results'!$C$22/12+MMULT(U1465:V1465,'Parameters &amp; Main Results'!$C$20:$C$21)</f>
        <v>-1.9282732040601228E-2</v>
      </c>
      <c r="Z1465" s="17">
        <f t="shared" ca="1" si="1527"/>
        <v>7.8561960185350967</v>
      </c>
      <c r="AA1465" s="70">
        <f ca="1">Z1465/OFFSET(Z1465,'Parameters &amp; Main Results'!$B$38,0)</f>
        <v>7.8561960185350967</v>
      </c>
      <c r="AB1465" s="70">
        <f ca="1">SUMPRODUCT(Z1465:OFFSET(Z1465,'Parameters &amp; Main Results'!$B$38-1,0), 'Cash Flow Assist'!$P$11:OFFSET('Cash Flow Assist'!$P$11,'Parameters &amp; Main Results'!$B$38-1,0)  )/OFFSET(Z1465,'Parameters &amp; Main Results'!$B$38,0)</f>
        <v>1376.9333665841204</v>
      </c>
      <c r="AC1465" s="70">
        <f ca="1">SUMPRODUCT(Z1465:OFFSET(Z1465,'Parameters &amp; Main Results'!$B$38-1,0),'Parameters &amp; Main Results'!$B$42:OFFSET('Parameters &amp; Main Results'!$B$42,'Parameters &amp; Main Results'!$B$38-1,0)   )/OFFSET(Z1465,'Parameters &amp; Main Results'!$B$38,0)</f>
        <v>0</v>
      </c>
      <c r="AD1465" s="155">
        <f t="shared" si="4"/>
        <v>-2.2554048555437078E-2</v>
      </c>
      <c r="AE1465" s="252">
        <f t="shared" ca="1" si="1537"/>
        <v>2148216.6864</v>
      </c>
      <c r="AF1465" s="253">
        <f t="shared" ca="1" si="1539"/>
        <v>0.23652475861338224</v>
      </c>
      <c r="AG1465" s="258">
        <f t="shared" ca="1" si="1540"/>
        <v>0</v>
      </c>
      <c r="AH1465" s="227" t="str">
        <f ca="1">IF(SUM(AG1465:OFFSET(AG1465,(-HoldAggressiveTime-1),0,,))=0,"Defensive","Aggressive")</f>
        <v>Defensive</v>
      </c>
    </row>
    <row r="1466" spans="1:34" ht="15" x14ac:dyDescent="0.2">
      <c r="A1466">
        <f t="shared" si="15"/>
        <v>9</v>
      </c>
      <c r="B1466">
        <f t="shared" si="16"/>
        <v>1992</v>
      </c>
      <c r="C1466" s="70">
        <f t="shared" si="1"/>
        <v>1992.666666666556</v>
      </c>
      <c r="D1466" s="149">
        <f t="shared" si="383"/>
        <v>33908</v>
      </c>
      <c r="E1466" s="151">
        <v>141.1</v>
      </c>
      <c r="F1466" s="152">
        <v>2687539.0438000001</v>
      </c>
      <c r="G1466" s="152">
        <v>20398.912100000001</v>
      </c>
      <c r="H1466" s="152">
        <v>20597.954523519998</v>
      </c>
      <c r="I1466" s="152">
        <v>3704836.5042406199</v>
      </c>
      <c r="J1466" s="152">
        <v>141.1</v>
      </c>
      <c r="K1466" s="152">
        <v>141.1</v>
      </c>
      <c r="L1466" s="152">
        <v>349</v>
      </c>
      <c r="M1466" s="153">
        <v>19.67674109</v>
      </c>
      <c r="N1466" s="17">
        <f t="shared" ref="N1466:T1466" si="1580">F1466/F1465/$E1466*$E1465-1</f>
        <v>9.6004166051184558E-3</v>
      </c>
      <c r="O1466" s="17">
        <f t="shared" si="1580"/>
        <v>2.1329633844942908E-2</v>
      </c>
      <c r="P1466" s="17">
        <f t="shared" si="1580"/>
        <v>4.7663595548441684E-4</v>
      </c>
      <c r="Q1466" s="17">
        <f t="shared" si="1580"/>
        <v>-2.4038428112892252E-2</v>
      </c>
      <c r="R1466" s="17">
        <f t="shared" si="1580"/>
        <v>0</v>
      </c>
      <c r="S1466" s="17">
        <f t="shared" si="1580"/>
        <v>0</v>
      </c>
      <c r="T1466" s="17">
        <f t="shared" si="1580"/>
        <v>2.278406187590476E-2</v>
      </c>
      <c r="U1466" s="241">
        <v>4.8999999999999998E-3</v>
      </c>
      <c r="V1466" s="241">
        <v>-2.3E-3</v>
      </c>
      <c r="W1466" s="223">
        <f t="shared" ca="1" si="1542"/>
        <v>1.2563775649955995E-2</v>
      </c>
      <c r="X1466" s="223">
        <f>MMULT(N1466:T1466,'Parameters &amp; Main Results'!$B$12:$B$18)-'Parameters &amp; Main Results'!$B$22/12+MMULT(U1466:V1466,'Parameters &amp; Main Results'!$B$20:$B$21)</f>
        <v>1.2563775649955995E-2</v>
      </c>
      <c r="Y1466" s="223">
        <f>MMULT(N1466:T1466,'Parameters &amp; Main Results'!$C$12:$C$18)-'Parameters &amp; Main Results'!$C$22/12+MMULT(U1466:V1466,'Parameters &amp; Main Results'!$C$20:$C$21)</f>
        <v>1.0731671662434234E-2</v>
      </c>
      <c r="Z1466" s="17">
        <f t="shared" ca="1" si="1527"/>
        <v>7.9951589021924816</v>
      </c>
      <c r="AA1466" s="70">
        <f ca="1">Z1466/OFFSET(Z1466,'Parameters &amp; Main Results'!$B$38,0)</f>
        <v>7.9951589021924816</v>
      </c>
      <c r="AB1466" s="70">
        <f ca="1">SUMPRODUCT(Z1466:OFFSET(Z1466,'Parameters &amp; Main Results'!$B$38-1,0), 'Cash Flow Assist'!$P$11:OFFSET('Cash Flow Assist'!$P$11,'Parameters &amp; Main Results'!$B$38-1,0)  )/OFFSET(Z1466,'Parameters &amp; Main Results'!$B$38,0)</f>
        <v>1370.0771705655854</v>
      </c>
      <c r="AC1466" s="70">
        <f ca="1">SUMPRODUCT(Z1466:OFFSET(Z1466,'Parameters &amp; Main Results'!$B$38-1,0),'Parameters &amp; Main Results'!$B$42:OFFSET('Parameters &amp; Main Results'!$B$42,'Parameters &amp; Main Results'!$B$38-1,0)   )/OFFSET(Z1466,'Parameters &amp; Main Results'!$B$38,0)</f>
        <v>0</v>
      </c>
      <c r="AD1466" s="155">
        <f t="shared" si="4"/>
        <v>-1.3170160212582882E-2</v>
      </c>
      <c r="AE1466" s="252">
        <f t="shared" ca="1" si="1537"/>
        <v>2132231.3769</v>
      </c>
      <c r="AF1466" s="253">
        <f t="shared" ca="1" si="1539"/>
        <v>0.26043499449264673</v>
      </c>
      <c r="AG1466" s="258">
        <f t="shared" ca="1" si="1540"/>
        <v>0</v>
      </c>
      <c r="AH1466" s="227" t="str">
        <f ca="1">IF(SUM(AG1466:OFFSET(AG1466,(-HoldAggressiveTime-1),0,,))=0,"Defensive","Aggressive")</f>
        <v>Defensive</v>
      </c>
    </row>
    <row r="1467" spans="1:34" ht="15" x14ac:dyDescent="0.2">
      <c r="A1467">
        <f t="shared" si="15"/>
        <v>10</v>
      </c>
      <c r="B1467">
        <f t="shared" si="16"/>
        <v>1992</v>
      </c>
      <c r="C1467" s="70">
        <f t="shared" si="1"/>
        <v>1992.7499999998893</v>
      </c>
      <c r="D1467" s="149">
        <f t="shared" si="383"/>
        <v>33938</v>
      </c>
      <c r="E1467" s="151">
        <v>141.69999999999999</v>
      </c>
      <c r="F1467" s="152">
        <v>2723917.5175999999</v>
      </c>
      <c r="G1467" s="152">
        <v>19892.238600000001</v>
      </c>
      <c r="H1467" s="152">
        <v>20647.904563240001</v>
      </c>
      <c r="I1467" s="152">
        <v>3522680.8930787402</v>
      </c>
      <c r="J1467" s="152">
        <v>141.69999999999999</v>
      </c>
      <c r="K1467" s="152">
        <v>141.69999999999999</v>
      </c>
      <c r="L1467" s="152">
        <v>338.8</v>
      </c>
      <c r="M1467" s="153">
        <v>19.851592960000001</v>
      </c>
      <c r="N1467" s="17">
        <f t="shared" ref="N1467:T1467" si="1581">F1467/F1466/$E1467*$E1466-1</f>
        <v>9.2443664666792547E-3</v>
      </c>
      <c r="O1467" s="17">
        <f t="shared" si="1581"/>
        <v>-2.8967386078658675E-2</v>
      </c>
      <c r="P1467" s="17">
        <f t="shared" si="1581"/>
        <v>-1.8195659844517653E-3</v>
      </c>
      <c r="Q1467" s="17">
        <f t="shared" si="1581"/>
        <v>-5.3193087180832377E-2</v>
      </c>
      <c r="R1467" s="17">
        <f t="shared" si="1581"/>
        <v>0</v>
      </c>
      <c r="S1467" s="17">
        <f t="shared" si="1581"/>
        <v>0</v>
      </c>
      <c r="T1467" s="17">
        <f t="shared" si="1581"/>
        <v>-3.3336905727221366E-2</v>
      </c>
      <c r="U1467" s="241">
        <v>2.1000000000000001E-2</v>
      </c>
      <c r="V1467" s="241">
        <v>-1.9800000000000002E-2</v>
      </c>
      <c r="W1467" s="223">
        <f t="shared" ca="1" si="1542"/>
        <v>-5.6871431875003082E-4</v>
      </c>
      <c r="X1467" s="223">
        <f>MMULT(N1467:T1467,'Parameters &amp; Main Results'!$B$12:$B$18)-'Parameters &amp; Main Results'!$B$22/12+MMULT(U1467:V1467,'Parameters &amp; Main Results'!$B$20:$B$21)</f>
        <v>-5.6871431875003082E-4</v>
      </c>
      <c r="Y1467" s="223">
        <f>MMULT(N1467:T1467,'Parameters &amp; Main Results'!$C$12:$C$18)-'Parameters &amp; Main Results'!$C$22/12+MMULT(U1467:V1467,'Parameters &amp; Main Results'!$C$20:$C$21)</f>
        <v>5.3815245454787953E-3</v>
      </c>
      <c r="Z1467" s="17">
        <f t="shared" ca="1" si="1527"/>
        <v>7.8959558839248993</v>
      </c>
      <c r="AA1467" s="70">
        <f ca="1">Z1467/OFFSET(Z1467,'Parameters &amp; Main Results'!$B$38,0)</f>
        <v>7.8959558839248993</v>
      </c>
      <c r="AB1467" s="70">
        <f ca="1">SUMPRODUCT(Z1467:OFFSET(Z1467,'Parameters &amp; Main Results'!$B$38-1,0), 'Cash Flow Assist'!$P$11:OFFSET('Cash Flow Assist'!$P$11,'Parameters &amp; Main Results'!$B$38-1,0)  )/OFFSET(Z1467,'Parameters &amp; Main Results'!$B$38,0)</f>
        <v>1363.0820116633927</v>
      </c>
      <c r="AC1467" s="70">
        <f ca="1">SUMPRODUCT(Z1467:OFFSET(Z1467,'Parameters &amp; Main Results'!$B$38-1,0),'Parameters &amp; Main Results'!$B$42:OFFSET('Parameters &amp; Main Results'!$B$42,'Parameters &amp; Main Results'!$B$38-1,0)   )/OFFSET(Z1467,'Parameters &amp; Main Results'!$B$38,0)</f>
        <v>0</v>
      </c>
      <c r="AD1467" s="155">
        <f t="shared" si="4"/>
        <v>-4.0475435333335863E-3</v>
      </c>
      <c r="AE1467" s="252">
        <f t="shared" ca="1" si="1537"/>
        <v>1939499.8419000001</v>
      </c>
      <c r="AF1467" s="253">
        <f t="shared" ca="1" si="1539"/>
        <v>0.40444327901133392</v>
      </c>
      <c r="AG1467" s="258">
        <f t="shared" ca="1" si="1540"/>
        <v>0</v>
      </c>
      <c r="AH1467" s="227" t="str">
        <f ca="1">IF(SUM(AG1467:OFFSET(AG1467,(-HoldAggressiveTime-1),0,,))=0,"Defensive","Aggressive")</f>
        <v>Defensive</v>
      </c>
    </row>
    <row r="1468" spans="1:34" ht="15" x14ac:dyDescent="0.2">
      <c r="A1468">
        <f t="shared" si="15"/>
        <v>11</v>
      </c>
      <c r="B1468">
        <f t="shared" si="16"/>
        <v>1992</v>
      </c>
      <c r="C1468" s="70">
        <f t="shared" si="1"/>
        <v>1992.8333333332225</v>
      </c>
      <c r="D1468" s="149">
        <f t="shared" si="383"/>
        <v>33969</v>
      </c>
      <c r="E1468" s="151">
        <v>142.1</v>
      </c>
      <c r="F1468" s="152">
        <v>2788651.7318000002</v>
      </c>
      <c r="G1468" s="152">
        <v>19794.803</v>
      </c>
      <c r="H1468" s="152">
        <v>20697.115402449999</v>
      </c>
      <c r="I1468" s="152">
        <v>3548255.1868639998</v>
      </c>
      <c r="J1468" s="152">
        <v>142.1</v>
      </c>
      <c r="K1468" s="152">
        <v>142.1</v>
      </c>
      <c r="L1468" s="152">
        <v>333.7</v>
      </c>
      <c r="M1468" s="153">
        <v>20.23282455</v>
      </c>
      <c r="N1468" s="17">
        <f t="shared" ref="N1468:T1468" si="1582">F1468/F1467/$E1468*$E1467-1</f>
        <v>2.0883299472182815E-2</v>
      </c>
      <c r="O1468" s="17">
        <f t="shared" si="1582"/>
        <v>-7.6993028061159707E-3</v>
      </c>
      <c r="P1468" s="17">
        <f t="shared" si="1582"/>
        <v>-4.3829462815059284E-4</v>
      </c>
      <c r="Q1468" s="17">
        <f t="shared" si="1582"/>
        <v>4.4245400204523389E-3</v>
      </c>
      <c r="R1468" s="17">
        <f t="shared" si="1582"/>
        <v>0</v>
      </c>
      <c r="S1468" s="17">
        <f t="shared" si="1582"/>
        <v>0</v>
      </c>
      <c r="T1468" s="17">
        <f t="shared" si="1582"/>
        <v>-1.7825674421541704E-2</v>
      </c>
      <c r="U1468" s="241">
        <v>3.7900000000000003E-2</v>
      </c>
      <c r="V1468" s="241">
        <v>-1.4200000000000001E-2</v>
      </c>
      <c r="W1468" s="223">
        <f t="shared" ca="1" si="1542"/>
        <v>1.3189663655170164E-2</v>
      </c>
      <c r="X1468" s="223">
        <f>MMULT(N1468:T1468,'Parameters &amp; Main Results'!$B$12:$B$18)-'Parameters &amp; Main Results'!$B$22/12+MMULT(U1468:V1468,'Parameters &amp; Main Results'!$B$20:$B$21)</f>
        <v>1.3189663655170164E-2</v>
      </c>
      <c r="Y1468" s="223">
        <f>MMULT(N1468:T1468,'Parameters &amp; Main Results'!$C$12:$C$18)-'Parameters &amp; Main Results'!$C$22/12+MMULT(U1468:V1468,'Parameters &amp; Main Results'!$C$20:$C$21)</f>
        <v>1.7983372577686271E-2</v>
      </c>
      <c r="Z1468" s="17">
        <f t="shared" ca="1" si="1527"/>
        <v>7.9004489823857362</v>
      </c>
      <c r="AA1468" s="70">
        <f ca="1">Z1468/OFFSET(Z1468,'Parameters &amp; Main Results'!$B$38,0)</f>
        <v>7.9004489823857362</v>
      </c>
      <c r="AB1468" s="70">
        <f ca="1">SUMPRODUCT(Z1468:OFFSET(Z1468,'Parameters &amp; Main Results'!$B$38-1,0), 'Cash Flow Assist'!$P$11:OFFSET('Cash Flow Assist'!$P$11,'Parameters &amp; Main Results'!$B$38-1,0)  )/OFFSET(Z1468,'Parameters &amp; Main Results'!$B$38,0)</f>
        <v>1356.186055779468</v>
      </c>
      <c r="AC1468" s="70">
        <f ca="1">SUMPRODUCT(Z1468:OFFSET(Z1468,'Parameters &amp; Main Results'!$B$38-1,0),'Parameters &amp; Main Results'!$B$42:OFFSET('Parameters &amp; Main Results'!$B$42,'Parameters &amp; Main Results'!$B$38-1,0)   )/OFFSET(Z1468,'Parameters &amp; Main Results'!$B$38,0)</f>
        <v>0</v>
      </c>
      <c r="AD1468" s="155">
        <f t="shared" si="4"/>
        <v>0</v>
      </c>
      <c r="AE1468" s="252">
        <f t="shared" ca="1" si="1537"/>
        <v>1899320.5504999999</v>
      </c>
      <c r="AF1468" s="253">
        <f t="shared" ca="1" si="1539"/>
        <v>0.46823648649822808</v>
      </c>
      <c r="AG1468" s="258">
        <f t="shared" ca="1" si="1540"/>
        <v>0</v>
      </c>
      <c r="AH1468" s="227" t="str">
        <f ca="1">IF(SUM(AG1468:OFFSET(AG1468,(-HoldAggressiveTime-1),0,,))=0,"Defensive","Aggressive")</f>
        <v>Defensive</v>
      </c>
    </row>
    <row r="1469" spans="1:34" ht="15" x14ac:dyDescent="0.2">
      <c r="A1469">
        <f t="shared" si="15"/>
        <v>12</v>
      </c>
      <c r="B1469">
        <f t="shared" si="16"/>
        <v>1992</v>
      </c>
      <c r="C1469" s="70">
        <f t="shared" si="1"/>
        <v>1992.9166666665558</v>
      </c>
      <c r="D1469" s="149">
        <f t="shared" si="383"/>
        <v>34000</v>
      </c>
      <c r="E1469" s="151">
        <v>142.30000000000001</v>
      </c>
      <c r="F1469" s="152">
        <v>2822875.4974000002</v>
      </c>
      <c r="G1469" s="152">
        <v>20263.334699999999</v>
      </c>
      <c r="H1469" s="152">
        <v>20751.100378449999</v>
      </c>
      <c r="I1469" s="152">
        <v>3570322.3923370698</v>
      </c>
      <c r="J1469" s="152">
        <v>142.30000000000001</v>
      </c>
      <c r="K1469" s="152">
        <v>142.30000000000001</v>
      </c>
      <c r="L1469" s="152">
        <v>332.9</v>
      </c>
      <c r="M1469" s="153">
        <v>20.451892470000001</v>
      </c>
      <c r="N1469" s="17">
        <f t="shared" ref="N1469:T1469" si="1583">F1469/F1468/$E1469*$E1468-1</f>
        <v>1.0849783181148709E-2</v>
      </c>
      <c r="O1469" s="17">
        <f t="shared" si="1583"/>
        <v>2.2230681479158632E-2</v>
      </c>
      <c r="P1469" s="17">
        <f t="shared" si="1583"/>
        <v>1.1991859916467007E-3</v>
      </c>
      <c r="Q1469" s="17">
        <f t="shared" si="1583"/>
        <v>4.8049486132069053E-3</v>
      </c>
      <c r="R1469" s="17">
        <f t="shared" si="1583"/>
        <v>0</v>
      </c>
      <c r="S1469" s="17">
        <f t="shared" si="1583"/>
        <v>0</v>
      </c>
      <c r="T1469" s="17">
        <f t="shared" si="1583"/>
        <v>-3.7994748292691227E-3</v>
      </c>
      <c r="U1469" s="241">
        <v>1.67E-2</v>
      </c>
      <c r="V1469" s="241">
        <v>2.6499999999999999E-2</v>
      </c>
      <c r="W1469" s="223">
        <f t="shared" ca="1" si="1542"/>
        <v>1.2351833273563135E-2</v>
      </c>
      <c r="X1469" s="223">
        <f>MMULT(N1469:T1469,'Parameters &amp; Main Results'!$B$12:$B$18)-'Parameters &amp; Main Results'!$B$22/12+MMULT(U1469:V1469,'Parameters &amp; Main Results'!$B$20:$B$21)</f>
        <v>1.2351833273563135E-2</v>
      </c>
      <c r="Y1469" s="223">
        <f>MMULT(N1469:T1469,'Parameters &amp; Main Results'!$C$12:$C$18)-'Parameters &amp; Main Results'!$C$22/12+MMULT(U1469:V1469,'Parameters &amp; Main Results'!$C$20:$C$21)</f>
        <v>1.1946206344283035E-2</v>
      </c>
      <c r="Z1469" s="17">
        <f t="shared" ca="1" si="1527"/>
        <v>7.7976012446516441</v>
      </c>
      <c r="AA1469" s="70">
        <f ca="1">Z1469/OFFSET(Z1469,'Parameters &amp; Main Results'!$B$38,0)</f>
        <v>7.7976012446516441</v>
      </c>
      <c r="AB1469" s="70">
        <f ca="1">SUMPRODUCT(Z1469:OFFSET(Z1469,'Parameters &amp; Main Results'!$B$38-1,0), 'Cash Flow Assist'!$P$11:OFFSET('Cash Flow Assist'!$P$11,'Parameters &amp; Main Results'!$B$38-1,0)  )/OFFSET(Z1469,'Parameters &amp; Main Results'!$B$38,0)</f>
        <v>1349.2856067970827</v>
      </c>
      <c r="AC1469" s="70">
        <f ca="1">SUMPRODUCT(Z1469:OFFSET(Z1469,'Parameters &amp; Main Results'!$B$38-1,0),'Parameters &amp; Main Results'!$B$42:OFFSET('Parameters &amp; Main Results'!$B$42,'Parameters &amp; Main Results'!$B$38-1,0)   )/OFFSET(Z1469,'Parameters &amp; Main Results'!$B$38,0)</f>
        <v>0</v>
      </c>
      <c r="AD1469" s="155">
        <f t="shared" si="4"/>
        <v>0</v>
      </c>
      <c r="AE1469" s="252">
        <f t="shared" ca="1" si="1537"/>
        <v>1837255.1118000001</v>
      </c>
      <c r="AF1469" s="253">
        <f t="shared" ca="1" si="1539"/>
        <v>0.53646354241701677</v>
      </c>
      <c r="AG1469" s="258">
        <f t="shared" ca="1" si="1540"/>
        <v>0</v>
      </c>
      <c r="AH1469" s="227" t="str">
        <f ca="1">IF(SUM(AG1469:OFFSET(AG1469,(-HoldAggressiveTime-1),0,,))=0,"Defensive","Aggressive")</f>
        <v>Defensive</v>
      </c>
    </row>
    <row r="1470" spans="1:34" ht="15" x14ac:dyDescent="0.2">
      <c r="A1470">
        <f t="shared" si="15"/>
        <v>1</v>
      </c>
      <c r="B1470">
        <f t="shared" si="16"/>
        <v>1993</v>
      </c>
      <c r="C1470" s="70">
        <f t="shared" si="1"/>
        <v>1992.999999999889</v>
      </c>
      <c r="D1470" s="149">
        <f t="shared" si="383"/>
        <v>34028</v>
      </c>
      <c r="E1470" s="151">
        <v>142.80000000000001</v>
      </c>
      <c r="F1470" s="152">
        <v>2871296.2741</v>
      </c>
      <c r="G1470" s="152">
        <v>20829.027099999999</v>
      </c>
      <c r="H1470" s="152">
        <v>20806.782497799999</v>
      </c>
      <c r="I1470" s="152">
        <v>3569027.9407130801</v>
      </c>
      <c r="J1470" s="152">
        <v>142.80000000000001</v>
      </c>
      <c r="K1470" s="152">
        <v>142.80000000000001</v>
      </c>
      <c r="L1470" s="152">
        <v>330.75</v>
      </c>
      <c r="M1470" s="153">
        <v>20.663823149999999</v>
      </c>
      <c r="N1470" s="17">
        <f t="shared" ref="N1470:T1470" si="1584">F1470/F1469/$E1470*$E1469-1</f>
        <v>1.3591537548373944E-2</v>
      </c>
      <c r="O1470" s="17">
        <f t="shared" si="1584"/>
        <v>2.4317894371213233E-2</v>
      </c>
      <c r="P1470" s="17">
        <f t="shared" si="1584"/>
        <v>-8.2746265167177313E-4</v>
      </c>
      <c r="Q1470" s="17">
        <f t="shared" si="1584"/>
        <v>-3.8626898469049653E-3</v>
      </c>
      <c r="R1470" s="17">
        <f t="shared" si="1584"/>
        <v>0</v>
      </c>
      <c r="S1470" s="17">
        <f t="shared" si="1584"/>
        <v>0</v>
      </c>
      <c r="T1470" s="17">
        <f t="shared" si="1584"/>
        <v>-9.9371830438392816E-3</v>
      </c>
      <c r="U1470" s="241">
        <v>1.8499999999999999E-2</v>
      </c>
      <c r="V1470" s="241">
        <v>5.9499999999999997E-2</v>
      </c>
      <c r="W1470" s="223">
        <f t="shared" ca="1" si="1542"/>
        <v>1.4518706216664474E-2</v>
      </c>
      <c r="X1470" s="223">
        <f>MMULT(N1470:T1470,'Parameters &amp; Main Results'!$B$12:$B$18)-'Parameters &amp; Main Results'!$B$22/12+MMULT(U1470:V1470,'Parameters &amp; Main Results'!$B$20:$B$21)</f>
        <v>1.4518706216664474E-2</v>
      </c>
      <c r="Y1470" s="223">
        <f>MMULT(N1470:T1470,'Parameters &amp; Main Results'!$C$12:$C$18)-'Parameters &amp; Main Results'!$C$22/12+MMULT(U1470:V1470,'Parameters &amp; Main Results'!$C$20:$C$21)</f>
        <v>1.4622506563991207E-2</v>
      </c>
      <c r="Z1470" s="17">
        <f t="shared" ca="1" si="1527"/>
        <v>7.7024617216695797</v>
      </c>
      <c r="AA1470" s="70">
        <f ca="1">Z1470/OFFSET(Z1470,'Parameters &amp; Main Results'!$B$38,0)</f>
        <v>7.7024617216695797</v>
      </c>
      <c r="AB1470" s="70">
        <f ca="1">SUMPRODUCT(Z1470:OFFSET(Z1470,'Parameters &amp; Main Results'!$B$38-1,0), 'Cash Flow Assist'!$P$11:OFFSET('Cash Flow Assist'!$P$11,'Parameters &amp; Main Results'!$B$38-1,0)  )/OFFSET(Z1470,'Parameters &amp; Main Results'!$B$38,0)</f>
        <v>1342.4880055524313</v>
      </c>
      <c r="AC1470" s="70">
        <f ca="1">SUMPRODUCT(Z1470:OFFSET(Z1470,'Parameters &amp; Main Results'!$B$38-1,0),'Parameters &amp; Main Results'!$B$42:OFFSET('Parameters &amp; Main Results'!$B$42,'Parameters &amp; Main Results'!$B$38-1,0)   )/OFFSET(Z1470,'Parameters &amp; Main Results'!$B$38,0)</f>
        <v>0</v>
      </c>
      <c r="AD1470" s="155">
        <f t="shared" si="4"/>
        <v>0</v>
      </c>
      <c r="AE1470" s="252">
        <f t="shared" ca="1" si="1537"/>
        <v>1956015.6251999999</v>
      </c>
      <c r="AF1470" s="253">
        <f t="shared" ca="1" si="1539"/>
        <v>0.46793115408084429</v>
      </c>
      <c r="AG1470" s="258">
        <f t="shared" ca="1" si="1540"/>
        <v>0</v>
      </c>
      <c r="AH1470" s="227" t="str">
        <f ca="1">IF(SUM(AG1470:OFFSET(AG1470,(-HoldAggressiveTime-1),0,,))=0,"Defensive","Aggressive")</f>
        <v>Defensive</v>
      </c>
    </row>
    <row r="1471" spans="1:34" ht="15" x14ac:dyDescent="0.2">
      <c r="A1471">
        <f t="shared" si="15"/>
        <v>2</v>
      </c>
      <c r="B1471">
        <f t="shared" si="16"/>
        <v>1993</v>
      </c>
      <c r="C1471" s="70">
        <f t="shared" si="1"/>
        <v>1993.0833333332223</v>
      </c>
      <c r="D1471" s="149">
        <f t="shared" si="383"/>
        <v>34059</v>
      </c>
      <c r="E1471" s="151">
        <v>143.1</v>
      </c>
      <c r="F1471" s="152">
        <v>2876951.0158000002</v>
      </c>
      <c r="G1471" s="152">
        <v>21499.672200000001</v>
      </c>
      <c r="H1471" s="152">
        <v>20858.79945405</v>
      </c>
      <c r="I1471" s="152">
        <v>3682248.6783703198</v>
      </c>
      <c r="J1471" s="152">
        <v>143.1</v>
      </c>
      <c r="K1471" s="152">
        <v>143.1</v>
      </c>
      <c r="L1471" s="152">
        <v>328.75</v>
      </c>
      <c r="M1471" s="153">
        <v>20.55975621</v>
      </c>
      <c r="N1471" s="17">
        <f t="shared" ref="N1471:T1471" si="1585">F1471/F1470/$E1471*$E1470-1</f>
        <v>-1.3116102021015763E-4</v>
      </c>
      <c r="O1471" s="17">
        <f t="shared" si="1585"/>
        <v>3.0033683711981451E-2</v>
      </c>
      <c r="P1471" s="17">
        <f t="shared" si="1585"/>
        <v>3.9832285141705448E-4</v>
      </c>
      <c r="Q1471" s="17">
        <f t="shared" si="1585"/>
        <v>2.9560188517247843E-2</v>
      </c>
      <c r="R1471" s="17">
        <f t="shared" si="1585"/>
        <v>0</v>
      </c>
      <c r="S1471" s="17">
        <f t="shared" si="1585"/>
        <v>0</v>
      </c>
      <c r="T1471" s="17">
        <f t="shared" si="1585"/>
        <v>-8.1306223863875093E-3</v>
      </c>
      <c r="U1471" s="241">
        <v>-3.49E-2</v>
      </c>
      <c r="V1471" s="241">
        <v>6.4399999999999999E-2</v>
      </c>
      <c r="W1471" s="223">
        <f t="shared" ca="1" si="1542"/>
        <v>5.4601681912526305E-3</v>
      </c>
      <c r="X1471" s="223">
        <f>MMULT(N1471:T1471,'Parameters &amp; Main Results'!$B$12:$B$18)-'Parameters &amp; Main Results'!$B$22/12+MMULT(U1471:V1471,'Parameters &amp; Main Results'!$B$20:$B$21)</f>
        <v>5.4601681912526305E-3</v>
      </c>
      <c r="Y1471" s="223">
        <f>MMULT(N1471:T1471,'Parameters &amp; Main Results'!$C$12:$C$18)-'Parameters &amp; Main Results'!$C$22/12+MMULT(U1471:V1471,'Parameters &amp; Main Results'!$C$20:$C$21)</f>
        <v>2.8436567863423367E-3</v>
      </c>
      <c r="Z1471" s="17">
        <f t="shared" ca="1" si="1527"/>
        <v>7.5922323309281712</v>
      </c>
      <c r="AA1471" s="70">
        <f ca="1">Z1471/OFFSET(Z1471,'Parameters &amp; Main Results'!$B$38,0)</f>
        <v>7.5922323309281712</v>
      </c>
      <c r="AB1471" s="70">
        <f ca="1">SUMPRODUCT(Z1471:OFFSET(Z1471,'Parameters &amp; Main Results'!$B$38-1,0), 'Cash Flow Assist'!$P$11:OFFSET('Cash Flow Assist'!$P$11,'Parameters &amp; Main Results'!$B$38-1,0)  )/OFFSET(Z1471,'Parameters &amp; Main Results'!$B$38,0)</f>
        <v>1335.785543830762</v>
      </c>
      <c r="AC1471" s="70">
        <f ca="1">SUMPRODUCT(Z1471:OFFSET(Z1471,'Parameters &amp; Main Results'!$B$38-1,0),'Parameters &amp; Main Results'!$B$42:OFFSET('Parameters &amp; Main Results'!$B$42,'Parameters &amp; Main Results'!$B$38-1,0)   )/OFFSET(Z1471,'Parameters &amp; Main Results'!$B$38,0)</f>
        <v>0</v>
      </c>
      <c r="AD1471" s="155">
        <f t="shared" si="4"/>
        <v>-1.3116102021015763E-4</v>
      </c>
      <c r="AE1471" s="252">
        <f t="shared" ca="1" si="1537"/>
        <v>2010501.3038000001</v>
      </c>
      <c r="AF1471" s="253">
        <f t="shared" ca="1" si="1539"/>
        <v>0.43096202442761133</v>
      </c>
      <c r="AG1471" s="258">
        <f t="shared" ca="1" si="1540"/>
        <v>0</v>
      </c>
      <c r="AH1471" s="227" t="str">
        <f ca="1">IF(SUM(AG1471:OFFSET(AG1471,(-HoldAggressiveTime-1),0,,))=0,"Defensive","Aggressive")</f>
        <v>Defensive</v>
      </c>
    </row>
    <row r="1472" spans="1:34" ht="15" x14ac:dyDescent="0.2">
      <c r="A1472">
        <f t="shared" si="15"/>
        <v>3</v>
      </c>
      <c r="B1472">
        <f t="shared" si="16"/>
        <v>1993</v>
      </c>
      <c r="C1472" s="70">
        <f t="shared" si="1"/>
        <v>1993.1666666665556</v>
      </c>
      <c r="D1472" s="149">
        <f t="shared" si="383"/>
        <v>34089</v>
      </c>
      <c r="E1472" s="151">
        <v>143.30000000000001</v>
      </c>
      <c r="F1472" s="152">
        <v>2946147.7727999999</v>
      </c>
      <c r="G1472" s="152">
        <v>21607.707999999999</v>
      </c>
      <c r="H1472" s="152">
        <v>20909.729689380001</v>
      </c>
      <c r="I1472" s="152">
        <v>3996154.3804177698</v>
      </c>
      <c r="J1472" s="152">
        <v>143.30000000000001</v>
      </c>
      <c r="K1472" s="152">
        <v>143.30000000000001</v>
      </c>
      <c r="L1472" s="152">
        <v>336.9</v>
      </c>
      <c r="M1472" s="153">
        <v>20.925156059999999</v>
      </c>
      <c r="N1472" s="17">
        <f t="shared" ref="N1472:T1472" si="1586">F1472/F1471/$E1472*$E1471-1</f>
        <v>2.2622872800752036E-2</v>
      </c>
      <c r="O1472" s="17">
        <f t="shared" si="1586"/>
        <v>3.6223108760247147E-3</v>
      </c>
      <c r="P1472" s="17">
        <f t="shared" si="1586"/>
        <v>1.0425854848223892E-3</v>
      </c>
      <c r="Q1472" s="17">
        <f t="shared" si="1586"/>
        <v>8.3733718865296236E-2</v>
      </c>
      <c r="R1472" s="17">
        <f t="shared" si="1586"/>
        <v>0</v>
      </c>
      <c r="S1472" s="17">
        <f t="shared" si="1586"/>
        <v>0</v>
      </c>
      <c r="T1472" s="17">
        <f t="shared" si="1586"/>
        <v>2.3360601147848215E-2</v>
      </c>
      <c r="U1472" s="241">
        <v>2.3E-3</v>
      </c>
      <c r="V1472" s="241">
        <v>1.1900000000000001E-2</v>
      </c>
      <c r="W1472" s="223">
        <f t="shared" ca="1" si="1542"/>
        <v>1.8817980166494715E-2</v>
      </c>
      <c r="X1472" s="223">
        <f>MMULT(N1472:T1472,'Parameters &amp; Main Results'!$B$12:$B$18)-'Parameters &amp; Main Results'!$B$22/12+MMULT(U1472:V1472,'Parameters &amp; Main Results'!$B$20:$B$21)</f>
        <v>1.8817980166494715E-2</v>
      </c>
      <c r="Y1472" s="223">
        <f>MMULT(N1472:T1472,'Parameters &amp; Main Results'!$C$12:$C$18)-'Parameters &amp; Main Results'!$C$22/12+MMULT(U1472:V1472,'Parameters &amp; Main Results'!$C$20:$C$21)</f>
        <v>2.0681149941612638E-2</v>
      </c>
      <c r="Z1472" s="17">
        <f t="shared" ca="1" si="1527"/>
        <v>7.5510025867917037</v>
      </c>
      <c r="AA1472" s="70">
        <f ca="1">Z1472/OFFSET(Z1472,'Parameters &amp; Main Results'!$B$38,0)</f>
        <v>7.5510025867917037</v>
      </c>
      <c r="AB1472" s="70">
        <f ca="1">SUMPRODUCT(Z1472:OFFSET(Z1472,'Parameters &amp; Main Results'!$B$38-1,0), 'Cash Flow Assist'!$P$11:OFFSET('Cash Flow Assist'!$P$11,'Parameters &amp; Main Results'!$B$38-1,0)  )/OFFSET(Z1472,'Parameters &amp; Main Results'!$B$38,0)</f>
        <v>1329.1933114998335</v>
      </c>
      <c r="AC1472" s="70">
        <f ca="1">SUMPRODUCT(Z1472:OFFSET(Z1472,'Parameters &amp; Main Results'!$B$38-1,0),'Parameters &amp; Main Results'!$B$42:OFFSET('Parameters &amp; Main Results'!$B$42,'Parameters &amp; Main Results'!$B$38-1,0)   )/OFFSET(Z1472,'Parameters &amp; Main Results'!$B$38,0)</f>
        <v>0</v>
      </c>
      <c r="AD1472" s="155">
        <f t="shared" si="4"/>
        <v>0</v>
      </c>
      <c r="AE1472" s="252">
        <f t="shared" ca="1" si="1537"/>
        <v>2098062.2993999999</v>
      </c>
      <c r="AF1472" s="253">
        <f t="shared" ca="1" si="1539"/>
        <v>0.40422320807276979</v>
      </c>
      <c r="AG1472" s="258">
        <f t="shared" ca="1" si="1540"/>
        <v>0</v>
      </c>
      <c r="AH1472" s="227" t="str">
        <f ca="1">IF(SUM(AG1472:OFFSET(AG1472,(-HoldAggressiveTime-1),0,,))=0,"Defensive","Aggressive")</f>
        <v>Defensive</v>
      </c>
    </row>
    <row r="1473" spans="1:34" ht="15" x14ac:dyDescent="0.2">
      <c r="A1473">
        <f t="shared" si="15"/>
        <v>4</v>
      </c>
      <c r="B1473">
        <f t="shared" si="16"/>
        <v>1993</v>
      </c>
      <c r="C1473" s="70">
        <f t="shared" si="1"/>
        <v>1993.2499999998888</v>
      </c>
      <c r="D1473" s="149">
        <f t="shared" si="383"/>
        <v>34120</v>
      </c>
      <c r="E1473" s="151">
        <v>143.80000000000001</v>
      </c>
      <c r="F1473" s="152">
        <v>2874938.4964999999</v>
      </c>
      <c r="G1473" s="152">
        <v>21684.385300000002</v>
      </c>
      <c r="H1473" s="152">
        <v>20961.132774869999</v>
      </c>
      <c r="I1473" s="152">
        <v>4367820.5490804296</v>
      </c>
      <c r="J1473" s="152">
        <v>143.80000000000001</v>
      </c>
      <c r="K1473" s="152">
        <v>143.80000000000001</v>
      </c>
      <c r="L1473" s="152">
        <v>353.45</v>
      </c>
      <c r="M1473" s="153">
        <v>20.323928380000002</v>
      </c>
      <c r="N1473" s="17">
        <f t="shared" ref="N1473:T1473" si="1587">F1473/F1472/$E1473*$E1472-1</f>
        <v>-2.7563310349680181E-2</v>
      </c>
      <c r="O1473" s="17">
        <f t="shared" si="1587"/>
        <v>5.9218517095560586E-5</v>
      </c>
      <c r="P1473" s="17">
        <f t="shared" si="1587"/>
        <v>-1.0272658783631039E-3</v>
      </c>
      <c r="Q1473" s="17">
        <f t="shared" si="1587"/>
        <v>8.9205520585171838E-2</v>
      </c>
      <c r="R1473" s="17">
        <f t="shared" si="1587"/>
        <v>0</v>
      </c>
      <c r="S1473" s="17">
        <f t="shared" si="1587"/>
        <v>0</v>
      </c>
      <c r="T1473" s="17">
        <f t="shared" si="1587"/>
        <v>4.5476509828836997E-2</v>
      </c>
      <c r="U1473" s="241">
        <v>-6.7999999999999996E-3</v>
      </c>
      <c r="V1473" s="241">
        <v>2.4799999999999999E-2</v>
      </c>
      <c r="W1473" s="223">
        <f t="shared" ca="1" si="1542"/>
        <v>-1.8428480234065837E-2</v>
      </c>
      <c r="X1473" s="223">
        <f>MMULT(N1473:T1473,'Parameters &amp; Main Results'!$B$12:$B$18)-'Parameters &amp; Main Results'!$B$22/12+MMULT(U1473:V1473,'Parameters &amp; Main Results'!$B$20:$B$21)</f>
        <v>-1.8428480234065837E-2</v>
      </c>
      <c r="Y1473" s="223">
        <f>MMULT(N1473:T1473,'Parameters &amp; Main Results'!$C$12:$C$18)-'Parameters &amp; Main Results'!$C$22/12+MMULT(U1473:V1473,'Parameters &amp; Main Results'!$C$20:$C$21)</f>
        <v>-2.4842724129669272E-2</v>
      </c>
      <c r="Z1473" s="17">
        <f t="shared" ca="1" si="1527"/>
        <v>7.4115325149225599</v>
      </c>
      <c r="AA1473" s="70">
        <f ca="1">Z1473/OFFSET(Z1473,'Parameters &amp; Main Results'!$B$38,0)</f>
        <v>7.4115325149225599</v>
      </c>
      <c r="AB1473" s="70">
        <f ca="1">SUMPRODUCT(Z1473:OFFSET(Z1473,'Parameters &amp; Main Results'!$B$38-1,0), 'Cash Flow Assist'!$P$11:OFFSET('Cash Flow Assist'!$P$11,'Parameters &amp; Main Results'!$B$38-1,0)  )/OFFSET(Z1473,'Parameters &amp; Main Results'!$B$38,0)</f>
        <v>1322.6423089130417</v>
      </c>
      <c r="AC1473" s="70">
        <f ca="1">SUMPRODUCT(Z1473:OFFSET(Z1473,'Parameters &amp; Main Results'!$B$38-1,0),'Parameters &amp; Main Results'!$B$42:OFFSET('Parameters &amp; Main Results'!$B$42,'Parameters &amp; Main Results'!$B$38-1,0)   )/OFFSET(Z1473,'Parameters &amp; Main Results'!$B$38,0)</f>
        <v>0</v>
      </c>
      <c r="AD1473" s="155">
        <f t="shared" si="4"/>
        <v>-2.7563310349680181E-2</v>
      </c>
      <c r="AE1473" s="252">
        <f t="shared" ca="1" si="1537"/>
        <v>2248104.3626999999</v>
      </c>
      <c r="AF1473" s="253">
        <f t="shared" ca="1" si="1539"/>
        <v>0.27882786235384766</v>
      </c>
      <c r="AG1473" s="258">
        <f t="shared" ca="1" si="1540"/>
        <v>0</v>
      </c>
      <c r="AH1473" s="227" t="str">
        <f ca="1">IF(SUM(AG1473:OFFSET(AG1473,(-HoldAggressiveTime-1),0,,))=0,"Defensive","Aggressive")</f>
        <v>Defensive</v>
      </c>
    </row>
    <row r="1474" spans="1:34" ht="15" x14ac:dyDescent="0.2">
      <c r="A1474">
        <f t="shared" si="15"/>
        <v>5</v>
      </c>
      <c r="B1474">
        <f t="shared" si="16"/>
        <v>1993</v>
      </c>
      <c r="C1474" s="70">
        <f t="shared" si="1"/>
        <v>1993.3333333332221</v>
      </c>
      <c r="D1474" s="149">
        <f t="shared" si="383"/>
        <v>34150</v>
      </c>
      <c r="E1474" s="151">
        <v>144.19999999999999</v>
      </c>
      <c r="F1474" s="152">
        <v>2976122.2788999998</v>
      </c>
      <c r="G1474" s="152">
        <v>21618.4162</v>
      </c>
      <c r="H1474" s="152">
        <v>21011.26481742</v>
      </c>
      <c r="I1474" s="152">
        <v>4462942.6285652202</v>
      </c>
      <c r="J1474" s="152">
        <v>144.19999999999999</v>
      </c>
      <c r="K1474" s="152">
        <v>144.19999999999999</v>
      </c>
      <c r="L1474" s="152">
        <v>381</v>
      </c>
      <c r="M1474" s="153">
        <v>20.912981389999999</v>
      </c>
      <c r="N1474" s="17">
        <f t="shared" ref="N1474:T1474" si="1588">F1474/F1473/$E1474*$E1473-1</f>
        <v>3.2323558299091282E-2</v>
      </c>
      <c r="O1474" s="17">
        <f t="shared" si="1588"/>
        <v>-5.8077259587514529E-3</v>
      </c>
      <c r="P1474" s="17">
        <f t="shared" si="1588"/>
        <v>-3.8889274171605148E-4</v>
      </c>
      <c r="Q1474" s="17">
        <f t="shared" si="1588"/>
        <v>1.8943592109575969E-2</v>
      </c>
      <c r="R1474" s="17">
        <f t="shared" si="1588"/>
        <v>0</v>
      </c>
      <c r="S1474" s="17">
        <f t="shared" si="1588"/>
        <v>0</v>
      </c>
      <c r="T1474" s="17">
        <f t="shared" si="1588"/>
        <v>7.4955819876552754E-2</v>
      </c>
      <c r="U1474" s="241">
        <v>2.0799999999999999E-2</v>
      </c>
      <c r="V1474" s="241">
        <v>-3.5000000000000003E-2</v>
      </c>
      <c r="W1474" s="223">
        <f t="shared" ca="1" si="1542"/>
        <v>2.6787247859729146E-2</v>
      </c>
      <c r="X1474" s="223">
        <f>MMULT(N1474:T1474,'Parameters &amp; Main Results'!$B$12:$B$18)-'Parameters &amp; Main Results'!$B$22/12+MMULT(U1474:V1474,'Parameters &amp; Main Results'!$B$20:$B$21)</f>
        <v>2.6787247859729146E-2</v>
      </c>
      <c r="Y1474" s="223">
        <f>MMULT(N1474:T1474,'Parameters &amp; Main Results'!$C$12:$C$18)-'Parameters &amp; Main Results'!$C$22/12+MMULT(U1474:V1474,'Parameters &amp; Main Results'!$C$20:$C$21)</f>
        <v>2.8468763206640345E-2</v>
      </c>
      <c r="Z1474" s="17">
        <f t="shared" ca="1" si="1527"/>
        <v>7.5506800734091346</v>
      </c>
      <c r="AA1474" s="70">
        <f ca="1">Z1474/OFFSET(Z1474,'Parameters &amp; Main Results'!$B$38,0)</f>
        <v>7.5506800734091346</v>
      </c>
      <c r="AB1474" s="70">
        <f ca="1">SUMPRODUCT(Z1474:OFFSET(Z1474,'Parameters &amp; Main Results'!$B$38-1,0), 'Cash Flow Assist'!$P$11:OFFSET('Cash Flow Assist'!$P$11,'Parameters &amp; Main Results'!$B$38-1,0)  )/OFFSET(Z1474,'Parameters &amp; Main Results'!$B$38,0)</f>
        <v>1316.2307763981189</v>
      </c>
      <c r="AC1474" s="70">
        <f ca="1">SUMPRODUCT(Z1474:OFFSET(Z1474,'Parameters &amp; Main Results'!$B$38-1,0),'Parameters &amp; Main Results'!$B$42:OFFSET('Parameters &amp; Main Results'!$B$42,'Parameters &amp; Main Results'!$B$38-1,0)   )/OFFSET(Z1474,'Parameters &amp; Main Results'!$B$38,0)</f>
        <v>0</v>
      </c>
      <c r="AD1474" s="155">
        <f t="shared" si="4"/>
        <v>0</v>
      </c>
      <c r="AE1474" s="252">
        <f t="shared" ca="1" si="1537"/>
        <v>2279085.1283999998</v>
      </c>
      <c r="AF1474" s="253">
        <f t="shared" ca="1" si="1539"/>
        <v>0.30584076997130216</v>
      </c>
      <c r="AG1474" s="258">
        <f t="shared" ca="1" si="1540"/>
        <v>0</v>
      </c>
      <c r="AH1474" s="227" t="str">
        <f ca="1">IF(SUM(AG1474:OFFSET(AG1474,(-HoldAggressiveTime-1),0,,))=0,"Defensive","Aggressive")</f>
        <v>Defensive</v>
      </c>
    </row>
    <row r="1475" spans="1:34" ht="15" x14ac:dyDescent="0.2">
      <c r="A1475">
        <f t="shared" si="15"/>
        <v>6</v>
      </c>
      <c r="B1475">
        <f t="shared" si="16"/>
        <v>1993</v>
      </c>
      <c r="C1475" s="70">
        <f t="shared" si="1"/>
        <v>1993.4166666665553</v>
      </c>
      <c r="D1475" s="149">
        <f t="shared" si="383"/>
        <v>34181</v>
      </c>
      <c r="E1475" s="151">
        <v>144.30000000000001</v>
      </c>
      <c r="F1475" s="152">
        <v>2960486.9728000001</v>
      </c>
      <c r="G1475" s="152">
        <v>22312.707299999998</v>
      </c>
      <c r="H1475" s="152">
        <v>21063.092603969999</v>
      </c>
      <c r="I1475" s="152">
        <v>4395851.22455802</v>
      </c>
      <c r="J1475" s="152">
        <v>144.30000000000001</v>
      </c>
      <c r="K1475" s="152">
        <v>144.30000000000001</v>
      </c>
      <c r="L1475" s="152">
        <v>379</v>
      </c>
      <c r="M1475" s="153">
        <v>20.721963769999999</v>
      </c>
      <c r="N1475" s="17">
        <f t="shared" ref="N1475:T1475" si="1589">F1475/F1474/$E1475*$E1474-1</f>
        <v>-5.9429431879080008E-3</v>
      </c>
      <c r="O1475" s="17">
        <f t="shared" si="1589"/>
        <v>3.1400467642878294E-2</v>
      </c>
      <c r="P1475" s="17">
        <f t="shared" si="1589"/>
        <v>1.7719565719735986E-3</v>
      </c>
      <c r="Q1475" s="17">
        <f t="shared" si="1589"/>
        <v>-1.5715580008407115E-2</v>
      </c>
      <c r="R1475" s="17">
        <f t="shared" si="1589"/>
        <v>0</v>
      </c>
      <c r="S1475" s="17">
        <f t="shared" si="1589"/>
        <v>0</v>
      </c>
      <c r="T1475" s="17">
        <f t="shared" si="1589"/>
        <v>-5.9387067261085225E-3</v>
      </c>
      <c r="U1475" s="241">
        <v>-2.5999999999999999E-3</v>
      </c>
      <c r="V1475" s="241">
        <v>2.7199999999999998E-2</v>
      </c>
      <c r="W1475" s="223">
        <f t="shared" ca="1" si="1542"/>
        <v>1.4842841346725658E-3</v>
      </c>
      <c r="X1475" s="223">
        <f>MMULT(N1475:T1475,'Parameters &amp; Main Results'!$B$12:$B$18)-'Parameters &amp; Main Results'!$B$22/12+MMULT(U1475:V1475,'Parameters &amp; Main Results'!$B$20:$B$21)</f>
        <v>1.4842841346725658E-3</v>
      </c>
      <c r="Y1475" s="223">
        <f>MMULT(N1475:T1475,'Parameters &amp; Main Results'!$C$12:$C$18)-'Parameters &amp; Main Results'!$C$22/12+MMULT(U1475:V1475,'Parameters &amp; Main Results'!$C$20:$C$21)</f>
        <v>-2.2502687714960382E-3</v>
      </c>
      <c r="Z1475" s="17">
        <f t="shared" ca="1" si="1527"/>
        <v>7.3536948273832126</v>
      </c>
      <c r="AA1475" s="70">
        <f ca="1">Z1475/OFFSET(Z1475,'Parameters &amp; Main Results'!$B$38,0)</f>
        <v>7.3536948273832126</v>
      </c>
      <c r="AB1475" s="70">
        <f ca="1">SUMPRODUCT(Z1475:OFFSET(Z1475,'Parameters &amp; Main Results'!$B$38-1,0), 'Cash Flow Assist'!$P$11:OFFSET('Cash Flow Assist'!$P$11,'Parameters &amp; Main Results'!$B$38-1,0)  )/OFFSET(Z1475,'Parameters &amp; Main Results'!$B$38,0)</f>
        <v>1309.6800963247094</v>
      </c>
      <c r="AC1475" s="70">
        <f ca="1">SUMPRODUCT(Z1475:OFFSET(Z1475,'Parameters &amp; Main Results'!$B$38-1,0),'Parameters &amp; Main Results'!$B$42:OFFSET('Parameters &amp; Main Results'!$B$42,'Parameters &amp; Main Results'!$B$38-1,0)   )/OFFSET(Z1475,'Parameters &amp; Main Results'!$B$38,0)</f>
        <v>0</v>
      </c>
      <c r="AD1475" s="155">
        <f t="shared" si="4"/>
        <v>-5.9429431879080008E-3</v>
      </c>
      <c r="AE1475" s="252">
        <f t="shared" ca="1" si="1537"/>
        <v>2307993.2179999999</v>
      </c>
      <c r="AF1475" s="253">
        <f t="shared" ca="1" si="1539"/>
        <v>0.28271042987094264</v>
      </c>
      <c r="AG1475" s="258">
        <f t="shared" ca="1" si="1540"/>
        <v>0</v>
      </c>
      <c r="AH1475" s="227" t="str">
        <f ca="1">IF(SUM(AG1475:OFFSET(AG1475,(-HoldAggressiveTime-1),0,,))=0,"Defensive","Aggressive")</f>
        <v>Defensive</v>
      </c>
    </row>
    <row r="1476" spans="1:34" ht="15" x14ac:dyDescent="0.2">
      <c r="A1476">
        <f t="shared" si="15"/>
        <v>7</v>
      </c>
      <c r="B1476">
        <f t="shared" si="16"/>
        <v>1993</v>
      </c>
      <c r="C1476" s="70">
        <f t="shared" si="1"/>
        <v>1993.4999999998886</v>
      </c>
      <c r="D1476" s="149">
        <f t="shared" si="383"/>
        <v>34212</v>
      </c>
      <c r="E1476" s="151">
        <v>144.5</v>
      </c>
      <c r="F1476" s="152">
        <v>2962745.5882000001</v>
      </c>
      <c r="G1476" s="152">
        <v>22370.963500000002</v>
      </c>
      <c r="H1476" s="152">
        <v>21116.979015879999</v>
      </c>
      <c r="I1476" s="152">
        <v>4545288.2102109697</v>
      </c>
      <c r="J1476" s="152">
        <v>144.5</v>
      </c>
      <c r="K1476" s="152">
        <v>144.5</v>
      </c>
      <c r="L1476" s="152">
        <v>403.7</v>
      </c>
      <c r="M1476" s="153">
        <v>20.696087720000001</v>
      </c>
      <c r="N1476" s="17">
        <f t="shared" ref="N1476:T1476" si="1590">F1476/F1475/$E1476*$E1475-1</f>
        <v>-6.2221876067991566E-4</v>
      </c>
      <c r="O1476" s="17">
        <f t="shared" si="1590"/>
        <v>1.2232011271771093E-3</v>
      </c>
      <c r="P1476" s="17">
        <f t="shared" si="1590"/>
        <v>1.1707093424744297E-3</v>
      </c>
      <c r="Q1476" s="17">
        <f t="shared" si="1590"/>
        <v>3.2563870339135326E-2</v>
      </c>
      <c r="R1476" s="17">
        <f t="shared" si="1590"/>
        <v>0</v>
      </c>
      <c r="S1476" s="17">
        <f t="shared" si="1590"/>
        <v>0</v>
      </c>
      <c r="T1476" s="17">
        <f t="shared" si="1590"/>
        <v>6.3697218139156853E-2</v>
      </c>
      <c r="U1476" s="241">
        <v>8.9999999999999993E-3</v>
      </c>
      <c r="V1476" s="241">
        <v>2.8199999999999999E-2</v>
      </c>
      <c r="W1476" s="223">
        <f t="shared" ca="1" si="1542"/>
        <v>2.9211703952166639E-3</v>
      </c>
      <c r="X1476" s="223">
        <f>MMULT(N1476:T1476,'Parameters &amp; Main Results'!$B$12:$B$18)-'Parameters &amp; Main Results'!$B$22/12+MMULT(U1476:V1476,'Parameters &amp; Main Results'!$B$20:$B$21)</f>
        <v>2.9211703952166639E-3</v>
      </c>
      <c r="Y1476" s="223">
        <f>MMULT(N1476:T1476,'Parameters &amp; Main Results'!$C$12:$C$18)-'Parameters &amp; Main Results'!$C$22/12+MMULT(U1476:V1476,'Parameters &amp; Main Results'!$C$20:$C$21)</f>
        <v>-4.7934343856087985E-4</v>
      </c>
      <c r="Z1476" s="17">
        <f t="shared" ca="1" si="1527"/>
        <v>7.3427960317291809</v>
      </c>
      <c r="AA1476" s="70">
        <f ca="1">Z1476/OFFSET(Z1476,'Parameters &amp; Main Results'!$B$38,0)</f>
        <v>7.3427960317291809</v>
      </c>
      <c r="AB1476" s="70">
        <f ca="1">SUMPRODUCT(Z1476:OFFSET(Z1476,'Parameters &amp; Main Results'!$B$38-1,0), 'Cash Flow Assist'!$P$11:OFFSET('Cash Flow Assist'!$P$11,'Parameters &amp; Main Results'!$B$38-1,0)  )/OFFSET(Z1476,'Parameters &amp; Main Results'!$B$38,0)</f>
        <v>1303.3264014973265</v>
      </c>
      <c r="AC1476" s="70">
        <f ca="1">SUMPRODUCT(Z1476:OFFSET(Z1476,'Parameters &amp; Main Results'!$B$38-1,0),'Parameters &amp; Main Results'!$B$42:OFFSET('Parameters &amp; Main Results'!$B$42,'Parameters &amp; Main Results'!$B$38-1,0)   )/OFFSET(Z1476,'Parameters &amp; Main Results'!$B$38,0)</f>
        <v>0</v>
      </c>
      <c r="AD1476" s="155">
        <f t="shared" si="4"/>
        <v>-6.5614641378427541E-3</v>
      </c>
      <c r="AE1476" s="252">
        <f t="shared" ca="1" si="1537"/>
        <v>2407558.2349999999</v>
      </c>
      <c r="AF1476" s="253">
        <f t="shared" ca="1" si="1539"/>
        <v>0.23060183763322356</v>
      </c>
      <c r="AG1476" s="258">
        <f t="shared" ca="1" si="1540"/>
        <v>0</v>
      </c>
      <c r="AH1476" s="227" t="str">
        <f ca="1">IF(SUM(AG1476:OFFSET(AG1476,(-HoldAggressiveTime-1),0,,))=0,"Defensive","Aggressive")</f>
        <v>Defensive</v>
      </c>
    </row>
    <row r="1477" spans="1:34" ht="15" x14ac:dyDescent="0.2">
      <c r="A1477">
        <f t="shared" si="15"/>
        <v>8</v>
      </c>
      <c r="B1477">
        <f t="shared" si="16"/>
        <v>1993</v>
      </c>
      <c r="C1477" s="70">
        <f t="shared" si="1"/>
        <v>1993.5833333332218</v>
      </c>
      <c r="D1477" s="149">
        <f t="shared" si="383"/>
        <v>34242</v>
      </c>
      <c r="E1477" s="151">
        <v>144.80000000000001</v>
      </c>
      <c r="F1477" s="152">
        <v>3060456.6811000002</v>
      </c>
      <c r="G1477" s="152">
        <v>23121.107499999998</v>
      </c>
      <c r="H1477" s="152">
        <v>21170.475362720001</v>
      </c>
      <c r="I1477" s="152">
        <v>4780587.3316472499</v>
      </c>
      <c r="J1477" s="152">
        <v>144.80000000000001</v>
      </c>
      <c r="K1477" s="152">
        <v>144.80000000000001</v>
      </c>
      <c r="L1477" s="152">
        <v>370.6</v>
      </c>
      <c r="M1477" s="153">
        <v>21.24439302</v>
      </c>
      <c r="N1477" s="17">
        <f t="shared" ref="N1477:T1477" si="1591">F1477/F1476/$E1477*$E1476-1</f>
        <v>3.0839761637274643E-2</v>
      </c>
      <c r="O1477" s="17">
        <f t="shared" si="1591"/>
        <v>3.1390742422408691E-2</v>
      </c>
      <c r="P1477" s="17">
        <f t="shared" si="1591"/>
        <v>4.5626151011801674E-4</v>
      </c>
      <c r="Q1477" s="17">
        <f t="shared" si="1591"/>
        <v>4.9588624361700306E-2</v>
      </c>
      <c r="R1477" s="17">
        <f t="shared" si="1591"/>
        <v>0</v>
      </c>
      <c r="S1477" s="17">
        <f t="shared" si="1591"/>
        <v>0</v>
      </c>
      <c r="T1477" s="17">
        <f t="shared" si="1591"/>
        <v>-8.389352905513503E-2</v>
      </c>
      <c r="U1477" s="241">
        <v>1.4E-3</v>
      </c>
      <c r="V1477" s="241">
        <v>1.4E-3</v>
      </c>
      <c r="W1477" s="223">
        <f t="shared" ca="1" si="1542"/>
        <v>2.5171626593014296E-2</v>
      </c>
      <c r="X1477" s="223">
        <f>MMULT(N1477:T1477,'Parameters &amp; Main Results'!$B$12:$B$18)-'Parameters &amp; Main Results'!$B$22/12+MMULT(U1477:V1477,'Parameters &amp; Main Results'!$B$20:$B$21)</f>
        <v>2.5171626593014296E-2</v>
      </c>
      <c r="Y1477" s="223">
        <f>MMULT(N1477:T1477,'Parameters &amp; Main Results'!$C$12:$C$18)-'Parameters &amp; Main Results'!$C$22/12+MMULT(U1477:V1477,'Parameters &amp; Main Results'!$C$20:$C$21)</f>
        <v>3.0853193049121382E-2</v>
      </c>
      <c r="Z1477" s="17">
        <f t="shared" ca="1" si="1527"/>
        <v>7.3214089486570906</v>
      </c>
      <c r="AA1477" s="70">
        <f ca="1">Z1477/OFFSET(Z1477,'Parameters &amp; Main Results'!$B$38,0)</f>
        <v>7.3214089486570906</v>
      </c>
      <c r="AB1477" s="70">
        <f ca="1">SUMPRODUCT(Z1477:OFFSET(Z1477,'Parameters &amp; Main Results'!$B$38-1,0), 'Cash Flow Assist'!$P$11:OFFSET('Cash Flow Assist'!$P$11,'Parameters &amp; Main Results'!$B$38-1,0)  )/OFFSET(Z1477,'Parameters &amp; Main Results'!$B$38,0)</f>
        <v>1296.9836054655975</v>
      </c>
      <c r="AC1477" s="70">
        <f ca="1">SUMPRODUCT(Z1477:OFFSET(Z1477,'Parameters &amp; Main Results'!$B$38-1,0),'Parameters &amp; Main Results'!$B$42:OFFSET('Parameters &amp; Main Results'!$B$42,'Parameters &amp; Main Results'!$B$38-1,0)   )/OFFSET(Z1477,'Parameters &amp; Main Results'!$B$38,0)</f>
        <v>0</v>
      </c>
      <c r="AD1477" s="155">
        <f t="shared" si="4"/>
        <v>0</v>
      </c>
      <c r="AE1477" s="252">
        <f t="shared" ca="1" si="1537"/>
        <v>2339187.2670999998</v>
      </c>
      <c r="AF1477" s="253">
        <f t="shared" ca="1" si="1539"/>
        <v>0.30834188615184788</v>
      </c>
      <c r="AG1477" s="258">
        <f t="shared" ca="1" si="1540"/>
        <v>0</v>
      </c>
      <c r="AH1477" s="227" t="str">
        <f ca="1">IF(SUM(AG1477:OFFSET(AG1477,(-HoldAggressiveTime-1),0,,))=0,"Defensive","Aggressive")</f>
        <v>Defensive</v>
      </c>
    </row>
    <row r="1478" spans="1:34" ht="15" x14ac:dyDescent="0.2">
      <c r="A1478">
        <f t="shared" si="15"/>
        <v>9</v>
      </c>
      <c r="B1478">
        <f t="shared" si="16"/>
        <v>1993</v>
      </c>
      <c r="C1478" s="70">
        <f t="shared" si="1"/>
        <v>1993.6666666665551</v>
      </c>
      <c r="D1478" s="149">
        <f t="shared" si="383"/>
        <v>34273</v>
      </c>
      <c r="E1478" s="151">
        <v>145</v>
      </c>
      <c r="F1478" s="152">
        <v>3036990.0499</v>
      </c>
      <c r="G1478" s="152">
        <v>23312.594499999999</v>
      </c>
      <c r="H1478" s="152">
        <v>21223.754392390001</v>
      </c>
      <c r="I1478" s="152">
        <v>4669600.5287853498</v>
      </c>
      <c r="J1478" s="152">
        <v>145</v>
      </c>
      <c r="K1478" s="152">
        <v>145</v>
      </c>
      <c r="L1478" s="152">
        <v>352.65</v>
      </c>
      <c r="M1478" s="153">
        <v>20.979329799999999</v>
      </c>
      <c r="N1478" s="17">
        <f t="shared" ref="N1478:T1478" si="1592">F1478/F1477/$E1478*$E1477-1</f>
        <v>-9.0364236042790314E-3</v>
      </c>
      <c r="O1478" s="17">
        <f t="shared" si="1592"/>
        <v>6.8911792932662141E-3</v>
      </c>
      <c r="P1478" s="17">
        <f t="shared" si="1592"/>
        <v>1.1338850578088699E-3</v>
      </c>
      <c r="Q1478" s="17">
        <f t="shared" si="1592"/>
        <v>-2.4563431861206797E-2</v>
      </c>
      <c r="R1478" s="17">
        <f t="shared" si="1592"/>
        <v>0</v>
      </c>
      <c r="S1478" s="17">
        <f t="shared" si="1592"/>
        <v>0</v>
      </c>
      <c r="T1478" s="17">
        <f t="shared" si="1592"/>
        <v>-4.974747380761857E-2</v>
      </c>
      <c r="U1478" s="241">
        <v>2.98E-2</v>
      </c>
      <c r="V1478" s="241">
        <v>-3.5000000000000001E-3</v>
      </c>
      <c r="W1478" s="223">
        <f t="shared" ca="1" si="1542"/>
        <v>-7.9281222016036289E-3</v>
      </c>
      <c r="X1478" s="223">
        <f>MMULT(N1478:T1478,'Parameters &amp; Main Results'!$B$12:$B$18)-'Parameters &amp; Main Results'!$B$22/12+MMULT(U1478:V1478,'Parameters &amp; Main Results'!$B$20:$B$21)</f>
        <v>-7.9281222016036289E-3</v>
      </c>
      <c r="Y1478" s="223">
        <f>MMULT(N1478:T1478,'Parameters &amp; Main Results'!$C$12:$C$18)-'Parameters &amp; Main Results'!$C$22/12+MMULT(U1478:V1478,'Parameters &amp; Main Results'!$C$20:$C$21)</f>
        <v>-7.4853299811911741E-3</v>
      </c>
      <c r="Z1478" s="17">
        <f t="shared" ca="1" si="1527"/>
        <v>7.1416421979884133</v>
      </c>
      <c r="AA1478" s="70">
        <f ca="1">Z1478/OFFSET(Z1478,'Parameters &amp; Main Results'!$B$38,0)</f>
        <v>7.1416421979884133</v>
      </c>
      <c r="AB1478" s="70">
        <f ca="1">SUMPRODUCT(Z1478:OFFSET(Z1478,'Parameters &amp; Main Results'!$B$38-1,0), 'Cash Flow Assist'!$P$11:OFFSET('Cash Flow Assist'!$P$11,'Parameters &amp; Main Results'!$B$38-1,0)  )/OFFSET(Z1478,'Parameters &amp; Main Results'!$B$38,0)</f>
        <v>1290.6621965169406</v>
      </c>
      <c r="AC1478" s="70">
        <f ca="1">SUMPRODUCT(Z1478:OFFSET(Z1478,'Parameters &amp; Main Results'!$B$38-1,0),'Parameters &amp; Main Results'!$B$42:OFFSET('Parameters &amp; Main Results'!$B$42,'Parameters &amp; Main Results'!$B$38-1,0)   )/OFFSET(Z1478,'Parameters &amp; Main Results'!$B$38,0)</f>
        <v>0</v>
      </c>
      <c r="AD1478" s="155">
        <f t="shared" si="4"/>
        <v>-9.0364236042790314E-3</v>
      </c>
      <c r="AE1478" s="252">
        <f t="shared" ca="1" si="1537"/>
        <v>2404337.1102999998</v>
      </c>
      <c r="AF1478" s="253">
        <f t="shared" ca="1" si="1539"/>
        <v>0.26312988178311703</v>
      </c>
      <c r="AG1478" s="258">
        <f t="shared" ca="1" si="1540"/>
        <v>0</v>
      </c>
      <c r="AH1478" s="227" t="str">
        <f ca="1">IF(SUM(AG1478:OFFSET(AG1478,(-HoldAggressiveTime-1),0,,))=0,"Defensive","Aggressive")</f>
        <v>Defensive</v>
      </c>
    </row>
    <row r="1479" spans="1:34" ht="15" x14ac:dyDescent="0.2">
      <c r="A1479">
        <f t="shared" si="15"/>
        <v>10</v>
      </c>
      <c r="B1479">
        <f t="shared" si="16"/>
        <v>1993</v>
      </c>
      <c r="C1479" s="70">
        <f t="shared" si="1"/>
        <v>1993.7499999998884</v>
      </c>
      <c r="D1479" s="149">
        <f t="shared" si="383"/>
        <v>34303</v>
      </c>
      <c r="E1479" s="151">
        <v>145.6</v>
      </c>
      <c r="F1479" s="152">
        <v>3108943.0833999999</v>
      </c>
      <c r="G1479" s="152">
        <v>23365.332399999999</v>
      </c>
      <c r="H1479" s="152">
        <v>21275.929455270001</v>
      </c>
      <c r="I1479" s="152">
        <v>4826328.5664557302</v>
      </c>
      <c r="J1479" s="152">
        <v>145.6</v>
      </c>
      <c r="K1479" s="152">
        <v>145.6</v>
      </c>
      <c r="L1479" s="152">
        <v>369.1</v>
      </c>
      <c r="M1479" s="153">
        <v>21.345797619999999</v>
      </c>
      <c r="N1479" s="17">
        <f t="shared" ref="N1479:T1479" si="1593">F1479/F1478/$E1479*$E1478-1</f>
        <v>1.9473707153424114E-2</v>
      </c>
      <c r="O1479" s="17">
        <f t="shared" si="1593"/>
        <v>-1.8679950204409934E-3</v>
      </c>
      <c r="P1479" s="17">
        <f t="shared" si="1593"/>
        <v>-1.6726762821118735E-3</v>
      </c>
      <c r="Q1479" s="17">
        <f t="shared" si="1593"/>
        <v>2.9304288494665931E-2</v>
      </c>
      <c r="R1479" s="17">
        <f t="shared" si="1593"/>
        <v>0</v>
      </c>
      <c r="S1479" s="17">
        <f t="shared" si="1593"/>
        <v>0</v>
      </c>
      <c r="T1479" s="17">
        <f t="shared" si="1593"/>
        <v>4.2333711942389218E-2</v>
      </c>
      <c r="U1479" s="241">
        <v>2.0299999999999999E-2</v>
      </c>
      <c r="V1479" s="241">
        <v>-2.7799999999999998E-2</v>
      </c>
      <c r="W1479" s="223">
        <f t="shared" ca="1" si="1542"/>
        <v>1.6306700291432684E-2</v>
      </c>
      <c r="X1479" s="223">
        <f>MMULT(N1479:T1479,'Parameters &amp; Main Results'!$B$12:$B$18)-'Parameters &amp; Main Results'!$B$22/12+MMULT(U1479:V1479,'Parameters &amp; Main Results'!$B$20:$B$21)</f>
        <v>1.6306700291432684E-2</v>
      </c>
      <c r="Y1479" s="223">
        <f>MMULT(N1479:T1479,'Parameters &amp; Main Results'!$C$12:$C$18)-'Parameters &amp; Main Results'!$C$22/12+MMULT(U1479:V1479,'Parameters &amp; Main Results'!$C$20:$C$21)</f>
        <v>1.7297870269370939E-2</v>
      </c>
      <c r="Z1479" s="17">
        <f t="shared" ca="1" si="1527"/>
        <v>7.1987144861288979</v>
      </c>
      <c r="AA1479" s="70">
        <f ca="1">Z1479/OFFSET(Z1479,'Parameters &amp; Main Results'!$B$38,0)</f>
        <v>7.1987144861288979</v>
      </c>
      <c r="AB1479" s="70">
        <f ca="1">SUMPRODUCT(Z1479:OFFSET(Z1479,'Parameters &amp; Main Results'!$B$38-1,0), 'Cash Flow Assist'!$P$11:OFFSET('Cash Flow Assist'!$P$11,'Parameters &amp; Main Results'!$B$38-1,0)  )/OFFSET(Z1479,'Parameters &amp; Main Results'!$B$38,0)</f>
        <v>1284.5205543189522</v>
      </c>
      <c r="AC1479" s="70">
        <f ca="1">SUMPRODUCT(Z1479:OFFSET(Z1479,'Parameters &amp; Main Results'!$B$38-1,0),'Parameters &amp; Main Results'!$B$42:OFFSET('Parameters &amp; Main Results'!$B$42,'Parameters &amp; Main Results'!$B$38-1,0)   )/OFFSET(Z1479,'Parameters &amp; Main Results'!$B$38,0)</f>
        <v>0</v>
      </c>
      <c r="AD1479" s="155">
        <f t="shared" si="4"/>
        <v>0</v>
      </c>
      <c r="AE1479" s="252">
        <f t="shared" ca="1" si="1537"/>
        <v>2441218.7138999999</v>
      </c>
      <c r="AF1479" s="253">
        <f t="shared" ca="1" si="1539"/>
        <v>0.2735209121976902</v>
      </c>
      <c r="AG1479" s="258">
        <f t="shared" ca="1" si="1540"/>
        <v>0</v>
      </c>
      <c r="AH1479" s="227" t="str">
        <f ca="1">IF(SUM(AG1479:OFFSET(AG1479,(-HoldAggressiveTime-1),0,,))=0,"Defensive","Aggressive")</f>
        <v>Defensive</v>
      </c>
    </row>
    <row r="1480" spans="1:34" ht="15" x14ac:dyDescent="0.2">
      <c r="A1480">
        <f t="shared" si="15"/>
        <v>11</v>
      </c>
      <c r="B1480">
        <f t="shared" si="16"/>
        <v>1993</v>
      </c>
      <c r="C1480" s="70">
        <f t="shared" si="1"/>
        <v>1993.8333333332216</v>
      </c>
      <c r="D1480" s="149">
        <f t="shared" si="383"/>
        <v>34334</v>
      </c>
      <c r="E1480" s="151">
        <v>146</v>
      </c>
      <c r="F1480" s="152">
        <v>3070262.2437999998</v>
      </c>
      <c r="G1480" s="152">
        <v>22786.004300000001</v>
      </c>
      <c r="H1480" s="152">
        <v>21329.473877730001</v>
      </c>
      <c r="I1480" s="152">
        <v>4417447.5052172504</v>
      </c>
      <c r="J1480" s="152">
        <v>146</v>
      </c>
      <c r="K1480" s="152">
        <v>146</v>
      </c>
      <c r="L1480" s="152">
        <v>370.8</v>
      </c>
      <c r="M1480" s="153">
        <v>20.98790726</v>
      </c>
      <c r="N1480" s="17">
        <f t="shared" ref="N1480:T1480" si="1594">F1480/F1479/$E1480*$E1479-1</f>
        <v>-1.5147436191971897E-2</v>
      </c>
      <c r="O1480" s="17">
        <f t="shared" si="1594"/>
        <v>-2.7466140778767412E-2</v>
      </c>
      <c r="P1480" s="17">
        <f t="shared" si="1594"/>
        <v>-2.2995433801364928E-4</v>
      </c>
      <c r="Q1480" s="17">
        <f t="shared" si="1594"/>
        <v>-8.7226481029313518E-2</v>
      </c>
      <c r="R1480" s="17">
        <f t="shared" si="1594"/>
        <v>0</v>
      </c>
      <c r="S1480" s="17">
        <f t="shared" si="1594"/>
        <v>0</v>
      </c>
      <c r="T1480" s="17">
        <f t="shared" si="1594"/>
        <v>1.8534532350069632E-3</v>
      </c>
      <c r="U1480" s="241">
        <v>-1.1299999999999999E-2</v>
      </c>
      <c r="V1480" s="241">
        <v>-6.6E-3</v>
      </c>
      <c r="W1480" s="223">
        <f t="shared" ca="1" si="1542"/>
        <v>-1.6802799304648723E-2</v>
      </c>
      <c r="X1480" s="223">
        <f>MMULT(N1480:T1480,'Parameters &amp; Main Results'!$B$12:$B$18)-'Parameters &amp; Main Results'!$B$22/12+MMULT(U1480:V1480,'Parameters &amp; Main Results'!$B$20:$B$21)</f>
        <v>-1.6802799304648723E-2</v>
      </c>
      <c r="Y1480" s="223">
        <f>MMULT(N1480:T1480,'Parameters &amp; Main Results'!$C$12:$C$18)-'Parameters &amp; Main Results'!$C$22/12+MMULT(U1480:V1480,'Parameters &amp; Main Results'!$C$20:$C$21)</f>
        <v>-1.6420973317318115E-2</v>
      </c>
      <c r="Z1480" s="17">
        <f t="shared" ca="1" si="1527"/>
        <v>7.0832106922689952</v>
      </c>
      <c r="AA1480" s="70">
        <f ca="1">Z1480/OFFSET(Z1480,'Parameters &amp; Main Results'!$B$38,0)</f>
        <v>7.0832106922689952</v>
      </c>
      <c r="AB1480" s="70">
        <f ca="1">SUMPRODUCT(Z1480:OFFSET(Z1480,'Parameters &amp; Main Results'!$B$38-1,0), 'Cash Flow Assist'!$P$11:OFFSET('Cash Flow Assist'!$P$11,'Parameters &amp; Main Results'!$B$38-1,0)  )/OFFSET(Z1480,'Parameters &amp; Main Results'!$B$38,0)</f>
        <v>1278.3218398328231</v>
      </c>
      <c r="AC1480" s="70">
        <f ca="1">SUMPRODUCT(Z1480:OFFSET(Z1480,'Parameters &amp; Main Results'!$B$38-1,0),'Parameters &amp; Main Results'!$B$42:OFFSET('Parameters &amp; Main Results'!$B$42,'Parameters &amp; Main Results'!$B$38-1,0)   )/OFFSET(Z1480,'Parameters &amp; Main Results'!$B$38,0)</f>
        <v>0</v>
      </c>
      <c r="AD1480" s="155">
        <f t="shared" si="4"/>
        <v>-1.5147436191971897E-2</v>
      </c>
      <c r="AE1480" s="252">
        <f t="shared" ca="1" si="1537"/>
        <v>2420109.1365</v>
      </c>
      <c r="AF1480" s="253">
        <f t="shared" ca="1" si="1539"/>
        <v>0.26864619346888691</v>
      </c>
      <c r="AG1480" s="258">
        <f t="shared" ca="1" si="1540"/>
        <v>0</v>
      </c>
      <c r="AH1480" s="227" t="str">
        <f ca="1">IF(SUM(AG1480:OFFSET(AG1480,(-HoldAggressiveTime-1),0,,))=0,"Defensive","Aggressive")</f>
        <v>Defensive</v>
      </c>
    </row>
    <row r="1481" spans="1:34" ht="15" x14ac:dyDescent="0.2">
      <c r="A1481">
        <f t="shared" si="15"/>
        <v>12</v>
      </c>
      <c r="B1481">
        <f t="shared" si="16"/>
        <v>1993</v>
      </c>
      <c r="C1481" s="70">
        <f t="shared" si="1"/>
        <v>1993.9166666665549</v>
      </c>
      <c r="D1481" s="149">
        <f t="shared" si="383"/>
        <v>34365</v>
      </c>
      <c r="E1481" s="151">
        <v>146.30000000000001</v>
      </c>
      <c r="F1481" s="152">
        <v>3107384.4747000001</v>
      </c>
      <c r="G1481" s="152">
        <v>22896.706300000002</v>
      </c>
      <c r="H1481" s="152">
        <v>21384.575018579999</v>
      </c>
      <c r="I1481" s="152">
        <v>4734708.8423704104</v>
      </c>
      <c r="J1481" s="152">
        <v>146.30000000000001</v>
      </c>
      <c r="K1481" s="152">
        <v>146.30000000000001</v>
      </c>
      <c r="L1481" s="152">
        <v>390.65</v>
      </c>
      <c r="M1481" s="153">
        <v>21.187443460000001</v>
      </c>
      <c r="N1481" s="17">
        <f t="shared" ref="N1481:T1481" si="1595">F1481/F1480/$E1481*$E1480-1</f>
        <v>1.0015524701498579E-2</v>
      </c>
      <c r="O1481" s="17">
        <f t="shared" si="1595"/>
        <v>2.7977897443647315E-3</v>
      </c>
      <c r="P1481" s="17">
        <f t="shared" si="1595"/>
        <v>5.2745500110140675E-4</v>
      </c>
      <c r="Q1481" s="17">
        <f t="shared" si="1595"/>
        <v>6.9622204408073873E-2</v>
      </c>
      <c r="R1481" s="17">
        <f t="shared" si="1595"/>
        <v>0</v>
      </c>
      <c r="S1481" s="17">
        <f t="shared" si="1595"/>
        <v>0</v>
      </c>
      <c r="T1481" s="17">
        <f t="shared" si="1595"/>
        <v>5.1372547284657566E-2</v>
      </c>
      <c r="U1481" s="241">
        <v>1.2E-2</v>
      </c>
      <c r="V1481" s="241">
        <v>2.7000000000000001E-3</v>
      </c>
      <c r="W1481" s="223">
        <f t="shared" ca="1" si="1542"/>
        <v>1.0598162172563094E-2</v>
      </c>
      <c r="X1481" s="223">
        <f>MMULT(N1481:T1481,'Parameters &amp; Main Results'!$B$12:$B$18)-'Parameters &amp; Main Results'!$B$22/12+MMULT(U1481:V1481,'Parameters &amp; Main Results'!$B$20:$B$21)</f>
        <v>1.0598162172563094E-2</v>
      </c>
      <c r="Y1481" s="223">
        <f>MMULT(N1481:T1481,'Parameters &amp; Main Results'!$C$12:$C$18)-'Parameters &amp; Main Results'!$C$22/12+MMULT(U1481:V1481,'Parameters &amp; Main Results'!$C$20:$C$21)</f>
        <v>9.2520845391185283E-3</v>
      </c>
      <c r="Z1481" s="17">
        <f t="shared" ref="Z1481:Z1544" ca="1" si="1596">Z1482*(1+W1481)</f>
        <v>7.2042624686680368</v>
      </c>
      <c r="AA1481" s="70">
        <f ca="1">Z1481/OFFSET(Z1481,'Parameters &amp; Main Results'!$B$38,0)</f>
        <v>7.2042624686680368</v>
      </c>
      <c r="AB1481" s="70">
        <f ca="1">SUMPRODUCT(Z1481:OFFSET(Z1481,'Parameters &amp; Main Results'!$B$38-1,0), 'Cash Flow Assist'!$P$11:OFFSET('Cash Flow Assist'!$P$11,'Parameters &amp; Main Results'!$B$38-1,0)  )/OFFSET(Z1481,'Parameters &amp; Main Results'!$B$38,0)</f>
        <v>1272.2386291405546</v>
      </c>
      <c r="AC1481" s="70">
        <f ca="1">SUMPRODUCT(Z1481:OFFSET(Z1481,'Parameters &amp; Main Results'!$B$38-1,0),'Parameters &amp; Main Results'!$B$42:OFFSET('Parameters &amp; Main Results'!$B$42,'Parameters &amp; Main Results'!$B$38-1,0)   )/OFFSET(Z1481,'Parameters &amp; Main Results'!$B$38,0)</f>
        <v>0</v>
      </c>
      <c r="AD1481" s="155">
        <f t="shared" si="4"/>
        <v>-5.2836210118183402E-3</v>
      </c>
      <c r="AE1481" s="252">
        <f t="shared" ca="1" si="1537"/>
        <v>2452648.5109000001</v>
      </c>
      <c r="AF1481" s="253">
        <f t="shared" ca="1" si="1539"/>
        <v>0.26695058867597155</v>
      </c>
      <c r="AG1481" s="258">
        <f t="shared" ca="1" si="1540"/>
        <v>0</v>
      </c>
      <c r="AH1481" s="227" t="str">
        <f ca="1">IF(SUM(AG1481:OFFSET(AG1481,(-HoldAggressiveTime-1),0,,))=0,"Defensive","Aggressive")</f>
        <v>Defensive</v>
      </c>
    </row>
    <row r="1482" spans="1:34" ht="15" x14ac:dyDescent="0.2">
      <c r="A1482">
        <f t="shared" si="15"/>
        <v>1</v>
      </c>
      <c r="B1482">
        <f t="shared" si="16"/>
        <v>1994</v>
      </c>
      <c r="C1482" s="70">
        <f t="shared" si="1"/>
        <v>1993.9999999998881</v>
      </c>
      <c r="D1482" s="149">
        <f t="shared" si="383"/>
        <v>34393</v>
      </c>
      <c r="E1482" s="151">
        <v>146.30000000000001</v>
      </c>
      <c r="F1482" s="152">
        <v>3213025.3311000001</v>
      </c>
      <c r="G1482" s="152">
        <v>23229.9686</v>
      </c>
      <c r="H1482" s="152">
        <v>21439.10568488</v>
      </c>
      <c r="I1482" s="152">
        <v>5129116.6565661803</v>
      </c>
      <c r="J1482" s="152">
        <v>146.30000000000001</v>
      </c>
      <c r="K1482" s="152">
        <v>146.30000000000001</v>
      </c>
      <c r="L1482" s="152">
        <v>378.2</v>
      </c>
      <c r="M1482" s="153">
        <v>21.802197169999999</v>
      </c>
      <c r="N1482" s="17">
        <f t="shared" ref="N1482:T1482" si="1597">F1482/F1481/$E1482*$E1481-1</f>
        <v>3.3996712431344278E-2</v>
      </c>
      <c r="O1482" s="17">
        <f t="shared" si="1597"/>
        <v>1.4555032310476834E-2</v>
      </c>
      <c r="P1482" s="17">
        <f t="shared" si="1597"/>
        <v>2.5500000001226208E-3</v>
      </c>
      <c r="Q1482" s="17">
        <f t="shared" si="1597"/>
        <v>8.3301387123587478E-2</v>
      </c>
      <c r="R1482" s="17">
        <f t="shared" si="1597"/>
        <v>0</v>
      </c>
      <c r="S1482" s="17">
        <f t="shared" si="1597"/>
        <v>0</v>
      </c>
      <c r="T1482" s="17">
        <f t="shared" si="1597"/>
        <v>-3.1869960322539304E-2</v>
      </c>
      <c r="U1482" s="241">
        <v>5.1000000000000004E-3</v>
      </c>
      <c r="V1482" s="241">
        <v>1.2800000000000001E-2</v>
      </c>
      <c r="W1482" s="223">
        <f t="shared" ca="1" si="1542"/>
        <v>2.6773376102809943E-2</v>
      </c>
      <c r="X1482" s="223">
        <f>MMULT(N1482:T1482,'Parameters &amp; Main Results'!$B$12:$B$18)-'Parameters &amp; Main Results'!$B$22/12+MMULT(U1482:V1482,'Parameters &amp; Main Results'!$B$20:$B$21)</f>
        <v>2.6773376102809943E-2</v>
      </c>
      <c r="Y1482" s="223">
        <f>MMULT(N1482:T1482,'Parameters &amp; Main Results'!$C$12:$C$18)-'Parameters &amp; Main Results'!$C$22/12+MMULT(U1482:V1482,'Parameters &amp; Main Results'!$C$20:$C$21)</f>
        <v>3.2010877752590865E-2</v>
      </c>
      <c r="Z1482" s="17">
        <f t="shared" ca="1" si="1596"/>
        <v>7.1287112309609411</v>
      </c>
      <c r="AA1482" s="70">
        <f ca="1">Z1482/OFFSET(Z1482,'Parameters &amp; Main Results'!$B$38,0)</f>
        <v>7.1287112309609411</v>
      </c>
      <c r="AB1482" s="70">
        <f ca="1">SUMPRODUCT(Z1482:OFFSET(Z1482,'Parameters &amp; Main Results'!$B$38-1,0), 'Cash Flow Assist'!$P$11:OFFSET('Cash Flow Assist'!$P$11,'Parameters &amp; Main Results'!$B$38-1,0)  )/OFFSET(Z1482,'Parameters &amp; Main Results'!$B$38,0)</f>
        <v>1266.0343666718866</v>
      </c>
      <c r="AC1482" s="70">
        <f ca="1">SUMPRODUCT(Z1482:OFFSET(Z1482,'Parameters &amp; Main Results'!$B$38-1,0),'Parameters &amp; Main Results'!$B$42:OFFSET('Parameters &amp; Main Results'!$B$42,'Parameters &amp; Main Results'!$B$38-1,0)   )/OFFSET(Z1482,'Parameters &amp; Main Results'!$B$38,0)</f>
        <v>0</v>
      </c>
      <c r="AD1482" s="155">
        <f t="shared" si="4"/>
        <v>0</v>
      </c>
      <c r="AE1482" s="252">
        <f t="shared" ca="1" si="1537"/>
        <v>2393547.1631</v>
      </c>
      <c r="AF1482" s="253">
        <f t="shared" ca="1" si="1539"/>
        <v>0.34236976009223641</v>
      </c>
      <c r="AG1482" s="258">
        <f t="shared" ca="1" si="1540"/>
        <v>0</v>
      </c>
      <c r="AH1482" s="227" t="str">
        <f ca="1">IF(SUM(AG1482:OFFSET(AG1482,(-HoldAggressiveTime-1),0,,))=0,"Defensive","Aggressive")</f>
        <v>Defensive</v>
      </c>
    </row>
    <row r="1483" spans="1:34" ht="15" x14ac:dyDescent="0.2">
      <c r="A1483">
        <f t="shared" si="15"/>
        <v>2</v>
      </c>
      <c r="B1483">
        <f t="shared" si="16"/>
        <v>1994</v>
      </c>
      <c r="C1483" s="70">
        <f t="shared" si="1"/>
        <v>1994.0833333332214</v>
      </c>
      <c r="D1483" s="149">
        <f t="shared" si="383"/>
        <v>34424</v>
      </c>
      <c r="E1483" s="151">
        <v>146.69999999999999</v>
      </c>
      <c r="F1483" s="152">
        <v>3125819.8076999998</v>
      </c>
      <c r="G1483" s="152">
        <v>22579.343700000001</v>
      </c>
      <c r="H1483" s="152">
        <v>21492.34613066</v>
      </c>
      <c r="I1483" s="152">
        <v>5106890.89851759</v>
      </c>
      <c r="J1483" s="152">
        <v>146.69999999999999</v>
      </c>
      <c r="K1483" s="152">
        <v>146.69999999999999</v>
      </c>
      <c r="L1483" s="152">
        <v>380.75</v>
      </c>
      <c r="M1483" s="153">
        <v>21.063637780000001</v>
      </c>
      <c r="N1483" s="17">
        <f t="shared" ref="N1483:T1483" si="1598">F1483/F1482/$E1483*$E1482-1</f>
        <v>-2.9793898147624676E-2</v>
      </c>
      <c r="O1483" s="17">
        <f t="shared" si="1598"/>
        <v>-3.0658282335853659E-2</v>
      </c>
      <c r="P1483" s="17">
        <f t="shared" si="1598"/>
        <v>-2.5009088862582018E-4</v>
      </c>
      <c r="Q1483" s="17">
        <f t="shared" si="1598"/>
        <v>-7.0480903494374303E-3</v>
      </c>
      <c r="R1483" s="17">
        <f t="shared" si="1598"/>
        <v>0</v>
      </c>
      <c r="S1483" s="17">
        <f t="shared" si="1598"/>
        <v>0</v>
      </c>
      <c r="T1483" s="17">
        <f t="shared" si="1598"/>
        <v>3.9974269104507965E-3</v>
      </c>
      <c r="U1483" s="241">
        <v>2.8000000000000001E-2</v>
      </c>
      <c r="V1483" s="241">
        <v>-1.5599999999999999E-2</v>
      </c>
      <c r="W1483" s="223">
        <f t="shared" ca="1" si="1542"/>
        <v>-2.8318875399033366E-2</v>
      </c>
      <c r="X1483" s="223">
        <f>MMULT(N1483:T1483,'Parameters &amp; Main Results'!$B$12:$B$18)-'Parameters &amp; Main Results'!$B$22/12+MMULT(U1483:V1483,'Parameters &amp; Main Results'!$B$20:$B$21)</f>
        <v>-2.8318875399033366E-2</v>
      </c>
      <c r="Y1483" s="223">
        <f>MMULT(N1483:T1483,'Parameters &amp; Main Results'!$C$12:$C$18)-'Parameters &amp; Main Results'!$C$22/12+MMULT(U1483:V1483,'Parameters &amp; Main Results'!$C$20:$C$21)</f>
        <v>-2.9922003233114239E-2</v>
      </c>
      <c r="Z1483" s="17">
        <f t="shared" ca="1" si="1596"/>
        <v>6.9428282782501256</v>
      </c>
      <c r="AA1483" s="70">
        <f ca="1">Z1483/OFFSET(Z1483,'Parameters &amp; Main Results'!$B$38,0)</f>
        <v>6.9428282782501256</v>
      </c>
      <c r="AB1483" s="70">
        <f ca="1">SUMPRODUCT(Z1483:OFFSET(Z1483,'Parameters &amp; Main Results'!$B$38-1,0), 'Cash Flow Assist'!$P$11:OFFSET('Cash Flow Assist'!$P$11,'Parameters &amp; Main Results'!$B$38-1,0)  )/OFFSET(Z1483,'Parameters &amp; Main Results'!$B$38,0)</f>
        <v>1259.9056554409256</v>
      </c>
      <c r="AC1483" s="70">
        <f ca="1">SUMPRODUCT(Z1483:OFFSET(Z1483,'Parameters &amp; Main Results'!$B$38-1,0),'Parameters &amp; Main Results'!$B$42:OFFSET('Parameters &amp; Main Results'!$B$42,'Parameters &amp; Main Results'!$B$38-1,0)   )/OFFSET(Z1483,'Parameters &amp; Main Results'!$B$38,0)</f>
        <v>0</v>
      </c>
      <c r="AD1483" s="155">
        <f t="shared" si="4"/>
        <v>-2.9793898147624676E-2</v>
      </c>
      <c r="AE1483" s="252">
        <f t="shared" ca="1" si="1537"/>
        <v>2623018.1127999998</v>
      </c>
      <c r="AF1483" s="253">
        <f t="shared" ca="1" si="1539"/>
        <v>0.19168822832232485</v>
      </c>
      <c r="AG1483" s="258">
        <f t="shared" ca="1" si="1540"/>
        <v>0</v>
      </c>
      <c r="AH1483" s="227" t="str">
        <f ca="1">IF(SUM(AG1483:OFFSET(AG1483,(-HoldAggressiveTime-1),0,,))=0,"Defensive","Aggressive")</f>
        <v>Defensive</v>
      </c>
    </row>
    <row r="1484" spans="1:34" ht="15" x14ac:dyDescent="0.2">
      <c r="A1484">
        <f t="shared" si="15"/>
        <v>3</v>
      </c>
      <c r="B1484">
        <f t="shared" si="16"/>
        <v>1994</v>
      </c>
      <c r="C1484" s="70">
        <f t="shared" si="1"/>
        <v>1994.1666666665546</v>
      </c>
      <c r="D1484" s="149">
        <f t="shared" si="383"/>
        <v>34454</v>
      </c>
      <c r="E1484" s="151">
        <v>147.1</v>
      </c>
      <c r="F1484" s="152">
        <v>2989542.7201</v>
      </c>
      <c r="G1484" s="152">
        <v>21691.606500000002</v>
      </c>
      <c r="H1484" s="152">
        <v>21550.5545681</v>
      </c>
      <c r="I1484" s="152">
        <v>4888192.4683835702</v>
      </c>
      <c r="J1484" s="152">
        <v>147.1</v>
      </c>
      <c r="K1484" s="152">
        <v>147.1</v>
      </c>
      <c r="L1484" s="152">
        <v>389.7</v>
      </c>
      <c r="M1484" s="153">
        <v>20.023056789999998</v>
      </c>
      <c r="N1484" s="17">
        <f t="shared" ref="N1484:T1484" si="1599">F1484/F1483/$E1484*$E1483-1</f>
        <v>-4.6197918141201888E-2</v>
      </c>
      <c r="O1484" s="17">
        <f t="shared" si="1599"/>
        <v>-4.1928670140084057E-2</v>
      </c>
      <c r="P1484" s="17">
        <f t="shared" si="1599"/>
        <v>-1.8269884302646311E-5</v>
      </c>
      <c r="Q1484" s="17">
        <f t="shared" si="1599"/>
        <v>-4.5426972389421172E-2</v>
      </c>
      <c r="R1484" s="17">
        <f t="shared" si="1599"/>
        <v>0</v>
      </c>
      <c r="S1484" s="17">
        <f t="shared" si="1599"/>
        <v>0</v>
      </c>
      <c r="T1484" s="17">
        <f t="shared" si="1599"/>
        <v>2.0723080006409544E-2</v>
      </c>
      <c r="U1484" s="241">
        <v>-1.14E-2</v>
      </c>
      <c r="V1484" s="241">
        <v>1.55E-2</v>
      </c>
      <c r="W1484" s="223">
        <f t="shared" ca="1" si="1542"/>
        <v>-4.2039685300264418E-2</v>
      </c>
      <c r="X1484" s="223">
        <f>MMULT(N1484:T1484,'Parameters &amp; Main Results'!$B$12:$B$18)-'Parameters &amp; Main Results'!$B$22/12+MMULT(U1484:V1484,'Parameters &amp; Main Results'!$B$20:$B$21)</f>
        <v>-4.2039685300264418E-2</v>
      </c>
      <c r="Y1484" s="223">
        <f>MMULT(N1484:T1484,'Parameters &amp; Main Results'!$C$12:$C$18)-'Parameters &amp; Main Results'!$C$22/12+MMULT(U1484:V1484,'Parameters &amp; Main Results'!$C$20:$C$21)</f>
        <v>-4.5812660007756779E-2</v>
      </c>
      <c r="Z1484" s="17">
        <f t="shared" ca="1" si="1596"/>
        <v>7.1451714996535385</v>
      </c>
      <c r="AA1484" s="70">
        <f ca="1">Z1484/OFFSET(Z1484,'Parameters &amp; Main Results'!$B$38,0)</f>
        <v>7.1451714996535385</v>
      </c>
      <c r="AB1484" s="70">
        <f ca="1">SUMPRODUCT(Z1484:OFFSET(Z1484,'Parameters &amp; Main Results'!$B$38-1,0), 'Cash Flow Assist'!$P$11:OFFSET('Cash Flow Assist'!$P$11,'Parameters &amp; Main Results'!$B$38-1,0)  )/OFFSET(Z1484,'Parameters &amp; Main Results'!$B$38,0)</f>
        <v>1253.9628271626752</v>
      </c>
      <c r="AC1484" s="70">
        <f ca="1">SUMPRODUCT(Z1484:OFFSET(Z1484,'Parameters &amp; Main Results'!$B$38-1,0),'Parameters &amp; Main Results'!$B$42:OFFSET('Parameters &amp; Main Results'!$B$42,'Parameters &amp; Main Results'!$B$38-1,0)   )/OFFSET(Z1484,'Parameters &amp; Main Results'!$B$38,0)</f>
        <v>0</v>
      </c>
      <c r="AD1484" s="155">
        <f t="shared" si="4"/>
        <v>-7.4615400221095252E-2</v>
      </c>
      <c r="AE1484" s="252">
        <f t="shared" ca="1" si="1537"/>
        <v>2574137.9567999998</v>
      </c>
      <c r="AF1484" s="253">
        <f t="shared" ca="1" si="1539"/>
        <v>0.16137626276114753</v>
      </c>
      <c r="AG1484" s="258">
        <f t="shared" ca="1" si="1540"/>
        <v>0</v>
      </c>
      <c r="AH1484" s="227" t="str">
        <f ca="1">IF(SUM(AG1484:OFFSET(AG1484,(-HoldAggressiveTime-1),0,,))=0,"Defensive","Aggressive")</f>
        <v>Defensive</v>
      </c>
    </row>
    <row r="1485" spans="1:34" ht="15" x14ac:dyDescent="0.2">
      <c r="A1485">
        <f t="shared" si="15"/>
        <v>4</v>
      </c>
      <c r="B1485">
        <f t="shared" si="16"/>
        <v>1994</v>
      </c>
      <c r="C1485" s="70">
        <f t="shared" si="1"/>
        <v>1994.2499999998879</v>
      </c>
      <c r="D1485" s="149">
        <f t="shared" si="383"/>
        <v>34485</v>
      </c>
      <c r="E1485" s="151">
        <v>147.19999999999999</v>
      </c>
      <c r="F1485" s="152">
        <v>3043044.0142000001</v>
      </c>
      <c r="G1485" s="152">
        <v>21361.223399999999</v>
      </c>
      <c r="H1485" s="152">
        <v>21613.410352260002</v>
      </c>
      <c r="I1485" s="152">
        <v>5087057.6278398596</v>
      </c>
      <c r="J1485" s="152">
        <v>147.19999999999999</v>
      </c>
      <c r="K1485" s="152">
        <v>147.19999999999999</v>
      </c>
      <c r="L1485" s="152">
        <v>376.45</v>
      </c>
      <c r="M1485" s="153">
        <v>20.31489255</v>
      </c>
      <c r="N1485" s="17">
        <f t="shared" ref="N1485:T1485" si="1600">F1485/F1484/$E1485*$E1484-1</f>
        <v>1.7204640836357088E-2</v>
      </c>
      <c r="O1485" s="17">
        <f t="shared" si="1600"/>
        <v>-1.5899919661522155E-2</v>
      </c>
      <c r="P1485" s="17">
        <f t="shared" si="1600"/>
        <v>2.2353374095613887E-3</v>
      </c>
      <c r="Q1485" s="17">
        <f t="shared" si="1600"/>
        <v>3.9975774108636175E-2</v>
      </c>
      <c r="R1485" s="17">
        <f t="shared" si="1600"/>
        <v>0</v>
      </c>
      <c r="S1485" s="17">
        <f t="shared" si="1600"/>
        <v>0</v>
      </c>
      <c r="T1485" s="17">
        <f t="shared" si="1600"/>
        <v>-3.465676286664221E-2</v>
      </c>
      <c r="U1485" s="241">
        <v>-9.1999999999999998E-3</v>
      </c>
      <c r="V1485" s="241">
        <v>1.66E-2</v>
      </c>
      <c r="W1485" s="223">
        <f t="shared" ca="1" si="1542"/>
        <v>7.9489918849646058E-3</v>
      </c>
      <c r="X1485" s="223">
        <f>MMULT(N1485:T1485,'Parameters &amp; Main Results'!$B$12:$B$18)-'Parameters &amp; Main Results'!$B$22/12+MMULT(U1485:V1485,'Parameters &amp; Main Results'!$B$20:$B$21)</f>
        <v>7.9489918849646058E-3</v>
      </c>
      <c r="Y1485" s="223">
        <f>MMULT(N1485:T1485,'Parameters &amp; Main Results'!$C$12:$C$18)-'Parameters &amp; Main Results'!$C$22/12+MMULT(U1485:V1485,'Parameters &amp; Main Results'!$C$20:$C$21)</f>
        <v>1.3852518119902495E-2</v>
      </c>
      <c r="Z1485" s="17">
        <f t="shared" ca="1" si="1596"/>
        <v>7.4587343442229459</v>
      </c>
      <c r="AA1485" s="70">
        <f ca="1">Z1485/OFFSET(Z1485,'Parameters &amp; Main Results'!$B$38,0)</f>
        <v>7.4587343442229459</v>
      </c>
      <c r="AB1485" s="70">
        <f ca="1">SUMPRODUCT(Z1485:OFFSET(Z1485,'Parameters &amp; Main Results'!$B$38-1,0), 'Cash Flow Assist'!$P$11:OFFSET('Cash Flow Assist'!$P$11,'Parameters &amp; Main Results'!$B$38-1,0)  )/OFFSET(Z1485,'Parameters &amp; Main Results'!$B$38,0)</f>
        <v>1247.8176556630222</v>
      </c>
      <c r="AC1485" s="70">
        <f ca="1">SUMPRODUCT(Z1485:OFFSET(Z1485,'Parameters &amp; Main Results'!$B$38-1,0),'Parameters &amp; Main Results'!$B$42:OFFSET('Parameters &amp; Main Results'!$B$42,'Parameters &amp; Main Results'!$B$38-1,0)   )/OFFSET(Z1485,'Parameters &amp; Main Results'!$B$38,0)</f>
        <v>0</v>
      </c>
      <c r="AD1485" s="155">
        <f t="shared" si="4"/>
        <v>-5.8694490546403189E-2</v>
      </c>
      <c r="AE1485" s="252">
        <f t="shared" ca="1" si="1537"/>
        <v>2607475.7763</v>
      </c>
      <c r="AF1485" s="253">
        <f t="shared" ca="1" si="1539"/>
        <v>0.16704593839719961</v>
      </c>
      <c r="AG1485" s="258">
        <f t="shared" ca="1" si="1540"/>
        <v>0</v>
      </c>
      <c r="AH1485" s="227" t="str">
        <f ca="1">IF(SUM(AG1485:OFFSET(AG1485,(-HoldAggressiveTime-1),0,,))=0,"Defensive","Aggressive")</f>
        <v>Defensive</v>
      </c>
    </row>
    <row r="1486" spans="1:34" ht="15" x14ac:dyDescent="0.2">
      <c r="A1486">
        <f t="shared" si="15"/>
        <v>5</v>
      </c>
      <c r="B1486">
        <f t="shared" si="16"/>
        <v>1994</v>
      </c>
      <c r="C1486" s="70">
        <f t="shared" si="1"/>
        <v>1994.3333333332212</v>
      </c>
      <c r="D1486" s="149">
        <f t="shared" si="383"/>
        <v>34515</v>
      </c>
      <c r="E1486" s="151">
        <v>147.5</v>
      </c>
      <c r="F1486" s="152">
        <v>3077568.5639</v>
      </c>
      <c r="G1486" s="152">
        <v>21317.270799999998</v>
      </c>
      <c r="H1486" s="152">
        <v>21679.691477339999</v>
      </c>
      <c r="I1486" s="152">
        <v>5061440.7378402799</v>
      </c>
      <c r="J1486" s="152">
        <v>147.5</v>
      </c>
      <c r="K1486" s="152">
        <v>147.5</v>
      </c>
      <c r="L1486" s="152">
        <v>386.25</v>
      </c>
      <c r="M1486" s="153">
        <v>20.44732488</v>
      </c>
      <c r="N1486" s="17">
        <f t="shared" ref="N1486:T1486" si="1601">F1486/F1485/$E1486*$E1485-1</f>
        <v>9.288425695522573E-3</v>
      </c>
      <c r="O1486" s="17">
        <f t="shared" si="1601"/>
        <v>-4.0873015236175814E-3</v>
      </c>
      <c r="P1486" s="17">
        <f t="shared" si="1601"/>
        <v>1.0265310734338673E-3</v>
      </c>
      <c r="Q1486" s="17">
        <f t="shared" si="1601"/>
        <v>-7.0593550073089206E-3</v>
      </c>
      <c r="R1486" s="17">
        <f t="shared" si="1601"/>
        <v>0</v>
      </c>
      <c r="S1486" s="17">
        <f t="shared" si="1601"/>
        <v>0</v>
      </c>
      <c r="T1486" s="17">
        <f t="shared" si="1601"/>
        <v>2.3945827545918341E-2</v>
      </c>
      <c r="U1486" s="241">
        <v>-2.12E-2</v>
      </c>
      <c r="V1486" s="241">
        <v>7.0000000000000001E-3</v>
      </c>
      <c r="W1486" s="223">
        <f t="shared" ca="1" si="1542"/>
        <v>7.3044836775476652E-3</v>
      </c>
      <c r="X1486" s="223">
        <f>MMULT(N1486:T1486,'Parameters &amp; Main Results'!$B$12:$B$18)-'Parameters &amp; Main Results'!$B$22/12+MMULT(U1486:V1486,'Parameters &amp; Main Results'!$B$20:$B$21)</f>
        <v>7.3044836775476652E-3</v>
      </c>
      <c r="Y1486" s="223">
        <f>MMULT(N1486:T1486,'Parameters &amp; Main Results'!$C$12:$C$18)-'Parameters &amp; Main Results'!$C$22/12+MMULT(U1486:V1486,'Parameters &amp; Main Results'!$C$20:$C$21)</f>
        <v>7.9091863069418906E-3</v>
      </c>
      <c r="Z1486" s="17">
        <f t="shared" ca="1" si="1596"/>
        <v>7.3999124998124879</v>
      </c>
      <c r="AA1486" s="70">
        <f ca="1">Z1486/OFFSET(Z1486,'Parameters &amp; Main Results'!$B$38,0)</f>
        <v>7.3999124998124879</v>
      </c>
      <c r="AB1486" s="70">
        <f ca="1">SUMPRODUCT(Z1486:OFFSET(Z1486,'Parameters &amp; Main Results'!$B$38-1,0), 'Cash Flow Assist'!$P$11:OFFSET('Cash Flow Assist'!$P$11,'Parameters &amp; Main Results'!$B$38-1,0)  )/OFFSET(Z1486,'Parameters &amp; Main Results'!$B$38,0)</f>
        <v>1241.3589213187995</v>
      </c>
      <c r="AC1486" s="70">
        <f ca="1">SUMPRODUCT(Z1486:OFFSET(Z1486,'Parameters &amp; Main Results'!$B$38-1,0),'Parameters &amp; Main Results'!$B$42:OFFSET('Parameters &amp; Main Results'!$B$42,'Parameters &amp; Main Results'!$B$38-1,0)   )/OFFSET(Z1486,'Parameters &amp; Main Results'!$B$38,0)</f>
        <v>0</v>
      </c>
      <c r="AD1486" s="155">
        <f t="shared" si="4"/>
        <v>-4.9951244265057482E-2</v>
      </c>
      <c r="AE1486" s="252">
        <f t="shared" ca="1" si="1537"/>
        <v>2556763.5715000001</v>
      </c>
      <c r="AF1486" s="253">
        <f t="shared" ca="1" si="1539"/>
        <v>0.20369696995270251</v>
      </c>
      <c r="AG1486" s="258">
        <f t="shared" ca="1" si="1540"/>
        <v>0</v>
      </c>
      <c r="AH1486" s="227" t="str">
        <f ca="1">IF(SUM(AG1486:OFFSET(AG1486,(-HoldAggressiveTime-1),0,,))=0,"Defensive","Aggressive")</f>
        <v>Defensive</v>
      </c>
    </row>
    <row r="1487" spans="1:34" ht="15" x14ac:dyDescent="0.2">
      <c r="A1487">
        <f t="shared" si="15"/>
        <v>6</v>
      </c>
      <c r="B1487">
        <f t="shared" si="16"/>
        <v>1994</v>
      </c>
      <c r="C1487" s="70">
        <f t="shared" si="1"/>
        <v>1994.4166666665544</v>
      </c>
      <c r="D1487" s="149">
        <f t="shared" si="383"/>
        <v>34546</v>
      </c>
      <c r="E1487" s="151">
        <v>147.9</v>
      </c>
      <c r="F1487" s="152">
        <v>3002131.9032000001</v>
      </c>
      <c r="G1487" s="152">
        <v>21184.253499999999</v>
      </c>
      <c r="H1487" s="152">
        <v>21754.48641293</v>
      </c>
      <c r="I1487" s="152">
        <v>5120874.2890956504</v>
      </c>
      <c r="J1487" s="152">
        <v>147.9</v>
      </c>
      <c r="K1487" s="152">
        <v>147.9</v>
      </c>
      <c r="L1487" s="152">
        <v>385.4</v>
      </c>
      <c r="M1487" s="153">
        <v>19.81966358</v>
      </c>
      <c r="N1487" s="17">
        <f t="shared" ref="N1487:T1487" si="1602">F1487/F1486/$E1487*$E1486-1</f>
        <v>-2.7150009829238653E-2</v>
      </c>
      <c r="O1487" s="17">
        <f t="shared" si="1602"/>
        <v>-8.9275382747585619E-3</v>
      </c>
      <c r="P1487" s="17">
        <f t="shared" si="1602"/>
        <v>7.3613928298565945E-4</v>
      </c>
      <c r="Q1487" s="17">
        <f t="shared" si="1602"/>
        <v>9.0061298798536082E-3</v>
      </c>
      <c r="R1487" s="17">
        <f t="shared" si="1602"/>
        <v>0</v>
      </c>
      <c r="S1487" s="17">
        <f t="shared" si="1602"/>
        <v>0</v>
      </c>
      <c r="T1487" s="17">
        <f t="shared" si="1602"/>
        <v>-4.8992256203899132E-3</v>
      </c>
      <c r="U1487" s="241">
        <v>-4.0000000000000001E-3</v>
      </c>
      <c r="V1487" s="241">
        <v>1.67E-2</v>
      </c>
      <c r="W1487" s="223">
        <f t="shared" ca="1" si="1542"/>
        <v>-2.2434642974566862E-2</v>
      </c>
      <c r="X1487" s="223">
        <f>MMULT(N1487:T1487,'Parameters &amp; Main Results'!$B$12:$B$18)-'Parameters &amp; Main Results'!$B$22/12+MMULT(U1487:V1487,'Parameters &amp; Main Results'!$B$20:$B$21)</f>
        <v>-2.2434642974566862E-2</v>
      </c>
      <c r="Y1487" s="223">
        <f>MMULT(N1487:T1487,'Parameters &amp; Main Results'!$C$12:$C$18)-'Parameters &amp; Main Results'!$C$22/12+MMULT(U1487:V1487,'Parameters &amp; Main Results'!$C$20:$C$21)</f>
        <v>-2.5369429340457307E-2</v>
      </c>
      <c r="Z1487" s="17">
        <f t="shared" ca="1" si="1596"/>
        <v>7.3462519225530452</v>
      </c>
      <c r="AA1487" s="70">
        <f ca="1">Z1487/OFFSET(Z1487,'Parameters &amp; Main Results'!$B$38,0)</f>
        <v>7.3462519225530452</v>
      </c>
      <c r="AB1487" s="70">
        <f ca="1">SUMPRODUCT(Z1487:OFFSET(Z1487,'Parameters &amp; Main Results'!$B$38-1,0), 'Cash Flow Assist'!$P$11:OFFSET('Cash Flow Assist'!$P$11,'Parameters &amp; Main Results'!$B$38-1,0)  )/OFFSET(Z1487,'Parameters &amp; Main Results'!$B$38,0)</f>
        <v>1234.9590088189868</v>
      </c>
      <c r="AC1487" s="70">
        <f ca="1">SUMPRODUCT(Z1487:OFFSET(Z1487,'Parameters &amp; Main Results'!$B$38-1,0),'Parameters &amp; Main Results'!$B$42:OFFSET('Parameters &amp; Main Results'!$B$42,'Parameters &amp; Main Results'!$B$38-1,0)   )/OFFSET(Z1487,'Parameters &amp; Main Results'!$B$38,0)</f>
        <v>0</v>
      </c>
      <c r="AD1487" s="155">
        <f t="shared" si="4"/>
        <v>-7.574507732151714E-2</v>
      </c>
      <c r="AE1487" s="252">
        <f t="shared" ca="1" si="1537"/>
        <v>2631833.8223000001</v>
      </c>
      <c r="AF1487" s="253">
        <f t="shared" ca="1" si="1539"/>
        <v>0.14069964363342316</v>
      </c>
      <c r="AG1487" s="258">
        <f t="shared" ca="1" si="1540"/>
        <v>0</v>
      </c>
      <c r="AH1487" s="227" t="str">
        <f ca="1">IF(SUM(AG1487:OFFSET(AG1487,(-HoldAggressiveTime-1),0,,))=0,"Defensive","Aggressive")</f>
        <v>Defensive</v>
      </c>
    </row>
    <row r="1488" spans="1:34" ht="15" x14ac:dyDescent="0.2">
      <c r="A1488">
        <f t="shared" si="15"/>
        <v>7</v>
      </c>
      <c r="B1488">
        <f t="shared" si="16"/>
        <v>1994</v>
      </c>
      <c r="C1488" s="70">
        <f t="shared" si="1"/>
        <v>1994.4999999998877</v>
      </c>
      <c r="D1488" s="149">
        <f t="shared" si="383"/>
        <v>34577</v>
      </c>
      <c r="E1488" s="151">
        <v>148.4</v>
      </c>
      <c r="F1488" s="152">
        <v>3120154.1283999998</v>
      </c>
      <c r="G1488" s="152">
        <v>21653.637200000001</v>
      </c>
      <c r="H1488" s="152">
        <v>21829.53939106</v>
      </c>
      <c r="I1488" s="152">
        <v>5178272.6878891503</v>
      </c>
      <c r="J1488" s="152">
        <v>148.4</v>
      </c>
      <c r="K1488" s="152">
        <v>148.4</v>
      </c>
      <c r="L1488" s="152">
        <v>384.05</v>
      </c>
      <c r="M1488" s="153">
        <v>20.495184909999999</v>
      </c>
      <c r="N1488" s="17">
        <f t="shared" ref="N1488:T1488" si="1603">F1488/F1487/$E1488*$E1487-1</f>
        <v>3.5811076923306207E-2</v>
      </c>
      <c r="O1488" s="17">
        <f t="shared" si="1603"/>
        <v>1.8713272164521122E-2</v>
      </c>
      <c r="P1488" s="17">
        <f t="shared" si="1603"/>
        <v>6.9103773831846738E-5</v>
      </c>
      <c r="Q1488" s="17">
        <f t="shared" si="1603"/>
        <v>7.8016733343040379E-3</v>
      </c>
      <c r="R1488" s="17">
        <f t="shared" si="1603"/>
        <v>0</v>
      </c>
      <c r="S1488" s="17">
        <f t="shared" si="1603"/>
        <v>0</v>
      </c>
      <c r="T1488" s="17">
        <f t="shared" si="1603"/>
        <v>-6.8603243453434493E-3</v>
      </c>
      <c r="U1488" s="241">
        <v>-1.7600000000000001E-2</v>
      </c>
      <c r="V1488" s="241">
        <v>5.7000000000000002E-3</v>
      </c>
      <c r="W1488" s="223">
        <f t="shared" ca="1" si="1542"/>
        <v>3.0216279241450043E-2</v>
      </c>
      <c r="X1488" s="223">
        <f>MMULT(N1488:T1488,'Parameters &amp; Main Results'!$B$12:$B$18)-'Parameters &amp; Main Results'!$B$22/12+MMULT(U1488:V1488,'Parameters &amp; Main Results'!$B$20:$B$21)</f>
        <v>3.0216279241450043E-2</v>
      </c>
      <c r="Y1488" s="223">
        <f>MMULT(N1488:T1488,'Parameters &amp; Main Results'!$C$12:$C$18)-'Parameters &amp; Main Results'!$C$22/12+MMULT(U1488:V1488,'Parameters &amp; Main Results'!$C$20:$C$21)</f>
        <v>3.4059629780761033E-2</v>
      </c>
      <c r="Z1488" s="17">
        <f t="shared" ca="1" si="1596"/>
        <v>7.5148447822521591</v>
      </c>
      <c r="AA1488" s="70">
        <f ca="1">Z1488/OFFSET(Z1488,'Parameters &amp; Main Results'!$B$38,0)</f>
        <v>7.5148447822521591</v>
      </c>
      <c r="AB1488" s="70">
        <f ca="1">SUMPRODUCT(Z1488:OFFSET(Z1488,'Parameters &amp; Main Results'!$B$38-1,0), 'Cash Flow Assist'!$P$11:OFFSET('Cash Flow Assist'!$P$11,'Parameters &amp; Main Results'!$B$38-1,0)  )/OFFSET(Z1488,'Parameters &amp; Main Results'!$B$38,0)</f>
        <v>1228.6127568964337</v>
      </c>
      <c r="AC1488" s="70">
        <f ca="1">SUMPRODUCT(Z1488:OFFSET(Z1488,'Parameters &amp; Main Results'!$B$38-1,0),'Parameters &amp; Main Results'!$B$42:OFFSET('Parameters &amp; Main Results'!$B$42,'Parameters &amp; Main Results'!$B$38-1,0)   )/OFFSET(Z1488,'Parameters &amp; Main Results'!$B$38,0)</f>
        <v>0</v>
      </c>
      <c r="AD1488" s="155">
        <f t="shared" si="4"/>
        <v>-4.2646513188733581E-2</v>
      </c>
      <c r="AE1488" s="252">
        <f t="shared" ca="1" si="1537"/>
        <v>2658045.7924000002</v>
      </c>
      <c r="AF1488" s="253">
        <f t="shared" ca="1" si="1539"/>
        <v>0.17385266172662633</v>
      </c>
      <c r="AG1488" s="258">
        <f t="shared" ca="1" si="1540"/>
        <v>0</v>
      </c>
      <c r="AH1488" s="227" t="str">
        <f ca="1">IF(SUM(AG1488:OFFSET(AG1488,(-HoldAggressiveTime-1),0,,))=0,"Defensive","Aggressive")</f>
        <v>Defensive</v>
      </c>
    </row>
    <row r="1489" spans="1:34" ht="15" x14ac:dyDescent="0.2">
      <c r="A1489">
        <f t="shared" si="15"/>
        <v>8</v>
      </c>
      <c r="B1489">
        <f t="shared" si="16"/>
        <v>1994</v>
      </c>
      <c r="C1489" s="70">
        <f t="shared" si="1"/>
        <v>1994.5833333332209</v>
      </c>
      <c r="D1489" s="149">
        <f t="shared" si="383"/>
        <v>34607</v>
      </c>
      <c r="E1489" s="151">
        <v>149</v>
      </c>
      <c r="F1489" s="152">
        <v>3227840.3169</v>
      </c>
      <c r="G1489" s="152">
        <v>21672.612099999998</v>
      </c>
      <c r="H1489" s="152">
        <v>21908.307645690002</v>
      </c>
      <c r="I1489" s="152">
        <v>5308628.9359839903</v>
      </c>
      <c r="J1489" s="152">
        <v>149</v>
      </c>
      <c r="K1489" s="152">
        <v>149</v>
      </c>
      <c r="L1489" s="152">
        <v>386.25</v>
      </c>
      <c r="M1489" s="153">
        <v>21.033190560000001</v>
      </c>
      <c r="N1489" s="17">
        <f t="shared" ref="N1489:T1489" si="1604">F1489/F1488/$E1489*$E1488-1</f>
        <v>3.0347274494939791E-2</v>
      </c>
      <c r="O1489" s="17">
        <f t="shared" si="1604"/>
        <v>-3.154082746428033E-3</v>
      </c>
      <c r="P1489" s="17">
        <f t="shared" si="1604"/>
        <v>-4.3304250586984061E-4</v>
      </c>
      <c r="Q1489" s="17">
        <f t="shared" si="1604"/>
        <v>2.1045477013464264E-2</v>
      </c>
      <c r="R1489" s="17">
        <f t="shared" si="1604"/>
        <v>0</v>
      </c>
      <c r="S1489" s="17">
        <f t="shared" si="1604"/>
        <v>0</v>
      </c>
      <c r="T1489" s="17">
        <f t="shared" si="1604"/>
        <v>1.6785076747383165E-3</v>
      </c>
      <c r="U1489" s="241">
        <v>1.43E-2</v>
      </c>
      <c r="V1489" s="241">
        <v>-2.5000000000000001E-2</v>
      </c>
      <c r="W1489" s="223">
        <f t="shared" ca="1" si="1542"/>
        <v>2.2171898038989488E-2</v>
      </c>
      <c r="X1489" s="223">
        <f>MMULT(N1489:T1489,'Parameters &amp; Main Results'!$B$12:$B$18)-'Parameters &amp; Main Results'!$B$22/12+MMULT(U1489:V1489,'Parameters &amp; Main Results'!$B$20:$B$21)</f>
        <v>2.2171898038989488E-2</v>
      </c>
      <c r="Y1489" s="223">
        <f>MMULT(N1489:T1489,'Parameters &amp; Main Results'!$C$12:$C$18)-'Parameters &amp; Main Results'!$C$22/12+MMULT(U1489:V1489,'Parameters &amp; Main Results'!$C$20:$C$21)</f>
        <v>2.6955472104136343E-2</v>
      </c>
      <c r="Z1489" s="17">
        <f t="shared" ca="1" si="1596"/>
        <v>7.2944341238573243</v>
      </c>
      <c r="AA1489" s="70">
        <f ca="1">Z1489/OFFSET(Z1489,'Parameters &amp; Main Results'!$B$38,0)</f>
        <v>7.2944341238573243</v>
      </c>
      <c r="AB1489" s="70">
        <f ca="1">SUMPRODUCT(Z1489:OFFSET(Z1489,'Parameters &amp; Main Results'!$B$38-1,0), 'Cash Flow Assist'!$P$11:OFFSET('Cash Flow Assist'!$P$11,'Parameters &amp; Main Results'!$B$38-1,0)  )/OFFSET(Z1489,'Parameters &amp; Main Results'!$B$38,0)</f>
        <v>1222.0979121141813</v>
      </c>
      <c r="AC1489" s="70">
        <f ca="1">SUMPRODUCT(Z1489:OFFSET(Z1489,'Parameters &amp; Main Results'!$B$38-1,0),'Parameters &amp; Main Results'!$B$42:OFFSET('Parameters &amp; Main Results'!$B$42,'Parameters &amp; Main Results'!$B$38-1,0)   )/OFFSET(Z1489,'Parameters &amp; Main Results'!$B$38,0)</f>
        <v>0</v>
      </c>
      <c r="AD1489" s="155">
        <f t="shared" si="4"/>
        <v>-1.3593444135784338E-2</v>
      </c>
      <c r="AE1489" s="252">
        <f t="shared" ca="1" si="1537"/>
        <v>2605386.6938</v>
      </c>
      <c r="AF1489" s="253">
        <f t="shared" ca="1" si="1539"/>
        <v>0.2389102641006203</v>
      </c>
      <c r="AG1489" s="258">
        <f t="shared" ca="1" si="1540"/>
        <v>0</v>
      </c>
      <c r="AH1489" s="227" t="str">
        <f ca="1">IF(SUM(AG1489:OFFSET(AG1489,(-HoldAggressiveTime-1),0,,))=0,"Defensive","Aggressive")</f>
        <v>Defensive</v>
      </c>
    </row>
    <row r="1490" spans="1:34" ht="15" x14ac:dyDescent="0.2">
      <c r="A1490">
        <f t="shared" si="15"/>
        <v>9</v>
      </c>
      <c r="B1490">
        <f t="shared" si="16"/>
        <v>1994</v>
      </c>
      <c r="C1490" s="70">
        <f t="shared" si="1"/>
        <v>1994.6666666665542</v>
      </c>
      <c r="D1490" s="149">
        <f t="shared" si="383"/>
        <v>34638</v>
      </c>
      <c r="E1490" s="151">
        <v>149.30000000000001</v>
      </c>
      <c r="F1490" s="152">
        <v>3148909.0915000001</v>
      </c>
      <c r="G1490" s="152">
        <v>21140.9071</v>
      </c>
      <c r="H1490" s="152">
        <v>21990.098660899999</v>
      </c>
      <c r="I1490" s="152">
        <v>5154844.7700142497</v>
      </c>
      <c r="J1490" s="152">
        <v>149.30000000000001</v>
      </c>
      <c r="K1490" s="152">
        <v>149.30000000000001</v>
      </c>
      <c r="L1490" s="152">
        <v>395.35</v>
      </c>
      <c r="M1490" s="153">
        <v>20.38829385</v>
      </c>
      <c r="N1490" s="17">
        <f t="shared" ref="N1490:T1490" si="1605">F1490/F1489/$E1490*$E1489-1</f>
        <v>-2.6413503403600824E-2</v>
      </c>
      <c r="O1490" s="17">
        <f t="shared" si="1605"/>
        <v>-2.6493578706837995E-2</v>
      </c>
      <c r="P1490" s="17">
        <f t="shared" si="1605"/>
        <v>1.7164545657248897E-3</v>
      </c>
      <c r="Q1490" s="17">
        <f t="shared" si="1605"/>
        <v>-3.0919884389824071E-2</v>
      </c>
      <c r="R1490" s="17">
        <f t="shared" si="1605"/>
        <v>0</v>
      </c>
      <c r="S1490" s="17">
        <f t="shared" si="1605"/>
        <v>0</v>
      </c>
      <c r="T1490" s="17">
        <f t="shared" si="1605"/>
        <v>2.1503152792860636E-2</v>
      </c>
      <c r="U1490" s="241">
        <v>3.1099999999999999E-2</v>
      </c>
      <c r="V1490" s="241">
        <v>-1.84E-2</v>
      </c>
      <c r="W1490" s="223">
        <f t="shared" ca="1" si="1542"/>
        <v>-2.4075352321091849E-2</v>
      </c>
      <c r="X1490" s="223">
        <f>MMULT(N1490:T1490,'Parameters &amp; Main Results'!$B$12:$B$18)-'Parameters &amp; Main Results'!$B$22/12+MMULT(U1490:V1490,'Parameters &amp; Main Results'!$B$20:$B$21)</f>
        <v>-2.4075352321091849E-2</v>
      </c>
      <c r="Y1490" s="223">
        <f>MMULT(N1490:T1490,'Parameters &amp; Main Results'!$C$12:$C$18)-'Parameters &amp; Main Results'!$C$22/12+MMULT(U1490:V1490,'Parameters &amp; Main Results'!$C$20:$C$21)</f>
        <v>-2.646317760059121E-2</v>
      </c>
      <c r="Z1490" s="17">
        <f t="shared" ca="1" si="1596"/>
        <v>7.1362107859270134</v>
      </c>
      <c r="AA1490" s="70">
        <f ca="1">Z1490/OFFSET(Z1490,'Parameters &amp; Main Results'!$B$38,0)</f>
        <v>7.1362107859270134</v>
      </c>
      <c r="AB1490" s="70">
        <f ca="1">SUMPRODUCT(Z1490:OFFSET(Z1490,'Parameters &amp; Main Results'!$B$38-1,0), 'Cash Flow Assist'!$P$11:OFFSET('Cash Flow Assist'!$P$11,'Parameters &amp; Main Results'!$B$38-1,0)  )/OFFSET(Z1490,'Parameters &amp; Main Results'!$B$38,0)</f>
        <v>1215.8034779903237</v>
      </c>
      <c r="AC1490" s="70">
        <f ca="1">SUMPRODUCT(Z1490:OFFSET(Z1490,'Parameters &amp; Main Results'!$B$38-1,0),'Parameters &amp; Main Results'!$B$42:OFFSET('Parameters &amp; Main Results'!$B$42,'Parameters &amp; Main Results'!$B$38-1,0)   )/OFFSET(Z1490,'Parameters &amp; Main Results'!$B$38,0)</f>
        <v>0</v>
      </c>
      <c r="AD1490" s="155">
        <f t="shared" si="4"/>
        <v>-3.9647897056438008E-2</v>
      </c>
      <c r="AE1490" s="252">
        <f t="shared" ref="AE1490:AE1553" ca="1" si="1606">OFFSET(F1490,-Lookback,0,,)</f>
        <v>2711825.9953999999</v>
      </c>
      <c r="AF1490" s="253">
        <f t="shared" ca="1" si="1539"/>
        <v>0.16117667462492538</v>
      </c>
      <c r="AG1490" s="258">
        <f t="shared" ca="1" si="1540"/>
        <v>0</v>
      </c>
      <c r="AH1490" s="227" t="str">
        <f ca="1">IF(SUM(AG1490:OFFSET(AG1490,(-HoldAggressiveTime-1),0,,))=0,"Defensive","Aggressive")</f>
        <v>Defensive</v>
      </c>
    </row>
    <row r="1491" spans="1:34" ht="15" x14ac:dyDescent="0.2">
      <c r="A1491">
        <f t="shared" si="15"/>
        <v>10</v>
      </c>
      <c r="B1491">
        <f t="shared" si="16"/>
        <v>1994</v>
      </c>
      <c r="C1491" s="70">
        <f t="shared" si="1"/>
        <v>1994.7499999998875</v>
      </c>
      <c r="D1491" s="149">
        <f t="shared" si="383"/>
        <v>34668</v>
      </c>
      <c r="E1491" s="151">
        <v>149.4</v>
      </c>
      <c r="F1491" s="152">
        <v>3219653.5196000002</v>
      </c>
      <c r="G1491" s="152">
        <v>20989.133399999999</v>
      </c>
      <c r="H1491" s="152">
        <v>22074.760540750001</v>
      </c>
      <c r="I1491" s="152">
        <v>5318317.2082849797</v>
      </c>
      <c r="J1491" s="152">
        <v>149.4</v>
      </c>
      <c r="K1491" s="152">
        <v>149.4</v>
      </c>
      <c r="L1491" s="152">
        <v>387.4</v>
      </c>
      <c r="M1491" s="153">
        <v>20.771300530000001</v>
      </c>
      <c r="N1491" s="17">
        <f t="shared" ref="N1491:T1491" si="1607">F1491/F1490/$E1491*$E1490-1</f>
        <v>2.1781947399434287E-2</v>
      </c>
      <c r="O1491" s="17">
        <f t="shared" si="1607"/>
        <v>-7.8436866791596893E-3</v>
      </c>
      <c r="P1491" s="17">
        <f t="shared" si="1607"/>
        <v>3.1780789828486089E-3</v>
      </c>
      <c r="Q1491" s="17">
        <f t="shared" si="1607"/>
        <v>3.1021817622841619E-2</v>
      </c>
      <c r="R1491" s="17">
        <f t="shared" si="1607"/>
        <v>0</v>
      </c>
      <c r="S1491" s="17">
        <f t="shared" si="1607"/>
        <v>0</v>
      </c>
      <c r="T1491" s="17">
        <f t="shared" si="1607"/>
        <v>-2.0764648747174541E-2</v>
      </c>
      <c r="U1491" s="241">
        <v>-2.2599999999999999E-2</v>
      </c>
      <c r="V1491" s="241">
        <v>-1.6299999999999999E-2</v>
      </c>
      <c r="W1491" s="223">
        <f t="shared" ca="1" si="1542"/>
        <v>1.3687824109718383E-2</v>
      </c>
      <c r="X1491" s="223">
        <f>MMULT(N1491:T1491,'Parameters &amp; Main Results'!$B$12:$B$18)-'Parameters &amp; Main Results'!$B$22/12+MMULT(U1491:V1491,'Parameters &amp; Main Results'!$B$20:$B$21)</f>
        <v>1.3687824109718383E-2</v>
      </c>
      <c r="Y1491" s="223">
        <f>MMULT(N1491:T1491,'Parameters &amp; Main Results'!$C$12:$C$18)-'Parameters &amp; Main Results'!$C$22/12+MMULT(U1491:V1491,'Parameters &amp; Main Results'!$C$20:$C$21)</f>
        <v>1.8777717324908225E-2</v>
      </c>
      <c r="Z1491" s="17">
        <f t="shared" ca="1" si="1596"/>
        <v>7.3122559235484328</v>
      </c>
      <c r="AA1491" s="70">
        <f ca="1">Z1491/OFFSET(Z1491,'Parameters &amp; Main Results'!$B$38,0)</f>
        <v>7.3122559235484328</v>
      </c>
      <c r="AB1491" s="70">
        <f ca="1">SUMPRODUCT(Z1491:OFFSET(Z1491,'Parameters &amp; Main Results'!$B$38-1,0), 'Cash Flow Assist'!$P$11:OFFSET('Cash Flow Assist'!$P$11,'Parameters &amp; Main Results'!$B$38-1,0)  )/OFFSET(Z1491,'Parameters &amp; Main Results'!$B$38,0)</f>
        <v>1209.6672672043967</v>
      </c>
      <c r="AC1491" s="70">
        <f ca="1">SUMPRODUCT(Z1491:OFFSET(Z1491,'Parameters &amp; Main Results'!$B$38-1,0),'Parameters &amp; Main Results'!$B$42:OFFSET('Parameters &amp; Main Results'!$B$42,'Parameters &amp; Main Results'!$B$38-1,0)   )/OFFSET(Z1491,'Parameters &amp; Main Results'!$B$38,0)</f>
        <v>0</v>
      </c>
      <c r="AD1491" s="155">
        <f t="shared" si="4"/>
        <v>-1.8729558065185281E-2</v>
      </c>
      <c r="AE1491" s="252">
        <f t="shared" ca="1" si="1606"/>
        <v>2656323.1195999999</v>
      </c>
      <c r="AF1491" s="253">
        <f t="shared" ref="AF1491:AF1554" ca="1" si="1608">(F1491-AE1491)/AE1491</f>
        <v>0.21207148928660041</v>
      </c>
      <c r="AG1491" s="258">
        <f t="shared" ref="AG1491:AG1554" ca="1" si="1609">IF(AF1491&gt;MktDrop,0,1)</f>
        <v>0</v>
      </c>
      <c r="AH1491" s="227" t="str">
        <f ca="1">IF(SUM(AG1491:OFFSET(AG1491,(-HoldAggressiveTime-1),0,,))=0,"Defensive","Aggressive")</f>
        <v>Defensive</v>
      </c>
    </row>
    <row r="1492" spans="1:34" ht="15" x14ac:dyDescent="0.2">
      <c r="A1492">
        <f t="shared" si="15"/>
        <v>11</v>
      </c>
      <c r="B1492">
        <f t="shared" si="16"/>
        <v>1994</v>
      </c>
      <c r="C1492" s="70">
        <f t="shared" si="1"/>
        <v>1994.8333333332207</v>
      </c>
      <c r="D1492" s="149">
        <f t="shared" si="383"/>
        <v>34699</v>
      </c>
      <c r="E1492" s="151">
        <v>149.80000000000001</v>
      </c>
      <c r="F1492" s="152">
        <v>3102375.0517000002</v>
      </c>
      <c r="G1492" s="152">
        <v>20976.194599999999</v>
      </c>
      <c r="H1492" s="152">
        <v>22165.818927979999</v>
      </c>
      <c r="I1492" s="152">
        <v>5061040.8067169599</v>
      </c>
      <c r="J1492" s="152">
        <v>149.80000000000001</v>
      </c>
      <c r="K1492" s="152">
        <v>149.80000000000001</v>
      </c>
      <c r="L1492" s="152">
        <v>383.35</v>
      </c>
      <c r="M1492" s="153">
        <v>19.888583359999998</v>
      </c>
      <c r="N1492" s="17">
        <f t="shared" ref="N1492:T1492" si="1610">F1492/F1491/$E1492*$E1491-1</f>
        <v>-3.8998765757723208E-2</v>
      </c>
      <c r="O1492" s="17">
        <f t="shared" si="1610"/>
        <v>-3.2850332226697088E-3</v>
      </c>
      <c r="P1492" s="17">
        <f t="shared" si="1610"/>
        <v>1.4437583444322222E-3</v>
      </c>
      <c r="Q1492" s="17">
        <f t="shared" si="1610"/>
        <v>-5.0916581057060983E-2</v>
      </c>
      <c r="R1492" s="17">
        <f t="shared" si="1610"/>
        <v>0</v>
      </c>
      <c r="S1492" s="17">
        <f t="shared" si="1610"/>
        <v>0</v>
      </c>
      <c r="T1492" s="17">
        <f t="shared" si="1610"/>
        <v>-1.3096622376557066E-2</v>
      </c>
      <c r="U1492" s="241">
        <v>3.0999999999999999E-3</v>
      </c>
      <c r="V1492" s="241">
        <v>-7.3000000000000001E-3</v>
      </c>
      <c r="W1492" s="223">
        <f t="shared" ref="W1492:W1555" ca="1" si="1611">IFERROR(IF(AH1492="Aggressive",Y1492,X1492),0)</f>
        <v>-3.0602578748320869E-2</v>
      </c>
      <c r="X1492" s="223">
        <f>MMULT(N1492:T1492,'Parameters &amp; Main Results'!$B$12:$B$18)-'Parameters &amp; Main Results'!$B$22/12+MMULT(U1492:V1492,'Parameters &amp; Main Results'!$B$20:$B$21)</f>
        <v>-3.0602578748320869E-2</v>
      </c>
      <c r="Y1492" s="223">
        <f>MMULT(N1492:T1492,'Parameters &amp; Main Results'!$C$12:$C$18)-'Parameters &amp; Main Results'!$C$22/12+MMULT(U1492:V1492,'Parameters &amp; Main Results'!$C$20:$C$21)</f>
        <v>-3.5469059170884526E-2</v>
      </c>
      <c r="Z1492" s="17">
        <f t="shared" ca="1" si="1596"/>
        <v>7.2135185504181178</v>
      </c>
      <c r="AA1492" s="70">
        <f ca="1">Z1492/OFFSET(Z1492,'Parameters &amp; Main Results'!$B$38,0)</f>
        <v>7.2135185504181178</v>
      </c>
      <c r="AB1492" s="70">
        <f ca="1">SUMPRODUCT(Z1492:OFFSET(Z1492,'Parameters &amp; Main Results'!$B$38-1,0), 'Cash Flow Assist'!$P$11:OFFSET('Cash Flow Assist'!$P$11,'Parameters &amp; Main Results'!$B$38-1,0)  )/OFFSET(Z1492,'Parameters &amp; Main Results'!$B$38,0)</f>
        <v>1203.3550112808484</v>
      </c>
      <c r="AC1492" s="70">
        <f ca="1">SUMPRODUCT(Z1492:OFFSET(Z1492,'Parameters &amp; Main Results'!$B$38-1,0),'Parameters &amp; Main Results'!$B$42:OFFSET('Parameters &amp; Main Results'!$B$42,'Parameters &amp; Main Results'!$B$38-1,0)   )/OFFSET(Z1492,'Parameters &amp; Main Results'!$B$38,0)</f>
        <v>0</v>
      </c>
      <c r="AD1492" s="155">
        <f t="shared" si="4"/>
        <v>-5.6997894175178643E-2</v>
      </c>
      <c r="AE1492" s="252">
        <f t="shared" ca="1" si="1606"/>
        <v>2687539.0438000001</v>
      </c>
      <c r="AF1492" s="253">
        <f t="shared" ca="1" si="1608"/>
        <v>0.15435534187196395</v>
      </c>
      <c r="AG1492" s="258">
        <f t="shared" ca="1" si="1609"/>
        <v>0</v>
      </c>
      <c r="AH1492" s="227" t="str">
        <f ca="1">IF(SUM(AG1492:OFFSET(AG1492,(-HoldAggressiveTime-1),0,,))=0,"Defensive","Aggressive")</f>
        <v>Defensive</v>
      </c>
    </row>
    <row r="1493" spans="1:34" ht="15" x14ac:dyDescent="0.2">
      <c r="A1493">
        <f t="shared" si="15"/>
        <v>12</v>
      </c>
      <c r="B1493">
        <f t="shared" si="16"/>
        <v>1994</v>
      </c>
      <c r="C1493" s="70">
        <f t="shared" si="1"/>
        <v>1994.916666666554</v>
      </c>
      <c r="D1493" s="149">
        <f t="shared" si="383"/>
        <v>34730</v>
      </c>
      <c r="E1493" s="151">
        <v>150.1</v>
      </c>
      <c r="F1493" s="152">
        <v>3147410.6395999999</v>
      </c>
      <c r="G1493" s="152">
        <v>21219.6901</v>
      </c>
      <c r="H1493" s="152">
        <v>22263.53324642</v>
      </c>
      <c r="I1493" s="152">
        <v>5096532.9190692604</v>
      </c>
      <c r="J1493" s="152">
        <v>150.1</v>
      </c>
      <c r="K1493" s="152">
        <v>150.1</v>
      </c>
      <c r="L1493" s="152">
        <v>382.5</v>
      </c>
      <c r="M1493" s="153">
        <v>20.0829576</v>
      </c>
      <c r="N1493" s="17">
        <f t="shared" ref="N1493:T1493" si="1612">F1493/F1492/$E1493*$E1492-1</f>
        <v>1.2488806068516434E-2</v>
      </c>
      <c r="O1493" s="17">
        <f t="shared" si="1612"/>
        <v>9.5863142817502744E-3</v>
      </c>
      <c r="P1493" s="17">
        <f t="shared" si="1612"/>
        <v>2.4008549855272232E-3</v>
      </c>
      <c r="Q1493" s="17">
        <f t="shared" si="1612"/>
        <v>5.0001251384039769E-3</v>
      </c>
      <c r="R1493" s="17">
        <f t="shared" si="1612"/>
        <v>0</v>
      </c>
      <c r="S1493" s="17">
        <f t="shared" si="1612"/>
        <v>0</v>
      </c>
      <c r="T1493" s="17">
        <f t="shared" si="1612"/>
        <v>-4.2115308198081847E-3</v>
      </c>
      <c r="U1493" s="241">
        <v>1.9E-3</v>
      </c>
      <c r="V1493" s="241">
        <v>-8.9999999999999998E-4</v>
      </c>
      <c r="W1493" s="223">
        <f t="shared" ca="1" si="1611"/>
        <v>1.1031624200080303E-2</v>
      </c>
      <c r="X1493" s="223">
        <f>MMULT(N1493:T1493,'Parameters &amp; Main Results'!$B$12:$B$18)-'Parameters &amp; Main Results'!$B$22/12+MMULT(U1493:V1493,'Parameters &amp; Main Results'!$B$20:$B$21)</f>
        <v>1.1031624200080303E-2</v>
      </c>
      <c r="Y1493" s="223">
        <f>MMULT(N1493:T1493,'Parameters &amp; Main Results'!$C$12:$C$18)-'Parameters &amp; Main Results'!$C$22/12+MMULT(U1493:V1493,'Parameters &amp; Main Results'!$C$20:$C$21)</f>
        <v>1.2156890223173152E-2</v>
      </c>
      <c r="Z1493" s="17">
        <f t="shared" ca="1" si="1596"/>
        <v>7.4412396735118946</v>
      </c>
      <c r="AA1493" s="70">
        <f ca="1">Z1493/OFFSET(Z1493,'Parameters &amp; Main Results'!$B$38,0)</f>
        <v>7.4412396735118946</v>
      </c>
      <c r="AB1493" s="70">
        <f ca="1">SUMPRODUCT(Z1493:OFFSET(Z1493,'Parameters &amp; Main Results'!$B$38-1,0), 'Cash Flow Assist'!$P$11:OFFSET('Cash Flow Assist'!$P$11,'Parameters &amp; Main Results'!$B$38-1,0)  )/OFFSET(Z1493,'Parameters &amp; Main Results'!$B$38,0)</f>
        <v>1197.1414927304302</v>
      </c>
      <c r="AC1493" s="70">
        <f ca="1">SUMPRODUCT(Z1493:OFFSET(Z1493,'Parameters &amp; Main Results'!$B$38-1,0),'Parameters &amp; Main Results'!$B$42:OFFSET('Parameters &amp; Main Results'!$B$42,'Parameters &amp; Main Results'!$B$38-1,0)   )/OFFSET(Z1493,'Parameters &amp; Main Results'!$B$38,0)</f>
        <v>0</v>
      </c>
      <c r="AD1493" s="155">
        <f t="shared" si="4"/>
        <v>-4.5220923753329867E-2</v>
      </c>
      <c r="AE1493" s="252">
        <f t="shared" ca="1" si="1606"/>
        <v>2723917.5175999999</v>
      </c>
      <c r="AF1493" s="253">
        <f t="shared" ca="1" si="1608"/>
        <v>0.15547207992301212</v>
      </c>
      <c r="AG1493" s="258">
        <f t="shared" ca="1" si="1609"/>
        <v>0</v>
      </c>
      <c r="AH1493" s="227" t="str">
        <f ca="1">IF(SUM(AG1493:OFFSET(AG1493,(-HoldAggressiveTime-1),0,,))=0,"Defensive","Aggressive")</f>
        <v>Defensive</v>
      </c>
    </row>
    <row r="1494" spans="1:34" ht="15" x14ac:dyDescent="0.2">
      <c r="A1494">
        <f t="shared" si="15"/>
        <v>1</v>
      </c>
      <c r="B1494">
        <f t="shared" si="16"/>
        <v>1995</v>
      </c>
      <c r="C1494" s="70">
        <f t="shared" si="1"/>
        <v>1994.9999999998872</v>
      </c>
      <c r="D1494" s="149">
        <f t="shared" si="383"/>
        <v>34758</v>
      </c>
      <c r="E1494" s="151">
        <v>150.5</v>
      </c>
      <c r="F1494" s="152">
        <v>3230066.1195</v>
      </c>
      <c r="G1494" s="152">
        <v>21726.588199999998</v>
      </c>
      <c r="H1494" s="152">
        <v>22367.429734900001</v>
      </c>
      <c r="I1494" s="152">
        <v>4896605.2207113802</v>
      </c>
      <c r="J1494" s="152">
        <v>150.5</v>
      </c>
      <c r="K1494" s="152">
        <v>150.5</v>
      </c>
      <c r="L1494" s="152">
        <v>375.85</v>
      </c>
      <c r="M1494" s="153">
        <v>20.443800450000001</v>
      </c>
      <c r="N1494" s="17">
        <f t="shared" ref="N1494:T1494" si="1613">F1494/F1493/$E1494*$E1493-1</f>
        <v>2.3533817172502802E-2</v>
      </c>
      <c r="O1494" s="17">
        <f t="shared" si="1613"/>
        <v>2.1166803707611814E-2</v>
      </c>
      <c r="P1494" s="17">
        <f t="shared" si="1613"/>
        <v>1.9964562567738042E-3</v>
      </c>
      <c r="Q1494" s="17">
        <f t="shared" si="1613"/>
        <v>-4.1781723945288785E-2</v>
      </c>
      <c r="R1494" s="17">
        <f t="shared" si="1613"/>
        <v>0</v>
      </c>
      <c r="S1494" s="17">
        <f t="shared" si="1613"/>
        <v>0</v>
      </c>
      <c r="T1494" s="17">
        <f t="shared" si="1613"/>
        <v>-1.9997220593663823E-2</v>
      </c>
      <c r="U1494" s="241">
        <v>-3.44E-2</v>
      </c>
      <c r="V1494" s="241">
        <v>2.5100000000000001E-2</v>
      </c>
      <c r="W1494" s="223">
        <f t="shared" ca="1" si="1611"/>
        <v>2.0842195924549608E-2</v>
      </c>
      <c r="X1494" s="223">
        <f>MMULT(N1494:T1494,'Parameters &amp; Main Results'!$B$12:$B$18)-'Parameters &amp; Main Results'!$B$22/12+MMULT(U1494:V1494,'Parameters &amp; Main Results'!$B$20:$B$21)</f>
        <v>2.0842195924549608E-2</v>
      </c>
      <c r="Y1494" s="223">
        <f>MMULT(N1494:T1494,'Parameters &amp; Main Results'!$C$12:$C$18)-'Parameters &amp; Main Results'!$C$22/12+MMULT(U1494:V1494,'Parameters &amp; Main Results'!$C$20:$C$21)</f>
        <v>2.325544915934704E-2</v>
      </c>
      <c r="Z1494" s="17">
        <f t="shared" ca="1" si="1596"/>
        <v>7.360046407449758</v>
      </c>
      <c r="AA1494" s="70">
        <f ca="1">Z1494/OFFSET(Z1494,'Parameters &amp; Main Results'!$B$38,0)</f>
        <v>7.360046407449758</v>
      </c>
      <c r="AB1494" s="70">
        <f ca="1">SUMPRODUCT(Z1494:OFFSET(Z1494,'Parameters &amp; Main Results'!$B$38-1,0), 'Cash Flow Assist'!$P$11:OFFSET('Cash Flow Assist'!$P$11,'Parameters &amp; Main Results'!$B$38-1,0)  )/OFFSET(Z1494,'Parameters &amp; Main Results'!$B$38,0)</f>
        <v>1190.7002530569182</v>
      </c>
      <c r="AC1494" s="70">
        <f ca="1">SUMPRODUCT(Z1494:OFFSET(Z1494,'Parameters &amp; Main Results'!$B$38-1,0),'Parameters &amp; Main Results'!$B$42:OFFSET('Parameters &amp; Main Results'!$B$42,'Parameters &amp; Main Results'!$B$38-1,0)   )/OFFSET(Z1494,'Parameters &amp; Main Results'!$B$38,0)</f>
        <v>0</v>
      </c>
      <c r="AD1494" s="155">
        <f t="shared" si="4"/>
        <v>-2.2751327532809618E-2</v>
      </c>
      <c r="AE1494" s="252">
        <f t="shared" ca="1" si="1606"/>
        <v>2788651.7318000002</v>
      </c>
      <c r="AF1494" s="253">
        <f t="shared" ca="1" si="1608"/>
        <v>0.15828953564419415</v>
      </c>
      <c r="AG1494" s="258">
        <f t="shared" ca="1" si="1609"/>
        <v>0</v>
      </c>
      <c r="AH1494" s="227" t="str">
        <f ca="1">IF(SUM(AG1494:OFFSET(AG1494,(-HoldAggressiveTime-1),0,,))=0,"Defensive","Aggressive")</f>
        <v>Defensive</v>
      </c>
    </row>
    <row r="1495" spans="1:34" ht="15" x14ac:dyDescent="0.2">
      <c r="A1495">
        <f t="shared" si="15"/>
        <v>2</v>
      </c>
      <c r="B1495">
        <f t="shared" si="16"/>
        <v>1995</v>
      </c>
      <c r="C1495" s="70">
        <f t="shared" si="1"/>
        <v>1995.0833333332205</v>
      </c>
      <c r="D1495" s="149">
        <f t="shared" si="383"/>
        <v>34789</v>
      </c>
      <c r="E1495" s="151">
        <v>150.9</v>
      </c>
      <c r="F1495" s="152">
        <v>3355947.0136000002</v>
      </c>
      <c r="G1495" s="152">
        <v>22467.680899999999</v>
      </c>
      <c r="H1495" s="152">
        <v>22473.86142139</v>
      </c>
      <c r="I1495" s="152">
        <v>4894480.1429081801</v>
      </c>
      <c r="J1495" s="152">
        <v>150.9</v>
      </c>
      <c r="K1495" s="152">
        <v>150.9</v>
      </c>
      <c r="L1495" s="152">
        <v>375.7</v>
      </c>
      <c r="M1495" s="153">
        <v>21.03868993</v>
      </c>
      <c r="N1495" s="17">
        <f t="shared" ref="N1495:T1495" si="1614">F1495/F1494/$E1495*$E1494-1</f>
        <v>3.6217548693598722E-2</v>
      </c>
      <c r="O1495" s="17">
        <f t="shared" si="1614"/>
        <v>3.1368764246560321E-2</v>
      </c>
      <c r="P1495" s="17">
        <f t="shared" si="1614"/>
        <v>2.0949580296638626E-3</v>
      </c>
      <c r="Q1495" s="17">
        <f t="shared" si="1614"/>
        <v>-3.0836017109345804E-3</v>
      </c>
      <c r="R1495" s="17">
        <f t="shared" si="1614"/>
        <v>0</v>
      </c>
      <c r="S1495" s="17">
        <f t="shared" si="1614"/>
        <v>0</v>
      </c>
      <c r="T1495" s="17">
        <f t="shared" si="1614"/>
        <v>-3.0487995709835847E-3</v>
      </c>
      <c r="U1495" s="241">
        <v>-6.6E-3</v>
      </c>
      <c r="V1495" s="241">
        <v>1.09E-2</v>
      </c>
      <c r="W1495" s="223">
        <f t="shared" ca="1" si="1611"/>
        <v>3.3242807724295262E-2</v>
      </c>
      <c r="X1495" s="223">
        <f>MMULT(N1495:T1495,'Parameters &amp; Main Results'!$B$12:$B$18)-'Parameters &amp; Main Results'!$B$22/12+MMULT(U1495:V1495,'Parameters &amp; Main Results'!$B$20:$B$21)</f>
        <v>3.3242807724295262E-2</v>
      </c>
      <c r="Y1495" s="223">
        <f>MMULT(N1495:T1495,'Parameters &amp; Main Results'!$C$12:$C$18)-'Parameters &amp; Main Results'!$C$22/12+MMULT(U1495:V1495,'Parameters &amp; Main Results'!$C$20:$C$21)</f>
        <v>3.5691003582228209E-2</v>
      </c>
      <c r="Z1495" s="17">
        <f t="shared" ca="1" si="1596"/>
        <v>7.2097787854311415</v>
      </c>
      <c r="AA1495" s="70">
        <f ca="1">Z1495/OFFSET(Z1495,'Parameters &amp; Main Results'!$B$38,0)</f>
        <v>7.2097787854311415</v>
      </c>
      <c r="AB1495" s="70">
        <f ca="1">SUMPRODUCT(Z1495:OFFSET(Z1495,'Parameters &amp; Main Results'!$B$38-1,0), 'Cash Flow Assist'!$P$11:OFFSET('Cash Flow Assist'!$P$11,'Parameters &amp; Main Results'!$B$38-1,0)  )/OFFSET(Z1495,'Parameters &amp; Main Results'!$B$38,0)</f>
        <v>1184.3402066494684</v>
      </c>
      <c r="AC1495" s="70">
        <f ca="1">SUMPRODUCT(Z1495:OFFSET(Z1495,'Parameters &amp; Main Results'!$B$38-1,0),'Parameters &amp; Main Results'!$B$42:OFFSET('Parameters &amp; Main Results'!$B$42,'Parameters &amp; Main Results'!$B$38-1,0)   )/OFFSET(Z1495,'Parameters &amp; Main Results'!$B$38,0)</f>
        <v>0</v>
      </c>
      <c r="AD1495" s="155">
        <f t="shared" si="4"/>
        <v>0</v>
      </c>
      <c r="AE1495" s="252">
        <f t="shared" ca="1" si="1606"/>
        <v>2822875.4974000002</v>
      </c>
      <c r="AF1495" s="253">
        <f t="shared" ca="1" si="1608"/>
        <v>0.18883989630112402</v>
      </c>
      <c r="AG1495" s="258">
        <f t="shared" ca="1" si="1609"/>
        <v>0</v>
      </c>
      <c r="AH1495" s="227" t="str">
        <f ca="1">IF(SUM(AG1495:OFFSET(AG1495,(-HoldAggressiveTime-1),0,,))=0,"Defensive","Aggressive")</f>
        <v>Defensive</v>
      </c>
    </row>
    <row r="1496" spans="1:34" ht="15" x14ac:dyDescent="0.2">
      <c r="A1496">
        <f t="shared" si="15"/>
        <v>3</v>
      </c>
      <c r="B1496">
        <f t="shared" si="16"/>
        <v>1995</v>
      </c>
      <c r="C1496" s="70">
        <f t="shared" si="1"/>
        <v>1995.1666666665537</v>
      </c>
      <c r="D1496" s="149">
        <f t="shared" si="383"/>
        <v>34819</v>
      </c>
      <c r="E1496" s="151">
        <v>151.19999999999999</v>
      </c>
      <c r="F1496" s="152">
        <v>3454970.6190999998</v>
      </c>
      <c r="G1496" s="152">
        <v>22635.398499999999</v>
      </c>
      <c r="H1496" s="152">
        <v>22581.923238390002</v>
      </c>
      <c r="I1496" s="152">
        <v>5197687.0957927499</v>
      </c>
      <c r="J1496" s="152">
        <v>151.19999999999999</v>
      </c>
      <c r="K1496" s="152">
        <v>151.19999999999999</v>
      </c>
      <c r="L1496" s="152">
        <v>386.55</v>
      </c>
      <c r="M1496" s="153">
        <v>21.477009219999999</v>
      </c>
      <c r="N1496" s="17">
        <f t="shared" ref="N1496:T1496" si="1615">F1496/F1495/$E1496*$E1495-1</f>
        <v>2.7464231315859289E-2</v>
      </c>
      <c r="O1496" s="17">
        <f t="shared" si="1615"/>
        <v>5.4658999113559315E-3</v>
      </c>
      <c r="P1496" s="17">
        <f t="shared" si="1615"/>
        <v>2.8146660052386085E-3</v>
      </c>
      <c r="Q1496" s="17">
        <f t="shared" si="1615"/>
        <v>5.9841714157763182E-2</v>
      </c>
      <c r="R1496" s="17">
        <f t="shared" si="1615"/>
        <v>0</v>
      </c>
      <c r="S1496" s="17">
        <f t="shared" si="1615"/>
        <v>0</v>
      </c>
      <c r="T1496" s="17">
        <f t="shared" si="1615"/>
        <v>2.6837997642495948E-2</v>
      </c>
      <c r="U1496" s="241">
        <v>-2.0999999999999999E-3</v>
      </c>
      <c r="V1496" s="241">
        <v>-2.0799999999999999E-2</v>
      </c>
      <c r="W1496" s="223">
        <f t="shared" ca="1" si="1611"/>
        <v>2.2991586684623786E-2</v>
      </c>
      <c r="X1496" s="223">
        <f>MMULT(N1496:T1496,'Parameters &amp; Main Results'!$B$12:$B$18)-'Parameters &amp; Main Results'!$B$22/12+MMULT(U1496:V1496,'Parameters &amp; Main Results'!$B$20:$B$21)</f>
        <v>2.2991586684623786E-2</v>
      </c>
      <c r="Y1496" s="223">
        <f>MMULT(N1496:T1496,'Parameters &amp; Main Results'!$C$12:$C$18)-'Parameters &amp; Main Results'!$C$22/12+MMULT(U1496:V1496,'Parameters &amp; Main Results'!$C$20:$C$21)</f>
        <v>2.522273150874229E-2</v>
      </c>
      <c r="Z1496" s="17">
        <f t="shared" ca="1" si="1596"/>
        <v>6.9778165708315862</v>
      </c>
      <c r="AA1496" s="70">
        <f ca="1">Z1496/OFFSET(Z1496,'Parameters &amp; Main Results'!$B$38,0)</f>
        <v>6.9778165708315862</v>
      </c>
      <c r="AB1496" s="70">
        <f ca="1">SUMPRODUCT(Z1496:OFFSET(Z1496,'Parameters &amp; Main Results'!$B$38-1,0), 'Cash Flow Assist'!$P$11:OFFSET('Cash Flow Assist'!$P$11,'Parameters &amp; Main Results'!$B$38-1,0)  )/OFFSET(Z1496,'Parameters &amp; Main Results'!$B$38,0)</f>
        <v>1178.1304278640373</v>
      </c>
      <c r="AC1496" s="70">
        <f ca="1">SUMPRODUCT(Z1496:OFFSET(Z1496,'Parameters &amp; Main Results'!$B$38-1,0),'Parameters &amp; Main Results'!$B$42:OFFSET('Parameters &amp; Main Results'!$B$42,'Parameters &amp; Main Results'!$B$38-1,0)   )/OFFSET(Z1496,'Parameters &amp; Main Results'!$B$38,0)</f>
        <v>0</v>
      </c>
      <c r="AD1496" s="155">
        <f t="shared" si="4"/>
        <v>0</v>
      </c>
      <c r="AE1496" s="252">
        <f t="shared" ca="1" si="1606"/>
        <v>2871296.2741</v>
      </c>
      <c r="AF1496" s="253">
        <f t="shared" ca="1" si="1608"/>
        <v>0.20327903820477419</v>
      </c>
      <c r="AG1496" s="258">
        <f t="shared" ca="1" si="1609"/>
        <v>0</v>
      </c>
      <c r="AH1496" s="227" t="str">
        <f ca="1">IF(SUM(AG1496:OFFSET(AG1496,(-HoldAggressiveTime-1),0,,))=0,"Defensive","Aggressive")</f>
        <v>Defensive</v>
      </c>
    </row>
    <row r="1497" spans="1:34" ht="15" x14ac:dyDescent="0.2">
      <c r="A1497">
        <f t="shared" si="15"/>
        <v>4</v>
      </c>
      <c r="B1497">
        <f t="shared" si="16"/>
        <v>1995</v>
      </c>
      <c r="C1497" s="70">
        <f t="shared" si="1"/>
        <v>1995.249999999887</v>
      </c>
      <c r="D1497" s="149">
        <f t="shared" si="383"/>
        <v>34850</v>
      </c>
      <c r="E1497" s="151">
        <v>151.80000000000001</v>
      </c>
      <c r="F1497" s="152">
        <v>3554459.0728000002</v>
      </c>
      <c r="G1497" s="152">
        <v>22985.426500000001</v>
      </c>
      <c r="H1497" s="152">
        <v>22689.751921859999</v>
      </c>
      <c r="I1497" s="152">
        <v>5390801.7663161103</v>
      </c>
      <c r="J1497" s="152">
        <v>151.80000000000001</v>
      </c>
      <c r="K1497" s="152">
        <v>151.80000000000001</v>
      </c>
      <c r="L1497" s="152">
        <v>389.5</v>
      </c>
      <c r="M1497" s="153">
        <v>21.913321440000001</v>
      </c>
      <c r="N1497" s="17">
        <f t="shared" ref="N1497:T1497" si="1616">F1497/F1496/$E1497*$E1496-1</f>
        <v>2.4729358878085472E-2</v>
      </c>
      <c r="O1497" s="17">
        <f t="shared" si="1616"/>
        <v>1.1450052971574864E-2</v>
      </c>
      <c r="P1497" s="17">
        <f t="shared" si="1616"/>
        <v>8.0355731254755369E-4</v>
      </c>
      <c r="Q1497" s="17">
        <f t="shared" si="1616"/>
        <v>3.3054539546930162E-2</v>
      </c>
      <c r="R1497" s="17">
        <f t="shared" si="1616"/>
        <v>0</v>
      </c>
      <c r="S1497" s="17">
        <f t="shared" si="1616"/>
        <v>0</v>
      </c>
      <c r="T1497" s="17">
        <f t="shared" si="1616"/>
        <v>3.6488793385081042E-3</v>
      </c>
      <c r="U1497" s="241">
        <v>-4.8999999999999998E-3</v>
      </c>
      <c r="V1497" s="241">
        <v>1.7000000000000001E-2</v>
      </c>
      <c r="W1497" s="223">
        <f t="shared" ca="1" si="1611"/>
        <v>2.0977807053137818E-2</v>
      </c>
      <c r="X1497" s="223">
        <f>MMULT(N1497:T1497,'Parameters &amp; Main Results'!$B$12:$B$18)-'Parameters &amp; Main Results'!$B$22/12+MMULT(U1497:V1497,'Parameters &amp; Main Results'!$B$20:$B$21)</f>
        <v>2.0977807053137818E-2</v>
      </c>
      <c r="Y1497" s="223">
        <f>MMULT(N1497:T1497,'Parameters &amp; Main Results'!$C$12:$C$18)-'Parameters &amp; Main Results'!$C$22/12+MMULT(U1497:V1497,'Parameters &amp; Main Results'!$C$20:$C$21)</f>
        <v>2.3359761620767746E-2</v>
      </c>
      <c r="Z1497" s="17">
        <f t="shared" ca="1" si="1596"/>
        <v>6.8209911612721452</v>
      </c>
      <c r="AA1497" s="70">
        <f ca="1">Z1497/OFFSET(Z1497,'Parameters &amp; Main Results'!$B$38,0)</f>
        <v>6.8209911612721452</v>
      </c>
      <c r="AB1497" s="70">
        <f ca="1">SUMPRODUCT(Z1497:OFFSET(Z1497,'Parameters &amp; Main Results'!$B$38-1,0), 'Cash Flow Assist'!$P$11:OFFSET('Cash Flow Assist'!$P$11,'Parameters &amp; Main Results'!$B$38-1,0)  )/OFFSET(Z1497,'Parameters &amp; Main Results'!$B$38,0)</f>
        <v>1172.1526112932056</v>
      </c>
      <c r="AC1497" s="70">
        <f ca="1">SUMPRODUCT(Z1497:OFFSET(Z1497,'Parameters &amp; Main Results'!$B$38-1,0),'Parameters &amp; Main Results'!$B$42:OFFSET('Parameters &amp; Main Results'!$B$42,'Parameters &amp; Main Results'!$B$38-1,0)   )/OFFSET(Z1497,'Parameters &amp; Main Results'!$B$38,0)</f>
        <v>0</v>
      </c>
      <c r="AD1497" s="155">
        <f t="shared" si="4"/>
        <v>0</v>
      </c>
      <c r="AE1497" s="252">
        <f t="shared" ca="1" si="1606"/>
        <v>2876951.0158000002</v>
      </c>
      <c r="AF1497" s="253">
        <f t="shared" ca="1" si="1608"/>
        <v>0.23549516598620426</v>
      </c>
      <c r="AG1497" s="258">
        <f t="shared" ca="1" si="1609"/>
        <v>0</v>
      </c>
      <c r="AH1497" s="227" t="str">
        <f ca="1">IF(SUM(AG1497:OFFSET(AG1497,(-HoldAggressiveTime-1),0,,))=0,"Defensive","Aggressive")</f>
        <v>Defensive</v>
      </c>
    </row>
    <row r="1498" spans="1:34" ht="15" x14ac:dyDescent="0.2">
      <c r="A1498">
        <f t="shared" si="15"/>
        <v>5</v>
      </c>
      <c r="B1498">
        <f t="shared" si="16"/>
        <v>1995</v>
      </c>
      <c r="C1498" s="70">
        <f t="shared" si="1"/>
        <v>1995.3333333332203</v>
      </c>
      <c r="D1498" s="149">
        <f t="shared" si="383"/>
        <v>34880</v>
      </c>
      <c r="E1498" s="151">
        <v>152.1</v>
      </c>
      <c r="F1498" s="152">
        <v>3698862.8007999999</v>
      </c>
      <c r="G1498" s="152">
        <v>24450.8151</v>
      </c>
      <c r="H1498" s="152">
        <v>22796.58283716</v>
      </c>
      <c r="I1498" s="152">
        <v>5338138.6466809604</v>
      </c>
      <c r="J1498" s="152">
        <v>152.1</v>
      </c>
      <c r="K1498" s="152">
        <v>152.1</v>
      </c>
      <c r="L1498" s="152">
        <v>384.25</v>
      </c>
      <c r="M1498" s="153">
        <v>22.601784240000001</v>
      </c>
      <c r="N1498" s="17">
        <f t="shared" ref="N1498:T1498" si="1617">F1498/F1497/$E1498*$E1497-1</f>
        <v>3.8573560087074021E-2</v>
      </c>
      <c r="O1498" s="17">
        <f t="shared" si="1617"/>
        <v>6.1654811592757985E-2</v>
      </c>
      <c r="P1498" s="17">
        <f t="shared" si="1617"/>
        <v>2.7266600920994311E-3</v>
      </c>
      <c r="Q1498" s="17">
        <f t="shared" si="1617"/>
        <v>-1.1722188172522907E-2</v>
      </c>
      <c r="R1498" s="17">
        <f t="shared" si="1617"/>
        <v>0</v>
      </c>
      <c r="S1498" s="17">
        <f t="shared" si="1617"/>
        <v>0</v>
      </c>
      <c r="T1498" s="17">
        <f t="shared" si="1617"/>
        <v>-1.5424620144675383E-2</v>
      </c>
      <c r="U1498" s="241">
        <v>-2.52E-2</v>
      </c>
      <c r="V1498" s="241">
        <v>2.2700000000000001E-2</v>
      </c>
      <c r="W1498" s="223">
        <f t="shared" ca="1" si="1611"/>
        <v>4.0448234709956669E-2</v>
      </c>
      <c r="X1498" s="223">
        <f>MMULT(N1498:T1498,'Parameters &amp; Main Results'!$B$12:$B$18)-'Parameters &amp; Main Results'!$B$22/12+MMULT(U1498:V1498,'Parameters &amp; Main Results'!$B$20:$B$21)</f>
        <v>4.0448234709956669E-2</v>
      </c>
      <c r="Y1498" s="223">
        <f>MMULT(N1498:T1498,'Parameters &amp; Main Results'!$C$12:$C$18)-'Parameters &amp; Main Results'!$C$22/12+MMULT(U1498:V1498,'Parameters &amp; Main Results'!$C$20:$C$21)</f>
        <v>4.0840018570975752E-2</v>
      </c>
      <c r="Z1498" s="17">
        <f t="shared" ca="1" si="1596"/>
        <v>6.6808417520451933</v>
      </c>
      <c r="AA1498" s="70">
        <f ca="1">Z1498/OFFSET(Z1498,'Parameters &amp; Main Results'!$B$38,0)</f>
        <v>6.6808417520451933</v>
      </c>
      <c r="AB1498" s="70">
        <f ca="1">SUMPRODUCT(Z1498:OFFSET(Z1498,'Parameters &amp; Main Results'!$B$38-1,0), 'Cash Flow Assist'!$P$11:OFFSET('Cash Flow Assist'!$P$11,'Parameters &amp; Main Results'!$B$38-1,0)  )/OFFSET(Z1498,'Parameters &amp; Main Results'!$B$38,0)</f>
        <v>1166.3316201319333</v>
      </c>
      <c r="AC1498" s="70">
        <f ca="1">SUMPRODUCT(Z1498:OFFSET(Z1498,'Parameters &amp; Main Results'!$B$38-1,0),'Parameters &amp; Main Results'!$B$42:OFFSET('Parameters &amp; Main Results'!$B$42,'Parameters &amp; Main Results'!$B$38-1,0)   )/OFFSET(Z1498,'Parameters &amp; Main Results'!$B$38,0)</f>
        <v>0</v>
      </c>
      <c r="AD1498" s="155">
        <f t="shared" si="4"/>
        <v>0</v>
      </c>
      <c r="AE1498" s="252">
        <f t="shared" ca="1" si="1606"/>
        <v>2946147.7727999999</v>
      </c>
      <c r="AF1498" s="253">
        <f t="shared" ca="1" si="1608"/>
        <v>0.25549126725731902</v>
      </c>
      <c r="AG1498" s="258">
        <f t="shared" ca="1" si="1609"/>
        <v>0</v>
      </c>
      <c r="AH1498" s="227" t="str">
        <f ca="1">IF(SUM(AG1498:OFFSET(AG1498,(-HoldAggressiveTime-1),0,,))=0,"Defensive","Aggressive")</f>
        <v>Defensive</v>
      </c>
    </row>
    <row r="1499" spans="1:34" ht="15" x14ac:dyDescent="0.2">
      <c r="A1499">
        <f t="shared" si="15"/>
        <v>6</v>
      </c>
      <c r="B1499">
        <f t="shared" si="16"/>
        <v>1995</v>
      </c>
      <c r="C1499" s="70">
        <f t="shared" si="1"/>
        <v>1995.4166666665535</v>
      </c>
      <c r="D1499" s="149">
        <f t="shared" si="383"/>
        <v>34911</v>
      </c>
      <c r="E1499" s="151">
        <v>152.4</v>
      </c>
      <c r="F1499" s="152">
        <v>3784777.6869000001</v>
      </c>
      <c r="G1499" s="152">
        <v>24741.678</v>
      </c>
      <c r="H1499" s="152">
        <v>22904.296691060001</v>
      </c>
      <c r="I1499" s="152">
        <v>5252877.5908107804</v>
      </c>
      <c r="J1499" s="152">
        <v>152.4</v>
      </c>
      <c r="K1499" s="152">
        <v>152.4</v>
      </c>
      <c r="L1499" s="152">
        <v>387.6</v>
      </c>
      <c r="M1499" s="153">
        <v>22.945814120000001</v>
      </c>
      <c r="N1499" s="17">
        <f t="shared" ref="N1499:T1499" si="1618">F1499/F1498/$E1499*$E1498-1</f>
        <v>2.121315132469026E-2</v>
      </c>
      <c r="O1499" s="17">
        <f t="shared" si="1618"/>
        <v>9.9039156142004536E-3</v>
      </c>
      <c r="P1499" s="17">
        <f t="shared" si="1618"/>
        <v>2.7471948816453207E-3</v>
      </c>
      <c r="Q1499" s="17">
        <f t="shared" si="1618"/>
        <v>-1.7909120091467279E-2</v>
      </c>
      <c r="R1499" s="17">
        <f t="shared" si="1618"/>
        <v>0</v>
      </c>
      <c r="S1499" s="17">
        <f t="shared" si="1618"/>
        <v>0</v>
      </c>
      <c r="T1499" s="17">
        <f t="shared" si="1618"/>
        <v>6.7326164580761017E-3</v>
      </c>
      <c r="U1499" s="241">
        <v>3.15E-2</v>
      </c>
      <c r="V1499" s="241">
        <v>-2.5399999999999999E-2</v>
      </c>
      <c r="W1499" s="223">
        <f t="shared" ca="1" si="1611"/>
        <v>1.8185610772594927E-2</v>
      </c>
      <c r="X1499" s="223">
        <f>MMULT(N1499:T1499,'Parameters &amp; Main Results'!$B$12:$B$18)-'Parameters &amp; Main Results'!$B$22/12+MMULT(U1499:V1499,'Parameters &amp; Main Results'!$B$20:$B$21)</f>
        <v>1.8185610772594927E-2</v>
      </c>
      <c r="Y1499" s="223">
        <f>MMULT(N1499:T1499,'Parameters &amp; Main Results'!$C$12:$C$18)-'Parameters &amp; Main Results'!$C$22/12+MMULT(U1499:V1499,'Parameters &amp; Main Results'!$C$20:$C$21)</f>
        <v>2.0040561086974617E-2</v>
      </c>
      <c r="Z1499" s="17">
        <f t="shared" ca="1" si="1596"/>
        <v>6.4211188304890499</v>
      </c>
      <c r="AA1499" s="70">
        <f ca="1">Z1499/OFFSET(Z1499,'Parameters &amp; Main Results'!$B$38,0)</f>
        <v>6.4211188304890499</v>
      </c>
      <c r="AB1499" s="70">
        <f ca="1">SUMPRODUCT(Z1499:OFFSET(Z1499,'Parameters &amp; Main Results'!$B$38-1,0), 'Cash Flow Assist'!$P$11:OFFSET('Cash Flow Assist'!$P$11,'Parameters &amp; Main Results'!$B$38-1,0)  )/OFFSET(Z1499,'Parameters &amp; Main Results'!$B$38,0)</f>
        <v>1160.6507783798882</v>
      </c>
      <c r="AC1499" s="70">
        <f ca="1">SUMPRODUCT(Z1499:OFFSET(Z1499,'Parameters &amp; Main Results'!$B$38-1,0),'Parameters &amp; Main Results'!$B$42:OFFSET('Parameters &amp; Main Results'!$B$42,'Parameters &amp; Main Results'!$B$38-1,0)   )/OFFSET(Z1499,'Parameters &amp; Main Results'!$B$38,0)</f>
        <v>0</v>
      </c>
      <c r="AD1499" s="155">
        <f t="shared" si="4"/>
        <v>0</v>
      </c>
      <c r="AE1499" s="252">
        <f t="shared" ca="1" si="1606"/>
        <v>2874938.4964999999</v>
      </c>
      <c r="AF1499" s="253">
        <f t="shared" ca="1" si="1608"/>
        <v>0.31647257550297309</v>
      </c>
      <c r="AG1499" s="258">
        <f t="shared" ca="1" si="1609"/>
        <v>0</v>
      </c>
      <c r="AH1499" s="227" t="str">
        <f ca="1">IF(SUM(AG1499:OFFSET(AG1499,(-HoldAggressiveTime-1),0,,))=0,"Defensive","Aggressive")</f>
        <v>Defensive</v>
      </c>
    </row>
    <row r="1500" spans="1:34" ht="15" x14ac:dyDescent="0.2">
      <c r="A1500">
        <f t="shared" si="15"/>
        <v>7</v>
      </c>
      <c r="B1500">
        <f t="shared" si="16"/>
        <v>1995</v>
      </c>
      <c r="C1500" s="70">
        <f t="shared" si="1"/>
        <v>1995.4999999998868</v>
      </c>
      <c r="D1500" s="149">
        <f t="shared" si="383"/>
        <v>34942</v>
      </c>
      <c r="E1500" s="151">
        <v>152.6</v>
      </c>
      <c r="F1500" s="152">
        <v>3910292.1713</v>
      </c>
      <c r="G1500" s="152">
        <v>24437.123800000001</v>
      </c>
      <c r="H1500" s="152">
        <v>23008.702110139999</v>
      </c>
      <c r="I1500" s="152">
        <v>5572394.1608664496</v>
      </c>
      <c r="J1500" s="152">
        <v>152.6</v>
      </c>
      <c r="K1500" s="152">
        <v>152.6</v>
      </c>
      <c r="L1500" s="152">
        <v>383.35</v>
      </c>
      <c r="M1500" s="153">
        <v>23.573113939999999</v>
      </c>
      <c r="N1500" s="17">
        <f t="shared" ref="N1500:T1500" si="1619">F1500/F1499/$E1500*$E1499-1</f>
        <v>3.1808894185070713E-2</v>
      </c>
      <c r="O1500" s="17">
        <f t="shared" si="1619"/>
        <v>-1.3603842277392642E-2</v>
      </c>
      <c r="P1500" s="17">
        <f t="shared" si="1619"/>
        <v>3.2417431191171797E-3</v>
      </c>
      <c r="Q1500" s="17">
        <f t="shared" si="1619"/>
        <v>5.9436622264857908E-2</v>
      </c>
      <c r="R1500" s="17">
        <f t="shared" si="1619"/>
        <v>0</v>
      </c>
      <c r="S1500" s="17">
        <f t="shared" si="1619"/>
        <v>0</v>
      </c>
      <c r="T1500" s="17">
        <f t="shared" si="1619"/>
        <v>-1.2261157480858098E-2</v>
      </c>
      <c r="U1500" s="241">
        <v>2.06E-2</v>
      </c>
      <c r="V1500" s="241">
        <v>-1.5900000000000001E-2</v>
      </c>
      <c r="W1500" s="223">
        <f t="shared" ca="1" si="1611"/>
        <v>2.0481177642614937E-2</v>
      </c>
      <c r="X1500" s="223">
        <f>MMULT(N1500:T1500,'Parameters &amp; Main Results'!$B$12:$B$18)-'Parameters &amp; Main Results'!$B$22/12+MMULT(U1500:V1500,'Parameters &amp; Main Results'!$B$20:$B$21)</f>
        <v>2.0481177642614937E-2</v>
      </c>
      <c r="Y1500" s="223">
        <f>MMULT(N1500:T1500,'Parameters &amp; Main Results'!$C$12:$C$18)-'Parameters &amp; Main Results'!$C$22/12+MMULT(U1500:V1500,'Parameters &amp; Main Results'!$C$20:$C$21)</f>
        <v>2.7225953872157711E-2</v>
      </c>
      <c r="Z1500" s="17">
        <f t="shared" ca="1" si="1596"/>
        <v>6.3064325036146727</v>
      </c>
      <c r="AA1500" s="70">
        <f ca="1">Z1500/OFFSET(Z1500,'Parameters &amp; Main Results'!$B$38,0)</f>
        <v>6.3064325036146727</v>
      </c>
      <c r="AB1500" s="70">
        <f ca="1">SUMPRODUCT(Z1500:OFFSET(Z1500,'Parameters &amp; Main Results'!$B$38-1,0), 'Cash Flow Assist'!$P$11:OFFSET('Cash Flow Assist'!$P$11,'Parameters &amp; Main Results'!$B$38-1,0)  )/OFFSET(Z1500,'Parameters &amp; Main Results'!$B$38,0)</f>
        <v>1155.2296595493992</v>
      </c>
      <c r="AC1500" s="70">
        <f ca="1">SUMPRODUCT(Z1500:OFFSET(Z1500,'Parameters &amp; Main Results'!$B$38-1,0),'Parameters &amp; Main Results'!$B$42:OFFSET('Parameters &amp; Main Results'!$B$42,'Parameters &amp; Main Results'!$B$38-1,0)   )/OFFSET(Z1500,'Parameters &amp; Main Results'!$B$38,0)</f>
        <v>0</v>
      </c>
      <c r="AD1500" s="155">
        <f t="shared" si="4"/>
        <v>0</v>
      </c>
      <c r="AE1500" s="252">
        <f t="shared" ca="1" si="1606"/>
        <v>2976122.2788999998</v>
      </c>
      <c r="AF1500" s="253">
        <f t="shared" ca="1" si="1608"/>
        <v>0.31388827637326694</v>
      </c>
      <c r="AG1500" s="258">
        <f t="shared" ca="1" si="1609"/>
        <v>0</v>
      </c>
      <c r="AH1500" s="227" t="str">
        <f ca="1">IF(SUM(AG1500:OFFSET(AG1500,(-HoldAggressiveTime-1),0,,))=0,"Defensive","Aggressive")</f>
        <v>Defensive</v>
      </c>
    </row>
    <row r="1501" spans="1:34" ht="15" x14ac:dyDescent="0.2">
      <c r="A1501">
        <f t="shared" si="15"/>
        <v>8</v>
      </c>
      <c r="B1501">
        <f t="shared" si="16"/>
        <v>1995</v>
      </c>
      <c r="C1501" s="70">
        <f t="shared" si="1"/>
        <v>1995.58333333322</v>
      </c>
      <c r="D1501" s="149">
        <f t="shared" si="383"/>
        <v>34972</v>
      </c>
      <c r="E1501" s="151">
        <v>152.9</v>
      </c>
      <c r="F1501" s="152">
        <v>3920119.6093000001</v>
      </c>
      <c r="G1501" s="152">
        <v>24875.551299999999</v>
      </c>
      <c r="H1501" s="152">
        <v>23112.624748009999</v>
      </c>
      <c r="I1501" s="152">
        <v>5369134.49196635</v>
      </c>
      <c r="J1501" s="152">
        <v>152.9</v>
      </c>
      <c r="K1501" s="152">
        <v>152.9</v>
      </c>
      <c r="L1501" s="152">
        <v>381.65</v>
      </c>
      <c r="M1501" s="153">
        <v>23.39942658</v>
      </c>
      <c r="N1501" s="17">
        <f t="shared" ref="N1501:T1501" si="1620">F1501/F1500/$E1501*$E1500-1</f>
        <v>5.4622563244755007E-4</v>
      </c>
      <c r="O1501" s="17">
        <f t="shared" si="1620"/>
        <v>1.594377522017143E-2</v>
      </c>
      <c r="P1501" s="17">
        <f t="shared" si="1620"/>
        <v>2.5457379553448511E-3</v>
      </c>
      <c r="Q1501" s="17">
        <f t="shared" si="1620"/>
        <v>-3.8366680959355692E-2</v>
      </c>
      <c r="R1501" s="17">
        <f t="shared" si="1620"/>
        <v>0</v>
      </c>
      <c r="S1501" s="17">
        <f t="shared" si="1620"/>
        <v>0</v>
      </c>
      <c r="T1501" s="17">
        <f t="shared" si="1620"/>
        <v>-6.3879555496906271E-3</v>
      </c>
      <c r="U1501" s="241">
        <v>1.3599999999999999E-2</v>
      </c>
      <c r="V1501" s="241">
        <v>2.81E-2</v>
      </c>
      <c r="W1501" s="223">
        <f t="shared" ca="1" si="1611"/>
        <v>3.2373598242187505E-3</v>
      </c>
      <c r="X1501" s="223">
        <f>MMULT(N1501:T1501,'Parameters &amp; Main Results'!$B$12:$B$18)-'Parameters &amp; Main Results'!$B$22/12+MMULT(U1501:V1501,'Parameters &amp; Main Results'!$B$20:$B$21)</f>
        <v>3.2373598242187505E-3</v>
      </c>
      <c r="Y1501" s="223">
        <f>MMULT(N1501:T1501,'Parameters &amp; Main Results'!$C$12:$C$18)-'Parameters &amp; Main Results'!$C$22/12+MMULT(U1501:V1501,'Parameters &amp; Main Results'!$C$20:$C$21)</f>
        <v>2.0443139245532715E-3</v>
      </c>
      <c r="Z1501" s="17">
        <f t="shared" ca="1" si="1596"/>
        <v>6.1798616591664981</v>
      </c>
      <c r="AA1501" s="70">
        <f ca="1">Z1501/OFFSET(Z1501,'Parameters &amp; Main Results'!$B$38,0)</f>
        <v>6.1798616591664981</v>
      </c>
      <c r="AB1501" s="70">
        <f ca="1">SUMPRODUCT(Z1501:OFFSET(Z1501,'Parameters &amp; Main Results'!$B$38-1,0), 'Cash Flow Assist'!$P$11:OFFSET('Cash Flow Assist'!$P$11,'Parameters &amp; Main Results'!$B$38-1,0)  )/OFFSET(Z1501,'Parameters &amp; Main Results'!$B$38,0)</f>
        <v>1149.9232270457844</v>
      </c>
      <c r="AC1501" s="70">
        <f ca="1">SUMPRODUCT(Z1501:OFFSET(Z1501,'Parameters &amp; Main Results'!$B$38-1,0),'Parameters &amp; Main Results'!$B$42:OFFSET('Parameters &amp; Main Results'!$B$42,'Parameters &amp; Main Results'!$B$38-1,0)   )/OFFSET(Z1501,'Parameters &amp; Main Results'!$B$38,0)</f>
        <v>0</v>
      </c>
      <c r="AD1501" s="155">
        <f t="shared" si="4"/>
        <v>0</v>
      </c>
      <c r="AE1501" s="252">
        <f t="shared" ca="1" si="1606"/>
        <v>2960486.9728000001</v>
      </c>
      <c r="AF1501" s="253">
        <f t="shared" ca="1" si="1608"/>
        <v>0.32414688708877809</v>
      </c>
      <c r="AG1501" s="258">
        <f t="shared" ca="1" si="1609"/>
        <v>0</v>
      </c>
      <c r="AH1501" s="227" t="str">
        <f ca="1">IF(SUM(AG1501:OFFSET(AG1501,(-HoldAggressiveTime-1),0,,))=0,"Defensive","Aggressive")</f>
        <v>Defensive</v>
      </c>
    </row>
    <row r="1502" spans="1:34" ht="15" x14ac:dyDescent="0.2">
      <c r="A1502">
        <f t="shared" si="15"/>
        <v>9</v>
      </c>
      <c r="B1502">
        <f t="shared" si="16"/>
        <v>1995</v>
      </c>
      <c r="C1502" s="70">
        <f t="shared" si="1"/>
        <v>1995.6666666665533</v>
      </c>
      <c r="D1502" s="149">
        <f t="shared" si="383"/>
        <v>35003</v>
      </c>
      <c r="E1502" s="151">
        <v>153.1</v>
      </c>
      <c r="F1502" s="152">
        <v>4066858.5159</v>
      </c>
      <c r="G1502" s="152">
        <v>25208.0465</v>
      </c>
      <c r="H1502" s="152">
        <v>23216.631559369998</v>
      </c>
      <c r="I1502" s="152">
        <v>5470539.5130630601</v>
      </c>
      <c r="J1502" s="152">
        <v>153.1</v>
      </c>
      <c r="K1502" s="152">
        <v>153.1</v>
      </c>
      <c r="L1502" s="152">
        <v>383.75</v>
      </c>
      <c r="M1502" s="153">
        <v>24.068060259999999</v>
      </c>
      <c r="N1502" s="17">
        <f t="shared" ref="N1502:T1502" si="1621">F1502/F1501/$E1502*$E1501-1</f>
        <v>3.6077017569386083E-2</v>
      </c>
      <c r="O1502" s="17">
        <f t="shared" si="1621"/>
        <v>1.2042548307938494E-2</v>
      </c>
      <c r="P1502" s="17">
        <f t="shared" si="1621"/>
        <v>3.1877857606794624E-3</v>
      </c>
      <c r="Q1502" s="17">
        <f t="shared" si="1621"/>
        <v>1.7555652595190541E-2</v>
      </c>
      <c r="R1502" s="17">
        <f t="shared" si="1621"/>
        <v>0</v>
      </c>
      <c r="S1502" s="17">
        <f t="shared" si="1621"/>
        <v>0</v>
      </c>
      <c r="T1502" s="17">
        <f t="shared" si="1621"/>
        <v>4.1888999456878295E-3</v>
      </c>
      <c r="U1502" s="241">
        <v>-2.1999999999999999E-2</v>
      </c>
      <c r="V1502" s="241">
        <v>-5.0000000000000001E-4</v>
      </c>
      <c r="W1502" s="223">
        <f t="shared" ca="1" si="1611"/>
        <v>2.9634051169244984E-2</v>
      </c>
      <c r="X1502" s="223">
        <f>MMULT(N1502:T1502,'Parameters &amp; Main Results'!$B$12:$B$18)-'Parameters &amp; Main Results'!$B$22/12+MMULT(U1502:V1502,'Parameters &amp; Main Results'!$B$20:$B$21)</f>
        <v>2.9634051169244984E-2</v>
      </c>
      <c r="Y1502" s="223">
        <f>MMULT(N1502:T1502,'Parameters &amp; Main Results'!$C$12:$C$18)-'Parameters &amp; Main Results'!$C$22/12+MMULT(U1502:V1502,'Parameters &amp; Main Results'!$C$20:$C$21)</f>
        <v>3.3631903976574659E-2</v>
      </c>
      <c r="Z1502" s="17">
        <f t="shared" ca="1" si="1596"/>
        <v>6.1599197823427314</v>
      </c>
      <c r="AA1502" s="70">
        <f ca="1">Z1502/OFFSET(Z1502,'Parameters &amp; Main Results'!$B$38,0)</f>
        <v>6.1599197823427314</v>
      </c>
      <c r="AB1502" s="70">
        <f ca="1">SUMPRODUCT(Z1502:OFFSET(Z1502,'Parameters &amp; Main Results'!$B$38-1,0), 'Cash Flow Assist'!$P$11:OFFSET('Cash Flow Assist'!$P$11,'Parameters &amp; Main Results'!$B$38-1,0)  )/OFFSET(Z1502,'Parameters &amp; Main Results'!$B$38,0)</f>
        <v>1144.7433653866181</v>
      </c>
      <c r="AC1502" s="70">
        <f ca="1">SUMPRODUCT(Z1502:OFFSET(Z1502,'Parameters &amp; Main Results'!$B$38-1,0),'Parameters &amp; Main Results'!$B$42:OFFSET('Parameters &amp; Main Results'!$B$42,'Parameters &amp; Main Results'!$B$38-1,0)   )/OFFSET(Z1502,'Parameters &amp; Main Results'!$B$38,0)</f>
        <v>0</v>
      </c>
      <c r="AD1502" s="155">
        <f t="shared" si="4"/>
        <v>0</v>
      </c>
      <c r="AE1502" s="252">
        <f t="shared" ca="1" si="1606"/>
        <v>2962745.5882000001</v>
      </c>
      <c r="AF1502" s="253">
        <f t="shared" ca="1" si="1608"/>
        <v>0.37266545332054574</v>
      </c>
      <c r="AG1502" s="258">
        <f t="shared" ca="1" si="1609"/>
        <v>0</v>
      </c>
      <c r="AH1502" s="227" t="str">
        <f ca="1">IF(SUM(AG1502:OFFSET(AG1502,(-HoldAggressiveTime-1),0,,))=0,"Defensive","Aggressive")</f>
        <v>Defensive</v>
      </c>
    </row>
    <row r="1503" spans="1:34" ht="15" x14ac:dyDescent="0.2">
      <c r="A1503">
        <f t="shared" si="15"/>
        <v>10</v>
      </c>
      <c r="B1503">
        <f t="shared" si="16"/>
        <v>1995</v>
      </c>
      <c r="C1503" s="70">
        <f t="shared" si="1"/>
        <v>1995.7499999998865</v>
      </c>
      <c r="D1503" s="149">
        <f t="shared" si="383"/>
        <v>35033</v>
      </c>
      <c r="E1503" s="151">
        <v>153.5</v>
      </c>
      <c r="F1503" s="152">
        <v>4070954.6488999999</v>
      </c>
      <c r="G1503" s="152">
        <v>25599.455300000001</v>
      </c>
      <c r="H1503" s="152">
        <v>23318.78473824</v>
      </c>
      <c r="I1503" s="152">
        <v>5328687.02001506</v>
      </c>
      <c r="J1503" s="152">
        <v>153.5</v>
      </c>
      <c r="K1503" s="152">
        <v>153.5</v>
      </c>
      <c r="L1503" s="152">
        <v>382.4</v>
      </c>
      <c r="M1503" s="153">
        <v>23.86847689</v>
      </c>
      <c r="N1503" s="17">
        <f t="shared" ref="N1503:T1503" si="1622">F1503/F1502/$E1503*$E1502-1</f>
        <v>-1.6012895091266355E-3</v>
      </c>
      <c r="O1503" s="17">
        <f t="shared" si="1622"/>
        <v>1.2880812549033172E-2</v>
      </c>
      <c r="P1503" s="17">
        <f t="shared" si="1622"/>
        <v>1.7826710101489507E-3</v>
      </c>
      <c r="Q1503" s="17">
        <f t="shared" si="1622"/>
        <v>-2.8468549042417357E-2</v>
      </c>
      <c r="R1503" s="17">
        <f t="shared" si="1622"/>
        <v>0</v>
      </c>
      <c r="S1503" s="17">
        <f t="shared" si="1622"/>
        <v>0</v>
      </c>
      <c r="T1503" s="17">
        <f t="shared" si="1622"/>
        <v>-6.1146112956107501E-3</v>
      </c>
      <c r="U1503" s="241">
        <v>-3.7999999999999999E-2</v>
      </c>
      <c r="V1503" s="241">
        <v>-5.1000000000000004E-3</v>
      </c>
      <c r="W1503" s="223">
        <f t="shared" ca="1" si="1611"/>
        <v>1.0277981465144533E-3</v>
      </c>
      <c r="X1503" s="223">
        <f>MMULT(N1503:T1503,'Parameters &amp; Main Results'!$B$12:$B$18)-'Parameters &amp; Main Results'!$B$22/12+MMULT(U1503:V1503,'Parameters &amp; Main Results'!$B$20:$B$21)</f>
        <v>1.0277981465144533E-3</v>
      </c>
      <c r="Y1503" s="223">
        <f>MMULT(N1503:T1503,'Parameters &amp; Main Results'!$C$12:$C$18)-'Parameters &amp; Main Results'!$C$22/12+MMULT(U1503:V1503,'Parameters &amp; Main Results'!$C$20:$C$21)</f>
        <v>-1.9474596997732144E-4</v>
      </c>
      <c r="Z1503" s="17">
        <f t="shared" ca="1" si="1596"/>
        <v>5.9826302124988686</v>
      </c>
      <c r="AA1503" s="70">
        <f ca="1">Z1503/OFFSET(Z1503,'Parameters &amp; Main Results'!$B$38,0)</f>
        <v>5.9826302124988686</v>
      </c>
      <c r="AB1503" s="70">
        <f ca="1">SUMPRODUCT(Z1503:OFFSET(Z1503,'Parameters &amp; Main Results'!$B$38-1,0), 'Cash Flow Assist'!$P$11:OFFSET('Cash Flow Assist'!$P$11,'Parameters &amp; Main Results'!$B$38-1,0)  )/OFFSET(Z1503,'Parameters &amp; Main Results'!$B$38,0)</f>
        <v>1139.5834456042753</v>
      </c>
      <c r="AC1503" s="70">
        <f ca="1">SUMPRODUCT(Z1503:OFFSET(Z1503,'Parameters &amp; Main Results'!$B$38-1,0),'Parameters &amp; Main Results'!$B$42:OFFSET('Parameters &amp; Main Results'!$B$42,'Parameters &amp; Main Results'!$B$38-1,0)   )/OFFSET(Z1503,'Parameters &amp; Main Results'!$B$38,0)</f>
        <v>0</v>
      </c>
      <c r="AD1503" s="155">
        <f t="shared" si="4"/>
        <v>-1.6012895091266355E-3</v>
      </c>
      <c r="AE1503" s="252">
        <f t="shared" ca="1" si="1606"/>
        <v>3060456.6811000002</v>
      </c>
      <c r="AF1503" s="253">
        <f t="shared" ca="1" si="1608"/>
        <v>0.33017881744263178</v>
      </c>
      <c r="AG1503" s="258">
        <f t="shared" ca="1" si="1609"/>
        <v>0</v>
      </c>
      <c r="AH1503" s="227" t="str">
        <f ca="1">IF(SUM(AG1503:OFFSET(AG1503,(-HoldAggressiveTime-1),0,,))=0,"Defensive","Aggressive")</f>
        <v>Defensive</v>
      </c>
    </row>
    <row r="1504" spans="1:34" ht="15" x14ac:dyDescent="0.2">
      <c r="A1504">
        <f t="shared" si="15"/>
        <v>11</v>
      </c>
      <c r="B1504">
        <f t="shared" si="16"/>
        <v>1995</v>
      </c>
      <c r="C1504" s="70">
        <f t="shared" si="1"/>
        <v>1995.8333333332198</v>
      </c>
      <c r="D1504" s="149">
        <f t="shared" si="383"/>
        <v>35064</v>
      </c>
      <c r="E1504" s="151">
        <v>153.69999999999999</v>
      </c>
      <c r="F1504" s="152">
        <v>4249664.1744999997</v>
      </c>
      <c r="G1504" s="152">
        <v>26245.1774</v>
      </c>
      <c r="H1504" s="152">
        <v>23421.387391079999</v>
      </c>
      <c r="I1504" s="152">
        <v>5480284.58031647</v>
      </c>
      <c r="J1504" s="152">
        <v>153.69999999999999</v>
      </c>
      <c r="K1504" s="152">
        <v>153.69999999999999</v>
      </c>
      <c r="L1504" s="152">
        <v>387.85</v>
      </c>
      <c r="M1504" s="153">
        <v>24.749884420000001</v>
      </c>
      <c r="N1504" s="17">
        <f t="shared" ref="N1504:T1504" si="1623">F1504/F1503/$E1504*$E1503-1</f>
        <v>4.2540318864527249E-2</v>
      </c>
      <c r="O1504" s="17">
        <f t="shared" si="1623"/>
        <v>2.3889997603366186E-2</v>
      </c>
      <c r="P1504" s="17">
        <f t="shared" si="1623"/>
        <v>3.0930383861138555E-3</v>
      </c>
      <c r="Q1504" s="17">
        <f t="shared" si="1623"/>
        <v>2.7111071679956966E-2</v>
      </c>
      <c r="R1504" s="17">
        <f t="shared" si="1623"/>
        <v>0</v>
      </c>
      <c r="S1504" s="17">
        <f t="shared" si="1623"/>
        <v>0</v>
      </c>
      <c r="T1504" s="17">
        <f t="shared" si="1623"/>
        <v>1.2932310538107838E-2</v>
      </c>
      <c r="U1504" s="241">
        <v>-1.11E-2</v>
      </c>
      <c r="V1504" s="241">
        <v>5.7999999999999996E-3</v>
      </c>
      <c r="W1504" s="223">
        <f t="shared" ca="1" si="1611"/>
        <v>3.7288187529307397E-2</v>
      </c>
      <c r="X1504" s="223">
        <f>MMULT(N1504:T1504,'Parameters &amp; Main Results'!$B$12:$B$18)-'Parameters &amp; Main Results'!$B$22/12+MMULT(U1504:V1504,'Parameters &amp; Main Results'!$B$20:$B$21)</f>
        <v>3.7288187529307397E-2</v>
      </c>
      <c r="Y1504" s="223">
        <f>MMULT(N1504:T1504,'Parameters &amp; Main Results'!$C$12:$C$18)-'Parameters &amp; Main Results'!$C$22/12+MMULT(U1504:V1504,'Parameters &amp; Main Results'!$C$20:$C$21)</f>
        <v>4.0633620071744474E-2</v>
      </c>
      <c r="Z1504" s="17">
        <f t="shared" ca="1" si="1596"/>
        <v>5.9764875896315779</v>
      </c>
      <c r="AA1504" s="70">
        <f ca="1">Z1504/OFFSET(Z1504,'Parameters &amp; Main Results'!$B$38,0)</f>
        <v>5.9764875896315779</v>
      </c>
      <c r="AB1504" s="70">
        <f ca="1">SUMPRODUCT(Z1504:OFFSET(Z1504,'Parameters &amp; Main Results'!$B$38-1,0), 'Cash Flow Assist'!$P$11:OFFSET('Cash Flow Assist'!$P$11,'Parameters &amp; Main Results'!$B$38-1,0)  )/OFFSET(Z1504,'Parameters &amp; Main Results'!$B$38,0)</f>
        <v>1134.6008153917765</v>
      </c>
      <c r="AC1504" s="70">
        <f ca="1">SUMPRODUCT(Z1504:OFFSET(Z1504,'Parameters &amp; Main Results'!$B$38-1,0),'Parameters &amp; Main Results'!$B$42:OFFSET('Parameters &amp; Main Results'!$B$42,'Parameters &amp; Main Results'!$B$38-1,0)   )/OFFSET(Z1504,'Parameters &amp; Main Results'!$B$38,0)</f>
        <v>0</v>
      </c>
      <c r="AD1504" s="155">
        <f t="shared" si="4"/>
        <v>0</v>
      </c>
      <c r="AE1504" s="252">
        <f t="shared" ca="1" si="1606"/>
        <v>3036990.0499</v>
      </c>
      <c r="AF1504" s="253">
        <f t="shared" ca="1" si="1608"/>
        <v>0.39930131632796423</v>
      </c>
      <c r="AG1504" s="258">
        <f t="shared" ca="1" si="1609"/>
        <v>0</v>
      </c>
      <c r="AH1504" s="227" t="str">
        <f ca="1">IF(SUM(AG1504:OFFSET(AG1504,(-HoldAggressiveTime-1),0,,))=0,"Defensive","Aggressive")</f>
        <v>Defensive</v>
      </c>
    </row>
    <row r="1505" spans="1:34" ht="15" x14ac:dyDescent="0.2">
      <c r="A1505">
        <f t="shared" si="15"/>
        <v>12</v>
      </c>
      <c r="B1505">
        <f t="shared" si="16"/>
        <v>1995</v>
      </c>
      <c r="C1505" s="70">
        <f t="shared" si="1"/>
        <v>1995.9166666665531</v>
      </c>
      <c r="D1505" s="149">
        <f t="shared" si="383"/>
        <v>35095</v>
      </c>
      <c r="E1505" s="151">
        <v>153.9</v>
      </c>
      <c r="F1505" s="152">
        <v>4365285.5954</v>
      </c>
      <c r="G1505" s="152">
        <v>26724.771499999999</v>
      </c>
      <c r="H1505" s="152">
        <v>23526.002921430001</v>
      </c>
      <c r="I1505" s="152">
        <v>5696131.4305475401</v>
      </c>
      <c r="J1505" s="152">
        <v>153.9</v>
      </c>
      <c r="K1505" s="152">
        <v>153.9</v>
      </c>
      <c r="L1505" s="152">
        <v>386.7</v>
      </c>
      <c r="M1505" s="153">
        <v>25.27823682</v>
      </c>
      <c r="N1505" s="17">
        <f t="shared" ref="N1505:T1505" si="1624">F1505/F1504/$E1505*$E1504-1</f>
        <v>2.587228793177121E-2</v>
      </c>
      <c r="O1505" s="17">
        <f t="shared" si="1624"/>
        <v>1.6950316082321448E-2</v>
      </c>
      <c r="P1505" s="17">
        <f t="shared" si="1624"/>
        <v>3.161316872563269E-3</v>
      </c>
      <c r="Q1505" s="17">
        <f t="shared" si="1624"/>
        <v>3.8035336878861514E-2</v>
      </c>
      <c r="R1505" s="17">
        <f t="shared" si="1624"/>
        <v>0</v>
      </c>
      <c r="S1505" s="17">
        <f t="shared" si="1624"/>
        <v>0</v>
      </c>
      <c r="T1505" s="17">
        <f t="shared" si="1624"/>
        <v>-4.2607557381990624E-3</v>
      </c>
      <c r="U1505" s="241">
        <v>7.1999999999999998E-3</v>
      </c>
      <c r="V1505" s="241">
        <v>1.8E-3</v>
      </c>
      <c r="W1505" s="223">
        <f t="shared" ca="1" si="1611"/>
        <v>2.2539574711716078E-2</v>
      </c>
      <c r="X1505" s="223">
        <f>MMULT(N1505:T1505,'Parameters &amp; Main Results'!$B$12:$B$18)-'Parameters &amp; Main Results'!$B$22/12+MMULT(U1505:V1505,'Parameters &amp; Main Results'!$B$20:$B$21)</f>
        <v>2.2539574711716078E-2</v>
      </c>
      <c r="Y1505" s="223">
        <f>MMULT(N1505:T1505,'Parameters &amp; Main Results'!$C$12:$C$18)-'Parameters &amp; Main Results'!$C$22/12+MMULT(U1505:V1505,'Parameters &amp; Main Results'!$C$20:$C$21)</f>
        <v>2.4938424080159567E-2</v>
      </c>
      <c r="Z1505" s="17">
        <f t="shared" ca="1" si="1596"/>
        <v>5.7616462440074967</v>
      </c>
      <c r="AA1505" s="70">
        <f ca="1">Z1505/OFFSET(Z1505,'Parameters &amp; Main Results'!$B$38,0)</f>
        <v>5.7616462440074967</v>
      </c>
      <c r="AB1505" s="70">
        <f ca="1">SUMPRODUCT(Z1505:OFFSET(Z1505,'Parameters &amp; Main Results'!$B$38-1,0), 'Cash Flow Assist'!$P$11:OFFSET('Cash Flow Assist'!$P$11,'Parameters &amp; Main Results'!$B$38-1,0)  )/OFFSET(Z1505,'Parameters &amp; Main Results'!$B$38,0)</f>
        <v>1129.6243278021448</v>
      </c>
      <c r="AC1505" s="70">
        <f ca="1">SUMPRODUCT(Z1505:OFFSET(Z1505,'Parameters &amp; Main Results'!$B$38-1,0),'Parameters &amp; Main Results'!$B$42:OFFSET('Parameters &amp; Main Results'!$B$42,'Parameters &amp; Main Results'!$B$38-1,0)   )/OFFSET(Z1505,'Parameters &amp; Main Results'!$B$38,0)</f>
        <v>0</v>
      </c>
      <c r="AD1505" s="155">
        <f t="shared" si="4"/>
        <v>0</v>
      </c>
      <c r="AE1505" s="252">
        <f t="shared" ca="1" si="1606"/>
        <v>3108943.0833999999</v>
      </c>
      <c r="AF1505" s="253">
        <f t="shared" ca="1" si="1608"/>
        <v>0.40410598659980607</v>
      </c>
      <c r="AG1505" s="258">
        <f t="shared" ca="1" si="1609"/>
        <v>0</v>
      </c>
      <c r="AH1505" s="227" t="str">
        <f ca="1">IF(SUM(AG1505:OFFSET(AG1505,(-HoldAggressiveTime-1),0,,))=0,"Defensive","Aggressive")</f>
        <v>Defensive</v>
      </c>
    </row>
    <row r="1506" spans="1:34" ht="15" x14ac:dyDescent="0.2">
      <c r="A1506">
        <f t="shared" si="15"/>
        <v>1</v>
      </c>
      <c r="B1506">
        <f t="shared" si="16"/>
        <v>1996</v>
      </c>
      <c r="C1506" s="70">
        <f t="shared" si="1"/>
        <v>1995.9999999998863</v>
      </c>
      <c r="D1506" s="149">
        <f t="shared" si="383"/>
        <v>35124</v>
      </c>
      <c r="E1506" s="151">
        <v>154.69999999999999</v>
      </c>
      <c r="F1506" s="152">
        <v>4478949.1848999998</v>
      </c>
      <c r="G1506" s="152">
        <v>26809.276699999999</v>
      </c>
      <c r="H1506" s="152">
        <v>23626.77263394</v>
      </c>
      <c r="I1506" s="152">
        <v>5730927.8047326403</v>
      </c>
      <c r="J1506" s="152">
        <v>154.69999999999999</v>
      </c>
      <c r="K1506" s="152">
        <v>154.69999999999999</v>
      </c>
      <c r="L1506" s="152">
        <v>403.2</v>
      </c>
      <c r="M1506" s="153">
        <v>25.632992269999999</v>
      </c>
      <c r="N1506" s="17">
        <f t="shared" ref="N1506:T1506" si="1625">F1506/F1505/$E1506*$E1505-1</f>
        <v>2.0732114952631608E-2</v>
      </c>
      <c r="O1506" s="17">
        <f t="shared" si="1625"/>
        <v>-2.025596122903095E-3</v>
      </c>
      <c r="P1506" s="17">
        <f t="shared" si="1625"/>
        <v>-9.1011635438031924E-4</v>
      </c>
      <c r="Q1506" s="17">
        <f t="shared" si="1625"/>
        <v>9.0588346957942711E-4</v>
      </c>
      <c r="R1506" s="17">
        <f t="shared" si="1625"/>
        <v>0</v>
      </c>
      <c r="S1506" s="17">
        <f t="shared" si="1625"/>
        <v>0</v>
      </c>
      <c r="T1506" s="17">
        <f t="shared" si="1625"/>
        <v>3.7276783363581423E-2</v>
      </c>
      <c r="U1506" s="241">
        <v>-2.7300000000000001E-2</v>
      </c>
      <c r="V1506" s="241">
        <v>4.0000000000000001E-3</v>
      </c>
      <c r="W1506" s="223">
        <f t="shared" ca="1" si="1611"/>
        <v>1.6966139491405494E-2</v>
      </c>
      <c r="X1506" s="223">
        <f>MMULT(N1506:T1506,'Parameters &amp; Main Results'!$B$12:$B$18)-'Parameters &amp; Main Results'!$B$22/12+MMULT(U1506:V1506,'Parameters &amp; Main Results'!$B$20:$B$21)</f>
        <v>1.6966139491405494E-2</v>
      </c>
      <c r="Y1506" s="223">
        <f>MMULT(N1506:T1506,'Parameters &amp; Main Results'!$C$12:$C$18)-'Parameters &amp; Main Results'!$C$22/12+MMULT(U1506:V1506,'Parameters &amp; Main Results'!$C$20:$C$21)</f>
        <v>1.8414677178411474E-2</v>
      </c>
      <c r="Z1506" s="17">
        <f t="shared" ca="1" si="1596"/>
        <v>5.6346437697845326</v>
      </c>
      <c r="AA1506" s="70">
        <f ca="1">Z1506/OFFSET(Z1506,'Parameters &amp; Main Results'!$B$38,0)</f>
        <v>5.6346437697845326</v>
      </c>
      <c r="AB1506" s="70">
        <f ca="1">SUMPRODUCT(Z1506:OFFSET(Z1506,'Parameters &amp; Main Results'!$B$38-1,0), 'Cash Flow Assist'!$P$11:OFFSET('Cash Flow Assist'!$P$11,'Parameters &amp; Main Results'!$B$38-1,0)  )/OFFSET(Z1506,'Parameters &amp; Main Results'!$B$38,0)</f>
        <v>1124.8626815581372</v>
      </c>
      <c r="AC1506" s="70">
        <f ca="1">SUMPRODUCT(Z1506:OFFSET(Z1506,'Parameters &amp; Main Results'!$B$38-1,0),'Parameters &amp; Main Results'!$B$42:OFFSET('Parameters &amp; Main Results'!$B$42,'Parameters &amp; Main Results'!$B$38-1,0)   )/OFFSET(Z1506,'Parameters &amp; Main Results'!$B$38,0)</f>
        <v>0</v>
      </c>
      <c r="AD1506" s="155">
        <f t="shared" si="4"/>
        <v>0</v>
      </c>
      <c r="AE1506" s="252">
        <f t="shared" ca="1" si="1606"/>
        <v>3070262.2437999998</v>
      </c>
      <c r="AF1506" s="253">
        <f t="shared" ca="1" si="1608"/>
        <v>0.45881648837804073</v>
      </c>
      <c r="AG1506" s="258">
        <f t="shared" ca="1" si="1609"/>
        <v>0</v>
      </c>
      <c r="AH1506" s="227" t="str">
        <f ca="1">IF(SUM(AG1506:OFFSET(AG1506,(-HoldAggressiveTime-1),0,,))=0,"Defensive","Aggressive")</f>
        <v>Defensive</v>
      </c>
    </row>
    <row r="1507" spans="1:34" ht="15" x14ac:dyDescent="0.2">
      <c r="A1507">
        <f t="shared" si="15"/>
        <v>2</v>
      </c>
      <c r="B1507">
        <f t="shared" si="16"/>
        <v>1996</v>
      </c>
      <c r="C1507" s="70">
        <f t="shared" si="1"/>
        <v>1996.0833333332196</v>
      </c>
      <c r="D1507" s="149">
        <f t="shared" si="383"/>
        <v>35155</v>
      </c>
      <c r="E1507" s="151">
        <v>155</v>
      </c>
      <c r="F1507" s="152">
        <v>4520473.8016999997</v>
      </c>
      <c r="G1507" s="152">
        <v>25902.046300000002</v>
      </c>
      <c r="H1507" s="152">
        <v>23725.217519919999</v>
      </c>
      <c r="I1507" s="152">
        <v>5749071.4255757602</v>
      </c>
      <c r="J1507" s="152">
        <v>155</v>
      </c>
      <c r="K1507" s="152">
        <v>155</v>
      </c>
      <c r="L1507" s="152">
        <v>400.35</v>
      </c>
      <c r="M1507" s="153">
        <v>25.61174317</v>
      </c>
      <c r="N1507" s="17">
        <f t="shared" ref="N1507:T1507" si="1626">F1507/F1506/$E1507*$E1506-1</f>
        <v>7.3176344081269384E-3</v>
      </c>
      <c r="O1507" s="17">
        <f t="shared" si="1626"/>
        <v>-3.571015374833697E-2</v>
      </c>
      <c r="P1507" s="17">
        <f t="shared" si="1626"/>
        <v>2.2231182797916027E-3</v>
      </c>
      <c r="Q1507" s="17">
        <f t="shared" si="1626"/>
        <v>1.2243019044984038E-3</v>
      </c>
      <c r="R1507" s="17">
        <f t="shared" si="1626"/>
        <v>0</v>
      </c>
      <c r="S1507" s="17">
        <f t="shared" si="1626"/>
        <v>0</v>
      </c>
      <c r="T1507" s="17">
        <f t="shared" si="1626"/>
        <v>-8.9902553763441251E-3</v>
      </c>
      <c r="U1507" s="241">
        <v>1.78E-2</v>
      </c>
      <c r="V1507" s="241">
        <v>-1.0699999999999999E-2</v>
      </c>
      <c r="W1507" s="223">
        <f t="shared" ca="1" si="1611"/>
        <v>-2.1449843790560643E-3</v>
      </c>
      <c r="X1507" s="223">
        <f>MMULT(N1507:T1507,'Parameters &amp; Main Results'!$B$12:$B$18)-'Parameters &amp; Main Results'!$B$22/12+MMULT(U1507:V1507,'Parameters &amp; Main Results'!$B$20:$B$21)</f>
        <v>-2.1449843790560643E-3</v>
      </c>
      <c r="Y1507" s="223">
        <f>MMULT(N1507:T1507,'Parameters &amp; Main Results'!$C$12:$C$18)-'Parameters &amp; Main Results'!$C$22/12+MMULT(U1507:V1507,'Parameters &amp; Main Results'!$C$20:$C$21)</f>
        <v>2.9731889258138807E-3</v>
      </c>
      <c r="Z1507" s="17">
        <f t="shared" ca="1" si="1596"/>
        <v>5.5406404903534661</v>
      </c>
      <c r="AA1507" s="70">
        <f ca="1">Z1507/OFFSET(Z1507,'Parameters &amp; Main Results'!$B$38,0)</f>
        <v>5.5406404903534661</v>
      </c>
      <c r="AB1507" s="70">
        <f ca="1">SUMPRODUCT(Z1507:OFFSET(Z1507,'Parameters &amp; Main Results'!$B$38-1,0), 'Cash Flow Assist'!$P$11:OFFSET('Cash Flow Assist'!$P$11,'Parameters &amp; Main Results'!$B$38-1,0)  )/OFFSET(Z1507,'Parameters &amp; Main Results'!$B$38,0)</f>
        <v>1120.2280377883528</v>
      </c>
      <c r="AC1507" s="70">
        <f ca="1">SUMPRODUCT(Z1507:OFFSET(Z1507,'Parameters &amp; Main Results'!$B$38-1,0),'Parameters &amp; Main Results'!$B$42:OFFSET('Parameters &amp; Main Results'!$B$42,'Parameters &amp; Main Results'!$B$38-1,0)   )/OFFSET(Z1507,'Parameters &amp; Main Results'!$B$38,0)</f>
        <v>0</v>
      </c>
      <c r="AD1507" s="155">
        <f t="shared" si="4"/>
        <v>0</v>
      </c>
      <c r="AE1507" s="252">
        <f t="shared" ca="1" si="1606"/>
        <v>3107384.4747000001</v>
      </c>
      <c r="AF1507" s="253">
        <f t="shared" ca="1" si="1608"/>
        <v>0.45475200719615655</v>
      </c>
      <c r="AG1507" s="258">
        <f t="shared" ca="1" si="1609"/>
        <v>0</v>
      </c>
      <c r="AH1507" s="227" t="str">
        <f ca="1">IF(SUM(AG1507:OFFSET(AG1507,(-HoldAggressiveTime-1),0,,))=0,"Defensive","Aggressive")</f>
        <v>Defensive</v>
      </c>
    </row>
    <row r="1508" spans="1:34" ht="15" x14ac:dyDescent="0.2">
      <c r="A1508">
        <f t="shared" si="15"/>
        <v>3</v>
      </c>
      <c r="B1508">
        <f t="shared" si="16"/>
        <v>1996</v>
      </c>
      <c r="C1508" s="70">
        <f t="shared" si="1"/>
        <v>1996.1666666665528</v>
      </c>
      <c r="D1508" s="149">
        <f t="shared" si="383"/>
        <v>35185</v>
      </c>
      <c r="E1508" s="151">
        <v>155.5</v>
      </c>
      <c r="F1508" s="152">
        <v>4622220.8707999997</v>
      </c>
      <c r="G1508" s="152">
        <v>25636.995699999999</v>
      </c>
      <c r="H1508" s="152">
        <v>23820.71152044</v>
      </c>
      <c r="I1508" s="152">
        <v>5872302.2735977303</v>
      </c>
      <c r="J1508" s="152">
        <v>155.5</v>
      </c>
      <c r="K1508" s="152">
        <v>155.5</v>
      </c>
      <c r="L1508" s="152">
        <v>396.7</v>
      </c>
      <c r="M1508" s="153">
        <v>25.893727720000001</v>
      </c>
      <c r="N1508" s="17">
        <f t="shared" ref="N1508:T1508" si="1627">F1508/F1507/$E1508*$E1507-1</f>
        <v>1.9220246899212645E-2</v>
      </c>
      <c r="O1508" s="17">
        <f t="shared" si="1627"/>
        <v>-1.3415336601221406E-2</v>
      </c>
      <c r="P1508" s="17">
        <f t="shared" si="1627"/>
        <v>7.9662379430978092E-4</v>
      </c>
      <c r="Q1508" s="17">
        <f t="shared" si="1627"/>
        <v>1.8150556745219815E-2</v>
      </c>
      <c r="R1508" s="17">
        <f t="shared" si="1627"/>
        <v>0</v>
      </c>
      <c r="S1508" s="17">
        <f t="shared" si="1627"/>
        <v>0</v>
      </c>
      <c r="T1508" s="17">
        <f t="shared" si="1627"/>
        <v>-1.2303141503596016E-2</v>
      </c>
      <c r="U1508" s="241">
        <v>1.5100000000000001E-2</v>
      </c>
      <c r="V1508" s="241">
        <v>3.5999999999999999E-3</v>
      </c>
      <c r="W1508" s="223">
        <f t="shared" ca="1" si="1611"/>
        <v>1.1075294112318734E-2</v>
      </c>
      <c r="X1508" s="223">
        <f>MMULT(N1508:T1508,'Parameters &amp; Main Results'!$B$12:$B$18)-'Parameters &amp; Main Results'!$B$22/12+MMULT(U1508:V1508,'Parameters &amp; Main Results'!$B$20:$B$21)</f>
        <v>1.1075294112318734E-2</v>
      </c>
      <c r="Y1508" s="223">
        <f>MMULT(N1508:T1508,'Parameters &amp; Main Results'!$C$12:$C$18)-'Parameters &amp; Main Results'!$C$22/12+MMULT(U1508:V1508,'Parameters &amp; Main Results'!$C$20:$C$21)</f>
        <v>1.5915021882502576E-2</v>
      </c>
      <c r="Z1508" s="17">
        <f t="shared" ca="1" si="1596"/>
        <v>5.5525506247073819</v>
      </c>
      <c r="AA1508" s="70">
        <f ca="1">Z1508/OFFSET(Z1508,'Parameters &amp; Main Results'!$B$38,0)</f>
        <v>5.5525506247073819</v>
      </c>
      <c r="AB1508" s="70">
        <f ca="1">SUMPRODUCT(Z1508:OFFSET(Z1508,'Parameters &amp; Main Results'!$B$38-1,0), 'Cash Flow Assist'!$P$11:OFFSET('Cash Flow Assist'!$P$11,'Parameters &amp; Main Results'!$B$38-1,0)  )/OFFSET(Z1508,'Parameters &amp; Main Results'!$B$38,0)</f>
        <v>1115.6873972979993</v>
      </c>
      <c r="AC1508" s="70">
        <f ca="1">SUMPRODUCT(Z1508:OFFSET(Z1508,'Parameters &amp; Main Results'!$B$38-1,0),'Parameters &amp; Main Results'!$B$42:OFFSET('Parameters &amp; Main Results'!$B$42,'Parameters &amp; Main Results'!$B$38-1,0)   )/OFFSET(Z1508,'Parameters &amp; Main Results'!$B$38,0)</f>
        <v>0</v>
      </c>
      <c r="AD1508" s="155">
        <f t="shared" si="4"/>
        <v>0</v>
      </c>
      <c r="AE1508" s="252">
        <f t="shared" ca="1" si="1606"/>
        <v>3213025.3311000001</v>
      </c>
      <c r="AF1508" s="253">
        <f t="shared" ca="1" si="1608"/>
        <v>0.43858836905513982</v>
      </c>
      <c r="AG1508" s="258">
        <f t="shared" ca="1" si="1609"/>
        <v>0</v>
      </c>
      <c r="AH1508" s="227" t="str">
        <f ca="1">IF(SUM(AG1508:OFFSET(AG1508,(-HoldAggressiveTime-1),0,,))=0,"Defensive","Aggressive")</f>
        <v>Defensive</v>
      </c>
    </row>
    <row r="1509" spans="1:34" ht="15" x14ac:dyDescent="0.2">
      <c r="A1509">
        <f t="shared" si="15"/>
        <v>4</v>
      </c>
      <c r="B1509">
        <f t="shared" si="16"/>
        <v>1996</v>
      </c>
      <c r="C1509" s="70">
        <f t="shared" si="1"/>
        <v>1996.2499999998861</v>
      </c>
      <c r="D1509" s="149">
        <f t="shared" si="383"/>
        <v>35216</v>
      </c>
      <c r="E1509" s="151">
        <v>156.1</v>
      </c>
      <c r="F1509" s="152">
        <v>4631277.2076000003</v>
      </c>
      <c r="G1509" s="152">
        <v>25178.304899999999</v>
      </c>
      <c r="H1509" s="152">
        <v>23919.17046139</v>
      </c>
      <c r="I1509" s="152">
        <v>6047233.0935199996</v>
      </c>
      <c r="J1509" s="152">
        <v>156.1</v>
      </c>
      <c r="K1509" s="152">
        <v>156.1</v>
      </c>
      <c r="L1509" s="152">
        <v>390.15</v>
      </c>
      <c r="M1509" s="153">
        <v>25.699200260000001</v>
      </c>
      <c r="N1509" s="17">
        <f t="shared" ref="N1509:T1509" si="1628">F1509/F1508/$E1509*$E1508-1</f>
        <v>-1.8919166927537923E-3</v>
      </c>
      <c r="O1509" s="17">
        <f t="shared" si="1628"/>
        <v>-2.1666672796197384E-2</v>
      </c>
      <c r="P1509" s="17">
        <f t="shared" si="1628"/>
        <v>2.7375613917879349E-4</v>
      </c>
      <c r="Q1509" s="17">
        <f t="shared" si="1628"/>
        <v>2.5830947358362222E-2</v>
      </c>
      <c r="R1509" s="17">
        <f t="shared" si="1628"/>
        <v>0</v>
      </c>
      <c r="S1509" s="17">
        <f t="shared" si="1628"/>
        <v>0</v>
      </c>
      <c r="T1509" s="17">
        <f t="shared" si="1628"/>
        <v>-2.0291443486276206E-2</v>
      </c>
      <c r="U1509" s="241">
        <v>5.2200000000000003E-2</v>
      </c>
      <c r="V1509" s="241">
        <v>-4.0500000000000001E-2</v>
      </c>
      <c r="W1509" s="223">
        <f t="shared" ca="1" si="1611"/>
        <v>-6.8085109197852994E-3</v>
      </c>
      <c r="X1509" s="223">
        <f>MMULT(N1509:T1509,'Parameters &amp; Main Results'!$B$12:$B$18)-'Parameters &amp; Main Results'!$B$22/12+MMULT(U1509:V1509,'Parameters &amp; Main Results'!$B$20:$B$21)</f>
        <v>-6.8085109197852994E-3</v>
      </c>
      <c r="Y1509" s="223">
        <f>MMULT(N1509:T1509,'Parameters &amp; Main Results'!$C$12:$C$18)-'Parameters &amp; Main Results'!$C$22/12+MMULT(U1509:V1509,'Parameters &amp; Main Results'!$C$20:$C$21)</f>
        <v>-3.9110589697648182E-3</v>
      </c>
      <c r="Z1509" s="17">
        <f t="shared" ca="1" si="1596"/>
        <v>5.4917281205869903</v>
      </c>
      <c r="AA1509" s="70">
        <f ca="1">Z1509/OFFSET(Z1509,'Parameters &amp; Main Results'!$B$38,0)</f>
        <v>5.4917281205869903</v>
      </c>
      <c r="AB1509" s="70">
        <f ca="1">SUMPRODUCT(Z1509:OFFSET(Z1509,'Parameters &amp; Main Results'!$B$38-1,0), 'Cash Flow Assist'!$P$11:OFFSET('Cash Flow Assist'!$P$11,'Parameters &amp; Main Results'!$B$38-1,0)  )/OFFSET(Z1509,'Parameters &amp; Main Results'!$B$38,0)</f>
        <v>1111.134846673292</v>
      </c>
      <c r="AC1509" s="70">
        <f ca="1">SUMPRODUCT(Z1509:OFFSET(Z1509,'Parameters &amp; Main Results'!$B$38-1,0),'Parameters &amp; Main Results'!$B$42:OFFSET('Parameters &amp; Main Results'!$B$42,'Parameters &amp; Main Results'!$B$38-1,0)   )/OFFSET(Z1509,'Parameters &amp; Main Results'!$B$38,0)</f>
        <v>0</v>
      </c>
      <c r="AD1509" s="155">
        <f t="shared" si="4"/>
        <v>-1.8919166927537923E-3</v>
      </c>
      <c r="AE1509" s="252">
        <f t="shared" ca="1" si="1606"/>
        <v>3125819.8076999998</v>
      </c>
      <c r="AF1509" s="253">
        <f t="shared" ca="1" si="1608"/>
        <v>0.48162002051158753</v>
      </c>
      <c r="AG1509" s="258">
        <f t="shared" ca="1" si="1609"/>
        <v>0</v>
      </c>
      <c r="AH1509" s="227" t="str">
        <f ca="1">IF(SUM(AG1509:OFFSET(AG1509,(-HoldAggressiveTime-1),0,,))=0,"Defensive","Aggressive")</f>
        <v>Defensive</v>
      </c>
    </row>
    <row r="1510" spans="1:34" ht="15" x14ac:dyDescent="0.2">
      <c r="A1510">
        <f t="shared" si="15"/>
        <v>5</v>
      </c>
      <c r="B1510">
        <f t="shared" si="16"/>
        <v>1996</v>
      </c>
      <c r="C1510" s="70">
        <f t="shared" si="1"/>
        <v>1996.3333333332193</v>
      </c>
      <c r="D1510" s="149">
        <f t="shared" si="383"/>
        <v>35246</v>
      </c>
      <c r="E1510" s="151">
        <v>156.4</v>
      </c>
      <c r="F1510" s="152">
        <v>4750715.8525999999</v>
      </c>
      <c r="G1510" s="152">
        <v>24971.487799999999</v>
      </c>
      <c r="H1510" s="152">
        <v>24017.837039540002</v>
      </c>
      <c r="I1510" s="152">
        <v>5945430.5077563301</v>
      </c>
      <c r="J1510" s="152">
        <v>156.4</v>
      </c>
      <c r="K1510" s="152">
        <v>156.4</v>
      </c>
      <c r="L1510" s="152">
        <v>390.55</v>
      </c>
      <c r="M1510" s="153">
        <v>26.122064949999999</v>
      </c>
      <c r="N1510" s="17">
        <f t="shared" ref="N1510:T1510" si="1629">F1510/F1509/$E1510*$E1509-1</f>
        <v>2.3821942358195347E-2</v>
      </c>
      <c r="O1510" s="17">
        <f t="shared" si="1629"/>
        <v>-1.0116502055452559E-2</v>
      </c>
      <c r="P1510" s="17">
        <f t="shared" si="1629"/>
        <v>2.1989290279980089E-3</v>
      </c>
      <c r="Q1510" s="17">
        <f t="shared" si="1629"/>
        <v>-1.8720439989743709E-2</v>
      </c>
      <c r="R1510" s="17">
        <f t="shared" si="1629"/>
        <v>0</v>
      </c>
      <c r="S1510" s="17">
        <f t="shared" si="1629"/>
        <v>0</v>
      </c>
      <c r="T1510" s="17">
        <f t="shared" si="1629"/>
        <v>-8.9487845352931306E-4</v>
      </c>
      <c r="U1510" s="241">
        <v>3.1800000000000002E-2</v>
      </c>
      <c r="V1510" s="241">
        <v>-8.8999999999999999E-3</v>
      </c>
      <c r="W1510" s="223">
        <f t="shared" ca="1" si="1611"/>
        <v>1.5756745768212867E-2</v>
      </c>
      <c r="X1510" s="223">
        <f>MMULT(N1510:T1510,'Parameters &amp; Main Results'!$B$12:$B$18)-'Parameters &amp; Main Results'!$B$22/12+MMULT(U1510:V1510,'Parameters &amp; Main Results'!$B$20:$B$21)</f>
        <v>1.5756745768212867E-2</v>
      </c>
      <c r="Y1510" s="223">
        <f>MMULT(N1510:T1510,'Parameters &amp; Main Results'!$C$12:$C$18)-'Parameters &amp; Main Results'!$C$22/12+MMULT(U1510:V1510,'Parameters &amp; Main Results'!$C$20:$C$21)</f>
        <v>2.038643125016389E-2</v>
      </c>
      <c r="Z1510" s="17">
        <f t="shared" ca="1" si="1596"/>
        <v>5.5293749301786992</v>
      </c>
      <c r="AA1510" s="70">
        <f ca="1">Z1510/OFFSET(Z1510,'Parameters &amp; Main Results'!$B$38,0)</f>
        <v>5.5293749301786992</v>
      </c>
      <c r="AB1510" s="70">
        <f ca="1">SUMPRODUCT(Z1510:OFFSET(Z1510,'Parameters &amp; Main Results'!$B$38-1,0), 'Cash Flow Assist'!$P$11:OFFSET('Cash Flow Assist'!$P$11,'Parameters &amp; Main Results'!$B$38-1,0)  )/OFFSET(Z1510,'Parameters &amp; Main Results'!$B$38,0)</f>
        <v>1106.6431185527051</v>
      </c>
      <c r="AC1510" s="70">
        <f ca="1">SUMPRODUCT(Z1510:OFFSET(Z1510,'Parameters &amp; Main Results'!$B$38-1,0),'Parameters &amp; Main Results'!$B$42:OFFSET('Parameters &amp; Main Results'!$B$42,'Parameters &amp; Main Results'!$B$38-1,0)   )/OFFSET(Z1510,'Parameters &amp; Main Results'!$B$38,0)</f>
        <v>0</v>
      </c>
      <c r="AD1510" s="155">
        <f t="shared" si="4"/>
        <v>0</v>
      </c>
      <c r="AE1510" s="252">
        <f t="shared" ca="1" si="1606"/>
        <v>2989542.7201</v>
      </c>
      <c r="AF1510" s="253">
        <f t="shared" ca="1" si="1608"/>
        <v>0.58911121110893128</v>
      </c>
      <c r="AG1510" s="258">
        <f t="shared" ca="1" si="1609"/>
        <v>0</v>
      </c>
      <c r="AH1510" s="227" t="str">
        <f ca="1">IF(SUM(AG1510:OFFSET(AG1510,(-HoldAggressiveTime-1),0,,))=0,"Defensive","Aggressive")</f>
        <v>Defensive</v>
      </c>
    </row>
    <row r="1511" spans="1:34" ht="15" x14ac:dyDescent="0.2">
      <c r="A1511">
        <f t="shared" si="15"/>
        <v>6</v>
      </c>
      <c r="B1511">
        <f t="shared" si="16"/>
        <v>1996</v>
      </c>
      <c r="C1511" s="70">
        <f t="shared" si="1"/>
        <v>1996.4166666665526</v>
      </c>
      <c r="D1511" s="149">
        <f t="shared" si="383"/>
        <v>35277</v>
      </c>
      <c r="E1511" s="151">
        <v>156.69999999999999</v>
      </c>
      <c r="F1511" s="152">
        <v>4806924.2039000001</v>
      </c>
      <c r="G1511" s="152">
        <v>25333.457600000002</v>
      </c>
      <c r="H1511" s="152">
        <v>24118.311657819999</v>
      </c>
      <c r="I1511" s="152">
        <v>5972715.74948336</v>
      </c>
      <c r="J1511" s="152">
        <v>156.69999999999999</v>
      </c>
      <c r="K1511" s="152">
        <v>156.69999999999999</v>
      </c>
      <c r="L1511" s="152">
        <v>381.3</v>
      </c>
      <c r="M1511" s="153">
        <v>26.253336310000002</v>
      </c>
      <c r="N1511" s="17">
        <f t="shared" ref="N1511:T1511" si="1630">F1511/F1510/$E1511*$E1510-1</f>
        <v>9.8944164044751926E-3</v>
      </c>
      <c r="O1511" s="17">
        <f t="shared" si="1630"/>
        <v>1.2553086364847532E-2</v>
      </c>
      <c r="P1511" s="17">
        <f t="shared" si="1630"/>
        <v>2.2608381194628713E-3</v>
      </c>
      <c r="Q1511" s="17">
        <f t="shared" si="1630"/>
        <v>2.6660070036179651E-3</v>
      </c>
      <c r="R1511" s="17">
        <f t="shared" si="1630"/>
        <v>0</v>
      </c>
      <c r="S1511" s="17">
        <f t="shared" si="1630"/>
        <v>0</v>
      </c>
      <c r="T1511" s="17">
        <f t="shared" si="1630"/>
        <v>-2.555368997152474E-2</v>
      </c>
      <c r="U1511" s="241">
        <v>-3.9899999999999998E-2</v>
      </c>
      <c r="V1511" s="241">
        <v>2.3800000000000002E-2</v>
      </c>
      <c r="W1511" s="223">
        <f t="shared" ca="1" si="1611"/>
        <v>8.6120784110829945E-3</v>
      </c>
      <c r="X1511" s="223">
        <f>MMULT(N1511:T1511,'Parameters &amp; Main Results'!$B$12:$B$18)-'Parameters &amp; Main Results'!$B$22/12+MMULT(U1511:V1511,'Parameters &amp; Main Results'!$B$20:$B$21)</f>
        <v>8.6120784110829945E-3</v>
      </c>
      <c r="Y1511" s="223">
        <f>MMULT(N1511:T1511,'Parameters &amp; Main Results'!$C$12:$C$18)-'Parameters &amp; Main Results'!$C$22/12+MMULT(U1511:V1511,'Parameters &amp; Main Results'!$C$20:$C$21)</f>
        <v>1.0118616733845761E-2</v>
      </c>
      <c r="Z1511" s="17">
        <f t="shared" ca="1" si="1596"/>
        <v>5.4436014855080828</v>
      </c>
      <c r="AA1511" s="70">
        <f ca="1">Z1511/OFFSET(Z1511,'Parameters &amp; Main Results'!$B$38,0)</f>
        <v>5.4436014855080828</v>
      </c>
      <c r="AB1511" s="70">
        <f ca="1">SUMPRODUCT(Z1511:OFFSET(Z1511,'Parameters &amp; Main Results'!$B$38-1,0), 'Cash Flow Assist'!$P$11:OFFSET('Cash Flow Assist'!$P$11,'Parameters &amp; Main Results'!$B$38-1,0)  )/OFFSET(Z1511,'Parameters &amp; Main Results'!$B$38,0)</f>
        <v>1102.1137436225263</v>
      </c>
      <c r="AC1511" s="70">
        <f ca="1">SUMPRODUCT(Z1511:OFFSET(Z1511,'Parameters &amp; Main Results'!$B$38-1,0),'Parameters &amp; Main Results'!$B$42:OFFSET('Parameters &amp; Main Results'!$B$42,'Parameters &amp; Main Results'!$B$38-1,0)   )/OFFSET(Z1511,'Parameters &amp; Main Results'!$B$38,0)</f>
        <v>0</v>
      </c>
      <c r="AD1511" s="155">
        <f t="shared" si="4"/>
        <v>0</v>
      </c>
      <c r="AE1511" s="252">
        <f t="shared" ca="1" si="1606"/>
        <v>3043044.0142000001</v>
      </c>
      <c r="AF1511" s="253">
        <f t="shared" ca="1" si="1608"/>
        <v>0.5796433378778173</v>
      </c>
      <c r="AG1511" s="258">
        <f t="shared" ca="1" si="1609"/>
        <v>0</v>
      </c>
      <c r="AH1511" s="227" t="str">
        <f ca="1">IF(SUM(AG1511:OFFSET(AG1511,(-HoldAggressiveTime-1),0,,))=0,"Defensive","Aggressive")</f>
        <v>Defensive</v>
      </c>
    </row>
    <row r="1512" spans="1:34" ht="15" x14ac:dyDescent="0.2">
      <c r="A1512">
        <f t="shared" si="15"/>
        <v>7</v>
      </c>
      <c r="B1512">
        <f t="shared" si="16"/>
        <v>1996</v>
      </c>
      <c r="C1512" s="70">
        <f t="shared" si="1"/>
        <v>1996.4999999998859</v>
      </c>
      <c r="D1512" s="149">
        <f t="shared" si="383"/>
        <v>35308</v>
      </c>
      <c r="E1512" s="151">
        <v>157</v>
      </c>
      <c r="F1512" s="152">
        <v>4558148.3816</v>
      </c>
      <c r="G1512" s="152">
        <v>25346.5275</v>
      </c>
      <c r="H1512" s="152">
        <v>24220.613496440001</v>
      </c>
      <c r="I1512" s="152">
        <v>5799377.5546853105</v>
      </c>
      <c r="J1512" s="152">
        <v>157</v>
      </c>
      <c r="K1512" s="152">
        <v>157</v>
      </c>
      <c r="L1512" s="152">
        <v>385.5</v>
      </c>
      <c r="M1512" s="153">
        <v>24.699396539999999</v>
      </c>
      <c r="N1512" s="17">
        <f t="shared" ref="N1512:T1512" si="1631">F1512/F1511/$E1512*$E1511-1</f>
        <v>-5.3565575209807093E-2</v>
      </c>
      <c r="O1512" s="17">
        <f t="shared" si="1631"/>
        <v>-1.3958992749393273E-3</v>
      </c>
      <c r="P1512" s="17">
        <f t="shared" si="1631"/>
        <v>2.3227335458442244E-3</v>
      </c>
      <c r="Q1512" s="17">
        <f t="shared" si="1631"/>
        <v>-3.087704416132997E-2</v>
      </c>
      <c r="R1512" s="17">
        <f t="shared" si="1631"/>
        <v>0</v>
      </c>
      <c r="S1512" s="17">
        <f t="shared" si="1631"/>
        <v>0</v>
      </c>
      <c r="T1512" s="17">
        <f t="shared" si="1631"/>
        <v>9.0830731607089987E-3</v>
      </c>
      <c r="U1512" s="241">
        <v>-4.3099999999999999E-2</v>
      </c>
      <c r="V1512" s="241">
        <v>5.1400000000000001E-2</v>
      </c>
      <c r="W1512" s="223">
        <f t="shared" ca="1" si="1611"/>
        <v>-4.00408742709744E-2</v>
      </c>
      <c r="X1512" s="223">
        <f>MMULT(N1512:T1512,'Parameters &amp; Main Results'!$B$12:$B$18)-'Parameters &amp; Main Results'!$B$22/12+MMULT(U1512:V1512,'Parameters &amp; Main Results'!$B$20:$B$21)</f>
        <v>-4.00408742709744E-2</v>
      </c>
      <c r="Y1512" s="223">
        <f>MMULT(N1512:T1512,'Parameters &amp; Main Results'!$C$12:$C$18)-'Parameters &amp; Main Results'!$C$22/12+MMULT(U1512:V1512,'Parameters &amp; Main Results'!$C$20:$C$21)</f>
        <v>-4.8390274282986985E-2</v>
      </c>
      <c r="Z1512" s="17">
        <f t="shared" ca="1" si="1596"/>
        <v>5.397121055781585</v>
      </c>
      <c r="AA1512" s="70">
        <f ca="1">Z1512/OFFSET(Z1512,'Parameters &amp; Main Results'!$B$38,0)</f>
        <v>5.397121055781585</v>
      </c>
      <c r="AB1512" s="70">
        <f ca="1">SUMPRODUCT(Z1512:OFFSET(Z1512,'Parameters &amp; Main Results'!$B$38-1,0), 'Cash Flow Assist'!$P$11:OFFSET('Cash Flow Assist'!$P$11,'Parameters &amp; Main Results'!$B$38-1,0)  )/OFFSET(Z1512,'Parameters &amp; Main Results'!$B$38,0)</f>
        <v>1097.670142137018</v>
      </c>
      <c r="AC1512" s="70">
        <f ca="1">SUMPRODUCT(Z1512:OFFSET(Z1512,'Parameters &amp; Main Results'!$B$38-1,0),'Parameters &amp; Main Results'!$B$42:OFFSET('Parameters &amp; Main Results'!$B$42,'Parameters &amp; Main Results'!$B$38-1,0)   )/OFFSET(Z1512,'Parameters &amp; Main Results'!$B$38,0)</f>
        <v>0</v>
      </c>
      <c r="AD1512" s="155">
        <f t="shared" si="4"/>
        <v>-5.3565575209807093E-2</v>
      </c>
      <c r="AE1512" s="252">
        <f t="shared" ca="1" si="1606"/>
        <v>3077568.5639</v>
      </c>
      <c r="AF1512" s="253">
        <f t="shared" ca="1" si="1608"/>
        <v>0.48108751664130556</v>
      </c>
      <c r="AG1512" s="258">
        <f t="shared" ca="1" si="1609"/>
        <v>0</v>
      </c>
      <c r="AH1512" s="227" t="str">
        <f ca="1">IF(SUM(AG1512:OFFSET(AG1512,(-HoldAggressiveTime-1),0,,))=0,"Defensive","Aggressive")</f>
        <v>Defensive</v>
      </c>
    </row>
    <row r="1513" spans="1:34" ht="15" x14ac:dyDescent="0.2">
      <c r="A1513">
        <f t="shared" si="15"/>
        <v>8</v>
      </c>
      <c r="B1513">
        <f t="shared" si="16"/>
        <v>1996</v>
      </c>
      <c r="C1513" s="70">
        <f t="shared" si="1"/>
        <v>1996.5833333332191</v>
      </c>
      <c r="D1513" s="149">
        <f t="shared" si="383"/>
        <v>35338</v>
      </c>
      <c r="E1513" s="151">
        <v>157.19999999999999</v>
      </c>
      <c r="F1513" s="152">
        <v>4673802.6152999997</v>
      </c>
      <c r="G1513" s="152">
        <v>25196.699400000001</v>
      </c>
      <c r="H1513" s="152">
        <v>24324.560296029998</v>
      </c>
      <c r="I1513" s="152">
        <v>5822919.0624650596</v>
      </c>
      <c r="J1513" s="152">
        <v>157.19999999999999</v>
      </c>
      <c r="K1513" s="152">
        <v>157.19999999999999</v>
      </c>
      <c r="L1513" s="152">
        <v>387.25</v>
      </c>
      <c r="M1513" s="153">
        <v>25.10727812</v>
      </c>
      <c r="N1513" s="17">
        <f t="shared" ref="N1513:T1513" si="1632">F1513/F1512/$E1513*$E1512-1</f>
        <v>2.406852755889588E-2</v>
      </c>
      <c r="O1513" s="17">
        <f t="shared" si="1632"/>
        <v>-7.1759324611879727E-3</v>
      </c>
      <c r="P1513" s="17">
        <f t="shared" si="1632"/>
        <v>3.0139418999610701E-3</v>
      </c>
      <c r="Q1513" s="17">
        <f t="shared" si="1632"/>
        <v>2.7818871344416074E-3</v>
      </c>
      <c r="R1513" s="17">
        <f t="shared" si="1632"/>
        <v>0</v>
      </c>
      <c r="S1513" s="17">
        <f t="shared" si="1632"/>
        <v>0</v>
      </c>
      <c r="T1513" s="17">
        <f t="shared" si="1632"/>
        <v>3.2615188628495329E-3</v>
      </c>
      <c r="U1513" s="241">
        <v>2.46E-2</v>
      </c>
      <c r="V1513" s="241">
        <v>-7.4000000000000003E-3</v>
      </c>
      <c r="W1513" s="223">
        <f t="shared" ca="1" si="1611"/>
        <v>1.6737618453410125E-2</v>
      </c>
      <c r="X1513" s="223">
        <f>MMULT(N1513:T1513,'Parameters &amp; Main Results'!$B$12:$B$18)-'Parameters &amp; Main Results'!$B$22/12+MMULT(U1513:V1513,'Parameters &amp; Main Results'!$B$20:$B$21)</f>
        <v>1.6737618453410125E-2</v>
      </c>
      <c r="Y1513" s="223">
        <f>MMULT(N1513:T1513,'Parameters &amp; Main Results'!$C$12:$C$18)-'Parameters &amp; Main Results'!$C$22/12+MMULT(U1513:V1513,'Parameters &amp; Main Results'!$C$20:$C$21)</f>
        <v>2.0902414890220829E-2</v>
      </c>
      <c r="Z1513" s="17">
        <f t="shared" ca="1" si="1596"/>
        <v>5.6222404799608814</v>
      </c>
      <c r="AA1513" s="70">
        <f ca="1">Z1513/OFFSET(Z1513,'Parameters &amp; Main Results'!$B$38,0)</f>
        <v>5.6222404799608814</v>
      </c>
      <c r="AB1513" s="70">
        <f ca="1">SUMPRODUCT(Z1513:OFFSET(Z1513,'Parameters &amp; Main Results'!$B$38-1,0), 'Cash Flow Assist'!$P$11:OFFSET('Cash Flow Assist'!$P$11,'Parameters &amp; Main Results'!$B$38-1,0)  )/OFFSET(Z1513,'Parameters &amp; Main Results'!$B$38,0)</f>
        <v>1093.2730210812365</v>
      </c>
      <c r="AC1513" s="70">
        <f ca="1">SUMPRODUCT(Z1513:OFFSET(Z1513,'Parameters &amp; Main Results'!$B$38-1,0),'Parameters &amp; Main Results'!$B$42:OFFSET('Parameters &amp; Main Results'!$B$42,'Parameters &amp; Main Results'!$B$38-1,0)   )/OFFSET(Z1513,'Parameters &amp; Main Results'!$B$38,0)</f>
        <v>0</v>
      </c>
      <c r="AD1513" s="155">
        <f t="shared" si="4"/>
        <v>-3.0786292174056595E-2</v>
      </c>
      <c r="AE1513" s="252">
        <f t="shared" ca="1" si="1606"/>
        <v>3002131.9032000001</v>
      </c>
      <c r="AF1513" s="253">
        <f t="shared" ca="1" si="1608"/>
        <v>0.55682786966094011</v>
      </c>
      <c r="AG1513" s="258">
        <f t="shared" ca="1" si="1609"/>
        <v>0</v>
      </c>
      <c r="AH1513" s="227" t="str">
        <f ca="1">IF(SUM(AG1513:OFFSET(AG1513,(-HoldAggressiveTime-1),0,,))=0,"Defensive","Aggressive")</f>
        <v>Defensive</v>
      </c>
    </row>
    <row r="1514" spans="1:34" ht="15" x14ac:dyDescent="0.2">
      <c r="A1514">
        <f t="shared" si="15"/>
        <v>9</v>
      </c>
      <c r="B1514">
        <f t="shared" si="16"/>
        <v>1996</v>
      </c>
      <c r="C1514" s="70">
        <f t="shared" si="1"/>
        <v>1996.6666666665524</v>
      </c>
      <c r="D1514" s="149">
        <f t="shared" si="383"/>
        <v>35369</v>
      </c>
      <c r="E1514" s="151">
        <v>157.69999999999999</v>
      </c>
      <c r="F1514" s="152">
        <v>4916267.4395000003</v>
      </c>
      <c r="G1514" s="152">
        <v>25787.202700000002</v>
      </c>
      <c r="H1514" s="152">
        <v>24426.926153939999</v>
      </c>
      <c r="I1514" s="152">
        <v>5982146.0780421002</v>
      </c>
      <c r="J1514" s="152">
        <v>157.69999999999999</v>
      </c>
      <c r="K1514" s="152">
        <v>157.69999999999999</v>
      </c>
      <c r="L1514" s="152">
        <v>379.3</v>
      </c>
      <c r="M1514" s="153">
        <v>26.153094169999999</v>
      </c>
      <c r="N1514" s="17">
        <f t="shared" ref="N1514:T1514" si="1633">F1514/F1513/$E1514*$E1513-1</f>
        <v>4.8542362222665059E-2</v>
      </c>
      <c r="O1514" s="17">
        <f t="shared" si="1633"/>
        <v>2.0190858294084402E-2</v>
      </c>
      <c r="P1514" s="17">
        <f t="shared" si="1633"/>
        <v>1.0244134431460772E-3</v>
      </c>
      <c r="Q1514" s="17">
        <f t="shared" si="1633"/>
        <v>2.4087602633214855E-2</v>
      </c>
      <c r="R1514" s="17">
        <f t="shared" si="1633"/>
        <v>0</v>
      </c>
      <c r="S1514" s="17">
        <f t="shared" si="1633"/>
        <v>0</v>
      </c>
      <c r="T1514" s="17">
        <f t="shared" si="1633"/>
        <v>-2.3634860873278041E-2</v>
      </c>
      <c r="U1514" s="241">
        <v>-9.7999999999999997E-3</v>
      </c>
      <c r="V1514" s="241">
        <v>-2.7E-2</v>
      </c>
      <c r="W1514" s="223">
        <f t="shared" ca="1" si="1611"/>
        <v>3.9221533615485103E-2</v>
      </c>
      <c r="X1514" s="223">
        <f>MMULT(N1514:T1514,'Parameters &amp; Main Results'!$B$12:$B$18)-'Parameters &amp; Main Results'!$B$22/12+MMULT(U1514:V1514,'Parameters &amp; Main Results'!$B$20:$B$21)</f>
        <v>3.9221533615485103E-2</v>
      </c>
      <c r="Y1514" s="223">
        <f>MMULT(N1514:T1514,'Parameters &amp; Main Results'!$C$12:$C$18)-'Parameters &amp; Main Results'!$C$22/12+MMULT(U1514:V1514,'Parameters &amp; Main Results'!$C$20:$C$21)</f>
        <v>4.5665545163140329E-2</v>
      </c>
      <c r="Z1514" s="17">
        <f t="shared" ca="1" si="1596"/>
        <v>5.5296866939112954</v>
      </c>
      <c r="AA1514" s="70">
        <f ca="1">Z1514/OFFSET(Z1514,'Parameters &amp; Main Results'!$B$38,0)</f>
        <v>5.5296866939112954</v>
      </c>
      <c r="AB1514" s="70">
        <f ca="1">SUMPRODUCT(Z1514:OFFSET(Z1514,'Parameters &amp; Main Results'!$B$38-1,0), 'Cash Flow Assist'!$P$11:OFFSET('Cash Flow Assist'!$P$11,'Parameters &amp; Main Results'!$B$38-1,0)  )/OFFSET(Z1514,'Parameters &amp; Main Results'!$B$38,0)</f>
        <v>1088.6507806012758</v>
      </c>
      <c r="AC1514" s="70">
        <f ca="1">SUMPRODUCT(Z1514:OFFSET(Z1514,'Parameters &amp; Main Results'!$B$38-1,0),'Parameters &amp; Main Results'!$B$42:OFFSET('Parameters &amp; Main Results'!$B$42,'Parameters &amp; Main Results'!$B$38-1,0)   )/OFFSET(Z1514,'Parameters &amp; Main Results'!$B$38,0)</f>
        <v>0</v>
      </c>
      <c r="AD1514" s="155">
        <f t="shared" si="4"/>
        <v>0</v>
      </c>
      <c r="AE1514" s="252">
        <f t="shared" ca="1" si="1606"/>
        <v>3120154.1283999998</v>
      </c>
      <c r="AF1514" s="253">
        <f t="shared" ca="1" si="1608"/>
        <v>0.57564890617151621</v>
      </c>
      <c r="AG1514" s="258">
        <f t="shared" ca="1" si="1609"/>
        <v>0</v>
      </c>
      <c r="AH1514" s="227" t="str">
        <f ca="1">IF(SUM(AG1514:OFFSET(AG1514,(-HoldAggressiveTime-1),0,,))=0,"Defensive","Aggressive")</f>
        <v>Defensive</v>
      </c>
    </row>
    <row r="1515" spans="1:34" ht="15" x14ac:dyDescent="0.2">
      <c r="A1515">
        <f t="shared" si="15"/>
        <v>10</v>
      </c>
      <c r="B1515">
        <f t="shared" si="16"/>
        <v>1996</v>
      </c>
      <c r="C1515" s="70">
        <f t="shared" si="1"/>
        <v>1996.7499999998856</v>
      </c>
      <c r="D1515" s="149">
        <f t="shared" si="383"/>
        <v>35399</v>
      </c>
      <c r="E1515" s="151">
        <v>158.19999999999999</v>
      </c>
      <c r="F1515" s="152">
        <v>5051860.9267999995</v>
      </c>
      <c r="G1515" s="152">
        <v>26601.063099999999</v>
      </c>
      <c r="H1515" s="152">
        <v>24530.537032380002</v>
      </c>
      <c r="I1515" s="152">
        <v>5943733.7585526602</v>
      </c>
      <c r="J1515" s="152">
        <v>158.19999999999999</v>
      </c>
      <c r="K1515" s="152">
        <v>158.19999999999999</v>
      </c>
      <c r="L1515" s="152">
        <v>379.3</v>
      </c>
      <c r="M1515" s="153">
        <v>26.627313430000001</v>
      </c>
      <c r="N1515" s="17">
        <f t="shared" ref="N1515:T1515" si="1634">F1515/F1514/$E1515*$E1514-1</f>
        <v>2.433284968848648E-2</v>
      </c>
      <c r="O1515" s="17">
        <f t="shared" si="1634"/>
        <v>2.8300326019947253E-2</v>
      </c>
      <c r="P1515" s="17">
        <f t="shared" si="1634"/>
        <v>1.0677043827893584E-3</v>
      </c>
      <c r="Q1515" s="17">
        <f t="shared" si="1634"/>
        <v>-9.5614222169000396E-3</v>
      </c>
      <c r="R1515" s="17">
        <f t="shared" si="1634"/>
        <v>0</v>
      </c>
      <c r="S1515" s="17">
        <f t="shared" si="1634"/>
        <v>0</v>
      </c>
      <c r="T1515" s="17">
        <f t="shared" si="1634"/>
        <v>-3.160556257901348E-3</v>
      </c>
      <c r="U1515" s="241">
        <v>-4.4400000000000002E-2</v>
      </c>
      <c r="V1515" s="241">
        <v>4.9399999999999999E-2</v>
      </c>
      <c r="W1515" s="223">
        <f t="shared" ca="1" si="1611"/>
        <v>2.3710007990792575E-2</v>
      </c>
      <c r="X1515" s="223">
        <f>MMULT(N1515:T1515,'Parameters &amp; Main Results'!$B$12:$B$18)-'Parameters &amp; Main Results'!$B$22/12+MMULT(U1515:V1515,'Parameters &amp; Main Results'!$B$20:$B$21)</f>
        <v>2.3710007990792575E-2</v>
      </c>
      <c r="Y1515" s="223">
        <f>MMULT(N1515:T1515,'Parameters &amp; Main Results'!$C$12:$C$18)-'Parameters &amp; Main Results'!$C$22/12+MMULT(U1515:V1515,'Parameters &amp; Main Results'!$C$20:$C$21)</f>
        <v>2.4687930654965891E-2</v>
      </c>
      <c r="Z1515" s="17">
        <f t="shared" ca="1" si="1596"/>
        <v>5.320989331960182</v>
      </c>
      <c r="AA1515" s="70">
        <f ca="1">Z1515/OFFSET(Z1515,'Parameters &amp; Main Results'!$B$38,0)</f>
        <v>5.320989331960182</v>
      </c>
      <c r="AB1515" s="70">
        <f ca="1">SUMPRODUCT(Z1515:OFFSET(Z1515,'Parameters &amp; Main Results'!$B$38-1,0), 'Cash Flow Assist'!$P$11:OFFSET('Cash Flow Assist'!$P$11,'Parameters &amp; Main Results'!$B$38-1,0)  )/OFFSET(Z1515,'Parameters &amp; Main Results'!$B$38,0)</f>
        <v>1084.1210939073644</v>
      </c>
      <c r="AC1515" s="70">
        <f ca="1">SUMPRODUCT(Z1515:OFFSET(Z1515,'Parameters &amp; Main Results'!$B$38-1,0),'Parameters &amp; Main Results'!$B$42:OFFSET('Parameters &amp; Main Results'!$B$42,'Parameters &amp; Main Results'!$B$38-1,0)   )/OFFSET(Z1515,'Parameters &amp; Main Results'!$B$38,0)</f>
        <v>0</v>
      </c>
      <c r="AD1515" s="155">
        <f t="shared" si="4"/>
        <v>0</v>
      </c>
      <c r="AE1515" s="252">
        <f t="shared" ca="1" si="1606"/>
        <v>3227840.3169</v>
      </c>
      <c r="AF1515" s="253">
        <f t="shared" ca="1" si="1608"/>
        <v>0.56509010075559718</v>
      </c>
      <c r="AG1515" s="258">
        <f t="shared" ca="1" si="1609"/>
        <v>0</v>
      </c>
      <c r="AH1515" s="227" t="str">
        <f ca="1">IF(SUM(AG1515:OFFSET(AG1515,(-HoldAggressiveTime-1),0,,))=0,"Defensive","Aggressive")</f>
        <v>Defensive</v>
      </c>
    </row>
    <row r="1516" spans="1:34" ht="15" x14ac:dyDescent="0.2">
      <c r="A1516">
        <f t="shared" si="15"/>
        <v>11</v>
      </c>
      <c r="B1516">
        <f t="shared" si="16"/>
        <v>1996</v>
      </c>
      <c r="C1516" s="70">
        <f t="shared" si="1"/>
        <v>1996.8333333332189</v>
      </c>
      <c r="D1516" s="149">
        <f t="shared" si="383"/>
        <v>35430</v>
      </c>
      <c r="E1516" s="151">
        <v>158.69999999999999</v>
      </c>
      <c r="F1516" s="152">
        <v>5430515.3377999999</v>
      </c>
      <c r="G1516" s="152">
        <v>27356.629000000001</v>
      </c>
      <c r="H1516" s="152">
        <v>24632.543182199999</v>
      </c>
      <c r="I1516" s="152">
        <v>6190313.7774141598</v>
      </c>
      <c r="J1516" s="152">
        <v>158.69999999999999</v>
      </c>
      <c r="K1516" s="152">
        <v>158.69999999999999</v>
      </c>
      <c r="L1516" s="152">
        <v>371.9</v>
      </c>
      <c r="M1516" s="153">
        <v>28.36892989</v>
      </c>
      <c r="N1516" s="17">
        <f t="shared" ref="N1516:T1516" si="1635">F1516/F1515/$E1516*$E1515-1</f>
        <v>7.1566704258793967E-2</v>
      </c>
      <c r="O1516" s="17">
        <f t="shared" si="1635"/>
        <v>2.5163510949909984E-2</v>
      </c>
      <c r="P1516" s="17">
        <f t="shared" si="1635"/>
        <v>9.9463348010453423E-4</v>
      </c>
      <c r="Q1516" s="17">
        <f t="shared" si="1635"/>
        <v>3.8204407209363245E-2</v>
      </c>
      <c r="R1516" s="17">
        <f t="shared" si="1635"/>
        <v>0</v>
      </c>
      <c r="S1516" s="17">
        <f t="shared" si="1635"/>
        <v>0</v>
      </c>
      <c r="T1516" s="17">
        <f t="shared" si="1635"/>
        <v>-2.2598754612308758E-2</v>
      </c>
      <c r="U1516" s="241">
        <v>-4.0500000000000001E-2</v>
      </c>
      <c r="V1516" s="241">
        <v>1.3899999999999999E-2</v>
      </c>
      <c r="W1516" s="223">
        <f t="shared" ca="1" si="1611"/>
        <v>5.7536125986795361E-2</v>
      </c>
      <c r="X1516" s="223">
        <f>MMULT(N1516:T1516,'Parameters &amp; Main Results'!$B$12:$B$18)-'Parameters &amp; Main Results'!$B$22/12+MMULT(U1516:V1516,'Parameters &amp; Main Results'!$B$20:$B$21)</f>
        <v>5.7536125986795361E-2</v>
      </c>
      <c r="Y1516" s="223">
        <f>MMULT(N1516:T1516,'Parameters &amp; Main Results'!$C$12:$C$18)-'Parameters &amp; Main Results'!$C$22/12+MMULT(U1516:V1516,'Parameters &amp; Main Results'!$C$20:$C$21)</f>
        <v>6.6884718261238915E-2</v>
      </c>
      <c r="Z1516" s="17">
        <f t="shared" ca="1" si="1596"/>
        <v>5.1977506231511219</v>
      </c>
      <c r="AA1516" s="70">
        <f ca="1">Z1516/OFFSET(Z1516,'Parameters &amp; Main Results'!$B$38,0)</f>
        <v>5.1977506231511219</v>
      </c>
      <c r="AB1516" s="70">
        <f ca="1">SUMPRODUCT(Z1516:OFFSET(Z1516,'Parameters &amp; Main Results'!$B$38-1,0), 'Cash Flow Assist'!$P$11:OFFSET('Cash Flow Assist'!$P$11,'Parameters &amp; Main Results'!$B$38-1,0)  )/OFFSET(Z1516,'Parameters &amp; Main Results'!$B$38,0)</f>
        <v>1079.8001045754042</v>
      </c>
      <c r="AC1516" s="70">
        <f ca="1">SUMPRODUCT(Z1516:OFFSET(Z1516,'Parameters &amp; Main Results'!$B$38-1,0),'Parameters &amp; Main Results'!$B$42:OFFSET('Parameters &amp; Main Results'!$B$42,'Parameters &amp; Main Results'!$B$38-1,0)   )/OFFSET(Z1516,'Parameters &amp; Main Results'!$B$38,0)</f>
        <v>0</v>
      </c>
      <c r="AD1516" s="155">
        <f t="shared" si="4"/>
        <v>0</v>
      </c>
      <c r="AE1516" s="252">
        <f t="shared" ca="1" si="1606"/>
        <v>3148909.0915000001</v>
      </c>
      <c r="AF1516" s="253">
        <f t="shared" ca="1" si="1608"/>
        <v>0.72457037659767565</v>
      </c>
      <c r="AG1516" s="258">
        <f t="shared" ca="1" si="1609"/>
        <v>0</v>
      </c>
      <c r="AH1516" s="227" t="str">
        <f ca="1">IF(SUM(AG1516:OFFSET(AG1516,(-HoldAggressiveTime-1),0,,))=0,"Defensive","Aggressive")</f>
        <v>Defensive</v>
      </c>
    </row>
    <row r="1517" spans="1:34" ht="15" x14ac:dyDescent="0.2">
      <c r="A1517">
        <f t="shared" si="15"/>
        <v>12</v>
      </c>
      <c r="B1517">
        <f t="shared" si="16"/>
        <v>1996</v>
      </c>
      <c r="C1517" s="70">
        <f t="shared" si="1"/>
        <v>1996.9166666665521</v>
      </c>
      <c r="D1517" s="149">
        <f t="shared" si="383"/>
        <v>35461</v>
      </c>
      <c r="E1517" s="151">
        <v>159.1</v>
      </c>
      <c r="F1517" s="152">
        <v>5326050.2739000004</v>
      </c>
      <c r="G1517" s="152">
        <v>26759.821800000002</v>
      </c>
      <c r="H1517" s="152">
        <v>24735.794592369999</v>
      </c>
      <c r="I1517" s="152">
        <v>6105978.0059772199</v>
      </c>
      <c r="J1517" s="152">
        <v>159.1</v>
      </c>
      <c r="K1517" s="152">
        <v>159.1</v>
      </c>
      <c r="L1517" s="152">
        <v>369.55</v>
      </c>
      <c r="M1517" s="153">
        <v>27.630320730000001</v>
      </c>
      <c r="N1517" s="17">
        <f t="shared" ref="N1517:T1517" si="1636">F1517/F1516/$E1517*$E1516-1</f>
        <v>-2.170245428246631E-2</v>
      </c>
      <c r="O1517" s="17">
        <f t="shared" si="1636"/>
        <v>-2.4275110548591994E-2</v>
      </c>
      <c r="P1517" s="17">
        <f t="shared" si="1636"/>
        <v>1.666986172135454E-3</v>
      </c>
      <c r="Q1517" s="17">
        <f t="shared" si="1636"/>
        <v>-1.6103718014409907E-2</v>
      </c>
      <c r="R1517" s="17">
        <f t="shared" si="1636"/>
        <v>0</v>
      </c>
      <c r="S1517" s="17">
        <f t="shared" si="1636"/>
        <v>0</v>
      </c>
      <c r="T1517" s="17">
        <f t="shared" si="1636"/>
        <v>-8.817158360358901E-3</v>
      </c>
      <c r="U1517" s="241">
        <v>3.1699999999999999E-2</v>
      </c>
      <c r="V1517" s="241">
        <v>1.32E-2</v>
      </c>
      <c r="W1517" s="223">
        <f t="shared" ca="1" si="1611"/>
        <v>-2.1614387406252742E-2</v>
      </c>
      <c r="X1517" s="223">
        <f>MMULT(N1517:T1517,'Parameters &amp; Main Results'!$B$12:$B$18)-'Parameters &amp; Main Results'!$B$22/12+MMULT(U1517:V1517,'Parameters &amp; Main Results'!$B$20:$B$21)</f>
        <v>-2.1614387406252742E-2</v>
      </c>
      <c r="Y1517" s="223">
        <f>MMULT(N1517:T1517,'Parameters &amp; Main Results'!$C$12:$C$18)-'Parameters &amp; Main Results'!$C$22/12+MMULT(U1517:V1517,'Parameters &amp; Main Results'!$C$20:$C$21)</f>
        <v>-2.2001386575745546E-2</v>
      </c>
      <c r="Z1517" s="17">
        <f t="shared" ca="1" si="1596"/>
        <v>4.9149627094781838</v>
      </c>
      <c r="AA1517" s="70">
        <f ca="1">Z1517/OFFSET(Z1517,'Parameters &amp; Main Results'!$B$38,0)</f>
        <v>4.9149627094781838</v>
      </c>
      <c r="AB1517" s="70">
        <f ca="1">SUMPRODUCT(Z1517:OFFSET(Z1517,'Parameters &amp; Main Results'!$B$38-1,0), 'Cash Flow Assist'!$P$11:OFFSET('Cash Flow Assist'!$P$11,'Parameters &amp; Main Results'!$B$38-1,0)  )/OFFSET(Z1517,'Parameters &amp; Main Results'!$B$38,0)</f>
        <v>1075.6023539522532</v>
      </c>
      <c r="AC1517" s="70">
        <f ca="1">SUMPRODUCT(Z1517:OFFSET(Z1517,'Parameters &amp; Main Results'!$B$38-1,0),'Parameters &amp; Main Results'!$B$42:OFFSET('Parameters &amp; Main Results'!$B$42,'Parameters &amp; Main Results'!$B$38-1,0)   )/OFFSET(Z1517,'Parameters &amp; Main Results'!$B$38,0)</f>
        <v>0</v>
      </c>
      <c r="AD1517" s="155">
        <f t="shared" si="4"/>
        <v>-2.170245428246631E-2</v>
      </c>
      <c r="AE1517" s="252">
        <f t="shared" ca="1" si="1606"/>
        <v>3219653.5196000002</v>
      </c>
      <c r="AF1517" s="253">
        <f t="shared" ca="1" si="1608"/>
        <v>0.65423087965120308</v>
      </c>
      <c r="AG1517" s="258">
        <f t="shared" ca="1" si="1609"/>
        <v>0</v>
      </c>
      <c r="AH1517" s="227" t="str">
        <f ca="1">IF(SUM(AG1517:OFFSET(AG1517,(-HoldAggressiveTime-1),0,,))=0,"Defensive","Aggressive")</f>
        <v>Defensive</v>
      </c>
    </row>
    <row r="1518" spans="1:34" ht="15" x14ac:dyDescent="0.2">
      <c r="A1518">
        <f t="shared" si="15"/>
        <v>1</v>
      </c>
      <c r="B1518">
        <f t="shared" si="16"/>
        <v>1997</v>
      </c>
      <c r="C1518" s="70">
        <f t="shared" si="1"/>
        <v>1996.9999999998854</v>
      </c>
      <c r="D1518" s="149">
        <f t="shared" si="383"/>
        <v>35489</v>
      </c>
      <c r="E1518" s="151">
        <v>159.4</v>
      </c>
      <c r="F1518" s="152">
        <v>5658794.0886000004</v>
      </c>
      <c r="G1518" s="152">
        <v>26707.7667</v>
      </c>
      <c r="H1518" s="152">
        <v>24837.005218580001</v>
      </c>
      <c r="I1518" s="152">
        <v>5917144.2549928296</v>
      </c>
      <c r="J1518" s="152">
        <v>159.4</v>
      </c>
      <c r="K1518" s="152">
        <v>159.4</v>
      </c>
      <c r="L1518" s="152">
        <v>345</v>
      </c>
      <c r="M1518" s="153">
        <v>29.070200700000001</v>
      </c>
      <c r="N1518" s="17">
        <f t="shared" ref="N1518:T1518" si="1637">F1518/F1517/$E1518*$E1517-1</f>
        <v>6.0475140311428532E-2</v>
      </c>
      <c r="O1518" s="17">
        <f t="shared" si="1637"/>
        <v>-3.8236674059812792E-3</v>
      </c>
      <c r="P1518" s="17">
        <f t="shared" si="1637"/>
        <v>2.2019081975233057E-3</v>
      </c>
      <c r="Q1518" s="17">
        <f t="shared" si="1637"/>
        <v>-3.2749898180605252E-2</v>
      </c>
      <c r="R1518" s="17">
        <f t="shared" si="1637"/>
        <v>0</v>
      </c>
      <c r="S1518" s="17">
        <f t="shared" si="1637"/>
        <v>0</v>
      </c>
      <c r="T1518" s="17">
        <f t="shared" si="1637"/>
        <v>-6.8189175787229606E-2</v>
      </c>
      <c r="U1518" s="241">
        <v>-1.9300000000000001E-2</v>
      </c>
      <c r="V1518" s="241">
        <v>-1.46E-2</v>
      </c>
      <c r="W1518" s="223">
        <f t="shared" ca="1" si="1611"/>
        <v>4.1140496296346994E-2</v>
      </c>
      <c r="X1518" s="223">
        <f>MMULT(N1518:T1518,'Parameters &amp; Main Results'!$B$12:$B$18)-'Parameters &amp; Main Results'!$B$22/12+MMULT(U1518:V1518,'Parameters &amp; Main Results'!$B$20:$B$21)</f>
        <v>4.1140496296346994E-2</v>
      </c>
      <c r="Y1518" s="223">
        <f>MMULT(N1518:T1518,'Parameters &amp; Main Results'!$C$12:$C$18)-'Parameters &amp; Main Results'!$C$22/12+MMULT(U1518:V1518,'Parameters &amp; Main Results'!$C$20:$C$21)</f>
        <v>5.4003592873020888E-2</v>
      </c>
      <c r="Z1518" s="17">
        <f t="shared" ca="1" si="1596"/>
        <v>5.0235435253880949</v>
      </c>
      <c r="AA1518" s="70">
        <f ca="1">Z1518/OFFSET(Z1518,'Parameters &amp; Main Results'!$B$38,0)</f>
        <v>5.0235435253880949</v>
      </c>
      <c r="AB1518" s="70">
        <f ca="1">SUMPRODUCT(Z1518:OFFSET(Z1518,'Parameters &amp; Main Results'!$B$38-1,0), 'Cash Flow Assist'!$P$11:OFFSET('Cash Flow Assist'!$P$11,'Parameters &amp; Main Results'!$B$38-1,0)  )/OFFSET(Z1518,'Parameters &amp; Main Results'!$B$38,0)</f>
        <v>1071.687391242775</v>
      </c>
      <c r="AC1518" s="70">
        <f ca="1">SUMPRODUCT(Z1518:OFFSET(Z1518,'Parameters &amp; Main Results'!$B$38-1,0),'Parameters &amp; Main Results'!$B$42:OFFSET('Parameters &amp; Main Results'!$B$42,'Parameters &amp; Main Results'!$B$38-1,0)   )/OFFSET(Z1518,'Parameters &amp; Main Results'!$B$38,0)</f>
        <v>0</v>
      </c>
      <c r="AD1518" s="155">
        <f t="shared" si="4"/>
        <v>0</v>
      </c>
      <c r="AE1518" s="252">
        <f t="shared" ca="1" si="1606"/>
        <v>3102375.0517000002</v>
      </c>
      <c r="AF1518" s="253">
        <f t="shared" ca="1" si="1608"/>
        <v>0.82401998285125655</v>
      </c>
      <c r="AG1518" s="258">
        <f t="shared" ca="1" si="1609"/>
        <v>0</v>
      </c>
      <c r="AH1518" s="227" t="str">
        <f ca="1">IF(SUM(AG1518:OFFSET(AG1518,(-HoldAggressiveTime-1),0,,))=0,"Defensive","Aggressive")</f>
        <v>Defensive</v>
      </c>
    </row>
    <row r="1519" spans="1:34" ht="15" x14ac:dyDescent="0.2">
      <c r="A1519">
        <f t="shared" si="15"/>
        <v>2</v>
      </c>
      <c r="B1519">
        <f t="shared" si="16"/>
        <v>1997</v>
      </c>
      <c r="C1519" s="70">
        <f t="shared" si="1"/>
        <v>1997.0833333332187</v>
      </c>
      <c r="D1519" s="149">
        <f t="shared" si="383"/>
        <v>35520</v>
      </c>
      <c r="E1519" s="151">
        <v>159.69999999999999</v>
      </c>
      <c r="F1519" s="152">
        <v>5703146.0762999998</v>
      </c>
      <c r="G1519" s="152">
        <v>26794.498800000001</v>
      </c>
      <c r="H1519" s="152">
        <v>24941.113665460001</v>
      </c>
      <c r="I1519" s="152">
        <v>6008288.3213515896</v>
      </c>
      <c r="J1519" s="152">
        <v>159.69999999999999</v>
      </c>
      <c r="K1519" s="152">
        <v>159.69999999999999</v>
      </c>
      <c r="L1519" s="152">
        <v>360.6</v>
      </c>
      <c r="M1519" s="153">
        <v>28.98815038</v>
      </c>
      <c r="N1519" s="17">
        <f t="shared" ref="N1519:T1519" si="1638">F1519/F1518/$E1519*$E1518-1</f>
        <v>5.9444645789776818E-3</v>
      </c>
      <c r="O1519" s="17">
        <f t="shared" si="1638"/>
        <v>1.3628259821691913E-3</v>
      </c>
      <c r="P1519" s="17">
        <f t="shared" si="1638"/>
        <v>2.3052702986954277E-3</v>
      </c>
      <c r="Q1519" s="17">
        <f t="shared" si="1638"/>
        <v>1.3495929750301006E-2</v>
      </c>
      <c r="R1519" s="17">
        <f t="shared" si="1638"/>
        <v>0</v>
      </c>
      <c r="S1519" s="17">
        <f t="shared" si="1638"/>
        <v>0</v>
      </c>
      <c r="T1519" s="17">
        <f t="shared" si="1638"/>
        <v>4.3253927200457509E-2</v>
      </c>
      <c r="U1519" s="241">
        <v>-3.2000000000000001E-2</v>
      </c>
      <c r="V1519" s="241">
        <v>5.6899999999999999E-2</v>
      </c>
      <c r="W1519" s="223">
        <f t="shared" ca="1" si="1611"/>
        <v>6.8519433240233109E-3</v>
      </c>
      <c r="X1519" s="223">
        <f>MMULT(N1519:T1519,'Parameters &amp; Main Results'!$B$12:$B$18)-'Parameters &amp; Main Results'!$B$22/12+MMULT(U1519:V1519,'Parameters &amp; Main Results'!$B$20:$B$21)</f>
        <v>6.8519433240233109E-3</v>
      </c>
      <c r="Y1519" s="223">
        <f>MMULT(N1519:T1519,'Parameters &amp; Main Results'!$C$12:$C$18)-'Parameters &amp; Main Results'!$C$22/12+MMULT(U1519:V1519,'Parameters &amp; Main Results'!$C$20:$C$21)</f>
        <v>5.444634052630167E-3</v>
      </c>
      <c r="Z1519" s="17">
        <f t="shared" ca="1" si="1596"/>
        <v>4.8250390252404598</v>
      </c>
      <c r="AA1519" s="70">
        <f ca="1">Z1519/OFFSET(Z1519,'Parameters &amp; Main Results'!$B$38,0)</f>
        <v>4.8250390252404598</v>
      </c>
      <c r="AB1519" s="70">
        <f ca="1">SUMPRODUCT(Z1519:OFFSET(Z1519,'Parameters &amp; Main Results'!$B$38-1,0), 'Cash Flow Assist'!$P$11:OFFSET('Cash Flow Assist'!$P$11,'Parameters &amp; Main Results'!$B$38-1,0)  )/OFFSET(Z1519,'Parameters &amp; Main Results'!$B$38,0)</f>
        <v>1067.6638477173869</v>
      </c>
      <c r="AC1519" s="70">
        <f ca="1">SUMPRODUCT(Z1519:OFFSET(Z1519,'Parameters &amp; Main Results'!$B$38-1,0),'Parameters &amp; Main Results'!$B$42:OFFSET('Parameters &amp; Main Results'!$B$42,'Parameters &amp; Main Results'!$B$38-1,0)   )/OFFSET(Z1519,'Parameters &amp; Main Results'!$B$38,0)</f>
        <v>0</v>
      </c>
      <c r="AD1519" s="155">
        <f t="shared" si="4"/>
        <v>0</v>
      </c>
      <c r="AE1519" s="252">
        <f t="shared" ca="1" si="1606"/>
        <v>3147410.6395999999</v>
      </c>
      <c r="AF1519" s="253">
        <f t="shared" ca="1" si="1608"/>
        <v>0.81201207257302943</v>
      </c>
      <c r="AG1519" s="258">
        <f t="shared" ca="1" si="1609"/>
        <v>0</v>
      </c>
      <c r="AH1519" s="227" t="str">
        <f ca="1">IF(SUM(AG1519:OFFSET(AG1519,(-HoldAggressiveTime-1),0,,))=0,"Defensive","Aggressive")</f>
        <v>Defensive</v>
      </c>
    </row>
    <row r="1520" spans="1:34" ht="15" x14ac:dyDescent="0.2">
      <c r="A1520">
        <f t="shared" si="15"/>
        <v>3</v>
      </c>
      <c r="B1520">
        <f t="shared" si="16"/>
        <v>1997</v>
      </c>
      <c r="C1520" s="70">
        <f t="shared" si="1"/>
        <v>1997.1666666665519</v>
      </c>
      <c r="D1520" s="149">
        <f t="shared" si="383"/>
        <v>35550</v>
      </c>
      <c r="E1520" s="151">
        <v>159.80000000000001</v>
      </c>
      <c r="F1520" s="152">
        <v>5468911.7995999996</v>
      </c>
      <c r="G1520" s="152">
        <v>26246.3397</v>
      </c>
      <c r="H1520" s="152">
        <v>25045.242815009999</v>
      </c>
      <c r="I1520" s="152">
        <v>6015868.0810438497</v>
      </c>
      <c r="J1520" s="152">
        <v>159.80000000000001</v>
      </c>
      <c r="K1520" s="152">
        <v>159.80000000000001</v>
      </c>
      <c r="L1520" s="152">
        <v>349.5</v>
      </c>
      <c r="M1520" s="153">
        <v>27.528425380000002</v>
      </c>
      <c r="N1520" s="17">
        <f t="shared" ref="N1520:T1520" si="1639">F1520/F1519/$E1520*$E1519-1</f>
        <v>-4.1671144545485039E-2</v>
      </c>
      <c r="O1520" s="17">
        <f t="shared" si="1639"/>
        <v>-2.1070877165601853E-2</v>
      </c>
      <c r="P1520" s="17">
        <f t="shared" si="1639"/>
        <v>3.5466051312817992E-3</v>
      </c>
      <c r="Q1520" s="17">
        <f t="shared" si="1639"/>
        <v>6.3497890886621278E-4</v>
      </c>
      <c r="R1520" s="17">
        <f t="shared" si="1639"/>
        <v>0</v>
      </c>
      <c r="S1520" s="17">
        <f t="shared" si="1639"/>
        <v>0</v>
      </c>
      <c r="T1520" s="17">
        <f t="shared" si="1639"/>
        <v>-3.1388549330590321E-2</v>
      </c>
      <c r="U1520" s="241">
        <v>-3.5000000000000001E-3</v>
      </c>
      <c r="V1520" s="241">
        <v>3.4000000000000002E-2</v>
      </c>
      <c r="W1520" s="223">
        <f t="shared" ca="1" si="1611"/>
        <v>-3.7078627975430337E-2</v>
      </c>
      <c r="X1520" s="223">
        <f>MMULT(N1520:T1520,'Parameters &amp; Main Results'!$B$12:$B$18)-'Parameters &amp; Main Results'!$B$22/12+MMULT(U1520:V1520,'Parameters &amp; Main Results'!$B$20:$B$21)</f>
        <v>-3.7078627975430337E-2</v>
      </c>
      <c r="Y1520" s="223">
        <f>MMULT(N1520:T1520,'Parameters &amp; Main Results'!$C$12:$C$18)-'Parameters &amp; Main Results'!$C$22/12+MMULT(U1520:V1520,'Parameters &amp; Main Results'!$C$20:$C$21)</f>
        <v>-3.9652784474163393E-2</v>
      </c>
      <c r="Z1520" s="17">
        <f t="shared" ca="1" si="1596"/>
        <v>4.7922031210577645</v>
      </c>
      <c r="AA1520" s="70">
        <f ca="1">Z1520/OFFSET(Z1520,'Parameters &amp; Main Results'!$B$38,0)</f>
        <v>4.7922031210577645</v>
      </c>
      <c r="AB1520" s="70">
        <f ca="1">SUMPRODUCT(Z1520:OFFSET(Z1520,'Parameters &amp; Main Results'!$B$38-1,0), 'Cash Flow Assist'!$P$11:OFFSET('Cash Flow Assist'!$P$11,'Parameters &amp; Main Results'!$B$38-1,0)  )/OFFSET(Z1520,'Parameters &amp; Main Results'!$B$38,0)</f>
        <v>1063.8388086921466</v>
      </c>
      <c r="AC1520" s="70">
        <f ca="1">SUMPRODUCT(Z1520:OFFSET(Z1520,'Parameters &amp; Main Results'!$B$38-1,0),'Parameters &amp; Main Results'!$B$42:OFFSET('Parameters &amp; Main Results'!$B$42,'Parameters &amp; Main Results'!$B$38-1,0)   )/OFFSET(Z1520,'Parameters &amp; Main Results'!$B$38,0)</f>
        <v>0</v>
      </c>
      <c r="AD1520" s="155">
        <f t="shared" si="4"/>
        <v>-4.1671144545485039E-2</v>
      </c>
      <c r="AE1520" s="252">
        <f t="shared" ca="1" si="1606"/>
        <v>3230066.1195</v>
      </c>
      <c r="AF1520" s="253">
        <f t="shared" ca="1" si="1608"/>
        <v>0.69312688882249973</v>
      </c>
      <c r="AG1520" s="258">
        <f t="shared" ca="1" si="1609"/>
        <v>0</v>
      </c>
      <c r="AH1520" s="227" t="str">
        <f ca="1">IF(SUM(AG1520:OFFSET(AG1520,(-HoldAggressiveTime-1),0,,))=0,"Defensive","Aggressive")</f>
        <v>Defensive</v>
      </c>
    </row>
    <row r="1521" spans="1:34" ht="15" x14ac:dyDescent="0.2">
      <c r="A1521">
        <f t="shared" si="15"/>
        <v>4</v>
      </c>
      <c r="B1521">
        <f t="shared" si="16"/>
        <v>1997</v>
      </c>
      <c r="C1521" s="70">
        <f t="shared" si="1"/>
        <v>1997.2499999998852</v>
      </c>
      <c r="D1521" s="149">
        <f t="shared" si="383"/>
        <v>35581</v>
      </c>
      <c r="E1521" s="151">
        <v>159.9</v>
      </c>
      <c r="F1521" s="152">
        <v>5795295.3970999997</v>
      </c>
      <c r="G1521" s="152">
        <v>26782.9941</v>
      </c>
      <c r="H1521" s="152">
        <v>25152.519938400001</v>
      </c>
      <c r="I1521" s="152">
        <v>6054299.3321840903</v>
      </c>
      <c r="J1521" s="152">
        <v>159.9</v>
      </c>
      <c r="K1521" s="152">
        <v>159.9</v>
      </c>
      <c r="L1521" s="152">
        <v>340.45</v>
      </c>
      <c r="M1521" s="153">
        <v>28.936018199999999</v>
      </c>
      <c r="N1521" s="17">
        <f t="shared" ref="N1521:T1521" si="1640">F1521/F1520/$E1521*$E1520-1</f>
        <v>5.9017092339540778E-2</v>
      </c>
      <c r="O1521" s="17">
        <f t="shared" si="1640"/>
        <v>1.98086501196022E-2</v>
      </c>
      <c r="P1521" s="17">
        <f t="shared" si="1640"/>
        <v>3.6552637064450888E-3</v>
      </c>
      <c r="Q1521" s="17">
        <f t="shared" si="1640"/>
        <v>5.7589274151625958E-3</v>
      </c>
      <c r="R1521" s="17">
        <f t="shared" si="1640"/>
        <v>0</v>
      </c>
      <c r="S1521" s="17">
        <f t="shared" si="1640"/>
        <v>0</v>
      </c>
      <c r="T1521" s="17">
        <f t="shared" si="1640"/>
        <v>-2.6503331391848128E-2</v>
      </c>
      <c r="U1521" s="241">
        <v>-5.7799999999999997E-2</v>
      </c>
      <c r="V1521" s="241">
        <v>6.9999999999999999E-4</v>
      </c>
      <c r="W1521" s="223">
        <f t="shared" ca="1" si="1611"/>
        <v>4.6857716042316942E-2</v>
      </c>
      <c r="X1521" s="223">
        <f>MMULT(N1521:T1521,'Parameters &amp; Main Results'!$B$12:$B$18)-'Parameters &amp; Main Results'!$B$22/12+MMULT(U1521:V1521,'Parameters &amp; Main Results'!$B$20:$B$21)</f>
        <v>4.6857716042316942E-2</v>
      </c>
      <c r="Y1521" s="223">
        <f>MMULT(N1521:T1521,'Parameters &amp; Main Results'!$C$12:$C$18)-'Parameters &amp; Main Results'!$C$22/12+MMULT(U1521:V1521,'Parameters &amp; Main Results'!$C$20:$C$21)</f>
        <v>5.5054581450880255E-2</v>
      </c>
      <c r="Z1521" s="17">
        <f t="shared" ca="1" si="1596"/>
        <v>4.9767335737725098</v>
      </c>
      <c r="AA1521" s="70">
        <f ca="1">Z1521/OFFSET(Z1521,'Parameters &amp; Main Results'!$B$38,0)</f>
        <v>4.9767335737725098</v>
      </c>
      <c r="AB1521" s="70">
        <f ca="1">SUMPRODUCT(Z1521:OFFSET(Z1521,'Parameters &amp; Main Results'!$B$38-1,0), 'Cash Flow Assist'!$P$11:OFFSET('Cash Flow Assist'!$P$11,'Parameters &amp; Main Results'!$B$38-1,0)  )/OFFSET(Z1521,'Parameters &amp; Main Results'!$B$38,0)</f>
        <v>1060.0466055710888</v>
      </c>
      <c r="AC1521" s="70">
        <f ca="1">SUMPRODUCT(Z1521:OFFSET(Z1521,'Parameters &amp; Main Results'!$B$38-1,0),'Parameters &amp; Main Results'!$B$42:OFFSET('Parameters &amp; Main Results'!$B$42,'Parameters &amp; Main Results'!$B$38-1,0)   )/OFFSET(Z1521,'Parameters &amp; Main Results'!$B$38,0)</f>
        <v>0</v>
      </c>
      <c r="AD1521" s="155">
        <f t="shared" si="4"/>
        <v>0</v>
      </c>
      <c r="AE1521" s="252">
        <f t="shared" ca="1" si="1606"/>
        <v>3355947.0136000002</v>
      </c>
      <c r="AF1521" s="253">
        <f t="shared" ca="1" si="1608"/>
        <v>0.72687333072140947</v>
      </c>
      <c r="AG1521" s="258">
        <f t="shared" ca="1" si="1609"/>
        <v>0</v>
      </c>
      <c r="AH1521" s="227" t="str">
        <f ca="1">IF(SUM(AG1521:OFFSET(AG1521,(-HoldAggressiveTime-1),0,,))=0,"Defensive","Aggressive")</f>
        <v>Defensive</v>
      </c>
    </row>
    <row r="1522" spans="1:34" ht="15" x14ac:dyDescent="0.2">
      <c r="A1522">
        <f t="shared" si="15"/>
        <v>5</v>
      </c>
      <c r="B1522">
        <f t="shared" si="16"/>
        <v>1997</v>
      </c>
      <c r="C1522" s="70">
        <f t="shared" si="1"/>
        <v>1997.3333333332184</v>
      </c>
      <c r="D1522" s="149">
        <f t="shared" si="383"/>
        <v>35611</v>
      </c>
      <c r="E1522" s="151">
        <v>159.9</v>
      </c>
      <c r="F1522" s="152">
        <v>6134290.0528999995</v>
      </c>
      <c r="G1522" s="152">
        <v>27030.952399999998</v>
      </c>
      <c r="H1522" s="152">
        <v>25260.67577414</v>
      </c>
      <c r="I1522" s="152">
        <v>6455042.15003148</v>
      </c>
      <c r="J1522" s="152">
        <v>159.9</v>
      </c>
      <c r="K1522" s="152">
        <v>159.9</v>
      </c>
      <c r="L1522" s="152">
        <v>345.75</v>
      </c>
      <c r="M1522" s="153">
        <v>30.40508067</v>
      </c>
      <c r="N1522" s="17">
        <f t="shared" ref="N1522:T1522" si="1641">F1522/F1521/$E1522*$E1521-1</f>
        <v>5.8494801830055954E-2</v>
      </c>
      <c r="O1522" s="17">
        <f t="shared" si="1641"/>
        <v>9.2580500549785949E-3</v>
      </c>
      <c r="P1522" s="17">
        <f t="shared" si="1641"/>
        <v>4.3000000001940375E-3</v>
      </c>
      <c r="Q1522" s="17">
        <f t="shared" si="1641"/>
        <v>6.6191444436365821E-2</v>
      </c>
      <c r="R1522" s="17">
        <f t="shared" si="1641"/>
        <v>0</v>
      </c>
      <c r="S1522" s="17">
        <f t="shared" si="1641"/>
        <v>0</v>
      </c>
      <c r="T1522" s="17">
        <f t="shared" si="1641"/>
        <v>1.5567631076516486E-2</v>
      </c>
      <c r="U1522" s="241">
        <v>5.1900000000000002E-2</v>
      </c>
      <c r="V1522" s="241">
        <v>-4.1200000000000001E-2</v>
      </c>
      <c r="W1522" s="223">
        <f t="shared" ca="1" si="1611"/>
        <v>4.6459426270696845E-2</v>
      </c>
      <c r="X1522" s="223">
        <f>MMULT(N1522:T1522,'Parameters &amp; Main Results'!$B$12:$B$18)-'Parameters &amp; Main Results'!$B$22/12+MMULT(U1522:V1522,'Parameters &amp; Main Results'!$B$20:$B$21)</f>
        <v>4.6459426270696845E-2</v>
      </c>
      <c r="Y1522" s="223">
        <f>MMULT(N1522:T1522,'Parameters &amp; Main Results'!$C$12:$C$18)-'Parameters &amp; Main Results'!$C$22/12+MMULT(U1522:V1522,'Parameters &amp; Main Results'!$C$20:$C$21)</f>
        <v>5.3529459985881551E-2</v>
      </c>
      <c r="Z1522" s="17">
        <f t="shared" ca="1" si="1596"/>
        <v>4.7539732453682717</v>
      </c>
      <c r="AA1522" s="70">
        <f ca="1">Z1522/OFFSET(Z1522,'Parameters &amp; Main Results'!$B$38,0)</f>
        <v>4.7539732453682717</v>
      </c>
      <c r="AB1522" s="70">
        <f ca="1">SUMPRODUCT(Z1522:OFFSET(Z1522,'Parameters &amp; Main Results'!$B$38-1,0), 'Cash Flow Assist'!$P$11:OFFSET('Cash Flow Assist'!$P$11,'Parameters &amp; Main Results'!$B$38-1,0)  )/OFFSET(Z1522,'Parameters &amp; Main Results'!$B$38,0)</f>
        <v>1056.0698719973161</v>
      </c>
      <c r="AC1522" s="70">
        <f ca="1">SUMPRODUCT(Z1522:OFFSET(Z1522,'Parameters &amp; Main Results'!$B$38-1,0),'Parameters &amp; Main Results'!$B$42:OFFSET('Parameters &amp; Main Results'!$B$42,'Parameters &amp; Main Results'!$B$38-1,0)   )/OFFSET(Z1522,'Parameters &amp; Main Results'!$B$38,0)</f>
        <v>0</v>
      </c>
      <c r="AD1522" s="155">
        <f t="shared" si="4"/>
        <v>0</v>
      </c>
      <c r="AE1522" s="252">
        <f t="shared" ca="1" si="1606"/>
        <v>3454970.6190999998</v>
      </c>
      <c r="AF1522" s="253">
        <f t="shared" ca="1" si="1608"/>
        <v>0.7754970241969662</v>
      </c>
      <c r="AG1522" s="258">
        <f t="shared" ca="1" si="1609"/>
        <v>0</v>
      </c>
      <c r="AH1522" s="227" t="str">
        <f ca="1">IF(SUM(AG1522:OFFSET(AG1522,(-HoldAggressiveTime-1),0,,))=0,"Defensive","Aggressive")</f>
        <v>Defensive</v>
      </c>
    </row>
    <row r="1523" spans="1:34" ht="15" x14ac:dyDescent="0.2">
      <c r="A1523">
        <f t="shared" si="15"/>
        <v>6</v>
      </c>
      <c r="B1523">
        <f t="shared" si="16"/>
        <v>1997</v>
      </c>
      <c r="C1523" s="70">
        <f t="shared" si="1"/>
        <v>1997.4166666665517</v>
      </c>
      <c r="D1523" s="149">
        <f t="shared" si="383"/>
        <v>35642</v>
      </c>
      <c r="E1523" s="151">
        <v>160.19999999999999</v>
      </c>
      <c r="F1523" s="152">
        <v>6423578.7635000004</v>
      </c>
      <c r="G1523" s="152">
        <v>27499.496299999999</v>
      </c>
      <c r="H1523" s="152">
        <v>25366.981118020001</v>
      </c>
      <c r="I1523" s="152">
        <v>6801257.0806391304</v>
      </c>
      <c r="J1523" s="152">
        <v>160.19999999999999</v>
      </c>
      <c r="K1523" s="152">
        <v>160.19999999999999</v>
      </c>
      <c r="L1523" s="152">
        <v>334.05</v>
      </c>
      <c r="M1523" s="153">
        <v>31.572233010000001</v>
      </c>
      <c r="N1523" s="17">
        <f t="shared" ref="N1523:T1523" si="1642">F1523/F1522/$E1523*$E1522-1</f>
        <v>4.5198308931366338E-2</v>
      </c>
      <c r="O1523" s="17">
        <f t="shared" si="1642"/>
        <v>1.5428487673915914E-2</v>
      </c>
      <c r="P1523" s="17">
        <f t="shared" si="1642"/>
        <v>2.3277933831589159E-3</v>
      </c>
      <c r="Q1523" s="17">
        <f t="shared" si="1642"/>
        <v>5.1661706674591912E-2</v>
      </c>
      <c r="R1523" s="17">
        <f t="shared" si="1642"/>
        <v>0</v>
      </c>
      <c r="S1523" s="17">
        <f t="shared" si="1642"/>
        <v>0</v>
      </c>
      <c r="T1523" s="17">
        <f t="shared" si="1642"/>
        <v>-3.5648768757057914E-2</v>
      </c>
      <c r="U1523" s="241">
        <v>1.24E-2</v>
      </c>
      <c r="V1523" s="241">
        <v>1.5900000000000001E-2</v>
      </c>
      <c r="W1523" s="223">
        <f t="shared" ca="1" si="1611"/>
        <v>3.5160324128788369E-2</v>
      </c>
      <c r="X1523" s="223">
        <f>MMULT(N1523:T1523,'Parameters &amp; Main Results'!$B$12:$B$18)-'Parameters &amp; Main Results'!$B$22/12+MMULT(U1523:V1523,'Parameters &amp; Main Results'!$B$20:$B$21)</f>
        <v>3.5160324128788369E-2</v>
      </c>
      <c r="Y1523" s="223">
        <f>MMULT(N1523:T1523,'Parameters &amp; Main Results'!$C$12:$C$18)-'Parameters &amp; Main Results'!$C$22/12+MMULT(U1523:V1523,'Parameters &amp; Main Results'!$C$20:$C$21)</f>
        <v>4.2179660138954633E-2</v>
      </c>
      <c r="Z1523" s="17">
        <f t="shared" ca="1" si="1596"/>
        <v>4.5429121531354237</v>
      </c>
      <c r="AA1523" s="70">
        <f ca="1">Z1523/OFFSET(Z1523,'Parameters &amp; Main Results'!$B$38,0)</f>
        <v>4.5429121531354237</v>
      </c>
      <c r="AB1523" s="70">
        <f ca="1">SUMPRODUCT(Z1523:OFFSET(Z1523,'Parameters &amp; Main Results'!$B$38-1,0), 'Cash Flow Assist'!$P$11:OFFSET('Cash Flow Assist'!$P$11,'Parameters &amp; Main Results'!$B$38-1,0)  )/OFFSET(Z1523,'Parameters &amp; Main Results'!$B$38,0)</f>
        <v>1052.315898751948</v>
      </c>
      <c r="AC1523" s="70">
        <f ca="1">SUMPRODUCT(Z1523:OFFSET(Z1523,'Parameters &amp; Main Results'!$B$38-1,0),'Parameters &amp; Main Results'!$B$42:OFFSET('Parameters &amp; Main Results'!$B$42,'Parameters &amp; Main Results'!$B$38-1,0)   )/OFFSET(Z1523,'Parameters &amp; Main Results'!$B$38,0)</f>
        <v>0</v>
      </c>
      <c r="AD1523" s="155">
        <f t="shared" si="4"/>
        <v>0</v>
      </c>
      <c r="AE1523" s="252">
        <f t="shared" ca="1" si="1606"/>
        <v>3554459.0728000002</v>
      </c>
      <c r="AF1523" s="253">
        <f t="shared" ca="1" si="1608"/>
        <v>0.80718883856492718</v>
      </c>
      <c r="AG1523" s="258">
        <f t="shared" ca="1" si="1609"/>
        <v>0</v>
      </c>
      <c r="AH1523" s="227" t="str">
        <f ca="1">IF(SUM(AG1523:OFFSET(AG1523,(-HoldAggressiveTime-1),0,,))=0,"Defensive","Aggressive")</f>
        <v>Defensive</v>
      </c>
    </row>
    <row r="1524" spans="1:34" ht="15" x14ac:dyDescent="0.2">
      <c r="A1524">
        <f t="shared" si="15"/>
        <v>7</v>
      </c>
      <c r="B1524">
        <f t="shared" si="16"/>
        <v>1997</v>
      </c>
      <c r="C1524" s="70">
        <f t="shared" si="1"/>
        <v>1997.4999999998849</v>
      </c>
      <c r="D1524" s="149">
        <f t="shared" si="383"/>
        <v>35673</v>
      </c>
      <c r="E1524" s="151">
        <v>160.4</v>
      </c>
      <c r="F1524" s="152">
        <v>6934687.5691999998</v>
      </c>
      <c r="G1524" s="152">
        <v>28658.4067</v>
      </c>
      <c r="H1524" s="152">
        <v>25471.197132109999</v>
      </c>
      <c r="I1524" s="152">
        <v>6927663.7130841501</v>
      </c>
      <c r="J1524" s="152">
        <v>160.4</v>
      </c>
      <c r="K1524" s="152">
        <v>160.4</v>
      </c>
      <c r="L1524" s="152">
        <v>326</v>
      </c>
      <c r="M1524" s="153">
        <v>33.7935941</v>
      </c>
      <c r="N1524" s="17">
        <f t="shared" ref="N1524:T1524" si="1643">F1524/F1523/$E1524*$E1523-1</f>
        <v>7.8221515076626336E-2</v>
      </c>
      <c r="O1524" s="17">
        <f t="shared" si="1643"/>
        <v>4.0843538134568425E-2</v>
      </c>
      <c r="P1524" s="17">
        <f t="shared" si="1643"/>
        <v>2.856327930048197E-3</v>
      </c>
      <c r="Q1524" s="17">
        <f t="shared" si="1643"/>
        <v>1.7315717722332424E-2</v>
      </c>
      <c r="R1524" s="17">
        <f t="shared" si="1643"/>
        <v>0</v>
      </c>
      <c r="S1524" s="17">
        <f t="shared" si="1643"/>
        <v>0</v>
      </c>
      <c r="T1524" s="17">
        <f t="shared" si="1643"/>
        <v>-2.5315024069821113E-2</v>
      </c>
      <c r="U1524" s="241">
        <v>-2.7300000000000001E-2</v>
      </c>
      <c r="V1524" s="241">
        <v>2.8999999999999998E-3</v>
      </c>
      <c r="W1524" s="223">
        <f t="shared" ca="1" si="1611"/>
        <v>6.5527426064225722E-2</v>
      </c>
      <c r="X1524" s="223">
        <f>MMULT(N1524:T1524,'Parameters &amp; Main Results'!$B$12:$B$18)-'Parameters &amp; Main Results'!$B$22/12+MMULT(U1524:V1524,'Parameters &amp; Main Results'!$B$20:$B$21)</f>
        <v>6.5527426064225722E-2</v>
      </c>
      <c r="Y1524" s="223">
        <f>MMULT(N1524:T1524,'Parameters &amp; Main Results'!$C$12:$C$18)-'Parameters &amp; Main Results'!$C$22/12+MMULT(U1524:V1524,'Parameters &amp; Main Results'!$C$20:$C$21)</f>
        <v>7.4442050715753882E-2</v>
      </c>
      <c r="Z1524" s="17">
        <f t="shared" ca="1" si="1596"/>
        <v>4.3886072980616113</v>
      </c>
      <c r="AA1524" s="70">
        <f ca="1">Z1524/OFFSET(Z1524,'Parameters &amp; Main Results'!$B$38,0)</f>
        <v>4.3886072980616113</v>
      </c>
      <c r="AB1524" s="70">
        <f ca="1">SUMPRODUCT(Z1524:OFFSET(Z1524,'Parameters &amp; Main Results'!$B$38-1,0), 'Cash Flow Assist'!$P$11:OFFSET('Cash Flow Assist'!$P$11,'Parameters &amp; Main Results'!$B$38-1,0)  )/OFFSET(Z1524,'Parameters &amp; Main Results'!$B$38,0)</f>
        <v>1048.7729865988126</v>
      </c>
      <c r="AC1524" s="70">
        <f ca="1">SUMPRODUCT(Z1524:OFFSET(Z1524,'Parameters &amp; Main Results'!$B$38-1,0),'Parameters &amp; Main Results'!$B$42:OFFSET('Parameters &amp; Main Results'!$B$42,'Parameters &amp; Main Results'!$B$38-1,0)   )/OFFSET(Z1524,'Parameters &amp; Main Results'!$B$38,0)</f>
        <v>0</v>
      </c>
      <c r="AD1524" s="155">
        <f t="shared" si="4"/>
        <v>0</v>
      </c>
      <c r="AE1524" s="252">
        <f t="shared" ca="1" si="1606"/>
        <v>3698862.8007999999</v>
      </c>
      <c r="AF1524" s="253">
        <f t="shared" ca="1" si="1608"/>
        <v>0.87481611042727703</v>
      </c>
      <c r="AG1524" s="258">
        <f t="shared" ca="1" si="1609"/>
        <v>0</v>
      </c>
      <c r="AH1524" s="227" t="str">
        <f ca="1">IF(SUM(AG1524:OFFSET(AG1524,(-HoldAggressiveTime-1),0,,))=0,"Defensive","Aggressive")</f>
        <v>Defensive</v>
      </c>
    </row>
    <row r="1525" spans="1:34" ht="15" x14ac:dyDescent="0.2">
      <c r="A1525">
        <f t="shared" si="15"/>
        <v>8</v>
      </c>
      <c r="B1525">
        <f t="shared" si="16"/>
        <v>1997</v>
      </c>
      <c r="C1525" s="70">
        <f t="shared" si="1"/>
        <v>1997.5833333332182</v>
      </c>
      <c r="D1525" s="149">
        <f t="shared" si="383"/>
        <v>35703</v>
      </c>
      <c r="E1525" s="151">
        <v>160.80000000000001</v>
      </c>
      <c r="F1525" s="152">
        <v>6750908.4638</v>
      </c>
      <c r="G1525" s="152">
        <v>28134.309000000001</v>
      </c>
      <c r="H1525" s="152">
        <v>25578.388420039999</v>
      </c>
      <c r="I1525" s="152">
        <v>6418901.6286390098</v>
      </c>
      <c r="J1525" s="152">
        <v>160.80000000000001</v>
      </c>
      <c r="K1525" s="152">
        <v>160.80000000000001</v>
      </c>
      <c r="L1525" s="152">
        <v>325.39999999999998</v>
      </c>
      <c r="M1525" s="153">
        <v>32.598232209999999</v>
      </c>
      <c r="N1525" s="17">
        <f t="shared" ref="N1525:T1525" si="1644">F1525/F1524/$E1525*$E1524-1</f>
        <v>-2.8923063661461579E-2</v>
      </c>
      <c r="O1525" s="17">
        <f t="shared" si="1644"/>
        <v>-2.0729817589042132E-2</v>
      </c>
      <c r="P1525" s="17">
        <f t="shared" si="1644"/>
        <v>1.710302653362028E-3</v>
      </c>
      <c r="Q1525" s="17">
        <f t="shared" si="1644"/>
        <v>-7.5744078114062807E-2</v>
      </c>
      <c r="R1525" s="17">
        <f t="shared" si="1644"/>
        <v>0</v>
      </c>
      <c r="S1525" s="17">
        <f t="shared" si="1644"/>
        <v>0</v>
      </c>
      <c r="T1525" s="17">
        <f t="shared" si="1644"/>
        <v>-4.3234746512835764E-3</v>
      </c>
      <c r="U1525" s="241">
        <v>7.3099999999999998E-2</v>
      </c>
      <c r="V1525" s="241">
        <v>1.2E-2</v>
      </c>
      <c r="W1525" s="223">
        <f t="shared" ca="1" si="1611"/>
        <v>-2.6096101663135456E-2</v>
      </c>
      <c r="X1525" s="223">
        <f>MMULT(N1525:T1525,'Parameters &amp; Main Results'!$B$12:$B$18)-'Parameters &amp; Main Results'!$B$22/12+MMULT(U1525:V1525,'Parameters &amp; Main Results'!$B$20:$B$21)</f>
        <v>-2.6096101663135456E-2</v>
      </c>
      <c r="Y1525" s="223">
        <f>MMULT(N1525:T1525,'Parameters &amp; Main Results'!$C$12:$C$18)-'Parameters &amp; Main Results'!$C$22/12+MMULT(U1525:V1525,'Parameters &amp; Main Results'!$C$20:$C$21)</f>
        <v>-2.81454057208863E-2</v>
      </c>
      <c r="Z1525" s="17">
        <f t="shared" ca="1" si="1596"/>
        <v>4.1187182898444545</v>
      </c>
      <c r="AA1525" s="70">
        <f ca="1">Z1525/OFFSET(Z1525,'Parameters &amp; Main Results'!$B$38,0)</f>
        <v>4.1187182898444545</v>
      </c>
      <c r="AB1525" s="70">
        <f ca="1">SUMPRODUCT(Z1525:OFFSET(Z1525,'Parameters &amp; Main Results'!$B$38-1,0), 'Cash Flow Assist'!$P$11:OFFSET('Cash Flow Assist'!$P$11,'Parameters &amp; Main Results'!$B$38-1,0)  )/OFFSET(Z1525,'Parameters &amp; Main Results'!$B$38,0)</f>
        <v>1045.3843793007511</v>
      </c>
      <c r="AC1525" s="70">
        <f ca="1">SUMPRODUCT(Z1525:OFFSET(Z1525,'Parameters &amp; Main Results'!$B$38-1,0),'Parameters &amp; Main Results'!$B$42:OFFSET('Parameters &amp; Main Results'!$B$42,'Parameters &amp; Main Results'!$B$38-1,0)   )/OFFSET(Z1525,'Parameters &amp; Main Results'!$B$38,0)</f>
        <v>0</v>
      </c>
      <c r="AD1525" s="155">
        <f t="shared" si="4"/>
        <v>-2.8923063661461579E-2</v>
      </c>
      <c r="AE1525" s="252">
        <f t="shared" ca="1" si="1606"/>
        <v>3784777.6869000001</v>
      </c>
      <c r="AF1525" s="253">
        <f t="shared" ca="1" si="1608"/>
        <v>0.78370013307953901</v>
      </c>
      <c r="AG1525" s="258">
        <f t="shared" ca="1" si="1609"/>
        <v>0</v>
      </c>
      <c r="AH1525" s="227" t="str">
        <f ca="1">IF(SUM(AG1525:OFFSET(AG1525,(-HoldAggressiveTime-1),0,,))=0,"Defensive","Aggressive")</f>
        <v>Defensive</v>
      </c>
    </row>
    <row r="1526" spans="1:34" ht="15" x14ac:dyDescent="0.2">
      <c r="A1526">
        <f t="shared" si="15"/>
        <v>9</v>
      </c>
      <c r="B1526">
        <f t="shared" si="16"/>
        <v>1997</v>
      </c>
      <c r="C1526" s="70">
        <f t="shared" si="1"/>
        <v>1997.6666666665515</v>
      </c>
      <c r="D1526" s="149">
        <f t="shared" si="383"/>
        <v>35734</v>
      </c>
      <c r="E1526" s="151">
        <v>161.19999999999999</v>
      </c>
      <c r="F1526" s="152">
        <v>6904707.5943</v>
      </c>
      <c r="G1526" s="152">
        <v>28742.416700000002</v>
      </c>
      <c r="H1526" s="152">
        <v>25687.949183780001</v>
      </c>
      <c r="I1526" s="152">
        <v>6780690.2084925901</v>
      </c>
      <c r="J1526" s="152">
        <v>161.19999999999999</v>
      </c>
      <c r="K1526" s="152">
        <v>161.19999999999999</v>
      </c>
      <c r="L1526" s="152">
        <v>328.75</v>
      </c>
      <c r="M1526" s="153">
        <v>33.024267539999997</v>
      </c>
      <c r="N1526" s="17">
        <f t="shared" ref="N1526:T1526" si="1645">F1526/F1525/$E1526*$E1525-1</f>
        <v>2.0244069634193895E-2</v>
      </c>
      <c r="O1526" s="17">
        <f t="shared" si="1645"/>
        <v>1.90794295587422E-2</v>
      </c>
      <c r="P1526" s="17">
        <f t="shared" si="1645"/>
        <v>1.7913151367690006E-3</v>
      </c>
      <c r="Q1526" s="17">
        <f t="shared" si="1645"/>
        <v>5.3741756112659633E-2</v>
      </c>
      <c r="R1526" s="17">
        <f t="shared" si="1645"/>
        <v>0</v>
      </c>
      <c r="S1526" s="17">
        <f t="shared" si="1645"/>
        <v>0</v>
      </c>
      <c r="T1526" s="17">
        <f t="shared" si="1645"/>
        <v>7.788085974734793E-3</v>
      </c>
      <c r="U1526" s="241">
        <v>2.53E-2</v>
      </c>
      <c r="V1526" s="241">
        <v>3.8E-3</v>
      </c>
      <c r="W1526" s="223">
        <f t="shared" ca="1" si="1611"/>
        <v>1.9346675769463934E-2</v>
      </c>
      <c r="X1526" s="223">
        <f>MMULT(N1526:T1526,'Parameters &amp; Main Results'!$B$12:$B$18)-'Parameters &amp; Main Results'!$B$22/12+MMULT(U1526:V1526,'Parameters &amp; Main Results'!$B$20:$B$21)</f>
        <v>1.9346675769463934E-2</v>
      </c>
      <c r="Y1526" s="223">
        <f>MMULT(N1526:T1526,'Parameters &amp; Main Results'!$C$12:$C$18)-'Parameters &amp; Main Results'!$C$22/12+MMULT(U1526:V1526,'Parameters &amp; Main Results'!$C$20:$C$21)</f>
        <v>2.008593895998206E-2</v>
      </c>
      <c r="Z1526" s="17">
        <f t="shared" ca="1" si="1596"/>
        <v>4.2290808126736001</v>
      </c>
      <c r="AA1526" s="70">
        <f ca="1">Z1526/OFFSET(Z1526,'Parameters &amp; Main Results'!$B$38,0)</f>
        <v>4.2290808126736001</v>
      </c>
      <c r="AB1526" s="70">
        <f ca="1">SUMPRODUCT(Z1526:OFFSET(Z1526,'Parameters &amp; Main Results'!$B$38-1,0), 'Cash Flow Assist'!$P$11:OFFSET('Cash Flow Assist'!$P$11,'Parameters &amp; Main Results'!$B$38-1,0)  )/OFFSET(Z1526,'Parameters &amp; Main Results'!$B$38,0)</f>
        <v>1042.2656610109066</v>
      </c>
      <c r="AC1526" s="70">
        <f ca="1">SUMPRODUCT(Z1526:OFFSET(Z1526,'Parameters &amp; Main Results'!$B$38-1,0),'Parameters &amp; Main Results'!$B$42:OFFSET('Parameters &amp; Main Results'!$B$42,'Parameters &amp; Main Results'!$B$38-1,0)   )/OFFSET(Z1526,'Parameters &amp; Main Results'!$B$38,0)</f>
        <v>0</v>
      </c>
      <c r="AD1526" s="155">
        <f t="shared" si="4"/>
        <v>-9.2645145420645614E-3</v>
      </c>
      <c r="AE1526" s="252">
        <f t="shared" ca="1" si="1606"/>
        <v>3910292.1713</v>
      </c>
      <c r="AF1526" s="253">
        <f t="shared" ca="1" si="1608"/>
        <v>0.76577792446759507</v>
      </c>
      <c r="AG1526" s="258">
        <f t="shared" ca="1" si="1609"/>
        <v>0</v>
      </c>
      <c r="AH1526" s="227" t="str">
        <f ca="1">IF(SUM(AG1526:OFFSET(AG1526,(-HoldAggressiveTime-1),0,,))=0,"Defensive","Aggressive")</f>
        <v>Defensive</v>
      </c>
    </row>
    <row r="1527" spans="1:34" ht="15" x14ac:dyDescent="0.2">
      <c r="A1527">
        <f t="shared" si="15"/>
        <v>10</v>
      </c>
      <c r="B1527">
        <f t="shared" si="16"/>
        <v>1997</v>
      </c>
      <c r="C1527" s="70">
        <f t="shared" si="1"/>
        <v>1997.7499999998847</v>
      </c>
      <c r="D1527" s="149">
        <f t="shared" si="383"/>
        <v>35764</v>
      </c>
      <c r="E1527" s="151">
        <v>161.5</v>
      </c>
      <c r="F1527" s="152">
        <v>6674110.0713999998</v>
      </c>
      <c r="G1527" s="152">
        <v>29490.400600000001</v>
      </c>
      <c r="H1527" s="152">
        <v>25793.911974160001</v>
      </c>
      <c r="I1527" s="152">
        <v>6270697.5667449301</v>
      </c>
      <c r="J1527" s="152">
        <v>161.5</v>
      </c>
      <c r="K1527" s="152">
        <v>161.5</v>
      </c>
      <c r="L1527" s="152">
        <v>310.39999999999998</v>
      </c>
      <c r="M1527" s="153">
        <v>31.637546010000001</v>
      </c>
      <c r="N1527" s="17">
        <f t="shared" ref="N1527:T1527" si="1646">F1527/F1526/$E1527*$E1526-1</f>
        <v>-3.5192692415738303E-2</v>
      </c>
      <c r="O1527" s="17">
        <f t="shared" si="1646"/>
        <v>2.4117769125965083E-2</v>
      </c>
      <c r="P1527" s="17">
        <f t="shared" si="1646"/>
        <v>2.2597523218610416E-3</v>
      </c>
      <c r="Q1527" s="17">
        <f t="shared" si="1646"/>
        <v>-7.6930368490728429E-2</v>
      </c>
      <c r="R1527" s="17">
        <f t="shared" si="1646"/>
        <v>0</v>
      </c>
      <c r="S1527" s="17">
        <f t="shared" si="1646"/>
        <v>0</v>
      </c>
      <c r="T1527" s="17">
        <f t="shared" si="1646"/>
        <v>-5.7571389892759228E-2</v>
      </c>
      <c r="U1527" s="241">
        <v>-7.7000000000000002E-3</v>
      </c>
      <c r="V1527" s="241">
        <v>2.2499999999999999E-2</v>
      </c>
      <c r="W1527" s="223">
        <f t="shared" ca="1" si="1611"/>
        <v>-2.449120164791534E-2</v>
      </c>
      <c r="X1527" s="223">
        <f>MMULT(N1527:T1527,'Parameters &amp; Main Results'!$B$12:$B$18)-'Parameters &amp; Main Results'!$B$22/12+MMULT(U1527:V1527,'Parameters &amp; Main Results'!$B$20:$B$21)</f>
        <v>-2.449120164791534E-2</v>
      </c>
      <c r="Y1527" s="223">
        <f>MMULT(N1527:T1527,'Parameters &amp; Main Results'!$C$12:$C$18)-'Parameters &amp; Main Results'!$C$22/12+MMULT(U1527:V1527,'Parameters &amp; Main Results'!$C$20:$C$21)</f>
        <v>-2.930331292823463E-2</v>
      </c>
      <c r="Z1527" s="17">
        <f t="shared" ca="1" si="1596"/>
        <v>4.1488150333950289</v>
      </c>
      <c r="AA1527" s="70">
        <f ca="1">Z1527/OFFSET(Z1527,'Parameters &amp; Main Results'!$B$38,0)</f>
        <v>4.1488150333950289</v>
      </c>
      <c r="AB1527" s="70">
        <f ca="1">SUMPRODUCT(Z1527:OFFSET(Z1527,'Parameters &amp; Main Results'!$B$38-1,0), 'Cash Flow Assist'!$P$11:OFFSET('Cash Flow Assist'!$P$11,'Parameters &amp; Main Results'!$B$38-1,0)  )/OFFSET(Z1527,'Parameters &amp; Main Results'!$B$38,0)</f>
        <v>1039.036580198233</v>
      </c>
      <c r="AC1527" s="70">
        <f ca="1">SUMPRODUCT(Z1527:OFFSET(Z1527,'Parameters &amp; Main Results'!$B$38-1,0),'Parameters &amp; Main Results'!$B$42:OFFSET('Parameters &amp; Main Results'!$B$42,'Parameters &amp; Main Results'!$B$38-1,0)   )/OFFSET(Z1527,'Parameters &amp; Main Results'!$B$38,0)</f>
        <v>0</v>
      </c>
      <c r="AD1527" s="155">
        <f t="shared" si="4"/>
        <v>-4.4131163747142876E-2</v>
      </c>
      <c r="AE1527" s="252">
        <f t="shared" ca="1" si="1606"/>
        <v>3920119.6093000001</v>
      </c>
      <c r="AF1527" s="253">
        <f t="shared" ca="1" si="1608"/>
        <v>0.70252715135693744</v>
      </c>
      <c r="AG1527" s="258">
        <f t="shared" ca="1" si="1609"/>
        <v>0</v>
      </c>
      <c r="AH1527" s="227" t="str">
        <f ca="1">IF(SUM(AG1527:OFFSET(AG1527,(-HoldAggressiveTime-1),0,,))=0,"Defensive","Aggressive")</f>
        <v>Defensive</v>
      </c>
    </row>
    <row r="1528" spans="1:34" ht="15" x14ac:dyDescent="0.2">
      <c r="A1528">
        <f t="shared" si="15"/>
        <v>11</v>
      </c>
      <c r="B1528">
        <f t="shared" si="16"/>
        <v>1997</v>
      </c>
      <c r="C1528" s="70">
        <f t="shared" si="1"/>
        <v>1997.833333333218</v>
      </c>
      <c r="D1528" s="149">
        <f t="shared" si="383"/>
        <v>35795</v>
      </c>
      <c r="E1528" s="151">
        <v>161.69999999999999</v>
      </c>
      <c r="F1528" s="152">
        <v>7124859.7046999997</v>
      </c>
      <c r="G1528" s="152">
        <v>29590.237099999998</v>
      </c>
      <c r="H1528" s="152">
        <v>25900.74175958</v>
      </c>
      <c r="I1528" s="152">
        <v>6202030.1028079595</v>
      </c>
      <c r="J1528" s="152">
        <v>161.69999999999999</v>
      </c>
      <c r="K1528" s="152">
        <v>161.69999999999999</v>
      </c>
      <c r="L1528" s="152">
        <v>296.89999999999998</v>
      </c>
      <c r="M1528" s="153">
        <v>33.571282009999997</v>
      </c>
      <c r="N1528" s="17">
        <f t="shared" ref="N1528:T1528" si="1647">F1528/F1527/$E1528*$E1527-1</f>
        <v>6.6216647034897047E-2</v>
      </c>
      <c r="O1528" s="17">
        <f t="shared" si="1647"/>
        <v>2.1443441254946904E-3</v>
      </c>
      <c r="P1528" s="17">
        <f t="shared" si="1647"/>
        <v>2.899685631583937E-3</v>
      </c>
      <c r="Q1528" s="17">
        <f t="shared" si="1647"/>
        <v>-1.217384446121561E-2</v>
      </c>
      <c r="R1528" s="17">
        <f t="shared" si="1647"/>
        <v>0</v>
      </c>
      <c r="S1528" s="17">
        <f t="shared" si="1647"/>
        <v>0</v>
      </c>
      <c r="T1528" s="17">
        <f t="shared" si="1647"/>
        <v>-4.4675332644772858E-2</v>
      </c>
      <c r="U1528" s="241">
        <v>-5.1299999999999998E-2</v>
      </c>
      <c r="V1528" s="241">
        <v>1.1900000000000001E-2</v>
      </c>
      <c r="W1528" s="223">
        <f t="shared" ca="1" si="1611"/>
        <v>4.7815920802366414E-2</v>
      </c>
      <c r="X1528" s="223">
        <f>MMULT(N1528:T1528,'Parameters &amp; Main Results'!$B$12:$B$18)-'Parameters &amp; Main Results'!$B$22/12+MMULT(U1528:V1528,'Parameters &amp; Main Results'!$B$20:$B$21)</f>
        <v>4.7815920802366414E-2</v>
      </c>
      <c r="Y1528" s="223">
        <f>MMULT(N1528:T1528,'Parameters &amp; Main Results'!$C$12:$C$18)-'Parameters &amp; Main Results'!$C$22/12+MMULT(U1528:V1528,'Parameters &amp; Main Results'!$C$20:$C$21)</f>
        <v>5.9767750077290141E-2</v>
      </c>
      <c r="Z1528" s="17">
        <f t="shared" ca="1" si="1596"/>
        <v>4.2529755143198837</v>
      </c>
      <c r="AA1528" s="70">
        <f ca="1">Z1528/OFFSET(Z1528,'Parameters &amp; Main Results'!$B$38,0)</f>
        <v>4.2529755143198837</v>
      </c>
      <c r="AB1528" s="70">
        <f ca="1">SUMPRODUCT(Z1528:OFFSET(Z1528,'Parameters &amp; Main Results'!$B$38-1,0), 'Cash Flow Assist'!$P$11:OFFSET('Cash Flow Assist'!$P$11,'Parameters &amp; Main Results'!$B$38-1,0)  )/OFFSET(Z1528,'Parameters &amp; Main Results'!$B$38,0)</f>
        <v>1035.8877651648379</v>
      </c>
      <c r="AC1528" s="70">
        <f ca="1">SUMPRODUCT(Z1528:OFFSET(Z1528,'Parameters &amp; Main Results'!$B$38-1,0),'Parameters &amp; Main Results'!$B$42:OFFSET('Parameters &amp; Main Results'!$B$42,'Parameters &amp; Main Results'!$B$38-1,0)   )/OFFSET(Z1528,'Parameters &amp; Main Results'!$B$38,0)</f>
        <v>0</v>
      </c>
      <c r="AD1528" s="155">
        <f t="shared" si="4"/>
        <v>0</v>
      </c>
      <c r="AE1528" s="252">
        <f t="shared" ca="1" si="1606"/>
        <v>4066858.5159</v>
      </c>
      <c r="AF1528" s="253">
        <f t="shared" ca="1" si="1608"/>
        <v>0.75193203226625183</v>
      </c>
      <c r="AG1528" s="258">
        <f t="shared" ca="1" si="1609"/>
        <v>0</v>
      </c>
      <c r="AH1528" s="227" t="str">
        <f ca="1">IF(SUM(AG1528:OFFSET(AG1528,(-HoldAggressiveTime-1),0,,))=0,"Defensive","Aggressive")</f>
        <v>Defensive</v>
      </c>
    </row>
    <row r="1529" spans="1:34" ht="15" x14ac:dyDescent="0.2">
      <c r="A1529">
        <f t="shared" si="15"/>
        <v>12</v>
      </c>
      <c r="B1529">
        <f t="shared" si="16"/>
        <v>1997</v>
      </c>
      <c r="C1529" s="70">
        <f t="shared" si="1"/>
        <v>1997.9166666665512</v>
      </c>
      <c r="D1529" s="149">
        <f t="shared" si="383"/>
        <v>35826</v>
      </c>
      <c r="E1529" s="151">
        <v>161.80000000000001</v>
      </c>
      <c r="F1529" s="152">
        <v>7102995.4325999999</v>
      </c>
      <c r="G1529" s="152">
        <v>29977.170699999999</v>
      </c>
      <c r="H1529" s="152">
        <v>26011.68327012</v>
      </c>
      <c r="I1529" s="152">
        <v>6262528.5594212804</v>
      </c>
      <c r="J1529" s="152">
        <v>161.80000000000001</v>
      </c>
      <c r="K1529" s="152">
        <v>161.80000000000001</v>
      </c>
      <c r="L1529" s="152">
        <v>289.2</v>
      </c>
      <c r="M1529" s="153">
        <v>33.307427089999997</v>
      </c>
      <c r="N1529" s="17">
        <f t="shared" ref="N1529:T1529" si="1648">F1529/F1528/$E1529*$E1528-1</f>
        <v>-3.6848805456302092E-3</v>
      </c>
      <c r="O1529" s="17">
        <f t="shared" si="1648"/>
        <v>1.2450265240781855E-2</v>
      </c>
      <c r="P1529" s="17">
        <f t="shared" si="1648"/>
        <v>3.66263906068931E-3</v>
      </c>
      <c r="Q1529" s="17">
        <f t="shared" si="1648"/>
        <v>9.1305457832528969E-3</v>
      </c>
      <c r="R1529" s="17">
        <f t="shared" si="1648"/>
        <v>0</v>
      </c>
      <c r="S1529" s="17">
        <f t="shared" si="1648"/>
        <v>0</v>
      </c>
      <c r="T1529" s="17">
        <f t="shared" si="1648"/>
        <v>-2.6536676268703374E-2</v>
      </c>
      <c r="U1529" s="241">
        <v>-2.47E-2</v>
      </c>
      <c r="V1529" s="241">
        <v>3.8600000000000002E-2</v>
      </c>
      <c r="W1529" s="223">
        <f t="shared" ca="1" si="1611"/>
        <v>-1.6421078411681222E-3</v>
      </c>
      <c r="X1529" s="223">
        <f>MMULT(N1529:T1529,'Parameters &amp; Main Results'!$B$12:$B$18)-'Parameters &amp; Main Results'!$B$22/12+MMULT(U1529:V1529,'Parameters &amp; Main Results'!$B$20:$B$21)</f>
        <v>-1.6421078411681222E-3</v>
      </c>
      <c r="Y1529" s="223">
        <f>MMULT(N1529:T1529,'Parameters &amp; Main Results'!$C$12:$C$18)-'Parameters &amp; Main Results'!$C$22/12+MMULT(U1529:V1529,'Parameters &amp; Main Results'!$C$20:$C$21)</f>
        <v>-2.1130326336556695E-3</v>
      </c>
      <c r="Z1529" s="17">
        <f t="shared" ca="1" si="1596"/>
        <v>4.058895679942677</v>
      </c>
      <c r="AA1529" s="70">
        <f ca="1">Z1529/OFFSET(Z1529,'Parameters &amp; Main Results'!$B$38,0)</f>
        <v>4.058895679942677</v>
      </c>
      <c r="AB1529" s="70">
        <f ca="1">SUMPRODUCT(Z1529:OFFSET(Z1529,'Parameters &amp; Main Results'!$B$38-1,0), 'Cash Flow Assist'!$P$11:OFFSET('Cash Flow Assist'!$P$11,'Parameters &amp; Main Results'!$B$38-1,0)  )/OFFSET(Z1529,'Parameters &amp; Main Results'!$B$38,0)</f>
        <v>1032.6347896505181</v>
      </c>
      <c r="AC1529" s="70">
        <f ca="1">SUMPRODUCT(Z1529:OFFSET(Z1529,'Parameters &amp; Main Results'!$B$38-1,0),'Parameters &amp; Main Results'!$B$42:OFFSET('Parameters &amp; Main Results'!$B$42,'Parameters &amp; Main Results'!$B$38-1,0)   )/OFFSET(Z1529,'Parameters &amp; Main Results'!$B$38,0)</f>
        <v>0</v>
      </c>
      <c r="AD1529" s="155">
        <f t="shared" si="4"/>
        <v>-3.6848805456302092E-3</v>
      </c>
      <c r="AE1529" s="252">
        <f t="shared" ca="1" si="1606"/>
        <v>4070954.6488999999</v>
      </c>
      <c r="AF1529" s="253">
        <f t="shared" ca="1" si="1608"/>
        <v>0.74479846748459322</v>
      </c>
      <c r="AG1529" s="258">
        <f t="shared" ca="1" si="1609"/>
        <v>0</v>
      </c>
      <c r="AH1529" s="227" t="str">
        <f ca="1">IF(SUM(AG1529:OFFSET(AG1529,(-HoldAggressiveTime-1),0,,))=0,"Defensive","Aggressive")</f>
        <v>Defensive</v>
      </c>
    </row>
    <row r="1530" spans="1:34" ht="15" x14ac:dyDescent="0.2">
      <c r="A1530">
        <f t="shared" si="15"/>
        <v>1</v>
      </c>
      <c r="B1530">
        <f t="shared" si="16"/>
        <v>1998</v>
      </c>
      <c r="C1530" s="70">
        <f t="shared" si="1"/>
        <v>1997.9999999998845</v>
      </c>
      <c r="D1530" s="149">
        <f t="shared" si="383"/>
        <v>35854</v>
      </c>
      <c r="E1530" s="151">
        <v>162</v>
      </c>
      <c r="F1530" s="152">
        <v>7335386.7227999996</v>
      </c>
      <c r="G1530" s="152">
        <v>30615.467100000002</v>
      </c>
      <c r="H1530" s="152">
        <v>26123.53350818</v>
      </c>
      <c r="I1530" s="152">
        <v>6530955.7033152096</v>
      </c>
      <c r="J1530" s="152">
        <v>162</v>
      </c>
      <c r="K1530" s="152">
        <v>162</v>
      </c>
      <c r="L1530" s="152">
        <v>301.8</v>
      </c>
      <c r="M1530" s="153">
        <v>34.153069019999997</v>
      </c>
      <c r="N1530" s="17">
        <f t="shared" ref="N1530:T1530" si="1649">F1530/F1529/$E1530*$E1529-1</f>
        <v>3.144240473306037E-2</v>
      </c>
      <c r="O1530" s="17">
        <f t="shared" si="1649"/>
        <v>2.0031894705694997E-2</v>
      </c>
      <c r="P1530" s="17">
        <f t="shared" si="1649"/>
        <v>3.0601234567320112E-3</v>
      </c>
      <c r="Q1530" s="17">
        <f t="shared" si="1649"/>
        <v>4.1574937846238447E-2</v>
      </c>
      <c r="R1530" s="17">
        <f t="shared" si="1649"/>
        <v>0</v>
      </c>
      <c r="S1530" s="17">
        <f t="shared" si="1649"/>
        <v>0</v>
      </c>
      <c r="T1530" s="17">
        <f t="shared" si="1649"/>
        <v>4.2280108600994071E-2</v>
      </c>
      <c r="U1530" s="241">
        <v>-1.06E-2</v>
      </c>
      <c r="V1530" s="241">
        <v>-1.5900000000000001E-2</v>
      </c>
      <c r="W1530" s="223">
        <f t="shared" ca="1" si="1611"/>
        <v>2.9660521254317316E-2</v>
      </c>
      <c r="X1530" s="223">
        <f>MMULT(N1530:T1530,'Parameters &amp; Main Results'!$B$12:$B$18)-'Parameters &amp; Main Results'!$B$22/12+MMULT(U1530:V1530,'Parameters &amp; Main Results'!$B$20:$B$21)</f>
        <v>2.9660521254317316E-2</v>
      </c>
      <c r="Y1530" s="223">
        <f>MMULT(N1530:T1530,'Parameters &amp; Main Results'!$C$12:$C$18)-'Parameters &amp; Main Results'!$C$22/12+MMULT(U1530:V1530,'Parameters &amp; Main Results'!$C$20:$C$21)</f>
        <v>3.0259687063657167E-2</v>
      </c>
      <c r="Z1530" s="17">
        <f t="shared" ca="1" si="1596"/>
        <v>4.0655717872533579</v>
      </c>
      <c r="AA1530" s="70">
        <f ca="1">Z1530/OFFSET(Z1530,'Parameters &amp; Main Results'!$B$38,0)</f>
        <v>4.0655717872533579</v>
      </c>
      <c r="AB1530" s="70">
        <f ca="1">SUMPRODUCT(Z1530:OFFSET(Z1530,'Parameters &amp; Main Results'!$B$38-1,0), 'Cash Flow Assist'!$P$11:OFFSET('Cash Flow Assist'!$P$11,'Parameters &amp; Main Results'!$B$38-1,0)  )/OFFSET(Z1530,'Parameters &amp; Main Results'!$B$38,0)</f>
        <v>1029.5758939705754</v>
      </c>
      <c r="AC1530" s="70">
        <f ca="1">SUMPRODUCT(Z1530:OFFSET(Z1530,'Parameters &amp; Main Results'!$B$38-1,0),'Parameters &amp; Main Results'!$B$42:OFFSET('Parameters &amp; Main Results'!$B$42,'Parameters &amp; Main Results'!$B$38-1,0)   )/OFFSET(Z1530,'Parameters &amp; Main Results'!$B$38,0)</f>
        <v>0</v>
      </c>
      <c r="AD1530" s="155">
        <f t="shared" si="4"/>
        <v>0</v>
      </c>
      <c r="AE1530" s="252">
        <f t="shared" ca="1" si="1606"/>
        <v>4249664.1744999997</v>
      </c>
      <c r="AF1530" s="253">
        <f t="shared" ca="1" si="1608"/>
        <v>0.72610973987445848</v>
      </c>
      <c r="AG1530" s="258">
        <f t="shared" ca="1" si="1609"/>
        <v>0</v>
      </c>
      <c r="AH1530" s="227" t="str">
        <f ca="1">IF(SUM(AG1530:OFFSET(AG1530,(-HoldAggressiveTime-1),0,,))=0,"Defensive","Aggressive")</f>
        <v>Defensive</v>
      </c>
    </row>
    <row r="1531" spans="1:34" ht="15" x14ac:dyDescent="0.2">
      <c r="A1531">
        <f t="shared" si="15"/>
        <v>2</v>
      </c>
      <c r="B1531">
        <f t="shared" si="16"/>
        <v>1998</v>
      </c>
      <c r="C1531" s="70">
        <f t="shared" si="1"/>
        <v>1998.0833333332178</v>
      </c>
      <c r="D1531" s="149">
        <f t="shared" si="383"/>
        <v>35885</v>
      </c>
      <c r="E1531" s="151">
        <v>162</v>
      </c>
      <c r="F1531" s="152">
        <v>7687665.0997000001</v>
      </c>
      <c r="G1531" s="152">
        <v>30552.0435</v>
      </c>
      <c r="H1531" s="152">
        <v>26233.252348919999</v>
      </c>
      <c r="I1531" s="152">
        <v>6957802.9011704801</v>
      </c>
      <c r="J1531" s="152">
        <v>162</v>
      </c>
      <c r="K1531" s="152">
        <v>162</v>
      </c>
      <c r="L1531" s="152">
        <v>296.55</v>
      </c>
      <c r="M1531" s="153">
        <v>35.522036270000001</v>
      </c>
      <c r="N1531" s="17">
        <f t="shared" ref="N1531:T1531" si="1650">F1531/F1530/$E1531*$E1530-1</f>
        <v>4.802451325504653E-2</v>
      </c>
      <c r="O1531" s="17">
        <f t="shared" si="1650"/>
        <v>-2.0716195442270768E-3</v>
      </c>
      <c r="P1531" s="17">
        <f t="shared" si="1650"/>
        <v>4.2000000002160309E-3</v>
      </c>
      <c r="Q1531" s="17">
        <f t="shared" si="1650"/>
        <v>6.5357539883266424E-2</v>
      </c>
      <c r="R1531" s="17">
        <f t="shared" si="1650"/>
        <v>0</v>
      </c>
      <c r="S1531" s="17">
        <f t="shared" si="1650"/>
        <v>0</v>
      </c>
      <c r="T1531" s="17">
        <f t="shared" si="1650"/>
        <v>-1.7395626242544759E-2</v>
      </c>
      <c r="U1531" s="241">
        <v>3.3999999999999998E-3</v>
      </c>
      <c r="V1531" s="241">
        <v>-8.5000000000000006E-3</v>
      </c>
      <c r="W1531" s="223">
        <f t="shared" ca="1" si="1611"/>
        <v>3.4692613053645571E-2</v>
      </c>
      <c r="X1531" s="223">
        <f>MMULT(N1531:T1531,'Parameters &amp; Main Results'!$B$12:$B$18)-'Parameters &amp; Main Results'!$B$22/12+MMULT(U1531:V1531,'Parameters &amp; Main Results'!$B$20:$B$21)</f>
        <v>3.4692613053645571E-2</v>
      </c>
      <c r="Y1531" s="223">
        <f>MMULT(N1531:T1531,'Parameters &amp; Main Results'!$C$12:$C$18)-'Parameters &amp; Main Results'!$C$22/12+MMULT(U1531:V1531,'Parameters &amp; Main Results'!$C$20:$C$21)</f>
        <v>4.2973233308452506E-2</v>
      </c>
      <c r="Z1531" s="17">
        <f t="shared" ca="1" si="1596"/>
        <v>3.9484584514328454</v>
      </c>
      <c r="AA1531" s="70">
        <f ca="1">Z1531/OFFSET(Z1531,'Parameters &amp; Main Results'!$B$38,0)</f>
        <v>3.9484584514328454</v>
      </c>
      <c r="AB1531" s="70">
        <f ca="1">SUMPRODUCT(Z1531:OFFSET(Z1531,'Parameters &amp; Main Results'!$B$38-1,0), 'Cash Flow Assist'!$P$11:OFFSET('Cash Flow Assist'!$P$11,'Parameters &amp; Main Results'!$B$38-1,0)  )/OFFSET(Z1531,'Parameters &amp; Main Results'!$B$38,0)</f>
        <v>1026.5103221833219</v>
      </c>
      <c r="AC1531" s="70">
        <f ca="1">SUMPRODUCT(Z1531:OFFSET(Z1531,'Parameters &amp; Main Results'!$B$38-1,0),'Parameters &amp; Main Results'!$B$42:OFFSET('Parameters &amp; Main Results'!$B$42,'Parameters &amp; Main Results'!$B$38-1,0)   )/OFFSET(Z1531,'Parameters &amp; Main Results'!$B$38,0)</f>
        <v>0</v>
      </c>
      <c r="AD1531" s="155">
        <f t="shared" si="4"/>
        <v>0</v>
      </c>
      <c r="AE1531" s="252">
        <f t="shared" ca="1" si="1606"/>
        <v>4365285.5954</v>
      </c>
      <c r="AF1531" s="253">
        <f t="shared" ca="1" si="1608"/>
        <v>0.76109098286742538</v>
      </c>
      <c r="AG1531" s="258">
        <f t="shared" ca="1" si="1609"/>
        <v>0</v>
      </c>
      <c r="AH1531" s="227" t="str">
        <f ca="1">IF(SUM(AG1531:OFFSET(AG1531,(-HoldAggressiveTime-1),0,,))=0,"Defensive","Aggressive")</f>
        <v>Defensive</v>
      </c>
    </row>
    <row r="1532" spans="1:34" ht="15" x14ac:dyDescent="0.2">
      <c r="A1532">
        <f t="shared" si="15"/>
        <v>3</v>
      </c>
      <c r="B1532">
        <f t="shared" si="16"/>
        <v>1998</v>
      </c>
      <c r="C1532" s="70">
        <f t="shared" si="1"/>
        <v>1998.166666666551</v>
      </c>
      <c r="D1532" s="149">
        <f t="shared" si="383"/>
        <v>35915</v>
      </c>
      <c r="E1532" s="151">
        <v>162</v>
      </c>
      <c r="F1532" s="152">
        <v>8093811.1804999998</v>
      </c>
      <c r="G1532" s="152">
        <v>30581.714499999998</v>
      </c>
      <c r="H1532" s="152">
        <v>26344.525060960001</v>
      </c>
      <c r="I1532" s="152">
        <v>7187924.2161107697</v>
      </c>
      <c r="J1532" s="152">
        <v>162</v>
      </c>
      <c r="K1532" s="152">
        <v>162</v>
      </c>
      <c r="L1532" s="152">
        <v>299.89999999999998</v>
      </c>
      <c r="M1532" s="153">
        <v>37.136911240000003</v>
      </c>
      <c r="N1532" s="17">
        <f t="shared" ref="N1532:T1532" si="1651">F1532/F1531/$E1532*$E1531-1</f>
        <v>5.2830875894404938E-2</v>
      </c>
      <c r="O1532" s="17">
        <f t="shared" si="1651"/>
        <v>9.7116253451257073E-4</v>
      </c>
      <c r="P1532" s="17">
        <f t="shared" si="1651"/>
        <v>4.241666666412458E-3</v>
      </c>
      <c r="Q1532" s="17">
        <f t="shared" si="1651"/>
        <v>3.3073847909887988E-2</v>
      </c>
      <c r="R1532" s="17">
        <f t="shared" si="1651"/>
        <v>0</v>
      </c>
      <c r="S1532" s="17">
        <f t="shared" si="1651"/>
        <v>0</v>
      </c>
      <c r="T1532" s="17">
        <f t="shared" si="1651"/>
        <v>1.1296577305681899E-2</v>
      </c>
      <c r="U1532" s="241">
        <v>-1.11E-2</v>
      </c>
      <c r="V1532" s="241">
        <v>1.41E-2</v>
      </c>
      <c r="W1532" s="223">
        <f t="shared" ca="1" si="1611"/>
        <v>4.0340551626323648E-2</v>
      </c>
      <c r="X1532" s="223">
        <f>MMULT(N1532:T1532,'Parameters &amp; Main Results'!$B$12:$B$18)-'Parameters &amp; Main Results'!$B$22/12+MMULT(U1532:V1532,'Parameters &amp; Main Results'!$B$20:$B$21)</f>
        <v>4.0340551626323648E-2</v>
      </c>
      <c r="Y1532" s="223">
        <f>MMULT(N1532:T1532,'Parameters &amp; Main Results'!$C$12:$C$18)-'Parameters &amp; Main Results'!$C$22/12+MMULT(U1532:V1532,'Parameters &amp; Main Results'!$C$20:$C$21)</f>
        <v>4.7603237891749028E-2</v>
      </c>
      <c r="Z1532" s="17">
        <f t="shared" ca="1" si="1596"/>
        <v>3.8160690446797751</v>
      </c>
      <c r="AA1532" s="70">
        <f ca="1">Z1532/OFFSET(Z1532,'Parameters &amp; Main Results'!$B$38,0)</f>
        <v>3.8160690446797751</v>
      </c>
      <c r="AB1532" s="70">
        <f ca="1">SUMPRODUCT(Z1532:OFFSET(Z1532,'Parameters &amp; Main Results'!$B$38-1,0), 'Cash Flow Assist'!$P$11:OFFSET('Cash Flow Assist'!$P$11,'Parameters &amp; Main Results'!$B$38-1,0)  )/OFFSET(Z1532,'Parameters &amp; Main Results'!$B$38,0)</f>
        <v>1023.5618637318892</v>
      </c>
      <c r="AC1532" s="70">
        <f ca="1">SUMPRODUCT(Z1532:OFFSET(Z1532,'Parameters &amp; Main Results'!$B$38-1,0),'Parameters &amp; Main Results'!$B$42:OFFSET('Parameters &amp; Main Results'!$B$42,'Parameters &amp; Main Results'!$B$38-1,0)   )/OFFSET(Z1532,'Parameters &amp; Main Results'!$B$38,0)</f>
        <v>0</v>
      </c>
      <c r="AD1532" s="155">
        <f t="shared" si="4"/>
        <v>0</v>
      </c>
      <c r="AE1532" s="252">
        <f t="shared" ca="1" si="1606"/>
        <v>4478949.1848999998</v>
      </c>
      <c r="AF1532" s="253">
        <f t="shared" ca="1" si="1608"/>
        <v>0.80707814408497425</v>
      </c>
      <c r="AG1532" s="258">
        <f t="shared" ca="1" si="1609"/>
        <v>0</v>
      </c>
      <c r="AH1532" s="227" t="str">
        <f ca="1">IF(SUM(AG1532:OFFSET(AG1532,(-HoldAggressiveTime-1),0,,))=0,"Defensive","Aggressive")</f>
        <v>Defensive</v>
      </c>
    </row>
    <row r="1533" spans="1:34" ht="15" x14ac:dyDescent="0.2">
      <c r="A1533">
        <f t="shared" si="15"/>
        <v>4</v>
      </c>
      <c r="B1533">
        <f t="shared" si="16"/>
        <v>1998</v>
      </c>
      <c r="C1533" s="70">
        <f t="shared" si="1"/>
        <v>1998.2499999998843</v>
      </c>
      <c r="D1533" s="149">
        <f t="shared" si="383"/>
        <v>35946</v>
      </c>
      <c r="E1533" s="151">
        <v>162.19999999999999</v>
      </c>
      <c r="F1533" s="152">
        <v>8175241.6486</v>
      </c>
      <c r="G1533" s="152">
        <v>30703.4859</v>
      </c>
      <c r="H1533" s="152">
        <v>26454.952528509999</v>
      </c>
      <c r="I1533" s="152">
        <v>7245412.5402456196</v>
      </c>
      <c r="J1533" s="152">
        <v>162.19999999999999</v>
      </c>
      <c r="K1533" s="152">
        <v>162.19999999999999</v>
      </c>
      <c r="L1533" s="152">
        <v>310.7</v>
      </c>
      <c r="M1533" s="153">
        <v>37.261851669999999</v>
      </c>
      <c r="N1533" s="17">
        <f t="shared" ref="N1533:T1533" si="1652">F1533/F1532/$E1533*$E1532-1</f>
        <v>8.8153801194024162E-3</v>
      </c>
      <c r="O1533" s="17">
        <f t="shared" si="1652"/>
        <v>2.7438815148752571E-3</v>
      </c>
      <c r="P1533" s="17">
        <f t="shared" si="1652"/>
        <v>2.9534525278500645E-3</v>
      </c>
      <c r="Q1533" s="17">
        <f t="shared" si="1652"/>
        <v>6.7549960819985877E-3</v>
      </c>
      <c r="R1533" s="17">
        <f t="shared" si="1652"/>
        <v>0</v>
      </c>
      <c r="S1533" s="17">
        <f t="shared" si="1652"/>
        <v>0</v>
      </c>
      <c r="T1533" s="17">
        <f t="shared" si="1652"/>
        <v>3.4734553934747892E-2</v>
      </c>
      <c r="U1533" s="241">
        <v>2.0000000000000001E-4</v>
      </c>
      <c r="V1533" s="241">
        <v>8.9999999999999993E-3</v>
      </c>
      <c r="W1533" s="223">
        <f t="shared" ca="1" si="1611"/>
        <v>8.8553724225975926E-3</v>
      </c>
      <c r="X1533" s="223">
        <f>MMULT(N1533:T1533,'Parameters &amp; Main Results'!$B$12:$B$18)-'Parameters &amp; Main Results'!$B$22/12+MMULT(U1533:V1533,'Parameters &amp; Main Results'!$B$20:$B$21)</f>
        <v>8.8553724225975926E-3</v>
      </c>
      <c r="Y1533" s="223">
        <f>MMULT(N1533:T1533,'Parameters &amp; Main Results'!$C$12:$C$18)-'Parameters &amp; Main Results'!$C$22/12+MMULT(U1533:V1533,'Parameters &amp; Main Results'!$C$20:$C$21)</f>
        <v>8.1665635922830333E-3</v>
      </c>
      <c r="Z1533" s="17">
        <f t="shared" ca="1" si="1596"/>
        <v>3.6680960275116301</v>
      </c>
      <c r="AA1533" s="70">
        <f ca="1">Z1533/OFFSET(Z1533,'Parameters &amp; Main Results'!$B$38,0)</f>
        <v>3.6680960275116301</v>
      </c>
      <c r="AB1533" s="70">
        <f ca="1">SUMPRODUCT(Z1533:OFFSET(Z1533,'Parameters &amp; Main Results'!$B$38-1,0), 'Cash Flow Assist'!$P$11:OFFSET('Cash Flow Assist'!$P$11,'Parameters &amp; Main Results'!$B$38-1,0)  )/OFFSET(Z1533,'Parameters &amp; Main Results'!$B$38,0)</f>
        <v>1020.7457946872094</v>
      </c>
      <c r="AC1533" s="70">
        <f ca="1">SUMPRODUCT(Z1533:OFFSET(Z1533,'Parameters &amp; Main Results'!$B$38-1,0),'Parameters &amp; Main Results'!$B$42:OFFSET('Parameters &amp; Main Results'!$B$42,'Parameters &amp; Main Results'!$B$38-1,0)   )/OFFSET(Z1533,'Parameters &amp; Main Results'!$B$38,0)</f>
        <v>0</v>
      </c>
      <c r="AD1533" s="155">
        <f t="shared" si="4"/>
        <v>0</v>
      </c>
      <c r="AE1533" s="252">
        <f t="shared" ca="1" si="1606"/>
        <v>4520473.8016999997</v>
      </c>
      <c r="AF1533" s="253">
        <f t="shared" ca="1" si="1608"/>
        <v>0.80849220838876745</v>
      </c>
      <c r="AG1533" s="258">
        <f t="shared" ca="1" si="1609"/>
        <v>0</v>
      </c>
      <c r="AH1533" s="227" t="str">
        <f ca="1">IF(SUM(AG1533:OFFSET(AG1533,(-HoldAggressiveTime-1),0,,))=0,"Defensive","Aggressive")</f>
        <v>Defensive</v>
      </c>
    </row>
    <row r="1534" spans="1:34" ht="15" x14ac:dyDescent="0.2">
      <c r="A1534">
        <f t="shared" si="15"/>
        <v>5</v>
      </c>
      <c r="B1534">
        <f t="shared" si="16"/>
        <v>1998</v>
      </c>
      <c r="C1534" s="70">
        <f t="shared" si="1"/>
        <v>1998.3333333332175</v>
      </c>
      <c r="D1534" s="149">
        <f t="shared" si="383"/>
        <v>35976</v>
      </c>
      <c r="E1534" s="151">
        <v>162.6</v>
      </c>
      <c r="F1534" s="152">
        <v>8036180.9406000003</v>
      </c>
      <c r="G1534" s="152">
        <v>31124.225999999999</v>
      </c>
      <c r="H1534" s="152">
        <v>26564.07920769</v>
      </c>
      <c r="I1534" s="152">
        <v>7209404.5404088004</v>
      </c>
      <c r="J1534" s="152">
        <v>162.6</v>
      </c>
      <c r="K1534" s="152">
        <v>162.6</v>
      </c>
      <c r="L1534" s="152">
        <v>292.39999999999998</v>
      </c>
      <c r="M1534" s="153">
        <v>36.375119410000003</v>
      </c>
      <c r="N1534" s="17">
        <f t="shared" ref="N1534:T1534" si="1653">F1534/F1533/$E1534*$E1533-1</f>
        <v>-1.9428160980795472E-2</v>
      </c>
      <c r="O1534" s="17">
        <f t="shared" si="1653"/>
        <v>1.1209598138053112E-2</v>
      </c>
      <c r="P1534" s="17">
        <f t="shared" si="1653"/>
        <v>1.6548277982741944E-3</v>
      </c>
      <c r="Q1534" s="17">
        <f t="shared" si="1653"/>
        <v>-7.4175641567442163E-3</v>
      </c>
      <c r="R1534" s="17">
        <f t="shared" si="1653"/>
        <v>0</v>
      </c>
      <c r="S1534" s="17">
        <f t="shared" si="1653"/>
        <v>0</v>
      </c>
      <c r="T1534" s="17">
        <f t="shared" si="1653"/>
        <v>-6.1214390708438815E-2</v>
      </c>
      <c r="U1534" s="241">
        <v>-3.3500000000000002E-2</v>
      </c>
      <c r="V1534" s="241">
        <v>3.4000000000000002E-2</v>
      </c>
      <c r="W1534" s="223">
        <f t="shared" ca="1" si="1611"/>
        <v>-1.5431587310074593E-2</v>
      </c>
      <c r="X1534" s="223">
        <f>MMULT(N1534:T1534,'Parameters &amp; Main Results'!$B$12:$B$18)-'Parameters &amp; Main Results'!$B$22/12+MMULT(U1534:V1534,'Parameters &amp; Main Results'!$B$20:$B$21)</f>
        <v>-1.5431587310074593E-2</v>
      </c>
      <c r="Y1534" s="223">
        <f>MMULT(N1534:T1534,'Parameters &amp; Main Results'!$C$12:$C$18)-'Parameters &amp; Main Results'!$C$22/12+MMULT(U1534:V1534,'Parameters &amp; Main Results'!$C$20:$C$21)</f>
        <v>-1.6406051735577278E-2</v>
      </c>
      <c r="Z1534" s="17">
        <f t="shared" ca="1" si="1596"/>
        <v>3.6358987896385098</v>
      </c>
      <c r="AA1534" s="70">
        <f ca="1">Z1534/OFFSET(Z1534,'Parameters &amp; Main Results'!$B$38,0)</f>
        <v>3.6358987896385098</v>
      </c>
      <c r="AB1534" s="70">
        <f ca="1">SUMPRODUCT(Z1534:OFFSET(Z1534,'Parameters &amp; Main Results'!$B$38-1,0), 'Cash Flow Assist'!$P$11:OFFSET('Cash Flow Assist'!$P$11,'Parameters &amp; Main Results'!$B$38-1,0)  )/OFFSET(Z1534,'Parameters &amp; Main Results'!$B$38,0)</f>
        <v>1018.0776986596977</v>
      </c>
      <c r="AC1534" s="70">
        <f ca="1">SUMPRODUCT(Z1534:OFFSET(Z1534,'Parameters &amp; Main Results'!$B$38-1,0),'Parameters &amp; Main Results'!$B$42:OFFSET('Parameters &amp; Main Results'!$B$42,'Parameters &amp; Main Results'!$B$38-1,0)   )/OFFSET(Z1534,'Parameters &amp; Main Results'!$B$38,0)</f>
        <v>0</v>
      </c>
      <c r="AD1534" s="155">
        <f t="shared" si="4"/>
        <v>-1.9428160980795472E-2</v>
      </c>
      <c r="AE1534" s="252">
        <f t="shared" ca="1" si="1606"/>
        <v>4622220.8707999997</v>
      </c>
      <c r="AF1534" s="253">
        <f t="shared" ca="1" si="1608"/>
        <v>0.73859734643297625</v>
      </c>
      <c r="AG1534" s="258">
        <f t="shared" ca="1" si="1609"/>
        <v>0</v>
      </c>
      <c r="AH1534" s="227" t="str">
        <f ca="1">IF(SUM(AG1534:OFFSET(AG1534,(-HoldAggressiveTime-1),0,,))=0,"Defensive","Aggressive")</f>
        <v>Defensive</v>
      </c>
    </row>
    <row r="1535" spans="1:34" ht="15" x14ac:dyDescent="0.2">
      <c r="A1535">
        <f t="shared" si="15"/>
        <v>6</v>
      </c>
      <c r="B1535">
        <f t="shared" si="16"/>
        <v>1998</v>
      </c>
      <c r="C1535" s="70">
        <f t="shared" si="1"/>
        <v>1998.4166666665508</v>
      </c>
      <c r="D1535" s="149">
        <f t="shared" si="383"/>
        <v>36007</v>
      </c>
      <c r="E1535" s="151">
        <v>162.80000000000001</v>
      </c>
      <c r="F1535" s="152">
        <v>8361087.9614000004</v>
      </c>
      <c r="G1535" s="152">
        <v>31548.199000000001</v>
      </c>
      <c r="H1535" s="152">
        <v>26674.76287106</v>
      </c>
      <c r="I1535" s="152">
        <v>7249329.0255065197</v>
      </c>
      <c r="J1535" s="152">
        <v>162.80000000000001</v>
      </c>
      <c r="K1535" s="152">
        <v>162.80000000000001</v>
      </c>
      <c r="L1535" s="152">
        <v>295.75</v>
      </c>
      <c r="M1535" s="153">
        <v>37.647319459999999</v>
      </c>
      <c r="N1535" s="17">
        <f t="shared" ref="N1535:T1535" si="1654">F1535/F1534/$E1535*$E1534-1</f>
        <v>3.9152355614372247E-2</v>
      </c>
      <c r="O1535" s="17">
        <f t="shared" si="1654"/>
        <v>1.2376725409058986E-2</v>
      </c>
      <c r="P1535" s="17">
        <f t="shared" si="1654"/>
        <v>2.9330466832204749E-3</v>
      </c>
      <c r="Q1535" s="17">
        <f t="shared" si="1654"/>
        <v>4.3025294683096682E-3</v>
      </c>
      <c r="R1535" s="17">
        <f t="shared" si="1654"/>
        <v>0</v>
      </c>
      <c r="S1535" s="17">
        <f t="shared" si="1654"/>
        <v>0</v>
      </c>
      <c r="T1535" s="17">
        <f t="shared" si="1654"/>
        <v>1.0214332290255701E-2</v>
      </c>
      <c r="U1535" s="241">
        <v>-3.2300000000000002E-2</v>
      </c>
      <c r="V1535" s="241">
        <v>-1.9599999999999999E-2</v>
      </c>
      <c r="W1535" s="223">
        <f t="shared" ca="1" si="1611"/>
        <v>3.2308661740437096E-2</v>
      </c>
      <c r="X1535" s="223">
        <f>MMULT(N1535:T1535,'Parameters &amp; Main Results'!$B$12:$B$18)-'Parameters &amp; Main Results'!$B$22/12+MMULT(U1535:V1535,'Parameters &amp; Main Results'!$B$20:$B$21)</f>
        <v>3.2308661740437096E-2</v>
      </c>
      <c r="Y1535" s="223">
        <f>MMULT(N1535:T1535,'Parameters &amp; Main Results'!$C$12:$C$18)-'Parameters &amp; Main Results'!$C$22/12+MMULT(U1535:V1535,'Parameters &amp; Main Results'!$C$20:$C$21)</f>
        <v>3.6433125927174251E-2</v>
      </c>
      <c r="Z1535" s="17">
        <f t="shared" ca="1" si="1596"/>
        <v>3.6928858805300506</v>
      </c>
      <c r="AA1535" s="70">
        <f ca="1">Z1535/OFFSET(Z1535,'Parameters &amp; Main Results'!$B$38,0)</f>
        <v>3.6928858805300506</v>
      </c>
      <c r="AB1535" s="70">
        <f ca="1">SUMPRODUCT(Z1535:OFFSET(Z1535,'Parameters &amp; Main Results'!$B$38-1,0), 'Cash Flow Assist'!$P$11:OFFSET('Cash Flow Assist'!$P$11,'Parameters &amp; Main Results'!$B$38-1,0)  )/OFFSET(Z1535,'Parameters &amp; Main Results'!$B$38,0)</f>
        <v>1015.4417998700592</v>
      </c>
      <c r="AC1535" s="70">
        <f ca="1">SUMPRODUCT(Z1535:OFFSET(Z1535,'Parameters &amp; Main Results'!$B$38-1,0),'Parameters &amp; Main Results'!$B$42:OFFSET('Parameters &amp; Main Results'!$B$42,'Parameters &amp; Main Results'!$B$38-1,0)   )/OFFSET(Z1535,'Parameters &amp; Main Results'!$B$38,0)</f>
        <v>0</v>
      </c>
      <c r="AD1535" s="155">
        <f t="shared" si="4"/>
        <v>0</v>
      </c>
      <c r="AE1535" s="252">
        <f t="shared" ca="1" si="1606"/>
        <v>4631277.2076000003</v>
      </c>
      <c r="AF1535" s="253">
        <f t="shared" ca="1" si="1608"/>
        <v>0.80535251651084949</v>
      </c>
      <c r="AG1535" s="258">
        <f t="shared" ca="1" si="1609"/>
        <v>0</v>
      </c>
      <c r="AH1535" s="227" t="str">
        <f ca="1">IF(SUM(AG1535:OFFSET(AG1535,(-HoldAggressiveTime-1),0,,))=0,"Defensive","Aggressive")</f>
        <v>Defensive</v>
      </c>
    </row>
    <row r="1536" spans="1:34" ht="15" x14ac:dyDescent="0.2">
      <c r="A1536">
        <f t="shared" si="15"/>
        <v>7</v>
      </c>
      <c r="B1536">
        <f t="shared" si="16"/>
        <v>1998</v>
      </c>
      <c r="C1536" s="70">
        <f t="shared" si="1"/>
        <v>1998.499999999884</v>
      </c>
      <c r="D1536" s="149">
        <f t="shared" si="383"/>
        <v>36038</v>
      </c>
      <c r="E1536" s="151">
        <v>163.19999999999999</v>
      </c>
      <c r="F1536" s="152">
        <v>8272055.8579000002</v>
      </c>
      <c r="G1536" s="152">
        <v>31550.3125</v>
      </c>
      <c r="H1536" s="152">
        <v>26785.46313697</v>
      </c>
      <c r="I1536" s="152">
        <v>7298359.6346428897</v>
      </c>
      <c r="J1536" s="152">
        <v>163.19999999999999</v>
      </c>
      <c r="K1536" s="152">
        <v>163.19999999999999</v>
      </c>
      <c r="L1536" s="152">
        <v>289.39999999999998</v>
      </c>
      <c r="M1536" s="153">
        <v>37.071742950000001</v>
      </c>
      <c r="N1536" s="17">
        <f t="shared" ref="N1536:T1536" si="1655">F1536/F1535/$E1536*$E1535-1</f>
        <v>-1.30732687797529E-2</v>
      </c>
      <c r="O1536" s="17">
        <f t="shared" si="1655"/>
        <v>-2.3841518593159527E-3</v>
      </c>
      <c r="P1536" s="17">
        <f t="shared" si="1655"/>
        <v>1.6888480390324645E-3</v>
      </c>
      <c r="Q1536" s="17">
        <f t="shared" si="1655"/>
        <v>4.2959110653384425E-3</v>
      </c>
      <c r="R1536" s="17">
        <f t="shared" si="1655"/>
        <v>0</v>
      </c>
      <c r="S1536" s="17">
        <f t="shared" si="1655"/>
        <v>0</v>
      </c>
      <c r="T1536" s="17">
        <f t="shared" si="1655"/>
        <v>-2.3869192647473225E-2</v>
      </c>
      <c r="U1536" s="241">
        <v>-4.9099999999999998E-2</v>
      </c>
      <c r="V1536" s="241">
        <v>-1.7600000000000001E-2</v>
      </c>
      <c r="W1536" s="223">
        <f t="shared" ca="1" si="1611"/>
        <v>-1.1516908255718196E-2</v>
      </c>
      <c r="X1536" s="223">
        <f>MMULT(N1536:T1536,'Parameters &amp; Main Results'!$B$12:$B$18)-'Parameters &amp; Main Results'!$B$22/12+MMULT(U1536:V1536,'Parameters &amp; Main Results'!$B$20:$B$21)</f>
        <v>-1.1516908255718196E-2</v>
      </c>
      <c r="Y1536" s="223">
        <f>MMULT(N1536:T1536,'Parameters &amp; Main Results'!$C$12:$C$18)-'Parameters &amp; Main Results'!$C$22/12+MMULT(U1536:V1536,'Parameters &amp; Main Results'!$C$20:$C$21)</f>
        <v>-1.2046023754375874E-2</v>
      </c>
      <c r="Z1536" s="17">
        <f t="shared" ca="1" si="1596"/>
        <v>3.5773078512234617</v>
      </c>
      <c r="AA1536" s="70">
        <f ca="1">Z1536/OFFSET(Z1536,'Parameters &amp; Main Results'!$B$38,0)</f>
        <v>3.5773078512234617</v>
      </c>
      <c r="AB1536" s="70">
        <f ca="1">SUMPRODUCT(Z1536:OFFSET(Z1536,'Parameters &amp; Main Results'!$B$38-1,0), 'Cash Flow Assist'!$P$11:OFFSET('Cash Flow Assist'!$P$11,'Parameters &amp; Main Results'!$B$38-1,0)  )/OFFSET(Z1536,'Parameters &amp; Main Results'!$B$38,0)</f>
        <v>1012.7489139895292</v>
      </c>
      <c r="AC1536" s="70">
        <f ca="1">SUMPRODUCT(Z1536:OFFSET(Z1536,'Parameters &amp; Main Results'!$B$38-1,0),'Parameters &amp; Main Results'!$B$42:OFFSET('Parameters &amp; Main Results'!$B$42,'Parameters &amp; Main Results'!$B$38-1,0)   )/OFFSET(Z1536,'Parameters &amp; Main Results'!$B$38,0)</f>
        <v>0</v>
      </c>
      <c r="AD1536" s="155">
        <f t="shared" si="4"/>
        <v>-1.30732687797529E-2</v>
      </c>
      <c r="AE1536" s="252">
        <f t="shared" ca="1" si="1606"/>
        <v>4750715.8525999999</v>
      </c>
      <c r="AF1536" s="253">
        <f t="shared" ca="1" si="1608"/>
        <v>0.74122303134017598</v>
      </c>
      <c r="AG1536" s="258">
        <f t="shared" ca="1" si="1609"/>
        <v>0</v>
      </c>
      <c r="AH1536" s="227" t="str">
        <f ca="1">IF(SUM(AG1536:OFFSET(AG1536,(-HoldAggressiveTime-1),0,,))=0,"Defensive","Aggressive")</f>
        <v>Defensive</v>
      </c>
    </row>
    <row r="1537" spans="1:34" ht="15" x14ac:dyDescent="0.2">
      <c r="A1537">
        <f t="shared" si="15"/>
        <v>8</v>
      </c>
      <c r="B1537">
        <f t="shared" si="16"/>
        <v>1998</v>
      </c>
      <c r="C1537" s="70">
        <f t="shared" si="1"/>
        <v>1998.5833333332173</v>
      </c>
      <c r="D1537" s="149">
        <f t="shared" si="383"/>
        <v>36068</v>
      </c>
      <c r="E1537" s="151">
        <v>163.4</v>
      </c>
      <c r="F1537" s="152">
        <v>7076105.3311000001</v>
      </c>
      <c r="G1537" s="152">
        <v>32775.923499999997</v>
      </c>
      <c r="H1537" s="152">
        <v>26896.176384599999</v>
      </c>
      <c r="I1537" s="152">
        <v>6367928.1588384695</v>
      </c>
      <c r="J1537" s="152">
        <v>163.4</v>
      </c>
      <c r="K1537" s="152">
        <v>163.4</v>
      </c>
      <c r="L1537" s="152">
        <v>273.39999999999998</v>
      </c>
      <c r="M1537" s="153">
        <v>31.55544596</v>
      </c>
      <c r="N1537" s="17">
        <f t="shared" ref="N1537:T1537" si="1656">F1537/F1536/$E1537*$E1536-1</f>
        <v>-0.14562421133631087</v>
      </c>
      <c r="O1537" s="17">
        <f t="shared" si="1656"/>
        <v>3.757470201207247E-2</v>
      </c>
      <c r="P1537" s="17">
        <f t="shared" si="1656"/>
        <v>2.9042839656234776E-3</v>
      </c>
      <c r="Q1537" s="17">
        <f t="shared" si="1656"/>
        <v>-0.12855296319780396</v>
      </c>
      <c r="R1537" s="17">
        <f t="shared" si="1656"/>
        <v>0</v>
      </c>
      <c r="S1537" s="17">
        <f t="shared" si="1656"/>
        <v>0</v>
      </c>
      <c r="T1537" s="17">
        <f t="shared" si="1656"/>
        <v>-5.6443119982338086E-2</v>
      </c>
      <c r="U1537" s="241">
        <v>-5.6800000000000003E-2</v>
      </c>
      <c r="V1537" s="241">
        <v>3.5999999999999997E-2</v>
      </c>
      <c r="W1537" s="223">
        <f t="shared" ca="1" si="1611"/>
        <v>-0.10456704076560223</v>
      </c>
      <c r="X1537" s="223">
        <f>MMULT(N1537:T1537,'Parameters &amp; Main Results'!$B$12:$B$18)-'Parameters &amp; Main Results'!$B$22/12+MMULT(U1537:V1537,'Parameters &amp; Main Results'!$B$20:$B$21)</f>
        <v>-0.10456704076560223</v>
      </c>
      <c r="Y1537" s="223">
        <f>MMULT(N1537:T1537,'Parameters &amp; Main Results'!$C$12:$C$18)-'Parameters &amp; Main Results'!$C$22/12+MMULT(U1537:V1537,'Parameters &amp; Main Results'!$C$20:$C$21)</f>
        <v>-0.1273459866681392</v>
      </c>
      <c r="Z1537" s="17">
        <f t="shared" ca="1" si="1596"/>
        <v>3.6189873970539321</v>
      </c>
      <c r="AA1537" s="70">
        <f ca="1">Z1537/OFFSET(Z1537,'Parameters &amp; Main Results'!$B$38,0)</f>
        <v>3.6189873970539321</v>
      </c>
      <c r="AB1537" s="70">
        <f ca="1">SUMPRODUCT(Z1537:OFFSET(Z1537,'Parameters &amp; Main Results'!$B$38-1,0), 'Cash Flow Assist'!$P$11:OFFSET('Cash Flow Assist'!$P$11,'Parameters &amp; Main Results'!$B$38-1,0)  )/OFFSET(Z1537,'Parameters &amp; Main Results'!$B$38,0)</f>
        <v>1010.1716061383056</v>
      </c>
      <c r="AC1537" s="70">
        <f ca="1">SUMPRODUCT(Z1537:OFFSET(Z1537,'Parameters &amp; Main Results'!$B$38-1,0),'Parameters &amp; Main Results'!$B$42:OFFSET('Parameters &amp; Main Results'!$B$42,'Parameters &amp; Main Results'!$B$38-1,0)   )/OFFSET(Z1537,'Parameters &amp; Main Results'!$B$38,0)</f>
        <v>0</v>
      </c>
      <c r="AD1537" s="155">
        <f t="shared" si="4"/>
        <v>-0.15679369566042467</v>
      </c>
      <c r="AE1537" s="252">
        <f t="shared" ca="1" si="1606"/>
        <v>4806924.2039000001</v>
      </c>
      <c r="AF1537" s="253">
        <f t="shared" ca="1" si="1608"/>
        <v>0.47206509421532922</v>
      </c>
      <c r="AG1537" s="258">
        <f t="shared" ca="1" si="1609"/>
        <v>0</v>
      </c>
      <c r="AH1537" s="227" t="str">
        <f ca="1">IF(SUM(AG1537:OFFSET(AG1537,(-HoldAggressiveTime-1),0,,))=0,"Defensive","Aggressive")</f>
        <v>Defensive</v>
      </c>
    </row>
    <row r="1538" spans="1:34" ht="15" x14ac:dyDescent="0.2">
      <c r="A1538">
        <f t="shared" si="15"/>
        <v>9</v>
      </c>
      <c r="B1538">
        <f t="shared" si="16"/>
        <v>1998</v>
      </c>
      <c r="C1538" s="70">
        <f t="shared" si="1"/>
        <v>1998.6666666665506</v>
      </c>
      <c r="D1538" s="149">
        <f t="shared" si="383"/>
        <v>36099</v>
      </c>
      <c r="E1538" s="151">
        <v>163.5</v>
      </c>
      <c r="F1538" s="152">
        <v>7529403.4264000002</v>
      </c>
      <c r="G1538" s="152">
        <v>34459.547400000003</v>
      </c>
      <c r="H1538" s="152">
        <v>27006.002438169999</v>
      </c>
      <c r="I1538" s="152">
        <v>6187755.6380987298</v>
      </c>
      <c r="J1538" s="152">
        <v>163.5</v>
      </c>
      <c r="K1538" s="152">
        <v>163.5</v>
      </c>
      <c r="L1538" s="152">
        <v>294.10000000000002</v>
      </c>
      <c r="M1538" s="153">
        <v>33.414410240000002</v>
      </c>
      <c r="N1538" s="17">
        <f t="shared" ref="N1538:T1538" si="1657">F1538/F1537/$E1538*$E1537-1</f>
        <v>6.340959250813083E-2</v>
      </c>
      <c r="O1538" s="17">
        <f t="shared" si="1657"/>
        <v>5.0724664530663599E-2</v>
      </c>
      <c r="P1538" s="17">
        <f t="shared" si="1657"/>
        <v>3.4692150866295624E-3</v>
      </c>
      <c r="Q1538" s="17">
        <f t="shared" si="1657"/>
        <v>-2.8888058435099562E-2</v>
      </c>
      <c r="R1538" s="17">
        <f t="shared" si="1657"/>
        <v>0</v>
      </c>
      <c r="S1538" s="17">
        <f t="shared" si="1657"/>
        <v>0</v>
      </c>
      <c r="T1538" s="17">
        <f t="shared" si="1657"/>
        <v>7.5055312085439141E-2</v>
      </c>
      <c r="U1538" s="241">
        <v>1E-3</v>
      </c>
      <c r="V1538" s="241">
        <v>-3.3700000000000001E-2</v>
      </c>
      <c r="W1538" s="223">
        <f t="shared" ca="1" si="1611"/>
        <v>6.141322622483613E-2</v>
      </c>
      <c r="X1538" s="223">
        <f>MMULT(N1538:T1538,'Parameters &amp; Main Results'!$B$12:$B$18)-'Parameters &amp; Main Results'!$B$22/12+MMULT(U1538:V1538,'Parameters &amp; Main Results'!$B$20:$B$21)</f>
        <v>6.141322622483613E-2</v>
      </c>
      <c r="Y1538" s="223">
        <f>MMULT(N1538:T1538,'Parameters &amp; Main Results'!$C$12:$C$18)-'Parameters &amp; Main Results'!$C$22/12+MMULT(U1538:V1538,'Parameters &amp; Main Results'!$C$20:$C$21)</f>
        <v>6.2099433043717442E-2</v>
      </c>
      <c r="Z1538" s="17">
        <f t="shared" ca="1" si="1596"/>
        <v>4.0416061970157928</v>
      </c>
      <c r="AA1538" s="70">
        <f ca="1">Z1538/OFFSET(Z1538,'Parameters &amp; Main Results'!$B$38,0)</f>
        <v>4.0416061970157928</v>
      </c>
      <c r="AB1538" s="70">
        <f ca="1">SUMPRODUCT(Z1538:OFFSET(Z1538,'Parameters &amp; Main Results'!$B$38-1,0), 'Cash Flow Assist'!$P$11:OFFSET('Cash Flow Assist'!$P$11,'Parameters &amp; Main Results'!$B$38-1,0)  )/OFFSET(Z1538,'Parameters &amp; Main Results'!$B$38,0)</f>
        <v>1007.5526187412518</v>
      </c>
      <c r="AC1538" s="70">
        <f ca="1">SUMPRODUCT(Z1538:OFFSET(Z1538,'Parameters &amp; Main Results'!$B$38-1,0),'Parameters &amp; Main Results'!$B$42:OFFSET('Parameters &amp; Main Results'!$B$42,'Parameters &amp; Main Results'!$B$38-1,0)   )/OFFSET(Z1538,'Parameters &amp; Main Results'!$B$38,0)</f>
        <v>0</v>
      </c>
      <c r="AD1538" s="155">
        <f t="shared" si="4"/>
        <v>-0.10332632750196524</v>
      </c>
      <c r="AE1538" s="252">
        <f t="shared" ca="1" si="1606"/>
        <v>4558148.3816</v>
      </c>
      <c r="AF1538" s="253">
        <f t="shared" ca="1" si="1608"/>
        <v>0.6518557089528163</v>
      </c>
      <c r="AG1538" s="258">
        <f t="shared" ca="1" si="1609"/>
        <v>0</v>
      </c>
      <c r="AH1538" s="227" t="str">
        <f ca="1">IF(SUM(AG1538:OFFSET(AG1538,(-HoldAggressiveTime-1),0,,))=0,"Defensive","Aggressive")</f>
        <v>Defensive</v>
      </c>
    </row>
    <row r="1539" spans="1:34" ht="15" x14ac:dyDescent="0.2">
      <c r="A1539">
        <f t="shared" si="15"/>
        <v>10</v>
      </c>
      <c r="B1539">
        <f t="shared" si="16"/>
        <v>1998</v>
      </c>
      <c r="C1539" s="70">
        <f t="shared" si="1"/>
        <v>1998.7499999998838</v>
      </c>
      <c r="D1539" s="149">
        <f t="shared" si="383"/>
        <v>36129</v>
      </c>
      <c r="E1539" s="151">
        <v>163.9</v>
      </c>
      <c r="F1539" s="152">
        <v>8237706.3098999998</v>
      </c>
      <c r="G1539" s="152">
        <v>34068.670899999997</v>
      </c>
      <c r="H1539" s="152">
        <v>27109.750497540001</v>
      </c>
      <c r="I1539" s="152">
        <v>6833774.5573582202</v>
      </c>
      <c r="J1539" s="152">
        <v>163.9</v>
      </c>
      <c r="K1539" s="152">
        <v>163.9</v>
      </c>
      <c r="L1539" s="152">
        <v>293.10000000000002</v>
      </c>
      <c r="M1539" s="153">
        <v>36.361522520000001</v>
      </c>
      <c r="N1539" s="17">
        <f t="shared" ref="N1539:T1539" si="1658">F1539/F1538/$E1539*$E1538-1</f>
        <v>9.140148551524474E-2</v>
      </c>
      <c r="O1539" s="17">
        <f t="shared" si="1658"/>
        <v>-1.375588344058376E-2</v>
      </c>
      <c r="P1539" s="17">
        <f t="shared" si="1658"/>
        <v>1.3917785236143843E-3</v>
      </c>
      <c r="Q1539" s="17">
        <f t="shared" si="1658"/>
        <v>0.10170747582581185</v>
      </c>
      <c r="R1539" s="17">
        <f t="shared" si="1658"/>
        <v>0</v>
      </c>
      <c r="S1539" s="17">
        <f t="shared" si="1658"/>
        <v>0</v>
      </c>
      <c r="T1539" s="17">
        <f t="shared" si="1658"/>
        <v>-5.832418279447027E-3</v>
      </c>
      <c r="U1539" s="241">
        <v>-3.1199999999999999E-2</v>
      </c>
      <c r="V1539" s="241">
        <v>-2.29E-2</v>
      </c>
      <c r="W1539" s="223">
        <f t="shared" ca="1" si="1611"/>
        <v>6.5466649867677792E-2</v>
      </c>
      <c r="X1539" s="223">
        <f>MMULT(N1539:T1539,'Parameters &amp; Main Results'!$B$12:$B$18)-'Parameters &amp; Main Results'!$B$22/12+MMULT(U1539:V1539,'Parameters &amp; Main Results'!$B$20:$B$21)</f>
        <v>6.5466649867677792E-2</v>
      </c>
      <c r="Y1539" s="223">
        <f>MMULT(N1539:T1539,'Parameters &amp; Main Results'!$C$12:$C$18)-'Parameters &amp; Main Results'!$C$22/12+MMULT(U1539:V1539,'Parameters &amp; Main Results'!$C$20:$C$21)</f>
        <v>8.0844081952995236E-2</v>
      </c>
      <c r="Z1539" s="17">
        <f t="shared" ca="1" si="1596"/>
        <v>3.8077594071356251</v>
      </c>
      <c r="AA1539" s="70">
        <f ca="1">Z1539/OFFSET(Z1539,'Parameters &amp; Main Results'!$B$38,0)</f>
        <v>3.8077594071356251</v>
      </c>
      <c r="AB1539" s="70">
        <f ca="1">SUMPRODUCT(Z1539:OFFSET(Z1539,'Parameters &amp; Main Results'!$B$38-1,0), 'Cash Flow Assist'!$P$11:OFFSET('Cash Flow Assist'!$P$11,'Parameters &amp; Main Results'!$B$38-1,0)  )/OFFSET(Z1539,'Parameters &amp; Main Results'!$B$38,0)</f>
        <v>1004.5110125442359</v>
      </c>
      <c r="AC1539" s="70">
        <f ca="1">SUMPRODUCT(Z1539:OFFSET(Z1539,'Parameters &amp; Main Results'!$B$38-1,0),'Parameters &amp; Main Results'!$B$42:OFFSET('Parameters &amp; Main Results'!$B$42,'Parameters &amp; Main Results'!$B$38-1,0)   )/OFFSET(Z1539,'Parameters &amp; Main Results'!$B$38,0)</f>
        <v>0</v>
      </c>
      <c r="AD1539" s="155">
        <f t="shared" si="4"/>
        <v>-2.1369021813234856E-2</v>
      </c>
      <c r="AE1539" s="252">
        <f t="shared" ca="1" si="1606"/>
        <v>4673802.6152999997</v>
      </c>
      <c r="AF1539" s="253">
        <f t="shared" ca="1" si="1608"/>
        <v>0.76252764353661995</v>
      </c>
      <c r="AG1539" s="258">
        <f t="shared" ca="1" si="1609"/>
        <v>0</v>
      </c>
      <c r="AH1539" s="227" t="str">
        <f ca="1">IF(SUM(AG1539:OFFSET(AG1539,(-HoldAggressiveTime-1),0,,))=0,"Defensive","Aggressive")</f>
        <v>Defensive</v>
      </c>
    </row>
    <row r="1540" spans="1:34" ht="15" x14ac:dyDescent="0.2">
      <c r="A1540">
        <f t="shared" si="15"/>
        <v>11</v>
      </c>
      <c r="B1540">
        <f t="shared" si="16"/>
        <v>1998</v>
      </c>
      <c r="C1540" s="70">
        <f t="shared" si="1"/>
        <v>1998.8333333332171</v>
      </c>
      <c r="D1540" s="149">
        <f t="shared" si="383"/>
        <v>36160</v>
      </c>
      <c r="E1540" s="151">
        <v>164.1</v>
      </c>
      <c r="F1540" s="152">
        <v>8635321.0589000005</v>
      </c>
      <c r="G1540" s="152">
        <v>33943.818899999998</v>
      </c>
      <c r="H1540" s="152">
        <v>27199.212674179998</v>
      </c>
      <c r="I1540" s="152">
        <v>7181733.5662965598</v>
      </c>
      <c r="J1540" s="152">
        <v>164.1</v>
      </c>
      <c r="K1540" s="152">
        <v>164.1</v>
      </c>
      <c r="L1540" s="152">
        <v>295.75</v>
      </c>
      <c r="M1540" s="153">
        <v>37.996334840000003</v>
      </c>
      <c r="N1540" s="17">
        <f t="shared" ref="N1540:T1540" si="1659">F1540/F1539/$E1540*$E1539-1</f>
        <v>4.699005675275747E-2</v>
      </c>
      <c r="O1540" s="17">
        <f t="shared" si="1659"/>
        <v>-4.8790185027604016E-3</v>
      </c>
      <c r="P1540" s="17">
        <f t="shared" si="1659"/>
        <v>2.0772090188216907E-3</v>
      </c>
      <c r="Q1540" s="17">
        <f t="shared" si="1659"/>
        <v>4.9636717094437177E-2</v>
      </c>
      <c r="R1540" s="17">
        <f t="shared" si="1659"/>
        <v>0</v>
      </c>
      <c r="S1540" s="17">
        <f t="shared" si="1659"/>
        <v>0</v>
      </c>
      <c r="T1540" s="17">
        <f t="shared" si="1659"/>
        <v>7.811494559720078E-3</v>
      </c>
      <c r="U1540" s="241">
        <v>1.2E-2</v>
      </c>
      <c r="V1540" s="241">
        <v>-3.2300000000000002E-2</v>
      </c>
      <c r="W1540" s="223">
        <f t="shared" ca="1" si="1611"/>
        <v>3.4615646925335357E-2</v>
      </c>
      <c r="X1540" s="223">
        <f>MMULT(N1540:T1540,'Parameters &amp; Main Results'!$B$12:$B$18)-'Parameters &amp; Main Results'!$B$22/12+MMULT(U1540:V1540,'Parameters &amp; Main Results'!$B$20:$B$21)</f>
        <v>3.4615646925335357E-2</v>
      </c>
      <c r="Y1540" s="223">
        <f>MMULT(N1540:T1540,'Parameters &amp; Main Results'!$C$12:$C$18)-'Parameters &amp; Main Results'!$C$22/12+MMULT(U1540:V1540,'Parameters &amp; Main Results'!$C$20:$C$21)</f>
        <v>4.1761482560539014E-2</v>
      </c>
      <c r="Z1540" s="17">
        <f t="shared" ca="1" si="1596"/>
        <v>3.5737950198708877</v>
      </c>
      <c r="AA1540" s="70">
        <f ca="1">Z1540/OFFSET(Z1540,'Parameters &amp; Main Results'!$B$38,0)</f>
        <v>3.5737950198708877</v>
      </c>
      <c r="AB1540" s="70">
        <f ca="1">SUMPRODUCT(Z1540:OFFSET(Z1540,'Parameters &amp; Main Results'!$B$38-1,0), 'Cash Flow Assist'!$P$11:OFFSET('Cash Flow Assist'!$P$11,'Parameters &amp; Main Results'!$B$38-1,0)  )/OFFSET(Z1540,'Parameters &amp; Main Results'!$B$38,0)</f>
        <v>1001.7032531371003</v>
      </c>
      <c r="AC1540" s="70">
        <f ca="1">SUMPRODUCT(Z1540:OFFSET(Z1540,'Parameters &amp; Main Results'!$B$38-1,0),'Parameters &amp; Main Results'!$B$42:OFFSET('Parameters &amp; Main Results'!$B$42,'Parameters &amp; Main Results'!$B$38-1,0)   )/OFFSET(Z1540,'Parameters &amp; Main Results'!$B$38,0)</f>
        <v>0</v>
      </c>
      <c r="AD1540" s="155">
        <f t="shared" si="4"/>
        <v>0</v>
      </c>
      <c r="AE1540" s="252">
        <f t="shared" ca="1" si="1606"/>
        <v>4916267.4395000003</v>
      </c>
      <c r="AF1540" s="253">
        <f t="shared" ca="1" si="1608"/>
        <v>0.75647911045665972</v>
      </c>
      <c r="AG1540" s="258">
        <f t="shared" ca="1" si="1609"/>
        <v>0</v>
      </c>
      <c r="AH1540" s="227" t="str">
        <f ca="1">IF(SUM(AG1540:OFFSET(AG1540,(-HoldAggressiveTime-1),0,,))=0,"Defensive","Aggressive")</f>
        <v>Defensive</v>
      </c>
    </row>
    <row r="1541" spans="1:34" ht="15" x14ac:dyDescent="0.2">
      <c r="A1541">
        <f t="shared" si="15"/>
        <v>12</v>
      </c>
      <c r="B1541">
        <f t="shared" si="16"/>
        <v>1998</v>
      </c>
      <c r="C1541" s="70">
        <f t="shared" si="1"/>
        <v>1998.9166666665503</v>
      </c>
      <c r="D1541" s="149">
        <f t="shared" si="383"/>
        <v>36191</v>
      </c>
      <c r="E1541" s="151">
        <v>164.4</v>
      </c>
      <c r="F1541" s="152">
        <v>9132932.8602000009</v>
      </c>
      <c r="G1541" s="152">
        <v>34309.627</v>
      </c>
      <c r="H1541" s="152">
        <v>27299.169780759999</v>
      </c>
      <c r="I1541" s="152">
        <v>7459063.3189829504</v>
      </c>
      <c r="J1541" s="152">
        <v>164.4</v>
      </c>
      <c r="K1541" s="152">
        <v>164.4</v>
      </c>
      <c r="L1541" s="152">
        <v>287.45</v>
      </c>
      <c r="M1541" s="153">
        <v>40.09835416</v>
      </c>
      <c r="N1541" s="17">
        <f t="shared" ref="N1541:T1541" si="1660">F1541/F1540/$E1541*$E1540-1</f>
        <v>5.569519212352092E-2</v>
      </c>
      <c r="O1541" s="17">
        <f t="shared" si="1660"/>
        <v>8.932385966914147E-3</v>
      </c>
      <c r="P1541" s="17">
        <f t="shared" si="1660"/>
        <v>1.8434762774597324E-3</v>
      </c>
      <c r="Q1541" s="17">
        <f t="shared" si="1660"/>
        <v>3.6720705500660866E-2</v>
      </c>
      <c r="R1541" s="17">
        <f t="shared" si="1660"/>
        <v>0</v>
      </c>
      <c r="S1541" s="17">
        <f t="shared" si="1660"/>
        <v>0</v>
      </c>
      <c r="T1541" s="17">
        <f t="shared" si="1660"/>
        <v>-2.9837848844025183E-2</v>
      </c>
      <c r="U1541" s="241">
        <v>-5.1000000000000004E-3</v>
      </c>
      <c r="V1541" s="241">
        <v>-4.1799999999999997E-2</v>
      </c>
      <c r="W1541" s="223">
        <f t="shared" ca="1" si="1611"/>
        <v>4.202431217715559E-2</v>
      </c>
      <c r="X1541" s="223">
        <f>MMULT(N1541:T1541,'Parameters &amp; Main Results'!$B$12:$B$18)-'Parameters &amp; Main Results'!$B$22/12+MMULT(U1541:V1541,'Parameters &amp; Main Results'!$B$20:$B$21)</f>
        <v>4.202431217715559E-2</v>
      </c>
      <c r="Y1541" s="223">
        <f>MMULT(N1541:T1541,'Parameters &amp; Main Results'!$C$12:$C$18)-'Parameters &amp; Main Results'!$C$22/12+MMULT(U1541:V1541,'Parameters &amp; Main Results'!$C$20:$C$21)</f>
        <v>5.0977244841193578E-2</v>
      </c>
      <c r="Z1541" s="17">
        <f t="shared" ca="1" si="1596"/>
        <v>3.4542247940010093</v>
      </c>
      <c r="AA1541" s="70">
        <f ca="1">Z1541/OFFSET(Z1541,'Parameters &amp; Main Results'!$B$38,0)</f>
        <v>3.4542247940010093</v>
      </c>
      <c r="AB1541" s="70">
        <f ca="1">SUMPRODUCT(Z1541:OFFSET(Z1541,'Parameters &amp; Main Results'!$B$38-1,0), 'Cash Flow Assist'!$P$11:OFFSET('Cash Flow Assist'!$P$11,'Parameters &amp; Main Results'!$B$38-1,0)  )/OFFSET(Z1541,'Parameters &amp; Main Results'!$B$38,0)</f>
        <v>999.12945811722943</v>
      </c>
      <c r="AC1541" s="70">
        <f ca="1">SUMPRODUCT(Z1541:OFFSET(Z1541,'Parameters &amp; Main Results'!$B$38-1,0),'Parameters &amp; Main Results'!$B$42:OFFSET('Parameters &amp; Main Results'!$B$42,'Parameters &amp; Main Results'!$B$38-1,0)   )/OFFSET(Z1541,'Parameters &amp; Main Results'!$B$38,0)</f>
        <v>0</v>
      </c>
      <c r="AD1541" s="155">
        <f t="shared" si="4"/>
        <v>0</v>
      </c>
      <c r="AE1541" s="252">
        <f t="shared" ca="1" si="1606"/>
        <v>5051860.9267999995</v>
      </c>
      <c r="AF1541" s="253">
        <f t="shared" ca="1" si="1608"/>
        <v>0.80783536849757953</v>
      </c>
      <c r="AG1541" s="258">
        <f t="shared" ca="1" si="1609"/>
        <v>0</v>
      </c>
      <c r="AH1541" s="227" t="str">
        <f ca="1">IF(SUM(AG1541:OFFSET(AG1541,(-HoldAggressiveTime-1),0,,))=0,"Defensive","Aggressive")</f>
        <v>Defensive</v>
      </c>
    </row>
    <row r="1542" spans="1:34" ht="15" x14ac:dyDescent="0.2">
      <c r="A1542">
        <f t="shared" si="15"/>
        <v>1</v>
      </c>
      <c r="B1542">
        <f t="shared" si="16"/>
        <v>1999</v>
      </c>
      <c r="C1542" s="70">
        <f t="shared" si="1"/>
        <v>1998.9999999998836</v>
      </c>
      <c r="D1542" s="149">
        <f t="shared" si="383"/>
        <v>36219</v>
      </c>
      <c r="E1542" s="151">
        <v>164.7</v>
      </c>
      <c r="F1542" s="152">
        <v>9465463.3915999997</v>
      </c>
      <c r="G1542" s="152">
        <v>34416.633099999999</v>
      </c>
      <c r="H1542" s="152">
        <v>27399.039243539999</v>
      </c>
      <c r="I1542" s="152">
        <v>7462227.27112424</v>
      </c>
      <c r="J1542" s="152">
        <v>164.7</v>
      </c>
      <c r="K1542" s="152">
        <v>164.7</v>
      </c>
      <c r="L1542" s="152">
        <v>285.64999999999998</v>
      </c>
      <c r="M1542" s="153">
        <v>41.364276150000002</v>
      </c>
      <c r="N1542" s="17">
        <f t="shared" ref="N1542:T1542" si="1661">F1542/F1541/$E1542*$E1541-1</f>
        <v>3.4522234533297391E-2</v>
      </c>
      <c r="O1542" s="17">
        <f t="shared" si="1661"/>
        <v>1.2916614401616844E-3</v>
      </c>
      <c r="P1542" s="17">
        <f t="shared" si="1661"/>
        <v>1.8301760776704423E-3</v>
      </c>
      <c r="Q1542" s="17">
        <f t="shared" si="1661"/>
        <v>-1.3980907271727849E-3</v>
      </c>
      <c r="R1542" s="17">
        <f t="shared" si="1661"/>
        <v>0</v>
      </c>
      <c r="S1542" s="17">
        <f t="shared" si="1661"/>
        <v>0</v>
      </c>
      <c r="T1542" s="17">
        <f t="shared" si="1661"/>
        <v>-8.0720461085969086E-3</v>
      </c>
      <c r="U1542" s="241">
        <v>7.7999999999999996E-3</v>
      </c>
      <c r="V1542" s="241">
        <v>-4.6199999999999998E-2</v>
      </c>
      <c r="W1542" s="223">
        <f t="shared" ca="1" si="1611"/>
        <v>2.5704739215908868E-2</v>
      </c>
      <c r="X1542" s="223">
        <f>MMULT(N1542:T1542,'Parameters &amp; Main Results'!$B$12:$B$18)-'Parameters &amp; Main Results'!$B$22/12+MMULT(U1542:V1542,'Parameters &amp; Main Results'!$B$20:$B$21)</f>
        <v>2.5704739215908868E-2</v>
      </c>
      <c r="Y1542" s="223">
        <f>MMULT(N1542:T1542,'Parameters &amp; Main Results'!$C$12:$C$18)-'Parameters &amp; Main Results'!$C$22/12+MMULT(U1542:V1542,'Parameters &amp; Main Results'!$C$20:$C$21)</f>
        <v>3.1157510557317154E-2</v>
      </c>
      <c r="Z1542" s="17">
        <f t="shared" ca="1" si="1596"/>
        <v>3.314917659439172</v>
      </c>
      <c r="AA1542" s="70">
        <f ca="1">Z1542/OFFSET(Z1542,'Parameters &amp; Main Results'!$B$38,0)</f>
        <v>3.314917659439172</v>
      </c>
      <c r="AB1542" s="70">
        <f ca="1">SUMPRODUCT(Z1542:OFFSET(Z1542,'Parameters &amp; Main Results'!$B$38-1,0), 'Cash Flow Assist'!$P$11:OFFSET('Cash Flow Assist'!$P$11,'Parameters &amp; Main Results'!$B$38-1,0)  )/OFFSET(Z1542,'Parameters &amp; Main Results'!$B$38,0)</f>
        <v>996.67523332322844</v>
      </c>
      <c r="AC1542" s="70">
        <f ca="1">SUMPRODUCT(Z1542:OFFSET(Z1542,'Parameters &amp; Main Results'!$B$38-1,0),'Parameters &amp; Main Results'!$B$42:OFFSET('Parameters &amp; Main Results'!$B$42,'Parameters &amp; Main Results'!$B$38-1,0)   )/OFFSET(Z1542,'Parameters &amp; Main Results'!$B$38,0)</f>
        <v>0</v>
      </c>
      <c r="AD1542" s="155">
        <f t="shared" si="4"/>
        <v>0</v>
      </c>
      <c r="AE1542" s="252">
        <f t="shared" ca="1" si="1606"/>
        <v>5430515.3377999999</v>
      </c>
      <c r="AF1542" s="253">
        <f t="shared" ca="1" si="1608"/>
        <v>0.74301383990467296</v>
      </c>
      <c r="AG1542" s="258">
        <f t="shared" ca="1" si="1609"/>
        <v>0</v>
      </c>
      <c r="AH1542" s="227" t="str">
        <f ca="1">IF(SUM(AG1542:OFFSET(AG1542,(-HoldAggressiveTime-1),0,,))=0,"Defensive","Aggressive")</f>
        <v>Defensive</v>
      </c>
    </row>
    <row r="1543" spans="1:34" ht="15" x14ac:dyDescent="0.2">
      <c r="A1543">
        <f t="shared" si="15"/>
        <v>2</v>
      </c>
      <c r="B1543">
        <f t="shared" si="16"/>
        <v>1999</v>
      </c>
      <c r="C1543" s="70">
        <f t="shared" si="1"/>
        <v>1999.0833333332168</v>
      </c>
      <c r="D1543" s="149">
        <f t="shared" si="383"/>
        <v>36250</v>
      </c>
      <c r="E1543" s="151">
        <v>164.7</v>
      </c>
      <c r="F1543" s="152">
        <v>9203228.8465999998</v>
      </c>
      <c r="G1543" s="152">
        <v>32957.246700000003</v>
      </c>
      <c r="H1543" s="152">
        <v>27498.132435470001</v>
      </c>
      <c r="I1543" s="152">
        <v>7276254.5658681998</v>
      </c>
      <c r="J1543" s="152">
        <v>164.7</v>
      </c>
      <c r="K1543" s="152">
        <v>164.7</v>
      </c>
      <c r="L1543" s="152">
        <v>286.8</v>
      </c>
      <c r="M1543" s="153">
        <v>40.062459560000001</v>
      </c>
      <c r="N1543" s="17">
        <f t="shared" ref="N1543:T1543" si="1662">F1543/F1542/$E1543*$E1542-1</f>
        <v>-2.7704353622318822E-2</v>
      </c>
      <c r="O1543" s="17">
        <f t="shared" si="1662"/>
        <v>-4.2403520290891006E-2</v>
      </c>
      <c r="P1543" s="17">
        <f t="shared" si="1662"/>
        <v>3.6166666666375136E-3</v>
      </c>
      <c r="Q1543" s="17">
        <f t="shared" si="1662"/>
        <v>-2.492187633787013E-2</v>
      </c>
      <c r="R1543" s="17">
        <f t="shared" si="1662"/>
        <v>0</v>
      </c>
      <c r="S1543" s="17">
        <f t="shared" si="1662"/>
        <v>0</v>
      </c>
      <c r="T1543" s="17">
        <f t="shared" si="1662"/>
        <v>4.0259058288116822E-3</v>
      </c>
      <c r="U1543" s="241">
        <v>-6.0600000000000001E-2</v>
      </c>
      <c r="V1543" s="241">
        <v>1.8800000000000001E-2</v>
      </c>
      <c r="W1543" s="223">
        <f t="shared" ca="1" si="1611"/>
        <v>-2.9099340650143402E-2</v>
      </c>
      <c r="X1543" s="223">
        <f>MMULT(N1543:T1543,'Parameters &amp; Main Results'!$B$12:$B$18)-'Parameters &amp; Main Results'!$B$22/12+MMULT(U1543:V1543,'Parameters &amp; Main Results'!$B$20:$B$21)</f>
        <v>-2.9099340650143402E-2</v>
      </c>
      <c r="Y1543" s="223">
        <f>MMULT(N1543:T1543,'Parameters &amp; Main Results'!$C$12:$C$18)-'Parameters &amp; Main Results'!$C$22/12+MMULT(U1543:V1543,'Parameters &amp; Main Results'!$C$20:$C$21)</f>
        <v>-2.9215936955842708E-2</v>
      </c>
      <c r="Z1543" s="17">
        <f t="shared" ca="1" si="1596"/>
        <v>3.2318439534297485</v>
      </c>
      <c r="AA1543" s="70">
        <f ca="1">Z1543/OFFSET(Z1543,'Parameters &amp; Main Results'!$B$38,0)</f>
        <v>3.2318439534297485</v>
      </c>
      <c r="AB1543" s="70">
        <f ca="1">SUMPRODUCT(Z1543:OFFSET(Z1543,'Parameters &amp; Main Results'!$B$38-1,0), 'Cash Flow Assist'!$P$11:OFFSET('Cash Flow Assist'!$P$11,'Parameters &amp; Main Results'!$B$38-1,0)  )/OFFSET(Z1543,'Parameters &amp; Main Results'!$B$38,0)</f>
        <v>994.36031566378938</v>
      </c>
      <c r="AC1543" s="70">
        <f ca="1">SUMPRODUCT(Z1543:OFFSET(Z1543,'Parameters &amp; Main Results'!$B$38-1,0),'Parameters &amp; Main Results'!$B$42:OFFSET('Parameters &amp; Main Results'!$B$42,'Parameters &amp; Main Results'!$B$38-1,0)   )/OFFSET(Z1543,'Parameters &amp; Main Results'!$B$38,0)</f>
        <v>0</v>
      </c>
      <c r="AD1543" s="155">
        <f t="shared" si="4"/>
        <v>-2.7704353622318822E-2</v>
      </c>
      <c r="AE1543" s="252">
        <f t="shared" ca="1" si="1606"/>
        <v>5326050.2739000004</v>
      </c>
      <c r="AF1543" s="253">
        <f t="shared" ca="1" si="1608"/>
        <v>0.72796507229754992</v>
      </c>
      <c r="AG1543" s="258">
        <f t="shared" ca="1" si="1609"/>
        <v>0</v>
      </c>
      <c r="AH1543" s="227" t="str">
        <f ca="1">IF(SUM(AG1543:OFFSET(AG1543,(-HoldAggressiveTime-1),0,,))=0,"Defensive","Aggressive")</f>
        <v>Defensive</v>
      </c>
    </row>
    <row r="1544" spans="1:34" ht="15" x14ac:dyDescent="0.2">
      <c r="A1544">
        <f t="shared" si="15"/>
        <v>3</v>
      </c>
      <c r="B1544">
        <f t="shared" si="16"/>
        <v>1999</v>
      </c>
      <c r="C1544" s="70">
        <f t="shared" si="1"/>
        <v>1999.1666666665501</v>
      </c>
      <c r="D1544" s="149">
        <f t="shared" si="383"/>
        <v>36280</v>
      </c>
      <c r="E1544" s="151">
        <v>164.8</v>
      </c>
      <c r="F1544" s="152">
        <v>9587970.0347000007</v>
      </c>
      <c r="G1544" s="152">
        <v>33201.372900000002</v>
      </c>
      <c r="H1544" s="152">
        <v>27599.875525480002</v>
      </c>
      <c r="I1544" s="152">
        <v>7581614.9940321902</v>
      </c>
      <c r="J1544" s="152">
        <v>164.8</v>
      </c>
      <c r="K1544" s="152">
        <v>164.8</v>
      </c>
      <c r="L1544" s="152">
        <v>279.8</v>
      </c>
      <c r="M1544" s="153">
        <v>41.508084070000002</v>
      </c>
      <c r="N1544" s="17">
        <f t="shared" ref="N1544:T1544" si="1663">F1544/F1543/$E1544*$E1543-1</f>
        <v>4.1172859159942066E-2</v>
      </c>
      <c r="O1544" s="17">
        <f t="shared" si="1663"/>
        <v>6.7960694016848677E-3</v>
      </c>
      <c r="P1544" s="17">
        <f t="shared" si="1663"/>
        <v>3.0909587378189496E-3</v>
      </c>
      <c r="Q1544" s="17">
        <f t="shared" si="1663"/>
        <v>4.1334443552812683E-2</v>
      </c>
      <c r="R1544" s="17">
        <f t="shared" si="1663"/>
        <v>0</v>
      </c>
      <c r="S1544" s="17">
        <f t="shared" si="1663"/>
        <v>0</v>
      </c>
      <c r="T1544" s="17">
        <f t="shared" si="1663"/>
        <v>-2.4999238331234741E-2</v>
      </c>
      <c r="U1544" s="241">
        <v>-3.7699999999999997E-2</v>
      </c>
      <c r="V1544" s="241">
        <v>-2.7699999999999999E-2</v>
      </c>
      <c r="W1544" s="223">
        <f t="shared" ca="1" si="1611"/>
        <v>3.0947229667065122E-2</v>
      </c>
      <c r="X1544" s="223">
        <f>MMULT(N1544:T1544,'Parameters &amp; Main Results'!$B$12:$B$18)-'Parameters &amp; Main Results'!$B$22/12+MMULT(U1544:V1544,'Parameters &amp; Main Results'!$B$20:$B$21)</f>
        <v>3.0947229667065122E-2</v>
      </c>
      <c r="Y1544" s="223">
        <f>MMULT(N1544:T1544,'Parameters &amp; Main Results'!$C$12:$C$18)-'Parameters &amp; Main Results'!$C$22/12+MMULT(U1544:V1544,'Parameters &amp; Main Results'!$C$20:$C$21)</f>
        <v>3.7693513517449678E-2</v>
      </c>
      <c r="Z1544" s="17">
        <f t="shared" ca="1" si="1596"/>
        <v>3.3287071363139105</v>
      </c>
      <c r="AA1544" s="70">
        <f ca="1">Z1544/OFFSET(Z1544,'Parameters &amp; Main Results'!$B$38,0)</f>
        <v>3.3287071363139105</v>
      </c>
      <c r="AB1544" s="70">
        <f ca="1">SUMPRODUCT(Z1544:OFFSET(Z1544,'Parameters &amp; Main Results'!$B$38-1,0), 'Cash Flow Assist'!$P$11:OFFSET('Cash Flow Assist'!$P$11,'Parameters &amp; Main Results'!$B$38-1,0)  )/OFFSET(Z1544,'Parameters &amp; Main Results'!$B$38,0)</f>
        <v>992.12847171035969</v>
      </c>
      <c r="AC1544" s="70">
        <f ca="1">SUMPRODUCT(Z1544:OFFSET(Z1544,'Parameters &amp; Main Results'!$B$38-1,0),'Parameters &amp; Main Results'!$B$42:OFFSET('Parameters &amp; Main Results'!$B$42,'Parameters &amp; Main Results'!$B$38-1,0)   )/OFFSET(Z1544,'Parameters &amp; Main Results'!$B$38,0)</f>
        <v>0</v>
      </c>
      <c r="AD1544" s="155">
        <f t="shared" si="4"/>
        <v>0</v>
      </c>
      <c r="AE1544" s="252">
        <f t="shared" ca="1" si="1606"/>
        <v>5658794.0886000004</v>
      </c>
      <c r="AF1544" s="253">
        <f t="shared" ca="1" si="1608"/>
        <v>0.69434863410484837</v>
      </c>
      <c r="AG1544" s="258">
        <f t="shared" ca="1" si="1609"/>
        <v>0</v>
      </c>
      <c r="AH1544" s="227" t="str">
        <f ca="1">IF(SUM(AG1544:OFFSET(AG1544,(-HoldAggressiveTime-1),0,,))=0,"Defensive","Aggressive")</f>
        <v>Defensive</v>
      </c>
    </row>
    <row r="1545" spans="1:34" ht="15" x14ac:dyDescent="0.2">
      <c r="A1545">
        <f t="shared" si="15"/>
        <v>4</v>
      </c>
      <c r="B1545">
        <f t="shared" si="16"/>
        <v>1999</v>
      </c>
      <c r="C1545" s="70">
        <f t="shared" si="1"/>
        <v>1999.2499999998834</v>
      </c>
      <c r="D1545" s="149">
        <f t="shared" si="383"/>
        <v>36311</v>
      </c>
      <c r="E1545" s="151">
        <v>165.9</v>
      </c>
      <c r="F1545" s="152">
        <v>9959268.9064000007</v>
      </c>
      <c r="G1545" s="152">
        <v>33074.511299999998</v>
      </c>
      <c r="H1545" s="152">
        <v>27701.995064930001</v>
      </c>
      <c r="I1545" s="152">
        <v>7908510.1749902703</v>
      </c>
      <c r="J1545" s="152">
        <v>165.9</v>
      </c>
      <c r="K1545" s="152">
        <v>165.9</v>
      </c>
      <c r="L1545" s="152">
        <v>285.85000000000002</v>
      </c>
      <c r="M1545" s="153">
        <v>42.717950260000002</v>
      </c>
      <c r="N1545" s="17">
        <f t="shared" ref="N1545:T1545" si="1664">F1545/F1544/$E1545*$E1544-1</f>
        <v>3.1838223848191127E-2</v>
      </c>
      <c r="O1545" s="17">
        <f t="shared" si="1664"/>
        <v>-1.0426139852272698E-2</v>
      </c>
      <c r="P1545" s="17">
        <f t="shared" si="1664"/>
        <v>-2.9550331522953943E-3</v>
      </c>
      <c r="Q1545" s="17">
        <f t="shared" si="1664"/>
        <v>3.6200440417421431E-2</v>
      </c>
      <c r="R1545" s="17">
        <f t="shared" si="1664"/>
        <v>0</v>
      </c>
      <c r="S1545" s="17">
        <f t="shared" si="1664"/>
        <v>0</v>
      </c>
      <c r="T1545" s="17">
        <f t="shared" si="1664"/>
        <v>1.4848718687808127E-2</v>
      </c>
      <c r="U1545" s="241">
        <v>3.95E-2</v>
      </c>
      <c r="V1545" s="241">
        <v>2.41E-2</v>
      </c>
      <c r="W1545" s="223">
        <f t="shared" ca="1" si="1611"/>
        <v>2.249420918341255E-2</v>
      </c>
      <c r="X1545" s="223">
        <f>MMULT(N1545:T1545,'Parameters &amp; Main Results'!$B$12:$B$18)-'Parameters &amp; Main Results'!$B$22/12+MMULT(U1545:V1545,'Parameters &amp; Main Results'!$B$20:$B$21)</f>
        <v>2.249420918341255E-2</v>
      </c>
      <c r="Y1545" s="223">
        <f>MMULT(N1545:T1545,'Parameters &amp; Main Results'!$C$12:$C$18)-'Parameters &amp; Main Results'!$C$22/12+MMULT(U1545:V1545,'Parameters &amp; Main Results'!$C$20:$C$21)</f>
        <v>2.7570120811478079E-2</v>
      </c>
      <c r="Z1545" s="17">
        <f t="shared" ref="Z1545:Z1608" ca="1" si="1665">Z1546*(1+W1545)</f>
        <v>3.2287851798087526</v>
      </c>
      <c r="AA1545" s="70">
        <f ca="1">Z1545/OFFSET(Z1545,'Parameters &amp; Main Results'!$B$38,0)</f>
        <v>3.2287851798087526</v>
      </c>
      <c r="AB1545" s="70">
        <f ca="1">SUMPRODUCT(Z1545:OFFSET(Z1545,'Parameters &amp; Main Results'!$B$38-1,0), 'Cash Flow Assist'!$P$11:OFFSET('Cash Flow Assist'!$P$11,'Parameters &amp; Main Results'!$B$38-1,0)  )/OFFSET(Z1545,'Parameters &amp; Main Results'!$B$38,0)</f>
        <v>989.79976457404587</v>
      </c>
      <c r="AC1545" s="70">
        <f ca="1">SUMPRODUCT(Z1545:OFFSET(Z1545,'Parameters &amp; Main Results'!$B$38-1,0),'Parameters &amp; Main Results'!$B$42:OFFSET('Parameters &amp; Main Results'!$B$42,'Parameters &amp; Main Results'!$B$38-1,0)   )/OFFSET(Z1545,'Parameters &amp; Main Results'!$B$38,0)</f>
        <v>0</v>
      </c>
      <c r="AD1545" s="155">
        <f t="shared" si="4"/>
        <v>0</v>
      </c>
      <c r="AE1545" s="252">
        <f t="shared" ca="1" si="1606"/>
        <v>5703146.0762999998</v>
      </c>
      <c r="AF1545" s="253">
        <f t="shared" ca="1" si="1608"/>
        <v>0.74627631366251512</v>
      </c>
      <c r="AG1545" s="258">
        <f t="shared" ca="1" si="1609"/>
        <v>0</v>
      </c>
      <c r="AH1545" s="227" t="str">
        <f ca="1">IF(SUM(AG1545:OFFSET(AG1545,(-HoldAggressiveTime-1),0,,))=0,"Defensive","Aggressive")</f>
        <v>Defensive</v>
      </c>
    </row>
    <row r="1546" spans="1:34" ht="15" x14ac:dyDescent="0.2">
      <c r="A1546">
        <f t="shared" si="15"/>
        <v>5</v>
      </c>
      <c r="B1546">
        <f t="shared" si="16"/>
        <v>1999</v>
      </c>
      <c r="C1546" s="70">
        <f t="shared" si="1"/>
        <v>1999.3333333332166</v>
      </c>
      <c r="D1546" s="149">
        <f t="shared" si="383"/>
        <v>36341</v>
      </c>
      <c r="E1546" s="151">
        <v>166</v>
      </c>
      <c r="F1546" s="152">
        <v>9667765.3308000006</v>
      </c>
      <c r="G1546" s="152">
        <v>32538.882600000001</v>
      </c>
      <c r="H1546" s="152">
        <v>27801.02969729</v>
      </c>
      <c r="I1546" s="152">
        <v>7510786.9554467602</v>
      </c>
      <c r="J1546" s="152">
        <v>166</v>
      </c>
      <c r="K1546" s="152">
        <v>166</v>
      </c>
      <c r="L1546" s="152">
        <v>271.05</v>
      </c>
      <c r="M1546" s="153">
        <v>41.348731219999998</v>
      </c>
      <c r="N1546" s="17">
        <f t="shared" ref="N1546:T1546" si="1666">F1546/F1545/$E1546*$E1545-1</f>
        <v>-2.9854353106931963E-2</v>
      </c>
      <c r="O1546" s="17">
        <f t="shared" si="1666"/>
        <v>-1.6787260481941568E-2</v>
      </c>
      <c r="P1546" s="17">
        <f t="shared" si="1666"/>
        <v>2.9704367470917425E-3</v>
      </c>
      <c r="Q1546" s="17">
        <f t="shared" si="1666"/>
        <v>-5.0862650625481787E-2</v>
      </c>
      <c r="R1546" s="17">
        <f t="shared" si="1666"/>
        <v>0</v>
      </c>
      <c r="S1546" s="17">
        <f t="shared" si="1666"/>
        <v>0</v>
      </c>
      <c r="T1546" s="17">
        <f t="shared" si="1666"/>
        <v>-5.2346626316355005E-2</v>
      </c>
      <c r="U1546" s="241">
        <v>3.3700000000000001E-2</v>
      </c>
      <c r="V1546" s="241">
        <v>2.3E-2</v>
      </c>
      <c r="W1546" s="223">
        <f t="shared" ca="1" si="1611"/>
        <v>-2.8407214909071703E-2</v>
      </c>
      <c r="X1546" s="223">
        <f>MMULT(N1546:T1546,'Parameters &amp; Main Results'!$B$12:$B$18)-'Parameters &amp; Main Results'!$B$22/12+MMULT(U1546:V1546,'Parameters &amp; Main Results'!$B$20:$B$21)</f>
        <v>-2.8407214909071703E-2</v>
      </c>
      <c r="Y1546" s="223">
        <f>MMULT(N1546:T1546,'Parameters &amp; Main Results'!$C$12:$C$18)-'Parameters &amp; Main Results'!$C$22/12+MMULT(U1546:V1546,'Parameters &amp; Main Results'!$C$20:$C$21)</f>
        <v>-2.8589310511099589E-2</v>
      </c>
      <c r="Z1546" s="17">
        <f t="shared" ca="1" si="1665"/>
        <v>3.1577540007657694</v>
      </c>
      <c r="AA1546" s="70">
        <f ca="1">Z1546/OFFSET(Z1546,'Parameters &amp; Main Results'!$B$38,0)</f>
        <v>3.1577540007657694</v>
      </c>
      <c r="AB1546" s="70">
        <f ca="1">SUMPRODUCT(Z1546:OFFSET(Z1546,'Parameters &amp; Main Results'!$B$38-1,0), 'Cash Flow Assist'!$P$11:OFFSET('Cash Flow Assist'!$P$11,'Parameters &amp; Main Results'!$B$38-1,0)  )/OFFSET(Z1546,'Parameters &amp; Main Results'!$B$38,0)</f>
        <v>987.57097939423716</v>
      </c>
      <c r="AC1546" s="70">
        <f ca="1">SUMPRODUCT(Z1546:OFFSET(Z1546,'Parameters &amp; Main Results'!$B$38-1,0),'Parameters &amp; Main Results'!$B$42:OFFSET('Parameters &amp; Main Results'!$B$42,'Parameters &amp; Main Results'!$B$38-1,0)   )/OFFSET(Z1546,'Parameters &amp; Main Results'!$B$38,0)</f>
        <v>0</v>
      </c>
      <c r="AD1546" s="155">
        <f t="shared" si="4"/>
        <v>-2.9854353106931963E-2</v>
      </c>
      <c r="AE1546" s="252">
        <f t="shared" ca="1" si="1606"/>
        <v>5468911.7995999996</v>
      </c>
      <c r="AF1546" s="253">
        <f t="shared" ca="1" si="1608"/>
        <v>0.76776764465411718</v>
      </c>
      <c r="AG1546" s="258">
        <f t="shared" ca="1" si="1609"/>
        <v>0</v>
      </c>
      <c r="AH1546" s="227" t="str">
        <f ca="1">IF(SUM(AG1546:OFFSET(AG1546,(-HoldAggressiveTime-1),0,,))=0,"Defensive","Aggressive")</f>
        <v>Defensive</v>
      </c>
    </row>
    <row r="1547" spans="1:34" ht="15" x14ac:dyDescent="0.2">
      <c r="A1547">
        <f t="shared" si="15"/>
        <v>6</v>
      </c>
      <c r="B1547">
        <f t="shared" si="16"/>
        <v>1999</v>
      </c>
      <c r="C1547" s="70">
        <f t="shared" si="1"/>
        <v>1999.4166666665499</v>
      </c>
      <c r="D1547" s="149">
        <f t="shared" si="383"/>
        <v>36372</v>
      </c>
      <c r="E1547" s="151">
        <v>166</v>
      </c>
      <c r="F1547" s="152">
        <v>10263755.419</v>
      </c>
      <c r="G1547" s="152">
        <v>32283.5285</v>
      </c>
      <c r="H1547" s="152">
        <v>27905.28355865</v>
      </c>
      <c r="I1547" s="152">
        <v>7806189.33528574</v>
      </c>
      <c r="J1547" s="152">
        <v>166</v>
      </c>
      <c r="K1547" s="152">
        <v>166</v>
      </c>
      <c r="L1547" s="152">
        <v>261.2</v>
      </c>
      <c r="M1547" s="153">
        <v>43.780451120000002</v>
      </c>
      <c r="N1547" s="17">
        <f t="shared" ref="N1547:T1547" si="1667">F1547/F1546/$E1547*$E1546-1</f>
        <v>6.1647140554939472E-2</v>
      </c>
      <c r="O1547" s="17">
        <f t="shared" si="1667"/>
        <v>-7.8476603864694461E-3</v>
      </c>
      <c r="P1547" s="17">
        <f t="shared" si="1667"/>
        <v>3.7499999998260591E-3</v>
      </c>
      <c r="Q1547" s="17">
        <f t="shared" si="1667"/>
        <v>3.9330416585009909E-2</v>
      </c>
      <c r="R1547" s="17">
        <f t="shared" si="1667"/>
        <v>0</v>
      </c>
      <c r="S1547" s="17">
        <f t="shared" si="1667"/>
        <v>0</v>
      </c>
      <c r="T1547" s="17">
        <f t="shared" si="1667"/>
        <v>-3.6340158642316989E-2</v>
      </c>
      <c r="U1547" s="241">
        <v>3.1399999999999997E-2</v>
      </c>
      <c r="V1547" s="241">
        <v>-3.2599999999999997E-2</v>
      </c>
      <c r="W1547" s="223">
        <f t="shared" ca="1" si="1611"/>
        <v>4.2807148740128191E-2</v>
      </c>
      <c r="X1547" s="223">
        <f>MMULT(N1547:T1547,'Parameters &amp; Main Results'!$B$12:$B$18)-'Parameters &amp; Main Results'!$B$22/12+MMULT(U1547:V1547,'Parameters &amp; Main Results'!$B$20:$B$21)</f>
        <v>4.2807148740128191E-2</v>
      </c>
      <c r="Y1547" s="223">
        <f>MMULT(N1547:T1547,'Parameters &amp; Main Results'!$C$12:$C$18)-'Parameters &amp; Main Results'!$C$22/12+MMULT(U1547:V1547,'Parameters &amp; Main Results'!$C$20:$C$21)</f>
        <v>5.4655993794131913E-2</v>
      </c>
      <c r="Z1547" s="17">
        <f t="shared" ca="1" si="1665"/>
        <v>3.2500797136634203</v>
      </c>
      <c r="AA1547" s="70">
        <f ca="1">Z1547/OFFSET(Z1547,'Parameters &amp; Main Results'!$B$38,0)</f>
        <v>3.2500797136634203</v>
      </c>
      <c r="AB1547" s="70">
        <f ca="1">SUMPRODUCT(Z1547:OFFSET(Z1547,'Parameters &amp; Main Results'!$B$38-1,0), 'Cash Flow Assist'!$P$11:OFFSET('Cash Flow Assist'!$P$11,'Parameters &amp; Main Results'!$B$38-1,0)  )/OFFSET(Z1547,'Parameters &amp; Main Results'!$B$38,0)</f>
        <v>985.41322539347129</v>
      </c>
      <c r="AC1547" s="70">
        <f ca="1">SUMPRODUCT(Z1547:OFFSET(Z1547,'Parameters &amp; Main Results'!$B$38-1,0),'Parameters &amp; Main Results'!$B$42:OFFSET('Parameters &amp; Main Results'!$B$42,'Parameters &amp; Main Results'!$B$38-1,0)   )/OFFSET(Z1547,'Parameters &amp; Main Results'!$B$38,0)</f>
        <v>0</v>
      </c>
      <c r="AD1547" s="155">
        <f t="shared" si="4"/>
        <v>0</v>
      </c>
      <c r="AE1547" s="252">
        <f t="shared" ca="1" si="1606"/>
        <v>5795295.3970999997</v>
      </c>
      <c r="AF1547" s="253">
        <f t="shared" ca="1" si="1608"/>
        <v>0.77104956964506832</v>
      </c>
      <c r="AG1547" s="258">
        <f t="shared" ca="1" si="1609"/>
        <v>0</v>
      </c>
      <c r="AH1547" s="227" t="str">
        <f ca="1">IF(SUM(AG1547:OFFSET(AG1547,(-HoldAggressiveTime-1),0,,))=0,"Defensive","Aggressive")</f>
        <v>Defensive</v>
      </c>
    </row>
    <row r="1548" spans="1:34" ht="15" x14ac:dyDescent="0.2">
      <c r="A1548">
        <f t="shared" si="15"/>
        <v>7</v>
      </c>
      <c r="B1548">
        <f t="shared" si="16"/>
        <v>1999</v>
      </c>
      <c r="C1548" s="70">
        <f t="shared" si="1"/>
        <v>1999.4999999998831</v>
      </c>
      <c r="D1548" s="149">
        <f t="shared" si="383"/>
        <v>36403</v>
      </c>
      <c r="E1548" s="151">
        <v>166.7</v>
      </c>
      <c r="F1548" s="152">
        <v>9938290.5802999996</v>
      </c>
      <c r="G1548" s="152">
        <v>32177.768499999998</v>
      </c>
      <c r="H1548" s="152">
        <v>28011.556180200001</v>
      </c>
      <c r="I1548" s="152">
        <v>8032727.83531061</v>
      </c>
      <c r="J1548" s="152">
        <v>166.7</v>
      </c>
      <c r="K1548" s="152">
        <v>166.7</v>
      </c>
      <c r="L1548" s="152">
        <v>256.75</v>
      </c>
      <c r="M1548" s="153">
        <v>42.14789622</v>
      </c>
      <c r="N1548" s="17">
        <f t="shared" ref="N1548:T1548" si="1668">F1548/F1547/$E1548*$E1547-1</f>
        <v>-3.5776116796657487E-2</v>
      </c>
      <c r="O1548" s="17">
        <f t="shared" si="1668"/>
        <v>-7.4613778286113375E-3</v>
      </c>
      <c r="P1548" s="17">
        <f t="shared" si="1668"/>
        <v>-4.0681863636282678E-4</v>
      </c>
      <c r="Q1548" s="17">
        <f t="shared" si="1668"/>
        <v>2.4699348296253198E-2</v>
      </c>
      <c r="R1548" s="17">
        <f t="shared" si="1668"/>
        <v>0</v>
      </c>
      <c r="S1548" s="17">
        <f t="shared" si="1668"/>
        <v>0</v>
      </c>
      <c r="T1548" s="17">
        <f t="shared" si="1668"/>
        <v>-2.1164373557141403E-2</v>
      </c>
      <c r="U1548" s="241">
        <v>2.5999999999999999E-2</v>
      </c>
      <c r="V1548" s="241">
        <v>-4.1999999999999997E-3</v>
      </c>
      <c r="W1548" s="223">
        <f t="shared" ca="1" si="1611"/>
        <v>-2.9424248507739122E-2</v>
      </c>
      <c r="X1548" s="223">
        <f>MMULT(N1548:T1548,'Parameters &amp; Main Results'!$B$12:$B$18)-'Parameters &amp; Main Results'!$B$22/12+MMULT(U1548:V1548,'Parameters &amp; Main Results'!$B$20:$B$21)</f>
        <v>-2.9424248507739122E-2</v>
      </c>
      <c r="Y1548" s="223">
        <f>MMULT(N1548:T1548,'Parameters &amp; Main Results'!$C$12:$C$18)-'Parameters &amp; Main Results'!$C$22/12+MMULT(U1548:V1548,'Parameters &amp; Main Results'!$C$20:$C$21)</f>
        <v>-3.2986309566519538E-2</v>
      </c>
      <c r="Z1548" s="17">
        <f t="shared" ca="1" si="1665"/>
        <v>3.1166642054477833</v>
      </c>
      <c r="AA1548" s="70">
        <f ca="1">Z1548/OFFSET(Z1548,'Parameters &amp; Main Results'!$B$38,0)</f>
        <v>3.1166642054477833</v>
      </c>
      <c r="AB1548" s="70">
        <f ca="1">SUMPRODUCT(Z1548:OFFSET(Z1548,'Parameters &amp; Main Results'!$B$38-1,0), 'Cash Flow Assist'!$P$11:OFFSET('Cash Flow Assist'!$P$11,'Parameters &amp; Main Results'!$B$38-1,0)  )/OFFSET(Z1548,'Parameters &amp; Main Results'!$B$38,0)</f>
        <v>983.16314567980794</v>
      </c>
      <c r="AC1548" s="70">
        <f ca="1">SUMPRODUCT(Z1548:OFFSET(Z1548,'Parameters &amp; Main Results'!$B$38-1,0),'Parameters &amp; Main Results'!$B$42:OFFSET('Parameters &amp; Main Results'!$B$42,'Parameters &amp; Main Results'!$B$38-1,0)   )/OFFSET(Z1548,'Parameters &amp; Main Results'!$B$38,0)</f>
        <v>0</v>
      </c>
      <c r="AD1548" s="155">
        <f t="shared" si="4"/>
        <v>-3.5776116796657487E-2</v>
      </c>
      <c r="AE1548" s="252">
        <f t="shared" ca="1" si="1606"/>
        <v>6134290.0528999995</v>
      </c>
      <c r="AF1548" s="253">
        <f t="shared" ca="1" si="1608"/>
        <v>0.62012074658935468</v>
      </c>
      <c r="AG1548" s="258">
        <f t="shared" ca="1" si="1609"/>
        <v>0</v>
      </c>
      <c r="AH1548" s="227" t="str">
        <f ca="1">IF(SUM(AG1548:OFFSET(AG1548,(-HoldAggressiveTime-1),0,,))=0,"Defensive","Aggressive")</f>
        <v>Defensive</v>
      </c>
    </row>
    <row r="1549" spans="1:34" ht="15" x14ac:dyDescent="0.2">
      <c r="A1549">
        <f t="shared" si="15"/>
        <v>8</v>
      </c>
      <c r="B1549">
        <f t="shared" si="16"/>
        <v>1999</v>
      </c>
      <c r="C1549" s="70">
        <f t="shared" si="1"/>
        <v>1999.5833333332164</v>
      </c>
      <c r="D1549" s="149">
        <f t="shared" si="383"/>
        <v>36433</v>
      </c>
      <c r="E1549" s="151">
        <v>167.1</v>
      </c>
      <c r="F1549" s="152">
        <v>9894080.7815000005</v>
      </c>
      <c r="G1549" s="152">
        <v>32193.98</v>
      </c>
      <c r="H1549" s="152">
        <v>28117.766664049999</v>
      </c>
      <c r="I1549" s="152">
        <v>8057398.1427697903</v>
      </c>
      <c r="J1549" s="152">
        <v>167.1</v>
      </c>
      <c r="K1549" s="152">
        <v>167.1</v>
      </c>
      <c r="L1549" s="152">
        <v>254.6</v>
      </c>
      <c r="M1549" s="153">
        <v>41.707080009999999</v>
      </c>
      <c r="N1549" s="17">
        <f t="shared" ref="N1549:T1549" si="1669">F1549/F1548/$E1549*$E1548-1</f>
        <v>-6.8315585228909681E-3</v>
      </c>
      <c r="O1549" s="17">
        <f t="shared" si="1669"/>
        <v>-1.8911716182381522E-3</v>
      </c>
      <c r="P1549" s="17">
        <f t="shared" si="1669"/>
        <v>1.3888140833857587E-3</v>
      </c>
      <c r="Q1549" s="17">
        <f t="shared" si="1669"/>
        <v>6.7009611268709079E-4</v>
      </c>
      <c r="R1549" s="17">
        <f t="shared" si="1669"/>
        <v>0</v>
      </c>
      <c r="S1549" s="17">
        <f t="shared" si="1669"/>
        <v>0</v>
      </c>
      <c r="T1549" s="17">
        <f t="shared" si="1669"/>
        <v>-1.0747635505038433E-2</v>
      </c>
      <c r="U1549" s="241">
        <v>-9.4000000000000004E-3</v>
      </c>
      <c r="V1549" s="241">
        <v>-1.84E-2</v>
      </c>
      <c r="W1549" s="223">
        <f t="shared" ca="1" si="1611"/>
        <v>-6.0809516577344453E-3</v>
      </c>
      <c r="X1549" s="223">
        <f>MMULT(N1549:T1549,'Parameters &amp; Main Results'!$B$12:$B$18)-'Parameters &amp; Main Results'!$B$22/12+MMULT(U1549:V1549,'Parameters &amp; Main Results'!$B$20:$B$21)</f>
        <v>-6.0809516577344453E-3</v>
      </c>
      <c r="Y1549" s="223">
        <f>MMULT(N1549:T1549,'Parameters &amp; Main Results'!$C$12:$C$18)-'Parameters &amp; Main Results'!$C$22/12+MMULT(U1549:V1549,'Parameters &amp; Main Results'!$C$20:$C$21)</f>
        <v>-6.3791864990923536E-3</v>
      </c>
      <c r="Z1549" s="17">
        <f t="shared" ca="1" si="1665"/>
        <v>3.2111498774370886</v>
      </c>
      <c r="AA1549" s="70">
        <f ca="1">Z1549/OFFSET(Z1549,'Parameters &amp; Main Results'!$B$38,0)</f>
        <v>3.2111498774370886</v>
      </c>
      <c r="AB1549" s="70">
        <f ca="1">SUMPRODUCT(Z1549:OFFSET(Z1549,'Parameters &amp; Main Results'!$B$38-1,0), 'Cash Flow Assist'!$P$11:OFFSET('Cash Flow Assist'!$P$11,'Parameters &amp; Main Results'!$B$38-1,0)  )/OFFSET(Z1549,'Parameters &amp; Main Results'!$B$38,0)</f>
        <v>981.04648147436001</v>
      </c>
      <c r="AC1549" s="70">
        <f ca="1">SUMPRODUCT(Z1549:OFFSET(Z1549,'Parameters &amp; Main Results'!$B$38-1,0),'Parameters &amp; Main Results'!$B$42:OFFSET('Parameters &amp; Main Results'!$B$42,'Parameters &amp; Main Results'!$B$38-1,0)   )/OFFSET(Z1549,'Parameters &amp; Main Results'!$B$38,0)</f>
        <v>0</v>
      </c>
      <c r="AD1549" s="155">
        <f t="shared" si="4"/>
        <v>-4.2363268683930255E-2</v>
      </c>
      <c r="AE1549" s="252">
        <f t="shared" ca="1" si="1606"/>
        <v>6423578.7635000004</v>
      </c>
      <c r="AF1549" s="253">
        <f t="shared" ca="1" si="1608"/>
        <v>0.54027546727068321</v>
      </c>
      <c r="AG1549" s="258">
        <f t="shared" ca="1" si="1609"/>
        <v>0</v>
      </c>
      <c r="AH1549" s="227" t="str">
        <f ca="1">IF(SUM(AG1549:OFFSET(AG1549,(-HoldAggressiveTime-1),0,,))=0,"Defensive","Aggressive")</f>
        <v>Defensive</v>
      </c>
    </row>
    <row r="1550" spans="1:34" ht="15" x14ac:dyDescent="0.2">
      <c r="A1550">
        <f t="shared" si="15"/>
        <v>9</v>
      </c>
      <c r="B1550">
        <f t="shared" si="16"/>
        <v>1999</v>
      </c>
      <c r="C1550" s="70">
        <f t="shared" si="1"/>
        <v>1999.6666666665496</v>
      </c>
      <c r="D1550" s="149">
        <f t="shared" si="383"/>
        <v>36464</v>
      </c>
      <c r="E1550" s="151">
        <v>167.8</v>
      </c>
      <c r="F1550" s="152">
        <v>9622844.5877</v>
      </c>
      <c r="G1550" s="152">
        <v>32545.579000000002</v>
      </c>
      <c r="H1550" s="152">
        <v>28228.363212929999</v>
      </c>
      <c r="I1550" s="152">
        <v>8146230.1812736299</v>
      </c>
      <c r="J1550" s="152">
        <v>167.8</v>
      </c>
      <c r="K1550" s="152">
        <v>167.8</v>
      </c>
      <c r="L1550" s="152">
        <v>303.75</v>
      </c>
      <c r="M1550" s="153">
        <v>40.211812029999997</v>
      </c>
      <c r="N1550" s="17">
        <f t="shared" ref="N1550:T1550" si="1670">F1550/F1549/$E1550*$E1549-1</f>
        <v>-3.1471257988948342E-2</v>
      </c>
      <c r="O1550" s="17">
        <f t="shared" si="1670"/>
        <v>6.7040729979424007E-3</v>
      </c>
      <c r="P1550" s="17">
        <f t="shared" si="1670"/>
        <v>-2.5470798564763975E-4</v>
      </c>
      <c r="Q1550" s="17">
        <f t="shared" si="1670"/>
        <v>6.8072789412774171E-3</v>
      </c>
      <c r="R1550" s="17">
        <f t="shared" si="1670"/>
        <v>0</v>
      </c>
      <c r="S1550" s="17">
        <f t="shared" si="1670"/>
        <v>0</v>
      </c>
      <c r="T1550" s="17">
        <f t="shared" si="1670"/>
        <v>0.18807096036035853</v>
      </c>
      <c r="U1550" s="241">
        <v>3.44E-2</v>
      </c>
      <c r="V1550" s="241">
        <v>-3.4799999999999998E-2</v>
      </c>
      <c r="W1550" s="223">
        <f t="shared" ca="1" si="1611"/>
        <v>-1.290074754077151E-2</v>
      </c>
      <c r="X1550" s="223">
        <f>MMULT(N1550:T1550,'Parameters &amp; Main Results'!$B$12:$B$18)-'Parameters &amp; Main Results'!$B$22/12+MMULT(U1550:V1550,'Parameters &amp; Main Results'!$B$20:$B$21)</f>
        <v>-1.290074754077151E-2</v>
      </c>
      <c r="Y1550" s="223">
        <f>MMULT(N1550:T1550,'Parameters &amp; Main Results'!$C$12:$C$18)-'Parameters &amp; Main Results'!$C$22/12+MMULT(U1550:V1550,'Parameters &amp; Main Results'!$C$20:$C$21)</f>
        <v>-2.7695391556925936E-2</v>
      </c>
      <c r="Z1550" s="17">
        <f t="shared" ca="1" si="1665"/>
        <v>3.2307961929021189</v>
      </c>
      <c r="AA1550" s="70">
        <f ca="1">Z1550/OFFSET(Z1550,'Parameters &amp; Main Results'!$B$38,0)</f>
        <v>3.2307961929021189</v>
      </c>
      <c r="AB1550" s="70">
        <f ca="1">SUMPRODUCT(Z1550:OFFSET(Z1550,'Parameters &amp; Main Results'!$B$38-1,0), 'Cash Flow Assist'!$P$11:OFFSET('Cash Flow Assist'!$P$11,'Parameters &amp; Main Results'!$B$38-1,0)  )/OFFSET(Z1550,'Parameters &amp; Main Results'!$B$38,0)</f>
        <v>978.83533159692297</v>
      </c>
      <c r="AC1550" s="70">
        <f ca="1">SUMPRODUCT(Z1550:OFFSET(Z1550,'Parameters &amp; Main Results'!$B$38-1,0),'Parameters &amp; Main Results'!$B$42:OFFSET('Parameters &amp; Main Results'!$B$42,'Parameters &amp; Main Results'!$B$38-1,0)   )/OFFSET(Z1550,'Parameters &amp; Main Results'!$B$38,0)</f>
        <v>0</v>
      </c>
      <c r="AD1550" s="155">
        <f t="shared" si="4"/>
        <v>-7.2501301314871536E-2</v>
      </c>
      <c r="AE1550" s="252">
        <f t="shared" ca="1" si="1606"/>
        <v>6934687.5691999998</v>
      </c>
      <c r="AF1550" s="253">
        <f t="shared" ca="1" si="1608"/>
        <v>0.38763923993335891</v>
      </c>
      <c r="AG1550" s="258">
        <f t="shared" ca="1" si="1609"/>
        <v>0</v>
      </c>
      <c r="AH1550" s="227" t="str">
        <f ca="1">IF(SUM(AG1550:OFFSET(AG1550,(-HoldAggressiveTime-1),0,,))=0,"Defensive","Aggressive")</f>
        <v>Defensive</v>
      </c>
    </row>
    <row r="1551" spans="1:34" ht="15" x14ac:dyDescent="0.2">
      <c r="A1551">
        <f t="shared" si="15"/>
        <v>10</v>
      </c>
      <c r="B1551">
        <f t="shared" si="16"/>
        <v>1999</v>
      </c>
      <c r="C1551" s="70">
        <f t="shared" si="1"/>
        <v>1999.7499999998829</v>
      </c>
      <c r="D1551" s="149">
        <f t="shared" si="383"/>
        <v>36494</v>
      </c>
      <c r="E1551" s="151">
        <v>168.1</v>
      </c>
      <c r="F1551" s="152">
        <v>10165743.5419</v>
      </c>
      <c r="G1551" s="152">
        <v>32417.964499999998</v>
      </c>
      <c r="H1551" s="152">
        <v>28338.453829459999</v>
      </c>
      <c r="I1551" s="152">
        <v>8462791.0473468993</v>
      </c>
      <c r="J1551" s="152">
        <v>168.1</v>
      </c>
      <c r="K1551" s="152">
        <v>168.1</v>
      </c>
      <c r="L1551" s="152">
        <v>298.85000000000002</v>
      </c>
      <c r="M1551" s="153">
        <v>42.240775990000003</v>
      </c>
      <c r="N1551" s="17">
        <f t="shared" ref="N1551:T1551" si="1671">F1551/F1550/$E1551*$E1550-1</f>
        <v>5.4532382285356729E-2</v>
      </c>
      <c r="O1551" s="17">
        <f t="shared" si="1671"/>
        <v>-5.6987551196873154E-3</v>
      </c>
      <c r="P1551" s="17">
        <f t="shared" si="1671"/>
        <v>2.1083878643515241E-3</v>
      </c>
      <c r="Q1551" s="17">
        <f t="shared" si="1671"/>
        <v>3.7005795620462356E-2</v>
      </c>
      <c r="R1551" s="17">
        <f t="shared" si="1671"/>
        <v>0</v>
      </c>
      <c r="S1551" s="17">
        <f t="shared" si="1671"/>
        <v>0</v>
      </c>
      <c r="T1551" s="17">
        <f t="shared" si="1671"/>
        <v>-1.7887549787873436E-2</v>
      </c>
      <c r="U1551" s="241">
        <v>-6.6100000000000006E-2</v>
      </c>
      <c r="V1551" s="241">
        <v>-3.3700000000000001E-2</v>
      </c>
      <c r="W1551" s="223">
        <f t="shared" ca="1" si="1611"/>
        <v>3.882349153401974E-2</v>
      </c>
      <c r="X1551" s="223">
        <f>MMULT(N1551:T1551,'Parameters &amp; Main Results'!$B$12:$B$18)-'Parameters &amp; Main Results'!$B$22/12+MMULT(U1551:V1551,'Parameters &amp; Main Results'!$B$20:$B$21)</f>
        <v>3.882349153401974E-2</v>
      </c>
      <c r="Y1551" s="223">
        <f>MMULT(N1551:T1551,'Parameters &amp; Main Results'!$C$12:$C$18)-'Parameters &amp; Main Results'!$C$22/12+MMULT(U1551:V1551,'Parameters &amp; Main Results'!$C$20:$C$21)</f>
        <v>4.8467601878185662E-2</v>
      </c>
      <c r="Z1551" s="17">
        <f t="shared" ca="1" si="1665"/>
        <v>3.2730206054284952</v>
      </c>
      <c r="AA1551" s="70">
        <f ca="1">Z1551/OFFSET(Z1551,'Parameters &amp; Main Results'!$B$38,0)</f>
        <v>3.2730206054284952</v>
      </c>
      <c r="AB1551" s="70">
        <f ca="1">SUMPRODUCT(Z1551:OFFSET(Z1551,'Parameters &amp; Main Results'!$B$38-1,0), 'Cash Flow Assist'!$P$11:OFFSET('Cash Flow Assist'!$P$11,'Parameters &amp; Main Results'!$B$38-1,0)  )/OFFSET(Z1551,'Parameters &amp; Main Results'!$B$38,0)</f>
        <v>976.60453540402091</v>
      </c>
      <c r="AC1551" s="70">
        <f ca="1">SUMPRODUCT(Z1551:OFFSET(Z1551,'Parameters &amp; Main Results'!$B$38-1,0),'Parameters &amp; Main Results'!$B$42:OFFSET('Parameters &amp; Main Results'!$B$42,'Parameters &amp; Main Results'!$B$38-1,0)   )/OFFSET(Z1551,'Parameters &amp; Main Results'!$B$38,0)</f>
        <v>0</v>
      </c>
      <c r="AD1551" s="155">
        <f t="shared" si="4"/>
        <v>-2.1922587709003238E-2</v>
      </c>
      <c r="AE1551" s="252">
        <f t="shared" ca="1" si="1606"/>
        <v>6750908.4638</v>
      </c>
      <c r="AF1551" s="253">
        <f t="shared" ca="1" si="1608"/>
        <v>0.50583341433396245</v>
      </c>
      <c r="AG1551" s="258">
        <f t="shared" ca="1" si="1609"/>
        <v>0</v>
      </c>
      <c r="AH1551" s="227" t="str">
        <f ca="1">IF(SUM(AG1551:OFFSET(AG1551,(-HoldAggressiveTime-1),0,,))=0,"Defensive","Aggressive")</f>
        <v>Defensive</v>
      </c>
    </row>
    <row r="1552" spans="1:34" ht="15" x14ac:dyDescent="0.2">
      <c r="A1552">
        <f t="shared" si="15"/>
        <v>11</v>
      </c>
      <c r="B1552">
        <f t="shared" si="16"/>
        <v>1999</v>
      </c>
      <c r="C1552" s="70">
        <f t="shared" si="1"/>
        <v>1999.8333333332162</v>
      </c>
      <c r="D1552" s="149">
        <f t="shared" si="383"/>
        <v>36525</v>
      </c>
      <c r="E1552" s="151">
        <v>168.4</v>
      </c>
      <c r="F1552" s="152">
        <v>10439779.762599999</v>
      </c>
      <c r="G1552" s="152">
        <v>32200.083600000002</v>
      </c>
      <c r="H1552" s="152">
        <v>28453.224567469999</v>
      </c>
      <c r="I1552" s="152">
        <v>8760519.6537789106</v>
      </c>
      <c r="J1552" s="152">
        <v>168.4</v>
      </c>
      <c r="K1552" s="152">
        <v>168.4</v>
      </c>
      <c r="L1552" s="152">
        <v>292</v>
      </c>
      <c r="M1552" s="153">
        <v>43.143369559999996</v>
      </c>
      <c r="N1552" s="17">
        <f t="shared" ref="N1552:T1552" si="1672">F1552/F1551/$E1552*$E1551-1</f>
        <v>2.5127334480967489E-2</v>
      </c>
      <c r="O1552" s="17">
        <f t="shared" si="1672"/>
        <v>-8.4904920343986667E-3</v>
      </c>
      <c r="P1552" s="17">
        <f t="shared" si="1672"/>
        <v>2.2613123515682343E-3</v>
      </c>
      <c r="Q1552" s="17">
        <f t="shared" si="1672"/>
        <v>3.3336753606702185E-2</v>
      </c>
      <c r="R1552" s="17">
        <f t="shared" si="1672"/>
        <v>0</v>
      </c>
      <c r="S1552" s="17">
        <f t="shared" si="1672"/>
        <v>0</v>
      </c>
      <c r="T1552" s="17">
        <f t="shared" si="1672"/>
        <v>-2.4661837121475627E-2</v>
      </c>
      <c r="U1552" s="241">
        <v>7.22E-2</v>
      </c>
      <c r="V1552" s="241">
        <v>-6.1600000000000002E-2</v>
      </c>
      <c r="W1552" s="223">
        <f t="shared" ca="1" si="1611"/>
        <v>1.5872643931105435E-2</v>
      </c>
      <c r="X1552" s="223">
        <f>MMULT(N1552:T1552,'Parameters &amp; Main Results'!$B$12:$B$18)-'Parameters &amp; Main Results'!$B$22/12+MMULT(U1552:V1552,'Parameters &amp; Main Results'!$B$20:$B$21)</f>
        <v>1.5872643931105435E-2</v>
      </c>
      <c r="Y1552" s="223">
        <f>MMULT(N1552:T1552,'Parameters &amp; Main Results'!$C$12:$C$18)-'Parameters &amp; Main Results'!$C$22/12+MMULT(U1552:V1552,'Parameters &amp; Main Results'!$C$20:$C$21)</f>
        <v>2.172388516276421E-2</v>
      </c>
      <c r="Z1552" s="17">
        <f t="shared" ca="1" si="1665"/>
        <v>3.1506994519302407</v>
      </c>
      <c r="AA1552" s="70">
        <f ca="1">Z1552/OFFSET(Z1552,'Parameters &amp; Main Results'!$B$38,0)</f>
        <v>3.1506994519302407</v>
      </c>
      <c r="AB1552" s="70">
        <f ca="1">SUMPRODUCT(Z1552:OFFSET(Z1552,'Parameters &amp; Main Results'!$B$38-1,0), 'Cash Flow Assist'!$P$11:OFFSET('Cash Flow Assist'!$P$11,'Parameters &amp; Main Results'!$B$38-1,0)  )/OFFSET(Z1552,'Parameters &amp; Main Results'!$B$38,0)</f>
        <v>974.33151479859248</v>
      </c>
      <c r="AC1552" s="70">
        <f ca="1">SUMPRODUCT(Z1552:OFFSET(Z1552,'Parameters &amp; Main Results'!$B$38-1,0),'Parameters &amp; Main Results'!$B$42:OFFSET('Parameters &amp; Main Results'!$B$42,'Parameters &amp; Main Results'!$B$38-1,0)   )/OFFSET(Z1552,'Parameters &amp; Main Results'!$B$38,0)</f>
        <v>0</v>
      </c>
      <c r="AD1552" s="155">
        <f t="shared" si="4"/>
        <v>0</v>
      </c>
      <c r="AE1552" s="252">
        <f t="shared" ca="1" si="1606"/>
        <v>6904707.5943</v>
      </c>
      <c r="AF1552" s="253">
        <f t="shared" ca="1" si="1608"/>
        <v>0.51197999625911528</v>
      </c>
      <c r="AG1552" s="258">
        <f t="shared" ca="1" si="1609"/>
        <v>0</v>
      </c>
      <c r="AH1552" s="227" t="str">
        <f ca="1">IF(SUM(AG1552:OFFSET(AG1552,(-HoldAggressiveTime-1),0,,))=0,"Defensive","Aggressive")</f>
        <v>Defensive</v>
      </c>
    </row>
    <row r="1553" spans="1:34" ht="15" x14ac:dyDescent="0.2">
      <c r="A1553">
        <f t="shared" si="15"/>
        <v>12</v>
      </c>
      <c r="B1553">
        <f t="shared" si="16"/>
        <v>1999</v>
      </c>
      <c r="C1553" s="70">
        <f t="shared" si="1"/>
        <v>1999.9166666665494</v>
      </c>
      <c r="D1553" s="149">
        <f t="shared" si="383"/>
        <v>36556</v>
      </c>
      <c r="E1553" s="151">
        <v>168.8</v>
      </c>
      <c r="F1553" s="152">
        <v>11054642.687899999</v>
      </c>
      <c r="G1553" s="152">
        <v>31733.0762</v>
      </c>
      <c r="H1553" s="152">
        <v>28573.439441269998</v>
      </c>
      <c r="I1553" s="152">
        <v>9567803.1075336393</v>
      </c>
      <c r="J1553" s="152">
        <v>168.8</v>
      </c>
      <c r="K1553" s="152">
        <v>168.8</v>
      </c>
      <c r="L1553" s="152">
        <v>290.85000000000002</v>
      </c>
      <c r="M1553" s="153">
        <v>45.453021669999998</v>
      </c>
      <c r="N1553" s="17">
        <f t="shared" ref="N1553:T1553" si="1673">F1553/F1552/$E1553*$E1552-1</f>
        <v>5.6386926059068143E-2</v>
      </c>
      <c r="O1553" s="17">
        <f t="shared" si="1673"/>
        <v>-1.6838597991502779E-2</v>
      </c>
      <c r="P1553" s="17">
        <f t="shared" si="1673"/>
        <v>1.8453199052985703E-3</v>
      </c>
      <c r="Q1553" s="17">
        <f t="shared" si="1673"/>
        <v>8.9562145346493871E-2</v>
      </c>
      <c r="R1553" s="17">
        <f t="shared" si="1673"/>
        <v>0</v>
      </c>
      <c r="S1553" s="17">
        <f t="shared" si="1673"/>
        <v>0</v>
      </c>
      <c r="T1553" s="17">
        <f t="shared" si="1673"/>
        <v>-6.2986918132831304E-3</v>
      </c>
      <c r="U1553" s="241">
        <v>6.9900000000000004E-2</v>
      </c>
      <c r="V1553" s="241">
        <v>-8.3199999999999996E-2</v>
      </c>
      <c r="W1553" s="223">
        <f t="shared" ca="1" si="1611"/>
        <v>3.8565873688669726E-2</v>
      </c>
      <c r="X1553" s="223">
        <f>MMULT(N1553:T1553,'Parameters &amp; Main Results'!$B$12:$B$18)-'Parameters &amp; Main Results'!$B$22/12+MMULT(U1553:V1553,'Parameters &amp; Main Results'!$B$20:$B$21)</f>
        <v>3.8565873688669726E-2</v>
      </c>
      <c r="Y1553" s="223">
        <f>MMULT(N1553:T1553,'Parameters &amp; Main Results'!$C$12:$C$18)-'Parameters &amp; Main Results'!$C$22/12+MMULT(U1553:V1553,'Parameters &amp; Main Results'!$C$20:$C$21)</f>
        <v>4.9022706987344386E-2</v>
      </c>
      <c r="Z1553" s="17">
        <f t="shared" ca="1" si="1665"/>
        <v>3.1014709085363608</v>
      </c>
      <c r="AA1553" s="70">
        <f ca="1">Z1553/OFFSET(Z1553,'Parameters &amp; Main Results'!$B$38,0)</f>
        <v>3.1014709085363608</v>
      </c>
      <c r="AB1553" s="70">
        <f ca="1">SUMPRODUCT(Z1553:OFFSET(Z1553,'Parameters &amp; Main Results'!$B$38-1,0), 'Cash Flow Assist'!$P$11:OFFSET('Cash Flow Assist'!$P$11,'Parameters &amp; Main Results'!$B$38-1,0)  )/OFFSET(Z1553,'Parameters &amp; Main Results'!$B$38,0)</f>
        <v>972.18081534666226</v>
      </c>
      <c r="AC1553" s="70">
        <f ca="1">SUMPRODUCT(Z1553:OFFSET(Z1553,'Parameters &amp; Main Results'!$B$38-1,0),'Parameters &amp; Main Results'!$B$42:OFFSET('Parameters &amp; Main Results'!$B$42,'Parameters &amp; Main Results'!$B$38-1,0)   )/OFFSET(Z1553,'Parameters &amp; Main Results'!$B$38,0)</f>
        <v>0</v>
      </c>
      <c r="AD1553" s="155">
        <f t="shared" si="4"/>
        <v>0</v>
      </c>
      <c r="AE1553" s="252">
        <f t="shared" ca="1" si="1606"/>
        <v>6674110.0713999998</v>
      </c>
      <c r="AF1553" s="253">
        <f t="shared" ca="1" si="1608"/>
        <v>0.6563470739374716</v>
      </c>
      <c r="AG1553" s="258">
        <f t="shared" ca="1" si="1609"/>
        <v>0</v>
      </c>
      <c r="AH1553" s="227" t="str">
        <f ca="1">IF(SUM(AG1553:OFFSET(AG1553,(-HoldAggressiveTime-1),0,,))=0,"Defensive","Aggressive")</f>
        <v>Defensive</v>
      </c>
    </row>
    <row r="1554" spans="1:34" ht="15" x14ac:dyDescent="0.2">
      <c r="A1554">
        <f t="shared" si="15"/>
        <v>1</v>
      </c>
      <c r="B1554">
        <f t="shared" si="16"/>
        <v>2000</v>
      </c>
      <c r="C1554" s="70">
        <f t="shared" si="1"/>
        <v>1999.9999999998827</v>
      </c>
      <c r="D1554" s="149">
        <f t="shared" si="383"/>
        <v>36585</v>
      </c>
      <c r="E1554" s="151">
        <v>169.3</v>
      </c>
      <c r="F1554" s="152">
        <v>10499231.113700001</v>
      </c>
      <c r="G1554" s="152">
        <v>31373.9146</v>
      </c>
      <c r="H1554" s="152">
        <v>28697.257678850001</v>
      </c>
      <c r="I1554" s="152">
        <v>8988179.8541141599</v>
      </c>
      <c r="J1554" s="152">
        <v>169.3</v>
      </c>
      <c r="K1554" s="152">
        <v>169.3</v>
      </c>
      <c r="L1554" s="152">
        <v>283.05</v>
      </c>
      <c r="M1554" s="153">
        <v>42.816735049999998</v>
      </c>
      <c r="N1554" s="17">
        <f t="shared" ref="N1554:T1554" si="1674">F1554/F1553/$E1554*$E1553-1</f>
        <v>-5.3047335976587173E-2</v>
      </c>
      <c r="O1554" s="17">
        <f t="shared" si="1674"/>
        <v>-1.423812013942094E-2</v>
      </c>
      <c r="P1554" s="17">
        <f t="shared" si="1674"/>
        <v>1.3671982674161587E-3</v>
      </c>
      <c r="Q1554" s="17">
        <f t="shared" si="1674"/>
        <v>-6.3355022377586168E-2</v>
      </c>
      <c r="R1554" s="17">
        <f t="shared" si="1674"/>
        <v>0</v>
      </c>
      <c r="S1554" s="17">
        <f t="shared" si="1674"/>
        <v>0</v>
      </c>
      <c r="T1554" s="17">
        <f t="shared" si="1674"/>
        <v>-2.9692082223102934E-2</v>
      </c>
      <c r="U1554" s="241">
        <v>5.79E-2</v>
      </c>
      <c r="V1554" s="241">
        <v>-1.89E-2</v>
      </c>
      <c r="W1554" s="223">
        <f t="shared" ca="1" si="1611"/>
        <v>-4.4159396788146385E-2</v>
      </c>
      <c r="X1554" s="223">
        <f>MMULT(N1554:T1554,'Parameters &amp; Main Results'!$B$12:$B$18)-'Parameters &amp; Main Results'!$B$22/12+MMULT(U1554:V1554,'Parameters &amp; Main Results'!$B$20:$B$21)</f>
        <v>-4.4159396788146385E-2</v>
      </c>
      <c r="Y1554" s="223">
        <f>MMULT(N1554:T1554,'Parameters &amp; Main Results'!$C$12:$C$18)-'Parameters &amp; Main Results'!$C$22/12+MMULT(U1554:V1554,'Parameters &amp; Main Results'!$C$20:$C$21)</f>
        <v>-4.9208081059537223E-2</v>
      </c>
      <c r="Z1554" s="17">
        <f t="shared" ca="1" si="1665"/>
        <v>2.9863015790427236</v>
      </c>
      <c r="AA1554" s="70">
        <f ca="1">Z1554/OFFSET(Z1554,'Parameters &amp; Main Results'!$B$38,0)</f>
        <v>2.9863015790427236</v>
      </c>
      <c r="AB1554" s="70">
        <f ca="1">SUMPRODUCT(Z1554:OFFSET(Z1554,'Parameters &amp; Main Results'!$B$38-1,0), 'Cash Flow Assist'!$P$11:OFFSET('Cash Flow Assist'!$P$11,'Parameters &amp; Main Results'!$B$38-1,0)  )/OFFSET(Z1554,'Parameters &amp; Main Results'!$B$38,0)</f>
        <v>970.07934443812587</v>
      </c>
      <c r="AC1554" s="70">
        <f ca="1">SUMPRODUCT(Z1554:OFFSET(Z1554,'Parameters &amp; Main Results'!$B$38-1,0),'Parameters &amp; Main Results'!$B$42:OFFSET('Parameters &amp; Main Results'!$B$42,'Parameters &amp; Main Results'!$B$38-1,0)   )/OFFSET(Z1554,'Parameters &amp; Main Results'!$B$38,0)</f>
        <v>0</v>
      </c>
      <c r="AD1554" s="155">
        <f t="shared" si="4"/>
        <v>-5.3047335976587173E-2</v>
      </c>
      <c r="AE1554" s="252">
        <f t="shared" ref="AE1554:AE1617" ca="1" si="1675">OFFSET(F1554,-Lookback,0,,)</f>
        <v>7124859.7046999997</v>
      </c>
      <c r="AF1554" s="253">
        <f t="shared" ca="1" si="1608"/>
        <v>0.4736053127858863</v>
      </c>
      <c r="AG1554" s="258">
        <f t="shared" ca="1" si="1609"/>
        <v>0</v>
      </c>
      <c r="AH1554" s="227" t="str">
        <f ca="1">IF(SUM(AG1554:OFFSET(AG1554,(-HoldAggressiveTime-1),0,,))=0,"Defensive","Aggressive")</f>
        <v>Defensive</v>
      </c>
    </row>
    <row r="1555" spans="1:34" ht="15" x14ac:dyDescent="0.2">
      <c r="A1555">
        <f t="shared" si="15"/>
        <v>2</v>
      </c>
      <c r="B1555">
        <f t="shared" si="16"/>
        <v>2000</v>
      </c>
      <c r="C1555" s="70">
        <f t="shared" si="1"/>
        <v>2000.0833333332159</v>
      </c>
      <c r="D1555" s="149">
        <f t="shared" si="383"/>
        <v>36616</v>
      </c>
      <c r="E1555" s="151">
        <v>170</v>
      </c>
      <c r="F1555" s="152">
        <v>10300483.896</v>
      </c>
      <c r="G1555" s="152">
        <v>32151.546999999999</v>
      </c>
      <c r="H1555" s="152">
        <v>28824.48218789</v>
      </c>
      <c r="I1555" s="152">
        <v>9244717.9213006701</v>
      </c>
      <c r="J1555" s="152">
        <v>170</v>
      </c>
      <c r="K1555" s="152">
        <v>170</v>
      </c>
      <c r="L1555" s="152">
        <v>294</v>
      </c>
      <c r="M1555" s="153">
        <v>41.503737999999998</v>
      </c>
      <c r="N1555" s="17">
        <f t="shared" ref="N1555:T1555" si="1676">F1555/F1554/$E1555*$E1554-1</f>
        <v>-2.2969393882961819E-2</v>
      </c>
      <c r="O1555" s="17">
        <f t="shared" si="1676"/>
        <v>2.0566247001221116E-2</v>
      </c>
      <c r="P1555" s="17">
        <f t="shared" si="1676"/>
        <v>2.9743137244842011E-4</v>
      </c>
      <c r="Q1555" s="17">
        <f t="shared" si="1676"/>
        <v>2.4306543168271411E-2</v>
      </c>
      <c r="R1555" s="17">
        <f t="shared" si="1676"/>
        <v>0</v>
      </c>
      <c r="S1555" s="17">
        <f t="shared" si="1676"/>
        <v>0</v>
      </c>
      <c r="T1555" s="17">
        <f t="shared" si="1676"/>
        <v>3.440880326693474E-2</v>
      </c>
      <c r="U1555" s="241">
        <v>0.21479999999999999</v>
      </c>
      <c r="V1555" s="241">
        <v>-9.8100000000000007E-2</v>
      </c>
      <c r="W1555" s="223">
        <f t="shared" ca="1" si="1611"/>
        <v>-1.143502251529707E-2</v>
      </c>
      <c r="X1555" s="223">
        <f>MMULT(N1555:T1555,'Parameters &amp; Main Results'!$B$12:$B$18)-'Parameters &amp; Main Results'!$B$22/12+MMULT(U1555:V1555,'Parameters &amp; Main Results'!$B$20:$B$21)</f>
        <v>-1.143502251529707E-2</v>
      </c>
      <c r="Y1555" s="223">
        <f>MMULT(N1555:T1555,'Parameters &amp; Main Results'!$C$12:$C$18)-'Parameters &amp; Main Results'!$C$22/12+MMULT(U1555:V1555,'Parameters &amp; Main Results'!$C$20:$C$21)</f>
        <v>-1.8657496461210191E-2</v>
      </c>
      <c r="Z1555" s="17">
        <f t="shared" ca="1" si="1665"/>
        <v>3.1242673401904399</v>
      </c>
      <c r="AA1555" s="70">
        <f ca="1">Z1555/OFFSET(Z1555,'Parameters &amp; Main Results'!$B$38,0)</f>
        <v>3.1242673401904399</v>
      </c>
      <c r="AB1555" s="70">
        <f ca="1">SUMPRODUCT(Z1555:OFFSET(Z1555,'Parameters &amp; Main Results'!$B$38-1,0), 'Cash Flow Assist'!$P$11:OFFSET('Cash Flow Assist'!$P$11,'Parameters &amp; Main Results'!$B$38-1,0)  )/OFFSET(Z1555,'Parameters &amp; Main Results'!$B$38,0)</f>
        <v>968.0930428590832</v>
      </c>
      <c r="AC1555" s="70">
        <f ca="1">SUMPRODUCT(Z1555:OFFSET(Z1555,'Parameters &amp; Main Results'!$B$38-1,0),'Parameters &amp; Main Results'!$B$42:OFFSET('Parameters &amp; Main Results'!$B$42,'Parameters &amp; Main Results'!$B$38-1,0)   )/OFFSET(Z1555,'Parameters &amp; Main Results'!$B$38,0)</f>
        <v>0</v>
      </c>
      <c r="AD1555" s="155">
        <f t="shared" si="4"/>
        <v>-7.4798264705060902E-2</v>
      </c>
      <c r="AE1555" s="252">
        <f t="shared" ca="1" si="1675"/>
        <v>7102995.4325999999</v>
      </c>
      <c r="AF1555" s="253">
        <f t="shared" ref="AF1555:AF1618" ca="1" si="1677">(F1555-AE1555)/AE1555</f>
        <v>0.45016056869820936</v>
      </c>
      <c r="AG1555" s="258">
        <f t="shared" ref="AG1555:AG1618" ca="1" si="1678">IF(AF1555&gt;MktDrop,0,1)</f>
        <v>0</v>
      </c>
      <c r="AH1555" s="227" t="str">
        <f ca="1">IF(SUM(AG1555:OFFSET(AG1555,(-HoldAggressiveTime-1),0,,))=0,"Defensive","Aggressive")</f>
        <v>Defensive</v>
      </c>
    </row>
    <row r="1556" spans="1:34" ht="15" x14ac:dyDescent="0.2">
      <c r="A1556">
        <f t="shared" si="15"/>
        <v>3</v>
      </c>
      <c r="B1556">
        <f t="shared" si="16"/>
        <v>2000</v>
      </c>
      <c r="C1556" s="70">
        <f t="shared" si="1"/>
        <v>2000.1666666665492</v>
      </c>
      <c r="D1556" s="149">
        <f t="shared" si="383"/>
        <v>36646</v>
      </c>
      <c r="E1556" s="151">
        <v>171</v>
      </c>
      <c r="F1556" s="152">
        <v>11308116.2114</v>
      </c>
      <c r="G1556" s="152">
        <v>33260.349000000002</v>
      </c>
      <c r="H1556" s="152">
        <v>28957.795418009999</v>
      </c>
      <c r="I1556" s="152">
        <v>9625958.7723594699</v>
      </c>
      <c r="J1556" s="152">
        <v>171</v>
      </c>
      <c r="K1556" s="152">
        <v>171</v>
      </c>
      <c r="L1556" s="152">
        <v>275.89999999999998</v>
      </c>
      <c r="M1556" s="153">
        <v>44.910068019999997</v>
      </c>
      <c r="N1556" s="17">
        <f t="shared" ref="N1556:T1556" si="1679">F1556/F1555/$E1556*$E1555-1</f>
        <v>9.1403762224804286E-2</v>
      </c>
      <c r="O1556" s="17">
        <f t="shared" si="1679"/>
        <v>2.8437108643255105E-2</v>
      </c>
      <c r="P1556" s="17">
        <f t="shared" si="1679"/>
        <v>-1.2499999999652234E-3</v>
      </c>
      <c r="Q1556" s="17">
        <f t="shared" si="1679"/>
        <v>3.5149660299162111E-2</v>
      </c>
      <c r="R1556" s="17">
        <f t="shared" si="1679"/>
        <v>0</v>
      </c>
      <c r="S1556" s="17">
        <f t="shared" si="1679"/>
        <v>0</v>
      </c>
      <c r="T1556" s="17">
        <f t="shared" si="1679"/>
        <v>-6.7052552014958078E-2</v>
      </c>
      <c r="U1556" s="241">
        <v>-0.1729</v>
      </c>
      <c r="V1556" s="241">
        <v>8.2299999999999998E-2</v>
      </c>
      <c r="W1556" s="223">
        <f t="shared" ref="W1556:W1619" ca="1" si="1680">IFERROR(IF(AH1556="Aggressive",Y1556,X1556),0)</f>
        <v>7.0845949129839672E-2</v>
      </c>
      <c r="X1556" s="223">
        <f>MMULT(N1556:T1556,'Parameters &amp; Main Results'!$B$12:$B$18)-'Parameters &amp; Main Results'!$B$22/12+MMULT(U1556:V1556,'Parameters &amp; Main Results'!$B$20:$B$21)</f>
        <v>7.0845949129839672E-2</v>
      </c>
      <c r="Y1556" s="223">
        <f>MMULT(N1556:T1556,'Parameters &amp; Main Results'!$C$12:$C$18)-'Parameters &amp; Main Results'!$C$22/12+MMULT(U1556:V1556,'Parameters &amp; Main Results'!$C$20:$C$21)</f>
        <v>8.5065430199982708E-2</v>
      </c>
      <c r="Z1556" s="17">
        <f t="shared" ca="1" si="1665"/>
        <v>3.160406661522444</v>
      </c>
      <c r="AA1556" s="70">
        <f ca="1">Z1556/OFFSET(Z1556,'Parameters &amp; Main Results'!$B$38,0)</f>
        <v>3.160406661522444</v>
      </c>
      <c r="AB1556" s="70">
        <f ca="1">SUMPRODUCT(Z1556:OFFSET(Z1556,'Parameters &amp; Main Results'!$B$38-1,0), 'Cash Flow Assist'!$P$11:OFFSET('Cash Flow Assist'!$P$11,'Parameters &amp; Main Results'!$B$38-1,0)  )/OFFSET(Z1556,'Parameters &amp; Main Results'!$B$38,0)</f>
        <v>965.9687755188927</v>
      </c>
      <c r="AC1556" s="70">
        <f ca="1">SUMPRODUCT(Z1556:OFFSET(Z1556,'Parameters &amp; Main Results'!$B$38-1,0),'Parameters &amp; Main Results'!$B$42:OFFSET('Parameters &amp; Main Results'!$B$42,'Parameters &amp; Main Results'!$B$38-1,0)   )/OFFSET(Z1556,'Parameters &amp; Main Results'!$B$38,0)</f>
        <v>0</v>
      </c>
      <c r="AD1556" s="155">
        <f t="shared" si="4"/>
        <v>0</v>
      </c>
      <c r="AE1556" s="252">
        <f t="shared" ca="1" si="1675"/>
        <v>7335386.7227999996</v>
      </c>
      <c r="AF1556" s="253">
        <f t="shared" ca="1" si="1677"/>
        <v>0.54158419163530691</v>
      </c>
      <c r="AG1556" s="258">
        <f t="shared" ca="1" si="1678"/>
        <v>0</v>
      </c>
      <c r="AH1556" s="227" t="str">
        <f ca="1">IF(SUM(AG1556:OFFSET(AG1556,(-HoldAggressiveTime-1),0,,))=0,"Defensive","Aggressive")</f>
        <v>Defensive</v>
      </c>
    </row>
    <row r="1557" spans="1:34" ht="15" x14ac:dyDescent="0.2">
      <c r="A1557">
        <f t="shared" si="15"/>
        <v>4</v>
      </c>
      <c r="B1557">
        <f t="shared" si="16"/>
        <v>2000</v>
      </c>
      <c r="C1557" s="70">
        <f t="shared" si="1"/>
        <v>2000.2499999998824</v>
      </c>
      <c r="D1557" s="149">
        <f t="shared" si="383"/>
        <v>36677</v>
      </c>
      <c r="E1557" s="151">
        <v>170.9</v>
      </c>
      <c r="F1557" s="152">
        <v>11087422.6896</v>
      </c>
      <c r="G1557" s="152">
        <v>32940.460299999999</v>
      </c>
      <c r="H1557" s="152">
        <v>29095.103631279999</v>
      </c>
      <c r="I1557" s="152">
        <v>9128423.1568434704</v>
      </c>
      <c r="J1557" s="152">
        <v>170.9</v>
      </c>
      <c r="K1557" s="152">
        <v>170.9</v>
      </c>
      <c r="L1557" s="152">
        <v>275.85000000000002</v>
      </c>
      <c r="M1557" s="153">
        <v>43.73380221</v>
      </c>
      <c r="N1557" s="17">
        <f t="shared" ref="N1557:T1557" si="1681">F1557/F1556/$E1557*$E1556-1</f>
        <v>-1.8942664801138376E-2</v>
      </c>
      <c r="O1557" s="17">
        <f t="shared" si="1681"/>
        <v>-9.038209465880076E-3</v>
      </c>
      <c r="P1557" s="17">
        <f t="shared" si="1681"/>
        <v>5.3295787008658113E-3</v>
      </c>
      <c r="Q1557" s="17">
        <f t="shared" si="1681"/>
        <v>-5.1131969748053674E-2</v>
      </c>
      <c r="R1557" s="17">
        <f t="shared" si="1681"/>
        <v>0</v>
      </c>
      <c r="S1557" s="17">
        <f t="shared" si="1681"/>
        <v>0</v>
      </c>
      <c r="T1557" s="17">
        <f t="shared" si="1681"/>
        <v>4.0380638417047976E-4</v>
      </c>
      <c r="U1557" s="241">
        <v>-6.6299999999999998E-2</v>
      </c>
      <c r="V1557" s="241">
        <v>7.2499999999999995E-2</v>
      </c>
      <c r="W1557" s="223">
        <f t="shared" ca="1" si="1680"/>
        <v>-1.6036116841487938E-2</v>
      </c>
      <c r="X1557" s="223">
        <f>MMULT(N1557:T1557,'Parameters &amp; Main Results'!$B$12:$B$18)-'Parameters &amp; Main Results'!$B$22/12+MMULT(U1557:V1557,'Parameters &amp; Main Results'!$B$20:$B$21)</f>
        <v>-1.6036116841487938E-2</v>
      </c>
      <c r="Y1557" s="223">
        <f>MMULT(N1557:T1557,'Parameters &amp; Main Results'!$C$12:$C$18)-'Parameters &amp; Main Results'!$C$22/12+MMULT(U1557:V1557,'Parameters &amp; Main Results'!$C$20:$C$21)</f>
        <v>-1.7993885934279214E-2</v>
      </c>
      <c r="Z1557" s="17">
        <f t="shared" ca="1" si="1665"/>
        <v>2.951317754052825</v>
      </c>
      <c r="AA1557" s="70">
        <f ca="1">Z1557/OFFSET(Z1557,'Parameters &amp; Main Results'!$B$38,0)</f>
        <v>2.951317754052825</v>
      </c>
      <c r="AB1557" s="70">
        <f ca="1">SUMPRODUCT(Z1557:OFFSET(Z1557,'Parameters &amp; Main Results'!$B$38-1,0), 'Cash Flow Assist'!$P$11:OFFSET('Cash Flow Assist'!$P$11,'Parameters &amp; Main Results'!$B$38-1,0)  )/OFFSET(Z1557,'Parameters &amp; Main Results'!$B$38,0)</f>
        <v>963.80836885737017</v>
      </c>
      <c r="AC1557" s="70">
        <f ca="1">SUMPRODUCT(Z1557:OFFSET(Z1557,'Parameters &amp; Main Results'!$B$38-1,0),'Parameters &amp; Main Results'!$B$42:OFFSET('Parameters &amp; Main Results'!$B$42,'Parameters &amp; Main Results'!$B$38-1,0)   )/OFFSET(Z1557,'Parameters &amp; Main Results'!$B$38,0)</f>
        <v>0</v>
      </c>
      <c r="AD1557" s="155">
        <f t="shared" si="4"/>
        <v>-1.8942664801138376E-2</v>
      </c>
      <c r="AE1557" s="252">
        <f t="shared" ca="1" si="1675"/>
        <v>7687665.0997000001</v>
      </c>
      <c r="AF1557" s="253">
        <f t="shared" ca="1" si="1677"/>
        <v>0.4422353921261048</v>
      </c>
      <c r="AG1557" s="258">
        <f t="shared" ca="1" si="1678"/>
        <v>0</v>
      </c>
      <c r="AH1557" s="227" t="str">
        <f ca="1">IF(SUM(AG1557:OFFSET(AG1557,(-HoldAggressiveTime-1),0,,))=0,"Defensive","Aggressive")</f>
        <v>Defensive</v>
      </c>
    </row>
    <row r="1558" spans="1:34" ht="15" x14ac:dyDescent="0.2">
      <c r="A1558">
        <f t="shared" si="15"/>
        <v>5</v>
      </c>
      <c r="B1558">
        <f t="shared" si="16"/>
        <v>2000</v>
      </c>
      <c r="C1558" s="70">
        <f t="shared" si="1"/>
        <v>2000.3333333332157</v>
      </c>
      <c r="D1558" s="149">
        <f t="shared" si="383"/>
        <v>36707</v>
      </c>
      <c r="E1558" s="151">
        <v>171.2</v>
      </c>
      <c r="F1558" s="152">
        <v>10742920.9497</v>
      </c>
      <c r="G1558" s="152">
        <v>32966.352700000003</v>
      </c>
      <c r="H1558" s="152">
        <v>29232.33553674</v>
      </c>
      <c r="I1558" s="152">
        <v>8909050.2866494209</v>
      </c>
      <c r="J1558" s="152">
        <v>171.2</v>
      </c>
      <c r="K1558" s="152">
        <v>171.2</v>
      </c>
      <c r="L1558" s="152">
        <v>272.25</v>
      </c>
      <c r="M1558" s="153">
        <v>42.02877118</v>
      </c>
      <c r="N1558" s="17">
        <f t="shared" ref="N1558:T1558" si="1682">F1558/F1557/$E1558*$E1557-1</f>
        <v>-3.2769288410494868E-2</v>
      </c>
      <c r="O1558" s="17">
        <f t="shared" si="1682"/>
        <v>-9.6767747394055359E-4</v>
      </c>
      <c r="P1558" s="17">
        <f t="shared" si="1682"/>
        <v>2.9560650311228898E-3</v>
      </c>
      <c r="Q1558" s="17">
        <f t="shared" si="1682"/>
        <v>-2.5742071735310956E-2</v>
      </c>
      <c r="R1558" s="17">
        <f t="shared" si="1682"/>
        <v>0</v>
      </c>
      <c r="S1558" s="17">
        <f t="shared" si="1682"/>
        <v>0</v>
      </c>
      <c r="T1558" s="17">
        <f t="shared" si="1682"/>
        <v>-1.4780038419905162E-2</v>
      </c>
      <c r="U1558" s="241">
        <v>-6.1100000000000002E-2</v>
      </c>
      <c r="V1558" s="241">
        <v>4.8300000000000003E-2</v>
      </c>
      <c r="W1558" s="223">
        <f t="shared" ca="1" si="1680"/>
        <v>-2.5551170390321187E-2</v>
      </c>
      <c r="X1558" s="223">
        <f>MMULT(N1558:T1558,'Parameters &amp; Main Results'!$B$12:$B$18)-'Parameters &amp; Main Results'!$B$22/12+MMULT(U1558:V1558,'Parameters &amp; Main Results'!$B$20:$B$21)</f>
        <v>-2.5551170390321187E-2</v>
      </c>
      <c r="Y1558" s="223">
        <f>MMULT(N1558:T1558,'Parameters &amp; Main Results'!$C$12:$C$18)-'Parameters &amp; Main Results'!$C$22/12+MMULT(U1558:V1558,'Parameters &amp; Main Results'!$C$20:$C$21)</f>
        <v>-2.9630793983506102E-2</v>
      </c>
      <c r="Z1558" s="17">
        <f t="shared" ca="1" si="1665"/>
        <v>2.9994167515367853</v>
      </c>
      <c r="AA1558" s="70">
        <f ca="1">Z1558/OFFSET(Z1558,'Parameters &amp; Main Results'!$B$38,0)</f>
        <v>2.9994167515367853</v>
      </c>
      <c r="AB1558" s="70">
        <f ca="1">SUMPRODUCT(Z1558:OFFSET(Z1558,'Parameters &amp; Main Results'!$B$38-1,0), 'Cash Flow Assist'!$P$11:OFFSET('Cash Flow Assist'!$P$11,'Parameters &amp; Main Results'!$B$38-1,0)  )/OFFSET(Z1558,'Parameters &amp; Main Results'!$B$38,0)</f>
        <v>961.85705110331742</v>
      </c>
      <c r="AC1558" s="70">
        <f ca="1">SUMPRODUCT(Z1558:OFFSET(Z1558,'Parameters &amp; Main Results'!$B$38-1,0),'Parameters &amp; Main Results'!$B$42:OFFSET('Parameters &amp; Main Results'!$B$42,'Parameters &amp; Main Results'!$B$38-1,0)   )/OFFSET(Z1558,'Parameters &amp; Main Results'!$B$38,0)</f>
        <v>0</v>
      </c>
      <c r="AD1558" s="155">
        <f t="shared" si="4"/>
        <v>-5.1091215565501447E-2</v>
      </c>
      <c r="AE1558" s="252">
        <f t="shared" ca="1" si="1675"/>
        <v>8093811.1804999998</v>
      </c>
      <c r="AF1558" s="253">
        <f t="shared" ca="1" si="1677"/>
        <v>0.32730066344793945</v>
      </c>
      <c r="AG1558" s="258">
        <f t="shared" ca="1" si="1678"/>
        <v>0</v>
      </c>
      <c r="AH1558" s="227" t="str">
        <f ca="1">IF(SUM(AG1558:OFFSET(AG1558,(-HoldAggressiveTime-1),0,,))=0,"Defensive","Aggressive")</f>
        <v>Defensive</v>
      </c>
    </row>
    <row r="1559" spans="1:34" ht="15" x14ac:dyDescent="0.2">
      <c r="A1559">
        <f t="shared" si="15"/>
        <v>6</v>
      </c>
      <c r="B1559">
        <f t="shared" si="16"/>
        <v>2000</v>
      </c>
      <c r="C1559" s="70">
        <f t="shared" si="1"/>
        <v>2000.416666666549</v>
      </c>
      <c r="D1559" s="149">
        <f t="shared" si="383"/>
        <v>36738</v>
      </c>
      <c r="E1559" s="151">
        <v>172.2</v>
      </c>
      <c r="F1559" s="152">
        <v>11007769.5823</v>
      </c>
      <c r="G1559" s="152">
        <v>33777.152000000002</v>
      </c>
      <c r="H1559" s="152">
        <v>29373.381555709999</v>
      </c>
      <c r="I1559" s="152">
        <v>9296190.7133912705</v>
      </c>
      <c r="J1559" s="152">
        <v>172.2</v>
      </c>
      <c r="K1559" s="152">
        <v>172.2</v>
      </c>
      <c r="L1559" s="152">
        <v>289.14999999999998</v>
      </c>
      <c r="M1559" s="153">
        <v>42.566592679999999</v>
      </c>
      <c r="N1559" s="17">
        <f t="shared" ref="N1559:T1559" si="1683">F1559/F1558/$E1559*$E1558-1</f>
        <v>1.8702949020525494E-2</v>
      </c>
      <c r="O1559" s="17">
        <f t="shared" si="1683"/>
        <v>1.8644725339041823E-2</v>
      </c>
      <c r="P1559" s="17">
        <f t="shared" si="1683"/>
        <v>-1.0102206734574626E-3</v>
      </c>
      <c r="Q1559" s="17">
        <f t="shared" si="1683"/>
        <v>3.7395184522946989E-2</v>
      </c>
      <c r="R1559" s="17">
        <f t="shared" si="1683"/>
        <v>0</v>
      </c>
      <c r="S1559" s="17">
        <f t="shared" si="1683"/>
        <v>0</v>
      </c>
      <c r="T1559" s="17">
        <f t="shared" si="1683"/>
        <v>5.5907613779010656E-2</v>
      </c>
      <c r="U1559" s="241">
        <v>0.128</v>
      </c>
      <c r="V1559" s="241">
        <v>-8.4099999999999994E-2</v>
      </c>
      <c r="W1559" s="223">
        <f t="shared" ca="1" si="1680"/>
        <v>2.0509870855486355E-2</v>
      </c>
      <c r="X1559" s="223">
        <f>MMULT(N1559:T1559,'Parameters &amp; Main Results'!$B$12:$B$18)-'Parameters &amp; Main Results'!$B$22/12+MMULT(U1559:V1559,'Parameters &amp; Main Results'!$B$20:$B$21)</f>
        <v>2.0509870855486355E-2</v>
      </c>
      <c r="Y1559" s="223">
        <f>MMULT(N1559:T1559,'Parameters &amp; Main Results'!$C$12:$C$18)-'Parameters &amp; Main Results'!$C$22/12+MMULT(U1559:V1559,'Parameters &amp; Main Results'!$C$20:$C$21)</f>
        <v>1.8655459985710464E-2</v>
      </c>
      <c r="Z1559" s="17">
        <f t="shared" ca="1" si="1665"/>
        <v>3.0780649125908637</v>
      </c>
      <c r="AA1559" s="70">
        <f ca="1">Z1559/OFFSET(Z1559,'Parameters &amp; Main Results'!$B$38,0)</f>
        <v>3.0780649125908637</v>
      </c>
      <c r="AB1559" s="70">
        <f ca="1">SUMPRODUCT(Z1559:OFFSET(Z1559,'Parameters &amp; Main Results'!$B$38-1,0), 'Cash Flow Assist'!$P$11:OFFSET('Cash Flow Assist'!$P$11,'Parameters &amp; Main Results'!$B$38-1,0)  )/OFFSET(Z1559,'Parameters &amp; Main Results'!$B$38,0)</f>
        <v>959.85763435178046</v>
      </c>
      <c r="AC1559" s="70">
        <f ca="1">SUMPRODUCT(Z1559:OFFSET(Z1559,'Parameters &amp; Main Results'!$B$38-1,0),'Parameters &amp; Main Results'!$B$42:OFFSET('Parameters &amp; Main Results'!$B$42,'Parameters &amp; Main Results'!$B$38-1,0)   )/OFFSET(Z1559,'Parameters &amp; Main Results'!$B$38,0)</f>
        <v>0</v>
      </c>
      <c r="AD1559" s="155">
        <f t="shared" si="4"/>
        <v>-3.3343822945094193E-2</v>
      </c>
      <c r="AE1559" s="252">
        <f t="shared" ca="1" si="1675"/>
        <v>8175241.6486</v>
      </c>
      <c r="AF1559" s="253">
        <f t="shared" ca="1" si="1677"/>
        <v>0.34647635573990243</v>
      </c>
      <c r="AG1559" s="258">
        <f t="shared" ca="1" si="1678"/>
        <v>0</v>
      </c>
      <c r="AH1559" s="227" t="str">
        <f ca="1">IF(SUM(AG1559:OFFSET(AG1559,(-HoldAggressiveTime-1),0,,))=0,"Defensive","Aggressive")</f>
        <v>Defensive</v>
      </c>
    </row>
    <row r="1560" spans="1:34" ht="15" x14ac:dyDescent="0.2">
      <c r="A1560">
        <f t="shared" si="15"/>
        <v>7</v>
      </c>
      <c r="B1560">
        <f t="shared" si="16"/>
        <v>2000</v>
      </c>
      <c r="C1560" s="70">
        <f t="shared" si="1"/>
        <v>2000.4999999998822</v>
      </c>
      <c r="D1560" s="149">
        <f t="shared" si="383"/>
        <v>36769</v>
      </c>
      <c r="E1560" s="151">
        <v>172.7</v>
      </c>
      <c r="F1560" s="152">
        <v>10835671.8388</v>
      </c>
      <c r="G1560" s="152">
        <v>33921.936600000001</v>
      </c>
      <c r="H1560" s="152">
        <v>29512.660339919999</v>
      </c>
      <c r="I1560" s="152">
        <v>8942658.6997463293</v>
      </c>
      <c r="J1560" s="152">
        <v>172.7</v>
      </c>
      <c r="K1560" s="152">
        <v>172.7</v>
      </c>
      <c r="L1560" s="152">
        <v>277.39999999999998</v>
      </c>
      <c r="M1560" s="153">
        <v>41.533987160000002</v>
      </c>
      <c r="N1560" s="17">
        <f t="shared" ref="N1560:T1560" si="1684">F1560/F1559/$E1560*$E1559-1</f>
        <v>-1.8484136485052316E-2</v>
      </c>
      <c r="O1560" s="17">
        <f t="shared" si="1684"/>
        <v>1.3788614692469281E-3</v>
      </c>
      <c r="P1560" s="17">
        <f t="shared" si="1684"/>
        <v>1.8327446438912709E-3</v>
      </c>
      <c r="Q1560" s="17">
        <f t="shared" si="1684"/>
        <v>-4.0814862448245837E-2</v>
      </c>
      <c r="R1560" s="17">
        <f t="shared" si="1684"/>
        <v>0</v>
      </c>
      <c r="S1560" s="17">
        <f t="shared" si="1684"/>
        <v>0</v>
      </c>
      <c r="T1560" s="17">
        <f t="shared" si="1684"/>
        <v>-4.3413891784527925E-2</v>
      </c>
      <c r="U1560" s="241">
        <v>-3.0800000000000001E-2</v>
      </c>
      <c r="V1560" s="241">
        <v>8.3299999999999999E-2</v>
      </c>
      <c r="W1560" s="223">
        <f t="shared" ca="1" si="1680"/>
        <v>-1.5799691325832914E-2</v>
      </c>
      <c r="X1560" s="223">
        <f>MMULT(N1560:T1560,'Parameters &amp; Main Results'!$B$12:$B$18)-'Parameters &amp; Main Results'!$B$22/12+MMULT(U1560:V1560,'Parameters &amp; Main Results'!$B$20:$B$21)</f>
        <v>-1.5799691325832914E-2</v>
      </c>
      <c r="Y1560" s="223">
        <f>MMULT(N1560:T1560,'Parameters &amp; Main Results'!$C$12:$C$18)-'Parameters &amp; Main Results'!$C$22/12+MMULT(U1560:V1560,'Parameters &amp; Main Results'!$C$20:$C$21)</f>
        <v>-1.6539503356289058E-2</v>
      </c>
      <c r="Z1560" s="17">
        <f t="shared" ca="1" si="1665"/>
        <v>3.0162029790172862</v>
      </c>
      <c r="AA1560" s="70">
        <f ca="1">Z1560/OFFSET(Z1560,'Parameters &amp; Main Results'!$B$38,0)</f>
        <v>3.0162029790172862</v>
      </c>
      <c r="AB1560" s="70">
        <f ca="1">SUMPRODUCT(Z1560:OFFSET(Z1560,'Parameters &amp; Main Results'!$B$38-1,0), 'Cash Flow Assist'!$P$11:OFFSET('Cash Flow Assist'!$P$11,'Parameters &amp; Main Results'!$B$38-1,0)  )/OFFSET(Z1560,'Parameters &amp; Main Results'!$B$38,0)</f>
        <v>957.77956943918957</v>
      </c>
      <c r="AC1560" s="70">
        <f ca="1">SUMPRODUCT(Z1560:OFFSET(Z1560,'Parameters &amp; Main Results'!$B$38-1,0),'Parameters &amp; Main Results'!$B$42:OFFSET('Parameters &amp; Main Results'!$B$42,'Parameters &amp; Main Results'!$B$38-1,0)   )/OFFSET(Z1560,'Parameters &amp; Main Results'!$B$38,0)</f>
        <v>0</v>
      </c>
      <c r="AD1560" s="155">
        <f t="shared" si="4"/>
        <v>-5.121162765589593E-2</v>
      </c>
      <c r="AE1560" s="252">
        <f t="shared" ca="1" si="1675"/>
        <v>8036180.9406000003</v>
      </c>
      <c r="AF1560" s="253">
        <f t="shared" ca="1" si="1677"/>
        <v>0.34836085933015132</v>
      </c>
      <c r="AG1560" s="258">
        <f t="shared" ca="1" si="1678"/>
        <v>0</v>
      </c>
      <c r="AH1560" s="227" t="str">
        <f ca="1">IF(SUM(AG1560:OFFSET(AG1560,(-HoldAggressiveTime-1),0,,))=0,"Defensive","Aggressive")</f>
        <v>Defensive</v>
      </c>
    </row>
    <row r="1561" spans="1:34" ht="15" x14ac:dyDescent="0.2">
      <c r="A1561">
        <f t="shared" si="15"/>
        <v>8</v>
      </c>
      <c r="B1561">
        <f t="shared" si="16"/>
        <v>2000</v>
      </c>
      <c r="C1561" s="70">
        <f t="shared" si="1"/>
        <v>2000.5833333332155</v>
      </c>
      <c r="D1561" s="149">
        <f t="shared" si="383"/>
        <v>36799</v>
      </c>
      <c r="E1561" s="151">
        <v>172.7</v>
      </c>
      <c r="F1561" s="152">
        <v>11508722.821900001</v>
      </c>
      <c r="G1561" s="152">
        <v>34880.694000000003</v>
      </c>
      <c r="H1561" s="152">
        <v>29659.239886269999</v>
      </c>
      <c r="I1561" s="152">
        <v>9061284.4237092603</v>
      </c>
      <c r="J1561" s="152">
        <v>172.7</v>
      </c>
      <c r="K1561" s="152">
        <v>172.7</v>
      </c>
      <c r="L1561" s="152">
        <v>274.95</v>
      </c>
      <c r="M1561" s="153">
        <v>43.799420009999999</v>
      </c>
      <c r="N1561" s="17">
        <f t="shared" ref="N1561:T1561" si="1685">F1561/F1560/$E1561*$E1560-1</f>
        <v>6.2114374919510107E-2</v>
      </c>
      <c r="O1561" s="17">
        <f t="shared" si="1685"/>
        <v>2.8263639877211588E-2</v>
      </c>
      <c r="P1561" s="17">
        <f t="shared" si="1685"/>
        <v>4.9666666664993642E-3</v>
      </c>
      <c r="Q1561" s="17">
        <f t="shared" si="1685"/>
        <v>1.3265151667511965E-2</v>
      </c>
      <c r="R1561" s="17">
        <f t="shared" si="1685"/>
        <v>0</v>
      </c>
      <c r="S1561" s="17">
        <f t="shared" si="1685"/>
        <v>0</v>
      </c>
      <c r="T1561" s="17">
        <f t="shared" si="1685"/>
        <v>-8.8320115356884665E-3</v>
      </c>
      <c r="U1561" s="241">
        <v>-6.3E-3</v>
      </c>
      <c r="V1561" s="241">
        <v>-1.37E-2</v>
      </c>
      <c r="W1561" s="223">
        <f t="shared" ca="1" si="1680"/>
        <v>5.1755241921623805E-2</v>
      </c>
      <c r="X1561" s="223">
        <f>MMULT(N1561:T1561,'Parameters &amp; Main Results'!$B$12:$B$18)-'Parameters &amp; Main Results'!$B$22/12+MMULT(U1561:V1561,'Parameters &amp; Main Results'!$B$20:$B$21)</f>
        <v>5.1755241921623805E-2</v>
      </c>
      <c r="Y1561" s="223">
        <f>MMULT(N1561:T1561,'Parameters &amp; Main Results'!$C$12:$C$18)-'Parameters &amp; Main Results'!$C$22/12+MMULT(U1561:V1561,'Parameters &amp; Main Results'!$C$20:$C$21)</f>
        <v>5.868763474861359E-2</v>
      </c>
      <c r="Z1561" s="17">
        <f t="shared" ca="1" si="1665"/>
        <v>3.0646230776745687</v>
      </c>
      <c r="AA1561" s="70">
        <f ca="1">Z1561/OFFSET(Z1561,'Parameters &amp; Main Results'!$B$38,0)</f>
        <v>3.0646230776745687</v>
      </c>
      <c r="AB1561" s="70">
        <f ca="1">SUMPRODUCT(Z1561:OFFSET(Z1561,'Parameters &amp; Main Results'!$B$38-1,0), 'Cash Flow Assist'!$P$11:OFFSET('Cash Flow Assist'!$P$11,'Parameters &amp; Main Results'!$B$38-1,0)  )/OFFSET(Z1561,'Parameters &amp; Main Results'!$B$38,0)</f>
        <v>955.76336646017239</v>
      </c>
      <c r="AC1561" s="70">
        <f ca="1">SUMPRODUCT(Z1561:OFFSET(Z1561,'Parameters &amp; Main Results'!$B$38-1,0),'Parameters &amp; Main Results'!$B$42:OFFSET('Parameters &amp; Main Results'!$B$42,'Parameters &amp; Main Results'!$B$38-1,0)   )/OFFSET(Z1561,'Parameters &amp; Main Results'!$B$38,0)</f>
        <v>0</v>
      </c>
      <c r="AD1561" s="155">
        <f t="shared" si="4"/>
        <v>0</v>
      </c>
      <c r="AE1561" s="252">
        <f t="shared" ca="1" si="1675"/>
        <v>8361087.9614000004</v>
      </c>
      <c r="AF1561" s="253">
        <f t="shared" ca="1" si="1677"/>
        <v>0.37646235454422283</v>
      </c>
      <c r="AG1561" s="258">
        <f t="shared" ca="1" si="1678"/>
        <v>0</v>
      </c>
      <c r="AH1561" s="227" t="str">
        <f ca="1">IF(SUM(AG1561:OFFSET(AG1561,(-HoldAggressiveTime-1),0,,))=0,"Defensive","Aggressive")</f>
        <v>Defensive</v>
      </c>
    </row>
    <row r="1562" spans="1:34" ht="15" x14ac:dyDescent="0.2">
      <c r="A1562">
        <f t="shared" si="15"/>
        <v>9</v>
      </c>
      <c r="B1562">
        <f t="shared" si="16"/>
        <v>2000</v>
      </c>
      <c r="C1562" s="70">
        <f t="shared" si="1"/>
        <v>2000.6666666665487</v>
      </c>
      <c r="D1562" s="149">
        <f t="shared" si="383"/>
        <v>36830</v>
      </c>
      <c r="E1562" s="151">
        <v>173.6</v>
      </c>
      <c r="F1562" s="152">
        <v>10899016.977299999</v>
      </c>
      <c r="G1562" s="152">
        <v>34866.4827</v>
      </c>
      <c r="H1562" s="152">
        <v>29809.760528700001</v>
      </c>
      <c r="I1562" s="152">
        <v>8593641.8848190904</v>
      </c>
      <c r="J1562" s="152">
        <v>173.6</v>
      </c>
      <c r="K1562" s="152">
        <v>173.6</v>
      </c>
      <c r="L1562" s="152">
        <v>274.10000000000002</v>
      </c>
      <c r="M1562" s="153">
        <v>40.989868139999999</v>
      </c>
      <c r="N1562" s="17">
        <f t="shared" ref="N1562:T1562" si="1686">F1562/F1561/$E1562*$E1561-1</f>
        <v>-5.7887393343620142E-2</v>
      </c>
      <c r="O1562" s="17">
        <f t="shared" si="1686"/>
        <v>-5.5896455190759253E-3</v>
      </c>
      <c r="P1562" s="17">
        <f t="shared" si="1686"/>
        <v>-1.3564228086504482E-4</v>
      </c>
      <c r="Q1562" s="17">
        <f t="shared" si="1686"/>
        <v>-5.6525632108788804E-2</v>
      </c>
      <c r="R1562" s="17">
        <f t="shared" si="1686"/>
        <v>0</v>
      </c>
      <c r="S1562" s="17">
        <f t="shared" si="1686"/>
        <v>0</v>
      </c>
      <c r="T1562" s="17">
        <f t="shared" si="1686"/>
        <v>-8.2597757614916167E-3</v>
      </c>
      <c r="U1562" s="241">
        <v>-1.7299999999999999E-2</v>
      </c>
      <c r="V1562" s="241">
        <v>7.17E-2</v>
      </c>
      <c r="W1562" s="223">
        <f t="shared" ca="1" si="1680"/>
        <v>-4.4988129566271538E-2</v>
      </c>
      <c r="X1562" s="223">
        <f>MMULT(N1562:T1562,'Parameters &amp; Main Results'!$B$12:$B$18)-'Parameters &amp; Main Results'!$B$22/12+MMULT(U1562:V1562,'Parameters &amp; Main Results'!$B$20:$B$21)</f>
        <v>-4.4988129566271538E-2</v>
      </c>
      <c r="Y1562" s="223">
        <f>MMULT(N1562:T1562,'Parameters &amp; Main Results'!$C$12:$C$18)-'Parameters &amp; Main Results'!$C$22/12+MMULT(U1562:V1562,'Parameters &amp; Main Results'!$C$20:$C$21)</f>
        <v>-5.269928522783239E-2</v>
      </c>
      <c r="Z1562" s="17">
        <f t="shared" ca="1" si="1665"/>
        <v>2.913817735840619</v>
      </c>
      <c r="AA1562" s="70">
        <f ca="1">Z1562/OFFSET(Z1562,'Parameters &amp; Main Results'!$B$38,0)</f>
        <v>2.913817735840619</v>
      </c>
      <c r="AB1562" s="70">
        <f ca="1">SUMPRODUCT(Z1562:OFFSET(Z1562,'Parameters &amp; Main Results'!$B$38-1,0), 'Cash Flow Assist'!$P$11:OFFSET('Cash Flow Assist'!$P$11,'Parameters &amp; Main Results'!$B$38-1,0)  )/OFFSET(Z1562,'Parameters &amp; Main Results'!$B$38,0)</f>
        <v>953.69874338249792</v>
      </c>
      <c r="AC1562" s="70">
        <f ca="1">SUMPRODUCT(Z1562:OFFSET(Z1562,'Parameters &amp; Main Results'!$B$38-1,0),'Parameters &amp; Main Results'!$B$42:OFFSET('Parameters &amp; Main Results'!$B$42,'Parameters &amp; Main Results'!$B$38-1,0)   )/OFFSET(Z1562,'Parameters &amp; Main Results'!$B$38,0)</f>
        <v>0</v>
      </c>
      <c r="AD1562" s="155">
        <f t="shared" si="4"/>
        <v>-5.7887393343620142E-2</v>
      </c>
      <c r="AE1562" s="252">
        <f t="shared" ca="1" si="1675"/>
        <v>8272055.8579000002</v>
      </c>
      <c r="AF1562" s="253">
        <f t="shared" ca="1" si="1677"/>
        <v>0.31757052473130876</v>
      </c>
      <c r="AG1562" s="258">
        <f t="shared" ca="1" si="1678"/>
        <v>0</v>
      </c>
      <c r="AH1562" s="227" t="str">
        <f ca="1">IF(SUM(AG1562:OFFSET(AG1562,(-HoldAggressiveTime-1),0,,))=0,"Defensive","Aggressive")</f>
        <v>Defensive</v>
      </c>
    </row>
    <row r="1563" spans="1:34" ht="15" x14ac:dyDescent="0.2">
      <c r="A1563">
        <f t="shared" si="15"/>
        <v>10</v>
      </c>
      <c r="B1563">
        <f t="shared" si="16"/>
        <v>2000</v>
      </c>
      <c r="C1563" s="70">
        <f t="shared" si="1"/>
        <v>2000.749999999882</v>
      </c>
      <c r="D1563" s="149">
        <f t="shared" si="383"/>
        <v>36860</v>
      </c>
      <c r="E1563" s="151">
        <v>173.9</v>
      </c>
      <c r="F1563" s="152">
        <v>10855053.274599999</v>
      </c>
      <c r="G1563" s="152">
        <v>35112.706599999998</v>
      </c>
      <c r="H1563" s="152">
        <v>29958.809331339999</v>
      </c>
      <c r="I1563" s="152">
        <v>8361156.4799841503</v>
      </c>
      <c r="J1563" s="152">
        <v>173.9</v>
      </c>
      <c r="K1563" s="152">
        <v>173.9</v>
      </c>
      <c r="L1563" s="152">
        <v>263.8</v>
      </c>
      <c r="M1563" s="153">
        <v>40.481568629999998</v>
      </c>
      <c r="N1563" s="17">
        <f t="shared" ref="N1563:T1563" si="1687">F1563/F1562/$E1563*$E1562-1</f>
        <v>-5.7519016813265544E-3</v>
      </c>
      <c r="O1563" s="17">
        <f t="shared" si="1687"/>
        <v>5.3245961075347736E-3</v>
      </c>
      <c r="P1563" s="17">
        <f t="shared" si="1687"/>
        <v>3.2662449682552275E-3</v>
      </c>
      <c r="Q1563" s="17">
        <f t="shared" si="1687"/>
        <v>-2.8731646591515614E-2</v>
      </c>
      <c r="R1563" s="17">
        <f t="shared" si="1687"/>
        <v>0</v>
      </c>
      <c r="S1563" s="17">
        <f t="shared" si="1687"/>
        <v>0</v>
      </c>
      <c r="T1563" s="17">
        <f t="shared" si="1687"/>
        <v>-3.9237829739820929E-2</v>
      </c>
      <c r="U1563" s="241">
        <v>-3.9300000000000002E-2</v>
      </c>
      <c r="V1563" s="241">
        <v>5.6399999999999999E-2</v>
      </c>
      <c r="W1563" s="223">
        <f t="shared" ca="1" si="1680"/>
        <v>-5.2525651931456755E-3</v>
      </c>
      <c r="X1563" s="223">
        <f>MMULT(N1563:T1563,'Parameters &amp; Main Results'!$B$12:$B$18)-'Parameters &amp; Main Results'!$B$22/12+MMULT(U1563:V1563,'Parameters &amp; Main Results'!$B$20:$B$21)</f>
        <v>-5.2525651931456755E-3</v>
      </c>
      <c r="Y1563" s="223">
        <f>MMULT(N1563:T1563,'Parameters &amp; Main Results'!$C$12:$C$18)-'Parameters &amp; Main Results'!$C$22/12+MMULT(U1563:V1563,'Parameters &amp; Main Results'!$C$20:$C$21)</f>
        <v>-4.6859185691070886E-3</v>
      </c>
      <c r="Z1563" s="17">
        <f t="shared" ca="1" si="1665"/>
        <v>3.0510801237656646</v>
      </c>
      <c r="AA1563" s="70">
        <f ca="1">Z1563/OFFSET(Z1563,'Parameters &amp; Main Results'!$B$38,0)</f>
        <v>3.0510801237656646</v>
      </c>
      <c r="AB1563" s="70">
        <f ca="1">SUMPRODUCT(Z1563:OFFSET(Z1563,'Parameters &amp; Main Results'!$B$38-1,0), 'Cash Flow Assist'!$P$11:OFFSET('Cash Flow Assist'!$P$11,'Parameters &amp; Main Results'!$B$38-1,0)  )/OFFSET(Z1563,'Parameters &amp; Main Results'!$B$38,0)</f>
        <v>951.78492564665726</v>
      </c>
      <c r="AC1563" s="70">
        <f ca="1">SUMPRODUCT(Z1563:OFFSET(Z1563,'Parameters &amp; Main Results'!$B$38-1,0),'Parameters &amp; Main Results'!$B$42:OFFSET('Parameters &amp; Main Results'!$B$42,'Parameters &amp; Main Results'!$B$38-1,0)   )/OFFSET(Z1563,'Parameters &amp; Main Results'!$B$38,0)</f>
        <v>0</v>
      </c>
      <c r="AD1563" s="155">
        <f t="shared" si="4"/>
        <v>-6.3306332429845957E-2</v>
      </c>
      <c r="AE1563" s="252">
        <f t="shared" ca="1" si="1675"/>
        <v>7076105.3311000001</v>
      </c>
      <c r="AF1563" s="253">
        <f t="shared" ca="1" si="1677"/>
        <v>0.53404348390508638</v>
      </c>
      <c r="AG1563" s="258">
        <f t="shared" ca="1" si="1678"/>
        <v>0</v>
      </c>
      <c r="AH1563" s="227" t="str">
        <f ca="1">IF(SUM(AG1563:OFFSET(AG1563,(-HoldAggressiveTime-1),0,,))=0,"Defensive","Aggressive")</f>
        <v>Defensive</v>
      </c>
    </row>
    <row r="1564" spans="1:34" ht="15" x14ac:dyDescent="0.2">
      <c r="A1564">
        <f t="shared" si="15"/>
        <v>11</v>
      </c>
      <c r="B1564">
        <f t="shared" si="16"/>
        <v>2000</v>
      </c>
      <c r="C1564" s="70">
        <f t="shared" si="1"/>
        <v>2000.8333333332153</v>
      </c>
      <c r="D1564" s="149">
        <f t="shared" si="383"/>
        <v>36891</v>
      </c>
      <c r="E1564" s="151">
        <v>174.2</v>
      </c>
      <c r="F1564" s="152">
        <v>9999245.8520999998</v>
      </c>
      <c r="G1564" s="152">
        <v>36047.502099999998</v>
      </c>
      <c r="H1564" s="152">
        <v>30111.349602189999</v>
      </c>
      <c r="I1564" s="152">
        <v>8026070.99359525</v>
      </c>
      <c r="J1564" s="152">
        <v>174.2</v>
      </c>
      <c r="K1564" s="152">
        <v>174.2</v>
      </c>
      <c r="L1564" s="152">
        <v>267</v>
      </c>
      <c r="M1564" s="153">
        <v>37.006602289999996</v>
      </c>
      <c r="N1564" s="17">
        <f t="shared" ref="N1564:T1564" si="1688">F1564/F1563/$E1564*$E1563-1</f>
        <v>-8.0425925699177392E-2</v>
      </c>
      <c r="O1564" s="17">
        <f t="shared" si="1688"/>
        <v>2.4854705734045801E-2</v>
      </c>
      <c r="P1564" s="17">
        <f t="shared" si="1688"/>
        <v>3.3607395715269384E-3</v>
      </c>
      <c r="Q1564" s="17">
        <f t="shared" si="1688"/>
        <v>-4.172959244506258E-2</v>
      </c>
      <c r="R1564" s="17">
        <f t="shared" si="1688"/>
        <v>0</v>
      </c>
      <c r="S1564" s="17">
        <f t="shared" si="1688"/>
        <v>0</v>
      </c>
      <c r="T1564" s="17">
        <f t="shared" si="1688"/>
        <v>1.0387352907127001E-2</v>
      </c>
      <c r="U1564" s="241">
        <v>-3.39E-2</v>
      </c>
      <c r="V1564" s="241">
        <v>0.1234</v>
      </c>
      <c r="W1564" s="223">
        <f t="shared" ca="1" si="1680"/>
        <v>-5.48708021488842E-2</v>
      </c>
      <c r="X1564" s="223">
        <f>MMULT(N1564:T1564,'Parameters &amp; Main Results'!$B$12:$B$18)-'Parameters &amp; Main Results'!$B$22/12+MMULT(U1564:V1564,'Parameters &amp; Main Results'!$B$20:$B$21)</f>
        <v>-5.48708021488842E-2</v>
      </c>
      <c r="Y1564" s="223">
        <f>MMULT(N1564:T1564,'Parameters &amp; Main Results'!$C$12:$C$18)-'Parameters &amp; Main Results'!$C$22/12+MMULT(U1564:V1564,'Parameters &amp; Main Results'!$C$20:$C$21)</f>
        <v>-6.9939529222521737E-2</v>
      </c>
      <c r="Z1564" s="17">
        <f t="shared" ca="1" si="1665"/>
        <v>3.0671907431036294</v>
      </c>
      <c r="AA1564" s="70">
        <f ca="1">Z1564/OFFSET(Z1564,'Parameters &amp; Main Results'!$B$38,0)</f>
        <v>3.0671907431036294</v>
      </c>
      <c r="AB1564" s="70">
        <f ca="1">SUMPRODUCT(Z1564:OFFSET(Z1564,'Parameters &amp; Main Results'!$B$38-1,0), 'Cash Flow Assist'!$P$11:OFFSET('Cash Flow Assist'!$P$11,'Parameters &amp; Main Results'!$B$38-1,0)  )/OFFSET(Z1564,'Parameters &amp; Main Results'!$B$38,0)</f>
        <v>949.73384552289144</v>
      </c>
      <c r="AC1564" s="70">
        <f ca="1">SUMPRODUCT(Z1564:OFFSET(Z1564,'Parameters &amp; Main Results'!$B$38-1,0),'Parameters &amp; Main Results'!$B$42:OFFSET('Parameters &amp; Main Results'!$B$42,'Parameters &amp; Main Results'!$B$38-1,0)   )/OFFSET(Z1564,'Parameters &amp; Main Results'!$B$38,0)</f>
        <v>0</v>
      </c>
      <c r="AD1564" s="155">
        <f t="shared" si="4"/>
        <v>-0.13864078774073318</v>
      </c>
      <c r="AE1564" s="252">
        <f t="shared" ca="1" si="1675"/>
        <v>7529403.4264000002</v>
      </c>
      <c r="AF1564" s="253">
        <f t="shared" ca="1" si="1677"/>
        <v>0.32802631042986818</v>
      </c>
      <c r="AG1564" s="258">
        <f t="shared" ca="1" si="1678"/>
        <v>0</v>
      </c>
      <c r="AH1564" s="227" t="str">
        <f ca="1">IF(SUM(AG1564:OFFSET(AG1564,(-HoldAggressiveTime-1),0,,))=0,"Defensive","Aggressive")</f>
        <v>Defensive</v>
      </c>
    </row>
    <row r="1565" spans="1:34" ht="15" x14ac:dyDescent="0.2">
      <c r="A1565">
        <f t="shared" si="15"/>
        <v>12</v>
      </c>
      <c r="B1565">
        <f t="shared" si="16"/>
        <v>2000</v>
      </c>
      <c r="C1565" s="70">
        <f t="shared" si="1"/>
        <v>2000.9166666665485</v>
      </c>
      <c r="D1565" s="149">
        <f t="shared" si="383"/>
        <v>36922</v>
      </c>
      <c r="E1565" s="151">
        <v>174.6</v>
      </c>
      <c r="F1565" s="152">
        <v>9766515.4962000009</v>
      </c>
      <c r="G1565" s="152">
        <v>37196.405500000001</v>
      </c>
      <c r="H1565" s="152">
        <v>30266.17212472</v>
      </c>
      <c r="I1565" s="152">
        <v>8308957.18579379</v>
      </c>
      <c r="J1565" s="152">
        <v>174.6</v>
      </c>
      <c r="K1565" s="152">
        <v>174.6</v>
      </c>
      <c r="L1565" s="152">
        <v>272.64999999999998</v>
      </c>
      <c r="M1565" s="153">
        <v>35.939464440000002</v>
      </c>
      <c r="N1565" s="17">
        <f t="shared" ref="N1565:T1565" si="1689">F1565/F1564/$E1565*$E1564-1</f>
        <v>-2.5512420198588126E-2</v>
      </c>
      <c r="O1565" s="17">
        <f t="shared" si="1689"/>
        <v>2.9507960473212913E-2</v>
      </c>
      <c r="P1565" s="17">
        <f t="shared" si="1689"/>
        <v>2.8389366167667074E-3</v>
      </c>
      <c r="Q1565" s="17">
        <f t="shared" si="1689"/>
        <v>3.2874214638493493E-2</v>
      </c>
      <c r="R1565" s="17">
        <f t="shared" si="1689"/>
        <v>0</v>
      </c>
      <c r="S1565" s="17">
        <f t="shared" si="1689"/>
        <v>0</v>
      </c>
      <c r="T1565" s="17">
        <f t="shared" si="1689"/>
        <v>1.8821619024329328E-2</v>
      </c>
      <c r="U1565" s="241">
        <v>7.3000000000000001E-3</v>
      </c>
      <c r="V1565" s="241">
        <v>7.5999999999999998E-2</v>
      </c>
      <c r="W1565" s="223">
        <f t="shared" ca="1" si="1680"/>
        <v>-1.2333308769748712E-2</v>
      </c>
      <c r="X1565" s="223">
        <f>MMULT(N1565:T1565,'Parameters &amp; Main Results'!$B$12:$B$18)-'Parameters &amp; Main Results'!$B$22/12+MMULT(U1565:V1565,'Parameters &amp; Main Results'!$B$20:$B$21)</f>
        <v>-1.2333308769748712E-2</v>
      </c>
      <c r="Y1565" s="223">
        <f>MMULT(N1565:T1565,'Parameters &amp; Main Results'!$C$12:$C$18)-'Parameters &amp; Main Results'!$C$22/12+MMULT(U1565:V1565,'Parameters &amp; Main Results'!$C$20:$C$21)</f>
        <v>-2.0052048798074689E-2</v>
      </c>
      <c r="Z1565" s="17">
        <f t="shared" ca="1" si="1665"/>
        <v>3.2452608067524724</v>
      </c>
      <c r="AA1565" s="70">
        <f ca="1">Z1565/OFFSET(Z1565,'Parameters &amp; Main Results'!$B$38,0)</f>
        <v>3.2452608067524724</v>
      </c>
      <c r="AB1565" s="70">
        <f ca="1">SUMPRODUCT(Z1565:OFFSET(Z1565,'Parameters &amp; Main Results'!$B$38-1,0), 'Cash Flow Assist'!$P$11:OFFSET('Cash Flow Assist'!$P$11,'Parameters &amp; Main Results'!$B$38-1,0)  )/OFFSET(Z1565,'Parameters &amp; Main Results'!$B$38,0)</f>
        <v>947.6666547797879</v>
      </c>
      <c r="AC1565" s="70">
        <f ca="1">SUMPRODUCT(Z1565:OFFSET(Z1565,'Parameters &amp; Main Results'!$B$38-1,0),'Parameters &amp; Main Results'!$B$42:OFFSET('Parameters &amp; Main Results'!$B$42,'Parameters &amp; Main Results'!$B$38-1,0)   )/OFFSET(Z1565,'Parameters &amp; Main Results'!$B$38,0)</f>
        <v>0</v>
      </c>
      <c r="AD1565" s="155">
        <f t="shared" si="4"/>
        <v>-0.16061614590581641</v>
      </c>
      <c r="AE1565" s="252">
        <f t="shared" ca="1" si="1675"/>
        <v>8237706.3098999998</v>
      </c>
      <c r="AF1565" s="253">
        <f t="shared" ca="1" si="1677"/>
        <v>0.18558675543733483</v>
      </c>
      <c r="AG1565" s="258">
        <f t="shared" ca="1" si="1678"/>
        <v>0</v>
      </c>
      <c r="AH1565" s="227" t="str">
        <f ca="1">IF(SUM(AG1565:OFFSET(AG1565,(-HoldAggressiveTime-1),0,,))=0,"Defensive","Aggressive")</f>
        <v>Defensive</v>
      </c>
    </row>
    <row r="1566" spans="1:34" ht="15" x14ac:dyDescent="0.2">
      <c r="A1566">
        <f t="shared" si="15"/>
        <v>1</v>
      </c>
      <c r="B1566">
        <f t="shared" si="16"/>
        <v>2001</v>
      </c>
      <c r="C1566" s="70">
        <f t="shared" si="1"/>
        <v>2000.9999999998818</v>
      </c>
      <c r="D1566" s="149">
        <f t="shared" si="383"/>
        <v>36950</v>
      </c>
      <c r="E1566" s="151">
        <v>175.6</v>
      </c>
      <c r="F1566" s="152">
        <v>10404686.4574</v>
      </c>
      <c r="G1566" s="152">
        <v>37160.319600000003</v>
      </c>
      <c r="H1566" s="152">
        <v>30411.70196902</v>
      </c>
      <c r="I1566" s="152">
        <v>8324672.8224207796</v>
      </c>
      <c r="J1566" s="152">
        <v>175.6</v>
      </c>
      <c r="K1566" s="152">
        <v>175.6</v>
      </c>
      <c r="L1566" s="152">
        <v>266.2</v>
      </c>
      <c r="M1566" s="153">
        <v>37.819982680000003</v>
      </c>
      <c r="N1566" s="17">
        <f t="shared" ref="N1566:T1566" si="1690">F1566/F1565/$E1566*$E1565-1</f>
        <v>5.9275875888671337E-2</v>
      </c>
      <c r="O1566" s="17">
        <f t="shared" si="1690"/>
        <v>-6.6593808941686206E-3</v>
      </c>
      <c r="P1566" s="17">
        <f t="shared" si="1690"/>
        <v>-9.1380979497879267E-4</v>
      </c>
      <c r="Q1566" s="17">
        <f t="shared" si="1690"/>
        <v>-3.8141229149687428E-3</v>
      </c>
      <c r="R1566" s="17">
        <f t="shared" si="1690"/>
        <v>0</v>
      </c>
      <c r="S1566" s="17">
        <f t="shared" si="1690"/>
        <v>0</v>
      </c>
      <c r="T1566" s="17">
        <f t="shared" si="1690"/>
        <v>-2.9216744288634189E-2</v>
      </c>
      <c r="U1566" s="241">
        <v>6.6799999999999998E-2</v>
      </c>
      <c r="V1566" s="241">
        <v>-5.11E-2</v>
      </c>
      <c r="W1566" s="223">
        <f t="shared" ca="1" si="1680"/>
        <v>4.1622526856571404E-2</v>
      </c>
      <c r="X1566" s="223">
        <f>MMULT(N1566:T1566,'Parameters &amp; Main Results'!$B$12:$B$18)-'Parameters &amp; Main Results'!$B$22/12+MMULT(U1566:V1566,'Parameters &amp; Main Results'!$B$20:$B$21)</f>
        <v>4.1622526856571404E-2</v>
      </c>
      <c r="Y1566" s="223">
        <f>MMULT(N1566:T1566,'Parameters &amp; Main Results'!$C$12:$C$18)-'Parameters &amp; Main Results'!$C$22/12+MMULT(U1566:V1566,'Parameters &amp; Main Results'!$C$20:$C$21)</f>
        <v>5.2640683543720673E-2</v>
      </c>
      <c r="Z1566" s="17">
        <f t="shared" ca="1" si="1665"/>
        <v>3.2857854127996671</v>
      </c>
      <c r="AA1566" s="70">
        <f ca="1">Z1566/OFFSET(Z1566,'Parameters &amp; Main Results'!$B$38,0)</f>
        <v>3.2857854127996671</v>
      </c>
      <c r="AB1566" s="70">
        <f ca="1">SUMPRODUCT(Z1566:OFFSET(Z1566,'Parameters &amp; Main Results'!$B$38-1,0), 'Cash Flow Assist'!$P$11:OFFSET('Cash Flow Assist'!$P$11,'Parameters &amp; Main Results'!$B$38-1,0)  )/OFFSET(Z1566,'Parameters &amp; Main Results'!$B$38,0)</f>
        <v>945.42139397303549</v>
      </c>
      <c r="AC1566" s="70">
        <f ca="1">SUMPRODUCT(Z1566:OFFSET(Z1566,'Parameters &amp; Main Results'!$B$38-1,0),'Parameters &amp; Main Results'!$B$42:OFFSET('Parameters &amp; Main Results'!$B$42,'Parameters &amp; Main Results'!$B$38-1,0)   )/OFFSET(Z1566,'Parameters &amp; Main Results'!$B$38,0)</f>
        <v>0</v>
      </c>
      <c r="AD1566" s="155">
        <f t="shared" si="4"/>
        <v>-0.11086093274757503</v>
      </c>
      <c r="AE1566" s="252">
        <f t="shared" ca="1" si="1675"/>
        <v>8635321.0589000005</v>
      </c>
      <c r="AF1566" s="253">
        <f t="shared" ca="1" si="1677"/>
        <v>0.20489862350588589</v>
      </c>
      <c r="AG1566" s="258">
        <f t="shared" ca="1" si="1678"/>
        <v>0</v>
      </c>
      <c r="AH1566" s="227" t="str">
        <f ca="1">IF(SUM(AG1566:OFFSET(AG1566,(-HoldAggressiveTime-1),0,,))=0,"Defensive","Aggressive")</f>
        <v>Defensive</v>
      </c>
    </row>
    <row r="1567" spans="1:34" ht="15" x14ac:dyDescent="0.2">
      <c r="A1567">
        <f t="shared" si="15"/>
        <v>2</v>
      </c>
      <c r="B1567">
        <f t="shared" si="16"/>
        <v>2001</v>
      </c>
      <c r="C1567" s="70">
        <f t="shared" si="1"/>
        <v>2001.083333333215</v>
      </c>
      <c r="D1567" s="149">
        <f t="shared" si="383"/>
        <v>36981</v>
      </c>
      <c r="E1567" s="151">
        <v>176</v>
      </c>
      <c r="F1567" s="152">
        <v>9455969.5505999997</v>
      </c>
      <c r="G1567" s="152">
        <v>38105.528100000003</v>
      </c>
      <c r="H1567" s="152">
        <v>30542.21885664</v>
      </c>
      <c r="I1567" s="152">
        <v>7666045.4237231603</v>
      </c>
      <c r="J1567" s="152">
        <v>176</v>
      </c>
      <c r="K1567" s="152">
        <v>176</v>
      </c>
      <c r="L1567" s="152">
        <v>265</v>
      </c>
      <c r="M1567" s="153">
        <v>34.028587420000001</v>
      </c>
      <c r="N1567" s="17">
        <f t="shared" ref="N1567:T1567" si="1691">F1567/F1566/$E1567*$E1566-1</f>
        <v>-9.3247187280467991E-2</v>
      </c>
      <c r="O1567" s="17">
        <f t="shared" si="1691"/>
        <v>2.3105426333455359E-2</v>
      </c>
      <c r="P1567" s="17">
        <f t="shared" si="1691"/>
        <v>2.009185606157482E-3</v>
      </c>
      <c r="Q1567" s="17">
        <f t="shared" si="1691"/>
        <v>-8.1210426358772847E-2</v>
      </c>
      <c r="R1567" s="17">
        <f t="shared" si="1691"/>
        <v>0</v>
      </c>
      <c r="S1567" s="17">
        <f t="shared" si="1691"/>
        <v>0</v>
      </c>
      <c r="T1567" s="17">
        <f t="shared" si="1691"/>
        <v>-6.7703708763062753E-3</v>
      </c>
      <c r="U1567" s="241">
        <v>-7.4000000000000003E-3</v>
      </c>
      <c r="V1567" s="241">
        <v>0.12479999999999999</v>
      </c>
      <c r="W1567" s="223">
        <f t="shared" ca="1" si="1680"/>
        <v>-6.5694490404141895E-2</v>
      </c>
      <c r="X1567" s="223">
        <f>MMULT(N1567:T1567,'Parameters &amp; Main Results'!$B$12:$B$18)-'Parameters &amp; Main Results'!$B$22/12+MMULT(U1567:V1567,'Parameters &amp; Main Results'!$B$20:$B$21)</f>
        <v>-6.5694490404141895E-2</v>
      </c>
      <c r="Y1567" s="223">
        <f>MMULT(N1567:T1567,'Parameters &amp; Main Results'!$C$12:$C$18)-'Parameters &amp; Main Results'!$C$22/12+MMULT(U1567:V1567,'Parameters &amp; Main Results'!$C$20:$C$21)</f>
        <v>-8.1653592585742313E-2</v>
      </c>
      <c r="Z1567" s="17">
        <f t="shared" ca="1" si="1665"/>
        <v>3.1544876652347122</v>
      </c>
      <c r="AA1567" s="70">
        <f ca="1">Z1567/OFFSET(Z1567,'Parameters &amp; Main Results'!$B$38,0)</f>
        <v>3.1544876652347122</v>
      </c>
      <c r="AB1567" s="70">
        <f ca="1">SUMPRODUCT(Z1567:OFFSET(Z1567,'Parameters &amp; Main Results'!$B$38-1,0), 'Cash Flow Assist'!$P$11:OFFSET('Cash Flow Assist'!$P$11,'Parameters &amp; Main Results'!$B$38-1,0)  )/OFFSET(Z1567,'Parameters &amp; Main Results'!$B$38,0)</f>
        <v>943.1356085602356</v>
      </c>
      <c r="AC1567" s="70">
        <f ca="1">SUMPRODUCT(Z1567:OFFSET(Z1567,'Parameters &amp; Main Results'!$B$38-1,0),'Parameters &amp; Main Results'!$B$42:OFFSET('Parameters &amp; Main Results'!$B$42,'Parameters &amp; Main Results'!$B$38-1,0)   )/OFFSET(Z1567,'Parameters &amp; Main Results'!$B$38,0)</f>
        <v>0</v>
      </c>
      <c r="AD1567" s="155">
        <f t="shared" si="4"/>
        <v>-0.19377064987004256</v>
      </c>
      <c r="AE1567" s="252">
        <f t="shared" ca="1" si="1675"/>
        <v>9132932.8602000009</v>
      </c>
      <c r="AF1567" s="253">
        <f t="shared" ca="1" si="1677"/>
        <v>3.5370531607403569E-2</v>
      </c>
      <c r="AG1567" s="258">
        <f t="shared" ca="1" si="1678"/>
        <v>0</v>
      </c>
      <c r="AH1567" s="227" t="str">
        <f ca="1">IF(SUM(AG1567:OFFSET(AG1567,(-HoldAggressiveTime-1),0,,))=0,"Defensive","Aggressive")</f>
        <v>Defensive</v>
      </c>
    </row>
    <row r="1568" spans="1:34" ht="15" x14ac:dyDescent="0.2">
      <c r="A1568">
        <f t="shared" si="15"/>
        <v>3</v>
      </c>
      <c r="B1568">
        <f t="shared" si="16"/>
        <v>2001</v>
      </c>
      <c r="C1568" s="70">
        <f t="shared" si="1"/>
        <v>2001.1666666665483</v>
      </c>
      <c r="D1568" s="149">
        <f t="shared" si="383"/>
        <v>37011</v>
      </c>
      <c r="E1568" s="151">
        <v>176.1</v>
      </c>
      <c r="F1568" s="152">
        <v>8746556.5001999997</v>
      </c>
      <c r="G1568" s="152">
        <v>38232.229299999999</v>
      </c>
      <c r="H1568" s="152">
        <v>30666.423879990001</v>
      </c>
      <c r="I1568" s="152">
        <v>7149708.3124984698</v>
      </c>
      <c r="J1568" s="152">
        <v>176.1</v>
      </c>
      <c r="K1568" s="152">
        <v>176.1</v>
      </c>
      <c r="L1568" s="152">
        <v>259.05</v>
      </c>
      <c r="M1568" s="153">
        <v>31.235997059999999</v>
      </c>
      <c r="N1568" s="17">
        <f t="shared" ref="N1568:T1568" si="1692">F1568/F1567/$E1568*$E1567-1</f>
        <v>-7.5548029094206326E-2</v>
      </c>
      <c r="O1568" s="17">
        <f t="shared" si="1692"/>
        <v>2.7552610658363452E-3</v>
      </c>
      <c r="P1568" s="17">
        <f t="shared" si="1692"/>
        <v>3.4964982017684498E-3</v>
      </c>
      <c r="Q1568" s="17">
        <f t="shared" si="1692"/>
        <v>-6.7883388356789087E-2</v>
      </c>
      <c r="R1568" s="17">
        <f t="shared" si="1692"/>
        <v>0</v>
      </c>
      <c r="S1568" s="17">
        <f t="shared" si="1692"/>
        <v>0</v>
      </c>
      <c r="T1568" s="17">
        <f t="shared" si="1692"/>
        <v>-2.300793931406897E-2</v>
      </c>
      <c r="U1568" s="241">
        <v>2.7000000000000001E-3</v>
      </c>
      <c r="V1568" s="241">
        <v>6.4299999999999996E-2</v>
      </c>
      <c r="W1568" s="223">
        <f t="shared" ca="1" si="1680"/>
        <v>-5.7302033239857594E-2</v>
      </c>
      <c r="X1568" s="223">
        <f>MMULT(N1568:T1568,'Parameters &amp; Main Results'!$B$12:$B$18)-'Parameters &amp; Main Results'!$B$22/12+MMULT(U1568:V1568,'Parameters &amp; Main Results'!$B$20:$B$21)</f>
        <v>-5.7302033239857594E-2</v>
      </c>
      <c r="Y1568" s="223">
        <f>MMULT(N1568:T1568,'Parameters &amp; Main Results'!$C$12:$C$18)-'Parameters &amp; Main Results'!$C$22/12+MMULT(U1568:V1568,'Parameters &amp; Main Results'!$C$20:$C$21)</f>
        <v>-6.7759366744868724E-2</v>
      </c>
      <c r="Z1568" s="17">
        <f t="shared" ca="1" si="1665"/>
        <v>3.3762914087911278</v>
      </c>
      <c r="AA1568" s="70">
        <f ca="1">Z1568/OFFSET(Z1568,'Parameters &amp; Main Results'!$B$38,0)</f>
        <v>3.3762914087911278</v>
      </c>
      <c r="AB1568" s="70">
        <f ca="1">SUMPRODUCT(Z1568:OFFSET(Z1568,'Parameters &amp; Main Results'!$B$38-1,0), 'Cash Flow Assist'!$P$11:OFFSET('Cash Flow Assist'!$P$11,'Parameters &amp; Main Results'!$B$38-1,0)  )/OFFSET(Z1568,'Parameters &amp; Main Results'!$B$38,0)</f>
        <v>940.98112089500091</v>
      </c>
      <c r="AC1568" s="70">
        <f ca="1">SUMPRODUCT(Z1568:OFFSET(Z1568,'Parameters &amp; Main Results'!$B$38-1,0),'Parameters &amp; Main Results'!$B$42:OFFSET('Parameters &amp; Main Results'!$B$42,'Parameters &amp; Main Results'!$B$38-1,0)   )/OFFSET(Z1568,'Parameters &amp; Main Results'!$B$38,0)</f>
        <v>0</v>
      </c>
      <c r="AD1568" s="155">
        <f t="shared" si="4"/>
        <v>-0.25467968827026366</v>
      </c>
      <c r="AE1568" s="252">
        <f t="shared" ca="1" si="1675"/>
        <v>9465463.3915999997</v>
      </c>
      <c r="AF1568" s="253">
        <f t="shared" ca="1" si="1677"/>
        <v>-7.5950522616566721E-2</v>
      </c>
      <c r="AG1568" s="258">
        <f t="shared" ca="1" si="1678"/>
        <v>0</v>
      </c>
      <c r="AH1568" s="227" t="str">
        <f ca="1">IF(SUM(AG1568:OFFSET(AG1568,(-HoldAggressiveTime-1),0,,))=0,"Defensive","Aggressive")</f>
        <v>Defensive</v>
      </c>
    </row>
    <row r="1569" spans="1:34" ht="15" x14ac:dyDescent="0.2">
      <c r="A1569">
        <f t="shared" si="15"/>
        <v>4</v>
      </c>
      <c r="B1569">
        <f t="shared" si="16"/>
        <v>2001</v>
      </c>
      <c r="C1569" s="70">
        <f t="shared" si="1"/>
        <v>2001.2499999998815</v>
      </c>
      <c r="D1569" s="149">
        <f t="shared" si="383"/>
        <v>37042</v>
      </c>
      <c r="E1569" s="151">
        <v>176.4</v>
      </c>
      <c r="F1569" s="152">
        <v>9545203.9997000005</v>
      </c>
      <c r="G1569" s="152">
        <v>37168.657099999997</v>
      </c>
      <c r="H1569" s="152">
        <v>30779.378541279999</v>
      </c>
      <c r="I1569" s="152">
        <v>7651574.5431367997</v>
      </c>
      <c r="J1569" s="152">
        <v>176.4</v>
      </c>
      <c r="K1569" s="152">
        <v>176.4</v>
      </c>
      <c r="L1569" s="152">
        <v>263.45</v>
      </c>
      <c r="M1569" s="153">
        <v>33.786057409999998</v>
      </c>
      <c r="N1569" s="17">
        <f t="shared" ref="N1569:T1569" si="1693">F1569/F1568/$E1569*$E1568-1</f>
        <v>8.9453965037162408E-2</v>
      </c>
      <c r="O1569" s="17">
        <f t="shared" si="1693"/>
        <v>-2.9472103052875065E-2</v>
      </c>
      <c r="P1569" s="17">
        <f t="shared" si="1693"/>
        <v>1.9763888888466585E-3</v>
      </c>
      <c r="Q1569" s="17">
        <f t="shared" si="1693"/>
        <v>6.8373887072802342E-2</v>
      </c>
      <c r="R1569" s="17">
        <f t="shared" si="1693"/>
        <v>0</v>
      </c>
      <c r="S1569" s="17">
        <f t="shared" si="1693"/>
        <v>0</v>
      </c>
      <c r="T1569" s="17">
        <f t="shared" si="1693"/>
        <v>1.5255571443014482E-2</v>
      </c>
      <c r="U1569" s="241">
        <v>5.5999999999999999E-3</v>
      </c>
      <c r="V1569" s="241">
        <v>-4.6899999999999997E-2</v>
      </c>
      <c r="W1569" s="223">
        <f t="shared" ca="1" si="1680"/>
        <v>6.1917165072780854E-2</v>
      </c>
      <c r="X1569" s="223">
        <f>MMULT(N1569:T1569,'Parameters &amp; Main Results'!$B$12:$B$18)-'Parameters &amp; Main Results'!$B$22/12+MMULT(U1569:V1569,'Parameters &amp; Main Results'!$B$20:$B$21)</f>
        <v>6.1917165072780854E-2</v>
      </c>
      <c r="Y1569" s="223">
        <f>MMULT(N1569:T1569,'Parameters &amp; Main Results'!$C$12:$C$18)-'Parameters &amp; Main Results'!$C$22/12+MMULT(U1569:V1569,'Parameters &amp; Main Results'!$C$20:$C$21)</f>
        <v>7.7519691561491993E-2</v>
      </c>
      <c r="Z1569" s="17">
        <f t="shared" ca="1" si="1665"/>
        <v>3.5815197739258333</v>
      </c>
      <c r="AA1569" s="70">
        <f ca="1">Z1569/OFFSET(Z1569,'Parameters &amp; Main Results'!$B$38,0)</f>
        <v>3.5815197739258333</v>
      </c>
      <c r="AB1569" s="70">
        <f ca="1">SUMPRODUCT(Z1569:OFFSET(Z1569,'Parameters &amp; Main Results'!$B$38-1,0), 'Cash Flow Assist'!$P$11:OFFSET('Cash Flow Assist'!$P$11,'Parameters &amp; Main Results'!$B$38-1,0)  )/OFFSET(Z1569,'Parameters &amp; Main Results'!$B$38,0)</f>
        <v>938.60482948620984</v>
      </c>
      <c r="AC1569" s="70">
        <f ca="1">SUMPRODUCT(Z1569:OFFSET(Z1569,'Parameters &amp; Main Results'!$B$38-1,0),'Parameters &amp; Main Results'!$B$42:OFFSET('Parameters &amp; Main Results'!$B$42,'Parameters &amp; Main Results'!$B$38-1,0)   )/OFFSET(Z1569,'Parameters &amp; Main Results'!$B$38,0)</f>
        <v>0</v>
      </c>
      <c r="AD1569" s="155">
        <f t="shared" si="4"/>
        <v>-0.18800783116330488</v>
      </c>
      <c r="AE1569" s="252">
        <f t="shared" ca="1" si="1675"/>
        <v>9203228.8465999998</v>
      </c>
      <c r="AF1569" s="253">
        <f t="shared" ca="1" si="1677"/>
        <v>3.7158171202744616E-2</v>
      </c>
      <c r="AG1569" s="258">
        <f t="shared" ca="1" si="1678"/>
        <v>0</v>
      </c>
      <c r="AH1569" s="227" t="str">
        <f ca="1">IF(SUM(AG1569:OFFSET(AG1569,(-HoldAggressiveTime-1),0,,))=0,"Defensive","Aggressive")</f>
        <v>Defensive</v>
      </c>
    </row>
    <row r="1570" spans="1:34" ht="15" x14ac:dyDescent="0.2">
      <c r="A1570">
        <f t="shared" si="15"/>
        <v>5</v>
      </c>
      <c r="B1570">
        <f t="shared" si="16"/>
        <v>2001</v>
      </c>
      <c r="C1570" s="70">
        <f t="shared" si="1"/>
        <v>2001.3333333332148</v>
      </c>
      <c r="D1570" s="149">
        <f t="shared" si="383"/>
        <v>37072</v>
      </c>
      <c r="E1570" s="151">
        <v>177.3</v>
      </c>
      <c r="F1570" s="152">
        <v>9609156.1753000002</v>
      </c>
      <c r="G1570" s="152">
        <v>37106.243600000002</v>
      </c>
      <c r="H1570" s="152">
        <v>30878.642037080001</v>
      </c>
      <c r="I1570" s="152">
        <v>7405635.8339464199</v>
      </c>
      <c r="J1570" s="152">
        <v>177.3</v>
      </c>
      <c r="K1570" s="152">
        <v>177.3</v>
      </c>
      <c r="L1570" s="152">
        <v>266.10000000000002</v>
      </c>
      <c r="M1570" s="153">
        <v>33.684371509999998</v>
      </c>
      <c r="N1570" s="17">
        <f t="shared" ref="N1570:T1570" si="1694">F1570/F1569/$E1570*$E1569-1</f>
        <v>1.5897756701965804E-3</v>
      </c>
      <c r="O1570" s="17">
        <f t="shared" si="1694"/>
        <v>-6.7468153563573496E-3</v>
      </c>
      <c r="P1570" s="17">
        <f t="shared" si="1694"/>
        <v>-1.8675126902140127E-3</v>
      </c>
      <c r="Q1570" s="17">
        <f t="shared" si="1694"/>
        <v>-3.7055218852372285E-2</v>
      </c>
      <c r="R1570" s="17">
        <f t="shared" si="1694"/>
        <v>0</v>
      </c>
      <c r="S1570" s="17">
        <f t="shared" si="1694"/>
        <v>0</v>
      </c>
      <c r="T1570" s="17">
        <f t="shared" si="1694"/>
        <v>4.9316324869246309E-3</v>
      </c>
      <c r="U1570" s="241">
        <v>2.5000000000000001E-2</v>
      </c>
      <c r="V1570" s="241">
        <v>3.3599999999999998E-2</v>
      </c>
      <c r="W1570" s="223">
        <f t="shared" ca="1" si="1680"/>
        <v>4.788363905553044E-5</v>
      </c>
      <c r="X1570" s="223">
        <f>MMULT(N1570:T1570,'Parameters &amp; Main Results'!$B$12:$B$18)-'Parameters &amp; Main Results'!$B$22/12+MMULT(U1570:V1570,'Parameters &amp; Main Results'!$B$20:$B$21)</f>
        <v>4.788363905553044E-5</v>
      </c>
      <c r="Y1570" s="223">
        <f>MMULT(N1570:T1570,'Parameters &amp; Main Results'!$C$12:$C$18)-'Parameters &amp; Main Results'!$C$22/12+MMULT(U1570:V1570,'Parameters &amp; Main Results'!$C$20:$C$21)</f>
        <v>7.1444990087452074E-4</v>
      </c>
      <c r="Z1570" s="17">
        <f t="shared" ca="1" si="1665"/>
        <v>3.3726922322423953</v>
      </c>
      <c r="AA1570" s="70">
        <f ca="1">Z1570/OFFSET(Z1570,'Parameters &amp; Main Results'!$B$38,0)</f>
        <v>3.3726922322423953</v>
      </c>
      <c r="AB1570" s="70">
        <f ca="1">SUMPRODUCT(Z1570:OFFSET(Z1570,'Parameters &amp; Main Results'!$B$38-1,0), 'Cash Flow Assist'!$P$11:OFFSET('Cash Flow Assist'!$P$11,'Parameters &amp; Main Results'!$B$38-1,0)  )/OFFSET(Z1570,'Parameters &amp; Main Results'!$B$38,0)</f>
        <v>936.02330971228389</v>
      </c>
      <c r="AC1570" s="70">
        <f ca="1">SUMPRODUCT(Z1570:OFFSET(Z1570,'Parameters &amp; Main Results'!$B$38-1,0),'Parameters &amp; Main Results'!$B$42:OFFSET('Parameters &amp; Main Results'!$B$42,'Parameters &amp; Main Results'!$B$38-1,0)   )/OFFSET(Z1570,'Parameters &amp; Main Results'!$B$38,0)</f>
        <v>0</v>
      </c>
      <c r="AD1570" s="155">
        <f t="shared" si="4"/>
        <v>-0.18671694576889819</v>
      </c>
      <c r="AE1570" s="252">
        <f t="shared" ca="1" si="1675"/>
        <v>9587970.0347000007</v>
      </c>
      <c r="AF1570" s="253">
        <f t="shared" ca="1" si="1677"/>
        <v>2.2096586162998447E-3</v>
      </c>
      <c r="AG1570" s="258">
        <f t="shared" ca="1" si="1678"/>
        <v>0</v>
      </c>
      <c r="AH1570" s="227" t="str">
        <f ca="1">IF(SUM(AG1570:OFFSET(AG1570,(-HoldAggressiveTime-1),0,,))=0,"Defensive","Aggressive")</f>
        <v>Defensive</v>
      </c>
    </row>
    <row r="1571" spans="1:34" ht="15" x14ac:dyDescent="0.2">
      <c r="A1571">
        <f t="shared" si="15"/>
        <v>6</v>
      </c>
      <c r="B1571">
        <f t="shared" si="16"/>
        <v>2001</v>
      </c>
      <c r="C1571" s="70">
        <f t="shared" si="1"/>
        <v>2001.4166666665481</v>
      </c>
      <c r="D1571" s="149">
        <f t="shared" si="383"/>
        <v>37103</v>
      </c>
      <c r="E1571" s="151">
        <v>177.7</v>
      </c>
      <c r="F1571" s="152">
        <v>9469400.9293000009</v>
      </c>
      <c r="G1571" s="152">
        <v>37302.700199999999</v>
      </c>
      <c r="H1571" s="152">
        <v>30971.792607219999</v>
      </c>
      <c r="I1571" s="152">
        <v>7106444.7574894903</v>
      </c>
      <c r="J1571" s="152">
        <v>177.7</v>
      </c>
      <c r="K1571" s="152">
        <v>177.7</v>
      </c>
      <c r="L1571" s="152">
        <v>269.89999999999998</v>
      </c>
      <c r="M1571" s="153">
        <v>33.015409480000002</v>
      </c>
      <c r="N1571" s="17">
        <f t="shared" ref="N1571:T1571" si="1695">F1571/F1570/$E1571*$E1570-1</f>
        <v>-1.6762213109451363E-2</v>
      </c>
      <c r="O1571" s="17">
        <f t="shared" si="1695"/>
        <v>3.0315326403054232E-3</v>
      </c>
      <c r="P1571" s="17">
        <f t="shared" si="1695"/>
        <v>7.5889138981555249E-4</v>
      </c>
      <c r="Q1571" s="17">
        <f t="shared" si="1695"/>
        <v>-4.2560501582442289E-2</v>
      </c>
      <c r="R1571" s="17">
        <f t="shared" si="1695"/>
        <v>0</v>
      </c>
      <c r="S1571" s="17">
        <f t="shared" si="1695"/>
        <v>0</v>
      </c>
      <c r="T1571" s="17">
        <f t="shared" si="1695"/>
        <v>1.1997216087562546E-2</v>
      </c>
      <c r="U1571" s="241">
        <v>6.2700000000000006E-2</v>
      </c>
      <c r="V1571" s="241">
        <v>-1.1299999999999999E-2</v>
      </c>
      <c r="W1571" s="223">
        <f t="shared" ca="1" si="1680"/>
        <v>-1.1407159166315977E-2</v>
      </c>
      <c r="X1571" s="223">
        <f>MMULT(N1571:T1571,'Parameters &amp; Main Results'!$B$12:$B$18)-'Parameters &amp; Main Results'!$B$22/12+MMULT(U1571:V1571,'Parameters &amp; Main Results'!$B$20:$B$21)</f>
        <v>-1.1407159166315977E-2</v>
      </c>
      <c r="Y1571" s="223">
        <f>MMULT(N1571:T1571,'Parameters &amp; Main Results'!$C$12:$C$18)-'Parameters &amp; Main Results'!$C$22/12+MMULT(U1571:V1571,'Parameters &amp; Main Results'!$C$20:$C$21)</f>
        <v>-1.4824505201142351E-2</v>
      </c>
      <c r="Z1571" s="17">
        <f t="shared" ca="1" si="1665"/>
        <v>3.3725307431975842</v>
      </c>
      <c r="AA1571" s="70">
        <f ca="1">Z1571/OFFSET(Z1571,'Parameters &amp; Main Results'!$B$38,0)</f>
        <v>3.3725307431975842</v>
      </c>
      <c r="AB1571" s="70">
        <f ca="1">SUMPRODUCT(Z1571:OFFSET(Z1571,'Parameters &amp; Main Results'!$B$38-1,0), 'Cash Flow Assist'!$P$11:OFFSET('Cash Flow Assist'!$P$11,'Parameters &amp; Main Results'!$B$38-1,0)  )/OFFSET(Z1571,'Parameters &amp; Main Results'!$B$38,0)</f>
        <v>933.65061748004155</v>
      </c>
      <c r="AC1571" s="70">
        <f ca="1">SUMPRODUCT(Z1571:OFFSET(Z1571,'Parameters &amp; Main Results'!$B$38-1,0),'Parameters &amp; Main Results'!$B$42:OFFSET('Parameters &amp; Main Results'!$B$42,'Parameters &amp; Main Results'!$B$38-1,0)   )/OFFSET(Z1571,'Parameters &amp; Main Results'!$B$38,0)</f>
        <v>0</v>
      </c>
      <c r="AD1571" s="155">
        <f t="shared" si="4"/>
        <v>-0.20034936964222538</v>
      </c>
      <c r="AE1571" s="252">
        <f t="shared" ca="1" si="1675"/>
        <v>9959268.9064000007</v>
      </c>
      <c r="AF1571" s="253">
        <f t="shared" ca="1" si="1677"/>
        <v>-4.91871423197743E-2</v>
      </c>
      <c r="AG1571" s="258">
        <f t="shared" ca="1" si="1678"/>
        <v>0</v>
      </c>
      <c r="AH1571" s="227" t="str">
        <f ca="1">IF(SUM(AG1571:OFFSET(AG1571,(-HoldAggressiveTime-1),0,,))=0,"Defensive","Aggressive")</f>
        <v>Defensive</v>
      </c>
    </row>
    <row r="1572" spans="1:34" ht="15" x14ac:dyDescent="0.2">
      <c r="A1572">
        <f t="shared" si="15"/>
        <v>7</v>
      </c>
      <c r="B1572">
        <f t="shared" si="16"/>
        <v>2001</v>
      </c>
      <c r="C1572" s="70">
        <f t="shared" si="1"/>
        <v>2001.4999999998813</v>
      </c>
      <c r="D1572" s="149">
        <f t="shared" si="383"/>
        <v>37134</v>
      </c>
      <c r="E1572" s="151">
        <v>177.4</v>
      </c>
      <c r="F1572" s="152">
        <v>9282991.3299000002</v>
      </c>
      <c r="G1572" s="152">
        <v>38492.070599999999</v>
      </c>
      <c r="H1572" s="152">
        <v>31061.86890406</v>
      </c>
      <c r="I1572" s="152">
        <v>6982246.0288199596</v>
      </c>
      <c r="J1572" s="152">
        <v>177.4</v>
      </c>
      <c r="K1572" s="152">
        <v>177.4</v>
      </c>
      <c r="L1572" s="152">
        <v>265.55</v>
      </c>
      <c r="M1572" s="153">
        <v>32.344088460000002</v>
      </c>
      <c r="N1572" s="17">
        <f t="shared" ref="N1572:T1572" si="1696">F1572/F1571/$E1572*$E1571-1</f>
        <v>-1.8027665497586387E-2</v>
      </c>
      <c r="O1572" s="17">
        <f t="shared" si="1696"/>
        <v>3.362931065337782E-2</v>
      </c>
      <c r="P1572" s="17">
        <f t="shared" si="1696"/>
        <v>4.6043451712256545E-3</v>
      </c>
      <c r="Q1572" s="17">
        <f t="shared" si="1696"/>
        <v>-1.5815376199293518E-2</v>
      </c>
      <c r="R1572" s="17">
        <f t="shared" si="1696"/>
        <v>0</v>
      </c>
      <c r="S1572" s="17">
        <f t="shared" si="1696"/>
        <v>0</v>
      </c>
      <c r="T1572" s="17">
        <f t="shared" si="1696"/>
        <v>-1.445324231739753E-2</v>
      </c>
      <c r="U1572" s="241">
        <v>-4.19E-2</v>
      </c>
      <c r="V1572" s="241">
        <v>5.21E-2</v>
      </c>
      <c r="W1572" s="223">
        <f t="shared" ca="1" si="1680"/>
        <v>-7.5592157750507694E-3</v>
      </c>
      <c r="X1572" s="223">
        <f>MMULT(N1572:T1572,'Parameters &amp; Main Results'!$B$12:$B$18)-'Parameters &amp; Main Results'!$B$22/12+MMULT(U1572:V1572,'Parameters &amp; Main Results'!$B$20:$B$21)</f>
        <v>-7.5592157750507694E-3</v>
      </c>
      <c r="Y1572" s="223">
        <f>MMULT(N1572:T1572,'Parameters &amp; Main Results'!$C$12:$C$18)-'Parameters &amp; Main Results'!$C$22/12+MMULT(U1572:V1572,'Parameters &amp; Main Results'!$C$20:$C$21)</f>
        <v>-1.2903634549156634E-2</v>
      </c>
      <c r="Z1572" s="17">
        <f t="shared" ca="1" si="1665"/>
        <v>3.4114456466764582</v>
      </c>
      <c r="AA1572" s="70">
        <f ca="1">Z1572/OFFSET(Z1572,'Parameters &amp; Main Results'!$B$38,0)</f>
        <v>3.4114456466764582</v>
      </c>
      <c r="AB1572" s="70">
        <f ca="1">SUMPRODUCT(Z1572:OFFSET(Z1572,'Parameters &amp; Main Results'!$B$38-1,0), 'Cash Flow Assist'!$P$11:OFFSET('Cash Flow Assist'!$P$11,'Parameters &amp; Main Results'!$B$38-1,0)  )/OFFSET(Z1572,'Parameters &amp; Main Results'!$B$38,0)</f>
        <v>931.27808673684376</v>
      </c>
      <c r="AC1572" s="70">
        <f ca="1">SUMPRODUCT(Z1572:OFFSET(Z1572,'Parameters &amp; Main Results'!$B$38-1,0),'Parameters &amp; Main Results'!$B$42:OFFSET('Parameters &amp; Main Results'!$B$42,'Parameters &amp; Main Results'!$B$38-1,0)   )/OFFSET(Z1572,'Parameters &amp; Main Results'!$B$38,0)</f>
        <v>0</v>
      </c>
      <c r="AD1572" s="155">
        <f t="shared" si="4"/>
        <v>-0.21476520372124941</v>
      </c>
      <c r="AE1572" s="252">
        <f t="shared" ca="1" si="1675"/>
        <v>9667765.3308000006</v>
      </c>
      <c r="AF1572" s="253">
        <f t="shared" ca="1" si="1677"/>
        <v>-3.9799683560188419E-2</v>
      </c>
      <c r="AG1572" s="258">
        <f t="shared" ca="1" si="1678"/>
        <v>0</v>
      </c>
      <c r="AH1572" s="227" t="str">
        <f ca="1">IF(SUM(AG1572:OFFSET(AG1572,(-HoldAggressiveTime-1),0,,))=0,"Defensive","Aggressive")</f>
        <v>Defensive</v>
      </c>
    </row>
    <row r="1573" spans="1:34" ht="15" x14ac:dyDescent="0.2">
      <c r="A1573">
        <f t="shared" si="15"/>
        <v>8</v>
      </c>
      <c r="B1573">
        <f t="shared" si="16"/>
        <v>2001</v>
      </c>
      <c r="C1573" s="70">
        <f t="shared" si="1"/>
        <v>2001.5833333332146</v>
      </c>
      <c r="D1573" s="149">
        <f t="shared" si="383"/>
        <v>37164</v>
      </c>
      <c r="E1573" s="151">
        <v>177.4</v>
      </c>
      <c r="F1573" s="152">
        <v>8701859.9780000001</v>
      </c>
      <c r="G1573" s="152">
        <v>39316.535400000001</v>
      </c>
      <c r="H1573" s="152">
        <v>31152.724870599999</v>
      </c>
      <c r="I1573" s="152">
        <v>6797361.8934853803</v>
      </c>
      <c r="J1573" s="152">
        <v>177.4</v>
      </c>
      <c r="K1573" s="152">
        <v>177.4</v>
      </c>
      <c r="L1573" s="152">
        <v>275.35000000000002</v>
      </c>
      <c r="M1573" s="153">
        <v>30.20730391</v>
      </c>
      <c r="N1573" s="17">
        <f t="shared" ref="N1573:T1573" si="1697">F1573/F1572/$E1573*$E1572-1</f>
        <v>-6.2601733778228197E-2</v>
      </c>
      <c r="O1573" s="17">
        <f t="shared" si="1697"/>
        <v>2.1419081570529963E-2</v>
      </c>
      <c r="P1573" s="17">
        <f t="shared" si="1697"/>
        <v>2.9249999998590681E-3</v>
      </c>
      <c r="Q1573" s="17">
        <f t="shared" si="1697"/>
        <v>-2.6479177985343161E-2</v>
      </c>
      <c r="R1573" s="17">
        <f t="shared" si="1697"/>
        <v>0</v>
      </c>
      <c r="S1573" s="17">
        <f t="shared" si="1697"/>
        <v>0</v>
      </c>
      <c r="T1573" s="17">
        <f t="shared" si="1697"/>
        <v>3.6904537751835775E-2</v>
      </c>
      <c r="U1573" s="241">
        <v>2.4799999999999999E-2</v>
      </c>
      <c r="V1573" s="241">
        <v>2.3E-2</v>
      </c>
      <c r="W1573" s="223">
        <f t="shared" ca="1" si="1680"/>
        <v>-4.0863923798640032E-2</v>
      </c>
      <c r="X1573" s="223">
        <f>MMULT(N1573:T1573,'Parameters &amp; Main Results'!$B$12:$B$18)-'Parameters &amp; Main Results'!$B$22/12+MMULT(U1573:V1573,'Parameters &amp; Main Results'!$B$20:$B$21)</f>
        <v>-4.0863923798640032E-2</v>
      </c>
      <c r="Y1573" s="223">
        <f>MMULT(N1573:T1573,'Parameters &amp; Main Results'!$C$12:$C$18)-'Parameters &amp; Main Results'!$C$22/12+MMULT(U1573:V1573,'Parameters &amp; Main Results'!$C$20:$C$21)</f>
        <v>-5.4241318910019057E-2</v>
      </c>
      <c r="Z1573" s="17">
        <f t="shared" ca="1" si="1665"/>
        <v>3.4374299211621389</v>
      </c>
      <c r="AA1573" s="70">
        <f ca="1">Z1573/OFFSET(Z1573,'Parameters &amp; Main Results'!$B$38,0)</f>
        <v>3.4374299211621389</v>
      </c>
      <c r="AB1573" s="70">
        <f ca="1">SUMPRODUCT(Z1573:OFFSET(Z1573,'Parameters &amp; Main Results'!$B$38-1,0), 'Cash Flow Assist'!$P$11:OFFSET('Cash Flow Assist'!$P$11,'Parameters &amp; Main Results'!$B$38-1,0)  )/OFFSET(Z1573,'Parameters &amp; Main Results'!$B$38,0)</f>
        <v>928.86664109016738</v>
      </c>
      <c r="AC1573" s="70">
        <f ca="1">SUMPRODUCT(Z1573:OFFSET(Z1573,'Parameters &amp; Main Results'!$B$38-1,0),'Parameters &amp; Main Results'!$B$42:OFFSET('Parameters &amp; Main Results'!$B$42,'Parameters &amp; Main Results'!$B$38-1,0)   )/OFFSET(Z1573,'Parameters &amp; Main Results'!$B$38,0)</f>
        <v>0</v>
      </c>
      <c r="AD1573" s="155">
        <f t="shared" si="4"/>
        <v>-0.26392226339129299</v>
      </c>
      <c r="AE1573" s="252">
        <f t="shared" ca="1" si="1675"/>
        <v>10263755.419</v>
      </c>
      <c r="AF1573" s="253">
        <f t="shared" ca="1" si="1677"/>
        <v>-0.152175824270779</v>
      </c>
      <c r="AG1573" s="258">
        <f t="shared" ca="1" si="1678"/>
        <v>0</v>
      </c>
      <c r="AH1573" s="227" t="str">
        <f ca="1">IF(SUM(AG1573:OFFSET(AG1573,(-HoldAggressiveTime-1),0,,))=0,"Defensive","Aggressive")</f>
        <v>Defensive</v>
      </c>
    </row>
    <row r="1574" spans="1:34" ht="15" x14ac:dyDescent="0.2">
      <c r="A1574">
        <f t="shared" si="15"/>
        <v>9</v>
      </c>
      <c r="B1574">
        <f t="shared" si="16"/>
        <v>2001</v>
      </c>
      <c r="C1574" s="70">
        <f t="shared" si="1"/>
        <v>2001.6666666665478</v>
      </c>
      <c r="D1574" s="149">
        <f t="shared" si="383"/>
        <v>37195</v>
      </c>
      <c r="E1574" s="151">
        <v>178.1</v>
      </c>
      <c r="F1574" s="152">
        <v>7980803.8471999997</v>
      </c>
      <c r="G1574" s="152">
        <v>40247.422899999998</v>
      </c>
      <c r="H1574" s="152">
        <v>31239.952500240001</v>
      </c>
      <c r="I1574" s="152">
        <v>6112942.4870182201</v>
      </c>
      <c r="J1574" s="152">
        <v>178.1</v>
      </c>
      <c r="K1574" s="152">
        <v>178.1</v>
      </c>
      <c r="L1574" s="152">
        <v>290.85000000000002</v>
      </c>
      <c r="M1574" s="153">
        <v>27.506098340000001</v>
      </c>
      <c r="N1574" s="17">
        <f t="shared" ref="N1574:T1574" si="1698">F1574/F1573/$E1574*$E1573-1</f>
        <v>-8.646699603826169E-2</v>
      </c>
      <c r="O1574" s="17">
        <f t="shared" si="1698"/>
        <v>1.9653308190482166E-2</v>
      </c>
      <c r="P1574" s="17">
        <f t="shared" si="1698"/>
        <v>-1.1413812464164952E-3</v>
      </c>
      <c r="Q1574" s="17">
        <f t="shared" si="1698"/>
        <v>-0.10422360633280514</v>
      </c>
      <c r="R1574" s="17">
        <f t="shared" si="1698"/>
        <v>0</v>
      </c>
      <c r="S1574" s="17">
        <f t="shared" si="1698"/>
        <v>0</v>
      </c>
      <c r="T1574" s="17">
        <f t="shared" si="1698"/>
        <v>5.2140367111757291E-2</v>
      </c>
      <c r="U1574" s="241">
        <v>-6.25E-2</v>
      </c>
      <c r="V1574" s="241">
        <v>1.46E-2</v>
      </c>
      <c r="W1574" s="223">
        <f t="shared" ca="1" si="1680"/>
        <v>-5.8354233701678637E-2</v>
      </c>
      <c r="X1574" s="223">
        <f>MMULT(N1574:T1574,'Parameters &amp; Main Results'!$B$12:$B$18)-'Parameters &amp; Main Results'!$B$22/12+MMULT(U1574:V1574,'Parameters &amp; Main Results'!$B$20:$B$21)</f>
        <v>-5.8354233701678637E-2</v>
      </c>
      <c r="Y1574" s="223">
        <f>MMULT(N1574:T1574,'Parameters &amp; Main Results'!$C$12:$C$18)-'Parameters &amp; Main Results'!$C$22/12+MMULT(U1574:V1574,'Parameters &amp; Main Results'!$C$20:$C$21)</f>
        <v>-7.5896632282053969E-2</v>
      </c>
      <c r="Z1574" s="17">
        <f t="shared" ca="1" si="1665"/>
        <v>3.5838813766405431</v>
      </c>
      <c r="AA1574" s="70">
        <f ca="1">Z1574/OFFSET(Z1574,'Parameters &amp; Main Results'!$B$38,0)</f>
        <v>3.5838813766405431</v>
      </c>
      <c r="AB1574" s="70">
        <f ca="1">SUMPRODUCT(Z1574:OFFSET(Z1574,'Parameters &amp; Main Results'!$B$38-1,0), 'Cash Flow Assist'!$P$11:OFFSET('Cash Flow Assist'!$P$11,'Parameters &amp; Main Results'!$B$38-1,0)  )/OFFSET(Z1574,'Parameters &amp; Main Results'!$B$38,0)</f>
        <v>926.42921116900516</v>
      </c>
      <c r="AC1574" s="70">
        <f ca="1">SUMPRODUCT(Z1574:OFFSET(Z1574,'Parameters &amp; Main Results'!$B$38-1,0),'Parameters &amp; Main Results'!$B$42:OFFSET('Parameters &amp; Main Results'!$B$42,'Parameters &amp; Main Results'!$B$38-1,0)   )/OFFSET(Z1574,'Parameters &amp; Main Results'!$B$38,0)</f>
        <v>0</v>
      </c>
      <c r="AD1574" s="155">
        <f t="shared" si="4"/>
        <v>-0.3275686941264907</v>
      </c>
      <c r="AE1574" s="252">
        <f t="shared" ca="1" si="1675"/>
        <v>9938290.5802999996</v>
      </c>
      <c r="AF1574" s="253">
        <f t="shared" ca="1" si="1677"/>
        <v>-0.19696412751104231</v>
      </c>
      <c r="AG1574" s="258">
        <f t="shared" ca="1" si="1678"/>
        <v>0</v>
      </c>
      <c r="AH1574" s="227" t="str">
        <f ca="1">IF(SUM(AG1574:OFFSET(AG1574,(-HoldAggressiveTime-1),0,,))=0,"Defensive","Aggressive")</f>
        <v>Defensive</v>
      </c>
    </row>
    <row r="1575" spans="1:34" ht="15" x14ac:dyDescent="0.2">
      <c r="A1575">
        <f t="shared" si="15"/>
        <v>10</v>
      </c>
      <c r="B1575">
        <f t="shared" si="16"/>
        <v>2001</v>
      </c>
      <c r="C1575" s="70">
        <f t="shared" si="1"/>
        <v>2001.7499999998811</v>
      </c>
      <c r="D1575" s="149">
        <f t="shared" si="383"/>
        <v>37225</v>
      </c>
      <c r="E1575" s="151">
        <v>177.6</v>
      </c>
      <c r="F1575" s="152">
        <v>8151698.4541999996</v>
      </c>
      <c r="G1575" s="152">
        <v>41356.032099999997</v>
      </c>
      <c r="H1575" s="152">
        <v>31308.680395740001</v>
      </c>
      <c r="I1575" s="152">
        <v>6262504.8948577698</v>
      </c>
      <c r="J1575" s="152">
        <v>177.6</v>
      </c>
      <c r="K1575" s="152">
        <v>177.6</v>
      </c>
      <c r="L1575" s="152">
        <v>280.95</v>
      </c>
      <c r="M1575" s="153">
        <v>28.131162719999999</v>
      </c>
      <c r="N1575" s="17">
        <f t="shared" ref="N1575:T1575" si="1699">F1575/F1574/$E1575*$E1574-1</f>
        <v>2.4288807520554512E-2</v>
      </c>
      <c r="O1575" s="17">
        <f t="shared" si="1699"/>
        <v>3.0437712088934754E-2</v>
      </c>
      <c r="P1575" s="17">
        <f t="shared" si="1699"/>
        <v>5.0215090089920089E-3</v>
      </c>
      <c r="Q1575" s="17">
        <f t="shared" si="1699"/>
        <v>2.7350712711160075E-2</v>
      </c>
      <c r="R1575" s="17">
        <f t="shared" si="1699"/>
        <v>0</v>
      </c>
      <c r="S1575" s="17">
        <f t="shared" si="1699"/>
        <v>0</v>
      </c>
      <c r="T1575" s="17">
        <f t="shared" si="1699"/>
        <v>-3.1318676851167959E-2</v>
      </c>
      <c r="U1575" s="241">
        <v>7.4899999999999994E-2</v>
      </c>
      <c r="V1575" s="241">
        <v>-7.6600000000000001E-2</v>
      </c>
      <c r="W1575" s="223">
        <f t="shared" ca="1" si="1680"/>
        <v>2.269654754897777E-2</v>
      </c>
      <c r="X1575" s="223">
        <f>MMULT(N1575:T1575,'Parameters &amp; Main Results'!$B$12:$B$18)-'Parameters &amp; Main Results'!$B$22/12+MMULT(U1575:V1575,'Parameters &amp; Main Results'!$B$20:$B$21)</f>
        <v>2.269654754897777E-2</v>
      </c>
      <c r="Y1575" s="223">
        <f>MMULT(N1575:T1575,'Parameters &amp; Main Results'!$C$12:$C$18)-'Parameters &amp; Main Results'!$C$22/12+MMULT(U1575:V1575,'Parameters &amp; Main Results'!$C$20:$C$21)</f>
        <v>2.4862031310725872E-2</v>
      </c>
      <c r="Z1575" s="17">
        <f t="shared" ca="1" si="1665"/>
        <v>3.8059762013575913</v>
      </c>
      <c r="AA1575" s="70">
        <f ca="1">Z1575/OFFSET(Z1575,'Parameters &amp; Main Results'!$B$38,0)</f>
        <v>3.8059762013575913</v>
      </c>
      <c r="AB1575" s="70">
        <f ca="1">SUMPRODUCT(Z1575:OFFSET(Z1575,'Parameters &amp; Main Results'!$B$38-1,0), 'Cash Flow Assist'!$P$11:OFFSET('Cash Flow Assist'!$P$11,'Parameters &amp; Main Results'!$B$38-1,0)  )/OFFSET(Z1575,'Parameters &amp; Main Results'!$B$38,0)</f>
        <v>923.84532979236474</v>
      </c>
      <c r="AC1575" s="70">
        <f ca="1">SUMPRODUCT(Z1575:OFFSET(Z1575,'Parameters &amp; Main Results'!$B$38-1,0),'Parameters &amp; Main Results'!$B$42:OFFSET('Parameters &amp; Main Results'!$B$42,'Parameters &amp; Main Results'!$B$38-1,0)   )/OFFSET(Z1575,'Parameters &amp; Main Results'!$B$38,0)</f>
        <v>0</v>
      </c>
      <c r="AD1575" s="155">
        <f t="shared" si="4"/>
        <v>-0.31123613956733387</v>
      </c>
      <c r="AE1575" s="252">
        <f t="shared" ca="1" si="1675"/>
        <v>9894080.7815000005</v>
      </c>
      <c r="AF1575" s="253">
        <f t="shared" ca="1" si="1677"/>
        <v>-0.1761035073170128</v>
      </c>
      <c r="AG1575" s="258">
        <f t="shared" ca="1" si="1678"/>
        <v>0</v>
      </c>
      <c r="AH1575" s="227" t="str">
        <f ca="1">IF(SUM(AG1575:OFFSET(AG1575,(-HoldAggressiveTime-1),0,,))=0,"Defensive","Aggressive")</f>
        <v>Defensive</v>
      </c>
    </row>
    <row r="1576" spans="1:34" ht="15" x14ac:dyDescent="0.2">
      <c r="A1576">
        <f t="shared" si="15"/>
        <v>11</v>
      </c>
      <c r="B1576">
        <f t="shared" si="16"/>
        <v>2001</v>
      </c>
      <c r="C1576" s="70">
        <f t="shared" si="1"/>
        <v>2001.8333333332143</v>
      </c>
      <c r="D1576" s="149">
        <f t="shared" si="383"/>
        <v>37256</v>
      </c>
      <c r="E1576" s="151">
        <v>177.5</v>
      </c>
      <c r="F1576" s="152">
        <v>8776984.9168999996</v>
      </c>
      <c r="G1576" s="152">
        <v>39984.680399999997</v>
      </c>
      <c r="H1576" s="152">
        <v>31365.036020449999</v>
      </c>
      <c r="I1576" s="152">
        <v>6509141.70867169</v>
      </c>
      <c r="J1576" s="152">
        <v>177.5</v>
      </c>
      <c r="K1576" s="152">
        <v>177.5</v>
      </c>
      <c r="L1576" s="152">
        <v>274.7</v>
      </c>
      <c r="M1576" s="153">
        <v>30.26460196</v>
      </c>
      <c r="N1576" s="17">
        <f t="shared" ref="N1576:T1576" si="1700">F1576/F1575/$E1576*$E1575-1</f>
        <v>7.7312874915062446E-2</v>
      </c>
      <c r="O1576" s="17">
        <f t="shared" si="1700"/>
        <v>-3.2614954844590982E-2</v>
      </c>
      <c r="P1576" s="17">
        <f t="shared" si="1700"/>
        <v>2.3643943661226796E-3</v>
      </c>
      <c r="Q1576" s="17">
        <f t="shared" si="1700"/>
        <v>3.9968661119744731E-2</v>
      </c>
      <c r="R1576" s="17">
        <f t="shared" si="1700"/>
        <v>0</v>
      </c>
      <c r="S1576" s="17">
        <f t="shared" si="1700"/>
        <v>0</v>
      </c>
      <c r="T1576" s="17">
        <f t="shared" si="1700"/>
        <v>-2.1695103885459144E-2</v>
      </c>
      <c r="U1576" s="241">
        <v>-4.7000000000000002E-3</v>
      </c>
      <c r="V1576" s="241">
        <v>2.2200000000000001E-2</v>
      </c>
      <c r="W1576" s="223">
        <f t="shared" ca="1" si="1680"/>
        <v>5.0335243356439012E-2</v>
      </c>
      <c r="X1576" s="223">
        <f>MMULT(N1576:T1576,'Parameters &amp; Main Results'!$B$12:$B$18)-'Parameters &amp; Main Results'!$B$22/12+MMULT(U1576:V1576,'Parameters &amp; Main Results'!$B$20:$B$21)</f>
        <v>5.0335243356439012E-2</v>
      </c>
      <c r="Y1576" s="223">
        <f>MMULT(N1576:T1576,'Parameters &amp; Main Results'!$C$12:$C$18)-'Parameters &amp; Main Results'!$C$22/12+MMULT(U1576:V1576,'Parameters &amp; Main Results'!$C$20:$C$21)</f>
        <v>6.6278425272430441E-2</v>
      </c>
      <c r="Z1576" s="17">
        <f t="shared" ca="1" si="1665"/>
        <v>3.7215107555404354</v>
      </c>
      <c r="AA1576" s="70">
        <f ca="1">Z1576/OFFSET(Z1576,'Parameters &amp; Main Results'!$B$38,0)</f>
        <v>3.7215107555404354</v>
      </c>
      <c r="AB1576" s="70">
        <f ca="1">SUMPRODUCT(Z1576:OFFSET(Z1576,'Parameters &amp; Main Results'!$B$38-1,0), 'Cash Flow Assist'!$P$11:OFFSET('Cash Flow Assist'!$P$11,'Parameters &amp; Main Results'!$B$38-1,0)  )/OFFSET(Z1576,'Parameters &amp; Main Results'!$B$38,0)</f>
        <v>921.03935359100728</v>
      </c>
      <c r="AC1576" s="70">
        <f ca="1">SUMPRODUCT(Z1576:OFFSET(Z1576,'Parameters &amp; Main Results'!$B$38-1,0),'Parameters &amp; Main Results'!$B$42:OFFSET('Parameters &amp; Main Results'!$B$42,'Parameters &amp; Main Results'!$B$38-1,0)   )/OFFSET(Z1576,'Parameters &amp; Main Results'!$B$38,0)</f>
        <v>0</v>
      </c>
      <c r="AD1576" s="155">
        <f t="shared" si="4"/>
        <v>-0.25798582537968762</v>
      </c>
      <c r="AE1576" s="252">
        <f t="shared" ca="1" si="1675"/>
        <v>9622844.5877</v>
      </c>
      <c r="AF1576" s="253">
        <f t="shared" ca="1" si="1677"/>
        <v>-8.7901208742494422E-2</v>
      </c>
      <c r="AG1576" s="258">
        <f t="shared" ca="1" si="1678"/>
        <v>0</v>
      </c>
      <c r="AH1576" s="227" t="str">
        <f ca="1">IF(SUM(AG1576:OFFSET(AG1576,(-HoldAggressiveTime-1),0,,))=0,"Defensive","Aggressive")</f>
        <v>Defensive</v>
      </c>
    </row>
    <row r="1577" spans="1:34" ht="15" x14ac:dyDescent="0.2">
      <c r="A1577">
        <f t="shared" si="15"/>
        <v>12</v>
      </c>
      <c r="B1577">
        <f t="shared" si="16"/>
        <v>2001</v>
      </c>
      <c r="C1577" s="70">
        <f t="shared" si="1"/>
        <v>2001.9166666665476</v>
      </c>
      <c r="D1577" s="149">
        <f t="shared" si="383"/>
        <v>37287</v>
      </c>
      <c r="E1577" s="151">
        <v>177.4</v>
      </c>
      <c r="F1577" s="152">
        <v>8853876.2789999992</v>
      </c>
      <c r="G1577" s="152">
        <v>39255.055399999997</v>
      </c>
      <c r="H1577" s="152">
        <v>31413.913201579999</v>
      </c>
      <c r="I1577" s="152">
        <v>6551162.8740964001</v>
      </c>
      <c r="J1577" s="152">
        <v>177.4</v>
      </c>
      <c r="K1577" s="152">
        <v>177.4</v>
      </c>
      <c r="L1577" s="152">
        <v>276.5</v>
      </c>
      <c r="M1577" s="153">
        <v>30.58386655</v>
      </c>
      <c r="N1577" s="17">
        <f t="shared" ref="N1577:T1577" si="1701">F1577/F1576/$E1577*$E1576-1</f>
        <v>9.3292029060394466E-3</v>
      </c>
      <c r="O1577" s="17">
        <f t="shared" si="1701"/>
        <v>-1.7694201936334308E-2</v>
      </c>
      <c r="P1577" s="17">
        <f t="shared" si="1701"/>
        <v>2.1229096203838616E-3</v>
      </c>
      <c r="Q1577" s="17">
        <f t="shared" si="1701"/>
        <v>7.0230521856677885E-3</v>
      </c>
      <c r="R1577" s="17">
        <f t="shared" si="1701"/>
        <v>0</v>
      </c>
      <c r="S1577" s="17">
        <f t="shared" si="1701"/>
        <v>0</v>
      </c>
      <c r="T1577" s="17">
        <f t="shared" si="1701"/>
        <v>7.119994385593964E-3</v>
      </c>
      <c r="U1577" s="241">
        <v>4.7300000000000002E-2</v>
      </c>
      <c r="V1577" s="241">
        <v>8.5000000000000006E-3</v>
      </c>
      <c r="W1577" s="223">
        <f t="shared" ca="1" si="1680"/>
        <v>3.7723948448757545E-3</v>
      </c>
      <c r="X1577" s="223">
        <f>MMULT(N1577:T1577,'Parameters &amp; Main Results'!$B$12:$B$18)-'Parameters &amp; Main Results'!$B$22/12+MMULT(U1577:V1577,'Parameters &amp; Main Results'!$B$20:$B$21)</f>
        <v>3.7723948448757545E-3</v>
      </c>
      <c r="Y1577" s="223">
        <f>MMULT(N1577:T1577,'Parameters &amp; Main Results'!$C$12:$C$18)-'Parameters &amp; Main Results'!$C$22/12+MMULT(U1577:V1577,'Parameters &amp; Main Results'!$C$20:$C$21)</f>
        <v>6.585195755135405E-3</v>
      </c>
      <c r="Z1577" s="17">
        <f t="shared" ca="1" si="1665"/>
        <v>3.5431646982043743</v>
      </c>
      <c r="AA1577" s="70">
        <f ca="1">Z1577/OFFSET(Z1577,'Parameters &amp; Main Results'!$B$38,0)</f>
        <v>3.5431646982043743</v>
      </c>
      <c r="AB1577" s="70">
        <f ca="1">SUMPRODUCT(Z1577:OFFSET(Z1577,'Parameters &amp; Main Results'!$B$38-1,0), 'Cash Flow Assist'!$P$11:OFFSET('Cash Flow Assist'!$P$11,'Parameters &amp; Main Results'!$B$38-1,0)  )/OFFSET(Z1577,'Parameters &amp; Main Results'!$B$38,0)</f>
        <v>918.31784283546676</v>
      </c>
      <c r="AC1577" s="70">
        <f ca="1">SUMPRODUCT(Z1577:OFFSET(Z1577,'Parameters &amp; Main Results'!$B$38-1,0),'Parameters &amp; Main Results'!$B$42:OFFSET('Parameters &amp; Main Results'!$B$42,'Parameters &amp; Main Results'!$B$38-1,0)   )/OFFSET(Z1577,'Parameters &amp; Main Results'!$B$38,0)</f>
        <v>0</v>
      </c>
      <c r="AD1577" s="155">
        <f t="shared" si="4"/>
        <v>-0.25106342458549735</v>
      </c>
      <c r="AE1577" s="252">
        <f t="shared" ca="1" si="1675"/>
        <v>10165743.5419</v>
      </c>
      <c r="AF1577" s="253">
        <f t="shared" ca="1" si="1677"/>
        <v>-0.12904784165495578</v>
      </c>
      <c r="AG1577" s="258">
        <f t="shared" ca="1" si="1678"/>
        <v>0</v>
      </c>
      <c r="AH1577" s="227" t="str">
        <f ca="1">IF(SUM(AG1577:OFFSET(AG1577,(-HoldAggressiveTime-1),0,,))=0,"Defensive","Aggressive")</f>
        <v>Defensive</v>
      </c>
    </row>
    <row r="1578" spans="1:34" ht="15" x14ac:dyDescent="0.2">
      <c r="A1578">
        <f t="shared" si="15"/>
        <v>1</v>
      </c>
      <c r="B1578">
        <f t="shared" si="16"/>
        <v>2002</v>
      </c>
      <c r="C1578" s="70">
        <f t="shared" si="1"/>
        <v>2001.9999999998809</v>
      </c>
      <c r="D1578" s="149">
        <f t="shared" si="383"/>
        <v>37315</v>
      </c>
      <c r="E1578" s="151">
        <v>177.7</v>
      </c>
      <c r="F1578" s="152">
        <v>8724670.3529000003</v>
      </c>
      <c r="G1578" s="152">
        <v>39420.908000000003</v>
      </c>
      <c r="H1578" s="152">
        <v>31458.154462670002</v>
      </c>
      <c r="I1578" s="152">
        <v>6218498.2725545699</v>
      </c>
      <c r="J1578" s="152">
        <v>177.7</v>
      </c>
      <c r="K1578" s="152">
        <v>177.7</v>
      </c>
      <c r="L1578" s="152">
        <v>281.5</v>
      </c>
      <c r="M1578" s="153">
        <v>30.0113983</v>
      </c>
      <c r="N1578" s="17">
        <f t="shared" ref="N1578:T1578" si="1702">F1578/F1577/$E1578*$E1577-1</f>
        <v>-1.6256749796891512E-2</v>
      </c>
      <c r="O1578" s="17">
        <f t="shared" si="1702"/>
        <v>2.5296283569713474E-3</v>
      </c>
      <c r="P1578" s="17">
        <f t="shared" si="1702"/>
        <v>-2.8228287382769945E-4</v>
      </c>
      <c r="Q1578" s="17">
        <f t="shared" si="1702"/>
        <v>-5.238198423424445E-2</v>
      </c>
      <c r="R1578" s="17">
        <f t="shared" si="1702"/>
        <v>0</v>
      </c>
      <c r="S1578" s="17">
        <f t="shared" si="1702"/>
        <v>0</v>
      </c>
      <c r="T1578" s="17">
        <f t="shared" si="1702"/>
        <v>1.6364415308731894E-2</v>
      </c>
      <c r="U1578" s="241">
        <v>1.1900000000000001E-2</v>
      </c>
      <c r="V1578" s="241">
        <v>3.44E-2</v>
      </c>
      <c r="W1578" s="223">
        <f t="shared" ca="1" si="1680"/>
        <v>-1.0910082577504436E-2</v>
      </c>
      <c r="X1578" s="223">
        <f>MMULT(N1578:T1578,'Parameters &amp; Main Results'!$B$12:$B$18)-'Parameters &amp; Main Results'!$B$22/12+MMULT(U1578:V1578,'Parameters &amp; Main Results'!$B$20:$B$21)</f>
        <v>-1.0910082577504436E-2</v>
      </c>
      <c r="Y1578" s="223">
        <f>MMULT(N1578:T1578,'Parameters &amp; Main Results'!$C$12:$C$18)-'Parameters &amp; Main Results'!$C$22/12+MMULT(U1578:V1578,'Parameters &amp; Main Results'!$C$20:$C$21)</f>
        <v>-1.4419778648171892E-2</v>
      </c>
      <c r="Z1578" s="17">
        <f t="shared" ca="1" si="1665"/>
        <v>3.5298487151083084</v>
      </c>
      <c r="AA1578" s="70">
        <f ca="1">Z1578/OFFSET(Z1578,'Parameters &amp; Main Results'!$B$38,0)</f>
        <v>3.5298487151083084</v>
      </c>
      <c r="AB1578" s="70">
        <f ca="1">SUMPRODUCT(Z1578:OFFSET(Z1578,'Parameters &amp; Main Results'!$B$38-1,0), 'Cash Flow Assist'!$P$11:OFFSET('Cash Flow Assist'!$P$11,'Parameters &amp; Main Results'!$B$38-1,0)  )/OFFSET(Z1578,'Parameters &amp; Main Results'!$B$38,0)</f>
        <v>915.77467813726253</v>
      </c>
      <c r="AC1578" s="70">
        <f ca="1">SUMPRODUCT(Z1578:OFFSET(Z1578,'Parameters &amp; Main Results'!$B$38-1,0),'Parameters &amp; Main Results'!$B$42:OFFSET('Parameters &amp; Main Results'!$B$42,'Parameters &amp; Main Results'!$B$38-1,0)   )/OFFSET(Z1578,'Parameters &amp; Main Results'!$B$38,0)</f>
        <v>0</v>
      </c>
      <c r="AD1578" s="155">
        <f t="shared" si="4"/>
        <v>-0.26323869910575171</v>
      </c>
      <c r="AE1578" s="252">
        <f t="shared" ca="1" si="1675"/>
        <v>10439779.762599999</v>
      </c>
      <c r="AF1578" s="253">
        <f t="shared" ca="1" si="1677"/>
        <v>-0.16428597620845359</v>
      </c>
      <c r="AG1578" s="258">
        <f t="shared" ca="1" si="1678"/>
        <v>0</v>
      </c>
      <c r="AH1578" s="227" t="str">
        <f ca="1">IF(SUM(AG1578:OFFSET(AG1578,(-HoldAggressiveTime-1),0,,))=0,"Defensive","Aggressive")</f>
        <v>Defensive</v>
      </c>
    </row>
    <row r="1579" spans="1:34" ht="15" x14ac:dyDescent="0.2">
      <c r="A1579">
        <f t="shared" si="15"/>
        <v>2</v>
      </c>
      <c r="B1579">
        <f t="shared" si="16"/>
        <v>2002</v>
      </c>
      <c r="C1579" s="70">
        <f t="shared" si="1"/>
        <v>2002.0833333332141</v>
      </c>
      <c r="D1579" s="149">
        <f t="shared" si="383"/>
        <v>37346</v>
      </c>
      <c r="E1579" s="151">
        <v>178</v>
      </c>
      <c r="F1579" s="152">
        <v>8556411.7086999994</v>
      </c>
      <c r="G1579" s="152">
        <v>40172.013400000003</v>
      </c>
      <c r="H1579" s="152">
        <v>31501.409425059999</v>
      </c>
      <c r="I1579" s="152">
        <v>6256799.3685955098</v>
      </c>
      <c r="J1579" s="152">
        <v>178</v>
      </c>
      <c r="K1579" s="152">
        <v>178</v>
      </c>
      <c r="L1579" s="152">
        <v>296.55</v>
      </c>
      <c r="M1579" s="153">
        <v>29.245842400000001</v>
      </c>
      <c r="N1579" s="17">
        <f t="shared" ref="N1579:T1579" si="1703">F1579/F1578/$E1579*$E1578-1</f>
        <v>-2.0938276796836019E-2</v>
      </c>
      <c r="O1579" s="17">
        <f t="shared" si="1703"/>
        <v>1.7335972054175031E-2</v>
      </c>
      <c r="P1579" s="17">
        <f t="shared" si="1703"/>
        <v>-3.1271067403604302E-4</v>
      </c>
      <c r="Q1579" s="17">
        <f t="shared" si="1703"/>
        <v>4.4634455698540076E-3</v>
      </c>
      <c r="R1579" s="17">
        <f t="shared" si="1703"/>
        <v>0</v>
      </c>
      <c r="S1579" s="17">
        <f t="shared" si="1703"/>
        <v>0</v>
      </c>
      <c r="T1579" s="17">
        <f t="shared" si="1703"/>
        <v>5.1688087492765433E-2</v>
      </c>
      <c r="U1579" s="241">
        <v>-0.01</v>
      </c>
      <c r="V1579" s="241">
        <v>2.1600000000000001E-2</v>
      </c>
      <c r="W1579" s="223">
        <f t="shared" ca="1" si="1680"/>
        <v>-9.6937754788204017E-3</v>
      </c>
      <c r="X1579" s="223">
        <f>MMULT(N1579:T1579,'Parameters &amp; Main Results'!$B$12:$B$18)-'Parameters &amp; Main Results'!$B$22/12+MMULT(U1579:V1579,'Parameters &amp; Main Results'!$B$20:$B$21)</f>
        <v>-9.6937754788204017E-3</v>
      </c>
      <c r="Y1579" s="223">
        <f>MMULT(N1579:T1579,'Parameters &amp; Main Results'!$C$12:$C$18)-'Parameters &amp; Main Results'!$C$22/12+MMULT(U1579:V1579,'Parameters &amp; Main Results'!$C$20:$C$21)</f>
        <v>-1.7152518578401582E-2</v>
      </c>
      <c r="Z1579" s="17">
        <f t="shared" ca="1" si="1665"/>
        <v>3.5687844481388167</v>
      </c>
      <c r="AA1579" s="70">
        <f ca="1">Z1579/OFFSET(Z1579,'Parameters &amp; Main Results'!$B$38,0)</f>
        <v>3.5687844481388167</v>
      </c>
      <c r="AB1579" s="70">
        <f ca="1">SUMPRODUCT(Z1579:OFFSET(Z1579,'Parameters &amp; Main Results'!$B$38-1,0), 'Cash Flow Assist'!$P$11:OFFSET('Cash Flow Assist'!$P$11,'Parameters &amp; Main Results'!$B$38-1,0)  )/OFFSET(Z1579,'Parameters &amp; Main Results'!$B$38,0)</f>
        <v>913.24482942215423</v>
      </c>
      <c r="AC1579" s="70">
        <f ca="1">SUMPRODUCT(Z1579:OFFSET(Z1579,'Parameters &amp; Main Results'!$B$38-1,0),'Parameters &amp; Main Results'!$B$42:OFFSET('Parameters &amp; Main Results'!$B$42,'Parameters &amp; Main Results'!$B$38-1,0)   )/OFFSET(Z1579,'Parameters &amp; Main Results'!$B$38,0)</f>
        <v>0</v>
      </c>
      <c r="AD1579" s="155">
        <f t="shared" si="4"/>
        <v>-0.27866521115707243</v>
      </c>
      <c r="AE1579" s="252">
        <f t="shared" ca="1" si="1675"/>
        <v>11054642.687899999</v>
      </c>
      <c r="AF1579" s="253">
        <f t="shared" ca="1" si="1677"/>
        <v>-0.22598930148456725</v>
      </c>
      <c r="AG1579" s="258">
        <f t="shared" ca="1" si="1678"/>
        <v>0</v>
      </c>
      <c r="AH1579" s="227" t="str">
        <f ca="1">IF(SUM(AG1579:OFFSET(AG1579,(-HoldAggressiveTime-1),0,,))=0,"Defensive","Aggressive")</f>
        <v>Defensive</v>
      </c>
    </row>
    <row r="1580" spans="1:34" ht="15" x14ac:dyDescent="0.2">
      <c r="A1580">
        <f t="shared" si="15"/>
        <v>3</v>
      </c>
      <c r="B1580">
        <f t="shared" si="16"/>
        <v>2002</v>
      </c>
      <c r="C1580" s="70">
        <f t="shared" si="1"/>
        <v>2002.1666666665474</v>
      </c>
      <c r="D1580" s="149">
        <f t="shared" si="383"/>
        <v>37376</v>
      </c>
      <c r="E1580" s="151">
        <v>178.5</v>
      </c>
      <c r="F1580" s="152">
        <v>8871633.4803999998</v>
      </c>
      <c r="G1580" s="152">
        <v>38694.242100000003</v>
      </c>
      <c r="H1580" s="152">
        <v>31546.56144524</v>
      </c>
      <c r="I1580" s="152">
        <v>6592530.8975682296</v>
      </c>
      <c r="J1580" s="152">
        <v>178.5</v>
      </c>
      <c r="K1580" s="152">
        <v>178.5</v>
      </c>
      <c r="L1580" s="152">
        <v>303</v>
      </c>
      <c r="M1580" s="153">
        <v>30.10178582</v>
      </c>
      <c r="N1580" s="17">
        <f t="shared" ref="N1580:T1580" si="1704">F1580/F1579/$E1580*$E1579-1</f>
        <v>3.3936101678470498E-2</v>
      </c>
      <c r="O1580" s="17">
        <f t="shared" si="1704"/>
        <v>-3.9484168169004574E-2</v>
      </c>
      <c r="P1580" s="17">
        <f t="shared" si="1704"/>
        <v>-1.3718020540257614E-3</v>
      </c>
      <c r="Q1580" s="17">
        <f t="shared" si="1704"/>
        <v>5.0707244579828226E-2</v>
      </c>
      <c r="R1580" s="17">
        <f t="shared" si="1704"/>
        <v>0</v>
      </c>
      <c r="S1580" s="17">
        <f t="shared" si="1704"/>
        <v>0</v>
      </c>
      <c r="T1580" s="17">
        <f t="shared" si="1704"/>
        <v>1.8888081282082858E-2</v>
      </c>
      <c r="U1580" s="241">
        <v>4.2099999999999999E-2</v>
      </c>
      <c r="V1580" s="241">
        <v>1.06E-2</v>
      </c>
      <c r="W1580" s="223">
        <f t="shared" ca="1" si="1680"/>
        <v>1.845798002248944E-2</v>
      </c>
      <c r="X1580" s="223">
        <f>MMULT(N1580:T1580,'Parameters &amp; Main Results'!$B$12:$B$18)-'Parameters &amp; Main Results'!$B$22/12+MMULT(U1580:V1580,'Parameters &amp; Main Results'!$B$20:$B$21)</f>
        <v>1.845798002248944E-2</v>
      </c>
      <c r="Y1580" s="223">
        <f>MMULT(N1580:T1580,'Parameters &amp; Main Results'!$C$12:$C$18)-'Parameters &amp; Main Results'!$C$22/12+MMULT(U1580:V1580,'Parameters &amp; Main Results'!$C$20:$C$21)</f>
        <v>2.6552408027056325E-2</v>
      </c>
      <c r="Z1580" s="17">
        <f t="shared" ca="1" si="1665"/>
        <v>3.6037180821158126</v>
      </c>
      <c r="AA1580" s="70">
        <f ca="1">Z1580/OFFSET(Z1580,'Parameters &amp; Main Results'!$B$38,0)</f>
        <v>3.6037180821158126</v>
      </c>
      <c r="AB1580" s="70">
        <f ca="1">SUMPRODUCT(Z1580:OFFSET(Z1580,'Parameters &amp; Main Results'!$B$38-1,0), 'Cash Flow Assist'!$P$11:OFFSET('Cash Flow Assist'!$P$11,'Parameters &amp; Main Results'!$B$38-1,0)  )/OFFSET(Z1580,'Parameters &amp; Main Results'!$B$38,0)</f>
        <v>910.67604497401544</v>
      </c>
      <c r="AC1580" s="70">
        <f ca="1">SUMPRODUCT(Z1580:OFFSET(Z1580,'Parameters &amp; Main Results'!$B$38-1,0),'Parameters &amp; Main Results'!$B$42:OFFSET('Parameters &amp; Main Results'!$B$42,'Parameters &amp; Main Results'!$B$38-1,0)   )/OFFSET(Z1580,'Parameters &amp; Main Results'!$B$38,0)</f>
        <v>0</v>
      </c>
      <c r="AD1580" s="155">
        <f t="shared" si="4"/>
        <v>-0.25418592041868082</v>
      </c>
      <c r="AE1580" s="252">
        <f t="shared" ca="1" si="1675"/>
        <v>10499231.113700001</v>
      </c>
      <c r="AF1580" s="253">
        <f t="shared" ca="1" si="1677"/>
        <v>-0.15502065014801111</v>
      </c>
      <c r="AG1580" s="258">
        <f t="shared" ca="1" si="1678"/>
        <v>0</v>
      </c>
      <c r="AH1580" s="227" t="str">
        <f ca="1">IF(SUM(AG1580:OFFSET(AG1580,(-HoldAggressiveTime-1),0,,))=0,"Defensive","Aggressive")</f>
        <v>Defensive</v>
      </c>
    </row>
    <row r="1581" spans="1:34" ht="15" x14ac:dyDescent="0.2">
      <c r="A1581">
        <f t="shared" si="15"/>
        <v>4</v>
      </c>
      <c r="B1581">
        <f t="shared" si="16"/>
        <v>2002</v>
      </c>
      <c r="C1581" s="70">
        <f t="shared" si="1"/>
        <v>2002.2499999998806</v>
      </c>
      <c r="D1581" s="149">
        <f t="shared" si="383"/>
        <v>37407</v>
      </c>
      <c r="E1581" s="151">
        <v>179.3</v>
      </c>
      <c r="F1581" s="152">
        <v>8339945.5712000001</v>
      </c>
      <c r="G1581" s="152">
        <v>39805.191800000001</v>
      </c>
      <c r="H1581" s="152">
        <v>31593.618399390001</v>
      </c>
      <c r="I1581" s="152">
        <v>6635363.7575213304</v>
      </c>
      <c r="J1581" s="152">
        <v>179.3</v>
      </c>
      <c r="K1581" s="152">
        <v>179.3</v>
      </c>
      <c r="L1581" s="152">
        <v>309.35000000000002</v>
      </c>
      <c r="M1581" s="153">
        <v>28.092609960000001</v>
      </c>
      <c r="N1581" s="17">
        <f t="shared" ref="N1581:T1581" si="1705">F1581/F1580/$E1581*$E1580-1</f>
        <v>-6.4125625251104323E-2</v>
      </c>
      <c r="O1581" s="17">
        <f t="shared" si="1705"/>
        <v>2.4121083883671401E-2</v>
      </c>
      <c r="P1581" s="17">
        <f t="shared" si="1705"/>
        <v>-2.9767847185327989E-3</v>
      </c>
      <c r="Q1581" s="17">
        <f t="shared" si="1705"/>
        <v>2.0063950447144485E-3</v>
      </c>
      <c r="R1581" s="17">
        <f t="shared" si="1705"/>
        <v>0</v>
      </c>
      <c r="S1581" s="17">
        <f t="shared" si="1705"/>
        <v>0</v>
      </c>
      <c r="T1581" s="17">
        <f t="shared" si="1705"/>
        <v>1.6401793553588506E-2</v>
      </c>
      <c r="U1581" s="241">
        <v>5.96E-2</v>
      </c>
      <c r="V1581" s="241">
        <v>3.8800000000000001E-2</v>
      </c>
      <c r="W1581" s="223">
        <f t="shared" ca="1" si="1680"/>
        <v>-4.2491579150581209E-2</v>
      </c>
      <c r="X1581" s="223">
        <f>MMULT(N1581:T1581,'Parameters &amp; Main Results'!$B$12:$B$18)-'Parameters &amp; Main Results'!$B$22/12+MMULT(U1581:V1581,'Parameters &amp; Main Results'!$B$20:$B$21)</f>
        <v>-4.2491579150581209E-2</v>
      </c>
      <c r="Y1581" s="223">
        <f>MMULT(N1581:T1581,'Parameters &amp; Main Results'!$C$12:$C$18)-'Parameters &amp; Main Results'!$C$22/12+MMULT(U1581:V1581,'Parameters &amp; Main Results'!$C$20:$C$21)</f>
        <v>-5.5342621004293421E-2</v>
      </c>
      <c r="Z1581" s="17">
        <f t="shared" ca="1" si="1665"/>
        <v>3.5384062502374771</v>
      </c>
      <c r="AA1581" s="70">
        <f ca="1">Z1581/OFFSET(Z1581,'Parameters &amp; Main Results'!$B$38,0)</f>
        <v>3.5384062502374771</v>
      </c>
      <c r="AB1581" s="70">
        <f ca="1">SUMPRODUCT(Z1581:OFFSET(Z1581,'Parameters &amp; Main Results'!$B$38-1,0), 'Cash Flow Assist'!$P$11:OFFSET('Cash Flow Assist'!$P$11,'Parameters &amp; Main Results'!$B$38-1,0)  )/OFFSET(Z1581,'Parameters &amp; Main Results'!$B$38,0)</f>
        <v>908.07232689189959</v>
      </c>
      <c r="AC1581" s="70">
        <f ca="1">SUMPRODUCT(Z1581:OFFSET(Z1581,'Parameters &amp; Main Results'!$B$38-1,0),'Parameters &amp; Main Results'!$B$42:OFFSET('Parameters &amp; Main Results'!$B$42,'Parameters &amp; Main Results'!$B$38-1,0)   )/OFFSET(Z1581,'Parameters &amp; Main Results'!$B$38,0)</f>
        <v>0</v>
      </c>
      <c r="AD1581" s="155">
        <f t="shared" si="4"/>
        <v>-0.30201171459290976</v>
      </c>
      <c r="AE1581" s="252">
        <f t="shared" ca="1" si="1675"/>
        <v>10300483.896</v>
      </c>
      <c r="AF1581" s="253">
        <f t="shared" ca="1" si="1677"/>
        <v>-0.19033458472386311</v>
      </c>
      <c r="AG1581" s="258">
        <f t="shared" ca="1" si="1678"/>
        <v>0</v>
      </c>
      <c r="AH1581" s="227" t="str">
        <f ca="1">IF(SUM(AG1581:OFFSET(AG1581,(-HoldAggressiveTime-1),0,,))=0,"Defensive","Aggressive")</f>
        <v>Defensive</v>
      </c>
    </row>
    <row r="1582" spans="1:34" ht="15" x14ac:dyDescent="0.2">
      <c r="A1582">
        <f t="shared" si="15"/>
        <v>5</v>
      </c>
      <c r="B1582">
        <f t="shared" si="16"/>
        <v>2002</v>
      </c>
      <c r="C1582" s="70">
        <f t="shared" si="1"/>
        <v>2002.3333333332139</v>
      </c>
      <c r="D1582" s="149">
        <f t="shared" si="383"/>
        <v>37437</v>
      </c>
      <c r="E1582" s="151">
        <v>179.5</v>
      </c>
      <c r="F1582" s="152">
        <v>8278503.5760000004</v>
      </c>
      <c r="G1582" s="152">
        <v>40067.136200000001</v>
      </c>
      <c r="H1582" s="152">
        <v>31638.639305609999</v>
      </c>
      <c r="I1582" s="152">
        <v>6728102.8154606698</v>
      </c>
      <c r="J1582" s="152">
        <v>179.5</v>
      </c>
      <c r="K1582" s="152">
        <v>179.5</v>
      </c>
      <c r="L1582" s="152">
        <v>327.25</v>
      </c>
      <c r="M1582" s="153">
        <v>27.812488900000002</v>
      </c>
      <c r="N1582" s="17">
        <f t="shared" ref="N1582:T1582" si="1706">F1582/F1581/$E1582*$E1581-1</f>
        <v>-8.473191343140507E-3</v>
      </c>
      <c r="O1582" s="17">
        <f t="shared" si="1706"/>
        <v>5.4591208202443564E-3</v>
      </c>
      <c r="P1582" s="17">
        <f t="shared" si="1706"/>
        <v>3.0920612816109916E-4</v>
      </c>
      <c r="Q1582" s="17">
        <f t="shared" si="1706"/>
        <v>1.2846705571343486E-2</v>
      </c>
      <c r="R1582" s="17">
        <f t="shared" si="1706"/>
        <v>0</v>
      </c>
      <c r="S1582" s="17">
        <f t="shared" si="1706"/>
        <v>0</v>
      </c>
      <c r="T1582" s="17">
        <f t="shared" si="1706"/>
        <v>5.6684583948822587E-2</v>
      </c>
      <c r="U1582" s="241">
        <v>-3.2099999999999997E-2</v>
      </c>
      <c r="V1582" s="241">
        <v>1.5299999999999999E-2</v>
      </c>
      <c r="W1582" s="223">
        <f t="shared" ca="1" si="1680"/>
        <v>-2.4705068125320437E-3</v>
      </c>
      <c r="X1582" s="223">
        <f>MMULT(N1582:T1582,'Parameters &amp; Main Results'!$B$12:$B$18)-'Parameters &amp; Main Results'!$B$22/12+MMULT(U1582:V1582,'Parameters &amp; Main Results'!$B$20:$B$21)</f>
        <v>-2.4705068125320437E-3</v>
      </c>
      <c r="Y1582" s="223">
        <f>MMULT(N1582:T1582,'Parameters &amp; Main Results'!$C$12:$C$18)-'Parameters &amp; Main Results'!$C$22/12+MMULT(U1582:V1582,'Parameters &amp; Main Results'!$C$20:$C$21)</f>
        <v>-7.1216267934686873E-3</v>
      </c>
      <c r="Z1582" s="17">
        <f t="shared" ca="1" si="1665"/>
        <v>3.6954309468093332</v>
      </c>
      <c r="AA1582" s="70">
        <f ca="1">Z1582/OFFSET(Z1582,'Parameters &amp; Main Results'!$B$38,0)</f>
        <v>3.6954309468093332</v>
      </c>
      <c r="AB1582" s="70">
        <f ca="1">SUMPRODUCT(Z1582:OFFSET(Z1582,'Parameters &amp; Main Results'!$B$38-1,0), 'Cash Flow Assist'!$P$11:OFFSET('Cash Flow Assist'!$P$11,'Parameters &amp; Main Results'!$B$38-1,0)  )/OFFSET(Z1582,'Parameters &amp; Main Results'!$B$38,0)</f>
        <v>905.53392064166201</v>
      </c>
      <c r="AC1582" s="70">
        <f ca="1">SUMPRODUCT(Z1582:OFFSET(Z1582,'Parameters &amp; Main Results'!$B$38-1,0),'Parameters &amp; Main Results'!$B$42:OFFSET('Parameters &amp; Main Results'!$B$42,'Parameters &amp; Main Results'!$B$38-1,0)   )/OFFSET(Z1582,'Parameters &amp; Main Results'!$B$38,0)</f>
        <v>0</v>
      </c>
      <c r="AD1582" s="155">
        <f t="shared" si="4"/>
        <v>-0.30792590289043464</v>
      </c>
      <c r="AE1582" s="252">
        <f t="shared" ca="1" si="1675"/>
        <v>11308116.2114</v>
      </c>
      <c r="AF1582" s="253">
        <f t="shared" ca="1" si="1677"/>
        <v>-0.26791488332475488</v>
      </c>
      <c r="AG1582" s="258">
        <f t="shared" ca="1" si="1678"/>
        <v>0</v>
      </c>
      <c r="AH1582" s="227" t="str">
        <f ca="1">IF(SUM(AG1582:OFFSET(AG1582,(-HoldAggressiveTime-1),0,,))=0,"Defensive","Aggressive")</f>
        <v>Defensive</v>
      </c>
    </row>
    <row r="1583" spans="1:34" ht="15" x14ac:dyDescent="0.2">
      <c r="A1583">
        <f t="shared" si="15"/>
        <v>6</v>
      </c>
      <c r="B1583">
        <f t="shared" si="16"/>
        <v>2002</v>
      </c>
      <c r="C1583" s="70">
        <f t="shared" si="1"/>
        <v>2002.4166666665471</v>
      </c>
      <c r="D1583" s="149">
        <f t="shared" si="383"/>
        <v>37468</v>
      </c>
      <c r="E1583" s="151">
        <v>179.6</v>
      </c>
      <c r="F1583" s="152">
        <v>7524383.0658</v>
      </c>
      <c r="G1583" s="152">
        <v>40925.561300000001</v>
      </c>
      <c r="H1583" s="152">
        <v>31684.251677280001</v>
      </c>
      <c r="I1583" s="152">
        <v>6456980.2777829496</v>
      </c>
      <c r="J1583" s="152">
        <v>179.6</v>
      </c>
      <c r="K1583" s="152">
        <v>179.6</v>
      </c>
      <c r="L1583" s="152">
        <v>319.05</v>
      </c>
      <c r="M1583" s="153">
        <v>25.207016629999998</v>
      </c>
      <c r="N1583" s="17">
        <f t="shared" ref="N1583:T1583" si="1707">F1583/F1582/$E1583*$E1582-1</f>
        <v>-9.1599891949499468E-2</v>
      </c>
      <c r="O1583" s="17">
        <f t="shared" si="1707"/>
        <v>2.0855946254090929E-2</v>
      </c>
      <c r="P1583" s="17">
        <f t="shared" si="1707"/>
        <v>8.8407108402965839E-4</v>
      </c>
      <c r="Q1583" s="17">
        <f t="shared" si="1707"/>
        <v>-4.0831382309815645E-2</v>
      </c>
      <c r="R1583" s="17">
        <f t="shared" si="1707"/>
        <v>0</v>
      </c>
      <c r="S1583" s="17">
        <f t="shared" si="1707"/>
        <v>0</v>
      </c>
      <c r="T1583" s="17">
        <f t="shared" si="1707"/>
        <v>-2.5600136794948769E-2</v>
      </c>
      <c r="U1583" s="241">
        <v>4.2799999999999998E-2</v>
      </c>
      <c r="V1583" s="241">
        <v>-2.9999999999999997E-4</v>
      </c>
      <c r="W1583" s="223">
        <f t="shared" ca="1" si="1680"/>
        <v>-6.585040321772051E-2</v>
      </c>
      <c r="X1583" s="223">
        <f>MMULT(N1583:T1583,'Parameters &amp; Main Results'!$B$12:$B$18)-'Parameters &amp; Main Results'!$B$22/12+MMULT(U1583:V1583,'Parameters &amp; Main Results'!$B$20:$B$21)</f>
        <v>-6.585040321772051E-2</v>
      </c>
      <c r="Y1583" s="223">
        <f>MMULT(N1583:T1583,'Parameters &amp; Main Results'!$C$12:$C$18)-'Parameters &amp; Main Results'!$C$22/12+MMULT(U1583:V1583,'Parameters &amp; Main Results'!$C$20:$C$21)</f>
        <v>-8.0395974795807096E-2</v>
      </c>
      <c r="Z1583" s="17">
        <f t="shared" ca="1" si="1665"/>
        <v>3.7045831447059205</v>
      </c>
      <c r="AA1583" s="70">
        <f ca="1">Z1583/OFFSET(Z1583,'Parameters &amp; Main Results'!$B$38,0)</f>
        <v>3.7045831447059205</v>
      </c>
      <c r="AB1583" s="70">
        <f ca="1">SUMPRODUCT(Z1583:OFFSET(Z1583,'Parameters &amp; Main Results'!$B$38-1,0), 'Cash Flow Assist'!$P$11:OFFSET('Cash Flow Assist'!$P$11,'Parameters &amp; Main Results'!$B$38-1,0)  )/OFFSET(Z1583,'Parameters &amp; Main Results'!$B$38,0)</f>
        <v>902.8384896948528</v>
      </c>
      <c r="AC1583" s="70">
        <f ca="1">SUMPRODUCT(Z1583:OFFSET(Z1583,'Parameters &amp; Main Results'!$B$38-1,0),'Parameters &amp; Main Results'!$B$42:OFFSET('Parameters &amp; Main Results'!$B$42,'Parameters &amp; Main Results'!$B$38-1,0)   )/OFFSET(Z1583,'Parameters &amp; Main Results'!$B$38,0)</f>
        <v>0</v>
      </c>
      <c r="AD1583" s="155">
        <f t="shared" si="4"/>
        <v>-0.37131981540671821</v>
      </c>
      <c r="AE1583" s="252">
        <f t="shared" ca="1" si="1675"/>
        <v>11087422.6896</v>
      </c>
      <c r="AF1583" s="253">
        <f t="shared" ca="1" si="1677"/>
        <v>-0.32135868935006245</v>
      </c>
      <c r="AG1583" s="258">
        <f t="shared" ca="1" si="1678"/>
        <v>0</v>
      </c>
      <c r="AH1583" s="227" t="str">
        <f ca="1">IF(SUM(AG1583:OFFSET(AG1583,(-HoldAggressiveTime-1),0,,))=0,"Defensive","Aggressive")</f>
        <v>Defensive</v>
      </c>
    </row>
    <row r="1584" spans="1:34" ht="15" x14ac:dyDescent="0.2">
      <c r="A1584">
        <f t="shared" si="15"/>
        <v>7</v>
      </c>
      <c r="B1584">
        <f t="shared" si="16"/>
        <v>2002</v>
      </c>
      <c r="C1584" s="70">
        <f t="shared" si="1"/>
        <v>2002.4999999998804</v>
      </c>
      <c r="D1584" s="149">
        <f t="shared" si="383"/>
        <v>37499</v>
      </c>
      <c r="E1584" s="151">
        <v>180</v>
      </c>
      <c r="F1584" s="152">
        <v>7089449.2089999998</v>
      </c>
      <c r="G1584" s="152">
        <v>42221.466399999998</v>
      </c>
      <c r="H1584" s="152">
        <v>31729.137700489999</v>
      </c>
      <c r="I1584" s="152">
        <v>5815639.8427293804</v>
      </c>
      <c r="J1584" s="152">
        <v>180</v>
      </c>
      <c r="K1584" s="152">
        <v>180</v>
      </c>
      <c r="L1584" s="152">
        <v>305.5</v>
      </c>
      <c r="M1584" s="153">
        <v>23.671631909999999</v>
      </c>
      <c r="N1584" s="17">
        <f t="shared" ref="N1584:T1584" si="1708">F1584/F1583/$E1584*$E1583-1</f>
        <v>-5.9897028691167198E-2</v>
      </c>
      <c r="O1584" s="17">
        <f t="shared" si="1708"/>
        <v>2.9372342881247571E-2</v>
      </c>
      <c r="P1584" s="17">
        <f t="shared" si="1708"/>
        <v>-8.0870370368746336E-4</v>
      </c>
      <c r="Q1584" s="17">
        <f t="shared" si="1708"/>
        <v>-0.10132663427820932</v>
      </c>
      <c r="R1584" s="17">
        <f t="shared" si="1708"/>
        <v>0</v>
      </c>
      <c r="S1584" s="17">
        <f t="shared" si="1708"/>
        <v>0</v>
      </c>
      <c r="T1584" s="17">
        <f t="shared" si="1708"/>
        <v>-4.459767713176277E-2</v>
      </c>
      <c r="U1584" s="241">
        <v>-5.2600000000000001E-2</v>
      </c>
      <c r="V1584" s="241">
        <v>-3.8699999999999998E-2</v>
      </c>
      <c r="W1584" s="223">
        <f t="shared" ca="1" si="1680"/>
        <v>-4.1319853465380696E-2</v>
      </c>
      <c r="X1584" s="223">
        <f>MMULT(N1584:T1584,'Parameters &amp; Main Results'!$B$12:$B$18)-'Parameters &amp; Main Results'!$B$22/12+MMULT(U1584:V1584,'Parameters &amp; Main Results'!$B$20:$B$21)</f>
        <v>-4.1319853465380696E-2</v>
      </c>
      <c r="Y1584" s="223">
        <f>MMULT(N1584:T1584,'Parameters &amp; Main Results'!$C$12:$C$18)-'Parameters &amp; Main Results'!$C$22/12+MMULT(U1584:V1584,'Parameters &amp; Main Results'!$C$20:$C$21)</f>
        <v>-5.1011758200592394E-2</v>
      </c>
      <c r="Z1584" s="17">
        <f t="shared" ca="1" si="1665"/>
        <v>3.96572792780356</v>
      </c>
      <c r="AA1584" s="70">
        <f ca="1">Z1584/OFFSET(Z1584,'Parameters &amp; Main Results'!$B$38,0)</f>
        <v>3.96572792780356</v>
      </c>
      <c r="AB1584" s="70">
        <f ca="1">SUMPRODUCT(Z1584:OFFSET(Z1584,'Parameters &amp; Main Results'!$B$38-1,0), 'Cash Flow Assist'!$P$11:OFFSET('Cash Flow Assist'!$P$11,'Parameters &amp; Main Results'!$B$38-1,0)  )/OFFSET(Z1584,'Parameters &amp; Main Results'!$B$38,0)</f>
        <v>900.13390655014678</v>
      </c>
      <c r="AC1584" s="70">
        <f ca="1">SUMPRODUCT(Z1584:OFFSET(Z1584,'Parameters &amp; Main Results'!$B$38-1,0),'Parameters &amp; Main Results'!$B$42:OFFSET('Parameters &amp; Main Results'!$B$42,'Parameters &amp; Main Results'!$B$38-1,0)   )/OFFSET(Z1584,'Parameters &amp; Main Results'!$B$38,0)</f>
        <v>0</v>
      </c>
      <c r="AD1584" s="155">
        <f t="shared" si="4"/>
        <v>-0.40897589046087035</v>
      </c>
      <c r="AE1584" s="252">
        <f t="shared" ca="1" si="1675"/>
        <v>10742920.9497</v>
      </c>
      <c r="AF1584" s="253">
        <f t="shared" ca="1" si="1677"/>
        <v>-0.34008178574580544</v>
      </c>
      <c r="AG1584" s="258">
        <f t="shared" ca="1" si="1678"/>
        <v>0</v>
      </c>
      <c r="AH1584" s="227" t="str">
        <f ca="1">IF(SUM(AG1584:OFFSET(AG1584,(-HoldAggressiveTime-1),0,,))=0,"Defensive","Aggressive")</f>
        <v>Defensive</v>
      </c>
    </row>
    <row r="1585" spans="1:34" ht="15" x14ac:dyDescent="0.2">
      <c r="A1585">
        <f t="shared" si="15"/>
        <v>8</v>
      </c>
      <c r="B1585">
        <f t="shared" si="16"/>
        <v>2002</v>
      </c>
      <c r="C1585" s="70">
        <f t="shared" si="1"/>
        <v>2002.5833333332137</v>
      </c>
      <c r="D1585" s="149">
        <f t="shared" si="383"/>
        <v>37529</v>
      </c>
      <c r="E1585" s="151">
        <v>180.5</v>
      </c>
      <c r="F1585" s="152">
        <v>6839710.8775000004</v>
      </c>
      <c r="G1585" s="152">
        <v>43620.746400000004</v>
      </c>
      <c r="H1585" s="152">
        <v>31773.55849327</v>
      </c>
      <c r="I1585" s="152">
        <v>5808024.5861918703</v>
      </c>
      <c r="J1585" s="152">
        <v>180.5</v>
      </c>
      <c r="K1585" s="152">
        <v>180.5</v>
      </c>
      <c r="L1585" s="152">
        <v>312.39999999999998</v>
      </c>
      <c r="M1585" s="153">
        <v>22.696139670000001</v>
      </c>
      <c r="N1585" s="17">
        <f t="shared" ref="N1585:T1585" si="1709">F1585/F1584/$E1585*$E1584-1</f>
        <v>-3.789926284916556E-2</v>
      </c>
      <c r="O1585" s="17">
        <f t="shared" si="1709"/>
        <v>3.0279547739233248E-2</v>
      </c>
      <c r="P1585" s="17">
        <f t="shared" si="1709"/>
        <v>-1.3739612188580219E-3</v>
      </c>
      <c r="Q1585" s="17">
        <f t="shared" si="1709"/>
        <v>-4.0759001491846858E-3</v>
      </c>
      <c r="R1585" s="17">
        <f t="shared" si="1709"/>
        <v>0</v>
      </c>
      <c r="S1585" s="17">
        <f t="shared" si="1709"/>
        <v>0</v>
      </c>
      <c r="T1585" s="17">
        <f t="shared" si="1709"/>
        <v>1.9753276722687785E-2</v>
      </c>
      <c r="U1585" s="241">
        <v>-2.87E-2</v>
      </c>
      <c r="V1585" s="241">
        <v>3.3099999999999997E-2</v>
      </c>
      <c r="W1585" s="223">
        <f t="shared" ca="1" si="1680"/>
        <v>-2.1422540419559797E-2</v>
      </c>
      <c r="X1585" s="223">
        <f>MMULT(N1585:T1585,'Parameters &amp; Main Results'!$B$12:$B$18)-'Parameters &amp; Main Results'!$B$22/12+MMULT(U1585:V1585,'Parameters &amp; Main Results'!$B$20:$B$21)</f>
        <v>-2.1422540419559797E-2</v>
      </c>
      <c r="Y1585" s="223">
        <f>MMULT(N1585:T1585,'Parameters &amp; Main Results'!$C$12:$C$18)-'Parameters &amp; Main Results'!$C$22/12+MMULT(U1585:V1585,'Parameters &amp; Main Results'!$C$20:$C$21)</f>
        <v>-3.1123048456992347E-2</v>
      </c>
      <c r="Z1585" s="17">
        <f t="shared" ca="1" si="1665"/>
        <v>4.1366538590985122</v>
      </c>
      <c r="AA1585" s="70">
        <f ca="1">Z1585/OFFSET(Z1585,'Parameters &amp; Main Results'!$B$38,0)</f>
        <v>4.1366538590985122</v>
      </c>
      <c r="AB1585" s="70">
        <f ca="1">SUMPRODUCT(Z1585:OFFSET(Z1585,'Parameters &amp; Main Results'!$B$38-1,0), 'Cash Flow Assist'!$P$11:OFFSET('Cash Flow Assist'!$P$11,'Parameters &amp; Main Results'!$B$38-1,0)  )/OFFSET(Z1585,'Parameters &amp; Main Results'!$B$38,0)</f>
        <v>897.16817862234325</v>
      </c>
      <c r="AC1585" s="70">
        <f ca="1">SUMPRODUCT(Z1585:OFFSET(Z1585,'Parameters &amp; Main Results'!$B$38-1,0),'Parameters &amp; Main Results'!$B$42:OFFSET('Parameters &amp; Main Results'!$B$42,'Parameters &amp; Main Results'!$B$38-1,0)   )/OFFSET(Z1585,'Parameters &amp; Main Results'!$B$38,0)</f>
        <v>0</v>
      </c>
      <c r="AD1585" s="155">
        <f t="shared" si="4"/>
        <v>-0.43137526853848784</v>
      </c>
      <c r="AE1585" s="252">
        <f t="shared" ca="1" si="1675"/>
        <v>11007769.5823</v>
      </c>
      <c r="AF1585" s="253">
        <f t="shared" ca="1" si="1677"/>
        <v>-0.37864697962991983</v>
      </c>
      <c r="AG1585" s="258">
        <f t="shared" ca="1" si="1678"/>
        <v>0</v>
      </c>
      <c r="AH1585" s="227" t="str">
        <f ca="1">IF(SUM(AG1585:OFFSET(AG1585,(-HoldAggressiveTime-1),0,,))=0,"Defensive","Aggressive")</f>
        <v>Defensive</v>
      </c>
    </row>
    <row r="1586" spans="1:34" ht="15" x14ac:dyDescent="0.2">
      <c r="A1586">
        <f t="shared" si="15"/>
        <v>9</v>
      </c>
      <c r="B1586">
        <f t="shared" si="16"/>
        <v>2002</v>
      </c>
      <c r="C1586" s="70">
        <f t="shared" si="1"/>
        <v>2002.6666666665469</v>
      </c>
      <c r="D1586" s="149">
        <f t="shared" si="383"/>
        <v>37560</v>
      </c>
      <c r="E1586" s="151">
        <v>180.8</v>
      </c>
      <c r="F1586" s="152">
        <v>6360457.8459999999</v>
      </c>
      <c r="G1586" s="152">
        <v>45560.101199999997</v>
      </c>
      <c r="H1586" s="152">
        <v>31816.452797229998</v>
      </c>
      <c r="I1586" s="152">
        <v>5193552.8965475596</v>
      </c>
      <c r="J1586" s="152">
        <v>180.8</v>
      </c>
      <c r="K1586" s="152">
        <v>180.8</v>
      </c>
      <c r="L1586" s="152">
        <v>322.39999999999998</v>
      </c>
      <c r="M1586" s="153">
        <v>21.011243480000001</v>
      </c>
      <c r="N1586" s="17">
        <f t="shared" ref="N1586:T1586" si="1710">F1586/F1585/$E1586*$E1585-1</f>
        <v>-7.1612221235349161E-2</v>
      </c>
      <c r="O1586" s="17">
        <f t="shared" si="1710"/>
        <v>4.2726396056049554E-2</v>
      </c>
      <c r="P1586" s="17">
        <f t="shared" si="1710"/>
        <v>-3.1153207983181108E-4</v>
      </c>
      <c r="Q1586" s="17">
        <f t="shared" si="1710"/>
        <v>-0.10728076325336477</v>
      </c>
      <c r="R1586" s="17">
        <f t="shared" si="1710"/>
        <v>0</v>
      </c>
      <c r="S1586" s="17">
        <f t="shared" si="1710"/>
        <v>0</v>
      </c>
      <c r="T1586" s="17">
        <f t="shared" si="1710"/>
        <v>3.0297836900728514E-2</v>
      </c>
      <c r="U1586" s="241">
        <v>2.4299999999999999E-2</v>
      </c>
      <c r="V1586" s="241">
        <v>1.44E-2</v>
      </c>
      <c r="W1586" s="223">
        <f t="shared" ca="1" si="1680"/>
        <v>-4.3690661536932199E-2</v>
      </c>
      <c r="X1586" s="223">
        <f>MMULT(N1586:T1586,'Parameters &amp; Main Results'!$B$12:$B$18)-'Parameters &amp; Main Results'!$B$22/12+MMULT(U1586:V1586,'Parameters &amp; Main Results'!$B$20:$B$21)</f>
        <v>-4.3690661536932199E-2</v>
      </c>
      <c r="Y1586" s="223">
        <f>MMULT(N1586:T1586,'Parameters &amp; Main Results'!$C$12:$C$18)-'Parameters &amp; Main Results'!$C$22/12+MMULT(U1586:V1586,'Parameters &amp; Main Results'!$C$20:$C$21)</f>
        <v>-6.0220026172875959E-2</v>
      </c>
      <c r="Z1586" s="17">
        <f t="shared" ca="1" si="1665"/>
        <v>4.227211467625752</v>
      </c>
      <c r="AA1586" s="70">
        <f ca="1">Z1586/OFFSET(Z1586,'Parameters &amp; Main Results'!$B$38,0)</f>
        <v>4.227211467625752</v>
      </c>
      <c r="AB1586" s="70">
        <f ca="1">SUMPRODUCT(Z1586:OFFSET(Z1586,'Parameters &amp; Main Results'!$B$38-1,0), 'Cash Flow Assist'!$P$11:OFFSET('Cash Flow Assist'!$P$11,'Parameters &amp; Main Results'!$B$38-1,0)  )/OFFSET(Z1586,'Parameters &amp; Main Results'!$B$38,0)</f>
        <v>894.03152476324453</v>
      </c>
      <c r="AC1586" s="70">
        <f ca="1">SUMPRODUCT(Z1586:OFFSET(Z1586,'Parameters &amp; Main Results'!$B$38-1,0),'Parameters &amp; Main Results'!$B$42:OFFSET('Parameters &amp; Main Results'!$B$42,'Parameters &amp; Main Results'!$B$38-1,0)   )/OFFSET(Z1586,'Parameters &amp; Main Results'!$B$38,0)</f>
        <v>0</v>
      </c>
      <c r="AD1586" s="155">
        <f t="shared" si="4"/>
        <v>-0.47209574860780068</v>
      </c>
      <c r="AE1586" s="252">
        <f t="shared" ca="1" si="1675"/>
        <v>10835671.8388</v>
      </c>
      <c r="AF1586" s="253">
        <f t="shared" ca="1" si="1677"/>
        <v>-0.41300752361060883</v>
      </c>
      <c r="AG1586" s="258">
        <f t="shared" ca="1" si="1678"/>
        <v>0</v>
      </c>
      <c r="AH1586" s="227" t="str">
        <f ca="1">IF(SUM(AG1586:OFFSET(AG1586,(-HoldAggressiveTime-1),0,,))=0,"Defensive","Aggressive")</f>
        <v>Defensive</v>
      </c>
    </row>
    <row r="1587" spans="1:34" ht="15" x14ac:dyDescent="0.2">
      <c r="A1587">
        <f t="shared" si="15"/>
        <v>10</v>
      </c>
      <c r="B1587">
        <f t="shared" si="16"/>
        <v>2002</v>
      </c>
      <c r="C1587" s="70">
        <f t="shared" si="1"/>
        <v>2002.7499999998802</v>
      </c>
      <c r="D1587" s="149">
        <f t="shared" si="383"/>
        <v>37590</v>
      </c>
      <c r="E1587" s="151">
        <v>181.2</v>
      </c>
      <c r="F1587" s="152">
        <v>6920282.7435999997</v>
      </c>
      <c r="G1587" s="152">
        <v>44631.988299999997</v>
      </c>
      <c r="H1587" s="152">
        <v>31859.670145619999</v>
      </c>
      <c r="I1587" s="152">
        <v>5466838.3753300896</v>
      </c>
      <c r="J1587" s="152">
        <v>181.2</v>
      </c>
      <c r="K1587" s="152">
        <v>181.2</v>
      </c>
      <c r="L1587" s="152">
        <v>316.35000000000002</v>
      </c>
      <c r="M1587" s="153">
        <v>22.75599231</v>
      </c>
      <c r="N1587" s="17">
        <f t="shared" ref="N1587:T1587" si="1711">F1587/F1586/$E1587*$E1586-1</f>
        <v>8.5614644171339904E-2</v>
      </c>
      <c r="O1587" s="17">
        <f t="shared" si="1711"/>
        <v>-2.2533713346660544E-2</v>
      </c>
      <c r="P1587" s="17">
        <f t="shared" si="1711"/>
        <v>-8.5217071353760332E-4</v>
      </c>
      <c r="Q1587" s="17">
        <f t="shared" si="1711"/>
        <v>5.0296474899186094E-2</v>
      </c>
      <c r="R1587" s="17">
        <f t="shared" si="1711"/>
        <v>0</v>
      </c>
      <c r="S1587" s="17">
        <f t="shared" si="1711"/>
        <v>0</v>
      </c>
      <c r="T1587" s="17">
        <f t="shared" si="1711"/>
        <v>-2.0931589239642778E-2</v>
      </c>
      <c r="U1587" s="241">
        <v>-3.4099999999999998E-2</v>
      </c>
      <c r="V1587" s="241">
        <v>-3.95E-2</v>
      </c>
      <c r="W1587" s="223">
        <f t="shared" ca="1" si="1680"/>
        <v>5.8615994330524009E-2</v>
      </c>
      <c r="X1587" s="223">
        <f>MMULT(N1587:T1587,'Parameters &amp; Main Results'!$B$12:$B$18)-'Parameters &amp; Main Results'!$B$22/12+MMULT(U1587:V1587,'Parameters &amp; Main Results'!$B$20:$B$21)</f>
        <v>5.8615994330524009E-2</v>
      </c>
      <c r="Y1587" s="223">
        <f>MMULT(N1587:T1587,'Parameters &amp; Main Results'!$C$12:$C$18)-'Parameters &amp; Main Results'!$C$22/12+MMULT(U1587:V1587,'Parameters &amp; Main Results'!$C$20:$C$21)</f>
        <v>7.4758141752873208E-2</v>
      </c>
      <c r="Z1587" s="17">
        <f t="shared" ca="1" si="1665"/>
        <v>4.4203390028790404</v>
      </c>
      <c r="AA1587" s="70">
        <f ca="1">Z1587/OFFSET(Z1587,'Parameters &amp; Main Results'!$B$38,0)</f>
        <v>4.4203390028790404</v>
      </c>
      <c r="AB1587" s="70">
        <f ca="1">SUMPRODUCT(Z1587:OFFSET(Z1587,'Parameters &amp; Main Results'!$B$38-1,0), 'Cash Flow Assist'!$P$11:OFFSET('Cash Flow Assist'!$P$11,'Parameters &amp; Main Results'!$B$38-1,0)  )/OFFSET(Z1587,'Parameters &amp; Main Results'!$B$38,0)</f>
        <v>890.80431329561884</v>
      </c>
      <c r="AC1587" s="70">
        <f ca="1">SUMPRODUCT(Z1587:OFFSET(Z1587,'Parameters &amp; Main Results'!$B$38-1,0),'Parameters &amp; Main Results'!$B$42:OFFSET('Parameters &amp; Main Results'!$B$42,'Parameters &amp; Main Results'!$B$38-1,0)   )/OFFSET(Z1587,'Parameters &amp; Main Results'!$B$38,0)</f>
        <v>0</v>
      </c>
      <c r="AD1587" s="155">
        <f t="shared" si="4"/>
        <v>-0.42689941396831999</v>
      </c>
      <c r="AE1587" s="252">
        <f t="shared" ca="1" si="1675"/>
        <v>11508722.821900001</v>
      </c>
      <c r="AF1587" s="253">
        <f t="shared" ca="1" si="1677"/>
        <v>-0.3986923787554113</v>
      </c>
      <c r="AG1587" s="258">
        <f t="shared" ca="1" si="1678"/>
        <v>0</v>
      </c>
      <c r="AH1587" s="227" t="str">
        <f ca="1">IF(SUM(AG1587:OFFSET(AG1587,(-HoldAggressiveTime-1),0,,))=0,"Defensive","Aggressive")</f>
        <v>Defensive</v>
      </c>
    </row>
    <row r="1588" spans="1:34" ht="15" x14ac:dyDescent="0.2">
      <c r="A1588">
        <f t="shared" si="15"/>
        <v>11</v>
      </c>
      <c r="B1588">
        <f t="shared" si="16"/>
        <v>2002</v>
      </c>
      <c r="C1588" s="70">
        <f t="shared" si="1"/>
        <v>2002.8333333332134</v>
      </c>
      <c r="D1588" s="149">
        <f t="shared" si="383"/>
        <v>37621</v>
      </c>
      <c r="E1588" s="151">
        <v>181.5</v>
      </c>
      <c r="F1588" s="152">
        <v>7313675.5772000002</v>
      </c>
      <c r="G1588" s="152">
        <v>43772.850899999998</v>
      </c>
      <c r="H1588" s="152">
        <v>31901.618711309999</v>
      </c>
      <c r="I1588" s="152">
        <v>5719291.9388547698</v>
      </c>
      <c r="J1588" s="152">
        <v>181.5</v>
      </c>
      <c r="K1588" s="152">
        <v>181.5</v>
      </c>
      <c r="L1588" s="152">
        <v>318.25</v>
      </c>
      <c r="M1588" s="153">
        <v>23.97962149</v>
      </c>
      <c r="N1588" s="17">
        <f t="shared" ref="N1588:T1588" si="1712">F1588/F1587/$E1588*$E1587-1</f>
        <v>5.5099499220652826E-2</v>
      </c>
      <c r="O1588" s="17">
        <f t="shared" si="1712"/>
        <v>-2.0870439681250352E-2</v>
      </c>
      <c r="P1588" s="17">
        <f t="shared" si="1712"/>
        <v>-3.3840220391112563E-4</v>
      </c>
      <c r="Q1588" s="17">
        <f t="shared" si="1712"/>
        <v>4.4449857803682047E-2</v>
      </c>
      <c r="R1588" s="17">
        <f t="shared" si="1712"/>
        <v>0</v>
      </c>
      <c r="S1588" s="17">
        <f t="shared" si="1712"/>
        <v>0</v>
      </c>
      <c r="T1588" s="17">
        <f t="shared" si="1712"/>
        <v>4.3431861613678624E-3</v>
      </c>
      <c r="U1588" s="241">
        <v>3.2300000000000002E-2</v>
      </c>
      <c r="V1588" s="241">
        <v>-1.2699999999999999E-2</v>
      </c>
      <c r="W1588" s="223">
        <f t="shared" ca="1" si="1680"/>
        <v>3.7326029120641271E-2</v>
      </c>
      <c r="X1588" s="223">
        <f>MMULT(N1588:T1588,'Parameters &amp; Main Results'!$B$12:$B$18)-'Parameters &amp; Main Results'!$B$22/12+MMULT(U1588:V1588,'Parameters &amp; Main Results'!$B$20:$B$21)</f>
        <v>3.7326029120641271E-2</v>
      </c>
      <c r="Y1588" s="223">
        <f>MMULT(N1588:T1588,'Parameters &amp; Main Results'!$C$12:$C$18)-'Parameters &amp; Main Results'!$C$22/12+MMULT(U1588:V1588,'Parameters &amp; Main Results'!$C$20:$C$21)</f>
        <v>4.7460838663795843E-2</v>
      </c>
      <c r="Z1588" s="17">
        <f t="shared" ca="1" si="1665"/>
        <v>4.175583050466277</v>
      </c>
      <c r="AA1588" s="70">
        <f ca="1">Z1588/OFFSET(Z1588,'Parameters &amp; Main Results'!$B$38,0)</f>
        <v>4.175583050466277</v>
      </c>
      <c r="AB1588" s="70">
        <f ca="1">SUMPRODUCT(Z1588:OFFSET(Z1588,'Parameters &amp; Main Results'!$B$38-1,0), 'Cash Flow Assist'!$P$11:OFFSET('Cash Flow Assist'!$P$11,'Parameters &amp; Main Results'!$B$38-1,0)  )/OFFSET(Z1588,'Parameters &amp; Main Results'!$B$38,0)</f>
        <v>887.38397429273959</v>
      </c>
      <c r="AC1588" s="70">
        <f ca="1">SUMPRODUCT(Z1588:OFFSET(Z1588,'Parameters &amp; Main Results'!$B$38-1,0),'Parameters &amp; Main Results'!$B$42:OFFSET('Parameters &amp; Main Results'!$B$42,'Parameters &amp; Main Results'!$B$38-1,0)   )/OFFSET(Z1588,'Parameters &amp; Main Results'!$B$38,0)</f>
        <v>0</v>
      </c>
      <c r="AD1588" s="155">
        <f t="shared" si="4"/>
        <v>-0.39532185867491176</v>
      </c>
      <c r="AE1588" s="252">
        <f t="shared" ca="1" si="1675"/>
        <v>10899016.977299999</v>
      </c>
      <c r="AF1588" s="253">
        <f t="shared" ca="1" si="1677"/>
        <v>-0.32896007113002879</v>
      </c>
      <c r="AG1588" s="258">
        <f t="shared" ca="1" si="1678"/>
        <v>0</v>
      </c>
      <c r="AH1588" s="227" t="str">
        <f ca="1">IF(SUM(AG1588:OFFSET(AG1588,(-HoldAggressiveTime-1),0,,))=0,"Defensive","Aggressive")</f>
        <v>Defensive</v>
      </c>
    </row>
    <row r="1589" spans="1:34" ht="15" x14ac:dyDescent="0.2">
      <c r="A1589">
        <f t="shared" si="15"/>
        <v>12</v>
      </c>
      <c r="B1589">
        <f t="shared" si="16"/>
        <v>2002</v>
      </c>
      <c r="C1589" s="70">
        <f t="shared" si="1"/>
        <v>2002.9166666665467</v>
      </c>
      <c r="D1589" s="149">
        <f t="shared" si="383"/>
        <v>37652</v>
      </c>
      <c r="E1589" s="151">
        <v>181.8</v>
      </c>
      <c r="F1589" s="152">
        <v>6897122.3653999995</v>
      </c>
      <c r="G1589" s="152">
        <v>45289.971599999997</v>
      </c>
      <c r="H1589" s="152">
        <v>31934.317870489998</v>
      </c>
      <c r="I1589" s="152">
        <v>5535008.8834333504</v>
      </c>
      <c r="J1589" s="152">
        <v>181.8</v>
      </c>
      <c r="K1589" s="152">
        <v>181.8</v>
      </c>
      <c r="L1589" s="152">
        <v>342.75</v>
      </c>
      <c r="M1589" s="153">
        <v>22.60405166</v>
      </c>
      <c r="N1589" s="17">
        <f t="shared" ref="N1589:T1589" si="1713">F1589/F1588/$E1589*$E1588-1</f>
        <v>-5.8511564715282072E-2</v>
      </c>
      <c r="O1589" s="17">
        <f t="shared" si="1713"/>
        <v>3.2951583998092504E-2</v>
      </c>
      <c r="P1589" s="17">
        <f t="shared" si="1713"/>
        <v>-6.2685643561510851E-4</v>
      </c>
      <c r="Q1589" s="17">
        <f t="shared" si="1713"/>
        <v>-3.3818300502005294E-2</v>
      </c>
      <c r="R1589" s="17">
        <f t="shared" si="1713"/>
        <v>0</v>
      </c>
      <c r="S1589" s="17">
        <f t="shared" si="1713"/>
        <v>0</v>
      </c>
      <c r="T1589" s="17">
        <f t="shared" si="1713"/>
        <v>7.520630303407394E-2</v>
      </c>
      <c r="U1589" s="241">
        <v>1.1000000000000001E-3</v>
      </c>
      <c r="V1589" s="241">
        <v>2.1299999999999999E-2</v>
      </c>
      <c r="W1589" s="223">
        <f t="shared" ca="1" si="1680"/>
        <v>-3.3574708251806022E-2</v>
      </c>
      <c r="X1589" s="223">
        <f>MMULT(N1589:T1589,'Parameters &amp; Main Results'!$B$12:$B$18)-'Parameters &amp; Main Results'!$B$22/12+MMULT(U1589:V1589,'Parameters &amp; Main Results'!$B$20:$B$21)</f>
        <v>-3.3574708251806022E-2</v>
      </c>
      <c r="Y1589" s="223">
        <f>MMULT(N1589:T1589,'Parameters &amp; Main Results'!$C$12:$C$18)-'Parameters &amp; Main Results'!$C$22/12+MMULT(U1589:V1589,'Parameters &amp; Main Results'!$C$20:$C$21)</f>
        <v>-4.9406916510611285E-2</v>
      </c>
      <c r="Z1589" s="17">
        <f t="shared" ca="1" si="1665"/>
        <v>4.0253333409612688</v>
      </c>
      <c r="AA1589" s="70">
        <f ca="1">Z1589/OFFSET(Z1589,'Parameters &amp; Main Results'!$B$38,0)</f>
        <v>4.0253333409612688</v>
      </c>
      <c r="AB1589" s="70">
        <f ca="1">SUMPRODUCT(Z1589:OFFSET(Z1589,'Parameters &amp; Main Results'!$B$38-1,0), 'Cash Flow Assist'!$P$11:OFFSET('Cash Flow Assist'!$P$11,'Parameters &amp; Main Results'!$B$38-1,0)  )/OFFSET(Z1589,'Parameters &amp; Main Results'!$B$38,0)</f>
        <v>884.20839124227359</v>
      </c>
      <c r="AC1589" s="70">
        <f ca="1">SUMPRODUCT(Z1589:OFFSET(Z1589,'Parameters &amp; Main Results'!$B$38-1,0),'Parameters &amp; Main Results'!$B$42:OFFSET('Parameters &amp; Main Results'!$B$42,'Parameters &amp; Main Results'!$B$38-1,0)   )/OFFSET(Z1589,'Parameters &amp; Main Results'!$B$38,0)</f>
        <v>0</v>
      </c>
      <c r="AD1589" s="155">
        <f t="shared" si="4"/>
        <v>-0.43070252287297117</v>
      </c>
      <c r="AE1589" s="252">
        <f t="shared" ca="1" si="1675"/>
        <v>10855053.274599999</v>
      </c>
      <c r="AF1589" s="253">
        <f t="shared" ca="1" si="1677"/>
        <v>-0.36461644259832954</v>
      </c>
      <c r="AG1589" s="258">
        <f t="shared" ca="1" si="1678"/>
        <v>0</v>
      </c>
      <c r="AH1589" s="227" t="str">
        <f ca="1">IF(SUM(AG1589:OFFSET(AG1589,(-HoldAggressiveTime-1),0,,))=0,"Defensive","Aggressive")</f>
        <v>Defensive</v>
      </c>
    </row>
    <row r="1590" spans="1:34" ht="15" x14ac:dyDescent="0.2">
      <c r="A1590">
        <f t="shared" si="15"/>
        <v>1</v>
      </c>
      <c r="B1590">
        <f t="shared" si="16"/>
        <v>2003</v>
      </c>
      <c r="C1590" s="70">
        <f t="shared" si="1"/>
        <v>2002.9999999998799</v>
      </c>
      <c r="D1590" s="149">
        <f t="shared" si="383"/>
        <v>37680</v>
      </c>
      <c r="E1590" s="151">
        <v>182.6</v>
      </c>
      <c r="F1590" s="152">
        <v>6716444.0708999997</v>
      </c>
      <c r="G1590" s="152">
        <v>44832.2111</v>
      </c>
      <c r="H1590" s="152">
        <v>31965.986069039998</v>
      </c>
      <c r="I1590" s="152">
        <v>5324611.9821786396</v>
      </c>
      <c r="J1590" s="152">
        <v>182.6</v>
      </c>
      <c r="K1590" s="152">
        <v>182.6</v>
      </c>
      <c r="L1590" s="152">
        <v>370.35</v>
      </c>
      <c r="M1590" s="153">
        <v>21.872339790000002</v>
      </c>
      <c r="N1590" s="17">
        <f t="shared" ref="N1590:T1590" si="1714">F1590/F1589/$E1590*$E1589-1</f>
        <v>-3.0462576454726609E-2</v>
      </c>
      <c r="O1590" s="17">
        <f t="shared" si="1714"/>
        <v>-1.4444205020406997E-2</v>
      </c>
      <c r="P1590" s="17">
        <f t="shared" si="1714"/>
        <v>-3.3938389924857981E-3</v>
      </c>
      <c r="Q1590" s="17">
        <f t="shared" si="1714"/>
        <v>-4.2226650141708455E-2</v>
      </c>
      <c r="R1590" s="17">
        <f t="shared" si="1714"/>
        <v>0</v>
      </c>
      <c r="S1590" s="17">
        <f t="shared" si="1714"/>
        <v>0</v>
      </c>
      <c r="T1590" s="17">
        <f t="shared" si="1714"/>
        <v>7.5791209396967263E-2</v>
      </c>
      <c r="U1590" s="241">
        <v>1.2999999999999999E-2</v>
      </c>
      <c r="V1590" s="241">
        <v>-7.3000000000000001E-3</v>
      </c>
      <c r="W1590" s="223">
        <f t="shared" ca="1" si="1680"/>
        <v>-2.1987879541944654E-2</v>
      </c>
      <c r="X1590" s="223">
        <f>MMULT(N1590:T1590,'Parameters &amp; Main Results'!$B$12:$B$18)-'Parameters &amp; Main Results'!$B$22/12+MMULT(U1590:V1590,'Parameters &amp; Main Results'!$B$20:$B$21)</f>
        <v>-2.1987879541944654E-2</v>
      </c>
      <c r="Y1590" s="223">
        <f>MMULT(N1590:T1590,'Parameters &amp; Main Results'!$C$12:$C$18)-'Parameters &amp; Main Results'!$C$22/12+MMULT(U1590:V1590,'Parameters &amp; Main Results'!$C$20:$C$21)</f>
        <v>-2.8902405977961312E-2</v>
      </c>
      <c r="Z1590" s="17">
        <f t="shared" ca="1" si="1665"/>
        <v>4.1651779763335144</v>
      </c>
      <c r="AA1590" s="70">
        <f ca="1">Z1590/OFFSET(Z1590,'Parameters &amp; Main Results'!$B$38,0)</f>
        <v>4.1651779763335144</v>
      </c>
      <c r="AB1590" s="70">
        <f ca="1">SUMPRODUCT(Z1590:OFFSET(Z1590,'Parameters &amp; Main Results'!$B$38-1,0), 'Cash Flow Assist'!$P$11:OFFSET('Cash Flow Assist'!$P$11,'Parameters &amp; Main Results'!$B$38-1,0)  )/OFFSET(Z1590,'Parameters &amp; Main Results'!$B$38,0)</f>
        <v>881.18305790131217</v>
      </c>
      <c r="AC1590" s="70">
        <f ca="1">SUMPRODUCT(Z1590:OFFSET(Z1590,'Parameters &amp; Main Results'!$B$38-1,0),'Parameters &amp; Main Results'!$B$42:OFFSET('Parameters &amp; Main Results'!$B$42,'Parameters &amp; Main Results'!$B$38-1,0)   )/OFFSET(Z1590,'Parameters &amp; Main Results'!$B$38,0)</f>
        <v>0</v>
      </c>
      <c r="AD1590" s="155">
        <f t="shared" si="4"/>
        <v>-0.44804479079543624</v>
      </c>
      <c r="AE1590" s="252">
        <f t="shared" ca="1" si="1675"/>
        <v>9999245.8520999998</v>
      </c>
      <c r="AF1590" s="253">
        <f t="shared" ca="1" si="1677"/>
        <v>-0.3283049371678925</v>
      </c>
      <c r="AG1590" s="258">
        <f t="shared" ca="1" si="1678"/>
        <v>0</v>
      </c>
      <c r="AH1590" s="227" t="str">
        <f ca="1">IF(SUM(AG1590:OFFSET(AG1590,(-HoldAggressiveTime-1),0,,))=0,"Defensive","Aggressive")</f>
        <v>Defensive</v>
      </c>
    </row>
    <row r="1591" spans="1:34" ht="15" x14ac:dyDescent="0.2">
      <c r="A1591">
        <f t="shared" si="15"/>
        <v>2</v>
      </c>
      <c r="B1591">
        <f t="shared" si="16"/>
        <v>2003</v>
      </c>
      <c r="C1591" s="70">
        <f t="shared" si="1"/>
        <v>2003.0833333332132</v>
      </c>
      <c r="D1591" s="149">
        <f t="shared" si="383"/>
        <v>37711</v>
      </c>
      <c r="E1591" s="151">
        <v>183.6</v>
      </c>
      <c r="F1591" s="152">
        <v>6615670.4486999996</v>
      </c>
      <c r="G1591" s="152">
        <v>46052.127999999997</v>
      </c>
      <c r="H1591" s="152">
        <v>31997.15290546</v>
      </c>
      <c r="I1591" s="152">
        <v>5220253.6235558903</v>
      </c>
      <c r="J1591" s="152">
        <v>183.6</v>
      </c>
      <c r="K1591" s="152">
        <v>183.6</v>
      </c>
      <c r="L1591" s="152">
        <v>347.65</v>
      </c>
      <c r="M1591" s="153">
        <v>21.318521440000001</v>
      </c>
      <c r="N1591" s="17">
        <f t="shared" ref="N1591:T1591" si="1715">F1591/F1590/$E1591*$E1590-1</f>
        <v>-2.0368916081474286E-2</v>
      </c>
      <c r="O1591" s="17">
        <f t="shared" si="1715"/>
        <v>2.1615893848295986E-2</v>
      </c>
      <c r="P1591" s="17">
        <f t="shared" si="1715"/>
        <v>-4.4769335511146702E-3</v>
      </c>
      <c r="Q1591" s="17">
        <f t="shared" si="1715"/>
        <v>-2.4939115377446197E-2</v>
      </c>
      <c r="R1591" s="17">
        <f t="shared" si="1715"/>
        <v>0</v>
      </c>
      <c r="S1591" s="17">
        <f t="shared" si="1715"/>
        <v>0</v>
      </c>
      <c r="T1591" s="17">
        <f t="shared" si="1715"/>
        <v>-6.6406152338378766E-2</v>
      </c>
      <c r="U1591" s="241">
        <v>-4.5999999999999999E-3</v>
      </c>
      <c r="V1591" s="241">
        <v>-1.38E-2</v>
      </c>
      <c r="W1591" s="223">
        <f t="shared" ca="1" si="1680"/>
        <v>-1.4315482575032125E-2</v>
      </c>
      <c r="X1591" s="223">
        <f>MMULT(N1591:T1591,'Parameters &amp; Main Results'!$B$12:$B$18)-'Parameters &amp; Main Results'!$B$22/12+MMULT(U1591:V1591,'Parameters &amp; Main Results'!$B$20:$B$21)</f>
        <v>-1.4315482575032125E-2</v>
      </c>
      <c r="Y1591" s="223">
        <f>MMULT(N1591:T1591,'Parameters &amp; Main Results'!$C$12:$C$18)-'Parameters &amp; Main Results'!$C$22/12+MMULT(U1591:V1591,'Parameters &amp; Main Results'!$C$20:$C$21)</f>
        <v>-1.6212101755163928E-2</v>
      </c>
      <c r="Z1591" s="17">
        <f t="shared" ca="1" si="1665"/>
        <v>4.2588204064206678</v>
      </c>
      <c r="AA1591" s="70">
        <f ca="1">Z1591/OFFSET(Z1591,'Parameters &amp; Main Results'!$B$38,0)</f>
        <v>4.2588204064206678</v>
      </c>
      <c r="AB1591" s="70">
        <f ca="1">SUMPRODUCT(Z1591:OFFSET(Z1591,'Parameters &amp; Main Results'!$B$38-1,0), 'Cash Flow Assist'!$P$11:OFFSET('Cash Flow Assist'!$P$11,'Parameters &amp; Main Results'!$B$38-1,0)  )/OFFSET(Z1591,'Parameters &amp; Main Results'!$B$38,0)</f>
        <v>878.01787992497862</v>
      </c>
      <c r="AC1591" s="70">
        <f ca="1">SUMPRODUCT(Z1591:OFFSET(Z1591,'Parameters &amp; Main Results'!$B$38-1,0),'Parameters &amp; Main Results'!$B$42:OFFSET('Parameters &amp; Main Results'!$B$42,'Parameters &amp; Main Results'!$B$38-1,0)   )/OFFSET(Z1591,'Parameters &amp; Main Results'!$B$38,0)</f>
        <v>0</v>
      </c>
      <c r="AD1591" s="155">
        <f t="shared" si="4"/>
        <v>-0.45928752013245655</v>
      </c>
      <c r="AE1591" s="252">
        <f t="shared" ca="1" si="1675"/>
        <v>9766515.4962000009</v>
      </c>
      <c r="AF1591" s="253">
        <f t="shared" ca="1" si="1677"/>
        <v>-0.32261711443819918</v>
      </c>
      <c r="AG1591" s="258">
        <f t="shared" ca="1" si="1678"/>
        <v>0</v>
      </c>
      <c r="AH1591" s="227" t="str">
        <f ca="1">IF(SUM(AG1591:OFFSET(AG1591,(-HoldAggressiveTime-1),0,,))=0,"Defensive","Aggressive")</f>
        <v>Defensive</v>
      </c>
    </row>
    <row r="1592" spans="1:34" ht="15" x14ac:dyDescent="0.2">
      <c r="A1592">
        <f t="shared" si="15"/>
        <v>3</v>
      </c>
      <c r="B1592">
        <f t="shared" si="16"/>
        <v>2003</v>
      </c>
      <c r="C1592" s="70">
        <f t="shared" si="1"/>
        <v>2003.1666666665465</v>
      </c>
      <c r="D1592" s="149">
        <f t="shared" si="383"/>
        <v>37741</v>
      </c>
      <c r="E1592" s="151">
        <v>183.9</v>
      </c>
      <c r="F1592" s="152">
        <v>6679901.5330999997</v>
      </c>
      <c r="G1592" s="152">
        <v>45746.554799999998</v>
      </c>
      <c r="H1592" s="152">
        <v>32028.350129539998</v>
      </c>
      <c r="I1592" s="152">
        <v>5123512.8879270097</v>
      </c>
      <c r="J1592" s="152">
        <v>183.9</v>
      </c>
      <c r="K1592" s="152">
        <v>183.9</v>
      </c>
      <c r="L1592" s="152">
        <v>335.35</v>
      </c>
      <c r="M1592" s="153">
        <v>21.348732600000002</v>
      </c>
      <c r="N1592" s="17">
        <f t="shared" ref="N1592:T1592" si="1716">F1592/F1591/$E1592*$E1591-1</f>
        <v>8.0617707141033002E-3</v>
      </c>
      <c r="O1592" s="17">
        <f t="shared" si="1716"/>
        <v>-8.2558732674262725E-3</v>
      </c>
      <c r="P1592" s="17">
        <f t="shared" si="1716"/>
        <v>-6.5791190873421002E-4</v>
      </c>
      <c r="Q1592" s="17">
        <f t="shared" si="1716"/>
        <v>-2.0132897608607925E-2</v>
      </c>
      <c r="R1592" s="17">
        <f t="shared" si="1716"/>
        <v>0</v>
      </c>
      <c r="S1592" s="17">
        <f t="shared" si="1716"/>
        <v>0</v>
      </c>
      <c r="T1592" s="17">
        <f t="shared" si="1716"/>
        <v>-3.6954015882449065E-2</v>
      </c>
      <c r="U1592" s="241">
        <v>1.04E-2</v>
      </c>
      <c r="V1592" s="241">
        <v>-1.9300000000000001E-2</v>
      </c>
      <c r="W1592" s="223">
        <f t="shared" ca="1" si="1680"/>
        <v>2.5057859213030984E-3</v>
      </c>
      <c r="X1592" s="223">
        <f>MMULT(N1592:T1592,'Parameters &amp; Main Results'!$B$12:$B$18)-'Parameters &amp; Main Results'!$B$22/12+MMULT(U1592:V1592,'Parameters &amp; Main Results'!$B$20:$B$21)</f>
        <v>2.5057859213030984E-3</v>
      </c>
      <c r="Y1592" s="223">
        <f>MMULT(N1592:T1592,'Parameters &amp; Main Results'!$C$12:$C$18)-'Parameters &amp; Main Results'!$C$22/12+MMULT(U1592:V1592,'Parameters &amp; Main Results'!$C$20:$C$21)</f>
        <v>6.3883396492836761E-3</v>
      </c>
      <c r="Z1592" s="17">
        <f t="shared" ca="1" si="1665"/>
        <v>4.3206729243820723</v>
      </c>
      <c r="AA1592" s="70">
        <f ca="1">Z1592/OFFSET(Z1592,'Parameters &amp; Main Results'!$B$38,0)</f>
        <v>4.3206729243820723</v>
      </c>
      <c r="AB1592" s="70">
        <f ca="1">SUMPRODUCT(Z1592:OFFSET(Z1592,'Parameters &amp; Main Results'!$B$38-1,0), 'Cash Flow Assist'!$P$11:OFFSET('Cash Flow Assist'!$P$11,'Parameters &amp; Main Results'!$B$38-1,0)  )/OFFSET(Z1592,'Parameters &amp; Main Results'!$B$38,0)</f>
        <v>874.75905951855793</v>
      </c>
      <c r="AC1592" s="70">
        <f ca="1">SUMPRODUCT(Z1592:OFFSET(Z1592,'Parameters &amp; Main Results'!$B$38-1,0),'Parameters &amp; Main Results'!$B$42:OFFSET('Parameters &amp; Main Results'!$B$42,'Parameters &amp; Main Results'!$B$38-1,0)   )/OFFSET(Z1592,'Parameters &amp; Main Results'!$B$38,0)</f>
        <v>0</v>
      </c>
      <c r="AD1592" s="155">
        <f t="shared" si="4"/>
        <v>-0.45492842009751022</v>
      </c>
      <c r="AE1592" s="252">
        <f t="shared" ca="1" si="1675"/>
        <v>10404686.4574</v>
      </c>
      <c r="AF1592" s="253">
        <f t="shared" ca="1" si="1677"/>
        <v>-0.35799107830403348</v>
      </c>
      <c r="AG1592" s="258">
        <f t="shared" ca="1" si="1678"/>
        <v>0</v>
      </c>
      <c r="AH1592" s="227" t="str">
        <f ca="1">IF(SUM(AG1592:OFFSET(AG1592,(-HoldAggressiveTime-1),0,,))=0,"Defensive","Aggressive")</f>
        <v>Defensive</v>
      </c>
    </row>
    <row r="1593" spans="1:34" ht="15" x14ac:dyDescent="0.2">
      <c r="A1593">
        <f t="shared" si="15"/>
        <v>4</v>
      </c>
      <c r="B1593">
        <f t="shared" si="16"/>
        <v>2003</v>
      </c>
      <c r="C1593" s="70">
        <f t="shared" si="1"/>
        <v>2003.2499999998797</v>
      </c>
      <c r="D1593" s="149">
        <f t="shared" si="383"/>
        <v>37772</v>
      </c>
      <c r="E1593" s="151">
        <v>183.2</v>
      </c>
      <c r="F1593" s="152">
        <v>7230128.6825999999</v>
      </c>
      <c r="G1593" s="152">
        <v>45669.805200000003</v>
      </c>
      <c r="H1593" s="152">
        <v>32058.51015925</v>
      </c>
      <c r="I1593" s="152">
        <v>5620804.7584388498</v>
      </c>
      <c r="J1593" s="152">
        <v>183.2</v>
      </c>
      <c r="K1593" s="152">
        <v>183.2</v>
      </c>
      <c r="L1593" s="152">
        <v>336</v>
      </c>
      <c r="M1593" s="153">
        <v>23.10554291</v>
      </c>
      <c r="N1593" s="17">
        <f t="shared" ref="N1593:T1593" si="1717">F1593/F1592/$E1593*$E1592-1</f>
        <v>8.6506243270103589E-2</v>
      </c>
      <c r="O1593" s="17">
        <f t="shared" si="1717"/>
        <v>2.1368369970897749E-3</v>
      </c>
      <c r="P1593" s="17">
        <f t="shared" si="1717"/>
        <v>4.766225436828142E-3</v>
      </c>
      <c r="Q1593" s="17">
        <f t="shared" si="1717"/>
        <v>0.10125254994698385</v>
      </c>
      <c r="R1593" s="17">
        <f t="shared" si="1717"/>
        <v>0</v>
      </c>
      <c r="S1593" s="17">
        <f t="shared" si="1717"/>
        <v>0</v>
      </c>
      <c r="T1593" s="17">
        <f t="shared" si="1717"/>
        <v>5.7666402110030379E-3</v>
      </c>
      <c r="U1593" s="241">
        <v>6.7000000000000002E-3</v>
      </c>
      <c r="V1593" s="241">
        <v>1.17E-2</v>
      </c>
      <c r="W1593" s="223">
        <f t="shared" ca="1" si="1680"/>
        <v>6.5553715195879131E-2</v>
      </c>
      <c r="X1593" s="223">
        <f>MMULT(N1593:T1593,'Parameters &amp; Main Results'!$B$12:$B$18)-'Parameters &amp; Main Results'!$B$22/12+MMULT(U1593:V1593,'Parameters &amp; Main Results'!$B$20:$B$21)</f>
        <v>6.5553715195879131E-2</v>
      </c>
      <c r="Y1593" s="223">
        <f>MMULT(N1593:T1593,'Parameters &amp; Main Results'!$C$12:$C$18)-'Parameters &amp; Main Results'!$C$22/12+MMULT(U1593:V1593,'Parameters &amp; Main Results'!$C$20:$C$21)</f>
        <v>7.8027635976135545E-2</v>
      </c>
      <c r="Z1593" s="17">
        <f t="shared" ca="1" si="1665"/>
        <v>4.3098733045329736</v>
      </c>
      <c r="AA1593" s="70">
        <f ca="1">Z1593/OFFSET(Z1593,'Parameters &amp; Main Results'!$B$38,0)</f>
        <v>4.3098733045329736</v>
      </c>
      <c r="AB1593" s="70">
        <f ca="1">SUMPRODUCT(Z1593:OFFSET(Z1593,'Parameters &amp; Main Results'!$B$38-1,0), 'Cash Flow Assist'!$P$11:OFFSET('Cash Flow Assist'!$P$11,'Parameters &amp; Main Results'!$B$38-1,0)  )/OFFSET(Z1593,'Parameters &amp; Main Results'!$B$38,0)</f>
        <v>871.43838659417588</v>
      </c>
      <c r="AC1593" s="70">
        <f ca="1">SUMPRODUCT(Z1593:OFFSET(Z1593,'Parameters &amp; Main Results'!$B$38-1,0),'Parameters &amp; Main Results'!$B$42:OFFSET('Parameters &amp; Main Results'!$B$42,'Parameters &amp; Main Results'!$B$38-1,0)   )/OFFSET(Z1593,'Parameters &amp; Main Results'!$B$38,0)</f>
        <v>0</v>
      </c>
      <c r="AD1593" s="155">
        <f t="shared" si="4"/>
        <v>-0.40777632540684572</v>
      </c>
      <c r="AE1593" s="252">
        <f t="shared" ca="1" si="1675"/>
        <v>9455969.5505999997</v>
      </c>
      <c r="AF1593" s="253">
        <f t="shared" ca="1" si="1677"/>
        <v>-0.23539002067310652</v>
      </c>
      <c r="AG1593" s="258">
        <f t="shared" ca="1" si="1678"/>
        <v>0</v>
      </c>
      <c r="AH1593" s="227" t="str">
        <f ca="1">IF(SUM(AG1593:OFFSET(AG1593,(-HoldAggressiveTime-1),0,,))=0,"Defensive","Aggressive")</f>
        <v>Defensive</v>
      </c>
    </row>
    <row r="1594" spans="1:34" ht="15" x14ac:dyDescent="0.2">
      <c r="A1594">
        <f t="shared" si="15"/>
        <v>5</v>
      </c>
      <c r="B1594">
        <f t="shared" si="16"/>
        <v>2003</v>
      </c>
      <c r="C1594" s="70">
        <f t="shared" si="1"/>
        <v>2003.333333333213</v>
      </c>
      <c r="D1594" s="149">
        <f t="shared" si="383"/>
        <v>37802</v>
      </c>
      <c r="E1594" s="151">
        <v>182.9</v>
      </c>
      <c r="F1594" s="152">
        <v>7638270.8761999998</v>
      </c>
      <c r="G1594" s="152">
        <v>47798.1368</v>
      </c>
      <c r="H1594" s="152">
        <v>32088.698589650001</v>
      </c>
      <c r="I1594" s="152">
        <v>5974490.5917466097</v>
      </c>
      <c r="J1594" s="152">
        <v>182.9</v>
      </c>
      <c r="K1594" s="152">
        <v>182.9</v>
      </c>
      <c r="L1594" s="152">
        <v>365.8</v>
      </c>
      <c r="M1594" s="153">
        <v>24.373450569999999</v>
      </c>
      <c r="N1594" s="17">
        <f t="shared" ref="N1594:T1594" si="1718">F1594/F1593/$E1594*$E1593-1</f>
        <v>5.8183030182797468E-2</v>
      </c>
      <c r="O1594" s="17">
        <f t="shared" si="1718"/>
        <v>4.8319278644167296E-2</v>
      </c>
      <c r="P1594" s="17">
        <f t="shared" si="1718"/>
        <v>2.5834517951532909E-3</v>
      </c>
      <c r="Q1594" s="17">
        <f t="shared" si="1718"/>
        <v>6.4667863548798721E-2</v>
      </c>
      <c r="R1594" s="17">
        <f t="shared" si="1718"/>
        <v>0</v>
      </c>
      <c r="S1594" s="17">
        <f t="shared" si="1718"/>
        <v>0</v>
      </c>
      <c r="T1594" s="17">
        <f t="shared" si="1718"/>
        <v>9.0476190476190599E-2</v>
      </c>
      <c r="U1594" s="241">
        <v>4.7100000000000003E-2</v>
      </c>
      <c r="V1594" s="241">
        <v>5.3E-3</v>
      </c>
      <c r="W1594" s="223">
        <f t="shared" ca="1" si="1680"/>
        <v>5.7783271223074424E-2</v>
      </c>
      <c r="X1594" s="223">
        <f>MMULT(N1594:T1594,'Parameters &amp; Main Results'!$B$12:$B$18)-'Parameters &amp; Main Results'!$B$22/12+MMULT(U1594:V1594,'Parameters &amp; Main Results'!$B$20:$B$21)</f>
        <v>5.7783271223074424E-2</v>
      </c>
      <c r="Y1594" s="223">
        <f>MMULT(N1594:T1594,'Parameters &amp; Main Results'!$C$12:$C$18)-'Parameters &amp; Main Results'!$C$22/12+MMULT(U1594:V1594,'Parameters &amp; Main Results'!$C$20:$C$21)</f>
        <v>5.7154988362267789E-2</v>
      </c>
      <c r="Z1594" s="17">
        <f t="shared" ca="1" si="1665"/>
        <v>4.0447264582440088</v>
      </c>
      <c r="AA1594" s="70">
        <f ca="1">Z1594/OFFSET(Z1594,'Parameters &amp; Main Results'!$B$38,0)</f>
        <v>4.0447264582440088</v>
      </c>
      <c r="AB1594" s="70">
        <f ca="1">SUMPRODUCT(Z1594:OFFSET(Z1594,'Parameters &amp; Main Results'!$B$38-1,0), 'Cash Flow Assist'!$P$11:OFFSET('Cash Flow Assist'!$P$11,'Parameters &amp; Main Results'!$B$38-1,0)  )/OFFSET(Z1594,'Parameters &amp; Main Results'!$B$38,0)</f>
        <v>868.1285132896428</v>
      </c>
      <c r="AC1594" s="70">
        <f ca="1">SUMPRODUCT(Z1594:OFFSET(Z1594,'Parameters &amp; Main Results'!$B$38-1,0),'Parameters &amp; Main Results'!$B$42:OFFSET('Parameters &amp; Main Results'!$B$42,'Parameters &amp; Main Results'!$B$38-1,0)   )/OFFSET(Z1594,'Parameters &amp; Main Results'!$B$38,0)</f>
        <v>0</v>
      </c>
      <c r="AD1594" s="155">
        <f t="shared" si="4"/>
        <v>-0.37331895747302501</v>
      </c>
      <c r="AE1594" s="252">
        <f t="shared" ca="1" si="1675"/>
        <v>8746556.5001999997</v>
      </c>
      <c r="AF1594" s="253">
        <f t="shared" ca="1" si="1677"/>
        <v>-0.12671108040914819</v>
      </c>
      <c r="AG1594" s="258">
        <f t="shared" ca="1" si="1678"/>
        <v>0</v>
      </c>
      <c r="AH1594" s="227" t="str">
        <f ca="1">IF(SUM(AG1594:OFFSET(AG1594,(-HoldAggressiveTime-1),0,,))=0,"Defensive","Aggressive")</f>
        <v>Defensive</v>
      </c>
    </row>
    <row r="1595" spans="1:34" ht="15" x14ac:dyDescent="0.2">
      <c r="A1595">
        <f t="shared" si="15"/>
        <v>6</v>
      </c>
      <c r="B1595">
        <f t="shared" si="16"/>
        <v>2003</v>
      </c>
      <c r="C1595" s="70">
        <f t="shared" si="1"/>
        <v>2003.4166666665462</v>
      </c>
      <c r="D1595" s="149">
        <f t="shared" si="383"/>
        <v>37833</v>
      </c>
      <c r="E1595" s="151">
        <v>183.1</v>
      </c>
      <c r="F1595" s="152">
        <v>7708156.7023999998</v>
      </c>
      <c r="G1595" s="152">
        <v>47272.199699999997</v>
      </c>
      <c r="H1595" s="152">
        <v>32117.31101256</v>
      </c>
      <c r="I1595" s="152">
        <v>6123120.6157838702</v>
      </c>
      <c r="J1595" s="152">
        <v>183.1</v>
      </c>
      <c r="K1595" s="152">
        <v>183.1</v>
      </c>
      <c r="L1595" s="152">
        <v>345.15</v>
      </c>
      <c r="M1595" s="153">
        <v>24.492916569999998</v>
      </c>
      <c r="N1595" s="17">
        <f t="shared" ref="N1595:T1595" si="1719">F1595/F1594/$E1595*$E1594-1</f>
        <v>8.0471369898964529E-3</v>
      </c>
      <c r="O1595" s="17">
        <f t="shared" si="1719"/>
        <v>-1.2083577495625386E-2</v>
      </c>
      <c r="P1595" s="17">
        <f t="shared" si="1719"/>
        <v>-2.0160659017787186E-4</v>
      </c>
      <c r="Q1595" s="17">
        <f t="shared" si="1719"/>
        <v>2.3757965897896804E-2</v>
      </c>
      <c r="R1595" s="17">
        <f t="shared" si="1719"/>
        <v>0</v>
      </c>
      <c r="S1595" s="17">
        <f t="shared" si="1719"/>
        <v>0</v>
      </c>
      <c r="T1595" s="17">
        <f t="shared" si="1719"/>
        <v>-5.7482250136537405E-2</v>
      </c>
      <c r="U1595" s="241">
        <v>1.7399999999999999E-2</v>
      </c>
      <c r="V1595" s="241">
        <v>1.9E-3</v>
      </c>
      <c r="W1595" s="223">
        <f t="shared" ca="1" si="1680"/>
        <v>7.028580698037227E-4</v>
      </c>
      <c r="X1595" s="223">
        <f>MMULT(N1595:T1595,'Parameters &amp; Main Results'!$B$12:$B$18)-'Parameters &amp; Main Results'!$B$22/12+MMULT(U1595:V1595,'Parameters &amp; Main Results'!$B$20:$B$21)</f>
        <v>7.028580698037227E-4</v>
      </c>
      <c r="Y1595" s="223">
        <f>MMULT(N1595:T1595,'Parameters &amp; Main Results'!$C$12:$C$18)-'Parameters &amp; Main Results'!$C$22/12+MMULT(U1595:V1595,'Parameters &amp; Main Results'!$C$20:$C$21)</f>
        <v>5.9923988746776024E-3</v>
      </c>
      <c r="Z1595" s="17">
        <f t="shared" ca="1" si="1665"/>
        <v>3.8237761631144407</v>
      </c>
      <c r="AA1595" s="70">
        <f ca="1">Z1595/OFFSET(Z1595,'Parameters &amp; Main Results'!$B$38,0)</f>
        <v>3.8237761631144407</v>
      </c>
      <c r="AB1595" s="70">
        <f ca="1">SUMPRODUCT(Z1595:OFFSET(Z1595,'Parameters &amp; Main Results'!$B$38-1,0), 'Cash Flow Assist'!$P$11:OFFSET('Cash Flow Assist'!$P$11,'Parameters &amp; Main Results'!$B$38-1,0)  )/OFFSET(Z1595,'Parameters &amp; Main Results'!$B$38,0)</f>
        <v>865.08378683139881</v>
      </c>
      <c r="AC1595" s="70">
        <f ca="1">SUMPRODUCT(Z1595:OFFSET(Z1595,'Parameters &amp; Main Results'!$B$38-1,0),'Parameters &amp; Main Results'!$B$42:OFFSET('Parameters &amp; Main Results'!$B$42,'Parameters &amp; Main Results'!$B$38-1,0)   )/OFFSET(Z1595,'Parameters &amp; Main Results'!$B$38,0)</f>
        <v>0</v>
      </c>
      <c r="AD1595" s="155">
        <f t="shared" si="4"/>
        <v>-0.3682759692748393</v>
      </c>
      <c r="AE1595" s="252">
        <f t="shared" ca="1" si="1675"/>
        <v>9545203.9997000005</v>
      </c>
      <c r="AF1595" s="253">
        <f t="shared" ca="1" si="1677"/>
        <v>-0.19245762556334448</v>
      </c>
      <c r="AG1595" s="258">
        <f t="shared" ca="1" si="1678"/>
        <v>0</v>
      </c>
      <c r="AH1595" s="227" t="str">
        <f ca="1">IF(SUM(AG1595:OFFSET(AG1595,(-HoldAggressiveTime-1),0,,))=0,"Defensive","Aggressive")</f>
        <v>Defensive</v>
      </c>
    </row>
    <row r="1596" spans="1:34" ht="15" x14ac:dyDescent="0.2">
      <c r="A1596">
        <f t="shared" si="15"/>
        <v>7</v>
      </c>
      <c r="B1596">
        <f t="shared" si="16"/>
        <v>2003</v>
      </c>
      <c r="C1596" s="70">
        <f t="shared" si="1"/>
        <v>2003.4999999998795</v>
      </c>
      <c r="D1596" s="149">
        <f t="shared" si="383"/>
        <v>37864</v>
      </c>
      <c r="E1596" s="151">
        <v>183.7</v>
      </c>
      <c r="F1596" s="152">
        <v>7844061.9113999996</v>
      </c>
      <c r="G1596" s="152">
        <v>43904.0075</v>
      </c>
      <c r="H1596" s="152">
        <v>32141.93428433</v>
      </c>
      <c r="I1596" s="152">
        <v>6264535.3144069295</v>
      </c>
      <c r="J1596" s="152">
        <v>183.7</v>
      </c>
      <c r="K1596" s="152">
        <v>183.7</v>
      </c>
      <c r="L1596" s="152">
        <v>355.75</v>
      </c>
      <c r="M1596" s="153">
        <v>24.811458160000001</v>
      </c>
      <c r="N1596" s="17">
        <f t="shared" ref="N1596:T1596" si="1720">F1596/F1595/$E1596*$E1595-1</f>
        <v>1.430756773393238E-2</v>
      </c>
      <c r="O1596" s="17">
        <f t="shared" si="1720"/>
        <v>-7.4284489973458712E-2</v>
      </c>
      <c r="P1596" s="17">
        <f t="shared" si="1720"/>
        <v>-2.5020322992336252E-3</v>
      </c>
      <c r="Q1596" s="17">
        <f t="shared" si="1720"/>
        <v>1.9753572242758866E-2</v>
      </c>
      <c r="R1596" s="17">
        <f t="shared" si="1720"/>
        <v>0</v>
      </c>
      <c r="S1596" s="17">
        <f t="shared" si="1720"/>
        <v>0</v>
      </c>
      <c r="T1596" s="17">
        <f t="shared" si="1720"/>
        <v>2.7344781023863618E-2</v>
      </c>
      <c r="U1596" s="241">
        <v>5.11E-2</v>
      </c>
      <c r="V1596" s="241">
        <v>-1.1900000000000001E-2</v>
      </c>
      <c r="W1596" s="223">
        <f t="shared" ca="1" si="1680"/>
        <v>-2.8006498097159424E-3</v>
      </c>
      <c r="X1596" s="223">
        <f>MMULT(N1596:T1596,'Parameters &amp; Main Results'!$B$12:$B$18)-'Parameters &amp; Main Results'!$B$22/12+MMULT(U1596:V1596,'Parameters &amp; Main Results'!$B$20:$B$21)</f>
        <v>-2.8006498097159424E-3</v>
      </c>
      <c r="Y1596" s="223">
        <f>MMULT(N1596:T1596,'Parameters &amp; Main Results'!$C$12:$C$18)-'Parameters &amp; Main Results'!$C$22/12+MMULT(U1596:V1596,'Parameters &amp; Main Results'!$C$20:$C$21)</f>
        <v>5.406695296526604E-3</v>
      </c>
      <c r="Z1596" s="17">
        <f t="shared" ca="1" si="1665"/>
        <v>3.821090478835941</v>
      </c>
      <c r="AA1596" s="70">
        <f ca="1">Z1596/OFFSET(Z1596,'Parameters &amp; Main Results'!$B$38,0)</f>
        <v>3.821090478835941</v>
      </c>
      <c r="AB1596" s="70">
        <f ca="1">SUMPRODUCT(Z1596:OFFSET(Z1596,'Parameters &amp; Main Results'!$B$38-1,0), 'Cash Flow Assist'!$P$11:OFFSET('Cash Flow Assist'!$P$11,'Parameters &amp; Main Results'!$B$38-1,0)  )/OFFSET(Z1596,'Parameters &amp; Main Results'!$B$38,0)</f>
        <v>862.26001066828439</v>
      </c>
      <c r="AC1596" s="70">
        <f ca="1">SUMPRODUCT(Z1596:OFFSET(Z1596,'Parameters &amp; Main Results'!$B$38-1,0),'Parameters &amp; Main Results'!$B$42:OFFSET('Parameters &amp; Main Results'!$B$42,'Parameters &amp; Main Results'!$B$38-1,0)   )/OFFSET(Z1596,'Parameters &amp; Main Results'!$B$38,0)</f>
        <v>0</v>
      </c>
      <c r="AD1596" s="155">
        <f t="shared" si="4"/>
        <v>-0.35923753491608623</v>
      </c>
      <c r="AE1596" s="252">
        <f t="shared" ca="1" si="1675"/>
        <v>9609156.1753000002</v>
      </c>
      <c r="AF1596" s="253">
        <f t="shared" ca="1" si="1677"/>
        <v>-0.18368878928590146</v>
      </c>
      <c r="AG1596" s="258">
        <f t="shared" ca="1" si="1678"/>
        <v>0</v>
      </c>
      <c r="AH1596" s="227" t="str">
        <f ca="1">IF(SUM(AG1596:OFFSET(AG1596,(-HoldAggressiveTime-1),0,,))=0,"Defensive","Aggressive")</f>
        <v>Defensive</v>
      </c>
    </row>
    <row r="1597" spans="1:34" ht="15" x14ac:dyDescent="0.2">
      <c r="A1597">
        <f t="shared" si="15"/>
        <v>8</v>
      </c>
      <c r="B1597">
        <f t="shared" si="16"/>
        <v>2003</v>
      </c>
      <c r="C1597" s="70">
        <f t="shared" si="1"/>
        <v>2003.5833333332127</v>
      </c>
      <c r="D1597" s="149">
        <f t="shared" si="383"/>
        <v>37894</v>
      </c>
      <c r="E1597" s="151">
        <v>184.5</v>
      </c>
      <c r="F1597" s="152">
        <v>8108095.6924000001</v>
      </c>
      <c r="G1597" s="152">
        <v>44210.159599999999</v>
      </c>
      <c r="H1597" s="152">
        <v>32166.040735049999</v>
      </c>
      <c r="I1597" s="152">
        <v>6427274.1512088403</v>
      </c>
      <c r="J1597" s="152">
        <v>184.5</v>
      </c>
      <c r="K1597" s="152">
        <v>184.5</v>
      </c>
      <c r="L1597" s="152">
        <v>371</v>
      </c>
      <c r="M1597" s="153">
        <v>25.450602320000002</v>
      </c>
      <c r="N1597" s="17">
        <f t="shared" ref="N1597:T1597" si="1721">F1597/F1596/$E1597*$E1596-1</f>
        <v>2.9178342686787762E-2</v>
      </c>
      <c r="O1597" s="17">
        <f t="shared" si="1721"/>
        <v>2.6069358475466764E-3</v>
      </c>
      <c r="P1597" s="17">
        <f t="shared" si="1721"/>
        <v>-3.5892953927448845E-3</v>
      </c>
      <c r="Q1597" s="17">
        <f t="shared" si="1721"/>
        <v>2.1529114391406701E-2</v>
      </c>
      <c r="R1597" s="17">
        <f t="shared" si="1721"/>
        <v>0</v>
      </c>
      <c r="S1597" s="17">
        <f t="shared" si="1721"/>
        <v>0</v>
      </c>
      <c r="T1597" s="17">
        <f t="shared" si="1721"/>
        <v>3.8345264689470415E-2</v>
      </c>
      <c r="U1597" s="241">
        <v>2.6200000000000001E-2</v>
      </c>
      <c r="V1597" s="241">
        <v>1.54E-2</v>
      </c>
      <c r="W1597" s="223">
        <f t="shared" ca="1" si="1680"/>
        <v>2.4280740752407014E-2</v>
      </c>
      <c r="X1597" s="223">
        <f>MMULT(N1597:T1597,'Parameters &amp; Main Results'!$B$12:$B$18)-'Parameters &amp; Main Results'!$B$22/12+MMULT(U1597:V1597,'Parameters &amp; Main Results'!$B$20:$B$21)</f>
        <v>2.4280740752407014E-2</v>
      </c>
      <c r="Y1597" s="223">
        <f>MMULT(N1597:T1597,'Parameters &amp; Main Results'!$C$12:$C$18)-'Parameters &amp; Main Results'!$C$22/12+MMULT(U1597:V1597,'Parameters &amp; Main Results'!$C$20:$C$21)</f>
        <v>2.6479535336196989E-2</v>
      </c>
      <c r="Z1597" s="17">
        <f t="shared" ca="1" si="1665"/>
        <v>3.8318220705888009</v>
      </c>
      <c r="AA1597" s="70">
        <f ca="1">Z1597/OFFSET(Z1597,'Parameters &amp; Main Results'!$B$38,0)</f>
        <v>3.8318220705888009</v>
      </c>
      <c r="AB1597" s="70">
        <f ca="1">SUMPRODUCT(Z1597:OFFSET(Z1597,'Parameters &amp; Main Results'!$B$38-1,0), 'Cash Flow Assist'!$P$11:OFFSET('Cash Flow Assist'!$P$11,'Parameters &amp; Main Results'!$B$38-1,0)  )/OFFSET(Z1597,'Parameters &amp; Main Results'!$B$38,0)</f>
        <v>859.43892018944848</v>
      </c>
      <c r="AC1597" s="70">
        <f ca="1">SUMPRODUCT(Z1597:OFFSET(Z1597,'Parameters &amp; Main Results'!$B$38-1,0),'Parameters &amp; Main Results'!$B$42:OFFSET('Parameters &amp; Main Results'!$B$42,'Parameters &amp; Main Results'!$B$38-1,0)   )/OFFSET(Z1597,'Parameters &amp; Main Results'!$B$38,0)</f>
        <v>0</v>
      </c>
      <c r="AD1597" s="155">
        <f t="shared" si="4"/>
        <v>-0.34054114812903691</v>
      </c>
      <c r="AE1597" s="252">
        <f t="shared" ca="1" si="1675"/>
        <v>9469400.9293000009</v>
      </c>
      <c r="AF1597" s="253">
        <f t="shared" ca="1" si="1677"/>
        <v>-0.14375832717018897</v>
      </c>
      <c r="AG1597" s="258">
        <f t="shared" ca="1" si="1678"/>
        <v>0</v>
      </c>
      <c r="AH1597" s="227" t="str">
        <f ca="1">IF(SUM(AG1597:OFFSET(AG1597,(-HoldAggressiveTime-1),0,,))=0,"Defensive","Aggressive")</f>
        <v>Defensive</v>
      </c>
    </row>
    <row r="1598" spans="1:34" ht="15" x14ac:dyDescent="0.2">
      <c r="A1598">
        <f t="shared" si="15"/>
        <v>9</v>
      </c>
      <c r="B1598">
        <f t="shared" si="16"/>
        <v>2003</v>
      </c>
      <c r="C1598" s="70">
        <f t="shared" si="1"/>
        <v>2003.666666666546</v>
      </c>
      <c r="D1598" s="149">
        <f t="shared" si="383"/>
        <v>37925</v>
      </c>
      <c r="E1598" s="151">
        <v>185.1</v>
      </c>
      <c r="F1598" s="152">
        <v>7912115.6887999997</v>
      </c>
      <c r="G1598" s="152">
        <v>46163.470999999998</v>
      </c>
      <c r="H1598" s="152">
        <v>32191.505517289999</v>
      </c>
      <c r="I1598" s="152">
        <v>6621453.7270901501</v>
      </c>
      <c r="J1598" s="152">
        <v>185.1</v>
      </c>
      <c r="K1598" s="152">
        <v>185.1</v>
      </c>
      <c r="L1598" s="152">
        <v>384.5</v>
      </c>
      <c r="M1598" s="153">
        <v>24.6625154</v>
      </c>
      <c r="N1598" s="17">
        <f t="shared" ref="N1598:T1598" si="1722">F1598/F1597/$E1598*$E1597-1</f>
        <v>-2.7334045438510257E-2</v>
      </c>
      <c r="O1598" s="17">
        <f t="shared" si="1722"/>
        <v>4.0797702079757192E-2</v>
      </c>
      <c r="P1598" s="17">
        <f t="shared" si="1722"/>
        <v>-2.4523905999417339E-3</v>
      </c>
      <c r="Q1598" s="17">
        <f t="shared" si="1722"/>
        <v>2.6872386113600877E-2</v>
      </c>
      <c r="R1598" s="17">
        <f t="shared" si="1722"/>
        <v>0</v>
      </c>
      <c r="S1598" s="17">
        <f t="shared" si="1722"/>
        <v>0</v>
      </c>
      <c r="T1598" s="17">
        <f t="shared" si="1722"/>
        <v>3.3028697243858929E-2</v>
      </c>
      <c r="U1598" s="241">
        <v>8.0000000000000002E-3</v>
      </c>
      <c r="V1598" s="241">
        <v>1E-3</v>
      </c>
      <c r="W1598" s="223">
        <f t="shared" ca="1" si="1680"/>
        <v>-1.0731225467404975E-2</v>
      </c>
      <c r="X1598" s="223">
        <f>MMULT(N1598:T1598,'Parameters &amp; Main Results'!$B$12:$B$18)-'Parameters &amp; Main Results'!$B$22/12+MMULT(U1598:V1598,'Parameters &amp; Main Results'!$B$20:$B$21)</f>
        <v>-1.0731225467404975E-2</v>
      </c>
      <c r="Y1598" s="223">
        <f>MMULT(N1598:T1598,'Parameters &amp; Main Results'!$C$12:$C$18)-'Parameters &amp; Main Results'!$C$22/12+MMULT(U1598:V1598,'Parameters &amp; Main Results'!$C$20:$C$21)</f>
        <v>-2.0562537353350178E-2</v>
      </c>
      <c r="Z1598" s="17">
        <f t="shared" ca="1" si="1665"/>
        <v>3.7409881081763334</v>
      </c>
      <c r="AA1598" s="70">
        <f ca="1">Z1598/OFFSET(Z1598,'Parameters &amp; Main Results'!$B$38,0)</f>
        <v>3.7409881081763334</v>
      </c>
      <c r="AB1598" s="70">
        <f ca="1">SUMPRODUCT(Z1598:OFFSET(Z1598,'Parameters &amp; Main Results'!$B$38-1,0), 'Cash Flow Assist'!$P$11:OFFSET('Cash Flow Assist'!$P$11,'Parameters &amp; Main Results'!$B$38-1,0)  )/OFFSET(Z1598,'Parameters &amp; Main Results'!$B$38,0)</f>
        <v>856.60709811885954</v>
      </c>
      <c r="AC1598" s="70">
        <f ca="1">SUMPRODUCT(Z1598:OFFSET(Z1598,'Parameters &amp; Main Results'!$B$38-1,0),'Parameters &amp; Main Results'!$B$42:OFFSET('Parameters &amp; Main Results'!$B$42,'Parameters &amp; Main Results'!$B$38-1,0)   )/OFFSET(Z1598,'Parameters &amp; Main Results'!$B$38,0)</f>
        <v>0</v>
      </c>
      <c r="AD1598" s="155">
        <f t="shared" si="4"/>
        <v>-0.35856682635090564</v>
      </c>
      <c r="AE1598" s="252">
        <f t="shared" ca="1" si="1675"/>
        <v>9282991.3299000002</v>
      </c>
      <c r="AF1598" s="253">
        <f t="shared" ca="1" si="1677"/>
        <v>-0.14767606608491449</v>
      </c>
      <c r="AG1598" s="258">
        <f t="shared" ca="1" si="1678"/>
        <v>0</v>
      </c>
      <c r="AH1598" s="227" t="str">
        <f ca="1">IF(SUM(AG1598:OFFSET(AG1598,(-HoldAggressiveTime-1),0,,))=0,"Defensive","Aggressive")</f>
        <v>Defensive</v>
      </c>
    </row>
    <row r="1599" spans="1:34" ht="15" x14ac:dyDescent="0.2">
      <c r="A1599">
        <f t="shared" si="15"/>
        <v>10</v>
      </c>
      <c r="B1599">
        <f t="shared" si="16"/>
        <v>2003</v>
      </c>
      <c r="C1599" s="70">
        <f t="shared" si="1"/>
        <v>2003.7499999998793</v>
      </c>
      <c r="D1599" s="149">
        <f t="shared" si="383"/>
        <v>37955</v>
      </c>
      <c r="E1599" s="151">
        <v>184.9</v>
      </c>
      <c r="F1599" s="152">
        <v>8359704.3543999996</v>
      </c>
      <c r="G1599" s="152">
        <v>44952.451200000003</v>
      </c>
      <c r="H1599" s="152">
        <v>32216.722196620001</v>
      </c>
      <c r="I1599" s="152">
        <v>7036615.3634841898</v>
      </c>
      <c r="J1599" s="152">
        <v>184.9</v>
      </c>
      <c r="K1599" s="152">
        <v>184.9</v>
      </c>
      <c r="L1599" s="152">
        <v>384.6</v>
      </c>
      <c r="M1599" s="153">
        <v>25.97896338</v>
      </c>
      <c r="N1599" s="17">
        <f t="shared" ref="N1599:T1599" si="1723">F1599/F1598/$E1599*$E1598-1</f>
        <v>5.7712891161890933E-2</v>
      </c>
      <c r="O1599" s="17">
        <f t="shared" si="1723"/>
        <v>-2.5180001574656385E-2</v>
      </c>
      <c r="P1599" s="17">
        <f t="shared" si="1723"/>
        <v>1.865846403714011E-3</v>
      </c>
      <c r="Q1599" s="17">
        <f t="shared" si="1723"/>
        <v>6.3848955193400281E-2</v>
      </c>
      <c r="R1599" s="17">
        <f t="shared" si="1723"/>
        <v>0</v>
      </c>
      <c r="S1599" s="17">
        <f t="shared" si="1723"/>
        <v>0</v>
      </c>
      <c r="T1599" s="17">
        <f t="shared" si="1723"/>
        <v>1.3420251061797561E-3</v>
      </c>
      <c r="U1599" s="241">
        <v>2.63E-2</v>
      </c>
      <c r="V1599" s="241">
        <v>1.9199999999999998E-2</v>
      </c>
      <c r="W1599" s="223">
        <f t="shared" ca="1" si="1680"/>
        <v>3.8274102645129246E-2</v>
      </c>
      <c r="X1599" s="223">
        <f>MMULT(N1599:T1599,'Parameters &amp; Main Results'!$B$12:$B$18)-'Parameters &amp; Main Results'!$B$22/12+MMULT(U1599:V1599,'Parameters &amp; Main Results'!$B$20:$B$21)</f>
        <v>3.8274102645129246E-2</v>
      </c>
      <c r="Y1599" s="223">
        <f>MMULT(N1599:T1599,'Parameters &amp; Main Results'!$C$12:$C$18)-'Parameters &amp; Main Results'!$C$22/12+MMULT(U1599:V1599,'Parameters &amp; Main Results'!$C$20:$C$21)</f>
        <v>4.9381935221569535E-2</v>
      </c>
      <c r="Z1599" s="17">
        <f t="shared" ca="1" si="1665"/>
        <v>3.7815689774943699</v>
      </c>
      <c r="AA1599" s="70">
        <f ca="1">Z1599/OFFSET(Z1599,'Parameters &amp; Main Results'!$B$38,0)</f>
        <v>3.7815689774943699</v>
      </c>
      <c r="AB1599" s="70">
        <f ca="1">SUMPRODUCT(Z1599:OFFSET(Z1599,'Parameters &amp; Main Results'!$B$38-1,0), 'Cash Flow Assist'!$P$11:OFFSET('Cash Flow Assist'!$P$11,'Parameters &amp; Main Results'!$B$38-1,0)  )/OFFSET(Z1599,'Parameters &amp; Main Results'!$B$38,0)</f>
        <v>853.86611001068309</v>
      </c>
      <c r="AC1599" s="70">
        <f ca="1">SUMPRODUCT(Z1599:OFFSET(Z1599,'Parameters &amp; Main Results'!$B$38-1,0),'Parameters &amp; Main Results'!$B$42:OFFSET('Parameters &amp; Main Results'!$B$42,'Parameters &amp; Main Results'!$B$38-1,0)   )/OFFSET(Z1599,'Parameters &amp; Main Results'!$B$38,0)</f>
        <v>0</v>
      </c>
      <c r="AD1599" s="155">
        <f t="shared" si="4"/>
        <v>-0.32154786341246921</v>
      </c>
      <c r="AE1599" s="252">
        <f t="shared" ca="1" si="1675"/>
        <v>8701859.9780000001</v>
      </c>
      <c r="AF1599" s="253">
        <f t="shared" ca="1" si="1677"/>
        <v>-3.9319826389419811E-2</v>
      </c>
      <c r="AG1599" s="258">
        <f t="shared" ca="1" si="1678"/>
        <v>0</v>
      </c>
      <c r="AH1599" s="227" t="str">
        <f ca="1">IF(SUM(AG1599:OFFSET(AG1599,(-HoldAggressiveTime-1),0,,))=0,"Defensive","Aggressive")</f>
        <v>Defensive</v>
      </c>
    </row>
    <row r="1600" spans="1:34" ht="15" x14ac:dyDescent="0.2">
      <c r="A1600">
        <f t="shared" si="15"/>
        <v>11</v>
      </c>
      <c r="B1600">
        <f t="shared" si="16"/>
        <v>2003</v>
      </c>
      <c r="C1600" s="70">
        <f t="shared" si="1"/>
        <v>2003.8333333332125</v>
      </c>
      <c r="D1600" s="149">
        <f t="shared" si="383"/>
        <v>37986</v>
      </c>
      <c r="E1600" s="151">
        <v>185</v>
      </c>
      <c r="F1600" s="152">
        <v>8528608.3171999995</v>
      </c>
      <c r="G1600" s="152">
        <v>45078.342100000002</v>
      </c>
      <c r="H1600" s="152">
        <v>32241.42168363</v>
      </c>
      <c r="I1600" s="152">
        <v>7197224.3895701999</v>
      </c>
      <c r="J1600" s="152">
        <v>185</v>
      </c>
      <c r="K1600" s="152">
        <v>185</v>
      </c>
      <c r="L1600" s="152">
        <v>398.1</v>
      </c>
      <c r="M1600" s="153">
        <v>26.446507010000001</v>
      </c>
      <c r="N1600" s="17">
        <f t="shared" ref="N1600:T1600" si="1724">F1600/F1599/$E1600*$E1599-1</f>
        <v>1.9653075908562245E-2</v>
      </c>
      <c r="O1600" s="17">
        <f t="shared" si="1724"/>
        <v>2.258480369466298E-3</v>
      </c>
      <c r="P1600" s="17">
        <f t="shared" si="1724"/>
        <v>2.2571171148189073E-4</v>
      </c>
      <c r="Q1600" s="17">
        <f t="shared" si="1724"/>
        <v>2.2271877376921267E-2</v>
      </c>
      <c r="R1600" s="17">
        <f t="shared" si="1724"/>
        <v>0</v>
      </c>
      <c r="S1600" s="17">
        <f t="shared" si="1724"/>
        <v>0</v>
      </c>
      <c r="T1600" s="17">
        <f t="shared" si="1724"/>
        <v>3.4541889783699542E-2</v>
      </c>
      <c r="U1600" s="241">
        <v>0.02</v>
      </c>
      <c r="V1600" s="241">
        <v>1.8100000000000002E-2</v>
      </c>
      <c r="W1600" s="223">
        <f t="shared" ca="1" si="1680"/>
        <v>1.6876930827833255E-2</v>
      </c>
      <c r="X1600" s="223">
        <f>MMULT(N1600:T1600,'Parameters &amp; Main Results'!$B$12:$B$18)-'Parameters &amp; Main Results'!$B$22/12+MMULT(U1600:V1600,'Parameters &amp; Main Results'!$B$20:$B$21)</f>
        <v>1.6876930827833255E-2</v>
      </c>
      <c r="Y1600" s="223">
        <f>MMULT(N1600:T1600,'Parameters &amp; Main Results'!$C$12:$C$18)-'Parameters &amp; Main Results'!$C$22/12+MMULT(U1600:V1600,'Parameters &amp; Main Results'!$C$20:$C$21)</f>
        <v>1.7871949687985986E-2</v>
      </c>
      <c r="Z1600" s="17">
        <f t="shared" ca="1" si="1665"/>
        <v>3.6421682558202737</v>
      </c>
      <c r="AA1600" s="70">
        <f ca="1">Z1600/OFFSET(Z1600,'Parameters &amp; Main Results'!$B$38,0)</f>
        <v>3.6421682558202737</v>
      </c>
      <c r="AB1600" s="70">
        <f ca="1">SUMPRODUCT(Z1600:OFFSET(Z1600,'Parameters &amp; Main Results'!$B$38-1,0), 'Cash Flow Assist'!$P$11:OFFSET('Cash Flow Assist'!$P$11,'Parameters &amp; Main Results'!$B$38-1,0)  )/OFFSET(Z1600,'Parameters &amp; Main Results'!$B$38,0)</f>
        <v>851.08454103318877</v>
      </c>
      <c r="AC1600" s="70">
        <f ca="1">SUMPRODUCT(Z1600:OFFSET(Z1600,'Parameters &amp; Main Results'!$B$38-1,0),'Parameters &amp; Main Results'!$B$42:OFFSET('Parameters &amp; Main Results'!$B$42,'Parameters &amp; Main Results'!$B$38-1,0)   )/OFFSET(Z1600,'Parameters &amp; Main Results'!$B$38,0)</f>
        <v>0</v>
      </c>
      <c r="AD1600" s="155">
        <f t="shared" si="4"/>
        <v>-0.30821419207178824</v>
      </c>
      <c r="AE1600" s="252">
        <f t="shared" ca="1" si="1675"/>
        <v>7980803.8471999997</v>
      </c>
      <c r="AF1600" s="253">
        <f t="shared" ca="1" si="1677"/>
        <v>6.8640262370587207E-2</v>
      </c>
      <c r="AG1600" s="258">
        <f t="shared" ca="1" si="1678"/>
        <v>0</v>
      </c>
      <c r="AH1600" s="227" t="str">
        <f ca="1">IF(SUM(AG1600:OFFSET(AG1600,(-HoldAggressiveTime-1),0,,))=0,"Defensive","Aggressive")</f>
        <v>Defensive</v>
      </c>
    </row>
    <row r="1601" spans="1:34" ht="15" x14ac:dyDescent="0.2">
      <c r="A1601">
        <f t="shared" si="15"/>
        <v>12</v>
      </c>
      <c r="B1601">
        <f t="shared" si="16"/>
        <v>2003</v>
      </c>
      <c r="C1601" s="70">
        <f t="shared" si="1"/>
        <v>2003.9166666665458</v>
      </c>
      <c r="D1601" s="149">
        <f t="shared" si="383"/>
        <v>38017</v>
      </c>
      <c r="E1601" s="151">
        <v>185.5</v>
      </c>
      <c r="F1601" s="152">
        <v>8875532.7366000004</v>
      </c>
      <c r="G1601" s="152">
        <v>45497.215700000001</v>
      </c>
      <c r="H1601" s="152">
        <v>32266.408785439999</v>
      </c>
      <c r="I1601" s="152">
        <v>7749635.7614095397</v>
      </c>
      <c r="J1601" s="152">
        <v>185.5</v>
      </c>
      <c r="K1601" s="152">
        <v>185.5</v>
      </c>
      <c r="L1601" s="152">
        <v>417.25</v>
      </c>
      <c r="M1601" s="153">
        <v>27.406147090000001</v>
      </c>
      <c r="N1601" s="17">
        <f t="shared" ref="N1601:T1601" si="1725">F1601/F1600/$E1601*$E1600-1</f>
        <v>3.7872667914269798E-2</v>
      </c>
      <c r="O1601" s="17">
        <f t="shared" si="1725"/>
        <v>6.5716612816109077E-3</v>
      </c>
      <c r="P1601" s="17">
        <f t="shared" si="1725"/>
        <v>-1.9225067383841221E-3</v>
      </c>
      <c r="Q1601" s="17">
        <f t="shared" si="1725"/>
        <v>7.3851089944360959E-2</v>
      </c>
      <c r="R1601" s="17">
        <f t="shared" si="1725"/>
        <v>0</v>
      </c>
      <c r="S1601" s="17">
        <f t="shared" si="1725"/>
        <v>0</v>
      </c>
      <c r="T1601" s="17">
        <f t="shared" si="1725"/>
        <v>4.5278414788303634E-2</v>
      </c>
      <c r="U1601" s="241">
        <v>-2.7099999999999999E-2</v>
      </c>
      <c r="V1601" s="241">
        <v>1.6E-2</v>
      </c>
      <c r="W1601" s="223">
        <f t="shared" ca="1" si="1680"/>
        <v>3.1941087264773044E-2</v>
      </c>
      <c r="X1601" s="223">
        <f>MMULT(N1601:T1601,'Parameters &amp; Main Results'!$B$12:$B$18)-'Parameters &amp; Main Results'!$B$22/12+MMULT(U1601:V1601,'Parameters &amp; Main Results'!$B$20:$B$21)</f>
        <v>3.1941087264773044E-2</v>
      </c>
      <c r="Y1601" s="223">
        <f>MMULT(N1601:T1601,'Parameters &amp; Main Results'!$C$12:$C$18)-'Parameters &amp; Main Results'!$C$22/12+MMULT(U1601:V1601,'Parameters &amp; Main Results'!$C$20:$C$21)</f>
        <v>3.4700900584337245E-2</v>
      </c>
      <c r="Z1601" s="17">
        <f t="shared" ca="1" si="1665"/>
        <v>3.5817198182037697</v>
      </c>
      <c r="AA1601" s="70">
        <f ca="1">Z1601/OFFSET(Z1601,'Parameters &amp; Main Results'!$B$38,0)</f>
        <v>3.5817198182037697</v>
      </c>
      <c r="AB1601" s="70">
        <f ca="1">SUMPRODUCT(Z1601:OFFSET(Z1601,'Parameters &amp; Main Results'!$B$38-1,0), 'Cash Flow Assist'!$P$11:OFFSET('Cash Flow Assist'!$P$11,'Parameters &amp; Main Results'!$B$38-1,0)  )/OFFSET(Z1601,'Parameters &amp; Main Results'!$B$38,0)</f>
        <v>848.44237277736852</v>
      </c>
      <c r="AC1601" s="70">
        <f ca="1">SUMPRODUCT(Z1601:OFFSET(Z1601,'Parameters &amp; Main Results'!$B$38-1,0),'Parameters &amp; Main Results'!$B$42:OFFSET('Parameters &amp; Main Results'!$B$42,'Parameters &amp; Main Results'!$B$38-1,0)   )/OFFSET(Z1601,'Parameters &amp; Main Results'!$B$38,0)</f>
        <v>0</v>
      </c>
      <c r="AD1601" s="155">
        <f t="shared" si="4"/>
        <v>-0.28201441790031823</v>
      </c>
      <c r="AE1601" s="252">
        <f t="shared" ca="1" si="1675"/>
        <v>8151698.4541999996</v>
      </c>
      <c r="AF1601" s="253">
        <f t="shared" ca="1" si="1677"/>
        <v>8.879551745772192E-2</v>
      </c>
      <c r="AG1601" s="258">
        <f t="shared" ca="1" si="1678"/>
        <v>0</v>
      </c>
      <c r="AH1601" s="227" t="str">
        <f ca="1">IF(SUM(AG1601:OFFSET(AG1601,(-HoldAggressiveTime-1),0,,))=0,"Defensive","Aggressive")</f>
        <v>Defensive</v>
      </c>
    </row>
    <row r="1602" spans="1:34" ht="15" x14ac:dyDescent="0.2">
      <c r="A1602">
        <f t="shared" si="15"/>
        <v>1</v>
      </c>
      <c r="B1602">
        <f t="shared" si="16"/>
        <v>2004</v>
      </c>
      <c r="C1602" s="70">
        <f t="shared" si="1"/>
        <v>2003.999999999879</v>
      </c>
      <c r="D1602" s="149">
        <f t="shared" si="383"/>
        <v>38046</v>
      </c>
      <c r="E1602" s="151">
        <v>186.3</v>
      </c>
      <c r="F1602" s="152">
        <v>9071583.8345999997</v>
      </c>
      <c r="G1602" s="152">
        <v>46066.063600000001</v>
      </c>
      <c r="H1602" s="152">
        <v>32290.608592029999</v>
      </c>
      <c r="I1602" s="152">
        <v>7858215.8781624697</v>
      </c>
      <c r="J1602" s="152">
        <v>186.3</v>
      </c>
      <c r="K1602" s="152">
        <v>186.3</v>
      </c>
      <c r="L1602" s="152">
        <v>401.3</v>
      </c>
      <c r="M1602" s="153">
        <v>27.72545697</v>
      </c>
      <c r="N1602" s="17">
        <f t="shared" ref="N1602:T1602" si="1726">F1602/F1601/$E1602*$E1601-1</f>
        <v>1.7699936217842938E-2</v>
      </c>
      <c r="O1602" s="17">
        <f t="shared" si="1726"/>
        <v>8.1550781325272492E-3</v>
      </c>
      <c r="P1602" s="17">
        <f t="shared" si="1726"/>
        <v>-3.5473698335733994E-3</v>
      </c>
      <c r="Q1602" s="17">
        <f t="shared" si="1726"/>
        <v>9.6566816118683896E-3</v>
      </c>
      <c r="R1602" s="17">
        <f t="shared" si="1726"/>
        <v>0</v>
      </c>
      <c r="S1602" s="17">
        <f t="shared" si="1726"/>
        <v>0</v>
      </c>
      <c r="T1602" s="17">
        <f t="shared" si="1726"/>
        <v>-4.2356481923696676E-2</v>
      </c>
      <c r="U1602" s="241">
        <v>2.5399999999999999E-2</v>
      </c>
      <c r="V1602" s="241">
        <v>2.46E-2</v>
      </c>
      <c r="W1602" s="223">
        <f t="shared" ca="1" si="1680"/>
        <v>1.274647702703615E-2</v>
      </c>
      <c r="X1602" s="223">
        <f>MMULT(N1602:T1602,'Parameters &amp; Main Results'!$B$12:$B$18)-'Parameters &amp; Main Results'!$B$22/12+MMULT(U1602:V1602,'Parameters &amp; Main Results'!$B$20:$B$21)</f>
        <v>1.274647702703615E-2</v>
      </c>
      <c r="Y1602" s="223">
        <f>MMULT(N1602:T1602,'Parameters &amp; Main Results'!$C$12:$C$18)-'Parameters &amp; Main Results'!$C$22/12+MMULT(U1602:V1602,'Parameters &amp; Main Results'!$C$20:$C$21)</f>
        <v>1.6703783742644706E-2</v>
      </c>
      <c r="Z1602" s="17">
        <f t="shared" ca="1" si="1665"/>
        <v>3.4708568758487477</v>
      </c>
      <c r="AA1602" s="70">
        <f ca="1">Z1602/OFFSET(Z1602,'Parameters &amp; Main Results'!$B$38,0)</f>
        <v>3.4708568758487477</v>
      </c>
      <c r="AB1602" s="70">
        <f ca="1">SUMPRODUCT(Z1602:OFFSET(Z1602,'Parameters &amp; Main Results'!$B$38-1,0), 'Cash Flow Assist'!$P$11:OFFSET('Cash Flow Assist'!$P$11,'Parameters &amp; Main Results'!$B$38-1,0)  )/OFFSET(Z1602,'Parameters &amp; Main Results'!$B$38,0)</f>
        <v>845.86065295916455</v>
      </c>
      <c r="AC1602" s="70">
        <f ca="1">SUMPRODUCT(Z1602:OFFSET(Z1602,'Parameters &amp; Main Results'!$B$38-1,0),'Parameters &amp; Main Results'!$B$42:OFFSET('Parameters &amp; Main Results'!$B$42,'Parameters &amp; Main Results'!$B$38-1,0)   )/OFFSET(Z1602,'Parameters &amp; Main Results'!$B$38,0)</f>
        <v>0</v>
      </c>
      <c r="AD1602" s="155">
        <f t="shared" si="4"/>
        <v>-0.26930611889182299</v>
      </c>
      <c r="AE1602" s="252">
        <f t="shared" ca="1" si="1675"/>
        <v>8776984.9168999996</v>
      </c>
      <c r="AF1602" s="253">
        <f t="shared" ca="1" si="1677"/>
        <v>3.3564933800074415E-2</v>
      </c>
      <c r="AG1602" s="258">
        <f t="shared" ca="1" si="1678"/>
        <v>0</v>
      </c>
      <c r="AH1602" s="227" t="str">
        <f ca="1">IF(SUM(AG1602:OFFSET(AG1602,(-HoldAggressiveTime-1),0,,))=0,"Defensive","Aggressive")</f>
        <v>Defensive</v>
      </c>
    </row>
    <row r="1603" spans="1:34" ht="15" x14ac:dyDescent="0.2">
      <c r="A1603">
        <f t="shared" si="15"/>
        <v>2</v>
      </c>
      <c r="B1603">
        <f t="shared" si="16"/>
        <v>2004</v>
      </c>
      <c r="C1603" s="70">
        <f t="shared" si="1"/>
        <v>2004.0833333332123</v>
      </c>
      <c r="D1603" s="149">
        <f t="shared" si="383"/>
        <v>38077</v>
      </c>
      <c r="E1603" s="151">
        <v>186.7</v>
      </c>
      <c r="F1603" s="152">
        <v>9252661.3517000005</v>
      </c>
      <c r="G1603" s="152">
        <v>46865.385300000002</v>
      </c>
      <c r="H1603" s="152">
        <v>32314.288371660001</v>
      </c>
      <c r="I1603" s="152">
        <v>8040357.2905862397</v>
      </c>
      <c r="J1603" s="152">
        <v>186.7</v>
      </c>
      <c r="K1603" s="152">
        <v>186.7</v>
      </c>
      <c r="L1603" s="152">
        <v>392.25</v>
      </c>
      <c r="M1603" s="153">
        <v>27.955820549999999</v>
      </c>
      <c r="N1603" s="17">
        <f t="shared" ref="N1603:T1603" si="1727">F1603/F1602/$E1603*$E1602-1</f>
        <v>1.7775719047438354E-2</v>
      </c>
      <c r="O1603" s="17">
        <f t="shared" si="1727"/>
        <v>1.5171988872487718E-2</v>
      </c>
      <c r="P1603" s="17">
        <f t="shared" si="1727"/>
        <v>-1.4107123729187876E-3</v>
      </c>
      <c r="Q1603" s="17">
        <f t="shared" si="1727"/>
        <v>2.0986335072421092E-2</v>
      </c>
      <c r="R1603" s="17">
        <f t="shared" si="1727"/>
        <v>0</v>
      </c>
      <c r="S1603" s="17">
        <f t="shared" si="1727"/>
        <v>0</v>
      </c>
      <c r="T1603" s="17">
        <f t="shared" si="1727"/>
        <v>-2.4645865052131621E-2</v>
      </c>
      <c r="U1603" s="241">
        <v>-1.52E-2</v>
      </c>
      <c r="V1603" s="241">
        <v>8.6999999999999994E-3</v>
      </c>
      <c r="W1603" s="223">
        <f t="shared" ca="1" si="1680"/>
        <v>1.509222714080306E-2</v>
      </c>
      <c r="X1603" s="223">
        <f>MMULT(N1603:T1603,'Parameters &amp; Main Results'!$B$12:$B$18)-'Parameters &amp; Main Results'!$B$22/12+MMULT(U1603:V1603,'Parameters &amp; Main Results'!$B$20:$B$21)</f>
        <v>1.509222714080306E-2</v>
      </c>
      <c r="Y1603" s="223">
        <f>MMULT(N1603:T1603,'Parameters &amp; Main Results'!$C$12:$C$18)-'Parameters &amp; Main Results'!$C$22/12+MMULT(U1603:V1603,'Parameters &amp; Main Results'!$C$20:$C$21)</f>
        <v>1.7473679363276626E-2</v>
      </c>
      <c r="Z1603" s="17">
        <f t="shared" ca="1" si="1665"/>
        <v>3.4271725003059079</v>
      </c>
      <c r="AA1603" s="70">
        <f ca="1">Z1603/OFFSET(Z1603,'Parameters &amp; Main Results'!$B$38,0)</f>
        <v>3.4271725003059079</v>
      </c>
      <c r="AB1603" s="70">
        <f ca="1">SUMPRODUCT(Z1603:OFFSET(Z1603,'Parameters &amp; Main Results'!$B$38-1,0), 'Cash Flow Assist'!$P$11:OFFSET('Cash Flow Assist'!$P$11,'Parameters &amp; Main Results'!$B$38-1,0)  )/OFFSET(Z1603,'Parameters &amp; Main Results'!$B$38,0)</f>
        <v>843.38979608331579</v>
      </c>
      <c r="AC1603" s="70">
        <f ca="1">SUMPRODUCT(Z1603:OFFSET(Z1603,'Parameters &amp; Main Results'!$B$38-1,0),'Parameters &amp; Main Results'!$B$42:OFFSET('Parameters &amp; Main Results'!$B$42,'Parameters &amp; Main Results'!$B$38-1,0)   )/OFFSET(Z1603,'Parameters &amp; Main Results'!$B$38,0)</f>
        <v>0</v>
      </c>
      <c r="AD1603" s="155">
        <f t="shared" si="4"/>
        <v>-0.25631750975156176</v>
      </c>
      <c r="AE1603" s="252">
        <f t="shared" ca="1" si="1675"/>
        <v>8853876.2789999992</v>
      </c>
      <c r="AF1603" s="253">
        <f t="shared" ca="1" si="1677"/>
        <v>4.5040732458150191E-2</v>
      </c>
      <c r="AG1603" s="258">
        <f t="shared" ca="1" si="1678"/>
        <v>0</v>
      </c>
      <c r="AH1603" s="227" t="str">
        <f ca="1">IF(SUM(AG1603:OFFSET(AG1603,(-HoldAggressiveTime-1),0,,))=0,"Defensive","Aggressive")</f>
        <v>Defensive</v>
      </c>
    </row>
    <row r="1604" spans="1:34" ht="15" x14ac:dyDescent="0.2">
      <c r="A1604">
        <f t="shared" si="15"/>
        <v>3</v>
      </c>
      <c r="B1604">
        <f t="shared" si="16"/>
        <v>2004</v>
      </c>
      <c r="C1604" s="70">
        <f t="shared" si="1"/>
        <v>2004.1666666665456</v>
      </c>
      <c r="D1604" s="149">
        <f t="shared" si="383"/>
        <v>38107</v>
      </c>
      <c r="E1604" s="151">
        <v>187.1</v>
      </c>
      <c r="F1604" s="152">
        <v>9025820.8959999997</v>
      </c>
      <c r="G1604" s="152">
        <v>47519.066599999998</v>
      </c>
      <c r="H1604" s="152">
        <v>32339.331945149999</v>
      </c>
      <c r="I1604" s="152">
        <v>8083781.7646270897</v>
      </c>
      <c r="J1604" s="152">
        <v>187.1</v>
      </c>
      <c r="K1604" s="152">
        <v>187.1</v>
      </c>
      <c r="L1604" s="152">
        <v>423</v>
      </c>
      <c r="M1604" s="153">
        <v>26.93987383</v>
      </c>
      <c r="N1604" s="17">
        <f t="shared" ref="N1604:T1604" si="1728">F1604/F1603/$E1604*$E1603-1</f>
        <v>-2.6601719900410603E-2</v>
      </c>
      <c r="O1604" s="17">
        <f t="shared" si="1728"/>
        <v>1.1780348349138769E-2</v>
      </c>
      <c r="P1604" s="17">
        <f t="shared" si="1728"/>
        <v>-1.3645510421628204E-3</v>
      </c>
      <c r="Q1604" s="17">
        <f t="shared" si="1728"/>
        <v>3.2513734347412448E-3</v>
      </c>
      <c r="R1604" s="17">
        <f t="shared" si="1728"/>
        <v>0</v>
      </c>
      <c r="S1604" s="17">
        <f t="shared" si="1728"/>
        <v>0</v>
      </c>
      <c r="T1604" s="17">
        <f t="shared" si="1728"/>
        <v>7.6088389456461902E-2</v>
      </c>
      <c r="U1604" s="241">
        <v>1.7500000000000002E-2</v>
      </c>
      <c r="V1604" s="241">
        <v>2.3E-3</v>
      </c>
      <c r="W1604" s="223">
        <f t="shared" ca="1" si="1680"/>
        <v>-1.3832467449323767E-2</v>
      </c>
      <c r="X1604" s="223">
        <f>MMULT(N1604:T1604,'Parameters &amp; Main Results'!$B$12:$B$18)-'Parameters &amp; Main Results'!$B$22/12+MMULT(U1604:V1604,'Parameters &amp; Main Results'!$B$20:$B$21)</f>
        <v>-1.3832467449323767E-2</v>
      </c>
      <c r="Y1604" s="223">
        <f>MMULT(N1604:T1604,'Parameters &amp; Main Results'!$C$12:$C$18)-'Parameters &amp; Main Results'!$C$22/12+MMULT(U1604:V1604,'Parameters &amp; Main Results'!$C$20:$C$21)</f>
        <v>-2.2805179742122334E-2</v>
      </c>
      <c r="Z1604" s="17">
        <f t="shared" ca="1" si="1665"/>
        <v>3.3762178535828014</v>
      </c>
      <c r="AA1604" s="70">
        <f ca="1">Z1604/OFFSET(Z1604,'Parameters &amp; Main Results'!$B$38,0)</f>
        <v>3.3762178535828014</v>
      </c>
      <c r="AB1604" s="70">
        <f ca="1">SUMPRODUCT(Z1604:OFFSET(Z1604,'Parameters &amp; Main Results'!$B$38-1,0), 'Cash Flow Assist'!$P$11:OFFSET('Cash Flow Assist'!$P$11,'Parameters &amp; Main Results'!$B$38-1,0)  )/OFFSET(Z1604,'Parameters &amp; Main Results'!$B$38,0)</f>
        <v>840.96262358300987</v>
      </c>
      <c r="AC1604" s="70">
        <f ca="1">SUMPRODUCT(Z1604:OFFSET(Z1604,'Parameters &amp; Main Results'!$B$38-1,0),'Parameters &amp; Main Results'!$B$42:OFFSET('Parameters &amp; Main Results'!$B$42,'Parameters &amp; Main Results'!$B$38-1,0)   )/OFFSET(Z1604,'Parameters &amp; Main Results'!$B$38,0)</f>
        <v>0</v>
      </c>
      <c r="AD1604" s="155">
        <f t="shared" si="4"/>
        <v>-0.2761007430519905</v>
      </c>
      <c r="AE1604" s="252">
        <f t="shared" ca="1" si="1675"/>
        <v>8724670.3529000003</v>
      </c>
      <c r="AF1604" s="253">
        <f t="shared" ca="1" si="1677"/>
        <v>3.4517125681418986E-2</v>
      </c>
      <c r="AG1604" s="258">
        <f t="shared" ca="1" si="1678"/>
        <v>0</v>
      </c>
      <c r="AH1604" s="227" t="str">
        <f ca="1">IF(SUM(AG1604:OFFSET(AG1604,(-HoldAggressiveTime-1),0,,))=0,"Defensive","Aggressive")</f>
        <v>Defensive</v>
      </c>
    </row>
    <row r="1605" spans="1:34" ht="15" x14ac:dyDescent="0.2">
      <c r="A1605">
        <f t="shared" si="15"/>
        <v>4</v>
      </c>
      <c r="B1605">
        <f t="shared" si="16"/>
        <v>2004</v>
      </c>
      <c r="C1605" s="70">
        <f t="shared" si="1"/>
        <v>2004.2499999998788</v>
      </c>
      <c r="D1605" s="149">
        <f t="shared" si="383"/>
        <v>38138</v>
      </c>
      <c r="E1605" s="151">
        <v>187.4</v>
      </c>
      <c r="F1605" s="152">
        <v>8884129.6940000001</v>
      </c>
      <c r="G1605" s="152">
        <v>45163.064700000003</v>
      </c>
      <c r="H1605" s="152">
        <v>32364.66442184</v>
      </c>
      <c r="I1605" s="152">
        <v>7878749.6199201001</v>
      </c>
      <c r="J1605" s="152">
        <v>187.4</v>
      </c>
      <c r="K1605" s="152">
        <v>187.4</v>
      </c>
      <c r="L1605" s="152">
        <v>387.3</v>
      </c>
      <c r="M1605" s="153">
        <v>26.282037020000001</v>
      </c>
      <c r="N1605" s="17">
        <f t="shared" ref="N1605:T1605" si="1729">F1605/F1604/$E1605*$E1604-1</f>
        <v>-1.7274151179858421E-2</v>
      </c>
      <c r="O1605" s="17">
        <f t="shared" si="1729"/>
        <v>-5.1101621664296881E-2</v>
      </c>
      <c r="P1605" s="17">
        <f t="shared" si="1729"/>
        <v>-8.1877445749967137E-4</v>
      </c>
      <c r="Q1605" s="17">
        <f t="shared" si="1729"/>
        <v>-2.6923645049217515E-2</v>
      </c>
      <c r="R1605" s="17">
        <f t="shared" si="1729"/>
        <v>0</v>
      </c>
      <c r="S1605" s="17">
        <f t="shared" si="1729"/>
        <v>0</v>
      </c>
      <c r="T1605" s="17">
        <f t="shared" si="1729"/>
        <v>-8.5862909390918674E-2</v>
      </c>
      <c r="U1605" s="241">
        <v>-1.7399999999999999E-2</v>
      </c>
      <c r="V1605" s="241">
        <v>-3.0200000000000001E-2</v>
      </c>
      <c r="W1605" s="223">
        <f t="shared" ca="1" si="1680"/>
        <v>-2.7510749853965795E-2</v>
      </c>
      <c r="X1605" s="223">
        <f>MMULT(N1605:T1605,'Parameters &amp; Main Results'!$B$12:$B$18)-'Parameters &amp; Main Results'!$B$22/12+MMULT(U1605:V1605,'Parameters &amp; Main Results'!$B$20:$B$21)</f>
        <v>-2.7510749853965795E-2</v>
      </c>
      <c r="Y1605" s="223">
        <f>MMULT(N1605:T1605,'Parameters &amp; Main Results'!$C$12:$C$18)-'Parameters &amp; Main Results'!$C$22/12+MMULT(U1605:V1605,'Parameters &amp; Main Results'!$C$20:$C$21)</f>
        <v>-2.0698564894968935E-2</v>
      </c>
      <c r="Z1605" s="17">
        <f t="shared" ca="1" si="1665"/>
        <v>3.4235743341198543</v>
      </c>
      <c r="AA1605" s="70">
        <f ca="1">Z1605/OFFSET(Z1605,'Parameters &amp; Main Results'!$B$38,0)</f>
        <v>3.4235743341198543</v>
      </c>
      <c r="AB1605" s="70">
        <f ca="1">SUMPRODUCT(Z1605:OFFSET(Z1605,'Parameters &amp; Main Results'!$B$38-1,0), 'Cash Flow Assist'!$P$11:OFFSET('Cash Flow Assist'!$P$11,'Parameters &amp; Main Results'!$B$38-1,0)  )/OFFSET(Z1605,'Parameters &amp; Main Results'!$B$38,0)</f>
        <v>838.58640572942704</v>
      </c>
      <c r="AC1605" s="70">
        <f ca="1">SUMPRODUCT(Z1605:OFFSET(Z1605,'Parameters &amp; Main Results'!$B$38-1,0),'Parameters &amp; Main Results'!$B$42:OFFSET('Parameters &amp; Main Results'!$B$42,'Parameters &amp; Main Results'!$B$38-1,0)   )/OFFSET(Z1605,'Parameters &amp; Main Results'!$B$38,0)</f>
        <v>0</v>
      </c>
      <c r="AD1605" s="155">
        <f t="shared" si="4"/>
        <v>-0.28860548825549759</v>
      </c>
      <c r="AE1605" s="252">
        <f t="shared" ca="1" si="1675"/>
        <v>8556411.7086999994</v>
      </c>
      <c r="AF1605" s="253">
        <f t="shared" ca="1" si="1677"/>
        <v>3.8300866818596777E-2</v>
      </c>
      <c r="AG1605" s="258">
        <f t="shared" ca="1" si="1678"/>
        <v>0</v>
      </c>
      <c r="AH1605" s="227" t="str">
        <f ca="1">IF(SUM(AG1605:OFFSET(AG1605,(-HoldAggressiveTime-1),0,,))=0,"Defensive","Aggressive")</f>
        <v>Defensive</v>
      </c>
    </row>
    <row r="1606" spans="1:34" ht="15" x14ac:dyDescent="0.2">
      <c r="A1606">
        <f t="shared" si="15"/>
        <v>5</v>
      </c>
      <c r="B1606">
        <f t="shared" si="16"/>
        <v>2004</v>
      </c>
      <c r="C1606" s="70">
        <f t="shared" si="1"/>
        <v>2004.3333333332121</v>
      </c>
      <c r="D1606" s="149">
        <f t="shared" si="383"/>
        <v>38168</v>
      </c>
      <c r="E1606" s="151">
        <v>188.2</v>
      </c>
      <c r="F1606" s="152">
        <v>9010256.6842999998</v>
      </c>
      <c r="G1606" s="152">
        <v>44863.325700000001</v>
      </c>
      <c r="H1606" s="152">
        <v>32390.016742299998</v>
      </c>
      <c r="I1606" s="152">
        <v>7922992.8878584001</v>
      </c>
      <c r="J1606" s="152">
        <v>188.2</v>
      </c>
      <c r="K1606" s="152">
        <v>188.2</v>
      </c>
      <c r="L1606" s="152">
        <v>393.85</v>
      </c>
      <c r="M1606" s="153">
        <v>26.335475240000001</v>
      </c>
      <c r="N1606" s="17">
        <f t="shared" ref="N1606:T1606" si="1730">F1606/F1605/$E1606*$E1605-1</f>
        <v>9.8857424443310471E-3</v>
      </c>
      <c r="O1606" s="17">
        <f t="shared" si="1730"/>
        <v>-1.0859402360091308E-2</v>
      </c>
      <c r="P1606" s="17">
        <f t="shared" si="1730"/>
        <v>-3.4707934822274522E-3</v>
      </c>
      <c r="Q1606" s="17">
        <f t="shared" si="1730"/>
        <v>1.3408515126827059E-3</v>
      </c>
      <c r="R1606" s="17">
        <f t="shared" si="1730"/>
        <v>0</v>
      </c>
      <c r="S1606" s="17">
        <f t="shared" si="1730"/>
        <v>0</v>
      </c>
      <c r="T1606" s="17">
        <f t="shared" si="1730"/>
        <v>1.2589268246639529E-2</v>
      </c>
      <c r="U1606" s="241">
        <v>-2.5000000000000001E-3</v>
      </c>
      <c r="V1606" s="241">
        <v>-2.3E-3</v>
      </c>
      <c r="W1606" s="223">
        <f t="shared" ca="1" si="1680"/>
        <v>5.8302231068953336E-3</v>
      </c>
      <c r="X1606" s="223">
        <f>MMULT(N1606:T1606,'Parameters &amp; Main Results'!$B$12:$B$18)-'Parameters &amp; Main Results'!$B$22/12+MMULT(U1606:V1606,'Parameters &amp; Main Results'!$B$20:$B$21)</f>
        <v>5.8302231068953336E-3</v>
      </c>
      <c r="Y1606" s="223">
        <f>MMULT(N1606:T1606,'Parameters &amp; Main Results'!$C$12:$C$18)-'Parameters &amp; Main Results'!$C$22/12+MMULT(U1606:V1606,'Parameters &amp; Main Results'!$C$20:$C$21)</f>
        <v>7.7695612972221448E-3</v>
      </c>
      <c r="Z1606" s="17">
        <f t="shared" ca="1" si="1665"/>
        <v>3.5204238335855664</v>
      </c>
      <c r="AA1606" s="70">
        <f ca="1">Z1606/OFFSET(Z1606,'Parameters &amp; Main Results'!$B$38,0)</f>
        <v>3.5204238335855664</v>
      </c>
      <c r="AB1606" s="70">
        <f ca="1">SUMPRODUCT(Z1606:OFFSET(Z1606,'Parameters &amp; Main Results'!$B$38-1,0), 'Cash Flow Assist'!$P$11:OFFSET('Cash Flow Assist'!$P$11,'Parameters &amp; Main Results'!$B$38-1,0)  )/OFFSET(Z1606,'Parameters &amp; Main Results'!$B$38,0)</f>
        <v>836.16283139530708</v>
      </c>
      <c r="AC1606" s="70">
        <f ca="1">SUMPRODUCT(Z1606:OFFSET(Z1606,'Parameters &amp; Main Results'!$B$38-1,0),'Parameters &amp; Main Results'!$B$42:OFFSET('Parameters &amp; Main Results'!$B$42,'Parameters &amp; Main Results'!$B$38-1,0)   )/OFFSET(Z1606,'Parameters &amp; Main Results'!$B$38,0)</f>
        <v>0</v>
      </c>
      <c r="AD1606" s="155">
        <f t="shared" si="4"/>
        <v>-0.28157282533608075</v>
      </c>
      <c r="AE1606" s="252">
        <f t="shared" ca="1" si="1675"/>
        <v>8871633.4803999998</v>
      </c>
      <c r="AF1606" s="253">
        <f t="shared" ca="1" si="1677"/>
        <v>1.5625443071589779E-2</v>
      </c>
      <c r="AG1606" s="258">
        <f t="shared" ca="1" si="1678"/>
        <v>0</v>
      </c>
      <c r="AH1606" s="227" t="str">
        <f ca="1">IF(SUM(AG1606:OFFSET(AG1606,(-HoldAggressiveTime-1),0,,))=0,"Defensive","Aggressive")</f>
        <v>Defensive</v>
      </c>
    </row>
    <row r="1607" spans="1:34" ht="15" x14ac:dyDescent="0.2">
      <c r="A1607">
        <f t="shared" si="15"/>
        <v>6</v>
      </c>
      <c r="B1607">
        <f t="shared" si="16"/>
        <v>2004</v>
      </c>
      <c r="C1607" s="70">
        <f t="shared" si="1"/>
        <v>2004.4166666665453</v>
      </c>
      <c r="D1607" s="149">
        <f t="shared" si="383"/>
        <v>38199</v>
      </c>
      <c r="E1607" s="151">
        <v>188.9</v>
      </c>
      <c r="F1607" s="152">
        <v>9181167.6975999996</v>
      </c>
      <c r="G1607" s="152">
        <v>45182.17</v>
      </c>
      <c r="H1607" s="152">
        <v>32417.548256530001</v>
      </c>
      <c r="I1607" s="152">
        <v>8109216.4374876404</v>
      </c>
      <c r="J1607" s="152">
        <v>188.9</v>
      </c>
      <c r="K1607" s="152">
        <v>188.9</v>
      </c>
      <c r="L1607" s="152">
        <v>393.75</v>
      </c>
      <c r="M1607" s="153">
        <v>26.589606270000001</v>
      </c>
      <c r="N1607" s="17">
        <f t="shared" ref="N1607:T1607" si="1731">F1607/F1606/$E1607*$E1606-1</f>
        <v>1.5192540241599106E-2</v>
      </c>
      <c r="O1607" s="17">
        <f t="shared" si="1731"/>
        <v>3.3750137776888955E-3</v>
      </c>
      <c r="P1607" s="17">
        <f t="shared" si="1731"/>
        <v>-2.8588141874302808E-3</v>
      </c>
      <c r="Q1607" s="17">
        <f t="shared" si="1731"/>
        <v>1.9711429430384397E-2</v>
      </c>
      <c r="R1607" s="17">
        <f t="shared" si="1731"/>
        <v>0</v>
      </c>
      <c r="S1607" s="17">
        <f t="shared" si="1731"/>
        <v>0</v>
      </c>
      <c r="T1607" s="17">
        <f t="shared" si="1731"/>
        <v>-3.958627260998826E-3</v>
      </c>
      <c r="U1607" s="241">
        <v>2.2800000000000001E-2</v>
      </c>
      <c r="V1607" s="241">
        <v>1.23E-2</v>
      </c>
      <c r="W1607" s="223">
        <f t="shared" ca="1" si="1680"/>
        <v>1.1829809907020501E-2</v>
      </c>
      <c r="X1607" s="223">
        <f>MMULT(N1607:T1607,'Parameters &amp; Main Results'!$B$12:$B$18)-'Parameters &amp; Main Results'!$B$22/12+MMULT(U1607:V1607,'Parameters &amp; Main Results'!$B$20:$B$21)</f>
        <v>1.1829809907020501E-2</v>
      </c>
      <c r="Y1607" s="223">
        <f>MMULT(N1607:T1607,'Parameters &amp; Main Results'!$C$12:$C$18)-'Parameters &amp; Main Results'!$C$22/12+MMULT(U1607:V1607,'Parameters &amp; Main Results'!$C$20:$C$21)</f>
        <v>1.3969120928541419E-2</v>
      </c>
      <c r="Z1607" s="17">
        <f t="shared" ca="1" si="1665"/>
        <v>3.500017948070179</v>
      </c>
      <c r="AA1607" s="70">
        <f ca="1">Z1607/OFFSET(Z1607,'Parameters &amp; Main Results'!$B$38,0)</f>
        <v>3.500017948070179</v>
      </c>
      <c r="AB1607" s="70">
        <f ca="1">SUMPRODUCT(Z1607:OFFSET(Z1607,'Parameters &amp; Main Results'!$B$38-1,0), 'Cash Flow Assist'!$P$11:OFFSET('Cash Flow Assist'!$P$11,'Parameters &amp; Main Results'!$B$38-1,0)  )/OFFSET(Z1607,'Parameters &amp; Main Results'!$B$38,0)</f>
        <v>833.6424075617216</v>
      </c>
      <c r="AC1607" s="70">
        <f ca="1">SUMPRODUCT(Z1607:OFFSET(Z1607,'Parameters &amp; Main Results'!$B$38-1,0),'Parameters &amp; Main Results'!$B$42:OFFSET('Parameters &amp; Main Results'!$B$42,'Parameters &amp; Main Results'!$B$38-1,0)   )/OFFSET(Z1607,'Parameters &amp; Main Results'!$B$38,0)</f>
        <v>0</v>
      </c>
      <c r="AD1607" s="155">
        <f t="shared" si="4"/>
        <v>-0.27065809157434084</v>
      </c>
      <c r="AE1607" s="252">
        <f t="shared" ca="1" si="1675"/>
        <v>8339945.5712000001</v>
      </c>
      <c r="AF1607" s="253">
        <f t="shared" ca="1" si="1677"/>
        <v>0.10086662067735287</v>
      </c>
      <c r="AG1607" s="258">
        <f t="shared" ca="1" si="1678"/>
        <v>0</v>
      </c>
      <c r="AH1607" s="227" t="str">
        <f ca="1">IF(SUM(AG1607:OFFSET(AG1607,(-HoldAggressiveTime-1),0,,))=0,"Defensive","Aggressive")</f>
        <v>Defensive</v>
      </c>
    </row>
    <row r="1608" spans="1:34" ht="15" x14ac:dyDescent="0.2">
      <c r="A1608">
        <f t="shared" si="15"/>
        <v>7</v>
      </c>
      <c r="B1608">
        <f t="shared" si="16"/>
        <v>2004</v>
      </c>
      <c r="C1608" s="70">
        <f t="shared" si="1"/>
        <v>2004.4999999998786</v>
      </c>
      <c r="D1608" s="149">
        <f t="shared" si="383"/>
        <v>38230</v>
      </c>
      <c r="E1608" s="151">
        <v>189.1</v>
      </c>
      <c r="F1608" s="152">
        <v>8916778.4443999995</v>
      </c>
      <c r="G1608" s="152">
        <v>45795.0049</v>
      </c>
      <c r="H1608" s="152">
        <v>32451.856828439999</v>
      </c>
      <c r="I1608" s="152">
        <v>7863114.4428090397</v>
      </c>
      <c r="J1608" s="152">
        <v>189.1</v>
      </c>
      <c r="K1608" s="152">
        <v>189.1</v>
      </c>
      <c r="L1608" s="152">
        <v>389.6</v>
      </c>
      <c r="M1608" s="153">
        <v>25.713780620000001</v>
      </c>
      <c r="N1608" s="17">
        <f t="shared" ref="N1608:T1608" si="1732">F1608/F1607/$E1608*$E1607-1</f>
        <v>-2.982409392652241E-2</v>
      </c>
      <c r="O1608" s="17">
        <f t="shared" si="1732"/>
        <v>1.2491657752996099E-2</v>
      </c>
      <c r="P1608" s="17">
        <f t="shared" si="1732"/>
        <v>-4.2746326378573229E-7</v>
      </c>
      <c r="Q1608" s="17">
        <f t="shared" si="1732"/>
        <v>-3.1373974597388776E-2</v>
      </c>
      <c r="R1608" s="17">
        <f t="shared" si="1732"/>
        <v>0</v>
      </c>
      <c r="S1608" s="17">
        <f t="shared" si="1732"/>
        <v>0</v>
      </c>
      <c r="T1608" s="17">
        <f t="shared" si="1732"/>
        <v>-1.1586176794003311E-2</v>
      </c>
      <c r="U1608" s="241">
        <v>-3.7999999999999999E-2</v>
      </c>
      <c r="V1608" s="241">
        <v>3.2199999999999999E-2</v>
      </c>
      <c r="W1608" s="223">
        <f t="shared" ca="1" si="1680"/>
        <v>-2.0490714400659422E-2</v>
      </c>
      <c r="X1608" s="223">
        <f>MMULT(N1608:T1608,'Parameters &amp; Main Results'!$B$12:$B$18)-'Parameters &amp; Main Results'!$B$22/12+MMULT(U1608:V1608,'Parameters &amp; Main Results'!$B$20:$B$21)</f>
        <v>-2.0490714400659422E-2</v>
      </c>
      <c r="Y1608" s="223">
        <f>MMULT(N1608:T1608,'Parameters &amp; Main Results'!$C$12:$C$18)-'Parameters &amp; Main Results'!$C$22/12+MMULT(U1608:V1608,'Parameters &amp; Main Results'!$C$20:$C$21)</f>
        <v>-2.5634185425237228E-2</v>
      </c>
      <c r="Z1608" s="17">
        <f t="shared" ca="1" si="1665"/>
        <v>3.4590974824034926</v>
      </c>
      <c r="AA1608" s="70">
        <f ca="1">Z1608/OFFSET(Z1608,'Parameters &amp; Main Results'!$B$38,0)</f>
        <v>3.4590974824034926</v>
      </c>
      <c r="AB1608" s="70">
        <f ca="1">SUMPRODUCT(Z1608:OFFSET(Z1608,'Parameters &amp; Main Results'!$B$38-1,0), 'Cash Flow Assist'!$P$11:OFFSET('Cash Flow Assist'!$P$11,'Parameters &amp; Main Results'!$B$38-1,0)  )/OFFSET(Z1608,'Parameters &amp; Main Results'!$B$38,0)</f>
        <v>831.1423896136514</v>
      </c>
      <c r="AC1608" s="70">
        <f ca="1">SUMPRODUCT(Z1608:OFFSET(Z1608,'Parameters &amp; Main Results'!$B$38-1,0),'Parameters &amp; Main Results'!$B$42:OFFSET('Parameters &amp; Main Results'!$B$42,'Parameters &amp; Main Results'!$B$38-1,0)   )/OFFSET(Z1608,'Parameters &amp; Main Results'!$B$38,0)</f>
        <v>0</v>
      </c>
      <c r="AD1608" s="155">
        <f t="shared" si="4"/>
        <v>-0.29241005315577684</v>
      </c>
      <c r="AE1608" s="252">
        <f t="shared" ca="1" si="1675"/>
        <v>8278503.5760000004</v>
      </c>
      <c r="AF1608" s="253">
        <f t="shared" ca="1" si="1677"/>
        <v>7.710027090528844E-2</v>
      </c>
      <c r="AG1608" s="258">
        <f t="shared" ca="1" si="1678"/>
        <v>0</v>
      </c>
      <c r="AH1608" s="227" t="str">
        <f ca="1">IF(SUM(AG1608:OFFSET(AG1608,(-HoldAggressiveTime-1),0,,))=0,"Defensive","Aggressive")</f>
        <v>Defensive</v>
      </c>
    </row>
    <row r="1609" spans="1:34" ht="15" x14ac:dyDescent="0.2">
      <c r="A1609">
        <f t="shared" si="15"/>
        <v>8</v>
      </c>
      <c r="B1609">
        <f t="shared" si="16"/>
        <v>2004</v>
      </c>
      <c r="C1609" s="70">
        <f t="shared" si="1"/>
        <v>2004.5833333332118</v>
      </c>
      <c r="D1609" s="149">
        <f t="shared" si="383"/>
        <v>38260</v>
      </c>
      <c r="E1609" s="151">
        <v>189.2</v>
      </c>
      <c r="F1609" s="152">
        <v>8913207.3164000008</v>
      </c>
      <c r="G1609" s="152">
        <v>47357.255599999997</v>
      </c>
      <c r="H1609" s="152">
        <v>32487.824303090001</v>
      </c>
      <c r="I1609" s="152">
        <v>7897700.20237891</v>
      </c>
      <c r="J1609" s="152">
        <v>189.2</v>
      </c>
      <c r="K1609" s="152">
        <v>189.2</v>
      </c>
      <c r="L1609" s="152">
        <v>408.1</v>
      </c>
      <c r="M1609" s="153">
        <v>25.528172510000001</v>
      </c>
      <c r="N1609" s="17">
        <f t="shared" ref="N1609:T1609" si="1733">F1609/F1608/$E1609*$E1608-1</f>
        <v>-9.2882486384116003E-4</v>
      </c>
      <c r="O1609" s="17">
        <f t="shared" si="1733"/>
        <v>3.35674259979164E-2</v>
      </c>
      <c r="P1609" s="17">
        <f t="shared" si="1733"/>
        <v>5.7920630721186583E-4</v>
      </c>
      <c r="Q1609" s="17">
        <f t="shared" si="1733"/>
        <v>3.8676150069814064E-3</v>
      </c>
      <c r="R1609" s="17">
        <f t="shared" si="1733"/>
        <v>0</v>
      </c>
      <c r="S1609" s="17">
        <f t="shared" si="1733"/>
        <v>0</v>
      </c>
      <c r="T1609" s="17">
        <f t="shared" si="1733"/>
        <v>4.6930960794613341E-2</v>
      </c>
      <c r="U1609" s="241">
        <v>-1.49E-2</v>
      </c>
      <c r="V1609" s="241">
        <v>0.01</v>
      </c>
      <c r="W1609" s="223">
        <f t="shared" ca="1" si="1680"/>
        <v>8.3217479247664119E-3</v>
      </c>
      <c r="X1609" s="223">
        <f>MMULT(N1609:T1609,'Parameters &amp; Main Results'!$B$12:$B$18)-'Parameters &amp; Main Results'!$B$22/12+MMULT(U1609:V1609,'Parameters &amp; Main Results'!$B$20:$B$21)</f>
        <v>8.3217479247664119E-3</v>
      </c>
      <c r="Y1609" s="223">
        <f>MMULT(N1609:T1609,'Parameters &amp; Main Results'!$C$12:$C$18)-'Parameters &amp; Main Results'!$C$22/12+MMULT(U1609:V1609,'Parameters &amp; Main Results'!$C$20:$C$21)</f>
        <v>2.4791335556679293E-3</v>
      </c>
      <c r="Z1609" s="17">
        <f t="shared" ref="Z1609:Z1672" ca="1" si="1734">Z1610*(1+W1609)</f>
        <v>3.5314596127457287</v>
      </c>
      <c r="AA1609" s="70">
        <f ca="1">Z1609/OFFSET(Z1609,'Parameters &amp; Main Results'!$B$38,0)</f>
        <v>3.5314596127457287</v>
      </c>
      <c r="AB1609" s="70">
        <f ca="1">SUMPRODUCT(Z1609:OFFSET(Z1609,'Parameters &amp; Main Results'!$B$38-1,0), 'Cash Flow Assist'!$P$11:OFFSET('Cash Flow Assist'!$P$11,'Parameters &amp; Main Results'!$B$38-1,0)  )/OFFSET(Z1609,'Parameters &amp; Main Results'!$B$38,0)</f>
        <v>828.68329213124809</v>
      </c>
      <c r="AC1609" s="70">
        <f ca="1">SUMPRODUCT(Z1609:OFFSET(Z1609,'Parameters &amp; Main Results'!$B$38-1,0),'Parameters &amp; Main Results'!$B$42:OFFSET('Parameters &amp; Main Results'!$B$42,'Parameters &amp; Main Results'!$B$38-1,0)   )/OFFSET(Z1609,'Parameters &amp; Main Results'!$B$38,0)</f>
        <v>0</v>
      </c>
      <c r="AD1609" s="155">
        <f t="shared" si="4"/>
        <v>-0.29306728029180984</v>
      </c>
      <c r="AE1609" s="252">
        <f t="shared" ca="1" si="1675"/>
        <v>7524383.0658</v>
      </c>
      <c r="AF1609" s="253">
        <f t="shared" ca="1" si="1677"/>
        <v>0.1845764946381474</v>
      </c>
      <c r="AG1609" s="258">
        <f t="shared" ca="1" si="1678"/>
        <v>0</v>
      </c>
      <c r="AH1609" s="227" t="str">
        <f ca="1">IF(SUM(AG1609:OFFSET(AG1609,(-HoldAggressiveTime-1),0,,))=0,"Defensive","Aggressive")</f>
        <v>Defensive</v>
      </c>
    </row>
    <row r="1610" spans="1:34" ht="15" x14ac:dyDescent="0.2">
      <c r="A1610">
        <f t="shared" si="15"/>
        <v>9</v>
      </c>
      <c r="B1610">
        <f t="shared" si="16"/>
        <v>2004</v>
      </c>
      <c r="C1610" s="70">
        <f t="shared" si="1"/>
        <v>2004.6666666665451</v>
      </c>
      <c r="D1610" s="149">
        <f t="shared" si="383"/>
        <v>38291</v>
      </c>
      <c r="E1610" s="151">
        <v>189.8</v>
      </c>
      <c r="F1610" s="152">
        <v>9009742.6168000009</v>
      </c>
      <c r="G1610" s="152">
        <v>47481.8799</v>
      </c>
      <c r="H1610" s="152">
        <v>32527.892619729999</v>
      </c>
      <c r="I1610" s="152">
        <v>8129198.7949154796</v>
      </c>
      <c r="J1610" s="152">
        <v>189.8</v>
      </c>
      <c r="K1610" s="152">
        <v>189.8</v>
      </c>
      <c r="L1610" s="152">
        <v>412.35</v>
      </c>
      <c r="M1610" s="153">
        <v>25.597670870000002</v>
      </c>
      <c r="N1610" s="17">
        <f t="shared" ref="N1610:T1610" si="1735">F1610/F1609/$E1610*$E1609-1</f>
        <v>7.6351304701700595E-3</v>
      </c>
      <c r="O1610" s="17">
        <f t="shared" si="1735"/>
        <v>-5.3796359458080367E-4</v>
      </c>
      <c r="P1610" s="17">
        <f t="shared" si="1735"/>
        <v>-1.9317878468713134E-3</v>
      </c>
      <c r="Q1610" s="17">
        <f t="shared" si="1735"/>
        <v>2.6058267904806476E-2</v>
      </c>
      <c r="R1610" s="17">
        <f t="shared" si="1735"/>
        <v>0</v>
      </c>
      <c r="S1610" s="17">
        <f t="shared" si="1735"/>
        <v>0</v>
      </c>
      <c r="T1610" s="17">
        <f t="shared" si="1735"/>
        <v>7.2199705179800677E-3</v>
      </c>
      <c r="U1610" s="241">
        <v>3.0200000000000001E-2</v>
      </c>
      <c r="V1610" s="241">
        <v>-2.0000000000000001E-4</v>
      </c>
      <c r="W1610" s="223">
        <f t="shared" ca="1" si="1680"/>
        <v>5.9380869929437207E-3</v>
      </c>
      <c r="X1610" s="223">
        <f>MMULT(N1610:T1610,'Parameters &amp; Main Results'!$B$12:$B$18)-'Parameters &amp; Main Results'!$B$22/12+MMULT(U1610:V1610,'Parameters &amp; Main Results'!$B$20:$B$21)</f>
        <v>5.9380869929437207E-3</v>
      </c>
      <c r="Y1610" s="223">
        <f>MMULT(N1610:T1610,'Parameters &amp; Main Results'!$C$12:$C$18)-'Parameters &amp; Main Results'!$C$22/12+MMULT(U1610:V1610,'Parameters &amp; Main Results'!$C$20:$C$21)</f>
        <v>6.7761543970283064E-3</v>
      </c>
      <c r="Z1610" s="17">
        <f t="shared" ca="1" si="1734"/>
        <v>3.5023142365161211</v>
      </c>
      <c r="AA1610" s="70">
        <f ca="1">Z1610/OFFSET(Z1610,'Parameters &amp; Main Results'!$B$38,0)</f>
        <v>3.5023142365161211</v>
      </c>
      <c r="AB1610" s="70">
        <f ca="1">SUMPRODUCT(Z1610:OFFSET(Z1610,'Parameters &amp; Main Results'!$B$38-1,0), 'Cash Flow Assist'!$P$11:OFFSET('Cash Flow Assist'!$P$11,'Parameters &amp; Main Results'!$B$38-1,0)  )/OFFSET(Z1610,'Parameters &amp; Main Results'!$B$38,0)</f>
        <v>826.15183251850237</v>
      </c>
      <c r="AC1610" s="70">
        <f ca="1">SUMPRODUCT(Z1610:OFFSET(Z1610,'Parameters &amp; Main Results'!$B$38-1,0),'Parameters &amp; Main Results'!$B$42:OFFSET('Parameters &amp; Main Results'!$B$42,'Parameters &amp; Main Results'!$B$38-1,0)   )/OFFSET(Z1610,'Parameters &amp; Main Results'!$B$38,0)</f>
        <v>0</v>
      </c>
      <c r="AD1610" s="155">
        <f t="shared" si="4"/>
        <v>-0.28766975674320561</v>
      </c>
      <c r="AE1610" s="252">
        <f t="shared" ca="1" si="1675"/>
        <v>7089449.2089999998</v>
      </c>
      <c r="AF1610" s="253">
        <f t="shared" ca="1" si="1677"/>
        <v>0.27086637497341876</v>
      </c>
      <c r="AG1610" s="258">
        <f t="shared" ca="1" si="1678"/>
        <v>0</v>
      </c>
      <c r="AH1610" s="227" t="str">
        <f ca="1">IF(SUM(AG1610:OFFSET(AG1610,(-HoldAggressiveTime-1),0,,))=0,"Defensive","Aggressive")</f>
        <v>Defensive</v>
      </c>
    </row>
    <row r="1611" spans="1:34" ht="15" x14ac:dyDescent="0.2">
      <c r="A1611">
        <f t="shared" si="15"/>
        <v>10</v>
      </c>
      <c r="B1611">
        <f t="shared" si="16"/>
        <v>2004</v>
      </c>
      <c r="C1611" s="70">
        <f t="shared" si="1"/>
        <v>2004.7499999998784</v>
      </c>
      <c r="D1611" s="149">
        <f t="shared" si="383"/>
        <v>38321</v>
      </c>
      <c r="E1611" s="151">
        <v>190.8</v>
      </c>
      <c r="F1611" s="152">
        <v>9149880.6788999997</v>
      </c>
      <c r="G1611" s="152">
        <v>47993.486700000001</v>
      </c>
      <c r="H1611" s="152">
        <v>32572.618472080001</v>
      </c>
      <c r="I1611" s="152">
        <v>8421953.1100977007</v>
      </c>
      <c r="J1611" s="152">
        <v>190.8</v>
      </c>
      <c r="K1611" s="152">
        <v>190.8</v>
      </c>
      <c r="L1611" s="152">
        <v>426.2</v>
      </c>
      <c r="M1611" s="153">
        <v>25.71417267</v>
      </c>
      <c r="N1611" s="17">
        <f t="shared" ref="N1611:T1611" si="1736">F1611/F1610/$E1611*$E1610-1</f>
        <v>1.0231447950353578E-2</v>
      </c>
      <c r="O1611" s="17">
        <f t="shared" si="1736"/>
        <v>5.4772180523634528E-3</v>
      </c>
      <c r="P1611" s="17">
        <f t="shared" si="1736"/>
        <v>-3.8732966457674101E-3</v>
      </c>
      <c r="Q1611" s="17">
        <f t="shared" si="1736"/>
        <v>3.0582853980147817E-2</v>
      </c>
      <c r="R1611" s="17">
        <f t="shared" si="1736"/>
        <v>0</v>
      </c>
      <c r="S1611" s="17">
        <f t="shared" si="1736"/>
        <v>0</v>
      </c>
      <c r="T1611" s="17">
        <f t="shared" si="1736"/>
        <v>2.8170843650915378E-2</v>
      </c>
      <c r="U1611" s="241">
        <v>1.5E-3</v>
      </c>
      <c r="V1611" s="241">
        <v>-2.5000000000000001E-3</v>
      </c>
      <c r="W1611" s="223">
        <f t="shared" ca="1" si="1680"/>
        <v>1.0135905089116978E-2</v>
      </c>
      <c r="X1611" s="223">
        <f>MMULT(N1611:T1611,'Parameters &amp; Main Results'!$B$12:$B$18)-'Parameters &amp; Main Results'!$B$22/12+MMULT(U1611:V1611,'Parameters &amp; Main Results'!$B$20:$B$21)</f>
        <v>1.0135905089116978E-2</v>
      </c>
      <c r="Y1611" s="223">
        <f>MMULT(N1611:T1611,'Parameters &amp; Main Results'!$C$12:$C$18)-'Parameters &amp; Main Results'!$C$22/12+MMULT(U1611:V1611,'Parameters &amp; Main Results'!$C$20:$C$21)</f>
        <v>9.7143582938878995E-3</v>
      </c>
      <c r="Z1611" s="17">
        <f t="shared" ca="1" si="1734"/>
        <v>3.4816399555817679</v>
      </c>
      <c r="AA1611" s="70">
        <f ca="1">Z1611/OFFSET(Z1611,'Parameters &amp; Main Results'!$B$38,0)</f>
        <v>3.4816399555817679</v>
      </c>
      <c r="AB1611" s="70">
        <f ca="1">SUMPRODUCT(Z1611:OFFSET(Z1611,'Parameters &amp; Main Results'!$B$38-1,0), 'Cash Flow Assist'!$P$11:OFFSET('Cash Flow Assist'!$P$11,'Parameters &amp; Main Results'!$B$38-1,0)  )/OFFSET(Z1611,'Parameters &amp; Main Results'!$B$38,0)</f>
        <v>823.64951828198627</v>
      </c>
      <c r="AC1611" s="70">
        <f ca="1">SUMPRODUCT(Z1611:OFFSET(Z1611,'Parameters &amp; Main Results'!$B$38-1,0),'Parameters &amp; Main Results'!$B$42:OFFSET('Parameters &amp; Main Results'!$B$42,'Parameters &amp; Main Results'!$B$38-1,0)   )/OFFSET(Z1611,'Parameters &amp; Main Results'!$B$38,0)</f>
        <v>0</v>
      </c>
      <c r="AD1611" s="155">
        <f t="shared" si="4"/>
        <v>-0.28038158693586102</v>
      </c>
      <c r="AE1611" s="252">
        <f t="shared" ca="1" si="1675"/>
        <v>6839710.8775000004</v>
      </c>
      <c r="AF1611" s="253">
        <f t="shared" ca="1" si="1677"/>
        <v>0.3377583998469238</v>
      </c>
      <c r="AG1611" s="258">
        <f t="shared" ca="1" si="1678"/>
        <v>0</v>
      </c>
      <c r="AH1611" s="227" t="str">
        <f ca="1">IF(SUM(AG1611:OFFSET(AG1611,(-HoldAggressiveTime-1),0,,))=0,"Defensive","Aggressive")</f>
        <v>Defensive</v>
      </c>
    </row>
    <row r="1612" spans="1:34" ht="15" x14ac:dyDescent="0.2">
      <c r="A1612">
        <f t="shared" si="15"/>
        <v>11</v>
      </c>
      <c r="B1612">
        <f t="shared" si="16"/>
        <v>2004</v>
      </c>
      <c r="C1612" s="70">
        <f t="shared" si="1"/>
        <v>2004.8333333332116</v>
      </c>
      <c r="D1612" s="149">
        <f t="shared" si="383"/>
        <v>38352</v>
      </c>
      <c r="E1612" s="151">
        <v>191.7</v>
      </c>
      <c r="F1612" s="152">
        <v>9517504.5154999997</v>
      </c>
      <c r="G1612" s="152">
        <v>46966.007400000002</v>
      </c>
      <c r="H1612" s="152">
        <v>32620.391645840002</v>
      </c>
      <c r="I1612" s="152">
        <v>8984478.7163811997</v>
      </c>
      <c r="J1612" s="152">
        <v>191.7</v>
      </c>
      <c r="K1612" s="152">
        <v>191.7</v>
      </c>
      <c r="L1612" s="152">
        <v>452</v>
      </c>
      <c r="M1612" s="153">
        <v>26.575793879999999</v>
      </c>
      <c r="N1612" s="17">
        <f t="shared" ref="N1612:T1612" si="1737">F1612/F1611/$E1612*$E1611-1</f>
        <v>3.5294527671124065E-2</v>
      </c>
      <c r="O1612" s="17">
        <f t="shared" si="1737"/>
        <v>-2.6003049020481672E-2</v>
      </c>
      <c r="P1612" s="17">
        <f t="shared" si="1737"/>
        <v>-3.2350547730538581E-3</v>
      </c>
      <c r="Q1612" s="17">
        <f t="shared" si="1737"/>
        <v>6.1784356696192422E-2</v>
      </c>
      <c r="R1612" s="17">
        <f t="shared" si="1737"/>
        <v>0</v>
      </c>
      <c r="S1612" s="17">
        <f t="shared" si="1737"/>
        <v>0</v>
      </c>
      <c r="T1612" s="17">
        <f t="shared" si="1737"/>
        <v>5.5555922741202579E-2</v>
      </c>
      <c r="U1612" s="241">
        <v>3.73E-2</v>
      </c>
      <c r="V1612" s="241">
        <v>1.4500000000000001E-2</v>
      </c>
      <c r="W1612" s="223">
        <f t="shared" ca="1" si="1680"/>
        <v>2.4006415419640183E-2</v>
      </c>
      <c r="X1612" s="223">
        <f>MMULT(N1612:T1612,'Parameters &amp; Main Results'!$B$12:$B$18)-'Parameters &amp; Main Results'!$B$22/12+MMULT(U1612:V1612,'Parameters &amp; Main Results'!$B$20:$B$21)</f>
        <v>2.4006415419640183E-2</v>
      </c>
      <c r="Y1612" s="223">
        <f>MMULT(N1612:T1612,'Parameters &amp; Main Results'!$C$12:$C$18)-'Parameters &amp; Main Results'!$C$22/12+MMULT(U1612:V1612,'Parameters &amp; Main Results'!$C$20:$C$21)</f>
        <v>2.9123103335296829E-2</v>
      </c>
      <c r="Z1612" s="17">
        <f t="shared" ca="1" si="1734"/>
        <v>3.4467044860410221</v>
      </c>
      <c r="AA1612" s="70">
        <f ca="1">Z1612/OFFSET(Z1612,'Parameters &amp; Main Results'!$B$38,0)</f>
        <v>3.4467044860410221</v>
      </c>
      <c r="AB1612" s="70">
        <f ca="1">SUMPRODUCT(Z1612:OFFSET(Z1612,'Parameters &amp; Main Results'!$B$38-1,0), 'Cash Flow Assist'!$P$11:OFFSET('Cash Flow Assist'!$P$11,'Parameters &amp; Main Results'!$B$38-1,0)  )/OFFSET(Z1612,'Parameters &amp; Main Results'!$B$38,0)</f>
        <v>821.16787832640466</v>
      </c>
      <c r="AC1612" s="70">
        <f ca="1">SUMPRODUCT(Z1612:OFFSET(Z1612,'Parameters &amp; Main Results'!$B$38-1,0),'Parameters &amp; Main Results'!$B$42:OFFSET('Parameters &amp; Main Results'!$B$42,'Parameters &amp; Main Results'!$B$38-1,0)   )/OFFSET(Z1612,'Parameters &amp; Main Results'!$B$38,0)</f>
        <v>0</v>
      </c>
      <c r="AD1612" s="155">
        <f t="shared" si="4"/>
        <v>-0.25498299494331833</v>
      </c>
      <c r="AE1612" s="252">
        <f t="shared" ca="1" si="1675"/>
        <v>6360457.8459999999</v>
      </c>
      <c r="AF1612" s="253">
        <f t="shared" ca="1" si="1677"/>
        <v>0.49635525396735725</v>
      </c>
      <c r="AG1612" s="258">
        <f t="shared" ca="1" si="1678"/>
        <v>0</v>
      </c>
      <c r="AH1612" s="227" t="str">
        <f ca="1">IF(SUM(AG1612:OFFSET(AG1612,(-HoldAggressiveTime-1),0,,))=0,"Defensive","Aggressive")</f>
        <v>Defensive</v>
      </c>
    </row>
    <row r="1613" spans="1:34" ht="15" x14ac:dyDescent="0.2">
      <c r="A1613">
        <f t="shared" si="15"/>
        <v>12</v>
      </c>
      <c r="B1613">
        <f t="shared" si="16"/>
        <v>2004</v>
      </c>
      <c r="C1613" s="70">
        <f t="shared" si="1"/>
        <v>2004.9166666665449</v>
      </c>
      <c r="D1613" s="149">
        <f t="shared" si="383"/>
        <v>38383</v>
      </c>
      <c r="E1613" s="151">
        <v>191.7</v>
      </c>
      <c r="F1613" s="152">
        <v>9841372.4638</v>
      </c>
      <c r="G1613" s="152">
        <v>47594.564200000001</v>
      </c>
      <c r="H1613" s="152">
        <v>32676.66182143</v>
      </c>
      <c r="I1613" s="152">
        <v>9364822.6804829799</v>
      </c>
      <c r="J1613" s="152">
        <v>191.7</v>
      </c>
      <c r="K1613" s="152">
        <v>191.7</v>
      </c>
      <c r="L1613" s="152">
        <v>438</v>
      </c>
      <c r="M1613" s="153">
        <v>27.43250686</v>
      </c>
      <c r="N1613" s="17">
        <f t="shared" ref="N1613:T1613" si="1738">F1613/F1612/$E1613*$E1612-1</f>
        <v>3.4028662426432987E-2</v>
      </c>
      <c r="O1613" s="17">
        <f t="shared" si="1738"/>
        <v>1.3383228313335271E-2</v>
      </c>
      <c r="P1613" s="17">
        <f t="shared" si="1738"/>
        <v>1.7250000000283983E-3</v>
      </c>
      <c r="Q1613" s="17">
        <f t="shared" si="1738"/>
        <v>4.2333448173048405E-2</v>
      </c>
      <c r="R1613" s="17">
        <f t="shared" si="1738"/>
        <v>0</v>
      </c>
      <c r="S1613" s="17">
        <f t="shared" si="1738"/>
        <v>0</v>
      </c>
      <c r="T1613" s="17">
        <f t="shared" si="1738"/>
        <v>-3.0973451327433676E-2</v>
      </c>
      <c r="U1613" s="241">
        <v>-2.9999999999999997E-4</v>
      </c>
      <c r="V1613" s="241">
        <v>-2.0999999999999999E-3</v>
      </c>
      <c r="W1613" s="223">
        <f t="shared" ca="1" si="1680"/>
        <v>2.6607803249453443E-2</v>
      </c>
      <c r="X1613" s="223">
        <f>MMULT(N1613:T1613,'Parameters &amp; Main Results'!$B$12:$B$18)-'Parameters &amp; Main Results'!$B$22/12+MMULT(U1613:V1613,'Parameters &amp; Main Results'!$B$20:$B$21)</f>
        <v>2.6607803249453443E-2</v>
      </c>
      <c r="Y1613" s="223">
        <f>MMULT(N1613:T1613,'Parameters &amp; Main Results'!$C$12:$C$18)-'Parameters &amp; Main Results'!$C$22/12+MMULT(U1613:V1613,'Parameters &amp; Main Results'!$C$20:$C$21)</f>
        <v>3.1922452348456545E-2</v>
      </c>
      <c r="Z1613" s="17">
        <f t="shared" ca="1" si="1734"/>
        <v>3.3659012620819904</v>
      </c>
      <c r="AA1613" s="70">
        <f ca="1">Z1613/OFFSET(Z1613,'Parameters &amp; Main Results'!$B$38,0)</f>
        <v>3.3659012620819904</v>
      </c>
      <c r="AB1613" s="70">
        <f ca="1">SUMPRODUCT(Z1613:OFFSET(Z1613,'Parameters &amp; Main Results'!$B$38-1,0), 'Cash Flow Assist'!$P$11:OFFSET('Cash Flow Assist'!$P$11,'Parameters &amp; Main Results'!$B$38-1,0)  )/OFFSET(Z1613,'Parameters &amp; Main Results'!$B$38,0)</f>
        <v>818.72117384036346</v>
      </c>
      <c r="AC1613" s="70">
        <f ca="1">SUMPRODUCT(Z1613:OFFSET(Z1613,'Parameters &amp; Main Results'!$B$38-1,0),'Parameters &amp; Main Results'!$B$42:OFFSET('Parameters &amp; Main Results'!$B$42,'Parameters &amp; Main Results'!$B$38-1,0)   )/OFFSET(Z1613,'Parameters &amp; Main Results'!$B$38,0)</f>
        <v>0</v>
      </c>
      <c r="AD1613" s="155">
        <f t="shared" si="4"/>
        <v>-0.22963106277629242</v>
      </c>
      <c r="AE1613" s="252">
        <f t="shared" ca="1" si="1675"/>
        <v>6920282.7435999997</v>
      </c>
      <c r="AF1613" s="253">
        <f t="shared" ca="1" si="1677"/>
        <v>0.42210554516742482</v>
      </c>
      <c r="AG1613" s="258">
        <f t="shared" ca="1" si="1678"/>
        <v>0</v>
      </c>
      <c r="AH1613" s="227" t="str">
        <f ca="1">IF(SUM(AG1613:OFFSET(AG1613,(-HoldAggressiveTime-1),0,,))=0,"Defensive","Aggressive")</f>
        <v>Defensive</v>
      </c>
    </row>
    <row r="1614" spans="1:34" ht="15" x14ac:dyDescent="0.2">
      <c r="A1614">
        <f t="shared" si="15"/>
        <v>1</v>
      </c>
      <c r="B1614">
        <f t="shared" si="16"/>
        <v>2005</v>
      </c>
      <c r="C1614" s="70">
        <f t="shared" si="1"/>
        <v>2004.9999999998781</v>
      </c>
      <c r="D1614" s="149">
        <f t="shared" si="383"/>
        <v>38411</v>
      </c>
      <c r="E1614" s="151">
        <v>191.6</v>
      </c>
      <c r="F1614" s="152">
        <v>9601488.9143000003</v>
      </c>
      <c r="G1614" s="152">
        <v>48149.7235</v>
      </c>
      <c r="H1614" s="152">
        <v>32736.296729260001</v>
      </c>
      <c r="I1614" s="152">
        <v>9181214.0651215892</v>
      </c>
      <c r="J1614" s="152">
        <v>191.6</v>
      </c>
      <c r="K1614" s="152">
        <v>191.6</v>
      </c>
      <c r="L1614" s="152">
        <v>423.8</v>
      </c>
      <c r="M1614" s="153">
        <v>26.584100039999999</v>
      </c>
      <c r="N1614" s="17">
        <f t="shared" ref="N1614:T1614" si="1739">F1614/F1613/$E1614*$E1613-1</f>
        <v>-2.3865810877033211E-2</v>
      </c>
      <c r="O1614" s="17">
        <f t="shared" si="1739"/>
        <v>1.2192351072224827E-2</v>
      </c>
      <c r="P1614" s="17">
        <f t="shared" si="1739"/>
        <v>2.3478731734578595E-3</v>
      </c>
      <c r="Q1614" s="17">
        <f t="shared" si="1739"/>
        <v>-1.9094515303061055E-2</v>
      </c>
      <c r="R1614" s="17">
        <f t="shared" si="1739"/>
        <v>0</v>
      </c>
      <c r="S1614" s="17">
        <f t="shared" si="1739"/>
        <v>0</v>
      </c>
      <c r="T1614" s="17">
        <f t="shared" si="1739"/>
        <v>-3.1915091371864879E-2</v>
      </c>
      <c r="U1614" s="241">
        <v>-1.72E-2</v>
      </c>
      <c r="V1614" s="241">
        <v>2.07E-2</v>
      </c>
      <c r="W1614" s="223">
        <f t="shared" ca="1" si="1680"/>
        <v>-1.7098309178589854E-2</v>
      </c>
      <c r="X1614" s="223">
        <f>MMULT(N1614:T1614,'Parameters &amp; Main Results'!$B$12:$B$18)-'Parameters &amp; Main Results'!$B$22/12+MMULT(U1614:V1614,'Parameters &amp; Main Results'!$B$20:$B$21)</f>
        <v>-1.7098309178589854E-2</v>
      </c>
      <c r="Y1614" s="223">
        <f>MMULT(N1614:T1614,'Parameters &amp; Main Results'!$C$12:$C$18)-'Parameters &amp; Main Results'!$C$22/12+MMULT(U1614:V1614,'Parameters &amp; Main Results'!$C$20:$C$21)</f>
        <v>-2.0301661348774074E-2</v>
      </c>
      <c r="Z1614" s="17">
        <f t="shared" ca="1" si="1734"/>
        <v>3.2786632357830583</v>
      </c>
      <c r="AA1614" s="70">
        <f ca="1">Z1614/OFFSET(Z1614,'Parameters &amp; Main Results'!$B$38,0)</f>
        <v>3.2786632357830583</v>
      </c>
      <c r="AB1614" s="70">
        <f ca="1">SUMPRODUCT(Z1614:OFFSET(Z1614,'Parameters &amp; Main Results'!$B$38-1,0), 'Cash Flow Assist'!$P$11:OFFSET('Cash Flow Assist'!$P$11,'Parameters &amp; Main Results'!$B$38-1,0)  )/OFFSET(Z1614,'Parameters &amp; Main Results'!$B$38,0)</f>
        <v>816.35527257828153</v>
      </c>
      <c r="AC1614" s="70">
        <f ca="1">SUMPRODUCT(Z1614:OFFSET(Z1614,'Parameters &amp; Main Results'!$B$38-1,0),'Parameters &amp; Main Results'!$B$42:OFFSET('Parameters &amp; Main Results'!$B$42,'Parameters &amp; Main Results'!$B$38-1,0)   )/OFFSET(Z1614,'Parameters &amp; Main Results'!$B$38,0)</f>
        <v>0</v>
      </c>
      <c r="AD1614" s="155">
        <f t="shared" si="4"/>
        <v>-0.24801654213761448</v>
      </c>
      <c r="AE1614" s="252">
        <f t="shared" ca="1" si="1675"/>
        <v>7313675.5772000002</v>
      </c>
      <c r="AF1614" s="253">
        <f t="shared" ca="1" si="1677"/>
        <v>0.31281307366601524</v>
      </c>
      <c r="AG1614" s="258">
        <f t="shared" ca="1" si="1678"/>
        <v>0</v>
      </c>
      <c r="AH1614" s="227" t="str">
        <f ca="1">IF(SUM(AG1614:OFFSET(AG1614,(-HoldAggressiveTime-1),0,,))=0,"Defensive","Aggressive")</f>
        <v>Defensive</v>
      </c>
    </row>
    <row r="1615" spans="1:34" ht="15" x14ac:dyDescent="0.2">
      <c r="A1615">
        <f t="shared" si="15"/>
        <v>2</v>
      </c>
      <c r="B1615">
        <f t="shared" si="16"/>
        <v>2005</v>
      </c>
      <c r="C1615" s="70">
        <f t="shared" si="1"/>
        <v>2005.0833333332114</v>
      </c>
      <c r="D1615" s="149">
        <f t="shared" si="383"/>
        <v>38442</v>
      </c>
      <c r="E1615" s="151">
        <v>192.4</v>
      </c>
      <c r="F1615" s="152">
        <v>9803544.7574000005</v>
      </c>
      <c r="G1615" s="152">
        <v>47466.396099999998</v>
      </c>
      <c r="H1615" s="152">
        <v>32799.859705410003</v>
      </c>
      <c r="I1615" s="152">
        <v>9591827.3724089991</v>
      </c>
      <c r="J1615" s="152">
        <v>192.4</v>
      </c>
      <c r="K1615" s="152">
        <v>192.4</v>
      </c>
      <c r="L1615" s="152">
        <v>436.55</v>
      </c>
      <c r="M1615" s="153">
        <v>26.833371339999999</v>
      </c>
      <c r="N1615" s="17">
        <f t="shared" ref="N1615:T1615" si="1740">F1615/F1614/$E1615*$E1614-1</f>
        <v>1.6798713686512423E-2</v>
      </c>
      <c r="O1615" s="17">
        <f t="shared" si="1740"/>
        <v>-1.8290715051546891E-2</v>
      </c>
      <c r="P1615" s="17">
        <f t="shared" si="1740"/>
        <v>-2.2244109493898545E-3</v>
      </c>
      <c r="Q1615" s="17">
        <f t="shared" si="1740"/>
        <v>4.0379240322740984E-2</v>
      </c>
      <c r="R1615" s="17">
        <f t="shared" si="1740"/>
        <v>0</v>
      </c>
      <c r="S1615" s="17">
        <f t="shared" si="1740"/>
        <v>0</v>
      </c>
      <c r="T1615" s="17">
        <f t="shared" si="1740"/>
        <v>2.5801848241678194E-2</v>
      </c>
      <c r="U1615" s="241">
        <v>-5.7000000000000002E-3</v>
      </c>
      <c r="V1615" s="241">
        <v>1.54E-2</v>
      </c>
      <c r="W1615" s="223">
        <f t="shared" ca="1" si="1680"/>
        <v>1.0189317999992184E-2</v>
      </c>
      <c r="X1615" s="223">
        <f>MMULT(N1615:T1615,'Parameters &amp; Main Results'!$B$12:$B$18)-'Parameters &amp; Main Results'!$B$22/12+MMULT(U1615:V1615,'Parameters &amp; Main Results'!$B$20:$B$21)</f>
        <v>1.0189317999992184E-2</v>
      </c>
      <c r="Y1615" s="223">
        <f>MMULT(N1615:T1615,'Parameters &amp; Main Results'!$C$12:$C$18)-'Parameters &amp; Main Results'!$C$22/12+MMULT(U1615:V1615,'Parameters &amp; Main Results'!$C$20:$C$21)</f>
        <v>1.3248104146039824E-2</v>
      </c>
      <c r="Z1615" s="17">
        <f t="shared" ca="1" si="1734"/>
        <v>3.3356980320616625</v>
      </c>
      <c r="AA1615" s="70">
        <f ca="1">Z1615/OFFSET(Z1615,'Parameters &amp; Main Results'!$B$38,0)</f>
        <v>3.3356980320616625</v>
      </c>
      <c r="AB1615" s="70">
        <f ca="1">SUMPRODUCT(Z1615:OFFSET(Z1615,'Parameters &amp; Main Results'!$B$38-1,0), 'Cash Flow Assist'!$P$11:OFFSET('Cash Flow Assist'!$P$11,'Parameters &amp; Main Results'!$B$38-1,0)  )/OFFSET(Z1615,'Parameters &amp; Main Results'!$B$38,0)</f>
        <v>814.07660934249839</v>
      </c>
      <c r="AC1615" s="70">
        <f ca="1">SUMPRODUCT(Z1615:OFFSET(Z1615,'Parameters &amp; Main Results'!$B$38-1,0),'Parameters &amp; Main Results'!$B$42:OFFSET('Parameters &amp; Main Results'!$B$42,'Parameters &amp; Main Results'!$B$38-1,0)   )/OFFSET(Z1615,'Parameters &amp; Main Results'!$B$38,0)</f>
        <v>0</v>
      </c>
      <c r="AD1615" s="155">
        <f t="shared" si="4"/>
        <v>-0.23538418733199074</v>
      </c>
      <c r="AE1615" s="252">
        <f t="shared" ca="1" si="1675"/>
        <v>6897122.3653999995</v>
      </c>
      <c r="AF1615" s="253">
        <f t="shared" ca="1" si="1677"/>
        <v>0.42139637924655593</v>
      </c>
      <c r="AG1615" s="258">
        <f t="shared" ca="1" si="1678"/>
        <v>0</v>
      </c>
      <c r="AH1615" s="227" t="str">
        <f ca="1">IF(SUM(AG1615:OFFSET(AG1615,(-HoldAggressiveTime-1),0,,))=0,"Defensive","Aggressive")</f>
        <v>Defensive</v>
      </c>
    </row>
    <row r="1616" spans="1:34" ht="15" x14ac:dyDescent="0.2">
      <c r="A1616">
        <f t="shared" si="15"/>
        <v>3</v>
      </c>
      <c r="B1616">
        <f t="shared" si="16"/>
        <v>2005</v>
      </c>
      <c r="C1616" s="70">
        <f t="shared" si="1"/>
        <v>2005.1666666665446</v>
      </c>
      <c r="D1616" s="149">
        <f t="shared" si="383"/>
        <v>38472</v>
      </c>
      <c r="E1616" s="151">
        <v>193.1</v>
      </c>
      <c r="F1616" s="152">
        <v>9629943.0932999998</v>
      </c>
      <c r="G1616" s="152">
        <v>47105.596299999997</v>
      </c>
      <c r="H1616" s="152">
        <v>32869.286075119999</v>
      </c>
      <c r="I1616" s="152">
        <v>9377850.0226952303</v>
      </c>
      <c r="J1616" s="152">
        <v>193.1</v>
      </c>
      <c r="K1616" s="152">
        <v>193.1</v>
      </c>
      <c r="L1616" s="152">
        <v>427.5</v>
      </c>
      <c r="M1616" s="153">
        <v>26.023707259999998</v>
      </c>
      <c r="N1616" s="17">
        <f t="shared" ref="N1616:T1616" si="1741">F1616/F1615/$E1616*$E1615-1</f>
        <v>-2.1268922247109301E-2</v>
      </c>
      <c r="O1616" s="17">
        <f t="shared" si="1741"/>
        <v>-1.1198672736145276E-2</v>
      </c>
      <c r="P1616" s="17">
        <f t="shared" si="1741"/>
        <v>-1.5160711203110466E-3</v>
      </c>
      <c r="Q1616" s="17">
        <f t="shared" si="1741"/>
        <v>-2.5852494366037315E-2</v>
      </c>
      <c r="R1616" s="17">
        <f t="shared" si="1741"/>
        <v>0</v>
      </c>
      <c r="S1616" s="17">
        <f t="shared" si="1741"/>
        <v>0</v>
      </c>
      <c r="T1616" s="17">
        <f t="shared" si="1741"/>
        <v>-2.4280644080827418E-2</v>
      </c>
      <c r="U1616" s="241">
        <v>-1.4E-2</v>
      </c>
      <c r="V1616" s="241">
        <v>2.0500000000000001E-2</v>
      </c>
      <c r="W1616" s="223">
        <f t="shared" ca="1" si="1680"/>
        <v>-1.9447125103269066E-2</v>
      </c>
      <c r="X1616" s="223">
        <f>MMULT(N1616:T1616,'Parameters &amp; Main Results'!$B$12:$B$18)-'Parameters &amp; Main Results'!$B$22/12+MMULT(U1616:V1616,'Parameters &amp; Main Results'!$B$20:$B$21)</f>
        <v>-1.9447125103269066E-2</v>
      </c>
      <c r="Y1616" s="223">
        <f>MMULT(N1616:T1616,'Parameters &amp; Main Results'!$C$12:$C$18)-'Parameters &amp; Main Results'!$C$22/12+MMULT(U1616:V1616,'Parameters &amp; Main Results'!$C$20:$C$21)</f>
        <v>-2.0303563962679565E-2</v>
      </c>
      <c r="Z1616" s="17">
        <f t="shared" ca="1" si="1734"/>
        <v>3.3020523704069582</v>
      </c>
      <c r="AA1616" s="70">
        <f ca="1">Z1616/OFFSET(Z1616,'Parameters &amp; Main Results'!$B$38,0)</f>
        <v>3.3020523704069582</v>
      </c>
      <c r="AB1616" s="70">
        <f ca="1">SUMPRODUCT(Z1616:OFFSET(Z1616,'Parameters &amp; Main Results'!$B$38-1,0), 'Cash Flow Assist'!$P$11:OFFSET('Cash Flow Assist'!$P$11,'Parameters &amp; Main Results'!$B$38-1,0)  )/OFFSET(Z1616,'Parameters &amp; Main Results'!$B$38,0)</f>
        <v>811.74091131043679</v>
      </c>
      <c r="AC1616" s="70">
        <f ca="1">SUMPRODUCT(Z1616:OFFSET(Z1616,'Parameters &amp; Main Results'!$B$38-1,0),'Parameters &amp; Main Results'!$B$42:OFFSET('Parameters &amp; Main Results'!$B$42,'Parameters &amp; Main Results'!$B$38-1,0)   )/OFFSET(Z1616,'Parameters &amp; Main Results'!$B$38,0)</f>
        <v>0</v>
      </c>
      <c r="AD1616" s="155">
        <f t="shared" si="4"/>
        <v>-0.25164674160053691</v>
      </c>
      <c r="AE1616" s="252">
        <f t="shared" ca="1" si="1675"/>
        <v>6716444.0708999997</v>
      </c>
      <c r="AF1616" s="253">
        <f t="shared" ca="1" si="1677"/>
        <v>0.43378594262746434</v>
      </c>
      <c r="AG1616" s="258">
        <f t="shared" ca="1" si="1678"/>
        <v>0</v>
      </c>
      <c r="AH1616" s="227" t="str">
        <f ca="1">IF(SUM(AG1616:OFFSET(AG1616,(-HoldAggressiveTime-1),0,,))=0,"Defensive","Aggressive")</f>
        <v>Defensive</v>
      </c>
    </row>
    <row r="1617" spans="1:34" ht="15" x14ac:dyDescent="0.2">
      <c r="A1617">
        <f t="shared" si="15"/>
        <v>4</v>
      </c>
      <c r="B1617">
        <f t="shared" si="16"/>
        <v>2005</v>
      </c>
      <c r="C1617" s="70">
        <f t="shared" si="1"/>
        <v>2005.2499999998779</v>
      </c>
      <c r="D1617" s="149">
        <f t="shared" si="383"/>
        <v>38503</v>
      </c>
      <c r="E1617" s="151">
        <v>193.7</v>
      </c>
      <c r="F1617" s="152">
        <v>9490712.8523999993</v>
      </c>
      <c r="G1617" s="152">
        <v>48398.998</v>
      </c>
      <c r="H1617" s="152">
        <v>32944.33761165</v>
      </c>
      <c r="I1617" s="152">
        <v>9148786.5137438308</v>
      </c>
      <c r="J1617" s="152">
        <v>193.7</v>
      </c>
      <c r="K1617" s="152">
        <v>193.7</v>
      </c>
      <c r="L1617" s="152">
        <v>433.2</v>
      </c>
      <c r="M1617" s="153">
        <v>25.359389100000001</v>
      </c>
      <c r="N1617" s="17">
        <f t="shared" ref="N1617:T1617" si="1742">F1617/F1616/$E1617*$E1616-1</f>
        <v>-1.7510843058297643E-2</v>
      </c>
      <c r="O1617" s="17">
        <f t="shared" si="1742"/>
        <v>2.4274870353523159E-2</v>
      </c>
      <c r="P1617" s="17">
        <f t="shared" si="1742"/>
        <v>-8.2131302726595745E-4</v>
      </c>
      <c r="Q1617" s="17">
        <f t="shared" si="1742"/>
        <v>-2.7447927574760334E-2</v>
      </c>
      <c r="R1617" s="17">
        <f t="shared" si="1742"/>
        <v>0</v>
      </c>
      <c r="S1617" s="17">
        <f t="shared" si="1742"/>
        <v>0</v>
      </c>
      <c r="T1617" s="17">
        <f t="shared" si="1742"/>
        <v>1.0194458785062865E-2</v>
      </c>
      <c r="U1617" s="241">
        <v>-3.9300000000000002E-2</v>
      </c>
      <c r="V1617" s="241">
        <v>5.0000000000000001E-4</v>
      </c>
      <c r="W1617" s="223">
        <f t="shared" ca="1" si="1680"/>
        <v>-7.8101019504321235E-3</v>
      </c>
      <c r="X1617" s="223">
        <f>MMULT(N1617:T1617,'Parameters &amp; Main Results'!$B$12:$B$18)-'Parameters &amp; Main Results'!$B$22/12+MMULT(U1617:V1617,'Parameters &amp; Main Results'!$B$20:$B$21)</f>
        <v>-7.8101019504321235E-3</v>
      </c>
      <c r="Y1617" s="223">
        <f>MMULT(N1617:T1617,'Parameters &amp; Main Results'!$C$12:$C$18)-'Parameters &amp; Main Results'!$C$22/12+MMULT(U1617:V1617,'Parameters &amp; Main Results'!$C$20:$C$21)</f>
        <v>-1.337393838378223E-2</v>
      </c>
      <c r="Z1617" s="17">
        <f t="shared" ca="1" si="1734"/>
        <v>3.367541368694392</v>
      </c>
      <c r="AA1617" s="70">
        <f ca="1">Z1617/OFFSET(Z1617,'Parameters &amp; Main Results'!$B$38,0)</f>
        <v>3.367541368694392</v>
      </c>
      <c r="AB1617" s="70">
        <f ca="1">SUMPRODUCT(Z1617:OFFSET(Z1617,'Parameters &amp; Main Results'!$B$38-1,0), 'Cash Flow Assist'!$P$11:OFFSET('Cash Flow Assist'!$P$11,'Parameters &amp; Main Results'!$B$38-1,0)  )/OFFSET(Z1617,'Parameters &amp; Main Results'!$B$38,0)</f>
        <v>809.43885894002983</v>
      </c>
      <c r="AC1617" s="70">
        <f ca="1">SUMPRODUCT(Z1617:OFFSET(Z1617,'Parameters &amp; Main Results'!$B$38-1,0),'Parameters &amp; Main Results'!$B$42:OFFSET('Parameters &amp; Main Results'!$B$42,'Parameters &amp; Main Results'!$B$38-1,0)   )/OFFSET(Z1617,'Parameters &amp; Main Results'!$B$38,0)</f>
        <v>0</v>
      </c>
      <c r="AD1617" s="155">
        <f t="shared" si="4"/>
        <v>-0.26475103806053557</v>
      </c>
      <c r="AE1617" s="252">
        <f t="shared" ca="1" si="1675"/>
        <v>6615670.4486999996</v>
      </c>
      <c r="AF1617" s="253">
        <f t="shared" ca="1" si="1677"/>
        <v>0.43458065603388008</v>
      </c>
      <c r="AG1617" s="258">
        <f t="shared" ca="1" si="1678"/>
        <v>0</v>
      </c>
      <c r="AH1617" s="227" t="str">
        <f ca="1">IF(SUM(AG1617:OFFSET(AG1617,(-HoldAggressiveTime-1),0,,))=0,"Defensive","Aggressive")</f>
        <v>Defensive</v>
      </c>
    </row>
    <row r="1618" spans="1:34" ht="15" x14ac:dyDescent="0.2">
      <c r="A1618">
        <f t="shared" si="15"/>
        <v>5</v>
      </c>
      <c r="B1618">
        <f t="shared" si="16"/>
        <v>2005</v>
      </c>
      <c r="C1618" s="70">
        <f t="shared" si="1"/>
        <v>2005.3333333332112</v>
      </c>
      <c r="D1618" s="149">
        <f t="shared" si="383"/>
        <v>38533</v>
      </c>
      <c r="E1618" s="151">
        <v>193.6</v>
      </c>
      <c r="F1618" s="152">
        <v>9747905.1615999993</v>
      </c>
      <c r="G1618" s="152">
        <v>49399.944199999998</v>
      </c>
      <c r="H1618" s="152">
        <v>33020.658660449997</v>
      </c>
      <c r="I1618" s="152">
        <v>9174696.8443309292</v>
      </c>
      <c r="J1618" s="152">
        <v>193.6</v>
      </c>
      <c r="K1618" s="152">
        <v>193.6</v>
      </c>
      <c r="L1618" s="152">
        <v>416.9</v>
      </c>
      <c r="M1618" s="153">
        <v>25.938019199999999</v>
      </c>
      <c r="N1618" s="17">
        <f t="shared" ref="N1618:T1618" si="1743">F1618/F1617/$E1618*$E1617-1</f>
        <v>2.7629893376645009E-2</v>
      </c>
      <c r="O1618" s="17">
        <f t="shared" si="1743"/>
        <v>2.1208346092274288E-2</v>
      </c>
      <c r="P1618" s="17">
        <f t="shared" si="1743"/>
        <v>2.8343922176208292E-3</v>
      </c>
      <c r="Q1618" s="17">
        <f t="shared" si="1743"/>
        <v>3.3500975069147287E-3</v>
      </c>
      <c r="R1618" s="17">
        <f t="shared" si="1743"/>
        <v>0</v>
      </c>
      <c r="S1618" s="17">
        <f t="shared" si="1743"/>
        <v>0</v>
      </c>
      <c r="T1618" s="17">
        <f t="shared" si="1743"/>
        <v>-3.7129868630907503E-2</v>
      </c>
      <c r="U1618" s="241">
        <v>2.8799999999999999E-2</v>
      </c>
      <c r="V1618" s="241">
        <v>-5.8999999999999999E-3</v>
      </c>
      <c r="W1618" s="223">
        <f t="shared" ca="1" si="1680"/>
        <v>2.3065929152726573E-2</v>
      </c>
      <c r="X1618" s="223">
        <f>MMULT(N1618:T1618,'Parameters &amp; Main Results'!$B$12:$B$18)-'Parameters &amp; Main Results'!$B$22/12+MMULT(U1618:V1618,'Parameters &amp; Main Results'!$B$20:$B$21)</f>
        <v>2.3065929152726573E-2</v>
      </c>
      <c r="Y1618" s="223">
        <f>MMULT(N1618:T1618,'Parameters &amp; Main Results'!$C$12:$C$18)-'Parameters &amp; Main Results'!$C$22/12+MMULT(U1618:V1618,'Parameters &amp; Main Results'!$C$20:$C$21)</f>
        <v>2.694607198154127E-2</v>
      </c>
      <c r="Z1618" s="17">
        <f t="shared" ca="1" si="1734"/>
        <v>3.3940492392779391</v>
      </c>
      <c r="AA1618" s="70">
        <f ca="1">Z1618/OFFSET(Z1618,'Parameters &amp; Main Results'!$B$38,0)</f>
        <v>3.3940492392779391</v>
      </c>
      <c r="AB1618" s="70">
        <f ca="1">SUMPRODUCT(Z1618:OFFSET(Z1618,'Parameters &amp; Main Results'!$B$38-1,0), 'Cash Flow Assist'!$P$11:OFFSET('Cash Flow Assist'!$P$11,'Parameters &amp; Main Results'!$B$38-1,0)  )/OFFSET(Z1618,'Parameters &amp; Main Results'!$B$38,0)</f>
        <v>807.07131757133538</v>
      </c>
      <c r="AC1618" s="70">
        <f ca="1">SUMPRODUCT(Z1618:OFFSET(Z1618,'Parameters &amp; Main Results'!$B$38-1,0),'Parameters &amp; Main Results'!$B$42:OFFSET('Parameters &amp; Main Results'!$B$42,'Parameters &amp; Main Results'!$B$38-1,0)   )/OFFSET(Z1618,'Parameters &amp; Main Results'!$B$38,0)</f>
        <v>0</v>
      </c>
      <c r="AD1618" s="155">
        <f t="shared" si="4"/>
        <v>-0.24443618763685926</v>
      </c>
      <c r="AE1618" s="252">
        <f t="shared" ref="AE1618:AE1681" ca="1" si="1744">OFFSET(F1618,-Lookback,0,,)</f>
        <v>6679901.5330999997</v>
      </c>
      <c r="AF1618" s="253">
        <f t="shared" ca="1" si="1677"/>
        <v>0.45928875048494983</v>
      </c>
      <c r="AG1618" s="258">
        <f t="shared" ca="1" si="1678"/>
        <v>0</v>
      </c>
      <c r="AH1618" s="227" t="str">
        <f ca="1">IF(SUM(AG1618:OFFSET(AG1618,(-HoldAggressiveTime-1),0,,))=0,"Defensive","Aggressive")</f>
        <v>Defensive</v>
      </c>
    </row>
    <row r="1619" spans="1:34" ht="15" x14ac:dyDescent="0.2">
      <c r="A1619">
        <f t="shared" si="15"/>
        <v>6</v>
      </c>
      <c r="B1619">
        <f t="shared" si="16"/>
        <v>2005</v>
      </c>
      <c r="C1619" s="70">
        <f t="shared" si="1"/>
        <v>2005.4166666665444</v>
      </c>
      <c r="D1619" s="149">
        <f t="shared" si="383"/>
        <v>38564</v>
      </c>
      <c r="E1619" s="151">
        <v>193.7</v>
      </c>
      <c r="F1619" s="152">
        <v>9761741.2316999994</v>
      </c>
      <c r="G1619" s="152">
        <v>49805.969599999997</v>
      </c>
      <c r="H1619" s="152">
        <v>33098.807552619997</v>
      </c>
      <c r="I1619" s="152">
        <v>9328450.2463681102</v>
      </c>
      <c r="J1619" s="152">
        <v>193.7</v>
      </c>
      <c r="K1619" s="152">
        <v>193.7</v>
      </c>
      <c r="L1619" s="152">
        <v>436.8</v>
      </c>
      <c r="M1619" s="153">
        <v>25.831616440000001</v>
      </c>
      <c r="N1619" s="17">
        <f t="shared" ref="N1619:T1619" si="1745">F1619/F1618/$E1619*$E1618-1</f>
        <v>9.0239403773084703E-4</v>
      </c>
      <c r="O1619" s="17">
        <f t="shared" si="1745"/>
        <v>7.6986414391864155E-3</v>
      </c>
      <c r="P1619" s="17">
        <f t="shared" si="1745"/>
        <v>1.8491825849631383E-3</v>
      </c>
      <c r="Q1619" s="17">
        <f t="shared" si="1745"/>
        <v>1.6233503705494146E-2</v>
      </c>
      <c r="R1619" s="17">
        <f t="shared" si="1745"/>
        <v>0</v>
      </c>
      <c r="S1619" s="17">
        <f t="shared" si="1745"/>
        <v>0</v>
      </c>
      <c r="T1619" s="17">
        <f t="shared" si="1745"/>
        <v>4.7192364222344407E-2</v>
      </c>
      <c r="U1619" s="241">
        <v>2.5899999999999999E-2</v>
      </c>
      <c r="V1619" s="241">
        <v>2.81E-2</v>
      </c>
      <c r="W1619" s="223">
        <f t="shared" ca="1" si="1680"/>
        <v>4.5344753605859748E-3</v>
      </c>
      <c r="X1619" s="223">
        <f>MMULT(N1619:T1619,'Parameters &amp; Main Results'!$B$12:$B$18)-'Parameters &amp; Main Results'!$B$22/12+MMULT(U1619:V1619,'Parameters &amp; Main Results'!$B$20:$B$21)</f>
        <v>4.5344753605859748E-3</v>
      </c>
      <c r="Y1619" s="223">
        <f>MMULT(N1619:T1619,'Parameters &amp; Main Results'!$C$12:$C$18)-'Parameters &amp; Main Results'!$C$22/12+MMULT(U1619:V1619,'Parameters &amp; Main Results'!$C$20:$C$21)</f>
        <v>1.5403521112097374E-3</v>
      </c>
      <c r="Z1619" s="17">
        <f t="shared" ca="1" si="1734"/>
        <v>3.3175273875934774</v>
      </c>
      <c r="AA1619" s="70">
        <f ca="1">Z1619/OFFSET(Z1619,'Parameters &amp; Main Results'!$B$38,0)</f>
        <v>3.3175273875934774</v>
      </c>
      <c r="AB1619" s="70">
        <f ca="1">SUMPRODUCT(Z1619:OFFSET(Z1619,'Parameters &amp; Main Results'!$B$38-1,0), 'Cash Flow Assist'!$P$11:OFFSET('Cash Flow Assist'!$P$11,'Parameters &amp; Main Results'!$B$38-1,0)  )/OFFSET(Z1619,'Parameters &amp; Main Results'!$B$38,0)</f>
        <v>804.67726833205757</v>
      </c>
      <c r="AC1619" s="70">
        <f ca="1">SUMPRODUCT(Z1619:OFFSET(Z1619,'Parameters &amp; Main Results'!$B$38-1,0),'Parameters &amp; Main Results'!$B$42:OFFSET('Parameters &amp; Main Results'!$B$42,'Parameters &amp; Main Results'!$B$38-1,0)   )/OFFSET(Z1619,'Parameters &amp; Main Results'!$B$38,0)</f>
        <v>0</v>
      </c>
      <c r="AD1619" s="155">
        <f t="shared" si="4"/>
        <v>-0.24375437135745759</v>
      </c>
      <c r="AE1619" s="252">
        <f t="shared" ca="1" si="1744"/>
        <v>7230128.6825999999</v>
      </c>
      <c r="AF1619" s="253">
        <f t="shared" ref="AF1619:AF1682" ca="1" si="1746">(F1619-AE1619)/AE1619</f>
        <v>0.35014764746754351</v>
      </c>
      <c r="AG1619" s="258">
        <f t="shared" ref="AG1619:AG1682" ca="1" si="1747">IF(AF1619&gt;MktDrop,0,1)</f>
        <v>0</v>
      </c>
      <c r="AH1619" s="227" t="str">
        <f ca="1">IF(SUM(AG1619:OFFSET(AG1619,(-HoldAggressiveTime-1),0,,))=0,"Defensive","Aggressive")</f>
        <v>Defensive</v>
      </c>
    </row>
    <row r="1620" spans="1:34" ht="15" x14ac:dyDescent="0.2">
      <c r="A1620">
        <f t="shared" si="15"/>
        <v>7</v>
      </c>
      <c r="B1620">
        <f t="shared" si="16"/>
        <v>2005</v>
      </c>
      <c r="C1620" s="70">
        <f t="shared" si="1"/>
        <v>2005.4999999998777</v>
      </c>
      <c r="D1620" s="149">
        <f t="shared" si="383"/>
        <v>38595</v>
      </c>
      <c r="E1620" s="151">
        <v>194.9</v>
      </c>
      <c r="F1620" s="152">
        <v>10134390.897600001</v>
      </c>
      <c r="G1620" s="152">
        <v>48615.523399999998</v>
      </c>
      <c r="H1620" s="152">
        <v>33180.727101310003</v>
      </c>
      <c r="I1620" s="152">
        <v>9630367.4805413894</v>
      </c>
      <c r="J1620" s="152">
        <v>194.9</v>
      </c>
      <c r="K1620" s="152">
        <v>194.9</v>
      </c>
      <c r="L1620" s="152">
        <v>427.15</v>
      </c>
      <c r="M1620" s="153">
        <v>26.569840249999999</v>
      </c>
      <c r="N1620" s="17">
        <f t="shared" ref="N1620:T1620" si="1748">F1620/F1619/$E1620*$E1619-1</f>
        <v>3.1782463536058847E-2</v>
      </c>
      <c r="O1620" s="17">
        <f t="shared" si="1748"/>
        <v>-2.9911517919342212E-2</v>
      </c>
      <c r="P1620" s="17">
        <f t="shared" si="1748"/>
        <v>-3.6972421755565588E-3</v>
      </c>
      <c r="Q1620" s="17">
        <f t="shared" si="1748"/>
        <v>2.600893188037956E-2</v>
      </c>
      <c r="R1620" s="17">
        <f t="shared" si="1748"/>
        <v>0</v>
      </c>
      <c r="S1620" s="17">
        <f t="shared" si="1748"/>
        <v>0</v>
      </c>
      <c r="T1620" s="17">
        <f t="shared" si="1748"/>
        <v>-2.8113470888612047E-2</v>
      </c>
      <c r="U1620" s="241">
        <v>2.9000000000000001E-2</v>
      </c>
      <c r="V1620" s="241">
        <v>-7.7999999999999996E-3</v>
      </c>
      <c r="W1620" s="223">
        <f t="shared" ref="W1620:W1683" ca="1" si="1749">IFERROR(IF(AH1620="Aggressive",Y1620,X1620),0)</f>
        <v>1.6407203857078424E-2</v>
      </c>
      <c r="X1620" s="223">
        <f>MMULT(N1620:T1620,'Parameters &amp; Main Results'!$B$12:$B$18)-'Parameters &amp; Main Results'!$B$22/12+MMULT(U1620:V1620,'Parameters &amp; Main Results'!$B$20:$B$21)</f>
        <v>1.6407203857078424E-2</v>
      </c>
      <c r="Y1620" s="223">
        <f>MMULT(N1620:T1620,'Parameters &amp; Main Results'!$C$12:$C$18)-'Parameters &amp; Main Results'!$C$22/12+MMULT(U1620:V1620,'Parameters &amp; Main Results'!$C$20:$C$21)</f>
        <v>2.5571398723852078E-2</v>
      </c>
      <c r="Z1620" s="17">
        <f t="shared" ca="1" si="1734"/>
        <v>3.3025520467106153</v>
      </c>
      <c r="AA1620" s="70">
        <f ca="1">Z1620/OFFSET(Z1620,'Parameters &amp; Main Results'!$B$38,0)</f>
        <v>3.3025520467106153</v>
      </c>
      <c r="AB1620" s="70">
        <f ca="1">SUMPRODUCT(Z1620:OFFSET(Z1620,'Parameters &amp; Main Results'!$B$38-1,0), 'Cash Flow Assist'!$P$11:OFFSET('Cash Flow Assist'!$P$11,'Parameters &amp; Main Results'!$B$38-1,0)  )/OFFSET(Z1620,'Parameters &amp; Main Results'!$B$38,0)</f>
        <v>802.35974094446397</v>
      </c>
      <c r="AC1620" s="70">
        <f ca="1">SUMPRODUCT(Z1620:OFFSET(Z1620,'Parameters &amp; Main Results'!$B$38-1,0),'Parameters &amp; Main Results'!$B$42:OFFSET('Parameters &amp; Main Results'!$B$42,'Parameters &amp; Main Results'!$B$38-1,0)   )/OFFSET(Z1620,'Parameters &amp; Main Results'!$B$38,0)</f>
        <v>0</v>
      </c>
      <c r="AD1620" s="155">
        <f t="shared" si="4"/>
        <v>-0.21971902224082207</v>
      </c>
      <c r="AE1620" s="252">
        <f t="shared" ca="1" si="1744"/>
        <v>7638270.8761999998</v>
      </c>
      <c r="AF1620" s="253">
        <f t="shared" ca="1" si="1746"/>
        <v>0.32679124134987575</v>
      </c>
      <c r="AG1620" s="258">
        <f t="shared" ca="1" si="1747"/>
        <v>0</v>
      </c>
      <c r="AH1620" s="227" t="str">
        <f ca="1">IF(SUM(AG1620:OFFSET(AG1620,(-HoldAggressiveTime-1),0,,))=0,"Defensive","Aggressive")</f>
        <v>Defensive</v>
      </c>
    </row>
    <row r="1621" spans="1:34" ht="15" x14ac:dyDescent="0.2">
      <c r="A1621">
        <f t="shared" si="15"/>
        <v>8</v>
      </c>
      <c r="B1621">
        <f t="shared" si="16"/>
        <v>2005</v>
      </c>
      <c r="C1621" s="70">
        <f t="shared" si="1"/>
        <v>2005.5833333332109</v>
      </c>
      <c r="D1621" s="149">
        <f t="shared" si="383"/>
        <v>38625</v>
      </c>
      <c r="E1621" s="151">
        <v>196.1</v>
      </c>
      <c r="F1621" s="152">
        <v>10032386.7948</v>
      </c>
      <c r="G1621" s="152">
        <v>49824.013700000003</v>
      </c>
      <c r="H1621" s="152">
        <v>33269.762052359998</v>
      </c>
      <c r="I1621" s="152">
        <v>9899123.5618681107</v>
      </c>
      <c r="J1621" s="152">
        <v>196.1</v>
      </c>
      <c r="K1621" s="152">
        <v>196.1</v>
      </c>
      <c r="L1621" s="152">
        <v>433</v>
      </c>
      <c r="M1621" s="153">
        <v>26.020371130000001</v>
      </c>
      <c r="N1621" s="17">
        <f t="shared" ref="N1621:T1621" si="1750">F1621/F1620/$E1621*$E1620-1</f>
        <v>-1.612287887601771E-2</v>
      </c>
      <c r="O1621" s="17">
        <f t="shared" si="1750"/>
        <v>1.858667377821277E-2</v>
      </c>
      <c r="P1621" s="17">
        <f t="shared" si="1750"/>
        <v>-3.4524137346444439E-3</v>
      </c>
      <c r="Q1621" s="17">
        <f t="shared" si="1750"/>
        <v>2.161704721089186E-2</v>
      </c>
      <c r="R1621" s="17">
        <f t="shared" si="1750"/>
        <v>0</v>
      </c>
      <c r="S1621" s="17">
        <f t="shared" si="1750"/>
        <v>0</v>
      </c>
      <c r="T1621" s="17">
        <f t="shared" si="1750"/>
        <v>7.4922895084608143E-3</v>
      </c>
      <c r="U1621" s="241">
        <v>-9.7999999999999997E-3</v>
      </c>
      <c r="V1621" s="241">
        <v>1.34E-2</v>
      </c>
      <c r="W1621" s="223">
        <f t="shared" ca="1" si="1749"/>
        <v>-8.0418765926143533E-3</v>
      </c>
      <c r="X1621" s="223">
        <f>MMULT(N1621:T1621,'Parameters &amp; Main Results'!$B$12:$B$18)-'Parameters &amp; Main Results'!$B$22/12+MMULT(U1621:V1621,'Parameters &amp; Main Results'!$B$20:$B$21)</f>
        <v>-8.0418765926143533E-3</v>
      </c>
      <c r="Y1621" s="223">
        <f>MMULT(N1621:T1621,'Parameters &amp; Main Results'!$C$12:$C$18)-'Parameters &amp; Main Results'!$C$22/12+MMULT(U1621:V1621,'Parameters &amp; Main Results'!$C$20:$C$21)</f>
        <v>-1.269359027726133E-2</v>
      </c>
      <c r="Z1621" s="17">
        <f t="shared" ca="1" si="1734"/>
        <v>3.2492410858345333</v>
      </c>
      <c r="AA1621" s="70">
        <f ca="1">Z1621/OFFSET(Z1621,'Parameters &amp; Main Results'!$B$38,0)</f>
        <v>3.2492410858345333</v>
      </c>
      <c r="AB1621" s="70">
        <f ca="1">SUMPRODUCT(Z1621:OFFSET(Z1621,'Parameters &amp; Main Results'!$B$38-1,0), 'Cash Flow Assist'!$P$11:OFFSET('Cash Flow Assist'!$P$11,'Parameters &amp; Main Results'!$B$38-1,0)  )/OFFSET(Z1621,'Parameters &amp; Main Results'!$B$38,0)</f>
        <v>800.05718889775335</v>
      </c>
      <c r="AC1621" s="70">
        <f ca="1">SUMPRODUCT(Z1621:OFFSET(Z1621,'Parameters &amp; Main Results'!$B$38-1,0),'Parameters &amp; Main Results'!$B$42:OFFSET('Parameters &amp; Main Results'!$B$42,'Parameters &amp; Main Results'!$B$38-1,0)   )/OFFSET(Z1621,'Parameters &amp; Main Results'!$B$38,0)</f>
        <v>0</v>
      </c>
      <c r="AD1621" s="155">
        <f t="shared" si="4"/>
        <v>-0.23229939793449395</v>
      </c>
      <c r="AE1621" s="252">
        <f t="shared" ca="1" si="1744"/>
        <v>7708156.7023999998</v>
      </c>
      <c r="AF1621" s="253">
        <f t="shared" ca="1" si="1746"/>
        <v>0.30152865102967247</v>
      </c>
      <c r="AG1621" s="258">
        <f t="shared" ca="1" si="1747"/>
        <v>0</v>
      </c>
      <c r="AH1621" s="227" t="str">
        <f ca="1">IF(SUM(AG1621:OFFSET(AG1621,(-HoldAggressiveTime-1),0,,))=0,"Defensive","Aggressive")</f>
        <v>Defensive</v>
      </c>
    </row>
    <row r="1622" spans="1:34" ht="15" x14ac:dyDescent="0.2">
      <c r="A1622">
        <f t="shared" si="15"/>
        <v>9</v>
      </c>
      <c r="B1622">
        <f t="shared" si="16"/>
        <v>2005</v>
      </c>
      <c r="C1622" s="70">
        <f t="shared" si="1"/>
        <v>2005.6666666665442</v>
      </c>
      <c r="D1622" s="149">
        <f t="shared" si="383"/>
        <v>38656</v>
      </c>
      <c r="E1622" s="151">
        <v>198.8</v>
      </c>
      <c r="F1622" s="152">
        <v>10113642.2612</v>
      </c>
      <c r="G1622" s="152">
        <v>48716.339200000002</v>
      </c>
      <c r="H1622" s="152">
        <v>33365.135370249998</v>
      </c>
      <c r="I1622" s="152">
        <v>10353024.088727999</v>
      </c>
      <c r="J1622" s="152">
        <v>198.8</v>
      </c>
      <c r="K1622" s="152">
        <v>198.8</v>
      </c>
      <c r="L1622" s="152">
        <v>473.4</v>
      </c>
      <c r="M1622" s="153">
        <v>25.790781620000001</v>
      </c>
      <c r="N1622" s="17">
        <f t="shared" ref="N1622:T1622" si="1751">F1622/F1621/$E1622*$E1621-1</f>
        <v>-5.5921741452367169E-3</v>
      </c>
      <c r="O1622" s="17">
        <f t="shared" si="1751"/>
        <v>-3.5511288439822875E-2</v>
      </c>
      <c r="P1622" s="17">
        <f t="shared" si="1751"/>
        <v>-1.0753755868349812E-2</v>
      </c>
      <c r="Q1622" s="17">
        <f t="shared" si="1751"/>
        <v>3.1648361878856557E-2</v>
      </c>
      <c r="R1622" s="17">
        <f t="shared" si="1751"/>
        <v>0</v>
      </c>
      <c r="S1622" s="17">
        <f t="shared" si="1751"/>
        <v>0</v>
      </c>
      <c r="T1622" s="17">
        <f t="shared" si="1751"/>
        <v>7.8453864061969858E-2</v>
      </c>
      <c r="U1622" s="241">
        <v>-6.7000000000000002E-3</v>
      </c>
      <c r="V1622" s="241">
        <v>6.8999999999999999E-3</v>
      </c>
      <c r="W1622" s="223">
        <f t="shared" ca="1" si="1749"/>
        <v>-7.4153617604602829E-3</v>
      </c>
      <c r="X1622" s="223">
        <f>MMULT(N1622:T1622,'Parameters &amp; Main Results'!$B$12:$B$18)-'Parameters &amp; Main Results'!$B$22/12+MMULT(U1622:V1622,'Parameters &amp; Main Results'!$B$20:$B$21)</f>
        <v>-7.4153617604602829E-3</v>
      </c>
      <c r="Y1622" s="223">
        <f>MMULT(N1622:T1622,'Parameters &amp; Main Results'!$C$12:$C$18)-'Parameters &amp; Main Results'!$C$22/12+MMULT(U1622:V1622,'Parameters &amp; Main Results'!$C$20:$C$21)</f>
        <v>-8.6257522413620002E-3</v>
      </c>
      <c r="Z1622" s="17">
        <f t="shared" ca="1" si="1734"/>
        <v>3.2755829194415576</v>
      </c>
      <c r="AA1622" s="70">
        <f ca="1">Z1622/OFFSET(Z1622,'Parameters &amp; Main Results'!$B$38,0)</f>
        <v>3.2755829194415576</v>
      </c>
      <c r="AB1622" s="70">
        <f ca="1">SUMPRODUCT(Z1622:OFFSET(Z1622,'Parameters &amp; Main Results'!$B$38-1,0), 'Cash Flow Assist'!$P$11:OFFSET('Cash Flow Assist'!$P$11,'Parameters &amp; Main Results'!$B$38-1,0)  )/OFFSET(Z1622,'Parameters &amp; Main Results'!$B$38,0)</f>
        <v>797.80794781191889</v>
      </c>
      <c r="AC1622" s="70">
        <f ca="1">SUMPRODUCT(Z1622:OFFSET(Z1622,'Parameters &amp; Main Results'!$B$38-1,0),'Parameters &amp; Main Results'!$B$42:OFFSET('Parameters &amp; Main Results'!$B$42,'Parameters &amp; Main Results'!$B$38-1,0)   )/OFFSET(Z1622,'Parameters &amp; Main Results'!$B$38,0)</f>
        <v>0</v>
      </c>
      <c r="AD1622" s="155">
        <f t="shared" si="4"/>
        <v>-0.23659251339264731</v>
      </c>
      <c r="AE1622" s="252">
        <f t="shared" ca="1" si="1744"/>
        <v>7844061.9113999996</v>
      </c>
      <c r="AF1622" s="253">
        <f t="shared" ca="1" si="1746"/>
        <v>0.28933738354379301</v>
      </c>
      <c r="AG1622" s="258">
        <f t="shared" ca="1" si="1747"/>
        <v>0</v>
      </c>
      <c r="AH1622" s="227" t="str">
        <f ca="1">IF(SUM(AG1622:OFFSET(AG1622,(-HoldAggressiveTime-1),0,,))=0,"Defensive","Aggressive")</f>
        <v>Defensive</v>
      </c>
    </row>
    <row r="1623" spans="1:34" ht="15" x14ac:dyDescent="0.2">
      <c r="A1623">
        <f t="shared" si="15"/>
        <v>10</v>
      </c>
      <c r="B1623">
        <f t="shared" si="16"/>
        <v>2005</v>
      </c>
      <c r="C1623" s="70">
        <f t="shared" si="1"/>
        <v>2005.7499999998774</v>
      </c>
      <c r="D1623" s="149">
        <f t="shared" si="383"/>
        <v>38686</v>
      </c>
      <c r="E1623" s="151">
        <v>199.1</v>
      </c>
      <c r="F1623" s="152">
        <v>9945039.0824999996</v>
      </c>
      <c r="G1623" s="152">
        <v>47996.977899999998</v>
      </c>
      <c r="H1623" s="152">
        <v>33460.226006049998</v>
      </c>
      <c r="I1623" s="152">
        <v>10019266.184351999</v>
      </c>
      <c r="J1623" s="152">
        <v>199.1</v>
      </c>
      <c r="K1623" s="152">
        <v>199.1</v>
      </c>
      <c r="L1623" s="152">
        <v>472.65</v>
      </c>
      <c r="M1623" s="153">
        <v>25.190636430000001</v>
      </c>
      <c r="N1623" s="17">
        <f t="shared" ref="N1623:T1623" si="1752">F1623/F1622/$E1623*$E1622-1</f>
        <v>-1.8152527550627795E-2</v>
      </c>
      <c r="O1623" s="17">
        <f t="shared" si="1752"/>
        <v>-1.6250855954079491E-2</v>
      </c>
      <c r="P1623" s="17">
        <f t="shared" si="1752"/>
        <v>1.3389251630786525E-3</v>
      </c>
      <c r="Q1623" s="17">
        <f t="shared" si="1752"/>
        <v>-3.369592656410425E-2</v>
      </c>
      <c r="R1623" s="17">
        <f t="shared" si="1752"/>
        <v>0</v>
      </c>
      <c r="S1623" s="17">
        <f t="shared" si="1752"/>
        <v>0</v>
      </c>
      <c r="T1623" s="17">
        <f t="shared" si="1752"/>
        <v>-3.0886772478687652E-3</v>
      </c>
      <c r="U1623" s="241">
        <v>-1.23E-2</v>
      </c>
      <c r="V1623" s="241">
        <v>4.1000000000000003E-3</v>
      </c>
      <c r="W1623" s="223">
        <f t="shared" ca="1" si="1749"/>
        <v>-1.7060667382846846E-2</v>
      </c>
      <c r="X1623" s="223">
        <f>MMULT(N1623:T1623,'Parameters &amp; Main Results'!$B$12:$B$18)-'Parameters &amp; Main Results'!$B$22/12+MMULT(U1623:V1623,'Parameters &amp; Main Results'!$B$20:$B$21)</f>
        <v>-1.7060667382846846E-2</v>
      </c>
      <c r="Y1623" s="223">
        <f>MMULT(N1623:T1623,'Parameters &amp; Main Results'!$C$12:$C$18)-'Parameters &amp; Main Results'!$C$22/12+MMULT(U1623:V1623,'Parameters &amp; Main Results'!$C$20:$C$21)</f>
        <v>-1.8004027057639631E-2</v>
      </c>
      <c r="Z1623" s="17">
        <f t="shared" ca="1" si="1734"/>
        <v>3.300054013782816</v>
      </c>
      <c r="AA1623" s="70">
        <f ca="1">Z1623/OFFSET(Z1623,'Parameters &amp; Main Results'!$B$38,0)</f>
        <v>3.300054013782816</v>
      </c>
      <c r="AB1623" s="70">
        <f ca="1">SUMPRODUCT(Z1623:OFFSET(Z1623,'Parameters &amp; Main Results'!$B$38-1,0), 'Cash Flow Assist'!$P$11:OFFSET('Cash Flow Assist'!$P$11,'Parameters &amp; Main Results'!$B$38-1,0)  )/OFFSET(Z1623,'Parameters &amp; Main Results'!$B$38,0)</f>
        <v>795.53236489247729</v>
      </c>
      <c r="AC1623" s="70">
        <f ca="1">SUMPRODUCT(Z1623:OFFSET(Z1623,'Parameters &amp; Main Results'!$B$38-1,0),'Parameters &amp; Main Results'!$B$42:OFFSET('Parameters &amp; Main Results'!$B$42,'Parameters &amp; Main Results'!$B$38-1,0)   )/OFFSET(Z1623,'Parameters &amp; Main Results'!$B$38,0)</f>
        <v>0</v>
      </c>
      <c r="AD1623" s="155">
        <f t="shared" si="4"/>
        <v>-0.2504502888256428</v>
      </c>
      <c r="AE1623" s="252">
        <f t="shared" ca="1" si="1744"/>
        <v>8108095.6924000001</v>
      </c>
      <c r="AF1623" s="253">
        <f t="shared" ca="1" si="1746"/>
        <v>0.22655669836529316</v>
      </c>
      <c r="AG1623" s="258">
        <f t="shared" ca="1" si="1747"/>
        <v>0</v>
      </c>
      <c r="AH1623" s="227" t="str">
        <f ca="1">IF(SUM(AG1623:OFFSET(AG1623,(-HoldAggressiveTime-1),0,,))=0,"Defensive","Aggressive")</f>
        <v>Defensive</v>
      </c>
    </row>
    <row r="1624" spans="1:34" ht="15" x14ac:dyDescent="0.2">
      <c r="A1624">
        <f t="shared" si="15"/>
        <v>11</v>
      </c>
      <c r="B1624">
        <f t="shared" si="16"/>
        <v>2005</v>
      </c>
      <c r="C1624" s="70">
        <f t="shared" si="1"/>
        <v>2005.8333333332107</v>
      </c>
      <c r="D1624" s="149">
        <f t="shared" si="383"/>
        <v>38717</v>
      </c>
      <c r="E1624" s="151">
        <v>198.1</v>
      </c>
      <c r="F1624" s="152">
        <v>10321183.313200001</v>
      </c>
      <c r="G1624" s="152">
        <v>48490.212800000001</v>
      </c>
      <c r="H1624" s="152">
        <v>33563.67387146</v>
      </c>
      <c r="I1624" s="152">
        <v>10287456.682610899</v>
      </c>
      <c r="J1624" s="152">
        <v>198.1</v>
      </c>
      <c r="K1624" s="152">
        <v>198.1</v>
      </c>
      <c r="L1624" s="152">
        <v>493.8</v>
      </c>
      <c r="M1624" s="153">
        <v>26.185574729999999</v>
      </c>
      <c r="N1624" s="17">
        <f t="shared" ref="N1624:T1624" si="1753">F1624/F1623/$E1624*$E1623-1</f>
        <v>4.3061178746990114E-2</v>
      </c>
      <c r="O1624" s="17">
        <f t="shared" si="1753"/>
        <v>1.5376204346018385E-2</v>
      </c>
      <c r="P1624" s="17">
        <f t="shared" si="1753"/>
        <v>8.1552288408921481E-3</v>
      </c>
      <c r="Q1624" s="17">
        <f t="shared" si="1753"/>
        <v>3.1950555730636987E-2</v>
      </c>
      <c r="R1624" s="17">
        <f t="shared" si="1753"/>
        <v>0</v>
      </c>
      <c r="S1624" s="17">
        <f t="shared" si="1753"/>
        <v>0</v>
      </c>
      <c r="T1624" s="17">
        <f t="shared" si="1753"/>
        <v>5.0021539118612068E-2</v>
      </c>
      <c r="U1624" s="241">
        <v>9.9000000000000008E-3</v>
      </c>
      <c r="V1624" s="241">
        <v>-1.2E-2</v>
      </c>
      <c r="W1624" s="223">
        <f t="shared" ca="1" si="1749"/>
        <v>3.7830535218710194E-2</v>
      </c>
      <c r="X1624" s="223">
        <f>MMULT(N1624:T1624,'Parameters &amp; Main Results'!$B$12:$B$18)-'Parameters &amp; Main Results'!$B$22/12+MMULT(U1624:V1624,'Parameters &amp; Main Results'!$B$20:$B$21)</f>
        <v>3.7830535218710194E-2</v>
      </c>
      <c r="Y1624" s="223">
        <f>MMULT(N1624:T1624,'Parameters &amp; Main Results'!$C$12:$C$18)-'Parameters &amp; Main Results'!$C$22/12+MMULT(U1624:V1624,'Parameters &amp; Main Results'!$C$20:$C$21)</f>
        <v>4.0251014640226269E-2</v>
      </c>
      <c r="Z1624" s="17">
        <f t="shared" ca="1" si="1734"/>
        <v>3.3573323442009011</v>
      </c>
      <c r="AA1624" s="70">
        <f ca="1">Z1624/OFFSET(Z1624,'Parameters &amp; Main Results'!$B$38,0)</f>
        <v>3.3573323442009011</v>
      </c>
      <c r="AB1624" s="70">
        <f ca="1">SUMPRODUCT(Z1624:OFFSET(Z1624,'Parameters &amp; Main Results'!$B$38-1,0), 'Cash Flow Assist'!$P$11:OFFSET('Cash Flow Assist'!$P$11,'Parameters &amp; Main Results'!$B$38-1,0)  )/OFFSET(Z1624,'Parameters &amp; Main Results'!$B$38,0)</f>
        <v>793.23231087869453</v>
      </c>
      <c r="AC1624" s="70">
        <f ca="1">SUMPRODUCT(Z1624:OFFSET(Z1624,'Parameters &amp; Main Results'!$B$38-1,0),'Parameters &amp; Main Results'!$B$42:OFFSET('Parameters &amp; Main Results'!$B$42,'Parameters &amp; Main Results'!$B$38-1,0)   )/OFFSET(Z1624,'Parameters &amp; Main Results'!$B$38,0)</f>
        <v>0</v>
      </c>
      <c r="AD1624" s="155">
        <f t="shared" si="4"/>
        <v>-0.21817379473300902</v>
      </c>
      <c r="AE1624" s="252">
        <f t="shared" ca="1" si="1744"/>
        <v>7912115.6887999997</v>
      </c>
      <c r="AF1624" s="253">
        <f t="shared" ca="1" si="1746"/>
        <v>0.30447831138391446</v>
      </c>
      <c r="AG1624" s="258">
        <f t="shared" ca="1" si="1747"/>
        <v>0</v>
      </c>
      <c r="AH1624" s="227" t="str">
        <f ca="1">IF(SUM(AG1624:OFFSET(AG1624,(-HoldAggressiveTime-1),0,,))=0,"Defensive","Aggressive")</f>
        <v>Defensive</v>
      </c>
    </row>
    <row r="1625" spans="1:34" ht="15" x14ac:dyDescent="0.2">
      <c r="A1625">
        <f t="shared" si="15"/>
        <v>12</v>
      </c>
      <c r="B1625">
        <f t="shared" si="16"/>
        <v>2005</v>
      </c>
      <c r="C1625" s="70">
        <f t="shared" si="1"/>
        <v>2005.916666666544</v>
      </c>
      <c r="D1625" s="149">
        <f t="shared" si="383"/>
        <v>38748</v>
      </c>
      <c r="E1625" s="151">
        <v>198.1</v>
      </c>
      <c r="F1625" s="152">
        <v>10494358.410800001</v>
      </c>
      <c r="G1625" s="152">
        <v>49064.518100000001</v>
      </c>
      <c r="H1625" s="152">
        <v>33672.19641697</v>
      </c>
      <c r="I1625" s="152">
        <v>10765421.704104099</v>
      </c>
      <c r="J1625" s="152">
        <v>198.1</v>
      </c>
      <c r="K1625" s="152">
        <v>198.1</v>
      </c>
      <c r="L1625" s="152">
        <v>513</v>
      </c>
      <c r="M1625" s="153">
        <v>26.584814940000001</v>
      </c>
      <c r="N1625" s="17">
        <f t="shared" ref="N1625:T1625" si="1754">F1625/F1624/$E1625*$E1624-1</f>
        <v>1.6778608842120013E-2</v>
      </c>
      <c r="O1625" s="17">
        <f t="shared" si="1754"/>
        <v>1.1843736433344798E-2</v>
      </c>
      <c r="P1625" s="17">
        <f t="shared" si="1754"/>
        <v>3.2333333331033831E-3</v>
      </c>
      <c r="Q1625" s="17">
        <f t="shared" si="1754"/>
        <v>4.6460951062969214E-2</v>
      </c>
      <c r="R1625" s="17">
        <f t="shared" si="1754"/>
        <v>0</v>
      </c>
      <c r="S1625" s="17">
        <f t="shared" si="1754"/>
        <v>0</v>
      </c>
      <c r="T1625" s="17">
        <f t="shared" si="1754"/>
        <v>3.8882138517618348E-2</v>
      </c>
      <c r="U1625" s="241">
        <v>-4.1000000000000003E-3</v>
      </c>
      <c r="V1625" s="241">
        <v>2.2000000000000001E-3</v>
      </c>
      <c r="W1625" s="223">
        <f t="shared" ca="1" si="1749"/>
        <v>1.6855144177473223E-2</v>
      </c>
      <c r="X1625" s="223">
        <f>MMULT(N1625:T1625,'Parameters &amp; Main Results'!$B$12:$B$18)-'Parameters &amp; Main Results'!$B$22/12+MMULT(U1625:V1625,'Parameters &amp; Main Results'!$B$20:$B$21)</f>
        <v>1.6855144177473223E-2</v>
      </c>
      <c r="Y1625" s="223">
        <f>MMULT(N1625:T1625,'Parameters &amp; Main Results'!$C$12:$C$18)-'Parameters &amp; Main Results'!$C$22/12+MMULT(U1625:V1625,'Parameters &amp; Main Results'!$C$20:$C$21)</f>
        <v>1.6243454934575827E-2</v>
      </c>
      <c r="Z1625" s="17">
        <f t="shared" ca="1" si="1734"/>
        <v>3.2349523648322642</v>
      </c>
      <c r="AA1625" s="70">
        <f ca="1">Z1625/OFFSET(Z1625,'Parameters &amp; Main Results'!$B$38,0)</f>
        <v>3.2349523648322642</v>
      </c>
      <c r="AB1625" s="70">
        <f ca="1">SUMPRODUCT(Z1625:OFFSET(Z1625,'Parameters &amp; Main Results'!$B$38-1,0), 'Cash Flow Assist'!$P$11:OFFSET('Cash Flow Assist'!$P$11,'Parameters &amp; Main Results'!$B$38-1,0)  )/OFFSET(Z1625,'Parameters &amp; Main Results'!$B$38,0)</f>
        <v>790.87497853449349</v>
      </c>
      <c r="AC1625" s="70">
        <f ca="1">SUMPRODUCT(Z1625:OFFSET(Z1625,'Parameters &amp; Main Results'!$B$38-1,0),'Parameters &amp; Main Results'!$B$42:OFFSET('Parameters &amp; Main Results'!$B$42,'Parameters &amp; Main Results'!$B$38-1,0)   )/OFFSET(Z1625,'Parameters &amp; Main Results'!$B$38,0)</f>
        <v>0</v>
      </c>
      <c r="AD1625" s="155">
        <f t="shared" si="4"/>
        <v>-0.20505583865231514</v>
      </c>
      <c r="AE1625" s="252">
        <f t="shared" ca="1" si="1744"/>
        <v>8359704.3543999996</v>
      </c>
      <c r="AF1625" s="253">
        <f t="shared" ca="1" si="1746"/>
        <v>0.25535042459682911</v>
      </c>
      <c r="AG1625" s="258">
        <f t="shared" ca="1" si="1747"/>
        <v>0</v>
      </c>
      <c r="AH1625" s="227" t="str">
        <f ca="1">IF(SUM(AG1625:OFFSET(AG1625,(-HoldAggressiveTime-1),0,,))=0,"Defensive","Aggressive")</f>
        <v>Defensive</v>
      </c>
    </row>
    <row r="1626" spans="1:34" ht="15" x14ac:dyDescent="0.2">
      <c r="A1626">
        <f t="shared" si="15"/>
        <v>1</v>
      </c>
      <c r="B1626">
        <f t="shared" si="16"/>
        <v>2006</v>
      </c>
      <c r="C1626" s="70">
        <f t="shared" si="1"/>
        <v>2005.9999999998772</v>
      </c>
      <c r="D1626" s="149">
        <f t="shared" si="383"/>
        <v>38776</v>
      </c>
      <c r="E1626" s="151">
        <v>199.3</v>
      </c>
      <c r="F1626" s="152">
        <v>10598156.2808</v>
      </c>
      <c r="G1626" s="152">
        <v>48693.0317</v>
      </c>
      <c r="H1626" s="152">
        <v>33781.35045369</v>
      </c>
      <c r="I1626" s="152">
        <v>11447155.1826129</v>
      </c>
      <c r="J1626" s="152">
        <v>199.3</v>
      </c>
      <c r="K1626" s="152">
        <v>199.3</v>
      </c>
      <c r="L1626" s="152">
        <v>569.79999999999995</v>
      </c>
      <c r="M1626" s="153">
        <v>26.496646559999999</v>
      </c>
      <c r="N1626" s="17">
        <f t="shared" ref="N1626:T1626" si="1755">F1626/F1625/$E1626*$E1625-1</f>
        <v>3.810198562659517E-3</v>
      </c>
      <c r="O1626" s="17">
        <f t="shared" si="1755"/>
        <v>-1.3546871774407832E-2</v>
      </c>
      <c r="P1626" s="17">
        <f t="shared" si="1755"/>
        <v>-2.7989254055373891E-3</v>
      </c>
      <c r="Q1626" s="17">
        <f t="shared" si="1755"/>
        <v>5.6923855811392698E-2</v>
      </c>
      <c r="R1626" s="17">
        <f t="shared" si="1755"/>
        <v>0</v>
      </c>
      <c r="S1626" s="17">
        <f t="shared" si="1755"/>
        <v>0</v>
      </c>
      <c r="T1626" s="17">
        <f t="shared" si="1755"/>
        <v>0.10403351300702535</v>
      </c>
      <c r="U1626" s="241">
        <v>5.4199999999999998E-2</v>
      </c>
      <c r="V1626" s="241">
        <v>1.09E-2</v>
      </c>
      <c r="W1626" s="223">
        <f t="shared" ca="1" si="1749"/>
        <v>5.308283550797677E-3</v>
      </c>
      <c r="X1626" s="223">
        <f>MMULT(N1626:T1626,'Parameters &amp; Main Results'!$B$12:$B$18)-'Parameters &amp; Main Results'!$B$22/12+MMULT(U1626:V1626,'Parameters &amp; Main Results'!$B$20:$B$21)</f>
        <v>5.308283550797677E-3</v>
      </c>
      <c r="Y1626" s="223">
        <f>MMULT(N1626:T1626,'Parameters &amp; Main Results'!$C$12:$C$18)-'Parameters &amp; Main Results'!$C$22/12+MMULT(U1626:V1626,'Parameters &amp; Main Results'!$C$20:$C$21)</f>
        <v>2.0328248622861153E-3</v>
      </c>
      <c r="Z1626" s="17">
        <f t="shared" ca="1" si="1734"/>
        <v>3.1813305792429207</v>
      </c>
      <c r="AA1626" s="70">
        <f ca="1">Z1626/OFFSET(Z1626,'Parameters &amp; Main Results'!$B$38,0)</f>
        <v>3.1813305792429207</v>
      </c>
      <c r="AB1626" s="70">
        <f ca="1">SUMPRODUCT(Z1626:OFFSET(Z1626,'Parameters &amp; Main Results'!$B$38-1,0), 'Cash Flow Assist'!$P$11:OFFSET('Cash Flow Assist'!$P$11,'Parameters &amp; Main Results'!$B$38-1,0)  )/OFFSET(Z1626,'Parameters &amp; Main Results'!$B$38,0)</f>
        <v>788.64002616966127</v>
      </c>
      <c r="AC1626" s="70">
        <f ca="1">SUMPRODUCT(Z1626:OFFSET(Z1626,'Parameters &amp; Main Results'!$B$38-1,0),'Parameters &amp; Main Results'!$B$42:OFFSET('Parameters &amp; Main Results'!$B$42,'Parameters &amp; Main Results'!$B$38-1,0)   )/OFFSET(Z1626,'Parameters &amp; Main Results'!$B$38,0)</f>
        <v>0</v>
      </c>
      <c r="AD1626" s="155">
        <f t="shared" si="4"/>
        <v>-0.20202694355135364</v>
      </c>
      <c r="AE1626" s="252">
        <f t="shared" ca="1" si="1744"/>
        <v>8528608.3171999995</v>
      </c>
      <c r="AF1626" s="253">
        <f t="shared" ca="1" si="1746"/>
        <v>0.24265951567106872</v>
      </c>
      <c r="AG1626" s="258">
        <f t="shared" ca="1" si="1747"/>
        <v>0</v>
      </c>
      <c r="AH1626" s="227" t="str">
        <f ca="1">IF(SUM(AG1626:OFFSET(AG1626,(-HoldAggressiveTime-1),0,,))=0,"Defensive","Aggressive")</f>
        <v>Defensive</v>
      </c>
    </row>
    <row r="1627" spans="1:34" ht="15" x14ac:dyDescent="0.2">
      <c r="A1627">
        <f t="shared" si="15"/>
        <v>2</v>
      </c>
      <c r="B1627">
        <f t="shared" si="16"/>
        <v>2006</v>
      </c>
      <c r="C1627" s="70">
        <f t="shared" si="1"/>
        <v>2006.0833333332105</v>
      </c>
      <c r="D1627" s="149">
        <f t="shared" si="383"/>
        <v>38807</v>
      </c>
      <c r="E1627" s="151">
        <v>199.4</v>
      </c>
      <c r="F1627" s="152">
        <v>10626922.181500001</v>
      </c>
      <c r="G1627" s="152">
        <v>48798.440799999997</v>
      </c>
      <c r="H1627" s="152">
        <v>33900.711225289997</v>
      </c>
      <c r="I1627" s="152">
        <v>11410702.288982101</v>
      </c>
      <c r="J1627" s="152">
        <v>199.4</v>
      </c>
      <c r="K1627" s="152">
        <v>199.4</v>
      </c>
      <c r="L1627" s="152">
        <v>556.5</v>
      </c>
      <c r="M1627" s="153">
        <v>26.332075710000002</v>
      </c>
      <c r="N1627" s="17">
        <f t="shared" ref="N1627:T1627" si="1756">F1627/F1626/$E1627*$E1626-1</f>
        <v>2.2113706044695203E-3</v>
      </c>
      <c r="O1627" s="17">
        <f t="shared" si="1756"/>
        <v>1.6621774997231942E-3</v>
      </c>
      <c r="P1627" s="17">
        <f t="shared" si="1756"/>
        <v>3.0300568370882353E-3</v>
      </c>
      <c r="Q1627" s="17">
        <f t="shared" si="1756"/>
        <v>-3.6843575245185667E-3</v>
      </c>
      <c r="R1627" s="17">
        <f t="shared" si="1756"/>
        <v>0</v>
      </c>
      <c r="S1627" s="17">
        <f t="shared" si="1756"/>
        <v>0</v>
      </c>
      <c r="T1627" s="17">
        <f t="shared" si="1756"/>
        <v>-2.3831321975755215E-2</v>
      </c>
      <c r="U1627" s="241">
        <v>-4.0000000000000001E-3</v>
      </c>
      <c r="V1627" s="241">
        <v>-3.7000000000000002E-3</v>
      </c>
      <c r="W1627" s="223">
        <f t="shared" ca="1" si="1749"/>
        <v>7.5773068784235065E-4</v>
      </c>
      <c r="X1627" s="223">
        <f>MMULT(N1627:T1627,'Parameters &amp; Main Results'!$B$12:$B$18)-'Parameters &amp; Main Results'!$B$22/12+MMULT(U1627:V1627,'Parameters &amp; Main Results'!$B$20:$B$21)</f>
        <v>7.5773068784235065E-4</v>
      </c>
      <c r="Y1627" s="223">
        <f>MMULT(N1627:T1627,'Parameters &amp; Main Results'!$C$12:$C$18)-'Parameters &amp; Main Results'!$C$22/12+MMULT(U1627:V1627,'Parameters &amp; Main Results'!$C$20:$C$21)</f>
        <v>2.1147846273282208E-3</v>
      </c>
      <c r="Z1627" s="17">
        <f t="shared" ca="1" si="1734"/>
        <v>3.1645323442539506</v>
      </c>
      <c r="AA1627" s="70">
        <f ca="1">Z1627/OFFSET(Z1627,'Parameters &amp; Main Results'!$B$38,0)</f>
        <v>3.1645323442539506</v>
      </c>
      <c r="AB1627" s="70">
        <f ca="1">SUMPRODUCT(Z1627:OFFSET(Z1627,'Parameters &amp; Main Results'!$B$38-1,0), 'Cash Flow Assist'!$P$11:OFFSET('Cash Flow Assist'!$P$11,'Parameters &amp; Main Results'!$B$38-1,0)  )/OFFSET(Z1627,'Parameters &amp; Main Results'!$B$38,0)</f>
        <v>786.4586955904183</v>
      </c>
      <c r="AC1627" s="70">
        <f ca="1">SUMPRODUCT(Z1627:OFFSET(Z1627,'Parameters &amp; Main Results'!$B$38-1,0),'Parameters &amp; Main Results'!$B$42:OFFSET('Parameters &amp; Main Results'!$B$42,'Parameters &amp; Main Results'!$B$38-1,0)   )/OFFSET(Z1627,'Parameters &amp; Main Results'!$B$38,0)</f>
        <v>0</v>
      </c>
      <c r="AD1627" s="155">
        <f t="shared" si="4"/>
        <v>-0.2002623293911644</v>
      </c>
      <c r="AE1627" s="252">
        <f t="shared" ca="1" si="1744"/>
        <v>8875532.7366000004</v>
      </c>
      <c r="AF1627" s="253">
        <f t="shared" ca="1" si="1746"/>
        <v>0.19732781083413758</v>
      </c>
      <c r="AG1627" s="258">
        <f t="shared" ca="1" si="1747"/>
        <v>0</v>
      </c>
      <c r="AH1627" s="227" t="str">
        <f ca="1">IF(SUM(AG1627:OFFSET(AG1627,(-HoldAggressiveTime-1),0,,))=0,"Defensive","Aggressive")</f>
        <v>Defensive</v>
      </c>
    </row>
    <row r="1628" spans="1:34" ht="15" x14ac:dyDescent="0.2">
      <c r="A1628">
        <f t="shared" si="15"/>
        <v>3</v>
      </c>
      <c r="B1628">
        <f t="shared" si="16"/>
        <v>2006</v>
      </c>
      <c r="C1628" s="70">
        <f t="shared" si="1"/>
        <v>2006.1666666665437</v>
      </c>
      <c r="D1628" s="149">
        <f t="shared" si="383"/>
        <v>38837</v>
      </c>
      <c r="E1628" s="151">
        <v>199.7</v>
      </c>
      <c r="F1628" s="152">
        <v>10759212.5121</v>
      </c>
      <c r="G1628" s="152">
        <v>47782.544399999999</v>
      </c>
      <c r="H1628" s="152">
        <v>34025.861350899999</v>
      </c>
      <c r="I1628" s="152">
        <v>11778149.0659709</v>
      </c>
      <c r="J1628" s="152">
        <v>199.7</v>
      </c>
      <c r="K1628" s="152">
        <v>199.7</v>
      </c>
      <c r="L1628" s="152">
        <v>584</v>
      </c>
      <c r="M1628" s="153">
        <v>26.350019469999999</v>
      </c>
      <c r="N1628" s="17">
        <f t="shared" ref="N1628:T1628" si="1757">F1628/F1627/$E1628*$E1627-1</f>
        <v>1.0927648217747166E-2</v>
      </c>
      <c r="O1628" s="17">
        <f t="shared" si="1757"/>
        <v>-2.2289193486551784E-2</v>
      </c>
      <c r="P1628" s="17">
        <f t="shared" si="1757"/>
        <v>2.1838674679657277E-3</v>
      </c>
      <c r="Q1628" s="17">
        <f t="shared" si="1757"/>
        <v>3.0651313467461971E-2</v>
      </c>
      <c r="R1628" s="17">
        <f t="shared" si="1757"/>
        <v>0</v>
      </c>
      <c r="S1628" s="17">
        <f t="shared" si="1757"/>
        <v>0</v>
      </c>
      <c r="T1628" s="17">
        <f t="shared" si="1757"/>
        <v>4.7839504089917551E-2</v>
      </c>
      <c r="U1628" s="241">
        <v>3.4500000000000003E-2</v>
      </c>
      <c r="V1628" s="241">
        <v>5.4999999999999997E-3</v>
      </c>
      <c r="W1628" s="223">
        <f t="shared" ca="1" si="1749"/>
        <v>6.0882060038292309E-3</v>
      </c>
      <c r="X1628" s="223">
        <f>MMULT(N1628:T1628,'Parameters &amp; Main Results'!$B$12:$B$18)-'Parameters &amp; Main Results'!$B$22/12+MMULT(U1628:V1628,'Parameters &amp; Main Results'!$B$20:$B$21)</f>
        <v>6.0882060038292309E-3</v>
      </c>
      <c r="Y1628" s="223">
        <f>MMULT(N1628:T1628,'Parameters &amp; Main Results'!$C$12:$C$18)-'Parameters &amp; Main Results'!$C$22/12+MMULT(U1628:V1628,'Parameters &amp; Main Results'!$C$20:$C$21)</f>
        <v>7.564297380650605E-3</v>
      </c>
      <c r="Z1628" s="17">
        <f t="shared" ca="1" si="1734"/>
        <v>3.1621362965429198</v>
      </c>
      <c r="AA1628" s="70">
        <f ca="1">Z1628/OFFSET(Z1628,'Parameters &amp; Main Results'!$B$38,0)</f>
        <v>3.1621362965429198</v>
      </c>
      <c r="AB1628" s="70">
        <f ca="1">SUMPRODUCT(Z1628:OFFSET(Z1628,'Parameters &amp; Main Results'!$B$38-1,0), 'Cash Flow Assist'!$P$11:OFFSET('Cash Flow Assist'!$P$11,'Parameters &amp; Main Results'!$B$38-1,0)  )/OFFSET(Z1628,'Parameters &amp; Main Results'!$B$38,0)</f>
        <v>784.29416324616443</v>
      </c>
      <c r="AC1628" s="70">
        <f ca="1">SUMPRODUCT(Z1628:OFFSET(Z1628,'Parameters &amp; Main Results'!$B$38-1,0),'Parameters &amp; Main Results'!$B$42:OFFSET('Parameters &amp; Main Results'!$B$42,'Parameters &amp; Main Results'!$B$38-1,0)   )/OFFSET(Z1628,'Parameters &amp; Main Results'!$B$38,0)</f>
        <v>0</v>
      </c>
      <c r="AD1628" s="155">
        <f t="shared" si="4"/>
        <v>-0.19152307746027053</v>
      </c>
      <c r="AE1628" s="252">
        <f t="shared" ca="1" si="1744"/>
        <v>9071583.8345999997</v>
      </c>
      <c r="AF1628" s="253">
        <f t="shared" ca="1" si="1746"/>
        <v>0.1860346228696253</v>
      </c>
      <c r="AG1628" s="258">
        <f t="shared" ca="1" si="1747"/>
        <v>0</v>
      </c>
      <c r="AH1628" s="227" t="str">
        <f ca="1">IF(SUM(AG1628:OFFSET(AG1628,(-HoldAggressiveTime-1),0,,))=0,"Defensive","Aggressive")</f>
        <v>Defensive</v>
      </c>
    </row>
    <row r="1629" spans="1:34" ht="15" x14ac:dyDescent="0.2">
      <c r="A1629">
        <f t="shared" si="15"/>
        <v>4</v>
      </c>
      <c r="B1629">
        <f t="shared" si="16"/>
        <v>2006</v>
      </c>
      <c r="C1629" s="70">
        <f t="shared" si="1"/>
        <v>2006.249999999877</v>
      </c>
      <c r="D1629" s="149">
        <f t="shared" si="383"/>
        <v>38868</v>
      </c>
      <c r="E1629" s="151">
        <v>200.7</v>
      </c>
      <c r="F1629" s="152">
        <v>10858580.6522</v>
      </c>
      <c r="G1629" s="152">
        <v>47179.223700000002</v>
      </c>
      <c r="H1629" s="152">
        <v>34153.741879809997</v>
      </c>
      <c r="I1629" s="152">
        <v>12349598.579154</v>
      </c>
      <c r="J1629" s="152">
        <v>200.7</v>
      </c>
      <c r="K1629" s="152">
        <v>200.7</v>
      </c>
      <c r="L1629" s="152">
        <v>638.25</v>
      </c>
      <c r="M1629" s="153">
        <v>26.207919860000001</v>
      </c>
      <c r="N1629" s="17">
        <f t="shared" ref="N1629:T1629" si="1758">F1629/F1628/$E1629*$E1628-1</f>
        <v>4.2070550406112517E-3</v>
      </c>
      <c r="O1629" s="17">
        <f t="shared" si="1758"/>
        <v>-1.7546032181030791E-2</v>
      </c>
      <c r="P1629" s="17">
        <f t="shared" si="1758"/>
        <v>-1.2429538282814345E-3</v>
      </c>
      <c r="Q1629" s="17">
        <f t="shared" si="1758"/>
        <v>4.3293465011493337E-2</v>
      </c>
      <c r="R1629" s="17">
        <f t="shared" si="1758"/>
        <v>0</v>
      </c>
      <c r="S1629" s="17">
        <f t="shared" si="1758"/>
        <v>0</v>
      </c>
      <c r="T1629" s="17">
        <f t="shared" si="1758"/>
        <v>8.7448425374204053E-2</v>
      </c>
      <c r="U1629" s="241">
        <v>-1.43E-2</v>
      </c>
      <c r="V1629" s="241">
        <v>2.3400000000000001E-2</v>
      </c>
      <c r="W1629" s="223">
        <f t="shared" ca="1" si="1749"/>
        <v>3.97683944629582E-3</v>
      </c>
      <c r="X1629" s="223">
        <f>MMULT(N1629:T1629,'Parameters &amp; Main Results'!$B$12:$B$18)-'Parameters &amp; Main Results'!$B$22/12+MMULT(U1629:V1629,'Parameters &amp; Main Results'!$B$20:$B$21)</f>
        <v>3.97683944629582E-3</v>
      </c>
      <c r="Y1629" s="223">
        <f>MMULT(N1629:T1629,'Parameters &amp; Main Results'!$C$12:$C$18)-'Parameters &amp; Main Results'!$C$22/12+MMULT(U1629:V1629,'Parameters &amp; Main Results'!$C$20:$C$21)</f>
        <v>1.9900796517803806E-3</v>
      </c>
      <c r="Z1629" s="17">
        <f t="shared" ca="1" si="1734"/>
        <v>3.1430010586277408</v>
      </c>
      <c r="AA1629" s="70">
        <f ca="1">Z1629/OFFSET(Z1629,'Parameters &amp; Main Results'!$B$38,0)</f>
        <v>3.1430010586277408</v>
      </c>
      <c r="AB1629" s="70">
        <f ca="1">SUMPRODUCT(Z1629:OFFSET(Z1629,'Parameters &amp; Main Results'!$B$38-1,0), 'Cash Flow Assist'!$P$11:OFFSET('Cash Flow Assist'!$P$11,'Parameters &amp; Main Results'!$B$38-1,0)  )/OFFSET(Z1629,'Parameters &amp; Main Results'!$B$38,0)</f>
        <v>782.13202694962149</v>
      </c>
      <c r="AC1629" s="70">
        <f ca="1">SUMPRODUCT(Z1629:OFFSET(Z1629,'Parameters &amp; Main Results'!$B$38-1,0),'Parameters &amp; Main Results'!$B$42:OFFSET('Parameters &amp; Main Results'!$B$42,'Parameters &amp; Main Results'!$B$38-1,0)   )/OFFSET(Z1629,'Parameters &amp; Main Results'!$B$38,0)</f>
        <v>0</v>
      </c>
      <c r="AD1629" s="155">
        <f t="shared" si="4"/>
        <v>-0.18812177054808188</v>
      </c>
      <c r="AE1629" s="252">
        <f t="shared" ca="1" si="1744"/>
        <v>9252661.3517000005</v>
      </c>
      <c r="AF1629" s="253">
        <f t="shared" ca="1" si="1746"/>
        <v>0.173562960910154</v>
      </c>
      <c r="AG1629" s="258">
        <f t="shared" ca="1" si="1747"/>
        <v>0</v>
      </c>
      <c r="AH1629" s="227" t="str">
        <f ca="1">IF(SUM(AG1629:OFFSET(AG1629,(-HoldAggressiveTime-1),0,,))=0,"Defensive","Aggressive")</f>
        <v>Defensive</v>
      </c>
    </row>
    <row r="1630" spans="1:34" ht="15" x14ac:dyDescent="0.2">
      <c r="A1630">
        <f t="shared" si="15"/>
        <v>5</v>
      </c>
      <c r="B1630">
        <f t="shared" si="16"/>
        <v>2006</v>
      </c>
      <c r="C1630" s="70">
        <f t="shared" si="1"/>
        <v>2006.3333333332102</v>
      </c>
      <c r="D1630" s="149">
        <f t="shared" si="383"/>
        <v>38898</v>
      </c>
      <c r="E1630" s="151">
        <v>201.3</v>
      </c>
      <c r="F1630" s="152">
        <v>10589843.701099999</v>
      </c>
      <c r="G1630" s="152">
        <v>47190.373200000002</v>
      </c>
      <c r="H1630" s="152">
        <v>34284.664557019998</v>
      </c>
      <c r="I1630" s="152">
        <v>11894588.1842655</v>
      </c>
      <c r="J1630" s="152">
        <v>201.3</v>
      </c>
      <c r="K1630" s="152">
        <v>201.3</v>
      </c>
      <c r="L1630" s="152">
        <v>654</v>
      </c>
      <c r="M1630" s="153">
        <v>25.254550160000001</v>
      </c>
      <c r="N1630" s="17">
        <f t="shared" ref="N1630:T1630" si="1759">F1630/F1629/$E1630*$E1629-1</f>
        <v>-2.7655669139834971E-2</v>
      </c>
      <c r="O1630" s="17">
        <f t="shared" si="1759"/>
        <v>-2.7450080759705564E-3</v>
      </c>
      <c r="P1630" s="17">
        <f t="shared" si="1759"/>
        <v>8.4128166926911163E-4</v>
      </c>
      <c r="Q1630" s="17">
        <f t="shared" si="1759"/>
        <v>-3.971495184485474E-2</v>
      </c>
      <c r="R1630" s="17">
        <f t="shared" si="1759"/>
        <v>0</v>
      </c>
      <c r="S1630" s="17">
        <f t="shared" si="1759"/>
        <v>0</v>
      </c>
      <c r="T1630" s="17">
        <f t="shared" si="1759"/>
        <v>2.162267237106863E-2</v>
      </c>
      <c r="U1630" s="241">
        <v>-2.98E-2</v>
      </c>
      <c r="V1630" s="241">
        <v>2.3900000000000001E-2</v>
      </c>
      <c r="W1630" s="223">
        <f t="shared" ca="1" si="1749"/>
        <v>-2.0251286518183573E-2</v>
      </c>
      <c r="X1630" s="223">
        <f>MMULT(N1630:T1630,'Parameters &amp; Main Results'!$B$12:$B$18)-'Parameters &amp; Main Results'!$B$22/12+MMULT(U1630:V1630,'Parameters &amp; Main Results'!$B$20:$B$21)</f>
        <v>-2.0251286518183573E-2</v>
      </c>
      <c r="Y1630" s="223">
        <f>MMULT(N1630:T1630,'Parameters &amp; Main Results'!$C$12:$C$18)-'Parameters &amp; Main Results'!$C$22/12+MMULT(U1630:V1630,'Parameters &amp; Main Results'!$C$20:$C$21)</f>
        <v>-2.5206269700115195E-2</v>
      </c>
      <c r="Z1630" s="17">
        <f t="shared" ca="1" si="1734"/>
        <v>3.1305513584966165</v>
      </c>
      <c r="AA1630" s="70">
        <f ca="1">Z1630/OFFSET(Z1630,'Parameters &amp; Main Results'!$B$38,0)</f>
        <v>3.1305513584966165</v>
      </c>
      <c r="AB1630" s="70">
        <f ca="1">SUMPRODUCT(Z1630:OFFSET(Z1630,'Parameters &amp; Main Results'!$B$38-1,0), 'Cash Flow Assist'!$P$11:OFFSET('Cash Flow Assist'!$P$11,'Parameters &amp; Main Results'!$B$38-1,0)  )/OFFSET(Z1630,'Parameters &amp; Main Results'!$B$38,0)</f>
        <v>779.98902589099373</v>
      </c>
      <c r="AC1630" s="70">
        <f ca="1">SUMPRODUCT(Z1630:OFFSET(Z1630,'Parameters &amp; Main Results'!$B$38-1,0),'Parameters &amp; Main Results'!$B$42:OFFSET('Parameters &amp; Main Results'!$B$42,'Parameters &amp; Main Results'!$B$38-1,0)   )/OFFSET(Z1630,'Parameters &amp; Main Results'!$B$38,0)</f>
        <v>0</v>
      </c>
      <c r="AD1630" s="155">
        <f t="shared" si="4"/>
        <v>-0.21057480624363911</v>
      </c>
      <c r="AE1630" s="252">
        <f t="shared" ca="1" si="1744"/>
        <v>9025820.8959999997</v>
      </c>
      <c r="AF1630" s="253">
        <f t="shared" ca="1" si="1746"/>
        <v>0.17328316428183638</v>
      </c>
      <c r="AG1630" s="258">
        <f t="shared" ca="1" si="1747"/>
        <v>0</v>
      </c>
      <c r="AH1630" s="227" t="str">
        <f ca="1">IF(SUM(AG1630:OFFSET(AG1630,(-HoldAggressiveTime-1),0,,))=0,"Defensive","Aggressive")</f>
        <v>Defensive</v>
      </c>
    </row>
    <row r="1631" spans="1:34" ht="15" x14ac:dyDescent="0.2">
      <c r="A1631">
        <f t="shared" si="15"/>
        <v>6</v>
      </c>
      <c r="B1631">
        <f t="shared" si="16"/>
        <v>2006</v>
      </c>
      <c r="C1631" s="70">
        <f t="shared" si="1"/>
        <v>2006.4166666665435</v>
      </c>
      <c r="D1631" s="149">
        <f t="shared" si="383"/>
        <v>38929</v>
      </c>
      <c r="E1631" s="151">
        <v>201.8</v>
      </c>
      <c r="F1631" s="152">
        <v>10604171.963400001</v>
      </c>
      <c r="G1631" s="152">
        <v>47278.757400000002</v>
      </c>
      <c r="H1631" s="152">
        <v>34419.517570939999</v>
      </c>
      <c r="I1631" s="152">
        <v>11884544.943511801</v>
      </c>
      <c r="J1631" s="152">
        <v>201.8</v>
      </c>
      <c r="K1631" s="152">
        <v>201.8</v>
      </c>
      <c r="L1631" s="152">
        <v>600.4</v>
      </c>
      <c r="M1631" s="153">
        <v>25.085917599999998</v>
      </c>
      <c r="N1631" s="17">
        <f t="shared" ref="N1631:T1631" si="1760">F1631/F1630/$E1631*$E1630-1</f>
        <v>-1.1280338282221303E-3</v>
      </c>
      <c r="O1631" s="17">
        <f t="shared" si="1760"/>
        <v>-6.0941264202396539E-4</v>
      </c>
      <c r="P1631" s="17">
        <f t="shared" si="1760"/>
        <v>1.4458870167237681E-3</v>
      </c>
      <c r="Q1631" s="17">
        <f t="shared" si="1760"/>
        <v>-3.3199624395112703E-3</v>
      </c>
      <c r="R1631" s="17">
        <f t="shared" si="1760"/>
        <v>0</v>
      </c>
      <c r="S1631" s="17">
        <f t="shared" si="1760"/>
        <v>0</v>
      </c>
      <c r="T1631" s="17">
        <f t="shared" si="1760"/>
        <v>-8.4231821860139555E-2</v>
      </c>
      <c r="U1631" s="241">
        <v>-3.8E-3</v>
      </c>
      <c r="V1631" s="241">
        <v>8.0000000000000002E-3</v>
      </c>
      <c r="W1631" s="223">
        <f t="shared" ca="1" si="1749"/>
        <v>-5.2211656592450386E-3</v>
      </c>
      <c r="X1631" s="223">
        <f>MMULT(N1631:T1631,'Parameters &amp; Main Results'!$B$12:$B$18)-'Parameters &amp; Main Results'!$B$22/12+MMULT(U1631:V1631,'Parameters &amp; Main Results'!$B$20:$B$21)</f>
        <v>-5.2211656592450386E-3</v>
      </c>
      <c r="Y1631" s="223">
        <f>MMULT(N1631:T1631,'Parameters &amp; Main Results'!$C$12:$C$18)-'Parameters &amp; Main Results'!$C$22/12+MMULT(U1631:V1631,'Parameters &amp; Main Results'!$C$20:$C$21)</f>
        <v>-1.1178383762689805E-3</v>
      </c>
      <c r="Z1631" s="17">
        <f t="shared" ca="1" si="1734"/>
        <v>3.1952594735963564</v>
      </c>
      <c r="AA1631" s="70">
        <f ca="1">Z1631/OFFSET(Z1631,'Parameters &amp; Main Results'!$B$38,0)</f>
        <v>3.1952594735963564</v>
      </c>
      <c r="AB1631" s="70">
        <f ca="1">SUMPRODUCT(Z1631:OFFSET(Z1631,'Parameters &amp; Main Results'!$B$38-1,0), 'Cash Flow Assist'!$P$11:OFFSET('Cash Flow Assist'!$P$11,'Parameters &amp; Main Results'!$B$38-1,0)  )/OFFSET(Z1631,'Parameters &amp; Main Results'!$B$38,0)</f>
        <v>777.8584745324971</v>
      </c>
      <c r="AC1631" s="70">
        <f ca="1">SUMPRODUCT(Z1631:OFFSET(Z1631,'Parameters &amp; Main Results'!$B$38-1,0),'Parameters &amp; Main Results'!$B$42:OFFSET('Parameters &amp; Main Results'!$B$42,'Parameters &amp; Main Results'!$B$38-1,0)   )/OFFSET(Z1631,'Parameters &amp; Main Results'!$B$38,0)</f>
        <v>0</v>
      </c>
      <c r="AD1631" s="155">
        <f t="shared" si="4"/>
        <v>-0.21146530456704715</v>
      </c>
      <c r="AE1631" s="252">
        <f t="shared" ca="1" si="1744"/>
        <v>8884129.6940000001</v>
      </c>
      <c r="AF1631" s="253">
        <f t="shared" ca="1" si="1746"/>
        <v>0.19360841507769197</v>
      </c>
      <c r="AG1631" s="258">
        <f t="shared" ca="1" si="1747"/>
        <v>0</v>
      </c>
      <c r="AH1631" s="227" t="str">
        <f ca="1">IF(SUM(AG1631:OFFSET(AG1631,(-HoldAggressiveTime-1),0,,))=0,"Defensive","Aggressive")</f>
        <v>Defensive</v>
      </c>
    </row>
    <row r="1632" spans="1:34" ht="15" x14ac:dyDescent="0.2">
      <c r="A1632">
        <f t="shared" si="15"/>
        <v>7</v>
      </c>
      <c r="B1632">
        <f t="shared" si="16"/>
        <v>2006</v>
      </c>
      <c r="C1632" s="70">
        <f t="shared" si="1"/>
        <v>2006.4999999998768</v>
      </c>
      <c r="D1632" s="149">
        <f t="shared" si="383"/>
        <v>38960</v>
      </c>
      <c r="E1632" s="151">
        <v>202.9</v>
      </c>
      <c r="F1632" s="152">
        <v>10669578.840399999</v>
      </c>
      <c r="G1632" s="152">
        <v>48090.461499999998</v>
      </c>
      <c r="H1632" s="152">
        <v>34556.908811909998</v>
      </c>
      <c r="I1632" s="152">
        <v>11997427.277910899</v>
      </c>
      <c r="J1632" s="152">
        <v>202.9</v>
      </c>
      <c r="K1632" s="152">
        <v>202.9</v>
      </c>
      <c r="L1632" s="152">
        <v>637</v>
      </c>
      <c r="M1632" s="153">
        <v>25.018567730000001</v>
      </c>
      <c r="N1632" s="17">
        <f t="shared" ref="N1632:T1632" si="1761">F1632/F1631/$E1632*$E1631-1</f>
        <v>7.1320331532676029E-4</v>
      </c>
      <c r="O1632" s="17">
        <f t="shared" si="1761"/>
        <v>1.1654006800863925E-2</v>
      </c>
      <c r="P1632" s="17">
        <f t="shared" si="1761"/>
        <v>-1.4513635617081633E-3</v>
      </c>
      <c r="Q1632" s="17">
        <f t="shared" si="1761"/>
        <v>4.0253627033524086E-3</v>
      </c>
      <c r="R1632" s="17">
        <f t="shared" si="1761"/>
        <v>0</v>
      </c>
      <c r="S1632" s="17">
        <f t="shared" si="1761"/>
        <v>0</v>
      </c>
      <c r="T1632" s="17">
        <f t="shared" si="1761"/>
        <v>5.5207486121458871E-2</v>
      </c>
      <c r="U1632" s="241">
        <v>-3.9899999999999998E-2</v>
      </c>
      <c r="V1632" s="241">
        <v>2.6200000000000001E-2</v>
      </c>
      <c r="W1632" s="223">
        <f t="shared" ca="1" si="1749"/>
        <v>5.584411486074135E-3</v>
      </c>
      <c r="X1632" s="223">
        <f>MMULT(N1632:T1632,'Parameters &amp; Main Results'!$B$12:$B$18)-'Parameters &amp; Main Results'!$B$22/12+MMULT(U1632:V1632,'Parameters &amp; Main Results'!$B$20:$B$21)</f>
        <v>5.584411486074135E-3</v>
      </c>
      <c r="Y1632" s="223">
        <f>MMULT(N1632:T1632,'Parameters &amp; Main Results'!$C$12:$C$18)-'Parameters &amp; Main Results'!$C$22/12+MMULT(U1632:V1632,'Parameters &amp; Main Results'!$C$20:$C$21)</f>
        <v>1.7656169972138102E-3</v>
      </c>
      <c r="Z1632" s="17">
        <f t="shared" ca="1" si="1734"/>
        <v>3.2120300144040268</v>
      </c>
      <c r="AA1632" s="70">
        <f ca="1">Z1632/OFFSET(Z1632,'Parameters &amp; Main Results'!$B$38,0)</f>
        <v>3.2120300144040268</v>
      </c>
      <c r="AB1632" s="70">
        <f ca="1">SUMPRODUCT(Z1632:OFFSET(Z1632,'Parameters &amp; Main Results'!$B$38-1,0), 'Cash Flow Assist'!$P$11:OFFSET('Cash Flow Assist'!$P$11,'Parameters &amp; Main Results'!$B$38-1,0)  )/OFFSET(Z1632,'Parameters &amp; Main Results'!$B$38,0)</f>
        <v>775.66321505890073</v>
      </c>
      <c r="AC1632" s="70">
        <f ca="1">SUMPRODUCT(Z1632:OFFSET(Z1632,'Parameters &amp; Main Results'!$B$38-1,0),'Parameters &amp; Main Results'!$B$42:OFFSET('Parameters &amp; Main Results'!$B$42,'Parameters &amp; Main Results'!$B$38-1,0)   )/OFFSET(Z1632,'Parameters &amp; Main Results'!$B$38,0)</f>
        <v>0</v>
      </c>
      <c r="AD1632" s="155">
        <f t="shared" si="4"/>
        <v>-0.21090291900801417</v>
      </c>
      <c r="AE1632" s="252">
        <f t="shared" ca="1" si="1744"/>
        <v>9010256.6842999998</v>
      </c>
      <c r="AF1632" s="253">
        <f t="shared" ca="1" si="1746"/>
        <v>0.18415925475145448</v>
      </c>
      <c r="AG1632" s="258">
        <f t="shared" ca="1" si="1747"/>
        <v>0</v>
      </c>
      <c r="AH1632" s="227" t="str">
        <f ca="1">IF(SUM(AG1632:OFFSET(AG1632,(-HoldAggressiveTime-1),0,,))=0,"Defensive","Aggressive")</f>
        <v>Defensive</v>
      </c>
    </row>
    <row r="1633" spans="1:34" ht="15" x14ac:dyDescent="0.2">
      <c r="A1633">
        <f t="shared" si="15"/>
        <v>8</v>
      </c>
      <c r="B1633">
        <f t="shared" si="16"/>
        <v>2006</v>
      </c>
      <c r="C1633" s="70">
        <f t="shared" si="1"/>
        <v>2006.58333333321</v>
      </c>
      <c r="D1633" s="149">
        <f t="shared" si="383"/>
        <v>38990</v>
      </c>
      <c r="E1633" s="151">
        <v>203.8</v>
      </c>
      <c r="F1633" s="152">
        <v>10923495.3369</v>
      </c>
      <c r="G1633" s="152">
        <v>49264.459000000003</v>
      </c>
      <c r="H1633" s="152">
        <v>34699.45606076</v>
      </c>
      <c r="I1633" s="152">
        <v>12341907.5960133</v>
      </c>
      <c r="J1633" s="152">
        <v>203.8</v>
      </c>
      <c r="K1633" s="152">
        <v>203.8</v>
      </c>
      <c r="L1633" s="152">
        <v>621.75</v>
      </c>
      <c r="M1633" s="153">
        <v>25.375834560000001</v>
      </c>
      <c r="N1633" s="17">
        <f t="shared" ref="N1633:T1633" si="1762">F1633/F1632/$E1633*$E1632-1</f>
        <v>1.9276985068131802E-2</v>
      </c>
      <c r="O1633" s="17">
        <f t="shared" si="1762"/>
        <v>1.9888372413536359E-2</v>
      </c>
      <c r="P1633" s="17">
        <f t="shared" si="1762"/>
        <v>-3.0931059860106469E-4</v>
      </c>
      <c r="Q1633" s="17">
        <f t="shared" si="1762"/>
        <v>2.4169956167274576E-2</v>
      </c>
      <c r="R1633" s="17">
        <f t="shared" si="1762"/>
        <v>0</v>
      </c>
      <c r="S1633" s="17">
        <f t="shared" si="1762"/>
        <v>0</v>
      </c>
      <c r="T1633" s="17">
        <f t="shared" si="1762"/>
        <v>-2.825071675835733E-2</v>
      </c>
      <c r="U1633" s="241">
        <v>1.01E-2</v>
      </c>
      <c r="V1633" s="241">
        <v>-2.0400000000000001E-2</v>
      </c>
      <c r="W1633" s="223">
        <f t="shared" ca="1" si="1749"/>
        <v>1.698121077922159E-2</v>
      </c>
      <c r="X1633" s="223">
        <f>MMULT(N1633:T1633,'Parameters &amp; Main Results'!$B$12:$B$18)-'Parameters &amp; Main Results'!$B$22/12+MMULT(U1633:V1633,'Parameters &amp; Main Results'!$B$20:$B$21)</f>
        <v>1.698121077922159E-2</v>
      </c>
      <c r="Y1633" s="223">
        <f>MMULT(N1633:T1633,'Parameters &amp; Main Results'!$C$12:$C$18)-'Parameters &amp; Main Results'!$C$22/12+MMULT(U1633:V1633,'Parameters &amp; Main Results'!$C$20:$C$21)</f>
        <v>1.9296457136005592E-2</v>
      </c>
      <c r="Z1633" s="17">
        <f t="shared" ca="1" si="1734"/>
        <v>3.1941923300672692</v>
      </c>
      <c r="AA1633" s="70">
        <f ca="1">Z1633/OFFSET(Z1633,'Parameters &amp; Main Results'!$B$38,0)</f>
        <v>3.1941923300672692</v>
      </c>
      <c r="AB1633" s="70">
        <f ca="1">SUMPRODUCT(Z1633:OFFSET(Z1633,'Parameters &amp; Main Results'!$B$38-1,0), 'Cash Flow Assist'!$P$11:OFFSET('Cash Flow Assist'!$P$11,'Parameters &amp; Main Results'!$B$38-1,0)  )/OFFSET(Z1633,'Parameters &amp; Main Results'!$B$38,0)</f>
        <v>773.4511850444967</v>
      </c>
      <c r="AC1633" s="70">
        <f ca="1">SUMPRODUCT(Z1633:OFFSET(Z1633,'Parameters &amp; Main Results'!$B$38-1,0),'Parameters &amp; Main Results'!$B$42:OFFSET('Parameters &amp; Main Results'!$B$42,'Parameters &amp; Main Results'!$B$38-1,0)   )/OFFSET(Z1633,'Parameters &amp; Main Results'!$B$38,0)</f>
        <v>0</v>
      </c>
      <c r="AD1633" s="155">
        <f t="shared" si="4"/>
        <v>-0.19569150636042532</v>
      </c>
      <c r="AE1633" s="252">
        <f t="shared" ca="1" si="1744"/>
        <v>9181167.6975999996</v>
      </c>
      <c r="AF1633" s="253">
        <f t="shared" ca="1" si="1746"/>
        <v>0.1897719001206625</v>
      </c>
      <c r="AG1633" s="258">
        <f t="shared" ca="1" si="1747"/>
        <v>0</v>
      </c>
      <c r="AH1633" s="227" t="str">
        <f ca="1">IF(SUM(AG1633:OFFSET(AG1633,(-HoldAggressiveTime-1),0,,))=0,"Defensive","Aggressive")</f>
        <v>Defensive</v>
      </c>
    </row>
    <row r="1634" spans="1:34" ht="15" x14ac:dyDescent="0.2">
      <c r="A1634">
        <f t="shared" si="15"/>
        <v>9</v>
      </c>
      <c r="B1634">
        <f t="shared" si="16"/>
        <v>2006</v>
      </c>
      <c r="C1634" s="70">
        <f t="shared" si="1"/>
        <v>2006.6666666665433</v>
      </c>
      <c r="D1634" s="149">
        <f t="shared" si="383"/>
        <v>39021</v>
      </c>
      <c r="E1634" s="151">
        <v>202.8</v>
      </c>
      <c r="F1634" s="152">
        <v>11167239.861</v>
      </c>
      <c r="G1634" s="152">
        <v>49856.765599999999</v>
      </c>
      <c r="H1634" s="152">
        <v>34842.880479150001</v>
      </c>
      <c r="I1634" s="152">
        <v>12334618.9104522</v>
      </c>
      <c r="J1634" s="152">
        <v>202.8</v>
      </c>
      <c r="K1634" s="152">
        <v>202.8</v>
      </c>
      <c r="L1634" s="152">
        <v>601.75</v>
      </c>
      <c r="M1634" s="153">
        <v>25.908430939999999</v>
      </c>
      <c r="N1634" s="17">
        <f t="shared" ref="N1634:T1634" si="1763">F1634/F1633/$E1634*$E1633-1</f>
        <v>2.7354779783835381E-2</v>
      </c>
      <c r="O1634" s="17">
        <f t="shared" si="1763"/>
        <v>1.7013251671914809E-2</v>
      </c>
      <c r="P1634" s="17">
        <f t="shared" si="1763"/>
        <v>9.0846811309950315E-3</v>
      </c>
      <c r="Q1634" s="17">
        <f t="shared" si="1763"/>
        <v>4.337490479737971E-3</v>
      </c>
      <c r="R1634" s="17">
        <f t="shared" si="1763"/>
        <v>0</v>
      </c>
      <c r="S1634" s="17">
        <f t="shared" si="1763"/>
        <v>0</v>
      </c>
      <c r="T1634" s="17">
        <f t="shared" si="1763"/>
        <v>-2.7394919062358913E-2</v>
      </c>
      <c r="U1634" s="241">
        <v>-1.34E-2</v>
      </c>
      <c r="V1634" s="241">
        <v>5.9999999999999995E-4</v>
      </c>
      <c r="W1634" s="223">
        <f t="shared" ca="1" si="1749"/>
        <v>2.2507322552474885E-2</v>
      </c>
      <c r="X1634" s="223">
        <f>MMULT(N1634:T1634,'Parameters &amp; Main Results'!$B$12:$B$18)-'Parameters &amp; Main Results'!$B$22/12+MMULT(U1634:V1634,'Parameters &amp; Main Results'!$B$20:$B$21)</f>
        <v>2.2507322552474885E-2</v>
      </c>
      <c r="Y1634" s="223">
        <f>MMULT(N1634:T1634,'Parameters &amp; Main Results'!$C$12:$C$18)-'Parameters &amp; Main Results'!$C$22/12+MMULT(U1634:V1634,'Parameters &amp; Main Results'!$C$20:$C$21)</f>
        <v>2.6278960305976658E-2</v>
      </c>
      <c r="Z1634" s="17">
        <f t="shared" ca="1" si="1734"/>
        <v>3.140856779074459</v>
      </c>
      <c r="AA1634" s="70">
        <f ca="1">Z1634/OFFSET(Z1634,'Parameters &amp; Main Results'!$B$38,0)</f>
        <v>3.140856779074459</v>
      </c>
      <c r="AB1634" s="70">
        <f ca="1">SUMPRODUCT(Z1634:OFFSET(Z1634,'Parameters &amp; Main Results'!$B$38-1,0), 'Cash Flow Assist'!$P$11:OFFSET('Cash Flow Assist'!$P$11,'Parameters &amp; Main Results'!$B$38-1,0)  )/OFFSET(Z1634,'Parameters &amp; Main Results'!$B$38,0)</f>
        <v>771.25699271442954</v>
      </c>
      <c r="AC1634" s="70">
        <f ca="1">SUMPRODUCT(Z1634:OFFSET(Z1634,'Parameters &amp; Main Results'!$B$38-1,0),'Parameters &amp; Main Results'!$B$42:OFFSET('Parameters &amp; Main Results'!$B$42,'Parameters &amp; Main Results'!$B$38-1,0)   )/OFFSET(Z1634,'Parameters &amp; Main Results'!$B$38,0)</f>
        <v>0</v>
      </c>
      <c r="AD1634" s="155">
        <f t="shared" si="4"/>
        <v>-0.17368982463864635</v>
      </c>
      <c r="AE1634" s="252">
        <f t="shared" ca="1" si="1744"/>
        <v>8916778.4443999995</v>
      </c>
      <c r="AF1634" s="253">
        <f t="shared" ca="1" si="1746"/>
        <v>0.25238503240072724</v>
      </c>
      <c r="AG1634" s="258">
        <f t="shared" ca="1" si="1747"/>
        <v>0</v>
      </c>
      <c r="AH1634" s="227" t="str">
        <f ca="1">IF(SUM(AG1634:OFFSET(AG1634,(-HoldAggressiveTime-1),0,,))=0,"Defensive","Aggressive")</f>
        <v>Defensive</v>
      </c>
    </row>
    <row r="1635" spans="1:34" ht="15" x14ac:dyDescent="0.2">
      <c r="A1635">
        <f t="shared" si="15"/>
        <v>10</v>
      </c>
      <c r="B1635">
        <f t="shared" si="16"/>
        <v>2006</v>
      </c>
      <c r="C1635" s="70">
        <f t="shared" si="1"/>
        <v>2006.7499999998765</v>
      </c>
      <c r="D1635" s="149">
        <f t="shared" si="383"/>
        <v>39051</v>
      </c>
      <c r="E1635" s="151">
        <v>201.9</v>
      </c>
      <c r="F1635" s="152">
        <v>11570071.8475</v>
      </c>
      <c r="G1635" s="152">
        <v>50170.063999999998</v>
      </c>
      <c r="H1635" s="152">
        <v>34982.542358400002</v>
      </c>
      <c r="I1635" s="152">
        <v>12823320.544409901</v>
      </c>
      <c r="J1635" s="152">
        <v>201.9</v>
      </c>
      <c r="K1635" s="152">
        <v>201.9</v>
      </c>
      <c r="L1635" s="152">
        <v>600.9</v>
      </c>
      <c r="M1635" s="153">
        <v>26.821447119999998</v>
      </c>
      <c r="N1635" s="17">
        <f t="shared" ref="N1635:T1635" si="1764">F1635/F1634/$E1635*$E1634-1</f>
        <v>4.0691106269260979E-2</v>
      </c>
      <c r="O1635" s="17">
        <f t="shared" si="1764"/>
        <v>1.0769633667076395E-2</v>
      </c>
      <c r="P1635" s="17">
        <f t="shared" si="1764"/>
        <v>8.4838533926554494E-3</v>
      </c>
      <c r="Q1635" s="17">
        <f t="shared" si="1764"/>
        <v>4.4254592888442135E-2</v>
      </c>
      <c r="R1635" s="17">
        <f t="shared" si="1764"/>
        <v>0</v>
      </c>
      <c r="S1635" s="17">
        <f t="shared" si="1764"/>
        <v>0</v>
      </c>
      <c r="T1635" s="17">
        <f t="shared" si="1764"/>
        <v>3.0388089222186387E-3</v>
      </c>
      <c r="U1635" s="241">
        <v>1.72E-2</v>
      </c>
      <c r="V1635" s="241">
        <v>-2.5999999999999999E-3</v>
      </c>
      <c r="W1635" s="223">
        <f t="shared" ca="1" si="1749"/>
        <v>3.2782530214805275E-2</v>
      </c>
      <c r="X1635" s="223">
        <f>MMULT(N1635:T1635,'Parameters &amp; Main Results'!$B$12:$B$18)-'Parameters &amp; Main Results'!$B$22/12+MMULT(U1635:V1635,'Parameters &amp; Main Results'!$B$20:$B$21)</f>
        <v>3.2782530214805275E-2</v>
      </c>
      <c r="Y1635" s="223">
        <f>MMULT(N1635:T1635,'Parameters &amp; Main Results'!$C$12:$C$18)-'Parameters &amp; Main Results'!$C$22/12+MMULT(U1635:V1635,'Parameters &amp; Main Results'!$C$20:$C$21)</f>
        <v>3.7657292342375852E-2</v>
      </c>
      <c r="Z1635" s="17">
        <f t="shared" ca="1" si="1734"/>
        <v>3.0717205733392401</v>
      </c>
      <c r="AA1635" s="70">
        <f ca="1">Z1635/OFFSET(Z1635,'Parameters &amp; Main Results'!$B$38,0)</f>
        <v>3.0717205733392401</v>
      </c>
      <c r="AB1635" s="70">
        <f ca="1">SUMPRODUCT(Z1635:OFFSET(Z1635,'Parameters &amp; Main Results'!$B$38-1,0), 'Cash Flow Assist'!$P$11:OFFSET('Cash Flow Assist'!$P$11,'Parameters &amp; Main Results'!$B$38-1,0)  )/OFFSET(Z1635,'Parameters &amp; Main Results'!$B$38,0)</f>
        <v>769.11613593535503</v>
      </c>
      <c r="AC1635" s="70">
        <f ca="1">SUMPRODUCT(Z1635:OFFSET(Z1635,'Parameters &amp; Main Results'!$B$38-1,0),'Parameters &amp; Main Results'!$B$42:OFFSET('Parameters &amp; Main Results'!$B$42,'Parameters &amp; Main Results'!$B$38-1,0)   )/OFFSET(Z1635,'Parameters &amp; Main Results'!$B$38,0)</f>
        <v>0</v>
      </c>
      <c r="AD1635" s="155">
        <f t="shared" si="4"/>
        <v>-0.14006634948164587</v>
      </c>
      <c r="AE1635" s="252">
        <f t="shared" ca="1" si="1744"/>
        <v>8913207.3164000008</v>
      </c>
      <c r="AF1635" s="253">
        <f t="shared" ca="1" si="1746"/>
        <v>0.29808176078340043</v>
      </c>
      <c r="AG1635" s="258">
        <f t="shared" ca="1" si="1747"/>
        <v>0</v>
      </c>
      <c r="AH1635" s="227" t="str">
        <f ca="1">IF(SUM(AG1635:OFFSET(AG1635,(-HoldAggressiveTime-1),0,,))=0,"Defensive","Aggressive")</f>
        <v>Defensive</v>
      </c>
    </row>
    <row r="1636" spans="1:34" ht="15" x14ac:dyDescent="0.2">
      <c r="A1636">
        <f t="shared" si="15"/>
        <v>11</v>
      </c>
      <c r="B1636">
        <f t="shared" si="16"/>
        <v>2006</v>
      </c>
      <c r="C1636" s="70">
        <f t="shared" si="1"/>
        <v>2006.8333333332098</v>
      </c>
      <c r="D1636" s="149">
        <f t="shared" si="383"/>
        <v>39082</v>
      </c>
      <c r="E1636" s="151">
        <v>202</v>
      </c>
      <c r="F1636" s="152">
        <v>11790136.457</v>
      </c>
      <c r="G1636" s="152">
        <v>50972.930500000002</v>
      </c>
      <c r="H1636" s="152">
        <v>35125.970782069999</v>
      </c>
      <c r="I1636" s="152">
        <v>13209033.997972099</v>
      </c>
      <c r="J1636" s="152">
        <v>202</v>
      </c>
      <c r="K1636" s="152">
        <v>202</v>
      </c>
      <c r="L1636" s="152">
        <v>638.4</v>
      </c>
      <c r="M1636" s="153">
        <v>27.160526149999999</v>
      </c>
      <c r="N1636" s="17">
        <f t="shared" ref="N1636:T1636" si="1765">F1636/F1635/$E1636*$E1635-1</f>
        <v>1.851569386148233E-2</v>
      </c>
      <c r="O1636" s="17">
        <f t="shared" si="1765"/>
        <v>1.5499927924949475E-2</v>
      </c>
      <c r="P1636" s="17">
        <f t="shared" si="1765"/>
        <v>3.6029207920953432E-3</v>
      </c>
      <c r="Q1636" s="17">
        <f t="shared" si="1765"/>
        <v>2.9569121859464254E-2</v>
      </c>
      <c r="R1636" s="17">
        <f t="shared" si="1765"/>
        <v>0</v>
      </c>
      <c r="S1636" s="17">
        <f t="shared" si="1765"/>
        <v>0</v>
      </c>
      <c r="T1636" s="17">
        <f t="shared" si="1765"/>
        <v>6.1880446656747301E-2</v>
      </c>
      <c r="U1636" s="241">
        <v>7.1999999999999998E-3</v>
      </c>
      <c r="V1636" s="241">
        <v>1.1000000000000001E-3</v>
      </c>
      <c r="W1636" s="223">
        <f t="shared" ca="1" si="1749"/>
        <v>2.0039111647272345E-2</v>
      </c>
      <c r="X1636" s="223">
        <f>MMULT(N1636:T1636,'Parameters &amp; Main Results'!$B$12:$B$18)-'Parameters &amp; Main Results'!$B$22/12+MMULT(U1636:V1636,'Parameters &amp; Main Results'!$B$20:$B$21)</f>
        <v>2.0039111647272345E-2</v>
      </c>
      <c r="Y1636" s="223">
        <f>MMULT(N1636:T1636,'Parameters &amp; Main Results'!$C$12:$C$18)-'Parameters &amp; Main Results'!$C$22/12+MMULT(U1636:V1636,'Parameters &amp; Main Results'!$C$20:$C$21)</f>
        <v>1.817245060116238E-2</v>
      </c>
      <c r="Z1636" s="17">
        <f t="shared" ca="1" si="1734"/>
        <v>2.9742181761153166</v>
      </c>
      <c r="AA1636" s="70">
        <f ca="1">Z1636/OFFSET(Z1636,'Parameters &amp; Main Results'!$B$38,0)</f>
        <v>2.9742181761153166</v>
      </c>
      <c r="AB1636" s="70">
        <f ca="1">SUMPRODUCT(Z1636:OFFSET(Z1636,'Parameters &amp; Main Results'!$B$38-1,0), 'Cash Flow Assist'!$P$11:OFFSET('Cash Flow Assist'!$P$11,'Parameters &amp; Main Results'!$B$38-1,0)  )/OFFSET(Z1636,'Parameters &amp; Main Results'!$B$38,0)</f>
        <v>767.0444153620158</v>
      </c>
      <c r="AC1636" s="70">
        <f ca="1">SUMPRODUCT(Z1636:OFFSET(Z1636,'Parameters &amp; Main Results'!$B$38-1,0),'Parameters &amp; Main Results'!$B$42:OFFSET('Parameters &amp; Main Results'!$B$42,'Parameters &amp; Main Results'!$B$38-1,0)   )/OFFSET(Z1636,'Parameters &amp; Main Results'!$B$38,0)</f>
        <v>0</v>
      </c>
      <c r="AD1636" s="155">
        <f t="shared" si="4"/>
        <v>-0.12414408126746113</v>
      </c>
      <c r="AE1636" s="252">
        <f t="shared" ca="1" si="1744"/>
        <v>9009742.6168000009</v>
      </c>
      <c r="AF1636" s="253">
        <f t="shared" ca="1" si="1746"/>
        <v>0.30859858693582909</v>
      </c>
      <c r="AG1636" s="258">
        <f t="shared" ca="1" si="1747"/>
        <v>0</v>
      </c>
      <c r="AH1636" s="227" t="str">
        <f ca="1">IF(SUM(AG1636:OFFSET(AG1636,(-HoldAggressiveTime-1),0,,))=0,"Defensive","Aggressive")</f>
        <v>Defensive</v>
      </c>
    </row>
    <row r="1637" spans="1:34" ht="15" x14ac:dyDescent="0.2">
      <c r="A1637">
        <f t="shared" si="15"/>
        <v>12</v>
      </c>
      <c r="B1637">
        <f t="shared" si="16"/>
        <v>2006</v>
      </c>
      <c r="C1637" s="70">
        <f t="shared" si="1"/>
        <v>2006.9166666665431</v>
      </c>
      <c r="D1637" s="149">
        <f t="shared" si="383"/>
        <v>39113</v>
      </c>
      <c r="E1637" s="151">
        <v>203.1</v>
      </c>
      <c r="F1637" s="152">
        <v>11943426.9889</v>
      </c>
      <c r="G1637" s="152">
        <v>50146.557399999998</v>
      </c>
      <c r="H1637" s="152">
        <v>35270.572695119998</v>
      </c>
      <c r="I1637" s="152">
        <v>13589049.0246411</v>
      </c>
      <c r="J1637" s="152">
        <v>203.1</v>
      </c>
      <c r="K1637" s="152">
        <v>203.1</v>
      </c>
      <c r="L1637" s="152">
        <v>635.70000000000005</v>
      </c>
      <c r="M1637" s="153">
        <v>27.286734750000001</v>
      </c>
      <c r="N1637" s="17">
        <f t="shared" ref="N1637:T1637" si="1766">F1637/F1636/$E1637*$E1636-1</f>
        <v>7.5151224985847698E-3</v>
      </c>
      <c r="O1637" s="17">
        <f t="shared" si="1766"/>
        <v>-2.1540245222867571E-2</v>
      </c>
      <c r="P1637" s="17">
        <f t="shared" si="1766"/>
        <v>-1.3216806171826301E-3</v>
      </c>
      <c r="Q1637" s="17">
        <f t="shared" si="1766"/>
        <v>2.3197460264969605E-2</v>
      </c>
      <c r="R1637" s="17">
        <f t="shared" si="1766"/>
        <v>0</v>
      </c>
      <c r="S1637" s="17">
        <f t="shared" si="1766"/>
        <v>0</v>
      </c>
      <c r="T1637" s="17">
        <f t="shared" si="1766"/>
        <v>-9.6224682829673114E-3</v>
      </c>
      <c r="U1637" s="241">
        <v>-1.1299999999999999E-2</v>
      </c>
      <c r="V1637" s="241">
        <v>2.7099999999999999E-2</v>
      </c>
      <c r="W1637" s="223">
        <f t="shared" ca="1" si="1749"/>
        <v>8.0550274855003016E-4</v>
      </c>
      <c r="X1637" s="223">
        <f>MMULT(N1637:T1637,'Parameters &amp; Main Results'!$B$12:$B$18)-'Parameters &amp; Main Results'!$B$22/12+MMULT(U1637:V1637,'Parameters &amp; Main Results'!$B$20:$B$21)</f>
        <v>8.0550274855003016E-4</v>
      </c>
      <c r="Y1637" s="223">
        <f>MMULT(N1637:T1637,'Parameters &amp; Main Results'!$C$12:$C$18)-'Parameters &amp; Main Results'!$C$22/12+MMULT(U1637:V1637,'Parameters &amp; Main Results'!$C$20:$C$21)</f>
        <v>4.5679190597728691E-3</v>
      </c>
      <c r="Z1637" s="17">
        <f t="shared" ca="1" si="1734"/>
        <v>2.9157883674795753</v>
      </c>
      <c r="AA1637" s="70">
        <f ca="1">Z1637/OFFSET(Z1637,'Parameters &amp; Main Results'!$B$38,0)</f>
        <v>2.9157883674795753</v>
      </c>
      <c r="AB1637" s="70">
        <f ca="1">SUMPRODUCT(Z1637:OFFSET(Z1637,'Parameters &amp; Main Results'!$B$38-1,0), 'Cash Flow Assist'!$P$11:OFFSET('Cash Flow Assist'!$P$11,'Parameters &amp; Main Results'!$B$38-1,0)  )/OFFSET(Z1637,'Parameters &amp; Main Results'!$B$38,0)</f>
        <v>765.0701971859005</v>
      </c>
      <c r="AC1637" s="70">
        <f ca="1">SUMPRODUCT(Z1637:OFFSET(Z1637,'Parameters &amp; Main Results'!$B$38-1,0),'Parameters &amp; Main Results'!$B$42:OFFSET('Parameters &amp; Main Results'!$B$42,'Parameters &amp; Main Results'!$B$38-1,0)   )/OFFSET(Z1637,'Parameters &amp; Main Results'!$B$38,0)</f>
        <v>0</v>
      </c>
      <c r="AD1637" s="155">
        <f t="shared" si="4"/>
        <v>-0.11756191674707561</v>
      </c>
      <c r="AE1637" s="252">
        <f t="shared" ca="1" si="1744"/>
        <v>9149880.6788999997</v>
      </c>
      <c r="AF1637" s="253">
        <f t="shared" ca="1" si="1746"/>
        <v>0.30530958905748717</v>
      </c>
      <c r="AG1637" s="258">
        <f t="shared" ca="1" si="1747"/>
        <v>0</v>
      </c>
      <c r="AH1637" s="227" t="str">
        <f ca="1">IF(SUM(AG1637:OFFSET(AG1637,(-HoldAggressiveTime-1),0,,))=0,"Defensive","Aggressive")</f>
        <v>Defensive</v>
      </c>
    </row>
    <row r="1638" spans="1:34" ht="15" x14ac:dyDescent="0.2">
      <c r="A1638">
        <f t="shared" si="15"/>
        <v>1</v>
      </c>
      <c r="B1638">
        <f t="shared" si="16"/>
        <v>2007</v>
      </c>
      <c r="C1638" s="70">
        <f t="shared" si="1"/>
        <v>2006.9999999998763</v>
      </c>
      <c r="D1638" s="149">
        <f t="shared" si="383"/>
        <v>39141</v>
      </c>
      <c r="E1638" s="151">
        <v>203.43700000000001</v>
      </c>
      <c r="F1638" s="152">
        <v>12136311.6504</v>
      </c>
      <c r="G1638" s="152">
        <v>49862.438499999997</v>
      </c>
      <c r="H1638" s="152">
        <v>35413.124593100001</v>
      </c>
      <c r="I1638" s="152">
        <v>13673226.2435025</v>
      </c>
      <c r="J1638" s="152">
        <v>203.43700000000001</v>
      </c>
      <c r="K1638" s="152">
        <v>203.43700000000001</v>
      </c>
      <c r="L1638" s="152">
        <v>645.75</v>
      </c>
      <c r="M1638" s="153">
        <v>27.476524770000001</v>
      </c>
      <c r="N1638" s="17">
        <f t="shared" ref="N1638:T1638" si="1767">F1638/F1637/$E1638*$E1637-1</f>
        <v>1.4466573715647302E-2</v>
      </c>
      <c r="O1638" s="17">
        <f t="shared" si="1767"/>
        <v>-7.3129177430767411E-3</v>
      </c>
      <c r="P1638" s="17">
        <f t="shared" si="1767"/>
        <v>2.3784390254595333E-3</v>
      </c>
      <c r="Q1638" s="17">
        <f t="shared" si="1767"/>
        <v>4.5276954440041095E-3</v>
      </c>
      <c r="R1638" s="17">
        <f t="shared" si="1767"/>
        <v>0</v>
      </c>
      <c r="S1638" s="17">
        <f t="shared" si="1767"/>
        <v>0</v>
      </c>
      <c r="T1638" s="17">
        <f t="shared" si="1767"/>
        <v>1.4126622849010673E-2</v>
      </c>
      <c r="U1638" s="241">
        <v>1.4E-3</v>
      </c>
      <c r="V1638" s="241">
        <v>-7.0000000000000001E-3</v>
      </c>
      <c r="W1638" s="223">
        <f t="shared" ca="1" si="1749"/>
        <v>1.0052011213903997E-2</v>
      </c>
      <c r="X1638" s="223">
        <f>MMULT(N1638:T1638,'Parameters &amp; Main Results'!$B$12:$B$18)-'Parameters &amp; Main Results'!$B$22/12+MMULT(U1638:V1638,'Parameters &amp; Main Results'!$B$20:$B$21)</f>
        <v>1.0052011213903997E-2</v>
      </c>
      <c r="Y1638" s="223">
        <f>MMULT(N1638:T1638,'Parameters &amp; Main Results'!$C$12:$C$18)-'Parameters &amp; Main Results'!$C$22/12+MMULT(U1638:V1638,'Parameters &amp; Main Results'!$C$20:$C$21)</f>
        <v>1.2246957903108232E-2</v>
      </c>
      <c r="Z1638" s="17">
        <f t="shared" ca="1" si="1734"/>
        <v>2.913441582277311</v>
      </c>
      <c r="AA1638" s="70">
        <f ca="1">Z1638/OFFSET(Z1638,'Parameters &amp; Main Results'!$B$38,0)</f>
        <v>2.913441582277311</v>
      </c>
      <c r="AB1638" s="70">
        <f ca="1">SUMPRODUCT(Z1638:OFFSET(Z1638,'Parameters &amp; Main Results'!$B$38-1,0), 'Cash Flow Assist'!$P$11:OFFSET('Cash Flow Assist'!$P$11,'Parameters &amp; Main Results'!$B$38-1,0)  )/OFFSET(Z1638,'Parameters &amp; Main Results'!$B$38,0)</f>
        <v>763.15440881842096</v>
      </c>
      <c r="AC1638" s="70">
        <f ca="1">SUMPRODUCT(Z1638:OFFSET(Z1638,'Parameters &amp; Main Results'!$B$38-1,0),'Parameters &amp; Main Results'!$B$42:OFFSET('Parameters &amp; Main Results'!$B$42,'Parameters &amp; Main Results'!$B$38-1,0)   )/OFFSET(Z1638,'Parameters &amp; Main Results'!$B$38,0)</f>
        <v>0</v>
      </c>
      <c r="AD1638" s="155">
        <f t="shared" si="4"/>
        <v>-0.10479606116620266</v>
      </c>
      <c r="AE1638" s="252">
        <f t="shared" ca="1" si="1744"/>
        <v>9517504.5154999997</v>
      </c>
      <c r="AF1638" s="253">
        <f t="shared" ca="1" si="1746"/>
        <v>0.27515691015802179</v>
      </c>
      <c r="AG1638" s="258">
        <f t="shared" ca="1" si="1747"/>
        <v>0</v>
      </c>
      <c r="AH1638" s="227" t="str">
        <f ca="1">IF(SUM(AG1638:OFFSET(AG1638,(-HoldAggressiveTime-1),0,,))=0,"Defensive","Aggressive")</f>
        <v>Defensive</v>
      </c>
    </row>
    <row r="1639" spans="1:34" ht="15" x14ac:dyDescent="0.2">
      <c r="A1639">
        <f t="shared" si="15"/>
        <v>2</v>
      </c>
      <c r="B1639">
        <f t="shared" si="16"/>
        <v>2007</v>
      </c>
      <c r="C1639" s="70">
        <f t="shared" si="1"/>
        <v>2007.0833333332096</v>
      </c>
      <c r="D1639" s="149">
        <f t="shared" si="383"/>
        <v>39172</v>
      </c>
      <c r="E1639" s="151">
        <v>204.226</v>
      </c>
      <c r="F1639" s="152">
        <v>11898910.937200001</v>
      </c>
      <c r="G1639" s="152">
        <v>51157.431199999999</v>
      </c>
      <c r="H1639" s="152">
        <v>35560.089060159997</v>
      </c>
      <c r="I1639" s="152">
        <v>13784795.1946267</v>
      </c>
      <c r="J1639" s="152">
        <v>204.226</v>
      </c>
      <c r="K1639" s="152">
        <v>204.226</v>
      </c>
      <c r="L1639" s="152">
        <v>677</v>
      </c>
      <c r="M1639" s="153">
        <v>26.597135089999998</v>
      </c>
      <c r="N1639" s="17">
        <f t="shared" ref="N1639:T1639" si="1768">F1639/F1638/$E1639*$E1638-1</f>
        <v>-2.3348986237153313E-2</v>
      </c>
      <c r="O1639" s="17">
        <f t="shared" si="1768"/>
        <v>2.2007603292951483E-2</v>
      </c>
      <c r="P1639" s="17">
        <f t="shared" si="1768"/>
        <v>2.7059997254075263E-4</v>
      </c>
      <c r="Q1639" s="17">
        <f t="shared" si="1768"/>
        <v>4.2647745661958947E-3</v>
      </c>
      <c r="R1639" s="17">
        <f t="shared" si="1768"/>
        <v>0</v>
      </c>
      <c r="S1639" s="17">
        <f t="shared" si="1768"/>
        <v>0</v>
      </c>
      <c r="T1639" s="17">
        <f t="shared" si="1768"/>
        <v>4.4343012782567914E-2</v>
      </c>
      <c r="U1639" s="241">
        <v>1.18E-2</v>
      </c>
      <c r="V1639" s="241">
        <v>-1.1999999999999999E-3</v>
      </c>
      <c r="W1639" s="223">
        <f t="shared" ca="1" si="1749"/>
        <v>-1.0934735046812959E-2</v>
      </c>
      <c r="X1639" s="223">
        <f>MMULT(N1639:T1639,'Parameters &amp; Main Results'!$B$12:$B$18)-'Parameters &amp; Main Results'!$B$22/12+MMULT(U1639:V1639,'Parameters &amp; Main Results'!$B$20:$B$21)</f>
        <v>-1.0934735046812959E-2</v>
      </c>
      <c r="Y1639" s="223">
        <f>MMULT(N1639:T1639,'Parameters &amp; Main Results'!$C$12:$C$18)-'Parameters &amp; Main Results'!$C$22/12+MMULT(U1639:V1639,'Parameters &amp; Main Results'!$C$20:$C$21)</f>
        <v>-1.8854993950809498E-2</v>
      </c>
      <c r="Z1639" s="17">
        <f t="shared" ca="1" si="1734"/>
        <v>2.8844470878047845</v>
      </c>
      <c r="AA1639" s="70">
        <f ca="1">Z1639/OFFSET(Z1639,'Parameters &amp; Main Results'!$B$38,0)</f>
        <v>2.8844470878047845</v>
      </c>
      <c r="AB1639" s="70">
        <f ca="1">SUMPRODUCT(Z1639:OFFSET(Z1639,'Parameters &amp; Main Results'!$B$38-1,0), 'Cash Flow Assist'!$P$11:OFFSET('Cash Flow Assist'!$P$11,'Parameters &amp; Main Results'!$B$38-1,0)  )/OFFSET(Z1639,'Parameters &amp; Main Results'!$B$38,0)</f>
        <v>761.24096723614366</v>
      </c>
      <c r="AC1639" s="70">
        <f ca="1">SUMPRODUCT(Z1639:OFFSET(Z1639,'Parameters &amp; Main Results'!$B$38-1,0),'Parameters &amp; Main Results'!$B$42:OFFSET('Parameters &amp; Main Results'!$B$42,'Parameters &amp; Main Results'!$B$38-1,0)   )/OFFSET(Z1639,'Parameters &amp; Main Results'!$B$38,0)</f>
        <v>0</v>
      </c>
      <c r="AD1639" s="155">
        <f t="shared" si="4"/>
        <v>-0.12569816561347846</v>
      </c>
      <c r="AE1639" s="252">
        <f t="shared" ca="1" si="1744"/>
        <v>9841372.4638</v>
      </c>
      <c r="AF1639" s="253">
        <f t="shared" ca="1" si="1746"/>
        <v>0.20907027764352426</v>
      </c>
      <c r="AG1639" s="258">
        <f t="shared" ca="1" si="1747"/>
        <v>0</v>
      </c>
      <c r="AH1639" s="227" t="str">
        <f ca="1">IF(SUM(AG1639:OFFSET(AG1639,(-HoldAggressiveTime-1),0,,))=0,"Defensive","Aggressive")</f>
        <v>Defensive</v>
      </c>
    </row>
    <row r="1640" spans="1:34" ht="15" x14ac:dyDescent="0.2">
      <c r="A1640">
        <f t="shared" si="15"/>
        <v>3</v>
      </c>
      <c r="B1640">
        <f t="shared" si="16"/>
        <v>2007</v>
      </c>
      <c r="C1640" s="70">
        <f t="shared" si="1"/>
        <v>2007.1666666665428</v>
      </c>
      <c r="D1640" s="149">
        <f t="shared" si="383"/>
        <v>39202</v>
      </c>
      <c r="E1640" s="151">
        <v>205.28800000000001</v>
      </c>
      <c r="F1640" s="152">
        <v>12063357.826099999</v>
      </c>
      <c r="G1640" s="152">
        <v>50982.532899999998</v>
      </c>
      <c r="H1640" s="152">
        <v>35709.145100139998</v>
      </c>
      <c r="I1640" s="152">
        <v>14144605.416970899</v>
      </c>
      <c r="J1640" s="152">
        <v>205.28800000000001</v>
      </c>
      <c r="K1640" s="152">
        <v>205.28800000000001</v>
      </c>
      <c r="L1640" s="152">
        <v>663.5</v>
      </c>
      <c r="M1640" s="153">
        <v>26.555695289999999</v>
      </c>
      <c r="N1640" s="17">
        <f t="shared" ref="N1640:T1640" si="1769">F1640/F1639/$E1640*$E1639-1</f>
        <v>8.5756154258691542E-3</v>
      </c>
      <c r="O1640" s="17">
        <f t="shared" si="1769"/>
        <v>-8.5743586356626933E-3</v>
      </c>
      <c r="P1640" s="17">
        <f t="shared" si="1769"/>
        <v>-1.0032378089176452E-3</v>
      </c>
      <c r="Q1640" s="17">
        <f t="shared" si="1769"/>
        <v>2.0793712332398906E-2</v>
      </c>
      <c r="R1640" s="17">
        <f t="shared" si="1769"/>
        <v>0</v>
      </c>
      <c r="S1640" s="17">
        <f t="shared" si="1769"/>
        <v>0</v>
      </c>
      <c r="T1640" s="17">
        <f t="shared" si="1769"/>
        <v>-2.5010977120905609E-2</v>
      </c>
      <c r="U1640" s="241">
        <v>1.5E-3</v>
      </c>
      <c r="V1640" s="241">
        <v>-9.4000000000000004E-3</v>
      </c>
      <c r="W1640" s="223">
        <f t="shared" ca="1" si="1749"/>
        <v>3.4246243195573786E-3</v>
      </c>
      <c r="X1640" s="223">
        <f>MMULT(N1640:T1640,'Parameters &amp; Main Results'!$B$12:$B$18)-'Parameters &amp; Main Results'!$B$22/12+MMULT(U1640:V1640,'Parameters &amp; Main Results'!$B$20:$B$21)</f>
        <v>3.4246243195573786E-3</v>
      </c>
      <c r="Y1640" s="223">
        <f>MMULT(N1640:T1640,'Parameters &amp; Main Results'!$C$12:$C$18)-'Parameters &amp; Main Results'!$C$22/12+MMULT(U1640:V1640,'Parameters &amp; Main Results'!$C$20:$C$21)</f>
        <v>6.8189513530493026E-3</v>
      </c>
      <c r="Z1640" s="17">
        <f t="shared" ca="1" si="1734"/>
        <v>2.9163364542392527</v>
      </c>
      <c r="AA1640" s="70">
        <f ca="1">Z1640/OFFSET(Z1640,'Parameters &amp; Main Results'!$B$38,0)</f>
        <v>2.9163364542392527</v>
      </c>
      <c r="AB1640" s="70">
        <f ca="1">SUMPRODUCT(Z1640:OFFSET(Z1640,'Parameters &amp; Main Results'!$B$38-1,0), 'Cash Flow Assist'!$P$11:OFFSET('Cash Flow Assist'!$P$11,'Parameters &amp; Main Results'!$B$38-1,0)  )/OFFSET(Z1640,'Parameters &amp; Main Results'!$B$38,0)</f>
        <v>759.35652014833886</v>
      </c>
      <c r="AC1640" s="70">
        <f ca="1">SUMPRODUCT(Z1640:OFFSET(Z1640,'Parameters &amp; Main Results'!$B$38-1,0),'Parameters &amp; Main Results'!$B$42:OFFSET('Parameters &amp; Main Results'!$B$42,'Parameters &amp; Main Results'!$B$38-1,0)   )/OFFSET(Z1640,'Parameters &amp; Main Results'!$B$38,0)</f>
        <v>0</v>
      </c>
      <c r="AD1640" s="155">
        <f t="shared" si="4"/>
        <v>-0.11820048931564775</v>
      </c>
      <c r="AE1640" s="252">
        <f t="shared" ca="1" si="1744"/>
        <v>9601488.9143000003</v>
      </c>
      <c r="AF1640" s="253">
        <f t="shared" ca="1" si="1746"/>
        <v>0.25640491113137764</v>
      </c>
      <c r="AG1640" s="258">
        <f t="shared" ca="1" si="1747"/>
        <v>0</v>
      </c>
      <c r="AH1640" s="227" t="str">
        <f ca="1">IF(SUM(AG1640:OFFSET(AG1640,(-HoldAggressiveTime-1),0,,))=0,"Defensive","Aggressive")</f>
        <v>Defensive</v>
      </c>
    </row>
    <row r="1641" spans="1:34" ht="15" x14ac:dyDescent="0.2">
      <c r="A1641">
        <f t="shared" si="15"/>
        <v>4</v>
      </c>
      <c r="B1641">
        <f t="shared" si="16"/>
        <v>2007</v>
      </c>
      <c r="C1641" s="70">
        <f t="shared" si="1"/>
        <v>2007.2499999998761</v>
      </c>
      <c r="D1641" s="149">
        <f t="shared" si="383"/>
        <v>39233</v>
      </c>
      <c r="E1641" s="151">
        <v>205.904</v>
      </c>
      <c r="F1641" s="152">
        <v>12564956.384400001</v>
      </c>
      <c r="G1641" s="152">
        <v>51262.199399999998</v>
      </c>
      <c r="H1641" s="152">
        <v>35856.14774747</v>
      </c>
      <c r="I1641" s="152">
        <v>14800423.831979901</v>
      </c>
      <c r="J1641" s="152">
        <v>205.904</v>
      </c>
      <c r="K1641" s="152">
        <v>205.904</v>
      </c>
      <c r="L1641" s="152">
        <v>678</v>
      </c>
      <c r="M1641" s="153">
        <v>27.321479910000001</v>
      </c>
      <c r="N1641" s="17">
        <f t="shared" ref="N1641:T1641" si="1770">F1641/F1640/$E1641*$E1640-1</f>
        <v>3.8464262425816242E-2</v>
      </c>
      <c r="O1641" s="17">
        <f t="shared" si="1770"/>
        <v>2.4774391729620593E-3</v>
      </c>
      <c r="P1641" s="17">
        <f t="shared" si="1770"/>
        <v>1.11266544930122E-3</v>
      </c>
      <c r="Q1641" s="17">
        <f t="shared" si="1770"/>
        <v>4.3234871840805322E-2</v>
      </c>
      <c r="R1641" s="17">
        <f t="shared" si="1770"/>
        <v>0</v>
      </c>
      <c r="S1641" s="17">
        <f t="shared" si="1770"/>
        <v>0</v>
      </c>
      <c r="T1641" s="17">
        <f t="shared" si="1770"/>
        <v>1.8796740418768776E-2</v>
      </c>
      <c r="U1641" s="241">
        <v>-2.1700000000000001E-2</v>
      </c>
      <c r="V1641" s="241">
        <v>-1.43E-2</v>
      </c>
      <c r="W1641" s="223">
        <f t="shared" ca="1" si="1749"/>
        <v>3.0241855008226369E-2</v>
      </c>
      <c r="X1641" s="223">
        <f>MMULT(N1641:T1641,'Parameters &amp; Main Results'!$B$12:$B$18)-'Parameters &amp; Main Results'!$B$22/12+MMULT(U1641:V1641,'Parameters &amp; Main Results'!$B$20:$B$21)</f>
        <v>3.0241855008226369E-2</v>
      </c>
      <c r="Y1641" s="223">
        <f>MMULT(N1641:T1641,'Parameters &amp; Main Results'!$C$12:$C$18)-'Parameters &amp; Main Results'!$C$22/12+MMULT(U1641:V1641,'Parameters &amp; Main Results'!$C$20:$C$21)</f>
        <v>3.4823913433864158E-2</v>
      </c>
      <c r="Z1641" s="17">
        <f t="shared" ca="1" si="1734"/>
        <v>2.9063831837063789</v>
      </c>
      <c r="AA1641" s="70">
        <f ca="1">Z1641/OFFSET(Z1641,'Parameters &amp; Main Results'!$B$38,0)</f>
        <v>2.9063831837063789</v>
      </c>
      <c r="AB1641" s="70">
        <f ca="1">SUMPRODUCT(Z1641:OFFSET(Z1641,'Parameters &amp; Main Results'!$B$38-1,0), 'Cash Flow Assist'!$P$11:OFFSET('Cash Flow Assist'!$P$11,'Parameters &amp; Main Results'!$B$38-1,0)  )/OFFSET(Z1641,'Parameters &amp; Main Results'!$B$38,0)</f>
        <v>757.44018369409969</v>
      </c>
      <c r="AC1641" s="70">
        <f ca="1">SUMPRODUCT(Z1641:OFFSET(Z1641,'Parameters &amp; Main Results'!$B$38-1,0),'Parameters &amp; Main Results'!$B$42:OFFSET('Parameters &amp; Main Results'!$B$42,'Parameters &amp; Main Results'!$B$38-1,0)   )/OFFSET(Z1641,'Parameters &amp; Main Results'!$B$38,0)</f>
        <v>0</v>
      </c>
      <c r="AD1641" s="155">
        <f t="shared" si="4"/>
        <v>-8.4282721529728488E-2</v>
      </c>
      <c r="AE1641" s="252">
        <f t="shared" ca="1" si="1744"/>
        <v>9803544.7574000005</v>
      </c>
      <c r="AF1641" s="253">
        <f t="shared" ca="1" si="1746"/>
        <v>0.28167481205363054</v>
      </c>
      <c r="AG1641" s="258">
        <f t="shared" ca="1" si="1747"/>
        <v>0</v>
      </c>
      <c r="AH1641" s="227" t="str">
        <f ca="1">IF(SUM(AG1641:OFFSET(AG1641,(-HoldAggressiveTime-1),0,,))=0,"Defensive","Aggressive")</f>
        <v>Defensive</v>
      </c>
    </row>
    <row r="1642" spans="1:34" ht="15" x14ac:dyDescent="0.2">
      <c r="A1642">
        <f t="shared" si="15"/>
        <v>5</v>
      </c>
      <c r="B1642">
        <f t="shared" si="16"/>
        <v>2007</v>
      </c>
      <c r="C1642" s="70">
        <f t="shared" si="1"/>
        <v>2007.3333333332093</v>
      </c>
      <c r="D1642" s="149">
        <f t="shared" si="383"/>
        <v>39263</v>
      </c>
      <c r="E1642" s="151">
        <v>206.755</v>
      </c>
      <c r="F1642" s="152">
        <v>13003444.9627</v>
      </c>
      <c r="G1642" s="152">
        <v>50360.377500000002</v>
      </c>
      <c r="H1642" s="152">
        <v>36001.663947070003</v>
      </c>
      <c r="I1642" s="152">
        <v>15148004.207901999</v>
      </c>
      <c r="J1642" s="152">
        <v>206.755</v>
      </c>
      <c r="K1642" s="152">
        <v>206.755</v>
      </c>
      <c r="L1642" s="152">
        <v>656.6</v>
      </c>
      <c r="M1642" s="153">
        <v>27.903616110000002</v>
      </c>
      <c r="N1642" s="17">
        <f t="shared" ref="N1642:T1642" si="1771">F1642/F1641/$E1642*$E1641-1</f>
        <v>3.0638118606481468E-2</v>
      </c>
      <c r="O1642" s="17">
        <f t="shared" si="1771"/>
        <v>-2.163591017889499E-2</v>
      </c>
      <c r="P1642" s="17">
        <f t="shared" si="1771"/>
        <v>-7.4353381451675027E-5</v>
      </c>
      <c r="Q1642" s="17">
        <f t="shared" si="1771"/>
        <v>1.9271843572241432E-2</v>
      </c>
      <c r="R1642" s="17">
        <f t="shared" si="1771"/>
        <v>0</v>
      </c>
      <c r="S1642" s="17">
        <f t="shared" si="1771"/>
        <v>0</v>
      </c>
      <c r="T1642" s="17">
        <f t="shared" si="1771"/>
        <v>-3.5549490016007268E-2</v>
      </c>
      <c r="U1642" s="241">
        <v>2.3E-3</v>
      </c>
      <c r="V1642" s="241">
        <v>-6.1999999999999998E-3</v>
      </c>
      <c r="W1642" s="223">
        <f t="shared" ca="1" si="1749"/>
        <v>1.6832265751615075E-2</v>
      </c>
      <c r="X1642" s="223">
        <f>MMULT(N1642:T1642,'Parameters &amp; Main Results'!$B$12:$B$18)-'Parameters &amp; Main Results'!$B$22/12+MMULT(U1642:V1642,'Parameters &amp; Main Results'!$B$20:$B$21)</f>
        <v>1.6832265751615075E-2</v>
      </c>
      <c r="Y1642" s="223">
        <f>MMULT(N1642:T1642,'Parameters &amp; Main Results'!$C$12:$C$18)-'Parameters &amp; Main Results'!$C$22/12+MMULT(U1642:V1642,'Parameters &amp; Main Results'!$C$20:$C$21)</f>
        <v>2.5369049061277158E-2</v>
      </c>
      <c r="Z1642" s="17">
        <f t="shared" ca="1" si="1734"/>
        <v>2.8210688292053243</v>
      </c>
      <c r="AA1642" s="70">
        <f ca="1">Z1642/OFFSET(Z1642,'Parameters &amp; Main Results'!$B$38,0)</f>
        <v>2.8210688292053243</v>
      </c>
      <c r="AB1642" s="70">
        <f ca="1">SUMPRODUCT(Z1642:OFFSET(Z1642,'Parameters &amp; Main Results'!$B$38-1,0), 'Cash Flow Assist'!$P$11:OFFSET('Cash Flow Assist'!$P$11,'Parameters &amp; Main Results'!$B$38-1,0)  )/OFFSET(Z1642,'Parameters &amp; Main Results'!$B$38,0)</f>
        <v>755.53380051039335</v>
      </c>
      <c r="AC1642" s="70">
        <f ca="1">SUMPRODUCT(Z1642:OFFSET(Z1642,'Parameters &amp; Main Results'!$B$38-1,0),'Parameters &amp; Main Results'!$B$42:OFFSET('Parameters &amp; Main Results'!$B$42,'Parameters &amp; Main Results'!$B$38-1,0)   )/OFFSET(Z1642,'Parameters &amp; Main Results'!$B$38,0)</f>
        <v>0</v>
      </c>
      <c r="AD1642" s="155">
        <f t="shared" si="4"/>
        <v>-5.6226866941951892E-2</v>
      </c>
      <c r="AE1642" s="252">
        <f t="shared" ca="1" si="1744"/>
        <v>9629943.0932999998</v>
      </c>
      <c r="AF1642" s="253">
        <f t="shared" ca="1" si="1746"/>
        <v>0.35031379071669722</v>
      </c>
      <c r="AG1642" s="258">
        <f t="shared" ca="1" si="1747"/>
        <v>0</v>
      </c>
      <c r="AH1642" s="227" t="str">
        <f ca="1">IF(SUM(AG1642:OFFSET(AG1642,(-HoldAggressiveTime-1),0,,))=0,"Defensive","Aggressive")</f>
        <v>Defensive</v>
      </c>
    </row>
    <row r="1643" spans="1:34" ht="15" x14ac:dyDescent="0.2">
      <c r="A1643">
        <f t="shared" si="15"/>
        <v>6</v>
      </c>
      <c r="B1643">
        <f t="shared" si="16"/>
        <v>2007</v>
      </c>
      <c r="C1643" s="70">
        <f t="shared" si="1"/>
        <v>2007.4166666665426</v>
      </c>
      <c r="D1643" s="149">
        <f t="shared" si="383"/>
        <v>39294</v>
      </c>
      <c r="E1643" s="151">
        <v>207.23400000000001</v>
      </c>
      <c r="F1643" s="152">
        <v>12924311.3916</v>
      </c>
      <c r="G1643" s="152">
        <v>50044.4467</v>
      </c>
      <c r="H1643" s="152">
        <v>36143.570505800002</v>
      </c>
      <c r="I1643" s="152">
        <v>15168346.2666952</v>
      </c>
      <c r="J1643" s="152">
        <v>207.23400000000001</v>
      </c>
      <c r="K1643" s="152">
        <v>207.23400000000001</v>
      </c>
      <c r="L1643" s="152">
        <v>648.5</v>
      </c>
      <c r="M1643" s="153">
        <v>27.513148080000001</v>
      </c>
      <c r="N1643" s="17">
        <f t="shared" ref="N1643:T1643" si="1772">F1643/F1642/$E1643*$E1642-1</f>
        <v>-8.38291569102112E-3</v>
      </c>
      <c r="O1643" s="17">
        <f t="shared" si="1772"/>
        <v>-8.5702966163277994E-3</v>
      </c>
      <c r="P1643" s="17">
        <f t="shared" si="1772"/>
        <v>1.6211591326569241E-3</v>
      </c>
      <c r="Q1643" s="17">
        <f t="shared" si="1772"/>
        <v>-9.7161366613895961E-4</v>
      </c>
      <c r="R1643" s="17">
        <f t="shared" si="1772"/>
        <v>0</v>
      </c>
      <c r="S1643" s="17">
        <f t="shared" si="1772"/>
        <v>0</v>
      </c>
      <c r="T1643" s="17">
        <f t="shared" si="1772"/>
        <v>-1.4619160540467413E-2</v>
      </c>
      <c r="U1643" s="241">
        <v>7.6E-3</v>
      </c>
      <c r="V1643" s="241">
        <v>-1.0699999999999999E-2</v>
      </c>
      <c r="W1643" s="223">
        <f t="shared" ca="1" si="1749"/>
        <v>-8.7738707852214395E-3</v>
      </c>
      <c r="X1643" s="223">
        <f>MMULT(N1643:T1643,'Parameters &amp; Main Results'!$B$12:$B$18)-'Parameters &amp; Main Results'!$B$22/12+MMULT(U1643:V1643,'Parameters &amp; Main Results'!$B$20:$B$21)</f>
        <v>-8.7738707852214395E-3</v>
      </c>
      <c r="Y1643" s="223">
        <f>MMULT(N1643:T1643,'Parameters &amp; Main Results'!$C$12:$C$18)-'Parameters &amp; Main Results'!$C$22/12+MMULT(U1643:V1643,'Parameters &amp; Main Results'!$C$20:$C$21)</f>
        <v>-8.4433204502184552E-3</v>
      </c>
      <c r="Z1643" s="17">
        <f t="shared" ca="1" si="1734"/>
        <v>2.7743698977924014</v>
      </c>
      <c r="AA1643" s="70">
        <f ca="1">Z1643/OFFSET(Z1643,'Parameters &amp; Main Results'!$B$38,0)</f>
        <v>2.7743698977924014</v>
      </c>
      <c r="AB1643" s="70">
        <f ca="1">SUMPRODUCT(Z1643:OFFSET(Z1643,'Parameters &amp; Main Results'!$B$38-1,0), 'Cash Flow Assist'!$P$11:OFFSET('Cash Flow Assist'!$P$11,'Parameters &amp; Main Results'!$B$38-1,0)  )/OFFSET(Z1643,'Parameters &amp; Main Results'!$B$38,0)</f>
        <v>753.71273168118796</v>
      </c>
      <c r="AC1643" s="70">
        <f ca="1">SUMPRODUCT(Z1643:OFFSET(Z1643,'Parameters &amp; Main Results'!$B$38-1,0),'Parameters &amp; Main Results'!$B$42:OFFSET('Parameters &amp; Main Results'!$B$42,'Parameters &amp; Main Results'!$B$38-1,0)   )/OFFSET(Z1643,'Parameters &amp; Main Results'!$B$38,0)</f>
        <v>0</v>
      </c>
      <c r="AD1643" s="155">
        <f t="shared" si="4"/>
        <v>-6.4138437547828331E-2</v>
      </c>
      <c r="AE1643" s="252">
        <f t="shared" ca="1" si="1744"/>
        <v>9490712.8523999993</v>
      </c>
      <c r="AF1643" s="253">
        <f t="shared" ca="1" si="1746"/>
        <v>0.361785104301382</v>
      </c>
      <c r="AG1643" s="258">
        <f t="shared" ca="1" si="1747"/>
        <v>0</v>
      </c>
      <c r="AH1643" s="227" t="str">
        <f ca="1">IF(SUM(AG1643:OFFSET(AG1643,(-HoldAggressiveTime-1),0,,))=0,"Defensive","Aggressive")</f>
        <v>Defensive</v>
      </c>
    </row>
    <row r="1644" spans="1:34" ht="15" x14ac:dyDescent="0.2">
      <c r="A1644">
        <f t="shared" si="15"/>
        <v>7</v>
      </c>
      <c r="B1644">
        <f t="shared" si="16"/>
        <v>2007</v>
      </c>
      <c r="C1644" s="70">
        <f t="shared" si="1"/>
        <v>2007.4999999998759</v>
      </c>
      <c r="D1644" s="149">
        <f t="shared" si="383"/>
        <v>39325</v>
      </c>
      <c r="E1644" s="151">
        <v>207.60300000000001</v>
      </c>
      <c r="F1644" s="152">
        <v>12390939.0913</v>
      </c>
      <c r="G1644" s="152">
        <v>51267.221100000002</v>
      </c>
      <c r="H1644" s="152">
        <v>36282.42205583</v>
      </c>
      <c r="I1644" s="152">
        <v>14960453.0762599</v>
      </c>
      <c r="J1644" s="152">
        <v>207.60300000000001</v>
      </c>
      <c r="K1644" s="152">
        <v>207.60300000000001</v>
      </c>
      <c r="L1644" s="152">
        <v>666.75</v>
      </c>
      <c r="M1644" s="153">
        <v>26.2305627</v>
      </c>
      <c r="N1644" s="17">
        <f t="shared" ref="N1644:T1644" si="1773">F1644/F1643/$E1644*$E1643-1</f>
        <v>-4.2972992700397228E-2</v>
      </c>
      <c r="O1644" s="17">
        <f t="shared" si="1773"/>
        <v>2.2612907695154227E-2</v>
      </c>
      <c r="P1644" s="17">
        <f t="shared" si="1773"/>
        <v>2.0574074075054849E-3</v>
      </c>
      <c r="Q1644" s="17">
        <f t="shared" si="1773"/>
        <v>-1.5458795495270961E-2</v>
      </c>
      <c r="R1644" s="17">
        <f t="shared" si="1773"/>
        <v>0</v>
      </c>
      <c r="S1644" s="17">
        <f t="shared" si="1773"/>
        <v>0</v>
      </c>
      <c r="T1644" s="17">
        <f t="shared" si="1773"/>
        <v>2.6314414658596297E-2</v>
      </c>
      <c r="U1644" s="241">
        <v>-2.6100000000000002E-2</v>
      </c>
      <c r="V1644" s="241">
        <v>-3.73E-2</v>
      </c>
      <c r="W1644" s="223">
        <f t="shared" ca="1" si="1749"/>
        <v>-2.6433108920003924E-2</v>
      </c>
      <c r="X1644" s="223">
        <f>MMULT(N1644:T1644,'Parameters &amp; Main Results'!$B$12:$B$18)-'Parameters &amp; Main Results'!$B$22/12+MMULT(U1644:V1644,'Parameters &amp; Main Results'!$B$20:$B$21)</f>
        <v>-2.6433108920003924E-2</v>
      </c>
      <c r="Y1644" s="223">
        <f>MMULT(N1644:T1644,'Parameters &amp; Main Results'!$C$12:$C$18)-'Parameters &amp; Main Results'!$C$22/12+MMULT(U1644:V1644,'Parameters &amp; Main Results'!$C$20:$C$21)</f>
        <v>-3.645606932750875E-2</v>
      </c>
      <c r="Z1644" s="17">
        <f t="shared" ca="1" si="1734"/>
        <v>2.7989273244745667</v>
      </c>
      <c r="AA1644" s="70">
        <f ca="1">Z1644/OFFSET(Z1644,'Parameters &amp; Main Results'!$B$38,0)</f>
        <v>2.7989273244745667</v>
      </c>
      <c r="AB1644" s="70">
        <f ca="1">SUMPRODUCT(Z1644:OFFSET(Z1644,'Parameters &amp; Main Results'!$B$38-1,0), 'Cash Flow Assist'!$P$11:OFFSET('Cash Flow Assist'!$P$11,'Parameters &amp; Main Results'!$B$38-1,0)  )/OFFSET(Z1644,'Parameters &amp; Main Results'!$B$38,0)</f>
        <v>751.93836178339564</v>
      </c>
      <c r="AC1644" s="70">
        <f ca="1">SUMPRODUCT(Z1644:OFFSET(Z1644,'Parameters &amp; Main Results'!$B$38-1,0),'Parameters &amp; Main Results'!$B$42:OFFSET('Parameters &amp; Main Results'!$B$42,'Parameters &amp; Main Results'!$B$38-1,0)   )/OFFSET(Z1644,'Parameters &amp; Main Results'!$B$38,0)</f>
        <v>0</v>
      </c>
      <c r="AD1644" s="155">
        <f t="shared" si="4"/>
        <v>-0.10435520963966782</v>
      </c>
      <c r="AE1644" s="252">
        <f t="shared" ca="1" si="1744"/>
        <v>9747905.1615999993</v>
      </c>
      <c r="AF1644" s="253">
        <f t="shared" ca="1" si="1746"/>
        <v>0.27113865860243747</v>
      </c>
      <c r="AG1644" s="258">
        <f t="shared" ca="1" si="1747"/>
        <v>0</v>
      </c>
      <c r="AH1644" s="227" t="str">
        <f ca="1">IF(SUM(AG1644:OFFSET(AG1644,(-HoldAggressiveTime-1),0,,))=0,"Defensive","Aggressive")</f>
        <v>Defensive</v>
      </c>
    </row>
    <row r="1645" spans="1:34" ht="15" x14ac:dyDescent="0.2">
      <c r="A1645">
        <f t="shared" si="15"/>
        <v>8</v>
      </c>
      <c r="B1645">
        <f t="shared" si="16"/>
        <v>2007</v>
      </c>
      <c r="C1645" s="70">
        <f t="shared" si="1"/>
        <v>2007.5833333332091</v>
      </c>
      <c r="D1645" s="149">
        <f t="shared" si="383"/>
        <v>39355</v>
      </c>
      <c r="E1645" s="151">
        <v>207.667</v>
      </c>
      <c r="F1645" s="152">
        <v>12576659.6216</v>
      </c>
      <c r="G1645" s="152">
        <v>52470.838199999998</v>
      </c>
      <c r="H1645" s="152">
        <v>36428.156451080002</v>
      </c>
      <c r="I1645" s="152">
        <v>14747751.246519299</v>
      </c>
      <c r="J1645" s="152">
        <v>207.667</v>
      </c>
      <c r="K1645" s="152">
        <v>207.667</v>
      </c>
      <c r="L1645" s="152">
        <v>668</v>
      </c>
      <c r="M1645" s="153">
        <v>26.49680708</v>
      </c>
      <c r="N1645" s="17">
        <f t="shared" ref="N1645:T1645" si="1774">F1645/F1644/$E1645*$E1644-1</f>
        <v>1.4675609515675481E-2</v>
      </c>
      <c r="O1645" s="17">
        <f t="shared" si="1774"/>
        <v>2.3161901746603153E-2</v>
      </c>
      <c r="P1645" s="17">
        <f t="shared" si="1774"/>
        <v>3.7072430860782823E-3</v>
      </c>
      <c r="Q1645" s="17">
        <f t="shared" si="1774"/>
        <v>-1.4521410193357287E-2</v>
      </c>
      <c r="R1645" s="17">
        <f t="shared" si="1774"/>
        <v>0</v>
      </c>
      <c r="S1645" s="17">
        <f t="shared" si="1774"/>
        <v>0</v>
      </c>
      <c r="T1645" s="17">
        <f t="shared" si="1774"/>
        <v>1.56600217717906E-3</v>
      </c>
      <c r="U1645" s="241">
        <v>-1.4E-3</v>
      </c>
      <c r="V1645" s="241">
        <v>-1.89E-2</v>
      </c>
      <c r="W1645" s="223">
        <f t="shared" ca="1" si="1749"/>
        <v>1.5675720928269528E-2</v>
      </c>
      <c r="X1645" s="223">
        <f>MMULT(N1645:T1645,'Parameters &amp; Main Results'!$B$12:$B$18)-'Parameters &amp; Main Results'!$B$22/12+MMULT(U1645:V1645,'Parameters &amp; Main Results'!$B$20:$B$21)</f>
        <v>1.5675720928269528E-2</v>
      </c>
      <c r="Y1645" s="223">
        <f>MMULT(N1645:T1645,'Parameters &amp; Main Results'!$C$12:$C$18)-'Parameters &amp; Main Results'!$C$22/12+MMULT(U1645:V1645,'Parameters &amp; Main Results'!$C$20:$C$21)</f>
        <v>1.548257207210158E-2</v>
      </c>
      <c r="Z1645" s="17">
        <f t="shared" ca="1" si="1734"/>
        <v>2.8749204087760871</v>
      </c>
      <c r="AA1645" s="70">
        <f ca="1">Z1645/OFFSET(Z1645,'Parameters &amp; Main Results'!$B$38,0)</f>
        <v>2.8749204087760871</v>
      </c>
      <c r="AB1645" s="70">
        <f ca="1">SUMPRODUCT(Z1645:OFFSET(Z1645,'Parameters &amp; Main Results'!$B$38-1,0), 'Cash Flow Assist'!$P$11:OFFSET('Cash Flow Assist'!$P$11,'Parameters &amp; Main Results'!$B$38-1,0)  )/OFFSET(Z1645,'Parameters &amp; Main Results'!$B$38,0)</f>
        <v>750.13943445892107</v>
      </c>
      <c r="AC1645" s="70">
        <f ca="1">SUMPRODUCT(Z1645:OFFSET(Z1645,'Parameters &amp; Main Results'!$B$38-1,0),'Parameters &amp; Main Results'!$B$42:OFFSET('Parameters &amp; Main Results'!$B$42,'Parameters &amp; Main Results'!$B$38-1,0)   )/OFFSET(Z1645,'Parameters &amp; Main Results'!$B$38,0)</f>
        <v>0</v>
      </c>
      <c r="AD1645" s="155">
        <f t="shared" si="4"/>
        <v>-9.1211076431590543E-2</v>
      </c>
      <c r="AE1645" s="252">
        <f t="shared" ca="1" si="1744"/>
        <v>9761741.2316999994</v>
      </c>
      <c r="AF1645" s="253">
        <f t="shared" ca="1" si="1746"/>
        <v>0.28836232420901664</v>
      </c>
      <c r="AG1645" s="258">
        <f t="shared" ca="1" si="1747"/>
        <v>0</v>
      </c>
      <c r="AH1645" s="227" t="str">
        <f ca="1">IF(SUM(AG1645:OFFSET(AG1645,(-HoldAggressiveTime-1),0,,))=0,"Defensive","Aggressive")</f>
        <v>Defensive</v>
      </c>
    </row>
    <row r="1646" spans="1:34" ht="15" x14ac:dyDescent="0.2">
      <c r="A1646">
        <f t="shared" si="15"/>
        <v>9</v>
      </c>
      <c r="B1646">
        <f t="shared" si="16"/>
        <v>2007</v>
      </c>
      <c r="C1646" s="70">
        <f t="shared" si="1"/>
        <v>2007.6666666665424</v>
      </c>
      <c r="D1646" s="149">
        <f t="shared" si="383"/>
        <v>39386</v>
      </c>
      <c r="E1646" s="151">
        <v>208.547</v>
      </c>
      <c r="F1646" s="152">
        <v>13220501.730900001</v>
      </c>
      <c r="G1646" s="152">
        <v>52458.459199999998</v>
      </c>
      <c r="H1646" s="152">
        <v>36555.65499866</v>
      </c>
      <c r="I1646" s="152">
        <v>15588863.193811599</v>
      </c>
      <c r="J1646" s="152">
        <v>208.547</v>
      </c>
      <c r="K1646" s="152">
        <v>208.547</v>
      </c>
      <c r="L1646" s="152">
        <v>737.75</v>
      </c>
      <c r="M1646" s="153">
        <v>27.616886770000001</v>
      </c>
      <c r="N1646" s="17">
        <f t="shared" ref="N1646:T1646" si="1775">F1646/F1645/$E1646*$E1645-1</f>
        <v>4.6757719616586257E-2</v>
      </c>
      <c r="O1646" s="17">
        <f t="shared" si="1775"/>
        <v>-4.4545983144063106E-3</v>
      </c>
      <c r="P1646" s="17">
        <f t="shared" si="1775"/>
        <v>-7.3444115711596147E-4</v>
      </c>
      <c r="Q1646" s="17">
        <f t="shared" si="1775"/>
        <v>5.257290010259652E-2</v>
      </c>
      <c r="R1646" s="17">
        <f t="shared" si="1775"/>
        <v>0</v>
      </c>
      <c r="S1646" s="17">
        <f t="shared" si="1775"/>
        <v>0</v>
      </c>
      <c r="T1646" s="17">
        <f t="shared" si="1775"/>
        <v>9.9755893349792402E-2</v>
      </c>
      <c r="U1646" s="241">
        <v>-2.2200000000000001E-2</v>
      </c>
      <c r="V1646" s="241">
        <v>-2.23E-2</v>
      </c>
      <c r="W1646" s="223">
        <f t="shared" ca="1" si="1749"/>
        <v>3.9123498050381386E-2</v>
      </c>
      <c r="X1646" s="223">
        <f>MMULT(N1646:T1646,'Parameters &amp; Main Results'!$B$12:$B$18)-'Parameters &amp; Main Results'!$B$22/12+MMULT(U1646:V1646,'Parameters &amp; Main Results'!$B$20:$B$21)</f>
        <v>3.9123498050381386E-2</v>
      </c>
      <c r="Y1646" s="223">
        <f>MMULT(N1646:T1646,'Parameters &amp; Main Results'!$C$12:$C$18)-'Parameters &amp; Main Results'!$C$22/12+MMULT(U1646:V1646,'Parameters &amp; Main Results'!$C$20:$C$21)</f>
        <v>4.1594821156820332E-2</v>
      </c>
      <c r="Z1646" s="17">
        <f t="shared" ca="1" si="1734"/>
        <v>2.8305495046672711</v>
      </c>
      <c r="AA1646" s="70">
        <f ca="1">Z1646/OFFSET(Z1646,'Parameters &amp; Main Results'!$B$38,0)</f>
        <v>2.8305495046672711</v>
      </c>
      <c r="AB1646" s="70">
        <f ca="1">SUMPRODUCT(Z1646:OFFSET(Z1646,'Parameters &amp; Main Results'!$B$38-1,0), 'Cash Flow Assist'!$P$11:OFFSET('Cash Flow Assist'!$P$11,'Parameters &amp; Main Results'!$B$38-1,0)  )/OFFSET(Z1646,'Parameters &amp; Main Results'!$B$38,0)</f>
        <v>748.26451405014495</v>
      </c>
      <c r="AC1646" s="70">
        <f ca="1">SUMPRODUCT(Z1646:OFFSET(Z1646,'Parameters &amp; Main Results'!$B$38-1,0),'Parameters &amp; Main Results'!$B$42:OFFSET('Parameters &amp; Main Results'!$B$42,'Parameters &amp; Main Results'!$B$38-1,0)   )/OFFSET(Z1646,'Parameters &amp; Main Results'!$B$38,0)</f>
        <v>0</v>
      </c>
      <c r="AD1646" s="155">
        <f t="shared" si="4"/>
        <v>-4.8718178752719665E-2</v>
      </c>
      <c r="AE1646" s="252">
        <f t="shared" ca="1" si="1744"/>
        <v>10134390.897600001</v>
      </c>
      <c r="AF1646" s="253">
        <f t="shared" ca="1" si="1746"/>
        <v>0.3045186301261425</v>
      </c>
      <c r="AG1646" s="258">
        <f t="shared" ca="1" si="1747"/>
        <v>0</v>
      </c>
      <c r="AH1646" s="227" t="str">
        <f ca="1">IF(SUM(AG1646:OFFSET(AG1646,(-HoldAggressiveTime-1),0,,))=0,"Defensive","Aggressive")</f>
        <v>Defensive</v>
      </c>
    </row>
    <row r="1647" spans="1:34" ht="15" x14ac:dyDescent="0.2">
      <c r="A1647">
        <f t="shared" si="15"/>
        <v>10</v>
      </c>
      <c r="B1647">
        <f t="shared" si="16"/>
        <v>2007</v>
      </c>
      <c r="C1647" s="70">
        <f t="shared" si="1"/>
        <v>2007.7499999998756</v>
      </c>
      <c r="D1647" s="149">
        <f t="shared" si="383"/>
        <v>39416</v>
      </c>
      <c r="E1647" s="151">
        <v>209.19</v>
      </c>
      <c r="F1647" s="152">
        <v>13254572.369999999</v>
      </c>
      <c r="G1647" s="152">
        <v>53126.190199999997</v>
      </c>
      <c r="H1647" s="152">
        <v>36674.156246949999</v>
      </c>
      <c r="I1647" s="152">
        <v>16268540.221751399</v>
      </c>
      <c r="J1647" s="152">
        <v>209.19</v>
      </c>
      <c r="K1647" s="152">
        <v>209.19</v>
      </c>
      <c r="L1647" s="152">
        <v>783</v>
      </c>
      <c r="M1647" s="153">
        <v>27.493125630000002</v>
      </c>
      <c r="N1647" s="17">
        <f t="shared" ref="N1647:T1647" si="1776">F1647/F1646/$E1647*$E1646-1</f>
        <v>-5.0457574373619085E-4</v>
      </c>
      <c r="O1647" s="17">
        <f t="shared" si="1776"/>
        <v>9.6158715358163338E-3</v>
      </c>
      <c r="P1647" s="17">
        <f t="shared" si="1776"/>
        <v>1.5794186313211611E-4</v>
      </c>
      <c r="Q1647" s="17">
        <f t="shared" si="1776"/>
        <v>4.0392389143202978E-2</v>
      </c>
      <c r="R1647" s="17">
        <f t="shared" si="1776"/>
        <v>0</v>
      </c>
      <c r="S1647" s="17">
        <f t="shared" si="1776"/>
        <v>0</v>
      </c>
      <c r="T1647" s="17">
        <f t="shared" si="1776"/>
        <v>5.8072850389722763E-2</v>
      </c>
      <c r="U1647" s="241">
        <v>1.1999999999999999E-3</v>
      </c>
      <c r="V1647" s="241">
        <v>-3.1099999999999999E-2</v>
      </c>
      <c r="W1647" s="223">
        <f t="shared" ca="1" si="1749"/>
        <v>4.4067183521805985E-3</v>
      </c>
      <c r="X1647" s="223">
        <f>MMULT(N1647:T1647,'Parameters &amp; Main Results'!$B$12:$B$18)-'Parameters &amp; Main Results'!$B$22/12+MMULT(U1647:V1647,'Parameters &amp; Main Results'!$B$20:$B$21)</f>
        <v>4.4067183521805985E-3</v>
      </c>
      <c r="Y1647" s="223">
        <f>MMULT(N1647:T1647,'Parameters &amp; Main Results'!$C$12:$C$18)-'Parameters &amp; Main Results'!$C$22/12+MMULT(U1647:V1647,'Parameters &amp; Main Results'!$C$20:$C$21)</f>
        <v>4.6580231755239489E-4</v>
      </c>
      <c r="Z1647" s="17">
        <f t="shared" ca="1" si="1734"/>
        <v>2.7239779583254435</v>
      </c>
      <c r="AA1647" s="70">
        <f ca="1">Z1647/OFFSET(Z1647,'Parameters &amp; Main Results'!$B$38,0)</f>
        <v>2.7239779583254435</v>
      </c>
      <c r="AB1647" s="70">
        <f ca="1">SUMPRODUCT(Z1647:OFFSET(Z1647,'Parameters &amp; Main Results'!$B$38-1,0), 'Cash Flow Assist'!$P$11:OFFSET('Cash Flow Assist'!$P$11,'Parameters &amp; Main Results'!$B$38-1,0)  )/OFFSET(Z1647,'Parameters &amp; Main Results'!$B$38,0)</f>
        <v>746.43396454547769</v>
      </c>
      <c r="AC1647" s="70">
        <f ca="1">SUMPRODUCT(Z1647:OFFSET(Z1647,'Parameters &amp; Main Results'!$B$38-1,0),'Parameters &amp; Main Results'!$B$42:OFFSET('Parameters &amp; Main Results'!$B$42,'Parameters &amp; Main Results'!$B$38-1,0)   )/OFFSET(Z1647,'Parameters &amp; Main Results'!$B$38,0)</f>
        <v>0</v>
      </c>
      <c r="AD1647" s="155">
        <f t="shared" si="4"/>
        <v>-4.9198172485178215E-2</v>
      </c>
      <c r="AE1647" s="252">
        <f t="shared" ca="1" si="1744"/>
        <v>10032386.7948</v>
      </c>
      <c r="AF1647" s="253">
        <f t="shared" ca="1" si="1746"/>
        <v>0.32117836374392245</v>
      </c>
      <c r="AG1647" s="258">
        <f t="shared" ca="1" si="1747"/>
        <v>0</v>
      </c>
      <c r="AH1647" s="227" t="str">
        <f ca="1">IF(SUM(AG1647:OFFSET(AG1647,(-HoldAggressiveTime-1),0,,))=0,"Defensive","Aggressive")</f>
        <v>Defensive</v>
      </c>
    </row>
    <row r="1648" spans="1:34" ht="15" x14ac:dyDescent="0.2">
      <c r="A1648">
        <f t="shared" si="15"/>
        <v>11</v>
      </c>
      <c r="B1648">
        <f t="shared" si="16"/>
        <v>2007</v>
      </c>
      <c r="C1648" s="70">
        <f t="shared" si="1"/>
        <v>2007.8333333332089</v>
      </c>
      <c r="D1648" s="149">
        <f t="shared" si="383"/>
        <v>39447</v>
      </c>
      <c r="E1648" s="151">
        <v>210.834</v>
      </c>
      <c r="F1648" s="152">
        <v>12700418.6204</v>
      </c>
      <c r="G1648" s="152">
        <v>55563.714800000002</v>
      </c>
      <c r="H1648" s="152">
        <v>36793.347254749999</v>
      </c>
      <c r="I1648" s="152">
        <v>15636717.6741415</v>
      </c>
      <c r="J1648" s="152">
        <v>210.834</v>
      </c>
      <c r="K1648" s="152">
        <v>210.834</v>
      </c>
      <c r="L1648" s="152">
        <v>794.75</v>
      </c>
      <c r="M1648" s="153">
        <v>26.041130809999999</v>
      </c>
      <c r="N1648" s="17">
        <f t="shared" ref="N1648:T1648" si="1777">F1648/F1647/$E1648*$E1647-1</f>
        <v>-4.9280094739259539E-2</v>
      </c>
      <c r="O1648" s="17">
        <f t="shared" si="1777"/>
        <v>3.7726416268032636E-2</v>
      </c>
      <c r="P1648" s="17">
        <f t="shared" si="1777"/>
        <v>-4.5729460144700029E-3</v>
      </c>
      <c r="Q1648" s="17">
        <f t="shared" si="1777"/>
        <v>-4.6331844561534719E-2</v>
      </c>
      <c r="R1648" s="17">
        <f t="shared" si="1777"/>
        <v>0</v>
      </c>
      <c r="S1648" s="17">
        <f t="shared" si="1777"/>
        <v>0</v>
      </c>
      <c r="T1648" s="17">
        <f t="shared" si="1777"/>
        <v>7.0917680438391528E-3</v>
      </c>
      <c r="U1648" s="241">
        <v>-2.93E-2</v>
      </c>
      <c r="V1648" s="241">
        <v>-9.4000000000000004E-3</v>
      </c>
      <c r="W1648" s="223">
        <f t="shared" ca="1" si="1749"/>
        <v>-2.9101866065312836E-2</v>
      </c>
      <c r="X1648" s="223">
        <f>MMULT(N1648:T1648,'Parameters &amp; Main Results'!$B$12:$B$18)-'Parameters &amp; Main Results'!$B$22/12+MMULT(U1648:V1648,'Parameters &amp; Main Results'!$B$20:$B$21)</f>
        <v>-2.9101866065312836E-2</v>
      </c>
      <c r="Y1648" s="223">
        <f>MMULT(N1648:T1648,'Parameters &amp; Main Results'!$C$12:$C$18)-'Parameters &amp; Main Results'!$C$22/12+MMULT(U1648:V1648,'Parameters &amp; Main Results'!$C$20:$C$21)</f>
        <v>-4.0621110305196995E-2</v>
      </c>
      <c r="Z1648" s="17">
        <f t="shared" ca="1" si="1734"/>
        <v>2.7120268199662925</v>
      </c>
      <c r="AA1648" s="70">
        <f ca="1">Z1648/OFFSET(Z1648,'Parameters &amp; Main Results'!$B$38,0)</f>
        <v>2.7120268199662925</v>
      </c>
      <c r="AB1648" s="70">
        <f ca="1">SUMPRODUCT(Z1648:OFFSET(Z1648,'Parameters &amp; Main Results'!$B$38-1,0), 'Cash Flow Assist'!$P$11:OFFSET('Cash Flow Assist'!$P$11,'Parameters &amp; Main Results'!$B$38-1,0)  )/OFFSET(Z1648,'Parameters &amp; Main Results'!$B$38,0)</f>
        <v>744.70998658715234</v>
      </c>
      <c r="AC1648" s="70">
        <f ca="1">SUMPRODUCT(Z1648:OFFSET(Z1648,'Parameters &amp; Main Results'!$B$38-1,0),'Parameters &amp; Main Results'!$B$42:OFFSET('Parameters &amp; Main Results'!$B$42,'Parameters &amp; Main Results'!$B$38-1,0)   )/OFFSET(Z1648,'Parameters &amp; Main Results'!$B$38,0)</f>
        <v>0</v>
      </c>
      <c r="AD1648" s="155">
        <f t="shared" si="4"/>
        <v>-9.605377662336978E-2</v>
      </c>
      <c r="AE1648" s="252">
        <f t="shared" ca="1" si="1744"/>
        <v>10113642.2612</v>
      </c>
      <c r="AF1648" s="253">
        <f t="shared" ca="1" si="1746"/>
        <v>0.25577099648105167</v>
      </c>
      <c r="AG1648" s="258">
        <f t="shared" ca="1" si="1747"/>
        <v>0</v>
      </c>
      <c r="AH1648" s="227" t="str">
        <f ca="1">IF(SUM(AG1648:OFFSET(AG1648,(-HoldAggressiveTime-1),0,,))=0,"Defensive","Aggressive")</f>
        <v>Defensive</v>
      </c>
    </row>
    <row r="1649" spans="1:34" ht="15" x14ac:dyDescent="0.2">
      <c r="A1649">
        <f t="shared" si="15"/>
        <v>12</v>
      </c>
      <c r="B1649">
        <f t="shared" si="16"/>
        <v>2007</v>
      </c>
      <c r="C1649" s="70">
        <f t="shared" si="1"/>
        <v>2007.9166666665421</v>
      </c>
      <c r="D1649" s="149">
        <f t="shared" si="383"/>
        <v>39478</v>
      </c>
      <c r="E1649" s="151">
        <v>211.44499999999999</v>
      </c>
      <c r="F1649" s="152">
        <v>12612316.213400001</v>
      </c>
      <c r="G1649" s="152">
        <v>55432.652199999997</v>
      </c>
      <c r="H1649" s="152">
        <v>36893.609126019997</v>
      </c>
      <c r="I1649" s="152">
        <v>15344346.7248882</v>
      </c>
      <c r="J1649" s="152">
        <v>211.44499999999999</v>
      </c>
      <c r="K1649" s="152">
        <v>211.44499999999999</v>
      </c>
      <c r="L1649" s="152">
        <v>836.5</v>
      </c>
      <c r="M1649" s="153">
        <v>25.764952350000002</v>
      </c>
      <c r="N1649" s="17">
        <f t="shared" ref="N1649:T1649" si="1778">F1649/F1648/$E1649*$E1648-1</f>
        <v>-9.8065637309102671E-3</v>
      </c>
      <c r="O1649" s="17">
        <f t="shared" si="1778"/>
        <v>-5.2416046795150661E-3</v>
      </c>
      <c r="P1649" s="17">
        <f t="shared" si="1778"/>
        <v>-1.7251460188416612E-4</v>
      </c>
      <c r="Q1649" s="17">
        <f t="shared" si="1778"/>
        <v>-2.15333294003619E-2</v>
      </c>
      <c r="R1649" s="17">
        <f t="shared" si="1778"/>
        <v>0</v>
      </c>
      <c r="S1649" s="17">
        <f t="shared" si="1778"/>
        <v>0</v>
      </c>
      <c r="T1649" s="17">
        <f t="shared" si="1778"/>
        <v>4.9490803224008673E-2</v>
      </c>
      <c r="U1649" s="241">
        <v>1.6000000000000001E-3</v>
      </c>
      <c r="V1649" s="241">
        <v>-5.1999999999999998E-3</v>
      </c>
      <c r="W1649" s="223">
        <f t="shared" ca="1" si="1749"/>
        <v>-5.9703702395519443E-3</v>
      </c>
      <c r="X1649" s="223">
        <f>MMULT(N1649:T1649,'Parameters &amp; Main Results'!$B$12:$B$18)-'Parameters &amp; Main Results'!$B$22/12+MMULT(U1649:V1649,'Parameters &amp; Main Results'!$B$20:$B$21)</f>
        <v>-5.9703702395519443E-3</v>
      </c>
      <c r="Y1649" s="223">
        <f>MMULT(N1649:T1649,'Parameters &amp; Main Results'!$C$12:$C$18)-'Parameters &amp; Main Results'!$C$22/12+MMULT(U1649:V1649,'Parameters &amp; Main Results'!$C$20:$C$21)</f>
        <v>-9.3917344924374143E-3</v>
      </c>
      <c r="Z1649" s="17">
        <f t="shared" ca="1" si="1734"/>
        <v>2.79331757387921</v>
      </c>
      <c r="AA1649" s="70">
        <f ca="1">Z1649/OFFSET(Z1649,'Parameters &amp; Main Results'!$B$38,0)</f>
        <v>2.79331757387921</v>
      </c>
      <c r="AB1649" s="70">
        <f ca="1">SUMPRODUCT(Z1649:OFFSET(Z1649,'Parameters &amp; Main Results'!$B$38-1,0), 'Cash Flow Assist'!$P$11:OFFSET('Cash Flow Assist'!$P$11,'Parameters &amp; Main Results'!$B$38-1,0)  )/OFFSET(Z1649,'Parameters &amp; Main Results'!$B$38,0)</f>
        <v>742.99795976718588</v>
      </c>
      <c r="AC1649" s="70">
        <f ca="1">SUMPRODUCT(Z1649:OFFSET(Z1649,'Parameters &amp; Main Results'!$B$38-1,0),'Parameters &amp; Main Results'!$B$42:OFFSET('Parameters &amp; Main Results'!$B$42,'Parameters &amp; Main Results'!$B$38-1,0)   )/OFFSET(Z1649,'Parameters &amp; Main Results'!$B$38,0)</f>
        <v>0</v>
      </c>
      <c r="AD1649" s="155">
        <f t="shared" si="4"/>
        <v>-0.10491838287222832</v>
      </c>
      <c r="AE1649" s="252">
        <f t="shared" ca="1" si="1744"/>
        <v>9945039.0824999996</v>
      </c>
      <c r="AF1649" s="253">
        <f t="shared" ca="1" si="1746"/>
        <v>0.26820177465099482</v>
      </c>
      <c r="AG1649" s="258">
        <f t="shared" ca="1" si="1747"/>
        <v>0</v>
      </c>
      <c r="AH1649" s="227" t="str">
        <f ca="1">IF(SUM(AG1649:OFFSET(AG1649,(-HoldAggressiveTime-1),0,,))=0,"Defensive","Aggressive")</f>
        <v>Defensive</v>
      </c>
    </row>
    <row r="1650" spans="1:34" ht="15" x14ac:dyDescent="0.2">
      <c r="A1650">
        <f t="shared" si="15"/>
        <v>1</v>
      </c>
      <c r="B1650">
        <f t="shared" si="16"/>
        <v>2008</v>
      </c>
      <c r="C1650" s="70">
        <f t="shared" si="1"/>
        <v>2007.9999999998754</v>
      </c>
      <c r="D1650" s="149">
        <f t="shared" si="383"/>
        <v>39507</v>
      </c>
      <c r="E1650" s="151">
        <v>212.17400000000001</v>
      </c>
      <c r="F1650" s="152">
        <v>11855816.7741</v>
      </c>
      <c r="G1650" s="152">
        <v>57313.557099999998</v>
      </c>
      <c r="H1650" s="152">
        <v>36985.843148840002</v>
      </c>
      <c r="I1650" s="152">
        <v>13962719.581832999</v>
      </c>
      <c r="J1650" s="152">
        <v>212.17400000000001</v>
      </c>
      <c r="K1650" s="152">
        <v>212.17400000000001</v>
      </c>
      <c r="L1650" s="152">
        <v>923.75</v>
      </c>
      <c r="M1650" s="153">
        <v>24.018658899999998</v>
      </c>
      <c r="N1650" s="17">
        <f t="shared" ref="N1650:T1650" si="1779">F1650/F1649/$E1650*$E1649-1</f>
        <v>-6.3210780915412101E-2</v>
      </c>
      <c r="O1650" s="17">
        <f t="shared" si="1779"/>
        <v>3.037891058774167E-2</v>
      </c>
      <c r="P1650" s="17">
        <f t="shared" si="1779"/>
        <v>-9.4444889558398248E-4</v>
      </c>
      <c r="Q1650" s="17">
        <f t="shared" si="1779"/>
        <v>-9.3167933955330073E-2</v>
      </c>
      <c r="R1650" s="17">
        <f t="shared" si="1779"/>
        <v>0</v>
      </c>
      <c r="S1650" s="17">
        <f t="shared" si="1779"/>
        <v>0</v>
      </c>
      <c r="T1650" s="17">
        <f t="shared" si="1779"/>
        <v>0.10050941424988724</v>
      </c>
      <c r="U1650" s="241">
        <v>-9.7999999999999997E-3</v>
      </c>
      <c r="V1650" s="241">
        <v>4.0099999999999997E-2</v>
      </c>
      <c r="W1650" s="223">
        <f t="shared" ca="1" si="1749"/>
        <v>-3.6348499523183045E-2</v>
      </c>
      <c r="X1650" s="223">
        <f>MMULT(N1650:T1650,'Parameters &amp; Main Results'!$B$12:$B$18)-'Parameters &amp; Main Results'!$B$22/12+MMULT(U1650:V1650,'Parameters &amp; Main Results'!$B$20:$B$21)</f>
        <v>-3.6348499523183045E-2</v>
      </c>
      <c r="Y1650" s="223">
        <f>MMULT(N1650:T1650,'Parameters &amp; Main Results'!$C$12:$C$18)-'Parameters &amp; Main Results'!$C$22/12+MMULT(U1650:V1650,'Parameters &amp; Main Results'!$C$20:$C$21)</f>
        <v>-5.3893478431763397E-2</v>
      </c>
      <c r="Z1650" s="17">
        <f t="shared" ca="1" si="1734"/>
        <v>2.8100948807254102</v>
      </c>
      <c r="AA1650" s="70">
        <f ca="1">Z1650/OFFSET(Z1650,'Parameters &amp; Main Results'!$B$38,0)</f>
        <v>2.8100948807254102</v>
      </c>
      <c r="AB1650" s="70">
        <f ca="1">SUMPRODUCT(Z1650:OFFSET(Z1650,'Parameters &amp; Main Results'!$B$38-1,0), 'Cash Flow Assist'!$P$11:OFFSET('Cash Flow Assist'!$P$11,'Parameters &amp; Main Results'!$B$38-1,0)  )/OFFSET(Z1650,'Parameters &amp; Main Results'!$B$38,0)</f>
        <v>741.20464219330665</v>
      </c>
      <c r="AC1650" s="70">
        <f ca="1">SUMPRODUCT(Z1650:OFFSET(Z1650,'Parameters &amp; Main Results'!$B$38-1,0),'Parameters &amp; Main Results'!$B$42:OFFSET('Parameters &amp; Main Results'!$B$42,'Parameters &amp; Main Results'!$B$38-1,0)   )/OFFSET(Z1650,'Parameters &amp; Main Results'!$B$38,0)</f>
        <v>0</v>
      </c>
      <c r="AD1650" s="155">
        <f t="shared" si="4"/>
        <v>-0.16149719087390468</v>
      </c>
      <c r="AE1650" s="252">
        <f t="shared" ca="1" si="1744"/>
        <v>10321183.313200001</v>
      </c>
      <c r="AF1650" s="253">
        <f t="shared" ca="1" si="1746"/>
        <v>0.1486877438691861</v>
      </c>
      <c r="AG1650" s="258">
        <f t="shared" ca="1" si="1747"/>
        <v>0</v>
      </c>
      <c r="AH1650" s="227" t="str">
        <f ca="1">IF(SUM(AG1650:OFFSET(AG1650,(-HoldAggressiveTime-1),0,,))=0,"Defensive","Aggressive")</f>
        <v>Defensive</v>
      </c>
    </row>
    <row r="1651" spans="1:34" ht="15" x14ac:dyDescent="0.2">
      <c r="A1651">
        <f t="shared" si="15"/>
        <v>2</v>
      </c>
      <c r="B1651">
        <f t="shared" si="16"/>
        <v>2008</v>
      </c>
      <c r="C1651" s="70">
        <f t="shared" si="1"/>
        <v>2008.0833333332087</v>
      </c>
      <c r="D1651" s="149">
        <f t="shared" si="383"/>
        <v>39538</v>
      </c>
      <c r="E1651" s="151">
        <v>212.68700000000001</v>
      </c>
      <c r="F1651" s="152">
        <v>11470703.7074</v>
      </c>
      <c r="G1651" s="152">
        <v>58147.788399999998</v>
      </c>
      <c r="H1651" s="152">
        <v>37070.602372720001</v>
      </c>
      <c r="I1651" s="152">
        <v>14220199.4986472</v>
      </c>
      <c r="J1651" s="152">
        <v>212.68700000000001</v>
      </c>
      <c r="K1651" s="152">
        <v>212.68700000000001</v>
      </c>
      <c r="L1651" s="152">
        <v>969</v>
      </c>
      <c r="M1651" s="153">
        <v>23.07490928</v>
      </c>
      <c r="N1651" s="17">
        <f t="shared" ref="N1651:T1651" si="1780">F1651/F1650/$E1651*$E1650-1</f>
        <v>-3.4816694252449709E-2</v>
      </c>
      <c r="O1651" s="17">
        <f t="shared" si="1780"/>
        <v>1.2108463597781061E-2</v>
      </c>
      <c r="P1651" s="17">
        <f t="shared" si="1780"/>
        <v>-1.2585591353742043E-4</v>
      </c>
      <c r="Q1651" s="17">
        <f t="shared" si="1780"/>
        <v>1.5984054117610613E-2</v>
      </c>
      <c r="R1651" s="17">
        <f t="shared" si="1780"/>
        <v>0</v>
      </c>
      <c r="S1651" s="17">
        <f t="shared" si="1780"/>
        <v>0</v>
      </c>
      <c r="T1651" s="17">
        <f t="shared" si="1780"/>
        <v>4.6454968071939939E-2</v>
      </c>
      <c r="U1651" s="241">
        <v>-4.1000000000000003E-3</v>
      </c>
      <c r="V1651" s="241">
        <v>-8.3999999999999995E-3</v>
      </c>
      <c r="W1651" s="223">
        <f t="shared" ca="1" si="1749"/>
        <v>-2.1409746232850736E-2</v>
      </c>
      <c r="X1651" s="223">
        <f>MMULT(N1651:T1651,'Parameters &amp; Main Results'!$B$12:$B$18)-'Parameters &amp; Main Results'!$B$22/12+MMULT(U1651:V1651,'Parameters &amp; Main Results'!$B$20:$B$21)</f>
        <v>-2.1409746232850736E-2</v>
      </c>
      <c r="Y1651" s="223">
        <f>MMULT(N1651:T1651,'Parameters &amp; Main Results'!$C$12:$C$18)-'Parameters &amp; Main Results'!$C$22/12+MMULT(U1651:V1651,'Parameters &amp; Main Results'!$C$20:$C$21)</f>
        <v>-3.0165845134093299E-2</v>
      </c>
      <c r="Z1651" s="17">
        <f t="shared" ca="1" si="1734"/>
        <v>2.9160903909089222</v>
      </c>
      <c r="AA1651" s="70">
        <f ca="1">Z1651/OFFSET(Z1651,'Parameters &amp; Main Results'!$B$38,0)</f>
        <v>2.9160903909089222</v>
      </c>
      <c r="AB1651" s="70">
        <f ca="1">SUMPRODUCT(Z1651:OFFSET(Z1651,'Parameters &amp; Main Results'!$B$38-1,0), 'Cash Flow Assist'!$P$11:OFFSET('Cash Flow Assist'!$P$11,'Parameters &amp; Main Results'!$B$38-1,0)  )/OFFSET(Z1651,'Parameters &amp; Main Results'!$B$38,0)</f>
        <v>739.39454731258138</v>
      </c>
      <c r="AC1651" s="70">
        <f ca="1">SUMPRODUCT(Z1651:OFFSET(Z1651,'Parameters &amp; Main Results'!$B$38-1,0),'Parameters &amp; Main Results'!$B$42:OFFSET('Parameters &amp; Main Results'!$B$42,'Parameters &amp; Main Results'!$B$38-1,0)   )/OFFSET(Z1651,'Parameters &amp; Main Results'!$B$38,0)</f>
        <v>0</v>
      </c>
      <c r="AD1651" s="155">
        <f t="shared" si="4"/>
        <v>-0.1906910868090681</v>
      </c>
      <c r="AE1651" s="252">
        <f t="shared" ca="1" si="1744"/>
        <v>10494358.410800001</v>
      </c>
      <c r="AF1651" s="253">
        <f t="shared" ca="1" si="1746"/>
        <v>9.3035253645922578E-2</v>
      </c>
      <c r="AG1651" s="258">
        <f t="shared" ca="1" si="1747"/>
        <v>0</v>
      </c>
      <c r="AH1651" s="227" t="str">
        <f ca="1">IF(SUM(AG1651:OFFSET(AG1651,(-HoldAggressiveTime-1),0,,))=0,"Defensive","Aggressive")</f>
        <v>Defensive</v>
      </c>
    </row>
    <row r="1652" spans="1:34" ht="15" x14ac:dyDescent="0.2">
      <c r="A1652">
        <f t="shared" si="15"/>
        <v>3</v>
      </c>
      <c r="B1652">
        <f t="shared" si="16"/>
        <v>2008</v>
      </c>
      <c r="C1652" s="70">
        <f t="shared" si="1"/>
        <v>2008.1666666665419</v>
      </c>
      <c r="D1652" s="149">
        <f t="shared" si="383"/>
        <v>39568</v>
      </c>
      <c r="E1652" s="151">
        <v>213.44800000000001</v>
      </c>
      <c r="F1652" s="152">
        <v>11421156.3575</v>
      </c>
      <c r="G1652" s="152">
        <v>58700.502399999998</v>
      </c>
      <c r="H1652" s="152">
        <v>37136.093770239997</v>
      </c>
      <c r="I1652" s="152">
        <v>14024204.8507447</v>
      </c>
      <c r="J1652" s="152">
        <v>213.44800000000001</v>
      </c>
      <c r="K1652" s="152">
        <v>213.44800000000001</v>
      </c>
      <c r="L1652" s="152">
        <v>937.25</v>
      </c>
      <c r="M1652" s="153">
        <v>22.705687959999999</v>
      </c>
      <c r="N1652" s="17">
        <f t="shared" ref="N1652:T1652" si="1781">F1652/F1651/$E1652*$E1651-1</f>
        <v>-7.8693401603668889E-3</v>
      </c>
      <c r="O1652" s="17">
        <f t="shared" si="1781"/>
        <v>5.9061711678043416E-3</v>
      </c>
      <c r="P1652" s="17">
        <f t="shared" si="1781"/>
        <v>-1.8049031459472786E-3</v>
      </c>
      <c r="Q1652" s="17">
        <f t="shared" si="1781"/>
        <v>-1.7298965539606415E-2</v>
      </c>
      <c r="R1652" s="17">
        <f t="shared" si="1781"/>
        <v>0</v>
      </c>
      <c r="S1652" s="17">
        <f t="shared" si="1781"/>
        <v>0</v>
      </c>
      <c r="T1652" s="17">
        <f t="shared" si="1781"/>
        <v>-3.6214190300345006E-2</v>
      </c>
      <c r="U1652" s="241">
        <v>7.7000000000000002E-3</v>
      </c>
      <c r="V1652" s="241">
        <v>3.5000000000000001E-3</v>
      </c>
      <c r="W1652" s="223">
        <f t="shared" ca="1" si="1749"/>
        <v>-6.5731470683982164E-3</v>
      </c>
      <c r="X1652" s="223">
        <f>MMULT(N1652:T1652,'Parameters &amp; Main Results'!$B$12:$B$18)-'Parameters &amp; Main Results'!$B$22/12+MMULT(U1652:V1652,'Parameters &amp; Main Results'!$B$20:$B$21)</f>
        <v>-6.5731470683982164E-3</v>
      </c>
      <c r="Y1652" s="223">
        <f>MMULT(N1652:T1652,'Parameters &amp; Main Results'!$C$12:$C$18)-'Parameters &amp; Main Results'!$C$22/12+MMULT(U1652:V1652,'Parameters &amp; Main Results'!$C$20:$C$21)</f>
        <v>-6.5334556942164322E-3</v>
      </c>
      <c r="Z1652" s="17">
        <f t="shared" ca="1" si="1734"/>
        <v>2.9798890594743157</v>
      </c>
      <c r="AA1652" s="70">
        <f ca="1">Z1652/OFFSET(Z1652,'Parameters &amp; Main Results'!$B$38,0)</f>
        <v>2.9798890594743157</v>
      </c>
      <c r="AB1652" s="70">
        <f ca="1">SUMPRODUCT(Z1652:OFFSET(Z1652,'Parameters &amp; Main Results'!$B$38-1,0), 'Cash Flow Assist'!$P$11:OFFSET('Cash Flow Assist'!$P$11,'Parameters &amp; Main Results'!$B$38-1,0)  )/OFFSET(Z1652,'Parameters &amp; Main Results'!$B$38,0)</f>
        <v>737.47845692167243</v>
      </c>
      <c r="AC1652" s="70">
        <f ca="1">SUMPRODUCT(Z1652:OFFSET(Z1652,'Parameters &amp; Main Results'!$B$38-1,0),'Parameters &amp; Main Results'!$B$42:OFFSET('Parameters &amp; Main Results'!$B$42,'Parameters &amp; Main Results'!$B$38-1,0)   )/OFFSET(Z1652,'Parameters &amp; Main Results'!$B$38,0)</f>
        <v>0</v>
      </c>
      <c r="AD1652" s="155">
        <f t="shared" si="4"/>
        <v>-0.1970598139417844</v>
      </c>
      <c r="AE1652" s="252">
        <f t="shared" ca="1" si="1744"/>
        <v>10598156.2808</v>
      </c>
      <c r="AF1652" s="253">
        <f t="shared" ca="1" si="1746"/>
        <v>7.7655023656423766E-2</v>
      </c>
      <c r="AG1652" s="258">
        <f t="shared" ca="1" si="1747"/>
        <v>0</v>
      </c>
      <c r="AH1652" s="227" t="str">
        <f ca="1">IF(SUM(AG1652:OFFSET(AG1652,(-HoldAggressiveTime-1),0,,))=0,"Defensive","Aggressive")</f>
        <v>Defensive</v>
      </c>
    </row>
    <row r="1653" spans="1:34" ht="15" x14ac:dyDescent="0.2">
      <c r="A1653">
        <f t="shared" si="15"/>
        <v>4</v>
      </c>
      <c r="B1653">
        <f t="shared" si="16"/>
        <v>2008</v>
      </c>
      <c r="C1653" s="70">
        <f t="shared" si="1"/>
        <v>2008.2499999998752</v>
      </c>
      <c r="D1653" s="149">
        <f t="shared" si="383"/>
        <v>39599</v>
      </c>
      <c r="E1653" s="151">
        <v>213.94200000000001</v>
      </c>
      <c r="F1653" s="152">
        <v>11977388.252</v>
      </c>
      <c r="G1653" s="152">
        <v>57355.730600000003</v>
      </c>
      <c r="H1653" s="152">
        <v>37175.086668700002</v>
      </c>
      <c r="I1653" s="152">
        <v>14820770.6236858</v>
      </c>
      <c r="J1653" s="152">
        <v>213.94200000000001</v>
      </c>
      <c r="K1653" s="152">
        <v>213.94200000000001</v>
      </c>
      <c r="L1653" s="152">
        <v>867.75</v>
      </c>
      <c r="M1653" s="153">
        <v>23.613721099999999</v>
      </c>
      <c r="N1653" s="17">
        <f t="shared" ref="N1653:T1653" si="1782">F1653/F1652/$E1653*$E1652-1</f>
        <v>4.6280397971400378E-2</v>
      </c>
      <c r="O1653" s="17">
        <f t="shared" si="1782"/>
        <v>-2.5165173130870966E-2</v>
      </c>
      <c r="P1653" s="17">
        <f t="shared" si="1782"/>
        <v>-1.2614615175738919E-3</v>
      </c>
      <c r="Q1653" s="17">
        <f t="shared" si="1782"/>
        <v>5.4359164950179339E-2</v>
      </c>
      <c r="R1653" s="17">
        <f t="shared" si="1782"/>
        <v>0</v>
      </c>
      <c r="S1653" s="17">
        <f t="shared" si="1782"/>
        <v>0</v>
      </c>
      <c r="T1653" s="17">
        <f t="shared" si="1782"/>
        <v>-7.6290922253057558E-2</v>
      </c>
      <c r="U1653" s="241">
        <v>-1.72E-2</v>
      </c>
      <c r="V1653" s="241">
        <v>-1.09E-2</v>
      </c>
      <c r="W1653" s="223">
        <f t="shared" ca="1" si="1749"/>
        <v>2.5821051073056541E-2</v>
      </c>
      <c r="X1653" s="223">
        <f>MMULT(N1653:T1653,'Parameters &amp; Main Results'!$B$12:$B$18)-'Parameters &amp; Main Results'!$B$22/12+MMULT(U1653:V1653,'Parameters &amp; Main Results'!$B$20:$B$21)</f>
        <v>2.5821051073056541E-2</v>
      </c>
      <c r="Y1653" s="223">
        <f>MMULT(N1653:T1653,'Parameters &amp; Main Results'!$C$12:$C$18)-'Parameters &amp; Main Results'!$C$22/12+MMULT(U1653:V1653,'Parameters &amp; Main Results'!$C$20:$C$21)</f>
        <v>3.909417419450658E-2</v>
      </c>
      <c r="Z1653" s="17">
        <f t="shared" ca="1" si="1734"/>
        <v>2.999605910269755</v>
      </c>
      <c r="AA1653" s="70">
        <f ca="1">Z1653/OFFSET(Z1653,'Parameters &amp; Main Results'!$B$38,0)</f>
        <v>2.999605910269755</v>
      </c>
      <c r="AB1653" s="70">
        <f ca="1">SUMPRODUCT(Z1653:OFFSET(Z1653,'Parameters &amp; Main Results'!$B$38-1,0), 'Cash Flow Assist'!$P$11:OFFSET('Cash Flow Assist'!$P$11,'Parameters &amp; Main Results'!$B$38-1,0)  )/OFFSET(Z1653,'Parameters &amp; Main Results'!$B$38,0)</f>
        <v>735.49856786219812</v>
      </c>
      <c r="AC1653" s="70">
        <f ca="1">SUMPRODUCT(Z1653:OFFSET(Z1653,'Parameters &amp; Main Results'!$B$38-1,0),'Parameters &amp; Main Results'!$B$42:OFFSET('Parameters &amp; Main Results'!$B$42,'Parameters &amp; Main Results'!$B$38-1,0)   )/OFFSET(Z1653,'Parameters &amp; Main Results'!$B$38,0)</f>
        <v>0</v>
      </c>
      <c r="AD1653" s="155">
        <f t="shared" si="4"/>
        <v>-0.15989942258377987</v>
      </c>
      <c r="AE1653" s="252">
        <f t="shared" ca="1" si="1744"/>
        <v>10626922.181500001</v>
      </c>
      <c r="AF1653" s="253">
        <f t="shared" ca="1" si="1746"/>
        <v>0.1270796988474211</v>
      </c>
      <c r="AG1653" s="258">
        <f t="shared" ca="1" si="1747"/>
        <v>0</v>
      </c>
      <c r="AH1653" s="227" t="str">
        <f ca="1">IF(SUM(AG1653:OFFSET(AG1653,(-HoldAggressiveTime-1),0,,))=0,"Defensive","Aggressive")</f>
        <v>Defensive</v>
      </c>
    </row>
    <row r="1654" spans="1:34" ht="15" x14ac:dyDescent="0.2">
      <c r="A1654">
        <f t="shared" si="15"/>
        <v>5</v>
      </c>
      <c r="B1654">
        <f t="shared" si="16"/>
        <v>2008</v>
      </c>
      <c r="C1654" s="70">
        <f t="shared" si="1"/>
        <v>2008.3333333332084</v>
      </c>
      <c r="D1654" s="149">
        <f t="shared" si="383"/>
        <v>39629</v>
      </c>
      <c r="E1654" s="151">
        <v>215.208</v>
      </c>
      <c r="F1654" s="152">
        <v>12005497.896500001</v>
      </c>
      <c r="G1654" s="152">
        <v>56199.683599999997</v>
      </c>
      <c r="H1654" s="152">
        <v>37215.049886870002</v>
      </c>
      <c r="I1654" s="152">
        <v>15072109.586269099</v>
      </c>
      <c r="J1654" s="152">
        <v>215.208</v>
      </c>
      <c r="K1654" s="152">
        <v>215.208</v>
      </c>
      <c r="L1654" s="152">
        <v>879.5</v>
      </c>
      <c r="M1654" s="153">
        <v>23.400062070000001</v>
      </c>
      <c r="N1654" s="17">
        <f t="shared" ref="N1654:T1654" si="1783">F1654/F1653/$E1654*$E1653-1</f>
        <v>-3.5495943081417236E-3</v>
      </c>
      <c r="O1654" s="17">
        <f t="shared" si="1783"/>
        <v>-2.5919847800122464E-2</v>
      </c>
      <c r="P1654" s="17">
        <f t="shared" si="1783"/>
        <v>-4.8140048232100385E-3</v>
      </c>
      <c r="Q1654" s="17">
        <f t="shared" si="1783"/>
        <v>1.0976119589629407E-2</v>
      </c>
      <c r="R1654" s="17">
        <f t="shared" si="1783"/>
        <v>0</v>
      </c>
      <c r="S1654" s="17">
        <f t="shared" si="1783"/>
        <v>0</v>
      </c>
      <c r="T1654" s="17">
        <f t="shared" si="1783"/>
        <v>7.5784294003908848E-3</v>
      </c>
      <c r="U1654" s="241">
        <v>2.9499999999999998E-2</v>
      </c>
      <c r="V1654" s="241">
        <v>-1.5299999999999999E-2</v>
      </c>
      <c r="W1654" s="223">
        <f t="shared" ca="1" si="1749"/>
        <v>-7.5089104877779063E-3</v>
      </c>
      <c r="X1654" s="223">
        <f>MMULT(N1654:T1654,'Parameters &amp; Main Results'!$B$12:$B$18)-'Parameters &amp; Main Results'!$B$22/12+MMULT(U1654:V1654,'Parameters &amp; Main Results'!$B$20:$B$21)</f>
        <v>-7.5089104877779063E-3</v>
      </c>
      <c r="Y1654" s="223">
        <f>MMULT(N1654:T1654,'Parameters &amp; Main Results'!$C$12:$C$18)-'Parameters &amp; Main Results'!$C$22/12+MMULT(U1654:V1654,'Parameters &amp; Main Results'!$C$20:$C$21)</f>
        <v>-5.8282863240064643E-3</v>
      </c>
      <c r="Z1654" s="17">
        <f t="shared" ca="1" si="1734"/>
        <v>2.9241025100157847</v>
      </c>
      <c r="AA1654" s="70">
        <f ca="1">Z1654/OFFSET(Z1654,'Parameters &amp; Main Results'!$B$38,0)</f>
        <v>2.9241025100157847</v>
      </c>
      <c r="AB1654" s="70">
        <f ca="1">SUMPRODUCT(Z1654:OFFSET(Z1654,'Parameters &amp; Main Results'!$B$38-1,0), 'Cash Flow Assist'!$P$11:OFFSET('Cash Flow Assist'!$P$11,'Parameters &amp; Main Results'!$B$38-1,0)  )/OFFSET(Z1654,'Parameters &amp; Main Results'!$B$38,0)</f>
        <v>733.49896195192832</v>
      </c>
      <c r="AC1654" s="70">
        <f ca="1">SUMPRODUCT(Z1654:OFFSET(Z1654,'Parameters &amp; Main Results'!$B$38-1,0),'Parameters &amp; Main Results'!$B$42:OFFSET('Parameters &amp; Main Results'!$B$42,'Parameters &amp; Main Results'!$B$38-1,0)   )/OFFSET(Z1654,'Parameters &amp; Main Results'!$B$38,0)</f>
        <v>0</v>
      </c>
      <c r="AD1654" s="155">
        <f t="shared" si="4"/>
        <v>-0.16288143881164308</v>
      </c>
      <c r="AE1654" s="252">
        <f t="shared" ca="1" si="1744"/>
        <v>10759212.5121</v>
      </c>
      <c r="AF1654" s="253">
        <f t="shared" ca="1" si="1746"/>
        <v>0.11583425673564922</v>
      </c>
      <c r="AG1654" s="258">
        <f t="shared" ca="1" si="1747"/>
        <v>0</v>
      </c>
      <c r="AH1654" s="227" t="str">
        <f ca="1">IF(SUM(AG1654:OFFSET(AG1654,(-HoldAggressiveTime-1),0,,))=0,"Defensive","Aggressive")</f>
        <v>Defensive</v>
      </c>
    </row>
    <row r="1655" spans="1:34" ht="15" x14ac:dyDescent="0.2">
      <c r="A1655">
        <f t="shared" si="15"/>
        <v>6</v>
      </c>
      <c r="B1655">
        <f t="shared" si="16"/>
        <v>2008</v>
      </c>
      <c r="C1655" s="70">
        <f t="shared" si="1"/>
        <v>2008.4166666665417</v>
      </c>
      <c r="D1655" s="149">
        <f t="shared" si="383"/>
        <v>39660</v>
      </c>
      <c r="E1655" s="151">
        <v>217.46299999999999</v>
      </c>
      <c r="F1655" s="152">
        <v>11109708.0595</v>
      </c>
      <c r="G1655" s="152">
        <v>56710.053399999997</v>
      </c>
      <c r="H1655" s="152">
        <v>37268.701583790003</v>
      </c>
      <c r="I1655" s="152">
        <v>13903695.427526399</v>
      </c>
      <c r="J1655" s="152">
        <v>217.46299999999999</v>
      </c>
      <c r="K1655" s="152">
        <v>217.46299999999999</v>
      </c>
      <c r="L1655" s="152">
        <v>932.75</v>
      </c>
      <c r="M1655" s="153">
        <v>21.393118650000002</v>
      </c>
      <c r="N1655" s="17">
        <f t="shared" ref="N1655:T1655" si="1784">F1655/F1654/$E1655*$E1654-1</f>
        <v>-8.4210821863870966E-2</v>
      </c>
      <c r="O1655" s="17">
        <f t="shared" si="1784"/>
        <v>-1.3823857526887862E-3</v>
      </c>
      <c r="P1655" s="17">
        <f t="shared" si="1784"/>
        <v>-8.9428629238139656E-3</v>
      </c>
      <c r="Q1655" s="17">
        <f t="shared" si="1784"/>
        <v>-8.7087320777824551E-2</v>
      </c>
      <c r="R1655" s="17">
        <f t="shared" si="1784"/>
        <v>0</v>
      </c>
      <c r="S1655" s="17">
        <f t="shared" si="1784"/>
        <v>0</v>
      </c>
      <c r="T1655" s="17">
        <f t="shared" si="1784"/>
        <v>4.9548350369625238E-2</v>
      </c>
      <c r="U1655" s="241">
        <v>1.24E-2</v>
      </c>
      <c r="V1655" s="241">
        <v>-2.7E-2</v>
      </c>
      <c r="W1655" s="223">
        <f t="shared" ca="1" si="1749"/>
        <v>-6.0998842696626386E-2</v>
      </c>
      <c r="X1655" s="223">
        <f>MMULT(N1655:T1655,'Parameters &amp; Main Results'!$B$12:$B$18)-'Parameters &amp; Main Results'!$B$22/12+MMULT(U1655:V1655,'Parameters &amp; Main Results'!$B$20:$B$21)</f>
        <v>-6.0998842696626386E-2</v>
      </c>
      <c r="Y1655" s="223">
        <f>MMULT(N1655:T1655,'Parameters &amp; Main Results'!$C$12:$C$18)-'Parameters &amp; Main Results'!$C$22/12+MMULT(U1655:V1655,'Parameters &amp; Main Results'!$C$20:$C$21)</f>
        <v>-7.5969644919419405E-2</v>
      </c>
      <c r="Z1655" s="17">
        <f t="shared" ca="1" si="1734"/>
        <v>2.946225453220833</v>
      </c>
      <c r="AA1655" s="70">
        <f ca="1">Z1655/OFFSET(Z1655,'Parameters &amp; Main Results'!$B$38,0)</f>
        <v>2.946225453220833</v>
      </c>
      <c r="AB1655" s="70">
        <f ca="1">SUMPRODUCT(Z1655:OFFSET(Z1655,'Parameters &amp; Main Results'!$B$38-1,0), 'Cash Flow Assist'!$P$11:OFFSET('Cash Flow Assist'!$P$11,'Parameters &amp; Main Results'!$B$38-1,0)  )/OFFSET(Z1655,'Parameters &amp; Main Results'!$B$38,0)</f>
        <v>731.57485944191262</v>
      </c>
      <c r="AC1655" s="70">
        <f ca="1">SUMPRODUCT(Z1655:OFFSET(Z1655,'Parameters &amp; Main Results'!$B$38-1,0),'Parameters &amp; Main Results'!$B$42:OFFSET('Parameters &amp; Main Results'!$B$42,'Parameters &amp; Main Results'!$B$38-1,0)   )/OFFSET(Z1655,'Parameters &amp; Main Results'!$B$38,0)</f>
        <v>0</v>
      </c>
      <c r="AD1655" s="155">
        <f t="shared" si="4"/>
        <v>-0.23337588084681582</v>
      </c>
      <c r="AE1655" s="252">
        <f t="shared" ca="1" si="1744"/>
        <v>10858580.6522</v>
      </c>
      <c r="AF1655" s="253">
        <f t="shared" ca="1" si="1746"/>
        <v>2.3127093249440435E-2</v>
      </c>
      <c r="AG1655" s="258">
        <f t="shared" ca="1" si="1747"/>
        <v>0</v>
      </c>
      <c r="AH1655" s="227" t="str">
        <f ca="1">IF(SUM(AG1655:OFFSET(AG1655,(-HoldAggressiveTime-1),0,,))=0,"Defensive","Aggressive")</f>
        <v>Defensive</v>
      </c>
    </row>
    <row r="1656" spans="1:34" ht="15" x14ac:dyDescent="0.2">
      <c r="A1656">
        <f t="shared" si="15"/>
        <v>7</v>
      </c>
      <c r="B1656">
        <f t="shared" si="16"/>
        <v>2008</v>
      </c>
      <c r="C1656" s="70">
        <f t="shared" si="1"/>
        <v>2008.4999999998749</v>
      </c>
      <c r="D1656" s="149">
        <f t="shared" si="383"/>
        <v>39691</v>
      </c>
      <c r="E1656" s="151">
        <v>219.01599999999999</v>
      </c>
      <c r="F1656" s="152">
        <v>11016300.914100001</v>
      </c>
      <c r="G1656" s="152">
        <v>56898.614300000001</v>
      </c>
      <c r="H1656" s="152">
        <v>37326.468071249998</v>
      </c>
      <c r="I1656" s="152">
        <v>13410466.7625692</v>
      </c>
      <c r="J1656" s="152">
        <v>219.01599999999999</v>
      </c>
      <c r="K1656" s="152">
        <v>219.01599999999999</v>
      </c>
      <c r="L1656" s="152">
        <v>912</v>
      </c>
      <c r="M1656" s="153">
        <v>21.074320449999998</v>
      </c>
      <c r="N1656" s="17">
        <f t="shared" ref="N1656:T1656" si="1785">F1656/F1655/$E1656*$E1655-1</f>
        <v>-1.54388935124119E-2</v>
      </c>
      <c r="O1656" s="17">
        <f t="shared" si="1785"/>
        <v>-3.7893835640484541E-3</v>
      </c>
      <c r="P1656" s="17">
        <f t="shared" si="1785"/>
        <v>-5.551796900546635E-3</v>
      </c>
      <c r="Q1656" s="17">
        <f t="shared" si="1785"/>
        <v>-4.23139077113448E-2</v>
      </c>
      <c r="R1656" s="17">
        <f t="shared" si="1785"/>
        <v>0</v>
      </c>
      <c r="S1656" s="17">
        <f t="shared" si="1785"/>
        <v>0</v>
      </c>
      <c r="T1656" s="17">
        <f t="shared" si="1785"/>
        <v>-2.9179110383111939E-2</v>
      </c>
      <c r="U1656" s="241">
        <v>2.5600000000000001E-2</v>
      </c>
      <c r="V1656" s="241">
        <v>5.2699999999999997E-2</v>
      </c>
      <c r="W1656" s="223">
        <f t="shared" ca="1" si="1749"/>
        <v>-1.3837669032940881E-2</v>
      </c>
      <c r="X1656" s="223">
        <f>MMULT(N1656:T1656,'Parameters &amp; Main Results'!$B$12:$B$18)-'Parameters &amp; Main Results'!$B$22/12+MMULT(U1656:V1656,'Parameters &amp; Main Results'!$B$20:$B$21)</f>
        <v>-1.3837669032940881E-2</v>
      </c>
      <c r="Y1656" s="223">
        <f>MMULT(N1656:T1656,'Parameters &amp; Main Results'!$C$12:$C$18)-'Parameters &amp; Main Results'!$C$22/12+MMULT(U1656:V1656,'Parameters &amp; Main Results'!$C$20:$C$21)</f>
        <v>-1.4315609184242222E-2</v>
      </c>
      <c r="Z1656" s="17">
        <f t="shared" ca="1" si="1734"/>
        <v>3.1376164239049631</v>
      </c>
      <c r="AA1656" s="70">
        <f ca="1">Z1656/OFFSET(Z1656,'Parameters &amp; Main Results'!$B$38,0)</f>
        <v>3.1376164239049631</v>
      </c>
      <c r="AB1656" s="70">
        <f ca="1">SUMPRODUCT(Z1656:OFFSET(Z1656,'Parameters &amp; Main Results'!$B$38-1,0), 'Cash Flow Assist'!$P$11:OFFSET('Cash Flow Assist'!$P$11,'Parameters &amp; Main Results'!$B$38-1,0)  )/OFFSET(Z1656,'Parameters &amp; Main Results'!$B$38,0)</f>
        <v>729.62863398869172</v>
      </c>
      <c r="AC1656" s="70">
        <f ca="1">SUMPRODUCT(Z1656:OFFSET(Z1656,'Parameters &amp; Main Results'!$B$38-1,0),'Parameters &amp; Main Results'!$B$42:OFFSET('Parameters &amp; Main Results'!$B$42,'Parameters &amp; Main Results'!$B$38-1,0)   )/OFFSET(Z1656,'Parameters &amp; Main Results'!$B$38,0)</f>
        <v>0</v>
      </c>
      <c r="AD1656" s="155">
        <f t="shared" si="4"/>
        <v>-0.24521170898646838</v>
      </c>
      <c r="AE1656" s="252">
        <f t="shared" ca="1" si="1744"/>
        <v>10589843.701099999</v>
      </c>
      <c r="AF1656" s="253">
        <f t="shared" ca="1" si="1746"/>
        <v>4.0270397282228441E-2</v>
      </c>
      <c r="AG1656" s="258">
        <f t="shared" ca="1" si="1747"/>
        <v>0</v>
      </c>
      <c r="AH1656" s="227" t="str">
        <f ca="1">IF(SUM(AG1656:OFFSET(AG1656,(-HoldAggressiveTime-1),0,,))=0,"Defensive","Aggressive")</f>
        <v>Defensive</v>
      </c>
    </row>
    <row r="1657" spans="1:34" ht="15" x14ac:dyDescent="0.2">
      <c r="A1657">
        <f t="shared" si="15"/>
        <v>8</v>
      </c>
      <c r="B1657">
        <f t="shared" si="16"/>
        <v>2008</v>
      </c>
      <c r="C1657" s="70">
        <f t="shared" si="1"/>
        <v>2008.5833333332082</v>
      </c>
      <c r="D1657" s="149">
        <f t="shared" si="383"/>
        <v>39721</v>
      </c>
      <c r="E1657" s="151">
        <v>218.69</v>
      </c>
      <c r="F1657" s="152">
        <v>11130325.444599999</v>
      </c>
      <c r="G1657" s="152">
        <v>57832.798499999997</v>
      </c>
      <c r="H1657" s="152">
        <v>37377.169857039997</v>
      </c>
      <c r="I1657" s="152">
        <v>12895603.953651199</v>
      </c>
      <c r="J1657" s="152">
        <v>218.69</v>
      </c>
      <c r="K1657" s="152">
        <v>218.69</v>
      </c>
      <c r="L1657" s="152">
        <v>836.5</v>
      </c>
      <c r="M1657" s="153">
        <v>21.336651119999999</v>
      </c>
      <c r="N1657" s="17">
        <f t="shared" ref="N1657:T1657" si="1786">F1657/F1656/$E1657*$E1656-1</f>
        <v>1.1856652014994307E-2</v>
      </c>
      <c r="O1657" s="17">
        <f t="shared" si="1786"/>
        <v>1.7933569251762149E-2</v>
      </c>
      <c r="P1657" s="17">
        <f t="shared" si="1786"/>
        <v>2.8510527838199184E-3</v>
      </c>
      <c r="Q1657" s="17">
        <f t="shared" si="1786"/>
        <v>-3.6959146213035976E-2</v>
      </c>
      <c r="R1657" s="17">
        <f t="shared" si="1786"/>
        <v>0</v>
      </c>
      <c r="S1657" s="17">
        <f t="shared" si="1786"/>
        <v>0</v>
      </c>
      <c r="T1657" s="17">
        <f t="shared" si="1786"/>
        <v>-8.1417800411220598E-2</v>
      </c>
      <c r="U1657" s="241">
        <v>3.5000000000000003E-2</v>
      </c>
      <c r="V1657" s="241">
        <v>1.4800000000000001E-2</v>
      </c>
      <c r="W1657" s="223">
        <f t="shared" ca="1" si="1749"/>
        <v>8.3666461743704592E-3</v>
      </c>
      <c r="X1657" s="223">
        <f>MMULT(N1657:T1657,'Parameters &amp; Main Results'!$B$12:$B$18)-'Parameters &amp; Main Results'!$B$22/12+MMULT(U1657:V1657,'Parameters &amp; Main Results'!$B$20:$B$21)</f>
        <v>8.3666461743704592E-3</v>
      </c>
      <c r="Y1657" s="223">
        <f>MMULT(N1657:T1657,'Parameters &amp; Main Results'!$C$12:$C$18)-'Parameters &amp; Main Results'!$C$22/12+MMULT(U1657:V1657,'Parameters &amp; Main Results'!$C$20:$C$21)</f>
        <v>1.2422677072004423E-2</v>
      </c>
      <c r="Z1657" s="17">
        <f t="shared" ca="1" si="1734"/>
        <v>3.1816429459723192</v>
      </c>
      <c r="AA1657" s="70">
        <f ca="1">Z1657/OFFSET(Z1657,'Parameters &amp; Main Results'!$B$38,0)</f>
        <v>3.1816429459723192</v>
      </c>
      <c r="AB1657" s="70">
        <f ca="1">SUMPRODUCT(Z1657:OFFSET(Z1657,'Parameters &amp; Main Results'!$B$38-1,0), 'Cash Flow Assist'!$P$11:OFFSET('Cash Flow Assist'!$P$11,'Parameters &amp; Main Results'!$B$38-1,0)  )/OFFSET(Z1657,'Parameters &amp; Main Results'!$B$38,0)</f>
        <v>727.49101756478683</v>
      </c>
      <c r="AC1657" s="70">
        <f ca="1">SUMPRODUCT(Z1657:OFFSET(Z1657,'Parameters &amp; Main Results'!$B$38-1,0),'Parameters &amp; Main Results'!$B$42:OFFSET('Parameters &amp; Main Results'!$B$42,'Parameters &amp; Main Results'!$B$38-1,0)   )/OFFSET(Z1657,'Parameters &amp; Main Results'!$B$38,0)</f>
        <v>0</v>
      </c>
      <c r="AD1657" s="155">
        <f t="shared" si="4"/>
        <v>-0.2362624468749287</v>
      </c>
      <c r="AE1657" s="252">
        <f t="shared" ca="1" si="1744"/>
        <v>10604171.963400001</v>
      </c>
      <c r="AF1657" s="253">
        <f t="shared" ca="1" si="1746"/>
        <v>4.9617592303859488E-2</v>
      </c>
      <c r="AG1657" s="258">
        <f t="shared" ca="1" si="1747"/>
        <v>0</v>
      </c>
      <c r="AH1657" s="227" t="str">
        <f ca="1">IF(SUM(AG1657:OFFSET(AG1657,(-HoldAggressiveTime-1),0,,))=0,"Defensive","Aggressive")</f>
        <v>Defensive</v>
      </c>
    </row>
    <row r="1658" spans="1:34" ht="15" x14ac:dyDescent="0.2">
      <c r="A1658">
        <f t="shared" si="15"/>
        <v>9</v>
      </c>
      <c r="B1658">
        <f t="shared" si="16"/>
        <v>2008</v>
      </c>
      <c r="C1658" s="70">
        <f t="shared" si="1"/>
        <v>2008.6666666665415</v>
      </c>
      <c r="D1658" s="149">
        <f t="shared" si="383"/>
        <v>39752</v>
      </c>
      <c r="E1658" s="151">
        <v>218.87700000000001</v>
      </c>
      <c r="F1658" s="152">
        <v>10179847.5834</v>
      </c>
      <c r="G1658" s="152">
        <v>57923.331400000003</v>
      </c>
      <c r="H1658" s="152">
        <v>37430.743800509998</v>
      </c>
      <c r="I1658" s="152">
        <v>11038321.450501399</v>
      </c>
      <c r="J1658" s="152">
        <v>218.87700000000001</v>
      </c>
      <c r="K1658" s="152">
        <v>218.87700000000001</v>
      </c>
      <c r="L1658" s="152">
        <v>897</v>
      </c>
      <c r="M1658" s="153">
        <v>19.516231860000001</v>
      </c>
      <c r="N1658" s="17">
        <f t="shared" ref="N1658:T1658" si="1787">F1658/F1657/$E1658*$E1657-1</f>
        <v>-8.6176736880686056E-2</v>
      </c>
      <c r="O1658" s="17">
        <f t="shared" si="1787"/>
        <v>7.0972628810062055E-4</v>
      </c>
      <c r="P1658" s="17">
        <f t="shared" si="1787"/>
        <v>5.7774762407603042E-4</v>
      </c>
      <c r="Q1658" s="17">
        <f t="shared" si="1787"/>
        <v>-0.14475578054302884</v>
      </c>
      <c r="R1658" s="17">
        <f t="shared" si="1787"/>
        <v>0</v>
      </c>
      <c r="S1658" s="17">
        <f t="shared" si="1787"/>
        <v>0</v>
      </c>
      <c r="T1658" s="17">
        <f t="shared" si="1787"/>
        <v>7.1409011441359249E-2</v>
      </c>
      <c r="U1658" s="241">
        <v>-1.24E-2</v>
      </c>
      <c r="V1658" s="241">
        <v>5.8999999999999997E-2</v>
      </c>
      <c r="W1658" s="223">
        <f t="shared" ca="1" si="1749"/>
        <v>-6.0961823497493121E-2</v>
      </c>
      <c r="X1658" s="223">
        <f>MMULT(N1658:T1658,'Parameters &amp; Main Results'!$B$12:$B$18)-'Parameters &amp; Main Results'!$B$22/12+MMULT(U1658:V1658,'Parameters &amp; Main Results'!$B$20:$B$21)</f>
        <v>-6.0961823497493121E-2</v>
      </c>
      <c r="Y1658" s="223">
        <f>MMULT(N1658:T1658,'Parameters &amp; Main Results'!$C$12:$C$18)-'Parameters &amp; Main Results'!$C$22/12+MMULT(U1658:V1658,'Parameters &amp; Main Results'!$C$20:$C$21)</f>
        <v>-7.7529757230474047E-2</v>
      </c>
      <c r="Z1658" s="17">
        <f t="shared" ca="1" si="1734"/>
        <v>3.155244134703497</v>
      </c>
      <c r="AA1658" s="70">
        <f ca="1">Z1658/OFFSET(Z1658,'Parameters &amp; Main Results'!$B$38,0)</f>
        <v>3.155244134703497</v>
      </c>
      <c r="AB1658" s="70">
        <f ca="1">SUMPRODUCT(Z1658:OFFSET(Z1658,'Parameters &amp; Main Results'!$B$38-1,0), 'Cash Flow Assist'!$P$11:OFFSET('Cash Flow Assist'!$P$11,'Parameters &amp; Main Results'!$B$38-1,0)  )/OFFSET(Z1658,'Parameters &amp; Main Results'!$B$38,0)</f>
        <v>725.30937461881445</v>
      </c>
      <c r="AC1658" s="70">
        <f ca="1">SUMPRODUCT(Z1658:OFFSET(Z1658,'Parameters &amp; Main Results'!$B$38-1,0),'Parameters &amp; Main Results'!$B$42:OFFSET('Parameters &amp; Main Results'!$B$42,'Parameters &amp; Main Results'!$B$38-1,0)   )/OFFSET(Z1658,'Parameters &amp; Main Results'!$B$38,0)</f>
        <v>0</v>
      </c>
      <c r="AD1658" s="155">
        <f t="shared" si="4"/>
        <v>-0.30207885703648696</v>
      </c>
      <c r="AE1658" s="252">
        <f t="shared" ca="1" si="1744"/>
        <v>10669578.840399999</v>
      </c>
      <c r="AF1658" s="253">
        <f t="shared" ca="1" si="1746"/>
        <v>-4.5899773957866874E-2</v>
      </c>
      <c r="AG1658" s="258">
        <f t="shared" ca="1" si="1747"/>
        <v>0</v>
      </c>
      <c r="AH1658" s="227" t="str">
        <f ca="1">IF(SUM(AG1658:OFFSET(AG1658,(-HoldAggressiveTime-1),0,,))=0,"Defensive","Aggressive")</f>
        <v>Defensive</v>
      </c>
    </row>
    <row r="1659" spans="1:34" ht="15" x14ac:dyDescent="0.2">
      <c r="A1659">
        <f t="shared" si="15"/>
        <v>10</v>
      </c>
      <c r="B1659">
        <f t="shared" si="16"/>
        <v>2008</v>
      </c>
      <c r="C1659" s="70">
        <f t="shared" si="1"/>
        <v>2008.7499999998747</v>
      </c>
      <c r="D1659" s="149">
        <f t="shared" si="383"/>
        <v>39782</v>
      </c>
      <c r="E1659" s="151">
        <v>216.995</v>
      </c>
      <c r="F1659" s="152">
        <v>8470135.8816999998</v>
      </c>
      <c r="G1659" s="152">
        <v>57360.833200000001</v>
      </c>
      <c r="H1659" s="152">
        <v>37465.991084250003</v>
      </c>
      <c r="I1659" s="152">
        <v>8743145.1312498692</v>
      </c>
      <c r="J1659" s="152">
        <v>216.995</v>
      </c>
      <c r="K1659" s="152">
        <v>216.995</v>
      </c>
      <c r="L1659" s="152">
        <v>728.5</v>
      </c>
      <c r="M1659" s="153">
        <v>16.386510789999999</v>
      </c>
      <c r="N1659" s="17">
        <f t="shared" ref="N1659:T1659" si="1788">F1659/F1658/$E1659*$E1658-1</f>
        <v>-0.16073424552557214</v>
      </c>
      <c r="O1659" s="17">
        <f t="shared" si="1788"/>
        <v>-1.1222950565342726E-3</v>
      </c>
      <c r="P1659" s="17">
        <f t="shared" si="1788"/>
        <v>9.6228446506509968E-3</v>
      </c>
      <c r="Q1659" s="17">
        <f t="shared" si="1788"/>
        <v>-0.20105837071242383</v>
      </c>
      <c r="R1659" s="17">
        <f t="shared" si="1788"/>
        <v>0</v>
      </c>
      <c r="S1659" s="17">
        <f t="shared" si="1788"/>
        <v>0</v>
      </c>
      <c r="T1659" s="17">
        <f t="shared" si="1788"/>
        <v>-0.18080458367912389</v>
      </c>
      <c r="U1659" s="241">
        <v>-2.52E-2</v>
      </c>
      <c r="V1659" s="241">
        <v>-2.2200000000000001E-2</v>
      </c>
      <c r="W1659" s="223">
        <f t="shared" ca="1" si="1749"/>
        <v>-0.12985703900610882</v>
      </c>
      <c r="X1659" s="223">
        <f>MMULT(N1659:T1659,'Parameters &amp; Main Results'!$B$12:$B$18)-'Parameters &amp; Main Results'!$B$22/12+MMULT(U1659:V1659,'Parameters &amp; Main Results'!$B$20:$B$21)</f>
        <v>-0.12985703900610882</v>
      </c>
      <c r="Y1659" s="223">
        <f>MMULT(N1659:T1659,'Parameters &amp; Main Results'!$C$12:$C$18)-'Parameters &amp; Main Results'!$C$22/12+MMULT(U1659:V1659,'Parameters &amp; Main Results'!$C$20:$C$21)</f>
        <v>-0.14481471714533503</v>
      </c>
      <c r="Z1659" s="17">
        <f t="shared" ca="1" si="1734"/>
        <v>3.3600807865505069</v>
      </c>
      <c r="AA1659" s="70">
        <f ca="1">Z1659/OFFSET(Z1659,'Parameters &amp; Main Results'!$B$38,0)</f>
        <v>3.3600807865505069</v>
      </c>
      <c r="AB1659" s="70">
        <f ca="1">SUMPRODUCT(Z1659:OFFSET(Z1659,'Parameters &amp; Main Results'!$B$38-1,0), 'Cash Flow Assist'!$P$11:OFFSET('Cash Flow Assist'!$P$11,'Parameters &amp; Main Results'!$B$38-1,0)  )/OFFSET(Z1659,'Parameters &amp; Main Results'!$B$38,0)</f>
        <v>723.15413048411096</v>
      </c>
      <c r="AC1659" s="70">
        <f ca="1">SUMPRODUCT(Z1659:OFFSET(Z1659,'Parameters &amp; Main Results'!$B$38-1,0),'Parameters &amp; Main Results'!$B$42:OFFSET('Parameters &amp; Main Results'!$B$42,'Parameters &amp; Main Results'!$B$38-1,0)   )/OFFSET(Z1659,'Parameters &amp; Main Results'!$B$38,0)</f>
        <v>0</v>
      </c>
      <c r="AD1659" s="155">
        <f t="shared" si="4"/>
        <v>-0.41425868538707222</v>
      </c>
      <c r="AE1659" s="252">
        <f t="shared" ca="1" si="1744"/>
        <v>10923495.3369</v>
      </c>
      <c r="AF1659" s="253">
        <f t="shared" ca="1" si="1746"/>
        <v>-0.22459472719436741</v>
      </c>
      <c r="AG1659" s="258">
        <f t="shared" ca="1" si="1747"/>
        <v>0</v>
      </c>
      <c r="AH1659" s="227" t="str">
        <f ca="1">IF(SUM(AG1659:OFFSET(AG1659,(-HoldAggressiveTime-1),0,,))=0,"Defensive","Aggressive")</f>
        <v>Defensive</v>
      </c>
    </row>
    <row r="1660" spans="1:34" ht="15" x14ac:dyDescent="0.2">
      <c r="A1660">
        <f t="shared" si="15"/>
        <v>11</v>
      </c>
      <c r="B1660">
        <f t="shared" si="16"/>
        <v>2008</v>
      </c>
      <c r="C1660" s="70">
        <f t="shared" si="1"/>
        <v>2008.833333333208</v>
      </c>
      <c r="D1660" s="149">
        <f t="shared" si="383"/>
        <v>39813</v>
      </c>
      <c r="E1660" s="151">
        <v>213.15299999999999</v>
      </c>
      <c r="F1660" s="152">
        <v>7160795.2054000003</v>
      </c>
      <c r="G1660" s="152">
        <v>62852.102500000001</v>
      </c>
      <c r="H1660" s="152">
        <v>37486.90959594</v>
      </c>
      <c r="I1660" s="152">
        <v>8273216.5955246398</v>
      </c>
      <c r="J1660" s="152">
        <v>213.15299999999999</v>
      </c>
      <c r="K1660" s="152">
        <v>213.15299999999999</v>
      </c>
      <c r="L1660" s="152">
        <v>813.5</v>
      </c>
      <c r="M1660" s="153">
        <v>14.10478189</v>
      </c>
      <c r="N1660" s="17">
        <f t="shared" ref="N1660:T1660" si="1789">F1660/F1659/$E1660*$E1659-1</f>
        <v>-0.1393448867505811</v>
      </c>
      <c r="O1660" s="17">
        <f t="shared" si="1789"/>
        <v>0.11548217931186033</v>
      </c>
      <c r="P1660" s="17">
        <f t="shared" si="1789"/>
        <v>1.859300850409884E-2</v>
      </c>
      <c r="Q1660" s="17">
        <f t="shared" si="1789"/>
        <v>-3.6692404907408438E-2</v>
      </c>
      <c r="R1660" s="17">
        <f t="shared" si="1789"/>
        <v>0</v>
      </c>
      <c r="S1660" s="17">
        <f t="shared" si="1789"/>
        <v>0</v>
      </c>
      <c r="T1660" s="17">
        <f t="shared" si="1789"/>
        <v>0.13680579464347997</v>
      </c>
      <c r="U1660" s="241">
        <v>-2.87E-2</v>
      </c>
      <c r="V1660" s="241">
        <v>-6.3E-2</v>
      </c>
      <c r="W1660" s="223">
        <f t="shared" ca="1" si="1749"/>
        <v>-7.4613606135056423E-2</v>
      </c>
      <c r="X1660" s="223">
        <f>MMULT(N1660:T1660,'Parameters &amp; Main Results'!$B$12:$B$18)-'Parameters &amp; Main Results'!$B$22/12+MMULT(U1660:V1660,'Parameters &amp; Main Results'!$B$20:$B$21)</f>
        <v>-7.4613606135056423E-2</v>
      </c>
      <c r="Y1660" s="223">
        <f>MMULT(N1660:T1660,'Parameters &amp; Main Results'!$C$12:$C$18)-'Parameters &amp; Main Results'!$C$22/12+MMULT(U1660:V1660,'Parameters &amp; Main Results'!$C$20:$C$21)</f>
        <v>-0.11390384681100361</v>
      </c>
      <c r="Z1660" s="17">
        <f t="shared" ca="1" si="1734"/>
        <v>3.8615272859445637</v>
      </c>
      <c r="AA1660" s="70">
        <f ca="1">Z1660/OFFSET(Z1660,'Parameters &amp; Main Results'!$B$38,0)</f>
        <v>3.8615272859445637</v>
      </c>
      <c r="AB1660" s="70">
        <f ca="1">SUMPRODUCT(Z1660:OFFSET(Z1660,'Parameters &amp; Main Results'!$B$38-1,0), 'Cash Flow Assist'!$P$11:OFFSET('Cash Flow Assist'!$P$11,'Parameters &amp; Main Results'!$B$38-1,0)  )/OFFSET(Z1660,'Parameters &amp; Main Results'!$B$38,0)</f>
        <v>720.79404969756035</v>
      </c>
      <c r="AC1660" s="70">
        <f ca="1">SUMPRODUCT(Z1660:OFFSET(Z1660,'Parameters &amp; Main Results'!$B$38-1,0),'Parameters &amp; Main Results'!$B$42:OFFSET('Parameters &amp; Main Results'!$B$42,'Parameters &amp; Main Results'!$B$38-1,0)   )/OFFSET(Z1660,'Parameters &amp; Main Results'!$B$38,0)</f>
        <v>0</v>
      </c>
      <c r="AD1660" s="155">
        <f t="shared" si="4"/>
        <v>-0.49587874253694719</v>
      </c>
      <c r="AE1660" s="252">
        <f t="shared" ca="1" si="1744"/>
        <v>11167239.861</v>
      </c>
      <c r="AF1660" s="253">
        <f t="shared" ca="1" si="1746"/>
        <v>-0.35876767271668791</v>
      </c>
      <c r="AG1660" s="258">
        <f t="shared" ca="1" si="1747"/>
        <v>0</v>
      </c>
      <c r="AH1660" s="227" t="str">
        <f ca="1">IF(SUM(AG1660:OFFSET(AG1660,(-HoldAggressiveTime-1),0,,))=0,"Defensive","Aggressive")</f>
        <v>Defensive</v>
      </c>
    </row>
    <row r="1661" spans="1:34" ht="15" x14ac:dyDescent="0.2">
      <c r="A1661">
        <f t="shared" si="15"/>
        <v>12</v>
      </c>
      <c r="B1661">
        <f t="shared" si="16"/>
        <v>2008</v>
      </c>
      <c r="C1661" s="70">
        <f t="shared" si="1"/>
        <v>2008.9166666665412</v>
      </c>
      <c r="D1661" s="149">
        <f t="shared" si="383"/>
        <v>39844</v>
      </c>
      <c r="E1661" s="151">
        <v>211.398</v>
      </c>
      <c r="F1661" s="152">
        <v>7946060.5454000002</v>
      </c>
      <c r="G1661" s="152">
        <v>66646.028099999996</v>
      </c>
      <c r="H1661" s="152">
        <v>37492.84502329</v>
      </c>
      <c r="I1661" s="152">
        <v>8710774.3748245407</v>
      </c>
      <c r="J1661" s="152">
        <v>211.398</v>
      </c>
      <c r="K1661" s="152">
        <v>211.398</v>
      </c>
      <c r="L1661" s="152">
        <v>865</v>
      </c>
      <c r="M1661" s="153">
        <v>15.82620554</v>
      </c>
      <c r="N1661" s="17">
        <f t="shared" ref="N1661:T1661" si="1790">F1661/F1660/$E1661*$E1660-1</f>
        <v>0.11887402524048074</v>
      </c>
      <c r="O1661" s="17">
        <f t="shared" si="1790"/>
        <v>6.9165747743270112E-2</v>
      </c>
      <c r="P1661" s="17">
        <f t="shared" si="1790"/>
        <v>8.4615238790559655E-3</v>
      </c>
      <c r="Q1661" s="17">
        <f t="shared" si="1790"/>
        <v>6.162942101799751E-2</v>
      </c>
      <c r="R1661" s="17">
        <f t="shared" si="1790"/>
        <v>0</v>
      </c>
      <c r="S1661" s="17">
        <f t="shared" si="1790"/>
        <v>0</v>
      </c>
      <c r="T1661" s="17">
        <f t="shared" si="1790"/>
        <v>7.2134139902890082E-2</v>
      </c>
      <c r="U1661" s="241">
        <v>3.49E-2</v>
      </c>
      <c r="V1661" s="241">
        <v>6.9999999999999999E-4</v>
      </c>
      <c r="W1661" s="223">
        <f t="shared" ca="1" si="1749"/>
        <v>0.10655370880749243</v>
      </c>
      <c r="X1661" s="223">
        <f>MMULT(N1661:T1661,'Parameters &amp; Main Results'!$B$12:$B$18)-'Parameters &amp; Main Results'!$B$22/12+MMULT(U1661:V1661,'Parameters &amp; Main Results'!$B$20:$B$21)</f>
        <v>0.10655370880749243</v>
      </c>
      <c r="Y1661" s="223">
        <f>MMULT(N1661:T1661,'Parameters &amp; Main Results'!$C$12:$C$18)-'Parameters &amp; Main Results'!$C$22/12+MMULT(U1661:V1661,'Parameters &amp; Main Results'!$C$20:$C$21)</f>
        <v>0.11386153082409302</v>
      </c>
      <c r="Z1661" s="17">
        <f t="shared" ca="1" si="1734"/>
        <v>4.1728809841439469</v>
      </c>
      <c r="AA1661" s="70">
        <f ca="1">Z1661/OFFSET(Z1661,'Parameters &amp; Main Results'!$B$38,0)</f>
        <v>4.1728809841439469</v>
      </c>
      <c r="AB1661" s="70">
        <f ca="1">SUMPRODUCT(Z1661:OFFSET(Z1661,'Parameters &amp; Main Results'!$B$38-1,0), 'Cash Flow Assist'!$P$11:OFFSET('Cash Flow Assist'!$P$11,'Parameters &amp; Main Results'!$B$38-1,0)  )/OFFSET(Z1661,'Parameters &amp; Main Results'!$B$38,0)</f>
        <v>717.93252241161576</v>
      </c>
      <c r="AC1661" s="70">
        <f ca="1">SUMPRODUCT(Z1661:OFFSET(Z1661,'Parameters &amp; Main Results'!$B$38-1,0),'Parameters &amp; Main Results'!$B$42:OFFSET('Parameters &amp; Main Results'!$B$42,'Parameters &amp; Main Results'!$B$38-1,0)   )/OFFSET(Z1661,'Parameters &amp; Main Results'!$B$38,0)</f>
        <v>0</v>
      </c>
      <c r="AD1661" s="155">
        <f t="shared" si="4"/>
        <v>-0.43595181945302142</v>
      </c>
      <c r="AE1661" s="252">
        <f t="shared" ca="1" si="1744"/>
        <v>11570071.8475</v>
      </c>
      <c r="AF1661" s="253">
        <f t="shared" ca="1" si="1746"/>
        <v>-0.31322288658761072</v>
      </c>
      <c r="AG1661" s="258">
        <f t="shared" ca="1" si="1747"/>
        <v>0</v>
      </c>
      <c r="AH1661" s="227" t="str">
        <f ca="1">IF(SUM(AG1661:OFFSET(AG1661,(-HoldAggressiveTime-1),0,,))=0,"Defensive","Aggressive")</f>
        <v>Defensive</v>
      </c>
    </row>
    <row r="1662" spans="1:34" ht="15" x14ac:dyDescent="0.2">
      <c r="A1662">
        <f t="shared" si="15"/>
        <v>1</v>
      </c>
      <c r="B1662">
        <f t="shared" si="16"/>
        <v>2009</v>
      </c>
      <c r="C1662" s="70">
        <f t="shared" si="1"/>
        <v>2008.9999999998745</v>
      </c>
      <c r="D1662" s="149">
        <f t="shared" si="383"/>
        <v>39872</v>
      </c>
      <c r="E1662" s="151">
        <v>211.93299999999999</v>
      </c>
      <c r="F1662" s="152">
        <v>7272468.1508999998</v>
      </c>
      <c r="G1662" s="152">
        <v>63435.951399999998</v>
      </c>
      <c r="H1662" s="152">
        <v>37493.782344419997</v>
      </c>
      <c r="I1662" s="152">
        <v>7899704.5909082098</v>
      </c>
      <c r="J1662" s="152">
        <v>211.93299999999999</v>
      </c>
      <c r="K1662" s="152">
        <v>211.93299999999999</v>
      </c>
      <c r="L1662" s="152">
        <v>918.5</v>
      </c>
      <c r="M1662" s="153">
        <v>14.47094976</v>
      </c>
      <c r="N1662" s="17">
        <f t="shared" ref="N1662:T1662" si="1791">F1662/F1661/$E1662*$E1661-1</f>
        <v>-8.7080998612524829E-2</v>
      </c>
      <c r="O1662" s="17">
        <f t="shared" si="1791"/>
        <v>-5.0568854809873165E-2</v>
      </c>
      <c r="P1662" s="17">
        <f t="shared" si="1791"/>
        <v>-2.4994458153051458E-3</v>
      </c>
      <c r="Q1662" s="17">
        <f t="shared" si="1791"/>
        <v>-9.5400434658109656E-2</v>
      </c>
      <c r="R1662" s="17">
        <f t="shared" si="1791"/>
        <v>0</v>
      </c>
      <c r="S1662" s="17">
        <f t="shared" si="1791"/>
        <v>0</v>
      </c>
      <c r="T1662" s="17">
        <f t="shared" si="1791"/>
        <v>5.91691959360372E-2</v>
      </c>
      <c r="U1662" s="241">
        <v>1.8E-3</v>
      </c>
      <c r="V1662" s="241">
        <v>-0.1111</v>
      </c>
      <c r="W1662" s="223">
        <f t="shared" ca="1" si="1749"/>
        <v>-7.250772679123306E-2</v>
      </c>
      <c r="X1662" s="223">
        <f>MMULT(N1662:T1662,'Parameters &amp; Main Results'!$B$12:$B$18)-'Parameters &amp; Main Results'!$B$22/12+MMULT(U1662:V1662,'Parameters &amp; Main Results'!$B$20:$B$21)</f>
        <v>-7.250772679123306E-2</v>
      </c>
      <c r="Y1662" s="223">
        <f>MMULT(N1662:T1662,'Parameters &amp; Main Results'!$C$12:$C$18)-'Parameters &amp; Main Results'!$C$22/12+MMULT(U1662:V1662,'Parameters &amp; Main Results'!$C$20:$C$21)</f>
        <v>-8.3471450898926325E-2</v>
      </c>
      <c r="Z1662" s="17">
        <f t="shared" ca="1" si="1734"/>
        <v>3.7710605015647776</v>
      </c>
      <c r="AA1662" s="70">
        <f ca="1">Z1662/OFFSET(Z1662,'Parameters &amp; Main Results'!$B$38,0)</f>
        <v>3.7710605015647776</v>
      </c>
      <c r="AB1662" s="70">
        <f ca="1">SUMPRODUCT(Z1662:OFFSET(Z1662,'Parameters &amp; Main Results'!$B$38-1,0), 'Cash Flow Assist'!$P$11:OFFSET('Cash Flow Assist'!$P$11,'Parameters &amp; Main Results'!$B$38-1,0)  )/OFFSET(Z1662,'Parameters &amp; Main Results'!$B$38,0)</f>
        <v>714.75964142747182</v>
      </c>
      <c r="AC1662" s="70">
        <f ca="1">SUMPRODUCT(Z1662:OFFSET(Z1662,'Parameters &amp; Main Results'!$B$38-1,0),'Parameters &amp; Main Results'!$B$42:OFFSET('Parameters &amp; Main Results'!$B$42,'Parameters &amp; Main Results'!$B$38-1,0)   )/OFFSET(Z1662,'Parameters &amp; Main Results'!$B$38,0)</f>
        <v>0</v>
      </c>
      <c r="AD1662" s="155">
        <f t="shared" si="4"/>
        <v>-0.48506969828062996</v>
      </c>
      <c r="AE1662" s="252">
        <f t="shared" ca="1" si="1744"/>
        <v>11790136.457</v>
      </c>
      <c r="AF1662" s="253">
        <f t="shared" ca="1" si="1746"/>
        <v>-0.38317353854015707</v>
      </c>
      <c r="AG1662" s="258">
        <f t="shared" ca="1" si="1747"/>
        <v>0</v>
      </c>
      <c r="AH1662" s="227" t="str">
        <f ca="1">IF(SUM(AG1662:OFFSET(AG1662,(-HoldAggressiveTime-1),0,,))=0,"Defensive","Aggressive")</f>
        <v>Defensive</v>
      </c>
    </row>
    <row r="1663" spans="1:34" ht="15" x14ac:dyDescent="0.2">
      <c r="A1663">
        <f t="shared" si="15"/>
        <v>2</v>
      </c>
      <c r="B1663">
        <f t="shared" si="16"/>
        <v>2009</v>
      </c>
      <c r="C1663" s="70">
        <f t="shared" si="1"/>
        <v>2009.0833333332077</v>
      </c>
      <c r="D1663" s="149">
        <f t="shared" si="383"/>
        <v>39903</v>
      </c>
      <c r="E1663" s="151">
        <v>212.70500000000001</v>
      </c>
      <c r="F1663" s="152">
        <v>6198504.7309999997</v>
      </c>
      <c r="G1663" s="152">
        <v>62808.566700000003</v>
      </c>
      <c r="H1663" s="152">
        <v>37497.844170839999</v>
      </c>
      <c r="I1663" s="152">
        <v>7102719.9551930204</v>
      </c>
      <c r="J1663" s="152">
        <v>212.70500000000001</v>
      </c>
      <c r="K1663" s="152">
        <v>212.70500000000001</v>
      </c>
      <c r="L1663" s="152">
        <v>943.75</v>
      </c>
      <c r="M1663" s="153">
        <v>12.291031690000001</v>
      </c>
      <c r="N1663" s="17">
        <f t="shared" ref="N1663:T1663" si="1792">F1663/F1662/$E1663*$E1662-1</f>
        <v>-0.15076869325985509</v>
      </c>
      <c r="O1663" s="17">
        <f t="shared" si="1792"/>
        <v>-1.3483594003914079E-2</v>
      </c>
      <c r="P1663" s="17">
        <f t="shared" si="1792"/>
        <v>-3.5214996905118534E-3</v>
      </c>
      <c r="Q1663" s="17">
        <f t="shared" si="1792"/>
        <v>-0.10415117691880216</v>
      </c>
      <c r="R1663" s="17">
        <f t="shared" si="1792"/>
        <v>0</v>
      </c>
      <c r="S1663" s="17">
        <f t="shared" si="1792"/>
        <v>0</v>
      </c>
      <c r="T1663" s="17">
        <f t="shared" si="1792"/>
        <v>2.3761258743798086E-2</v>
      </c>
      <c r="U1663" s="241">
        <v>1.2999999999999999E-3</v>
      </c>
      <c r="V1663" s="241">
        <v>-6.9099999999999995E-2</v>
      </c>
      <c r="W1663" s="223">
        <f t="shared" ca="1" si="1749"/>
        <v>-0.1146268424751509</v>
      </c>
      <c r="X1663" s="223">
        <f>MMULT(N1663:T1663,'Parameters &amp; Main Results'!$B$12:$B$18)-'Parameters &amp; Main Results'!$B$22/12+MMULT(U1663:V1663,'Parameters &amp; Main Results'!$B$20:$B$21)</f>
        <v>-0.1146268424751509</v>
      </c>
      <c r="Y1663" s="223">
        <f>MMULT(N1663:T1663,'Parameters &amp; Main Results'!$C$12:$C$18)-'Parameters &amp; Main Results'!$C$22/12+MMULT(U1663:V1663,'Parameters &amp; Main Results'!$C$20:$C$21)</f>
        <v>-0.13708185000092765</v>
      </c>
      <c r="Z1663" s="17">
        <f t="shared" ca="1" si="1734"/>
        <v>4.065867296682006</v>
      </c>
      <c r="AA1663" s="70">
        <f ca="1">Z1663/OFFSET(Z1663,'Parameters &amp; Main Results'!$B$38,0)</f>
        <v>4.065867296682006</v>
      </c>
      <c r="AB1663" s="70">
        <f ca="1">SUMPRODUCT(Z1663:OFFSET(Z1663,'Parameters &amp; Main Results'!$B$38-1,0), 'Cash Flow Assist'!$P$11:OFFSET('Cash Flow Assist'!$P$11,'Parameters &amp; Main Results'!$B$38-1,0)  )/OFFSET(Z1663,'Parameters &amp; Main Results'!$B$38,0)</f>
        <v>711.98858092590694</v>
      </c>
      <c r="AC1663" s="70">
        <f ca="1">SUMPRODUCT(Z1663:OFFSET(Z1663,'Parameters &amp; Main Results'!$B$38-1,0),'Parameters &amp; Main Results'!$B$42:OFFSET('Parameters &amp; Main Results'!$B$42,'Parameters &amp; Main Results'!$B$38-1,0)   )/OFFSET(Z1663,'Parameters &amp; Main Results'!$B$38,0)</f>
        <v>0</v>
      </c>
      <c r="AD1663" s="155">
        <f t="shared" si="4"/>
        <v>-0.56270506699076228</v>
      </c>
      <c r="AE1663" s="252">
        <f t="shared" ca="1" si="1744"/>
        <v>11943426.9889</v>
      </c>
      <c r="AF1663" s="253">
        <f t="shared" ca="1" si="1746"/>
        <v>-0.48101120919809909</v>
      </c>
      <c r="AG1663" s="258">
        <f t="shared" ca="1" si="1747"/>
        <v>0</v>
      </c>
      <c r="AH1663" s="227" t="str">
        <f ca="1">IF(SUM(AG1663:OFFSET(AG1663,(-HoldAggressiveTime-1),0,,))=0,"Defensive","Aggressive")</f>
        <v>Defensive</v>
      </c>
    </row>
    <row r="1664" spans="1:34" ht="15" x14ac:dyDescent="0.2">
      <c r="A1664">
        <f t="shared" si="15"/>
        <v>3</v>
      </c>
      <c r="B1664">
        <f t="shared" si="16"/>
        <v>2009</v>
      </c>
      <c r="C1664" s="70">
        <f t="shared" si="1"/>
        <v>2009.166666666541</v>
      </c>
      <c r="D1664" s="149">
        <f t="shared" si="383"/>
        <v>39933</v>
      </c>
      <c r="E1664" s="151">
        <v>212.495</v>
      </c>
      <c r="F1664" s="152">
        <v>7071052.1577000003</v>
      </c>
      <c r="G1664" s="152">
        <v>64593.409899999999</v>
      </c>
      <c r="H1664" s="152">
        <v>37507.218631880001</v>
      </c>
      <c r="I1664" s="152">
        <v>7574581.8857570197</v>
      </c>
      <c r="J1664" s="152">
        <v>212.495</v>
      </c>
      <c r="K1664" s="152">
        <v>212.495</v>
      </c>
      <c r="L1664" s="152">
        <v>918.5</v>
      </c>
      <c r="M1664" s="153">
        <v>14.04059371</v>
      </c>
      <c r="N1664" s="17">
        <f t="shared" ref="N1664:T1664" si="1793">F1664/F1663/$E1664*$E1663-1</f>
        <v>0.14189477827357799</v>
      </c>
      <c r="O1664" s="17">
        <f t="shared" si="1793"/>
        <v>2.9433535687263701E-2</v>
      </c>
      <c r="P1664" s="17">
        <f t="shared" si="1793"/>
        <v>1.2385056118244808E-3</v>
      </c>
      <c r="Q1664" s="17">
        <f t="shared" si="1793"/>
        <v>6.7487888988788658E-2</v>
      </c>
      <c r="R1664" s="17">
        <f t="shared" si="1793"/>
        <v>0</v>
      </c>
      <c r="S1664" s="17">
        <f t="shared" si="1793"/>
        <v>0</v>
      </c>
      <c r="T1664" s="17">
        <f t="shared" si="1793"/>
        <v>-2.5793149164865303E-2</v>
      </c>
      <c r="U1664" s="241">
        <v>0</v>
      </c>
      <c r="V1664" s="241">
        <v>3.3399999999999999E-2</v>
      </c>
      <c r="W1664" s="223">
        <f t="shared" ca="1" si="1749"/>
        <v>0.1109764667177263</v>
      </c>
      <c r="X1664" s="223">
        <f>MMULT(N1664:T1664,'Parameters &amp; Main Results'!$B$12:$B$18)-'Parameters &amp; Main Results'!$B$22/12+MMULT(U1664:V1664,'Parameters &amp; Main Results'!$B$20:$B$21)</f>
        <v>0.1109764667177263</v>
      </c>
      <c r="Y1664" s="223">
        <f>MMULT(N1664:T1664,'Parameters &amp; Main Results'!$C$12:$C$18)-'Parameters &amp; Main Results'!$C$22/12+MMULT(U1664:V1664,'Parameters &amp; Main Results'!$C$20:$C$21)</f>
        <v>0.13060698734827991</v>
      </c>
      <c r="Z1664" s="17">
        <f t="shared" ca="1" si="1734"/>
        <v>4.5922640212501502</v>
      </c>
      <c r="AA1664" s="70">
        <f ca="1">Z1664/OFFSET(Z1664,'Parameters &amp; Main Results'!$B$38,0)</f>
        <v>4.5922640212501502</v>
      </c>
      <c r="AB1664" s="70">
        <f ca="1">SUMPRODUCT(Z1664:OFFSET(Z1664,'Parameters &amp; Main Results'!$B$38-1,0), 'Cash Flow Assist'!$P$11:OFFSET('Cash Flow Assist'!$P$11,'Parameters &amp; Main Results'!$B$38-1,0)  )/OFFSET(Z1664,'Parameters &amp; Main Results'!$B$38,0)</f>
        <v>708.92271362922497</v>
      </c>
      <c r="AC1664" s="70">
        <f ca="1">SUMPRODUCT(Z1664:OFFSET(Z1664,'Parameters &amp; Main Results'!$B$38-1,0),'Parameters &amp; Main Results'!$B$42:OFFSET('Parameters &amp; Main Results'!$B$42,'Parameters &amp; Main Results'!$B$38-1,0)   )/OFFSET(Z1664,'Parameters &amp; Main Results'!$B$38,0)</f>
        <v>0</v>
      </c>
      <c r="AD1664" s="155">
        <f t="shared" si="4"/>
        <v>-0.50065519943125736</v>
      </c>
      <c r="AE1664" s="252">
        <f t="shared" ca="1" si="1744"/>
        <v>12136311.6504</v>
      </c>
      <c r="AF1664" s="253">
        <f t="shared" ca="1" si="1746"/>
        <v>-0.4173639931645175</v>
      </c>
      <c r="AG1664" s="258">
        <f t="shared" ca="1" si="1747"/>
        <v>0</v>
      </c>
      <c r="AH1664" s="227" t="str">
        <f ca="1">IF(SUM(AG1664:OFFSET(AG1664,(-HoldAggressiveTime-1),0,,))=0,"Defensive","Aggressive")</f>
        <v>Defensive</v>
      </c>
    </row>
    <row r="1665" spans="1:34" ht="15" x14ac:dyDescent="0.2">
      <c r="A1665">
        <f t="shared" si="15"/>
        <v>4</v>
      </c>
      <c r="B1665">
        <f t="shared" si="16"/>
        <v>2009</v>
      </c>
      <c r="C1665" s="70">
        <f t="shared" si="1"/>
        <v>2009.2499999998743</v>
      </c>
      <c r="D1665" s="149">
        <f t="shared" si="383"/>
        <v>39964</v>
      </c>
      <c r="E1665" s="151">
        <v>212.709</v>
      </c>
      <c r="F1665" s="152">
        <v>7747816.4576000003</v>
      </c>
      <c r="G1665" s="152">
        <v>62388.354700000004</v>
      </c>
      <c r="H1665" s="152">
        <v>37513.782395139999</v>
      </c>
      <c r="I1665" s="152">
        <v>8562847.1883235406</v>
      </c>
      <c r="J1665" s="152">
        <v>212.709</v>
      </c>
      <c r="K1665" s="152">
        <v>212.709</v>
      </c>
      <c r="L1665" s="152">
        <v>889</v>
      </c>
      <c r="M1665" s="153">
        <v>15.417464900000001</v>
      </c>
      <c r="N1665" s="17">
        <f t="shared" ref="N1665:T1665" si="1794">F1665/F1664/$E1665*$E1664-1</f>
        <v>9.4606777677304965E-2</v>
      </c>
      <c r="O1665" s="17">
        <f t="shared" si="1794"/>
        <v>-3.5109188590550011E-2</v>
      </c>
      <c r="P1665" s="17">
        <f t="shared" si="1794"/>
        <v>-8.3124538690559913E-4</v>
      </c>
      <c r="Q1665" s="17">
        <f t="shared" si="1794"/>
        <v>0.12933393545059668</v>
      </c>
      <c r="R1665" s="17">
        <f t="shared" si="1794"/>
        <v>0</v>
      </c>
      <c r="S1665" s="17">
        <f t="shared" si="1794"/>
        <v>0</v>
      </c>
      <c r="T1665" s="17">
        <f t="shared" si="1794"/>
        <v>-3.3091339825487176E-2</v>
      </c>
      <c r="U1665" s="241">
        <v>5.28E-2</v>
      </c>
      <c r="V1665" s="241">
        <v>5.2600000000000001E-2</v>
      </c>
      <c r="W1665" s="223">
        <f t="shared" ca="1" si="1749"/>
        <v>6.2237011881927692E-2</v>
      </c>
      <c r="X1665" s="223">
        <f>MMULT(N1665:T1665,'Parameters &amp; Main Results'!$B$12:$B$18)-'Parameters &amp; Main Results'!$B$22/12+MMULT(U1665:V1665,'Parameters &amp; Main Results'!$B$20:$B$21)</f>
        <v>6.2237011881927692E-2</v>
      </c>
      <c r="Y1665" s="223">
        <f>MMULT(N1665:T1665,'Parameters &amp; Main Results'!$C$12:$C$18)-'Parameters &amp; Main Results'!$C$22/12+MMULT(U1665:V1665,'Parameters &amp; Main Results'!$C$20:$C$21)</f>
        <v>8.1593514383852817E-2</v>
      </c>
      <c r="Z1665" s="17">
        <f t="shared" ca="1" si="1734"/>
        <v>4.1335385211331754</v>
      </c>
      <c r="AA1665" s="70">
        <f ca="1">Z1665/OFFSET(Z1665,'Parameters &amp; Main Results'!$B$38,0)</f>
        <v>4.1335385211331754</v>
      </c>
      <c r="AB1665" s="70">
        <f ca="1">SUMPRODUCT(Z1665:OFFSET(Z1665,'Parameters &amp; Main Results'!$B$38-1,0), 'Cash Flow Assist'!$P$11:OFFSET('Cash Flow Assist'!$P$11,'Parameters &amp; Main Results'!$B$38-1,0)  )/OFFSET(Z1665,'Parameters &amp; Main Results'!$B$38,0)</f>
        <v>705.33044960797486</v>
      </c>
      <c r="AC1665" s="70">
        <f ca="1">SUMPRODUCT(Z1665:OFFSET(Z1665,'Parameters &amp; Main Results'!$B$38-1,0),'Parameters &amp; Main Results'!$B$42:OFFSET('Parameters &amp; Main Results'!$B$42,'Parameters &amp; Main Results'!$B$38-1,0)   )/OFFSET(Z1665,'Parameters &amp; Main Results'!$B$38,0)</f>
        <v>0</v>
      </c>
      <c r="AD1665" s="155">
        <f t="shared" si="4"/>
        <v>-0.4534137968995321</v>
      </c>
      <c r="AE1665" s="252">
        <f t="shared" ca="1" si="1744"/>
        <v>11898910.937200001</v>
      </c>
      <c r="AF1665" s="253">
        <f t="shared" ca="1" si="1746"/>
        <v>-0.34886339611319234</v>
      </c>
      <c r="AG1665" s="258">
        <f t="shared" ca="1" si="1747"/>
        <v>0</v>
      </c>
      <c r="AH1665" s="227" t="str">
        <f ca="1">IF(SUM(AG1665:OFFSET(AG1665,(-HoldAggressiveTime-1),0,,))=0,"Defensive","Aggressive")</f>
        <v>Defensive</v>
      </c>
    </row>
    <row r="1666" spans="1:34" ht="15" x14ac:dyDescent="0.2">
      <c r="A1666">
        <f t="shared" si="15"/>
        <v>5</v>
      </c>
      <c r="B1666">
        <f t="shared" si="16"/>
        <v>2009</v>
      </c>
      <c r="C1666" s="70">
        <f t="shared" si="1"/>
        <v>2009.3333333332075</v>
      </c>
      <c r="D1666" s="149">
        <f t="shared" si="383"/>
        <v>39994</v>
      </c>
      <c r="E1666" s="151">
        <v>213.02199999999999</v>
      </c>
      <c r="F1666" s="152">
        <v>8392697.6393999998</v>
      </c>
      <c r="G1666" s="152">
        <v>60987.369899999998</v>
      </c>
      <c r="H1666" s="152">
        <v>37518.78423279</v>
      </c>
      <c r="I1666" s="152">
        <v>9660520.8673658296</v>
      </c>
      <c r="J1666" s="152">
        <v>213.02199999999999</v>
      </c>
      <c r="K1666" s="152">
        <v>213.02199999999999</v>
      </c>
      <c r="L1666" s="152">
        <v>972</v>
      </c>
      <c r="M1666" s="153">
        <v>16.713560300000001</v>
      </c>
      <c r="N1666" s="17">
        <f t="shared" ref="N1666:T1666" si="1795">F1666/F1665/$E1666*$E1665-1</f>
        <v>8.1642295952807586E-2</v>
      </c>
      <c r="O1666" s="17">
        <f t="shared" si="1795"/>
        <v>-2.3892206959654438E-2</v>
      </c>
      <c r="P1666" s="17">
        <f t="shared" si="1795"/>
        <v>-1.3361943837501E-3</v>
      </c>
      <c r="Q1666" s="17">
        <f t="shared" si="1795"/>
        <v>0.12653258252065802</v>
      </c>
      <c r="R1666" s="17">
        <f t="shared" si="1795"/>
        <v>0</v>
      </c>
      <c r="S1666" s="17">
        <f t="shared" si="1795"/>
        <v>0</v>
      </c>
      <c r="T1666" s="17">
        <f t="shared" si="1795"/>
        <v>9.1756816068016445E-2</v>
      </c>
      <c r="U1666" s="241">
        <v>-2.52E-2</v>
      </c>
      <c r="V1666" s="241">
        <v>3.7000000000000002E-3</v>
      </c>
      <c r="W1666" s="223">
        <f t="shared" ca="1" si="1749"/>
        <v>6.0999454709408964E-2</v>
      </c>
      <c r="X1666" s="223">
        <f>MMULT(N1666:T1666,'Parameters &amp; Main Results'!$B$12:$B$18)-'Parameters &amp; Main Results'!$B$22/12+MMULT(U1666:V1666,'Parameters &amp; Main Results'!$B$20:$B$21)</f>
        <v>6.0999454709408964E-2</v>
      </c>
      <c r="Y1666" s="223">
        <f>MMULT(N1666:T1666,'Parameters &amp; Main Results'!$C$12:$C$18)-'Parameters &amp; Main Results'!$C$22/12+MMULT(U1666:V1666,'Parameters &amp; Main Results'!$C$20:$C$21)</f>
        <v>7.1047178994894725E-2</v>
      </c>
      <c r="Z1666" s="17">
        <f t="shared" ca="1" si="1734"/>
        <v>3.8913523770085279</v>
      </c>
      <c r="AA1666" s="70">
        <f ca="1">Z1666/OFFSET(Z1666,'Parameters &amp; Main Results'!$B$38,0)</f>
        <v>3.8913523770085279</v>
      </c>
      <c r="AB1666" s="70">
        <f ca="1">SUMPRODUCT(Z1666:OFFSET(Z1666,'Parameters &amp; Main Results'!$B$38-1,0), 'Cash Flow Assist'!$P$11:OFFSET('Cash Flow Assist'!$P$11,'Parameters &amp; Main Results'!$B$38-1,0)  )/OFFSET(Z1666,'Parameters &amp; Main Results'!$B$38,0)</f>
        <v>702.19691108684174</v>
      </c>
      <c r="AC1666" s="70">
        <f ca="1">SUMPRODUCT(Z1666:OFFSET(Z1666,'Parameters &amp; Main Results'!$B$38-1,0),'Parameters &amp; Main Results'!$B$42:OFFSET('Parameters &amp; Main Results'!$B$42,'Parameters &amp; Main Results'!$B$38-1,0)   )/OFFSET(Z1666,'Parameters &amp; Main Results'!$B$38,0)</f>
        <v>0</v>
      </c>
      <c r="AD1666" s="155">
        <f t="shared" si="4"/>
        <v>-0.40878924434228225</v>
      </c>
      <c r="AE1666" s="252">
        <f t="shared" ca="1" si="1744"/>
        <v>12063357.826099999</v>
      </c>
      <c r="AF1666" s="253">
        <f t="shared" ca="1" si="1746"/>
        <v>-0.30428179613127654</v>
      </c>
      <c r="AG1666" s="258">
        <f t="shared" ca="1" si="1747"/>
        <v>0</v>
      </c>
      <c r="AH1666" s="227" t="str">
        <f ca="1">IF(SUM(AG1666:OFFSET(AG1666,(-HoldAggressiveTime-1),0,,))=0,"Defensive","Aggressive")</f>
        <v>Defensive</v>
      </c>
    </row>
    <row r="1667" spans="1:34" ht="15" x14ac:dyDescent="0.2">
      <c r="A1667">
        <f t="shared" si="15"/>
        <v>6</v>
      </c>
      <c r="B1667">
        <f t="shared" si="16"/>
        <v>2009</v>
      </c>
      <c r="C1667" s="70">
        <f t="shared" si="1"/>
        <v>2009.4166666665408</v>
      </c>
      <c r="D1667" s="149">
        <f t="shared" si="383"/>
        <v>40025</v>
      </c>
      <c r="E1667" s="151">
        <v>214.79</v>
      </c>
      <c r="F1667" s="152">
        <v>8197406.7048000004</v>
      </c>
      <c r="G1667" s="152">
        <v>60865.267</v>
      </c>
      <c r="H1667" s="152">
        <v>37524.412050430001</v>
      </c>
      <c r="I1667" s="152">
        <v>9563600.2810542807</v>
      </c>
      <c r="J1667" s="152">
        <v>214.79</v>
      </c>
      <c r="K1667" s="152">
        <v>214.79</v>
      </c>
      <c r="L1667" s="152">
        <v>941</v>
      </c>
      <c r="M1667" s="153">
        <v>16.263882590000001</v>
      </c>
      <c r="N1667" s="17">
        <f t="shared" ref="N1667:T1667" si="1796">F1667/F1666/$E1667*$E1666-1</f>
        <v>-3.1308909759470538E-2</v>
      </c>
      <c r="O1667" s="17">
        <f t="shared" si="1796"/>
        <v>-1.0216917217348964E-2</v>
      </c>
      <c r="P1667" s="17">
        <f t="shared" si="1796"/>
        <v>-8.0825303783746971E-3</v>
      </c>
      <c r="Q1667" s="17">
        <f t="shared" si="1796"/>
        <v>-1.8181360036530148E-2</v>
      </c>
      <c r="R1667" s="17">
        <f t="shared" si="1796"/>
        <v>0</v>
      </c>
      <c r="S1667" s="17">
        <f t="shared" si="1796"/>
        <v>0</v>
      </c>
      <c r="T1667" s="17">
        <f t="shared" si="1796"/>
        <v>-3.986177905225452E-2</v>
      </c>
      <c r="U1667" s="241">
        <v>2.6599999999999999E-2</v>
      </c>
      <c r="V1667" s="241">
        <v>-2.7199999999999998E-2</v>
      </c>
      <c r="W1667" s="223">
        <f t="shared" ca="1" si="1749"/>
        <v>-2.7559821382352089E-2</v>
      </c>
      <c r="X1667" s="223">
        <f>MMULT(N1667:T1667,'Parameters &amp; Main Results'!$B$12:$B$18)-'Parameters &amp; Main Results'!$B$22/12+MMULT(U1667:V1667,'Parameters &amp; Main Results'!$B$20:$B$21)</f>
        <v>-2.7559821382352089E-2</v>
      </c>
      <c r="Y1667" s="223">
        <f>MMULT(N1667:T1667,'Parameters &amp; Main Results'!$C$12:$C$18)-'Parameters &amp; Main Results'!$C$22/12+MMULT(U1667:V1667,'Parameters &amp; Main Results'!$C$20:$C$21)</f>
        <v>-2.9241377171925046E-2</v>
      </c>
      <c r="Z1667" s="17">
        <f t="shared" ca="1" si="1734"/>
        <v>3.667629007476076</v>
      </c>
      <c r="AA1667" s="70">
        <f ca="1">Z1667/OFFSET(Z1667,'Parameters &amp; Main Results'!$B$38,0)</f>
        <v>3.667629007476076</v>
      </c>
      <c r="AB1667" s="70">
        <f ca="1">SUMPRODUCT(Z1667:OFFSET(Z1667,'Parameters &amp; Main Results'!$B$38-1,0), 'Cash Flow Assist'!$P$11:OFFSET('Cash Flow Assist'!$P$11,'Parameters &amp; Main Results'!$B$38-1,0)  )/OFFSET(Z1667,'Parameters &amp; Main Results'!$B$38,0)</f>
        <v>699.30555870983312</v>
      </c>
      <c r="AC1667" s="70">
        <f ca="1">SUMPRODUCT(Z1667:OFFSET(Z1667,'Parameters &amp; Main Results'!$B$38-1,0),'Parameters &amp; Main Results'!$B$42:OFFSET('Parameters &amp; Main Results'!$B$42,'Parameters &amp; Main Results'!$B$38-1,0)   )/OFFSET(Z1667,'Parameters &amp; Main Results'!$B$38,0)</f>
        <v>0</v>
      </c>
      <c r="AD1667" s="155">
        <f t="shared" si="4"/>
        <v>-0.42729940853999815</v>
      </c>
      <c r="AE1667" s="252">
        <f t="shared" ca="1" si="1744"/>
        <v>12564956.384400001</v>
      </c>
      <c r="AF1667" s="253">
        <f t="shared" ca="1" si="1746"/>
        <v>-0.34759767929019825</v>
      </c>
      <c r="AG1667" s="258">
        <f t="shared" ca="1" si="1747"/>
        <v>0</v>
      </c>
      <c r="AH1667" s="227" t="str">
        <f ca="1">IF(SUM(AG1667:OFFSET(AG1667,(-HoldAggressiveTime-1),0,,))=0,"Defensive","Aggressive")</f>
        <v>Defensive</v>
      </c>
    </row>
    <row r="1668" spans="1:34" ht="15" x14ac:dyDescent="0.2">
      <c r="A1668">
        <f t="shared" si="15"/>
        <v>7</v>
      </c>
      <c r="B1668">
        <f t="shared" si="16"/>
        <v>2009</v>
      </c>
      <c r="C1668" s="70">
        <f t="shared" si="1"/>
        <v>2009.499999999874</v>
      </c>
      <c r="D1668" s="149">
        <f t="shared" si="383"/>
        <v>40056</v>
      </c>
      <c r="E1668" s="151">
        <v>214.726</v>
      </c>
      <c r="F1668" s="152">
        <v>8817404.8355999999</v>
      </c>
      <c r="G1668" s="152">
        <v>61094.0818</v>
      </c>
      <c r="H1668" s="152">
        <v>37530.040712239999</v>
      </c>
      <c r="I1668" s="152">
        <v>10463220.495168701</v>
      </c>
      <c r="J1668" s="152">
        <v>214.726</v>
      </c>
      <c r="K1668" s="152">
        <v>214.726</v>
      </c>
      <c r="L1668" s="152">
        <v>936.5</v>
      </c>
      <c r="M1668" s="153">
        <v>17.616212699999998</v>
      </c>
      <c r="N1668" s="17">
        <f t="shared" ref="N1668:T1668" si="1797">F1668/F1667/$E1668*$E1667-1</f>
        <v>7.5954044777177376E-2</v>
      </c>
      <c r="O1668" s="17">
        <f t="shared" si="1797"/>
        <v>4.0585405074535785E-3</v>
      </c>
      <c r="P1668" s="17">
        <f t="shared" si="1797"/>
        <v>4.4809897270914334E-4</v>
      </c>
      <c r="Q1668" s="17">
        <f t="shared" si="1797"/>
        <v>9.4393198698590863E-2</v>
      </c>
      <c r="R1668" s="17">
        <f t="shared" si="1797"/>
        <v>0</v>
      </c>
      <c r="S1668" s="17">
        <f t="shared" si="1797"/>
        <v>0</v>
      </c>
      <c r="T1668" s="17">
        <f t="shared" si="1797"/>
        <v>-4.4855177271961866E-3</v>
      </c>
      <c r="U1668" s="241">
        <v>1.8700000000000001E-2</v>
      </c>
      <c r="V1668" s="241">
        <v>4.8399999999999999E-2</v>
      </c>
      <c r="W1668" s="223">
        <f t="shared" ca="1" si="1749"/>
        <v>5.7511299131347268E-2</v>
      </c>
      <c r="X1668" s="223">
        <f>MMULT(N1668:T1668,'Parameters &amp; Main Results'!$B$12:$B$18)-'Parameters &amp; Main Results'!$B$22/12+MMULT(U1668:V1668,'Parameters &amp; Main Results'!$B$20:$B$21)</f>
        <v>5.7511299131347268E-2</v>
      </c>
      <c r="Y1668" s="223">
        <f>MMULT(N1668:T1668,'Parameters &amp; Main Results'!$C$12:$C$18)-'Parameters &amp; Main Results'!$C$22/12+MMULT(U1668:V1668,'Parameters &amp; Main Results'!$C$20:$C$21)</f>
        <v>6.8722827683538337E-2</v>
      </c>
      <c r="Z1668" s="17">
        <f t="shared" ca="1" si="1734"/>
        <v>3.7715728824468338</v>
      </c>
      <c r="AA1668" s="70">
        <f ca="1">Z1668/OFFSET(Z1668,'Parameters &amp; Main Results'!$B$38,0)</f>
        <v>3.7715728824468338</v>
      </c>
      <c r="AB1668" s="70">
        <f ca="1">SUMPRODUCT(Z1668:OFFSET(Z1668,'Parameters &amp; Main Results'!$B$38-1,0), 'Cash Flow Assist'!$P$11:OFFSET('Cash Flow Assist'!$P$11,'Parameters &amp; Main Results'!$B$38-1,0)  )/OFFSET(Z1668,'Parameters &amp; Main Results'!$B$38,0)</f>
        <v>696.63792970235704</v>
      </c>
      <c r="AC1668" s="70">
        <f ca="1">SUMPRODUCT(Z1668:OFFSET(Z1668,'Parameters &amp; Main Results'!$B$38-1,0),'Parameters &amp; Main Results'!$B$42:OFFSET('Parameters &amp; Main Results'!$B$42,'Parameters &amp; Main Results'!$B$38-1,0)   )/OFFSET(Z1668,'Parameters &amp; Main Results'!$B$38,0)</f>
        <v>0</v>
      </c>
      <c r="AD1668" s="155">
        <f t="shared" si="4"/>
        <v>-0.3838004821723292</v>
      </c>
      <c r="AE1668" s="252">
        <f t="shared" ca="1" si="1744"/>
        <v>13003444.9627</v>
      </c>
      <c r="AF1668" s="253">
        <f t="shared" ca="1" si="1746"/>
        <v>-0.32191777941211219</v>
      </c>
      <c r="AG1668" s="258">
        <f t="shared" ca="1" si="1747"/>
        <v>0</v>
      </c>
      <c r="AH1668" s="227" t="str">
        <f ca="1">IF(SUM(AG1668:OFFSET(AG1668,(-HoldAggressiveTime-1),0,,))=0,"Defensive","Aggressive")</f>
        <v>Defensive</v>
      </c>
    </row>
    <row r="1669" spans="1:34" ht="15" x14ac:dyDescent="0.2">
      <c r="A1669">
        <f t="shared" si="15"/>
        <v>8</v>
      </c>
      <c r="B1669">
        <f t="shared" si="16"/>
        <v>2009</v>
      </c>
      <c r="C1669" s="70">
        <f t="shared" si="1"/>
        <v>2009.5833333332073</v>
      </c>
      <c r="D1669" s="149">
        <f t="shared" si="383"/>
        <v>40086</v>
      </c>
      <c r="E1669" s="151">
        <v>215.44499999999999</v>
      </c>
      <c r="F1669" s="152">
        <v>9135743.8246999998</v>
      </c>
      <c r="G1669" s="152">
        <v>61876.036899999999</v>
      </c>
      <c r="H1669" s="152">
        <v>37535.670218339998</v>
      </c>
      <c r="I1669" s="152">
        <v>10966591.7920462</v>
      </c>
      <c r="J1669" s="152">
        <v>215.44499999999999</v>
      </c>
      <c r="K1669" s="152">
        <v>215.44499999999999</v>
      </c>
      <c r="L1669" s="152">
        <v>950.75</v>
      </c>
      <c r="M1669" s="153">
        <v>18.28921545</v>
      </c>
      <c r="N1669" s="17">
        <f t="shared" ref="N1669:T1669" si="1798">F1669/F1668/$E1669*$E1668-1</f>
        <v>3.2645712836812724E-2</v>
      </c>
      <c r="O1669" s="17">
        <f t="shared" si="1798"/>
        <v>9.4192024136092733E-3</v>
      </c>
      <c r="P1669" s="17">
        <f t="shared" si="1798"/>
        <v>-3.1877792477853495E-3</v>
      </c>
      <c r="Q1669" s="17">
        <f t="shared" si="1798"/>
        <v>4.4610808343234387E-2</v>
      </c>
      <c r="R1669" s="17">
        <f t="shared" si="1798"/>
        <v>0</v>
      </c>
      <c r="S1669" s="17">
        <f t="shared" si="1798"/>
        <v>0</v>
      </c>
      <c r="T1669" s="17">
        <f t="shared" si="1798"/>
        <v>1.1828171188460246E-2</v>
      </c>
      <c r="U1669" s="241">
        <v>-1.0800000000000001E-2</v>
      </c>
      <c r="V1669" s="241">
        <v>7.6300000000000007E-2</v>
      </c>
      <c r="W1669" s="223">
        <f t="shared" ca="1" si="1749"/>
        <v>2.6917867003087743E-2</v>
      </c>
      <c r="X1669" s="223">
        <f>MMULT(N1669:T1669,'Parameters &amp; Main Results'!$B$12:$B$18)-'Parameters &amp; Main Results'!$B$22/12+MMULT(U1669:V1669,'Parameters &amp; Main Results'!$B$20:$B$21)</f>
        <v>2.6917867003087743E-2</v>
      </c>
      <c r="Y1669" s="223">
        <f>MMULT(N1669:T1669,'Parameters &amp; Main Results'!$C$12:$C$18)-'Parameters &amp; Main Results'!$C$22/12+MMULT(U1669:V1669,'Parameters &amp; Main Results'!$C$20:$C$21)</f>
        <v>3.0281395127825714E-2</v>
      </c>
      <c r="Z1669" s="17">
        <f t="shared" ca="1" si="1734"/>
        <v>3.5664610728460771</v>
      </c>
      <c r="AA1669" s="70">
        <f ca="1">Z1669/OFFSET(Z1669,'Parameters &amp; Main Results'!$B$38,0)</f>
        <v>3.5664610728460771</v>
      </c>
      <c r="AB1669" s="70">
        <f ca="1">SUMPRODUCT(Z1669:OFFSET(Z1669,'Parameters &amp; Main Results'!$B$38-1,0), 'Cash Flow Assist'!$P$11:OFFSET('Cash Flow Assist'!$P$11,'Parameters &amp; Main Results'!$B$38-1,0)  )/OFFSET(Z1669,'Parameters &amp; Main Results'!$B$38,0)</f>
        <v>693.86635681991015</v>
      </c>
      <c r="AC1669" s="70">
        <f ca="1">SUMPRODUCT(Z1669:OFFSET(Z1669,'Parameters &amp; Main Results'!$B$38-1,0),'Parameters &amp; Main Results'!$B$42:OFFSET('Parameters &amp; Main Results'!$B$42,'Parameters &amp; Main Results'!$B$38-1,0)   )/OFFSET(Z1669,'Parameters &amp; Main Results'!$B$38,0)</f>
        <v>0</v>
      </c>
      <c r="AD1669" s="155">
        <f t="shared" si="4"/>
        <v>-0.36368420966314463</v>
      </c>
      <c r="AE1669" s="252">
        <f t="shared" ca="1" si="1744"/>
        <v>12924311.3916</v>
      </c>
      <c r="AF1669" s="253">
        <f t="shared" ca="1" si="1746"/>
        <v>-0.29313496495931951</v>
      </c>
      <c r="AG1669" s="258">
        <f t="shared" ca="1" si="1747"/>
        <v>0</v>
      </c>
      <c r="AH1669" s="227" t="str">
        <f ca="1">IF(SUM(AG1669:OFFSET(AG1669,(-HoldAggressiveTime-1),0,,))=0,"Defensive","Aggressive")</f>
        <v>Defensive</v>
      </c>
    </row>
    <row r="1670" spans="1:34" ht="15" x14ac:dyDescent="0.2">
      <c r="A1670">
        <f t="shared" si="15"/>
        <v>9</v>
      </c>
      <c r="B1670">
        <f t="shared" si="16"/>
        <v>2009</v>
      </c>
      <c r="C1670" s="70">
        <f t="shared" si="1"/>
        <v>2009.6666666665406</v>
      </c>
      <c r="D1670" s="149">
        <f t="shared" si="383"/>
        <v>40117</v>
      </c>
      <c r="E1670" s="151">
        <v>215.86099999999999</v>
      </c>
      <c r="F1670" s="152">
        <v>9476668.9678000007</v>
      </c>
      <c r="G1670" s="152">
        <v>62509.296600000001</v>
      </c>
      <c r="H1670" s="152">
        <v>37540.987771619999</v>
      </c>
      <c r="I1670" s="152">
        <v>11421571.4230022</v>
      </c>
      <c r="J1670" s="152">
        <v>215.86099999999999</v>
      </c>
      <c r="K1670" s="152">
        <v>215.86099999999999</v>
      </c>
      <c r="L1670" s="152">
        <v>1001.25</v>
      </c>
      <c r="M1670" s="153">
        <v>19.057802160000001</v>
      </c>
      <c r="N1670" s="17">
        <f t="shared" ref="N1670:T1670" si="1799">F1670/F1669/$E1670*$E1669-1</f>
        <v>3.5318637888942295E-2</v>
      </c>
      <c r="O1670" s="17">
        <f t="shared" si="1799"/>
        <v>8.2874393511054301E-3</v>
      </c>
      <c r="P1670" s="17">
        <f t="shared" si="1799"/>
        <v>-1.785772441549649E-3</v>
      </c>
      <c r="Q1670" s="17">
        <f t="shared" si="1799"/>
        <v>3.9480667648712053E-2</v>
      </c>
      <c r="R1670" s="17">
        <f t="shared" si="1799"/>
        <v>0</v>
      </c>
      <c r="S1670" s="17">
        <f t="shared" si="1799"/>
        <v>0</v>
      </c>
      <c r="T1670" s="17">
        <f t="shared" si="1799"/>
        <v>5.1086431711163449E-2</v>
      </c>
      <c r="U1670" s="241">
        <v>2.4299999999999999E-2</v>
      </c>
      <c r="V1670" s="241">
        <v>1.04E-2</v>
      </c>
      <c r="W1670" s="223">
        <f t="shared" ca="1" si="1749"/>
        <v>3.0659121205819314E-2</v>
      </c>
      <c r="X1670" s="223">
        <f>MMULT(N1670:T1670,'Parameters &amp; Main Results'!$B$12:$B$18)-'Parameters &amp; Main Results'!$B$22/12+MMULT(U1670:V1670,'Parameters &amp; Main Results'!$B$20:$B$21)</f>
        <v>3.0659121205819314E-2</v>
      </c>
      <c r="Y1670" s="223">
        <f>MMULT(N1670:T1670,'Parameters &amp; Main Results'!$C$12:$C$18)-'Parameters &amp; Main Results'!$C$22/12+MMULT(U1670:V1670,'Parameters &amp; Main Results'!$C$20:$C$21)</f>
        <v>3.2573851368491939E-2</v>
      </c>
      <c r="Z1670" s="17">
        <f t="shared" ca="1" si="1734"/>
        <v>3.4729759676441123</v>
      </c>
      <c r="AA1670" s="70">
        <f ca="1">Z1670/OFFSET(Z1670,'Parameters &amp; Main Results'!$B$38,0)</f>
        <v>3.4729759676441123</v>
      </c>
      <c r="AB1670" s="70">
        <f ca="1">SUMPRODUCT(Z1670:OFFSET(Z1670,'Parameters &amp; Main Results'!$B$38-1,0), 'Cash Flow Assist'!$P$11:OFFSET('Cash Flow Assist'!$P$11,'Parameters &amp; Main Results'!$B$38-1,0)  )/OFFSET(Z1670,'Parameters &amp; Main Results'!$B$38,0)</f>
        <v>691.29989574706406</v>
      </c>
      <c r="AC1670" s="70">
        <f ca="1">SUMPRODUCT(Z1670:OFFSET(Z1670,'Parameters &amp; Main Results'!$B$38-1,0),'Parameters &amp; Main Results'!$B$42:OFFSET('Parameters &amp; Main Results'!$B$42,'Parameters &amp; Main Results'!$B$38-1,0)   )/OFFSET(Z1670,'Parameters &amp; Main Results'!$B$38,0)</f>
        <v>0</v>
      </c>
      <c r="AD1670" s="155">
        <f t="shared" si="4"/>
        <v>-0.34121040268122116</v>
      </c>
      <c r="AE1670" s="252">
        <f t="shared" ca="1" si="1744"/>
        <v>12390939.0913</v>
      </c>
      <c r="AF1670" s="253">
        <f t="shared" ca="1" si="1746"/>
        <v>-0.23519364448705779</v>
      </c>
      <c r="AG1670" s="258">
        <f t="shared" ca="1" si="1747"/>
        <v>0</v>
      </c>
      <c r="AH1670" s="227" t="str">
        <f ca="1">IF(SUM(AG1670:OFFSET(AG1670,(-HoldAggressiveTime-1),0,,))=0,"Defensive","Aggressive")</f>
        <v>Defensive</v>
      </c>
    </row>
    <row r="1671" spans="1:34" ht="15" x14ac:dyDescent="0.2">
      <c r="A1671">
        <f t="shared" si="15"/>
        <v>10</v>
      </c>
      <c r="B1671">
        <f t="shared" si="16"/>
        <v>2009</v>
      </c>
      <c r="C1671" s="70">
        <f t="shared" si="1"/>
        <v>2009.7499999998738</v>
      </c>
      <c r="D1671" s="149">
        <f t="shared" si="383"/>
        <v>40147</v>
      </c>
      <c r="E1671" s="151">
        <v>216.50899999999999</v>
      </c>
      <c r="F1671" s="152">
        <v>9360675.6684000008</v>
      </c>
      <c r="G1671" s="152">
        <v>62171.732799999998</v>
      </c>
      <c r="H1671" s="152">
        <v>37544.741870400001</v>
      </c>
      <c r="I1671" s="152">
        <v>11239212.2965941</v>
      </c>
      <c r="J1671" s="152">
        <v>216.50899999999999</v>
      </c>
      <c r="K1671" s="152">
        <v>216.50899999999999</v>
      </c>
      <c r="L1671" s="152">
        <v>1044.5</v>
      </c>
      <c r="M1671" s="153">
        <v>18.90871611</v>
      </c>
      <c r="N1671" s="17">
        <f t="shared" ref="N1671:T1671" si="1800">F1671/F1670/$E1671*$E1670-1</f>
        <v>-1.519619474848688E-2</v>
      </c>
      <c r="O1671" s="17">
        <f t="shared" si="1800"/>
        <v>-8.3770021509708137E-3</v>
      </c>
      <c r="P1671" s="17">
        <f t="shared" si="1800"/>
        <v>-2.893246470048183E-3</v>
      </c>
      <c r="Q1671" s="17">
        <f t="shared" si="1800"/>
        <v>-1.8911364041376832E-2</v>
      </c>
      <c r="R1671" s="17">
        <f t="shared" si="1800"/>
        <v>0</v>
      </c>
      <c r="S1671" s="17">
        <f t="shared" si="1800"/>
        <v>0</v>
      </c>
      <c r="T1671" s="17">
        <f t="shared" si="1800"/>
        <v>4.0073774457216826E-2</v>
      </c>
      <c r="U1671" s="241">
        <v>-4.3400000000000001E-2</v>
      </c>
      <c r="V1671" s="241">
        <v>-4.2000000000000003E-2</v>
      </c>
      <c r="W1671" s="223">
        <f t="shared" ca="1" si="1749"/>
        <v>-1.1110524435365145E-2</v>
      </c>
      <c r="X1671" s="223">
        <f>MMULT(N1671:T1671,'Parameters &amp; Main Results'!$B$12:$B$18)-'Parameters &amp; Main Results'!$B$22/12+MMULT(U1671:V1671,'Parameters &amp; Main Results'!$B$20:$B$21)</f>
        <v>-1.1110524435365145E-2</v>
      </c>
      <c r="Y1671" s="223">
        <f>MMULT(N1671:T1671,'Parameters &amp; Main Results'!$C$12:$C$18)-'Parameters &amp; Main Results'!$C$22/12+MMULT(U1671:V1671,'Parameters &amp; Main Results'!$C$20:$C$21)</f>
        <v>-1.455594215540194E-2</v>
      </c>
      <c r="Z1671" s="17">
        <f t="shared" ca="1" si="1734"/>
        <v>3.3696649999865183</v>
      </c>
      <c r="AA1671" s="70">
        <f ca="1">Z1671/OFFSET(Z1671,'Parameters &amp; Main Results'!$B$38,0)</f>
        <v>3.3696649999865183</v>
      </c>
      <c r="AB1671" s="70">
        <f ca="1">SUMPRODUCT(Z1671:OFFSET(Z1671,'Parameters &amp; Main Results'!$B$38-1,0), 'Cash Flow Assist'!$P$11:OFFSET('Cash Flow Assist'!$P$11,'Parameters &amp; Main Results'!$B$38-1,0)  )/OFFSET(Z1671,'Parameters &amp; Main Results'!$B$38,0)</f>
        <v>688.82691977942</v>
      </c>
      <c r="AC1671" s="70">
        <f ca="1">SUMPRODUCT(Z1671:OFFSET(Z1671,'Parameters &amp; Main Results'!$B$38-1,0),'Parameters &amp; Main Results'!$B$42:OFFSET('Parameters &amp; Main Results'!$B$42,'Parameters &amp; Main Results'!$B$38-1,0)   )/OFFSET(Z1671,'Parameters &amp; Main Results'!$B$38,0)</f>
        <v>0</v>
      </c>
      <c r="AD1671" s="155">
        <f t="shared" si="4"/>
        <v>-0.3512214977003546</v>
      </c>
      <c r="AE1671" s="252">
        <f t="shared" ca="1" si="1744"/>
        <v>12576659.6216</v>
      </c>
      <c r="AF1671" s="253">
        <f t="shared" ca="1" si="1746"/>
        <v>-0.25571050262636136</v>
      </c>
      <c r="AG1671" s="258">
        <f t="shared" ca="1" si="1747"/>
        <v>0</v>
      </c>
      <c r="AH1671" s="227" t="str">
        <f ca="1">IF(SUM(AG1671:OFFSET(AG1671,(-HoldAggressiveTime-1),0,,))=0,"Defensive","Aggressive")</f>
        <v>Defensive</v>
      </c>
    </row>
    <row r="1672" spans="1:34" ht="15" x14ac:dyDescent="0.2">
      <c r="A1672">
        <f t="shared" si="15"/>
        <v>11</v>
      </c>
      <c r="B1672">
        <f t="shared" si="16"/>
        <v>2009</v>
      </c>
      <c r="C1672" s="70">
        <f t="shared" si="1"/>
        <v>2009.8333333332071</v>
      </c>
      <c r="D1672" s="149">
        <f t="shared" si="383"/>
        <v>40178</v>
      </c>
      <c r="E1672" s="151">
        <v>217.23400000000001</v>
      </c>
      <c r="F1672" s="152">
        <v>9858500.7530000005</v>
      </c>
      <c r="G1672" s="152">
        <v>63376.223700000002</v>
      </c>
      <c r="H1672" s="152">
        <v>37546.931980339999</v>
      </c>
      <c r="I1672" s="152">
        <v>11520389.907307301</v>
      </c>
      <c r="J1672" s="152">
        <v>217.23400000000001</v>
      </c>
      <c r="K1672" s="152">
        <v>217.23400000000001</v>
      </c>
      <c r="L1672" s="152">
        <v>1172</v>
      </c>
      <c r="M1672" s="153">
        <v>19.950421779999999</v>
      </c>
      <c r="N1672" s="17">
        <f t="shared" ref="N1672:T1672" si="1801">F1672/F1671/$E1672*$E1671-1</f>
        <v>4.9667694217601976E-2</v>
      </c>
      <c r="O1672" s="17">
        <f t="shared" si="1801"/>
        <v>1.5971537202028374E-2</v>
      </c>
      <c r="P1672" s="17">
        <f t="shared" si="1801"/>
        <v>-3.2792763027309491E-3</v>
      </c>
      <c r="Q1672" s="17">
        <f t="shared" si="1801"/>
        <v>2.1596645989186758E-2</v>
      </c>
      <c r="R1672" s="17">
        <f t="shared" si="1801"/>
        <v>0</v>
      </c>
      <c r="S1672" s="17">
        <f t="shared" si="1801"/>
        <v>0</v>
      </c>
      <c r="T1672" s="17">
        <f t="shared" si="1801"/>
        <v>0.11832316866878356</v>
      </c>
      <c r="U1672" s="241">
        <v>-2.3900000000000001E-2</v>
      </c>
      <c r="V1672" s="241">
        <v>-3.3E-3</v>
      </c>
      <c r="W1672" s="223">
        <f t="shared" ca="1" si="1749"/>
        <v>4.6319569870379676E-2</v>
      </c>
      <c r="X1672" s="223">
        <f>MMULT(N1672:T1672,'Parameters &amp; Main Results'!$B$12:$B$18)-'Parameters &amp; Main Results'!$B$22/12+MMULT(U1672:V1672,'Parameters &amp; Main Results'!$B$20:$B$21)</f>
        <v>4.6319569870379676E-2</v>
      </c>
      <c r="Y1672" s="223">
        <f>MMULT(N1672:T1672,'Parameters &amp; Main Results'!$C$12:$C$18)-'Parameters &amp; Main Results'!$C$22/12+MMULT(U1672:V1672,'Parameters &amp; Main Results'!$C$20:$C$21)</f>
        <v>4.6256411849377947E-2</v>
      </c>
      <c r="Z1672" s="17">
        <f t="shared" ca="1" si="1734"/>
        <v>3.407524382906908</v>
      </c>
      <c r="AA1672" s="70">
        <f ca="1">Z1672/OFFSET(Z1672,'Parameters &amp; Main Results'!$B$38,0)</f>
        <v>3.407524382906908</v>
      </c>
      <c r="AB1672" s="70">
        <f ca="1">SUMPRODUCT(Z1672:OFFSET(Z1672,'Parameters &amp; Main Results'!$B$38-1,0), 'Cash Flow Assist'!$P$11:OFFSET('Cash Flow Assist'!$P$11,'Parameters &amp; Main Results'!$B$38-1,0)  )/OFFSET(Z1672,'Parameters &amp; Main Results'!$B$38,0)</f>
        <v>686.45725477943347</v>
      </c>
      <c r="AC1672" s="70">
        <f ca="1">SUMPRODUCT(Z1672:OFFSET(Z1672,'Parameters &amp; Main Results'!$B$38-1,0),'Parameters &amp; Main Results'!$B$42:OFFSET('Parameters &amp; Main Results'!$B$42,'Parameters &amp; Main Results'!$B$38-1,0)   )/OFFSET(Z1672,'Parameters &amp; Main Results'!$B$38,0)</f>
        <v>0</v>
      </c>
      <c r="AD1672" s="155">
        <f t="shared" si="4"/>
        <v>-0.31899816543318205</v>
      </c>
      <c r="AE1672" s="252">
        <f t="shared" ca="1" si="1744"/>
        <v>13220501.730900001</v>
      </c>
      <c r="AF1672" s="253">
        <f t="shared" ca="1" si="1746"/>
        <v>-0.25430207161064594</v>
      </c>
      <c r="AG1672" s="258">
        <f t="shared" ca="1" si="1747"/>
        <v>0</v>
      </c>
      <c r="AH1672" s="227" t="str">
        <f ca="1">IF(SUM(AG1672:OFFSET(AG1672,(-HoldAggressiveTime-1),0,,))=0,"Defensive","Aggressive")</f>
        <v>Defensive</v>
      </c>
    </row>
    <row r="1673" spans="1:34" ht="15" x14ac:dyDescent="0.2">
      <c r="A1673">
        <f t="shared" si="15"/>
        <v>12</v>
      </c>
      <c r="B1673">
        <f t="shared" si="16"/>
        <v>2009</v>
      </c>
      <c r="C1673" s="70">
        <f t="shared" si="1"/>
        <v>2009.9166666665403</v>
      </c>
      <c r="D1673" s="149">
        <f t="shared" si="383"/>
        <v>40209</v>
      </c>
      <c r="E1673" s="151">
        <v>217.34700000000001</v>
      </c>
      <c r="F1673" s="152">
        <v>10048869.7653</v>
      </c>
      <c r="G1673" s="152">
        <v>60316.535000000003</v>
      </c>
      <c r="H1673" s="152">
        <v>37548.496435840003</v>
      </c>
      <c r="I1673" s="152">
        <v>11706137.799210001</v>
      </c>
      <c r="J1673" s="152">
        <v>217.34700000000001</v>
      </c>
      <c r="K1673" s="152">
        <v>217.34700000000001</v>
      </c>
      <c r="L1673" s="152">
        <v>1104</v>
      </c>
      <c r="M1673" s="153">
        <v>20.408762800000002</v>
      </c>
      <c r="N1673" s="17">
        <f t="shared" ref="N1673:T1673" si="1802">F1673/F1672/$E1673*$E1672-1</f>
        <v>1.8780192819200181E-2</v>
      </c>
      <c r="O1673" s="17">
        <f t="shared" si="1802"/>
        <v>-4.8772985283471404E-2</v>
      </c>
      <c r="P1673" s="17">
        <f t="shared" si="1802"/>
        <v>-4.7826095289371651E-4</v>
      </c>
      <c r="Q1673" s="17">
        <f t="shared" si="1802"/>
        <v>1.559511462501928E-2</v>
      </c>
      <c r="R1673" s="17">
        <f t="shared" si="1802"/>
        <v>0</v>
      </c>
      <c r="S1673" s="17">
        <f t="shared" si="1802"/>
        <v>0</v>
      </c>
      <c r="T1673" s="17">
        <f t="shared" si="1802"/>
        <v>-5.8510218580498985E-2</v>
      </c>
      <c r="U1673" s="241">
        <v>6.0400000000000002E-2</v>
      </c>
      <c r="V1673" s="241">
        <v>-1.6999999999999999E-3</v>
      </c>
      <c r="W1673" s="223">
        <f t="shared" ca="1" si="1749"/>
        <v>1.363369962014236E-3</v>
      </c>
      <c r="X1673" s="223">
        <f>MMULT(N1673:T1673,'Parameters &amp; Main Results'!$B$12:$B$18)-'Parameters &amp; Main Results'!$B$22/12+MMULT(U1673:V1673,'Parameters &amp; Main Results'!$B$20:$B$21)</f>
        <v>1.363369962014236E-3</v>
      </c>
      <c r="Y1673" s="223">
        <f>MMULT(N1673:T1673,'Parameters &amp; Main Results'!$C$12:$C$18)-'Parameters &amp; Main Results'!$C$22/12+MMULT(U1673:V1673,'Parameters &amp; Main Results'!$C$20:$C$21)</f>
        <v>1.1983208342266356E-2</v>
      </c>
      <c r="Z1673" s="17">
        <f t="shared" ref="Z1673:Z1736" ca="1" si="1803">Z1674*(1+W1673)</f>
        <v>3.2566765269706646</v>
      </c>
      <c r="AA1673" s="70">
        <f ca="1">Z1673/OFFSET(Z1673,'Parameters &amp; Main Results'!$B$38,0)</f>
        <v>3.2566765269706646</v>
      </c>
      <c r="AB1673" s="70">
        <f ca="1">SUMPRODUCT(Z1673:OFFSET(Z1673,'Parameters &amp; Main Results'!$B$38-1,0), 'Cash Flow Assist'!$P$11:OFFSET('Cash Flow Assist'!$P$11,'Parameters &amp; Main Results'!$B$38-1,0)  )/OFFSET(Z1673,'Parameters &amp; Main Results'!$B$38,0)</f>
        <v>684.04973039652646</v>
      </c>
      <c r="AC1673" s="70">
        <f ca="1">SUMPRODUCT(Z1673:OFFSET(Z1673,'Parameters &amp; Main Results'!$B$38-1,0),'Parameters &amp; Main Results'!$B$42:OFFSET('Parameters &amp; Main Results'!$B$42,'Parameters &amp; Main Results'!$B$38-1,0)   )/OFFSET(Z1673,'Parameters &amp; Main Results'!$B$38,0)</f>
        <v>0</v>
      </c>
      <c r="AD1673" s="155">
        <f t="shared" si="4"/>
        <v>-0.30620881966978819</v>
      </c>
      <c r="AE1673" s="252">
        <f t="shared" ca="1" si="1744"/>
        <v>13254572.369999999</v>
      </c>
      <c r="AF1673" s="253">
        <f t="shared" ca="1" si="1746"/>
        <v>-0.2418563583353085</v>
      </c>
      <c r="AG1673" s="258">
        <f t="shared" ca="1" si="1747"/>
        <v>0</v>
      </c>
      <c r="AH1673" s="227" t="str">
        <f ca="1">IF(SUM(AG1673:OFFSET(AG1673,(-HoldAggressiveTime-1),0,,))=0,"Defensive","Aggressive")</f>
        <v>Defensive</v>
      </c>
    </row>
    <row r="1674" spans="1:34" ht="15" x14ac:dyDescent="0.2">
      <c r="A1674">
        <f t="shared" si="15"/>
        <v>1</v>
      </c>
      <c r="B1674">
        <f t="shared" si="16"/>
        <v>2010</v>
      </c>
      <c r="C1674" s="70">
        <f t="shared" si="1"/>
        <v>2009.9999999998736</v>
      </c>
      <c r="D1674" s="149">
        <f t="shared" si="383"/>
        <v>40237</v>
      </c>
      <c r="E1674" s="151">
        <v>217.488</v>
      </c>
      <c r="F1674" s="152">
        <v>9825633.2503999993</v>
      </c>
      <c r="G1674" s="152">
        <v>61601.243999999999</v>
      </c>
      <c r="H1674" s="152">
        <v>37550.060956529996</v>
      </c>
      <c r="I1674" s="152">
        <v>11158606.0603664</v>
      </c>
      <c r="J1674" s="152">
        <v>217.488</v>
      </c>
      <c r="K1674" s="152">
        <v>217.488</v>
      </c>
      <c r="L1674" s="152">
        <v>1082.75</v>
      </c>
      <c r="M1674" s="153">
        <v>19.899552870000001</v>
      </c>
      <c r="N1674" s="17">
        <f t="shared" ref="N1674:T1674" si="1804">F1674/F1673/$E1674*$E1673-1</f>
        <v>-2.2848996213574391E-2</v>
      </c>
      <c r="O1674" s="17">
        <f t="shared" si="1804"/>
        <v>2.063732933318474E-2</v>
      </c>
      <c r="P1674" s="17">
        <f t="shared" si="1804"/>
        <v>-6.0667197716701704E-4</v>
      </c>
      <c r="Q1674" s="17">
        <f t="shared" si="1804"/>
        <v>-4.7391035579264384E-2</v>
      </c>
      <c r="R1674" s="17">
        <f t="shared" si="1804"/>
        <v>0</v>
      </c>
      <c r="S1674" s="17">
        <f t="shared" si="1804"/>
        <v>0</v>
      </c>
      <c r="T1674" s="17">
        <f t="shared" si="1804"/>
        <v>-1.9884021212364766E-2</v>
      </c>
      <c r="U1674" s="241">
        <v>4.0000000000000001E-3</v>
      </c>
      <c r="V1674" s="241">
        <v>4.3E-3</v>
      </c>
      <c r="W1674" s="223">
        <f t="shared" ca="1" si="1749"/>
        <v>-1.4045149020828752E-2</v>
      </c>
      <c r="X1674" s="223">
        <f>MMULT(N1674:T1674,'Parameters &amp; Main Results'!$B$12:$B$18)-'Parameters &amp; Main Results'!$B$22/12+MMULT(U1674:V1674,'Parameters &amp; Main Results'!$B$20:$B$21)</f>
        <v>-1.4045149020828752E-2</v>
      </c>
      <c r="Y1674" s="223">
        <f>MMULT(N1674:T1674,'Parameters &amp; Main Results'!$C$12:$C$18)-'Parameters &amp; Main Results'!$C$22/12+MMULT(U1674:V1674,'Parameters &amp; Main Results'!$C$20:$C$21)</f>
        <v>-1.8542030325565145E-2</v>
      </c>
      <c r="Z1674" s="17">
        <f t="shared" ca="1" si="1803"/>
        <v>3.2522425172135105</v>
      </c>
      <c r="AA1674" s="70">
        <f ca="1">Z1674/OFFSET(Z1674,'Parameters &amp; Main Results'!$B$38,0)</f>
        <v>3.2522425172135105</v>
      </c>
      <c r="AB1674" s="70">
        <f ca="1">SUMPRODUCT(Z1674:OFFSET(Z1674,'Parameters &amp; Main Results'!$B$38-1,0), 'Cash Flow Assist'!$P$11:OFFSET('Cash Flow Assist'!$P$11,'Parameters &amp; Main Results'!$B$38-1,0)  )/OFFSET(Z1674,'Parameters &amp; Main Results'!$B$38,0)</f>
        <v>681.79305386955593</v>
      </c>
      <c r="AC1674" s="70">
        <f ca="1">SUMPRODUCT(Z1674:OFFSET(Z1674,'Parameters &amp; Main Results'!$B$38-1,0),'Parameters &amp; Main Results'!$B$42:OFFSET('Parameters &amp; Main Results'!$B$42,'Parameters &amp; Main Results'!$B$38-1,0)   )/OFFSET(Z1674,'Parameters &amp; Main Results'!$B$38,0)</f>
        <v>0</v>
      </c>
      <c r="AD1674" s="155">
        <f t="shared" si="4"/>
        <v>-0.32206125172216449</v>
      </c>
      <c r="AE1674" s="252">
        <f t="shared" ca="1" si="1744"/>
        <v>12700418.6204</v>
      </c>
      <c r="AF1674" s="253">
        <f t="shared" ca="1" si="1746"/>
        <v>-0.22635359163534874</v>
      </c>
      <c r="AG1674" s="258">
        <f t="shared" ca="1" si="1747"/>
        <v>0</v>
      </c>
      <c r="AH1674" s="227" t="str">
        <f ca="1">IF(SUM(AG1674:OFFSET(AG1674,(-HoldAggressiveTime-1),0,,))=0,"Defensive","Aggressive")</f>
        <v>Defensive</v>
      </c>
    </row>
    <row r="1675" spans="1:34" ht="15" x14ac:dyDescent="0.2">
      <c r="A1675">
        <f t="shared" si="15"/>
        <v>2</v>
      </c>
      <c r="B1675">
        <f t="shared" si="16"/>
        <v>2010</v>
      </c>
      <c r="C1675" s="70">
        <f t="shared" si="1"/>
        <v>2010.0833333332068</v>
      </c>
      <c r="D1675" s="149">
        <f t="shared" si="383"/>
        <v>40268</v>
      </c>
      <c r="E1675" s="151">
        <v>217.28100000000001</v>
      </c>
      <c r="F1675" s="152">
        <v>10089229.5272</v>
      </c>
      <c r="G1675" s="152">
        <v>61888.234700000001</v>
      </c>
      <c r="H1675" s="152">
        <v>37551.93845958</v>
      </c>
      <c r="I1675" s="152">
        <v>11148747.403208099</v>
      </c>
      <c r="J1675" s="152">
        <v>217.28100000000001</v>
      </c>
      <c r="K1675" s="152">
        <v>217.28100000000001</v>
      </c>
      <c r="L1675" s="152">
        <v>1112.5</v>
      </c>
      <c r="M1675" s="153">
        <v>20.406134000000002</v>
      </c>
      <c r="N1675" s="17">
        <f t="shared" ref="N1675:T1675" si="1805">F1675/F1674/$E1675*$E1674-1</f>
        <v>2.7805649899766527E-2</v>
      </c>
      <c r="O1675" s="17">
        <f t="shared" si="1805"/>
        <v>5.6159676471989606E-3</v>
      </c>
      <c r="P1675" s="17">
        <f t="shared" si="1805"/>
        <v>1.0027310257805233E-3</v>
      </c>
      <c r="Q1675" s="17">
        <f t="shared" si="1805"/>
        <v>6.8339120964377997E-5</v>
      </c>
      <c r="R1675" s="17">
        <f t="shared" si="1805"/>
        <v>0</v>
      </c>
      <c r="S1675" s="17">
        <f t="shared" si="1805"/>
        <v>0</v>
      </c>
      <c r="T1675" s="17">
        <f t="shared" si="1805"/>
        <v>2.8455193048351424E-2</v>
      </c>
      <c r="U1675" s="241">
        <v>1.1900000000000001E-2</v>
      </c>
      <c r="V1675" s="241">
        <v>3.2199999999999999E-2</v>
      </c>
      <c r="W1675" s="223">
        <f t="shared" ca="1" si="1749"/>
        <v>2.3358523940015596E-2</v>
      </c>
      <c r="X1675" s="223">
        <f>MMULT(N1675:T1675,'Parameters &amp; Main Results'!$B$12:$B$18)-'Parameters &amp; Main Results'!$B$22/12+MMULT(U1675:V1675,'Parameters &amp; Main Results'!$B$20:$B$21)</f>
        <v>2.3358523940015596E-2</v>
      </c>
      <c r="Y1675" s="223">
        <f>MMULT(N1675:T1675,'Parameters &amp; Main Results'!$C$12:$C$18)-'Parameters &amp; Main Results'!$C$22/12+MMULT(U1675:V1675,'Parameters &amp; Main Results'!$C$20:$C$21)</f>
        <v>2.5545015007843105E-2</v>
      </c>
      <c r="Z1675" s="17">
        <f t="shared" ca="1" si="1803"/>
        <v>3.2985714447103174</v>
      </c>
      <c r="AA1675" s="70">
        <f ca="1">Z1675/OFFSET(Z1675,'Parameters &amp; Main Results'!$B$38,0)</f>
        <v>3.2985714447103174</v>
      </c>
      <c r="AB1675" s="70">
        <f ca="1">SUMPRODUCT(Z1675:OFFSET(Z1675,'Parameters &amp; Main Results'!$B$38-1,0), 'Cash Flow Assist'!$P$11:OFFSET('Cash Flow Assist'!$P$11,'Parameters &amp; Main Results'!$B$38-1,0)  )/OFFSET(Z1675,'Parameters &amp; Main Results'!$B$38,0)</f>
        <v>679.54081135234242</v>
      </c>
      <c r="AC1675" s="70">
        <f ca="1">SUMPRODUCT(Z1675:OFFSET(Z1675,'Parameters &amp; Main Results'!$B$38-1,0),'Parameters &amp; Main Results'!$B$42:OFFSET('Parameters &amp; Main Results'!$B$42,'Parameters &amp; Main Results'!$B$38-1,0)   )/OFFSET(Z1675,'Parameters &amp; Main Results'!$B$38,0)</f>
        <v>0</v>
      </c>
      <c r="AD1675" s="155">
        <f t="shared" si="4"/>
        <v>-0.30321072423406503</v>
      </c>
      <c r="AE1675" s="252">
        <f t="shared" ca="1" si="1744"/>
        <v>12612316.213400001</v>
      </c>
      <c r="AF1675" s="253">
        <f t="shared" ca="1" si="1746"/>
        <v>-0.20004943132644723</v>
      </c>
      <c r="AG1675" s="258">
        <f t="shared" ca="1" si="1747"/>
        <v>0</v>
      </c>
      <c r="AH1675" s="227" t="str">
        <f ca="1">IF(SUM(AG1675:OFFSET(AG1675,(-HoldAggressiveTime-1),0,,))=0,"Defensive","Aggressive")</f>
        <v>Defensive</v>
      </c>
    </row>
    <row r="1676" spans="1:34" ht="15" x14ac:dyDescent="0.2">
      <c r="A1676">
        <f t="shared" si="15"/>
        <v>3</v>
      </c>
      <c r="B1676">
        <f t="shared" si="16"/>
        <v>2010</v>
      </c>
      <c r="C1676" s="70">
        <f t="shared" si="1"/>
        <v>2010.1666666665401</v>
      </c>
      <c r="D1676" s="149">
        <f t="shared" si="383"/>
        <v>40298</v>
      </c>
      <c r="E1676" s="151">
        <v>217.35300000000001</v>
      </c>
      <c r="F1676" s="152">
        <v>10590226.517200001</v>
      </c>
      <c r="G1676" s="152">
        <v>60925.074699999997</v>
      </c>
      <c r="H1676" s="152">
        <v>37555.380720599998</v>
      </c>
      <c r="I1676" s="152">
        <v>11873559.853130501</v>
      </c>
      <c r="J1676" s="152">
        <v>217.35300000000001</v>
      </c>
      <c r="K1676" s="152">
        <v>217.35300000000001</v>
      </c>
      <c r="L1676" s="152">
        <v>1109.5</v>
      </c>
      <c r="M1676" s="153">
        <v>21.321479790000001</v>
      </c>
      <c r="N1676" s="17">
        <f t="shared" ref="N1676:T1676" si="1806">F1676/F1675/$E1676*$E1675-1</f>
        <v>4.930890783175057E-2</v>
      </c>
      <c r="O1676" s="17">
        <f t="shared" si="1806"/>
        <v>-1.5888996439554548E-2</v>
      </c>
      <c r="P1676" s="17">
        <f t="shared" si="1806"/>
        <v>-2.3962206655347984E-4</v>
      </c>
      <c r="Q1676" s="17">
        <f t="shared" si="1806"/>
        <v>6.466011003701988E-2</v>
      </c>
      <c r="R1676" s="17">
        <f t="shared" si="1806"/>
        <v>0</v>
      </c>
      <c r="S1676" s="17">
        <f t="shared" si="1806"/>
        <v>0</v>
      </c>
      <c r="T1676" s="17">
        <f t="shared" si="1806"/>
        <v>-3.0269943002160238E-3</v>
      </c>
      <c r="U1676" s="241">
        <v>1.4800000000000001E-2</v>
      </c>
      <c r="V1676" s="241">
        <v>2.2100000000000002E-2</v>
      </c>
      <c r="W1676" s="223">
        <f t="shared" ca="1" si="1749"/>
        <v>3.3610865204224544E-2</v>
      </c>
      <c r="X1676" s="223">
        <f>MMULT(N1676:T1676,'Parameters &amp; Main Results'!$B$12:$B$18)-'Parameters &amp; Main Results'!$B$22/12+MMULT(U1676:V1676,'Parameters &amp; Main Results'!$B$20:$B$21)</f>
        <v>3.3610865204224544E-2</v>
      </c>
      <c r="Y1676" s="223">
        <f>MMULT(N1676:T1676,'Parameters &amp; Main Results'!$C$12:$C$18)-'Parameters &amp; Main Results'!$C$22/12+MMULT(U1676:V1676,'Parameters &amp; Main Results'!$C$20:$C$21)</f>
        <v>4.2747450737953392E-2</v>
      </c>
      <c r="Z1676" s="17">
        <f t="shared" ca="1" si="1803"/>
        <v>3.2232803729533051</v>
      </c>
      <c r="AA1676" s="70">
        <f ca="1">Z1676/OFFSET(Z1676,'Parameters &amp; Main Results'!$B$38,0)</f>
        <v>3.2232803729533051</v>
      </c>
      <c r="AB1676" s="70">
        <f ca="1">SUMPRODUCT(Z1676:OFFSET(Z1676,'Parameters &amp; Main Results'!$B$38-1,0), 'Cash Flow Assist'!$P$11:OFFSET('Cash Flow Assist'!$P$11,'Parameters &amp; Main Results'!$B$38-1,0)  )/OFFSET(Z1676,'Parameters &amp; Main Results'!$B$38,0)</f>
        <v>677.2422399076321</v>
      </c>
      <c r="AC1676" s="70">
        <f ca="1">SUMPRODUCT(Z1676:OFFSET(Z1676,'Parameters &amp; Main Results'!$B$38-1,0),'Parameters &amp; Main Results'!$B$42:OFFSET('Parameters &amp; Main Results'!$B$42,'Parameters &amp; Main Results'!$B$38-1,0)   )/OFFSET(Z1676,'Parameters &amp; Main Results'!$B$38,0)</f>
        <v>0</v>
      </c>
      <c r="AD1676" s="155">
        <f t="shared" si="4"/>
        <v>-0.26885280605717032</v>
      </c>
      <c r="AE1676" s="252">
        <f t="shared" ca="1" si="1744"/>
        <v>11855816.7741</v>
      </c>
      <c r="AF1676" s="253">
        <f t="shared" ca="1" si="1746"/>
        <v>-0.10674846626044228</v>
      </c>
      <c r="AG1676" s="258">
        <f t="shared" ca="1" si="1747"/>
        <v>0</v>
      </c>
      <c r="AH1676" s="227" t="str">
        <f ca="1">IF(SUM(AG1676:OFFSET(AG1676,(-HoldAggressiveTime-1),0,,))=0,"Defensive","Aggressive")</f>
        <v>Defensive</v>
      </c>
    </row>
    <row r="1677" spans="1:34" ht="15" x14ac:dyDescent="0.2">
      <c r="A1677">
        <f t="shared" si="15"/>
        <v>4</v>
      </c>
      <c r="B1677">
        <f t="shared" si="16"/>
        <v>2010</v>
      </c>
      <c r="C1677" s="70">
        <f t="shared" si="1"/>
        <v>2010.2499999998734</v>
      </c>
      <c r="D1677" s="149">
        <f t="shared" si="383"/>
        <v>40329</v>
      </c>
      <c r="E1677" s="151">
        <v>217.40299999999999</v>
      </c>
      <c r="F1677" s="152">
        <v>10757407.8073</v>
      </c>
      <c r="G1677" s="152">
        <v>61869.116000000002</v>
      </c>
      <c r="H1677" s="152">
        <v>37560.075143189999</v>
      </c>
      <c r="I1677" s="152">
        <v>11706028.942217801</v>
      </c>
      <c r="J1677" s="152">
        <v>217.40299999999999</v>
      </c>
      <c r="K1677" s="152">
        <v>217.40299999999999</v>
      </c>
      <c r="L1677" s="152">
        <v>1175.25</v>
      </c>
      <c r="M1677" s="153">
        <v>21.611258660000001</v>
      </c>
      <c r="N1677" s="17">
        <f t="shared" ref="N1677:T1677" si="1807">F1677/F1676/$E1677*$E1676-1</f>
        <v>1.5552756982281313E-2</v>
      </c>
      <c r="O1677" s="17">
        <f t="shared" si="1807"/>
        <v>1.5261567973871681E-2</v>
      </c>
      <c r="P1677" s="17">
        <f t="shared" si="1807"/>
        <v>-1.0501637512105866E-4</v>
      </c>
      <c r="Q1677" s="17">
        <f t="shared" si="1807"/>
        <v>-1.4336319926994689E-2</v>
      </c>
      <c r="R1677" s="17">
        <f t="shared" si="1807"/>
        <v>0</v>
      </c>
      <c r="S1677" s="17">
        <f t="shared" si="1807"/>
        <v>0</v>
      </c>
      <c r="T1677" s="17">
        <f t="shared" si="1807"/>
        <v>5.9017311439172104E-2</v>
      </c>
      <c r="U1677" s="241">
        <v>4.87E-2</v>
      </c>
      <c r="V1677" s="241">
        <v>2.8899999999999999E-2</v>
      </c>
      <c r="W1677" s="223">
        <f t="shared" ca="1" si="1749"/>
        <v>1.7626080236777263E-2</v>
      </c>
      <c r="X1677" s="223">
        <f>MMULT(N1677:T1677,'Parameters &amp; Main Results'!$B$12:$B$18)-'Parameters &amp; Main Results'!$B$22/12+MMULT(U1677:V1677,'Parameters &amp; Main Results'!$B$20:$B$21)</f>
        <v>1.7626080236777263E-2</v>
      </c>
      <c r="Y1677" s="223">
        <f>MMULT(N1677:T1677,'Parameters &amp; Main Results'!$C$12:$C$18)-'Parameters &amp; Main Results'!$C$22/12+MMULT(U1677:V1677,'Parameters &amp; Main Results'!$C$20:$C$21)</f>
        <v>1.5481971414773683E-2</v>
      </c>
      <c r="Z1677" s="17">
        <f t="shared" ca="1" si="1803"/>
        <v>3.1184660315238051</v>
      </c>
      <c r="AA1677" s="70">
        <f ca="1">Z1677/OFFSET(Z1677,'Parameters &amp; Main Results'!$B$38,0)</f>
        <v>3.1184660315238051</v>
      </c>
      <c r="AB1677" s="70">
        <f ca="1">SUMPRODUCT(Z1677:OFFSET(Z1677,'Parameters &amp; Main Results'!$B$38-1,0), 'Cash Flow Assist'!$P$11:OFFSET('Cash Flow Assist'!$P$11,'Parameters &amp; Main Results'!$B$38-1,0)  )/OFFSET(Z1677,'Parameters &amp; Main Results'!$B$38,0)</f>
        <v>675.01895953467874</v>
      </c>
      <c r="AC1677" s="70">
        <f ca="1">SUMPRODUCT(Z1677:OFFSET(Z1677,'Parameters &amp; Main Results'!$B$38-1,0),'Parameters &amp; Main Results'!$B$42:OFFSET('Parameters &amp; Main Results'!$B$42,'Parameters &amp; Main Results'!$B$38-1,0)   )/OFFSET(Z1677,'Parameters &amp; Main Results'!$B$38,0)</f>
        <v>0</v>
      </c>
      <c r="AD1677" s="155">
        <f t="shared" si="4"/>
        <v>-0.25748145143150059</v>
      </c>
      <c r="AE1677" s="252">
        <f t="shared" ca="1" si="1744"/>
        <v>11470703.7074</v>
      </c>
      <c r="AF1677" s="253">
        <f t="shared" ca="1" si="1746"/>
        <v>-6.2184144782663819E-2</v>
      </c>
      <c r="AG1677" s="258">
        <f t="shared" ca="1" si="1747"/>
        <v>0</v>
      </c>
      <c r="AH1677" s="227" t="str">
        <f ca="1">IF(SUM(AG1677:OFFSET(AG1677,(-HoldAggressiveTime-1),0,,))=0,"Defensive","Aggressive")</f>
        <v>Defensive</v>
      </c>
    </row>
    <row r="1678" spans="1:34" ht="15" x14ac:dyDescent="0.2">
      <c r="A1678">
        <f t="shared" si="15"/>
        <v>5</v>
      </c>
      <c r="B1678">
        <f t="shared" si="16"/>
        <v>2010</v>
      </c>
      <c r="C1678" s="70">
        <f t="shared" si="1"/>
        <v>2010.3333333332066</v>
      </c>
      <c r="D1678" s="149">
        <f t="shared" si="383"/>
        <v>40359</v>
      </c>
      <c r="E1678" s="151">
        <v>217.29</v>
      </c>
      <c r="F1678" s="152">
        <v>9728944.8235999998</v>
      </c>
      <c r="G1678" s="152">
        <v>64012.061399999999</v>
      </c>
      <c r="H1678" s="152">
        <v>37565.083153209998</v>
      </c>
      <c r="I1678" s="152">
        <v>10429415.666194599</v>
      </c>
      <c r="J1678" s="152">
        <v>217.29</v>
      </c>
      <c r="K1678" s="152">
        <v>217.29</v>
      </c>
      <c r="L1678" s="152">
        <v>1214</v>
      </c>
      <c r="M1678" s="153">
        <v>19.490706530000001</v>
      </c>
      <c r="N1678" s="17">
        <f t="shared" ref="N1678:T1678" si="1808">F1678/F1677/$E1678*$E1677-1</f>
        <v>-9.5134770272104263E-2</v>
      </c>
      <c r="O1678" s="17">
        <f t="shared" si="1808"/>
        <v>3.5174809709280774E-2</v>
      </c>
      <c r="P1678" s="17">
        <f t="shared" si="1808"/>
        <v>6.5344501206654471E-4</v>
      </c>
      <c r="Q1678" s="17">
        <f t="shared" si="1808"/>
        <v>-0.10859272128685649</v>
      </c>
      <c r="R1678" s="17">
        <f t="shared" si="1808"/>
        <v>0</v>
      </c>
      <c r="S1678" s="17">
        <f t="shared" si="1808"/>
        <v>0</v>
      </c>
      <c r="T1678" s="17">
        <f t="shared" si="1808"/>
        <v>3.3508897171182772E-2</v>
      </c>
      <c r="U1678" s="241">
        <v>8.9999999999999998E-4</v>
      </c>
      <c r="V1678" s="241">
        <v>-2.4400000000000002E-2</v>
      </c>
      <c r="W1678" s="223">
        <f t="shared" ca="1" si="1749"/>
        <v>-6.2682337570329566E-2</v>
      </c>
      <c r="X1678" s="223">
        <f>MMULT(N1678:T1678,'Parameters &amp; Main Results'!$B$12:$B$18)-'Parameters &amp; Main Results'!$B$22/12+MMULT(U1678:V1678,'Parameters &amp; Main Results'!$B$20:$B$21)</f>
        <v>-6.2682337570329566E-2</v>
      </c>
      <c r="Y1678" s="223">
        <f>MMULT(N1678:T1678,'Parameters &amp; Main Results'!$C$12:$C$18)-'Parameters &amp; Main Results'!$C$22/12+MMULT(U1678:V1678,'Parameters &amp; Main Results'!$C$20:$C$21)</f>
        <v>-8.2145478940632427E-2</v>
      </c>
      <c r="Z1678" s="17">
        <f t="shared" ca="1" si="1803"/>
        <v>3.0644517589390126</v>
      </c>
      <c r="AA1678" s="70">
        <f ca="1">Z1678/OFFSET(Z1678,'Parameters &amp; Main Results'!$B$38,0)</f>
        <v>3.0644517589390126</v>
      </c>
      <c r="AB1678" s="70">
        <f ca="1">SUMPRODUCT(Z1678:OFFSET(Z1678,'Parameters &amp; Main Results'!$B$38-1,0), 'Cash Flow Assist'!$P$11:OFFSET('Cash Flow Assist'!$P$11,'Parameters &amp; Main Results'!$B$38-1,0)  )/OFFSET(Z1678,'Parameters &amp; Main Results'!$B$38,0)</f>
        <v>672.90049350315496</v>
      </c>
      <c r="AC1678" s="70">
        <f ca="1">SUMPRODUCT(Z1678:OFFSET(Z1678,'Parameters &amp; Main Results'!$B$38-1,0),'Parameters &amp; Main Results'!$B$42:OFFSET('Parameters &amp; Main Results'!$B$42,'Parameters &amp; Main Results'!$B$38-1,0)   )/OFFSET(Z1678,'Parameters &amp; Main Results'!$B$38,0)</f>
        <v>0</v>
      </c>
      <c r="AD1678" s="155">
        <f t="shared" si="4"/>
        <v>-0.32812078297234104</v>
      </c>
      <c r="AE1678" s="252">
        <f t="shared" ca="1" si="1744"/>
        <v>11421156.3575</v>
      </c>
      <c r="AF1678" s="253">
        <f t="shared" ca="1" si="1746"/>
        <v>-0.14816464120892325</v>
      </c>
      <c r="AG1678" s="258">
        <f t="shared" ca="1" si="1747"/>
        <v>0</v>
      </c>
      <c r="AH1678" s="227" t="str">
        <f ca="1">IF(SUM(AG1678:OFFSET(AG1678,(-HoldAggressiveTime-1),0,,))=0,"Defensive","Aggressive")</f>
        <v>Defensive</v>
      </c>
    </row>
    <row r="1679" spans="1:34" ht="15" x14ac:dyDescent="0.2">
      <c r="A1679">
        <f t="shared" si="15"/>
        <v>6</v>
      </c>
      <c r="B1679">
        <f t="shared" si="16"/>
        <v>2010</v>
      </c>
      <c r="C1679" s="70">
        <f t="shared" si="1"/>
        <v>2010.4166666665399</v>
      </c>
      <c r="D1679" s="149">
        <f t="shared" si="383"/>
        <v>40390</v>
      </c>
      <c r="E1679" s="151">
        <v>217.19900000000001</v>
      </c>
      <c r="F1679" s="152">
        <v>9380253.9810000006</v>
      </c>
      <c r="G1679" s="152">
        <v>66002.3946</v>
      </c>
      <c r="H1679" s="152">
        <v>37570.091830960002</v>
      </c>
      <c r="I1679" s="152">
        <v>10281474.280955501</v>
      </c>
      <c r="J1679" s="152">
        <v>217.19900000000001</v>
      </c>
      <c r="K1679" s="152">
        <v>217.19900000000001</v>
      </c>
      <c r="L1679" s="152">
        <v>1240.5</v>
      </c>
      <c r="M1679" s="153">
        <v>18.782600330000001</v>
      </c>
      <c r="N1679" s="17">
        <f t="shared" ref="N1679:T1679" si="1809">F1679/F1678/$E1679*$E1678-1</f>
        <v>-3.5436606745294363E-2</v>
      </c>
      <c r="O1679" s="17">
        <f t="shared" si="1809"/>
        <v>3.1525094179832402E-2</v>
      </c>
      <c r="P1679" s="17">
        <f t="shared" si="1809"/>
        <v>5.5235981739443218E-4</v>
      </c>
      <c r="Q1679" s="17">
        <f t="shared" si="1809"/>
        <v>-1.3771984372638157E-2</v>
      </c>
      <c r="R1679" s="17">
        <f t="shared" si="1809"/>
        <v>0</v>
      </c>
      <c r="S1679" s="17">
        <f t="shared" si="1809"/>
        <v>0</v>
      </c>
      <c r="T1679" s="17">
        <f t="shared" si="1809"/>
        <v>2.2256781759358413E-2</v>
      </c>
      <c r="U1679" s="241">
        <v>-1.8100000000000002E-2</v>
      </c>
      <c r="V1679" s="241">
        <v>-4.7E-2</v>
      </c>
      <c r="W1679" s="223">
        <f t="shared" ca="1" si="1749"/>
        <v>-1.9201263801703037E-2</v>
      </c>
      <c r="X1679" s="223">
        <f>MMULT(N1679:T1679,'Parameters &amp; Main Results'!$B$12:$B$18)-'Parameters &amp; Main Results'!$B$22/12+MMULT(U1679:V1679,'Parameters &amp; Main Results'!$B$20:$B$21)</f>
        <v>-1.9201263801703037E-2</v>
      </c>
      <c r="Y1679" s="223">
        <f>MMULT(N1679:T1679,'Parameters &amp; Main Results'!$C$12:$C$18)-'Parameters &amp; Main Results'!$C$22/12+MMULT(U1679:V1679,'Parameters &amp; Main Results'!$C$20:$C$21)</f>
        <v>-2.8782103319448353E-2</v>
      </c>
      <c r="Z1679" s="17">
        <f t="shared" ca="1" si="1803"/>
        <v>3.2693844165866737</v>
      </c>
      <c r="AA1679" s="70">
        <f ca="1">Z1679/OFFSET(Z1679,'Parameters &amp; Main Results'!$B$38,0)</f>
        <v>3.2693844165866737</v>
      </c>
      <c r="AB1679" s="70">
        <f ca="1">SUMPRODUCT(Z1679:OFFSET(Z1679,'Parameters &amp; Main Results'!$B$38-1,0), 'Cash Flow Assist'!$P$11:OFFSET('Cash Flow Assist'!$P$11,'Parameters &amp; Main Results'!$B$38-1,0)  )/OFFSET(Z1679,'Parameters &amp; Main Results'!$B$38,0)</f>
        <v>670.83604174421589</v>
      </c>
      <c r="AC1679" s="70">
        <f ca="1">SUMPRODUCT(Z1679:OFFSET(Z1679,'Parameters &amp; Main Results'!$B$38-1,0),'Parameters &amp; Main Results'!$B$42:OFFSET('Parameters &amp; Main Results'!$B$42,'Parameters &amp; Main Results'!$B$38-1,0)   )/OFFSET(Z1679,'Parameters &amp; Main Results'!$B$38,0)</f>
        <v>0</v>
      </c>
      <c r="AD1679" s="155">
        <f t="shared" si="4"/>
        <v>-0.35192990256648649</v>
      </c>
      <c r="AE1679" s="252">
        <f t="shared" ca="1" si="1744"/>
        <v>11977388.252</v>
      </c>
      <c r="AF1679" s="253">
        <f t="shared" ca="1" si="1746"/>
        <v>-0.2168364435014726</v>
      </c>
      <c r="AG1679" s="258">
        <f t="shared" ca="1" si="1747"/>
        <v>0</v>
      </c>
      <c r="AH1679" s="227" t="str">
        <f ca="1">IF(SUM(AG1679:OFFSET(AG1679,(-HoldAggressiveTime-1),0,,))=0,"Defensive","Aggressive")</f>
        <v>Defensive</v>
      </c>
    </row>
    <row r="1680" spans="1:34" ht="15" x14ac:dyDescent="0.2">
      <c r="A1680">
        <f t="shared" si="15"/>
        <v>7</v>
      </c>
      <c r="B1680">
        <f t="shared" si="16"/>
        <v>2010</v>
      </c>
      <c r="C1680" s="70">
        <f t="shared" si="1"/>
        <v>2010.4999999998731</v>
      </c>
      <c r="D1680" s="149">
        <f t="shared" si="383"/>
        <v>40421</v>
      </c>
      <c r="E1680" s="151">
        <v>217.60499999999999</v>
      </c>
      <c r="F1680" s="152">
        <v>10258653.0263</v>
      </c>
      <c r="G1680" s="152">
        <v>66329.063699999999</v>
      </c>
      <c r="H1680" s="152">
        <v>37573.84884015</v>
      </c>
      <c r="I1680" s="152">
        <v>11233293.7892603</v>
      </c>
      <c r="J1680" s="152">
        <v>217.60499999999999</v>
      </c>
      <c r="K1680" s="152">
        <v>217.60499999999999</v>
      </c>
      <c r="L1680" s="152">
        <v>1168</v>
      </c>
      <c r="M1680" s="153">
        <v>20.507647779999999</v>
      </c>
      <c r="N1680" s="17">
        <f t="shared" ref="N1680:T1680" si="1810">F1680/F1679/$E1680*$E1679-1</f>
        <v>9.1602935433293675E-2</v>
      </c>
      <c r="O1680" s="17">
        <f t="shared" si="1810"/>
        <v>3.0743519617077997E-3</v>
      </c>
      <c r="P1680" s="17">
        <f t="shared" si="1810"/>
        <v>-1.7659525284808852E-3</v>
      </c>
      <c r="Q1680" s="17">
        <f t="shared" si="1810"/>
        <v>9.0537678331545468E-2</v>
      </c>
      <c r="R1680" s="17">
        <f t="shared" si="1810"/>
        <v>0</v>
      </c>
      <c r="S1680" s="17">
        <f t="shared" si="1810"/>
        <v>0</v>
      </c>
      <c r="T1680" s="17">
        <f t="shared" si="1810"/>
        <v>-6.02008985344753E-2</v>
      </c>
      <c r="U1680" s="241">
        <v>2.3999999999999998E-3</v>
      </c>
      <c r="V1680" s="241">
        <v>-3.0000000000000001E-3</v>
      </c>
      <c r="W1680" s="223">
        <f t="shared" ca="1" si="1749"/>
        <v>6.6265360373921389E-2</v>
      </c>
      <c r="X1680" s="223">
        <f>MMULT(N1680:T1680,'Parameters &amp; Main Results'!$B$12:$B$18)-'Parameters &amp; Main Results'!$B$22/12+MMULT(U1680:V1680,'Parameters &amp; Main Results'!$B$20:$B$21)</f>
        <v>6.6265360373921389E-2</v>
      </c>
      <c r="Y1680" s="223">
        <f>MMULT(N1680:T1680,'Parameters &amp; Main Results'!$C$12:$C$18)-'Parameters &amp; Main Results'!$C$22/12+MMULT(U1680:V1680,'Parameters &amp; Main Results'!$C$20:$C$21)</f>
        <v>8.2708410419468428E-2</v>
      </c>
      <c r="Z1680" s="17">
        <f t="shared" ca="1" si="1803"/>
        <v>3.3333897117967664</v>
      </c>
      <c r="AA1680" s="70">
        <f ca="1">Z1680/OFFSET(Z1680,'Parameters &amp; Main Results'!$B$38,0)</f>
        <v>3.3333897117967664</v>
      </c>
      <c r="AB1680" s="70">
        <f ca="1">SUMPRODUCT(Z1680:OFFSET(Z1680,'Parameters &amp; Main Results'!$B$38-1,0), 'Cash Flow Assist'!$P$11:OFFSET('Cash Flow Assist'!$P$11,'Parameters &amp; Main Results'!$B$38-1,0)  )/OFFSET(Z1680,'Parameters &amp; Main Results'!$B$38,0)</f>
        <v>668.56665732762929</v>
      </c>
      <c r="AC1680" s="70">
        <f ca="1">SUMPRODUCT(Z1680:OFFSET(Z1680,'Parameters &amp; Main Results'!$B$38-1,0),'Parameters &amp; Main Results'!$B$42:OFFSET('Parameters &amp; Main Results'!$B$42,'Parameters &amp; Main Results'!$B$38-1,0)   )/OFFSET(Z1680,'Parameters &amp; Main Results'!$B$38,0)</f>
        <v>0</v>
      </c>
      <c r="AD1680" s="155">
        <f t="shared" si="4"/>
        <v>-0.29256477927503599</v>
      </c>
      <c r="AE1680" s="252">
        <f t="shared" ca="1" si="1744"/>
        <v>12005497.896500001</v>
      </c>
      <c r="AF1680" s="253">
        <f t="shared" ca="1" si="1746"/>
        <v>-0.14550374214044581</v>
      </c>
      <c r="AG1680" s="258">
        <f t="shared" ca="1" si="1747"/>
        <v>0</v>
      </c>
      <c r="AH1680" s="227" t="str">
        <f ca="1">IF(SUM(AG1680:OFFSET(AG1680,(-HoldAggressiveTime-1),0,,))=0,"Defensive","Aggressive")</f>
        <v>Defensive</v>
      </c>
    </row>
    <row r="1681" spans="1:34" ht="15" x14ac:dyDescent="0.2">
      <c r="A1681">
        <f t="shared" si="15"/>
        <v>8</v>
      </c>
      <c r="B1681">
        <f t="shared" si="16"/>
        <v>2010</v>
      </c>
      <c r="C1681" s="70">
        <f t="shared" si="1"/>
        <v>2010.5833333332064</v>
      </c>
      <c r="D1681" s="149">
        <f t="shared" si="383"/>
        <v>40451</v>
      </c>
      <c r="E1681" s="151">
        <v>217.923</v>
      </c>
      <c r="F1681" s="152">
        <v>9584349.6875</v>
      </c>
      <c r="G1681" s="152">
        <v>69119.472999999998</v>
      </c>
      <c r="H1681" s="152">
        <v>37578.858686660002</v>
      </c>
      <c r="I1681" s="152">
        <v>10899370.2329397</v>
      </c>
      <c r="J1681" s="152">
        <v>217.923</v>
      </c>
      <c r="K1681" s="152">
        <v>217.923</v>
      </c>
      <c r="L1681" s="152">
        <v>1233.5</v>
      </c>
      <c r="M1681" s="153">
        <v>19.080244310000001</v>
      </c>
      <c r="N1681" s="17">
        <f t="shared" ref="N1681:T1681" si="1811">F1681/F1680/$E1681*$E1680-1</f>
        <v>-6.7093517768546662E-2</v>
      </c>
      <c r="O1681" s="17">
        <f t="shared" si="1811"/>
        <v>4.0548560033582426E-2</v>
      </c>
      <c r="P1681" s="17">
        <f t="shared" si="1811"/>
        <v>-1.3260922436443279E-3</v>
      </c>
      <c r="Q1681" s="17">
        <f t="shared" si="1811"/>
        <v>-3.1142090819242463E-2</v>
      </c>
      <c r="R1681" s="17">
        <f t="shared" si="1811"/>
        <v>0</v>
      </c>
      <c r="S1681" s="17">
        <f t="shared" si="1811"/>
        <v>0</v>
      </c>
      <c r="T1681" s="17">
        <f t="shared" si="1811"/>
        <v>5.4537704234353335E-2</v>
      </c>
      <c r="U1681" s="241">
        <v>-2.9499999999999998E-2</v>
      </c>
      <c r="V1681" s="241">
        <v>-1.9599999999999999E-2</v>
      </c>
      <c r="W1681" s="223">
        <f t="shared" ca="1" si="1749"/>
        <v>-3.952520777464251E-2</v>
      </c>
      <c r="X1681" s="223">
        <f>MMULT(N1681:T1681,'Parameters &amp; Main Results'!$B$12:$B$18)-'Parameters &amp; Main Results'!$B$22/12+MMULT(U1681:V1681,'Parameters &amp; Main Results'!$B$20:$B$21)</f>
        <v>-3.952520777464251E-2</v>
      </c>
      <c r="Y1681" s="223">
        <f>MMULT(N1681:T1681,'Parameters &amp; Main Results'!$C$12:$C$18)-'Parameters &amp; Main Results'!$C$22/12+MMULT(U1681:V1681,'Parameters &amp; Main Results'!$C$20:$C$21)</f>
        <v>-5.6370976655000425E-2</v>
      </c>
      <c r="Z1681" s="17">
        <f t="shared" ca="1" si="1803"/>
        <v>3.1262290192263231</v>
      </c>
      <c r="AA1681" s="70">
        <f ca="1">Z1681/OFFSET(Z1681,'Parameters &amp; Main Results'!$B$38,0)</f>
        <v>3.1262290192263231</v>
      </c>
      <c r="AB1681" s="70">
        <f ca="1">SUMPRODUCT(Z1681:OFFSET(Z1681,'Parameters &amp; Main Results'!$B$38-1,0), 'Cash Flow Assist'!$P$11:OFFSET('Cash Flow Assist'!$P$11,'Parameters &amp; Main Results'!$B$38-1,0)  )/OFFSET(Z1681,'Parameters &amp; Main Results'!$B$38,0)</f>
        <v>666.23326761583257</v>
      </c>
      <c r="AC1681" s="70">
        <f ca="1">SUMPRODUCT(Z1681:OFFSET(Z1681,'Parameters &amp; Main Results'!$B$38-1,0),'Parameters &amp; Main Results'!$B$42:OFFSET('Parameters &amp; Main Results'!$B$42,'Parameters &amp; Main Results'!$B$38-1,0)   )/OFFSET(Z1681,'Parameters &amp; Main Results'!$B$38,0)</f>
        <v>0</v>
      </c>
      <c r="AD1681" s="155">
        <f t="shared" si="4"/>
        <v>-0.34002909682684213</v>
      </c>
      <c r="AE1681" s="252">
        <f t="shared" ca="1" si="1744"/>
        <v>11109708.0595</v>
      </c>
      <c r="AF1681" s="253">
        <f t="shared" ca="1" si="1746"/>
        <v>-0.1372995909371042</v>
      </c>
      <c r="AG1681" s="258">
        <f t="shared" ca="1" si="1747"/>
        <v>0</v>
      </c>
      <c r="AH1681" s="227" t="str">
        <f ca="1">IF(SUM(AG1681:OFFSET(AG1681,(-HoldAggressiveTime-1),0,,))=0,"Defensive","Aggressive")</f>
        <v>Defensive</v>
      </c>
    </row>
    <row r="1682" spans="1:34" ht="15" x14ac:dyDescent="0.2">
      <c r="A1682">
        <f t="shared" si="15"/>
        <v>9</v>
      </c>
      <c r="B1682">
        <f t="shared" si="16"/>
        <v>2010</v>
      </c>
      <c r="C1682" s="70">
        <f t="shared" si="1"/>
        <v>2010.6666666665396</v>
      </c>
      <c r="D1682" s="149">
        <f t="shared" si="383"/>
        <v>40482</v>
      </c>
      <c r="E1682" s="151">
        <v>218.27500000000001</v>
      </c>
      <c r="F1682" s="152">
        <v>10439670.386499999</v>
      </c>
      <c r="G1682" s="152">
        <v>68918.872499999998</v>
      </c>
      <c r="H1682" s="152">
        <v>37583.869201150002</v>
      </c>
      <c r="I1682" s="152">
        <v>11947833.452163</v>
      </c>
      <c r="J1682" s="152">
        <v>218.27500000000001</v>
      </c>
      <c r="K1682" s="152">
        <v>218.27500000000001</v>
      </c>
      <c r="L1682" s="152">
        <v>1311</v>
      </c>
      <c r="M1682" s="153">
        <v>20.728689790000001</v>
      </c>
      <c r="N1682" s="17">
        <f t="shared" ref="N1682:T1682" si="1812">F1682/F1681/$E1682*$E1681-1</f>
        <v>8.7484831863146484E-2</v>
      </c>
      <c r="O1682" s="17">
        <f t="shared" si="1812"/>
        <v>-4.5101927723709689E-3</v>
      </c>
      <c r="P1682" s="17">
        <f t="shared" si="1812"/>
        <v>-1.479526285690036E-3</v>
      </c>
      <c r="Q1682" s="17">
        <f t="shared" si="1812"/>
        <v>9.442707130161776E-2</v>
      </c>
      <c r="R1682" s="17">
        <f t="shared" si="1812"/>
        <v>0</v>
      </c>
      <c r="S1682" s="17">
        <f t="shared" si="1812"/>
        <v>0</v>
      </c>
      <c r="T1682" s="17">
        <f t="shared" si="1812"/>
        <v>6.1115381378022082E-2</v>
      </c>
      <c r="U1682" s="241">
        <v>3.9600000000000003E-2</v>
      </c>
      <c r="V1682" s="241">
        <v>-3.1699999999999999E-2</v>
      </c>
      <c r="W1682" s="223">
        <f t="shared" ca="1" si="1749"/>
        <v>6.7725687745120111E-2</v>
      </c>
      <c r="X1682" s="223">
        <f>MMULT(N1682:T1682,'Parameters &amp; Main Results'!$B$12:$B$18)-'Parameters &amp; Main Results'!$B$22/12+MMULT(U1682:V1682,'Parameters &amp; Main Results'!$B$20:$B$21)</f>
        <v>6.7725687745120111E-2</v>
      </c>
      <c r="Y1682" s="223">
        <f>MMULT(N1682:T1682,'Parameters &amp; Main Results'!$C$12:$C$18)-'Parameters &amp; Main Results'!$C$22/12+MMULT(U1682:V1682,'Parameters &amp; Main Results'!$C$20:$C$21)</f>
        <v>7.8243662732928085E-2</v>
      </c>
      <c r="Z1682" s="17">
        <f t="shared" ca="1" si="1803"/>
        <v>3.2548787792577611</v>
      </c>
      <c r="AA1682" s="70">
        <f ca="1">Z1682/OFFSET(Z1682,'Parameters &amp; Main Results'!$B$38,0)</f>
        <v>3.2548787792577611</v>
      </c>
      <c r="AB1682" s="70">
        <f ca="1">SUMPRODUCT(Z1682:OFFSET(Z1682,'Parameters &amp; Main Results'!$B$38-1,0), 'Cash Flow Assist'!$P$11:OFFSET('Cash Flow Assist'!$P$11,'Parameters &amp; Main Results'!$B$38-1,0)  )/OFFSET(Z1682,'Parameters &amp; Main Results'!$B$38,0)</f>
        <v>664.10703859660634</v>
      </c>
      <c r="AC1682" s="70">
        <f ca="1">SUMPRODUCT(Z1682:OFFSET(Z1682,'Parameters &amp; Main Results'!$B$38-1,0),'Parameters &amp; Main Results'!$B$42:OFFSET('Parameters &amp; Main Results'!$B$42,'Parameters &amp; Main Results'!$B$38-1,0)   )/OFFSET(Z1682,'Parameters &amp; Main Results'!$B$38,0)</f>
        <v>0</v>
      </c>
      <c r="AD1682" s="155">
        <f t="shared" si="4"/>
        <v>-0.28229165332816952</v>
      </c>
      <c r="AE1682" s="252">
        <f t="shared" ref="AE1682:AE1745" ca="1" si="1813">OFFSET(F1682,-Lookback,0,,)</f>
        <v>11016300.914100001</v>
      </c>
      <c r="AF1682" s="253">
        <f t="shared" ca="1" si="1746"/>
        <v>-5.2343389318819322E-2</v>
      </c>
      <c r="AG1682" s="258">
        <f t="shared" ca="1" si="1747"/>
        <v>0</v>
      </c>
      <c r="AH1682" s="227" t="str">
        <f ca="1">IF(SUM(AG1682:OFFSET(AG1682,(-HoldAggressiveTime-1),0,,))=0,"Defensive","Aggressive")</f>
        <v>Defensive</v>
      </c>
    </row>
    <row r="1683" spans="1:34" ht="15" x14ac:dyDescent="0.2">
      <c r="A1683">
        <f t="shared" si="15"/>
        <v>10</v>
      </c>
      <c r="B1683">
        <f t="shared" si="16"/>
        <v>2010</v>
      </c>
      <c r="C1683" s="70">
        <f t="shared" si="1"/>
        <v>2010.7499999998729</v>
      </c>
      <c r="D1683" s="149">
        <f t="shared" si="383"/>
        <v>40512</v>
      </c>
      <c r="E1683" s="151">
        <v>219.035</v>
      </c>
      <c r="F1683" s="152">
        <v>10847205.543099999</v>
      </c>
      <c r="G1683" s="152">
        <v>68495.928899999999</v>
      </c>
      <c r="H1683" s="152">
        <v>37588.567184799998</v>
      </c>
      <c r="I1683" s="152">
        <v>12374675.9171056</v>
      </c>
      <c r="J1683" s="152">
        <v>219.035</v>
      </c>
      <c r="K1683" s="152">
        <v>219.035</v>
      </c>
      <c r="L1683" s="152">
        <v>1336.75</v>
      </c>
      <c r="M1683" s="153">
        <v>21.472184899999998</v>
      </c>
      <c r="N1683" s="17">
        <f t="shared" ref="N1683:T1683" si="1814">F1683/F1682/$E1683*$E1682-1</f>
        <v>3.5431952122445542E-2</v>
      </c>
      <c r="O1683" s="17">
        <f t="shared" si="1814"/>
        <v>-9.585304576805953E-3</v>
      </c>
      <c r="P1683" s="17">
        <f t="shared" si="1814"/>
        <v>-3.3451988266752775E-3</v>
      </c>
      <c r="Q1683" s="17">
        <f t="shared" si="1814"/>
        <v>3.2131787556634928E-2</v>
      </c>
      <c r="R1683" s="17">
        <f t="shared" si="1814"/>
        <v>0</v>
      </c>
      <c r="S1683" s="17">
        <f t="shared" si="1814"/>
        <v>0</v>
      </c>
      <c r="T1683" s="17">
        <f t="shared" si="1814"/>
        <v>1.6103578561792675E-2</v>
      </c>
      <c r="U1683" s="241">
        <v>1.21E-2</v>
      </c>
      <c r="V1683" s="241">
        <v>-2.4899999999999999E-2</v>
      </c>
      <c r="W1683" s="223">
        <f t="shared" ca="1" si="1749"/>
        <v>2.5420415437895933E-2</v>
      </c>
      <c r="X1683" s="223">
        <f>MMULT(N1683:T1683,'Parameters &amp; Main Results'!$B$12:$B$18)-'Parameters &amp; Main Results'!$B$22/12+MMULT(U1683:V1683,'Parameters &amp; Main Results'!$B$20:$B$21)</f>
        <v>2.5420415437895933E-2</v>
      </c>
      <c r="Y1683" s="223">
        <f>MMULT(N1683:T1683,'Parameters &amp; Main Results'!$C$12:$C$18)-'Parameters &amp; Main Results'!$C$22/12+MMULT(U1683:V1683,'Parameters &amp; Main Results'!$C$20:$C$21)</f>
        <v>3.0888559785853729E-2</v>
      </c>
      <c r="Z1683" s="17">
        <f t="shared" ca="1" si="1803"/>
        <v>3.0484222835657229</v>
      </c>
      <c r="AA1683" s="70">
        <f ca="1">Z1683/OFFSET(Z1683,'Parameters &amp; Main Results'!$B$38,0)</f>
        <v>3.0484222835657229</v>
      </c>
      <c r="AB1683" s="70">
        <f ca="1">SUMPRODUCT(Z1683:OFFSET(Z1683,'Parameters &amp; Main Results'!$B$38-1,0), 'Cash Flow Assist'!$P$11:OFFSET('Cash Flow Assist'!$P$11,'Parameters &amp; Main Results'!$B$38-1,0)  )/OFFSET(Z1683,'Parameters &amp; Main Results'!$B$38,0)</f>
        <v>661.85215981734848</v>
      </c>
      <c r="AC1683" s="70">
        <f ca="1">SUMPRODUCT(Z1683:OFFSET(Z1683,'Parameters &amp; Main Results'!$B$38-1,0),'Parameters &amp; Main Results'!$B$42:OFFSET('Parameters &amp; Main Results'!$B$42,'Parameters &amp; Main Results'!$B$38-1,0)   )/OFFSET(Z1683,'Parameters &amp; Main Results'!$B$38,0)</f>
        <v>0</v>
      </c>
      <c r="AD1683" s="155">
        <f t="shared" si="4"/>
        <v>-0.25686184555101366</v>
      </c>
      <c r="AE1683" s="252">
        <f t="shared" ca="1" si="1813"/>
        <v>11130325.444599999</v>
      </c>
      <c r="AF1683" s="253">
        <f t="shared" ref="AF1683:AF1746" ca="1" si="1815">(F1683-AE1683)/AE1683</f>
        <v>-2.5436803524676671E-2</v>
      </c>
      <c r="AG1683" s="258">
        <f t="shared" ref="AG1683:AG1746" ca="1" si="1816">IF(AF1683&gt;MktDrop,0,1)</f>
        <v>0</v>
      </c>
      <c r="AH1683" s="227" t="str">
        <f ca="1">IF(SUM(AG1683:OFFSET(AG1683,(-HoldAggressiveTime-1),0,,))=0,"Defensive","Aggressive")</f>
        <v>Defensive</v>
      </c>
    </row>
    <row r="1684" spans="1:34" ht="15" x14ac:dyDescent="0.2">
      <c r="A1684">
        <f t="shared" si="15"/>
        <v>11</v>
      </c>
      <c r="B1684">
        <f t="shared" si="16"/>
        <v>2010</v>
      </c>
      <c r="C1684" s="70">
        <f t="shared" si="1"/>
        <v>2010.8333333332062</v>
      </c>
      <c r="D1684" s="149">
        <f t="shared" si="383"/>
        <v>40543</v>
      </c>
      <c r="E1684" s="151">
        <v>219.59</v>
      </c>
      <c r="F1684" s="152">
        <v>10838291.395199999</v>
      </c>
      <c r="G1684" s="152">
        <v>67634.753100000002</v>
      </c>
      <c r="H1684" s="152">
        <v>37592.639279579998</v>
      </c>
      <c r="I1684" s="152">
        <v>11853982.159738701</v>
      </c>
      <c r="J1684" s="152">
        <v>219.59</v>
      </c>
      <c r="K1684" s="152">
        <v>219.59</v>
      </c>
      <c r="L1684" s="152">
        <v>1375</v>
      </c>
      <c r="M1684" s="153">
        <v>21.36875736</v>
      </c>
      <c r="N1684" s="17">
        <f t="shared" ref="N1684:T1684" si="1817">F1684/F1683/$E1684*$E1683-1</f>
        <v>-3.3471525761216148E-3</v>
      </c>
      <c r="O1684" s="17">
        <f t="shared" si="1817"/>
        <v>-1.5068317601802494E-2</v>
      </c>
      <c r="P1684" s="17">
        <f t="shared" si="1817"/>
        <v>-2.4193779695056428E-3</v>
      </c>
      <c r="Q1684" s="17">
        <f t="shared" si="1817"/>
        <v>-4.4498454752002314E-2</v>
      </c>
      <c r="R1684" s="17">
        <f t="shared" si="1817"/>
        <v>0</v>
      </c>
      <c r="S1684" s="17">
        <f t="shared" si="1817"/>
        <v>0</v>
      </c>
      <c r="T1684" s="17">
        <f t="shared" si="1817"/>
        <v>2.6014418134590045E-2</v>
      </c>
      <c r="U1684" s="241">
        <v>3.7699999999999997E-2</v>
      </c>
      <c r="V1684" s="241">
        <v>-8.8000000000000005E-3</v>
      </c>
      <c r="W1684" s="223">
        <f t="shared" ref="W1684:W1747" ca="1" si="1818">IFERROR(IF(AH1684="Aggressive",Y1684,X1684),0)</f>
        <v>-4.2649737123888736E-3</v>
      </c>
      <c r="X1684" s="223">
        <f>MMULT(N1684:T1684,'Parameters &amp; Main Results'!$B$12:$B$18)-'Parameters &amp; Main Results'!$B$22/12+MMULT(U1684:V1684,'Parameters &amp; Main Results'!$B$20:$B$21)</f>
        <v>-4.2649737123888736E-3</v>
      </c>
      <c r="Y1684" s="223">
        <f>MMULT(N1684:T1684,'Parameters &amp; Main Results'!$C$12:$C$18)-'Parameters &amp; Main Results'!$C$22/12+MMULT(U1684:V1684,'Parameters &amp; Main Results'!$C$20:$C$21)</f>
        <v>-4.5609357453563698E-3</v>
      </c>
      <c r="Z1684" s="17">
        <f t="shared" ca="1" si="1803"/>
        <v>2.9728511717449311</v>
      </c>
      <c r="AA1684" s="70">
        <f ca="1">Z1684/OFFSET(Z1684,'Parameters &amp; Main Results'!$B$38,0)</f>
        <v>2.9728511717449311</v>
      </c>
      <c r="AB1684" s="70">
        <f ca="1">SUMPRODUCT(Z1684:OFFSET(Z1684,'Parameters &amp; Main Results'!$B$38-1,0), 'Cash Flow Assist'!$P$11:OFFSET('Cash Flow Assist'!$P$11,'Parameters &amp; Main Results'!$B$38-1,0)  )/OFFSET(Z1684,'Parameters &amp; Main Results'!$B$38,0)</f>
        <v>659.80373753378285</v>
      </c>
      <c r="AC1684" s="70">
        <f ca="1">SUMPRODUCT(Z1684:OFFSET(Z1684,'Parameters &amp; Main Results'!$B$38-1,0),'Parameters &amp; Main Results'!$B$42:OFFSET('Parameters &amp; Main Results'!$B$42,'Parameters &amp; Main Results'!$B$38-1,0)   )/OFFSET(Z1684,'Parameters &amp; Main Results'!$B$38,0)</f>
        <v>0</v>
      </c>
      <c r="AD1684" s="155">
        <f t="shared" si="4"/>
        <v>-0.25934924233909185</v>
      </c>
      <c r="AE1684" s="252">
        <f t="shared" ca="1" si="1813"/>
        <v>10179847.5834</v>
      </c>
      <c r="AF1684" s="253">
        <f t="shared" ca="1" si="1815"/>
        <v>6.4681107099649082E-2</v>
      </c>
      <c r="AG1684" s="258">
        <f t="shared" ca="1" si="1816"/>
        <v>0</v>
      </c>
      <c r="AH1684" s="227" t="str">
        <f ca="1">IF(SUM(AG1684:OFFSET(AG1684,(-HoldAggressiveTime-1),0,,))=0,"Defensive","Aggressive")</f>
        <v>Defensive</v>
      </c>
    </row>
    <row r="1685" spans="1:34" ht="15" x14ac:dyDescent="0.2">
      <c r="A1685">
        <f t="shared" si="15"/>
        <v>12</v>
      </c>
      <c r="B1685">
        <f t="shared" si="16"/>
        <v>2010</v>
      </c>
      <c r="C1685" s="70">
        <f t="shared" si="1"/>
        <v>2010.9166666665394</v>
      </c>
      <c r="D1685" s="149">
        <f t="shared" si="383"/>
        <v>40574</v>
      </c>
      <c r="E1685" s="151">
        <v>220.47200000000001</v>
      </c>
      <c r="F1685" s="152">
        <v>11562634.2762</v>
      </c>
      <c r="G1685" s="152">
        <v>64697.056299999997</v>
      </c>
      <c r="H1685" s="152">
        <v>37597.025087499998</v>
      </c>
      <c r="I1685" s="152">
        <v>12810338.164868301</v>
      </c>
      <c r="J1685" s="152">
        <v>220.47200000000001</v>
      </c>
      <c r="K1685" s="152">
        <v>220.47200000000001</v>
      </c>
      <c r="L1685" s="152">
        <v>1410.25</v>
      </c>
      <c r="M1685" s="153">
        <v>22.686993510000001</v>
      </c>
      <c r="N1685" s="17">
        <f t="shared" ref="N1685:T1685" si="1819">F1685/F1684/$E1685*$E1684-1</f>
        <v>6.2563963759596497E-2</v>
      </c>
      <c r="O1685" s="17">
        <f t="shared" si="1819"/>
        <v>-4.7261470543762951E-2</v>
      </c>
      <c r="P1685" s="17">
        <f t="shared" si="1819"/>
        <v>-3.8843080601753677E-3</v>
      </c>
      <c r="Q1685" s="17">
        <f t="shared" si="1819"/>
        <v>7.635477534962587E-2</v>
      </c>
      <c r="R1685" s="17">
        <f t="shared" si="1819"/>
        <v>0</v>
      </c>
      <c r="S1685" s="17">
        <f t="shared" si="1819"/>
        <v>0</v>
      </c>
      <c r="T1685" s="17">
        <f t="shared" si="1819"/>
        <v>2.1533297157503517E-2</v>
      </c>
      <c r="U1685" s="241">
        <v>6.7000000000000002E-3</v>
      </c>
      <c r="V1685" s="241">
        <v>3.78E-2</v>
      </c>
      <c r="W1685" s="223">
        <f t="shared" ca="1" si="1818"/>
        <v>3.8505676902153292E-2</v>
      </c>
      <c r="X1685" s="223">
        <f>MMULT(N1685:T1685,'Parameters &amp; Main Results'!$B$12:$B$18)-'Parameters &amp; Main Results'!$B$22/12+MMULT(U1685:V1685,'Parameters &amp; Main Results'!$B$20:$B$21)</f>
        <v>3.8505676902153292E-2</v>
      </c>
      <c r="Y1685" s="223">
        <f>MMULT(N1685:T1685,'Parameters &amp; Main Results'!$C$12:$C$18)-'Parameters &amp; Main Results'!$C$22/12+MMULT(U1685:V1685,'Parameters &amp; Main Results'!$C$20:$C$21)</f>
        <v>5.1539753662593883E-2</v>
      </c>
      <c r="Z1685" s="17">
        <f t="shared" ca="1" si="1803"/>
        <v>2.9855846116296441</v>
      </c>
      <c r="AA1685" s="70">
        <f ca="1">Z1685/OFFSET(Z1685,'Parameters &amp; Main Results'!$B$38,0)</f>
        <v>2.9855846116296441</v>
      </c>
      <c r="AB1685" s="70">
        <f ca="1">SUMPRODUCT(Z1685:OFFSET(Z1685,'Parameters &amp; Main Results'!$B$38-1,0), 'Cash Flow Assist'!$P$11:OFFSET('Cash Flow Assist'!$P$11,'Parameters &amp; Main Results'!$B$38-1,0)  )/OFFSET(Z1685,'Parameters &amp; Main Results'!$B$38,0)</f>
        <v>657.83088636203786</v>
      </c>
      <c r="AC1685" s="70">
        <f ca="1">SUMPRODUCT(Z1685:OFFSET(Z1685,'Parameters &amp; Main Results'!$B$38-1,0),'Parameters &amp; Main Results'!$B$42:OFFSET('Parameters &amp; Main Results'!$B$42,'Parameters &amp; Main Results'!$B$38-1,0)   )/OFFSET(Z1685,'Parameters &amp; Main Results'!$B$38,0)</f>
        <v>0</v>
      </c>
      <c r="AD1685" s="155">
        <f t="shared" si="4"/>
        <v>-0.21301119517827705</v>
      </c>
      <c r="AE1685" s="252">
        <f t="shared" ca="1" si="1813"/>
        <v>8470135.8816999998</v>
      </c>
      <c r="AF1685" s="253">
        <f t="shared" ca="1" si="1815"/>
        <v>0.36510611372616136</v>
      </c>
      <c r="AG1685" s="258">
        <f t="shared" ca="1" si="1816"/>
        <v>0</v>
      </c>
      <c r="AH1685" s="227" t="str">
        <f ca="1">IF(SUM(AG1685:OFFSET(AG1685,(-HoldAggressiveTime-1),0,,))=0,"Defensive","Aggressive")</f>
        <v>Defensive</v>
      </c>
    </row>
    <row r="1686" spans="1:34" ht="15" x14ac:dyDescent="0.2">
      <c r="A1686">
        <f t="shared" si="15"/>
        <v>1</v>
      </c>
      <c r="B1686">
        <f t="shared" si="16"/>
        <v>2011</v>
      </c>
      <c r="C1686" s="70">
        <f t="shared" si="1"/>
        <v>2010.9999999998727</v>
      </c>
      <c r="D1686" s="149">
        <f t="shared" si="383"/>
        <v>40602</v>
      </c>
      <c r="E1686" s="151">
        <v>221.18700000000001</v>
      </c>
      <c r="F1686" s="152">
        <v>11836675.4188</v>
      </c>
      <c r="G1686" s="152">
        <v>64351.959000000003</v>
      </c>
      <c r="H1686" s="152">
        <v>37601.411407090003</v>
      </c>
      <c r="I1686" s="152">
        <v>13088408.6183926</v>
      </c>
      <c r="J1686" s="152">
        <v>221.18700000000001</v>
      </c>
      <c r="K1686" s="152">
        <v>221.18700000000001</v>
      </c>
      <c r="L1686" s="152">
        <v>1333.5</v>
      </c>
      <c r="M1686" s="153">
        <v>23.041002370000001</v>
      </c>
      <c r="N1686" s="17">
        <f t="shared" ref="N1686:T1686" si="1820">F1686/F1685/$E1686*$E1685-1</f>
        <v>2.0391407942704332E-2</v>
      </c>
      <c r="O1686" s="17">
        <f t="shared" si="1820"/>
        <v>-8.5493657340116602E-3</v>
      </c>
      <c r="P1686" s="17">
        <f t="shared" si="1820"/>
        <v>-3.1162693408174347E-3</v>
      </c>
      <c r="Q1686" s="17">
        <f t="shared" si="1820"/>
        <v>1.8403995198582823E-2</v>
      </c>
      <c r="R1686" s="17">
        <f t="shared" si="1820"/>
        <v>0</v>
      </c>
      <c r="S1686" s="17">
        <f t="shared" si="1820"/>
        <v>0</v>
      </c>
      <c r="T1686" s="17">
        <f t="shared" si="1820"/>
        <v>-5.7479608055669651E-2</v>
      </c>
      <c r="U1686" s="241">
        <v>-2.4400000000000002E-2</v>
      </c>
      <c r="V1686" s="241">
        <v>7.7000000000000002E-3</v>
      </c>
      <c r="W1686" s="223">
        <f t="shared" ca="1" si="1818"/>
        <v>1.0668035740775765E-2</v>
      </c>
      <c r="X1686" s="223">
        <f>MMULT(N1686:T1686,'Parameters &amp; Main Results'!$B$12:$B$18)-'Parameters &amp; Main Results'!$B$22/12+MMULT(U1686:V1686,'Parameters &amp; Main Results'!$B$20:$B$21)</f>
        <v>1.0668035740775765E-2</v>
      </c>
      <c r="Y1686" s="223">
        <f>MMULT(N1686:T1686,'Parameters &amp; Main Results'!$C$12:$C$18)-'Parameters &amp; Main Results'!$C$22/12+MMULT(U1686:V1686,'Parameters &amp; Main Results'!$C$20:$C$21)</f>
        <v>1.7455663908366066E-2</v>
      </c>
      <c r="Z1686" s="17">
        <f t="shared" ca="1" si="1803"/>
        <v>2.8748852105802616</v>
      </c>
      <c r="AA1686" s="70">
        <f ca="1">Z1686/OFFSET(Z1686,'Parameters &amp; Main Results'!$B$38,0)</f>
        <v>2.8748852105802616</v>
      </c>
      <c r="AB1686" s="70">
        <f ca="1">SUMPRODUCT(Z1686:OFFSET(Z1686,'Parameters &amp; Main Results'!$B$38-1,0), 'Cash Flow Assist'!$P$11:OFFSET('Cash Flow Assist'!$P$11,'Parameters &amp; Main Results'!$B$38-1,0)  )/OFFSET(Z1686,'Parameters &amp; Main Results'!$B$38,0)</f>
        <v>655.84530175040823</v>
      </c>
      <c r="AC1686" s="70">
        <f ca="1">SUMPRODUCT(Z1686:OFFSET(Z1686,'Parameters &amp; Main Results'!$B$38-1,0),'Parameters &amp; Main Results'!$B$42:OFFSET('Parameters &amp; Main Results'!$B$42,'Parameters &amp; Main Results'!$B$38-1,0)   )/OFFSET(Z1686,'Parameters &amp; Main Results'!$B$38,0)</f>
        <v>0</v>
      </c>
      <c r="AD1686" s="155">
        <f t="shared" si="4"/>
        <v>-0.19696338541281599</v>
      </c>
      <c r="AE1686" s="252">
        <f t="shared" ca="1" si="1813"/>
        <v>7160795.2054000003</v>
      </c>
      <c r="AF1686" s="253">
        <f t="shared" ca="1" si="1815"/>
        <v>0.65298337395180484</v>
      </c>
      <c r="AG1686" s="258">
        <f t="shared" ca="1" si="1816"/>
        <v>0</v>
      </c>
      <c r="AH1686" s="227" t="str">
        <f ca="1">IF(SUM(AG1686:OFFSET(AG1686,(-HoldAggressiveTime-1),0,,))=0,"Defensive","Aggressive")</f>
        <v>Defensive</v>
      </c>
    </row>
    <row r="1687" spans="1:34" ht="15" x14ac:dyDescent="0.2">
      <c r="A1687">
        <f t="shared" si="15"/>
        <v>2</v>
      </c>
      <c r="B1687">
        <f t="shared" si="16"/>
        <v>2011</v>
      </c>
      <c r="C1687" s="70">
        <f t="shared" si="1"/>
        <v>2011.0833333332059</v>
      </c>
      <c r="D1687" s="149">
        <f t="shared" si="383"/>
        <v>40633</v>
      </c>
      <c r="E1687" s="151">
        <v>221.898</v>
      </c>
      <c r="F1687" s="152">
        <v>12242187.6653</v>
      </c>
      <c r="G1687" s="152">
        <v>64866.6927</v>
      </c>
      <c r="H1687" s="152">
        <v>37606.111583520003</v>
      </c>
      <c r="I1687" s="152">
        <v>13576826.2775882</v>
      </c>
      <c r="J1687" s="152">
        <v>221.898</v>
      </c>
      <c r="K1687" s="152">
        <v>221.898</v>
      </c>
      <c r="L1687" s="152">
        <v>1409.75</v>
      </c>
      <c r="M1687" s="153">
        <v>23.598288159999999</v>
      </c>
      <c r="N1687" s="17">
        <f t="shared" ref="N1687:T1687" si="1821">F1687/F1686/$E1687*$E1686-1</f>
        <v>3.0945018192197526E-2</v>
      </c>
      <c r="O1687" s="17">
        <f t="shared" si="1821"/>
        <v>4.7689219838307206E-3</v>
      </c>
      <c r="P1687" s="17">
        <f t="shared" si="1821"/>
        <v>-3.0795754129184782E-3</v>
      </c>
      <c r="Q1687" s="17">
        <f t="shared" si="1821"/>
        <v>3.3993065643595832E-2</v>
      </c>
      <c r="R1687" s="17">
        <f t="shared" si="1821"/>
        <v>0</v>
      </c>
      <c r="S1687" s="17">
        <f t="shared" si="1821"/>
        <v>0</v>
      </c>
      <c r="T1687" s="17">
        <f t="shared" si="1821"/>
        <v>5.3792961715169785E-2</v>
      </c>
      <c r="U1687" s="241">
        <v>1.47E-2</v>
      </c>
      <c r="V1687" s="241">
        <v>1.24E-2</v>
      </c>
      <c r="W1687" s="223">
        <f t="shared" ca="1" si="1818"/>
        <v>2.6810529460006113E-2</v>
      </c>
      <c r="X1687" s="223">
        <f>MMULT(N1687:T1687,'Parameters &amp; Main Results'!$B$12:$B$18)-'Parameters &amp; Main Results'!$B$22/12+MMULT(U1687:V1687,'Parameters &amp; Main Results'!$B$20:$B$21)</f>
        <v>2.6810529460006113E-2</v>
      </c>
      <c r="Y1687" s="223">
        <f>MMULT(N1687:T1687,'Parameters &amp; Main Results'!$C$12:$C$18)-'Parameters &amp; Main Results'!$C$22/12+MMULT(U1687:V1687,'Parameters &amp; Main Results'!$C$20:$C$21)</f>
        <v>2.8285741904694184E-2</v>
      </c>
      <c r="Z1687" s="17">
        <f t="shared" ca="1" si="1803"/>
        <v>2.8445395608787565</v>
      </c>
      <c r="AA1687" s="70">
        <f ca="1">Z1687/OFFSET(Z1687,'Parameters &amp; Main Results'!$B$38,0)</f>
        <v>2.8445395608787565</v>
      </c>
      <c r="AB1687" s="70">
        <f ca="1">SUMPRODUCT(Z1687:OFFSET(Z1687,'Parameters &amp; Main Results'!$B$38-1,0), 'Cash Flow Assist'!$P$11:OFFSET('Cash Flow Assist'!$P$11,'Parameters &amp; Main Results'!$B$38-1,0)  )/OFFSET(Z1687,'Parameters &amp; Main Results'!$B$38,0)</f>
        <v>653.97041653982797</v>
      </c>
      <c r="AC1687" s="70">
        <f ca="1">SUMPRODUCT(Z1687:OFFSET(Z1687,'Parameters &amp; Main Results'!$B$38-1,0),'Parameters &amp; Main Results'!$B$42:OFFSET('Parameters &amp; Main Results'!$B$42,'Parameters &amp; Main Results'!$B$38-1,0)   )/OFFSET(Z1687,'Parameters &amp; Main Results'!$B$38,0)</f>
        <v>0</v>
      </c>
      <c r="AD1687" s="155">
        <f t="shared" si="4"/>
        <v>-0.17211340276541487</v>
      </c>
      <c r="AE1687" s="252">
        <f t="shared" ca="1" si="1813"/>
        <v>7946060.5454000002</v>
      </c>
      <c r="AF1687" s="253">
        <f t="shared" ca="1" si="1815"/>
        <v>0.54066126168482842</v>
      </c>
      <c r="AG1687" s="258">
        <f t="shared" ca="1" si="1816"/>
        <v>0</v>
      </c>
      <c r="AH1687" s="227" t="str">
        <f ca="1">IF(SUM(AG1687:OFFSET(AG1687,(-HoldAggressiveTime-1),0,,))=0,"Defensive","Aggressive")</f>
        <v>Defensive</v>
      </c>
    </row>
    <row r="1688" spans="1:34" ht="15" x14ac:dyDescent="0.2">
      <c r="A1688">
        <f t="shared" si="15"/>
        <v>3</v>
      </c>
      <c r="B1688">
        <f t="shared" si="16"/>
        <v>2011</v>
      </c>
      <c r="C1688" s="70">
        <f t="shared" si="1"/>
        <v>2011.1666666665392</v>
      </c>
      <c r="D1688" s="149">
        <f t="shared" si="383"/>
        <v>40663</v>
      </c>
      <c r="E1688" s="151">
        <v>223.04599999999999</v>
      </c>
      <c r="F1688" s="152">
        <v>12247054.352600001</v>
      </c>
      <c r="G1688" s="152">
        <v>64831.983500000002</v>
      </c>
      <c r="H1688" s="152">
        <v>37610.18557894</v>
      </c>
      <c r="I1688" s="152">
        <v>13311212.8502956</v>
      </c>
      <c r="J1688" s="152">
        <v>223.04599999999999</v>
      </c>
      <c r="K1688" s="152">
        <v>223.04599999999999</v>
      </c>
      <c r="L1688" s="152">
        <v>1431</v>
      </c>
      <c r="M1688" s="153">
        <v>23.273944010000001</v>
      </c>
      <c r="N1688" s="17">
        <f t="shared" ref="N1688:T1688" si="1822">F1688/F1687/$E1688*$E1687-1</f>
        <v>-4.7514323226934829E-3</v>
      </c>
      <c r="O1688" s="17">
        <f t="shared" si="1822"/>
        <v>-5.679251414300257E-3</v>
      </c>
      <c r="P1688" s="17">
        <f t="shared" si="1822"/>
        <v>-5.0391446159498976E-3</v>
      </c>
      <c r="Q1688" s="17">
        <f t="shared" si="1822"/>
        <v>-2.4609962076497793E-2</v>
      </c>
      <c r="R1688" s="17">
        <f t="shared" si="1822"/>
        <v>0</v>
      </c>
      <c r="S1688" s="17">
        <f t="shared" si="1822"/>
        <v>0</v>
      </c>
      <c r="T1688" s="17">
        <f t="shared" si="1822"/>
        <v>9.849091651686015E-3</v>
      </c>
      <c r="U1688" s="241">
        <v>2.5600000000000001E-2</v>
      </c>
      <c r="V1688" s="241">
        <v>-1.8800000000000001E-2</v>
      </c>
      <c r="W1688" s="223">
        <f t="shared" ca="1" si="1818"/>
        <v>-4.2486366089625289E-3</v>
      </c>
      <c r="X1688" s="223">
        <f>MMULT(N1688:T1688,'Parameters &amp; Main Results'!$B$12:$B$18)-'Parameters &amp; Main Results'!$B$22/12+MMULT(U1688:V1688,'Parameters &amp; Main Results'!$B$20:$B$21)</f>
        <v>-4.2486366089625289E-3</v>
      </c>
      <c r="Y1688" s="223">
        <f>MMULT(N1688:T1688,'Parameters &amp; Main Results'!$C$12:$C$18)-'Parameters &amp; Main Results'!$C$22/12+MMULT(U1688:V1688,'Parameters &amp; Main Results'!$C$20:$C$21)</f>
        <v>-4.8858808985208276E-3</v>
      </c>
      <c r="Z1688" s="17">
        <f t="shared" ca="1" si="1803"/>
        <v>2.77026722970467</v>
      </c>
      <c r="AA1688" s="70">
        <f ca="1">Z1688/OFFSET(Z1688,'Parameters &amp; Main Results'!$B$38,0)</f>
        <v>2.77026722970467</v>
      </c>
      <c r="AB1688" s="70">
        <f ca="1">SUMPRODUCT(Z1688:OFFSET(Z1688,'Parameters &amp; Main Results'!$B$38-1,0), 'Cash Flow Assist'!$P$11:OFFSET('Cash Flow Assist'!$P$11,'Parameters &amp; Main Results'!$B$38-1,0)  )/OFFSET(Z1688,'Parameters &amp; Main Results'!$B$38,0)</f>
        <v>652.12587697894924</v>
      </c>
      <c r="AC1688" s="70">
        <f ca="1">SUMPRODUCT(Z1688:OFFSET(Z1688,'Parameters &amp; Main Results'!$B$38-1,0),'Parameters &amp; Main Results'!$B$42:OFFSET('Parameters &amp; Main Results'!$B$42,'Parameters &amp; Main Results'!$B$38-1,0)   )/OFFSET(Z1688,'Parameters &amp; Main Results'!$B$38,0)</f>
        <v>0</v>
      </c>
      <c r="AD1688" s="155">
        <f t="shared" si="4"/>
        <v>-0.17604704990303999</v>
      </c>
      <c r="AE1688" s="252">
        <f t="shared" ca="1" si="1813"/>
        <v>7272468.1508999998</v>
      </c>
      <c r="AF1688" s="253">
        <f t="shared" ca="1" si="1815"/>
        <v>0.6840299742095638</v>
      </c>
      <c r="AG1688" s="258">
        <f t="shared" ca="1" si="1816"/>
        <v>0</v>
      </c>
      <c r="AH1688" s="227" t="str">
        <f ca="1">IF(SUM(AG1688:OFFSET(AG1688,(-HoldAggressiveTime-1),0,,))=0,"Defensive","Aggressive")</f>
        <v>Defensive</v>
      </c>
    </row>
    <row r="1689" spans="1:34" ht="15" x14ac:dyDescent="0.2">
      <c r="A1689">
        <f t="shared" si="15"/>
        <v>4</v>
      </c>
      <c r="B1689">
        <f t="shared" si="16"/>
        <v>2011</v>
      </c>
      <c r="C1689" s="70">
        <f t="shared" si="1"/>
        <v>2011.2499999998724</v>
      </c>
      <c r="D1689" s="149">
        <f t="shared" si="383"/>
        <v>40694</v>
      </c>
      <c r="E1689" s="151">
        <v>224.09299999999999</v>
      </c>
      <c r="F1689" s="152">
        <v>12587651.9144</v>
      </c>
      <c r="G1689" s="152">
        <v>65793.434399999998</v>
      </c>
      <c r="H1689" s="152">
        <v>37613.319761070001</v>
      </c>
      <c r="I1689" s="152">
        <v>14048624.3138307</v>
      </c>
      <c r="J1689" s="152">
        <v>224.09299999999999</v>
      </c>
      <c r="K1689" s="152">
        <v>224.09299999999999</v>
      </c>
      <c r="L1689" s="152">
        <v>1531</v>
      </c>
      <c r="M1689" s="153">
        <v>23.660340250000001</v>
      </c>
      <c r="N1689" s="17">
        <f t="shared" ref="N1689:T1689" si="1823">F1689/F1688/$E1689*$E1688-1</f>
        <v>2.3008466957457729E-2</v>
      </c>
      <c r="O1689" s="17">
        <f t="shared" si="1823"/>
        <v>1.0088430556101091E-2</v>
      </c>
      <c r="P1689" s="17">
        <f t="shared" si="1823"/>
        <v>-4.5892233730757681E-3</v>
      </c>
      <c r="Q1689" s="17">
        <f t="shared" si="1823"/>
        <v>5.0466771670698574E-2</v>
      </c>
      <c r="R1689" s="17">
        <f t="shared" si="1823"/>
        <v>0</v>
      </c>
      <c r="S1689" s="17">
        <f t="shared" si="1823"/>
        <v>0</v>
      </c>
      <c r="T1689" s="17">
        <f t="shared" si="1823"/>
        <v>6.4882537926790329E-2</v>
      </c>
      <c r="U1689" s="241">
        <v>-3.2000000000000002E-3</v>
      </c>
      <c r="V1689" s="241">
        <v>-2.4799999999999999E-2</v>
      </c>
      <c r="W1689" s="223">
        <f t="shared" ca="1" si="1818"/>
        <v>2.247649655898637E-2</v>
      </c>
      <c r="X1689" s="223">
        <f>MMULT(N1689:T1689,'Parameters &amp; Main Results'!$B$12:$B$18)-'Parameters &amp; Main Results'!$B$22/12+MMULT(U1689:V1689,'Parameters &amp; Main Results'!$B$20:$B$21)</f>
        <v>2.247649655898637E-2</v>
      </c>
      <c r="Y1689" s="223">
        <f>MMULT(N1689:T1689,'Parameters &amp; Main Results'!$C$12:$C$18)-'Parameters &amp; Main Results'!$C$22/12+MMULT(U1689:V1689,'Parameters &amp; Main Results'!$C$20:$C$21)</f>
        <v>2.1674796650655401E-2</v>
      </c>
      <c r="Z1689" s="17">
        <f t="shared" ca="1" si="1803"/>
        <v>2.7820873076894497</v>
      </c>
      <c r="AA1689" s="70">
        <f ca="1">Z1689/OFFSET(Z1689,'Parameters &amp; Main Results'!$B$38,0)</f>
        <v>2.7820873076894497</v>
      </c>
      <c r="AB1689" s="70">
        <f ca="1">SUMPRODUCT(Z1689:OFFSET(Z1689,'Parameters &amp; Main Results'!$B$38-1,0), 'Cash Flow Assist'!$P$11:OFFSET('Cash Flow Assist'!$P$11,'Parameters &amp; Main Results'!$B$38-1,0)  )/OFFSET(Z1689,'Parameters &amp; Main Results'!$B$38,0)</f>
        <v>650.35560974924454</v>
      </c>
      <c r="AC1689" s="70">
        <f ca="1">SUMPRODUCT(Z1689:OFFSET(Z1689,'Parameters &amp; Main Results'!$B$38-1,0),'Parameters &amp; Main Results'!$B$42:OFFSET('Parameters &amp; Main Results'!$B$42,'Parameters &amp; Main Results'!$B$38-1,0)   )/OFFSET(Z1689,'Parameters &amp; Main Results'!$B$38,0)</f>
        <v>0</v>
      </c>
      <c r="AD1689" s="155">
        <f t="shared" si="4"/>
        <v>-0.15708915567623427</v>
      </c>
      <c r="AE1689" s="252">
        <f t="shared" ca="1" si="1813"/>
        <v>6198504.7309999997</v>
      </c>
      <c r="AF1689" s="253">
        <f t="shared" ca="1" si="1815"/>
        <v>1.030756200192372</v>
      </c>
      <c r="AG1689" s="258">
        <f t="shared" ca="1" si="1816"/>
        <v>0</v>
      </c>
      <c r="AH1689" s="227" t="str">
        <f ca="1">IF(SUM(AG1689:OFFSET(AG1689,(-HoldAggressiveTime-1),0,,))=0,"Defensive","Aggressive")</f>
        <v>Defensive</v>
      </c>
    </row>
    <row r="1690" spans="1:34" ht="15" x14ac:dyDescent="0.2">
      <c r="A1690">
        <f t="shared" si="15"/>
        <v>5</v>
      </c>
      <c r="B1690">
        <f t="shared" si="16"/>
        <v>2011</v>
      </c>
      <c r="C1690" s="70">
        <f t="shared" si="1"/>
        <v>2011.3333333332057</v>
      </c>
      <c r="D1690" s="149">
        <f t="shared" si="383"/>
        <v>40724</v>
      </c>
      <c r="E1690" s="151">
        <v>224.80600000000001</v>
      </c>
      <c r="F1690" s="152">
        <v>12467009.586100001</v>
      </c>
      <c r="G1690" s="152">
        <v>68022.0576</v>
      </c>
      <c r="H1690" s="152">
        <v>37615.200427060001</v>
      </c>
      <c r="I1690" s="152">
        <v>13651338.888712101</v>
      </c>
      <c r="J1690" s="152">
        <v>224.80600000000001</v>
      </c>
      <c r="K1690" s="152">
        <v>224.80600000000001</v>
      </c>
      <c r="L1690" s="152">
        <v>1537</v>
      </c>
      <c r="M1690" s="153">
        <v>23.17820832</v>
      </c>
      <c r="N1690" s="17">
        <f t="shared" ref="N1690:T1690" si="1824">F1690/F1689/$E1690*$E1689-1</f>
        <v>-1.2725406643029791E-2</v>
      </c>
      <c r="O1690" s="17">
        <f t="shared" si="1824"/>
        <v>3.0593977342829426E-2</v>
      </c>
      <c r="P1690" s="17">
        <f t="shared" si="1824"/>
        <v>-3.1217821143048052E-3</v>
      </c>
      <c r="Q1690" s="17">
        <f t="shared" si="1824"/>
        <v>-3.1361243845328124E-2</v>
      </c>
      <c r="R1690" s="17">
        <f t="shared" si="1824"/>
        <v>0</v>
      </c>
      <c r="S1690" s="17">
        <f t="shared" si="1824"/>
        <v>0</v>
      </c>
      <c r="T1690" s="17">
        <f t="shared" si="1824"/>
        <v>7.3495403625245537E-4</v>
      </c>
      <c r="U1690" s="241">
        <v>-6.4999999999999997E-3</v>
      </c>
      <c r="V1690" s="241">
        <v>-0.02</v>
      </c>
      <c r="W1690" s="223">
        <f t="shared" ca="1" si="1818"/>
        <v>-3.4301784785605014E-3</v>
      </c>
      <c r="X1690" s="223">
        <f>MMULT(N1690:T1690,'Parameters &amp; Main Results'!$B$12:$B$18)-'Parameters &amp; Main Results'!$B$22/12+MMULT(U1690:V1690,'Parameters &amp; Main Results'!$B$20:$B$21)</f>
        <v>-3.4301784785605014E-3</v>
      </c>
      <c r="Y1690" s="223">
        <f>MMULT(N1690:T1690,'Parameters &amp; Main Results'!$C$12:$C$18)-'Parameters &amp; Main Results'!$C$22/12+MMULT(U1690:V1690,'Parameters &amp; Main Results'!$C$20:$C$21)</f>
        <v>-8.4351349111105364E-3</v>
      </c>
      <c r="Z1690" s="17">
        <f t="shared" ca="1" si="1803"/>
        <v>2.7209303265671223</v>
      </c>
      <c r="AA1690" s="70">
        <f ca="1">Z1690/OFFSET(Z1690,'Parameters &amp; Main Results'!$B$38,0)</f>
        <v>2.7209303265671223</v>
      </c>
      <c r="AB1690" s="70">
        <f ca="1">SUMPRODUCT(Z1690:OFFSET(Z1690,'Parameters &amp; Main Results'!$B$38-1,0), 'Cash Flow Assist'!$P$11:OFFSET('Cash Flow Assist'!$P$11,'Parameters &amp; Main Results'!$B$38-1,0)  )/OFFSET(Z1690,'Parameters &amp; Main Results'!$B$38,0)</f>
        <v>648.57352244155504</v>
      </c>
      <c r="AC1690" s="70">
        <f ca="1">SUMPRODUCT(Z1690:OFFSET(Z1690,'Parameters &amp; Main Results'!$B$38-1,0),'Parameters &amp; Main Results'!$B$42:OFFSET('Parameters &amp; Main Results'!$B$42,'Parameters &amp; Main Results'!$B$38-1,0)   )/OFFSET(Z1690,'Parameters &amp; Main Results'!$B$38,0)</f>
        <v>0</v>
      </c>
      <c r="AD1690" s="155">
        <f t="shared" si="4"/>
        <v>-0.16781553893407375</v>
      </c>
      <c r="AE1690" s="252">
        <f t="shared" ca="1" si="1813"/>
        <v>7071052.1577000003</v>
      </c>
      <c r="AF1690" s="253">
        <f t="shared" ca="1" si="1815"/>
        <v>0.76310530711106261</v>
      </c>
      <c r="AG1690" s="258">
        <f t="shared" ca="1" si="1816"/>
        <v>0</v>
      </c>
      <c r="AH1690" s="227" t="str">
        <f ca="1">IF(SUM(AG1690:OFFSET(AG1690,(-HoldAggressiveTime-1),0,,))=0,"Defensive","Aggressive")</f>
        <v>Defensive</v>
      </c>
    </row>
    <row r="1691" spans="1:34" ht="15" x14ac:dyDescent="0.2">
      <c r="A1691">
        <f t="shared" si="15"/>
        <v>6</v>
      </c>
      <c r="B1691">
        <f t="shared" si="16"/>
        <v>2011</v>
      </c>
      <c r="C1691" s="70">
        <f t="shared" si="1"/>
        <v>2011.416666666539</v>
      </c>
      <c r="D1691" s="149">
        <f t="shared" si="383"/>
        <v>40755</v>
      </c>
      <c r="E1691" s="151">
        <v>224.80600000000001</v>
      </c>
      <c r="F1691" s="152">
        <v>12259195.094000001</v>
      </c>
      <c r="G1691" s="152">
        <v>66700.880499999999</v>
      </c>
      <c r="H1691" s="152">
        <v>37616.454267070003</v>
      </c>
      <c r="I1691" s="152">
        <v>13460957.475274101</v>
      </c>
      <c r="J1691" s="152">
        <v>224.80600000000001</v>
      </c>
      <c r="K1691" s="152">
        <v>224.80600000000001</v>
      </c>
      <c r="L1691" s="152">
        <v>1508</v>
      </c>
      <c r="M1691" s="153">
        <v>22.673400579999999</v>
      </c>
      <c r="N1691" s="17">
        <f t="shared" ref="N1691:T1691" si="1825">F1691/F1690/$E1691*$E1690-1</f>
        <v>-1.6669153148939686E-2</v>
      </c>
      <c r="O1691" s="17">
        <f t="shared" si="1825"/>
        <v>-1.9422774708890866E-2</v>
      </c>
      <c r="P1691" s="17">
        <f t="shared" si="1825"/>
        <v>3.3333333220753047E-5</v>
      </c>
      <c r="Q1691" s="17">
        <f t="shared" si="1825"/>
        <v>-1.3945988374475027E-2</v>
      </c>
      <c r="R1691" s="17">
        <f t="shared" si="1825"/>
        <v>0</v>
      </c>
      <c r="S1691" s="17">
        <f t="shared" si="1825"/>
        <v>0</v>
      </c>
      <c r="T1691" s="17">
        <f t="shared" si="1825"/>
        <v>-1.8867924528301883E-2</v>
      </c>
      <c r="U1691" s="241">
        <v>-1.4E-3</v>
      </c>
      <c r="V1691" s="241">
        <v>-3.8E-3</v>
      </c>
      <c r="W1691" s="223">
        <f t="shared" ca="1" si="1818"/>
        <v>-1.7371482696564699E-2</v>
      </c>
      <c r="X1691" s="223">
        <f>MMULT(N1691:T1691,'Parameters &amp; Main Results'!$B$12:$B$18)-'Parameters &amp; Main Results'!$B$22/12+MMULT(U1691:V1691,'Parameters &amp; Main Results'!$B$20:$B$21)</f>
        <v>-1.7371482696564699E-2</v>
      </c>
      <c r="Y1691" s="223">
        <f>MMULT(N1691:T1691,'Parameters &amp; Main Results'!$C$12:$C$18)-'Parameters &amp; Main Results'!$C$22/12+MMULT(U1691:V1691,'Parameters &amp; Main Results'!$C$20:$C$21)</f>
        <v>-1.6986181971601469E-2</v>
      </c>
      <c r="Z1691" s="17">
        <f t="shared" ca="1" si="1803"/>
        <v>2.730295728214148</v>
      </c>
      <c r="AA1691" s="70">
        <f ca="1">Z1691/OFFSET(Z1691,'Parameters &amp; Main Results'!$B$38,0)</f>
        <v>2.730295728214148</v>
      </c>
      <c r="AB1691" s="70">
        <f ca="1">SUMPRODUCT(Z1691:OFFSET(Z1691,'Parameters &amp; Main Results'!$B$38-1,0), 'Cash Flow Assist'!$P$11:OFFSET('Cash Flow Assist'!$P$11,'Parameters &amp; Main Results'!$B$38-1,0)  )/OFFSET(Z1691,'Parameters &amp; Main Results'!$B$38,0)</f>
        <v>646.85259211498794</v>
      </c>
      <c r="AC1691" s="70">
        <f ca="1">SUMPRODUCT(Z1691:OFFSET(Z1691,'Parameters &amp; Main Results'!$B$38-1,0),'Parameters &amp; Main Results'!$B$42:OFFSET('Parameters &amp; Main Results'!$B$42,'Parameters &amp; Main Results'!$B$38-1,0)   )/OFFSET(Z1691,'Parameters &amp; Main Results'!$B$38,0)</f>
        <v>0</v>
      </c>
      <c r="AD1691" s="155">
        <f t="shared" si="4"/>
        <v>-0.18168734916374951</v>
      </c>
      <c r="AE1691" s="252">
        <f t="shared" ca="1" si="1813"/>
        <v>7747816.4576000003</v>
      </c>
      <c r="AF1691" s="253">
        <f t="shared" ca="1" si="1815"/>
        <v>0.58227742759376955</v>
      </c>
      <c r="AG1691" s="258">
        <f t="shared" ca="1" si="1816"/>
        <v>0</v>
      </c>
      <c r="AH1691" s="227" t="str">
        <f ca="1">IF(SUM(AG1691:OFFSET(AG1691,(-HoldAggressiveTime-1),0,,))=0,"Defensive","Aggressive")</f>
        <v>Defensive</v>
      </c>
    </row>
    <row r="1692" spans="1:34" ht="15" x14ac:dyDescent="0.2">
      <c r="A1692">
        <f t="shared" si="15"/>
        <v>7</v>
      </c>
      <c r="B1692">
        <f t="shared" si="16"/>
        <v>2011</v>
      </c>
      <c r="C1692" s="70">
        <f t="shared" si="1"/>
        <v>2011.4999999998722</v>
      </c>
      <c r="D1692" s="149">
        <f t="shared" si="383"/>
        <v>40786</v>
      </c>
      <c r="E1692" s="151">
        <v>225.39500000000001</v>
      </c>
      <c r="F1692" s="152">
        <v>11960270.9004</v>
      </c>
      <c r="G1692" s="152">
        <v>69192.596900000004</v>
      </c>
      <c r="H1692" s="152">
        <v>37617.708148880003</v>
      </c>
      <c r="I1692" s="152">
        <v>13241634.300663499</v>
      </c>
      <c r="J1692" s="152">
        <v>225.39500000000001</v>
      </c>
      <c r="K1692" s="152">
        <v>225.39500000000001</v>
      </c>
      <c r="L1692" s="152">
        <v>1613.75</v>
      </c>
      <c r="M1692" s="153">
        <v>21.958343169999999</v>
      </c>
      <c r="N1692" s="17">
        <f t="shared" ref="N1692:T1692" si="1826">F1692/F1691/$E1692*$E1691-1</f>
        <v>-2.6933143122561676E-2</v>
      </c>
      <c r="O1692" s="17">
        <f t="shared" si="1826"/>
        <v>3.4645764315553329E-2</v>
      </c>
      <c r="P1692" s="17">
        <f t="shared" si="1826"/>
        <v>-2.5799439502212085E-3</v>
      </c>
      <c r="Q1692" s="17">
        <f t="shared" si="1826"/>
        <v>-1.8863894619842947E-2</v>
      </c>
      <c r="R1692" s="17">
        <f t="shared" si="1826"/>
        <v>0</v>
      </c>
      <c r="S1692" s="17">
        <f t="shared" si="1826"/>
        <v>0</v>
      </c>
      <c r="T1692" s="17">
        <f t="shared" si="1826"/>
        <v>6.7329551957209466E-2</v>
      </c>
      <c r="U1692" s="241">
        <v>-1.29E-2</v>
      </c>
      <c r="V1692" s="241">
        <v>-9.1000000000000004E-3</v>
      </c>
      <c r="W1692" s="223">
        <f t="shared" ca="1" si="1818"/>
        <v>-9.9458935476167808E-3</v>
      </c>
      <c r="X1692" s="223">
        <f>MMULT(N1692:T1692,'Parameters &amp; Main Results'!$B$12:$B$18)-'Parameters &amp; Main Results'!$B$22/12+MMULT(U1692:V1692,'Parameters &amp; Main Results'!$B$20:$B$21)</f>
        <v>-9.9458935476167808E-3</v>
      </c>
      <c r="Y1692" s="223">
        <f>MMULT(N1692:T1692,'Parameters &amp; Main Results'!$C$12:$C$18)-'Parameters &amp; Main Results'!$C$22/12+MMULT(U1692:V1692,'Parameters &amp; Main Results'!$C$20:$C$21)</f>
        <v>-2.081691904541684E-2</v>
      </c>
      <c r="Z1692" s="17">
        <f t="shared" ca="1" si="1803"/>
        <v>2.7785634959045606</v>
      </c>
      <c r="AA1692" s="70">
        <f ca="1">Z1692/OFFSET(Z1692,'Parameters &amp; Main Results'!$B$38,0)</f>
        <v>2.7785634959045606</v>
      </c>
      <c r="AB1692" s="70">
        <f ca="1">SUMPRODUCT(Z1692:OFFSET(Z1692,'Parameters &amp; Main Results'!$B$38-1,0), 'Cash Flow Assist'!$P$11:OFFSET('Cash Flow Assist'!$P$11,'Parameters &amp; Main Results'!$B$38-1,0)  )/OFFSET(Z1692,'Parameters &amp; Main Results'!$B$38,0)</f>
        <v>645.12229638677388</v>
      </c>
      <c r="AC1692" s="70">
        <f ca="1">SUMPRODUCT(Z1692:OFFSET(Z1692,'Parameters &amp; Main Results'!$B$38-1,0),'Parameters &amp; Main Results'!$B$42:OFFSET('Parameters &amp; Main Results'!$B$42,'Parameters &amp; Main Results'!$B$38-1,0)   )/OFFSET(Z1692,'Parameters &amp; Main Results'!$B$38,0)</f>
        <v>0</v>
      </c>
      <c r="AD1692" s="155">
        <f t="shared" si="4"/>
        <v>-0.20372708090772507</v>
      </c>
      <c r="AE1692" s="252">
        <f t="shared" ca="1" si="1813"/>
        <v>8392697.6393999998</v>
      </c>
      <c r="AF1692" s="253">
        <f t="shared" ca="1" si="1815"/>
        <v>0.42508063727350581</v>
      </c>
      <c r="AG1692" s="258">
        <f t="shared" ca="1" si="1816"/>
        <v>0</v>
      </c>
      <c r="AH1692" s="227" t="str">
        <f ca="1">IF(SUM(AG1692:OFFSET(AG1692,(-HoldAggressiveTime-1),0,,))=0,"Defensive","Aggressive")</f>
        <v>Defensive</v>
      </c>
    </row>
    <row r="1693" spans="1:34" ht="15" x14ac:dyDescent="0.2">
      <c r="A1693">
        <f t="shared" si="15"/>
        <v>8</v>
      </c>
      <c r="B1693">
        <f t="shared" si="16"/>
        <v>2011</v>
      </c>
      <c r="C1693" s="70">
        <f t="shared" si="1"/>
        <v>2011.5833333332055</v>
      </c>
      <c r="D1693" s="149">
        <f t="shared" si="383"/>
        <v>40816</v>
      </c>
      <c r="E1693" s="151">
        <v>226.10599999999999</v>
      </c>
      <c r="F1693" s="152">
        <v>11357499.497300001</v>
      </c>
      <c r="G1693" s="152">
        <v>73447.742400000003</v>
      </c>
      <c r="H1693" s="152">
        <v>37618.962072479997</v>
      </c>
      <c r="I1693" s="152">
        <v>12124035.0591457</v>
      </c>
      <c r="J1693" s="152">
        <v>226.10599999999999</v>
      </c>
      <c r="K1693" s="152">
        <v>226.10599999999999</v>
      </c>
      <c r="L1693" s="152">
        <v>1826</v>
      </c>
      <c r="M1693" s="153">
        <v>20.617867889999999</v>
      </c>
      <c r="N1693" s="17">
        <f t="shared" ref="N1693:T1693" si="1827">F1693/F1692/$E1693*$E1692-1</f>
        <v>-5.3383869978509524E-2</v>
      </c>
      <c r="O1693" s="17">
        <f t="shared" si="1827"/>
        <v>5.8159197788690165E-2</v>
      </c>
      <c r="P1693" s="17">
        <f t="shared" si="1827"/>
        <v>-3.1113143099391616E-3</v>
      </c>
      <c r="Q1693" s="17">
        <f t="shared" si="1827"/>
        <v>-8.7279542897188978E-2</v>
      </c>
      <c r="R1693" s="17">
        <f t="shared" si="1827"/>
        <v>0</v>
      </c>
      <c r="S1693" s="17">
        <f t="shared" si="1827"/>
        <v>0</v>
      </c>
      <c r="T1693" s="17">
        <f t="shared" si="1827"/>
        <v>0.12796781707294502</v>
      </c>
      <c r="U1693" s="241">
        <v>-3.0700000000000002E-2</v>
      </c>
      <c r="V1693" s="241">
        <v>-2.4E-2</v>
      </c>
      <c r="W1693" s="223">
        <f t="shared" ca="1" si="1818"/>
        <v>-2.2049338739163517E-2</v>
      </c>
      <c r="X1693" s="223">
        <f>MMULT(N1693:T1693,'Parameters &amp; Main Results'!$B$12:$B$18)-'Parameters &amp; Main Results'!$B$22/12+MMULT(U1693:V1693,'Parameters &amp; Main Results'!$B$20:$B$21)</f>
        <v>-2.2049338739163517E-2</v>
      </c>
      <c r="Y1693" s="223">
        <f>MMULT(N1693:T1693,'Parameters &amp; Main Results'!$C$12:$C$18)-'Parameters &amp; Main Results'!$C$22/12+MMULT(U1693:V1693,'Parameters &amp; Main Results'!$C$20:$C$21)</f>
        <v>-4.2271229868456224E-2</v>
      </c>
      <c r="Z1693" s="17">
        <f t="shared" ca="1" si="1803"/>
        <v>2.8064764115376111</v>
      </c>
      <c r="AA1693" s="70">
        <f ca="1">Z1693/OFFSET(Z1693,'Parameters &amp; Main Results'!$B$38,0)</f>
        <v>2.8064764115376111</v>
      </c>
      <c r="AB1693" s="70">
        <f ca="1">SUMPRODUCT(Z1693:OFFSET(Z1693,'Parameters &amp; Main Results'!$B$38-1,0), 'Cash Flow Assist'!$P$11:OFFSET('Cash Flow Assist'!$P$11,'Parameters &amp; Main Results'!$B$38-1,0)  )/OFFSET(Z1693,'Parameters &amp; Main Results'!$B$38,0)</f>
        <v>643.34373289086921</v>
      </c>
      <c r="AC1693" s="70">
        <f ca="1">SUMPRODUCT(Z1693:OFFSET(Z1693,'Parameters &amp; Main Results'!$B$38-1,0),'Parameters &amp; Main Results'!$B$42:OFFSET('Parameters &amp; Main Results'!$B$42,'Parameters &amp; Main Results'!$B$38-1,0)   )/OFFSET(Z1693,'Parameters &amp; Main Results'!$B$38,0)</f>
        <v>0</v>
      </c>
      <c r="AD1693" s="155">
        <f t="shared" si="4"/>
        <v>-0.2462352108879553</v>
      </c>
      <c r="AE1693" s="252">
        <f t="shared" ca="1" si="1813"/>
        <v>8197406.7048000004</v>
      </c>
      <c r="AF1693" s="253">
        <f t="shared" ca="1" si="1815"/>
        <v>0.38549908602797572</v>
      </c>
      <c r="AG1693" s="258">
        <f t="shared" ca="1" si="1816"/>
        <v>0</v>
      </c>
      <c r="AH1693" s="227" t="str">
        <f ca="1">IF(SUM(AG1693:OFFSET(AG1693,(-HoldAggressiveTime-1),0,,))=0,"Defensive","Aggressive")</f>
        <v>Defensive</v>
      </c>
    </row>
    <row r="1694" spans="1:34" ht="15" x14ac:dyDescent="0.2">
      <c r="A1694">
        <f t="shared" si="15"/>
        <v>9</v>
      </c>
      <c r="B1694">
        <f t="shared" si="16"/>
        <v>2011</v>
      </c>
      <c r="C1694" s="70">
        <f t="shared" si="1"/>
        <v>2011.6666666665387</v>
      </c>
      <c r="D1694" s="149">
        <f t="shared" si="383"/>
        <v>40847</v>
      </c>
      <c r="E1694" s="151">
        <v>226.59700000000001</v>
      </c>
      <c r="F1694" s="152">
        <v>10559109.031500001</v>
      </c>
      <c r="G1694" s="152">
        <v>75050.214600000007</v>
      </c>
      <c r="H1694" s="152">
        <v>37619.589055190001</v>
      </c>
      <c r="I1694" s="152">
        <v>10910859.378523801</v>
      </c>
      <c r="J1694" s="152">
        <v>226.59700000000001</v>
      </c>
      <c r="K1694" s="152">
        <v>226.59700000000001</v>
      </c>
      <c r="L1694" s="152">
        <v>1629</v>
      </c>
      <c r="M1694" s="153">
        <v>18.985621009999999</v>
      </c>
      <c r="N1694" s="17">
        <f t="shared" ref="N1694:T1694" si="1828">F1694/F1693/$E1694*$E1693-1</f>
        <v>-7.2310845511560196E-2</v>
      </c>
      <c r="O1694" s="17">
        <f t="shared" si="1828"/>
        <v>1.9603736774263858E-2</v>
      </c>
      <c r="P1694" s="17">
        <f t="shared" si="1828"/>
        <v>-2.1502119031310274E-3</v>
      </c>
      <c r="Q1694" s="17">
        <f t="shared" si="1828"/>
        <v>-0.10201370978564084</v>
      </c>
      <c r="R1694" s="17">
        <f t="shared" si="1828"/>
        <v>0</v>
      </c>
      <c r="S1694" s="17">
        <f t="shared" si="1828"/>
        <v>0</v>
      </c>
      <c r="T1694" s="17">
        <f t="shared" si="1828"/>
        <v>-0.10981916010997161</v>
      </c>
      <c r="U1694" s="241">
        <v>-3.3300000000000003E-2</v>
      </c>
      <c r="V1694" s="241">
        <v>-1.7600000000000001E-2</v>
      </c>
      <c r="W1694" s="223">
        <f t="shared" ca="1" si="1818"/>
        <v>-5.5845011450982626E-2</v>
      </c>
      <c r="X1694" s="223">
        <f>MMULT(N1694:T1694,'Parameters &amp; Main Results'!$B$12:$B$18)-'Parameters &amp; Main Results'!$B$22/12+MMULT(U1694:V1694,'Parameters &amp; Main Results'!$B$20:$B$21)</f>
        <v>-5.5845011450982626E-2</v>
      </c>
      <c r="Y1694" s="223">
        <f>MMULT(N1694:T1694,'Parameters &amp; Main Results'!$C$12:$C$18)-'Parameters &amp; Main Results'!$C$22/12+MMULT(U1694:V1694,'Parameters &amp; Main Results'!$C$20:$C$21)</f>
        <v>-6.3161053949644455E-2</v>
      </c>
      <c r="Z1694" s="17">
        <f t="shared" ca="1" si="1803"/>
        <v>2.8697525577817209</v>
      </c>
      <c r="AA1694" s="70">
        <f ca="1">Z1694/OFFSET(Z1694,'Parameters &amp; Main Results'!$B$38,0)</f>
        <v>2.8697525577817209</v>
      </c>
      <c r="AB1694" s="70">
        <f ca="1">SUMPRODUCT(Z1694:OFFSET(Z1694,'Parameters &amp; Main Results'!$B$38-1,0), 'Cash Flow Assist'!$P$11:OFFSET('Cash Flow Assist'!$P$11,'Parameters &amp; Main Results'!$B$38-1,0)  )/OFFSET(Z1694,'Parameters &amp; Main Results'!$B$38,0)</f>
        <v>641.53725647933163</v>
      </c>
      <c r="AC1694" s="70">
        <f ca="1">SUMPRODUCT(Z1694:OFFSET(Z1694,'Parameters &amp; Main Results'!$B$38-1,0),'Parameters &amp; Main Results'!$B$42:OFFSET('Parameters &amp; Main Results'!$B$42,'Parameters &amp; Main Results'!$B$38-1,0)   )/OFFSET(Z1694,'Parameters &amp; Main Results'!$B$38,0)</f>
        <v>0</v>
      </c>
      <c r="AD1694" s="155">
        <f t="shared" si="4"/>
        <v>-0.3007405801054901</v>
      </c>
      <c r="AE1694" s="252">
        <f t="shared" ca="1" si="1813"/>
        <v>8817404.8355999999</v>
      </c>
      <c r="AF1694" s="253">
        <f t="shared" ca="1" si="1815"/>
        <v>0.19753025163004012</v>
      </c>
      <c r="AG1694" s="258">
        <f t="shared" ca="1" si="1816"/>
        <v>0</v>
      </c>
      <c r="AH1694" s="227" t="str">
        <f ca="1">IF(SUM(AG1694:OFFSET(AG1694,(-HoldAggressiveTime-1),0,,))=0,"Defensive","Aggressive")</f>
        <v>Defensive</v>
      </c>
    </row>
    <row r="1695" spans="1:34" ht="15" x14ac:dyDescent="0.2">
      <c r="A1695">
        <f t="shared" si="15"/>
        <v>10</v>
      </c>
      <c r="B1695">
        <f t="shared" si="16"/>
        <v>2011</v>
      </c>
      <c r="C1695" s="70">
        <f t="shared" si="1"/>
        <v>2011.749999999872</v>
      </c>
      <c r="D1695" s="149">
        <f t="shared" si="383"/>
        <v>40877</v>
      </c>
      <c r="E1695" s="151">
        <v>226.75</v>
      </c>
      <c r="F1695" s="152">
        <v>11713136.265799999</v>
      </c>
      <c r="G1695" s="152">
        <v>74589.832999999999</v>
      </c>
      <c r="H1695" s="152">
        <v>37619.902551760002</v>
      </c>
      <c r="I1695" s="152">
        <v>11973109.572448</v>
      </c>
      <c r="J1695" s="152">
        <v>226.75</v>
      </c>
      <c r="K1695" s="152">
        <v>226.75</v>
      </c>
      <c r="L1695" s="152">
        <v>1718</v>
      </c>
      <c r="M1695" s="153">
        <v>20.92517951</v>
      </c>
      <c r="N1695" s="17">
        <f t="shared" ref="N1695:T1695" si="1829">F1695/F1694/$E1695*$E1694-1</f>
        <v>0.10854360624421644</v>
      </c>
      <c r="O1695" s="17">
        <f t="shared" si="1829"/>
        <v>-6.8049270272598772E-3</v>
      </c>
      <c r="P1695" s="17">
        <f t="shared" si="1829"/>
        <v>-6.6642421918206018E-4</v>
      </c>
      <c r="Q1695" s="17">
        <f t="shared" si="1829"/>
        <v>9.6616708049027E-2</v>
      </c>
      <c r="R1695" s="17">
        <f t="shared" si="1829"/>
        <v>0</v>
      </c>
      <c r="S1695" s="17">
        <f t="shared" si="1829"/>
        <v>0</v>
      </c>
      <c r="T1695" s="17">
        <f t="shared" si="1829"/>
        <v>5.3923128413275512E-2</v>
      </c>
      <c r="U1695" s="241">
        <v>3.3000000000000002E-2</v>
      </c>
      <c r="V1695" s="241">
        <v>1.1999999999999999E-3</v>
      </c>
      <c r="W1695" s="223">
        <f t="shared" ca="1" si="1818"/>
        <v>8.2701209031707468E-2</v>
      </c>
      <c r="X1695" s="223">
        <f>MMULT(N1695:T1695,'Parameters &amp; Main Results'!$B$12:$B$18)-'Parameters &amp; Main Results'!$B$22/12+MMULT(U1695:V1695,'Parameters &amp; Main Results'!$B$20:$B$21)</f>
        <v>8.2701209031707468E-2</v>
      </c>
      <c r="Y1695" s="223">
        <f>MMULT(N1695:T1695,'Parameters &amp; Main Results'!$C$12:$C$18)-'Parameters &amp; Main Results'!$C$22/12+MMULT(U1695:V1695,'Parameters &amp; Main Results'!$C$20:$C$21)</f>
        <v>9.6967086250402137E-2</v>
      </c>
      <c r="Z1695" s="17">
        <f t="shared" ca="1" si="1803"/>
        <v>3.0394930838547731</v>
      </c>
      <c r="AA1695" s="70">
        <f ca="1">Z1695/OFFSET(Z1695,'Parameters &amp; Main Results'!$B$38,0)</f>
        <v>3.0394930838547731</v>
      </c>
      <c r="AB1695" s="70">
        <f ca="1">SUMPRODUCT(Z1695:OFFSET(Z1695,'Parameters &amp; Main Results'!$B$38-1,0), 'Cash Flow Assist'!$P$11:OFFSET('Cash Flow Assist'!$P$11,'Parameters &amp; Main Results'!$B$38-1,0)  )/OFFSET(Z1695,'Parameters &amp; Main Results'!$B$38,0)</f>
        <v>639.66750392154995</v>
      </c>
      <c r="AC1695" s="70">
        <f ca="1">SUMPRODUCT(Z1695:OFFSET(Z1695,'Parameters &amp; Main Results'!$B$38-1,0),'Parameters &amp; Main Results'!$B$42:OFFSET('Parameters &amp; Main Results'!$B$42,'Parameters &amp; Main Results'!$B$38-1,0)   )/OFFSET(Z1695,'Parameters &amp; Main Results'!$B$38,0)</f>
        <v>0</v>
      </c>
      <c r="AD1695" s="155">
        <f t="shared" si="4"/>
        <v>-0.22484044096990119</v>
      </c>
      <c r="AE1695" s="252">
        <f t="shared" ca="1" si="1813"/>
        <v>9135743.8246999998</v>
      </c>
      <c r="AF1695" s="253">
        <f t="shared" ca="1" si="1815"/>
        <v>0.28212179441060847</v>
      </c>
      <c r="AG1695" s="258">
        <f t="shared" ca="1" si="1816"/>
        <v>0</v>
      </c>
      <c r="AH1695" s="227" t="str">
        <f ca="1">IF(SUM(AG1695:OFFSET(AG1695,(-HoldAggressiveTime-1),0,,))=0,"Defensive","Aggressive")</f>
        <v>Defensive</v>
      </c>
    </row>
    <row r="1696" spans="1:34" ht="15" x14ac:dyDescent="0.2">
      <c r="A1696">
        <f t="shared" si="15"/>
        <v>11</v>
      </c>
      <c r="B1696">
        <f t="shared" si="16"/>
        <v>2011</v>
      </c>
      <c r="C1696" s="70">
        <f t="shared" si="1"/>
        <v>2011.8333333332052</v>
      </c>
      <c r="D1696" s="149">
        <f t="shared" si="383"/>
        <v>40908</v>
      </c>
      <c r="E1696" s="151">
        <v>227.16900000000001</v>
      </c>
      <c r="F1696" s="152">
        <v>11687268.8303</v>
      </c>
      <c r="G1696" s="152">
        <v>74074.752999999997</v>
      </c>
      <c r="H1696" s="152">
        <v>37620.529550140003</v>
      </c>
      <c r="I1696" s="152">
        <v>11423173.513951801</v>
      </c>
      <c r="J1696" s="152">
        <v>227.16900000000001</v>
      </c>
      <c r="K1696" s="152">
        <v>227.16900000000001</v>
      </c>
      <c r="L1696" s="152">
        <v>1704</v>
      </c>
      <c r="M1696" s="153">
        <v>20.68598763</v>
      </c>
      <c r="N1696" s="17">
        <f t="shared" ref="N1696:T1696" si="1830">F1696/F1695/$E1696*$E1695-1</f>
        <v>-4.0487809259732721E-3</v>
      </c>
      <c r="O1696" s="17">
        <f t="shared" si="1830"/>
        <v>-8.7372037821537019E-3</v>
      </c>
      <c r="P1696" s="17">
        <f t="shared" si="1830"/>
        <v>-1.8278058771592498E-3</v>
      </c>
      <c r="Q1696" s="17">
        <f t="shared" si="1830"/>
        <v>-4.7690654946059952E-2</v>
      </c>
      <c r="R1696" s="17">
        <f t="shared" si="1830"/>
        <v>0</v>
      </c>
      <c r="S1696" s="17">
        <f t="shared" si="1830"/>
        <v>0</v>
      </c>
      <c r="T1696" s="17">
        <f t="shared" si="1830"/>
        <v>-9.9784219049587897E-3</v>
      </c>
      <c r="U1696" s="241">
        <v>-1.6999999999999999E-3</v>
      </c>
      <c r="V1696" s="241">
        <v>-4.5999999999999999E-3</v>
      </c>
      <c r="W1696" s="223">
        <f t="shared" ca="1" si="1818"/>
        <v>-5.3246142128253009E-3</v>
      </c>
      <c r="X1696" s="223">
        <f>MMULT(N1696:T1696,'Parameters &amp; Main Results'!$B$12:$B$18)-'Parameters &amp; Main Results'!$B$22/12+MMULT(U1696:V1696,'Parameters &amp; Main Results'!$B$20:$B$21)</f>
        <v>-5.3246142128253009E-3</v>
      </c>
      <c r="Y1696" s="223">
        <f>MMULT(N1696:T1696,'Parameters &amp; Main Results'!$C$12:$C$18)-'Parameters &amp; Main Results'!$C$22/12+MMULT(U1696:V1696,'Parameters &amp; Main Results'!$C$20:$C$21)</f>
        <v>-4.5592898782579822E-3</v>
      </c>
      <c r="Z1696" s="17">
        <f t="shared" ca="1" si="1803"/>
        <v>2.8073239952997597</v>
      </c>
      <c r="AA1696" s="70">
        <f ca="1">Z1696/OFFSET(Z1696,'Parameters &amp; Main Results'!$B$38,0)</f>
        <v>2.8073239952997597</v>
      </c>
      <c r="AB1696" s="70">
        <f ca="1">SUMPRODUCT(Z1696:OFFSET(Z1696,'Parameters &amp; Main Results'!$B$38-1,0), 'Cash Flow Assist'!$P$11:OFFSET('Cash Flow Assist'!$P$11,'Parameters &amp; Main Results'!$B$38-1,0)  )/OFFSET(Z1696,'Parameters &amp; Main Results'!$B$38,0)</f>
        <v>637.62801083769523</v>
      </c>
      <c r="AC1696" s="70">
        <f ca="1">SUMPRODUCT(Z1696:OFFSET(Z1696,'Parameters &amp; Main Results'!$B$38-1,0),'Parameters &amp; Main Results'!$B$42:OFFSET('Parameters &amp; Main Results'!$B$42,'Parameters &amp; Main Results'!$B$38-1,0)   )/OFFSET(Z1696,'Parameters &amp; Main Results'!$B$38,0)</f>
        <v>0</v>
      </c>
      <c r="AD1696" s="155">
        <f t="shared" si="4"/>
        <v>-0.22797889220708811</v>
      </c>
      <c r="AE1696" s="252">
        <f t="shared" ca="1" si="1813"/>
        <v>9476668.9678000007</v>
      </c>
      <c r="AF1696" s="253">
        <f t="shared" ca="1" si="1815"/>
        <v>0.23326760383962081</v>
      </c>
      <c r="AG1696" s="258">
        <f t="shared" ca="1" si="1816"/>
        <v>0</v>
      </c>
      <c r="AH1696" s="227" t="str">
        <f ca="1">IF(SUM(AG1696:OFFSET(AG1696,(-HoldAggressiveTime-1),0,,))=0,"Defensive","Aggressive")</f>
        <v>Defensive</v>
      </c>
    </row>
    <row r="1697" spans="1:34" ht="15" x14ac:dyDescent="0.2">
      <c r="A1697">
        <f t="shared" si="15"/>
        <v>12</v>
      </c>
      <c r="B1697">
        <f t="shared" si="16"/>
        <v>2011</v>
      </c>
      <c r="C1697" s="70">
        <f t="shared" si="1"/>
        <v>2011.9166666665385</v>
      </c>
      <c r="D1697" s="149">
        <f t="shared" si="383"/>
        <v>40939</v>
      </c>
      <c r="E1697" s="151">
        <v>227.22300000000001</v>
      </c>
      <c r="F1697" s="152">
        <v>11989801.886600001</v>
      </c>
      <c r="G1697" s="152">
        <v>75623.904699999999</v>
      </c>
      <c r="H1697" s="152">
        <v>37620.843054550001</v>
      </c>
      <c r="I1697" s="152">
        <v>11300839.5528869</v>
      </c>
      <c r="J1697" s="152">
        <v>227.22300000000001</v>
      </c>
      <c r="K1697" s="152">
        <v>227.22300000000001</v>
      </c>
      <c r="L1697" s="152">
        <v>1574.5</v>
      </c>
      <c r="M1697" s="153">
        <v>21.080524180000001</v>
      </c>
      <c r="N1697" s="17">
        <f t="shared" ref="N1697:T1697" si="1831">F1697/F1696/$E1697*$E1696-1</f>
        <v>2.5641889501676784E-2</v>
      </c>
      <c r="O1697" s="17">
        <f t="shared" si="1831"/>
        <v>2.0670734169468519E-2</v>
      </c>
      <c r="P1697" s="17">
        <f t="shared" si="1831"/>
        <v>-2.2932064543490505E-4</v>
      </c>
      <c r="Q1697" s="17">
        <f t="shared" si="1831"/>
        <v>-1.0944386690260322E-2</v>
      </c>
      <c r="R1697" s="17">
        <f t="shared" si="1831"/>
        <v>0</v>
      </c>
      <c r="S1697" s="17">
        <f t="shared" si="1831"/>
        <v>0</v>
      </c>
      <c r="T1697" s="17">
        <f t="shared" si="1831"/>
        <v>-7.6217243586417904E-2</v>
      </c>
      <c r="U1697" s="241">
        <v>-6.0000000000000001E-3</v>
      </c>
      <c r="V1697" s="241">
        <v>1.61E-2</v>
      </c>
      <c r="W1697" s="223">
        <f t="shared" ca="1" si="1818"/>
        <v>1.9513035114163725E-2</v>
      </c>
      <c r="X1697" s="223">
        <f>MMULT(N1697:T1697,'Parameters &amp; Main Results'!$B$12:$B$18)-'Parameters &amp; Main Results'!$B$22/12+MMULT(U1697:V1697,'Parameters &amp; Main Results'!$B$20:$B$21)</f>
        <v>1.9513035114163725E-2</v>
      </c>
      <c r="Y1697" s="223">
        <f>MMULT(N1697:T1697,'Parameters &amp; Main Results'!$C$12:$C$18)-'Parameters &amp; Main Results'!$C$22/12+MMULT(U1697:V1697,'Parameters &amp; Main Results'!$C$20:$C$21)</f>
        <v>2.5103107301789291E-2</v>
      </c>
      <c r="Z1697" s="17">
        <f t="shared" ca="1" si="1803"/>
        <v>2.8223519305025082</v>
      </c>
      <c r="AA1697" s="70">
        <f ca="1">Z1697/OFFSET(Z1697,'Parameters &amp; Main Results'!$B$38,0)</f>
        <v>2.8223519305025082</v>
      </c>
      <c r="AB1697" s="70">
        <f ca="1">SUMPRODUCT(Z1697:OFFSET(Z1697,'Parameters &amp; Main Results'!$B$38-1,0), 'Cash Flow Assist'!$P$11:OFFSET('Cash Flow Assist'!$P$11,'Parameters &amp; Main Results'!$B$38-1,0)  )/OFFSET(Z1697,'Parameters &amp; Main Results'!$B$38,0)</f>
        <v>635.8206868423955</v>
      </c>
      <c r="AC1697" s="70">
        <f ca="1">SUMPRODUCT(Z1697:OFFSET(Z1697,'Parameters &amp; Main Results'!$B$38-1,0),'Parameters &amp; Main Results'!$B$42:OFFSET('Parameters &amp; Main Results'!$B$42,'Parameters &amp; Main Results'!$B$38-1,0)   )/OFFSET(Z1697,'Parameters &amp; Main Results'!$B$38,0)</f>
        <v>0</v>
      </c>
      <c r="AD1697" s="155">
        <f t="shared" si="4"/>
        <v>-0.2081828122681002</v>
      </c>
      <c r="AE1697" s="252">
        <f t="shared" ca="1" si="1813"/>
        <v>9360675.6684000008</v>
      </c>
      <c r="AF1697" s="253">
        <f t="shared" ca="1" si="1815"/>
        <v>0.28086927817352642</v>
      </c>
      <c r="AG1697" s="258">
        <f t="shared" ca="1" si="1816"/>
        <v>0</v>
      </c>
      <c r="AH1697" s="227" t="str">
        <f ca="1">IF(SUM(AG1697:OFFSET(AG1697,(-HoldAggressiveTime-1),0,,))=0,"Defensive","Aggressive")</f>
        <v>Defensive</v>
      </c>
    </row>
    <row r="1698" spans="1:34" ht="15" x14ac:dyDescent="0.2">
      <c r="A1698">
        <f t="shared" si="15"/>
        <v>1</v>
      </c>
      <c r="B1698">
        <f t="shared" si="16"/>
        <v>2012</v>
      </c>
      <c r="C1698" s="70">
        <f t="shared" si="1"/>
        <v>2011.9999999998718</v>
      </c>
      <c r="D1698" s="149">
        <f t="shared" si="383"/>
        <v>40968</v>
      </c>
      <c r="E1698" s="151">
        <v>227.84200000000001</v>
      </c>
      <c r="F1698" s="152">
        <v>12335922.392000001</v>
      </c>
      <c r="G1698" s="152">
        <v>76135.971999999994</v>
      </c>
      <c r="H1698" s="152">
        <v>37621.156561579999</v>
      </c>
      <c r="I1698" s="152">
        <v>11913543.499637</v>
      </c>
      <c r="J1698" s="152">
        <v>227.84200000000001</v>
      </c>
      <c r="K1698" s="152">
        <v>227.84200000000001</v>
      </c>
      <c r="L1698" s="152">
        <v>1738</v>
      </c>
      <c r="M1698" s="153">
        <v>21.40596038</v>
      </c>
      <c r="N1698" s="17">
        <f t="shared" ref="N1698:T1698" si="1832">F1698/F1697/$E1698*$E1697-1</f>
        <v>2.6072685472840806E-2</v>
      </c>
      <c r="O1698" s="17">
        <f t="shared" si="1832"/>
        <v>4.0360448894614098E-3</v>
      </c>
      <c r="P1698" s="17">
        <f t="shared" si="1832"/>
        <v>-2.7084842784586005E-3</v>
      </c>
      <c r="Q1698" s="17">
        <f t="shared" si="1832"/>
        <v>5.1353467054921165E-2</v>
      </c>
      <c r="R1698" s="17">
        <f t="shared" si="1832"/>
        <v>0</v>
      </c>
      <c r="S1698" s="17">
        <f t="shared" si="1832"/>
        <v>0</v>
      </c>
      <c r="T1698" s="17">
        <f t="shared" si="1832"/>
        <v>0.10084357595347337</v>
      </c>
      <c r="U1698" s="241">
        <v>2.06E-2</v>
      </c>
      <c r="V1698" s="241">
        <v>-9.4000000000000004E-3</v>
      </c>
      <c r="W1698" s="223">
        <f t="shared" ca="1" si="1818"/>
        <v>2.5362235213529895E-2</v>
      </c>
      <c r="X1698" s="223">
        <f>MMULT(N1698:T1698,'Parameters &amp; Main Results'!$B$12:$B$18)-'Parameters &amp; Main Results'!$B$22/12+MMULT(U1698:V1698,'Parameters &amp; Main Results'!$B$20:$B$21)</f>
        <v>2.5362235213529895E-2</v>
      </c>
      <c r="Y1698" s="223">
        <f>MMULT(N1698:T1698,'Parameters &amp; Main Results'!$C$12:$C$18)-'Parameters &amp; Main Results'!$C$22/12+MMULT(U1698:V1698,'Parameters &amp; Main Results'!$C$20:$C$21)</f>
        <v>2.3827354747836205E-2</v>
      </c>
      <c r="Z1698" s="17">
        <f t="shared" ca="1" si="1803"/>
        <v>2.7683333447389078</v>
      </c>
      <c r="AA1698" s="70">
        <f ca="1">Z1698/OFFSET(Z1698,'Parameters &amp; Main Results'!$B$38,0)</f>
        <v>2.7683333447389078</v>
      </c>
      <c r="AB1698" s="70">
        <f ca="1">SUMPRODUCT(Z1698:OFFSET(Z1698,'Parameters &amp; Main Results'!$B$38-1,0), 'Cash Flow Assist'!$P$11:OFFSET('Cash Flow Assist'!$P$11,'Parameters &amp; Main Results'!$B$38-1,0)  )/OFFSET(Z1698,'Parameters &amp; Main Results'!$B$38,0)</f>
        <v>633.99833491189293</v>
      </c>
      <c r="AC1698" s="70">
        <f ca="1">SUMPRODUCT(Z1698:OFFSET(Z1698,'Parameters &amp; Main Results'!$B$38-1,0),'Parameters &amp; Main Results'!$B$42:OFFSET('Parameters &amp; Main Results'!$B$42,'Parameters &amp; Main Results'!$B$38-1,0)   )/OFFSET(Z1698,'Parameters &amp; Main Results'!$B$38,0)</f>
        <v>0</v>
      </c>
      <c r="AD1698" s="155">
        <f t="shared" si="4"/>
        <v>-0.18753801178037699</v>
      </c>
      <c r="AE1698" s="252">
        <f t="shared" ca="1" si="1813"/>
        <v>9858500.7530000005</v>
      </c>
      <c r="AF1698" s="253">
        <f t="shared" ca="1" si="1815"/>
        <v>0.25129801184486456</v>
      </c>
      <c r="AG1698" s="258">
        <f t="shared" ca="1" si="1816"/>
        <v>0</v>
      </c>
      <c r="AH1698" s="227" t="str">
        <f ca="1">IF(SUM(AG1698:OFFSET(AG1698,(-HoldAggressiveTime-1),0,,))=0,"Defensive","Aggressive")</f>
        <v>Defensive</v>
      </c>
    </row>
    <row r="1699" spans="1:34" ht="15" x14ac:dyDescent="0.2">
      <c r="A1699">
        <f t="shared" si="15"/>
        <v>2</v>
      </c>
      <c r="B1699">
        <f t="shared" si="16"/>
        <v>2012</v>
      </c>
      <c r="C1699" s="70">
        <f t="shared" si="1"/>
        <v>2012.083333333205</v>
      </c>
      <c r="D1699" s="149">
        <f t="shared" si="383"/>
        <v>40999</v>
      </c>
      <c r="E1699" s="151">
        <v>228.32900000000001</v>
      </c>
      <c r="F1699" s="152">
        <v>12869349.927300001</v>
      </c>
      <c r="G1699" s="152">
        <v>75235.401400000002</v>
      </c>
      <c r="H1699" s="152">
        <v>37622.097090490002</v>
      </c>
      <c r="I1699" s="152">
        <v>12572248.991394199</v>
      </c>
      <c r="J1699" s="152">
        <v>228.32900000000001</v>
      </c>
      <c r="K1699" s="152">
        <v>228.32900000000001</v>
      </c>
      <c r="L1699" s="152">
        <v>1788</v>
      </c>
      <c r="M1699" s="153">
        <v>22.0100129</v>
      </c>
      <c r="N1699" s="17">
        <f t="shared" ref="N1699:T1699" si="1833">F1699/F1698/$E1699*$E1698-1</f>
        <v>4.1016686679204994E-2</v>
      </c>
      <c r="O1699" s="17">
        <f t="shared" si="1833"/>
        <v>-1.3936109256506901E-2</v>
      </c>
      <c r="P1699" s="17">
        <f t="shared" si="1833"/>
        <v>-2.1079405157664599E-3</v>
      </c>
      <c r="Q1699" s="17">
        <f t="shared" si="1833"/>
        <v>5.3039660526649435E-2</v>
      </c>
      <c r="R1699" s="17">
        <f t="shared" si="1833"/>
        <v>0</v>
      </c>
      <c r="S1699" s="17">
        <f t="shared" si="1833"/>
        <v>0</v>
      </c>
      <c r="T1699" s="17">
        <f t="shared" si="1833"/>
        <v>2.6574452070229349E-2</v>
      </c>
      <c r="U1699" s="241">
        <v>-1.8599999999999998E-2</v>
      </c>
      <c r="V1699" s="241">
        <v>4.3E-3</v>
      </c>
      <c r="W1699" s="223">
        <f t="shared" ca="1" si="1818"/>
        <v>2.9262349094947168E-2</v>
      </c>
      <c r="X1699" s="223">
        <f>MMULT(N1699:T1699,'Parameters &amp; Main Results'!$B$12:$B$18)-'Parameters &amp; Main Results'!$B$22/12+MMULT(U1699:V1699,'Parameters &amp; Main Results'!$B$20:$B$21)</f>
        <v>2.9262349094947168E-2</v>
      </c>
      <c r="Y1699" s="223">
        <f>MMULT(N1699:T1699,'Parameters &amp; Main Results'!$C$12:$C$18)-'Parameters &amp; Main Results'!$C$22/12+MMULT(U1699:V1699,'Parameters &amp; Main Results'!$C$20:$C$21)</f>
        <v>3.5479740418967134E-2</v>
      </c>
      <c r="Z1699" s="17">
        <f t="shared" ca="1" si="1803"/>
        <v>2.6998588885638131</v>
      </c>
      <c r="AA1699" s="70">
        <f ca="1">Z1699/OFFSET(Z1699,'Parameters &amp; Main Results'!$B$38,0)</f>
        <v>2.6998588885638131</v>
      </c>
      <c r="AB1699" s="70">
        <f ca="1">SUMPRODUCT(Z1699:OFFSET(Z1699,'Parameters &amp; Main Results'!$B$38-1,0), 'Cash Flow Assist'!$P$11:OFFSET('Cash Flow Assist'!$P$11,'Parameters &amp; Main Results'!$B$38-1,0)  )/OFFSET(Z1699,'Parameters &amp; Main Results'!$B$38,0)</f>
        <v>632.23000156715409</v>
      </c>
      <c r="AC1699" s="70">
        <f ca="1">SUMPRODUCT(Z1699:OFFSET(Z1699,'Parameters &amp; Main Results'!$B$38-1,0),'Parameters &amp; Main Results'!$B$42:OFFSET('Parameters &amp; Main Results'!$B$42,'Parameters &amp; Main Results'!$B$38-1,0)   )/OFFSET(Z1699,'Parameters &amp; Main Results'!$B$38,0)</f>
        <v>0</v>
      </c>
      <c r="AD1699" s="155">
        <f t="shared" si="4"/>
        <v>-0.15421351297080876</v>
      </c>
      <c r="AE1699" s="252">
        <f t="shared" ca="1" si="1813"/>
        <v>10048869.7653</v>
      </c>
      <c r="AF1699" s="253">
        <f t="shared" ca="1" si="1815"/>
        <v>0.28067635742871999</v>
      </c>
      <c r="AG1699" s="258">
        <f t="shared" ca="1" si="1816"/>
        <v>0</v>
      </c>
      <c r="AH1699" s="227" t="str">
        <f ca="1">IF(SUM(AG1699:OFFSET(AG1699,(-HoldAggressiveTime-1),0,,))=0,"Defensive","Aggressive")</f>
        <v>Defensive</v>
      </c>
    </row>
    <row r="1700" spans="1:34" ht="15" x14ac:dyDescent="0.2">
      <c r="A1700">
        <f t="shared" si="15"/>
        <v>3</v>
      </c>
      <c r="B1700">
        <f t="shared" si="16"/>
        <v>2012</v>
      </c>
      <c r="C1700" s="70">
        <f t="shared" si="1"/>
        <v>2012.1666666665383</v>
      </c>
      <c r="D1700" s="149">
        <f t="shared" si="383"/>
        <v>41029</v>
      </c>
      <c r="E1700" s="151">
        <v>228.80699999999999</v>
      </c>
      <c r="F1700" s="152">
        <v>13393535.1865</v>
      </c>
      <c r="G1700" s="152">
        <v>73695.839800000002</v>
      </c>
      <c r="H1700" s="152">
        <v>37624.918747770003</v>
      </c>
      <c r="I1700" s="152">
        <v>12487115.724167001</v>
      </c>
      <c r="J1700" s="152">
        <v>228.80699999999999</v>
      </c>
      <c r="K1700" s="152">
        <v>228.80699999999999</v>
      </c>
      <c r="L1700" s="152">
        <v>1660.75</v>
      </c>
      <c r="M1700" s="153">
        <v>22.527013799999999</v>
      </c>
      <c r="N1700" s="17">
        <f t="shared" ref="N1700:T1700" si="1834">F1700/F1699/$E1700*$E1699-1</f>
        <v>3.8557104192289415E-2</v>
      </c>
      <c r="O1700" s="17">
        <f t="shared" si="1834"/>
        <v>-2.2509607455530989E-2</v>
      </c>
      <c r="P1700" s="17">
        <f t="shared" si="1834"/>
        <v>-2.0142536067987438E-3</v>
      </c>
      <c r="Q1700" s="17">
        <f t="shared" si="1834"/>
        <v>-8.8464730819711734E-3</v>
      </c>
      <c r="R1700" s="17">
        <f t="shared" si="1834"/>
        <v>0</v>
      </c>
      <c r="S1700" s="17">
        <f t="shared" si="1834"/>
        <v>0</v>
      </c>
      <c r="T1700" s="17">
        <f t="shared" si="1834"/>
        <v>-7.3109321989560216E-2</v>
      </c>
      <c r="U1700" s="241">
        <v>-6.6E-3</v>
      </c>
      <c r="V1700" s="241">
        <v>1.12E-2</v>
      </c>
      <c r="W1700" s="223">
        <f t="shared" ca="1" si="1818"/>
        <v>2.0718773886966187E-2</v>
      </c>
      <c r="X1700" s="223">
        <f>MMULT(N1700:T1700,'Parameters &amp; Main Results'!$B$12:$B$18)-'Parameters &amp; Main Results'!$B$22/12+MMULT(U1700:V1700,'Parameters &amp; Main Results'!$B$20:$B$21)</f>
        <v>2.0718773886966187E-2</v>
      </c>
      <c r="Y1700" s="223">
        <f>MMULT(N1700:T1700,'Parameters &amp; Main Results'!$C$12:$C$18)-'Parameters &amp; Main Results'!$C$22/12+MMULT(U1700:V1700,'Parameters &amp; Main Results'!$C$20:$C$21)</f>
        <v>3.2408766360840703E-2</v>
      </c>
      <c r="Z1700" s="17">
        <f t="shared" ca="1" si="1803"/>
        <v>2.6231007973213614</v>
      </c>
      <c r="AA1700" s="70">
        <f ca="1">Z1700/OFFSET(Z1700,'Parameters &amp; Main Results'!$B$38,0)</f>
        <v>2.6231007973213614</v>
      </c>
      <c r="AB1700" s="70">
        <f ca="1">SUMPRODUCT(Z1700:OFFSET(Z1700,'Parameters &amp; Main Results'!$B$38-1,0), 'Cash Flow Assist'!$P$11:OFFSET('Cash Flow Assist'!$P$11,'Parameters &amp; Main Results'!$B$38-1,0)  )/OFFSET(Z1700,'Parameters &amp; Main Results'!$B$38,0)</f>
        <v>630.53014267859032</v>
      </c>
      <c r="AC1700" s="70">
        <f ca="1">SUMPRODUCT(Z1700:OFFSET(Z1700,'Parameters &amp; Main Results'!$B$38-1,0),'Parameters &amp; Main Results'!$B$42:OFFSET('Parameters &amp; Main Results'!$B$42,'Parameters &amp; Main Results'!$B$38-1,0)   )/OFFSET(Z1700,'Parameters &amp; Main Results'!$B$38,0)</f>
        <v>0</v>
      </c>
      <c r="AD1700" s="155">
        <f t="shared" si="4"/>
        <v>-0.12160243526599379</v>
      </c>
      <c r="AE1700" s="252">
        <f t="shared" ca="1" si="1813"/>
        <v>9825633.2503999993</v>
      </c>
      <c r="AF1700" s="253">
        <f t="shared" ca="1" si="1815"/>
        <v>0.36312183094710482</v>
      </c>
      <c r="AG1700" s="258">
        <f t="shared" ca="1" si="1816"/>
        <v>0</v>
      </c>
      <c r="AH1700" s="227" t="str">
        <f ca="1">IF(SUM(AG1700:OFFSET(AG1700,(-HoldAggressiveTime-1),0,,))=0,"Defensive","Aggressive")</f>
        <v>Defensive</v>
      </c>
    </row>
    <row r="1701" spans="1:34" ht="15" x14ac:dyDescent="0.2">
      <c r="A1701">
        <f t="shared" si="15"/>
        <v>4</v>
      </c>
      <c r="B1701">
        <f t="shared" si="16"/>
        <v>2012</v>
      </c>
      <c r="C1701" s="70">
        <f t="shared" si="1"/>
        <v>2012.2499999998715</v>
      </c>
      <c r="D1701" s="149">
        <f t="shared" si="383"/>
        <v>41060</v>
      </c>
      <c r="E1701" s="151">
        <v>229.18700000000001</v>
      </c>
      <c r="F1701" s="152">
        <v>13209454.2031</v>
      </c>
      <c r="G1701" s="152">
        <v>75499.584499999997</v>
      </c>
      <c r="H1701" s="152">
        <v>37627.42707569</v>
      </c>
      <c r="I1701" s="152">
        <v>12288768.8186516</v>
      </c>
      <c r="J1701" s="152">
        <v>229.18700000000001</v>
      </c>
      <c r="K1701" s="152">
        <v>229.18700000000001</v>
      </c>
      <c r="L1701" s="152">
        <v>1662.5</v>
      </c>
      <c r="M1701" s="153">
        <v>21.959584719999999</v>
      </c>
      <c r="N1701" s="17">
        <f t="shared" ref="N1701:T1701" si="1835">F1701/F1700/$E1701*$E1700-1</f>
        <v>-1.537926425237035E-2</v>
      </c>
      <c r="O1701" s="17">
        <f t="shared" si="1835"/>
        <v>2.277691350312061E-2</v>
      </c>
      <c r="P1701" s="17">
        <f t="shared" si="1835"/>
        <v>-1.5914785741725224E-3</v>
      </c>
      <c r="Q1701" s="17">
        <f t="shared" si="1835"/>
        <v>-1.7515823151909804E-2</v>
      </c>
      <c r="R1701" s="17">
        <f t="shared" si="1835"/>
        <v>0</v>
      </c>
      <c r="S1701" s="17">
        <f t="shared" si="1835"/>
        <v>0</v>
      </c>
      <c r="T1701" s="17">
        <f t="shared" si="1835"/>
        <v>-6.0604106429951177E-4</v>
      </c>
      <c r="U1701" s="241">
        <v>-4.1000000000000003E-3</v>
      </c>
      <c r="V1701" s="241">
        <v>-7.7000000000000002E-3</v>
      </c>
      <c r="W1701" s="223">
        <f t="shared" ca="1" si="1818"/>
        <v>-7.0510342085352822E-3</v>
      </c>
      <c r="X1701" s="223">
        <f>MMULT(N1701:T1701,'Parameters &amp; Main Results'!$B$12:$B$18)-'Parameters &amp; Main Results'!$B$22/12+MMULT(U1701:V1701,'Parameters &amp; Main Results'!$B$20:$B$21)</f>
        <v>-7.0510342085352822E-3</v>
      </c>
      <c r="Y1701" s="223">
        <f>MMULT(N1701:T1701,'Parameters &amp; Main Results'!$C$12:$C$18)-'Parameters &amp; Main Results'!$C$22/12+MMULT(U1701:V1701,'Parameters &amp; Main Results'!$C$20:$C$21)</f>
        <v>-1.1605313143487922E-2</v>
      </c>
      <c r="Z1701" s="17">
        <f t="shared" ca="1" si="1803"/>
        <v>2.5698565211379587</v>
      </c>
      <c r="AA1701" s="70">
        <f ca="1">Z1701/OFFSET(Z1701,'Parameters &amp; Main Results'!$B$38,0)</f>
        <v>2.5698565211379587</v>
      </c>
      <c r="AB1701" s="70">
        <f ca="1">SUMPRODUCT(Z1701:OFFSET(Z1701,'Parameters &amp; Main Results'!$B$38-1,0), 'Cash Flow Assist'!$P$11:OFFSET('Cash Flow Assist'!$P$11,'Parameters &amp; Main Results'!$B$38-1,0)  )/OFFSET(Z1701,'Parameters &amp; Main Results'!$B$38,0)</f>
        <v>628.90704188126892</v>
      </c>
      <c r="AC1701" s="70">
        <f ca="1">SUMPRODUCT(Z1701:OFFSET(Z1701,'Parameters &amp; Main Results'!$B$38-1,0),'Parameters &amp; Main Results'!$B$42:OFFSET('Parameters &amp; Main Results'!$B$42,'Parameters &amp; Main Results'!$B$38-1,0)   )/OFFSET(Z1701,'Parameters &amp; Main Results'!$B$38,0)</f>
        <v>0</v>
      </c>
      <c r="AD1701" s="155">
        <f t="shared" si="4"/>
        <v>-0.13511154353267663</v>
      </c>
      <c r="AE1701" s="252">
        <f t="shared" ca="1" si="1813"/>
        <v>10089229.5272</v>
      </c>
      <c r="AF1701" s="253">
        <f t="shared" ca="1" si="1815"/>
        <v>0.30926292909563086</v>
      </c>
      <c r="AG1701" s="258">
        <f t="shared" ca="1" si="1816"/>
        <v>0</v>
      </c>
      <c r="AH1701" s="227" t="str">
        <f ca="1">IF(SUM(AG1701:OFFSET(AG1701,(-HoldAggressiveTime-1),0,,))=0,"Defensive","Aggressive")</f>
        <v>Defensive</v>
      </c>
    </row>
    <row r="1702" spans="1:34" ht="15" x14ac:dyDescent="0.2">
      <c r="A1702">
        <f t="shared" si="15"/>
        <v>5</v>
      </c>
      <c r="B1702">
        <f t="shared" si="16"/>
        <v>2012</v>
      </c>
      <c r="C1702" s="70">
        <f t="shared" si="1"/>
        <v>2012.3333333332048</v>
      </c>
      <c r="D1702" s="149">
        <f t="shared" si="383"/>
        <v>41090</v>
      </c>
      <c r="E1702" s="151">
        <v>228.71299999999999</v>
      </c>
      <c r="F1702" s="152">
        <v>12415545.967800001</v>
      </c>
      <c r="G1702" s="152">
        <v>78313.420100000003</v>
      </c>
      <c r="H1702" s="152">
        <v>37629.935570829999</v>
      </c>
      <c r="I1702" s="152">
        <v>10902527.085712001</v>
      </c>
      <c r="J1702" s="152">
        <v>228.71299999999999</v>
      </c>
      <c r="K1702" s="152">
        <v>228.71299999999999</v>
      </c>
      <c r="L1702" s="152">
        <v>1567.5</v>
      </c>
      <c r="M1702" s="153">
        <v>20.458396149999999</v>
      </c>
      <c r="N1702" s="17">
        <f t="shared" ref="N1702:T1702" si="1836">F1702/F1701/$E1702*$E1701-1</f>
        <v>-5.8153608926865163E-2</v>
      </c>
      <c r="O1702" s="17">
        <f t="shared" si="1836"/>
        <v>3.9419257057964341E-2</v>
      </c>
      <c r="P1702" s="17">
        <f t="shared" si="1836"/>
        <v>2.139271197278747E-3</v>
      </c>
      <c r="Q1702" s="17">
        <f t="shared" si="1836"/>
        <v>-0.11096690257357344</v>
      </c>
      <c r="R1702" s="17">
        <f t="shared" si="1836"/>
        <v>0</v>
      </c>
      <c r="S1702" s="17">
        <f t="shared" si="1836"/>
        <v>0</v>
      </c>
      <c r="T1702" s="17">
        <f t="shared" si="1836"/>
        <v>-5.5188817426206516E-2</v>
      </c>
      <c r="U1702" s="241">
        <v>8.9999999999999998E-4</v>
      </c>
      <c r="V1702" s="241">
        <v>-1.06E-2</v>
      </c>
      <c r="W1702" s="223">
        <f t="shared" ca="1" si="1818"/>
        <v>-3.8532462821533005E-2</v>
      </c>
      <c r="X1702" s="223">
        <f>MMULT(N1702:T1702,'Parameters &amp; Main Results'!$B$12:$B$18)-'Parameters &amp; Main Results'!$B$22/12+MMULT(U1702:V1702,'Parameters &amp; Main Results'!$B$20:$B$21)</f>
        <v>-3.8532462821533005E-2</v>
      </c>
      <c r="Y1702" s="223">
        <f>MMULT(N1702:T1702,'Parameters &amp; Main Results'!$C$12:$C$18)-'Parameters &amp; Main Results'!$C$22/12+MMULT(U1702:V1702,'Parameters &amp; Main Results'!$C$20:$C$21)</f>
        <v>-4.8437988995048885E-2</v>
      </c>
      <c r="Z1702" s="17">
        <f t="shared" ca="1" si="1803"/>
        <v>2.5881053404286138</v>
      </c>
      <c r="AA1702" s="70">
        <f ca="1">Z1702/OFFSET(Z1702,'Parameters &amp; Main Results'!$B$38,0)</f>
        <v>2.5881053404286138</v>
      </c>
      <c r="AB1702" s="70">
        <f ca="1">SUMPRODUCT(Z1702:OFFSET(Z1702,'Parameters &amp; Main Results'!$B$38-1,0), 'Cash Flow Assist'!$P$11:OFFSET('Cash Flow Assist'!$P$11,'Parameters &amp; Main Results'!$B$38-1,0)  )/OFFSET(Z1702,'Parameters &amp; Main Results'!$B$38,0)</f>
        <v>627.337185360131</v>
      </c>
      <c r="AC1702" s="70">
        <f ca="1">SUMPRODUCT(Z1702:OFFSET(Z1702,'Parameters &amp; Main Results'!$B$38-1,0),'Parameters &amp; Main Results'!$B$42:OFFSET('Parameters &amp; Main Results'!$B$42,'Parameters &amp; Main Results'!$B$38-1,0)   )/OFFSET(Z1702,'Parameters &amp; Main Results'!$B$38,0)</f>
        <v>0</v>
      </c>
      <c r="AD1702" s="155">
        <f t="shared" si="4"/>
        <v>-0.18540792859543742</v>
      </c>
      <c r="AE1702" s="252">
        <f t="shared" ca="1" si="1813"/>
        <v>10590226.517200001</v>
      </c>
      <c r="AF1702" s="253">
        <f t="shared" ca="1" si="1815"/>
        <v>0.17235886764418376</v>
      </c>
      <c r="AG1702" s="258">
        <f t="shared" ca="1" si="1816"/>
        <v>0</v>
      </c>
      <c r="AH1702" s="227" t="str">
        <f ca="1">IF(SUM(AG1702:OFFSET(AG1702,(-HoldAggressiveTime-1),0,,))=0,"Defensive","Aggressive")</f>
        <v>Defensive</v>
      </c>
    </row>
    <row r="1703" spans="1:34" ht="15" x14ac:dyDescent="0.2">
      <c r="A1703">
        <f t="shared" si="15"/>
        <v>6</v>
      </c>
      <c r="B1703">
        <f t="shared" si="16"/>
        <v>2012</v>
      </c>
      <c r="C1703" s="70">
        <f t="shared" si="1"/>
        <v>2012.416666666538</v>
      </c>
      <c r="D1703" s="149">
        <f t="shared" si="383"/>
        <v>41121</v>
      </c>
      <c r="E1703" s="151">
        <v>228.524</v>
      </c>
      <c r="F1703" s="152">
        <v>12959691.808900001</v>
      </c>
      <c r="G1703" s="152">
        <v>77856.210300000006</v>
      </c>
      <c r="H1703" s="152">
        <v>37632.75781599</v>
      </c>
      <c r="I1703" s="152">
        <v>11621705.0030626</v>
      </c>
      <c r="J1703" s="152">
        <v>228.524</v>
      </c>
      <c r="K1703" s="152">
        <v>228.524</v>
      </c>
      <c r="L1703" s="152">
        <v>1569.5</v>
      </c>
      <c r="M1703" s="153">
        <v>21.200034989999999</v>
      </c>
      <c r="N1703" s="17">
        <f t="shared" ref="N1703:T1703" si="1837">F1703/F1702/$E1703*$E1702-1</f>
        <v>4.4691076151173403E-2</v>
      </c>
      <c r="O1703" s="17">
        <f t="shared" si="1837"/>
        <v>-5.0159868453355516E-3</v>
      </c>
      <c r="P1703" s="17">
        <f t="shared" si="1837"/>
        <v>9.0210864046014194E-4</v>
      </c>
      <c r="Q1703" s="17">
        <f t="shared" si="1837"/>
        <v>6.6845934284000874E-2</v>
      </c>
      <c r="R1703" s="17">
        <f t="shared" si="1837"/>
        <v>0</v>
      </c>
      <c r="S1703" s="17">
        <f t="shared" si="1837"/>
        <v>0</v>
      </c>
      <c r="T1703" s="17">
        <f t="shared" si="1837"/>
        <v>2.1040189204490911E-3</v>
      </c>
      <c r="U1703" s="241">
        <v>6.4000000000000003E-3</v>
      </c>
      <c r="V1703" s="241">
        <v>5.8999999999999999E-3</v>
      </c>
      <c r="W1703" s="223">
        <f t="shared" ca="1" si="1818"/>
        <v>3.2578644023668731E-2</v>
      </c>
      <c r="X1703" s="223">
        <f>MMULT(N1703:T1703,'Parameters &amp; Main Results'!$B$12:$B$18)-'Parameters &amp; Main Results'!$B$22/12+MMULT(U1703:V1703,'Parameters &amp; Main Results'!$B$20:$B$21)</f>
        <v>3.2578644023668731E-2</v>
      </c>
      <c r="Y1703" s="223">
        <f>MMULT(N1703:T1703,'Parameters &amp; Main Results'!$C$12:$C$18)-'Parameters &amp; Main Results'!$C$22/12+MMULT(U1703:V1703,'Parameters &amp; Main Results'!$C$20:$C$21)</f>
        <v>3.9678703184855842E-2</v>
      </c>
      <c r="Z1703" s="17">
        <f t="shared" ca="1" si="1803"/>
        <v>2.6918281068788819</v>
      </c>
      <c r="AA1703" s="70">
        <f ca="1">Z1703/OFFSET(Z1703,'Parameters &amp; Main Results'!$B$38,0)</f>
        <v>2.6918281068788819</v>
      </c>
      <c r="AB1703" s="70">
        <f ca="1">SUMPRODUCT(Z1703:OFFSET(Z1703,'Parameters &amp; Main Results'!$B$38-1,0), 'Cash Flow Assist'!$P$11:OFFSET('Cash Flow Assist'!$P$11,'Parameters &amp; Main Results'!$B$38-1,0)  )/OFFSET(Z1703,'Parameters &amp; Main Results'!$B$38,0)</f>
        <v>625.74908001970232</v>
      </c>
      <c r="AC1703" s="70">
        <f ca="1">SUMPRODUCT(Z1703:OFFSET(Z1703,'Parameters &amp; Main Results'!$B$38-1,0),'Parameters &amp; Main Results'!$B$42:OFFSET('Parameters &amp; Main Results'!$B$42,'Parameters &amp; Main Results'!$B$38-1,0)   )/OFFSET(Z1703,'Parameters &amp; Main Results'!$B$38,0)</f>
        <v>0</v>
      </c>
      <c r="AD1703" s="155">
        <f t="shared" si="4"/>
        <v>-0.14900293230015405</v>
      </c>
      <c r="AE1703" s="252">
        <f t="shared" ca="1" si="1813"/>
        <v>10757407.8073</v>
      </c>
      <c r="AF1703" s="253">
        <f t="shared" ca="1" si="1815"/>
        <v>0.204722554080875</v>
      </c>
      <c r="AG1703" s="258">
        <f t="shared" ca="1" si="1816"/>
        <v>0</v>
      </c>
      <c r="AH1703" s="227" t="str">
        <f ca="1">IF(SUM(AG1703:OFFSET(AG1703,(-HoldAggressiveTime-1),0,,))=0,"Defensive","Aggressive")</f>
        <v>Defensive</v>
      </c>
    </row>
    <row r="1704" spans="1:34" ht="15" x14ac:dyDescent="0.2">
      <c r="A1704">
        <f t="shared" si="15"/>
        <v>7</v>
      </c>
      <c r="B1704">
        <f t="shared" si="16"/>
        <v>2012</v>
      </c>
      <c r="C1704" s="70">
        <f t="shared" si="1"/>
        <v>2012.4999999998713</v>
      </c>
      <c r="D1704" s="149">
        <f t="shared" si="383"/>
        <v>41152</v>
      </c>
      <c r="E1704" s="151">
        <v>228.59</v>
      </c>
      <c r="F1704" s="152">
        <v>13106637.983200001</v>
      </c>
      <c r="G1704" s="152">
        <v>79092.638800000001</v>
      </c>
      <c r="H1704" s="152">
        <v>37635.580272829997</v>
      </c>
      <c r="I1704" s="152">
        <v>11768368.501872201</v>
      </c>
      <c r="J1704" s="152">
        <v>228.59</v>
      </c>
      <c r="K1704" s="152">
        <v>228.59</v>
      </c>
      <c r="L1704" s="152">
        <v>1622.75</v>
      </c>
      <c r="M1704" s="153">
        <v>21.30110123</v>
      </c>
      <c r="N1704" s="17">
        <f t="shared" ref="N1704:T1704" si="1838">F1704/F1703/$E1704*$E1703-1</f>
        <v>1.1046708684312012E-2</v>
      </c>
      <c r="O1704" s="17">
        <f t="shared" si="1838"/>
        <v>1.5587611461011397E-2</v>
      </c>
      <c r="P1704" s="17">
        <f t="shared" si="1838"/>
        <v>-2.1374819535824319E-4</v>
      </c>
      <c r="Q1704" s="17">
        <f t="shared" si="1838"/>
        <v>1.2327421702879038E-2</v>
      </c>
      <c r="R1704" s="17">
        <f t="shared" si="1838"/>
        <v>0</v>
      </c>
      <c r="S1704" s="17">
        <f t="shared" si="1838"/>
        <v>0</v>
      </c>
      <c r="T1704" s="17">
        <f t="shared" si="1838"/>
        <v>3.3629480092795871E-2</v>
      </c>
      <c r="U1704" s="241">
        <v>-2.7199999999999998E-2</v>
      </c>
      <c r="V1704" s="241">
        <v>-1.1999999999999999E-3</v>
      </c>
      <c r="W1704" s="223">
        <f t="shared" ca="1" si="1818"/>
        <v>1.3042361143409417E-2</v>
      </c>
      <c r="X1704" s="223">
        <f>MMULT(N1704:T1704,'Parameters &amp; Main Results'!$B$12:$B$18)-'Parameters &amp; Main Results'!$B$22/12+MMULT(U1704:V1704,'Parameters &amp; Main Results'!$B$20:$B$21)</f>
        <v>1.3042361143409417E-2</v>
      </c>
      <c r="Y1704" s="223">
        <f>MMULT(N1704:T1704,'Parameters &amp; Main Results'!$C$12:$C$18)-'Parameters &amp; Main Results'!$C$22/12+MMULT(U1704:V1704,'Parameters &amp; Main Results'!$C$20:$C$21)</f>
        <v>1.1459132295315285E-2</v>
      </c>
      <c r="Z1704" s="17">
        <f t="shared" ca="1" si="1803"/>
        <v>2.6068988763796082</v>
      </c>
      <c r="AA1704" s="70">
        <f ca="1">Z1704/OFFSET(Z1704,'Parameters &amp; Main Results'!$B$38,0)</f>
        <v>2.6068988763796082</v>
      </c>
      <c r="AB1704" s="70">
        <f ca="1">SUMPRODUCT(Z1704:OFFSET(Z1704,'Parameters &amp; Main Results'!$B$38-1,0), 'Cash Flow Assist'!$P$11:OFFSET('Cash Flow Assist'!$P$11,'Parameters &amp; Main Results'!$B$38-1,0)  )/OFFSET(Z1704,'Parameters &amp; Main Results'!$B$38,0)</f>
        <v>624.0572519128234</v>
      </c>
      <c r="AC1704" s="70">
        <f ca="1">SUMPRODUCT(Z1704:OFFSET(Z1704,'Parameters &amp; Main Results'!$B$38-1,0),'Parameters &amp; Main Results'!$B$42:OFFSET('Parameters &amp; Main Results'!$B$42,'Parameters &amp; Main Results'!$B$38-1,0)   )/OFFSET(Z1704,'Parameters &amp; Main Results'!$B$38,0)</f>
        <v>0</v>
      </c>
      <c r="AD1704" s="155">
        <f t="shared" si="4"/>
        <v>-0.13960221560207009</v>
      </c>
      <c r="AE1704" s="252">
        <f t="shared" ca="1" si="1813"/>
        <v>9728944.8235999998</v>
      </c>
      <c r="AF1704" s="253">
        <f t="shared" ca="1" si="1815"/>
        <v>0.34717980426886147</v>
      </c>
      <c r="AG1704" s="258">
        <f t="shared" ca="1" si="1816"/>
        <v>0</v>
      </c>
      <c r="AH1704" s="227" t="str">
        <f ca="1">IF(SUM(AG1704:OFFSET(AG1704,(-HoldAggressiveTime-1),0,,))=0,"Defensive","Aggressive")</f>
        <v>Defensive</v>
      </c>
    </row>
    <row r="1705" spans="1:34" ht="15" x14ac:dyDescent="0.2">
      <c r="A1705">
        <f t="shared" si="15"/>
        <v>8</v>
      </c>
      <c r="B1705">
        <f t="shared" si="16"/>
        <v>2012</v>
      </c>
      <c r="C1705" s="70">
        <f t="shared" si="1"/>
        <v>2012.5833333332046</v>
      </c>
      <c r="D1705" s="149">
        <f t="shared" si="383"/>
        <v>41182</v>
      </c>
      <c r="E1705" s="151">
        <v>229.91800000000001</v>
      </c>
      <c r="F1705" s="152">
        <v>13401836.828500001</v>
      </c>
      <c r="G1705" s="152">
        <v>78766.423999999999</v>
      </c>
      <c r="H1705" s="152">
        <v>37638.716571190002</v>
      </c>
      <c r="I1705" s="152">
        <v>12105955.3326241</v>
      </c>
      <c r="J1705" s="152">
        <v>229.91800000000001</v>
      </c>
      <c r="K1705" s="152">
        <v>229.91800000000001</v>
      </c>
      <c r="L1705" s="152">
        <v>1657.75</v>
      </c>
      <c r="M1705" s="153">
        <v>21.45817838</v>
      </c>
      <c r="N1705" s="17">
        <f t="shared" ref="N1705:T1705" si="1839">F1705/F1704/$E1705*$E1704-1</f>
        <v>1.6616786642475123E-2</v>
      </c>
      <c r="O1705" s="17">
        <f t="shared" si="1839"/>
        <v>-9.8766142500188447E-3</v>
      </c>
      <c r="P1705" s="17">
        <f t="shared" si="1839"/>
        <v>-5.6931203007570819E-3</v>
      </c>
      <c r="Q1705" s="17">
        <f t="shared" si="1839"/>
        <v>2.274428847165022E-2</v>
      </c>
      <c r="R1705" s="17">
        <f t="shared" si="1839"/>
        <v>0</v>
      </c>
      <c r="S1705" s="17">
        <f t="shared" si="1839"/>
        <v>0</v>
      </c>
      <c r="T1705" s="17">
        <f t="shared" si="1839"/>
        <v>1.5667775020441477E-2</v>
      </c>
      <c r="U1705" s="241">
        <v>4.7999999999999996E-3</v>
      </c>
      <c r="V1705" s="241">
        <v>1.2999999999999999E-2</v>
      </c>
      <c r="W1705" s="223">
        <f t="shared" ca="1" si="1818"/>
        <v>1.122898921620798E-2</v>
      </c>
      <c r="X1705" s="223">
        <f>MMULT(N1705:T1705,'Parameters &amp; Main Results'!$B$12:$B$18)-'Parameters &amp; Main Results'!$B$22/12+MMULT(U1705:V1705,'Parameters &amp; Main Results'!$B$20:$B$21)</f>
        <v>1.122898921620798E-2</v>
      </c>
      <c r="Y1705" s="223">
        <f>MMULT(N1705:T1705,'Parameters &amp; Main Results'!$C$12:$C$18)-'Parameters &amp; Main Results'!$C$22/12+MMULT(U1705:V1705,'Parameters &amp; Main Results'!$C$20:$C$21)</f>
        <v>1.3925779886559058E-2</v>
      </c>
      <c r="Z1705" s="17">
        <f t="shared" ca="1" si="1803"/>
        <v>2.5733364925008972</v>
      </c>
      <c r="AA1705" s="70">
        <f ca="1">Z1705/OFFSET(Z1705,'Parameters &amp; Main Results'!$B$38,0)</f>
        <v>2.5733364925008972</v>
      </c>
      <c r="AB1705" s="70">
        <f ca="1">SUMPRODUCT(Z1705:OFFSET(Z1705,'Parameters &amp; Main Results'!$B$38-1,0), 'Cash Flow Assist'!$P$11:OFFSET('Cash Flow Assist'!$P$11,'Parameters &amp; Main Results'!$B$38-1,0)  )/OFFSET(Z1705,'Parameters &amp; Main Results'!$B$38,0)</f>
        <v>622.45035303644386</v>
      </c>
      <c r="AC1705" s="70">
        <f ca="1">SUMPRODUCT(Z1705:OFFSET(Z1705,'Parameters &amp; Main Results'!$B$38-1,0),'Parameters &amp; Main Results'!$B$42:OFFSET('Parameters &amp; Main Results'!$B$42,'Parameters &amp; Main Results'!$B$38-1,0)   )/OFFSET(Z1705,'Parameters &amp; Main Results'!$B$38,0)</f>
        <v>0</v>
      </c>
      <c r="AD1705" s="155">
        <f t="shared" si="4"/>
        <v>-0.12530516919107137</v>
      </c>
      <c r="AE1705" s="252">
        <f t="shared" ca="1" si="1813"/>
        <v>9380253.9810000006</v>
      </c>
      <c r="AF1705" s="253">
        <f t="shared" ca="1" si="1815"/>
        <v>0.42872856701384021</v>
      </c>
      <c r="AG1705" s="258">
        <f t="shared" ca="1" si="1816"/>
        <v>0</v>
      </c>
      <c r="AH1705" s="227" t="str">
        <f ca="1">IF(SUM(AG1705:OFFSET(AG1705,(-HoldAggressiveTime-1),0,,))=0,"Defensive","Aggressive")</f>
        <v>Defensive</v>
      </c>
    </row>
    <row r="1706" spans="1:34" ht="15" x14ac:dyDescent="0.2">
      <c r="A1706">
        <f t="shared" si="15"/>
        <v>9</v>
      </c>
      <c r="B1706">
        <f t="shared" si="16"/>
        <v>2012</v>
      </c>
      <c r="C1706" s="70">
        <f t="shared" si="1"/>
        <v>2012.6666666665378</v>
      </c>
      <c r="D1706" s="149">
        <f t="shared" si="383"/>
        <v>41213</v>
      </c>
      <c r="E1706" s="151">
        <v>231.01499999999999</v>
      </c>
      <c r="F1706" s="152">
        <v>13785271.5198</v>
      </c>
      <c r="G1706" s="152">
        <v>78305.172699999996</v>
      </c>
      <c r="H1706" s="152">
        <v>37641.853130900003</v>
      </c>
      <c r="I1706" s="152">
        <v>12478345.636930199</v>
      </c>
      <c r="J1706" s="152">
        <v>231.01499999999999</v>
      </c>
      <c r="K1706" s="152">
        <v>231.01499999999999</v>
      </c>
      <c r="L1706" s="152">
        <v>1781</v>
      </c>
      <c r="M1706" s="153">
        <v>21.799838439999998</v>
      </c>
      <c r="N1706" s="17">
        <f t="shared" ref="N1706:T1706" si="1840">F1706/F1705/$E1706*$E1705-1</f>
        <v>2.3726137355710275E-2</v>
      </c>
      <c r="O1706" s="17">
        <f t="shared" si="1840"/>
        <v>-1.0576739893237597E-2</v>
      </c>
      <c r="P1706" s="17">
        <f t="shared" si="1840"/>
        <v>-4.6656717818874816E-3</v>
      </c>
      <c r="Q1706" s="17">
        <f t="shared" si="1840"/>
        <v>2.5866237429728933E-2</v>
      </c>
      <c r="R1706" s="17">
        <f t="shared" si="1840"/>
        <v>0</v>
      </c>
      <c r="S1706" s="17">
        <f t="shared" si="1840"/>
        <v>0</v>
      </c>
      <c r="T1706" s="17">
        <f t="shared" si="1840"/>
        <v>6.924610264682296E-2</v>
      </c>
      <c r="U1706" s="241">
        <v>5.4000000000000003E-3</v>
      </c>
      <c r="V1706" s="241">
        <v>1.5800000000000002E-2</v>
      </c>
      <c r="W1706" s="223">
        <f t="shared" ca="1" si="1818"/>
        <v>1.9099893503809671E-2</v>
      </c>
      <c r="X1706" s="223">
        <f>MMULT(N1706:T1706,'Parameters &amp; Main Results'!$B$12:$B$18)-'Parameters &amp; Main Results'!$B$22/12+MMULT(U1706:V1706,'Parameters &amp; Main Results'!$B$20:$B$21)</f>
        <v>1.9099893503809671E-2</v>
      </c>
      <c r="Y1706" s="223">
        <f>MMULT(N1706:T1706,'Parameters &amp; Main Results'!$C$12:$C$18)-'Parameters &amp; Main Results'!$C$22/12+MMULT(U1706:V1706,'Parameters &amp; Main Results'!$C$20:$C$21)</f>
        <v>2.0254182964148822E-2</v>
      </c>
      <c r="Z1706" s="17">
        <f t="shared" ca="1" si="1803"/>
        <v>2.5447613942470744</v>
      </c>
      <c r="AA1706" s="70">
        <f ca="1">Z1706/OFFSET(Z1706,'Parameters &amp; Main Results'!$B$38,0)</f>
        <v>2.5447613942470744</v>
      </c>
      <c r="AB1706" s="70">
        <f ca="1">SUMPRODUCT(Z1706:OFFSET(Z1706,'Parameters &amp; Main Results'!$B$38-1,0), 'Cash Flow Assist'!$P$11:OFFSET('Cash Flow Assist'!$P$11,'Parameters &amp; Main Results'!$B$38-1,0)  )/OFFSET(Z1706,'Parameters &amp; Main Results'!$B$38,0)</f>
        <v>620.877016543943</v>
      </c>
      <c r="AC1706" s="70">
        <f ca="1">SUMPRODUCT(Z1706:OFFSET(Z1706,'Parameters &amp; Main Results'!$B$38-1,0),'Parameters &amp; Main Results'!$B$42:OFFSET('Parameters &amp; Main Results'!$B$42,'Parameters &amp; Main Results'!$B$38-1,0)   )/OFFSET(Z1706,'Parameters &amp; Main Results'!$B$38,0)</f>
        <v>0</v>
      </c>
      <c r="AD1706" s="155">
        <f t="shared" si="4"/>
        <v>-0.10455203949096903</v>
      </c>
      <c r="AE1706" s="252">
        <f t="shared" ca="1" si="1813"/>
        <v>10258653.0263</v>
      </c>
      <c r="AF1706" s="253">
        <f t="shared" ca="1" si="1815"/>
        <v>0.34377013087964331</v>
      </c>
      <c r="AG1706" s="258">
        <f t="shared" ca="1" si="1816"/>
        <v>0</v>
      </c>
      <c r="AH1706" s="227" t="str">
        <f ca="1">IF(SUM(AG1706:OFFSET(AG1706,(-HoldAggressiveTime-1),0,,))=0,"Defensive","Aggressive")</f>
        <v>Defensive</v>
      </c>
    </row>
    <row r="1707" spans="1:34" ht="15" x14ac:dyDescent="0.2">
      <c r="A1707">
        <f t="shared" si="15"/>
        <v>10</v>
      </c>
      <c r="B1707">
        <f t="shared" si="16"/>
        <v>2012</v>
      </c>
      <c r="C1707" s="70">
        <f t="shared" si="1"/>
        <v>2012.7499999998711</v>
      </c>
      <c r="D1707" s="149">
        <f t="shared" si="383"/>
        <v>41243</v>
      </c>
      <c r="E1707" s="151">
        <v>231.63800000000001</v>
      </c>
      <c r="F1707" s="152">
        <v>13494312.6369</v>
      </c>
      <c r="G1707" s="152">
        <v>77922.079899999997</v>
      </c>
      <c r="H1707" s="152">
        <v>37645.303634099997</v>
      </c>
      <c r="I1707" s="152">
        <v>12567404.8552437</v>
      </c>
      <c r="J1707" s="152">
        <v>231.63800000000001</v>
      </c>
      <c r="K1707" s="152">
        <v>231.63800000000001</v>
      </c>
      <c r="L1707" s="152">
        <v>1718</v>
      </c>
      <c r="M1707" s="153">
        <v>21.192034589999999</v>
      </c>
      <c r="N1707" s="17">
        <f t="shared" ref="N1707:T1707" si="1841">F1707/F1706/$E1707*$E1706-1</f>
        <v>-2.3739278219267357E-2</v>
      </c>
      <c r="O1707" s="17">
        <f t="shared" si="1841"/>
        <v>-7.5686885364031342E-3</v>
      </c>
      <c r="P1707" s="17">
        <f t="shared" si="1841"/>
        <v>-2.5981213143895232E-3</v>
      </c>
      <c r="Q1707" s="17">
        <f t="shared" si="1841"/>
        <v>4.4283644462286276E-3</v>
      </c>
      <c r="R1707" s="17">
        <f t="shared" si="1841"/>
        <v>0</v>
      </c>
      <c r="S1707" s="17">
        <f t="shared" si="1841"/>
        <v>0</v>
      </c>
      <c r="T1707" s="17">
        <f t="shared" si="1841"/>
        <v>-3.7967788991205009E-2</v>
      </c>
      <c r="U1707" s="241">
        <v>-1.17E-2</v>
      </c>
      <c r="V1707" s="241">
        <v>3.56E-2</v>
      </c>
      <c r="W1707" s="223">
        <f t="shared" ca="1" si="1818"/>
        <v>-2.1258252487958065E-2</v>
      </c>
      <c r="X1707" s="223">
        <f>MMULT(N1707:T1707,'Parameters &amp; Main Results'!$B$12:$B$18)-'Parameters &amp; Main Results'!$B$22/12+MMULT(U1707:V1707,'Parameters &amp; Main Results'!$B$20:$B$21)</f>
        <v>-2.1258252487958065E-2</v>
      </c>
      <c r="Y1707" s="223">
        <f>MMULT(N1707:T1707,'Parameters &amp; Main Results'!$C$12:$C$18)-'Parameters &amp; Main Results'!$C$22/12+MMULT(U1707:V1707,'Parameters &amp; Main Results'!$C$20:$C$21)</f>
        <v>-2.2163885917647598E-2</v>
      </c>
      <c r="Z1707" s="17">
        <f t="shared" ca="1" si="1803"/>
        <v>2.4970676677217822</v>
      </c>
      <c r="AA1707" s="70">
        <f ca="1">Z1707/OFFSET(Z1707,'Parameters &amp; Main Results'!$B$38,0)</f>
        <v>2.4970676677217822</v>
      </c>
      <c r="AB1707" s="70">
        <f ca="1">SUMPRODUCT(Z1707:OFFSET(Z1707,'Parameters &amp; Main Results'!$B$38-1,0), 'Cash Flow Assist'!$P$11:OFFSET('Cash Flow Assist'!$P$11,'Parameters &amp; Main Results'!$B$38-1,0)  )/OFFSET(Z1707,'Parameters &amp; Main Results'!$B$38,0)</f>
        <v>619.33225514969592</v>
      </c>
      <c r="AC1707" s="70">
        <f ca="1">SUMPRODUCT(Z1707:OFFSET(Z1707,'Parameters &amp; Main Results'!$B$38-1,0),'Parameters &amp; Main Results'!$B$42:OFFSET('Parameters &amp; Main Results'!$B$42,'Parameters &amp; Main Results'!$B$38-1,0)   )/OFFSET(Z1707,'Parameters &amp; Main Results'!$B$38,0)</f>
        <v>0</v>
      </c>
      <c r="AD1707" s="155">
        <f t="shared" si="4"/>
        <v>-0.12580932775636844</v>
      </c>
      <c r="AE1707" s="252">
        <f t="shared" ca="1" si="1813"/>
        <v>9584349.6875</v>
      </c>
      <c r="AF1707" s="253">
        <f t="shared" ca="1" si="1815"/>
        <v>0.40795286867500369</v>
      </c>
      <c r="AG1707" s="258">
        <f t="shared" ca="1" si="1816"/>
        <v>0</v>
      </c>
      <c r="AH1707" s="227" t="str">
        <f ca="1">IF(SUM(AG1707:OFFSET(AG1707,(-HoldAggressiveTime-1),0,,))=0,"Defensive","Aggressive")</f>
        <v>Defensive</v>
      </c>
    </row>
    <row r="1708" spans="1:34" ht="15" x14ac:dyDescent="0.2">
      <c r="A1708">
        <f t="shared" si="15"/>
        <v>11</v>
      </c>
      <c r="B1708">
        <f t="shared" si="16"/>
        <v>2012</v>
      </c>
      <c r="C1708" s="70">
        <f t="shared" si="1"/>
        <v>2012.8333333332043</v>
      </c>
      <c r="D1708" s="149">
        <f t="shared" si="383"/>
        <v>41274</v>
      </c>
      <c r="E1708" s="151">
        <v>231.249</v>
      </c>
      <c r="F1708" s="152">
        <v>13572583.230900001</v>
      </c>
      <c r="G1708" s="152">
        <v>78736.896299999993</v>
      </c>
      <c r="H1708" s="152">
        <v>37648.44074274</v>
      </c>
      <c r="I1708" s="152">
        <v>12833510.505457301</v>
      </c>
      <c r="J1708" s="152">
        <v>231.249</v>
      </c>
      <c r="K1708" s="152">
        <v>231.249</v>
      </c>
      <c r="L1708" s="152">
        <v>1728.25</v>
      </c>
      <c r="M1708" s="153">
        <v>21.222909229999999</v>
      </c>
      <c r="N1708" s="17">
        <f t="shared" ref="N1708:T1708" si="1842">F1708/F1707/$E1708*$E1707-1</f>
        <v>7.4921918147698996E-3</v>
      </c>
      <c r="O1708" s="17">
        <f t="shared" si="1842"/>
        <v>1.2156569764169234E-2</v>
      </c>
      <c r="P1708" s="17">
        <f t="shared" si="1842"/>
        <v>1.7656429506300864E-3</v>
      </c>
      <c r="Q1708" s="17">
        <f t="shared" si="1842"/>
        <v>2.2892060267133862E-2</v>
      </c>
      <c r="R1708" s="17">
        <f t="shared" si="1842"/>
        <v>0</v>
      </c>
      <c r="S1708" s="17">
        <f t="shared" si="1842"/>
        <v>0</v>
      </c>
      <c r="T1708" s="17">
        <f t="shared" si="1842"/>
        <v>7.6584454764103693E-3</v>
      </c>
      <c r="U1708" s="241">
        <v>6.1000000000000004E-3</v>
      </c>
      <c r="V1708" s="241">
        <v>-8.3000000000000001E-3</v>
      </c>
      <c r="W1708" s="223">
        <f t="shared" ca="1" si="1818"/>
        <v>8.391713421065124E-3</v>
      </c>
      <c r="X1708" s="223">
        <f>MMULT(N1708:T1708,'Parameters &amp; Main Results'!$B$12:$B$18)-'Parameters &amp; Main Results'!$B$22/12+MMULT(U1708:V1708,'Parameters &amp; Main Results'!$B$20:$B$21)</f>
        <v>8.391713421065124E-3</v>
      </c>
      <c r="Y1708" s="223">
        <f>MMULT(N1708:T1708,'Parameters &amp; Main Results'!$C$12:$C$18)-'Parameters &amp; Main Results'!$C$22/12+MMULT(U1708:V1708,'Parameters &amp; Main Results'!$C$20:$C$21)</f>
        <v>7.9169629430431657E-3</v>
      </c>
      <c r="Z1708" s="17">
        <f t="shared" ca="1" si="1803"/>
        <v>2.5513039308574705</v>
      </c>
      <c r="AA1708" s="70">
        <f ca="1">Z1708/OFFSET(Z1708,'Parameters &amp; Main Results'!$B$38,0)</f>
        <v>2.5513039308574705</v>
      </c>
      <c r="AB1708" s="70">
        <f ca="1">SUMPRODUCT(Z1708:OFFSET(Z1708,'Parameters &amp; Main Results'!$B$38-1,0), 'Cash Flow Assist'!$P$11:OFFSET('Cash Flow Assist'!$P$11,'Parameters &amp; Main Results'!$B$38-1,0)  )/OFFSET(Z1708,'Parameters &amp; Main Results'!$B$38,0)</f>
        <v>617.83518748197412</v>
      </c>
      <c r="AC1708" s="70">
        <f ca="1">SUMPRODUCT(Z1708:OFFSET(Z1708,'Parameters &amp; Main Results'!$B$38-1,0),'Parameters &amp; Main Results'!$B$42:OFFSET('Parameters &amp; Main Results'!$B$42,'Parameters &amp; Main Results'!$B$38-1,0)   )/OFFSET(Z1708,'Parameters &amp; Main Results'!$B$38,0)</f>
        <v>0</v>
      </c>
      <c r="AD1708" s="155">
        <f t="shared" si="4"/>
        <v>-0.11925972355723646</v>
      </c>
      <c r="AE1708" s="252">
        <f t="shared" ca="1" si="1813"/>
        <v>10439670.386499999</v>
      </c>
      <c r="AF1708" s="253">
        <f t="shared" ca="1" si="1815"/>
        <v>0.30009691191508403</v>
      </c>
      <c r="AG1708" s="258">
        <f t="shared" ca="1" si="1816"/>
        <v>0</v>
      </c>
      <c r="AH1708" s="227" t="str">
        <f ca="1">IF(SUM(AG1708:OFFSET(AG1708,(-HoldAggressiveTime-1),0,,))=0,"Defensive","Aggressive")</f>
        <v>Defensive</v>
      </c>
    </row>
    <row r="1709" spans="1:34" ht="15" x14ac:dyDescent="0.2">
      <c r="A1709">
        <f t="shared" si="15"/>
        <v>12</v>
      </c>
      <c r="B1709">
        <f t="shared" si="16"/>
        <v>2012</v>
      </c>
      <c r="C1709" s="70">
        <f t="shared" si="1"/>
        <v>2012.9166666665376</v>
      </c>
      <c r="D1709" s="149">
        <f t="shared" si="383"/>
        <v>41305</v>
      </c>
      <c r="E1709" s="151">
        <v>231.221</v>
      </c>
      <c r="F1709" s="152">
        <v>13696287.5418</v>
      </c>
      <c r="G1709" s="152">
        <v>77720.0147</v>
      </c>
      <c r="H1709" s="152">
        <v>37651.264375799998</v>
      </c>
      <c r="I1709" s="152">
        <v>13224134.3559478</v>
      </c>
      <c r="J1709" s="152">
        <v>231.221</v>
      </c>
      <c r="K1709" s="152">
        <v>231.221</v>
      </c>
      <c r="L1709" s="152">
        <v>1664</v>
      </c>
      <c r="M1709" s="153">
        <v>21.29649766</v>
      </c>
      <c r="N1709" s="17">
        <f t="shared" ref="N1709:T1709" si="1843">F1709/F1708/$E1709*$E1708-1</f>
        <v>9.2364790153214305E-3</v>
      </c>
      <c r="O1709" s="17">
        <f t="shared" si="1843"/>
        <v>-1.2795398900331212E-2</v>
      </c>
      <c r="P1709" s="17">
        <f t="shared" si="1843"/>
        <v>1.9610534954161984E-4</v>
      </c>
      <c r="Q1709" s="17">
        <f t="shared" si="1843"/>
        <v>3.0562584074814714E-2</v>
      </c>
      <c r="R1709" s="17">
        <f t="shared" si="1843"/>
        <v>0</v>
      </c>
      <c r="S1709" s="17">
        <f t="shared" si="1843"/>
        <v>0</v>
      </c>
      <c r="T1709" s="17">
        <f t="shared" si="1843"/>
        <v>-3.7059740090476967E-2</v>
      </c>
      <c r="U1709" s="241">
        <v>1.52E-2</v>
      </c>
      <c r="V1709" s="241">
        <v>3.5299999999999998E-2</v>
      </c>
      <c r="W1709" s="223">
        <f t="shared" ca="1" si="1818"/>
        <v>2.4736258102343129E-3</v>
      </c>
      <c r="X1709" s="223">
        <f>MMULT(N1709:T1709,'Parameters &amp; Main Results'!$B$12:$B$18)-'Parameters &amp; Main Results'!$B$22/12+MMULT(U1709:V1709,'Parameters &amp; Main Results'!$B$20:$B$21)</f>
        <v>2.4736258102343129E-3</v>
      </c>
      <c r="Y1709" s="223">
        <f>MMULT(N1709:T1709,'Parameters &amp; Main Results'!$C$12:$C$18)-'Parameters &amp; Main Results'!$C$22/12+MMULT(U1709:V1709,'Parameters &amp; Main Results'!$C$20:$C$21)</f>
        <v>6.9916245570895005E-3</v>
      </c>
      <c r="Z1709" s="17">
        <f t="shared" ca="1" si="1803"/>
        <v>2.5300722892713274</v>
      </c>
      <c r="AA1709" s="70">
        <f ca="1">Z1709/OFFSET(Z1709,'Parameters &amp; Main Results'!$B$38,0)</f>
        <v>2.5300722892713274</v>
      </c>
      <c r="AB1709" s="70">
        <f ca="1">SUMPRODUCT(Z1709:OFFSET(Z1709,'Parameters &amp; Main Results'!$B$38-1,0), 'Cash Flow Assist'!$P$11:OFFSET('Cash Flow Assist'!$P$11,'Parameters &amp; Main Results'!$B$38-1,0)  )/OFFSET(Z1709,'Parameters &amp; Main Results'!$B$38,0)</f>
        <v>616.28388355111667</v>
      </c>
      <c r="AC1709" s="70">
        <f ca="1">SUMPRODUCT(Z1709:OFFSET(Z1709,'Parameters &amp; Main Results'!$B$38-1,0),'Parameters &amp; Main Results'!$B$42:OFFSET('Parameters &amp; Main Results'!$B$42,'Parameters &amp; Main Results'!$B$38-1,0)   )/OFFSET(Z1709,'Parameters &amp; Main Results'!$B$38,0)</f>
        <v>0</v>
      </c>
      <c r="AD1709" s="155">
        <f t="shared" si="4"/>
        <v>-0.11112478447592444</v>
      </c>
      <c r="AE1709" s="252">
        <f t="shared" ca="1" si="1813"/>
        <v>10847205.543099999</v>
      </c>
      <c r="AF1709" s="253">
        <f t="shared" ca="1" si="1815"/>
        <v>0.26265585061327856</v>
      </c>
      <c r="AG1709" s="258">
        <f t="shared" ca="1" si="1816"/>
        <v>0</v>
      </c>
      <c r="AH1709" s="227" t="str">
        <f ca="1">IF(SUM(AG1709:OFFSET(AG1709,(-HoldAggressiveTime-1),0,,))=0,"Defensive","Aggressive")</f>
        <v>Defensive</v>
      </c>
    </row>
    <row r="1710" spans="1:34" ht="15" x14ac:dyDescent="0.2">
      <c r="A1710">
        <f t="shared" si="15"/>
        <v>1</v>
      </c>
      <c r="B1710">
        <f t="shared" si="16"/>
        <v>2013</v>
      </c>
      <c r="C1710" s="70">
        <f t="shared" si="1"/>
        <v>2012.9999999998709</v>
      </c>
      <c r="D1710" s="149">
        <f t="shared" si="383"/>
        <v>41333</v>
      </c>
      <c r="E1710" s="151">
        <v>231.679</v>
      </c>
      <c r="F1710" s="152">
        <v>14405700.5921</v>
      </c>
      <c r="G1710" s="152">
        <v>76181.408599999995</v>
      </c>
      <c r="H1710" s="152">
        <v>37653.46069955</v>
      </c>
      <c r="I1710" s="152">
        <v>13877477.457613699</v>
      </c>
      <c r="J1710" s="152">
        <v>231.679</v>
      </c>
      <c r="K1710" s="152">
        <v>231.679</v>
      </c>
      <c r="L1710" s="152">
        <v>1674.5</v>
      </c>
      <c r="M1710" s="153">
        <v>22.162470429999999</v>
      </c>
      <c r="N1710" s="17">
        <f t="shared" ref="N1710:T1710" si="1844">F1710/F1709/$E1710*$E1709-1</f>
        <v>4.9716742962176097E-2</v>
      </c>
      <c r="O1710" s="17">
        <f t="shared" si="1844"/>
        <v>-2.1734518315690177E-2</v>
      </c>
      <c r="P1710" s="17">
        <f t="shared" si="1844"/>
        <v>-1.9186551580659961E-3</v>
      </c>
      <c r="Q1710" s="17">
        <f t="shared" si="1844"/>
        <v>4.7330817421737725E-2</v>
      </c>
      <c r="R1710" s="17">
        <f t="shared" si="1844"/>
        <v>0</v>
      </c>
      <c r="S1710" s="17">
        <f t="shared" si="1844"/>
        <v>0</v>
      </c>
      <c r="T1710" s="17">
        <f t="shared" si="1844"/>
        <v>4.3207487203780204E-3</v>
      </c>
      <c r="U1710" s="241">
        <v>3.0999999999999999E-3</v>
      </c>
      <c r="V1710" s="241">
        <v>9.4999999999999998E-3</v>
      </c>
      <c r="W1710" s="223">
        <f t="shared" ca="1" si="1818"/>
        <v>3.3115024327846271E-2</v>
      </c>
      <c r="X1710" s="223">
        <f>MMULT(N1710:T1710,'Parameters &amp; Main Results'!$B$12:$B$18)-'Parameters &amp; Main Results'!$B$22/12+MMULT(U1710:V1710,'Parameters &amp; Main Results'!$B$20:$B$21)</f>
        <v>3.3115024327846271E-2</v>
      </c>
      <c r="Y1710" s="223">
        <f>MMULT(N1710:T1710,'Parameters &amp; Main Results'!$C$12:$C$18)-'Parameters &amp; Main Results'!$C$22/12+MMULT(U1710:V1710,'Parameters &amp; Main Results'!$C$20:$C$21)</f>
        <v>4.2529950167722805E-2</v>
      </c>
      <c r="Z1710" s="17">
        <f t="shared" ca="1" si="1803"/>
        <v>2.5238292800236359</v>
      </c>
      <c r="AA1710" s="70">
        <f ca="1">Z1710/OFFSET(Z1710,'Parameters &amp; Main Results'!$B$38,0)</f>
        <v>2.5238292800236359</v>
      </c>
      <c r="AB1710" s="70">
        <f ca="1">SUMPRODUCT(Z1710:OFFSET(Z1710,'Parameters &amp; Main Results'!$B$38-1,0), 'Cash Flow Assist'!$P$11:OFFSET('Cash Flow Assist'!$P$11,'Parameters &amp; Main Results'!$B$38-1,0)  )/OFFSET(Z1710,'Parameters &amp; Main Results'!$B$38,0)</f>
        <v>614.75381126184527</v>
      </c>
      <c r="AC1710" s="70">
        <f ca="1">SUMPRODUCT(Z1710:OFFSET(Z1710,'Parameters &amp; Main Results'!$B$38-1,0),'Parameters &amp; Main Results'!$B$42:OFFSET('Parameters &amp; Main Results'!$B$42,'Parameters &amp; Main Results'!$B$38-1,0)   )/OFFSET(Z1710,'Parameters &amp; Main Results'!$B$38,0)</f>
        <v>0</v>
      </c>
      <c r="AD1710" s="155">
        <f t="shared" si="4"/>
        <v>-6.6932803860265122E-2</v>
      </c>
      <c r="AE1710" s="252">
        <f t="shared" ca="1" si="1813"/>
        <v>10838291.395199999</v>
      </c>
      <c r="AF1710" s="253">
        <f t="shared" ca="1" si="1815"/>
        <v>0.32914866991672825</v>
      </c>
      <c r="AG1710" s="258">
        <f t="shared" ca="1" si="1816"/>
        <v>0</v>
      </c>
      <c r="AH1710" s="227" t="str">
        <f ca="1">IF(SUM(AG1710:OFFSET(AG1710,(-HoldAggressiveTime-1),0,,))=0,"Defensive","Aggressive")</f>
        <v>Defensive</v>
      </c>
    </row>
    <row r="1711" spans="1:34" ht="15" x14ac:dyDescent="0.2">
      <c r="A1711">
        <f t="shared" si="15"/>
        <v>2</v>
      </c>
      <c r="B1711">
        <f t="shared" si="16"/>
        <v>2013</v>
      </c>
      <c r="C1711" s="70">
        <f t="shared" si="1"/>
        <v>2013.0833333332041</v>
      </c>
      <c r="D1711" s="149">
        <f t="shared" si="383"/>
        <v>41364</v>
      </c>
      <c r="E1711" s="151">
        <v>232.93700000000001</v>
      </c>
      <c r="F1711" s="152">
        <v>14601264.966800001</v>
      </c>
      <c r="G1711" s="152">
        <v>77202.081099999996</v>
      </c>
      <c r="H1711" s="152">
        <v>37655.657151430001</v>
      </c>
      <c r="I1711" s="152">
        <v>13742923.115952101</v>
      </c>
      <c r="J1711" s="152">
        <v>232.93700000000001</v>
      </c>
      <c r="K1711" s="152">
        <v>232.93700000000001</v>
      </c>
      <c r="L1711" s="152">
        <v>1591</v>
      </c>
      <c r="M1711" s="153">
        <v>22.087284019999998</v>
      </c>
      <c r="N1711" s="17">
        <f t="shared" ref="N1711:T1711" si="1845">F1711/F1710/$E1711*$E1710-1</f>
        <v>8.1015674962412465E-3</v>
      </c>
      <c r="O1711" s="17">
        <f t="shared" si="1845"/>
        <v>7.9249623603274699E-3</v>
      </c>
      <c r="P1711" s="17">
        <f t="shared" si="1845"/>
        <v>-5.3425835810997357E-3</v>
      </c>
      <c r="Q1711" s="17">
        <f t="shared" si="1845"/>
        <v>-1.5044117254652156E-2</v>
      </c>
      <c r="R1711" s="17">
        <f t="shared" si="1845"/>
        <v>0</v>
      </c>
      <c r="S1711" s="17">
        <f t="shared" si="1845"/>
        <v>0</v>
      </c>
      <c r="T1711" s="17">
        <f t="shared" si="1845"/>
        <v>-5.4996928987906646E-2</v>
      </c>
      <c r="U1711" s="241">
        <v>-3.3E-3</v>
      </c>
      <c r="V1711" s="241">
        <v>1E-3</v>
      </c>
      <c r="W1711" s="223">
        <f t="shared" ca="1" si="1818"/>
        <v>4.8696549781844277E-3</v>
      </c>
      <c r="X1711" s="223">
        <f>MMULT(N1711:T1711,'Parameters &amp; Main Results'!$B$12:$B$18)-'Parameters &amp; Main Results'!$B$22/12+MMULT(U1711:V1711,'Parameters &amp; Main Results'!$B$20:$B$21)</f>
        <v>4.8696549781844277E-3</v>
      </c>
      <c r="Y1711" s="223">
        <f>MMULT(N1711:T1711,'Parameters &amp; Main Results'!$C$12:$C$18)-'Parameters &amp; Main Results'!$C$22/12+MMULT(U1711:V1711,'Parameters &amp; Main Results'!$C$20:$C$21)</f>
        <v>8.0422403159832023E-3</v>
      </c>
      <c r="Z1711" s="17">
        <f t="shared" ca="1" si="1803"/>
        <v>2.4429315425604829</v>
      </c>
      <c r="AA1711" s="70">
        <f ca="1">Z1711/OFFSET(Z1711,'Parameters &amp; Main Results'!$B$38,0)</f>
        <v>2.4429315425604829</v>
      </c>
      <c r="AB1711" s="70">
        <f ca="1">SUMPRODUCT(Z1711:OFFSET(Z1711,'Parameters &amp; Main Results'!$B$38-1,0), 'Cash Flow Assist'!$P$11:OFFSET('Cash Flow Assist'!$P$11,'Parameters &amp; Main Results'!$B$38-1,0)  )/OFFSET(Z1711,'Parameters &amp; Main Results'!$B$38,0)</f>
        <v>613.22998198182165</v>
      </c>
      <c r="AC1711" s="70">
        <f ca="1">SUMPRODUCT(Z1711:OFFSET(Z1711,'Parameters &amp; Main Results'!$B$38-1,0),'Parameters &amp; Main Results'!$B$42:OFFSET('Parameters &amp; Main Results'!$B$42,'Parameters &amp; Main Results'!$B$38-1,0)   )/OFFSET(Z1711,'Parameters &amp; Main Results'!$B$38,0)</f>
        <v>0</v>
      </c>
      <c r="AD1711" s="155">
        <f t="shared" si="4"/>
        <v>-5.9373496992210506E-2</v>
      </c>
      <c r="AE1711" s="252">
        <f t="shared" ca="1" si="1813"/>
        <v>11562634.2762</v>
      </c>
      <c r="AF1711" s="253">
        <f t="shared" ca="1" si="1815"/>
        <v>0.26279744027315466</v>
      </c>
      <c r="AG1711" s="258">
        <f t="shared" ca="1" si="1816"/>
        <v>0</v>
      </c>
      <c r="AH1711" s="227" t="str">
        <f ca="1">IF(SUM(AG1711:OFFSET(AG1711,(-HoldAggressiveTime-1),0,,))=0,"Defensive","Aggressive")</f>
        <v>Defensive</v>
      </c>
    </row>
    <row r="1712" spans="1:34" ht="15" x14ac:dyDescent="0.2">
      <c r="A1712">
        <f t="shared" si="15"/>
        <v>3</v>
      </c>
      <c r="B1712">
        <f t="shared" si="16"/>
        <v>2013</v>
      </c>
      <c r="C1712" s="70">
        <f t="shared" si="1"/>
        <v>2013.1666666665374</v>
      </c>
      <c r="D1712" s="149">
        <f t="shared" si="383"/>
        <v>41394</v>
      </c>
      <c r="E1712" s="151">
        <v>232.28200000000001</v>
      </c>
      <c r="F1712" s="152">
        <v>15082027.3879</v>
      </c>
      <c r="G1712" s="152">
        <v>77462.214900000006</v>
      </c>
      <c r="H1712" s="152">
        <v>37658.795122850002</v>
      </c>
      <c r="I1712" s="152">
        <v>13859648.5754652</v>
      </c>
      <c r="J1712" s="152">
        <v>232.28200000000001</v>
      </c>
      <c r="K1712" s="152">
        <v>232.28200000000001</v>
      </c>
      <c r="L1712" s="152">
        <v>1602.5</v>
      </c>
      <c r="M1712" s="153">
        <v>22.583141139999999</v>
      </c>
      <c r="N1712" s="17">
        <f t="shared" ref="N1712:T1712" si="1846">F1712/F1711/$E1712*$E1711-1</f>
        <v>3.5838775023741443E-2</v>
      </c>
      <c r="O1712" s="17">
        <f t="shared" si="1846"/>
        <v>6.1988677926894109E-3</v>
      </c>
      <c r="P1712" s="17">
        <f t="shared" si="1846"/>
        <v>2.903416608300402E-3</v>
      </c>
      <c r="Q1712" s="17">
        <f t="shared" si="1846"/>
        <v>1.1337294439061063E-2</v>
      </c>
      <c r="R1712" s="17">
        <f t="shared" si="1846"/>
        <v>0</v>
      </c>
      <c r="S1712" s="17">
        <f t="shared" si="1846"/>
        <v>0</v>
      </c>
      <c r="T1712" s="17">
        <f t="shared" si="1846"/>
        <v>1.0068388988869303E-2</v>
      </c>
      <c r="U1712" s="241">
        <v>8.3000000000000001E-3</v>
      </c>
      <c r="V1712" s="241">
        <v>-2.3E-3</v>
      </c>
      <c r="W1712" s="223">
        <f t="shared" ca="1" si="1818"/>
        <v>2.8580607609120765E-2</v>
      </c>
      <c r="X1712" s="223">
        <f>MMULT(N1712:T1712,'Parameters &amp; Main Results'!$B$12:$B$18)-'Parameters &amp; Main Results'!$B$22/12+MMULT(U1712:V1712,'Parameters &amp; Main Results'!$B$20:$B$21)</f>
        <v>2.8580607609120765E-2</v>
      </c>
      <c r="Y1712" s="223">
        <f>MMULT(N1712:T1712,'Parameters &amp; Main Results'!$C$12:$C$18)-'Parameters &amp; Main Results'!$C$22/12+MMULT(U1712:V1712,'Parameters &amp; Main Results'!$C$20:$C$21)</f>
        <v>3.2833117633969573E-2</v>
      </c>
      <c r="Z1712" s="17">
        <f t="shared" ca="1" si="1803"/>
        <v>2.4310929586320515</v>
      </c>
      <c r="AA1712" s="70">
        <f ca="1">Z1712/OFFSET(Z1712,'Parameters &amp; Main Results'!$B$38,0)</f>
        <v>2.4310929586320515</v>
      </c>
      <c r="AB1712" s="70">
        <f ca="1">SUMPRODUCT(Z1712:OFFSET(Z1712,'Parameters &amp; Main Results'!$B$38-1,0), 'Cash Flow Assist'!$P$11:OFFSET('Cash Flow Assist'!$P$11,'Parameters &amp; Main Results'!$B$38-1,0)  )/OFFSET(Z1712,'Parameters &amp; Main Results'!$B$38,0)</f>
        <v>611.78705043926118</v>
      </c>
      <c r="AC1712" s="70">
        <f ca="1">SUMPRODUCT(Z1712:OFFSET(Z1712,'Parameters &amp; Main Results'!$B$38-1,0),'Parameters &amp; Main Results'!$B$42:OFFSET('Parameters &amp; Main Results'!$B$42,'Parameters &amp; Main Results'!$B$38-1,0)   )/OFFSET(Z1712,'Parameters &amp; Main Results'!$B$38,0)</f>
        <v>0</v>
      </c>
      <c r="AD1712" s="155">
        <f t="shared" si="4"/>
        <v>-2.5662595369545738E-2</v>
      </c>
      <c r="AE1712" s="252">
        <f t="shared" ca="1" si="1813"/>
        <v>11836675.4188</v>
      </c>
      <c r="AF1712" s="253">
        <f t="shared" ca="1" si="1815"/>
        <v>0.27417766005017424</v>
      </c>
      <c r="AG1712" s="258">
        <f t="shared" ca="1" si="1816"/>
        <v>0</v>
      </c>
      <c r="AH1712" s="227" t="str">
        <f ca="1">IF(SUM(AG1712:OFFSET(AG1712,(-HoldAggressiveTime-1),0,,))=0,"Defensive","Aggressive")</f>
        <v>Defensive</v>
      </c>
    </row>
    <row r="1713" spans="1:34" ht="15" x14ac:dyDescent="0.2">
      <c r="A1713">
        <f t="shared" si="15"/>
        <v>4</v>
      </c>
      <c r="B1713">
        <f t="shared" si="16"/>
        <v>2013</v>
      </c>
      <c r="C1713" s="70">
        <f t="shared" si="1"/>
        <v>2013.2499999998706</v>
      </c>
      <c r="D1713" s="149">
        <f t="shared" si="383"/>
        <v>41425</v>
      </c>
      <c r="E1713" s="151">
        <v>231.797</v>
      </c>
      <c r="F1713" s="152">
        <v>15440726.138800001</v>
      </c>
      <c r="G1713" s="152">
        <v>78773.707999999999</v>
      </c>
      <c r="H1713" s="152">
        <v>37661.619532490004</v>
      </c>
      <c r="I1713" s="152">
        <v>14507068.4368845</v>
      </c>
      <c r="J1713" s="152">
        <v>231.797</v>
      </c>
      <c r="K1713" s="152">
        <v>231.797</v>
      </c>
      <c r="L1713" s="152">
        <v>1472.75</v>
      </c>
      <c r="M1713" s="153">
        <v>22.982199779999998</v>
      </c>
      <c r="N1713" s="17">
        <f t="shared" ref="N1713:T1713" si="1847">F1713/F1712/$E1713*$E1712-1</f>
        <v>2.5925302614010048E-2</v>
      </c>
      <c r="O1713" s="17">
        <f t="shared" si="1847"/>
        <v>1.905851925237978E-2</v>
      </c>
      <c r="P1713" s="17">
        <f t="shared" si="1847"/>
        <v>2.1675049721769923E-3</v>
      </c>
      <c r="Q1713" s="17">
        <f t="shared" si="1847"/>
        <v>4.8902661133490177E-2</v>
      </c>
      <c r="R1713" s="17">
        <f t="shared" si="1847"/>
        <v>0</v>
      </c>
      <c r="S1713" s="17">
        <f t="shared" si="1847"/>
        <v>0</v>
      </c>
      <c r="T1713" s="17">
        <f t="shared" si="1847"/>
        <v>-7.9044302287283541E-2</v>
      </c>
      <c r="U1713" s="241">
        <v>-2.3599999999999999E-2</v>
      </c>
      <c r="V1713" s="241">
        <v>5.0000000000000001E-3</v>
      </c>
      <c r="W1713" s="223">
        <f t="shared" ca="1" si="1818"/>
        <v>1.9261799029952648E-2</v>
      </c>
      <c r="X1713" s="223">
        <f>MMULT(N1713:T1713,'Parameters &amp; Main Results'!$B$12:$B$18)-'Parameters &amp; Main Results'!$B$22/12+MMULT(U1713:V1713,'Parameters &amp; Main Results'!$B$20:$B$21)</f>
        <v>1.9261799029952648E-2</v>
      </c>
      <c r="Y1713" s="223">
        <f>MMULT(N1713:T1713,'Parameters &amp; Main Results'!$C$12:$C$18)-'Parameters &amp; Main Results'!$C$22/12+MMULT(U1713:V1713,'Parameters &amp; Main Results'!$C$20:$C$21)</f>
        <v>2.5196957611180355E-2</v>
      </c>
      <c r="Z1713" s="17">
        <f t="shared" ca="1" si="1803"/>
        <v>2.3635415062733816</v>
      </c>
      <c r="AA1713" s="70">
        <f ca="1">Z1713/OFFSET(Z1713,'Parameters &amp; Main Results'!$B$38,0)</f>
        <v>2.3635415062733816</v>
      </c>
      <c r="AB1713" s="70">
        <f ca="1">SUMPRODUCT(Z1713:OFFSET(Z1713,'Parameters &amp; Main Results'!$B$38-1,0), 'Cash Flow Assist'!$P$11:OFFSET('Cash Flow Assist'!$P$11,'Parameters &amp; Main Results'!$B$38-1,0)  )/OFFSET(Z1713,'Parameters &amp; Main Results'!$B$38,0)</f>
        <v>610.35595748062917</v>
      </c>
      <c r="AC1713" s="70">
        <f ca="1">SUMPRODUCT(Z1713:OFFSET(Z1713,'Parameters &amp; Main Results'!$B$38-1,0),'Parameters &amp; Main Results'!$B$42:OFFSET('Parameters &amp; Main Results'!$B$42,'Parameters &amp; Main Results'!$B$38-1,0)   )/OFFSET(Z1713,'Parameters &amp; Main Results'!$B$38,0)</f>
        <v>0</v>
      </c>
      <c r="AD1713" s="155">
        <f t="shared" si="4"/>
        <v>-4.026033063520007E-4</v>
      </c>
      <c r="AE1713" s="252">
        <f t="shared" ca="1" si="1813"/>
        <v>12242187.6653</v>
      </c>
      <c r="AF1713" s="253">
        <f t="shared" ca="1" si="1815"/>
        <v>0.26127180541155498</v>
      </c>
      <c r="AG1713" s="258">
        <f t="shared" ca="1" si="1816"/>
        <v>0</v>
      </c>
      <c r="AH1713" s="227" t="str">
        <f ca="1">IF(SUM(AG1713:OFFSET(AG1713,(-HoldAggressiveTime-1),0,,))=0,"Defensive","Aggressive")</f>
        <v>Defensive</v>
      </c>
    </row>
    <row r="1714" spans="1:34" ht="15" x14ac:dyDescent="0.2">
      <c r="A1714">
        <f t="shared" si="15"/>
        <v>5</v>
      </c>
      <c r="B1714">
        <f t="shared" si="16"/>
        <v>2013</v>
      </c>
      <c r="C1714" s="70">
        <f t="shared" si="1"/>
        <v>2013.3333333332039</v>
      </c>
      <c r="D1714" s="149">
        <f t="shared" si="383"/>
        <v>41455</v>
      </c>
      <c r="E1714" s="151">
        <v>231.893</v>
      </c>
      <c r="F1714" s="152">
        <v>15801885.8509</v>
      </c>
      <c r="G1714" s="152">
        <v>75704.8609</v>
      </c>
      <c r="H1714" s="152">
        <v>37663.502613470002</v>
      </c>
      <c r="I1714" s="152">
        <v>14197263.8036933</v>
      </c>
      <c r="J1714" s="152">
        <v>231.893</v>
      </c>
      <c r="K1714" s="152">
        <v>231.893</v>
      </c>
      <c r="L1714" s="152">
        <v>1410.25</v>
      </c>
      <c r="M1714" s="153">
        <v>23.28192194</v>
      </c>
      <c r="N1714" s="17">
        <f t="shared" ref="N1714:T1714" si="1848">F1714/F1713/$E1714*$E1713-1</f>
        <v>2.2966405882430152E-2</v>
      </c>
      <c r="O1714" s="17">
        <f t="shared" si="1848"/>
        <v>-3.9355614741920841E-2</v>
      </c>
      <c r="P1714" s="17">
        <f t="shared" si="1848"/>
        <v>-3.6400473485276308E-4</v>
      </c>
      <c r="Q1714" s="17">
        <f t="shared" si="1848"/>
        <v>-2.1760569692667819E-2</v>
      </c>
      <c r="R1714" s="17">
        <f t="shared" si="1848"/>
        <v>0</v>
      </c>
      <c r="S1714" s="17">
        <f t="shared" si="1848"/>
        <v>0</v>
      </c>
      <c r="T1714" s="17">
        <f t="shared" si="1848"/>
        <v>-4.2834032243356357E-2</v>
      </c>
      <c r="U1714" s="241">
        <v>1.72E-2</v>
      </c>
      <c r="V1714" s="241">
        <v>2.6700000000000002E-2</v>
      </c>
      <c r="W1714" s="223">
        <f t="shared" ca="1" si="1818"/>
        <v>7.1703131846039591E-3</v>
      </c>
      <c r="X1714" s="223">
        <f>MMULT(N1714:T1714,'Parameters &amp; Main Results'!$B$12:$B$18)-'Parameters &amp; Main Results'!$B$22/12+MMULT(U1714:V1714,'Parameters &amp; Main Results'!$B$20:$B$21)</f>
        <v>7.1703131846039591E-3</v>
      </c>
      <c r="Y1714" s="223">
        <f>MMULT(N1714:T1714,'Parameters &amp; Main Results'!$C$12:$C$18)-'Parameters &amp; Main Results'!$C$22/12+MMULT(U1714:V1714,'Parameters &amp; Main Results'!$C$20:$C$21)</f>
        <v>1.6692537153328385E-2</v>
      </c>
      <c r="Z1714" s="17">
        <f t="shared" ca="1" si="1803"/>
        <v>2.3188757868908665</v>
      </c>
      <c r="AA1714" s="70">
        <f ca="1">Z1714/OFFSET(Z1714,'Parameters &amp; Main Results'!$B$38,0)</f>
        <v>2.3188757868908665</v>
      </c>
      <c r="AB1714" s="70">
        <f ca="1">SUMPRODUCT(Z1714:OFFSET(Z1714,'Parameters &amp; Main Results'!$B$38-1,0), 'Cash Flow Assist'!$P$11:OFFSET('Cash Flow Assist'!$P$11,'Parameters &amp; Main Results'!$B$38-1,0)  )/OFFSET(Z1714,'Parameters &amp; Main Results'!$B$38,0)</f>
        <v>608.99241597435571</v>
      </c>
      <c r="AC1714" s="70">
        <f ca="1">SUMPRODUCT(Z1714:OFFSET(Z1714,'Parameters &amp; Main Results'!$B$38-1,0),'Parameters &amp; Main Results'!$B$42:OFFSET('Parameters &amp; Main Results'!$B$42,'Parameters &amp; Main Results'!$B$38-1,0)   )/OFFSET(Z1714,'Parameters &amp; Main Results'!$B$38,0)</f>
        <v>0</v>
      </c>
      <c r="AD1714" s="155">
        <f t="shared" si="4"/>
        <v>0</v>
      </c>
      <c r="AE1714" s="252">
        <f t="shared" ca="1" si="1813"/>
        <v>12247054.352600001</v>
      </c>
      <c r="AF1714" s="253">
        <f t="shared" ca="1" si="1815"/>
        <v>0.29026012263473971</v>
      </c>
      <c r="AG1714" s="258">
        <f t="shared" ca="1" si="1816"/>
        <v>0</v>
      </c>
      <c r="AH1714" s="227" t="str">
        <f ca="1">IF(SUM(AG1714:OFFSET(AG1714,(-HoldAggressiveTime-1),0,,))=0,"Defensive","Aggressive")</f>
        <v>Defensive</v>
      </c>
    </row>
    <row r="1715" spans="1:34" ht="15" x14ac:dyDescent="0.2">
      <c r="A1715">
        <f t="shared" si="15"/>
        <v>6</v>
      </c>
      <c r="B1715">
        <f t="shared" si="16"/>
        <v>2013</v>
      </c>
      <c r="C1715" s="70">
        <f t="shared" si="1"/>
        <v>2013.4166666665371</v>
      </c>
      <c r="D1715" s="149">
        <f t="shared" si="383"/>
        <v>41486</v>
      </c>
      <c r="E1715" s="151">
        <v>232.44499999999999</v>
      </c>
      <c r="F1715" s="152">
        <v>15675829.955</v>
      </c>
      <c r="G1715" s="152">
        <v>73447.736399999994</v>
      </c>
      <c r="H1715" s="152">
        <v>37664.758063549998</v>
      </c>
      <c r="I1715" s="152">
        <v>13669598.465916401</v>
      </c>
      <c r="J1715" s="152">
        <v>232.44499999999999</v>
      </c>
      <c r="K1715" s="152">
        <v>232.44499999999999</v>
      </c>
      <c r="L1715" s="152">
        <v>1203.25</v>
      </c>
      <c r="M1715" s="153">
        <v>22.871375220000001</v>
      </c>
      <c r="N1715" s="17">
        <f t="shared" ref="N1715:T1715" si="1849">F1715/F1714/$E1715*$E1714-1</f>
        <v>-1.033308036759728E-2</v>
      </c>
      <c r="O1715" s="17">
        <f t="shared" si="1849"/>
        <v>-3.2118742095792241E-2</v>
      </c>
      <c r="P1715" s="17">
        <f t="shared" si="1849"/>
        <v>-2.3415011438282507E-3</v>
      </c>
      <c r="Q1715" s="17">
        <f t="shared" si="1849"/>
        <v>-3.945318599273806E-2</v>
      </c>
      <c r="R1715" s="17">
        <f t="shared" si="1849"/>
        <v>0</v>
      </c>
      <c r="S1715" s="17">
        <f t="shared" si="1849"/>
        <v>0</v>
      </c>
      <c r="T1715" s="17">
        <f t="shared" si="1849"/>
        <v>-0.14880866820559469</v>
      </c>
      <c r="U1715" s="241">
        <v>1.32E-2</v>
      </c>
      <c r="V1715" s="241">
        <v>5.0000000000000001E-4</v>
      </c>
      <c r="W1715" s="223">
        <f t="shared" ca="1" si="1818"/>
        <v>-2.1655658771802814E-2</v>
      </c>
      <c r="X1715" s="223">
        <f>MMULT(N1715:T1715,'Parameters &amp; Main Results'!$B$12:$B$18)-'Parameters &amp; Main Results'!$B$22/12+MMULT(U1715:V1715,'Parameters &amp; Main Results'!$B$20:$B$21)</f>
        <v>-2.1655658771802814E-2</v>
      </c>
      <c r="Y1715" s="223">
        <f>MMULT(N1715:T1715,'Parameters &amp; Main Results'!$C$12:$C$18)-'Parameters &amp; Main Results'!$C$22/12+MMULT(U1715:V1715,'Parameters &amp; Main Results'!$C$20:$C$21)</f>
        <v>-1.2553313207083444E-2</v>
      </c>
      <c r="Z1715" s="17">
        <f t="shared" ca="1" si="1803"/>
        <v>2.3023670937626619</v>
      </c>
      <c r="AA1715" s="70">
        <f ca="1">Z1715/OFFSET(Z1715,'Parameters &amp; Main Results'!$B$38,0)</f>
        <v>2.3023670937626619</v>
      </c>
      <c r="AB1715" s="70">
        <f ca="1">SUMPRODUCT(Z1715:OFFSET(Z1715,'Parameters &amp; Main Results'!$B$38-1,0), 'Cash Flow Assist'!$P$11:OFFSET('Cash Flow Assist'!$P$11,'Parameters &amp; Main Results'!$B$38-1,0)  )/OFFSET(Z1715,'Parameters &amp; Main Results'!$B$38,0)</f>
        <v>607.67354018746482</v>
      </c>
      <c r="AC1715" s="70">
        <f ca="1">SUMPRODUCT(Z1715:OFFSET(Z1715,'Parameters &amp; Main Results'!$B$38-1,0),'Parameters &amp; Main Results'!$B$42:OFFSET('Parameters &amp; Main Results'!$B$42,'Parameters &amp; Main Results'!$B$38-1,0)   )/OFFSET(Z1715,'Parameters &amp; Main Results'!$B$38,0)</f>
        <v>0</v>
      </c>
      <c r="AD1715" s="155">
        <f t="shared" si="4"/>
        <v>-1.033308036759728E-2</v>
      </c>
      <c r="AE1715" s="252">
        <f t="shared" ca="1" si="1813"/>
        <v>12587651.9144</v>
      </c>
      <c r="AF1715" s="253">
        <f t="shared" ca="1" si="1815"/>
        <v>0.24533392419814146</v>
      </c>
      <c r="AG1715" s="258">
        <f t="shared" ca="1" si="1816"/>
        <v>0</v>
      </c>
      <c r="AH1715" s="227" t="str">
        <f ca="1">IF(SUM(AG1715:OFFSET(AG1715,(-HoldAggressiveTime-1),0,,))=0,"Defensive","Aggressive")</f>
        <v>Defensive</v>
      </c>
    </row>
    <row r="1716" spans="1:34" ht="15" x14ac:dyDescent="0.2">
      <c r="A1716">
        <f t="shared" si="15"/>
        <v>7</v>
      </c>
      <c r="B1716">
        <f t="shared" si="16"/>
        <v>2013</v>
      </c>
      <c r="C1716" s="70">
        <f t="shared" si="1"/>
        <v>2013.4999999998704</v>
      </c>
      <c r="D1716" s="149">
        <f t="shared" si="383"/>
        <v>41517</v>
      </c>
      <c r="E1716" s="151">
        <v>232.9</v>
      </c>
      <c r="F1716" s="152">
        <v>16383000.796399999</v>
      </c>
      <c r="G1716" s="152">
        <v>73080.582299999995</v>
      </c>
      <c r="H1716" s="152">
        <v>37666.327428470002</v>
      </c>
      <c r="I1716" s="152">
        <v>14398575.879016601</v>
      </c>
      <c r="J1716" s="152">
        <v>232.9</v>
      </c>
      <c r="K1716" s="152">
        <v>232.9</v>
      </c>
      <c r="L1716" s="152">
        <v>1331.5</v>
      </c>
      <c r="M1716" s="153">
        <v>23.732498079999999</v>
      </c>
      <c r="N1716" s="17">
        <f t="shared" ref="N1716:T1716" si="1850">F1716/F1715/$E1716*$E1715-1</f>
        <v>4.3070418059456328E-2</v>
      </c>
      <c r="O1716" s="17">
        <f t="shared" si="1850"/>
        <v>-6.942710681175579E-3</v>
      </c>
      <c r="P1716" s="17">
        <f t="shared" si="1850"/>
        <v>-1.9120429010839324E-3</v>
      </c>
      <c r="Q1716" s="17">
        <f t="shared" si="1850"/>
        <v>5.1270558637957153E-2</v>
      </c>
      <c r="R1716" s="17">
        <f t="shared" si="1850"/>
        <v>0</v>
      </c>
      <c r="S1716" s="17">
        <f t="shared" si="1850"/>
        <v>0</v>
      </c>
      <c r="T1716" s="17">
        <f t="shared" si="1850"/>
        <v>0.10442447047261871</v>
      </c>
      <c r="U1716" s="241">
        <v>1.8700000000000001E-2</v>
      </c>
      <c r="V1716" s="241">
        <v>5.7000000000000002E-3</v>
      </c>
      <c r="W1716" s="223">
        <f t="shared" ca="1" si="1818"/>
        <v>3.6093828265321398E-2</v>
      </c>
      <c r="X1716" s="223">
        <f>MMULT(N1716:T1716,'Parameters &amp; Main Results'!$B$12:$B$18)-'Parameters &amp; Main Results'!$B$22/12+MMULT(U1716:V1716,'Parameters &amp; Main Results'!$B$20:$B$21)</f>
        <v>3.6093828265321398E-2</v>
      </c>
      <c r="Y1716" s="223">
        <f>MMULT(N1716:T1716,'Parameters &amp; Main Results'!$C$12:$C$18)-'Parameters &amp; Main Results'!$C$22/12+MMULT(U1716:V1716,'Parameters &amp; Main Results'!$C$20:$C$21)</f>
        <v>3.8027438518726468E-2</v>
      </c>
      <c r="Z1716" s="17">
        <f t="shared" ca="1" si="1803"/>
        <v>2.3533300053356561</v>
      </c>
      <c r="AA1716" s="70">
        <f ca="1">Z1716/OFFSET(Z1716,'Parameters &amp; Main Results'!$B$38,0)</f>
        <v>2.3533300053356561</v>
      </c>
      <c r="AB1716" s="70">
        <f ca="1">SUMPRODUCT(Z1716:OFFSET(Z1716,'Parameters &amp; Main Results'!$B$38-1,0), 'Cash Flow Assist'!$P$11:OFFSET('Cash Flow Assist'!$P$11,'Parameters &amp; Main Results'!$B$38-1,0)  )/OFFSET(Z1716,'Parameters &amp; Main Results'!$B$38,0)</f>
        <v>606.37117309370217</v>
      </c>
      <c r="AC1716" s="70">
        <f ca="1">SUMPRODUCT(Z1716:OFFSET(Z1716,'Parameters &amp; Main Results'!$B$38-1,0),'Parameters &amp; Main Results'!$B$42:OFFSET('Parameters &amp; Main Results'!$B$42,'Parameters &amp; Main Results'!$B$38-1,0)   )/OFFSET(Z1716,'Parameters &amp; Main Results'!$B$38,0)</f>
        <v>0</v>
      </c>
      <c r="AD1716" s="155">
        <f t="shared" si="4"/>
        <v>0</v>
      </c>
      <c r="AE1716" s="252">
        <f t="shared" ca="1" si="1813"/>
        <v>12467009.586100001</v>
      </c>
      <c r="AF1716" s="253">
        <f t="shared" ca="1" si="1815"/>
        <v>0.31410830185500971</v>
      </c>
      <c r="AG1716" s="258">
        <f t="shared" ca="1" si="1816"/>
        <v>0</v>
      </c>
      <c r="AH1716" s="227" t="str">
        <f ca="1">IF(SUM(AG1716:OFFSET(AG1716,(-HoldAggressiveTime-1),0,,))=0,"Defensive","Aggressive")</f>
        <v>Defensive</v>
      </c>
    </row>
    <row r="1717" spans="1:34" ht="15" x14ac:dyDescent="0.2">
      <c r="A1717">
        <f t="shared" si="15"/>
        <v>8</v>
      </c>
      <c r="B1717">
        <f t="shared" si="16"/>
        <v>2013</v>
      </c>
      <c r="C1717" s="70">
        <f t="shared" si="1"/>
        <v>2013.5833333332037</v>
      </c>
      <c r="D1717" s="149">
        <f t="shared" si="383"/>
        <v>41547</v>
      </c>
      <c r="E1717" s="151">
        <v>233.45599999999999</v>
      </c>
      <c r="F1717" s="152">
        <v>15908527.498199999</v>
      </c>
      <c r="G1717" s="152">
        <v>72078.339200000002</v>
      </c>
      <c r="H1717" s="152">
        <v>37667.582972720003</v>
      </c>
      <c r="I1717" s="152">
        <v>14215199.1763776</v>
      </c>
      <c r="J1717" s="152">
        <v>233.45599999999999</v>
      </c>
      <c r="K1717" s="152">
        <v>233.45599999999999</v>
      </c>
      <c r="L1717" s="152">
        <v>1392.75</v>
      </c>
      <c r="M1717" s="153">
        <v>22.837516109999999</v>
      </c>
      <c r="N1717" s="17">
        <f t="shared" ref="N1717:T1717" si="1851">F1717/F1716/$E1717*$E1716-1</f>
        <v>-3.1273948818974384E-2</v>
      </c>
      <c r="O1717" s="17">
        <f t="shared" si="1851"/>
        <v>-1.60631621043964E-2</v>
      </c>
      <c r="P1717" s="17">
        <f t="shared" si="1851"/>
        <v>-2.3483511524737821E-3</v>
      </c>
      <c r="Q1717" s="17">
        <f t="shared" si="1851"/>
        <v>-1.5087026335556919E-2</v>
      </c>
      <c r="R1717" s="17">
        <f t="shared" si="1851"/>
        <v>0</v>
      </c>
      <c r="S1717" s="17">
        <f t="shared" si="1851"/>
        <v>0</v>
      </c>
      <c r="T1717" s="17">
        <f t="shared" si="1851"/>
        <v>4.3509590310417456E-2</v>
      </c>
      <c r="U1717" s="241">
        <v>2.5999999999999999E-3</v>
      </c>
      <c r="V1717" s="241">
        <v>-2.6800000000000001E-2</v>
      </c>
      <c r="W1717" s="223">
        <f t="shared" ca="1" si="1818"/>
        <v>-2.4534281186255859E-2</v>
      </c>
      <c r="X1717" s="223">
        <f>MMULT(N1717:T1717,'Parameters &amp; Main Results'!$B$12:$B$18)-'Parameters &amp; Main Results'!$B$22/12+MMULT(U1717:V1717,'Parameters &amp; Main Results'!$B$20:$B$21)</f>
        <v>-2.4534281186255859E-2</v>
      </c>
      <c r="Y1717" s="223">
        <f>MMULT(N1717:T1717,'Parameters &amp; Main Results'!$C$12:$C$18)-'Parameters &amp; Main Results'!$C$22/12+MMULT(U1717:V1717,'Parameters &amp; Main Results'!$C$20:$C$21)</f>
        <v>-2.9794536814183252E-2</v>
      </c>
      <c r="Z1717" s="17">
        <f t="shared" ca="1" si="1803"/>
        <v>2.2713483481276167</v>
      </c>
      <c r="AA1717" s="70">
        <f ca="1">Z1717/OFFSET(Z1717,'Parameters &amp; Main Results'!$B$38,0)</f>
        <v>2.2713483481276167</v>
      </c>
      <c r="AB1717" s="70">
        <f ca="1">SUMPRODUCT(Z1717:OFFSET(Z1717,'Parameters &amp; Main Results'!$B$38-1,0), 'Cash Flow Assist'!$P$11:OFFSET('Cash Flow Assist'!$P$11,'Parameters &amp; Main Results'!$B$38-1,0)  )/OFFSET(Z1717,'Parameters &amp; Main Results'!$B$38,0)</f>
        <v>605.01784308836659</v>
      </c>
      <c r="AC1717" s="70">
        <f ca="1">SUMPRODUCT(Z1717:OFFSET(Z1717,'Parameters &amp; Main Results'!$B$38-1,0),'Parameters &amp; Main Results'!$B$42:OFFSET('Parameters &amp; Main Results'!$B$42,'Parameters &amp; Main Results'!$B$38-1,0)   )/OFFSET(Z1717,'Parameters &amp; Main Results'!$B$38,0)</f>
        <v>0</v>
      </c>
      <c r="AD1717" s="155">
        <f t="shared" si="4"/>
        <v>-3.1273948818974384E-2</v>
      </c>
      <c r="AE1717" s="252">
        <f t="shared" ca="1" si="1813"/>
        <v>12259195.094000001</v>
      </c>
      <c r="AF1717" s="253">
        <f t="shared" ca="1" si="1815"/>
        <v>0.2976812405886326</v>
      </c>
      <c r="AG1717" s="258">
        <f t="shared" ca="1" si="1816"/>
        <v>0</v>
      </c>
      <c r="AH1717" s="227" t="str">
        <f ca="1">IF(SUM(AG1717:OFFSET(AG1717,(-HoldAggressiveTime-1),0,,))=0,"Defensive","Aggressive")</f>
        <v>Defensive</v>
      </c>
    </row>
    <row r="1718" spans="1:34" ht="15" x14ac:dyDescent="0.2">
      <c r="A1718">
        <f t="shared" si="15"/>
        <v>9</v>
      </c>
      <c r="B1718">
        <f t="shared" si="16"/>
        <v>2013</v>
      </c>
      <c r="C1718" s="70">
        <f t="shared" si="1"/>
        <v>2013.6666666665369</v>
      </c>
      <c r="D1718" s="149">
        <f t="shared" si="383"/>
        <v>41578</v>
      </c>
      <c r="E1718" s="151">
        <v>233.54400000000001</v>
      </c>
      <c r="F1718" s="152">
        <v>16407391.655200001</v>
      </c>
      <c r="G1718" s="152">
        <v>73418.996299999999</v>
      </c>
      <c r="H1718" s="152">
        <v>37668.838558820004</v>
      </c>
      <c r="I1718" s="152">
        <v>15223766.307979301</v>
      </c>
      <c r="J1718" s="152">
        <v>233.54400000000001</v>
      </c>
      <c r="K1718" s="152">
        <v>233.54400000000001</v>
      </c>
      <c r="L1718" s="152">
        <v>1335.75</v>
      </c>
      <c r="M1718" s="153">
        <v>23.364200400000001</v>
      </c>
      <c r="N1718" s="17">
        <f t="shared" ref="N1718:T1718" si="1852">F1718/F1717/$E1718*$E1717-1</f>
        <v>3.0969667573972792E-2</v>
      </c>
      <c r="O1718" s="17">
        <f t="shared" si="1852"/>
        <v>1.8216188685905133E-2</v>
      </c>
      <c r="P1718" s="17">
        <f t="shared" si="1852"/>
        <v>-3.4348188490262999E-4</v>
      </c>
      <c r="Q1718" s="17">
        <f t="shared" si="1852"/>
        <v>7.0546375294969099E-2</v>
      </c>
      <c r="R1718" s="17">
        <f t="shared" si="1852"/>
        <v>0</v>
      </c>
      <c r="S1718" s="17">
        <f t="shared" si="1852"/>
        <v>0</v>
      </c>
      <c r="T1718" s="17">
        <f t="shared" si="1852"/>
        <v>-4.1287606642005148E-2</v>
      </c>
      <c r="U1718" s="241">
        <v>2.9000000000000001E-2</v>
      </c>
      <c r="V1718" s="241">
        <v>-1.23E-2</v>
      </c>
      <c r="W1718" s="223">
        <f t="shared" ca="1" si="1818"/>
        <v>2.4764441418893696E-2</v>
      </c>
      <c r="X1718" s="223">
        <f>MMULT(N1718:T1718,'Parameters &amp; Main Results'!$B$12:$B$18)-'Parameters &amp; Main Results'!$B$22/12+MMULT(U1718:V1718,'Parameters &amp; Main Results'!$B$20:$B$21)</f>
        <v>2.4764441418893696E-2</v>
      </c>
      <c r="Y1718" s="223">
        <f>MMULT(N1718:T1718,'Parameters &amp; Main Results'!$C$12:$C$18)-'Parameters &amp; Main Results'!$C$22/12+MMULT(U1718:V1718,'Parameters &amp; Main Results'!$C$20:$C$21)</f>
        <v>2.9652653018499359E-2</v>
      </c>
      <c r="Z1718" s="17">
        <f t="shared" ca="1" si="1803"/>
        <v>2.328475828847973</v>
      </c>
      <c r="AA1718" s="70">
        <f ca="1">Z1718/OFFSET(Z1718,'Parameters &amp; Main Results'!$B$38,0)</f>
        <v>2.328475828847973</v>
      </c>
      <c r="AB1718" s="70">
        <f ca="1">SUMPRODUCT(Z1718:OFFSET(Z1718,'Parameters &amp; Main Results'!$B$38-1,0), 'Cash Flow Assist'!$P$11:OFFSET('Cash Flow Assist'!$P$11,'Parameters &amp; Main Results'!$B$38-1,0)  )/OFFSET(Z1718,'Parameters &amp; Main Results'!$B$38,0)</f>
        <v>603.74649474023897</v>
      </c>
      <c r="AC1718" s="70">
        <f ca="1">SUMPRODUCT(Z1718:OFFSET(Z1718,'Parameters &amp; Main Results'!$B$38-1,0),'Parameters &amp; Main Results'!$B$42:OFFSET('Parameters &amp; Main Results'!$B$42,'Parameters &amp; Main Results'!$B$38-1,0)   )/OFFSET(Z1718,'Parameters &amp; Main Results'!$B$38,0)</f>
        <v>0</v>
      </c>
      <c r="AD1718" s="155">
        <f t="shared" si="4"/>
        <v>-1.2728250436506716E-3</v>
      </c>
      <c r="AE1718" s="252">
        <f t="shared" ca="1" si="1813"/>
        <v>11960270.9004</v>
      </c>
      <c r="AF1718" s="253">
        <f t="shared" ca="1" si="1815"/>
        <v>0.37182441700808561</v>
      </c>
      <c r="AG1718" s="258">
        <f t="shared" ca="1" si="1816"/>
        <v>0</v>
      </c>
      <c r="AH1718" s="227" t="str">
        <f ca="1">IF(SUM(AG1718:OFFSET(AG1718,(-HoldAggressiveTime-1),0,,))=0,"Defensive","Aggressive")</f>
        <v>Defensive</v>
      </c>
    </row>
    <row r="1719" spans="1:34" ht="15" x14ac:dyDescent="0.2">
      <c r="A1719">
        <f t="shared" si="15"/>
        <v>10</v>
      </c>
      <c r="B1719">
        <f t="shared" si="16"/>
        <v>2013</v>
      </c>
      <c r="C1719" s="70">
        <f t="shared" si="1"/>
        <v>2013.7499999998702</v>
      </c>
      <c r="D1719" s="149">
        <f t="shared" si="383"/>
        <v>41608</v>
      </c>
      <c r="E1719" s="151">
        <v>233.66900000000001</v>
      </c>
      <c r="F1719" s="152">
        <v>17161594.197500002</v>
      </c>
      <c r="G1719" s="152">
        <v>73999.006399999998</v>
      </c>
      <c r="H1719" s="152">
        <v>37669.466372789997</v>
      </c>
      <c r="I1719" s="152">
        <v>15735635.549613301</v>
      </c>
      <c r="J1719" s="152">
        <v>233.66900000000001</v>
      </c>
      <c r="K1719" s="152">
        <v>233.66900000000001</v>
      </c>
      <c r="L1719" s="152">
        <v>1333.75</v>
      </c>
      <c r="M1719" s="153">
        <v>24.340662949999999</v>
      </c>
      <c r="N1719" s="17">
        <f t="shared" ref="N1719:T1719" si="1853">F1719/F1718/$E1719*$E1718-1</f>
        <v>4.5407707305989087E-2</v>
      </c>
      <c r="O1719" s="17">
        <f t="shared" si="1853"/>
        <v>7.3608296050391431E-3</v>
      </c>
      <c r="P1719" s="17">
        <f t="shared" si="1853"/>
        <v>-5.1828697874811702E-4</v>
      </c>
      <c r="Q1719" s="17">
        <f t="shared" si="1853"/>
        <v>3.3070104739282735E-2</v>
      </c>
      <c r="R1719" s="17">
        <f t="shared" si="1853"/>
        <v>0</v>
      </c>
      <c r="S1719" s="17">
        <f t="shared" si="1853"/>
        <v>0</v>
      </c>
      <c r="T1719" s="17">
        <f t="shared" si="1853"/>
        <v>-2.0314299329849961E-3</v>
      </c>
      <c r="U1719" s="241">
        <v>-1.5599999999999999E-2</v>
      </c>
      <c r="V1719" s="241">
        <v>1.26E-2</v>
      </c>
      <c r="W1719" s="223">
        <f t="shared" ca="1" si="1818"/>
        <v>3.5384708237183725E-2</v>
      </c>
      <c r="X1719" s="223">
        <f>MMULT(N1719:T1719,'Parameters &amp; Main Results'!$B$12:$B$18)-'Parameters &amp; Main Results'!$B$22/12+MMULT(U1719:V1719,'Parameters &amp; Main Results'!$B$20:$B$21)</f>
        <v>3.5384708237183725E-2</v>
      </c>
      <c r="Y1719" s="223">
        <f>MMULT(N1719:T1719,'Parameters &amp; Main Results'!$C$12:$C$18)-'Parameters &amp; Main Results'!$C$22/12+MMULT(U1719:V1719,'Parameters &amp; Main Results'!$C$20:$C$21)</f>
        <v>4.1561352869227422E-2</v>
      </c>
      <c r="Z1719" s="17">
        <f t="shared" ca="1" si="1803"/>
        <v>2.2722059184879155</v>
      </c>
      <c r="AA1719" s="70">
        <f ca="1">Z1719/OFFSET(Z1719,'Parameters &amp; Main Results'!$B$38,0)</f>
        <v>2.2722059184879155</v>
      </c>
      <c r="AB1719" s="70">
        <f ca="1">SUMPRODUCT(Z1719:OFFSET(Z1719,'Parameters &amp; Main Results'!$B$38-1,0), 'Cash Flow Assist'!$P$11:OFFSET('Cash Flow Assist'!$P$11,'Parameters &amp; Main Results'!$B$38-1,0)  )/OFFSET(Z1719,'Parameters &amp; Main Results'!$B$38,0)</f>
        <v>602.41801891139096</v>
      </c>
      <c r="AC1719" s="70">
        <f ca="1">SUMPRODUCT(Z1719:OFFSET(Z1719,'Parameters &amp; Main Results'!$B$38-1,0),'Parameters &amp; Main Results'!$B$42:OFFSET('Parameters &amp; Main Results'!$B$42,'Parameters &amp; Main Results'!$B$38-1,0)   )/OFFSET(Z1719,'Parameters &amp; Main Results'!$B$38,0)</f>
        <v>0</v>
      </c>
      <c r="AD1719" s="155">
        <f t="shared" si="4"/>
        <v>0</v>
      </c>
      <c r="AE1719" s="252">
        <f t="shared" ca="1" si="1813"/>
        <v>11357499.497300001</v>
      </c>
      <c r="AF1719" s="253">
        <f t="shared" ca="1" si="1815"/>
        <v>0.51103631583517117</v>
      </c>
      <c r="AG1719" s="258">
        <f t="shared" ca="1" si="1816"/>
        <v>0</v>
      </c>
      <c r="AH1719" s="227" t="str">
        <f ca="1">IF(SUM(AG1719:OFFSET(AG1719,(-HoldAggressiveTime-1),0,,))=0,"Defensive","Aggressive")</f>
        <v>Defensive</v>
      </c>
    </row>
    <row r="1720" spans="1:34" ht="15" x14ac:dyDescent="0.2">
      <c r="A1720">
        <f t="shared" si="15"/>
        <v>11</v>
      </c>
      <c r="B1720">
        <f t="shared" si="16"/>
        <v>2013</v>
      </c>
      <c r="C1720" s="70">
        <f t="shared" si="1"/>
        <v>2013.8333333332034</v>
      </c>
      <c r="D1720" s="149">
        <f t="shared" si="383"/>
        <v>41639</v>
      </c>
      <c r="E1720" s="151">
        <v>234.1</v>
      </c>
      <c r="F1720" s="152">
        <v>17684575.773200002</v>
      </c>
      <c r="G1720" s="152">
        <v>73355.214999999997</v>
      </c>
      <c r="H1720" s="152">
        <v>37671.035933890002</v>
      </c>
      <c r="I1720" s="152">
        <v>15835185.2689308</v>
      </c>
      <c r="J1720" s="152">
        <v>234.1</v>
      </c>
      <c r="K1720" s="152">
        <v>234.1</v>
      </c>
      <c r="L1720" s="152">
        <v>1245.25</v>
      </c>
      <c r="M1720" s="153">
        <v>24.94976801</v>
      </c>
      <c r="N1720" s="17">
        <f t="shared" ref="N1720:T1720" si="1854">F1720/F1719/$E1720*$E1719-1</f>
        <v>2.8576751767331432E-2</v>
      </c>
      <c r="O1720" s="17">
        <f t="shared" si="1854"/>
        <v>-1.0525076633706387E-2</v>
      </c>
      <c r="P1720" s="17">
        <f t="shared" si="1854"/>
        <v>-1.7995035952993454E-3</v>
      </c>
      <c r="Q1720" s="17">
        <f t="shared" si="1854"/>
        <v>4.4736459253638117E-3</v>
      </c>
      <c r="R1720" s="17">
        <f t="shared" si="1854"/>
        <v>0</v>
      </c>
      <c r="S1720" s="17">
        <f t="shared" si="1854"/>
        <v>0</v>
      </c>
      <c r="T1720" s="17">
        <f t="shared" si="1854"/>
        <v>-6.8073193434185386E-2</v>
      </c>
      <c r="U1720" s="241">
        <v>1.29E-2</v>
      </c>
      <c r="V1720" s="241">
        <v>2.8E-3</v>
      </c>
      <c r="W1720" s="223">
        <f t="shared" ca="1" si="1818"/>
        <v>1.5882222160381359E-2</v>
      </c>
      <c r="X1720" s="223">
        <f>MMULT(N1720:T1720,'Parameters &amp; Main Results'!$B$12:$B$18)-'Parameters &amp; Main Results'!$B$22/12+MMULT(U1720:V1720,'Parameters &amp; Main Results'!$B$20:$B$21)</f>
        <v>1.5882222160381359E-2</v>
      </c>
      <c r="Y1720" s="223">
        <f>MMULT(N1720:T1720,'Parameters &amp; Main Results'!$C$12:$C$18)-'Parameters &amp; Main Results'!$C$22/12+MMULT(U1720:V1720,'Parameters &amp; Main Results'!$C$20:$C$21)</f>
        <v>2.4624902260560987E-2</v>
      </c>
      <c r="Z1720" s="17">
        <f t="shared" ca="1" si="1803"/>
        <v>2.194552324764877</v>
      </c>
      <c r="AA1720" s="70">
        <f ca="1">Z1720/OFFSET(Z1720,'Parameters &amp; Main Results'!$B$38,0)</f>
        <v>2.194552324764877</v>
      </c>
      <c r="AB1720" s="70">
        <f ca="1">SUMPRODUCT(Z1720:OFFSET(Z1720,'Parameters &amp; Main Results'!$B$38-1,0), 'Cash Flow Assist'!$P$11:OFFSET('Cash Flow Assist'!$P$11,'Parameters &amp; Main Results'!$B$38-1,0)  )/OFFSET(Z1720,'Parameters &amp; Main Results'!$B$38,0)</f>
        <v>601.14581299290296</v>
      </c>
      <c r="AC1720" s="70">
        <f ca="1">SUMPRODUCT(Z1720:OFFSET(Z1720,'Parameters &amp; Main Results'!$B$38-1,0),'Parameters &amp; Main Results'!$B$42:OFFSET('Parameters &amp; Main Results'!$B$42,'Parameters &amp; Main Results'!$B$38-1,0)   )/OFFSET(Z1720,'Parameters &amp; Main Results'!$B$38,0)</f>
        <v>0</v>
      </c>
      <c r="AD1720" s="155">
        <f t="shared" si="4"/>
        <v>0</v>
      </c>
      <c r="AE1720" s="252">
        <f t="shared" ca="1" si="1813"/>
        <v>10559109.031500001</v>
      </c>
      <c r="AF1720" s="253">
        <f t="shared" ca="1" si="1815"/>
        <v>0.67481704379065166</v>
      </c>
      <c r="AG1720" s="258">
        <f t="shared" ca="1" si="1816"/>
        <v>0</v>
      </c>
      <c r="AH1720" s="227" t="str">
        <f ca="1">IF(SUM(AG1720:OFFSET(AG1720,(-HoldAggressiveTime-1),0,,))=0,"Defensive","Aggressive")</f>
        <v>Defensive</v>
      </c>
    </row>
    <row r="1721" spans="1:34" ht="15" x14ac:dyDescent="0.2">
      <c r="A1721">
        <f t="shared" si="15"/>
        <v>12</v>
      </c>
      <c r="B1721">
        <f t="shared" si="16"/>
        <v>2013</v>
      </c>
      <c r="C1721" s="70">
        <f t="shared" si="1"/>
        <v>2013.9166666665367</v>
      </c>
      <c r="D1721" s="149">
        <f t="shared" si="383"/>
        <v>41670</v>
      </c>
      <c r="E1721" s="151">
        <v>234.71899999999999</v>
      </c>
      <c r="F1721" s="152">
        <v>18132306.627700001</v>
      </c>
      <c r="G1721" s="152">
        <v>71829.426500000001</v>
      </c>
      <c r="H1721" s="152">
        <v>37673.233410989997</v>
      </c>
      <c r="I1721" s="152">
        <v>16076942.449749</v>
      </c>
      <c r="J1721" s="152">
        <v>234.71899999999999</v>
      </c>
      <c r="K1721" s="152">
        <v>234.71899999999999</v>
      </c>
      <c r="L1721" s="152">
        <v>1201.5</v>
      </c>
      <c r="M1721" s="153">
        <v>25.41995416</v>
      </c>
      <c r="N1721" s="17">
        <f t="shared" ref="N1721:T1721" si="1855">F1721/F1720/$E1721*$E1720-1</f>
        <v>2.2613627475805309E-2</v>
      </c>
      <c r="O1721" s="17">
        <f t="shared" si="1855"/>
        <v>-2.3382342670840273E-2</v>
      </c>
      <c r="P1721" s="17">
        <f t="shared" si="1855"/>
        <v>-2.5790164692365281E-3</v>
      </c>
      <c r="Q1721" s="17">
        <f t="shared" si="1855"/>
        <v>1.2589630601379298E-2</v>
      </c>
      <c r="R1721" s="17">
        <f t="shared" si="1855"/>
        <v>0</v>
      </c>
      <c r="S1721" s="17">
        <f t="shared" si="1855"/>
        <v>0</v>
      </c>
      <c r="T1721" s="17">
        <f t="shared" si="1855"/>
        <v>-3.7678049350281406E-2</v>
      </c>
      <c r="U1721" s="241">
        <v>-4.5999999999999999E-3</v>
      </c>
      <c r="V1721" s="241">
        <v>-1E-4</v>
      </c>
      <c r="W1721" s="223">
        <f t="shared" ca="1" si="1818"/>
        <v>1.0358182938505187E-2</v>
      </c>
      <c r="X1721" s="223">
        <f>MMULT(N1721:T1721,'Parameters &amp; Main Results'!$B$12:$B$18)-'Parameters &amp; Main Results'!$B$22/12+MMULT(U1721:V1721,'Parameters &amp; Main Results'!$B$20:$B$21)</f>
        <v>1.0358182938505187E-2</v>
      </c>
      <c r="Y1721" s="223">
        <f>MMULT(N1721:T1721,'Parameters &amp; Main Results'!$C$12:$C$18)-'Parameters &amp; Main Results'!$C$22/12+MMULT(U1721:V1721,'Parameters &amp; Main Results'!$C$20:$C$21)</f>
        <v>1.7972363794474085E-2</v>
      </c>
      <c r="Z1721" s="17">
        <f t="shared" ca="1" si="1803"/>
        <v>2.160242867620942</v>
      </c>
      <c r="AA1721" s="70">
        <f ca="1">Z1721/OFFSET(Z1721,'Parameters &amp; Main Results'!$B$38,0)</f>
        <v>2.160242867620942</v>
      </c>
      <c r="AB1721" s="70">
        <f ca="1">SUMPRODUCT(Z1721:OFFSET(Z1721,'Parameters &amp; Main Results'!$B$38-1,0), 'Cash Flow Assist'!$P$11:OFFSET('Cash Flow Assist'!$P$11,'Parameters &amp; Main Results'!$B$38-1,0)  )/OFFSET(Z1721,'Parameters &amp; Main Results'!$B$38,0)</f>
        <v>599.95126066813805</v>
      </c>
      <c r="AC1721" s="70">
        <f ca="1">SUMPRODUCT(Z1721:OFFSET(Z1721,'Parameters &amp; Main Results'!$B$38-1,0),'Parameters &amp; Main Results'!$B$42:OFFSET('Parameters &amp; Main Results'!$B$42,'Parameters &amp; Main Results'!$B$38-1,0)   )/OFFSET(Z1721,'Parameters &amp; Main Results'!$B$38,0)</f>
        <v>0</v>
      </c>
      <c r="AD1721" s="155">
        <f t="shared" si="4"/>
        <v>0</v>
      </c>
      <c r="AE1721" s="252">
        <f t="shared" ca="1" si="1813"/>
        <v>11713136.265799999</v>
      </c>
      <c r="AF1721" s="253">
        <f t="shared" ca="1" si="1815"/>
        <v>0.54803173259775761</v>
      </c>
      <c r="AG1721" s="258">
        <f t="shared" ca="1" si="1816"/>
        <v>0</v>
      </c>
      <c r="AH1721" s="227" t="str">
        <f ca="1">IF(SUM(AG1721:OFFSET(AG1721,(-HoldAggressiveTime-1),0,,))=0,"Defensive","Aggressive")</f>
        <v>Defensive</v>
      </c>
    </row>
    <row r="1722" spans="1:34" ht="15" x14ac:dyDescent="0.2">
      <c r="A1722">
        <f t="shared" si="15"/>
        <v>1</v>
      </c>
      <c r="B1722">
        <f t="shared" si="16"/>
        <v>2014</v>
      </c>
      <c r="C1722" s="70">
        <f t="shared" si="1"/>
        <v>2013.9999999998699</v>
      </c>
      <c r="D1722" s="149">
        <f t="shared" si="383"/>
        <v>41698</v>
      </c>
      <c r="E1722" s="151">
        <v>235.28800000000001</v>
      </c>
      <c r="F1722" s="152">
        <v>17505363.117800001</v>
      </c>
      <c r="G1722" s="152">
        <v>74034.589900000006</v>
      </c>
      <c r="H1722" s="152">
        <v>37675.431016269999</v>
      </c>
      <c r="I1722" s="152">
        <v>15430201.761302499</v>
      </c>
      <c r="J1722" s="152">
        <v>235.28800000000001</v>
      </c>
      <c r="K1722" s="152">
        <v>235.28800000000001</v>
      </c>
      <c r="L1722" s="152">
        <v>1246.5</v>
      </c>
      <c r="M1722" s="153">
        <v>24.31708914</v>
      </c>
      <c r="N1722" s="17">
        <f t="shared" ref="N1722:T1722" si="1856">F1722/F1721/$E1722*$E1721-1</f>
        <v>-3.6910745481590346E-2</v>
      </c>
      <c r="O1722" s="17">
        <f t="shared" si="1856"/>
        <v>2.8207445008146648E-2</v>
      </c>
      <c r="P1722" s="17">
        <f t="shared" si="1856"/>
        <v>-2.3601206111135697E-3</v>
      </c>
      <c r="Q1722" s="17">
        <f t="shared" si="1856"/>
        <v>-4.2548870606792466E-2</v>
      </c>
      <c r="R1722" s="17">
        <f t="shared" si="1856"/>
        <v>0</v>
      </c>
      <c r="S1722" s="17">
        <f t="shared" si="1856"/>
        <v>0</v>
      </c>
      <c r="T1722" s="17">
        <f t="shared" si="1856"/>
        <v>3.4944297128504553E-2</v>
      </c>
      <c r="U1722" s="241">
        <v>9.1999999999999998E-3</v>
      </c>
      <c r="V1722" s="241">
        <v>-2.0199999999999999E-2</v>
      </c>
      <c r="W1722" s="223">
        <f t="shared" ca="1" si="1818"/>
        <v>-2.0336021919804867E-2</v>
      </c>
      <c r="X1722" s="223">
        <f>MMULT(N1722:T1722,'Parameters &amp; Main Results'!$B$12:$B$18)-'Parameters &amp; Main Results'!$B$22/12+MMULT(U1722:V1722,'Parameters &amp; Main Results'!$B$20:$B$21)</f>
        <v>-2.0336021919804867E-2</v>
      </c>
      <c r="Y1722" s="223">
        <f>MMULT(N1722:T1722,'Parameters &amp; Main Results'!$C$12:$C$18)-'Parameters &amp; Main Results'!$C$22/12+MMULT(U1722:V1722,'Parameters &amp; Main Results'!$C$20:$C$21)</f>
        <v>-3.0440593099283313E-2</v>
      </c>
      <c r="Z1722" s="17">
        <f t="shared" ca="1" si="1803"/>
        <v>2.1380960773120439</v>
      </c>
      <c r="AA1722" s="70">
        <f ca="1">Z1722/OFFSET(Z1722,'Parameters &amp; Main Results'!$B$38,0)</f>
        <v>2.1380960773120439</v>
      </c>
      <c r="AB1722" s="70">
        <f ca="1">SUMPRODUCT(Z1722:OFFSET(Z1722,'Parameters &amp; Main Results'!$B$38-1,0), 'Cash Flow Assist'!$P$11:OFFSET('Cash Flow Assist'!$P$11,'Parameters &amp; Main Results'!$B$38-1,0)  )/OFFSET(Z1722,'Parameters &amp; Main Results'!$B$38,0)</f>
        <v>598.79101780051712</v>
      </c>
      <c r="AC1722" s="70">
        <f ca="1">SUMPRODUCT(Z1722:OFFSET(Z1722,'Parameters &amp; Main Results'!$B$38-1,0),'Parameters &amp; Main Results'!$B$42:OFFSET('Parameters &amp; Main Results'!$B$42,'Parameters &amp; Main Results'!$B$38-1,0)   )/OFFSET(Z1722,'Parameters &amp; Main Results'!$B$38,0)</f>
        <v>0</v>
      </c>
      <c r="AD1722" s="155">
        <f t="shared" si="4"/>
        <v>-3.6910745481590346E-2</v>
      </c>
      <c r="AE1722" s="252">
        <f t="shared" ca="1" si="1813"/>
        <v>11687268.8303</v>
      </c>
      <c r="AF1722" s="253">
        <f t="shared" ca="1" si="1815"/>
        <v>0.49781470521292503</v>
      </c>
      <c r="AG1722" s="258">
        <f t="shared" ca="1" si="1816"/>
        <v>0</v>
      </c>
      <c r="AH1722" s="227" t="str">
        <f ca="1">IF(SUM(AG1722:OFFSET(AG1722,(-HoldAggressiveTime-1),0,,))=0,"Defensive","Aggressive")</f>
        <v>Defensive</v>
      </c>
    </row>
    <row r="1723" spans="1:34" ht="15" x14ac:dyDescent="0.2">
      <c r="A1723">
        <f t="shared" si="15"/>
        <v>2</v>
      </c>
      <c r="B1723">
        <f t="shared" si="16"/>
        <v>2014</v>
      </c>
      <c r="C1723" s="70">
        <f t="shared" si="1"/>
        <v>2014.0833333332032</v>
      </c>
      <c r="D1723" s="149">
        <f t="shared" si="383"/>
        <v>41729</v>
      </c>
      <c r="E1723" s="151">
        <v>235.547</v>
      </c>
      <c r="F1723" s="152">
        <v>18306159.856699999</v>
      </c>
      <c r="G1723" s="152">
        <v>74308.517900000006</v>
      </c>
      <c r="H1723" s="152">
        <v>37676.686863969997</v>
      </c>
      <c r="I1723" s="152">
        <v>16276529.3783923</v>
      </c>
      <c r="J1723" s="152">
        <v>235.547</v>
      </c>
      <c r="K1723" s="152">
        <v>235.547</v>
      </c>
      <c r="L1723" s="152">
        <v>1327.75</v>
      </c>
      <c r="M1723" s="153">
        <v>25.16488708</v>
      </c>
      <c r="N1723" s="17">
        <f t="shared" ref="N1723:T1723" si="1857">F1723/F1722/$E1723*$E1722-1</f>
        <v>4.4595925356673449E-2</v>
      </c>
      <c r="O1723" s="17">
        <f t="shared" si="1857"/>
        <v>2.5963635928425433E-3</v>
      </c>
      <c r="P1723" s="17">
        <f t="shared" si="1857"/>
        <v>-1.0662715579907722E-3</v>
      </c>
      <c r="Q1723" s="17">
        <f t="shared" si="1857"/>
        <v>5.3688893713705443E-2</v>
      </c>
      <c r="R1723" s="17">
        <f t="shared" si="1857"/>
        <v>0</v>
      </c>
      <c r="S1723" s="17">
        <f t="shared" si="1857"/>
        <v>0</v>
      </c>
      <c r="T1723" s="17">
        <f t="shared" si="1857"/>
        <v>6.401127017298136E-2</v>
      </c>
      <c r="U1723" s="241">
        <v>3.7000000000000002E-3</v>
      </c>
      <c r="V1723" s="241">
        <v>-3.0999999999999999E-3</v>
      </c>
      <c r="W1723" s="223">
        <f t="shared" ca="1" si="1818"/>
        <v>3.7125113578056E-2</v>
      </c>
      <c r="X1723" s="223">
        <f>MMULT(N1723:T1723,'Parameters &amp; Main Results'!$B$12:$B$18)-'Parameters &amp; Main Results'!$B$22/12+MMULT(U1723:V1723,'Parameters &amp; Main Results'!$B$20:$B$21)</f>
        <v>3.7125113578056E-2</v>
      </c>
      <c r="Y1723" s="223">
        <f>MMULT(N1723:T1723,'Parameters &amp; Main Results'!$C$12:$C$18)-'Parameters &amp; Main Results'!$C$22/12+MMULT(U1723:V1723,'Parameters &amp; Main Results'!$C$20:$C$21)</f>
        <v>4.0354302513623694E-2</v>
      </c>
      <c r="Z1723" s="17">
        <f t="shared" ca="1" si="1803"/>
        <v>2.1824790184711884</v>
      </c>
      <c r="AA1723" s="70">
        <f ca="1">Z1723/OFFSET(Z1723,'Parameters &amp; Main Results'!$B$38,0)</f>
        <v>2.1824790184711884</v>
      </c>
      <c r="AB1723" s="70">
        <f ca="1">SUMPRODUCT(Z1723:OFFSET(Z1723,'Parameters &amp; Main Results'!$B$38-1,0), 'Cash Flow Assist'!$P$11:OFFSET('Cash Flow Assist'!$P$11,'Parameters &amp; Main Results'!$B$38-1,0)  )/OFFSET(Z1723,'Parameters &amp; Main Results'!$B$38,0)</f>
        <v>597.65292172320505</v>
      </c>
      <c r="AC1723" s="70">
        <f ca="1">SUMPRODUCT(Z1723:OFFSET(Z1723,'Parameters &amp; Main Results'!$B$38-1,0),'Parameters &amp; Main Results'!$B$42:OFFSET('Parameters &amp; Main Results'!$B$42,'Parameters &amp; Main Results'!$B$38-1,0)   )/OFFSET(Z1723,'Parameters &amp; Main Results'!$B$38,0)</f>
        <v>0</v>
      </c>
      <c r="AD1723" s="155">
        <f t="shared" si="4"/>
        <v>0</v>
      </c>
      <c r="AE1723" s="252">
        <f t="shared" ca="1" si="1813"/>
        <v>11989801.886600001</v>
      </c>
      <c r="AF1723" s="253">
        <f t="shared" ca="1" si="1815"/>
        <v>0.52681087059155363</v>
      </c>
      <c r="AG1723" s="258">
        <f t="shared" ca="1" si="1816"/>
        <v>0</v>
      </c>
      <c r="AH1723" s="227" t="str">
        <f ca="1">IF(SUM(AG1723:OFFSET(AG1723,(-HoldAggressiveTime-1),0,,))=0,"Defensive","Aggressive")</f>
        <v>Defensive</v>
      </c>
    </row>
    <row r="1724" spans="1:34" ht="15" x14ac:dyDescent="0.2">
      <c r="A1724">
        <f t="shared" si="15"/>
        <v>3</v>
      </c>
      <c r="B1724">
        <f t="shared" si="16"/>
        <v>2014</v>
      </c>
      <c r="C1724" s="70">
        <f t="shared" si="1"/>
        <v>2014.1666666665365</v>
      </c>
      <c r="D1724" s="149">
        <f t="shared" si="383"/>
        <v>41759</v>
      </c>
      <c r="E1724" s="151">
        <v>236.02799999999999</v>
      </c>
      <c r="F1724" s="152">
        <v>18459997.2689</v>
      </c>
      <c r="G1724" s="152">
        <v>73899.821100000001</v>
      </c>
      <c r="H1724" s="152">
        <v>37678.256725929998</v>
      </c>
      <c r="I1724" s="152">
        <v>16215207.394968901</v>
      </c>
      <c r="J1724" s="152">
        <v>236.02799999999999</v>
      </c>
      <c r="K1724" s="152">
        <v>236.02799999999999</v>
      </c>
      <c r="L1724" s="152">
        <v>1294</v>
      </c>
      <c r="M1724" s="153">
        <v>25.07415555</v>
      </c>
      <c r="N1724" s="17">
        <f t="shared" ref="N1724:T1724" si="1858">F1724/F1723/$E1724*$E1723-1</f>
        <v>6.348567856800269E-3</v>
      </c>
      <c r="O1724" s="17">
        <f t="shared" si="1858"/>
        <v>-7.5266847425758954E-3</v>
      </c>
      <c r="P1724" s="17">
        <f t="shared" si="1858"/>
        <v>-1.9963120545900548E-3</v>
      </c>
      <c r="Q1724" s="17">
        <f t="shared" si="1858"/>
        <v>-5.797725792448416E-3</v>
      </c>
      <c r="R1724" s="17">
        <f t="shared" si="1858"/>
        <v>0</v>
      </c>
      <c r="S1724" s="17">
        <f t="shared" si="1858"/>
        <v>0</v>
      </c>
      <c r="T1724" s="17">
        <f t="shared" si="1858"/>
        <v>-2.7405034523906302E-2</v>
      </c>
      <c r="U1724" s="241">
        <v>-1.8700000000000001E-2</v>
      </c>
      <c r="V1724" s="241">
        <v>4.9200000000000001E-2</v>
      </c>
      <c r="W1724" s="223">
        <f t="shared" ca="1" si="1818"/>
        <v>1.8441705512230397E-3</v>
      </c>
      <c r="X1724" s="223">
        <f>MMULT(N1724:T1724,'Parameters &amp; Main Results'!$B$12:$B$18)-'Parameters &amp; Main Results'!$B$22/12+MMULT(U1724:V1724,'Parameters &amp; Main Results'!$B$20:$B$21)</f>
        <v>1.8441705512230397E-3</v>
      </c>
      <c r="Y1724" s="223">
        <f>MMULT(N1724:T1724,'Parameters &amp; Main Results'!$C$12:$C$18)-'Parameters &amp; Main Results'!$C$22/12+MMULT(U1724:V1724,'Parameters &amp; Main Results'!$C$20:$C$21)</f>
        <v>4.9193759301959863E-3</v>
      </c>
      <c r="Z1724" s="17">
        <f t="shared" ca="1" si="1803"/>
        <v>2.1043546144029719</v>
      </c>
      <c r="AA1724" s="70">
        <f ca="1">Z1724/OFFSET(Z1724,'Parameters &amp; Main Results'!$B$38,0)</f>
        <v>2.1043546144029719</v>
      </c>
      <c r="AB1724" s="70">
        <f ca="1">SUMPRODUCT(Z1724:OFFSET(Z1724,'Parameters &amp; Main Results'!$B$38-1,0), 'Cash Flow Assist'!$P$11:OFFSET('Cash Flow Assist'!$P$11,'Parameters &amp; Main Results'!$B$38-1,0)  )/OFFSET(Z1724,'Parameters &amp; Main Results'!$B$38,0)</f>
        <v>596.47044270473395</v>
      </c>
      <c r="AC1724" s="70">
        <f ca="1">SUMPRODUCT(Z1724:OFFSET(Z1724,'Parameters &amp; Main Results'!$B$38-1,0),'Parameters &amp; Main Results'!$B$42:OFFSET('Parameters &amp; Main Results'!$B$42,'Parameters &amp; Main Results'!$B$38-1,0)   )/OFFSET(Z1724,'Parameters &amp; Main Results'!$B$38,0)</f>
        <v>0</v>
      </c>
      <c r="AD1724" s="155">
        <f t="shared" si="4"/>
        <v>0</v>
      </c>
      <c r="AE1724" s="252">
        <f t="shared" ca="1" si="1813"/>
        <v>12335922.392000001</v>
      </c>
      <c r="AF1724" s="253">
        <f t="shared" ca="1" si="1815"/>
        <v>0.49644239662787903</v>
      </c>
      <c r="AG1724" s="258">
        <f t="shared" ca="1" si="1816"/>
        <v>0</v>
      </c>
      <c r="AH1724" s="227" t="str">
        <f ca="1">IF(SUM(AG1724:OFFSET(AG1724,(-HoldAggressiveTime-1),0,,))=0,"Defensive","Aggressive")</f>
        <v>Defensive</v>
      </c>
    </row>
    <row r="1725" spans="1:34" ht="15" x14ac:dyDescent="0.2">
      <c r="A1725">
        <f t="shared" si="15"/>
        <v>4</v>
      </c>
      <c r="B1725">
        <f t="shared" si="16"/>
        <v>2014</v>
      </c>
      <c r="C1725" s="70">
        <f t="shared" si="1"/>
        <v>2014.2499999998697</v>
      </c>
      <c r="D1725" s="149">
        <f t="shared" si="383"/>
        <v>41790</v>
      </c>
      <c r="E1725" s="151">
        <v>236.46799999999999</v>
      </c>
      <c r="F1725" s="152">
        <v>18596443.8893</v>
      </c>
      <c r="G1725" s="152">
        <v>74468.849700000006</v>
      </c>
      <c r="H1725" s="152">
        <v>37679.826653290002</v>
      </c>
      <c r="I1725" s="152">
        <v>16484318.4447482</v>
      </c>
      <c r="J1725" s="152">
        <v>236.46799999999999</v>
      </c>
      <c r="K1725" s="152">
        <v>236.46799999999999</v>
      </c>
      <c r="L1725" s="152">
        <v>1292</v>
      </c>
      <c r="M1725" s="153">
        <v>25.04810428</v>
      </c>
      <c r="N1725" s="17">
        <f t="shared" ref="N1725:T1725" si="1859">F1725/F1724/$E1725*$E1724-1</f>
        <v>5.5170053277464604E-3</v>
      </c>
      <c r="O1725" s="17">
        <f t="shared" si="1859"/>
        <v>5.8249552930342841E-3</v>
      </c>
      <c r="P1725" s="17">
        <f t="shared" si="1859"/>
        <v>-1.8191277467666245E-3</v>
      </c>
      <c r="Q1725" s="17">
        <f t="shared" si="1859"/>
        <v>1.4704616125395198E-2</v>
      </c>
      <c r="R1725" s="17">
        <f t="shared" si="1859"/>
        <v>0</v>
      </c>
      <c r="S1725" s="17">
        <f t="shared" si="1859"/>
        <v>0</v>
      </c>
      <c r="T1725" s="17">
        <f t="shared" si="1859"/>
        <v>-3.4034360227520599E-3</v>
      </c>
      <c r="U1725" s="241">
        <v>-4.2000000000000003E-2</v>
      </c>
      <c r="V1725" s="241">
        <v>1.14E-2</v>
      </c>
      <c r="W1725" s="223">
        <f t="shared" ca="1" si="1818"/>
        <v>5.0909065866124323E-3</v>
      </c>
      <c r="X1725" s="223">
        <f>MMULT(N1725:T1725,'Parameters &amp; Main Results'!$B$12:$B$18)-'Parameters &amp; Main Results'!$B$22/12+MMULT(U1725:V1725,'Parameters &amp; Main Results'!$B$20:$B$21)</f>
        <v>5.0909065866124323E-3</v>
      </c>
      <c r="Y1725" s="223">
        <f>MMULT(N1725:T1725,'Parameters &amp; Main Results'!$C$12:$C$18)-'Parameters &amp; Main Results'!$C$22/12+MMULT(U1725:V1725,'Parameters &amp; Main Results'!$C$20:$C$21)</f>
        <v>5.506133657608576E-3</v>
      </c>
      <c r="Z1725" s="17">
        <f t="shared" ca="1" si="1803"/>
        <v>2.1004809692560653</v>
      </c>
      <c r="AA1725" s="70">
        <f ca="1">Z1725/OFFSET(Z1725,'Parameters &amp; Main Results'!$B$38,0)</f>
        <v>2.1004809692560653</v>
      </c>
      <c r="AB1725" s="70">
        <f ca="1">SUMPRODUCT(Z1725:OFFSET(Z1725,'Parameters &amp; Main Results'!$B$38-1,0), 'Cash Flow Assist'!$P$11:OFFSET('Cash Flow Assist'!$P$11,'Parameters &amp; Main Results'!$B$38-1,0)  )/OFFSET(Z1725,'Parameters &amp; Main Results'!$B$38,0)</f>
        <v>595.366088090331</v>
      </c>
      <c r="AC1725" s="70">
        <f ca="1">SUMPRODUCT(Z1725:OFFSET(Z1725,'Parameters &amp; Main Results'!$B$38-1,0),'Parameters &amp; Main Results'!$B$42:OFFSET('Parameters &amp; Main Results'!$B$42,'Parameters &amp; Main Results'!$B$38-1,0)   )/OFFSET(Z1725,'Parameters &amp; Main Results'!$B$38,0)</f>
        <v>0</v>
      </c>
      <c r="AD1725" s="155">
        <f t="shared" si="4"/>
        <v>0</v>
      </c>
      <c r="AE1725" s="252">
        <f t="shared" ca="1" si="1813"/>
        <v>12869349.927300001</v>
      </c>
      <c r="AF1725" s="253">
        <f t="shared" ca="1" si="1815"/>
        <v>0.44501812401969149</v>
      </c>
      <c r="AG1725" s="258">
        <f t="shared" ca="1" si="1816"/>
        <v>0</v>
      </c>
      <c r="AH1725" s="227" t="str">
        <f ca="1">IF(SUM(AG1725:OFFSET(AG1725,(-HoldAggressiveTime-1),0,,))=0,"Defensive","Aggressive")</f>
        <v>Defensive</v>
      </c>
    </row>
    <row r="1726" spans="1:34" ht="15" x14ac:dyDescent="0.2">
      <c r="A1726">
        <f t="shared" si="15"/>
        <v>5</v>
      </c>
      <c r="B1726">
        <f t="shared" si="16"/>
        <v>2014</v>
      </c>
      <c r="C1726" s="70">
        <f t="shared" si="1"/>
        <v>2014.333333333203</v>
      </c>
      <c r="D1726" s="149">
        <f t="shared" si="383"/>
        <v>41820</v>
      </c>
      <c r="E1726" s="151">
        <v>236.91800000000001</v>
      </c>
      <c r="F1726" s="152">
        <v>19033018.386799999</v>
      </c>
      <c r="G1726" s="152">
        <v>75831.6296</v>
      </c>
      <c r="H1726" s="152">
        <v>37680.768648949997</v>
      </c>
      <c r="I1726" s="152">
        <v>16759478.1569608</v>
      </c>
      <c r="J1726" s="152">
        <v>236.91800000000001</v>
      </c>
      <c r="K1726" s="152">
        <v>236.91800000000001</v>
      </c>
      <c r="L1726" s="152">
        <v>1254</v>
      </c>
      <c r="M1726" s="153">
        <v>25.38940388</v>
      </c>
      <c r="N1726" s="17">
        <f t="shared" ref="N1726:T1726" si="1860">F1726/F1725/$E1726*$E1725-1</f>
        <v>2.1532253660110134E-2</v>
      </c>
      <c r="O1726" s="17">
        <f t="shared" si="1860"/>
        <v>1.6365849124111209E-2</v>
      </c>
      <c r="P1726" s="17">
        <f t="shared" si="1860"/>
        <v>-1.874438835545611E-3</v>
      </c>
      <c r="Q1726" s="17">
        <f t="shared" si="1860"/>
        <v>1.4761114035522827E-2</v>
      </c>
      <c r="R1726" s="17">
        <f t="shared" si="1860"/>
        <v>0</v>
      </c>
      <c r="S1726" s="17">
        <f t="shared" si="1860"/>
        <v>0</v>
      </c>
      <c r="T1726" s="17">
        <f t="shared" si="1860"/>
        <v>-3.12552916049883E-2</v>
      </c>
      <c r="U1726" s="241">
        <v>-1.89E-2</v>
      </c>
      <c r="V1726" s="241">
        <v>-1.2999999999999999E-3</v>
      </c>
      <c r="W1726" s="223">
        <f t="shared" ca="1" si="1818"/>
        <v>1.7817928822988761E-2</v>
      </c>
      <c r="X1726" s="223">
        <f>MMULT(N1726:T1726,'Parameters &amp; Main Results'!$B$12:$B$18)-'Parameters &amp; Main Results'!$B$22/12+MMULT(U1726:V1726,'Parameters &amp; Main Results'!$B$20:$B$21)</f>
        <v>1.7817928822988761E-2</v>
      </c>
      <c r="Y1726" s="223">
        <f>MMULT(N1726:T1726,'Parameters &amp; Main Results'!$C$12:$C$18)-'Parameters &amp; Main Results'!$C$22/12+MMULT(U1726:V1726,'Parameters &amp; Main Results'!$C$20:$C$21)</f>
        <v>2.097394653984358E-2</v>
      </c>
      <c r="Z1726" s="17">
        <f t="shared" ca="1" si="1803"/>
        <v>2.0898417799734208</v>
      </c>
      <c r="AA1726" s="70">
        <f ca="1">Z1726/OFFSET(Z1726,'Parameters &amp; Main Results'!$B$38,0)</f>
        <v>2.0898417799734208</v>
      </c>
      <c r="AB1726" s="70">
        <f ca="1">SUMPRODUCT(Z1726:OFFSET(Z1726,'Parameters &amp; Main Results'!$B$38-1,0), 'Cash Flow Assist'!$P$11:OFFSET('Cash Flow Assist'!$P$11,'Parameters &amp; Main Results'!$B$38-1,0)  )/OFFSET(Z1726,'Parameters &amp; Main Results'!$B$38,0)</f>
        <v>594.26560712107494</v>
      </c>
      <c r="AC1726" s="70">
        <f ca="1">SUMPRODUCT(Z1726:OFFSET(Z1726,'Parameters &amp; Main Results'!$B$38-1,0),'Parameters &amp; Main Results'!$B$42:OFFSET('Parameters &amp; Main Results'!$B$42,'Parameters &amp; Main Results'!$B$38-1,0)   )/OFFSET(Z1726,'Parameters &amp; Main Results'!$B$38,0)</f>
        <v>0</v>
      </c>
      <c r="AD1726" s="155">
        <f t="shared" si="4"/>
        <v>0</v>
      </c>
      <c r="AE1726" s="252">
        <f t="shared" ca="1" si="1813"/>
        <v>13393535.1865</v>
      </c>
      <c r="AF1726" s="253">
        <f t="shared" ca="1" si="1815"/>
        <v>0.42106009517071413</v>
      </c>
      <c r="AG1726" s="258">
        <f t="shared" ca="1" si="1816"/>
        <v>0</v>
      </c>
      <c r="AH1726" s="227" t="str">
        <f ca="1">IF(SUM(AG1726:OFFSET(AG1726,(-HoldAggressiveTime-1),0,,))=0,"Defensive","Aggressive")</f>
        <v>Defensive</v>
      </c>
    </row>
    <row r="1727" spans="1:34" ht="15" x14ac:dyDescent="0.2">
      <c r="A1727">
        <f t="shared" si="15"/>
        <v>6</v>
      </c>
      <c r="B1727">
        <f t="shared" si="16"/>
        <v>2014</v>
      </c>
      <c r="C1727" s="70">
        <f t="shared" si="1"/>
        <v>2014.4166666665362</v>
      </c>
      <c r="D1727" s="149">
        <f t="shared" si="383"/>
        <v>41851</v>
      </c>
      <c r="E1727" s="151">
        <v>237.23099999999999</v>
      </c>
      <c r="F1727" s="152">
        <v>19426170.5931</v>
      </c>
      <c r="G1727" s="152">
        <v>75672.383199999997</v>
      </c>
      <c r="H1727" s="152">
        <v>37681.710668170002</v>
      </c>
      <c r="I1727" s="152">
        <v>17003724.849860199</v>
      </c>
      <c r="J1727" s="152">
        <v>237.23099999999999</v>
      </c>
      <c r="K1727" s="152">
        <v>237.23099999999999</v>
      </c>
      <c r="L1727" s="152">
        <v>1313</v>
      </c>
      <c r="M1727" s="153">
        <v>25.730486670000001</v>
      </c>
      <c r="N1727" s="17">
        <f t="shared" ref="N1727:T1727" si="1861">F1727/F1726/$E1727*$E1726-1</f>
        <v>1.9309681771644049E-2</v>
      </c>
      <c r="O1727" s="17">
        <f t="shared" si="1861"/>
        <v>-3.4166181096328962E-3</v>
      </c>
      <c r="P1727" s="17">
        <f t="shared" si="1861"/>
        <v>-1.29442210325037E-3</v>
      </c>
      <c r="Q1727" s="17">
        <f t="shared" si="1861"/>
        <v>1.3235028040793351E-2</v>
      </c>
      <c r="R1727" s="17">
        <f t="shared" si="1861"/>
        <v>0</v>
      </c>
      <c r="S1727" s="17">
        <f t="shared" si="1861"/>
        <v>0</v>
      </c>
      <c r="T1727" s="17">
        <f t="shared" si="1861"/>
        <v>4.5667976146131162E-2</v>
      </c>
      <c r="U1727" s="241">
        <v>3.09E-2</v>
      </c>
      <c r="V1727" s="241">
        <v>-6.8999999999999999E-3</v>
      </c>
      <c r="W1727" s="223">
        <f t="shared" ca="1" si="1818"/>
        <v>1.6040669847446353E-2</v>
      </c>
      <c r="X1727" s="223">
        <f>MMULT(N1727:T1727,'Parameters &amp; Main Results'!$B$12:$B$18)-'Parameters &amp; Main Results'!$B$22/12+MMULT(U1727:V1727,'Parameters &amp; Main Results'!$B$20:$B$21)</f>
        <v>1.6040669847446353E-2</v>
      </c>
      <c r="Y1727" s="223">
        <f>MMULT(N1727:T1727,'Parameters &amp; Main Results'!$C$12:$C$18)-'Parameters &amp; Main Results'!$C$22/12+MMULT(U1727:V1727,'Parameters &amp; Main Results'!$C$20:$C$21)</f>
        <v>1.6995385116849691E-2</v>
      </c>
      <c r="Z1727" s="17">
        <f t="shared" ca="1" si="1803"/>
        <v>2.0532569930165483</v>
      </c>
      <c r="AA1727" s="70">
        <f ca="1">Z1727/OFFSET(Z1727,'Parameters &amp; Main Results'!$B$38,0)</f>
        <v>2.0532569930165483</v>
      </c>
      <c r="AB1727" s="70">
        <f ca="1">SUMPRODUCT(Z1727:OFFSET(Z1727,'Parameters &amp; Main Results'!$B$38-1,0), 'Cash Flow Assist'!$P$11:OFFSET('Cash Flow Assist'!$P$11,'Parameters &amp; Main Results'!$B$38-1,0)  )/OFFSET(Z1727,'Parameters &amp; Main Results'!$B$38,0)</f>
        <v>593.17576534110151</v>
      </c>
      <c r="AC1727" s="70">
        <f ca="1">SUMPRODUCT(Z1727:OFFSET(Z1727,'Parameters &amp; Main Results'!$B$38-1,0),'Parameters &amp; Main Results'!$B$42:OFFSET('Parameters &amp; Main Results'!$B$42,'Parameters &amp; Main Results'!$B$38-1,0)   )/OFFSET(Z1727,'Parameters &amp; Main Results'!$B$38,0)</f>
        <v>0</v>
      </c>
      <c r="AD1727" s="155">
        <f t="shared" si="4"/>
        <v>0</v>
      </c>
      <c r="AE1727" s="252">
        <f t="shared" ca="1" si="1813"/>
        <v>13209454.2031</v>
      </c>
      <c r="AF1727" s="253">
        <f t="shared" ca="1" si="1815"/>
        <v>0.47062628738597384</v>
      </c>
      <c r="AG1727" s="258">
        <f t="shared" ca="1" si="1816"/>
        <v>0</v>
      </c>
      <c r="AH1727" s="227" t="str">
        <f ca="1">IF(SUM(AG1727:OFFSET(AG1727,(-HoldAggressiveTime-1),0,,))=0,"Defensive","Aggressive")</f>
        <v>Defensive</v>
      </c>
    </row>
    <row r="1728" spans="1:34" ht="15" x14ac:dyDescent="0.2">
      <c r="A1728">
        <f t="shared" si="15"/>
        <v>7</v>
      </c>
      <c r="B1728">
        <f t="shared" si="16"/>
        <v>2014</v>
      </c>
      <c r="C1728" s="70">
        <f t="shared" si="1"/>
        <v>2014.4999999998695</v>
      </c>
      <c r="D1728" s="149">
        <f t="shared" si="383"/>
        <v>41882</v>
      </c>
      <c r="E1728" s="151">
        <v>237.49799999999999</v>
      </c>
      <c r="F1728" s="152">
        <v>19158253.962299999</v>
      </c>
      <c r="G1728" s="152">
        <v>75513.4712</v>
      </c>
      <c r="H1728" s="152">
        <v>37682.966725190003</v>
      </c>
      <c r="I1728" s="152">
        <v>16702340.0683659</v>
      </c>
      <c r="J1728" s="152">
        <v>237.49799999999999</v>
      </c>
      <c r="K1728" s="152">
        <v>237.49799999999999</v>
      </c>
      <c r="L1728" s="152">
        <v>1295</v>
      </c>
      <c r="M1728" s="153">
        <v>25.262359480000001</v>
      </c>
      <c r="N1728" s="17">
        <f t="shared" ref="N1728:T1728" si="1862">F1728/F1727/$E1728*$E1727-1</f>
        <v>-1.490024611677554E-2</v>
      </c>
      <c r="O1728" s="17">
        <f t="shared" si="1862"/>
        <v>-3.2218590691410753E-3</v>
      </c>
      <c r="P1728" s="17">
        <f t="shared" si="1862"/>
        <v>-1.0909241341582332E-3</v>
      </c>
      <c r="Q1728" s="17">
        <f t="shared" si="1862"/>
        <v>-1.8828926541873514E-2</v>
      </c>
      <c r="R1728" s="17">
        <f t="shared" si="1862"/>
        <v>0</v>
      </c>
      <c r="S1728" s="17">
        <f t="shared" si="1862"/>
        <v>0</v>
      </c>
      <c r="T1728" s="17">
        <f t="shared" si="1862"/>
        <v>-1.4817871204488853E-2</v>
      </c>
      <c r="U1728" s="241">
        <v>-4.2799999999999998E-2</v>
      </c>
      <c r="V1728" s="241">
        <v>2.0000000000000001E-4</v>
      </c>
      <c r="W1728" s="223">
        <f t="shared" ca="1" si="1818"/>
        <v>-1.2602116628300979E-2</v>
      </c>
      <c r="X1728" s="223">
        <f>MMULT(N1728:T1728,'Parameters &amp; Main Results'!$B$12:$B$18)-'Parameters &amp; Main Results'!$B$22/12+MMULT(U1728:V1728,'Parameters &amp; Main Results'!$B$20:$B$21)</f>
        <v>-1.2602116628300979E-2</v>
      </c>
      <c r="Y1728" s="223">
        <f>MMULT(N1728:T1728,'Parameters &amp; Main Results'!$C$12:$C$18)-'Parameters &amp; Main Results'!$C$22/12+MMULT(U1728:V1728,'Parameters &amp; Main Results'!$C$20:$C$21)</f>
        <v>-1.377407407867876E-2</v>
      </c>
      <c r="Z1728" s="17">
        <f t="shared" ca="1" si="1803"/>
        <v>2.0208413442001634</v>
      </c>
      <c r="AA1728" s="70">
        <f ca="1">Z1728/OFFSET(Z1728,'Parameters &amp; Main Results'!$B$38,0)</f>
        <v>2.0208413442001634</v>
      </c>
      <c r="AB1728" s="70">
        <f ca="1">SUMPRODUCT(Z1728:OFFSET(Z1728,'Parameters &amp; Main Results'!$B$38-1,0), 'Cash Flow Assist'!$P$11:OFFSET('Cash Flow Assist'!$P$11,'Parameters &amp; Main Results'!$B$38-1,0)  )/OFFSET(Z1728,'Parameters &amp; Main Results'!$B$38,0)</f>
        <v>592.12250834808503</v>
      </c>
      <c r="AC1728" s="70">
        <f ca="1">SUMPRODUCT(Z1728:OFFSET(Z1728,'Parameters &amp; Main Results'!$B$38-1,0),'Parameters &amp; Main Results'!$B$42:OFFSET('Parameters &amp; Main Results'!$B$42,'Parameters &amp; Main Results'!$B$38-1,0)   )/OFFSET(Z1728,'Parameters &amp; Main Results'!$B$38,0)</f>
        <v>0</v>
      </c>
      <c r="AD1728" s="155">
        <f t="shared" si="4"/>
        <v>-1.490024611677554E-2</v>
      </c>
      <c r="AE1728" s="252">
        <f t="shared" ca="1" si="1813"/>
        <v>12415545.967800001</v>
      </c>
      <c r="AF1728" s="253">
        <f t="shared" ca="1" si="1815"/>
        <v>0.54308590310787486</v>
      </c>
      <c r="AG1728" s="258">
        <f t="shared" ca="1" si="1816"/>
        <v>0</v>
      </c>
      <c r="AH1728" s="227" t="str">
        <f ca="1">IF(SUM(AG1728:OFFSET(AG1728,(-HoldAggressiveTime-1),0,,))=0,"Defensive","Aggressive")</f>
        <v>Defensive</v>
      </c>
    </row>
    <row r="1729" spans="1:34" ht="15" x14ac:dyDescent="0.2">
      <c r="A1729">
        <f t="shared" si="15"/>
        <v>8</v>
      </c>
      <c r="B1729">
        <f t="shared" si="16"/>
        <v>2014</v>
      </c>
      <c r="C1729" s="70">
        <f t="shared" si="1"/>
        <v>2014.5833333332027</v>
      </c>
      <c r="D1729" s="149">
        <f t="shared" si="383"/>
        <v>41912</v>
      </c>
      <c r="E1729" s="151">
        <v>237.46</v>
      </c>
      <c r="F1729" s="152">
        <v>19924706.622000001</v>
      </c>
      <c r="G1729" s="152">
        <v>76940.675799999997</v>
      </c>
      <c r="H1729" s="152">
        <v>37683.908799359997</v>
      </c>
      <c r="I1729" s="152">
        <v>16717589.5130917</v>
      </c>
      <c r="J1729" s="152">
        <v>237.46</v>
      </c>
      <c r="K1729" s="152">
        <v>237.46</v>
      </c>
      <c r="L1729" s="152">
        <v>1285.75</v>
      </c>
      <c r="M1729" s="153">
        <v>26.164037350000001</v>
      </c>
      <c r="N1729" s="17">
        <f t="shared" ref="N1729:T1729" si="1863">F1729/F1728/$E1729*$E1728-1</f>
        <v>4.0172823227152765E-2</v>
      </c>
      <c r="O1729" s="17">
        <f t="shared" si="1863"/>
        <v>1.9063051386068341E-2</v>
      </c>
      <c r="P1729" s="17">
        <f t="shared" si="1863"/>
        <v>1.8503095263078251E-4</v>
      </c>
      <c r="Q1729" s="17">
        <f t="shared" si="1863"/>
        <v>1.0731855264265455E-3</v>
      </c>
      <c r="R1729" s="17">
        <f t="shared" si="1863"/>
        <v>0</v>
      </c>
      <c r="S1729" s="17">
        <f t="shared" si="1863"/>
        <v>0</v>
      </c>
      <c r="T1729" s="17">
        <f t="shared" si="1863"/>
        <v>-6.9839732406059563E-3</v>
      </c>
      <c r="U1729" s="241">
        <v>3.8999999999999998E-3</v>
      </c>
      <c r="V1729" s="241">
        <v>-4.4000000000000003E-3</v>
      </c>
      <c r="W1729" s="223">
        <f t="shared" ca="1" si="1818"/>
        <v>3.3551362368881274E-2</v>
      </c>
      <c r="X1729" s="223">
        <f>MMULT(N1729:T1729,'Parameters &amp; Main Results'!$B$12:$B$18)-'Parameters &amp; Main Results'!$B$22/12+MMULT(U1729:V1729,'Parameters &amp; Main Results'!$B$20:$B$21)</f>
        <v>3.3551362368881274E-2</v>
      </c>
      <c r="Y1729" s="223">
        <f>MMULT(N1729:T1729,'Parameters &amp; Main Results'!$C$12:$C$18)-'Parameters &amp; Main Results'!$C$22/12+MMULT(U1729:V1729,'Parameters &amp; Main Results'!$C$20:$C$21)</f>
        <v>3.8020179376377652E-2</v>
      </c>
      <c r="Z1729" s="17">
        <f t="shared" ca="1" si="1803"/>
        <v>2.0466332551772668</v>
      </c>
      <c r="AA1729" s="70">
        <f ca="1">Z1729/OFFSET(Z1729,'Parameters &amp; Main Results'!$B$38,0)</f>
        <v>2.0466332551772668</v>
      </c>
      <c r="AB1729" s="70">
        <f ca="1">SUMPRODUCT(Z1729:OFFSET(Z1729,'Parameters &amp; Main Results'!$B$38-1,0), 'Cash Flow Assist'!$P$11:OFFSET('Cash Flow Assist'!$P$11,'Parameters &amp; Main Results'!$B$38-1,0)  )/OFFSET(Z1729,'Parameters &amp; Main Results'!$B$38,0)</f>
        <v>591.10166700388481</v>
      </c>
      <c r="AC1729" s="70">
        <f ca="1">SUMPRODUCT(Z1729:OFFSET(Z1729,'Parameters &amp; Main Results'!$B$38-1,0),'Parameters &amp; Main Results'!$B$42:OFFSET('Parameters &amp; Main Results'!$B$42,'Parameters &amp; Main Results'!$B$38-1,0)   )/OFFSET(Z1729,'Parameters &amp; Main Results'!$B$38,0)</f>
        <v>0</v>
      </c>
      <c r="AD1729" s="155">
        <f t="shared" si="4"/>
        <v>0</v>
      </c>
      <c r="AE1729" s="252">
        <f t="shared" ca="1" si="1813"/>
        <v>12959691.808900001</v>
      </c>
      <c r="AF1729" s="253">
        <f t="shared" ca="1" si="1815"/>
        <v>0.53743676283388264</v>
      </c>
      <c r="AG1729" s="258">
        <f t="shared" ca="1" si="1816"/>
        <v>0</v>
      </c>
      <c r="AH1729" s="227" t="str">
        <f ca="1">IF(SUM(AG1729:OFFSET(AG1729,(-HoldAggressiveTime-1),0,,))=0,"Defensive","Aggressive")</f>
        <v>Defensive</v>
      </c>
    </row>
    <row r="1730" spans="1:34" ht="15" x14ac:dyDescent="0.2">
      <c r="A1730">
        <f t="shared" si="15"/>
        <v>9</v>
      </c>
      <c r="B1730">
        <f t="shared" si="16"/>
        <v>2014</v>
      </c>
      <c r="C1730" s="70">
        <f t="shared" si="1"/>
        <v>2014.666666666536</v>
      </c>
      <c r="D1730" s="149">
        <f t="shared" si="383"/>
        <v>41943</v>
      </c>
      <c r="E1730" s="151">
        <v>237.477</v>
      </c>
      <c r="F1730" s="152">
        <v>19645305.506200001</v>
      </c>
      <c r="G1730" s="152">
        <v>76140.492800000007</v>
      </c>
      <c r="H1730" s="152">
        <v>37684.850897080003</v>
      </c>
      <c r="I1730" s="152">
        <v>16037036.8963021</v>
      </c>
      <c r="J1730" s="152">
        <v>237.477</v>
      </c>
      <c r="K1730" s="152">
        <v>237.477</v>
      </c>
      <c r="L1730" s="152">
        <v>1210</v>
      </c>
      <c r="M1730" s="153">
        <v>25.64614916</v>
      </c>
      <c r="N1730" s="17">
        <f t="shared" ref="N1730:T1730" si="1864">F1730/F1729/$E1730*$E1729-1</f>
        <v>-1.4093429208660191E-2</v>
      </c>
      <c r="O1730" s="17">
        <f t="shared" si="1864"/>
        <v>-1.0470841018695332E-2</v>
      </c>
      <c r="P1730" s="17">
        <f t="shared" si="1864"/>
        <v>-4.6587669542130783E-5</v>
      </c>
      <c r="Q1730" s="17">
        <f t="shared" si="1864"/>
        <v>-4.0777448306940078E-2</v>
      </c>
      <c r="R1730" s="17">
        <f t="shared" si="1864"/>
        <v>0</v>
      </c>
      <c r="S1730" s="17">
        <f t="shared" si="1864"/>
        <v>0</v>
      </c>
      <c r="T1730" s="17">
        <f t="shared" si="1864"/>
        <v>-5.8982398533675928E-2</v>
      </c>
      <c r="U1730" s="241">
        <v>-3.7199999999999997E-2</v>
      </c>
      <c r="V1730" s="241">
        <v>-1.35E-2</v>
      </c>
      <c r="W1730" s="223">
        <f t="shared" ca="1" si="1818"/>
        <v>-1.5655026703584676E-2</v>
      </c>
      <c r="X1730" s="223">
        <f>MMULT(N1730:T1730,'Parameters &amp; Main Results'!$B$12:$B$18)-'Parameters &amp; Main Results'!$B$22/12+MMULT(U1730:V1730,'Parameters &amp; Main Results'!$B$20:$B$21)</f>
        <v>-1.5655026703584676E-2</v>
      </c>
      <c r="Y1730" s="223">
        <f>MMULT(N1730:T1730,'Parameters &amp; Main Results'!$C$12:$C$18)-'Parameters &amp; Main Results'!$C$22/12+MMULT(U1730:V1730,'Parameters &amp; Main Results'!$C$20:$C$21)</f>
        <v>-1.3772837056330374E-2</v>
      </c>
      <c r="Z1730" s="17">
        <f t="shared" ca="1" si="1803"/>
        <v>1.9801950146787288</v>
      </c>
      <c r="AA1730" s="70">
        <f ca="1">Z1730/OFFSET(Z1730,'Parameters &amp; Main Results'!$B$38,0)</f>
        <v>1.9801950146787288</v>
      </c>
      <c r="AB1730" s="70">
        <f ca="1">SUMPRODUCT(Z1730:OFFSET(Z1730,'Parameters &amp; Main Results'!$B$38-1,0), 'Cash Flow Assist'!$P$11:OFFSET('Cash Flow Assist'!$P$11,'Parameters &amp; Main Results'!$B$38-1,0)  )/OFFSET(Z1730,'Parameters &amp; Main Results'!$B$38,0)</f>
        <v>590.05503374870761</v>
      </c>
      <c r="AC1730" s="70">
        <f ca="1">SUMPRODUCT(Z1730:OFFSET(Z1730,'Parameters &amp; Main Results'!$B$38-1,0),'Parameters &amp; Main Results'!$B$42:OFFSET('Parameters &amp; Main Results'!$B$42,'Parameters &amp; Main Results'!$B$38-1,0)   )/OFFSET(Z1730,'Parameters &amp; Main Results'!$B$38,0)</f>
        <v>0</v>
      </c>
      <c r="AD1730" s="155">
        <f t="shared" si="4"/>
        <v>-1.4093429208660191E-2</v>
      </c>
      <c r="AE1730" s="252">
        <f t="shared" ca="1" si="1813"/>
        <v>13106637.983200001</v>
      </c>
      <c r="AF1730" s="253">
        <f t="shared" ca="1" si="1815"/>
        <v>0.49888213372347812</v>
      </c>
      <c r="AG1730" s="258">
        <f t="shared" ca="1" si="1816"/>
        <v>0</v>
      </c>
      <c r="AH1730" s="227" t="str">
        <f ca="1">IF(SUM(AG1730:OFFSET(AG1730,(-HoldAggressiveTime-1),0,,))=0,"Defensive","Aggressive")</f>
        <v>Defensive</v>
      </c>
    </row>
    <row r="1731" spans="1:34" ht="15" x14ac:dyDescent="0.2">
      <c r="A1731">
        <f t="shared" si="15"/>
        <v>10</v>
      </c>
      <c r="B1731">
        <f t="shared" si="16"/>
        <v>2014</v>
      </c>
      <c r="C1731" s="70">
        <f t="shared" si="1"/>
        <v>2014.7499999998693</v>
      </c>
      <c r="D1731" s="149">
        <f t="shared" si="383"/>
        <v>41973</v>
      </c>
      <c r="E1731" s="151">
        <v>237.43</v>
      </c>
      <c r="F1731" s="152">
        <v>20125138.230799999</v>
      </c>
      <c r="G1731" s="152">
        <v>77313.056400000001</v>
      </c>
      <c r="H1731" s="152">
        <v>37685.478977929997</v>
      </c>
      <c r="I1731" s="152">
        <v>15783565.756546499</v>
      </c>
      <c r="J1731" s="152">
        <v>237.43</v>
      </c>
      <c r="K1731" s="152">
        <v>237.43</v>
      </c>
      <c r="L1731" s="152">
        <v>1173.25</v>
      </c>
      <c r="M1731" s="153">
        <v>26.211980870000001</v>
      </c>
      <c r="N1731" s="17">
        <f t="shared" ref="N1731:T1731" si="1865">F1731/F1730/$E1731*$E1730-1</f>
        <v>2.4627591439786878E-2</v>
      </c>
      <c r="O1731" s="17">
        <f t="shared" si="1865"/>
        <v>1.5601001701275763E-2</v>
      </c>
      <c r="P1731" s="17">
        <f t="shared" si="1865"/>
        <v>2.1462304683805833E-4</v>
      </c>
      <c r="Q1731" s="17">
        <f t="shared" si="1865"/>
        <v>-1.561053553129288E-2</v>
      </c>
      <c r="R1731" s="17">
        <f t="shared" si="1865"/>
        <v>0</v>
      </c>
      <c r="S1731" s="17">
        <f t="shared" si="1865"/>
        <v>0</v>
      </c>
      <c r="T1731" s="17">
        <f t="shared" si="1865"/>
        <v>-3.0179959956879832E-2</v>
      </c>
      <c r="U1731" s="241">
        <v>4.2200000000000001E-2</v>
      </c>
      <c r="V1731" s="241">
        <v>-1.83E-2</v>
      </c>
      <c r="W1731" s="223">
        <f t="shared" ca="1" si="1818"/>
        <v>2.0040229255584654E-2</v>
      </c>
      <c r="X1731" s="223">
        <f>MMULT(N1731:T1731,'Parameters &amp; Main Results'!$B$12:$B$18)-'Parameters &amp; Main Results'!$B$22/12+MMULT(U1731:V1731,'Parameters &amp; Main Results'!$B$20:$B$21)</f>
        <v>2.0040229255584654E-2</v>
      </c>
      <c r="Y1731" s="223">
        <f>MMULT(N1731:T1731,'Parameters &amp; Main Results'!$C$12:$C$18)-'Parameters &amp; Main Results'!$C$22/12+MMULT(U1731:V1731,'Parameters &amp; Main Results'!$C$20:$C$21)</f>
        <v>2.3683265799269101E-2</v>
      </c>
      <c r="Z1731" s="17">
        <f t="shared" ca="1" si="1803"/>
        <v>2.0116880447383902</v>
      </c>
      <c r="AA1731" s="70">
        <f ca="1">Z1731/OFFSET(Z1731,'Parameters &amp; Main Results'!$B$38,0)</f>
        <v>2.0116880447383902</v>
      </c>
      <c r="AB1731" s="70">
        <f ca="1">SUMPRODUCT(Z1731:OFFSET(Z1731,'Parameters &amp; Main Results'!$B$38-1,0), 'Cash Flow Assist'!$P$11:OFFSET('Cash Flow Assist'!$P$11,'Parameters &amp; Main Results'!$B$38-1,0)  )/OFFSET(Z1731,'Parameters &amp; Main Results'!$B$38,0)</f>
        <v>589.07483873402884</v>
      </c>
      <c r="AC1731" s="70">
        <f ca="1">SUMPRODUCT(Z1731:OFFSET(Z1731,'Parameters &amp; Main Results'!$B$38-1,0),'Parameters &amp; Main Results'!$B$42:OFFSET('Parameters &amp; Main Results'!$B$42,'Parameters &amp; Main Results'!$B$38-1,0)   )/OFFSET(Z1731,'Parameters &amp; Main Results'!$B$38,0)</f>
        <v>0</v>
      </c>
      <c r="AD1731" s="155">
        <f t="shared" si="4"/>
        <v>0</v>
      </c>
      <c r="AE1731" s="252">
        <f t="shared" ca="1" si="1813"/>
        <v>13401836.828500001</v>
      </c>
      <c r="AF1731" s="253">
        <f t="shared" ca="1" si="1815"/>
        <v>0.50167014330471471</v>
      </c>
      <c r="AG1731" s="258">
        <f t="shared" ca="1" si="1816"/>
        <v>0</v>
      </c>
      <c r="AH1731" s="227" t="str">
        <f ca="1">IF(SUM(AG1731:OFFSET(AG1731,(-HoldAggressiveTime-1),0,,))=0,"Defensive","Aggressive")</f>
        <v>Defensive</v>
      </c>
    </row>
    <row r="1732" spans="1:34" ht="15" x14ac:dyDescent="0.2">
      <c r="A1732">
        <f t="shared" si="15"/>
        <v>11</v>
      </c>
      <c r="B1732">
        <f t="shared" si="16"/>
        <v>2014</v>
      </c>
      <c r="C1732" s="70">
        <f t="shared" si="1"/>
        <v>2014.8333333332025</v>
      </c>
      <c r="D1732" s="149">
        <f t="shared" si="383"/>
        <v>42004</v>
      </c>
      <c r="E1732" s="151">
        <v>236.983</v>
      </c>
      <c r="F1732" s="152">
        <v>20666385.606699999</v>
      </c>
      <c r="G1732" s="152">
        <v>78318.126099999994</v>
      </c>
      <c r="H1732" s="152">
        <v>37686.10706925</v>
      </c>
      <c r="I1732" s="152">
        <v>15979931.9380961</v>
      </c>
      <c r="J1732" s="152">
        <v>236.983</v>
      </c>
      <c r="K1732" s="152">
        <v>236.983</v>
      </c>
      <c r="L1732" s="152">
        <v>1184.5</v>
      </c>
      <c r="M1732" s="153">
        <v>26.905995319999999</v>
      </c>
      <c r="N1732" s="17">
        <f t="shared" ref="N1732:T1732" si="1866">F1732/F1731/$E1732*$E1731-1</f>
        <v>2.8831034014104473E-2</v>
      </c>
      <c r="O1732" s="17">
        <f t="shared" si="1866"/>
        <v>1.4910731563201107E-2</v>
      </c>
      <c r="P1732" s="17">
        <f t="shared" si="1866"/>
        <v>1.9029093508393657E-3</v>
      </c>
      <c r="Q1732" s="17">
        <f t="shared" si="1866"/>
        <v>1.4350857872981182E-2</v>
      </c>
      <c r="R1732" s="17">
        <f t="shared" si="1866"/>
        <v>0</v>
      </c>
      <c r="S1732" s="17">
        <f t="shared" si="1866"/>
        <v>0</v>
      </c>
      <c r="T1732" s="17">
        <f t="shared" si="1866"/>
        <v>1.1493046854747613E-2</v>
      </c>
      <c r="U1732" s="241">
        <v>-2.0500000000000001E-2</v>
      </c>
      <c r="V1732" s="241">
        <v>-3.09E-2</v>
      </c>
      <c r="W1732" s="223">
        <f t="shared" ca="1" si="1818"/>
        <v>2.5138407499289292E-2</v>
      </c>
      <c r="X1732" s="223">
        <f>MMULT(N1732:T1732,'Parameters &amp; Main Results'!$B$12:$B$18)-'Parameters &amp; Main Results'!$B$22/12+MMULT(U1732:V1732,'Parameters &amp; Main Results'!$B$20:$B$21)</f>
        <v>2.5138407499289292E-2</v>
      </c>
      <c r="Y1732" s="223">
        <f>MMULT(N1732:T1732,'Parameters &amp; Main Results'!$C$12:$C$18)-'Parameters &amp; Main Results'!$C$22/12+MMULT(U1732:V1732,'Parameters &amp; Main Results'!$C$20:$C$21)</f>
        <v>2.7397337102347472E-2</v>
      </c>
      <c r="Z1732" s="17">
        <f t="shared" ca="1" si="1803"/>
        <v>1.9721653980318998</v>
      </c>
      <c r="AA1732" s="70">
        <f ca="1">Z1732/OFFSET(Z1732,'Parameters &amp; Main Results'!$B$38,0)</f>
        <v>1.9721653980318998</v>
      </c>
      <c r="AB1732" s="70">
        <f ca="1">SUMPRODUCT(Z1732:OFFSET(Z1732,'Parameters &amp; Main Results'!$B$38-1,0), 'Cash Flow Assist'!$P$11:OFFSET('Cash Flow Assist'!$P$11,'Parameters &amp; Main Results'!$B$38-1,0)  )/OFFSET(Z1732,'Parameters &amp; Main Results'!$B$38,0)</f>
        <v>588.06315068929041</v>
      </c>
      <c r="AC1732" s="70">
        <f ca="1">SUMPRODUCT(Z1732:OFFSET(Z1732,'Parameters &amp; Main Results'!$B$38-1,0),'Parameters &amp; Main Results'!$B$42:OFFSET('Parameters &amp; Main Results'!$B$42,'Parameters &amp; Main Results'!$B$38-1,0)   )/OFFSET(Z1732,'Parameters &amp; Main Results'!$B$38,0)</f>
        <v>0</v>
      </c>
      <c r="AD1732" s="155">
        <f t="shared" si="4"/>
        <v>0</v>
      </c>
      <c r="AE1732" s="252">
        <f t="shared" ca="1" si="1813"/>
        <v>13785271.5198</v>
      </c>
      <c r="AF1732" s="253">
        <f t="shared" ca="1" si="1815"/>
        <v>0.49916420413022322</v>
      </c>
      <c r="AG1732" s="258">
        <f t="shared" ca="1" si="1816"/>
        <v>0</v>
      </c>
      <c r="AH1732" s="227" t="str">
        <f ca="1">IF(SUM(AG1732:OFFSET(AG1732,(-HoldAggressiveTime-1),0,,))=0,"Defensive","Aggressive")</f>
        <v>Defensive</v>
      </c>
    </row>
    <row r="1733" spans="1:34" ht="15" x14ac:dyDescent="0.2">
      <c r="A1733">
        <f t="shared" si="15"/>
        <v>12</v>
      </c>
      <c r="B1733">
        <f t="shared" si="16"/>
        <v>2014</v>
      </c>
      <c r="C1733" s="70">
        <f t="shared" si="1"/>
        <v>2014.9166666665358</v>
      </c>
      <c r="D1733" s="149">
        <f t="shared" si="383"/>
        <v>42035</v>
      </c>
      <c r="E1733" s="151">
        <v>236.25200000000001</v>
      </c>
      <c r="F1733" s="152">
        <v>20614322.6076</v>
      </c>
      <c r="G1733" s="152">
        <v>78427.771500000003</v>
      </c>
      <c r="H1733" s="152">
        <v>37686.735171029999</v>
      </c>
      <c r="I1733" s="152">
        <v>15453506.6234471</v>
      </c>
      <c r="J1733" s="152">
        <v>236.25200000000001</v>
      </c>
      <c r="K1733" s="152">
        <v>236.25200000000001</v>
      </c>
      <c r="L1733" s="152">
        <v>1199.25</v>
      </c>
      <c r="M1733" s="153">
        <v>26.85447512</v>
      </c>
      <c r="N1733" s="17">
        <f t="shared" ref="N1733:T1733" si="1867">F1733/F1732/$E1733*$E1732-1</f>
        <v>5.6714723601203332E-4</v>
      </c>
      <c r="O1733" s="17">
        <f t="shared" si="1867"/>
        <v>4.4984858159409224E-3</v>
      </c>
      <c r="P1733" s="17">
        <f t="shared" si="1867"/>
        <v>3.1108719360617432E-3</v>
      </c>
      <c r="Q1733" s="17">
        <f t="shared" si="1867"/>
        <v>-2.995067762501924E-2</v>
      </c>
      <c r="R1733" s="17">
        <f t="shared" si="1867"/>
        <v>0</v>
      </c>
      <c r="S1733" s="17">
        <f t="shared" si="1867"/>
        <v>0</v>
      </c>
      <c r="T1733" s="17">
        <f t="shared" si="1867"/>
        <v>1.5585195293430054E-2</v>
      </c>
      <c r="U1733" s="241">
        <v>2.5000000000000001E-2</v>
      </c>
      <c r="V1733" s="241">
        <v>2.2700000000000001E-2</v>
      </c>
      <c r="W1733" s="223">
        <f t="shared" ca="1" si="1818"/>
        <v>2.0626506882020462E-3</v>
      </c>
      <c r="X1733" s="223">
        <f>MMULT(N1733:T1733,'Parameters &amp; Main Results'!$B$12:$B$18)-'Parameters &amp; Main Results'!$B$22/12+MMULT(U1733:V1733,'Parameters &amp; Main Results'!$B$20:$B$21)</f>
        <v>2.0626506882020462E-3</v>
      </c>
      <c r="Y1733" s="223">
        <f>MMULT(N1733:T1733,'Parameters &amp; Main Results'!$C$12:$C$18)-'Parameters &amp; Main Results'!$C$22/12+MMULT(U1733:V1733,'Parameters &amp; Main Results'!$C$20:$C$21)</f>
        <v>9.186144273382556E-4</v>
      </c>
      <c r="Z1733" s="17">
        <f t="shared" ca="1" si="1803"/>
        <v>1.9238040284167843</v>
      </c>
      <c r="AA1733" s="70">
        <f ca="1">Z1733/OFFSET(Z1733,'Parameters &amp; Main Results'!$B$38,0)</f>
        <v>1.9238040284167843</v>
      </c>
      <c r="AB1733" s="70">
        <f ca="1">SUMPRODUCT(Z1733:OFFSET(Z1733,'Parameters &amp; Main Results'!$B$38-1,0), 'Cash Flow Assist'!$P$11:OFFSET('Cash Flow Assist'!$P$11,'Parameters &amp; Main Results'!$B$38-1,0)  )/OFFSET(Z1733,'Parameters &amp; Main Results'!$B$38,0)</f>
        <v>587.09098529125845</v>
      </c>
      <c r="AC1733" s="70">
        <f ca="1">SUMPRODUCT(Z1733:OFFSET(Z1733,'Parameters &amp; Main Results'!$B$38-1,0),'Parameters &amp; Main Results'!$B$42:OFFSET('Parameters &amp; Main Results'!$B$42,'Parameters &amp; Main Results'!$B$38-1,0)   )/OFFSET(Z1733,'Parameters &amp; Main Results'!$B$38,0)</f>
        <v>0</v>
      </c>
      <c r="AD1733" s="155">
        <f t="shared" si="4"/>
        <v>0</v>
      </c>
      <c r="AE1733" s="252">
        <f t="shared" ca="1" si="1813"/>
        <v>13494312.6369</v>
      </c>
      <c r="AF1733" s="253">
        <f t="shared" ca="1" si="1815"/>
        <v>0.52763042937292237</v>
      </c>
      <c r="AG1733" s="258">
        <f t="shared" ca="1" si="1816"/>
        <v>0</v>
      </c>
      <c r="AH1733" s="227" t="str">
        <f ca="1">IF(SUM(AG1733:OFFSET(AG1733,(-HoldAggressiveTime-1),0,,))=0,"Defensive","Aggressive")</f>
        <v>Defensive</v>
      </c>
    </row>
    <row r="1734" spans="1:34" ht="15" x14ac:dyDescent="0.2">
      <c r="A1734">
        <f t="shared" si="15"/>
        <v>1</v>
      </c>
      <c r="B1734">
        <f t="shared" si="16"/>
        <v>2015</v>
      </c>
      <c r="C1734" s="70">
        <f t="shared" si="1"/>
        <v>2014.999999999869</v>
      </c>
      <c r="D1734" s="149">
        <f t="shared" si="383"/>
        <v>42063</v>
      </c>
      <c r="E1734" s="151">
        <v>234.71799999999999</v>
      </c>
      <c r="F1734" s="152">
        <v>19995472.9254</v>
      </c>
      <c r="G1734" s="152">
        <v>81808.008400000006</v>
      </c>
      <c r="H1734" s="152">
        <v>37687.677339410002</v>
      </c>
      <c r="I1734" s="152">
        <v>15400926.3297842</v>
      </c>
      <c r="J1734" s="152">
        <v>234.71799999999999</v>
      </c>
      <c r="K1734" s="152">
        <v>234.71799999999999</v>
      </c>
      <c r="L1734" s="152">
        <v>1263.5</v>
      </c>
      <c r="M1734" s="153">
        <v>26.058764230000001</v>
      </c>
      <c r="N1734" s="17">
        <f t="shared" ref="N1734:T1734" si="1868">F1734/F1733/$E1734*$E1733-1</f>
        <v>-2.3681070421606498E-2</v>
      </c>
      <c r="O1734" s="17">
        <f t="shared" si="1868"/>
        <v>4.9917181658041043E-2</v>
      </c>
      <c r="P1734" s="17">
        <f t="shared" si="1868"/>
        <v>6.5606655646546219E-3</v>
      </c>
      <c r="Q1734" s="17">
        <f t="shared" si="1868"/>
        <v>3.1107822364100368E-3</v>
      </c>
      <c r="R1734" s="17">
        <f t="shared" si="1868"/>
        <v>0</v>
      </c>
      <c r="S1734" s="17">
        <f t="shared" si="1868"/>
        <v>0</v>
      </c>
      <c r="T1734" s="17">
        <f t="shared" si="1868"/>
        <v>6.046079383009495E-2</v>
      </c>
      <c r="U1734" s="241">
        <v>-5.4000000000000003E-3</v>
      </c>
      <c r="V1734" s="241">
        <v>-3.61E-2</v>
      </c>
      <c r="W1734" s="223">
        <f t="shared" ca="1" si="1818"/>
        <v>-4.7959934597585803E-3</v>
      </c>
      <c r="X1734" s="223">
        <f>MMULT(N1734:T1734,'Parameters &amp; Main Results'!$B$12:$B$18)-'Parameters &amp; Main Results'!$B$22/12+MMULT(U1734:V1734,'Parameters &amp; Main Results'!$B$20:$B$21)</f>
        <v>-4.7959934597585803E-3</v>
      </c>
      <c r="Y1734" s="223">
        <f>MMULT(N1734:T1734,'Parameters &amp; Main Results'!$C$12:$C$18)-'Parameters &amp; Main Results'!$C$22/12+MMULT(U1734:V1734,'Parameters &amp; Main Results'!$C$20:$C$21)</f>
        <v>-1.636291188030841E-2</v>
      </c>
      <c r="Z1734" s="17">
        <f t="shared" ca="1" si="1803"/>
        <v>1.9198440607436509</v>
      </c>
      <c r="AA1734" s="70">
        <f ca="1">Z1734/OFFSET(Z1734,'Parameters &amp; Main Results'!$B$38,0)</f>
        <v>1.9198440607436509</v>
      </c>
      <c r="AB1734" s="70">
        <f ca="1">SUMPRODUCT(Z1734:OFFSET(Z1734,'Parameters &amp; Main Results'!$B$38-1,0), 'Cash Flow Assist'!$P$11:OFFSET('Cash Flow Assist'!$P$11,'Parameters &amp; Main Results'!$B$38-1,0)  )/OFFSET(Z1734,'Parameters &amp; Main Results'!$B$38,0)</f>
        <v>586.16718126284172</v>
      </c>
      <c r="AC1734" s="70">
        <f ca="1">SUMPRODUCT(Z1734:OFFSET(Z1734,'Parameters &amp; Main Results'!$B$38-1,0),'Parameters &amp; Main Results'!$B$42:OFFSET('Parameters &amp; Main Results'!$B$42,'Parameters &amp; Main Results'!$B$38-1,0)   )/OFFSET(Z1734,'Parameters &amp; Main Results'!$B$38,0)</f>
        <v>0</v>
      </c>
      <c r="AD1734" s="155">
        <f t="shared" si="4"/>
        <v>-2.3681070421606498E-2</v>
      </c>
      <c r="AE1734" s="252">
        <f t="shared" ca="1" si="1813"/>
        <v>13572583.230900001</v>
      </c>
      <c r="AF1734" s="253">
        <f t="shared" ca="1" si="1815"/>
        <v>0.47322529434760341</v>
      </c>
      <c r="AG1734" s="258">
        <f t="shared" ca="1" si="1816"/>
        <v>0</v>
      </c>
      <c r="AH1734" s="227" t="str">
        <f ca="1">IF(SUM(AG1734:OFFSET(AG1734,(-HoldAggressiveTime-1),0,,))=0,"Defensive","Aggressive")</f>
        <v>Defensive</v>
      </c>
    </row>
    <row r="1735" spans="1:34" ht="15" x14ac:dyDescent="0.2">
      <c r="A1735">
        <f t="shared" si="15"/>
        <v>2</v>
      </c>
      <c r="B1735">
        <f t="shared" si="16"/>
        <v>2015</v>
      </c>
      <c r="C1735" s="70">
        <f t="shared" si="1"/>
        <v>2015.0833333332023</v>
      </c>
      <c r="D1735" s="149">
        <f t="shared" si="383"/>
        <v>42094</v>
      </c>
      <c r="E1735" s="151">
        <v>235.23599999999999</v>
      </c>
      <c r="F1735" s="152">
        <v>21144687.066599999</v>
      </c>
      <c r="G1735" s="152">
        <v>79795.531400000007</v>
      </c>
      <c r="H1735" s="152">
        <v>37688.619531340002</v>
      </c>
      <c r="I1735" s="152">
        <v>16323113.0716618</v>
      </c>
      <c r="J1735" s="152">
        <v>235.23599999999999</v>
      </c>
      <c r="K1735" s="152">
        <v>235.23599999999999</v>
      </c>
      <c r="L1735" s="152">
        <v>1205</v>
      </c>
      <c r="M1735" s="153">
        <v>27.284630960000001</v>
      </c>
      <c r="N1735" s="17">
        <f t="shared" ref="N1735:T1735" si="1869">F1735/F1734/$E1735*$E1734-1</f>
        <v>5.514511289825319E-2</v>
      </c>
      <c r="O1735" s="17">
        <f t="shared" si="1869"/>
        <v>-2.6747873543798373E-2</v>
      </c>
      <c r="P1735" s="17">
        <f t="shared" si="1869"/>
        <v>-2.1770989560343512E-3</v>
      </c>
      <c r="Q1735" s="17">
        <f t="shared" si="1869"/>
        <v>5.7544754857773439E-2</v>
      </c>
      <c r="R1735" s="17">
        <f t="shared" si="1869"/>
        <v>0</v>
      </c>
      <c r="S1735" s="17">
        <f t="shared" si="1869"/>
        <v>0</v>
      </c>
      <c r="T1735" s="17">
        <f t="shared" si="1869"/>
        <v>-4.8400049786575083E-2</v>
      </c>
      <c r="U1735" s="241">
        <v>6.1000000000000004E-3</v>
      </c>
      <c r="V1735" s="241">
        <v>-1.8700000000000001E-2</v>
      </c>
      <c r="W1735" s="223">
        <f t="shared" ca="1" si="1818"/>
        <v>3.3547590808934796E-2</v>
      </c>
      <c r="X1735" s="223">
        <f>MMULT(N1735:T1735,'Parameters &amp; Main Results'!$B$12:$B$18)-'Parameters &amp; Main Results'!$B$22/12+MMULT(U1735:V1735,'Parameters &amp; Main Results'!$B$20:$B$21)</f>
        <v>3.3547590808934796E-2</v>
      </c>
      <c r="Y1735" s="223">
        <f>MMULT(N1735:T1735,'Parameters &amp; Main Results'!$C$12:$C$18)-'Parameters &amp; Main Results'!$C$22/12+MMULT(U1735:V1735,'Parameters &amp; Main Results'!$C$20:$C$21)</f>
        <v>4.6914147587381369E-2</v>
      </c>
      <c r="Z1735" s="17">
        <f t="shared" ca="1" si="1803"/>
        <v>1.9290959925069606</v>
      </c>
      <c r="AA1735" s="70">
        <f ca="1">Z1735/OFFSET(Z1735,'Parameters &amp; Main Results'!$B$38,0)</f>
        <v>1.9290959925069606</v>
      </c>
      <c r="AB1735" s="70">
        <f ca="1">SUMPRODUCT(Z1735:OFFSET(Z1735,'Parameters &amp; Main Results'!$B$38-1,0), 'Cash Flow Assist'!$P$11:OFFSET('Cash Flow Assist'!$P$11,'Parameters &amp; Main Results'!$B$38-1,0)  )/OFFSET(Z1735,'Parameters &amp; Main Results'!$B$38,0)</f>
        <v>585.24733720209804</v>
      </c>
      <c r="AC1735" s="70">
        <f ca="1">SUMPRODUCT(Z1735:OFFSET(Z1735,'Parameters &amp; Main Results'!$B$38-1,0),'Parameters &amp; Main Results'!$B$42:OFFSET('Parameters &amp; Main Results'!$B$42,'Parameters &amp; Main Results'!$B$38-1,0)   )/OFFSET(Z1735,'Parameters &amp; Main Results'!$B$38,0)</f>
        <v>0</v>
      </c>
      <c r="AD1735" s="155">
        <f t="shared" si="4"/>
        <v>0</v>
      </c>
      <c r="AE1735" s="252">
        <f t="shared" ca="1" si="1813"/>
        <v>13696287.5418</v>
      </c>
      <c r="AF1735" s="253">
        <f t="shared" ca="1" si="1815"/>
        <v>0.54382616472296341</v>
      </c>
      <c r="AG1735" s="258">
        <f t="shared" ca="1" si="1816"/>
        <v>0</v>
      </c>
      <c r="AH1735" s="227" t="str">
        <f ca="1">IF(SUM(AG1735:OFFSET(AG1735,(-HoldAggressiveTime-1),0,,))=0,"Defensive","Aggressive")</f>
        <v>Defensive</v>
      </c>
    </row>
    <row r="1736" spans="1:34" ht="15" x14ac:dyDescent="0.2">
      <c r="A1736">
        <f t="shared" si="15"/>
        <v>3</v>
      </c>
      <c r="B1736">
        <f t="shared" si="16"/>
        <v>2015</v>
      </c>
      <c r="C1736" s="70">
        <f t="shared" si="1"/>
        <v>2015.1666666665355</v>
      </c>
      <c r="D1736" s="149">
        <f t="shared" si="383"/>
        <v>42124</v>
      </c>
      <c r="E1736" s="151">
        <v>236.005</v>
      </c>
      <c r="F1736" s="152">
        <v>20810269.7984</v>
      </c>
      <c r="G1736" s="152">
        <v>80489.752500000002</v>
      </c>
      <c r="H1736" s="152">
        <v>37689.247674999999</v>
      </c>
      <c r="I1736" s="152">
        <v>16064916.1185732</v>
      </c>
      <c r="J1736" s="152">
        <v>236.005</v>
      </c>
      <c r="K1736" s="152">
        <v>236.005</v>
      </c>
      <c r="L1736" s="152">
        <v>1179.25</v>
      </c>
      <c r="M1736" s="153">
        <v>26.57311618</v>
      </c>
      <c r="N1736" s="17">
        <f t="shared" ref="N1736:T1736" si="1870">F1736/F1735/$E1736*$E1735-1</f>
        <v>-1.9022535797291962E-2</v>
      </c>
      <c r="O1736" s="17">
        <f t="shared" si="1870"/>
        <v>5.4132460399809457E-3</v>
      </c>
      <c r="P1736" s="17">
        <f t="shared" si="1870"/>
        <v>-3.2417931823176538E-3</v>
      </c>
      <c r="Q1736" s="17">
        <f t="shared" si="1870"/>
        <v>-1.9024738935635832E-2</v>
      </c>
      <c r="R1736" s="17">
        <f t="shared" si="1870"/>
        <v>0</v>
      </c>
      <c r="S1736" s="17">
        <f t="shared" si="1870"/>
        <v>0</v>
      </c>
      <c r="T1736" s="17">
        <f t="shared" si="1870"/>
        <v>-2.4558070320086944E-2</v>
      </c>
      <c r="U1736" s="241">
        <v>3.0700000000000002E-2</v>
      </c>
      <c r="V1736" s="241">
        <v>-4.1000000000000003E-3</v>
      </c>
      <c r="W1736" s="223">
        <f t="shared" ca="1" si="1818"/>
        <v>-1.4453822822643797E-2</v>
      </c>
      <c r="X1736" s="223">
        <f>MMULT(N1736:T1736,'Parameters &amp; Main Results'!$B$12:$B$18)-'Parameters &amp; Main Results'!$B$22/12+MMULT(U1736:V1736,'Parameters &amp; Main Results'!$B$20:$B$21)</f>
        <v>-1.4453822822643797E-2</v>
      </c>
      <c r="Y1736" s="223">
        <f>MMULT(N1736:T1736,'Parameters &amp; Main Results'!$C$12:$C$18)-'Parameters &amp; Main Results'!$C$22/12+MMULT(U1736:V1736,'Parameters &amp; Main Results'!$C$20:$C$21)</f>
        <v>-1.6620624280231339E-2</v>
      </c>
      <c r="Z1736" s="17">
        <f t="shared" ca="1" si="1803"/>
        <v>1.866480082447969</v>
      </c>
      <c r="AA1736" s="70">
        <f ca="1">Z1736/OFFSET(Z1736,'Parameters &amp; Main Results'!$B$38,0)</f>
        <v>1.866480082447969</v>
      </c>
      <c r="AB1736" s="70">
        <f ca="1">SUMPRODUCT(Z1736:OFFSET(Z1736,'Parameters &amp; Main Results'!$B$38-1,0), 'Cash Flow Assist'!$P$11:OFFSET('Cash Flow Assist'!$P$11,'Parameters &amp; Main Results'!$B$38-1,0)  )/OFFSET(Z1736,'Parameters &amp; Main Results'!$B$38,0)</f>
        <v>584.31824120959118</v>
      </c>
      <c r="AC1736" s="70">
        <f ca="1">SUMPRODUCT(Z1736:OFFSET(Z1736,'Parameters &amp; Main Results'!$B$38-1,0),'Parameters &amp; Main Results'!$B$42:OFFSET('Parameters &amp; Main Results'!$B$42,'Parameters &amp; Main Results'!$B$38-1,0)   )/OFFSET(Z1736,'Parameters &amp; Main Results'!$B$38,0)</f>
        <v>0</v>
      </c>
      <c r="AD1736" s="155">
        <f t="shared" si="4"/>
        <v>-1.9022535797291962E-2</v>
      </c>
      <c r="AE1736" s="252">
        <f t="shared" ca="1" si="1813"/>
        <v>14405700.5921</v>
      </c>
      <c r="AF1736" s="253">
        <f t="shared" ca="1" si="1815"/>
        <v>0.44458575029750563</v>
      </c>
      <c r="AG1736" s="258">
        <f t="shared" ca="1" si="1816"/>
        <v>0</v>
      </c>
      <c r="AH1736" s="227" t="str">
        <f ca="1">IF(SUM(AG1736:OFFSET(AG1736,(-HoldAggressiveTime-1),0,,))=0,"Defensive","Aggressive")</f>
        <v>Defensive</v>
      </c>
    </row>
    <row r="1737" spans="1:34" ht="15" x14ac:dyDescent="0.2">
      <c r="A1737">
        <f t="shared" si="15"/>
        <v>4</v>
      </c>
      <c r="B1737">
        <f t="shared" si="16"/>
        <v>2015</v>
      </c>
      <c r="C1737" s="70">
        <f t="shared" si="1"/>
        <v>2015.2499999998688</v>
      </c>
      <c r="D1737" s="149">
        <f t="shared" si="383"/>
        <v>42155</v>
      </c>
      <c r="E1737" s="151">
        <v>236.15600000000001</v>
      </c>
      <c r="F1737" s="152">
        <v>21009935.774900001</v>
      </c>
      <c r="G1737" s="152">
        <v>79990.716100000005</v>
      </c>
      <c r="H1737" s="152">
        <v>37690.189906189997</v>
      </c>
      <c r="I1737" s="152">
        <v>16773260.398748999</v>
      </c>
      <c r="J1737" s="152">
        <v>236.15600000000001</v>
      </c>
      <c r="K1737" s="152">
        <v>236.15600000000001</v>
      </c>
      <c r="L1737" s="152">
        <v>1204.3</v>
      </c>
      <c r="M1737" s="153">
        <v>26.671793610000002</v>
      </c>
      <c r="N1737" s="17">
        <f t="shared" ref="N1737:T1737" si="1871">F1737/F1736/$E1737*$E1736-1</f>
        <v>8.9490458538810103E-3</v>
      </c>
      <c r="O1737" s="17">
        <f t="shared" si="1871"/>
        <v>-6.835442707137096E-3</v>
      </c>
      <c r="P1737" s="17">
        <f t="shared" si="1871"/>
        <v>-6.1442383429499703E-4</v>
      </c>
      <c r="Q1737" s="17">
        <f t="shared" si="1871"/>
        <v>4.3425021374133177E-2</v>
      </c>
      <c r="R1737" s="17">
        <f t="shared" si="1871"/>
        <v>0</v>
      </c>
      <c r="S1737" s="17">
        <f t="shared" si="1871"/>
        <v>0</v>
      </c>
      <c r="T1737" s="17">
        <f t="shared" si="1871"/>
        <v>2.0589324678728316E-2</v>
      </c>
      <c r="U1737" s="241">
        <v>-3.04E-2</v>
      </c>
      <c r="V1737" s="241">
        <v>1.83E-2</v>
      </c>
      <c r="W1737" s="223">
        <f t="shared" ca="1" si="1818"/>
        <v>6.3324954162530889E-3</v>
      </c>
      <c r="X1737" s="223">
        <f>MMULT(N1737:T1737,'Parameters &amp; Main Results'!$B$12:$B$18)-'Parameters &amp; Main Results'!$B$22/12+MMULT(U1737:V1737,'Parameters &amp; Main Results'!$B$20:$B$21)</f>
        <v>6.3324954162530889E-3</v>
      </c>
      <c r="Y1737" s="223">
        <f>MMULT(N1737:T1737,'Parameters &amp; Main Results'!$C$12:$C$18)-'Parameters &amp; Main Results'!$C$22/12+MMULT(U1737:V1737,'Parameters &amp; Main Results'!$C$20:$C$21)</f>
        <v>7.3289303311125332E-3</v>
      </c>
      <c r="Z1737" s="17">
        <f t="shared" ref="Z1737:Z1800" ca="1" si="1872">Z1738*(1+W1737)</f>
        <v>1.8938535054680472</v>
      </c>
      <c r="AA1737" s="70">
        <f ca="1">Z1737/OFFSET(Z1737,'Parameters &amp; Main Results'!$B$38,0)</f>
        <v>1.8938535054680472</v>
      </c>
      <c r="AB1737" s="70">
        <f ca="1">SUMPRODUCT(Z1737:OFFSET(Z1737,'Parameters &amp; Main Results'!$B$38-1,0), 'Cash Flow Assist'!$P$11:OFFSET('Cash Flow Assist'!$P$11,'Parameters &amp; Main Results'!$B$38-1,0)  )/OFFSET(Z1737,'Parameters &amp; Main Results'!$B$38,0)</f>
        <v>583.45176112714319</v>
      </c>
      <c r="AC1737" s="70">
        <f ca="1">SUMPRODUCT(Z1737:OFFSET(Z1737,'Parameters &amp; Main Results'!$B$38-1,0),'Parameters &amp; Main Results'!$B$42:OFFSET('Parameters &amp; Main Results'!$B$42,'Parameters &amp; Main Results'!$B$38-1,0)   )/OFFSET(Z1737,'Parameters &amp; Main Results'!$B$38,0)</f>
        <v>0</v>
      </c>
      <c r="AD1737" s="155">
        <f t="shared" si="4"/>
        <v>-1.0243723488517986E-2</v>
      </c>
      <c r="AE1737" s="252">
        <f t="shared" ca="1" si="1813"/>
        <v>14601264.966800001</v>
      </c>
      <c r="AF1737" s="253">
        <f t="shared" ca="1" si="1815"/>
        <v>0.43891202732584328</v>
      </c>
      <c r="AG1737" s="258">
        <f t="shared" ca="1" si="1816"/>
        <v>0</v>
      </c>
      <c r="AH1737" s="227" t="str">
        <f ca="1">IF(SUM(AG1737:OFFSET(AG1737,(-HoldAggressiveTime-1),0,,))=0,"Defensive","Aggressive")</f>
        <v>Defensive</v>
      </c>
    </row>
    <row r="1738" spans="1:34" ht="15" x14ac:dyDescent="0.2">
      <c r="A1738">
        <f t="shared" si="15"/>
        <v>5</v>
      </c>
      <c r="B1738">
        <f t="shared" si="16"/>
        <v>2015</v>
      </c>
      <c r="C1738" s="70">
        <f t="shared" si="1"/>
        <v>2015.3333333332021</v>
      </c>
      <c r="D1738" s="149">
        <f t="shared" si="383"/>
        <v>42185</v>
      </c>
      <c r="E1738" s="151">
        <v>236.97399999999999</v>
      </c>
      <c r="F1738" s="152">
        <v>21280094.614700001</v>
      </c>
      <c r="G1738" s="152">
        <v>79662.754100000006</v>
      </c>
      <c r="H1738" s="152">
        <v>37690.818076030002</v>
      </c>
      <c r="I1738" s="152">
        <v>16645750.9976444</v>
      </c>
      <c r="J1738" s="152">
        <v>236.97399999999999</v>
      </c>
      <c r="K1738" s="152">
        <v>236.97399999999999</v>
      </c>
      <c r="L1738" s="152">
        <v>1190.4000000000001</v>
      </c>
      <c r="M1738" s="153">
        <v>26.748359829999998</v>
      </c>
      <c r="N1738" s="17">
        <f t="shared" ref="N1738:T1738" si="1873">F1738/F1737/$E1738*$E1737-1</f>
        <v>9.3623812439633802E-3</v>
      </c>
      <c r="O1738" s="17">
        <f t="shared" si="1873"/>
        <v>-7.5377036675635667E-3</v>
      </c>
      <c r="P1738" s="17">
        <f t="shared" si="1873"/>
        <v>-3.4352463418563239E-3</v>
      </c>
      <c r="Q1738" s="17">
        <f t="shared" si="1873"/>
        <v>-1.1027559548409283E-2</v>
      </c>
      <c r="R1738" s="17">
        <f t="shared" si="1873"/>
        <v>0</v>
      </c>
      <c r="S1738" s="17">
        <f t="shared" si="1873"/>
        <v>0</v>
      </c>
      <c r="T1738" s="17">
        <f t="shared" si="1873"/>
        <v>-1.4953988840647803E-2</v>
      </c>
      <c r="U1738" s="241">
        <v>9.1999999999999998E-3</v>
      </c>
      <c r="V1738" s="241">
        <v>-1.1299999999999999E-2</v>
      </c>
      <c r="W1738" s="223">
        <f t="shared" ca="1" si="1818"/>
        <v>4.7248790907607648E-3</v>
      </c>
      <c r="X1738" s="223">
        <f>MMULT(N1738:T1738,'Parameters &amp; Main Results'!$B$12:$B$18)-'Parameters &amp; Main Results'!$B$22/12+MMULT(U1738:V1738,'Parameters &amp; Main Results'!$B$20:$B$21)</f>
        <v>4.7248790907607648E-3</v>
      </c>
      <c r="Y1738" s="223">
        <f>MMULT(N1738:T1738,'Parameters &amp; Main Results'!$C$12:$C$18)-'Parameters &amp; Main Results'!$C$22/12+MMULT(U1738:V1738,'Parameters &amp; Main Results'!$C$20:$C$21)</f>
        <v>7.6307060861440191E-3</v>
      </c>
      <c r="Z1738" s="17">
        <f t="shared" ca="1" si="1872"/>
        <v>1.881936153402942</v>
      </c>
      <c r="AA1738" s="70">
        <f ca="1">Z1738/OFFSET(Z1738,'Parameters &amp; Main Results'!$B$38,0)</f>
        <v>1.881936153402942</v>
      </c>
      <c r="AB1738" s="70">
        <f ca="1">SUMPRODUCT(Z1738:OFFSET(Z1738,'Parameters &amp; Main Results'!$B$38-1,0), 'Cash Flow Assist'!$P$11:OFFSET('Cash Flow Assist'!$P$11,'Parameters &amp; Main Results'!$B$38-1,0)  )/OFFSET(Z1738,'Parameters &amp; Main Results'!$B$38,0)</f>
        <v>582.5579076216751</v>
      </c>
      <c r="AC1738" s="70">
        <f ca="1">SUMPRODUCT(Z1738:OFFSET(Z1738,'Parameters &amp; Main Results'!$B$38-1,0),'Parameters &amp; Main Results'!$B$42:OFFSET('Parameters &amp; Main Results'!$B$42,'Parameters &amp; Main Results'!$B$38-1,0)   )/OFFSET(Z1738,'Parameters &amp; Main Results'!$B$38,0)</f>
        <v>0</v>
      </c>
      <c r="AD1738" s="155">
        <f t="shared" si="4"/>
        <v>-9.772478892118297E-4</v>
      </c>
      <c r="AE1738" s="252">
        <f t="shared" ca="1" si="1813"/>
        <v>15082027.3879</v>
      </c>
      <c r="AF1738" s="253">
        <f t="shared" ca="1" si="1815"/>
        <v>0.41095716559781492</v>
      </c>
      <c r="AG1738" s="258">
        <f t="shared" ca="1" si="1816"/>
        <v>0</v>
      </c>
      <c r="AH1738" s="227" t="str">
        <f ca="1">IF(SUM(AG1738:OFFSET(AG1738,(-HoldAggressiveTime-1),0,,))=0,"Defensive","Aggressive")</f>
        <v>Defensive</v>
      </c>
    </row>
    <row r="1739" spans="1:34" ht="15" x14ac:dyDescent="0.2">
      <c r="A1739">
        <f t="shared" si="15"/>
        <v>6</v>
      </c>
      <c r="B1739">
        <f t="shared" si="16"/>
        <v>2015</v>
      </c>
      <c r="C1739" s="70">
        <f t="shared" si="1"/>
        <v>2015.4166666665353</v>
      </c>
      <c r="D1739" s="149">
        <f t="shared" si="383"/>
        <v>42216</v>
      </c>
      <c r="E1739" s="151">
        <v>237.684</v>
      </c>
      <c r="F1739" s="152">
        <v>20868129.728100002</v>
      </c>
      <c r="G1739" s="152">
        <v>78372.217499999999</v>
      </c>
      <c r="H1739" s="152">
        <v>37691.446256329997</v>
      </c>
      <c r="I1739" s="152">
        <v>16177810.285254</v>
      </c>
      <c r="J1739" s="152">
        <v>237.684</v>
      </c>
      <c r="K1739" s="152">
        <v>237.684</v>
      </c>
      <c r="L1739" s="152">
        <v>1175</v>
      </c>
      <c r="M1739" s="153">
        <v>26.03925448</v>
      </c>
      <c r="N1739" s="17">
        <f t="shared" ref="N1739:T1739" si="1874">F1739/F1738/$E1739*$E1738-1</f>
        <v>-2.2288496621815757E-2</v>
      </c>
      <c r="O1739" s="17">
        <f t="shared" si="1874"/>
        <v>-1.9138767233617848E-2</v>
      </c>
      <c r="P1739" s="17">
        <f t="shared" si="1874"/>
        <v>-2.9705425411107322E-3</v>
      </c>
      <c r="Q1739" s="17">
        <f t="shared" si="1874"/>
        <v>-3.1014906499586159E-2</v>
      </c>
      <c r="R1739" s="17">
        <f t="shared" si="1874"/>
        <v>0</v>
      </c>
      <c r="S1739" s="17">
        <f t="shared" si="1874"/>
        <v>0</v>
      </c>
      <c r="T1739" s="17">
        <f t="shared" si="1874"/>
        <v>-1.5885343011223352E-2</v>
      </c>
      <c r="U1739" s="241">
        <v>2.9000000000000001E-2</v>
      </c>
      <c r="V1739" s="241">
        <v>-7.7999999999999996E-3</v>
      </c>
      <c r="W1739" s="223">
        <f t="shared" ca="1" si="1818"/>
        <v>-2.1380059730313223E-2</v>
      </c>
      <c r="X1739" s="223">
        <f>MMULT(N1739:T1739,'Parameters &amp; Main Results'!$B$12:$B$18)-'Parameters &amp; Main Results'!$B$22/12+MMULT(U1739:V1739,'Parameters &amp; Main Results'!$B$20:$B$21)</f>
        <v>-2.1380059730313223E-2</v>
      </c>
      <c r="Y1739" s="223">
        <f>MMULT(N1739:T1739,'Parameters &amp; Main Results'!$C$12:$C$18)-'Parameters &amp; Main Results'!$C$22/12+MMULT(U1739:V1739,'Parameters &amp; Main Results'!$C$20:$C$21)</f>
        <v>-2.2015190349662633E-2</v>
      </c>
      <c r="Z1739" s="17">
        <f t="shared" ca="1" si="1872"/>
        <v>1.8730860482981422</v>
      </c>
      <c r="AA1739" s="70">
        <f ca="1">Z1739/OFFSET(Z1739,'Parameters &amp; Main Results'!$B$38,0)</f>
        <v>1.8730860482981422</v>
      </c>
      <c r="AB1739" s="70">
        <f ca="1">SUMPRODUCT(Z1739:OFFSET(Z1739,'Parameters &amp; Main Results'!$B$38-1,0), 'Cash Flow Assist'!$P$11:OFFSET('Cash Flow Assist'!$P$11,'Parameters &amp; Main Results'!$B$38-1,0)  )/OFFSET(Z1739,'Parameters &amp; Main Results'!$B$38,0)</f>
        <v>581.67597146827211</v>
      </c>
      <c r="AC1739" s="70">
        <f ca="1">SUMPRODUCT(Z1739:OFFSET(Z1739,'Parameters &amp; Main Results'!$B$38-1,0),'Parameters &amp; Main Results'!$B$42:OFFSET('Parameters &amp; Main Results'!$B$42,'Parameters &amp; Main Results'!$B$38-1,0)   )/OFFSET(Z1739,'Parameters &amp; Main Results'!$B$38,0)</f>
        <v>0</v>
      </c>
      <c r="AD1739" s="155">
        <f t="shared" si="4"/>
        <v>-2.3243963124750189E-2</v>
      </c>
      <c r="AE1739" s="252">
        <f t="shared" ca="1" si="1813"/>
        <v>15440726.138800001</v>
      </c>
      <c r="AF1739" s="253">
        <f t="shared" ca="1" si="1815"/>
        <v>0.35149924559971502</v>
      </c>
      <c r="AG1739" s="258">
        <f t="shared" ca="1" si="1816"/>
        <v>0</v>
      </c>
      <c r="AH1739" s="227" t="str">
        <f ca="1">IF(SUM(AG1739:OFFSET(AG1739,(-HoldAggressiveTime-1),0,,))=0,"Defensive","Aggressive")</f>
        <v>Defensive</v>
      </c>
    </row>
    <row r="1740" spans="1:34" ht="15" x14ac:dyDescent="0.2">
      <c r="A1740">
        <f t="shared" si="15"/>
        <v>7</v>
      </c>
      <c r="B1740">
        <f t="shared" si="16"/>
        <v>2015</v>
      </c>
      <c r="C1740" s="70">
        <f t="shared" si="1"/>
        <v>2015.4999999998686</v>
      </c>
      <c r="D1740" s="149">
        <f t="shared" si="383"/>
        <v>42247</v>
      </c>
      <c r="E1740" s="151">
        <v>238.053</v>
      </c>
      <c r="F1740" s="152">
        <v>21305360.481899999</v>
      </c>
      <c r="G1740" s="152">
        <v>79571.312399999995</v>
      </c>
      <c r="H1740" s="152">
        <v>37692.0744471</v>
      </c>
      <c r="I1740" s="152">
        <v>16435936.2446521</v>
      </c>
      <c r="J1740" s="152">
        <v>238.053</v>
      </c>
      <c r="K1740" s="152">
        <v>238.053</v>
      </c>
      <c r="L1740" s="152">
        <v>1080.05</v>
      </c>
      <c r="M1740" s="153">
        <v>26.503333049999998</v>
      </c>
      <c r="N1740" s="17">
        <f t="shared" ref="N1740:T1740" si="1875">F1740/F1739/$E1740*$E1739-1</f>
        <v>1.9369529170718547E-2</v>
      </c>
      <c r="O1740" s="17">
        <f t="shared" si="1875"/>
        <v>1.3726208515922655E-2</v>
      </c>
      <c r="P1740" s="17">
        <f t="shared" si="1875"/>
        <v>-1.5334341512430738E-3</v>
      </c>
      <c r="Q1740" s="17">
        <f t="shared" si="1875"/>
        <v>1.4380748797022003E-2</v>
      </c>
      <c r="R1740" s="17">
        <f t="shared" si="1875"/>
        <v>0</v>
      </c>
      <c r="S1740" s="17">
        <f t="shared" si="1875"/>
        <v>0</v>
      </c>
      <c r="T1740" s="17">
        <f t="shared" si="1875"/>
        <v>-8.223332637082148E-2</v>
      </c>
      <c r="U1740" s="241">
        <v>-4.2000000000000003E-2</v>
      </c>
      <c r="V1740" s="241">
        <v>-4.07E-2</v>
      </c>
      <c r="W1740" s="223">
        <f t="shared" ca="1" si="1818"/>
        <v>1.3119055596015694E-2</v>
      </c>
      <c r="X1740" s="223">
        <f>MMULT(N1740:T1740,'Parameters &amp; Main Results'!$B$12:$B$18)-'Parameters &amp; Main Results'!$B$22/12+MMULT(U1740:V1740,'Parameters &amp; Main Results'!$B$20:$B$21)</f>
        <v>1.3119055596015694E-2</v>
      </c>
      <c r="Y1740" s="223">
        <f>MMULT(N1740:T1740,'Parameters &amp; Main Results'!$C$12:$C$18)-'Parameters &amp; Main Results'!$C$22/12+MMULT(U1740:V1740,'Parameters &amp; Main Results'!$C$20:$C$21)</f>
        <v>1.8763530438572294E-2</v>
      </c>
      <c r="Z1740" s="17">
        <f t="shared" ca="1" si="1872"/>
        <v>1.9140076460959499</v>
      </c>
      <c r="AA1740" s="70">
        <f ca="1">Z1740/OFFSET(Z1740,'Parameters &amp; Main Results'!$B$38,0)</f>
        <v>1.9140076460959499</v>
      </c>
      <c r="AB1740" s="70">
        <f ca="1">SUMPRODUCT(Z1740:OFFSET(Z1740,'Parameters &amp; Main Results'!$B$38-1,0), 'Cash Flow Assist'!$P$11:OFFSET('Cash Flow Assist'!$P$11,'Parameters &amp; Main Results'!$B$38-1,0)  )/OFFSET(Z1740,'Parameters &amp; Main Results'!$B$38,0)</f>
        <v>580.80288541997402</v>
      </c>
      <c r="AC1740" s="70">
        <f ca="1">SUMPRODUCT(Z1740:OFFSET(Z1740,'Parameters &amp; Main Results'!$B$38-1,0),'Parameters &amp; Main Results'!$B$42:OFFSET('Parameters &amp; Main Results'!$B$42,'Parameters &amp; Main Results'!$B$38-1,0)   )/OFFSET(Z1740,'Parameters &amp; Main Results'!$B$38,0)</f>
        <v>0</v>
      </c>
      <c r="AD1740" s="155">
        <f t="shared" si="4"/>
        <v>-4.324658575819651E-3</v>
      </c>
      <c r="AE1740" s="252">
        <f t="shared" ca="1" si="1813"/>
        <v>15801885.8509</v>
      </c>
      <c r="AF1740" s="253">
        <f t="shared" ca="1" si="1815"/>
        <v>0.34827960934084001</v>
      </c>
      <c r="AG1740" s="258">
        <f t="shared" ca="1" si="1816"/>
        <v>0</v>
      </c>
      <c r="AH1740" s="227" t="str">
        <f ca="1">IF(SUM(AG1740:OFFSET(AG1740,(-HoldAggressiveTime-1),0,,))=0,"Defensive","Aggressive")</f>
        <v>Defensive</v>
      </c>
    </row>
    <row r="1741" spans="1:34" ht="15" x14ac:dyDescent="0.2">
      <c r="A1741">
        <f t="shared" si="15"/>
        <v>8</v>
      </c>
      <c r="B1741">
        <f t="shared" si="16"/>
        <v>2015</v>
      </c>
      <c r="C1741" s="70">
        <f t="shared" si="1"/>
        <v>2015.5833333332018</v>
      </c>
      <c r="D1741" s="149">
        <f t="shared" si="383"/>
        <v>42277</v>
      </c>
      <c r="E1741" s="151">
        <v>238.02799999999999</v>
      </c>
      <c r="F1741" s="152">
        <v>20019918.472199999</v>
      </c>
      <c r="G1741" s="152">
        <v>79642.926600000006</v>
      </c>
      <c r="H1741" s="152">
        <v>37693.016748959999</v>
      </c>
      <c r="I1741" s="152">
        <v>15240828.45827</v>
      </c>
      <c r="J1741" s="152">
        <v>238.02799999999999</v>
      </c>
      <c r="K1741" s="152">
        <v>238.02799999999999</v>
      </c>
      <c r="L1741" s="152">
        <v>1125.5</v>
      </c>
      <c r="M1741" s="153">
        <v>24.84105323</v>
      </c>
      <c r="N1741" s="17">
        <f t="shared" ref="N1741:T1741" si="1876">F1741/F1740/$E1741*$E1740-1</f>
        <v>-6.0235513290299525E-2</v>
      </c>
      <c r="O1741" s="17">
        <f t="shared" si="1876"/>
        <v>1.0051244238642454E-3</v>
      </c>
      <c r="P1741" s="17">
        <f t="shared" si="1876"/>
        <v>1.3003228608621242E-4</v>
      </c>
      <c r="Q1741" s="17">
        <f t="shared" si="1876"/>
        <v>-7.261570193384137E-2</v>
      </c>
      <c r="R1741" s="17">
        <f t="shared" si="1876"/>
        <v>0</v>
      </c>
      <c r="S1741" s="17">
        <f t="shared" si="1876"/>
        <v>0</v>
      </c>
      <c r="T1741" s="17">
        <f t="shared" si="1876"/>
        <v>4.2190834575022818E-2</v>
      </c>
      <c r="U1741" s="241">
        <v>3.5999999999999999E-3</v>
      </c>
      <c r="V1741" s="241">
        <v>2.8000000000000001E-2</v>
      </c>
      <c r="W1741" s="223">
        <f t="shared" ca="1" si="1818"/>
        <v>-4.2907735020867324E-2</v>
      </c>
      <c r="X1741" s="223">
        <f>MMULT(N1741:T1741,'Parameters &amp; Main Results'!$B$12:$B$18)-'Parameters &amp; Main Results'!$B$22/12+MMULT(U1741:V1741,'Parameters &amp; Main Results'!$B$20:$B$21)</f>
        <v>-4.2907735020867324E-2</v>
      </c>
      <c r="Y1741" s="223">
        <f>MMULT(N1741:T1741,'Parameters &amp; Main Results'!$C$12:$C$18)-'Parameters &amp; Main Results'!$C$22/12+MMULT(U1741:V1741,'Parameters &amp; Main Results'!$C$20:$C$21)</f>
        <v>-5.415311618554982E-2</v>
      </c>
      <c r="Z1741" s="17">
        <f t="shared" ca="1" si="1872"/>
        <v>1.8892228267979261</v>
      </c>
      <c r="AA1741" s="70">
        <f ca="1">Z1741/OFFSET(Z1741,'Parameters &amp; Main Results'!$B$38,0)</f>
        <v>1.8892228267979261</v>
      </c>
      <c r="AB1741" s="70">
        <f ca="1">SUMPRODUCT(Z1741:OFFSET(Z1741,'Parameters &amp; Main Results'!$B$38-1,0), 'Cash Flow Assist'!$P$11:OFFSET('Cash Flow Assist'!$P$11,'Parameters &amp; Main Results'!$B$38-1,0)  )/OFFSET(Z1741,'Parameters &amp; Main Results'!$B$38,0)</f>
        <v>579.88887777387811</v>
      </c>
      <c r="AC1741" s="70">
        <f ca="1">SUMPRODUCT(Z1741:OFFSET(Z1741,'Parameters &amp; Main Results'!$B$38-1,0),'Parameters &amp; Main Results'!$B$42:OFFSET('Parameters &amp; Main Results'!$B$42,'Parameters &amp; Main Results'!$B$38-1,0)   )/OFFSET(Z1741,'Parameters &amp; Main Results'!$B$38,0)</f>
        <v>0</v>
      </c>
      <c r="AD1741" s="155">
        <f t="shared" si="4"/>
        <v>-6.4299673836999416E-2</v>
      </c>
      <c r="AE1741" s="252">
        <f t="shared" ca="1" si="1813"/>
        <v>15675829.955</v>
      </c>
      <c r="AF1741" s="253">
        <f t="shared" ca="1" si="1815"/>
        <v>0.27712016076152945</v>
      </c>
      <c r="AG1741" s="258">
        <f t="shared" ca="1" si="1816"/>
        <v>0</v>
      </c>
      <c r="AH1741" s="227" t="str">
        <f ca="1">IF(SUM(AG1741:OFFSET(AG1741,(-HoldAggressiveTime-1),0,,))=0,"Defensive","Aggressive")</f>
        <v>Defensive</v>
      </c>
    </row>
    <row r="1742" spans="1:34" ht="15" x14ac:dyDescent="0.2">
      <c r="A1742">
        <f t="shared" si="15"/>
        <v>9</v>
      </c>
      <c r="B1742">
        <f t="shared" si="16"/>
        <v>2015</v>
      </c>
      <c r="C1742" s="70">
        <f t="shared" si="1"/>
        <v>2015.6666666665351</v>
      </c>
      <c r="D1742" s="149">
        <f t="shared" si="383"/>
        <v>42308</v>
      </c>
      <c r="E1742" s="151">
        <v>237.506</v>
      </c>
      <c r="F1742" s="152">
        <v>19524554.348700002</v>
      </c>
      <c r="G1742" s="152">
        <v>80909.249200000006</v>
      </c>
      <c r="H1742" s="152">
        <v>37695.215508269997</v>
      </c>
      <c r="I1742" s="152">
        <v>14477307.881814299</v>
      </c>
      <c r="J1742" s="152">
        <v>237.506</v>
      </c>
      <c r="K1742" s="152">
        <v>237.506</v>
      </c>
      <c r="L1742" s="152">
        <v>1122.5</v>
      </c>
      <c r="M1742" s="153">
        <v>24.189599449999999</v>
      </c>
      <c r="N1742" s="17">
        <f t="shared" ref="N1742:T1742" si="1877">F1742/F1741/$E1742*$E1741-1</f>
        <v>-2.2600106637519657E-2</v>
      </c>
      <c r="O1742" s="17">
        <f t="shared" si="1877"/>
        <v>1.8132785699820353E-2</v>
      </c>
      <c r="P1742" s="17">
        <f t="shared" si="1877"/>
        <v>2.2563007530944645E-3</v>
      </c>
      <c r="Q1742" s="17">
        <f t="shared" si="1877"/>
        <v>-4.8009318096144837E-2</v>
      </c>
      <c r="R1742" s="17">
        <f t="shared" si="1877"/>
        <v>0</v>
      </c>
      <c r="S1742" s="17">
        <f t="shared" si="1877"/>
        <v>0</v>
      </c>
      <c r="T1742" s="17">
        <f t="shared" si="1877"/>
        <v>-4.7350109639066051E-4</v>
      </c>
      <c r="U1742" s="241">
        <v>-2.63E-2</v>
      </c>
      <c r="V1742" s="241">
        <v>5.7999999999999996E-3</v>
      </c>
      <c r="W1742" s="223">
        <f t="shared" ca="1" si="1818"/>
        <v>-1.3388864559661873E-2</v>
      </c>
      <c r="X1742" s="223">
        <f>MMULT(N1742:T1742,'Parameters &amp; Main Results'!$B$12:$B$18)-'Parameters &amp; Main Results'!$B$22/12+MMULT(U1742:V1742,'Parameters &amp; Main Results'!$B$20:$B$21)</f>
        <v>-1.3388864559661873E-2</v>
      </c>
      <c r="Y1742" s="223">
        <f>MMULT(N1742:T1742,'Parameters &amp; Main Results'!$C$12:$C$18)-'Parameters &amp; Main Results'!$C$22/12+MMULT(U1742:V1742,'Parameters &amp; Main Results'!$C$20:$C$21)</f>
        <v>-1.8568484070452321E-2</v>
      </c>
      <c r="Z1742" s="17">
        <f t="shared" ca="1" si="1872"/>
        <v>1.9739192300745596</v>
      </c>
      <c r="AA1742" s="70">
        <f ca="1">Z1742/OFFSET(Z1742,'Parameters &amp; Main Results'!$B$38,0)</f>
        <v>1.9739192300745596</v>
      </c>
      <c r="AB1742" s="70">
        <f ca="1">SUMPRODUCT(Z1742:OFFSET(Z1742,'Parameters &amp; Main Results'!$B$38-1,0), 'Cash Flow Assist'!$P$11:OFFSET('Cash Flow Assist'!$P$11,'Parameters &amp; Main Results'!$B$38-1,0)  )/OFFSET(Z1742,'Parameters &amp; Main Results'!$B$38,0)</f>
        <v>578.99965494708022</v>
      </c>
      <c r="AC1742" s="70">
        <f ca="1">SUMPRODUCT(Z1742:OFFSET(Z1742,'Parameters &amp; Main Results'!$B$38-1,0),'Parameters &amp; Main Results'!$B$42:OFFSET('Parameters &amp; Main Results'!$B$42,'Parameters &amp; Main Results'!$B$38-1,0)   )/OFFSET(Z1742,'Parameters &amp; Main Results'!$B$38,0)</f>
        <v>0</v>
      </c>
      <c r="AD1742" s="155">
        <f t="shared" si="4"/>
        <v>-8.5446600989045107E-2</v>
      </c>
      <c r="AE1742" s="252">
        <f t="shared" ca="1" si="1813"/>
        <v>16383000.796399999</v>
      </c>
      <c r="AF1742" s="253">
        <f t="shared" ca="1" si="1815"/>
        <v>0.1917569065241288</v>
      </c>
      <c r="AG1742" s="258">
        <f t="shared" ca="1" si="1816"/>
        <v>0</v>
      </c>
      <c r="AH1742" s="227" t="str">
        <f ca="1">IF(SUM(AG1742:OFFSET(AG1742,(-HoldAggressiveTime-1),0,,))=0,"Defensive","Aggressive")</f>
        <v>Defensive</v>
      </c>
    </row>
    <row r="1743" spans="1:34" ht="15" x14ac:dyDescent="0.2">
      <c r="A1743">
        <f t="shared" si="15"/>
        <v>10</v>
      </c>
      <c r="B1743">
        <f t="shared" si="16"/>
        <v>2015</v>
      </c>
      <c r="C1743" s="70">
        <f t="shared" si="1"/>
        <v>2015.7499999998684</v>
      </c>
      <c r="D1743" s="149">
        <f t="shared" si="383"/>
        <v>42338</v>
      </c>
      <c r="E1743" s="151">
        <v>237.78100000000001</v>
      </c>
      <c r="F1743" s="152">
        <v>21171538.886500001</v>
      </c>
      <c r="G1743" s="152">
        <v>80399.520900000003</v>
      </c>
      <c r="H1743" s="152">
        <v>37695.84376186</v>
      </c>
      <c r="I1743" s="152">
        <v>15568319.9862286</v>
      </c>
      <c r="J1743" s="152">
        <v>237.78100000000001</v>
      </c>
      <c r="K1743" s="152">
        <v>237.78100000000001</v>
      </c>
      <c r="L1743" s="152">
        <v>1147.75</v>
      </c>
      <c r="M1743" s="153">
        <v>26.17820085</v>
      </c>
      <c r="N1743" s="17">
        <f t="shared" ref="N1743:T1743" si="1878">F1743/F1742/$E1743*$E1742-1</f>
        <v>8.3100441911292844E-2</v>
      </c>
      <c r="O1743" s="17">
        <f t="shared" si="1878"/>
        <v>-7.449240638155552E-3</v>
      </c>
      <c r="P1743" s="17">
        <f t="shared" si="1878"/>
        <v>-1.1398789923418029E-3</v>
      </c>
      <c r="Q1743" s="17">
        <f t="shared" si="1878"/>
        <v>7.4116468362946941E-2</v>
      </c>
      <c r="R1743" s="17">
        <f t="shared" si="1878"/>
        <v>0</v>
      </c>
      <c r="S1743" s="17">
        <f t="shared" si="1878"/>
        <v>0</v>
      </c>
      <c r="T1743" s="17">
        <f t="shared" si="1878"/>
        <v>2.1311890283575607E-2</v>
      </c>
      <c r="U1743" s="241">
        <v>-1.8599999999999998E-2</v>
      </c>
      <c r="V1743" s="241">
        <v>-4.4999999999999997E-3</v>
      </c>
      <c r="W1743" s="223">
        <f t="shared" ca="1" si="1818"/>
        <v>6.1859411153350634E-2</v>
      </c>
      <c r="X1743" s="223">
        <f>MMULT(N1743:T1743,'Parameters &amp; Main Results'!$B$12:$B$18)-'Parameters &amp; Main Results'!$B$22/12+MMULT(U1743:V1743,'Parameters &amp; Main Results'!$B$20:$B$21)</f>
        <v>6.1859411153350634E-2</v>
      </c>
      <c r="Y1743" s="223">
        <f>MMULT(N1743:T1743,'Parameters &amp; Main Results'!$C$12:$C$18)-'Parameters &amp; Main Results'!$C$22/12+MMULT(U1743:V1743,'Parameters &amp; Main Results'!$C$20:$C$21)</f>
        <v>7.4003806989681342E-2</v>
      </c>
      <c r="Z1743" s="17">
        <f t="shared" ca="1" si="1872"/>
        <v>2.0007064173196993</v>
      </c>
      <c r="AA1743" s="70">
        <f ca="1">Z1743/OFFSET(Z1743,'Parameters &amp; Main Results'!$B$38,0)</f>
        <v>2.0007064173196993</v>
      </c>
      <c r="AB1743" s="70">
        <f ca="1">SUMPRODUCT(Z1743:OFFSET(Z1743,'Parameters &amp; Main Results'!$B$38-1,0), 'Cash Flow Assist'!$P$11:OFFSET('Cash Flow Assist'!$P$11,'Parameters &amp; Main Results'!$B$38-1,0)  )/OFFSET(Z1743,'Parameters &amp; Main Results'!$B$38,0)</f>
        <v>578.02573571700555</v>
      </c>
      <c r="AC1743" s="70">
        <f ca="1">SUMPRODUCT(Z1743:OFFSET(Z1743,'Parameters &amp; Main Results'!$B$38-1,0),'Parameters &amp; Main Results'!$B$42:OFFSET('Parameters &amp; Main Results'!$B$42,'Parameters &amp; Main Results'!$B$38-1,0)   )/OFFSET(Z1743,'Parameters &amp; Main Results'!$B$38,0)</f>
        <v>0</v>
      </c>
      <c r="AD1743" s="155">
        <f t="shared" si="4"/>
        <v>-9.4468093797598351E-3</v>
      </c>
      <c r="AE1743" s="252">
        <f t="shared" ca="1" si="1813"/>
        <v>15908527.498199999</v>
      </c>
      <c r="AF1743" s="253">
        <f t="shared" ca="1" si="1815"/>
        <v>0.33082957482365954</v>
      </c>
      <c r="AG1743" s="258">
        <f t="shared" ca="1" si="1816"/>
        <v>0</v>
      </c>
      <c r="AH1743" s="227" t="str">
        <f ca="1">IF(SUM(AG1743:OFFSET(AG1743,(-HoldAggressiveTime-1),0,,))=0,"Defensive","Aggressive")</f>
        <v>Defensive</v>
      </c>
    </row>
    <row r="1744" spans="1:34" ht="15" x14ac:dyDescent="0.2">
      <c r="A1744">
        <f t="shared" si="15"/>
        <v>11</v>
      </c>
      <c r="B1744">
        <f t="shared" si="16"/>
        <v>2015</v>
      </c>
      <c r="C1744" s="70">
        <f t="shared" si="1"/>
        <v>2015.8333333332016</v>
      </c>
      <c r="D1744" s="149">
        <f t="shared" si="383"/>
        <v>42369</v>
      </c>
      <c r="E1744" s="151">
        <v>238.01599999999999</v>
      </c>
      <c r="F1744" s="152">
        <v>21234484.8024</v>
      </c>
      <c r="G1744" s="152">
        <v>80061.842900000003</v>
      </c>
      <c r="H1744" s="152">
        <v>37696.472025919997</v>
      </c>
      <c r="I1744" s="152">
        <v>15322854.5683084</v>
      </c>
      <c r="J1744" s="152">
        <v>238.01599999999999</v>
      </c>
      <c r="K1744" s="152">
        <v>238.01599999999999</v>
      </c>
      <c r="L1744" s="152">
        <v>1055.6500000000001</v>
      </c>
      <c r="M1744" s="153">
        <v>26.223204880000001</v>
      </c>
      <c r="N1744" s="17">
        <f t="shared" ref="N1744:T1744" si="1879">F1744/F1743/$E1744*$E1743-1</f>
        <v>1.982874383169575E-3</v>
      </c>
      <c r="O1744" s="17">
        <f t="shared" si="1879"/>
        <v>-5.1831819547448754E-3</v>
      </c>
      <c r="P1744" s="17">
        <f t="shared" si="1879"/>
        <v>-9.7067837183362204E-4</v>
      </c>
      <c r="Q1744" s="17">
        <f t="shared" si="1879"/>
        <v>-1.6738743193769667E-2</v>
      </c>
      <c r="R1744" s="17">
        <f t="shared" si="1879"/>
        <v>0</v>
      </c>
      <c r="S1744" s="17">
        <f t="shared" si="1879"/>
        <v>0</v>
      </c>
      <c r="T1744" s="17">
        <f t="shared" si="1879"/>
        <v>-8.1152056997249922E-2</v>
      </c>
      <c r="U1744" s="241">
        <v>3.5999999999999997E-2</v>
      </c>
      <c r="V1744" s="241">
        <v>-3.8999999999999998E-3</v>
      </c>
      <c r="W1744" s="223">
        <f t="shared" ca="1" si="1818"/>
        <v>-3.6487501201009601E-3</v>
      </c>
      <c r="X1744" s="223">
        <f>MMULT(N1744:T1744,'Parameters &amp; Main Results'!$B$12:$B$18)-'Parameters &amp; Main Results'!$B$22/12+MMULT(U1744:V1744,'Parameters &amp; Main Results'!$B$20:$B$21)</f>
        <v>-3.6487501201009601E-3</v>
      </c>
      <c r="Y1744" s="223">
        <f>MMULT(N1744:T1744,'Parameters &amp; Main Results'!$C$12:$C$18)-'Parameters &amp; Main Results'!$C$22/12+MMULT(U1744:V1744,'Parameters &amp; Main Results'!$C$20:$C$21)</f>
        <v>1.2246020827114633E-3</v>
      </c>
      <c r="Z1744" s="17">
        <f t="shared" ca="1" si="1872"/>
        <v>1.8841537743180234</v>
      </c>
      <c r="AA1744" s="70">
        <f ca="1">Z1744/OFFSET(Z1744,'Parameters &amp; Main Results'!$B$38,0)</f>
        <v>1.8841537743180234</v>
      </c>
      <c r="AB1744" s="70">
        <f ca="1">SUMPRODUCT(Z1744:OFFSET(Z1744,'Parameters &amp; Main Results'!$B$38-1,0), 'Cash Flow Assist'!$P$11:OFFSET('Cash Flow Assist'!$P$11,'Parameters &amp; Main Results'!$B$38-1,0)  )/OFFSET(Z1744,'Parameters &amp; Main Results'!$B$38,0)</f>
        <v>577.02502929968591</v>
      </c>
      <c r="AC1744" s="70">
        <f ca="1">SUMPRODUCT(Z1744:OFFSET(Z1744,'Parameters &amp; Main Results'!$B$38-1,0),'Parameters &amp; Main Results'!$B$42:OFFSET('Parameters &amp; Main Results'!$B$42,'Parameters &amp; Main Results'!$B$38-1,0)   )/OFFSET(Z1744,'Parameters &amp; Main Results'!$B$38,0)</f>
        <v>0</v>
      </c>
      <c r="AD1744" s="155">
        <f t="shared" si="4"/>
        <v>-7.4826668329120993E-3</v>
      </c>
      <c r="AE1744" s="252">
        <f t="shared" ca="1" si="1813"/>
        <v>16407391.655200001</v>
      </c>
      <c r="AF1744" s="253">
        <f t="shared" ca="1" si="1815"/>
        <v>0.29420234785887783</v>
      </c>
      <c r="AG1744" s="258">
        <f t="shared" ca="1" si="1816"/>
        <v>0</v>
      </c>
      <c r="AH1744" s="227" t="str">
        <f ca="1">IF(SUM(AG1744:OFFSET(AG1744,(-HoldAggressiveTime-1),0,,))=0,"Defensive","Aggressive")</f>
        <v>Defensive</v>
      </c>
    </row>
    <row r="1745" spans="1:34" ht="15" x14ac:dyDescent="0.2">
      <c r="A1745">
        <f t="shared" si="15"/>
        <v>12</v>
      </c>
      <c r="B1745">
        <f t="shared" si="16"/>
        <v>2015</v>
      </c>
      <c r="C1745" s="70">
        <f t="shared" si="1"/>
        <v>2015.9166666665349</v>
      </c>
      <c r="D1745" s="149">
        <f t="shared" si="383"/>
        <v>42400</v>
      </c>
      <c r="E1745" s="151">
        <v>237.81700000000001</v>
      </c>
      <c r="F1745" s="152">
        <v>20899575.342</v>
      </c>
      <c r="G1745" s="152">
        <v>79709.570800000001</v>
      </c>
      <c r="H1745" s="152">
        <v>37700.241673130004</v>
      </c>
      <c r="I1745" s="152">
        <v>15051542.714122601</v>
      </c>
      <c r="J1745" s="152">
        <v>237.81700000000001</v>
      </c>
      <c r="K1745" s="152">
        <v>237.81700000000001</v>
      </c>
      <c r="L1745" s="152">
        <v>1062.25</v>
      </c>
      <c r="M1745" s="153">
        <v>25.837245289999998</v>
      </c>
      <c r="N1745" s="17">
        <f t="shared" ref="N1745:T1745" si="1880">F1745/F1744/$E1745*$E1744-1</f>
        <v>-1.4948380497730729E-2</v>
      </c>
      <c r="O1745" s="17">
        <f t="shared" si="1880"/>
        <v>-3.566903854465342E-3</v>
      </c>
      <c r="P1745" s="17">
        <f t="shared" si="1880"/>
        <v>9.3686153658834037E-4</v>
      </c>
      <c r="Q1745" s="17">
        <f t="shared" si="1880"/>
        <v>-1.6884390264974458E-2</v>
      </c>
      <c r="R1745" s="17">
        <f t="shared" si="1880"/>
        <v>0</v>
      </c>
      <c r="S1745" s="17">
        <f t="shared" si="1880"/>
        <v>0</v>
      </c>
      <c r="T1745" s="17">
        <f t="shared" si="1880"/>
        <v>7.0940816371936055E-3</v>
      </c>
      <c r="U1745" s="241">
        <v>-2.81E-2</v>
      </c>
      <c r="V1745" s="241">
        <v>-2.5899999999999999E-2</v>
      </c>
      <c r="W1745" s="223">
        <f t="shared" ca="1" si="1818"/>
        <v>-1.16116287289981E-2</v>
      </c>
      <c r="X1745" s="223">
        <f>MMULT(N1745:T1745,'Parameters &amp; Main Results'!$B$12:$B$18)-'Parameters &amp; Main Results'!$B$22/12+MMULT(U1745:V1745,'Parameters &amp; Main Results'!$B$20:$B$21)</f>
        <v>-1.16116287289981E-2</v>
      </c>
      <c r="Y1745" s="223">
        <f>MMULT(N1745:T1745,'Parameters &amp; Main Results'!$C$12:$C$18)-'Parameters &amp; Main Results'!$C$22/12+MMULT(U1745:V1745,'Parameters &amp; Main Results'!$C$20:$C$21)</f>
        <v>-1.3851899500070857E-2</v>
      </c>
      <c r="Z1745" s="17">
        <f t="shared" ca="1" si="1872"/>
        <v>1.8910537569407784</v>
      </c>
      <c r="AA1745" s="70">
        <f ca="1">Z1745/OFFSET(Z1745,'Parameters &amp; Main Results'!$B$38,0)</f>
        <v>1.8910537569407784</v>
      </c>
      <c r="AB1745" s="70">
        <f ca="1">SUMPRODUCT(Z1745:OFFSET(Z1745,'Parameters &amp; Main Results'!$B$38-1,0), 'Cash Flow Assist'!$P$11:OFFSET('Cash Flow Assist'!$P$11,'Parameters &amp; Main Results'!$B$38-1,0)  )/OFFSET(Z1745,'Parameters &amp; Main Results'!$B$38,0)</f>
        <v>576.14087552536785</v>
      </c>
      <c r="AC1745" s="70">
        <f ca="1">SUMPRODUCT(Z1745:OFFSET(Z1745,'Parameters &amp; Main Results'!$B$38-1,0),'Parameters &amp; Main Results'!$B$42:OFFSET('Parameters &amp; Main Results'!$B$42,'Parameters &amp; Main Results'!$B$38-1,0)   )/OFFSET(Z1745,'Parameters &amp; Main Results'!$B$38,0)</f>
        <v>0</v>
      </c>
      <c r="AD1745" s="155">
        <f t="shared" si="4"/>
        <v>-2.2319193579686702E-2</v>
      </c>
      <c r="AE1745" s="252">
        <f t="shared" ca="1" si="1813"/>
        <v>17161594.197500002</v>
      </c>
      <c r="AF1745" s="253">
        <f t="shared" ca="1" si="1815"/>
        <v>0.21781083397511666</v>
      </c>
      <c r="AG1745" s="258">
        <f t="shared" ca="1" si="1816"/>
        <v>0</v>
      </c>
      <c r="AH1745" s="227" t="str">
        <f ca="1">IF(SUM(AG1745:OFFSET(AG1745,(-HoldAggressiveTime-1),0,,))=0,"Defensive","Aggressive")</f>
        <v>Defensive</v>
      </c>
    </row>
    <row r="1746" spans="1:34" ht="15" x14ac:dyDescent="0.2">
      <c r="A1746">
        <f t="shared" si="15"/>
        <v>1</v>
      </c>
      <c r="B1746">
        <f t="shared" si="16"/>
        <v>2016</v>
      </c>
      <c r="C1746" s="70">
        <f t="shared" si="1"/>
        <v>2015.9999999998681</v>
      </c>
      <c r="D1746" s="149">
        <f t="shared" si="383"/>
        <v>42429</v>
      </c>
      <c r="E1746" s="151">
        <v>237.833</v>
      </c>
      <c r="F1746" s="152">
        <v>19862471.650400002</v>
      </c>
      <c r="G1746" s="152">
        <v>82371.870500000005</v>
      </c>
      <c r="H1746" s="152">
        <v>37707.467552779999</v>
      </c>
      <c r="I1746" s="152">
        <v>14017538.543204</v>
      </c>
      <c r="J1746" s="152">
        <v>237.833</v>
      </c>
      <c r="K1746" s="152">
        <v>237.833</v>
      </c>
      <c r="L1746" s="152">
        <v>1112.9000000000001</v>
      </c>
      <c r="M1746" s="153">
        <v>24.479189959999999</v>
      </c>
      <c r="N1746" s="17">
        <f t="shared" ref="N1746:T1746" si="1881">F1746/F1745/$E1746*$E1745-1</f>
        <v>-4.9687130213194597E-2</v>
      </c>
      <c r="O1746" s="17">
        <f t="shared" si="1881"/>
        <v>3.3330479392092105E-2</v>
      </c>
      <c r="P1746" s="17">
        <f t="shared" si="1881"/>
        <v>1.2437967666922845E-4</v>
      </c>
      <c r="Q1746" s="17">
        <f t="shared" si="1881"/>
        <v>-6.8760206698068593E-2</v>
      </c>
      <c r="R1746" s="17">
        <f t="shared" si="1881"/>
        <v>0</v>
      </c>
      <c r="S1746" s="17">
        <f t="shared" si="1881"/>
        <v>0</v>
      </c>
      <c r="T1746" s="17">
        <f t="shared" si="1881"/>
        <v>4.7611325637945789E-2</v>
      </c>
      <c r="U1746" s="241">
        <v>-3.39E-2</v>
      </c>
      <c r="V1746" s="241">
        <v>2.07E-2</v>
      </c>
      <c r="W1746" s="223">
        <f t="shared" ca="1" si="1818"/>
        <v>-2.8260352166246901E-2</v>
      </c>
      <c r="X1746" s="223">
        <f>MMULT(N1746:T1746,'Parameters &amp; Main Results'!$B$12:$B$18)-'Parameters &amp; Main Results'!$B$22/12+MMULT(U1746:V1746,'Parameters &amp; Main Results'!$B$20:$B$21)</f>
        <v>-2.8260352166246901E-2</v>
      </c>
      <c r="Y1746" s="223">
        <f>MMULT(N1746:T1746,'Parameters &amp; Main Results'!$C$12:$C$18)-'Parameters &amp; Main Results'!$C$22/12+MMULT(U1746:V1746,'Parameters &amp; Main Results'!$C$20:$C$21)</f>
        <v>-4.1427035919332597E-2</v>
      </c>
      <c r="Z1746" s="17">
        <f t="shared" ca="1" si="1872"/>
        <v>1.9132699371088397</v>
      </c>
      <c r="AA1746" s="70">
        <f ca="1">Z1746/OFFSET(Z1746,'Parameters &amp; Main Results'!$B$38,0)</f>
        <v>1.9132699371088397</v>
      </c>
      <c r="AB1746" s="70">
        <f ca="1">SUMPRODUCT(Z1746:OFFSET(Z1746,'Parameters &amp; Main Results'!$B$38-1,0), 'Cash Flow Assist'!$P$11:OFFSET('Cash Flow Assist'!$P$11,'Parameters &amp; Main Results'!$B$38-1,0)  )/OFFSET(Z1746,'Parameters &amp; Main Results'!$B$38,0)</f>
        <v>575.24982176842718</v>
      </c>
      <c r="AC1746" s="70">
        <f ca="1">SUMPRODUCT(Z1746:OFFSET(Z1746,'Parameters &amp; Main Results'!$B$38-1,0),'Parameters &amp; Main Results'!$B$42:OFFSET('Parameters &amp; Main Results'!$B$42,'Parameters &amp; Main Results'!$B$38-1,0)   )/OFFSET(Z1746,'Parameters &amp; Main Results'!$B$38,0)</f>
        <v>0</v>
      </c>
      <c r="AD1746" s="155">
        <f t="shared" ref="AD1746:AD1809" si="1882">MIN( (1+AD1745)*(1+N1746)-1,0)</f>
        <v>-7.0897347115233877E-2</v>
      </c>
      <c r="AE1746" s="252">
        <f t="shared" ref="AE1746:AE1809" ca="1" si="1883">OFFSET(F1746,-Lookback,0,,)</f>
        <v>17684575.773200002</v>
      </c>
      <c r="AF1746" s="253">
        <f t="shared" ca="1" si="1815"/>
        <v>0.12315228282153542</v>
      </c>
      <c r="AG1746" s="258">
        <f t="shared" ca="1" si="1816"/>
        <v>0</v>
      </c>
      <c r="AH1746" s="227" t="str">
        <f ca="1">IF(SUM(AG1746:OFFSET(AG1746,(-HoldAggressiveTime-1),0,,))=0,"Defensive","Aggressive")</f>
        <v>Defensive</v>
      </c>
    </row>
    <row r="1747" spans="1:34" ht="15" x14ac:dyDescent="0.2">
      <c r="A1747">
        <f t="shared" si="15"/>
        <v>2</v>
      </c>
      <c r="B1747">
        <f t="shared" si="16"/>
        <v>2016</v>
      </c>
      <c r="C1747" s="70">
        <f t="shared" si="1"/>
        <v>2016.0833333332014</v>
      </c>
      <c r="D1747" s="149">
        <f t="shared" si="383"/>
        <v>42460</v>
      </c>
      <c r="E1747" s="151">
        <v>237.46899999999999</v>
      </c>
      <c r="F1747" s="152">
        <v>19835674.5185</v>
      </c>
      <c r="G1747" s="152">
        <v>83607.448499999999</v>
      </c>
      <c r="H1747" s="152">
        <v>37715.637504079998</v>
      </c>
      <c r="I1747" s="152">
        <v>13826693.3043212</v>
      </c>
      <c r="J1747" s="152">
        <v>237.46899999999999</v>
      </c>
      <c r="K1747" s="152">
        <v>237.46899999999999</v>
      </c>
      <c r="L1747" s="152">
        <v>1234.1500000000001</v>
      </c>
      <c r="M1747" s="153">
        <v>24.353113749999999</v>
      </c>
      <c r="N1747" s="17">
        <f t="shared" ref="N1747:T1747" si="1884">F1747/F1746/$E1747*$E1746-1</f>
        <v>1.8162985655778563E-4</v>
      </c>
      <c r="O1747" s="17">
        <f t="shared" si="1884"/>
        <v>1.6555823429499128E-2</v>
      </c>
      <c r="P1747" s="17">
        <f t="shared" si="1884"/>
        <v>1.7498304339251813E-3</v>
      </c>
      <c r="Q1747" s="17">
        <f t="shared" si="1884"/>
        <v>-1.2102784322329141E-2</v>
      </c>
      <c r="R1747" s="17">
        <f t="shared" si="1884"/>
        <v>0</v>
      </c>
      <c r="S1747" s="17">
        <f t="shared" si="1884"/>
        <v>0</v>
      </c>
      <c r="T1747" s="17">
        <f t="shared" si="1884"/>
        <v>0.11064942419404877</v>
      </c>
      <c r="U1747" s="241">
        <v>8.0999999999999996E-3</v>
      </c>
      <c r="V1747" s="241">
        <v>-5.7999999999999996E-3</v>
      </c>
      <c r="W1747" s="223">
        <f t="shared" ca="1" si="1818"/>
        <v>8.9381916213539404E-3</v>
      </c>
      <c r="X1747" s="223">
        <f>MMULT(N1747:T1747,'Parameters &amp; Main Results'!$B$12:$B$18)-'Parameters &amp; Main Results'!$B$22/12+MMULT(U1747:V1747,'Parameters &amp; Main Results'!$B$20:$B$21)</f>
        <v>8.9381916213539404E-3</v>
      </c>
      <c r="Y1747" s="223">
        <f>MMULT(N1747:T1747,'Parameters &amp; Main Results'!$C$12:$C$18)-'Parameters &amp; Main Results'!$C$22/12+MMULT(U1747:V1747,'Parameters &amp; Main Results'!$C$20:$C$21)</f>
        <v>1.7773825471852534E-3</v>
      </c>
      <c r="Z1747" s="17">
        <f t="shared" ca="1" si="1872"/>
        <v>1.968912086044847</v>
      </c>
      <c r="AA1747" s="70">
        <f ca="1">Z1747/OFFSET(Z1747,'Parameters &amp; Main Results'!$B$38,0)</f>
        <v>1.968912086044847</v>
      </c>
      <c r="AB1747" s="70">
        <f ca="1">SUMPRODUCT(Z1747:OFFSET(Z1747,'Parameters &amp; Main Results'!$B$38-1,0), 'Cash Flow Assist'!$P$11:OFFSET('Cash Flow Assist'!$P$11,'Parameters &amp; Main Results'!$B$38-1,0)  )/OFFSET(Z1747,'Parameters &amp; Main Results'!$B$38,0)</f>
        <v>574.33655183131827</v>
      </c>
      <c r="AC1747" s="70">
        <f ca="1">SUMPRODUCT(Z1747:OFFSET(Z1747,'Parameters &amp; Main Results'!$B$38-1,0),'Parameters &amp; Main Results'!$B$42:OFFSET('Parameters &amp; Main Results'!$B$42,'Parameters &amp; Main Results'!$B$38-1,0)   )/OFFSET(Z1747,'Parameters &amp; Main Results'!$B$38,0)</f>
        <v>0</v>
      </c>
      <c r="AD1747" s="155">
        <f t="shared" si="1882"/>
        <v>-7.0728594333662964E-2</v>
      </c>
      <c r="AE1747" s="252">
        <f t="shared" ca="1" si="1883"/>
        <v>18132306.627700001</v>
      </c>
      <c r="AF1747" s="253">
        <f t="shared" ref="AF1747:AF1810" ca="1" si="1885">(F1747-AE1747)/AE1747</f>
        <v>9.3941048195039456E-2</v>
      </c>
      <c r="AG1747" s="258">
        <f t="shared" ref="AG1747:AG1810" ca="1" si="1886">IF(AF1747&gt;MktDrop,0,1)</f>
        <v>0</v>
      </c>
      <c r="AH1747" s="227" t="str">
        <f ca="1">IF(SUM(AG1747:OFFSET(AG1747,(-HoldAggressiveTime-1),0,,))=0,"Defensive","Aggressive")</f>
        <v>Defensive</v>
      </c>
    </row>
    <row r="1748" spans="1:34" ht="15" x14ac:dyDescent="0.2">
      <c r="A1748">
        <f t="shared" si="15"/>
        <v>3</v>
      </c>
      <c r="B1748">
        <f t="shared" si="16"/>
        <v>2016</v>
      </c>
      <c r="C1748" s="70">
        <f t="shared" si="1"/>
        <v>2016.1666666665346</v>
      </c>
      <c r="D1748" s="149">
        <f t="shared" si="383"/>
        <v>42490</v>
      </c>
      <c r="E1748" s="151">
        <v>238.03800000000001</v>
      </c>
      <c r="F1748" s="152">
        <v>21181273.354899999</v>
      </c>
      <c r="G1748" s="152">
        <v>83565.644799999995</v>
      </c>
      <c r="H1748" s="152">
        <v>37725.380710439997</v>
      </c>
      <c r="I1748" s="152">
        <v>14777407.677510099</v>
      </c>
      <c r="J1748" s="152">
        <v>238.03800000000001</v>
      </c>
      <c r="K1748" s="152">
        <v>238.03800000000001</v>
      </c>
      <c r="L1748" s="152">
        <v>1233.5999999999999</v>
      </c>
      <c r="M1748" s="153">
        <v>25.846503800000001</v>
      </c>
      <c r="N1748" s="17">
        <f t="shared" ref="N1748:T1748" si="1887">F1748/F1747/$E1748*$E1747-1</f>
        <v>6.5284780529812902E-2</v>
      </c>
      <c r="O1748" s="17">
        <f t="shared" si="1887"/>
        <v>-2.8891791693893554E-3</v>
      </c>
      <c r="P1748" s="17">
        <f t="shared" si="1887"/>
        <v>-2.1326588260555113E-3</v>
      </c>
      <c r="Q1748" s="17">
        <f t="shared" si="1887"/>
        <v>6.6204609619563204E-2</v>
      </c>
      <c r="R1748" s="17">
        <f t="shared" si="1887"/>
        <v>0</v>
      </c>
      <c r="S1748" s="17">
        <f t="shared" si="1887"/>
        <v>0</v>
      </c>
      <c r="T1748" s="17">
        <f t="shared" si="1887"/>
        <v>-2.8349602263790796E-3</v>
      </c>
      <c r="U1748" s="241">
        <v>7.4999999999999997E-3</v>
      </c>
      <c r="V1748" s="241">
        <v>1.0999999999999999E-2</v>
      </c>
      <c r="W1748" s="223">
        <f t="shared" ref="W1748:W1811" ca="1" si="1888">IFERROR(IF(AH1748="Aggressive",Y1748,X1748),0)</f>
        <v>4.8202334885496183E-2</v>
      </c>
      <c r="X1748" s="223">
        <f>MMULT(N1748:T1748,'Parameters &amp; Main Results'!$B$12:$B$18)-'Parameters &amp; Main Results'!$B$22/12+MMULT(U1748:V1748,'Parameters &amp; Main Results'!$B$20:$B$21)</f>
        <v>4.8202334885496183E-2</v>
      </c>
      <c r="Y1748" s="223">
        <f>MMULT(N1748:T1748,'Parameters &amp; Main Results'!$C$12:$C$18)-'Parameters &amp; Main Results'!$C$22/12+MMULT(U1748:V1748,'Parameters &amp; Main Results'!$C$20:$C$21)</f>
        <v>5.8425717893226009E-2</v>
      </c>
      <c r="Z1748" s="17">
        <f t="shared" ca="1" si="1872"/>
        <v>1.951469477908081</v>
      </c>
      <c r="AA1748" s="70">
        <f ca="1">Z1748/OFFSET(Z1748,'Parameters &amp; Main Results'!$B$38,0)</f>
        <v>1.951469477908081</v>
      </c>
      <c r="AB1748" s="70">
        <f ca="1">SUMPRODUCT(Z1748:OFFSET(Z1748,'Parameters &amp; Main Results'!$B$38-1,0), 'Cash Flow Assist'!$P$11:OFFSET('Cash Flow Assist'!$P$11,'Parameters &amp; Main Results'!$B$38-1,0)  )/OFFSET(Z1748,'Parameters &amp; Main Results'!$B$38,0)</f>
        <v>573.36763974527344</v>
      </c>
      <c r="AC1748" s="70">
        <f ca="1">SUMPRODUCT(Z1748:OFFSET(Z1748,'Parameters &amp; Main Results'!$B$38-1,0),'Parameters &amp; Main Results'!$B$42:OFFSET('Parameters &amp; Main Results'!$B$42,'Parameters &amp; Main Results'!$B$38-1,0)   )/OFFSET(Z1748,'Parameters &amp; Main Results'!$B$38,0)</f>
        <v>0</v>
      </c>
      <c r="AD1748" s="155">
        <f t="shared" si="1882"/>
        <v>-1.0061314562105461E-2</v>
      </c>
      <c r="AE1748" s="252">
        <f t="shared" ca="1" si="1883"/>
        <v>17505363.117800001</v>
      </c>
      <c r="AF1748" s="253">
        <f t="shared" ca="1" si="1885"/>
        <v>0.20998765991676099</v>
      </c>
      <c r="AG1748" s="258">
        <f t="shared" ca="1" si="1886"/>
        <v>0</v>
      </c>
      <c r="AH1748" s="227" t="str">
        <f ca="1">IF(SUM(AG1748:OFFSET(AG1748,(-HoldAggressiveTime-1),0,,))=0,"Defensive","Aggressive")</f>
        <v>Defensive</v>
      </c>
    </row>
    <row r="1749" spans="1:34" ht="15" x14ac:dyDescent="0.2">
      <c r="A1749">
        <f t="shared" si="15"/>
        <v>4</v>
      </c>
      <c r="B1749">
        <f t="shared" si="16"/>
        <v>2016</v>
      </c>
      <c r="C1749" s="70">
        <f t="shared" si="1"/>
        <v>2016.2499999998679</v>
      </c>
      <c r="D1749" s="149">
        <f t="shared" si="383"/>
        <v>42521</v>
      </c>
      <c r="E1749" s="151">
        <v>238.827</v>
      </c>
      <c r="F1749" s="152">
        <v>21263414.767299999</v>
      </c>
      <c r="G1749" s="152">
        <v>83440.296300000002</v>
      </c>
      <c r="H1749" s="152">
        <v>37734.497677439998</v>
      </c>
      <c r="I1749" s="152">
        <v>15268404.7741282</v>
      </c>
      <c r="J1749" s="152">
        <v>238.827</v>
      </c>
      <c r="K1749" s="152">
        <v>238.827</v>
      </c>
      <c r="L1749" s="152">
        <v>1274.5</v>
      </c>
      <c r="M1749" s="153">
        <v>25.79444565</v>
      </c>
      <c r="N1749" s="17">
        <f t="shared" ref="N1749:T1749" si="1889">F1749/F1748/$E1749*$E1748-1</f>
        <v>5.6156232358839375E-4</v>
      </c>
      <c r="O1749" s="17">
        <f t="shared" si="1889"/>
        <v>-4.7986914939738279E-3</v>
      </c>
      <c r="P1749" s="17">
        <f t="shared" si="1889"/>
        <v>-3.0627782873448028E-3</v>
      </c>
      <c r="Q1749" s="17">
        <f t="shared" si="1889"/>
        <v>2.9812785376904127E-2</v>
      </c>
      <c r="R1749" s="17">
        <f t="shared" si="1889"/>
        <v>0</v>
      </c>
      <c r="S1749" s="17">
        <f t="shared" si="1889"/>
        <v>0</v>
      </c>
      <c r="T1749" s="17">
        <f t="shared" si="1889"/>
        <v>2.9741814561601077E-2</v>
      </c>
      <c r="U1749" s="241">
        <v>6.7999999999999996E-3</v>
      </c>
      <c r="V1749" s="241">
        <v>3.1899999999999998E-2</v>
      </c>
      <c r="W1749" s="223">
        <f t="shared" ca="1" si="1888"/>
        <v>9.0685750530991821E-4</v>
      </c>
      <c r="X1749" s="223">
        <f>MMULT(N1749:T1749,'Parameters &amp; Main Results'!$B$12:$B$18)-'Parameters &amp; Main Results'!$B$22/12+MMULT(U1749:V1749,'Parameters &amp; Main Results'!$B$20:$B$21)</f>
        <v>9.0685750530991821E-4</v>
      </c>
      <c r="Y1749" s="223">
        <f>MMULT(N1749:T1749,'Parameters &amp; Main Results'!$C$12:$C$18)-'Parameters &amp; Main Results'!$C$22/12+MMULT(U1749:V1749,'Parameters &amp; Main Results'!$C$20:$C$21)</f>
        <v>-1.6129724834495065E-5</v>
      </c>
      <c r="Z1749" s="17">
        <f t="shared" ca="1" si="1872"/>
        <v>1.8617297567089053</v>
      </c>
      <c r="AA1749" s="70">
        <f ca="1">Z1749/OFFSET(Z1749,'Parameters &amp; Main Results'!$B$38,0)</f>
        <v>1.8617297567089053</v>
      </c>
      <c r="AB1749" s="70">
        <f ca="1">SUMPRODUCT(Z1749:OFFSET(Z1749,'Parameters &amp; Main Results'!$B$38-1,0), 'Cash Flow Assist'!$P$11:OFFSET('Cash Flow Assist'!$P$11,'Parameters &amp; Main Results'!$B$38-1,0)  )/OFFSET(Z1749,'Parameters &amp; Main Results'!$B$38,0)</f>
        <v>572.41617026736526</v>
      </c>
      <c r="AC1749" s="70">
        <f ca="1">SUMPRODUCT(Z1749:OFFSET(Z1749,'Parameters &amp; Main Results'!$B$38-1,0),'Parameters &amp; Main Results'!$B$42:OFFSET('Parameters &amp; Main Results'!$B$42,'Parameters &amp; Main Results'!$B$38-1,0)   )/OFFSET(Z1749,'Parameters &amp; Main Results'!$B$38,0)</f>
        <v>0</v>
      </c>
      <c r="AD1749" s="155">
        <f t="shared" si="1882"/>
        <v>-9.5054022937008931E-3</v>
      </c>
      <c r="AE1749" s="252">
        <f t="shared" ca="1" si="1883"/>
        <v>18306159.856699999</v>
      </c>
      <c r="AF1749" s="253">
        <f t="shared" ca="1" si="1885"/>
        <v>0.16154425252206309</v>
      </c>
      <c r="AG1749" s="258">
        <f t="shared" ca="1" si="1886"/>
        <v>0</v>
      </c>
      <c r="AH1749" s="227" t="str">
        <f ca="1">IF(SUM(AG1749:OFFSET(AG1749,(-HoldAggressiveTime-1),0,,))=0,"Defensive","Aggressive")</f>
        <v>Defensive</v>
      </c>
    </row>
    <row r="1750" spans="1:34" ht="15" x14ac:dyDescent="0.2">
      <c r="A1750">
        <f t="shared" si="15"/>
        <v>5</v>
      </c>
      <c r="B1750">
        <f t="shared" si="16"/>
        <v>2016</v>
      </c>
      <c r="C1750" s="70">
        <f t="shared" si="1"/>
        <v>2016.3333333332012</v>
      </c>
      <c r="D1750" s="149">
        <f t="shared" si="383"/>
        <v>42551</v>
      </c>
      <c r="E1750" s="151">
        <v>239.464</v>
      </c>
      <c r="F1750" s="152">
        <v>21645246.552499998</v>
      </c>
      <c r="G1750" s="152">
        <v>83365.200100000002</v>
      </c>
      <c r="H1750" s="152">
        <v>37741.730122829998</v>
      </c>
      <c r="I1750" s="152">
        <v>15113771.050328501</v>
      </c>
      <c r="J1750" s="152">
        <v>239.464</v>
      </c>
      <c r="K1750" s="152">
        <v>239.464</v>
      </c>
      <c r="L1750" s="152">
        <v>1210.5</v>
      </c>
      <c r="M1750" s="153">
        <v>26.085439189999999</v>
      </c>
      <c r="N1750" s="17">
        <f t="shared" ref="N1750:T1750" si="1890">F1750/F1749/$E1750*$E1749-1</f>
        <v>1.5249342801341603E-2</v>
      </c>
      <c r="O1750" s="17">
        <f t="shared" si="1890"/>
        <v>-3.557712679875924E-3</v>
      </c>
      <c r="P1750" s="17">
        <f t="shared" si="1890"/>
        <v>-2.4689507608177674E-3</v>
      </c>
      <c r="Q1750" s="17">
        <f t="shared" si="1890"/>
        <v>-1.276086032027357E-2</v>
      </c>
      <c r="R1750" s="17">
        <f t="shared" si="1890"/>
        <v>0</v>
      </c>
      <c r="S1750" s="17">
        <f t="shared" si="1890"/>
        <v>0</v>
      </c>
      <c r="T1750" s="17">
        <f t="shared" si="1890"/>
        <v>-5.2742299111667057E-2</v>
      </c>
      <c r="U1750" s="241">
        <v>-1.9E-3</v>
      </c>
      <c r="V1750" s="241">
        <v>-1.6500000000000001E-2</v>
      </c>
      <c r="W1750" s="223">
        <f t="shared" ca="1" si="1888"/>
        <v>8.0466829427809951E-3</v>
      </c>
      <c r="X1750" s="223">
        <f>MMULT(N1750:T1750,'Parameters &amp; Main Results'!$B$12:$B$18)-'Parameters &amp; Main Results'!$B$22/12+MMULT(U1750:V1750,'Parameters &amp; Main Results'!$B$20:$B$21)</f>
        <v>8.0466829427809951E-3</v>
      </c>
      <c r="Y1750" s="223">
        <f>MMULT(N1750:T1750,'Parameters &amp; Main Results'!$C$12:$C$18)-'Parameters &amp; Main Results'!$C$22/12+MMULT(U1750:V1750,'Parameters &amp; Main Results'!$C$20:$C$21)</f>
        <v>1.3326970586553185E-2</v>
      </c>
      <c r="Z1750" s="17">
        <f t="shared" ca="1" si="1872"/>
        <v>1.860042962787902</v>
      </c>
      <c r="AA1750" s="70">
        <f ca="1">Z1750/OFFSET(Z1750,'Parameters &amp; Main Results'!$B$38,0)</f>
        <v>1.860042962787902</v>
      </c>
      <c r="AB1750" s="70">
        <f ca="1">SUMPRODUCT(Z1750:OFFSET(Z1750,'Parameters &amp; Main Results'!$B$38-1,0), 'Cash Flow Assist'!$P$11:OFFSET('Cash Flow Assist'!$P$11,'Parameters &amp; Main Results'!$B$38-1,0)  )/OFFSET(Z1750,'Parameters &amp; Main Results'!$B$38,0)</f>
        <v>571.55444051065638</v>
      </c>
      <c r="AC1750" s="70">
        <f ca="1">SUMPRODUCT(Z1750:OFFSET(Z1750,'Parameters &amp; Main Results'!$B$38-1,0),'Parameters &amp; Main Results'!$B$42:OFFSET('Parameters &amp; Main Results'!$B$42,'Parameters &amp; Main Results'!$B$38-1,0)   )/OFFSET(Z1750,'Parameters &amp; Main Results'!$B$38,0)</f>
        <v>0</v>
      </c>
      <c r="AD1750" s="155">
        <f t="shared" si="1882"/>
        <v>0</v>
      </c>
      <c r="AE1750" s="252">
        <f t="shared" ca="1" si="1883"/>
        <v>18459997.2689</v>
      </c>
      <c r="AF1750" s="253">
        <f t="shared" ca="1" si="1885"/>
        <v>0.17254874078265789</v>
      </c>
      <c r="AG1750" s="258">
        <f t="shared" ca="1" si="1886"/>
        <v>0</v>
      </c>
      <c r="AH1750" s="227" t="str">
        <f ca="1">IF(SUM(AG1750:OFFSET(AG1750,(-HoldAggressiveTime-1),0,,))=0,"Defensive","Aggressive")</f>
        <v>Defensive</v>
      </c>
    </row>
    <row r="1751" spans="1:34" ht="15" x14ac:dyDescent="0.2">
      <c r="A1751">
        <f t="shared" si="15"/>
        <v>6</v>
      </c>
      <c r="B1751">
        <f t="shared" si="16"/>
        <v>2016</v>
      </c>
      <c r="C1751" s="70">
        <f t="shared" si="1"/>
        <v>2016.4166666665344</v>
      </c>
      <c r="D1751" s="149">
        <f t="shared" si="383"/>
        <v>42582</v>
      </c>
      <c r="E1751" s="151">
        <v>240.167</v>
      </c>
      <c r="F1751" s="152">
        <v>21701356.465300001</v>
      </c>
      <c r="G1751" s="152">
        <v>85949.521299999993</v>
      </c>
      <c r="H1751" s="152">
        <v>37750.222012110004</v>
      </c>
      <c r="I1751" s="152">
        <v>14661243.0681522</v>
      </c>
      <c r="J1751" s="152">
        <v>240.167</v>
      </c>
      <c r="K1751" s="152">
        <v>240.167</v>
      </c>
      <c r="L1751" s="152">
        <v>1317</v>
      </c>
      <c r="M1751" s="153">
        <v>26.026001910000002</v>
      </c>
      <c r="N1751" s="17">
        <f t="shared" ref="N1751:T1751" si="1891">F1751/F1750/$E1751*$E1750-1</f>
        <v>-3.4246669158288778E-4</v>
      </c>
      <c r="O1751" s="17">
        <f t="shared" si="1891"/>
        <v>2.7982129064756167E-2</v>
      </c>
      <c r="P1751" s="17">
        <f t="shared" si="1891"/>
        <v>-2.7027884762893528E-3</v>
      </c>
      <c r="Q1751" s="17">
        <f t="shared" si="1891"/>
        <v>-3.27809216557432E-2</v>
      </c>
      <c r="R1751" s="17">
        <f t="shared" si="1891"/>
        <v>0</v>
      </c>
      <c r="S1751" s="17">
        <f t="shared" si="1891"/>
        <v>0</v>
      </c>
      <c r="T1751" s="17">
        <f t="shared" si="1891"/>
        <v>8.479551421594711E-2</v>
      </c>
      <c r="U1751" s="241">
        <v>5.7999999999999996E-3</v>
      </c>
      <c r="V1751" s="241">
        <v>-1.4500000000000001E-2</v>
      </c>
      <c r="W1751" s="223">
        <f t="shared" ca="1" si="1888"/>
        <v>9.5376848383947593E-3</v>
      </c>
      <c r="X1751" s="223">
        <f>MMULT(N1751:T1751,'Parameters &amp; Main Results'!$B$12:$B$18)-'Parameters &amp; Main Results'!$B$22/12+MMULT(U1751:V1751,'Parameters &amp; Main Results'!$B$20:$B$21)</f>
        <v>9.5376848383947593E-3</v>
      </c>
      <c r="Y1751" s="223">
        <f>MMULT(N1751:T1751,'Parameters &amp; Main Results'!$C$12:$C$18)-'Parameters &amp; Main Results'!$C$22/12+MMULT(U1751:V1751,'Parameters &amp; Main Results'!$C$20:$C$21)</f>
        <v>2.4483262173843508E-3</v>
      </c>
      <c r="Z1751" s="17">
        <f t="shared" ca="1" si="1872"/>
        <v>1.8451952615506819</v>
      </c>
      <c r="AA1751" s="70">
        <f ca="1">Z1751/OFFSET(Z1751,'Parameters &amp; Main Results'!$B$38,0)</f>
        <v>1.8451952615506819</v>
      </c>
      <c r="AB1751" s="70">
        <f ca="1">SUMPRODUCT(Z1751:OFFSET(Z1751,'Parameters &amp; Main Results'!$B$38-1,0), 'Cash Flow Assist'!$P$11:OFFSET('Cash Flow Assist'!$P$11,'Parameters &amp; Main Results'!$B$38-1,0)  )/OFFSET(Z1751,'Parameters &amp; Main Results'!$B$38,0)</f>
        <v>570.69439754786845</v>
      </c>
      <c r="AC1751" s="70">
        <f ca="1">SUMPRODUCT(Z1751:OFFSET(Z1751,'Parameters &amp; Main Results'!$B$38-1,0),'Parameters &amp; Main Results'!$B$42:OFFSET('Parameters &amp; Main Results'!$B$42,'Parameters &amp; Main Results'!$B$38-1,0)   )/OFFSET(Z1751,'Parameters &amp; Main Results'!$B$38,0)</f>
        <v>0</v>
      </c>
      <c r="AD1751" s="155">
        <f t="shared" si="1882"/>
        <v>-3.4246669158288778E-4</v>
      </c>
      <c r="AE1751" s="252">
        <f t="shared" ca="1" si="1883"/>
        <v>18596443.8893</v>
      </c>
      <c r="AF1751" s="253">
        <f t="shared" ca="1" si="1885"/>
        <v>0.16696270504633964</v>
      </c>
      <c r="AG1751" s="258">
        <f t="shared" ca="1" si="1886"/>
        <v>0</v>
      </c>
      <c r="AH1751" s="227" t="str">
        <f ca="1">IF(SUM(AG1751:OFFSET(AG1751,(-HoldAggressiveTime-1),0,,))=0,"Defensive","Aggressive")</f>
        <v>Defensive</v>
      </c>
    </row>
    <row r="1752" spans="1:34" ht="15" x14ac:dyDescent="0.2">
      <c r="A1752">
        <f t="shared" si="15"/>
        <v>7</v>
      </c>
      <c r="B1752">
        <f t="shared" si="16"/>
        <v>2016</v>
      </c>
      <c r="C1752" s="70">
        <f t="shared" si="1"/>
        <v>2016.4999999998677</v>
      </c>
      <c r="D1752" s="149">
        <f t="shared" si="383"/>
        <v>42613</v>
      </c>
      <c r="E1752" s="151">
        <v>240.15</v>
      </c>
      <c r="F1752" s="152">
        <v>22501442.2599</v>
      </c>
      <c r="G1752" s="152">
        <v>86172.99</v>
      </c>
      <c r="H1752" s="152">
        <v>37758.71581206</v>
      </c>
      <c r="I1752" s="152">
        <v>15384337.4707637</v>
      </c>
      <c r="J1752" s="152">
        <v>240.15</v>
      </c>
      <c r="K1752" s="152">
        <v>240.15</v>
      </c>
      <c r="L1752" s="152">
        <v>1332.5</v>
      </c>
      <c r="M1752" s="153">
        <v>27.000830879999999</v>
      </c>
      <c r="N1752" s="17">
        <f t="shared" ref="N1752:T1752" si="1892">F1752/F1751/$E1752*$E1751-1</f>
        <v>3.6941407441813734E-2</v>
      </c>
      <c r="O1752" s="17">
        <f t="shared" si="1892"/>
        <v>2.6709724974092186E-3</v>
      </c>
      <c r="P1752" s="17">
        <f t="shared" si="1892"/>
        <v>2.9580501762493938E-4</v>
      </c>
      <c r="Q1752" s="17">
        <f t="shared" si="1892"/>
        <v>4.9394409634797354E-2</v>
      </c>
      <c r="R1752" s="17">
        <f t="shared" si="1892"/>
        <v>0</v>
      </c>
      <c r="S1752" s="17">
        <f t="shared" si="1892"/>
        <v>0</v>
      </c>
      <c r="T1752" s="17">
        <f t="shared" si="1892"/>
        <v>1.1840794580582958E-2</v>
      </c>
      <c r="U1752" s="241">
        <v>2.5100000000000001E-2</v>
      </c>
      <c r="V1752" s="241">
        <v>-1.29E-2</v>
      </c>
      <c r="W1752" s="223">
        <f t="shared" ca="1" si="1888"/>
        <v>2.8790623143204627E-2</v>
      </c>
      <c r="X1752" s="223">
        <f>MMULT(N1752:T1752,'Parameters &amp; Main Results'!$B$12:$B$18)-'Parameters &amp; Main Results'!$B$22/12+MMULT(U1752:V1752,'Parameters &amp; Main Results'!$B$20:$B$21)</f>
        <v>2.8790623143204627E-2</v>
      </c>
      <c r="Y1752" s="223">
        <f>MMULT(N1752:T1752,'Parameters &amp; Main Results'!$C$12:$C$18)-'Parameters &amp; Main Results'!$C$22/12+MMULT(U1752:V1752,'Parameters &amp; Main Results'!$C$20:$C$21)</f>
        <v>3.3472697280706613E-2</v>
      </c>
      <c r="Z1752" s="17">
        <f t="shared" ca="1" si="1872"/>
        <v>1.8277626375542959</v>
      </c>
      <c r="AA1752" s="70">
        <f ca="1">Z1752/OFFSET(Z1752,'Parameters &amp; Main Results'!$B$38,0)</f>
        <v>1.8277626375542959</v>
      </c>
      <c r="AB1752" s="70">
        <f ca="1">SUMPRODUCT(Z1752:OFFSET(Z1752,'Parameters &amp; Main Results'!$B$38-1,0), 'Cash Flow Assist'!$P$11:OFFSET('Cash Flow Assist'!$P$11,'Parameters &amp; Main Results'!$B$38-1,0)  )/OFFSET(Z1752,'Parameters &amp; Main Results'!$B$38,0)</f>
        <v>569.8492022863179</v>
      </c>
      <c r="AC1752" s="70">
        <f ca="1">SUMPRODUCT(Z1752:OFFSET(Z1752,'Parameters &amp; Main Results'!$B$38-1,0),'Parameters &amp; Main Results'!$B$42:OFFSET('Parameters &amp; Main Results'!$B$42,'Parameters &amp; Main Results'!$B$38-1,0)   )/OFFSET(Z1752,'Parameters &amp; Main Results'!$B$38,0)</f>
        <v>0</v>
      </c>
      <c r="AD1752" s="155">
        <f t="shared" si="1882"/>
        <v>0</v>
      </c>
      <c r="AE1752" s="252">
        <f t="shared" ca="1" si="1883"/>
        <v>19033018.386799999</v>
      </c>
      <c r="AF1752" s="253">
        <f t="shared" ca="1" si="1885"/>
        <v>0.18223194044227178</v>
      </c>
      <c r="AG1752" s="258">
        <f t="shared" ca="1" si="1886"/>
        <v>0</v>
      </c>
      <c r="AH1752" s="227" t="str">
        <f ca="1">IF(SUM(AG1752:OFFSET(AG1752,(-HoldAggressiveTime-1),0,,))=0,"Defensive","Aggressive")</f>
        <v>Defensive</v>
      </c>
    </row>
    <row r="1753" spans="1:34" ht="15" x14ac:dyDescent="0.2">
      <c r="A1753">
        <f t="shared" si="15"/>
        <v>8</v>
      </c>
      <c r="B1753">
        <f t="shared" si="16"/>
        <v>2016</v>
      </c>
      <c r="C1753" s="70">
        <f t="shared" si="1"/>
        <v>2016.5833333332009</v>
      </c>
      <c r="D1753" s="149">
        <f t="shared" si="383"/>
        <v>42643</v>
      </c>
      <c r="E1753" s="151">
        <v>240.602</v>
      </c>
      <c r="F1753" s="152">
        <v>22533051.937899999</v>
      </c>
      <c r="G1753" s="152">
        <v>85311.2601</v>
      </c>
      <c r="H1753" s="152">
        <v>37768.155491019999</v>
      </c>
      <c r="I1753" s="152">
        <v>15400900.2987644</v>
      </c>
      <c r="J1753" s="152">
        <v>240.602</v>
      </c>
      <c r="K1753" s="152">
        <v>240.602</v>
      </c>
      <c r="L1753" s="152">
        <v>1314.45</v>
      </c>
      <c r="M1753" s="153">
        <v>26.948872430000002</v>
      </c>
      <c r="N1753" s="17">
        <f t="shared" ref="N1753:T1753" si="1893">F1753/F1752/$E1753*$E1752-1</f>
        <v>-4.7647565276831561E-4</v>
      </c>
      <c r="O1753" s="17">
        <f t="shared" si="1893"/>
        <v>-1.1859834914090484E-2</v>
      </c>
      <c r="P1753" s="17">
        <f t="shared" si="1893"/>
        <v>-1.6290907804406007E-3</v>
      </c>
      <c r="Q1753" s="17">
        <f t="shared" si="1893"/>
        <v>-8.0404038674930511E-4</v>
      </c>
      <c r="R1753" s="17">
        <f t="shared" si="1893"/>
        <v>0</v>
      </c>
      <c r="S1753" s="17">
        <f t="shared" si="1893"/>
        <v>0</v>
      </c>
      <c r="T1753" s="17">
        <f t="shared" si="1893"/>
        <v>-1.5399139615916102E-2</v>
      </c>
      <c r="U1753" s="241">
        <v>1.17E-2</v>
      </c>
      <c r="V1753" s="241">
        <v>3.1099999999999999E-2</v>
      </c>
      <c r="W1753" s="223">
        <f t="shared" ca="1" si="1888"/>
        <v>-3.5409473698568062E-3</v>
      </c>
      <c r="X1753" s="223">
        <f>MMULT(N1753:T1753,'Parameters &amp; Main Results'!$B$12:$B$18)-'Parameters &amp; Main Results'!$B$22/12+MMULT(U1753:V1753,'Parameters &amp; Main Results'!$B$20:$B$21)</f>
        <v>-3.5409473698568062E-3</v>
      </c>
      <c r="Y1753" s="223">
        <f>MMULT(N1753:T1753,'Parameters &amp; Main Results'!$C$12:$C$18)-'Parameters &amp; Main Results'!$C$22/12+MMULT(U1753:V1753,'Parameters &amp; Main Results'!$C$20:$C$21)</f>
        <v>-1.6564782455671992E-3</v>
      </c>
      <c r="Z1753" s="17">
        <f t="shared" ca="1" si="1872"/>
        <v>1.7766128466159985</v>
      </c>
      <c r="AA1753" s="70">
        <f ca="1">Z1753/OFFSET(Z1753,'Parameters &amp; Main Results'!$B$38,0)</f>
        <v>1.7766128466159985</v>
      </c>
      <c r="AB1753" s="70">
        <f ca="1">SUMPRODUCT(Z1753:OFFSET(Z1753,'Parameters &amp; Main Results'!$B$38-1,0), 'Cash Flow Assist'!$P$11:OFFSET('Cash Flow Assist'!$P$11,'Parameters &amp; Main Results'!$B$38-1,0)  )/OFFSET(Z1753,'Parameters &amp; Main Results'!$B$38,0)</f>
        <v>569.02143964876359</v>
      </c>
      <c r="AC1753" s="70">
        <f ca="1">SUMPRODUCT(Z1753:OFFSET(Z1753,'Parameters &amp; Main Results'!$B$38-1,0),'Parameters &amp; Main Results'!$B$42:OFFSET('Parameters &amp; Main Results'!$B$42,'Parameters &amp; Main Results'!$B$38-1,0)   )/OFFSET(Z1753,'Parameters &amp; Main Results'!$B$38,0)</f>
        <v>0</v>
      </c>
      <c r="AD1753" s="155">
        <f t="shared" si="1882"/>
        <v>-4.7647565276831561E-4</v>
      </c>
      <c r="AE1753" s="252">
        <f t="shared" ca="1" si="1883"/>
        <v>19426170.5931</v>
      </c>
      <c r="AF1753" s="253">
        <f t="shared" ca="1" si="1885"/>
        <v>0.15993277367303338</v>
      </c>
      <c r="AG1753" s="258">
        <f t="shared" ca="1" si="1886"/>
        <v>0</v>
      </c>
      <c r="AH1753" s="227" t="str">
        <f ca="1">IF(SUM(AG1753:OFFSET(AG1753,(-HoldAggressiveTime-1),0,,))=0,"Defensive","Aggressive")</f>
        <v>Defensive</v>
      </c>
    </row>
    <row r="1754" spans="1:34" ht="15" x14ac:dyDescent="0.2">
      <c r="A1754">
        <f t="shared" si="15"/>
        <v>9</v>
      </c>
      <c r="B1754">
        <f t="shared" si="16"/>
        <v>2016</v>
      </c>
      <c r="C1754" s="70">
        <f t="shared" si="1"/>
        <v>2016.6666666665342</v>
      </c>
      <c r="D1754" s="149">
        <f t="shared" si="383"/>
        <v>42674</v>
      </c>
      <c r="E1754" s="151">
        <v>241.05099999999999</v>
      </c>
      <c r="F1754" s="152">
        <v>22537262.915800001</v>
      </c>
      <c r="G1754" s="152">
        <v>85524.5383</v>
      </c>
      <c r="H1754" s="152">
        <v>37777.597529890001</v>
      </c>
      <c r="I1754" s="152">
        <v>15595820.575483499</v>
      </c>
      <c r="J1754" s="152">
        <v>241.05099999999999</v>
      </c>
      <c r="K1754" s="152">
        <v>241.05099999999999</v>
      </c>
      <c r="L1754" s="152">
        <v>1327.9</v>
      </c>
      <c r="M1754" s="153">
        <v>26.85893059</v>
      </c>
      <c r="N1754" s="17">
        <f t="shared" ref="N1754:T1754" si="1894">F1754/F1753/$E1754*$E1753-1</f>
        <v>-1.6761444089404831E-3</v>
      </c>
      <c r="O1754" s="17">
        <f t="shared" si="1894"/>
        <v>6.3266752807122906E-4</v>
      </c>
      <c r="P1754" s="17">
        <f t="shared" si="1894"/>
        <v>-1.6131420322568202E-3</v>
      </c>
      <c r="Q1754" s="17">
        <f t="shared" si="1894"/>
        <v>1.0770169740233149E-2</v>
      </c>
      <c r="R1754" s="17">
        <f t="shared" si="1894"/>
        <v>0</v>
      </c>
      <c r="S1754" s="17">
        <f t="shared" si="1894"/>
        <v>0</v>
      </c>
      <c r="T1754" s="17">
        <f t="shared" si="1894"/>
        <v>8.3506805564672604E-3</v>
      </c>
      <c r="U1754" s="241">
        <v>2.1299999999999999E-2</v>
      </c>
      <c r="V1754" s="241">
        <v>-1.21E-2</v>
      </c>
      <c r="W1754" s="223">
        <f t="shared" ca="1" si="1888"/>
        <v>-7.547074399344197E-4</v>
      </c>
      <c r="X1754" s="223">
        <f>MMULT(N1754:T1754,'Parameters &amp; Main Results'!$B$12:$B$18)-'Parameters &amp; Main Results'!$B$22/12+MMULT(U1754:V1754,'Parameters &amp; Main Results'!$B$20:$B$21)</f>
        <v>-7.547074399344197E-4</v>
      </c>
      <c r="Y1754" s="223">
        <f>MMULT(N1754:T1754,'Parameters &amp; Main Results'!$C$12:$C$18)-'Parameters &amp; Main Results'!$C$22/12+MMULT(U1754:V1754,'Parameters &amp; Main Results'!$C$20:$C$21)</f>
        <v>-1.4869298819059787E-3</v>
      </c>
      <c r="Z1754" s="17">
        <f t="shared" ca="1" si="1872"/>
        <v>1.7829260940794782</v>
      </c>
      <c r="AA1754" s="70">
        <f ca="1">Z1754/OFFSET(Z1754,'Parameters &amp; Main Results'!$B$38,0)</f>
        <v>1.7829260940794782</v>
      </c>
      <c r="AB1754" s="70">
        <f ca="1">SUMPRODUCT(Z1754:OFFSET(Z1754,'Parameters &amp; Main Results'!$B$38-1,0), 'Cash Flow Assist'!$P$11:OFFSET('Cash Flow Assist'!$P$11,'Parameters &amp; Main Results'!$B$38-1,0)  )/OFFSET(Z1754,'Parameters &amp; Main Results'!$B$38,0)</f>
        <v>568.2448268021476</v>
      </c>
      <c r="AC1754" s="70">
        <f ca="1">SUMPRODUCT(Z1754:OFFSET(Z1754,'Parameters &amp; Main Results'!$B$38-1,0),'Parameters &amp; Main Results'!$B$42:OFFSET('Parameters &amp; Main Results'!$B$42,'Parameters &amp; Main Results'!$B$38-1,0)   )/OFFSET(Z1754,'Parameters &amp; Main Results'!$B$38,0)</f>
        <v>0</v>
      </c>
      <c r="AD1754" s="155">
        <f t="shared" si="1882"/>
        <v>-2.1518214197073782E-3</v>
      </c>
      <c r="AE1754" s="252">
        <f t="shared" ca="1" si="1883"/>
        <v>19158253.962299999</v>
      </c>
      <c r="AF1754" s="253">
        <f t="shared" ca="1" si="1885"/>
        <v>0.17637353383817153</v>
      </c>
      <c r="AG1754" s="258">
        <f t="shared" ca="1" si="1886"/>
        <v>0</v>
      </c>
      <c r="AH1754" s="227" t="str">
        <f ca="1">IF(SUM(AG1754:OFFSET(AG1754,(-HoldAggressiveTime-1),0,,))=0,"Defensive","Aggressive")</f>
        <v>Defensive</v>
      </c>
    </row>
    <row r="1755" spans="1:34" ht="15" x14ac:dyDescent="0.2">
      <c r="A1755">
        <f t="shared" si="15"/>
        <v>10</v>
      </c>
      <c r="B1755">
        <f t="shared" si="16"/>
        <v>2016</v>
      </c>
      <c r="C1755" s="70">
        <f t="shared" si="1"/>
        <v>2016.7499999998674</v>
      </c>
      <c r="D1755" s="149">
        <f t="shared" si="383"/>
        <v>42704</v>
      </c>
      <c r="E1755" s="151">
        <v>241.691</v>
      </c>
      <c r="F1755" s="152">
        <v>22126173.037599999</v>
      </c>
      <c r="G1755" s="152">
        <v>84258.775099999999</v>
      </c>
      <c r="H1755" s="152">
        <v>37786.727115959999</v>
      </c>
      <c r="I1755" s="152">
        <v>15294447.626271</v>
      </c>
      <c r="J1755" s="152">
        <v>241.691</v>
      </c>
      <c r="K1755" s="152">
        <v>241.691</v>
      </c>
      <c r="L1755" s="152">
        <v>1274.2</v>
      </c>
      <c r="M1755" s="153">
        <v>26.316335339999998</v>
      </c>
      <c r="N1755" s="17">
        <f t="shared" ref="N1755:T1755" si="1895">F1755/F1754/$E1755*$E1754-1</f>
        <v>-2.0840161047595673E-2</v>
      </c>
      <c r="O1755" s="17">
        <f t="shared" si="1895"/>
        <v>-1.7408819084953508E-2</v>
      </c>
      <c r="P1755" s="17">
        <f t="shared" si="1895"/>
        <v>-2.4069825038234294E-3</v>
      </c>
      <c r="Q1755" s="17">
        <f t="shared" si="1895"/>
        <v>-2.1920795133247073E-2</v>
      </c>
      <c r="R1755" s="17">
        <f t="shared" si="1895"/>
        <v>0</v>
      </c>
      <c r="S1755" s="17">
        <f t="shared" si="1895"/>
        <v>0</v>
      </c>
      <c r="T1755" s="17">
        <f t="shared" si="1895"/>
        <v>-4.2980716444875999E-2</v>
      </c>
      <c r="U1755" s="241">
        <v>-4.41E-2</v>
      </c>
      <c r="V1755" s="241">
        <v>4.1200000000000001E-2</v>
      </c>
      <c r="W1755" s="223">
        <f t="shared" ca="1" si="1888"/>
        <v>-2.1302587091597925E-2</v>
      </c>
      <c r="X1755" s="223">
        <f>MMULT(N1755:T1755,'Parameters &amp; Main Results'!$B$12:$B$18)-'Parameters &amp; Main Results'!$B$22/12+MMULT(U1755:V1755,'Parameters &amp; Main Results'!$B$20:$B$21)</f>
        <v>-2.1302587091597925E-2</v>
      </c>
      <c r="Y1755" s="223">
        <f>MMULT(N1755:T1755,'Parameters &amp; Main Results'!$C$12:$C$18)-'Parameters &amp; Main Results'!$C$22/12+MMULT(U1755:V1755,'Parameters &amp; Main Results'!$C$20:$C$21)</f>
        <v>-2.0538693517998124E-2</v>
      </c>
      <c r="Z1755" s="17">
        <f t="shared" ca="1" si="1872"/>
        <v>1.7842726979595001</v>
      </c>
      <c r="AA1755" s="70">
        <f ca="1">Z1755/OFFSET(Z1755,'Parameters &amp; Main Results'!$B$38,0)</f>
        <v>1.7842726979595001</v>
      </c>
      <c r="AB1755" s="70">
        <f ca="1">SUMPRODUCT(Z1755:OFFSET(Z1755,'Parameters &amp; Main Results'!$B$38-1,0), 'Cash Flow Assist'!$P$11:OFFSET('Cash Flow Assist'!$P$11,'Parameters &amp; Main Results'!$B$38-1,0)  )/OFFSET(Z1755,'Parameters &amp; Main Results'!$B$38,0)</f>
        <v>567.46190070806801</v>
      </c>
      <c r="AC1755" s="70">
        <f ca="1">SUMPRODUCT(Z1755:OFFSET(Z1755,'Parameters &amp; Main Results'!$B$38-1,0),'Parameters &amp; Main Results'!$B$42:OFFSET('Parameters &amp; Main Results'!$B$42,'Parameters &amp; Main Results'!$B$38-1,0)   )/OFFSET(Z1755,'Parameters &amp; Main Results'!$B$38,0)</f>
        <v>0</v>
      </c>
      <c r="AD1755" s="155">
        <f t="shared" si="1882"/>
        <v>-2.2947138162370706E-2</v>
      </c>
      <c r="AE1755" s="252">
        <f t="shared" ca="1" si="1883"/>
        <v>19924706.622000001</v>
      </c>
      <c r="AF1755" s="253">
        <f t="shared" ca="1" si="1885"/>
        <v>0.11048927632235417</v>
      </c>
      <c r="AG1755" s="258">
        <f t="shared" ca="1" si="1886"/>
        <v>0</v>
      </c>
      <c r="AH1755" s="227" t="str">
        <f ca="1">IF(SUM(AG1755:OFFSET(AG1755,(-HoldAggressiveTime-1),0,,))=0,"Defensive","Aggressive")</f>
        <v>Defensive</v>
      </c>
    </row>
    <row r="1756" spans="1:34" ht="15" x14ac:dyDescent="0.2">
      <c r="A1756">
        <f t="shared" si="15"/>
        <v>11</v>
      </c>
      <c r="B1756">
        <f t="shared" si="16"/>
        <v>2016</v>
      </c>
      <c r="C1756" s="70">
        <f t="shared" si="1"/>
        <v>2016.8333333332007</v>
      </c>
      <c r="D1756" s="149">
        <f t="shared" si="383"/>
        <v>42735</v>
      </c>
      <c r="E1756" s="151">
        <v>242.029</v>
      </c>
      <c r="F1756" s="152">
        <v>22945618.3928</v>
      </c>
      <c r="G1756" s="152">
        <v>80703.054799999998</v>
      </c>
      <c r="H1756" s="152">
        <v>37797.118465920001</v>
      </c>
      <c r="I1756" s="152">
        <v>15051635.0059203</v>
      </c>
      <c r="J1756" s="152">
        <v>242.029</v>
      </c>
      <c r="K1756" s="152">
        <v>242.029</v>
      </c>
      <c r="L1756" s="152">
        <v>1187.4000000000001</v>
      </c>
      <c r="M1756" s="153">
        <v>27.270400850000001</v>
      </c>
      <c r="N1756" s="17">
        <f t="shared" ref="N1756:T1756" si="1896">F1756/F1755/$E1756*$E1755-1</f>
        <v>3.5586867254454591E-2</v>
      </c>
      <c r="O1756" s="17">
        <f t="shared" si="1896"/>
        <v>-4.3537593319614598E-2</v>
      </c>
      <c r="P1756" s="17">
        <f t="shared" si="1896"/>
        <v>-1.1219109072883038E-3</v>
      </c>
      <c r="Q1756" s="17">
        <f t="shared" si="1896"/>
        <v>-1.7250223048760782E-2</v>
      </c>
      <c r="R1756" s="17">
        <f t="shared" si="1896"/>
        <v>0</v>
      </c>
      <c r="S1756" s="17">
        <f t="shared" si="1896"/>
        <v>0</v>
      </c>
      <c r="T1756" s="17">
        <f t="shared" si="1896"/>
        <v>-6.942256788299539E-2</v>
      </c>
      <c r="U1756" s="241">
        <v>5.67E-2</v>
      </c>
      <c r="V1756" s="241">
        <v>8.2100000000000006E-2</v>
      </c>
      <c r="W1756" s="223">
        <f t="shared" ca="1" si="1888"/>
        <v>1.4469836716101582E-2</v>
      </c>
      <c r="X1756" s="223">
        <f>MMULT(N1756:T1756,'Parameters &amp; Main Results'!$B$12:$B$18)-'Parameters &amp; Main Results'!$B$22/12+MMULT(U1756:V1756,'Parameters &amp; Main Results'!$B$20:$B$21)</f>
        <v>1.4469836716101582E-2</v>
      </c>
      <c r="Y1756" s="223">
        <f>MMULT(N1756:T1756,'Parameters &amp; Main Results'!$C$12:$C$18)-'Parameters &amp; Main Results'!$C$22/12+MMULT(U1756:V1756,'Parameters &amp; Main Results'!$C$20:$C$21)</f>
        <v>2.7632754530381005E-2</v>
      </c>
      <c r="Z1756" s="17">
        <f t="shared" ca="1" si="1872"/>
        <v>1.82310965005738</v>
      </c>
      <c r="AA1756" s="70">
        <f ca="1">Z1756/OFFSET(Z1756,'Parameters &amp; Main Results'!$B$38,0)</f>
        <v>1.82310965005738</v>
      </c>
      <c r="AB1756" s="70">
        <f ca="1">SUMPRODUCT(Z1756:OFFSET(Z1756,'Parameters &amp; Main Results'!$B$38-1,0), 'Cash Flow Assist'!$P$11:OFFSET('Cash Flow Assist'!$P$11,'Parameters &amp; Main Results'!$B$38-1,0)  )/OFFSET(Z1756,'Parameters &amp; Main Results'!$B$38,0)</f>
        <v>566.67762801010849</v>
      </c>
      <c r="AC1756" s="70">
        <f ca="1">SUMPRODUCT(Z1756:OFFSET(Z1756,'Parameters &amp; Main Results'!$B$38-1,0),'Parameters &amp; Main Results'!$B$42:OFFSET('Parameters &amp; Main Results'!$B$42,'Parameters &amp; Main Results'!$B$38-1,0)   )/OFFSET(Z1756,'Parameters &amp; Main Results'!$B$38,0)</f>
        <v>0</v>
      </c>
      <c r="AD1756" s="155">
        <f t="shared" si="1882"/>
        <v>0</v>
      </c>
      <c r="AE1756" s="252">
        <f t="shared" ca="1" si="1883"/>
        <v>19645305.506200001</v>
      </c>
      <c r="AF1756" s="253">
        <f t="shared" ca="1" si="1885"/>
        <v>0.16799498921299186</v>
      </c>
      <c r="AG1756" s="258">
        <f t="shared" ca="1" si="1886"/>
        <v>0</v>
      </c>
      <c r="AH1756" s="227" t="str">
        <f ca="1">IF(SUM(AG1756:OFFSET(AG1756,(-HoldAggressiveTime-1),0,,))=0,"Defensive","Aggressive")</f>
        <v>Defensive</v>
      </c>
    </row>
    <row r="1757" spans="1:34" ht="15" x14ac:dyDescent="0.2">
      <c r="A1757">
        <f t="shared" si="15"/>
        <v>12</v>
      </c>
      <c r="B1757">
        <f t="shared" si="16"/>
        <v>2016</v>
      </c>
      <c r="C1757" s="70">
        <f t="shared" si="1"/>
        <v>2016.916666666534</v>
      </c>
      <c r="D1757" s="149">
        <f t="shared" si="383"/>
        <v>42766</v>
      </c>
      <c r="E1757" s="151">
        <v>242.77199999999999</v>
      </c>
      <c r="F1757" s="152">
        <v>23399146.1778</v>
      </c>
      <c r="G1757" s="152">
        <v>80614.281400000007</v>
      </c>
      <c r="H1757" s="152">
        <v>37811.292385339999</v>
      </c>
      <c r="I1757" s="152">
        <v>15546811.2644543</v>
      </c>
      <c r="J1757" s="152">
        <v>242.77199999999999</v>
      </c>
      <c r="K1757" s="152">
        <v>242.77199999999999</v>
      </c>
      <c r="L1757" s="152">
        <v>1159.0999999999999</v>
      </c>
      <c r="M1757" s="153">
        <v>27.76835432</v>
      </c>
      <c r="N1757" s="17">
        <f t="shared" ref="N1757:T1757" si="1897">F1757/F1756/$E1757*$E1756-1</f>
        <v>1.6644356616637657E-2</v>
      </c>
      <c r="O1757" s="17">
        <f t="shared" si="1897"/>
        <v>-4.1571186921082193E-3</v>
      </c>
      <c r="P1757" s="17">
        <f t="shared" si="1897"/>
        <v>-2.686632416548318E-3</v>
      </c>
      <c r="Q1757" s="17">
        <f t="shared" si="1897"/>
        <v>2.9737332841955677E-2</v>
      </c>
      <c r="R1757" s="17">
        <f t="shared" si="1897"/>
        <v>0</v>
      </c>
      <c r="S1757" s="17">
        <f t="shared" si="1897"/>
        <v>0</v>
      </c>
      <c r="T1757" s="17">
        <f t="shared" si="1897"/>
        <v>-2.6821128394753924E-2</v>
      </c>
      <c r="U1757" s="241">
        <v>8.9999999999999998E-4</v>
      </c>
      <c r="V1757" s="241">
        <v>3.5999999999999997E-2</v>
      </c>
      <c r="W1757" s="223">
        <f t="shared" ca="1" si="1888"/>
        <v>1.0269120637652233E-2</v>
      </c>
      <c r="X1757" s="223">
        <f>MMULT(N1757:T1757,'Parameters &amp; Main Results'!$B$12:$B$18)-'Parameters &amp; Main Results'!$B$22/12+MMULT(U1757:V1757,'Parameters &amp; Main Results'!$B$20:$B$21)</f>
        <v>1.0269120637652233E-2</v>
      </c>
      <c r="Y1757" s="223">
        <f>MMULT(N1757:T1757,'Parameters &amp; Main Results'!$C$12:$C$18)-'Parameters &amp; Main Results'!$C$22/12+MMULT(U1757:V1757,'Parameters &amp; Main Results'!$C$20:$C$21)</f>
        <v>1.4522542419096401E-2</v>
      </c>
      <c r="Z1757" s="17">
        <f t="shared" ca="1" si="1872"/>
        <v>1.7971058222478975</v>
      </c>
      <c r="AA1757" s="70">
        <f ca="1">Z1757/OFFSET(Z1757,'Parameters &amp; Main Results'!$B$38,0)</f>
        <v>1.7971058222478975</v>
      </c>
      <c r="AB1757" s="70">
        <f ca="1">SUMPRODUCT(Z1757:OFFSET(Z1757,'Parameters &amp; Main Results'!$B$38-1,0), 'Cash Flow Assist'!$P$11:OFFSET('Cash Flow Assist'!$P$11,'Parameters &amp; Main Results'!$B$38-1,0)  )/OFFSET(Z1757,'Parameters &amp; Main Results'!$B$38,0)</f>
        <v>565.8545183600512</v>
      </c>
      <c r="AC1757" s="70">
        <f ca="1">SUMPRODUCT(Z1757:OFFSET(Z1757,'Parameters &amp; Main Results'!$B$38-1,0),'Parameters &amp; Main Results'!$B$42:OFFSET('Parameters &amp; Main Results'!$B$42,'Parameters &amp; Main Results'!$B$38-1,0)   )/OFFSET(Z1757,'Parameters &amp; Main Results'!$B$38,0)</f>
        <v>0</v>
      </c>
      <c r="AD1757" s="155">
        <f t="shared" si="1882"/>
        <v>0</v>
      </c>
      <c r="AE1757" s="252">
        <f t="shared" ca="1" si="1883"/>
        <v>20125138.230799999</v>
      </c>
      <c r="AF1757" s="253">
        <f t="shared" ca="1" si="1885"/>
        <v>0.16268250729276382</v>
      </c>
      <c r="AG1757" s="258">
        <f t="shared" ca="1" si="1886"/>
        <v>0</v>
      </c>
      <c r="AH1757" s="227" t="str">
        <f ca="1">IF(SUM(AG1757:OFFSET(AG1757,(-HoldAggressiveTime-1),0,,))=0,"Defensive","Aggressive")</f>
        <v>Defensive</v>
      </c>
    </row>
    <row r="1758" spans="1:34" ht="15" x14ac:dyDescent="0.2">
      <c r="A1758">
        <f t="shared" si="15"/>
        <v>1</v>
      </c>
      <c r="B1758">
        <f t="shared" si="16"/>
        <v>2017</v>
      </c>
      <c r="C1758" s="70">
        <f t="shared" si="1"/>
        <v>2016.9999999998672</v>
      </c>
      <c r="D1758" s="149">
        <f t="shared" si="383"/>
        <v>42794</v>
      </c>
      <c r="E1758" s="151">
        <v>243.78</v>
      </c>
      <c r="F1758" s="152">
        <v>23842939.494399998</v>
      </c>
      <c r="G1758" s="152">
        <v>80799.694300000003</v>
      </c>
      <c r="H1758" s="152">
        <v>37827.362184600002</v>
      </c>
      <c r="I1758" s="152">
        <v>16011095.801782399</v>
      </c>
      <c r="J1758" s="152">
        <v>243.78</v>
      </c>
      <c r="K1758" s="152">
        <v>243.78</v>
      </c>
      <c r="L1758" s="152">
        <v>1198.8</v>
      </c>
      <c r="M1758" s="153">
        <v>28.109829940000001</v>
      </c>
      <c r="N1758" s="17">
        <f t="shared" ref="N1758:T1758" si="1898">F1758/F1757/$E1758*$E1757-1</f>
        <v>1.4752919728934888E-2</v>
      </c>
      <c r="O1758" s="17">
        <f t="shared" si="1898"/>
        <v>-1.844385269717308E-3</v>
      </c>
      <c r="P1758" s="17">
        <f t="shared" si="1898"/>
        <v>-3.7116330298800904E-3</v>
      </c>
      <c r="Q1758" s="17">
        <f t="shared" si="1898"/>
        <v>2.5605292266930979E-2</v>
      </c>
      <c r="R1758" s="17">
        <f t="shared" si="1898"/>
        <v>0</v>
      </c>
      <c r="S1758" s="17">
        <f t="shared" si="1898"/>
        <v>0</v>
      </c>
      <c r="T1758" s="17">
        <f t="shared" si="1898"/>
        <v>2.9974213615497236E-2</v>
      </c>
      <c r="U1758" s="241">
        <v>-1.1299999999999999E-2</v>
      </c>
      <c r="V1758" s="241">
        <v>-2.7400000000000001E-2</v>
      </c>
      <c r="W1758" s="223">
        <f t="shared" ca="1" si="1888"/>
        <v>1.2152856756865902E-2</v>
      </c>
      <c r="X1758" s="223">
        <f>MMULT(N1758:T1758,'Parameters &amp; Main Results'!$B$12:$B$18)-'Parameters &amp; Main Results'!$B$22/12+MMULT(U1758:V1758,'Parameters &amp; Main Results'!$B$20:$B$21)</f>
        <v>1.2152856756865902E-2</v>
      </c>
      <c r="Y1758" s="223">
        <f>MMULT(N1758:T1758,'Parameters &amp; Main Results'!$C$12:$C$18)-'Parameters &amp; Main Results'!$C$22/12+MMULT(U1758:V1758,'Parameters &amp; Main Results'!$C$20:$C$21)</f>
        <v>1.3051522562403002E-2</v>
      </c>
      <c r="Z1758" s="17">
        <f t="shared" ca="1" si="1872"/>
        <v>1.7788387129100978</v>
      </c>
      <c r="AA1758" s="70">
        <f ca="1">Z1758/OFFSET(Z1758,'Parameters &amp; Main Results'!$B$38,0)</f>
        <v>1.7788387129100978</v>
      </c>
      <c r="AB1758" s="70">
        <f ca="1">SUMPRODUCT(Z1758:OFFSET(Z1758,'Parameters &amp; Main Results'!$B$38-1,0), 'Cash Flow Assist'!$P$11:OFFSET('Cash Flow Assist'!$P$11,'Parameters &amp; Main Results'!$B$38-1,0)  )/OFFSET(Z1758,'Parameters &amp; Main Results'!$B$38,0)</f>
        <v>565.05741253780332</v>
      </c>
      <c r="AC1758" s="70">
        <f ca="1">SUMPRODUCT(Z1758:OFFSET(Z1758,'Parameters &amp; Main Results'!$B$38-1,0),'Parameters &amp; Main Results'!$B$42:OFFSET('Parameters &amp; Main Results'!$B$42,'Parameters &amp; Main Results'!$B$38-1,0)   )/OFFSET(Z1758,'Parameters &amp; Main Results'!$B$38,0)</f>
        <v>0</v>
      </c>
      <c r="AD1758" s="155">
        <f t="shared" si="1882"/>
        <v>0</v>
      </c>
      <c r="AE1758" s="252">
        <f t="shared" ca="1" si="1883"/>
        <v>20666385.606699999</v>
      </c>
      <c r="AF1758" s="253">
        <f t="shared" ca="1" si="1885"/>
        <v>0.15370631072857591</v>
      </c>
      <c r="AG1758" s="258">
        <f t="shared" ca="1" si="1886"/>
        <v>0</v>
      </c>
      <c r="AH1758" s="227" t="str">
        <f ca="1">IF(SUM(AG1758:OFFSET(AG1758,(-HoldAggressiveTime-1),0,,))=0,"Defensive","Aggressive")</f>
        <v>Defensive</v>
      </c>
    </row>
    <row r="1759" spans="1:34" ht="15" x14ac:dyDescent="0.2">
      <c r="A1759">
        <f t="shared" si="15"/>
        <v>2</v>
      </c>
      <c r="B1759">
        <f t="shared" si="16"/>
        <v>2017</v>
      </c>
      <c r="C1759" s="70">
        <f t="shared" si="1"/>
        <v>2017.0833333332005</v>
      </c>
      <c r="D1759" s="149">
        <f t="shared" si="383"/>
        <v>42825</v>
      </c>
      <c r="E1759" s="151">
        <v>243.96100000000001</v>
      </c>
      <c r="F1759" s="152">
        <v>24789698.57</v>
      </c>
      <c r="G1759" s="152">
        <v>81389.532000000007</v>
      </c>
      <c r="H1759" s="152">
        <v>37843.438813530003</v>
      </c>
      <c r="I1759" s="152">
        <v>16198590.138472199</v>
      </c>
      <c r="J1759" s="152">
        <v>243.96100000000001</v>
      </c>
      <c r="K1759" s="152">
        <v>243.96100000000001</v>
      </c>
      <c r="L1759" s="152">
        <v>1251.9000000000001</v>
      </c>
      <c r="M1759" s="153">
        <v>29.069945189999999</v>
      </c>
      <c r="N1759" s="17">
        <f t="shared" ref="N1759:T1759" si="1899">F1759/F1758/$E1759*$E1758-1</f>
        <v>3.893677020960884E-2</v>
      </c>
      <c r="O1759" s="17">
        <f t="shared" si="1899"/>
        <v>6.5526612600423917E-3</v>
      </c>
      <c r="P1759" s="17">
        <f t="shared" si="1899"/>
        <v>-3.1723718131182466E-4</v>
      </c>
      <c r="Q1759" s="17">
        <f t="shared" si="1899"/>
        <v>1.0959665138689623E-2</v>
      </c>
      <c r="R1759" s="17">
        <f t="shared" si="1899"/>
        <v>0</v>
      </c>
      <c r="S1759" s="17">
        <f t="shared" si="1899"/>
        <v>0</v>
      </c>
      <c r="T1759" s="17">
        <f t="shared" si="1899"/>
        <v>4.3519509524321709E-2</v>
      </c>
      <c r="U1759" s="241">
        <v>-2.0400000000000001E-2</v>
      </c>
      <c r="V1759" s="241">
        <v>-1.67E-2</v>
      </c>
      <c r="W1759" s="223">
        <f t="shared" ca="1" si="1888"/>
        <v>3.2647418718764525E-2</v>
      </c>
      <c r="X1759" s="223">
        <f>MMULT(N1759:T1759,'Parameters &amp; Main Results'!$B$12:$B$18)-'Parameters &amp; Main Results'!$B$22/12+MMULT(U1759:V1759,'Parameters &amp; Main Results'!$B$20:$B$21)</f>
        <v>3.2647418718764525E-2</v>
      </c>
      <c r="Y1759" s="223">
        <f>MMULT(N1759:T1759,'Parameters &amp; Main Results'!$C$12:$C$18)-'Parameters &amp; Main Results'!$C$22/12+MMULT(U1759:V1759,'Parameters &amp; Main Results'!$C$20:$C$21)</f>
        <v>3.5656692647985523E-2</v>
      </c>
      <c r="Z1759" s="17">
        <f t="shared" ca="1" si="1872"/>
        <v>1.7574803064922844</v>
      </c>
      <c r="AA1759" s="70">
        <f ca="1">Z1759/OFFSET(Z1759,'Parameters &amp; Main Results'!$B$38,0)</f>
        <v>1.7574803064922844</v>
      </c>
      <c r="AB1759" s="70">
        <f ca="1">SUMPRODUCT(Z1759:OFFSET(Z1759,'Parameters &amp; Main Results'!$B$38-1,0), 'Cash Flow Assist'!$P$11:OFFSET('Cash Flow Assist'!$P$11,'Parameters &amp; Main Results'!$B$38-1,0)  )/OFFSET(Z1759,'Parameters &amp; Main Results'!$B$38,0)</f>
        <v>564.27857382489321</v>
      </c>
      <c r="AC1759" s="70">
        <f ca="1">SUMPRODUCT(Z1759:OFFSET(Z1759,'Parameters &amp; Main Results'!$B$38-1,0),'Parameters &amp; Main Results'!$B$42:OFFSET('Parameters &amp; Main Results'!$B$42,'Parameters &amp; Main Results'!$B$38-1,0)   )/OFFSET(Z1759,'Parameters &amp; Main Results'!$B$38,0)</f>
        <v>0</v>
      </c>
      <c r="AD1759" s="155">
        <f t="shared" si="1882"/>
        <v>0</v>
      </c>
      <c r="AE1759" s="252">
        <f t="shared" ca="1" si="1883"/>
        <v>20614322.6076</v>
      </c>
      <c r="AF1759" s="253">
        <f t="shared" ca="1" si="1885"/>
        <v>0.20254732798547748</v>
      </c>
      <c r="AG1759" s="258">
        <f t="shared" ca="1" si="1886"/>
        <v>0</v>
      </c>
      <c r="AH1759" s="227" t="str">
        <f ca="1">IF(SUM(AG1759:OFFSET(AG1759,(-HoldAggressiveTime-1),0,,))=0,"Defensive","Aggressive")</f>
        <v>Defensive</v>
      </c>
    </row>
    <row r="1760" spans="1:34" ht="15" x14ac:dyDescent="0.2">
      <c r="A1760">
        <f t="shared" si="15"/>
        <v>3</v>
      </c>
      <c r="B1760">
        <f t="shared" si="16"/>
        <v>2017</v>
      </c>
      <c r="C1760" s="70">
        <f t="shared" si="1"/>
        <v>2017.1666666665337</v>
      </c>
      <c r="D1760" s="149">
        <f t="shared" si="383"/>
        <v>42855</v>
      </c>
      <c r="E1760" s="151">
        <v>243.749</v>
      </c>
      <c r="F1760" s="152">
        <v>24818573.846799999</v>
      </c>
      <c r="G1760" s="152">
        <v>81462.782600000006</v>
      </c>
      <c r="H1760" s="152">
        <v>37859.837637019999</v>
      </c>
      <c r="I1760" s="152">
        <v>16627948.1465158</v>
      </c>
      <c r="J1760" s="152">
        <v>243.749</v>
      </c>
      <c r="K1760" s="152">
        <v>243.749</v>
      </c>
      <c r="L1760" s="152">
        <v>1241.7</v>
      </c>
      <c r="M1760" s="153">
        <v>29.03653499</v>
      </c>
      <c r="N1760" s="17">
        <f t="shared" ref="N1760:T1760" si="1900">F1760/F1759/$E1760*$E1759-1</f>
        <v>2.0355697639815595E-3</v>
      </c>
      <c r="O1760" s="17">
        <f t="shared" si="1900"/>
        <v>1.7705301910815319E-3</v>
      </c>
      <c r="P1760" s="17">
        <f t="shared" si="1900"/>
        <v>1.3034573818149209E-3</v>
      </c>
      <c r="Q1760" s="17">
        <f t="shared" si="1900"/>
        <v>2.7398688089049772E-2</v>
      </c>
      <c r="R1760" s="17">
        <f t="shared" si="1900"/>
        <v>0</v>
      </c>
      <c r="S1760" s="17">
        <f t="shared" si="1900"/>
        <v>0</v>
      </c>
      <c r="T1760" s="17">
        <f t="shared" si="1900"/>
        <v>-7.2849548318471014E-3</v>
      </c>
      <c r="U1760" s="241">
        <v>1.1299999999999999E-2</v>
      </c>
      <c r="V1760" s="241">
        <v>-3.3300000000000003E-2</v>
      </c>
      <c r="W1760" s="223">
        <f t="shared" ca="1" si="1888"/>
        <v>1.4748689529434538E-3</v>
      </c>
      <c r="X1760" s="223">
        <f>MMULT(N1760:T1760,'Parameters &amp; Main Results'!$B$12:$B$18)-'Parameters &amp; Main Results'!$B$22/12+MMULT(U1760:V1760,'Parameters &amp; Main Results'!$B$20:$B$21)</f>
        <v>1.4748689529434538E-3</v>
      </c>
      <c r="Y1760" s="223">
        <f>MMULT(N1760:T1760,'Parameters &amp; Main Results'!$C$12:$C$18)-'Parameters &amp; Main Results'!$C$22/12+MMULT(U1760:V1760,'Parameters &amp; Main Results'!$C$20:$C$21)</f>
        <v>1.96739914002489E-3</v>
      </c>
      <c r="Z1760" s="17">
        <f t="shared" ca="1" si="1872"/>
        <v>1.7019171061046579</v>
      </c>
      <c r="AA1760" s="70">
        <f ca="1">Z1760/OFFSET(Z1760,'Parameters &amp; Main Results'!$B$38,0)</f>
        <v>1.7019171061046579</v>
      </c>
      <c r="AB1760" s="70">
        <f ca="1">SUMPRODUCT(Z1760:OFFSET(Z1760,'Parameters &amp; Main Results'!$B$38-1,0), 'Cash Flow Assist'!$P$11:OFFSET('Cash Flow Assist'!$P$11,'Parameters &amp; Main Results'!$B$38-1,0)  )/OFFSET(Z1760,'Parameters &amp; Main Results'!$B$38,0)</f>
        <v>563.5210935184009</v>
      </c>
      <c r="AC1760" s="70">
        <f ca="1">SUMPRODUCT(Z1760:OFFSET(Z1760,'Parameters &amp; Main Results'!$B$38-1,0),'Parameters &amp; Main Results'!$B$42:OFFSET('Parameters &amp; Main Results'!$B$42,'Parameters &amp; Main Results'!$B$38-1,0)   )/OFFSET(Z1760,'Parameters &amp; Main Results'!$B$38,0)</f>
        <v>0</v>
      </c>
      <c r="AD1760" s="155">
        <f t="shared" si="1882"/>
        <v>0</v>
      </c>
      <c r="AE1760" s="252">
        <f t="shared" ca="1" si="1883"/>
        <v>19995472.9254</v>
      </c>
      <c r="AF1760" s="253">
        <f t="shared" ca="1" si="1885"/>
        <v>0.24120964477280626</v>
      </c>
      <c r="AG1760" s="258">
        <f t="shared" ca="1" si="1886"/>
        <v>0</v>
      </c>
      <c r="AH1760" s="227" t="str">
        <f ca="1">IF(SUM(AG1760:OFFSET(AG1760,(-HoldAggressiveTime-1),0,,))=0,"Defensive","Aggressive")</f>
        <v>Defensive</v>
      </c>
    </row>
    <row r="1761" spans="1:34" ht="15" x14ac:dyDescent="0.2">
      <c r="A1761">
        <f t="shared" si="15"/>
        <v>4</v>
      </c>
      <c r="B1761">
        <f t="shared" si="16"/>
        <v>2017</v>
      </c>
      <c r="C1761" s="70">
        <f t="shared" si="1"/>
        <v>2017.249999999867</v>
      </c>
      <c r="D1761" s="149">
        <f t="shared" si="383"/>
        <v>42886</v>
      </c>
      <c r="E1761" s="151">
        <v>244.05099999999999</v>
      </c>
      <c r="F1761" s="152">
        <v>25073474.7278</v>
      </c>
      <c r="G1761" s="152">
        <v>82375.165800000002</v>
      </c>
      <c r="H1761" s="152">
        <v>37883.184536890003</v>
      </c>
      <c r="I1761" s="152">
        <v>16993423.665364299</v>
      </c>
      <c r="J1761" s="152">
        <v>244.05099999999999</v>
      </c>
      <c r="K1761" s="152">
        <v>244.05099999999999</v>
      </c>
      <c r="L1761" s="152">
        <v>1265.55</v>
      </c>
      <c r="M1761" s="153">
        <v>29.209176920000001</v>
      </c>
      <c r="N1761" s="17">
        <f t="shared" ref="N1761:T1761" si="1901">F1761/F1760/$E1761*$E1760-1</f>
        <v>9.0204136856157913E-3</v>
      </c>
      <c r="O1761" s="17">
        <f t="shared" si="1901"/>
        <v>9.9486947579245921E-3</v>
      </c>
      <c r="P1761" s="17">
        <f t="shared" si="1901"/>
        <v>-6.2154269683922792E-4</v>
      </c>
      <c r="Q1761" s="17">
        <f t="shared" si="1901"/>
        <v>2.071494733199275E-2</v>
      </c>
      <c r="R1761" s="17">
        <f t="shared" si="1901"/>
        <v>0</v>
      </c>
      <c r="S1761" s="17">
        <f t="shared" si="1901"/>
        <v>0</v>
      </c>
      <c r="T1761" s="17">
        <f t="shared" si="1901"/>
        <v>1.7946323484846038E-2</v>
      </c>
      <c r="U1761" s="241">
        <v>7.1999999999999998E-3</v>
      </c>
      <c r="V1761" s="241">
        <v>-2.1299999999999999E-2</v>
      </c>
      <c r="W1761" s="223">
        <f t="shared" ca="1" si="1888"/>
        <v>9.6106987233723976E-3</v>
      </c>
      <c r="X1761" s="223">
        <f>MMULT(N1761:T1761,'Parameters &amp; Main Results'!$B$12:$B$18)-'Parameters &amp; Main Results'!$B$22/12+MMULT(U1761:V1761,'Parameters &amp; Main Results'!$B$20:$B$21)</f>
        <v>9.6106987233723976E-3</v>
      </c>
      <c r="Y1761" s="223">
        <f>MMULT(N1761:T1761,'Parameters &amp; Main Results'!$C$12:$C$18)-'Parameters &amp; Main Results'!$C$22/12+MMULT(U1761:V1761,'Parameters &amp; Main Results'!$C$20:$C$21)</f>
        <v>9.0715751261800058E-3</v>
      </c>
      <c r="Z1761" s="17">
        <f t="shared" ca="1" si="1872"/>
        <v>1.6994106980278367</v>
      </c>
      <c r="AA1761" s="70">
        <f ca="1">Z1761/OFFSET(Z1761,'Parameters &amp; Main Results'!$B$38,0)</f>
        <v>1.6994106980278367</v>
      </c>
      <c r="AB1761" s="70">
        <f ca="1">SUMPRODUCT(Z1761:OFFSET(Z1761,'Parameters &amp; Main Results'!$B$38-1,0), 'Cash Flow Assist'!$P$11:OFFSET('Cash Flow Assist'!$P$11,'Parameters &amp; Main Results'!$B$38-1,0)  )/OFFSET(Z1761,'Parameters &amp; Main Results'!$B$38,0)</f>
        <v>562.8191764122962</v>
      </c>
      <c r="AC1761" s="70">
        <f ca="1">SUMPRODUCT(Z1761:OFFSET(Z1761,'Parameters &amp; Main Results'!$B$38-1,0),'Parameters &amp; Main Results'!$B$42:OFFSET('Parameters &amp; Main Results'!$B$42,'Parameters &amp; Main Results'!$B$38-1,0)   )/OFFSET(Z1761,'Parameters &amp; Main Results'!$B$38,0)</f>
        <v>0</v>
      </c>
      <c r="AD1761" s="155">
        <f t="shared" si="1882"/>
        <v>0</v>
      </c>
      <c r="AE1761" s="252">
        <f t="shared" ca="1" si="1883"/>
        <v>21144687.066599999</v>
      </c>
      <c r="AF1761" s="253">
        <f t="shared" ca="1" si="1885"/>
        <v>0.18580495652763232</v>
      </c>
      <c r="AG1761" s="258">
        <f t="shared" ca="1" si="1886"/>
        <v>0</v>
      </c>
      <c r="AH1761" s="227" t="str">
        <f ca="1">IF(SUM(AG1761:OFFSET(AG1761,(-HoldAggressiveTime-1),0,,))=0,"Defensive","Aggressive")</f>
        <v>Defensive</v>
      </c>
    </row>
    <row r="1762" spans="1:34" ht="15" x14ac:dyDescent="0.2">
      <c r="A1762">
        <f t="shared" si="15"/>
        <v>5</v>
      </c>
      <c r="B1762">
        <f t="shared" si="16"/>
        <v>2017</v>
      </c>
      <c r="C1762" s="70">
        <f t="shared" si="1"/>
        <v>2017.3333333332002</v>
      </c>
      <c r="D1762" s="149">
        <f t="shared" si="383"/>
        <v>42916</v>
      </c>
      <c r="E1762" s="151">
        <v>243.96199999999999</v>
      </c>
      <c r="F1762" s="152">
        <v>25426321.860100001</v>
      </c>
      <c r="G1762" s="152">
        <v>83067.117199999993</v>
      </c>
      <c r="H1762" s="152">
        <v>37908.439993250002</v>
      </c>
      <c r="I1762" s="152">
        <v>17581918.763643701</v>
      </c>
      <c r="J1762" s="152">
        <v>243.96199999999999</v>
      </c>
      <c r="K1762" s="152">
        <v>243.96199999999999</v>
      </c>
      <c r="L1762" s="152">
        <v>1263.8</v>
      </c>
      <c r="M1762" s="153">
        <v>29.51465357</v>
      </c>
      <c r="N1762" s="17">
        <f t="shared" ref="N1762:T1762" si="1902">F1762/F1761/$E1762*$E1761-1</f>
        <v>1.4442471014795677E-2</v>
      </c>
      <c r="O1762" s="17">
        <f t="shared" si="1902"/>
        <v>8.7678754132538561E-3</v>
      </c>
      <c r="P1762" s="17">
        <f t="shared" si="1902"/>
        <v>1.0317207871719525E-3</v>
      </c>
      <c r="Q1762" s="17">
        <f t="shared" si="1902"/>
        <v>3.5008199985707922E-2</v>
      </c>
      <c r="R1762" s="17">
        <f t="shared" si="1902"/>
        <v>0</v>
      </c>
      <c r="S1762" s="17">
        <f t="shared" si="1902"/>
        <v>0</v>
      </c>
      <c r="T1762" s="17">
        <f t="shared" si="1902"/>
        <v>-1.0184915395909933E-3</v>
      </c>
      <c r="U1762" s="241">
        <v>-2.52E-2</v>
      </c>
      <c r="V1762" s="241">
        <v>-3.7499999999999999E-2</v>
      </c>
      <c r="W1762" s="223">
        <f t="shared" ca="1" si="1888"/>
        <v>1.2492837100101312E-2</v>
      </c>
      <c r="X1762" s="223">
        <f>MMULT(N1762:T1762,'Parameters &amp; Main Results'!$B$12:$B$18)-'Parameters &amp; Main Results'!$B$22/12+MMULT(U1762:V1762,'Parameters &amp; Main Results'!$B$20:$B$21)</f>
        <v>1.2492837100101312E-2</v>
      </c>
      <c r="Y1762" s="223">
        <f>MMULT(N1762:T1762,'Parameters &amp; Main Results'!$C$12:$C$18)-'Parameters &amp; Main Results'!$C$22/12+MMULT(U1762:V1762,'Parameters &amp; Main Results'!$C$20:$C$21)</f>
        <v>1.3833344787974829E-2</v>
      </c>
      <c r="Z1762" s="17">
        <f t="shared" ca="1" si="1872"/>
        <v>1.6832336465696127</v>
      </c>
      <c r="AA1762" s="70">
        <f ca="1">Z1762/OFFSET(Z1762,'Parameters &amp; Main Results'!$B$38,0)</f>
        <v>1.6832336465696127</v>
      </c>
      <c r="AB1762" s="70">
        <f ca="1">SUMPRODUCT(Z1762:OFFSET(Z1762,'Parameters &amp; Main Results'!$B$38-1,0), 'Cash Flow Assist'!$P$11:OFFSET('Cash Flow Assist'!$P$11,'Parameters &amp; Main Results'!$B$38-1,0)  )/OFFSET(Z1762,'Parameters &amp; Main Results'!$B$38,0)</f>
        <v>562.1197657142684</v>
      </c>
      <c r="AC1762" s="70">
        <f ca="1">SUMPRODUCT(Z1762:OFFSET(Z1762,'Parameters &amp; Main Results'!$B$38-1,0),'Parameters &amp; Main Results'!$B$42:OFFSET('Parameters &amp; Main Results'!$B$42,'Parameters &amp; Main Results'!$B$38-1,0)   )/OFFSET(Z1762,'Parameters &amp; Main Results'!$B$38,0)</f>
        <v>0</v>
      </c>
      <c r="AD1762" s="155">
        <f t="shared" si="1882"/>
        <v>0</v>
      </c>
      <c r="AE1762" s="252">
        <f t="shared" ca="1" si="1883"/>
        <v>20810269.7984</v>
      </c>
      <c r="AF1762" s="253">
        <f t="shared" ca="1" si="1885"/>
        <v>0.22181606035953014</v>
      </c>
      <c r="AG1762" s="258">
        <f t="shared" ca="1" si="1886"/>
        <v>0</v>
      </c>
      <c r="AH1762" s="227" t="str">
        <f ca="1">IF(SUM(AG1762:OFFSET(AG1762,(-HoldAggressiveTime-1),0,,))=0,"Defensive","Aggressive")</f>
        <v>Defensive</v>
      </c>
    </row>
    <row r="1763" spans="1:34" ht="15" x14ac:dyDescent="0.2">
      <c r="A1763">
        <f t="shared" si="15"/>
        <v>6</v>
      </c>
      <c r="B1763">
        <f t="shared" si="16"/>
        <v>2017</v>
      </c>
      <c r="C1763" s="70">
        <f t="shared" si="1"/>
        <v>2017.4166666665335</v>
      </c>
      <c r="D1763" s="149">
        <f t="shared" si="383"/>
        <v>42947</v>
      </c>
      <c r="E1763" s="151">
        <v>244.18199999999999</v>
      </c>
      <c r="F1763" s="152">
        <v>25585026.506499998</v>
      </c>
      <c r="G1763" s="152">
        <v>82651.781600000002</v>
      </c>
      <c r="H1763" s="152">
        <v>37936.55541958</v>
      </c>
      <c r="I1763" s="152">
        <v>17604229.714120898</v>
      </c>
      <c r="J1763" s="152">
        <v>244.18199999999999</v>
      </c>
      <c r="K1763" s="152">
        <v>244.18199999999999</v>
      </c>
      <c r="L1763" s="152">
        <v>1243.25</v>
      </c>
      <c r="M1763" s="153">
        <v>29.61919327</v>
      </c>
      <c r="N1763" s="17">
        <f t="shared" ref="N1763:T1763" si="1903">F1763/F1762/$E1763*$E1762-1</f>
        <v>5.3351552224543131E-3</v>
      </c>
      <c r="O1763" s="17">
        <f t="shared" si="1903"/>
        <v>-5.896462643097844E-3</v>
      </c>
      <c r="P1763" s="17">
        <f t="shared" si="1903"/>
        <v>-1.5996886197955362E-4</v>
      </c>
      <c r="Q1763" s="17">
        <f t="shared" si="1903"/>
        <v>3.6686069657343445E-4</v>
      </c>
      <c r="R1763" s="17">
        <f t="shared" si="1903"/>
        <v>0</v>
      </c>
      <c r="S1763" s="17">
        <f t="shared" si="1903"/>
        <v>0</v>
      </c>
      <c r="T1763" s="17">
        <f t="shared" si="1903"/>
        <v>-1.7146801400327427E-2</v>
      </c>
      <c r="U1763" s="241">
        <v>2.23E-2</v>
      </c>
      <c r="V1763" s="241">
        <v>1.49E-2</v>
      </c>
      <c r="W1763" s="223">
        <f t="shared" ca="1" si="1888"/>
        <v>1.923067151538127E-3</v>
      </c>
      <c r="X1763" s="223">
        <f>MMULT(N1763:T1763,'Parameters &amp; Main Results'!$B$12:$B$18)-'Parameters &amp; Main Results'!$B$22/12+MMULT(U1763:V1763,'Parameters &amp; Main Results'!$B$20:$B$21)</f>
        <v>1.923067151538127E-3</v>
      </c>
      <c r="Y1763" s="223">
        <f>MMULT(N1763:T1763,'Parameters &amp; Main Results'!$C$12:$C$18)-'Parameters &amp; Main Results'!$C$22/12+MMULT(U1763:V1763,'Parameters &amp; Main Results'!$C$20:$C$21)</f>
        <v>4.1703267692324315E-3</v>
      </c>
      <c r="Z1763" s="17">
        <f t="shared" ca="1" si="1872"/>
        <v>1.6624647453216479</v>
      </c>
      <c r="AA1763" s="70">
        <f ca="1">Z1763/OFFSET(Z1763,'Parameters &amp; Main Results'!$B$38,0)</f>
        <v>1.6624647453216479</v>
      </c>
      <c r="AB1763" s="70">
        <f ca="1">SUMPRODUCT(Z1763:OFFSET(Z1763,'Parameters &amp; Main Results'!$B$38-1,0), 'Cash Flow Assist'!$P$11:OFFSET('Cash Flow Assist'!$P$11,'Parameters &amp; Main Results'!$B$38-1,0)  )/OFFSET(Z1763,'Parameters &amp; Main Results'!$B$38,0)</f>
        <v>561.43653206769886</v>
      </c>
      <c r="AC1763" s="70">
        <f ca="1">SUMPRODUCT(Z1763:OFFSET(Z1763,'Parameters &amp; Main Results'!$B$38-1,0),'Parameters &amp; Main Results'!$B$42:OFFSET('Parameters &amp; Main Results'!$B$42,'Parameters &amp; Main Results'!$B$38-1,0)   )/OFFSET(Z1763,'Parameters &amp; Main Results'!$B$38,0)</f>
        <v>0</v>
      </c>
      <c r="AD1763" s="155">
        <f t="shared" si="1882"/>
        <v>0</v>
      </c>
      <c r="AE1763" s="252">
        <f t="shared" ca="1" si="1883"/>
        <v>21009935.774900001</v>
      </c>
      <c r="AF1763" s="253">
        <f t="shared" ca="1" si="1885"/>
        <v>0.21775843489563326</v>
      </c>
      <c r="AG1763" s="258">
        <f t="shared" ca="1" si="1886"/>
        <v>0</v>
      </c>
      <c r="AH1763" s="227" t="str">
        <f ca="1">IF(SUM(AG1763:OFFSET(AG1763,(-HoldAggressiveTime-1),0,,))=0,"Defensive","Aggressive")</f>
        <v>Defensive</v>
      </c>
    </row>
    <row r="1764" spans="1:34" ht="15" x14ac:dyDescent="0.2">
      <c r="A1764">
        <f t="shared" si="15"/>
        <v>7</v>
      </c>
      <c r="B1764">
        <f t="shared" si="16"/>
        <v>2017</v>
      </c>
      <c r="C1764" s="70">
        <f t="shared" si="1"/>
        <v>2017.4999999998668</v>
      </c>
      <c r="D1764" s="149">
        <f t="shared" si="383"/>
        <v>42978</v>
      </c>
      <c r="E1764" s="151">
        <v>244.39</v>
      </c>
      <c r="F1764" s="152">
        <v>26111125.299600001</v>
      </c>
      <c r="G1764" s="152">
        <v>82974.123500000002</v>
      </c>
      <c r="H1764" s="152">
        <v>37967.53693984</v>
      </c>
      <c r="I1764" s="152">
        <v>18129893.029824901</v>
      </c>
      <c r="J1764" s="152">
        <v>244.39</v>
      </c>
      <c r="K1764" s="152">
        <v>244.39</v>
      </c>
      <c r="L1764" s="152">
        <v>1266.3499999999999</v>
      </c>
      <c r="M1764" s="153">
        <v>30.20027134</v>
      </c>
      <c r="N1764" s="17">
        <f t="shared" ref="N1764:T1764" si="1904">F1764/F1763/$E1764*$E1763-1</f>
        <v>1.9694161715272385E-2</v>
      </c>
      <c r="O1764" s="17">
        <f t="shared" si="1904"/>
        <v>3.0455814783023616E-3</v>
      </c>
      <c r="P1764" s="17">
        <f t="shared" si="1904"/>
        <v>-3.5127051007166621E-5</v>
      </c>
      <c r="Q1764" s="17">
        <f t="shared" si="1904"/>
        <v>2.8983545229682495E-2</v>
      </c>
      <c r="R1764" s="17">
        <f t="shared" si="1904"/>
        <v>0</v>
      </c>
      <c r="S1764" s="17">
        <f t="shared" si="1904"/>
        <v>0</v>
      </c>
      <c r="T1764" s="17">
        <f t="shared" si="1904"/>
        <v>1.771342145165633E-2</v>
      </c>
      <c r="U1764" s="241">
        <v>-1.46E-2</v>
      </c>
      <c r="V1764" s="241">
        <v>-2.2000000000000001E-3</v>
      </c>
      <c r="W1764" s="223">
        <f t="shared" ca="1" si="1888"/>
        <v>1.622374198803091E-2</v>
      </c>
      <c r="X1764" s="223">
        <f>MMULT(N1764:T1764,'Parameters &amp; Main Results'!$B$12:$B$18)-'Parameters &amp; Main Results'!$B$22/12+MMULT(U1764:V1764,'Parameters &amp; Main Results'!$B$20:$B$21)</f>
        <v>1.622374198803091E-2</v>
      </c>
      <c r="Y1764" s="223">
        <f>MMULT(N1764:T1764,'Parameters &amp; Main Results'!$C$12:$C$18)-'Parameters &amp; Main Results'!$C$22/12+MMULT(U1764:V1764,'Parameters &amp; Main Results'!$C$20:$C$21)</f>
        <v>1.7987637024908718E-2</v>
      </c>
      <c r="Z1764" s="17">
        <f t="shared" ca="1" si="1872"/>
        <v>1.6592738502847588</v>
      </c>
      <c r="AA1764" s="70">
        <f ca="1">Z1764/OFFSET(Z1764,'Parameters &amp; Main Results'!$B$38,0)</f>
        <v>1.6592738502847588</v>
      </c>
      <c r="AB1764" s="70">
        <f ca="1">SUMPRODUCT(Z1764:OFFSET(Z1764,'Parameters &amp; Main Results'!$B$38-1,0), 'Cash Flow Assist'!$P$11:OFFSET('Cash Flow Assist'!$P$11,'Parameters &amp; Main Results'!$B$38-1,0)  )/OFFSET(Z1764,'Parameters &amp; Main Results'!$B$38,0)</f>
        <v>560.77406732237716</v>
      </c>
      <c r="AC1764" s="70">
        <f ca="1">SUMPRODUCT(Z1764:OFFSET(Z1764,'Parameters &amp; Main Results'!$B$38-1,0),'Parameters &amp; Main Results'!$B$42:OFFSET('Parameters &amp; Main Results'!$B$42,'Parameters &amp; Main Results'!$B$38-1,0)   )/OFFSET(Z1764,'Parameters &amp; Main Results'!$B$38,0)</f>
        <v>0</v>
      </c>
      <c r="AD1764" s="155">
        <f t="shared" si="1882"/>
        <v>0</v>
      </c>
      <c r="AE1764" s="252">
        <f t="shared" ca="1" si="1883"/>
        <v>21280094.614700001</v>
      </c>
      <c r="AF1764" s="253">
        <f t="shared" ca="1" si="1885"/>
        <v>0.22702110927471114</v>
      </c>
      <c r="AG1764" s="258">
        <f t="shared" ca="1" si="1886"/>
        <v>0</v>
      </c>
      <c r="AH1764" s="227" t="str">
        <f ca="1">IF(SUM(AG1764:OFFSET(AG1764,(-HoldAggressiveTime-1),0,,))=0,"Defensive","Aggressive")</f>
        <v>Defensive</v>
      </c>
    </row>
    <row r="1765" spans="1:34" ht="15" x14ac:dyDescent="0.2">
      <c r="A1765">
        <f t="shared" si="15"/>
        <v>8</v>
      </c>
      <c r="B1765">
        <f t="shared" si="16"/>
        <v>2017</v>
      </c>
      <c r="C1765" s="70">
        <f t="shared" si="1"/>
        <v>2017.5833333332</v>
      </c>
      <c r="D1765" s="149">
        <f t="shared" si="383"/>
        <v>43008</v>
      </c>
      <c r="E1765" s="151">
        <v>245.297</v>
      </c>
      <c r="F1765" s="152">
        <v>26191079.191</v>
      </c>
      <c r="G1765" s="152">
        <v>84193.843200000003</v>
      </c>
      <c r="H1765" s="152">
        <v>38001.39132694</v>
      </c>
      <c r="I1765" s="152">
        <v>18128847.056117699</v>
      </c>
      <c r="J1765" s="152">
        <v>245.297</v>
      </c>
      <c r="K1765" s="152">
        <v>245.297</v>
      </c>
      <c r="L1765" s="152">
        <v>1305.8</v>
      </c>
      <c r="M1765" s="153">
        <v>30.102885489999998</v>
      </c>
      <c r="N1765" s="17">
        <f t="shared" ref="N1765:T1765" si="1905">F1765/F1764/$E1765*$E1764-1</f>
        <v>-6.468183621224366E-4</v>
      </c>
      <c r="O1765" s="17">
        <f t="shared" si="1905"/>
        <v>1.094808843577999E-2</v>
      </c>
      <c r="P1765" s="17">
        <f t="shared" si="1905"/>
        <v>-2.8091887930286052E-3</v>
      </c>
      <c r="Q1765" s="17">
        <f t="shared" si="1905"/>
        <v>-3.7550384648016299E-3</v>
      </c>
      <c r="R1765" s="17">
        <f t="shared" si="1905"/>
        <v>0</v>
      </c>
      <c r="S1765" s="17">
        <f t="shared" si="1905"/>
        <v>0</v>
      </c>
      <c r="T1765" s="17">
        <f t="shared" si="1905"/>
        <v>2.7339778220837108E-2</v>
      </c>
      <c r="U1765" s="241">
        <v>-1.6500000000000001E-2</v>
      </c>
      <c r="V1765" s="241">
        <v>-2.07E-2</v>
      </c>
      <c r="W1765" s="223">
        <f t="shared" ca="1" si="1888"/>
        <v>3.0298261599393602E-3</v>
      </c>
      <c r="X1765" s="223">
        <f>MMULT(N1765:T1765,'Parameters &amp; Main Results'!$B$12:$B$18)-'Parameters &amp; Main Results'!$B$22/12+MMULT(U1765:V1765,'Parameters &amp; Main Results'!$B$20:$B$21)</f>
        <v>3.0298261599393602E-3</v>
      </c>
      <c r="Y1765" s="223">
        <f>MMULT(N1765:T1765,'Parameters &amp; Main Results'!$C$12:$C$18)-'Parameters &amp; Main Results'!$C$22/12+MMULT(U1765:V1765,'Parameters &amp; Main Results'!$C$20:$C$21)</f>
        <v>4.7100565100113937E-4</v>
      </c>
      <c r="Z1765" s="17">
        <f t="shared" ca="1" si="1872"/>
        <v>1.6327839842028624</v>
      </c>
      <c r="AA1765" s="70">
        <f ca="1">Z1765/OFFSET(Z1765,'Parameters &amp; Main Results'!$B$38,0)</f>
        <v>1.6327839842028624</v>
      </c>
      <c r="AB1765" s="70">
        <f ca="1">SUMPRODUCT(Z1765:OFFSET(Z1765,'Parameters &amp; Main Results'!$B$38-1,0), 'Cash Flow Assist'!$P$11:OFFSET('Cash Flow Assist'!$P$11,'Parameters &amp; Main Results'!$B$38-1,0)  )/OFFSET(Z1765,'Parameters &amp; Main Results'!$B$38,0)</f>
        <v>560.1147934720924</v>
      </c>
      <c r="AC1765" s="70">
        <f ca="1">SUMPRODUCT(Z1765:OFFSET(Z1765,'Parameters &amp; Main Results'!$B$38-1,0),'Parameters &amp; Main Results'!$B$42:OFFSET('Parameters &amp; Main Results'!$B$42,'Parameters &amp; Main Results'!$B$38-1,0)   )/OFFSET(Z1765,'Parameters &amp; Main Results'!$B$38,0)</f>
        <v>0</v>
      </c>
      <c r="AD1765" s="155">
        <f t="shared" si="1882"/>
        <v>-6.468183621224366E-4</v>
      </c>
      <c r="AE1765" s="252">
        <f t="shared" ca="1" si="1883"/>
        <v>20868129.728100002</v>
      </c>
      <c r="AF1765" s="253">
        <f t="shared" ca="1" si="1885"/>
        <v>0.25507554017801481</v>
      </c>
      <c r="AG1765" s="258">
        <f t="shared" ca="1" si="1886"/>
        <v>0</v>
      </c>
      <c r="AH1765" s="227" t="str">
        <f ca="1">IF(SUM(AG1765:OFFSET(AG1765,(-HoldAggressiveTime-1),0,,))=0,"Defensive","Aggressive")</f>
        <v>Defensive</v>
      </c>
    </row>
    <row r="1766" spans="1:34" ht="15" x14ac:dyDescent="0.2">
      <c r="A1766">
        <f t="shared" si="15"/>
        <v>9</v>
      </c>
      <c r="B1766">
        <f t="shared" si="16"/>
        <v>2017</v>
      </c>
      <c r="C1766" s="70">
        <f t="shared" si="1"/>
        <v>2017.6666666665333</v>
      </c>
      <c r="D1766" s="149">
        <f t="shared" si="383"/>
        <v>43039</v>
      </c>
      <c r="E1766" s="151">
        <v>246.41800000000001</v>
      </c>
      <c r="F1766" s="152">
        <v>26731342.182500001</v>
      </c>
      <c r="G1766" s="152">
        <v>82989.871199999994</v>
      </c>
      <c r="H1766" s="152">
        <v>38033.375831309997</v>
      </c>
      <c r="I1766" s="152">
        <v>18606672.456686199</v>
      </c>
      <c r="J1766" s="152">
        <v>246.41800000000001</v>
      </c>
      <c r="K1766" s="152">
        <v>246.41800000000001</v>
      </c>
      <c r="L1766" s="152">
        <v>1286.95</v>
      </c>
      <c r="M1766" s="153">
        <v>30.489056949999998</v>
      </c>
      <c r="N1766" s="17">
        <f t="shared" ref="N1766:T1766" si="1906">F1766/F1765/$E1766*$E1765-1</f>
        <v>1.5984728371098322E-2</v>
      </c>
      <c r="O1766" s="17">
        <f t="shared" si="1906"/>
        <v>-1.8784127876475654E-2</v>
      </c>
      <c r="P1766" s="17">
        <f t="shared" si="1906"/>
        <v>-3.7113428874770982E-3</v>
      </c>
      <c r="Q1766" s="17">
        <f t="shared" si="1906"/>
        <v>2.1688102109038043E-2</v>
      </c>
      <c r="R1766" s="17">
        <f t="shared" si="1906"/>
        <v>0</v>
      </c>
      <c r="S1766" s="17">
        <f t="shared" si="1906"/>
        <v>0</v>
      </c>
      <c r="T1766" s="17">
        <f t="shared" si="1906"/>
        <v>-1.8919105568261041E-2</v>
      </c>
      <c r="U1766" s="241">
        <v>4.4499999999999998E-2</v>
      </c>
      <c r="V1766" s="241">
        <v>3.09E-2</v>
      </c>
      <c r="W1766" s="223">
        <f t="shared" ca="1" si="1888"/>
        <v>7.2440987579488912E-3</v>
      </c>
      <c r="X1766" s="223">
        <f>MMULT(N1766:T1766,'Parameters &amp; Main Results'!$B$12:$B$18)-'Parameters &amp; Main Results'!$B$22/12+MMULT(U1766:V1766,'Parameters &amp; Main Results'!$B$20:$B$21)</f>
        <v>7.2440987579488912E-3</v>
      </c>
      <c r="Y1766" s="223">
        <f>MMULT(N1766:T1766,'Parameters &amp; Main Results'!$C$12:$C$18)-'Parameters &amp; Main Results'!$C$22/12+MMULT(U1766:V1766,'Parameters &amp; Main Results'!$C$20:$C$21)</f>
        <v>1.2466176079674257E-2</v>
      </c>
      <c r="Z1766" s="17">
        <f t="shared" ca="1" si="1872"/>
        <v>1.6278518760044378</v>
      </c>
      <c r="AA1766" s="70">
        <f ca="1">Z1766/OFFSET(Z1766,'Parameters &amp; Main Results'!$B$38,0)</f>
        <v>1.6278518760044378</v>
      </c>
      <c r="AB1766" s="70">
        <f ca="1">SUMPRODUCT(Z1766:OFFSET(Z1766,'Parameters &amp; Main Results'!$B$38-1,0), 'Cash Flow Assist'!$P$11:OFFSET('Cash Flow Assist'!$P$11,'Parameters &amp; Main Results'!$B$38-1,0)  )/OFFSET(Z1766,'Parameters &amp; Main Results'!$B$38,0)</f>
        <v>559.48200948788951</v>
      </c>
      <c r="AC1766" s="70">
        <f ca="1">SUMPRODUCT(Z1766:OFFSET(Z1766,'Parameters &amp; Main Results'!$B$38-1,0),'Parameters &amp; Main Results'!$B$42:OFFSET('Parameters &amp; Main Results'!$B$42,'Parameters &amp; Main Results'!$B$38-1,0)   )/OFFSET(Z1766,'Parameters &amp; Main Results'!$B$38,0)</f>
        <v>0</v>
      </c>
      <c r="AD1766" s="155">
        <f t="shared" si="1882"/>
        <v>0</v>
      </c>
      <c r="AE1766" s="252">
        <f t="shared" ca="1" si="1883"/>
        <v>21305360.481899999</v>
      </c>
      <c r="AF1766" s="253">
        <f t="shared" ca="1" si="1885"/>
        <v>0.25467683145796349</v>
      </c>
      <c r="AG1766" s="258">
        <f t="shared" ca="1" si="1886"/>
        <v>0</v>
      </c>
      <c r="AH1766" s="227" t="str">
        <f ca="1">IF(SUM(AG1766:OFFSET(AG1766,(-HoldAggressiveTime-1),0,,))=0,"Defensive","Aggressive")</f>
        <v>Defensive</v>
      </c>
    </row>
    <row r="1767" spans="1:34" ht="15" x14ac:dyDescent="0.2">
      <c r="A1767">
        <f t="shared" si="15"/>
        <v>10</v>
      </c>
      <c r="B1767">
        <f t="shared" si="16"/>
        <v>2017</v>
      </c>
      <c r="C1767" s="70">
        <f t="shared" si="1"/>
        <v>2017.7499999998665</v>
      </c>
      <c r="D1767" s="149">
        <f t="shared" si="383"/>
        <v>43069</v>
      </c>
      <c r="E1767" s="151">
        <v>246.58699999999999</v>
      </c>
      <c r="F1767" s="152">
        <v>27355113.786899999</v>
      </c>
      <c r="G1767" s="152">
        <v>82840.489400000006</v>
      </c>
      <c r="H1767" s="152">
        <v>38066.021145569997</v>
      </c>
      <c r="I1767" s="152">
        <v>18863295.7163014</v>
      </c>
      <c r="J1767" s="152">
        <v>246.58699999999999</v>
      </c>
      <c r="K1767" s="152">
        <v>246.58699999999999</v>
      </c>
      <c r="L1767" s="152">
        <v>1274.4000000000001</v>
      </c>
      <c r="M1767" s="153">
        <v>31.141201420000002</v>
      </c>
      <c r="N1767" s="17">
        <f t="shared" ref="N1767:T1767" si="1907">F1767/F1766/$E1767*$E1766-1</f>
        <v>2.2633491262412431E-2</v>
      </c>
      <c r="O1767" s="17">
        <f t="shared" si="1907"/>
        <v>-2.4841232284791293E-3</v>
      </c>
      <c r="P1767" s="17">
        <f t="shared" si="1907"/>
        <v>1.7238858238433075E-4</v>
      </c>
      <c r="Q1767" s="17">
        <f t="shared" si="1907"/>
        <v>1.3097192853891881E-2</v>
      </c>
      <c r="R1767" s="17">
        <f t="shared" si="1907"/>
        <v>0</v>
      </c>
      <c r="S1767" s="17">
        <f t="shared" si="1907"/>
        <v>0</v>
      </c>
      <c r="T1767" s="17">
        <f t="shared" si="1907"/>
        <v>-1.0430411676229379E-2</v>
      </c>
      <c r="U1767" s="240">
        <v>-1.9300000000000001E-2</v>
      </c>
      <c r="V1767" s="240">
        <v>2.2000000000000001E-3</v>
      </c>
      <c r="W1767" s="223">
        <f t="shared" ca="1" si="1888"/>
        <v>1.5915106550635362E-2</v>
      </c>
      <c r="X1767" s="223">
        <f>MMULT(N1767:T1767,'Parameters &amp; Main Results'!$B$12:$B$18)-'Parameters &amp; Main Results'!$B$22/12+MMULT(U1767:V1767,'Parameters &amp; Main Results'!$B$20:$B$21)</f>
        <v>1.5915106550635362E-2</v>
      </c>
      <c r="Y1767" s="223">
        <f>MMULT(N1767:T1767,'Parameters &amp; Main Results'!$C$12:$C$18)-'Parameters &amp; Main Results'!$C$22/12+MMULT(U1767:V1767,'Parameters &amp; Main Results'!$C$20:$C$21)</f>
        <v>2.0080063146656613E-2</v>
      </c>
      <c r="Z1767" s="17">
        <f t="shared" ca="1" si="1872"/>
        <v>1.6161443666056436</v>
      </c>
      <c r="AA1767" s="70">
        <f ca="1">Z1767/OFFSET(Z1767,'Parameters &amp; Main Results'!$B$38,0)</f>
        <v>1.6161443666056436</v>
      </c>
      <c r="AB1767" s="70">
        <f ca="1">SUMPRODUCT(Z1767:OFFSET(Z1767,'Parameters &amp; Main Results'!$B$38-1,0), 'Cash Flow Assist'!$P$11:OFFSET('Cash Flow Assist'!$P$11,'Parameters &amp; Main Results'!$B$38-1,0)  )/OFFSET(Z1767,'Parameters &amp; Main Results'!$B$38,0)</f>
        <v>558.85415761188506</v>
      </c>
      <c r="AC1767" s="70">
        <f ca="1">SUMPRODUCT(Z1767:OFFSET(Z1767,'Parameters &amp; Main Results'!$B$38-1,0),'Parameters &amp; Main Results'!$B$42:OFFSET('Parameters &amp; Main Results'!$B$42,'Parameters &amp; Main Results'!$B$38-1,0)   )/OFFSET(Z1767,'Parameters &amp; Main Results'!$B$38,0)</f>
        <v>0</v>
      </c>
      <c r="AD1767" s="155">
        <f t="shared" si="1882"/>
        <v>0</v>
      </c>
      <c r="AE1767" s="252">
        <f t="shared" ca="1" si="1883"/>
        <v>20019918.472199999</v>
      </c>
      <c r="AF1767" s="253">
        <f t="shared" ca="1" si="1885"/>
        <v>0.36639486443892255</v>
      </c>
      <c r="AG1767" s="258">
        <f t="shared" ca="1" si="1886"/>
        <v>0</v>
      </c>
      <c r="AH1767" s="227" t="str">
        <f ca="1">IF(SUM(AG1767:OFFSET(AG1767,(-HoldAggressiveTime-1),0,,))=0,"Defensive","Aggressive")</f>
        <v>Defensive</v>
      </c>
    </row>
    <row r="1768" spans="1:34" ht="15" x14ac:dyDescent="0.2">
      <c r="A1768">
        <f t="shared" si="15"/>
        <v>11</v>
      </c>
      <c r="B1768">
        <f t="shared" si="16"/>
        <v>2017</v>
      </c>
      <c r="C1768" s="70">
        <f t="shared" si="1"/>
        <v>2017.8333333331998</v>
      </c>
      <c r="D1768" s="149">
        <f t="shared" si="383"/>
        <v>43100</v>
      </c>
      <c r="E1768" s="151">
        <v>247.33199999999999</v>
      </c>
      <c r="F1768" s="152">
        <v>28194082.7667</v>
      </c>
      <c r="G1768" s="152">
        <v>82616.820099999997</v>
      </c>
      <c r="H1768" s="152">
        <v>38099.963347750003</v>
      </c>
      <c r="I1768" s="152">
        <v>19057267.044023801</v>
      </c>
      <c r="J1768" s="152">
        <v>247.33199999999999</v>
      </c>
      <c r="K1768" s="152">
        <v>247.33199999999999</v>
      </c>
      <c r="L1768" s="152">
        <v>1282.1500000000001</v>
      </c>
      <c r="M1768" s="153">
        <v>31.95020723</v>
      </c>
      <c r="N1768" s="17">
        <f t="shared" ref="N1768:T1768" si="1908">F1768/F1767/$E1768*$E1767-1</f>
        <v>2.7565021400161482E-2</v>
      </c>
      <c r="O1768" s="17">
        <f t="shared" si="1908"/>
        <v>-5.7040125675581477E-3</v>
      </c>
      <c r="P1768" s="17">
        <f t="shared" si="1908"/>
        <v>-2.1231647814247134E-3</v>
      </c>
      <c r="Q1768" s="17">
        <f t="shared" si="1908"/>
        <v>7.2398835472842205E-3</v>
      </c>
      <c r="R1768" s="17">
        <f t="shared" si="1908"/>
        <v>0</v>
      </c>
      <c r="S1768" s="17">
        <f t="shared" si="1908"/>
        <v>0</v>
      </c>
      <c r="T1768" s="17">
        <f t="shared" si="1908"/>
        <v>3.0508297989921829E-3</v>
      </c>
      <c r="U1768" s="240">
        <v>-5.5999999999999999E-3</v>
      </c>
      <c r="V1768" s="240">
        <v>-5.0000000000000001E-4</v>
      </c>
      <c r="W1768" s="223">
        <f t="shared" ca="1" si="1888"/>
        <v>1.9643838359892425E-2</v>
      </c>
      <c r="X1768" s="223">
        <f>MMULT(N1768:T1768,'Parameters &amp; Main Results'!$B$12:$B$18)-'Parameters &amp; Main Results'!$B$22/12+MMULT(U1768:V1768,'Parameters &amp; Main Results'!$B$20:$B$21)</f>
        <v>1.9643838359892425E-2</v>
      </c>
      <c r="Y1768" s="223">
        <f>MMULT(N1768:T1768,'Parameters &amp; Main Results'!$C$12:$C$18)-'Parameters &amp; Main Results'!$C$22/12+MMULT(U1768:V1768,'Parameters &amp; Main Results'!$C$20:$C$21)</f>
        <v>2.4196451336722852E-2</v>
      </c>
      <c r="Z1768" s="17">
        <f t="shared" ca="1" si="1872"/>
        <v>1.5908261981584104</v>
      </c>
      <c r="AA1768" s="70">
        <f ca="1">Z1768/OFFSET(Z1768,'Parameters &amp; Main Results'!$B$38,0)</f>
        <v>1.5908261981584104</v>
      </c>
      <c r="AB1768" s="70">
        <f ca="1">SUMPRODUCT(Z1768:OFFSET(Z1768,'Parameters &amp; Main Results'!$B$38-1,0), 'Cash Flow Assist'!$P$11:OFFSET('Cash Flow Assist'!$P$11,'Parameters &amp; Main Results'!$B$38-1,0)  )/OFFSET(Z1768,'Parameters &amp; Main Results'!$B$38,0)</f>
        <v>558.23801324527949</v>
      </c>
      <c r="AC1768" s="70">
        <f ca="1">SUMPRODUCT(Z1768:OFFSET(Z1768,'Parameters &amp; Main Results'!$B$38-1,0),'Parameters &amp; Main Results'!$B$42:OFFSET('Parameters &amp; Main Results'!$B$42,'Parameters &amp; Main Results'!$B$38-1,0)   )/OFFSET(Z1768,'Parameters &amp; Main Results'!$B$38,0)</f>
        <v>0</v>
      </c>
      <c r="AD1768" s="155">
        <f t="shared" si="1882"/>
        <v>0</v>
      </c>
      <c r="AE1768" s="252">
        <f t="shared" ca="1" si="1883"/>
        <v>19524554.348700002</v>
      </c>
      <c r="AF1768" s="253">
        <f t="shared" ca="1" si="1885"/>
        <v>0.44403207689999025</v>
      </c>
      <c r="AG1768" s="258">
        <f t="shared" ca="1" si="1886"/>
        <v>0</v>
      </c>
      <c r="AH1768" s="227" t="str">
        <f ca="1">IF(SUM(AG1768:OFFSET(AG1768,(-HoldAggressiveTime-1),0,,))=0,"Defensive","Aggressive")</f>
        <v>Defensive</v>
      </c>
    </row>
    <row r="1769" spans="1:34" ht="15" x14ac:dyDescent="0.2">
      <c r="A1769">
        <f t="shared" si="15"/>
        <v>12</v>
      </c>
      <c r="B1769">
        <f t="shared" si="16"/>
        <v>2017</v>
      </c>
      <c r="C1769" s="70">
        <f t="shared" si="1"/>
        <v>2017.916666666533</v>
      </c>
      <c r="D1769" s="149">
        <f t="shared" si="383"/>
        <v>43131</v>
      </c>
      <c r="E1769" s="151">
        <v>247.90100000000001</v>
      </c>
      <c r="F1769" s="152">
        <v>28507554.521600001</v>
      </c>
      <c r="G1769" s="152">
        <v>82773.792100000006</v>
      </c>
      <c r="H1769" s="152">
        <v>38139.015810190002</v>
      </c>
      <c r="I1769" s="152">
        <v>19404359.929937702</v>
      </c>
      <c r="J1769" s="152">
        <v>247.90100000000001</v>
      </c>
      <c r="K1769" s="152">
        <v>247.90100000000001</v>
      </c>
      <c r="L1769" s="152">
        <v>1296.5</v>
      </c>
      <c r="M1769" s="153">
        <v>32.197768830000001</v>
      </c>
      <c r="N1769" s="17">
        <f t="shared" ref="N1769:T1769" si="1909">F1769/F1768/$E1769*$E1768-1</f>
        <v>8.7975619224038848E-3</v>
      </c>
      <c r="O1769" s="17">
        <f t="shared" si="1909"/>
        <v>-3.9963160629585825E-4</v>
      </c>
      <c r="P1769" s="17">
        <f t="shared" si="1909"/>
        <v>-1.2726237487726832E-3</v>
      </c>
      <c r="Q1769" s="17">
        <f t="shared" si="1909"/>
        <v>1.5876075972961923E-2</v>
      </c>
      <c r="R1769" s="17">
        <f t="shared" si="1909"/>
        <v>0</v>
      </c>
      <c r="S1769" s="17">
        <f t="shared" si="1909"/>
        <v>0</v>
      </c>
      <c r="T1769" s="17">
        <f t="shared" si="1909"/>
        <v>8.8711781179084959E-3</v>
      </c>
      <c r="U1769" s="240">
        <v>-1.32E-2</v>
      </c>
      <c r="V1769" s="240">
        <v>2.9999999999999997E-4</v>
      </c>
      <c r="W1769" s="223">
        <f t="shared" ca="1" si="1888"/>
        <v>6.9201373597725007E-3</v>
      </c>
      <c r="X1769" s="223">
        <f>MMULT(N1769:T1769,'Parameters &amp; Main Results'!$B$12:$B$18)-'Parameters &amp; Main Results'!$B$22/12+MMULT(U1769:V1769,'Parameters &amp; Main Results'!$B$20:$B$21)</f>
        <v>6.9201373597725007E-3</v>
      </c>
      <c r="Y1769" s="223">
        <f>MMULT(N1769:T1769,'Parameters &amp; Main Results'!$C$12:$C$18)-'Parameters &amp; Main Results'!$C$22/12+MMULT(U1769:V1769,'Parameters &amp; Main Results'!$C$20:$C$21)</f>
        <v>7.8361759028672436E-3</v>
      </c>
      <c r="Z1769" s="17">
        <f t="shared" ca="1" si="1872"/>
        <v>1.5601783076699316</v>
      </c>
      <c r="AA1769" s="70">
        <f ca="1">Z1769/OFFSET(Z1769,'Parameters &amp; Main Results'!$B$38,0)</f>
        <v>1.5601783076699316</v>
      </c>
      <c r="AB1769" s="70">
        <f ca="1">SUMPRODUCT(Z1769:OFFSET(Z1769,'Parameters &amp; Main Results'!$B$38-1,0), 'Cash Flow Assist'!$P$11:OFFSET('Cash Flow Assist'!$P$11,'Parameters &amp; Main Results'!$B$38-1,0)  )/OFFSET(Z1769,'Parameters &amp; Main Results'!$B$38,0)</f>
        <v>557.64718704712107</v>
      </c>
      <c r="AC1769" s="70">
        <f ca="1">SUMPRODUCT(Z1769:OFFSET(Z1769,'Parameters &amp; Main Results'!$B$38-1,0),'Parameters &amp; Main Results'!$B$42:OFFSET('Parameters &amp; Main Results'!$B$42,'Parameters &amp; Main Results'!$B$38-1,0)   )/OFFSET(Z1769,'Parameters &amp; Main Results'!$B$38,0)</f>
        <v>0</v>
      </c>
      <c r="AD1769" s="155">
        <f t="shared" si="1882"/>
        <v>0</v>
      </c>
      <c r="AE1769" s="252">
        <f t="shared" ca="1" si="1883"/>
        <v>21171538.886500001</v>
      </c>
      <c r="AF1769" s="253">
        <f t="shared" ca="1" si="1885"/>
        <v>0.3465036563675491</v>
      </c>
      <c r="AG1769" s="258">
        <f t="shared" ca="1" si="1886"/>
        <v>0</v>
      </c>
      <c r="AH1769" s="227" t="str">
        <f ca="1">IF(SUM(AG1769:OFFSET(AG1769,(-HoldAggressiveTime-1),0,,))=0,"Defensive","Aggressive")</f>
        <v>Defensive</v>
      </c>
    </row>
    <row r="1770" spans="1:34" ht="15" x14ac:dyDescent="0.2">
      <c r="A1770">
        <f t="shared" si="15"/>
        <v>1</v>
      </c>
      <c r="B1770">
        <f t="shared" si="16"/>
        <v>2018</v>
      </c>
      <c r="C1770" s="70">
        <f t="shared" si="1"/>
        <v>2017.9999999998663</v>
      </c>
      <c r="D1770" s="149">
        <f t="shared" si="383"/>
        <v>43159</v>
      </c>
      <c r="E1770" s="151">
        <v>248.88399999999999</v>
      </c>
      <c r="F1770" s="152">
        <v>30139718.605</v>
      </c>
      <c r="G1770" s="152">
        <v>81002.4329</v>
      </c>
      <c r="H1770" s="152">
        <v>38180.968727580002</v>
      </c>
      <c r="I1770" s="152">
        <v>20310331.712898199</v>
      </c>
      <c r="J1770" s="152">
        <v>248.88399999999999</v>
      </c>
      <c r="K1770" s="152">
        <v>248.88399999999999</v>
      </c>
      <c r="L1770" s="152">
        <v>1343.35</v>
      </c>
      <c r="M1770" s="153">
        <v>33.713388260000002</v>
      </c>
      <c r="N1770" s="17">
        <f t="shared" ref="N1770:T1770" si="1910">F1770/F1769/$E1770*$E1769-1</f>
        <v>5.3077976600708343E-2</v>
      </c>
      <c r="O1770" s="17">
        <f t="shared" si="1910"/>
        <v>-2.5265109637143679E-2</v>
      </c>
      <c r="P1770" s="17">
        <f t="shared" si="1910"/>
        <v>-2.853975747769244E-3</v>
      </c>
      <c r="Q1770" s="17">
        <f t="shared" si="1910"/>
        <v>4.2555047786757561E-2</v>
      </c>
      <c r="R1770" s="17">
        <f t="shared" si="1910"/>
        <v>0</v>
      </c>
      <c r="S1770" s="17">
        <f t="shared" si="1910"/>
        <v>0</v>
      </c>
      <c r="T1770" s="17">
        <f t="shared" si="1910"/>
        <v>3.204339605860973E-2</v>
      </c>
      <c r="U1770" s="240">
        <v>-3.1800000000000002E-2</v>
      </c>
      <c r="V1770" s="240">
        <v>-1.3599999999999999E-2</v>
      </c>
      <c r="W1770" s="223">
        <f t="shared" ca="1" si="1888"/>
        <v>3.6315963659366339E-2</v>
      </c>
      <c r="X1770" s="223">
        <f>MMULT(N1770:T1770,'Parameters &amp; Main Results'!$B$12:$B$18)-'Parameters &amp; Main Results'!$B$22/12+MMULT(U1770:V1770,'Parameters &amp; Main Results'!$B$20:$B$21)</f>
        <v>3.6315963659366339E-2</v>
      </c>
      <c r="Y1770" s="223">
        <f>MMULT(N1770:T1770,'Parameters &amp; Main Results'!$C$12:$C$18)-'Parameters &amp; Main Results'!$C$22/12+MMULT(U1770:V1770,'Parameters &amp; Main Results'!$C$20:$C$21)</f>
        <v>4.5202001310256472E-2</v>
      </c>
      <c r="Z1770" s="17">
        <f t="shared" ca="1" si="1872"/>
        <v>1.5494558602838628</v>
      </c>
      <c r="AA1770" s="70">
        <f ca="1">Z1770/OFFSET(Z1770,'Parameters &amp; Main Results'!$B$38,0)</f>
        <v>1.5494558602838628</v>
      </c>
      <c r="AB1770" s="70">
        <f ca="1">SUMPRODUCT(Z1770:OFFSET(Z1770,'Parameters &amp; Main Results'!$B$38-1,0), 'Cash Flow Assist'!$P$11:OFFSET('Cash Flow Assist'!$P$11,'Parameters &amp; Main Results'!$B$38-1,0)  )/OFFSET(Z1770,'Parameters &amp; Main Results'!$B$38,0)</f>
        <v>557.08700873945111</v>
      </c>
      <c r="AC1770" s="70">
        <f ca="1">SUMPRODUCT(Z1770:OFFSET(Z1770,'Parameters &amp; Main Results'!$B$38-1,0),'Parameters &amp; Main Results'!$B$42:OFFSET('Parameters &amp; Main Results'!$B$42,'Parameters &amp; Main Results'!$B$38-1,0)   )/OFFSET(Z1770,'Parameters &amp; Main Results'!$B$38,0)</f>
        <v>0</v>
      </c>
      <c r="AD1770" s="155">
        <f t="shared" si="1882"/>
        <v>0</v>
      </c>
      <c r="AE1770" s="252">
        <f t="shared" ca="1" si="1883"/>
        <v>21234484.8024</v>
      </c>
      <c r="AF1770" s="253">
        <f t="shared" ca="1" si="1885"/>
        <v>0.41937602374009553</v>
      </c>
      <c r="AG1770" s="258">
        <f t="shared" ca="1" si="1886"/>
        <v>0</v>
      </c>
      <c r="AH1770" s="227" t="str">
        <f ca="1">IF(SUM(AG1770:OFFSET(AG1770,(-HoldAggressiveTime-1),0,,))=0,"Defensive","Aggressive")</f>
        <v>Defensive</v>
      </c>
    </row>
    <row r="1771" spans="1:34" ht="15" x14ac:dyDescent="0.2">
      <c r="A1771">
        <f t="shared" si="15"/>
        <v>2</v>
      </c>
      <c r="B1771">
        <f t="shared" si="16"/>
        <v>2018</v>
      </c>
      <c r="C1771" s="70">
        <f t="shared" si="1"/>
        <v>2018.0833333331996</v>
      </c>
      <c r="D1771" s="149">
        <f t="shared" si="383"/>
        <v>43190</v>
      </c>
      <c r="E1771" s="151">
        <v>249.369</v>
      </c>
      <c r="F1771" s="152">
        <v>29028895.456700001</v>
      </c>
      <c r="G1771" s="152">
        <v>80257.210500000001</v>
      </c>
      <c r="H1771" s="152">
        <v>38225.831365830003</v>
      </c>
      <c r="I1771" s="152">
        <v>19348982.484867901</v>
      </c>
      <c r="J1771" s="152">
        <v>249.369</v>
      </c>
      <c r="K1771" s="152">
        <v>249.369</v>
      </c>
      <c r="L1771" s="152">
        <v>1320.3</v>
      </c>
      <c r="M1771" s="153">
        <v>32.138055289999997</v>
      </c>
      <c r="N1771" s="17">
        <f t="shared" ref="N1771:T1771" si="1911">F1771/F1770/$E1771*$E1770-1</f>
        <v>-3.872901808360707E-2</v>
      </c>
      <c r="O1771" s="17">
        <f t="shared" si="1911"/>
        <v>-1.112701600125332E-2</v>
      </c>
      <c r="P1771" s="17">
        <f t="shared" si="1911"/>
        <v>-7.7219421833496504E-4</v>
      </c>
      <c r="Q1771" s="17">
        <f t="shared" si="1911"/>
        <v>-4.9185865172639454E-2</v>
      </c>
      <c r="R1771" s="17">
        <f t="shared" si="1911"/>
        <v>0</v>
      </c>
      <c r="S1771" s="17">
        <f t="shared" si="1911"/>
        <v>0</v>
      </c>
      <c r="T1771" s="17">
        <f t="shared" si="1911"/>
        <v>-1.9070133090360875E-2</v>
      </c>
      <c r="U1771" s="240">
        <v>2.5999999999999999E-3</v>
      </c>
      <c r="V1771" s="240">
        <v>-1.03E-2</v>
      </c>
      <c r="W1771" s="223">
        <f t="shared" ca="1" si="1888"/>
        <v>-3.2267340084140679E-2</v>
      </c>
      <c r="X1771" s="223">
        <f>MMULT(N1771:T1771,'Parameters &amp; Main Results'!$B$12:$B$18)-'Parameters &amp; Main Results'!$B$22/12+MMULT(U1771:V1771,'Parameters &amp; Main Results'!$B$20:$B$21)</f>
        <v>-3.2267340084140679E-2</v>
      </c>
      <c r="Y1771" s="223">
        <f>MMULT(N1771:T1771,'Parameters &amp; Main Results'!$C$12:$C$18)-'Parameters &amp; Main Results'!$C$22/12+MMULT(U1771:V1771,'Parameters &amp; Main Results'!$C$20:$C$21)</f>
        <v>-3.6010484542038368E-2</v>
      </c>
      <c r="Z1771" s="17">
        <f t="shared" ca="1" si="1872"/>
        <v>1.495157765217215</v>
      </c>
      <c r="AA1771" s="70">
        <f ca="1">Z1771/OFFSET(Z1771,'Parameters &amp; Main Results'!$B$38,0)</f>
        <v>1.495157765217215</v>
      </c>
      <c r="AB1771" s="70">
        <f ca="1">SUMPRODUCT(Z1771:OFFSET(Z1771,'Parameters &amp; Main Results'!$B$38-1,0), 'Cash Flow Assist'!$P$11:OFFSET('Cash Flow Assist'!$P$11,'Parameters &amp; Main Results'!$B$38-1,0)  )/OFFSET(Z1771,'Parameters &amp; Main Results'!$B$38,0)</f>
        <v>556.53755287916727</v>
      </c>
      <c r="AC1771" s="70">
        <f ca="1">SUMPRODUCT(Z1771:OFFSET(Z1771,'Parameters &amp; Main Results'!$B$38-1,0),'Parameters &amp; Main Results'!$B$42:OFFSET('Parameters &amp; Main Results'!$B$42,'Parameters &amp; Main Results'!$B$38-1,0)   )/OFFSET(Z1771,'Parameters &amp; Main Results'!$B$38,0)</f>
        <v>0</v>
      </c>
      <c r="AD1771" s="155">
        <f t="shared" si="1882"/>
        <v>-3.872901808360707E-2</v>
      </c>
      <c r="AE1771" s="252">
        <f t="shared" ca="1" si="1883"/>
        <v>20899575.342</v>
      </c>
      <c r="AF1771" s="253">
        <f t="shared" ca="1" si="1885"/>
        <v>0.38897058823789765</v>
      </c>
      <c r="AG1771" s="258">
        <f t="shared" ca="1" si="1886"/>
        <v>0</v>
      </c>
      <c r="AH1771" s="227" t="str">
        <f ca="1">IF(SUM(AG1771:OFFSET(AG1771,(-HoldAggressiveTime-1),0,,))=0,"Defensive","Aggressive")</f>
        <v>Defensive</v>
      </c>
    </row>
    <row r="1772" spans="1:34" ht="15" x14ac:dyDescent="0.2">
      <c r="A1772">
        <f t="shared" si="15"/>
        <v>3</v>
      </c>
      <c r="B1772">
        <f t="shared" si="16"/>
        <v>2018</v>
      </c>
      <c r="C1772" s="70">
        <f t="shared" si="1"/>
        <v>2018.1666666665328</v>
      </c>
      <c r="D1772" s="149">
        <f t="shared" si="383"/>
        <v>43220</v>
      </c>
      <c r="E1772" s="151">
        <v>249.49799999999999</v>
      </c>
      <c r="F1772" s="152">
        <v>28291154.0097</v>
      </c>
      <c r="G1772" s="152">
        <v>81196.219899999996</v>
      </c>
      <c r="H1772" s="152">
        <v>38275.843495200003</v>
      </c>
      <c r="I1772" s="152">
        <v>19032632.2334099</v>
      </c>
      <c r="J1772" s="152">
        <v>249.49799999999999</v>
      </c>
      <c r="K1772" s="152">
        <v>249.49799999999999</v>
      </c>
      <c r="L1772" s="152">
        <v>1323.9</v>
      </c>
      <c r="M1772" s="153">
        <v>31.079919199999999</v>
      </c>
      <c r="N1772" s="17">
        <f t="shared" ref="N1772:T1772" si="1912">F1772/F1771/$E1772*$E1771-1</f>
        <v>-2.5917936003714726E-2</v>
      </c>
      <c r="O1772" s="17">
        <f t="shared" si="1912"/>
        <v>1.1176912902827407E-2</v>
      </c>
      <c r="P1772" s="17">
        <f t="shared" si="1912"/>
        <v>7.9061866226637356E-4</v>
      </c>
      <c r="Q1772" s="17">
        <f t="shared" si="1912"/>
        <v>-1.685829473806344E-2</v>
      </c>
      <c r="R1772" s="17">
        <f t="shared" si="1912"/>
        <v>0</v>
      </c>
      <c r="S1772" s="17">
        <f t="shared" si="1912"/>
        <v>0</v>
      </c>
      <c r="T1772" s="17">
        <f t="shared" si="1912"/>
        <v>2.2082050368594786E-3</v>
      </c>
      <c r="U1772" s="240">
        <v>4.0599999999999997E-2</v>
      </c>
      <c r="V1772" s="240">
        <v>-2.3E-3</v>
      </c>
      <c r="W1772" s="223">
        <f t="shared" ca="1" si="1888"/>
        <v>-1.7134325837044252E-2</v>
      </c>
      <c r="X1772" s="223">
        <f>MMULT(N1772:T1772,'Parameters &amp; Main Results'!$B$12:$B$18)-'Parameters &amp; Main Results'!$B$22/12+MMULT(U1772:V1772,'Parameters &amp; Main Results'!$B$20:$B$21)</f>
        <v>-1.7134325837044252E-2</v>
      </c>
      <c r="Y1772" s="223">
        <f>MMULT(N1772:T1772,'Parameters &amp; Main Results'!$C$12:$C$18)-'Parameters &amp; Main Results'!$C$22/12+MMULT(U1772:V1772,'Parameters &amp; Main Results'!$C$20:$C$21)</f>
        <v>-2.2250117779727178E-2</v>
      </c>
      <c r="Z1772" s="17">
        <f t="shared" ca="1" si="1872"/>
        <v>1.5450111659424755</v>
      </c>
      <c r="AA1772" s="70">
        <f ca="1">Z1772/OFFSET(Z1772,'Parameters &amp; Main Results'!$B$38,0)</f>
        <v>1.5450111659424755</v>
      </c>
      <c r="AB1772" s="70">
        <f ca="1">SUMPRODUCT(Z1772:OFFSET(Z1772,'Parameters &amp; Main Results'!$B$38-1,0), 'Cash Flow Assist'!$P$11:OFFSET('Cash Flow Assist'!$P$11,'Parameters &amp; Main Results'!$B$38-1,0)  )/OFFSET(Z1772,'Parameters &amp; Main Results'!$B$38,0)</f>
        <v>556.04239511395008</v>
      </c>
      <c r="AC1772" s="70">
        <f ca="1">SUMPRODUCT(Z1772:OFFSET(Z1772,'Parameters &amp; Main Results'!$B$38-1,0),'Parameters &amp; Main Results'!$B$42:OFFSET('Parameters &amp; Main Results'!$B$42,'Parameters &amp; Main Results'!$B$38-1,0)   )/OFFSET(Z1772,'Parameters &amp; Main Results'!$B$38,0)</f>
        <v>0</v>
      </c>
      <c r="AD1772" s="155">
        <f t="shared" si="1882"/>
        <v>-6.3643177875144175E-2</v>
      </c>
      <c r="AE1772" s="252">
        <f t="shared" ca="1" si="1883"/>
        <v>19862471.650400002</v>
      </c>
      <c r="AF1772" s="253">
        <f t="shared" ca="1" si="1885"/>
        <v>0.42435214044120523</v>
      </c>
      <c r="AG1772" s="258">
        <f t="shared" ca="1" si="1886"/>
        <v>0</v>
      </c>
      <c r="AH1772" s="227" t="str">
        <f ca="1">IF(SUM(AG1772:OFFSET(AG1772,(-HoldAggressiveTime-1),0,,))=0,"Defensive","Aggressive")</f>
        <v>Defensive</v>
      </c>
    </row>
    <row r="1773" spans="1:34" ht="15" x14ac:dyDescent="0.2">
      <c r="A1773">
        <f t="shared" si="15"/>
        <v>4</v>
      </c>
      <c r="B1773">
        <f t="shared" si="16"/>
        <v>2018</v>
      </c>
      <c r="C1773" s="70">
        <f t="shared" si="1"/>
        <v>2018.2499999998661</v>
      </c>
      <c r="D1773" s="149">
        <f t="shared" si="383"/>
        <v>43251</v>
      </c>
      <c r="E1773" s="151">
        <v>249.95599999999999</v>
      </c>
      <c r="F1773" s="152">
        <v>28399709.737799998</v>
      </c>
      <c r="G1773" s="152">
        <v>80165.027900000001</v>
      </c>
      <c r="H1773" s="152">
        <v>38330.067606819997</v>
      </c>
      <c r="I1773" s="152">
        <v>19489628.0851769</v>
      </c>
      <c r="J1773" s="152">
        <v>249.95599999999999</v>
      </c>
      <c r="K1773" s="152">
        <v>249.95599999999999</v>
      </c>
      <c r="L1773" s="152">
        <v>1316.25</v>
      </c>
      <c r="M1773" s="153">
        <v>30.905055820000001</v>
      </c>
      <c r="N1773" s="17">
        <f t="shared" ref="N1773:T1773" si="1913">F1773/F1772/$E1773*$E1772-1</f>
        <v>1.9977375703319478E-3</v>
      </c>
      <c r="O1773" s="17">
        <f t="shared" si="1913"/>
        <v>-1.4509052082522844E-2</v>
      </c>
      <c r="P1773" s="17">
        <f t="shared" si="1913"/>
        <v>-4.1825161223707497E-4</v>
      </c>
      <c r="Q1773" s="17">
        <f t="shared" si="1913"/>
        <v>2.2134855692187427E-2</v>
      </c>
      <c r="R1773" s="17">
        <f t="shared" si="1913"/>
        <v>0</v>
      </c>
      <c r="S1773" s="17">
        <f t="shared" si="1913"/>
        <v>0</v>
      </c>
      <c r="T1773" s="17">
        <f t="shared" si="1913"/>
        <v>-7.6001166823987942E-3</v>
      </c>
      <c r="U1773" s="240">
        <v>1.0999999999999999E-2</v>
      </c>
      <c r="V1773" s="240">
        <v>4.7999999999999996E-3</v>
      </c>
      <c r="W1773" s="223">
        <f t="shared" ca="1" si="1888"/>
        <v>-1.8251797395422149E-3</v>
      </c>
      <c r="X1773" s="223">
        <f>MMULT(N1773:T1773,'Parameters &amp; Main Results'!$B$12:$B$18)-'Parameters &amp; Main Results'!$B$22/12+MMULT(U1773:V1773,'Parameters &amp; Main Results'!$B$20:$B$21)</f>
        <v>-1.8251797395422149E-3</v>
      </c>
      <c r="Y1773" s="223">
        <f>MMULT(N1773:T1773,'Parameters &amp; Main Results'!$C$12:$C$18)-'Parameters &amp; Main Results'!$C$22/12+MMULT(U1773:V1773,'Parameters &amp; Main Results'!$C$20:$C$21)</f>
        <v>3.0539193837980189E-4</v>
      </c>
      <c r="Z1773" s="17">
        <f t="shared" ca="1" si="1872"/>
        <v>1.5719453904606682</v>
      </c>
      <c r="AA1773" s="70">
        <f ca="1">Z1773/OFFSET(Z1773,'Parameters &amp; Main Results'!$B$38,0)</f>
        <v>1.5719453904606682</v>
      </c>
      <c r="AB1773" s="70">
        <f ca="1">SUMPRODUCT(Z1773:OFFSET(Z1773,'Parameters &amp; Main Results'!$B$38-1,0), 'Cash Flow Assist'!$P$11:OFFSET('Cash Flow Assist'!$P$11,'Parameters &amp; Main Results'!$B$38-1,0)  )/OFFSET(Z1773,'Parameters &amp; Main Results'!$B$38,0)</f>
        <v>555.49738394800761</v>
      </c>
      <c r="AC1773" s="70">
        <f ca="1">SUMPRODUCT(Z1773:OFFSET(Z1773,'Parameters &amp; Main Results'!$B$38-1,0),'Parameters &amp; Main Results'!$B$42:OFFSET('Parameters &amp; Main Results'!$B$42,'Parameters &amp; Main Results'!$B$38-1,0)   )/OFFSET(Z1773,'Parameters &amp; Main Results'!$B$38,0)</f>
        <v>0</v>
      </c>
      <c r="AD1773" s="155">
        <f t="shared" si="1882"/>
        <v>-6.1772582672348753E-2</v>
      </c>
      <c r="AE1773" s="252">
        <f t="shared" ca="1" si="1883"/>
        <v>19835674.5185</v>
      </c>
      <c r="AF1773" s="253">
        <f t="shared" ca="1" si="1885"/>
        <v>0.43174913014995475</v>
      </c>
      <c r="AG1773" s="258">
        <f t="shared" ca="1" si="1886"/>
        <v>0</v>
      </c>
      <c r="AH1773" s="227" t="str">
        <f ca="1">IF(SUM(AG1773:OFFSET(AG1773,(-HoldAggressiveTime-1),0,,))=0,"Defensive","Aggressive")</f>
        <v>Defensive</v>
      </c>
    </row>
    <row r="1774" spans="1:34" ht="15" x14ac:dyDescent="0.2">
      <c r="A1774">
        <f t="shared" si="15"/>
        <v>5</v>
      </c>
      <c r="B1774">
        <f t="shared" si="16"/>
        <v>2018</v>
      </c>
      <c r="C1774" s="70">
        <f t="shared" si="1"/>
        <v>2018.3333333331993</v>
      </c>
      <c r="D1774" s="149">
        <f t="shared" si="383"/>
        <v>43281</v>
      </c>
      <c r="E1774" s="151">
        <v>250.64599999999999</v>
      </c>
      <c r="F1774" s="152">
        <v>29083638.168900002</v>
      </c>
      <c r="G1774" s="152">
        <v>80966.678199999995</v>
      </c>
      <c r="H1774" s="152">
        <v>38386.285039310002</v>
      </c>
      <c r="I1774" s="152">
        <v>19145012.8790625</v>
      </c>
      <c r="J1774" s="152">
        <v>250.64599999999999</v>
      </c>
      <c r="K1774" s="152">
        <v>250.64599999999999</v>
      </c>
      <c r="L1774" s="152">
        <v>1303.5</v>
      </c>
      <c r="M1774" s="153">
        <v>31.28733201</v>
      </c>
      <c r="N1774" s="17">
        <f t="shared" ref="N1774:T1774" si="1914">F1774/F1773/$E1774*$E1773-1</f>
        <v>2.1263050946348727E-2</v>
      </c>
      <c r="O1774" s="17">
        <f t="shared" si="1914"/>
        <v>7.2195848546490193E-3</v>
      </c>
      <c r="P1774" s="17">
        <f t="shared" si="1914"/>
        <v>-1.2902574414379586E-3</v>
      </c>
      <c r="Q1774" s="17">
        <f t="shared" si="1914"/>
        <v>-2.0386189652435216E-2</v>
      </c>
      <c r="R1774" s="17">
        <f t="shared" si="1914"/>
        <v>0</v>
      </c>
      <c r="S1774" s="17">
        <f t="shared" si="1914"/>
        <v>0</v>
      </c>
      <c r="T1774" s="17">
        <f t="shared" si="1914"/>
        <v>-1.2412830090351323E-2</v>
      </c>
      <c r="U1774" s="240">
        <v>5.3100000000000001E-2</v>
      </c>
      <c r="V1774" s="240">
        <v>-3.1300000000000001E-2</v>
      </c>
      <c r="W1774" s="223">
        <f t="shared" ca="1" si="1888"/>
        <v>1.6728897009507117E-2</v>
      </c>
      <c r="X1774" s="223">
        <f>MMULT(N1774:T1774,'Parameters &amp; Main Results'!$B$12:$B$18)-'Parameters &amp; Main Results'!$B$22/12+MMULT(U1774:V1774,'Parameters &amp; Main Results'!$B$20:$B$21)</f>
        <v>1.6728897009507117E-2</v>
      </c>
      <c r="Y1774" s="223">
        <f>MMULT(N1774:T1774,'Parameters &amp; Main Results'!$C$12:$C$18)-'Parameters &amp; Main Results'!$C$22/12+MMULT(U1774:V1774,'Parameters &amp; Main Results'!$C$20:$C$21)</f>
        <v>1.9817037670512093E-2</v>
      </c>
      <c r="Z1774" s="17">
        <f t="shared" ca="1" si="1872"/>
        <v>1.5748197195061424</v>
      </c>
      <c r="AA1774" s="70">
        <f ca="1">Z1774/OFFSET(Z1774,'Parameters &amp; Main Results'!$B$38,0)</f>
        <v>1.5748197195061424</v>
      </c>
      <c r="AB1774" s="70">
        <f ca="1">SUMPRODUCT(Z1774:OFFSET(Z1774,'Parameters &amp; Main Results'!$B$38-1,0), 'Cash Flow Assist'!$P$11:OFFSET('Cash Flow Assist'!$P$11,'Parameters &amp; Main Results'!$B$38-1,0)  )/OFFSET(Z1774,'Parameters &amp; Main Results'!$B$38,0)</f>
        <v>554.92543855754684</v>
      </c>
      <c r="AC1774" s="70">
        <f ca="1">SUMPRODUCT(Z1774:OFFSET(Z1774,'Parameters &amp; Main Results'!$B$38-1,0),'Parameters &amp; Main Results'!$B$42:OFFSET('Parameters &amp; Main Results'!$B$42,'Parameters &amp; Main Results'!$B$38-1,0)   )/OFFSET(Z1774,'Parameters &amp; Main Results'!$B$38,0)</f>
        <v>0</v>
      </c>
      <c r="AD1774" s="155">
        <f t="shared" si="1882"/>
        <v>-4.1823005298449734E-2</v>
      </c>
      <c r="AE1774" s="252">
        <f t="shared" ca="1" si="1883"/>
        <v>21181273.354899999</v>
      </c>
      <c r="AF1774" s="253">
        <f t="shared" ca="1" si="1885"/>
        <v>0.37308261319293623</v>
      </c>
      <c r="AG1774" s="258">
        <f t="shared" ca="1" si="1886"/>
        <v>0</v>
      </c>
      <c r="AH1774" s="227" t="str">
        <f ca="1">IF(SUM(AG1774:OFFSET(AG1774,(-HoldAggressiveTime-1),0,,))=0,"Defensive","Aggressive")</f>
        <v>Defensive</v>
      </c>
    </row>
    <row r="1775" spans="1:34" ht="15" x14ac:dyDescent="0.2">
      <c r="A1775">
        <f t="shared" si="15"/>
        <v>6</v>
      </c>
      <c r="B1775">
        <f t="shared" si="16"/>
        <v>2018</v>
      </c>
      <c r="C1775" s="70">
        <f t="shared" si="1"/>
        <v>2018.4166666665326</v>
      </c>
      <c r="D1775" s="149">
        <f t="shared" si="383"/>
        <v>43312</v>
      </c>
      <c r="E1775" s="151">
        <v>251.13399999999999</v>
      </c>
      <c r="F1775" s="152">
        <v>29262632.072299998</v>
      </c>
      <c r="G1775" s="152">
        <v>81136.708199999994</v>
      </c>
      <c r="H1775" s="152">
        <v>38445.783781120001</v>
      </c>
      <c r="I1775" s="152">
        <v>18941556.794285301</v>
      </c>
      <c r="J1775" s="152">
        <v>251.13399999999999</v>
      </c>
      <c r="K1775" s="152">
        <v>251.13399999999999</v>
      </c>
      <c r="L1775" s="152">
        <v>1250.55</v>
      </c>
      <c r="M1775" s="153">
        <v>31.21736739</v>
      </c>
      <c r="N1775" s="17">
        <f t="shared" ref="N1775:T1775" si="1915">F1775/F1774/$E1775*$E1774-1</f>
        <v>4.1993087048444178E-3</v>
      </c>
      <c r="O1775" s="17">
        <f t="shared" si="1915"/>
        <v>1.5273330183451783E-4</v>
      </c>
      <c r="P1775" s="17">
        <f t="shared" si="1915"/>
        <v>-3.9619764749521114E-4</v>
      </c>
      <c r="Q1775" s="17">
        <f t="shared" si="1915"/>
        <v>-1.2549641453654448E-2</v>
      </c>
      <c r="R1775" s="17">
        <f t="shared" si="1915"/>
        <v>0</v>
      </c>
      <c r="S1775" s="17">
        <f t="shared" si="1915"/>
        <v>0</v>
      </c>
      <c r="T1775" s="17">
        <f t="shared" si="1915"/>
        <v>-4.2485654690576746E-2</v>
      </c>
      <c r="U1775" s="240">
        <v>1.1299999999999999E-2</v>
      </c>
      <c r="V1775" s="240">
        <v>-2.3300000000000001E-2</v>
      </c>
      <c r="W1775" s="223">
        <f t="shared" ca="1" si="1888"/>
        <v>1.0140787878047113E-3</v>
      </c>
      <c r="X1775" s="223">
        <f>MMULT(N1775:T1775,'Parameters &amp; Main Results'!$B$12:$B$18)-'Parameters &amp; Main Results'!$B$22/12+MMULT(U1775:V1775,'Parameters &amp; Main Results'!$B$20:$B$21)</f>
        <v>1.0140787878047113E-3</v>
      </c>
      <c r="Y1775" s="223">
        <f>MMULT(N1775:T1775,'Parameters &amp; Main Results'!$C$12:$C$18)-'Parameters &amp; Main Results'!$C$22/12+MMULT(U1775:V1775,'Parameters &amp; Main Results'!$C$20:$C$21)</f>
        <v>3.7529844978767611E-3</v>
      </c>
      <c r="Z1775" s="17">
        <f t="shared" ca="1" si="1872"/>
        <v>1.5489081938539775</v>
      </c>
      <c r="AA1775" s="70">
        <f ca="1">Z1775/OFFSET(Z1775,'Parameters &amp; Main Results'!$B$38,0)</f>
        <v>1.5489081938539775</v>
      </c>
      <c r="AB1775" s="70">
        <f ca="1">SUMPRODUCT(Z1775:OFFSET(Z1775,'Parameters &amp; Main Results'!$B$38-1,0), 'Cash Flow Assist'!$P$11:OFFSET('Cash Flow Assist'!$P$11,'Parameters &amp; Main Results'!$B$38-1,0)  )/OFFSET(Z1775,'Parameters &amp; Main Results'!$B$38,0)</f>
        <v>554.35061883804076</v>
      </c>
      <c r="AC1775" s="70">
        <f ca="1">SUMPRODUCT(Z1775:OFFSET(Z1775,'Parameters &amp; Main Results'!$B$38-1,0),'Parameters &amp; Main Results'!$B$42:OFFSET('Parameters &amp; Main Results'!$B$42,'Parameters &amp; Main Results'!$B$38-1,0)   )/OFFSET(Z1775,'Parameters &amp; Main Results'!$B$38,0)</f>
        <v>0</v>
      </c>
      <c r="AD1775" s="155">
        <f t="shared" si="1882"/>
        <v>-3.7799324303817827E-2</v>
      </c>
      <c r="AE1775" s="252">
        <f t="shared" ca="1" si="1883"/>
        <v>21263414.767299999</v>
      </c>
      <c r="AF1775" s="253">
        <f t="shared" ca="1" si="1885"/>
        <v>0.37619626915718252</v>
      </c>
      <c r="AG1775" s="258">
        <f t="shared" ca="1" si="1886"/>
        <v>0</v>
      </c>
      <c r="AH1775" s="227" t="str">
        <f ca="1">IF(SUM(AG1775:OFFSET(AG1775,(-HoldAggressiveTime-1),0,,))=0,"Defensive","Aggressive")</f>
        <v>Defensive</v>
      </c>
    </row>
    <row r="1776" spans="1:34" ht="15" x14ac:dyDescent="0.2">
      <c r="A1776">
        <f t="shared" si="15"/>
        <v>7</v>
      </c>
      <c r="B1776">
        <f t="shared" si="16"/>
        <v>2018</v>
      </c>
      <c r="C1776" s="70">
        <f t="shared" si="1"/>
        <v>2018.4999999998658</v>
      </c>
      <c r="D1776" s="149">
        <f t="shared" si="383"/>
        <v>43343</v>
      </c>
      <c r="E1776" s="151">
        <v>251.59700000000001</v>
      </c>
      <c r="F1776" s="152">
        <v>30351634.698899999</v>
      </c>
      <c r="G1776" s="152">
        <v>80714.797300000006</v>
      </c>
      <c r="H1776" s="152">
        <v>38506.656272109998</v>
      </c>
      <c r="I1776" s="152">
        <v>19409014.7495801</v>
      </c>
      <c r="J1776" s="152">
        <v>251.59700000000001</v>
      </c>
      <c r="K1776" s="152">
        <v>251.59700000000001</v>
      </c>
      <c r="L1776" s="152">
        <v>1219.2</v>
      </c>
      <c r="M1776" s="153">
        <v>32.144892120000002</v>
      </c>
      <c r="N1776" s="17">
        <f t="shared" ref="N1776:T1776" si="1916">F1776/F1775/$E1776*$E1775-1</f>
        <v>3.5306058411963992E-2</v>
      </c>
      <c r="O1776" s="17">
        <f t="shared" si="1916"/>
        <v>-7.0306754600912846E-3</v>
      </c>
      <c r="P1776" s="17">
        <f t="shared" si="1916"/>
        <v>-2.5982490508880129E-4</v>
      </c>
      <c r="Q1776" s="17">
        <f t="shared" si="1916"/>
        <v>2.2793301891214757E-2</v>
      </c>
      <c r="R1776" s="17">
        <f t="shared" si="1916"/>
        <v>0</v>
      </c>
      <c r="S1776" s="17">
        <f t="shared" si="1916"/>
        <v>0</v>
      </c>
      <c r="T1776" s="17">
        <f t="shared" si="1916"/>
        <v>-2.6863081137394551E-2</v>
      </c>
      <c r="U1776" s="240">
        <v>-2.2499999999999999E-2</v>
      </c>
      <c r="V1776" s="240">
        <v>4.4999999999999997E-3</v>
      </c>
      <c r="W1776" s="223">
        <f t="shared" ca="1" si="1888"/>
        <v>2.3688587993418341E-2</v>
      </c>
      <c r="X1776" s="223">
        <f>MMULT(N1776:T1776,'Parameters &amp; Main Results'!$B$12:$B$18)-'Parameters &amp; Main Results'!$B$22/12+MMULT(U1776:V1776,'Parameters &amp; Main Results'!$B$20:$B$21)</f>
        <v>2.3688587993418341E-2</v>
      </c>
      <c r="Y1776" s="223">
        <f>MMULT(N1776:T1776,'Parameters &amp; Main Results'!$C$12:$C$18)-'Parameters &amp; Main Results'!$C$22/12+MMULT(U1776:V1776,'Parameters &amp; Main Results'!$C$20:$C$21)</f>
        <v>3.1030718358091802E-2</v>
      </c>
      <c r="Z1776" s="17">
        <f t="shared" ca="1" si="1872"/>
        <v>1.5473390701254217</v>
      </c>
      <c r="AA1776" s="70">
        <f ca="1">Z1776/OFFSET(Z1776,'Parameters &amp; Main Results'!$B$38,0)</f>
        <v>1.5473390701254217</v>
      </c>
      <c r="AB1776" s="70">
        <f ca="1">SUMPRODUCT(Z1776:OFFSET(Z1776,'Parameters &amp; Main Results'!$B$38-1,0), 'Cash Flow Assist'!$P$11:OFFSET('Cash Flow Assist'!$P$11,'Parameters &amp; Main Results'!$B$38-1,0)  )/OFFSET(Z1776,'Parameters &amp; Main Results'!$B$38,0)</f>
        <v>553.80171064418676</v>
      </c>
      <c r="AC1776" s="70">
        <f ca="1">SUMPRODUCT(Z1776:OFFSET(Z1776,'Parameters &amp; Main Results'!$B$38-1,0),'Parameters &amp; Main Results'!$B$42:OFFSET('Parameters &amp; Main Results'!$B$42,'Parameters &amp; Main Results'!$B$38-1,0)   )/OFFSET(Z1776,'Parameters &amp; Main Results'!$B$38,0)</f>
        <v>0</v>
      </c>
      <c r="AD1776" s="155">
        <f t="shared" si="1882"/>
        <v>-3.8278110436571477E-3</v>
      </c>
      <c r="AE1776" s="252">
        <f t="shared" ca="1" si="1883"/>
        <v>21645246.552499998</v>
      </c>
      <c r="AF1776" s="253">
        <f t="shared" ca="1" si="1885"/>
        <v>0.40223095289226096</v>
      </c>
      <c r="AG1776" s="258">
        <f t="shared" ca="1" si="1886"/>
        <v>0</v>
      </c>
      <c r="AH1776" s="227" t="str">
        <f ca="1">IF(SUM(AG1776:OFFSET(AG1776,(-HoldAggressiveTime-1),0,,))=0,"Defensive","Aggressive")</f>
        <v>Defensive</v>
      </c>
    </row>
    <row r="1777" spans="1:34" ht="15" x14ac:dyDescent="0.2">
      <c r="A1777">
        <f t="shared" si="15"/>
        <v>8</v>
      </c>
      <c r="B1777">
        <f t="shared" si="16"/>
        <v>2018</v>
      </c>
      <c r="C1777" s="70">
        <f t="shared" si="1"/>
        <v>2018.5833333331991</v>
      </c>
      <c r="D1777" s="149">
        <f t="shared" si="383"/>
        <v>43373</v>
      </c>
      <c r="E1777" s="151">
        <v>251.87899999999999</v>
      </c>
      <c r="F1777" s="152">
        <v>31340612.929200001</v>
      </c>
      <c r="G1777" s="152">
        <v>81538.088300000003</v>
      </c>
      <c r="H1777" s="152">
        <v>38569.55047735</v>
      </c>
      <c r="I1777" s="152">
        <v>19045169.719157498</v>
      </c>
      <c r="J1777" s="152">
        <v>251.87899999999999</v>
      </c>
      <c r="K1777" s="152">
        <v>251.87899999999999</v>
      </c>
      <c r="L1777" s="152">
        <v>1206.8499999999999</v>
      </c>
      <c r="M1777" s="153">
        <v>32.88556878</v>
      </c>
      <c r="N1777" s="17">
        <f t="shared" ref="N1777:T1777" si="1917">F1777/F1776/$E1777*$E1776-1</f>
        <v>3.1427952841486695E-2</v>
      </c>
      <c r="O1777" s="17">
        <f t="shared" si="1917"/>
        <v>9.0689958691663186E-3</v>
      </c>
      <c r="P1777" s="17">
        <f t="shared" si="1917"/>
        <v>5.1191947974071894E-4</v>
      </c>
      <c r="Q1777" s="17">
        <f t="shared" si="1917"/>
        <v>-1.9844784781531399E-2</v>
      </c>
      <c r="R1777" s="17">
        <f t="shared" si="1917"/>
        <v>0</v>
      </c>
      <c r="S1777" s="17">
        <f t="shared" si="1917"/>
        <v>0</v>
      </c>
      <c r="T1777" s="17">
        <f t="shared" si="1917"/>
        <v>-1.1237837430929654E-2</v>
      </c>
      <c r="U1777" s="240">
        <v>1.14E-2</v>
      </c>
      <c r="V1777" s="240">
        <v>-3.9800000000000002E-2</v>
      </c>
      <c r="W1777" s="223">
        <f t="shared" ca="1" si="1888"/>
        <v>2.4781205266735138E-2</v>
      </c>
      <c r="X1777" s="223">
        <f>MMULT(N1777:T1777,'Parameters &amp; Main Results'!$B$12:$B$18)-'Parameters &amp; Main Results'!$B$22/12+MMULT(U1777:V1777,'Parameters &amp; Main Results'!$B$20:$B$21)</f>
        <v>2.4781205266735138E-2</v>
      </c>
      <c r="Y1777" s="223">
        <f>MMULT(N1777:T1777,'Parameters &amp; Main Results'!$C$12:$C$18)-'Parameters &amp; Main Results'!$C$22/12+MMULT(U1777:V1777,'Parameters &amp; Main Results'!$C$20:$C$21)</f>
        <v>2.9150390477587992E-2</v>
      </c>
      <c r="Z1777" s="17">
        <f t="shared" ca="1" si="1872"/>
        <v>1.5115329879357511</v>
      </c>
      <c r="AA1777" s="70">
        <f ca="1">Z1777/OFFSET(Z1777,'Parameters &amp; Main Results'!$B$38,0)</f>
        <v>1.5115329879357511</v>
      </c>
      <c r="AB1777" s="70">
        <f ca="1">SUMPRODUCT(Z1777:OFFSET(Z1777,'Parameters &amp; Main Results'!$B$38-1,0), 'Cash Flow Assist'!$P$11:OFFSET('Cash Flow Assist'!$P$11,'Parameters &amp; Main Results'!$B$38-1,0)  )/OFFSET(Z1777,'Parameters &amp; Main Results'!$B$38,0)</f>
        <v>553.25437157406134</v>
      </c>
      <c r="AC1777" s="70">
        <f ca="1">SUMPRODUCT(Z1777:OFFSET(Z1777,'Parameters &amp; Main Results'!$B$38-1,0),'Parameters &amp; Main Results'!$B$42:OFFSET('Parameters &amp; Main Results'!$B$42,'Parameters &amp; Main Results'!$B$38-1,0)   )/OFFSET(Z1777,'Parameters &amp; Main Results'!$B$38,0)</f>
        <v>0</v>
      </c>
      <c r="AD1777" s="155">
        <f t="shared" si="1882"/>
        <v>0</v>
      </c>
      <c r="AE1777" s="252">
        <f t="shared" ca="1" si="1883"/>
        <v>21701356.465300001</v>
      </c>
      <c r="AF1777" s="253">
        <f t="shared" ca="1" si="1885"/>
        <v>0.44417760149292795</v>
      </c>
      <c r="AG1777" s="258">
        <f t="shared" ca="1" si="1886"/>
        <v>0</v>
      </c>
      <c r="AH1777" s="227" t="str">
        <f ca="1">IF(SUM(AG1777:OFFSET(AG1777,(-HoldAggressiveTime-1),0,,))=0,"Defensive","Aggressive")</f>
        <v>Defensive</v>
      </c>
    </row>
    <row r="1778" spans="1:34" ht="15" x14ac:dyDescent="0.2">
      <c r="A1778">
        <f t="shared" si="15"/>
        <v>9</v>
      </c>
      <c r="B1778">
        <f t="shared" si="16"/>
        <v>2018</v>
      </c>
      <c r="C1778" s="70">
        <f t="shared" si="1"/>
        <v>2018.6666666665324</v>
      </c>
      <c r="D1778" s="149">
        <f t="shared" si="383"/>
        <v>43404</v>
      </c>
      <c r="E1778" s="151">
        <v>252.01</v>
      </c>
      <c r="F1778" s="152">
        <v>31519005.264199998</v>
      </c>
      <c r="G1778" s="152">
        <v>80567.785000000003</v>
      </c>
      <c r="H1778" s="152">
        <v>38634.797300240003</v>
      </c>
      <c r="I1778" s="152">
        <v>19202709.451356299</v>
      </c>
      <c r="J1778" s="152">
        <v>252.01</v>
      </c>
      <c r="K1778" s="152">
        <v>252.01</v>
      </c>
      <c r="L1778" s="152">
        <v>1183.5</v>
      </c>
      <c r="M1778" s="153">
        <v>32.76320947</v>
      </c>
      <c r="N1778" s="17">
        <f t="shared" ref="N1778:T1778" si="1918">F1778/F1777/$E1778*$E1777-1</f>
        <v>5.169270486609312E-3</v>
      </c>
      <c r="O1778" s="17">
        <f t="shared" si="1918"/>
        <v>-1.2413635379850851E-2</v>
      </c>
      <c r="P1778" s="17">
        <f t="shared" si="1918"/>
        <v>1.1709666613537451E-3</v>
      </c>
      <c r="Q1778" s="17">
        <f t="shared" si="1918"/>
        <v>7.7477790756832476E-3</v>
      </c>
      <c r="R1778" s="17">
        <f t="shared" si="1918"/>
        <v>0</v>
      </c>
      <c r="S1778" s="17">
        <f t="shared" si="1918"/>
        <v>0</v>
      </c>
      <c r="T1778" s="17">
        <f t="shared" si="1918"/>
        <v>-1.9857652342753274E-2</v>
      </c>
      <c r="U1778" s="240">
        <v>-2.3E-2</v>
      </c>
      <c r="V1778" s="240">
        <v>-1.7000000000000001E-2</v>
      </c>
      <c r="W1778" s="223">
        <f t="shared" ca="1" si="1888"/>
        <v>3.5967650518248234E-4</v>
      </c>
      <c r="X1778" s="223">
        <f>MMULT(N1778:T1778,'Parameters &amp; Main Results'!$B$12:$B$18)-'Parameters &amp; Main Results'!$B$22/12+MMULT(U1778:V1778,'Parameters &amp; Main Results'!$B$20:$B$21)</f>
        <v>3.5967650518248234E-4</v>
      </c>
      <c r="Y1778" s="223">
        <f>MMULT(N1778:T1778,'Parameters &amp; Main Results'!$C$12:$C$18)-'Parameters &amp; Main Results'!$C$22/12+MMULT(U1778:V1778,'Parameters &amp; Main Results'!$C$20:$C$21)</f>
        <v>3.3693132332966295E-3</v>
      </c>
      <c r="Z1778" s="17">
        <f t="shared" ca="1" si="1872"/>
        <v>1.4749811766330374</v>
      </c>
      <c r="AA1778" s="70">
        <f ca="1">Z1778/OFFSET(Z1778,'Parameters &amp; Main Results'!$B$38,0)</f>
        <v>1.4749811766330374</v>
      </c>
      <c r="AB1778" s="70">
        <f ca="1">SUMPRODUCT(Z1778:OFFSET(Z1778,'Parameters &amp; Main Results'!$B$38-1,0), 'Cash Flow Assist'!$P$11:OFFSET('Cash Flow Assist'!$P$11,'Parameters &amp; Main Results'!$B$38-1,0)  )/OFFSET(Z1778,'Parameters &amp; Main Results'!$B$38,0)</f>
        <v>552.74283858612557</v>
      </c>
      <c r="AC1778" s="70">
        <f ca="1">SUMPRODUCT(Z1778:OFFSET(Z1778,'Parameters &amp; Main Results'!$B$38-1,0),'Parameters &amp; Main Results'!$B$42:OFFSET('Parameters &amp; Main Results'!$B$42,'Parameters &amp; Main Results'!$B$38-1,0)   )/OFFSET(Z1778,'Parameters &amp; Main Results'!$B$38,0)</f>
        <v>0</v>
      </c>
      <c r="AD1778" s="155">
        <f t="shared" si="1882"/>
        <v>0</v>
      </c>
      <c r="AE1778" s="252">
        <f t="shared" ca="1" si="1883"/>
        <v>22501442.2599</v>
      </c>
      <c r="AF1778" s="253">
        <f t="shared" ca="1" si="1885"/>
        <v>0.40075488940414583</v>
      </c>
      <c r="AG1778" s="258">
        <f t="shared" ca="1" si="1886"/>
        <v>0</v>
      </c>
      <c r="AH1778" s="227" t="str">
        <f ca="1">IF(SUM(AG1778:OFFSET(AG1778,(-HoldAggressiveTime-1),0,,))=0,"Defensive","Aggressive")</f>
        <v>Defensive</v>
      </c>
    </row>
    <row r="1779" spans="1:34" ht="15" x14ac:dyDescent="0.2">
      <c r="A1779">
        <f t="shared" si="15"/>
        <v>10</v>
      </c>
      <c r="B1779">
        <f t="shared" si="16"/>
        <v>2018</v>
      </c>
      <c r="C1779" s="70">
        <f t="shared" si="1"/>
        <v>2018.7499999998656</v>
      </c>
      <c r="D1779" s="149">
        <f t="shared" si="383"/>
        <v>43434</v>
      </c>
      <c r="E1779" s="151">
        <v>252.79400000000001</v>
      </c>
      <c r="F1779" s="152">
        <v>29364679.925500002</v>
      </c>
      <c r="G1779" s="152">
        <v>80334.138399999996</v>
      </c>
      <c r="H1779" s="152">
        <v>38703.37406545</v>
      </c>
      <c r="I1779" s="152">
        <v>17679109.1259792</v>
      </c>
      <c r="J1779" s="152">
        <v>252.79400000000001</v>
      </c>
      <c r="K1779" s="152">
        <v>252.79400000000001</v>
      </c>
      <c r="L1779" s="152">
        <v>1217.7</v>
      </c>
      <c r="M1779" s="153">
        <v>30.216510230000001</v>
      </c>
      <c r="N1779" s="17">
        <f t="shared" ref="N1779:T1779" si="1919">F1779/F1778/$E1779*$E1778-1</f>
        <v>-7.123940491129821E-2</v>
      </c>
      <c r="O1779" s="17">
        <f t="shared" si="1919"/>
        <v>-5.9923458369514071E-3</v>
      </c>
      <c r="P1779" s="17">
        <f t="shared" si="1919"/>
        <v>-1.3318443079604059E-3</v>
      </c>
      <c r="Q1779" s="17">
        <f t="shared" si="1919"/>
        <v>-8.2198256845184892E-2</v>
      </c>
      <c r="R1779" s="17">
        <f t="shared" si="1919"/>
        <v>0</v>
      </c>
      <c r="S1779" s="17">
        <f t="shared" si="1919"/>
        <v>0</v>
      </c>
      <c r="T1779" s="17">
        <f t="shared" si="1919"/>
        <v>2.5706378517490691E-2</v>
      </c>
      <c r="U1779" s="240">
        <v>-4.82E-2</v>
      </c>
      <c r="V1779" s="240">
        <v>3.4299999999999997E-2</v>
      </c>
      <c r="W1779" s="223">
        <f t="shared" ca="1" si="1888"/>
        <v>-5.3384370591656072E-2</v>
      </c>
      <c r="X1779" s="223">
        <f>MMULT(N1779:T1779,'Parameters &amp; Main Results'!$B$12:$B$18)-'Parameters &amp; Main Results'!$B$22/12+MMULT(U1779:V1779,'Parameters &amp; Main Results'!$B$20:$B$21)</f>
        <v>-5.3384370591656072E-2</v>
      </c>
      <c r="Y1779" s="223">
        <f>MMULT(N1779:T1779,'Parameters &amp; Main Results'!$C$12:$C$18)-'Parameters &amp; Main Results'!$C$22/12+MMULT(U1779:V1779,'Parameters &amp; Main Results'!$C$20:$C$21)</f>
        <v>-6.4756365670530197E-2</v>
      </c>
      <c r="Z1779" s="17">
        <f t="shared" ca="1" si="1872"/>
        <v>1.4744508513037771</v>
      </c>
      <c r="AA1779" s="70">
        <f ca="1">Z1779/OFFSET(Z1779,'Parameters &amp; Main Results'!$B$38,0)</f>
        <v>1.4744508513037771</v>
      </c>
      <c r="AB1779" s="70">
        <f ca="1">SUMPRODUCT(Z1779:OFFSET(Z1779,'Parameters &amp; Main Results'!$B$38-1,0), 'Cash Flow Assist'!$P$11:OFFSET('Cash Flow Assist'!$P$11,'Parameters &amp; Main Results'!$B$38-1,0)  )/OFFSET(Z1779,'Parameters &amp; Main Results'!$B$38,0)</f>
        <v>552.26785740949254</v>
      </c>
      <c r="AC1779" s="70">
        <f ca="1">SUMPRODUCT(Z1779:OFFSET(Z1779,'Parameters &amp; Main Results'!$B$38-1,0),'Parameters &amp; Main Results'!$B$42:OFFSET('Parameters &amp; Main Results'!$B$42,'Parameters &amp; Main Results'!$B$38-1,0)   )/OFFSET(Z1779,'Parameters &amp; Main Results'!$B$38,0)</f>
        <v>0</v>
      </c>
      <c r="AD1779" s="155">
        <f t="shared" si="1882"/>
        <v>-7.123940491129821E-2</v>
      </c>
      <c r="AE1779" s="252">
        <f t="shared" ca="1" si="1883"/>
        <v>22533051.937899999</v>
      </c>
      <c r="AF1779" s="253">
        <f t="shared" ca="1" si="1885"/>
        <v>0.30318254297853831</v>
      </c>
      <c r="AG1779" s="258">
        <f t="shared" ca="1" si="1886"/>
        <v>0</v>
      </c>
      <c r="AH1779" s="227" t="str">
        <f ca="1">IF(SUM(AG1779:OFFSET(AG1779,(-HoldAggressiveTime-1),0,,))=0,"Defensive","Aggressive")</f>
        <v>Defensive</v>
      </c>
    </row>
    <row r="1780" spans="1:34" ht="15" x14ac:dyDescent="0.2">
      <c r="A1780">
        <f t="shared" si="15"/>
        <v>11</v>
      </c>
      <c r="B1780">
        <f t="shared" si="16"/>
        <v>2018</v>
      </c>
      <c r="C1780" s="70">
        <f t="shared" si="1"/>
        <v>2018.8333333331989</v>
      </c>
      <c r="D1780" s="149">
        <f t="shared" si="383"/>
        <v>43465</v>
      </c>
      <c r="E1780" s="151">
        <v>252.76</v>
      </c>
      <c r="F1780" s="152">
        <v>29963076.286699999</v>
      </c>
      <c r="G1780" s="152">
        <v>81410.615900000004</v>
      </c>
      <c r="H1780" s="152">
        <v>38775.942891819999</v>
      </c>
      <c r="I1780" s="152">
        <v>17666429.652850602</v>
      </c>
      <c r="J1780" s="152">
        <v>252.76</v>
      </c>
      <c r="K1780" s="152">
        <v>252.76</v>
      </c>
      <c r="L1780" s="152">
        <v>1220.45</v>
      </c>
      <c r="M1780" s="153">
        <v>30.605179679999999</v>
      </c>
      <c r="N1780" s="17">
        <f t="shared" ref="N1780:T1780" si="1920">F1780/F1779/$E1780*$E1779-1</f>
        <v>2.0515355337899166E-2</v>
      </c>
      <c r="O1780" s="17">
        <f t="shared" si="1920"/>
        <v>1.3536318021007299E-2</v>
      </c>
      <c r="P1780" s="17">
        <f t="shared" si="1920"/>
        <v>2.0097671703680486E-3</v>
      </c>
      <c r="Q1780" s="17">
        <f t="shared" si="1920"/>
        <v>-5.827824279616145E-4</v>
      </c>
      <c r="R1780" s="17">
        <f t="shared" si="1920"/>
        <v>0</v>
      </c>
      <c r="S1780" s="17">
        <f t="shared" si="1920"/>
        <v>0</v>
      </c>
      <c r="T1780" s="17">
        <f t="shared" si="1920"/>
        <v>2.3931746544347821E-3</v>
      </c>
      <c r="U1780" s="240">
        <v>-6.7999999999999996E-3</v>
      </c>
      <c r="V1780" s="240">
        <v>2.5999999999999999E-3</v>
      </c>
      <c r="W1780" s="223">
        <f t="shared" ca="1" si="1888"/>
        <v>1.8171772173680909E-2</v>
      </c>
      <c r="X1780" s="223">
        <f>MMULT(N1780:T1780,'Parameters &amp; Main Results'!$B$12:$B$18)-'Parameters &amp; Main Results'!$B$22/12+MMULT(U1780:V1780,'Parameters &amp; Main Results'!$B$20:$B$21)</f>
        <v>1.8171772173680909E-2</v>
      </c>
      <c r="Y1780" s="223">
        <f>MMULT(N1780:T1780,'Parameters &amp; Main Results'!$C$12:$C$18)-'Parameters &amp; Main Results'!$C$22/12+MMULT(U1780:V1780,'Parameters &amp; Main Results'!$C$20:$C$21)</f>
        <v>1.9775784939543316E-2</v>
      </c>
      <c r="Z1780" s="17">
        <f t="shared" ca="1" si="1872"/>
        <v>1.5576024792928278</v>
      </c>
      <c r="AA1780" s="70">
        <f ca="1">Z1780/OFFSET(Z1780,'Parameters &amp; Main Results'!$B$38,0)</f>
        <v>1.5576024792928278</v>
      </c>
      <c r="AB1780" s="70">
        <f ca="1">SUMPRODUCT(Z1780:OFFSET(Z1780,'Parameters &amp; Main Results'!$B$38-1,0), 'Cash Flow Assist'!$P$11:OFFSET('Cash Flow Assist'!$P$11,'Parameters &amp; Main Results'!$B$38-1,0)  )/OFFSET(Z1780,'Parameters &amp; Main Results'!$B$38,0)</f>
        <v>551.79340655818874</v>
      </c>
      <c r="AC1780" s="70">
        <f ca="1">SUMPRODUCT(Z1780:OFFSET(Z1780,'Parameters &amp; Main Results'!$B$38-1,0),'Parameters &amp; Main Results'!$B$42:OFFSET('Parameters &amp; Main Results'!$B$42,'Parameters &amp; Main Results'!$B$38-1,0)   )/OFFSET(Z1780,'Parameters &amp; Main Results'!$B$38,0)</f>
        <v>0</v>
      </c>
      <c r="AD1780" s="155">
        <f t="shared" si="1882"/>
        <v>-5.2185551279214759E-2</v>
      </c>
      <c r="AE1780" s="252">
        <f t="shared" ca="1" si="1883"/>
        <v>22537262.915800001</v>
      </c>
      <c r="AF1780" s="253">
        <f t="shared" ca="1" si="1885"/>
        <v>0.3294904708989328</v>
      </c>
      <c r="AG1780" s="258">
        <f t="shared" ca="1" si="1886"/>
        <v>0</v>
      </c>
      <c r="AH1780" s="227" t="str">
        <f ca="1">IF(SUM(AG1780:OFFSET(AG1780,(-HoldAggressiveTime-1),0,,))=0,"Defensive","Aggressive")</f>
        <v>Defensive</v>
      </c>
    </row>
    <row r="1781" spans="1:34" ht="15" x14ac:dyDescent="0.2">
      <c r="A1781">
        <f t="shared" si="15"/>
        <v>12</v>
      </c>
      <c r="B1781">
        <f t="shared" si="16"/>
        <v>2018</v>
      </c>
      <c r="C1781" s="70">
        <f t="shared" si="1"/>
        <v>2018.9166666665321</v>
      </c>
      <c r="D1781" s="149">
        <f t="shared" si="383"/>
        <v>43496</v>
      </c>
      <c r="E1781" s="151">
        <v>252.72300000000001</v>
      </c>
      <c r="F1781" s="152">
        <v>27257714.4157</v>
      </c>
      <c r="G1781" s="152">
        <v>83698.254199999996</v>
      </c>
      <c r="H1781" s="152">
        <v>38851.232847610001</v>
      </c>
      <c r="I1781" s="152">
        <v>16758086.6806264</v>
      </c>
      <c r="J1781" s="152">
        <v>252.72300000000001</v>
      </c>
      <c r="K1781" s="152">
        <v>252.72300000000001</v>
      </c>
      <c r="L1781" s="152">
        <v>1281.6500000000001</v>
      </c>
      <c r="M1781" s="153">
        <v>27.625585439999998</v>
      </c>
      <c r="N1781" s="17">
        <f t="shared" ref="N1781:T1781" si="1921">F1781/F1780/$E1781*$E1780-1</f>
        <v>-9.0156670491838287E-2</v>
      </c>
      <c r="O1781" s="17">
        <f t="shared" si="1921"/>
        <v>2.8250519259896079E-2</v>
      </c>
      <c r="P1781" s="17">
        <f t="shared" si="1921"/>
        <v>2.0883562901725661E-3</v>
      </c>
      <c r="Q1781" s="17">
        <f t="shared" si="1921"/>
        <v>-5.1277452005345614E-2</v>
      </c>
      <c r="R1781" s="17">
        <f t="shared" si="1921"/>
        <v>0</v>
      </c>
      <c r="S1781" s="17">
        <f t="shared" si="1921"/>
        <v>0</v>
      </c>
      <c r="T1781" s="17">
        <f t="shared" si="1921"/>
        <v>5.0299185071522201E-2</v>
      </c>
      <c r="U1781" s="240">
        <v>-2.4199999999999999E-2</v>
      </c>
      <c r="V1781" s="240">
        <v>-1.9E-2</v>
      </c>
      <c r="W1781" s="223">
        <f t="shared" ca="1" si="1888"/>
        <v>-5.9494106429990055E-2</v>
      </c>
      <c r="X1781" s="223">
        <f>MMULT(N1781:T1781,'Parameters &amp; Main Results'!$B$12:$B$18)-'Parameters &amp; Main Results'!$B$22/12+MMULT(U1781:V1781,'Parameters &amp; Main Results'!$B$20:$B$21)</f>
        <v>-5.9494106429990055E-2</v>
      </c>
      <c r="Y1781" s="223">
        <f>MMULT(N1781:T1781,'Parameters &amp; Main Results'!$C$12:$C$18)-'Parameters &amp; Main Results'!$C$22/12+MMULT(U1781:V1781,'Parameters &amp; Main Results'!$C$20:$C$21)</f>
        <v>-7.8357618183331507E-2</v>
      </c>
      <c r="Z1781" s="17">
        <f t="shared" ca="1" si="1872"/>
        <v>1.5298032432852893</v>
      </c>
      <c r="AA1781" s="70">
        <f ca="1">Z1781/OFFSET(Z1781,'Parameters &amp; Main Results'!$B$38,0)</f>
        <v>1.5298032432852893</v>
      </c>
      <c r="AB1781" s="70">
        <f ca="1">SUMPRODUCT(Z1781:OFFSET(Z1781,'Parameters &amp; Main Results'!$B$38-1,0), 'Cash Flow Assist'!$P$11:OFFSET('Cash Flow Assist'!$P$11,'Parameters &amp; Main Results'!$B$38-1,0)  )/OFFSET(Z1781,'Parameters &amp; Main Results'!$B$38,0)</f>
        <v>551.23580407889597</v>
      </c>
      <c r="AC1781" s="70">
        <f ca="1">SUMPRODUCT(Z1781:OFFSET(Z1781,'Parameters &amp; Main Results'!$B$38-1,0),'Parameters &amp; Main Results'!$B$42:OFFSET('Parameters &amp; Main Results'!$B$42,'Parameters &amp; Main Results'!$B$38-1,0)   )/OFFSET(Z1781,'Parameters &amp; Main Results'!$B$38,0)</f>
        <v>0</v>
      </c>
      <c r="AD1781" s="155">
        <f t="shared" si="1882"/>
        <v>-0.13763734621993795</v>
      </c>
      <c r="AE1781" s="252">
        <f t="shared" ca="1" si="1883"/>
        <v>22126173.037599999</v>
      </c>
      <c r="AF1781" s="253">
        <f t="shared" ca="1" si="1885"/>
        <v>0.23192177740722453</v>
      </c>
      <c r="AG1781" s="258">
        <f t="shared" ca="1" si="1886"/>
        <v>0</v>
      </c>
      <c r="AH1781" s="227" t="str">
        <f ca="1">IF(SUM(AG1781:OFFSET(AG1781,(-HoldAggressiveTime-1),0,,))=0,"Defensive","Aggressive")</f>
        <v>Defensive</v>
      </c>
    </row>
    <row r="1782" spans="1:34" ht="15" x14ac:dyDescent="0.2">
      <c r="A1782">
        <f t="shared" si="15"/>
        <v>1</v>
      </c>
      <c r="B1782">
        <f t="shared" si="16"/>
        <v>2019</v>
      </c>
      <c r="C1782" s="70">
        <f t="shared" si="1"/>
        <v>2018.9999999998654</v>
      </c>
      <c r="D1782" s="149">
        <f t="shared" si="383"/>
        <v>43524</v>
      </c>
      <c r="E1782" s="151">
        <v>252.673</v>
      </c>
      <c r="F1782" s="152">
        <v>29442008.7918</v>
      </c>
      <c r="G1782" s="152">
        <v>84250.662700000001</v>
      </c>
      <c r="H1782" s="152">
        <v>38927.964032479998</v>
      </c>
      <c r="I1782" s="152">
        <v>17957226.908630501</v>
      </c>
      <c r="J1782" s="152">
        <v>252.673</v>
      </c>
      <c r="K1782" s="152">
        <v>252.673</v>
      </c>
      <c r="L1782" s="152">
        <v>1322.5</v>
      </c>
      <c r="M1782" s="153">
        <v>29.432805500000001</v>
      </c>
      <c r="N1782" s="17">
        <f t="shared" ref="N1782:T1782" si="1922">F1782/F1781/$E1782*$E1781-1</f>
        <v>8.0348647421423225E-2</v>
      </c>
      <c r="O1782" s="17">
        <f t="shared" si="1922"/>
        <v>6.7991905240110118E-3</v>
      </c>
      <c r="P1782" s="17">
        <f t="shared" si="1922"/>
        <v>2.1732750431338044E-3</v>
      </c>
      <c r="Q1782" s="17">
        <f t="shared" si="1922"/>
        <v>7.1767959123208991E-2</v>
      </c>
      <c r="R1782" s="17">
        <f t="shared" si="1922"/>
        <v>0</v>
      </c>
      <c r="S1782" s="17">
        <f t="shared" si="1922"/>
        <v>0</v>
      </c>
      <c r="T1782" s="17">
        <f t="shared" si="1922"/>
        <v>3.2077167622566183E-2</v>
      </c>
      <c r="U1782" s="240">
        <v>2.9000000000000001E-2</v>
      </c>
      <c r="V1782" s="240">
        <v>-4.4000000000000003E-3</v>
      </c>
      <c r="W1782" s="223">
        <f t="shared" ca="1" si="1888"/>
        <v>6.3183515385331276E-2</v>
      </c>
      <c r="X1782" s="223">
        <f>MMULT(N1782:T1782,'Parameters &amp; Main Results'!$B$12:$B$18)-'Parameters &amp; Main Results'!$B$22/12+MMULT(U1782:V1782,'Parameters &amp; Main Results'!$B$20:$B$21)</f>
        <v>6.3183515385331276E-2</v>
      </c>
      <c r="Y1782" s="223">
        <f>MMULT(N1782:T1782,'Parameters &amp; Main Results'!$C$12:$C$18)-'Parameters &amp; Main Results'!$C$22/12+MMULT(U1782:V1782,'Parameters &amp; Main Results'!$C$20:$C$21)</f>
        <v>7.2952035065015339E-2</v>
      </c>
      <c r="Z1782" s="17">
        <f t="shared" ca="1" si="1872"/>
        <v>1.6265748611934805</v>
      </c>
      <c r="AA1782" s="70">
        <f ca="1">Z1782/OFFSET(Z1782,'Parameters &amp; Main Results'!$B$38,0)</f>
        <v>1.6265748611934805</v>
      </c>
      <c r="AB1782" s="70">
        <f ca="1">SUMPRODUCT(Z1782:OFFSET(Z1782,'Parameters &amp; Main Results'!$B$38-1,0), 'Cash Flow Assist'!$P$11:OFFSET('Cash Flow Assist'!$P$11,'Parameters &amp; Main Results'!$B$38-1,0)  )/OFFSET(Z1782,'Parameters &amp; Main Results'!$B$38,0)</f>
        <v>550.70600083561067</v>
      </c>
      <c r="AC1782" s="70">
        <f ca="1">SUMPRODUCT(Z1782:OFFSET(Z1782,'Parameters &amp; Main Results'!$B$38-1,0),'Parameters &amp; Main Results'!$B$42:OFFSET('Parameters &amp; Main Results'!$B$42,'Parameters &amp; Main Results'!$B$38-1,0)   )/OFFSET(Z1782,'Parameters &amp; Main Results'!$B$38,0)</f>
        <v>0</v>
      </c>
      <c r="AD1782" s="155">
        <f t="shared" si="1882"/>
        <v>-6.8347673401960907E-2</v>
      </c>
      <c r="AE1782" s="252">
        <f t="shared" ca="1" si="1883"/>
        <v>22945618.3928</v>
      </c>
      <c r="AF1782" s="253">
        <f t="shared" ca="1" si="1885"/>
        <v>0.28312117319263325</v>
      </c>
      <c r="AG1782" s="258">
        <f t="shared" ca="1" si="1886"/>
        <v>0</v>
      </c>
      <c r="AH1782" s="227" t="str">
        <f ca="1">IF(SUM(AG1782:OFFSET(AG1782,(-HoldAggressiveTime-1),0,,))=0,"Defensive","Aggressive")</f>
        <v>Defensive</v>
      </c>
    </row>
    <row r="1783" spans="1:34" ht="15" x14ac:dyDescent="0.2">
      <c r="A1783">
        <f t="shared" si="15"/>
        <v>2</v>
      </c>
      <c r="B1783">
        <f t="shared" si="16"/>
        <v>2019</v>
      </c>
      <c r="C1783" s="70">
        <f t="shared" si="1"/>
        <v>2019.0833333331987</v>
      </c>
      <c r="D1783" s="149">
        <f t="shared" si="383"/>
        <v>43555</v>
      </c>
      <c r="E1783" s="151">
        <v>253.113</v>
      </c>
      <c r="F1783" s="152">
        <v>30387345.978700001</v>
      </c>
      <c r="G1783" s="152">
        <v>83820.984299999996</v>
      </c>
      <c r="H1783" s="152">
        <v>39004.84676144</v>
      </c>
      <c r="I1783" s="152">
        <v>18421388.390228301</v>
      </c>
      <c r="J1783" s="152">
        <v>253.113</v>
      </c>
      <c r="K1783" s="152">
        <v>253.113</v>
      </c>
      <c r="L1783" s="152">
        <v>1325.45</v>
      </c>
      <c r="M1783" s="153">
        <v>29.859284200000001</v>
      </c>
      <c r="N1783" s="17">
        <f t="shared" ref="N1783:T1783" si="1923">F1783/F1782/$E1783*$E1782-1</f>
        <v>3.0314277408854728E-2</v>
      </c>
      <c r="O1783" s="17">
        <f t="shared" si="1923"/>
        <v>-6.8294886500142038E-3</v>
      </c>
      <c r="P1783" s="17">
        <f t="shared" si="1923"/>
        <v>2.3321273491716532E-4</v>
      </c>
      <c r="Q1783" s="17">
        <f t="shared" si="1923"/>
        <v>2.4064884255899921E-2</v>
      </c>
      <c r="R1783" s="17">
        <f t="shared" si="1923"/>
        <v>0</v>
      </c>
      <c r="S1783" s="17">
        <f t="shared" si="1923"/>
        <v>0</v>
      </c>
      <c r="T1783" s="17">
        <f t="shared" si="1923"/>
        <v>4.8839218885743385E-4</v>
      </c>
      <c r="U1783" s="240">
        <v>2.0400000000000001E-2</v>
      </c>
      <c r="V1783" s="240">
        <v>-2.6800000000000001E-2</v>
      </c>
      <c r="W1783" s="223">
        <f t="shared" ca="1" si="1888"/>
        <v>2.1352563269414412E-2</v>
      </c>
      <c r="X1783" s="223">
        <f>MMULT(N1783:T1783,'Parameters &amp; Main Results'!$B$12:$B$18)-'Parameters &amp; Main Results'!$B$22/12+MMULT(U1783:V1783,'Parameters &amp; Main Results'!$B$20:$B$21)</f>
        <v>2.1352563269414412E-2</v>
      </c>
      <c r="Y1783" s="223">
        <f>MMULT(N1783:T1783,'Parameters &amp; Main Results'!$C$12:$C$18)-'Parameters &amp; Main Results'!$C$22/12+MMULT(U1783:V1783,'Parameters &amp; Main Results'!$C$20:$C$21)</f>
        <v>2.6558234136301172E-2</v>
      </c>
      <c r="Z1783" s="17">
        <f t="shared" ca="1" si="1872"/>
        <v>1.5299097828881953</v>
      </c>
      <c r="AA1783" s="70">
        <f ca="1">Z1783/OFFSET(Z1783,'Parameters &amp; Main Results'!$B$38,0)</f>
        <v>1.5299097828881953</v>
      </c>
      <c r="AB1783" s="70">
        <f ca="1">SUMPRODUCT(Z1783:OFFSET(Z1783,'Parameters &amp; Main Results'!$B$38-1,0), 'Cash Flow Assist'!$P$11:OFFSET('Cash Flow Assist'!$P$11,'Parameters &amp; Main Results'!$B$38-1,0)  )/OFFSET(Z1783,'Parameters &amp; Main Results'!$B$38,0)</f>
        <v>550.07942597441718</v>
      </c>
      <c r="AC1783" s="70">
        <f ca="1">SUMPRODUCT(Z1783:OFFSET(Z1783,'Parameters &amp; Main Results'!$B$38-1,0),'Parameters &amp; Main Results'!$B$42:OFFSET('Parameters &amp; Main Results'!$B$42,'Parameters &amp; Main Results'!$B$38-1,0)   )/OFFSET(Z1783,'Parameters &amp; Main Results'!$B$38,0)</f>
        <v>0</v>
      </c>
      <c r="AD1783" s="155">
        <f t="shared" si="1882"/>
        <v>-4.0105306324862977E-2</v>
      </c>
      <c r="AE1783" s="252">
        <f t="shared" ca="1" si="1883"/>
        <v>23399146.1778</v>
      </c>
      <c r="AF1783" s="253">
        <f t="shared" ca="1" si="1885"/>
        <v>0.29865191438181937</v>
      </c>
      <c r="AG1783" s="258">
        <f t="shared" ca="1" si="1886"/>
        <v>0</v>
      </c>
      <c r="AH1783" s="227" t="str">
        <f ca="1">IF(SUM(AG1783:OFFSET(AG1783,(-HoldAggressiveTime-1),0,,))=0,"Defensive","Aggressive")</f>
        <v>Defensive</v>
      </c>
    </row>
    <row r="1784" spans="1:34" ht="15" x14ac:dyDescent="0.2">
      <c r="A1784">
        <f t="shared" si="15"/>
        <v>3</v>
      </c>
      <c r="B1784">
        <f t="shared" si="16"/>
        <v>2019</v>
      </c>
      <c r="C1784" s="70">
        <f t="shared" si="1"/>
        <v>2019.1666666665319</v>
      </c>
      <c r="D1784" s="149">
        <f t="shared" si="383"/>
        <v>43585</v>
      </c>
      <c r="E1784" s="151">
        <v>254.148</v>
      </c>
      <c r="F1784" s="152">
        <v>30977812.576400001</v>
      </c>
      <c r="G1784" s="152">
        <v>86059.0046</v>
      </c>
      <c r="H1784" s="152">
        <v>39082.53141458</v>
      </c>
      <c r="I1784" s="152">
        <v>18534978.295076299</v>
      </c>
      <c r="J1784" s="152">
        <v>254.148</v>
      </c>
      <c r="K1784" s="152">
        <v>254.148</v>
      </c>
      <c r="L1784" s="152">
        <v>1291.1500000000001</v>
      </c>
      <c r="M1784" s="153">
        <v>29.89706417</v>
      </c>
      <c r="N1784" s="17">
        <f t="shared" ref="N1784:T1784" si="1924">F1784/F1783/$E1784*$E1783-1</f>
        <v>1.527976867073999E-2</v>
      </c>
      <c r="O1784" s="17">
        <f t="shared" si="1924"/>
        <v>2.2518836103167406E-2</v>
      </c>
      <c r="P1784" s="17">
        <f t="shared" si="1924"/>
        <v>-2.0888744942154647E-3</v>
      </c>
      <c r="Q1784" s="17">
        <f t="shared" si="1924"/>
        <v>2.0686550861688247E-3</v>
      </c>
      <c r="R1784" s="17">
        <f t="shared" si="1924"/>
        <v>0</v>
      </c>
      <c r="S1784" s="17">
        <f t="shared" si="1924"/>
        <v>0</v>
      </c>
      <c r="T1784" s="17">
        <f t="shared" si="1924"/>
        <v>-2.9845047569615812E-2</v>
      </c>
      <c r="U1784" s="240">
        <v>-2.98E-2</v>
      </c>
      <c r="V1784" s="240">
        <v>-4.0500000000000001E-2</v>
      </c>
      <c r="W1784" s="223">
        <f t="shared" ca="1" si="1888"/>
        <v>1.4429674678541017E-2</v>
      </c>
      <c r="X1784" s="223">
        <f>MMULT(N1784:T1784,'Parameters &amp; Main Results'!$B$12:$B$18)-'Parameters &amp; Main Results'!$B$22/12+MMULT(U1784:V1784,'Parameters &amp; Main Results'!$B$20:$B$21)</f>
        <v>1.4429674678541017E-2</v>
      </c>
      <c r="Y1784" s="223">
        <f>MMULT(N1784:T1784,'Parameters &amp; Main Results'!$C$12:$C$18)-'Parameters &amp; Main Results'!$C$22/12+MMULT(U1784:V1784,'Parameters &amp; Main Results'!$C$20:$C$21)</f>
        <v>1.5962008747316066E-2</v>
      </c>
      <c r="Z1784" s="17">
        <f t="shared" ca="1" si="1872"/>
        <v>1.4979252394401956</v>
      </c>
      <c r="AA1784" s="70">
        <f ca="1">Z1784/OFFSET(Z1784,'Parameters &amp; Main Results'!$B$38,0)</f>
        <v>1.4979252394401956</v>
      </c>
      <c r="AB1784" s="70">
        <f ca="1">SUMPRODUCT(Z1784:OFFSET(Z1784,'Parameters &amp; Main Results'!$B$38-1,0), 'Cash Flow Assist'!$P$11:OFFSET('Cash Flow Assist'!$P$11,'Parameters &amp; Main Results'!$B$38-1,0)  )/OFFSET(Z1784,'Parameters &amp; Main Results'!$B$38,0)</f>
        <v>549.54951619152894</v>
      </c>
      <c r="AC1784" s="70">
        <f ca="1">SUMPRODUCT(Z1784:OFFSET(Z1784,'Parameters &amp; Main Results'!$B$38-1,0),'Parameters &amp; Main Results'!$B$42:OFFSET('Parameters &amp; Main Results'!$B$42,'Parameters &amp; Main Results'!$B$38-1,0)   )/OFFSET(Z1784,'Parameters &amp; Main Results'!$B$38,0)</f>
        <v>0</v>
      </c>
      <c r="AD1784" s="155">
        <f t="shared" si="1882"/>
        <v>-2.5438337457236004E-2</v>
      </c>
      <c r="AE1784" s="252">
        <f t="shared" ca="1" si="1883"/>
        <v>23842939.494399998</v>
      </c>
      <c r="AF1784" s="253">
        <f t="shared" ca="1" si="1885"/>
        <v>0.29924469185839159</v>
      </c>
      <c r="AG1784" s="258">
        <f t="shared" ca="1" si="1886"/>
        <v>0</v>
      </c>
      <c r="AH1784" s="227" t="str">
        <f ca="1">IF(SUM(AG1784:OFFSET(AG1784,(-HoldAggressiveTime-1),0,,))=0,"Defensive","Aggressive")</f>
        <v>Defensive</v>
      </c>
    </row>
    <row r="1785" spans="1:34" ht="15" x14ac:dyDescent="0.2">
      <c r="A1785">
        <f t="shared" si="15"/>
        <v>4</v>
      </c>
      <c r="B1785">
        <f t="shared" si="16"/>
        <v>2019</v>
      </c>
      <c r="C1785" s="70">
        <f t="shared" si="1"/>
        <v>2019.2499999998652</v>
      </c>
      <c r="D1785" s="149">
        <f t="shared" si="383"/>
        <v>43616</v>
      </c>
      <c r="E1785" s="151">
        <v>254.958</v>
      </c>
      <c r="F1785" s="152">
        <v>32232082.4122</v>
      </c>
      <c r="G1785" s="152">
        <v>85620.103700000007</v>
      </c>
      <c r="H1785" s="152">
        <v>39160.696477409998</v>
      </c>
      <c r="I1785" s="152">
        <v>19077646.9661186</v>
      </c>
      <c r="J1785" s="152">
        <v>254.958</v>
      </c>
      <c r="K1785" s="152">
        <v>254.958</v>
      </c>
      <c r="L1785" s="152">
        <v>1285.1500000000001</v>
      </c>
      <c r="M1785" s="153">
        <v>30.56967384</v>
      </c>
      <c r="N1785" s="17">
        <f t="shared" ref="N1785:T1785" si="1925">F1785/F1784/$E1785*$E1784-1</f>
        <v>3.718366831457609E-2</v>
      </c>
      <c r="O1785" s="17">
        <f t="shared" si="1925"/>
        <v>-8.2607909173993965E-3</v>
      </c>
      <c r="P1785" s="17">
        <f t="shared" si="1925"/>
        <v>-1.1833478455059998E-3</v>
      </c>
      <c r="Q1785" s="17">
        <f t="shared" si="1925"/>
        <v>2.6008074902223788E-2</v>
      </c>
      <c r="R1785" s="17">
        <f t="shared" si="1925"/>
        <v>0</v>
      </c>
      <c r="S1785" s="17">
        <f t="shared" si="1925"/>
        <v>0</v>
      </c>
      <c r="T1785" s="17">
        <f t="shared" si="1925"/>
        <v>-7.8092504018641984E-3</v>
      </c>
      <c r="U1785" s="240">
        <v>-1.7399999999999999E-2</v>
      </c>
      <c r="V1785" s="240">
        <v>2.1700000000000001E-2</v>
      </c>
      <c r="W1785" s="223">
        <f t="shared" ca="1" si="1888"/>
        <v>2.5803463865692315E-2</v>
      </c>
      <c r="X1785" s="223">
        <f>MMULT(N1785:T1785,'Parameters &amp; Main Results'!$B$12:$B$18)-'Parameters &amp; Main Results'!$B$22/12+MMULT(U1785:V1785,'Parameters &amp; Main Results'!$B$20:$B$21)</f>
        <v>2.5803463865692315E-2</v>
      </c>
      <c r="Y1785" s="223">
        <f>MMULT(N1785:T1785,'Parameters &amp; Main Results'!$C$12:$C$18)-'Parameters &amp; Main Results'!$C$22/12+MMULT(U1785:V1785,'Parameters &amp; Main Results'!$C$20:$C$21)</f>
        <v>3.2597555724711874E-2</v>
      </c>
      <c r="Z1785" s="17">
        <f t="shared" ca="1" si="1872"/>
        <v>1.4766181203392612</v>
      </c>
      <c r="AA1785" s="70">
        <f ca="1">Z1785/OFFSET(Z1785,'Parameters &amp; Main Results'!$B$38,0)</f>
        <v>1.4766181203392612</v>
      </c>
      <c r="AB1785" s="70">
        <f ca="1">SUMPRODUCT(Z1785:OFFSET(Z1785,'Parameters &amp; Main Results'!$B$38-1,0), 'Cash Flow Assist'!$P$11:OFFSET('Cash Flow Assist'!$P$11,'Parameters &amp; Main Results'!$B$38-1,0)  )/OFFSET(Z1785,'Parameters &amp; Main Results'!$B$38,0)</f>
        <v>549.05159095208876</v>
      </c>
      <c r="AC1785" s="70">
        <f ca="1">SUMPRODUCT(Z1785:OFFSET(Z1785,'Parameters &amp; Main Results'!$B$38-1,0),'Parameters &amp; Main Results'!$B$42:OFFSET('Parameters &amp; Main Results'!$B$42,'Parameters &amp; Main Results'!$B$38-1,0)   )/OFFSET(Z1785,'Parameters &amp; Main Results'!$B$38,0)</f>
        <v>0</v>
      </c>
      <c r="AD1785" s="155">
        <f t="shared" si="1882"/>
        <v>0</v>
      </c>
      <c r="AE1785" s="252">
        <f t="shared" ca="1" si="1883"/>
        <v>24789698.57</v>
      </c>
      <c r="AF1785" s="253">
        <f t="shared" ca="1" si="1885"/>
        <v>0.30022082846971865</v>
      </c>
      <c r="AG1785" s="258">
        <f t="shared" ca="1" si="1886"/>
        <v>0</v>
      </c>
      <c r="AH1785" s="227" t="str">
        <f ca="1">IF(SUM(AG1785:OFFSET(AG1785,(-HoldAggressiveTime-1),0,,))=0,"Defensive","Aggressive")</f>
        <v>Defensive</v>
      </c>
    </row>
    <row r="1786" spans="1:34" ht="15" x14ac:dyDescent="0.2">
      <c r="A1786">
        <f t="shared" si="15"/>
        <v>5</v>
      </c>
      <c r="B1786">
        <f t="shared" si="16"/>
        <v>2019</v>
      </c>
      <c r="C1786" s="70">
        <f t="shared" si="1"/>
        <v>2019.3333333331984</v>
      </c>
      <c r="D1786" s="149">
        <f t="shared" si="383"/>
        <v>43646</v>
      </c>
      <c r="E1786" s="151">
        <v>255.37100000000001</v>
      </c>
      <c r="F1786" s="152">
        <v>30183797.1525</v>
      </c>
      <c r="G1786" s="152">
        <v>88240.078800000003</v>
      </c>
      <c r="H1786" s="152">
        <v>39238.365192090001</v>
      </c>
      <c r="I1786" s="152">
        <v>18200967.179870799</v>
      </c>
      <c r="J1786" s="152">
        <v>255.37100000000001</v>
      </c>
      <c r="K1786" s="152">
        <v>255.37100000000001</v>
      </c>
      <c r="L1786" s="152">
        <v>1296</v>
      </c>
      <c r="M1786" s="153">
        <v>28.190542529999998</v>
      </c>
      <c r="N1786" s="17">
        <f t="shared" ref="N1786:T1786" si="1926">F1786/F1785/$E1786*$E1785-1</f>
        <v>-6.5062509043024241E-2</v>
      </c>
      <c r="O1786" s="17">
        <f t="shared" si="1926"/>
        <v>2.8933256250579742E-2</v>
      </c>
      <c r="P1786" s="17">
        <f t="shared" si="1926"/>
        <v>3.62870881966737E-4</v>
      </c>
      <c r="Q1786" s="17">
        <f t="shared" si="1926"/>
        <v>-4.749618184765203E-2</v>
      </c>
      <c r="R1786" s="17">
        <f t="shared" si="1926"/>
        <v>0</v>
      </c>
      <c r="S1786" s="17">
        <f t="shared" si="1926"/>
        <v>0</v>
      </c>
      <c r="T1786" s="17">
        <f t="shared" si="1926"/>
        <v>6.8116855269961807E-3</v>
      </c>
      <c r="U1786" s="240">
        <v>-1.34E-2</v>
      </c>
      <c r="V1786" s="240">
        <v>-2.3699999999999999E-2</v>
      </c>
      <c r="W1786" s="223">
        <f t="shared" ca="1" si="1888"/>
        <v>-4.2711312922469095E-2</v>
      </c>
      <c r="X1786" s="223">
        <f>MMULT(N1786:T1786,'Parameters &amp; Main Results'!$B$12:$B$18)-'Parameters &amp; Main Results'!$B$22/12+MMULT(U1786:V1786,'Parameters &amp; Main Results'!$B$20:$B$21)</f>
        <v>-4.2711312922469095E-2</v>
      </c>
      <c r="Y1786" s="223">
        <f>MMULT(N1786:T1786,'Parameters &amp; Main Results'!$C$12:$C$18)-'Parameters &amp; Main Results'!$C$22/12+MMULT(U1786:V1786,'Parameters &amp; Main Results'!$C$20:$C$21)</f>
        <v>-5.5704599180330515E-2</v>
      </c>
      <c r="Z1786" s="17">
        <f t="shared" ca="1" si="1872"/>
        <v>1.4394746872609447</v>
      </c>
      <c r="AA1786" s="70">
        <f ca="1">Z1786/OFFSET(Z1786,'Parameters &amp; Main Results'!$B$38,0)</f>
        <v>1.4394746872609447</v>
      </c>
      <c r="AB1786" s="70">
        <f ca="1">SUMPRODUCT(Z1786:OFFSET(Z1786,'Parameters &amp; Main Results'!$B$38-1,0), 'Cash Flow Assist'!$P$11:OFFSET('Cash Flow Assist'!$P$11,'Parameters &amp; Main Results'!$B$38-1,0)  )/OFFSET(Z1786,'Parameters &amp; Main Results'!$B$38,0)</f>
        <v>548.57497283174951</v>
      </c>
      <c r="AC1786" s="70">
        <f ca="1">SUMPRODUCT(Z1786:OFFSET(Z1786,'Parameters &amp; Main Results'!$B$38-1,0),'Parameters &amp; Main Results'!$B$42:OFFSET('Parameters &amp; Main Results'!$B$42,'Parameters &amp; Main Results'!$B$38-1,0)   )/OFFSET(Z1786,'Parameters &amp; Main Results'!$B$38,0)</f>
        <v>0</v>
      </c>
      <c r="AD1786" s="155">
        <f t="shared" si="1882"/>
        <v>-6.5062509043024241E-2</v>
      </c>
      <c r="AE1786" s="252">
        <f t="shared" ca="1" si="1883"/>
        <v>24818573.846799999</v>
      </c>
      <c r="AF1786" s="253">
        <f t="shared" ca="1" si="1885"/>
        <v>0.21617774408869869</v>
      </c>
      <c r="AG1786" s="258">
        <f t="shared" ca="1" si="1886"/>
        <v>0</v>
      </c>
      <c r="AH1786" s="227" t="str">
        <f ca="1">IF(SUM(AG1786:OFFSET(AG1786,(-HoldAggressiveTime-1),0,,))=0,"Defensive","Aggressive")</f>
        <v>Defensive</v>
      </c>
    </row>
    <row r="1787" spans="1:34" ht="15" x14ac:dyDescent="0.2">
      <c r="A1787">
        <f t="shared" si="15"/>
        <v>6</v>
      </c>
      <c r="B1787">
        <f t="shared" si="16"/>
        <v>2019</v>
      </c>
      <c r="C1787" s="70">
        <f t="shared" si="1"/>
        <v>2019.4166666665317</v>
      </c>
      <c r="D1787" s="149">
        <f t="shared" si="383"/>
        <v>43677</v>
      </c>
      <c r="E1787" s="151">
        <v>255.423</v>
      </c>
      <c r="F1787" s="152">
        <v>32311051.919199999</v>
      </c>
      <c r="G1787" s="152">
        <v>89325.431800000006</v>
      </c>
      <c r="H1787" s="152">
        <v>39315.206990589999</v>
      </c>
      <c r="I1787" s="152">
        <v>19289567.865263399</v>
      </c>
      <c r="J1787" s="152">
        <v>255.423</v>
      </c>
      <c r="K1787" s="152">
        <v>255.423</v>
      </c>
      <c r="L1787" s="152">
        <v>1413.2</v>
      </c>
      <c r="M1787" s="153">
        <v>29.806516760000001</v>
      </c>
      <c r="N1787" s="17">
        <f t="shared" ref="N1787:T1787" si="1927">F1787/F1786/$E1787*$E1786-1</f>
        <v>7.0258779813211492E-2</v>
      </c>
      <c r="O1787" s="17">
        <f t="shared" si="1927"/>
        <v>1.2093912408126517E-2</v>
      </c>
      <c r="P1787" s="17">
        <f t="shared" si="1927"/>
        <v>1.7543507893140742E-3</v>
      </c>
      <c r="Q1787" s="17">
        <f t="shared" si="1927"/>
        <v>5.959428584262505E-2</v>
      </c>
      <c r="R1787" s="17">
        <f t="shared" si="1927"/>
        <v>0</v>
      </c>
      <c r="S1787" s="17">
        <f t="shared" si="1927"/>
        <v>0</v>
      </c>
      <c r="T1787" s="17">
        <f t="shared" si="1927"/>
        <v>9.02101043908623E-2</v>
      </c>
      <c r="U1787" s="240">
        <v>2.5000000000000001E-3</v>
      </c>
      <c r="V1787" s="240">
        <v>-7.1000000000000004E-3</v>
      </c>
      <c r="W1787" s="223">
        <f t="shared" ca="1" si="1888"/>
        <v>5.9581705894410371E-2</v>
      </c>
      <c r="X1787" s="223">
        <f>MMULT(N1787:T1787,'Parameters &amp; Main Results'!$B$12:$B$18)-'Parameters &amp; Main Results'!$B$22/12+MMULT(U1787:V1787,'Parameters &amp; Main Results'!$B$20:$B$21)</f>
        <v>5.9581705894410371E-2</v>
      </c>
      <c r="Y1787" s="223">
        <f>MMULT(N1787:T1787,'Parameters &amp; Main Results'!$C$12:$C$18)-'Parameters &amp; Main Results'!$C$22/12+MMULT(U1787:V1787,'Parameters &amp; Main Results'!$C$20:$C$21)</f>
        <v>6.4400626406036332E-2</v>
      </c>
      <c r="Z1787" s="17">
        <f t="shared" ca="1" si="1872"/>
        <v>1.5036996746043878</v>
      </c>
      <c r="AA1787" s="70">
        <f ca="1">Z1787/OFFSET(Z1787,'Parameters &amp; Main Results'!$B$38,0)</f>
        <v>1.5036996746043878</v>
      </c>
      <c r="AB1787" s="70">
        <f ca="1">SUMPRODUCT(Z1787:OFFSET(Z1787,'Parameters &amp; Main Results'!$B$38-1,0), 'Cash Flow Assist'!$P$11:OFFSET('Cash Flow Assist'!$P$11,'Parameters &amp; Main Results'!$B$38-1,0)  )/OFFSET(Z1787,'Parameters &amp; Main Results'!$B$38,0)</f>
        <v>548.13549814448857</v>
      </c>
      <c r="AC1787" s="70">
        <f ca="1">SUMPRODUCT(Z1787:OFFSET(Z1787,'Parameters &amp; Main Results'!$B$38-1,0),'Parameters &amp; Main Results'!$B$42:OFFSET('Parameters &amp; Main Results'!$B$42,'Parameters &amp; Main Results'!$B$38-1,0)   )/OFFSET(Z1787,'Parameters &amp; Main Results'!$B$38,0)</f>
        <v>0</v>
      </c>
      <c r="AD1787" s="155">
        <f t="shared" si="1882"/>
        <v>0</v>
      </c>
      <c r="AE1787" s="252">
        <f t="shared" ca="1" si="1883"/>
        <v>25073474.7278</v>
      </c>
      <c r="AF1787" s="253">
        <f t="shared" ca="1" si="1885"/>
        <v>0.28865473453407703</v>
      </c>
      <c r="AG1787" s="258">
        <f t="shared" ca="1" si="1886"/>
        <v>0</v>
      </c>
      <c r="AH1787" s="227" t="str">
        <f ca="1">IF(SUM(AG1787:OFFSET(AG1787,(-HoldAggressiveTime-1),0,,))=0,"Defensive","Aggressive")</f>
        <v>Defensive</v>
      </c>
    </row>
    <row r="1788" spans="1:34" ht="15" x14ac:dyDescent="0.2">
      <c r="A1788">
        <f t="shared" si="15"/>
        <v>7</v>
      </c>
      <c r="B1788">
        <f t="shared" si="16"/>
        <v>2019</v>
      </c>
      <c r="C1788" s="70">
        <f t="shared" si="1"/>
        <v>2019.4999999998649</v>
      </c>
      <c r="D1788" s="149">
        <f t="shared" si="383"/>
        <v>43708</v>
      </c>
      <c r="E1788" s="151">
        <v>255.92500000000001</v>
      </c>
      <c r="F1788" s="152">
        <v>32775462.620999999</v>
      </c>
      <c r="G1788" s="152">
        <v>89370.094500000007</v>
      </c>
      <c r="H1788" s="152">
        <v>39386.301989899999</v>
      </c>
      <c r="I1788" s="152">
        <v>19059763.6554741</v>
      </c>
      <c r="J1788" s="152">
        <v>255.92500000000001</v>
      </c>
      <c r="K1788" s="152">
        <v>255.92500000000001</v>
      </c>
      <c r="L1788" s="152">
        <v>1430.55</v>
      </c>
      <c r="M1788" s="153">
        <v>29.829214799999999</v>
      </c>
      <c r="N1788" s="17">
        <f t="shared" ref="N1788:T1788" si="1928">F1788/F1787/$E1788*$E1787-1</f>
        <v>1.2383417112571182E-2</v>
      </c>
      <c r="O1788" s="17">
        <f t="shared" si="1928"/>
        <v>-1.4624930954987292E-3</v>
      </c>
      <c r="P1788" s="17">
        <f t="shared" si="1928"/>
        <v>-1.5672589620752131E-4</v>
      </c>
      <c r="Q1788" s="17">
        <f t="shared" si="1928"/>
        <v>-1.3851537259217506E-2</v>
      </c>
      <c r="R1788" s="17">
        <f t="shared" si="1928"/>
        <v>0</v>
      </c>
      <c r="S1788" s="17">
        <f t="shared" si="1928"/>
        <v>0</v>
      </c>
      <c r="T1788" s="17">
        <f t="shared" si="1928"/>
        <v>1.0291507767467456E-2</v>
      </c>
      <c r="U1788" s="240">
        <v>-1.9400000000000001E-2</v>
      </c>
      <c r="V1788" s="240">
        <v>4.1999999999999997E-3</v>
      </c>
      <c r="W1788" s="223">
        <f t="shared" ca="1" si="1888"/>
        <v>9.4679729370353467E-3</v>
      </c>
      <c r="X1788" s="223">
        <f>MMULT(N1788:T1788,'Parameters &amp; Main Results'!$B$12:$B$18)-'Parameters &amp; Main Results'!$B$22/12+MMULT(U1788:V1788,'Parameters &amp; Main Results'!$B$20:$B$21)</f>
        <v>9.4679729370353467E-3</v>
      </c>
      <c r="Y1788" s="223">
        <f>MMULT(N1788:T1788,'Parameters &amp; Main Results'!$C$12:$C$18)-'Parameters &amp; Main Results'!$C$22/12+MMULT(U1788:V1788,'Parameters &amp; Main Results'!$C$20:$C$21)</f>
        <v>1.0957159425097524E-2</v>
      </c>
      <c r="Z1788" s="17">
        <f t="shared" ca="1" si="1872"/>
        <v>1.4191446173894537</v>
      </c>
      <c r="AA1788" s="70">
        <f ca="1">Z1788/OFFSET(Z1788,'Parameters &amp; Main Results'!$B$38,0)</f>
        <v>1.4191446173894537</v>
      </c>
      <c r="AB1788" s="70">
        <f ca="1">SUMPRODUCT(Z1788:OFFSET(Z1788,'Parameters &amp; Main Results'!$B$38-1,0), 'Cash Flow Assist'!$P$11:OFFSET('Cash Flow Assist'!$P$11,'Parameters &amp; Main Results'!$B$38-1,0)  )/OFFSET(Z1788,'Parameters &amp; Main Results'!$B$38,0)</f>
        <v>547.63179846988419</v>
      </c>
      <c r="AC1788" s="70">
        <f ca="1">SUMPRODUCT(Z1788:OFFSET(Z1788,'Parameters &amp; Main Results'!$B$38-1,0),'Parameters &amp; Main Results'!$B$42:OFFSET('Parameters &amp; Main Results'!$B$42,'Parameters &amp; Main Results'!$B$38-1,0)   )/OFFSET(Z1788,'Parameters &amp; Main Results'!$B$38,0)</f>
        <v>0</v>
      </c>
      <c r="AD1788" s="155">
        <f t="shared" si="1882"/>
        <v>0</v>
      </c>
      <c r="AE1788" s="252">
        <f t="shared" ca="1" si="1883"/>
        <v>25426321.860100001</v>
      </c>
      <c r="AF1788" s="253">
        <f t="shared" ca="1" si="1885"/>
        <v>0.28903672349214471</v>
      </c>
      <c r="AG1788" s="258">
        <f t="shared" ca="1" si="1886"/>
        <v>0</v>
      </c>
      <c r="AH1788" s="227" t="str">
        <f ca="1">IF(SUM(AG1788:OFFSET(AG1788,(-HoldAggressiveTime-1),0,,))=0,"Defensive","Aggressive")</f>
        <v>Defensive</v>
      </c>
    </row>
    <row r="1789" spans="1:34" ht="15" x14ac:dyDescent="0.2">
      <c r="A1789">
        <f t="shared" si="15"/>
        <v>8</v>
      </c>
      <c r="B1789">
        <f t="shared" si="16"/>
        <v>2019</v>
      </c>
      <c r="C1789" s="70">
        <f t="shared" si="1"/>
        <v>2019.5833333331982</v>
      </c>
      <c r="D1789" s="149">
        <f t="shared" si="383"/>
        <v>43738</v>
      </c>
      <c r="E1789" s="151">
        <v>256.11799999999999</v>
      </c>
      <c r="F1789" s="152">
        <v>32256254.5189</v>
      </c>
      <c r="G1789" s="152">
        <v>92909.150299999994</v>
      </c>
      <c r="H1789" s="152">
        <v>39455.228018380003</v>
      </c>
      <c r="I1789" s="152">
        <v>18594579.864732601</v>
      </c>
      <c r="J1789" s="152">
        <v>256.11799999999999</v>
      </c>
      <c r="K1789" s="152">
        <v>256.11799999999999</v>
      </c>
      <c r="L1789" s="152">
        <v>1526.55</v>
      </c>
      <c r="M1789" s="153">
        <v>28.992320930000002</v>
      </c>
      <c r="N1789" s="17">
        <f t="shared" ref="N1789:T1789" si="1929">F1789/F1788/$E1789*$E1788-1</f>
        <v>-1.6582987592459464E-2</v>
      </c>
      <c r="O1789" s="17">
        <f t="shared" si="1929"/>
        <v>3.8816600807124679E-2</v>
      </c>
      <c r="P1789" s="17">
        <f t="shared" si="1929"/>
        <v>9.9512236541321464E-4</v>
      </c>
      <c r="Q1789" s="17">
        <f t="shared" si="1929"/>
        <v>-2.5141754676085926E-2</v>
      </c>
      <c r="R1789" s="17">
        <f t="shared" si="1929"/>
        <v>0</v>
      </c>
      <c r="S1789" s="17">
        <f t="shared" si="1929"/>
        <v>0</v>
      </c>
      <c r="T1789" s="17">
        <f t="shared" si="1929"/>
        <v>6.6302928699710995E-2</v>
      </c>
      <c r="U1789" s="240">
        <v>-2.3199999999999998E-2</v>
      </c>
      <c r="V1789" s="240">
        <v>-4.9500000000000002E-2</v>
      </c>
      <c r="W1789" s="223">
        <f t="shared" ca="1" si="1888"/>
        <v>-1.4004407646007755E-3</v>
      </c>
      <c r="X1789" s="223">
        <f>MMULT(N1789:T1789,'Parameters &amp; Main Results'!$B$12:$B$18)-'Parameters &amp; Main Results'!$B$22/12+MMULT(U1789:V1789,'Parameters &amp; Main Results'!$B$20:$B$21)</f>
        <v>-1.4004407646007755E-3</v>
      </c>
      <c r="Y1789" s="223">
        <f>MMULT(N1789:T1789,'Parameters &amp; Main Results'!$C$12:$C$18)-'Parameters &amp; Main Results'!$C$22/12+MMULT(U1789:V1789,'Parameters &amp; Main Results'!$C$20:$C$21)</f>
        <v>-1.1084695419167716E-2</v>
      </c>
      <c r="Z1789" s="17">
        <f t="shared" ca="1" si="1872"/>
        <v>1.4058342170682929</v>
      </c>
      <c r="AA1789" s="70">
        <f ca="1">Z1789/OFFSET(Z1789,'Parameters &amp; Main Results'!$B$38,0)</f>
        <v>1.4058342170682929</v>
      </c>
      <c r="AB1789" s="70">
        <f ca="1">SUMPRODUCT(Z1789:OFFSET(Z1789,'Parameters &amp; Main Results'!$B$38-1,0), 'Cash Flow Assist'!$P$11:OFFSET('Cash Flow Assist'!$P$11,'Parameters &amp; Main Results'!$B$38-1,0)  )/OFFSET(Z1789,'Parameters &amp; Main Results'!$B$38,0)</f>
        <v>547.21265385249467</v>
      </c>
      <c r="AC1789" s="70">
        <f ca="1">SUMPRODUCT(Z1789:OFFSET(Z1789,'Parameters &amp; Main Results'!$B$38-1,0),'Parameters &amp; Main Results'!$B$42:OFFSET('Parameters &amp; Main Results'!$B$42,'Parameters &amp; Main Results'!$B$38-1,0)   )/OFFSET(Z1789,'Parameters &amp; Main Results'!$B$38,0)</f>
        <v>0</v>
      </c>
      <c r="AD1789" s="155">
        <f t="shared" si="1882"/>
        <v>-1.6582987592459464E-2</v>
      </c>
      <c r="AE1789" s="252">
        <f t="shared" ca="1" si="1883"/>
        <v>25585026.506499998</v>
      </c>
      <c r="AF1789" s="253">
        <f t="shared" ca="1" si="1885"/>
        <v>0.26074735590776676</v>
      </c>
      <c r="AG1789" s="258">
        <f t="shared" ca="1" si="1886"/>
        <v>0</v>
      </c>
      <c r="AH1789" s="227" t="str">
        <f ca="1">IF(SUM(AG1789:OFFSET(AG1789,(-HoldAggressiveTime-1),0,,))=0,"Defensive","Aggressive")</f>
        <v>Defensive</v>
      </c>
    </row>
    <row r="1790" spans="1:34" ht="15" x14ac:dyDescent="0.2">
      <c r="A1790">
        <f t="shared" si="15"/>
        <v>9</v>
      </c>
      <c r="B1790">
        <f t="shared" si="16"/>
        <v>2019</v>
      </c>
      <c r="C1790" s="70">
        <f t="shared" si="1"/>
        <v>2019.6666666665315</v>
      </c>
      <c r="D1790" s="149">
        <f t="shared" si="383"/>
        <v>43769</v>
      </c>
      <c r="E1790" s="151">
        <v>256.53199999999998</v>
      </c>
      <c r="F1790" s="152">
        <v>32859791.554400001</v>
      </c>
      <c r="G1790" s="152">
        <v>91812.8223</v>
      </c>
      <c r="H1790" s="152">
        <v>39519.342763909997</v>
      </c>
      <c r="I1790" s="152">
        <v>19126301.308695201</v>
      </c>
      <c r="J1790" s="152">
        <v>256.53199999999998</v>
      </c>
      <c r="K1790" s="152">
        <v>256.53199999999998</v>
      </c>
      <c r="L1790" s="152">
        <v>1487.6</v>
      </c>
      <c r="M1790" s="153">
        <v>29.17643546</v>
      </c>
      <c r="N1790" s="17">
        <f t="shared" ref="N1790:T1790" si="1930">F1790/F1789/$E1790*$E1789-1</f>
        <v>1.7066668248540529E-2</v>
      </c>
      <c r="O1790" s="17">
        <f t="shared" si="1930"/>
        <v>-1.3394790797798706E-2</v>
      </c>
      <c r="P1790" s="17">
        <f t="shared" si="1930"/>
        <v>8.5437684220757149E-6</v>
      </c>
      <c r="Q1790" s="17">
        <f t="shared" si="1930"/>
        <v>2.6935525137339988E-2</v>
      </c>
      <c r="R1790" s="17">
        <f t="shared" si="1930"/>
        <v>0</v>
      </c>
      <c r="S1790" s="17">
        <f t="shared" si="1930"/>
        <v>0</v>
      </c>
      <c r="T1790" s="17">
        <f t="shared" si="1930"/>
        <v>-2.7087706979188719E-2</v>
      </c>
      <c r="U1790" s="240">
        <v>-9.7000000000000003E-3</v>
      </c>
      <c r="V1790" s="240">
        <v>6.83E-2</v>
      </c>
      <c r="W1790" s="223">
        <f t="shared" ca="1" si="1888"/>
        <v>8.724991011219551E-3</v>
      </c>
      <c r="X1790" s="223">
        <f>MMULT(N1790:T1790,'Parameters &amp; Main Results'!$B$12:$B$18)-'Parameters &amp; Main Results'!$B$22/12+MMULT(U1790:V1790,'Parameters &amp; Main Results'!$B$20:$B$21)</f>
        <v>8.724991011219551E-3</v>
      </c>
      <c r="Y1790" s="223">
        <f>MMULT(N1790:T1790,'Parameters &amp; Main Results'!$C$12:$C$18)-'Parameters &amp; Main Results'!$C$22/12+MMULT(U1790:V1790,'Parameters &amp; Main Results'!$C$20:$C$21)</f>
        <v>1.3978855677239938E-2</v>
      </c>
      <c r="Z1790" s="17">
        <f t="shared" ca="1" si="1872"/>
        <v>1.4078057656511509</v>
      </c>
      <c r="AA1790" s="70">
        <f ca="1">Z1790/OFFSET(Z1790,'Parameters &amp; Main Results'!$B$38,0)</f>
        <v>1.4078057656511509</v>
      </c>
      <c r="AB1790" s="70">
        <f ca="1">SUMPRODUCT(Z1790:OFFSET(Z1790,'Parameters &amp; Main Results'!$B$38-1,0), 'Cash Flow Assist'!$P$11:OFFSET('Cash Flow Assist'!$P$11,'Parameters &amp; Main Results'!$B$38-1,0)  )/OFFSET(Z1790,'Parameters &amp; Main Results'!$B$38,0)</f>
        <v>546.80681963542645</v>
      </c>
      <c r="AC1790" s="70">
        <f ca="1">SUMPRODUCT(Z1790:OFFSET(Z1790,'Parameters &amp; Main Results'!$B$38-1,0),'Parameters &amp; Main Results'!$B$42:OFFSET('Parameters &amp; Main Results'!$B$42,'Parameters &amp; Main Results'!$B$38-1,0)   )/OFFSET(Z1790,'Parameters &amp; Main Results'!$B$38,0)</f>
        <v>0</v>
      </c>
      <c r="AD1790" s="155">
        <f t="shared" si="1882"/>
        <v>0</v>
      </c>
      <c r="AE1790" s="252">
        <f t="shared" ca="1" si="1883"/>
        <v>26111125.299600001</v>
      </c>
      <c r="AF1790" s="253">
        <f t="shared" ca="1" si="1885"/>
        <v>0.25845941825047974</v>
      </c>
      <c r="AG1790" s="258">
        <f t="shared" ca="1" si="1886"/>
        <v>0</v>
      </c>
      <c r="AH1790" s="227" t="str">
        <f ca="1">IF(SUM(AG1790:OFFSET(AG1790,(-HoldAggressiveTime-1),0,,))=0,"Defensive","Aggressive")</f>
        <v>Defensive</v>
      </c>
    </row>
    <row r="1791" spans="1:34" ht="15" x14ac:dyDescent="0.2">
      <c r="A1791">
        <f t="shared" si="15"/>
        <v>10</v>
      </c>
      <c r="B1791">
        <f t="shared" si="16"/>
        <v>2019</v>
      </c>
      <c r="C1791" s="70">
        <f t="shared" si="1"/>
        <v>2019.7499999998647</v>
      </c>
      <c r="D1791" s="149">
        <f t="shared" si="383"/>
        <v>43799</v>
      </c>
      <c r="E1791" s="151">
        <v>257.387</v>
      </c>
      <c r="F1791" s="152">
        <v>33571501.501800001</v>
      </c>
      <c r="G1791" s="152">
        <v>91996.447899999999</v>
      </c>
      <c r="H1791" s="152">
        <v>39581.585728760001</v>
      </c>
      <c r="I1791" s="152">
        <v>19747515.032483499</v>
      </c>
      <c r="J1791" s="152">
        <v>257.387</v>
      </c>
      <c r="K1791" s="152">
        <v>257.387</v>
      </c>
      <c r="L1791" s="152">
        <v>1506.4</v>
      </c>
      <c r="M1791" s="153">
        <v>29.421106770000002</v>
      </c>
      <c r="N1791" s="17">
        <f t="shared" ref="N1791:T1791" si="1931">F1791/F1790/$E1791*$E1790-1</f>
        <v>1.8265197615471518E-2</v>
      </c>
      <c r="O1791" s="17">
        <f t="shared" si="1931"/>
        <v>-1.3284902680237298E-3</v>
      </c>
      <c r="P1791" s="17">
        <f t="shared" si="1931"/>
        <v>-1.7520779993570601E-3</v>
      </c>
      <c r="Q1791" s="17">
        <f t="shared" si="1931"/>
        <v>2.9049815183273209E-2</v>
      </c>
      <c r="R1791" s="17">
        <f t="shared" si="1931"/>
        <v>0</v>
      </c>
      <c r="S1791" s="17">
        <f t="shared" si="1931"/>
        <v>0</v>
      </c>
      <c r="T1791" s="17">
        <f t="shared" si="1931"/>
        <v>9.2739789240983139E-3</v>
      </c>
      <c r="U1791" s="240">
        <v>2.8E-3</v>
      </c>
      <c r="V1791" s="240">
        <v>-1.9300000000000001E-2</v>
      </c>
      <c r="W1791" s="223">
        <f t="shared" ca="1" si="1888"/>
        <v>1.3855232437537142E-2</v>
      </c>
      <c r="X1791" s="223">
        <f>MMULT(N1791:T1791,'Parameters &amp; Main Results'!$B$12:$B$18)-'Parameters &amp; Main Results'!$B$22/12+MMULT(U1791:V1791,'Parameters &amp; Main Results'!$B$20:$B$21)</f>
        <v>1.3855232437537142E-2</v>
      </c>
      <c r="Y1791" s="223">
        <f>MMULT(N1791:T1791,'Parameters &amp; Main Results'!$C$12:$C$18)-'Parameters &amp; Main Results'!$C$22/12+MMULT(U1791:V1791,'Parameters &amp; Main Results'!$C$20:$C$21)</f>
        <v>1.6264162160455328E-2</v>
      </c>
      <c r="Z1791" s="17">
        <f t="shared" ca="1" si="1872"/>
        <v>1.3956289159048827</v>
      </c>
      <c r="AA1791" s="70">
        <f ca="1">Z1791/OFFSET(Z1791,'Parameters &amp; Main Results'!$B$38,0)</f>
        <v>1.3956289159048827</v>
      </c>
      <c r="AB1791" s="70">
        <f ca="1">SUMPRODUCT(Z1791:OFFSET(Z1791,'Parameters &amp; Main Results'!$B$38-1,0), 'Cash Flow Assist'!$P$11:OFFSET('Cash Flow Assist'!$P$11,'Parameters &amp; Main Results'!$B$38-1,0)  )/OFFSET(Z1791,'Parameters &amp; Main Results'!$B$38,0)</f>
        <v>546.39901386977533</v>
      </c>
      <c r="AC1791" s="70">
        <f ca="1">SUMPRODUCT(Z1791:OFFSET(Z1791,'Parameters &amp; Main Results'!$B$38-1,0),'Parameters &amp; Main Results'!$B$42:OFFSET('Parameters &amp; Main Results'!$B$42,'Parameters &amp; Main Results'!$B$38-1,0)   )/OFFSET(Z1791,'Parameters &amp; Main Results'!$B$38,0)</f>
        <v>0</v>
      </c>
      <c r="AD1791" s="155">
        <f t="shared" si="1882"/>
        <v>0</v>
      </c>
      <c r="AE1791" s="252">
        <f t="shared" ca="1" si="1883"/>
        <v>26191079.191</v>
      </c>
      <c r="AF1791" s="253">
        <f t="shared" ca="1" si="1885"/>
        <v>0.28179145490637608</v>
      </c>
      <c r="AG1791" s="258">
        <f t="shared" ca="1" si="1886"/>
        <v>0</v>
      </c>
      <c r="AH1791" s="227" t="str">
        <f ca="1">IF(SUM(AG1791:OFFSET(AG1791,(-HoldAggressiveTime-1),0,,))=0,"Defensive","Aggressive")</f>
        <v>Defensive</v>
      </c>
    </row>
    <row r="1792" spans="1:34" ht="15" x14ac:dyDescent="0.2">
      <c r="A1792">
        <f t="shared" si="15"/>
        <v>11</v>
      </c>
      <c r="B1792">
        <f t="shared" si="16"/>
        <v>2019</v>
      </c>
      <c r="C1792" s="70">
        <f t="shared" si="1"/>
        <v>2019.833333333198</v>
      </c>
      <c r="D1792" s="149">
        <f t="shared" si="383"/>
        <v>43830</v>
      </c>
      <c r="E1792" s="151">
        <v>257.98899999999998</v>
      </c>
      <c r="F1792" s="152">
        <v>34790114.745899998</v>
      </c>
      <c r="G1792" s="152">
        <v>91370.872099999993</v>
      </c>
      <c r="H1792" s="152">
        <v>39636.010409139999</v>
      </c>
      <c r="I1792" s="152">
        <v>19997706.263736598</v>
      </c>
      <c r="J1792" s="152">
        <v>257.98899999999998</v>
      </c>
      <c r="K1792" s="152">
        <v>257.98899999999998</v>
      </c>
      <c r="L1792" s="152">
        <v>1456.35</v>
      </c>
      <c r="M1792" s="153">
        <v>30.183538519999999</v>
      </c>
      <c r="N1792" s="17">
        <f t="shared" ref="N1792:T1792" si="1932">F1792/F1791/$E1792*$E1791-1</f>
        <v>3.3880904863675898E-2</v>
      </c>
      <c r="O1792" s="17">
        <f t="shared" si="1932"/>
        <v>-9.1175649817818449E-3</v>
      </c>
      <c r="P1792" s="17">
        <f t="shared" si="1932"/>
        <v>-9.6164129083331495E-4</v>
      </c>
      <c r="Q1792" s="17">
        <f t="shared" si="1932"/>
        <v>1.0306508276216153E-2</v>
      </c>
      <c r="R1792" s="17">
        <f t="shared" si="1932"/>
        <v>0</v>
      </c>
      <c r="S1792" s="17">
        <f t="shared" si="1932"/>
        <v>0</v>
      </c>
      <c r="T1792" s="17">
        <f t="shared" si="1932"/>
        <v>-3.5480811795367551E-2</v>
      </c>
      <c r="U1792" s="240">
        <v>8.0000000000000002E-3</v>
      </c>
      <c r="V1792" s="240">
        <v>-2.0199999999999999E-2</v>
      </c>
      <c r="W1792" s="223">
        <f t="shared" ca="1" si="1888"/>
        <v>2.1771458394965512E-2</v>
      </c>
      <c r="X1792" s="223">
        <f>MMULT(N1792:T1792,'Parameters &amp; Main Results'!$B$12:$B$18)-'Parameters &amp; Main Results'!$B$22/12+MMULT(U1792:V1792,'Parameters &amp; Main Results'!$B$20:$B$21)</f>
        <v>2.1771458394965512E-2</v>
      </c>
      <c r="Y1792" s="223">
        <f>MMULT(N1792:T1792,'Parameters &amp; Main Results'!$C$12:$C$18)-'Parameters &amp; Main Results'!$C$22/12+MMULT(U1792:V1792,'Parameters &amp; Main Results'!$C$20:$C$21)</f>
        <v>2.9539391212463458E-2</v>
      </c>
      <c r="Z1792" s="17">
        <f t="shared" ca="1" si="1872"/>
        <v>1.3765564069235756</v>
      </c>
      <c r="AA1792" s="70">
        <f ca="1">Z1792/OFFSET(Z1792,'Parameters &amp; Main Results'!$B$38,0)</f>
        <v>1.3765564069235756</v>
      </c>
      <c r="AB1792" s="70">
        <f ca="1">SUMPRODUCT(Z1792:OFFSET(Z1792,'Parameters &amp; Main Results'!$B$38-1,0), 'Cash Flow Assist'!$P$11:OFFSET('Cash Flow Assist'!$P$11,'Parameters &amp; Main Results'!$B$38-1,0)  )/OFFSET(Z1792,'Parameters &amp; Main Results'!$B$38,0)</f>
        <v>546.00338495387041</v>
      </c>
      <c r="AC1792" s="70">
        <f ca="1">SUMPRODUCT(Z1792:OFFSET(Z1792,'Parameters &amp; Main Results'!$B$38-1,0),'Parameters &amp; Main Results'!$B$42:OFFSET('Parameters &amp; Main Results'!$B$42,'Parameters &amp; Main Results'!$B$38-1,0)   )/OFFSET(Z1792,'Parameters &amp; Main Results'!$B$38,0)</f>
        <v>0</v>
      </c>
      <c r="AD1792" s="155">
        <f t="shared" si="1882"/>
        <v>0</v>
      </c>
      <c r="AE1792" s="252">
        <f t="shared" ca="1" si="1883"/>
        <v>26731342.182500001</v>
      </c>
      <c r="AF1792" s="253">
        <f t="shared" ca="1" si="1885"/>
        <v>0.30147279954673473</v>
      </c>
      <c r="AG1792" s="258">
        <f t="shared" ca="1" si="1886"/>
        <v>0</v>
      </c>
      <c r="AH1792" s="227" t="str">
        <f ca="1">IF(SUM(AG1792:OFFSET(AG1792,(-HoldAggressiveTime-1),0,,))=0,"Defensive","Aggressive")</f>
        <v>Defensive</v>
      </c>
    </row>
    <row r="1793" spans="1:34" ht="15" x14ac:dyDescent="0.2">
      <c r="A1793">
        <f t="shared" si="15"/>
        <v>12</v>
      </c>
      <c r="B1793">
        <f t="shared" si="16"/>
        <v>2019</v>
      </c>
      <c r="C1793" s="70">
        <f t="shared" si="1"/>
        <v>2019.9166666665312</v>
      </c>
      <c r="D1793" s="149">
        <f t="shared" si="383"/>
        <v>43861</v>
      </c>
      <c r="E1793" s="151">
        <v>258.20299999999997</v>
      </c>
      <c r="F1793" s="152">
        <v>35840179.499200001</v>
      </c>
      <c r="G1793" s="152">
        <v>90530.2601</v>
      </c>
      <c r="H1793" s="152">
        <v>39686.8766225</v>
      </c>
      <c r="I1793" s="152">
        <v>20639889.157251101</v>
      </c>
      <c r="J1793" s="152">
        <v>258.20299999999997</v>
      </c>
      <c r="K1793" s="152">
        <v>258.20299999999997</v>
      </c>
      <c r="L1793" s="152">
        <v>1523</v>
      </c>
      <c r="M1793" s="153">
        <v>30.847709009999999</v>
      </c>
      <c r="N1793" s="17">
        <f t="shared" ref="N1793:T1793" si="1933">F1793/F1792/$E1793*$E1792-1</f>
        <v>2.9329027285350806E-2</v>
      </c>
      <c r="O1793" s="17">
        <f t="shared" si="1933"/>
        <v>-1.0021179979144756E-2</v>
      </c>
      <c r="P1793" s="17">
        <f t="shared" si="1933"/>
        <v>4.5346445759242293E-4</v>
      </c>
      <c r="Q1793" s="17">
        <f t="shared" si="1933"/>
        <v>3.1257407071339616E-2</v>
      </c>
      <c r="R1793" s="17">
        <f t="shared" si="1933"/>
        <v>0</v>
      </c>
      <c r="S1793" s="17">
        <f t="shared" si="1933"/>
        <v>0</v>
      </c>
      <c r="T1793" s="17">
        <f t="shared" si="1933"/>
        <v>4.4898362080437515E-2</v>
      </c>
      <c r="U1793" s="240">
        <v>7.1999999999999998E-3</v>
      </c>
      <c r="V1793" s="240">
        <v>1.7899999999999999E-2</v>
      </c>
      <c r="W1793" s="223">
        <f t="shared" ca="1" si="1888"/>
        <v>2.2195785905539365E-2</v>
      </c>
      <c r="X1793" s="223">
        <f>MMULT(N1793:T1793,'Parameters &amp; Main Results'!$B$12:$B$18)-'Parameters &amp; Main Results'!$B$22/12+MMULT(U1793:V1793,'Parameters &amp; Main Results'!$B$20:$B$21)</f>
        <v>2.2195785905539365E-2</v>
      </c>
      <c r="Y1793" s="223">
        <f>MMULT(N1793:T1793,'Parameters &amp; Main Results'!$C$12:$C$18)-'Parameters &amp; Main Results'!$C$22/12+MMULT(U1793:V1793,'Parameters &amp; Main Results'!$C$20:$C$21)</f>
        <v>2.5352339892234583E-2</v>
      </c>
      <c r="Z1793" s="17">
        <f t="shared" ca="1" si="1872"/>
        <v>1.3472253463469401</v>
      </c>
      <c r="AA1793" s="70">
        <f ca="1">Z1793/OFFSET(Z1793,'Parameters &amp; Main Results'!$B$38,0)</f>
        <v>1.3472253463469401</v>
      </c>
      <c r="AB1793" s="70">
        <f ca="1">SUMPRODUCT(Z1793:OFFSET(Z1793,'Parameters &amp; Main Results'!$B$38-1,0), 'Cash Flow Assist'!$P$11:OFFSET('Cash Flow Assist'!$P$11,'Parameters &amp; Main Results'!$B$38-1,0)  )/OFFSET(Z1793,'Parameters &amp; Main Results'!$B$38,0)</f>
        <v>545.62682854694685</v>
      </c>
      <c r="AC1793" s="70">
        <f ca="1">SUMPRODUCT(Z1793:OFFSET(Z1793,'Parameters &amp; Main Results'!$B$38-1,0),'Parameters &amp; Main Results'!$B$42:OFFSET('Parameters &amp; Main Results'!$B$42,'Parameters &amp; Main Results'!$B$38-1,0)   )/OFFSET(Z1793,'Parameters &amp; Main Results'!$B$38,0)</f>
        <v>0</v>
      </c>
      <c r="AD1793" s="155">
        <f t="shared" si="1882"/>
        <v>0</v>
      </c>
      <c r="AE1793" s="252">
        <f t="shared" ca="1" si="1883"/>
        <v>27355113.786899999</v>
      </c>
      <c r="AF1793" s="253">
        <f t="shared" ca="1" si="1885"/>
        <v>0.31018206608094562</v>
      </c>
      <c r="AG1793" s="258">
        <f t="shared" ca="1" si="1886"/>
        <v>0</v>
      </c>
      <c r="AH1793" s="227" t="str">
        <f ca="1">IF(SUM(AG1793:OFFSET(AG1793,(-HoldAggressiveTime-1),0,,))=0,"Defensive","Aggressive")</f>
        <v>Defensive</v>
      </c>
    </row>
    <row r="1794" spans="1:34" ht="15" x14ac:dyDescent="0.2">
      <c r="A1794">
        <f t="shared" si="15"/>
        <v>1</v>
      </c>
      <c r="B1794">
        <f t="shared" si="16"/>
        <v>2020</v>
      </c>
      <c r="C1794" s="70">
        <f t="shared" si="1"/>
        <v>2019.9999999998645</v>
      </c>
      <c r="D1794" s="149">
        <f t="shared" si="383"/>
        <v>43890</v>
      </c>
      <c r="E1794" s="151">
        <v>258.68700000000001</v>
      </c>
      <c r="F1794" s="152">
        <v>35826124.677000001</v>
      </c>
      <c r="G1794" s="152">
        <v>93680.713099999994</v>
      </c>
      <c r="H1794" s="152">
        <v>39737.808114159998</v>
      </c>
      <c r="I1794" s="152">
        <v>20243420.1595736</v>
      </c>
      <c r="J1794" s="152">
        <v>258.68700000000001</v>
      </c>
      <c r="K1794" s="152">
        <v>258.68700000000001</v>
      </c>
      <c r="L1794" s="152">
        <v>1580.85</v>
      </c>
      <c r="M1794" s="153">
        <v>30.48726761</v>
      </c>
      <c r="N1794" s="17">
        <f t="shared" ref="N1794:T1794" si="1934">F1794/F1793/$E1794*$E1793-1</f>
        <v>-2.2624059063213187E-3</v>
      </c>
      <c r="O1794" s="17">
        <f t="shared" si="1934"/>
        <v>3.2863902141093027E-2</v>
      </c>
      <c r="P1794" s="17">
        <f t="shared" si="1934"/>
        <v>-5.9005471233353202E-4</v>
      </c>
      <c r="Q1794" s="17">
        <f t="shared" si="1934"/>
        <v>-2.1043919820569856E-2</v>
      </c>
      <c r="R1794" s="17">
        <f t="shared" si="1934"/>
        <v>0</v>
      </c>
      <c r="S1794" s="17">
        <f t="shared" si="1934"/>
        <v>0</v>
      </c>
      <c r="T1794" s="17">
        <f t="shared" si="1934"/>
        <v>3.6042186662525566E-2</v>
      </c>
      <c r="U1794" s="240">
        <v>-3.1300000000000001E-2</v>
      </c>
      <c r="V1794" s="240">
        <v>-6.2399999999999997E-2</v>
      </c>
      <c r="W1794" s="223">
        <f t="shared" ca="1" si="1888"/>
        <v>6.6364186649372301E-3</v>
      </c>
      <c r="X1794" s="223">
        <f>MMULT(N1794:T1794,'Parameters &amp; Main Results'!$B$12:$B$18)-'Parameters &amp; Main Results'!$B$22/12+MMULT(U1794:V1794,'Parameters &amp; Main Results'!$B$20:$B$21)</f>
        <v>6.6364186649372301E-3</v>
      </c>
      <c r="Y1794" s="223">
        <f>MMULT(N1794:T1794,'Parameters &amp; Main Results'!$C$12:$C$18)-'Parameters &amp; Main Results'!$C$22/12+MMULT(U1794:V1794,'Parameters &amp; Main Results'!$C$20:$C$21)</f>
        <v>1.2085582317534493E-3</v>
      </c>
      <c r="Z1794" s="17">
        <f t="shared" ca="1" si="1872"/>
        <v>1.3179719236990053</v>
      </c>
      <c r="AA1794" s="70">
        <f ca="1">Z1794/OFFSET(Z1794,'Parameters &amp; Main Results'!$B$38,0)</f>
        <v>1.3179719236990053</v>
      </c>
      <c r="AB1794" s="70">
        <f ca="1">SUMPRODUCT(Z1794:OFFSET(Z1794,'Parameters &amp; Main Results'!$B$38-1,0), 'Cash Flow Assist'!$P$11:OFFSET('Cash Flow Assist'!$P$11,'Parameters &amp; Main Results'!$B$38-1,0)  )/OFFSET(Z1794,'Parameters &amp; Main Results'!$B$38,0)</f>
        <v>545.27960320059992</v>
      </c>
      <c r="AC1794" s="70">
        <f ca="1">SUMPRODUCT(Z1794:OFFSET(Z1794,'Parameters &amp; Main Results'!$B$38-1,0),'Parameters &amp; Main Results'!$B$42:OFFSET('Parameters &amp; Main Results'!$B$42,'Parameters &amp; Main Results'!$B$38-1,0)   )/OFFSET(Z1794,'Parameters &amp; Main Results'!$B$38,0)</f>
        <v>0</v>
      </c>
      <c r="AD1794" s="155">
        <f t="shared" si="1882"/>
        <v>-2.2624059063213187E-3</v>
      </c>
      <c r="AE1794" s="252">
        <f t="shared" ca="1" si="1883"/>
        <v>28194082.7667</v>
      </c>
      <c r="AF1794" s="253">
        <f t="shared" ca="1" si="1885"/>
        <v>0.27069658457959123</v>
      </c>
      <c r="AG1794" s="258">
        <f t="shared" ca="1" si="1886"/>
        <v>0</v>
      </c>
      <c r="AH1794" s="227" t="str">
        <f ca="1">IF(SUM(AG1794:OFFSET(AG1794,(-HoldAggressiveTime-1),0,,))=0,"Defensive","Aggressive")</f>
        <v>Defensive</v>
      </c>
    </row>
    <row r="1795" spans="1:34" ht="15" x14ac:dyDescent="0.2">
      <c r="A1795">
        <f t="shared" si="15"/>
        <v>2</v>
      </c>
      <c r="B1795">
        <f t="shared" si="16"/>
        <v>2020</v>
      </c>
      <c r="C1795" s="70">
        <f t="shared" si="1"/>
        <v>2020.0833333331977</v>
      </c>
      <c r="D1795" s="149">
        <f t="shared" si="383"/>
        <v>43921</v>
      </c>
      <c r="E1795" s="151">
        <v>258.82400000000001</v>
      </c>
      <c r="F1795" s="152">
        <v>32876963.594000001</v>
      </c>
      <c r="G1795" s="152">
        <v>96463.030299999999</v>
      </c>
      <c r="H1795" s="152">
        <v>39788.142671109999</v>
      </c>
      <c r="I1795" s="152">
        <v>18449733.8044006</v>
      </c>
      <c r="J1795" s="152">
        <v>258.82400000000001</v>
      </c>
      <c r="K1795" s="152">
        <v>258.82400000000001</v>
      </c>
      <c r="L1795" s="152">
        <v>1626.35</v>
      </c>
      <c r="M1795" s="153">
        <v>27.700201079999999</v>
      </c>
      <c r="N1795" s="17">
        <f t="shared" ref="N1795:T1795" si="1935">F1795/F1794/$E1795*$E1794-1</f>
        <v>-8.2804474463774702E-2</v>
      </c>
      <c r="O1795" s="17">
        <f t="shared" si="1935"/>
        <v>2.9154962282460062E-2</v>
      </c>
      <c r="P1795" s="17">
        <f t="shared" si="1935"/>
        <v>7.36678978901395E-4</v>
      </c>
      <c r="Q1795" s="17">
        <f t="shared" si="1935"/>
        <v>-8.9088311300822842E-2</v>
      </c>
      <c r="R1795" s="17">
        <f t="shared" si="1935"/>
        <v>0</v>
      </c>
      <c r="S1795" s="17">
        <f t="shared" si="1935"/>
        <v>0</v>
      </c>
      <c r="T1795" s="17">
        <f t="shared" si="1935"/>
        <v>2.8237432356131853E-2</v>
      </c>
      <c r="U1795" s="240">
        <v>1.03E-2</v>
      </c>
      <c r="V1795" s="240">
        <v>-3.7900000000000003E-2</v>
      </c>
      <c r="W1795" s="223">
        <f t="shared" ca="1" si="1888"/>
        <v>-5.4902158440199092E-2</v>
      </c>
      <c r="X1795" s="223">
        <f>MMULT(N1795:T1795,'Parameters &amp; Main Results'!$B$12:$B$18)-'Parameters &amp; Main Results'!$B$22/12+MMULT(U1795:V1795,'Parameters &amp; Main Results'!$B$20:$B$21)</f>
        <v>-5.4902158440199092E-2</v>
      </c>
      <c r="Y1795" s="223">
        <f>MMULT(N1795:T1795,'Parameters &amp; Main Results'!$C$12:$C$18)-'Parameters &amp; Main Results'!$C$22/12+MMULT(U1795:V1795,'Parameters &amp; Main Results'!$C$20:$C$21)</f>
        <v>-7.1650197455817882E-2</v>
      </c>
      <c r="Z1795" s="17">
        <f t="shared" ca="1" si="1872"/>
        <v>1.3092829737344296</v>
      </c>
      <c r="AA1795" s="70">
        <f ca="1">Z1795/OFFSET(Z1795,'Parameters &amp; Main Results'!$B$38,0)</f>
        <v>1.3092829737344296</v>
      </c>
      <c r="AB1795" s="70">
        <f ca="1">SUMPRODUCT(Z1795:OFFSET(Z1795,'Parameters &amp; Main Results'!$B$38-1,0), 'Cash Flow Assist'!$P$11:OFFSET('Cash Flow Assist'!$P$11,'Parameters &amp; Main Results'!$B$38-1,0)  )/OFFSET(Z1795,'Parameters &amp; Main Results'!$B$38,0)</f>
        <v>544.9616312769009</v>
      </c>
      <c r="AC1795" s="70">
        <f ca="1">SUMPRODUCT(Z1795:OFFSET(Z1795,'Parameters &amp; Main Results'!$B$38-1,0),'Parameters &amp; Main Results'!$B$42:OFFSET('Parameters &amp; Main Results'!$B$42,'Parameters &amp; Main Results'!$B$38-1,0)   )/OFFSET(Z1795,'Parameters &amp; Main Results'!$B$38,0)</f>
        <v>0</v>
      </c>
      <c r="AD1795" s="155">
        <f t="shared" si="1882"/>
        <v>-8.4879543037999383E-2</v>
      </c>
      <c r="AE1795" s="252">
        <f t="shared" ca="1" si="1883"/>
        <v>28507554.521600001</v>
      </c>
      <c r="AF1795" s="253">
        <f t="shared" ca="1" si="1885"/>
        <v>0.15327197108714904</v>
      </c>
      <c r="AG1795" s="258">
        <f t="shared" ca="1" si="1886"/>
        <v>0</v>
      </c>
      <c r="AH1795" s="227" t="str">
        <f ca="1">IF(SUM(AG1795:OFFSET(AG1795,(-HoldAggressiveTime-1),0,,))=0,"Defensive","Aggressive")</f>
        <v>Defensive</v>
      </c>
    </row>
    <row r="1796" spans="1:34" ht="15" x14ac:dyDescent="0.2">
      <c r="A1796">
        <f t="shared" si="15"/>
        <v>3</v>
      </c>
      <c r="B1796">
        <f t="shared" si="16"/>
        <v>2020</v>
      </c>
      <c r="C1796" s="70">
        <f t="shared" si="1"/>
        <v>2020.166666666531</v>
      </c>
      <c r="D1796" s="149">
        <f t="shared" si="383"/>
        <v>43951</v>
      </c>
      <c r="E1796" s="151">
        <v>257.98899999999998</v>
      </c>
      <c r="F1796" s="152">
        <v>28816213.7304</v>
      </c>
      <c r="G1796" s="152">
        <v>100061.10129999999</v>
      </c>
      <c r="H1796" s="152">
        <v>39838.540985159998</v>
      </c>
      <c r="I1796" s="152">
        <v>15862479.9764833</v>
      </c>
      <c r="J1796" s="152">
        <v>257.98899999999998</v>
      </c>
      <c r="K1796" s="152">
        <v>257.98899999999998</v>
      </c>
      <c r="L1796" s="152">
        <v>1604.65</v>
      </c>
      <c r="M1796" s="153">
        <v>24.182762690000001</v>
      </c>
      <c r="N1796" s="17">
        <f t="shared" ref="N1796:T1796" si="1936">F1796/F1795/$E1796*$E1795-1</f>
        <v>-0.12067671939392632</v>
      </c>
      <c r="O1796" s="17">
        <f t="shared" si="1936"/>
        <v>4.0657295927330139E-2</v>
      </c>
      <c r="P1796" s="17">
        <f t="shared" si="1936"/>
        <v>4.5073384265719163E-3</v>
      </c>
      <c r="Q1796" s="17">
        <f t="shared" si="1936"/>
        <v>-0.13744988381097523</v>
      </c>
      <c r="R1796" s="17">
        <f t="shared" si="1936"/>
        <v>0</v>
      </c>
      <c r="S1796" s="17">
        <f t="shared" si="1936"/>
        <v>0</v>
      </c>
      <c r="T1796" s="17">
        <f t="shared" si="1936"/>
        <v>-1.0149374105615339E-2</v>
      </c>
      <c r="U1796" s="240">
        <v>-4.8899999999999999E-2</v>
      </c>
      <c r="V1796" s="240">
        <v>-0.14019999999999999</v>
      </c>
      <c r="W1796" s="223">
        <f t="shared" ca="1" si="1888"/>
        <v>-8.2925215731926141E-2</v>
      </c>
      <c r="X1796" s="223">
        <f>MMULT(N1796:T1796,'Parameters &amp; Main Results'!$B$12:$B$18)-'Parameters &amp; Main Results'!$B$22/12+MMULT(U1796:V1796,'Parameters &amp; Main Results'!$B$20:$B$21)</f>
        <v>-8.2925215731926141E-2</v>
      </c>
      <c r="Y1796" s="223">
        <f>MMULT(N1796:T1796,'Parameters &amp; Main Results'!$C$12:$C$18)-'Parameters &amp; Main Results'!$C$22/12+MMULT(U1796:V1796,'Parameters &amp; Main Results'!$C$20:$C$21)</f>
        <v>-0.10458498452846733</v>
      </c>
      <c r="Z1796" s="17">
        <f t="shared" ca="1" si="1872"/>
        <v>1.3853411955460326</v>
      </c>
      <c r="AA1796" s="70">
        <f ca="1">Z1796/OFFSET(Z1796,'Parameters &amp; Main Results'!$B$38,0)</f>
        <v>1.3853411955460326</v>
      </c>
      <c r="AB1796" s="70">
        <f ca="1">SUMPRODUCT(Z1796:OFFSET(Z1796,'Parameters &amp; Main Results'!$B$38-1,0), 'Cash Flow Assist'!$P$11:OFFSET('Cash Flow Assist'!$P$11,'Parameters &amp; Main Results'!$B$38-1,0)  )/OFFSET(Z1796,'Parameters &amp; Main Results'!$B$38,0)</f>
        <v>544.65234830316649</v>
      </c>
      <c r="AC1796" s="70">
        <f ca="1">SUMPRODUCT(Z1796:OFFSET(Z1796,'Parameters &amp; Main Results'!$B$38-1,0),'Parameters &amp; Main Results'!$B$42:OFFSET('Parameters &amp; Main Results'!$B$42,'Parameters &amp; Main Results'!$B$38-1,0)   )/OFFSET(Z1796,'Parameters &amp; Main Results'!$B$38,0)</f>
        <v>0</v>
      </c>
      <c r="AD1796" s="155">
        <f t="shared" si="1882"/>
        <v>-0.19531327763444439</v>
      </c>
      <c r="AE1796" s="252">
        <f t="shared" ca="1" si="1883"/>
        <v>30139718.605</v>
      </c>
      <c r="AF1796" s="253">
        <f t="shared" ca="1" si="1885"/>
        <v>-4.3912316898023031E-2</v>
      </c>
      <c r="AG1796" s="258">
        <f t="shared" ca="1" si="1886"/>
        <v>0</v>
      </c>
      <c r="AH1796" s="227" t="str">
        <f ca="1">IF(SUM(AG1796:OFFSET(AG1796,(-HoldAggressiveTime-1),0,,))=0,"Defensive","Aggressive")</f>
        <v>Defensive</v>
      </c>
    </row>
    <row r="1797" spans="1:34" ht="15" x14ac:dyDescent="0.2">
      <c r="A1797">
        <f t="shared" si="15"/>
        <v>4</v>
      </c>
      <c r="B1797">
        <f t="shared" si="16"/>
        <v>2020</v>
      </c>
      <c r="C1797" s="70">
        <f t="shared" si="1"/>
        <v>2020.2499999998643</v>
      </c>
      <c r="D1797" s="149">
        <f t="shared" si="383"/>
        <v>43982</v>
      </c>
      <c r="E1797" s="151">
        <v>256.19200000000001</v>
      </c>
      <c r="F1797" s="152">
        <v>32510280.3915</v>
      </c>
      <c r="G1797" s="152">
        <v>100341.2724</v>
      </c>
      <c r="H1797" s="152">
        <v>39848.168632560002</v>
      </c>
      <c r="I1797" s="152">
        <v>16981818.563418999</v>
      </c>
      <c r="J1797" s="152">
        <v>256.19200000000001</v>
      </c>
      <c r="K1797" s="152">
        <v>256.19200000000001</v>
      </c>
      <c r="L1797" s="152">
        <v>1716.75</v>
      </c>
      <c r="M1797" s="153">
        <v>27.33971566</v>
      </c>
      <c r="N1797" s="17">
        <f t="shared" ref="N1797:T1797" si="1937">F1797/F1796/$E1797*$E1796-1</f>
        <v>0.13610749142903722</v>
      </c>
      <c r="O1797" s="17">
        <f t="shared" si="1937"/>
        <v>9.8339106692684197E-3</v>
      </c>
      <c r="P1797" s="17">
        <f t="shared" si="1937"/>
        <v>7.2576323290185485E-3</v>
      </c>
      <c r="Q1797" s="17">
        <f t="shared" si="1937"/>
        <v>7.8074403154939187E-2</v>
      </c>
      <c r="R1797" s="17">
        <f t="shared" si="1937"/>
        <v>0</v>
      </c>
      <c r="S1797" s="17">
        <f t="shared" si="1937"/>
        <v>0</v>
      </c>
      <c r="T1797" s="17">
        <f t="shared" si="1937"/>
        <v>7.736375468900758E-2</v>
      </c>
      <c r="U1797" s="240">
        <v>2.47E-2</v>
      </c>
      <c r="V1797" s="240">
        <v>-1.18E-2</v>
      </c>
      <c r="W1797" s="223">
        <f t="shared" ca="1" si="1888"/>
        <v>0.10787392177341532</v>
      </c>
      <c r="X1797" s="223">
        <f>MMULT(N1797:T1797,'Parameters &amp; Main Results'!$B$12:$B$18)-'Parameters &amp; Main Results'!$B$22/12+MMULT(U1797:V1797,'Parameters &amp; Main Results'!$B$20:$B$21)</f>
        <v>0.10787392177341532</v>
      </c>
      <c r="Y1797" s="223">
        <f>MMULT(N1797:T1797,'Parameters &amp; Main Results'!$C$12:$C$18)-'Parameters &amp; Main Results'!$C$22/12+MMULT(U1797:V1797,'Parameters &amp; Main Results'!$C$20:$C$21)</f>
        <v>0.12343846668639367</v>
      </c>
      <c r="Z1797" s="17">
        <f t="shared" ca="1" si="1872"/>
        <v>1.5106087522095448</v>
      </c>
      <c r="AA1797" s="70">
        <f ca="1">Z1797/OFFSET(Z1797,'Parameters &amp; Main Results'!$B$38,0)</f>
        <v>1.5106087522095448</v>
      </c>
      <c r="AB1797" s="70">
        <f ca="1">SUMPRODUCT(Z1797:OFFSET(Z1797,'Parameters &amp; Main Results'!$B$38-1,0), 'Cash Flow Assist'!$P$11:OFFSET('Cash Flow Assist'!$P$11,'Parameters &amp; Main Results'!$B$38-1,0)  )/OFFSET(Z1797,'Parameters &amp; Main Results'!$B$38,0)</f>
        <v>544.26700710762043</v>
      </c>
      <c r="AC1797" s="70">
        <f ca="1">SUMPRODUCT(Z1797:OFFSET(Z1797,'Parameters &amp; Main Results'!$B$38-1,0),'Parameters &amp; Main Results'!$B$42:OFFSET('Parameters &amp; Main Results'!$B$42,'Parameters &amp; Main Results'!$B$38-1,0)   )/OFFSET(Z1797,'Parameters &amp; Main Results'!$B$38,0)</f>
        <v>0</v>
      </c>
      <c r="AD1797" s="155">
        <f t="shared" si="1882"/>
        <v>-8.5789386467014506E-2</v>
      </c>
      <c r="AE1797" s="252">
        <f t="shared" ca="1" si="1883"/>
        <v>29028895.456700001</v>
      </c>
      <c r="AF1797" s="253">
        <f t="shared" ca="1" si="1885"/>
        <v>0.11992826044631608</v>
      </c>
      <c r="AG1797" s="258">
        <f t="shared" ca="1" si="1886"/>
        <v>0</v>
      </c>
      <c r="AH1797" s="227" t="str">
        <f ca="1">IF(SUM(AG1797:OFFSET(AG1797,(-HoldAggressiveTime-1),0,,))=0,"Defensive","Aggressive")</f>
        <v>Defensive</v>
      </c>
    </row>
    <row r="1798" spans="1:34" ht="15" x14ac:dyDescent="0.2">
      <c r="A1798">
        <f t="shared" si="15"/>
        <v>5</v>
      </c>
      <c r="B1798">
        <f t="shared" si="16"/>
        <v>2020</v>
      </c>
      <c r="C1798" s="70">
        <f t="shared" si="1"/>
        <v>2020.3333333331975</v>
      </c>
      <c r="D1798" s="149">
        <f t="shared" si="383"/>
        <v>44012</v>
      </c>
      <c r="E1798" s="151">
        <v>255.94200000000001</v>
      </c>
      <c r="F1798" s="152">
        <v>34058662.421700001</v>
      </c>
      <c r="G1798" s="152">
        <v>100682.4327</v>
      </c>
      <c r="H1798" s="152">
        <v>39852.817585570003</v>
      </c>
      <c r="I1798" s="152">
        <v>17714702.995954599</v>
      </c>
      <c r="J1798" s="152">
        <v>255.94200000000001</v>
      </c>
      <c r="K1798" s="152">
        <v>255.94200000000001</v>
      </c>
      <c r="L1798" s="152">
        <v>1725.65</v>
      </c>
      <c r="M1798" s="153">
        <v>28.49566398</v>
      </c>
      <c r="N1798" s="17">
        <f t="shared" ref="N1798:T1798" si="1938">F1798/F1797/$E1798*$E1797-1</f>
        <v>4.8650764033539184E-2</v>
      </c>
      <c r="O1798" s="17">
        <f t="shared" si="1938"/>
        <v>4.380104606543922E-3</v>
      </c>
      <c r="P1798" s="17">
        <f t="shared" si="1938"/>
        <v>1.093564427429472E-3</v>
      </c>
      <c r="Q1798" s="17">
        <f t="shared" si="1938"/>
        <v>4.4175944095031783E-2</v>
      </c>
      <c r="R1798" s="17">
        <f t="shared" si="1938"/>
        <v>0</v>
      </c>
      <c r="S1798" s="17">
        <f t="shared" si="1938"/>
        <v>0</v>
      </c>
      <c r="T1798" s="17">
        <f t="shared" si="1938"/>
        <v>6.1660620177210745E-3</v>
      </c>
      <c r="U1798" s="240">
        <v>2.4500000000000001E-2</v>
      </c>
      <c r="V1798" s="240">
        <v>-4.8000000000000001E-2</v>
      </c>
      <c r="W1798" s="223">
        <f t="shared" ca="1" si="1888"/>
        <v>3.7630730380682556E-2</v>
      </c>
      <c r="X1798" s="223">
        <f>MMULT(N1798:T1798,'Parameters &amp; Main Results'!$B$12:$B$18)-'Parameters &amp; Main Results'!$B$22/12+MMULT(U1798:V1798,'Parameters &amp; Main Results'!$B$20:$B$21)</f>
        <v>3.7630730380682556E-2</v>
      </c>
      <c r="Y1798" s="223">
        <f>MMULT(N1798:T1798,'Parameters &amp; Main Results'!$C$12:$C$18)-'Parameters &amp; Main Results'!$C$22/12+MMULT(U1798:V1798,'Parameters &amp; Main Results'!$C$20:$C$21)</f>
        <v>4.4182031424172992E-2</v>
      </c>
      <c r="Z1798" s="17">
        <f t="shared" ca="1" si="1872"/>
        <v>1.3635204534749377</v>
      </c>
      <c r="AA1798" s="70">
        <f ca="1">Z1798/OFFSET(Z1798,'Parameters &amp; Main Results'!$B$38,0)</f>
        <v>1.3635204534749377</v>
      </c>
      <c r="AB1798" s="70">
        <f ca="1">SUMPRODUCT(Z1798:OFFSET(Z1798,'Parameters &amp; Main Results'!$B$38-1,0), 'Cash Flow Assist'!$P$11:OFFSET('Cash Flow Assist'!$P$11,'Parameters &amp; Main Results'!$B$38-1,0)  )/OFFSET(Z1798,'Parameters &amp; Main Results'!$B$38,0)</f>
        <v>543.75639835541085</v>
      </c>
      <c r="AC1798" s="70">
        <f ca="1">SUMPRODUCT(Z1798:OFFSET(Z1798,'Parameters &amp; Main Results'!$B$38-1,0),'Parameters &amp; Main Results'!$B$42:OFFSET('Parameters &amp; Main Results'!$B$42,'Parameters &amp; Main Results'!$B$38-1,0)   )/OFFSET(Z1798,'Parameters &amp; Main Results'!$B$38,0)</f>
        <v>0</v>
      </c>
      <c r="AD1798" s="155">
        <f t="shared" si="1882"/>
        <v>-4.131234163106412E-2</v>
      </c>
      <c r="AE1798" s="252">
        <f t="shared" ca="1" si="1883"/>
        <v>28291154.0097</v>
      </c>
      <c r="AF1798" s="253">
        <f t="shared" ca="1" si="1885"/>
        <v>0.20386260701923056</v>
      </c>
      <c r="AG1798" s="258">
        <f t="shared" ca="1" si="1886"/>
        <v>0</v>
      </c>
      <c r="AH1798" s="227" t="str">
        <f ca="1">IF(SUM(AG1798:OFFSET(AG1798,(-HoldAggressiveTime-1),0,,))=0,"Defensive","Aggressive")</f>
        <v>Defensive</v>
      </c>
    </row>
    <row r="1799" spans="1:34" ht="15" x14ac:dyDescent="0.2">
      <c r="A1799">
        <f t="shared" si="15"/>
        <v>6</v>
      </c>
      <c r="B1799">
        <f t="shared" si="16"/>
        <v>2020</v>
      </c>
      <c r="C1799" s="70">
        <f t="shared" si="1"/>
        <v>2020.4166666665308</v>
      </c>
      <c r="D1799" s="149">
        <f t="shared" si="383"/>
        <v>44043</v>
      </c>
      <c r="E1799" s="151">
        <v>257.28199999999998</v>
      </c>
      <c r="F1799" s="152">
        <v>34736028.289899997</v>
      </c>
      <c r="G1799" s="152">
        <v>100732.7739</v>
      </c>
      <c r="H1799" s="152">
        <v>39857.134974139997</v>
      </c>
      <c r="I1799" s="152">
        <v>18328580.705054801</v>
      </c>
      <c r="J1799" s="152">
        <v>257.28199999999998</v>
      </c>
      <c r="K1799" s="152">
        <v>257.28199999999998</v>
      </c>
      <c r="L1799" s="152">
        <v>1770.7</v>
      </c>
      <c r="M1799" s="153">
        <v>28.797715820000001</v>
      </c>
      <c r="N1799" s="17">
        <f t="shared" ref="N1799:T1799" si="1939">F1799/F1798/$E1799*$E1798-1</f>
        <v>1.4576334631496657E-2</v>
      </c>
      <c r="O1799" s="17">
        <f t="shared" si="1939"/>
        <v>-4.7108971539512323E-3</v>
      </c>
      <c r="P1799" s="17">
        <f t="shared" si="1939"/>
        <v>-5.1005237444181617E-3</v>
      </c>
      <c r="Q1799" s="17">
        <f t="shared" si="1939"/>
        <v>2.9264791707512394E-2</v>
      </c>
      <c r="R1799" s="17">
        <f t="shared" si="1939"/>
        <v>0</v>
      </c>
      <c r="S1799" s="17">
        <f t="shared" si="1939"/>
        <v>0</v>
      </c>
      <c r="T1799" s="17">
        <f t="shared" si="1939"/>
        <v>2.0761843860353624E-2</v>
      </c>
      <c r="U1799" s="240">
        <v>2.69E-2</v>
      </c>
      <c r="V1799" s="240">
        <v>-2.0400000000000001E-2</v>
      </c>
      <c r="W1799" s="223">
        <f t="shared" ca="1" si="1888"/>
        <v>1.0986497069183261E-2</v>
      </c>
      <c r="X1799" s="223">
        <f>MMULT(N1799:T1799,'Parameters &amp; Main Results'!$B$12:$B$18)-'Parameters &amp; Main Results'!$B$22/12+MMULT(U1799:V1799,'Parameters &amp; Main Results'!$B$20:$B$21)</f>
        <v>1.0986497069183261E-2</v>
      </c>
      <c r="Y1799" s="223">
        <f>MMULT(N1799:T1799,'Parameters &amp; Main Results'!$C$12:$C$18)-'Parameters &amp; Main Results'!$C$22/12+MMULT(U1799:V1799,'Parameters &amp; Main Results'!$C$20:$C$21)</f>
        <v>1.2605944786285201E-2</v>
      </c>
      <c r="Z1799" s="17">
        <f t="shared" ca="1" si="1872"/>
        <v>1.3140710019013158</v>
      </c>
      <c r="AA1799" s="70">
        <f ca="1">Z1799/OFFSET(Z1799,'Parameters &amp; Main Results'!$B$38,0)</f>
        <v>1.3140710019013158</v>
      </c>
      <c r="AB1799" s="70">
        <f ca="1">SUMPRODUCT(Z1799:OFFSET(Z1799,'Parameters &amp; Main Results'!$B$38-1,0), 'Cash Flow Assist'!$P$11:OFFSET('Cash Flow Assist'!$P$11,'Parameters &amp; Main Results'!$B$38-1,0)  )/OFFSET(Z1799,'Parameters &amp; Main Results'!$B$38,0)</f>
        <v>543.39287790193589</v>
      </c>
      <c r="AC1799" s="70">
        <f ca="1">SUMPRODUCT(Z1799:OFFSET(Z1799,'Parameters &amp; Main Results'!$B$38-1,0),'Parameters &amp; Main Results'!$B$42:OFFSET('Parameters &amp; Main Results'!$B$42,'Parameters &amp; Main Results'!$B$38-1,0)   )/OFFSET(Z1799,'Parameters &amp; Main Results'!$B$38,0)</f>
        <v>0</v>
      </c>
      <c r="AD1799" s="155">
        <f t="shared" si="1882"/>
        <v>-2.7338189515592526E-2</v>
      </c>
      <c r="AE1799" s="252">
        <f t="shared" ca="1" si="1883"/>
        <v>28399709.737799998</v>
      </c>
      <c r="AF1799" s="253">
        <f t="shared" ca="1" si="1885"/>
        <v>0.2231120884896356</v>
      </c>
      <c r="AG1799" s="258">
        <f t="shared" ca="1" si="1886"/>
        <v>0</v>
      </c>
      <c r="AH1799" s="227" t="str">
        <f ca="1">IF(SUM(AG1799:OFFSET(AG1799,(-HoldAggressiveTime-1),0,,))=0,"Defensive","Aggressive")</f>
        <v>Defensive</v>
      </c>
    </row>
    <row r="1800" spans="1:34" ht="15" x14ac:dyDescent="0.2">
      <c r="A1800">
        <f t="shared" si="15"/>
        <v>7</v>
      </c>
      <c r="B1800">
        <f t="shared" si="16"/>
        <v>2020</v>
      </c>
      <c r="C1800" s="70">
        <f t="shared" si="1"/>
        <v>2020.499999999864</v>
      </c>
      <c r="D1800" s="149">
        <f t="shared" si="383"/>
        <v>44074</v>
      </c>
      <c r="E1800" s="151">
        <v>258.60399999999998</v>
      </c>
      <c r="F1800" s="152">
        <v>36694625.189900003</v>
      </c>
      <c r="G1800" s="152">
        <v>101599.07580000001</v>
      </c>
      <c r="H1800" s="152">
        <v>39862.449258799999</v>
      </c>
      <c r="I1800" s="152">
        <v>18821506.463599101</v>
      </c>
      <c r="J1800" s="152">
        <v>258.60399999999998</v>
      </c>
      <c r="K1800" s="152">
        <v>258.60399999999998</v>
      </c>
      <c r="L1800" s="152">
        <v>1974.7</v>
      </c>
      <c r="M1800" s="153">
        <v>30.185167180000001</v>
      </c>
      <c r="N1800" s="17">
        <f t="shared" ref="N1800:T1800" si="1940">F1800/F1799/$E1800*$E1799-1</f>
        <v>5.0984863352281362E-2</v>
      </c>
      <c r="O1800" s="17">
        <f t="shared" si="1940"/>
        <v>3.4439734635018926E-3</v>
      </c>
      <c r="P1800" s="17">
        <f t="shared" si="1940"/>
        <v>-4.97941150699166E-3</v>
      </c>
      <c r="Q1800" s="17">
        <f t="shared" si="1940"/>
        <v>2.164428516142447E-2</v>
      </c>
      <c r="R1800" s="17">
        <f t="shared" si="1940"/>
        <v>0</v>
      </c>
      <c r="S1800" s="17">
        <f t="shared" si="1940"/>
        <v>0</v>
      </c>
      <c r="T1800" s="17">
        <f t="shared" si="1940"/>
        <v>0.10950765727460143</v>
      </c>
      <c r="U1800" s="240">
        <v>-2.2800000000000001E-2</v>
      </c>
      <c r="V1800" s="240">
        <v>-1.5299999999999999E-2</v>
      </c>
      <c r="W1800" s="223">
        <f t="shared" ca="1" si="1888"/>
        <v>4.4361158403974803E-2</v>
      </c>
      <c r="X1800" s="223">
        <f>MMULT(N1800:T1800,'Parameters &amp; Main Results'!$B$12:$B$18)-'Parameters &amp; Main Results'!$B$22/12+MMULT(U1800:V1800,'Parameters &amp; Main Results'!$B$20:$B$21)</f>
        <v>4.4361158403974803E-2</v>
      </c>
      <c r="Y1800" s="223">
        <f>MMULT(N1800:T1800,'Parameters &amp; Main Results'!$C$12:$C$18)-'Parameters &amp; Main Results'!$C$22/12+MMULT(U1800:V1800,'Parameters &amp; Main Results'!$C$20:$C$21)</f>
        <v>4.6189107696736745E-2</v>
      </c>
      <c r="Z1800" s="17">
        <f t="shared" ca="1" si="1872"/>
        <v>1.2997908534987999</v>
      </c>
      <c r="AA1800" s="70">
        <f ca="1">Z1800/OFFSET(Z1800,'Parameters &amp; Main Results'!$B$38,0)</f>
        <v>1.2997908534987999</v>
      </c>
      <c r="AB1800" s="70">
        <f ca="1">SUMPRODUCT(Z1800:OFFSET(Z1800,'Parameters &amp; Main Results'!$B$38-1,0), 'Cash Flow Assist'!$P$11:OFFSET('Cash Flow Assist'!$P$11,'Parameters &amp; Main Results'!$B$38-1,0)  )/OFFSET(Z1800,'Parameters &amp; Main Results'!$B$38,0)</f>
        <v>543.07880690003458</v>
      </c>
      <c r="AC1800" s="70">
        <f ca="1">SUMPRODUCT(Z1800:OFFSET(Z1800,'Parameters &amp; Main Results'!$B$38-1,0),'Parameters &amp; Main Results'!$B$42:OFFSET('Parameters &amp; Main Results'!$B$42,'Parameters &amp; Main Results'!$B$38-1,0)   )/OFFSET(Z1800,'Parameters &amp; Main Results'!$B$38,0)</f>
        <v>0</v>
      </c>
      <c r="AD1800" s="155">
        <f t="shared" si="1882"/>
        <v>0</v>
      </c>
      <c r="AE1800" s="252">
        <f t="shared" ca="1" si="1883"/>
        <v>29083638.168900002</v>
      </c>
      <c r="AF1800" s="253">
        <f t="shared" ca="1" si="1885"/>
        <v>0.26169308587873497</v>
      </c>
      <c r="AG1800" s="258">
        <f t="shared" ca="1" si="1886"/>
        <v>0</v>
      </c>
      <c r="AH1800" s="227" t="str">
        <f ca="1">IF(SUM(AG1800:OFFSET(AG1800,(-HoldAggressiveTime-1),0,,))=0,"Defensive","Aggressive")</f>
        <v>Defensive</v>
      </c>
    </row>
    <row r="1801" spans="1:34" ht="15" x14ac:dyDescent="0.2">
      <c r="A1801">
        <f t="shared" si="15"/>
        <v>8</v>
      </c>
      <c r="B1801">
        <f t="shared" si="16"/>
        <v>2020</v>
      </c>
      <c r="C1801" s="70">
        <f t="shared" si="1"/>
        <v>2020.5833333331973</v>
      </c>
      <c r="D1801" s="149">
        <f t="shared" si="383"/>
        <v>44104</v>
      </c>
      <c r="E1801" s="151">
        <v>259.51100000000002</v>
      </c>
      <c r="F1801" s="152">
        <v>39332228.598800004</v>
      </c>
      <c r="G1801" s="152">
        <v>100623.72470000001</v>
      </c>
      <c r="H1801" s="152">
        <v>39866.767690809997</v>
      </c>
      <c r="I1801" s="152">
        <v>19795838.0711709</v>
      </c>
      <c r="J1801" s="152">
        <v>259.51100000000002</v>
      </c>
      <c r="K1801" s="152">
        <v>259.51100000000002</v>
      </c>
      <c r="L1801" s="152">
        <v>1955.85</v>
      </c>
      <c r="M1801" s="153">
        <v>32.155871349999998</v>
      </c>
      <c r="N1801" s="17">
        <f t="shared" ref="N1801:T1801" si="1941">F1801/F1800/$E1801*$E1800-1</f>
        <v>6.8133572276783072E-2</v>
      </c>
      <c r="O1801" s="17">
        <f t="shared" si="1941"/>
        <v>-1.3061482286088277E-2</v>
      </c>
      <c r="P1801" s="17">
        <f t="shared" si="1941"/>
        <v>-3.3870801878207457E-3</v>
      </c>
      <c r="Q1801" s="17">
        <f t="shared" si="1941"/>
        <v>4.8090967879557356E-2</v>
      </c>
      <c r="R1801" s="17">
        <f t="shared" si="1941"/>
        <v>0</v>
      </c>
      <c r="S1801" s="17">
        <f t="shared" si="1941"/>
        <v>0</v>
      </c>
      <c r="T1801" s="17">
        <f t="shared" si="1941"/>
        <v>-1.3007425935377515E-2</v>
      </c>
      <c r="U1801" s="240">
        <v>-2.5999999999999999E-3</v>
      </c>
      <c r="V1801" s="240">
        <v>-2.92E-2</v>
      </c>
      <c r="W1801" s="223">
        <f t="shared" ca="1" si="1888"/>
        <v>4.7795844786934105E-2</v>
      </c>
      <c r="X1801" s="223">
        <f>MMULT(N1801:T1801,'Parameters &amp; Main Results'!$B$12:$B$18)-'Parameters &amp; Main Results'!$B$22/12+MMULT(U1801:V1801,'Parameters &amp; Main Results'!$B$20:$B$21)</f>
        <v>4.7795844786934105E-2</v>
      </c>
      <c r="Y1801" s="223">
        <f>MMULT(N1801:T1801,'Parameters &amp; Main Results'!$C$12:$C$18)-'Parameters &amp; Main Results'!$C$22/12+MMULT(U1801:V1801,'Parameters &amp; Main Results'!$C$20:$C$21)</f>
        <v>5.9972400153829271E-2</v>
      </c>
      <c r="Z1801" s="17">
        <f t="shared" ref="Z1801:Z1813" ca="1" si="1942">Z1802*(1+W1801)</f>
        <v>1.2445798496424176</v>
      </c>
      <c r="AA1801" s="70">
        <f ca="1">Z1801/OFFSET(Z1801,'Parameters &amp; Main Results'!$B$38,0)</f>
        <v>1.2445798496424176</v>
      </c>
      <c r="AB1801" s="70">
        <f ca="1">SUMPRODUCT(Z1801:OFFSET(Z1801,'Parameters &amp; Main Results'!$B$38-1,0), 'Cash Flow Assist'!$P$11:OFFSET('Cash Flow Assist'!$P$11,'Parameters &amp; Main Results'!$B$38-1,0)  )/OFFSET(Z1801,'Parameters &amp; Main Results'!$B$38,0)</f>
        <v>542.77901604653584</v>
      </c>
      <c r="AC1801" s="70">
        <f ca="1">SUMPRODUCT(Z1801:OFFSET(Z1801,'Parameters &amp; Main Results'!$B$38-1,0),'Parameters &amp; Main Results'!$B$42:OFFSET('Parameters &amp; Main Results'!$B$42,'Parameters &amp; Main Results'!$B$38-1,0)   )/OFFSET(Z1801,'Parameters &amp; Main Results'!$B$38,0)</f>
        <v>0</v>
      </c>
      <c r="AD1801" s="155">
        <f t="shared" si="1882"/>
        <v>0</v>
      </c>
      <c r="AE1801" s="252">
        <f t="shared" ca="1" si="1883"/>
        <v>29262632.072299998</v>
      </c>
      <c r="AF1801" s="253">
        <f t="shared" ca="1" si="1885"/>
        <v>0.34411110051962424</v>
      </c>
      <c r="AG1801" s="258">
        <f t="shared" ca="1" si="1886"/>
        <v>0</v>
      </c>
      <c r="AH1801" s="227" t="str">
        <f ca="1">IF(SUM(AG1801:OFFSET(AG1801,(-HoldAggressiveTime-1),0,,))=0,"Defensive","Aggressive")</f>
        <v>Defensive</v>
      </c>
    </row>
    <row r="1802" spans="1:34" ht="15" x14ac:dyDescent="0.2">
      <c r="A1802">
        <f t="shared" si="15"/>
        <v>9</v>
      </c>
      <c r="B1802">
        <f t="shared" si="16"/>
        <v>2020</v>
      </c>
      <c r="C1802" s="70">
        <f t="shared" si="1"/>
        <v>2020.6666666665305</v>
      </c>
      <c r="D1802" s="149">
        <f t="shared" si="383"/>
        <v>44135</v>
      </c>
      <c r="E1802" s="151">
        <v>260.149</v>
      </c>
      <c r="F1802" s="152">
        <v>37837714.272500001</v>
      </c>
      <c r="G1802" s="152">
        <v>100965.8453</v>
      </c>
      <c r="H1802" s="152">
        <v>39870.089921450002</v>
      </c>
      <c r="I1802" s="152">
        <v>19247719.451152299</v>
      </c>
      <c r="J1802" s="152">
        <v>260.149</v>
      </c>
      <c r="K1802" s="152">
        <v>260.149</v>
      </c>
      <c r="L1802" s="152">
        <v>1883.4</v>
      </c>
      <c r="M1802" s="153">
        <v>30.816364929999999</v>
      </c>
      <c r="N1802" s="17">
        <f t="shared" ref="N1802:T1802" si="1943">F1802/F1801/$E1802*$E1801-1</f>
        <v>-4.0356448997550198E-2</v>
      </c>
      <c r="O1802" s="17">
        <f t="shared" si="1943"/>
        <v>9.3922035062221632E-4</v>
      </c>
      <c r="P1802" s="17">
        <f t="shared" si="1943"/>
        <v>-2.3693117534149266E-3</v>
      </c>
      <c r="Q1802" s="17">
        <f t="shared" si="1943"/>
        <v>-3.0073114801366096E-2</v>
      </c>
      <c r="R1802" s="17">
        <f t="shared" si="1943"/>
        <v>0</v>
      </c>
      <c r="S1802" s="17">
        <f t="shared" si="1943"/>
        <v>0</v>
      </c>
      <c r="T1802" s="17">
        <f t="shared" si="1943"/>
        <v>-3.9404313646633882E-2</v>
      </c>
      <c r="U1802" s="240">
        <v>2.0000000000000001E-4</v>
      </c>
      <c r="V1802" s="240">
        <v>-2.6200000000000001E-2</v>
      </c>
      <c r="W1802" s="223">
        <f t="shared" ca="1" si="1888"/>
        <v>-3.2091375027036573E-2</v>
      </c>
      <c r="X1802" s="223">
        <f>MMULT(N1802:T1802,'Parameters &amp; Main Results'!$B$12:$B$18)-'Parameters &amp; Main Results'!$B$22/12+MMULT(U1802:V1802,'Parameters &amp; Main Results'!$B$20:$B$21)</f>
        <v>-3.2091375027036573E-2</v>
      </c>
      <c r="Y1802" s="223">
        <f>MMULT(N1802:T1802,'Parameters &amp; Main Results'!$C$12:$C$18)-'Parameters &amp; Main Results'!$C$22/12+MMULT(U1802:V1802,'Parameters &amp; Main Results'!$C$20:$C$21)</f>
        <v>-3.6268548729399629E-2</v>
      </c>
      <c r="Z1802" s="17">
        <f t="shared" ca="1" si="1942"/>
        <v>1.1878075827791617</v>
      </c>
      <c r="AA1802" s="70">
        <f ca="1">Z1802/OFFSET(Z1802,'Parameters &amp; Main Results'!$B$38,0)</f>
        <v>1.1878075827791617</v>
      </c>
      <c r="AB1802" s="70">
        <f ca="1">SUMPRODUCT(Z1802:OFFSET(Z1802,'Parameters &amp; Main Results'!$B$38-1,0), 'Cash Flow Assist'!$P$11:OFFSET('Cash Flow Assist'!$P$11,'Parameters &amp; Main Results'!$B$38-1,0)  )/OFFSET(Z1802,'Parameters &amp; Main Results'!$B$38,0)</f>
        <v>542.53443619689347</v>
      </c>
      <c r="AC1802" s="70">
        <f ca="1">SUMPRODUCT(Z1802:OFFSET(Z1802,'Parameters &amp; Main Results'!$B$38-1,0),'Parameters &amp; Main Results'!$B$42:OFFSET('Parameters &amp; Main Results'!$B$42,'Parameters &amp; Main Results'!$B$38-1,0)   )/OFFSET(Z1802,'Parameters &amp; Main Results'!$B$38,0)</f>
        <v>0</v>
      </c>
      <c r="AD1802" s="155">
        <f t="shared" si="1882"/>
        <v>-4.0356448997550198E-2</v>
      </c>
      <c r="AE1802" s="252">
        <f t="shared" ca="1" si="1883"/>
        <v>30351634.698899999</v>
      </c>
      <c r="AF1802" s="253">
        <f t="shared" ca="1" si="1885"/>
        <v>0.24664502086509729</v>
      </c>
      <c r="AG1802" s="258">
        <f t="shared" ca="1" si="1886"/>
        <v>0</v>
      </c>
      <c r="AH1802" s="227" t="str">
        <f ca="1">IF(SUM(AG1802:OFFSET(AG1802,(-HoldAggressiveTime-1),0,,))=0,"Defensive","Aggressive")</f>
        <v>Defensive</v>
      </c>
    </row>
    <row r="1803" spans="1:34" ht="15" x14ac:dyDescent="0.2">
      <c r="A1803">
        <f t="shared" si="15"/>
        <v>10</v>
      </c>
      <c r="B1803">
        <f t="shared" si="16"/>
        <v>2020</v>
      </c>
      <c r="C1803" s="70">
        <f t="shared" si="1"/>
        <v>2020.7499999998638</v>
      </c>
      <c r="D1803" s="149">
        <f t="shared" si="383"/>
        <v>44165</v>
      </c>
      <c r="E1803" s="151">
        <v>260.46199999999999</v>
      </c>
      <c r="F1803" s="152">
        <v>36831509.314499997</v>
      </c>
      <c r="G1803" s="152">
        <v>99582.613299999997</v>
      </c>
      <c r="H1803" s="152">
        <v>39873.744679689997</v>
      </c>
      <c r="I1803" s="152">
        <v>18494194.786323201</v>
      </c>
      <c r="J1803" s="152">
        <v>260.46199999999999</v>
      </c>
      <c r="K1803" s="152">
        <v>260.46199999999999</v>
      </c>
      <c r="L1803" s="152">
        <v>1875.8</v>
      </c>
      <c r="M1803" s="153">
        <v>29.922598449999999</v>
      </c>
      <c r="N1803" s="17">
        <f t="shared" ref="N1803:T1803" si="1944">F1803/F1802/$E1803*$E1802-1</f>
        <v>-2.7762400582286961E-2</v>
      </c>
      <c r="O1803" s="17">
        <f t="shared" si="1944"/>
        <v>-1.4885246570708777E-2</v>
      </c>
      <c r="P1803" s="17">
        <f t="shared" si="1944"/>
        <v>-1.1101542964103706E-3</v>
      </c>
      <c r="Q1803" s="17">
        <f t="shared" si="1944"/>
        <v>-4.0303441689505282E-2</v>
      </c>
      <c r="R1803" s="17">
        <f t="shared" si="1944"/>
        <v>0</v>
      </c>
      <c r="S1803" s="17">
        <f t="shared" si="1944"/>
        <v>0</v>
      </c>
      <c r="T1803" s="17">
        <f t="shared" si="1944"/>
        <v>-5.2321169853656313E-3</v>
      </c>
      <c r="U1803" s="240">
        <v>4.41E-2</v>
      </c>
      <c r="V1803" s="240">
        <v>4.1599999999999998E-2</v>
      </c>
      <c r="W1803" s="223">
        <f t="shared" ca="1" si="1888"/>
        <v>-2.4102122266791925E-2</v>
      </c>
      <c r="X1803" s="223">
        <f>MMULT(N1803:T1803,'Parameters &amp; Main Results'!$B$12:$B$18)-'Parameters &amp; Main Results'!$B$22/12+MMULT(U1803:V1803,'Parameters &amp; Main Results'!$B$20:$B$21)</f>
        <v>-2.4102122266791925E-2</v>
      </c>
      <c r="Y1803" s="223">
        <f>MMULT(N1803:T1803,'Parameters &amp; Main Results'!$C$12:$C$18)-'Parameters &amp; Main Results'!$C$22/12+MMULT(U1803:V1803,'Parameters &amp; Main Results'!$C$20:$C$21)</f>
        <v>-2.651635184779581E-2</v>
      </c>
      <c r="Z1803" s="17">
        <f t="shared" ca="1" si="1942"/>
        <v>1.2271897905779492</v>
      </c>
      <c r="AA1803" s="70">
        <f ca="1">Z1803/OFFSET(Z1803,'Parameters &amp; Main Results'!$B$38,0)</f>
        <v>1.2271897905779492</v>
      </c>
      <c r="AB1803" s="70">
        <f ca="1">SUMPRODUCT(Z1803:OFFSET(Z1803,'Parameters &amp; Main Results'!$B$38-1,0), 'Cash Flow Assist'!$P$11:OFFSET('Cash Flow Assist'!$P$11,'Parameters &amp; Main Results'!$B$38-1,0)  )/OFFSET(Z1803,'Parameters &amp; Main Results'!$B$38,0)</f>
        <v>542.34662861411425</v>
      </c>
      <c r="AC1803" s="70">
        <f ca="1">SUMPRODUCT(Z1803:OFFSET(Z1803,'Parameters &amp; Main Results'!$B$38-1,0),'Parameters &amp; Main Results'!$B$42:OFFSET('Parameters &amp; Main Results'!$B$42,'Parameters &amp; Main Results'!$B$38-1,0)   )/OFFSET(Z1803,'Parameters &amp; Main Results'!$B$38,0)</f>
        <v>0</v>
      </c>
      <c r="AD1803" s="155">
        <f t="shared" si="1882"/>
        <v>-6.699845767668855E-2</v>
      </c>
      <c r="AE1803" s="252">
        <f t="shared" ca="1" si="1883"/>
        <v>31340612.929200001</v>
      </c>
      <c r="AF1803" s="253">
        <f t="shared" ca="1" si="1885"/>
        <v>0.17520067006041659</v>
      </c>
      <c r="AG1803" s="258">
        <f t="shared" ca="1" si="1886"/>
        <v>0</v>
      </c>
      <c r="AH1803" s="227" t="str">
        <f ca="1">IF(SUM(AG1803:OFFSET(AG1803,(-HoldAggressiveTime-1),0,,))=0,"Defensive","Aggressive")</f>
        <v>Defensive</v>
      </c>
    </row>
    <row r="1804" spans="1:34" ht="15" x14ac:dyDescent="0.2">
      <c r="A1804">
        <f t="shared" si="15"/>
        <v>11</v>
      </c>
      <c r="B1804">
        <f t="shared" si="16"/>
        <v>2020</v>
      </c>
      <c r="C1804" s="70">
        <f t="shared" si="1"/>
        <v>2020.8333333331971</v>
      </c>
      <c r="D1804" s="149">
        <f t="shared" si="383"/>
        <v>44196</v>
      </c>
      <c r="E1804" s="151">
        <v>260.92700000000002</v>
      </c>
      <c r="F1804" s="152">
        <v>40863219.837300003</v>
      </c>
      <c r="G1804" s="152">
        <v>99931.152400000006</v>
      </c>
      <c r="H1804" s="152">
        <v>39877.06749175</v>
      </c>
      <c r="I1804" s="152">
        <v>21334820.362829398</v>
      </c>
      <c r="J1804" s="152">
        <v>260.92700000000002</v>
      </c>
      <c r="K1804" s="152">
        <v>260.92700000000002</v>
      </c>
      <c r="L1804" s="152">
        <v>1771.95</v>
      </c>
      <c r="M1804" s="153">
        <v>33.137835639999999</v>
      </c>
      <c r="N1804" s="17">
        <f t="shared" ref="N1804:T1804" si="1945">F1804/F1803/$E1804*$E1803-1</f>
        <v>0.10748644137162566</v>
      </c>
      <c r="O1804" s="17">
        <f t="shared" si="1945"/>
        <v>1.7116545173430087E-3</v>
      </c>
      <c r="P1804" s="17">
        <f t="shared" si="1945"/>
        <v>-1.6989228148540647E-3</v>
      </c>
      <c r="Q1804" s="17">
        <f t="shared" si="1945"/>
        <v>0.1515396946195815</v>
      </c>
      <c r="R1804" s="17">
        <f t="shared" si="1945"/>
        <v>0</v>
      </c>
      <c r="S1804" s="17">
        <f t="shared" si="1945"/>
        <v>0</v>
      </c>
      <c r="T1804" s="17">
        <f t="shared" si="1945"/>
        <v>-5.7046489834449376E-2</v>
      </c>
      <c r="U1804" s="240">
        <v>5.6500000000000002E-2</v>
      </c>
      <c r="V1804" s="240">
        <v>2.1299999999999999E-2</v>
      </c>
      <c r="W1804" s="223">
        <f t="shared" ca="1" si="1888"/>
        <v>7.8063170773798721E-2</v>
      </c>
      <c r="X1804" s="223">
        <f>MMULT(N1804:T1804,'Parameters &amp; Main Results'!$B$12:$B$18)-'Parameters &amp; Main Results'!$B$22/12+MMULT(U1804:V1804,'Parameters &amp; Main Results'!$B$20:$B$21)</f>
        <v>7.8063170773798721E-2</v>
      </c>
      <c r="Y1804" s="223">
        <f>MMULT(N1804:T1804,'Parameters &amp; Main Results'!$C$12:$C$18)-'Parameters &amp; Main Results'!$C$22/12+MMULT(U1804:V1804,'Parameters &amp; Main Results'!$C$20:$C$21)</f>
        <v>9.6867296019530744E-2</v>
      </c>
      <c r="Z1804" s="17">
        <f t="shared" ca="1" si="1942"/>
        <v>1.2574981651035411</v>
      </c>
      <c r="AA1804" s="70">
        <f ca="1">Z1804/OFFSET(Z1804,'Parameters &amp; Main Results'!$B$38,0)</f>
        <v>1.2574981651035411</v>
      </c>
      <c r="AB1804" s="70">
        <f ca="1">SUMPRODUCT(Z1804:OFFSET(Z1804,'Parameters &amp; Main Results'!$B$38-1,0), 'Cash Flow Assist'!$P$11:OFFSET('Cash Flow Assist'!$P$11,'Parameters &amp; Main Results'!$B$38-1,0)  )/OFFSET(Z1804,'Parameters &amp; Main Results'!$B$38,0)</f>
        <v>542.11943882353626</v>
      </c>
      <c r="AC1804" s="70">
        <f ca="1">SUMPRODUCT(Z1804:OFFSET(Z1804,'Parameters &amp; Main Results'!$B$38-1,0),'Parameters &amp; Main Results'!$B$42:OFFSET('Parameters &amp; Main Results'!$B$42,'Parameters &amp; Main Results'!$B$38-1,0)   )/OFFSET(Z1804,'Parameters &amp; Main Results'!$B$38,0)</f>
        <v>0</v>
      </c>
      <c r="AD1804" s="155">
        <f t="shared" si="1882"/>
        <v>0</v>
      </c>
      <c r="AE1804" s="252">
        <f t="shared" ca="1" si="1883"/>
        <v>31519005.264199998</v>
      </c>
      <c r="AF1804" s="253">
        <f t="shared" ca="1" si="1885"/>
        <v>0.296462864064856</v>
      </c>
      <c r="AG1804" s="258">
        <f t="shared" ca="1" si="1886"/>
        <v>0</v>
      </c>
      <c r="AH1804" s="227" t="str">
        <f ca="1">IF(SUM(AG1804:OFFSET(AG1804,(-HoldAggressiveTime-1),0,,))=0,"Defensive","Aggressive")</f>
        <v>Defensive</v>
      </c>
    </row>
    <row r="1805" spans="1:34" ht="15" x14ac:dyDescent="0.2">
      <c r="A1805">
        <f t="shared" si="15"/>
        <v>12</v>
      </c>
      <c r="B1805">
        <f t="shared" si="16"/>
        <v>2020</v>
      </c>
      <c r="C1805" s="70">
        <f t="shared" si="1"/>
        <v>2020.9166666665303</v>
      </c>
      <c r="D1805" s="149">
        <f t="shared" si="383"/>
        <v>44227</v>
      </c>
      <c r="E1805" s="151">
        <v>261.56</v>
      </c>
      <c r="F1805" s="152">
        <v>42434352.085500002</v>
      </c>
      <c r="G1805" s="152">
        <v>99701.310700000002</v>
      </c>
      <c r="H1805" s="152">
        <v>39880.058271809998</v>
      </c>
      <c r="I1805" s="152">
        <v>22309795.646528699</v>
      </c>
      <c r="J1805" s="152">
        <v>261.56</v>
      </c>
      <c r="K1805" s="152">
        <v>261.56</v>
      </c>
      <c r="L1805" s="152">
        <v>1891.1</v>
      </c>
      <c r="M1805" s="153">
        <v>34.320780919999997</v>
      </c>
      <c r="N1805" s="17">
        <f t="shared" ref="N1805:T1805" si="1946">F1805/F1804/$E1805*$E1804-1</f>
        <v>3.5935423066417505E-2</v>
      </c>
      <c r="O1805" s="17">
        <f t="shared" si="1946"/>
        <v>-4.7145290915874272E-3</v>
      </c>
      <c r="P1805" s="17">
        <f t="shared" si="1946"/>
        <v>-2.3452763228792861E-3</v>
      </c>
      <c r="Q1805" s="17">
        <f t="shared" si="1946"/>
        <v>4.3168090813641147E-2</v>
      </c>
      <c r="R1805" s="17">
        <f t="shared" si="1946"/>
        <v>0</v>
      </c>
      <c r="S1805" s="17">
        <f t="shared" si="1946"/>
        <v>0</v>
      </c>
      <c r="T1805" s="17">
        <f t="shared" si="1946"/>
        <v>6.4659476110493941E-2</v>
      </c>
      <c r="U1805" s="240">
        <v>4.82E-2</v>
      </c>
      <c r="V1805" s="240">
        <v>-1.43E-2</v>
      </c>
      <c r="W1805" s="223">
        <f t="shared" ca="1" si="1888"/>
        <v>2.9199968620353678E-2</v>
      </c>
      <c r="X1805" s="223">
        <f>MMULT(N1805:T1805,'Parameters &amp; Main Results'!$B$12:$B$18)-'Parameters &amp; Main Results'!$B$22/12+MMULT(U1805:V1805,'Parameters &amp; Main Results'!$B$20:$B$21)</f>
        <v>2.9199968620353678E-2</v>
      </c>
      <c r="Y1805" s="223">
        <f>MMULT(N1805:T1805,'Parameters &amp; Main Results'!$C$12:$C$18)-'Parameters &amp; Main Results'!$C$22/12+MMULT(U1805:V1805,'Parameters &amp; Main Results'!$C$20:$C$21)</f>
        <v>3.1828761183950338E-2</v>
      </c>
      <c r="Z1805" s="17">
        <f t="shared" ca="1" si="1942"/>
        <v>1.1664420037658367</v>
      </c>
      <c r="AA1805" s="70">
        <f ca="1">Z1805/OFFSET(Z1805,'Parameters &amp; Main Results'!$B$38,0)</f>
        <v>1.1664420037658367</v>
      </c>
      <c r="AB1805" s="70">
        <f ca="1">SUMPRODUCT(Z1805:OFFSET(Z1805,'Parameters &amp; Main Results'!$B$38-1,0), 'Cash Flow Assist'!$P$11:OFFSET('Cash Flow Assist'!$P$11,'Parameters &amp; Main Results'!$B$38-1,0)  )/OFFSET(Z1805,'Parameters &amp; Main Results'!$B$38,0)</f>
        <v>541.86194065843279</v>
      </c>
      <c r="AC1805" s="70">
        <f ca="1">SUMPRODUCT(Z1805:OFFSET(Z1805,'Parameters &amp; Main Results'!$B$38-1,0),'Parameters &amp; Main Results'!$B$42:OFFSET('Parameters &amp; Main Results'!$B$42,'Parameters &amp; Main Results'!$B$38-1,0)   )/OFFSET(Z1805,'Parameters &amp; Main Results'!$B$38,0)</f>
        <v>0</v>
      </c>
      <c r="AD1805" s="155">
        <f t="shared" si="1882"/>
        <v>0</v>
      </c>
      <c r="AE1805" s="252">
        <f t="shared" ca="1" si="1883"/>
        <v>29364679.925500002</v>
      </c>
      <c r="AF1805" s="253">
        <f t="shared" ca="1" si="1885"/>
        <v>0.44508137644130846</v>
      </c>
      <c r="AG1805" s="258">
        <f t="shared" ca="1" si="1886"/>
        <v>0</v>
      </c>
      <c r="AH1805" s="227" t="str">
        <f ca="1">IF(SUM(AG1805:OFFSET(AG1805,(-HoldAggressiveTime-1),0,,))=0,"Defensive","Aggressive")</f>
        <v>Defensive</v>
      </c>
    </row>
    <row r="1806" spans="1:34" ht="15" x14ac:dyDescent="0.2">
      <c r="A1806">
        <f t="shared" si="15"/>
        <v>1</v>
      </c>
      <c r="B1806">
        <f t="shared" si="16"/>
        <v>2021</v>
      </c>
      <c r="C1806" s="70">
        <f t="shared" si="1"/>
        <v>2020.9999999998636</v>
      </c>
      <c r="D1806" s="149">
        <f t="shared" si="383"/>
        <v>44255</v>
      </c>
      <c r="E1806" s="151">
        <v>262.23099999999999</v>
      </c>
      <c r="F1806" s="152">
        <v>42005926.103699997</v>
      </c>
      <c r="G1806" s="152">
        <v>100798.0252</v>
      </c>
      <c r="H1806" s="152">
        <v>39883.049276179998</v>
      </c>
      <c r="I1806" s="152">
        <v>22074924.853691999</v>
      </c>
      <c r="J1806" s="152">
        <v>262.23099999999999</v>
      </c>
      <c r="K1806" s="152">
        <v>262.23099999999999</v>
      </c>
      <c r="L1806" s="152">
        <v>1852.7</v>
      </c>
      <c r="M1806" s="153">
        <v>33.789129459999998</v>
      </c>
      <c r="N1806" s="17">
        <f t="shared" ref="N1806:T1806" si="1947">F1806/F1805/$E1806*$E1805-1</f>
        <v>-1.2629184859610287E-2</v>
      </c>
      <c r="O1806" s="17">
        <f t="shared" si="1947"/>
        <v>8.4130412342888761E-3</v>
      </c>
      <c r="P1806" s="17">
        <f t="shared" si="1947"/>
        <v>-2.4840045608739425E-3</v>
      </c>
      <c r="Q1806" s="17">
        <f t="shared" si="1947"/>
        <v>-1.3059572324840896E-2</v>
      </c>
      <c r="R1806" s="17">
        <f t="shared" si="1947"/>
        <v>0</v>
      </c>
      <c r="S1806" s="17">
        <f t="shared" si="1947"/>
        <v>0</v>
      </c>
      <c r="T1806" s="17">
        <f t="shared" si="1947"/>
        <v>-2.2812496534555748E-2</v>
      </c>
      <c r="U1806" s="240">
        <v>7.1199999999999999E-2</v>
      </c>
      <c r="V1806" s="240">
        <v>2.9899999999999999E-2</v>
      </c>
      <c r="W1806" s="223">
        <f t="shared" ca="1" si="1888"/>
        <v>-8.9715718912443971E-3</v>
      </c>
      <c r="X1806" s="223">
        <f>MMULT(N1806:T1806,'Parameters &amp; Main Results'!$B$12:$B$18)-'Parameters &amp; Main Results'!$B$22/12+MMULT(U1806:V1806,'Parameters &amp; Main Results'!$B$20:$B$21)</f>
        <v>-8.9715718912443971E-3</v>
      </c>
      <c r="Y1806" s="223">
        <f>MMULT(N1806:T1806,'Parameters &amp; Main Results'!$C$12:$C$18)-'Parameters &amp; Main Results'!$C$22/12+MMULT(U1806:V1806,'Parameters &amp; Main Results'!$C$20:$C$21)</f>
        <v>-1.0566628916887038E-2</v>
      </c>
      <c r="Z1806" s="17">
        <f t="shared" ca="1" si="1942"/>
        <v>1.1333482698502766</v>
      </c>
      <c r="AA1806" s="70">
        <f ca="1">Z1806/OFFSET(Z1806,'Parameters &amp; Main Results'!$B$38,0)</f>
        <v>1.1333482698502766</v>
      </c>
      <c r="AB1806" s="70">
        <f ca="1">SUMPRODUCT(Z1806:OFFSET(Z1806,'Parameters &amp; Main Results'!$B$38-1,0), 'Cash Flow Assist'!$P$11:OFFSET('Cash Flow Assist'!$P$11,'Parameters &amp; Main Results'!$B$38-1,0)  )/OFFSET(Z1806,'Parameters &amp; Main Results'!$B$38,0)</f>
        <v>541.69549865466695</v>
      </c>
      <c r="AC1806" s="70">
        <f ca="1">SUMPRODUCT(Z1806:OFFSET(Z1806,'Parameters &amp; Main Results'!$B$38-1,0),'Parameters &amp; Main Results'!$B$42:OFFSET('Parameters &amp; Main Results'!$B$42,'Parameters &amp; Main Results'!$B$38-1,0)   )/OFFSET(Z1806,'Parameters &amp; Main Results'!$B$38,0)</f>
        <v>0</v>
      </c>
      <c r="AD1806" s="155">
        <f t="shared" si="1882"/>
        <v>-1.2629184859610287E-2</v>
      </c>
      <c r="AE1806" s="252">
        <f t="shared" ca="1" si="1883"/>
        <v>29963076.286699999</v>
      </c>
      <c r="AF1806" s="253">
        <f t="shared" ca="1" si="1885"/>
        <v>0.40192301023328419</v>
      </c>
      <c r="AG1806" s="258">
        <f t="shared" ca="1" si="1886"/>
        <v>0</v>
      </c>
      <c r="AH1806" s="227" t="str">
        <f ca="1">IF(SUM(AG1806:OFFSET(AG1806,(-HoldAggressiveTime-1),0,,))=0,"Defensive","Aggressive")</f>
        <v>Defensive</v>
      </c>
    </row>
    <row r="1807" spans="1:34" ht="15" x14ac:dyDescent="0.2">
      <c r="A1807">
        <f t="shared" si="15"/>
        <v>2</v>
      </c>
      <c r="B1807">
        <f t="shared" si="16"/>
        <v>2021</v>
      </c>
      <c r="C1807" s="70">
        <f t="shared" si="1"/>
        <v>2021.0833333331968</v>
      </c>
      <c r="D1807" s="149">
        <f t="shared" si="383"/>
        <v>44286</v>
      </c>
      <c r="E1807" s="151">
        <v>263.161</v>
      </c>
      <c r="F1807" s="152">
        <v>43164218.457000002</v>
      </c>
      <c r="G1807" s="152">
        <v>98429.271599999993</v>
      </c>
      <c r="H1807" s="152">
        <v>39885.708146129997</v>
      </c>
      <c r="I1807" s="152">
        <v>22641208.392660901</v>
      </c>
      <c r="J1807" s="152">
        <v>263.161</v>
      </c>
      <c r="K1807" s="152">
        <v>263.161</v>
      </c>
      <c r="L1807" s="152">
        <v>1765.1</v>
      </c>
      <c r="M1807" s="153">
        <v>34.450520099999999</v>
      </c>
      <c r="N1807" s="17">
        <f t="shared" ref="N1807:T1807" si="1948">F1807/F1806/$E1807*$E1806-1</f>
        <v>2.3943093238047775E-2</v>
      </c>
      <c r="O1807" s="17">
        <f t="shared" si="1948"/>
        <v>-2.6950910356367874E-2</v>
      </c>
      <c r="P1807" s="17">
        <f t="shared" si="1948"/>
        <v>-3.467527229888967E-3</v>
      </c>
      <c r="Q1807" s="17">
        <f t="shared" si="1948"/>
        <v>2.2028181562861571E-2</v>
      </c>
      <c r="R1807" s="17">
        <f t="shared" si="1948"/>
        <v>0</v>
      </c>
      <c r="S1807" s="17">
        <f t="shared" si="1948"/>
        <v>0</v>
      </c>
      <c r="T1807" s="17">
        <f t="shared" si="1948"/>
        <v>-5.0649209151012231E-2</v>
      </c>
      <c r="U1807" s="240">
        <v>2.0299999999999999E-2</v>
      </c>
      <c r="V1807" s="240">
        <v>7.1800000000000003E-2</v>
      </c>
      <c r="W1807" s="223">
        <f t="shared" ca="1" si="1888"/>
        <v>9.9930107330449755E-3</v>
      </c>
      <c r="X1807" s="223">
        <f>MMULT(N1807:T1807,'Parameters &amp; Main Results'!$B$12:$B$18)-'Parameters &amp; Main Results'!$B$22/12+MMULT(U1807:V1807,'Parameters &amp; Main Results'!$B$20:$B$21)</f>
        <v>9.9930107330449755E-3</v>
      </c>
      <c r="Y1807" s="223">
        <f>MMULT(N1807:T1807,'Parameters &amp; Main Results'!$C$12:$C$18)-'Parameters &amp; Main Results'!$C$22/12+MMULT(U1807:V1807,'Parameters &amp; Main Results'!$C$20:$C$21)</f>
        <v>1.8812026211939545E-2</v>
      </c>
      <c r="Z1807" s="17">
        <f t="shared" ca="1" si="1942"/>
        <v>1.1436082333310249</v>
      </c>
      <c r="AA1807" s="70">
        <f ca="1">Z1807/OFFSET(Z1807,'Parameters &amp; Main Results'!$B$38,0)</f>
        <v>1.1436082333310249</v>
      </c>
      <c r="AB1807" s="70">
        <f ca="1">SUMPRODUCT(Z1807:OFFSET(Z1807,'Parameters &amp; Main Results'!$B$38-1,0), 'Cash Flow Assist'!$P$11:OFFSET('Cash Flow Assist'!$P$11,'Parameters &amp; Main Results'!$B$38-1,0)  )/OFFSET(Z1807,'Parameters &amp; Main Results'!$B$38,0)</f>
        <v>541.56215038481662</v>
      </c>
      <c r="AC1807" s="70">
        <f ca="1">SUMPRODUCT(Z1807:OFFSET(Z1807,'Parameters &amp; Main Results'!$B$38-1,0),'Parameters &amp; Main Results'!$B$42:OFFSET('Parameters &amp; Main Results'!$B$42,'Parameters &amp; Main Results'!$B$38-1,0)   )/OFFSET(Z1807,'Parameters &amp; Main Results'!$B$38,0)</f>
        <v>0</v>
      </c>
      <c r="AD1807" s="155">
        <f t="shared" si="1882"/>
        <v>0</v>
      </c>
      <c r="AE1807" s="252">
        <f t="shared" ca="1" si="1883"/>
        <v>27257714.4157</v>
      </c>
      <c r="AF1807" s="253">
        <f t="shared" ca="1" si="1885"/>
        <v>0.58355971446153665</v>
      </c>
      <c r="AG1807" s="258">
        <f t="shared" ca="1" si="1886"/>
        <v>0</v>
      </c>
      <c r="AH1807" s="227" t="str">
        <f ca="1">IF(SUM(AG1807:OFFSET(AG1807,(-HoldAggressiveTime-1),0,,))=0,"Defensive","Aggressive")</f>
        <v>Defensive</v>
      </c>
    </row>
    <row r="1808" spans="1:34" ht="15" x14ac:dyDescent="0.2">
      <c r="A1808">
        <f t="shared" si="15"/>
        <v>3</v>
      </c>
      <c r="B1808">
        <f t="shared" si="16"/>
        <v>2021</v>
      </c>
      <c r="C1808" s="70">
        <f t="shared" si="1"/>
        <v>2021.1666666665301</v>
      </c>
      <c r="D1808" s="149">
        <f t="shared" si="383"/>
        <v>44316</v>
      </c>
      <c r="E1808" s="151">
        <v>264.79300000000001</v>
      </c>
      <c r="F1808" s="152">
        <v>45054619.390799999</v>
      </c>
      <c r="G1808" s="152">
        <v>96086.654899999994</v>
      </c>
      <c r="H1808" s="152">
        <v>39887.037669739999</v>
      </c>
      <c r="I1808" s="152">
        <v>23240025.973543301</v>
      </c>
      <c r="J1808" s="152">
        <v>264.79300000000001</v>
      </c>
      <c r="K1808" s="152">
        <v>264.79300000000001</v>
      </c>
      <c r="L1808" s="152">
        <v>1685.35</v>
      </c>
      <c r="M1808" s="153">
        <v>35.60155554</v>
      </c>
      <c r="N1808" s="17">
        <f t="shared" ref="N1808:T1808" si="1949">F1808/F1807/$E1808*$E1807-1</f>
        <v>3.7362325417575892E-2</v>
      </c>
      <c r="O1808" s="17">
        <f t="shared" si="1949"/>
        <v>-2.9816618626760882E-2</v>
      </c>
      <c r="P1808" s="17">
        <f t="shared" si="1949"/>
        <v>-6.1301770312388593E-3</v>
      </c>
      <c r="Q1808" s="17">
        <f t="shared" si="1949"/>
        <v>2.0121815343498106E-2</v>
      </c>
      <c r="R1808" s="17">
        <f t="shared" si="1949"/>
        <v>0</v>
      </c>
      <c r="S1808" s="17">
        <f t="shared" si="1949"/>
        <v>0</v>
      </c>
      <c r="T1808" s="17">
        <f t="shared" si="1949"/>
        <v>-5.106641320545513E-2</v>
      </c>
      <c r="U1808" s="240">
        <v>-2.41E-2</v>
      </c>
      <c r="V1808" s="240">
        <v>7.4099999999999999E-2</v>
      </c>
      <c r="W1808" s="223">
        <f t="shared" ca="1" si="1888"/>
        <v>1.9463433010890319E-2</v>
      </c>
      <c r="X1808" s="223">
        <f>MMULT(N1808:T1808,'Parameters &amp; Main Results'!$B$12:$B$18)-'Parameters &amp; Main Results'!$B$22/12+MMULT(U1808:V1808,'Parameters &amp; Main Results'!$B$20:$B$21)</f>
        <v>1.9463433010890319E-2</v>
      </c>
      <c r="Y1808" s="223">
        <f>MMULT(N1808:T1808,'Parameters &amp; Main Results'!$C$12:$C$18)-'Parameters &amp; Main Results'!$C$22/12+MMULT(U1808:V1808,'Parameters &amp; Main Results'!$C$20:$C$21)</f>
        <v>3.0602764346475551E-2</v>
      </c>
      <c r="Z1808" s="17">
        <f t="shared" ca="1" si="1942"/>
        <v>1.1322932150797786</v>
      </c>
      <c r="AA1808" s="70">
        <f ca="1">Z1808/OFFSET(Z1808,'Parameters &amp; Main Results'!$B$38,0)</f>
        <v>1.1322932150797786</v>
      </c>
      <c r="AB1808" s="70">
        <f ca="1">SUMPRODUCT(Z1808:OFFSET(Z1808,'Parameters &amp; Main Results'!$B$38-1,0), 'Cash Flow Assist'!$P$11:OFFSET('Cash Flow Assist'!$P$11,'Parameters &amp; Main Results'!$B$38-1,0)  )/OFFSET(Z1808,'Parameters &amp; Main Results'!$B$38,0)</f>
        <v>541.41854215148555</v>
      </c>
      <c r="AC1808" s="70">
        <f ca="1">SUMPRODUCT(Z1808:OFFSET(Z1808,'Parameters &amp; Main Results'!$B$38-1,0),'Parameters &amp; Main Results'!$B$42:OFFSET('Parameters &amp; Main Results'!$B$42,'Parameters &amp; Main Results'!$B$38-1,0)   )/OFFSET(Z1808,'Parameters &amp; Main Results'!$B$38,0)</f>
        <v>0</v>
      </c>
      <c r="AD1808" s="155">
        <f t="shared" si="1882"/>
        <v>0</v>
      </c>
      <c r="AE1808" s="252">
        <f t="shared" ca="1" si="1883"/>
        <v>29442008.7918</v>
      </c>
      <c r="AF1808" s="253">
        <f t="shared" ca="1" si="1885"/>
        <v>0.5302834704454108</v>
      </c>
      <c r="AG1808" s="258">
        <f t="shared" ca="1" si="1886"/>
        <v>0</v>
      </c>
      <c r="AH1808" s="227" t="str">
        <f ca="1">IF(SUM(AG1808:OFFSET(AG1808,(-HoldAggressiveTime-1),0,,))=0,"Defensive","Aggressive")</f>
        <v>Defensive</v>
      </c>
    </row>
    <row r="1809" spans="1:34" ht="15" x14ac:dyDescent="0.2">
      <c r="A1809">
        <f t="shared" si="15"/>
        <v>4</v>
      </c>
      <c r="B1809">
        <f t="shared" si="16"/>
        <v>2021</v>
      </c>
      <c r="C1809" s="70">
        <f t="shared" si="1"/>
        <v>2021.2499999998633</v>
      </c>
      <c r="D1809" s="149">
        <f t="shared" si="383"/>
        <v>44347</v>
      </c>
      <c r="E1809" s="151">
        <v>266.83199999999999</v>
      </c>
      <c r="F1809" s="152">
        <v>47459142.440399997</v>
      </c>
      <c r="G1809" s="152">
        <v>97057.130099999995</v>
      </c>
      <c r="H1809" s="152">
        <v>39888.034845679998</v>
      </c>
      <c r="I1809" s="152">
        <v>23990008.053215001</v>
      </c>
      <c r="J1809" s="152">
        <v>266.83199999999999</v>
      </c>
      <c r="K1809" s="152">
        <v>266.83199999999999</v>
      </c>
      <c r="L1809" s="152">
        <v>1768.8</v>
      </c>
      <c r="M1809" s="153">
        <v>37.074439259999998</v>
      </c>
      <c r="N1809" s="17">
        <f t="shared" ref="N1809:T1809" si="1950">F1809/F1808/$E1809*$E1808-1</f>
        <v>4.5319735429742769E-2</v>
      </c>
      <c r="O1809" s="17">
        <f t="shared" si="1950"/>
        <v>2.3813083141035474E-3</v>
      </c>
      <c r="P1809" s="17">
        <f t="shared" si="1950"/>
        <v>-7.6167033002473294E-3</v>
      </c>
      <c r="Q1809" s="17">
        <f t="shared" si="1950"/>
        <v>2.4383025199848918E-2</v>
      </c>
      <c r="R1809" s="17">
        <f t="shared" si="1950"/>
        <v>0</v>
      </c>
      <c r="S1809" s="17">
        <f t="shared" si="1950"/>
        <v>0</v>
      </c>
      <c r="T1809" s="17">
        <f t="shared" si="1950"/>
        <v>4.1495056285205889E-2</v>
      </c>
      <c r="U1809" s="240">
        <v>-3.1099999999999999E-2</v>
      </c>
      <c r="V1809" s="240">
        <v>-9.2999999999999992E-3</v>
      </c>
      <c r="W1809" s="223">
        <f t="shared" ca="1" si="1888"/>
        <v>3.6499149382721412E-2</v>
      </c>
      <c r="X1809" s="223">
        <f>MMULT(N1809:T1809,'Parameters &amp; Main Results'!$B$12:$B$18)-'Parameters &amp; Main Results'!$B$22/12+MMULT(U1809:V1809,'Parameters &amp; Main Results'!$B$20:$B$21)</f>
        <v>3.6499149382721412E-2</v>
      </c>
      <c r="Y1809" s="223">
        <f>MMULT(N1809:T1809,'Parameters &amp; Main Results'!$C$12:$C$18)-'Parameters &amp; Main Results'!$C$22/12+MMULT(U1809:V1809,'Parameters &amp; Main Results'!$C$20:$C$21)</f>
        <v>4.0984226051512175E-2</v>
      </c>
      <c r="Z1809" s="17">
        <f t="shared" ca="1" si="1942"/>
        <v>1.1106756538933977</v>
      </c>
      <c r="AA1809" s="70">
        <f ca="1">Z1809/OFFSET(Z1809,'Parameters &amp; Main Results'!$B$38,0)</f>
        <v>1.1106756538933977</v>
      </c>
      <c r="AB1809" s="70">
        <f ca="1">SUMPRODUCT(Z1809:OFFSET(Z1809,'Parameters &amp; Main Results'!$B$38-1,0), 'Cash Flow Assist'!$P$11:OFFSET('Cash Flow Assist'!$P$11,'Parameters &amp; Main Results'!$B$38-1,0)  )/OFFSET(Z1809,'Parameters &amp; Main Results'!$B$38,0)</f>
        <v>541.28624893640585</v>
      </c>
      <c r="AC1809" s="70">
        <f ca="1">SUMPRODUCT(Z1809:OFFSET(Z1809,'Parameters &amp; Main Results'!$B$38-1,0),'Parameters &amp; Main Results'!$B$42:OFFSET('Parameters &amp; Main Results'!$B$42,'Parameters &amp; Main Results'!$B$38-1,0)   )/OFFSET(Z1809,'Parameters &amp; Main Results'!$B$38,0)</f>
        <v>0</v>
      </c>
      <c r="AD1809" s="155">
        <f t="shared" si="1882"/>
        <v>0</v>
      </c>
      <c r="AE1809" s="252">
        <f t="shared" ca="1" si="1883"/>
        <v>30387345.978700001</v>
      </c>
      <c r="AF1809" s="253">
        <f t="shared" ca="1" si="1885"/>
        <v>0.56180610421411814</v>
      </c>
      <c r="AG1809" s="258">
        <f t="shared" ca="1" si="1886"/>
        <v>0</v>
      </c>
      <c r="AH1809" s="227" t="str">
        <f ca="1">IF(SUM(AG1809:OFFSET(AG1809,(-HoldAggressiveTime-1),0,,))=0,"Defensive","Aggressive")</f>
        <v>Defensive</v>
      </c>
    </row>
    <row r="1810" spans="1:34" ht="15" x14ac:dyDescent="0.2">
      <c r="A1810">
        <f t="shared" si="15"/>
        <v>5</v>
      </c>
      <c r="B1810">
        <f t="shared" si="16"/>
        <v>2021</v>
      </c>
      <c r="C1810" s="70">
        <f t="shared" si="1"/>
        <v>2021.3333333331966</v>
      </c>
      <c r="D1810" s="149">
        <f t="shared" si="383"/>
        <v>44377</v>
      </c>
      <c r="E1810" s="151">
        <v>268.55099999999999</v>
      </c>
      <c r="F1810" s="152">
        <v>47790606.555299997</v>
      </c>
      <c r="G1810" s="152">
        <v>97474.4758</v>
      </c>
      <c r="H1810" s="152">
        <v>39888.69964626</v>
      </c>
      <c r="I1810" s="152">
        <v>24845434.6949744</v>
      </c>
      <c r="J1810" s="152">
        <v>268.55099999999999</v>
      </c>
      <c r="K1810" s="152">
        <v>268.55099999999999</v>
      </c>
      <c r="L1810" s="152">
        <v>1892.45</v>
      </c>
      <c r="M1810" s="153">
        <v>36.870157499999998</v>
      </c>
      <c r="N1810" s="17">
        <f t="shared" ref="N1810:T1810" si="1951">F1810/F1809/$E1810*$E1809-1</f>
        <v>5.3847462299372317E-4</v>
      </c>
      <c r="O1810" s="17">
        <f t="shared" si="1951"/>
        <v>-2.1285427664162748E-3</v>
      </c>
      <c r="P1810" s="17">
        <f t="shared" si="1951"/>
        <v>-6.3844588178969541E-3</v>
      </c>
      <c r="Q1810" s="17">
        <f t="shared" si="1951"/>
        <v>2.9028358207118465E-2</v>
      </c>
      <c r="R1810" s="17">
        <f t="shared" si="1951"/>
        <v>0</v>
      </c>
      <c r="S1810" s="17">
        <f t="shared" si="1951"/>
        <v>0</v>
      </c>
      <c r="T1810" s="17">
        <f t="shared" si="1951"/>
        <v>6.3057661674717602E-2</v>
      </c>
      <c r="U1810" s="240">
        <v>-2.8E-3</v>
      </c>
      <c r="V1810" s="240">
        <v>7.0400000000000004E-2</v>
      </c>
      <c r="W1810" s="223">
        <f t="shared" ca="1" si="1888"/>
        <v>3.0893638310312533E-3</v>
      </c>
      <c r="X1810" s="223">
        <f>MMULT(N1810:T1810,'Parameters &amp; Main Results'!$B$12:$B$18)-'Parameters &amp; Main Results'!$B$22/12+MMULT(U1810:V1810,'Parameters &amp; Main Results'!$B$20:$B$21)</f>
        <v>3.0893638310312533E-3</v>
      </c>
      <c r="Y1810" s="223">
        <f>MMULT(N1810:T1810,'Parameters &amp; Main Results'!$C$12:$C$18)-'Parameters &amp; Main Results'!$C$22/12+MMULT(U1810:V1810,'Parameters &amp; Main Results'!$C$20:$C$21)</f>
        <v>2.3010621738605672E-4</v>
      </c>
      <c r="Z1810" s="17">
        <f t="shared" ca="1" si="1942"/>
        <v>1.0715644625032752</v>
      </c>
      <c r="AA1810" s="70">
        <f ca="1">Z1810/OFFSET(Z1810,'Parameters &amp; Main Results'!$B$38,0)</f>
        <v>1.0715644625032752</v>
      </c>
      <c r="AB1810" s="70">
        <f ca="1">SUMPRODUCT(Z1810:OFFSET(Z1810,'Parameters &amp; Main Results'!$B$38-1,0), 'Cash Flow Assist'!$P$11:OFFSET('Cash Flow Assist'!$P$11,'Parameters &amp; Main Results'!$B$38-1,0)  )/OFFSET(Z1810,'Parameters &amp; Main Results'!$B$38,0)</f>
        <v>541.17557328251246</v>
      </c>
      <c r="AC1810" s="70">
        <f ca="1">SUMPRODUCT(Z1810:OFFSET(Z1810,'Parameters &amp; Main Results'!$B$38-1,0),'Parameters &amp; Main Results'!$B$42:OFFSET('Parameters &amp; Main Results'!$B$42,'Parameters &amp; Main Results'!$B$38-1,0)   )/OFFSET(Z1810,'Parameters &amp; Main Results'!$B$38,0)</f>
        <v>0</v>
      </c>
      <c r="AD1810" s="155">
        <f t="shared" ref="AD1810:AD1814" si="1952">MIN( (1+AD1809)*(1+N1810)-1,0)</f>
        <v>0</v>
      </c>
      <c r="AE1810" s="252">
        <f t="shared" ref="AE1810:AE1873" ca="1" si="1953">OFFSET(F1810,-Lookback,0,,)</f>
        <v>30977812.576400001</v>
      </c>
      <c r="AF1810" s="253">
        <f t="shared" ca="1" si="1885"/>
        <v>0.54273664215105299</v>
      </c>
      <c r="AG1810" s="258">
        <f t="shared" ca="1" si="1886"/>
        <v>0</v>
      </c>
      <c r="AH1810" s="227" t="str">
        <f ca="1">IF(SUM(AG1810:OFFSET(AG1810,(-HoldAggressiveTime-1),0,,))=0,"Defensive","Aggressive")</f>
        <v>Defensive</v>
      </c>
    </row>
    <row r="1811" spans="1:34" ht="15" x14ac:dyDescent="0.2">
      <c r="A1811">
        <f t="shared" si="15"/>
        <v>6</v>
      </c>
      <c r="B1811">
        <f t="shared" si="16"/>
        <v>2021</v>
      </c>
      <c r="C1811" s="70">
        <f t="shared" si="1"/>
        <v>2021.4166666665299</v>
      </c>
      <c r="D1811" s="149">
        <f t="shared" si="383"/>
        <v>44408</v>
      </c>
      <c r="E1811" s="151">
        <v>270.98099999999999</v>
      </c>
      <c r="F1811" s="152">
        <v>48906296.937700003</v>
      </c>
      <c r="G1811" s="152">
        <v>98478.462899999999</v>
      </c>
      <c r="H1811" s="152">
        <v>39889.364457919997</v>
      </c>
      <c r="I1811" s="152">
        <v>24600608.220268998</v>
      </c>
      <c r="J1811" s="152">
        <v>270.98099999999999</v>
      </c>
      <c r="K1811" s="152">
        <v>270.98099999999999</v>
      </c>
      <c r="L1811" s="152">
        <v>1757.8</v>
      </c>
      <c r="M1811" s="153">
        <v>37.207216719999998</v>
      </c>
      <c r="N1811" s="17">
        <f t="shared" ref="N1811:T1811" si="1954">F1811/F1810/$E1811*$E1810-1</f>
        <v>1.416862444642053E-2</v>
      </c>
      <c r="O1811" s="17">
        <f t="shared" si="1954"/>
        <v>1.2402172032770498E-3</v>
      </c>
      <c r="P1811" s="17">
        <f t="shared" si="1954"/>
        <v>-8.9509011702120223E-3</v>
      </c>
      <c r="Q1811" s="17">
        <f t="shared" si="1954"/>
        <v>-1.8733035937196663E-2</v>
      </c>
      <c r="R1811" s="17">
        <f t="shared" si="1954"/>
        <v>0</v>
      </c>
      <c r="S1811" s="17">
        <f t="shared" si="1954"/>
        <v>0</v>
      </c>
      <c r="T1811" s="17">
        <f t="shared" si="1954"/>
        <v>-7.9480529487259477E-2</v>
      </c>
      <c r="U1811" s="240">
        <v>1.7999999999999999E-2</v>
      </c>
      <c r="V1811" s="240">
        <v>-7.7600000000000002E-2</v>
      </c>
      <c r="W1811" s="223">
        <f t="shared" ca="1" si="1888"/>
        <v>6.8588186344411637E-3</v>
      </c>
      <c r="X1811" s="223">
        <f>MMULT(N1811:T1811,'Parameters &amp; Main Results'!$B$12:$B$18)-'Parameters &amp; Main Results'!$B$22/12+MMULT(U1811:V1811,'Parameters &amp; Main Results'!$B$20:$B$21)</f>
        <v>6.8588186344411637E-3</v>
      </c>
      <c r="Y1811" s="223">
        <f>MMULT(N1811:T1811,'Parameters &amp; Main Results'!$C$12:$C$18)-'Parameters &amp; Main Results'!$C$22/12+MMULT(U1811:V1811,'Parameters &amp; Main Results'!$C$20:$C$21)</f>
        <v>1.2834117055439517E-2</v>
      </c>
      <c r="Z1811" s="17">
        <f t="shared" ca="1" si="1942"/>
        <v>1.0682642057041873</v>
      </c>
      <c r="AA1811" s="70">
        <f ca="1">Z1811/OFFSET(Z1811,'Parameters &amp; Main Results'!$B$38,0)</f>
        <v>1.0682642057041873</v>
      </c>
      <c r="AB1811" s="70">
        <f ca="1">SUMPRODUCT(Z1811:OFFSET(Z1811,'Parameters &amp; Main Results'!$B$38-1,0), 'Cash Flow Assist'!$P$11:OFFSET('Cash Flow Assist'!$P$11,'Parameters &amp; Main Results'!$B$38-1,0)  )/OFFSET(Z1811,'Parameters &amp; Main Results'!$B$38,0)</f>
        <v>541.1040088200092</v>
      </c>
      <c r="AC1811" s="70">
        <f ca="1">SUMPRODUCT(Z1811:OFFSET(Z1811,'Parameters &amp; Main Results'!$B$38-1,0),'Parameters &amp; Main Results'!$B$42:OFFSET('Parameters &amp; Main Results'!$B$42,'Parameters &amp; Main Results'!$B$38-1,0)   )/OFFSET(Z1811,'Parameters &amp; Main Results'!$B$38,0)</f>
        <v>0</v>
      </c>
      <c r="AD1811" s="155">
        <f t="shared" si="1952"/>
        <v>0</v>
      </c>
      <c r="AE1811" s="252">
        <f t="shared" ca="1" si="1953"/>
        <v>32232082.4122</v>
      </c>
      <c r="AF1811" s="253">
        <f t="shared" ref="AF1811:AF1874" ca="1" si="1955">(F1811-AE1811)/AE1811</f>
        <v>0.51731732105489814</v>
      </c>
      <c r="AG1811" s="258">
        <f t="shared" ref="AG1811:AG1874" ca="1" si="1956">IF(AF1811&gt;MktDrop,0,1)</f>
        <v>0</v>
      </c>
      <c r="AH1811" s="227" t="str">
        <f ca="1">IF(SUM(AG1811:OFFSET(AG1811,(-HoldAggressiveTime-1),0,,))=0,"Defensive","Aggressive")</f>
        <v>Defensive</v>
      </c>
    </row>
    <row r="1812" spans="1:34" ht="15" x14ac:dyDescent="0.2">
      <c r="A1812">
        <f t="shared" si="15"/>
        <v>7</v>
      </c>
      <c r="B1812">
        <f t="shared" si="16"/>
        <v>2021</v>
      </c>
      <c r="C1812" s="70">
        <f t="shared" si="1"/>
        <v>2021.4999999998631</v>
      </c>
      <c r="D1812" s="149">
        <f t="shared" si="383"/>
        <v>44439</v>
      </c>
      <c r="E1812" s="151">
        <v>272.26499999999999</v>
      </c>
      <c r="F1812" s="152">
        <v>50068034.636600003</v>
      </c>
      <c r="G1812" s="152">
        <v>100448.0321</v>
      </c>
      <c r="H1812" s="152">
        <v>39890.694103399997</v>
      </c>
      <c r="I1812" s="152">
        <v>24767594.846221</v>
      </c>
      <c r="J1812" s="152">
        <v>272.26499999999999</v>
      </c>
      <c r="K1812" s="152">
        <v>272.26499999999999</v>
      </c>
      <c r="L1812" s="152">
        <v>1828.25</v>
      </c>
      <c r="M1812" s="153">
        <v>37.714132229999997</v>
      </c>
      <c r="N1812" s="17">
        <f t="shared" ref="N1812:T1812" si="1957">F1812/F1811/$E1812*$E1811-1</f>
        <v>1.8926339254622615E-2</v>
      </c>
      <c r="O1812" s="17">
        <f t="shared" si="1957"/>
        <v>1.5189685932465391E-2</v>
      </c>
      <c r="P1812" s="17">
        <f t="shared" si="1957"/>
        <v>-4.682817475669343E-3</v>
      </c>
      <c r="Q1812" s="17">
        <f t="shared" si="1957"/>
        <v>2.039901066406502E-3</v>
      </c>
      <c r="R1812" s="17">
        <f t="shared" si="1957"/>
        <v>0</v>
      </c>
      <c r="S1812" s="17">
        <f t="shared" si="1957"/>
        <v>0</v>
      </c>
      <c r="T1812" s="17">
        <f t="shared" si="1957"/>
        <v>3.5173503631835024E-2</v>
      </c>
      <c r="U1812" s="240">
        <v>-3.9600000000000003E-2</v>
      </c>
      <c r="V1812" s="240">
        <v>-1.7500000000000002E-2</v>
      </c>
      <c r="W1812" s="223">
        <f t="shared" ref="W1812:W1875" ca="1" si="1958">IFERROR(IF(AH1812="Aggressive",Y1812,X1812),0)</f>
        <v>1.8949700142385128E-2</v>
      </c>
      <c r="X1812" s="223">
        <f>MMULT(N1812:T1812,'Parameters &amp; Main Results'!$B$12:$B$18)-'Parameters &amp; Main Results'!$B$22/12+MMULT(U1812:V1812,'Parameters &amp; Main Results'!$B$20:$B$21)</f>
        <v>1.8949700142385128E-2</v>
      </c>
      <c r="Y1812" s="223">
        <f>MMULT(N1812:T1812,'Parameters &amp; Main Results'!$C$12:$C$18)-'Parameters &amp; Main Results'!$C$22/12+MMULT(U1812:V1812,'Parameters &amp; Main Results'!$C$20:$C$21)</f>
        <v>1.8511007255740227E-2</v>
      </c>
      <c r="Z1812" s="17">
        <f t="shared" ca="1" si="1942"/>
        <v>1.0609870876961953</v>
      </c>
      <c r="AA1812" s="70">
        <f ca="1">Z1812/OFFSET(Z1812,'Parameters &amp; Main Results'!$B$38,0)</f>
        <v>1.0609870876961953</v>
      </c>
      <c r="AB1812" s="70">
        <f ca="1">SUMPRODUCT(Z1812:OFFSET(Z1812,'Parameters &amp; Main Results'!$B$38-1,0), 'Cash Flow Assist'!$P$11:OFFSET('Cash Flow Assist'!$P$11,'Parameters &amp; Main Results'!$B$38-1,0)  )/OFFSET(Z1812,'Parameters &amp; Main Results'!$B$38,0)</f>
        <v>541.03574461430503</v>
      </c>
      <c r="AC1812" s="70">
        <f ca="1">SUMPRODUCT(Z1812:OFFSET(Z1812,'Parameters &amp; Main Results'!$B$38-1,0),'Parameters &amp; Main Results'!$B$42:OFFSET('Parameters &amp; Main Results'!$B$42,'Parameters &amp; Main Results'!$B$38-1,0)   )/OFFSET(Z1812,'Parameters &amp; Main Results'!$B$38,0)</f>
        <v>0</v>
      </c>
      <c r="AD1812" s="155">
        <f t="shared" si="1952"/>
        <v>0</v>
      </c>
      <c r="AE1812" s="252">
        <f t="shared" ca="1" si="1953"/>
        <v>30183797.1525</v>
      </c>
      <c r="AF1812" s="253">
        <f t="shared" ca="1" si="1955"/>
        <v>0.65877190280723419</v>
      </c>
      <c r="AG1812" s="258">
        <f t="shared" ca="1" si="1956"/>
        <v>0</v>
      </c>
      <c r="AH1812" s="227" t="str">
        <f ca="1">IF(SUM(AG1812:OFFSET(AG1812,(-HoldAggressiveTime-1),0,,))=0,"Defensive","Aggressive")</f>
        <v>Defensive</v>
      </c>
    </row>
    <row r="1813" spans="1:34" ht="15" x14ac:dyDescent="0.2">
      <c r="A1813">
        <f t="shared" si="15"/>
        <v>8</v>
      </c>
      <c r="B1813">
        <f t="shared" si="16"/>
        <v>2021</v>
      </c>
      <c r="C1813" s="70">
        <f t="shared" si="1"/>
        <v>2021.5833333331964</v>
      </c>
      <c r="D1813" s="149">
        <f t="shared" si="383"/>
        <v>44469</v>
      </c>
      <c r="E1813" s="151">
        <v>273.012</v>
      </c>
      <c r="F1813" s="152">
        <v>51590385.167199999</v>
      </c>
      <c r="G1813" s="152">
        <v>100066.3296</v>
      </c>
      <c r="H1813" s="152">
        <v>39892.356215660002</v>
      </c>
      <c r="I1813" s="152">
        <v>25168292.701397698</v>
      </c>
      <c r="J1813" s="152">
        <v>273.012</v>
      </c>
      <c r="K1813" s="152">
        <v>273.012</v>
      </c>
      <c r="L1813" s="152">
        <v>1814.3</v>
      </c>
      <c r="M1813" s="153">
        <v>38.549517139999999</v>
      </c>
      <c r="N1813" s="17">
        <f t="shared" ref="N1813:T1813" si="1959">F1813/F1812/$E1813*$E1812-1</f>
        <v>2.758630022787556E-2</v>
      </c>
      <c r="O1813" s="17">
        <f t="shared" si="1959"/>
        <v>-6.5257459028288389E-3</v>
      </c>
      <c r="P1813" s="17">
        <f t="shared" si="1959"/>
        <v>-2.6945908053899181E-3</v>
      </c>
      <c r="Q1813" s="17">
        <f t="shared" si="1959"/>
        <v>1.3397901475946439E-2</v>
      </c>
      <c r="R1813" s="17">
        <f t="shared" si="1959"/>
        <v>0</v>
      </c>
      <c r="S1813" s="17">
        <f t="shared" si="1959"/>
        <v>0</v>
      </c>
      <c r="T1813" s="17">
        <f t="shared" si="1959"/>
        <v>-1.0345513518810634E-2</v>
      </c>
      <c r="U1813" s="240">
        <v>-4.4999999999999997E-3</v>
      </c>
      <c r="V1813" s="240">
        <v>-6.9999999999999999E-4</v>
      </c>
      <c r="W1813" s="223">
        <f t="shared" ca="1" si="1958"/>
        <v>1.8825633647733701E-2</v>
      </c>
      <c r="X1813" s="223">
        <f>MMULT(N1813:T1813,'Parameters &amp; Main Results'!$B$12:$B$18)-'Parameters &amp; Main Results'!$B$22/12+MMULT(U1813:V1813,'Parameters &amp; Main Results'!$B$20:$B$21)</f>
        <v>1.8825633647733701E-2</v>
      </c>
      <c r="Y1813" s="223">
        <f>MMULT(N1813:T1813,'Parameters &amp; Main Results'!$C$12:$C$18)-'Parameters &amp; Main Results'!$C$22/12+MMULT(U1813:V1813,'Parameters &amp; Main Results'!$C$20:$C$21)</f>
        <v>2.4133428948138455E-2</v>
      </c>
      <c r="Z1813" s="17">
        <f t="shared" ca="1" si="1942"/>
        <v>1.0412556061873672</v>
      </c>
      <c r="AA1813" s="70">
        <f ca="1">Z1813/OFFSET(Z1813,'Parameters &amp; Main Results'!$B$38,0)</f>
        <v>1.0412556061873672</v>
      </c>
      <c r="AB1813" s="70">
        <f ca="1">SUMPRODUCT(Z1813:OFFSET(Z1813,'Parameters &amp; Main Results'!$B$38-1,0), 'Cash Flow Assist'!$P$11:OFFSET('Cash Flow Assist'!$P$11,'Parameters &amp; Main Results'!$B$38-1,0)  )/OFFSET(Z1813,'Parameters &amp; Main Results'!$B$38,0)</f>
        <v>540.97475752660876</v>
      </c>
      <c r="AC1813" s="70">
        <f ca="1">SUMPRODUCT(Z1813:OFFSET(Z1813,'Parameters &amp; Main Results'!$B$38-1,0),'Parameters &amp; Main Results'!$B$42:OFFSET('Parameters &amp; Main Results'!$B$42,'Parameters &amp; Main Results'!$B$38-1,0)   )/OFFSET(Z1813,'Parameters &amp; Main Results'!$B$38,0)</f>
        <v>0</v>
      </c>
      <c r="AD1813" s="155">
        <f t="shared" si="1952"/>
        <v>0</v>
      </c>
      <c r="AE1813" s="252">
        <f t="shared" ca="1" si="1953"/>
        <v>32311051.919199999</v>
      </c>
      <c r="AF1813" s="253">
        <f t="shared" ca="1" si="1955"/>
        <v>0.59667921973607296</v>
      </c>
      <c r="AG1813" s="258">
        <f t="shared" ca="1" si="1956"/>
        <v>0</v>
      </c>
      <c r="AH1813" s="227" t="str">
        <f ca="1">IF(SUM(AG1813:OFFSET(AG1813,(-HoldAggressiveTime-1),0,,))=0,"Defensive","Aggressive")</f>
        <v>Defensive</v>
      </c>
    </row>
    <row r="1814" spans="1:34" ht="15" x14ac:dyDescent="0.2">
      <c r="A1814">
        <f t="shared" si="15"/>
        <v>9</v>
      </c>
      <c r="B1814">
        <f t="shared" si="16"/>
        <v>2021</v>
      </c>
      <c r="C1814" s="70">
        <f t="shared" si="1"/>
        <v>2021.6666666665296</v>
      </c>
      <c r="D1814" s="149">
        <f t="shared" si="383"/>
        <v>44500</v>
      </c>
      <c r="E1814" s="151">
        <v>273.83103599999998</v>
      </c>
      <c r="F1814" s="152">
        <v>49190948.1039</v>
      </c>
      <c r="G1814" s="152">
        <v>98475.274999999994</v>
      </c>
      <c r="H1814" s="152">
        <v>39894.018397159998</v>
      </c>
      <c r="I1814" s="152">
        <v>24463464.975359499</v>
      </c>
      <c r="J1814" s="152">
        <v>273.83103599999998</v>
      </c>
      <c r="K1814" s="152">
        <v>273.83103599999998</v>
      </c>
      <c r="L1814" s="152">
        <v>1730.95</v>
      </c>
      <c r="M1814" s="153">
        <v>36.509750490000002</v>
      </c>
      <c r="N1814" s="17">
        <f t="shared" ref="N1814:T1814" si="1960">F1814/F1813/$E1814*$E1813-1</f>
        <v>-4.9361300657256302E-2</v>
      </c>
      <c r="O1814" s="17">
        <f t="shared" si="1960"/>
        <v>-1.8843469186310413E-2</v>
      </c>
      <c r="P1814" s="17">
        <f t="shared" si="1960"/>
        <v>-2.9494848789217709E-3</v>
      </c>
      <c r="Q1814" s="17">
        <f t="shared" si="1960"/>
        <v>-3.0911854751046741E-2</v>
      </c>
      <c r="R1814" s="17">
        <f t="shared" si="1960"/>
        <v>0</v>
      </c>
      <c r="S1814" s="17">
        <f t="shared" si="1960"/>
        <v>0</v>
      </c>
      <c r="T1814" s="17">
        <f t="shared" si="1960"/>
        <v>-4.8794200543384347E-2</v>
      </c>
      <c r="U1814" s="240">
        <v>0</v>
      </c>
      <c r="V1814" s="240">
        <v>0</v>
      </c>
      <c r="W1814" s="223">
        <f t="shared" ca="1" si="1958"/>
        <v>-4.3271046024040201E-2</v>
      </c>
      <c r="X1814" s="223">
        <f>MMULT(N1814:T1814,'Parameters &amp; Main Results'!$B$12:$B$18)-'Parameters &amp; Main Results'!$B$22/12+MMULT(U1814:V1814,'Parameters &amp; Main Results'!$B$20:$B$21)</f>
        <v>-4.3271046024040201E-2</v>
      </c>
      <c r="Y1814" s="223">
        <f>MMULT(N1814:T1814,'Parameters &amp; Main Results'!$C$12:$C$18)-'Parameters &amp; Main Results'!$C$22/12+MMULT(U1814:V1814,'Parameters &amp; Main Results'!$C$20:$C$21)</f>
        <v>-4.6351184176828382E-2</v>
      </c>
      <c r="Z1814" s="17">
        <f ca="1">Z1815*(1+W1814)</f>
        <v>1.0220155164915972</v>
      </c>
      <c r="AA1814" s="70">
        <f ca="1">Z1814/OFFSET(Z1814,'Parameters &amp; Main Results'!$B$38,0)</f>
        <v>1.0220155164915972</v>
      </c>
      <c r="AB1814" s="70">
        <f ca="1">SUMPRODUCT(Z1814:OFFSET(Z1814,'Parameters &amp; Main Results'!$B$38-1,0), 'Cash Flow Assist'!$P$11:OFFSET('Cash Flow Assist'!$P$11,'Parameters &amp; Main Results'!$B$38-1,0)  )/OFFSET(Z1814,'Parameters &amp; Main Results'!$B$38,0)</f>
        <v>540.93350192042146</v>
      </c>
      <c r="AC1814" s="70">
        <f ca="1">SUMPRODUCT(Z1814:OFFSET(Z1814,'Parameters &amp; Main Results'!$B$38-1,0),'Parameters &amp; Main Results'!$B$42:OFFSET('Parameters &amp; Main Results'!$B$42,'Parameters &amp; Main Results'!$B$38-1,0)   )/OFFSET(Z1814,'Parameters &amp; Main Results'!$B$38,0)</f>
        <v>0</v>
      </c>
      <c r="AD1814" s="155">
        <f t="shared" si="1952"/>
        <v>-4.9361300657256302E-2</v>
      </c>
      <c r="AE1814" s="252">
        <f t="shared" ca="1" si="1953"/>
        <v>32775462.620999999</v>
      </c>
      <c r="AF1814" s="253">
        <f t="shared" ca="1" si="1955"/>
        <v>0.50084679727395265</v>
      </c>
      <c r="AG1814" s="258">
        <f t="shared" ca="1" si="1956"/>
        <v>0</v>
      </c>
      <c r="AH1814" s="227" t="str">
        <f ca="1">IF(SUM(AG1814:OFFSET(AG1814,(-HoldAggressiveTime-1),0,,))=0,"Defensive","Aggressive")</f>
        <v>Defensive</v>
      </c>
    </row>
    <row r="1815" spans="1:34" ht="13" x14ac:dyDescent="0.15">
      <c r="A1815">
        <f t="shared" si="15"/>
        <v>10</v>
      </c>
      <c r="B1815">
        <f t="shared" si="16"/>
        <v>2021</v>
      </c>
      <c r="C1815" s="70">
        <f t="shared" si="1"/>
        <v>2021.7499999998629</v>
      </c>
      <c r="D1815" s="149">
        <f t="shared" si="383"/>
        <v>44530</v>
      </c>
      <c r="N1815" s="156">
        <f>(1+'Parameters &amp; Main Results'!$B$24)^(1/12)-1</f>
        <v>2.8708987190766422E-3</v>
      </c>
      <c r="O1815" s="156">
        <f>(1+'Parameters &amp; Main Results'!$B$26)^(1/12)-1</f>
        <v>0</v>
      </c>
      <c r="P1815" s="156">
        <f>(1+'Parameters &amp; Main Results'!$B$28)^(1/12)-1</f>
        <v>0</v>
      </c>
      <c r="Q1815" s="136">
        <f>(1+'Parameters &amp; Main Results'!$B$30)^(1/12)-1</f>
        <v>2.8708987190766422E-3</v>
      </c>
      <c r="R1815" s="136">
        <f>(1+'Parameters &amp; Main Results'!$B$32)^(1/12)-1</f>
        <v>0</v>
      </c>
      <c r="S1815" s="136">
        <f>(1+'Parameters &amp; Main Results'!$B$34)^(1/12)-1</f>
        <v>0</v>
      </c>
      <c r="T1815" s="156">
        <f>(1+'Parameters &amp; Main Results'!$B$36)^(1/12)-1</f>
        <v>8.295381143461622E-4</v>
      </c>
      <c r="U1815" s="240">
        <v>0</v>
      </c>
      <c r="V1815" s="240">
        <v>0</v>
      </c>
      <c r="W1815" s="255">
        <f t="shared" ca="1" si="1958"/>
        <v>2.5421421805023113E-3</v>
      </c>
      <c r="X1815" s="223">
        <f>MMULT(N1815:T1815,'Parameters &amp; Main Results'!$B$12:$B$18)-'Parameters &amp; Main Results'!$B$22/12+MMULT(U1815:V1815,'Parameters &amp; Main Results'!$B$20:$B$21)</f>
        <v>2.1529842783581227E-3</v>
      </c>
      <c r="Y1815" s="223">
        <f>MMULT(N1815:T1815,'Parameters &amp; Main Results'!$C$12:$C$18)-'Parameters &amp; Main Results'!$C$22/12+MMULT(U1815:V1815,'Parameters &amp; Main Results'!$C$20:$C$21)</f>
        <v>2.5421421805023113E-3</v>
      </c>
      <c r="Z1815" s="17">
        <f t="shared" ref="Z1815:Z1880" ca="1" si="1961">Z1816*(1+W1815)</f>
        <v>1.0682393505959242</v>
      </c>
      <c r="AE1815" s="252">
        <f t="shared" ca="1" si="1953"/>
        <v>32256254.5189</v>
      </c>
      <c r="AF1815" s="253">
        <f t="shared" ca="1" si="1955"/>
        <v>-1</v>
      </c>
      <c r="AG1815" s="258">
        <f t="shared" ca="1" si="1956"/>
        <v>1</v>
      </c>
      <c r="AH1815" s="227" t="str">
        <f ca="1">IF(SUM(AG1815:OFFSET(AG1815,(-HoldAggressiveTime-1),0,,))=0,"Defensive","Aggressive")</f>
        <v>Aggressive</v>
      </c>
    </row>
    <row r="1816" spans="1:34" ht="13" x14ac:dyDescent="0.15">
      <c r="A1816">
        <f t="shared" si="15"/>
        <v>11</v>
      </c>
      <c r="B1816">
        <f t="shared" si="16"/>
        <v>2021</v>
      </c>
      <c r="C1816" s="70">
        <f t="shared" si="1"/>
        <v>2021.8333333331962</v>
      </c>
      <c r="D1816" s="149">
        <f t="shared" si="383"/>
        <v>44561</v>
      </c>
      <c r="N1816" s="156">
        <f>(1+'Parameters &amp; Main Results'!$B$24)^(1/12)-1</f>
        <v>2.8708987190766422E-3</v>
      </c>
      <c r="O1816" s="156">
        <f>(1+'Parameters &amp; Main Results'!$B$26)^(1/12)-1</f>
        <v>0</v>
      </c>
      <c r="P1816" s="156">
        <f>(1+'Parameters &amp; Main Results'!$B$28)^(1/12)-1</f>
        <v>0</v>
      </c>
      <c r="Q1816" s="136">
        <f>(1+'Parameters &amp; Main Results'!$B$30)^(1/12)-1</f>
        <v>2.8708987190766422E-3</v>
      </c>
      <c r="R1816" s="136">
        <f>(1+'Parameters &amp; Main Results'!$B$32)^(1/12)-1</f>
        <v>0</v>
      </c>
      <c r="S1816" s="136">
        <f>(1+'Parameters &amp; Main Results'!$B$34)^(1/12)-1</f>
        <v>0</v>
      </c>
      <c r="T1816" s="156">
        <f>(1+'Parameters &amp; Main Results'!$B$36)^(1/12)-1</f>
        <v>8.295381143461622E-4</v>
      </c>
      <c r="U1816" s="240">
        <v>0</v>
      </c>
      <c r="V1816" s="240">
        <v>0</v>
      </c>
      <c r="W1816" s="255">
        <f t="shared" ca="1" si="1958"/>
        <v>2.5421421805023113E-3</v>
      </c>
      <c r="X1816" s="223">
        <f>MMULT(N1816:T1816,'Parameters &amp; Main Results'!$B$12:$B$18)-'Parameters &amp; Main Results'!$B$22/12+MMULT(U1816:V1816,'Parameters &amp; Main Results'!$B$20:$B$21)</f>
        <v>2.1529842783581227E-3</v>
      </c>
      <c r="Y1816" s="223">
        <f>MMULT(N1816:T1816,'Parameters &amp; Main Results'!$C$12:$C$18)-'Parameters &amp; Main Results'!$C$22/12+MMULT(U1816:V1816,'Parameters &amp; Main Results'!$C$20:$C$21)</f>
        <v>2.5421421805023113E-3</v>
      </c>
      <c r="Z1816" s="17">
        <f t="shared" ca="1" si="1961"/>
        <v>1.0655306202615407</v>
      </c>
      <c r="AE1816" s="252">
        <f t="shared" ca="1" si="1953"/>
        <v>32859791.554400001</v>
      </c>
      <c r="AF1816" s="253">
        <f t="shared" ca="1" si="1955"/>
        <v>-1</v>
      </c>
      <c r="AG1816" s="258">
        <f t="shared" ca="1" si="1956"/>
        <v>1</v>
      </c>
      <c r="AH1816" s="227" t="str">
        <f ca="1">IF(SUM(AG1816:OFFSET(AG1816,(-HoldAggressiveTime-1),0,,))=0,"Defensive","Aggressive")</f>
        <v>Aggressive</v>
      </c>
    </row>
    <row r="1817" spans="1:34" ht="13" x14ac:dyDescent="0.15">
      <c r="A1817">
        <f t="shared" si="15"/>
        <v>12</v>
      </c>
      <c r="B1817">
        <f t="shared" si="16"/>
        <v>2021</v>
      </c>
      <c r="C1817" s="70">
        <f t="shared" si="1"/>
        <v>2021.9166666665294</v>
      </c>
      <c r="D1817" s="149">
        <f t="shared" si="383"/>
        <v>44592</v>
      </c>
      <c r="N1817" s="156">
        <f>(1+'Parameters &amp; Main Results'!$B$24)^(1/12)-1</f>
        <v>2.8708987190766422E-3</v>
      </c>
      <c r="O1817" s="156">
        <f>(1+'Parameters &amp; Main Results'!$B$26)^(1/12)-1</f>
        <v>0</v>
      </c>
      <c r="P1817" s="156">
        <f>(1+'Parameters &amp; Main Results'!$B$28)^(1/12)-1</f>
        <v>0</v>
      </c>
      <c r="Q1817" s="136">
        <f>(1+'Parameters &amp; Main Results'!$B$30)^(1/12)-1</f>
        <v>2.8708987190766422E-3</v>
      </c>
      <c r="R1817" s="136">
        <f>(1+'Parameters &amp; Main Results'!$B$32)^(1/12)-1</f>
        <v>0</v>
      </c>
      <c r="S1817" s="136">
        <f>(1+'Parameters &amp; Main Results'!$B$34)^(1/12)-1</f>
        <v>0</v>
      </c>
      <c r="T1817" s="156">
        <f>(1+'Parameters &amp; Main Results'!$B$36)^(1/12)-1</f>
        <v>8.295381143461622E-4</v>
      </c>
      <c r="U1817" s="240">
        <v>0</v>
      </c>
      <c r="V1817" s="240">
        <v>0</v>
      </c>
      <c r="W1817" s="255">
        <f t="shared" ca="1" si="1958"/>
        <v>2.5421421805023113E-3</v>
      </c>
      <c r="X1817" s="223">
        <f>MMULT(N1817:T1817,'Parameters &amp; Main Results'!$B$12:$B$18)-'Parameters &amp; Main Results'!$B$22/12+MMULT(U1817:V1817,'Parameters &amp; Main Results'!$B$20:$B$21)</f>
        <v>2.1529842783581227E-3</v>
      </c>
      <c r="Y1817" s="223">
        <f>MMULT(N1817:T1817,'Parameters &amp; Main Results'!$C$12:$C$18)-'Parameters &amp; Main Results'!$C$22/12+MMULT(U1817:V1817,'Parameters &amp; Main Results'!$C$20:$C$21)</f>
        <v>2.5421421805023113E-3</v>
      </c>
      <c r="Z1817" s="17">
        <f t="shared" ca="1" si="1961"/>
        <v>1.0628287584440492</v>
      </c>
      <c r="AE1817" s="252">
        <f t="shared" ca="1" si="1953"/>
        <v>33571501.501800001</v>
      </c>
      <c r="AF1817" s="253">
        <f t="shared" ca="1" si="1955"/>
        <v>-1</v>
      </c>
      <c r="AG1817" s="258">
        <f t="shared" ca="1" si="1956"/>
        <v>1</v>
      </c>
      <c r="AH1817" s="227" t="str">
        <f ca="1">IF(SUM(AG1817:OFFSET(AG1817,(-HoldAggressiveTime-1),0,,))=0,"Defensive","Aggressive")</f>
        <v>Aggressive</v>
      </c>
    </row>
    <row r="1818" spans="1:34" ht="13" x14ac:dyDescent="0.15">
      <c r="A1818">
        <f t="shared" si="15"/>
        <v>1</v>
      </c>
      <c r="B1818">
        <f t="shared" si="16"/>
        <v>2022</v>
      </c>
      <c r="C1818" s="70">
        <f t="shared" si="1"/>
        <v>2021.9999999998627</v>
      </c>
      <c r="D1818" s="149">
        <f t="shared" si="383"/>
        <v>44620</v>
      </c>
      <c r="N1818" s="156">
        <f>(1+'Parameters &amp; Main Results'!$B$24)^(1/12)-1</f>
        <v>2.8708987190766422E-3</v>
      </c>
      <c r="O1818" s="156">
        <f>(1+'Parameters &amp; Main Results'!$B$26)^(1/12)-1</f>
        <v>0</v>
      </c>
      <c r="P1818" s="156">
        <f>(1+'Parameters &amp; Main Results'!$B$28)^(1/12)-1</f>
        <v>0</v>
      </c>
      <c r="Q1818" s="136">
        <f>(1+'Parameters &amp; Main Results'!$B$30)^(1/12)-1</f>
        <v>2.8708987190766422E-3</v>
      </c>
      <c r="R1818" s="136">
        <f>(1+'Parameters &amp; Main Results'!$B$32)^(1/12)-1</f>
        <v>0</v>
      </c>
      <c r="S1818" s="136">
        <f>(1+'Parameters &amp; Main Results'!$B$34)^(1/12)-1</f>
        <v>0</v>
      </c>
      <c r="T1818" s="156">
        <f>(1+'Parameters &amp; Main Results'!$B$36)^(1/12)-1</f>
        <v>8.295381143461622E-4</v>
      </c>
      <c r="U1818" s="240">
        <v>0</v>
      </c>
      <c r="V1818" s="240">
        <v>0</v>
      </c>
      <c r="W1818" s="255">
        <f t="shared" ca="1" si="1958"/>
        <v>2.5421421805023113E-3</v>
      </c>
      <c r="X1818" s="223">
        <f>MMULT(N1818:T1818,'Parameters &amp; Main Results'!$B$12:$B$18)-'Parameters &amp; Main Results'!$B$22/12+MMULT(U1818:V1818,'Parameters &amp; Main Results'!$B$20:$B$21)</f>
        <v>2.1529842783581227E-3</v>
      </c>
      <c r="Y1818" s="223">
        <f>MMULT(N1818:T1818,'Parameters &amp; Main Results'!$C$12:$C$18)-'Parameters &amp; Main Results'!$C$22/12+MMULT(U1818:V1818,'Parameters &amp; Main Results'!$C$20:$C$21)</f>
        <v>2.5421421805023113E-3</v>
      </c>
      <c r="Z1818" s="17">
        <f t="shared" ca="1" si="1961"/>
        <v>1.0601337477269785</v>
      </c>
      <c r="AE1818" s="252">
        <f t="shared" ca="1" si="1953"/>
        <v>34790114.745899998</v>
      </c>
      <c r="AF1818" s="253">
        <f t="shared" ca="1" si="1955"/>
        <v>-1</v>
      </c>
      <c r="AG1818" s="258">
        <f t="shared" ca="1" si="1956"/>
        <v>1</v>
      </c>
      <c r="AH1818" s="227" t="str">
        <f ca="1">IF(SUM(AG1818:OFFSET(AG1818,(-HoldAggressiveTime-1),0,,))=0,"Defensive","Aggressive")</f>
        <v>Aggressive</v>
      </c>
    </row>
    <row r="1819" spans="1:34" ht="13" x14ac:dyDescent="0.15">
      <c r="A1819">
        <f t="shared" si="15"/>
        <v>2</v>
      </c>
      <c r="B1819">
        <f t="shared" si="16"/>
        <v>2022</v>
      </c>
      <c r="C1819" s="70">
        <f t="shared" si="1"/>
        <v>2022.0833333331959</v>
      </c>
      <c r="D1819" s="149">
        <f t="shared" si="383"/>
        <v>44651</v>
      </c>
      <c r="N1819" s="156">
        <f>(1+'Parameters &amp; Main Results'!$B$24)^(1/12)-1</f>
        <v>2.8708987190766422E-3</v>
      </c>
      <c r="O1819" s="156">
        <f>(1+'Parameters &amp; Main Results'!$B$26)^(1/12)-1</f>
        <v>0</v>
      </c>
      <c r="P1819" s="156">
        <f>(1+'Parameters &amp; Main Results'!$B$28)^(1/12)-1</f>
        <v>0</v>
      </c>
      <c r="Q1819" s="136">
        <f>(1+'Parameters &amp; Main Results'!$B$30)^(1/12)-1</f>
        <v>2.8708987190766422E-3</v>
      </c>
      <c r="R1819" s="136">
        <f>(1+'Parameters &amp; Main Results'!$B$32)^(1/12)-1</f>
        <v>0</v>
      </c>
      <c r="S1819" s="136">
        <f>(1+'Parameters &amp; Main Results'!$B$34)^(1/12)-1</f>
        <v>0</v>
      </c>
      <c r="T1819" s="156">
        <f>(1+'Parameters &amp; Main Results'!$B$36)^(1/12)-1</f>
        <v>8.295381143461622E-4</v>
      </c>
      <c r="U1819" s="240">
        <v>0</v>
      </c>
      <c r="V1819" s="240">
        <v>0</v>
      </c>
      <c r="W1819" s="255">
        <f t="shared" ca="1" si="1958"/>
        <v>2.5421421805023113E-3</v>
      </c>
      <c r="X1819" s="223">
        <f>MMULT(N1819:T1819,'Parameters &amp; Main Results'!$B$12:$B$18)-'Parameters &amp; Main Results'!$B$22/12+MMULT(U1819:V1819,'Parameters &amp; Main Results'!$B$20:$B$21)</f>
        <v>2.1529842783581227E-3</v>
      </c>
      <c r="Y1819" s="223">
        <f>MMULT(N1819:T1819,'Parameters &amp; Main Results'!$C$12:$C$18)-'Parameters &amp; Main Results'!$C$22/12+MMULT(U1819:V1819,'Parameters &amp; Main Results'!$C$20:$C$21)</f>
        <v>2.5421421805023113E-3</v>
      </c>
      <c r="Z1819" s="17">
        <f t="shared" ca="1" si="1961"/>
        <v>1.0574455707380201</v>
      </c>
      <c r="AE1819" s="252">
        <f t="shared" ca="1" si="1953"/>
        <v>35840179.499200001</v>
      </c>
      <c r="AF1819" s="253">
        <f t="shared" ca="1" si="1955"/>
        <v>-1</v>
      </c>
      <c r="AG1819" s="258">
        <f t="shared" ca="1" si="1956"/>
        <v>1</v>
      </c>
      <c r="AH1819" s="227" t="str">
        <f ca="1">IF(SUM(AG1819:OFFSET(AG1819,(-HoldAggressiveTime-1),0,,))=0,"Defensive","Aggressive")</f>
        <v>Aggressive</v>
      </c>
    </row>
    <row r="1820" spans="1:34" ht="13" x14ac:dyDescent="0.15">
      <c r="A1820">
        <f t="shared" si="15"/>
        <v>3</v>
      </c>
      <c r="B1820">
        <f t="shared" si="16"/>
        <v>2022</v>
      </c>
      <c r="C1820" s="70">
        <f t="shared" si="1"/>
        <v>2022.1666666665292</v>
      </c>
      <c r="D1820" s="149">
        <f t="shared" si="383"/>
        <v>44681</v>
      </c>
      <c r="N1820" s="156">
        <f>(1+'Parameters &amp; Main Results'!$B$24)^(1/12)-1</f>
        <v>2.8708987190766422E-3</v>
      </c>
      <c r="O1820" s="156">
        <f>(1+'Parameters &amp; Main Results'!$B$26)^(1/12)-1</f>
        <v>0</v>
      </c>
      <c r="P1820" s="156">
        <f>(1+'Parameters &amp; Main Results'!$B$28)^(1/12)-1</f>
        <v>0</v>
      </c>
      <c r="Q1820" s="136">
        <f>(1+'Parameters &amp; Main Results'!$B$30)^(1/12)-1</f>
        <v>2.8708987190766422E-3</v>
      </c>
      <c r="R1820" s="136">
        <f>(1+'Parameters &amp; Main Results'!$B$32)^(1/12)-1</f>
        <v>0</v>
      </c>
      <c r="S1820" s="136">
        <f>(1+'Parameters &amp; Main Results'!$B$34)^(1/12)-1</f>
        <v>0</v>
      </c>
      <c r="T1820" s="156">
        <f>(1+'Parameters &amp; Main Results'!$B$36)^(1/12)-1</f>
        <v>8.295381143461622E-4</v>
      </c>
      <c r="U1820" s="240">
        <v>0</v>
      </c>
      <c r="V1820" s="240">
        <v>0</v>
      </c>
      <c r="W1820" s="255">
        <f t="shared" ca="1" si="1958"/>
        <v>2.5421421805023113E-3</v>
      </c>
      <c r="X1820" s="223">
        <f>MMULT(N1820:T1820,'Parameters &amp; Main Results'!$B$12:$B$18)-'Parameters &amp; Main Results'!$B$22/12+MMULT(U1820:V1820,'Parameters &amp; Main Results'!$B$20:$B$21)</f>
        <v>2.1529842783581227E-3</v>
      </c>
      <c r="Y1820" s="223">
        <f>MMULT(N1820:T1820,'Parameters &amp; Main Results'!$C$12:$C$18)-'Parameters &amp; Main Results'!$C$22/12+MMULT(U1820:V1820,'Parameters &amp; Main Results'!$C$20:$C$21)</f>
        <v>2.5421421805023113E-3</v>
      </c>
      <c r="Z1820" s="17">
        <f t="shared" ca="1" si="1961"/>
        <v>1.0547642101489163</v>
      </c>
      <c r="AE1820" s="252">
        <f t="shared" ca="1" si="1953"/>
        <v>35826124.677000001</v>
      </c>
      <c r="AF1820" s="253">
        <f t="shared" ca="1" si="1955"/>
        <v>-1</v>
      </c>
      <c r="AG1820" s="258">
        <f t="shared" ca="1" si="1956"/>
        <v>1</v>
      </c>
      <c r="AH1820" s="227" t="str">
        <f ca="1">IF(SUM(AG1820:OFFSET(AG1820,(-HoldAggressiveTime-1),0,,))=0,"Defensive","Aggressive")</f>
        <v>Aggressive</v>
      </c>
    </row>
    <row r="1821" spans="1:34" ht="13" x14ac:dyDescent="0.15">
      <c r="A1821">
        <f t="shared" si="15"/>
        <v>4</v>
      </c>
      <c r="B1821">
        <f t="shared" si="16"/>
        <v>2022</v>
      </c>
      <c r="C1821" s="70">
        <f t="shared" si="1"/>
        <v>2022.2499999998624</v>
      </c>
      <c r="D1821" s="149">
        <f t="shared" si="383"/>
        <v>44712</v>
      </c>
      <c r="N1821" s="156">
        <f>(1+'Parameters &amp; Main Results'!$B$24)^(1/12)-1</f>
        <v>2.8708987190766422E-3</v>
      </c>
      <c r="O1821" s="156">
        <f>(1+'Parameters &amp; Main Results'!$B$26)^(1/12)-1</f>
        <v>0</v>
      </c>
      <c r="P1821" s="156">
        <f>(1+'Parameters &amp; Main Results'!$B$28)^(1/12)-1</f>
        <v>0</v>
      </c>
      <c r="Q1821" s="136">
        <f>(1+'Parameters &amp; Main Results'!$B$30)^(1/12)-1</f>
        <v>2.8708987190766422E-3</v>
      </c>
      <c r="R1821" s="136">
        <f>(1+'Parameters &amp; Main Results'!$B$32)^(1/12)-1</f>
        <v>0</v>
      </c>
      <c r="S1821" s="136">
        <f>(1+'Parameters &amp; Main Results'!$B$34)^(1/12)-1</f>
        <v>0</v>
      </c>
      <c r="T1821" s="156">
        <f>(1+'Parameters &amp; Main Results'!$B$36)^(1/12)-1</f>
        <v>8.295381143461622E-4</v>
      </c>
      <c r="U1821" s="240">
        <v>0</v>
      </c>
      <c r="V1821" s="240">
        <v>0</v>
      </c>
      <c r="W1821" s="255">
        <f t="shared" ca="1" si="1958"/>
        <v>2.5421421805023113E-3</v>
      </c>
      <c r="X1821" s="223">
        <f>MMULT(N1821:T1821,'Parameters &amp; Main Results'!$B$12:$B$18)-'Parameters &amp; Main Results'!$B$22/12+MMULT(U1821:V1821,'Parameters &amp; Main Results'!$B$20:$B$21)</f>
        <v>2.1529842783581227E-3</v>
      </c>
      <c r="Y1821" s="223">
        <f>MMULT(N1821:T1821,'Parameters &amp; Main Results'!$C$12:$C$18)-'Parameters &amp; Main Results'!$C$22/12+MMULT(U1821:V1821,'Parameters &amp; Main Results'!$C$20:$C$21)</f>
        <v>2.5421421805023113E-3</v>
      </c>
      <c r="Z1821" s="17">
        <f t="shared" ca="1" si="1961"/>
        <v>1.0520896486753488</v>
      </c>
      <c r="AE1821" s="252">
        <f t="shared" ca="1" si="1953"/>
        <v>32876963.594000001</v>
      </c>
      <c r="AF1821" s="253">
        <f t="shared" ca="1" si="1955"/>
        <v>-1</v>
      </c>
      <c r="AG1821" s="258">
        <f t="shared" ca="1" si="1956"/>
        <v>1</v>
      </c>
      <c r="AH1821" s="227" t="str">
        <f ca="1">IF(SUM(AG1821:OFFSET(AG1821,(-HoldAggressiveTime-1),0,,))=0,"Defensive","Aggressive")</f>
        <v>Aggressive</v>
      </c>
    </row>
    <row r="1822" spans="1:34" ht="13" x14ac:dyDescent="0.15">
      <c r="A1822">
        <f t="shared" si="15"/>
        <v>5</v>
      </c>
      <c r="B1822">
        <f t="shared" si="16"/>
        <v>2022</v>
      </c>
      <c r="C1822" s="70">
        <f t="shared" si="1"/>
        <v>2022.3333333331957</v>
      </c>
      <c r="D1822" s="149">
        <f t="shared" si="383"/>
        <v>44742</v>
      </c>
      <c r="N1822" s="156">
        <f>(1+'Parameters &amp; Main Results'!$B$24)^(1/12)-1</f>
        <v>2.8708987190766422E-3</v>
      </c>
      <c r="O1822" s="156">
        <f>(1+'Parameters &amp; Main Results'!$B$26)^(1/12)-1</f>
        <v>0</v>
      </c>
      <c r="P1822" s="156">
        <f>(1+'Parameters &amp; Main Results'!$B$28)^(1/12)-1</f>
        <v>0</v>
      </c>
      <c r="Q1822" s="136">
        <f>(1+'Parameters &amp; Main Results'!$B$30)^(1/12)-1</f>
        <v>2.8708987190766422E-3</v>
      </c>
      <c r="R1822" s="136">
        <f>(1+'Parameters &amp; Main Results'!$B$32)^(1/12)-1</f>
        <v>0</v>
      </c>
      <c r="S1822" s="136">
        <f>(1+'Parameters &amp; Main Results'!$B$34)^(1/12)-1</f>
        <v>0</v>
      </c>
      <c r="T1822" s="156">
        <f>(1+'Parameters &amp; Main Results'!$B$36)^(1/12)-1</f>
        <v>8.295381143461622E-4</v>
      </c>
      <c r="U1822" s="240">
        <v>0</v>
      </c>
      <c r="V1822" s="240">
        <v>0</v>
      </c>
      <c r="W1822" s="255">
        <f t="shared" ca="1" si="1958"/>
        <v>2.5421421805023113E-3</v>
      </c>
      <c r="X1822" s="223">
        <f>MMULT(N1822:T1822,'Parameters &amp; Main Results'!$B$12:$B$18)-'Parameters &amp; Main Results'!$B$22/12+MMULT(U1822:V1822,'Parameters &amp; Main Results'!$B$20:$B$21)</f>
        <v>2.1529842783581227E-3</v>
      </c>
      <c r="Y1822" s="223">
        <f>MMULT(N1822:T1822,'Parameters &amp; Main Results'!$C$12:$C$18)-'Parameters &amp; Main Results'!$C$22/12+MMULT(U1822:V1822,'Parameters &amp; Main Results'!$C$20:$C$21)</f>
        <v>2.5421421805023113E-3</v>
      </c>
      <c r="Z1822" s="17">
        <f t="shared" ca="1" si="1961"/>
        <v>1.0494218690768271</v>
      </c>
      <c r="AE1822" s="252">
        <f t="shared" ca="1" si="1953"/>
        <v>28816213.7304</v>
      </c>
      <c r="AF1822" s="253">
        <f t="shared" ca="1" si="1955"/>
        <v>-1</v>
      </c>
      <c r="AG1822" s="258">
        <f t="shared" ca="1" si="1956"/>
        <v>1</v>
      </c>
      <c r="AH1822" s="227" t="str">
        <f ca="1">IF(SUM(AG1822:OFFSET(AG1822,(-HoldAggressiveTime-1),0,,))=0,"Defensive","Aggressive")</f>
        <v>Aggressive</v>
      </c>
    </row>
    <row r="1823" spans="1:34" ht="13" x14ac:dyDescent="0.15">
      <c r="A1823">
        <f t="shared" si="15"/>
        <v>6</v>
      </c>
      <c r="B1823">
        <f t="shared" si="16"/>
        <v>2022</v>
      </c>
      <c r="C1823" s="70">
        <f t="shared" si="1"/>
        <v>2022.416666666529</v>
      </c>
      <c r="D1823" s="149">
        <f t="shared" si="383"/>
        <v>44773</v>
      </c>
      <c r="N1823" s="156">
        <f>(1+'Parameters &amp; Main Results'!$B$24)^(1/12)-1</f>
        <v>2.8708987190766422E-3</v>
      </c>
      <c r="O1823" s="156">
        <f>(1+'Parameters &amp; Main Results'!$B$26)^(1/12)-1</f>
        <v>0</v>
      </c>
      <c r="P1823" s="156">
        <f>(1+'Parameters &amp; Main Results'!$B$28)^(1/12)-1</f>
        <v>0</v>
      </c>
      <c r="Q1823" s="136">
        <f>(1+'Parameters &amp; Main Results'!$B$30)^(1/12)-1</f>
        <v>2.8708987190766422E-3</v>
      </c>
      <c r="R1823" s="136">
        <f>(1+'Parameters &amp; Main Results'!$B$32)^(1/12)-1</f>
        <v>0</v>
      </c>
      <c r="S1823" s="136">
        <f>(1+'Parameters &amp; Main Results'!$B$34)^(1/12)-1</f>
        <v>0</v>
      </c>
      <c r="T1823" s="156">
        <f>(1+'Parameters &amp; Main Results'!$B$36)^(1/12)-1</f>
        <v>8.295381143461622E-4</v>
      </c>
      <c r="U1823" s="240">
        <v>0</v>
      </c>
      <c r="V1823" s="240">
        <v>0</v>
      </c>
      <c r="W1823" s="255">
        <f t="shared" ca="1" si="1958"/>
        <v>2.5421421805023113E-3</v>
      </c>
      <c r="X1823" s="223">
        <f>MMULT(N1823:T1823,'Parameters &amp; Main Results'!$B$12:$B$18)-'Parameters &amp; Main Results'!$B$22/12+MMULT(U1823:V1823,'Parameters &amp; Main Results'!$B$20:$B$21)</f>
        <v>2.1529842783581227E-3</v>
      </c>
      <c r="Y1823" s="223">
        <f>MMULT(N1823:T1823,'Parameters &amp; Main Results'!$C$12:$C$18)-'Parameters &amp; Main Results'!$C$22/12+MMULT(U1823:V1823,'Parameters &amp; Main Results'!$C$20:$C$21)</f>
        <v>2.5421421805023113E-3</v>
      </c>
      <c r="Z1823" s="17">
        <f t="shared" ca="1" si="1961"/>
        <v>1.0467608541565772</v>
      </c>
      <c r="AE1823" s="252">
        <f t="shared" ca="1" si="1953"/>
        <v>32510280.3915</v>
      </c>
      <c r="AF1823" s="253">
        <f t="shared" ca="1" si="1955"/>
        <v>-1</v>
      </c>
      <c r="AG1823" s="258">
        <f t="shared" ca="1" si="1956"/>
        <v>1</v>
      </c>
      <c r="AH1823" s="227" t="str">
        <f ca="1">IF(SUM(AG1823:OFFSET(AG1823,(-HoldAggressiveTime-1),0,,))=0,"Defensive","Aggressive")</f>
        <v>Aggressive</v>
      </c>
    </row>
    <row r="1824" spans="1:34" ht="13" x14ac:dyDescent="0.15">
      <c r="A1824">
        <f t="shared" si="15"/>
        <v>7</v>
      </c>
      <c r="B1824">
        <f t="shared" si="16"/>
        <v>2022</v>
      </c>
      <c r="C1824" s="70">
        <f t="shared" si="1"/>
        <v>2022.4999999998622</v>
      </c>
      <c r="D1824" s="149">
        <f t="shared" si="383"/>
        <v>44804</v>
      </c>
      <c r="N1824" s="156">
        <f>(1+'Parameters &amp; Main Results'!$B$24)^(1/12)-1</f>
        <v>2.8708987190766422E-3</v>
      </c>
      <c r="O1824" s="156">
        <f>(1+'Parameters &amp; Main Results'!$B$26)^(1/12)-1</f>
        <v>0</v>
      </c>
      <c r="P1824" s="156">
        <f>(1+'Parameters &amp; Main Results'!$B$28)^(1/12)-1</f>
        <v>0</v>
      </c>
      <c r="Q1824" s="136">
        <f>(1+'Parameters &amp; Main Results'!$B$30)^(1/12)-1</f>
        <v>2.8708987190766422E-3</v>
      </c>
      <c r="R1824" s="136">
        <f>(1+'Parameters &amp; Main Results'!$B$32)^(1/12)-1</f>
        <v>0</v>
      </c>
      <c r="S1824" s="136">
        <f>(1+'Parameters &amp; Main Results'!$B$34)^(1/12)-1</f>
        <v>0</v>
      </c>
      <c r="T1824" s="156">
        <f>(1+'Parameters &amp; Main Results'!$B$36)^(1/12)-1</f>
        <v>8.295381143461622E-4</v>
      </c>
      <c r="U1824" s="240">
        <v>0</v>
      </c>
      <c r="V1824" s="240">
        <v>0</v>
      </c>
      <c r="W1824" s="255">
        <f t="shared" ca="1" si="1958"/>
        <v>2.5421421805023113E-3</v>
      </c>
      <c r="X1824" s="223">
        <f>MMULT(N1824:T1824,'Parameters &amp; Main Results'!$B$12:$B$18)-'Parameters &amp; Main Results'!$B$22/12+MMULT(U1824:V1824,'Parameters &amp; Main Results'!$B$20:$B$21)</f>
        <v>2.1529842783581227E-3</v>
      </c>
      <c r="Y1824" s="223">
        <f>MMULT(N1824:T1824,'Parameters &amp; Main Results'!$C$12:$C$18)-'Parameters &amp; Main Results'!$C$22/12+MMULT(U1824:V1824,'Parameters &amp; Main Results'!$C$20:$C$21)</f>
        <v>2.5421421805023113E-3</v>
      </c>
      <c r="Z1824" s="17">
        <f t="shared" ca="1" si="1961"/>
        <v>1.0441065867614305</v>
      </c>
      <c r="AE1824" s="252">
        <f t="shared" ca="1" si="1953"/>
        <v>34058662.421700001</v>
      </c>
      <c r="AF1824" s="253">
        <f t="shared" ca="1" si="1955"/>
        <v>-1</v>
      </c>
      <c r="AG1824" s="258">
        <f t="shared" ca="1" si="1956"/>
        <v>1</v>
      </c>
      <c r="AH1824" s="227" t="str">
        <f ca="1">IF(SUM(AG1824:OFFSET(AG1824,(-HoldAggressiveTime-1),0,,))=0,"Defensive","Aggressive")</f>
        <v>Aggressive</v>
      </c>
    </row>
    <row r="1825" spans="1:34" ht="13" x14ac:dyDescent="0.15">
      <c r="A1825">
        <f t="shared" si="15"/>
        <v>8</v>
      </c>
      <c r="B1825">
        <f t="shared" si="16"/>
        <v>2022</v>
      </c>
      <c r="C1825" s="70">
        <f t="shared" si="1"/>
        <v>2022.5833333331955</v>
      </c>
      <c r="D1825" s="149">
        <f t="shared" si="383"/>
        <v>44834</v>
      </c>
      <c r="N1825" s="156">
        <f>(1+'Parameters &amp; Main Results'!$B$24)^(1/12)-1</f>
        <v>2.8708987190766422E-3</v>
      </c>
      <c r="O1825" s="156">
        <f>(1+'Parameters &amp; Main Results'!$B$26)^(1/12)-1</f>
        <v>0</v>
      </c>
      <c r="P1825" s="156">
        <f>(1+'Parameters &amp; Main Results'!$B$28)^(1/12)-1</f>
        <v>0</v>
      </c>
      <c r="Q1825" s="136">
        <f>(1+'Parameters &amp; Main Results'!$B$30)^(1/12)-1</f>
        <v>2.8708987190766422E-3</v>
      </c>
      <c r="R1825" s="136">
        <f>(1+'Parameters &amp; Main Results'!$B$32)^(1/12)-1</f>
        <v>0</v>
      </c>
      <c r="S1825" s="136">
        <f>(1+'Parameters &amp; Main Results'!$B$34)^(1/12)-1</f>
        <v>0</v>
      </c>
      <c r="T1825" s="156">
        <f>(1+'Parameters &amp; Main Results'!$B$36)^(1/12)-1</f>
        <v>8.295381143461622E-4</v>
      </c>
      <c r="U1825" s="240">
        <v>0</v>
      </c>
      <c r="V1825" s="240">
        <v>0</v>
      </c>
      <c r="W1825" s="255">
        <f t="shared" ca="1" si="1958"/>
        <v>2.5421421805023113E-3</v>
      </c>
      <c r="X1825" s="223">
        <f>MMULT(N1825:T1825,'Parameters &amp; Main Results'!$B$12:$B$18)-'Parameters &amp; Main Results'!$B$22/12+MMULT(U1825:V1825,'Parameters &amp; Main Results'!$B$20:$B$21)</f>
        <v>2.1529842783581227E-3</v>
      </c>
      <c r="Y1825" s="223">
        <f>MMULT(N1825:T1825,'Parameters &amp; Main Results'!$C$12:$C$18)-'Parameters &amp; Main Results'!$C$22/12+MMULT(U1825:V1825,'Parameters &amp; Main Results'!$C$20:$C$21)</f>
        <v>2.5421421805023113E-3</v>
      </c>
      <c r="Z1825" s="17">
        <f t="shared" ca="1" si="1961"/>
        <v>1.0414590497817147</v>
      </c>
      <c r="AE1825" s="252">
        <f t="shared" ca="1" si="1953"/>
        <v>34736028.289899997</v>
      </c>
      <c r="AF1825" s="253">
        <f t="shared" ca="1" si="1955"/>
        <v>-1</v>
      </c>
      <c r="AG1825" s="258">
        <f t="shared" ca="1" si="1956"/>
        <v>1</v>
      </c>
      <c r="AH1825" s="227" t="str">
        <f ca="1">IF(SUM(AG1825:OFFSET(AG1825,(-HoldAggressiveTime-1),0,,))=0,"Defensive","Aggressive")</f>
        <v>Aggressive</v>
      </c>
    </row>
    <row r="1826" spans="1:34" ht="13" x14ac:dyDescent="0.15">
      <c r="A1826">
        <f t="shared" si="15"/>
        <v>9</v>
      </c>
      <c r="B1826">
        <f t="shared" si="16"/>
        <v>2022</v>
      </c>
      <c r="C1826" s="70">
        <f t="shared" si="1"/>
        <v>2022.6666666665287</v>
      </c>
      <c r="D1826" s="149">
        <f t="shared" si="383"/>
        <v>44865</v>
      </c>
      <c r="N1826" s="156">
        <f>(1+'Parameters &amp; Main Results'!$B$24)^(1/12)-1</f>
        <v>2.8708987190766422E-3</v>
      </c>
      <c r="O1826" s="156">
        <f>(1+'Parameters &amp; Main Results'!$B$26)^(1/12)-1</f>
        <v>0</v>
      </c>
      <c r="P1826" s="156">
        <f>(1+'Parameters &amp; Main Results'!$B$28)^(1/12)-1</f>
        <v>0</v>
      </c>
      <c r="Q1826" s="136">
        <f>(1+'Parameters &amp; Main Results'!$B$30)^(1/12)-1</f>
        <v>2.8708987190766422E-3</v>
      </c>
      <c r="R1826" s="136">
        <f>(1+'Parameters &amp; Main Results'!$B$32)^(1/12)-1</f>
        <v>0</v>
      </c>
      <c r="S1826" s="136">
        <f>(1+'Parameters &amp; Main Results'!$B$34)^(1/12)-1</f>
        <v>0</v>
      </c>
      <c r="T1826" s="156">
        <f>(1+'Parameters &amp; Main Results'!$B$36)^(1/12)-1</f>
        <v>8.295381143461622E-4</v>
      </c>
      <c r="U1826" s="240">
        <v>0</v>
      </c>
      <c r="V1826" s="240">
        <v>0</v>
      </c>
      <c r="W1826" s="255">
        <f t="shared" ca="1" si="1958"/>
        <v>2.5421421805023113E-3</v>
      </c>
      <c r="X1826" s="223">
        <f>MMULT(N1826:T1826,'Parameters &amp; Main Results'!$B$12:$B$18)-'Parameters &amp; Main Results'!$B$22/12+MMULT(U1826:V1826,'Parameters &amp; Main Results'!$B$20:$B$21)</f>
        <v>2.1529842783581227E-3</v>
      </c>
      <c r="Y1826" s="223">
        <f>MMULT(N1826:T1826,'Parameters &amp; Main Results'!$C$12:$C$18)-'Parameters &amp; Main Results'!$C$22/12+MMULT(U1826:V1826,'Parameters &amp; Main Results'!$C$20:$C$21)</f>
        <v>2.5421421805023113E-3</v>
      </c>
      <c r="Z1826" s="17">
        <f t="shared" ca="1" si="1961"/>
        <v>1.0388182261511412</v>
      </c>
      <c r="AE1826" s="252">
        <f t="shared" ca="1" si="1953"/>
        <v>36694625.189900003</v>
      </c>
      <c r="AF1826" s="253">
        <f t="shared" ca="1" si="1955"/>
        <v>-1</v>
      </c>
      <c r="AG1826" s="258">
        <f t="shared" ca="1" si="1956"/>
        <v>1</v>
      </c>
      <c r="AH1826" s="227" t="str">
        <f ca="1">IF(SUM(AG1826:OFFSET(AG1826,(-HoldAggressiveTime-1),0,,))=0,"Defensive","Aggressive")</f>
        <v>Aggressive</v>
      </c>
    </row>
    <row r="1827" spans="1:34" ht="13" x14ac:dyDescent="0.15">
      <c r="A1827">
        <f t="shared" si="15"/>
        <v>10</v>
      </c>
      <c r="B1827">
        <f t="shared" si="16"/>
        <v>2022</v>
      </c>
      <c r="C1827" s="70">
        <f t="shared" si="1"/>
        <v>2022.749999999862</v>
      </c>
      <c r="D1827" s="149">
        <f t="shared" si="383"/>
        <v>44895</v>
      </c>
      <c r="N1827" s="156">
        <f>(1+'Parameters &amp; Main Results'!$B$24)^(1/12)-1</f>
        <v>2.8708987190766422E-3</v>
      </c>
      <c r="O1827" s="156">
        <f>(1+'Parameters &amp; Main Results'!$B$26)^(1/12)-1</f>
        <v>0</v>
      </c>
      <c r="P1827" s="156">
        <f>(1+'Parameters &amp; Main Results'!$B$28)^(1/12)-1</f>
        <v>0</v>
      </c>
      <c r="Q1827" s="136">
        <f>(1+'Parameters &amp; Main Results'!$B$30)^(1/12)-1</f>
        <v>2.8708987190766422E-3</v>
      </c>
      <c r="R1827" s="136">
        <f>(1+'Parameters &amp; Main Results'!$B$32)^(1/12)-1</f>
        <v>0</v>
      </c>
      <c r="S1827" s="136">
        <f>(1+'Parameters &amp; Main Results'!$B$34)^(1/12)-1</f>
        <v>0</v>
      </c>
      <c r="T1827" s="156">
        <f>(1+'Parameters &amp; Main Results'!$B$36)^(1/12)-1</f>
        <v>8.295381143461622E-4</v>
      </c>
      <c r="U1827" s="240">
        <v>0</v>
      </c>
      <c r="V1827" s="240">
        <v>0</v>
      </c>
      <c r="W1827" s="255">
        <f t="shared" ca="1" si="1958"/>
        <v>2.5421421805023113E-3</v>
      </c>
      <c r="X1827" s="223">
        <f>MMULT(N1827:T1827,'Parameters &amp; Main Results'!$B$12:$B$18)-'Parameters &amp; Main Results'!$B$22/12+MMULT(U1827:V1827,'Parameters &amp; Main Results'!$B$20:$B$21)</f>
        <v>2.1529842783581227E-3</v>
      </c>
      <c r="Y1827" s="223">
        <f>MMULT(N1827:T1827,'Parameters &amp; Main Results'!$C$12:$C$18)-'Parameters &amp; Main Results'!$C$22/12+MMULT(U1827:V1827,'Parameters &amp; Main Results'!$C$20:$C$21)</f>
        <v>2.5421421805023113E-3</v>
      </c>
      <c r="Z1827" s="17">
        <f t="shared" ca="1" si="1961"/>
        <v>1.0361840988466973</v>
      </c>
      <c r="AE1827" s="252">
        <f t="shared" ca="1" si="1953"/>
        <v>39332228.598800004</v>
      </c>
      <c r="AF1827" s="253">
        <f t="shared" ca="1" si="1955"/>
        <v>-1</v>
      </c>
      <c r="AG1827" s="258">
        <f t="shared" ca="1" si="1956"/>
        <v>1</v>
      </c>
      <c r="AH1827" s="227" t="str">
        <f ca="1">IF(SUM(AG1827:OFFSET(AG1827,(-HoldAggressiveTime-1),0,,))=0,"Defensive","Aggressive")</f>
        <v>Aggressive</v>
      </c>
    </row>
    <row r="1828" spans="1:34" ht="13" x14ac:dyDescent="0.15">
      <c r="A1828">
        <f t="shared" si="15"/>
        <v>11</v>
      </c>
      <c r="B1828">
        <f t="shared" si="16"/>
        <v>2022</v>
      </c>
      <c r="C1828" s="70">
        <f t="shared" si="1"/>
        <v>2022.8333333331952</v>
      </c>
      <c r="D1828" s="149">
        <f t="shared" si="383"/>
        <v>44926</v>
      </c>
      <c r="N1828" s="156">
        <f>(1+'Parameters &amp; Main Results'!$B$24)^(1/12)-1</f>
        <v>2.8708987190766422E-3</v>
      </c>
      <c r="O1828" s="156">
        <f>(1+'Parameters &amp; Main Results'!$B$26)^(1/12)-1</f>
        <v>0</v>
      </c>
      <c r="P1828" s="156">
        <f>(1+'Parameters &amp; Main Results'!$B$28)^(1/12)-1</f>
        <v>0</v>
      </c>
      <c r="Q1828" s="136">
        <f>(1+'Parameters &amp; Main Results'!$B$30)^(1/12)-1</f>
        <v>2.8708987190766422E-3</v>
      </c>
      <c r="R1828" s="136">
        <f>(1+'Parameters &amp; Main Results'!$B$32)^(1/12)-1</f>
        <v>0</v>
      </c>
      <c r="S1828" s="136">
        <f>(1+'Parameters &amp; Main Results'!$B$34)^(1/12)-1</f>
        <v>0</v>
      </c>
      <c r="T1828" s="156">
        <f>(1+'Parameters &amp; Main Results'!$B$36)^(1/12)-1</f>
        <v>8.295381143461622E-4</v>
      </c>
      <c r="U1828" s="240">
        <v>0</v>
      </c>
      <c r="V1828" s="240">
        <v>0</v>
      </c>
      <c r="W1828" s="255">
        <f t="shared" ca="1" si="1958"/>
        <v>2.5421421805023113E-3</v>
      </c>
      <c r="X1828" s="223">
        <f>MMULT(N1828:T1828,'Parameters &amp; Main Results'!$B$12:$B$18)-'Parameters &amp; Main Results'!$B$22/12+MMULT(U1828:V1828,'Parameters &amp; Main Results'!$B$20:$B$21)</f>
        <v>2.1529842783581227E-3</v>
      </c>
      <c r="Y1828" s="223">
        <f>MMULT(N1828:T1828,'Parameters &amp; Main Results'!$C$12:$C$18)-'Parameters &amp; Main Results'!$C$22/12+MMULT(U1828:V1828,'Parameters &amp; Main Results'!$C$20:$C$21)</f>
        <v>2.5421421805023113E-3</v>
      </c>
      <c r="Z1828" s="17">
        <f t="shared" ca="1" si="1961"/>
        <v>1.0335566508885348</v>
      </c>
      <c r="AE1828" s="252">
        <f t="shared" ca="1" si="1953"/>
        <v>37837714.272500001</v>
      </c>
      <c r="AF1828" s="253">
        <f t="shared" ca="1" si="1955"/>
        <v>-1</v>
      </c>
      <c r="AG1828" s="258">
        <f t="shared" ca="1" si="1956"/>
        <v>1</v>
      </c>
      <c r="AH1828" s="227" t="str">
        <f ca="1">IF(SUM(AG1828:OFFSET(AG1828,(-HoldAggressiveTime-1),0,,))=0,"Defensive","Aggressive")</f>
        <v>Aggressive</v>
      </c>
    </row>
    <row r="1829" spans="1:34" ht="13" x14ac:dyDescent="0.15">
      <c r="A1829">
        <f t="shared" si="15"/>
        <v>12</v>
      </c>
      <c r="B1829">
        <f t="shared" si="16"/>
        <v>2022</v>
      </c>
      <c r="C1829" s="70">
        <f t="shared" si="1"/>
        <v>2022.9166666665285</v>
      </c>
      <c r="D1829" s="149">
        <f t="shared" si="383"/>
        <v>44957</v>
      </c>
      <c r="N1829" s="156">
        <f>(1+'Parameters &amp; Main Results'!$B$24)^(1/12)-1</f>
        <v>2.8708987190766422E-3</v>
      </c>
      <c r="O1829" s="156">
        <f>(1+'Parameters &amp; Main Results'!$B$26)^(1/12)-1</f>
        <v>0</v>
      </c>
      <c r="P1829" s="156">
        <f>(1+'Parameters &amp; Main Results'!$B$28)^(1/12)-1</f>
        <v>0</v>
      </c>
      <c r="Q1829" s="136">
        <f>(1+'Parameters &amp; Main Results'!$B$30)^(1/12)-1</f>
        <v>2.8708987190766422E-3</v>
      </c>
      <c r="R1829" s="136">
        <f>(1+'Parameters &amp; Main Results'!$B$32)^(1/12)-1</f>
        <v>0</v>
      </c>
      <c r="S1829" s="136">
        <f>(1+'Parameters &amp; Main Results'!$B$34)^(1/12)-1</f>
        <v>0</v>
      </c>
      <c r="T1829" s="156">
        <f>(1+'Parameters &amp; Main Results'!$B$36)^(1/12)-1</f>
        <v>8.295381143461622E-4</v>
      </c>
      <c r="U1829" s="240">
        <v>0</v>
      </c>
      <c r="V1829" s="240">
        <v>0</v>
      </c>
      <c r="W1829" s="255">
        <f t="shared" ca="1" si="1958"/>
        <v>2.5421421805023113E-3</v>
      </c>
      <c r="X1829" s="223">
        <f>MMULT(N1829:T1829,'Parameters &amp; Main Results'!$B$12:$B$18)-'Parameters &amp; Main Results'!$B$22/12+MMULT(U1829:V1829,'Parameters &amp; Main Results'!$B$20:$B$21)</f>
        <v>2.1529842783581227E-3</v>
      </c>
      <c r="Y1829" s="223">
        <f>MMULT(N1829:T1829,'Parameters &amp; Main Results'!$C$12:$C$18)-'Parameters &amp; Main Results'!$C$22/12+MMULT(U1829:V1829,'Parameters &amp; Main Results'!$C$20:$C$21)</f>
        <v>2.5421421805023113E-3</v>
      </c>
      <c r="Z1829" s="17">
        <f t="shared" ca="1" si="1961"/>
        <v>1.0309358653398617</v>
      </c>
      <c r="AE1829" s="252">
        <f t="shared" ca="1" si="1953"/>
        <v>36831509.314499997</v>
      </c>
      <c r="AF1829" s="253">
        <f t="shared" ca="1" si="1955"/>
        <v>-1</v>
      </c>
      <c r="AG1829" s="258">
        <f t="shared" ca="1" si="1956"/>
        <v>1</v>
      </c>
      <c r="AH1829" s="227" t="str">
        <f ca="1">IF(SUM(AG1829:OFFSET(AG1829,(-HoldAggressiveTime-1),0,,))=0,"Defensive","Aggressive")</f>
        <v>Aggressive</v>
      </c>
    </row>
    <row r="1830" spans="1:34" ht="13" x14ac:dyDescent="0.15">
      <c r="A1830">
        <f t="shared" si="15"/>
        <v>1</v>
      </c>
      <c r="B1830">
        <f t="shared" si="16"/>
        <v>2023</v>
      </c>
      <c r="C1830" s="70">
        <f t="shared" si="1"/>
        <v>2022.9999999998618</v>
      </c>
      <c r="D1830" s="149">
        <f t="shared" si="383"/>
        <v>44985</v>
      </c>
      <c r="N1830" s="156">
        <f>(1+'Parameters &amp; Main Results'!$B$24)^(1/12)-1</f>
        <v>2.8708987190766422E-3</v>
      </c>
      <c r="O1830" s="156">
        <f>(1+'Parameters &amp; Main Results'!$B$26)^(1/12)-1</f>
        <v>0</v>
      </c>
      <c r="P1830" s="156">
        <f>(1+'Parameters &amp; Main Results'!$B$28)^(1/12)-1</f>
        <v>0</v>
      </c>
      <c r="Q1830" s="136">
        <f>(1+'Parameters &amp; Main Results'!$B$30)^(1/12)-1</f>
        <v>2.8708987190766422E-3</v>
      </c>
      <c r="R1830" s="136">
        <f>(1+'Parameters &amp; Main Results'!$B$32)^(1/12)-1</f>
        <v>0</v>
      </c>
      <c r="S1830" s="136">
        <f>(1+'Parameters &amp; Main Results'!$B$34)^(1/12)-1</f>
        <v>0</v>
      </c>
      <c r="T1830" s="156">
        <f>(1+'Parameters &amp; Main Results'!$B$36)^(1/12)-1</f>
        <v>8.295381143461622E-4</v>
      </c>
      <c r="U1830" s="240">
        <v>0</v>
      </c>
      <c r="V1830" s="240">
        <v>0</v>
      </c>
      <c r="W1830" s="255">
        <f t="shared" ca="1" si="1958"/>
        <v>2.5421421805023113E-3</v>
      </c>
      <c r="X1830" s="223">
        <f>MMULT(N1830:T1830,'Parameters &amp; Main Results'!$B$12:$B$18)-'Parameters &amp; Main Results'!$B$22/12+MMULT(U1830:V1830,'Parameters &amp; Main Results'!$B$20:$B$21)</f>
        <v>2.1529842783581227E-3</v>
      </c>
      <c r="Y1830" s="223">
        <f>MMULT(N1830:T1830,'Parameters &amp; Main Results'!$C$12:$C$18)-'Parameters &amp; Main Results'!$C$22/12+MMULT(U1830:V1830,'Parameters &amp; Main Results'!$C$20:$C$21)</f>
        <v>2.5421421805023113E-3</v>
      </c>
      <c r="Z1830" s="17">
        <f t="shared" ca="1" si="1961"/>
        <v>1.0283217253068322</v>
      </c>
      <c r="AE1830" s="252">
        <f t="shared" ca="1" si="1953"/>
        <v>40863219.837300003</v>
      </c>
      <c r="AF1830" s="253">
        <f t="shared" ca="1" si="1955"/>
        <v>-1</v>
      </c>
      <c r="AG1830" s="258">
        <f t="shared" ca="1" si="1956"/>
        <v>1</v>
      </c>
      <c r="AH1830" s="227" t="str">
        <f ca="1">IF(SUM(AG1830:OFFSET(AG1830,(-HoldAggressiveTime-1),0,,))=0,"Defensive","Aggressive")</f>
        <v>Aggressive</v>
      </c>
    </row>
    <row r="1831" spans="1:34" ht="13" x14ac:dyDescent="0.15">
      <c r="A1831">
        <f t="shared" si="15"/>
        <v>2</v>
      </c>
      <c r="B1831">
        <f t="shared" si="16"/>
        <v>2023</v>
      </c>
      <c r="C1831" s="70">
        <f t="shared" si="1"/>
        <v>2023.083333333195</v>
      </c>
      <c r="D1831" s="149">
        <f t="shared" si="383"/>
        <v>45016</v>
      </c>
      <c r="N1831" s="156">
        <f>(1+'Parameters &amp; Main Results'!$B$24)^(1/12)-1</f>
        <v>2.8708987190766422E-3</v>
      </c>
      <c r="O1831" s="156">
        <f>(1+'Parameters &amp; Main Results'!$B$26)^(1/12)-1</f>
        <v>0</v>
      </c>
      <c r="P1831" s="156">
        <f>(1+'Parameters &amp; Main Results'!$B$28)^(1/12)-1</f>
        <v>0</v>
      </c>
      <c r="Q1831" s="136">
        <f>(1+'Parameters &amp; Main Results'!$B$30)^(1/12)-1</f>
        <v>2.8708987190766422E-3</v>
      </c>
      <c r="R1831" s="136">
        <f>(1+'Parameters &amp; Main Results'!$B$32)^(1/12)-1</f>
        <v>0</v>
      </c>
      <c r="S1831" s="136">
        <f>(1+'Parameters &amp; Main Results'!$B$34)^(1/12)-1</f>
        <v>0</v>
      </c>
      <c r="T1831" s="156">
        <f>(1+'Parameters &amp; Main Results'!$B$36)^(1/12)-1</f>
        <v>8.295381143461622E-4</v>
      </c>
      <c r="U1831" s="240">
        <v>0</v>
      </c>
      <c r="V1831" s="240">
        <v>0</v>
      </c>
      <c r="W1831" s="255">
        <f t="shared" ca="1" si="1958"/>
        <v>2.5421421805023113E-3</v>
      </c>
      <c r="X1831" s="223">
        <f>MMULT(N1831:T1831,'Parameters &amp; Main Results'!$B$12:$B$18)-'Parameters &amp; Main Results'!$B$22/12+MMULT(U1831:V1831,'Parameters &amp; Main Results'!$B$20:$B$21)</f>
        <v>2.1529842783581227E-3</v>
      </c>
      <c r="Y1831" s="223">
        <f>MMULT(N1831:T1831,'Parameters &amp; Main Results'!$C$12:$C$18)-'Parameters &amp; Main Results'!$C$22/12+MMULT(U1831:V1831,'Parameters &amp; Main Results'!$C$20:$C$21)</f>
        <v>2.5421421805023113E-3</v>
      </c>
      <c r="Z1831" s="17">
        <f t="shared" ca="1" si="1961"/>
        <v>1.0257142139384385</v>
      </c>
      <c r="AE1831" s="252">
        <f t="shared" ca="1" si="1953"/>
        <v>42434352.085500002</v>
      </c>
      <c r="AF1831" s="253">
        <f t="shared" ca="1" si="1955"/>
        <v>-1</v>
      </c>
      <c r="AG1831" s="258">
        <f t="shared" ca="1" si="1956"/>
        <v>1</v>
      </c>
      <c r="AH1831" s="227" t="str">
        <f ca="1">IF(SUM(AG1831:OFFSET(AG1831,(-HoldAggressiveTime-1),0,,))=0,"Defensive","Aggressive")</f>
        <v>Aggressive</v>
      </c>
    </row>
    <row r="1832" spans="1:34" ht="13" x14ac:dyDescent="0.15">
      <c r="A1832">
        <f t="shared" si="15"/>
        <v>3</v>
      </c>
      <c r="B1832">
        <f t="shared" si="16"/>
        <v>2023</v>
      </c>
      <c r="C1832" s="70">
        <f t="shared" si="1"/>
        <v>2023.1666666665283</v>
      </c>
      <c r="D1832" s="149">
        <f t="shared" si="383"/>
        <v>45046</v>
      </c>
      <c r="N1832" s="156">
        <f>(1+'Parameters &amp; Main Results'!$B$24)^(1/12)-1</f>
        <v>2.8708987190766422E-3</v>
      </c>
      <c r="O1832" s="156">
        <f>(1+'Parameters &amp; Main Results'!$B$26)^(1/12)-1</f>
        <v>0</v>
      </c>
      <c r="P1832" s="156">
        <f>(1+'Parameters &amp; Main Results'!$B$28)^(1/12)-1</f>
        <v>0</v>
      </c>
      <c r="Q1832" s="136">
        <f>(1+'Parameters &amp; Main Results'!$B$30)^(1/12)-1</f>
        <v>2.8708987190766422E-3</v>
      </c>
      <c r="R1832" s="136">
        <f>(1+'Parameters &amp; Main Results'!$B$32)^(1/12)-1</f>
        <v>0</v>
      </c>
      <c r="S1832" s="136">
        <f>(1+'Parameters &amp; Main Results'!$B$34)^(1/12)-1</f>
        <v>0</v>
      </c>
      <c r="T1832" s="156">
        <f>(1+'Parameters &amp; Main Results'!$B$36)^(1/12)-1</f>
        <v>8.295381143461622E-4</v>
      </c>
      <c r="U1832" s="240">
        <v>0</v>
      </c>
      <c r="V1832" s="240">
        <v>0</v>
      </c>
      <c r="W1832" s="255">
        <f t="shared" ca="1" si="1958"/>
        <v>2.5421421805023113E-3</v>
      </c>
      <c r="X1832" s="223">
        <f>MMULT(N1832:T1832,'Parameters &amp; Main Results'!$B$12:$B$18)-'Parameters &amp; Main Results'!$B$22/12+MMULT(U1832:V1832,'Parameters &amp; Main Results'!$B$20:$B$21)</f>
        <v>2.1529842783581227E-3</v>
      </c>
      <c r="Y1832" s="223">
        <f>MMULT(N1832:T1832,'Parameters &amp; Main Results'!$C$12:$C$18)-'Parameters &amp; Main Results'!$C$22/12+MMULT(U1832:V1832,'Parameters &amp; Main Results'!$C$20:$C$21)</f>
        <v>2.5421421805023113E-3</v>
      </c>
      <c r="Z1832" s="17">
        <f t="shared" ca="1" si="1961"/>
        <v>1.0231133144264017</v>
      </c>
      <c r="AE1832" s="252">
        <f t="shared" ca="1" si="1953"/>
        <v>42005926.103699997</v>
      </c>
      <c r="AF1832" s="253">
        <f t="shared" ca="1" si="1955"/>
        <v>-1</v>
      </c>
      <c r="AG1832" s="258">
        <f t="shared" ca="1" si="1956"/>
        <v>1</v>
      </c>
      <c r="AH1832" s="227" t="str">
        <f ca="1">IF(SUM(AG1832:OFFSET(AG1832,(-HoldAggressiveTime-1),0,,))=0,"Defensive","Aggressive")</f>
        <v>Aggressive</v>
      </c>
    </row>
    <row r="1833" spans="1:34" ht="13" x14ac:dyDescent="0.15">
      <c r="A1833">
        <f t="shared" si="15"/>
        <v>4</v>
      </c>
      <c r="B1833">
        <f t="shared" si="16"/>
        <v>2023</v>
      </c>
      <c r="C1833" s="70">
        <f t="shared" si="1"/>
        <v>2023.2499999998615</v>
      </c>
      <c r="D1833" s="149">
        <f t="shared" si="383"/>
        <v>45077</v>
      </c>
      <c r="N1833" s="156">
        <f>(1+'Parameters &amp; Main Results'!$B$24)^(1/12)-1</f>
        <v>2.8708987190766422E-3</v>
      </c>
      <c r="O1833" s="156">
        <f>(1+'Parameters &amp; Main Results'!$B$26)^(1/12)-1</f>
        <v>0</v>
      </c>
      <c r="P1833" s="156">
        <f>(1+'Parameters &amp; Main Results'!$B$28)^(1/12)-1</f>
        <v>0</v>
      </c>
      <c r="Q1833" s="136">
        <f>(1+'Parameters &amp; Main Results'!$B$30)^(1/12)-1</f>
        <v>2.8708987190766422E-3</v>
      </c>
      <c r="R1833" s="136">
        <f>(1+'Parameters &amp; Main Results'!$B$32)^(1/12)-1</f>
        <v>0</v>
      </c>
      <c r="S1833" s="136">
        <f>(1+'Parameters &amp; Main Results'!$B$34)^(1/12)-1</f>
        <v>0</v>
      </c>
      <c r="T1833" s="156">
        <f>(1+'Parameters &amp; Main Results'!$B$36)^(1/12)-1</f>
        <v>8.295381143461622E-4</v>
      </c>
      <c r="U1833" s="240">
        <v>0</v>
      </c>
      <c r="V1833" s="240">
        <v>0</v>
      </c>
      <c r="W1833" s="255">
        <f t="shared" ca="1" si="1958"/>
        <v>2.5421421805023113E-3</v>
      </c>
      <c r="X1833" s="223">
        <f>MMULT(N1833:T1833,'Parameters &amp; Main Results'!$B$12:$B$18)-'Parameters &amp; Main Results'!$B$22/12+MMULT(U1833:V1833,'Parameters &amp; Main Results'!$B$20:$B$21)</f>
        <v>2.1529842783581227E-3</v>
      </c>
      <c r="Y1833" s="223">
        <f>MMULT(N1833:T1833,'Parameters &amp; Main Results'!$C$12:$C$18)-'Parameters &amp; Main Results'!$C$22/12+MMULT(U1833:V1833,'Parameters &amp; Main Results'!$C$20:$C$21)</f>
        <v>2.5421421805023113E-3</v>
      </c>
      <c r="Z1833" s="17">
        <f t="shared" ca="1" si="1961"/>
        <v>1.0205190100050634</v>
      </c>
      <c r="AE1833" s="252">
        <f t="shared" ca="1" si="1953"/>
        <v>43164218.457000002</v>
      </c>
      <c r="AF1833" s="253">
        <f t="shared" ca="1" si="1955"/>
        <v>-1</v>
      </c>
      <c r="AG1833" s="258">
        <f t="shared" ca="1" si="1956"/>
        <v>1</v>
      </c>
      <c r="AH1833" s="227" t="str">
        <f ca="1">IF(SUM(AG1833:OFFSET(AG1833,(-HoldAggressiveTime-1),0,,))=0,"Defensive","Aggressive")</f>
        <v>Aggressive</v>
      </c>
    </row>
    <row r="1834" spans="1:34" ht="13" x14ac:dyDescent="0.15">
      <c r="A1834">
        <f t="shared" si="15"/>
        <v>5</v>
      </c>
      <c r="B1834">
        <f t="shared" si="16"/>
        <v>2023</v>
      </c>
      <c r="C1834" s="70">
        <f t="shared" si="1"/>
        <v>2023.3333333331948</v>
      </c>
      <c r="D1834" s="149">
        <f t="shared" si="383"/>
        <v>45107</v>
      </c>
      <c r="N1834" s="156">
        <f>(1+'Parameters &amp; Main Results'!$B$24)^(1/12)-1</f>
        <v>2.8708987190766422E-3</v>
      </c>
      <c r="O1834" s="156">
        <f>(1+'Parameters &amp; Main Results'!$B$26)^(1/12)-1</f>
        <v>0</v>
      </c>
      <c r="P1834" s="156">
        <f>(1+'Parameters &amp; Main Results'!$B$28)^(1/12)-1</f>
        <v>0</v>
      </c>
      <c r="Q1834" s="136">
        <f>(1+'Parameters &amp; Main Results'!$B$30)^(1/12)-1</f>
        <v>2.8708987190766422E-3</v>
      </c>
      <c r="R1834" s="136">
        <f>(1+'Parameters &amp; Main Results'!$B$32)^(1/12)-1</f>
        <v>0</v>
      </c>
      <c r="S1834" s="136">
        <f>(1+'Parameters &amp; Main Results'!$B$34)^(1/12)-1</f>
        <v>0</v>
      </c>
      <c r="T1834" s="156">
        <f>(1+'Parameters &amp; Main Results'!$B$36)^(1/12)-1</f>
        <v>8.295381143461622E-4</v>
      </c>
      <c r="U1834" s="240">
        <v>0</v>
      </c>
      <c r="V1834" s="240">
        <v>0</v>
      </c>
      <c r="W1834" s="255">
        <f t="shared" ca="1" si="1958"/>
        <v>2.5421421805023113E-3</v>
      </c>
      <c r="X1834" s="223">
        <f>MMULT(N1834:T1834,'Parameters &amp; Main Results'!$B$12:$B$18)-'Parameters &amp; Main Results'!$B$22/12+MMULT(U1834:V1834,'Parameters &amp; Main Results'!$B$20:$B$21)</f>
        <v>2.1529842783581227E-3</v>
      </c>
      <c r="Y1834" s="223">
        <f>MMULT(N1834:T1834,'Parameters &amp; Main Results'!$C$12:$C$18)-'Parameters &amp; Main Results'!$C$22/12+MMULT(U1834:V1834,'Parameters &amp; Main Results'!$C$20:$C$21)</f>
        <v>2.5421421805023113E-3</v>
      </c>
      <c r="Z1834" s="17">
        <f t="shared" ca="1" si="1961"/>
        <v>1.017931283951278</v>
      </c>
      <c r="AE1834" s="252">
        <f t="shared" ca="1" si="1953"/>
        <v>45054619.390799999</v>
      </c>
      <c r="AF1834" s="253">
        <f t="shared" ca="1" si="1955"/>
        <v>-1</v>
      </c>
      <c r="AG1834" s="258">
        <f t="shared" ca="1" si="1956"/>
        <v>1</v>
      </c>
      <c r="AH1834" s="227" t="str">
        <f ca="1">IF(SUM(AG1834:OFFSET(AG1834,(-HoldAggressiveTime-1),0,,))=0,"Defensive","Aggressive")</f>
        <v>Aggressive</v>
      </c>
    </row>
    <row r="1835" spans="1:34" ht="13" x14ac:dyDescent="0.15">
      <c r="A1835">
        <f t="shared" si="15"/>
        <v>6</v>
      </c>
      <c r="B1835">
        <f t="shared" si="16"/>
        <v>2023</v>
      </c>
      <c r="C1835" s="70">
        <f t="shared" si="1"/>
        <v>2023.416666666528</v>
      </c>
      <c r="D1835" s="149">
        <f t="shared" si="383"/>
        <v>45138</v>
      </c>
      <c r="N1835" s="156">
        <f>(1+'Parameters &amp; Main Results'!$B$24)^(1/12)-1</f>
        <v>2.8708987190766422E-3</v>
      </c>
      <c r="O1835" s="156">
        <f>(1+'Parameters &amp; Main Results'!$B$26)^(1/12)-1</f>
        <v>0</v>
      </c>
      <c r="P1835" s="156">
        <f>(1+'Parameters &amp; Main Results'!$B$28)^(1/12)-1</f>
        <v>0</v>
      </c>
      <c r="Q1835" s="136">
        <f>(1+'Parameters &amp; Main Results'!$B$30)^(1/12)-1</f>
        <v>2.8708987190766422E-3</v>
      </c>
      <c r="R1835" s="136">
        <f>(1+'Parameters &amp; Main Results'!$B$32)^(1/12)-1</f>
        <v>0</v>
      </c>
      <c r="S1835" s="136">
        <f>(1+'Parameters &amp; Main Results'!$B$34)^(1/12)-1</f>
        <v>0</v>
      </c>
      <c r="T1835" s="156">
        <f>(1+'Parameters &amp; Main Results'!$B$36)^(1/12)-1</f>
        <v>8.295381143461622E-4</v>
      </c>
      <c r="U1835" s="240">
        <v>0</v>
      </c>
      <c r="V1835" s="240">
        <v>0</v>
      </c>
      <c r="W1835" s="255">
        <f t="shared" ca="1" si="1958"/>
        <v>2.5421421805023113E-3</v>
      </c>
      <c r="X1835" s="223">
        <f>MMULT(N1835:T1835,'Parameters &amp; Main Results'!$B$12:$B$18)-'Parameters &amp; Main Results'!$B$22/12+MMULT(U1835:V1835,'Parameters &amp; Main Results'!$B$20:$B$21)</f>
        <v>2.1529842783581227E-3</v>
      </c>
      <c r="Y1835" s="223">
        <f>MMULT(N1835:T1835,'Parameters &amp; Main Results'!$C$12:$C$18)-'Parameters &amp; Main Results'!$C$22/12+MMULT(U1835:V1835,'Parameters &amp; Main Results'!$C$20:$C$21)</f>
        <v>2.5421421805023113E-3</v>
      </c>
      <c r="Z1835" s="17">
        <f t="shared" ca="1" si="1961"/>
        <v>1.0153501195843047</v>
      </c>
      <c r="AE1835" s="252">
        <f t="shared" ca="1" si="1953"/>
        <v>47459142.440399997</v>
      </c>
      <c r="AF1835" s="253">
        <f t="shared" ca="1" si="1955"/>
        <v>-1</v>
      </c>
      <c r="AG1835" s="258">
        <f t="shared" ca="1" si="1956"/>
        <v>1</v>
      </c>
      <c r="AH1835" s="227" t="str">
        <f ca="1">IF(SUM(AG1835:OFFSET(AG1835,(-HoldAggressiveTime-1),0,,))=0,"Defensive","Aggressive")</f>
        <v>Aggressive</v>
      </c>
    </row>
    <row r="1836" spans="1:34" ht="13" x14ac:dyDescent="0.15">
      <c r="A1836">
        <f t="shared" si="15"/>
        <v>7</v>
      </c>
      <c r="B1836">
        <f t="shared" si="16"/>
        <v>2023</v>
      </c>
      <c r="C1836" s="70">
        <f t="shared" si="1"/>
        <v>2023.4999999998613</v>
      </c>
      <c r="D1836" s="149">
        <f t="shared" si="383"/>
        <v>45169</v>
      </c>
      <c r="N1836" s="156">
        <f>(1+'Parameters &amp; Main Results'!$B$24)^(1/12)-1</f>
        <v>2.8708987190766422E-3</v>
      </c>
      <c r="O1836" s="156">
        <f>(1+'Parameters &amp; Main Results'!$B$26)^(1/12)-1</f>
        <v>0</v>
      </c>
      <c r="P1836" s="156">
        <f>(1+'Parameters &amp; Main Results'!$B$28)^(1/12)-1</f>
        <v>0</v>
      </c>
      <c r="Q1836" s="136">
        <f>(1+'Parameters &amp; Main Results'!$B$30)^(1/12)-1</f>
        <v>2.8708987190766422E-3</v>
      </c>
      <c r="R1836" s="136">
        <f>(1+'Parameters &amp; Main Results'!$B$32)^(1/12)-1</f>
        <v>0</v>
      </c>
      <c r="S1836" s="136">
        <f>(1+'Parameters &amp; Main Results'!$B$34)^(1/12)-1</f>
        <v>0</v>
      </c>
      <c r="T1836" s="156">
        <f>(1+'Parameters &amp; Main Results'!$B$36)^(1/12)-1</f>
        <v>8.295381143461622E-4</v>
      </c>
      <c r="U1836" s="240">
        <v>0</v>
      </c>
      <c r="V1836" s="240">
        <v>0</v>
      </c>
      <c r="W1836" s="255">
        <f t="shared" ca="1" si="1958"/>
        <v>2.5421421805023113E-3</v>
      </c>
      <c r="X1836" s="223">
        <f>MMULT(N1836:T1836,'Parameters &amp; Main Results'!$B$12:$B$18)-'Parameters &amp; Main Results'!$B$22/12+MMULT(U1836:V1836,'Parameters &amp; Main Results'!$B$20:$B$21)</f>
        <v>2.1529842783581227E-3</v>
      </c>
      <c r="Y1836" s="223">
        <f>MMULT(N1836:T1836,'Parameters &amp; Main Results'!$C$12:$C$18)-'Parameters &amp; Main Results'!$C$22/12+MMULT(U1836:V1836,'Parameters &amp; Main Results'!$C$20:$C$21)</f>
        <v>2.5421421805023113E-3</v>
      </c>
      <c r="Z1836" s="17">
        <f t="shared" ca="1" si="1961"/>
        <v>1.0127755002657</v>
      </c>
      <c r="AE1836" s="252">
        <f t="shared" ca="1" si="1953"/>
        <v>47790606.555299997</v>
      </c>
      <c r="AF1836" s="253">
        <f t="shared" ca="1" si="1955"/>
        <v>-1</v>
      </c>
      <c r="AG1836" s="258">
        <f t="shared" ca="1" si="1956"/>
        <v>1</v>
      </c>
      <c r="AH1836" s="227" t="str">
        <f ca="1">IF(SUM(AG1836:OFFSET(AG1836,(-HoldAggressiveTime-1),0,,))=0,"Defensive","Aggressive")</f>
        <v>Aggressive</v>
      </c>
    </row>
    <row r="1837" spans="1:34" ht="13" x14ac:dyDescent="0.15">
      <c r="A1837">
        <f t="shared" si="15"/>
        <v>8</v>
      </c>
      <c r="B1837">
        <f t="shared" si="16"/>
        <v>2023</v>
      </c>
      <c r="C1837" s="70">
        <f t="shared" si="1"/>
        <v>2023.5833333331946</v>
      </c>
      <c r="D1837" s="149">
        <f t="shared" si="383"/>
        <v>45199</v>
      </c>
      <c r="N1837" s="156">
        <f>(1+'Parameters &amp; Main Results'!$B$24)^(1/12)-1</f>
        <v>2.8708987190766422E-3</v>
      </c>
      <c r="O1837" s="156">
        <f>(1+'Parameters &amp; Main Results'!$B$26)^(1/12)-1</f>
        <v>0</v>
      </c>
      <c r="P1837" s="156">
        <f>(1+'Parameters &amp; Main Results'!$B$28)^(1/12)-1</f>
        <v>0</v>
      </c>
      <c r="Q1837" s="136">
        <f>(1+'Parameters &amp; Main Results'!$B$30)^(1/12)-1</f>
        <v>2.8708987190766422E-3</v>
      </c>
      <c r="R1837" s="136">
        <f>(1+'Parameters &amp; Main Results'!$B$32)^(1/12)-1</f>
        <v>0</v>
      </c>
      <c r="S1837" s="136">
        <f>(1+'Parameters &amp; Main Results'!$B$34)^(1/12)-1</f>
        <v>0</v>
      </c>
      <c r="T1837" s="156">
        <f>(1+'Parameters &amp; Main Results'!$B$36)^(1/12)-1</f>
        <v>8.295381143461622E-4</v>
      </c>
      <c r="U1837" s="240">
        <v>0</v>
      </c>
      <c r="V1837" s="240">
        <v>0</v>
      </c>
      <c r="W1837" s="255">
        <f t="shared" ca="1" si="1958"/>
        <v>2.5421421805023113E-3</v>
      </c>
      <c r="X1837" s="223">
        <f>MMULT(N1837:T1837,'Parameters &amp; Main Results'!$B$12:$B$18)-'Parameters &amp; Main Results'!$B$22/12+MMULT(U1837:V1837,'Parameters &amp; Main Results'!$B$20:$B$21)</f>
        <v>2.1529842783581227E-3</v>
      </c>
      <c r="Y1837" s="223">
        <f>MMULT(N1837:T1837,'Parameters &amp; Main Results'!$C$12:$C$18)-'Parameters &amp; Main Results'!$C$22/12+MMULT(U1837:V1837,'Parameters &amp; Main Results'!$C$20:$C$21)</f>
        <v>2.5421421805023113E-3</v>
      </c>
      <c r="Z1837" s="17">
        <f t="shared" ca="1" si="1961"/>
        <v>1.0102074093992102</v>
      </c>
      <c r="AE1837" s="252">
        <f t="shared" ca="1" si="1953"/>
        <v>48906296.937700003</v>
      </c>
      <c r="AF1837" s="253">
        <f t="shared" ca="1" si="1955"/>
        <v>-1</v>
      </c>
      <c r="AG1837" s="258">
        <f t="shared" ca="1" si="1956"/>
        <v>1</v>
      </c>
      <c r="AH1837" s="227" t="str">
        <f ca="1">IF(SUM(AG1837:OFFSET(AG1837,(-HoldAggressiveTime-1),0,,))=0,"Defensive","Aggressive")</f>
        <v>Aggressive</v>
      </c>
    </row>
    <row r="1838" spans="1:34" ht="13" x14ac:dyDescent="0.15">
      <c r="A1838">
        <f t="shared" si="15"/>
        <v>9</v>
      </c>
      <c r="B1838">
        <f t="shared" si="16"/>
        <v>2023</v>
      </c>
      <c r="C1838" s="70">
        <f t="shared" si="1"/>
        <v>2023.6666666665278</v>
      </c>
      <c r="D1838" s="149">
        <f t="shared" si="383"/>
        <v>45230</v>
      </c>
      <c r="N1838" s="156">
        <f>(1+'Parameters &amp; Main Results'!$B$24)^(1/12)-1</f>
        <v>2.8708987190766422E-3</v>
      </c>
      <c r="O1838" s="156">
        <f>(1+'Parameters &amp; Main Results'!$B$26)^(1/12)-1</f>
        <v>0</v>
      </c>
      <c r="P1838" s="156">
        <f>(1+'Parameters &amp; Main Results'!$B$28)^(1/12)-1</f>
        <v>0</v>
      </c>
      <c r="Q1838" s="136">
        <f>(1+'Parameters &amp; Main Results'!$B$30)^(1/12)-1</f>
        <v>2.8708987190766422E-3</v>
      </c>
      <c r="R1838" s="136">
        <f>(1+'Parameters &amp; Main Results'!$B$32)^(1/12)-1</f>
        <v>0</v>
      </c>
      <c r="S1838" s="136">
        <f>(1+'Parameters &amp; Main Results'!$B$34)^(1/12)-1</f>
        <v>0</v>
      </c>
      <c r="T1838" s="156">
        <f>(1+'Parameters &amp; Main Results'!$B$36)^(1/12)-1</f>
        <v>8.295381143461622E-4</v>
      </c>
      <c r="U1838" s="240">
        <v>0</v>
      </c>
      <c r="V1838" s="240">
        <v>0</v>
      </c>
      <c r="W1838" s="255">
        <f t="shared" ca="1" si="1958"/>
        <v>2.5421421805023113E-3</v>
      </c>
      <c r="X1838" s="223">
        <f>MMULT(N1838:T1838,'Parameters &amp; Main Results'!$B$12:$B$18)-'Parameters &amp; Main Results'!$B$22/12+MMULT(U1838:V1838,'Parameters &amp; Main Results'!$B$20:$B$21)</f>
        <v>2.1529842783581227E-3</v>
      </c>
      <c r="Y1838" s="223">
        <f>MMULT(N1838:T1838,'Parameters &amp; Main Results'!$C$12:$C$18)-'Parameters &amp; Main Results'!$C$22/12+MMULT(U1838:V1838,'Parameters &amp; Main Results'!$C$20:$C$21)</f>
        <v>2.5421421805023113E-3</v>
      </c>
      <c r="Z1838" s="17">
        <f t="shared" ca="1" si="1961"/>
        <v>1.007645830430665</v>
      </c>
      <c r="AE1838" s="252">
        <f t="shared" ca="1" si="1953"/>
        <v>50068034.636600003</v>
      </c>
      <c r="AF1838" s="253">
        <f t="shared" ca="1" si="1955"/>
        <v>-1</v>
      </c>
      <c r="AG1838" s="258">
        <f t="shared" ca="1" si="1956"/>
        <v>1</v>
      </c>
      <c r="AH1838" s="227" t="str">
        <f ca="1">IF(SUM(AG1838:OFFSET(AG1838,(-HoldAggressiveTime-1),0,,))=0,"Defensive","Aggressive")</f>
        <v>Aggressive</v>
      </c>
    </row>
    <row r="1839" spans="1:34" ht="13" x14ac:dyDescent="0.15">
      <c r="A1839">
        <f t="shared" si="15"/>
        <v>10</v>
      </c>
      <c r="B1839">
        <f t="shared" si="16"/>
        <v>2023</v>
      </c>
      <c r="C1839" s="70">
        <f t="shared" si="1"/>
        <v>2023.7499999998611</v>
      </c>
      <c r="D1839" s="149">
        <f t="shared" si="383"/>
        <v>45260</v>
      </c>
      <c r="N1839" s="156">
        <f>(1+'Parameters &amp; Main Results'!$B$24)^(1/12)-1</f>
        <v>2.8708987190766422E-3</v>
      </c>
      <c r="O1839" s="156">
        <f>(1+'Parameters &amp; Main Results'!$B$26)^(1/12)-1</f>
        <v>0</v>
      </c>
      <c r="P1839" s="156">
        <f>(1+'Parameters &amp; Main Results'!$B$28)^(1/12)-1</f>
        <v>0</v>
      </c>
      <c r="Q1839" s="136">
        <f>(1+'Parameters &amp; Main Results'!$B$30)^(1/12)-1</f>
        <v>2.8708987190766422E-3</v>
      </c>
      <c r="R1839" s="136">
        <f>(1+'Parameters &amp; Main Results'!$B$32)^(1/12)-1</f>
        <v>0</v>
      </c>
      <c r="S1839" s="136">
        <f>(1+'Parameters &amp; Main Results'!$B$34)^(1/12)-1</f>
        <v>0</v>
      </c>
      <c r="T1839" s="156">
        <f>(1+'Parameters &amp; Main Results'!$B$36)^(1/12)-1</f>
        <v>8.295381143461622E-4</v>
      </c>
      <c r="U1839" s="240">
        <v>0</v>
      </c>
      <c r="V1839" s="240">
        <v>0</v>
      </c>
      <c r="W1839" s="255">
        <f t="shared" ca="1" si="1958"/>
        <v>2.5421421805023113E-3</v>
      </c>
      <c r="X1839" s="223">
        <f>MMULT(N1839:T1839,'Parameters &amp; Main Results'!$B$12:$B$18)-'Parameters &amp; Main Results'!$B$22/12+MMULT(U1839:V1839,'Parameters &amp; Main Results'!$B$20:$B$21)</f>
        <v>2.1529842783581227E-3</v>
      </c>
      <c r="Y1839" s="223">
        <f>MMULT(N1839:T1839,'Parameters &amp; Main Results'!$C$12:$C$18)-'Parameters &amp; Main Results'!$C$22/12+MMULT(U1839:V1839,'Parameters &amp; Main Results'!$C$20:$C$21)</f>
        <v>2.5421421805023113E-3</v>
      </c>
      <c r="Z1839" s="17">
        <f t="shared" ca="1" si="1961"/>
        <v>1.0050907468478705</v>
      </c>
      <c r="AE1839" s="252">
        <f t="shared" ca="1" si="1953"/>
        <v>51590385.167199999</v>
      </c>
      <c r="AF1839" s="253">
        <f t="shared" ca="1" si="1955"/>
        <v>-1</v>
      </c>
      <c r="AG1839" s="258">
        <f t="shared" ca="1" si="1956"/>
        <v>1</v>
      </c>
      <c r="AH1839" s="227" t="str">
        <f ca="1">IF(SUM(AG1839:OFFSET(AG1839,(-HoldAggressiveTime-1),0,,))=0,"Defensive","Aggressive")</f>
        <v>Aggressive</v>
      </c>
    </row>
    <row r="1840" spans="1:34" ht="13" x14ac:dyDescent="0.15">
      <c r="A1840">
        <f t="shared" si="15"/>
        <v>11</v>
      </c>
      <c r="B1840">
        <f t="shared" si="16"/>
        <v>2023</v>
      </c>
      <c r="C1840" s="70">
        <f t="shared" si="1"/>
        <v>2023.8333333331943</v>
      </c>
      <c r="D1840" s="149">
        <f t="shared" si="383"/>
        <v>45291</v>
      </c>
      <c r="N1840" s="156">
        <f>(1+'Parameters &amp; Main Results'!$B$24)^(1/12)-1</f>
        <v>2.8708987190766422E-3</v>
      </c>
      <c r="O1840" s="156">
        <f>(1+'Parameters &amp; Main Results'!$B$26)^(1/12)-1</f>
        <v>0</v>
      </c>
      <c r="P1840" s="156">
        <f>(1+'Parameters &amp; Main Results'!$B$28)^(1/12)-1</f>
        <v>0</v>
      </c>
      <c r="Q1840" s="136">
        <f>(1+'Parameters &amp; Main Results'!$B$30)^(1/12)-1</f>
        <v>2.8708987190766422E-3</v>
      </c>
      <c r="R1840" s="136">
        <f>(1+'Parameters &amp; Main Results'!$B$32)^(1/12)-1</f>
        <v>0</v>
      </c>
      <c r="S1840" s="136">
        <f>(1+'Parameters &amp; Main Results'!$B$34)^(1/12)-1</f>
        <v>0</v>
      </c>
      <c r="T1840" s="156">
        <f>(1+'Parameters &amp; Main Results'!$B$36)^(1/12)-1</f>
        <v>8.295381143461622E-4</v>
      </c>
      <c r="U1840" s="240">
        <v>0</v>
      </c>
      <c r="V1840" s="240">
        <v>0</v>
      </c>
      <c r="W1840" s="255">
        <f t="shared" ca="1" si="1958"/>
        <v>2.5421421805023113E-3</v>
      </c>
      <c r="X1840" s="223">
        <f>MMULT(N1840:T1840,'Parameters &amp; Main Results'!$B$12:$B$18)-'Parameters &amp; Main Results'!$B$22/12+MMULT(U1840:V1840,'Parameters &amp; Main Results'!$B$20:$B$21)</f>
        <v>2.1529842783581227E-3</v>
      </c>
      <c r="Y1840" s="223">
        <f>MMULT(N1840:T1840,'Parameters &amp; Main Results'!$C$12:$C$18)-'Parameters &amp; Main Results'!$C$22/12+MMULT(U1840:V1840,'Parameters &amp; Main Results'!$C$20:$C$21)</f>
        <v>2.5421421805023113E-3</v>
      </c>
      <c r="Z1840" s="17">
        <f t="shared" ca="1" si="1961"/>
        <v>1.0025421421805023</v>
      </c>
      <c r="AE1840" s="252">
        <f t="shared" ca="1" si="1953"/>
        <v>49190948.1039</v>
      </c>
      <c r="AF1840" s="253">
        <f t="shared" ca="1" si="1955"/>
        <v>-1</v>
      </c>
      <c r="AG1840" s="258">
        <f t="shared" ca="1" si="1956"/>
        <v>1</v>
      </c>
      <c r="AH1840" s="227" t="str">
        <f ca="1">IF(SUM(AG1840:OFFSET(AG1840,(-HoldAggressiveTime-1),0,,))=0,"Defensive","Aggressive")</f>
        <v>Aggressive</v>
      </c>
    </row>
    <row r="1841" spans="1:34" ht="13" x14ac:dyDescent="0.15">
      <c r="A1841">
        <f t="shared" si="15"/>
        <v>12</v>
      </c>
      <c r="B1841">
        <f t="shared" si="16"/>
        <v>2023</v>
      </c>
      <c r="C1841" s="70">
        <f t="shared" si="1"/>
        <v>2023.9166666665276</v>
      </c>
      <c r="D1841" s="149">
        <f t="shared" si="383"/>
        <v>45322</v>
      </c>
      <c r="N1841" s="156">
        <f>(1+'Parameters &amp; Main Results'!$B$24)^(1/12)-1</f>
        <v>2.8708987190766422E-3</v>
      </c>
      <c r="O1841" s="156">
        <f>(1+'Parameters &amp; Main Results'!$B$26)^(1/12)-1</f>
        <v>0</v>
      </c>
      <c r="P1841" s="156">
        <f>(1+'Parameters &amp; Main Results'!$B$28)^(1/12)-1</f>
        <v>0</v>
      </c>
      <c r="Q1841" s="136">
        <f>(1+'Parameters &amp; Main Results'!$B$30)^(1/12)-1</f>
        <v>2.8708987190766422E-3</v>
      </c>
      <c r="R1841" s="136">
        <f>(1+'Parameters &amp; Main Results'!$B$32)^(1/12)-1</f>
        <v>0</v>
      </c>
      <c r="S1841" s="136">
        <f>(1+'Parameters &amp; Main Results'!$B$34)^(1/12)-1</f>
        <v>0</v>
      </c>
      <c r="T1841" s="156">
        <f>(1+'Parameters &amp; Main Results'!$B$36)^(1/12)-1</f>
        <v>8.295381143461622E-4</v>
      </c>
      <c r="U1841" s="240">
        <v>0</v>
      </c>
      <c r="V1841" s="240">
        <v>0</v>
      </c>
      <c r="W1841" s="255">
        <f t="shared" ca="1" si="1958"/>
        <v>0</v>
      </c>
      <c r="X1841" s="223">
        <f>MMULT(N1841:T1841,'Parameters &amp; Main Results'!$B$12:$B$18)-'Parameters &amp; Main Results'!$B$22/12+MMULT(U1841:V1841,'Parameters &amp; Main Results'!$B$20:$B$21)</f>
        <v>2.1529842783581227E-3</v>
      </c>
      <c r="Y1841" s="223">
        <f>MMULT(N1841:T1841,'Parameters &amp; Main Results'!$C$12:$C$18)-'Parameters &amp; Main Results'!$C$22/12+MMULT(U1841:V1841,'Parameters &amp; Main Results'!$C$20:$C$21)</f>
        <v>2.5421421805023113E-3</v>
      </c>
      <c r="Z1841" s="17">
        <f t="shared" ca="1" si="1961"/>
        <v>1</v>
      </c>
      <c r="AE1841" s="252">
        <f t="shared" ca="1" si="1953"/>
        <v>0</v>
      </c>
      <c r="AF1841" s="253" t="e">
        <f t="shared" ca="1" si="1955"/>
        <v>#DIV/0!</v>
      </c>
      <c r="AG1841" s="258" t="e">
        <f t="shared" ca="1" si="1956"/>
        <v>#DIV/0!</v>
      </c>
      <c r="AH1841" s="227" t="e">
        <f ca="1">IF(SUM(AG1841:OFFSET(AG1841,(-HoldAggressiveTime-1),0,,))=0,"Defensive","Aggressive")</f>
        <v>#DIV/0!</v>
      </c>
    </row>
    <row r="1842" spans="1:34" ht="13" x14ac:dyDescent="0.15">
      <c r="A1842">
        <f t="shared" si="15"/>
        <v>1</v>
      </c>
      <c r="B1842">
        <f t="shared" si="16"/>
        <v>2024</v>
      </c>
      <c r="C1842" s="70">
        <f t="shared" si="1"/>
        <v>2023.9999999998608</v>
      </c>
      <c r="D1842" s="149">
        <f t="shared" si="383"/>
        <v>45351</v>
      </c>
      <c r="N1842" s="156">
        <f>(1+'Parameters &amp; Main Results'!$B$24)^(1/12)-1</f>
        <v>2.8708987190766422E-3</v>
      </c>
      <c r="O1842" s="156">
        <f>(1+'Parameters &amp; Main Results'!$B$26)^(1/12)-1</f>
        <v>0</v>
      </c>
      <c r="P1842" s="156">
        <f>(1+'Parameters &amp; Main Results'!$B$28)^(1/12)-1</f>
        <v>0</v>
      </c>
      <c r="Q1842" s="136">
        <f>(1+'Parameters &amp; Main Results'!$B$30)^(1/12)-1</f>
        <v>2.8708987190766422E-3</v>
      </c>
      <c r="R1842" s="136">
        <f>(1+'Parameters &amp; Main Results'!$B$32)^(1/12)-1</f>
        <v>0</v>
      </c>
      <c r="S1842" s="136">
        <f>(1+'Parameters &amp; Main Results'!$B$34)^(1/12)-1</f>
        <v>0</v>
      </c>
      <c r="T1842" s="156">
        <f>(1+'Parameters &amp; Main Results'!$B$36)^(1/12)-1</f>
        <v>8.295381143461622E-4</v>
      </c>
      <c r="U1842" s="240">
        <v>0</v>
      </c>
      <c r="V1842" s="240">
        <v>0</v>
      </c>
      <c r="W1842" s="255">
        <f t="shared" ca="1" si="1958"/>
        <v>0</v>
      </c>
      <c r="X1842" s="223">
        <f>MMULT(N1842:T1842,'Parameters &amp; Main Results'!$B$12:$B$18)-'Parameters &amp; Main Results'!$B$22/12+MMULT(U1842:V1842,'Parameters &amp; Main Results'!$B$20:$B$21)</f>
        <v>2.1529842783581227E-3</v>
      </c>
      <c r="Y1842" s="223">
        <f>MMULT(N1842:T1842,'Parameters &amp; Main Results'!$C$12:$C$18)-'Parameters &amp; Main Results'!$C$22/12+MMULT(U1842:V1842,'Parameters &amp; Main Results'!$C$20:$C$21)</f>
        <v>2.5421421805023113E-3</v>
      </c>
      <c r="Z1842" s="17">
        <f t="shared" ca="1" si="1961"/>
        <v>1</v>
      </c>
      <c r="AE1842" s="252">
        <f t="shared" ca="1" si="1953"/>
        <v>0</v>
      </c>
      <c r="AF1842" s="253" t="e">
        <f t="shared" ca="1" si="1955"/>
        <v>#DIV/0!</v>
      </c>
      <c r="AG1842" s="258" t="e">
        <f t="shared" ca="1" si="1956"/>
        <v>#DIV/0!</v>
      </c>
      <c r="AH1842" s="227" t="e">
        <f ca="1">IF(SUM(AG1842:OFFSET(AG1842,(-HoldAggressiveTime-1),0,,))=0,"Defensive","Aggressive")</f>
        <v>#DIV/0!</v>
      </c>
    </row>
    <row r="1843" spans="1:34" ht="13" x14ac:dyDescent="0.15">
      <c r="A1843">
        <f t="shared" si="15"/>
        <v>2</v>
      </c>
      <c r="B1843">
        <f t="shared" si="16"/>
        <v>2024</v>
      </c>
      <c r="C1843" s="70">
        <f t="shared" si="1"/>
        <v>2024.0833333331941</v>
      </c>
      <c r="D1843" s="149">
        <f t="shared" si="383"/>
        <v>45382</v>
      </c>
      <c r="N1843" s="156">
        <f>(1+'Parameters &amp; Main Results'!$B$24)^(1/12)-1</f>
        <v>2.8708987190766422E-3</v>
      </c>
      <c r="O1843" s="156">
        <f>(1+'Parameters &amp; Main Results'!$B$26)^(1/12)-1</f>
        <v>0</v>
      </c>
      <c r="P1843" s="156">
        <f>(1+'Parameters &amp; Main Results'!$B$28)^(1/12)-1</f>
        <v>0</v>
      </c>
      <c r="Q1843" s="136">
        <f>(1+'Parameters &amp; Main Results'!$B$30)^(1/12)-1</f>
        <v>2.8708987190766422E-3</v>
      </c>
      <c r="R1843" s="136">
        <f>(1+'Parameters &amp; Main Results'!$B$32)^(1/12)-1</f>
        <v>0</v>
      </c>
      <c r="S1843" s="136">
        <f>(1+'Parameters &amp; Main Results'!$B$34)^(1/12)-1</f>
        <v>0</v>
      </c>
      <c r="T1843" s="156">
        <f>(1+'Parameters &amp; Main Results'!$B$36)^(1/12)-1</f>
        <v>8.295381143461622E-4</v>
      </c>
      <c r="U1843" s="240">
        <v>0</v>
      </c>
      <c r="V1843" s="240">
        <v>0</v>
      </c>
      <c r="W1843" s="255">
        <f t="shared" ca="1" si="1958"/>
        <v>0</v>
      </c>
      <c r="X1843" s="223">
        <f>MMULT(N1843:T1843,'Parameters &amp; Main Results'!$B$12:$B$18)-'Parameters &amp; Main Results'!$B$22/12+MMULT(U1843:V1843,'Parameters &amp; Main Results'!$B$20:$B$21)</f>
        <v>2.1529842783581227E-3</v>
      </c>
      <c r="Y1843" s="223">
        <f>MMULT(N1843:T1843,'Parameters &amp; Main Results'!$C$12:$C$18)-'Parameters &amp; Main Results'!$C$22/12+MMULT(U1843:V1843,'Parameters &amp; Main Results'!$C$20:$C$21)</f>
        <v>2.5421421805023113E-3</v>
      </c>
      <c r="Z1843" s="17">
        <f t="shared" ca="1" si="1961"/>
        <v>1</v>
      </c>
      <c r="AE1843" s="252">
        <f t="shared" ca="1" si="1953"/>
        <v>0</v>
      </c>
      <c r="AF1843" s="253" t="e">
        <f t="shared" ca="1" si="1955"/>
        <v>#DIV/0!</v>
      </c>
      <c r="AG1843" s="258" t="e">
        <f t="shared" ca="1" si="1956"/>
        <v>#DIV/0!</v>
      </c>
      <c r="AH1843" s="227" t="e">
        <f ca="1">IF(SUM(AG1843:OFFSET(AG1843,(-HoldAggressiveTime-1),0,,))=0,"Defensive","Aggressive")</f>
        <v>#DIV/0!</v>
      </c>
    </row>
    <row r="1844" spans="1:34" ht="13" x14ac:dyDescent="0.15">
      <c r="A1844">
        <f t="shared" si="15"/>
        <v>3</v>
      </c>
      <c r="B1844">
        <f t="shared" si="16"/>
        <v>2024</v>
      </c>
      <c r="C1844" s="70">
        <f t="shared" si="1"/>
        <v>2024.1666666665274</v>
      </c>
      <c r="D1844" s="149">
        <f t="shared" si="383"/>
        <v>45412</v>
      </c>
      <c r="N1844" s="156">
        <f>(1+'Parameters &amp; Main Results'!$B$24)^(1/12)-1</f>
        <v>2.8708987190766422E-3</v>
      </c>
      <c r="O1844" s="156">
        <f>(1+'Parameters &amp; Main Results'!$B$26)^(1/12)-1</f>
        <v>0</v>
      </c>
      <c r="P1844" s="156">
        <f>(1+'Parameters &amp; Main Results'!$B$28)^(1/12)-1</f>
        <v>0</v>
      </c>
      <c r="Q1844" s="136">
        <f>(1+'Parameters &amp; Main Results'!$B$30)^(1/12)-1</f>
        <v>2.8708987190766422E-3</v>
      </c>
      <c r="R1844" s="136">
        <f>(1+'Parameters &amp; Main Results'!$B$32)^(1/12)-1</f>
        <v>0</v>
      </c>
      <c r="S1844" s="136">
        <f>(1+'Parameters &amp; Main Results'!$B$34)^(1/12)-1</f>
        <v>0</v>
      </c>
      <c r="T1844" s="156">
        <f>(1+'Parameters &amp; Main Results'!$B$36)^(1/12)-1</f>
        <v>8.295381143461622E-4</v>
      </c>
      <c r="U1844" s="240">
        <v>0</v>
      </c>
      <c r="V1844" s="240">
        <v>0</v>
      </c>
      <c r="W1844" s="255">
        <f t="shared" ca="1" si="1958"/>
        <v>0</v>
      </c>
      <c r="X1844" s="223">
        <f>MMULT(N1844:T1844,'Parameters &amp; Main Results'!$B$12:$B$18)-'Parameters &amp; Main Results'!$B$22/12+MMULT(U1844:V1844,'Parameters &amp; Main Results'!$B$20:$B$21)</f>
        <v>2.1529842783581227E-3</v>
      </c>
      <c r="Y1844" s="223">
        <f>MMULT(N1844:T1844,'Parameters &amp; Main Results'!$C$12:$C$18)-'Parameters &amp; Main Results'!$C$22/12+MMULT(U1844:V1844,'Parameters &amp; Main Results'!$C$20:$C$21)</f>
        <v>2.5421421805023113E-3</v>
      </c>
      <c r="Z1844" s="17">
        <f t="shared" ca="1" si="1961"/>
        <v>1</v>
      </c>
      <c r="AE1844" s="252">
        <f t="shared" ca="1" si="1953"/>
        <v>0</v>
      </c>
      <c r="AF1844" s="253" t="e">
        <f t="shared" ca="1" si="1955"/>
        <v>#DIV/0!</v>
      </c>
      <c r="AG1844" s="258" t="e">
        <f t="shared" ca="1" si="1956"/>
        <v>#DIV/0!</v>
      </c>
      <c r="AH1844" s="227" t="e">
        <f ca="1">IF(SUM(AG1844:OFFSET(AG1844,(-HoldAggressiveTime-1),0,,))=0,"Defensive","Aggressive")</f>
        <v>#DIV/0!</v>
      </c>
    </row>
    <row r="1845" spans="1:34" ht="13" x14ac:dyDescent="0.15">
      <c r="A1845">
        <f t="shared" si="15"/>
        <v>4</v>
      </c>
      <c r="B1845">
        <f t="shared" si="16"/>
        <v>2024</v>
      </c>
      <c r="C1845" s="70">
        <f t="shared" si="1"/>
        <v>2024.2499999998606</v>
      </c>
      <c r="D1845" s="149">
        <f t="shared" si="383"/>
        <v>45443</v>
      </c>
      <c r="N1845" s="156">
        <f>(1+'Parameters &amp; Main Results'!$B$24)^(1/12)-1</f>
        <v>2.8708987190766422E-3</v>
      </c>
      <c r="O1845" s="156">
        <f>(1+'Parameters &amp; Main Results'!$B$26)^(1/12)-1</f>
        <v>0</v>
      </c>
      <c r="P1845" s="156">
        <f>(1+'Parameters &amp; Main Results'!$B$28)^(1/12)-1</f>
        <v>0</v>
      </c>
      <c r="Q1845" s="136">
        <f>(1+'Parameters &amp; Main Results'!$B$30)^(1/12)-1</f>
        <v>2.8708987190766422E-3</v>
      </c>
      <c r="R1845" s="136">
        <f>(1+'Parameters &amp; Main Results'!$B$32)^(1/12)-1</f>
        <v>0</v>
      </c>
      <c r="S1845" s="136">
        <f>(1+'Parameters &amp; Main Results'!$B$34)^(1/12)-1</f>
        <v>0</v>
      </c>
      <c r="T1845" s="156">
        <f>(1+'Parameters &amp; Main Results'!$B$36)^(1/12)-1</f>
        <v>8.295381143461622E-4</v>
      </c>
      <c r="U1845" s="240">
        <v>0</v>
      </c>
      <c r="V1845" s="240">
        <v>0</v>
      </c>
      <c r="W1845" s="255">
        <f t="shared" ca="1" si="1958"/>
        <v>0</v>
      </c>
      <c r="X1845" s="223">
        <f>MMULT(N1845:T1845,'Parameters &amp; Main Results'!$B$12:$B$18)-'Parameters &amp; Main Results'!$B$22/12+MMULT(U1845:V1845,'Parameters &amp; Main Results'!$B$20:$B$21)</f>
        <v>2.1529842783581227E-3</v>
      </c>
      <c r="Y1845" s="223">
        <f>MMULT(N1845:T1845,'Parameters &amp; Main Results'!$C$12:$C$18)-'Parameters &amp; Main Results'!$C$22/12+MMULT(U1845:V1845,'Parameters &amp; Main Results'!$C$20:$C$21)</f>
        <v>2.5421421805023113E-3</v>
      </c>
      <c r="Z1845" s="17">
        <f t="shared" ca="1" si="1961"/>
        <v>1</v>
      </c>
      <c r="AE1845" s="252">
        <f t="shared" ca="1" si="1953"/>
        <v>0</v>
      </c>
      <c r="AF1845" s="253" t="e">
        <f t="shared" ca="1" si="1955"/>
        <v>#DIV/0!</v>
      </c>
      <c r="AG1845" s="258" t="e">
        <f t="shared" ca="1" si="1956"/>
        <v>#DIV/0!</v>
      </c>
      <c r="AH1845" s="227" t="e">
        <f ca="1">IF(SUM(AG1845:OFFSET(AG1845,(-HoldAggressiveTime-1),0,,))=0,"Defensive","Aggressive")</f>
        <v>#DIV/0!</v>
      </c>
    </row>
    <row r="1846" spans="1:34" ht="13" x14ac:dyDescent="0.15">
      <c r="A1846">
        <f t="shared" si="15"/>
        <v>5</v>
      </c>
      <c r="B1846">
        <f t="shared" si="16"/>
        <v>2024</v>
      </c>
      <c r="C1846" s="70">
        <f t="shared" si="1"/>
        <v>2024.3333333331939</v>
      </c>
      <c r="D1846" s="149">
        <f t="shared" si="383"/>
        <v>45473</v>
      </c>
      <c r="N1846" s="156">
        <f>(1+'Parameters &amp; Main Results'!$B$24)^(1/12)-1</f>
        <v>2.8708987190766422E-3</v>
      </c>
      <c r="O1846" s="156">
        <f>(1+'Parameters &amp; Main Results'!$B$26)^(1/12)-1</f>
        <v>0</v>
      </c>
      <c r="P1846" s="156">
        <f>(1+'Parameters &amp; Main Results'!$B$28)^(1/12)-1</f>
        <v>0</v>
      </c>
      <c r="Q1846" s="136">
        <f>(1+'Parameters &amp; Main Results'!$B$30)^(1/12)-1</f>
        <v>2.8708987190766422E-3</v>
      </c>
      <c r="R1846" s="136">
        <f>(1+'Parameters &amp; Main Results'!$B$32)^(1/12)-1</f>
        <v>0</v>
      </c>
      <c r="S1846" s="136">
        <f>(1+'Parameters &amp; Main Results'!$B$34)^(1/12)-1</f>
        <v>0</v>
      </c>
      <c r="T1846" s="156">
        <f>(1+'Parameters &amp; Main Results'!$B$36)^(1/12)-1</f>
        <v>8.295381143461622E-4</v>
      </c>
      <c r="U1846" s="240">
        <v>0</v>
      </c>
      <c r="V1846" s="240">
        <v>0</v>
      </c>
      <c r="W1846" s="255">
        <f t="shared" ca="1" si="1958"/>
        <v>0</v>
      </c>
      <c r="X1846" s="223">
        <f>MMULT(N1846:T1846,'Parameters &amp; Main Results'!$B$12:$B$18)-'Parameters &amp; Main Results'!$B$22/12+MMULT(U1846:V1846,'Parameters &amp; Main Results'!$B$20:$B$21)</f>
        <v>2.1529842783581227E-3</v>
      </c>
      <c r="Y1846" s="223">
        <f>MMULT(N1846:T1846,'Parameters &amp; Main Results'!$C$12:$C$18)-'Parameters &amp; Main Results'!$C$22/12+MMULT(U1846:V1846,'Parameters &amp; Main Results'!$C$20:$C$21)</f>
        <v>2.5421421805023113E-3</v>
      </c>
      <c r="Z1846" s="17">
        <f t="shared" ca="1" si="1961"/>
        <v>1</v>
      </c>
      <c r="AE1846" s="252">
        <f t="shared" ca="1" si="1953"/>
        <v>0</v>
      </c>
      <c r="AF1846" s="253" t="e">
        <f t="shared" ca="1" si="1955"/>
        <v>#DIV/0!</v>
      </c>
      <c r="AG1846" s="258" t="e">
        <f t="shared" ca="1" si="1956"/>
        <v>#DIV/0!</v>
      </c>
      <c r="AH1846" s="227" t="e">
        <f ca="1">IF(SUM(AG1846:OFFSET(AG1846,(-HoldAggressiveTime-1),0,,))=0,"Defensive","Aggressive")</f>
        <v>#DIV/0!</v>
      </c>
    </row>
    <row r="1847" spans="1:34" ht="13" x14ac:dyDescent="0.15">
      <c r="A1847">
        <f t="shared" si="15"/>
        <v>6</v>
      </c>
      <c r="B1847">
        <f t="shared" si="16"/>
        <v>2024</v>
      </c>
      <c r="C1847" s="70">
        <f t="shared" si="1"/>
        <v>2024.4166666665271</v>
      </c>
      <c r="D1847" s="149">
        <f t="shared" si="383"/>
        <v>45504</v>
      </c>
      <c r="N1847" s="156">
        <f>(1+'Parameters &amp; Main Results'!$B$24)^(1/12)-1</f>
        <v>2.8708987190766422E-3</v>
      </c>
      <c r="O1847" s="156">
        <f>(1+'Parameters &amp; Main Results'!$B$26)^(1/12)-1</f>
        <v>0</v>
      </c>
      <c r="P1847" s="156">
        <f>(1+'Parameters &amp; Main Results'!$B$28)^(1/12)-1</f>
        <v>0</v>
      </c>
      <c r="Q1847" s="136">
        <f>(1+'Parameters &amp; Main Results'!$B$30)^(1/12)-1</f>
        <v>2.8708987190766422E-3</v>
      </c>
      <c r="R1847" s="136">
        <f>(1+'Parameters &amp; Main Results'!$B$32)^(1/12)-1</f>
        <v>0</v>
      </c>
      <c r="S1847" s="136">
        <f>(1+'Parameters &amp; Main Results'!$B$34)^(1/12)-1</f>
        <v>0</v>
      </c>
      <c r="T1847" s="156">
        <f>(1+'Parameters &amp; Main Results'!$B$36)^(1/12)-1</f>
        <v>8.295381143461622E-4</v>
      </c>
      <c r="U1847" s="240">
        <v>0</v>
      </c>
      <c r="V1847" s="240">
        <v>0</v>
      </c>
      <c r="W1847" s="255">
        <f t="shared" ca="1" si="1958"/>
        <v>0</v>
      </c>
      <c r="X1847" s="223">
        <f>MMULT(N1847:T1847,'Parameters &amp; Main Results'!$B$12:$B$18)-'Parameters &amp; Main Results'!$B$22/12+MMULT(U1847:V1847,'Parameters &amp; Main Results'!$B$20:$B$21)</f>
        <v>2.1529842783581227E-3</v>
      </c>
      <c r="Y1847" s="223">
        <f>MMULT(N1847:T1847,'Parameters &amp; Main Results'!$C$12:$C$18)-'Parameters &amp; Main Results'!$C$22/12+MMULT(U1847:V1847,'Parameters &amp; Main Results'!$C$20:$C$21)</f>
        <v>2.5421421805023113E-3</v>
      </c>
      <c r="Z1847" s="17">
        <f t="shared" ca="1" si="1961"/>
        <v>1</v>
      </c>
      <c r="AE1847" s="252">
        <f t="shared" ca="1" si="1953"/>
        <v>0</v>
      </c>
      <c r="AF1847" s="253" t="e">
        <f t="shared" ca="1" si="1955"/>
        <v>#DIV/0!</v>
      </c>
      <c r="AG1847" s="258" t="e">
        <f t="shared" ca="1" si="1956"/>
        <v>#DIV/0!</v>
      </c>
      <c r="AH1847" s="227" t="e">
        <f ca="1">IF(SUM(AG1847:OFFSET(AG1847,(-HoldAggressiveTime-1),0,,))=0,"Defensive","Aggressive")</f>
        <v>#DIV/0!</v>
      </c>
    </row>
    <row r="1848" spans="1:34" ht="13" x14ac:dyDescent="0.15">
      <c r="A1848">
        <f t="shared" si="15"/>
        <v>7</v>
      </c>
      <c r="B1848">
        <f t="shared" si="16"/>
        <v>2024</v>
      </c>
      <c r="C1848" s="70">
        <f t="shared" si="1"/>
        <v>2024.4999999998604</v>
      </c>
      <c r="D1848" s="149">
        <f t="shared" si="383"/>
        <v>45535</v>
      </c>
      <c r="N1848" s="156">
        <f>(1+'Parameters &amp; Main Results'!$B$24)^(1/12)-1</f>
        <v>2.8708987190766422E-3</v>
      </c>
      <c r="O1848" s="156">
        <f>(1+'Parameters &amp; Main Results'!$B$26)^(1/12)-1</f>
        <v>0</v>
      </c>
      <c r="P1848" s="156">
        <f>(1+'Parameters &amp; Main Results'!$B$28)^(1/12)-1</f>
        <v>0</v>
      </c>
      <c r="Q1848" s="136">
        <f>(1+'Parameters &amp; Main Results'!$B$30)^(1/12)-1</f>
        <v>2.8708987190766422E-3</v>
      </c>
      <c r="R1848" s="136">
        <f>(1+'Parameters &amp; Main Results'!$B$32)^(1/12)-1</f>
        <v>0</v>
      </c>
      <c r="S1848" s="136">
        <f>(1+'Parameters &amp; Main Results'!$B$34)^(1/12)-1</f>
        <v>0</v>
      </c>
      <c r="T1848" s="156">
        <f>(1+'Parameters &amp; Main Results'!$B$36)^(1/12)-1</f>
        <v>8.295381143461622E-4</v>
      </c>
      <c r="U1848" s="240">
        <v>0</v>
      </c>
      <c r="V1848" s="240">
        <v>0</v>
      </c>
      <c r="W1848" s="255">
        <f t="shared" ca="1" si="1958"/>
        <v>0</v>
      </c>
      <c r="X1848" s="223">
        <f>MMULT(N1848:T1848,'Parameters &amp; Main Results'!$B$12:$B$18)-'Parameters &amp; Main Results'!$B$22/12+MMULT(U1848:V1848,'Parameters &amp; Main Results'!$B$20:$B$21)</f>
        <v>2.1529842783581227E-3</v>
      </c>
      <c r="Y1848" s="223">
        <f>MMULT(N1848:T1848,'Parameters &amp; Main Results'!$C$12:$C$18)-'Parameters &amp; Main Results'!$C$22/12+MMULT(U1848:V1848,'Parameters &amp; Main Results'!$C$20:$C$21)</f>
        <v>2.5421421805023113E-3</v>
      </c>
      <c r="Z1848" s="17">
        <f t="shared" ca="1" si="1961"/>
        <v>1</v>
      </c>
      <c r="AE1848" s="252">
        <f t="shared" ca="1" si="1953"/>
        <v>0</v>
      </c>
      <c r="AF1848" s="253" t="e">
        <f t="shared" ca="1" si="1955"/>
        <v>#DIV/0!</v>
      </c>
      <c r="AG1848" s="258" t="e">
        <f t="shared" ca="1" si="1956"/>
        <v>#DIV/0!</v>
      </c>
      <c r="AH1848" s="227" t="e">
        <f ca="1">IF(SUM(AG1848:OFFSET(AG1848,(-HoldAggressiveTime-1),0,,))=0,"Defensive","Aggressive")</f>
        <v>#DIV/0!</v>
      </c>
    </row>
    <row r="1849" spans="1:34" ht="13" x14ac:dyDescent="0.15">
      <c r="A1849">
        <f t="shared" si="15"/>
        <v>8</v>
      </c>
      <c r="B1849">
        <f t="shared" si="16"/>
        <v>2024</v>
      </c>
      <c r="C1849" s="70">
        <f t="shared" si="1"/>
        <v>2024.5833333331937</v>
      </c>
      <c r="D1849" s="149">
        <f t="shared" si="383"/>
        <v>45565</v>
      </c>
      <c r="N1849" s="156">
        <f>(1+'Parameters &amp; Main Results'!$B$24)^(1/12)-1</f>
        <v>2.8708987190766422E-3</v>
      </c>
      <c r="O1849" s="156">
        <f>(1+'Parameters &amp; Main Results'!$B$26)^(1/12)-1</f>
        <v>0</v>
      </c>
      <c r="P1849" s="156">
        <f>(1+'Parameters &amp; Main Results'!$B$28)^(1/12)-1</f>
        <v>0</v>
      </c>
      <c r="Q1849" s="136">
        <f>(1+'Parameters &amp; Main Results'!$B$30)^(1/12)-1</f>
        <v>2.8708987190766422E-3</v>
      </c>
      <c r="R1849" s="136">
        <f>(1+'Parameters &amp; Main Results'!$B$32)^(1/12)-1</f>
        <v>0</v>
      </c>
      <c r="S1849" s="136">
        <f>(1+'Parameters &amp; Main Results'!$B$34)^(1/12)-1</f>
        <v>0</v>
      </c>
      <c r="T1849" s="156">
        <f>(1+'Parameters &amp; Main Results'!$B$36)^(1/12)-1</f>
        <v>8.295381143461622E-4</v>
      </c>
      <c r="U1849" s="240">
        <v>0</v>
      </c>
      <c r="V1849" s="240">
        <v>0</v>
      </c>
      <c r="W1849" s="255">
        <f t="shared" ca="1" si="1958"/>
        <v>0</v>
      </c>
      <c r="X1849" s="223">
        <f>MMULT(N1849:T1849,'Parameters &amp; Main Results'!$B$12:$B$18)-'Parameters &amp; Main Results'!$B$22/12+MMULT(U1849:V1849,'Parameters &amp; Main Results'!$B$20:$B$21)</f>
        <v>2.1529842783581227E-3</v>
      </c>
      <c r="Y1849" s="223">
        <f>MMULT(N1849:T1849,'Parameters &amp; Main Results'!$C$12:$C$18)-'Parameters &amp; Main Results'!$C$22/12+MMULT(U1849:V1849,'Parameters &amp; Main Results'!$C$20:$C$21)</f>
        <v>2.5421421805023113E-3</v>
      </c>
      <c r="Z1849" s="17">
        <f t="shared" ca="1" si="1961"/>
        <v>1</v>
      </c>
      <c r="AE1849" s="252">
        <f t="shared" ca="1" si="1953"/>
        <v>0</v>
      </c>
      <c r="AF1849" s="253" t="e">
        <f t="shared" ca="1" si="1955"/>
        <v>#DIV/0!</v>
      </c>
      <c r="AG1849" s="258" t="e">
        <f t="shared" ca="1" si="1956"/>
        <v>#DIV/0!</v>
      </c>
      <c r="AH1849" s="227" t="e">
        <f ca="1">IF(SUM(AG1849:OFFSET(AG1849,(-HoldAggressiveTime-1),0,,))=0,"Defensive","Aggressive")</f>
        <v>#DIV/0!</v>
      </c>
    </row>
    <row r="1850" spans="1:34" ht="13" x14ac:dyDescent="0.15">
      <c r="A1850">
        <f t="shared" si="15"/>
        <v>9</v>
      </c>
      <c r="B1850">
        <f t="shared" si="16"/>
        <v>2024</v>
      </c>
      <c r="C1850" s="70">
        <f t="shared" si="1"/>
        <v>2024.6666666665269</v>
      </c>
      <c r="D1850" s="149">
        <f t="shared" si="383"/>
        <v>45596</v>
      </c>
      <c r="N1850" s="156">
        <f>(1+'Parameters &amp; Main Results'!$B$24)^(1/12)-1</f>
        <v>2.8708987190766422E-3</v>
      </c>
      <c r="O1850" s="156">
        <f>(1+'Parameters &amp; Main Results'!$B$26)^(1/12)-1</f>
        <v>0</v>
      </c>
      <c r="P1850" s="156">
        <f>(1+'Parameters &amp; Main Results'!$B$28)^(1/12)-1</f>
        <v>0</v>
      </c>
      <c r="Q1850" s="136">
        <f>(1+'Parameters &amp; Main Results'!$B$30)^(1/12)-1</f>
        <v>2.8708987190766422E-3</v>
      </c>
      <c r="R1850" s="136">
        <f>(1+'Parameters &amp; Main Results'!$B$32)^(1/12)-1</f>
        <v>0</v>
      </c>
      <c r="S1850" s="136">
        <f>(1+'Parameters &amp; Main Results'!$B$34)^(1/12)-1</f>
        <v>0</v>
      </c>
      <c r="T1850" s="156">
        <f>(1+'Parameters &amp; Main Results'!$B$36)^(1/12)-1</f>
        <v>8.295381143461622E-4</v>
      </c>
      <c r="U1850" s="240">
        <v>0</v>
      </c>
      <c r="V1850" s="240">
        <v>0</v>
      </c>
      <c r="W1850" s="255">
        <f t="shared" ca="1" si="1958"/>
        <v>0</v>
      </c>
      <c r="X1850" s="223">
        <f>MMULT(N1850:T1850,'Parameters &amp; Main Results'!$B$12:$B$18)-'Parameters &amp; Main Results'!$B$22/12+MMULT(U1850:V1850,'Parameters &amp; Main Results'!$B$20:$B$21)</f>
        <v>2.1529842783581227E-3</v>
      </c>
      <c r="Y1850" s="223">
        <f>MMULT(N1850:T1850,'Parameters &amp; Main Results'!$C$12:$C$18)-'Parameters &amp; Main Results'!$C$22/12+MMULT(U1850:V1850,'Parameters &amp; Main Results'!$C$20:$C$21)</f>
        <v>2.5421421805023113E-3</v>
      </c>
      <c r="Z1850" s="17">
        <f t="shared" ca="1" si="1961"/>
        <v>1</v>
      </c>
      <c r="AE1850" s="252">
        <f t="shared" ca="1" si="1953"/>
        <v>0</v>
      </c>
      <c r="AF1850" s="253" t="e">
        <f t="shared" ca="1" si="1955"/>
        <v>#DIV/0!</v>
      </c>
      <c r="AG1850" s="258" t="e">
        <f t="shared" ca="1" si="1956"/>
        <v>#DIV/0!</v>
      </c>
      <c r="AH1850" s="227" t="e">
        <f ca="1">IF(SUM(AG1850:OFFSET(AG1850,(-HoldAggressiveTime-1),0,,))=0,"Defensive","Aggressive")</f>
        <v>#DIV/0!</v>
      </c>
    </row>
    <row r="1851" spans="1:34" ht="13" x14ac:dyDescent="0.15">
      <c r="A1851">
        <f t="shared" si="15"/>
        <v>10</v>
      </c>
      <c r="B1851">
        <f t="shared" si="16"/>
        <v>2024</v>
      </c>
      <c r="C1851" s="70">
        <f t="shared" si="1"/>
        <v>2024.7499999998602</v>
      </c>
      <c r="D1851" s="149">
        <f t="shared" si="383"/>
        <v>45626</v>
      </c>
      <c r="N1851" s="156">
        <f>(1+'Parameters &amp; Main Results'!$B$24)^(1/12)-1</f>
        <v>2.8708987190766422E-3</v>
      </c>
      <c r="O1851" s="156">
        <f>(1+'Parameters &amp; Main Results'!$B$26)^(1/12)-1</f>
        <v>0</v>
      </c>
      <c r="P1851" s="156">
        <f>(1+'Parameters &amp; Main Results'!$B$28)^(1/12)-1</f>
        <v>0</v>
      </c>
      <c r="Q1851" s="136">
        <f>(1+'Parameters &amp; Main Results'!$B$30)^(1/12)-1</f>
        <v>2.8708987190766422E-3</v>
      </c>
      <c r="R1851" s="136">
        <f>(1+'Parameters &amp; Main Results'!$B$32)^(1/12)-1</f>
        <v>0</v>
      </c>
      <c r="S1851" s="136">
        <f>(1+'Parameters &amp; Main Results'!$B$34)^(1/12)-1</f>
        <v>0</v>
      </c>
      <c r="T1851" s="156">
        <f>(1+'Parameters &amp; Main Results'!$B$36)^(1/12)-1</f>
        <v>8.295381143461622E-4</v>
      </c>
      <c r="U1851" s="240">
        <v>0</v>
      </c>
      <c r="V1851" s="240">
        <v>0</v>
      </c>
      <c r="W1851" s="255">
        <f t="shared" ca="1" si="1958"/>
        <v>0</v>
      </c>
      <c r="X1851" s="223">
        <f>MMULT(N1851:T1851,'Parameters &amp; Main Results'!$B$12:$B$18)-'Parameters &amp; Main Results'!$B$22/12+MMULT(U1851:V1851,'Parameters &amp; Main Results'!$B$20:$B$21)</f>
        <v>2.1529842783581227E-3</v>
      </c>
      <c r="Y1851" s="223">
        <f>MMULT(N1851:T1851,'Parameters &amp; Main Results'!$C$12:$C$18)-'Parameters &amp; Main Results'!$C$22/12+MMULT(U1851:V1851,'Parameters &amp; Main Results'!$C$20:$C$21)</f>
        <v>2.5421421805023113E-3</v>
      </c>
      <c r="Z1851" s="17">
        <f t="shared" ca="1" si="1961"/>
        <v>1</v>
      </c>
      <c r="AE1851" s="252">
        <f t="shared" ca="1" si="1953"/>
        <v>0</v>
      </c>
      <c r="AF1851" s="253" t="e">
        <f t="shared" ca="1" si="1955"/>
        <v>#DIV/0!</v>
      </c>
      <c r="AG1851" s="258" t="e">
        <f t="shared" ca="1" si="1956"/>
        <v>#DIV/0!</v>
      </c>
      <c r="AH1851" s="227" t="e">
        <f ca="1">IF(SUM(AG1851:OFFSET(AG1851,(-HoldAggressiveTime-1),0,,))=0,"Defensive","Aggressive")</f>
        <v>#DIV/0!</v>
      </c>
    </row>
    <row r="1852" spans="1:34" ht="13" x14ac:dyDescent="0.15">
      <c r="A1852">
        <f t="shared" si="15"/>
        <v>11</v>
      </c>
      <c r="B1852">
        <f t="shared" si="16"/>
        <v>2024</v>
      </c>
      <c r="C1852" s="70">
        <f t="shared" si="1"/>
        <v>2024.8333333331934</v>
      </c>
      <c r="D1852" s="149">
        <f t="shared" si="383"/>
        <v>45657</v>
      </c>
      <c r="N1852" s="156">
        <f>(1+'Parameters &amp; Main Results'!$B$24)^(1/12)-1</f>
        <v>2.8708987190766422E-3</v>
      </c>
      <c r="O1852" s="156">
        <f>(1+'Parameters &amp; Main Results'!$B$26)^(1/12)-1</f>
        <v>0</v>
      </c>
      <c r="P1852" s="156">
        <f>(1+'Parameters &amp; Main Results'!$B$28)^(1/12)-1</f>
        <v>0</v>
      </c>
      <c r="Q1852" s="136">
        <f>(1+'Parameters &amp; Main Results'!$B$30)^(1/12)-1</f>
        <v>2.8708987190766422E-3</v>
      </c>
      <c r="R1852" s="136">
        <f>(1+'Parameters &amp; Main Results'!$B$32)^(1/12)-1</f>
        <v>0</v>
      </c>
      <c r="S1852" s="136">
        <f>(1+'Parameters &amp; Main Results'!$B$34)^(1/12)-1</f>
        <v>0</v>
      </c>
      <c r="T1852" s="156">
        <f>(1+'Parameters &amp; Main Results'!$B$36)^(1/12)-1</f>
        <v>8.295381143461622E-4</v>
      </c>
      <c r="U1852" s="240">
        <v>0</v>
      </c>
      <c r="V1852" s="240">
        <v>0</v>
      </c>
      <c r="W1852" s="255">
        <f t="shared" ca="1" si="1958"/>
        <v>0</v>
      </c>
      <c r="X1852" s="223">
        <f>MMULT(N1852:T1852,'Parameters &amp; Main Results'!$B$12:$B$18)-'Parameters &amp; Main Results'!$B$22/12+MMULT(U1852:V1852,'Parameters &amp; Main Results'!$B$20:$B$21)</f>
        <v>2.1529842783581227E-3</v>
      </c>
      <c r="Y1852" s="223">
        <f>MMULT(N1852:T1852,'Parameters &amp; Main Results'!$C$12:$C$18)-'Parameters &amp; Main Results'!$C$22/12+MMULT(U1852:V1852,'Parameters &amp; Main Results'!$C$20:$C$21)</f>
        <v>2.5421421805023113E-3</v>
      </c>
      <c r="Z1852" s="17">
        <f t="shared" ca="1" si="1961"/>
        <v>1</v>
      </c>
      <c r="AE1852" s="252">
        <f t="shared" ca="1" si="1953"/>
        <v>0</v>
      </c>
      <c r="AF1852" s="253" t="e">
        <f t="shared" ca="1" si="1955"/>
        <v>#DIV/0!</v>
      </c>
      <c r="AG1852" s="258" t="e">
        <f t="shared" ca="1" si="1956"/>
        <v>#DIV/0!</v>
      </c>
      <c r="AH1852" s="227" t="e">
        <f ca="1">IF(SUM(AG1852:OFFSET(AG1852,(-HoldAggressiveTime-1),0,,))=0,"Defensive","Aggressive")</f>
        <v>#DIV/0!</v>
      </c>
    </row>
    <row r="1853" spans="1:34" ht="13" x14ac:dyDescent="0.15">
      <c r="A1853">
        <f t="shared" si="15"/>
        <v>12</v>
      </c>
      <c r="B1853">
        <f t="shared" si="16"/>
        <v>2024</v>
      </c>
      <c r="C1853" s="70">
        <f t="shared" si="1"/>
        <v>2024.9166666665267</v>
      </c>
      <c r="D1853" s="149">
        <f t="shared" si="383"/>
        <v>45688</v>
      </c>
      <c r="N1853" s="156">
        <f>(1+'Parameters &amp; Main Results'!$B$24)^(1/12)-1</f>
        <v>2.8708987190766422E-3</v>
      </c>
      <c r="O1853" s="156">
        <f>(1+'Parameters &amp; Main Results'!$B$26)^(1/12)-1</f>
        <v>0</v>
      </c>
      <c r="P1853" s="156">
        <f>(1+'Parameters &amp; Main Results'!$B$28)^(1/12)-1</f>
        <v>0</v>
      </c>
      <c r="Q1853" s="136">
        <f>(1+'Parameters &amp; Main Results'!$B$30)^(1/12)-1</f>
        <v>2.8708987190766422E-3</v>
      </c>
      <c r="R1853" s="136">
        <f>(1+'Parameters &amp; Main Results'!$B$32)^(1/12)-1</f>
        <v>0</v>
      </c>
      <c r="S1853" s="136">
        <f>(1+'Parameters &amp; Main Results'!$B$34)^(1/12)-1</f>
        <v>0</v>
      </c>
      <c r="T1853" s="156">
        <f>(1+'Parameters &amp; Main Results'!$B$36)^(1/12)-1</f>
        <v>8.295381143461622E-4</v>
      </c>
      <c r="U1853" s="240">
        <v>0</v>
      </c>
      <c r="V1853" s="240">
        <v>0</v>
      </c>
      <c r="W1853" s="255">
        <f t="shared" ca="1" si="1958"/>
        <v>0</v>
      </c>
      <c r="X1853" s="223">
        <f>MMULT(N1853:T1853,'Parameters &amp; Main Results'!$B$12:$B$18)-'Parameters &amp; Main Results'!$B$22/12+MMULT(U1853:V1853,'Parameters &amp; Main Results'!$B$20:$B$21)</f>
        <v>2.1529842783581227E-3</v>
      </c>
      <c r="Y1853" s="223">
        <f>MMULT(N1853:T1853,'Parameters &amp; Main Results'!$C$12:$C$18)-'Parameters &amp; Main Results'!$C$22/12+MMULT(U1853:V1853,'Parameters &amp; Main Results'!$C$20:$C$21)</f>
        <v>2.5421421805023113E-3</v>
      </c>
      <c r="Z1853" s="17">
        <f t="shared" ca="1" si="1961"/>
        <v>1</v>
      </c>
      <c r="AE1853" s="252">
        <f t="shared" ca="1" si="1953"/>
        <v>0</v>
      </c>
      <c r="AF1853" s="253" t="e">
        <f t="shared" ca="1" si="1955"/>
        <v>#DIV/0!</v>
      </c>
      <c r="AG1853" s="258" t="e">
        <f t="shared" ca="1" si="1956"/>
        <v>#DIV/0!</v>
      </c>
      <c r="AH1853" s="227" t="e">
        <f ca="1">IF(SUM(AG1853:OFFSET(AG1853,(-HoldAggressiveTime-1),0,,))=0,"Defensive","Aggressive")</f>
        <v>#DIV/0!</v>
      </c>
    </row>
    <row r="1854" spans="1:34" ht="13" x14ac:dyDescent="0.15">
      <c r="A1854">
        <f t="shared" si="15"/>
        <v>1</v>
      </c>
      <c r="B1854">
        <f t="shared" si="16"/>
        <v>2025</v>
      </c>
      <c r="C1854" s="70">
        <f t="shared" si="1"/>
        <v>2024.9999999998599</v>
      </c>
      <c r="D1854" s="149">
        <f t="shared" si="383"/>
        <v>45716</v>
      </c>
      <c r="N1854" s="156">
        <f>(1+'Parameters &amp; Main Results'!$B$24)^(1/12)-1</f>
        <v>2.8708987190766422E-3</v>
      </c>
      <c r="O1854" s="156">
        <f>(1+'Parameters &amp; Main Results'!$B$26)^(1/12)-1</f>
        <v>0</v>
      </c>
      <c r="P1854" s="156">
        <f>(1+'Parameters &amp; Main Results'!$B$28)^(1/12)-1</f>
        <v>0</v>
      </c>
      <c r="Q1854" s="136">
        <f>(1+'Parameters &amp; Main Results'!$B$30)^(1/12)-1</f>
        <v>2.8708987190766422E-3</v>
      </c>
      <c r="R1854" s="136">
        <f>(1+'Parameters &amp; Main Results'!$B$32)^(1/12)-1</f>
        <v>0</v>
      </c>
      <c r="S1854" s="136">
        <f>(1+'Parameters &amp; Main Results'!$B$34)^(1/12)-1</f>
        <v>0</v>
      </c>
      <c r="T1854" s="156">
        <f>(1+'Parameters &amp; Main Results'!$B$36)^(1/12)-1</f>
        <v>8.295381143461622E-4</v>
      </c>
      <c r="U1854" s="240">
        <v>0</v>
      </c>
      <c r="V1854" s="240">
        <v>0</v>
      </c>
      <c r="W1854" s="255">
        <f t="shared" ca="1" si="1958"/>
        <v>0</v>
      </c>
      <c r="X1854" s="223">
        <f>MMULT(N1854:T1854,'Parameters &amp; Main Results'!$B$12:$B$18)-'Parameters &amp; Main Results'!$B$22/12+MMULT(U1854:V1854,'Parameters &amp; Main Results'!$B$20:$B$21)</f>
        <v>2.1529842783581227E-3</v>
      </c>
      <c r="Y1854" s="223">
        <f>MMULT(N1854:T1854,'Parameters &amp; Main Results'!$C$12:$C$18)-'Parameters &amp; Main Results'!$C$22/12+MMULT(U1854:V1854,'Parameters &amp; Main Results'!$C$20:$C$21)</f>
        <v>2.5421421805023113E-3</v>
      </c>
      <c r="Z1854" s="17">
        <f t="shared" ca="1" si="1961"/>
        <v>1</v>
      </c>
      <c r="AE1854" s="252">
        <f t="shared" ca="1" si="1953"/>
        <v>0</v>
      </c>
      <c r="AF1854" s="253" t="e">
        <f t="shared" ca="1" si="1955"/>
        <v>#DIV/0!</v>
      </c>
      <c r="AG1854" s="258" t="e">
        <f t="shared" ca="1" si="1956"/>
        <v>#DIV/0!</v>
      </c>
      <c r="AH1854" s="227" t="e">
        <f ca="1">IF(SUM(AG1854:OFFSET(AG1854,(-HoldAggressiveTime-1),0,,))=0,"Defensive","Aggressive")</f>
        <v>#DIV/0!</v>
      </c>
    </row>
    <row r="1855" spans="1:34" ht="13" x14ac:dyDescent="0.15">
      <c r="A1855">
        <f t="shared" si="15"/>
        <v>2</v>
      </c>
      <c r="B1855">
        <f t="shared" si="16"/>
        <v>2025</v>
      </c>
      <c r="C1855" s="70">
        <f t="shared" si="1"/>
        <v>2025.0833333331932</v>
      </c>
      <c r="D1855" s="149">
        <f t="shared" si="383"/>
        <v>45747</v>
      </c>
      <c r="N1855" s="156">
        <f>(1+'Parameters &amp; Main Results'!$B$24)^(1/12)-1</f>
        <v>2.8708987190766422E-3</v>
      </c>
      <c r="O1855" s="156">
        <f>(1+'Parameters &amp; Main Results'!$B$26)^(1/12)-1</f>
        <v>0</v>
      </c>
      <c r="P1855" s="156">
        <f>(1+'Parameters &amp; Main Results'!$B$28)^(1/12)-1</f>
        <v>0</v>
      </c>
      <c r="Q1855" s="136">
        <f>(1+'Parameters &amp; Main Results'!$B$30)^(1/12)-1</f>
        <v>2.8708987190766422E-3</v>
      </c>
      <c r="R1855" s="136">
        <f>(1+'Parameters &amp; Main Results'!$B$32)^(1/12)-1</f>
        <v>0</v>
      </c>
      <c r="S1855" s="136">
        <f>(1+'Parameters &amp; Main Results'!$B$34)^(1/12)-1</f>
        <v>0</v>
      </c>
      <c r="T1855" s="156">
        <f>(1+'Parameters &amp; Main Results'!$B$36)^(1/12)-1</f>
        <v>8.295381143461622E-4</v>
      </c>
      <c r="U1855" s="240">
        <v>0</v>
      </c>
      <c r="V1855" s="240">
        <v>0</v>
      </c>
      <c r="W1855" s="255">
        <f t="shared" ca="1" si="1958"/>
        <v>0</v>
      </c>
      <c r="X1855" s="223">
        <f>MMULT(N1855:T1855,'Parameters &amp; Main Results'!$B$12:$B$18)-'Parameters &amp; Main Results'!$B$22/12+MMULT(U1855:V1855,'Parameters &amp; Main Results'!$B$20:$B$21)</f>
        <v>2.1529842783581227E-3</v>
      </c>
      <c r="Y1855" s="223">
        <f>MMULT(N1855:T1855,'Parameters &amp; Main Results'!$C$12:$C$18)-'Parameters &amp; Main Results'!$C$22/12+MMULT(U1855:V1855,'Parameters &amp; Main Results'!$C$20:$C$21)</f>
        <v>2.5421421805023113E-3</v>
      </c>
      <c r="Z1855" s="17">
        <f t="shared" ca="1" si="1961"/>
        <v>1</v>
      </c>
      <c r="AE1855" s="252">
        <f t="shared" ca="1" si="1953"/>
        <v>0</v>
      </c>
      <c r="AF1855" s="253" t="e">
        <f t="shared" ca="1" si="1955"/>
        <v>#DIV/0!</v>
      </c>
      <c r="AG1855" s="258" t="e">
        <f t="shared" ca="1" si="1956"/>
        <v>#DIV/0!</v>
      </c>
      <c r="AH1855" s="227" t="e">
        <f ca="1">IF(SUM(AG1855:OFFSET(AG1855,(-HoldAggressiveTime-1),0,,))=0,"Defensive","Aggressive")</f>
        <v>#DIV/0!</v>
      </c>
    </row>
    <row r="1856" spans="1:34" ht="13" x14ac:dyDescent="0.15">
      <c r="A1856">
        <f t="shared" si="15"/>
        <v>3</v>
      </c>
      <c r="B1856">
        <f t="shared" si="16"/>
        <v>2025</v>
      </c>
      <c r="C1856" s="70">
        <f t="shared" si="1"/>
        <v>2025.1666666665265</v>
      </c>
      <c r="D1856" s="149">
        <f t="shared" si="383"/>
        <v>45777</v>
      </c>
      <c r="N1856" s="156">
        <f>(1+'Parameters &amp; Main Results'!$B$24)^(1/12)-1</f>
        <v>2.8708987190766422E-3</v>
      </c>
      <c r="O1856" s="156">
        <f>(1+'Parameters &amp; Main Results'!$B$26)^(1/12)-1</f>
        <v>0</v>
      </c>
      <c r="P1856" s="156">
        <f>(1+'Parameters &amp; Main Results'!$B$28)^(1/12)-1</f>
        <v>0</v>
      </c>
      <c r="Q1856" s="136">
        <f>(1+'Parameters &amp; Main Results'!$B$30)^(1/12)-1</f>
        <v>2.8708987190766422E-3</v>
      </c>
      <c r="R1856" s="136">
        <f>(1+'Parameters &amp; Main Results'!$B$32)^(1/12)-1</f>
        <v>0</v>
      </c>
      <c r="S1856" s="136">
        <f>(1+'Parameters &amp; Main Results'!$B$34)^(1/12)-1</f>
        <v>0</v>
      </c>
      <c r="T1856" s="156">
        <f>(1+'Parameters &amp; Main Results'!$B$36)^(1/12)-1</f>
        <v>8.295381143461622E-4</v>
      </c>
      <c r="U1856" s="240">
        <v>0</v>
      </c>
      <c r="V1856" s="240">
        <v>0</v>
      </c>
      <c r="W1856" s="255">
        <f t="shared" ca="1" si="1958"/>
        <v>0</v>
      </c>
      <c r="X1856" s="223">
        <f>MMULT(N1856:T1856,'Parameters &amp; Main Results'!$B$12:$B$18)-'Parameters &amp; Main Results'!$B$22/12+MMULT(U1856:V1856,'Parameters &amp; Main Results'!$B$20:$B$21)</f>
        <v>2.1529842783581227E-3</v>
      </c>
      <c r="Y1856" s="223">
        <f>MMULT(N1856:T1856,'Parameters &amp; Main Results'!$C$12:$C$18)-'Parameters &amp; Main Results'!$C$22/12+MMULT(U1856:V1856,'Parameters &amp; Main Results'!$C$20:$C$21)</f>
        <v>2.5421421805023113E-3</v>
      </c>
      <c r="Z1856" s="17">
        <f t="shared" ca="1" si="1961"/>
        <v>1</v>
      </c>
      <c r="AE1856" s="252">
        <f t="shared" ca="1" si="1953"/>
        <v>0</v>
      </c>
      <c r="AF1856" s="253" t="e">
        <f t="shared" ca="1" si="1955"/>
        <v>#DIV/0!</v>
      </c>
      <c r="AG1856" s="258" t="e">
        <f t="shared" ca="1" si="1956"/>
        <v>#DIV/0!</v>
      </c>
      <c r="AH1856" s="227" t="e">
        <f ca="1">IF(SUM(AG1856:OFFSET(AG1856,(-HoldAggressiveTime-1),0,,))=0,"Defensive","Aggressive")</f>
        <v>#DIV/0!</v>
      </c>
    </row>
    <row r="1857" spans="1:34" ht="13" x14ac:dyDescent="0.15">
      <c r="A1857">
        <f t="shared" si="15"/>
        <v>4</v>
      </c>
      <c r="B1857">
        <f t="shared" si="16"/>
        <v>2025</v>
      </c>
      <c r="C1857" s="70">
        <f t="shared" si="1"/>
        <v>2025.2499999998597</v>
      </c>
      <c r="D1857" s="149">
        <f t="shared" si="383"/>
        <v>45808</v>
      </c>
      <c r="N1857" s="156">
        <f>(1+'Parameters &amp; Main Results'!$B$24)^(1/12)-1</f>
        <v>2.8708987190766422E-3</v>
      </c>
      <c r="O1857" s="156">
        <f>(1+'Parameters &amp; Main Results'!$B$26)^(1/12)-1</f>
        <v>0</v>
      </c>
      <c r="P1857" s="156">
        <f>(1+'Parameters &amp; Main Results'!$B$28)^(1/12)-1</f>
        <v>0</v>
      </c>
      <c r="Q1857" s="136">
        <f>(1+'Parameters &amp; Main Results'!$B$30)^(1/12)-1</f>
        <v>2.8708987190766422E-3</v>
      </c>
      <c r="R1857" s="136">
        <f>(1+'Parameters &amp; Main Results'!$B$32)^(1/12)-1</f>
        <v>0</v>
      </c>
      <c r="S1857" s="136">
        <f>(1+'Parameters &amp; Main Results'!$B$34)^(1/12)-1</f>
        <v>0</v>
      </c>
      <c r="T1857" s="156">
        <f>(1+'Parameters &amp; Main Results'!$B$36)^(1/12)-1</f>
        <v>8.295381143461622E-4</v>
      </c>
      <c r="U1857" s="240">
        <v>0</v>
      </c>
      <c r="V1857" s="240">
        <v>0</v>
      </c>
      <c r="W1857" s="255">
        <f t="shared" ca="1" si="1958"/>
        <v>0</v>
      </c>
      <c r="X1857" s="223">
        <f>MMULT(N1857:T1857,'Parameters &amp; Main Results'!$B$12:$B$18)-'Parameters &amp; Main Results'!$B$22/12+MMULT(U1857:V1857,'Parameters &amp; Main Results'!$B$20:$B$21)</f>
        <v>2.1529842783581227E-3</v>
      </c>
      <c r="Y1857" s="223">
        <f>MMULT(N1857:T1857,'Parameters &amp; Main Results'!$C$12:$C$18)-'Parameters &amp; Main Results'!$C$22/12+MMULT(U1857:V1857,'Parameters &amp; Main Results'!$C$20:$C$21)</f>
        <v>2.5421421805023113E-3</v>
      </c>
      <c r="Z1857" s="17">
        <f t="shared" ca="1" si="1961"/>
        <v>1</v>
      </c>
      <c r="AE1857" s="252">
        <f t="shared" ca="1" si="1953"/>
        <v>0</v>
      </c>
      <c r="AF1857" s="253" t="e">
        <f t="shared" ca="1" si="1955"/>
        <v>#DIV/0!</v>
      </c>
      <c r="AG1857" s="258" t="e">
        <f t="shared" ca="1" si="1956"/>
        <v>#DIV/0!</v>
      </c>
      <c r="AH1857" s="227" t="e">
        <f ca="1">IF(SUM(AG1857:OFFSET(AG1857,(-HoldAggressiveTime-1),0,,))=0,"Defensive","Aggressive")</f>
        <v>#DIV/0!</v>
      </c>
    </row>
    <row r="1858" spans="1:34" ht="13" x14ac:dyDescent="0.15">
      <c r="A1858">
        <f t="shared" si="15"/>
        <v>5</v>
      </c>
      <c r="B1858">
        <f t="shared" si="16"/>
        <v>2025</v>
      </c>
      <c r="C1858" s="70">
        <f t="shared" si="1"/>
        <v>2025.333333333193</v>
      </c>
      <c r="D1858" s="149">
        <f t="shared" si="383"/>
        <v>45838</v>
      </c>
      <c r="N1858" s="156">
        <f>(1+'Parameters &amp; Main Results'!$B$24)^(1/12)-1</f>
        <v>2.8708987190766422E-3</v>
      </c>
      <c r="O1858" s="156">
        <f>(1+'Parameters &amp; Main Results'!$B$26)^(1/12)-1</f>
        <v>0</v>
      </c>
      <c r="P1858" s="156">
        <f>(1+'Parameters &amp; Main Results'!$B$28)^(1/12)-1</f>
        <v>0</v>
      </c>
      <c r="Q1858" s="136">
        <f>(1+'Parameters &amp; Main Results'!$B$30)^(1/12)-1</f>
        <v>2.8708987190766422E-3</v>
      </c>
      <c r="R1858" s="136">
        <f>(1+'Parameters &amp; Main Results'!$B$32)^(1/12)-1</f>
        <v>0</v>
      </c>
      <c r="S1858" s="136">
        <f>(1+'Parameters &amp; Main Results'!$B$34)^(1/12)-1</f>
        <v>0</v>
      </c>
      <c r="T1858" s="156">
        <f>(1+'Parameters &amp; Main Results'!$B$36)^(1/12)-1</f>
        <v>8.295381143461622E-4</v>
      </c>
      <c r="U1858" s="240">
        <v>0</v>
      </c>
      <c r="V1858" s="240">
        <v>0</v>
      </c>
      <c r="W1858" s="255">
        <f t="shared" ca="1" si="1958"/>
        <v>0</v>
      </c>
      <c r="X1858" s="223">
        <f>MMULT(N1858:T1858,'Parameters &amp; Main Results'!$B$12:$B$18)-'Parameters &amp; Main Results'!$B$22/12+MMULT(U1858:V1858,'Parameters &amp; Main Results'!$B$20:$B$21)</f>
        <v>2.1529842783581227E-3</v>
      </c>
      <c r="Y1858" s="223">
        <f>MMULT(N1858:T1858,'Parameters &amp; Main Results'!$C$12:$C$18)-'Parameters &amp; Main Results'!$C$22/12+MMULT(U1858:V1858,'Parameters &amp; Main Results'!$C$20:$C$21)</f>
        <v>2.5421421805023113E-3</v>
      </c>
      <c r="Z1858" s="17">
        <f t="shared" ca="1" si="1961"/>
        <v>1</v>
      </c>
      <c r="AE1858" s="252">
        <f t="shared" ca="1" si="1953"/>
        <v>0</v>
      </c>
      <c r="AF1858" s="253" t="e">
        <f t="shared" ca="1" si="1955"/>
        <v>#DIV/0!</v>
      </c>
      <c r="AG1858" s="258" t="e">
        <f t="shared" ca="1" si="1956"/>
        <v>#DIV/0!</v>
      </c>
      <c r="AH1858" s="227" t="e">
        <f ca="1">IF(SUM(AG1858:OFFSET(AG1858,(-HoldAggressiveTime-1),0,,))=0,"Defensive","Aggressive")</f>
        <v>#DIV/0!</v>
      </c>
    </row>
    <row r="1859" spans="1:34" ht="13" x14ac:dyDescent="0.15">
      <c r="A1859">
        <f t="shared" si="15"/>
        <v>6</v>
      </c>
      <c r="B1859">
        <f t="shared" si="16"/>
        <v>2025</v>
      </c>
      <c r="C1859" s="70">
        <f t="shared" si="1"/>
        <v>2025.4166666665262</v>
      </c>
      <c r="D1859" s="149">
        <f t="shared" si="383"/>
        <v>45869</v>
      </c>
      <c r="N1859" s="156">
        <f>(1+'Parameters &amp; Main Results'!$B$24)^(1/12)-1</f>
        <v>2.8708987190766422E-3</v>
      </c>
      <c r="O1859" s="156">
        <f>(1+'Parameters &amp; Main Results'!$B$26)^(1/12)-1</f>
        <v>0</v>
      </c>
      <c r="P1859" s="156">
        <f>(1+'Parameters &amp; Main Results'!$B$28)^(1/12)-1</f>
        <v>0</v>
      </c>
      <c r="Q1859" s="136">
        <f>(1+'Parameters &amp; Main Results'!$B$30)^(1/12)-1</f>
        <v>2.8708987190766422E-3</v>
      </c>
      <c r="R1859" s="136">
        <f>(1+'Parameters &amp; Main Results'!$B$32)^(1/12)-1</f>
        <v>0</v>
      </c>
      <c r="S1859" s="136">
        <f>(1+'Parameters &amp; Main Results'!$B$34)^(1/12)-1</f>
        <v>0</v>
      </c>
      <c r="T1859" s="156">
        <f>(1+'Parameters &amp; Main Results'!$B$36)^(1/12)-1</f>
        <v>8.295381143461622E-4</v>
      </c>
      <c r="U1859" s="240">
        <v>0</v>
      </c>
      <c r="V1859" s="240">
        <v>0</v>
      </c>
      <c r="W1859" s="255">
        <f t="shared" ca="1" si="1958"/>
        <v>0</v>
      </c>
      <c r="X1859" s="223">
        <f>MMULT(N1859:T1859,'Parameters &amp; Main Results'!$B$12:$B$18)-'Parameters &amp; Main Results'!$B$22/12+MMULT(U1859:V1859,'Parameters &amp; Main Results'!$B$20:$B$21)</f>
        <v>2.1529842783581227E-3</v>
      </c>
      <c r="Y1859" s="223">
        <f>MMULT(N1859:T1859,'Parameters &amp; Main Results'!$C$12:$C$18)-'Parameters &amp; Main Results'!$C$22/12+MMULT(U1859:V1859,'Parameters &amp; Main Results'!$C$20:$C$21)</f>
        <v>2.5421421805023113E-3</v>
      </c>
      <c r="Z1859" s="17">
        <f t="shared" ca="1" si="1961"/>
        <v>1</v>
      </c>
      <c r="AE1859" s="252">
        <f t="shared" ca="1" si="1953"/>
        <v>0</v>
      </c>
      <c r="AF1859" s="253" t="e">
        <f t="shared" ca="1" si="1955"/>
        <v>#DIV/0!</v>
      </c>
      <c r="AG1859" s="258" t="e">
        <f t="shared" ca="1" si="1956"/>
        <v>#DIV/0!</v>
      </c>
      <c r="AH1859" s="227" t="e">
        <f ca="1">IF(SUM(AG1859:OFFSET(AG1859,(-HoldAggressiveTime-1),0,,))=0,"Defensive","Aggressive")</f>
        <v>#DIV/0!</v>
      </c>
    </row>
    <row r="1860" spans="1:34" ht="13" x14ac:dyDescent="0.15">
      <c r="A1860">
        <f t="shared" si="15"/>
        <v>7</v>
      </c>
      <c r="B1860">
        <f t="shared" si="16"/>
        <v>2025</v>
      </c>
      <c r="C1860" s="70">
        <f t="shared" si="1"/>
        <v>2025.4999999998595</v>
      </c>
      <c r="D1860" s="149">
        <f t="shared" si="383"/>
        <v>45900</v>
      </c>
      <c r="N1860" s="156">
        <f>(1+'Parameters &amp; Main Results'!$B$24)^(1/12)-1</f>
        <v>2.8708987190766422E-3</v>
      </c>
      <c r="O1860" s="156">
        <f>(1+'Parameters &amp; Main Results'!$B$26)^(1/12)-1</f>
        <v>0</v>
      </c>
      <c r="P1860" s="156">
        <f>(1+'Parameters &amp; Main Results'!$B$28)^(1/12)-1</f>
        <v>0</v>
      </c>
      <c r="Q1860" s="136">
        <f>(1+'Parameters &amp; Main Results'!$B$30)^(1/12)-1</f>
        <v>2.8708987190766422E-3</v>
      </c>
      <c r="R1860" s="136">
        <f>(1+'Parameters &amp; Main Results'!$B$32)^(1/12)-1</f>
        <v>0</v>
      </c>
      <c r="S1860" s="136">
        <f>(1+'Parameters &amp; Main Results'!$B$34)^(1/12)-1</f>
        <v>0</v>
      </c>
      <c r="T1860" s="156">
        <f>(1+'Parameters &amp; Main Results'!$B$36)^(1/12)-1</f>
        <v>8.295381143461622E-4</v>
      </c>
      <c r="U1860" s="240">
        <v>0</v>
      </c>
      <c r="V1860" s="240">
        <v>0</v>
      </c>
      <c r="W1860" s="255">
        <f t="shared" ca="1" si="1958"/>
        <v>0</v>
      </c>
      <c r="X1860" s="223">
        <f>MMULT(N1860:T1860,'Parameters &amp; Main Results'!$B$12:$B$18)-'Parameters &amp; Main Results'!$B$22/12+MMULT(U1860:V1860,'Parameters &amp; Main Results'!$B$20:$B$21)</f>
        <v>2.1529842783581227E-3</v>
      </c>
      <c r="Y1860" s="223">
        <f>MMULT(N1860:T1860,'Parameters &amp; Main Results'!$C$12:$C$18)-'Parameters &amp; Main Results'!$C$22/12+MMULT(U1860:V1860,'Parameters &amp; Main Results'!$C$20:$C$21)</f>
        <v>2.5421421805023113E-3</v>
      </c>
      <c r="Z1860" s="17">
        <f t="shared" ca="1" si="1961"/>
        <v>1</v>
      </c>
      <c r="AE1860" s="252">
        <f t="shared" ca="1" si="1953"/>
        <v>0</v>
      </c>
      <c r="AF1860" s="253" t="e">
        <f t="shared" ca="1" si="1955"/>
        <v>#DIV/0!</v>
      </c>
      <c r="AG1860" s="258" t="e">
        <f t="shared" ca="1" si="1956"/>
        <v>#DIV/0!</v>
      </c>
      <c r="AH1860" s="227" t="e">
        <f ca="1">IF(SUM(AG1860:OFFSET(AG1860,(-HoldAggressiveTime-1),0,,))=0,"Defensive","Aggressive")</f>
        <v>#DIV/0!</v>
      </c>
    </row>
    <row r="1861" spans="1:34" ht="13" x14ac:dyDescent="0.15">
      <c r="A1861">
        <f t="shared" si="15"/>
        <v>8</v>
      </c>
      <c r="B1861">
        <f t="shared" si="16"/>
        <v>2025</v>
      </c>
      <c r="C1861" s="70">
        <f t="shared" si="1"/>
        <v>2025.5833333331927</v>
      </c>
      <c r="D1861" s="149">
        <f t="shared" si="383"/>
        <v>45930</v>
      </c>
      <c r="N1861" s="156">
        <f>(1+'Parameters &amp; Main Results'!$B$24)^(1/12)-1</f>
        <v>2.8708987190766422E-3</v>
      </c>
      <c r="O1861" s="156">
        <f>(1+'Parameters &amp; Main Results'!$B$26)^(1/12)-1</f>
        <v>0</v>
      </c>
      <c r="P1861" s="156">
        <f>(1+'Parameters &amp; Main Results'!$B$28)^(1/12)-1</f>
        <v>0</v>
      </c>
      <c r="Q1861" s="136">
        <f>(1+'Parameters &amp; Main Results'!$B$30)^(1/12)-1</f>
        <v>2.8708987190766422E-3</v>
      </c>
      <c r="R1861" s="136">
        <f>(1+'Parameters &amp; Main Results'!$B$32)^(1/12)-1</f>
        <v>0</v>
      </c>
      <c r="S1861" s="136">
        <f>(1+'Parameters &amp; Main Results'!$B$34)^(1/12)-1</f>
        <v>0</v>
      </c>
      <c r="T1861" s="156">
        <f>(1+'Parameters &amp; Main Results'!$B$36)^(1/12)-1</f>
        <v>8.295381143461622E-4</v>
      </c>
      <c r="U1861" s="240">
        <v>0</v>
      </c>
      <c r="V1861" s="240">
        <v>0</v>
      </c>
      <c r="W1861" s="255">
        <f t="shared" ca="1" si="1958"/>
        <v>0</v>
      </c>
      <c r="X1861" s="223">
        <f>MMULT(N1861:T1861,'Parameters &amp; Main Results'!$B$12:$B$18)-'Parameters &amp; Main Results'!$B$22/12+MMULT(U1861:V1861,'Parameters &amp; Main Results'!$B$20:$B$21)</f>
        <v>2.1529842783581227E-3</v>
      </c>
      <c r="Y1861" s="223">
        <f>MMULT(N1861:T1861,'Parameters &amp; Main Results'!$C$12:$C$18)-'Parameters &amp; Main Results'!$C$22/12+MMULT(U1861:V1861,'Parameters &amp; Main Results'!$C$20:$C$21)</f>
        <v>2.5421421805023113E-3</v>
      </c>
      <c r="Z1861" s="17">
        <f t="shared" ca="1" si="1961"/>
        <v>1</v>
      </c>
      <c r="AE1861" s="252">
        <f t="shared" ca="1" si="1953"/>
        <v>0</v>
      </c>
      <c r="AF1861" s="253" t="e">
        <f t="shared" ca="1" si="1955"/>
        <v>#DIV/0!</v>
      </c>
      <c r="AG1861" s="258" t="e">
        <f t="shared" ca="1" si="1956"/>
        <v>#DIV/0!</v>
      </c>
      <c r="AH1861" s="227" t="e">
        <f ca="1">IF(SUM(AG1861:OFFSET(AG1861,(-HoldAggressiveTime-1),0,,))=0,"Defensive","Aggressive")</f>
        <v>#DIV/0!</v>
      </c>
    </row>
    <row r="1862" spans="1:34" ht="13" x14ac:dyDescent="0.15">
      <c r="A1862">
        <f t="shared" si="15"/>
        <v>9</v>
      </c>
      <c r="B1862">
        <f t="shared" si="16"/>
        <v>2025</v>
      </c>
      <c r="C1862" s="70">
        <f t="shared" si="1"/>
        <v>2025.666666666526</v>
      </c>
      <c r="D1862" s="149">
        <f t="shared" si="383"/>
        <v>45961</v>
      </c>
      <c r="N1862" s="156">
        <f>(1+'Parameters &amp; Main Results'!$B$24)^(1/12)-1</f>
        <v>2.8708987190766422E-3</v>
      </c>
      <c r="O1862" s="156">
        <f>(1+'Parameters &amp; Main Results'!$B$26)^(1/12)-1</f>
        <v>0</v>
      </c>
      <c r="P1862" s="156">
        <f>(1+'Parameters &amp; Main Results'!$B$28)^(1/12)-1</f>
        <v>0</v>
      </c>
      <c r="Q1862" s="136">
        <f>(1+'Parameters &amp; Main Results'!$B$30)^(1/12)-1</f>
        <v>2.8708987190766422E-3</v>
      </c>
      <c r="R1862" s="136">
        <f>(1+'Parameters &amp; Main Results'!$B$32)^(1/12)-1</f>
        <v>0</v>
      </c>
      <c r="S1862" s="136">
        <f>(1+'Parameters &amp; Main Results'!$B$34)^(1/12)-1</f>
        <v>0</v>
      </c>
      <c r="T1862" s="156">
        <f>(1+'Parameters &amp; Main Results'!$B$36)^(1/12)-1</f>
        <v>8.295381143461622E-4</v>
      </c>
      <c r="U1862" s="240">
        <v>0</v>
      </c>
      <c r="V1862" s="240">
        <v>0</v>
      </c>
      <c r="W1862" s="255">
        <f t="shared" ca="1" si="1958"/>
        <v>0</v>
      </c>
      <c r="X1862" s="223">
        <f>MMULT(N1862:T1862,'Parameters &amp; Main Results'!$B$12:$B$18)-'Parameters &amp; Main Results'!$B$22/12+MMULT(U1862:V1862,'Parameters &amp; Main Results'!$B$20:$B$21)</f>
        <v>2.1529842783581227E-3</v>
      </c>
      <c r="Y1862" s="223">
        <f>MMULT(N1862:T1862,'Parameters &amp; Main Results'!$C$12:$C$18)-'Parameters &amp; Main Results'!$C$22/12+MMULT(U1862:V1862,'Parameters &amp; Main Results'!$C$20:$C$21)</f>
        <v>2.5421421805023113E-3</v>
      </c>
      <c r="Z1862" s="17">
        <f t="shared" ca="1" si="1961"/>
        <v>1</v>
      </c>
      <c r="AE1862" s="252">
        <f t="shared" ca="1" si="1953"/>
        <v>0</v>
      </c>
      <c r="AF1862" s="253" t="e">
        <f t="shared" ca="1" si="1955"/>
        <v>#DIV/0!</v>
      </c>
      <c r="AG1862" s="258" t="e">
        <f t="shared" ca="1" si="1956"/>
        <v>#DIV/0!</v>
      </c>
      <c r="AH1862" s="227" t="e">
        <f ca="1">IF(SUM(AG1862:OFFSET(AG1862,(-HoldAggressiveTime-1),0,,))=0,"Defensive","Aggressive")</f>
        <v>#DIV/0!</v>
      </c>
    </row>
    <row r="1863" spans="1:34" ht="13" x14ac:dyDescent="0.15">
      <c r="A1863">
        <f t="shared" si="15"/>
        <v>10</v>
      </c>
      <c r="B1863">
        <f t="shared" si="16"/>
        <v>2025</v>
      </c>
      <c r="C1863" s="70">
        <f t="shared" si="1"/>
        <v>2025.7499999998593</v>
      </c>
      <c r="D1863" s="149">
        <f t="shared" si="383"/>
        <v>45991</v>
      </c>
      <c r="N1863" s="156">
        <f>(1+'Parameters &amp; Main Results'!$B$24)^(1/12)-1</f>
        <v>2.8708987190766422E-3</v>
      </c>
      <c r="O1863" s="156">
        <f>(1+'Parameters &amp; Main Results'!$B$26)^(1/12)-1</f>
        <v>0</v>
      </c>
      <c r="P1863" s="156">
        <f>(1+'Parameters &amp; Main Results'!$B$28)^(1/12)-1</f>
        <v>0</v>
      </c>
      <c r="Q1863" s="136">
        <f>(1+'Parameters &amp; Main Results'!$B$30)^(1/12)-1</f>
        <v>2.8708987190766422E-3</v>
      </c>
      <c r="R1863" s="136">
        <f>(1+'Parameters &amp; Main Results'!$B$32)^(1/12)-1</f>
        <v>0</v>
      </c>
      <c r="S1863" s="136">
        <f>(1+'Parameters &amp; Main Results'!$B$34)^(1/12)-1</f>
        <v>0</v>
      </c>
      <c r="T1863" s="156">
        <f>(1+'Parameters &amp; Main Results'!$B$36)^(1/12)-1</f>
        <v>8.295381143461622E-4</v>
      </c>
      <c r="U1863" s="240">
        <v>0</v>
      </c>
      <c r="V1863" s="240">
        <v>0</v>
      </c>
      <c r="W1863" s="255">
        <f t="shared" ca="1" si="1958"/>
        <v>0</v>
      </c>
      <c r="X1863" s="223">
        <f>MMULT(N1863:T1863,'Parameters &amp; Main Results'!$B$12:$B$18)-'Parameters &amp; Main Results'!$B$22/12+MMULT(U1863:V1863,'Parameters &amp; Main Results'!$B$20:$B$21)</f>
        <v>2.1529842783581227E-3</v>
      </c>
      <c r="Y1863" s="223">
        <f>MMULT(N1863:T1863,'Parameters &amp; Main Results'!$C$12:$C$18)-'Parameters &amp; Main Results'!$C$22/12+MMULT(U1863:V1863,'Parameters &amp; Main Results'!$C$20:$C$21)</f>
        <v>2.5421421805023113E-3</v>
      </c>
      <c r="Z1863" s="17">
        <f t="shared" ca="1" si="1961"/>
        <v>1</v>
      </c>
      <c r="AE1863" s="252">
        <f t="shared" ca="1" si="1953"/>
        <v>0</v>
      </c>
      <c r="AF1863" s="253" t="e">
        <f t="shared" ca="1" si="1955"/>
        <v>#DIV/0!</v>
      </c>
      <c r="AG1863" s="258" t="e">
        <f t="shared" ca="1" si="1956"/>
        <v>#DIV/0!</v>
      </c>
      <c r="AH1863" s="227" t="e">
        <f ca="1">IF(SUM(AG1863:OFFSET(AG1863,(-HoldAggressiveTime-1),0,,))=0,"Defensive","Aggressive")</f>
        <v>#DIV/0!</v>
      </c>
    </row>
    <row r="1864" spans="1:34" ht="13" x14ac:dyDescent="0.15">
      <c r="A1864">
        <f t="shared" si="15"/>
        <v>11</v>
      </c>
      <c r="B1864">
        <f t="shared" si="16"/>
        <v>2025</v>
      </c>
      <c r="C1864" s="70">
        <f t="shared" si="1"/>
        <v>2025.8333333331925</v>
      </c>
      <c r="D1864" s="149">
        <f t="shared" si="383"/>
        <v>46022</v>
      </c>
      <c r="N1864" s="156">
        <f>(1+'Parameters &amp; Main Results'!$B$24)^(1/12)-1</f>
        <v>2.8708987190766422E-3</v>
      </c>
      <c r="O1864" s="156">
        <f>(1+'Parameters &amp; Main Results'!$B$26)^(1/12)-1</f>
        <v>0</v>
      </c>
      <c r="P1864" s="156">
        <f>(1+'Parameters &amp; Main Results'!$B$28)^(1/12)-1</f>
        <v>0</v>
      </c>
      <c r="Q1864" s="136">
        <f>(1+'Parameters &amp; Main Results'!$B$30)^(1/12)-1</f>
        <v>2.8708987190766422E-3</v>
      </c>
      <c r="R1864" s="136">
        <f>(1+'Parameters &amp; Main Results'!$B$32)^(1/12)-1</f>
        <v>0</v>
      </c>
      <c r="S1864" s="136">
        <f>(1+'Parameters &amp; Main Results'!$B$34)^(1/12)-1</f>
        <v>0</v>
      </c>
      <c r="T1864" s="156">
        <f>(1+'Parameters &amp; Main Results'!$B$36)^(1/12)-1</f>
        <v>8.295381143461622E-4</v>
      </c>
      <c r="U1864" s="240">
        <v>0</v>
      </c>
      <c r="V1864" s="240">
        <v>0</v>
      </c>
      <c r="W1864" s="255">
        <f t="shared" ca="1" si="1958"/>
        <v>0</v>
      </c>
      <c r="X1864" s="223">
        <f>MMULT(N1864:T1864,'Parameters &amp; Main Results'!$B$12:$B$18)-'Parameters &amp; Main Results'!$B$22/12+MMULT(U1864:V1864,'Parameters &amp; Main Results'!$B$20:$B$21)</f>
        <v>2.1529842783581227E-3</v>
      </c>
      <c r="Y1864" s="223">
        <f>MMULT(N1864:T1864,'Parameters &amp; Main Results'!$C$12:$C$18)-'Parameters &amp; Main Results'!$C$22/12+MMULT(U1864:V1864,'Parameters &amp; Main Results'!$C$20:$C$21)</f>
        <v>2.5421421805023113E-3</v>
      </c>
      <c r="Z1864" s="17">
        <f t="shared" ca="1" si="1961"/>
        <v>1</v>
      </c>
      <c r="AE1864" s="252">
        <f t="shared" ca="1" si="1953"/>
        <v>0</v>
      </c>
      <c r="AF1864" s="253" t="e">
        <f t="shared" ca="1" si="1955"/>
        <v>#DIV/0!</v>
      </c>
      <c r="AG1864" s="258" t="e">
        <f t="shared" ca="1" si="1956"/>
        <v>#DIV/0!</v>
      </c>
      <c r="AH1864" s="227" t="e">
        <f ca="1">IF(SUM(AG1864:OFFSET(AG1864,(-HoldAggressiveTime-1),0,,))=0,"Defensive","Aggressive")</f>
        <v>#DIV/0!</v>
      </c>
    </row>
    <row r="1865" spans="1:34" ht="13" x14ac:dyDescent="0.15">
      <c r="A1865">
        <f t="shared" si="15"/>
        <v>12</v>
      </c>
      <c r="B1865">
        <f t="shared" si="16"/>
        <v>2025</v>
      </c>
      <c r="C1865" s="70">
        <f t="shared" si="1"/>
        <v>2025.9166666665258</v>
      </c>
      <c r="D1865" s="149">
        <f t="shared" si="383"/>
        <v>46053</v>
      </c>
      <c r="N1865" s="156">
        <f>(1+'Parameters &amp; Main Results'!$B$24)^(1/12)-1</f>
        <v>2.8708987190766422E-3</v>
      </c>
      <c r="O1865" s="156">
        <f>(1+'Parameters &amp; Main Results'!$B$26)^(1/12)-1</f>
        <v>0</v>
      </c>
      <c r="P1865" s="156">
        <f>(1+'Parameters &amp; Main Results'!$B$28)^(1/12)-1</f>
        <v>0</v>
      </c>
      <c r="Q1865" s="136">
        <f>(1+'Parameters &amp; Main Results'!$B$30)^(1/12)-1</f>
        <v>2.8708987190766422E-3</v>
      </c>
      <c r="R1865" s="136">
        <f>(1+'Parameters &amp; Main Results'!$B$32)^(1/12)-1</f>
        <v>0</v>
      </c>
      <c r="S1865" s="136">
        <f>(1+'Parameters &amp; Main Results'!$B$34)^(1/12)-1</f>
        <v>0</v>
      </c>
      <c r="T1865" s="156">
        <f>(1+'Parameters &amp; Main Results'!$B$36)^(1/12)-1</f>
        <v>8.295381143461622E-4</v>
      </c>
      <c r="U1865" s="240">
        <v>0</v>
      </c>
      <c r="V1865" s="240">
        <v>0</v>
      </c>
      <c r="W1865" s="255">
        <f t="shared" ca="1" si="1958"/>
        <v>0</v>
      </c>
      <c r="X1865" s="223">
        <f>MMULT(N1865:T1865,'Parameters &amp; Main Results'!$B$12:$B$18)-'Parameters &amp; Main Results'!$B$22/12+MMULT(U1865:V1865,'Parameters &amp; Main Results'!$B$20:$B$21)</f>
        <v>2.1529842783581227E-3</v>
      </c>
      <c r="Y1865" s="223">
        <f>MMULT(N1865:T1865,'Parameters &amp; Main Results'!$C$12:$C$18)-'Parameters &amp; Main Results'!$C$22/12+MMULT(U1865:V1865,'Parameters &amp; Main Results'!$C$20:$C$21)</f>
        <v>2.5421421805023113E-3</v>
      </c>
      <c r="Z1865" s="17">
        <f t="shared" ca="1" si="1961"/>
        <v>1</v>
      </c>
      <c r="AE1865" s="252">
        <f t="shared" ca="1" si="1953"/>
        <v>0</v>
      </c>
      <c r="AF1865" s="253" t="e">
        <f t="shared" ca="1" si="1955"/>
        <v>#DIV/0!</v>
      </c>
      <c r="AG1865" s="258" t="e">
        <f t="shared" ca="1" si="1956"/>
        <v>#DIV/0!</v>
      </c>
      <c r="AH1865" s="227" t="e">
        <f ca="1">IF(SUM(AG1865:OFFSET(AG1865,(-HoldAggressiveTime-1),0,,))=0,"Defensive","Aggressive")</f>
        <v>#DIV/0!</v>
      </c>
    </row>
    <row r="1866" spans="1:34" ht="13" x14ac:dyDescent="0.15">
      <c r="A1866">
        <f t="shared" si="15"/>
        <v>1</v>
      </c>
      <c r="B1866">
        <f t="shared" si="16"/>
        <v>2026</v>
      </c>
      <c r="C1866" s="70">
        <f t="shared" si="1"/>
        <v>2025.999999999859</v>
      </c>
      <c r="D1866" s="149">
        <f t="shared" si="383"/>
        <v>46081</v>
      </c>
      <c r="N1866" s="156">
        <f>(1+'Parameters &amp; Main Results'!$B$24)^(1/12)-1</f>
        <v>2.8708987190766422E-3</v>
      </c>
      <c r="O1866" s="156">
        <f>(1+'Parameters &amp; Main Results'!$B$26)^(1/12)-1</f>
        <v>0</v>
      </c>
      <c r="P1866" s="156">
        <f>(1+'Parameters &amp; Main Results'!$B$28)^(1/12)-1</f>
        <v>0</v>
      </c>
      <c r="Q1866" s="136">
        <f>(1+'Parameters &amp; Main Results'!$B$30)^(1/12)-1</f>
        <v>2.8708987190766422E-3</v>
      </c>
      <c r="R1866" s="136">
        <f>(1+'Parameters &amp; Main Results'!$B$32)^(1/12)-1</f>
        <v>0</v>
      </c>
      <c r="S1866" s="136">
        <f>(1+'Parameters &amp; Main Results'!$B$34)^(1/12)-1</f>
        <v>0</v>
      </c>
      <c r="T1866" s="156">
        <f>(1+'Parameters &amp; Main Results'!$B$36)^(1/12)-1</f>
        <v>8.295381143461622E-4</v>
      </c>
      <c r="U1866" s="240">
        <v>0</v>
      </c>
      <c r="V1866" s="240">
        <v>0</v>
      </c>
      <c r="W1866" s="255">
        <f t="shared" ca="1" si="1958"/>
        <v>0</v>
      </c>
      <c r="X1866" s="223">
        <f>MMULT(N1866:T1866,'Parameters &amp; Main Results'!$B$12:$B$18)-'Parameters &amp; Main Results'!$B$22/12+MMULT(U1866:V1866,'Parameters &amp; Main Results'!$B$20:$B$21)</f>
        <v>2.1529842783581227E-3</v>
      </c>
      <c r="Y1866" s="223">
        <f>MMULT(N1866:T1866,'Parameters &amp; Main Results'!$C$12:$C$18)-'Parameters &amp; Main Results'!$C$22/12+MMULT(U1866:V1866,'Parameters &amp; Main Results'!$C$20:$C$21)</f>
        <v>2.5421421805023113E-3</v>
      </c>
      <c r="Z1866" s="17">
        <f t="shared" ca="1" si="1961"/>
        <v>1</v>
      </c>
      <c r="AE1866" s="252">
        <f t="shared" ca="1" si="1953"/>
        <v>0</v>
      </c>
      <c r="AF1866" s="253" t="e">
        <f t="shared" ca="1" si="1955"/>
        <v>#DIV/0!</v>
      </c>
      <c r="AG1866" s="258" t="e">
        <f t="shared" ca="1" si="1956"/>
        <v>#DIV/0!</v>
      </c>
      <c r="AH1866" s="227" t="e">
        <f ca="1">IF(SUM(AG1866:OFFSET(AG1866,(-HoldAggressiveTime-1),0,,))=0,"Defensive","Aggressive")</f>
        <v>#DIV/0!</v>
      </c>
    </row>
    <row r="1867" spans="1:34" ht="13" x14ac:dyDescent="0.15">
      <c r="A1867">
        <f t="shared" si="15"/>
        <v>2</v>
      </c>
      <c r="B1867">
        <f t="shared" si="16"/>
        <v>2026</v>
      </c>
      <c r="C1867" s="70">
        <f t="shared" si="1"/>
        <v>2026.0833333331923</v>
      </c>
      <c r="D1867" s="149">
        <f t="shared" si="383"/>
        <v>46112</v>
      </c>
      <c r="N1867" s="156">
        <f>(1+'Parameters &amp; Main Results'!$B$24)^(1/12)-1</f>
        <v>2.8708987190766422E-3</v>
      </c>
      <c r="O1867" s="156">
        <f>(1+'Parameters &amp; Main Results'!$B$26)^(1/12)-1</f>
        <v>0</v>
      </c>
      <c r="P1867" s="156">
        <f>(1+'Parameters &amp; Main Results'!$B$28)^(1/12)-1</f>
        <v>0</v>
      </c>
      <c r="Q1867" s="136">
        <f>(1+'Parameters &amp; Main Results'!$B$30)^(1/12)-1</f>
        <v>2.8708987190766422E-3</v>
      </c>
      <c r="R1867" s="136">
        <f>(1+'Parameters &amp; Main Results'!$B$32)^(1/12)-1</f>
        <v>0</v>
      </c>
      <c r="S1867" s="136">
        <f>(1+'Parameters &amp; Main Results'!$B$34)^(1/12)-1</f>
        <v>0</v>
      </c>
      <c r="T1867" s="156">
        <f>(1+'Parameters &amp; Main Results'!$B$36)^(1/12)-1</f>
        <v>8.295381143461622E-4</v>
      </c>
      <c r="U1867" s="240">
        <v>0</v>
      </c>
      <c r="V1867" s="240">
        <v>0</v>
      </c>
      <c r="W1867" s="255">
        <f t="shared" ca="1" si="1958"/>
        <v>0</v>
      </c>
      <c r="X1867" s="223">
        <f>MMULT(N1867:T1867,'Parameters &amp; Main Results'!$B$12:$B$18)-'Parameters &amp; Main Results'!$B$22/12+MMULT(U1867:V1867,'Parameters &amp; Main Results'!$B$20:$B$21)</f>
        <v>2.1529842783581227E-3</v>
      </c>
      <c r="Y1867" s="223">
        <f>MMULT(N1867:T1867,'Parameters &amp; Main Results'!$C$12:$C$18)-'Parameters &amp; Main Results'!$C$22/12+MMULT(U1867:V1867,'Parameters &amp; Main Results'!$C$20:$C$21)</f>
        <v>2.5421421805023113E-3</v>
      </c>
      <c r="Z1867" s="17">
        <f t="shared" ca="1" si="1961"/>
        <v>1</v>
      </c>
      <c r="AE1867" s="252">
        <f t="shared" ca="1" si="1953"/>
        <v>0</v>
      </c>
      <c r="AF1867" s="253" t="e">
        <f t="shared" ca="1" si="1955"/>
        <v>#DIV/0!</v>
      </c>
      <c r="AG1867" s="258" t="e">
        <f t="shared" ca="1" si="1956"/>
        <v>#DIV/0!</v>
      </c>
      <c r="AH1867" s="227" t="e">
        <f ca="1">IF(SUM(AG1867:OFFSET(AG1867,(-HoldAggressiveTime-1),0,,))=0,"Defensive","Aggressive")</f>
        <v>#DIV/0!</v>
      </c>
    </row>
    <row r="1868" spans="1:34" ht="13" x14ac:dyDescent="0.15">
      <c r="A1868">
        <f t="shared" si="15"/>
        <v>3</v>
      </c>
      <c r="B1868">
        <f t="shared" si="16"/>
        <v>2026</v>
      </c>
      <c r="C1868" s="70">
        <f t="shared" si="1"/>
        <v>2026.1666666665255</v>
      </c>
      <c r="D1868" s="149">
        <f t="shared" si="383"/>
        <v>46142</v>
      </c>
      <c r="N1868" s="156">
        <f>(1+'Parameters &amp; Main Results'!$B$24)^(1/12)-1</f>
        <v>2.8708987190766422E-3</v>
      </c>
      <c r="O1868" s="156">
        <f>(1+'Parameters &amp; Main Results'!$B$26)^(1/12)-1</f>
        <v>0</v>
      </c>
      <c r="P1868" s="156">
        <f>(1+'Parameters &amp; Main Results'!$B$28)^(1/12)-1</f>
        <v>0</v>
      </c>
      <c r="Q1868" s="136">
        <f>(1+'Parameters &amp; Main Results'!$B$30)^(1/12)-1</f>
        <v>2.8708987190766422E-3</v>
      </c>
      <c r="R1868" s="136">
        <f>(1+'Parameters &amp; Main Results'!$B$32)^(1/12)-1</f>
        <v>0</v>
      </c>
      <c r="S1868" s="136">
        <f>(1+'Parameters &amp; Main Results'!$B$34)^(1/12)-1</f>
        <v>0</v>
      </c>
      <c r="T1868" s="156">
        <f>(1+'Parameters &amp; Main Results'!$B$36)^(1/12)-1</f>
        <v>8.295381143461622E-4</v>
      </c>
      <c r="U1868" s="240">
        <v>0</v>
      </c>
      <c r="V1868" s="240">
        <v>0</v>
      </c>
      <c r="W1868" s="255">
        <f t="shared" ca="1" si="1958"/>
        <v>0</v>
      </c>
      <c r="X1868" s="223">
        <f>MMULT(N1868:T1868,'Parameters &amp; Main Results'!$B$12:$B$18)-'Parameters &amp; Main Results'!$B$22/12+MMULT(U1868:V1868,'Parameters &amp; Main Results'!$B$20:$B$21)</f>
        <v>2.1529842783581227E-3</v>
      </c>
      <c r="Y1868" s="223">
        <f>MMULT(N1868:T1868,'Parameters &amp; Main Results'!$C$12:$C$18)-'Parameters &amp; Main Results'!$C$22/12+MMULT(U1868:V1868,'Parameters &amp; Main Results'!$C$20:$C$21)</f>
        <v>2.5421421805023113E-3</v>
      </c>
      <c r="Z1868" s="17">
        <f t="shared" ca="1" si="1961"/>
        <v>1</v>
      </c>
      <c r="AE1868" s="252">
        <f t="shared" ca="1" si="1953"/>
        <v>0</v>
      </c>
      <c r="AF1868" s="253" t="e">
        <f t="shared" ca="1" si="1955"/>
        <v>#DIV/0!</v>
      </c>
      <c r="AG1868" s="258" t="e">
        <f t="shared" ca="1" si="1956"/>
        <v>#DIV/0!</v>
      </c>
      <c r="AH1868" s="227" t="e">
        <f ca="1">IF(SUM(AG1868:OFFSET(AG1868,(-HoldAggressiveTime-1),0,,))=0,"Defensive","Aggressive")</f>
        <v>#DIV/0!</v>
      </c>
    </row>
    <row r="1869" spans="1:34" ht="13" x14ac:dyDescent="0.15">
      <c r="A1869">
        <f t="shared" si="15"/>
        <v>4</v>
      </c>
      <c r="B1869">
        <f t="shared" si="16"/>
        <v>2026</v>
      </c>
      <c r="C1869" s="70">
        <f t="shared" si="1"/>
        <v>2026.2499999998588</v>
      </c>
      <c r="D1869" s="149">
        <f t="shared" si="383"/>
        <v>46173</v>
      </c>
      <c r="N1869" s="156">
        <f>(1+'Parameters &amp; Main Results'!$B$24)^(1/12)-1</f>
        <v>2.8708987190766422E-3</v>
      </c>
      <c r="O1869" s="156">
        <f>(1+'Parameters &amp; Main Results'!$B$26)^(1/12)-1</f>
        <v>0</v>
      </c>
      <c r="P1869" s="156">
        <f>(1+'Parameters &amp; Main Results'!$B$28)^(1/12)-1</f>
        <v>0</v>
      </c>
      <c r="Q1869" s="136">
        <f>(1+'Parameters &amp; Main Results'!$B$30)^(1/12)-1</f>
        <v>2.8708987190766422E-3</v>
      </c>
      <c r="R1869" s="136">
        <f>(1+'Parameters &amp; Main Results'!$B$32)^(1/12)-1</f>
        <v>0</v>
      </c>
      <c r="S1869" s="136">
        <f>(1+'Parameters &amp; Main Results'!$B$34)^(1/12)-1</f>
        <v>0</v>
      </c>
      <c r="T1869" s="156">
        <f>(1+'Parameters &amp; Main Results'!$B$36)^(1/12)-1</f>
        <v>8.295381143461622E-4</v>
      </c>
      <c r="U1869" s="240">
        <v>0</v>
      </c>
      <c r="V1869" s="240">
        <v>0</v>
      </c>
      <c r="W1869" s="255">
        <f t="shared" ca="1" si="1958"/>
        <v>0</v>
      </c>
      <c r="X1869" s="223">
        <f>MMULT(N1869:T1869,'Parameters &amp; Main Results'!$B$12:$B$18)-'Parameters &amp; Main Results'!$B$22/12+MMULT(U1869:V1869,'Parameters &amp; Main Results'!$B$20:$B$21)</f>
        <v>2.1529842783581227E-3</v>
      </c>
      <c r="Y1869" s="223">
        <f>MMULT(N1869:T1869,'Parameters &amp; Main Results'!$C$12:$C$18)-'Parameters &amp; Main Results'!$C$22/12+MMULT(U1869:V1869,'Parameters &amp; Main Results'!$C$20:$C$21)</f>
        <v>2.5421421805023113E-3</v>
      </c>
      <c r="Z1869" s="17">
        <f t="shared" ca="1" si="1961"/>
        <v>1</v>
      </c>
      <c r="AE1869" s="252">
        <f t="shared" ca="1" si="1953"/>
        <v>0</v>
      </c>
      <c r="AF1869" s="253" t="e">
        <f t="shared" ca="1" si="1955"/>
        <v>#DIV/0!</v>
      </c>
      <c r="AG1869" s="258" t="e">
        <f t="shared" ca="1" si="1956"/>
        <v>#DIV/0!</v>
      </c>
      <c r="AH1869" s="227" t="e">
        <f ca="1">IF(SUM(AG1869:OFFSET(AG1869,(-HoldAggressiveTime-1),0,,))=0,"Defensive","Aggressive")</f>
        <v>#DIV/0!</v>
      </c>
    </row>
    <row r="1870" spans="1:34" ht="13" x14ac:dyDescent="0.15">
      <c r="A1870">
        <f t="shared" si="15"/>
        <v>5</v>
      </c>
      <c r="B1870">
        <f t="shared" si="16"/>
        <v>2026</v>
      </c>
      <c r="C1870" s="70">
        <f t="shared" si="1"/>
        <v>2026.3333333331921</v>
      </c>
      <c r="D1870" s="149">
        <f t="shared" si="383"/>
        <v>46203</v>
      </c>
      <c r="N1870" s="156">
        <f>(1+'Parameters &amp; Main Results'!$B$24)^(1/12)-1</f>
        <v>2.8708987190766422E-3</v>
      </c>
      <c r="O1870" s="156">
        <f>(1+'Parameters &amp; Main Results'!$B$26)^(1/12)-1</f>
        <v>0</v>
      </c>
      <c r="P1870" s="156">
        <f>(1+'Parameters &amp; Main Results'!$B$28)^(1/12)-1</f>
        <v>0</v>
      </c>
      <c r="Q1870" s="136">
        <f>(1+'Parameters &amp; Main Results'!$B$30)^(1/12)-1</f>
        <v>2.8708987190766422E-3</v>
      </c>
      <c r="R1870" s="136">
        <f>(1+'Parameters &amp; Main Results'!$B$32)^(1/12)-1</f>
        <v>0</v>
      </c>
      <c r="S1870" s="136">
        <f>(1+'Parameters &amp; Main Results'!$B$34)^(1/12)-1</f>
        <v>0</v>
      </c>
      <c r="T1870" s="156">
        <f>(1+'Parameters &amp; Main Results'!$B$36)^(1/12)-1</f>
        <v>8.295381143461622E-4</v>
      </c>
      <c r="U1870" s="240">
        <v>0</v>
      </c>
      <c r="V1870" s="240">
        <v>0</v>
      </c>
      <c r="W1870" s="255">
        <f t="shared" ca="1" si="1958"/>
        <v>0</v>
      </c>
      <c r="X1870" s="223">
        <f>MMULT(N1870:T1870,'Parameters &amp; Main Results'!$B$12:$B$18)-'Parameters &amp; Main Results'!$B$22/12+MMULT(U1870:V1870,'Parameters &amp; Main Results'!$B$20:$B$21)</f>
        <v>2.1529842783581227E-3</v>
      </c>
      <c r="Y1870" s="223">
        <f>MMULT(N1870:T1870,'Parameters &amp; Main Results'!$C$12:$C$18)-'Parameters &amp; Main Results'!$C$22/12+MMULT(U1870:V1870,'Parameters &amp; Main Results'!$C$20:$C$21)</f>
        <v>2.5421421805023113E-3</v>
      </c>
      <c r="Z1870" s="17">
        <f t="shared" ca="1" si="1961"/>
        <v>1</v>
      </c>
      <c r="AE1870" s="252">
        <f t="shared" ca="1" si="1953"/>
        <v>0</v>
      </c>
      <c r="AF1870" s="253" t="e">
        <f t="shared" ca="1" si="1955"/>
        <v>#DIV/0!</v>
      </c>
      <c r="AG1870" s="258" t="e">
        <f t="shared" ca="1" si="1956"/>
        <v>#DIV/0!</v>
      </c>
      <c r="AH1870" s="227" t="e">
        <f ca="1">IF(SUM(AG1870:OFFSET(AG1870,(-HoldAggressiveTime-1),0,,))=0,"Defensive","Aggressive")</f>
        <v>#DIV/0!</v>
      </c>
    </row>
    <row r="1871" spans="1:34" ht="13" x14ac:dyDescent="0.15">
      <c r="A1871">
        <f t="shared" si="15"/>
        <v>6</v>
      </c>
      <c r="B1871">
        <f t="shared" si="16"/>
        <v>2026</v>
      </c>
      <c r="C1871" s="70">
        <f t="shared" si="1"/>
        <v>2026.4166666665253</v>
      </c>
      <c r="D1871" s="149">
        <f t="shared" si="383"/>
        <v>46234</v>
      </c>
      <c r="N1871" s="156">
        <f>(1+'Parameters &amp; Main Results'!$B$24)^(1/12)-1</f>
        <v>2.8708987190766422E-3</v>
      </c>
      <c r="O1871" s="156">
        <f>(1+'Parameters &amp; Main Results'!$B$26)^(1/12)-1</f>
        <v>0</v>
      </c>
      <c r="P1871" s="156">
        <f>(1+'Parameters &amp; Main Results'!$B$28)^(1/12)-1</f>
        <v>0</v>
      </c>
      <c r="Q1871" s="136">
        <f>(1+'Parameters &amp; Main Results'!$B$30)^(1/12)-1</f>
        <v>2.8708987190766422E-3</v>
      </c>
      <c r="R1871" s="136">
        <f>(1+'Parameters &amp; Main Results'!$B$32)^(1/12)-1</f>
        <v>0</v>
      </c>
      <c r="S1871" s="136">
        <f>(1+'Parameters &amp; Main Results'!$B$34)^(1/12)-1</f>
        <v>0</v>
      </c>
      <c r="T1871" s="156">
        <f>(1+'Parameters &amp; Main Results'!$B$36)^(1/12)-1</f>
        <v>8.295381143461622E-4</v>
      </c>
      <c r="U1871" s="240">
        <v>0</v>
      </c>
      <c r="V1871" s="240">
        <v>0</v>
      </c>
      <c r="W1871" s="255">
        <f t="shared" ca="1" si="1958"/>
        <v>0</v>
      </c>
      <c r="X1871" s="223">
        <f>MMULT(N1871:T1871,'Parameters &amp; Main Results'!$B$12:$B$18)-'Parameters &amp; Main Results'!$B$22/12+MMULT(U1871:V1871,'Parameters &amp; Main Results'!$B$20:$B$21)</f>
        <v>2.1529842783581227E-3</v>
      </c>
      <c r="Y1871" s="223">
        <f>MMULT(N1871:T1871,'Parameters &amp; Main Results'!$C$12:$C$18)-'Parameters &amp; Main Results'!$C$22/12+MMULT(U1871:V1871,'Parameters &amp; Main Results'!$C$20:$C$21)</f>
        <v>2.5421421805023113E-3</v>
      </c>
      <c r="Z1871" s="17">
        <f t="shared" ca="1" si="1961"/>
        <v>1</v>
      </c>
      <c r="AE1871" s="252">
        <f t="shared" ca="1" si="1953"/>
        <v>0</v>
      </c>
      <c r="AF1871" s="253" t="e">
        <f t="shared" ca="1" si="1955"/>
        <v>#DIV/0!</v>
      </c>
      <c r="AG1871" s="258" t="e">
        <f t="shared" ca="1" si="1956"/>
        <v>#DIV/0!</v>
      </c>
      <c r="AH1871" s="227" t="e">
        <f ca="1">IF(SUM(AG1871:OFFSET(AG1871,(-HoldAggressiveTime-1),0,,))=0,"Defensive","Aggressive")</f>
        <v>#DIV/0!</v>
      </c>
    </row>
    <row r="1872" spans="1:34" ht="13" x14ac:dyDescent="0.15">
      <c r="A1872">
        <f t="shared" si="15"/>
        <v>7</v>
      </c>
      <c r="B1872">
        <f t="shared" si="16"/>
        <v>2026</v>
      </c>
      <c r="C1872" s="70">
        <f t="shared" si="1"/>
        <v>2026.4999999998586</v>
      </c>
      <c r="D1872" s="149">
        <f t="shared" si="383"/>
        <v>46265</v>
      </c>
      <c r="N1872" s="156">
        <f>(1+'Parameters &amp; Main Results'!$B$24)^(1/12)-1</f>
        <v>2.8708987190766422E-3</v>
      </c>
      <c r="O1872" s="156">
        <f>(1+'Parameters &amp; Main Results'!$B$26)^(1/12)-1</f>
        <v>0</v>
      </c>
      <c r="P1872" s="156">
        <f>(1+'Parameters &amp; Main Results'!$B$28)^(1/12)-1</f>
        <v>0</v>
      </c>
      <c r="Q1872" s="136">
        <f>(1+'Parameters &amp; Main Results'!$B$30)^(1/12)-1</f>
        <v>2.8708987190766422E-3</v>
      </c>
      <c r="R1872" s="136">
        <f>(1+'Parameters &amp; Main Results'!$B$32)^(1/12)-1</f>
        <v>0</v>
      </c>
      <c r="S1872" s="136">
        <f>(1+'Parameters &amp; Main Results'!$B$34)^(1/12)-1</f>
        <v>0</v>
      </c>
      <c r="T1872" s="156">
        <f>(1+'Parameters &amp; Main Results'!$B$36)^(1/12)-1</f>
        <v>8.295381143461622E-4</v>
      </c>
      <c r="U1872" s="240">
        <v>0</v>
      </c>
      <c r="V1872" s="240">
        <v>0</v>
      </c>
      <c r="W1872" s="255">
        <f t="shared" ca="1" si="1958"/>
        <v>0</v>
      </c>
      <c r="X1872" s="223">
        <f>MMULT(N1872:T1872,'Parameters &amp; Main Results'!$B$12:$B$18)-'Parameters &amp; Main Results'!$B$22/12+MMULT(U1872:V1872,'Parameters &amp; Main Results'!$B$20:$B$21)</f>
        <v>2.1529842783581227E-3</v>
      </c>
      <c r="Y1872" s="223">
        <f>MMULT(N1872:T1872,'Parameters &amp; Main Results'!$C$12:$C$18)-'Parameters &amp; Main Results'!$C$22/12+MMULT(U1872:V1872,'Parameters &amp; Main Results'!$C$20:$C$21)</f>
        <v>2.5421421805023113E-3</v>
      </c>
      <c r="Z1872" s="17">
        <f t="shared" ca="1" si="1961"/>
        <v>1</v>
      </c>
      <c r="AE1872" s="252">
        <f t="shared" ca="1" si="1953"/>
        <v>0</v>
      </c>
      <c r="AF1872" s="253" t="e">
        <f t="shared" ca="1" si="1955"/>
        <v>#DIV/0!</v>
      </c>
      <c r="AG1872" s="258" t="e">
        <f t="shared" ca="1" si="1956"/>
        <v>#DIV/0!</v>
      </c>
      <c r="AH1872" s="227" t="e">
        <f ca="1">IF(SUM(AG1872:OFFSET(AG1872,(-HoldAggressiveTime-1),0,,))=0,"Defensive","Aggressive")</f>
        <v>#DIV/0!</v>
      </c>
    </row>
    <row r="1873" spans="1:34" ht="13" x14ac:dyDescent="0.15">
      <c r="A1873">
        <f t="shared" si="15"/>
        <v>8</v>
      </c>
      <c r="B1873">
        <f t="shared" si="16"/>
        <v>2026</v>
      </c>
      <c r="C1873" s="70">
        <f t="shared" si="1"/>
        <v>2026.5833333331918</v>
      </c>
      <c r="D1873" s="149">
        <f t="shared" si="383"/>
        <v>46295</v>
      </c>
      <c r="N1873" s="156">
        <f>(1+'Parameters &amp; Main Results'!$B$24)^(1/12)-1</f>
        <v>2.8708987190766422E-3</v>
      </c>
      <c r="O1873" s="156">
        <f>(1+'Parameters &amp; Main Results'!$B$26)^(1/12)-1</f>
        <v>0</v>
      </c>
      <c r="P1873" s="156">
        <f>(1+'Parameters &amp; Main Results'!$B$28)^(1/12)-1</f>
        <v>0</v>
      </c>
      <c r="Q1873" s="136">
        <f>(1+'Parameters &amp; Main Results'!$B$30)^(1/12)-1</f>
        <v>2.8708987190766422E-3</v>
      </c>
      <c r="R1873" s="136">
        <f>(1+'Parameters &amp; Main Results'!$B$32)^(1/12)-1</f>
        <v>0</v>
      </c>
      <c r="S1873" s="136">
        <f>(1+'Parameters &amp; Main Results'!$B$34)^(1/12)-1</f>
        <v>0</v>
      </c>
      <c r="T1873" s="156">
        <f>(1+'Parameters &amp; Main Results'!$B$36)^(1/12)-1</f>
        <v>8.295381143461622E-4</v>
      </c>
      <c r="U1873" s="240">
        <v>0</v>
      </c>
      <c r="V1873" s="240">
        <v>0</v>
      </c>
      <c r="W1873" s="255">
        <f t="shared" ca="1" si="1958"/>
        <v>0</v>
      </c>
      <c r="X1873" s="223">
        <f>MMULT(N1873:T1873,'Parameters &amp; Main Results'!$B$12:$B$18)-'Parameters &amp; Main Results'!$B$22/12+MMULT(U1873:V1873,'Parameters &amp; Main Results'!$B$20:$B$21)</f>
        <v>2.1529842783581227E-3</v>
      </c>
      <c r="Y1873" s="223">
        <f>MMULT(N1873:T1873,'Parameters &amp; Main Results'!$C$12:$C$18)-'Parameters &amp; Main Results'!$C$22/12+MMULT(U1873:V1873,'Parameters &amp; Main Results'!$C$20:$C$21)</f>
        <v>2.5421421805023113E-3</v>
      </c>
      <c r="Z1873" s="17">
        <f t="shared" ca="1" si="1961"/>
        <v>1</v>
      </c>
      <c r="AE1873" s="252">
        <f t="shared" ca="1" si="1953"/>
        <v>0</v>
      </c>
      <c r="AF1873" s="253" t="e">
        <f t="shared" ca="1" si="1955"/>
        <v>#DIV/0!</v>
      </c>
      <c r="AG1873" s="258" t="e">
        <f t="shared" ca="1" si="1956"/>
        <v>#DIV/0!</v>
      </c>
      <c r="AH1873" s="227" t="e">
        <f ca="1">IF(SUM(AG1873:OFFSET(AG1873,(-HoldAggressiveTime-1),0,,))=0,"Defensive","Aggressive")</f>
        <v>#DIV/0!</v>
      </c>
    </row>
    <row r="1874" spans="1:34" ht="13" x14ac:dyDescent="0.15">
      <c r="A1874">
        <f t="shared" si="15"/>
        <v>9</v>
      </c>
      <c r="B1874">
        <f t="shared" si="16"/>
        <v>2026</v>
      </c>
      <c r="C1874" s="70">
        <f t="shared" si="1"/>
        <v>2026.6666666665251</v>
      </c>
      <c r="D1874" s="149">
        <f t="shared" si="383"/>
        <v>46326</v>
      </c>
      <c r="N1874" s="156">
        <f>(1+'Parameters &amp; Main Results'!$B$24)^(1/12)-1</f>
        <v>2.8708987190766422E-3</v>
      </c>
      <c r="O1874" s="156">
        <f>(1+'Parameters &amp; Main Results'!$B$26)^(1/12)-1</f>
        <v>0</v>
      </c>
      <c r="P1874" s="156">
        <f>(1+'Parameters &amp; Main Results'!$B$28)^(1/12)-1</f>
        <v>0</v>
      </c>
      <c r="Q1874" s="136">
        <f>(1+'Parameters &amp; Main Results'!$B$30)^(1/12)-1</f>
        <v>2.8708987190766422E-3</v>
      </c>
      <c r="R1874" s="136">
        <f>(1+'Parameters &amp; Main Results'!$B$32)^(1/12)-1</f>
        <v>0</v>
      </c>
      <c r="S1874" s="136">
        <f>(1+'Parameters &amp; Main Results'!$B$34)^(1/12)-1</f>
        <v>0</v>
      </c>
      <c r="T1874" s="156">
        <f>(1+'Parameters &amp; Main Results'!$B$36)^(1/12)-1</f>
        <v>8.295381143461622E-4</v>
      </c>
      <c r="U1874" s="240">
        <v>0</v>
      </c>
      <c r="V1874" s="240">
        <v>0</v>
      </c>
      <c r="W1874" s="255">
        <f t="shared" ca="1" si="1958"/>
        <v>0</v>
      </c>
      <c r="X1874" s="223">
        <f>MMULT(N1874:T1874,'Parameters &amp; Main Results'!$B$12:$B$18)-'Parameters &amp; Main Results'!$B$22/12+MMULT(U1874:V1874,'Parameters &amp; Main Results'!$B$20:$B$21)</f>
        <v>2.1529842783581227E-3</v>
      </c>
      <c r="Y1874" s="223">
        <f>MMULT(N1874:T1874,'Parameters &amp; Main Results'!$C$12:$C$18)-'Parameters &amp; Main Results'!$C$22/12+MMULT(U1874:V1874,'Parameters &amp; Main Results'!$C$20:$C$21)</f>
        <v>2.5421421805023113E-3</v>
      </c>
      <c r="Z1874" s="17">
        <f t="shared" ca="1" si="1961"/>
        <v>1</v>
      </c>
      <c r="AE1874" s="252">
        <f t="shared" ref="AE1874:AE1937" ca="1" si="1962">OFFSET(F1874,-Lookback,0,,)</f>
        <v>0</v>
      </c>
      <c r="AF1874" s="253" t="e">
        <f t="shared" ca="1" si="1955"/>
        <v>#DIV/0!</v>
      </c>
      <c r="AG1874" s="258" t="e">
        <f t="shared" ca="1" si="1956"/>
        <v>#DIV/0!</v>
      </c>
      <c r="AH1874" s="227" t="e">
        <f ca="1">IF(SUM(AG1874:OFFSET(AG1874,(-HoldAggressiveTime-1),0,,))=0,"Defensive","Aggressive")</f>
        <v>#DIV/0!</v>
      </c>
    </row>
    <row r="1875" spans="1:34" ht="13" x14ac:dyDescent="0.15">
      <c r="A1875">
        <f t="shared" si="15"/>
        <v>10</v>
      </c>
      <c r="B1875">
        <f t="shared" si="16"/>
        <v>2026</v>
      </c>
      <c r="C1875" s="70">
        <f t="shared" si="1"/>
        <v>2026.7499999998583</v>
      </c>
      <c r="D1875" s="149">
        <f t="shared" si="383"/>
        <v>46356</v>
      </c>
      <c r="N1875" s="156">
        <f>(1+'Parameters &amp; Main Results'!$B$24)^(1/12)-1</f>
        <v>2.8708987190766422E-3</v>
      </c>
      <c r="O1875" s="156">
        <f>(1+'Parameters &amp; Main Results'!$B$26)^(1/12)-1</f>
        <v>0</v>
      </c>
      <c r="P1875" s="156">
        <f>(1+'Parameters &amp; Main Results'!$B$28)^(1/12)-1</f>
        <v>0</v>
      </c>
      <c r="Q1875" s="136">
        <f>(1+'Parameters &amp; Main Results'!$B$30)^(1/12)-1</f>
        <v>2.8708987190766422E-3</v>
      </c>
      <c r="R1875" s="136">
        <f>(1+'Parameters &amp; Main Results'!$B$32)^(1/12)-1</f>
        <v>0</v>
      </c>
      <c r="S1875" s="136">
        <f>(1+'Parameters &amp; Main Results'!$B$34)^(1/12)-1</f>
        <v>0</v>
      </c>
      <c r="T1875" s="156">
        <f>(1+'Parameters &amp; Main Results'!$B$36)^(1/12)-1</f>
        <v>8.295381143461622E-4</v>
      </c>
      <c r="U1875" s="240">
        <v>0</v>
      </c>
      <c r="V1875" s="240">
        <v>0</v>
      </c>
      <c r="W1875" s="255">
        <f t="shared" ca="1" si="1958"/>
        <v>0</v>
      </c>
      <c r="X1875" s="223">
        <f>MMULT(N1875:T1875,'Parameters &amp; Main Results'!$B$12:$B$18)-'Parameters &amp; Main Results'!$B$22/12+MMULT(U1875:V1875,'Parameters &amp; Main Results'!$B$20:$B$21)</f>
        <v>2.1529842783581227E-3</v>
      </c>
      <c r="Y1875" s="223">
        <f>MMULT(N1875:T1875,'Parameters &amp; Main Results'!$C$12:$C$18)-'Parameters &amp; Main Results'!$C$22/12+MMULT(U1875:V1875,'Parameters &amp; Main Results'!$C$20:$C$21)</f>
        <v>2.5421421805023113E-3</v>
      </c>
      <c r="Z1875" s="17">
        <f t="shared" ca="1" si="1961"/>
        <v>1</v>
      </c>
      <c r="AE1875" s="252">
        <f t="shared" ca="1" si="1962"/>
        <v>0</v>
      </c>
      <c r="AF1875" s="253" t="e">
        <f t="shared" ref="AF1875:AF1938" ca="1" si="1963">(F1875-AE1875)/AE1875</f>
        <v>#DIV/0!</v>
      </c>
      <c r="AG1875" s="258" t="e">
        <f t="shared" ref="AG1875:AG1938" ca="1" si="1964">IF(AF1875&gt;MktDrop,0,1)</f>
        <v>#DIV/0!</v>
      </c>
      <c r="AH1875" s="227" t="e">
        <f ca="1">IF(SUM(AG1875:OFFSET(AG1875,(-HoldAggressiveTime-1),0,,))=0,"Defensive","Aggressive")</f>
        <v>#DIV/0!</v>
      </c>
    </row>
    <row r="1876" spans="1:34" ht="13" x14ac:dyDescent="0.15">
      <c r="A1876">
        <f t="shared" si="15"/>
        <v>11</v>
      </c>
      <c r="B1876">
        <f t="shared" si="16"/>
        <v>2026</v>
      </c>
      <c r="C1876" s="70">
        <f t="shared" si="1"/>
        <v>2026.8333333331916</v>
      </c>
      <c r="D1876" s="149">
        <f t="shared" si="383"/>
        <v>46387</v>
      </c>
      <c r="N1876" s="156">
        <f>(1+'Parameters &amp; Main Results'!$B$24)^(1/12)-1</f>
        <v>2.8708987190766422E-3</v>
      </c>
      <c r="O1876" s="156">
        <f>(1+'Parameters &amp; Main Results'!$B$26)^(1/12)-1</f>
        <v>0</v>
      </c>
      <c r="P1876" s="156">
        <f>(1+'Parameters &amp; Main Results'!$B$28)^(1/12)-1</f>
        <v>0</v>
      </c>
      <c r="Q1876" s="136">
        <f>(1+'Parameters &amp; Main Results'!$B$30)^(1/12)-1</f>
        <v>2.8708987190766422E-3</v>
      </c>
      <c r="R1876" s="136">
        <f>(1+'Parameters &amp; Main Results'!$B$32)^(1/12)-1</f>
        <v>0</v>
      </c>
      <c r="S1876" s="136">
        <f>(1+'Parameters &amp; Main Results'!$B$34)^(1/12)-1</f>
        <v>0</v>
      </c>
      <c r="T1876" s="156">
        <f>(1+'Parameters &amp; Main Results'!$B$36)^(1/12)-1</f>
        <v>8.295381143461622E-4</v>
      </c>
      <c r="U1876" s="240">
        <v>0</v>
      </c>
      <c r="V1876" s="240">
        <v>0</v>
      </c>
      <c r="W1876" s="255">
        <f t="shared" ref="W1876:W1939" ca="1" si="1965">IFERROR(IF(AH1876="Aggressive",Y1876,X1876),0)</f>
        <v>0</v>
      </c>
      <c r="X1876" s="223">
        <f>MMULT(N1876:T1876,'Parameters &amp; Main Results'!$B$12:$B$18)-'Parameters &amp; Main Results'!$B$22/12+MMULT(U1876:V1876,'Parameters &amp; Main Results'!$B$20:$B$21)</f>
        <v>2.1529842783581227E-3</v>
      </c>
      <c r="Y1876" s="223">
        <f>MMULT(N1876:T1876,'Parameters &amp; Main Results'!$C$12:$C$18)-'Parameters &amp; Main Results'!$C$22/12+MMULT(U1876:V1876,'Parameters &amp; Main Results'!$C$20:$C$21)</f>
        <v>2.5421421805023113E-3</v>
      </c>
      <c r="Z1876" s="17">
        <f t="shared" ca="1" si="1961"/>
        <v>1</v>
      </c>
      <c r="AE1876" s="252">
        <f t="shared" ca="1" si="1962"/>
        <v>0</v>
      </c>
      <c r="AF1876" s="253" t="e">
        <f t="shared" ca="1" si="1963"/>
        <v>#DIV/0!</v>
      </c>
      <c r="AG1876" s="258" t="e">
        <f t="shared" ca="1" si="1964"/>
        <v>#DIV/0!</v>
      </c>
      <c r="AH1876" s="227" t="e">
        <f ca="1">IF(SUM(AG1876:OFFSET(AG1876,(-HoldAggressiveTime-1),0,,))=0,"Defensive","Aggressive")</f>
        <v>#DIV/0!</v>
      </c>
    </row>
    <row r="1877" spans="1:34" ht="13" x14ac:dyDescent="0.15">
      <c r="A1877">
        <f t="shared" si="15"/>
        <v>12</v>
      </c>
      <c r="B1877">
        <f t="shared" si="16"/>
        <v>2026</v>
      </c>
      <c r="C1877" s="70">
        <f t="shared" si="1"/>
        <v>2026.9166666665249</v>
      </c>
      <c r="D1877" s="149">
        <f t="shared" si="383"/>
        <v>46418</v>
      </c>
      <c r="N1877" s="156">
        <f>(1+'Parameters &amp; Main Results'!$B$24)^(1/12)-1</f>
        <v>2.8708987190766422E-3</v>
      </c>
      <c r="O1877" s="156">
        <f>(1+'Parameters &amp; Main Results'!$B$26)^(1/12)-1</f>
        <v>0</v>
      </c>
      <c r="P1877" s="156">
        <f>(1+'Parameters &amp; Main Results'!$B$28)^(1/12)-1</f>
        <v>0</v>
      </c>
      <c r="Q1877" s="136">
        <f>(1+'Parameters &amp; Main Results'!$B$30)^(1/12)-1</f>
        <v>2.8708987190766422E-3</v>
      </c>
      <c r="R1877" s="136">
        <f>(1+'Parameters &amp; Main Results'!$B$32)^(1/12)-1</f>
        <v>0</v>
      </c>
      <c r="S1877" s="136">
        <f>(1+'Parameters &amp; Main Results'!$B$34)^(1/12)-1</f>
        <v>0</v>
      </c>
      <c r="T1877" s="156">
        <f>(1+'Parameters &amp; Main Results'!$B$36)^(1/12)-1</f>
        <v>8.295381143461622E-4</v>
      </c>
      <c r="U1877" s="240">
        <v>0</v>
      </c>
      <c r="V1877" s="240">
        <v>0</v>
      </c>
      <c r="W1877" s="255">
        <f t="shared" ca="1" si="1965"/>
        <v>0</v>
      </c>
      <c r="X1877" s="223">
        <f>MMULT(N1877:T1877,'Parameters &amp; Main Results'!$B$12:$B$18)-'Parameters &amp; Main Results'!$B$22/12+MMULT(U1877:V1877,'Parameters &amp; Main Results'!$B$20:$B$21)</f>
        <v>2.1529842783581227E-3</v>
      </c>
      <c r="Y1877" s="223">
        <f>MMULT(N1877:T1877,'Parameters &amp; Main Results'!$C$12:$C$18)-'Parameters &amp; Main Results'!$C$22/12+MMULT(U1877:V1877,'Parameters &amp; Main Results'!$C$20:$C$21)</f>
        <v>2.5421421805023113E-3</v>
      </c>
      <c r="Z1877" s="17">
        <f t="shared" ca="1" si="1961"/>
        <v>1</v>
      </c>
      <c r="AE1877" s="252">
        <f t="shared" ca="1" si="1962"/>
        <v>0</v>
      </c>
      <c r="AF1877" s="253" t="e">
        <f t="shared" ca="1" si="1963"/>
        <v>#DIV/0!</v>
      </c>
      <c r="AG1877" s="258" t="e">
        <f t="shared" ca="1" si="1964"/>
        <v>#DIV/0!</v>
      </c>
      <c r="AH1877" s="227" t="e">
        <f ca="1">IF(SUM(AG1877:OFFSET(AG1877,(-HoldAggressiveTime-1),0,,))=0,"Defensive","Aggressive")</f>
        <v>#DIV/0!</v>
      </c>
    </row>
    <row r="1878" spans="1:34" ht="13" x14ac:dyDescent="0.15">
      <c r="A1878">
        <f t="shared" si="15"/>
        <v>1</v>
      </c>
      <c r="B1878">
        <f t="shared" si="16"/>
        <v>2027</v>
      </c>
      <c r="C1878" s="70">
        <f t="shared" si="1"/>
        <v>2026.9999999998581</v>
      </c>
      <c r="D1878" s="149">
        <f t="shared" si="383"/>
        <v>46446</v>
      </c>
      <c r="N1878" s="156">
        <f>(1+'Parameters &amp; Main Results'!$B$24)^(1/12)-1</f>
        <v>2.8708987190766422E-3</v>
      </c>
      <c r="O1878" s="156">
        <f>(1+'Parameters &amp; Main Results'!$B$26)^(1/12)-1</f>
        <v>0</v>
      </c>
      <c r="P1878" s="156">
        <f>(1+'Parameters &amp; Main Results'!$B$28)^(1/12)-1</f>
        <v>0</v>
      </c>
      <c r="Q1878" s="136">
        <f>(1+'Parameters &amp; Main Results'!$B$30)^(1/12)-1</f>
        <v>2.8708987190766422E-3</v>
      </c>
      <c r="R1878" s="136">
        <f>(1+'Parameters &amp; Main Results'!$B$32)^(1/12)-1</f>
        <v>0</v>
      </c>
      <c r="S1878" s="136">
        <f>(1+'Parameters &amp; Main Results'!$B$34)^(1/12)-1</f>
        <v>0</v>
      </c>
      <c r="T1878" s="156">
        <f>(1+'Parameters &amp; Main Results'!$B$36)^(1/12)-1</f>
        <v>8.295381143461622E-4</v>
      </c>
      <c r="U1878" s="240">
        <v>0</v>
      </c>
      <c r="V1878" s="240">
        <v>0</v>
      </c>
      <c r="W1878" s="255">
        <f t="shared" ca="1" si="1965"/>
        <v>0</v>
      </c>
      <c r="X1878" s="223">
        <f>MMULT(N1878:T1878,'Parameters &amp; Main Results'!$B$12:$B$18)-'Parameters &amp; Main Results'!$B$22/12+MMULT(U1878:V1878,'Parameters &amp; Main Results'!$B$20:$B$21)</f>
        <v>2.1529842783581227E-3</v>
      </c>
      <c r="Y1878" s="223">
        <f>MMULT(N1878:T1878,'Parameters &amp; Main Results'!$C$12:$C$18)-'Parameters &amp; Main Results'!$C$22/12+MMULT(U1878:V1878,'Parameters &amp; Main Results'!$C$20:$C$21)</f>
        <v>2.5421421805023113E-3</v>
      </c>
      <c r="Z1878" s="17">
        <f t="shared" ca="1" si="1961"/>
        <v>1</v>
      </c>
      <c r="AE1878" s="252">
        <f t="shared" ca="1" si="1962"/>
        <v>0</v>
      </c>
      <c r="AF1878" s="253" t="e">
        <f t="shared" ca="1" si="1963"/>
        <v>#DIV/0!</v>
      </c>
      <c r="AG1878" s="258" t="e">
        <f t="shared" ca="1" si="1964"/>
        <v>#DIV/0!</v>
      </c>
      <c r="AH1878" s="227" t="e">
        <f ca="1">IF(SUM(AG1878:OFFSET(AG1878,(-HoldAggressiveTime-1),0,,))=0,"Defensive","Aggressive")</f>
        <v>#DIV/0!</v>
      </c>
    </row>
    <row r="1879" spans="1:34" ht="13" x14ac:dyDescent="0.15">
      <c r="A1879">
        <f t="shared" si="15"/>
        <v>2</v>
      </c>
      <c r="B1879">
        <f t="shared" si="16"/>
        <v>2027</v>
      </c>
      <c r="C1879" s="70">
        <f t="shared" si="1"/>
        <v>2027.0833333331914</v>
      </c>
      <c r="D1879" s="149">
        <f t="shared" si="383"/>
        <v>46477</v>
      </c>
      <c r="N1879" s="156">
        <f>(1+'Parameters &amp; Main Results'!$B$24)^(1/12)-1</f>
        <v>2.8708987190766422E-3</v>
      </c>
      <c r="O1879" s="156">
        <f>(1+'Parameters &amp; Main Results'!$B$26)^(1/12)-1</f>
        <v>0</v>
      </c>
      <c r="P1879" s="156">
        <f>(1+'Parameters &amp; Main Results'!$B$28)^(1/12)-1</f>
        <v>0</v>
      </c>
      <c r="Q1879" s="136">
        <f>(1+'Parameters &amp; Main Results'!$B$30)^(1/12)-1</f>
        <v>2.8708987190766422E-3</v>
      </c>
      <c r="R1879" s="136">
        <f>(1+'Parameters &amp; Main Results'!$B$32)^(1/12)-1</f>
        <v>0</v>
      </c>
      <c r="S1879" s="136">
        <f>(1+'Parameters &amp; Main Results'!$B$34)^(1/12)-1</f>
        <v>0</v>
      </c>
      <c r="T1879" s="156">
        <f>(1+'Parameters &amp; Main Results'!$B$36)^(1/12)-1</f>
        <v>8.295381143461622E-4</v>
      </c>
      <c r="U1879" s="240">
        <v>0</v>
      </c>
      <c r="V1879" s="240">
        <v>0</v>
      </c>
      <c r="W1879" s="255">
        <f t="shared" ca="1" si="1965"/>
        <v>0</v>
      </c>
      <c r="X1879" s="223">
        <f>MMULT(N1879:T1879,'Parameters &amp; Main Results'!$B$12:$B$18)-'Parameters &amp; Main Results'!$B$22/12+MMULT(U1879:V1879,'Parameters &amp; Main Results'!$B$20:$B$21)</f>
        <v>2.1529842783581227E-3</v>
      </c>
      <c r="Y1879" s="223">
        <f>MMULT(N1879:T1879,'Parameters &amp; Main Results'!$C$12:$C$18)-'Parameters &amp; Main Results'!$C$22/12+MMULT(U1879:V1879,'Parameters &amp; Main Results'!$C$20:$C$21)</f>
        <v>2.5421421805023113E-3</v>
      </c>
      <c r="Z1879" s="17">
        <f t="shared" ca="1" si="1961"/>
        <v>1</v>
      </c>
      <c r="AE1879" s="252">
        <f t="shared" ca="1" si="1962"/>
        <v>0</v>
      </c>
      <c r="AF1879" s="253" t="e">
        <f t="shared" ca="1" si="1963"/>
        <v>#DIV/0!</v>
      </c>
      <c r="AG1879" s="258" t="e">
        <f t="shared" ca="1" si="1964"/>
        <v>#DIV/0!</v>
      </c>
      <c r="AH1879" s="227" t="e">
        <f ca="1">IF(SUM(AG1879:OFFSET(AG1879,(-HoldAggressiveTime-1),0,,))=0,"Defensive","Aggressive")</f>
        <v>#DIV/0!</v>
      </c>
    </row>
    <row r="1880" spans="1:34" ht="13" x14ac:dyDescent="0.15">
      <c r="A1880">
        <f t="shared" si="15"/>
        <v>3</v>
      </c>
      <c r="B1880">
        <f t="shared" si="16"/>
        <v>2027</v>
      </c>
      <c r="C1880" s="70">
        <f t="shared" si="1"/>
        <v>2027.1666666665246</v>
      </c>
      <c r="D1880" s="149">
        <f t="shared" si="383"/>
        <v>46507</v>
      </c>
      <c r="N1880" s="156">
        <f>(1+'Parameters &amp; Main Results'!$B$24)^(1/12)-1</f>
        <v>2.8708987190766422E-3</v>
      </c>
      <c r="O1880" s="156">
        <f>(1+'Parameters &amp; Main Results'!$B$26)^(1/12)-1</f>
        <v>0</v>
      </c>
      <c r="P1880" s="156">
        <f>(1+'Parameters &amp; Main Results'!$B$28)^(1/12)-1</f>
        <v>0</v>
      </c>
      <c r="Q1880" s="136">
        <f>(1+'Parameters &amp; Main Results'!$B$30)^(1/12)-1</f>
        <v>2.8708987190766422E-3</v>
      </c>
      <c r="R1880" s="136">
        <f>(1+'Parameters &amp; Main Results'!$B$32)^(1/12)-1</f>
        <v>0</v>
      </c>
      <c r="S1880" s="136">
        <f>(1+'Parameters &amp; Main Results'!$B$34)^(1/12)-1</f>
        <v>0</v>
      </c>
      <c r="T1880" s="156">
        <f>(1+'Parameters &amp; Main Results'!$B$36)^(1/12)-1</f>
        <v>8.295381143461622E-4</v>
      </c>
      <c r="U1880" s="240">
        <v>0</v>
      </c>
      <c r="V1880" s="240">
        <v>0</v>
      </c>
      <c r="W1880" s="255">
        <f t="shared" ca="1" si="1965"/>
        <v>0</v>
      </c>
      <c r="X1880" s="223">
        <f>MMULT(N1880:T1880,'Parameters &amp; Main Results'!$B$12:$B$18)-'Parameters &amp; Main Results'!$B$22/12+MMULT(U1880:V1880,'Parameters &amp; Main Results'!$B$20:$B$21)</f>
        <v>2.1529842783581227E-3</v>
      </c>
      <c r="Y1880" s="223">
        <f>MMULT(N1880:T1880,'Parameters &amp; Main Results'!$C$12:$C$18)-'Parameters &amp; Main Results'!$C$22/12+MMULT(U1880:V1880,'Parameters &amp; Main Results'!$C$20:$C$21)</f>
        <v>2.5421421805023113E-3</v>
      </c>
      <c r="Z1880" s="17">
        <f t="shared" ca="1" si="1961"/>
        <v>1</v>
      </c>
      <c r="AE1880" s="252">
        <f t="shared" ca="1" si="1962"/>
        <v>0</v>
      </c>
      <c r="AF1880" s="253" t="e">
        <f t="shared" ca="1" si="1963"/>
        <v>#DIV/0!</v>
      </c>
      <c r="AG1880" s="258" t="e">
        <f t="shared" ca="1" si="1964"/>
        <v>#DIV/0!</v>
      </c>
      <c r="AH1880" s="227" t="e">
        <f ca="1">IF(SUM(AG1880:OFFSET(AG1880,(-HoldAggressiveTime-1),0,,))=0,"Defensive","Aggressive")</f>
        <v>#DIV/0!</v>
      </c>
    </row>
    <row r="1881" spans="1:34" ht="13" x14ac:dyDescent="0.15">
      <c r="A1881">
        <f t="shared" si="15"/>
        <v>4</v>
      </c>
      <c r="B1881">
        <f t="shared" si="16"/>
        <v>2027</v>
      </c>
      <c r="C1881" s="70">
        <f t="shared" si="1"/>
        <v>2027.2499999998579</v>
      </c>
      <c r="D1881" s="149">
        <f t="shared" si="383"/>
        <v>46538</v>
      </c>
      <c r="N1881" s="156">
        <f>(1+'Parameters &amp; Main Results'!$B$24)^(1/12)-1</f>
        <v>2.8708987190766422E-3</v>
      </c>
      <c r="O1881" s="156">
        <f>(1+'Parameters &amp; Main Results'!$B$26)^(1/12)-1</f>
        <v>0</v>
      </c>
      <c r="P1881" s="156">
        <f>(1+'Parameters &amp; Main Results'!$B$28)^(1/12)-1</f>
        <v>0</v>
      </c>
      <c r="Q1881" s="136">
        <f>(1+'Parameters &amp; Main Results'!$B$30)^(1/12)-1</f>
        <v>2.8708987190766422E-3</v>
      </c>
      <c r="R1881" s="136">
        <f>(1+'Parameters &amp; Main Results'!$B$32)^(1/12)-1</f>
        <v>0</v>
      </c>
      <c r="S1881" s="136">
        <f>(1+'Parameters &amp; Main Results'!$B$34)^(1/12)-1</f>
        <v>0</v>
      </c>
      <c r="T1881" s="156">
        <f>(1+'Parameters &amp; Main Results'!$B$36)^(1/12)-1</f>
        <v>8.295381143461622E-4</v>
      </c>
      <c r="U1881" s="240">
        <v>0</v>
      </c>
      <c r="V1881" s="240">
        <v>0</v>
      </c>
      <c r="W1881" s="255">
        <f t="shared" ca="1" si="1965"/>
        <v>0</v>
      </c>
      <c r="X1881" s="223">
        <f>MMULT(N1881:T1881,'Parameters &amp; Main Results'!$B$12:$B$18)-'Parameters &amp; Main Results'!$B$22/12+MMULT(U1881:V1881,'Parameters &amp; Main Results'!$B$20:$B$21)</f>
        <v>2.1529842783581227E-3</v>
      </c>
      <c r="Y1881" s="223">
        <f>MMULT(N1881:T1881,'Parameters &amp; Main Results'!$C$12:$C$18)-'Parameters &amp; Main Results'!$C$22/12+MMULT(U1881:V1881,'Parameters &amp; Main Results'!$C$20:$C$21)</f>
        <v>2.5421421805023113E-3</v>
      </c>
      <c r="Z1881" s="17">
        <f t="shared" ref="Z1881:Z1944" ca="1" si="1966">Z1882*(1+W1881)</f>
        <v>1</v>
      </c>
      <c r="AE1881" s="252">
        <f t="shared" ca="1" si="1962"/>
        <v>0</v>
      </c>
      <c r="AF1881" s="253" t="e">
        <f t="shared" ca="1" si="1963"/>
        <v>#DIV/0!</v>
      </c>
      <c r="AG1881" s="258" t="e">
        <f t="shared" ca="1" si="1964"/>
        <v>#DIV/0!</v>
      </c>
      <c r="AH1881" s="227" t="e">
        <f ca="1">IF(SUM(AG1881:OFFSET(AG1881,(-HoldAggressiveTime-1),0,,))=0,"Defensive","Aggressive")</f>
        <v>#DIV/0!</v>
      </c>
    </row>
    <row r="1882" spans="1:34" ht="13" x14ac:dyDescent="0.15">
      <c r="A1882">
        <f t="shared" si="15"/>
        <v>5</v>
      </c>
      <c r="B1882">
        <f t="shared" si="16"/>
        <v>2027</v>
      </c>
      <c r="C1882" s="70">
        <f t="shared" si="1"/>
        <v>2027.3333333331911</v>
      </c>
      <c r="D1882" s="149">
        <f t="shared" si="383"/>
        <v>46568</v>
      </c>
      <c r="N1882" s="156">
        <f>(1+'Parameters &amp; Main Results'!$B$24)^(1/12)-1</f>
        <v>2.8708987190766422E-3</v>
      </c>
      <c r="O1882" s="156">
        <f>(1+'Parameters &amp; Main Results'!$B$26)^(1/12)-1</f>
        <v>0</v>
      </c>
      <c r="P1882" s="156">
        <f>(1+'Parameters &amp; Main Results'!$B$28)^(1/12)-1</f>
        <v>0</v>
      </c>
      <c r="Q1882" s="136">
        <f>(1+'Parameters &amp; Main Results'!$B$30)^(1/12)-1</f>
        <v>2.8708987190766422E-3</v>
      </c>
      <c r="R1882" s="136">
        <f>(1+'Parameters &amp; Main Results'!$B$32)^(1/12)-1</f>
        <v>0</v>
      </c>
      <c r="S1882" s="136">
        <f>(1+'Parameters &amp; Main Results'!$B$34)^(1/12)-1</f>
        <v>0</v>
      </c>
      <c r="T1882" s="156">
        <f>(1+'Parameters &amp; Main Results'!$B$36)^(1/12)-1</f>
        <v>8.295381143461622E-4</v>
      </c>
      <c r="U1882" s="240">
        <v>0</v>
      </c>
      <c r="V1882" s="240">
        <v>0</v>
      </c>
      <c r="W1882" s="255">
        <f t="shared" ca="1" si="1965"/>
        <v>0</v>
      </c>
      <c r="X1882" s="223">
        <f>MMULT(N1882:T1882,'Parameters &amp; Main Results'!$B$12:$B$18)-'Parameters &amp; Main Results'!$B$22/12+MMULT(U1882:V1882,'Parameters &amp; Main Results'!$B$20:$B$21)</f>
        <v>2.1529842783581227E-3</v>
      </c>
      <c r="Y1882" s="223">
        <f>MMULT(N1882:T1882,'Parameters &amp; Main Results'!$C$12:$C$18)-'Parameters &amp; Main Results'!$C$22/12+MMULT(U1882:V1882,'Parameters &amp; Main Results'!$C$20:$C$21)</f>
        <v>2.5421421805023113E-3</v>
      </c>
      <c r="Z1882" s="17">
        <f t="shared" ca="1" si="1966"/>
        <v>1</v>
      </c>
      <c r="AE1882" s="252">
        <f t="shared" ca="1" si="1962"/>
        <v>0</v>
      </c>
      <c r="AF1882" s="253" t="e">
        <f t="shared" ca="1" si="1963"/>
        <v>#DIV/0!</v>
      </c>
      <c r="AG1882" s="258" t="e">
        <f t="shared" ca="1" si="1964"/>
        <v>#DIV/0!</v>
      </c>
      <c r="AH1882" s="227" t="e">
        <f ca="1">IF(SUM(AG1882:OFFSET(AG1882,(-HoldAggressiveTime-1),0,,))=0,"Defensive","Aggressive")</f>
        <v>#DIV/0!</v>
      </c>
    </row>
    <row r="1883" spans="1:34" ht="13" x14ac:dyDescent="0.15">
      <c r="A1883">
        <f t="shared" si="15"/>
        <v>6</v>
      </c>
      <c r="B1883">
        <f t="shared" si="16"/>
        <v>2027</v>
      </c>
      <c r="C1883" s="70">
        <f t="shared" si="1"/>
        <v>2027.4166666665244</v>
      </c>
      <c r="D1883" s="149">
        <f t="shared" si="383"/>
        <v>46599</v>
      </c>
      <c r="N1883" s="156">
        <f>(1+'Parameters &amp; Main Results'!$B$24)^(1/12)-1</f>
        <v>2.8708987190766422E-3</v>
      </c>
      <c r="O1883" s="156">
        <f>(1+'Parameters &amp; Main Results'!$B$26)^(1/12)-1</f>
        <v>0</v>
      </c>
      <c r="P1883" s="156">
        <f>(1+'Parameters &amp; Main Results'!$B$28)^(1/12)-1</f>
        <v>0</v>
      </c>
      <c r="Q1883" s="136">
        <f>(1+'Parameters &amp; Main Results'!$B$30)^(1/12)-1</f>
        <v>2.8708987190766422E-3</v>
      </c>
      <c r="R1883" s="136">
        <f>(1+'Parameters &amp; Main Results'!$B$32)^(1/12)-1</f>
        <v>0</v>
      </c>
      <c r="S1883" s="136">
        <f>(1+'Parameters &amp; Main Results'!$B$34)^(1/12)-1</f>
        <v>0</v>
      </c>
      <c r="T1883" s="156">
        <f>(1+'Parameters &amp; Main Results'!$B$36)^(1/12)-1</f>
        <v>8.295381143461622E-4</v>
      </c>
      <c r="U1883" s="240">
        <v>0</v>
      </c>
      <c r="V1883" s="240">
        <v>0</v>
      </c>
      <c r="W1883" s="255">
        <f t="shared" ca="1" si="1965"/>
        <v>0</v>
      </c>
      <c r="X1883" s="223">
        <f>MMULT(N1883:T1883,'Parameters &amp; Main Results'!$B$12:$B$18)-'Parameters &amp; Main Results'!$B$22/12+MMULT(U1883:V1883,'Parameters &amp; Main Results'!$B$20:$B$21)</f>
        <v>2.1529842783581227E-3</v>
      </c>
      <c r="Y1883" s="223">
        <f>MMULT(N1883:T1883,'Parameters &amp; Main Results'!$C$12:$C$18)-'Parameters &amp; Main Results'!$C$22/12+MMULT(U1883:V1883,'Parameters &amp; Main Results'!$C$20:$C$21)</f>
        <v>2.5421421805023113E-3</v>
      </c>
      <c r="Z1883" s="17">
        <f t="shared" ca="1" si="1966"/>
        <v>1</v>
      </c>
      <c r="AE1883" s="252">
        <f t="shared" ca="1" si="1962"/>
        <v>0</v>
      </c>
      <c r="AF1883" s="253" t="e">
        <f t="shared" ca="1" si="1963"/>
        <v>#DIV/0!</v>
      </c>
      <c r="AG1883" s="258" t="e">
        <f t="shared" ca="1" si="1964"/>
        <v>#DIV/0!</v>
      </c>
      <c r="AH1883" s="227" t="e">
        <f ca="1">IF(SUM(AG1883:OFFSET(AG1883,(-HoldAggressiveTime-1),0,,))=0,"Defensive","Aggressive")</f>
        <v>#DIV/0!</v>
      </c>
    </row>
    <row r="1884" spans="1:34" ht="13" x14ac:dyDescent="0.15">
      <c r="A1884">
        <f t="shared" si="15"/>
        <v>7</v>
      </c>
      <c r="B1884">
        <f t="shared" si="16"/>
        <v>2027</v>
      </c>
      <c r="C1884" s="70">
        <f t="shared" si="1"/>
        <v>2027.4999999998577</v>
      </c>
      <c r="D1884" s="149">
        <f t="shared" si="383"/>
        <v>46630</v>
      </c>
      <c r="N1884" s="156">
        <f>(1+'Parameters &amp; Main Results'!$B$24)^(1/12)-1</f>
        <v>2.8708987190766422E-3</v>
      </c>
      <c r="O1884" s="156">
        <f>(1+'Parameters &amp; Main Results'!$B$26)^(1/12)-1</f>
        <v>0</v>
      </c>
      <c r="P1884" s="156">
        <f>(1+'Parameters &amp; Main Results'!$B$28)^(1/12)-1</f>
        <v>0</v>
      </c>
      <c r="Q1884" s="136">
        <f>(1+'Parameters &amp; Main Results'!$B$30)^(1/12)-1</f>
        <v>2.8708987190766422E-3</v>
      </c>
      <c r="R1884" s="136">
        <f>(1+'Parameters &amp; Main Results'!$B$32)^(1/12)-1</f>
        <v>0</v>
      </c>
      <c r="S1884" s="136">
        <f>(1+'Parameters &amp; Main Results'!$B$34)^(1/12)-1</f>
        <v>0</v>
      </c>
      <c r="T1884" s="156">
        <f>(1+'Parameters &amp; Main Results'!$B$36)^(1/12)-1</f>
        <v>8.295381143461622E-4</v>
      </c>
      <c r="U1884" s="240">
        <v>0</v>
      </c>
      <c r="V1884" s="240">
        <v>0</v>
      </c>
      <c r="W1884" s="255">
        <f t="shared" ca="1" si="1965"/>
        <v>0</v>
      </c>
      <c r="X1884" s="223">
        <f>MMULT(N1884:T1884,'Parameters &amp; Main Results'!$B$12:$B$18)-'Parameters &amp; Main Results'!$B$22/12+MMULT(U1884:V1884,'Parameters &amp; Main Results'!$B$20:$B$21)</f>
        <v>2.1529842783581227E-3</v>
      </c>
      <c r="Y1884" s="223">
        <f>MMULT(N1884:T1884,'Parameters &amp; Main Results'!$C$12:$C$18)-'Parameters &amp; Main Results'!$C$22/12+MMULT(U1884:V1884,'Parameters &amp; Main Results'!$C$20:$C$21)</f>
        <v>2.5421421805023113E-3</v>
      </c>
      <c r="Z1884" s="17">
        <f t="shared" ca="1" si="1966"/>
        <v>1</v>
      </c>
      <c r="AE1884" s="252">
        <f t="shared" ca="1" si="1962"/>
        <v>0</v>
      </c>
      <c r="AF1884" s="253" t="e">
        <f t="shared" ca="1" si="1963"/>
        <v>#DIV/0!</v>
      </c>
      <c r="AG1884" s="258" t="e">
        <f t="shared" ca="1" si="1964"/>
        <v>#DIV/0!</v>
      </c>
      <c r="AH1884" s="227" t="e">
        <f ca="1">IF(SUM(AG1884:OFFSET(AG1884,(-HoldAggressiveTime-1),0,,))=0,"Defensive","Aggressive")</f>
        <v>#DIV/0!</v>
      </c>
    </row>
    <row r="1885" spans="1:34" ht="13" x14ac:dyDescent="0.15">
      <c r="A1885">
        <f t="shared" si="15"/>
        <v>8</v>
      </c>
      <c r="B1885">
        <f t="shared" si="16"/>
        <v>2027</v>
      </c>
      <c r="C1885" s="70">
        <f t="shared" si="1"/>
        <v>2027.5833333331909</v>
      </c>
      <c r="D1885" s="149">
        <f t="shared" si="383"/>
        <v>46660</v>
      </c>
      <c r="N1885" s="156">
        <f>(1+'Parameters &amp; Main Results'!$B$24)^(1/12)-1</f>
        <v>2.8708987190766422E-3</v>
      </c>
      <c r="O1885" s="156">
        <f>(1+'Parameters &amp; Main Results'!$B$26)^(1/12)-1</f>
        <v>0</v>
      </c>
      <c r="P1885" s="156">
        <f>(1+'Parameters &amp; Main Results'!$B$28)^(1/12)-1</f>
        <v>0</v>
      </c>
      <c r="Q1885" s="136">
        <f>(1+'Parameters &amp; Main Results'!$B$30)^(1/12)-1</f>
        <v>2.8708987190766422E-3</v>
      </c>
      <c r="R1885" s="136">
        <f>(1+'Parameters &amp; Main Results'!$B$32)^(1/12)-1</f>
        <v>0</v>
      </c>
      <c r="S1885" s="136">
        <f>(1+'Parameters &amp; Main Results'!$B$34)^(1/12)-1</f>
        <v>0</v>
      </c>
      <c r="T1885" s="156">
        <f>(1+'Parameters &amp; Main Results'!$B$36)^(1/12)-1</f>
        <v>8.295381143461622E-4</v>
      </c>
      <c r="U1885" s="240">
        <v>0</v>
      </c>
      <c r="V1885" s="240">
        <v>0</v>
      </c>
      <c r="W1885" s="255">
        <f t="shared" ca="1" si="1965"/>
        <v>0</v>
      </c>
      <c r="X1885" s="223">
        <f>MMULT(N1885:T1885,'Parameters &amp; Main Results'!$B$12:$B$18)-'Parameters &amp; Main Results'!$B$22/12+MMULT(U1885:V1885,'Parameters &amp; Main Results'!$B$20:$B$21)</f>
        <v>2.1529842783581227E-3</v>
      </c>
      <c r="Y1885" s="223">
        <f>MMULT(N1885:T1885,'Parameters &amp; Main Results'!$C$12:$C$18)-'Parameters &amp; Main Results'!$C$22/12+MMULT(U1885:V1885,'Parameters &amp; Main Results'!$C$20:$C$21)</f>
        <v>2.5421421805023113E-3</v>
      </c>
      <c r="Z1885" s="17">
        <f t="shared" ca="1" si="1966"/>
        <v>1</v>
      </c>
      <c r="AE1885" s="252">
        <f t="shared" ca="1" si="1962"/>
        <v>0</v>
      </c>
      <c r="AF1885" s="253" t="e">
        <f t="shared" ca="1" si="1963"/>
        <v>#DIV/0!</v>
      </c>
      <c r="AG1885" s="258" t="e">
        <f t="shared" ca="1" si="1964"/>
        <v>#DIV/0!</v>
      </c>
      <c r="AH1885" s="227" t="e">
        <f ca="1">IF(SUM(AG1885:OFFSET(AG1885,(-HoldAggressiveTime-1),0,,))=0,"Defensive","Aggressive")</f>
        <v>#DIV/0!</v>
      </c>
    </row>
    <row r="1886" spans="1:34" ht="13" x14ac:dyDescent="0.15">
      <c r="A1886">
        <f t="shared" si="15"/>
        <v>9</v>
      </c>
      <c r="B1886">
        <f t="shared" si="16"/>
        <v>2027</v>
      </c>
      <c r="C1886" s="70">
        <f t="shared" si="1"/>
        <v>2027.6666666665242</v>
      </c>
      <c r="D1886" s="149">
        <f t="shared" si="383"/>
        <v>46691</v>
      </c>
      <c r="N1886" s="156">
        <f>(1+'Parameters &amp; Main Results'!$B$24)^(1/12)-1</f>
        <v>2.8708987190766422E-3</v>
      </c>
      <c r="O1886" s="156">
        <f>(1+'Parameters &amp; Main Results'!$B$26)^(1/12)-1</f>
        <v>0</v>
      </c>
      <c r="P1886" s="156">
        <f>(1+'Parameters &amp; Main Results'!$B$28)^(1/12)-1</f>
        <v>0</v>
      </c>
      <c r="Q1886" s="136">
        <f>(1+'Parameters &amp; Main Results'!$B$30)^(1/12)-1</f>
        <v>2.8708987190766422E-3</v>
      </c>
      <c r="R1886" s="136">
        <f>(1+'Parameters &amp; Main Results'!$B$32)^(1/12)-1</f>
        <v>0</v>
      </c>
      <c r="S1886" s="136">
        <f>(1+'Parameters &amp; Main Results'!$B$34)^(1/12)-1</f>
        <v>0</v>
      </c>
      <c r="T1886" s="156">
        <f>(1+'Parameters &amp; Main Results'!$B$36)^(1/12)-1</f>
        <v>8.295381143461622E-4</v>
      </c>
      <c r="U1886" s="240">
        <v>0</v>
      </c>
      <c r="V1886" s="240">
        <v>0</v>
      </c>
      <c r="W1886" s="255">
        <f t="shared" ca="1" si="1965"/>
        <v>0</v>
      </c>
      <c r="X1886" s="223">
        <f>MMULT(N1886:T1886,'Parameters &amp; Main Results'!$B$12:$B$18)-'Parameters &amp; Main Results'!$B$22/12+MMULT(U1886:V1886,'Parameters &amp; Main Results'!$B$20:$B$21)</f>
        <v>2.1529842783581227E-3</v>
      </c>
      <c r="Y1886" s="223">
        <f>MMULT(N1886:T1886,'Parameters &amp; Main Results'!$C$12:$C$18)-'Parameters &amp; Main Results'!$C$22/12+MMULT(U1886:V1886,'Parameters &amp; Main Results'!$C$20:$C$21)</f>
        <v>2.5421421805023113E-3</v>
      </c>
      <c r="Z1886" s="17">
        <f t="shared" ca="1" si="1966"/>
        <v>1</v>
      </c>
      <c r="AE1886" s="252">
        <f t="shared" ca="1" si="1962"/>
        <v>0</v>
      </c>
      <c r="AF1886" s="253" t="e">
        <f t="shared" ca="1" si="1963"/>
        <v>#DIV/0!</v>
      </c>
      <c r="AG1886" s="258" t="e">
        <f t="shared" ca="1" si="1964"/>
        <v>#DIV/0!</v>
      </c>
      <c r="AH1886" s="227" t="e">
        <f ca="1">IF(SUM(AG1886:OFFSET(AG1886,(-HoldAggressiveTime-1),0,,))=0,"Defensive","Aggressive")</f>
        <v>#DIV/0!</v>
      </c>
    </row>
    <row r="1887" spans="1:34" ht="13" x14ac:dyDescent="0.15">
      <c r="A1887">
        <f t="shared" si="15"/>
        <v>10</v>
      </c>
      <c r="B1887">
        <f t="shared" si="16"/>
        <v>2027</v>
      </c>
      <c r="C1887" s="70">
        <f t="shared" si="1"/>
        <v>2027.7499999998574</v>
      </c>
      <c r="D1887" s="149">
        <f t="shared" si="383"/>
        <v>46721</v>
      </c>
      <c r="N1887" s="156">
        <f>(1+'Parameters &amp; Main Results'!$B$24)^(1/12)-1</f>
        <v>2.8708987190766422E-3</v>
      </c>
      <c r="O1887" s="156">
        <f>(1+'Parameters &amp; Main Results'!$B$26)^(1/12)-1</f>
        <v>0</v>
      </c>
      <c r="P1887" s="156">
        <f>(1+'Parameters &amp; Main Results'!$B$28)^(1/12)-1</f>
        <v>0</v>
      </c>
      <c r="Q1887" s="136">
        <f>(1+'Parameters &amp; Main Results'!$B$30)^(1/12)-1</f>
        <v>2.8708987190766422E-3</v>
      </c>
      <c r="R1887" s="136">
        <f>(1+'Parameters &amp; Main Results'!$B$32)^(1/12)-1</f>
        <v>0</v>
      </c>
      <c r="S1887" s="136">
        <f>(1+'Parameters &amp; Main Results'!$B$34)^(1/12)-1</f>
        <v>0</v>
      </c>
      <c r="T1887" s="156">
        <f>(1+'Parameters &amp; Main Results'!$B$36)^(1/12)-1</f>
        <v>8.295381143461622E-4</v>
      </c>
      <c r="U1887" s="240">
        <v>0</v>
      </c>
      <c r="V1887" s="240">
        <v>0</v>
      </c>
      <c r="W1887" s="255">
        <f t="shared" ca="1" si="1965"/>
        <v>0</v>
      </c>
      <c r="X1887" s="223">
        <f>MMULT(N1887:T1887,'Parameters &amp; Main Results'!$B$12:$B$18)-'Parameters &amp; Main Results'!$B$22/12+MMULT(U1887:V1887,'Parameters &amp; Main Results'!$B$20:$B$21)</f>
        <v>2.1529842783581227E-3</v>
      </c>
      <c r="Y1887" s="223">
        <f>MMULT(N1887:T1887,'Parameters &amp; Main Results'!$C$12:$C$18)-'Parameters &amp; Main Results'!$C$22/12+MMULT(U1887:V1887,'Parameters &amp; Main Results'!$C$20:$C$21)</f>
        <v>2.5421421805023113E-3</v>
      </c>
      <c r="Z1887" s="17">
        <f t="shared" ca="1" si="1966"/>
        <v>1</v>
      </c>
      <c r="AE1887" s="252">
        <f t="shared" ca="1" si="1962"/>
        <v>0</v>
      </c>
      <c r="AF1887" s="253" t="e">
        <f t="shared" ca="1" si="1963"/>
        <v>#DIV/0!</v>
      </c>
      <c r="AG1887" s="258" t="e">
        <f t="shared" ca="1" si="1964"/>
        <v>#DIV/0!</v>
      </c>
      <c r="AH1887" s="227" t="e">
        <f ca="1">IF(SUM(AG1887:OFFSET(AG1887,(-HoldAggressiveTime-1),0,,))=0,"Defensive","Aggressive")</f>
        <v>#DIV/0!</v>
      </c>
    </row>
    <row r="1888" spans="1:34" ht="13" x14ac:dyDescent="0.15">
      <c r="A1888">
        <f t="shared" si="15"/>
        <v>11</v>
      </c>
      <c r="B1888">
        <f t="shared" si="16"/>
        <v>2027</v>
      </c>
      <c r="C1888" s="70">
        <f t="shared" si="1"/>
        <v>2027.8333333331907</v>
      </c>
      <c r="D1888" s="149">
        <f t="shared" si="383"/>
        <v>46752</v>
      </c>
      <c r="N1888" s="156">
        <f>(1+'Parameters &amp; Main Results'!$B$24)^(1/12)-1</f>
        <v>2.8708987190766422E-3</v>
      </c>
      <c r="O1888" s="156">
        <f>(1+'Parameters &amp; Main Results'!$B$26)^(1/12)-1</f>
        <v>0</v>
      </c>
      <c r="P1888" s="156">
        <f>(1+'Parameters &amp; Main Results'!$B$28)^(1/12)-1</f>
        <v>0</v>
      </c>
      <c r="Q1888" s="136">
        <f>(1+'Parameters &amp; Main Results'!$B$30)^(1/12)-1</f>
        <v>2.8708987190766422E-3</v>
      </c>
      <c r="R1888" s="136">
        <f>(1+'Parameters &amp; Main Results'!$B$32)^(1/12)-1</f>
        <v>0</v>
      </c>
      <c r="S1888" s="136">
        <f>(1+'Parameters &amp; Main Results'!$B$34)^(1/12)-1</f>
        <v>0</v>
      </c>
      <c r="T1888" s="156">
        <f>(1+'Parameters &amp; Main Results'!$B$36)^(1/12)-1</f>
        <v>8.295381143461622E-4</v>
      </c>
      <c r="U1888" s="240">
        <v>0</v>
      </c>
      <c r="V1888" s="240">
        <v>0</v>
      </c>
      <c r="W1888" s="255">
        <f t="shared" ca="1" si="1965"/>
        <v>0</v>
      </c>
      <c r="X1888" s="223">
        <f>MMULT(N1888:T1888,'Parameters &amp; Main Results'!$B$12:$B$18)-'Parameters &amp; Main Results'!$B$22/12+MMULT(U1888:V1888,'Parameters &amp; Main Results'!$B$20:$B$21)</f>
        <v>2.1529842783581227E-3</v>
      </c>
      <c r="Y1888" s="223">
        <f>MMULT(N1888:T1888,'Parameters &amp; Main Results'!$C$12:$C$18)-'Parameters &amp; Main Results'!$C$22/12+MMULT(U1888:V1888,'Parameters &amp; Main Results'!$C$20:$C$21)</f>
        <v>2.5421421805023113E-3</v>
      </c>
      <c r="Z1888" s="17">
        <f t="shared" ca="1" si="1966"/>
        <v>1</v>
      </c>
      <c r="AE1888" s="252">
        <f t="shared" ca="1" si="1962"/>
        <v>0</v>
      </c>
      <c r="AF1888" s="253" t="e">
        <f t="shared" ca="1" si="1963"/>
        <v>#DIV/0!</v>
      </c>
      <c r="AG1888" s="258" t="e">
        <f t="shared" ca="1" si="1964"/>
        <v>#DIV/0!</v>
      </c>
      <c r="AH1888" s="227" t="e">
        <f ca="1">IF(SUM(AG1888:OFFSET(AG1888,(-HoldAggressiveTime-1),0,,))=0,"Defensive","Aggressive")</f>
        <v>#DIV/0!</v>
      </c>
    </row>
    <row r="1889" spans="1:34" ht="13" x14ac:dyDescent="0.15">
      <c r="A1889">
        <f t="shared" si="15"/>
        <v>12</v>
      </c>
      <c r="B1889">
        <f t="shared" si="16"/>
        <v>2027</v>
      </c>
      <c r="C1889" s="70">
        <f t="shared" si="1"/>
        <v>2027.916666666524</v>
      </c>
      <c r="D1889" s="149">
        <f t="shared" si="383"/>
        <v>46783</v>
      </c>
      <c r="N1889" s="156">
        <f>(1+'Parameters &amp; Main Results'!$B$24)^(1/12)-1</f>
        <v>2.8708987190766422E-3</v>
      </c>
      <c r="O1889" s="156">
        <f>(1+'Parameters &amp; Main Results'!$B$26)^(1/12)-1</f>
        <v>0</v>
      </c>
      <c r="P1889" s="156">
        <f>(1+'Parameters &amp; Main Results'!$B$28)^(1/12)-1</f>
        <v>0</v>
      </c>
      <c r="Q1889" s="136">
        <f>(1+'Parameters &amp; Main Results'!$B$30)^(1/12)-1</f>
        <v>2.8708987190766422E-3</v>
      </c>
      <c r="R1889" s="136">
        <f>(1+'Parameters &amp; Main Results'!$B$32)^(1/12)-1</f>
        <v>0</v>
      </c>
      <c r="S1889" s="136">
        <f>(1+'Parameters &amp; Main Results'!$B$34)^(1/12)-1</f>
        <v>0</v>
      </c>
      <c r="T1889" s="156">
        <f>(1+'Parameters &amp; Main Results'!$B$36)^(1/12)-1</f>
        <v>8.295381143461622E-4</v>
      </c>
      <c r="U1889" s="240">
        <v>0</v>
      </c>
      <c r="V1889" s="240">
        <v>0</v>
      </c>
      <c r="W1889" s="255">
        <f t="shared" ca="1" si="1965"/>
        <v>0</v>
      </c>
      <c r="X1889" s="223">
        <f>MMULT(N1889:T1889,'Parameters &amp; Main Results'!$B$12:$B$18)-'Parameters &amp; Main Results'!$B$22/12+MMULT(U1889:V1889,'Parameters &amp; Main Results'!$B$20:$B$21)</f>
        <v>2.1529842783581227E-3</v>
      </c>
      <c r="Y1889" s="223">
        <f>MMULT(N1889:T1889,'Parameters &amp; Main Results'!$C$12:$C$18)-'Parameters &amp; Main Results'!$C$22/12+MMULT(U1889:V1889,'Parameters &amp; Main Results'!$C$20:$C$21)</f>
        <v>2.5421421805023113E-3</v>
      </c>
      <c r="Z1889" s="17">
        <f t="shared" ca="1" si="1966"/>
        <v>1</v>
      </c>
      <c r="AE1889" s="252">
        <f t="shared" ca="1" si="1962"/>
        <v>0</v>
      </c>
      <c r="AF1889" s="253" t="e">
        <f t="shared" ca="1" si="1963"/>
        <v>#DIV/0!</v>
      </c>
      <c r="AG1889" s="258" t="e">
        <f t="shared" ca="1" si="1964"/>
        <v>#DIV/0!</v>
      </c>
      <c r="AH1889" s="227" t="e">
        <f ca="1">IF(SUM(AG1889:OFFSET(AG1889,(-HoldAggressiveTime-1),0,,))=0,"Defensive","Aggressive")</f>
        <v>#DIV/0!</v>
      </c>
    </row>
    <row r="1890" spans="1:34" ht="13" x14ac:dyDescent="0.15">
      <c r="A1890">
        <f t="shared" si="15"/>
        <v>1</v>
      </c>
      <c r="B1890">
        <f t="shared" si="16"/>
        <v>2028</v>
      </c>
      <c r="C1890" s="70">
        <f t="shared" si="1"/>
        <v>2027.9999999998572</v>
      </c>
      <c r="D1890" s="149">
        <f t="shared" si="383"/>
        <v>46812</v>
      </c>
      <c r="N1890" s="156">
        <f>(1+'Parameters &amp; Main Results'!$B$24)^(1/12)-1</f>
        <v>2.8708987190766422E-3</v>
      </c>
      <c r="O1890" s="156">
        <f>(1+'Parameters &amp; Main Results'!$B$26)^(1/12)-1</f>
        <v>0</v>
      </c>
      <c r="P1890" s="156">
        <f>(1+'Parameters &amp; Main Results'!$B$28)^(1/12)-1</f>
        <v>0</v>
      </c>
      <c r="Q1890" s="136">
        <f>(1+'Parameters &amp; Main Results'!$B$30)^(1/12)-1</f>
        <v>2.8708987190766422E-3</v>
      </c>
      <c r="R1890" s="136">
        <f>(1+'Parameters &amp; Main Results'!$B$32)^(1/12)-1</f>
        <v>0</v>
      </c>
      <c r="S1890" s="136">
        <f>(1+'Parameters &amp; Main Results'!$B$34)^(1/12)-1</f>
        <v>0</v>
      </c>
      <c r="T1890" s="156">
        <f>(1+'Parameters &amp; Main Results'!$B$36)^(1/12)-1</f>
        <v>8.295381143461622E-4</v>
      </c>
      <c r="U1890" s="240">
        <v>0</v>
      </c>
      <c r="V1890" s="240">
        <v>0</v>
      </c>
      <c r="W1890" s="255">
        <f t="shared" ca="1" si="1965"/>
        <v>0</v>
      </c>
      <c r="X1890" s="223">
        <f>MMULT(N1890:T1890,'Parameters &amp; Main Results'!$B$12:$B$18)-'Parameters &amp; Main Results'!$B$22/12+MMULT(U1890:V1890,'Parameters &amp; Main Results'!$B$20:$B$21)</f>
        <v>2.1529842783581227E-3</v>
      </c>
      <c r="Y1890" s="223">
        <f>MMULT(N1890:T1890,'Parameters &amp; Main Results'!$C$12:$C$18)-'Parameters &amp; Main Results'!$C$22/12+MMULT(U1890:V1890,'Parameters &amp; Main Results'!$C$20:$C$21)</f>
        <v>2.5421421805023113E-3</v>
      </c>
      <c r="Z1890" s="17">
        <f t="shared" ca="1" si="1966"/>
        <v>1</v>
      </c>
      <c r="AE1890" s="252">
        <f t="shared" ca="1" si="1962"/>
        <v>0</v>
      </c>
      <c r="AF1890" s="253" t="e">
        <f t="shared" ca="1" si="1963"/>
        <v>#DIV/0!</v>
      </c>
      <c r="AG1890" s="258" t="e">
        <f t="shared" ca="1" si="1964"/>
        <v>#DIV/0!</v>
      </c>
      <c r="AH1890" s="227" t="e">
        <f ca="1">IF(SUM(AG1890:OFFSET(AG1890,(-HoldAggressiveTime-1),0,,))=0,"Defensive","Aggressive")</f>
        <v>#DIV/0!</v>
      </c>
    </row>
    <row r="1891" spans="1:34" ht="13" x14ac:dyDescent="0.15">
      <c r="A1891">
        <f t="shared" si="15"/>
        <v>2</v>
      </c>
      <c r="B1891">
        <f t="shared" si="16"/>
        <v>2028</v>
      </c>
      <c r="C1891" s="70">
        <f t="shared" si="1"/>
        <v>2028.0833333331905</v>
      </c>
      <c r="D1891" s="149">
        <f t="shared" si="383"/>
        <v>46843</v>
      </c>
      <c r="N1891" s="156">
        <f>(1+'Parameters &amp; Main Results'!$B$24)^(1/12)-1</f>
        <v>2.8708987190766422E-3</v>
      </c>
      <c r="O1891" s="156">
        <f>(1+'Parameters &amp; Main Results'!$B$26)^(1/12)-1</f>
        <v>0</v>
      </c>
      <c r="P1891" s="156">
        <f>(1+'Parameters &amp; Main Results'!$B$28)^(1/12)-1</f>
        <v>0</v>
      </c>
      <c r="Q1891" s="136">
        <f>(1+'Parameters &amp; Main Results'!$B$30)^(1/12)-1</f>
        <v>2.8708987190766422E-3</v>
      </c>
      <c r="R1891" s="136">
        <f>(1+'Parameters &amp; Main Results'!$B$32)^(1/12)-1</f>
        <v>0</v>
      </c>
      <c r="S1891" s="136">
        <f>(1+'Parameters &amp; Main Results'!$B$34)^(1/12)-1</f>
        <v>0</v>
      </c>
      <c r="T1891" s="156">
        <f>(1+'Parameters &amp; Main Results'!$B$36)^(1/12)-1</f>
        <v>8.295381143461622E-4</v>
      </c>
      <c r="U1891" s="240">
        <v>0</v>
      </c>
      <c r="V1891" s="240">
        <v>0</v>
      </c>
      <c r="W1891" s="255">
        <f t="shared" ca="1" si="1965"/>
        <v>0</v>
      </c>
      <c r="X1891" s="223">
        <f>MMULT(N1891:T1891,'Parameters &amp; Main Results'!$B$12:$B$18)-'Parameters &amp; Main Results'!$B$22/12+MMULT(U1891:V1891,'Parameters &amp; Main Results'!$B$20:$B$21)</f>
        <v>2.1529842783581227E-3</v>
      </c>
      <c r="Y1891" s="223">
        <f>MMULT(N1891:T1891,'Parameters &amp; Main Results'!$C$12:$C$18)-'Parameters &amp; Main Results'!$C$22/12+MMULT(U1891:V1891,'Parameters &amp; Main Results'!$C$20:$C$21)</f>
        <v>2.5421421805023113E-3</v>
      </c>
      <c r="Z1891" s="17">
        <f t="shared" ca="1" si="1966"/>
        <v>1</v>
      </c>
      <c r="AE1891" s="252">
        <f t="shared" ca="1" si="1962"/>
        <v>0</v>
      </c>
      <c r="AF1891" s="253" t="e">
        <f t="shared" ca="1" si="1963"/>
        <v>#DIV/0!</v>
      </c>
      <c r="AG1891" s="258" t="e">
        <f t="shared" ca="1" si="1964"/>
        <v>#DIV/0!</v>
      </c>
      <c r="AH1891" s="227" t="e">
        <f ca="1">IF(SUM(AG1891:OFFSET(AG1891,(-HoldAggressiveTime-1),0,,))=0,"Defensive","Aggressive")</f>
        <v>#DIV/0!</v>
      </c>
    </row>
    <row r="1892" spans="1:34" ht="13" x14ac:dyDescent="0.15">
      <c r="A1892">
        <f t="shared" si="15"/>
        <v>3</v>
      </c>
      <c r="B1892">
        <f t="shared" si="16"/>
        <v>2028</v>
      </c>
      <c r="C1892" s="70">
        <f t="shared" si="1"/>
        <v>2028.1666666665237</v>
      </c>
      <c r="D1892" s="149">
        <f t="shared" si="383"/>
        <v>46873</v>
      </c>
      <c r="N1892" s="156">
        <f>(1+'Parameters &amp; Main Results'!$B$24)^(1/12)-1</f>
        <v>2.8708987190766422E-3</v>
      </c>
      <c r="O1892" s="156">
        <f>(1+'Parameters &amp; Main Results'!$B$26)^(1/12)-1</f>
        <v>0</v>
      </c>
      <c r="P1892" s="156">
        <f>(1+'Parameters &amp; Main Results'!$B$28)^(1/12)-1</f>
        <v>0</v>
      </c>
      <c r="Q1892" s="136">
        <f>(1+'Parameters &amp; Main Results'!$B$30)^(1/12)-1</f>
        <v>2.8708987190766422E-3</v>
      </c>
      <c r="R1892" s="136">
        <f>(1+'Parameters &amp; Main Results'!$B$32)^(1/12)-1</f>
        <v>0</v>
      </c>
      <c r="S1892" s="136">
        <f>(1+'Parameters &amp; Main Results'!$B$34)^(1/12)-1</f>
        <v>0</v>
      </c>
      <c r="T1892" s="156">
        <f>(1+'Parameters &amp; Main Results'!$B$36)^(1/12)-1</f>
        <v>8.295381143461622E-4</v>
      </c>
      <c r="U1892" s="240">
        <v>0</v>
      </c>
      <c r="V1892" s="240">
        <v>0</v>
      </c>
      <c r="W1892" s="255">
        <f t="shared" ca="1" si="1965"/>
        <v>0</v>
      </c>
      <c r="X1892" s="223">
        <f>MMULT(N1892:T1892,'Parameters &amp; Main Results'!$B$12:$B$18)-'Parameters &amp; Main Results'!$B$22/12+MMULT(U1892:V1892,'Parameters &amp; Main Results'!$B$20:$B$21)</f>
        <v>2.1529842783581227E-3</v>
      </c>
      <c r="Y1892" s="223">
        <f>MMULT(N1892:T1892,'Parameters &amp; Main Results'!$C$12:$C$18)-'Parameters &amp; Main Results'!$C$22/12+MMULT(U1892:V1892,'Parameters &amp; Main Results'!$C$20:$C$21)</f>
        <v>2.5421421805023113E-3</v>
      </c>
      <c r="Z1892" s="17">
        <f t="shared" ca="1" si="1966"/>
        <v>1</v>
      </c>
      <c r="AE1892" s="252">
        <f t="shared" ca="1" si="1962"/>
        <v>0</v>
      </c>
      <c r="AF1892" s="253" t="e">
        <f t="shared" ca="1" si="1963"/>
        <v>#DIV/0!</v>
      </c>
      <c r="AG1892" s="258" t="e">
        <f t="shared" ca="1" si="1964"/>
        <v>#DIV/0!</v>
      </c>
      <c r="AH1892" s="227" t="e">
        <f ca="1">IF(SUM(AG1892:OFFSET(AG1892,(-HoldAggressiveTime-1),0,,))=0,"Defensive","Aggressive")</f>
        <v>#DIV/0!</v>
      </c>
    </row>
    <row r="1893" spans="1:34" ht="13" x14ac:dyDescent="0.15">
      <c r="A1893">
        <f t="shared" si="15"/>
        <v>4</v>
      </c>
      <c r="B1893">
        <f t="shared" si="16"/>
        <v>2028</v>
      </c>
      <c r="C1893" s="70">
        <f t="shared" si="1"/>
        <v>2028.249999999857</v>
      </c>
      <c r="D1893" s="149">
        <f t="shared" si="383"/>
        <v>46904</v>
      </c>
      <c r="N1893" s="156">
        <f>(1+'Parameters &amp; Main Results'!$B$24)^(1/12)-1</f>
        <v>2.8708987190766422E-3</v>
      </c>
      <c r="O1893" s="156">
        <f>(1+'Parameters &amp; Main Results'!$B$26)^(1/12)-1</f>
        <v>0</v>
      </c>
      <c r="P1893" s="156">
        <f>(1+'Parameters &amp; Main Results'!$B$28)^(1/12)-1</f>
        <v>0</v>
      </c>
      <c r="Q1893" s="136">
        <f>(1+'Parameters &amp; Main Results'!$B$30)^(1/12)-1</f>
        <v>2.8708987190766422E-3</v>
      </c>
      <c r="R1893" s="136">
        <f>(1+'Parameters &amp; Main Results'!$B$32)^(1/12)-1</f>
        <v>0</v>
      </c>
      <c r="S1893" s="136">
        <f>(1+'Parameters &amp; Main Results'!$B$34)^(1/12)-1</f>
        <v>0</v>
      </c>
      <c r="T1893" s="156">
        <f>(1+'Parameters &amp; Main Results'!$B$36)^(1/12)-1</f>
        <v>8.295381143461622E-4</v>
      </c>
      <c r="U1893" s="240">
        <v>0</v>
      </c>
      <c r="V1893" s="240">
        <v>0</v>
      </c>
      <c r="W1893" s="255">
        <f t="shared" ca="1" si="1965"/>
        <v>0</v>
      </c>
      <c r="X1893" s="223">
        <f>MMULT(N1893:T1893,'Parameters &amp; Main Results'!$B$12:$B$18)-'Parameters &amp; Main Results'!$B$22/12+MMULT(U1893:V1893,'Parameters &amp; Main Results'!$B$20:$B$21)</f>
        <v>2.1529842783581227E-3</v>
      </c>
      <c r="Y1893" s="223">
        <f>MMULT(N1893:T1893,'Parameters &amp; Main Results'!$C$12:$C$18)-'Parameters &amp; Main Results'!$C$22/12+MMULT(U1893:V1893,'Parameters &amp; Main Results'!$C$20:$C$21)</f>
        <v>2.5421421805023113E-3</v>
      </c>
      <c r="Z1893" s="17">
        <f t="shared" ca="1" si="1966"/>
        <v>1</v>
      </c>
      <c r="AE1893" s="252">
        <f t="shared" ca="1" si="1962"/>
        <v>0</v>
      </c>
      <c r="AF1893" s="253" t="e">
        <f t="shared" ca="1" si="1963"/>
        <v>#DIV/0!</v>
      </c>
      <c r="AG1893" s="258" t="e">
        <f t="shared" ca="1" si="1964"/>
        <v>#DIV/0!</v>
      </c>
      <c r="AH1893" s="227" t="e">
        <f ca="1">IF(SUM(AG1893:OFFSET(AG1893,(-HoldAggressiveTime-1),0,,))=0,"Defensive","Aggressive")</f>
        <v>#DIV/0!</v>
      </c>
    </row>
    <row r="1894" spans="1:34" ht="13" x14ac:dyDescent="0.15">
      <c r="A1894">
        <f t="shared" si="15"/>
        <v>5</v>
      </c>
      <c r="B1894">
        <f t="shared" si="16"/>
        <v>2028</v>
      </c>
      <c r="C1894" s="70">
        <f t="shared" si="1"/>
        <v>2028.3333333331902</v>
      </c>
      <c r="D1894" s="149">
        <f t="shared" si="383"/>
        <v>46934</v>
      </c>
      <c r="N1894" s="156">
        <f>(1+'Parameters &amp; Main Results'!$B$24)^(1/12)-1</f>
        <v>2.8708987190766422E-3</v>
      </c>
      <c r="O1894" s="156">
        <f>(1+'Parameters &amp; Main Results'!$B$26)^(1/12)-1</f>
        <v>0</v>
      </c>
      <c r="P1894" s="156">
        <f>(1+'Parameters &amp; Main Results'!$B$28)^(1/12)-1</f>
        <v>0</v>
      </c>
      <c r="Q1894" s="136">
        <f>(1+'Parameters &amp; Main Results'!$B$30)^(1/12)-1</f>
        <v>2.8708987190766422E-3</v>
      </c>
      <c r="R1894" s="136">
        <f>(1+'Parameters &amp; Main Results'!$B$32)^(1/12)-1</f>
        <v>0</v>
      </c>
      <c r="S1894" s="136">
        <f>(1+'Parameters &amp; Main Results'!$B$34)^(1/12)-1</f>
        <v>0</v>
      </c>
      <c r="T1894" s="156">
        <f>(1+'Parameters &amp; Main Results'!$B$36)^(1/12)-1</f>
        <v>8.295381143461622E-4</v>
      </c>
      <c r="U1894" s="240">
        <v>0</v>
      </c>
      <c r="V1894" s="240">
        <v>0</v>
      </c>
      <c r="W1894" s="255">
        <f t="shared" ca="1" si="1965"/>
        <v>0</v>
      </c>
      <c r="X1894" s="223">
        <f>MMULT(N1894:T1894,'Parameters &amp; Main Results'!$B$12:$B$18)-'Parameters &amp; Main Results'!$B$22/12+MMULT(U1894:V1894,'Parameters &amp; Main Results'!$B$20:$B$21)</f>
        <v>2.1529842783581227E-3</v>
      </c>
      <c r="Y1894" s="223">
        <f>MMULT(N1894:T1894,'Parameters &amp; Main Results'!$C$12:$C$18)-'Parameters &amp; Main Results'!$C$22/12+MMULT(U1894:V1894,'Parameters &amp; Main Results'!$C$20:$C$21)</f>
        <v>2.5421421805023113E-3</v>
      </c>
      <c r="Z1894" s="17">
        <f t="shared" ca="1" si="1966"/>
        <v>1</v>
      </c>
      <c r="AE1894" s="252">
        <f t="shared" ca="1" si="1962"/>
        <v>0</v>
      </c>
      <c r="AF1894" s="253" t="e">
        <f t="shared" ca="1" si="1963"/>
        <v>#DIV/0!</v>
      </c>
      <c r="AG1894" s="258" t="e">
        <f t="shared" ca="1" si="1964"/>
        <v>#DIV/0!</v>
      </c>
      <c r="AH1894" s="227" t="e">
        <f ca="1">IF(SUM(AG1894:OFFSET(AG1894,(-HoldAggressiveTime-1),0,,))=0,"Defensive","Aggressive")</f>
        <v>#DIV/0!</v>
      </c>
    </row>
    <row r="1895" spans="1:34" ht="13" x14ac:dyDescent="0.15">
      <c r="A1895">
        <f t="shared" si="15"/>
        <v>6</v>
      </c>
      <c r="B1895">
        <f t="shared" si="16"/>
        <v>2028</v>
      </c>
      <c r="C1895" s="70">
        <f t="shared" si="1"/>
        <v>2028.4166666665235</v>
      </c>
      <c r="D1895" s="149">
        <f t="shared" si="383"/>
        <v>46965</v>
      </c>
      <c r="N1895" s="156">
        <f>(1+'Parameters &amp; Main Results'!$B$24)^(1/12)-1</f>
        <v>2.8708987190766422E-3</v>
      </c>
      <c r="O1895" s="156">
        <f>(1+'Parameters &amp; Main Results'!$B$26)^(1/12)-1</f>
        <v>0</v>
      </c>
      <c r="P1895" s="156">
        <f>(1+'Parameters &amp; Main Results'!$B$28)^(1/12)-1</f>
        <v>0</v>
      </c>
      <c r="Q1895" s="136">
        <f>(1+'Parameters &amp; Main Results'!$B$30)^(1/12)-1</f>
        <v>2.8708987190766422E-3</v>
      </c>
      <c r="R1895" s="136">
        <f>(1+'Parameters &amp; Main Results'!$B$32)^(1/12)-1</f>
        <v>0</v>
      </c>
      <c r="S1895" s="136">
        <f>(1+'Parameters &amp; Main Results'!$B$34)^(1/12)-1</f>
        <v>0</v>
      </c>
      <c r="T1895" s="156">
        <f>(1+'Parameters &amp; Main Results'!$B$36)^(1/12)-1</f>
        <v>8.295381143461622E-4</v>
      </c>
      <c r="U1895" s="240">
        <v>0</v>
      </c>
      <c r="V1895" s="240">
        <v>0</v>
      </c>
      <c r="W1895" s="255">
        <f t="shared" ca="1" si="1965"/>
        <v>0</v>
      </c>
      <c r="X1895" s="223">
        <f>MMULT(N1895:T1895,'Parameters &amp; Main Results'!$B$12:$B$18)-'Parameters &amp; Main Results'!$B$22/12+MMULT(U1895:V1895,'Parameters &amp; Main Results'!$B$20:$B$21)</f>
        <v>2.1529842783581227E-3</v>
      </c>
      <c r="Y1895" s="223">
        <f>MMULT(N1895:T1895,'Parameters &amp; Main Results'!$C$12:$C$18)-'Parameters &amp; Main Results'!$C$22/12+MMULT(U1895:V1895,'Parameters &amp; Main Results'!$C$20:$C$21)</f>
        <v>2.5421421805023113E-3</v>
      </c>
      <c r="Z1895" s="17">
        <f t="shared" ca="1" si="1966"/>
        <v>1</v>
      </c>
      <c r="AE1895" s="252">
        <f t="shared" ca="1" si="1962"/>
        <v>0</v>
      </c>
      <c r="AF1895" s="253" t="e">
        <f t="shared" ca="1" si="1963"/>
        <v>#DIV/0!</v>
      </c>
      <c r="AG1895" s="258" t="e">
        <f t="shared" ca="1" si="1964"/>
        <v>#DIV/0!</v>
      </c>
      <c r="AH1895" s="227" t="e">
        <f ca="1">IF(SUM(AG1895:OFFSET(AG1895,(-HoldAggressiveTime-1),0,,))=0,"Defensive","Aggressive")</f>
        <v>#DIV/0!</v>
      </c>
    </row>
    <row r="1896" spans="1:34" ht="13" x14ac:dyDescent="0.15">
      <c r="A1896">
        <f t="shared" si="15"/>
        <v>7</v>
      </c>
      <c r="B1896">
        <f t="shared" si="16"/>
        <v>2028</v>
      </c>
      <c r="C1896" s="70">
        <f t="shared" si="1"/>
        <v>2028.4999999998568</v>
      </c>
      <c r="D1896" s="149">
        <f t="shared" si="383"/>
        <v>46996</v>
      </c>
      <c r="N1896" s="156">
        <f>(1+'Parameters &amp; Main Results'!$B$24)^(1/12)-1</f>
        <v>2.8708987190766422E-3</v>
      </c>
      <c r="O1896" s="156">
        <f>(1+'Parameters &amp; Main Results'!$B$26)^(1/12)-1</f>
        <v>0</v>
      </c>
      <c r="P1896" s="156">
        <f>(1+'Parameters &amp; Main Results'!$B$28)^(1/12)-1</f>
        <v>0</v>
      </c>
      <c r="Q1896" s="136">
        <f>(1+'Parameters &amp; Main Results'!$B$30)^(1/12)-1</f>
        <v>2.8708987190766422E-3</v>
      </c>
      <c r="R1896" s="136">
        <f>(1+'Parameters &amp; Main Results'!$B$32)^(1/12)-1</f>
        <v>0</v>
      </c>
      <c r="S1896" s="136">
        <f>(1+'Parameters &amp; Main Results'!$B$34)^(1/12)-1</f>
        <v>0</v>
      </c>
      <c r="T1896" s="156">
        <f>(1+'Parameters &amp; Main Results'!$B$36)^(1/12)-1</f>
        <v>8.295381143461622E-4</v>
      </c>
      <c r="U1896" s="240">
        <v>0</v>
      </c>
      <c r="V1896" s="240">
        <v>0</v>
      </c>
      <c r="W1896" s="255">
        <f t="shared" ca="1" si="1965"/>
        <v>0</v>
      </c>
      <c r="X1896" s="223">
        <f>MMULT(N1896:T1896,'Parameters &amp; Main Results'!$B$12:$B$18)-'Parameters &amp; Main Results'!$B$22/12+MMULT(U1896:V1896,'Parameters &amp; Main Results'!$B$20:$B$21)</f>
        <v>2.1529842783581227E-3</v>
      </c>
      <c r="Y1896" s="223">
        <f>MMULT(N1896:T1896,'Parameters &amp; Main Results'!$C$12:$C$18)-'Parameters &amp; Main Results'!$C$22/12+MMULT(U1896:V1896,'Parameters &amp; Main Results'!$C$20:$C$21)</f>
        <v>2.5421421805023113E-3</v>
      </c>
      <c r="Z1896" s="17">
        <f t="shared" ca="1" si="1966"/>
        <v>1</v>
      </c>
      <c r="AE1896" s="252">
        <f t="shared" ca="1" si="1962"/>
        <v>0</v>
      </c>
      <c r="AF1896" s="253" t="e">
        <f t="shared" ca="1" si="1963"/>
        <v>#DIV/0!</v>
      </c>
      <c r="AG1896" s="258" t="e">
        <f t="shared" ca="1" si="1964"/>
        <v>#DIV/0!</v>
      </c>
      <c r="AH1896" s="227" t="e">
        <f ca="1">IF(SUM(AG1896:OFFSET(AG1896,(-HoldAggressiveTime-1),0,,))=0,"Defensive","Aggressive")</f>
        <v>#DIV/0!</v>
      </c>
    </row>
    <row r="1897" spans="1:34" ht="13" x14ac:dyDescent="0.15">
      <c r="A1897">
        <f t="shared" si="15"/>
        <v>8</v>
      </c>
      <c r="B1897">
        <f t="shared" si="16"/>
        <v>2028</v>
      </c>
      <c r="C1897" s="70">
        <f t="shared" si="1"/>
        <v>2028.58333333319</v>
      </c>
      <c r="D1897" s="149">
        <f t="shared" si="383"/>
        <v>47026</v>
      </c>
      <c r="N1897" s="156">
        <f>(1+'Parameters &amp; Main Results'!$B$24)^(1/12)-1</f>
        <v>2.8708987190766422E-3</v>
      </c>
      <c r="O1897" s="156">
        <f>(1+'Parameters &amp; Main Results'!$B$26)^(1/12)-1</f>
        <v>0</v>
      </c>
      <c r="P1897" s="156">
        <f>(1+'Parameters &amp; Main Results'!$B$28)^(1/12)-1</f>
        <v>0</v>
      </c>
      <c r="Q1897" s="136">
        <f>(1+'Parameters &amp; Main Results'!$B$30)^(1/12)-1</f>
        <v>2.8708987190766422E-3</v>
      </c>
      <c r="R1897" s="136">
        <f>(1+'Parameters &amp; Main Results'!$B$32)^(1/12)-1</f>
        <v>0</v>
      </c>
      <c r="S1897" s="136">
        <f>(1+'Parameters &amp; Main Results'!$B$34)^(1/12)-1</f>
        <v>0</v>
      </c>
      <c r="T1897" s="156">
        <f>(1+'Parameters &amp; Main Results'!$B$36)^(1/12)-1</f>
        <v>8.295381143461622E-4</v>
      </c>
      <c r="U1897" s="240">
        <v>0</v>
      </c>
      <c r="V1897" s="240">
        <v>0</v>
      </c>
      <c r="W1897" s="255">
        <f t="shared" ca="1" si="1965"/>
        <v>0</v>
      </c>
      <c r="X1897" s="223">
        <f>MMULT(N1897:T1897,'Parameters &amp; Main Results'!$B$12:$B$18)-'Parameters &amp; Main Results'!$B$22/12+MMULT(U1897:V1897,'Parameters &amp; Main Results'!$B$20:$B$21)</f>
        <v>2.1529842783581227E-3</v>
      </c>
      <c r="Y1897" s="223">
        <f>MMULT(N1897:T1897,'Parameters &amp; Main Results'!$C$12:$C$18)-'Parameters &amp; Main Results'!$C$22/12+MMULT(U1897:V1897,'Parameters &amp; Main Results'!$C$20:$C$21)</f>
        <v>2.5421421805023113E-3</v>
      </c>
      <c r="Z1897" s="17">
        <f t="shared" ca="1" si="1966"/>
        <v>1</v>
      </c>
      <c r="AE1897" s="252">
        <f t="shared" ca="1" si="1962"/>
        <v>0</v>
      </c>
      <c r="AF1897" s="253" t="e">
        <f t="shared" ca="1" si="1963"/>
        <v>#DIV/0!</v>
      </c>
      <c r="AG1897" s="258" t="e">
        <f t="shared" ca="1" si="1964"/>
        <v>#DIV/0!</v>
      </c>
      <c r="AH1897" s="227" t="e">
        <f ca="1">IF(SUM(AG1897:OFFSET(AG1897,(-HoldAggressiveTime-1),0,,))=0,"Defensive","Aggressive")</f>
        <v>#DIV/0!</v>
      </c>
    </row>
    <row r="1898" spans="1:34" ht="13" x14ac:dyDescent="0.15">
      <c r="A1898">
        <f t="shared" si="15"/>
        <v>9</v>
      </c>
      <c r="B1898">
        <f t="shared" si="16"/>
        <v>2028</v>
      </c>
      <c r="C1898" s="70">
        <f t="shared" si="1"/>
        <v>2028.6666666665233</v>
      </c>
      <c r="D1898" s="149">
        <f t="shared" si="383"/>
        <v>47057</v>
      </c>
      <c r="N1898" s="156">
        <f>(1+'Parameters &amp; Main Results'!$B$24)^(1/12)-1</f>
        <v>2.8708987190766422E-3</v>
      </c>
      <c r="O1898" s="156">
        <f>(1+'Parameters &amp; Main Results'!$B$26)^(1/12)-1</f>
        <v>0</v>
      </c>
      <c r="P1898" s="156">
        <f>(1+'Parameters &amp; Main Results'!$B$28)^(1/12)-1</f>
        <v>0</v>
      </c>
      <c r="Q1898" s="136">
        <f>(1+'Parameters &amp; Main Results'!$B$30)^(1/12)-1</f>
        <v>2.8708987190766422E-3</v>
      </c>
      <c r="R1898" s="136">
        <f>(1+'Parameters &amp; Main Results'!$B$32)^(1/12)-1</f>
        <v>0</v>
      </c>
      <c r="S1898" s="136">
        <f>(1+'Parameters &amp; Main Results'!$B$34)^(1/12)-1</f>
        <v>0</v>
      </c>
      <c r="T1898" s="156">
        <f>(1+'Parameters &amp; Main Results'!$B$36)^(1/12)-1</f>
        <v>8.295381143461622E-4</v>
      </c>
      <c r="U1898" s="240">
        <v>0</v>
      </c>
      <c r="V1898" s="240">
        <v>0</v>
      </c>
      <c r="W1898" s="255">
        <f t="shared" ca="1" si="1965"/>
        <v>0</v>
      </c>
      <c r="X1898" s="223">
        <f>MMULT(N1898:T1898,'Parameters &amp; Main Results'!$B$12:$B$18)-'Parameters &amp; Main Results'!$B$22/12+MMULT(U1898:V1898,'Parameters &amp; Main Results'!$B$20:$B$21)</f>
        <v>2.1529842783581227E-3</v>
      </c>
      <c r="Y1898" s="223">
        <f>MMULT(N1898:T1898,'Parameters &amp; Main Results'!$C$12:$C$18)-'Parameters &amp; Main Results'!$C$22/12+MMULT(U1898:V1898,'Parameters &amp; Main Results'!$C$20:$C$21)</f>
        <v>2.5421421805023113E-3</v>
      </c>
      <c r="Z1898" s="17">
        <f t="shared" ca="1" si="1966"/>
        <v>1</v>
      </c>
      <c r="AE1898" s="252">
        <f t="shared" ca="1" si="1962"/>
        <v>0</v>
      </c>
      <c r="AF1898" s="253" t="e">
        <f t="shared" ca="1" si="1963"/>
        <v>#DIV/0!</v>
      </c>
      <c r="AG1898" s="258" t="e">
        <f t="shared" ca="1" si="1964"/>
        <v>#DIV/0!</v>
      </c>
      <c r="AH1898" s="227" t="e">
        <f ca="1">IF(SUM(AG1898:OFFSET(AG1898,(-HoldAggressiveTime-1),0,,))=0,"Defensive","Aggressive")</f>
        <v>#DIV/0!</v>
      </c>
    </row>
    <row r="1899" spans="1:34" ht="13" x14ac:dyDescent="0.15">
      <c r="A1899">
        <f t="shared" si="15"/>
        <v>10</v>
      </c>
      <c r="B1899">
        <f t="shared" si="16"/>
        <v>2028</v>
      </c>
      <c r="C1899" s="70">
        <f t="shared" si="1"/>
        <v>2028.7499999998565</v>
      </c>
      <c r="D1899" s="149">
        <f t="shared" si="383"/>
        <v>47087</v>
      </c>
      <c r="N1899" s="156">
        <f>(1+'Parameters &amp; Main Results'!$B$24)^(1/12)-1</f>
        <v>2.8708987190766422E-3</v>
      </c>
      <c r="O1899" s="156">
        <f>(1+'Parameters &amp; Main Results'!$B$26)^(1/12)-1</f>
        <v>0</v>
      </c>
      <c r="P1899" s="156">
        <f>(1+'Parameters &amp; Main Results'!$B$28)^(1/12)-1</f>
        <v>0</v>
      </c>
      <c r="Q1899" s="136">
        <f>(1+'Parameters &amp; Main Results'!$B$30)^(1/12)-1</f>
        <v>2.8708987190766422E-3</v>
      </c>
      <c r="R1899" s="136">
        <f>(1+'Parameters &amp; Main Results'!$B$32)^(1/12)-1</f>
        <v>0</v>
      </c>
      <c r="S1899" s="136">
        <f>(1+'Parameters &amp; Main Results'!$B$34)^(1/12)-1</f>
        <v>0</v>
      </c>
      <c r="T1899" s="156">
        <f>(1+'Parameters &amp; Main Results'!$B$36)^(1/12)-1</f>
        <v>8.295381143461622E-4</v>
      </c>
      <c r="U1899" s="240">
        <v>0</v>
      </c>
      <c r="V1899" s="240">
        <v>0</v>
      </c>
      <c r="W1899" s="255">
        <f t="shared" ca="1" si="1965"/>
        <v>0</v>
      </c>
      <c r="X1899" s="223">
        <f>MMULT(N1899:T1899,'Parameters &amp; Main Results'!$B$12:$B$18)-'Parameters &amp; Main Results'!$B$22/12+MMULT(U1899:V1899,'Parameters &amp; Main Results'!$B$20:$B$21)</f>
        <v>2.1529842783581227E-3</v>
      </c>
      <c r="Y1899" s="223">
        <f>MMULT(N1899:T1899,'Parameters &amp; Main Results'!$C$12:$C$18)-'Parameters &amp; Main Results'!$C$22/12+MMULT(U1899:V1899,'Parameters &amp; Main Results'!$C$20:$C$21)</f>
        <v>2.5421421805023113E-3</v>
      </c>
      <c r="Z1899" s="17">
        <f t="shared" ca="1" si="1966"/>
        <v>1</v>
      </c>
      <c r="AE1899" s="252">
        <f t="shared" ca="1" si="1962"/>
        <v>0</v>
      </c>
      <c r="AF1899" s="253" t="e">
        <f t="shared" ca="1" si="1963"/>
        <v>#DIV/0!</v>
      </c>
      <c r="AG1899" s="258" t="e">
        <f t="shared" ca="1" si="1964"/>
        <v>#DIV/0!</v>
      </c>
      <c r="AH1899" s="227" t="e">
        <f ca="1">IF(SUM(AG1899:OFFSET(AG1899,(-HoldAggressiveTime-1),0,,))=0,"Defensive","Aggressive")</f>
        <v>#DIV/0!</v>
      </c>
    </row>
    <row r="1900" spans="1:34" ht="13" x14ac:dyDescent="0.15">
      <c r="A1900">
        <f t="shared" si="15"/>
        <v>11</v>
      </c>
      <c r="B1900">
        <f t="shared" si="16"/>
        <v>2028</v>
      </c>
      <c r="C1900" s="70">
        <f t="shared" si="1"/>
        <v>2028.8333333331898</v>
      </c>
      <c r="D1900" s="149">
        <f t="shared" si="383"/>
        <v>47118</v>
      </c>
      <c r="N1900" s="156">
        <f>(1+'Parameters &amp; Main Results'!$B$24)^(1/12)-1</f>
        <v>2.8708987190766422E-3</v>
      </c>
      <c r="O1900" s="156">
        <f>(1+'Parameters &amp; Main Results'!$B$26)^(1/12)-1</f>
        <v>0</v>
      </c>
      <c r="P1900" s="156">
        <f>(1+'Parameters &amp; Main Results'!$B$28)^(1/12)-1</f>
        <v>0</v>
      </c>
      <c r="Q1900" s="136">
        <f>(1+'Parameters &amp; Main Results'!$B$30)^(1/12)-1</f>
        <v>2.8708987190766422E-3</v>
      </c>
      <c r="R1900" s="136">
        <f>(1+'Parameters &amp; Main Results'!$B$32)^(1/12)-1</f>
        <v>0</v>
      </c>
      <c r="S1900" s="136">
        <f>(1+'Parameters &amp; Main Results'!$B$34)^(1/12)-1</f>
        <v>0</v>
      </c>
      <c r="T1900" s="156">
        <f>(1+'Parameters &amp; Main Results'!$B$36)^(1/12)-1</f>
        <v>8.295381143461622E-4</v>
      </c>
      <c r="U1900" s="240">
        <v>0</v>
      </c>
      <c r="V1900" s="240">
        <v>0</v>
      </c>
      <c r="W1900" s="255">
        <f t="shared" ca="1" si="1965"/>
        <v>0</v>
      </c>
      <c r="X1900" s="223">
        <f>MMULT(N1900:T1900,'Parameters &amp; Main Results'!$B$12:$B$18)-'Parameters &amp; Main Results'!$B$22/12+MMULT(U1900:V1900,'Parameters &amp; Main Results'!$B$20:$B$21)</f>
        <v>2.1529842783581227E-3</v>
      </c>
      <c r="Y1900" s="223">
        <f>MMULT(N1900:T1900,'Parameters &amp; Main Results'!$C$12:$C$18)-'Parameters &amp; Main Results'!$C$22/12+MMULT(U1900:V1900,'Parameters &amp; Main Results'!$C$20:$C$21)</f>
        <v>2.5421421805023113E-3</v>
      </c>
      <c r="Z1900" s="17">
        <f t="shared" ca="1" si="1966"/>
        <v>1</v>
      </c>
      <c r="AE1900" s="252">
        <f t="shared" ca="1" si="1962"/>
        <v>0</v>
      </c>
      <c r="AF1900" s="253" t="e">
        <f t="shared" ca="1" si="1963"/>
        <v>#DIV/0!</v>
      </c>
      <c r="AG1900" s="258" t="e">
        <f t="shared" ca="1" si="1964"/>
        <v>#DIV/0!</v>
      </c>
      <c r="AH1900" s="227" t="e">
        <f ca="1">IF(SUM(AG1900:OFFSET(AG1900,(-HoldAggressiveTime-1),0,,))=0,"Defensive","Aggressive")</f>
        <v>#DIV/0!</v>
      </c>
    </row>
    <row r="1901" spans="1:34" ht="13" x14ac:dyDescent="0.15">
      <c r="A1901">
        <f t="shared" si="15"/>
        <v>12</v>
      </c>
      <c r="B1901">
        <f t="shared" si="16"/>
        <v>2028</v>
      </c>
      <c r="C1901" s="70">
        <f t="shared" si="1"/>
        <v>2028.916666666523</v>
      </c>
      <c r="D1901" s="149">
        <f t="shared" si="383"/>
        <v>47149</v>
      </c>
      <c r="N1901" s="156">
        <f>(1+'Parameters &amp; Main Results'!$B$24)^(1/12)-1</f>
        <v>2.8708987190766422E-3</v>
      </c>
      <c r="O1901" s="156">
        <f>(1+'Parameters &amp; Main Results'!$B$26)^(1/12)-1</f>
        <v>0</v>
      </c>
      <c r="P1901" s="156">
        <f>(1+'Parameters &amp; Main Results'!$B$28)^(1/12)-1</f>
        <v>0</v>
      </c>
      <c r="Q1901" s="136">
        <f>(1+'Parameters &amp; Main Results'!$B$30)^(1/12)-1</f>
        <v>2.8708987190766422E-3</v>
      </c>
      <c r="R1901" s="136">
        <f>(1+'Parameters &amp; Main Results'!$B$32)^(1/12)-1</f>
        <v>0</v>
      </c>
      <c r="S1901" s="136">
        <f>(1+'Parameters &amp; Main Results'!$B$34)^(1/12)-1</f>
        <v>0</v>
      </c>
      <c r="T1901" s="156">
        <f>(1+'Parameters &amp; Main Results'!$B$36)^(1/12)-1</f>
        <v>8.295381143461622E-4</v>
      </c>
      <c r="U1901" s="240">
        <v>0</v>
      </c>
      <c r="V1901" s="240">
        <v>0</v>
      </c>
      <c r="W1901" s="255">
        <f t="shared" ca="1" si="1965"/>
        <v>0</v>
      </c>
      <c r="X1901" s="223">
        <f>MMULT(N1901:T1901,'Parameters &amp; Main Results'!$B$12:$B$18)-'Parameters &amp; Main Results'!$B$22/12+MMULT(U1901:V1901,'Parameters &amp; Main Results'!$B$20:$B$21)</f>
        <v>2.1529842783581227E-3</v>
      </c>
      <c r="Y1901" s="223">
        <f>MMULT(N1901:T1901,'Parameters &amp; Main Results'!$C$12:$C$18)-'Parameters &amp; Main Results'!$C$22/12+MMULT(U1901:V1901,'Parameters &amp; Main Results'!$C$20:$C$21)</f>
        <v>2.5421421805023113E-3</v>
      </c>
      <c r="Z1901" s="17">
        <f t="shared" ca="1" si="1966"/>
        <v>1</v>
      </c>
      <c r="AE1901" s="252">
        <f t="shared" ca="1" si="1962"/>
        <v>0</v>
      </c>
      <c r="AF1901" s="253" t="e">
        <f t="shared" ca="1" si="1963"/>
        <v>#DIV/0!</v>
      </c>
      <c r="AG1901" s="258" t="e">
        <f t="shared" ca="1" si="1964"/>
        <v>#DIV/0!</v>
      </c>
      <c r="AH1901" s="227" t="e">
        <f ca="1">IF(SUM(AG1901:OFFSET(AG1901,(-HoldAggressiveTime-1),0,,))=0,"Defensive","Aggressive")</f>
        <v>#DIV/0!</v>
      </c>
    </row>
    <row r="1902" spans="1:34" ht="13" x14ac:dyDescent="0.15">
      <c r="A1902">
        <f t="shared" si="15"/>
        <v>1</v>
      </c>
      <c r="B1902">
        <f t="shared" si="16"/>
        <v>2029</v>
      </c>
      <c r="C1902" s="70">
        <f t="shared" si="1"/>
        <v>2028.9999999998563</v>
      </c>
      <c r="D1902" s="149">
        <f t="shared" si="383"/>
        <v>47177</v>
      </c>
      <c r="N1902" s="156">
        <f>(1+'Parameters &amp; Main Results'!$B$24)^(1/12)-1</f>
        <v>2.8708987190766422E-3</v>
      </c>
      <c r="O1902" s="156">
        <f>(1+'Parameters &amp; Main Results'!$B$26)^(1/12)-1</f>
        <v>0</v>
      </c>
      <c r="P1902" s="156">
        <f>(1+'Parameters &amp; Main Results'!$B$28)^(1/12)-1</f>
        <v>0</v>
      </c>
      <c r="Q1902" s="136">
        <f>(1+'Parameters &amp; Main Results'!$B$30)^(1/12)-1</f>
        <v>2.8708987190766422E-3</v>
      </c>
      <c r="R1902" s="136">
        <f>(1+'Parameters &amp; Main Results'!$B$32)^(1/12)-1</f>
        <v>0</v>
      </c>
      <c r="S1902" s="136">
        <f>(1+'Parameters &amp; Main Results'!$B$34)^(1/12)-1</f>
        <v>0</v>
      </c>
      <c r="T1902" s="156">
        <f>(1+'Parameters &amp; Main Results'!$B$36)^(1/12)-1</f>
        <v>8.295381143461622E-4</v>
      </c>
      <c r="U1902" s="240">
        <v>0</v>
      </c>
      <c r="V1902" s="240">
        <v>0</v>
      </c>
      <c r="W1902" s="255">
        <f t="shared" ca="1" si="1965"/>
        <v>0</v>
      </c>
      <c r="X1902" s="223">
        <f>MMULT(N1902:T1902,'Parameters &amp; Main Results'!$B$12:$B$18)-'Parameters &amp; Main Results'!$B$22/12+MMULT(U1902:V1902,'Parameters &amp; Main Results'!$B$20:$B$21)</f>
        <v>2.1529842783581227E-3</v>
      </c>
      <c r="Y1902" s="223">
        <f>MMULT(N1902:T1902,'Parameters &amp; Main Results'!$C$12:$C$18)-'Parameters &amp; Main Results'!$C$22/12+MMULT(U1902:V1902,'Parameters &amp; Main Results'!$C$20:$C$21)</f>
        <v>2.5421421805023113E-3</v>
      </c>
      <c r="Z1902" s="17">
        <f t="shared" ca="1" si="1966"/>
        <v>1</v>
      </c>
      <c r="AE1902" s="252">
        <f t="shared" ca="1" si="1962"/>
        <v>0</v>
      </c>
      <c r="AF1902" s="253" t="e">
        <f t="shared" ca="1" si="1963"/>
        <v>#DIV/0!</v>
      </c>
      <c r="AG1902" s="258" t="e">
        <f t="shared" ca="1" si="1964"/>
        <v>#DIV/0!</v>
      </c>
      <c r="AH1902" s="227" t="e">
        <f ca="1">IF(SUM(AG1902:OFFSET(AG1902,(-HoldAggressiveTime-1),0,,))=0,"Defensive","Aggressive")</f>
        <v>#DIV/0!</v>
      </c>
    </row>
    <row r="1903" spans="1:34" ht="13" x14ac:dyDescent="0.15">
      <c r="A1903">
        <f t="shared" si="15"/>
        <v>2</v>
      </c>
      <c r="B1903">
        <f t="shared" si="16"/>
        <v>2029</v>
      </c>
      <c r="C1903" s="70">
        <f t="shared" si="1"/>
        <v>2029.0833333331896</v>
      </c>
      <c r="D1903" s="149">
        <f t="shared" si="383"/>
        <v>47208</v>
      </c>
      <c r="N1903" s="156">
        <f>(1+'Parameters &amp; Main Results'!$B$24)^(1/12)-1</f>
        <v>2.8708987190766422E-3</v>
      </c>
      <c r="O1903" s="156">
        <f>(1+'Parameters &amp; Main Results'!$B$26)^(1/12)-1</f>
        <v>0</v>
      </c>
      <c r="P1903" s="156">
        <f>(1+'Parameters &amp; Main Results'!$B$28)^(1/12)-1</f>
        <v>0</v>
      </c>
      <c r="Q1903" s="136">
        <f>(1+'Parameters &amp; Main Results'!$B$30)^(1/12)-1</f>
        <v>2.8708987190766422E-3</v>
      </c>
      <c r="R1903" s="136">
        <f>(1+'Parameters &amp; Main Results'!$B$32)^(1/12)-1</f>
        <v>0</v>
      </c>
      <c r="S1903" s="136">
        <f>(1+'Parameters &amp; Main Results'!$B$34)^(1/12)-1</f>
        <v>0</v>
      </c>
      <c r="T1903" s="156">
        <f>(1+'Parameters &amp; Main Results'!$B$36)^(1/12)-1</f>
        <v>8.295381143461622E-4</v>
      </c>
      <c r="U1903" s="240">
        <v>0</v>
      </c>
      <c r="V1903" s="240">
        <v>0</v>
      </c>
      <c r="W1903" s="255">
        <f t="shared" ca="1" si="1965"/>
        <v>0</v>
      </c>
      <c r="X1903" s="223">
        <f>MMULT(N1903:T1903,'Parameters &amp; Main Results'!$B$12:$B$18)-'Parameters &amp; Main Results'!$B$22/12+MMULT(U1903:V1903,'Parameters &amp; Main Results'!$B$20:$B$21)</f>
        <v>2.1529842783581227E-3</v>
      </c>
      <c r="Y1903" s="223">
        <f>MMULT(N1903:T1903,'Parameters &amp; Main Results'!$C$12:$C$18)-'Parameters &amp; Main Results'!$C$22/12+MMULT(U1903:V1903,'Parameters &amp; Main Results'!$C$20:$C$21)</f>
        <v>2.5421421805023113E-3</v>
      </c>
      <c r="Z1903" s="17">
        <f t="shared" ca="1" si="1966"/>
        <v>1</v>
      </c>
      <c r="AE1903" s="252">
        <f t="shared" ca="1" si="1962"/>
        <v>0</v>
      </c>
      <c r="AF1903" s="253" t="e">
        <f t="shared" ca="1" si="1963"/>
        <v>#DIV/0!</v>
      </c>
      <c r="AG1903" s="258" t="e">
        <f t="shared" ca="1" si="1964"/>
        <v>#DIV/0!</v>
      </c>
      <c r="AH1903" s="227" t="e">
        <f ca="1">IF(SUM(AG1903:OFFSET(AG1903,(-HoldAggressiveTime-1),0,,))=0,"Defensive","Aggressive")</f>
        <v>#DIV/0!</v>
      </c>
    </row>
    <row r="1904" spans="1:34" ht="13" x14ac:dyDescent="0.15">
      <c r="A1904">
        <f t="shared" si="15"/>
        <v>3</v>
      </c>
      <c r="B1904">
        <f t="shared" si="16"/>
        <v>2029</v>
      </c>
      <c r="C1904" s="70">
        <f t="shared" si="1"/>
        <v>2029.1666666665228</v>
      </c>
      <c r="D1904" s="149">
        <f t="shared" si="383"/>
        <v>47238</v>
      </c>
      <c r="N1904" s="156">
        <f>(1+'Parameters &amp; Main Results'!$B$24)^(1/12)-1</f>
        <v>2.8708987190766422E-3</v>
      </c>
      <c r="O1904" s="156">
        <f>(1+'Parameters &amp; Main Results'!$B$26)^(1/12)-1</f>
        <v>0</v>
      </c>
      <c r="P1904" s="156">
        <f>(1+'Parameters &amp; Main Results'!$B$28)^(1/12)-1</f>
        <v>0</v>
      </c>
      <c r="Q1904" s="136">
        <f>(1+'Parameters &amp; Main Results'!$B$30)^(1/12)-1</f>
        <v>2.8708987190766422E-3</v>
      </c>
      <c r="R1904" s="136">
        <f>(1+'Parameters &amp; Main Results'!$B$32)^(1/12)-1</f>
        <v>0</v>
      </c>
      <c r="S1904" s="136">
        <f>(1+'Parameters &amp; Main Results'!$B$34)^(1/12)-1</f>
        <v>0</v>
      </c>
      <c r="T1904" s="156">
        <f>(1+'Parameters &amp; Main Results'!$B$36)^(1/12)-1</f>
        <v>8.295381143461622E-4</v>
      </c>
      <c r="U1904" s="240">
        <v>0</v>
      </c>
      <c r="V1904" s="240">
        <v>0</v>
      </c>
      <c r="W1904" s="255">
        <f t="shared" ca="1" si="1965"/>
        <v>0</v>
      </c>
      <c r="X1904" s="223">
        <f>MMULT(N1904:T1904,'Parameters &amp; Main Results'!$B$12:$B$18)-'Parameters &amp; Main Results'!$B$22/12+MMULT(U1904:V1904,'Parameters &amp; Main Results'!$B$20:$B$21)</f>
        <v>2.1529842783581227E-3</v>
      </c>
      <c r="Y1904" s="223">
        <f>MMULT(N1904:T1904,'Parameters &amp; Main Results'!$C$12:$C$18)-'Parameters &amp; Main Results'!$C$22/12+MMULT(U1904:V1904,'Parameters &amp; Main Results'!$C$20:$C$21)</f>
        <v>2.5421421805023113E-3</v>
      </c>
      <c r="Z1904" s="17">
        <f t="shared" ca="1" si="1966"/>
        <v>1</v>
      </c>
      <c r="AE1904" s="252">
        <f t="shared" ca="1" si="1962"/>
        <v>0</v>
      </c>
      <c r="AF1904" s="253" t="e">
        <f t="shared" ca="1" si="1963"/>
        <v>#DIV/0!</v>
      </c>
      <c r="AG1904" s="258" t="e">
        <f t="shared" ca="1" si="1964"/>
        <v>#DIV/0!</v>
      </c>
      <c r="AH1904" s="227" t="e">
        <f ca="1">IF(SUM(AG1904:OFFSET(AG1904,(-HoldAggressiveTime-1),0,,))=0,"Defensive","Aggressive")</f>
        <v>#DIV/0!</v>
      </c>
    </row>
    <row r="1905" spans="1:34" ht="13" x14ac:dyDescent="0.15">
      <c r="A1905">
        <f t="shared" si="15"/>
        <v>4</v>
      </c>
      <c r="B1905">
        <f t="shared" si="16"/>
        <v>2029</v>
      </c>
      <c r="C1905" s="70">
        <f t="shared" si="1"/>
        <v>2029.2499999998561</v>
      </c>
      <c r="D1905" s="149">
        <f t="shared" si="383"/>
        <v>47269</v>
      </c>
      <c r="N1905" s="156">
        <f>(1+'Parameters &amp; Main Results'!$B$24)^(1/12)-1</f>
        <v>2.8708987190766422E-3</v>
      </c>
      <c r="O1905" s="156">
        <f>(1+'Parameters &amp; Main Results'!$B$26)^(1/12)-1</f>
        <v>0</v>
      </c>
      <c r="P1905" s="156">
        <f>(1+'Parameters &amp; Main Results'!$B$28)^(1/12)-1</f>
        <v>0</v>
      </c>
      <c r="Q1905" s="136">
        <f>(1+'Parameters &amp; Main Results'!$B$30)^(1/12)-1</f>
        <v>2.8708987190766422E-3</v>
      </c>
      <c r="R1905" s="136">
        <f>(1+'Parameters &amp; Main Results'!$B$32)^(1/12)-1</f>
        <v>0</v>
      </c>
      <c r="S1905" s="136">
        <f>(1+'Parameters &amp; Main Results'!$B$34)^(1/12)-1</f>
        <v>0</v>
      </c>
      <c r="T1905" s="156">
        <f>(1+'Parameters &amp; Main Results'!$B$36)^(1/12)-1</f>
        <v>8.295381143461622E-4</v>
      </c>
      <c r="U1905" s="240">
        <v>0</v>
      </c>
      <c r="V1905" s="240">
        <v>0</v>
      </c>
      <c r="W1905" s="255">
        <f t="shared" ca="1" si="1965"/>
        <v>0</v>
      </c>
      <c r="X1905" s="223">
        <f>MMULT(N1905:T1905,'Parameters &amp; Main Results'!$B$12:$B$18)-'Parameters &amp; Main Results'!$B$22/12+MMULT(U1905:V1905,'Parameters &amp; Main Results'!$B$20:$B$21)</f>
        <v>2.1529842783581227E-3</v>
      </c>
      <c r="Y1905" s="223">
        <f>MMULT(N1905:T1905,'Parameters &amp; Main Results'!$C$12:$C$18)-'Parameters &amp; Main Results'!$C$22/12+MMULT(U1905:V1905,'Parameters &amp; Main Results'!$C$20:$C$21)</f>
        <v>2.5421421805023113E-3</v>
      </c>
      <c r="Z1905" s="17">
        <f t="shared" ca="1" si="1966"/>
        <v>1</v>
      </c>
      <c r="AE1905" s="252">
        <f t="shared" ca="1" si="1962"/>
        <v>0</v>
      </c>
      <c r="AF1905" s="253" t="e">
        <f t="shared" ca="1" si="1963"/>
        <v>#DIV/0!</v>
      </c>
      <c r="AG1905" s="258" t="e">
        <f t="shared" ca="1" si="1964"/>
        <v>#DIV/0!</v>
      </c>
      <c r="AH1905" s="227" t="e">
        <f ca="1">IF(SUM(AG1905:OFFSET(AG1905,(-HoldAggressiveTime-1),0,,))=0,"Defensive","Aggressive")</f>
        <v>#DIV/0!</v>
      </c>
    </row>
    <row r="1906" spans="1:34" ht="13" x14ac:dyDescent="0.15">
      <c r="A1906">
        <f t="shared" si="15"/>
        <v>5</v>
      </c>
      <c r="B1906">
        <f t="shared" si="16"/>
        <v>2029</v>
      </c>
      <c r="C1906" s="70">
        <f t="shared" si="1"/>
        <v>2029.3333333331893</v>
      </c>
      <c r="D1906" s="149">
        <f t="shared" si="383"/>
        <v>47299</v>
      </c>
      <c r="N1906" s="156">
        <f>(1+'Parameters &amp; Main Results'!$B$24)^(1/12)-1</f>
        <v>2.8708987190766422E-3</v>
      </c>
      <c r="O1906" s="156">
        <f>(1+'Parameters &amp; Main Results'!$B$26)^(1/12)-1</f>
        <v>0</v>
      </c>
      <c r="P1906" s="156">
        <f>(1+'Parameters &amp; Main Results'!$B$28)^(1/12)-1</f>
        <v>0</v>
      </c>
      <c r="Q1906" s="136">
        <f>(1+'Parameters &amp; Main Results'!$B$30)^(1/12)-1</f>
        <v>2.8708987190766422E-3</v>
      </c>
      <c r="R1906" s="136">
        <f>(1+'Parameters &amp; Main Results'!$B$32)^(1/12)-1</f>
        <v>0</v>
      </c>
      <c r="S1906" s="136">
        <f>(1+'Parameters &amp; Main Results'!$B$34)^(1/12)-1</f>
        <v>0</v>
      </c>
      <c r="T1906" s="156">
        <f>(1+'Parameters &amp; Main Results'!$B$36)^(1/12)-1</f>
        <v>8.295381143461622E-4</v>
      </c>
      <c r="U1906" s="240">
        <v>0</v>
      </c>
      <c r="V1906" s="240">
        <v>0</v>
      </c>
      <c r="W1906" s="255">
        <f t="shared" ca="1" si="1965"/>
        <v>0</v>
      </c>
      <c r="X1906" s="223">
        <f>MMULT(N1906:T1906,'Parameters &amp; Main Results'!$B$12:$B$18)-'Parameters &amp; Main Results'!$B$22/12+MMULT(U1906:V1906,'Parameters &amp; Main Results'!$B$20:$B$21)</f>
        <v>2.1529842783581227E-3</v>
      </c>
      <c r="Y1906" s="223">
        <f>MMULT(N1906:T1906,'Parameters &amp; Main Results'!$C$12:$C$18)-'Parameters &amp; Main Results'!$C$22/12+MMULT(U1906:V1906,'Parameters &amp; Main Results'!$C$20:$C$21)</f>
        <v>2.5421421805023113E-3</v>
      </c>
      <c r="Z1906" s="17">
        <f t="shared" ca="1" si="1966"/>
        <v>1</v>
      </c>
      <c r="AE1906" s="252">
        <f t="shared" ca="1" si="1962"/>
        <v>0</v>
      </c>
      <c r="AF1906" s="253" t="e">
        <f t="shared" ca="1" si="1963"/>
        <v>#DIV/0!</v>
      </c>
      <c r="AG1906" s="258" t="e">
        <f t="shared" ca="1" si="1964"/>
        <v>#DIV/0!</v>
      </c>
      <c r="AH1906" s="227" t="e">
        <f ca="1">IF(SUM(AG1906:OFFSET(AG1906,(-HoldAggressiveTime-1),0,,))=0,"Defensive","Aggressive")</f>
        <v>#DIV/0!</v>
      </c>
    </row>
    <row r="1907" spans="1:34" ht="13" x14ac:dyDescent="0.15">
      <c r="A1907">
        <f t="shared" si="15"/>
        <v>6</v>
      </c>
      <c r="B1907">
        <f t="shared" si="16"/>
        <v>2029</v>
      </c>
      <c r="C1907" s="70">
        <f t="shared" si="1"/>
        <v>2029.4166666665226</v>
      </c>
      <c r="D1907" s="149">
        <f t="shared" si="383"/>
        <v>47330</v>
      </c>
      <c r="N1907" s="156">
        <f>(1+'Parameters &amp; Main Results'!$B$24)^(1/12)-1</f>
        <v>2.8708987190766422E-3</v>
      </c>
      <c r="O1907" s="156">
        <f>(1+'Parameters &amp; Main Results'!$B$26)^(1/12)-1</f>
        <v>0</v>
      </c>
      <c r="P1907" s="156">
        <f>(1+'Parameters &amp; Main Results'!$B$28)^(1/12)-1</f>
        <v>0</v>
      </c>
      <c r="Q1907" s="136">
        <f>(1+'Parameters &amp; Main Results'!$B$30)^(1/12)-1</f>
        <v>2.8708987190766422E-3</v>
      </c>
      <c r="R1907" s="136">
        <f>(1+'Parameters &amp; Main Results'!$B$32)^(1/12)-1</f>
        <v>0</v>
      </c>
      <c r="S1907" s="136">
        <f>(1+'Parameters &amp; Main Results'!$B$34)^(1/12)-1</f>
        <v>0</v>
      </c>
      <c r="T1907" s="156">
        <f>(1+'Parameters &amp; Main Results'!$B$36)^(1/12)-1</f>
        <v>8.295381143461622E-4</v>
      </c>
      <c r="U1907" s="240">
        <v>0</v>
      </c>
      <c r="V1907" s="240">
        <v>0</v>
      </c>
      <c r="W1907" s="255">
        <f t="shared" ca="1" si="1965"/>
        <v>0</v>
      </c>
      <c r="X1907" s="223">
        <f>MMULT(N1907:T1907,'Parameters &amp; Main Results'!$B$12:$B$18)-'Parameters &amp; Main Results'!$B$22/12+MMULT(U1907:V1907,'Parameters &amp; Main Results'!$B$20:$B$21)</f>
        <v>2.1529842783581227E-3</v>
      </c>
      <c r="Y1907" s="223">
        <f>MMULT(N1907:T1907,'Parameters &amp; Main Results'!$C$12:$C$18)-'Parameters &amp; Main Results'!$C$22/12+MMULT(U1907:V1907,'Parameters &amp; Main Results'!$C$20:$C$21)</f>
        <v>2.5421421805023113E-3</v>
      </c>
      <c r="Z1907" s="17">
        <f t="shared" ca="1" si="1966"/>
        <v>1</v>
      </c>
      <c r="AE1907" s="252">
        <f t="shared" ca="1" si="1962"/>
        <v>0</v>
      </c>
      <c r="AF1907" s="253" t="e">
        <f t="shared" ca="1" si="1963"/>
        <v>#DIV/0!</v>
      </c>
      <c r="AG1907" s="258" t="e">
        <f t="shared" ca="1" si="1964"/>
        <v>#DIV/0!</v>
      </c>
      <c r="AH1907" s="227" t="e">
        <f ca="1">IF(SUM(AG1907:OFFSET(AG1907,(-HoldAggressiveTime-1),0,,))=0,"Defensive","Aggressive")</f>
        <v>#DIV/0!</v>
      </c>
    </row>
    <row r="1908" spans="1:34" ht="13" x14ac:dyDescent="0.15">
      <c r="A1908">
        <f t="shared" si="15"/>
        <v>7</v>
      </c>
      <c r="B1908">
        <f t="shared" si="16"/>
        <v>2029</v>
      </c>
      <c r="C1908" s="70">
        <f t="shared" si="1"/>
        <v>2029.4999999998558</v>
      </c>
      <c r="D1908" s="149">
        <f t="shared" si="383"/>
        <v>47361</v>
      </c>
      <c r="N1908" s="156">
        <f>(1+'Parameters &amp; Main Results'!$B$24)^(1/12)-1</f>
        <v>2.8708987190766422E-3</v>
      </c>
      <c r="O1908" s="156">
        <f>(1+'Parameters &amp; Main Results'!$B$26)^(1/12)-1</f>
        <v>0</v>
      </c>
      <c r="P1908" s="156">
        <f>(1+'Parameters &amp; Main Results'!$B$28)^(1/12)-1</f>
        <v>0</v>
      </c>
      <c r="Q1908" s="136">
        <f>(1+'Parameters &amp; Main Results'!$B$30)^(1/12)-1</f>
        <v>2.8708987190766422E-3</v>
      </c>
      <c r="R1908" s="136">
        <f>(1+'Parameters &amp; Main Results'!$B$32)^(1/12)-1</f>
        <v>0</v>
      </c>
      <c r="S1908" s="136">
        <f>(1+'Parameters &amp; Main Results'!$B$34)^(1/12)-1</f>
        <v>0</v>
      </c>
      <c r="T1908" s="156">
        <f>(1+'Parameters &amp; Main Results'!$B$36)^(1/12)-1</f>
        <v>8.295381143461622E-4</v>
      </c>
      <c r="U1908" s="240">
        <v>0</v>
      </c>
      <c r="V1908" s="240">
        <v>0</v>
      </c>
      <c r="W1908" s="255">
        <f t="shared" ca="1" si="1965"/>
        <v>0</v>
      </c>
      <c r="X1908" s="223">
        <f>MMULT(N1908:T1908,'Parameters &amp; Main Results'!$B$12:$B$18)-'Parameters &amp; Main Results'!$B$22/12+MMULT(U1908:V1908,'Parameters &amp; Main Results'!$B$20:$B$21)</f>
        <v>2.1529842783581227E-3</v>
      </c>
      <c r="Y1908" s="223">
        <f>MMULT(N1908:T1908,'Parameters &amp; Main Results'!$C$12:$C$18)-'Parameters &amp; Main Results'!$C$22/12+MMULT(U1908:V1908,'Parameters &amp; Main Results'!$C$20:$C$21)</f>
        <v>2.5421421805023113E-3</v>
      </c>
      <c r="Z1908" s="17">
        <f t="shared" ca="1" si="1966"/>
        <v>1</v>
      </c>
      <c r="AE1908" s="252">
        <f t="shared" ca="1" si="1962"/>
        <v>0</v>
      </c>
      <c r="AF1908" s="253" t="e">
        <f t="shared" ca="1" si="1963"/>
        <v>#DIV/0!</v>
      </c>
      <c r="AG1908" s="258" t="e">
        <f t="shared" ca="1" si="1964"/>
        <v>#DIV/0!</v>
      </c>
      <c r="AH1908" s="227" t="e">
        <f ca="1">IF(SUM(AG1908:OFFSET(AG1908,(-HoldAggressiveTime-1),0,,))=0,"Defensive","Aggressive")</f>
        <v>#DIV/0!</v>
      </c>
    </row>
    <row r="1909" spans="1:34" ht="13" x14ac:dyDescent="0.15">
      <c r="A1909">
        <f t="shared" si="15"/>
        <v>8</v>
      </c>
      <c r="B1909">
        <f t="shared" si="16"/>
        <v>2029</v>
      </c>
      <c r="C1909" s="70">
        <f t="shared" si="1"/>
        <v>2029.5833333331891</v>
      </c>
      <c r="D1909" s="149">
        <f t="shared" si="383"/>
        <v>47391</v>
      </c>
      <c r="N1909" s="156">
        <f>(1+'Parameters &amp; Main Results'!$B$24)^(1/12)-1</f>
        <v>2.8708987190766422E-3</v>
      </c>
      <c r="O1909" s="156">
        <f>(1+'Parameters &amp; Main Results'!$B$26)^(1/12)-1</f>
        <v>0</v>
      </c>
      <c r="P1909" s="156">
        <f>(1+'Parameters &amp; Main Results'!$B$28)^(1/12)-1</f>
        <v>0</v>
      </c>
      <c r="Q1909" s="136">
        <f>(1+'Parameters &amp; Main Results'!$B$30)^(1/12)-1</f>
        <v>2.8708987190766422E-3</v>
      </c>
      <c r="R1909" s="136">
        <f>(1+'Parameters &amp; Main Results'!$B$32)^(1/12)-1</f>
        <v>0</v>
      </c>
      <c r="S1909" s="136">
        <f>(1+'Parameters &amp; Main Results'!$B$34)^(1/12)-1</f>
        <v>0</v>
      </c>
      <c r="T1909" s="156">
        <f>(1+'Parameters &amp; Main Results'!$B$36)^(1/12)-1</f>
        <v>8.295381143461622E-4</v>
      </c>
      <c r="U1909" s="240">
        <v>0</v>
      </c>
      <c r="V1909" s="240">
        <v>0</v>
      </c>
      <c r="W1909" s="255">
        <f t="shared" ca="1" si="1965"/>
        <v>0</v>
      </c>
      <c r="X1909" s="223">
        <f>MMULT(N1909:T1909,'Parameters &amp; Main Results'!$B$12:$B$18)-'Parameters &amp; Main Results'!$B$22/12+MMULT(U1909:V1909,'Parameters &amp; Main Results'!$B$20:$B$21)</f>
        <v>2.1529842783581227E-3</v>
      </c>
      <c r="Y1909" s="223">
        <f>MMULT(N1909:T1909,'Parameters &amp; Main Results'!$C$12:$C$18)-'Parameters &amp; Main Results'!$C$22/12+MMULT(U1909:V1909,'Parameters &amp; Main Results'!$C$20:$C$21)</f>
        <v>2.5421421805023113E-3</v>
      </c>
      <c r="Z1909" s="17">
        <f t="shared" ca="1" si="1966"/>
        <v>1</v>
      </c>
      <c r="AE1909" s="252">
        <f t="shared" ca="1" si="1962"/>
        <v>0</v>
      </c>
      <c r="AF1909" s="253" t="e">
        <f t="shared" ca="1" si="1963"/>
        <v>#DIV/0!</v>
      </c>
      <c r="AG1909" s="258" t="e">
        <f t="shared" ca="1" si="1964"/>
        <v>#DIV/0!</v>
      </c>
      <c r="AH1909" s="227" t="e">
        <f ca="1">IF(SUM(AG1909:OFFSET(AG1909,(-HoldAggressiveTime-1),0,,))=0,"Defensive","Aggressive")</f>
        <v>#DIV/0!</v>
      </c>
    </row>
    <row r="1910" spans="1:34" ht="13" x14ac:dyDescent="0.15">
      <c r="A1910">
        <f t="shared" si="15"/>
        <v>9</v>
      </c>
      <c r="B1910">
        <f t="shared" si="16"/>
        <v>2029</v>
      </c>
      <c r="C1910" s="70">
        <f t="shared" si="1"/>
        <v>2029.6666666665224</v>
      </c>
      <c r="D1910" s="149">
        <f t="shared" si="383"/>
        <v>47422</v>
      </c>
      <c r="N1910" s="156">
        <f>(1+'Parameters &amp; Main Results'!$B$24)^(1/12)-1</f>
        <v>2.8708987190766422E-3</v>
      </c>
      <c r="O1910" s="156">
        <f>(1+'Parameters &amp; Main Results'!$B$26)^(1/12)-1</f>
        <v>0</v>
      </c>
      <c r="P1910" s="156">
        <f>(1+'Parameters &amp; Main Results'!$B$28)^(1/12)-1</f>
        <v>0</v>
      </c>
      <c r="Q1910" s="136">
        <f>(1+'Parameters &amp; Main Results'!$B$30)^(1/12)-1</f>
        <v>2.8708987190766422E-3</v>
      </c>
      <c r="R1910" s="136">
        <f>(1+'Parameters &amp; Main Results'!$B$32)^(1/12)-1</f>
        <v>0</v>
      </c>
      <c r="S1910" s="136">
        <f>(1+'Parameters &amp; Main Results'!$B$34)^(1/12)-1</f>
        <v>0</v>
      </c>
      <c r="T1910" s="156">
        <f>(1+'Parameters &amp; Main Results'!$B$36)^(1/12)-1</f>
        <v>8.295381143461622E-4</v>
      </c>
      <c r="U1910" s="240">
        <v>0</v>
      </c>
      <c r="V1910" s="240">
        <v>0</v>
      </c>
      <c r="W1910" s="255">
        <f t="shared" ca="1" si="1965"/>
        <v>0</v>
      </c>
      <c r="X1910" s="223">
        <f>MMULT(N1910:T1910,'Parameters &amp; Main Results'!$B$12:$B$18)-'Parameters &amp; Main Results'!$B$22/12+MMULT(U1910:V1910,'Parameters &amp; Main Results'!$B$20:$B$21)</f>
        <v>2.1529842783581227E-3</v>
      </c>
      <c r="Y1910" s="223">
        <f>MMULT(N1910:T1910,'Parameters &amp; Main Results'!$C$12:$C$18)-'Parameters &amp; Main Results'!$C$22/12+MMULT(U1910:V1910,'Parameters &amp; Main Results'!$C$20:$C$21)</f>
        <v>2.5421421805023113E-3</v>
      </c>
      <c r="Z1910" s="17">
        <f t="shared" ca="1" si="1966"/>
        <v>1</v>
      </c>
      <c r="AE1910" s="252">
        <f t="shared" ca="1" si="1962"/>
        <v>0</v>
      </c>
      <c r="AF1910" s="253" t="e">
        <f t="shared" ca="1" si="1963"/>
        <v>#DIV/0!</v>
      </c>
      <c r="AG1910" s="258" t="e">
        <f t="shared" ca="1" si="1964"/>
        <v>#DIV/0!</v>
      </c>
      <c r="AH1910" s="227" t="e">
        <f ca="1">IF(SUM(AG1910:OFFSET(AG1910,(-HoldAggressiveTime-1),0,,))=0,"Defensive","Aggressive")</f>
        <v>#DIV/0!</v>
      </c>
    </row>
    <row r="1911" spans="1:34" ht="13" x14ac:dyDescent="0.15">
      <c r="A1911">
        <f t="shared" si="15"/>
        <v>10</v>
      </c>
      <c r="B1911">
        <f t="shared" si="16"/>
        <v>2029</v>
      </c>
      <c r="C1911" s="70">
        <f t="shared" si="1"/>
        <v>2029.7499999998556</v>
      </c>
      <c r="D1911" s="149">
        <f t="shared" si="383"/>
        <v>47452</v>
      </c>
      <c r="N1911" s="156">
        <f>(1+'Parameters &amp; Main Results'!$B$24)^(1/12)-1</f>
        <v>2.8708987190766422E-3</v>
      </c>
      <c r="O1911" s="156">
        <f>(1+'Parameters &amp; Main Results'!$B$26)^(1/12)-1</f>
        <v>0</v>
      </c>
      <c r="P1911" s="156">
        <f>(1+'Parameters &amp; Main Results'!$B$28)^(1/12)-1</f>
        <v>0</v>
      </c>
      <c r="Q1911" s="136">
        <f>(1+'Parameters &amp; Main Results'!$B$30)^(1/12)-1</f>
        <v>2.8708987190766422E-3</v>
      </c>
      <c r="R1911" s="136">
        <f>(1+'Parameters &amp; Main Results'!$B$32)^(1/12)-1</f>
        <v>0</v>
      </c>
      <c r="S1911" s="136">
        <f>(1+'Parameters &amp; Main Results'!$B$34)^(1/12)-1</f>
        <v>0</v>
      </c>
      <c r="T1911" s="156">
        <f>(1+'Parameters &amp; Main Results'!$B$36)^(1/12)-1</f>
        <v>8.295381143461622E-4</v>
      </c>
      <c r="U1911" s="240">
        <v>0</v>
      </c>
      <c r="V1911" s="240">
        <v>0</v>
      </c>
      <c r="W1911" s="255">
        <f t="shared" ca="1" si="1965"/>
        <v>0</v>
      </c>
      <c r="X1911" s="223">
        <f>MMULT(N1911:T1911,'Parameters &amp; Main Results'!$B$12:$B$18)-'Parameters &amp; Main Results'!$B$22/12+MMULT(U1911:V1911,'Parameters &amp; Main Results'!$B$20:$B$21)</f>
        <v>2.1529842783581227E-3</v>
      </c>
      <c r="Y1911" s="223">
        <f>MMULT(N1911:T1911,'Parameters &amp; Main Results'!$C$12:$C$18)-'Parameters &amp; Main Results'!$C$22/12+MMULT(U1911:V1911,'Parameters &amp; Main Results'!$C$20:$C$21)</f>
        <v>2.5421421805023113E-3</v>
      </c>
      <c r="Z1911" s="17">
        <f t="shared" ca="1" si="1966"/>
        <v>1</v>
      </c>
      <c r="AE1911" s="252">
        <f t="shared" ca="1" si="1962"/>
        <v>0</v>
      </c>
      <c r="AF1911" s="253" t="e">
        <f t="shared" ca="1" si="1963"/>
        <v>#DIV/0!</v>
      </c>
      <c r="AG1911" s="258" t="e">
        <f t="shared" ca="1" si="1964"/>
        <v>#DIV/0!</v>
      </c>
      <c r="AH1911" s="227" t="e">
        <f ca="1">IF(SUM(AG1911:OFFSET(AG1911,(-HoldAggressiveTime-1),0,,))=0,"Defensive","Aggressive")</f>
        <v>#DIV/0!</v>
      </c>
    </row>
    <row r="1912" spans="1:34" ht="13" x14ac:dyDescent="0.15">
      <c r="A1912">
        <f t="shared" si="15"/>
        <v>11</v>
      </c>
      <c r="B1912">
        <f t="shared" si="16"/>
        <v>2029</v>
      </c>
      <c r="C1912" s="70">
        <f t="shared" si="1"/>
        <v>2029.8333333331889</v>
      </c>
      <c r="D1912" s="149">
        <f t="shared" si="383"/>
        <v>47483</v>
      </c>
      <c r="N1912" s="156">
        <f>(1+'Parameters &amp; Main Results'!$B$24)^(1/12)-1</f>
        <v>2.8708987190766422E-3</v>
      </c>
      <c r="O1912" s="156">
        <f>(1+'Parameters &amp; Main Results'!$B$26)^(1/12)-1</f>
        <v>0</v>
      </c>
      <c r="P1912" s="156">
        <f>(1+'Parameters &amp; Main Results'!$B$28)^(1/12)-1</f>
        <v>0</v>
      </c>
      <c r="Q1912" s="136">
        <f>(1+'Parameters &amp; Main Results'!$B$30)^(1/12)-1</f>
        <v>2.8708987190766422E-3</v>
      </c>
      <c r="R1912" s="136">
        <f>(1+'Parameters &amp; Main Results'!$B$32)^(1/12)-1</f>
        <v>0</v>
      </c>
      <c r="S1912" s="136">
        <f>(1+'Parameters &amp; Main Results'!$B$34)^(1/12)-1</f>
        <v>0</v>
      </c>
      <c r="T1912" s="156">
        <f>(1+'Parameters &amp; Main Results'!$B$36)^(1/12)-1</f>
        <v>8.295381143461622E-4</v>
      </c>
      <c r="U1912" s="240">
        <v>0</v>
      </c>
      <c r="V1912" s="240">
        <v>0</v>
      </c>
      <c r="W1912" s="255">
        <f t="shared" ca="1" si="1965"/>
        <v>0</v>
      </c>
      <c r="X1912" s="223">
        <f>MMULT(N1912:T1912,'Parameters &amp; Main Results'!$B$12:$B$18)-'Parameters &amp; Main Results'!$B$22/12+MMULT(U1912:V1912,'Parameters &amp; Main Results'!$B$20:$B$21)</f>
        <v>2.1529842783581227E-3</v>
      </c>
      <c r="Y1912" s="223">
        <f>MMULT(N1912:T1912,'Parameters &amp; Main Results'!$C$12:$C$18)-'Parameters &amp; Main Results'!$C$22/12+MMULT(U1912:V1912,'Parameters &amp; Main Results'!$C$20:$C$21)</f>
        <v>2.5421421805023113E-3</v>
      </c>
      <c r="Z1912" s="17">
        <f t="shared" ca="1" si="1966"/>
        <v>1</v>
      </c>
      <c r="AE1912" s="252">
        <f t="shared" ca="1" si="1962"/>
        <v>0</v>
      </c>
      <c r="AF1912" s="253" t="e">
        <f t="shared" ca="1" si="1963"/>
        <v>#DIV/0!</v>
      </c>
      <c r="AG1912" s="258" t="e">
        <f t="shared" ca="1" si="1964"/>
        <v>#DIV/0!</v>
      </c>
      <c r="AH1912" s="227" t="e">
        <f ca="1">IF(SUM(AG1912:OFFSET(AG1912,(-HoldAggressiveTime-1),0,,))=0,"Defensive","Aggressive")</f>
        <v>#DIV/0!</v>
      </c>
    </row>
    <row r="1913" spans="1:34" ht="13" x14ac:dyDescent="0.15">
      <c r="A1913">
        <f t="shared" si="15"/>
        <v>12</v>
      </c>
      <c r="B1913">
        <f t="shared" si="16"/>
        <v>2029</v>
      </c>
      <c r="C1913" s="70">
        <f t="shared" si="1"/>
        <v>2029.9166666665221</v>
      </c>
      <c r="D1913" s="149">
        <f t="shared" si="383"/>
        <v>47514</v>
      </c>
      <c r="N1913" s="156">
        <f>(1+'Parameters &amp; Main Results'!$B$24)^(1/12)-1</f>
        <v>2.8708987190766422E-3</v>
      </c>
      <c r="O1913" s="156">
        <f>(1+'Parameters &amp; Main Results'!$B$26)^(1/12)-1</f>
        <v>0</v>
      </c>
      <c r="P1913" s="156">
        <f>(1+'Parameters &amp; Main Results'!$B$28)^(1/12)-1</f>
        <v>0</v>
      </c>
      <c r="Q1913" s="136">
        <f>(1+'Parameters &amp; Main Results'!$B$30)^(1/12)-1</f>
        <v>2.8708987190766422E-3</v>
      </c>
      <c r="R1913" s="136">
        <f>(1+'Parameters &amp; Main Results'!$B$32)^(1/12)-1</f>
        <v>0</v>
      </c>
      <c r="S1913" s="136">
        <f>(1+'Parameters &amp; Main Results'!$B$34)^(1/12)-1</f>
        <v>0</v>
      </c>
      <c r="T1913" s="156">
        <f>(1+'Parameters &amp; Main Results'!$B$36)^(1/12)-1</f>
        <v>8.295381143461622E-4</v>
      </c>
      <c r="U1913" s="240">
        <v>0</v>
      </c>
      <c r="V1913" s="240">
        <v>0</v>
      </c>
      <c r="W1913" s="255">
        <f t="shared" ca="1" si="1965"/>
        <v>0</v>
      </c>
      <c r="X1913" s="223">
        <f>MMULT(N1913:T1913,'Parameters &amp; Main Results'!$B$12:$B$18)-'Parameters &amp; Main Results'!$B$22/12+MMULT(U1913:V1913,'Parameters &amp; Main Results'!$B$20:$B$21)</f>
        <v>2.1529842783581227E-3</v>
      </c>
      <c r="Y1913" s="223">
        <f>MMULT(N1913:T1913,'Parameters &amp; Main Results'!$C$12:$C$18)-'Parameters &amp; Main Results'!$C$22/12+MMULT(U1913:V1913,'Parameters &amp; Main Results'!$C$20:$C$21)</f>
        <v>2.5421421805023113E-3</v>
      </c>
      <c r="Z1913" s="17">
        <f t="shared" ca="1" si="1966"/>
        <v>1</v>
      </c>
      <c r="AE1913" s="252">
        <f t="shared" ca="1" si="1962"/>
        <v>0</v>
      </c>
      <c r="AF1913" s="253" t="e">
        <f t="shared" ca="1" si="1963"/>
        <v>#DIV/0!</v>
      </c>
      <c r="AG1913" s="258" t="e">
        <f t="shared" ca="1" si="1964"/>
        <v>#DIV/0!</v>
      </c>
      <c r="AH1913" s="227" t="e">
        <f ca="1">IF(SUM(AG1913:OFFSET(AG1913,(-HoldAggressiveTime-1),0,,))=0,"Defensive","Aggressive")</f>
        <v>#DIV/0!</v>
      </c>
    </row>
    <row r="1914" spans="1:34" ht="13" x14ac:dyDescent="0.15">
      <c r="A1914">
        <f t="shared" si="15"/>
        <v>1</v>
      </c>
      <c r="B1914">
        <f t="shared" si="16"/>
        <v>2030</v>
      </c>
      <c r="C1914" s="70">
        <f t="shared" si="1"/>
        <v>2029.9999999998554</v>
      </c>
      <c r="D1914" s="149">
        <f t="shared" si="383"/>
        <v>47542</v>
      </c>
      <c r="N1914" s="156">
        <f>(1+'Parameters &amp; Main Results'!$B$24)^(1/12)-1</f>
        <v>2.8708987190766422E-3</v>
      </c>
      <c r="O1914" s="156">
        <f>(1+'Parameters &amp; Main Results'!$B$26)^(1/12)-1</f>
        <v>0</v>
      </c>
      <c r="P1914" s="156">
        <f>(1+'Parameters &amp; Main Results'!$B$28)^(1/12)-1</f>
        <v>0</v>
      </c>
      <c r="Q1914" s="136">
        <f>(1+'Parameters &amp; Main Results'!$B$30)^(1/12)-1</f>
        <v>2.8708987190766422E-3</v>
      </c>
      <c r="R1914" s="136">
        <f>(1+'Parameters &amp; Main Results'!$B$32)^(1/12)-1</f>
        <v>0</v>
      </c>
      <c r="S1914" s="136">
        <f>(1+'Parameters &amp; Main Results'!$B$34)^(1/12)-1</f>
        <v>0</v>
      </c>
      <c r="T1914" s="156">
        <f>(1+'Parameters &amp; Main Results'!$B$36)^(1/12)-1</f>
        <v>8.295381143461622E-4</v>
      </c>
      <c r="U1914" s="240">
        <v>0</v>
      </c>
      <c r="V1914" s="240">
        <v>0</v>
      </c>
      <c r="W1914" s="255">
        <f t="shared" ca="1" si="1965"/>
        <v>0</v>
      </c>
      <c r="X1914" s="223">
        <f>MMULT(N1914:T1914,'Parameters &amp; Main Results'!$B$12:$B$18)-'Parameters &amp; Main Results'!$B$22/12+MMULT(U1914:V1914,'Parameters &amp; Main Results'!$B$20:$B$21)</f>
        <v>2.1529842783581227E-3</v>
      </c>
      <c r="Y1914" s="223">
        <f>MMULT(N1914:T1914,'Parameters &amp; Main Results'!$C$12:$C$18)-'Parameters &amp; Main Results'!$C$22/12+MMULT(U1914:V1914,'Parameters &amp; Main Results'!$C$20:$C$21)</f>
        <v>2.5421421805023113E-3</v>
      </c>
      <c r="Z1914" s="17">
        <f t="shared" ca="1" si="1966"/>
        <v>1</v>
      </c>
      <c r="AE1914" s="252">
        <f t="shared" ca="1" si="1962"/>
        <v>0</v>
      </c>
      <c r="AF1914" s="253" t="e">
        <f t="shared" ca="1" si="1963"/>
        <v>#DIV/0!</v>
      </c>
      <c r="AG1914" s="258" t="e">
        <f t="shared" ca="1" si="1964"/>
        <v>#DIV/0!</v>
      </c>
      <c r="AH1914" s="227" t="e">
        <f ca="1">IF(SUM(AG1914:OFFSET(AG1914,(-HoldAggressiveTime-1),0,,))=0,"Defensive","Aggressive")</f>
        <v>#DIV/0!</v>
      </c>
    </row>
    <row r="1915" spans="1:34" ht="13" x14ac:dyDescent="0.15">
      <c r="A1915">
        <f t="shared" si="15"/>
        <v>2</v>
      </c>
      <c r="B1915">
        <f t="shared" si="16"/>
        <v>2030</v>
      </c>
      <c r="C1915" s="70">
        <f t="shared" si="1"/>
        <v>2030.0833333331886</v>
      </c>
      <c r="D1915" s="149">
        <f t="shared" si="383"/>
        <v>47573</v>
      </c>
      <c r="N1915" s="156">
        <f>(1+'Parameters &amp; Main Results'!$B$24)^(1/12)-1</f>
        <v>2.8708987190766422E-3</v>
      </c>
      <c r="O1915" s="156">
        <f>(1+'Parameters &amp; Main Results'!$B$26)^(1/12)-1</f>
        <v>0</v>
      </c>
      <c r="P1915" s="156">
        <f>(1+'Parameters &amp; Main Results'!$B$28)^(1/12)-1</f>
        <v>0</v>
      </c>
      <c r="Q1915" s="136">
        <f>(1+'Parameters &amp; Main Results'!$B$30)^(1/12)-1</f>
        <v>2.8708987190766422E-3</v>
      </c>
      <c r="R1915" s="136">
        <f>(1+'Parameters &amp; Main Results'!$B$32)^(1/12)-1</f>
        <v>0</v>
      </c>
      <c r="S1915" s="136">
        <f>(1+'Parameters &amp; Main Results'!$B$34)^(1/12)-1</f>
        <v>0</v>
      </c>
      <c r="T1915" s="156">
        <f>(1+'Parameters &amp; Main Results'!$B$36)^(1/12)-1</f>
        <v>8.295381143461622E-4</v>
      </c>
      <c r="U1915" s="240">
        <v>0</v>
      </c>
      <c r="V1915" s="240">
        <v>0</v>
      </c>
      <c r="W1915" s="255">
        <f t="shared" ca="1" si="1965"/>
        <v>0</v>
      </c>
      <c r="X1915" s="223">
        <f>MMULT(N1915:T1915,'Parameters &amp; Main Results'!$B$12:$B$18)-'Parameters &amp; Main Results'!$B$22/12+MMULT(U1915:V1915,'Parameters &amp; Main Results'!$B$20:$B$21)</f>
        <v>2.1529842783581227E-3</v>
      </c>
      <c r="Y1915" s="223">
        <f>MMULT(N1915:T1915,'Parameters &amp; Main Results'!$C$12:$C$18)-'Parameters &amp; Main Results'!$C$22/12+MMULT(U1915:V1915,'Parameters &amp; Main Results'!$C$20:$C$21)</f>
        <v>2.5421421805023113E-3</v>
      </c>
      <c r="Z1915" s="17">
        <f t="shared" ca="1" si="1966"/>
        <v>1</v>
      </c>
      <c r="AE1915" s="252">
        <f t="shared" ca="1" si="1962"/>
        <v>0</v>
      </c>
      <c r="AF1915" s="253" t="e">
        <f t="shared" ca="1" si="1963"/>
        <v>#DIV/0!</v>
      </c>
      <c r="AG1915" s="258" t="e">
        <f t="shared" ca="1" si="1964"/>
        <v>#DIV/0!</v>
      </c>
      <c r="AH1915" s="227" t="e">
        <f ca="1">IF(SUM(AG1915:OFFSET(AG1915,(-HoldAggressiveTime-1),0,,))=0,"Defensive","Aggressive")</f>
        <v>#DIV/0!</v>
      </c>
    </row>
    <row r="1916" spans="1:34" ht="13" x14ac:dyDescent="0.15">
      <c r="A1916">
        <f t="shared" si="15"/>
        <v>3</v>
      </c>
      <c r="B1916">
        <f t="shared" si="16"/>
        <v>2030</v>
      </c>
      <c r="C1916" s="70">
        <f t="shared" si="1"/>
        <v>2030.1666666665219</v>
      </c>
      <c r="D1916" s="149">
        <f t="shared" si="383"/>
        <v>47603</v>
      </c>
      <c r="N1916" s="156">
        <f>(1+'Parameters &amp; Main Results'!$B$24)^(1/12)-1</f>
        <v>2.8708987190766422E-3</v>
      </c>
      <c r="O1916" s="156">
        <f>(1+'Parameters &amp; Main Results'!$B$26)^(1/12)-1</f>
        <v>0</v>
      </c>
      <c r="P1916" s="156">
        <f>(1+'Parameters &amp; Main Results'!$B$28)^(1/12)-1</f>
        <v>0</v>
      </c>
      <c r="Q1916" s="136">
        <f>(1+'Parameters &amp; Main Results'!$B$30)^(1/12)-1</f>
        <v>2.8708987190766422E-3</v>
      </c>
      <c r="R1916" s="136">
        <f>(1+'Parameters &amp; Main Results'!$B$32)^(1/12)-1</f>
        <v>0</v>
      </c>
      <c r="S1916" s="136">
        <f>(1+'Parameters &amp; Main Results'!$B$34)^(1/12)-1</f>
        <v>0</v>
      </c>
      <c r="T1916" s="156">
        <f>(1+'Parameters &amp; Main Results'!$B$36)^(1/12)-1</f>
        <v>8.295381143461622E-4</v>
      </c>
      <c r="U1916" s="240">
        <v>0</v>
      </c>
      <c r="V1916" s="240">
        <v>0</v>
      </c>
      <c r="W1916" s="255">
        <f t="shared" ca="1" si="1965"/>
        <v>0</v>
      </c>
      <c r="X1916" s="223">
        <f>MMULT(N1916:T1916,'Parameters &amp; Main Results'!$B$12:$B$18)-'Parameters &amp; Main Results'!$B$22/12+MMULT(U1916:V1916,'Parameters &amp; Main Results'!$B$20:$B$21)</f>
        <v>2.1529842783581227E-3</v>
      </c>
      <c r="Y1916" s="223">
        <f>MMULT(N1916:T1916,'Parameters &amp; Main Results'!$C$12:$C$18)-'Parameters &amp; Main Results'!$C$22/12+MMULT(U1916:V1916,'Parameters &amp; Main Results'!$C$20:$C$21)</f>
        <v>2.5421421805023113E-3</v>
      </c>
      <c r="Z1916" s="17">
        <f t="shared" ca="1" si="1966"/>
        <v>1</v>
      </c>
      <c r="AE1916" s="252">
        <f t="shared" ca="1" si="1962"/>
        <v>0</v>
      </c>
      <c r="AF1916" s="253" t="e">
        <f t="shared" ca="1" si="1963"/>
        <v>#DIV/0!</v>
      </c>
      <c r="AG1916" s="258" t="e">
        <f t="shared" ca="1" si="1964"/>
        <v>#DIV/0!</v>
      </c>
      <c r="AH1916" s="227" t="e">
        <f ca="1">IF(SUM(AG1916:OFFSET(AG1916,(-HoldAggressiveTime-1),0,,))=0,"Defensive","Aggressive")</f>
        <v>#DIV/0!</v>
      </c>
    </row>
    <row r="1917" spans="1:34" ht="13" x14ac:dyDescent="0.15">
      <c r="A1917">
        <f t="shared" si="15"/>
        <v>4</v>
      </c>
      <c r="B1917">
        <f t="shared" si="16"/>
        <v>2030</v>
      </c>
      <c r="C1917" s="70">
        <f t="shared" si="1"/>
        <v>2030.2499999998552</v>
      </c>
      <c r="D1917" s="149">
        <f t="shared" si="383"/>
        <v>47634</v>
      </c>
      <c r="N1917" s="156">
        <f>(1+'Parameters &amp; Main Results'!$B$24)^(1/12)-1</f>
        <v>2.8708987190766422E-3</v>
      </c>
      <c r="O1917" s="156">
        <f>(1+'Parameters &amp; Main Results'!$B$26)^(1/12)-1</f>
        <v>0</v>
      </c>
      <c r="P1917" s="156">
        <f>(1+'Parameters &amp; Main Results'!$B$28)^(1/12)-1</f>
        <v>0</v>
      </c>
      <c r="Q1917" s="136">
        <f>(1+'Parameters &amp; Main Results'!$B$30)^(1/12)-1</f>
        <v>2.8708987190766422E-3</v>
      </c>
      <c r="R1917" s="136">
        <f>(1+'Parameters &amp; Main Results'!$B$32)^(1/12)-1</f>
        <v>0</v>
      </c>
      <c r="S1917" s="136">
        <f>(1+'Parameters &amp; Main Results'!$B$34)^(1/12)-1</f>
        <v>0</v>
      </c>
      <c r="T1917" s="156">
        <f>(1+'Parameters &amp; Main Results'!$B$36)^(1/12)-1</f>
        <v>8.295381143461622E-4</v>
      </c>
      <c r="U1917" s="240">
        <v>0</v>
      </c>
      <c r="V1917" s="240">
        <v>0</v>
      </c>
      <c r="W1917" s="255">
        <f t="shared" ca="1" si="1965"/>
        <v>0</v>
      </c>
      <c r="X1917" s="223">
        <f>MMULT(N1917:T1917,'Parameters &amp; Main Results'!$B$12:$B$18)-'Parameters &amp; Main Results'!$B$22/12+MMULT(U1917:V1917,'Parameters &amp; Main Results'!$B$20:$B$21)</f>
        <v>2.1529842783581227E-3</v>
      </c>
      <c r="Y1917" s="223">
        <f>MMULT(N1917:T1917,'Parameters &amp; Main Results'!$C$12:$C$18)-'Parameters &amp; Main Results'!$C$22/12+MMULT(U1917:V1917,'Parameters &amp; Main Results'!$C$20:$C$21)</f>
        <v>2.5421421805023113E-3</v>
      </c>
      <c r="Z1917" s="17">
        <f t="shared" ca="1" si="1966"/>
        <v>1</v>
      </c>
      <c r="AE1917" s="252">
        <f t="shared" ca="1" si="1962"/>
        <v>0</v>
      </c>
      <c r="AF1917" s="253" t="e">
        <f t="shared" ca="1" si="1963"/>
        <v>#DIV/0!</v>
      </c>
      <c r="AG1917" s="258" t="e">
        <f t="shared" ca="1" si="1964"/>
        <v>#DIV/0!</v>
      </c>
      <c r="AH1917" s="227" t="e">
        <f ca="1">IF(SUM(AG1917:OFFSET(AG1917,(-HoldAggressiveTime-1),0,,))=0,"Defensive","Aggressive")</f>
        <v>#DIV/0!</v>
      </c>
    </row>
    <row r="1918" spans="1:34" ht="13" x14ac:dyDescent="0.15">
      <c r="A1918">
        <f t="shared" si="15"/>
        <v>5</v>
      </c>
      <c r="B1918">
        <f t="shared" si="16"/>
        <v>2030</v>
      </c>
      <c r="C1918" s="70">
        <f t="shared" si="1"/>
        <v>2030.3333333331884</v>
      </c>
      <c r="D1918" s="149">
        <f t="shared" si="383"/>
        <v>47664</v>
      </c>
      <c r="N1918" s="156">
        <f>(1+'Parameters &amp; Main Results'!$B$24)^(1/12)-1</f>
        <v>2.8708987190766422E-3</v>
      </c>
      <c r="O1918" s="156">
        <f>(1+'Parameters &amp; Main Results'!$B$26)^(1/12)-1</f>
        <v>0</v>
      </c>
      <c r="P1918" s="156">
        <f>(1+'Parameters &amp; Main Results'!$B$28)^(1/12)-1</f>
        <v>0</v>
      </c>
      <c r="Q1918" s="136">
        <f>(1+'Parameters &amp; Main Results'!$B$30)^(1/12)-1</f>
        <v>2.8708987190766422E-3</v>
      </c>
      <c r="R1918" s="136">
        <f>(1+'Parameters &amp; Main Results'!$B$32)^(1/12)-1</f>
        <v>0</v>
      </c>
      <c r="S1918" s="136">
        <f>(1+'Parameters &amp; Main Results'!$B$34)^(1/12)-1</f>
        <v>0</v>
      </c>
      <c r="T1918" s="156">
        <f>(1+'Parameters &amp; Main Results'!$B$36)^(1/12)-1</f>
        <v>8.295381143461622E-4</v>
      </c>
      <c r="U1918" s="240">
        <v>0</v>
      </c>
      <c r="V1918" s="240">
        <v>0</v>
      </c>
      <c r="W1918" s="255">
        <f t="shared" ca="1" si="1965"/>
        <v>0</v>
      </c>
      <c r="X1918" s="223">
        <f>MMULT(N1918:T1918,'Parameters &amp; Main Results'!$B$12:$B$18)-'Parameters &amp; Main Results'!$B$22/12+MMULT(U1918:V1918,'Parameters &amp; Main Results'!$B$20:$B$21)</f>
        <v>2.1529842783581227E-3</v>
      </c>
      <c r="Y1918" s="223">
        <f>MMULT(N1918:T1918,'Parameters &amp; Main Results'!$C$12:$C$18)-'Parameters &amp; Main Results'!$C$22/12+MMULT(U1918:V1918,'Parameters &amp; Main Results'!$C$20:$C$21)</f>
        <v>2.5421421805023113E-3</v>
      </c>
      <c r="Z1918" s="17">
        <f t="shared" ca="1" si="1966"/>
        <v>1</v>
      </c>
      <c r="AE1918" s="252">
        <f t="shared" ca="1" si="1962"/>
        <v>0</v>
      </c>
      <c r="AF1918" s="253" t="e">
        <f t="shared" ca="1" si="1963"/>
        <v>#DIV/0!</v>
      </c>
      <c r="AG1918" s="258" t="e">
        <f t="shared" ca="1" si="1964"/>
        <v>#DIV/0!</v>
      </c>
      <c r="AH1918" s="227" t="e">
        <f ca="1">IF(SUM(AG1918:OFFSET(AG1918,(-HoldAggressiveTime-1),0,,))=0,"Defensive","Aggressive")</f>
        <v>#DIV/0!</v>
      </c>
    </row>
    <row r="1919" spans="1:34" ht="13" x14ac:dyDescent="0.15">
      <c r="A1919">
        <f t="shared" si="15"/>
        <v>6</v>
      </c>
      <c r="B1919">
        <f t="shared" si="16"/>
        <v>2030</v>
      </c>
      <c r="C1919" s="70">
        <f t="shared" si="1"/>
        <v>2030.4166666665217</v>
      </c>
      <c r="D1919" s="149">
        <f t="shared" si="383"/>
        <v>47695</v>
      </c>
      <c r="N1919" s="156">
        <f>(1+'Parameters &amp; Main Results'!$B$24)^(1/12)-1</f>
        <v>2.8708987190766422E-3</v>
      </c>
      <c r="O1919" s="156">
        <f>(1+'Parameters &amp; Main Results'!$B$26)^(1/12)-1</f>
        <v>0</v>
      </c>
      <c r="P1919" s="156">
        <f>(1+'Parameters &amp; Main Results'!$B$28)^(1/12)-1</f>
        <v>0</v>
      </c>
      <c r="Q1919" s="136">
        <f>(1+'Parameters &amp; Main Results'!$B$30)^(1/12)-1</f>
        <v>2.8708987190766422E-3</v>
      </c>
      <c r="R1919" s="136">
        <f>(1+'Parameters &amp; Main Results'!$B$32)^(1/12)-1</f>
        <v>0</v>
      </c>
      <c r="S1919" s="136">
        <f>(1+'Parameters &amp; Main Results'!$B$34)^(1/12)-1</f>
        <v>0</v>
      </c>
      <c r="T1919" s="156">
        <f>(1+'Parameters &amp; Main Results'!$B$36)^(1/12)-1</f>
        <v>8.295381143461622E-4</v>
      </c>
      <c r="U1919" s="240">
        <v>0</v>
      </c>
      <c r="V1919" s="240">
        <v>0</v>
      </c>
      <c r="W1919" s="255">
        <f t="shared" ca="1" si="1965"/>
        <v>0</v>
      </c>
      <c r="X1919" s="223">
        <f>MMULT(N1919:T1919,'Parameters &amp; Main Results'!$B$12:$B$18)-'Parameters &amp; Main Results'!$B$22/12+MMULT(U1919:V1919,'Parameters &amp; Main Results'!$B$20:$B$21)</f>
        <v>2.1529842783581227E-3</v>
      </c>
      <c r="Y1919" s="223">
        <f>MMULT(N1919:T1919,'Parameters &amp; Main Results'!$C$12:$C$18)-'Parameters &amp; Main Results'!$C$22/12+MMULT(U1919:V1919,'Parameters &amp; Main Results'!$C$20:$C$21)</f>
        <v>2.5421421805023113E-3</v>
      </c>
      <c r="Z1919" s="17">
        <f t="shared" ca="1" si="1966"/>
        <v>1</v>
      </c>
      <c r="AE1919" s="252">
        <f t="shared" ca="1" si="1962"/>
        <v>0</v>
      </c>
      <c r="AF1919" s="253" t="e">
        <f t="shared" ca="1" si="1963"/>
        <v>#DIV/0!</v>
      </c>
      <c r="AG1919" s="258" t="e">
        <f t="shared" ca="1" si="1964"/>
        <v>#DIV/0!</v>
      </c>
      <c r="AH1919" s="227" t="e">
        <f ca="1">IF(SUM(AG1919:OFFSET(AG1919,(-HoldAggressiveTime-1),0,,))=0,"Defensive","Aggressive")</f>
        <v>#DIV/0!</v>
      </c>
    </row>
    <row r="1920" spans="1:34" ht="13" x14ac:dyDescent="0.15">
      <c r="A1920">
        <f t="shared" si="15"/>
        <v>7</v>
      </c>
      <c r="B1920">
        <f t="shared" si="16"/>
        <v>2030</v>
      </c>
      <c r="C1920" s="70">
        <f t="shared" si="1"/>
        <v>2030.4999999998549</v>
      </c>
      <c r="D1920" s="149">
        <f t="shared" si="383"/>
        <v>47726</v>
      </c>
      <c r="N1920" s="156">
        <f>(1+'Parameters &amp; Main Results'!$B$24)^(1/12)-1</f>
        <v>2.8708987190766422E-3</v>
      </c>
      <c r="O1920" s="156">
        <f>(1+'Parameters &amp; Main Results'!$B$26)^(1/12)-1</f>
        <v>0</v>
      </c>
      <c r="P1920" s="156">
        <f>(1+'Parameters &amp; Main Results'!$B$28)^(1/12)-1</f>
        <v>0</v>
      </c>
      <c r="Q1920" s="136">
        <f>(1+'Parameters &amp; Main Results'!$B$30)^(1/12)-1</f>
        <v>2.8708987190766422E-3</v>
      </c>
      <c r="R1920" s="136">
        <f>(1+'Parameters &amp; Main Results'!$B$32)^(1/12)-1</f>
        <v>0</v>
      </c>
      <c r="S1920" s="136">
        <f>(1+'Parameters &amp; Main Results'!$B$34)^(1/12)-1</f>
        <v>0</v>
      </c>
      <c r="T1920" s="156">
        <f>(1+'Parameters &amp; Main Results'!$B$36)^(1/12)-1</f>
        <v>8.295381143461622E-4</v>
      </c>
      <c r="U1920" s="240">
        <v>0</v>
      </c>
      <c r="V1920" s="240">
        <v>0</v>
      </c>
      <c r="W1920" s="255">
        <f t="shared" ca="1" si="1965"/>
        <v>0</v>
      </c>
      <c r="X1920" s="223">
        <f>MMULT(N1920:T1920,'Parameters &amp; Main Results'!$B$12:$B$18)-'Parameters &amp; Main Results'!$B$22/12+MMULT(U1920:V1920,'Parameters &amp; Main Results'!$B$20:$B$21)</f>
        <v>2.1529842783581227E-3</v>
      </c>
      <c r="Y1920" s="223">
        <f>MMULT(N1920:T1920,'Parameters &amp; Main Results'!$C$12:$C$18)-'Parameters &amp; Main Results'!$C$22/12+MMULT(U1920:V1920,'Parameters &amp; Main Results'!$C$20:$C$21)</f>
        <v>2.5421421805023113E-3</v>
      </c>
      <c r="Z1920" s="17">
        <f t="shared" ca="1" si="1966"/>
        <v>1</v>
      </c>
      <c r="AE1920" s="252">
        <f t="shared" ca="1" si="1962"/>
        <v>0</v>
      </c>
      <c r="AF1920" s="253" t="e">
        <f t="shared" ca="1" si="1963"/>
        <v>#DIV/0!</v>
      </c>
      <c r="AG1920" s="258" t="e">
        <f t="shared" ca="1" si="1964"/>
        <v>#DIV/0!</v>
      </c>
      <c r="AH1920" s="227" t="e">
        <f ca="1">IF(SUM(AG1920:OFFSET(AG1920,(-HoldAggressiveTime-1),0,,))=0,"Defensive","Aggressive")</f>
        <v>#DIV/0!</v>
      </c>
    </row>
    <row r="1921" spans="1:34" ht="13" x14ac:dyDescent="0.15">
      <c r="A1921">
        <f t="shared" si="15"/>
        <v>8</v>
      </c>
      <c r="B1921">
        <f t="shared" si="16"/>
        <v>2030</v>
      </c>
      <c r="C1921" s="70">
        <f t="shared" si="1"/>
        <v>2030.5833333331882</v>
      </c>
      <c r="D1921" s="149">
        <f t="shared" si="383"/>
        <v>47756</v>
      </c>
      <c r="N1921" s="156">
        <f>(1+'Parameters &amp; Main Results'!$B$24)^(1/12)-1</f>
        <v>2.8708987190766422E-3</v>
      </c>
      <c r="O1921" s="156">
        <f>(1+'Parameters &amp; Main Results'!$B$26)^(1/12)-1</f>
        <v>0</v>
      </c>
      <c r="P1921" s="156">
        <f>(1+'Parameters &amp; Main Results'!$B$28)^(1/12)-1</f>
        <v>0</v>
      </c>
      <c r="Q1921" s="136">
        <f>(1+'Parameters &amp; Main Results'!$B$30)^(1/12)-1</f>
        <v>2.8708987190766422E-3</v>
      </c>
      <c r="R1921" s="136">
        <f>(1+'Parameters &amp; Main Results'!$B$32)^(1/12)-1</f>
        <v>0</v>
      </c>
      <c r="S1921" s="136">
        <f>(1+'Parameters &amp; Main Results'!$B$34)^(1/12)-1</f>
        <v>0</v>
      </c>
      <c r="T1921" s="156">
        <f>(1+'Parameters &amp; Main Results'!$B$36)^(1/12)-1</f>
        <v>8.295381143461622E-4</v>
      </c>
      <c r="U1921" s="240">
        <v>0</v>
      </c>
      <c r="V1921" s="240">
        <v>0</v>
      </c>
      <c r="W1921" s="255">
        <f t="shared" ca="1" si="1965"/>
        <v>0</v>
      </c>
      <c r="X1921" s="223">
        <f>MMULT(N1921:T1921,'Parameters &amp; Main Results'!$B$12:$B$18)-'Parameters &amp; Main Results'!$B$22/12+MMULT(U1921:V1921,'Parameters &amp; Main Results'!$B$20:$B$21)</f>
        <v>2.1529842783581227E-3</v>
      </c>
      <c r="Y1921" s="223">
        <f>MMULT(N1921:T1921,'Parameters &amp; Main Results'!$C$12:$C$18)-'Parameters &amp; Main Results'!$C$22/12+MMULT(U1921:V1921,'Parameters &amp; Main Results'!$C$20:$C$21)</f>
        <v>2.5421421805023113E-3</v>
      </c>
      <c r="Z1921" s="17">
        <f t="shared" ca="1" si="1966"/>
        <v>1</v>
      </c>
      <c r="AE1921" s="252">
        <f t="shared" ca="1" si="1962"/>
        <v>0</v>
      </c>
      <c r="AF1921" s="253" t="e">
        <f t="shared" ca="1" si="1963"/>
        <v>#DIV/0!</v>
      </c>
      <c r="AG1921" s="258" t="e">
        <f t="shared" ca="1" si="1964"/>
        <v>#DIV/0!</v>
      </c>
      <c r="AH1921" s="227" t="e">
        <f ca="1">IF(SUM(AG1921:OFFSET(AG1921,(-HoldAggressiveTime-1),0,,))=0,"Defensive","Aggressive")</f>
        <v>#DIV/0!</v>
      </c>
    </row>
    <row r="1922" spans="1:34" ht="13" x14ac:dyDescent="0.15">
      <c r="A1922">
        <f t="shared" si="15"/>
        <v>9</v>
      </c>
      <c r="B1922">
        <f t="shared" si="16"/>
        <v>2030</v>
      </c>
      <c r="C1922" s="70">
        <f t="shared" si="1"/>
        <v>2030.6666666665215</v>
      </c>
      <c r="D1922" s="149">
        <f t="shared" si="383"/>
        <v>47787</v>
      </c>
      <c r="N1922" s="156">
        <f>(1+'Parameters &amp; Main Results'!$B$24)^(1/12)-1</f>
        <v>2.8708987190766422E-3</v>
      </c>
      <c r="O1922" s="156">
        <f>(1+'Parameters &amp; Main Results'!$B$26)^(1/12)-1</f>
        <v>0</v>
      </c>
      <c r="P1922" s="156">
        <f>(1+'Parameters &amp; Main Results'!$B$28)^(1/12)-1</f>
        <v>0</v>
      </c>
      <c r="Q1922" s="136">
        <f>(1+'Parameters &amp; Main Results'!$B$30)^(1/12)-1</f>
        <v>2.8708987190766422E-3</v>
      </c>
      <c r="R1922" s="136">
        <f>(1+'Parameters &amp; Main Results'!$B$32)^(1/12)-1</f>
        <v>0</v>
      </c>
      <c r="S1922" s="136">
        <f>(1+'Parameters &amp; Main Results'!$B$34)^(1/12)-1</f>
        <v>0</v>
      </c>
      <c r="T1922" s="156">
        <f>(1+'Parameters &amp; Main Results'!$B$36)^(1/12)-1</f>
        <v>8.295381143461622E-4</v>
      </c>
      <c r="U1922" s="240">
        <v>0</v>
      </c>
      <c r="V1922" s="240">
        <v>0</v>
      </c>
      <c r="W1922" s="255">
        <f t="shared" ca="1" si="1965"/>
        <v>0</v>
      </c>
      <c r="X1922" s="223">
        <f>MMULT(N1922:T1922,'Parameters &amp; Main Results'!$B$12:$B$18)-'Parameters &amp; Main Results'!$B$22/12+MMULT(U1922:V1922,'Parameters &amp; Main Results'!$B$20:$B$21)</f>
        <v>2.1529842783581227E-3</v>
      </c>
      <c r="Y1922" s="223">
        <f>MMULT(N1922:T1922,'Parameters &amp; Main Results'!$C$12:$C$18)-'Parameters &amp; Main Results'!$C$22/12+MMULT(U1922:V1922,'Parameters &amp; Main Results'!$C$20:$C$21)</f>
        <v>2.5421421805023113E-3</v>
      </c>
      <c r="Z1922" s="17">
        <f t="shared" ca="1" si="1966"/>
        <v>1</v>
      </c>
      <c r="AE1922" s="252">
        <f t="shared" ca="1" si="1962"/>
        <v>0</v>
      </c>
      <c r="AF1922" s="253" t="e">
        <f t="shared" ca="1" si="1963"/>
        <v>#DIV/0!</v>
      </c>
      <c r="AG1922" s="258" t="e">
        <f t="shared" ca="1" si="1964"/>
        <v>#DIV/0!</v>
      </c>
      <c r="AH1922" s="227" t="e">
        <f ca="1">IF(SUM(AG1922:OFFSET(AG1922,(-HoldAggressiveTime-1),0,,))=0,"Defensive","Aggressive")</f>
        <v>#DIV/0!</v>
      </c>
    </row>
    <row r="1923" spans="1:34" ht="13" x14ac:dyDescent="0.15">
      <c r="A1923">
        <f t="shared" si="15"/>
        <v>10</v>
      </c>
      <c r="B1923">
        <f t="shared" si="16"/>
        <v>2030</v>
      </c>
      <c r="C1923" s="70">
        <f t="shared" si="1"/>
        <v>2030.7499999998547</v>
      </c>
      <c r="D1923" s="149">
        <f t="shared" si="383"/>
        <v>47817</v>
      </c>
      <c r="N1923" s="156">
        <f>(1+'Parameters &amp; Main Results'!$B$24)^(1/12)-1</f>
        <v>2.8708987190766422E-3</v>
      </c>
      <c r="O1923" s="156">
        <f>(1+'Parameters &amp; Main Results'!$B$26)^(1/12)-1</f>
        <v>0</v>
      </c>
      <c r="P1923" s="156">
        <f>(1+'Parameters &amp; Main Results'!$B$28)^(1/12)-1</f>
        <v>0</v>
      </c>
      <c r="Q1923" s="136">
        <f>(1+'Parameters &amp; Main Results'!$B$30)^(1/12)-1</f>
        <v>2.8708987190766422E-3</v>
      </c>
      <c r="R1923" s="136">
        <f>(1+'Parameters &amp; Main Results'!$B$32)^(1/12)-1</f>
        <v>0</v>
      </c>
      <c r="S1923" s="136">
        <f>(1+'Parameters &amp; Main Results'!$B$34)^(1/12)-1</f>
        <v>0</v>
      </c>
      <c r="T1923" s="156">
        <f>(1+'Parameters &amp; Main Results'!$B$36)^(1/12)-1</f>
        <v>8.295381143461622E-4</v>
      </c>
      <c r="U1923" s="240">
        <v>0</v>
      </c>
      <c r="V1923" s="240">
        <v>0</v>
      </c>
      <c r="W1923" s="255">
        <f t="shared" ca="1" si="1965"/>
        <v>0</v>
      </c>
      <c r="X1923" s="223">
        <f>MMULT(N1923:T1923,'Parameters &amp; Main Results'!$B$12:$B$18)-'Parameters &amp; Main Results'!$B$22/12+MMULT(U1923:V1923,'Parameters &amp; Main Results'!$B$20:$B$21)</f>
        <v>2.1529842783581227E-3</v>
      </c>
      <c r="Y1923" s="223">
        <f>MMULT(N1923:T1923,'Parameters &amp; Main Results'!$C$12:$C$18)-'Parameters &amp; Main Results'!$C$22/12+MMULT(U1923:V1923,'Parameters &amp; Main Results'!$C$20:$C$21)</f>
        <v>2.5421421805023113E-3</v>
      </c>
      <c r="Z1923" s="17">
        <f t="shared" ca="1" si="1966"/>
        <v>1</v>
      </c>
      <c r="AE1923" s="252">
        <f t="shared" ca="1" si="1962"/>
        <v>0</v>
      </c>
      <c r="AF1923" s="253" t="e">
        <f t="shared" ca="1" si="1963"/>
        <v>#DIV/0!</v>
      </c>
      <c r="AG1923" s="258" t="e">
        <f t="shared" ca="1" si="1964"/>
        <v>#DIV/0!</v>
      </c>
      <c r="AH1923" s="227" t="e">
        <f ca="1">IF(SUM(AG1923:OFFSET(AG1923,(-HoldAggressiveTime-1),0,,))=0,"Defensive","Aggressive")</f>
        <v>#DIV/0!</v>
      </c>
    </row>
    <row r="1924" spans="1:34" ht="13" x14ac:dyDescent="0.15">
      <c r="A1924">
        <f t="shared" si="15"/>
        <v>11</v>
      </c>
      <c r="B1924">
        <f t="shared" si="16"/>
        <v>2030</v>
      </c>
      <c r="C1924" s="70">
        <f t="shared" si="1"/>
        <v>2030.833333333188</v>
      </c>
      <c r="D1924" s="149">
        <f t="shared" si="383"/>
        <v>47848</v>
      </c>
      <c r="N1924" s="156">
        <f>(1+'Parameters &amp; Main Results'!$B$24)^(1/12)-1</f>
        <v>2.8708987190766422E-3</v>
      </c>
      <c r="O1924" s="156">
        <f>(1+'Parameters &amp; Main Results'!$B$26)^(1/12)-1</f>
        <v>0</v>
      </c>
      <c r="P1924" s="156">
        <f>(1+'Parameters &amp; Main Results'!$B$28)^(1/12)-1</f>
        <v>0</v>
      </c>
      <c r="Q1924" s="136">
        <f>(1+'Parameters &amp; Main Results'!$B$30)^(1/12)-1</f>
        <v>2.8708987190766422E-3</v>
      </c>
      <c r="R1924" s="136">
        <f>(1+'Parameters &amp; Main Results'!$B$32)^(1/12)-1</f>
        <v>0</v>
      </c>
      <c r="S1924" s="136">
        <f>(1+'Parameters &amp; Main Results'!$B$34)^(1/12)-1</f>
        <v>0</v>
      </c>
      <c r="T1924" s="156">
        <f>(1+'Parameters &amp; Main Results'!$B$36)^(1/12)-1</f>
        <v>8.295381143461622E-4</v>
      </c>
      <c r="U1924" s="240">
        <v>0</v>
      </c>
      <c r="V1924" s="240">
        <v>0</v>
      </c>
      <c r="W1924" s="255">
        <f t="shared" ca="1" si="1965"/>
        <v>0</v>
      </c>
      <c r="X1924" s="223">
        <f>MMULT(N1924:T1924,'Parameters &amp; Main Results'!$B$12:$B$18)-'Parameters &amp; Main Results'!$B$22/12+MMULT(U1924:V1924,'Parameters &amp; Main Results'!$B$20:$B$21)</f>
        <v>2.1529842783581227E-3</v>
      </c>
      <c r="Y1924" s="223">
        <f>MMULT(N1924:T1924,'Parameters &amp; Main Results'!$C$12:$C$18)-'Parameters &amp; Main Results'!$C$22/12+MMULT(U1924:V1924,'Parameters &amp; Main Results'!$C$20:$C$21)</f>
        <v>2.5421421805023113E-3</v>
      </c>
      <c r="Z1924" s="17">
        <f t="shared" ca="1" si="1966"/>
        <v>1</v>
      </c>
      <c r="AE1924" s="252">
        <f t="shared" ca="1" si="1962"/>
        <v>0</v>
      </c>
      <c r="AF1924" s="253" t="e">
        <f t="shared" ca="1" si="1963"/>
        <v>#DIV/0!</v>
      </c>
      <c r="AG1924" s="258" t="e">
        <f t="shared" ca="1" si="1964"/>
        <v>#DIV/0!</v>
      </c>
      <c r="AH1924" s="227" t="e">
        <f ca="1">IF(SUM(AG1924:OFFSET(AG1924,(-HoldAggressiveTime-1),0,,))=0,"Defensive","Aggressive")</f>
        <v>#DIV/0!</v>
      </c>
    </row>
    <row r="1925" spans="1:34" ht="13" x14ac:dyDescent="0.15">
      <c r="A1925">
        <f t="shared" si="15"/>
        <v>12</v>
      </c>
      <c r="B1925">
        <f t="shared" si="16"/>
        <v>2030</v>
      </c>
      <c r="C1925" s="70">
        <f t="shared" si="1"/>
        <v>2030.9166666665212</v>
      </c>
      <c r="D1925" s="149">
        <f t="shared" si="383"/>
        <v>47879</v>
      </c>
      <c r="N1925" s="156">
        <f>(1+'Parameters &amp; Main Results'!$B$24)^(1/12)-1</f>
        <v>2.8708987190766422E-3</v>
      </c>
      <c r="O1925" s="156">
        <f>(1+'Parameters &amp; Main Results'!$B$26)^(1/12)-1</f>
        <v>0</v>
      </c>
      <c r="P1925" s="156">
        <f>(1+'Parameters &amp; Main Results'!$B$28)^(1/12)-1</f>
        <v>0</v>
      </c>
      <c r="Q1925" s="136">
        <f>(1+'Parameters &amp; Main Results'!$B$30)^(1/12)-1</f>
        <v>2.8708987190766422E-3</v>
      </c>
      <c r="R1925" s="136">
        <f>(1+'Parameters &amp; Main Results'!$B$32)^(1/12)-1</f>
        <v>0</v>
      </c>
      <c r="S1925" s="136">
        <f>(1+'Parameters &amp; Main Results'!$B$34)^(1/12)-1</f>
        <v>0</v>
      </c>
      <c r="T1925" s="156">
        <f>(1+'Parameters &amp; Main Results'!$B$36)^(1/12)-1</f>
        <v>8.295381143461622E-4</v>
      </c>
      <c r="U1925" s="240">
        <v>0</v>
      </c>
      <c r="V1925" s="240">
        <v>0</v>
      </c>
      <c r="W1925" s="255">
        <f t="shared" ca="1" si="1965"/>
        <v>0</v>
      </c>
      <c r="X1925" s="223">
        <f>MMULT(N1925:T1925,'Parameters &amp; Main Results'!$B$12:$B$18)-'Parameters &amp; Main Results'!$B$22/12+MMULT(U1925:V1925,'Parameters &amp; Main Results'!$B$20:$B$21)</f>
        <v>2.1529842783581227E-3</v>
      </c>
      <c r="Y1925" s="223">
        <f>MMULT(N1925:T1925,'Parameters &amp; Main Results'!$C$12:$C$18)-'Parameters &amp; Main Results'!$C$22/12+MMULT(U1925:V1925,'Parameters &amp; Main Results'!$C$20:$C$21)</f>
        <v>2.5421421805023113E-3</v>
      </c>
      <c r="Z1925" s="17">
        <f t="shared" ca="1" si="1966"/>
        <v>1</v>
      </c>
      <c r="AE1925" s="252">
        <f t="shared" ca="1" si="1962"/>
        <v>0</v>
      </c>
      <c r="AF1925" s="253" t="e">
        <f t="shared" ca="1" si="1963"/>
        <v>#DIV/0!</v>
      </c>
      <c r="AG1925" s="258" t="e">
        <f t="shared" ca="1" si="1964"/>
        <v>#DIV/0!</v>
      </c>
      <c r="AH1925" s="227" t="e">
        <f ca="1">IF(SUM(AG1925:OFFSET(AG1925,(-HoldAggressiveTime-1),0,,))=0,"Defensive","Aggressive")</f>
        <v>#DIV/0!</v>
      </c>
    </row>
    <row r="1926" spans="1:34" ht="13" x14ac:dyDescent="0.15">
      <c r="A1926">
        <f t="shared" si="15"/>
        <v>1</v>
      </c>
      <c r="B1926">
        <f t="shared" si="16"/>
        <v>2031</v>
      </c>
      <c r="C1926" s="70">
        <f t="shared" si="1"/>
        <v>2030.9999999998545</v>
      </c>
      <c r="D1926" s="149">
        <f t="shared" si="383"/>
        <v>47907</v>
      </c>
      <c r="N1926" s="156">
        <f>(1+'Parameters &amp; Main Results'!$B$24)^(1/12)-1</f>
        <v>2.8708987190766422E-3</v>
      </c>
      <c r="O1926" s="156">
        <f>(1+'Parameters &amp; Main Results'!$B$26)^(1/12)-1</f>
        <v>0</v>
      </c>
      <c r="P1926" s="156">
        <f>(1+'Parameters &amp; Main Results'!$B$28)^(1/12)-1</f>
        <v>0</v>
      </c>
      <c r="Q1926" s="136">
        <f>(1+'Parameters &amp; Main Results'!$B$30)^(1/12)-1</f>
        <v>2.8708987190766422E-3</v>
      </c>
      <c r="R1926" s="136">
        <f>(1+'Parameters &amp; Main Results'!$B$32)^(1/12)-1</f>
        <v>0</v>
      </c>
      <c r="S1926" s="136">
        <f>(1+'Parameters &amp; Main Results'!$B$34)^(1/12)-1</f>
        <v>0</v>
      </c>
      <c r="T1926" s="156">
        <f>(1+'Parameters &amp; Main Results'!$B$36)^(1/12)-1</f>
        <v>8.295381143461622E-4</v>
      </c>
      <c r="U1926" s="240">
        <v>0</v>
      </c>
      <c r="V1926" s="240">
        <v>0</v>
      </c>
      <c r="W1926" s="255">
        <f t="shared" ca="1" si="1965"/>
        <v>0</v>
      </c>
      <c r="X1926" s="223">
        <f>MMULT(N1926:T1926,'Parameters &amp; Main Results'!$B$12:$B$18)-'Parameters &amp; Main Results'!$B$22/12+MMULT(U1926:V1926,'Parameters &amp; Main Results'!$B$20:$B$21)</f>
        <v>2.1529842783581227E-3</v>
      </c>
      <c r="Y1926" s="223">
        <f>MMULT(N1926:T1926,'Parameters &amp; Main Results'!$C$12:$C$18)-'Parameters &amp; Main Results'!$C$22/12+MMULT(U1926:V1926,'Parameters &amp; Main Results'!$C$20:$C$21)</f>
        <v>2.5421421805023113E-3</v>
      </c>
      <c r="Z1926" s="17">
        <f t="shared" ca="1" si="1966"/>
        <v>1</v>
      </c>
      <c r="AE1926" s="252">
        <f t="shared" ca="1" si="1962"/>
        <v>0</v>
      </c>
      <c r="AF1926" s="253" t="e">
        <f t="shared" ca="1" si="1963"/>
        <v>#DIV/0!</v>
      </c>
      <c r="AG1926" s="258" t="e">
        <f t="shared" ca="1" si="1964"/>
        <v>#DIV/0!</v>
      </c>
      <c r="AH1926" s="227" t="e">
        <f ca="1">IF(SUM(AG1926:OFFSET(AG1926,(-HoldAggressiveTime-1),0,,))=0,"Defensive","Aggressive")</f>
        <v>#DIV/0!</v>
      </c>
    </row>
    <row r="1927" spans="1:34" ht="13" x14ac:dyDescent="0.15">
      <c r="A1927">
        <f t="shared" si="15"/>
        <v>2</v>
      </c>
      <c r="B1927">
        <f t="shared" si="16"/>
        <v>2031</v>
      </c>
      <c r="C1927" s="70">
        <f t="shared" si="1"/>
        <v>2031.0833333331877</v>
      </c>
      <c r="D1927" s="149">
        <f t="shared" si="383"/>
        <v>47938</v>
      </c>
      <c r="N1927" s="156">
        <f>(1+'Parameters &amp; Main Results'!$B$24)^(1/12)-1</f>
        <v>2.8708987190766422E-3</v>
      </c>
      <c r="O1927" s="156">
        <f>(1+'Parameters &amp; Main Results'!$B$26)^(1/12)-1</f>
        <v>0</v>
      </c>
      <c r="P1927" s="156">
        <f>(1+'Parameters &amp; Main Results'!$B$28)^(1/12)-1</f>
        <v>0</v>
      </c>
      <c r="Q1927" s="136">
        <f>(1+'Parameters &amp; Main Results'!$B$30)^(1/12)-1</f>
        <v>2.8708987190766422E-3</v>
      </c>
      <c r="R1927" s="136">
        <f>(1+'Parameters &amp; Main Results'!$B$32)^(1/12)-1</f>
        <v>0</v>
      </c>
      <c r="S1927" s="136">
        <f>(1+'Parameters &amp; Main Results'!$B$34)^(1/12)-1</f>
        <v>0</v>
      </c>
      <c r="T1927" s="156">
        <f>(1+'Parameters &amp; Main Results'!$B$36)^(1/12)-1</f>
        <v>8.295381143461622E-4</v>
      </c>
      <c r="U1927" s="240">
        <v>0</v>
      </c>
      <c r="V1927" s="240">
        <v>0</v>
      </c>
      <c r="W1927" s="255">
        <f t="shared" ca="1" si="1965"/>
        <v>0</v>
      </c>
      <c r="X1927" s="223">
        <f>MMULT(N1927:T1927,'Parameters &amp; Main Results'!$B$12:$B$18)-'Parameters &amp; Main Results'!$B$22/12+MMULT(U1927:V1927,'Parameters &amp; Main Results'!$B$20:$B$21)</f>
        <v>2.1529842783581227E-3</v>
      </c>
      <c r="Y1927" s="223">
        <f>MMULT(N1927:T1927,'Parameters &amp; Main Results'!$C$12:$C$18)-'Parameters &amp; Main Results'!$C$22/12+MMULT(U1927:V1927,'Parameters &amp; Main Results'!$C$20:$C$21)</f>
        <v>2.5421421805023113E-3</v>
      </c>
      <c r="Z1927" s="17">
        <f t="shared" ca="1" si="1966"/>
        <v>1</v>
      </c>
      <c r="AE1927" s="252">
        <f t="shared" ca="1" si="1962"/>
        <v>0</v>
      </c>
      <c r="AF1927" s="253" t="e">
        <f t="shared" ca="1" si="1963"/>
        <v>#DIV/0!</v>
      </c>
      <c r="AG1927" s="258" t="e">
        <f t="shared" ca="1" si="1964"/>
        <v>#DIV/0!</v>
      </c>
      <c r="AH1927" s="227" t="e">
        <f ca="1">IF(SUM(AG1927:OFFSET(AG1927,(-HoldAggressiveTime-1),0,,))=0,"Defensive","Aggressive")</f>
        <v>#DIV/0!</v>
      </c>
    </row>
    <row r="1928" spans="1:34" ht="13" x14ac:dyDescent="0.15">
      <c r="A1928">
        <f t="shared" si="15"/>
        <v>3</v>
      </c>
      <c r="B1928">
        <f t="shared" si="16"/>
        <v>2031</v>
      </c>
      <c r="C1928" s="70">
        <f t="shared" si="1"/>
        <v>2031.166666666521</v>
      </c>
      <c r="D1928" s="149">
        <f t="shared" si="383"/>
        <v>47968</v>
      </c>
      <c r="N1928" s="156">
        <f>(1+'Parameters &amp; Main Results'!$B$24)^(1/12)-1</f>
        <v>2.8708987190766422E-3</v>
      </c>
      <c r="O1928" s="156">
        <f>(1+'Parameters &amp; Main Results'!$B$26)^(1/12)-1</f>
        <v>0</v>
      </c>
      <c r="P1928" s="156">
        <f>(1+'Parameters &amp; Main Results'!$B$28)^(1/12)-1</f>
        <v>0</v>
      </c>
      <c r="Q1928" s="136">
        <f>(1+'Parameters &amp; Main Results'!$B$30)^(1/12)-1</f>
        <v>2.8708987190766422E-3</v>
      </c>
      <c r="R1928" s="136">
        <f>(1+'Parameters &amp; Main Results'!$B$32)^(1/12)-1</f>
        <v>0</v>
      </c>
      <c r="S1928" s="136">
        <f>(1+'Parameters &amp; Main Results'!$B$34)^(1/12)-1</f>
        <v>0</v>
      </c>
      <c r="T1928" s="156">
        <f>(1+'Parameters &amp; Main Results'!$B$36)^(1/12)-1</f>
        <v>8.295381143461622E-4</v>
      </c>
      <c r="U1928" s="240">
        <v>0</v>
      </c>
      <c r="V1928" s="240">
        <v>0</v>
      </c>
      <c r="W1928" s="255">
        <f t="shared" ca="1" si="1965"/>
        <v>0</v>
      </c>
      <c r="X1928" s="223">
        <f>MMULT(N1928:T1928,'Parameters &amp; Main Results'!$B$12:$B$18)-'Parameters &amp; Main Results'!$B$22/12+MMULT(U1928:V1928,'Parameters &amp; Main Results'!$B$20:$B$21)</f>
        <v>2.1529842783581227E-3</v>
      </c>
      <c r="Y1928" s="223">
        <f>MMULT(N1928:T1928,'Parameters &amp; Main Results'!$C$12:$C$18)-'Parameters &amp; Main Results'!$C$22/12+MMULT(U1928:V1928,'Parameters &amp; Main Results'!$C$20:$C$21)</f>
        <v>2.5421421805023113E-3</v>
      </c>
      <c r="Z1928" s="17">
        <f t="shared" ca="1" si="1966"/>
        <v>1</v>
      </c>
      <c r="AE1928" s="252">
        <f t="shared" ca="1" si="1962"/>
        <v>0</v>
      </c>
      <c r="AF1928" s="253" t="e">
        <f t="shared" ca="1" si="1963"/>
        <v>#DIV/0!</v>
      </c>
      <c r="AG1928" s="258" t="e">
        <f t="shared" ca="1" si="1964"/>
        <v>#DIV/0!</v>
      </c>
      <c r="AH1928" s="227" t="e">
        <f ca="1">IF(SUM(AG1928:OFFSET(AG1928,(-HoldAggressiveTime-1),0,,))=0,"Defensive","Aggressive")</f>
        <v>#DIV/0!</v>
      </c>
    </row>
    <row r="1929" spans="1:34" ht="13" x14ac:dyDescent="0.15">
      <c r="A1929">
        <f t="shared" si="15"/>
        <v>4</v>
      </c>
      <c r="B1929">
        <f t="shared" si="16"/>
        <v>2031</v>
      </c>
      <c r="C1929" s="70">
        <f t="shared" si="1"/>
        <v>2031.2499999998543</v>
      </c>
      <c r="D1929" s="149">
        <f t="shared" si="383"/>
        <v>47999</v>
      </c>
      <c r="N1929" s="156">
        <f>(1+'Parameters &amp; Main Results'!$B$24)^(1/12)-1</f>
        <v>2.8708987190766422E-3</v>
      </c>
      <c r="O1929" s="156">
        <f>(1+'Parameters &amp; Main Results'!$B$26)^(1/12)-1</f>
        <v>0</v>
      </c>
      <c r="P1929" s="156">
        <f>(1+'Parameters &amp; Main Results'!$B$28)^(1/12)-1</f>
        <v>0</v>
      </c>
      <c r="Q1929" s="136">
        <f>(1+'Parameters &amp; Main Results'!$B$30)^(1/12)-1</f>
        <v>2.8708987190766422E-3</v>
      </c>
      <c r="R1929" s="136">
        <f>(1+'Parameters &amp; Main Results'!$B$32)^(1/12)-1</f>
        <v>0</v>
      </c>
      <c r="S1929" s="136">
        <f>(1+'Parameters &amp; Main Results'!$B$34)^(1/12)-1</f>
        <v>0</v>
      </c>
      <c r="T1929" s="156">
        <f>(1+'Parameters &amp; Main Results'!$B$36)^(1/12)-1</f>
        <v>8.295381143461622E-4</v>
      </c>
      <c r="U1929" s="240">
        <v>0</v>
      </c>
      <c r="V1929" s="240">
        <v>0</v>
      </c>
      <c r="W1929" s="255">
        <f t="shared" ca="1" si="1965"/>
        <v>0</v>
      </c>
      <c r="X1929" s="223">
        <f>MMULT(N1929:T1929,'Parameters &amp; Main Results'!$B$12:$B$18)-'Parameters &amp; Main Results'!$B$22/12+MMULT(U1929:V1929,'Parameters &amp; Main Results'!$B$20:$B$21)</f>
        <v>2.1529842783581227E-3</v>
      </c>
      <c r="Y1929" s="223">
        <f>MMULT(N1929:T1929,'Parameters &amp; Main Results'!$C$12:$C$18)-'Parameters &amp; Main Results'!$C$22/12+MMULT(U1929:V1929,'Parameters &amp; Main Results'!$C$20:$C$21)</f>
        <v>2.5421421805023113E-3</v>
      </c>
      <c r="Z1929" s="17">
        <f t="shared" ca="1" si="1966"/>
        <v>1</v>
      </c>
      <c r="AE1929" s="252">
        <f t="shared" ca="1" si="1962"/>
        <v>0</v>
      </c>
      <c r="AF1929" s="253" t="e">
        <f t="shared" ca="1" si="1963"/>
        <v>#DIV/0!</v>
      </c>
      <c r="AG1929" s="258" t="e">
        <f t="shared" ca="1" si="1964"/>
        <v>#DIV/0!</v>
      </c>
      <c r="AH1929" s="227" t="e">
        <f ca="1">IF(SUM(AG1929:OFFSET(AG1929,(-HoldAggressiveTime-1),0,,))=0,"Defensive","Aggressive")</f>
        <v>#DIV/0!</v>
      </c>
    </row>
    <row r="1930" spans="1:34" ht="13" x14ac:dyDescent="0.15">
      <c r="A1930">
        <f t="shared" si="15"/>
        <v>5</v>
      </c>
      <c r="B1930">
        <f t="shared" si="16"/>
        <v>2031</v>
      </c>
      <c r="C1930" s="70">
        <f t="shared" si="1"/>
        <v>2031.3333333331875</v>
      </c>
      <c r="D1930" s="149">
        <f t="shared" si="383"/>
        <v>48029</v>
      </c>
      <c r="N1930" s="156">
        <f>(1+'Parameters &amp; Main Results'!$B$24)^(1/12)-1</f>
        <v>2.8708987190766422E-3</v>
      </c>
      <c r="O1930" s="156">
        <f>(1+'Parameters &amp; Main Results'!$B$26)^(1/12)-1</f>
        <v>0</v>
      </c>
      <c r="P1930" s="156">
        <f>(1+'Parameters &amp; Main Results'!$B$28)^(1/12)-1</f>
        <v>0</v>
      </c>
      <c r="Q1930" s="136">
        <f>(1+'Parameters &amp; Main Results'!$B$30)^(1/12)-1</f>
        <v>2.8708987190766422E-3</v>
      </c>
      <c r="R1930" s="136">
        <f>(1+'Parameters &amp; Main Results'!$B$32)^(1/12)-1</f>
        <v>0</v>
      </c>
      <c r="S1930" s="136">
        <f>(1+'Parameters &amp; Main Results'!$B$34)^(1/12)-1</f>
        <v>0</v>
      </c>
      <c r="T1930" s="156">
        <f>(1+'Parameters &amp; Main Results'!$B$36)^(1/12)-1</f>
        <v>8.295381143461622E-4</v>
      </c>
      <c r="U1930" s="240">
        <v>0</v>
      </c>
      <c r="V1930" s="240">
        <v>0</v>
      </c>
      <c r="W1930" s="255">
        <f t="shared" ca="1" si="1965"/>
        <v>0</v>
      </c>
      <c r="X1930" s="223">
        <f>MMULT(N1930:T1930,'Parameters &amp; Main Results'!$B$12:$B$18)-'Parameters &amp; Main Results'!$B$22/12+MMULT(U1930:V1930,'Parameters &amp; Main Results'!$B$20:$B$21)</f>
        <v>2.1529842783581227E-3</v>
      </c>
      <c r="Y1930" s="223">
        <f>MMULT(N1930:T1930,'Parameters &amp; Main Results'!$C$12:$C$18)-'Parameters &amp; Main Results'!$C$22/12+MMULT(U1930:V1930,'Parameters &amp; Main Results'!$C$20:$C$21)</f>
        <v>2.5421421805023113E-3</v>
      </c>
      <c r="Z1930" s="17">
        <f t="shared" ca="1" si="1966"/>
        <v>1</v>
      </c>
      <c r="AE1930" s="252">
        <f t="shared" ca="1" si="1962"/>
        <v>0</v>
      </c>
      <c r="AF1930" s="253" t="e">
        <f t="shared" ca="1" si="1963"/>
        <v>#DIV/0!</v>
      </c>
      <c r="AG1930" s="258" t="e">
        <f t="shared" ca="1" si="1964"/>
        <v>#DIV/0!</v>
      </c>
      <c r="AH1930" s="227" t="e">
        <f ca="1">IF(SUM(AG1930:OFFSET(AG1930,(-HoldAggressiveTime-1),0,,))=0,"Defensive","Aggressive")</f>
        <v>#DIV/0!</v>
      </c>
    </row>
    <row r="1931" spans="1:34" ht="13" x14ac:dyDescent="0.15">
      <c r="A1931">
        <f t="shared" si="15"/>
        <v>6</v>
      </c>
      <c r="B1931">
        <f t="shared" si="16"/>
        <v>2031</v>
      </c>
      <c r="C1931" s="70">
        <f t="shared" si="1"/>
        <v>2031.4166666665208</v>
      </c>
      <c r="D1931" s="149">
        <f t="shared" si="383"/>
        <v>48060</v>
      </c>
      <c r="N1931" s="156">
        <f>(1+'Parameters &amp; Main Results'!$B$24)^(1/12)-1</f>
        <v>2.8708987190766422E-3</v>
      </c>
      <c r="O1931" s="156">
        <f>(1+'Parameters &amp; Main Results'!$B$26)^(1/12)-1</f>
        <v>0</v>
      </c>
      <c r="P1931" s="156">
        <f>(1+'Parameters &amp; Main Results'!$B$28)^(1/12)-1</f>
        <v>0</v>
      </c>
      <c r="Q1931" s="136">
        <f>(1+'Parameters &amp; Main Results'!$B$30)^(1/12)-1</f>
        <v>2.8708987190766422E-3</v>
      </c>
      <c r="R1931" s="136">
        <f>(1+'Parameters &amp; Main Results'!$B$32)^(1/12)-1</f>
        <v>0</v>
      </c>
      <c r="S1931" s="136">
        <f>(1+'Parameters &amp; Main Results'!$B$34)^(1/12)-1</f>
        <v>0</v>
      </c>
      <c r="T1931" s="156">
        <f>(1+'Parameters &amp; Main Results'!$B$36)^(1/12)-1</f>
        <v>8.295381143461622E-4</v>
      </c>
      <c r="U1931" s="240">
        <v>0</v>
      </c>
      <c r="V1931" s="240">
        <v>0</v>
      </c>
      <c r="W1931" s="255">
        <f t="shared" ca="1" si="1965"/>
        <v>0</v>
      </c>
      <c r="X1931" s="223">
        <f>MMULT(N1931:T1931,'Parameters &amp; Main Results'!$B$12:$B$18)-'Parameters &amp; Main Results'!$B$22/12+MMULT(U1931:V1931,'Parameters &amp; Main Results'!$B$20:$B$21)</f>
        <v>2.1529842783581227E-3</v>
      </c>
      <c r="Y1931" s="223">
        <f>MMULT(N1931:T1931,'Parameters &amp; Main Results'!$C$12:$C$18)-'Parameters &amp; Main Results'!$C$22/12+MMULT(U1931:V1931,'Parameters &amp; Main Results'!$C$20:$C$21)</f>
        <v>2.5421421805023113E-3</v>
      </c>
      <c r="Z1931" s="17">
        <f t="shared" ca="1" si="1966"/>
        <v>1</v>
      </c>
      <c r="AE1931" s="252">
        <f t="shared" ca="1" si="1962"/>
        <v>0</v>
      </c>
      <c r="AF1931" s="253" t="e">
        <f t="shared" ca="1" si="1963"/>
        <v>#DIV/0!</v>
      </c>
      <c r="AG1931" s="258" t="e">
        <f t="shared" ca="1" si="1964"/>
        <v>#DIV/0!</v>
      </c>
      <c r="AH1931" s="227" t="e">
        <f ca="1">IF(SUM(AG1931:OFFSET(AG1931,(-HoldAggressiveTime-1),0,,))=0,"Defensive","Aggressive")</f>
        <v>#DIV/0!</v>
      </c>
    </row>
    <row r="1932" spans="1:34" ht="13" x14ac:dyDescent="0.15">
      <c r="A1932">
        <f t="shared" si="15"/>
        <v>7</v>
      </c>
      <c r="B1932">
        <f t="shared" si="16"/>
        <v>2031</v>
      </c>
      <c r="C1932" s="70">
        <f t="shared" si="1"/>
        <v>2031.499999999854</v>
      </c>
      <c r="D1932" s="149">
        <f t="shared" si="383"/>
        <v>48091</v>
      </c>
      <c r="N1932" s="156">
        <f>(1+'Parameters &amp; Main Results'!$B$24)^(1/12)-1</f>
        <v>2.8708987190766422E-3</v>
      </c>
      <c r="O1932" s="156">
        <f>(1+'Parameters &amp; Main Results'!$B$26)^(1/12)-1</f>
        <v>0</v>
      </c>
      <c r="P1932" s="156">
        <f>(1+'Parameters &amp; Main Results'!$B$28)^(1/12)-1</f>
        <v>0</v>
      </c>
      <c r="Q1932" s="136">
        <f>(1+'Parameters &amp; Main Results'!$B$30)^(1/12)-1</f>
        <v>2.8708987190766422E-3</v>
      </c>
      <c r="R1932" s="136">
        <f>(1+'Parameters &amp; Main Results'!$B$32)^(1/12)-1</f>
        <v>0</v>
      </c>
      <c r="S1932" s="136">
        <f>(1+'Parameters &amp; Main Results'!$B$34)^(1/12)-1</f>
        <v>0</v>
      </c>
      <c r="T1932" s="156">
        <f>(1+'Parameters &amp; Main Results'!$B$36)^(1/12)-1</f>
        <v>8.295381143461622E-4</v>
      </c>
      <c r="U1932" s="240">
        <v>0</v>
      </c>
      <c r="V1932" s="240">
        <v>0</v>
      </c>
      <c r="W1932" s="255">
        <f t="shared" ca="1" si="1965"/>
        <v>0</v>
      </c>
      <c r="X1932" s="223">
        <f>MMULT(N1932:T1932,'Parameters &amp; Main Results'!$B$12:$B$18)-'Parameters &amp; Main Results'!$B$22/12+MMULT(U1932:V1932,'Parameters &amp; Main Results'!$B$20:$B$21)</f>
        <v>2.1529842783581227E-3</v>
      </c>
      <c r="Y1932" s="223">
        <f>MMULT(N1932:T1932,'Parameters &amp; Main Results'!$C$12:$C$18)-'Parameters &amp; Main Results'!$C$22/12+MMULT(U1932:V1932,'Parameters &amp; Main Results'!$C$20:$C$21)</f>
        <v>2.5421421805023113E-3</v>
      </c>
      <c r="Z1932" s="17">
        <f t="shared" ca="1" si="1966"/>
        <v>1</v>
      </c>
      <c r="AE1932" s="252">
        <f t="shared" ca="1" si="1962"/>
        <v>0</v>
      </c>
      <c r="AF1932" s="253" t="e">
        <f t="shared" ca="1" si="1963"/>
        <v>#DIV/0!</v>
      </c>
      <c r="AG1932" s="258" t="e">
        <f t="shared" ca="1" si="1964"/>
        <v>#DIV/0!</v>
      </c>
      <c r="AH1932" s="227" t="e">
        <f ca="1">IF(SUM(AG1932:OFFSET(AG1932,(-HoldAggressiveTime-1),0,,))=0,"Defensive","Aggressive")</f>
        <v>#DIV/0!</v>
      </c>
    </row>
    <row r="1933" spans="1:34" ht="13" x14ac:dyDescent="0.15">
      <c r="A1933">
        <f t="shared" si="15"/>
        <v>8</v>
      </c>
      <c r="B1933">
        <f t="shared" si="16"/>
        <v>2031</v>
      </c>
      <c r="C1933" s="70">
        <f t="shared" si="1"/>
        <v>2031.5833333331873</v>
      </c>
      <c r="D1933" s="149">
        <f t="shared" si="383"/>
        <v>48121</v>
      </c>
      <c r="N1933" s="156">
        <f>(1+'Parameters &amp; Main Results'!$B$24)^(1/12)-1</f>
        <v>2.8708987190766422E-3</v>
      </c>
      <c r="O1933" s="156">
        <f>(1+'Parameters &amp; Main Results'!$B$26)^(1/12)-1</f>
        <v>0</v>
      </c>
      <c r="P1933" s="156">
        <f>(1+'Parameters &amp; Main Results'!$B$28)^(1/12)-1</f>
        <v>0</v>
      </c>
      <c r="Q1933" s="136">
        <f>(1+'Parameters &amp; Main Results'!$B$30)^(1/12)-1</f>
        <v>2.8708987190766422E-3</v>
      </c>
      <c r="R1933" s="136">
        <f>(1+'Parameters &amp; Main Results'!$B$32)^(1/12)-1</f>
        <v>0</v>
      </c>
      <c r="S1933" s="136">
        <f>(1+'Parameters &amp; Main Results'!$B$34)^(1/12)-1</f>
        <v>0</v>
      </c>
      <c r="T1933" s="156">
        <f>(1+'Parameters &amp; Main Results'!$B$36)^(1/12)-1</f>
        <v>8.295381143461622E-4</v>
      </c>
      <c r="U1933" s="240">
        <v>0</v>
      </c>
      <c r="V1933" s="240">
        <v>0</v>
      </c>
      <c r="W1933" s="255">
        <f t="shared" ca="1" si="1965"/>
        <v>0</v>
      </c>
      <c r="X1933" s="223">
        <f>MMULT(N1933:T1933,'Parameters &amp; Main Results'!$B$12:$B$18)-'Parameters &amp; Main Results'!$B$22/12+MMULT(U1933:V1933,'Parameters &amp; Main Results'!$B$20:$B$21)</f>
        <v>2.1529842783581227E-3</v>
      </c>
      <c r="Y1933" s="223">
        <f>MMULT(N1933:T1933,'Parameters &amp; Main Results'!$C$12:$C$18)-'Parameters &amp; Main Results'!$C$22/12+MMULT(U1933:V1933,'Parameters &amp; Main Results'!$C$20:$C$21)</f>
        <v>2.5421421805023113E-3</v>
      </c>
      <c r="Z1933" s="17">
        <f t="shared" ca="1" si="1966"/>
        <v>1</v>
      </c>
      <c r="AE1933" s="252">
        <f t="shared" ca="1" si="1962"/>
        <v>0</v>
      </c>
      <c r="AF1933" s="253" t="e">
        <f t="shared" ca="1" si="1963"/>
        <v>#DIV/0!</v>
      </c>
      <c r="AG1933" s="258" t="e">
        <f t="shared" ca="1" si="1964"/>
        <v>#DIV/0!</v>
      </c>
      <c r="AH1933" s="227" t="e">
        <f ca="1">IF(SUM(AG1933:OFFSET(AG1933,(-HoldAggressiveTime-1),0,,))=0,"Defensive","Aggressive")</f>
        <v>#DIV/0!</v>
      </c>
    </row>
    <row r="1934" spans="1:34" ht="13" x14ac:dyDescent="0.15">
      <c r="A1934">
        <f t="shared" si="15"/>
        <v>9</v>
      </c>
      <c r="B1934">
        <f t="shared" si="16"/>
        <v>2031</v>
      </c>
      <c r="C1934" s="70">
        <f t="shared" si="1"/>
        <v>2031.6666666665205</v>
      </c>
      <c r="D1934" s="149">
        <f t="shared" si="383"/>
        <v>48152</v>
      </c>
      <c r="N1934" s="156">
        <f>(1+'Parameters &amp; Main Results'!$B$24)^(1/12)-1</f>
        <v>2.8708987190766422E-3</v>
      </c>
      <c r="O1934" s="156">
        <f>(1+'Parameters &amp; Main Results'!$B$26)^(1/12)-1</f>
        <v>0</v>
      </c>
      <c r="P1934" s="156">
        <f>(1+'Parameters &amp; Main Results'!$B$28)^(1/12)-1</f>
        <v>0</v>
      </c>
      <c r="Q1934" s="136">
        <f>(1+'Parameters &amp; Main Results'!$B$30)^(1/12)-1</f>
        <v>2.8708987190766422E-3</v>
      </c>
      <c r="R1934" s="136">
        <f>(1+'Parameters &amp; Main Results'!$B$32)^(1/12)-1</f>
        <v>0</v>
      </c>
      <c r="S1934" s="136">
        <f>(1+'Parameters &amp; Main Results'!$B$34)^(1/12)-1</f>
        <v>0</v>
      </c>
      <c r="T1934" s="156">
        <f>(1+'Parameters &amp; Main Results'!$B$36)^(1/12)-1</f>
        <v>8.295381143461622E-4</v>
      </c>
      <c r="U1934" s="240">
        <v>0</v>
      </c>
      <c r="V1934" s="240">
        <v>0</v>
      </c>
      <c r="W1934" s="255">
        <f t="shared" ca="1" si="1965"/>
        <v>0</v>
      </c>
      <c r="X1934" s="223">
        <f>MMULT(N1934:T1934,'Parameters &amp; Main Results'!$B$12:$B$18)-'Parameters &amp; Main Results'!$B$22/12+MMULT(U1934:V1934,'Parameters &amp; Main Results'!$B$20:$B$21)</f>
        <v>2.1529842783581227E-3</v>
      </c>
      <c r="Y1934" s="223">
        <f>MMULT(N1934:T1934,'Parameters &amp; Main Results'!$C$12:$C$18)-'Parameters &amp; Main Results'!$C$22/12+MMULT(U1934:V1934,'Parameters &amp; Main Results'!$C$20:$C$21)</f>
        <v>2.5421421805023113E-3</v>
      </c>
      <c r="Z1934" s="17">
        <f t="shared" ca="1" si="1966"/>
        <v>1</v>
      </c>
      <c r="AE1934" s="252">
        <f t="shared" ca="1" si="1962"/>
        <v>0</v>
      </c>
      <c r="AF1934" s="253" t="e">
        <f t="shared" ca="1" si="1963"/>
        <v>#DIV/0!</v>
      </c>
      <c r="AG1934" s="258" t="e">
        <f t="shared" ca="1" si="1964"/>
        <v>#DIV/0!</v>
      </c>
      <c r="AH1934" s="227" t="e">
        <f ca="1">IF(SUM(AG1934:OFFSET(AG1934,(-HoldAggressiveTime-1),0,,))=0,"Defensive","Aggressive")</f>
        <v>#DIV/0!</v>
      </c>
    </row>
    <row r="1935" spans="1:34" ht="13" x14ac:dyDescent="0.15">
      <c r="A1935">
        <f t="shared" si="15"/>
        <v>10</v>
      </c>
      <c r="B1935">
        <f t="shared" si="16"/>
        <v>2031</v>
      </c>
      <c r="C1935" s="70">
        <f t="shared" si="1"/>
        <v>2031.7499999998538</v>
      </c>
      <c r="D1935" s="149">
        <f t="shared" si="383"/>
        <v>48182</v>
      </c>
      <c r="L1935" s="298" t="s">
        <v>147</v>
      </c>
      <c r="M1935" s="275"/>
      <c r="N1935" s="157">
        <f>(1+'Parameters &amp; Main Results'!$B$25)^(1/12)-1</f>
        <v>4.0741237836483535E-3</v>
      </c>
      <c r="O1935" s="157">
        <f>(1+'Parameters &amp; Main Results'!$B$27)^(1/12)-1</f>
        <v>1.2414877164492744E-3</v>
      </c>
      <c r="P1935" s="157">
        <f>(1+'Parameters &amp; Main Results'!$B$29)^(1/12)-1</f>
        <v>8.295381143461622E-4</v>
      </c>
      <c r="Q1935" s="158">
        <f>(1+'Parameters &amp; Main Results'!$B$31)^(1/12)-1</f>
        <v>4.0741237836483535E-3</v>
      </c>
      <c r="R1935" s="158">
        <f>(1+'Parameters &amp; Main Results'!$B$33)^(1/12)-1</f>
        <v>0</v>
      </c>
      <c r="S1935" s="158">
        <f>(1+'Parameters &amp; Main Results'!$B$35)^(1/12)-1</f>
        <v>0</v>
      </c>
      <c r="T1935" s="158">
        <f>(1+'Parameters &amp; Main Results'!$B$37)^(1/12)-1</f>
        <v>8.295381143461622E-4</v>
      </c>
      <c r="U1935" s="240">
        <v>0</v>
      </c>
      <c r="V1935" s="240">
        <v>0</v>
      </c>
      <c r="W1935" s="255">
        <f t="shared" ca="1" si="1965"/>
        <v>0</v>
      </c>
      <c r="X1935" s="223">
        <f>MMULT(N1935:T1935,'Parameters &amp; Main Results'!$B$12:$B$18)-'Parameters &amp; Main Results'!$B$22/12+MMULT(U1935:V1935,'Parameters &amp; Main Results'!$B$20:$B$21)</f>
        <v>3.3037006200767609E-3</v>
      </c>
      <c r="Y1935" s="223">
        <f>MMULT(N1935:T1935,'Parameters &amp; Main Results'!$C$12:$C$18)-'Parameters &amp; Main Results'!$C$22/12+MMULT(U1935:V1935,'Parameters &amp; Main Results'!$C$20:$C$21)</f>
        <v>3.7491935102617786E-3</v>
      </c>
      <c r="Z1935" s="17">
        <f t="shared" ca="1" si="1966"/>
        <v>1</v>
      </c>
      <c r="AE1935" s="252">
        <f t="shared" ca="1" si="1962"/>
        <v>0</v>
      </c>
      <c r="AF1935" s="253" t="e">
        <f t="shared" ca="1" si="1963"/>
        <v>#DIV/0!</v>
      </c>
      <c r="AG1935" s="258" t="e">
        <f t="shared" ca="1" si="1964"/>
        <v>#DIV/0!</v>
      </c>
      <c r="AH1935" s="227" t="e">
        <f ca="1">IF(SUM(AG1935:OFFSET(AG1935,(-HoldAggressiveTime-1),0,,))=0,"Defensive","Aggressive")</f>
        <v>#DIV/0!</v>
      </c>
    </row>
    <row r="1936" spans="1:34" ht="13" x14ac:dyDescent="0.15">
      <c r="A1936">
        <f t="shared" si="15"/>
        <v>11</v>
      </c>
      <c r="B1936">
        <f t="shared" si="16"/>
        <v>2031</v>
      </c>
      <c r="C1936" s="70">
        <f t="shared" si="1"/>
        <v>2031.8333333331871</v>
      </c>
      <c r="D1936" s="149">
        <f t="shared" si="383"/>
        <v>48213</v>
      </c>
      <c r="L1936" s="275"/>
      <c r="M1936" s="275"/>
      <c r="N1936" s="157">
        <f>(1+'Parameters &amp; Main Results'!$B$25)^(1/12)-1</f>
        <v>4.0741237836483535E-3</v>
      </c>
      <c r="O1936" s="157">
        <f>(1+'Parameters &amp; Main Results'!$B$27)^(1/12)-1</f>
        <v>1.2414877164492744E-3</v>
      </c>
      <c r="P1936" s="157">
        <f>(1+'Parameters &amp; Main Results'!$B$29)^(1/12)-1</f>
        <v>8.295381143461622E-4</v>
      </c>
      <c r="Q1936" s="158">
        <f>(1+'Parameters &amp; Main Results'!$B$31)^(1/12)-1</f>
        <v>4.0741237836483535E-3</v>
      </c>
      <c r="R1936" s="158">
        <f>(1+'Parameters &amp; Main Results'!$B$33)^(1/12)-1</f>
        <v>0</v>
      </c>
      <c r="S1936" s="158">
        <f>(1+'Parameters &amp; Main Results'!$B$35)^(1/12)-1</f>
        <v>0</v>
      </c>
      <c r="T1936" s="158">
        <f>(1+'Parameters &amp; Main Results'!$B$37)^(1/12)-1</f>
        <v>8.295381143461622E-4</v>
      </c>
      <c r="U1936" s="240">
        <v>0</v>
      </c>
      <c r="V1936" s="240">
        <v>0</v>
      </c>
      <c r="W1936" s="255">
        <f t="shared" ca="1" si="1965"/>
        <v>0</v>
      </c>
      <c r="X1936" s="223">
        <f>MMULT(N1936:T1936,'Parameters &amp; Main Results'!$B$12:$B$18)-'Parameters &amp; Main Results'!$B$22/12+MMULT(U1936:V1936,'Parameters &amp; Main Results'!$B$20:$B$21)</f>
        <v>3.3037006200767609E-3</v>
      </c>
      <c r="Y1936" s="223">
        <f>MMULT(N1936:T1936,'Parameters &amp; Main Results'!$C$12:$C$18)-'Parameters &amp; Main Results'!$C$22/12+MMULT(U1936:V1936,'Parameters &amp; Main Results'!$C$20:$C$21)</f>
        <v>3.7491935102617786E-3</v>
      </c>
      <c r="Z1936" s="17">
        <f t="shared" ca="1" si="1966"/>
        <v>1</v>
      </c>
      <c r="AE1936" s="252">
        <f t="shared" ca="1" si="1962"/>
        <v>0</v>
      </c>
      <c r="AF1936" s="253" t="e">
        <f t="shared" ca="1" si="1963"/>
        <v>#DIV/0!</v>
      </c>
      <c r="AG1936" s="258" t="e">
        <f t="shared" ca="1" si="1964"/>
        <v>#DIV/0!</v>
      </c>
      <c r="AH1936" s="227" t="e">
        <f ca="1">IF(SUM(AG1936:OFFSET(AG1936,(-HoldAggressiveTime-1),0,,))=0,"Defensive","Aggressive")</f>
        <v>#DIV/0!</v>
      </c>
    </row>
    <row r="1937" spans="1:34" ht="13" x14ac:dyDescent="0.15">
      <c r="A1937">
        <f t="shared" si="15"/>
        <v>12</v>
      </c>
      <c r="B1937">
        <f t="shared" si="16"/>
        <v>2031</v>
      </c>
      <c r="C1937" s="70">
        <f t="shared" si="1"/>
        <v>2031.9166666665203</v>
      </c>
      <c r="D1937" s="149">
        <f t="shared" si="383"/>
        <v>48244</v>
      </c>
      <c r="N1937" s="157">
        <f>(1+'Parameters &amp; Main Results'!$B$25)^(1/12)-1</f>
        <v>4.0741237836483535E-3</v>
      </c>
      <c r="O1937" s="157">
        <f>(1+'Parameters &amp; Main Results'!$B$27)^(1/12)-1</f>
        <v>1.2414877164492744E-3</v>
      </c>
      <c r="P1937" s="157">
        <f>(1+'Parameters &amp; Main Results'!$B$29)^(1/12)-1</f>
        <v>8.295381143461622E-4</v>
      </c>
      <c r="Q1937" s="158">
        <f>(1+'Parameters &amp; Main Results'!$B$31)^(1/12)-1</f>
        <v>4.0741237836483535E-3</v>
      </c>
      <c r="R1937" s="158">
        <f>(1+'Parameters &amp; Main Results'!$B$33)^(1/12)-1</f>
        <v>0</v>
      </c>
      <c r="S1937" s="158">
        <f>(1+'Parameters &amp; Main Results'!$B$35)^(1/12)-1</f>
        <v>0</v>
      </c>
      <c r="T1937" s="158">
        <f>(1+'Parameters &amp; Main Results'!$B$37)^(1/12)-1</f>
        <v>8.295381143461622E-4</v>
      </c>
      <c r="U1937" s="240">
        <v>0</v>
      </c>
      <c r="V1937" s="240">
        <v>0</v>
      </c>
      <c r="W1937" s="255">
        <f t="shared" ca="1" si="1965"/>
        <v>0</v>
      </c>
      <c r="X1937" s="223">
        <f>MMULT(N1937:T1937,'Parameters &amp; Main Results'!$B$12:$B$18)-'Parameters &amp; Main Results'!$B$22/12+MMULT(U1937:V1937,'Parameters &amp; Main Results'!$B$20:$B$21)</f>
        <v>3.3037006200767609E-3</v>
      </c>
      <c r="Y1937" s="223">
        <f>MMULT(N1937:T1937,'Parameters &amp; Main Results'!$C$12:$C$18)-'Parameters &amp; Main Results'!$C$22/12+MMULT(U1937:V1937,'Parameters &amp; Main Results'!$C$20:$C$21)</f>
        <v>3.7491935102617786E-3</v>
      </c>
      <c r="Z1937" s="17">
        <f t="shared" ca="1" si="1966"/>
        <v>1</v>
      </c>
      <c r="AE1937" s="252">
        <f t="shared" ca="1" si="1962"/>
        <v>0</v>
      </c>
      <c r="AF1937" s="253" t="e">
        <f t="shared" ca="1" si="1963"/>
        <v>#DIV/0!</v>
      </c>
      <c r="AG1937" s="258" t="e">
        <f t="shared" ca="1" si="1964"/>
        <v>#DIV/0!</v>
      </c>
      <c r="AH1937" s="227" t="e">
        <f ca="1">IF(SUM(AG1937:OFFSET(AG1937,(-HoldAggressiveTime-1),0,,))=0,"Defensive","Aggressive")</f>
        <v>#DIV/0!</v>
      </c>
    </row>
    <row r="1938" spans="1:34" ht="13" x14ac:dyDescent="0.15">
      <c r="A1938">
        <f t="shared" si="15"/>
        <v>1</v>
      </c>
      <c r="B1938">
        <f t="shared" si="16"/>
        <v>2032</v>
      </c>
      <c r="C1938" s="70">
        <f t="shared" si="1"/>
        <v>2031.9999999998536</v>
      </c>
      <c r="D1938" s="149">
        <f t="shared" si="383"/>
        <v>48273</v>
      </c>
      <c r="N1938" s="157">
        <f>(1+'Parameters &amp; Main Results'!$B$25)^(1/12)-1</f>
        <v>4.0741237836483535E-3</v>
      </c>
      <c r="O1938" s="157">
        <f>(1+'Parameters &amp; Main Results'!$B$27)^(1/12)-1</f>
        <v>1.2414877164492744E-3</v>
      </c>
      <c r="P1938" s="157">
        <f>(1+'Parameters &amp; Main Results'!$B$29)^(1/12)-1</f>
        <v>8.295381143461622E-4</v>
      </c>
      <c r="Q1938" s="158">
        <f>(1+'Parameters &amp; Main Results'!$B$31)^(1/12)-1</f>
        <v>4.0741237836483535E-3</v>
      </c>
      <c r="R1938" s="158">
        <f>(1+'Parameters &amp; Main Results'!$B$33)^(1/12)-1</f>
        <v>0</v>
      </c>
      <c r="S1938" s="158">
        <f>(1+'Parameters &amp; Main Results'!$B$35)^(1/12)-1</f>
        <v>0</v>
      </c>
      <c r="T1938" s="158">
        <f>(1+'Parameters &amp; Main Results'!$B$37)^(1/12)-1</f>
        <v>8.295381143461622E-4</v>
      </c>
      <c r="U1938" s="240">
        <v>0</v>
      </c>
      <c r="V1938" s="240">
        <v>0</v>
      </c>
      <c r="W1938" s="255">
        <f t="shared" ca="1" si="1965"/>
        <v>0</v>
      </c>
      <c r="X1938" s="223">
        <f>MMULT(N1938:T1938,'Parameters &amp; Main Results'!$B$12:$B$18)-'Parameters &amp; Main Results'!$B$22/12+MMULT(U1938:V1938,'Parameters &amp; Main Results'!$B$20:$B$21)</f>
        <v>3.3037006200767609E-3</v>
      </c>
      <c r="Y1938" s="223">
        <f>MMULT(N1938:T1938,'Parameters &amp; Main Results'!$C$12:$C$18)-'Parameters &amp; Main Results'!$C$22/12+MMULT(U1938:V1938,'Parameters &amp; Main Results'!$C$20:$C$21)</f>
        <v>3.7491935102617786E-3</v>
      </c>
      <c r="Z1938" s="17">
        <f t="shared" ca="1" si="1966"/>
        <v>1</v>
      </c>
      <c r="AE1938" s="252">
        <f t="shared" ref="AE1938:AE2001" ca="1" si="1967">OFFSET(F1938,-Lookback,0,,)</f>
        <v>0</v>
      </c>
      <c r="AF1938" s="253" t="e">
        <f t="shared" ca="1" si="1963"/>
        <v>#DIV/0!</v>
      </c>
      <c r="AG1938" s="258" t="e">
        <f t="shared" ca="1" si="1964"/>
        <v>#DIV/0!</v>
      </c>
      <c r="AH1938" s="227" t="e">
        <f ca="1">IF(SUM(AG1938:OFFSET(AG1938,(-HoldAggressiveTime-1),0,,))=0,"Defensive","Aggressive")</f>
        <v>#DIV/0!</v>
      </c>
    </row>
    <row r="1939" spans="1:34" ht="13" x14ac:dyDescent="0.15">
      <c r="A1939">
        <f t="shared" si="15"/>
        <v>2</v>
      </c>
      <c r="B1939">
        <f t="shared" si="16"/>
        <v>2032</v>
      </c>
      <c r="C1939" s="70">
        <f t="shared" si="1"/>
        <v>2032.0833333331868</v>
      </c>
      <c r="D1939" s="149">
        <f t="shared" si="383"/>
        <v>48304</v>
      </c>
      <c r="N1939" s="157">
        <f>(1+'Parameters &amp; Main Results'!$B$25)^(1/12)-1</f>
        <v>4.0741237836483535E-3</v>
      </c>
      <c r="O1939" s="157">
        <f>(1+'Parameters &amp; Main Results'!$B$27)^(1/12)-1</f>
        <v>1.2414877164492744E-3</v>
      </c>
      <c r="P1939" s="157">
        <f>(1+'Parameters &amp; Main Results'!$B$29)^(1/12)-1</f>
        <v>8.295381143461622E-4</v>
      </c>
      <c r="Q1939" s="158">
        <f>(1+'Parameters &amp; Main Results'!$B$31)^(1/12)-1</f>
        <v>4.0741237836483535E-3</v>
      </c>
      <c r="R1939" s="158">
        <f>(1+'Parameters &amp; Main Results'!$B$33)^(1/12)-1</f>
        <v>0</v>
      </c>
      <c r="S1939" s="158">
        <f>(1+'Parameters &amp; Main Results'!$B$35)^(1/12)-1</f>
        <v>0</v>
      </c>
      <c r="T1939" s="158">
        <f>(1+'Parameters &amp; Main Results'!$B$37)^(1/12)-1</f>
        <v>8.295381143461622E-4</v>
      </c>
      <c r="U1939" s="240">
        <v>0</v>
      </c>
      <c r="V1939" s="240">
        <v>0</v>
      </c>
      <c r="W1939" s="255">
        <f t="shared" ca="1" si="1965"/>
        <v>0</v>
      </c>
      <c r="X1939" s="223">
        <f>MMULT(N1939:T1939,'Parameters &amp; Main Results'!$B$12:$B$18)-'Parameters &amp; Main Results'!$B$22/12+MMULT(U1939:V1939,'Parameters &amp; Main Results'!$B$20:$B$21)</f>
        <v>3.3037006200767609E-3</v>
      </c>
      <c r="Y1939" s="223">
        <f>MMULT(N1939:T1939,'Parameters &amp; Main Results'!$C$12:$C$18)-'Parameters &amp; Main Results'!$C$22/12+MMULT(U1939:V1939,'Parameters &amp; Main Results'!$C$20:$C$21)</f>
        <v>3.7491935102617786E-3</v>
      </c>
      <c r="Z1939" s="17">
        <f t="shared" ca="1" si="1966"/>
        <v>1</v>
      </c>
      <c r="AE1939" s="252">
        <f t="shared" ca="1" si="1967"/>
        <v>0</v>
      </c>
      <c r="AF1939" s="253" t="e">
        <f t="shared" ref="AF1939:AF2002" ca="1" si="1968">(F1939-AE1939)/AE1939</f>
        <v>#DIV/0!</v>
      </c>
      <c r="AG1939" s="258" t="e">
        <f t="shared" ref="AG1939:AG2002" ca="1" si="1969">IF(AF1939&gt;MktDrop,0,1)</f>
        <v>#DIV/0!</v>
      </c>
      <c r="AH1939" s="227" t="e">
        <f ca="1">IF(SUM(AG1939:OFFSET(AG1939,(-HoldAggressiveTime-1),0,,))=0,"Defensive","Aggressive")</f>
        <v>#DIV/0!</v>
      </c>
    </row>
    <row r="1940" spans="1:34" ht="13" x14ac:dyDescent="0.15">
      <c r="A1940">
        <f t="shared" si="15"/>
        <v>3</v>
      </c>
      <c r="B1940">
        <f t="shared" si="16"/>
        <v>2032</v>
      </c>
      <c r="C1940" s="70">
        <f t="shared" si="1"/>
        <v>2032.1666666665201</v>
      </c>
      <c r="D1940" s="149">
        <f t="shared" si="383"/>
        <v>48334</v>
      </c>
      <c r="N1940" s="157">
        <f>(1+'Parameters &amp; Main Results'!$B$25)^(1/12)-1</f>
        <v>4.0741237836483535E-3</v>
      </c>
      <c r="O1940" s="157">
        <f>(1+'Parameters &amp; Main Results'!$B$27)^(1/12)-1</f>
        <v>1.2414877164492744E-3</v>
      </c>
      <c r="P1940" s="157">
        <f>(1+'Parameters &amp; Main Results'!$B$29)^(1/12)-1</f>
        <v>8.295381143461622E-4</v>
      </c>
      <c r="Q1940" s="158">
        <f>(1+'Parameters &amp; Main Results'!$B$31)^(1/12)-1</f>
        <v>4.0741237836483535E-3</v>
      </c>
      <c r="R1940" s="158">
        <f>(1+'Parameters &amp; Main Results'!$B$33)^(1/12)-1</f>
        <v>0</v>
      </c>
      <c r="S1940" s="158">
        <f>(1+'Parameters &amp; Main Results'!$B$35)^(1/12)-1</f>
        <v>0</v>
      </c>
      <c r="T1940" s="158">
        <f>(1+'Parameters &amp; Main Results'!$B$37)^(1/12)-1</f>
        <v>8.295381143461622E-4</v>
      </c>
      <c r="U1940" s="240">
        <v>0</v>
      </c>
      <c r="V1940" s="240">
        <v>0</v>
      </c>
      <c r="W1940" s="255">
        <f t="shared" ref="W1940:W2003" ca="1" si="1970">IFERROR(IF(AH1940="Aggressive",Y1940,X1940),0)</f>
        <v>0</v>
      </c>
      <c r="X1940" s="223">
        <f>MMULT(N1940:T1940,'Parameters &amp; Main Results'!$B$12:$B$18)-'Parameters &amp; Main Results'!$B$22/12+MMULT(U1940:V1940,'Parameters &amp; Main Results'!$B$20:$B$21)</f>
        <v>3.3037006200767609E-3</v>
      </c>
      <c r="Y1940" s="223">
        <f>MMULT(N1940:T1940,'Parameters &amp; Main Results'!$C$12:$C$18)-'Parameters &amp; Main Results'!$C$22/12+MMULT(U1940:V1940,'Parameters &amp; Main Results'!$C$20:$C$21)</f>
        <v>3.7491935102617786E-3</v>
      </c>
      <c r="Z1940" s="17">
        <f t="shared" ca="1" si="1966"/>
        <v>1</v>
      </c>
      <c r="AE1940" s="252">
        <f t="shared" ca="1" si="1967"/>
        <v>0</v>
      </c>
      <c r="AF1940" s="253" t="e">
        <f t="shared" ca="1" si="1968"/>
        <v>#DIV/0!</v>
      </c>
      <c r="AG1940" s="258" t="e">
        <f t="shared" ca="1" si="1969"/>
        <v>#DIV/0!</v>
      </c>
      <c r="AH1940" s="227" t="e">
        <f ca="1">IF(SUM(AG1940:OFFSET(AG1940,(-HoldAggressiveTime-1),0,,))=0,"Defensive","Aggressive")</f>
        <v>#DIV/0!</v>
      </c>
    </row>
    <row r="1941" spans="1:34" ht="13" x14ac:dyDescent="0.15">
      <c r="A1941">
        <f t="shared" si="15"/>
        <v>4</v>
      </c>
      <c r="B1941">
        <f t="shared" si="16"/>
        <v>2032</v>
      </c>
      <c r="C1941" s="70">
        <f t="shared" si="1"/>
        <v>2032.2499999998533</v>
      </c>
      <c r="D1941" s="149">
        <f t="shared" si="383"/>
        <v>48365</v>
      </c>
      <c r="N1941" s="157">
        <f>(1+'Parameters &amp; Main Results'!$B$25)^(1/12)-1</f>
        <v>4.0741237836483535E-3</v>
      </c>
      <c r="O1941" s="157">
        <f>(1+'Parameters &amp; Main Results'!$B$27)^(1/12)-1</f>
        <v>1.2414877164492744E-3</v>
      </c>
      <c r="P1941" s="157">
        <f>(1+'Parameters &amp; Main Results'!$B$29)^(1/12)-1</f>
        <v>8.295381143461622E-4</v>
      </c>
      <c r="Q1941" s="158">
        <f>(1+'Parameters &amp; Main Results'!$B$31)^(1/12)-1</f>
        <v>4.0741237836483535E-3</v>
      </c>
      <c r="R1941" s="158">
        <f>(1+'Parameters &amp; Main Results'!$B$33)^(1/12)-1</f>
        <v>0</v>
      </c>
      <c r="S1941" s="158">
        <f>(1+'Parameters &amp; Main Results'!$B$35)^(1/12)-1</f>
        <v>0</v>
      </c>
      <c r="T1941" s="158">
        <f>(1+'Parameters &amp; Main Results'!$B$37)^(1/12)-1</f>
        <v>8.295381143461622E-4</v>
      </c>
      <c r="U1941" s="240">
        <v>0</v>
      </c>
      <c r="V1941" s="240">
        <v>0</v>
      </c>
      <c r="W1941" s="255">
        <f t="shared" ca="1" si="1970"/>
        <v>0</v>
      </c>
      <c r="X1941" s="223">
        <f>MMULT(N1941:T1941,'Parameters &amp; Main Results'!$B$12:$B$18)-'Parameters &amp; Main Results'!$B$22/12+MMULT(U1941:V1941,'Parameters &amp; Main Results'!$B$20:$B$21)</f>
        <v>3.3037006200767609E-3</v>
      </c>
      <c r="Y1941" s="223">
        <f>MMULT(N1941:T1941,'Parameters &amp; Main Results'!$C$12:$C$18)-'Parameters &amp; Main Results'!$C$22/12+MMULT(U1941:V1941,'Parameters &amp; Main Results'!$C$20:$C$21)</f>
        <v>3.7491935102617786E-3</v>
      </c>
      <c r="Z1941" s="17">
        <f t="shared" ca="1" si="1966"/>
        <v>1</v>
      </c>
      <c r="AE1941" s="252">
        <f t="shared" ca="1" si="1967"/>
        <v>0</v>
      </c>
      <c r="AF1941" s="253" t="e">
        <f t="shared" ca="1" si="1968"/>
        <v>#DIV/0!</v>
      </c>
      <c r="AG1941" s="258" t="e">
        <f t="shared" ca="1" si="1969"/>
        <v>#DIV/0!</v>
      </c>
      <c r="AH1941" s="227" t="e">
        <f ca="1">IF(SUM(AG1941:OFFSET(AG1941,(-HoldAggressiveTime-1),0,,))=0,"Defensive","Aggressive")</f>
        <v>#DIV/0!</v>
      </c>
    </row>
    <row r="1942" spans="1:34" ht="13" x14ac:dyDescent="0.15">
      <c r="A1942">
        <f t="shared" si="15"/>
        <v>5</v>
      </c>
      <c r="B1942">
        <f t="shared" si="16"/>
        <v>2032</v>
      </c>
      <c r="C1942" s="70">
        <f t="shared" si="1"/>
        <v>2032.3333333331866</v>
      </c>
      <c r="D1942" s="149">
        <f t="shared" si="383"/>
        <v>48395</v>
      </c>
      <c r="N1942" s="157">
        <f>(1+'Parameters &amp; Main Results'!$B$25)^(1/12)-1</f>
        <v>4.0741237836483535E-3</v>
      </c>
      <c r="O1942" s="157">
        <f>(1+'Parameters &amp; Main Results'!$B$27)^(1/12)-1</f>
        <v>1.2414877164492744E-3</v>
      </c>
      <c r="P1942" s="157">
        <f>(1+'Parameters &amp; Main Results'!$B$29)^(1/12)-1</f>
        <v>8.295381143461622E-4</v>
      </c>
      <c r="Q1942" s="158">
        <f>(1+'Parameters &amp; Main Results'!$B$31)^(1/12)-1</f>
        <v>4.0741237836483535E-3</v>
      </c>
      <c r="R1942" s="158">
        <f>(1+'Parameters &amp; Main Results'!$B$33)^(1/12)-1</f>
        <v>0</v>
      </c>
      <c r="S1942" s="158">
        <f>(1+'Parameters &amp; Main Results'!$B$35)^(1/12)-1</f>
        <v>0</v>
      </c>
      <c r="T1942" s="158">
        <f>(1+'Parameters &amp; Main Results'!$B$37)^(1/12)-1</f>
        <v>8.295381143461622E-4</v>
      </c>
      <c r="U1942" s="240">
        <v>0</v>
      </c>
      <c r="V1942" s="240">
        <v>0</v>
      </c>
      <c r="W1942" s="255">
        <f t="shared" ca="1" si="1970"/>
        <v>0</v>
      </c>
      <c r="X1942" s="223">
        <f>MMULT(N1942:T1942,'Parameters &amp; Main Results'!$B$12:$B$18)-'Parameters &amp; Main Results'!$B$22/12+MMULT(U1942:V1942,'Parameters &amp; Main Results'!$B$20:$B$21)</f>
        <v>3.3037006200767609E-3</v>
      </c>
      <c r="Y1942" s="223">
        <f>MMULT(N1942:T1942,'Parameters &amp; Main Results'!$C$12:$C$18)-'Parameters &amp; Main Results'!$C$22/12+MMULT(U1942:V1942,'Parameters &amp; Main Results'!$C$20:$C$21)</f>
        <v>3.7491935102617786E-3</v>
      </c>
      <c r="Z1942" s="17">
        <f t="shared" ca="1" si="1966"/>
        <v>1</v>
      </c>
      <c r="AE1942" s="252">
        <f t="shared" ca="1" si="1967"/>
        <v>0</v>
      </c>
      <c r="AF1942" s="253" t="e">
        <f t="shared" ca="1" si="1968"/>
        <v>#DIV/0!</v>
      </c>
      <c r="AG1942" s="258" t="e">
        <f t="shared" ca="1" si="1969"/>
        <v>#DIV/0!</v>
      </c>
      <c r="AH1942" s="227" t="e">
        <f ca="1">IF(SUM(AG1942:OFFSET(AG1942,(-HoldAggressiveTime-1),0,,))=0,"Defensive","Aggressive")</f>
        <v>#DIV/0!</v>
      </c>
    </row>
    <row r="1943" spans="1:34" ht="13" x14ac:dyDescent="0.15">
      <c r="A1943">
        <f t="shared" si="15"/>
        <v>6</v>
      </c>
      <c r="B1943">
        <f t="shared" si="16"/>
        <v>2032</v>
      </c>
      <c r="C1943" s="70">
        <f t="shared" si="1"/>
        <v>2032.4166666665199</v>
      </c>
      <c r="D1943" s="149">
        <f t="shared" si="383"/>
        <v>48426</v>
      </c>
      <c r="N1943" s="157">
        <f>(1+'Parameters &amp; Main Results'!$B$25)^(1/12)-1</f>
        <v>4.0741237836483535E-3</v>
      </c>
      <c r="O1943" s="157">
        <f>(1+'Parameters &amp; Main Results'!$B$27)^(1/12)-1</f>
        <v>1.2414877164492744E-3</v>
      </c>
      <c r="P1943" s="157">
        <f>(1+'Parameters &amp; Main Results'!$B$29)^(1/12)-1</f>
        <v>8.295381143461622E-4</v>
      </c>
      <c r="Q1943" s="158">
        <f>(1+'Parameters &amp; Main Results'!$B$31)^(1/12)-1</f>
        <v>4.0741237836483535E-3</v>
      </c>
      <c r="R1943" s="158">
        <f>(1+'Parameters &amp; Main Results'!$B$33)^(1/12)-1</f>
        <v>0</v>
      </c>
      <c r="S1943" s="158">
        <f>(1+'Parameters &amp; Main Results'!$B$35)^(1/12)-1</f>
        <v>0</v>
      </c>
      <c r="T1943" s="158">
        <f>(1+'Parameters &amp; Main Results'!$B$37)^(1/12)-1</f>
        <v>8.295381143461622E-4</v>
      </c>
      <c r="U1943" s="240">
        <v>0</v>
      </c>
      <c r="V1943" s="240">
        <v>0</v>
      </c>
      <c r="W1943" s="255">
        <f t="shared" ca="1" si="1970"/>
        <v>0</v>
      </c>
      <c r="X1943" s="223">
        <f>MMULT(N1943:T1943,'Parameters &amp; Main Results'!$B$12:$B$18)-'Parameters &amp; Main Results'!$B$22/12+MMULT(U1943:V1943,'Parameters &amp; Main Results'!$B$20:$B$21)</f>
        <v>3.3037006200767609E-3</v>
      </c>
      <c r="Y1943" s="223">
        <f>MMULT(N1943:T1943,'Parameters &amp; Main Results'!$C$12:$C$18)-'Parameters &amp; Main Results'!$C$22/12+MMULT(U1943:V1943,'Parameters &amp; Main Results'!$C$20:$C$21)</f>
        <v>3.7491935102617786E-3</v>
      </c>
      <c r="Z1943" s="17">
        <f t="shared" ca="1" si="1966"/>
        <v>1</v>
      </c>
      <c r="AE1943" s="252">
        <f t="shared" ca="1" si="1967"/>
        <v>0</v>
      </c>
      <c r="AF1943" s="253" t="e">
        <f t="shared" ca="1" si="1968"/>
        <v>#DIV/0!</v>
      </c>
      <c r="AG1943" s="258" t="e">
        <f t="shared" ca="1" si="1969"/>
        <v>#DIV/0!</v>
      </c>
      <c r="AH1943" s="227" t="e">
        <f ca="1">IF(SUM(AG1943:OFFSET(AG1943,(-HoldAggressiveTime-1),0,,))=0,"Defensive","Aggressive")</f>
        <v>#DIV/0!</v>
      </c>
    </row>
    <row r="1944" spans="1:34" ht="13" x14ac:dyDescent="0.15">
      <c r="A1944">
        <f t="shared" si="15"/>
        <v>7</v>
      </c>
      <c r="B1944">
        <f t="shared" si="16"/>
        <v>2032</v>
      </c>
      <c r="C1944" s="70">
        <f t="shared" si="1"/>
        <v>2032.4999999998531</v>
      </c>
      <c r="D1944" s="149">
        <f t="shared" si="383"/>
        <v>48457</v>
      </c>
      <c r="N1944" s="157">
        <f>(1+'Parameters &amp; Main Results'!$B$25)^(1/12)-1</f>
        <v>4.0741237836483535E-3</v>
      </c>
      <c r="O1944" s="157">
        <f>(1+'Parameters &amp; Main Results'!$B$27)^(1/12)-1</f>
        <v>1.2414877164492744E-3</v>
      </c>
      <c r="P1944" s="157">
        <f>(1+'Parameters &amp; Main Results'!$B$29)^(1/12)-1</f>
        <v>8.295381143461622E-4</v>
      </c>
      <c r="Q1944" s="158">
        <f>(1+'Parameters &amp; Main Results'!$B$31)^(1/12)-1</f>
        <v>4.0741237836483535E-3</v>
      </c>
      <c r="R1944" s="158">
        <f>(1+'Parameters &amp; Main Results'!$B$33)^(1/12)-1</f>
        <v>0</v>
      </c>
      <c r="S1944" s="158">
        <f>(1+'Parameters &amp; Main Results'!$B$35)^(1/12)-1</f>
        <v>0</v>
      </c>
      <c r="T1944" s="158">
        <f>(1+'Parameters &amp; Main Results'!$B$37)^(1/12)-1</f>
        <v>8.295381143461622E-4</v>
      </c>
      <c r="U1944" s="240">
        <v>0</v>
      </c>
      <c r="V1944" s="240">
        <v>0</v>
      </c>
      <c r="W1944" s="255">
        <f t="shared" ca="1" si="1970"/>
        <v>0</v>
      </c>
      <c r="X1944" s="223">
        <f>MMULT(N1944:T1944,'Parameters &amp; Main Results'!$B$12:$B$18)-'Parameters &amp; Main Results'!$B$22/12+MMULT(U1944:V1944,'Parameters &amp; Main Results'!$B$20:$B$21)</f>
        <v>3.3037006200767609E-3</v>
      </c>
      <c r="Y1944" s="223">
        <f>MMULT(N1944:T1944,'Parameters &amp; Main Results'!$C$12:$C$18)-'Parameters &amp; Main Results'!$C$22/12+MMULT(U1944:V1944,'Parameters &amp; Main Results'!$C$20:$C$21)</f>
        <v>3.7491935102617786E-3</v>
      </c>
      <c r="Z1944" s="17">
        <f t="shared" ca="1" si="1966"/>
        <v>1</v>
      </c>
      <c r="AE1944" s="252">
        <f t="shared" ca="1" si="1967"/>
        <v>0</v>
      </c>
      <c r="AF1944" s="253" t="e">
        <f t="shared" ca="1" si="1968"/>
        <v>#DIV/0!</v>
      </c>
      <c r="AG1944" s="258" t="e">
        <f t="shared" ca="1" si="1969"/>
        <v>#DIV/0!</v>
      </c>
      <c r="AH1944" s="227" t="e">
        <f ca="1">IF(SUM(AG1944:OFFSET(AG1944,(-HoldAggressiveTime-1),0,,))=0,"Defensive","Aggressive")</f>
        <v>#DIV/0!</v>
      </c>
    </row>
    <row r="1945" spans="1:34" ht="13" x14ac:dyDescent="0.15">
      <c r="A1945">
        <f t="shared" si="15"/>
        <v>8</v>
      </c>
      <c r="B1945">
        <f t="shared" si="16"/>
        <v>2032</v>
      </c>
      <c r="C1945" s="70">
        <f t="shared" si="1"/>
        <v>2032.5833333331864</v>
      </c>
      <c r="D1945" s="149">
        <f t="shared" si="383"/>
        <v>48487</v>
      </c>
      <c r="N1945" s="157">
        <f>(1+'Parameters &amp; Main Results'!$B$25)^(1/12)-1</f>
        <v>4.0741237836483535E-3</v>
      </c>
      <c r="O1945" s="157">
        <f>(1+'Parameters &amp; Main Results'!$B$27)^(1/12)-1</f>
        <v>1.2414877164492744E-3</v>
      </c>
      <c r="P1945" s="157">
        <f>(1+'Parameters &amp; Main Results'!$B$29)^(1/12)-1</f>
        <v>8.295381143461622E-4</v>
      </c>
      <c r="Q1945" s="158">
        <f>(1+'Parameters &amp; Main Results'!$B$31)^(1/12)-1</f>
        <v>4.0741237836483535E-3</v>
      </c>
      <c r="R1945" s="158">
        <f>(1+'Parameters &amp; Main Results'!$B$33)^(1/12)-1</f>
        <v>0</v>
      </c>
      <c r="S1945" s="158">
        <f>(1+'Parameters &amp; Main Results'!$B$35)^(1/12)-1</f>
        <v>0</v>
      </c>
      <c r="T1945" s="158">
        <f>(1+'Parameters &amp; Main Results'!$B$37)^(1/12)-1</f>
        <v>8.295381143461622E-4</v>
      </c>
      <c r="U1945" s="240">
        <v>0</v>
      </c>
      <c r="V1945" s="240">
        <v>0</v>
      </c>
      <c r="W1945" s="255">
        <f t="shared" ca="1" si="1970"/>
        <v>0</v>
      </c>
      <c r="X1945" s="223">
        <f>MMULT(N1945:T1945,'Parameters &amp; Main Results'!$B$12:$B$18)-'Parameters &amp; Main Results'!$B$22/12+MMULT(U1945:V1945,'Parameters &amp; Main Results'!$B$20:$B$21)</f>
        <v>3.3037006200767609E-3</v>
      </c>
      <c r="Y1945" s="223">
        <f>MMULT(N1945:T1945,'Parameters &amp; Main Results'!$C$12:$C$18)-'Parameters &amp; Main Results'!$C$22/12+MMULT(U1945:V1945,'Parameters &amp; Main Results'!$C$20:$C$21)</f>
        <v>3.7491935102617786E-3</v>
      </c>
      <c r="Z1945" s="17">
        <f t="shared" ref="Z1945:Z2008" ca="1" si="1971">Z1946*(1+W1945)</f>
        <v>1</v>
      </c>
      <c r="AE1945" s="252">
        <f t="shared" ca="1" si="1967"/>
        <v>0</v>
      </c>
      <c r="AF1945" s="253" t="e">
        <f t="shared" ca="1" si="1968"/>
        <v>#DIV/0!</v>
      </c>
      <c r="AG1945" s="258" t="e">
        <f t="shared" ca="1" si="1969"/>
        <v>#DIV/0!</v>
      </c>
      <c r="AH1945" s="227" t="e">
        <f ca="1">IF(SUM(AG1945:OFFSET(AG1945,(-HoldAggressiveTime-1),0,,))=0,"Defensive","Aggressive")</f>
        <v>#DIV/0!</v>
      </c>
    </row>
    <row r="1946" spans="1:34" ht="13" x14ac:dyDescent="0.15">
      <c r="A1946">
        <f t="shared" si="15"/>
        <v>9</v>
      </c>
      <c r="B1946">
        <f t="shared" si="16"/>
        <v>2032</v>
      </c>
      <c r="C1946" s="70">
        <f t="shared" si="1"/>
        <v>2032.6666666665196</v>
      </c>
      <c r="D1946" s="149">
        <f t="shared" si="383"/>
        <v>48518</v>
      </c>
      <c r="N1946" s="157">
        <f>(1+'Parameters &amp; Main Results'!$B$25)^(1/12)-1</f>
        <v>4.0741237836483535E-3</v>
      </c>
      <c r="O1946" s="157">
        <f>(1+'Parameters &amp; Main Results'!$B$27)^(1/12)-1</f>
        <v>1.2414877164492744E-3</v>
      </c>
      <c r="P1946" s="157">
        <f>(1+'Parameters &amp; Main Results'!$B$29)^(1/12)-1</f>
        <v>8.295381143461622E-4</v>
      </c>
      <c r="Q1946" s="158">
        <f>(1+'Parameters &amp; Main Results'!$B$31)^(1/12)-1</f>
        <v>4.0741237836483535E-3</v>
      </c>
      <c r="R1946" s="158">
        <f>(1+'Parameters &amp; Main Results'!$B$33)^(1/12)-1</f>
        <v>0</v>
      </c>
      <c r="S1946" s="158">
        <f>(1+'Parameters &amp; Main Results'!$B$35)^(1/12)-1</f>
        <v>0</v>
      </c>
      <c r="T1946" s="158">
        <f>(1+'Parameters &amp; Main Results'!$B$37)^(1/12)-1</f>
        <v>8.295381143461622E-4</v>
      </c>
      <c r="U1946" s="240">
        <v>0</v>
      </c>
      <c r="V1946" s="240">
        <v>0</v>
      </c>
      <c r="W1946" s="255">
        <f t="shared" ca="1" si="1970"/>
        <v>0</v>
      </c>
      <c r="X1946" s="223">
        <f>MMULT(N1946:T1946,'Parameters &amp; Main Results'!$B$12:$B$18)-'Parameters &amp; Main Results'!$B$22/12+MMULT(U1946:V1946,'Parameters &amp; Main Results'!$B$20:$B$21)</f>
        <v>3.3037006200767609E-3</v>
      </c>
      <c r="Y1946" s="223">
        <f>MMULT(N1946:T1946,'Parameters &amp; Main Results'!$C$12:$C$18)-'Parameters &amp; Main Results'!$C$22/12+MMULT(U1946:V1946,'Parameters &amp; Main Results'!$C$20:$C$21)</f>
        <v>3.7491935102617786E-3</v>
      </c>
      <c r="Z1946" s="17">
        <f t="shared" ca="1" si="1971"/>
        <v>1</v>
      </c>
      <c r="AE1946" s="252">
        <f t="shared" ca="1" si="1967"/>
        <v>0</v>
      </c>
      <c r="AF1946" s="253" t="e">
        <f t="shared" ca="1" si="1968"/>
        <v>#DIV/0!</v>
      </c>
      <c r="AG1946" s="258" t="e">
        <f t="shared" ca="1" si="1969"/>
        <v>#DIV/0!</v>
      </c>
      <c r="AH1946" s="227" t="e">
        <f ca="1">IF(SUM(AG1946:OFFSET(AG1946,(-HoldAggressiveTime-1),0,,))=0,"Defensive","Aggressive")</f>
        <v>#DIV/0!</v>
      </c>
    </row>
    <row r="1947" spans="1:34" ht="13" x14ac:dyDescent="0.15">
      <c r="A1947">
        <f t="shared" si="15"/>
        <v>10</v>
      </c>
      <c r="B1947">
        <f t="shared" si="16"/>
        <v>2032</v>
      </c>
      <c r="C1947" s="70">
        <f t="shared" si="1"/>
        <v>2032.7499999998529</v>
      </c>
      <c r="D1947" s="149">
        <f t="shared" si="383"/>
        <v>48548</v>
      </c>
      <c r="N1947" s="157">
        <f>(1+'Parameters &amp; Main Results'!$B$25)^(1/12)-1</f>
        <v>4.0741237836483535E-3</v>
      </c>
      <c r="O1947" s="157">
        <f>(1+'Parameters &amp; Main Results'!$B$27)^(1/12)-1</f>
        <v>1.2414877164492744E-3</v>
      </c>
      <c r="P1947" s="157">
        <f>(1+'Parameters &amp; Main Results'!$B$29)^(1/12)-1</f>
        <v>8.295381143461622E-4</v>
      </c>
      <c r="Q1947" s="158">
        <f>(1+'Parameters &amp; Main Results'!$B$31)^(1/12)-1</f>
        <v>4.0741237836483535E-3</v>
      </c>
      <c r="R1947" s="158">
        <f>(1+'Parameters &amp; Main Results'!$B$33)^(1/12)-1</f>
        <v>0</v>
      </c>
      <c r="S1947" s="158">
        <f>(1+'Parameters &amp; Main Results'!$B$35)^(1/12)-1</f>
        <v>0</v>
      </c>
      <c r="T1947" s="158">
        <f>(1+'Parameters &amp; Main Results'!$B$37)^(1/12)-1</f>
        <v>8.295381143461622E-4</v>
      </c>
      <c r="U1947" s="240">
        <v>0</v>
      </c>
      <c r="V1947" s="240">
        <v>0</v>
      </c>
      <c r="W1947" s="255">
        <f t="shared" ca="1" si="1970"/>
        <v>0</v>
      </c>
      <c r="X1947" s="223">
        <f>MMULT(N1947:T1947,'Parameters &amp; Main Results'!$B$12:$B$18)-'Parameters &amp; Main Results'!$B$22/12+MMULT(U1947:V1947,'Parameters &amp; Main Results'!$B$20:$B$21)</f>
        <v>3.3037006200767609E-3</v>
      </c>
      <c r="Y1947" s="223">
        <f>MMULT(N1947:T1947,'Parameters &amp; Main Results'!$C$12:$C$18)-'Parameters &amp; Main Results'!$C$22/12+MMULT(U1947:V1947,'Parameters &amp; Main Results'!$C$20:$C$21)</f>
        <v>3.7491935102617786E-3</v>
      </c>
      <c r="Z1947" s="17">
        <f t="shared" ca="1" si="1971"/>
        <v>1</v>
      </c>
      <c r="AE1947" s="252">
        <f t="shared" ca="1" si="1967"/>
        <v>0</v>
      </c>
      <c r="AF1947" s="253" t="e">
        <f t="shared" ca="1" si="1968"/>
        <v>#DIV/0!</v>
      </c>
      <c r="AG1947" s="258" t="e">
        <f t="shared" ca="1" si="1969"/>
        <v>#DIV/0!</v>
      </c>
      <c r="AH1947" s="227" t="e">
        <f ca="1">IF(SUM(AG1947:OFFSET(AG1947,(-HoldAggressiveTime-1),0,,))=0,"Defensive","Aggressive")</f>
        <v>#DIV/0!</v>
      </c>
    </row>
    <row r="1948" spans="1:34" ht="13" x14ac:dyDescent="0.15">
      <c r="A1948">
        <f t="shared" si="15"/>
        <v>11</v>
      </c>
      <c r="B1948">
        <f t="shared" si="16"/>
        <v>2032</v>
      </c>
      <c r="C1948" s="70">
        <f t="shared" si="1"/>
        <v>2032.8333333331861</v>
      </c>
      <c r="D1948" s="149">
        <f t="shared" si="383"/>
        <v>48579</v>
      </c>
      <c r="N1948" s="157">
        <f>(1+'Parameters &amp; Main Results'!$B$25)^(1/12)-1</f>
        <v>4.0741237836483535E-3</v>
      </c>
      <c r="O1948" s="157">
        <f>(1+'Parameters &amp; Main Results'!$B$27)^(1/12)-1</f>
        <v>1.2414877164492744E-3</v>
      </c>
      <c r="P1948" s="157">
        <f>(1+'Parameters &amp; Main Results'!$B$29)^(1/12)-1</f>
        <v>8.295381143461622E-4</v>
      </c>
      <c r="Q1948" s="158">
        <f>(1+'Parameters &amp; Main Results'!$B$31)^(1/12)-1</f>
        <v>4.0741237836483535E-3</v>
      </c>
      <c r="R1948" s="158">
        <f>(1+'Parameters &amp; Main Results'!$B$33)^(1/12)-1</f>
        <v>0</v>
      </c>
      <c r="S1948" s="158">
        <f>(1+'Parameters &amp; Main Results'!$B$35)^(1/12)-1</f>
        <v>0</v>
      </c>
      <c r="T1948" s="158">
        <f>(1+'Parameters &amp; Main Results'!$B$37)^(1/12)-1</f>
        <v>8.295381143461622E-4</v>
      </c>
      <c r="U1948" s="240">
        <v>0</v>
      </c>
      <c r="V1948" s="240">
        <v>0</v>
      </c>
      <c r="W1948" s="255">
        <f t="shared" ca="1" si="1970"/>
        <v>0</v>
      </c>
      <c r="X1948" s="223">
        <f>MMULT(N1948:T1948,'Parameters &amp; Main Results'!$B$12:$B$18)-'Parameters &amp; Main Results'!$B$22/12+MMULT(U1948:V1948,'Parameters &amp; Main Results'!$B$20:$B$21)</f>
        <v>3.3037006200767609E-3</v>
      </c>
      <c r="Y1948" s="223">
        <f>MMULT(N1948:T1948,'Parameters &amp; Main Results'!$C$12:$C$18)-'Parameters &amp; Main Results'!$C$22/12+MMULT(U1948:V1948,'Parameters &amp; Main Results'!$C$20:$C$21)</f>
        <v>3.7491935102617786E-3</v>
      </c>
      <c r="Z1948" s="17">
        <f t="shared" ca="1" si="1971"/>
        <v>1</v>
      </c>
      <c r="AE1948" s="252">
        <f t="shared" ca="1" si="1967"/>
        <v>0</v>
      </c>
      <c r="AF1948" s="253" t="e">
        <f t="shared" ca="1" si="1968"/>
        <v>#DIV/0!</v>
      </c>
      <c r="AG1948" s="258" t="e">
        <f t="shared" ca="1" si="1969"/>
        <v>#DIV/0!</v>
      </c>
      <c r="AH1948" s="227" t="e">
        <f ca="1">IF(SUM(AG1948:OFFSET(AG1948,(-HoldAggressiveTime-1),0,,))=0,"Defensive","Aggressive")</f>
        <v>#DIV/0!</v>
      </c>
    </row>
    <row r="1949" spans="1:34" ht="13" x14ac:dyDescent="0.15">
      <c r="A1949">
        <f t="shared" si="15"/>
        <v>12</v>
      </c>
      <c r="B1949">
        <f t="shared" si="16"/>
        <v>2032</v>
      </c>
      <c r="C1949" s="70">
        <f t="shared" si="1"/>
        <v>2032.9166666665194</v>
      </c>
      <c r="D1949" s="149">
        <f t="shared" si="383"/>
        <v>48610</v>
      </c>
      <c r="N1949" s="157">
        <f>(1+'Parameters &amp; Main Results'!$B$25)^(1/12)-1</f>
        <v>4.0741237836483535E-3</v>
      </c>
      <c r="O1949" s="157">
        <f>(1+'Parameters &amp; Main Results'!$B$27)^(1/12)-1</f>
        <v>1.2414877164492744E-3</v>
      </c>
      <c r="P1949" s="157">
        <f>(1+'Parameters &amp; Main Results'!$B$29)^(1/12)-1</f>
        <v>8.295381143461622E-4</v>
      </c>
      <c r="Q1949" s="158">
        <f>(1+'Parameters &amp; Main Results'!$B$31)^(1/12)-1</f>
        <v>4.0741237836483535E-3</v>
      </c>
      <c r="R1949" s="158">
        <f>(1+'Parameters &amp; Main Results'!$B$33)^(1/12)-1</f>
        <v>0</v>
      </c>
      <c r="S1949" s="158">
        <f>(1+'Parameters &amp; Main Results'!$B$35)^(1/12)-1</f>
        <v>0</v>
      </c>
      <c r="T1949" s="158">
        <f>(1+'Parameters &amp; Main Results'!$B$37)^(1/12)-1</f>
        <v>8.295381143461622E-4</v>
      </c>
      <c r="U1949" s="240">
        <v>0</v>
      </c>
      <c r="V1949" s="240">
        <v>0</v>
      </c>
      <c r="W1949" s="255">
        <f t="shared" ca="1" si="1970"/>
        <v>0</v>
      </c>
      <c r="X1949" s="223">
        <f>MMULT(N1949:T1949,'Parameters &amp; Main Results'!$B$12:$B$18)-'Parameters &amp; Main Results'!$B$22/12+MMULT(U1949:V1949,'Parameters &amp; Main Results'!$B$20:$B$21)</f>
        <v>3.3037006200767609E-3</v>
      </c>
      <c r="Y1949" s="223">
        <f>MMULT(N1949:T1949,'Parameters &amp; Main Results'!$C$12:$C$18)-'Parameters &amp; Main Results'!$C$22/12+MMULT(U1949:V1949,'Parameters &amp; Main Results'!$C$20:$C$21)</f>
        <v>3.7491935102617786E-3</v>
      </c>
      <c r="Z1949" s="17">
        <f t="shared" ca="1" si="1971"/>
        <v>1</v>
      </c>
      <c r="AE1949" s="252">
        <f t="shared" ca="1" si="1967"/>
        <v>0</v>
      </c>
      <c r="AF1949" s="253" t="e">
        <f t="shared" ca="1" si="1968"/>
        <v>#DIV/0!</v>
      </c>
      <c r="AG1949" s="258" t="e">
        <f t="shared" ca="1" si="1969"/>
        <v>#DIV/0!</v>
      </c>
      <c r="AH1949" s="227" t="e">
        <f ca="1">IF(SUM(AG1949:OFFSET(AG1949,(-HoldAggressiveTime-1),0,,))=0,"Defensive","Aggressive")</f>
        <v>#DIV/0!</v>
      </c>
    </row>
    <row r="1950" spans="1:34" ht="13" x14ac:dyDescent="0.15">
      <c r="A1950">
        <f t="shared" si="15"/>
        <v>1</v>
      </c>
      <c r="B1950">
        <f t="shared" si="16"/>
        <v>2033</v>
      </c>
      <c r="C1950" s="70">
        <f t="shared" si="1"/>
        <v>2032.9999999998527</v>
      </c>
      <c r="D1950" s="149">
        <f t="shared" si="383"/>
        <v>48638</v>
      </c>
      <c r="N1950" s="157">
        <f>(1+'Parameters &amp; Main Results'!$B$25)^(1/12)-1</f>
        <v>4.0741237836483535E-3</v>
      </c>
      <c r="O1950" s="157">
        <f>(1+'Parameters &amp; Main Results'!$B$27)^(1/12)-1</f>
        <v>1.2414877164492744E-3</v>
      </c>
      <c r="P1950" s="157">
        <f>(1+'Parameters &amp; Main Results'!$B$29)^(1/12)-1</f>
        <v>8.295381143461622E-4</v>
      </c>
      <c r="Q1950" s="158">
        <f>(1+'Parameters &amp; Main Results'!$B$31)^(1/12)-1</f>
        <v>4.0741237836483535E-3</v>
      </c>
      <c r="R1950" s="158">
        <f>(1+'Parameters &amp; Main Results'!$B$33)^(1/12)-1</f>
        <v>0</v>
      </c>
      <c r="S1950" s="158">
        <f>(1+'Parameters &amp; Main Results'!$B$35)^(1/12)-1</f>
        <v>0</v>
      </c>
      <c r="T1950" s="158">
        <f>(1+'Parameters &amp; Main Results'!$B$37)^(1/12)-1</f>
        <v>8.295381143461622E-4</v>
      </c>
      <c r="U1950" s="240">
        <v>0</v>
      </c>
      <c r="V1950" s="240">
        <v>0</v>
      </c>
      <c r="W1950" s="255">
        <f t="shared" ca="1" si="1970"/>
        <v>0</v>
      </c>
      <c r="X1950" s="223">
        <f>MMULT(N1950:T1950,'Parameters &amp; Main Results'!$B$12:$B$18)-'Parameters &amp; Main Results'!$B$22/12+MMULT(U1950:V1950,'Parameters &amp; Main Results'!$B$20:$B$21)</f>
        <v>3.3037006200767609E-3</v>
      </c>
      <c r="Y1950" s="223">
        <f>MMULT(N1950:T1950,'Parameters &amp; Main Results'!$C$12:$C$18)-'Parameters &amp; Main Results'!$C$22/12+MMULT(U1950:V1950,'Parameters &amp; Main Results'!$C$20:$C$21)</f>
        <v>3.7491935102617786E-3</v>
      </c>
      <c r="Z1950" s="17">
        <f t="shared" ca="1" si="1971"/>
        <v>1</v>
      </c>
      <c r="AE1950" s="252">
        <f t="shared" ca="1" si="1967"/>
        <v>0</v>
      </c>
      <c r="AF1950" s="253" t="e">
        <f t="shared" ca="1" si="1968"/>
        <v>#DIV/0!</v>
      </c>
      <c r="AG1950" s="258" t="e">
        <f t="shared" ca="1" si="1969"/>
        <v>#DIV/0!</v>
      </c>
      <c r="AH1950" s="227" t="e">
        <f ca="1">IF(SUM(AG1950:OFFSET(AG1950,(-HoldAggressiveTime-1),0,,))=0,"Defensive","Aggressive")</f>
        <v>#DIV/0!</v>
      </c>
    </row>
    <row r="1951" spans="1:34" ht="13" x14ac:dyDescent="0.15">
      <c r="A1951">
        <f t="shared" si="15"/>
        <v>2</v>
      </c>
      <c r="B1951">
        <f t="shared" si="16"/>
        <v>2033</v>
      </c>
      <c r="C1951" s="70">
        <f t="shared" si="1"/>
        <v>2033.0833333331859</v>
      </c>
      <c r="D1951" s="149">
        <f t="shared" si="383"/>
        <v>48669</v>
      </c>
      <c r="N1951" s="157">
        <f>(1+'Parameters &amp; Main Results'!$B$25)^(1/12)-1</f>
        <v>4.0741237836483535E-3</v>
      </c>
      <c r="O1951" s="157">
        <f>(1+'Parameters &amp; Main Results'!$B$27)^(1/12)-1</f>
        <v>1.2414877164492744E-3</v>
      </c>
      <c r="P1951" s="157">
        <f>(1+'Parameters &amp; Main Results'!$B$29)^(1/12)-1</f>
        <v>8.295381143461622E-4</v>
      </c>
      <c r="Q1951" s="158">
        <f>(1+'Parameters &amp; Main Results'!$B$31)^(1/12)-1</f>
        <v>4.0741237836483535E-3</v>
      </c>
      <c r="R1951" s="158">
        <f>(1+'Parameters &amp; Main Results'!$B$33)^(1/12)-1</f>
        <v>0</v>
      </c>
      <c r="S1951" s="158">
        <f>(1+'Parameters &amp; Main Results'!$B$35)^(1/12)-1</f>
        <v>0</v>
      </c>
      <c r="T1951" s="158">
        <f>(1+'Parameters &amp; Main Results'!$B$37)^(1/12)-1</f>
        <v>8.295381143461622E-4</v>
      </c>
      <c r="U1951" s="240">
        <v>0</v>
      </c>
      <c r="V1951" s="240">
        <v>0</v>
      </c>
      <c r="W1951" s="255">
        <f t="shared" ca="1" si="1970"/>
        <v>0</v>
      </c>
      <c r="X1951" s="223">
        <f>MMULT(N1951:T1951,'Parameters &amp; Main Results'!$B$12:$B$18)-'Parameters &amp; Main Results'!$B$22/12+MMULT(U1951:V1951,'Parameters &amp; Main Results'!$B$20:$B$21)</f>
        <v>3.3037006200767609E-3</v>
      </c>
      <c r="Y1951" s="223">
        <f>MMULT(N1951:T1951,'Parameters &amp; Main Results'!$C$12:$C$18)-'Parameters &amp; Main Results'!$C$22/12+MMULT(U1951:V1951,'Parameters &amp; Main Results'!$C$20:$C$21)</f>
        <v>3.7491935102617786E-3</v>
      </c>
      <c r="Z1951" s="17">
        <f t="shared" ca="1" si="1971"/>
        <v>1</v>
      </c>
      <c r="AE1951" s="252">
        <f t="shared" ca="1" si="1967"/>
        <v>0</v>
      </c>
      <c r="AF1951" s="253" t="e">
        <f t="shared" ca="1" si="1968"/>
        <v>#DIV/0!</v>
      </c>
      <c r="AG1951" s="258" t="e">
        <f t="shared" ca="1" si="1969"/>
        <v>#DIV/0!</v>
      </c>
      <c r="AH1951" s="227" t="e">
        <f ca="1">IF(SUM(AG1951:OFFSET(AG1951,(-HoldAggressiveTime-1),0,,))=0,"Defensive","Aggressive")</f>
        <v>#DIV/0!</v>
      </c>
    </row>
    <row r="1952" spans="1:34" ht="13" x14ac:dyDescent="0.15">
      <c r="A1952">
        <f t="shared" si="15"/>
        <v>3</v>
      </c>
      <c r="B1952">
        <f t="shared" si="16"/>
        <v>2033</v>
      </c>
      <c r="C1952" s="70">
        <f t="shared" si="1"/>
        <v>2033.1666666665192</v>
      </c>
      <c r="D1952" s="149">
        <f t="shared" si="383"/>
        <v>48699</v>
      </c>
      <c r="N1952" s="157">
        <f>(1+'Parameters &amp; Main Results'!$B$25)^(1/12)-1</f>
        <v>4.0741237836483535E-3</v>
      </c>
      <c r="O1952" s="157">
        <f>(1+'Parameters &amp; Main Results'!$B$27)^(1/12)-1</f>
        <v>1.2414877164492744E-3</v>
      </c>
      <c r="P1952" s="157">
        <f>(1+'Parameters &amp; Main Results'!$B$29)^(1/12)-1</f>
        <v>8.295381143461622E-4</v>
      </c>
      <c r="Q1952" s="158">
        <f>(1+'Parameters &amp; Main Results'!$B$31)^(1/12)-1</f>
        <v>4.0741237836483535E-3</v>
      </c>
      <c r="R1952" s="158">
        <f>(1+'Parameters &amp; Main Results'!$B$33)^(1/12)-1</f>
        <v>0</v>
      </c>
      <c r="S1952" s="158">
        <f>(1+'Parameters &amp; Main Results'!$B$35)^(1/12)-1</f>
        <v>0</v>
      </c>
      <c r="T1952" s="158">
        <f>(1+'Parameters &amp; Main Results'!$B$37)^(1/12)-1</f>
        <v>8.295381143461622E-4</v>
      </c>
      <c r="U1952" s="240">
        <v>0</v>
      </c>
      <c r="V1952" s="240">
        <v>0</v>
      </c>
      <c r="W1952" s="255">
        <f t="shared" ca="1" si="1970"/>
        <v>0</v>
      </c>
      <c r="X1952" s="223">
        <f>MMULT(N1952:T1952,'Parameters &amp; Main Results'!$B$12:$B$18)-'Parameters &amp; Main Results'!$B$22/12+MMULT(U1952:V1952,'Parameters &amp; Main Results'!$B$20:$B$21)</f>
        <v>3.3037006200767609E-3</v>
      </c>
      <c r="Y1952" s="223">
        <f>MMULT(N1952:T1952,'Parameters &amp; Main Results'!$C$12:$C$18)-'Parameters &amp; Main Results'!$C$22/12+MMULT(U1952:V1952,'Parameters &amp; Main Results'!$C$20:$C$21)</f>
        <v>3.7491935102617786E-3</v>
      </c>
      <c r="Z1952" s="17">
        <f t="shared" ca="1" si="1971"/>
        <v>1</v>
      </c>
      <c r="AE1952" s="252">
        <f t="shared" ca="1" si="1967"/>
        <v>0</v>
      </c>
      <c r="AF1952" s="253" t="e">
        <f t="shared" ca="1" si="1968"/>
        <v>#DIV/0!</v>
      </c>
      <c r="AG1952" s="258" t="e">
        <f t="shared" ca="1" si="1969"/>
        <v>#DIV/0!</v>
      </c>
      <c r="AH1952" s="227" t="e">
        <f ca="1">IF(SUM(AG1952:OFFSET(AG1952,(-HoldAggressiveTime-1),0,,))=0,"Defensive","Aggressive")</f>
        <v>#DIV/0!</v>
      </c>
    </row>
    <row r="1953" spans="1:34" ht="13" x14ac:dyDescent="0.15">
      <c r="A1953">
        <f t="shared" si="15"/>
        <v>4</v>
      </c>
      <c r="B1953">
        <f t="shared" si="16"/>
        <v>2033</v>
      </c>
      <c r="C1953" s="70">
        <f t="shared" si="1"/>
        <v>2033.2499999998524</v>
      </c>
      <c r="D1953" s="149">
        <f t="shared" si="383"/>
        <v>48730</v>
      </c>
      <c r="N1953" s="157">
        <f>(1+'Parameters &amp; Main Results'!$B$25)^(1/12)-1</f>
        <v>4.0741237836483535E-3</v>
      </c>
      <c r="O1953" s="157">
        <f>(1+'Parameters &amp; Main Results'!$B$27)^(1/12)-1</f>
        <v>1.2414877164492744E-3</v>
      </c>
      <c r="P1953" s="157">
        <f>(1+'Parameters &amp; Main Results'!$B$29)^(1/12)-1</f>
        <v>8.295381143461622E-4</v>
      </c>
      <c r="Q1953" s="158">
        <f>(1+'Parameters &amp; Main Results'!$B$31)^(1/12)-1</f>
        <v>4.0741237836483535E-3</v>
      </c>
      <c r="R1953" s="158">
        <f>(1+'Parameters &amp; Main Results'!$B$33)^(1/12)-1</f>
        <v>0</v>
      </c>
      <c r="S1953" s="158">
        <f>(1+'Parameters &amp; Main Results'!$B$35)^(1/12)-1</f>
        <v>0</v>
      </c>
      <c r="T1953" s="158">
        <f>(1+'Parameters &amp; Main Results'!$B$37)^(1/12)-1</f>
        <v>8.295381143461622E-4</v>
      </c>
      <c r="U1953" s="240">
        <v>0</v>
      </c>
      <c r="V1953" s="240">
        <v>0</v>
      </c>
      <c r="W1953" s="255">
        <f t="shared" ca="1" si="1970"/>
        <v>0</v>
      </c>
      <c r="X1953" s="223">
        <f>MMULT(N1953:T1953,'Parameters &amp; Main Results'!$B$12:$B$18)-'Parameters &amp; Main Results'!$B$22/12+MMULT(U1953:V1953,'Parameters &amp; Main Results'!$B$20:$B$21)</f>
        <v>3.3037006200767609E-3</v>
      </c>
      <c r="Y1953" s="223">
        <f>MMULT(N1953:T1953,'Parameters &amp; Main Results'!$C$12:$C$18)-'Parameters &amp; Main Results'!$C$22/12+MMULT(U1953:V1953,'Parameters &amp; Main Results'!$C$20:$C$21)</f>
        <v>3.7491935102617786E-3</v>
      </c>
      <c r="Z1953" s="17">
        <f t="shared" ca="1" si="1971"/>
        <v>1</v>
      </c>
      <c r="AE1953" s="252">
        <f t="shared" ca="1" si="1967"/>
        <v>0</v>
      </c>
      <c r="AF1953" s="253" t="e">
        <f t="shared" ca="1" si="1968"/>
        <v>#DIV/0!</v>
      </c>
      <c r="AG1953" s="258" t="e">
        <f t="shared" ca="1" si="1969"/>
        <v>#DIV/0!</v>
      </c>
      <c r="AH1953" s="227" t="e">
        <f ca="1">IF(SUM(AG1953:OFFSET(AG1953,(-HoldAggressiveTime-1),0,,))=0,"Defensive","Aggressive")</f>
        <v>#DIV/0!</v>
      </c>
    </row>
    <row r="1954" spans="1:34" ht="13" x14ac:dyDescent="0.15">
      <c r="A1954">
        <f t="shared" si="15"/>
        <v>5</v>
      </c>
      <c r="B1954">
        <f t="shared" si="16"/>
        <v>2033</v>
      </c>
      <c r="C1954" s="70">
        <f t="shared" si="1"/>
        <v>2033.3333333331857</v>
      </c>
      <c r="D1954" s="149">
        <f t="shared" si="383"/>
        <v>48760</v>
      </c>
      <c r="N1954" s="157">
        <f>(1+'Parameters &amp; Main Results'!$B$25)^(1/12)-1</f>
        <v>4.0741237836483535E-3</v>
      </c>
      <c r="O1954" s="157">
        <f>(1+'Parameters &amp; Main Results'!$B$27)^(1/12)-1</f>
        <v>1.2414877164492744E-3</v>
      </c>
      <c r="P1954" s="157">
        <f>(1+'Parameters &amp; Main Results'!$B$29)^(1/12)-1</f>
        <v>8.295381143461622E-4</v>
      </c>
      <c r="Q1954" s="158">
        <f>(1+'Parameters &amp; Main Results'!$B$31)^(1/12)-1</f>
        <v>4.0741237836483535E-3</v>
      </c>
      <c r="R1954" s="158">
        <f>(1+'Parameters &amp; Main Results'!$B$33)^(1/12)-1</f>
        <v>0</v>
      </c>
      <c r="S1954" s="158">
        <f>(1+'Parameters &amp; Main Results'!$B$35)^(1/12)-1</f>
        <v>0</v>
      </c>
      <c r="T1954" s="158">
        <f>(1+'Parameters &amp; Main Results'!$B$37)^(1/12)-1</f>
        <v>8.295381143461622E-4</v>
      </c>
      <c r="U1954" s="240">
        <v>0</v>
      </c>
      <c r="V1954" s="240">
        <v>0</v>
      </c>
      <c r="W1954" s="255">
        <f t="shared" ca="1" si="1970"/>
        <v>0</v>
      </c>
      <c r="X1954" s="223">
        <f>MMULT(N1954:T1954,'Parameters &amp; Main Results'!$B$12:$B$18)-'Parameters &amp; Main Results'!$B$22/12+MMULT(U1954:V1954,'Parameters &amp; Main Results'!$B$20:$B$21)</f>
        <v>3.3037006200767609E-3</v>
      </c>
      <c r="Y1954" s="223">
        <f>MMULT(N1954:T1954,'Parameters &amp; Main Results'!$C$12:$C$18)-'Parameters &amp; Main Results'!$C$22/12+MMULT(U1954:V1954,'Parameters &amp; Main Results'!$C$20:$C$21)</f>
        <v>3.7491935102617786E-3</v>
      </c>
      <c r="Z1954" s="17">
        <f t="shared" ca="1" si="1971"/>
        <v>1</v>
      </c>
      <c r="AE1954" s="252">
        <f t="shared" ca="1" si="1967"/>
        <v>0</v>
      </c>
      <c r="AF1954" s="253" t="e">
        <f t="shared" ca="1" si="1968"/>
        <v>#DIV/0!</v>
      </c>
      <c r="AG1954" s="258" t="e">
        <f t="shared" ca="1" si="1969"/>
        <v>#DIV/0!</v>
      </c>
      <c r="AH1954" s="227" t="e">
        <f ca="1">IF(SUM(AG1954:OFFSET(AG1954,(-HoldAggressiveTime-1),0,,))=0,"Defensive","Aggressive")</f>
        <v>#DIV/0!</v>
      </c>
    </row>
    <row r="1955" spans="1:34" ht="13" x14ac:dyDescent="0.15">
      <c r="A1955">
        <f t="shared" si="15"/>
        <v>6</v>
      </c>
      <c r="B1955">
        <f t="shared" si="16"/>
        <v>2033</v>
      </c>
      <c r="C1955" s="70">
        <f t="shared" si="1"/>
        <v>2033.4166666665189</v>
      </c>
      <c r="D1955" s="149">
        <f t="shared" si="383"/>
        <v>48791</v>
      </c>
      <c r="N1955" s="157">
        <f>(1+'Parameters &amp; Main Results'!$B$25)^(1/12)-1</f>
        <v>4.0741237836483535E-3</v>
      </c>
      <c r="O1955" s="157">
        <f>(1+'Parameters &amp; Main Results'!$B$27)^(1/12)-1</f>
        <v>1.2414877164492744E-3</v>
      </c>
      <c r="P1955" s="157">
        <f>(1+'Parameters &amp; Main Results'!$B$29)^(1/12)-1</f>
        <v>8.295381143461622E-4</v>
      </c>
      <c r="Q1955" s="158">
        <f>(1+'Parameters &amp; Main Results'!$B$31)^(1/12)-1</f>
        <v>4.0741237836483535E-3</v>
      </c>
      <c r="R1955" s="158">
        <f>(1+'Parameters &amp; Main Results'!$B$33)^(1/12)-1</f>
        <v>0</v>
      </c>
      <c r="S1955" s="158">
        <f>(1+'Parameters &amp; Main Results'!$B$35)^(1/12)-1</f>
        <v>0</v>
      </c>
      <c r="T1955" s="158">
        <f>(1+'Parameters &amp; Main Results'!$B$37)^(1/12)-1</f>
        <v>8.295381143461622E-4</v>
      </c>
      <c r="U1955" s="240">
        <v>0</v>
      </c>
      <c r="V1955" s="240">
        <v>0</v>
      </c>
      <c r="W1955" s="255">
        <f t="shared" ca="1" si="1970"/>
        <v>0</v>
      </c>
      <c r="X1955" s="223">
        <f>MMULT(N1955:T1955,'Parameters &amp; Main Results'!$B$12:$B$18)-'Parameters &amp; Main Results'!$B$22/12+MMULT(U1955:V1955,'Parameters &amp; Main Results'!$B$20:$B$21)</f>
        <v>3.3037006200767609E-3</v>
      </c>
      <c r="Y1955" s="223">
        <f>MMULT(N1955:T1955,'Parameters &amp; Main Results'!$C$12:$C$18)-'Parameters &amp; Main Results'!$C$22/12+MMULT(U1955:V1955,'Parameters &amp; Main Results'!$C$20:$C$21)</f>
        <v>3.7491935102617786E-3</v>
      </c>
      <c r="Z1955" s="17">
        <f t="shared" ca="1" si="1971"/>
        <v>1</v>
      </c>
      <c r="AE1955" s="252">
        <f t="shared" ca="1" si="1967"/>
        <v>0</v>
      </c>
      <c r="AF1955" s="253" t="e">
        <f t="shared" ca="1" si="1968"/>
        <v>#DIV/0!</v>
      </c>
      <c r="AG1955" s="258" t="e">
        <f t="shared" ca="1" si="1969"/>
        <v>#DIV/0!</v>
      </c>
      <c r="AH1955" s="227" t="e">
        <f ca="1">IF(SUM(AG1955:OFFSET(AG1955,(-HoldAggressiveTime-1),0,,))=0,"Defensive","Aggressive")</f>
        <v>#DIV/0!</v>
      </c>
    </row>
    <row r="1956" spans="1:34" ht="13" x14ac:dyDescent="0.15">
      <c r="A1956">
        <f t="shared" si="15"/>
        <v>7</v>
      </c>
      <c r="B1956">
        <f t="shared" si="16"/>
        <v>2033</v>
      </c>
      <c r="C1956" s="70">
        <f t="shared" si="1"/>
        <v>2033.4999999998522</v>
      </c>
      <c r="D1956" s="149">
        <f t="shared" si="383"/>
        <v>48822</v>
      </c>
      <c r="N1956" s="157">
        <f>(1+'Parameters &amp; Main Results'!$B$25)^(1/12)-1</f>
        <v>4.0741237836483535E-3</v>
      </c>
      <c r="O1956" s="157">
        <f>(1+'Parameters &amp; Main Results'!$B$27)^(1/12)-1</f>
        <v>1.2414877164492744E-3</v>
      </c>
      <c r="P1956" s="157">
        <f>(1+'Parameters &amp; Main Results'!$B$29)^(1/12)-1</f>
        <v>8.295381143461622E-4</v>
      </c>
      <c r="Q1956" s="158">
        <f>(1+'Parameters &amp; Main Results'!$B$31)^(1/12)-1</f>
        <v>4.0741237836483535E-3</v>
      </c>
      <c r="R1956" s="158">
        <f>(1+'Parameters &amp; Main Results'!$B$33)^(1/12)-1</f>
        <v>0</v>
      </c>
      <c r="S1956" s="158">
        <f>(1+'Parameters &amp; Main Results'!$B$35)^(1/12)-1</f>
        <v>0</v>
      </c>
      <c r="T1956" s="158">
        <f>(1+'Parameters &amp; Main Results'!$B$37)^(1/12)-1</f>
        <v>8.295381143461622E-4</v>
      </c>
      <c r="U1956" s="240">
        <v>0</v>
      </c>
      <c r="V1956" s="240">
        <v>0</v>
      </c>
      <c r="W1956" s="255">
        <f t="shared" ca="1" si="1970"/>
        <v>0</v>
      </c>
      <c r="X1956" s="223">
        <f>MMULT(N1956:T1956,'Parameters &amp; Main Results'!$B$12:$B$18)-'Parameters &amp; Main Results'!$B$22/12+MMULT(U1956:V1956,'Parameters &amp; Main Results'!$B$20:$B$21)</f>
        <v>3.3037006200767609E-3</v>
      </c>
      <c r="Y1956" s="223">
        <f>MMULT(N1956:T1956,'Parameters &amp; Main Results'!$C$12:$C$18)-'Parameters &amp; Main Results'!$C$22/12+MMULT(U1956:V1956,'Parameters &amp; Main Results'!$C$20:$C$21)</f>
        <v>3.7491935102617786E-3</v>
      </c>
      <c r="Z1956" s="17">
        <f t="shared" ca="1" si="1971"/>
        <v>1</v>
      </c>
      <c r="AE1956" s="252">
        <f t="shared" ca="1" si="1967"/>
        <v>0</v>
      </c>
      <c r="AF1956" s="253" t="e">
        <f t="shared" ca="1" si="1968"/>
        <v>#DIV/0!</v>
      </c>
      <c r="AG1956" s="258" t="e">
        <f t="shared" ca="1" si="1969"/>
        <v>#DIV/0!</v>
      </c>
      <c r="AH1956" s="227" t="e">
        <f ca="1">IF(SUM(AG1956:OFFSET(AG1956,(-HoldAggressiveTime-1),0,,))=0,"Defensive","Aggressive")</f>
        <v>#DIV/0!</v>
      </c>
    </row>
    <row r="1957" spans="1:34" ht="13" x14ac:dyDescent="0.15">
      <c r="A1957">
        <f t="shared" si="15"/>
        <v>8</v>
      </c>
      <c r="B1957">
        <f t="shared" si="16"/>
        <v>2033</v>
      </c>
      <c r="C1957" s="70">
        <f t="shared" si="1"/>
        <v>2033.5833333331855</v>
      </c>
      <c r="D1957" s="149">
        <f t="shared" si="383"/>
        <v>48852</v>
      </c>
      <c r="N1957" s="157">
        <f>(1+'Parameters &amp; Main Results'!$B$25)^(1/12)-1</f>
        <v>4.0741237836483535E-3</v>
      </c>
      <c r="O1957" s="157">
        <f>(1+'Parameters &amp; Main Results'!$B$27)^(1/12)-1</f>
        <v>1.2414877164492744E-3</v>
      </c>
      <c r="P1957" s="157">
        <f>(1+'Parameters &amp; Main Results'!$B$29)^(1/12)-1</f>
        <v>8.295381143461622E-4</v>
      </c>
      <c r="Q1957" s="158">
        <f>(1+'Parameters &amp; Main Results'!$B$31)^(1/12)-1</f>
        <v>4.0741237836483535E-3</v>
      </c>
      <c r="R1957" s="158">
        <f>(1+'Parameters &amp; Main Results'!$B$33)^(1/12)-1</f>
        <v>0</v>
      </c>
      <c r="S1957" s="158">
        <f>(1+'Parameters &amp; Main Results'!$B$35)^(1/12)-1</f>
        <v>0</v>
      </c>
      <c r="T1957" s="158">
        <f>(1+'Parameters &amp; Main Results'!$B$37)^(1/12)-1</f>
        <v>8.295381143461622E-4</v>
      </c>
      <c r="U1957" s="240">
        <v>0</v>
      </c>
      <c r="V1957" s="240">
        <v>0</v>
      </c>
      <c r="W1957" s="255">
        <f t="shared" ca="1" si="1970"/>
        <v>0</v>
      </c>
      <c r="X1957" s="223">
        <f>MMULT(N1957:T1957,'Parameters &amp; Main Results'!$B$12:$B$18)-'Parameters &amp; Main Results'!$B$22/12+MMULT(U1957:V1957,'Parameters &amp; Main Results'!$B$20:$B$21)</f>
        <v>3.3037006200767609E-3</v>
      </c>
      <c r="Y1957" s="223">
        <f>MMULT(N1957:T1957,'Parameters &amp; Main Results'!$C$12:$C$18)-'Parameters &amp; Main Results'!$C$22/12+MMULT(U1957:V1957,'Parameters &amp; Main Results'!$C$20:$C$21)</f>
        <v>3.7491935102617786E-3</v>
      </c>
      <c r="Z1957" s="17">
        <f t="shared" ca="1" si="1971"/>
        <v>1</v>
      </c>
      <c r="AE1957" s="252">
        <f t="shared" ca="1" si="1967"/>
        <v>0</v>
      </c>
      <c r="AF1957" s="253" t="e">
        <f t="shared" ca="1" si="1968"/>
        <v>#DIV/0!</v>
      </c>
      <c r="AG1957" s="258" t="e">
        <f t="shared" ca="1" si="1969"/>
        <v>#DIV/0!</v>
      </c>
      <c r="AH1957" s="227" t="e">
        <f ca="1">IF(SUM(AG1957:OFFSET(AG1957,(-HoldAggressiveTime-1),0,,))=0,"Defensive","Aggressive")</f>
        <v>#DIV/0!</v>
      </c>
    </row>
    <row r="1958" spans="1:34" ht="13" x14ac:dyDescent="0.15">
      <c r="A1958">
        <f t="shared" si="15"/>
        <v>9</v>
      </c>
      <c r="B1958">
        <f t="shared" si="16"/>
        <v>2033</v>
      </c>
      <c r="C1958" s="70">
        <f t="shared" si="1"/>
        <v>2033.6666666665187</v>
      </c>
      <c r="D1958" s="149">
        <f t="shared" si="383"/>
        <v>48883</v>
      </c>
      <c r="N1958" s="157">
        <f>(1+'Parameters &amp; Main Results'!$B$25)^(1/12)-1</f>
        <v>4.0741237836483535E-3</v>
      </c>
      <c r="O1958" s="157">
        <f>(1+'Parameters &amp; Main Results'!$B$27)^(1/12)-1</f>
        <v>1.2414877164492744E-3</v>
      </c>
      <c r="P1958" s="157">
        <f>(1+'Parameters &amp; Main Results'!$B$29)^(1/12)-1</f>
        <v>8.295381143461622E-4</v>
      </c>
      <c r="Q1958" s="158">
        <f>(1+'Parameters &amp; Main Results'!$B$31)^(1/12)-1</f>
        <v>4.0741237836483535E-3</v>
      </c>
      <c r="R1958" s="158">
        <f>(1+'Parameters &amp; Main Results'!$B$33)^(1/12)-1</f>
        <v>0</v>
      </c>
      <c r="S1958" s="158">
        <f>(1+'Parameters &amp; Main Results'!$B$35)^(1/12)-1</f>
        <v>0</v>
      </c>
      <c r="T1958" s="158">
        <f>(1+'Parameters &amp; Main Results'!$B$37)^(1/12)-1</f>
        <v>8.295381143461622E-4</v>
      </c>
      <c r="U1958" s="240">
        <v>0</v>
      </c>
      <c r="V1958" s="240">
        <v>0</v>
      </c>
      <c r="W1958" s="255">
        <f t="shared" ca="1" si="1970"/>
        <v>0</v>
      </c>
      <c r="X1958" s="223">
        <f>MMULT(N1958:T1958,'Parameters &amp; Main Results'!$B$12:$B$18)-'Parameters &amp; Main Results'!$B$22/12+MMULT(U1958:V1958,'Parameters &amp; Main Results'!$B$20:$B$21)</f>
        <v>3.3037006200767609E-3</v>
      </c>
      <c r="Y1958" s="223">
        <f>MMULT(N1958:T1958,'Parameters &amp; Main Results'!$C$12:$C$18)-'Parameters &amp; Main Results'!$C$22/12+MMULT(U1958:V1958,'Parameters &amp; Main Results'!$C$20:$C$21)</f>
        <v>3.7491935102617786E-3</v>
      </c>
      <c r="Z1958" s="17">
        <f t="shared" ca="1" si="1971"/>
        <v>1</v>
      </c>
      <c r="AE1958" s="252">
        <f t="shared" ca="1" si="1967"/>
        <v>0</v>
      </c>
      <c r="AF1958" s="253" t="e">
        <f t="shared" ca="1" si="1968"/>
        <v>#DIV/0!</v>
      </c>
      <c r="AG1958" s="258" t="e">
        <f t="shared" ca="1" si="1969"/>
        <v>#DIV/0!</v>
      </c>
      <c r="AH1958" s="227" t="e">
        <f ca="1">IF(SUM(AG1958:OFFSET(AG1958,(-HoldAggressiveTime-1),0,,))=0,"Defensive","Aggressive")</f>
        <v>#DIV/0!</v>
      </c>
    </row>
    <row r="1959" spans="1:34" ht="13" x14ac:dyDescent="0.15">
      <c r="A1959">
        <f t="shared" si="15"/>
        <v>10</v>
      </c>
      <c r="B1959">
        <f t="shared" si="16"/>
        <v>2033</v>
      </c>
      <c r="C1959" s="70">
        <f t="shared" si="1"/>
        <v>2033.749999999852</v>
      </c>
      <c r="D1959" s="149">
        <f t="shared" si="383"/>
        <v>48913</v>
      </c>
      <c r="N1959" s="157">
        <f>(1+'Parameters &amp; Main Results'!$B$25)^(1/12)-1</f>
        <v>4.0741237836483535E-3</v>
      </c>
      <c r="O1959" s="157">
        <f>(1+'Parameters &amp; Main Results'!$B$27)^(1/12)-1</f>
        <v>1.2414877164492744E-3</v>
      </c>
      <c r="P1959" s="157">
        <f>(1+'Parameters &amp; Main Results'!$B$29)^(1/12)-1</f>
        <v>8.295381143461622E-4</v>
      </c>
      <c r="Q1959" s="158">
        <f>(1+'Parameters &amp; Main Results'!$B$31)^(1/12)-1</f>
        <v>4.0741237836483535E-3</v>
      </c>
      <c r="R1959" s="158">
        <f>(1+'Parameters &amp; Main Results'!$B$33)^(1/12)-1</f>
        <v>0</v>
      </c>
      <c r="S1959" s="158">
        <f>(1+'Parameters &amp; Main Results'!$B$35)^(1/12)-1</f>
        <v>0</v>
      </c>
      <c r="T1959" s="158">
        <f>(1+'Parameters &amp; Main Results'!$B$37)^(1/12)-1</f>
        <v>8.295381143461622E-4</v>
      </c>
      <c r="U1959" s="240">
        <v>0</v>
      </c>
      <c r="V1959" s="240">
        <v>0</v>
      </c>
      <c r="W1959" s="255">
        <f t="shared" ca="1" si="1970"/>
        <v>0</v>
      </c>
      <c r="X1959" s="223">
        <f>MMULT(N1959:T1959,'Parameters &amp; Main Results'!$B$12:$B$18)-'Parameters &amp; Main Results'!$B$22/12+MMULT(U1959:V1959,'Parameters &amp; Main Results'!$B$20:$B$21)</f>
        <v>3.3037006200767609E-3</v>
      </c>
      <c r="Y1959" s="223">
        <f>MMULT(N1959:T1959,'Parameters &amp; Main Results'!$C$12:$C$18)-'Parameters &amp; Main Results'!$C$22/12+MMULT(U1959:V1959,'Parameters &amp; Main Results'!$C$20:$C$21)</f>
        <v>3.7491935102617786E-3</v>
      </c>
      <c r="Z1959" s="17">
        <f t="shared" ca="1" si="1971"/>
        <v>1</v>
      </c>
      <c r="AE1959" s="252">
        <f t="shared" ca="1" si="1967"/>
        <v>0</v>
      </c>
      <c r="AF1959" s="253" t="e">
        <f t="shared" ca="1" si="1968"/>
        <v>#DIV/0!</v>
      </c>
      <c r="AG1959" s="258" t="e">
        <f t="shared" ca="1" si="1969"/>
        <v>#DIV/0!</v>
      </c>
      <c r="AH1959" s="227" t="e">
        <f ca="1">IF(SUM(AG1959:OFFSET(AG1959,(-HoldAggressiveTime-1),0,,))=0,"Defensive","Aggressive")</f>
        <v>#DIV/0!</v>
      </c>
    </row>
    <row r="1960" spans="1:34" ht="13" x14ac:dyDescent="0.15">
      <c r="A1960">
        <f t="shared" si="15"/>
        <v>11</v>
      </c>
      <c r="B1960">
        <f t="shared" si="16"/>
        <v>2033</v>
      </c>
      <c r="C1960" s="70">
        <f t="shared" si="1"/>
        <v>2033.8333333331852</v>
      </c>
      <c r="D1960" s="149">
        <f t="shared" si="383"/>
        <v>48944</v>
      </c>
      <c r="N1960" s="157">
        <f>(1+'Parameters &amp; Main Results'!$B$25)^(1/12)-1</f>
        <v>4.0741237836483535E-3</v>
      </c>
      <c r="O1960" s="157">
        <f>(1+'Parameters &amp; Main Results'!$B$27)^(1/12)-1</f>
        <v>1.2414877164492744E-3</v>
      </c>
      <c r="P1960" s="157">
        <f>(1+'Parameters &amp; Main Results'!$B$29)^(1/12)-1</f>
        <v>8.295381143461622E-4</v>
      </c>
      <c r="Q1960" s="158">
        <f>(1+'Parameters &amp; Main Results'!$B$31)^(1/12)-1</f>
        <v>4.0741237836483535E-3</v>
      </c>
      <c r="R1960" s="158">
        <f>(1+'Parameters &amp; Main Results'!$B$33)^(1/12)-1</f>
        <v>0</v>
      </c>
      <c r="S1960" s="158">
        <f>(1+'Parameters &amp; Main Results'!$B$35)^(1/12)-1</f>
        <v>0</v>
      </c>
      <c r="T1960" s="158">
        <f>(1+'Parameters &amp; Main Results'!$B$37)^(1/12)-1</f>
        <v>8.295381143461622E-4</v>
      </c>
      <c r="U1960" s="240">
        <v>0</v>
      </c>
      <c r="V1960" s="240">
        <v>0</v>
      </c>
      <c r="W1960" s="255">
        <f t="shared" ca="1" si="1970"/>
        <v>0</v>
      </c>
      <c r="X1960" s="223">
        <f>MMULT(N1960:T1960,'Parameters &amp; Main Results'!$B$12:$B$18)-'Parameters &amp; Main Results'!$B$22/12+MMULT(U1960:V1960,'Parameters &amp; Main Results'!$B$20:$B$21)</f>
        <v>3.3037006200767609E-3</v>
      </c>
      <c r="Y1960" s="223">
        <f>MMULT(N1960:T1960,'Parameters &amp; Main Results'!$C$12:$C$18)-'Parameters &amp; Main Results'!$C$22/12+MMULT(U1960:V1960,'Parameters &amp; Main Results'!$C$20:$C$21)</f>
        <v>3.7491935102617786E-3</v>
      </c>
      <c r="Z1960" s="17">
        <f t="shared" ca="1" si="1971"/>
        <v>1</v>
      </c>
      <c r="AE1960" s="252">
        <f t="shared" ca="1" si="1967"/>
        <v>0</v>
      </c>
      <c r="AF1960" s="253" t="e">
        <f t="shared" ca="1" si="1968"/>
        <v>#DIV/0!</v>
      </c>
      <c r="AG1960" s="258" t="e">
        <f t="shared" ca="1" si="1969"/>
        <v>#DIV/0!</v>
      </c>
      <c r="AH1960" s="227" t="e">
        <f ca="1">IF(SUM(AG1960:OFFSET(AG1960,(-HoldAggressiveTime-1),0,,))=0,"Defensive","Aggressive")</f>
        <v>#DIV/0!</v>
      </c>
    </row>
    <row r="1961" spans="1:34" ht="13" x14ac:dyDescent="0.15">
      <c r="A1961">
        <f t="shared" si="15"/>
        <v>12</v>
      </c>
      <c r="B1961">
        <f t="shared" si="16"/>
        <v>2033</v>
      </c>
      <c r="C1961" s="70">
        <f t="shared" si="1"/>
        <v>2033.9166666665185</v>
      </c>
      <c r="D1961" s="149">
        <f t="shared" si="383"/>
        <v>48975</v>
      </c>
      <c r="N1961" s="157">
        <f>(1+'Parameters &amp; Main Results'!$B$25)^(1/12)-1</f>
        <v>4.0741237836483535E-3</v>
      </c>
      <c r="O1961" s="157">
        <f>(1+'Parameters &amp; Main Results'!$B$27)^(1/12)-1</f>
        <v>1.2414877164492744E-3</v>
      </c>
      <c r="P1961" s="157">
        <f>(1+'Parameters &amp; Main Results'!$B$29)^(1/12)-1</f>
        <v>8.295381143461622E-4</v>
      </c>
      <c r="Q1961" s="158">
        <f>(1+'Parameters &amp; Main Results'!$B$31)^(1/12)-1</f>
        <v>4.0741237836483535E-3</v>
      </c>
      <c r="R1961" s="158">
        <f>(1+'Parameters &amp; Main Results'!$B$33)^(1/12)-1</f>
        <v>0</v>
      </c>
      <c r="S1961" s="158">
        <f>(1+'Parameters &amp; Main Results'!$B$35)^(1/12)-1</f>
        <v>0</v>
      </c>
      <c r="T1961" s="158">
        <f>(1+'Parameters &amp; Main Results'!$B$37)^(1/12)-1</f>
        <v>8.295381143461622E-4</v>
      </c>
      <c r="U1961" s="240">
        <v>0</v>
      </c>
      <c r="V1961" s="240">
        <v>0</v>
      </c>
      <c r="W1961" s="255">
        <f t="shared" ca="1" si="1970"/>
        <v>0</v>
      </c>
      <c r="X1961" s="223">
        <f>MMULT(N1961:T1961,'Parameters &amp; Main Results'!$B$12:$B$18)-'Parameters &amp; Main Results'!$B$22/12+MMULT(U1961:V1961,'Parameters &amp; Main Results'!$B$20:$B$21)</f>
        <v>3.3037006200767609E-3</v>
      </c>
      <c r="Y1961" s="223">
        <f>MMULT(N1961:T1961,'Parameters &amp; Main Results'!$C$12:$C$18)-'Parameters &amp; Main Results'!$C$22/12+MMULT(U1961:V1961,'Parameters &amp; Main Results'!$C$20:$C$21)</f>
        <v>3.7491935102617786E-3</v>
      </c>
      <c r="Z1961" s="17">
        <f t="shared" ca="1" si="1971"/>
        <v>1</v>
      </c>
      <c r="AE1961" s="252">
        <f t="shared" ca="1" si="1967"/>
        <v>0</v>
      </c>
      <c r="AF1961" s="253" t="e">
        <f t="shared" ca="1" si="1968"/>
        <v>#DIV/0!</v>
      </c>
      <c r="AG1961" s="258" t="e">
        <f t="shared" ca="1" si="1969"/>
        <v>#DIV/0!</v>
      </c>
      <c r="AH1961" s="227" t="e">
        <f ca="1">IF(SUM(AG1961:OFFSET(AG1961,(-HoldAggressiveTime-1),0,,))=0,"Defensive","Aggressive")</f>
        <v>#DIV/0!</v>
      </c>
    </row>
    <row r="1962" spans="1:34" ht="13" x14ac:dyDescent="0.15">
      <c r="A1962">
        <f t="shared" si="15"/>
        <v>1</v>
      </c>
      <c r="B1962">
        <f t="shared" si="16"/>
        <v>2034</v>
      </c>
      <c r="C1962" s="70">
        <f t="shared" si="1"/>
        <v>2033.9999999998518</v>
      </c>
      <c r="D1962" s="149">
        <f t="shared" si="383"/>
        <v>49003</v>
      </c>
      <c r="N1962" s="157">
        <f>(1+'Parameters &amp; Main Results'!$B$25)^(1/12)-1</f>
        <v>4.0741237836483535E-3</v>
      </c>
      <c r="O1962" s="157">
        <f>(1+'Parameters &amp; Main Results'!$B$27)^(1/12)-1</f>
        <v>1.2414877164492744E-3</v>
      </c>
      <c r="P1962" s="157">
        <f>(1+'Parameters &amp; Main Results'!$B$29)^(1/12)-1</f>
        <v>8.295381143461622E-4</v>
      </c>
      <c r="Q1962" s="158">
        <f>(1+'Parameters &amp; Main Results'!$B$31)^(1/12)-1</f>
        <v>4.0741237836483535E-3</v>
      </c>
      <c r="R1962" s="158">
        <f>(1+'Parameters &amp; Main Results'!$B$33)^(1/12)-1</f>
        <v>0</v>
      </c>
      <c r="S1962" s="158">
        <f>(1+'Parameters &amp; Main Results'!$B$35)^(1/12)-1</f>
        <v>0</v>
      </c>
      <c r="T1962" s="158">
        <f>(1+'Parameters &amp; Main Results'!$B$37)^(1/12)-1</f>
        <v>8.295381143461622E-4</v>
      </c>
      <c r="U1962" s="240">
        <v>0</v>
      </c>
      <c r="V1962" s="240">
        <v>0</v>
      </c>
      <c r="W1962" s="255">
        <f t="shared" ca="1" si="1970"/>
        <v>0</v>
      </c>
      <c r="X1962" s="223">
        <f>MMULT(N1962:T1962,'Parameters &amp; Main Results'!$B$12:$B$18)-'Parameters &amp; Main Results'!$B$22/12+MMULT(U1962:V1962,'Parameters &amp; Main Results'!$B$20:$B$21)</f>
        <v>3.3037006200767609E-3</v>
      </c>
      <c r="Y1962" s="223">
        <f>MMULT(N1962:T1962,'Parameters &amp; Main Results'!$C$12:$C$18)-'Parameters &amp; Main Results'!$C$22/12+MMULT(U1962:V1962,'Parameters &amp; Main Results'!$C$20:$C$21)</f>
        <v>3.7491935102617786E-3</v>
      </c>
      <c r="Z1962" s="17">
        <f t="shared" ca="1" si="1971"/>
        <v>1</v>
      </c>
      <c r="AE1962" s="252">
        <f t="shared" ca="1" si="1967"/>
        <v>0</v>
      </c>
      <c r="AF1962" s="253" t="e">
        <f t="shared" ca="1" si="1968"/>
        <v>#DIV/0!</v>
      </c>
      <c r="AG1962" s="258" t="e">
        <f t="shared" ca="1" si="1969"/>
        <v>#DIV/0!</v>
      </c>
      <c r="AH1962" s="227" t="e">
        <f ca="1">IF(SUM(AG1962:OFFSET(AG1962,(-HoldAggressiveTime-1),0,,))=0,"Defensive","Aggressive")</f>
        <v>#DIV/0!</v>
      </c>
    </row>
    <row r="1963" spans="1:34" ht="13" x14ac:dyDescent="0.15">
      <c r="A1963">
        <f t="shared" si="15"/>
        <v>2</v>
      </c>
      <c r="B1963">
        <f t="shared" si="16"/>
        <v>2034</v>
      </c>
      <c r="C1963" s="70">
        <f t="shared" si="1"/>
        <v>2034.083333333185</v>
      </c>
      <c r="D1963" s="149">
        <f t="shared" si="383"/>
        <v>49034</v>
      </c>
      <c r="N1963" s="157">
        <f>(1+'Parameters &amp; Main Results'!$B$25)^(1/12)-1</f>
        <v>4.0741237836483535E-3</v>
      </c>
      <c r="O1963" s="157">
        <f>(1+'Parameters &amp; Main Results'!$B$27)^(1/12)-1</f>
        <v>1.2414877164492744E-3</v>
      </c>
      <c r="P1963" s="157">
        <f>(1+'Parameters &amp; Main Results'!$B$29)^(1/12)-1</f>
        <v>8.295381143461622E-4</v>
      </c>
      <c r="Q1963" s="158">
        <f>(1+'Parameters &amp; Main Results'!$B$31)^(1/12)-1</f>
        <v>4.0741237836483535E-3</v>
      </c>
      <c r="R1963" s="158">
        <f>(1+'Parameters &amp; Main Results'!$B$33)^(1/12)-1</f>
        <v>0</v>
      </c>
      <c r="S1963" s="158">
        <f>(1+'Parameters &amp; Main Results'!$B$35)^(1/12)-1</f>
        <v>0</v>
      </c>
      <c r="T1963" s="158">
        <f>(1+'Parameters &amp; Main Results'!$B$37)^(1/12)-1</f>
        <v>8.295381143461622E-4</v>
      </c>
      <c r="U1963" s="240">
        <v>0</v>
      </c>
      <c r="V1963" s="240">
        <v>0</v>
      </c>
      <c r="W1963" s="255">
        <f t="shared" ca="1" si="1970"/>
        <v>0</v>
      </c>
      <c r="X1963" s="223">
        <f>MMULT(N1963:T1963,'Parameters &amp; Main Results'!$B$12:$B$18)-'Parameters &amp; Main Results'!$B$22/12+MMULT(U1963:V1963,'Parameters &amp; Main Results'!$B$20:$B$21)</f>
        <v>3.3037006200767609E-3</v>
      </c>
      <c r="Y1963" s="223">
        <f>MMULT(N1963:T1963,'Parameters &amp; Main Results'!$C$12:$C$18)-'Parameters &amp; Main Results'!$C$22/12+MMULT(U1963:V1963,'Parameters &amp; Main Results'!$C$20:$C$21)</f>
        <v>3.7491935102617786E-3</v>
      </c>
      <c r="Z1963" s="17">
        <f t="shared" ca="1" si="1971"/>
        <v>1</v>
      </c>
      <c r="AE1963" s="252">
        <f t="shared" ca="1" si="1967"/>
        <v>0</v>
      </c>
      <c r="AF1963" s="253" t="e">
        <f t="shared" ca="1" si="1968"/>
        <v>#DIV/0!</v>
      </c>
      <c r="AG1963" s="258" t="e">
        <f t="shared" ca="1" si="1969"/>
        <v>#DIV/0!</v>
      </c>
      <c r="AH1963" s="227" t="e">
        <f ca="1">IF(SUM(AG1963:OFFSET(AG1963,(-HoldAggressiveTime-1),0,,))=0,"Defensive","Aggressive")</f>
        <v>#DIV/0!</v>
      </c>
    </row>
    <row r="1964" spans="1:34" ht="13" x14ac:dyDescent="0.15">
      <c r="A1964">
        <f t="shared" si="15"/>
        <v>3</v>
      </c>
      <c r="B1964">
        <f t="shared" si="16"/>
        <v>2034</v>
      </c>
      <c r="C1964" s="70">
        <f t="shared" si="1"/>
        <v>2034.1666666665183</v>
      </c>
      <c r="D1964" s="149">
        <f t="shared" si="383"/>
        <v>49064</v>
      </c>
      <c r="N1964" s="157">
        <f>(1+'Parameters &amp; Main Results'!$B$25)^(1/12)-1</f>
        <v>4.0741237836483535E-3</v>
      </c>
      <c r="O1964" s="157">
        <f>(1+'Parameters &amp; Main Results'!$B$27)^(1/12)-1</f>
        <v>1.2414877164492744E-3</v>
      </c>
      <c r="P1964" s="157">
        <f>(1+'Parameters &amp; Main Results'!$B$29)^(1/12)-1</f>
        <v>8.295381143461622E-4</v>
      </c>
      <c r="Q1964" s="158">
        <f>(1+'Parameters &amp; Main Results'!$B$31)^(1/12)-1</f>
        <v>4.0741237836483535E-3</v>
      </c>
      <c r="R1964" s="158">
        <f>(1+'Parameters &amp; Main Results'!$B$33)^(1/12)-1</f>
        <v>0</v>
      </c>
      <c r="S1964" s="158">
        <f>(1+'Parameters &amp; Main Results'!$B$35)^(1/12)-1</f>
        <v>0</v>
      </c>
      <c r="T1964" s="158">
        <f>(1+'Parameters &amp; Main Results'!$B$37)^(1/12)-1</f>
        <v>8.295381143461622E-4</v>
      </c>
      <c r="U1964" s="240">
        <v>0</v>
      </c>
      <c r="V1964" s="240">
        <v>0</v>
      </c>
      <c r="W1964" s="255">
        <f t="shared" ca="1" si="1970"/>
        <v>0</v>
      </c>
      <c r="X1964" s="223">
        <f>MMULT(N1964:T1964,'Parameters &amp; Main Results'!$B$12:$B$18)-'Parameters &amp; Main Results'!$B$22/12+MMULT(U1964:V1964,'Parameters &amp; Main Results'!$B$20:$B$21)</f>
        <v>3.3037006200767609E-3</v>
      </c>
      <c r="Y1964" s="223">
        <f>MMULT(N1964:T1964,'Parameters &amp; Main Results'!$C$12:$C$18)-'Parameters &amp; Main Results'!$C$22/12+MMULT(U1964:V1964,'Parameters &amp; Main Results'!$C$20:$C$21)</f>
        <v>3.7491935102617786E-3</v>
      </c>
      <c r="Z1964" s="17">
        <f t="shared" ca="1" si="1971"/>
        <v>1</v>
      </c>
      <c r="AE1964" s="252">
        <f t="shared" ca="1" si="1967"/>
        <v>0</v>
      </c>
      <c r="AF1964" s="253" t="e">
        <f t="shared" ca="1" si="1968"/>
        <v>#DIV/0!</v>
      </c>
      <c r="AG1964" s="258" t="e">
        <f t="shared" ca="1" si="1969"/>
        <v>#DIV/0!</v>
      </c>
      <c r="AH1964" s="227" t="e">
        <f ca="1">IF(SUM(AG1964:OFFSET(AG1964,(-HoldAggressiveTime-1),0,,))=0,"Defensive","Aggressive")</f>
        <v>#DIV/0!</v>
      </c>
    </row>
    <row r="1965" spans="1:34" ht="13" x14ac:dyDescent="0.15">
      <c r="A1965">
        <f t="shared" si="15"/>
        <v>4</v>
      </c>
      <c r="B1965">
        <f t="shared" si="16"/>
        <v>2034</v>
      </c>
      <c r="C1965" s="70">
        <f t="shared" si="1"/>
        <v>2034.2499999998515</v>
      </c>
      <c r="D1965" s="149">
        <f t="shared" si="383"/>
        <v>49095</v>
      </c>
      <c r="N1965" s="157">
        <f>(1+'Parameters &amp; Main Results'!$B$25)^(1/12)-1</f>
        <v>4.0741237836483535E-3</v>
      </c>
      <c r="O1965" s="157">
        <f>(1+'Parameters &amp; Main Results'!$B$27)^(1/12)-1</f>
        <v>1.2414877164492744E-3</v>
      </c>
      <c r="P1965" s="157">
        <f>(1+'Parameters &amp; Main Results'!$B$29)^(1/12)-1</f>
        <v>8.295381143461622E-4</v>
      </c>
      <c r="Q1965" s="158">
        <f>(1+'Parameters &amp; Main Results'!$B$31)^(1/12)-1</f>
        <v>4.0741237836483535E-3</v>
      </c>
      <c r="R1965" s="158">
        <f>(1+'Parameters &amp; Main Results'!$B$33)^(1/12)-1</f>
        <v>0</v>
      </c>
      <c r="S1965" s="158">
        <f>(1+'Parameters &amp; Main Results'!$B$35)^(1/12)-1</f>
        <v>0</v>
      </c>
      <c r="T1965" s="158">
        <f>(1+'Parameters &amp; Main Results'!$B$37)^(1/12)-1</f>
        <v>8.295381143461622E-4</v>
      </c>
      <c r="U1965" s="240">
        <v>0</v>
      </c>
      <c r="V1965" s="240">
        <v>0</v>
      </c>
      <c r="W1965" s="255">
        <f t="shared" ca="1" si="1970"/>
        <v>0</v>
      </c>
      <c r="X1965" s="223">
        <f>MMULT(N1965:T1965,'Parameters &amp; Main Results'!$B$12:$B$18)-'Parameters &amp; Main Results'!$B$22/12+MMULT(U1965:V1965,'Parameters &amp; Main Results'!$B$20:$B$21)</f>
        <v>3.3037006200767609E-3</v>
      </c>
      <c r="Y1965" s="223">
        <f>MMULT(N1965:T1965,'Parameters &amp; Main Results'!$C$12:$C$18)-'Parameters &amp; Main Results'!$C$22/12+MMULT(U1965:V1965,'Parameters &amp; Main Results'!$C$20:$C$21)</f>
        <v>3.7491935102617786E-3</v>
      </c>
      <c r="Z1965" s="17">
        <f t="shared" ca="1" si="1971"/>
        <v>1</v>
      </c>
      <c r="AE1965" s="252">
        <f t="shared" ca="1" si="1967"/>
        <v>0</v>
      </c>
      <c r="AF1965" s="253" t="e">
        <f t="shared" ca="1" si="1968"/>
        <v>#DIV/0!</v>
      </c>
      <c r="AG1965" s="258" t="e">
        <f t="shared" ca="1" si="1969"/>
        <v>#DIV/0!</v>
      </c>
      <c r="AH1965" s="227" t="e">
        <f ca="1">IF(SUM(AG1965:OFFSET(AG1965,(-HoldAggressiveTime-1),0,,))=0,"Defensive","Aggressive")</f>
        <v>#DIV/0!</v>
      </c>
    </row>
    <row r="1966" spans="1:34" ht="13" x14ac:dyDescent="0.15">
      <c r="A1966">
        <f t="shared" si="15"/>
        <v>5</v>
      </c>
      <c r="B1966">
        <f t="shared" si="16"/>
        <v>2034</v>
      </c>
      <c r="C1966" s="70">
        <f t="shared" si="1"/>
        <v>2034.3333333331848</v>
      </c>
      <c r="D1966" s="149">
        <f t="shared" si="383"/>
        <v>49125</v>
      </c>
      <c r="N1966" s="157">
        <f>(1+'Parameters &amp; Main Results'!$B$25)^(1/12)-1</f>
        <v>4.0741237836483535E-3</v>
      </c>
      <c r="O1966" s="157">
        <f>(1+'Parameters &amp; Main Results'!$B$27)^(1/12)-1</f>
        <v>1.2414877164492744E-3</v>
      </c>
      <c r="P1966" s="157">
        <f>(1+'Parameters &amp; Main Results'!$B$29)^(1/12)-1</f>
        <v>8.295381143461622E-4</v>
      </c>
      <c r="Q1966" s="158">
        <f>(1+'Parameters &amp; Main Results'!$B$31)^(1/12)-1</f>
        <v>4.0741237836483535E-3</v>
      </c>
      <c r="R1966" s="158">
        <f>(1+'Parameters &amp; Main Results'!$B$33)^(1/12)-1</f>
        <v>0</v>
      </c>
      <c r="S1966" s="158">
        <f>(1+'Parameters &amp; Main Results'!$B$35)^(1/12)-1</f>
        <v>0</v>
      </c>
      <c r="T1966" s="158">
        <f>(1+'Parameters &amp; Main Results'!$B$37)^(1/12)-1</f>
        <v>8.295381143461622E-4</v>
      </c>
      <c r="U1966" s="240">
        <v>0</v>
      </c>
      <c r="V1966" s="240">
        <v>0</v>
      </c>
      <c r="W1966" s="255">
        <f t="shared" ca="1" si="1970"/>
        <v>0</v>
      </c>
      <c r="X1966" s="223">
        <f>MMULT(N1966:T1966,'Parameters &amp; Main Results'!$B$12:$B$18)-'Parameters &amp; Main Results'!$B$22/12+MMULT(U1966:V1966,'Parameters &amp; Main Results'!$B$20:$B$21)</f>
        <v>3.3037006200767609E-3</v>
      </c>
      <c r="Y1966" s="223">
        <f>MMULT(N1966:T1966,'Parameters &amp; Main Results'!$C$12:$C$18)-'Parameters &amp; Main Results'!$C$22/12+MMULT(U1966:V1966,'Parameters &amp; Main Results'!$C$20:$C$21)</f>
        <v>3.7491935102617786E-3</v>
      </c>
      <c r="Z1966" s="17">
        <f t="shared" ca="1" si="1971"/>
        <v>1</v>
      </c>
      <c r="AE1966" s="252">
        <f t="shared" ca="1" si="1967"/>
        <v>0</v>
      </c>
      <c r="AF1966" s="253" t="e">
        <f t="shared" ca="1" si="1968"/>
        <v>#DIV/0!</v>
      </c>
      <c r="AG1966" s="258" t="e">
        <f t="shared" ca="1" si="1969"/>
        <v>#DIV/0!</v>
      </c>
      <c r="AH1966" s="227" t="e">
        <f ca="1">IF(SUM(AG1966:OFFSET(AG1966,(-HoldAggressiveTime-1),0,,))=0,"Defensive","Aggressive")</f>
        <v>#DIV/0!</v>
      </c>
    </row>
    <row r="1967" spans="1:34" ht="13" x14ac:dyDescent="0.15">
      <c r="A1967">
        <f t="shared" si="15"/>
        <v>6</v>
      </c>
      <c r="B1967">
        <f t="shared" si="16"/>
        <v>2034</v>
      </c>
      <c r="C1967" s="70">
        <f t="shared" si="1"/>
        <v>2034.416666666518</v>
      </c>
      <c r="D1967" s="149">
        <f t="shared" si="383"/>
        <v>49156</v>
      </c>
      <c r="N1967" s="157">
        <f>(1+'Parameters &amp; Main Results'!$B$25)^(1/12)-1</f>
        <v>4.0741237836483535E-3</v>
      </c>
      <c r="O1967" s="157">
        <f>(1+'Parameters &amp; Main Results'!$B$27)^(1/12)-1</f>
        <v>1.2414877164492744E-3</v>
      </c>
      <c r="P1967" s="157">
        <f>(1+'Parameters &amp; Main Results'!$B$29)^(1/12)-1</f>
        <v>8.295381143461622E-4</v>
      </c>
      <c r="Q1967" s="158">
        <f>(1+'Parameters &amp; Main Results'!$B$31)^(1/12)-1</f>
        <v>4.0741237836483535E-3</v>
      </c>
      <c r="R1967" s="158">
        <f>(1+'Parameters &amp; Main Results'!$B$33)^(1/12)-1</f>
        <v>0</v>
      </c>
      <c r="S1967" s="158">
        <f>(1+'Parameters &amp; Main Results'!$B$35)^(1/12)-1</f>
        <v>0</v>
      </c>
      <c r="T1967" s="158">
        <f>(1+'Parameters &amp; Main Results'!$B$37)^(1/12)-1</f>
        <v>8.295381143461622E-4</v>
      </c>
      <c r="U1967" s="240">
        <v>0</v>
      </c>
      <c r="V1967" s="240">
        <v>0</v>
      </c>
      <c r="W1967" s="255">
        <f t="shared" ca="1" si="1970"/>
        <v>0</v>
      </c>
      <c r="X1967" s="223">
        <f>MMULT(N1967:T1967,'Parameters &amp; Main Results'!$B$12:$B$18)-'Parameters &amp; Main Results'!$B$22/12+MMULT(U1967:V1967,'Parameters &amp; Main Results'!$B$20:$B$21)</f>
        <v>3.3037006200767609E-3</v>
      </c>
      <c r="Y1967" s="223">
        <f>MMULT(N1967:T1967,'Parameters &amp; Main Results'!$C$12:$C$18)-'Parameters &amp; Main Results'!$C$22/12+MMULT(U1967:V1967,'Parameters &amp; Main Results'!$C$20:$C$21)</f>
        <v>3.7491935102617786E-3</v>
      </c>
      <c r="Z1967" s="17">
        <f t="shared" ca="1" si="1971"/>
        <v>1</v>
      </c>
      <c r="AE1967" s="252">
        <f t="shared" ca="1" si="1967"/>
        <v>0</v>
      </c>
      <c r="AF1967" s="253" t="e">
        <f t="shared" ca="1" si="1968"/>
        <v>#DIV/0!</v>
      </c>
      <c r="AG1967" s="258" t="e">
        <f t="shared" ca="1" si="1969"/>
        <v>#DIV/0!</v>
      </c>
      <c r="AH1967" s="227" t="e">
        <f ca="1">IF(SUM(AG1967:OFFSET(AG1967,(-HoldAggressiveTime-1),0,,))=0,"Defensive","Aggressive")</f>
        <v>#DIV/0!</v>
      </c>
    </row>
    <row r="1968" spans="1:34" ht="13" x14ac:dyDescent="0.15">
      <c r="A1968">
        <f t="shared" si="15"/>
        <v>7</v>
      </c>
      <c r="B1968">
        <f t="shared" si="16"/>
        <v>2034</v>
      </c>
      <c r="C1968" s="70">
        <f t="shared" si="1"/>
        <v>2034.4999999998513</v>
      </c>
      <c r="D1968" s="149">
        <f t="shared" si="383"/>
        <v>49187</v>
      </c>
      <c r="N1968" s="157">
        <f>(1+'Parameters &amp; Main Results'!$B$25)^(1/12)-1</f>
        <v>4.0741237836483535E-3</v>
      </c>
      <c r="O1968" s="157">
        <f>(1+'Parameters &amp; Main Results'!$B$27)^(1/12)-1</f>
        <v>1.2414877164492744E-3</v>
      </c>
      <c r="P1968" s="157">
        <f>(1+'Parameters &amp; Main Results'!$B$29)^(1/12)-1</f>
        <v>8.295381143461622E-4</v>
      </c>
      <c r="Q1968" s="158">
        <f>(1+'Parameters &amp; Main Results'!$B$31)^(1/12)-1</f>
        <v>4.0741237836483535E-3</v>
      </c>
      <c r="R1968" s="158">
        <f>(1+'Parameters &amp; Main Results'!$B$33)^(1/12)-1</f>
        <v>0</v>
      </c>
      <c r="S1968" s="158">
        <f>(1+'Parameters &amp; Main Results'!$B$35)^(1/12)-1</f>
        <v>0</v>
      </c>
      <c r="T1968" s="158">
        <f>(1+'Parameters &amp; Main Results'!$B$37)^(1/12)-1</f>
        <v>8.295381143461622E-4</v>
      </c>
      <c r="U1968" s="240">
        <v>0</v>
      </c>
      <c r="V1968" s="240">
        <v>0</v>
      </c>
      <c r="W1968" s="255">
        <f t="shared" ca="1" si="1970"/>
        <v>0</v>
      </c>
      <c r="X1968" s="223">
        <f>MMULT(N1968:T1968,'Parameters &amp; Main Results'!$B$12:$B$18)-'Parameters &amp; Main Results'!$B$22/12+MMULT(U1968:V1968,'Parameters &amp; Main Results'!$B$20:$B$21)</f>
        <v>3.3037006200767609E-3</v>
      </c>
      <c r="Y1968" s="223">
        <f>MMULT(N1968:T1968,'Parameters &amp; Main Results'!$C$12:$C$18)-'Parameters &amp; Main Results'!$C$22/12+MMULT(U1968:V1968,'Parameters &amp; Main Results'!$C$20:$C$21)</f>
        <v>3.7491935102617786E-3</v>
      </c>
      <c r="Z1968" s="17">
        <f t="shared" ca="1" si="1971"/>
        <v>1</v>
      </c>
      <c r="AE1968" s="252">
        <f t="shared" ca="1" si="1967"/>
        <v>0</v>
      </c>
      <c r="AF1968" s="253" t="e">
        <f t="shared" ca="1" si="1968"/>
        <v>#DIV/0!</v>
      </c>
      <c r="AG1968" s="258" t="e">
        <f t="shared" ca="1" si="1969"/>
        <v>#DIV/0!</v>
      </c>
      <c r="AH1968" s="227" t="e">
        <f ca="1">IF(SUM(AG1968:OFFSET(AG1968,(-HoldAggressiveTime-1),0,,))=0,"Defensive","Aggressive")</f>
        <v>#DIV/0!</v>
      </c>
    </row>
    <row r="1969" spans="1:34" ht="13" x14ac:dyDescent="0.15">
      <c r="A1969">
        <f t="shared" si="15"/>
        <v>8</v>
      </c>
      <c r="B1969">
        <f t="shared" si="16"/>
        <v>2034</v>
      </c>
      <c r="C1969" s="70">
        <f t="shared" si="1"/>
        <v>2034.5833333331846</v>
      </c>
      <c r="D1969" s="149">
        <f t="shared" si="383"/>
        <v>49217</v>
      </c>
      <c r="N1969" s="157">
        <f>(1+'Parameters &amp; Main Results'!$B$25)^(1/12)-1</f>
        <v>4.0741237836483535E-3</v>
      </c>
      <c r="O1969" s="157">
        <f>(1+'Parameters &amp; Main Results'!$B$27)^(1/12)-1</f>
        <v>1.2414877164492744E-3</v>
      </c>
      <c r="P1969" s="157">
        <f>(1+'Parameters &amp; Main Results'!$B$29)^(1/12)-1</f>
        <v>8.295381143461622E-4</v>
      </c>
      <c r="Q1969" s="158">
        <f>(1+'Parameters &amp; Main Results'!$B$31)^(1/12)-1</f>
        <v>4.0741237836483535E-3</v>
      </c>
      <c r="R1969" s="158">
        <f>(1+'Parameters &amp; Main Results'!$B$33)^(1/12)-1</f>
        <v>0</v>
      </c>
      <c r="S1969" s="158">
        <f>(1+'Parameters &amp; Main Results'!$B$35)^(1/12)-1</f>
        <v>0</v>
      </c>
      <c r="T1969" s="158">
        <f>(1+'Parameters &amp; Main Results'!$B$37)^(1/12)-1</f>
        <v>8.295381143461622E-4</v>
      </c>
      <c r="U1969" s="240">
        <v>0</v>
      </c>
      <c r="V1969" s="240">
        <v>0</v>
      </c>
      <c r="W1969" s="255">
        <f t="shared" ca="1" si="1970"/>
        <v>0</v>
      </c>
      <c r="X1969" s="223">
        <f>MMULT(N1969:T1969,'Parameters &amp; Main Results'!$B$12:$B$18)-'Parameters &amp; Main Results'!$B$22/12+MMULT(U1969:V1969,'Parameters &amp; Main Results'!$B$20:$B$21)</f>
        <v>3.3037006200767609E-3</v>
      </c>
      <c r="Y1969" s="223">
        <f>MMULT(N1969:T1969,'Parameters &amp; Main Results'!$C$12:$C$18)-'Parameters &amp; Main Results'!$C$22/12+MMULT(U1969:V1969,'Parameters &amp; Main Results'!$C$20:$C$21)</f>
        <v>3.7491935102617786E-3</v>
      </c>
      <c r="Z1969" s="17">
        <f t="shared" ca="1" si="1971"/>
        <v>1</v>
      </c>
      <c r="AE1969" s="252">
        <f t="shared" ca="1" si="1967"/>
        <v>0</v>
      </c>
      <c r="AF1969" s="253" t="e">
        <f t="shared" ca="1" si="1968"/>
        <v>#DIV/0!</v>
      </c>
      <c r="AG1969" s="258" t="e">
        <f t="shared" ca="1" si="1969"/>
        <v>#DIV/0!</v>
      </c>
      <c r="AH1969" s="227" t="e">
        <f ca="1">IF(SUM(AG1969:OFFSET(AG1969,(-HoldAggressiveTime-1),0,,))=0,"Defensive","Aggressive")</f>
        <v>#DIV/0!</v>
      </c>
    </row>
    <row r="1970" spans="1:34" ht="13" x14ac:dyDescent="0.15">
      <c r="A1970">
        <f t="shared" si="15"/>
        <v>9</v>
      </c>
      <c r="B1970">
        <f t="shared" si="16"/>
        <v>2034</v>
      </c>
      <c r="C1970" s="70">
        <f t="shared" si="1"/>
        <v>2034.6666666665178</v>
      </c>
      <c r="D1970" s="149">
        <f t="shared" si="383"/>
        <v>49248</v>
      </c>
      <c r="N1970" s="157">
        <f>(1+'Parameters &amp; Main Results'!$B$25)^(1/12)-1</f>
        <v>4.0741237836483535E-3</v>
      </c>
      <c r="O1970" s="157">
        <f>(1+'Parameters &amp; Main Results'!$B$27)^(1/12)-1</f>
        <v>1.2414877164492744E-3</v>
      </c>
      <c r="P1970" s="157">
        <f>(1+'Parameters &amp; Main Results'!$B$29)^(1/12)-1</f>
        <v>8.295381143461622E-4</v>
      </c>
      <c r="Q1970" s="158">
        <f>(1+'Parameters &amp; Main Results'!$B$31)^(1/12)-1</f>
        <v>4.0741237836483535E-3</v>
      </c>
      <c r="R1970" s="158">
        <f>(1+'Parameters &amp; Main Results'!$B$33)^(1/12)-1</f>
        <v>0</v>
      </c>
      <c r="S1970" s="158">
        <f>(1+'Parameters &amp; Main Results'!$B$35)^(1/12)-1</f>
        <v>0</v>
      </c>
      <c r="T1970" s="158">
        <f>(1+'Parameters &amp; Main Results'!$B$37)^(1/12)-1</f>
        <v>8.295381143461622E-4</v>
      </c>
      <c r="U1970" s="240">
        <v>0</v>
      </c>
      <c r="V1970" s="240">
        <v>0</v>
      </c>
      <c r="W1970" s="255">
        <f t="shared" ca="1" si="1970"/>
        <v>0</v>
      </c>
      <c r="X1970" s="223">
        <f>MMULT(N1970:T1970,'Parameters &amp; Main Results'!$B$12:$B$18)-'Parameters &amp; Main Results'!$B$22/12+MMULT(U1970:V1970,'Parameters &amp; Main Results'!$B$20:$B$21)</f>
        <v>3.3037006200767609E-3</v>
      </c>
      <c r="Y1970" s="223">
        <f>MMULT(N1970:T1970,'Parameters &amp; Main Results'!$C$12:$C$18)-'Parameters &amp; Main Results'!$C$22/12+MMULT(U1970:V1970,'Parameters &amp; Main Results'!$C$20:$C$21)</f>
        <v>3.7491935102617786E-3</v>
      </c>
      <c r="Z1970" s="17">
        <f t="shared" ca="1" si="1971"/>
        <v>1</v>
      </c>
      <c r="AE1970" s="252">
        <f t="shared" ca="1" si="1967"/>
        <v>0</v>
      </c>
      <c r="AF1970" s="253" t="e">
        <f t="shared" ca="1" si="1968"/>
        <v>#DIV/0!</v>
      </c>
      <c r="AG1970" s="258" t="e">
        <f t="shared" ca="1" si="1969"/>
        <v>#DIV/0!</v>
      </c>
      <c r="AH1970" s="227" t="e">
        <f ca="1">IF(SUM(AG1970:OFFSET(AG1970,(-HoldAggressiveTime-1),0,,))=0,"Defensive","Aggressive")</f>
        <v>#DIV/0!</v>
      </c>
    </row>
    <row r="1971" spans="1:34" ht="13" x14ac:dyDescent="0.15">
      <c r="A1971">
        <f t="shared" si="15"/>
        <v>10</v>
      </c>
      <c r="B1971">
        <f t="shared" si="16"/>
        <v>2034</v>
      </c>
      <c r="C1971" s="70">
        <f t="shared" si="1"/>
        <v>2034.7499999998511</v>
      </c>
      <c r="D1971" s="149">
        <f t="shared" si="383"/>
        <v>49278</v>
      </c>
      <c r="N1971" s="157">
        <f>(1+'Parameters &amp; Main Results'!$B$25)^(1/12)-1</f>
        <v>4.0741237836483535E-3</v>
      </c>
      <c r="O1971" s="157">
        <f>(1+'Parameters &amp; Main Results'!$B$27)^(1/12)-1</f>
        <v>1.2414877164492744E-3</v>
      </c>
      <c r="P1971" s="157">
        <f>(1+'Parameters &amp; Main Results'!$B$29)^(1/12)-1</f>
        <v>8.295381143461622E-4</v>
      </c>
      <c r="Q1971" s="158">
        <f>(1+'Parameters &amp; Main Results'!$B$31)^(1/12)-1</f>
        <v>4.0741237836483535E-3</v>
      </c>
      <c r="R1971" s="158">
        <f>(1+'Parameters &amp; Main Results'!$B$33)^(1/12)-1</f>
        <v>0</v>
      </c>
      <c r="S1971" s="158">
        <f>(1+'Parameters &amp; Main Results'!$B$35)^(1/12)-1</f>
        <v>0</v>
      </c>
      <c r="T1971" s="158">
        <f>(1+'Parameters &amp; Main Results'!$B$37)^(1/12)-1</f>
        <v>8.295381143461622E-4</v>
      </c>
      <c r="U1971" s="240">
        <v>0</v>
      </c>
      <c r="V1971" s="240">
        <v>0</v>
      </c>
      <c r="W1971" s="255">
        <f t="shared" ca="1" si="1970"/>
        <v>0</v>
      </c>
      <c r="X1971" s="223">
        <f>MMULT(N1971:T1971,'Parameters &amp; Main Results'!$B$12:$B$18)-'Parameters &amp; Main Results'!$B$22/12+MMULT(U1971:V1971,'Parameters &amp; Main Results'!$B$20:$B$21)</f>
        <v>3.3037006200767609E-3</v>
      </c>
      <c r="Y1971" s="223">
        <f>MMULT(N1971:T1971,'Parameters &amp; Main Results'!$C$12:$C$18)-'Parameters &amp; Main Results'!$C$22/12+MMULT(U1971:V1971,'Parameters &amp; Main Results'!$C$20:$C$21)</f>
        <v>3.7491935102617786E-3</v>
      </c>
      <c r="Z1971" s="17">
        <f t="shared" ca="1" si="1971"/>
        <v>1</v>
      </c>
      <c r="AE1971" s="252">
        <f t="shared" ca="1" si="1967"/>
        <v>0</v>
      </c>
      <c r="AF1971" s="253" t="e">
        <f t="shared" ca="1" si="1968"/>
        <v>#DIV/0!</v>
      </c>
      <c r="AG1971" s="258" t="e">
        <f t="shared" ca="1" si="1969"/>
        <v>#DIV/0!</v>
      </c>
      <c r="AH1971" s="227" t="e">
        <f ca="1">IF(SUM(AG1971:OFFSET(AG1971,(-HoldAggressiveTime-1),0,,))=0,"Defensive","Aggressive")</f>
        <v>#DIV/0!</v>
      </c>
    </row>
    <row r="1972" spans="1:34" ht="13" x14ac:dyDescent="0.15">
      <c r="A1972">
        <f t="shared" si="15"/>
        <v>11</v>
      </c>
      <c r="B1972">
        <f t="shared" si="16"/>
        <v>2034</v>
      </c>
      <c r="C1972" s="70">
        <f t="shared" si="1"/>
        <v>2034.8333333331843</v>
      </c>
      <c r="D1972" s="149">
        <f t="shared" si="383"/>
        <v>49309</v>
      </c>
      <c r="N1972" s="157">
        <f>(1+'Parameters &amp; Main Results'!$B$25)^(1/12)-1</f>
        <v>4.0741237836483535E-3</v>
      </c>
      <c r="O1972" s="157">
        <f>(1+'Parameters &amp; Main Results'!$B$27)^(1/12)-1</f>
        <v>1.2414877164492744E-3</v>
      </c>
      <c r="P1972" s="157">
        <f>(1+'Parameters &amp; Main Results'!$B$29)^(1/12)-1</f>
        <v>8.295381143461622E-4</v>
      </c>
      <c r="Q1972" s="158">
        <f>(1+'Parameters &amp; Main Results'!$B$31)^(1/12)-1</f>
        <v>4.0741237836483535E-3</v>
      </c>
      <c r="R1972" s="158">
        <f>(1+'Parameters &amp; Main Results'!$B$33)^(1/12)-1</f>
        <v>0</v>
      </c>
      <c r="S1972" s="158">
        <f>(1+'Parameters &amp; Main Results'!$B$35)^(1/12)-1</f>
        <v>0</v>
      </c>
      <c r="T1972" s="158">
        <f>(1+'Parameters &amp; Main Results'!$B$37)^(1/12)-1</f>
        <v>8.295381143461622E-4</v>
      </c>
      <c r="U1972" s="240">
        <v>0</v>
      </c>
      <c r="V1972" s="240">
        <v>0</v>
      </c>
      <c r="W1972" s="255">
        <f t="shared" ca="1" si="1970"/>
        <v>0</v>
      </c>
      <c r="X1972" s="223">
        <f>MMULT(N1972:T1972,'Parameters &amp; Main Results'!$B$12:$B$18)-'Parameters &amp; Main Results'!$B$22/12+MMULT(U1972:V1972,'Parameters &amp; Main Results'!$B$20:$B$21)</f>
        <v>3.3037006200767609E-3</v>
      </c>
      <c r="Y1972" s="223">
        <f>MMULT(N1972:T1972,'Parameters &amp; Main Results'!$C$12:$C$18)-'Parameters &amp; Main Results'!$C$22/12+MMULT(U1972:V1972,'Parameters &amp; Main Results'!$C$20:$C$21)</f>
        <v>3.7491935102617786E-3</v>
      </c>
      <c r="Z1972" s="17">
        <f t="shared" ca="1" si="1971"/>
        <v>1</v>
      </c>
      <c r="AE1972" s="252">
        <f t="shared" ca="1" si="1967"/>
        <v>0</v>
      </c>
      <c r="AF1972" s="253" t="e">
        <f t="shared" ca="1" si="1968"/>
        <v>#DIV/0!</v>
      </c>
      <c r="AG1972" s="258" t="e">
        <f t="shared" ca="1" si="1969"/>
        <v>#DIV/0!</v>
      </c>
      <c r="AH1972" s="227" t="e">
        <f ca="1">IF(SUM(AG1972:OFFSET(AG1972,(-HoldAggressiveTime-1),0,,))=0,"Defensive","Aggressive")</f>
        <v>#DIV/0!</v>
      </c>
    </row>
    <row r="1973" spans="1:34" ht="13" x14ac:dyDescent="0.15">
      <c r="A1973">
        <f t="shared" si="15"/>
        <v>12</v>
      </c>
      <c r="B1973">
        <f t="shared" si="16"/>
        <v>2034</v>
      </c>
      <c r="C1973" s="70">
        <f t="shared" si="1"/>
        <v>2034.9166666665176</v>
      </c>
      <c r="D1973" s="149">
        <f t="shared" si="383"/>
        <v>49340</v>
      </c>
      <c r="N1973" s="157">
        <f>(1+'Parameters &amp; Main Results'!$B$25)^(1/12)-1</f>
        <v>4.0741237836483535E-3</v>
      </c>
      <c r="O1973" s="157">
        <f>(1+'Parameters &amp; Main Results'!$B$27)^(1/12)-1</f>
        <v>1.2414877164492744E-3</v>
      </c>
      <c r="P1973" s="157">
        <f>(1+'Parameters &amp; Main Results'!$B$29)^(1/12)-1</f>
        <v>8.295381143461622E-4</v>
      </c>
      <c r="Q1973" s="158">
        <f>(1+'Parameters &amp; Main Results'!$B$31)^(1/12)-1</f>
        <v>4.0741237836483535E-3</v>
      </c>
      <c r="R1973" s="158">
        <f>(1+'Parameters &amp; Main Results'!$B$33)^(1/12)-1</f>
        <v>0</v>
      </c>
      <c r="S1973" s="158">
        <f>(1+'Parameters &amp; Main Results'!$B$35)^(1/12)-1</f>
        <v>0</v>
      </c>
      <c r="T1973" s="158">
        <f>(1+'Parameters &amp; Main Results'!$B$37)^(1/12)-1</f>
        <v>8.295381143461622E-4</v>
      </c>
      <c r="U1973" s="240">
        <v>0</v>
      </c>
      <c r="V1973" s="240">
        <v>0</v>
      </c>
      <c r="W1973" s="255">
        <f t="shared" ca="1" si="1970"/>
        <v>0</v>
      </c>
      <c r="X1973" s="223">
        <f>MMULT(N1973:T1973,'Parameters &amp; Main Results'!$B$12:$B$18)-'Parameters &amp; Main Results'!$B$22/12+MMULT(U1973:V1973,'Parameters &amp; Main Results'!$B$20:$B$21)</f>
        <v>3.3037006200767609E-3</v>
      </c>
      <c r="Y1973" s="223">
        <f>MMULT(N1973:T1973,'Parameters &amp; Main Results'!$C$12:$C$18)-'Parameters &amp; Main Results'!$C$22/12+MMULT(U1973:V1973,'Parameters &amp; Main Results'!$C$20:$C$21)</f>
        <v>3.7491935102617786E-3</v>
      </c>
      <c r="Z1973" s="17">
        <f t="shared" ca="1" si="1971"/>
        <v>1</v>
      </c>
      <c r="AE1973" s="252">
        <f t="shared" ca="1" si="1967"/>
        <v>0</v>
      </c>
      <c r="AF1973" s="253" t="e">
        <f t="shared" ca="1" si="1968"/>
        <v>#DIV/0!</v>
      </c>
      <c r="AG1973" s="258" t="e">
        <f t="shared" ca="1" si="1969"/>
        <v>#DIV/0!</v>
      </c>
      <c r="AH1973" s="227" t="e">
        <f ca="1">IF(SUM(AG1973:OFFSET(AG1973,(-HoldAggressiveTime-1),0,,))=0,"Defensive","Aggressive")</f>
        <v>#DIV/0!</v>
      </c>
    </row>
    <row r="1974" spans="1:34" ht="13" x14ac:dyDescent="0.15">
      <c r="A1974">
        <f t="shared" si="15"/>
        <v>1</v>
      </c>
      <c r="B1974">
        <f t="shared" si="16"/>
        <v>2035</v>
      </c>
      <c r="C1974" s="70">
        <f t="shared" si="1"/>
        <v>2034.9999999998508</v>
      </c>
      <c r="D1974" s="149">
        <f t="shared" si="383"/>
        <v>49368</v>
      </c>
      <c r="N1974" s="157">
        <f>(1+'Parameters &amp; Main Results'!$B$25)^(1/12)-1</f>
        <v>4.0741237836483535E-3</v>
      </c>
      <c r="O1974" s="157">
        <f>(1+'Parameters &amp; Main Results'!$B$27)^(1/12)-1</f>
        <v>1.2414877164492744E-3</v>
      </c>
      <c r="P1974" s="157">
        <f>(1+'Parameters &amp; Main Results'!$B$29)^(1/12)-1</f>
        <v>8.295381143461622E-4</v>
      </c>
      <c r="Q1974" s="158">
        <f>(1+'Parameters &amp; Main Results'!$B$31)^(1/12)-1</f>
        <v>4.0741237836483535E-3</v>
      </c>
      <c r="R1974" s="158">
        <f>(1+'Parameters &amp; Main Results'!$B$33)^(1/12)-1</f>
        <v>0</v>
      </c>
      <c r="S1974" s="158">
        <f>(1+'Parameters &amp; Main Results'!$B$35)^(1/12)-1</f>
        <v>0</v>
      </c>
      <c r="T1974" s="158">
        <f>(1+'Parameters &amp; Main Results'!$B$37)^(1/12)-1</f>
        <v>8.295381143461622E-4</v>
      </c>
      <c r="U1974" s="240">
        <v>0</v>
      </c>
      <c r="V1974" s="240">
        <v>0</v>
      </c>
      <c r="W1974" s="255">
        <f t="shared" ca="1" si="1970"/>
        <v>0</v>
      </c>
      <c r="X1974" s="223">
        <f>MMULT(N1974:T1974,'Parameters &amp; Main Results'!$B$12:$B$18)-'Parameters &amp; Main Results'!$B$22/12+MMULT(U1974:V1974,'Parameters &amp; Main Results'!$B$20:$B$21)</f>
        <v>3.3037006200767609E-3</v>
      </c>
      <c r="Y1974" s="223">
        <f>MMULT(N1974:T1974,'Parameters &amp; Main Results'!$C$12:$C$18)-'Parameters &amp; Main Results'!$C$22/12+MMULT(U1974:V1974,'Parameters &amp; Main Results'!$C$20:$C$21)</f>
        <v>3.7491935102617786E-3</v>
      </c>
      <c r="Z1974" s="17">
        <f t="shared" ca="1" si="1971"/>
        <v>1</v>
      </c>
      <c r="AE1974" s="252">
        <f t="shared" ca="1" si="1967"/>
        <v>0</v>
      </c>
      <c r="AF1974" s="253" t="e">
        <f t="shared" ca="1" si="1968"/>
        <v>#DIV/0!</v>
      </c>
      <c r="AG1974" s="258" t="e">
        <f t="shared" ca="1" si="1969"/>
        <v>#DIV/0!</v>
      </c>
      <c r="AH1974" s="227" t="e">
        <f ca="1">IF(SUM(AG1974:OFFSET(AG1974,(-HoldAggressiveTime-1),0,,))=0,"Defensive","Aggressive")</f>
        <v>#DIV/0!</v>
      </c>
    </row>
    <row r="1975" spans="1:34" ht="13" x14ac:dyDescent="0.15">
      <c r="A1975">
        <f t="shared" si="15"/>
        <v>2</v>
      </c>
      <c r="B1975">
        <f t="shared" si="16"/>
        <v>2035</v>
      </c>
      <c r="C1975" s="70">
        <f t="shared" si="1"/>
        <v>2035.0833333331841</v>
      </c>
      <c r="D1975" s="149">
        <f t="shared" si="383"/>
        <v>49399</v>
      </c>
      <c r="N1975" s="157">
        <f>(1+'Parameters &amp; Main Results'!$B$25)^(1/12)-1</f>
        <v>4.0741237836483535E-3</v>
      </c>
      <c r="O1975" s="157">
        <f>(1+'Parameters &amp; Main Results'!$B$27)^(1/12)-1</f>
        <v>1.2414877164492744E-3</v>
      </c>
      <c r="P1975" s="157">
        <f>(1+'Parameters &amp; Main Results'!$B$29)^(1/12)-1</f>
        <v>8.295381143461622E-4</v>
      </c>
      <c r="Q1975" s="158">
        <f>(1+'Parameters &amp; Main Results'!$B$31)^(1/12)-1</f>
        <v>4.0741237836483535E-3</v>
      </c>
      <c r="R1975" s="158">
        <f>(1+'Parameters &amp; Main Results'!$B$33)^(1/12)-1</f>
        <v>0</v>
      </c>
      <c r="S1975" s="158">
        <f>(1+'Parameters &amp; Main Results'!$B$35)^(1/12)-1</f>
        <v>0</v>
      </c>
      <c r="T1975" s="158">
        <f>(1+'Parameters &amp; Main Results'!$B$37)^(1/12)-1</f>
        <v>8.295381143461622E-4</v>
      </c>
      <c r="U1975" s="240">
        <v>0</v>
      </c>
      <c r="V1975" s="240">
        <v>0</v>
      </c>
      <c r="W1975" s="255">
        <f t="shared" ca="1" si="1970"/>
        <v>0</v>
      </c>
      <c r="X1975" s="223">
        <f>MMULT(N1975:T1975,'Parameters &amp; Main Results'!$B$12:$B$18)-'Parameters &amp; Main Results'!$B$22/12+MMULT(U1975:V1975,'Parameters &amp; Main Results'!$B$20:$B$21)</f>
        <v>3.3037006200767609E-3</v>
      </c>
      <c r="Y1975" s="223">
        <f>MMULT(N1975:T1975,'Parameters &amp; Main Results'!$C$12:$C$18)-'Parameters &amp; Main Results'!$C$22/12+MMULT(U1975:V1975,'Parameters &amp; Main Results'!$C$20:$C$21)</f>
        <v>3.7491935102617786E-3</v>
      </c>
      <c r="Z1975" s="17">
        <f t="shared" ca="1" si="1971"/>
        <v>1</v>
      </c>
      <c r="AE1975" s="252">
        <f t="shared" ca="1" si="1967"/>
        <v>0</v>
      </c>
      <c r="AF1975" s="253" t="e">
        <f t="shared" ca="1" si="1968"/>
        <v>#DIV/0!</v>
      </c>
      <c r="AG1975" s="258" t="e">
        <f t="shared" ca="1" si="1969"/>
        <v>#DIV/0!</v>
      </c>
      <c r="AH1975" s="227" t="e">
        <f ca="1">IF(SUM(AG1975:OFFSET(AG1975,(-HoldAggressiveTime-1),0,,))=0,"Defensive","Aggressive")</f>
        <v>#DIV/0!</v>
      </c>
    </row>
    <row r="1976" spans="1:34" ht="13" x14ac:dyDescent="0.15">
      <c r="A1976">
        <f t="shared" si="15"/>
        <v>3</v>
      </c>
      <c r="B1976">
        <f t="shared" si="16"/>
        <v>2035</v>
      </c>
      <c r="C1976" s="70">
        <f t="shared" si="1"/>
        <v>2035.1666666665174</v>
      </c>
      <c r="D1976" s="149">
        <f t="shared" si="383"/>
        <v>49429</v>
      </c>
      <c r="N1976" s="157">
        <f>(1+'Parameters &amp; Main Results'!$B$25)^(1/12)-1</f>
        <v>4.0741237836483535E-3</v>
      </c>
      <c r="O1976" s="157">
        <f>(1+'Parameters &amp; Main Results'!$B$27)^(1/12)-1</f>
        <v>1.2414877164492744E-3</v>
      </c>
      <c r="P1976" s="157">
        <f>(1+'Parameters &amp; Main Results'!$B$29)^(1/12)-1</f>
        <v>8.295381143461622E-4</v>
      </c>
      <c r="Q1976" s="158">
        <f>(1+'Parameters &amp; Main Results'!$B$31)^(1/12)-1</f>
        <v>4.0741237836483535E-3</v>
      </c>
      <c r="R1976" s="158">
        <f>(1+'Parameters &amp; Main Results'!$B$33)^(1/12)-1</f>
        <v>0</v>
      </c>
      <c r="S1976" s="158">
        <f>(1+'Parameters &amp; Main Results'!$B$35)^(1/12)-1</f>
        <v>0</v>
      </c>
      <c r="T1976" s="158">
        <f>(1+'Parameters &amp; Main Results'!$B$37)^(1/12)-1</f>
        <v>8.295381143461622E-4</v>
      </c>
      <c r="U1976" s="240">
        <v>0</v>
      </c>
      <c r="V1976" s="240">
        <v>0</v>
      </c>
      <c r="W1976" s="255">
        <f t="shared" ca="1" si="1970"/>
        <v>0</v>
      </c>
      <c r="X1976" s="223">
        <f>MMULT(N1976:T1976,'Parameters &amp; Main Results'!$B$12:$B$18)-'Parameters &amp; Main Results'!$B$22/12+MMULT(U1976:V1976,'Parameters &amp; Main Results'!$B$20:$B$21)</f>
        <v>3.3037006200767609E-3</v>
      </c>
      <c r="Y1976" s="223">
        <f>MMULT(N1976:T1976,'Parameters &amp; Main Results'!$C$12:$C$18)-'Parameters &amp; Main Results'!$C$22/12+MMULT(U1976:V1976,'Parameters &amp; Main Results'!$C$20:$C$21)</f>
        <v>3.7491935102617786E-3</v>
      </c>
      <c r="Z1976" s="17">
        <f t="shared" ca="1" si="1971"/>
        <v>1</v>
      </c>
      <c r="AE1976" s="252">
        <f t="shared" ca="1" si="1967"/>
        <v>0</v>
      </c>
      <c r="AF1976" s="253" t="e">
        <f t="shared" ca="1" si="1968"/>
        <v>#DIV/0!</v>
      </c>
      <c r="AG1976" s="258" t="e">
        <f t="shared" ca="1" si="1969"/>
        <v>#DIV/0!</v>
      </c>
      <c r="AH1976" s="227" t="e">
        <f ca="1">IF(SUM(AG1976:OFFSET(AG1976,(-HoldAggressiveTime-1),0,,))=0,"Defensive","Aggressive")</f>
        <v>#DIV/0!</v>
      </c>
    </row>
    <row r="1977" spans="1:34" ht="13" x14ac:dyDescent="0.15">
      <c r="A1977">
        <f t="shared" si="15"/>
        <v>4</v>
      </c>
      <c r="B1977">
        <f t="shared" si="16"/>
        <v>2035</v>
      </c>
      <c r="C1977" s="70">
        <f t="shared" si="1"/>
        <v>2035.2499999998506</v>
      </c>
      <c r="D1977" s="149">
        <f t="shared" si="383"/>
        <v>49460</v>
      </c>
      <c r="N1977" s="157">
        <f>(1+'Parameters &amp; Main Results'!$B$25)^(1/12)-1</f>
        <v>4.0741237836483535E-3</v>
      </c>
      <c r="O1977" s="157">
        <f>(1+'Parameters &amp; Main Results'!$B$27)^(1/12)-1</f>
        <v>1.2414877164492744E-3</v>
      </c>
      <c r="P1977" s="157">
        <f>(1+'Parameters &amp; Main Results'!$B$29)^(1/12)-1</f>
        <v>8.295381143461622E-4</v>
      </c>
      <c r="Q1977" s="158">
        <f>(1+'Parameters &amp; Main Results'!$B$31)^(1/12)-1</f>
        <v>4.0741237836483535E-3</v>
      </c>
      <c r="R1977" s="158">
        <f>(1+'Parameters &amp; Main Results'!$B$33)^(1/12)-1</f>
        <v>0</v>
      </c>
      <c r="S1977" s="158">
        <f>(1+'Parameters &amp; Main Results'!$B$35)^(1/12)-1</f>
        <v>0</v>
      </c>
      <c r="T1977" s="158">
        <f>(1+'Parameters &amp; Main Results'!$B$37)^(1/12)-1</f>
        <v>8.295381143461622E-4</v>
      </c>
      <c r="U1977" s="240">
        <v>0</v>
      </c>
      <c r="V1977" s="240">
        <v>0</v>
      </c>
      <c r="W1977" s="255">
        <f t="shared" ca="1" si="1970"/>
        <v>0</v>
      </c>
      <c r="X1977" s="223">
        <f>MMULT(N1977:T1977,'Parameters &amp; Main Results'!$B$12:$B$18)-'Parameters &amp; Main Results'!$B$22/12+MMULT(U1977:V1977,'Parameters &amp; Main Results'!$B$20:$B$21)</f>
        <v>3.3037006200767609E-3</v>
      </c>
      <c r="Y1977" s="223">
        <f>MMULT(N1977:T1977,'Parameters &amp; Main Results'!$C$12:$C$18)-'Parameters &amp; Main Results'!$C$22/12+MMULT(U1977:V1977,'Parameters &amp; Main Results'!$C$20:$C$21)</f>
        <v>3.7491935102617786E-3</v>
      </c>
      <c r="Z1977" s="17">
        <f t="shared" ca="1" si="1971"/>
        <v>1</v>
      </c>
      <c r="AE1977" s="252">
        <f t="shared" ca="1" si="1967"/>
        <v>0</v>
      </c>
      <c r="AF1977" s="253" t="e">
        <f t="shared" ca="1" si="1968"/>
        <v>#DIV/0!</v>
      </c>
      <c r="AG1977" s="258" t="e">
        <f t="shared" ca="1" si="1969"/>
        <v>#DIV/0!</v>
      </c>
      <c r="AH1977" s="227" t="e">
        <f ca="1">IF(SUM(AG1977:OFFSET(AG1977,(-HoldAggressiveTime-1),0,,))=0,"Defensive","Aggressive")</f>
        <v>#DIV/0!</v>
      </c>
    </row>
    <row r="1978" spans="1:34" ht="13" x14ac:dyDescent="0.15">
      <c r="A1978">
        <f t="shared" si="15"/>
        <v>5</v>
      </c>
      <c r="B1978">
        <f t="shared" si="16"/>
        <v>2035</v>
      </c>
      <c r="C1978" s="70">
        <f t="shared" si="1"/>
        <v>2035.3333333331839</v>
      </c>
      <c r="D1978" s="149">
        <f t="shared" si="383"/>
        <v>49490</v>
      </c>
      <c r="N1978" s="157">
        <f>(1+'Parameters &amp; Main Results'!$B$25)^(1/12)-1</f>
        <v>4.0741237836483535E-3</v>
      </c>
      <c r="O1978" s="157">
        <f>(1+'Parameters &amp; Main Results'!$B$27)^(1/12)-1</f>
        <v>1.2414877164492744E-3</v>
      </c>
      <c r="P1978" s="157">
        <f>(1+'Parameters &amp; Main Results'!$B$29)^(1/12)-1</f>
        <v>8.295381143461622E-4</v>
      </c>
      <c r="Q1978" s="158">
        <f>(1+'Parameters &amp; Main Results'!$B$31)^(1/12)-1</f>
        <v>4.0741237836483535E-3</v>
      </c>
      <c r="R1978" s="158">
        <f>(1+'Parameters &amp; Main Results'!$B$33)^(1/12)-1</f>
        <v>0</v>
      </c>
      <c r="S1978" s="158">
        <f>(1+'Parameters &amp; Main Results'!$B$35)^(1/12)-1</f>
        <v>0</v>
      </c>
      <c r="T1978" s="158">
        <f>(1+'Parameters &amp; Main Results'!$B$37)^(1/12)-1</f>
        <v>8.295381143461622E-4</v>
      </c>
      <c r="U1978" s="240">
        <v>0</v>
      </c>
      <c r="V1978" s="240">
        <v>0</v>
      </c>
      <c r="W1978" s="255">
        <f t="shared" ca="1" si="1970"/>
        <v>0</v>
      </c>
      <c r="X1978" s="223">
        <f>MMULT(N1978:T1978,'Parameters &amp; Main Results'!$B$12:$B$18)-'Parameters &amp; Main Results'!$B$22/12+MMULT(U1978:V1978,'Parameters &amp; Main Results'!$B$20:$B$21)</f>
        <v>3.3037006200767609E-3</v>
      </c>
      <c r="Y1978" s="223">
        <f>MMULT(N1978:T1978,'Parameters &amp; Main Results'!$C$12:$C$18)-'Parameters &amp; Main Results'!$C$22/12+MMULT(U1978:V1978,'Parameters &amp; Main Results'!$C$20:$C$21)</f>
        <v>3.7491935102617786E-3</v>
      </c>
      <c r="Z1978" s="17">
        <f t="shared" ca="1" si="1971"/>
        <v>1</v>
      </c>
      <c r="AE1978" s="252">
        <f t="shared" ca="1" si="1967"/>
        <v>0</v>
      </c>
      <c r="AF1978" s="253" t="e">
        <f t="shared" ca="1" si="1968"/>
        <v>#DIV/0!</v>
      </c>
      <c r="AG1978" s="258" t="e">
        <f t="shared" ca="1" si="1969"/>
        <v>#DIV/0!</v>
      </c>
      <c r="AH1978" s="227" t="e">
        <f ca="1">IF(SUM(AG1978:OFFSET(AG1978,(-HoldAggressiveTime-1),0,,))=0,"Defensive","Aggressive")</f>
        <v>#DIV/0!</v>
      </c>
    </row>
    <row r="1979" spans="1:34" ht="13" x14ac:dyDescent="0.15">
      <c r="A1979">
        <f t="shared" si="15"/>
        <v>6</v>
      </c>
      <c r="B1979">
        <f t="shared" si="16"/>
        <v>2035</v>
      </c>
      <c r="C1979" s="70">
        <f t="shared" si="1"/>
        <v>2035.4166666665171</v>
      </c>
      <c r="D1979" s="149">
        <f t="shared" si="383"/>
        <v>49521</v>
      </c>
      <c r="N1979" s="157">
        <f>(1+'Parameters &amp; Main Results'!$B$25)^(1/12)-1</f>
        <v>4.0741237836483535E-3</v>
      </c>
      <c r="O1979" s="157">
        <f>(1+'Parameters &amp; Main Results'!$B$27)^(1/12)-1</f>
        <v>1.2414877164492744E-3</v>
      </c>
      <c r="P1979" s="157">
        <f>(1+'Parameters &amp; Main Results'!$B$29)^(1/12)-1</f>
        <v>8.295381143461622E-4</v>
      </c>
      <c r="Q1979" s="158">
        <f>(1+'Parameters &amp; Main Results'!$B$31)^(1/12)-1</f>
        <v>4.0741237836483535E-3</v>
      </c>
      <c r="R1979" s="158">
        <f>(1+'Parameters &amp; Main Results'!$B$33)^(1/12)-1</f>
        <v>0</v>
      </c>
      <c r="S1979" s="158">
        <f>(1+'Parameters &amp; Main Results'!$B$35)^(1/12)-1</f>
        <v>0</v>
      </c>
      <c r="T1979" s="158">
        <f>(1+'Parameters &amp; Main Results'!$B$37)^(1/12)-1</f>
        <v>8.295381143461622E-4</v>
      </c>
      <c r="U1979" s="240">
        <v>0</v>
      </c>
      <c r="V1979" s="240">
        <v>0</v>
      </c>
      <c r="W1979" s="255">
        <f t="shared" ca="1" si="1970"/>
        <v>0</v>
      </c>
      <c r="X1979" s="223">
        <f>MMULT(N1979:T1979,'Parameters &amp; Main Results'!$B$12:$B$18)-'Parameters &amp; Main Results'!$B$22/12+MMULT(U1979:V1979,'Parameters &amp; Main Results'!$B$20:$B$21)</f>
        <v>3.3037006200767609E-3</v>
      </c>
      <c r="Y1979" s="223">
        <f>MMULT(N1979:T1979,'Parameters &amp; Main Results'!$C$12:$C$18)-'Parameters &amp; Main Results'!$C$22/12+MMULT(U1979:V1979,'Parameters &amp; Main Results'!$C$20:$C$21)</f>
        <v>3.7491935102617786E-3</v>
      </c>
      <c r="Z1979" s="17">
        <f t="shared" ca="1" si="1971"/>
        <v>1</v>
      </c>
      <c r="AE1979" s="252">
        <f t="shared" ca="1" si="1967"/>
        <v>0</v>
      </c>
      <c r="AF1979" s="253" t="e">
        <f t="shared" ca="1" si="1968"/>
        <v>#DIV/0!</v>
      </c>
      <c r="AG1979" s="258" t="e">
        <f t="shared" ca="1" si="1969"/>
        <v>#DIV/0!</v>
      </c>
      <c r="AH1979" s="227" t="e">
        <f ca="1">IF(SUM(AG1979:OFFSET(AG1979,(-HoldAggressiveTime-1),0,,))=0,"Defensive","Aggressive")</f>
        <v>#DIV/0!</v>
      </c>
    </row>
    <row r="1980" spans="1:34" ht="13" x14ac:dyDescent="0.15">
      <c r="A1980">
        <f t="shared" si="15"/>
        <v>7</v>
      </c>
      <c r="B1980">
        <f t="shared" si="16"/>
        <v>2035</v>
      </c>
      <c r="C1980" s="70">
        <f t="shared" si="1"/>
        <v>2035.4999999998504</v>
      </c>
      <c r="D1980" s="149">
        <f t="shared" si="383"/>
        <v>49552</v>
      </c>
      <c r="N1980" s="157">
        <f>(1+'Parameters &amp; Main Results'!$B$25)^(1/12)-1</f>
        <v>4.0741237836483535E-3</v>
      </c>
      <c r="O1980" s="157">
        <f>(1+'Parameters &amp; Main Results'!$B$27)^(1/12)-1</f>
        <v>1.2414877164492744E-3</v>
      </c>
      <c r="P1980" s="157">
        <f>(1+'Parameters &amp; Main Results'!$B$29)^(1/12)-1</f>
        <v>8.295381143461622E-4</v>
      </c>
      <c r="Q1980" s="158">
        <f>(1+'Parameters &amp; Main Results'!$B$31)^(1/12)-1</f>
        <v>4.0741237836483535E-3</v>
      </c>
      <c r="R1980" s="158">
        <f>(1+'Parameters &amp; Main Results'!$B$33)^(1/12)-1</f>
        <v>0</v>
      </c>
      <c r="S1980" s="158">
        <f>(1+'Parameters &amp; Main Results'!$B$35)^(1/12)-1</f>
        <v>0</v>
      </c>
      <c r="T1980" s="158">
        <f>(1+'Parameters &amp; Main Results'!$B$37)^(1/12)-1</f>
        <v>8.295381143461622E-4</v>
      </c>
      <c r="U1980" s="240">
        <v>0</v>
      </c>
      <c r="V1980" s="240">
        <v>0</v>
      </c>
      <c r="W1980" s="255">
        <f t="shared" ca="1" si="1970"/>
        <v>0</v>
      </c>
      <c r="X1980" s="223">
        <f>MMULT(N1980:T1980,'Parameters &amp; Main Results'!$B$12:$B$18)-'Parameters &amp; Main Results'!$B$22/12+MMULT(U1980:V1980,'Parameters &amp; Main Results'!$B$20:$B$21)</f>
        <v>3.3037006200767609E-3</v>
      </c>
      <c r="Y1980" s="223">
        <f>MMULT(N1980:T1980,'Parameters &amp; Main Results'!$C$12:$C$18)-'Parameters &amp; Main Results'!$C$22/12+MMULT(U1980:V1980,'Parameters &amp; Main Results'!$C$20:$C$21)</f>
        <v>3.7491935102617786E-3</v>
      </c>
      <c r="Z1980" s="17">
        <f t="shared" ca="1" si="1971"/>
        <v>1</v>
      </c>
      <c r="AE1980" s="252">
        <f t="shared" ca="1" si="1967"/>
        <v>0</v>
      </c>
      <c r="AF1980" s="253" t="e">
        <f t="shared" ca="1" si="1968"/>
        <v>#DIV/0!</v>
      </c>
      <c r="AG1980" s="258" t="e">
        <f t="shared" ca="1" si="1969"/>
        <v>#DIV/0!</v>
      </c>
      <c r="AH1980" s="227" t="e">
        <f ca="1">IF(SUM(AG1980:OFFSET(AG1980,(-HoldAggressiveTime-1),0,,))=0,"Defensive","Aggressive")</f>
        <v>#DIV/0!</v>
      </c>
    </row>
    <row r="1981" spans="1:34" ht="13" x14ac:dyDescent="0.15">
      <c r="A1981">
        <f t="shared" si="15"/>
        <v>8</v>
      </c>
      <c r="B1981">
        <f t="shared" si="16"/>
        <v>2035</v>
      </c>
      <c r="C1981" s="70">
        <f t="shared" si="1"/>
        <v>2035.5833333331836</v>
      </c>
      <c r="D1981" s="149">
        <f t="shared" si="383"/>
        <v>49582</v>
      </c>
      <c r="N1981" s="157">
        <f>(1+'Parameters &amp; Main Results'!$B$25)^(1/12)-1</f>
        <v>4.0741237836483535E-3</v>
      </c>
      <c r="O1981" s="157">
        <f>(1+'Parameters &amp; Main Results'!$B$27)^(1/12)-1</f>
        <v>1.2414877164492744E-3</v>
      </c>
      <c r="P1981" s="157">
        <f>(1+'Parameters &amp; Main Results'!$B$29)^(1/12)-1</f>
        <v>8.295381143461622E-4</v>
      </c>
      <c r="Q1981" s="158">
        <f>(1+'Parameters &amp; Main Results'!$B$31)^(1/12)-1</f>
        <v>4.0741237836483535E-3</v>
      </c>
      <c r="R1981" s="158">
        <f>(1+'Parameters &amp; Main Results'!$B$33)^(1/12)-1</f>
        <v>0</v>
      </c>
      <c r="S1981" s="158">
        <f>(1+'Parameters &amp; Main Results'!$B$35)^(1/12)-1</f>
        <v>0</v>
      </c>
      <c r="T1981" s="158">
        <f>(1+'Parameters &amp; Main Results'!$B$37)^(1/12)-1</f>
        <v>8.295381143461622E-4</v>
      </c>
      <c r="U1981" s="240">
        <v>0</v>
      </c>
      <c r="V1981" s="240">
        <v>0</v>
      </c>
      <c r="W1981" s="255">
        <f t="shared" ca="1" si="1970"/>
        <v>0</v>
      </c>
      <c r="X1981" s="223">
        <f>MMULT(N1981:T1981,'Parameters &amp; Main Results'!$B$12:$B$18)-'Parameters &amp; Main Results'!$B$22/12+MMULT(U1981:V1981,'Parameters &amp; Main Results'!$B$20:$B$21)</f>
        <v>3.3037006200767609E-3</v>
      </c>
      <c r="Y1981" s="223">
        <f>MMULT(N1981:T1981,'Parameters &amp; Main Results'!$C$12:$C$18)-'Parameters &amp; Main Results'!$C$22/12+MMULT(U1981:V1981,'Parameters &amp; Main Results'!$C$20:$C$21)</f>
        <v>3.7491935102617786E-3</v>
      </c>
      <c r="Z1981" s="17">
        <f t="shared" ca="1" si="1971"/>
        <v>1</v>
      </c>
      <c r="AE1981" s="252">
        <f t="shared" ca="1" si="1967"/>
        <v>0</v>
      </c>
      <c r="AF1981" s="253" t="e">
        <f t="shared" ca="1" si="1968"/>
        <v>#DIV/0!</v>
      </c>
      <c r="AG1981" s="258" t="e">
        <f t="shared" ca="1" si="1969"/>
        <v>#DIV/0!</v>
      </c>
      <c r="AH1981" s="227" t="e">
        <f ca="1">IF(SUM(AG1981:OFFSET(AG1981,(-HoldAggressiveTime-1),0,,))=0,"Defensive","Aggressive")</f>
        <v>#DIV/0!</v>
      </c>
    </row>
    <row r="1982" spans="1:34" ht="13" x14ac:dyDescent="0.15">
      <c r="A1982">
        <f t="shared" si="15"/>
        <v>9</v>
      </c>
      <c r="B1982">
        <f t="shared" si="16"/>
        <v>2035</v>
      </c>
      <c r="C1982" s="70">
        <f t="shared" si="1"/>
        <v>2035.6666666665169</v>
      </c>
      <c r="D1982" s="149">
        <f t="shared" si="383"/>
        <v>49613</v>
      </c>
      <c r="N1982" s="157">
        <f>(1+'Parameters &amp; Main Results'!$B$25)^(1/12)-1</f>
        <v>4.0741237836483535E-3</v>
      </c>
      <c r="O1982" s="157">
        <f>(1+'Parameters &amp; Main Results'!$B$27)^(1/12)-1</f>
        <v>1.2414877164492744E-3</v>
      </c>
      <c r="P1982" s="157">
        <f>(1+'Parameters &amp; Main Results'!$B$29)^(1/12)-1</f>
        <v>8.295381143461622E-4</v>
      </c>
      <c r="Q1982" s="158">
        <f>(1+'Parameters &amp; Main Results'!$B$31)^(1/12)-1</f>
        <v>4.0741237836483535E-3</v>
      </c>
      <c r="R1982" s="158">
        <f>(1+'Parameters &amp; Main Results'!$B$33)^(1/12)-1</f>
        <v>0</v>
      </c>
      <c r="S1982" s="158">
        <f>(1+'Parameters &amp; Main Results'!$B$35)^(1/12)-1</f>
        <v>0</v>
      </c>
      <c r="T1982" s="158">
        <f>(1+'Parameters &amp; Main Results'!$B$37)^(1/12)-1</f>
        <v>8.295381143461622E-4</v>
      </c>
      <c r="U1982" s="240">
        <v>0</v>
      </c>
      <c r="V1982" s="240">
        <v>0</v>
      </c>
      <c r="W1982" s="255">
        <f t="shared" ca="1" si="1970"/>
        <v>0</v>
      </c>
      <c r="X1982" s="223">
        <f>MMULT(N1982:T1982,'Parameters &amp; Main Results'!$B$12:$B$18)-'Parameters &amp; Main Results'!$B$22/12+MMULT(U1982:V1982,'Parameters &amp; Main Results'!$B$20:$B$21)</f>
        <v>3.3037006200767609E-3</v>
      </c>
      <c r="Y1982" s="223">
        <f>MMULT(N1982:T1982,'Parameters &amp; Main Results'!$C$12:$C$18)-'Parameters &amp; Main Results'!$C$22/12+MMULT(U1982:V1982,'Parameters &amp; Main Results'!$C$20:$C$21)</f>
        <v>3.7491935102617786E-3</v>
      </c>
      <c r="Z1982" s="17">
        <f t="shared" ca="1" si="1971"/>
        <v>1</v>
      </c>
      <c r="AE1982" s="252">
        <f t="shared" ca="1" si="1967"/>
        <v>0</v>
      </c>
      <c r="AF1982" s="253" t="e">
        <f t="shared" ca="1" si="1968"/>
        <v>#DIV/0!</v>
      </c>
      <c r="AG1982" s="258" t="e">
        <f t="shared" ca="1" si="1969"/>
        <v>#DIV/0!</v>
      </c>
      <c r="AH1982" s="227" t="e">
        <f ca="1">IF(SUM(AG1982:OFFSET(AG1982,(-HoldAggressiveTime-1),0,,))=0,"Defensive","Aggressive")</f>
        <v>#DIV/0!</v>
      </c>
    </row>
    <row r="1983" spans="1:34" ht="13" x14ac:dyDescent="0.15">
      <c r="A1983">
        <f t="shared" si="15"/>
        <v>10</v>
      </c>
      <c r="B1983">
        <f t="shared" si="16"/>
        <v>2035</v>
      </c>
      <c r="C1983" s="70">
        <f t="shared" si="1"/>
        <v>2035.7499999998502</v>
      </c>
      <c r="D1983" s="149">
        <f t="shared" si="383"/>
        <v>49643</v>
      </c>
      <c r="N1983" s="157">
        <f>(1+'Parameters &amp; Main Results'!$B$25)^(1/12)-1</f>
        <v>4.0741237836483535E-3</v>
      </c>
      <c r="O1983" s="157">
        <f>(1+'Parameters &amp; Main Results'!$B$27)^(1/12)-1</f>
        <v>1.2414877164492744E-3</v>
      </c>
      <c r="P1983" s="157">
        <f>(1+'Parameters &amp; Main Results'!$B$29)^(1/12)-1</f>
        <v>8.295381143461622E-4</v>
      </c>
      <c r="Q1983" s="158">
        <f>(1+'Parameters &amp; Main Results'!$B$31)^(1/12)-1</f>
        <v>4.0741237836483535E-3</v>
      </c>
      <c r="R1983" s="158">
        <f>(1+'Parameters &amp; Main Results'!$B$33)^(1/12)-1</f>
        <v>0</v>
      </c>
      <c r="S1983" s="158">
        <f>(1+'Parameters &amp; Main Results'!$B$35)^(1/12)-1</f>
        <v>0</v>
      </c>
      <c r="T1983" s="158">
        <f>(1+'Parameters &amp; Main Results'!$B$37)^(1/12)-1</f>
        <v>8.295381143461622E-4</v>
      </c>
      <c r="U1983" s="240">
        <v>0</v>
      </c>
      <c r="V1983" s="240">
        <v>0</v>
      </c>
      <c r="W1983" s="255">
        <f t="shared" ca="1" si="1970"/>
        <v>0</v>
      </c>
      <c r="X1983" s="223">
        <f>MMULT(N1983:T1983,'Parameters &amp; Main Results'!$B$12:$B$18)-'Parameters &amp; Main Results'!$B$22/12+MMULT(U1983:V1983,'Parameters &amp; Main Results'!$B$20:$B$21)</f>
        <v>3.3037006200767609E-3</v>
      </c>
      <c r="Y1983" s="223">
        <f>MMULT(N1983:T1983,'Parameters &amp; Main Results'!$C$12:$C$18)-'Parameters &amp; Main Results'!$C$22/12+MMULT(U1983:V1983,'Parameters &amp; Main Results'!$C$20:$C$21)</f>
        <v>3.7491935102617786E-3</v>
      </c>
      <c r="Z1983" s="17">
        <f t="shared" ca="1" si="1971"/>
        <v>1</v>
      </c>
      <c r="AE1983" s="252">
        <f t="shared" ca="1" si="1967"/>
        <v>0</v>
      </c>
      <c r="AF1983" s="253" t="e">
        <f t="shared" ca="1" si="1968"/>
        <v>#DIV/0!</v>
      </c>
      <c r="AG1983" s="258" t="e">
        <f t="shared" ca="1" si="1969"/>
        <v>#DIV/0!</v>
      </c>
      <c r="AH1983" s="227" t="e">
        <f ca="1">IF(SUM(AG1983:OFFSET(AG1983,(-HoldAggressiveTime-1),0,,))=0,"Defensive","Aggressive")</f>
        <v>#DIV/0!</v>
      </c>
    </row>
    <row r="1984" spans="1:34" ht="13" x14ac:dyDescent="0.15">
      <c r="A1984">
        <f t="shared" si="15"/>
        <v>11</v>
      </c>
      <c r="B1984">
        <f t="shared" si="16"/>
        <v>2035</v>
      </c>
      <c r="C1984" s="70">
        <f t="shared" si="1"/>
        <v>2035.8333333331834</v>
      </c>
      <c r="D1984" s="149">
        <f t="shared" si="383"/>
        <v>49674</v>
      </c>
      <c r="N1984" s="157">
        <f>(1+'Parameters &amp; Main Results'!$B$25)^(1/12)-1</f>
        <v>4.0741237836483535E-3</v>
      </c>
      <c r="O1984" s="157">
        <f>(1+'Parameters &amp; Main Results'!$B$27)^(1/12)-1</f>
        <v>1.2414877164492744E-3</v>
      </c>
      <c r="P1984" s="157">
        <f>(1+'Parameters &amp; Main Results'!$B$29)^(1/12)-1</f>
        <v>8.295381143461622E-4</v>
      </c>
      <c r="Q1984" s="158">
        <f>(1+'Parameters &amp; Main Results'!$B$31)^(1/12)-1</f>
        <v>4.0741237836483535E-3</v>
      </c>
      <c r="R1984" s="158">
        <f>(1+'Parameters &amp; Main Results'!$B$33)^(1/12)-1</f>
        <v>0</v>
      </c>
      <c r="S1984" s="158">
        <f>(1+'Parameters &amp; Main Results'!$B$35)^(1/12)-1</f>
        <v>0</v>
      </c>
      <c r="T1984" s="158">
        <f>(1+'Parameters &amp; Main Results'!$B$37)^(1/12)-1</f>
        <v>8.295381143461622E-4</v>
      </c>
      <c r="U1984" s="240">
        <v>0</v>
      </c>
      <c r="V1984" s="240">
        <v>0</v>
      </c>
      <c r="W1984" s="255">
        <f t="shared" ca="1" si="1970"/>
        <v>0</v>
      </c>
      <c r="X1984" s="223">
        <f>MMULT(N1984:T1984,'Parameters &amp; Main Results'!$B$12:$B$18)-'Parameters &amp; Main Results'!$B$22/12+MMULT(U1984:V1984,'Parameters &amp; Main Results'!$B$20:$B$21)</f>
        <v>3.3037006200767609E-3</v>
      </c>
      <c r="Y1984" s="223">
        <f>MMULT(N1984:T1984,'Parameters &amp; Main Results'!$C$12:$C$18)-'Parameters &amp; Main Results'!$C$22/12+MMULT(U1984:V1984,'Parameters &amp; Main Results'!$C$20:$C$21)</f>
        <v>3.7491935102617786E-3</v>
      </c>
      <c r="Z1984" s="17">
        <f t="shared" ca="1" si="1971"/>
        <v>1</v>
      </c>
      <c r="AE1984" s="252">
        <f t="shared" ca="1" si="1967"/>
        <v>0</v>
      </c>
      <c r="AF1984" s="253" t="e">
        <f t="shared" ca="1" si="1968"/>
        <v>#DIV/0!</v>
      </c>
      <c r="AG1984" s="258" t="e">
        <f t="shared" ca="1" si="1969"/>
        <v>#DIV/0!</v>
      </c>
      <c r="AH1984" s="227" t="e">
        <f ca="1">IF(SUM(AG1984:OFFSET(AG1984,(-HoldAggressiveTime-1),0,,))=0,"Defensive","Aggressive")</f>
        <v>#DIV/0!</v>
      </c>
    </row>
    <row r="1985" spans="1:34" ht="13" x14ac:dyDescent="0.15">
      <c r="A1985">
        <f t="shared" si="15"/>
        <v>12</v>
      </c>
      <c r="B1985">
        <f t="shared" si="16"/>
        <v>2035</v>
      </c>
      <c r="C1985" s="70">
        <f t="shared" si="1"/>
        <v>2035.9166666665167</v>
      </c>
      <c r="D1985" s="149">
        <f t="shared" si="383"/>
        <v>49705</v>
      </c>
      <c r="N1985" s="157">
        <f>(1+'Parameters &amp; Main Results'!$B$25)^(1/12)-1</f>
        <v>4.0741237836483535E-3</v>
      </c>
      <c r="O1985" s="157">
        <f>(1+'Parameters &amp; Main Results'!$B$27)^(1/12)-1</f>
        <v>1.2414877164492744E-3</v>
      </c>
      <c r="P1985" s="157">
        <f>(1+'Parameters &amp; Main Results'!$B$29)^(1/12)-1</f>
        <v>8.295381143461622E-4</v>
      </c>
      <c r="Q1985" s="158">
        <f>(1+'Parameters &amp; Main Results'!$B$31)^(1/12)-1</f>
        <v>4.0741237836483535E-3</v>
      </c>
      <c r="R1985" s="158">
        <f>(1+'Parameters &amp; Main Results'!$B$33)^(1/12)-1</f>
        <v>0</v>
      </c>
      <c r="S1985" s="158">
        <f>(1+'Parameters &amp; Main Results'!$B$35)^(1/12)-1</f>
        <v>0</v>
      </c>
      <c r="T1985" s="158">
        <f>(1+'Parameters &amp; Main Results'!$B$37)^(1/12)-1</f>
        <v>8.295381143461622E-4</v>
      </c>
      <c r="U1985" s="240">
        <v>0</v>
      </c>
      <c r="V1985" s="240">
        <v>0</v>
      </c>
      <c r="W1985" s="255">
        <f t="shared" ca="1" si="1970"/>
        <v>0</v>
      </c>
      <c r="X1985" s="223">
        <f>MMULT(N1985:T1985,'Parameters &amp; Main Results'!$B$12:$B$18)-'Parameters &amp; Main Results'!$B$22/12+MMULT(U1985:V1985,'Parameters &amp; Main Results'!$B$20:$B$21)</f>
        <v>3.3037006200767609E-3</v>
      </c>
      <c r="Y1985" s="223">
        <f>MMULT(N1985:T1985,'Parameters &amp; Main Results'!$C$12:$C$18)-'Parameters &amp; Main Results'!$C$22/12+MMULT(U1985:V1985,'Parameters &amp; Main Results'!$C$20:$C$21)</f>
        <v>3.7491935102617786E-3</v>
      </c>
      <c r="Z1985" s="17">
        <f t="shared" ca="1" si="1971"/>
        <v>1</v>
      </c>
      <c r="AE1985" s="252">
        <f t="shared" ca="1" si="1967"/>
        <v>0</v>
      </c>
      <c r="AF1985" s="253" t="e">
        <f t="shared" ca="1" si="1968"/>
        <v>#DIV/0!</v>
      </c>
      <c r="AG1985" s="258" t="e">
        <f t="shared" ca="1" si="1969"/>
        <v>#DIV/0!</v>
      </c>
      <c r="AH1985" s="227" t="e">
        <f ca="1">IF(SUM(AG1985:OFFSET(AG1985,(-HoldAggressiveTime-1),0,,))=0,"Defensive","Aggressive")</f>
        <v>#DIV/0!</v>
      </c>
    </row>
    <row r="1986" spans="1:34" ht="13" x14ac:dyDescent="0.15">
      <c r="A1986">
        <f t="shared" si="15"/>
        <v>1</v>
      </c>
      <c r="B1986">
        <f t="shared" si="16"/>
        <v>2036</v>
      </c>
      <c r="C1986" s="70">
        <f t="shared" si="1"/>
        <v>2035.9999999998499</v>
      </c>
      <c r="D1986" s="149">
        <f t="shared" si="383"/>
        <v>49734</v>
      </c>
      <c r="N1986" s="157">
        <f>(1+'Parameters &amp; Main Results'!$B$25)^(1/12)-1</f>
        <v>4.0741237836483535E-3</v>
      </c>
      <c r="O1986" s="157">
        <f>(1+'Parameters &amp; Main Results'!$B$27)^(1/12)-1</f>
        <v>1.2414877164492744E-3</v>
      </c>
      <c r="P1986" s="157">
        <f>(1+'Parameters &amp; Main Results'!$B$29)^(1/12)-1</f>
        <v>8.295381143461622E-4</v>
      </c>
      <c r="Q1986" s="158">
        <f>(1+'Parameters &amp; Main Results'!$B$31)^(1/12)-1</f>
        <v>4.0741237836483535E-3</v>
      </c>
      <c r="R1986" s="158">
        <f>(1+'Parameters &amp; Main Results'!$B$33)^(1/12)-1</f>
        <v>0</v>
      </c>
      <c r="S1986" s="158">
        <f>(1+'Parameters &amp; Main Results'!$B$35)^(1/12)-1</f>
        <v>0</v>
      </c>
      <c r="T1986" s="158">
        <f>(1+'Parameters &amp; Main Results'!$B$37)^(1/12)-1</f>
        <v>8.295381143461622E-4</v>
      </c>
      <c r="U1986" s="240">
        <v>0</v>
      </c>
      <c r="V1986" s="240">
        <v>0</v>
      </c>
      <c r="W1986" s="255">
        <f t="shared" ca="1" si="1970"/>
        <v>0</v>
      </c>
      <c r="X1986" s="223">
        <f>MMULT(N1986:T1986,'Parameters &amp; Main Results'!$B$12:$B$18)-'Parameters &amp; Main Results'!$B$22/12+MMULT(U1986:V1986,'Parameters &amp; Main Results'!$B$20:$B$21)</f>
        <v>3.3037006200767609E-3</v>
      </c>
      <c r="Y1986" s="223">
        <f>MMULT(N1986:T1986,'Parameters &amp; Main Results'!$C$12:$C$18)-'Parameters &amp; Main Results'!$C$22/12+MMULT(U1986:V1986,'Parameters &amp; Main Results'!$C$20:$C$21)</f>
        <v>3.7491935102617786E-3</v>
      </c>
      <c r="Z1986" s="17">
        <f t="shared" ca="1" si="1971"/>
        <v>1</v>
      </c>
      <c r="AE1986" s="252">
        <f t="shared" ca="1" si="1967"/>
        <v>0</v>
      </c>
      <c r="AF1986" s="253" t="e">
        <f t="shared" ca="1" si="1968"/>
        <v>#DIV/0!</v>
      </c>
      <c r="AG1986" s="258" t="e">
        <f t="shared" ca="1" si="1969"/>
        <v>#DIV/0!</v>
      </c>
      <c r="AH1986" s="227" t="e">
        <f ca="1">IF(SUM(AG1986:OFFSET(AG1986,(-HoldAggressiveTime-1),0,,))=0,"Defensive","Aggressive")</f>
        <v>#DIV/0!</v>
      </c>
    </row>
    <row r="1987" spans="1:34" ht="13" x14ac:dyDescent="0.15">
      <c r="A1987">
        <f t="shared" si="15"/>
        <v>2</v>
      </c>
      <c r="B1987">
        <f t="shared" si="16"/>
        <v>2036</v>
      </c>
      <c r="C1987" s="70">
        <f t="shared" si="1"/>
        <v>2036.0833333331832</v>
      </c>
      <c r="D1987" s="149">
        <f t="shared" si="383"/>
        <v>49765</v>
      </c>
      <c r="N1987" s="157">
        <f>(1+'Parameters &amp; Main Results'!$B$25)^(1/12)-1</f>
        <v>4.0741237836483535E-3</v>
      </c>
      <c r="O1987" s="157">
        <f>(1+'Parameters &amp; Main Results'!$B$27)^(1/12)-1</f>
        <v>1.2414877164492744E-3</v>
      </c>
      <c r="P1987" s="157">
        <f>(1+'Parameters &amp; Main Results'!$B$29)^(1/12)-1</f>
        <v>8.295381143461622E-4</v>
      </c>
      <c r="Q1987" s="158">
        <f>(1+'Parameters &amp; Main Results'!$B$31)^(1/12)-1</f>
        <v>4.0741237836483535E-3</v>
      </c>
      <c r="R1987" s="158">
        <f>(1+'Parameters &amp; Main Results'!$B$33)^(1/12)-1</f>
        <v>0</v>
      </c>
      <c r="S1987" s="158">
        <f>(1+'Parameters &amp; Main Results'!$B$35)^(1/12)-1</f>
        <v>0</v>
      </c>
      <c r="T1987" s="158">
        <f>(1+'Parameters &amp; Main Results'!$B$37)^(1/12)-1</f>
        <v>8.295381143461622E-4</v>
      </c>
      <c r="U1987" s="240">
        <v>0</v>
      </c>
      <c r="V1987" s="240">
        <v>0</v>
      </c>
      <c r="W1987" s="255">
        <f t="shared" ca="1" si="1970"/>
        <v>0</v>
      </c>
      <c r="X1987" s="223">
        <f>MMULT(N1987:T1987,'Parameters &amp; Main Results'!$B$12:$B$18)-'Parameters &amp; Main Results'!$B$22/12+MMULT(U1987:V1987,'Parameters &amp; Main Results'!$B$20:$B$21)</f>
        <v>3.3037006200767609E-3</v>
      </c>
      <c r="Y1987" s="223">
        <f>MMULT(N1987:T1987,'Parameters &amp; Main Results'!$C$12:$C$18)-'Parameters &amp; Main Results'!$C$22/12+MMULT(U1987:V1987,'Parameters &amp; Main Results'!$C$20:$C$21)</f>
        <v>3.7491935102617786E-3</v>
      </c>
      <c r="Z1987" s="17">
        <f t="shared" ca="1" si="1971"/>
        <v>1</v>
      </c>
      <c r="AE1987" s="252">
        <f t="shared" ca="1" si="1967"/>
        <v>0</v>
      </c>
      <c r="AF1987" s="253" t="e">
        <f t="shared" ca="1" si="1968"/>
        <v>#DIV/0!</v>
      </c>
      <c r="AG1987" s="258" t="e">
        <f t="shared" ca="1" si="1969"/>
        <v>#DIV/0!</v>
      </c>
      <c r="AH1987" s="227" t="e">
        <f ca="1">IF(SUM(AG1987:OFFSET(AG1987,(-HoldAggressiveTime-1),0,,))=0,"Defensive","Aggressive")</f>
        <v>#DIV/0!</v>
      </c>
    </row>
    <row r="1988" spans="1:34" ht="13" x14ac:dyDescent="0.15">
      <c r="A1988">
        <f t="shared" si="15"/>
        <v>3</v>
      </c>
      <c r="B1988">
        <f t="shared" si="16"/>
        <v>2036</v>
      </c>
      <c r="C1988" s="70">
        <f t="shared" si="1"/>
        <v>2036.1666666665164</v>
      </c>
      <c r="D1988" s="149">
        <f t="shared" si="383"/>
        <v>49795</v>
      </c>
      <c r="N1988" s="157">
        <f>(1+'Parameters &amp; Main Results'!$B$25)^(1/12)-1</f>
        <v>4.0741237836483535E-3</v>
      </c>
      <c r="O1988" s="157">
        <f>(1+'Parameters &amp; Main Results'!$B$27)^(1/12)-1</f>
        <v>1.2414877164492744E-3</v>
      </c>
      <c r="P1988" s="157">
        <f>(1+'Parameters &amp; Main Results'!$B$29)^(1/12)-1</f>
        <v>8.295381143461622E-4</v>
      </c>
      <c r="Q1988" s="158">
        <f>(1+'Parameters &amp; Main Results'!$B$31)^(1/12)-1</f>
        <v>4.0741237836483535E-3</v>
      </c>
      <c r="R1988" s="158">
        <f>(1+'Parameters &amp; Main Results'!$B$33)^(1/12)-1</f>
        <v>0</v>
      </c>
      <c r="S1988" s="158">
        <f>(1+'Parameters &amp; Main Results'!$B$35)^(1/12)-1</f>
        <v>0</v>
      </c>
      <c r="T1988" s="158">
        <f>(1+'Parameters &amp; Main Results'!$B$37)^(1/12)-1</f>
        <v>8.295381143461622E-4</v>
      </c>
      <c r="U1988" s="240">
        <v>0</v>
      </c>
      <c r="V1988" s="240">
        <v>0</v>
      </c>
      <c r="W1988" s="255">
        <f t="shared" ca="1" si="1970"/>
        <v>0</v>
      </c>
      <c r="X1988" s="223">
        <f>MMULT(N1988:T1988,'Parameters &amp; Main Results'!$B$12:$B$18)-'Parameters &amp; Main Results'!$B$22/12+MMULT(U1988:V1988,'Parameters &amp; Main Results'!$B$20:$B$21)</f>
        <v>3.3037006200767609E-3</v>
      </c>
      <c r="Y1988" s="223">
        <f>MMULT(N1988:T1988,'Parameters &amp; Main Results'!$C$12:$C$18)-'Parameters &amp; Main Results'!$C$22/12+MMULT(U1988:V1988,'Parameters &amp; Main Results'!$C$20:$C$21)</f>
        <v>3.7491935102617786E-3</v>
      </c>
      <c r="Z1988" s="17">
        <f t="shared" ca="1" si="1971"/>
        <v>1</v>
      </c>
      <c r="AE1988" s="252">
        <f t="shared" ca="1" si="1967"/>
        <v>0</v>
      </c>
      <c r="AF1988" s="253" t="e">
        <f t="shared" ca="1" si="1968"/>
        <v>#DIV/0!</v>
      </c>
      <c r="AG1988" s="258" t="e">
        <f t="shared" ca="1" si="1969"/>
        <v>#DIV/0!</v>
      </c>
      <c r="AH1988" s="227" t="e">
        <f ca="1">IF(SUM(AG1988:OFFSET(AG1988,(-HoldAggressiveTime-1),0,,))=0,"Defensive","Aggressive")</f>
        <v>#DIV/0!</v>
      </c>
    </row>
    <row r="1989" spans="1:34" ht="13" x14ac:dyDescent="0.15">
      <c r="A1989">
        <f t="shared" si="15"/>
        <v>4</v>
      </c>
      <c r="B1989">
        <f t="shared" si="16"/>
        <v>2036</v>
      </c>
      <c r="C1989" s="70">
        <f t="shared" si="1"/>
        <v>2036.2499999998497</v>
      </c>
      <c r="D1989" s="149">
        <f t="shared" si="383"/>
        <v>49826</v>
      </c>
      <c r="N1989" s="157">
        <f>(1+'Parameters &amp; Main Results'!$B$25)^(1/12)-1</f>
        <v>4.0741237836483535E-3</v>
      </c>
      <c r="O1989" s="157">
        <f>(1+'Parameters &amp; Main Results'!$B$27)^(1/12)-1</f>
        <v>1.2414877164492744E-3</v>
      </c>
      <c r="P1989" s="157">
        <f>(1+'Parameters &amp; Main Results'!$B$29)^(1/12)-1</f>
        <v>8.295381143461622E-4</v>
      </c>
      <c r="Q1989" s="158">
        <f>(1+'Parameters &amp; Main Results'!$B$31)^(1/12)-1</f>
        <v>4.0741237836483535E-3</v>
      </c>
      <c r="R1989" s="158">
        <f>(1+'Parameters &amp; Main Results'!$B$33)^(1/12)-1</f>
        <v>0</v>
      </c>
      <c r="S1989" s="158">
        <f>(1+'Parameters &amp; Main Results'!$B$35)^(1/12)-1</f>
        <v>0</v>
      </c>
      <c r="T1989" s="158">
        <f>(1+'Parameters &amp; Main Results'!$B$37)^(1/12)-1</f>
        <v>8.295381143461622E-4</v>
      </c>
      <c r="U1989" s="240">
        <v>0</v>
      </c>
      <c r="V1989" s="240">
        <v>0</v>
      </c>
      <c r="W1989" s="255">
        <f t="shared" ca="1" si="1970"/>
        <v>0</v>
      </c>
      <c r="X1989" s="223">
        <f>MMULT(N1989:T1989,'Parameters &amp; Main Results'!$B$12:$B$18)-'Parameters &amp; Main Results'!$B$22/12+MMULT(U1989:V1989,'Parameters &amp; Main Results'!$B$20:$B$21)</f>
        <v>3.3037006200767609E-3</v>
      </c>
      <c r="Y1989" s="223">
        <f>MMULT(N1989:T1989,'Parameters &amp; Main Results'!$C$12:$C$18)-'Parameters &amp; Main Results'!$C$22/12+MMULT(U1989:V1989,'Parameters &amp; Main Results'!$C$20:$C$21)</f>
        <v>3.7491935102617786E-3</v>
      </c>
      <c r="Z1989" s="17">
        <f t="shared" ca="1" si="1971"/>
        <v>1</v>
      </c>
      <c r="AE1989" s="252">
        <f t="shared" ca="1" si="1967"/>
        <v>0</v>
      </c>
      <c r="AF1989" s="253" t="e">
        <f t="shared" ca="1" si="1968"/>
        <v>#DIV/0!</v>
      </c>
      <c r="AG1989" s="258" t="e">
        <f t="shared" ca="1" si="1969"/>
        <v>#DIV/0!</v>
      </c>
      <c r="AH1989" s="227" t="e">
        <f ca="1">IF(SUM(AG1989:OFFSET(AG1989,(-HoldAggressiveTime-1),0,,))=0,"Defensive","Aggressive")</f>
        <v>#DIV/0!</v>
      </c>
    </row>
    <row r="1990" spans="1:34" ht="13" x14ac:dyDescent="0.15">
      <c r="A1990">
        <f t="shared" si="15"/>
        <v>5</v>
      </c>
      <c r="B1990">
        <f t="shared" si="16"/>
        <v>2036</v>
      </c>
      <c r="C1990" s="70">
        <f t="shared" si="1"/>
        <v>2036.333333333183</v>
      </c>
      <c r="D1990" s="149">
        <f t="shared" si="383"/>
        <v>49856</v>
      </c>
      <c r="N1990" s="157">
        <f>(1+'Parameters &amp; Main Results'!$B$25)^(1/12)-1</f>
        <v>4.0741237836483535E-3</v>
      </c>
      <c r="O1990" s="157">
        <f>(1+'Parameters &amp; Main Results'!$B$27)^(1/12)-1</f>
        <v>1.2414877164492744E-3</v>
      </c>
      <c r="P1990" s="157">
        <f>(1+'Parameters &amp; Main Results'!$B$29)^(1/12)-1</f>
        <v>8.295381143461622E-4</v>
      </c>
      <c r="Q1990" s="158">
        <f>(1+'Parameters &amp; Main Results'!$B$31)^(1/12)-1</f>
        <v>4.0741237836483535E-3</v>
      </c>
      <c r="R1990" s="158">
        <f>(1+'Parameters &amp; Main Results'!$B$33)^(1/12)-1</f>
        <v>0</v>
      </c>
      <c r="S1990" s="158">
        <f>(1+'Parameters &amp; Main Results'!$B$35)^(1/12)-1</f>
        <v>0</v>
      </c>
      <c r="T1990" s="158">
        <f>(1+'Parameters &amp; Main Results'!$B$37)^(1/12)-1</f>
        <v>8.295381143461622E-4</v>
      </c>
      <c r="U1990" s="240">
        <v>0</v>
      </c>
      <c r="V1990" s="240">
        <v>0</v>
      </c>
      <c r="W1990" s="255">
        <f t="shared" ca="1" si="1970"/>
        <v>0</v>
      </c>
      <c r="X1990" s="223">
        <f>MMULT(N1990:T1990,'Parameters &amp; Main Results'!$B$12:$B$18)-'Parameters &amp; Main Results'!$B$22/12+MMULT(U1990:V1990,'Parameters &amp; Main Results'!$B$20:$B$21)</f>
        <v>3.3037006200767609E-3</v>
      </c>
      <c r="Y1990" s="223">
        <f>MMULT(N1990:T1990,'Parameters &amp; Main Results'!$C$12:$C$18)-'Parameters &amp; Main Results'!$C$22/12+MMULT(U1990:V1990,'Parameters &amp; Main Results'!$C$20:$C$21)</f>
        <v>3.7491935102617786E-3</v>
      </c>
      <c r="Z1990" s="17">
        <f t="shared" ca="1" si="1971"/>
        <v>1</v>
      </c>
      <c r="AE1990" s="252">
        <f t="shared" ca="1" si="1967"/>
        <v>0</v>
      </c>
      <c r="AF1990" s="253" t="e">
        <f t="shared" ca="1" si="1968"/>
        <v>#DIV/0!</v>
      </c>
      <c r="AG1990" s="258" t="e">
        <f t="shared" ca="1" si="1969"/>
        <v>#DIV/0!</v>
      </c>
      <c r="AH1990" s="227" t="e">
        <f ca="1">IF(SUM(AG1990:OFFSET(AG1990,(-HoldAggressiveTime-1),0,,))=0,"Defensive","Aggressive")</f>
        <v>#DIV/0!</v>
      </c>
    </row>
    <row r="1991" spans="1:34" ht="13" x14ac:dyDescent="0.15">
      <c r="A1991">
        <f t="shared" si="15"/>
        <v>6</v>
      </c>
      <c r="B1991">
        <f t="shared" si="16"/>
        <v>2036</v>
      </c>
      <c r="C1991" s="70">
        <f t="shared" si="1"/>
        <v>2036.4166666665162</v>
      </c>
      <c r="D1991" s="149">
        <f t="shared" si="383"/>
        <v>49887</v>
      </c>
      <c r="N1991" s="157">
        <f>(1+'Parameters &amp; Main Results'!$B$25)^(1/12)-1</f>
        <v>4.0741237836483535E-3</v>
      </c>
      <c r="O1991" s="157">
        <f>(1+'Parameters &amp; Main Results'!$B$27)^(1/12)-1</f>
        <v>1.2414877164492744E-3</v>
      </c>
      <c r="P1991" s="157">
        <f>(1+'Parameters &amp; Main Results'!$B$29)^(1/12)-1</f>
        <v>8.295381143461622E-4</v>
      </c>
      <c r="Q1991" s="158">
        <f>(1+'Parameters &amp; Main Results'!$B$31)^(1/12)-1</f>
        <v>4.0741237836483535E-3</v>
      </c>
      <c r="R1991" s="158">
        <f>(1+'Parameters &amp; Main Results'!$B$33)^(1/12)-1</f>
        <v>0</v>
      </c>
      <c r="S1991" s="158">
        <f>(1+'Parameters &amp; Main Results'!$B$35)^(1/12)-1</f>
        <v>0</v>
      </c>
      <c r="T1991" s="158">
        <f>(1+'Parameters &amp; Main Results'!$B$37)^(1/12)-1</f>
        <v>8.295381143461622E-4</v>
      </c>
      <c r="U1991" s="240">
        <v>0</v>
      </c>
      <c r="V1991" s="240">
        <v>0</v>
      </c>
      <c r="W1991" s="255">
        <f t="shared" ca="1" si="1970"/>
        <v>0</v>
      </c>
      <c r="X1991" s="223">
        <f>MMULT(N1991:T1991,'Parameters &amp; Main Results'!$B$12:$B$18)-'Parameters &amp; Main Results'!$B$22/12+MMULT(U1991:V1991,'Parameters &amp; Main Results'!$B$20:$B$21)</f>
        <v>3.3037006200767609E-3</v>
      </c>
      <c r="Y1991" s="223">
        <f>MMULT(N1991:T1991,'Parameters &amp; Main Results'!$C$12:$C$18)-'Parameters &amp; Main Results'!$C$22/12+MMULT(U1991:V1991,'Parameters &amp; Main Results'!$C$20:$C$21)</f>
        <v>3.7491935102617786E-3</v>
      </c>
      <c r="Z1991" s="17">
        <f t="shared" ca="1" si="1971"/>
        <v>1</v>
      </c>
      <c r="AE1991" s="252">
        <f t="shared" ca="1" si="1967"/>
        <v>0</v>
      </c>
      <c r="AF1991" s="253" t="e">
        <f t="shared" ca="1" si="1968"/>
        <v>#DIV/0!</v>
      </c>
      <c r="AG1991" s="258" t="e">
        <f t="shared" ca="1" si="1969"/>
        <v>#DIV/0!</v>
      </c>
      <c r="AH1991" s="227" t="e">
        <f ca="1">IF(SUM(AG1991:OFFSET(AG1991,(-HoldAggressiveTime-1),0,,))=0,"Defensive","Aggressive")</f>
        <v>#DIV/0!</v>
      </c>
    </row>
    <row r="1992" spans="1:34" ht="13" x14ac:dyDescent="0.15">
      <c r="A1992">
        <f t="shared" si="15"/>
        <v>7</v>
      </c>
      <c r="B1992">
        <f t="shared" si="16"/>
        <v>2036</v>
      </c>
      <c r="C1992" s="70">
        <f t="shared" si="1"/>
        <v>2036.4999999998495</v>
      </c>
      <c r="D1992" s="149">
        <f t="shared" si="383"/>
        <v>49918</v>
      </c>
      <c r="N1992" s="157">
        <f>(1+'Parameters &amp; Main Results'!$B$25)^(1/12)-1</f>
        <v>4.0741237836483535E-3</v>
      </c>
      <c r="O1992" s="157">
        <f>(1+'Parameters &amp; Main Results'!$B$27)^(1/12)-1</f>
        <v>1.2414877164492744E-3</v>
      </c>
      <c r="P1992" s="157">
        <f>(1+'Parameters &amp; Main Results'!$B$29)^(1/12)-1</f>
        <v>8.295381143461622E-4</v>
      </c>
      <c r="Q1992" s="158">
        <f>(1+'Parameters &amp; Main Results'!$B$31)^(1/12)-1</f>
        <v>4.0741237836483535E-3</v>
      </c>
      <c r="R1992" s="158">
        <f>(1+'Parameters &amp; Main Results'!$B$33)^(1/12)-1</f>
        <v>0</v>
      </c>
      <c r="S1992" s="158">
        <f>(1+'Parameters &amp; Main Results'!$B$35)^(1/12)-1</f>
        <v>0</v>
      </c>
      <c r="T1992" s="158">
        <f>(1+'Parameters &amp; Main Results'!$B$37)^(1/12)-1</f>
        <v>8.295381143461622E-4</v>
      </c>
      <c r="U1992" s="240">
        <v>0</v>
      </c>
      <c r="V1992" s="240">
        <v>0</v>
      </c>
      <c r="W1992" s="255">
        <f t="shared" ca="1" si="1970"/>
        <v>0</v>
      </c>
      <c r="X1992" s="223">
        <f>MMULT(N1992:T1992,'Parameters &amp; Main Results'!$B$12:$B$18)-'Parameters &amp; Main Results'!$B$22/12+MMULT(U1992:V1992,'Parameters &amp; Main Results'!$B$20:$B$21)</f>
        <v>3.3037006200767609E-3</v>
      </c>
      <c r="Y1992" s="223">
        <f>MMULT(N1992:T1992,'Parameters &amp; Main Results'!$C$12:$C$18)-'Parameters &amp; Main Results'!$C$22/12+MMULT(U1992:V1992,'Parameters &amp; Main Results'!$C$20:$C$21)</f>
        <v>3.7491935102617786E-3</v>
      </c>
      <c r="Z1992" s="17">
        <f t="shared" ca="1" si="1971"/>
        <v>1</v>
      </c>
      <c r="AE1992" s="252">
        <f t="shared" ca="1" si="1967"/>
        <v>0</v>
      </c>
      <c r="AF1992" s="253" t="e">
        <f t="shared" ca="1" si="1968"/>
        <v>#DIV/0!</v>
      </c>
      <c r="AG1992" s="258" t="e">
        <f t="shared" ca="1" si="1969"/>
        <v>#DIV/0!</v>
      </c>
      <c r="AH1992" s="227" t="e">
        <f ca="1">IF(SUM(AG1992:OFFSET(AG1992,(-HoldAggressiveTime-1),0,,))=0,"Defensive","Aggressive")</f>
        <v>#DIV/0!</v>
      </c>
    </row>
    <row r="1993" spans="1:34" ht="13" x14ac:dyDescent="0.15">
      <c r="A1993">
        <f t="shared" si="15"/>
        <v>8</v>
      </c>
      <c r="B1993">
        <f t="shared" si="16"/>
        <v>2036</v>
      </c>
      <c r="C1993" s="70">
        <f t="shared" si="1"/>
        <v>2036.5833333331827</v>
      </c>
      <c r="D1993" s="149">
        <f t="shared" si="383"/>
        <v>49948</v>
      </c>
      <c r="N1993" s="157">
        <f>(1+'Parameters &amp; Main Results'!$B$25)^(1/12)-1</f>
        <v>4.0741237836483535E-3</v>
      </c>
      <c r="O1993" s="157">
        <f>(1+'Parameters &amp; Main Results'!$B$27)^(1/12)-1</f>
        <v>1.2414877164492744E-3</v>
      </c>
      <c r="P1993" s="157">
        <f>(1+'Parameters &amp; Main Results'!$B$29)^(1/12)-1</f>
        <v>8.295381143461622E-4</v>
      </c>
      <c r="Q1993" s="158">
        <f>(1+'Parameters &amp; Main Results'!$B$31)^(1/12)-1</f>
        <v>4.0741237836483535E-3</v>
      </c>
      <c r="R1993" s="158">
        <f>(1+'Parameters &amp; Main Results'!$B$33)^(1/12)-1</f>
        <v>0</v>
      </c>
      <c r="S1993" s="158">
        <f>(1+'Parameters &amp; Main Results'!$B$35)^(1/12)-1</f>
        <v>0</v>
      </c>
      <c r="T1993" s="158">
        <f>(1+'Parameters &amp; Main Results'!$B$37)^(1/12)-1</f>
        <v>8.295381143461622E-4</v>
      </c>
      <c r="U1993" s="240">
        <v>0</v>
      </c>
      <c r="V1993" s="240">
        <v>0</v>
      </c>
      <c r="W1993" s="255">
        <f t="shared" ca="1" si="1970"/>
        <v>0</v>
      </c>
      <c r="X1993" s="223">
        <f>MMULT(N1993:T1993,'Parameters &amp; Main Results'!$B$12:$B$18)-'Parameters &amp; Main Results'!$B$22/12+MMULT(U1993:V1993,'Parameters &amp; Main Results'!$B$20:$B$21)</f>
        <v>3.3037006200767609E-3</v>
      </c>
      <c r="Y1993" s="223">
        <f>MMULT(N1993:T1993,'Parameters &amp; Main Results'!$C$12:$C$18)-'Parameters &amp; Main Results'!$C$22/12+MMULT(U1993:V1993,'Parameters &amp; Main Results'!$C$20:$C$21)</f>
        <v>3.7491935102617786E-3</v>
      </c>
      <c r="Z1993" s="17">
        <f t="shared" ca="1" si="1971"/>
        <v>1</v>
      </c>
      <c r="AE1993" s="252">
        <f t="shared" ca="1" si="1967"/>
        <v>0</v>
      </c>
      <c r="AF1993" s="253" t="e">
        <f t="shared" ca="1" si="1968"/>
        <v>#DIV/0!</v>
      </c>
      <c r="AG1993" s="258" t="e">
        <f t="shared" ca="1" si="1969"/>
        <v>#DIV/0!</v>
      </c>
      <c r="AH1993" s="227" t="e">
        <f ca="1">IF(SUM(AG1993:OFFSET(AG1993,(-HoldAggressiveTime-1),0,,))=0,"Defensive","Aggressive")</f>
        <v>#DIV/0!</v>
      </c>
    </row>
    <row r="1994" spans="1:34" ht="13" x14ac:dyDescent="0.15">
      <c r="A1994">
        <f t="shared" si="15"/>
        <v>9</v>
      </c>
      <c r="B1994">
        <f t="shared" si="16"/>
        <v>2036</v>
      </c>
      <c r="C1994" s="70">
        <f t="shared" si="1"/>
        <v>2036.666666666516</v>
      </c>
      <c r="D1994" s="149">
        <f t="shared" si="383"/>
        <v>49979</v>
      </c>
      <c r="N1994" s="157">
        <f>(1+'Parameters &amp; Main Results'!$B$25)^(1/12)-1</f>
        <v>4.0741237836483535E-3</v>
      </c>
      <c r="O1994" s="157">
        <f>(1+'Parameters &amp; Main Results'!$B$27)^(1/12)-1</f>
        <v>1.2414877164492744E-3</v>
      </c>
      <c r="P1994" s="157">
        <f>(1+'Parameters &amp; Main Results'!$B$29)^(1/12)-1</f>
        <v>8.295381143461622E-4</v>
      </c>
      <c r="Q1994" s="158">
        <f>(1+'Parameters &amp; Main Results'!$B$31)^(1/12)-1</f>
        <v>4.0741237836483535E-3</v>
      </c>
      <c r="R1994" s="158">
        <f>(1+'Parameters &amp; Main Results'!$B$33)^(1/12)-1</f>
        <v>0</v>
      </c>
      <c r="S1994" s="158">
        <f>(1+'Parameters &amp; Main Results'!$B$35)^(1/12)-1</f>
        <v>0</v>
      </c>
      <c r="T1994" s="158">
        <f>(1+'Parameters &amp; Main Results'!$B$37)^(1/12)-1</f>
        <v>8.295381143461622E-4</v>
      </c>
      <c r="U1994" s="240">
        <v>0</v>
      </c>
      <c r="V1994" s="240">
        <v>0</v>
      </c>
      <c r="W1994" s="255">
        <f t="shared" ca="1" si="1970"/>
        <v>0</v>
      </c>
      <c r="X1994" s="223">
        <f>MMULT(N1994:T1994,'Parameters &amp; Main Results'!$B$12:$B$18)-'Parameters &amp; Main Results'!$B$22/12+MMULT(U1994:V1994,'Parameters &amp; Main Results'!$B$20:$B$21)</f>
        <v>3.3037006200767609E-3</v>
      </c>
      <c r="Y1994" s="223">
        <f>MMULT(N1994:T1994,'Parameters &amp; Main Results'!$C$12:$C$18)-'Parameters &amp; Main Results'!$C$22/12+MMULT(U1994:V1994,'Parameters &amp; Main Results'!$C$20:$C$21)</f>
        <v>3.7491935102617786E-3</v>
      </c>
      <c r="Z1994" s="17">
        <f t="shared" ca="1" si="1971"/>
        <v>1</v>
      </c>
      <c r="AE1994" s="252">
        <f t="shared" ca="1" si="1967"/>
        <v>0</v>
      </c>
      <c r="AF1994" s="253" t="e">
        <f t="shared" ca="1" si="1968"/>
        <v>#DIV/0!</v>
      </c>
      <c r="AG1994" s="258" t="e">
        <f t="shared" ca="1" si="1969"/>
        <v>#DIV/0!</v>
      </c>
      <c r="AH1994" s="227" t="e">
        <f ca="1">IF(SUM(AG1994:OFFSET(AG1994,(-HoldAggressiveTime-1),0,,))=0,"Defensive","Aggressive")</f>
        <v>#DIV/0!</v>
      </c>
    </row>
    <row r="1995" spans="1:34" ht="13" x14ac:dyDescent="0.15">
      <c r="A1995">
        <f t="shared" si="15"/>
        <v>10</v>
      </c>
      <c r="B1995">
        <f t="shared" si="16"/>
        <v>2036</v>
      </c>
      <c r="C1995" s="70">
        <f t="shared" si="1"/>
        <v>2036.7499999998493</v>
      </c>
      <c r="D1995" s="149">
        <f t="shared" si="383"/>
        <v>50009</v>
      </c>
      <c r="N1995" s="157">
        <f>(1+'Parameters &amp; Main Results'!$B$25)^(1/12)-1</f>
        <v>4.0741237836483535E-3</v>
      </c>
      <c r="O1995" s="157">
        <f>(1+'Parameters &amp; Main Results'!$B$27)^(1/12)-1</f>
        <v>1.2414877164492744E-3</v>
      </c>
      <c r="P1995" s="157">
        <f>(1+'Parameters &amp; Main Results'!$B$29)^(1/12)-1</f>
        <v>8.295381143461622E-4</v>
      </c>
      <c r="Q1995" s="158">
        <f>(1+'Parameters &amp; Main Results'!$B$31)^(1/12)-1</f>
        <v>4.0741237836483535E-3</v>
      </c>
      <c r="R1995" s="158">
        <f>(1+'Parameters &amp; Main Results'!$B$33)^(1/12)-1</f>
        <v>0</v>
      </c>
      <c r="S1995" s="158">
        <f>(1+'Parameters &amp; Main Results'!$B$35)^(1/12)-1</f>
        <v>0</v>
      </c>
      <c r="T1995" s="158">
        <f>(1+'Parameters &amp; Main Results'!$B$37)^(1/12)-1</f>
        <v>8.295381143461622E-4</v>
      </c>
      <c r="U1995" s="240">
        <v>0</v>
      </c>
      <c r="V1995" s="240">
        <v>0</v>
      </c>
      <c r="W1995" s="255">
        <f t="shared" ca="1" si="1970"/>
        <v>0</v>
      </c>
      <c r="X1995" s="223">
        <f>MMULT(N1995:T1995,'Parameters &amp; Main Results'!$B$12:$B$18)-'Parameters &amp; Main Results'!$B$22/12+MMULT(U1995:V1995,'Parameters &amp; Main Results'!$B$20:$B$21)</f>
        <v>3.3037006200767609E-3</v>
      </c>
      <c r="Y1995" s="223">
        <f>MMULT(N1995:T1995,'Parameters &amp; Main Results'!$C$12:$C$18)-'Parameters &amp; Main Results'!$C$22/12+MMULT(U1995:V1995,'Parameters &amp; Main Results'!$C$20:$C$21)</f>
        <v>3.7491935102617786E-3</v>
      </c>
      <c r="Z1995" s="17">
        <f t="shared" ca="1" si="1971"/>
        <v>1</v>
      </c>
      <c r="AE1995" s="252">
        <f t="shared" ca="1" si="1967"/>
        <v>0</v>
      </c>
      <c r="AF1995" s="253" t="e">
        <f t="shared" ca="1" si="1968"/>
        <v>#DIV/0!</v>
      </c>
      <c r="AG1995" s="258" t="e">
        <f t="shared" ca="1" si="1969"/>
        <v>#DIV/0!</v>
      </c>
      <c r="AH1995" s="227" t="e">
        <f ca="1">IF(SUM(AG1995:OFFSET(AG1995,(-HoldAggressiveTime-1),0,,))=0,"Defensive","Aggressive")</f>
        <v>#DIV/0!</v>
      </c>
    </row>
    <row r="1996" spans="1:34" ht="13" x14ac:dyDescent="0.15">
      <c r="A1996">
        <f t="shared" si="15"/>
        <v>11</v>
      </c>
      <c r="B1996">
        <f t="shared" si="16"/>
        <v>2036</v>
      </c>
      <c r="C1996" s="70">
        <f t="shared" si="1"/>
        <v>2036.8333333331825</v>
      </c>
      <c r="D1996" s="149">
        <f t="shared" si="383"/>
        <v>50040</v>
      </c>
      <c r="N1996" s="157">
        <f>(1+'Parameters &amp; Main Results'!$B$25)^(1/12)-1</f>
        <v>4.0741237836483535E-3</v>
      </c>
      <c r="O1996" s="157">
        <f>(1+'Parameters &amp; Main Results'!$B$27)^(1/12)-1</f>
        <v>1.2414877164492744E-3</v>
      </c>
      <c r="P1996" s="157">
        <f>(1+'Parameters &amp; Main Results'!$B$29)^(1/12)-1</f>
        <v>8.295381143461622E-4</v>
      </c>
      <c r="Q1996" s="158">
        <f>(1+'Parameters &amp; Main Results'!$B$31)^(1/12)-1</f>
        <v>4.0741237836483535E-3</v>
      </c>
      <c r="R1996" s="158">
        <f>(1+'Parameters &amp; Main Results'!$B$33)^(1/12)-1</f>
        <v>0</v>
      </c>
      <c r="S1996" s="158">
        <f>(1+'Parameters &amp; Main Results'!$B$35)^(1/12)-1</f>
        <v>0</v>
      </c>
      <c r="T1996" s="158">
        <f>(1+'Parameters &amp; Main Results'!$B$37)^(1/12)-1</f>
        <v>8.295381143461622E-4</v>
      </c>
      <c r="U1996" s="240">
        <v>0</v>
      </c>
      <c r="V1996" s="240">
        <v>0</v>
      </c>
      <c r="W1996" s="255">
        <f t="shared" ca="1" si="1970"/>
        <v>0</v>
      </c>
      <c r="X1996" s="223">
        <f>MMULT(N1996:T1996,'Parameters &amp; Main Results'!$B$12:$B$18)-'Parameters &amp; Main Results'!$B$22/12+MMULT(U1996:V1996,'Parameters &amp; Main Results'!$B$20:$B$21)</f>
        <v>3.3037006200767609E-3</v>
      </c>
      <c r="Y1996" s="223">
        <f>MMULT(N1996:T1996,'Parameters &amp; Main Results'!$C$12:$C$18)-'Parameters &amp; Main Results'!$C$22/12+MMULT(U1996:V1996,'Parameters &amp; Main Results'!$C$20:$C$21)</f>
        <v>3.7491935102617786E-3</v>
      </c>
      <c r="Z1996" s="17">
        <f t="shared" ca="1" si="1971"/>
        <v>1</v>
      </c>
      <c r="AE1996" s="252">
        <f t="shared" ca="1" si="1967"/>
        <v>0</v>
      </c>
      <c r="AF1996" s="253" t="e">
        <f t="shared" ca="1" si="1968"/>
        <v>#DIV/0!</v>
      </c>
      <c r="AG1996" s="258" t="e">
        <f t="shared" ca="1" si="1969"/>
        <v>#DIV/0!</v>
      </c>
      <c r="AH1996" s="227" t="e">
        <f ca="1">IF(SUM(AG1996:OFFSET(AG1996,(-HoldAggressiveTime-1),0,,))=0,"Defensive","Aggressive")</f>
        <v>#DIV/0!</v>
      </c>
    </row>
    <row r="1997" spans="1:34" ht="13" x14ac:dyDescent="0.15">
      <c r="A1997">
        <f t="shared" si="15"/>
        <v>12</v>
      </c>
      <c r="B1997">
        <f t="shared" si="16"/>
        <v>2036</v>
      </c>
      <c r="C1997" s="70">
        <f t="shared" si="1"/>
        <v>2036.9166666665158</v>
      </c>
      <c r="D1997" s="149">
        <f t="shared" si="383"/>
        <v>50071</v>
      </c>
      <c r="N1997" s="157">
        <f>(1+'Parameters &amp; Main Results'!$B$25)^(1/12)-1</f>
        <v>4.0741237836483535E-3</v>
      </c>
      <c r="O1997" s="157">
        <f>(1+'Parameters &amp; Main Results'!$B$27)^(1/12)-1</f>
        <v>1.2414877164492744E-3</v>
      </c>
      <c r="P1997" s="157">
        <f>(1+'Parameters &amp; Main Results'!$B$29)^(1/12)-1</f>
        <v>8.295381143461622E-4</v>
      </c>
      <c r="Q1997" s="158">
        <f>(1+'Parameters &amp; Main Results'!$B$31)^(1/12)-1</f>
        <v>4.0741237836483535E-3</v>
      </c>
      <c r="R1997" s="158">
        <f>(1+'Parameters &amp; Main Results'!$B$33)^(1/12)-1</f>
        <v>0</v>
      </c>
      <c r="S1997" s="158">
        <f>(1+'Parameters &amp; Main Results'!$B$35)^(1/12)-1</f>
        <v>0</v>
      </c>
      <c r="T1997" s="158">
        <f>(1+'Parameters &amp; Main Results'!$B$37)^(1/12)-1</f>
        <v>8.295381143461622E-4</v>
      </c>
      <c r="U1997" s="240">
        <v>0</v>
      </c>
      <c r="V1997" s="240">
        <v>0</v>
      </c>
      <c r="W1997" s="255">
        <f t="shared" ca="1" si="1970"/>
        <v>0</v>
      </c>
      <c r="X1997" s="223">
        <f>MMULT(N1997:T1997,'Parameters &amp; Main Results'!$B$12:$B$18)-'Parameters &amp; Main Results'!$B$22/12+MMULT(U1997:V1997,'Parameters &amp; Main Results'!$B$20:$B$21)</f>
        <v>3.3037006200767609E-3</v>
      </c>
      <c r="Y1997" s="223">
        <f>MMULT(N1997:T1997,'Parameters &amp; Main Results'!$C$12:$C$18)-'Parameters &amp; Main Results'!$C$22/12+MMULT(U1997:V1997,'Parameters &amp; Main Results'!$C$20:$C$21)</f>
        <v>3.7491935102617786E-3</v>
      </c>
      <c r="Z1997" s="17">
        <f t="shared" ca="1" si="1971"/>
        <v>1</v>
      </c>
      <c r="AE1997" s="252">
        <f t="shared" ca="1" si="1967"/>
        <v>0</v>
      </c>
      <c r="AF1997" s="253" t="e">
        <f t="shared" ca="1" si="1968"/>
        <v>#DIV/0!</v>
      </c>
      <c r="AG1997" s="258" t="e">
        <f t="shared" ca="1" si="1969"/>
        <v>#DIV/0!</v>
      </c>
      <c r="AH1997" s="227" t="e">
        <f ca="1">IF(SUM(AG1997:OFFSET(AG1997,(-HoldAggressiveTime-1),0,,))=0,"Defensive","Aggressive")</f>
        <v>#DIV/0!</v>
      </c>
    </row>
    <row r="1998" spans="1:34" ht="13" x14ac:dyDescent="0.15">
      <c r="A1998">
        <f t="shared" si="15"/>
        <v>1</v>
      </c>
      <c r="B1998">
        <f t="shared" si="16"/>
        <v>2037</v>
      </c>
      <c r="C1998" s="70">
        <f t="shared" si="1"/>
        <v>2036.999999999849</v>
      </c>
      <c r="D1998" s="149">
        <f t="shared" si="383"/>
        <v>50099</v>
      </c>
      <c r="N1998" s="157">
        <f>(1+'Parameters &amp; Main Results'!$B$25)^(1/12)-1</f>
        <v>4.0741237836483535E-3</v>
      </c>
      <c r="O1998" s="157">
        <f>(1+'Parameters &amp; Main Results'!$B$27)^(1/12)-1</f>
        <v>1.2414877164492744E-3</v>
      </c>
      <c r="P1998" s="157">
        <f>(1+'Parameters &amp; Main Results'!$B$29)^(1/12)-1</f>
        <v>8.295381143461622E-4</v>
      </c>
      <c r="Q1998" s="158">
        <f>(1+'Parameters &amp; Main Results'!$B$31)^(1/12)-1</f>
        <v>4.0741237836483535E-3</v>
      </c>
      <c r="R1998" s="158">
        <f>(1+'Parameters &amp; Main Results'!$B$33)^(1/12)-1</f>
        <v>0</v>
      </c>
      <c r="S1998" s="158">
        <f>(1+'Parameters &amp; Main Results'!$B$35)^(1/12)-1</f>
        <v>0</v>
      </c>
      <c r="T1998" s="158">
        <f>(1+'Parameters &amp; Main Results'!$B$37)^(1/12)-1</f>
        <v>8.295381143461622E-4</v>
      </c>
      <c r="U1998" s="240">
        <v>0</v>
      </c>
      <c r="V1998" s="240">
        <v>0</v>
      </c>
      <c r="W1998" s="255">
        <f t="shared" ca="1" si="1970"/>
        <v>0</v>
      </c>
      <c r="X1998" s="223">
        <f>MMULT(N1998:T1998,'Parameters &amp; Main Results'!$B$12:$B$18)-'Parameters &amp; Main Results'!$B$22/12+MMULT(U1998:V1998,'Parameters &amp; Main Results'!$B$20:$B$21)</f>
        <v>3.3037006200767609E-3</v>
      </c>
      <c r="Y1998" s="223">
        <f>MMULT(N1998:T1998,'Parameters &amp; Main Results'!$C$12:$C$18)-'Parameters &amp; Main Results'!$C$22/12+MMULT(U1998:V1998,'Parameters &amp; Main Results'!$C$20:$C$21)</f>
        <v>3.7491935102617786E-3</v>
      </c>
      <c r="Z1998" s="17">
        <f t="shared" ca="1" si="1971"/>
        <v>1</v>
      </c>
      <c r="AE1998" s="252">
        <f t="shared" ca="1" si="1967"/>
        <v>0</v>
      </c>
      <c r="AF1998" s="253" t="e">
        <f t="shared" ca="1" si="1968"/>
        <v>#DIV/0!</v>
      </c>
      <c r="AG1998" s="258" t="e">
        <f t="shared" ca="1" si="1969"/>
        <v>#DIV/0!</v>
      </c>
      <c r="AH1998" s="227" t="e">
        <f ca="1">IF(SUM(AG1998:OFFSET(AG1998,(-HoldAggressiveTime-1),0,,))=0,"Defensive","Aggressive")</f>
        <v>#DIV/0!</v>
      </c>
    </row>
    <row r="1999" spans="1:34" ht="13" x14ac:dyDescent="0.15">
      <c r="A1999">
        <f t="shared" si="15"/>
        <v>2</v>
      </c>
      <c r="B1999">
        <f t="shared" si="16"/>
        <v>2037</v>
      </c>
      <c r="C1999" s="70">
        <f t="shared" si="1"/>
        <v>2037.0833333331823</v>
      </c>
      <c r="D1999" s="149">
        <f t="shared" si="383"/>
        <v>50130</v>
      </c>
      <c r="N1999" s="157">
        <f>(1+'Parameters &amp; Main Results'!$B$25)^(1/12)-1</f>
        <v>4.0741237836483535E-3</v>
      </c>
      <c r="O1999" s="157">
        <f>(1+'Parameters &amp; Main Results'!$B$27)^(1/12)-1</f>
        <v>1.2414877164492744E-3</v>
      </c>
      <c r="P1999" s="157">
        <f>(1+'Parameters &amp; Main Results'!$B$29)^(1/12)-1</f>
        <v>8.295381143461622E-4</v>
      </c>
      <c r="Q1999" s="158">
        <f>(1+'Parameters &amp; Main Results'!$B$31)^(1/12)-1</f>
        <v>4.0741237836483535E-3</v>
      </c>
      <c r="R1999" s="158">
        <f>(1+'Parameters &amp; Main Results'!$B$33)^(1/12)-1</f>
        <v>0</v>
      </c>
      <c r="S1999" s="158">
        <f>(1+'Parameters &amp; Main Results'!$B$35)^(1/12)-1</f>
        <v>0</v>
      </c>
      <c r="T1999" s="158">
        <f>(1+'Parameters &amp; Main Results'!$B$37)^(1/12)-1</f>
        <v>8.295381143461622E-4</v>
      </c>
      <c r="U1999" s="240">
        <v>0</v>
      </c>
      <c r="V1999" s="240">
        <v>0</v>
      </c>
      <c r="W1999" s="255">
        <f t="shared" ca="1" si="1970"/>
        <v>0</v>
      </c>
      <c r="X1999" s="223">
        <f>MMULT(N1999:T1999,'Parameters &amp; Main Results'!$B$12:$B$18)-'Parameters &amp; Main Results'!$B$22/12+MMULT(U1999:V1999,'Parameters &amp; Main Results'!$B$20:$B$21)</f>
        <v>3.3037006200767609E-3</v>
      </c>
      <c r="Y1999" s="223">
        <f>MMULT(N1999:T1999,'Parameters &amp; Main Results'!$C$12:$C$18)-'Parameters &amp; Main Results'!$C$22/12+MMULT(U1999:V1999,'Parameters &amp; Main Results'!$C$20:$C$21)</f>
        <v>3.7491935102617786E-3</v>
      </c>
      <c r="Z1999" s="17">
        <f t="shared" ca="1" si="1971"/>
        <v>1</v>
      </c>
      <c r="AE1999" s="252">
        <f t="shared" ca="1" si="1967"/>
        <v>0</v>
      </c>
      <c r="AF1999" s="253" t="e">
        <f t="shared" ca="1" si="1968"/>
        <v>#DIV/0!</v>
      </c>
      <c r="AG1999" s="258" t="e">
        <f t="shared" ca="1" si="1969"/>
        <v>#DIV/0!</v>
      </c>
      <c r="AH1999" s="227" t="e">
        <f ca="1">IF(SUM(AG1999:OFFSET(AG1999,(-HoldAggressiveTime-1),0,,))=0,"Defensive","Aggressive")</f>
        <v>#DIV/0!</v>
      </c>
    </row>
    <row r="2000" spans="1:34" ht="13" x14ac:dyDescent="0.15">
      <c r="A2000">
        <f t="shared" si="15"/>
        <v>3</v>
      </c>
      <c r="B2000">
        <f t="shared" si="16"/>
        <v>2037</v>
      </c>
      <c r="C2000" s="70">
        <f t="shared" si="1"/>
        <v>2037.1666666665155</v>
      </c>
      <c r="D2000" s="149">
        <f t="shared" si="383"/>
        <v>50160</v>
      </c>
      <c r="N2000" s="157">
        <f>(1+'Parameters &amp; Main Results'!$B$25)^(1/12)-1</f>
        <v>4.0741237836483535E-3</v>
      </c>
      <c r="O2000" s="157">
        <f>(1+'Parameters &amp; Main Results'!$B$27)^(1/12)-1</f>
        <v>1.2414877164492744E-3</v>
      </c>
      <c r="P2000" s="157">
        <f>(1+'Parameters &amp; Main Results'!$B$29)^(1/12)-1</f>
        <v>8.295381143461622E-4</v>
      </c>
      <c r="Q2000" s="158">
        <f>(1+'Parameters &amp; Main Results'!$B$31)^(1/12)-1</f>
        <v>4.0741237836483535E-3</v>
      </c>
      <c r="R2000" s="158">
        <f>(1+'Parameters &amp; Main Results'!$B$33)^(1/12)-1</f>
        <v>0</v>
      </c>
      <c r="S2000" s="158">
        <f>(1+'Parameters &amp; Main Results'!$B$35)^(1/12)-1</f>
        <v>0</v>
      </c>
      <c r="T2000" s="158">
        <f>(1+'Parameters &amp; Main Results'!$B$37)^(1/12)-1</f>
        <v>8.295381143461622E-4</v>
      </c>
      <c r="U2000" s="240">
        <v>0</v>
      </c>
      <c r="V2000" s="240">
        <v>0</v>
      </c>
      <c r="W2000" s="255">
        <f t="shared" ca="1" si="1970"/>
        <v>0</v>
      </c>
      <c r="X2000" s="223">
        <f>MMULT(N2000:T2000,'Parameters &amp; Main Results'!$B$12:$B$18)-'Parameters &amp; Main Results'!$B$22/12+MMULT(U2000:V2000,'Parameters &amp; Main Results'!$B$20:$B$21)</f>
        <v>3.3037006200767609E-3</v>
      </c>
      <c r="Y2000" s="223">
        <f>MMULT(N2000:T2000,'Parameters &amp; Main Results'!$C$12:$C$18)-'Parameters &amp; Main Results'!$C$22/12+MMULT(U2000:V2000,'Parameters &amp; Main Results'!$C$20:$C$21)</f>
        <v>3.7491935102617786E-3</v>
      </c>
      <c r="Z2000" s="17">
        <f t="shared" ca="1" si="1971"/>
        <v>1</v>
      </c>
      <c r="AE2000" s="252">
        <f t="shared" ca="1" si="1967"/>
        <v>0</v>
      </c>
      <c r="AF2000" s="253" t="e">
        <f t="shared" ca="1" si="1968"/>
        <v>#DIV/0!</v>
      </c>
      <c r="AG2000" s="258" t="e">
        <f t="shared" ca="1" si="1969"/>
        <v>#DIV/0!</v>
      </c>
      <c r="AH2000" s="227" t="e">
        <f ca="1">IF(SUM(AG2000:OFFSET(AG2000,(-HoldAggressiveTime-1),0,,))=0,"Defensive","Aggressive")</f>
        <v>#DIV/0!</v>
      </c>
    </row>
    <row r="2001" spans="1:34" ht="13" x14ac:dyDescent="0.15">
      <c r="A2001">
        <f t="shared" si="15"/>
        <v>4</v>
      </c>
      <c r="B2001">
        <f t="shared" si="16"/>
        <v>2037</v>
      </c>
      <c r="C2001" s="70">
        <f t="shared" si="1"/>
        <v>2037.2499999998488</v>
      </c>
      <c r="D2001" s="149">
        <f t="shared" si="383"/>
        <v>50191</v>
      </c>
      <c r="N2001" s="157">
        <f>(1+'Parameters &amp; Main Results'!$B$25)^(1/12)-1</f>
        <v>4.0741237836483535E-3</v>
      </c>
      <c r="O2001" s="157">
        <f>(1+'Parameters &amp; Main Results'!$B$27)^(1/12)-1</f>
        <v>1.2414877164492744E-3</v>
      </c>
      <c r="P2001" s="157">
        <f>(1+'Parameters &amp; Main Results'!$B$29)^(1/12)-1</f>
        <v>8.295381143461622E-4</v>
      </c>
      <c r="Q2001" s="158">
        <f>(1+'Parameters &amp; Main Results'!$B$31)^(1/12)-1</f>
        <v>4.0741237836483535E-3</v>
      </c>
      <c r="R2001" s="158">
        <f>(1+'Parameters &amp; Main Results'!$B$33)^(1/12)-1</f>
        <v>0</v>
      </c>
      <c r="S2001" s="158">
        <f>(1+'Parameters &amp; Main Results'!$B$35)^(1/12)-1</f>
        <v>0</v>
      </c>
      <c r="T2001" s="158">
        <f>(1+'Parameters &amp; Main Results'!$B$37)^(1/12)-1</f>
        <v>8.295381143461622E-4</v>
      </c>
      <c r="U2001" s="240">
        <v>0</v>
      </c>
      <c r="V2001" s="240">
        <v>0</v>
      </c>
      <c r="W2001" s="255">
        <f t="shared" ca="1" si="1970"/>
        <v>0</v>
      </c>
      <c r="X2001" s="223">
        <f>MMULT(N2001:T2001,'Parameters &amp; Main Results'!$B$12:$B$18)-'Parameters &amp; Main Results'!$B$22/12+MMULT(U2001:V2001,'Parameters &amp; Main Results'!$B$20:$B$21)</f>
        <v>3.3037006200767609E-3</v>
      </c>
      <c r="Y2001" s="223">
        <f>MMULT(N2001:T2001,'Parameters &amp; Main Results'!$C$12:$C$18)-'Parameters &amp; Main Results'!$C$22/12+MMULT(U2001:V2001,'Parameters &amp; Main Results'!$C$20:$C$21)</f>
        <v>3.7491935102617786E-3</v>
      </c>
      <c r="Z2001" s="17">
        <f t="shared" ca="1" si="1971"/>
        <v>1</v>
      </c>
      <c r="AE2001" s="252">
        <f t="shared" ca="1" si="1967"/>
        <v>0</v>
      </c>
      <c r="AF2001" s="253" t="e">
        <f t="shared" ca="1" si="1968"/>
        <v>#DIV/0!</v>
      </c>
      <c r="AG2001" s="258" t="e">
        <f t="shared" ca="1" si="1969"/>
        <v>#DIV/0!</v>
      </c>
      <c r="AH2001" s="227" t="e">
        <f ca="1">IF(SUM(AG2001:OFFSET(AG2001,(-HoldAggressiveTime-1),0,,))=0,"Defensive","Aggressive")</f>
        <v>#DIV/0!</v>
      </c>
    </row>
    <row r="2002" spans="1:34" ht="13" x14ac:dyDescent="0.15">
      <c r="A2002">
        <f t="shared" si="15"/>
        <v>5</v>
      </c>
      <c r="B2002">
        <f t="shared" si="16"/>
        <v>2037</v>
      </c>
      <c r="C2002" s="70">
        <f t="shared" si="1"/>
        <v>2037.3333333331821</v>
      </c>
      <c r="D2002" s="149">
        <f t="shared" si="383"/>
        <v>50221</v>
      </c>
      <c r="N2002" s="157">
        <f>(1+'Parameters &amp; Main Results'!$B$25)^(1/12)-1</f>
        <v>4.0741237836483535E-3</v>
      </c>
      <c r="O2002" s="157">
        <f>(1+'Parameters &amp; Main Results'!$B$27)^(1/12)-1</f>
        <v>1.2414877164492744E-3</v>
      </c>
      <c r="P2002" s="157">
        <f>(1+'Parameters &amp; Main Results'!$B$29)^(1/12)-1</f>
        <v>8.295381143461622E-4</v>
      </c>
      <c r="Q2002" s="158">
        <f>(1+'Parameters &amp; Main Results'!$B$31)^(1/12)-1</f>
        <v>4.0741237836483535E-3</v>
      </c>
      <c r="R2002" s="158">
        <f>(1+'Parameters &amp; Main Results'!$B$33)^(1/12)-1</f>
        <v>0</v>
      </c>
      <c r="S2002" s="158">
        <f>(1+'Parameters &amp; Main Results'!$B$35)^(1/12)-1</f>
        <v>0</v>
      </c>
      <c r="T2002" s="158">
        <f>(1+'Parameters &amp; Main Results'!$B$37)^(1/12)-1</f>
        <v>8.295381143461622E-4</v>
      </c>
      <c r="U2002" s="240">
        <v>0</v>
      </c>
      <c r="V2002" s="240">
        <v>0</v>
      </c>
      <c r="W2002" s="255">
        <f t="shared" ca="1" si="1970"/>
        <v>0</v>
      </c>
      <c r="X2002" s="223">
        <f>MMULT(N2002:T2002,'Parameters &amp; Main Results'!$B$12:$B$18)-'Parameters &amp; Main Results'!$B$22/12+MMULT(U2002:V2002,'Parameters &amp; Main Results'!$B$20:$B$21)</f>
        <v>3.3037006200767609E-3</v>
      </c>
      <c r="Y2002" s="223">
        <f>MMULT(N2002:T2002,'Parameters &amp; Main Results'!$C$12:$C$18)-'Parameters &amp; Main Results'!$C$22/12+MMULT(U2002:V2002,'Parameters &amp; Main Results'!$C$20:$C$21)</f>
        <v>3.7491935102617786E-3</v>
      </c>
      <c r="Z2002" s="17">
        <f t="shared" ca="1" si="1971"/>
        <v>1</v>
      </c>
      <c r="AE2002" s="252">
        <f t="shared" ref="AE2002:AE2065" ca="1" si="1972">OFFSET(F2002,-Lookback,0,,)</f>
        <v>0</v>
      </c>
      <c r="AF2002" s="253" t="e">
        <f t="shared" ca="1" si="1968"/>
        <v>#DIV/0!</v>
      </c>
      <c r="AG2002" s="258" t="e">
        <f t="shared" ca="1" si="1969"/>
        <v>#DIV/0!</v>
      </c>
      <c r="AH2002" s="227" t="e">
        <f ca="1">IF(SUM(AG2002:OFFSET(AG2002,(-HoldAggressiveTime-1),0,,))=0,"Defensive","Aggressive")</f>
        <v>#DIV/0!</v>
      </c>
    </row>
    <row r="2003" spans="1:34" ht="13" x14ac:dyDescent="0.15">
      <c r="A2003">
        <f t="shared" si="15"/>
        <v>6</v>
      </c>
      <c r="B2003">
        <f t="shared" si="16"/>
        <v>2037</v>
      </c>
      <c r="C2003" s="70">
        <f t="shared" si="1"/>
        <v>2037.4166666665153</v>
      </c>
      <c r="D2003" s="149">
        <f t="shared" si="383"/>
        <v>50252</v>
      </c>
      <c r="N2003" s="157">
        <f>(1+'Parameters &amp; Main Results'!$B$25)^(1/12)-1</f>
        <v>4.0741237836483535E-3</v>
      </c>
      <c r="O2003" s="157">
        <f>(1+'Parameters &amp; Main Results'!$B$27)^(1/12)-1</f>
        <v>1.2414877164492744E-3</v>
      </c>
      <c r="P2003" s="157">
        <f>(1+'Parameters &amp; Main Results'!$B$29)^(1/12)-1</f>
        <v>8.295381143461622E-4</v>
      </c>
      <c r="Q2003" s="158">
        <f>(1+'Parameters &amp; Main Results'!$B$31)^(1/12)-1</f>
        <v>4.0741237836483535E-3</v>
      </c>
      <c r="R2003" s="158">
        <f>(1+'Parameters &amp; Main Results'!$B$33)^(1/12)-1</f>
        <v>0</v>
      </c>
      <c r="S2003" s="158">
        <f>(1+'Parameters &amp; Main Results'!$B$35)^(1/12)-1</f>
        <v>0</v>
      </c>
      <c r="T2003" s="158">
        <f>(1+'Parameters &amp; Main Results'!$B$37)^(1/12)-1</f>
        <v>8.295381143461622E-4</v>
      </c>
      <c r="U2003" s="240">
        <v>0</v>
      </c>
      <c r="V2003" s="240">
        <v>0</v>
      </c>
      <c r="W2003" s="255">
        <f t="shared" ca="1" si="1970"/>
        <v>0</v>
      </c>
      <c r="X2003" s="223">
        <f>MMULT(N2003:T2003,'Parameters &amp; Main Results'!$B$12:$B$18)-'Parameters &amp; Main Results'!$B$22/12+MMULT(U2003:V2003,'Parameters &amp; Main Results'!$B$20:$B$21)</f>
        <v>3.3037006200767609E-3</v>
      </c>
      <c r="Y2003" s="223">
        <f>MMULT(N2003:T2003,'Parameters &amp; Main Results'!$C$12:$C$18)-'Parameters &amp; Main Results'!$C$22/12+MMULT(U2003:V2003,'Parameters &amp; Main Results'!$C$20:$C$21)</f>
        <v>3.7491935102617786E-3</v>
      </c>
      <c r="Z2003" s="17">
        <f t="shared" ca="1" si="1971"/>
        <v>1</v>
      </c>
      <c r="AE2003" s="252">
        <f t="shared" ca="1" si="1972"/>
        <v>0</v>
      </c>
      <c r="AF2003" s="253" t="e">
        <f t="shared" ref="AF2003:AF2066" ca="1" si="1973">(F2003-AE2003)/AE2003</f>
        <v>#DIV/0!</v>
      </c>
      <c r="AG2003" s="258" t="e">
        <f t="shared" ref="AG2003:AG2066" ca="1" si="1974">IF(AF2003&gt;MktDrop,0,1)</f>
        <v>#DIV/0!</v>
      </c>
      <c r="AH2003" s="227" t="e">
        <f ca="1">IF(SUM(AG2003:OFFSET(AG2003,(-HoldAggressiveTime-1),0,,))=0,"Defensive","Aggressive")</f>
        <v>#DIV/0!</v>
      </c>
    </row>
    <row r="2004" spans="1:34" ht="13" x14ac:dyDescent="0.15">
      <c r="A2004">
        <f t="shared" si="15"/>
        <v>7</v>
      </c>
      <c r="B2004">
        <f t="shared" si="16"/>
        <v>2037</v>
      </c>
      <c r="C2004" s="70">
        <f t="shared" si="1"/>
        <v>2037.4999999998486</v>
      </c>
      <c r="D2004" s="149">
        <f t="shared" si="383"/>
        <v>50283</v>
      </c>
      <c r="N2004" s="157">
        <f>(1+'Parameters &amp; Main Results'!$B$25)^(1/12)-1</f>
        <v>4.0741237836483535E-3</v>
      </c>
      <c r="O2004" s="157">
        <f>(1+'Parameters &amp; Main Results'!$B$27)^(1/12)-1</f>
        <v>1.2414877164492744E-3</v>
      </c>
      <c r="P2004" s="157">
        <f>(1+'Parameters &amp; Main Results'!$B$29)^(1/12)-1</f>
        <v>8.295381143461622E-4</v>
      </c>
      <c r="Q2004" s="158">
        <f>(1+'Parameters &amp; Main Results'!$B$31)^(1/12)-1</f>
        <v>4.0741237836483535E-3</v>
      </c>
      <c r="R2004" s="158">
        <f>(1+'Parameters &amp; Main Results'!$B$33)^(1/12)-1</f>
        <v>0</v>
      </c>
      <c r="S2004" s="158">
        <f>(1+'Parameters &amp; Main Results'!$B$35)^(1/12)-1</f>
        <v>0</v>
      </c>
      <c r="T2004" s="158">
        <f>(1+'Parameters &amp; Main Results'!$B$37)^(1/12)-1</f>
        <v>8.295381143461622E-4</v>
      </c>
      <c r="U2004" s="240">
        <v>0</v>
      </c>
      <c r="V2004" s="240">
        <v>0</v>
      </c>
      <c r="W2004" s="255">
        <f t="shared" ref="W2004:W2067" ca="1" si="1975">IFERROR(IF(AH2004="Aggressive",Y2004,X2004),0)</f>
        <v>0</v>
      </c>
      <c r="X2004" s="223">
        <f>MMULT(N2004:T2004,'Parameters &amp; Main Results'!$B$12:$B$18)-'Parameters &amp; Main Results'!$B$22/12+MMULT(U2004:V2004,'Parameters &amp; Main Results'!$B$20:$B$21)</f>
        <v>3.3037006200767609E-3</v>
      </c>
      <c r="Y2004" s="223">
        <f>MMULT(N2004:T2004,'Parameters &amp; Main Results'!$C$12:$C$18)-'Parameters &amp; Main Results'!$C$22/12+MMULT(U2004:V2004,'Parameters &amp; Main Results'!$C$20:$C$21)</f>
        <v>3.7491935102617786E-3</v>
      </c>
      <c r="Z2004" s="17">
        <f t="shared" ca="1" si="1971"/>
        <v>1</v>
      </c>
      <c r="AE2004" s="252">
        <f t="shared" ca="1" si="1972"/>
        <v>0</v>
      </c>
      <c r="AF2004" s="253" t="e">
        <f t="shared" ca="1" si="1973"/>
        <v>#DIV/0!</v>
      </c>
      <c r="AG2004" s="258" t="e">
        <f t="shared" ca="1" si="1974"/>
        <v>#DIV/0!</v>
      </c>
      <c r="AH2004" s="227" t="e">
        <f ca="1">IF(SUM(AG2004:OFFSET(AG2004,(-HoldAggressiveTime-1),0,,))=0,"Defensive","Aggressive")</f>
        <v>#DIV/0!</v>
      </c>
    </row>
    <row r="2005" spans="1:34" ht="13" x14ac:dyDescent="0.15">
      <c r="A2005">
        <f t="shared" si="15"/>
        <v>8</v>
      </c>
      <c r="B2005">
        <f t="shared" si="16"/>
        <v>2037</v>
      </c>
      <c r="C2005" s="70">
        <f t="shared" si="1"/>
        <v>2037.5833333331818</v>
      </c>
      <c r="D2005" s="149">
        <f t="shared" si="383"/>
        <v>50313</v>
      </c>
      <c r="N2005" s="157">
        <f>(1+'Parameters &amp; Main Results'!$B$25)^(1/12)-1</f>
        <v>4.0741237836483535E-3</v>
      </c>
      <c r="O2005" s="157">
        <f>(1+'Parameters &amp; Main Results'!$B$27)^(1/12)-1</f>
        <v>1.2414877164492744E-3</v>
      </c>
      <c r="P2005" s="157">
        <f>(1+'Parameters &amp; Main Results'!$B$29)^(1/12)-1</f>
        <v>8.295381143461622E-4</v>
      </c>
      <c r="Q2005" s="158">
        <f>(1+'Parameters &amp; Main Results'!$B$31)^(1/12)-1</f>
        <v>4.0741237836483535E-3</v>
      </c>
      <c r="R2005" s="158">
        <f>(1+'Parameters &amp; Main Results'!$B$33)^(1/12)-1</f>
        <v>0</v>
      </c>
      <c r="S2005" s="158">
        <f>(1+'Parameters &amp; Main Results'!$B$35)^(1/12)-1</f>
        <v>0</v>
      </c>
      <c r="T2005" s="158">
        <f>(1+'Parameters &amp; Main Results'!$B$37)^(1/12)-1</f>
        <v>8.295381143461622E-4</v>
      </c>
      <c r="U2005" s="240">
        <v>0</v>
      </c>
      <c r="V2005" s="240">
        <v>0</v>
      </c>
      <c r="W2005" s="255">
        <f t="shared" ca="1" si="1975"/>
        <v>0</v>
      </c>
      <c r="X2005" s="223">
        <f>MMULT(N2005:T2005,'Parameters &amp; Main Results'!$B$12:$B$18)-'Parameters &amp; Main Results'!$B$22/12+MMULT(U2005:V2005,'Parameters &amp; Main Results'!$B$20:$B$21)</f>
        <v>3.3037006200767609E-3</v>
      </c>
      <c r="Y2005" s="223">
        <f>MMULT(N2005:T2005,'Parameters &amp; Main Results'!$C$12:$C$18)-'Parameters &amp; Main Results'!$C$22/12+MMULT(U2005:V2005,'Parameters &amp; Main Results'!$C$20:$C$21)</f>
        <v>3.7491935102617786E-3</v>
      </c>
      <c r="Z2005" s="17">
        <f t="shared" ca="1" si="1971"/>
        <v>1</v>
      </c>
      <c r="AE2005" s="252">
        <f t="shared" ca="1" si="1972"/>
        <v>0</v>
      </c>
      <c r="AF2005" s="253" t="e">
        <f t="shared" ca="1" si="1973"/>
        <v>#DIV/0!</v>
      </c>
      <c r="AG2005" s="258" t="e">
        <f t="shared" ca="1" si="1974"/>
        <v>#DIV/0!</v>
      </c>
      <c r="AH2005" s="227" t="e">
        <f ca="1">IF(SUM(AG2005:OFFSET(AG2005,(-HoldAggressiveTime-1),0,,))=0,"Defensive","Aggressive")</f>
        <v>#DIV/0!</v>
      </c>
    </row>
    <row r="2006" spans="1:34" ht="13" x14ac:dyDescent="0.15">
      <c r="A2006">
        <f t="shared" si="15"/>
        <v>9</v>
      </c>
      <c r="B2006">
        <f t="shared" si="16"/>
        <v>2037</v>
      </c>
      <c r="C2006" s="70">
        <f t="shared" si="1"/>
        <v>2037.6666666665151</v>
      </c>
      <c r="D2006" s="149">
        <f t="shared" si="383"/>
        <v>50344</v>
      </c>
      <c r="N2006" s="157">
        <f>(1+'Parameters &amp; Main Results'!$B$25)^(1/12)-1</f>
        <v>4.0741237836483535E-3</v>
      </c>
      <c r="O2006" s="157">
        <f>(1+'Parameters &amp; Main Results'!$B$27)^(1/12)-1</f>
        <v>1.2414877164492744E-3</v>
      </c>
      <c r="P2006" s="157">
        <f>(1+'Parameters &amp; Main Results'!$B$29)^(1/12)-1</f>
        <v>8.295381143461622E-4</v>
      </c>
      <c r="Q2006" s="158">
        <f>(1+'Parameters &amp; Main Results'!$B$31)^(1/12)-1</f>
        <v>4.0741237836483535E-3</v>
      </c>
      <c r="R2006" s="158">
        <f>(1+'Parameters &amp; Main Results'!$B$33)^(1/12)-1</f>
        <v>0</v>
      </c>
      <c r="S2006" s="158">
        <f>(1+'Parameters &amp; Main Results'!$B$35)^(1/12)-1</f>
        <v>0</v>
      </c>
      <c r="T2006" s="158">
        <f>(1+'Parameters &amp; Main Results'!$B$37)^(1/12)-1</f>
        <v>8.295381143461622E-4</v>
      </c>
      <c r="U2006" s="240">
        <v>0</v>
      </c>
      <c r="V2006" s="240">
        <v>0</v>
      </c>
      <c r="W2006" s="255">
        <f t="shared" ca="1" si="1975"/>
        <v>0</v>
      </c>
      <c r="X2006" s="223">
        <f>MMULT(N2006:T2006,'Parameters &amp; Main Results'!$B$12:$B$18)-'Parameters &amp; Main Results'!$B$22/12+MMULT(U2006:V2006,'Parameters &amp; Main Results'!$B$20:$B$21)</f>
        <v>3.3037006200767609E-3</v>
      </c>
      <c r="Y2006" s="223">
        <f>MMULT(N2006:T2006,'Parameters &amp; Main Results'!$C$12:$C$18)-'Parameters &amp; Main Results'!$C$22/12+MMULT(U2006:V2006,'Parameters &amp; Main Results'!$C$20:$C$21)</f>
        <v>3.7491935102617786E-3</v>
      </c>
      <c r="Z2006" s="17">
        <f t="shared" ca="1" si="1971"/>
        <v>1</v>
      </c>
      <c r="AE2006" s="252">
        <f t="shared" ca="1" si="1972"/>
        <v>0</v>
      </c>
      <c r="AF2006" s="253" t="e">
        <f t="shared" ca="1" si="1973"/>
        <v>#DIV/0!</v>
      </c>
      <c r="AG2006" s="258" t="e">
        <f t="shared" ca="1" si="1974"/>
        <v>#DIV/0!</v>
      </c>
      <c r="AH2006" s="227" t="e">
        <f ca="1">IF(SUM(AG2006:OFFSET(AG2006,(-HoldAggressiveTime-1),0,,))=0,"Defensive","Aggressive")</f>
        <v>#DIV/0!</v>
      </c>
    </row>
    <row r="2007" spans="1:34" ht="13" x14ac:dyDescent="0.15">
      <c r="A2007">
        <f t="shared" si="15"/>
        <v>10</v>
      </c>
      <c r="B2007">
        <f t="shared" si="16"/>
        <v>2037</v>
      </c>
      <c r="C2007" s="70">
        <f t="shared" si="1"/>
        <v>2037.7499999998483</v>
      </c>
      <c r="D2007" s="149">
        <f t="shared" si="383"/>
        <v>50374</v>
      </c>
      <c r="N2007" s="157">
        <f>(1+'Parameters &amp; Main Results'!$B$25)^(1/12)-1</f>
        <v>4.0741237836483535E-3</v>
      </c>
      <c r="O2007" s="157">
        <f>(1+'Parameters &amp; Main Results'!$B$27)^(1/12)-1</f>
        <v>1.2414877164492744E-3</v>
      </c>
      <c r="P2007" s="157">
        <f>(1+'Parameters &amp; Main Results'!$B$29)^(1/12)-1</f>
        <v>8.295381143461622E-4</v>
      </c>
      <c r="Q2007" s="158">
        <f>(1+'Parameters &amp; Main Results'!$B$31)^(1/12)-1</f>
        <v>4.0741237836483535E-3</v>
      </c>
      <c r="R2007" s="158">
        <f>(1+'Parameters &amp; Main Results'!$B$33)^(1/12)-1</f>
        <v>0</v>
      </c>
      <c r="S2007" s="158">
        <f>(1+'Parameters &amp; Main Results'!$B$35)^(1/12)-1</f>
        <v>0</v>
      </c>
      <c r="T2007" s="158">
        <f>(1+'Parameters &amp; Main Results'!$B$37)^(1/12)-1</f>
        <v>8.295381143461622E-4</v>
      </c>
      <c r="U2007" s="240">
        <v>0</v>
      </c>
      <c r="V2007" s="240">
        <v>0</v>
      </c>
      <c r="W2007" s="255">
        <f t="shared" ca="1" si="1975"/>
        <v>0</v>
      </c>
      <c r="X2007" s="223">
        <f>MMULT(N2007:T2007,'Parameters &amp; Main Results'!$B$12:$B$18)-'Parameters &amp; Main Results'!$B$22/12+MMULT(U2007:V2007,'Parameters &amp; Main Results'!$B$20:$B$21)</f>
        <v>3.3037006200767609E-3</v>
      </c>
      <c r="Y2007" s="223">
        <f>MMULT(N2007:T2007,'Parameters &amp; Main Results'!$C$12:$C$18)-'Parameters &amp; Main Results'!$C$22/12+MMULT(U2007:V2007,'Parameters &amp; Main Results'!$C$20:$C$21)</f>
        <v>3.7491935102617786E-3</v>
      </c>
      <c r="Z2007" s="17">
        <f t="shared" ca="1" si="1971"/>
        <v>1</v>
      </c>
      <c r="AE2007" s="252">
        <f t="shared" ca="1" si="1972"/>
        <v>0</v>
      </c>
      <c r="AF2007" s="253" t="e">
        <f t="shared" ca="1" si="1973"/>
        <v>#DIV/0!</v>
      </c>
      <c r="AG2007" s="258" t="e">
        <f t="shared" ca="1" si="1974"/>
        <v>#DIV/0!</v>
      </c>
      <c r="AH2007" s="227" t="e">
        <f ca="1">IF(SUM(AG2007:OFFSET(AG2007,(-HoldAggressiveTime-1),0,,))=0,"Defensive","Aggressive")</f>
        <v>#DIV/0!</v>
      </c>
    </row>
    <row r="2008" spans="1:34" ht="13" x14ac:dyDescent="0.15">
      <c r="A2008">
        <f t="shared" si="15"/>
        <v>11</v>
      </c>
      <c r="B2008">
        <f t="shared" si="16"/>
        <v>2037</v>
      </c>
      <c r="C2008" s="70">
        <f t="shared" si="1"/>
        <v>2037.8333333331816</v>
      </c>
      <c r="D2008" s="149">
        <f t="shared" si="383"/>
        <v>50405</v>
      </c>
      <c r="N2008" s="157">
        <f>(1+'Parameters &amp; Main Results'!$B$25)^(1/12)-1</f>
        <v>4.0741237836483535E-3</v>
      </c>
      <c r="O2008" s="157">
        <f>(1+'Parameters &amp; Main Results'!$B$27)^(1/12)-1</f>
        <v>1.2414877164492744E-3</v>
      </c>
      <c r="P2008" s="157">
        <f>(1+'Parameters &amp; Main Results'!$B$29)^(1/12)-1</f>
        <v>8.295381143461622E-4</v>
      </c>
      <c r="Q2008" s="158">
        <f>(1+'Parameters &amp; Main Results'!$B$31)^(1/12)-1</f>
        <v>4.0741237836483535E-3</v>
      </c>
      <c r="R2008" s="158">
        <f>(1+'Parameters &amp; Main Results'!$B$33)^(1/12)-1</f>
        <v>0</v>
      </c>
      <c r="S2008" s="158">
        <f>(1+'Parameters &amp; Main Results'!$B$35)^(1/12)-1</f>
        <v>0</v>
      </c>
      <c r="T2008" s="158">
        <f>(1+'Parameters &amp; Main Results'!$B$37)^(1/12)-1</f>
        <v>8.295381143461622E-4</v>
      </c>
      <c r="U2008" s="240">
        <v>0</v>
      </c>
      <c r="V2008" s="240">
        <v>0</v>
      </c>
      <c r="W2008" s="255">
        <f t="shared" ca="1" si="1975"/>
        <v>0</v>
      </c>
      <c r="X2008" s="223">
        <f>MMULT(N2008:T2008,'Parameters &amp; Main Results'!$B$12:$B$18)-'Parameters &amp; Main Results'!$B$22/12+MMULT(U2008:V2008,'Parameters &amp; Main Results'!$B$20:$B$21)</f>
        <v>3.3037006200767609E-3</v>
      </c>
      <c r="Y2008" s="223">
        <f>MMULT(N2008:T2008,'Parameters &amp; Main Results'!$C$12:$C$18)-'Parameters &amp; Main Results'!$C$22/12+MMULT(U2008:V2008,'Parameters &amp; Main Results'!$C$20:$C$21)</f>
        <v>3.7491935102617786E-3</v>
      </c>
      <c r="Z2008" s="17">
        <f t="shared" ca="1" si="1971"/>
        <v>1</v>
      </c>
      <c r="AE2008" s="252">
        <f t="shared" ca="1" si="1972"/>
        <v>0</v>
      </c>
      <c r="AF2008" s="253" t="e">
        <f t="shared" ca="1" si="1973"/>
        <v>#DIV/0!</v>
      </c>
      <c r="AG2008" s="258" t="e">
        <f t="shared" ca="1" si="1974"/>
        <v>#DIV/0!</v>
      </c>
      <c r="AH2008" s="227" t="e">
        <f ca="1">IF(SUM(AG2008:OFFSET(AG2008,(-HoldAggressiveTime-1),0,,))=0,"Defensive","Aggressive")</f>
        <v>#DIV/0!</v>
      </c>
    </row>
    <row r="2009" spans="1:34" ht="13" x14ac:dyDescent="0.15">
      <c r="A2009">
        <f t="shared" si="15"/>
        <v>12</v>
      </c>
      <c r="B2009">
        <f t="shared" si="16"/>
        <v>2037</v>
      </c>
      <c r="C2009" s="70">
        <f t="shared" si="1"/>
        <v>2037.9166666665149</v>
      </c>
      <c r="D2009" s="149">
        <f t="shared" si="383"/>
        <v>50436</v>
      </c>
      <c r="N2009" s="157">
        <f>(1+'Parameters &amp; Main Results'!$B$25)^(1/12)-1</f>
        <v>4.0741237836483535E-3</v>
      </c>
      <c r="O2009" s="157">
        <f>(1+'Parameters &amp; Main Results'!$B$27)^(1/12)-1</f>
        <v>1.2414877164492744E-3</v>
      </c>
      <c r="P2009" s="157">
        <f>(1+'Parameters &amp; Main Results'!$B$29)^(1/12)-1</f>
        <v>8.295381143461622E-4</v>
      </c>
      <c r="Q2009" s="158">
        <f>(1+'Parameters &amp; Main Results'!$B$31)^(1/12)-1</f>
        <v>4.0741237836483535E-3</v>
      </c>
      <c r="R2009" s="158">
        <f>(1+'Parameters &amp; Main Results'!$B$33)^(1/12)-1</f>
        <v>0</v>
      </c>
      <c r="S2009" s="158">
        <f>(1+'Parameters &amp; Main Results'!$B$35)^(1/12)-1</f>
        <v>0</v>
      </c>
      <c r="T2009" s="158">
        <f>(1+'Parameters &amp; Main Results'!$B$37)^(1/12)-1</f>
        <v>8.295381143461622E-4</v>
      </c>
      <c r="U2009" s="240">
        <v>0</v>
      </c>
      <c r="V2009" s="240">
        <v>0</v>
      </c>
      <c r="W2009" s="255">
        <f t="shared" ca="1" si="1975"/>
        <v>0</v>
      </c>
      <c r="X2009" s="223">
        <f>MMULT(N2009:T2009,'Parameters &amp; Main Results'!$B$12:$B$18)-'Parameters &amp; Main Results'!$B$22/12+MMULT(U2009:V2009,'Parameters &amp; Main Results'!$B$20:$B$21)</f>
        <v>3.3037006200767609E-3</v>
      </c>
      <c r="Y2009" s="223">
        <f>MMULT(N2009:T2009,'Parameters &amp; Main Results'!$C$12:$C$18)-'Parameters &amp; Main Results'!$C$22/12+MMULT(U2009:V2009,'Parameters &amp; Main Results'!$C$20:$C$21)</f>
        <v>3.7491935102617786E-3</v>
      </c>
      <c r="Z2009" s="17">
        <f t="shared" ref="Z2009:Z2072" ca="1" si="1976">Z2010*(1+W2009)</f>
        <v>1</v>
      </c>
      <c r="AE2009" s="252">
        <f t="shared" ca="1" si="1972"/>
        <v>0</v>
      </c>
      <c r="AF2009" s="253" t="e">
        <f t="shared" ca="1" si="1973"/>
        <v>#DIV/0!</v>
      </c>
      <c r="AG2009" s="258" t="e">
        <f t="shared" ca="1" si="1974"/>
        <v>#DIV/0!</v>
      </c>
      <c r="AH2009" s="227" t="e">
        <f ca="1">IF(SUM(AG2009:OFFSET(AG2009,(-HoldAggressiveTime-1),0,,))=0,"Defensive","Aggressive")</f>
        <v>#DIV/0!</v>
      </c>
    </row>
    <row r="2010" spans="1:34" ht="13" x14ac:dyDescent="0.15">
      <c r="A2010">
        <f t="shared" si="15"/>
        <v>1</v>
      </c>
      <c r="B2010">
        <f t="shared" si="16"/>
        <v>2038</v>
      </c>
      <c r="C2010" s="70">
        <f t="shared" si="1"/>
        <v>2037.9999999998481</v>
      </c>
      <c r="D2010" s="149">
        <f t="shared" si="383"/>
        <v>50464</v>
      </c>
      <c r="N2010" s="157">
        <f>(1+'Parameters &amp; Main Results'!$B$25)^(1/12)-1</f>
        <v>4.0741237836483535E-3</v>
      </c>
      <c r="O2010" s="157">
        <f>(1+'Parameters &amp; Main Results'!$B$27)^(1/12)-1</f>
        <v>1.2414877164492744E-3</v>
      </c>
      <c r="P2010" s="157">
        <f>(1+'Parameters &amp; Main Results'!$B$29)^(1/12)-1</f>
        <v>8.295381143461622E-4</v>
      </c>
      <c r="Q2010" s="158">
        <f>(1+'Parameters &amp; Main Results'!$B$31)^(1/12)-1</f>
        <v>4.0741237836483535E-3</v>
      </c>
      <c r="R2010" s="158">
        <f>(1+'Parameters &amp; Main Results'!$B$33)^(1/12)-1</f>
        <v>0</v>
      </c>
      <c r="S2010" s="158">
        <f>(1+'Parameters &amp; Main Results'!$B$35)^(1/12)-1</f>
        <v>0</v>
      </c>
      <c r="T2010" s="158">
        <f>(1+'Parameters &amp; Main Results'!$B$37)^(1/12)-1</f>
        <v>8.295381143461622E-4</v>
      </c>
      <c r="U2010" s="240">
        <v>0</v>
      </c>
      <c r="V2010" s="240">
        <v>0</v>
      </c>
      <c r="W2010" s="255">
        <f t="shared" ca="1" si="1975"/>
        <v>0</v>
      </c>
      <c r="X2010" s="223">
        <f>MMULT(N2010:T2010,'Parameters &amp; Main Results'!$B$12:$B$18)-'Parameters &amp; Main Results'!$B$22/12+MMULT(U2010:V2010,'Parameters &amp; Main Results'!$B$20:$B$21)</f>
        <v>3.3037006200767609E-3</v>
      </c>
      <c r="Y2010" s="223">
        <f>MMULT(N2010:T2010,'Parameters &amp; Main Results'!$C$12:$C$18)-'Parameters &amp; Main Results'!$C$22/12+MMULT(U2010:V2010,'Parameters &amp; Main Results'!$C$20:$C$21)</f>
        <v>3.7491935102617786E-3</v>
      </c>
      <c r="Z2010" s="17">
        <f t="shared" ca="1" si="1976"/>
        <v>1</v>
      </c>
      <c r="AE2010" s="252">
        <f t="shared" ca="1" si="1972"/>
        <v>0</v>
      </c>
      <c r="AF2010" s="253" t="e">
        <f t="shared" ca="1" si="1973"/>
        <v>#DIV/0!</v>
      </c>
      <c r="AG2010" s="258" t="e">
        <f t="shared" ca="1" si="1974"/>
        <v>#DIV/0!</v>
      </c>
      <c r="AH2010" s="227" t="e">
        <f ca="1">IF(SUM(AG2010:OFFSET(AG2010,(-HoldAggressiveTime-1),0,,))=0,"Defensive","Aggressive")</f>
        <v>#DIV/0!</v>
      </c>
    </row>
    <row r="2011" spans="1:34" ht="13" x14ac:dyDescent="0.15">
      <c r="A2011">
        <f t="shared" si="15"/>
        <v>2</v>
      </c>
      <c r="B2011">
        <f t="shared" si="16"/>
        <v>2038</v>
      </c>
      <c r="C2011" s="70">
        <f t="shared" si="1"/>
        <v>2038.0833333331814</v>
      </c>
      <c r="D2011" s="149">
        <f t="shared" si="383"/>
        <v>50495</v>
      </c>
      <c r="N2011" s="157">
        <f>(1+'Parameters &amp; Main Results'!$B$25)^(1/12)-1</f>
        <v>4.0741237836483535E-3</v>
      </c>
      <c r="O2011" s="157">
        <f>(1+'Parameters &amp; Main Results'!$B$27)^(1/12)-1</f>
        <v>1.2414877164492744E-3</v>
      </c>
      <c r="P2011" s="157">
        <f>(1+'Parameters &amp; Main Results'!$B$29)^(1/12)-1</f>
        <v>8.295381143461622E-4</v>
      </c>
      <c r="Q2011" s="158">
        <f>(1+'Parameters &amp; Main Results'!$B$31)^(1/12)-1</f>
        <v>4.0741237836483535E-3</v>
      </c>
      <c r="R2011" s="158">
        <f>(1+'Parameters &amp; Main Results'!$B$33)^(1/12)-1</f>
        <v>0</v>
      </c>
      <c r="S2011" s="158">
        <f>(1+'Parameters &amp; Main Results'!$B$35)^(1/12)-1</f>
        <v>0</v>
      </c>
      <c r="T2011" s="158">
        <f>(1+'Parameters &amp; Main Results'!$B$37)^(1/12)-1</f>
        <v>8.295381143461622E-4</v>
      </c>
      <c r="U2011" s="240">
        <v>0</v>
      </c>
      <c r="V2011" s="240">
        <v>0</v>
      </c>
      <c r="W2011" s="255">
        <f t="shared" ca="1" si="1975"/>
        <v>0</v>
      </c>
      <c r="X2011" s="223">
        <f>MMULT(N2011:T2011,'Parameters &amp; Main Results'!$B$12:$B$18)-'Parameters &amp; Main Results'!$B$22/12+MMULT(U2011:V2011,'Parameters &amp; Main Results'!$B$20:$B$21)</f>
        <v>3.3037006200767609E-3</v>
      </c>
      <c r="Y2011" s="223">
        <f>MMULT(N2011:T2011,'Parameters &amp; Main Results'!$C$12:$C$18)-'Parameters &amp; Main Results'!$C$22/12+MMULT(U2011:V2011,'Parameters &amp; Main Results'!$C$20:$C$21)</f>
        <v>3.7491935102617786E-3</v>
      </c>
      <c r="Z2011" s="17">
        <f t="shared" ca="1" si="1976"/>
        <v>1</v>
      </c>
      <c r="AE2011" s="252">
        <f t="shared" ca="1" si="1972"/>
        <v>0</v>
      </c>
      <c r="AF2011" s="253" t="e">
        <f t="shared" ca="1" si="1973"/>
        <v>#DIV/0!</v>
      </c>
      <c r="AG2011" s="258" t="e">
        <f t="shared" ca="1" si="1974"/>
        <v>#DIV/0!</v>
      </c>
      <c r="AH2011" s="227" t="e">
        <f ca="1">IF(SUM(AG2011:OFFSET(AG2011,(-HoldAggressiveTime-1),0,,))=0,"Defensive","Aggressive")</f>
        <v>#DIV/0!</v>
      </c>
    </row>
    <row r="2012" spans="1:34" ht="13" x14ac:dyDescent="0.15">
      <c r="A2012">
        <f t="shared" si="15"/>
        <v>3</v>
      </c>
      <c r="B2012">
        <f t="shared" si="16"/>
        <v>2038</v>
      </c>
      <c r="C2012" s="70">
        <f t="shared" si="1"/>
        <v>2038.1666666665146</v>
      </c>
      <c r="D2012" s="149">
        <f t="shared" si="383"/>
        <v>50525</v>
      </c>
      <c r="N2012" s="157">
        <f>(1+'Parameters &amp; Main Results'!$B$25)^(1/12)-1</f>
        <v>4.0741237836483535E-3</v>
      </c>
      <c r="O2012" s="157">
        <f>(1+'Parameters &amp; Main Results'!$B$27)^(1/12)-1</f>
        <v>1.2414877164492744E-3</v>
      </c>
      <c r="P2012" s="157">
        <f>(1+'Parameters &amp; Main Results'!$B$29)^(1/12)-1</f>
        <v>8.295381143461622E-4</v>
      </c>
      <c r="Q2012" s="158">
        <f>(1+'Parameters &amp; Main Results'!$B$31)^(1/12)-1</f>
        <v>4.0741237836483535E-3</v>
      </c>
      <c r="R2012" s="158">
        <f>(1+'Parameters &amp; Main Results'!$B$33)^(1/12)-1</f>
        <v>0</v>
      </c>
      <c r="S2012" s="158">
        <f>(1+'Parameters &amp; Main Results'!$B$35)^(1/12)-1</f>
        <v>0</v>
      </c>
      <c r="T2012" s="158">
        <f>(1+'Parameters &amp; Main Results'!$B$37)^(1/12)-1</f>
        <v>8.295381143461622E-4</v>
      </c>
      <c r="U2012" s="240">
        <v>0</v>
      </c>
      <c r="V2012" s="240">
        <v>0</v>
      </c>
      <c r="W2012" s="255">
        <f t="shared" ca="1" si="1975"/>
        <v>0</v>
      </c>
      <c r="X2012" s="223">
        <f>MMULT(N2012:T2012,'Parameters &amp; Main Results'!$B$12:$B$18)-'Parameters &amp; Main Results'!$B$22/12+MMULT(U2012:V2012,'Parameters &amp; Main Results'!$B$20:$B$21)</f>
        <v>3.3037006200767609E-3</v>
      </c>
      <c r="Y2012" s="223">
        <f>MMULT(N2012:T2012,'Parameters &amp; Main Results'!$C$12:$C$18)-'Parameters &amp; Main Results'!$C$22/12+MMULT(U2012:V2012,'Parameters &amp; Main Results'!$C$20:$C$21)</f>
        <v>3.7491935102617786E-3</v>
      </c>
      <c r="Z2012" s="17">
        <f t="shared" ca="1" si="1976"/>
        <v>1</v>
      </c>
      <c r="AE2012" s="252">
        <f t="shared" ca="1" si="1972"/>
        <v>0</v>
      </c>
      <c r="AF2012" s="253" t="e">
        <f t="shared" ca="1" si="1973"/>
        <v>#DIV/0!</v>
      </c>
      <c r="AG2012" s="258" t="e">
        <f t="shared" ca="1" si="1974"/>
        <v>#DIV/0!</v>
      </c>
      <c r="AH2012" s="227" t="e">
        <f ca="1">IF(SUM(AG2012:OFFSET(AG2012,(-HoldAggressiveTime-1),0,,))=0,"Defensive","Aggressive")</f>
        <v>#DIV/0!</v>
      </c>
    </row>
    <row r="2013" spans="1:34" ht="13" x14ac:dyDescent="0.15">
      <c r="A2013">
        <f t="shared" si="15"/>
        <v>4</v>
      </c>
      <c r="B2013">
        <f t="shared" si="16"/>
        <v>2038</v>
      </c>
      <c r="C2013" s="70">
        <f t="shared" si="1"/>
        <v>2038.2499999998479</v>
      </c>
      <c r="D2013" s="149">
        <f t="shared" si="383"/>
        <v>50556</v>
      </c>
      <c r="N2013" s="157">
        <f>(1+'Parameters &amp; Main Results'!$B$25)^(1/12)-1</f>
        <v>4.0741237836483535E-3</v>
      </c>
      <c r="O2013" s="157">
        <f>(1+'Parameters &amp; Main Results'!$B$27)^(1/12)-1</f>
        <v>1.2414877164492744E-3</v>
      </c>
      <c r="P2013" s="157">
        <f>(1+'Parameters &amp; Main Results'!$B$29)^(1/12)-1</f>
        <v>8.295381143461622E-4</v>
      </c>
      <c r="Q2013" s="158">
        <f>(1+'Parameters &amp; Main Results'!$B$31)^(1/12)-1</f>
        <v>4.0741237836483535E-3</v>
      </c>
      <c r="R2013" s="158">
        <f>(1+'Parameters &amp; Main Results'!$B$33)^(1/12)-1</f>
        <v>0</v>
      </c>
      <c r="S2013" s="158">
        <f>(1+'Parameters &amp; Main Results'!$B$35)^(1/12)-1</f>
        <v>0</v>
      </c>
      <c r="T2013" s="158">
        <f>(1+'Parameters &amp; Main Results'!$B$37)^(1/12)-1</f>
        <v>8.295381143461622E-4</v>
      </c>
      <c r="U2013" s="240">
        <v>0</v>
      </c>
      <c r="V2013" s="240">
        <v>0</v>
      </c>
      <c r="W2013" s="255">
        <f t="shared" ca="1" si="1975"/>
        <v>0</v>
      </c>
      <c r="X2013" s="223">
        <f>MMULT(N2013:T2013,'Parameters &amp; Main Results'!$B$12:$B$18)-'Parameters &amp; Main Results'!$B$22/12+MMULT(U2013:V2013,'Parameters &amp; Main Results'!$B$20:$B$21)</f>
        <v>3.3037006200767609E-3</v>
      </c>
      <c r="Y2013" s="223">
        <f>MMULT(N2013:T2013,'Parameters &amp; Main Results'!$C$12:$C$18)-'Parameters &amp; Main Results'!$C$22/12+MMULT(U2013:V2013,'Parameters &amp; Main Results'!$C$20:$C$21)</f>
        <v>3.7491935102617786E-3</v>
      </c>
      <c r="Z2013" s="17">
        <f t="shared" ca="1" si="1976"/>
        <v>1</v>
      </c>
      <c r="AE2013" s="252">
        <f t="shared" ca="1" si="1972"/>
        <v>0</v>
      </c>
      <c r="AF2013" s="253" t="e">
        <f t="shared" ca="1" si="1973"/>
        <v>#DIV/0!</v>
      </c>
      <c r="AG2013" s="258" t="e">
        <f t="shared" ca="1" si="1974"/>
        <v>#DIV/0!</v>
      </c>
      <c r="AH2013" s="227" t="e">
        <f ca="1">IF(SUM(AG2013:OFFSET(AG2013,(-HoldAggressiveTime-1),0,,))=0,"Defensive","Aggressive")</f>
        <v>#DIV/0!</v>
      </c>
    </row>
    <row r="2014" spans="1:34" ht="13" x14ac:dyDescent="0.15">
      <c r="A2014">
        <f t="shared" si="15"/>
        <v>5</v>
      </c>
      <c r="B2014">
        <f t="shared" si="16"/>
        <v>2038</v>
      </c>
      <c r="C2014" s="70">
        <f t="shared" si="1"/>
        <v>2038.3333333331811</v>
      </c>
      <c r="D2014" s="149">
        <f t="shared" si="383"/>
        <v>50586</v>
      </c>
      <c r="N2014" s="157">
        <f>(1+'Parameters &amp; Main Results'!$B$25)^(1/12)-1</f>
        <v>4.0741237836483535E-3</v>
      </c>
      <c r="O2014" s="157">
        <f>(1+'Parameters &amp; Main Results'!$B$27)^(1/12)-1</f>
        <v>1.2414877164492744E-3</v>
      </c>
      <c r="P2014" s="157">
        <f>(1+'Parameters &amp; Main Results'!$B$29)^(1/12)-1</f>
        <v>8.295381143461622E-4</v>
      </c>
      <c r="Q2014" s="158">
        <f>(1+'Parameters &amp; Main Results'!$B$31)^(1/12)-1</f>
        <v>4.0741237836483535E-3</v>
      </c>
      <c r="R2014" s="158">
        <f>(1+'Parameters &amp; Main Results'!$B$33)^(1/12)-1</f>
        <v>0</v>
      </c>
      <c r="S2014" s="158">
        <f>(1+'Parameters &amp; Main Results'!$B$35)^(1/12)-1</f>
        <v>0</v>
      </c>
      <c r="T2014" s="158">
        <f>(1+'Parameters &amp; Main Results'!$B$37)^(1/12)-1</f>
        <v>8.295381143461622E-4</v>
      </c>
      <c r="U2014" s="240">
        <v>0</v>
      </c>
      <c r="V2014" s="240">
        <v>0</v>
      </c>
      <c r="W2014" s="255">
        <f t="shared" ca="1" si="1975"/>
        <v>0</v>
      </c>
      <c r="X2014" s="223">
        <f>MMULT(N2014:T2014,'Parameters &amp; Main Results'!$B$12:$B$18)-'Parameters &amp; Main Results'!$B$22/12+MMULT(U2014:V2014,'Parameters &amp; Main Results'!$B$20:$B$21)</f>
        <v>3.3037006200767609E-3</v>
      </c>
      <c r="Y2014" s="223">
        <f>MMULT(N2014:T2014,'Parameters &amp; Main Results'!$C$12:$C$18)-'Parameters &amp; Main Results'!$C$22/12+MMULT(U2014:V2014,'Parameters &amp; Main Results'!$C$20:$C$21)</f>
        <v>3.7491935102617786E-3</v>
      </c>
      <c r="Z2014" s="17">
        <f t="shared" ca="1" si="1976"/>
        <v>1</v>
      </c>
      <c r="AE2014" s="252">
        <f t="shared" ca="1" si="1972"/>
        <v>0</v>
      </c>
      <c r="AF2014" s="253" t="e">
        <f t="shared" ca="1" si="1973"/>
        <v>#DIV/0!</v>
      </c>
      <c r="AG2014" s="258" t="e">
        <f t="shared" ca="1" si="1974"/>
        <v>#DIV/0!</v>
      </c>
      <c r="AH2014" s="227" t="e">
        <f ca="1">IF(SUM(AG2014:OFFSET(AG2014,(-HoldAggressiveTime-1),0,,))=0,"Defensive","Aggressive")</f>
        <v>#DIV/0!</v>
      </c>
    </row>
    <row r="2015" spans="1:34" ht="13" x14ac:dyDescent="0.15">
      <c r="A2015">
        <f t="shared" si="15"/>
        <v>6</v>
      </c>
      <c r="B2015">
        <f t="shared" si="16"/>
        <v>2038</v>
      </c>
      <c r="C2015" s="70">
        <f t="shared" si="1"/>
        <v>2038.4166666665144</v>
      </c>
      <c r="D2015" s="149">
        <f t="shared" si="383"/>
        <v>50617</v>
      </c>
      <c r="N2015" s="157">
        <f>(1+'Parameters &amp; Main Results'!$B$25)^(1/12)-1</f>
        <v>4.0741237836483535E-3</v>
      </c>
      <c r="O2015" s="157">
        <f>(1+'Parameters &amp; Main Results'!$B$27)^(1/12)-1</f>
        <v>1.2414877164492744E-3</v>
      </c>
      <c r="P2015" s="157">
        <f>(1+'Parameters &amp; Main Results'!$B$29)^(1/12)-1</f>
        <v>8.295381143461622E-4</v>
      </c>
      <c r="Q2015" s="158">
        <f>(1+'Parameters &amp; Main Results'!$B$31)^(1/12)-1</f>
        <v>4.0741237836483535E-3</v>
      </c>
      <c r="R2015" s="158">
        <f>(1+'Parameters &amp; Main Results'!$B$33)^(1/12)-1</f>
        <v>0</v>
      </c>
      <c r="S2015" s="158">
        <f>(1+'Parameters &amp; Main Results'!$B$35)^(1/12)-1</f>
        <v>0</v>
      </c>
      <c r="T2015" s="158">
        <f>(1+'Parameters &amp; Main Results'!$B$37)^(1/12)-1</f>
        <v>8.295381143461622E-4</v>
      </c>
      <c r="U2015" s="240">
        <v>0</v>
      </c>
      <c r="V2015" s="240">
        <v>0</v>
      </c>
      <c r="W2015" s="255">
        <f t="shared" ca="1" si="1975"/>
        <v>0</v>
      </c>
      <c r="X2015" s="223">
        <f>MMULT(N2015:T2015,'Parameters &amp; Main Results'!$B$12:$B$18)-'Parameters &amp; Main Results'!$B$22/12+MMULT(U2015:V2015,'Parameters &amp; Main Results'!$B$20:$B$21)</f>
        <v>3.3037006200767609E-3</v>
      </c>
      <c r="Y2015" s="223">
        <f>MMULT(N2015:T2015,'Parameters &amp; Main Results'!$C$12:$C$18)-'Parameters &amp; Main Results'!$C$22/12+MMULT(U2015:V2015,'Parameters &amp; Main Results'!$C$20:$C$21)</f>
        <v>3.7491935102617786E-3</v>
      </c>
      <c r="Z2015" s="17">
        <f t="shared" ca="1" si="1976"/>
        <v>1</v>
      </c>
      <c r="AE2015" s="252">
        <f t="shared" ca="1" si="1972"/>
        <v>0</v>
      </c>
      <c r="AF2015" s="253" t="e">
        <f t="shared" ca="1" si="1973"/>
        <v>#DIV/0!</v>
      </c>
      <c r="AG2015" s="258" t="e">
        <f t="shared" ca="1" si="1974"/>
        <v>#DIV/0!</v>
      </c>
      <c r="AH2015" s="227" t="e">
        <f ca="1">IF(SUM(AG2015:OFFSET(AG2015,(-HoldAggressiveTime-1),0,,))=0,"Defensive","Aggressive")</f>
        <v>#DIV/0!</v>
      </c>
    </row>
    <row r="2016" spans="1:34" ht="13" x14ac:dyDescent="0.15">
      <c r="A2016">
        <f t="shared" si="15"/>
        <v>7</v>
      </c>
      <c r="B2016">
        <f t="shared" si="16"/>
        <v>2038</v>
      </c>
      <c r="C2016" s="70">
        <f t="shared" si="1"/>
        <v>2038.4999999998477</v>
      </c>
      <c r="D2016" s="149">
        <f t="shared" si="383"/>
        <v>50648</v>
      </c>
      <c r="N2016" s="157">
        <f>(1+'Parameters &amp; Main Results'!$B$25)^(1/12)-1</f>
        <v>4.0741237836483535E-3</v>
      </c>
      <c r="O2016" s="157">
        <f>(1+'Parameters &amp; Main Results'!$B$27)^(1/12)-1</f>
        <v>1.2414877164492744E-3</v>
      </c>
      <c r="P2016" s="157">
        <f>(1+'Parameters &amp; Main Results'!$B$29)^(1/12)-1</f>
        <v>8.295381143461622E-4</v>
      </c>
      <c r="Q2016" s="158">
        <f>(1+'Parameters &amp; Main Results'!$B$31)^(1/12)-1</f>
        <v>4.0741237836483535E-3</v>
      </c>
      <c r="R2016" s="158">
        <f>(1+'Parameters &amp; Main Results'!$B$33)^(1/12)-1</f>
        <v>0</v>
      </c>
      <c r="S2016" s="158">
        <f>(1+'Parameters &amp; Main Results'!$B$35)^(1/12)-1</f>
        <v>0</v>
      </c>
      <c r="T2016" s="158">
        <f>(1+'Parameters &amp; Main Results'!$B$37)^(1/12)-1</f>
        <v>8.295381143461622E-4</v>
      </c>
      <c r="U2016" s="240">
        <v>0</v>
      </c>
      <c r="V2016" s="240">
        <v>0</v>
      </c>
      <c r="W2016" s="255">
        <f t="shared" ca="1" si="1975"/>
        <v>0</v>
      </c>
      <c r="X2016" s="223">
        <f>MMULT(N2016:T2016,'Parameters &amp; Main Results'!$B$12:$B$18)-'Parameters &amp; Main Results'!$B$22/12+MMULT(U2016:V2016,'Parameters &amp; Main Results'!$B$20:$B$21)</f>
        <v>3.3037006200767609E-3</v>
      </c>
      <c r="Y2016" s="223">
        <f>MMULT(N2016:T2016,'Parameters &amp; Main Results'!$C$12:$C$18)-'Parameters &amp; Main Results'!$C$22/12+MMULT(U2016:V2016,'Parameters &amp; Main Results'!$C$20:$C$21)</f>
        <v>3.7491935102617786E-3</v>
      </c>
      <c r="Z2016" s="17">
        <f t="shared" ca="1" si="1976"/>
        <v>1</v>
      </c>
      <c r="AE2016" s="252">
        <f t="shared" ca="1" si="1972"/>
        <v>0</v>
      </c>
      <c r="AF2016" s="253" t="e">
        <f t="shared" ca="1" si="1973"/>
        <v>#DIV/0!</v>
      </c>
      <c r="AG2016" s="258" t="e">
        <f t="shared" ca="1" si="1974"/>
        <v>#DIV/0!</v>
      </c>
      <c r="AH2016" s="227" t="e">
        <f ca="1">IF(SUM(AG2016:OFFSET(AG2016,(-HoldAggressiveTime-1),0,,))=0,"Defensive","Aggressive")</f>
        <v>#DIV/0!</v>
      </c>
    </row>
    <row r="2017" spans="1:34" ht="13" x14ac:dyDescent="0.15">
      <c r="A2017">
        <f t="shared" si="15"/>
        <v>8</v>
      </c>
      <c r="B2017">
        <f t="shared" si="16"/>
        <v>2038</v>
      </c>
      <c r="C2017" s="70">
        <f t="shared" si="1"/>
        <v>2038.5833333331809</v>
      </c>
      <c r="D2017" s="149">
        <f t="shared" si="383"/>
        <v>50678</v>
      </c>
      <c r="N2017" s="157">
        <f>(1+'Parameters &amp; Main Results'!$B$25)^(1/12)-1</f>
        <v>4.0741237836483535E-3</v>
      </c>
      <c r="O2017" s="157">
        <f>(1+'Parameters &amp; Main Results'!$B$27)^(1/12)-1</f>
        <v>1.2414877164492744E-3</v>
      </c>
      <c r="P2017" s="157">
        <f>(1+'Parameters &amp; Main Results'!$B$29)^(1/12)-1</f>
        <v>8.295381143461622E-4</v>
      </c>
      <c r="Q2017" s="158">
        <f>(1+'Parameters &amp; Main Results'!$B$31)^(1/12)-1</f>
        <v>4.0741237836483535E-3</v>
      </c>
      <c r="R2017" s="158">
        <f>(1+'Parameters &amp; Main Results'!$B$33)^(1/12)-1</f>
        <v>0</v>
      </c>
      <c r="S2017" s="158">
        <f>(1+'Parameters &amp; Main Results'!$B$35)^(1/12)-1</f>
        <v>0</v>
      </c>
      <c r="T2017" s="158">
        <f>(1+'Parameters &amp; Main Results'!$B$37)^(1/12)-1</f>
        <v>8.295381143461622E-4</v>
      </c>
      <c r="U2017" s="240">
        <v>0</v>
      </c>
      <c r="V2017" s="240">
        <v>0</v>
      </c>
      <c r="W2017" s="255">
        <f t="shared" ca="1" si="1975"/>
        <v>0</v>
      </c>
      <c r="X2017" s="223">
        <f>MMULT(N2017:T2017,'Parameters &amp; Main Results'!$B$12:$B$18)-'Parameters &amp; Main Results'!$B$22/12+MMULT(U2017:V2017,'Parameters &amp; Main Results'!$B$20:$B$21)</f>
        <v>3.3037006200767609E-3</v>
      </c>
      <c r="Y2017" s="223">
        <f>MMULT(N2017:T2017,'Parameters &amp; Main Results'!$C$12:$C$18)-'Parameters &amp; Main Results'!$C$22/12+MMULT(U2017:V2017,'Parameters &amp; Main Results'!$C$20:$C$21)</f>
        <v>3.7491935102617786E-3</v>
      </c>
      <c r="Z2017" s="17">
        <f t="shared" ca="1" si="1976"/>
        <v>1</v>
      </c>
      <c r="AE2017" s="252">
        <f t="shared" ca="1" si="1972"/>
        <v>0</v>
      </c>
      <c r="AF2017" s="253" t="e">
        <f t="shared" ca="1" si="1973"/>
        <v>#DIV/0!</v>
      </c>
      <c r="AG2017" s="258" t="e">
        <f t="shared" ca="1" si="1974"/>
        <v>#DIV/0!</v>
      </c>
      <c r="AH2017" s="227" t="e">
        <f ca="1">IF(SUM(AG2017:OFFSET(AG2017,(-HoldAggressiveTime-1),0,,))=0,"Defensive","Aggressive")</f>
        <v>#DIV/0!</v>
      </c>
    </row>
    <row r="2018" spans="1:34" ht="13" x14ac:dyDescent="0.15">
      <c r="A2018">
        <f t="shared" si="15"/>
        <v>9</v>
      </c>
      <c r="B2018">
        <f t="shared" si="16"/>
        <v>2038</v>
      </c>
      <c r="C2018" s="70">
        <f t="shared" si="1"/>
        <v>2038.6666666665142</v>
      </c>
      <c r="D2018" s="149">
        <f t="shared" si="383"/>
        <v>50709</v>
      </c>
      <c r="N2018" s="157">
        <f>(1+'Parameters &amp; Main Results'!$B$25)^(1/12)-1</f>
        <v>4.0741237836483535E-3</v>
      </c>
      <c r="O2018" s="157">
        <f>(1+'Parameters &amp; Main Results'!$B$27)^(1/12)-1</f>
        <v>1.2414877164492744E-3</v>
      </c>
      <c r="P2018" s="157">
        <f>(1+'Parameters &amp; Main Results'!$B$29)^(1/12)-1</f>
        <v>8.295381143461622E-4</v>
      </c>
      <c r="Q2018" s="158">
        <f>(1+'Parameters &amp; Main Results'!$B$31)^(1/12)-1</f>
        <v>4.0741237836483535E-3</v>
      </c>
      <c r="R2018" s="158">
        <f>(1+'Parameters &amp; Main Results'!$B$33)^(1/12)-1</f>
        <v>0</v>
      </c>
      <c r="S2018" s="158">
        <f>(1+'Parameters &amp; Main Results'!$B$35)^(1/12)-1</f>
        <v>0</v>
      </c>
      <c r="T2018" s="158">
        <f>(1+'Parameters &amp; Main Results'!$B$37)^(1/12)-1</f>
        <v>8.295381143461622E-4</v>
      </c>
      <c r="U2018" s="240">
        <v>0</v>
      </c>
      <c r="V2018" s="240">
        <v>0</v>
      </c>
      <c r="W2018" s="255">
        <f t="shared" ca="1" si="1975"/>
        <v>0</v>
      </c>
      <c r="X2018" s="223">
        <f>MMULT(N2018:T2018,'Parameters &amp; Main Results'!$B$12:$B$18)-'Parameters &amp; Main Results'!$B$22/12+MMULT(U2018:V2018,'Parameters &amp; Main Results'!$B$20:$B$21)</f>
        <v>3.3037006200767609E-3</v>
      </c>
      <c r="Y2018" s="223">
        <f>MMULT(N2018:T2018,'Parameters &amp; Main Results'!$C$12:$C$18)-'Parameters &amp; Main Results'!$C$22/12+MMULT(U2018:V2018,'Parameters &amp; Main Results'!$C$20:$C$21)</f>
        <v>3.7491935102617786E-3</v>
      </c>
      <c r="Z2018" s="17">
        <f t="shared" ca="1" si="1976"/>
        <v>1</v>
      </c>
      <c r="AE2018" s="252">
        <f t="shared" ca="1" si="1972"/>
        <v>0</v>
      </c>
      <c r="AF2018" s="253" t="e">
        <f t="shared" ca="1" si="1973"/>
        <v>#DIV/0!</v>
      </c>
      <c r="AG2018" s="258" t="e">
        <f t="shared" ca="1" si="1974"/>
        <v>#DIV/0!</v>
      </c>
      <c r="AH2018" s="227" t="e">
        <f ca="1">IF(SUM(AG2018:OFFSET(AG2018,(-HoldAggressiveTime-1),0,,))=0,"Defensive","Aggressive")</f>
        <v>#DIV/0!</v>
      </c>
    </row>
    <row r="2019" spans="1:34" ht="13" x14ac:dyDescent="0.15">
      <c r="A2019">
        <f t="shared" si="15"/>
        <v>10</v>
      </c>
      <c r="B2019">
        <f t="shared" si="16"/>
        <v>2038</v>
      </c>
      <c r="C2019" s="70">
        <f t="shared" si="1"/>
        <v>2038.7499999998474</v>
      </c>
      <c r="D2019" s="149">
        <f t="shared" si="383"/>
        <v>50739</v>
      </c>
      <c r="N2019" s="157">
        <f>(1+'Parameters &amp; Main Results'!$B$25)^(1/12)-1</f>
        <v>4.0741237836483535E-3</v>
      </c>
      <c r="O2019" s="157">
        <f>(1+'Parameters &amp; Main Results'!$B$27)^(1/12)-1</f>
        <v>1.2414877164492744E-3</v>
      </c>
      <c r="P2019" s="157">
        <f>(1+'Parameters &amp; Main Results'!$B$29)^(1/12)-1</f>
        <v>8.295381143461622E-4</v>
      </c>
      <c r="Q2019" s="158">
        <f>(1+'Parameters &amp; Main Results'!$B$31)^(1/12)-1</f>
        <v>4.0741237836483535E-3</v>
      </c>
      <c r="R2019" s="158">
        <f>(1+'Parameters &amp; Main Results'!$B$33)^(1/12)-1</f>
        <v>0</v>
      </c>
      <c r="S2019" s="158">
        <f>(1+'Parameters &amp; Main Results'!$B$35)^(1/12)-1</f>
        <v>0</v>
      </c>
      <c r="T2019" s="158">
        <f>(1+'Parameters &amp; Main Results'!$B$37)^(1/12)-1</f>
        <v>8.295381143461622E-4</v>
      </c>
      <c r="U2019" s="240">
        <v>0</v>
      </c>
      <c r="V2019" s="240">
        <v>0</v>
      </c>
      <c r="W2019" s="255">
        <f t="shared" ca="1" si="1975"/>
        <v>0</v>
      </c>
      <c r="X2019" s="223">
        <f>MMULT(N2019:T2019,'Parameters &amp; Main Results'!$B$12:$B$18)-'Parameters &amp; Main Results'!$B$22/12+MMULT(U2019:V2019,'Parameters &amp; Main Results'!$B$20:$B$21)</f>
        <v>3.3037006200767609E-3</v>
      </c>
      <c r="Y2019" s="223">
        <f>MMULT(N2019:T2019,'Parameters &amp; Main Results'!$C$12:$C$18)-'Parameters &amp; Main Results'!$C$22/12+MMULT(U2019:V2019,'Parameters &amp; Main Results'!$C$20:$C$21)</f>
        <v>3.7491935102617786E-3</v>
      </c>
      <c r="Z2019" s="17">
        <f t="shared" ca="1" si="1976"/>
        <v>1</v>
      </c>
      <c r="AE2019" s="252">
        <f t="shared" ca="1" si="1972"/>
        <v>0</v>
      </c>
      <c r="AF2019" s="253" t="e">
        <f t="shared" ca="1" si="1973"/>
        <v>#DIV/0!</v>
      </c>
      <c r="AG2019" s="258" t="e">
        <f t="shared" ca="1" si="1974"/>
        <v>#DIV/0!</v>
      </c>
      <c r="AH2019" s="227" t="e">
        <f ca="1">IF(SUM(AG2019:OFFSET(AG2019,(-HoldAggressiveTime-1),0,,))=0,"Defensive","Aggressive")</f>
        <v>#DIV/0!</v>
      </c>
    </row>
    <row r="2020" spans="1:34" ht="13" x14ac:dyDescent="0.15">
      <c r="A2020">
        <f t="shared" si="15"/>
        <v>11</v>
      </c>
      <c r="B2020">
        <f t="shared" si="16"/>
        <v>2038</v>
      </c>
      <c r="C2020" s="70">
        <f t="shared" si="1"/>
        <v>2038.8333333331807</v>
      </c>
      <c r="D2020" s="149">
        <f t="shared" si="383"/>
        <v>50770</v>
      </c>
      <c r="N2020" s="157">
        <f>(1+'Parameters &amp; Main Results'!$B$25)^(1/12)-1</f>
        <v>4.0741237836483535E-3</v>
      </c>
      <c r="O2020" s="157">
        <f>(1+'Parameters &amp; Main Results'!$B$27)^(1/12)-1</f>
        <v>1.2414877164492744E-3</v>
      </c>
      <c r="P2020" s="157">
        <f>(1+'Parameters &amp; Main Results'!$B$29)^(1/12)-1</f>
        <v>8.295381143461622E-4</v>
      </c>
      <c r="Q2020" s="158">
        <f>(1+'Parameters &amp; Main Results'!$B$31)^(1/12)-1</f>
        <v>4.0741237836483535E-3</v>
      </c>
      <c r="R2020" s="158">
        <f>(1+'Parameters &amp; Main Results'!$B$33)^(1/12)-1</f>
        <v>0</v>
      </c>
      <c r="S2020" s="158">
        <f>(1+'Parameters &amp; Main Results'!$B$35)^(1/12)-1</f>
        <v>0</v>
      </c>
      <c r="T2020" s="158">
        <f>(1+'Parameters &amp; Main Results'!$B$37)^(1/12)-1</f>
        <v>8.295381143461622E-4</v>
      </c>
      <c r="U2020" s="240">
        <v>0</v>
      </c>
      <c r="V2020" s="240">
        <v>0</v>
      </c>
      <c r="W2020" s="255">
        <f t="shared" ca="1" si="1975"/>
        <v>0</v>
      </c>
      <c r="X2020" s="223">
        <f>MMULT(N2020:T2020,'Parameters &amp; Main Results'!$B$12:$B$18)-'Parameters &amp; Main Results'!$B$22/12+MMULT(U2020:V2020,'Parameters &amp; Main Results'!$B$20:$B$21)</f>
        <v>3.3037006200767609E-3</v>
      </c>
      <c r="Y2020" s="223">
        <f>MMULT(N2020:T2020,'Parameters &amp; Main Results'!$C$12:$C$18)-'Parameters &amp; Main Results'!$C$22/12+MMULT(U2020:V2020,'Parameters &amp; Main Results'!$C$20:$C$21)</f>
        <v>3.7491935102617786E-3</v>
      </c>
      <c r="Z2020" s="17">
        <f t="shared" ca="1" si="1976"/>
        <v>1</v>
      </c>
      <c r="AE2020" s="252">
        <f t="shared" ca="1" si="1972"/>
        <v>0</v>
      </c>
      <c r="AF2020" s="253" t="e">
        <f t="shared" ca="1" si="1973"/>
        <v>#DIV/0!</v>
      </c>
      <c r="AG2020" s="258" t="e">
        <f t="shared" ca="1" si="1974"/>
        <v>#DIV/0!</v>
      </c>
      <c r="AH2020" s="227" t="e">
        <f ca="1">IF(SUM(AG2020:OFFSET(AG2020,(-HoldAggressiveTime-1),0,,))=0,"Defensive","Aggressive")</f>
        <v>#DIV/0!</v>
      </c>
    </row>
    <row r="2021" spans="1:34" ht="13" x14ac:dyDescent="0.15">
      <c r="A2021">
        <f t="shared" si="15"/>
        <v>12</v>
      </c>
      <c r="B2021">
        <f t="shared" si="16"/>
        <v>2038</v>
      </c>
      <c r="C2021" s="70">
        <f t="shared" si="1"/>
        <v>2038.9166666665139</v>
      </c>
      <c r="D2021" s="149">
        <f t="shared" si="383"/>
        <v>50801</v>
      </c>
      <c r="N2021" s="157">
        <f>(1+'Parameters &amp; Main Results'!$B$25)^(1/12)-1</f>
        <v>4.0741237836483535E-3</v>
      </c>
      <c r="O2021" s="157">
        <f>(1+'Parameters &amp; Main Results'!$B$27)^(1/12)-1</f>
        <v>1.2414877164492744E-3</v>
      </c>
      <c r="P2021" s="157">
        <f>(1+'Parameters &amp; Main Results'!$B$29)^(1/12)-1</f>
        <v>8.295381143461622E-4</v>
      </c>
      <c r="Q2021" s="158">
        <f>(1+'Parameters &amp; Main Results'!$B$31)^(1/12)-1</f>
        <v>4.0741237836483535E-3</v>
      </c>
      <c r="R2021" s="158">
        <f>(1+'Parameters &amp; Main Results'!$B$33)^(1/12)-1</f>
        <v>0</v>
      </c>
      <c r="S2021" s="158">
        <f>(1+'Parameters &amp; Main Results'!$B$35)^(1/12)-1</f>
        <v>0</v>
      </c>
      <c r="T2021" s="158">
        <f>(1+'Parameters &amp; Main Results'!$B$37)^(1/12)-1</f>
        <v>8.295381143461622E-4</v>
      </c>
      <c r="U2021" s="240">
        <v>0</v>
      </c>
      <c r="V2021" s="240">
        <v>0</v>
      </c>
      <c r="W2021" s="255">
        <f t="shared" ca="1" si="1975"/>
        <v>0</v>
      </c>
      <c r="X2021" s="223">
        <f>MMULT(N2021:T2021,'Parameters &amp; Main Results'!$B$12:$B$18)-'Parameters &amp; Main Results'!$B$22/12+MMULT(U2021:V2021,'Parameters &amp; Main Results'!$B$20:$B$21)</f>
        <v>3.3037006200767609E-3</v>
      </c>
      <c r="Y2021" s="223">
        <f>MMULT(N2021:T2021,'Parameters &amp; Main Results'!$C$12:$C$18)-'Parameters &amp; Main Results'!$C$22/12+MMULT(U2021:V2021,'Parameters &amp; Main Results'!$C$20:$C$21)</f>
        <v>3.7491935102617786E-3</v>
      </c>
      <c r="Z2021" s="17">
        <f t="shared" ca="1" si="1976"/>
        <v>1</v>
      </c>
      <c r="AE2021" s="252">
        <f t="shared" ca="1" si="1972"/>
        <v>0</v>
      </c>
      <c r="AF2021" s="253" t="e">
        <f t="shared" ca="1" si="1973"/>
        <v>#DIV/0!</v>
      </c>
      <c r="AG2021" s="258" t="e">
        <f t="shared" ca="1" si="1974"/>
        <v>#DIV/0!</v>
      </c>
      <c r="AH2021" s="227" t="e">
        <f ca="1">IF(SUM(AG2021:OFFSET(AG2021,(-HoldAggressiveTime-1),0,,))=0,"Defensive","Aggressive")</f>
        <v>#DIV/0!</v>
      </c>
    </row>
    <row r="2022" spans="1:34" ht="13" x14ac:dyDescent="0.15">
      <c r="A2022">
        <f t="shared" si="15"/>
        <v>1</v>
      </c>
      <c r="B2022">
        <f t="shared" si="16"/>
        <v>2039</v>
      </c>
      <c r="C2022" s="70">
        <f t="shared" si="1"/>
        <v>2038.9999999998472</v>
      </c>
      <c r="D2022" s="149">
        <f t="shared" si="383"/>
        <v>50829</v>
      </c>
      <c r="N2022" s="157">
        <f>(1+'Parameters &amp; Main Results'!$B$25)^(1/12)-1</f>
        <v>4.0741237836483535E-3</v>
      </c>
      <c r="O2022" s="157">
        <f>(1+'Parameters &amp; Main Results'!$B$27)^(1/12)-1</f>
        <v>1.2414877164492744E-3</v>
      </c>
      <c r="P2022" s="157">
        <f>(1+'Parameters &amp; Main Results'!$B$29)^(1/12)-1</f>
        <v>8.295381143461622E-4</v>
      </c>
      <c r="Q2022" s="158">
        <f>(1+'Parameters &amp; Main Results'!$B$31)^(1/12)-1</f>
        <v>4.0741237836483535E-3</v>
      </c>
      <c r="R2022" s="158">
        <f>(1+'Parameters &amp; Main Results'!$B$33)^(1/12)-1</f>
        <v>0</v>
      </c>
      <c r="S2022" s="158">
        <f>(1+'Parameters &amp; Main Results'!$B$35)^(1/12)-1</f>
        <v>0</v>
      </c>
      <c r="T2022" s="158">
        <f>(1+'Parameters &amp; Main Results'!$B$37)^(1/12)-1</f>
        <v>8.295381143461622E-4</v>
      </c>
      <c r="U2022" s="240">
        <v>0</v>
      </c>
      <c r="V2022" s="240">
        <v>0</v>
      </c>
      <c r="W2022" s="255">
        <f t="shared" ca="1" si="1975"/>
        <v>0</v>
      </c>
      <c r="X2022" s="223">
        <f>MMULT(N2022:T2022,'Parameters &amp; Main Results'!$B$12:$B$18)-'Parameters &amp; Main Results'!$B$22/12+MMULT(U2022:V2022,'Parameters &amp; Main Results'!$B$20:$B$21)</f>
        <v>3.3037006200767609E-3</v>
      </c>
      <c r="Y2022" s="223">
        <f>MMULT(N2022:T2022,'Parameters &amp; Main Results'!$C$12:$C$18)-'Parameters &amp; Main Results'!$C$22/12+MMULT(U2022:V2022,'Parameters &amp; Main Results'!$C$20:$C$21)</f>
        <v>3.7491935102617786E-3</v>
      </c>
      <c r="Z2022" s="17">
        <f t="shared" ca="1" si="1976"/>
        <v>1</v>
      </c>
      <c r="AE2022" s="252">
        <f t="shared" ca="1" si="1972"/>
        <v>0</v>
      </c>
      <c r="AF2022" s="253" t="e">
        <f t="shared" ca="1" si="1973"/>
        <v>#DIV/0!</v>
      </c>
      <c r="AG2022" s="258" t="e">
        <f t="shared" ca="1" si="1974"/>
        <v>#DIV/0!</v>
      </c>
      <c r="AH2022" s="227" t="e">
        <f ca="1">IF(SUM(AG2022:OFFSET(AG2022,(-HoldAggressiveTime-1),0,,))=0,"Defensive","Aggressive")</f>
        <v>#DIV/0!</v>
      </c>
    </row>
    <row r="2023" spans="1:34" ht="13" x14ac:dyDescent="0.15">
      <c r="A2023">
        <f t="shared" si="15"/>
        <v>2</v>
      </c>
      <c r="B2023">
        <f t="shared" si="16"/>
        <v>2039</v>
      </c>
      <c r="C2023" s="70">
        <f t="shared" si="1"/>
        <v>2039.0833333331805</v>
      </c>
      <c r="D2023" s="149">
        <f t="shared" si="383"/>
        <v>50860</v>
      </c>
      <c r="N2023" s="157">
        <f>(1+'Parameters &amp; Main Results'!$B$25)^(1/12)-1</f>
        <v>4.0741237836483535E-3</v>
      </c>
      <c r="O2023" s="157">
        <f>(1+'Parameters &amp; Main Results'!$B$27)^(1/12)-1</f>
        <v>1.2414877164492744E-3</v>
      </c>
      <c r="P2023" s="157">
        <f>(1+'Parameters &amp; Main Results'!$B$29)^(1/12)-1</f>
        <v>8.295381143461622E-4</v>
      </c>
      <c r="Q2023" s="158">
        <f>(1+'Parameters &amp; Main Results'!$B$31)^(1/12)-1</f>
        <v>4.0741237836483535E-3</v>
      </c>
      <c r="R2023" s="158">
        <f>(1+'Parameters &amp; Main Results'!$B$33)^(1/12)-1</f>
        <v>0</v>
      </c>
      <c r="S2023" s="158">
        <f>(1+'Parameters &amp; Main Results'!$B$35)^(1/12)-1</f>
        <v>0</v>
      </c>
      <c r="T2023" s="158">
        <f>(1+'Parameters &amp; Main Results'!$B$37)^(1/12)-1</f>
        <v>8.295381143461622E-4</v>
      </c>
      <c r="U2023" s="240">
        <v>0</v>
      </c>
      <c r="V2023" s="240">
        <v>0</v>
      </c>
      <c r="W2023" s="255">
        <f t="shared" ca="1" si="1975"/>
        <v>0</v>
      </c>
      <c r="X2023" s="223">
        <f>MMULT(N2023:T2023,'Parameters &amp; Main Results'!$B$12:$B$18)-'Parameters &amp; Main Results'!$B$22/12+MMULT(U2023:V2023,'Parameters &amp; Main Results'!$B$20:$B$21)</f>
        <v>3.3037006200767609E-3</v>
      </c>
      <c r="Y2023" s="223">
        <f>MMULT(N2023:T2023,'Parameters &amp; Main Results'!$C$12:$C$18)-'Parameters &amp; Main Results'!$C$22/12+MMULT(U2023:V2023,'Parameters &amp; Main Results'!$C$20:$C$21)</f>
        <v>3.7491935102617786E-3</v>
      </c>
      <c r="Z2023" s="17">
        <f t="shared" ca="1" si="1976"/>
        <v>1</v>
      </c>
      <c r="AE2023" s="252">
        <f t="shared" ca="1" si="1972"/>
        <v>0</v>
      </c>
      <c r="AF2023" s="253" t="e">
        <f t="shared" ca="1" si="1973"/>
        <v>#DIV/0!</v>
      </c>
      <c r="AG2023" s="258" t="e">
        <f t="shared" ca="1" si="1974"/>
        <v>#DIV/0!</v>
      </c>
      <c r="AH2023" s="227" t="e">
        <f ca="1">IF(SUM(AG2023:OFFSET(AG2023,(-HoldAggressiveTime-1),0,,))=0,"Defensive","Aggressive")</f>
        <v>#DIV/0!</v>
      </c>
    </row>
    <row r="2024" spans="1:34" ht="13" x14ac:dyDescent="0.15">
      <c r="A2024">
        <f t="shared" si="15"/>
        <v>3</v>
      </c>
      <c r="B2024">
        <f t="shared" si="16"/>
        <v>2039</v>
      </c>
      <c r="C2024" s="70">
        <f t="shared" si="1"/>
        <v>2039.1666666665137</v>
      </c>
      <c r="D2024" s="149">
        <f t="shared" si="383"/>
        <v>50890</v>
      </c>
      <c r="N2024" s="157">
        <f>(1+'Parameters &amp; Main Results'!$B$25)^(1/12)-1</f>
        <v>4.0741237836483535E-3</v>
      </c>
      <c r="O2024" s="157">
        <f>(1+'Parameters &amp; Main Results'!$B$27)^(1/12)-1</f>
        <v>1.2414877164492744E-3</v>
      </c>
      <c r="P2024" s="157">
        <f>(1+'Parameters &amp; Main Results'!$B$29)^(1/12)-1</f>
        <v>8.295381143461622E-4</v>
      </c>
      <c r="Q2024" s="158">
        <f>(1+'Parameters &amp; Main Results'!$B$31)^(1/12)-1</f>
        <v>4.0741237836483535E-3</v>
      </c>
      <c r="R2024" s="158">
        <f>(1+'Parameters &amp; Main Results'!$B$33)^(1/12)-1</f>
        <v>0</v>
      </c>
      <c r="S2024" s="158">
        <f>(1+'Parameters &amp; Main Results'!$B$35)^(1/12)-1</f>
        <v>0</v>
      </c>
      <c r="T2024" s="158">
        <f>(1+'Parameters &amp; Main Results'!$B$37)^(1/12)-1</f>
        <v>8.295381143461622E-4</v>
      </c>
      <c r="U2024" s="240">
        <v>0</v>
      </c>
      <c r="V2024" s="240">
        <v>0</v>
      </c>
      <c r="W2024" s="255">
        <f t="shared" ca="1" si="1975"/>
        <v>0</v>
      </c>
      <c r="X2024" s="223">
        <f>MMULT(N2024:T2024,'Parameters &amp; Main Results'!$B$12:$B$18)-'Parameters &amp; Main Results'!$B$22/12+MMULT(U2024:V2024,'Parameters &amp; Main Results'!$B$20:$B$21)</f>
        <v>3.3037006200767609E-3</v>
      </c>
      <c r="Y2024" s="223">
        <f>MMULT(N2024:T2024,'Parameters &amp; Main Results'!$C$12:$C$18)-'Parameters &amp; Main Results'!$C$22/12+MMULT(U2024:V2024,'Parameters &amp; Main Results'!$C$20:$C$21)</f>
        <v>3.7491935102617786E-3</v>
      </c>
      <c r="Z2024" s="17">
        <f t="shared" ca="1" si="1976"/>
        <v>1</v>
      </c>
      <c r="AE2024" s="252">
        <f t="shared" ca="1" si="1972"/>
        <v>0</v>
      </c>
      <c r="AF2024" s="253" t="e">
        <f t="shared" ca="1" si="1973"/>
        <v>#DIV/0!</v>
      </c>
      <c r="AG2024" s="258" t="e">
        <f t="shared" ca="1" si="1974"/>
        <v>#DIV/0!</v>
      </c>
      <c r="AH2024" s="227" t="e">
        <f ca="1">IF(SUM(AG2024:OFFSET(AG2024,(-HoldAggressiveTime-1),0,,))=0,"Defensive","Aggressive")</f>
        <v>#DIV/0!</v>
      </c>
    </row>
    <row r="2025" spans="1:34" ht="13" x14ac:dyDescent="0.15">
      <c r="A2025">
        <f t="shared" si="15"/>
        <v>4</v>
      </c>
      <c r="B2025">
        <f t="shared" si="16"/>
        <v>2039</v>
      </c>
      <c r="C2025" s="70">
        <f t="shared" si="1"/>
        <v>2039.249999999847</v>
      </c>
      <c r="D2025" s="149">
        <f t="shared" si="383"/>
        <v>50921</v>
      </c>
      <c r="N2025" s="157">
        <f>(1+'Parameters &amp; Main Results'!$B$25)^(1/12)-1</f>
        <v>4.0741237836483535E-3</v>
      </c>
      <c r="O2025" s="157">
        <f>(1+'Parameters &amp; Main Results'!$B$27)^(1/12)-1</f>
        <v>1.2414877164492744E-3</v>
      </c>
      <c r="P2025" s="157">
        <f>(1+'Parameters &amp; Main Results'!$B$29)^(1/12)-1</f>
        <v>8.295381143461622E-4</v>
      </c>
      <c r="Q2025" s="158">
        <f>(1+'Parameters &amp; Main Results'!$B$31)^(1/12)-1</f>
        <v>4.0741237836483535E-3</v>
      </c>
      <c r="R2025" s="158">
        <f>(1+'Parameters &amp; Main Results'!$B$33)^(1/12)-1</f>
        <v>0</v>
      </c>
      <c r="S2025" s="158">
        <f>(1+'Parameters &amp; Main Results'!$B$35)^(1/12)-1</f>
        <v>0</v>
      </c>
      <c r="T2025" s="158">
        <f>(1+'Parameters &amp; Main Results'!$B$37)^(1/12)-1</f>
        <v>8.295381143461622E-4</v>
      </c>
      <c r="U2025" s="240">
        <v>0</v>
      </c>
      <c r="V2025" s="240">
        <v>0</v>
      </c>
      <c r="W2025" s="255">
        <f t="shared" ca="1" si="1975"/>
        <v>0</v>
      </c>
      <c r="X2025" s="223">
        <f>MMULT(N2025:T2025,'Parameters &amp; Main Results'!$B$12:$B$18)-'Parameters &amp; Main Results'!$B$22/12+MMULT(U2025:V2025,'Parameters &amp; Main Results'!$B$20:$B$21)</f>
        <v>3.3037006200767609E-3</v>
      </c>
      <c r="Y2025" s="223">
        <f>MMULT(N2025:T2025,'Parameters &amp; Main Results'!$C$12:$C$18)-'Parameters &amp; Main Results'!$C$22/12+MMULT(U2025:V2025,'Parameters &amp; Main Results'!$C$20:$C$21)</f>
        <v>3.7491935102617786E-3</v>
      </c>
      <c r="Z2025" s="17">
        <f t="shared" ca="1" si="1976"/>
        <v>1</v>
      </c>
      <c r="AE2025" s="252">
        <f t="shared" ca="1" si="1972"/>
        <v>0</v>
      </c>
      <c r="AF2025" s="253" t="e">
        <f t="shared" ca="1" si="1973"/>
        <v>#DIV/0!</v>
      </c>
      <c r="AG2025" s="258" t="e">
        <f t="shared" ca="1" si="1974"/>
        <v>#DIV/0!</v>
      </c>
      <c r="AH2025" s="227" t="e">
        <f ca="1">IF(SUM(AG2025:OFFSET(AG2025,(-HoldAggressiveTime-1),0,,))=0,"Defensive","Aggressive")</f>
        <v>#DIV/0!</v>
      </c>
    </row>
    <row r="2026" spans="1:34" ht="13" x14ac:dyDescent="0.15">
      <c r="A2026">
        <f t="shared" si="15"/>
        <v>5</v>
      </c>
      <c r="B2026">
        <f t="shared" si="16"/>
        <v>2039</v>
      </c>
      <c r="C2026" s="70">
        <f t="shared" si="1"/>
        <v>2039.3333333331802</v>
      </c>
      <c r="D2026" s="149">
        <f t="shared" si="383"/>
        <v>50951</v>
      </c>
      <c r="N2026" s="157">
        <f>(1+'Parameters &amp; Main Results'!$B$25)^(1/12)-1</f>
        <v>4.0741237836483535E-3</v>
      </c>
      <c r="O2026" s="157">
        <f>(1+'Parameters &amp; Main Results'!$B$27)^(1/12)-1</f>
        <v>1.2414877164492744E-3</v>
      </c>
      <c r="P2026" s="157">
        <f>(1+'Parameters &amp; Main Results'!$B$29)^(1/12)-1</f>
        <v>8.295381143461622E-4</v>
      </c>
      <c r="Q2026" s="158">
        <f>(1+'Parameters &amp; Main Results'!$B$31)^(1/12)-1</f>
        <v>4.0741237836483535E-3</v>
      </c>
      <c r="R2026" s="158">
        <f>(1+'Parameters &amp; Main Results'!$B$33)^(1/12)-1</f>
        <v>0</v>
      </c>
      <c r="S2026" s="158">
        <f>(1+'Parameters &amp; Main Results'!$B$35)^(1/12)-1</f>
        <v>0</v>
      </c>
      <c r="T2026" s="158">
        <f>(1+'Parameters &amp; Main Results'!$B$37)^(1/12)-1</f>
        <v>8.295381143461622E-4</v>
      </c>
      <c r="U2026" s="240">
        <v>0</v>
      </c>
      <c r="V2026" s="240">
        <v>0</v>
      </c>
      <c r="W2026" s="255">
        <f t="shared" ca="1" si="1975"/>
        <v>0</v>
      </c>
      <c r="X2026" s="223">
        <f>MMULT(N2026:T2026,'Parameters &amp; Main Results'!$B$12:$B$18)-'Parameters &amp; Main Results'!$B$22/12+MMULT(U2026:V2026,'Parameters &amp; Main Results'!$B$20:$B$21)</f>
        <v>3.3037006200767609E-3</v>
      </c>
      <c r="Y2026" s="223">
        <f>MMULT(N2026:T2026,'Parameters &amp; Main Results'!$C$12:$C$18)-'Parameters &amp; Main Results'!$C$22/12+MMULT(U2026:V2026,'Parameters &amp; Main Results'!$C$20:$C$21)</f>
        <v>3.7491935102617786E-3</v>
      </c>
      <c r="Z2026" s="17">
        <f t="shared" ca="1" si="1976"/>
        <v>1</v>
      </c>
      <c r="AE2026" s="252">
        <f t="shared" ca="1" si="1972"/>
        <v>0</v>
      </c>
      <c r="AF2026" s="253" t="e">
        <f t="shared" ca="1" si="1973"/>
        <v>#DIV/0!</v>
      </c>
      <c r="AG2026" s="258" t="e">
        <f t="shared" ca="1" si="1974"/>
        <v>#DIV/0!</v>
      </c>
      <c r="AH2026" s="227" t="e">
        <f ca="1">IF(SUM(AG2026:OFFSET(AG2026,(-HoldAggressiveTime-1),0,,))=0,"Defensive","Aggressive")</f>
        <v>#DIV/0!</v>
      </c>
    </row>
    <row r="2027" spans="1:34" ht="13" x14ac:dyDescent="0.15">
      <c r="A2027">
        <f t="shared" si="15"/>
        <v>6</v>
      </c>
      <c r="B2027">
        <f t="shared" si="16"/>
        <v>2039</v>
      </c>
      <c r="C2027" s="70">
        <f t="shared" si="1"/>
        <v>2039.4166666665135</v>
      </c>
      <c r="D2027" s="149">
        <f t="shared" si="383"/>
        <v>50982</v>
      </c>
      <c r="N2027" s="157">
        <f>(1+'Parameters &amp; Main Results'!$B$25)^(1/12)-1</f>
        <v>4.0741237836483535E-3</v>
      </c>
      <c r="O2027" s="157">
        <f>(1+'Parameters &amp; Main Results'!$B$27)^(1/12)-1</f>
        <v>1.2414877164492744E-3</v>
      </c>
      <c r="P2027" s="157">
        <f>(1+'Parameters &amp; Main Results'!$B$29)^(1/12)-1</f>
        <v>8.295381143461622E-4</v>
      </c>
      <c r="Q2027" s="158">
        <f>(1+'Parameters &amp; Main Results'!$B$31)^(1/12)-1</f>
        <v>4.0741237836483535E-3</v>
      </c>
      <c r="R2027" s="158">
        <f>(1+'Parameters &amp; Main Results'!$B$33)^(1/12)-1</f>
        <v>0</v>
      </c>
      <c r="S2027" s="158">
        <f>(1+'Parameters &amp; Main Results'!$B$35)^(1/12)-1</f>
        <v>0</v>
      </c>
      <c r="T2027" s="158">
        <f>(1+'Parameters &amp; Main Results'!$B$37)^(1/12)-1</f>
        <v>8.295381143461622E-4</v>
      </c>
      <c r="U2027" s="240">
        <v>0</v>
      </c>
      <c r="V2027" s="240">
        <v>0</v>
      </c>
      <c r="W2027" s="255">
        <f t="shared" ca="1" si="1975"/>
        <v>0</v>
      </c>
      <c r="X2027" s="223">
        <f>MMULT(N2027:T2027,'Parameters &amp; Main Results'!$B$12:$B$18)-'Parameters &amp; Main Results'!$B$22/12+MMULT(U2027:V2027,'Parameters &amp; Main Results'!$B$20:$B$21)</f>
        <v>3.3037006200767609E-3</v>
      </c>
      <c r="Y2027" s="223">
        <f>MMULT(N2027:T2027,'Parameters &amp; Main Results'!$C$12:$C$18)-'Parameters &amp; Main Results'!$C$22/12+MMULT(U2027:V2027,'Parameters &amp; Main Results'!$C$20:$C$21)</f>
        <v>3.7491935102617786E-3</v>
      </c>
      <c r="Z2027" s="17">
        <f t="shared" ca="1" si="1976"/>
        <v>1</v>
      </c>
      <c r="AE2027" s="252">
        <f t="shared" ca="1" si="1972"/>
        <v>0</v>
      </c>
      <c r="AF2027" s="253" t="e">
        <f t="shared" ca="1" si="1973"/>
        <v>#DIV/0!</v>
      </c>
      <c r="AG2027" s="258" t="e">
        <f t="shared" ca="1" si="1974"/>
        <v>#DIV/0!</v>
      </c>
      <c r="AH2027" s="227" t="e">
        <f ca="1">IF(SUM(AG2027:OFFSET(AG2027,(-HoldAggressiveTime-1),0,,))=0,"Defensive","Aggressive")</f>
        <v>#DIV/0!</v>
      </c>
    </row>
    <row r="2028" spans="1:34" ht="13" x14ac:dyDescent="0.15">
      <c r="A2028">
        <f t="shared" si="15"/>
        <v>7</v>
      </c>
      <c r="B2028">
        <f t="shared" si="16"/>
        <v>2039</v>
      </c>
      <c r="C2028" s="70">
        <f t="shared" si="1"/>
        <v>2039.4999999998468</v>
      </c>
      <c r="D2028" s="149">
        <f t="shared" si="383"/>
        <v>51013</v>
      </c>
      <c r="N2028" s="157">
        <f>(1+'Parameters &amp; Main Results'!$B$25)^(1/12)-1</f>
        <v>4.0741237836483535E-3</v>
      </c>
      <c r="O2028" s="157">
        <f>(1+'Parameters &amp; Main Results'!$B$27)^(1/12)-1</f>
        <v>1.2414877164492744E-3</v>
      </c>
      <c r="P2028" s="157">
        <f>(1+'Parameters &amp; Main Results'!$B$29)^(1/12)-1</f>
        <v>8.295381143461622E-4</v>
      </c>
      <c r="Q2028" s="158">
        <f>(1+'Parameters &amp; Main Results'!$B$31)^(1/12)-1</f>
        <v>4.0741237836483535E-3</v>
      </c>
      <c r="R2028" s="158">
        <f>(1+'Parameters &amp; Main Results'!$B$33)^(1/12)-1</f>
        <v>0</v>
      </c>
      <c r="S2028" s="158">
        <f>(1+'Parameters &amp; Main Results'!$B$35)^(1/12)-1</f>
        <v>0</v>
      </c>
      <c r="T2028" s="158">
        <f>(1+'Parameters &amp; Main Results'!$B$37)^(1/12)-1</f>
        <v>8.295381143461622E-4</v>
      </c>
      <c r="U2028" s="240">
        <v>0</v>
      </c>
      <c r="V2028" s="240">
        <v>0</v>
      </c>
      <c r="W2028" s="255">
        <f t="shared" ca="1" si="1975"/>
        <v>0</v>
      </c>
      <c r="X2028" s="223">
        <f>MMULT(N2028:T2028,'Parameters &amp; Main Results'!$B$12:$B$18)-'Parameters &amp; Main Results'!$B$22/12+MMULT(U2028:V2028,'Parameters &amp; Main Results'!$B$20:$B$21)</f>
        <v>3.3037006200767609E-3</v>
      </c>
      <c r="Y2028" s="223">
        <f>MMULT(N2028:T2028,'Parameters &amp; Main Results'!$C$12:$C$18)-'Parameters &amp; Main Results'!$C$22/12+MMULT(U2028:V2028,'Parameters &amp; Main Results'!$C$20:$C$21)</f>
        <v>3.7491935102617786E-3</v>
      </c>
      <c r="Z2028" s="17">
        <f t="shared" ca="1" si="1976"/>
        <v>1</v>
      </c>
      <c r="AE2028" s="252">
        <f t="shared" ca="1" si="1972"/>
        <v>0</v>
      </c>
      <c r="AF2028" s="253" t="e">
        <f t="shared" ca="1" si="1973"/>
        <v>#DIV/0!</v>
      </c>
      <c r="AG2028" s="258" t="e">
        <f t="shared" ca="1" si="1974"/>
        <v>#DIV/0!</v>
      </c>
      <c r="AH2028" s="227" t="e">
        <f ca="1">IF(SUM(AG2028:OFFSET(AG2028,(-HoldAggressiveTime-1),0,,))=0,"Defensive","Aggressive")</f>
        <v>#DIV/0!</v>
      </c>
    </row>
    <row r="2029" spans="1:34" ht="13" x14ac:dyDescent="0.15">
      <c r="A2029">
        <f t="shared" si="15"/>
        <v>8</v>
      </c>
      <c r="B2029">
        <f t="shared" si="16"/>
        <v>2039</v>
      </c>
      <c r="C2029" s="70">
        <f t="shared" si="1"/>
        <v>2039.58333333318</v>
      </c>
      <c r="D2029" s="149">
        <f t="shared" si="383"/>
        <v>51043</v>
      </c>
      <c r="N2029" s="157">
        <f>(1+'Parameters &amp; Main Results'!$B$25)^(1/12)-1</f>
        <v>4.0741237836483535E-3</v>
      </c>
      <c r="O2029" s="157">
        <f>(1+'Parameters &amp; Main Results'!$B$27)^(1/12)-1</f>
        <v>1.2414877164492744E-3</v>
      </c>
      <c r="P2029" s="157">
        <f>(1+'Parameters &amp; Main Results'!$B$29)^(1/12)-1</f>
        <v>8.295381143461622E-4</v>
      </c>
      <c r="Q2029" s="158">
        <f>(1+'Parameters &amp; Main Results'!$B$31)^(1/12)-1</f>
        <v>4.0741237836483535E-3</v>
      </c>
      <c r="R2029" s="158">
        <f>(1+'Parameters &amp; Main Results'!$B$33)^(1/12)-1</f>
        <v>0</v>
      </c>
      <c r="S2029" s="158">
        <f>(1+'Parameters &amp; Main Results'!$B$35)^(1/12)-1</f>
        <v>0</v>
      </c>
      <c r="T2029" s="158">
        <f>(1+'Parameters &amp; Main Results'!$B$37)^(1/12)-1</f>
        <v>8.295381143461622E-4</v>
      </c>
      <c r="U2029" s="240">
        <v>0</v>
      </c>
      <c r="V2029" s="240">
        <v>0</v>
      </c>
      <c r="W2029" s="255">
        <f t="shared" ca="1" si="1975"/>
        <v>0</v>
      </c>
      <c r="X2029" s="223">
        <f>MMULT(N2029:T2029,'Parameters &amp; Main Results'!$B$12:$B$18)-'Parameters &amp; Main Results'!$B$22/12+MMULT(U2029:V2029,'Parameters &amp; Main Results'!$B$20:$B$21)</f>
        <v>3.3037006200767609E-3</v>
      </c>
      <c r="Y2029" s="223">
        <f>MMULT(N2029:T2029,'Parameters &amp; Main Results'!$C$12:$C$18)-'Parameters &amp; Main Results'!$C$22/12+MMULT(U2029:V2029,'Parameters &amp; Main Results'!$C$20:$C$21)</f>
        <v>3.7491935102617786E-3</v>
      </c>
      <c r="Z2029" s="17">
        <f t="shared" ca="1" si="1976"/>
        <v>1</v>
      </c>
      <c r="AE2029" s="252">
        <f t="shared" ca="1" si="1972"/>
        <v>0</v>
      </c>
      <c r="AF2029" s="253" t="e">
        <f t="shared" ca="1" si="1973"/>
        <v>#DIV/0!</v>
      </c>
      <c r="AG2029" s="258" t="e">
        <f t="shared" ca="1" si="1974"/>
        <v>#DIV/0!</v>
      </c>
      <c r="AH2029" s="227" t="e">
        <f ca="1">IF(SUM(AG2029:OFFSET(AG2029,(-HoldAggressiveTime-1),0,,))=0,"Defensive","Aggressive")</f>
        <v>#DIV/0!</v>
      </c>
    </row>
    <row r="2030" spans="1:34" ht="13" x14ac:dyDescent="0.15">
      <c r="A2030">
        <f t="shared" si="15"/>
        <v>9</v>
      </c>
      <c r="B2030">
        <f t="shared" si="16"/>
        <v>2039</v>
      </c>
      <c r="C2030" s="70">
        <f t="shared" si="1"/>
        <v>2039.6666666665133</v>
      </c>
      <c r="D2030" s="149">
        <f t="shared" si="383"/>
        <v>51074</v>
      </c>
      <c r="N2030" s="157">
        <f>(1+'Parameters &amp; Main Results'!$B$25)^(1/12)-1</f>
        <v>4.0741237836483535E-3</v>
      </c>
      <c r="O2030" s="157">
        <f>(1+'Parameters &amp; Main Results'!$B$27)^(1/12)-1</f>
        <v>1.2414877164492744E-3</v>
      </c>
      <c r="P2030" s="157">
        <f>(1+'Parameters &amp; Main Results'!$B$29)^(1/12)-1</f>
        <v>8.295381143461622E-4</v>
      </c>
      <c r="Q2030" s="158">
        <f>(1+'Parameters &amp; Main Results'!$B$31)^(1/12)-1</f>
        <v>4.0741237836483535E-3</v>
      </c>
      <c r="R2030" s="158">
        <f>(1+'Parameters &amp; Main Results'!$B$33)^(1/12)-1</f>
        <v>0</v>
      </c>
      <c r="S2030" s="158">
        <f>(1+'Parameters &amp; Main Results'!$B$35)^(1/12)-1</f>
        <v>0</v>
      </c>
      <c r="T2030" s="158">
        <f>(1+'Parameters &amp; Main Results'!$B$37)^(1/12)-1</f>
        <v>8.295381143461622E-4</v>
      </c>
      <c r="U2030" s="240">
        <v>0</v>
      </c>
      <c r="V2030" s="240">
        <v>0</v>
      </c>
      <c r="W2030" s="255">
        <f t="shared" ca="1" si="1975"/>
        <v>0</v>
      </c>
      <c r="X2030" s="223">
        <f>MMULT(N2030:T2030,'Parameters &amp; Main Results'!$B$12:$B$18)-'Parameters &amp; Main Results'!$B$22/12+MMULT(U2030:V2030,'Parameters &amp; Main Results'!$B$20:$B$21)</f>
        <v>3.3037006200767609E-3</v>
      </c>
      <c r="Y2030" s="223">
        <f>MMULT(N2030:T2030,'Parameters &amp; Main Results'!$C$12:$C$18)-'Parameters &amp; Main Results'!$C$22/12+MMULT(U2030:V2030,'Parameters &amp; Main Results'!$C$20:$C$21)</f>
        <v>3.7491935102617786E-3</v>
      </c>
      <c r="Z2030" s="17">
        <f t="shared" ca="1" si="1976"/>
        <v>1</v>
      </c>
      <c r="AE2030" s="252">
        <f t="shared" ca="1" si="1972"/>
        <v>0</v>
      </c>
      <c r="AF2030" s="253" t="e">
        <f t="shared" ca="1" si="1973"/>
        <v>#DIV/0!</v>
      </c>
      <c r="AG2030" s="258" t="e">
        <f t="shared" ca="1" si="1974"/>
        <v>#DIV/0!</v>
      </c>
      <c r="AH2030" s="227" t="e">
        <f ca="1">IF(SUM(AG2030:OFFSET(AG2030,(-HoldAggressiveTime-1),0,,))=0,"Defensive","Aggressive")</f>
        <v>#DIV/0!</v>
      </c>
    </row>
    <row r="2031" spans="1:34" ht="13" x14ac:dyDescent="0.15">
      <c r="A2031">
        <f t="shared" si="15"/>
        <v>10</v>
      </c>
      <c r="B2031">
        <f t="shared" si="16"/>
        <v>2039</v>
      </c>
      <c r="C2031" s="70">
        <f t="shared" si="1"/>
        <v>2039.7499999998465</v>
      </c>
      <c r="D2031" s="149">
        <f t="shared" si="383"/>
        <v>51104</v>
      </c>
      <c r="N2031" s="157">
        <f>(1+'Parameters &amp; Main Results'!$B$25)^(1/12)-1</f>
        <v>4.0741237836483535E-3</v>
      </c>
      <c r="O2031" s="157">
        <f>(1+'Parameters &amp; Main Results'!$B$27)^(1/12)-1</f>
        <v>1.2414877164492744E-3</v>
      </c>
      <c r="P2031" s="157">
        <f>(1+'Parameters &amp; Main Results'!$B$29)^(1/12)-1</f>
        <v>8.295381143461622E-4</v>
      </c>
      <c r="Q2031" s="158">
        <f>(1+'Parameters &amp; Main Results'!$B$31)^(1/12)-1</f>
        <v>4.0741237836483535E-3</v>
      </c>
      <c r="R2031" s="158">
        <f>(1+'Parameters &amp; Main Results'!$B$33)^(1/12)-1</f>
        <v>0</v>
      </c>
      <c r="S2031" s="158">
        <f>(1+'Parameters &amp; Main Results'!$B$35)^(1/12)-1</f>
        <v>0</v>
      </c>
      <c r="T2031" s="158">
        <f>(1+'Parameters &amp; Main Results'!$B$37)^(1/12)-1</f>
        <v>8.295381143461622E-4</v>
      </c>
      <c r="U2031" s="240">
        <v>0</v>
      </c>
      <c r="V2031" s="240">
        <v>0</v>
      </c>
      <c r="W2031" s="255">
        <f t="shared" ca="1" si="1975"/>
        <v>0</v>
      </c>
      <c r="X2031" s="223">
        <f>MMULT(N2031:T2031,'Parameters &amp; Main Results'!$B$12:$B$18)-'Parameters &amp; Main Results'!$B$22/12+MMULT(U2031:V2031,'Parameters &amp; Main Results'!$B$20:$B$21)</f>
        <v>3.3037006200767609E-3</v>
      </c>
      <c r="Y2031" s="223">
        <f>MMULT(N2031:T2031,'Parameters &amp; Main Results'!$C$12:$C$18)-'Parameters &amp; Main Results'!$C$22/12+MMULT(U2031:V2031,'Parameters &amp; Main Results'!$C$20:$C$21)</f>
        <v>3.7491935102617786E-3</v>
      </c>
      <c r="Z2031" s="17">
        <f t="shared" ca="1" si="1976"/>
        <v>1</v>
      </c>
      <c r="AE2031" s="252">
        <f t="shared" ca="1" si="1972"/>
        <v>0</v>
      </c>
      <c r="AF2031" s="253" t="e">
        <f t="shared" ca="1" si="1973"/>
        <v>#DIV/0!</v>
      </c>
      <c r="AG2031" s="258" t="e">
        <f t="shared" ca="1" si="1974"/>
        <v>#DIV/0!</v>
      </c>
      <c r="AH2031" s="227" t="e">
        <f ca="1">IF(SUM(AG2031:OFFSET(AG2031,(-HoldAggressiveTime-1),0,,))=0,"Defensive","Aggressive")</f>
        <v>#DIV/0!</v>
      </c>
    </row>
    <row r="2032" spans="1:34" ht="13" x14ac:dyDescent="0.15">
      <c r="A2032">
        <f t="shared" si="15"/>
        <v>11</v>
      </c>
      <c r="B2032">
        <f t="shared" si="16"/>
        <v>2039</v>
      </c>
      <c r="C2032" s="70">
        <f t="shared" si="1"/>
        <v>2039.8333333331798</v>
      </c>
      <c r="D2032" s="149">
        <f t="shared" si="383"/>
        <v>51135</v>
      </c>
      <c r="N2032" s="157">
        <f>(1+'Parameters &amp; Main Results'!$B$25)^(1/12)-1</f>
        <v>4.0741237836483535E-3</v>
      </c>
      <c r="O2032" s="157">
        <f>(1+'Parameters &amp; Main Results'!$B$27)^(1/12)-1</f>
        <v>1.2414877164492744E-3</v>
      </c>
      <c r="P2032" s="157">
        <f>(1+'Parameters &amp; Main Results'!$B$29)^(1/12)-1</f>
        <v>8.295381143461622E-4</v>
      </c>
      <c r="Q2032" s="158">
        <f>(1+'Parameters &amp; Main Results'!$B$31)^(1/12)-1</f>
        <v>4.0741237836483535E-3</v>
      </c>
      <c r="R2032" s="158">
        <f>(1+'Parameters &amp; Main Results'!$B$33)^(1/12)-1</f>
        <v>0</v>
      </c>
      <c r="S2032" s="158">
        <f>(1+'Parameters &amp; Main Results'!$B$35)^(1/12)-1</f>
        <v>0</v>
      </c>
      <c r="T2032" s="158">
        <f>(1+'Parameters &amp; Main Results'!$B$37)^(1/12)-1</f>
        <v>8.295381143461622E-4</v>
      </c>
      <c r="U2032" s="240">
        <v>0</v>
      </c>
      <c r="V2032" s="240">
        <v>0</v>
      </c>
      <c r="W2032" s="255">
        <f t="shared" ca="1" si="1975"/>
        <v>0</v>
      </c>
      <c r="X2032" s="223">
        <f>MMULT(N2032:T2032,'Parameters &amp; Main Results'!$B$12:$B$18)-'Parameters &amp; Main Results'!$B$22/12+MMULT(U2032:V2032,'Parameters &amp; Main Results'!$B$20:$B$21)</f>
        <v>3.3037006200767609E-3</v>
      </c>
      <c r="Y2032" s="223">
        <f>MMULT(N2032:T2032,'Parameters &amp; Main Results'!$C$12:$C$18)-'Parameters &amp; Main Results'!$C$22/12+MMULT(U2032:V2032,'Parameters &amp; Main Results'!$C$20:$C$21)</f>
        <v>3.7491935102617786E-3</v>
      </c>
      <c r="Z2032" s="17">
        <f t="shared" ca="1" si="1976"/>
        <v>1</v>
      </c>
      <c r="AE2032" s="252">
        <f t="shared" ca="1" si="1972"/>
        <v>0</v>
      </c>
      <c r="AF2032" s="253" t="e">
        <f t="shared" ca="1" si="1973"/>
        <v>#DIV/0!</v>
      </c>
      <c r="AG2032" s="258" t="e">
        <f t="shared" ca="1" si="1974"/>
        <v>#DIV/0!</v>
      </c>
      <c r="AH2032" s="227" t="e">
        <f ca="1">IF(SUM(AG2032:OFFSET(AG2032,(-HoldAggressiveTime-1),0,,))=0,"Defensive","Aggressive")</f>
        <v>#DIV/0!</v>
      </c>
    </row>
    <row r="2033" spans="1:34" ht="13" x14ac:dyDescent="0.15">
      <c r="A2033">
        <f t="shared" si="15"/>
        <v>12</v>
      </c>
      <c r="B2033">
        <f t="shared" si="16"/>
        <v>2039</v>
      </c>
      <c r="C2033" s="70">
        <f t="shared" si="1"/>
        <v>2039.916666666513</v>
      </c>
      <c r="D2033" s="149">
        <f t="shared" si="383"/>
        <v>51166</v>
      </c>
      <c r="N2033" s="157">
        <f>(1+'Parameters &amp; Main Results'!$B$25)^(1/12)-1</f>
        <v>4.0741237836483535E-3</v>
      </c>
      <c r="O2033" s="157">
        <f>(1+'Parameters &amp; Main Results'!$B$27)^(1/12)-1</f>
        <v>1.2414877164492744E-3</v>
      </c>
      <c r="P2033" s="157">
        <f>(1+'Parameters &amp; Main Results'!$B$29)^(1/12)-1</f>
        <v>8.295381143461622E-4</v>
      </c>
      <c r="Q2033" s="158">
        <f>(1+'Parameters &amp; Main Results'!$B$31)^(1/12)-1</f>
        <v>4.0741237836483535E-3</v>
      </c>
      <c r="R2033" s="158">
        <f>(1+'Parameters &amp; Main Results'!$B$33)^(1/12)-1</f>
        <v>0</v>
      </c>
      <c r="S2033" s="158">
        <f>(1+'Parameters &amp; Main Results'!$B$35)^(1/12)-1</f>
        <v>0</v>
      </c>
      <c r="T2033" s="158">
        <f>(1+'Parameters &amp; Main Results'!$B$37)^(1/12)-1</f>
        <v>8.295381143461622E-4</v>
      </c>
      <c r="U2033" s="240">
        <v>0</v>
      </c>
      <c r="V2033" s="240">
        <v>0</v>
      </c>
      <c r="W2033" s="255">
        <f t="shared" ca="1" si="1975"/>
        <v>0</v>
      </c>
      <c r="X2033" s="223">
        <f>MMULT(N2033:T2033,'Parameters &amp; Main Results'!$B$12:$B$18)-'Parameters &amp; Main Results'!$B$22/12+MMULT(U2033:V2033,'Parameters &amp; Main Results'!$B$20:$B$21)</f>
        <v>3.3037006200767609E-3</v>
      </c>
      <c r="Y2033" s="223">
        <f>MMULT(N2033:T2033,'Parameters &amp; Main Results'!$C$12:$C$18)-'Parameters &amp; Main Results'!$C$22/12+MMULT(U2033:V2033,'Parameters &amp; Main Results'!$C$20:$C$21)</f>
        <v>3.7491935102617786E-3</v>
      </c>
      <c r="Z2033" s="17">
        <f t="shared" ca="1" si="1976"/>
        <v>1</v>
      </c>
      <c r="AE2033" s="252">
        <f t="shared" ca="1" si="1972"/>
        <v>0</v>
      </c>
      <c r="AF2033" s="253" t="e">
        <f t="shared" ca="1" si="1973"/>
        <v>#DIV/0!</v>
      </c>
      <c r="AG2033" s="258" t="e">
        <f t="shared" ca="1" si="1974"/>
        <v>#DIV/0!</v>
      </c>
      <c r="AH2033" s="227" t="e">
        <f ca="1">IF(SUM(AG2033:OFFSET(AG2033,(-HoldAggressiveTime-1),0,,))=0,"Defensive","Aggressive")</f>
        <v>#DIV/0!</v>
      </c>
    </row>
    <row r="2034" spans="1:34" ht="13" x14ac:dyDescent="0.15">
      <c r="A2034">
        <f t="shared" si="15"/>
        <v>1</v>
      </c>
      <c r="B2034">
        <f t="shared" si="16"/>
        <v>2040</v>
      </c>
      <c r="C2034" s="70">
        <f t="shared" si="1"/>
        <v>2039.9999999998463</v>
      </c>
      <c r="D2034" s="149">
        <f t="shared" si="383"/>
        <v>51195</v>
      </c>
      <c r="N2034" s="157">
        <f>(1+'Parameters &amp; Main Results'!$B$25)^(1/12)-1</f>
        <v>4.0741237836483535E-3</v>
      </c>
      <c r="O2034" s="157">
        <f>(1+'Parameters &amp; Main Results'!$B$27)^(1/12)-1</f>
        <v>1.2414877164492744E-3</v>
      </c>
      <c r="P2034" s="157">
        <f>(1+'Parameters &amp; Main Results'!$B$29)^(1/12)-1</f>
        <v>8.295381143461622E-4</v>
      </c>
      <c r="Q2034" s="158">
        <f>(1+'Parameters &amp; Main Results'!$B$31)^(1/12)-1</f>
        <v>4.0741237836483535E-3</v>
      </c>
      <c r="R2034" s="158">
        <f>(1+'Parameters &amp; Main Results'!$B$33)^(1/12)-1</f>
        <v>0</v>
      </c>
      <c r="S2034" s="158">
        <f>(1+'Parameters &amp; Main Results'!$B$35)^(1/12)-1</f>
        <v>0</v>
      </c>
      <c r="T2034" s="158">
        <f>(1+'Parameters &amp; Main Results'!$B$37)^(1/12)-1</f>
        <v>8.295381143461622E-4</v>
      </c>
      <c r="U2034" s="240">
        <v>0</v>
      </c>
      <c r="V2034" s="240">
        <v>0</v>
      </c>
      <c r="W2034" s="255">
        <f t="shared" ca="1" si="1975"/>
        <v>0</v>
      </c>
      <c r="X2034" s="223">
        <f>MMULT(N2034:T2034,'Parameters &amp; Main Results'!$B$12:$B$18)-'Parameters &amp; Main Results'!$B$22/12+MMULT(U2034:V2034,'Parameters &amp; Main Results'!$B$20:$B$21)</f>
        <v>3.3037006200767609E-3</v>
      </c>
      <c r="Y2034" s="223">
        <f>MMULT(N2034:T2034,'Parameters &amp; Main Results'!$C$12:$C$18)-'Parameters &amp; Main Results'!$C$22/12+MMULT(U2034:V2034,'Parameters &amp; Main Results'!$C$20:$C$21)</f>
        <v>3.7491935102617786E-3</v>
      </c>
      <c r="Z2034" s="17">
        <f t="shared" ca="1" si="1976"/>
        <v>1</v>
      </c>
      <c r="AE2034" s="252">
        <f t="shared" ca="1" si="1972"/>
        <v>0</v>
      </c>
      <c r="AF2034" s="253" t="e">
        <f t="shared" ca="1" si="1973"/>
        <v>#DIV/0!</v>
      </c>
      <c r="AG2034" s="258" t="e">
        <f t="shared" ca="1" si="1974"/>
        <v>#DIV/0!</v>
      </c>
      <c r="AH2034" s="227" t="e">
        <f ca="1">IF(SUM(AG2034:OFFSET(AG2034,(-HoldAggressiveTime-1),0,,))=0,"Defensive","Aggressive")</f>
        <v>#DIV/0!</v>
      </c>
    </row>
    <row r="2035" spans="1:34" ht="13" x14ac:dyDescent="0.15">
      <c r="A2035">
        <f t="shared" si="15"/>
        <v>2</v>
      </c>
      <c r="B2035">
        <f t="shared" si="16"/>
        <v>2040</v>
      </c>
      <c r="C2035" s="70">
        <f t="shared" si="1"/>
        <v>2040.0833333331796</v>
      </c>
      <c r="D2035" s="149">
        <f t="shared" si="383"/>
        <v>51226</v>
      </c>
      <c r="N2035" s="157">
        <f>(1+'Parameters &amp; Main Results'!$B$25)^(1/12)-1</f>
        <v>4.0741237836483535E-3</v>
      </c>
      <c r="O2035" s="157">
        <f>(1+'Parameters &amp; Main Results'!$B$27)^(1/12)-1</f>
        <v>1.2414877164492744E-3</v>
      </c>
      <c r="P2035" s="157">
        <f>(1+'Parameters &amp; Main Results'!$B$29)^(1/12)-1</f>
        <v>8.295381143461622E-4</v>
      </c>
      <c r="Q2035" s="158">
        <f>(1+'Parameters &amp; Main Results'!$B$31)^(1/12)-1</f>
        <v>4.0741237836483535E-3</v>
      </c>
      <c r="R2035" s="158">
        <f>(1+'Parameters &amp; Main Results'!$B$33)^(1/12)-1</f>
        <v>0</v>
      </c>
      <c r="S2035" s="158">
        <f>(1+'Parameters &amp; Main Results'!$B$35)^(1/12)-1</f>
        <v>0</v>
      </c>
      <c r="T2035" s="158">
        <f>(1+'Parameters &amp; Main Results'!$B$37)^(1/12)-1</f>
        <v>8.295381143461622E-4</v>
      </c>
      <c r="U2035" s="240">
        <v>0</v>
      </c>
      <c r="V2035" s="240">
        <v>0</v>
      </c>
      <c r="W2035" s="255">
        <f t="shared" ca="1" si="1975"/>
        <v>0</v>
      </c>
      <c r="X2035" s="223">
        <f>MMULT(N2035:T2035,'Parameters &amp; Main Results'!$B$12:$B$18)-'Parameters &amp; Main Results'!$B$22/12+MMULT(U2035:V2035,'Parameters &amp; Main Results'!$B$20:$B$21)</f>
        <v>3.3037006200767609E-3</v>
      </c>
      <c r="Y2035" s="223">
        <f>MMULT(N2035:T2035,'Parameters &amp; Main Results'!$C$12:$C$18)-'Parameters &amp; Main Results'!$C$22/12+MMULT(U2035:V2035,'Parameters &amp; Main Results'!$C$20:$C$21)</f>
        <v>3.7491935102617786E-3</v>
      </c>
      <c r="Z2035" s="17">
        <f t="shared" ca="1" si="1976"/>
        <v>1</v>
      </c>
      <c r="AE2035" s="252">
        <f t="shared" ca="1" si="1972"/>
        <v>0</v>
      </c>
      <c r="AF2035" s="253" t="e">
        <f t="shared" ca="1" si="1973"/>
        <v>#DIV/0!</v>
      </c>
      <c r="AG2035" s="258" t="e">
        <f t="shared" ca="1" si="1974"/>
        <v>#DIV/0!</v>
      </c>
      <c r="AH2035" s="227" t="e">
        <f ca="1">IF(SUM(AG2035:OFFSET(AG2035,(-HoldAggressiveTime-1),0,,))=0,"Defensive","Aggressive")</f>
        <v>#DIV/0!</v>
      </c>
    </row>
    <row r="2036" spans="1:34" ht="13" x14ac:dyDescent="0.15">
      <c r="A2036">
        <f t="shared" si="15"/>
        <v>3</v>
      </c>
      <c r="B2036">
        <f t="shared" si="16"/>
        <v>2040</v>
      </c>
      <c r="C2036" s="70">
        <f t="shared" si="1"/>
        <v>2040.1666666665128</v>
      </c>
      <c r="D2036" s="149">
        <f t="shared" si="383"/>
        <v>51256</v>
      </c>
      <c r="N2036" s="157">
        <f>(1+'Parameters &amp; Main Results'!$B$25)^(1/12)-1</f>
        <v>4.0741237836483535E-3</v>
      </c>
      <c r="O2036" s="157">
        <f>(1+'Parameters &amp; Main Results'!$B$27)^(1/12)-1</f>
        <v>1.2414877164492744E-3</v>
      </c>
      <c r="P2036" s="157">
        <f>(1+'Parameters &amp; Main Results'!$B$29)^(1/12)-1</f>
        <v>8.295381143461622E-4</v>
      </c>
      <c r="Q2036" s="158">
        <f>(1+'Parameters &amp; Main Results'!$B$31)^(1/12)-1</f>
        <v>4.0741237836483535E-3</v>
      </c>
      <c r="R2036" s="158">
        <f>(1+'Parameters &amp; Main Results'!$B$33)^(1/12)-1</f>
        <v>0</v>
      </c>
      <c r="S2036" s="158">
        <f>(1+'Parameters &amp; Main Results'!$B$35)^(1/12)-1</f>
        <v>0</v>
      </c>
      <c r="T2036" s="158">
        <f>(1+'Parameters &amp; Main Results'!$B$37)^(1/12)-1</f>
        <v>8.295381143461622E-4</v>
      </c>
      <c r="U2036" s="240">
        <v>0</v>
      </c>
      <c r="V2036" s="240">
        <v>0</v>
      </c>
      <c r="W2036" s="255">
        <f t="shared" ca="1" si="1975"/>
        <v>0</v>
      </c>
      <c r="X2036" s="223">
        <f>MMULT(N2036:T2036,'Parameters &amp; Main Results'!$B$12:$B$18)-'Parameters &amp; Main Results'!$B$22/12+MMULT(U2036:V2036,'Parameters &amp; Main Results'!$B$20:$B$21)</f>
        <v>3.3037006200767609E-3</v>
      </c>
      <c r="Y2036" s="223">
        <f>MMULT(N2036:T2036,'Parameters &amp; Main Results'!$C$12:$C$18)-'Parameters &amp; Main Results'!$C$22/12+MMULT(U2036:V2036,'Parameters &amp; Main Results'!$C$20:$C$21)</f>
        <v>3.7491935102617786E-3</v>
      </c>
      <c r="Z2036" s="17">
        <f t="shared" ca="1" si="1976"/>
        <v>1</v>
      </c>
      <c r="AE2036" s="252">
        <f t="shared" ca="1" si="1972"/>
        <v>0</v>
      </c>
      <c r="AF2036" s="253" t="e">
        <f t="shared" ca="1" si="1973"/>
        <v>#DIV/0!</v>
      </c>
      <c r="AG2036" s="258" t="e">
        <f t="shared" ca="1" si="1974"/>
        <v>#DIV/0!</v>
      </c>
      <c r="AH2036" s="227" t="e">
        <f ca="1">IF(SUM(AG2036:OFFSET(AG2036,(-HoldAggressiveTime-1),0,,))=0,"Defensive","Aggressive")</f>
        <v>#DIV/0!</v>
      </c>
    </row>
    <row r="2037" spans="1:34" ht="13" x14ac:dyDescent="0.15">
      <c r="A2037">
        <f t="shared" si="15"/>
        <v>4</v>
      </c>
      <c r="B2037">
        <f t="shared" si="16"/>
        <v>2040</v>
      </c>
      <c r="C2037" s="70">
        <f t="shared" si="1"/>
        <v>2040.2499999998461</v>
      </c>
      <c r="D2037" s="149">
        <f t="shared" si="383"/>
        <v>51287</v>
      </c>
      <c r="N2037" s="157">
        <f>(1+'Parameters &amp; Main Results'!$B$25)^(1/12)-1</f>
        <v>4.0741237836483535E-3</v>
      </c>
      <c r="O2037" s="157">
        <f>(1+'Parameters &amp; Main Results'!$B$27)^(1/12)-1</f>
        <v>1.2414877164492744E-3</v>
      </c>
      <c r="P2037" s="157">
        <f>(1+'Parameters &amp; Main Results'!$B$29)^(1/12)-1</f>
        <v>8.295381143461622E-4</v>
      </c>
      <c r="Q2037" s="158">
        <f>(1+'Parameters &amp; Main Results'!$B$31)^(1/12)-1</f>
        <v>4.0741237836483535E-3</v>
      </c>
      <c r="R2037" s="158">
        <f>(1+'Parameters &amp; Main Results'!$B$33)^(1/12)-1</f>
        <v>0</v>
      </c>
      <c r="S2037" s="158">
        <f>(1+'Parameters &amp; Main Results'!$B$35)^(1/12)-1</f>
        <v>0</v>
      </c>
      <c r="T2037" s="158">
        <f>(1+'Parameters &amp; Main Results'!$B$37)^(1/12)-1</f>
        <v>8.295381143461622E-4</v>
      </c>
      <c r="U2037" s="240">
        <v>0</v>
      </c>
      <c r="V2037" s="240">
        <v>0</v>
      </c>
      <c r="W2037" s="255">
        <f t="shared" ca="1" si="1975"/>
        <v>0</v>
      </c>
      <c r="X2037" s="223">
        <f>MMULT(N2037:T2037,'Parameters &amp; Main Results'!$B$12:$B$18)-'Parameters &amp; Main Results'!$B$22/12+MMULT(U2037:V2037,'Parameters &amp; Main Results'!$B$20:$B$21)</f>
        <v>3.3037006200767609E-3</v>
      </c>
      <c r="Y2037" s="223">
        <f>MMULT(N2037:T2037,'Parameters &amp; Main Results'!$C$12:$C$18)-'Parameters &amp; Main Results'!$C$22/12+MMULT(U2037:V2037,'Parameters &amp; Main Results'!$C$20:$C$21)</f>
        <v>3.7491935102617786E-3</v>
      </c>
      <c r="Z2037" s="17">
        <f t="shared" ca="1" si="1976"/>
        <v>1</v>
      </c>
      <c r="AE2037" s="252">
        <f t="shared" ca="1" si="1972"/>
        <v>0</v>
      </c>
      <c r="AF2037" s="253" t="e">
        <f t="shared" ca="1" si="1973"/>
        <v>#DIV/0!</v>
      </c>
      <c r="AG2037" s="258" t="e">
        <f t="shared" ca="1" si="1974"/>
        <v>#DIV/0!</v>
      </c>
      <c r="AH2037" s="227" t="e">
        <f ca="1">IF(SUM(AG2037:OFFSET(AG2037,(-HoldAggressiveTime-1),0,,))=0,"Defensive","Aggressive")</f>
        <v>#DIV/0!</v>
      </c>
    </row>
    <row r="2038" spans="1:34" ht="13" x14ac:dyDescent="0.15">
      <c r="A2038">
        <f t="shared" si="15"/>
        <v>5</v>
      </c>
      <c r="B2038">
        <f t="shared" si="16"/>
        <v>2040</v>
      </c>
      <c r="C2038" s="70">
        <f t="shared" si="1"/>
        <v>2040.3333333331793</v>
      </c>
      <c r="D2038" s="149">
        <f t="shared" si="383"/>
        <v>51317</v>
      </c>
      <c r="N2038" s="157">
        <f>(1+'Parameters &amp; Main Results'!$B$25)^(1/12)-1</f>
        <v>4.0741237836483535E-3</v>
      </c>
      <c r="O2038" s="157">
        <f>(1+'Parameters &amp; Main Results'!$B$27)^(1/12)-1</f>
        <v>1.2414877164492744E-3</v>
      </c>
      <c r="P2038" s="157">
        <f>(1+'Parameters &amp; Main Results'!$B$29)^(1/12)-1</f>
        <v>8.295381143461622E-4</v>
      </c>
      <c r="Q2038" s="158">
        <f>(1+'Parameters &amp; Main Results'!$B$31)^(1/12)-1</f>
        <v>4.0741237836483535E-3</v>
      </c>
      <c r="R2038" s="158">
        <f>(1+'Parameters &amp; Main Results'!$B$33)^(1/12)-1</f>
        <v>0</v>
      </c>
      <c r="S2038" s="158">
        <f>(1+'Parameters &amp; Main Results'!$B$35)^(1/12)-1</f>
        <v>0</v>
      </c>
      <c r="T2038" s="158">
        <f>(1+'Parameters &amp; Main Results'!$B$37)^(1/12)-1</f>
        <v>8.295381143461622E-4</v>
      </c>
      <c r="U2038" s="240">
        <v>0</v>
      </c>
      <c r="V2038" s="240">
        <v>0</v>
      </c>
      <c r="W2038" s="255">
        <f t="shared" ca="1" si="1975"/>
        <v>0</v>
      </c>
      <c r="X2038" s="223">
        <f>MMULT(N2038:T2038,'Parameters &amp; Main Results'!$B$12:$B$18)-'Parameters &amp; Main Results'!$B$22/12+MMULT(U2038:V2038,'Parameters &amp; Main Results'!$B$20:$B$21)</f>
        <v>3.3037006200767609E-3</v>
      </c>
      <c r="Y2038" s="223">
        <f>MMULT(N2038:T2038,'Parameters &amp; Main Results'!$C$12:$C$18)-'Parameters &amp; Main Results'!$C$22/12+MMULT(U2038:V2038,'Parameters &amp; Main Results'!$C$20:$C$21)</f>
        <v>3.7491935102617786E-3</v>
      </c>
      <c r="Z2038" s="17">
        <f t="shared" ca="1" si="1976"/>
        <v>1</v>
      </c>
      <c r="AE2038" s="252">
        <f t="shared" ca="1" si="1972"/>
        <v>0</v>
      </c>
      <c r="AF2038" s="253" t="e">
        <f t="shared" ca="1" si="1973"/>
        <v>#DIV/0!</v>
      </c>
      <c r="AG2038" s="258" t="e">
        <f t="shared" ca="1" si="1974"/>
        <v>#DIV/0!</v>
      </c>
      <c r="AH2038" s="227" t="e">
        <f ca="1">IF(SUM(AG2038:OFFSET(AG2038,(-HoldAggressiveTime-1),0,,))=0,"Defensive","Aggressive")</f>
        <v>#DIV/0!</v>
      </c>
    </row>
    <row r="2039" spans="1:34" ht="13" x14ac:dyDescent="0.15">
      <c r="A2039">
        <f t="shared" si="15"/>
        <v>6</v>
      </c>
      <c r="B2039">
        <f t="shared" si="16"/>
        <v>2040</v>
      </c>
      <c r="C2039" s="70">
        <f t="shared" si="1"/>
        <v>2040.4166666665126</v>
      </c>
      <c r="D2039" s="149">
        <f t="shared" si="383"/>
        <v>51348</v>
      </c>
      <c r="N2039" s="157">
        <f>(1+'Parameters &amp; Main Results'!$B$25)^(1/12)-1</f>
        <v>4.0741237836483535E-3</v>
      </c>
      <c r="O2039" s="157">
        <f>(1+'Parameters &amp; Main Results'!$B$27)^(1/12)-1</f>
        <v>1.2414877164492744E-3</v>
      </c>
      <c r="P2039" s="157">
        <f>(1+'Parameters &amp; Main Results'!$B$29)^(1/12)-1</f>
        <v>8.295381143461622E-4</v>
      </c>
      <c r="Q2039" s="158">
        <f>(1+'Parameters &amp; Main Results'!$B$31)^(1/12)-1</f>
        <v>4.0741237836483535E-3</v>
      </c>
      <c r="R2039" s="158">
        <f>(1+'Parameters &amp; Main Results'!$B$33)^(1/12)-1</f>
        <v>0</v>
      </c>
      <c r="S2039" s="158">
        <f>(1+'Parameters &amp; Main Results'!$B$35)^(1/12)-1</f>
        <v>0</v>
      </c>
      <c r="T2039" s="158">
        <f>(1+'Parameters &amp; Main Results'!$B$37)^(1/12)-1</f>
        <v>8.295381143461622E-4</v>
      </c>
      <c r="U2039" s="240">
        <v>0</v>
      </c>
      <c r="V2039" s="240">
        <v>0</v>
      </c>
      <c r="W2039" s="255">
        <f t="shared" ca="1" si="1975"/>
        <v>0</v>
      </c>
      <c r="X2039" s="223">
        <f>MMULT(N2039:T2039,'Parameters &amp; Main Results'!$B$12:$B$18)-'Parameters &amp; Main Results'!$B$22/12+MMULT(U2039:V2039,'Parameters &amp; Main Results'!$B$20:$B$21)</f>
        <v>3.3037006200767609E-3</v>
      </c>
      <c r="Y2039" s="223">
        <f>MMULT(N2039:T2039,'Parameters &amp; Main Results'!$C$12:$C$18)-'Parameters &amp; Main Results'!$C$22/12+MMULT(U2039:V2039,'Parameters &amp; Main Results'!$C$20:$C$21)</f>
        <v>3.7491935102617786E-3</v>
      </c>
      <c r="Z2039" s="17">
        <f t="shared" ca="1" si="1976"/>
        <v>1</v>
      </c>
      <c r="AE2039" s="252">
        <f t="shared" ca="1" si="1972"/>
        <v>0</v>
      </c>
      <c r="AF2039" s="253" t="e">
        <f t="shared" ca="1" si="1973"/>
        <v>#DIV/0!</v>
      </c>
      <c r="AG2039" s="258" t="e">
        <f t="shared" ca="1" si="1974"/>
        <v>#DIV/0!</v>
      </c>
      <c r="AH2039" s="227" t="e">
        <f ca="1">IF(SUM(AG2039:OFFSET(AG2039,(-HoldAggressiveTime-1),0,,))=0,"Defensive","Aggressive")</f>
        <v>#DIV/0!</v>
      </c>
    </row>
    <row r="2040" spans="1:34" ht="13" x14ac:dyDescent="0.15">
      <c r="A2040">
        <f t="shared" si="15"/>
        <v>7</v>
      </c>
      <c r="B2040">
        <f t="shared" si="16"/>
        <v>2040</v>
      </c>
      <c r="C2040" s="70">
        <f t="shared" si="1"/>
        <v>2040.4999999998458</v>
      </c>
      <c r="D2040" s="149">
        <f t="shared" si="383"/>
        <v>51379</v>
      </c>
      <c r="N2040" s="157">
        <f>(1+'Parameters &amp; Main Results'!$B$25)^(1/12)-1</f>
        <v>4.0741237836483535E-3</v>
      </c>
      <c r="O2040" s="157">
        <f>(1+'Parameters &amp; Main Results'!$B$27)^(1/12)-1</f>
        <v>1.2414877164492744E-3</v>
      </c>
      <c r="P2040" s="157">
        <f>(1+'Parameters &amp; Main Results'!$B$29)^(1/12)-1</f>
        <v>8.295381143461622E-4</v>
      </c>
      <c r="Q2040" s="158">
        <f>(1+'Parameters &amp; Main Results'!$B$31)^(1/12)-1</f>
        <v>4.0741237836483535E-3</v>
      </c>
      <c r="R2040" s="158">
        <f>(1+'Parameters &amp; Main Results'!$B$33)^(1/12)-1</f>
        <v>0</v>
      </c>
      <c r="S2040" s="158">
        <f>(1+'Parameters &amp; Main Results'!$B$35)^(1/12)-1</f>
        <v>0</v>
      </c>
      <c r="T2040" s="158">
        <f>(1+'Parameters &amp; Main Results'!$B$37)^(1/12)-1</f>
        <v>8.295381143461622E-4</v>
      </c>
      <c r="U2040" s="240">
        <v>0</v>
      </c>
      <c r="V2040" s="240">
        <v>0</v>
      </c>
      <c r="W2040" s="255">
        <f t="shared" ca="1" si="1975"/>
        <v>0</v>
      </c>
      <c r="X2040" s="223">
        <f>MMULT(N2040:T2040,'Parameters &amp; Main Results'!$B$12:$B$18)-'Parameters &amp; Main Results'!$B$22/12+MMULT(U2040:V2040,'Parameters &amp; Main Results'!$B$20:$B$21)</f>
        <v>3.3037006200767609E-3</v>
      </c>
      <c r="Y2040" s="223">
        <f>MMULT(N2040:T2040,'Parameters &amp; Main Results'!$C$12:$C$18)-'Parameters &amp; Main Results'!$C$22/12+MMULT(U2040:V2040,'Parameters &amp; Main Results'!$C$20:$C$21)</f>
        <v>3.7491935102617786E-3</v>
      </c>
      <c r="Z2040" s="17">
        <f t="shared" ca="1" si="1976"/>
        <v>1</v>
      </c>
      <c r="AE2040" s="252">
        <f t="shared" ca="1" si="1972"/>
        <v>0</v>
      </c>
      <c r="AF2040" s="253" t="e">
        <f t="shared" ca="1" si="1973"/>
        <v>#DIV/0!</v>
      </c>
      <c r="AG2040" s="258" t="e">
        <f t="shared" ca="1" si="1974"/>
        <v>#DIV/0!</v>
      </c>
      <c r="AH2040" s="227" t="e">
        <f ca="1">IF(SUM(AG2040:OFFSET(AG2040,(-HoldAggressiveTime-1),0,,))=0,"Defensive","Aggressive")</f>
        <v>#DIV/0!</v>
      </c>
    </row>
    <row r="2041" spans="1:34" ht="13" x14ac:dyDescent="0.15">
      <c r="A2041">
        <f t="shared" si="15"/>
        <v>8</v>
      </c>
      <c r="B2041">
        <f t="shared" si="16"/>
        <v>2040</v>
      </c>
      <c r="C2041" s="70">
        <f t="shared" si="1"/>
        <v>2040.5833333331791</v>
      </c>
      <c r="D2041" s="149">
        <f t="shared" si="383"/>
        <v>51409</v>
      </c>
      <c r="N2041" s="157">
        <f>(1+'Parameters &amp; Main Results'!$B$25)^(1/12)-1</f>
        <v>4.0741237836483535E-3</v>
      </c>
      <c r="O2041" s="157">
        <f>(1+'Parameters &amp; Main Results'!$B$27)^(1/12)-1</f>
        <v>1.2414877164492744E-3</v>
      </c>
      <c r="P2041" s="157">
        <f>(1+'Parameters &amp; Main Results'!$B$29)^(1/12)-1</f>
        <v>8.295381143461622E-4</v>
      </c>
      <c r="Q2041" s="158">
        <f>(1+'Parameters &amp; Main Results'!$B$31)^(1/12)-1</f>
        <v>4.0741237836483535E-3</v>
      </c>
      <c r="R2041" s="158">
        <f>(1+'Parameters &amp; Main Results'!$B$33)^(1/12)-1</f>
        <v>0</v>
      </c>
      <c r="S2041" s="158">
        <f>(1+'Parameters &amp; Main Results'!$B$35)^(1/12)-1</f>
        <v>0</v>
      </c>
      <c r="T2041" s="158">
        <f>(1+'Parameters &amp; Main Results'!$B$37)^(1/12)-1</f>
        <v>8.295381143461622E-4</v>
      </c>
      <c r="U2041" s="240">
        <v>0</v>
      </c>
      <c r="V2041" s="240">
        <v>0</v>
      </c>
      <c r="W2041" s="255">
        <f t="shared" ca="1" si="1975"/>
        <v>0</v>
      </c>
      <c r="X2041" s="223">
        <f>MMULT(N2041:T2041,'Parameters &amp; Main Results'!$B$12:$B$18)-'Parameters &amp; Main Results'!$B$22/12+MMULT(U2041:V2041,'Parameters &amp; Main Results'!$B$20:$B$21)</f>
        <v>3.3037006200767609E-3</v>
      </c>
      <c r="Y2041" s="223">
        <f>MMULT(N2041:T2041,'Parameters &amp; Main Results'!$C$12:$C$18)-'Parameters &amp; Main Results'!$C$22/12+MMULT(U2041:V2041,'Parameters &amp; Main Results'!$C$20:$C$21)</f>
        <v>3.7491935102617786E-3</v>
      </c>
      <c r="Z2041" s="17">
        <f t="shared" ca="1" si="1976"/>
        <v>1</v>
      </c>
      <c r="AE2041" s="252">
        <f t="shared" ca="1" si="1972"/>
        <v>0</v>
      </c>
      <c r="AF2041" s="253" t="e">
        <f t="shared" ca="1" si="1973"/>
        <v>#DIV/0!</v>
      </c>
      <c r="AG2041" s="258" t="e">
        <f t="shared" ca="1" si="1974"/>
        <v>#DIV/0!</v>
      </c>
      <c r="AH2041" s="227" t="e">
        <f ca="1">IF(SUM(AG2041:OFFSET(AG2041,(-HoldAggressiveTime-1),0,,))=0,"Defensive","Aggressive")</f>
        <v>#DIV/0!</v>
      </c>
    </row>
    <row r="2042" spans="1:34" ht="13" x14ac:dyDescent="0.15">
      <c r="A2042">
        <f t="shared" si="15"/>
        <v>9</v>
      </c>
      <c r="B2042">
        <f t="shared" si="16"/>
        <v>2040</v>
      </c>
      <c r="C2042" s="70">
        <f t="shared" si="1"/>
        <v>2040.6666666665124</v>
      </c>
      <c r="D2042" s="149">
        <f t="shared" si="383"/>
        <v>51440</v>
      </c>
      <c r="N2042" s="157">
        <f>(1+'Parameters &amp; Main Results'!$B$25)^(1/12)-1</f>
        <v>4.0741237836483535E-3</v>
      </c>
      <c r="O2042" s="157">
        <f>(1+'Parameters &amp; Main Results'!$B$27)^(1/12)-1</f>
        <v>1.2414877164492744E-3</v>
      </c>
      <c r="P2042" s="157">
        <f>(1+'Parameters &amp; Main Results'!$B$29)^(1/12)-1</f>
        <v>8.295381143461622E-4</v>
      </c>
      <c r="Q2042" s="158">
        <f>(1+'Parameters &amp; Main Results'!$B$31)^(1/12)-1</f>
        <v>4.0741237836483535E-3</v>
      </c>
      <c r="R2042" s="158">
        <f>(1+'Parameters &amp; Main Results'!$B$33)^(1/12)-1</f>
        <v>0</v>
      </c>
      <c r="S2042" s="158">
        <f>(1+'Parameters &amp; Main Results'!$B$35)^(1/12)-1</f>
        <v>0</v>
      </c>
      <c r="T2042" s="158">
        <f>(1+'Parameters &amp; Main Results'!$B$37)^(1/12)-1</f>
        <v>8.295381143461622E-4</v>
      </c>
      <c r="U2042" s="240">
        <v>0</v>
      </c>
      <c r="V2042" s="240">
        <v>0</v>
      </c>
      <c r="W2042" s="255">
        <f t="shared" ca="1" si="1975"/>
        <v>0</v>
      </c>
      <c r="X2042" s="223">
        <f>MMULT(N2042:T2042,'Parameters &amp; Main Results'!$B$12:$B$18)-'Parameters &amp; Main Results'!$B$22/12+MMULT(U2042:V2042,'Parameters &amp; Main Results'!$B$20:$B$21)</f>
        <v>3.3037006200767609E-3</v>
      </c>
      <c r="Y2042" s="223">
        <f>MMULT(N2042:T2042,'Parameters &amp; Main Results'!$C$12:$C$18)-'Parameters &amp; Main Results'!$C$22/12+MMULT(U2042:V2042,'Parameters &amp; Main Results'!$C$20:$C$21)</f>
        <v>3.7491935102617786E-3</v>
      </c>
      <c r="Z2042" s="17">
        <f t="shared" ca="1" si="1976"/>
        <v>1</v>
      </c>
      <c r="AE2042" s="252">
        <f t="shared" ca="1" si="1972"/>
        <v>0</v>
      </c>
      <c r="AF2042" s="253" t="e">
        <f t="shared" ca="1" si="1973"/>
        <v>#DIV/0!</v>
      </c>
      <c r="AG2042" s="258" t="e">
        <f t="shared" ca="1" si="1974"/>
        <v>#DIV/0!</v>
      </c>
      <c r="AH2042" s="227" t="e">
        <f ca="1">IF(SUM(AG2042:OFFSET(AG2042,(-HoldAggressiveTime-1),0,,))=0,"Defensive","Aggressive")</f>
        <v>#DIV/0!</v>
      </c>
    </row>
    <row r="2043" spans="1:34" ht="13" x14ac:dyDescent="0.15">
      <c r="A2043">
        <f t="shared" si="15"/>
        <v>10</v>
      </c>
      <c r="B2043">
        <f t="shared" si="16"/>
        <v>2040</v>
      </c>
      <c r="C2043" s="70">
        <f t="shared" si="1"/>
        <v>2040.7499999998456</v>
      </c>
      <c r="D2043" s="149">
        <f t="shared" si="383"/>
        <v>51470</v>
      </c>
      <c r="N2043" s="157">
        <f>(1+'Parameters &amp; Main Results'!$B$25)^(1/12)-1</f>
        <v>4.0741237836483535E-3</v>
      </c>
      <c r="O2043" s="157">
        <f>(1+'Parameters &amp; Main Results'!$B$27)^(1/12)-1</f>
        <v>1.2414877164492744E-3</v>
      </c>
      <c r="P2043" s="157">
        <f>(1+'Parameters &amp; Main Results'!$B$29)^(1/12)-1</f>
        <v>8.295381143461622E-4</v>
      </c>
      <c r="Q2043" s="158">
        <f>(1+'Parameters &amp; Main Results'!$B$31)^(1/12)-1</f>
        <v>4.0741237836483535E-3</v>
      </c>
      <c r="R2043" s="158">
        <f>(1+'Parameters &amp; Main Results'!$B$33)^(1/12)-1</f>
        <v>0</v>
      </c>
      <c r="S2043" s="158">
        <f>(1+'Parameters &amp; Main Results'!$B$35)^(1/12)-1</f>
        <v>0</v>
      </c>
      <c r="T2043" s="158">
        <f>(1+'Parameters &amp; Main Results'!$B$37)^(1/12)-1</f>
        <v>8.295381143461622E-4</v>
      </c>
      <c r="U2043" s="240">
        <v>0</v>
      </c>
      <c r="V2043" s="240">
        <v>0</v>
      </c>
      <c r="W2043" s="255">
        <f t="shared" ca="1" si="1975"/>
        <v>0</v>
      </c>
      <c r="X2043" s="223">
        <f>MMULT(N2043:T2043,'Parameters &amp; Main Results'!$B$12:$B$18)-'Parameters &amp; Main Results'!$B$22/12+MMULT(U2043:V2043,'Parameters &amp; Main Results'!$B$20:$B$21)</f>
        <v>3.3037006200767609E-3</v>
      </c>
      <c r="Y2043" s="223">
        <f>MMULT(N2043:T2043,'Parameters &amp; Main Results'!$C$12:$C$18)-'Parameters &amp; Main Results'!$C$22/12+MMULT(U2043:V2043,'Parameters &amp; Main Results'!$C$20:$C$21)</f>
        <v>3.7491935102617786E-3</v>
      </c>
      <c r="Z2043" s="17">
        <f t="shared" ca="1" si="1976"/>
        <v>1</v>
      </c>
      <c r="AE2043" s="252">
        <f t="shared" ca="1" si="1972"/>
        <v>0</v>
      </c>
      <c r="AF2043" s="253" t="e">
        <f t="shared" ca="1" si="1973"/>
        <v>#DIV/0!</v>
      </c>
      <c r="AG2043" s="258" t="e">
        <f t="shared" ca="1" si="1974"/>
        <v>#DIV/0!</v>
      </c>
      <c r="AH2043" s="227" t="e">
        <f ca="1">IF(SUM(AG2043:OFFSET(AG2043,(-HoldAggressiveTime-1),0,,))=0,"Defensive","Aggressive")</f>
        <v>#DIV/0!</v>
      </c>
    </row>
    <row r="2044" spans="1:34" ht="13" x14ac:dyDescent="0.15">
      <c r="A2044">
        <f t="shared" si="15"/>
        <v>11</v>
      </c>
      <c r="B2044">
        <f t="shared" si="16"/>
        <v>2040</v>
      </c>
      <c r="C2044" s="70">
        <f t="shared" si="1"/>
        <v>2040.8333333331789</v>
      </c>
      <c r="D2044" s="149">
        <f t="shared" si="383"/>
        <v>51501</v>
      </c>
      <c r="N2044" s="157">
        <f>(1+'Parameters &amp; Main Results'!$B$25)^(1/12)-1</f>
        <v>4.0741237836483535E-3</v>
      </c>
      <c r="O2044" s="157">
        <f>(1+'Parameters &amp; Main Results'!$B$27)^(1/12)-1</f>
        <v>1.2414877164492744E-3</v>
      </c>
      <c r="P2044" s="157">
        <f>(1+'Parameters &amp; Main Results'!$B$29)^(1/12)-1</f>
        <v>8.295381143461622E-4</v>
      </c>
      <c r="Q2044" s="158">
        <f>(1+'Parameters &amp; Main Results'!$B$31)^(1/12)-1</f>
        <v>4.0741237836483535E-3</v>
      </c>
      <c r="R2044" s="158">
        <f>(1+'Parameters &amp; Main Results'!$B$33)^(1/12)-1</f>
        <v>0</v>
      </c>
      <c r="S2044" s="158">
        <f>(1+'Parameters &amp; Main Results'!$B$35)^(1/12)-1</f>
        <v>0</v>
      </c>
      <c r="T2044" s="158">
        <f>(1+'Parameters &amp; Main Results'!$B$37)^(1/12)-1</f>
        <v>8.295381143461622E-4</v>
      </c>
      <c r="U2044" s="240">
        <v>0</v>
      </c>
      <c r="V2044" s="240">
        <v>0</v>
      </c>
      <c r="W2044" s="255">
        <f t="shared" ca="1" si="1975"/>
        <v>0</v>
      </c>
      <c r="X2044" s="223">
        <f>MMULT(N2044:T2044,'Parameters &amp; Main Results'!$B$12:$B$18)-'Parameters &amp; Main Results'!$B$22/12+MMULT(U2044:V2044,'Parameters &amp; Main Results'!$B$20:$B$21)</f>
        <v>3.3037006200767609E-3</v>
      </c>
      <c r="Y2044" s="223">
        <f>MMULT(N2044:T2044,'Parameters &amp; Main Results'!$C$12:$C$18)-'Parameters &amp; Main Results'!$C$22/12+MMULT(U2044:V2044,'Parameters &amp; Main Results'!$C$20:$C$21)</f>
        <v>3.7491935102617786E-3</v>
      </c>
      <c r="Z2044" s="17">
        <f t="shared" ca="1" si="1976"/>
        <v>1</v>
      </c>
      <c r="AE2044" s="252">
        <f t="shared" ca="1" si="1972"/>
        <v>0</v>
      </c>
      <c r="AF2044" s="253" t="e">
        <f t="shared" ca="1" si="1973"/>
        <v>#DIV/0!</v>
      </c>
      <c r="AG2044" s="258" t="e">
        <f t="shared" ca="1" si="1974"/>
        <v>#DIV/0!</v>
      </c>
      <c r="AH2044" s="227" t="e">
        <f ca="1">IF(SUM(AG2044:OFFSET(AG2044,(-HoldAggressiveTime-1),0,,))=0,"Defensive","Aggressive")</f>
        <v>#DIV/0!</v>
      </c>
    </row>
    <row r="2045" spans="1:34" ht="13" x14ac:dyDescent="0.15">
      <c r="A2045">
        <f t="shared" si="15"/>
        <v>12</v>
      </c>
      <c r="B2045">
        <f t="shared" si="16"/>
        <v>2040</v>
      </c>
      <c r="C2045" s="70">
        <f t="shared" si="1"/>
        <v>2040.9166666665121</v>
      </c>
      <c r="D2045" s="149">
        <f t="shared" si="383"/>
        <v>51532</v>
      </c>
      <c r="N2045" s="157">
        <f>(1+'Parameters &amp; Main Results'!$B$25)^(1/12)-1</f>
        <v>4.0741237836483535E-3</v>
      </c>
      <c r="O2045" s="157">
        <f>(1+'Parameters &amp; Main Results'!$B$27)^(1/12)-1</f>
        <v>1.2414877164492744E-3</v>
      </c>
      <c r="P2045" s="157">
        <f>(1+'Parameters &amp; Main Results'!$B$29)^(1/12)-1</f>
        <v>8.295381143461622E-4</v>
      </c>
      <c r="Q2045" s="158">
        <f>(1+'Parameters &amp; Main Results'!$B$31)^(1/12)-1</f>
        <v>4.0741237836483535E-3</v>
      </c>
      <c r="R2045" s="158">
        <f>(1+'Parameters &amp; Main Results'!$B$33)^(1/12)-1</f>
        <v>0</v>
      </c>
      <c r="S2045" s="158">
        <f>(1+'Parameters &amp; Main Results'!$B$35)^(1/12)-1</f>
        <v>0</v>
      </c>
      <c r="T2045" s="158">
        <f>(1+'Parameters &amp; Main Results'!$B$37)^(1/12)-1</f>
        <v>8.295381143461622E-4</v>
      </c>
      <c r="U2045" s="240">
        <v>0</v>
      </c>
      <c r="V2045" s="240">
        <v>0</v>
      </c>
      <c r="W2045" s="255">
        <f t="shared" ca="1" si="1975"/>
        <v>0</v>
      </c>
      <c r="X2045" s="223">
        <f>MMULT(N2045:T2045,'Parameters &amp; Main Results'!$B$12:$B$18)-'Parameters &amp; Main Results'!$B$22/12+MMULT(U2045:V2045,'Parameters &amp; Main Results'!$B$20:$B$21)</f>
        <v>3.3037006200767609E-3</v>
      </c>
      <c r="Y2045" s="223">
        <f>MMULT(N2045:T2045,'Parameters &amp; Main Results'!$C$12:$C$18)-'Parameters &amp; Main Results'!$C$22/12+MMULT(U2045:V2045,'Parameters &amp; Main Results'!$C$20:$C$21)</f>
        <v>3.7491935102617786E-3</v>
      </c>
      <c r="Z2045" s="17">
        <f t="shared" ca="1" si="1976"/>
        <v>1</v>
      </c>
      <c r="AE2045" s="252">
        <f t="shared" ca="1" si="1972"/>
        <v>0</v>
      </c>
      <c r="AF2045" s="253" t="e">
        <f t="shared" ca="1" si="1973"/>
        <v>#DIV/0!</v>
      </c>
      <c r="AG2045" s="258" t="e">
        <f t="shared" ca="1" si="1974"/>
        <v>#DIV/0!</v>
      </c>
      <c r="AH2045" s="227" t="e">
        <f ca="1">IF(SUM(AG2045:OFFSET(AG2045,(-HoldAggressiveTime-1),0,,))=0,"Defensive","Aggressive")</f>
        <v>#DIV/0!</v>
      </c>
    </row>
    <row r="2046" spans="1:34" ht="13" x14ac:dyDescent="0.15">
      <c r="A2046">
        <f t="shared" si="15"/>
        <v>1</v>
      </c>
      <c r="B2046">
        <f t="shared" si="16"/>
        <v>2041</v>
      </c>
      <c r="C2046" s="70">
        <f t="shared" si="1"/>
        <v>2040.9999999998454</v>
      </c>
      <c r="D2046" s="149">
        <f t="shared" si="383"/>
        <v>51560</v>
      </c>
      <c r="N2046" s="157">
        <f>(1+'Parameters &amp; Main Results'!$B$25)^(1/12)-1</f>
        <v>4.0741237836483535E-3</v>
      </c>
      <c r="O2046" s="157">
        <f>(1+'Parameters &amp; Main Results'!$B$27)^(1/12)-1</f>
        <v>1.2414877164492744E-3</v>
      </c>
      <c r="P2046" s="157">
        <f>(1+'Parameters &amp; Main Results'!$B$29)^(1/12)-1</f>
        <v>8.295381143461622E-4</v>
      </c>
      <c r="Q2046" s="158">
        <f>(1+'Parameters &amp; Main Results'!$B$31)^(1/12)-1</f>
        <v>4.0741237836483535E-3</v>
      </c>
      <c r="R2046" s="158">
        <f>(1+'Parameters &amp; Main Results'!$B$33)^(1/12)-1</f>
        <v>0</v>
      </c>
      <c r="S2046" s="158">
        <f>(1+'Parameters &amp; Main Results'!$B$35)^(1/12)-1</f>
        <v>0</v>
      </c>
      <c r="T2046" s="158">
        <f>(1+'Parameters &amp; Main Results'!$B$37)^(1/12)-1</f>
        <v>8.295381143461622E-4</v>
      </c>
      <c r="U2046" s="240">
        <v>0</v>
      </c>
      <c r="V2046" s="240">
        <v>0</v>
      </c>
      <c r="W2046" s="255">
        <f t="shared" ca="1" si="1975"/>
        <v>0</v>
      </c>
      <c r="X2046" s="223">
        <f>MMULT(N2046:T2046,'Parameters &amp; Main Results'!$B$12:$B$18)-'Parameters &amp; Main Results'!$B$22/12+MMULT(U2046:V2046,'Parameters &amp; Main Results'!$B$20:$B$21)</f>
        <v>3.3037006200767609E-3</v>
      </c>
      <c r="Y2046" s="223">
        <f>MMULT(N2046:T2046,'Parameters &amp; Main Results'!$C$12:$C$18)-'Parameters &amp; Main Results'!$C$22/12+MMULT(U2046:V2046,'Parameters &amp; Main Results'!$C$20:$C$21)</f>
        <v>3.7491935102617786E-3</v>
      </c>
      <c r="Z2046" s="17">
        <f t="shared" ca="1" si="1976"/>
        <v>1</v>
      </c>
      <c r="AE2046" s="252">
        <f t="shared" ca="1" si="1972"/>
        <v>0</v>
      </c>
      <c r="AF2046" s="253" t="e">
        <f t="shared" ca="1" si="1973"/>
        <v>#DIV/0!</v>
      </c>
      <c r="AG2046" s="258" t="e">
        <f t="shared" ca="1" si="1974"/>
        <v>#DIV/0!</v>
      </c>
      <c r="AH2046" s="227" t="e">
        <f ca="1">IF(SUM(AG2046:OFFSET(AG2046,(-HoldAggressiveTime-1),0,,))=0,"Defensive","Aggressive")</f>
        <v>#DIV/0!</v>
      </c>
    </row>
    <row r="2047" spans="1:34" ht="13" x14ac:dyDescent="0.15">
      <c r="A2047">
        <f t="shared" si="15"/>
        <v>2</v>
      </c>
      <c r="B2047">
        <f t="shared" si="16"/>
        <v>2041</v>
      </c>
      <c r="C2047" s="70">
        <f t="shared" si="1"/>
        <v>2041.0833333331786</v>
      </c>
      <c r="D2047" s="149">
        <f t="shared" si="383"/>
        <v>51591</v>
      </c>
      <c r="N2047" s="157">
        <f>(1+'Parameters &amp; Main Results'!$B$25)^(1/12)-1</f>
        <v>4.0741237836483535E-3</v>
      </c>
      <c r="O2047" s="157">
        <f>(1+'Parameters &amp; Main Results'!$B$27)^(1/12)-1</f>
        <v>1.2414877164492744E-3</v>
      </c>
      <c r="P2047" s="157">
        <f>(1+'Parameters &amp; Main Results'!$B$29)^(1/12)-1</f>
        <v>8.295381143461622E-4</v>
      </c>
      <c r="Q2047" s="158">
        <f>(1+'Parameters &amp; Main Results'!$B$31)^(1/12)-1</f>
        <v>4.0741237836483535E-3</v>
      </c>
      <c r="R2047" s="158">
        <f>(1+'Parameters &amp; Main Results'!$B$33)^(1/12)-1</f>
        <v>0</v>
      </c>
      <c r="S2047" s="158">
        <f>(1+'Parameters &amp; Main Results'!$B$35)^(1/12)-1</f>
        <v>0</v>
      </c>
      <c r="T2047" s="158">
        <f>(1+'Parameters &amp; Main Results'!$B$37)^(1/12)-1</f>
        <v>8.295381143461622E-4</v>
      </c>
      <c r="U2047" s="240">
        <v>0</v>
      </c>
      <c r="V2047" s="240">
        <v>0</v>
      </c>
      <c r="W2047" s="255">
        <f t="shared" ca="1" si="1975"/>
        <v>0</v>
      </c>
      <c r="X2047" s="223">
        <f>MMULT(N2047:T2047,'Parameters &amp; Main Results'!$B$12:$B$18)-'Parameters &amp; Main Results'!$B$22/12+MMULT(U2047:V2047,'Parameters &amp; Main Results'!$B$20:$B$21)</f>
        <v>3.3037006200767609E-3</v>
      </c>
      <c r="Y2047" s="223">
        <f>MMULT(N2047:T2047,'Parameters &amp; Main Results'!$C$12:$C$18)-'Parameters &amp; Main Results'!$C$22/12+MMULT(U2047:V2047,'Parameters &amp; Main Results'!$C$20:$C$21)</f>
        <v>3.7491935102617786E-3</v>
      </c>
      <c r="Z2047" s="17">
        <f t="shared" ca="1" si="1976"/>
        <v>1</v>
      </c>
      <c r="AE2047" s="252">
        <f t="shared" ca="1" si="1972"/>
        <v>0</v>
      </c>
      <c r="AF2047" s="253" t="e">
        <f t="shared" ca="1" si="1973"/>
        <v>#DIV/0!</v>
      </c>
      <c r="AG2047" s="258" t="e">
        <f t="shared" ca="1" si="1974"/>
        <v>#DIV/0!</v>
      </c>
      <c r="AH2047" s="227" t="e">
        <f ca="1">IF(SUM(AG2047:OFFSET(AG2047,(-HoldAggressiveTime-1),0,,))=0,"Defensive","Aggressive")</f>
        <v>#DIV/0!</v>
      </c>
    </row>
    <row r="2048" spans="1:34" ht="13" x14ac:dyDescent="0.15">
      <c r="A2048">
        <f t="shared" si="15"/>
        <v>3</v>
      </c>
      <c r="B2048">
        <f t="shared" si="16"/>
        <v>2041</v>
      </c>
      <c r="C2048" s="70">
        <f t="shared" si="1"/>
        <v>2041.1666666665119</v>
      </c>
      <c r="D2048" s="149">
        <f t="shared" si="383"/>
        <v>51621</v>
      </c>
      <c r="N2048" s="157">
        <f>(1+'Parameters &amp; Main Results'!$B$25)^(1/12)-1</f>
        <v>4.0741237836483535E-3</v>
      </c>
      <c r="O2048" s="157">
        <f>(1+'Parameters &amp; Main Results'!$B$27)^(1/12)-1</f>
        <v>1.2414877164492744E-3</v>
      </c>
      <c r="P2048" s="157">
        <f>(1+'Parameters &amp; Main Results'!$B$29)^(1/12)-1</f>
        <v>8.295381143461622E-4</v>
      </c>
      <c r="Q2048" s="158">
        <f>(1+'Parameters &amp; Main Results'!$B$31)^(1/12)-1</f>
        <v>4.0741237836483535E-3</v>
      </c>
      <c r="R2048" s="158">
        <f>(1+'Parameters &amp; Main Results'!$B$33)^(1/12)-1</f>
        <v>0</v>
      </c>
      <c r="S2048" s="158">
        <f>(1+'Parameters &amp; Main Results'!$B$35)^(1/12)-1</f>
        <v>0</v>
      </c>
      <c r="T2048" s="158">
        <f>(1+'Parameters &amp; Main Results'!$B$37)^(1/12)-1</f>
        <v>8.295381143461622E-4</v>
      </c>
      <c r="U2048" s="240">
        <v>0</v>
      </c>
      <c r="V2048" s="240">
        <v>0</v>
      </c>
      <c r="W2048" s="255">
        <f t="shared" ca="1" si="1975"/>
        <v>0</v>
      </c>
      <c r="X2048" s="223">
        <f>MMULT(N2048:T2048,'Parameters &amp; Main Results'!$B$12:$B$18)-'Parameters &amp; Main Results'!$B$22/12+MMULT(U2048:V2048,'Parameters &amp; Main Results'!$B$20:$B$21)</f>
        <v>3.3037006200767609E-3</v>
      </c>
      <c r="Y2048" s="223">
        <f>MMULT(N2048:T2048,'Parameters &amp; Main Results'!$C$12:$C$18)-'Parameters &amp; Main Results'!$C$22/12+MMULT(U2048:V2048,'Parameters &amp; Main Results'!$C$20:$C$21)</f>
        <v>3.7491935102617786E-3</v>
      </c>
      <c r="Z2048" s="17">
        <f t="shared" ca="1" si="1976"/>
        <v>1</v>
      </c>
      <c r="AE2048" s="252">
        <f t="shared" ca="1" si="1972"/>
        <v>0</v>
      </c>
      <c r="AF2048" s="253" t="e">
        <f t="shared" ca="1" si="1973"/>
        <v>#DIV/0!</v>
      </c>
      <c r="AG2048" s="258" t="e">
        <f t="shared" ca="1" si="1974"/>
        <v>#DIV/0!</v>
      </c>
      <c r="AH2048" s="227" t="e">
        <f ca="1">IF(SUM(AG2048:OFFSET(AG2048,(-HoldAggressiveTime-1),0,,))=0,"Defensive","Aggressive")</f>
        <v>#DIV/0!</v>
      </c>
    </row>
    <row r="2049" spans="1:34" ht="13" x14ac:dyDescent="0.15">
      <c r="A2049">
        <f t="shared" si="15"/>
        <v>4</v>
      </c>
      <c r="B2049">
        <f t="shared" si="16"/>
        <v>2041</v>
      </c>
      <c r="C2049" s="70">
        <f t="shared" si="1"/>
        <v>2041.2499999998452</v>
      </c>
      <c r="D2049" s="149">
        <f t="shared" si="383"/>
        <v>51652</v>
      </c>
      <c r="N2049" s="157">
        <f>(1+'Parameters &amp; Main Results'!$B$25)^(1/12)-1</f>
        <v>4.0741237836483535E-3</v>
      </c>
      <c r="O2049" s="157">
        <f>(1+'Parameters &amp; Main Results'!$B$27)^(1/12)-1</f>
        <v>1.2414877164492744E-3</v>
      </c>
      <c r="P2049" s="157">
        <f>(1+'Parameters &amp; Main Results'!$B$29)^(1/12)-1</f>
        <v>8.295381143461622E-4</v>
      </c>
      <c r="Q2049" s="158">
        <f>(1+'Parameters &amp; Main Results'!$B$31)^(1/12)-1</f>
        <v>4.0741237836483535E-3</v>
      </c>
      <c r="R2049" s="158">
        <f>(1+'Parameters &amp; Main Results'!$B$33)^(1/12)-1</f>
        <v>0</v>
      </c>
      <c r="S2049" s="158">
        <f>(1+'Parameters &amp; Main Results'!$B$35)^(1/12)-1</f>
        <v>0</v>
      </c>
      <c r="T2049" s="158">
        <f>(1+'Parameters &amp; Main Results'!$B$37)^(1/12)-1</f>
        <v>8.295381143461622E-4</v>
      </c>
      <c r="U2049" s="240">
        <v>0</v>
      </c>
      <c r="V2049" s="240">
        <v>0</v>
      </c>
      <c r="W2049" s="255">
        <f t="shared" ca="1" si="1975"/>
        <v>0</v>
      </c>
      <c r="X2049" s="223">
        <f>MMULT(N2049:T2049,'Parameters &amp; Main Results'!$B$12:$B$18)-'Parameters &amp; Main Results'!$B$22/12+MMULT(U2049:V2049,'Parameters &amp; Main Results'!$B$20:$B$21)</f>
        <v>3.3037006200767609E-3</v>
      </c>
      <c r="Y2049" s="223">
        <f>MMULT(N2049:T2049,'Parameters &amp; Main Results'!$C$12:$C$18)-'Parameters &amp; Main Results'!$C$22/12+MMULT(U2049:V2049,'Parameters &amp; Main Results'!$C$20:$C$21)</f>
        <v>3.7491935102617786E-3</v>
      </c>
      <c r="Z2049" s="17">
        <f t="shared" ca="1" si="1976"/>
        <v>1</v>
      </c>
      <c r="AE2049" s="252">
        <f t="shared" ca="1" si="1972"/>
        <v>0</v>
      </c>
      <c r="AF2049" s="253" t="e">
        <f t="shared" ca="1" si="1973"/>
        <v>#DIV/0!</v>
      </c>
      <c r="AG2049" s="258" t="e">
        <f t="shared" ca="1" si="1974"/>
        <v>#DIV/0!</v>
      </c>
      <c r="AH2049" s="227" t="e">
        <f ca="1">IF(SUM(AG2049:OFFSET(AG2049,(-HoldAggressiveTime-1),0,,))=0,"Defensive","Aggressive")</f>
        <v>#DIV/0!</v>
      </c>
    </row>
    <row r="2050" spans="1:34" ht="13" x14ac:dyDescent="0.15">
      <c r="A2050">
        <f t="shared" si="15"/>
        <v>5</v>
      </c>
      <c r="B2050">
        <f t="shared" si="16"/>
        <v>2041</v>
      </c>
      <c r="C2050" s="70">
        <f t="shared" si="1"/>
        <v>2041.3333333331784</v>
      </c>
      <c r="D2050" s="149">
        <f t="shared" si="383"/>
        <v>51682</v>
      </c>
      <c r="N2050" s="157">
        <f>(1+'Parameters &amp; Main Results'!$B$25)^(1/12)-1</f>
        <v>4.0741237836483535E-3</v>
      </c>
      <c r="O2050" s="157">
        <f>(1+'Parameters &amp; Main Results'!$B$27)^(1/12)-1</f>
        <v>1.2414877164492744E-3</v>
      </c>
      <c r="P2050" s="157">
        <f>(1+'Parameters &amp; Main Results'!$B$29)^(1/12)-1</f>
        <v>8.295381143461622E-4</v>
      </c>
      <c r="Q2050" s="158">
        <f>(1+'Parameters &amp; Main Results'!$B$31)^(1/12)-1</f>
        <v>4.0741237836483535E-3</v>
      </c>
      <c r="R2050" s="158">
        <f>(1+'Parameters &amp; Main Results'!$B$33)^(1/12)-1</f>
        <v>0</v>
      </c>
      <c r="S2050" s="158">
        <f>(1+'Parameters &amp; Main Results'!$B$35)^(1/12)-1</f>
        <v>0</v>
      </c>
      <c r="T2050" s="158">
        <f>(1+'Parameters &amp; Main Results'!$B$37)^(1/12)-1</f>
        <v>8.295381143461622E-4</v>
      </c>
      <c r="U2050" s="240">
        <v>0</v>
      </c>
      <c r="V2050" s="240">
        <v>0</v>
      </c>
      <c r="W2050" s="255">
        <f t="shared" ca="1" si="1975"/>
        <v>0</v>
      </c>
      <c r="X2050" s="223">
        <f>MMULT(N2050:T2050,'Parameters &amp; Main Results'!$B$12:$B$18)-'Parameters &amp; Main Results'!$B$22/12+MMULT(U2050:V2050,'Parameters &amp; Main Results'!$B$20:$B$21)</f>
        <v>3.3037006200767609E-3</v>
      </c>
      <c r="Y2050" s="223">
        <f>MMULT(N2050:T2050,'Parameters &amp; Main Results'!$C$12:$C$18)-'Parameters &amp; Main Results'!$C$22/12+MMULT(U2050:V2050,'Parameters &amp; Main Results'!$C$20:$C$21)</f>
        <v>3.7491935102617786E-3</v>
      </c>
      <c r="Z2050" s="17">
        <f t="shared" ca="1" si="1976"/>
        <v>1</v>
      </c>
      <c r="AE2050" s="252">
        <f t="shared" ca="1" si="1972"/>
        <v>0</v>
      </c>
      <c r="AF2050" s="253" t="e">
        <f t="shared" ca="1" si="1973"/>
        <v>#DIV/0!</v>
      </c>
      <c r="AG2050" s="258" t="e">
        <f t="shared" ca="1" si="1974"/>
        <v>#DIV/0!</v>
      </c>
      <c r="AH2050" s="227" t="e">
        <f ca="1">IF(SUM(AG2050:OFFSET(AG2050,(-HoldAggressiveTime-1),0,,))=0,"Defensive","Aggressive")</f>
        <v>#DIV/0!</v>
      </c>
    </row>
    <row r="2051" spans="1:34" ht="13" x14ac:dyDescent="0.15">
      <c r="A2051">
        <f t="shared" si="15"/>
        <v>6</v>
      </c>
      <c r="B2051">
        <f t="shared" si="16"/>
        <v>2041</v>
      </c>
      <c r="C2051" s="70">
        <f t="shared" si="1"/>
        <v>2041.4166666665117</v>
      </c>
      <c r="D2051" s="149">
        <f t="shared" si="383"/>
        <v>51713</v>
      </c>
      <c r="N2051" s="157">
        <f>(1+'Parameters &amp; Main Results'!$B$25)^(1/12)-1</f>
        <v>4.0741237836483535E-3</v>
      </c>
      <c r="O2051" s="157">
        <f>(1+'Parameters &amp; Main Results'!$B$27)^(1/12)-1</f>
        <v>1.2414877164492744E-3</v>
      </c>
      <c r="P2051" s="157">
        <f>(1+'Parameters &amp; Main Results'!$B$29)^(1/12)-1</f>
        <v>8.295381143461622E-4</v>
      </c>
      <c r="Q2051" s="158">
        <f>(1+'Parameters &amp; Main Results'!$B$31)^(1/12)-1</f>
        <v>4.0741237836483535E-3</v>
      </c>
      <c r="R2051" s="158">
        <f>(1+'Parameters &amp; Main Results'!$B$33)^(1/12)-1</f>
        <v>0</v>
      </c>
      <c r="S2051" s="158">
        <f>(1+'Parameters &amp; Main Results'!$B$35)^(1/12)-1</f>
        <v>0</v>
      </c>
      <c r="T2051" s="158">
        <f>(1+'Parameters &amp; Main Results'!$B$37)^(1/12)-1</f>
        <v>8.295381143461622E-4</v>
      </c>
      <c r="U2051" s="240">
        <v>0</v>
      </c>
      <c r="V2051" s="240">
        <v>0</v>
      </c>
      <c r="W2051" s="255">
        <f t="shared" ca="1" si="1975"/>
        <v>0</v>
      </c>
      <c r="X2051" s="223">
        <f>MMULT(N2051:T2051,'Parameters &amp; Main Results'!$B$12:$B$18)-'Parameters &amp; Main Results'!$B$22/12+MMULT(U2051:V2051,'Parameters &amp; Main Results'!$B$20:$B$21)</f>
        <v>3.3037006200767609E-3</v>
      </c>
      <c r="Y2051" s="223">
        <f>MMULT(N2051:T2051,'Parameters &amp; Main Results'!$C$12:$C$18)-'Parameters &amp; Main Results'!$C$22/12+MMULT(U2051:V2051,'Parameters &amp; Main Results'!$C$20:$C$21)</f>
        <v>3.7491935102617786E-3</v>
      </c>
      <c r="Z2051" s="17">
        <f t="shared" ca="1" si="1976"/>
        <v>1</v>
      </c>
      <c r="AE2051" s="252">
        <f t="shared" ca="1" si="1972"/>
        <v>0</v>
      </c>
      <c r="AF2051" s="253" t="e">
        <f t="shared" ca="1" si="1973"/>
        <v>#DIV/0!</v>
      </c>
      <c r="AG2051" s="258" t="e">
        <f t="shared" ca="1" si="1974"/>
        <v>#DIV/0!</v>
      </c>
      <c r="AH2051" s="227" t="e">
        <f ca="1">IF(SUM(AG2051:OFFSET(AG2051,(-HoldAggressiveTime-1),0,,))=0,"Defensive","Aggressive")</f>
        <v>#DIV/0!</v>
      </c>
    </row>
    <row r="2052" spans="1:34" ht="13" x14ac:dyDescent="0.15">
      <c r="A2052">
        <f t="shared" si="15"/>
        <v>7</v>
      </c>
      <c r="B2052">
        <f t="shared" si="16"/>
        <v>2041</v>
      </c>
      <c r="C2052" s="70">
        <f t="shared" si="1"/>
        <v>2041.4999999998449</v>
      </c>
      <c r="D2052" s="149">
        <f t="shared" si="383"/>
        <v>51744</v>
      </c>
      <c r="N2052" s="157">
        <f>(1+'Parameters &amp; Main Results'!$B$25)^(1/12)-1</f>
        <v>4.0741237836483535E-3</v>
      </c>
      <c r="O2052" s="157">
        <f>(1+'Parameters &amp; Main Results'!$B$27)^(1/12)-1</f>
        <v>1.2414877164492744E-3</v>
      </c>
      <c r="P2052" s="157">
        <f>(1+'Parameters &amp; Main Results'!$B$29)^(1/12)-1</f>
        <v>8.295381143461622E-4</v>
      </c>
      <c r="Q2052" s="158">
        <f>(1+'Parameters &amp; Main Results'!$B$31)^(1/12)-1</f>
        <v>4.0741237836483535E-3</v>
      </c>
      <c r="R2052" s="158">
        <f>(1+'Parameters &amp; Main Results'!$B$33)^(1/12)-1</f>
        <v>0</v>
      </c>
      <c r="S2052" s="158">
        <f>(1+'Parameters &amp; Main Results'!$B$35)^(1/12)-1</f>
        <v>0</v>
      </c>
      <c r="T2052" s="158">
        <f>(1+'Parameters &amp; Main Results'!$B$37)^(1/12)-1</f>
        <v>8.295381143461622E-4</v>
      </c>
      <c r="U2052" s="240">
        <v>0</v>
      </c>
      <c r="V2052" s="240">
        <v>0</v>
      </c>
      <c r="W2052" s="255">
        <f t="shared" ca="1" si="1975"/>
        <v>0</v>
      </c>
      <c r="X2052" s="223">
        <f>MMULT(N2052:T2052,'Parameters &amp; Main Results'!$B$12:$B$18)-'Parameters &amp; Main Results'!$B$22/12+MMULT(U2052:V2052,'Parameters &amp; Main Results'!$B$20:$B$21)</f>
        <v>3.3037006200767609E-3</v>
      </c>
      <c r="Y2052" s="223">
        <f>MMULT(N2052:T2052,'Parameters &amp; Main Results'!$C$12:$C$18)-'Parameters &amp; Main Results'!$C$22/12+MMULT(U2052:V2052,'Parameters &amp; Main Results'!$C$20:$C$21)</f>
        <v>3.7491935102617786E-3</v>
      </c>
      <c r="Z2052" s="17">
        <f t="shared" ca="1" si="1976"/>
        <v>1</v>
      </c>
      <c r="AE2052" s="252">
        <f t="shared" ca="1" si="1972"/>
        <v>0</v>
      </c>
      <c r="AF2052" s="253" t="e">
        <f t="shared" ca="1" si="1973"/>
        <v>#DIV/0!</v>
      </c>
      <c r="AG2052" s="258" t="e">
        <f t="shared" ca="1" si="1974"/>
        <v>#DIV/0!</v>
      </c>
      <c r="AH2052" s="227" t="e">
        <f ca="1">IF(SUM(AG2052:OFFSET(AG2052,(-HoldAggressiveTime-1),0,,))=0,"Defensive","Aggressive")</f>
        <v>#DIV/0!</v>
      </c>
    </row>
    <row r="2053" spans="1:34" ht="13" x14ac:dyDescent="0.15">
      <c r="A2053">
        <f t="shared" si="15"/>
        <v>8</v>
      </c>
      <c r="B2053">
        <f t="shared" si="16"/>
        <v>2041</v>
      </c>
      <c r="C2053" s="70">
        <f t="shared" si="1"/>
        <v>2041.5833333331782</v>
      </c>
      <c r="D2053" s="149">
        <f t="shared" si="383"/>
        <v>51774</v>
      </c>
      <c r="N2053" s="157">
        <f>(1+'Parameters &amp; Main Results'!$B$25)^(1/12)-1</f>
        <v>4.0741237836483535E-3</v>
      </c>
      <c r="O2053" s="157">
        <f>(1+'Parameters &amp; Main Results'!$B$27)^(1/12)-1</f>
        <v>1.2414877164492744E-3</v>
      </c>
      <c r="P2053" s="157">
        <f>(1+'Parameters &amp; Main Results'!$B$29)^(1/12)-1</f>
        <v>8.295381143461622E-4</v>
      </c>
      <c r="Q2053" s="158">
        <f>(1+'Parameters &amp; Main Results'!$B$31)^(1/12)-1</f>
        <v>4.0741237836483535E-3</v>
      </c>
      <c r="R2053" s="158">
        <f>(1+'Parameters &amp; Main Results'!$B$33)^(1/12)-1</f>
        <v>0</v>
      </c>
      <c r="S2053" s="158">
        <f>(1+'Parameters &amp; Main Results'!$B$35)^(1/12)-1</f>
        <v>0</v>
      </c>
      <c r="T2053" s="158">
        <f>(1+'Parameters &amp; Main Results'!$B$37)^(1/12)-1</f>
        <v>8.295381143461622E-4</v>
      </c>
      <c r="U2053" s="240">
        <v>0</v>
      </c>
      <c r="V2053" s="240">
        <v>0</v>
      </c>
      <c r="W2053" s="255">
        <f t="shared" ca="1" si="1975"/>
        <v>0</v>
      </c>
      <c r="X2053" s="223">
        <f>MMULT(N2053:T2053,'Parameters &amp; Main Results'!$B$12:$B$18)-'Parameters &amp; Main Results'!$B$22/12+MMULT(U2053:V2053,'Parameters &amp; Main Results'!$B$20:$B$21)</f>
        <v>3.3037006200767609E-3</v>
      </c>
      <c r="Y2053" s="223">
        <f>MMULT(N2053:T2053,'Parameters &amp; Main Results'!$C$12:$C$18)-'Parameters &amp; Main Results'!$C$22/12+MMULT(U2053:V2053,'Parameters &amp; Main Results'!$C$20:$C$21)</f>
        <v>3.7491935102617786E-3</v>
      </c>
      <c r="Z2053" s="17">
        <f t="shared" ca="1" si="1976"/>
        <v>1</v>
      </c>
      <c r="AE2053" s="252">
        <f t="shared" ca="1" si="1972"/>
        <v>0</v>
      </c>
      <c r="AF2053" s="253" t="e">
        <f t="shared" ca="1" si="1973"/>
        <v>#DIV/0!</v>
      </c>
      <c r="AG2053" s="258" t="e">
        <f t="shared" ca="1" si="1974"/>
        <v>#DIV/0!</v>
      </c>
      <c r="AH2053" s="227" t="e">
        <f ca="1">IF(SUM(AG2053:OFFSET(AG2053,(-HoldAggressiveTime-1),0,,))=0,"Defensive","Aggressive")</f>
        <v>#DIV/0!</v>
      </c>
    </row>
    <row r="2054" spans="1:34" ht="13" x14ac:dyDescent="0.15">
      <c r="A2054">
        <f t="shared" si="15"/>
        <v>9</v>
      </c>
      <c r="B2054">
        <f t="shared" si="16"/>
        <v>2041</v>
      </c>
      <c r="C2054" s="70">
        <f t="shared" si="1"/>
        <v>2041.6666666665114</v>
      </c>
      <c r="D2054" s="149">
        <f t="shared" si="383"/>
        <v>51805</v>
      </c>
      <c r="N2054" s="157">
        <f>(1+'Parameters &amp; Main Results'!$B$25)^(1/12)-1</f>
        <v>4.0741237836483535E-3</v>
      </c>
      <c r="O2054" s="157">
        <f>(1+'Parameters &amp; Main Results'!$B$27)^(1/12)-1</f>
        <v>1.2414877164492744E-3</v>
      </c>
      <c r="P2054" s="157">
        <f>(1+'Parameters &amp; Main Results'!$B$29)^(1/12)-1</f>
        <v>8.295381143461622E-4</v>
      </c>
      <c r="Q2054" s="158">
        <f>(1+'Parameters &amp; Main Results'!$B$31)^(1/12)-1</f>
        <v>4.0741237836483535E-3</v>
      </c>
      <c r="R2054" s="158">
        <f>(1+'Parameters &amp; Main Results'!$B$33)^(1/12)-1</f>
        <v>0</v>
      </c>
      <c r="S2054" s="158">
        <f>(1+'Parameters &amp; Main Results'!$B$35)^(1/12)-1</f>
        <v>0</v>
      </c>
      <c r="T2054" s="158">
        <f>(1+'Parameters &amp; Main Results'!$B$37)^(1/12)-1</f>
        <v>8.295381143461622E-4</v>
      </c>
      <c r="U2054" s="240">
        <v>0</v>
      </c>
      <c r="V2054" s="240">
        <v>0</v>
      </c>
      <c r="W2054" s="255">
        <f t="shared" ca="1" si="1975"/>
        <v>0</v>
      </c>
      <c r="X2054" s="223">
        <f>MMULT(N2054:T2054,'Parameters &amp; Main Results'!$B$12:$B$18)-'Parameters &amp; Main Results'!$B$22/12+MMULT(U2054:V2054,'Parameters &amp; Main Results'!$B$20:$B$21)</f>
        <v>3.3037006200767609E-3</v>
      </c>
      <c r="Y2054" s="223">
        <f>MMULT(N2054:T2054,'Parameters &amp; Main Results'!$C$12:$C$18)-'Parameters &amp; Main Results'!$C$22/12+MMULT(U2054:V2054,'Parameters &amp; Main Results'!$C$20:$C$21)</f>
        <v>3.7491935102617786E-3</v>
      </c>
      <c r="Z2054" s="17">
        <f t="shared" ca="1" si="1976"/>
        <v>1</v>
      </c>
      <c r="AE2054" s="252">
        <f t="shared" ca="1" si="1972"/>
        <v>0</v>
      </c>
      <c r="AF2054" s="253" t="e">
        <f t="shared" ca="1" si="1973"/>
        <v>#DIV/0!</v>
      </c>
      <c r="AG2054" s="258" t="e">
        <f t="shared" ca="1" si="1974"/>
        <v>#DIV/0!</v>
      </c>
      <c r="AH2054" s="227" t="e">
        <f ca="1">IF(SUM(AG2054:OFFSET(AG2054,(-HoldAggressiveTime-1),0,,))=0,"Defensive","Aggressive")</f>
        <v>#DIV/0!</v>
      </c>
    </row>
    <row r="2055" spans="1:34" ht="13" x14ac:dyDescent="0.15">
      <c r="A2055">
        <f t="shared" si="15"/>
        <v>10</v>
      </c>
      <c r="B2055">
        <f t="shared" si="16"/>
        <v>2041</v>
      </c>
      <c r="C2055" s="70">
        <f t="shared" si="1"/>
        <v>2041.7499999998447</v>
      </c>
      <c r="D2055" s="149">
        <f t="shared" si="383"/>
        <v>51835</v>
      </c>
      <c r="N2055" s="157">
        <f>(1+'Parameters &amp; Main Results'!$B$25)^(1/12)-1</f>
        <v>4.0741237836483535E-3</v>
      </c>
      <c r="O2055" s="157">
        <f>(1+'Parameters &amp; Main Results'!$B$27)^(1/12)-1</f>
        <v>1.2414877164492744E-3</v>
      </c>
      <c r="P2055" s="157">
        <f>(1+'Parameters &amp; Main Results'!$B$29)^(1/12)-1</f>
        <v>8.295381143461622E-4</v>
      </c>
      <c r="Q2055" s="158">
        <f>(1+'Parameters &amp; Main Results'!$B$31)^(1/12)-1</f>
        <v>4.0741237836483535E-3</v>
      </c>
      <c r="R2055" s="158">
        <f>(1+'Parameters &amp; Main Results'!$B$33)^(1/12)-1</f>
        <v>0</v>
      </c>
      <c r="S2055" s="158">
        <f>(1+'Parameters &amp; Main Results'!$B$35)^(1/12)-1</f>
        <v>0</v>
      </c>
      <c r="T2055" s="158">
        <f>(1+'Parameters &amp; Main Results'!$B$37)^(1/12)-1</f>
        <v>8.295381143461622E-4</v>
      </c>
      <c r="U2055" s="240">
        <v>0</v>
      </c>
      <c r="V2055" s="240">
        <v>0</v>
      </c>
      <c r="W2055" s="255">
        <f t="shared" ca="1" si="1975"/>
        <v>0</v>
      </c>
      <c r="X2055" s="223">
        <f>MMULT(N2055:T2055,'Parameters &amp; Main Results'!$B$12:$B$18)-'Parameters &amp; Main Results'!$B$22/12+MMULT(U2055:V2055,'Parameters &amp; Main Results'!$B$20:$B$21)</f>
        <v>3.3037006200767609E-3</v>
      </c>
      <c r="Y2055" s="223">
        <f>MMULT(N2055:T2055,'Parameters &amp; Main Results'!$C$12:$C$18)-'Parameters &amp; Main Results'!$C$22/12+MMULT(U2055:V2055,'Parameters &amp; Main Results'!$C$20:$C$21)</f>
        <v>3.7491935102617786E-3</v>
      </c>
      <c r="Z2055" s="17">
        <f t="shared" ca="1" si="1976"/>
        <v>1</v>
      </c>
      <c r="AE2055" s="252">
        <f t="shared" ca="1" si="1972"/>
        <v>0</v>
      </c>
      <c r="AF2055" s="253" t="e">
        <f t="shared" ca="1" si="1973"/>
        <v>#DIV/0!</v>
      </c>
      <c r="AG2055" s="258" t="e">
        <f t="shared" ca="1" si="1974"/>
        <v>#DIV/0!</v>
      </c>
      <c r="AH2055" s="227" t="e">
        <f ca="1">IF(SUM(AG2055:OFFSET(AG2055,(-HoldAggressiveTime-1),0,,))=0,"Defensive","Aggressive")</f>
        <v>#DIV/0!</v>
      </c>
    </row>
    <row r="2056" spans="1:34" ht="13" x14ac:dyDescent="0.15">
      <c r="A2056">
        <f t="shared" si="15"/>
        <v>11</v>
      </c>
      <c r="B2056">
        <f t="shared" si="16"/>
        <v>2041</v>
      </c>
      <c r="C2056" s="70">
        <f t="shared" si="1"/>
        <v>2041.833333333178</v>
      </c>
      <c r="D2056" s="149">
        <f t="shared" si="383"/>
        <v>51866</v>
      </c>
      <c r="N2056" s="157">
        <f>(1+'Parameters &amp; Main Results'!$B$25)^(1/12)-1</f>
        <v>4.0741237836483535E-3</v>
      </c>
      <c r="O2056" s="157">
        <f>(1+'Parameters &amp; Main Results'!$B$27)^(1/12)-1</f>
        <v>1.2414877164492744E-3</v>
      </c>
      <c r="P2056" s="157">
        <f>(1+'Parameters &amp; Main Results'!$B$29)^(1/12)-1</f>
        <v>8.295381143461622E-4</v>
      </c>
      <c r="Q2056" s="158">
        <f>(1+'Parameters &amp; Main Results'!$B$31)^(1/12)-1</f>
        <v>4.0741237836483535E-3</v>
      </c>
      <c r="R2056" s="158">
        <f>(1+'Parameters &amp; Main Results'!$B$33)^(1/12)-1</f>
        <v>0</v>
      </c>
      <c r="S2056" s="158">
        <f>(1+'Parameters &amp; Main Results'!$B$35)^(1/12)-1</f>
        <v>0</v>
      </c>
      <c r="T2056" s="158">
        <f>(1+'Parameters &amp; Main Results'!$B$37)^(1/12)-1</f>
        <v>8.295381143461622E-4</v>
      </c>
      <c r="U2056" s="240">
        <v>0</v>
      </c>
      <c r="V2056" s="240">
        <v>0</v>
      </c>
      <c r="W2056" s="255">
        <f t="shared" ca="1" si="1975"/>
        <v>0</v>
      </c>
      <c r="X2056" s="223">
        <f>MMULT(N2056:T2056,'Parameters &amp; Main Results'!$B$12:$B$18)-'Parameters &amp; Main Results'!$B$22/12+MMULT(U2056:V2056,'Parameters &amp; Main Results'!$B$20:$B$21)</f>
        <v>3.3037006200767609E-3</v>
      </c>
      <c r="Y2056" s="223">
        <f>MMULT(N2056:T2056,'Parameters &amp; Main Results'!$C$12:$C$18)-'Parameters &amp; Main Results'!$C$22/12+MMULT(U2056:V2056,'Parameters &amp; Main Results'!$C$20:$C$21)</f>
        <v>3.7491935102617786E-3</v>
      </c>
      <c r="Z2056" s="17">
        <f t="shared" ca="1" si="1976"/>
        <v>1</v>
      </c>
      <c r="AE2056" s="252">
        <f t="shared" ca="1" si="1972"/>
        <v>0</v>
      </c>
      <c r="AF2056" s="253" t="e">
        <f t="shared" ca="1" si="1973"/>
        <v>#DIV/0!</v>
      </c>
      <c r="AG2056" s="258" t="e">
        <f t="shared" ca="1" si="1974"/>
        <v>#DIV/0!</v>
      </c>
      <c r="AH2056" s="227" t="e">
        <f ca="1">IF(SUM(AG2056:OFFSET(AG2056,(-HoldAggressiveTime-1),0,,))=0,"Defensive","Aggressive")</f>
        <v>#DIV/0!</v>
      </c>
    </row>
    <row r="2057" spans="1:34" ht="13" x14ac:dyDescent="0.15">
      <c r="A2057">
        <f t="shared" si="15"/>
        <v>12</v>
      </c>
      <c r="B2057">
        <f t="shared" si="16"/>
        <v>2041</v>
      </c>
      <c r="C2057" s="70">
        <f t="shared" si="1"/>
        <v>2041.9166666665112</v>
      </c>
      <c r="D2057" s="149">
        <f t="shared" si="383"/>
        <v>51897</v>
      </c>
      <c r="N2057" s="157">
        <f>(1+'Parameters &amp; Main Results'!$B$25)^(1/12)-1</f>
        <v>4.0741237836483535E-3</v>
      </c>
      <c r="O2057" s="157">
        <f>(1+'Parameters &amp; Main Results'!$B$27)^(1/12)-1</f>
        <v>1.2414877164492744E-3</v>
      </c>
      <c r="P2057" s="157">
        <f>(1+'Parameters &amp; Main Results'!$B$29)^(1/12)-1</f>
        <v>8.295381143461622E-4</v>
      </c>
      <c r="Q2057" s="158">
        <f>(1+'Parameters &amp; Main Results'!$B$31)^(1/12)-1</f>
        <v>4.0741237836483535E-3</v>
      </c>
      <c r="R2057" s="158">
        <f>(1+'Parameters &amp; Main Results'!$B$33)^(1/12)-1</f>
        <v>0</v>
      </c>
      <c r="S2057" s="158">
        <f>(1+'Parameters &amp; Main Results'!$B$35)^(1/12)-1</f>
        <v>0</v>
      </c>
      <c r="T2057" s="158">
        <f>(1+'Parameters &amp; Main Results'!$B$37)^(1/12)-1</f>
        <v>8.295381143461622E-4</v>
      </c>
      <c r="U2057" s="240">
        <v>0</v>
      </c>
      <c r="V2057" s="240">
        <v>0</v>
      </c>
      <c r="W2057" s="255">
        <f t="shared" ca="1" si="1975"/>
        <v>0</v>
      </c>
      <c r="X2057" s="223">
        <f>MMULT(N2057:T2057,'Parameters &amp; Main Results'!$B$12:$B$18)-'Parameters &amp; Main Results'!$B$22/12+MMULT(U2057:V2057,'Parameters &amp; Main Results'!$B$20:$B$21)</f>
        <v>3.3037006200767609E-3</v>
      </c>
      <c r="Y2057" s="223">
        <f>MMULT(N2057:T2057,'Parameters &amp; Main Results'!$C$12:$C$18)-'Parameters &amp; Main Results'!$C$22/12+MMULT(U2057:V2057,'Parameters &amp; Main Results'!$C$20:$C$21)</f>
        <v>3.7491935102617786E-3</v>
      </c>
      <c r="Z2057" s="17">
        <f t="shared" ca="1" si="1976"/>
        <v>1</v>
      </c>
      <c r="AE2057" s="252">
        <f t="shared" ca="1" si="1972"/>
        <v>0</v>
      </c>
      <c r="AF2057" s="253" t="e">
        <f t="shared" ca="1" si="1973"/>
        <v>#DIV/0!</v>
      </c>
      <c r="AG2057" s="258" t="e">
        <f t="shared" ca="1" si="1974"/>
        <v>#DIV/0!</v>
      </c>
      <c r="AH2057" s="227" t="e">
        <f ca="1">IF(SUM(AG2057:OFFSET(AG2057,(-HoldAggressiveTime-1),0,,))=0,"Defensive","Aggressive")</f>
        <v>#DIV/0!</v>
      </c>
    </row>
    <row r="2058" spans="1:34" ht="13" x14ac:dyDescent="0.15">
      <c r="A2058">
        <f t="shared" si="15"/>
        <v>1</v>
      </c>
      <c r="B2058">
        <f t="shared" si="16"/>
        <v>2042</v>
      </c>
      <c r="C2058" s="70">
        <f t="shared" si="1"/>
        <v>2041.9999999998445</v>
      </c>
      <c r="D2058" s="149">
        <f t="shared" si="383"/>
        <v>51925</v>
      </c>
      <c r="N2058" s="157">
        <f>(1+'Parameters &amp; Main Results'!$B$25)^(1/12)-1</f>
        <v>4.0741237836483535E-3</v>
      </c>
      <c r="O2058" s="157">
        <f>(1+'Parameters &amp; Main Results'!$B$27)^(1/12)-1</f>
        <v>1.2414877164492744E-3</v>
      </c>
      <c r="P2058" s="157">
        <f>(1+'Parameters &amp; Main Results'!$B$29)^(1/12)-1</f>
        <v>8.295381143461622E-4</v>
      </c>
      <c r="Q2058" s="158">
        <f>(1+'Parameters &amp; Main Results'!$B$31)^(1/12)-1</f>
        <v>4.0741237836483535E-3</v>
      </c>
      <c r="R2058" s="158">
        <f>(1+'Parameters &amp; Main Results'!$B$33)^(1/12)-1</f>
        <v>0</v>
      </c>
      <c r="S2058" s="158">
        <f>(1+'Parameters &amp; Main Results'!$B$35)^(1/12)-1</f>
        <v>0</v>
      </c>
      <c r="T2058" s="158">
        <f>(1+'Parameters &amp; Main Results'!$B$37)^(1/12)-1</f>
        <v>8.295381143461622E-4</v>
      </c>
      <c r="U2058" s="240">
        <v>0</v>
      </c>
      <c r="V2058" s="240">
        <v>0</v>
      </c>
      <c r="W2058" s="255">
        <f t="shared" ca="1" si="1975"/>
        <v>0</v>
      </c>
      <c r="X2058" s="223">
        <f>MMULT(N2058:T2058,'Parameters &amp; Main Results'!$B$12:$B$18)-'Parameters &amp; Main Results'!$B$22/12+MMULT(U2058:V2058,'Parameters &amp; Main Results'!$B$20:$B$21)</f>
        <v>3.3037006200767609E-3</v>
      </c>
      <c r="Y2058" s="223">
        <f>MMULT(N2058:T2058,'Parameters &amp; Main Results'!$C$12:$C$18)-'Parameters &amp; Main Results'!$C$22/12+MMULT(U2058:V2058,'Parameters &amp; Main Results'!$C$20:$C$21)</f>
        <v>3.7491935102617786E-3</v>
      </c>
      <c r="Z2058" s="17">
        <f t="shared" ca="1" si="1976"/>
        <v>1</v>
      </c>
      <c r="AE2058" s="252">
        <f t="shared" ca="1" si="1972"/>
        <v>0</v>
      </c>
      <c r="AF2058" s="253" t="e">
        <f t="shared" ca="1" si="1973"/>
        <v>#DIV/0!</v>
      </c>
      <c r="AG2058" s="258" t="e">
        <f t="shared" ca="1" si="1974"/>
        <v>#DIV/0!</v>
      </c>
      <c r="AH2058" s="227" t="e">
        <f ca="1">IF(SUM(AG2058:OFFSET(AG2058,(-HoldAggressiveTime-1),0,,))=0,"Defensive","Aggressive")</f>
        <v>#DIV/0!</v>
      </c>
    </row>
    <row r="2059" spans="1:34" ht="13" x14ac:dyDescent="0.15">
      <c r="A2059">
        <f t="shared" si="15"/>
        <v>2</v>
      </c>
      <c r="B2059">
        <f t="shared" si="16"/>
        <v>2042</v>
      </c>
      <c r="C2059" s="70">
        <f t="shared" si="1"/>
        <v>2042.0833333331777</v>
      </c>
      <c r="D2059" s="149">
        <f t="shared" si="383"/>
        <v>51956</v>
      </c>
      <c r="N2059" s="157">
        <f>(1+'Parameters &amp; Main Results'!$B$25)^(1/12)-1</f>
        <v>4.0741237836483535E-3</v>
      </c>
      <c r="O2059" s="157">
        <f>(1+'Parameters &amp; Main Results'!$B$27)^(1/12)-1</f>
        <v>1.2414877164492744E-3</v>
      </c>
      <c r="P2059" s="157">
        <f>(1+'Parameters &amp; Main Results'!$B$29)^(1/12)-1</f>
        <v>8.295381143461622E-4</v>
      </c>
      <c r="Q2059" s="158">
        <f>(1+'Parameters &amp; Main Results'!$B$31)^(1/12)-1</f>
        <v>4.0741237836483535E-3</v>
      </c>
      <c r="R2059" s="158">
        <f>(1+'Parameters &amp; Main Results'!$B$33)^(1/12)-1</f>
        <v>0</v>
      </c>
      <c r="S2059" s="158">
        <f>(1+'Parameters &amp; Main Results'!$B$35)^(1/12)-1</f>
        <v>0</v>
      </c>
      <c r="T2059" s="158">
        <f>(1+'Parameters &amp; Main Results'!$B$37)^(1/12)-1</f>
        <v>8.295381143461622E-4</v>
      </c>
      <c r="U2059" s="240">
        <v>0</v>
      </c>
      <c r="V2059" s="240">
        <v>0</v>
      </c>
      <c r="W2059" s="255">
        <f t="shared" ca="1" si="1975"/>
        <v>0</v>
      </c>
      <c r="X2059" s="223">
        <f>MMULT(N2059:T2059,'Parameters &amp; Main Results'!$B$12:$B$18)-'Parameters &amp; Main Results'!$B$22/12+MMULT(U2059:V2059,'Parameters &amp; Main Results'!$B$20:$B$21)</f>
        <v>3.3037006200767609E-3</v>
      </c>
      <c r="Y2059" s="223">
        <f>MMULT(N2059:T2059,'Parameters &amp; Main Results'!$C$12:$C$18)-'Parameters &amp; Main Results'!$C$22/12+MMULT(U2059:V2059,'Parameters &amp; Main Results'!$C$20:$C$21)</f>
        <v>3.7491935102617786E-3</v>
      </c>
      <c r="Z2059" s="17">
        <f t="shared" ca="1" si="1976"/>
        <v>1</v>
      </c>
      <c r="AE2059" s="252">
        <f t="shared" ca="1" si="1972"/>
        <v>0</v>
      </c>
      <c r="AF2059" s="253" t="e">
        <f t="shared" ca="1" si="1973"/>
        <v>#DIV/0!</v>
      </c>
      <c r="AG2059" s="258" t="e">
        <f t="shared" ca="1" si="1974"/>
        <v>#DIV/0!</v>
      </c>
      <c r="AH2059" s="227" t="e">
        <f ca="1">IF(SUM(AG2059:OFFSET(AG2059,(-HoldAggressiveTime-1),0,,))=0,"Defensive","Aggressive")</f>
        <v>#DIV/0!</v>
      </c>
    </row>
    <row r="2060" spans="1:34" ht="13" x14ac:dyDescent="0.15">
      <c r="A2060">
        <f t="shared" si="15"/>
        <v>3</v>
      </c>
      <c r="B2060">
        <f t="shared" si="16"/>
        <v>2042</v>
      </c>
      <c r="C2060" s="70">
        <f t="shared" si="1"/>
        <v>2042.166666666511</v>
      </c>
      <c r="D2060" s="149">
        <f t="shared" si="383"/>
        <v>51986</v>
      </c>
      <c r="N2060" s="157">
        <f>(1+'Parameters &amp; Main Results'!$B$25)^(1/12)-1</f>
        <v>4.0741237836483535E-3</v>
      </c>
      <c r="O2060" s="157">
        <f>(1+'Parameters &amp; Main Results'!$B$27)^(1/12)-1</f>
        <v>1.2414877164492744E-3</v>
      </c>
      <c r="P2060" s="157">
        <f>(1+'Parameters &amp; Main Results'!$B$29)^(1/12)-1</f>
        <v>8.295381143461622E-4</v>
      </c>
      <c r="Q2060" s="158">
        <f>(1+'Parameters &amp; Main Results'!$B$31)^(1/12)-1</f>
        <v>4.0741237836483535E-3</v>
      </c>
      <c r="R2060" s="158">
        <f>(1+'Parameters &amp; Main Results'!$B$33)^(1/12)-1</f>
        <v>0</v>
      </c>
      <c r="S2060" s="158">
        <f>(1+'Parameters &amp; Main Results'!$B$35)^(1/12)-1</f>
        <v>0</v>
      </c>
      <c r="T2060" s="158">
        <f>(1+'Parameters &amp; Main Results'!$B$37)^(1/12)-1</f>
        <v>8.295381143461622E-4</v>
      </c>
      <c r="U2060" s="240">
        <v>0</v>
      </c>
      <c r="V2060" s="240">
        <v>0</v>
      </c>
      <c r="W2060" s="255">
        <f t="shared" ca="1" si="1975"/>
        <v>0</v>
      </c>
      <c r="X2060" s="223">
        <f>MMULT(N2060:T2060,'Parameters &amp; Main Results'!$B$12:$B$18)-'Parameters &amp; Main Results'!$B$22/12+MMULT(U2060:V2060,'Parameters &amp; Main Results'!$B$20:$B$21)</f>
        <v>3.3037006200767609E-3</v>
      </c>
      <c r="Y2060" s="223">
        <f>MMULT(N2060:T2060,'Parameters &amp; Main Results'!$C$12:$C$18)-'Parameters &amp; Main Results'!$C$22/12+MMULT(U2060:V2060,'Parameters &amp; Main Results'!$C$20:$C$21)</f>
        <v>3.7491935102617786E-3</v>
      </c>
      <c r="Z2060" s="17">
        <f t="shared" ca="1" si="1976"/>
        <v>1</v>
      </c>
      <c r="AE2060" s="252">
        <f t="shared" ca="1" si="1972"/>
        <v>0</v>
      </c>
      <c r="AF2060" s="253" t="e">
        <f t="shared" ca="1" si="1973"/>
        <v>#DIV/0!</v>
      </c>
      <c r="AG2060" s="258" t="e">
        <f t="shared" ca="1" si="1974"/>
        <v>#DIV/0!</v>
      </c>
      <c r="AH2060" s="227" t="e">
        <f ca="1">IF(SUM(AG2060:OFFSET(AG2060,(-HoldAggressiveTime-1),0,,))=0,"Defensive","Aggressive")</f>
        <v>#DIV/0!</v>
      </c>
    </row>
    <row r="2061" spans="1:34" ht="13" x14ac:dyDescent="0.15">
      <c r="A2061">
        <f t="shared" si="15"/>
        <v>4</v>
      </c>
      <c r="B2061">
        <f t="shared" si="16"/>
        <v>2042</v>
      </c>
      <c r="C2061" s="70">
        <f t="shared" si="1"/>
        <v>2042.2499999998442</v>
      </c>
      <c r="D2061" s="149">
        <f t="shared" si="383"/>
        <v>52017</v>
      </c>
      <c r="N2061" s="157">
        <f>(1+'Parameters &amp; Main Results'!$B$25)^(1/12)-1</f>
        <v>4.0741237836483535E-3</v>
      </c>
      <c r="O2061" s="157">
        <f>(1+'Parameters &amp; Main Results'!$B$27)^(1/12)-1</f>
        <v>1.2414877164492744E-3</v>
      </c>
      <c r="P2061" s="157">
        <f>(1+'Parameters &amp; Main Results'!$B$29)^(1/12)-1</f>
        <v>8.295381143461622E-4</v>
      </c>
      <c r="Q2061" s="158">
        <f>(1+'Parameters &amp; Main Results'!$B$31)^(1/12)-1</f>
        <v>4.0741237836483535E-3</v>
      </c>
      <c r="R2061" s="158">
        <f>(1+'Parameters &amp; Main Results'!$B$33)^(1/12)-1</f>
        <v>0</v>
      </c>
      <c r="S2061" s="158">
        <f>(1+'Parameters &amp; Main Results'!$B$35)^(1/12)-1</f>
        <v>0</v>
      </c>
      <c r="T2061" s="158">
        <f>(1+'Parameters &amp; Main Results'!$B$37)^(1/12)-1</f>
        <v>8.295381143461622E-4</v>
      </c>
      <c r="U2061" s="240">
        <v>0</v>
      </c>
      <c r="V2061" s="240">
        <v>0</v>
      </c>
      <c r="W2061" s="255">
        <f t="shared" ca="1" si="1975"/>
        <v>0</v>
      </c>
      <c r="X2061" s="223">
        <f>MMULT(N2061:T2061,'Parameters &amp; Main Results'!$B$12:$B$18)-'Parameters &amp; Main Results'!$B$22/12+MMULT(U2061:V2061,'Parameters &amp; Main Results'!$B$20:$B$21)</f>
        <v>3.3037006200767609E-3</v>
      </c>
      <c r="Y2061" s="223">
        <f>MMULT(N2061:T2061,'Parameters &amp; Main Results'!$C$12:$C$18)-'Parameters &amp; Main Results'!$C$22/12+MMULT(U2061:V2061,'Parameters &amp; Main Results'!$C$20:$C$21)</f>
        <v>3.7491935102617786E-3</v>
      </c>
      <c r="Z2061" s="17">
        <f t="shared" ca="1" si="1976"/>
        <v>1</v>
      </c>
      <c r="AE2061" s="252">
        <f t="shared" ca="1" si="1972"/>
        <v>0</v>
      </c>
      <c r="AF2061" s="253" t="e">
        <f t="shared" ca="1" si="1973"/>
        <v>#DIV/0!</v>
      </c>
      <c r="AG2061" s="258" t="e">
        <f t="shared" ca="1" si="1974"/>
        <v>#DIV/0!</v>
      </c>
      <c r="AH2061" s="227" t="e">
        <f ca="1">IF(SUM(AG2061:OFFSET(AG2061,(-HoldAggressiveTime-1),0,,))=0,"Defensive","Aggressive")</f>
        <v>#DIV/0!</v>
      </c>
    </row>
    <row r="2062" spans="1:34" ht="13" x14ac:dyDescent="0.15">
      <c r="A2062">
        <f t="shared" si="15"/>
        <v>5</v>
      </c>
      <c r="B2062">
        <f t="shared" si="16"/>
        <v>2042</v>
      </c>
      <c r="C2062" s="70">
        <f t="shared" si="1"/>
        <v>2042.3333333331775</v>
      </c>
      <c r="D2062" s="149">
        <f t="shared" si="383"/>
        <v>52047</v>
      </c>
      <c r="N2062" s="157">
        <f>(1+'Parameters &amp; Main Results'!$B$25)^(1/12)-1</f>
        <v>4.0741237836483535E-3</v>
      </c>
      <c r="O2062" s="157">
        <f>(1+'Parameters &amp; Main Results'!$B$27)^(1/12)-1</f>
        <v>1.2414877164492744E-3</v>
      </c>
      <c r="P2062" s="157">
        <f>(1+'Parameters &amp; Main Results'!$B$29)^(1/12)-1</f>
        <v>8.295381143461622E-4</v>
      </c>
      <c r="Q2062" s="158">
        <f>(1+'Parameters &amp; Main Results'!$B$31)^(1/12)-1</f>
        <v>4.0741237836483535E-3</v>
      </c>
      <c r="R2062" s="158">
        <f>(1+'Parameters &amp; Main Results'!$B$33)^(1/12)-1</f>
        <v>0</v>
      </c>
      <c r="S2062" s="158">
        <f>(1+'Parameters &amp; Main Results'!$B$35)^(1/12)-1</f>
        <v>0</v>
      </c>
      <c r="T2062" s="158">
        <f>(1+'Parameters &amp; Main Results'!$B$37)^(1/12)-1</f>
        <v>8.295381143461622E-4</v>
      </c>
      <c r="U2062" s="240">
        <v>0</v>
      </c>
      <c r="V2062" s="240">
        <v>0</v>
      </c>
      <c r="W2062" s="255">
        <f t="shared" ca="1" si="1975"/>
        <v>0</v>
      </c>
      <c r="X2062" s="223">
        <f>MMULT(N2062:T2062,'Parameters &amp; Main Results'!$B$12:$B$18)-'Parameters &amp; Main Results'!$B$22/12+MMULT(U2062:V2062,'Parameters &amp; Main Results'!$B$20:$B$21)</f>
        <v>3.3037006200767609E-3</v>
      </c>
      <c r="Y2062" s="223">
        <f>MMULT(N2062:T2062,'Parameters &amp; Main Results'!$C$12:$C$18)-'Parameters &amp; Main Results'!$C$22/12+MMULT(U2062:V2062,'Parameters &amp; Main Results'!$C$20:$C$21)</f>
        <v>3.7491935102617786E-3</v>
      </c>
      <c r="Z2062" s="17">
        <f t="shared" ca="1" si="1976"/>
        <v>1</v>
      </c>
      <c r="AE2062" s="252">
        <f t="shared" ca="1" si="1972"/>
        <v>0</v>
      </c>
      <c r="AF2062" s="253" t="e">
        <f t="shared" ca="1" si="1973"/>
        <v>#DIV/0!</v>
      </c>
      <c r="AG2062" s="258" t="e">
        <f t="shared" ca="1" si="1974"/>
        <v>#DIV/0!</v>
      </c>
      <c r="AH2062" s="227" t="e">
        <f ca="1">IF(SUM(AG2062:OFFSET(AG2062,(-HoldAggressiveTime-1),0,,))=0,"Defensive","Aggressive")</f>
        <v>#DIV/0!</v>
      </c>
    </row>
    <row r="2063" spans="1:34" ht="13" x14ac:dyDescent="0.15">
      <c r="A2063">
        <f t="shared" si="15"/>
        <v>6</v>
      </c>
      <c r="B2063">
        <f t="shared" si="16"/>
        <v>2042</v>
      </c>
      <c r="C2063" s="70">
        <f t="shared" si="1"/>
        <v>2042.4166666665108</v>
      </c>
      <c r="D2063" s="149">
        <f t="shared" si="383"/>
        <v>52078</v>
      </c>
      <c r="N2063" s="157">
        <f>(1+'Parameters &amp; Main Results'!$B$25)^(1/12)-1</f>
        <v>4.0741237836483535E-3</v>
      </c>
      <c r="O2063" s="157">
        <f>(1+'Parameters &amp; Main Results'!$B$27)^(1/12)-1</f>
        <v>1.2414877164492744E-3</v>
      </c>
      <c r="P2063" s="157">
        <f>(1+'Parameters &amp; Main Results'!$B$29)^(1/12)-1</f>
        <v>8.295381143461622E-4</v>
      </c>
      <c r="Q2063" s="158">
        <f>(1+'Parameters &amp; Main Results'!$B$31)^(1/12)-1</f>
        <v>4.0741237836483535E-3</v>
      </c>
      <c r="R2063" s="158">
        <f>(1+'Parameters &amp; Main Results'!$B$33)^(1/12)-1</f>
        <v>0</v>
      </c>
      <c r="S2063" s="158">
        <f>(1+'Parameters &amp; Main Results'!$B$35)^(1/12)-1</f>
        <v>0</v>
      </c>
      <c r="T2063" s="158">
        <f>(1+'Parameters &amp; Main Results'!$B$37)^(1/12)-1</f>
        <v>8.295381143461622E-4</v>
      </c>
      <c r="U2063" s="240">
        <v>0</v>
      </c>
      <c r="V2063" s="240">
        <v>0</v>
      </c>
      <c r="W2063" s="255">
        <f t="shared" ca="1" si="1975"/>
        <v>0</v>
      </c>
      <c r="X2063" s="223">
        <f>MMULT(N2063:T2063,'Parameters &amp; Main Results'!$B$12:$B$18)-'Parameters &amp; Main Results'!$B$22/12+MMULT(U2063:V2063,'Parameters &amp; Main Results'!$B$20:$B$21)</f>
        <v>3.3037006200767609E-3</v>
      </c>
      <c r="Y2063" s="223">
        <f>MMULT(N2063:T2063,'Parameters &amp; Main Results'!$C$12:$C$18)-'Parameters &amp; Main Results'!$C$22/12+MMULT(U2063:V2063,'Parameters &amp; Main Results'!$C$20:$C$21)</f>
        <v>3.7491935102617786E-3</v>
      </c>
      <c r="Z2063" s="17">
        <f t="shared" ca="1" si="1976"/>
        <v>1</v>
      </c>
      <c r="AE2063" s="252">
        <f t="shared" ca="1" si="1972"/>
        <v>0</v>
      </c>
      <c r="AF2063" s="253" t="e">
        <f t="shared" ca="1" si="1973"/>
        <v>#DIV/0!</v>
      </c>
      <c r="AG2063" s="258" t="e">
        <f t="shared" ca="1" si="1974"/>
        <v>#DIV/0!</v>
      </c>
      <c r="AH2063" s="227" t="e">
        <f ca="1">IF(SUM(AG2063:OFFSET(AG2063,(-HoldAggressiveTime-1),0,,))=0,"Defensive","Aggressive")</f>
        <v>#DIV/0!</v>
      </c>
    </row>
    <row r="2064" spans="1:34" ht="13" x14ac:dyDescent="0.15">
      <c r="A2064">
        <f t="shared" si="15"/>
        <v>7</v>
      </c>
      <c r="B2064">
        <f t="shared" si="16"/>
        <v>2042</v>
      </c>
      <c r="C2064" s="70">
        <f t="shared" si="1"/>
        <v>2042.499999999844</v>
      </c>
      <c r="D2064" s="149">
        <f t="shared" si="383"/>
        <v>52109</v>
      </c>
      <c r="N2064" s="157">
        <f>(1+'Parameters &amp; Main Results'!$B$25)^(1/12)-1</f>
        <v>4.0741237836483535E-3</v>
      </c>
      <c r="O2064" s="157">
        <f>(1+'Parameters &amp; Main Results'!$B$27)^(1/12)-1</f>
        <v>1.2414877164492744E-3</v>
      </c>
      <c r="P2064" s="157">
        <f>(1+'Parameters &amp; Main Results'!$B$29)^(1/12)-1</f>
        <v>8.295381143461622E-4</v>
      </c>
      <c r="Q2064" s="158">
        <f>(1+'Parameters &amp; Main Results'!$B$31)^(1/12)-1</f>
        <v>4.0741237836483535E-3</v>
      </c>
      <c r="R2064" s="158">
        <f>(1+'Parameters &amp; Main Results'!$B$33)^(1/12)-1</f>
        <v>0</v>
      </c>
      <c r="S2064" s="158">
        <f>(1+'Parameters &amp; Main Results'!$B$35)^(1/12)-1</f>
        <v>0</v>
      </c>
      <c r="T2064" s="158">
        <f>(1+'Parameters &amp; Main Results'!$B$37)^(1/12)-1</f>
        <v>8.295381143461622E-4</v>
      </c>
      <c r="U2064" s="240">
        <v>0</v>
      </c>
      <c r="V2064" s="240">
        <v>0</v>
      </c>
      <c r="W2064" s="255">
        <f t="shared" ca="1" si="1975"/>
        <v>0</v>
      </c>
      <c r="X2064" s="223">
        <f>MMULT(N2064:T2064,'Parameters &amp; Main Results'!$B$12:$B$18)-'Parameters &amp; Main Results'!$B$22/12+MMULT(U2064:V2064,'Parameters &amp; Main Results'!$B$20:$B$21)</f>
        <v>3.3037006200767609E-3</v>
      </c>
      <c r="Y2064" s="223">
        <f>MMULT(N2064:T2064,'Parameters &amp; Main Results'!$C$12:$C$18)-'Parameters &amp; Main Results'!$C$22/12+MMULT(U2064:V2064,'Parameters &amp; Main Results'!$C$20:$C$21)</f>
        <v>3.7491935102617786E-3</v>
      </c>
      <c r="Z2064" s="17">
        <f t="shared" ca="1" si="1976"/>
        <v>1</v>
      </c>
      <c r="AE2064" s="252">
        <f t="shared" ca="1" si="1972"/>
        <v>0</v>
      </c>
      <c r="AF2064" s="253" t="e">
        <f t="shared" ca="1" si="1973"/>
        <v>#DIV/0!</v>
      </c>
      <c r="AG2064" s="258" t="e">
        <f t="shared" ca="1" si="1974"/>
        <v>#DIV/0!</v>
      </c>
      <c r="AH2064" s="227" t="e">
        <f ca="1">IF(SUM(AG2064:OFFSET(AG2064,(-HoldAggressiveTime-1),0,,))=0,"Defensive","Aggressive")</f>
        <v>#DIV/0!</v>
      </c>
    </row>
    <row r="2065" spans="1:34" ht="13" x14ac:dyDescent="0.15">
      <c r="A2065">
        <f t="shared" si="15"/>
        <v>8</v>
      </c>
      <c r="B2065">
        <f t="shared" si="16"/>
        <v>2042</v>
      </c>
      <c r="C2065" s="70">
        <f t="shared" si="1"/>
        <v>2042.5833333331773</v>
      </c>
      <c r="D2065" s="149">
        <f t="shared" si="383"/>
        <v>52139</v>
      </c>
      <c r="N2065" s="157">
        <f>(1+'Parameters &amp; Main Results'!$B$25)^(1/12)-1</f>
        <v>4.0741237836483535E-3</v>
      </c>
      <c r="O2065" s="157">
        <f>(1+'Parameters &amp; Main Results'!$B$27)^(1/12)-1</f>
        <v>1.2414877164492744E-3</v>
      </c>
      <c r="P2065" s="157">
        <f>(1+'Parameters &amp; Main Results'!$B$29)^(1/12)-1</f>
        <v>8.295381143461622E-4</v>
      </c>
      <c r="Q2065" s="158">
        <f>(1+'Parameters &amp; Main Results'!$B$31)^(1/12)-1</f>
        <v>4.0741237836483535E-3</v>
      </c>
      <c r="R2065" s="158">
        <f>(1+'Parameters &amp; Main Results'!$B$33)^(1/12)-1</f>
        <v>0</v>
      </c>
      <c r="S2065" s="158">
        <f>(1+'Parameters &amp; Main Results'!$B$35)^(1/12)-1</f>
        <v>0</v>
      </c>
      <c r="T2065" s="158">
        <f>(1+'Parameters &amp; Main Results'!$B$37)^(1/12)-1</f>
        <v>8.295381143461622E-4</v>
      </c>
      <c r="U2065" s="240">
        <v>0</v>
      </c>
      <c r="V2065" s="240">
        <v>0</v>
      </c>
      <c r="W2065" s="255">
        <f t="shared" ca="1" si="1975"/>
        <v>0</v>
      </c>
      <c r="X2065" s="223">
        <f>MMULT(N2065:T2065,'Parameters &amp; Main Results'!$B$12:$B$18)-'Parameters &amp; Main Results'!$B$22/12+MMULT(U2065:V2065,'Parameters &amp; Main Results'!$B$20:$B$21)</f>
        <v>3.3037006200767609E-3</v>
      </c>
      <c r="Y2065" s="223">
        <f>MMULT(N2065:T2065,'Parameters &amp; Main Results'!$C$12:$C$18)-'Parameters &amp; Main Results'!$C$22/12+MMULT(U2065:V2065,'Parameters &amp; Main Results'!$C$20:$C$21)</f>
        <v>3.7491935102617786E-3</v>
      </c>
      <c r="Z2065" s="17">
        <f t="shared" ca="1" si="1976"/>
        <v>1</v>
      </c>
      <c r="AE2065" s="252">
        <f t="shared" ca="1" si="1972"/>
        <v>0</v>
      </c>
      <c r="AF2065" s="253" t="e">
        <f t="shared" ca="1" si="1973"/>
        <v>#DIV/0!</v>
      </c>
      <c r="AG2065" s="258" t="e">
        <f t="shared" ca="1" si="1974"/>
        <v>#DIV/0!</v>
      </c>
      <c r="AH2065" s="227" t="e">
        <f ca="1">IF(SUM(AG2065:OFFSET(AG2065,(-HoldAggressiveTime-1),0,,))=0,"Defensive","Aggressive")</f>
        <v>#DIV/0!</v>
      </c>
    </row>
    <row r="2066" spans="1:34" ht="13" x14ac:dyDescent="0.15">
      <c r="A2066">
        <f t="shared" si="15"/>
        <v>9</v>
      </c>
      <c r="B2066">
        <f t="shared" si="16"/>
        <v>2042</v>
      </c>
      <c r="C2066" s="70">
        <f t="shared" si="1"/>
        <v>2042.6666666665105</v>
      </c>
      <c r="D2066" s="149">
        <f t="shared" si="383"/>
        <v>52170</v>
      </c>
      <c r="N2066" s="157">
        <f>(1+'Parameters &amp; Main Results'!$B$25)^(1/12)-1</f>
        <v>4.0741237836483535E-3</v>
      </c>
      <c r="O2066" s="157">
        <f>(1+'Parameters &amp; Main Results'!$B$27)^(1/12)-1</f>
        <v>1.2414877164492744E-3</v>
      </c>
      <c r="P2066" s="157">
        <f>(1+'Parameters &amp; Main Results'!$B$29)^(1/12)-1</f>
        <v>8.295381143461622E-4</v>
      </c>
      <c r="Q2066" s="158">
        <f>(1+'Parameters &amp; Main Results'!$B$31)^(1/12)-1</f>
        <v>4.0741237836483535E-3</v>
      </c>
      <c r="R2066" s="158">
        <f>(1+'Parameters &amp; Main Results'!$B$33)^(1/12)-1</f>
        <v>0</v>
      </c>
      <c r="S2066" s="158">
        <f>(1+'Parameters &amp; Main Results'!$B$35)^(1/12)-1</f>
        <v>0</v>
      </c>
      <c r="T2066" s="158">
        <f>(1+'Parameters &amp; Main Results'!$B$37)^(1/12)-1</f>
        <v>8.295381143461622E-4</v>
      </c>
      <c r="U2066" s="240">
        <v>0</v>
      </c>
      <c r="V2066" s="240">
        <v>0</v>
      </c>
      <c r="W2066" s="255">
        <f t="shared" ca="1" si="1975"/>
        <v>0</v>
      </c>
      <c r="X2066" s="223">
        <f>MMULT(N2066:T2066,'Parameters &amp; Main Results'!$B$12:$B$18)-'Parameters &amp; Main Results'!$B$22/12+MMULT(U2066:V2066,'Parameters &amp; Main Results'!$B$20:$B$21)</f>
        <v>3.3037006200767609E-3</v>
      </c>
      <c r="Y2066" s="223">
        <f>MMULT(N2066:T2066,'Parameters &amp; Main Results'!$C$12:$C$18)-'Parameters &amp; Main Results'!$C$22/12+MMULT(U2066:V2066,'Parameters &amp; Main Results'!$C$20:$C$21)</f>
        <v>3.7491935102617786E-3</v>
      </c>
      <c r="Z2066" s="17">
        <f t="shared" ca="1" si="1976"/>
        <v>1</v>
      </c>
      <c r="AE2066" s="252">
        <f t="shared" ref="AE2066:AE2129" ca="1" si="1977">OFFSET(F2066,-Lookback,0,,)</f>
        <v>0</v>
      </c>
      <c r="AF2066" s="253" t="e">
        <f t="shared" ca="1" si="1973"/>
        <v>#DIV/0!</v>
      </c>
      <c r="AG2066" s="258" t="e">
        <f t="shared" ca="1" si="1974"/>
        <v>#DIV/0!</v>
      </c>
      <c r="AH2066" s="227" t="e">
        <f ca="1">IF(SUM(AG2066:OFFSET(AG2066,(-HoldAggressiveTime-1),0,,))=0,"Defensive","Aggressive")</f>
        <v>#DIV/0!</v>
      </c>
    </row>
    <row r="2067" spans="1:34" ht="13" x14ac:dyDescent="0.15">
      <c r="A2067">
        <f t="shared" si="15"/>
        <v>10</v>
      </c>
      <c r="B2067">
        <f t="shared" si="16"/>
        <v>2042</v>
      </c>
      <c r="C2067" s="70">
        <f t="shared" si="1"/>
        <v>2042.7499999998438</v>
      </c>
      <c r="D2067" s="149">
        <f t="shared" si="383"/>
        <v>52200</v>
      </c>
      <c r="N2067" s="157">
        <f>(1+'Parameters &amp; Main Results'!$B$25)^(1/12)-1</f>
        <v>4.0741237836483535E-3</v>
      </c>
      <c r="O2067" s="157">
        <f>(1+'Parameters &amp; Main Results'!$B$27)^(1/12)-1</f>
        <v>1.2414877164492744E-3</v>
      </c>
      <c r="P2067" s="157">
        <f>(1+'Parameters &amp; Main Results'!$B$29)^(1/12)-1</f>
        <v>8.295381143461622E-4</v>
      </c>
      <c r="Q2067" s="158">
        <f>(1+'Parameters &amp; Main Results'!$B$31)^(1/12)-1</f>
        <v>4.0741237836483535E-3</v>
      </c>
      <c r="R2067" s="158">
        <f>(1+'Parameters &amp; Main Results'!$B$33)^(1/12)-1</f>
        <v>0</v>
      </c>
      <c r="S2067" s="158">
        <f>(1+'Parameters &amp; Main Results'!$B$35)^(1/12)-1</f>
        <v>0</v>
      </c>
      <c r="T2067" s="158">
        <f>(1+'Parameters &amp; Main Results'!$B$37)^(1/12)-1</f>
        <v>8.295381143461622E-4</v>
      </c>
      <c r="U2067" s="240">
        <v>0</v>
      </c>
      <c r="V2067" s="240">
        <v>0</v>
      </c>
      <c r="W2067" s="255">
        <f t="shared" ca="1" si="1975"/>
        <v>0</v>
      </c>
      <c r="X2067" s="223">
        <f>MMULT(N2067:T2067,'Parameters &amp; Main Results'!$B$12:$B$18)-'Parameters &amp; Main Results'!$B$22/12+MMULT(U2067:V2067,'Parameters &amp; Main Results'!$B$20:$B$21)</f>
        <v>3.3037006200767609E-3</v>
      </c>
      <c r="Y2067" s="223">
        <f>MMULT(N2067:T2067,'Parameters &amp; Main Results'!$C$12:$C$18)-'Parameters &amp; Main Results'!$C$22/12+MMULT(U2067:V2067,'Parameters &amp; Main Results'!$C$20:$C$21)</f>
        <v>3.7491935102617786E-3</v>
      </c>
      <c r="Z2067" s="17">
        <f t="shared" ca="1" si="1976"/>
        <v>1</v>
      </c>
      <c r="AE2067" s="252">
        <f t="shared" ca="1" si="1977"/>
        <v>0</v>
      </c>
      <c r="AF2067" s="253" t="e">
        <f t="shared" ref="AF2067:AF2130" ca="1" si="1978">(F2067-AE2067)/AE2067</f>
        <v>#DIV/0!</v>
      </c>
      <c r="AG2067" s="258" t="e">
        <f t="shared" ref="AG2067:AG2130" ca="1" si="1979">IF(AF2067&gt;MktDrop,0,1)</f>
        <v>#DIV/0!</v>
      </c>
      <c r="AH2067" s="227" t="e">
        <f ca="1">IF(SUM(AG2067:OFFSET(AG2067,(-HoldAggressiveTime-1),0,,))=0,"Defensive","Aggressive")</f>
        <v>#DIV/0!</v>
      </c>
    </row>
    <row r="2068" spans="1:34" ht="13" x14ac:dyDescent="0.15">
      <c r="A2068">
        <f t="shared" si="15"/>
        <v>11</v>
      </c>
      <c r="B2068">
        <f t="shared" si="16"/>
        <v>2042</v>
      </c>
      <c r="C2068" s="70">
        <f t="shared" si="1"/>
        <v>2042.8333333331771</v>
      </c>
      <c r="D2068" s="149">
        <f t="shared" si="383"/>
        <v>52231</v>
      </c>
      <c r="N2068" s="157">
        <f>(1+'Parameters &amp; Main Results'!$B$25)^(1/12)-1</f>
        <v>4.0741237836483535E-3</v>
      </c>
      <c r="O2068" s="157">
        <f>(1+'Parameters &amp; Main Results'!$B$27)^(1/12)-1</f>
        <v>1.2414877164492744E-3</v>
      </c>
      <c r="P2068" s="157">
        <f>(1+'Parameters &amp; Main Results'!$B$29)^(1/12)-1</f>
        <v>8.295381143461622E-4</v>
      </c>
      <c r="Q2068" s="158">
        <f>(1+'Parameters &amp; Main Results'!$B$31)^(1/12)-1</f>
        <v>4.0741237836483535E-3</v>
      </c>
      <c r="R2068" s="158">
        <f>(1+'Parameters &amp; Main Results'!$B$33)^(1/12)-1</f>
        <v>0</v>
      </c>
      <c r="S2068" s="158">
        <f>(1+'Parameters &amp; Main Results'!$B$35)^(1/12)-1</f>
        <v>0</v>
      </c>
      <c r="T2068" s="158">
        <f>(1+'Parameters &amp; Main Results'!$B$37)^(1/12)-1</f>
        <v>8.295381143461622E-4</v>
      </c>
      <c r="U2068" s="240">
        <v>0</v>
      </c>
      <c r="V2068" s="240">
        <v>0</v>
      </c>
      <c r="W2068" s="255">
        <f t="shared" ref="W2068:W2131" ca="1" si="1980">IFERROR(IF(AH2068="Aggressive",Y2068,X2068),0)</f>
        <v>0</v>
      </c>
      <c r="X2068" s="223">
        <f>MMULT(N2068:T2068,'Parameters &amp; Main Results'!$B$12:$B$18)-'Parameters &amp; Main Results'!$B$22/12+MMULT(U2068:V2068,'Parameters &amp; Main Results'!$B$20:$B$21)</f>
        <v>3.3037006200767609E-3</v>
      </c>
      <c r="Y2068" s="223">
        <f>MMULT(N2068:T2068,'Parameters &amp; Main Results'!$C$12:$C$18)-'Parameters &amp; Main Results'!$C$22/12+MMULT(U2068:V2068,'Parameters &amp; Main Results'!$C$20:$C$21)</f>
        <v>3.7491935102617786E-3</v>
      </c>
      <c r="Z2068" s="17">
        <f t="shared" ca="1" si="1976"/>
        <v>1</v>
      </c>
      <c r="AE2068" s="252">
        <f t="shared" ca="1" si="1977"/>
        <v>0</v>
      </c>
      <c r="AF2068" s="253" t="e">
        <f t="shared" ca="1" si="1978"/>
        <v>#DIV/0!</v>
      </c>
      <c r="AG2068" s="258" t="e">
        <f t="shared" ca="1" si="1979"/>
        <v>#DIV/0!</v>
      </c>
      <c r="AH2068" s="227" t="e">
        <f ca="1">IF(SUM(AG2068:OFFSET(AG2068,(-HoldAggressiveTime-1),0,,))=0,"Defensive","Aggressive")</f>
        <v>#DIV/0!</v>
      </c>
    </row>
    <row r="2069" spans="1:34" ht="13" x14ac:dyDescent="0.15">
      <c r="A2069">
        <f t="shared" si="15"/>
        <v>12</v>
      </c>
      <c r="B2069">
        <f t="shared" si="16"/>
        <v>2042</v>
      </c>
      <c r="C2069" s="70">
        <f t="shared" si="1"/>
        <v>2042.9166666665103</v>
      </c>
      <c r="D2069" s="149">
        <f t="shared" si="383"/>
        <v>52262</v>
      </c>
      <c r="N2069" s="157">
        <f>(1+'Parameters &amp; Main Results'!$B$25)^(1/12)-1</f>
        <v>4.0741237836483535E-3</v>
      </c>
      <c r="O2069" s="157">
        <f>(1+'Parameters &amp; Main Results'!$B$27)^(1/12)-1</f>
        <v>1.2414877164492744E-3</v>
      </c>
      <c r="P2069" s="157">
        <f>(1+'Parameters &amp; Main Results'!$B$29)^(1/12)-1</f>
        <v>8.295381143461622E-4</v>
      </c>
      <c r="Q2069" s="158">
        <f>(1+'Parameters &amp; Main Results'!$B$31)^(1/12)-1</f>
        <v>4.0741237836483535E-3</v>
      </c>
      <c r="R2069" s="158">
        <f>(1+'Parameters &amp; Main Results'!$B$33)^(1/12)-1</f>
        <v>0</v>
      </c>
      <c r="S2069" s="158">
        <f>(1+'Parameters &amp; Main Results'!$B$35)^(1/12)-1</f>
        <v>0</v>
      </c>
      <c r="T2069" s="158">
        <f>(1+'Parameters &amp; Main Results'!$B$37)^(1/12)-1</f>
        <v>8.295381143461622E-4</v>
      </c>
      <c r="U2069" s="240">
        <v>0</v>
      </c>
      <c r="V2069" s="240">
        <v>0</v>
      </c>
      <c r="W2069" s="255">
        <f t="shared" ca="1" si="1980"/>
        <v>0</v>
      </c>
      <c r="X2069" s="223">
        <f>MMULT(N2069:T2069,'Parameters &amp; Main Results'!$B$12:$B$18)-'Parameters &amp; Main Results'!$B$22/12+MMULT(U2069:V2069,'Parameters &amp; Main Results'!$B$20:$B$21)</f>
        <v>3.3037006200767609E-3</v>
      </c>
      <c r="Y2069" s="223">
        <f>MMULT(N2069:T2069,'Parameters &amp; Main Results'!$C$12:$C$18)-'Parameters &amp; Main Results'!$C$22/12+MMULT(U2069:V2069,'Parameters &amp; Main Results'!$C$20:$C$21)</f>
        <v>3.7491935102617786E-3</v>
      </c>
      <c r="Z2069" s="17">
        <f t="shared" ca="1" si="1976"/>
        <v>1</v>
      </c>
      <c r="AE2069" s="252">
        <f t="shared" ca="1" si="1977"/>
        <v>0</v>
      </c>
      <c r="AF2069" s="253" t="e">
        <f t="shared" ca="1" si="1978"/>
        <v>#DIV/0!</v>
      </c>
      <c r="AG2069" s="258" t="e">
        <f t="shared" ca="1" si="1979"/>
        <v>#DIV/0!</v>
      </c>
      <c r="AH2069" s="227" t="e">
        <f ca="1">IF(SUM(AG2069:OFFSET(AG2069,(-HoldAggressiveTime-1),0,,))=0,"Defensive","Aggressive")</f>
        <v>#DIV/0!</v>
      </c>
    </row>
    <row r="2070" spans="1:34" ht="13" x14ac:dyDescent="0.15">
      <c r="A2070">
        <f t="shared" si="15"/>
        <v>1</v>
      </c>
      <c r="B2070">
        <f t="shared" si="16"/>
        <v>2043</v>
      </c>
      <c r="C2070" s="70">
        <f t="shared" si="1"/>
        <v>2042.9999999998436</v>
      </c>
      <c r="D2070" s="149">
        <f t="shared" si="383"/>
        <v>52290</v>
      </c>
      <c r="N2070" s="157">
        <f>(1+'Parameters &amp; Main Results'!$B$25)^(1/12)-1</f>
        <v>4.0741237836483535E-3</v>
      </c>
      <c r="O2070" s="157">
        <f>(1+'Parameters &amp; Main Results'!$B$27)^(1/12)-1</f>
        <v>1.2414877164492744E-3</v>
      </c>
      <c r="P2070" s="157">
        <f>(1+'Parameters &amp; Main Results'!$B$29)^(1/12)-1</f>
        <v>8.295381143461622E-4</v>
      </c>
      <c r="Q2070" s="158">
        <f>(1+'Parameters &amp; Main Results'!$B$31)^(1/12)-1</f>
        <v>4.0741237836483535E-3</v>
      </c>
      <c r="R2070" s="158">
        <f>(1+'Parameters &amp; Main Results'!$B$33)^(1/12)-1</f>
        <v>0</v>
      </c>
      <c r="S2070" s="158">
        <f>(1+'Parameters &amp; Main Results'!$B$35)^(1/12)-1</f>
        <v>0</v>
      </c>
      <c r="T2070" s="158">
        <f>(1+'Parameters &amp; Main Results'!$B$37)^(1/12)-1</f>
        <v>8.295381143461622E-4</v>
      </c>
      <c r="U2070" s="240">
        <v>0</v>
      </c>
      <c r="V2070" s="240">
        <v>0</v>
      </c>
      <c r="W2070" s="255">
        <f t="shared" ca="1" si="1980"/>
        <v>0</v>
      </c>
      <c r="X2070" s="223">
        <f>MMULT(N2070:T2070,'Parameters &amp; Main Results'!$B$12:$B$18)-'Parameters &amp; Main Results'!$B$22/12+MMULT(U2070:V2070,'Parameters &amp; Main Results'!$B$20:$B$21)</f>
        <v>3.3037006200767609E-3</v>
      </c>
      <c r="Y2070" s="223">
        <f>MMULT(N2070:T2070,'Parameters &amp; Main Results'!$C$12:$C$18)-'Parameters &amp; Main Results'!$C$22/12+MMULT(U2070:V2070,'Parameters &amp; Main Results'!$C$20:$C$21)</f>
        <v>3.7491935102617786E-3</v>
      </c>
      <c r="Z2070" s="17">
        <f t="shared" ca="1" si="1976"/>
        <v>1</v>
      </c>
      <c r="AE2070" s="252">
        <f t="shared" ca="1" si="1977"/>
        <v>0</v>
      </c>
      <c r="AF2070" s="253" t="e">
        <f t="shared" ca="1" si="1978"/>
        <v>#DIV/0!</v>
      </c>
      <c r="AG2070" s="258" t="e">
        <f t="shared" ca="1" si="1979"/>
        <v>#DIV/0!</v>
      </c>
      <c r="AH2070" s="227" t="e">
        <f ca="1">IF(SUM(AG2070:OFFSET(AG2070,(-HoldAggressiveTime-1),0,,))=0,"Defensive","Aggressive")</f>
        <v>#DIV/0!</v>
      </c>
    </row>
    <row r="2071" spans="1:34" ht="13" x14ac:dyDescent="0.15">
      <c r="A2071">
        <f t="shared" si="15"/>
        <v>2</v>
      </c>
      <c r="B2071">
        <f t="shared" si="16"/>
        <v>2043</v>
      </c>
      <c r="C2071" s="70">
        <f t="shared" si="1"/>
        <v>2043.0833333331768</v>
      </c>
      <c r="D2071" s="149">
        <f t="shared" si="383"/>
        <v>52321</v>
      </c>
      <c r="N2071" s="157">
        <f>(1+'Parameters &amp; Main Results'!$B$25)^(1/12)-1</f>
        <v>4.0741237836483535E-3</v>
      </c>
      <c r="O2071" s="157">
        <f>(1+'Parameters &amp; Main Results'!$B$27)^(1/12)-1</f>
        <v>1.2414877164492744E-3</v>
      </c>
      <c r="P2071" s="157">
        <f>(1+'Parameters &amp; Main Results'!$B$29)^(1/12)-1</f>
        <v>8.295381143461622E-4</v>
      </c>
      <c r="Q2071" s="158">
        <f>(1+'Parameters &amp; Main Results'!$B$31)^(1/12)-1</f>
        <v>4.0741237836483535E-3</v>
      </c>
      <c r="R2071" s="158">
        <f>(1+'Parameters &amp; Main Results'!$B$33)^(1/12)-1</f>
        <v>0</v>
      </c>
      <c r="S2071" s="158">
        <f>(1+'Parameters &amp; Main Results'!$B$35)^(1/12)-1</f>
        <v>0</v>
      </c>
      <c r="T2071" s="158">
        <f>(1+'Parameters &amp; Main Results'!$B$37)^(1/12)-1</f>
        <v>8.295381143461622E-4</v>
      </c>
      <c r="U2071" s="240">
        <v>0</v>
      </c>
      <c r="V2071" s="240">
        <v>0</v>
      </c>
      <c r="W2071" s="255">
        <f t="shared" ca="1" si="1980"/>
        <v>0</v>
      </c>
      <c r="X2071" s="223">
        <f>MMULT(N2071:T2071,'Parameters &amp; Main Results'!$B$12:$B$18)-'Parameters &amp; Main Results'!$B$22/12+MMULT(U2071:V2071,'Parameters &amp; Main Results'!$B$20:$B$21)</f>
        <v>3.3037006200767609E-3</v>
      </c>
      <c r="Y2071" s="223">
        <f>MMULT(N2071:T2071,'Parameters &amp; Main Results'!$C$12:$C$18)-'Parameters &amp; Main Results'!$C$22/12+MMULT(U2071:V2071,'Parameters &amp; Main Results'!$C$20:$C$21)</f>
        <v>3.7491935102617786E-3</v>
      </c>
      <c r="Z2071" s="17">
        <f t="shared" ca="1" si="1976"/>
        <v>1</v>
      </c>
      <c r="AE2071" s="252">
        <f t="shared" ca="1" si="1977"/>
        <v>0</v>
      </c>
      <c r="AF2071" s="253" t="e">
        <f t="shared" ca="1" si="1978"/>
        <v>#DIV/0!</v>
      </c>
      <c r="AG2071" s="258" t="e">
        <f t="shared" ca="1" si="1979"/>
        <v>#DIV/0!</v>
      </c>
      <c r="AH2071" s="227" t="e">
        <f ca="1">IF(SUM(AG2071:OFFSET(AG2071,(-HoldAggressiveTime-1),0,,))=0,"Defensive","Aggressive")</f>
        <v>#DIV/0!</v>
      </c>
    </row>
    <row r="2072" spans="1:34" ht="13" x14ac:dyDescent="0.15">
      <c r="A2072">
        <f t="shared" si="15"/>
        <v>3</v>
      </c>
      <c r="B2072">
        <f t="shared" si="16"/>
        <v>2043</v>
      </c>
      <c r="C2072" s="70">
        <f t="shared" si="1"/>
        <v>2043.1666666665101</v>
      </c>
      <c r="D2072" s="149">
        <f t="shared" si="383"/>
        <v>52351</v>
      </c>
      <c r="N2072" s="157">
        <f>(1+'Parameters &amp; Main Results'!$B$25)^(1/12)-1</f>
        <v>4.0741237836483535E-3</v>
      </c>
      <c r="O2072" s="157">
        <f>(1+'Parameters &amp; Main Results'!$B$27)^(1/12)-1</f>
        <v>1.2414877164492744E-3</v>
      </c>
      <c r="P2072" s="157">
        <f>(1+'Parameters &amp; Main Results'!$B$29)^(1/12)-1</f>
        <v>8.295381143461622E-4</v>
      </c>
      <c r="Q2072" s="158">
        <f>(1+'Parameters &amp; Main Results'!$B$31)^(1/12)-1</f>
        <v>4.0741237836483535E-3</v>
      </c>
      <c r="R2072" s="158">
        <f>(1+'Parameters &amp; Main Results'!$B$33)^(1/12)-1</f>
        <v>0</v>
      </c>
      <c r="S2072" s="158">
        <f>(1+'Parameters &amp; Main Results'!$B$35)^(1/12)-1</f>
        <v>0</v>
      </c>
      <c r="T2072" s="158">
        <f>(1+'Parameters &amp; Main Results'!$B$37)^(1/12)-1</f>
        <v>8.295381143461622E-4</v>
      </c>
      <c r="U2072" s="240">
        <v>0</v>
      </c>
      <c r="V2072" s="240">
        <v>0</v>
      </c>
      <c r="W2072" s="255">
        <f t="shared" ca="1" si="1980"/>
        <v>0</v>
      </c>
      <c r="X2072" s="223">
        <f>MMULT(N2072:T2072,'Parameters &amp; Main Results'!$B$12:$B$18)-'Parameters &amp; Main Results'!$B$22/12+MMULT(U2072:V2072,'Parameters &amp; Main Results'!$B$20:$B$21)</f>
        <v>3.3037006200767609E-3</v>
      </c>
      <c r="Y2072" s="223">
        <f>MMULT(N2072:T2072,'Parameters &amp; Main Results'!$C$12:$C$18)-'Parameters &amp; Main Results'!$C$22/12+MMULT(U2072:V2072,'Parameters &amp; Main Results'!$C$20:$C$21)</f>
        <v>3.7491935102617786E-3</v>
      </c>
      <c r="Z2072" s="17">
        <f t="shared" ca="1" si="1976"/>
        <v>1</v>
      </c>
      <c r="AE2072" s="252">
        <f t="shared" ca="1" si="1977"/>
        <v>0</v>
      </c>
      <c r="AF2072" s="253" t="e">
        <f t="shared" ca="1" si="1978"/>
        <v>#DIV/0!</v>
      </c>
      <c r="AG2072" s="258" t="e">
        <f t="shared" ca="1" si="1979"/>
        <v>#DIV/0!</v>
      </c>
      <c r="AH2072" s="227" t="e">
        <f ca="1">IF(SUM(AG2072:OFFSET(AG2072,(-HoldAggressiveTime-1),0,,))=0,"Defensive","Aggressive")</f>
        <v>#DIV/0!</v>
      </c>
    </row>
    <row r="2073" spans="1:34" ht="13" x14ac:dyDescent="0.15">
      <c r="A2073">
        <f t="shared" si="15"/>
        <v>4</v>
      </c>
      <c r="B2073">
        <f t="shared" si="16"/>
        <v>2043</v>
      </c>
      <c r="C2073" s="70">
        <f t="shared" si="1"/>
        <v>2043.2499999998433</v>
      </c>
      <c r="D2073" s="149">
        <f t="shared" si="383"/>
        <v>52382</v>
      </c>
      <c r="N2073" s="157">
        <f>(1+'Parameters &amp; Main Results'!$B$25)^(1/12)-1</f>
        <v>4.0741237836483535E-3</v>
      </c>
      <c r="O2073" s="157">
        <f>(1+'Parameters &amp; Main Results'!$B$27)^(1/12)-1</f>
        <v>1.2414877164492744E-3</v>
      </c>
      <c r="P2073" s="157">
        <f>(1+'Parameters &amp; Main Results'!$B$29)^(1/12)-1</f>
        <v>8.295381143461622E-4</v>
      </c>
      <c r="Q2073" s="158">
        <f>(1+'Parameters &amp; Main Results'!$B$31)^(1/12)-1</f>
        <v>4.0741237836483535E-3</v>
      </c>
      <c r="R2073" s="158">
        <f>(1+'Parameters &amp; Main Results'!$B$33)^(1/12)-1</f>
        <v>0</v>
      </c>
      <c r="S2073" s="158">
        <f>(1+'Parameters &amp; Main Results'!$B$35)^(1/12)-1</f>
        <v>0</v>
      </c>
      <c r="T2073" s="158">
        <f>(1+'Parameters &amp; Main Results'!$B$37)^(1/12)-1</f>
        <v>8.295381143461622E-4</v>
      </c>
      <c r="U2073" s="240">
        <v>0</v>
      </c>
      <c r="V2073" s="240">
        <v>0</v>
      </c>
      <c r="W2073" s="255">
        <f t="shared" ca="1" si="1980"/>
        <v>0</v>
      </c>
      <c r="X2073" s="223">
        <f>MMULT(N2073:T2073,'Parameters &amp; Main Results'!$B$12:$B$18)-'Parameters &amp; Main Results'!$B$22/12+MMULT(U2073:V2073,'Parameters &amp; Main Results'!$B$20:$B$21)</f>
        <v>3.3037006200767609E-3</v>
      </c>
      <c r="Y2073" s="223">
        <f>MMULT(N2073:T2073,'Parameters &amp; Main Results'!$C$12:$C$18)-'Parameters &amp; Main Results'!$C$22/12+MMULT(U2073:V2073,'Parameters &amp; Main Results'!$C$20:$C$21)</f>
        <v>3.7491935102617786E-3</v>
      </c>
      <c r="Z2073" s="17">
        <f t="shared" ref="Z2073:Z2136" ca="1" si="1981">Z2074*(1+W2073)</f>
        <v>1</v>
      </c>
      <c r="AE2073" s="252">
        <f t="shared" ca="1" si="1977"/>
        <v>0</v>
      </c>
      <c r="AF2073" s="253" t="e">
        <f t="shared" ca="1" si="1978"/>
        <v>#DIV/0!</v>
      </c>
      <c r="AG2073" s="258" t="e">
        <f t="shared" ca="1" si="1979"/>
        <v>#DIV/0!</v>
      </c>
      <c r="AH2073" s="227" t="e">
        <f ca="1">IF(SUM(AG2073:OFFSET(AG2073,(-HoldAggressiveTime-1),0,,))=0,"Defensive","Aggressive")</f>
        <v>#DIV/0!</v>
      </c>
    </row>
    <row r="2074" spans="1:34" ht="13" x14ac:dyDescent="0.15">
      <c r="A2074">
        <f t="shared" si="15"/>
        <v>5</v>
      </c>
      <c r="B2074">
        <f t="shared" si="16"/>
        <v>2043</v>
      </c>
      <c r="C2074" s="70">
        <f t="shared" si="1"/>
        <v>2043.3333333331766</v>
      </c>
      <c r="D2074" s="149">
        <f t="shared" si="383"/>
        <v>52412</v>
      </c>
      <c r="N2074" s="157">
        <f>(1+'Parameters &amp; Main Results'!$B$25)^(1/12)-1</f>
        <v>4.0741237836483535E-3</v>
      </c>
      <c r="O2074" s="157">
        <f>(1+'Parameters &amp; Main Results'!$B$27)^(1/12)-1</f>
        <v>1.2414877164492744E-3</v>
      </c>
      <c r="P2074" s="157">
        <f>(1+'Parameters &amp; Main Results'!$B$29)^(1/12)-1</f>
        <v>8.295381143461622E-4</v>
      </c>
      <c r="Q2074" s="158">
        <f>(1+'Parameters &amp; Main Results'!$B$31)^(1/12)-1</f>
        <v>4.0741237836483535E-3</v>
      </c>
      <c r="R2074" s="158">
        <f>(1+'Parameters &amp; Main Results'!$B$33)^(1/12)-1</f>
        <v>0</v>
      </c>
      <c r="S2074" s="158">
        <f>(1+'Parameters &amp; Main Results'!$B$35)^(1/12)-1</f>
        <v>0</v>
      </c>
      <c r="T2074" s="158">
        <f>(1+'Parameters &amp; Main Results'!$B$37)^(1/12)-1</f>
        <v>8.295381143461622E-4</v>
      </c>
      <c r="U2074" s="240">
        <v>0</v>
      </c>
      <c r="V2074" s="240">
        <v>0</v>
      </c>
      <c r="W2074" s="255">
        <f t="shared" ca="1" si="1980"/>
        <v>0</v>
      </c>
      <c r="X2074" s="223">
        <f>MMULT(N2074:T2074,'Parameters &amp; Main Results'!$B$12:$B$18)-'Parameters &amp; Main Results'!$B$22/12+MMULT(U2074:V2074,'Parameters &amp; Main Results'!$B$20:$B$21)</f>
        <v>3.3037006200767609E-3</v>
      </c>
      <c r="Y2074" s="223">
        <f>MMULT(N2074:T2074,'Parameters &amp; Main Results'!$C$12:$C$18)-'Parameters &amp; Main Results'!$C$22/12+MMULT(U2074:V2074,'Parameters &amp; Main Results'!$C$20:$C$21)</f>
        <v>3.7491935102617786E-3</v>
      </c>
      <c r="Z2074" s="17">
        <f t="shared" ca="1" si="1981"/>
        <v>1</v>
      </c>
      <c r="AE2074" s="252">
        <f t="shared" ca="1" si="1977"/>
        <v>0</v>
      </c>
      <c r="AF2074" s="253" t="e">
        <f t="shared" ca="1" si="1978"/>
        <v>#DIV/0!</v>
      </c>
      <c r="AG2074" s="258" t="e">
        <f t="shared" ca="1" si="1979"/>
        <v>#DIV/0!</v>
      </c>
      <c r="AH2074" s="227" t="e">
        <f ca="1">IF(SUM(AG2074:OFFSET(AG2074,(-HoldAggressiveTime-1),0,,))=0,"Defensive","Aggressive")</f>
        <v>#DIV/0!</v>
      </c>
    </row>
    <row r="2075" spans="1:34" ht="13" x14ac:dyDescent="0.15">
      <c r="A2075">
        <f t="shared" si="15"/>
        <v>6</v>
      </c>
      <c r="B2075">
        <f t="shared" si="16"/>
        <v>2043</v>
      </c>
      <c r="C2075" s="70">
        <f t="shared" si="1"/>
        <v>2043.4166666665099</v>
      </c>
      <c r="D2075" s="149">
        <f t="shared" si="383"/>
        <v>52443</v>
      </c>
      <c r="N2075" s="157">
        <f>(1+'Parameters &amp; Main Results'!$B$25)^(1/12)-1</f>
        <v>4.0741237836483535E-3</v>
      </c>
      <c r="O2075" s="157">
        <f>(1+'Parameters &amp; Main Results'!$B$27)^(1/12)-1</f>
        <v>1.2414877164492744E-3</v>
      </c>
      <c r="P2075" s="157">
        <f>(1+'Parameters &amp; Main Results'!$B$29)^(1/12)-1</f>
        <v>8.295381143461622E-4</v>
      </c>
      <c r="Q2075" s="158">
        <f>(1+'Parameters &amp; Main Results'!$B$31)^(1/12)-1</f>
        <v>4.0741237836483535E-3</v>
      </c>
      <c r="R2075" s="158">
        <f>(1+'Parameters &amp; Main Results'!$B$33)^(1/12)-1</f>
        <v>0</v>
      </c>
      <c r="S2075" s="158">
        <f>(1+'Parameters &amp; Main Results'!$B$35)^(1/12)-1</f>
        <v>0</v>
      </c>
      <c r="T2075" s="158">
        <f>(1+'Parameters &amp; Main Results'!$B$37)^(1/12)-1</f>
        <v>8.295381143461622E-4</v>
      </c>
      <c r="U2075" s="240">
        <v>0</v>
      </c>
      <c r="V2075" s="240">
        <v>0</v>
      </c>
      <c r="W2075" s="255">
        <f t="shared" ca="1" si="1980"/>
        <v>0</v>
      </c>
      <c r="X2075" s="223">
        <f>MMULT(N2075:T2075,'Parameters &amp; Main Results'!$B$12:$B$18)-'Parameters &amp; Main Results'!$B$22/12+MMULT(U2075:V2075,'Parameters &amp; Main Results'!$B$20:$B$21)</f>
        <v>3.3037006200767609E-3</v>
      </c>
      <c r="Y2075" s="223">
        <f>MMULT(N2075:T2075,'Parameters &amp; Main Results'!$C$12:$C$18)-'Parameters &amp; Main Results'!$C$22/12+MMULT(U2075:V2075,'Parameters &amp; Main Results'!$C$20:$C$21)</f>
        <v>3.7491935102617786E-3</v>
      </c>
      <c r="Z2075" s="17">
        <f t="shared" ca="1" si="1981"/>
        <v>1</v>
      </c>
      <c r="AE2075" s="252">
        <f t="shared" ca="1" si="1977"/>
        <v>0</v>
      </c>
      <c r="AF2075" s="253" t="e">
        <f t="shared" ca="1" si="1978"/>
        <v>#DIV/0!</v>
      </c>
      <c r="AG2075" s="258" t="e">
        <f t="shared" ca="1" si="1979"/>
        <v>#DIV/0!</v>
      </c>
      <c r="AH2075" s="227" t="e">
        <f ca="1">IF(SUM(AG2075:OFFSET(AG2075,(-HoldAggressiveTime-1),0,,))=0,"Defensive","Aggressive")</f>
        <v>#DIV/0!</v>
      </c>
    </row>
    <row r="2076" spans="1:34" ht="13" x14ac:dyDescent="0.15">
      <c r="A2076">
        <f t="shared" si="15"/>
        <v>7</v>
      </c>
      <c r="B2076">
        <f t="shared" si="16"/>
        <v>2043</v>
      </c>
      <c r="C2076" s="70">
        <f t="shared" si="1"/>
        <v>2043.4999999998431</v>
      </c>
      <c r="D2076" s="149">
        <f t="shared" si="383"/>
        <v>52474</v>
      </c>
      <c r="N2076" s="157">
        <f>(1+'Parameters &amp; Main Results'!$B$25)^(1/12)-1</f>
        <v>4.0741237836483535E-3</v>
      </c>
      <c r="O2076" s="157">
        <f>(1+'Parameters &amp; Main Results'!$B$27)^(1/12)-1</f>
        <v>1.2414877164492744E-3</v>
      </c>
      <c r="P2076" s="157">
        <f>(1+'Parameters &amp; Main Results'!$B$29)^(1/12)-1</f>
        <v>8.295381143461622E-4</v>
      </c>
      <c r="Q2076" s="158">
        <f>(1+'Parameters &amp; Main Results'!$B$31)^(1/12)-1</f>
        <v>4.0741237836483535E-3</v>
      </c>
      <c r="R2076" s="158">
        <f>(1+'Parameters &amp; Main Results'!$B$33)^(1/12)-1</f>
        <v>0</v>
      </c>
      <c r="S2076" s="158">
        <f>(1+'Parameters &amp; Main Results'!$B$35)^(1/12)-1</f>
        <v>0</v>
      </c>
      <c r="T2076" s="158">
        <f>(1+'Parameters &amp; Main Results'!$B$37)^(1/12)-1</f>
        <v>8.295381143461622E-4</v>
      </c>
      <c r="U2076" s="240">
        <v>0</v>
      </c>
      <c r="V2076" s="240">
        <v>0</v>
      </c>
      <c r="W2076" s="255">
        <f t="shared" ca="1" si="1980"/>
        <v>0</v>
      </c>
      <c r="X2076" s="223">
        <f>MMULT(N2076:T2076,'Parameters &amp; Main Results'!$B$12:$B$18)-'Parameters &amp; Main Results'!$B$22/12+MMULT(U2076:V2076,'Parameters &amp; Main Results'!$B$20:$B$21)</f>
        <v>3.3037006200767609E-3</v>
      </c>
      <c r="Y2076" s="223">
        <f>MMULT(N2076:T2076,'Parameters &amp; Main Results'!$C$12:$C$18)-'Parameters &amp; Main Results'!$C$22/12+MMULT(U2076:V2076,'Parameters &amp; Main Results'!$C$20:$C$21)</f>
        <v>3.7491935102617786E-3</v>
      </c>
      <c r="Z2076" s="17">
        <f t="shared" ca="1" si="1981"/>
        <v>1</v>
      </c>
      <c r="AE2076" s="252">
        <f t="shared" ca="1" si="1977"/>
        <v>0</v>
      </c>
      <c r="AF2076" s="253" t="e">
        <f t="shared" ca="1" si="1978"/>
        <v>#DIV/0!</v>
      </c>
      <c r="AG2076" s="258" t="e">
        <f t="shared" ca="1" si="1979"/>
        <v>#DIV/0!</v>
      </c>
      <c r="AH2076" s="227" t="e">
        <f ca="1">IF(SUM(AG2076:OFFSET(AG2076,(-HoldAggressiveTime-1),0,,))=0,"Defensive","Aggressive")</f>
        <v>#DIV/0!</v>
      </c>
    </row>
    <row r="2077" spans="1:34" ht="13" x14ac:dyDescent="0.15">
      <c r="A2077">
        <f t="shared" si="15"/>
        <v>8</v>
      </c>
      <c r="B2077">
        <f t="shared" si="16"/>
        <v>2043</v>
      </c>
      <c r="C2077" s="70">
        <f t="shared" si="1"/>
        <v>2043.5833333331764</v>
      </c>
      <c r="D2077" s="149">
        <f t="shared" si="383"/>
        <v>52504</v>
      </c>
      <c r="N2077" s="157">
        <f>(1+'Parameters &amp; Main Results'!$B$25)^(1/12)-1</f>
        <v>4.0741237836483535E-3</v>
      </c>
      <c r="O2077" s="157">
        <f>(1+'Parameters &amp; Main Results'!$B$27)^(1/12)-1</f>
        <v>1.2414877164492744E-3</v>
      </c>
      <c r="P2077" s="157">
        <f>(1+'Parameters &amp; Main Results'!$B$29)^(1/12)-1</f>
        <v>8.295381143461622E-4</v>
      </c>
      <c r="Q2077" s="158">
        <f>(1+'Parameters &amp; Main Results'!$B$31)^(1/12)-1</f>
        <v>4.0741237836483535E-3</v>
      </c>
      <c r="R2077" s="158">
        <f>(1+'Parameters &amp; Main Results'!$B$33)^(1/12)-1</f>
        <v>0</v>
      </c>
      <c r="S2077" s="158">
        <f>(1+'Parameters &amp; Main Results'!$B$35)^(1/12)-1</f>
        <v>0</v>
      </c>
      <c r="T2077" s="158">
        <f>(1+'Parameters &amp; Main Results'!$B$37)^(1/12)-1</f>
        <v>8.295381143461622E-4</v>
      </c>
      <c r="U2077" s="240">
        <v>0</v>
      </c>
      <c r="V2077" s="240">
        <v>0</v>
      </c>
      <c r="W2077" s="255">
        <f t="shared" ca="1" si="1980"/>
        <v>0</v>
      </c>
      <c r="X2077" s="223">
        <f>MMULT(N2077:T2077,'Parameters &amp; Main Results'!$B$12:$B$18)-'Parameters &amp; Main Results'!$B$22/12+MMULT(U2077:V2077,'Parameters &amp; Main Results'!$B$20:$B$21)</f>
        <v>3.3037006200767609E-3</v>
      </c>
      <c r="Y2077" s="223">
        <f>MMULT(N2077:T2077,'Parameters &amp; Main Results'!$C$12:$C$18)-'Parameters &amp; Main Results'!$C$22/12+MMULT(U2077:V2077,'Parameters &amp; Main Results'!$C$20:$C$21)</f>
        <v>3.7491935102617786E-3</v>
      </c>
      <c r="Z2077" s="17">
        <f t="shared" ca="1" si="1981"/>
        <v>1</v>
      </c>
      <c r="AE2077" s="252">
        <f t="shared" ca="1" si="1977"/>
        <v>0</v>
      </c>
      <c r="AF2077" s="253" t="e">
        <f t="shared" ca="1" si="1978"/>
        <v>#DIV/0!</v>
      </c>
      <c r="AG2077" s="258" t="e">
        <f t="shared" ca="1" si="1979"/>
        <v>#DIV/0!</v>
      </c>
      <c r="AH2077" s="227" t="e">
        <f ca="1">IF(SUM(AG2077:OFFSET(AG2077,(-HoldAggressiveTime-1),0,,))=0,"Defensive","Aggressive")</f>
        <v>#DIV/0!</v>
      </c>
    </row>
    <row r="2078" spans="1:34" ht="13" x14ac:dyDescent="0.15">
      <c r="A2078">
        <f t="shared" si="15"/>
        <v>9</v>
      </c>
      <c r="B2078">
        <f t="shared" si="16"/>
        <v>2043</v>
      </c>
      <c r="C2078" s="70">
        <f t="shared" si="1"/>
        <v>2043.6666666665096</v>
      </c>
      <c r="D2078" s="149">
        <f t="shared" si="383"/>
        <v>52535</v>
      </c>
      <c r="N2078" s="157">
        <f>(1+'Parameters &amp; Main Results'!$B$25)^(1/12)-1</f>
        <v>4.0741237836483535E-3</v>
      </c>
      <c r="O2078" s="157">
        <f>(1+'Parameters &amp; Main Results'!$B$27)^(1/12)-1</f>
        <v>1.2414877164492744E-3</v>
      </c>
      <c r="P2078" s="157">
        <f>(1+'Parameters &amp; Main Results'!$B$29)^(1/12)-1</f>
        <v>8.295381143461622E-4</v>
      </c>
      <c r="Q2078" s="158">
        <f>(1+'Parameters &amp; Main Results'!$B$31)^(1/12)-1</f>
        <v>4.0741237836483535E-3</v>
      </c>
      <c r="R2078" s="158">
        <f>(1+'Parameters &amp; Main Results'!$B$33)^(1/12)-1</f>
        <v>0</v>
      </c>
      <c r="S2078" s="158">
        <f>(1+'Parameters &amp; Main Results'!$B$35)^(1/12)-1</f>
        <v>0</v>
      </c>
      <c r="T2078" s="158">
        <f>(1+'Parameters &amp; Main Results'!$B$37)^(1/12)-1</f>
        <v>8.295381143461622E-4</v>
      </c>
      <c r="U2078" s="240">
        <v>0</v>
      </c>
      <c r="V2078" s="240">
        <v>0</v>
      </c>
      <c r="W2078" s="255">
        <f t="shared" ca="1" si="1980"/>
        <v>0</v>
      </c>
      <c r="X2078" s="223">
        <f>MMULT(N2078:T2078,'Parameters &amp; Main Results'!$B$12:$B$18)-'Parameters &amp; Main Results'!$B$22/12+MMULT(U2078:V2078,'Parameters &amp; Main Results'!$B$20:$B$21)</f>
        <v>3.3037006200767609E-3</v>
      </c>
      <c r="Y2078" s="223">
        <f>MMULT(N2078:T2078,'Parameters &amp; Main Results'!$C$12:$C$18)-'Parameters &amp; Main Results'!$C$22/12+MMULT(U2078:V2078,'Parameters &amp; Main Results'!$C$20:$C$21)</f>
        <v>3.7491935102617786E-3</v>
      </c>
      <c r="Z2078" s="17">
        <f t="shared" ca="1" si="1981"/>
        <v>1</v>
      </c>
      <c r="AE2078" s="252">
        <f t="shared" ca="1" si="1977"/>
        <v>0</v>
      </c>
      <c r="AF2078" s="253" t="e">
        <f t="shared" ca="1" si="1978"/>
        <v>#DIV/0!</v>
      </c>
      <c r="AG2078" s="258" t="e">
        <f t="shared" ca="1" si="1979"/>
        <v>#DIV/0!</v>
      </c>
      <c r="AH2078" s="227" t="e">
        <f ca="1">IF(SUM(AG2078:OFFSET(AG2078,(-HoldAggressiveTime-1),0,,))=0,"Defensive","Aggressive")</f>
        <v>#DIV/0!</v>
      </c>
    </row>
    <row r="2079" spans="1:34" ht="13" x14ac:dyDescent="0.15">
      <c r="A2079">
        <f t="shared" si="15"/>
        <v>10</v>
      </c>
      <c r="B2079">
        <f t="shared" si="16"/>
        <v>2043</v>
      </c>
      <c r="C2079" s="70">
        <f t="shared" si="1"/>
        <v>2043.7499999998429</v>
      </c>
      <c r="D2079" s="149">
        <f t="shared" si="383"/>
        <v>52565</v>
      </c>
      <c r="N2079" s="157">
        <f>(1+'Parameters &amp; Main Results'!$B$25)^(1/12)-1</f>
        <v>4.0741237836483535E-3</v>
      </c>
      <c r="O2079" s="157">
        <f>(1+'Parameters &amp; Main Results'!$B$27)^(1/12)-1</f>
        <v>1.2414877164492744E-3</v>
      </c>
      <c r="P2079" s="157">
        <f>(1+'Parameters &amp; Main Results'!$B$29)^(1/12)-1</f>
        <v>8.295381143461622E-4</v>
      </c>
      <c r="Q2079" s="158">
        <f>(1+'Parameters &amp; Main Results'!$B$31)^(1/12)-1</f>
        <v>4.0741237836483535E-3</v>
      </c>
      <c r="R2079" s="158">
        <f>(1+'Parameters &amp; Main Results'!$B$33)^(1/12)-1</f>
        <v>0</v>
      </c>
      <c r="S2079" s="158">
        <f>(1+'Parameters &amp; Main Results'!$B$35)^(1/12)-1</f>
        <v>0</v>
      </c>
      <c r="T2079" s="158">
        <f>(1+'Parameters &amp; Main Results'!$B$37)^(1/12)-1</f>
        <v>8.295381143461622E-4</v>
      </c>
      <c r="U2079" s="240">
        <v>0</v>
      </c>
      <c r="V2079" s="240">
        <v>0</v>
      </c>
      <c r="W2079" s="255">
        <f t="shared" ca="1" si="1980"/>
        <v>0</v>
      </c>
      <c r="X2079" s="223">
        <f>MMULT(N2079:T2079,'Parameters &amp; Main Results'!$B$12:$B$18)-'Parameters &amp; Main Results'!$B$22/12+MMULT(U2079:V2079,'Parameters &amp; Main Results'!$B$20:$B$21)</f>
        <v>3.3037006200767609E-3</v>
      </c>
      <c r="Y2079" s="223">
        <f>MMULT(N2079:T2079,'Parameters &amp; Main Results'!$C$12:$C$18)-'Parameters &amp; Main Results'!$C$22/12+MMULT(U2079:V2079,'Parameters &amp; Main Results'!$C$20:$C$21)</f>
        <v>3.7491935102617786E-3</v>
      </c>
      <c r="Z2079" s="17">
        <f t="shared" ca="1" si="1981"/>
        <v>1</v>
      </c>
      <c r="AE2079" s="252">
        <f t="shared" ca="1" si="1977"/>
        <v>0</v>
      </c>
      <c r="AF2079" s="253" t="e">
        <f t="shared" ca="1" si="1978"/>
        <v>#DIV/0!</v>
      </c>
      <c r="AG2079" s="258" t="e">
        <f t="shared" ca="1" si="1979"/>
        <v>#DIV/0!</v>
      </c>
      <c r="AH2079" s="227" t="e">
        <f ca="1">IF(SUM(AG2079:OFFSET(AG2079,(-HoldAggressiveTime-1),0,,))=0,"Defensive","Aggressive")</f>
        <v>#DIV/0!</v>
      </c>
    </row>
    <row r="2080" spans="1:34" ht="13" x14ac:dyDescent="0.15">
      <c r="A2080">
        <f t="shared" si="15"/>
        <v>11</v>
      </c>
      <c r="B2080">
        <f t="shared" si="16"/>
        <v>2043</v>
      </c>
      <c r="C2080" s="70">
        <f t="shared" si="1"/>
        <v>2043.8333333331761</v>
      </c>
      <c r="D2080" s="149">
        <f t="shared" si="383"/>
        <v>52596</v>
      </c>
      <c r="N2080" s="157">
        <f>(1+'Parameters &amp; Main Results'!$B$25)^(1/12)-1</f>
        <v>4.0741237836483535E-3</v>
      </c>
      <c r="O2080" s="157">
        <f>(1+'Parameters &amp; Main Results'!$B$27)^(1/12)-1</f>
        <v>1.2414877164492744E-3</v>
      </c>
      <c r="P2080" s="157">
        <f>(1+'Parameters &amp; Main Results'!$B$29)^(1/12)-1</f>
        <v>8.295381143461622E-4</v>
      </c>
      <c r="Q2080" s="158">
        <f>(1+'Parameters &amp; Main Results'!$B$31)^(1/12)-1</f>
        <v>4.0741237836483535E-3</v>
      </c>
      <c r="R2080" s="158">
        <f>(1+'Parameters &amp; Main Results'!$B$33)^(1/12)-1</f>
        <v>0</v>
      </c>
      <c r="S2080" s="158">
        <f>(1+'Parameters &amp; Main Results'!$B$35)^(1/12)-1</f>
        <v>0</v>
      </c>
      <c r="T2080" s="158">
        <f>(1+'Parameters &amp; Main Results'!$B$37)^(1/12)-1</f>
        <v>8.295381143461622E-4</v>
      </c>
      <c r="U2080" s="240">
        <v>0</v>
      </c>
      <c r="V2080" s="240">
        <v>0</v>
      </c>
      <c r="W2080" s="255">
        <f t="shared" ca="1" si="1980"/>
        <v>0</v>
      </c>
      <c r="X2080" s="223">
        <f>MMULT(N2080:T2080,'Parameters &amp; Main Results'!$B$12:$B$18)-'Parameters &amp; Main Results'!$B$22/12+MMULT(U2080:V2080,'Parameters &amp; Main Results'!$B$20:$B$21)</f>
        <v>3.3037006200767609E-3</v>
      </c>
      <c r="Y2080" s="223">
        <f>MMULT(N2080:T2080,'Parameters &amp; Main Results'!$C$12:$C$18)-'Parameters &amp; Main Results'!$C$22/12+MMULT(U2080:V2080,'Parameters &amp; Main Results'!$C$20:$C$21)</f>
        <v>3.7491935102617786E-3</v>
      </c>
      <c r="Z2080" s="17">
        <f t="shared" ca="1" si="1981"/>
        <v>1</v>
      </c>
      <c r="AE2080" s="252">
        <f t="shared" ca="1" si="1977"/>
        <v>0</v>
      </c>
      <c r="AF2080" s="253" t="e">
        <f t="shared" ca="1" si="1978"/>
        <v>#DIV/0!</v>
      </c>
      <c r="AG2080" s="258" t="e">
        <f t="shared" ca="1" si="1979"/>
        <v>#DIV/0!</v>
      </c>
      <c r="AH2080" s="227" t="e">
        <f ca="1">IF(SUM(AG2080:OFFSET(AG2080,(-HoldAggressiveTime-1),0,,))=0,"Defensive","Aggressive")</f>
        <v>#DIV/0!</v>
      </c>
    </row>
    <row r="2081" spans="1:34" ht="13" x14ac:dyDescent="0.15">
      <c r="A2081">
        <f t="shared" si="15"/>
        <v>12</v>
      </c>
      <c r="B2081">
        <f t="shared" si="16"/>
        <v>2043</v>
      </c>
      <c r="C2081" s="70">
        <f t="shared" si="1"/>
        <v>2043.9166666665094</v>
      </c>
      <c r="D2081" s="149">
        <f t="shared" si="383"/>
        <v>52627</v>
      </c>
      <c r="N2081" s="157">
        <f>(1+'Parameters &amp; Main Results'!$B$25)^(1/12)-1</f>
        <v>4.0741237836483535E-3</v>
      </c>
      <c r="O2081" s="157">
        <f>(1+'Parameters &amp; Main Results'!$B$27)^(1/12)-1</f>
        <v>1.2414877164492744E-3</v>
      </c>
      <c r="P2081" s="157">
        <f>(1+'Parameters &amp; Main Results'!$B$29)^(1/12)-1</f>
        <v>8.295381143461622E-4</v>
      </c>
      <c r="Q2081" s="158">
        <f>(1+'Parameters &amp; Main Results'!$B$31)^(1/12)-1</f>
        <v>4.0741237836483535E-3</v>
      </c>
      <c r="R2081" s="158">
        <f>(1+'Parameters &amp; Main Results'!$B$33)^(1/12)-1</f>
        <v>0</v>
      </c>
      <c r="S2081" s="158">
        <f>(1+'Parameters &amp; Main Results'!$B$35)^(1/12)-1</f>
        <v>0</v>
      </c>
      <c r="T2081" s="158">
        <f>(1+'Parameters &amp; Main Results'!$B$37)^(1/12)-1</f>
        <v>8.295381143461622E-4</v>
      </c>
      <c r="U2081" s="240">
        <v>0</v>
      </c>
      <c r="V2081" s="240">
        <v>0</v>
      </c>
      <c r="W2081" s="255">
        <f t="shared" ca="1" si="1980"/>
        <v>0</v>
      </c>
      <c r="X2081" s="223">
        <f>MMULT(N2081:T2081,'Parameters &amp; Main Results'!$B$12:$B$18)-'Parameters &amp; Main Results'!$B$22/12+MMULT(U2081:V2081,'Parameters &amp; Main Results'!$B$20:$B$21)</f>
        <v>3.3037006200767609E-3</v>
      </c>
      <c r="Y2081" s="223">
        <f>MMULT(N2081:T2081,'Parameters &amp; Main Results'!$C$12:$C$18)-'Parameters &amp; Main Results'!$C$22/12+MMULT(U2081:V2081,'Parameters &amp; Main Results'!$C$20:$C$21)</f>
        <v>3.7491935102617786E-3</v>
      </c>
      <c r="Z2081" s="17">
        <f t="shared" ca="1" si="1981"/>
        <v>1</v>
      </c>
      <c r="AE2081" s="252">
        <f t="shared" ca="1" si="1977"/>
        <v>0</v>
      </c>
      <c r="AF2081" s="253" t="e">
        <f t="shared" ca="1" si="1978"/>
        <v>#DIV/0!</v>
      </c>
      <c r="AG2081" s="258" t="e">
        <f t="shared" ca="1" si="1979"/>
        <v>#DIV/0!</v>
      </c>
      <c r="AH2081" s="227" t="e">
        <f ca="1">IF(SUM(AG2081:OFFSET(AG2081,(-HoldAggressiveTime-1),0,,))=0,"Defensive","Aggressive")</f>
        <v>#DIV/0!</v>
      </c>
    </row>
    <row r="2082" spans="1:34" ht="13" x14ac:dyDescent="0.15">
      <c r="A2082">
        <f t="shared" si="15"/>
        <v>1</v>
      </c>
      <c r="B2082">
        <f t="shared" si="16"/>
        <v>2044</v>
      </c>
      <c r="C2082" s="70">
        <f t="shared" si="1"/>
        <v>2043.9999999998427</v>
      </c>
      <c r="D2082" s="149">
        <f t="shared" si="383"/>
        <v>52656</v>
      </c>
      <c r="N2082" s="157">
        <f>(1+'Parameters &amp; Main Results'!$B$25)^(1/12)-1</f>
        <v>4.0741237836483535E-3</v>
      </c>
      <c r="O2082" s="157">
        <f>(1+'Parameters &amp; Main Results'!$B$27)^(1/12)-1</f>
        <v>1.2414877164492744E-3</v>
      </c>
      <c r="P2082" s="157">
        <f>(1+'Parameters &amp; Main Results'!$B$29)^(1/12)-1</f>
        <v>8.295381143461622E-4</v>
      </c>
      <c r="Q2082" s="158">
        <f>(1+'Parameters &amp; Main Results'!$B$31)^(1/12)-1</f>
        <v>4.0741237836483535E-3</v>
      </c>
      <c r="R2082" s="158">
        <f>(1+'Parameters &amp; Main Results'!$B$33)^(1/12)-1</f>
        <v>0</v>
      </c>
      <c r="S2082" s="158">
        <f>(1+'Parameters &amp; Main Results'!$B$35)^(1/12)-1</f>
        <v>0</v>
      </c>
      <c r="T2082" s="158">
        <f>(1+'Parameters &amp; Main Results'!$B$37)^(1/12)-1</f>
        <v>8.295381143461622E-4</v>
      </c>
      <c r="U2082" s="240">
        <v>0</v>
      </c>
      <c r="V2082" s="240">
        <v>0</v>
      </c>
      <c r="W2082" s="255">
        <f t="shared" ca="1" si="1980"/>
        <v>0</v>
      </c>
      <c r="X2082" s="223">
        <f>MMULT(N2082:T2082,'Parameters &amp; Main Results'!$B$12:$B$18)-'Parameters &amp; Main Results'!$B$22/12+MMULT(U2082:V2082,'Parameters &amp; Main Results'!$B$20:$B$21)</f>
        <v>3.3037006200767609E-3</v>
      </c>
      <c r="Y2082" s="223">
        <f>MMULT(N2082:T2082,'Parameters &amp; Main Results'!$C$12:$C$18)-'Parameters &amp; Main Results'!$C$22/12+MMULT(U2082:V2082,'Parameters &amp; Main Results'!$C$20:$C$21)</f>
        <v>3.7491935102617786E-3</v>
      </c>
      <c r="Z2082" s="17">
        <f t="shared" ca="1" si="1981"/>
        <v>1</v>
      </c>
      <c r="AE2082" s="252">
        <f t="shared" ca="1" si="1977"/>
        <v>0</v>
      </c>
      <c r="AF2082" s="253" t="e">
        <f t="shared" ca="1" si="1978"/>
        <v>#DIV/0!</v>
      </c>
      <c r="AG2082" s="258" t="e">
        <f t="shared" ca="1" si="1979"/>
        <v>#DIV/0!</v>
      </c>
      <c r="AH2082" s="227" t="e">
        <f ca="1">IF(SUM(AG2082:OFFSET(AG2082,(-HoldAggressiveTime-1),0,,))=0,"Defensive","Aggressive")</f>
        <v>#DIV/0!</v>
      </c>
    </row>
    <row r="2083" spans="1:34" ht="13" x14ac:dyDescent="0.15">
      <c r="A2083">
        <f t="shared" si="15"/>
        <v>2</v>
      </c>
      <c r="B2083">
        <f t="shared" si="16"/>
        <v>2044</v>
      </c>
      <c r="C2083" s="70">
        <f t="shared" si="1"/>
        <v>2044.0833333331759</v>
      </c>
      <c r="D2083" s="149">
        <f t="shared" si="383"/>
        <v>52687</v>
      </c>
      <c r="N2083" s="157">
        <f>(1+'Parameters &amp; Main Results'!$B$25)^(1/12)-1</f>
        <v>4.0741237836483535E-3</v>
      </c>
      <c r="O2083" s="157">
        <f>(1+'Parameters &amp; Main Results'!$B$27)^(1/12)-1</f>
        <v>1.2414877164492744E-3</v>
      </c>
      <c r="P2083" s="157">
        <f>(1+'Parameters &amp; Main Results'!$B$29)^(1/12)-1</f>
        <v>8.295381143461622E-4</v>
      </c>
      <c r="Q2083" s="158">
        <f>(1+'Parameters &amp; Main Results'!$B$31)^(1/12)-1</f>
        <v>4.0741237836483535E-3</v>
      </c>
      <c r="R2083" s="158">
        <f>(1+'Parameters &amp; Main Results'!$B$33)^(1/12)-1</f>
        <v>0</v>
      </c>
      <c r="S2083" s="158">
        <f>(1+'Parameters &amp; Main Results'!$B$35)^(1/12)-1</f>
        <v>0</v>
      </c>
      <c r="T2083" s="158">
        <f>(1+'Parameters &amp; Main Results'!$B$37)^(1/12)-1</f>
        <v>8.295381143461622E-4</v>
      </c>
      <c r="U2083" s="240">
        <v>0</v>
      </c>
      <c r="V2083" s="240">
        <v>0</v>
      </c>
      <c r="W2083" s="255">
        <f t="shared" ca="1" si="1980"/>
        <v>0</v>
      </c>
      <c r="X2083" s="223">
        <f>MMULT(N2083:T2083,'Parameters &amp; Main Results'!$B$12:$B$18)-'Parameters &amp; Main Results'!$B$22/12+MMULT(U2083:V2083,'Parameters &amp; Main Results'!$B$20:$B$21)</f>
        <v>3.3037006200767609E-3</v>
      </c>
      <c r="Y2083" s="223">
        <f>MMULT(N2083:T2083,'Parameters &amp; Main Results'!$C$12:$C$18)-'Parameters &amp; Main Results'!$C$22/12+MMULT(U2083:V2083,'Parameters &amp; Main Results'!$C$20:$C$21)</f>
        <v>3.7491935102617786E-3</v>
      </c>
      <c r="Z2083" s="17">
        <f t="shared" ca="1" si="1981"/>
        <v>1</v>
      </c>
      <c r="AE2083" s="252">
        <f t="shared" ca="1" si="1977"/>
        <v>0</v>
      </c>
      <c r="AF2083" s="253" t="e">
        <f t="shared" ca="1" si="1978"/>
        <v>#DIV/0!</v>
      </c>
      <c r="AG2083" s="258" t="e">
        <f t="shared" ca="1" si="1979"/>
        <v>#DIV/0!</v>
      </c>
      <c r="AH2083" s="227" t="e">
        <f ca="1">IF(SUM(AG2083:OFFSET(AG2083,(-HoldAggressiveTime-1),0,,))=0,"Defensive","Aggressive")</f>
        <v>#DIV/0!</v>
      </c>
    </row>
    <row r="2084" spans="1:34" ht="13" x14ac:dyDescent="0.15">
      <c r="A2084">
        <f t="shared" si="15"/>
        <v>3</v>
      </c>
      <c r="B2084">
        <f t="shared" si="16"/>
        <v>2044</v>
      </c>
      <c r="C2084" s="70">
        <f t="shared" si="1"/>
        <v>2044.1666666665092</v>
      </c>
      <c r="D2084" s="149">
        <f t="shared" si="383"/>
        <v>52717</v>
      </c>
      <c r="N2084" s="157">
        <f>(1+'Parameters &amp; Main Results'!$B$25)^(1/12)-1</f>
        <v>4.0741237836483535E-3</v>
      </c>
      <c r="O2084" s="157">
        <f>(1+'Parameters &amp; Main Results'!$B$27)^(1/12)-1</f>
        <v>1.2414877164492744E-3</v>
      </c>
      <c r="P2084" s="157">
        <f>(1+'Parameters &amp; Main Results'!$B$29)^(1/12)-1</f>
        <v>8.295381143461622E-4</v>
      </c>
      <c r="Q2084" s="158">
        <f>(1+'Parameters &amp; Main Results'!$B$31)^(1/12)-1</f>
        <v>4.0741237836483535E-3</v>
      </c>
      <c r="R2084" s="158">
        <f>(1+'Parameters &amp; Main Results'!$B$33)^(1/12)-1</f>
        <v>0</v>
      </c>
      <c r="S2084" s="158">
        <f>(1+'Parameters &amp; Main Results'!$B$35)^(1/12)-1</f>
        <v>0</v>
      </c>
      <c r="T2084" s="158">
        <f>(1+'Parameters &amp; Main Results'!$B$37)^(1/12)-1</f>
        <v>8.295381143461622E-4</v>
      </c>
      <c r="U2084" s="240">
        <v>0</v>
      </c>
      <c r="V2084" s="240">
        <v>0</v>
      </c>
      <c r="W2084" s="255">
        <f t="shared" ca="1" si="1980"/>
        <v>0</v>
      </c>
      <c r="X2084" s="223">
        <f>MMULT(N2084:T2084,'Parameters &amp; Main Results'!$B$12:$B$18)-'Parameters &amp; Main Results'!$B$22/12+MMULT(U2084:V2084,'Parameters &amp; Main Results'!$B$20:$B$21)</f>
        <v>3.3037006200767609E-3</v>
      </c>
      <c r="Y2084" s="223">
        <f>MMULT(N2084:T2084,'Parameters &amp; Main Results'!$C$12:$C$18)-'Parameters &amp; Main Results'!$C$22/12+MMULT(U2084:V2084,'Parameters &amp; Main Results'!$C$20:$C$21)</f>
        <v>3.7491935102617786E-3</v>
      </c>
      <c r="Z2084" s="17">
        <f t="shared" ca="1" si="1981"/>
        <v>1</v>
      </c>
      <c r="AE2084" s="252">
        <f t="shared" ca="1" si="1977"/>
        <v>0</v>
      </c>
      <c r="AF2084" s="253" t="e">
        <f t="shared" ca="1" si="1978"/>
        <v>#DIV/0!</v>
      </c>
      <c r="AG2084" s="258" t="e">
        <f t="shared" ca="1" si="1979"/>
        <v>#DIV/0!</v>
      </c>
      <c r="AH2084" s="227" t="e">
        <f ca="1">IF(SUM(AG2084:OFFSET(AG2084,(-HoldAggressiveTime-1),0,,))=0,"Defensive","Aggressive")</f>
        <v>#DIV/0!</v>
      </c>
    </row>
    <row r="2085" spans="1:34" ht="13" x14ac:dyDescent="0.15">
      <c r="A2085">
        <f t="shared" si="15"/>
        <v>4</v>
      </c>
      <c r="B2085">
        <f t="shared" si="16"/>
        <v>2044</v>
      </c>
      <c r="C2085" s="70">
        <f t="shared" si="1"/>
        <v>2044.2499999998424</v>
      </c>
      <c r="D2085" s="149">
        <f t="shared" si="383"/>
        <v>52748</v>
      </c>
      <c r="N2085" s="157">
        <f>(1+'Parameters &amp; Main Results'!$B$25)^(1/12)-1</f>
        <v>4.0741237836483535E-3</v>
      </c>
      <c r="O2085" s="157">
        <f>(1+'Parameters &amp; Main Results'!$B$27)^(1/12)-1</f>
        <v>1.2414877164492744E-3</v>
      </c>
      <c r="P2085" s="157">
        <f>(1+'Parameters &amp; Main Results'!$B$29)^(1/12)-1</f>
        <v>8.295381143461622E-4</v>
      </c>
      <c r="Q2085" s="158">
        <f>(1+'Parameters &amp; Main Results'!$B$31)^(1/12)-1</f>
        <v>4.0741237836483535E-3</v>
      </c>
      <c r="R2085" s="158">
        <f>(1+'Parameters &amp; Main Results'!$B$33)^(1/12)-1</f>
        <v>0</v>
      </c>
      <c r="S2085" s="158">
        <f>(1+'Parameters &amp; Main Results'!$B$35)^(1/12)-1</f>
        <v>0</v>
      </c>
      <c r="T2085" s="158">
        <f>(1+'Parameters &amp; Main Results'!$B$37)^(1/12)-1</f>
        <v>8.295381143461622E-4</v>
      </c>
      <c r="U2085" s="240">
        <v>0</v>
      </c>
      <c r="V2085" s="240">
        <v>0</v>
      </c>
      <c r="W2085" s="255">
        <f t="shared" ca="1" si="1980"/>
        <v>0</v>
      </c>
      <c r="X2085" s="223">
        <f>MMULT(N2085:T2085,'Parameters &amp; Main Results'!$B$12:$B$18)-'Parameters &amp; Main Results'!$B$22/12+MMULT(U2085:V2085,'Parameters &amp; Main Results'!$B$20:$B$21)</f>
        <v>3.3037006200767609E-3</v>
      </c>
      <c r="Y2085" s="223">
        <f>MMULT(N2085:T2085,'Parameters &amp; Main Results'!$C$12:$C$18)-'Parameters &amp; Main Results'!$C$22/12+MMULT(U2085:V2085,'Parameters &amp; Main Results'!$C$20:$C$21)</f>
        <v>3.7491935102617786E-3</v>
      </c>
      <c r="Z2085" s="17">
        <f t="shared" ca="1" si="1981"/>
        <v>1</v>
      </c>
      <c r="AE2085" s="252">
        <f t="shared" ca="1" si="1977"/>
        <v>0</v>
      </c>
      <c r="AF2085" s="253" t="e">
        <f t="shared" ca="1" si="1978"/>
        <v>#DIV/0!</v>
      </c>
      <c r="AG2085" s="258" t="e">
        <f t="shared" ca="1" si="1979"/>
        <v>#DIV/0!</v>
      </c>
      <c r="AH2085" s="227" t="e">
        <f ca="1">IF(SUM(AG2085:OFFSET(AG2085,(-HoldAggressiveTime-1),0,,))=0,"Defensive","Aggressive")</f>
        <v>#DIV/0!</v>
      </c>
    </row>
    <row r="2086" spans="1:34" ht="13" x14ac:dyDescent="0.15">
      <c r="A2086">
        <f t="shared" si="15"/>
        <v>5</v>
      </c>
      <c r="B2086">
        <f t="shared" si="16"/>
        <v>2044</v>
      </c>
      <c r="C2086" s="70">
        <f t="shared" si="1"/>
        <v>2044.3333333331757</v>
      </c>
      <c r="D2086" s="149">
        <f t="shared" si="383"/>
        <v>52778</v>
      </c>
      <c r="N2086" s="157">
        <f>(1+'Parameters &amp; Main Results'!$B$25)^(1/12)-1</f>
        <v>4.0741237836483535E-3</v>
      </c>
      <c r="O2086" s="157">
        <f>(1+'Parameters &amp; Main Results'!$B$27)^(1/12)-1</f>
        <v>1.2414877164492744E-3</v>
      </c>
      <c r="P2086" s="157">
        <f>(1+'Parameters &amp; Main Results'!$B$29)^(1/12)-1</f>
        <v>8.295381143461622E-4</v>
      </c>
      <c r="Q2086" s="158">
        <f>(1+'Parameters &amp; Main Results'!$B$31)^(1/12)-1</f>
        <v>4.0741237836483535E-3</v>
      </c>
      <c r="R2086" s="158">
        <f>(1+'Parameters &amp; Main Results'!$B$33)^(1/12)-1</f>
        <v>0</v>
      </c>
      <c r="S2086" s="158">
        <f>(1+'Parameters &amp; Main Results'!$B$35)^(1/12)-1</f>
        <v>0</v>
      </c>
      <c r="T2086" s="158">
        <f>(1+'Parameters &amp; Main Results'!$B$37)^(1/12)-1</f>
        <v>8.295381143461622E-4</v>
      </c>
      <c r="U2086" s="240">
        <v>0</v>
      </c>
      <c r="V2086" s="240">
        <v>0</v>
      </c>
      <c r="W2086" s="255">
        <f t="shared" ca="1" si="1980"/>
        <v>0</v>
      </c>
      <c r="X2086" s="223">
        <f>MMULT(N2086:T2086,'Parameters &amp; Main Results'!$B$12:$B$18)-'Parameters &amp; Main Results'!$B$22/12+MMULT(U2086:V2086,'Parameters &amp; Main Results'!$B$20:$B$21)</f>
        <v>3.3037006200767609E-3</v>
      </c>
      <c r="Y2086" s="223">
        <f>MMULT(N2086:T2086,'Parameters &amp; Main Results'!$C$12:$C$18)-'Parameters &amp; Main Results'!$C$22/12+MMULT(U2086:V2086,'Parameters &amp; Main Results'!$C$20:$C$21)</f>
        <v>3.7491935102617786E-3</v>
      </c>
      <c r="Z2086" s="17">
        <f t="shared" ca="1" si="1981"/>
        <v>1</v>
      </c>
      <c r="AE2086" s="252">
        <f t="shared" ca="1" si="1977"/>
        <v>0</v>
      </c>
      <c r="AF2086" s="253" t="e">
        <f t="shared" ca="1" si="1978"/>
        <v>#DIV/0!</v>
      </c>
      <c r="AG2086" s="258" t="e">
        <f t="shared" ca="1" si="1979"/>
        <v>#DIV/0!</v>
      </c>
      <c r="AH2086" s="227" t="e">
        <f ca="1">IF(SUM(AG2086:OFFSET(AG2086,(-HoldAggressiveTime-1),0,,))=0,"Defensive","Aggressive")</f>
        <v>#DIV/0!</v>
      </c>
    </row>
    <row r="2087" spans="1:34" ht="13" x14ac:dyDescent="0.15">
      <c r="A2087">
        <f t="shared" si="15"/>
        <v>6</v>
      </c>
      <c r="B2087">
        <f t="shared" si="16"/>
        <v>2044</v>
      </c>
      <c r="C2087" s="70">
        <f t="shared" si="1"/>
        <v>2044.4166666665089</v>
      </c>
      <c r="D2087" s="149">
        <f t="shared" si="383"/>
        <v>52809</v>
      </c>
      <c r="N2087" s="157">
        <f>(1+'Parameters &amp; Main Results'!$B$25)^(1/12)-1</f>
        <v>4.0741237836483535E-3</v>
      </c>
      <c r="O2087" s="157">
        <f>(1+'Parameters &amp; Main Results'!$B$27)^(1/12)-1</f>
        <v>1.2414877164492744E-3</v>
      </c>
      <c r="P2087" s="157">
        <f>(1+'Parameters &amp; Main Results'!$B$29)^(1/12)-1</f>
        <v>8.295381143461622E-4</v>
      </c>
      <c r="Q2087" s="158">
        <f>(1+'Parameters &amp; Main Results'!$B$31)^(1/12)-1</f>
        <v>4.0741237836483535E-3</v>
      </c>
      <c r="R2087" s="158">
        <f>(1+'Parameters &amp; Main Results'!$B$33)^(1/12)-1</f>
        <v>0</v>
      </c>
      <c r="S2087" s="158">
        <f>(1+'Parameters &amp; Main Results'!$B$35)^(1/12)-1</f>
        <v>0</v>
      </c>
      <c r="T2087" s="158">
        <f>(1+'Parameters &amp; Main Results'!$B$37)^(1/12)-1</f>
        <v>8.295381143461622E-4</v>
      </c>
      <c r="U2087" s="240">
        <v>0</v>
      </c>
      <c r="V2087" s="240">
        <v>0</v>
      </c>
      <c r="W2087" s="255">
        <f t="shared" ca="1" si="1980"/>
        <v>0</v>
      </c>
      <c r="X2087" s="223">
        <f>MMULT(N2087:T2087,'Parameters &amp; Main Results'!$B$12:$B$18)-'Parameters &amp; Main Results'!$B$22/12+MMULT(U2087:V2087,'Parameters &amp; Main Results'!$B$20:$B$21)</f>
        <v>3.3037006200767609E-3</v>
      </c>
      <c r="Y2087" s="223">
        <f>MMULT(N2087:T2087,'Parameters &amp; Main Results'!$C$12:$C$18)-'Parameters &amp; Main Results'!$C$22/12+MMULT(U2087:V2087,'Parameters &amp; Main Results'!$C$20:$C$21)</f>
        <v>3.7491935102617786E-3</v>
      </c>
      <c r="Z2087" s="17">
        <f t="shared" ca="1" si="1981"/>
        <v>1</v>
      </c>
      <c r="AE2087" s="252">
        <f t="shared" ca="1" si="1977"/>
        <v>0</v>
      </c>
      <c r="AF2087" s="253" t="e">
        <f t="shared" ca="1" si="1978"/>
        <v>#DIV/0!</v>
      </c>
      <c r="AG2087" s="258" t="e">
        <f t="shared" ca="1" si="1979"/>
        <v>#DIV/0!</v>
      </c>
      <c r="AH2087" s="227" t="e">
        <f ca="1">IF(SUM(AG2087:OFFSET(AG2087,(-HoldAggressiveTime-1),0,,))=0,"Defensive","Aggressive")</f>
        <v>#DIV/0!</v>
      </c>
    </row>
    <row r="2088" spans="1:34" ht="13" x14ac:dyDescent="0.15">
      <c r="A2088">
        <f t="shared" si="15"/>
        <v>7</v>
      </c>
      <c r="B2088">
        <f t="shared" si="16"/>
        <v>2044</v>
      </c>
      <c r="C2088" s="70">
        <f t="shared" si="1"/>
        <v>2044.4999999998422</v>
      </c>
      <c r="D2088" s="149">
        <f t="shared" si="383"/>
        <v>52840</v>
      </c>
      <c r="N2088" s="157">
        <f>(1+'Parameters &amp; Main Results'!$B$25)^(1/12)-1</f>
        <v>4.0741237836483535E-3</v>
      </c>
      <c r="O2088" s="157">
        <f>(1+'Parameters &amp; Main Results'!$B$27)^(1/12)-1</f>
        <v>1.2414877164492744E-3</v>
      </c>
      <c r="P2088" s="157">
        <f>(1+'Parameters &amp; Main Results'!$B$29)^(1/12)-1</f>
        <v>8.295381143461622E-4</v>
      </c>
      <c r="Q2088" s="158">
        <f>(1+'Parameters &amp; Main Results'!$B$31)^(1/12)-1</f>
        <v>4.0741237836483535E-3</v>
      </c>
      <c r="R2088" s="158">
        <f>(1+'Parameters &amp; Main Results'!$B$33)^(1/12)-1</f>
        <v>0</v>
      </c>
      <c r="S2088" s="158">
        <f>(1+'Parameters &amp; Main Results'!$B$35)^(1/12)-1</f>
        <v>0</v>
      </c>
      <c r="T2088" s="158">
        <f>(1+'Parameters &amp; Main Results'!$B$37)^(1/12)-1</f>
        <v>8.295381143461622E-4</v>
      </c>
      <c r="U2088" s="240">
        <v>0</v>
      </c>
      <c r="V2088" s="240">
        <v>0</v>
      </c>
      <c r="W2088" s="255">
        <f t="shared" ca="1" si="1980"/>
        <v>0</v>
      </c>
      <c r="X2088" s="223">
        <f>MMULT(N2088:T2088,'Parameters &amp; Main Results'!$B$12:$B$18)-'Parameters &amp; Main Results'!$B$22/12+MMULT(U2088:V2088,'Parameters &amp; Main Results'!$B$20:$B$21)</f>
        <v>3.3037006200767609E-3</v>
      </c>
      <c r="Y2088" s="223">
        <f>MMULT(N2088:T2088,'Parameters &amp; Main Results'!$C$12:$C$18)-'Parameters &amp; Main Results'!$C$22/12+MMULT(U2088:V2088,'Parameters &amp; Main Results'!$C$20:$C$21)</f>
        <v>3.7491935102617786E-3</v>
      </c>
      <c r="Z2088" s="17">
        <f t="shared" ca="1" si="1981"/>
        <v>1</v>
      </c>
      <c r="AE2088" s="252">
        <f t="shared" ca="1" si="1977"/>
        <v>0</v>
      </c>
      <c r="AF2088" s="253" t="e">
        <f t="shared" ca="1" si="1978"/>
        <v>#DIV/0!</v>
      </c>
      <c r="AG2088" s="258" t="e">
        <f t="shared" ca="1" si="1979"/>
        <v>#DIV/0!</v>
      </c>
      <c r="AH2088" s="227" t="e">
        <f ca="1">IF(SUM(AG2088:OFFSET(AG2088,(-HoldAggressiveTime-1),0,,))=0,"Defensive","Aggressive")</f>
        <v>#DIV/0!</v>
      </c>
    </row>
    <row r="2089" spans="1:34" ht="13" x14ac:dyDescent="0.15">
      <c r="A2089">
        <f t="shared" si="15"/>
        <v>8</v>
      </c>
      <c r="B2089">
        <f t="shared" si="16"/>
        <v>2044</v>
      </c>
      <c r="C2089" s="70">
        <f t="shared" si="1"/>
        <v>2044.5833333331755</v>
      </c>
      <c r="D2089" s="149">
        <f t="shared" si="383"/>
        <v>52870</v>
      </c>
      <c r="N2089" s="157">
        <f>(1+'Parameters &amp; Main Results'!$B$25)^(1/12)-1</f>
        <v>4.0741237836483535E-3</v>
      </c>
      <c r="O2089" s="157">
        <f>(1+'Parameters &amp; Main Results'!$B$27)^(1/12)-1</f>
        <v>1.2414877164492744E-3</v>
      </c>
      <c r="P2089" s="157">
        <f>(1+'Parameters &amp; Main Results'!$B$29)^(1/12)-1</f>
        <v>8.295381143461622E-4</v>
      </c>
      <c r="Q2089" s="158">
        <f>(1+'Parameters &amp; Main Results'!$B$31)^(1/12)-1</f>
        <v>4.0741237836483535E-3</v>
      </c>
      <c r="R2089" s="158">
        <f>(1+'Parameters &amp; Main Results'!$B$33)^(1/12)-1</f>
        <v>0</v>
      </c>
      <c r="S2089" s="158">
        <f>(1+'Parameters &amp; Main Results'!$B$35)^(1/12)-1</f>
        <v>0</v>
      </c>
      <c r="T2089" s="158">
        <f>(1+'Parameters &amp; Main Results'!$B$37)^(1/12)-1</f>
        <v>8.295381143461622E-4</v>
      </c>
      <c r="U2089" s="240">
        <v>0</v>
      </c>
      <c r="V2089" s="240">
        <v>0</v>
      </c>
      <c r="W2089" s="255">
        <f t="shared" ca="1" si="1980"/>
        <v>0</v>
      </c>
      <c r="X2089" s="223">
        <f>MMULT(N2089:T2089,'Parameters &amp; Main Results'!$B$12:$B$18)-'Parameters &amp; Main Results'!$B$22/12+MMULT(U2089:V2089,'Parameters &amp; Main Results'!$B$20:$B$21)</f>
        <v>3.3037006200767609E-3</v>
      </c>
      <c r="Y2089" s="223">
        <f>MMULT(N2089:T2089,'Parameters &amp; Main Results'!$C$12:$C$18)-'Parameters &amp; Main Results'!$C$22/12+MMULT(U2089:V2089,'Parameters &amp; Main Results'!$C$20:$C$21)</f>
        <v>3.7491935102617786E-3</v>
      </c>
      <c r="Z2089" s="17">
        <f t="shared" ca="1" si="1981"/>
        <v>1</v>
      </c>
      <c r="AE2089" s="252">
        <f t="shared" ca="1" si="1977"/>
        <v>0</v>
      </c>
      <c r="AF2089" s="253" t="e">
        <f t="shared" ca="1" si="1978"/>
        <v>#DIV/0!</v>
      </c>
      <c r="AG2089" s="258" t="e">
        <f t="shared" ca="1" si="1979"/>
        <v>#DIV/0!</v>
      </c>
      <c r="AH2089" s="227" t="e">
        <f ca="1">IF(SUM(AG2089:OFFSET(AG2089,(-HoldAggressiveTime-1),0,,))=0,"Defensive","Aggressive")</f>
        <v>#DIV/0!</v>
      </c>
    </row>
    <row r="2090" spans="1:34" ht="13" x14ac:dyDescent="0.15">
      <c r="A2090">
        <f t="shared" si="15"/>
        <v>9</v>
      </c>
      <c r="B2090">
        <f t="shared" si="16"/>
        <v>2044</v>
      </c>
      <c r="C2090" s="70">
        <f t="shared" si="1"/>
        <v>2044.6666666665087</v>
      </c>
      <c r="D2090" s="149">
        <f t="shared" si="383"/>
        <v>52901</v>
      </c>
      <c r="N2090" s="157">
        <f>(1+'Parameters &amp; Main Results'!$B$25)^(1/12)-1</f>
        <v>4.0741237836483535E-3</v>
      </c>
      <c r="O2090" s="157">
        <f>(1+'Parameters &amp; Main Results'!$B$27)^(1/12)-1</f>
        <v>1.2414877164492744E-3</v>
      </c>
      <c r="P2090" s="157">
        <f>(1+'Parameters &amp; Main Results'!$B$29)^(1/12)-1</f>
        <v>8.295381143461622E-4</v>
      </c>
      <c r="Q2090" s="158">
        <f>(1+'Parameters &amp; Main Results'!$B$31)^(1/12)-1</f>
        <v>4.0741237836483535E-3</v>
      </c>
      <c r="R2090" s="158">
        <f>(1+'Parameters &amp; Main Results'!$B$33)^(1/12)-1</f>
        <v>0</v>
      </c>
      <c r="S2090" s="158">
        <f>(1+'Parameters &amp; Main Results'!$B$35)^(1/12)-1</f>
        <v>0</v>
      </c>
      <c r="T2090" s="158">
        <f>(1+'Parameters &amp; Main Results'!$B$37)^(1/12)-1</f>
        <v>8.295381143461622E-4</v>
      </c>
      <c r="U2090" s="240">
        <v>0</v>
      </c>
      <c r="V2090" s="240">
        <v>0</v>
      </c>
      <c r="W2090" s="255">
        <f t="shared" ca="1" si="1980"/>
        <v>0</v>
      </c>
      <c r="X2090" s="223">
        <f>MMULT(N2090:T2090,'Parameters &amp; Main Results'!$B$12:$B$18)-'Parameters &amp; Main Results'!$B$22/12+MMULT(U2090:V2090,'Parameters &amp; Main Results'!$B$20:$B$21)</f>
        <v>3.3037006200767609E-3</v>
      </c>
      <c r="Y2090" s="223">
        <f>MMULT(N2090:T2090,'Parameters &amp; Main Results'!$C$12:$C$18)-'Parameters &amp; Main Results'!$C$22/12+MMULT(U2090:V2090,'Parameters &amp; Main Results'!$C$20:$C$21)</f>
        <v>3.7491935102617786E-3</v>
      </c>
      <c r="Z2090" s="17">
        <f t="shared" ca="1" si="1981"/>
        <v>1</v>
      </c>
      <c r="AE2090" s="252">
        <f t="shared" ca="1" si="1977"/>
        <v>0</v>
      </c>
      <c r="AF2090" s="253" t="e">
        <f t="shared" ca="1" si="1978"/>
        <v>#DIV/0!</v>
      </c>
      <c r="AG2090" s="258" t="e">
        <f t="shared" ca="1" si="1979"/>
        <v>#DIV/0!</v>
      </c>
      <c r="AH2090" s="227" t="e">
        <f ca="1">IF(SUM(AG2090:OFFSET(AG2090,(-HoldAggressiveTime-1),0,,))=0,"Defensive","Aggressive")</f>
        <v>#DIV/0!</v>
      </c>
    </row>
    <row r="2091" spans="1:34" ht="13" x14ac:dyDescent="0.15">
      <c r="A2091">
        <f t="shared" si="15"/>
        <v>10</v>
      </c>
      <c r="B2091">
        <f t="shared" si="16"/>
        <v>2044</v>
      </c>
      <c r="C2091" s="70">
        <f t="shared" si="1"/>
        <v>2044.749999999842</v>
      </c>
      <c r="D2091" s="149">
        <f t="shared" si="383"/>
        <v>52931</v>
      </c>
      <c r="N2091" s="157">
        <f>(1+'Parameters &amp; Main Results'!$B$25)^(1/12)-1</f>
        <v>4.0741237836483535E-3</v>
      </c>
      <c r="O2091" s="157">
        <f>(1+'Parameters &amp; Main Results'!$B$27)^(1/12)-1</f>
        <v>1.2414877164492744E-3</v>
      </c>
      <c r="P2091" s="157">
        <f>(1+'Parameters &amp; Main Results'!$B$29)^(1/12)-1</f>
        <v>8.295381143461622E-4</v>
      </c>
      <c r="Q2091" s="158">
        <f>(1+'Parameters &amp; Main Results'!$B$31)^(1/12)-1</f>
        <v>4.0741237836483535E-3</v>
      </c>
      <c r="R2091" s="158">
        <f>(1+'Parameters &amp; Main Results'!$B$33)^(1/12)-1</f>
        <v>0</v>
      </c>
      <c r="S2091" s="158">
        <f>(1+'Parameters &amp; Main Results'!$B$35)^(1/12)-1</f>
        <v>0</v>
      </c>
      <c r="T2091" s="158">
        <f>(1+'Parameters &amp; Main Results'!$B$37)^(1/12)-1</f>
        <v>8.295381143461622E-4</v>
      </c>
      <c r="U2091" s="240">
        <v>0</v>
      </c>
      <c r="V2091" s="240">
        <v>0</v>
      </c>
      <c r="W2091" s="255">
        <f t="shared" ca="1" si="1980"/>
        <v>0</v>
      </c>
      <c r="X2091" s="223">
        <f>MMULT(N2091:T2091,'Parameters &amp; Main Results'!$B$12:$B$18)-'Parameters &amp; Main Results'!$B$22/12+MMULT(U2091:V2091,'Parameters &amp; Main Results'!$B$20:$B$21)</f>
        <v>3.3037006200767609E-3</v>
      </c>
      <c r="Y2091" s="223">
        <f>MMULT(N2091:T2091,'Parameters &amp; Main Results'!$C$12:$C$18)-'Parameters &amp; Main Results'!$C$22/12+MMULT(U2091:V2091,'Parameters &amp; Main Results'!$C$20:$C$21)</f>
        <v>3.7491935102617786E-3</v>
      </c>
      <c r="Z2091" s="17">
        <f t="shared" ca="1" si="1981"/>
        <v>1</v>
      </c>
      <c r="AE2091" s="252">
        <f t="shared" ca="1" si="1977"/>
        <v>0</v>
      </c>
      <c r="AF2091" s="253" t="e">
        <f t="shared" ca="1" si="1978"/>
        <v>#DIV/0!</v>
      </c>
      <c r="AG2091" s="258" t="e">
        <f t="shared" ca="1" si="1979"/>
        <v>#DIV/0!</v>
      </c>
      <c r="AH2091" s="227" t="e">
        <f ca="1">IF(SUM(AG2091:OFFSET(AG2091,(-HoldAggressiveTime-1),0,,))=0,"Defensive","Aggressive")</f>
        <v>#DIV/0!</v>
      </c>
    </row>
    <row r="2092" spans="1:34" ht="13" x14ac:dyDescent="0.15">
      <c r="A2092">
        <f t="shared" si="15"/>
        <v>11</v>
      </c>
      <c r="B2092">
        <f t="shared" si="16"/>
        <v>2044</v>
      </c>
      <c r="C2092" s="70">
        <f t="shared" si="1"/>
        <v>2044.8333333331752</v>
      </c>
      <c r="D2092" s="149">
        <f t="shared" si="383"/>
        <v>52962</v>
      </c>
      <c r="N2092" s="157">
        <f>(1+'Parameters &amp; Main Results'!$B$25)^(1/12)-1</f>
        <v>4.0741237836483535E-3</v>
      </c>
      <c r="O2092" s="157">
        <f>(1+'Parameters &amp; Main Results'!$B$27)^(1/12)-1</f>
        <v>1.2414877164492744E-3</v>
      </c>
      <c r="P2092" s="157">
        <f>(1+'Parameters &amp; Main Results'!$B$29)^(1/12)-1</f>
        <v>8.295381143461622E-4</v>
      </c>
      <c r="Q2092" s="158">
        <f>(1+'Parameters &amp; Main Results'!$B$31)^(1/12)-1</f>
        <v>4.0741237836483535E-3</v>
      </c>
      <c r="R2092" s="158">
        <f>(1+'Parameters &amp; Main Results'!$B$33)^(1/12)-1</f>
        <v>0</v>
      </c>
      <c r="S2092" s="158">
        <f>(1+'Parameters &amp; Main Results'!$B$35)^(1/12)-1</f>
        <v>0</v>
      </c>
      <c r="T2092" s="158">
        <f>(1+'Parameters &amp; Main Results'!$B$37)^(1/12)-1</f>
        <v>8.295381143461622E-4</v>
      </c>
      <c r="U2092" s="240">
        <v>0</v>
      </c>
      <c r="V2092" s="240">
        <v>0</v>
      </c>
      <c r="W2092" s="255">
        <f t="shared" ca="1" si="1980"/>
        <v>0</v>
      </c>
      <c r="X2092" s="223">
        <f>MMULT(N2092:T2092,'Parameters &amp; Main Results'!$B$12:$B$18)-'Parameters &amp; Main Results'!$B$22/12+MMULT(U2092:V2092,'Parameters &amp; Main Results'!$B$20:$B$21)</f>
        <v>3.3037006200767609E-3</v>
      </c>
      <c r="Y2092" s="223">
        <f>MMULT(N2092:T2092,'Parameters &amp; Main Results'!$C$12:$C$18)-'Parameters &amp; Main Results'!$C$22/12+MMULT(U2092:V2092,'Parameters &amp; Main Results'!$C$20:$C$21)</f>
        <v>3.7491935102617786E-3</v>
      </c>
      <c r="Z2092" s="17">
        <f t="shared" ca="1" si="1981"/>
        <v>1</v>
      </c>
      <c r="AE2092" s="252">
        <f t="shared" ca="1" si="1977"/>
        <v>0</v>
      </c>
      <c r="AF2092" s="253" t="e">
        <f t="shared" ca="1" si="1978"/>
        <v>#DIV/0!</v>
      </c>
      <c r="AG2092" s="258" t="e">
        <f t="shared" ca="1" si="1979"/>
        <v>#DIV/0!</v>
      </c>
      <c r="AH2092" s="227" t="e">
        <f ca="1">IF(SUM(AG2092:OFFSET(AG2092,(-HoldAggressiveTime-1),0,,))=0,"Defensive","Aggressive")</f>
        <v>#DIV/0!</v>
      </c>
    </row>
    <row r="2093" spans="1:34" ht="13" x14ac:dyDescent="0.15">
      <c r="A2093">
        <f t="shared" si="15"/>
        <v>12</v>
      </c>
      <c r="B2093">
        <f t="shared" si="16"/>
        <v>2044</v>
      </c>
      <c r="C2093" s="70">
        <f t="shared" si="1"/>
        <v>2044.9166666665085</v>
      </c>
      <c r="D2093" s="149">
        <f t="shared" si="383"/>
        <v>52993</v>
      </c>
      <c r="N2093" s="157">
        <f>(1+'Parameters &amp; Main Results'!$B$25)^(1/12)-1</f>
        <v>4.0741237836483535E-3</v>
      </c>
      <c r="O2093" s="157">
        <f>(1+'Parameters &amp; Main Results'!$B$27)^(1/12)-1</f>
        <v>1.2414877164492744E-3</v>
      </c>
      <c r="P2093" s="157">
        <f>(1+'Parameters &amp; Main Results'!$B$29)^(1/12)-1</f>
        <v>8.295381143461622E-4</v>
      </c>
      <c r="Q2093" s="158">
        <f>(1+'Parameters &amp; Main Results'!$B$31)^(1/12)-1</f>
        <v>4.0741237836483535E-3</v>
      </c>
      <c r="R2093" s="158">
        <f>(1+'Parameters &amp; Main Results'!$B$33)^(1/12)-1</f>
        <v>0</v>
      </c>
      <c r="S2093" s="158">
        <f>(1+'Parameters &amp; Main Results'!$B$35)^(1/12)-1</f>
        <v>0</v>
      </c>
      <c r="T2093" s="158">
        <f>(1+'Parameters &amp; Main Results'!$B$37)^(1/12)-1</f>
        <v>8.295381143461622E-4</v>
      </c>
      <c r="U2093" s="240">
        <v>0</v>
      </c>
      <c r="V2093" s="240">
        <v>0</v>
      </c>
      <c r="W2093" s="255">
        <f t="shared" ca="1" si="1980"/>
        <v>0</v>
      </c>
      <c r="X2093" s="223">
        <f>MMULT(N2093:T2093,'Parameters &amp; Main Results'!$B$12:$B$18)-'Parameters &amp; Main Results'!$B$22/12+MMULT(U2093:V2093,'Parameters &amp; Main Results'!$B$20:$B$21)</f>
        <v>3.3037006200767609E-3</v>
      </c>
      <c r="Y2093" s="223">
        <f>MMULT(N2093:T2093,'Parameters &amp; Main Results'!$C$12:$C$18)-'Parameters &amp; Main Results'!$C$22/12+MMULT(U2093:V2093,'Parameters &amp; Main Results'!$C$20:$C$21)</f>
        <v>3.7491935102617786E-3</v>
      </c>
      <c r="Z2093" s="17">
        <f t="shared" ca="1" si="1981"/>
        <v>1</v>
      </c>
      <c r="AE2093" s="252">
        <f t="shared" ca="1" si="1977"/>
        <v>0</v>
      </c>
      <c r="AF2093" s="253" t="e">
        <f t="shared" ca="1" si="1978"/>
        <v>#DIV/0!</v>
      </c>
      <c r="AG2093" s="258" t="e">
        <f t="shared" ca="1" si="1979"/>
        <v>#DIV/0!</v>
      </c>
      <c r="AH2093" s="227" t="e">
        <f ca="1">IF(SUM(AG2093:OFFSET(AG2093,(-HoldAggressiveTime-1),0,,))=0,"Defensive","Aggressive")</f>
        <v>#DIV/0!</v>
      </c>
    </row>
    <row r="2094" spans="1:34" ht="13" x14ac:dyDescent="0.15">
      <c r="A2094">
        <f t="shared" si="15"/>
        <v>1</v>
      </c>
      <c r="B2094">
        <f t="shared" si="16"/>
        <v>2045</v>
      </c>
      <c r="C2094" s="70">
        <f t="shared" si="1"/>
        <v>2044.9999999998417</v>
      </c>
      <c r="D2094" s="149">
        <f t="shared" si="383"/>
        <v>53021</v>
      </c>
      <c r="N2094" s="157">
        <f>(1+'Parameters &amp; Main Results'!$B$25)^(1/12)-1</f>
        <v>4.0741237836483535E-3</v>
      </c>
      <c r="O2094" s="157">
        <f>(1+'Parameters &amp; Main Results'!$B$27)^(1/12)-1</f>
        <v>1.2414877164492744E-3</v>
      </c>
      <c r="P2094" s="157">
        <f>(1+'Parameters &amp; Main Results'!$B$29)^(1/12)-1</f>
        <v>8.295381143461622E-4</v>
      </c>
      <c r="Q2094" s="158">
        <f>(1+'Parameters &amp; Main Results'!$B$31)^(1/12)-1</f>
        <v>4.0741237836483535E-3</v>
      </c>
      <c r="R2094" s="158">
        <f>(1+'Parameters &amp; Main Results'!$B$33)^(1/12)-1</f>
        <v>0</v>
      </c>
      <c r="S2094" s="158">
        <f>(1+'Parameters &amp; Main Results'!$B$35)^(1/12)-1</f>
        <v>0</v>
      </c>
      <c r="T2094" s="158">
        <f>(1+'Parameters &amp; Main Results'!$B$37)^(1/12)-1</f>
        <v>8.295381143461622E-4</v>
      </c>
      <c r="U2094" s="240">
        <v>0</v>
      </c>
      <c r="V2094" s="240">
        <v>0</v>
      </c>
      <c r="W2094" s="255">
        <f t="shared" ca="1" si="1980"/>
        <v>0</v>
      </c>
      <c r="X2094" s="223">
        <f>MMULT(N2094:T2094,'Parameters &amp; Main Results'!$B$12:$B$18)-'Parameters &amp; Main Results'!$B$22/12+MMULT(U2094:V2094,'Parameters &amp; Main Results'!$B$20:$B$21)</f>
        <v>3.3037006200767609E-3</v>
      </c>
      <c r="Y2094" s="223">
        <f>MMULT(N2094:T2094,'Parameters &amp; Main Results'!$C$12:$C$18)-'Parameters &amp; Main Results'!$C$22/12+MMULT(U2094:V2094,'Parameters &amp; Main Results'!$C$20:$C$21)</f>
        <v>3.7491935102617786E-3</v>
      </c>
      <c r="Z2094" s="17">
        <f t="shared" ca="1" si="1981"/>
        <v>1</v>
      </c>
      <c r="AE2094" s="252">
        <f t="shared" ca="1" si="1977"/>
        <v>0</v>
      </c>
      <c r="AF2094" s="253" t="e">
        <f t="shared" ca="1" si="1978"/>
        <v>#DIV/0!</v>
      </c>
      <c r="AG2094" s="258" t="e">
        <f t="shared" ca="1" si="1979"/>
        <v>#DIV/0!</v>
      </c>
      <c r="AH2094" s="227" t="e">
        <f ca="1">IF(SUM(AG2094:OFFSET(AG2094,(-HoldAggressiveTime-1),0,,))=0,"Defensive","Aggressive")</f>
        <v>#DIV/0!</v>
      </c>
    </row>
    <row r="2095" spans="1:34" ht="13" x14ac:dyDescent="0.15">
      <c r="A2095">
        <f t="shared" si="15"/>
        <v>2</v>
      </c>
      <c r="B2095">
        <f t="shared" si="16"/>
        <v>2045</v>
      </c>
      <c r="C2095" s="70">
        <f t="shared" si="1"/>
        <v>2045.083333333175</v>
      </c>
      <c r="D2095" s="149">
        <f t="shared" si="383"/>
        <v>53052</v>
      </c>
      <c r="N2095" s="157">
        <f>(1+'Parameters &amp; Main Results'!$B$25)^(1/12)-1</f>
        <v>4.0741237836483535E-3</v>
      </c>
      <c r="O2095" s="157">
        <f>(1+'Parameters &amp; Main Results'!$B$27)^(1/12)-1</f>
        <v>1.2414877164492744E-3</v>
      </c>
      <c r="P2095" s="157">
        <f>(1+'Parameters &amp; Main Results'!$B$29)^(1/12)-1</f>
        <v>8.295381143461622E-4</v>
      </c>
      <c r="Q2095" s="158">
        <f>(1+'Parameters &amp; Main Results'!$B$31)^(1/12)-1</f>
        <v>4.0741237836483535E-3</v>
      </c>
      <c r="R2095" s="158">
        <f>(1+'Parameters &amp; Main Results'!$B$33)^(1/12)-1</f>
        <v>0</v>
      </c>
      <c r="S2095" s="158">
        <f>(1+'Parameters &amp; Main Results'!$B$35)^(1/12)-1</f>
        <v>0</v>
      </c>
      <c r="T2095" s="158">
        <f>(1+'Parameters &amp; Main Results'!$B$37)^(1/12)-1</f>
        <v>8.295381143461622E-4</v>
      </c>
      <c r="U2095" s="240">
        <v>0</v>
      </c>
      <c r="V2095" s="240">
        <v>0</v>
      </c>
      <c r="W2095" s="255">
        <f t="shared" ca="1" si="1980"/>
        <v>0</v>
      </c>
      <c r="X2095" s="223">
        <f>MMULT(N2095:T2095,'Parameters &amp; Main Results'!$B$12:$B$18)-'Parameters &amp; Main Results'!$B$22/12+MMULT(U2095:V2095,'Parameters &amp; Main Results'!$B$20:$B$21)</f>
        <v>3.3037006200767609E-3</v>
      </c>
      <c r="Y2095" s="223">
        <f>MMULT(N2095:T2095,'Parameters &amp; Main Results'!$C$12:$C$18)-'Parameters &amp; Main Results'!$C$22/12+MMULT(U2095:V2095,'Parameters &amp; Main Results'!$C$20:$C$21)</f>
        <v>3.7491935102617786E-3</v>
      </c>
      <c r="Z2095" s="17">
        <f t="shared" ca="1" si="1981"/>
        <v>1</v>
      </c>
      <c r="AE2095" s="252">
        <f t="shared" ca="1" si="1977"/>
        <v>0</v>
      </c>
      <c r="AF2095" s="253" t="e">
        <f t="shared" ca="1" si="1978"/>
        <v>#DIV/0!</v>
      </c>
      <c r="AG2095" s="258" t="e">
        <f t="shared" ca="1" si="1979"/>
        <v>#DIV/0!</v>
      </c>
      <c r="AH2095" s="227" t="e">
        <f ca="1">IF(SUM(AG2095:OFFSET(AG2095,(-HoldAggressiveTime-1),0,,))=0,"Defensive","Aggressive")</f>
        <v>#DIV/0!</v>
      </c>
    </row>
    <row r="2096" spans="1:34" ht="13" x14ac:dyDescent="0.15">
      <c r="A2096">
        <f t="shared" si="15"/>
        <v>3</v>
      </c>
      <c r="B2096">
        <f t="shared" si="16"/>
        <v>2045</v>
      </c>
      <c r="C2096" s="70">
        <f t="shared" si="1"/>
        <v>2045.1666666665083</v>
      </c>
      <c r="D2096" s="149">
        <f t="shared" si="383"/>
        <v>53082</v>
      </c>
      <c r="N2096" s="157">
        <f>(1+'Parameters &amp; Main Results'!$B$25)^(1/12)-1</f>
        <v>4.0741237836483535E-3</v>
      </c>
      <c r="O2096" s="157">
        <f>(1+'Parameters &amp; Main Results'!$B$27)^(1/12)-1</f>
        <v>1.2414877164492744E-3</v>
      </c>
      <c r="P2096" s="157">
        <f>(1+'Parameters &amp; Main Results'!$B$29)^(1/12)-1</f>
        <v>8.295381143461622E-4</v>
      </c>
      <c r="Q2096" s="158">
        <f>(1+'Parameters &amp; Main Results'!$B$31)^(1/12)-1</f>
        <v>4.0741237836483535E-3</v>
      </c>
      <c r="R2096" s="158">
        <f>(1+'Parameters &amp; Main Results'!$B$33)^(1/12)-1</f>
        <v>0</v>
      </c>
      <c r="S2096" s="158">
        <f>(1+'Parameters &amp; Main Results'!$B$35)^(1/12)-1</f>
        <v>0</v>
      </c>
      <c r="T2096" s="158">
        <f>(1+'Parameters &amp; Main Results'!$B$37)^(1/12)-1</f>
        <v>8.295381143461622E-4</v>
      </c>
      <c r="U2096" s="240">
        <v>0</v>
      </c>
      <c r="V2096" s="240">
        <v>0</v>
      </c>
      <c r="W2096" s="255">
        <f t="shared" ca="1" si="1980"/>
        <v>0</v>
      </c>
      <c r="X2096" s="223">
        <f>MMULT(N2096:T2096,'Parameters &amp; Main Results'!$B$12:$B$18)-'Parameters &amp; Main Results'!$B$22/12+MMULT(U2096:V2096,'Parameters &amp; Main Results'!$B$20:$B$21)</f>
        <v>3.3037006200767609E-3</v>
      </c>
      <c r="Y2096" s="223">
        <f>MMULT(N2096:T2096,'Parameters &amp; Main Results'!$C$12:$C$18)-'Parameters &amp; Main Results'!$C$22/12+MMULT(U2096:V2096,'Parameters &amp; Main Results'!$C$20:$C$21)</f>
        <v>3.7491935102617786E-3</v>
      </c>
      <c r="Z2096" s="17">
        <f t="shared" ca="1" si="1981"/>
        <v>1</v>
      </c>
      <c r="AE2096" s="252">
        <f t="shared" ca="1" si="1977"/>
        <v>0</v>
      </c>
      <c r="AF2096" s="253" t="e">
        <f t="shared" ca="1" si="1978"/>
        <v>#DIV/0!</v>
      </c>
      <c r="AG2096" s="258" t="e">
        <f t="shared" ca="1" si="1979"/>
        <v>#DIV/0!</v>
      </c>
      <c r="AH2096" s="227" t="e">
        <f ca="1">IF(SUM(AG2096:OFFSET(AG2096,(-HoldAggressiveTime-1),0,,))=0,"Defensive","Aggressive")</f>
        <v>#DIV/0!</v>
      </c>
    </row>
    <row r="2097" spans="1:34" ht="13" x14ac:dyDescent="0.15">
      <c r="A2097">
        <f t="shared" si="15"/>
        <v>4</v>
      </c>
      <c r="B2097">
        <f t="shared" si="16"/>
        <v>2045</v>
      </c>
      <c r="C2097" s="70">
        <f t="shared" si="1"/>
        <v>2045.2499999998415</v>
      </c>
      <c r="D2097" s="149">
        <f t="shared" si="383"/>
        <v>53113</v>
      </c>
      <c r="N2097" s="157">
        <f>(1+'Parameters &amp; Main Results'!$B$25)^(1/12)-1</f>
        <v>4.0741237836483535E-3</v>
      </c>
      <c r="O2097" s="157">
        <f>(1+'Parameters &amp; Main Results'!$B$27)^(1/12)-1</f>
        <v>1.2414877164492744E-3</v>
      </c>
      <c r="P2097" s="157">
        <f>(1+'Parameters &amp; Main Results'!$B$29)^(1/12)-1</f>
        <v>8.295381143461622E-4</v>
      </c>
      <c r="Q2097" s="158">
        <f>(1+'Parameters &amp; Main Results'!$B$31)^(1/12)-1</f>
        <v>4.0741237836483535E-3</v>
      </c>
      <c r="R2097" s="158">
        <f>(1+'Parameters &amp; Main Results'!$B$33)^(1/12)-1</f>
        <v>0</v>
      </c>
      <c r="S2097" s="158">
        <f>(1+'Parameters &amp; Main Results'!$B$35)^(1/12)-1</f>
        <v>0</v>
      </c>
      <c r="T2097" s="158">
        <f>(1+'Parameters &amp; Main Results'!$B$37)^(1/12)-1</f>
        <v>8.295381143461622E-4</v>
      </c>
      <c r="U2097" s="240">
        <v>0</v>
      </c>
      <c r="V2097" s="240">
        <v>0</v>
      </c>
      <c r="W2097" s="255">
        <f t="shared" ca="1" si="1980"/>
        <v>0</v>
      </c>
      <c r="X2097" s="223">
        <f>MMULT(N2097:T2097,'Parameters &amp; Main Results'!$B$12:$B$18)-'Parameters &amp; Main Results'!$B$22/12+MMULT(U2097:V2097,'Parameters &amp; Main Results'!$B$20:$B$21)</f>
        <v>3.3037006200767609E-3</v>
      </c>
      <c r="Y2097" s="223">
        <f>MMULT(N2097:T2097,'Parameters &amp; Main Results'!$C$12:$C$18)-'Parameters &amp; Main Results'!$C$22/12+MMULT(U2097:V2097,'Parameters &amp; Main Results'!$C$20:$C$21)</f>
        <v>3.7491935102617786E-3</v>
      </c>
      <c r="Z2097" s="17">
        <f t="shared" ca="1" si="1981"/>
        <v>1</v>
      </c>
      <c r="AE2097" s="252">
        <f t="shared" ca="1" si="1977"/>
        <v>0</v>
      </c>
      <c r="AF2097" s="253" t="e">
        <f t="shared" ca="1" si="1978"/>
        <v>#DIV/0!</v>
      </c>
      <c r="AG2097" s="258" t="e">
        <f t="shared" ca="1" si="1979"/>
        <v>#DIV/0!</v>
      </c>
      <c r="AH2097" s="227" t="e">
        <f ca="1">IF(SUM(AG2097:OFFSET(AG2097,(-HoldAggressiveTime-1),0,,))=0,"Defensive","Aggressive")</f>
        <v>#DIV/0!</v>
      </c>
    </row>
    <row r="2098" spans="1:34" ht="13" x14ac:dyDescent="0.15">
      <c r="A2098">
        <f t="shared" si="15"/>
        <v>5</v>
      </c>
      <c r="B2098">
        <f t="shared" si="16"/>
        <v>2045</v>
      </c>
      <c r="C2098" s="70">
        <f t="shared" si="1"/>
        <v>2045.3333333331748</v>
      </c>
      <c r="D2098" s="149">
        <f t="shared" si="383"/>
        <v>53143</v>
      </c>
      <c r="N2098" s="157">
        <f>(1+'Parameters &amp; Main Results'!$B$25)^(1/12)-1</f>
        <v>4.0741237836483535E-3</v>
      </c>
      <c r="O2098" s="157">
        <f>(1+'Parameters &amp; Main Results'!$B$27)^(1/12)-1</f>
        <v>1.2414877164492744E-3</v>
      </c>
      <c r="P2098" s="157">
        <f>(1+'Parameters &amp; Main Results'!$B$29)^(1/12)-1</f>
        <v>8.295381143461622E-4</v>
      </c>
      <c r="Q2098" s="158">
        <f>(1+'Parameters &amp; Main Results'!$B$31)^(1/12)-1</f>
        <v>4.0741237836483535E-3</v>
      </c>
      <c r="R2098" s="158">
        <f>(1+'Parameters &amp; Main Results'!$B$33)^(1/12)-1</f>
        <v>0</v>
      </c>
      <c r="S2098" s="158">
        <f>(1+'Parameters &amp; Main Results'!$B$35)^(1/12)-1</f>
        <v>0</v>
      </c>
      <c r="T2098" s="158">
        <f>(1+'Parameters &amp; Main Results'!$B$37)^(1/12)-1</f>
        <v>8.295381143461622E-4</v>
      </c>
      <c r="U2098" s="240">
        <v>0</v>
      </c>
      <c r="V2098" s="240">
        <v>0</v>
      </c>
      <c r="W2098" s="255">
        <f t="shared" ca="1" si="1980"/>
        <v>0</v>
      </c>
      <c r="X2098" s="223">
        <f>MMULT(N2098:T2098,'Parameters &amp; Main Results'!$B$12:$B$18)-'Parameters &amp; Main Results'!$B$22/12+MMULT(U2098:V2098,'Parameters &amp; Main Results'!$B$20:$B$21)</f>
        <v>3.3037006200767609E-3</v>
      </c>
      <c r="Y2098" s="223">
        <f>MMULT(N2098:T2098,'Parameters &amp; Main Results'!$C$12:$C$18)-'Parameters &amp; Main Results'!$C$22/12+MMULT(U2098:V2098,'Parameters &amp; Main Results'!$C$20:$C$21)</f>
        <v>3.7491935102617786E-3</v>
      </c>
      <c r="Z2098" s="17">
        <f t="shared" ca="1" si="1981"/>
        <v>1</v>
      </c>
      <c r="AE2098" s="252">
        <f t="shared" ca="1" si="1977"/>
        <v>0</v>
      </c>
      <c r="AF2098" s="253" t="e">
        <f t="shared" ca="1" si="1978"/>
        <v>#DIV/0!</v>
      </c>
      <c r="AG2098" s="258" t="e">
        <f t="shared" ca="1" si="1979"/>
        <v>#DIV/0!</v>
      </c>
      <c r="AH2098" s="227" t="e">
        <f ca="1">IF(SUM(AG2098:OFFSET(AG2098,(-HoldAggressiveTime-1),0,,))=0,"Defensive","Aggressive")</f>
        <v>#DIV/0!</v>
      </c>
    </row>
    <row r="2099" spans="1:34" ht="13" x14ac:dyDescent="0.15">
      <c r="A2099">
        <f t="shared" si="15"/>
        <v>6</v>
      </c>
      <c r="B2099">
        <f t="shared" si="16"/>
        <v>2045</v>
      </c>
      <c r="C2099" s="70">
        <f t="shared" si="1"/>
        <v>2045.416666666508</v>
      </c>
      <c r="D2099" s="149">
        <f t="shared" si="383"/>
        <v>53174</v>
      </c>
      <c r="N2099" s="157">
        <f>(1+'Parameters &amp; Main Results'!$B$25)^(1/12)-1</f>
        <v>4.0741237836483535E-3</v>
      </c>
      <c r="O2099" s="157">
        <f>(1+'Parameters &amp; Main Results'!$B$27)^(1/12)-1</f>
        <v>1.2414877164492744E-3</v>
      </c>
      <c r="P2099" s="157">
        <f>(1+'Parameters &amp; Main Results'!$B$29)^(1/12)-1</f>
        <v>8.295381143461622E-4</v>
      </c>
      <c r="Q2099" s="158">
        <f>(1+'Parameters &amp; Main Results'!$B$31)^(1/12)-1</f>
        <v>4.0741237836483535E-3</v>
      </c>
      <c r="R2099" s="158">
        <f>(1+'Parameters &amp; Main Results'!$B$33)^(1/12)-1</f>
        <v>0</v>
      </c>
      <c r="S2099" s="158">
        <f>(1+'Parameters &amp; Main Results'!$B$35)^(1/12)-1</f>
        <v>0</v>
      </c>
      <c r="T2099" s="158">
        <f>(1+'Parameters &amp; Main Results'!$B$37)^(1/12)-1</f>
        <v>8.295381143461622E-4</v>
      </c>
      <c r="U2099" s="240">
        <v>0</v>
      </c>
      <c r="V2099" s="240">
        <v>0</v>
      </c>
      <c r="W2099" s="255">
        <f t="shared" ca="1" si="1980"/>
        <v>0</v>
      </c>
      <c r="X2099" s="223">
        <f>MMULT(N2099:T2099,'Parameters &amp; Main Results'!$B$12:$B$18)-'Parameters &amp; Main Results'!$B$22/12+MMULT(U2099:V2099,'Parameters &amp; Main Results'!$B$20:$B$21)</f>
        <v>3.3037006200767609E-3</v>
      </c>
      <c r="Y2099" s="223">
        <f>MMULT(N2099:T2099,'Parameters &amp; Main Results'!$C$12:$C$18)-'Parameters &amp; Main Results'!$C$22/12+MMULT(U2099:V2099,'Parameters &amp; Main Results'!$C$20:$C$21)</f>
        <v>3.7491935102617786E-3</v>
      </c>
      <c r="Z2099" s="17">
        <f t="shared" ca="1" si="1981"/>
        <v>1</v>
      </c>
      <c r="AE2099" s="252">
        <f t="shared" ca="1" si="1977"/>
        <v>0</v>
      </c>
      <c r="AF2099" s="253" t="e">
        <f t="shared" ca="1" si="1978"/>
        <v>#DIV/0!</v>
      </c>
      <c r="AG2099" s="258" t="e">
        <f t="shared" ca="1" si="1979"/>
        <v>#DIV/0!</v>
      </c>
      <c r="AH2099" s="227" t="e">
        <f ca="1">IF(SUM(AG2099:OFFSET(AG2099,(-HoldAggressiveTime-1),0,,))=0,"Defensive","Aggressive")</f>
        <v>#DIV/0!</v>
      </c>
    </row>
    <row r="2100" spans="1:34" ht="13" x14ac:dyDescent="0.15">
      <c r="A2100">
        <f t="shared" si="15"/>
        <v>7</v>
      </c>
      <c r="B2100">
        <f t="shared" si="16"/>
        <v>2045</v>
      </c>
      <c r="C2100" s="70">
        <f t="shared" si="1"/>
        <v>2045.4999999998413</v>
      </c>
      <c r="D2100" s="149">
        <f t="shared" si="383"/>
        <v>53205</v>
      </c>
      <c r="N2100" s="157">
        <f>(1+'Parameters &amp; Main Results'!$B$25)^(1/12)-1</f>
        <v>4.0741237836483535E-3</v>
      </c>
      <c r="O2100" s="157">
        <f>(1+'Parameters &amp; Main Results'!$B$27)^(1/12)-1</f>
        <v>1.2414877164492744E-3</v>
      </c>
      <c r="P2100" s="157">
        <f>(1+'Parameters &amp; Main Results'!$B$29)^(1/12)-1</f>
        <v>8.295381143461622E-4</v>
      </c>
      <c r="Q2100" s="158">
        <f>(1+'Parameters &amp; Main Results'!$B$31)^(1/12)-1</f>
        <v>4.0741237836483535E-3</v>
      </c>
      <c r="R2100" s="158">
        <f>(1+'Parameters &amp; Main Results'!$B$33)^(1/12)-1</f>
        <v>0</v>
      </c>
      <c r="S2100" s="158">
        <f>(1+'Parameters &amp; Main Results'!$B$35)^(1/12)-1</f>
        <v>0</v>
      </c>
      <c r="T2100" s="158">
        <f>(1+'Parameters &amp; Main Results'!$B$37)^(1/12)-1</f>
        <v>8.295381143461622E-4</v>
      </c>
      <c r="U2100" s="240">
        <v>0</v>
      </c>
      <c r="V2100" s="240">
        <v>0</v>
      </c>
      <c r="W2100" s="255">
        <f t="shared" ca="1" si="1980"/>
        <v>0</v>
      </c>
      <c r="X2100" s="223">
        <f>MMULT(N2100:T2100,'Parameters &amp; Main Results'!$B$12:$B$18)-'Parameters &amp; Main Results'!$B$22/12+MMULT(U2100:V2100,'Parameters &amp; Main Results'!$B$20:$B$21)</f>
        <v>3.3037006200767609E-3</v>
      </c>
      <c r="Y2100" s="223">
        <f>MMULT(N2100:T2100,'Parameters &amp; Main Results'!$C$12:$C$18)-'Parameters &amp; Main Results'!$C$22/12+MMULT(U2100:V2100,'Parameters &amp; Main Results'!$C$20:$C$21)</f>
        <v>3.7491935102617786E-3</v>
      </c>
      <c r="Z2100" s="17">
        <f t="shared" ca="1" si="1981"/>
        <v>1</v>
      </c>
      <c r="AE2100" s="252">
        <f t="shared" ca="1" si="1977"/>
        <v>0</v>
      </c>
      <c r="AF2100" s="253" t="e">
        <f t="shared" ca="1" si="1978"/>
        <v>#DIV/0!</v>
      </c>
      <c r="AG2100" s="258" t="e">
        <f t="shared" ca="1" si="1979"/>
        <v>#DIV/0!</v>
      </c>
      <c r="AH2100" s="227" t="e">
        <f ca="1">IF(SUM(AG2100:OFFSET(AG2100,(-HoldAggressiveTime-1),0,,))=0,"Defensive","Aggressive")</f>
        <v>#DIV/0!</v>
      </c>
    </row>
    <row r="2101" spans="1:34" ht="13" x14ac:dyDescent="0.15">
      <c r="A2101">
        <f t="shared" si="15"/>
        <v>8</v>
      </c>
      <c r="B2101">
        <f t="shared" si="16"/>
        <v>2045</v>
      </c>
      <c r="C2101" s="70">
        <f t="shared" si="1"/>
        <v>2045.5833333331746</v>
      </c>
      <c r="D2101" s="149">
        <f t="shared" si="383"/>
        <v>53235</v>
      </c>
      <c r="N2101" s="157">
        <f>(1+'Parameters &amp; Main Results'!$B$25)^(1/12)-1</f>
        <v>4.0741237836483535E-3</v>
      </c>
      <c r="O2101" s="157">
        <f>(1+'Parameters &amp; Main Results'!$B$27)^(1/12)-1</f>
        <v>1.2414877164492744E-3</v>
      </c>
      <c r="P2101" s="157">
        <f>(1+'Parameters &amp; Main Results'!$B$29)^(1/12)-1</f>
        <v>8.295381143461622E-4</v>
      </c>
      <c r="Q2101" s="158">
        <f>(1+'Parameters &amp; Main Results'!$B$31)^(1/12)-1</f>
        <v>4.0741237836483535E-3</v>
      </c>
      <c r="R2101" s="158">
        <f>(1+'Parameters &amp; Main Results'!$B$33)^(1/12)-1</f>
        <v>0</v>
      </c>
      <c r="S2101" s="158">
        <f>(1+'Parameters &amp; Main Results'!$B$35)^(1/12)-1</f>
        <v>0</v>
      </c>
      <c r="T2101" s="158">
        <f>(1+'Parameters &amp; Main Results'!$B$37)^(1/12)-1</f>
        <v>8.295381143461622E-4</v>
      </c>
      <c r="U2101" s="240">
        <v>0</v>
      </c>
      <c r="V2101" s="240">
        <v>0</v>
      </c>
      <c r="W2101" s="255">
        <f t="shared" ca="1" si="1980"/>
        <v>0</v>
      </c>
      <c r="X2101" s="223">
        <f>MMULT(N2101:T2101,'Parameters &amp; Main Results'!$B$12:$B$18)-'Parameters &amp; Main Results'!$B$22/12+MMULT(U2101:V2101,'Parameters &amp; Main Results'!$B$20:$B$21)</f>
        <v>3.3037006200767609E-3</v>
      </c>
      <c r="Y2101" s="223">
        <f>MMULT(N2101:T2101,'Parameters &amp; Main Results'!$C$12:$C$18)-'Parameters &amp; Main Results'!$C$22/12+MMULT(U2101:V2101,'Parameters &amp; Main Results'!$C$20:$C$21)</f>
        <v>3.7491935102617786E-3</v>
      </c>
      <c r="Z2101" s="17">
        <f t="shared" ca="1" si="1981"/>
        <v>1</v>
      </c>
      <c r="AE2101" s="252">
        <f t="shared" ca="1" si="1977"/>
        <v>0</v>
      </c>
      <c r="AF2101" s="253" t="e">
        <f t="shared" ca="1" si="1978"/>
        <v>#DIV/0!</v>
      </c>
      <c r="AG2101" s="258" t="e">
        <f t="shared" ca="1" si="1979"/>
        <v>#DIV/0!</v>
      </c>
      <c r="AH2101" s="227" t="e">
        <f ca="1">IF(SUM(AG2101:OFFSET(AG2101,(-HoldAggressiveTime-1),0,,))=0,"Defensive","Aggressive")</f>
        <v>#DIV/0!</v>
      </c>
    </row>
    <row r="2102" spans="1:34" ht="13" x14ac:dyDescent="0.15">
      <c r="A2102">
        <f t="shared" si="15"/>
        <v>9</v>
      </c>
      <c r="B2102">
        <f t="shared" si="16"/>
        <v>2045</v>
      </c>
      <c r="C2102" s="70">
        <f t="shared" si="1"/>
        <v>2045.6666666665078</v>
      </c>
      <c r="D2102" s="149">
        <f t="shared" si="383"/>
        <v>53266</v>
      </c>
      <c r="N2102" s="157">
        <f>(1+'Parameters &amp; Main Results'!$B$25)^(1/12)-1</f>
        <v>4.0741237836483535E-3</v>
      </c>
      <c r="O2102" s="157">
        <f>(1+'Parameters &amp; Main Results'!$B$27)^(1/12)-1</f>
        <v>1.2414877164492744E-3</v>
      </c>
      <c r="P2102" s="157">
        <f>(1+'Parameters &amp; Main Results'!$B$29)^(1/12)-1</f>
        <v>8.295381143461622E-4</v>
      </c>
      <c r="Q2102" s="158">
        <f>(1+'Parameters &amp; Main Results'!$B$31)^(1/12)-1</f>
        <v>4.0741237836483535E-3</v>
      </c>
      <c r="R2102" s="158">
        <f>(1+'Parameters &amp; Main Results'!$B$33)^(1/12)-1</f>
        <v>0</v>
      </c>
      <c r="S2102" s="158">
        <f>(1+'Parameters &amp; Main Results'!$B$35)^(1/12)-1</f>
        <v>0</v>
      </c>
      <c r="T2102" s="158">
        <f>(1+'Parameters &amp; Main Results'!$B$37)^(1/12)-1</f>
        <v>8.295381143461622E-4</v>
      </c>
      <c r="U2102" s="240">
        <v>0</v>
      </c>
      <c r="V2102" s="240">
        <v>0</v>
      </c>
      <c r="W2102" s="255">
        <f t="shared" ca="1" si="1980"/>
        <v>0</v>
      </c>
      <c r="X2102" s="223">
        <f>MMULT(N2102:T2102,'Parameters &amp; Main Results'!$B$12:$B$18)-'Parameters &amp; Main Results'!$B$22/12+MMULT(U2102:V2102,'Parameters &amp; Main Results'!$B$20:$B$21)</f>
        <v>3.3037006200767609E-3</v>
      </c>
      <c r="Y2102" s="223">
        <f>MMULT(N2102:T2102,'Parameters &amp; Main Results'!$C$12:$C$18)-'Parameters &amp; Main Results'!$C$22/12+MMULT(U2102:V2102,'Parameters &amp; Main Results'!$C$20:$C$21)</f>
        <v>3.7491935102617786E-3</v>
      </c>
      <c r="Z2102" s="17">
        <f t="shared" ca="1" si="1981"/>
        <v>1</v>
      </c>
      <c r="AE2102" s="252">
        <f t="shared" ca="1" si="1977"/>
        <v>0</v>
      </c>
      <c r="AF2102" s="253" t="e">
        <f t="shared" ca="1" si="1978"/>
        <v>#DIV/0!</v>
      </c>
      <c r="AG2102" s="258" t="e">
        <f t="shared" ca="1" si="1979"/>
        <v>#DIV/0!</v>
      </c>
      <c r="AH2102" s="227" t="e">
        <f ca="1">IF(SUM(AG2102:OFFSET(AG2102,(-HoldAggressiveTime-1),0,,))=0,"Defensive","Aggressive")</f>
        <v>#DIV/0!</v>
      </c>
    </row>
    <row r="2103" spans="1:34" ht="13" x14ac:dyDescent="0.15">
      <c r="A2103">
        <f t="shared" si="15"/>
        <v>10</v>
      </c>
      <c r="B2103">
        <f t="shared" si="16"/>
        <v>2045</v>
      </c>
      <c r="C2103" s="70">
        <f t="shared" si="1"/>
        <v>2045.7499999998411</v>
      </c>
      <c r="D2103" s="149">
        <f t="shared" si="383"/>
        <v>53296</v>
      </c>
      <c r="N2103" s="157">
        <f>(1+'Parameters &amp; Main Results'!$B$25)^(1/12)-1</f>
        <v>4.0741237836483535E-3</v>
      </c>
      <c r="O2103" s="157">
        <f>(1+'Parameters &amp; Main Results'!$B$27)^(1/12)-1</f>
        <v>1.2414877164492744E-3</v>
      </c>
      <c r="P2103" s="157">
        <f>(1+'Parameters &amp; Main Results'!$B$29)^(1/12)-1</f>
        <v>8.295381143461622E-4</v>
      </c>
      <c r="Q2103" s="158">
        <f>(1+'Parameters &amp; Main Results'!$B$31)^(1/12)-1</f>
        <v>4.0741237836483535E-3</v>
      </c>
      <c r="R2103" s="158">
        <f>(1+'Parameters &amp; Main Results'!$B$33)^(1/12)-1</f>
        <v>0</v>
      </c>
      <c r="S2103" s="158">
        <f>(1+'Parameters &amp; Main Results'!$B$35)^(1/12)-1</f>
        <v>0</v>
      </c>
      <c r="T2103" s="158">
        <f>(1+'Parameters &amp; Main Results'!$B$37)^(1/12)-1</f>
        <v>8.295381143461622E-4</v>
      </c>
      <c r="U2103" s="240">
        <v>0</v>
      </c>
      <c r="V2103" s="240">
        <v>0</v>
      </c>
      <c r="W2103" s="255">
        <f t="shared" ca="1" si="1980"/>
        <v>0</v>
      </c>
      <c r="X2103" s="223">
        <f>MMULT(N2103:T2103,'Parameters &amp; Main Results'!$B$12:$B$18)-'Parameters &amp; Main Results'!$B$22/12+MMULT(U2103:V2103,'Parameters &amp; Main Results'!$B$20:$B$21)</f>
        <v>3.3037006200767609E-3</v>
      </c>
      <c r="Y2103" s="223">
        <f>MMULT(N2103:T2103,'Parameters &amp; Main Results'!$C$12:$C$18)-'Parameters &amp; Main Results'!$C$22/12+MMULT(U2103:V2103,'Parameters &amp; Main Results'!$C$20:$C$21)</f>
        <v>3.7491935102617786E-3</v>
      </c>
      <c r="Z2103" s="17">
        <f t="shared" ca="1" si="1981"/>
        <v>1</v>
      </c>
      <c r="AE2103" s="252">
        <f t="shared" ca="1" si="1977"/>
        <v>0</v>
      </c>
      <c r="AF2103" s="253" t="e">
        <f t="shared" ca="1" si="1978"/>
        <v>#DIV/0!</v>
      </c>
      <c r="AG2103" s="258" t="e">
        <f t="shared" ca="1" si="1979"/>
        <v>#DIV/0!</v>
      </c>
      <c r="AH2103" s="227" t="e">
        <f ca="1">IF(SUM(AG2103:OFFSET(AG2103,(-HoldAggressiveTime-1),0,,))=0,"Defensive","Aggressive")</f>
        <v>#DIV/0!</v>
      </c>
    </row>
    <row r="2104" spans="1:34" ht="13" x14ac:dyDescent="0.15">
      <c r="A2104">
        <f t="shared" si="15"/>
        <v>11</v>
      </c>
      <c r="B2104">
        <f t="shared" si="16"/>
        <v>2045</v>
      </c>
      <c r="C2104" s="70">
        <f t="shared" si="1"/>
        <v>2045.8333333331743</v>
      </c>
      <c r="D2104" s="149">
        <f t="shared" si="383"/>
        <v>53327</v>
      </c>
      <c r="N2104" s="157">
        <f>(1+'Parameters &amp; Main Results'!$B$25)^(1/12)-1</f>
        <v>4.0741237836483535E-3</v>
      </c>
      <c r="O2104" s="157">
        <f>(1+'Parameters &amp; Main Results'!$B$27)^(1/12)-1</f>
        <v>1.2414877164492744E-3</v>
      </c>
      <c r="P2104" s="157">
        <f>(1+'Parameters &amp; Main Results'!$B$29)^(1/12)-1</f>
        <v>8.295381143461622E-4</v>
      </c>
      <c r="Q2104" s="158">
        <f>(1+'Parameters &amp; Main Results'!$B$31)^(1/12)-1</f>
        <v>4.0741237836483535E-3</v>
      </c>
      <c r="R2104" s="158">
        <f>(1+'Parameters &amp; Main Results'!$B$33)^(1/12)-1</f>
        <v>0</v>
      </c>
      <c r="S2104" s="158">
        <f>(1+'Parameters &amp; Main Results'!$B$35)^(1/12)-1</f>
        <v>0</v>
      </c>
      <c r="T2104" s="158">
        <f>(1+'Parameters &amp; Main Results'!$B$37)^(1/12)-1</f>
        <v>8.295381143461622E-4</v>
      </c>
      <c r="U2104" s="240">
        <v>0</v>
      </c>
      <c r="V2104" s="240">
        <v>0</v>
      </c>
      <c r="W2104" s="255">
        <f t="shared" ca="1" si="1980"/>
        <v>0</v>
      </c>
      <c r="X2104" s="223">
        <f>MMULT(N2104:T2104,'Parameters &amp; Main Results'!$B$12:$B$18)-'Parameters &amp; Main Results'!$B$22/12+MMULT(U2104:V2104,'Parameters &amp; Main Results'!$B$20:$B$21)</f>
        <v>3.3037006200767609E-3</v>
      </c>
      <c r="Y2104" s="223">
        <f>MMULT(N2104:T2104,'Parameters &amp; Main Results'!$C$12:$C$18)-'Parameters &amp; Main Results'!$C$22/12+MMULT(U2104:V2104,'Parameters &amp; Main Results'!$C$20:$C$21)</f>
        <v>3.7491935102617786E-3</v>
      </c>
      <c r="Z2104" s="17">
        <f t="shared" ca="1" si="1981"/>
        <v>1</v>
      </c>
      <c r="AE2104" s="252">
        <f t="shared" ca="1" si="1977"/>
        <v>0</v>
      </c>
      <c r="AF2104" s="253" t="e">
        <f t="shared" ca="1" si="1978"/>
        <v>#DIV/0!</v>
      </c>
      <c r="AG2104" s="258" t="e">
        <f t="shared" ca="1" si="1979"/>
        <v>#DIV/0!</v>
      </c>
      <c r="AH2104" s="227" t="e">
        <f ca="1">IF(SUM(AG2104:OFFSET(AG2104,(-HoldAggressiveTime-1),0,,))=0,"Defensive","Aggressive")</f>
        <v>#DIV/0!</v>
      </c>
    </row>
    <row r="2105" spans="1:34" ht="13" x14ac:dyDescent="0.15">
      <c r="A2105">
        <f t="shared" si="15"/>
        <v>12</v>
      </c>
      <c r="B2105">
        <f t="shared" si="16"/>
        <v>2045</v>
      </c>
      <c r="C2105" s="70">
        <f t="shared" si="1"/>
        <v>2045.9166666665076</v>
      </c>
      <c r="D2105" s="149">
        <f t="shared" si="383"/>
        <v>53358</v>
      </c>
      <c r="N2105" s="157">
        <f>(1+'Parameters &amp; Main Results'!$B$25)^(1/12)-1</f>
        <v>4.0741237836483535E-3</v>
      </c>
      <c r="O2105" s="157">
        <f>(1+'Parameters &amp; Main Results'!$B$27)^(1/12)-1</f>
        <v>1.2414877164492744E-3</v>
      </c>
      <c r="P2105" s="157">
        <f>(1+'Parameters &amp; Main Results'!$B$29)^(1/12)-1</f>
        <v>8.295381143461622E-4</v>
      </c>
      <c r="Q2105" s="158">
        <f>(1+'Parameters &amp; Main Results'!$B$31)^(1/12)-1</f>
        <v>4.0741237836483535E-3</v>
      </c>
      <c r="R2105" s="158">
        <f>(1+'Parameters &amp; Main Results'!$B$33)^(1/12)-1</f>
        <v>0</v>
      </c>
      <c r="S2105" s="158">
        <f>(1+'Parameters &amp; Main Results'!$B$35)^(1/12)-1</f>
        <v>0</v>
      </c>
      <c r="T2105" s="158">
        <f>(1+'Parameters &amp; Main Results'!$B$37)^(1/12)-1</f>
        <v>8.295381143461622E-4</v>
      </c>
      <c r="U2105" s="240">
        <v>0</v>
      </c>
      <c r="V2105" s="240">
        <v>0</v>
      </c>
      <c r="W2105" s="255">
        <f t="shared" ca="1" si="1980"/>
        <v>0</v>
      </c>
      <c r="X2105" s="223">
        <f>MMULT(N2105:T2105,'Parameters &amp; Main Results'!$B$12:$B$18)-'Parameters &amp; Main Results'!$B$22/12+MMULT(U2105:V2105,'Parameters &amp; Main Results'!$B$20:$B$21)</f>
        <v>3.3037006200767609E-3</v>
      </c>
      <c r="Y2105" s="223">
        <f>MMULT(N2105:T2105,'Parameters &amp; Main Results'!$C$12:$C$18)-'Parameters &amp; Main Results'!$C$22/12+MMULT(U2105:V2105,'Parameters &amp; Main Results'!$C$20:$C$21)</f>
        <v>3.7491935102617786E-3</v>
      </c>
      <c r="Z2105" s="17">
        <f t="shared" ca="1" si="1981"/>
        <v>1</v>
      </c>
      <c r="AE2105" s="252">
        <f t="shared" ca="1" si="1977"/>
        <v>0</v>
      </c>
      <c r="AF2105" s="253" t="e">
        <f t="shared" ca="1" si="1978"/>
        <v>#DIV/0!</v>
      </c>
      <c r="AG2105" s="258" t="e">
        <f t="shared" ca="1" si="1979"/>
        <v>#DIV/0!</v>
      </c>
      <c r="AH2105" s="227" t="e">
        <f ca="1">IF(SUM(AG2105:OFFSET(AG2105,(-HoldAggressiveTime-1),0,,))=0,"Defensive","Aggressive")</f>
        <v>#DIV/0!</v>
      </c>
    </row>
    <row r="2106" spans="1:34" ht="13" x14ac:dyDescent="0.15">
      <c r="A2106">
        <f t="shared" si="15"/>
        <v>1</v>
      </c>
      <c r="B2106">
        <f t="shared" si="16"/>
        <v>2046</v>
      </c>
      <c r="C2106" s="70">
        <f t="shared" si="1"/>
        <v>2045.9999999998408</v>
      </c>
      <c r="D2106" s="149">
        <f t="shared" si="383"/>
        <v>53386</v>
      </c>
      <c r="N2106" s="157">
        <f>(1+'Parameters &amp; Main Results'!$B$25)^(1/12)-1</f>
        <v>4.0741237836483535E-3</v>
      </c>
      <c r="O2106" s="157">
        <f>(1+'Parameters &amp; Main Results'!$B$27)^(1/12)-1</f>
        <v>1.2414877164492744E-3</v>
      </c>
      <c r="P2106" s="157">
        <f>(1+'Parameters &amp; Main Results'!$B$29)^(1/12)-1</f>
        <v>8.295381143461622E-4</v>
      </c>
      <c r="Q2106" s="158">
        <f>(1+'Parameters &amp; Main Results'!$B$31)^(1/12)-1</f>
        <v>4.0741237836483535E-3</v>
      </c>
      <c r="R2106" s="158">
        <f>(1+'Parameters &amp; Main Results'!$B$33)^(1/12)-1</f>
        <v>0</v>
      </c>
      <c r="S2106" s="158">
        <f>(1+'Parameters &amp; Main Results'!$B$35)^(1/12)-1</f>
        <v>0</v>
      </c>
      <c r="T2106" s="158">
        <f>(1+'Parameters &amp; Main Results'!$B$37)^(1/12)-1</f>
        <v>8.295381143461622E-4</v>
      </c>
      <c r="U2106" s="240">
        <v>0</v>
      </c>
      <c r="V2106" s="240">
        <v>0</v>
      </c>
      <c r="W2106" s="255">
        <f t="shared" ca="1" si="1980"/>
        <v>0</v>
      </c>
      <c r="X2106" s="223">
        <f>MMULT(N2106:T2106,'Parameters &amp; Main Results'!$B$12:$B$18)-'Parameters &amp; Main Results'!$B$22/12+MMULT(U2106:V2106,'Parameters &amp; Main Results'!$B$20:$B$21)</f>
        <v>3.3037006200767609E-3</v>
      </c>
      <c r="Y2106" s="223">
        <f>MMULT(N2106:T2106,'Parameters &amp; Main Results'!$C$12:$C$18)-'Parameters &amp; Main Results'!$C$22/12+MMULT(U2106:V2106,'Parameters &amp; Main Results'!$C$20:$C$21)</f>
        <v>3.7491935102617786E-3</v>
      </c>
      <c r="Z2106" s="17">
        <f t="shared" ca="1" si="1981"/>
        <v>1</v>
      </c>
      <c r="AE2106" s="252">
        <f t="shared" ca="1" si="1977"/>
        <v>0</v>
      </c>
      <c r="AF2106" s="253" t="e">
        <f t="shared" ca="1" si="1978"/>
        <v>#DIV/0!</v>
      </c>
      <c r="AG2106" s="258" t="e">
        <f t="shared" ca="1" si="1979"/>
        <v>#DIV/0!</v>
      </c>
      <c r="AH2106" s="227" t="e">
        <f ca="1">IF(SUM(AG2106:OFFSET(AG2106,(-HoldAggressiveTime-1),0,,))=0,"Defensive","Aggressive")</f>
        <v>#DIV/0!</v>
      </c>
    </row>
    <row r="2107" spans="1:34" ht="13" x14ac:dyDescent="0.15">
      <c r="A2107">
        <f t="shared" si="15"/>
        <v>2</v>
      </c>
      <c r="B2107">
        <f t="shared" si="16"/>
        <v>2046</v>
      </c>
      <c r="C2107" s="70">
        <f t="shared" si="1"/>
        <v>2046.0833333331741</v>
      </c>
      <c r="D2107" s="149">
        <f t="shared" si="383"/>
        <v>53417</v>
      </c>
      <c r="N2107" s="157">
        <f>(1+'Parameters &amp; Main Results'!$B$25)^(1/12)-1</f>
        <v>4.0741237836483535E-3</v>
      </c>
      <c r="O2107" s="157">
        <f>(1+'Parameters &amp; Main Results'!$B$27)^(1/12)-1</f>
        <v>1.2414877164492744E-3</v>
      </c>
      <c r="P2107" s="157">
        <f>(1+'Parameters &amp; Main Results'!$B$29)^(1/12)-1</f>
        <v>8.295381143461622E-4</v>
      </c>
      <c r="Q2107" s="158">
        <f>(1+'Parameters &amp; Main Results'!$B$31)^(1/12)-1</f>
        <v>4.0741237836483535E-3</v>
      </c>
      <c r="R2107" s="158">
        <f>(1+'Parameters &amp; Main Results'!$B$33)^(1/12)-1</f>
        <v>0</v>
      </c>
      <c r="S2107" s="158">
        <f>(1+'Parameters &amp; Main Results'!$B$35)^(1/12)-1</f>
        <v>0</v>
      </c>
      <c r="T2107" s="158">
        <f>(1+'Parameters &amp; Main Results'!$B$37)^(1/12)-1</f>
        <v>8.295381143461622E-4</v>
      </c>
      <c r="U2107" s="240">
        <v>0</v>
      </c>
      <c r="V2107" s="240">
        <v>0</v>
      </c>
      <c r="W2107" s="255">
        <f t="shared" ca="1" si="1980"/>
        <v>0</v>
      </c>
      <c r="X2107" s="223">
        <f>MMULT(N2107:T2107,'Parameters &amp; Main Results'!$B$12:$B$18)-'Parameters &amp; Main Results'!$B$22/12+MMULT(U2107:V2107,'Parameters &amp; Main Results'!$B$20:$B$21)</f>
        <v>3.3037006200767609E-3</v>
      </c>
      <c r="Y2107" s="223">
        <f>MMULT(N2107:T2107,'Parameters &amp; Main Results'!$C$12:$C$18)-'Parameters &amp; Main Results'!$C$22/12+MMULT(U2107:V2107,'Parameters &amp; Main Results'!$C$20:$C$21)</f>
        <v>3.7491935102617786E-3</v>
      </c>
      <c r="Z2107" s="17">
        <f t="shared" ca="1" si="1981"/>
        <v>1</v>
      </c>
      <c r="AE2107" s="252">
        <f t="shared" ca="1" si="1977"/>
        <v>0</v>
      </c>
      <c r="AF2107" s="253" t="e">
        <f t="shared" ca="1" si="1978"/>
        <v>#DIV/0!</v>
      </c>
      <c r="AG2107" s="258" t="e">
        <f t="shared" ca="1" si="1979"/>
        <v>#DIV/0!</v>
      </c>
      <c r="AH2107" s="227" t="e">
        <f ca="1">IF(SUM(AG2107:OFFSET(AG2107,(-HoldAggressiveTime-1),0,,))=0,"Defensive","Aggressive")</f>
        <v>#DIV/0!</v>
      </c>
    </row>
    <row r="2108" spans="1:34" ht="13" x14ac:dyDescent="0.15">
      <c r="A2108">
        <f t="shared" si="15"/>
        <v>3</v>
      </c>
      <c r="B2108">
        <f t="shared" si="16"/>
        <v>2046</v>
      </c>
      <c r="C2108" s="70">
        <f t="shared" si="1"/>
        <v>2046.1666666665074</v>
      </c>
      <c r="D2108" s="149">
        <f t="shared" si="383"/>
        <v>53447</v>
      </c>
      <c r="N2108" s="157">
        <f>(1+'Parameters &amp; Main Results'!$B$25)^(1/12)-1</f>
        <v>4.0741237836483535E-3</v>
      </c>
      <c r="O2108" s="157">
        <f>(1+'Parameters &amp; Main Results'!$B$27)^(1/12)-1</f>
        <v>1.2414877164492744E-3</v>
      </c>
      <c r="P2108" s="157">
        <f>(1+'Parameters &amp; Main Results'!$B$29)^(1/12)-1</f>
        <v>8.295381143461622E-4</v>
      </c>
      <c r="Q2108" s="158">
        <f>(1+'Parameters &amp; Main Results'!$B$31)^(1/12)-1</f>
        <v>4.0741237836483535E-3</v>
      </c>
      <c r="R2108" s="158">
        <f>(1+'Parameters &amp; Main Results'!$B$33)^(1/12)-1</f>
        <v>0</v>
      </c>
      <c r="S2108" s="158">
        <f>(1+'Parameters &amp; Main Results'!$B$35)^(1/12)-1</f>
        <v>0</v>
      </c>
      <c r="T2108" s="158">
        <f>(1+'Parameters &amp; Main Results'!$B$37)^(1/12)-1</f>
        <v>8.295381143461622E-4</v>
      </c>
      <c r="U2108" s="240">
        <v>0</v>
      </c>
      <c r="V2108" s="240">
        <v>0</v>
      </c>
      <c r="W2108" s="255">
        <f t="shared" ca="1" si="1980"/>
        <v>0</v>
      </c>
      <c r="X2108" s="223">
        <f>MMULT(N2108:T2108,'Parameters &amp; Main Results'!$B$12:$B$18)-'Parameters &amp; Main Results'!$B$22/12+MMULT(U2108:V2108,'Parameters &amp; Main Results'!$B$20:$B$21)</f>
        <v>3.3037006200767609E-3</v>
      </c>
      <c r="Y2108" s="223">
        <f>MMULT(N2108:T2108,'Parameters &amp; Main Results'!$C$12:$C$18)-'Parameters &amp; Main Results'!$C$22/12+MMULT(U2108:V2108,'Parameters &amp; Main Results'!$C$20:$C$21)</f>
        <v>3.7491935102617786E-3</v>
      </c>
      <c r="Z2108" s="17">
        <f t="shared" ca="1" si="1981"/>
        <v>1</v>
      </c>
      <c r="AE2108" s="252">
        <f t="shared" ca="1" si="1977"/>
        <v>0</v>
      </c>
      <c r="AF2108" s="253" t="e">
        <f t="shared" ca="1" si="1978"/>
        <v>#DIV/0!</v>
      </c>
      <c r="AG2108" s="258" t="e">
        <f t="shared" ca="1" si="1979"/>
        <v>#DIV/0!</v>
      </c>
      <c r="AH2108" s="227" t="e">
        <f ca="1">IF(SUM(AG2108:OFFSET(AG2108,(-HoldAggressiveTime-1),0,,))=0,"Defensive","Aggressive")</f>
        <v>#DIV/0!</v>
      </c>
    </row>
    <row r="2109" spans="1:34" ht="13" x14ac:dyDescent="0.15">
      <c r="A2109">
        <f t="shared" si="15"/>
        <v>4</v>
      </c>
      <c r="B2109">
        <f t="shared" si="16"/>
        <v>2046</v>
      </c>
      <c r="C2109" s="70">
        <f t="shared" si="1"/>
        <v>2046.2499999998406</v>
      </c>
      <c r="D2109" s="149">
        <f t="shared" si="383"/>
        <v>53478</v>
      </c>
      <c r="N2109" s="157">
        <f>(1+'Parameters &amp; Main Results'!$B$25)^(1/12)-1</f>
        <v>4.0741237836483535E-3</v>
      </c>
      <c r="O2109" s="157">
        <f>(1+'Parameters &amp; Main Results'!$B$27)^(1/12)-1</f>
        <v>1.2414877164492744E-3</v>
      </c>
      <c r="P2109" s="157">
        <f>(1+'Parameters &amp; Main Results'!$B$29)^(1/12)-1</f>
        <v>8.295381143461622E-4</v>
      </c>
      <c r="Q2109" s="158">
        <f>(1+'Parameters &amp; Main Results'!$B$31)^(1/12)-1</f>
        <v>4.0741237836483535E-3</v>
      </c>
      <c r="R2109" s="158">
        <f>(1+'Parameters &amp; Main Results'!$B$33)^(1/12)-1</f>
        <v>0</v>
      </c>
      <c r="S2109" s="158">
        <f>(1+'Parameters &amp; Main Results'!$B$35)^(1/12)-1</f>
        <v>0</v>
      </c>
      <c r="T2109" s="158">
        <f>(1+'Parameters &amp; Main Results'!$B$37)^(1/12)-1</f>
        <v>8.295381143461622E-4</v>
      </c>
      <c r="U2109" s="240">
        <v>0</v>
      </c>
      <c r="V2109" s="240">
        <v>0</v>
      </c>
      <c r="W2109" s="255">
        <f t="shared" ca="1" si="1980"/>
        <v>0</v>
      </c>
      <c r="X2109" s="223">
        <f>MMULT(N2109:T2109,'Parameters &amp; Main Results'!$B$12:$B$18)-'Parameters &amp; Main Results'!$B$22/12+MMULT(U2109:V2109,'Parameters &amp; Main Results'!$B$20:$B$21)</f>
        <v>3.3037006200767609E-3</v>
      </c>
      <c r="Y2109" s="223">
        <f>MMULT(N2109:T2109,'Parameters &amp; Main Results'!$C$12:$C$18)-'Parameters &amp; Main Results'!$C$22/12+MMULT(U2109:V2109,'Parameters &amp; Main Results'!$C$20:$C$21)</f>
        <v>3.7491935102617786E-3</v>
      </c>
      <c r="Z2109" s="17">
        <f t="shared" ca="1" si="1981"/>
        <v>1</v>
      </c>
      <c r="AE2109" s="252">
        <f t="shared" ca="1" si="1977"/>
        <v>0</v>
      </c>
      <c r="AF2109" s="253" t="e">
        <f t="shared" ca="1" si="1978"/>
        <v>#DIV/0!</v>
      </c>
      <c r="AG2109" s="258" t="e">
        <f t="shared" ca="1" si="1979"/>
        <v>#DIV/0!</v>
      </c>
      <c r="AH2109" s="227" t="e">
        <f ca="1">IF(SUM(AG2109:OFFSET(AG2109,(-HoldAggressiveTime-1),0,,))=0,"Defensive","Aggressive")</f>
        <v>#DIV/0!</v>
      </c>
    </row>
    <row r="2110" spans="1:34" ht="13" x14ac:dyDescent="0.15">
      <c r="A2110">
        <f t="shared" si="15"/>
        <v>5</v>
      </c>
      <c r="B2110">
        <f t="shared" si="16"/>
        <v>2046</v>
      </c>
      <c r="C2110" s="70">
        <f t="shared" si="1"/>
        <v>2046.3333333331739</v>
      </c>
      <c r="D2110" s="149">
        <f t="shared" si="383"/>
        <v>53508</v>
      </c>
      <c r="N2110" s="157">
        <f>(1+'Parameters &amp; Main Results'!$B$25)^(1/12)-1</f>
        <v>4.0741237836483535E-3</v>
      </c>
      <c r="O2110" s="157">
        <f>(1+'Parameters &amp; Main Results'!$B$27)^(1/12)-1</f>
        <v>1.2414877164492744E-3</v>
      </c>
      <c r="P2110" s="157">
        <f>(1+'Parameters &amp; Main Results'!$B$29)^(1/12)-1</f>
        <v>8.295381143461622E-4</v>
      </c>
      <c r="Q2110" s="158">
        <f>(1+'Parameters &amp; Main Results'!$B$31)^(1/12)-1</f>
        <v>4.0741237836483535E-3</v>
      </c>
      <c r="R2110" s="158">
        <f>(1+'Parameters &amp; Main Results'!$B$33)^(1/12)-1</f>
        <v>0</v>
      </c>
      <c r="S2110" s="158">
        <f>(1+'Parameters &amp; Main Results'!$B$35)^(1/12)-1</f>
        <v>0</v>
      </c>
      <c r="T2110" s="158">
        <f>(1+'Parameters &amp; Main Results'!$B$37)^(1/12)-1</f>
        <v>8.295381143461622E-4</v>
      </c>
      <c r="U2110" s="240">
        <v>0</v>
      </c>
      <c r="V2110" s="240">
        <v>0</v>
      </c>
      <c r="W2110" s="255">
        <f t="shared" ca="1" si="1980"/>
        <v>0</v>
      </c>
      <c r="X2110" s="223">
        <f>MMULT(N2110:T2110,'Parameters &amp; Main Results'!$B$12:$B$18)-'Parameters &amp; Main Results'!$B$22/12+MMULT(U2110:V2110,'Parameters &amp; Main Results'!$B$20:$B$21)</f>
        <v>3.3037006200767609E-3</v>
      </c>
      <c r="Y2110" s="223">
        <f>MMULT(N2110:T2110,'Parameters &amp; Main Results'!$C$12:$C$18)-'Parameters &amp; Main Results'!$C$22/12+MMULT(U2110:V2110,'Parameters &amp; Main Results'!$C$20:$C$21)</f>
        <v>3.7491935102617786E-3</v>
      </c>
      <c r="Z2110" s="17">
        <f t="shared" ca="1" si="1981"/>
        <v>1</v>
      </c>
      <c r="AE2110" s="252">
        <f t="shared" ca="1" si="1977"/>
        <v>0</v>
      </c>
      <c r="AF2110" s="253" t="e">
        <f t="shared" ca="1" si="1978"/>
        <v>#DIV/0!</v>
      </c>
      <c r="AG2110" s="258" t="e">
        <f t="shared" ca="1" si="1979"/>
        <v>#DIV/0!</v>
      </c>
      <c r="AH2110" s="227" t="e">
        <f ca="1">IF(SUM(AG2110:OFFSET(AG2110,(-HoldAggressiveTime-1),0,,))=0,"Defensive","Aggressive")</f>
        <v>#DIV/0!</v>
      </c>
    </row>
    <row r="2111" spans="1:34" ht="13" x14ac:dyDescent="0.15">
      <c r="A2111">
        <f t="shared" si="15"/>
        <v>6</v>
      </c>
      <c r="B2111">
        <f t="shared" si="16"/>
        <v>2046</v>
      </c>
      <c r="C2111" s="70">
        <f t="shared" si="1"/>
        <v>2046.4166666665071</v>
      </c>
      <c r="D2111" s="149">
        <f t="shared" si="383"/>
        <v>53539</v>
      </c>
      <c r="N2111" s="157">
        <f>(1+'Parameters &amp; Main Results'!$B$25)^(1/12)-1</f>
        <v>4.0741237836483535E-3</v>
      </c>
      <c r="O2111" s="157">
        <f>(1+'Parameters &amp; Main Results'!$B$27)^(1/12)-1</f>
        <v>1.2414877164492744E-3</v>
      </c>
      <c r="P2111" s="157">
        <f>(1+'Parameters &amp; Main Results'!$B$29)^(1/12)-1</f>
        <v>8.295381143461622E-4</v>
      </c>
      <c r="Q2111" s="158">
        <f>(1+'Parameters &amp; Main Results'!$B$31)^(1/12)-1</f>
        <v>4.0741237836483535E-3</v>
      </c>
      <c r="R2111" s="158">
        <f>(1+'Parameters &amp; Main Results'!$B$33)^(1/12)-1</f>
        <v>0</v>
      </c>
      <c r="S2111" s="158">
        <f>(1+'Parameters &amp; Main Results'!$B$35)^(1/12)-1</f>
        <v>0</v>
      </c>
      <c r="T2111" s="158">
        <f>(1+'Parameters &amp; Main Results'!$B$37)^(1/12)-1</f>
        <v>8.295381143461622E-4</v>
      </c>
      <c r="U2111" s="240">
        <v>0</v>
      </c>
      <c r="V2111" s="240">
        <v>0</v>
      </c>
      <c r="W2111" s="255">
        <f t="shared" ca="1" si="1980"/>
        <v>0</v>
      </c>
      <c r="X2111" s="223">
        <f>MMULT(N2111:T2111,'Parameters &amp; Main Results'!$B$12:$B$18)-'Parameters &amp; Main Results'!$B$22/12+MMULT(U2111:V2111,'Parameters &amp; Main Results'!$B$20:$B$21)</f>
        <v>3.3037006200767609E-3</v>
      </c>
      <c r="Y2111" s="223">
        <f>MMULT(N2111:T2111,'Parameters &amp; Main Results'!$C$12:$C$18)-'Parameters &amp; Main Results'!$C$22/12+MMULT(U2111:V2111,'Parameters &amp; Main Results'!$C$20:$C$21)</f>
        <v>3.7491935102617786E-3</v>
      </c>
      <c r="Z2111" s="17">
        <f t="shared" ca="1" si="1981"/>
        <v>1</v>
      </c>
      <c r="AE2111" s="252">
        <f t="shared" ca="1" si="1977"/>
        <v>0</v>
      </c>
      <c r="AF2111" s="253" t="e">
        <f t="shared" ca="1" si="1978"/>
        <v>#DIV/0!</v>
      </c>
      <c r="AG2111" s="258" t="e">
        <f t="shared" ca="1" si="1979"/>
        <v>#DIV/0!</v>
      </c>
      <c r="AH2111" s="227" t="e">
        <f ca="1">IF(SUM(AG2111:OFFSET(AG2111,(-HoldAggressiveTime-1),0,,))=0,"Defensive","Aggressive")</f>
        <v>#DIV/0!</v>
      </c>
    </row>
    <row r="2112" spans="1:34" ht="13" x14ac:dyDescent="0.15">
      <c r="A2112">
        <f t="shared" si="15"/>
        <v>7</v>
      </c>
      <c r="B2112">
        <f t="shared" si="16"/>
        <v>2046</v>
      </c>
      <c r="C2112" s="70">
        <f t="shared" si="1"/>
        <v>2046.4999999998404</v>
      </c>
      <c r="D2112" s="149">
        <f t="shared" si="383"/>
        <v>53570</v>
      </c>
      <c r="N2112" s="157">
        <f>(1+'Parameters &amp; Main Results'!$B$25)^(1/12)-1</f>
        <v>4.0741237836483535E-3</v>
      </c>
      <c r="O2112" s="157">
        <f>(1+'Parameters &amp; Main Results'!$B$27)^(1/12)-1</f>
        <v>1.2414877164492744E-3</v>
      </c>
      <c r="P2112" s="157">
        <f>(1+'Parameters &amp; Main Results'!$B$29)^(1/12)-1</f>
        <v>8.295381143461622E-4</v>
      </c>
      <c r="Q2112" s="158">
        <f>(1+'Parameters &amp; Main Results'!$B$31)^(1/12)-1</f>
        <v>4.0741237836483535E-3</v>
      </c>
      <c r="R2112" s="158">
        <f>(1+'Parameters &amp; Main Results'!$B$33)^(1/12)-1</f>
        <v>0</v>
      </c>
      <c r="S2112" s="158">
        <f>(1+'Parameters &amp; Main Results'!$B$35)^(1/12)-1</f>
        <v>0</v>
      </c>
      <c r="T2112" s="158">
        <f>(1+'Parameters &amp; Main Results'!$B$37)^(1/12)-1</f>
        <v>8.295381143461622E-4</v>
      </c>
      <c r="U2112" s="240">
        <v>0</v>
      </c>
      <c r="V2112" s="240">
        <v>0</v>
      </c>
      <c r="W2112" s="255">
        <f t="shared" ca="1" si="1980"/>
        <v>0</v>
      </c>
      <c r="X2112" s="223">
        <f>MMULT(N2112:T2112,'Parameters &amp; Main Results'!$B$12:$B$18)-'Parameters &amp; Main Results'!$B$22/12+MMULT(U2112:V2112,'Parameters &amp; Main Results'!$B$20:$B$21)</f>
        <v>3.3037006200767609E-3</v>
      </c>
      <c r="Y2112" s="223">
        <f>MMULT(N2112:T2112,'Parameters &amp; Main Results'!$C$12:$C$18)-'Parameters &amp; Main Results'!$C$22/12+MMULT(U2112:V2112,'Parameters &amp; Main Results'!$C$20:$C$21)</f>
        <v>3.7491935102617786E-3</v>
      </c>
      <c r="Z2112" s="17">
        <f t="shared" ca="1" si="1981"/>
        <v>1</v>
      </c>
      <c r="AE2112" s="252">
        <f t="shared" ca="1" si="1977"/>
        <v>0</v>
      </c>
      <c r="AF2112" s="253" t="e">
        <f t="shared" ca="1" si="1978"/>
        <v>#DIV/0!</v>
      </c>
      <c r="AG2112" s="258" t="e">
        <f t="shared" ca="1" si="1979"/>
        <v>#DIV/0!</v>
      </c>
      <c r="AH2112" s="227" t="e">
        <f ca="1">IF(SUM(AG2112:OFFSET(AG2112,(-HoldAggressiveTime-1),0,,))=0,"Defensive","Aggressive")</f>
        <v>#DIV/0!</v>
      </c>
    </row>
    <row r="2113" spans="1:34" ht="13" x14ac:dyDescent="0.15">
      <c r="A2113">
        <f t="shared" si="15"/>
        <v>8</v>
      </c>
      <c r="B2113">
        <f t="shared" si="16"/>
        <v>2046</v>
      </c>
      <c r="C2113" s="70">
        <f t="shared" si="1"/>
        <v>2046.5833333331736</v>
      </c>
      <c r="D2113" s="149">
        <f t="shared" si="383"/>
        <v>53600</v>
      </c>
      <c r="N2113" s="157">
        <f>(1+'Parameters &amp; Main Results'!$B$25)^(1/12)-1</f>
        <v>4.0741237836483535E-3</v>
      </c>
      <c r="O2113" s="157">
        <f>(1+'Parameters &amp; Main Results'!$B$27)^(1/12)-1</f>
        <v>1.2414877164492744E-3</v>
      </c>
      <c r="P2113" s="157">
        <f>(1+'Parameters &amp; Main Results'!$B$29)^(1/12)-1</f>
        <v>8.295381143461622E-4</v>
      </c>
      <c r="Q2113" s="158">
        <f>(1+'Parameters &amp; Main Results'!$B$31)^(1/12)-1</f>
        <v>4.0741237836483535E-3</v>
      </c>
      <c r="R2113" s="158">
        <f>(1+'Parameters &amp; Main Results'!$B$33)^(1/12)-1</f>
        <v>0</v>
      </c>
      <c r="S2113" s="158">
        <f>(1+'Parameters &amp; Main Results'!$B$35)^(1/12)-1</f>
        <v>0</v>
      </c>
      <c r="T2113" s="158">
        <f>(1+'Parameters &amp; Main Results'!$B$37)^(1/12)-1</f>
        <v>8.295381143461622E-4</v>
      </c>
      <c r="U2113" s="240">
        <v>0</v>
      </c>
      <c r="V2113" s="240">
        <v>0</v>
      </c>
      <c r="W2113" s="255">
        <f t="shared" ca="1" si="1980"/>
        <v>0</v>
      </c>
      <c r="X2113" s="223">
        <f>MMULT(N2113:T2113,'Parameters &amp; Main Results'!$B$12:$B$18)-'Parameters &amp; Main Results'!$B$22/12+MMULT(U2113:V2113,'Parameters &amp; Main Results'!$B$20:$B$21)</f>
        <v>3.3037006200767609E-3</v>
      </c>
      <c r="Y2113" s="223">
        <f>MMULT(N2113:T2113,'Parameters &amp; Main Results'!$C$12:$C$18)-'Parameters &amp; Main Results'!$C$22/12+MMULT(U2113:V2113,'Parameters &amp; Main Results'!$C$20:$C$21)</f>
        <v>3.7491935102617786E-3</v>
      </c>
      <c r="Z2113" s="17">
        <f t="shared" ca="1" si="1981"/>
        <v>1</v>
      </c>
      <c r="AE2113" s="252">
        <f t="shared" ca="1" si="1977"/>
        <v>0</v>
      </c>
      <c r="AF2113" s="253" t="e">
        <f t="shared" ca="1" si="1978"/>
        <v>#DIV/0!</v>
      </c>
      <c r="AG2113" s="258" t="e">
        <f t="shared" ca="1" si="1979"/>
        <v>#DIV/0!</v>
      </c>
      <c r="AH2113" s="227" t="e">
        <f ca="1">IF(SUM(AG2113:OFFSET(AG2113,(-HoldAggressiveTime-1),0,,))=0,"Defensive","Aggressive")</f>
        <v>#DIV/0!</v>
      </c>
    </row>
    <row r="2114" spans="1:34" ht="13" x14ac:dyDescent="0.15">
      <c r="A2114">
        <f t="shared" si="15"/>
        <v>9</v>
      </c>
      <c r="B2114">
        <f t="shared" si="16"/>
        <v>2046</v>
      </c>
      <c r="C2114" s="70">
        <f t="shared" si="1"/>
        <v>2046.6666666665069</v>
      </c>
      <c r="D2114" s="149">
        <f t="shared" si="383"/>
        <v>53631</v>
      </c>
      <c r="N2114" s="157">
        <f>(1+'Parameters &amp; Main Results'!$B$25)^(1/12)-1</f>
        <v>4.0741237836483535E-3</v>
      </c>
      <c r="O2114" s="157">
        <f>(1+'Parameters &amp; Main Results'!$B$27)^(1/12)-1</f>
        <v>1.2414877164492744E-3</v>
      </c>
      <c r="P2114" s="157">
        <f>(1+'Parameters &amp; Main Results'!$B$29)^(1/12)-1</f>
        <v>8.295381143461622E-4</v>
      </c>
      <c r="Q2114" s="158">
        <f>(1+'Parameters &amp; Main Results'!$B$31)^(1/12)-1</f>
        <v>4.0741237836483535E-3</v>
      </c>
      <c r="R2114" s="158">
        <f>(1+'Parameters &amp; Main Results'!$B$33)^(1/12)-1</f>
        <v>0</v>
      </c>
      <c r="S2114" s="158">
        <f>(1+'Parameters &amp; Main Results'!$B$35)^(1/12)-1</f>
        <v>0</v>
      </c>
      <c r="T2114" s="158">
        <f>(1+'Parameters &amp; Main Results'!$B$37)^(1/12)-1</f>
        <v>8.295381143461622E-4</v>
      </c>
      <c r="U2114" s="240">
        <v>0</v>
      </c>
      <c r="V2114" s="240">
        <v>0</v>
      </c>
      <c r="W2114" s="255">
        <f t="shared" ca="1" si="1980"/>
        <v>0</v>
      </c>
      <c r="X2114" s="223">
        <f>MMULT(N2114:T2114,'Parameters &amp; Main Results'!$B$12:$B$18)-'Parameters &amp; Main Results'!$B$22/12+MMULT(U2114:V2114,'Parameters &amp; Main Results'!$B$20:$B$21)</f>
        <v>3.3037006200767609E-3</v>
      </c>
      <c r="Y2114" s="223">
        <f>MMULT(N2114:T2114,'Parameters &amp; Main Results'!$C$12:$C$18)-'Parameters &amp; Main Results'!$C$22/12+MMULT(U2114:V2114,'Parameters &amp; Main Results'!$C$20:$C$21)</f>
        <v>3.7491935102617786E-3</v>
      </c>
      <c r="Z2114" s="17">
        <f t="shared" ca="1" si="1981"/>
        <v>1</v>
      </c>
      <c r="AE2114" s="252">
        <f t="shared" ca="1" si="1977"/>
        <v>0</v>
      </c>
      <c r="AF2114" s="253" t="e">
        <f t="shared" ca="1" si="1978"/>
        <v>#DIV/0!</v>
      </c>
      <c r="AG2114" s="258" t="e">
        <f t="shared" ca="1" si="1979"/>
        <v>#DIV/0!</v>
      </c>
      <c r="AH2114" s="227" t="e">
        <f ca="1">IF(SUM(AG2114:OFFSET(AG2114,(-HoldAggressiveTime-1),0,,))=0,"Defensive","Aggressive")</f>
        <v>#DIV/0!</v>
      </c>
    </row>
    <row r="2115" spans="1:34" ht="13" x14ac:dyDescent="0.15">
      <c r="A2115">
        <f t="shared" si="15"/>
        <v>10</v>
      </c>
      <c r="B2115">
        <f t="shared" si="16"/>
        <v>2046</v>
      </c>
      <c r="C2115" s="70">
        <f t="shared" si="1"/>
        <v>2046.7499999998402</v>
      </c>
      <c r="D2115" s="149">
        <f t="shared" si="383"/>
        <v>53661</v>
      </c>
      <c r="N2115" s="157">
        <f>(1+'Parameters &amp; Main Results'!$B$25)^(1/12)-1</f>
        <v>4.0741237836483535E-3</v>
      </c>
      <c r="O2115" s="157">
        <f>(1+'Parameters &amp; Main Results'!$B$27)^(1/12)-1</f>
        <v>1.2414877164492744E-3</v>
      </c>
      <c r="P2115" s="157">
        <f>(1+'Parameters &amp; Main Results'!$B$29)^(1/12)-1</f>
        <v>8.295381143461622E-4</v>
      </c>
      <c r="Q2115" s="158">
        <f>(1+'Parameters &amp; Main Results'!$B$31)^(1/12)-1</f>
        <v>4.0741237836483535E-3</v>
      </c>
      <c r="R2115" s="158">
        <f>(1+'Parameters &amp; Main Results'!$B$33)^(1/12)-1</f>
        <v>0</v>
      </c>
      <c r="S2115" s="158">
        <f>(1+'Parameters &amp; Main Results'!$B$35)^(1/12)-1</f>
        <v>0</v>
      </c>
      <c r="T2115" s="158">
        <f>(1+'Parameters &amp; Main Results'!$B$37)^(1/12)-1</f>
        <v>8.295381143461622E-4</v>
      </c>
      <c r="U2115" s="240">
        <v>0</v>
      </c>
      <c r="V2115" s="240">
        <v>0</v>
      </c>
      <c r="W2115" s="255">
        <f t="shared" ca="1" si="1980"/>
        <v>0</v>
      </c>
      <c r="X2115" s="223">
        <f>MMULT(N2115:T2115,'Parameters &amp; Main Results'!$B$12:$B$18)-'Parameters &amp; Main Results'!$B$22/12+MMULT(U2115:V2115,'Parameters &amp; Main Results'!$B$20:$B$21)</f>
        <v>3.3037006200767609E-3</v>
      </c>
      <c r="Y2115" s="223">
        <f>MMULT(N2115:T2115,'Parameters &amp; Main Results'!$C$12:$C$18)-'Parameters &amp; Main Results'!$C$22/12+MMULT(U2115:V2115,'Parameters &amp; Main Results'!$C$20:$C$21)</f>
        <v>3.7491935102617786E-3</v>
      </c>
      <c r="Z2115" s="17">
        <f t="shared" ca="1" si="1981"/>
        <v>1</v>
      </c>
      <c r="AE2115" s="252">
        <f t="shared" ca="1" si="1977"/>
        <v>0</v>
      </c>
      <c r="AF2115" s="253" t="e">
        <f t="shared" ca="1" si="1978"/>
        <v>#DIV/0!</v>
      </c>
      <c r="AG2115" s="258" t="e">
        <f t="shared" ca="1" si="1979"/>
        <v>#DIV/0!</v>
      </c>
      <c r="AH2115" s="227" t="e">
        <f ca="1">IF(SUM(AG2115:OFFSET(AG2115,(-HoldAggressiveTime-1),0,,))=0,"Defensive","Aggressive")</f>
        <v>#DIV/0!</v>
      </c>
    </row>
    <row r="2116" spans="1:34" ht="13" x14ac:dyDescent="0.15">
      <c r="A2116">
        <f t="shared" si="15"/>
        <v>11</v>
      </c>
      <c r="B2116">
        <f t="shared" si="16"/>
        <v>2046</v>
      </c>
      <c r="C2116" s="70">
        <f t="shared" si="1"/>
        <v>2046.8333333331734</v>
      </c>
      <c r="D2116" s="149">
        <f t="shared" si="383"/>
        <v>53692</v>
      </c>
      <c r="N2116" s="157">
        <f>(1+'Parameters &amp; Main Results'!$B$25)^(1/12)-1</f>
        <v>4.0741237836483535E-3</v>
      </c>
      <c r="O2116" s="157">
        <f>(1+'Parameters &amp; Main Results'!$B$27)^(1/12)-1</f>
        <v>1.2414877164492744E-3</v>
      </c>
      <c r="P2116" s="157">
        <f>(1+'Parameters &amp; Main Results'!$B$29)^(1/12)-1</f>
        <v>8.295381143461622E-4</v>
      </c>
      <c r="Q2116" s="158">
        <f>(1+'Parameters &amp; Main Results'!$B$31)^(1/12)-1</f>
        <v>4.0741237836483535E-3</v>
      </c>
      <c r="R2116" s="158">
        <f>(1+'Parameters &amp; Main Results'!$B$33)^(1/12)-1</f>
        <v>0</v>
      </c>
      <c r="S2116" s="158">
        <f>(1+'Parameters &amp; Main Results'!$B$35)^(1/12)-1</f>
        <v>0</v>
      </c>
      <c r="T2116" s="158">
        <f>(1+'Parameters &amp; Main Results'!$B$37)^(1/12)-1</f>
        <v>8.295381143461622E-4</v>
      </c>
      <c r="U2116" s="240">
        <v>0</v>
      </c>
      <c r="V2116" s="240">
        <v>0</v>
      </c>
      <c r="W2116" s="255">
        <f t="shared" ca="1" si="1980"/>
        <v>0</v>
      </c>
      <c r="X2116" s="223">
        <f>MMULT(N2116:T2116,'Parameters &amp; Main Results'!$B$12:$B$18)-'Parameters &amp; Main Results'!$B$22/12+MMULT(U2116:V2116,'Parameters &amp; Main Results'!$B$20:$B$21)</f>
        <v>3.3037006200767609E-3</v>
      </c>
      <c r="Y2116" s="223">
        <f>MMULT(N2116:T2116,'Parameters &amp; Main Results'!$C$12:$C$18)-'Parameters &amp; Main Results'!$C$22/12+MMULT(U2116:V2116,'Parameters &amp; Main Results'!$C$20:$C$21)</f>
        <v>3.7491935102617786E-3</v>
      </c>
      <c r="Z2116" s="17">
        <f t="shared" ca="1" si="1981"/>
        <v>1</v>
      </c>
      <c r="AE2116" s="252">
        <f t="shared" ca="1" si="1977"/>
        <v>0</v>
      </c>
      <c r="AF2116" s="253" t="e">
        <f t="shared" ca="1" si="1978"/>
        <v>#DIV/0!</v>
      </c>
      <c r="AG2116" s="258" t="e">
        <f t="shared" ca="1" si="1979"/>
        <v>#DIV/0!</v>
      </c>
      <c r="AH2116" s="227" t="e">
        <f ca="1">IF(SUM(AG2116:OFFSET(AG2116,(-HoldAggressiveTime-1),0,,))=0,"Defensive","Aggressive")</f>
        <v>#DIV/0!</v>
      </c>
    </row>
    <row r="2117" spans="1:34" ht="13" x14ac:dyDescent="0.15">
      <c r="A2117">
        <f t="shared" si="15"/>
        <v>12</v>
      </c>
      <c r="B2117">
        <f t="shared" si="16"/>
        <v>2046</v>
      </c>
      <c r="C2117" s="70">
        <f t="shared" si="1"/>
        <v>2046.9166666665067</v>
      </c>
      <c r="D2117" s="149">
        <f t="shared" si="383"/>
        <v>53723</v>
      </c>
      <c r="N2117" s="157">
        <f>(1+'Parameters &amp; Main Results'!$B$25)^(1/12)-1</f>
        <v>4.0741237836483535E-3</v>
      </c>
      <c r="O2117" s="157">
        <f>(1+'Parameters &amp; Main Results'!$B$27)^(1/12)-1</f>
        <v>1.2414877164492744E-3</v>
      </c>
      <c r="P2117" s="157">
        <f>(1+'Parameters &amp; Main Results'!$B$29)^(1/12)-1</f>
        <v>8.295381143461622E-4</v>
      </c>
      <c r="Q2117" s="158">
        <f>(1+'Parameters &amp; Main Results'!$B$31)^(1/12)-1</f>
        <v>4.0741237836483535E-3</v>
      </c>
      <c r="R2117" s="158">
        <f>(1+'Parameters &amp; Main Results'!$B$33)^(1/12)-1</f>
        <v>0</v>
      </c>
      <c r="S2117" s="158">
        <f>(1+'Parameters &amp; Main Results'!$B$35)^(1/12)-1</f>
        <v>0</v>
      </c>
      <c r="T2117" s="158">
        <f>(1+'Parameters &amp; Main Results'!$B$37)^(1/12)-1</f>
        <v>8.295381143461622E-4</v>
      </c>
      <c r="U2117" s="240">
        <v>0</v>
      </c>
      <c r="V2117" s="240">
        <v>0</v>
      </c>
      <c r="W2117" s="255">
        <f t="shared" ca="1" si="1980"/>
        <v>0</v>
      </c>
      <c r="X2117" s="223">
        <f>MMULT(N2117:T2117,'Parameters &amp; Main Results'!$B$12:$B$18)-'Parameters &amp; Main Results'!$B$22/12+MMULT(U2117:V2117,'Parameters &amp; Main Results'!$B$20:$B$21)</f>
        <v>3.3037006200767609E-3</v>
      </c>
      <c r="Y2117" s="223">
        <f>MMULT(N2117:T2117,'Parameters &amp; Main Results'!$C$12:$C$18)-'Parameters &amp; Main Results'!$C$22/12+MMULT(U2117:V2117,'Parameters &amp; Main Results'!$C$20:$C$21)</f>
        <v>3.7491935102617786E-3</v>
      </c>
      <c r="Z2117" s="17">
        <f t="shared" ca="1" si="1981"/>
        <v>1</v>
      </c>
      <c r="AE2117" s="252">
        <f t="shared" ca="1" si="1977"/>
        <v>0</v>
      </c>
      <c r="AF2117" s="253" t="e">
        <f t="shared" ca="1" si="1978"/>
        <v>#DIV/0!</v>
      </c>
      <c r="AG2117" s="258" t="e">
        <f t="shared" ca="1" si="1979"/>
        <v>#DIV/0!</v>
      </c>
      <c r="AH2117" s="227" t="e">
        <f ca="1">IF(SUM(AG2117:OFFSET(AG2117,(-HoldAggressiveTime-1),0,,))=0,"Defensive","Aggressive")</f>
        <v>#DIV/0!</v>
      </c>
    </row>
    <row r="2118" spans="1:34" ht="13" x14ac:dyDescent="0.15">
      <c r="A2118">
        <f t="shared" si="15"/>
        <v>1</v>
      </c>
      <c r="B2118">
        <f t="shared" si="16"/>
        <v>2047</v>
      </c>
      <c r="C2118" s="70">
        <f t="shared" si="1"/>
        <v>2046.9999999998399</v>
      </c>
      <c r="D2118" s="149">
        <f t="shared" si="383"/>
        <v>53751</v>
      </c>
      <c r="N2118" s="157">
        <f>(1+'Parameters &amp; Main Results'!$B$25)^(1/12)-1</f>
        <v>4.0741237836483535E-3</v>
      </c>
      <c r="O2118" s="157">
        <f>(1+'Parameters &amp; Main Results'!$B$27)^(1/12)-1</f>
        <v>1.2414877164492744E-3</v>
      </c>
      <c r="P2118" s="157">
        <f>(1+'Parameters &amp; Main Results'!$B$29)^(1/12)-1</f>
        <v>8.295381143461622E-4</v>
      </c>
      <c r="Q2118" s="158">
        <f>(1+'Parameters &amp; Main Results'!$B$31)^(1/12)-1</f>
        <v>4.0741237836483535E-3</v>
      </c>
      <c r="R2118" s="158">
        <f>(1+'Parameters &amp; Main Results'!$B$33)^(1/12)-1</f>
        <v>0</v>
      </c>
      <c r="S2118" s="158">
        <f>(1+'Parameters &amp; Main Results'!$B$35)^(1/12)-1</f>
        <v>0</v>
      </c>
      <c r="T2118" s="158">
        <f>(1+'Parameters &amp; Main Results'!$B$37)^(1/12)-1</f>
        <v>8.295381143461622E-4</v>
      </c>
      <c r="U2118" s="240">
        <v>0</v>
      </c>
      <c r="V2118" s="240">
        <v>0</v>
      </c>
      <c r="W2118" s="255">
        <f t="shared" ca="1" si="1980"/>
        <v>0</v>
      </c>
      <c r="X2118" s="223">
        <f>MMULT(N2118:T2118,'Parameters &amp; Main Results'!$B$12:$B$18)-'Parameters &amp; Main Results'!$B$22/12+MMULT(U2118:V2118,'Parameters &amp; Main Results'!$B$20:$B$21)</f>
        <v>3.3037006200767609E-3</v>
      </c>
      <c r="Y2118" s="223">
        <f>MMULT(N2118:T2118,'Parameters &amp; Main Results'!$C$12:$C$18)-'Parameters &amp; Main Results'!$C$22/12+MMULT(U2118:V2118,'Parameters &amp; Main Results'!$C$20:$C$21)</f>
        <v>3.7491935102617786E-3</v>
      </c>
      <c r="Z2118" s="17">
        <f t="shared" ca="1" si="1981"/>
        <v>1</v>
      </c>
      <c r="AE2118" s="252">
        <f t="shared" ca="1" si="1977"/>
        <v>0</v>
      </c>
      <c r="AF2118" s="253" t="e">
        <f t="shared" ca="1" si="1978"/>
        <v>#DIV/0!</v>
      </c>
      <c r="AG2118" s="258" t="e">
        <f t="shared" ca="1" si="1979"/>
        <v>#DIV/0!</v>
      </c>
      <c r="AH2118" s="227" t="e">
        <f ca="1">IF(SUM(AG2118:OFFSET(AG2118,(-HoldAggressiveTime-1),0,,))=0,"Defensive","Aggressive")</f>
        <v>#DIV/0!</v>
      </c>
    </row>
    <row r="2119" spans="1:34" ht="13" x14ac:dyDescent="0.15">
      <c r="A2119">
        <f t="shared" si="15"/>
        <v>2</v>
      </c>
      <c r="B2119">
        <f t="shared" si="16"/>
        <v>2047</v>
      </c>
      <c r="C2119" s="70">
        <f t="shared" si="1"/>
        <v>2047.0833333331732</v>
      </c>
      <c r="D2119" s="149">
        <f t="shared" si="383"/>
        <v>53782</v>
      </c>
      <c r="N2119" s="157">
        <f>(1+'Parameters &amp; Main Results'!$B$25)^(1/12)-1</f>
        <v>4.0741237836483535E-3</v>
      </c>
      <c r="O2119" s="157">
        <f>(1+'Parameters &amp; Main Results'!$B$27)^(1/12)-1</f>
        <v>1.2414877164492744E-3</v>
      </c>
      <c r="P2119" s="157">
        <f>(1+'Parameters &amp; Main Results'!$B$29)^(1/12)-1</f>
        <v>8.295381143461622E-4</v>
      </c>
      <c r="Q2119" s="158">
        <f>(1+'Parameters &amp; Main Results'!$B$31)^(1/12)-1</f>
        <v>4.0741237836483535E-3</v>
      </c>
      <c r="R2119" s="158">
        <f>(1+'Parameters &amp; Main Results'!$B$33)^(1/12)-1</f>
        <v>0</v>
      </c>
      <c r="S2119" s="158">
        <f>(1+'Parameters &amp; Main Results'!$B$35)^(1/12)-1</f>
        <v>0</v>
      </c>
      <c r="T2119" s="158">
        <f>(1+'Parameters &amp; Main Results'!$B$37)^(1/12)-1</f>
        <v>8.295381143461622E-4</v>
      </c>
      <c r="U2119" s="240">
        <v>0</v>
      </c>
      <c r="V2119" s="240">
        <v>0</v>
      </c>
      <c r="W2119" s="255">
        <f t="shared" ca="1" si="1980"/>
        <v>0</v>
      </c>
      <c r="X2119" s="223">
        <f>MMULT(N2119:T2119,'Parameters &amp; Main Results'!$B$12:$B$18)-'Parameters &amp; Main Results'!$B$22/12+MMULT(U2119:V2119,'Parameters &amp; Main Results'!$B$20:$B$21)</f>
        <v>3.3037006200767609E-3</v>
      </c>
      <c r="Y2119" s="223">
        <f>MMULT(N2119:T2119,'Parameters &amp; Main Results'!$C$12:$C$18)-'Parameters &amp; Main Results'!$C$22/12+MMULT(U2119:V2119,'Parameters &amp; Main Results'!$C$20:$C$21)</f>
        <v>3.7491935102617786E-3</v>
      </c>
      <c r="Z2119" s="17">
        <f t="shared" ca="1" si="1981"/>
        <v>1</v>
      </c>
      <c r="AE2119" s="252">
        <f t="shared" ca="1" si="1977"/>
        <v>0</v>
      </c>
      <c r="AF2119" s="253" t="e">
        <f t="shared" ca="1" si="1978"/>
        <v>#DIV/0!</v>
      </c>
      <c r="AG2119" s="258" t="e">
        <f t="shared" ca="1" si="1979"/>
        <v>#DIV/0!</v>
      </c>
      <c r="AH2119" s="227" t="e">
        <f ca="1">IF(SUM(AG2119:OFFSET(AG2119,(-HoldAggressiveTime-1),0,,))=0,"Defensive","Aggressive")</f>
        <v>#DIV/0!</v>
      </c>
    </row>
    <row r="2120" spans="1:34" ht="13" x14ac:dyDescent="0.15">
      <c r="A2120">
        <f t="shared" si="15"/>
        <v>3</v>
      </c>
      <c r="B2120">
        <f t="shared" si="16"/>
        <v>2047</v>
      </c>
      <c r="C2120" s="70">
        <f t="shared" si="1"/>
        <v>2047.1666666665064</v>
      </c>
      <c r="D2120" s="149">
        <f t="shared" si="383"/>
        <v>53812</v>
      </c>
      <c r="N2120" s="157">
        <f>(1+'Parameters &amp; Main Results'!$B$25)^(1/12)-1</f>
        <v>4.0741237836483535E-3</v>
      </c>
      <c r="O2120" s="157">
        <f>(1+'Parameters &amp; Main Results'!$B$27)^(1/12)-1</f>
        <v>1.2414877164492744E-3</v>
      </c>
      <c r="P2120" s="157">
        <f>(1+'Parameters &amp; Main Results'!$B$29)^(1/12)-1</f>
        <v>8.295381143461622E-4</v>
      </c>
      <c r="Q2120" s="158">
        <f>(1+'Parameters &amp; Main Results'!$B$31)^(1/12)-1</f>
        <v>4.0741237836483535E-3</v>
      </c>
      <c r="R2120" s="158">
        <f>(1+'Parameters &amp; Main Results'!$B$33)^(1/12)-1</f>
        <v>0</v>
      </c>
      <c r="S2120" s="158">
        <f>(1+'Parameters &amp; Main Results'!$B$35)^(1/12)-1</f>
        <v>0</v>
      </c>
      <c r="T2120" s="158">
        <f>(1+'Parameters &amp; Main Results'!$B$37)^(1/12)-1</f>
        <v>8.295381143461622E-4</v>
      </c>
      <c r="U2120" s="240">
        <v>0</v>
      </c>
      <c r="V2120" s="240">
        <v>0</v>
      </c>
      <c r="W2120" s="255">
        <f t="shared" ca="1" si="1980"/>
        <v>0</v>
      </c>
      <c r="X2120" s="223">
        <f>MMULT(N2120:T2120,'Parameters &amp; Main Results'!$B$12:$B$18)-'Parameters &amp; Main Results'!$B$22/12+MMULT(U2120:V2120,'Parameters &amp; Main Results'!$B$20:$B$21)</f>
        <v>3.3037006200767609E-3</v>
      </c>
      <c r="Y2120" s="223">
        <f>MMULT(N2120:T2120,'Parameters &amp; Main Results'!$C$12:$C$18)-'Parameters &amp; Main Results'!$C$22/12+MMULT(U2120:V2120,'Parameters &amp; Main Results'!$C$20:$C$21)</f>
        <v>3.7491935102617786E-3</v>
      </c>
      <c r="Z2120" s="17">
        <f t="shared" ca="1" si="1981"/>
        <v>1</v>
      </c>
      <c r="AE2120" s="252">
        <f t="shared" ca="1" si="1977"/>
        <v>0</v>
      </c>
      <c r="AF2120" s="253" t="e">
        <f t="shared" ca="1" si="1978"/>
        <v>#DIV/0!</v>
      </c>
      <c r="AG2120" s="258" t="e">
        <f t="shared" ca="1" si="1979"/>
        <v>#DIV/0!</v>
      </c>
      <c r="AH2120" s="227" t="e">
        <f ca="1">IF(SUM(AG2120:OFFSET(AG2120,(-HoldAggressiveTime-1),0,,))=0,"Defensive","Aggressive")</f>
        <v>#DIV/0!</v>
      </c>
    </row>
    <row r="2121" spans="1:34" ht="13" x14ac:dyDescent="0.15">
      <c r="A2121">
        <f t="shared" si="15"/>
        <v>4</v>
      </c>
      <c r="B2121">
        <f t="shared" si="16"/>
        <v>2047</v>
      </c>
      <c r="C2121" s="70">
        <f t="shared" si="1"/>
        <v>2047.2499999998397</v>
      </c>
      <c r="D2121" s="149">
        <f t="shared" si="383"/>
        <v>53843</v>
      </c>
      <c r="N2121" s="157">
        <f>(1+'Parameters &amp; Main Results'!$B$25)^(1/12)-1</f>
        <v>4.0741237836483535E-3</v>
      </c>
      <c r="O2121" s="157">
        <f>(1+'Parameters &amp; Main Results'!$B$27)^(1/12)-1</f>
        <v>1.2414877164492744E-3</v>
      </c>
      <c r="P2121" s="157">
        <f>(1+'Parameters &amp; Main Results'!$B$29)^(1/12)-1</f>
        <v>8.295381143461622E-4</v>
      </c>
      <c r="Q2121" s="158">
        <f>(1+'Parameters &amp; Main Results'!$B$31)^(1/12)-1</f>
        <v>4.0741237836483535E-3</v>
      </c>
      <c r="R2121" s="158">
        <f>(1+'Parameters &amp; Main Results'!$B$33)^(1/12)-1</f>
        <v>0</v>
      </c>
      <c r="S2121" s="158">
        <f>(1+'Parameters &amp; Main Results'!$B$35)^(1/12)-1</f>
        <v>0</v>
      </c>
      <c r="T2121" s="158">
        <f>(1+'Parameters &amp; Main Results'!$B$37)^(1/12)-1</f>
        <v>8.295381143461622E-4</v>
      </c>
      <c r="U2121" s="240">
        <v>0</v>
      </c>
      <c r="V2121" s="240">
        <v>0</v>
      </c>
      <c r="W2121" s="255">
        <f t="shared" ca="1" si="1980"/>
        <v>0</v>
      </c>
      <c r="X2121" s="223">
        <f>MMULT(N2121:T2121,'Parameters &amp; Main Results'!$B$12:$B$18)-'Parameters &amp; Main Results'!$B$22/12+MMULT(U2121:V2121,'Parameters &amp; Main Results'!$B$20:$B$21)</f>
        <v>3.3037006200767609E-3</v>
      </c>
      <c r="Y2121" s="223">
        <f>MMULT(N2121:T2121,'Parameters &amp; Main Results'!$C$12:$C$18)-'Parameters &amp; Main Results'!$C$22/12+MMULT(U2121:V2121,'Parameters &amp; Main Results'!$C$20:$C$21)</f>
        <v>3.7491935102617786E-3</v>
      </c>
      <c r="Z2121" s="17">
        <f t="shared" ca="1" si="1981"/>
        <v>1</v>
      </c>
      <c r="AE2121" s="252">
        <f t="shared" ca="1" si="1977"/>
        <v>0</v>
      </c>
      <c r="AF2121" s="253" t="e">
        <f t="shared" ca="1" si="1978"/>
        <v>#DIV/0!</v>
      </c>
      <c r="AG2121" s="258" t="e">
        <f t="shared" ca="1" si="1979"/>
        <v>#DIV/0!</v>
      </c>
      <c r="AH2121" s="227" t="e">
        <f ca="1">IF(SUM(AG2121:OFFSET(AG2121,(-HoldAggressiveTime-1),0,,))=0,"Defensive","Aggressive")</f>
        <v>#DIV/0!</v>
      </c>
    </row>
    <row r="2122" spans="1:34" ht="13" x14ac:dyDescent="0.15">
      <c r="A2122">
        <f t="shared" si="15"/>
        <v>5</v>
      </c>
      <c r="B2122">
        <f t="shared" si="16"/>
        <v>2047</v>
      </c>
      <c r="C2122" s="70">
        <f t="shared" si="1"/>
        <v>2047.333333333173</v>
      </c>
      <c r="D2122" s="149">
        <f t="shared" si="383"/>
        <v>53873</v>
      </c>
      <c r="N2122" s="157">
        <f>(1+'Parameters &amp; Main Results'!$B$25)^(1/12)-1</f>
        <v>4.0741237836483535E-3</v>
      </c>
      <c r="O2122" s="157">
        <f>(1+'Parameters &amp; Main Results'!$B$27)^(1/12)-1</f>
        <v>1.2414877164492744E-3</v>
      </c>
      <c r="P2122" s="157">
        <f>(1+'Parameters &amp; Main Results'!$B$29)^(1/12)-1</f>
        <v>8.295381143461622E-4</v>
      </c>
      <c r="Q2122" s="158">
        <f>(1+'Parameters &amp; Main Results'!$B$31)^(1/12)-1</f>
        <v>4.0741237836483535E-3</v>
      </c>
      <c r="R2122" s="158">
        <f>(1+'Parameters &amp; Main Results'!$B$33)^(1/12)-1</f>
        <v>0</v>
      </c>
      <c r="S2122" s="158">
        <f>(1+'Parameters &amp; Main Results'!$B$35)^(1/12)-1</f>
        <v>0</v>
      </c>
      <c r="T2122" s="158">
        <f>(1+'Parameters &amp; Main Results'!$B$37)^(1/12)-1</f>
        <v>8.295381143461622E-4</v>
      </c>
      <c r="U2122" s="240">
        <v>0</v>
      </c>
      <c r="V2122" s="240">
        <v>0</v>
      </c>
      <c r="W2122" s="255">
        <f t="shared" ca="1" si="1980"/>
        <v>0</v>
      </c>
      <c r="X2122" s="223">
        <f>MMULT(N2122:T2122,'Parameters &amp; Main Results'!$B$12:$B$18)-'Parameters &amp; Main Results'!$B$22/12+MMULT(U2122:V2122,'Parameters &amp; Main Results'!$B$20:$B$21)</f>
        <v>3.3037006200767609E-3</v>
      </c>
      <c r="Y2122" s="223">
        <f>MMULT(N2122:T2122,'Parameters &amp; Main Results'!$C$12:$C$18)-'Parameters &amp; Main Results'!$C$22/12+MMULT(U2122:V2122,'Parameters &amp; Main Results'!$C$20:$C$21)</f>
        <v>3.7491935102617786E-3</v>
      </c>
      <c r="Z2122" s="17">
        <f t="shared" ca="1" si="1981"/>
        <v>1</v>
      </c>
      <c r="AE2122" s="252">
        <f t="shared" ca="1" si="1977"/>
        <v>0</v>
      </c>
      <c r="AF2122" s="253" t="e">
        <f t="shared" ca="1" si="1978"/>
        <v>#DIV/0!</v>
      </c>
      <c r="AG2122" s="258" t="e">
        <f t="shared" ca="1" si="1979"/>
        <v>#DIV/0!</v>
      </c>
      <c r="AH2122" s="227" t="e">
        <f ca="1">IF(SUM(AG2122:OFFSET(AG2122,(-HoldAggressiveTime-1),0,,))=0,"Defensive","Aggressive")</f>
        <v>#DIV/0!</v>
      </c>
    </row>
    <row r="2123" spans="1:34" ht="13" x14ac:dyDescent="0.15">
      <c r="A2123">
        <f t="shared" si="15"/>
        <v>6</v>
      </c>
      <c r="B2123">
        <f t="shared" si="16"/>
        <v>2047</v>
      </c>
      <c r="C2123" s="70">
        <f t="shared" si="1"/>
        <v>2047.4166666665062</v>
      </c>
      <c r="D2123" s="149">
        <f t="shared" si="383"/>
        <v>53904</v>
      </c>
      <c r="N2123" s="157">
        <f>(1+'Parameters &amp; Main Results'!$B$25)^(1/12)-1</f>
        <v>4.0741237836483535E-3</v>
      </c>
      <c r="O2123" s="157">
        <f>(1+'Parameters &amp; Main Results'!$B$27)^(1/12)-1</f>
        <v>1.2414877164492744E-3</v>
      </c>
      <c r="P2123" s="157">
        <f>(1+'Parameters &amp; Main Results'!$B$29)^(1/12)-1</f>
        <v>8.295381143461622E-4</v>
      </c>
      <c r="Q2123" s="158">
        <f>(1+'Parameters &amp; Main Results'!$B$31)^(1/12)-1</f>
        <v>4.0741237836483535E-3</v>
      </c>
      <c r="R2123" s="158">
        <f>(1+'Parameters &amp; Main Results'!$B$33)^(1/12)-1</f>
        <v>0</v>
      </c>
      <c r="S2123" s="158">
        <f>(1+'Parameters &amp; Main Results'!$B$35)^(1/12)-1</f>
        <v>0</v>
      </c>
      <c r="T2123" s="158">
        <f>(1+'Parameters &amp; Main Results'!$B$37)^(1/12)-1</f>
        <v>8.295381143461622E-4</v>
      </c>
      <c r="U2123" s="240">
        <v>0</v>
      </c>
      <c r="V2123" s="240">
        <v>0</v>
      </c>
      <c r="W2123" s="255">
        <f t="shared" ca="1" si="1980"/>
        <v>0</v>
      </c>
      <c r="X2123" s="223">
        <f>MMULT(N2123:T2123,'Parameters &amp; Main Results'!$B$12:$B$18)-'Parameters &amp; Main Results'!$B$22/12+MMULT(U2123:V2123,'Parameters &amp; Main Results'!$B$20:$B$21)</f>
        <v>3.3037006200767609E-3</v>
      </c>
      <c r="Y2123" s="223">
        <f>MMULT(N2123:T2123,'Parameters &amp; Main Results'!$C$12:$C$18)-'Parameters &amp; Main Results'!$C$22/12+MMULT(U2123:V2123,'Parameters &amp; Main Results'!$C$20:$C$21)</f>
        <v>3.7491935102617786E-3</v>
      </c>
      <c r="Z2123" s="17">
        <f t="shared" ca="1" si="1981"/>
        <v>1</v>
      </c>
      <c r="AE2123" s="252">
        <f t="shared" ca="1" si="1977"/>
        <v>0</v>
      </c>
      <c r="AF2123" s="253" t="e">
        <f t="shared" ca="1" si="1978"/>
        <v>#DIV/0!</v>
      </c>
      <c r="AG2123" s="258" t="e">
        <f t="shared" ca="1" si="1979"/>
        <v>#DIV/0!</v>
      </c>
      <c r="AH2123" s="227" t="e">
        <f ca="1">IF(SUM(AG2123:OFFSET(AG2123,(-HoldAggressiveTime-1),0,,))=0,"Defensive","Aggressive")</f>
        <v>#DIV/0!</v>
      </c>
    </row>
    <row r="2124" spans="1:34" ht="13" x14ac:dyDescent="0.15">
      <c r="A2124">
        <f t="shared" si="15"/>
        <v>7</v>
      </c>
      <c r="B2124">
        <f t="shared" si="16"/>
        <v>2047</v>
      </c>
      <c r="C2124" s="70">
        <f t="shared" si="1"/>
        <v>2047.4999999998395</v>
      </c>
      <c r="D2124" s="149">
        <f t="shared" si="383"/>
        <v>53935</v>
      </c>
      <c r="N2124" s="157">
        <f>(1+'Parameters &amp; Main Results'!$B$25)^(1/12)-1</f>
        <v>4.0741237836483535E-3</v>
      </c>
      <c r="O2124" s="157">
        <f>(1+'Parameters &amp; Main Results'!$B$27)^(1/12)-1</f>
        <v>1.2414877164492744E-3</v>
      </c>
      <c r="P2124" s="157">
        <f>(1+'Parameters &amp; Main Results'!$B$29)^(1/12)-1</f>
        <v>8.295381143461622E-4</v>
      </c>
      <c r="Q2124" s="158">
        <f>(1+'Parameters &amp; Main Results'!$B$31)^(1/12)-1</f>
        <v>4.0741237836483535E-3</v>
      </c>
      <c r="R2124" s="158">
        <f>(1+'Parameters &amp; Main Results'!$B$33)^(1/12)-1</f>
        <v>0</v>
      </c>
      <c r="S2124" s="158">
        <f>(1+'Parameters &amp; Main Results'!$B$35)^(1/12)-1</f>
        <v>0</v>
      </c>
      <c r="T2124" s="158">
        <f>(1+'Parameters &amp; Main Results'!$B$37)^(1/12)-1</f>
        <v>8.295381143461622E-4</v>
      </c>
      <c r="U2124" s="240">
        <v>0</v>
      </c>
      <c r="V2124" s="240">
        <v>0</v>
      </c>
      <c r="W2124" s="255">
        <f t="shared" ca="1" si="1980"/>
        <v>0</v>
      </c>
      <c r="X2124" s="223">
        <f>MMULT(N2124:T2124,'Parameters &amp; Main Results'!$B$12:$B$18)-'Parameters &amp; Main Results'!$B$22/12+MMULT(U2124:V2124,'Parameters &amp; Main Results'!$B$20:$B$21)</f>
        <v>3.3037006200767609E-3</v>
      </c>
      <c r="Y2124" s="223">
        <f>MMULT(N2124:T2124,'Parameters &amp; Main Results'!$C$12:$C$18)-'Parameters &amp; Main Results'!$C$22/12+MMULT(U2124:V2124,'Parameters &amp; Main Results'!$C$20:$C$21)</f>
        <v>3.7491935102617786E-3</v>
      </c>
      <c r="Z2124" s="17">
        <f t="shared" ca="1" si="1981"/>
        <v>1</v>
      </c>
      <c r="AE2124" s="252">
        <f t="shared" ca="1" si="1977"/>
        <v>0</v>
      </c>
      <c r="AF2124" s="253" t="e">
        <f t="shared" ca="1" si="1978"/>
        <v>#DIV/0!</v>
      </c>
      <c r="AG2124" s="258" t="e">
        <f t="shared" ca="1" si="1979"/>
        <v>#DIV/0!</v>
      </c>
      <c r="AH2124" s="227" t="e">
        <f ca="1">IF(SUM(AG2124:OFFSET(AG2124,(-HoldAggressiveTime-1),0,,))=0,"Defensive","Aggressive")</f>
        <v>#DIV/0!</v>
      </c>
    </row>
    <row r="2125" spans="1:34" ht="13" x14ac:dyDescent="0.15">
      <c r="A2125">
        <f t="shared" si="15"/>
        <v>8</v>
      </c>
      <c r="B2125">
        <f t="shared" si="16"/>
        <v>2047</v>
      </c>
      <c r="C2125" s="70">
        <f t="shared" si="1"/>
        <v>2047.5833333331727</v>
      </c>
      <c r="D2125" s="149">
        <f t="shared" si="383"/>
        <v>53965</v>
      </c>
      <c r="N2125" s="157">
        <f>(1+'Parameters &amp; Main Results'!$B$25)^(1/12)-1</f>
        <v>4.0741237836483535E-3</v>
      </c>
      <c r="O2125" s="157">
        <f>(1+'Parameters &amp; Main Results'!$B$27)^(1/12)-1</f>
        <v>1.2414877164492744E-3</v>
      </c>
      <c r="P2125" s="157">
        <f>(1+'Parameters &amp; Main Results'!$B$29)^(1/12)-1</f>
        <v>8.295381143461622E-4</v>
      </c>
      <c r="Q2125" s="158">
        <f>(1+'Parameters &amp; Main Results'!$B$31)^(1/12)-1</f>
        <v>4.0741237836483535E-3</v>
      </c>
      <c r="R2125" s="158">
        <f>(1+'Parameters &amp; Main Results'!$B$33)^(1/12)-1</f>
        <v>0</v>
      </c>
      <c r="S2125" s="158">
        <f>(1+'Parameters &amp; Main Results'!$B$35)^(1/12)-1</f>
        <v>0</v>
      </c>
      <c r="T2125" s="158">
        <f>(1+'Parameters &amp; Main Results'!$B$37)^(1/12)-1</f>
        <v>8.295381143461622E-4</v>
      </c>
      <c r="U2125" s="240">
        <v>0</v>
      </c>
      <c r="V2125" s="240">
        <v>0</v>
      </c>
      <c r="W2125" s="255">
        <f t="shared" ca="1" si="1980"/>
        <v>0</v>
      </c>
      <c r="X2125" s="223">
        <f>MMULT(N2125:T2125,'Parameters &amp; Main Results'!$B$12:$B$18)-'Parameters &amp; Main Results'!$B$22/12+MMULT(U2125:V2125,'Parameters &amp; Main Results'!$B$20:$B$21)</f>
        <v>3.3037006200767609E-3</v>
      </c>
      <c r="Y2125" s="223">
        <f>MMULT(N2125:T2125,'Parameters &amp; Main Results'!$C$12:$C$18)-'Parameters &amp; Main Results'!$C$22/12+MMULT(U2125:V2125,'Parameters &amp; Main Results'!$C$20:$C$21)</f>
        <v>3.7491935102617786E-3</v>
      </c>
      <c r="Z2125" s="17">
        <f t="shared" ca="1" si="1981"/>
        <v>1</v>
      </c>
      <c r="AE2125" s="252">
        <f t="shared" ca="1" si="1977"/>
        <v>0</v>
      </c>
      <c r="AF2125" s="253" t="e">
        <f t="shared" ca="1" si="1978"/>
        <v>#DIV/0!</v>
      </c>
      <c r="AG2125" s="258" t="e">
        <f t="shared" ca="1" si="1979"/>
        <v>#DIV/0!</v>
      </c>
      <c r="AH2125" s="227" t="e">
        <f ca="1">IF(SUM(AG2125:OFFSET(AG2125,(-HoldAggressiveTime-1),0,,))=0,"Defensive","Aggressive")</f>
        <v>#DIV/0!</v>
      </c>
    </row>
    <row r="2126" spans="1:34" ht="13" x14ac:dyDescent="0.15">
      <c r="A2126">
        <f t="shared" si="15"/>
        <v>9</v>
      </c>
      <c r="B2126">
        <f t="shared" si="16"/>
        <v>2047</v>
      </c>
      <c r="C2126" s="70">
        <f t="shared" si="1"/>
        <v>2047.666666666506</v>
      </c>
      <c r="D2126" s="149">
        <f t="shared" si="383"/>
        <v>53996</v>
      </c>
      <c r="N2126" s="157">
        <f>(1+'Parameters &amp; Main Results'!$B$25)^(1/12)-1</f>
        <v>4.0741237836483535E-3</v>
      </c>
      <c r="O2126" s="157">
        <f>(1+'Parameters &amp; Main Results'!$B$27)^(1/12)-1</f>
        <v>1.2414877164492744E-3</v>
      </c>
      <c r="P2126" s="157">
        <f>(1+'Parameters &amp; Main Results'!$B$29)^(1/12)-1</f>
        <v>8.295381143461622E-4</v>
      </c>
      <c r="Q2126" s="158">
        <f>(1+'Parameters &amp; Main Results'!$B$31)^(1/12)-1</f>
        <v>4.0741237836483535E-3</v>
      </c>
      <c r="R2126" s="158">
        <f>(1+'Parameters &amp; Main Results'!$B$33)^(1/12)-1</f>
        <v>0</v>
      </c>
      <c r="S2126" s="158">
        <f>(1+'Parameters &amp; Main Results'!$B$35)^(1/12)-1</f>
        <v>0</v>
      </c>
      <c r="T2126" s="158">
        <f>(1+'Parameters &amp; Main Results'!$B$37)^(1/12)-1</f>
        <v>8.295381143461622E-4</v>
      </c>
      <c r="U2126" s="240">
        <v>0</v>
      </c>
      <c r="V2126" s="240">
        <v>0</v>
      </c>
      <c r="W2126" s="255">
        <f t="shared" ca="1" si="1980"/>
        <v>0</v>
      </c>
      <c r="X2126" s="223">
        <f>MMULT(N2126:T2126,'Parameters &amp; Main Results'!$B$12:$B$18)-'Parameters &amp; Main Results'!$B$22/12+MMULT(U2126:V2126,'Parameters &amp; Main Results'!$B$20:$B$21)</f>
        <v>3.3037006200767609E-3</v>
      </c>
      <c r="Y2126" s="223">
        <f>MMULT(N2126:T2126,'Parameters &amp; Main Results'!$C$12:$C$18)-'Parameters &amp; Main Results'!$C$22/12+MMULT(U2126:V2126,'Parameters &amp; Main Results'!$C$20:$C$21)</f>
        <v>3.7491935102617786E-3</v>
      </c>
      <c r="Z2126" s="17">
        <f t="shared" ca="1" si="1981"/>
        <v>1</v>
      </c>
      <c r="AE2126" s="252">
        <f t="shared" ca="1" si="1977"/>
        <v>0</v>
      </c>
      <c r="AF2126" s="253" t="e">
        <f t="shared" ca="1" si="1978"/>
        <v>#DIV/0!</v>
      </c>
      <c r="AG2126" s="258" t="e">
        <f t="shared" ca="1" si="1979"/>
        <v>#DIV/0!</v>
      </c>
      <c r="AH2126" s="227" t="e">
        <f ca="1">IF(SUM(AG2126:OFFSET(AG2126,(-HoldAggressiveTime-1),0,,))=0,"Defensive","Aggressive")</f>
        <v>#DIV/0!</v>
      </c>
    </row>
    <row r="2127" spans="1:34" ht="13" x14ac:dyDescent="0.15">
      <c r="A2127">
        <f t="shared" si="15"/>
        <v>10</v>
      </c>
      <c r="B2127">
        <f t="shared" si="16"/>
        <v>2047</v>
      </c>
      <c r="C2127" s="70">
        <f t="shared" si="1"/>
        <v>2047.7499999998392</v>
      </c>
      <c r="D2127" s="149">
        <f t="shared" si="383"/>
        <v>54026</v>
      </c>
      <c r="N2127" s="157">
        <f>(1+'Parameters &amp; Main Results'!$B$25)^(1/12)-1</f>
        <v>4.0741237836483535E-3</v>
      </c>
      <c r="O2127" s="157">
        <f>(1+'Parameters &amp; Main Results'!$B$27)^(1/12)-1</f>
        <v>1.2414877164492744E-3</v>
      </c>
      <c r="P2127" s="157">
        <f>(1+'Parameters &amp; Main Results'!$B$29)^(1/12)-1</f>
        <v>8.295381143461622E-4</v>
      </c>
      <c r="Q2127" s="158">
        <f>(1+'Parameters &amp; Main Results'!$B$31)^(1/12)-1</f>
        <v>4.0741237836483535E-3</v>
      </c>
      <c r="R2127" s="158">
        <f>(1+'Parameters &amp; Main Results'!$B$33)^(1/12)-1</f>
        <v>0</v>
      </c>
      <c r="S2127" s="158">
        <f>(1+'Parameters &amp; Main Results'!$B$35)^(1/12)-1</f>
        <v>0</v>
      </c>
      <c r="T2127" s="158">
        <f>(1+'Parameters &amp; Main Results'!$B$37)^(1/12)-1</f>
        <v>8.295381143461622E-4</v>
      </c>
      <c r="U2127" s="240">
        <v>0</v>
      </c>
      <c r="V2127" s="240">
        <v>0</v>
      </c>
      <c r="W2127" s="255">
        <f t="shared" ca="1" si="1980"/>
        <v>0</v>
      </c>
      <c r="X2127" s="223">
        <f>MMULT(N2127:T2127,'Parameters &amp; Main Results'!$B$12:$B$18)-'Parameters &amp; Main Results'!$B$22/12+MMULT(U2127:V2127,'Parameters &amp; Main Results'!$B$20:$B$21)</f>
        <v>3.3037006200767609E-3</v>
      </c>
      <c r="Y2127" s="223">
        <f>MMULT(N2127:T2127,'Parameters &amp; Main Results'!$C$12:$C$18)-'Parameters &amp; Main Results'!$C$22/12+MMULT(U2127:V2127,'Parameters &amp; Main Results'!$C$20:$C$21)</f>
        <v>3.7491935102617786E-3</v>
      </c>
      <c r="Z2127" s="17">
        <f t="shared" ca="1" si="1981"/>
        <v>1</v>
      </c>
      <c r="AE2127" s="252">
        <f t="shared" ca="1" si="1977"/>
        <v>0</v>
      </c>
      <c r="AF2127" s="253" t="e">
        <f t="shared" ca="1" si="1978"/>
        <v>#DIV/0!</v>
      </c>
      <c r="AG2127" s="258" t="e">
        <f t="shared" ca="1" si="1979"/>
        <v>#DIV/0!</v>
      </c>
      <c r="AH2127" s="227" t="e">
        <f ca="1">IF(SUM(AG2127:OFFSET(AG2127,(-HoldAggressiveTime-1),0,,))=0,"Defensive","Aggressive")</f>
        <v>#DIV/0!</v>
      </c>
    </row>
    <row r="2128" spans="1:34" ht="13" x14ac:dyDescent="0.15">
      <c r="A2128">
        <f t="shared" si="15"/>
        <v>11</v>
      </c>
      <c r="B2128">
        <f t="shared" si="16"/>
        <v>2047</v>
      </c>
      <c r="C2128" s="70">
        <f t="shared" si="1"/>
        <v>2047.8333333331725</v>
      </c>
      <c r="D2128" s="149">
        <f t="shared" si="383"/>
        <v>54057</v>
      </c>
      <c r="N2128" s="157">
        <f>(1+'Parameters &amp; Main Results'!$B$25)^(1/12)-1</f>
        <v>4.0741237836483535E-3</v>
      </c>
      <c r="O2128" s="157">
        <f>(1+'Parameters &amp; Main Results'!$B$27)^(1/12)-1</f>
        <v>1.2414877164492744E-3</v>
      </c>
      <c r="P2128" s="157">
        <f>(1+'Parameters &amp; Main Results'!$B$29)^(1/12)-1</f>
        <v>8.295381143461622E-4</v>
      </c>
      <c r="Q2128" s="158">
        <f>(1+'Parameters &amp; Main Results'!$B$31)^(1/12)-1</f>
        <v>4.0741237836483535E-3</v>
      </c>
      <c r="R2128" s="158">
        <f>(1+'Parameters &amp; Main Results'!$B$33)^(1/12)-1</f>
        <v>0</v>
      </c>
      <c r="S2128" s="158">
        <f>(1+'Parameters &amp; Main Results'!$B$35)^(1/12)-1</f>
        <v>0</v>
      </c>
      <c r="T2128" s="158">
        <f>(1+'Parameters &amp; Main Results'!$B$37)^(1/12)-1</f>
        <v>8.295381143461622E-4</v>
      </c>
      <c r="U2128" s="240">
        <v>0</v>
      </c>
      <c r="V2128" s="240">
        <v>0</v>
      </c>
      <c r="W2128" s="255">
        <f t="shared" ca="1" si="1980"/>
        <v>0</v>
      </c>
      <c r="X2128" s="223">
        <f>MMULT(N2128:T2128,'Parameters &amp; Main Results'!$B$12:$B$18)-'Parameters &amp; Main Results'!$B$22/12+MMULT(U2128:V2128,'Parameters &amp; Main Results'!$B$20:$B$21)</f>
        <v>3.3037006200767609E-3</v>
      </c>
      <c r="Y2128" s="223">
        <f>MMULT(N2128:T2128,'Parameters &amp; Main Results'!$C$12:$C$18)-'Parameters &amp; Main Results'!$C$22/12+MMULT(U2128:V2128,'Parameters &amp; Main Results'!$C$20:$C$21)</f>
        <v>3.7491935102617786E-3</v>
      </c>
      <c r="Z2128" s="17">
        <f t="shared" ca="1" si="1981"/>
        <v>1</v>
      </c>
      <c r="AE2128" s="252">
        <f t="shared" ca="1" si="1977"/>
        <v>0</v>
      </c>
      <c r="AF2128" s="253" t="e">
        <f t="shared" ca="1" si="1978"/>
        <v>#DIV/0!</v>
      </c>
      <c r="AG2128" s="258" t="e">
        <f t="shared" ca="1" si="1979"/>
        <v>#DIV/0!</v>
      </c>
      <c r="AH2128" s="227" t="e">
        <f ca="1">IF(SUM(AG2128:OFFSET(AG2128,(-HoldAggressiveTime-1),0,,))=0,"Defensive","Aggressive")</f>
        <v>#DIV/0!</v>
      </c>
    </row>
    <row r="2129" spans="1:34" ht="13" x14ac:dyDescent="0.15">
      <c r="A2129">
        <f t="shared" si="15"/>
        <v>12</v>
      </c>
      <c r="B2129">
        <f t="shared" si="16"/>
        <v>2047</v>
      </c>
      <c r="C2129" s="70">
        <f t="shared" si="1"/>
        <v>2047.9166666665058</v>
      </c>
      <c r="D2129" s="149">
        <f t="shared" si="383"/>
        <v>54088</v>
      </c>
      <c r="N2129" s="157">
        <f>(1+'Parameters &amp; Main Results'!$B$25)^(1/12)-1</f>
        <v>4.0741237836483535E-3</v>
      </c>
      <c r="O2129" s="157">
        <f>(1+'Parameters &amp; Main Results'!$B$27)^(1/12)-1</f>
        <v>1.2414877164492744E-3</v>
      </c>
      <c r="P2129" s="157">
        <f>(1+'Parameters &amp; Main Results'!$B$29)^(1/12)-1</f>
        <v>8.295381143461622E-4</v>
      </c>
      <c r="Q2129" s="158">
        <f>(1+'Parameters &amp; Main Results'!$B$31)^(1/12)-1</f>
        <v>4.0741237836483535E-3</v>
      </c>
      <c r="R2129" s="158">
        <f>(1+'Parameters &amp; Main Results'!$B$33)^(1/12)-1</f>
        <v>0</v>
      </c>
      <c r="S2129" s="158">
        <f>(1+'Parameters &amp; Main Results'!$B$35)^(1/12)-1</f>
        <v>0</v>
      </c>
      <c r="T2129" s="158">
        <f>(1+'Parameters &amp; Main Results'!$B$37)^(1/12)-1</f>
        <v>8.295381143461622E-4</v>
      </c>
      <c r="U2129" s="240">
        <v>0</v>
      </c>
      <c r="V2129" s="240">
        <v>0</v>
      </c>
      <c r="W2129" s="255">
        <f t="shared" ca="1" si="1980"/>
        <v>0</v>
      </c>
      <c r="X2129" s="223">
        <f>MMULT(N2129:T2129,'Parameters &amp; Main Results'!$B$12:$B$18)-'Parameters &amp; Main Results'!$B$22/12+MMULT(U2129:V2129,'Parameters &amp; Main Results'!$B$20:$B$21)</f>
        <v>3.3037006200767609E-3</v>
      </c>
      <c r="Y2129" s="223">
        <f>MMULT(N2129:T2129,'Parameters &amp; Main Results'!$C$12:$C$18)-'Parameters &amp; Main Results'!$C$22/12+MMULT(U2129:V2129,'Parameters &amp; Main Results'!$C$20:$C$21)</f>
        <v>3.7491935102617786E-3</v>
      </c>
      <c r="Z2129" s="17">
        <f t="shared" ca="1" si="1981"/>
        <v>1</v>
      </c>
      <c r="AE2129" s="252">
        <f t="shared" ca="1" si="1977"/>
        <v>0</v>
      </c>
      <c r="AF2129" s="253" t="e">
        <f t="shared" ca="1" si="1978"/>
        <v>#DIV/0!</v>
      </c>
      <c r="AG2129" s="258" t="e">
        <f t="shared" ca="1" si="1979"/>
        <v>#DIV/0!</v>
      </c>
      <c r="AH2129" s="227" t="e">
        <f ca="1">IF(SUM(AG2129:OFFSET(AG2129,(-HoldAggressiveTime-1),0,,))=0,"Defensive","Aggressive")</f>
        <v>#DIV/0!</v>
      </c>
    </row>
    <row r="2130" spans="1:34" ht="13" x14ac:dyDescent="0.15">
      <c r="A2130">
        <f t="shared" si="15"/>
        <v>1</v>
      </c>
      <c r="B2130">
        <f t="shared" si="16"/>
        <v>2048</v>
      </c>
      <c r="C2130" s="70">
        <f t="shared" si="1"/>
        <v>2047.999999999839</v>
      </c>
      <c r="D2130" s="149">
        <f t="shared" si="383"/>
        <v>54117</v>
      </c>
      <c r="N2130" s="157">
        <f>(1+'Parameters &amp; Main Results'!$B$25)^(1/12)-1</f>
        <v>4.0741237836483535E-3</v>
      </c>
      <c r="O2130" s="157">
        <f>(1+'Parameters &amp; Main Results'!$B$27)^(1/12)-1</f>
        <v>1.2414877164492744E-3</v>
      </c>
      <c r="P2130" s="157">
        <f>(1+'Parameters &amp; Main Results'!$B$29)^(1/12)-1</f>
        <v>8.295381143461622E-4</v>
      </c>
      <c r="Q2130" s="158">
        <f>(1+'Parameters &amp; Main Results'!$B$31)^(1/12)-1</f>
        <v>4.0741237836483535E-3</v>
      </c>
      <c r="R2130" s="158">
        <f>(1+'Parameters &amp; Main Results'!$B$33)^(1/12)-1</f>
        <v>0</v>
      </c>
      <c r="S2130" s="158">
        <f>(1+'Parameters &amp; Main Results'!$B$35)^(1/12)-1</f>
        <v>0</v>
      </c>
      <c r="T2130" s="158">
        <f>(1+'Parameters &amp; Main Results'!$B$37)^(1/12)-1</f>
        <v>8.295381143461622E-4</v>
      </c>
      <c r="U2130" s="240">
        <v>0</v>
      </c>
      <c r="V2130" s="240">
        <v>0</v>
      </c>
      <c r="W2130" s="255">
        <f t="shared" ca="1" si="1980"/>
        <v>0</v>
      </c>
      <c r="X2130" s="223">
        <f>MMULT(N2130:T2130,'Parameters &amp; Main Results'!$B$12:$B$18)-'Parameters &amp; Main Results'!$B$22/12+MMULT(U2130:V2130,'Parameters &amp; Main Results'!$B$20:$B$21)</f>
        <v>3.3037006200767609E-3</v>
      </c>
      <c r="Y2130" s="223">
        <f>MMULT(N2130:T2130,'Parameters &amp; Main Results'!$C$12:$C$18)-'Parameters &amp; Main Results'!$C$22/12+MMULT(U2130:V2130,'Parameters &amp; Main Results'!$C$20:$C$21)</f>
        <v>3.7491935102617786E-3</v>
      </c>
      <c r="Z2130" s="17">
        <f t="shared" ca="1" si="1981"/>
        <v>1</v>
      </c>
      <c r="AE2130" s="252">
        <f t="shared" ref="AE2130:AE2193" ca="1" si="1982">OFFSET(F2130,-Lookback,0,,)</f>
        <v>0</v>
      </c>
      <c r="AF2130" s="253" t="e">
        <f t="shared" ca="1" si="1978"/>
        <v>#DIV/0!</v>
      </c>
      <c r="AG2130" s="258" t="e">
        <f t="shared" ca="1" si="1979"/>
        <v>#DIV/0!</v>
      </c>
      <c r="AH2130" s="227" t="e">
        <f ca="1">IF(SUM(AG2130:OFFSET(AG2130,(-HoldAggressiveTime-1),0,,))=0,"Defensive","Aggressive")</f>
        <v>#DIV/0!</v>
      </c>
    </row>
    <row r="2131" spans="1:34" ht="13" x14ac:dyDescent="0.15">
      <c r="A2131">
        <f t="shared" si="15"/>
        <v>2</v>
      </c>
      <c r="B2131">
        <f t="shared" si="16"/>
        <v>2048</v>
      </c>
      <c r="C2131" s="70">
        <f t="shared" si="1"/>
        <v>2048.0833333331725</v>
      </c>
      <c r="D2131" s="149">
        <f t="shared" si="383"/>
        <v>54148</v>
      </c>
      <c r="N2131" s="157">
        <f>(1+'Parameters &amp; Main Results'!$B$25)^(1/12)-1</f>
        <v>4.0741237836483535E-3</v>
      </c>
      <c r="O2131" s="157">
        <f>(1+'Parameters &amp; Main Results'!$B$27)^(1/12)-1</f>
        <v>1.2414877164492744E-3</v>
      </c>
      <c r="P2131" s="157">
        <f>(1+'Parameters &amp; Main Results'!$B$29)^(1/12)-1</f>
        <v>8.295381143461622E-4</v>
      </c>
      <c r="Q2131" s="158">
        <f>(1+'Parameters &amp; Main Results'!$B$31)^(1/12)-1</f>
        <v>4.0741237836483535E-3</v>
      </c>
      <c r="R2131" s="158">
        <f>(1+'Parameters &amp; Main Results'!$B$33)^(1/12)-1</f>
        <v>0</v>
      </c>
      <c r="S2131" s="158">
        <f>(1+'Parameters &amp; Main Results'!$B$35)^(1/12)-1</f>
        <v>0</v>
      </c>
      <c r="T2131" s="158">
        <f>(1+'Parameters &amp; Main Results'!$B$37)^(1/12)-1</f>
        <v>8.295381143461622E-4</v>
      </c>
      <c r="U2131" s="240">
        <v>0</v>
      </c>
      <c r="V2131" s="240">
        <v>0</v>
      </c>
      <c r="W2131" s="255">
        <f t="shared" ca="1" si="1980"/>
        <v>0</v>
      </c>
      <c r="X2131" s="223">
        <f>MMULT(N2131:T2131,'Parameters &amp; Main Results'!$B$12:$B$18)-'Parameters &amp; Main Results'!$B$22/12+MMULT(U2131:V2131,'Parameters &amp; Main Results'!$B$20:$B$21)</f>
        <v>3.3037006200767609E-3</v>
      </c>
      <c r="Y2131" s="223">
        <f>MMULT(N2131:T2131,'Parameters &amp; Main Results'!$C$12:$C$18)-'Parameters &amp; Main Results'!$C$22/12+MMULT(U2131:V2131,'Parameters &amp; Main Results'!$C$20:$C$21)</f>
        <v>3.7491935102617786E-3</v>
      </c>
      <c r="Z2131" s="17">
        <f t="shared" ca="1" si="1981"/>
        <v>1</v>
      </c>
      <c r="AE2131" s="252">
        <f t="shared" ca="1" si="1982"/>
        <v>0</v>
      </c>
      <c r="AF2131" s="253" t="e">
        <f t="shared" ref="AF2131:AF2194" ca="1" si="1983">(F2131-AE2131)/AE2131</f>
        <v>#DIV/0!</v>
      </c>
      <c r="AG2131" s="258" t="e">
        <f t="shared" ref="AG2131:AG2194" ca="1" si="1984">IF(AF2131&gt;MktDrop,0,1)</f>
        <v>#DIV/0!</v>
      </c>
      <c r="AH2131" s="227" t="e">
        <f ca="1">IF(SUM(AG2131:OFFSET(AG2131,(-HoldAggressiveTime-1),0,,))=0,"Defensive","Aggressive")</f>
        <v>#DIV/0!</v>
      </c>
    </row>
    <row r="2132" spans="1:34" ht="13" x14ac:dyDescent="0.15">
      <c r="A2132">
        <f t="shared" si="15"/>
        <v>3</v>
      </c>
      <c r="B2132">
        <f t="shared" si="16"/>
        <v>2048</v>
      </c>
      <c r="C2132" s="70">
        <f t="shared" si="1"/>
        <v>2048.166666666506</v>
      </c>
      <c r="D2132" s="149">
        <f t="shared" si="383"/>
        <v>54178</v>
      </c>
      <c r="N2132" s="157">
        <f>(1+'Parameters &amp; Main Results'!$B$25)^(1/12)-1</f>
        <v>4.0741237836483535E-3</v>
      </c>
      <c r="O2132" s="157">
        <f>(1+'Parameters &amp; Main Results'!$B$27)^(1/12)-1</f>
        <v>1.2414877164492744E-3</v>
      </c>
      <c r="P2132" s="157">
        <f>(1+'Parameters &amp; Main Results'!$B$29)^(1/12)-1</f>
        <v>8.295381143461622E-4</v>
      </c>
      <c r="Q2132" s="158">
        <f>(1+'Parameters &amp; Main Results'!$B$31)^(1/12)-1</f>
        <v>4.0741237836483535E-3</v>
      </c>
      <c r="R2132" s="158">
        <f>(1+'Parameters &amp; Main Results'!$B$33)^(1/12)-1</f>
        <v>0</v>
      </c>
      <c r="S2132" s="158">
        <f>(1+'Parameters &amp; Main Results'!$B$35)^(1/12)-1</f>
        <v>0</v>
      </c>
      <c r="T2132" s="158">
        <f>(1+'Parameters &amp; Main Results'!$B$37)^(1/12)-1</f>
        <v>8.295381143461622E-4</v>
      </c>
      <c r="U2132" s="240">
        <v>0</v>
      </c>
      <c r="V2132" s="240">
        <v>0</v>
      </c>
      <c r="W2132" s="255">
        <f t="shared" ref="W2132:W2195" ca="1" si="1985">IFERROR(IF(AH2132="Aggressive",Y2132,X2132),0)</f>
        <v>0</v>
      </c>
      <c r="X2132" s="223">
        <f>MMULT(N2132:T2132,'Parameters &amp; Main Results'!$B$12:$B$18)-'Parameters &amp; Main Results'!$B$22/12+MMULT(U2132:V2132,'Parameters &amp; Main Results'!$B$20:$B$21)</f>
        <v>3.3037006200767609E-3</v>
      </c>
      <c r="Y2132" s="223">
        <f>MMULT(N2132:T2132,'Parameters &amp; Main Results'!$C$12:$C$18)-'Parameters &amp; Main Results'!$C$22/12+MMULT(U2132:V2132,'Parameters &amp; Main Results'!$C$20:$C$21)</f>
        <v>3.7491935102617786E-3</v>
      </c>
      <c r="Z2132" s="17">
        <f t="shared" ca="1" si="1981"/>
        <v>1</v>
      </c>
      <c r="AE2132" s="252">
        <f t="shared" ca="1" si="1982"/>
        <v>0</v>
      </c>
      <c r="AF2132" s="253" t="e">
        <f t="shared" ca="1" si="1983"/>
        <v>#DIV/0!</v>
      </c>
      <c r="AG2132" s="258" t="e">
        <f t="shared" ca="1" si="1984"/>
        <v>#DIV/0!</v>
      </c>
      <c r="AH2132" s="227" t="e">
        <f ca="1">IF(SUM(AG2132:OFFSET(AG2132,(-HoldAggressiveTime-1),0,,))=0,"Defensive","Aggressive")</f>
        <v>#DIV/0!</v>
      </c>
    </row>
    <row r="2133" spans="1:34" ht="13" x14ac:dyDescent="0.15">
      <c r="A2133">
        <f t="shared" si="15"/>
        <v>4</v>
      </c>
      <c r="B2133">
        <f t="shared" si="16"/>
        <v>2048</v>
      </c>
      <c r="C2133" s="70">
        <f t="shared" si="1"/>
        <v>2048.2499999998395</v>
      </c>
      <c r="D2133" s="149">
        <f t="shared" si="383"/>
        <v>54209</v>
      </c>
      <c r="N2133" s="157">
        <f>(1+'Parameters &amp; Main Results'!$B$25)^(1/12)-1</f>
        <v>4.0741237836483535E-3</v>
      </c>
      <c r="O2133" s="157">
        <f>(1+'Parameters &amp; Main Results'!$B$27)^(1/12)-1</f>
        <v>1.2414877164492744E-3</v>
      </c>
      <c r="P2133" s="157">
        <f>(1+'Parameters &amp; Main Results'!$B$29)^(1/12)-1</f>
        <v>8.295381143461622E-4</v>
      </c>
      <c r="Q2133" s="158">
        <f>(1+'Parameters &amp; Main Results'!$B$31)^(1/12)-1</f>
        <v>4.0741237836483535E-3</v>
      </c>
      <c r="R2133" s="158">
        <f>(1+'Parameters &amp; Main Results'!$B$33)^(1/12)-1</f>
        <v>0</v>
      </c>
      <c r="S2133" s="158">
        <f>(1+'Parameters &amp; Main Results'!$B$35)^(1/12)-1</f>
        <v>0</v>
      </c>
      <c r="T2133" s="158">
        <f>(1+'Parameters &amp; Main Results'!$B$37)^(1/12)-1</f>
        <v>8.295381143461622E-4</v>
      </c>
      <c r="U2133" s="240">
        <v>0</v>
      </c>
      <c r="V2133" s="240">
        <v>0</v>
      </c>
      <c r="W2133" s="255">
        <f t="shared" ca="1" si="1985"/>
        <v>0</v>
      </c>
      <c r="X2133" s="223">
        <f>MMULT(N2133:T2133,'Parameters &amp; Main Results'!$B$12:$B$18)-'Parameters &amp; Main Results'!$B$22/12+MMULT(U2133:V2133,'Parameters &amp; Main Results'!$B$20:$B$21)</f>
        <v>3.3037006200767609E-3</v>
      </c>
      <c r="Y2133" s="223">
        <f>MMULT(N2133:T2133,'Parameters &amp; Main Results'!$C$12:$C$18)-'Parameters &amp; Main Results'!$C$22/12+MMULT(U2133:V2133,'Parameters &amp; Main Results'!$C$20:$C$21)</f>
        <v>3.7491935102617786E-3</v>
      </c>
      <c r="Z2133" s="17">
        <f t="shared" ca="1" si="1981"/>
        <v>1</v>
      </c>
      <c r="AE2133" s="252">
        <f t="shared" ca="1" si="1982"/>
        <v>0</v>
      </c>
      <c r="AF2133" s="253" t="e">
        <f t="shared" ca="1" si="1983"/>
        <v>#DIV/0!</v>
      </c>
      <c r="AG2133" s="258" t="e">
        <f t="shared" ca="1" si="1984"/>
        <v>#DIV/0!</v>
      </c>
      <c r="AH2133" s="227" t="e">
        <f ca="1">IF(SUM(AG2133:OFFSET(AG2133,(-HoldAggressiveTime-1),0,,))=0,"Defensive","Aggressive")</f>
        <v>#DIV/0!</v>
      </c>
    </row>
    <row r="2134" spans="1:34" ht="13" x14ac:dyDescent="0.15">
      <c r="A2134">
        <f t="shared" si="15"/>
        <v>5</v>
      </c>
      <c r="B2134">
        <f t="shared" si="16"/>
        <v>2048</v>
      </c>
      <c r="C2134" s="70">
        <f t="shared" si="1"/>
        <v>2048.333333333173</v>
      </c>
      <c r="D2134" s="149">
        <f t="shared" si="383"/>
        <v>54239</v>
      </c>
      <c r="N2134" s="157">
        <f>(1+'Parameters &amp; Main Results'!$B$25)^(1/12)-1</f>
        <v>4.0741237836483535E-3</v>
      </c>
      <c r="O2134" s="157">
        <f>(1+'Parameters &amp; Main Results'!$B$27)^(1/12)-1</f>
        <v>1.2414877164492744E-3</v>
      </c>
      <c r="P2134" s="157">
        <f>(1+'Parameters &amp; Main Results'!$B$29)^(1/12)-1</f>
        <v>8.295381143461622E-4</v>
      </c>
      <c r="Q2134" s="158">
        <f>(1+'Parameters &amp; Main Results'!$B$31)^(1/12)-1</f>
        <v>4.0741237836483535E-3</v>
      </c>
      <c r="R2134" s="158">
        <f>(1+'Parameters &amp; Main Results'!$B$33)^(1/12)-1</f>
        <v>0</v>
      </c>
      <c r="S2134" s="158">
        <f>(1+'Parameters &amp; Main Results'!$B$35)^(1/12)-1</f>
        <v>0</v>
      </c>
      <c r="T2134" s="158">
        <f>(1+'Parameters &amp; Main Results'!$B$37)^(1/12)-1</f>
        <v>8.295381143461622E-4</v>
      </c>
      <c r="U2134" s="240">
        <v>0</v>
      </c>
      <c r="V2134" s="240">
        <v>0</v>
      </c>
      <c r="W2134" s="255">
        <f t="shared" ca="1" si="1985"/>
        <v>0</v>
      </c>
      <c r="X2134" s="223">
        <f>MMULT(N2134:T2134,'Parameters &amp; Main Results'!$B$12:$B$18)-'Parameters &amp; Main Results'!$B$22/12+MMULT(U2134:V2134,'Parameters &amp; Main Results'!$B$20:$B$21)</f>
        <v>3.3037006200767609E-3</v>
      </c>
      <c r="Y2134" s="223">
        <f>MMULT(N2134:T2134,'Parameters &amp; Main Results'!$C$12:$C$18)-'Parameters &amp; Main Results'!$C$22/12+MMULT(U2134:V2134,'Parameters &amp; Main Results'!$C$20:$C$21)</f>
        <v>3.7491935102617786E-3</v>
      </c>
      <c r="Z2134" s="17">
        <f t="shared" ca="1" si="1981"/>
        <v>1</v>
      </c>
      <c r="AE2134" s="252">
        <f t="shared" ca="1" si="1982"/>
        <v>0</v>
      </c>
      <c r="AF2134" s="253" t="e">
        <f t="shared" ca="1" si="1983"/>
        <v>#DIV/0!</v>
      </c>
      <c r="AG2134" s="258" t="e">
        <f t="shared" ca="1" si="1984"/>
        <v>#DIV/0!</v>
      </c>
      <c r="AH2134" s="227" t="e">
        <f ca="1">IF(SUM(AG2134:OFFSET(AG2134,(-HoldAggressiveTime-1),0,,))=0,"Defensive","Aggressive")</f>
        <v>#DIV/0!</v>
      </c>
    </row>
    <row r="2135" spans="1:34" ht="13" x14ac:dyDescent="0.15">
      <c r="A2135">
        <f t="shared" si="15"/>
        <v>6</v>
      </c>
      <c r="B2135">
        <f t="shared" si="16"/>
        <v>2048</v>
      </c>
      <c r="C2135" s="70">
        <f t="shared" si="1"/>
        <v>2048.4166666665064</v>
      </c>
      <c r="D2135" s="149">
        <f t="shared" si="383"/>
        <v>54270</v>
      </c>
      <c r="N2135" s="157">
        <f>(1+'Parameters &amp; Main Results'!$B$25)^(1/12)-1</f>
        <v>4.0741237836483535E-3</v>
      </c>
      <c r="O2135" s="157">
        <f>(1+'Parameters &amp; Main Results'!$B$27)^(1/12)-1</f>
        <v>1.2414877164492744E-3</v>
      </c>
      <c r="P2135" s="157">
        <f>(1+'Parameters &amp; Main Results'!$B$29)^(1/12)-1</f>
        <v>8.295381143461622E-4</v>
      </c>
      <c r="Q2135" s="158">
        <f>(1+'Parameters &amp; Main Results'!$B$31)^(1/12)-1</f>
        <v>4.0741237836483535E-3</v>
      </c>
      <c r="R2135" s="158">
        <f>(1+'Parameters &amp; Main Results'!$B$33)^(1/12)-1</f>
        <v>0</v>
      </c>
      <c r="S2135" s="158">
        <f>(1+'Parameters &amp; Main Results'!$B$35)^(1/12)-1</f>
        <v>0</v>
      </c>
      <c r="T2135" s="158">
        <f>(1+'Parameters &amp; Main Results'!$B$37)^(1/12)-1</f>
        <v>8.295381143461622E-4</v>
      </c>
      <c r="U2135" s="240">
        <v>0</v>
      </c>
      <c r="V2135" s="240">
        <v>0</v>
      </c>
      <c r="W2135" s="255">
        <f t="shared" ca="1" si="1985"/>
        <v>0</v>
      </c>
      <c r="X2135" s="223">
        <f>MMULT(N2135:T2135,'Parameters &amp; Main Results'!$B$12:$B$18)-'Parameters &amp; Main Results'!$B$22/12+MMULT(U2135:V2135,'Parameters &amp; Main Results'!$B$20:$B$21)</f>
        <v>3.3037006200767609E-3</v>
      </c>
      <c r="Y2135" s="223">
        <f>MMULT(N2135:T2135,'Parameters &amp; Main Results'!$C$12:$C$18)-'Parameters &amp; Main Results'!$C$22/12+MMULT(U2135:V2135,'Parameters &amp; Main Results'!$C$20:$C$21)</f>
        <v>3.7491935102617786E-3</v>
      </c>
      <c r="Z2135" s="17">
        <f t="shared" ca="1" si="1981"/>
        <v>1</v>
      </c>
      <c r="AE2135" s="252">
        <f t="shared" ca="1" si="1982"/>
        <v>0</v>
      </c>
      <c r="AF2135" s="253" t="e">
        <f t="shared" ca="1" si="1983"/>
        <v>#DIV/0!</v>
      </c>
      <c r="AG2135" s="258" t="e">
        <f t="shared" ca="1" si="1984"/>
        <v>#DIV/0!</v>
      </c>
      <c r="AH2135" s="227" t="e">
        <f ca="1">IF(SUM(AG2135:OFFSET(AG2135,(-HoldAggressiveTime-1),0,,))=0,"Defensive","Aggressive")</f>
        <v>#DIV/0!</v>
      </c>
    </row>
    <row r="2136" spans="1:34" ht="13" x14ac:dyDescent="0.15">
      <c r="A2136">
        <f t="shared" si="15"/>
        <v>7</v>
      </c>
      <c r="B2136">
        <f t="shared" si="16"/>
        <v>2048</v>
      </c>
      <c r="C2136" s="70">
        <f t="shared" si="1"/>
        <v>2048.4999999998399</v>
      </c>
      <c r="D2136" s="149">
        <f t="shared" si="383"/>
        <v>54301</v>
      </c>
      <c r="N2136" s="157">
        <f>(1+'Parameters &amp; Main Results'!$B$25)^(1/12)-1</f>
        <v>4.0741237836483535E-3</v>
      </c>
      <c r="O2136" s="157">
        <f>(1+'Parameters &amp; Main Results'!$B$27)^(1/12)-1</f>
        <v>1.2414877164492744E-3</v>
      </c>
      <c r="P2136" s="157">
        <f>(1+'Parameters &amp; Main Results'!$B$29)^(1/12)-1</f>
        <v>8.295381143461622E-4</v>
      </c>
      <c r="Q2136" s="158">
        <f>(1+'Parameters &amp; Main Results'!$B$31)^(1/12)-1</f>
        <v>4.0741237836483535E-3</v>
      </c>
      <c r="R2136" s="158">
        <f>(1+'Parameters &amp; Main Results'!$B$33)^(1/12)-1</f>
        <v>0</v>
      </c>
      <c r="S2136" s="158">
        <f>(1+'Parameters &amp; Main Results'!$B$35)^(1/12)-1</f>
        <v>0</v>
      </c>
      <c r="T2136" s="158">
        <f>(1+'Parameters &amp; Main Results'!$B$37)^(1/12)-1</f>
        <v>8.295381143461622E-4</v>
      </c>
      <c r="U2136" s="240">
        <v>0</v>
      </c>
      <c r="V2136" s="240">
        <v>0</v>
      </c>
      <c r="W2136" s="255">
        <f t="shared" ca="1" si="1985"/>
        <v>0</v>
      </c>
      <c r="X2136" s="223">
        <f>MMULT(N2136:T2136,'Parameters &amp; Main Results'!$B$12:$B$18)-'Parameters &amp; Main Results'!$B$22/12+MMULT(U2136:V2136,'Parameters &amp; Main Results'!$B$20:$B$21)</f>
        <v>3.3037006200767609E-3</v>
      </c>
      <c r="Y2136" s="223">
        <f>MMULT(N2136:T2136,'Parameters &amp; Main Results'!$C$12:$C$18)-'Parameters &amp; Main Results'!$C$22/12+MMULT(U2136:V2136,'Parameters &amp; Main Results'!$C$20:$C$21)</f>
        <v>3.7491935102617786E-3</v>
      </c>
      <c r="Z2136" s="17">
        <f t="shared" ca="1" si="1981"/>
        <v>1</v>
      </c>
      <c r="AE2136" s="252">
        <f t="shared" ca="1" si="1982"/>
        <v>0</v>
      </c>
      <c r="AF2136" s="253" t="e">
        <f t="shared" ca="1" si="1983"/>
        <v>#DIV/0!</v>
      </c>
      <c r="AG2136" s="258" t="e">
        <f t="shared" ca="1" si="1984"/>
        <v>#DIV/0!</v>
      </c>
      <c r="AH2136" s="227" t="e">
        <f ca="1">IF(SUM(AG2136:OFFSET(AG2136,(-HoldAggressiveTime-1),0,,))=0,"Defensive","Aggressive")</f>
        <v>#DIV/0!</v>
      </c>
    </row>
    <row r="2137" spans="1:34" ht="13" x14ac:dyDescent="0.15">
      <c r="A2137">
        <f t="shared" si="15"/>
        <v>8</v>
      </c>
      <c r="B2137">
        <f t="shared" si="16"/>
        <v>2048</v>
      </c>
      <c r="C2137" s="70">
        <f t="shared" si="1"/>
        <v>2048.5833333331734</v>
      </c>
      <c r="D2137" s="149">
        <f t="shared" si="383"/>
        <v>54331</v>
      </c>
      <c r="N2137" s="157">
        <f>(1+'Parameters &amp; Main Results'!$B$25)^(1/12)-1</f>
        <v>4.0741237836483535E-3</v>
      </c>
      <c r="O2137" s="157">
        <f>(1+'Parameters &amp; Main Results'!$B$27)^(1/12)-1</f>
        <v>1.2414877164492744E-3</v>
      </c>
      <c r="P2137" s="157">
        <f>(1+'Parameters &amp; Main Results'!$B$29)^(1/12)-1</f>
        <v>8.295381143461622E-4</v>
      </c>
      <c r="Q2137" s="158">
        <f>(1+'Parameters &amp; Main Results'!$B$31)^(1/12)-1</f>
        <v>4.0741237836483535E-3</v>
      </c>
      <c r="R2137" s="158">
        <f>(1+'Parameters &amp; Main Results'!$B$33)^(1/12)-1</f>
        <v>0</v>
      </c>
      <c r="S2137" s="158">
        <f>(1+'Parameters &amp; Main Results'!$B$35)^(1/12)-1</f>
        <v>0</v>
      </c>
      <c r="T2137" s="158">
        <f>(1+'Parameters &amp; Main Results'!$B$37)^(1/12)-1</f>
        <v>8.295381143461622E-4</v>
      </c>
      <c r="U2137" s="240">
        <v>0</v>
      </c>
      <c r="V2137" s="240">
        <v>0</v>
      </c>
      <c r="W2137" s="255">
        <f t="shared" ca="1" si="1985"/>
        <v>0</v>
      </c>
      <c r="X2137" s="223">
        <f>MMULT(N2137:T2137,'Parameters &amp; Main Results'!$B$12:$B$18)-'Parameters &amp; Main Results'!$B$22/12+MMULT(U2137:V2137,'Parameters &amp; Main Results'!$B$20:$B$21)</f>
        <v>3.3037006200767609E-3</v>
      </c>
      <c r="Y2137" s="223">
        <f>MMULT(N2137:T2137,'Parameters &amp; Main Results'!$C$12:$C$18)-'Parameters &amp; Main Results'!$C$22/12+MMULT(U2137:V2137,'Parameters &amp; Main Results'!$C$20:$C$21)</f>
        <v>3.7491935102617786E-3</v>
      </c>
      <c r="Z2137" s="17">
        <f t="shared" ref="Z2137:Z2200" ca="1" si="1986">Z2138*(1+W2137)</f>
        <v>1</v>
      </c>
      <c r="AE2137" s="252">
        <f t="shared" ca="1" si="1982"/>
        <v>0</v>
      </c>
      <c r="AF2137" s="253" t="e">
        <f t="shared" ca="1" si="1983"/>
        <v>#DIV/0!</v>
      </c>
      <c r="AG2137" s="258" t="e">
        <f t="shared" ca="1" si="1984"/>
        <v>#DIV/0!</v>
      </c>
      <c r="AH2137" s="227" t="e">
        <f ca="1">IF(SUM(AG2137:OFFSET(AG2137,(-HoldAggressiveTime-1),0,,))=0,"Defensive","Aggressive")</f>
        <v>#DIV/0!</v>
      </c>
    </row>
    <row r="2138" spans="1:34" ht="13" x14ac:dyDescent="0.15">
      <c r="A2138">
        <f t="shared" si="15"/>
        <v>9</v>
      </c>
      <c r="B2138">
        <f t="shared" si="16"/>
        <v>2048</v>
      </c>
      <c r="C2138" s="70">
        <f t="shared" si="1"/>
        <v>2048.6666666665069</v>
      </c>
      <c r="D2138" s="149">
        <f t="shared" si="383"/>
        <v>54362</v>
      </c>
      <c r="N2138" s="157">
        <f>(1+'Parameters &amp; Main Results'!$B$25)^(1/12)-1</f>
        <v>4.0741237836483535E-3</v>
      </c>
      <c r="O2138" s="157">
        <f>(1+'Parameters &amp; Main Results'!$B$27)^(1/12)-1</f>
        <v>1.2414877164492744E-3</v>
      </c>
      <c r="P2138" s="157">
        <f>(1+'Parameters &amp; Main Results'!$B$29)^(1/12)-1</f>
        <v>8.295381143461622E-4</v>
      </c>
      <c r="Q2138" s="158">
        <f>(1+'Parameters &amp; Main Results'!$B$31)^(1/12)-1</f>
        <v>4.0741237836483535E-3</v>
      </c>
      <c r="R2138" s="158">
        <f>(1+'Parameters &amp; Main Results'!$B$33)^(1/12)-1</f>
        <v>0</v>
      </c>
      <c r="S2138" s="158">
        <f>(1+'Parameters &amp; Main Results'!$B$35)^(1/12)-1</f>
        <v>0</v>
      </c>
      <c r="T2138" s="158">
        <f>(1+'Parameters &amp; Main Results'!$B$37)^(1/12)-1</f>
        <v>8.295381143461622E-4</v>
      </c>
      <c r="U2138" s="240">
        <v>0</v>
      </c>
      <c r="V2138" s="240">
        <v>0</v>
      </c>
      <c r="W2138" s="255">
        <f t="shared" ca="1" si="1985"/>
        <v>0</v>
      </c>
      <c r="X2138" s="223">
        <f>MMULT(N2138:T2138,'Parameters &amp; Main Results'!$B$12:$B$18)-'Parameters &amp; Main Results'!$B$22/12+MMULT(U2138:V2138,'Parameters &amp; Main Results'!$B$20:$B$21)</f>
        <v>3.3037006200767609E-3</v>
      </c>
      <c r="Y2138" s="223">
        <f>MMULT(N2138:T2138,'Parameters &amp; Main Results'!$C$12:$C$18)-'Parameters &amp; Main Results'!$C$22/12+MMULT(U2138:V2138,'Parameters &amp; Main Results'!$C$20:$C$21)</f>
        <v>3.7491935102617786E-3</v>
      </c>
      <c r="Z2138" s="17">
        <f t="shared" ca="1" si="1986"/>
        <v>1</v>
      </c>
      <c r="AE2138" s="252">
        <f t="shared" ca="1" si="1982"/>
        <v>0</v>
      </c>
      <c r="AF2138" s="253" t="e">
        <f t="shared" ca="1" si="1983"/>
        <v>#DIV/0!</v>
      </c>
      <c r="AG2138" s="258" t="e">
        <f t="shared" ca="1" si="1984"/>
        <v>#DIV/0!</v>
      </c>
      <c r="AH2138" s="227" t="e">
        <f ca="1">IF(SUM(AG2138:OFFSET(AG2138,(-HoldAggressiveTime-1),0,,))=0,"Defensive","Aggressive")</f>
        <v>#DIV/0!</v>
      </c>
    </row>
    <row r="2139" spans="1:34" ht="13" x14ac:dyDescent="0.15">
      <c r="A2139">
        <f t="shared" si="15"/>
        <v>10</v>
      </c>
      <c r="B2139">
        <f t="shared" si="16"/>
        <v>2048</v>
      </c>
      <c r="C2139" s="70">
        <f t="shared" si="1"/>
        <v>2048.7499999998404</v>
      </c>
      <c r="D2139" s="149">
        <f t="shared" si="383"/>
        <v>54392</v>
      </c>
      <c r="N2139" s="157">
        <f>(1+'Parameters &amp; Main Results'!$B$25)^(1/12)-1</f>
        <v>4.0741237836483535E-3</v>
      </c>
      <c r="O2139" s="157">
        <f>(1+'Parameters &amp; Main Results'!$B$27)^(1/12)-1</f>
        <v>1.2414877164492744E-3</v>
      </c>
      <c r="P2139" s="157">
        <f>(1+'Parameters &amp; Main Results'!$B$29)^(1/12)-1</f>
        <v>8.295381143461622E-4</v>
      </c>
      <c r="Q2139" s="158">
        <f>(1+'Parameters &amp; Main Results'!$B$31)^(1/12)-1</f>
        <v>4.0741237836483535E-3</v>
      </c>
      <c r="R2139" s="158">
        <f>(1+'Parameters &amp; Main Results'!$B$33)^(1/12)-1</f>
        <v>0</v>
      </c>
      <c r="S2139" s="158">
        <f>(1+'Parameters &amp; Main Results'!$B$35)^(1/12)-1</f>
        <v>0</v>
      </c>
      <c r="T2139" s="158">
        <f>(1+'Parameters &amp; Main Results'!$B$37)^(1/12)-1</f>
        <v>8.295381143461622E-4</v>
      </c>
      <c r="U2139" s="240">
        <v>0</v>
      </c>
      <c r="V2139" s="240">
        <v>0</v>
      </c>
      <c r="W2139" s="255">
        <f t="shared" ca="1" si="1985"/>
        <v>0</v>
      </c>
      <c r="X2139" s="223">
        <f>MMULT(N2139:T2139,'Parameters &amp; Main Results'!$B$12:$B$18)-'Parameters &amp; Main Results'!$B$22/12+MMULT(U2139:V2139,'Parameters &amp; Main Results'!$B$20:$B$21)</f>
        <v>3.3037006200767609E-3</v>
      </c>
      <c r="Y2139" s="223">
        <f>MMULT(N2139:T2139,'Parameters &amp; Main Results'!$C$12:$C$18)-'Parameters &amp; Main Results'!$C$22/12+MMULT(U2139:V2139,'Parameters &amp; Main Results'!$C$20:$C$21)</f>
        <v>3.7491935102617786E-3</v>
      </c>
      <c r="Z2139" s="17">
        <f t="shared" ca="1" si="1986"/>
        <v>1</v>
      </c>
      <c r="AE2139" s="252">
        <f t="shared" ca="1" si="1982"/>
        <v>0</v>
      </c>
      <c r="AF2139" s="253" t="e">
        <f t="shared" ca="1" si="1983"/>
        <v>#DIV/0!</v>
      </c>
      <c r="AG2139" s="258" t="e">
        <f t="shared" ca="1" si="1984"/>
        <v>#DIV/0!</v>
      </c>
      <c r="AH2139" s="227" t="e">
        <f ca="1">IF(SUM(AG2139:OFFSET(AG2139,(-HoldAggressiveTime-1),0,,))=0,"Defensive","Aggressive")</f>
        <v>#DIV/0!</v>
      </c>
    </row>
    <row r="2140" spans="1:34" ht="13" x14ac:dyDescent="0.15">
      <c r="A2140">
        <f t="shared" si="15"/>
        <v>11</v>
      </c>
      <c r="B2140">
        <f t="shared" si="16"/>
        <v>2048</v>
      </c>
      <c r="C2140" s="70">
        <f t="shared" si="1"/>
        <v>2048.8333333331739</v>
      </c>
      <c r="D2140" s="149">
        <f t="shared" si="383"/>
        <v>54423</v>
      </c>
      <c r="N2140" s="157">
        <f>(1+'Parameters &amp; Main Results'!$B$25)^(1/12)-1</f>
        <v>4.0741237836483535E-3</v>
      </c>
      <c r="O2140" s="157">
        <f>(1+'Parameters &amp; Main Results'!$B$27)^(1/12)-1</f>
        <v>1.2414877164492744E-3</v>
      </c>
      <c r="P2140" s="157">
        <f>(1+'Parameters &amp; Main Results'!$B$29)^(1/12)-1</f>
        <v>8.295381143461622E-4</v>
      </c>
      <c r="Q2140" s="158">
        <f>(1+'Parameters &amp; Main Results'!$B$31)^(1/12)-1</f>
        <v>4.0741237836483535E-3</v>
      </c>
      <c r="R2140" s="158">
        <f>(1+'Parameters &amp; Main Results'!$B$33)^(1/12)-1</f>
        <v>0</v>
      </c>
      <c r="S2140" s="158">
        <f>(1+'Parameters &amp; Main Results'!$B$35)^(1/12)-1</f>
        <v>0</v>
      </c>
      <c r="T2140" s="158">
        <f>(1+'Parameters &amp; Main Results'!$B$37)^(1/12)-1</f>
        <v>8.295381143461622E-4</v>
      </c>
      <c r="U2140" s="240">
        <v>0</v>
      </c>
      <c r="V2140" s="240">
        <v>0</v>
      </c>
      <c r="W2140" s="255">
        <f t="shared" ca="1" si="1985"/>
        <v>0</v>
      </c>
      <c r="X2140" s="223">
        <f>MMULT(N2140:T2140,'Parameters &amp; Main Results'!$B$12:$B$18)-'Parameters &amp; Main Results'!$B$22/12+MMULT(U2140:V2140,'Parameters &amp; Main Results'!$B$20:$B$21)</f>
        <v>3.3037006200767609E-3</v>
      </c>
      <c r="Y2140" s="223">
        <f>MMULT(N2140:T2140,'Parameters &amp; Main Results'!$C$12:$C$18)-'Parameters &amp; Main Results'!$C$22/12+MMULT(U2140:V2140,'Parameters &amp; Main Results'!$C$20:$C$21)</f>
        <v>3.7491935102617786E-3</v>
      </c>
      <c r="Z2140" s="17">
        <f t="shared" ca="1" si="1986"/>
        <v>1</v>
      </c>
      <c r="AE2140" s="252">
        <f t="shared" ca="1" si="1982"/>
        <v>0</v>
      </c>
      <c r="AF2140" s="253" t="e">
        <f t="shared" ca="1" si="1983"/>
        <v>#DIV/0!</v>
      </c>
      <c r="AG2140" s="258" t="e">
        <f t="shared" ca="1" si="1984"/>
        <v>#DIV/0!</v>
      </c>
      <c r="AH2140" s="227" t="e">
        <f ca="1">IF(SUM(AG2140:OFFSET(AG2140,(-HoldAggressiveTime-1),0,,))=0,"Defensive","Aggressive")</f>
        <v>#DIV/0!</v>
      </c>
    </row>
    <row r="2141" spans="1:34" ht="13" x14ac:dyDescent="0.15">
      <c r="A2141">
        <f t="shared" si="15"/>
        <v>12</v>
      </c>
      <c r="B2141">
        <f t="shared" si="16"/>
        <v>2048</v>
      </c>
      <c r="C2141" s="70">
        <f t="shared" si="1"/>
        <v>2048.9166666665074</v>
      </c>
      <c r="D2141" s="149">
        <f t="shared" si="383"/>
        <v>54454</v>
      </c>
      <c r="N2141" s="157">
        <f>(1+'Parameters &amp; Main Results'!$B$25)^(1/12)-1</f>
        <v>4.0741237836483535E-3</v>
      </c>
      <c r="O2141" s="157">
        <f>(1+'Parameters &amp; Main Results'!$B$27)^(1/12)-1</f>
        <v>1.2414877164492744E-3</v>
      </c>
      <c r="P2141" s="157">
        <f>(1+'Parameters &amp; Main Results'!$B$29)^(1/12)-1</f>
        <v>8.295381143461622E-4</v>
      </c>
      <c r="Q2141" s="158">
        <f>(1+'Parameters &amp; Main Results'!$B$31)^(1/12)-1</f>
        <v>4.0741237836483535E-3</v>
      </c>
      <c r="R2141" s="158">
        <f>(1+'Parameters &amp; Main Results'!$B$33)^(1/12)-1</f>
        <v>0</v>
      </c>
      <c r="S2141" s="158">
        <f>(1+'Parameters &amp; Main Results'!$B$35)^(1/12)-1</f>
        <v>0</v>
      </c>
      <c r="T2141" s="158">
        <f>(1+'Parameters &amp; Main Results'!$B$37)^(1/12)-1</f>
        <v>8.295381143461622E-4</v>
      </c>
      <c r="U2141" s="240">
        <v>0</v>
      </c>
      <c r="V2141" s="240">
        <v>0</v>
      </c>
      <c r="W2141" s="255">
        <f t="shared" ca="1" si="1985"/>
        <v>0</v>
      </c>
      <c r="X2141" s="223">
        <f>MMULT(N2141:T2141,'Parameters &amp; Main Results'!$B$12:$B$18)-'Parameters &amp; Main Results'!$B$22/12+MMULT(U2141:V2141,'Parameters &amp; Main Results'!$B$20:$B$21)</f>
        <v>3.3037006200767609E-3</v>
      </c>
      <c r="Y2141" s="223">
        <f>MMULT(N2141:T2141,'Parameters &amp; Main Results'!$C$12:$C$18)-'Parameters &amp; Main Results'!$C$22/12+MMULT(U2141:V2141,'Parameters &amp; Main Results'!$C$20:$C$21)</f>
        <v>3.7491935102617786E-3</v>
      </c>
      <c r="Z2141" s="17">
        <f t="shared" ca="1" si="1986"/>
        <v>1</v>
      </c>
      <c r="AE2141" s="252">
        <f t="shared" ca="1" si="1982"/>
        <v>0</v>
      </c>
      <c r="AF2141" s="253" t="e">
        <f t="shared" ca="1" si="1983"/>
        <v>#DIV/0!</v>
      </c>
      <c r="AG2141" s="258" t="e">
        <f t="shared" ca="1" si="1984"/>
        <v>#DIV/0!</v>
      </c>
      <c r="AH2141" s="227" t="e">
        <f ca="1">IF(SUM(AG2141:OFFSET(AG2141,(-HoldAggressiveTime-1),0,,))=0,"Defensive","Aggressive")</f>
        <v>#DIV/0!</v>
      </c>
    </row>
    <row r="2142" spans="1:34" ht="13" x14ac:dyDescent="0.15">
      <c r="A2142">
        <f t="shared" si="15"/>
        <v>1</v>
      </c>
      <c r="B2142">
        <f t="shared" si="16"/>
        <v>2049</v>
      </c>
      <c r="C2142" s="70">
        <f t="shared" si="1"/>
        <v>2048.9999999998408</v>
      </c>
      <c r="D2142" s="149">
        <f t="shared" si="383"/>
        <v>54482</v>
      </c>
      <c r="N2142" s="157">
        <f>(1+'Parameters &amp; Main Results'!$B$25)^(1/12)-1</f>
        <v>4.0741237836483535E-3</v>
      </c>
      <c r="O2142" s="157">
        <f>(1+'Parameters &amp; Main Results'!$B$27)^(1/12)-1</f>
        <v>1.2414877164492744E-3</v>
      </c>
      <c r="P2142" s="157">
        <f>(1+'Parameters &amp; Main Results'!$B$29)^(1/12)-1</f>
        <v>8.295381143461622E-4</v>
      </c>
      <c r="Q2142" s="158">
        <f>(1+'Parameters &amp; Main Results'!$B$31)^(1/12)-1</f>
        <v>4.0741237836483535E-3</v>
      </c>
      <c r="R2142" s="158">
        <f>(1+'Parameters &amp; Main Results'!$B$33)^(1/12)-1</f>
        <v>0</v>
      </c>
      <c r="S2142" s="158">
        <f>(1+'Parameters &amp; Main Results'!$B$35)^(1/12)-1</f>
        <v>0</v>
      </c>
      <c r="T2142" s="158">
        <f>(1+'Parameters &amp; Main Results'!$B$37)^(1/12)-1</f>
        <v>8.295381143461622E-4</v>
      </c>
      <c r="U2142" s="240">
        <v>0</v>
      </c>
      <c r="V2142" s="240">
        <v>0</v>
      </c>
      <c r="W2142" s="255">
        <f t="shared" ca="1" si="1985"/>
        <v>0</v>
      </c>
      <c r="X2142" s="223">
        <f>MMULT(N2142:T2142,'Parameters &amp; Main Results'!$B$12:$B$18)-'Parameters &amp; Main Results'!$B$22/12+MMULT(U2142:V2142,'Parameters &amp; Main Results'!$B$20:$B$21)</f>
        <v>3.3037006200767609E-3</v>
      </c>
      <c r="Y2142" s="223">
        <f>MMULT(N2142:T2142,'Parameters &amp; Main Results'!$C$12:$C$18)-'Parameters &amp; Main Results'!$C$22/12+MMULT(U2142:V2142,'Parameters &amp; Main Results'!$C$20:$C$21)</f>
        <v>3.7491935102617786E-3</v>
      </c>
      <c r="Z2142" s="17">
        <f t="shared" ca="1" si="1986"/>
        <v>1</v>
      </c>
      <c r="AE2142" s="252">
        <f t="shared" ca="1" si="1982"/>
        <v>0</v>
      </c>
      <c r="AF2142" s="253" t="e">
        <f t="shared" ca="1" si="1983"/>
        <v>#DIV/0!</v>
      </c>
      <c r="AG2142" s="258" t="e">
        <f t="shared" ca="1" si="1984"/>
        <v>#DIV/0!</v>
      </c>
      <c r="AH2142" s="227" t="e">
        <f ca="1">IF(SUM(AG2142:OFFSET(AG2142,(-HoldAggressiveTime-1),0,,))=0,"Defensive","Aggressive")</f>
        <v>#DIV/0!</v>
      </c>
    </row>
    <row r="2143" spans="1:34" ht="13" x14ac:dyDescent="0.15">
      <c r="A2143">
        <f t="shared" si="15"/>
        <v>2</v>
      </c>
      <c r="B2143">
        <f t="shared" si="16"/>
        <v>2049</v>
      </c>
      <c r="C2143" s="70">
        <f t="shared" si="1"/>
        <v>2049.0833333331743</v>
      </c>
      <c r="D2143" s="149">
        <f t="shared" si="383"/>
        <v>54513</v>
      </c>
      <c r="N2143" s="157">
        <f>(1+'Parameters &amp; Main Results'!$B$25)^(1/12)-1</f>
        <v>4.0741237836483535E-3</v>
      </c>
      <c r="O2143" s="157">
        <f>(1+'Parameters &amp; Main Results'!$B$27)^(1/12)-1</f>
        <v>1.2414877164492744E-3</v>
      </c>
      <c r="P2143" s="157">
        <f>(1+'Parameters &amp; Main Results'!$B$29)^(1/12)-1</f>
        <v>8.295381143461622E-4</v>
      </c>
      <c r="Q2143" s="158">
        <f>(1+'Parameters &amp; Main Results'!$B$31)^(1/12)-1</f>
        <v>4.0741237836483535E-3</v>
      </c>
      <c r="R2143" s="158">
        <f>(1+'Parameters &amp; Main Results'!$B$33)^(1/12)-1</f>
        <v>0</v>
      </c>
      <c r="S2143" s="158">
        <f>(1+'Parameters &amp; Main Results'!$B$35)^(1/12)-1</f>
        <v>0</v>
      </c>
      <c r="T2143" s="158">
        <f>(1+'Parameters &amp; Main Results'!$B$37)^(1/12)-1</f>
        <v>8.295381143461622E-4</v>
      </c>
      <c r="U2143" s="240">
        <v>0</v>
      </c>
      <c r="V2143" s="240">
        <v>0</v>
      </c>
      <c r="W2143" s="255">
        <f t="shared" ca="1" si="1985"/>
        <v>0</v>
      </c>
      <c r="X2143" s="223">
        <f>MMULT(N2143:T2143,'Parameters &amp; Main Results'!$B$12:$B$18)-'Parameters &amp; Main Results'!$B$22/12+MMULT(U2143:V2143,'Parameters &amp; Main Results'!$B$20:$B$21)</f>
        <v>3.3037006200767609E-3</v>
      </c>
      <c r="Y2143" s="223">
        <f>MMULT(N2143:T2143,'Parameters &amp; Main Results'!$C$12:$C$18)-'Parameters &amp; Main Results'!$C$22/12+MMULT(U2143:V2143,'Parameters &amp; Main Results'!$C$20:$C$21)</f>
        <v>3.7491935102617786E-3</v>
      </c>
      <c r="Z2143" s="17">
        <f t="shared" ca="1" si="1986"/>
        <v>1</v>
      </c>
      <c r="AE2143" s="252">
        <f t="shared" ca="1" si="1982"/>
        <v>0</v>
      </c>
      <c r="AF2143" s="253" t="e">
        <f t="shared" ca="1" si="1983"/>
        <v>#DIV/0!</v>
      </c>
      <c r="AG2143" s="258" t="e">
        <f t="shared" ca="1" si="1984"/>
        <v>#DIV/0!</v>
      </c>
      <c r="AH2143" s="227" t="e">
        <f ca="1">IF(SUM(AG2143:OFFSET(AG2143,(-HoldAggressiveTime-1),0,,))=0,"Defensive","Aggressive")</f>
        <v>#DIV/0!</v>
      </c>
    </row>
    <row r="2144" spans="1:34" ht="13" x14ac:dyDescent="0.15">
      <c r="A2144">
        <f t="shared" si="15"/>
        <v>3</v>
      </c>
      <c r="B2144">
        <f t="shared" si="16"/>
        <v>2049</v>
      </c>
      <c r="C2144" s="70">
        <f t="shared" si="1"/>
        <v>2049.1666666665078</v>
      </c>
      <c r="D2144" s="149">
        <f t="shared" si="383"/>
        <v>54543</v>
      </c>
      <c r="N2144" s="157">
        <f>(1+'Parameters &amp; Main Results'!$B$25)^(1/12)-1</f>
        <v>4.0741237836483535E-3</v>
      </c>
      <c r="O2144" s="157">
        <f>(1+'Parameters &amp; Main Results'!$B$27)^(1/12)-1</f>
        <v>1.2414877164492744E-3</v>
      </c>
      <c r="P2144" s="157">
        <f>(1+'Parameters &amp; Main Results'!$B$29)^(1/12)-1</f>
        <v>8.295381143461622E-4</v>
      </c>
      <c r="Q2144" s="158">
        <f>(1+'Parameters &amp; Main Results'!$B$31)^(1/12)-1</f>
        <v>4.0741237836483535E-3</v>
      </c>
      <c r="R2144" s="158">
        <f>(1+'Parameters &amp; Main Results'!$B$33)^(1/12)-1</f>
        <v>0</v>
      </c>
      <c r="S2144" s="158">
        <f>(1+'Parameters &amp; Main Results'!$B$35)^(1/12)-1</f>
        <v>0</v>
      </c>
      <c r="T2144" s="158">
        <f>(1+'Parameters &amp; Main Results'!$B$37)^(1/12)-1</f>
        <v>8.295381143461622E-4</v>
      </c>
      <c r="U2144" s="240">
        <v>0</v>
      </c>
      <c r="V2144" s="240">
        <v>0</v>
      </c>
      <c r="W2144" s="255">
        <f t="shared" ca="1" si="1985"/>
        <v>0</v>
      </c>
      <c r="X2144" s="223">
        <f>MMULT(N2144:T2144,'Parameters &amp; Main Results'!$B$12:$B$18)-'Parameters &amp; Main Results'!$B$22/12+MMULT(U2144:V2144,'Parameters &amp; Main Results'!$B$20:$B$21)</f>
        <v>3.3037006200767609E-3</v>
      </c>
      <c r="Y2144" s="223">
        <f>MMULT(N2144:T2144,'Parameters &amp; Main Results'!$C$12:$C$18)-'Parameters &amp; Main Results'!$C$22/12+MMULT(U2144:V2144,'Parameters &amp; Main Results'!$C$20:$C$21)</f>
        <v>3.7491935102617786E-3</v>
      </c>
      <c r="Z2144" s="17">
        <f t="shared" ca="1" si="1986"/>
        <v>1</v>
      </c>
      <c r="AE2144" s="252">
        <f t="shared" ca="1" si="1982"/>
        <v>0</v>
      </c>
      <c r="AF2144" s="253" t="e">
        <f t="shared" ca="1" si="1983"/>
        <v>#DIV/0!</v>
      </c>
      <c r="AG2144" s="258" t="e">
        <f t="shared" ca="1" si="1984"/>
        <v>#DIV/0!</v>
      </c>
      <c r="AH2144" s="227" t="e">
        <f ca="1">IF(SUM(AG2144:OFFSET(AG2144,(-HoldAggressiveTime-1),0,,))=0,"Defensive","Aggressive")</f>
        <v>#DIV/0!</v>
      </c>
    </row>
    <row r="2145" spans="1:34" ht="13" x14ac:dyDescent="0.15">
      <c r="A2145">
        <f t="shared" si="15"/>
        <v>4</v>
      </c>
      <c r="B2145">
        <f t="shared" si="16"/>
        <v>2049</v>
      </c>
      <c r="C2145" s="70">
        <f t="shared" si="1"/>
        <v>2049.2499999998413</v>
      </c>
      <c r="D2145" s="149">
        <f t="shared" si="383"/>
        <v>54574</v>
      </c>
      <c r="N2145" s="157">
        <f>(1+'Parameters &amp; Main Results'!$B$25)^(1/12)-1</f>
        <v>4.0741237836483535E-3</v>
      </c>
      <c r="O2145" s="157">
        <f>(1+'Parameters &amp; Main Results'!$B$27)^(1/12)-1</f>
        <v>1.2414877164492744E-3</v>
      </c>
      <c r="P2145" s="157">
        <f>(1+'Parameters &amp; Main Results'!$B$29)^(1/12)-1</f>
        <v>8.295381143461622E-4</v>
      </c>
      <c r="Q2145" s="158">
        <f>(1+'Parameters &amp; Main Results'!$B$31)^(1/12)-1</f>
        <v>4.0741237836483535E-3</v>
      </c>
      <c r="R2145" s="158">
        <f>(1+'Parameters &amp; Main Results'!$B$33)^(1/12)-1</f>
        <v>0</v>
      </c>
      <c r="S2145" s="158">
        <f>(1+'Parameters &amp; Main Results'!$B$35)^(1/12)-1</f>
        <v>0</v>
      </c>
      <c r="T2145" s="158">
        <f>(1+'Parameters &amp; Main Results'!$B$37)^(1/12)-1</f>
        <v>8.295381143461622E-4</v>
      </c>
      <c r="U2145" s="240">
        <v>0</v>
      </c>
      <c r="V2145" s="240">
        <v>0</v>
      </c>
      <c r="W2145" s="255">
        <f t="shared" ca="1" si="1985"/>
        <v>0</v>
      </c>
      <c r="X2145" s="223">
        <f>MMULT(N2145:T2145,'Parameters &amp; Main Results'!$B$12:$B$18)-'Parameters &amp; Main Results'!$B$22/12+MMULT(U2145:V2145,'Parameters &amp; Main Results'!$B$20:$B$21)</f>
        <v>3.3037006200767609E-3</v>
      </c>
      <c r="Y2145" s="223">
        <f>MMULT(N2145:T2145,'Parameters &amp; Main Results'!$C$12:$C$18)-'Parameters &amp; Main Results'!$C$22/12+MMULT(U2145:V2145,'Parameters &amp; Main Results'!$C$20:$C$21)</f>
        <v>3.7491935102617786E-3</v>
      </c>
      <c r="Z2145" s="17">
        <f t="shared" ca="1" si="1986"/>
        <v>1</v>
      </c>
      <c r="AE2145" s="252">
        <f t="shared" ca="1" si="1982"/>
        <v>0</v>
      </c>
      <c r="AF2145" s="253" t="e">
        <f t="shared" ca="1" si="1983"/>
        <v>#DIV/0!</v>
      </c>
      <c r="AG2145" s="258" t="e">
        <f t="shared" ca="1" si="1984"/>
        <v>#DIV/0!</v>
      </c>
      <c r="AH2145" s="227" t="e">
        <f ca="1">IF(SUM(AG2145:OFFSET(AG2145,(-HoldAggressiveTime-1),0,,))=0,"Defensive","Aggressive")</f>
        <v>#DIV/0!</v>
      </c>
    </row>
    <row r="2146" spans="1:34" ht="13" x14ac:dyDescent="0.15">
      <c r="A2146">
        <f t="shared" si="15"/>
        <v>5</v>
      </c>
      <c r="B2146">
        <f t="shared" si="16"/>
        <v>2049</v>
      </c>
      <c r="C2146" s="70">
        <f t="shared" si="1"/>
        <v>2049.3333333331748</v>
      </c>
      <c r="D2146" s="149">
        <f t="shared" si="383"/>
        <v>54604</v>
      </c>
      <c r="N2146" s="157">
        <f>(1+'Parameters &amp; Main Results'!$B$25)^(1/12)-1</f>
        <v>4.0741237836483535E-3</v>
      </c>
      <c r="O2146" s="157">
        <f>(1+'Parameters &amp; Main Results'!$B$27)^(1/12)-1</f>
        <v>1.2414877164492744E-3</v>
      </c>
      <c r="P2146" s="157">
        <f>(1+'Parameters &amp; Main Results'!$B$29)^(1/12)-1</f>
        <v>8.295381143461622E-4</v>
      </c>
      <c r="Q2146" s="158">
        <f>(1+'Parameters &amp; Main Results'!$B$31)^(1/12)-1</f>
        <v>4.0741237836483535E-3</v>
      </c>
      <c r="R2146" s="158">
        <f>(1+'Parameters &amp; Main Results'!$B$33)^(1/12)-1</f>
        <v>0</v>
      </c>
      <c r="S2146" s="158">
        <f>(1+'Parameters &amp; Main Results'!$B$35)^(1/12)-1</f>
        <v>0</v>
      </c>
      <c r="T2146" s="158">
        <f>(1+'Parameters &amp; Main Results'!$B$37)^(1/12)-1</f>
        <v>8.295381143461622E-4</v>
      </c>
      <c r="U2146" s="240">
        <v>0</v>
      </c>
      <c r="V2146" s="240">
        <v>0</v>
      </c>
      <c r="W2146" s="255">
        <f t="shared" ca="1" si="1985"/>
        <v>0</v>
      </c>
      <c r="X2146" s="223">
        <f>MMULT(N2146:T2146,'Parameters &amp; Main Results'!$B$12:$B$18)-'Parameters &amp; Main Results'!$B$22/12+MMULT(U2146:V2146,'Parameters &amp; Main Results'!$B$20:$B$21)</f>
        <v>3.3037006200767609E-3</v>
      </c>
      <c r="Y2146" s="223">
        <f>MMULT(N2146:T2146,'Parameters &amp; Main Results'!$C$12:$C$18)-'Parameters &amp; Main Results'!$C$22/12+MMULT(U2146:V2146,'Parameters &amp; Main Results'!$C$20:$C$21)</f>
        <v>3.7491935102617786E-3</v>
      </c>
      <c r="Z2146" s="17">
        <f t="shared" ca="1" si="1986"/>
        <v>1</v>
      </c>
      <c r="AE2146" s="252">
        <f t="shared" ca="1" si="1982"/>
        <v>0</v>
      </c>
      <c r="AF2146" s="253" t="e">
        <f t="shared" ca="1" si="1983"/>
        <v>#DIV/0!</v>
      </c>
      <c r="AG2146" s="258" t="e">
        <f t="shared" ca="1" si="1984"/>
        <v>#DIV/0!</v>
      </c>
      <c r="AH2146" s="227" t="e">
        <f ca="1">IF(SUM(AG2146:OFFSET(AG2146,(-HoldAggressiveTime-1),0,,))=0,"Defensive","Aggressive")</f>
        <v>#DIV/0!</v>
      </c>
    </row>
    <row r="2147" spans="1:34" ht="13" x14ac:dyDescent="0.15">
      <c r="A2147">
        <f t="shared" si="15"/>
        <v>6</v>
      </c>
      <c r="B2147">
        <f t="shared" si="16"/>
        <v>2049</v>
      </c>
      <c r="C2147" s="70">
        <f t="shared" si="1"/>
        <v>2049.4166666665083</v>
      </c>
      <c r="D2147" s="149">
        <f t="shared" si="383"/>
        <v>54635</v>
      </c>
      <c r="N2147" s="157">
        <f>(1+'Parameters &amp; Main Results'!$B$25)^(1/12)-1</f>
        <v>4.0741237836483535E-3</v>
      </c>
      <c r="O2147" s="157">
        <f>(1+'Parameters &amp; Main Results'!$B$27)^(1/12)-1</f>
        <v>1.2414877164492744E-3</v>
      </c>
      <c r="P2147" s="157">
        <f>(1+'Parameters &amp; Main Results'!$B$29)^(1/12)-1</f>
        <v>8.295381143461622E-4</v>
      </c>
      <c r="Q2147" s="158">
        <f>(1+'Parameters &amp; Main Results'!$B$31)^(1/12)-1</f>
        <v>4.0741237836483535E-3</v>
      </c>
      <c r="R2147" s="158">
        <f>(1+'Parameters &amp; Main Results'!$B$33)^(1/12)-1</f>
        <v>0</v>
      </c>
      <c r="S2147" s="158">
        <f>(1+'Parameters &amp; Main Results'!$B$35)^(1/12)-1</f>
        <v>0</v>
      </c>
      <c r="T2147" s="158">
        <f>(1+'Parameters &amp; Main Results'!$B$37)^(1/12)-1</f>
        <v>8.295381143461622E-4</v>
      </c>
      <c r="U2147" s="240">
        <v>0</v>
      </c>
      <c r="V2147" s="240">
        <v>0</v>
      </c>
      <c r="W2147" s="255">
        <f t="shared" ca="1" si="1985"/>
        <v>0</v>
      </c>
      <c r="X2147" s="223">
        <f>MMULT(N2147:T2147,'Parameters &amp; Main Results'!$B$12:$B$18)-'Parameters &amp; Main Results'!$B$22/12+MMULT(U2147:V2147,'Parameters &amp; Main Results'!$B$20:$B$21)</f>
        <v>3.3037006200767609E-3</v>
      </c>
      <c r="Y2147" s="223">
        <f>MMULT(N2147:T2147,'Parameters &amp; Main Results'!$C$12:$C$18)-'Parameters &amp; Main Results'!$C$22/12+MMULT(U2147:V2147,'Parameters &amp; Main Results'!$C$20:$C$21)</f>
        <v>3.7491935102617786E-3</v>
      </c>
      <c r="Z2147" s="17">
        <f t="shared" ca="1" si="1986"/>
        <v>1</v>
      </c>
      <c r="AE2147" s="252">
        <f t="shared" ca="1" si="1982"/>
        <v>0</v>
      </c>
      <c r="AF2147" s="253" t="e">
        <f t="shared" ca="1" si="1983"/>
        <v>#DIV/0!</v>
      </c>
      <c r="AG2147" s="258" t="e">
        <f t="shared" ca="1" si="1984"/>
        <v>#DIV/0!</v>
      </c>
      <c r="AH2147" s="227" t="e">
        <f ca="1">IF(SUM(AG2147:OFFSET(AG2147,(-HoldAggressiveTime-1),0,,))=0,"Defensive","Aggressive")</f>
        <v>#DIV/0!</v>
      </c>
    </row>
    <row r="2148" spans="1:34" ht="13" x14ac:dyDescent="0.15">
      <c r="A2148">
        <f t="shared" si="15"/>
        <v>7</v>
      </c>
      <c r="B2148">
        <f t="shared" si="16"/>
        <v>2049</v>
      </c>
      <c r="C2148" s="70">
        <f t="shared" si="1"/>
        <v>2049.4999999998417</v>
      </c>
      <c r="D2148" s="149">
        <f t="shared" si="383"/>
        <v>54666</v>
      </c>
      <c r="N2148" s="157">
        <f>(1+'Parameters &amp; Main Results'!$B$25)^(1/12)-1</f>
        <v>4.0741237836483535E-3</v>
      </c>
      <c r="O2148" s="157">
        <f>(1+'Parameters &amp; Main Results'!$B$27)^(1/12)-1</f>
        <v>1.2414877164492744E-3</v>
      </c>
      <c r="P2148" s="157">
        <f>(1+'Parameters &amp; Main Results'!$B$29)^(1/12)-1</f>
        <v>8.295381143461622E-4</v>
      </c>
      <c r="Q2148" s="158">
        <f>(1+'Parameters &amp; Main Results'!$B$31)^(1/12)-1</f>
        <v>4.0741237836483535E-3</v>
      </c>
      <c r="R2148" s="158">
        <f>(1+'Parameters &amp; Main Results'!$B$33)^(1/12)-1</f>
        <v>0</v>
      </c>
      <c r="S2148" s="158">
        <f>(1+'Parameters &amp; Main Results'!$B$35)^(1/12)-1</f>
        <v>0</v>
      </c>
      <c r="T2148" s="158">
        <f>(1+'Parameters &amp; Main Results'!$B$37)^(1/12)-1</f>
        <v>8.295381143461622E-4</v>
      </c>
      <c r="U2148" s="240">
        <v>0</v>
      </c>
      <c r="V2148" s="240">
        <v>0</v>
      </c>
      <c r="W2148" s="255">
        <f t="shared" ca="1" si="1985"/>
        <v>0</v>
      </c>
      <c r="X2148" s="223">
        <f>MMULT(N2148:T2148,'Parameters &amp; Main Results'!$B$12:$B$18)-'Parameters &amp; Main Results'!$B$22/12+MMULT(U2148:V2148,'Parameters &amp; Main Results'!$B$20:$B$21)</f>
        <v>3.3037006200767609E-3</v>
      </c>
      <c r="Y2148" s="223">
        <f>MMULT(N2148:T2148,'Parameters &amp; Main Results'!$C$12:$C$18)-'Parameters &amp; Main Results'!$C$22/12+MMULT(U2148:V2148,'Parameters &amp; Main Results'!$C$20:$C$21)</f>
        <v>3.7491935102617786E-3</v>
      </c>
      <c r="Z2148" s="17">
        <f t="shared" ca="1" si="1986"/>
        <v>1</v>
      </c>
      <c r="AE2148" s="252">
        <f t="shared" ca="1" si="1982"/>
        <v>0</v>
      </c>
      <c r="AF2148" s="253" t="e">
        <f t="shared" ca="1" si="1983"/>
        <v>#DIV/0!</v>
      </c>
      <c r="AG2148" s="258" t="e">
        <f t="shared" ca="1" si="1984"/>
        <v>#DIV/0!</v>
      </c>
      <c r="AH2148" s="227" t="e">
        <f ca="1">IF(SUM(AG2148:OFFSET(AG2148,(-HoldAggressiveTime-1),0,,))=0,"Defensive","Aggressive")</f>
        <v>#DIV/0!</v>
      </c>
    </row>
    <row r="2149" spans="1:34" ht="13" x14ac:dyDescent="0.15">
      <c r="A2149">
        <f t="shared" si="15"/>
        <v>8</v>
      </c>
      <c r="B2149">
        <f t="shared" si="16"/>
        <v>2049</v>
      </c>
      <c r="C2149" s="70">
        <f t="shared" si="1"/>
        <v>2049.5833333331752</v>
      </c>
      <c r="D2149" s="149">
        <f t="shared" si="383"/>
        <v>54696</v>
      </c>
      <c r="N2149" s="157">
        <f>(1+'Parameters &amp; Main Results'!$B$25)^(1/12)-1</f>
        <v>4.0741237836483535E-3</v>
      </c>
      <c r="O2149" s="157">
        <f>(1+'Parameters &amp; Main Results'!$B$27)^(1/12)-1</f>
        <v>1.2414877164492744E-3</v>
      </c>
      <c r="P2149" s="157">
        <f>(1+'Parameters &amp; Main Results'!$B$29)^(1/12)-1</f>
        <v>8.295381143461622E-4</v>
      </c>
      <c r="Q2149" s="158">
        <f>(1+'Parameters &amp; Main Results'!$B$31)^(1/12)-1</f>
        <v>4.0741237836483535E-3</v>
      </c>
      <c r="R2149" s="158">
        <f>(1+'Parameters &amp; Main Results'!$B$33)^(1/12)-1</f>
        <v>0</v>
      </c>
      <c r="S2149" s="158">
        <f>(1+'Parameters &amp; Main Results'!$B$35)^(1/12)-1</f>
        <v>0</v>
      </c>
      <c r="T2149" s="158">
        <f>(1+'Parameters &amp; Main Results'!$B$37)^(1/12)-1</f>
        <v>8.295381143461622E-4</v>
      </c>
      <c r="U2149" s="240">
        <v>0</v>
      </c>
      <c r="V2149" s="240">
        <v>0</v>
      </c>
      <c r="W2149" s="255">
        <f t="shared" ca="1" si="1985"/>
        <v>0</v>
      </c>
      <c r="X2149" s="223">
        <f>MMULT(N2149:T2149,'Parameters &amp; Main Results'!$B$12:$B$18)-'Parameters &amp; Main Results'!$B$22/12+MMULT(U2149:V2149,'Parameters &amp; Main Results'!$B$20:$B$21)</f>
        <v>3.3037006200767609E-3</v>
      </c>
      <c r="Y2149" s="223">
        <f>MMULT(N2149:T2149,'Parameters &amp; Main Results'!$C$12:$C$18)-'Parameters &amp; Main Results'!$C$22/12+MMULT(U2149:V2149,'Parameters &amp; Main Results'!$C$20:$C$21)</f>
        <v>3.7491935102617786E-3</v>
      </c>
      <c r="Z2149" s="17">
        <f t="shared" ca="1" si="1986"/>
        <v>1</v>
      </c>
      <c r="AE2149" s="252">
        <f t="shared" ca="1" si="1982"/>
        <v>0</v>
      </c>
      <c r="AF2149" s="253" t="e">
        <f t="shared" ca="1" si="1983"/>
        <v>#DIV/0!</v>
      </c>
      <c r="AG2149" s="258" t="e">
        <f t="shared" ca="1" si="1984"/>
        <v>#DIV/0!</v>
      </c>
      <c r="AH2149" s="227" t="e">
        <f ca="1">IF(SUM(AG2149:OFFSET(AG2149,(-HoldAggressiveTime-1),0,,))=0,"Defensive","Aggressive")</f>
        <v>#DIV/0!</v>
      </c>
    </row>
    <row r="2150" spans="1:34" ht="13" x14ac:dyDescent="0.15">
      <c r="A2150">
        <f t="shared" si="15"/>
        <v>9</v>
      </c>
      <c r="B2150">
        <f t="shared" si="16"/>
        <v>2049</v>
      </c>
      <c r="C2150" s="70">
        <f t="shared" si="1"/>
        <v>2049.6666666665087</v>
      </c>
      <c r="D2150" s="149">
        <f t="shared" si="383"/>
        <v>54727</v>
      </c>
      <c r="N2150" s="157">
        <f>(1+'Parameters &amp; Main Results'!$B$25)^(1/12)-1</f>
        <v>4.0741237836483535E-3</v>
      </c>
      <c r="O2150" s="157">
        <f>(1+'Parameters &amp; Main Results'!$B$27)^(1/12)-1</f>
        <v>1.2414877164492744E-3</v>
      </c>
      <c r="P2150" s="157">
        <f>(1+'Parameters &amp; Main Results'!$B$29)^(1/12)-1</f>
        <v>8.295381143461622E-4</v>
      </c>
      <c r="Q2150" s="158">
        <f>(1+'Parameters &amp; Main Results'!$B$31)^(1/12)-1</f>
        <v>4.0741237836483535E-3</v>
      </c>
      <c r="R2150" s="158">
        <f>(1+'Parameters &amp; Main Results'!$B$33)^(1/12)-1</f>
        <v>0</v>
      </c>
      <c r="S2150" s="158">
        <f>(1+'Parameters &amp; Main Results'!$B$35)^(1/12)-1</f>
        <v>0</v>
      </c>
      <c r="T2150" s="158">
        <f>(1+'Parameters &amp; Main Results'!$B$37)^(1/12)-1</f>
        <v>8.295381143461622E-4</v>
      </c>
      <c r="U2150" s="240">
        <v>0</v>
      </c>
      <c r="V2150" s="240">
        <v>0</v>
      </c>
      <c r="W2150" s="255">
        <f t="shared" ca="1" si="1985"/>
        <v>0</v>
      </c>
      <c r="X2150" s="223">
        <f>MMULT(N2150:T2150,'Parameters &amp; Main Results'!$B$12:$B$18)-'Parameters &amp; Main Results'!$B$22/12+MMULT(U2150:V2150,'Parameters &amp; Main Results'!$B$20:$B$21)</f>
        <v>3.3037006200767609E-3</v>
      </c>
      <c r="Y2150" s="223">
        <f>MMULT(N2150:T2150,'Parameters &amp; Main Results'!$C$12:$C$18)-'Parameters &amp; Main Results'!$C$22/12+MMULT(U2150:V2150,'Parameters &amp; Main Results'!$C$20:$C$21)</f>
        <v>3.7491935102617786E-3</v>
      </c>
      <c r="Z2150" s="17">
        <f t="shared" ca="1" si="1986"/>
        <v>1</v>
      </c>
      <c r="AE2150" s="252">
        <f t="shared" ca="1" si="1982"/>
        <v>0</v>
      </c>
      <c r="AF2150" s="253" t="e">
        <f t="shared" ca="1" si="1983"/>
        <v>#DIV/0!</v>
      </c>
      <c r="AG2150" s="258" t="e">
        <f t="shared" ca="1" si="1984"/>
        <v>#DIV/0!</v>
      </c>
      <c r="AH2150" s="227" t="e">
        <f ca="1">IF(SUM(AG2150:OFFSET(AG2150,(-HoldAggressiveTime-1),0,,))=0,"Defensive","Aggressive")</f>
        <v>#DIV/0!</v>
      </c>
    </row>
    <row r="2151" spans="1:34" ht="13" x14ac:dyDescent="0.15">
      <c r="A2151">
        <f t="shared" si="15"/>
        <v>10</v>
      </c>
      <c r="B2151">
        <f t="shared" si="16"/>
        <v>2049</v>
      </c>
      <c r="C2151" s="70">
        <f t="shared" si="1"/>
        <v>2049.7499999998422</v>
      </c>
      <c r="D2151" s="149">
        <f t="shared" si="383"/>
        <v>54757</v>
      </c>
      <c r="N2151" s="157">
        <f>(1+'Parameters &amp; Main Results'!$B$25)^(1/12)-1</f>
        <v>4.0741237836483535E-3</v>
      </c>
      <c r="O2151" s="157">
        <f>(1+'Parameters &amp; Main Results'!$B$27)^(1/12)-1</f>
        <v>1.2414877164492744E-3</v>
      </c>
      <c r="P2151" s="157">
        <f>(1+'Parameters &amp; Main Results'!$B$29)^(1/12)-1</f>
        <v>8.295381143461622E-4</v>
      </c>
      <c r="Q2151" s="158">
        <f>(1+'Parameters &amp; Main Results'!$B$31)^(1/12)-1</f>
        <v>4.0741237836483535E-3</v>
      </c>
      <c r="R2151" s="158">
        <f>(1+'Parameters &amp; Main Results'!$B$33)^(1/12)-1</f>
        <v>0</v>
      </c>
      <c r="S2151" s="158">
        <f>(1+'Parameters &amp; Main Results'!$B$35)^(1/12)-1</f>
        <v>0</v>
      </c>
      <c r="T2151" s="158">
        <f>(1+'Parameters &amp; Main Results'!$B$37)^(1/12)-1</f>
        <v>8.295381143461622E-4</v>
      </c>
      <c r="U2151" s="240">
        <v>0</v>
      </c>
      <c r="V2151" s="240">
        <v>0</v>
      </c>
      <c r="W2151" s="255">
        <f t="shared" ca="1" si="1985"/>
        <v>0</v>
      </c>
      <c r="X2151" s="223">
        <f>MMULT(N2151:T2151,'Parameters &amp; Main Results'!$B$12:$B$18)-'Parameters &amp; Main Results'!$B$22/12+MMULT(U2151:V2151,'Parameters &amp; Main Results'!$B$20:$B$21)</f>
        <v>3.3037006200767609E-3</v>
      </c>
      <c r="Y2151" s="223">
        <f>MMULT(N2151:T2151,'Parameters &amp; Main Results'!$C$12:$C$18)-'Parameters &amp; Main Results'!$C$22/12+MMULT(U2151:V2151,'Parameters &amp; Main Results'!$C$20:$C$21)</f>
        <v>3.7491935102617786E-3</v>
      </c>
      <c r="Z2151" s="17">
        <f t="shared" ca="1" si="1986"/>
        <v>1</v>
      </c>
      <c r="AE2151" s="252">
        <f t="shared" ca="1" si="1982"/>
        <v>0</v>
      </c>
      <c r="AF2151" s="253" t="e">
        <f t="shared" ca="1" si="1983"/>
        <v>#DIV/0!</v>
      </c>
      <c r="AG2151" s="258" t="e">
        <f t="shared" ca="1" si="1984"/>
        <v>#DIV/0!</v>
      </c>
      <c r="AH2151" s="227" t="e">
        <f ca="1">IF(SUM(AG2151:OFFSET(AG2151,(-HoldAggressiveTime-1),0,,))=0,"Defensive","Aggressive")</f>
        <v>#DIV/0!</v>
      </c>
    </row>
    <row r="2152" spans="1:34" ht="13" x14ac:dyDescent="0.15">
      <c r="A2152">
        <f t="shared" si="15"/>
        <v>11</v>
      </c>
      <c r="B2152">
        <f t="shared" si="16"/>
        <v>2049</v>
      </c>
      <c r="C2152" s="70">
        <f t="shared" si="1"/>
        <v>2049.8333333331757</v>
      </c>
      <c r="D2152" s="149">
        <f t="shared" si="383"/>
        <v>54788</v>
      </c>
      <c r="N2152" s="157">
        <f>(1+'Parameters &amp; Main Results'!$B$25)^(1/12)-1</f>
        <v>4.0741237836483535E-3</v>
      </c>
      <c r="O2152" s="157">
        <f>(1+'Parameters &amp; Main Results'!$B$27)^(1/12)-1</f>
        <v>1.2414877164492744E-3</v>
      </c>
      <c r="P2152" s="157">
        <f>(1+'Parameters &amp; Main Results'!$B$29)^(1/12)-1</f>
        <v>8.295381143461622E-4</v>
      </c>
      <c r="Q2152" s="158">
        <f>(1+'Parameters &amp; Main Results'!$B$31)^(1/12)-1</f>
        <v>4.0741237836483535E-3</v>
      </c>
      <c r="R2152" s="158">
        <f>(1+'Parameters &amp; Main Results'!$B$33)^(1/12)-1</f>
        <v>0</v>
      </c>
      <c r="S2152" s="158">
        <f>(1+'Parameters &amp; Main Results'!$B$35)^(1/12)-1</f>
        <v>0</v>
      </c>
      <c r="T2152" s="158">
        <f>(1+'Parameters &amp; Main Results'!$B$37)^(1/12)-1</f>
        <v>8.295381143461622E-4</v>
      </c>
      <c r="U2152" s="240">
        <v>0</v>
      </c>
      <c r="V2152" s="240">
        <v>0</v>
      </c>
      <c r="W2152" s="255">
        <f t="shared" ca="1" si="1985"/>
        <v>0</v>
      </c>
      <c r="X2152" s="223">
        <f>MMULT(N2152:T2152,'Parameters &amp; Main Results'!$B$12:$B$18)-'Parameters &amp; Main Results'!$B$22/12+MMULT(U2152:V2152,'Parameters &amp; Main Results'!$B$20:$B$21)</f>
        <v>3.3037006200767609E-3</v>
      </c>
      <c r="Y2152" s="223">
        <f>MMULT(N2152:T2152,'Parameters &amp; Main Results'!$C$12:$C$18)-'Parameters &amp; Main Results'!$C$22/12+MMULT(U2152:V2152,'Parameters &amp; Main Results'!$C$20:$C$21)</f>
        <v>3.7491935102617786E-3</v>
      </c>
      <c r="Z2152" s="17">
        <f t="shared" ca="1" si="1986"/>
        <v>1</v>
      </c>
      <c r="AE2152" s="252">
        <f t="shared" ca="1" si="1982"/>
        <v>0</v>
      </c>
      <c r="AF2152" s="253" t="e">
        <f t="shared" ca="1" si="1983"/>
        <v>#DIV/0!</v>
      </c>
      <c r="AG2152" s="258" t="e">
        <f t="shared" ca="1" si="1984"/>
        <v>#DIV/0!</v>
      </c>
      <c r="AH2152" s="227" t="e">
        <f ca="1">IF(SUM(AG2152:OFFSET(AG2152,(-HoldAggressiveTime-1),0,,))=0,"Defensive","Aggressive")</f>
        <v>#DIV/0!</v>
      </c>
    </row>
    <row r="2153" spans="1:34" ht="13" x14ac:dyDescent="0.15">
      <c r="A2153">
        <f t="shared" si="15"/>
        <v>12</v>
      </c>
      <c r="B2153">
        <f t="shared" si="16"/>
        <v>2049</v>
      </c>
      <c r="C2153" s="70">
        <f t="shared" si="1"/>
        <v>2049.9166666665092</v>
      </c>
      <c r="D2153" s="149">
        <f t="shared" si="383"/>
        <v>54819</v>
      </c>
      <c r="N2153" s="157">
        <f>(1+'Parameters &amp; Main Results'!$B$25)^(1/12)-1</f>
        <v>4.0741237836483535E-3</v>
      </c>
      <c r="O2153" s="157">
        <f>(1+'Parameters &amp; Main Results'!$B$27)^(1/12)-1</f>
        <v>1.2414877164492744E-3</v>
      </c>
      <c r="P2153" s="157">
        <f>(1+'Parameters &amp; Main Results'!$B$29)^(1/12)-1</f>
        <v>8.295381143461622E-4</v>
      </c>
      <c r="Q2153" s="158">
        <f>(1+'Parameters &amp; Main Results'!$B$31)^(1/12)-1</f>
        <v>4.0741237836483535E-3</v>
      </c>
      <c r="R2153" s="158">
        <f>(1+'Parameters &amp; Main Results'!$B$33)^(1/12)-1</f>
        <v>0</v>
      </c>
      <c r="S2153" s="158">
        <f>(1+'Parameters &amp; Main Results'!$B$35)^(1/12)-1</f>
        <v>0</v>
      </c>
      <c r="T2153" s="158">
        <f>(1+'Parameters &amp; Main Results'!$B$37)^(1/12)-1</f>
        <v>8.295381143461622E-4</v>
      </c>
      <c r="U2153" s="240">
        <v>0</v>
      </c>
      <c r="V2153" s="240">
        <v>0</v>
      </c>
      <c r="W2153" s="255">
        <f t="shared" ca="1" si="1985"/>
        <v>0</v>
      </c>
      <c r="X2153" s="223">
        <f>MMULT(N2153:T2153,'Parameters &amp; Main Results'!$B$12:$B$18)-'Parameters &amp; Main Results'!$B$22/12+MMULT(U2153:V2153,'Parameters &amp; Main Results'!$B$20:$B$21)</f>
        <v>3.3037006200767609E-3</v>
      </c>
      <c r="Y2153" s="223">
        <f>MMULT(N2153:T2153,'Parameters &amp; Main Results'!$C$12:$C$18)-'Parameters &amp; Main Results'!$C$22/12+MMULT(U2153:V2153,'Parameters &amp; Main Results'!$C$20:$C$21)</f>
        <v>3.7491935102617786E-3</v>
      </c>
      <c r="Z2153" s="17">
        <f t="shared" ca="1" si="1986"/>
        <v>1</v>
      </c>
      <c r="AE2153" s="252">
        <f t="shared" ca="1" si="1982"/>
        <v>0</v>
      </c>
      <c r="AF2153" s="253" t="e">
        <f t="shared" ca="1" si="1983"/>
        <v>#DIV/0!</v>
      </c>
      <c r="AG2153" s="258" t="e">
        <f t="shared" ca="1" si="1984"/>
        <v>#DIV/0!</v>
      </c>
      <c r="AH2153" s="227" t="e">
        <f ca="1">IF(SUM(AG2153:OFFSET(AG2153,(-HoldAggressiveTime-1),0,,))=0,"Defensive","Aggressive")</f>
        <v>#DIV/0!</v>
      </c>
    </row>
    <row r="2154" spans="1:34" ht="13" x14ac:dyDescent="0.15">
      <c r="A2154">
        <f t="shared" si="15"/>
        <v>1</v>
      </c>
      <c r="B2154">
        <f t="shared" si="16"/>
        <v>2050</v>
      </c>
      <c r="C2154" s="70">
        <f t="shared" si="1"/>
        <v>2049.9999999998427</v>
      </c>
      <c r="D2154" s="149">
        <f t="shared" si="383"/>
        <v>54847</v>
      </c>
      <c r="N2154" s="157">
        <f>(1+'Parameters &amp; Main Results'!$B$25)^(1/12)-1</f>
        <v>4.0741237836483535E-3</v>
      </c>
      <c r="O2154" s="157">
        <f>(1+'Parameters &amp; Main Results'!$B$27)^(1/12)-1</f>
        <v>1.2414877164492744E-3</v>
      </c>
      <c r="P2154" s="157">
        <f>(1+'Parameters &amp; Main Results'!$B$29)^(1/12)-1</f>
        <v>8.295381143461622E-4</v>
      </c>
      <c r="Q2154" s="158">
        <f>(1+'Parameters &amp; Main Results'!$B$31)^(1/12)-1</f>
        <v>4.0741237836483535E-3</v>
      </c>
      <c r="R2154" s="158">
        <f>(1+'Parameters &amp; Main Results'!$B$33)^(1/12)-1</f>
        <v>0</v>
      </c>
      <c r="S2154" s="158">
        <f>(1+'Parameters &amp; Main Results'!$B$35)^(1/12)-1</f>
        <v>0</v>
      </c>
      <c r="T2154" s="158">
        <f>(1+'Parameters &amp; Main Results'!$B$37)^(1/12)-1</f>
        <v>8.295381143461622E-4</v>
      </c>
      <c r="U2154" s="240">
        <v>0</v>
      </c>
      <c r="V2154" s="240">
        <v>0</v>
      </c>
      <c r="W2154" s="255">
        <f t="shared" ca="1" si="1985"/>
        <v>0</v>
      </c>
      <c r="X2154" s="223">
        <f>MMULT(N2154:T2154,'Parameters &amp; Main Results'!$B$12:$B$18)-'Parameters &amp; Main Results'!$B$22/12+MMULT(U2154:V2154,'Parameters &amp; Main Results'!$B$20:$B$21)</f>
        <v>3.3037006200767609E-3</v>
      </c>
      <c r="Y2154" s="223">
        <f>MMULT(N2154:T2154,'Parameters &amp; Main Results'!$C$12:$C$18)-'Parameters &amp; Main Results'!$C$22/12+MMULT(U2154:V2154,'Parameters &amp; Main Results'!$C$20:$C$21)</f>
        <v>3.7491935102617786E-3</v>
      </c>
      <c r="Z2154" s="17">
        <f t="shared" ca="1" si="1986"/>
        <v>1</v>
      </c>
      <c r="AE2154" s="252">
        <f t="shared" ca="1" si="1982"/>
        <v>0</v>
      </c>
      <c r="AF2154" s="253" t="e">
        <f t="shared" ca="1" si="1983"/>
        <v>#DIV/0!</v>
      </c>
      <c r="AG2154" s="258" t="e">
        <f t="shared" ca="1" si="1984"/>
        <v>#DIV/0!</v>
      </c>
      <c r="AH2154" s="227" t="e">
        <f ca="1">IF(SUM(AG2154:OFFSET(AG2154,(-HoldAggressiveTime-1),0,,))=0,"Defensive","Aggressive")</f>
        <v>#DIV/0!</v>
      </c>
    </row>
    <row r="2155" spans="1:34" ht="13" x14ac:dyDescent="0.15">
      <c r="A2155">
        <f t="shared" si="15"/>
        <v>2</v>
      </c>
      <c r="B2155">
        <f t="shared" si="16"/>
        <v>2050</v>
      </c>
      <c r="C2155" s="70">
        <f t="shared" si="1"/>
        <v>2050.0833333331761</v>
      </c>
      <c r="D2155" s="149">
        <f t="shared" si="383"/>
        <v>54878</v>
      </c>
      <c r="N2155" s="157">
        <f>(1+'Parameters &amp; Main Results'!$B$25)^(1/12)-1</f>
        <v>4.0741237836483535E-3</v>
      </c>
      <c r="O2155" s="157">
        <f>(1+'Parameters &amp; Main Results'!$B$27)^(1/12)-1</f>
        <v>1.2414877164492744E-3</v>
      </c>
      <c r="P2155" s="157">
        <f>(1+'Parameters &amp; Main Results'!$B$29)^(1/12)-1</f>
        <v>8.295381143461622E-4</v>
      </c>
      <c r="Q2155" s="158">
        <f>(1+'Parameters &amp; Main Results'!$B$31)^(1/12)-1</f>
        <v>4.0741237836483535E-3</v>
      </c>
      <c r="R2155" s="158">
        <f>(1+'Parameters &amp; Main Results'!$B$33)^(1/12)-1</f>
        <v>0</v>
      </c>
      <c r="S2155" s="158">
        <f>(1+'Parameters &amp; Main Results'!$B$35)^(1/12)-1</f>
        <v>0</v>
      </c>
      <c r="T2155" s="158">
        <f>(1+'Parameters &amp; Main Results'!$B$37)^(1/12)-1</f>
        <v>8.295381143461622E-4</v>
      </c>
      <c r="U2155" s="240">
        <v>0</v>
      </c>
      <c r="V2155" s="240">
        <v>0</v>
      </c>
      <c r="W2155" s="255">
        <f t="shared" ca="1" si="1985"/>
        <v>0</v>
      </c>
      <c r="X2155" s="223">
        <f>MMULT(N2155:T2155,'Parameters &amp; Main Results'!$B$12:$B$18)-'Parameters &amp; Main Results'!$B$22/12+MMULT(U2155:V2155,'Parameters &amp; Main Results'!$B$20:$B$21)</f>
        <v>3.3037006200767609E-3</v>
      </c>
      <c r="Y2155" s="223">
        <f>MMULT(N2155:T2155,'Parameters &amp; Main Results'!$C$12:$C$18)-'Parameters &amp; Main Results'!$C$22/12+MMULT(U2155:V2155,'Parameters &amp; Main Results'!$C$20:$C$21)</f>
        <v>3.7491935102617786E-3</v>
      </c>
      <c r="Z2155" s="17">
        <f t="shared" ca="1" si="1986"/>
        <v>1</v>
      </c>
      <c r="AE2155" s="252">
        <f t="shared" ca="1" si="1982"/>
        <v>0</v>
      </c>
      <c r="AF2155" s="253" t="e">
        <f t="shared" ca="1" si="1983"/>
        <v>#DIV/0!</v>
      </c>
      <c r="AG2155" s="258" t="e">
        <f t="shared" ca="1" si="1984"/>
        <v>#DIV/0!</v>
      </c>
      <c r="AH2155" s="227" t="e">
        <f ca="1">IF(SUM(AG2155:OFFSET(AG2155,(-HoldAggressiveTime-1),0,,))=0,"Defensive","Aggressive")</f>
        <v>#DIV/0!</v>
      </c>
    </row>
    <row r="2156" spans="1:34" ht="13" x14ac:dyDescent="0.15">
      <c r="A2156">
        <f t="shared" si="15"/>
        <v>3</v>
      </c>
      <c r="B2156">
        <f t="shared" si="16"/>
        <v>2050</v>
      </c>
      <c r="C2156" s="70">
        <f t="shared" si="1"/>
        <v>2050.1666666665096</v>
      </c>
      <c r="D2156" s="149">
        <f t="shared" si="383"/>
        <v>54908</v>
      </c>
      <c r="N2156" s="157">
        <f>(1+'Parameters &amp; Main Results'!$B$25)^(1/12)-1</f>
        <v>4.0741237836483535E-3</v>
      </c>
      <c r="O2156" s="157">
        <f>(1+'Parameters &amp; Main Results'!$B$27)^(1/12)-1</f>
        <v>1.2414877164492744E-3</v>
      </c>
      <c r="P2156" s="157">
        <f>(1+'Parameters &amp; Main Results'!$B$29)^(1/12)-1</f>
        <v>8.295381143461622E-4</v>
      </c>
      <c r="Q2156" s="158">
        <f>(1+'Parameters &amp; Main Results'!$B$31)^(1/12)-1</f>
        <v>4.0741237836483535E-3</v>
      </c>
      <c r="R2156" s="158">
        <f>(1+'Parameters &amp; Main Results'!$B$33)^(1/12)-1</f>
        <v>0</v>
      </c>
      <c r="S2156" s="158">
        <f>(1+'Parameters &amp; Main Results'!$B$35)^(1/12)-1</f>
        <v>0</v>
      </c>
      <c r="T2156" s="158">
        <f>(1+'Parameters &amp; Main Results'!$B$37)^(1/12)-1</f>
        <v>8.295381143461622E-4</v>
      </c>
      <c r="U2156" s="240">
        <v>0</v>
      </c>
      <c r="V2156" s="240">
        <v>0</v>
      </c>
      <c r="W2156" s="255">
        <f t="shared" ca="1" si="1985"/>
        <v>0</v>
      </c>
      <c r="X2156" s="223">
        <f>MMULT(N2156:T2156,'Parameters &amp; Main Results'!$B$12:$B$18)-'Parameters &amp; Main Results'!$B$22/12+MMULT(U2156:V2156,'Parameters &amp; Main Results'!$B$20:$B$21)</f>
        <v>3.3037006200767609E-3</v>
      </c>
      <c r="Y2156" s="223">
        <f>MMULT(N2156:T2156,'Parameters &amp; Main Results'!$C$12:$C$18)-'Parameters &amp; Main Results'!$C$22/12+MMULT(U2156:V2156,'Parameters &amp; Main Results'!$C$20:$C$21)</f>
        <v>3.7491935102617786E-3</v>
      </c>
      <c r="Z2156" s="17">
        <f t="shared" ca="1" si="1986"/>
        <v>1</v>
      </c>
      <c r="AE2156" s="252">
        <f t="shared" ca="1" si="1982"/>
        <v>0</v>
      </c>
      <c r="AF2156" s="253" t="e">
        <f t="shared" ca="1" si="1983"/>
        <v>#DIV/0!</v>
      </c>
      <c r="AG2156" s="258" t="e">
        <f t="shared" ca="1" si="1984"/>
        <v>#DIV/0!</v>
      </c>
      <c r="AH2156" s="227" t="e">
        <f ca="1">IF(SUM(AG2156:OFFSET(AG2156,(-HoldAggressiveTime-1),0,,))=0,"Defensive","Aggressive")</f>
        <v>#DIV/0!</v>
      </c>
    </row>
    <row r="2157" spans="1:34" ht="13" x14ac:dyDescent="0.15">
      <c r="A2157">
        <f t="shared" si="15"/>
        <v>4</v>
      </c>
      <c r="B2157">
        <f t="shared" si="16"/>
        <v>2050</v>
      </c>
      <c r="C2157" s="70">
        <f t="shared" si="1"/>
        <v>2050.2499999998431</v>
      </c>
      <c r="D2157" s="149">
        <f t="shared" si="383"/>
        <v>54939</v>
      </c>
      <c r="N2157" s="157">
        <f>(1+'Parameters &amp; Main Results'!$B$25)^(1/12)-1</f>
        <v>4.0741237836483535E-3</v>
      </c>
      <c r="O2157" s="157">
        <f>(1+'Parameters &amp; Main Results'!$B$27)^(1/12)-1</f>
        <v>1.2414877164492744E-3</v>
      </c>
      <c r="P2157" s="157">
        <f>(1+'Parameters &amp; Main Results'!$B$29)^(1/12)-1</f>
        <v>8.295381143461622E-4</v>
      </c>
      <c r="Q2157" s="158">
        <f>(1+'Parameters &amp; Main Results'!$B$31)^(1/12)-1</f>
        <v>4.0741237836483535E-3</v>
      </c>
      <c r="R2157" s="158">
        <f>(1+'Parameters &amp; Main Results'!$B$33)^(1/12)-1</f>
        <v>0</v>
      </c>
      <c r="S2157" s="158">
        <f>(1+'Parameters &amp; Main Results'!$B$35)^(1/12)-1</f>
        <v>0</v>
      </c>
      <c r="T2157" s="158">
        <f>(1+'Parameters &amp; Main Results'!$B$37)^(1/12)-1</f>
        <v>8.295381143461622E-4</v>
      </c>
      <c r="U2157" s="240">
        <v>0</v>
      </c>
      <c r="V2157" s="240">
        <v>0</v>
      </c>
      <c r="W2157" s="255">
        <f t="shared" ca="1" si="1985"/>
        <v>0</v>
      </c>
      <c r="X2157" s="223">
        <f>MMULT(N2157:T2157,'Parameters &amp; Main Results'!$B$12:$B$18)-'Parameters &amp; Main Results'!$B$22/12+MMULT(U2157:V2157,'Parameters &amp; Main Results'!$B$20:$B$21)</f>
        <v>3.3037006200767609E-3</v>
      </c>
      <c r="Y2157" s="223">
        <f>MMULT(N2157:T2157,'Parameters &amp; Main Results'!$C$12:$C$18)-'Parameters &amp; Main Results'!$C$22/12+MMULT(U2157:V2157,'Parameters &amp; Main Results'!$C$20:$C$21)</f>
        <v>3.7491935102617786E-3</v>
      </c>
      <c r="Z2157" s="17">
        <f t="shared" ca="1" si="1986"/>
        <v>1</v>
      </c>
      <c r="AE2157" s="252">
        <f t="shared" ca="1" si="1982"/>
        <v>0</v>
      </c>
      <c r="AF2157" s="253" t="e">
        <f t="shared" ca="1" si="1983"/>
        <v>#DIV/0!</v>
      </c>
      <c r="AG2157" s="258" t="e">
        <f t="shared" ca="1" si="1984"/>
        <v>#DIV/0!</v>
      </c>
      <c r="AH2157" s="227" t="e">
        <f ca="1">IF(SUM(AG2157:OFFSET(AG2157,(-HoldAggressiveTime-1),0,,))=0,"Defensive","Aggressive")</f>
        <v>#DIV/0!</v>
      </c>
    </row>
    <row r="2158" spans="1:34" ht="13" x14ac:dyDescent="0.15">
      <c r="A2158">
        <f t="shared" si="15"/>
        <v>5</v>
      </c>
      <c r="B2158">
        <f t="shared" si="16"/>
        <v>2050</v>
      </c>
      <c r="C2158" s="70">
        <f t="shared" si="1"/>
        <v>2050.3333333331766</v>
      </c>
      <c r="D2158" s="149">
        <f t="shared" si="383"/>
        <v>54969</v>
      </c>
      <c r="N2158" s="157">
        <f>(1+'Parameters &amp; Main Results'!$B$25)^(1/12)-1</f>
        <v>4.0741237836483535E-3</v>
      </c>
      <c r="O2158" s="157">
        <f>(1+'Parameters &amp; Main Results'!$B$27)^(1/12)-1</f>
        <v>1.2414877164492744E-3</v>
      </c>
      <c r="P2158" s="157">
        <f>(1+'Parameters &amp; Main Results'!$B$29)^(1/12)-1</f>
        <v>8.295381143461622E-4</v>
      </c>
      <c r="Q2158" s="158">
        <f>(1+'Parameters &amp; Main Results'!$B$31)^(1/12)-1</f>
        <v>4.0741237836483535E-3</v>
      </c>
      <c r="R2158" s="158">
        <f>(1+'Parameters &amp; Main Results'!$B$33)^(1/12)-1</f>
        <v>0</v>
      </c>
      <c r="S2158" s="158">
        <f>(1+'Parameters &amp; Main Results'!$B$35)^(1/12)-1</f>
        <v>0</v>
      </c>
      <c r="T2158" s="158">
        <f>(1+'Parameters &amp; Main Results'!$B$37)^(1/12)-1</f>
        <v>8.295381143461622E-4</v>
      </c>
      <c r="U2158" s="240">
        <v>0</v>
      </c>
      <c r="V2158" s="240">
        <v>0</v>
      </c>
      <c r="W2158" s="255">
        <f t="shared" ca="1" si="1985"/>
        <v>0</v>
      </c>
      <c r="X2158" s="223">
        <f>MMULT(N2158:T2158,'Parameters &amp; Main Results'!$B$12:$B$18)-'Parameters &amp; Main Results'!$B$22/12+MMULT(U2158:V2158,'Parameters &amp; Main Results'!$B$20:$B$21)</f>
        <v>3.3037006200767609E-3</v>
      </c>
      <c r="Y2158" s="223">
        <f>MMULT(N2158:T2158,'Parameters &amp; Main Results'!$C$12:$C$18)-'Parameters &amp; Main Results'!$C$22/12+MMULT(U2158:V2158,'Parameters &amp; Main Results'!$C$20:$C$21)</f>
        <v>3.7491935102617786E-3</v>
      </c>
      <c r="Z2158" s="17">
        <f t="shared" ca="1" si="1986"/>
        <v>1</v>
      </c>
      <c r="AE2158" s="252">
        <f t="shared" ca="1" si="1982"/>
        <v>0</v>
      </c>
      <c r="AF2158" s="253" t="e">
        <f t="shared" ca="1" si="1983"/>
        <v>#DIV/0!</v>
      </c>
      <c r="AG2158" s="258" t="e">
        <f t="shared" ca="1" si="1984"/>
        <v>#DIV/0!</v>
      </c>
      <c r="AH2158" s="227" t="e">
        <f ca="1">IF(SUM(AG2158:OFFSET(AG2158,(-HoldAggressiveTime-1),0,,))=0,"Defensive","Aggressive")</f>
        <v>#DIV/0!</v>
      </c>
    </row>
    <row r="2159" spans="1:34" ht="13" x14ac:dyDescent="0.15">
      <c r="A2159">
        <f t="shared" si="15"/>
        <v>6</v>
      </c>
      <c r="B2159">
        <f t="shared" si="16"/>
        <v>2050</v>
      </c>
      <c r="C2159" s="70">
        <f t="shared" si="1"/>
        <v>2050.4166666665101</v>
      </c>
      <c r="D2159" s="149">
        <f t="shared" si="383"/>
        <v>55000</v>
      </c>
      <c r="N2159" s="157">
        <f>(1+'Parameters &amp; Main Results'!$B$25)^(1/12)-1</f>
        <v>4.0741237836483535E-3</v>
      </c>
      <c r="O2159" s="157">
        <f>(1+'Parameters &amp; Main Results'!$B$27)^(1/12)-1</f>
        <v>1.2414877164492744E-3</v>
      </c>
      <c r="P2159" s="157">
        <f>(1+'Parameters &amp; Main Results'!$B$29)^(1/12)-1</f>
        <v>8.295381143461622E-4</v>
      </c>
      <c r="Q2159" s="158">
        <f>(1+'Parameters &amp; Main Results'!$B$31)^(1/12)-1</f>
        <v>4.0741237836483535E-3</v>
      </c>
      <c r="R2159" s="158">
        <f>(1+'Parameters &amp; Main Results'!$B$33)^(1/12)-1</f>
        <v>0</v>
      </c>
      <c r="S2159" s="158">
        <f>(1+'Parameters &amp; Main Results'!$B$35)^(1/12)-1</f>
        <v>0</v>
      </c>
      <c r="T2159" s="158">
        <f>(1+'Parameters &amp; Main Results'!$B$37)^(1/12)-1</f>
        <v>8.295381143461622E-4</v>
      </c>
      <c r="U2159" s="240">
        <v>0</v>
      </c>
      <c r="V2159" s="240">
        <v>0</v>
      </c>
      <c r="W2159" s="255">
        <f t="shared" ca="1" si="1985"/>
        <v>0</v>
      </c>
      <c r="X2159" s="223">
        <f>MMULT(N2159:T2159,'Parameters &amp; Main Results'!$B$12:$B$18)-'Parameters &amp; Main Results'!$B$22/12+MMULT(U2159:V2159,'Parameters &amp; Main Results'!$B$20:$B$21)</f>
        <v>3.3037006200767609E-3</v>
      </c>
      <c r="Y2159" s="223">
        <f>MMULT(N2159:T2159,'Parameters &amp; Main Results'!$C$12:$C$18)-'Parameters &amp; Main Results'!$C$22/12+MMULT(U2159:V2159,'Parameters &amp; Main Results'!$C$20:$C$21)</f>
        <v>3.7491935102617786E-3</v>
      </c>
      <c r="Z2159" s="17">
        <f t="shared" ca="1" si="1986"/>
        <v>1</v>
      </c>
      <c r="AE2159" s="252">
        <f t="shared" ca="1" si="1982"/>
        <v>0</v>
      </c>
      <c r="AF2159" s="253" t="e">
        <f t="shared" ca="1" si="1983"/>
        <v>#DIV/0!</v>
      </c>
      <c r="AG2159" s="258" t="e">
        <f t="shared" ca="1" si="1984"/>
        <v>#DIV/0!</v>
      </c>
      <c r="AH2159" s="227" t="e">
        <f ca="1">IF(SUM(AG2159:OFFSET(AG2159,(-HoldAggressiveTime-1),0,,))=0,"Defensive","Aggressive")</f>
        <v>#DIV/0!</v>
      </c>
    </row>
    <row r="2160" spans="1:34" ht="13" x14ac:dyDescent="0.15">
      <c r="A2160">
        <f t="shared" si="15"/>
        <v>7</v>
      </c>
      <c r="B2160">
        <f t="shared" si="16"/>
        <v>2050</v>
      </c>
      <c r="C2160" s="70">
        <f t="shared" si="1"/>
        <v>2050.4999999998436</v>
      </c>
      <c r="D2160" s="149">
        <f t="shared" si="383"/>
        <v>55031</v>
      </c>
      <c r="N2160" s="157">
        <f>(1+'Parameters &amp; Main Results'!$B$25)^(1/12)-1</f>
        <v>4.0741237836483535E-3</v>
      </c>
      <c r="O2160" s="157">
        <f>(1+'Parameters &amp; Main Results'!$B$27)^(1/12)-1</f>
        <v>1.2414877164492744E-3</v>
      </c>
      <c r="P2160" s="157">
        <f>(1+'Parameters &amp; Main Results'!$B$29)^(1/12)-1</f>
        <v>8.295381143461622E-4</v>
      </c>
      <c r="Q2160" s="158">
        <f>(1+'Parameters &amp; Main Results'!$B$31)^(1/12)-1</f>
        <v>4.0741237836483535E-3</v>
      </c>
      <c r="R2160" s="158">
        <f>(1+'Parameters &amp; Main Results'!$B$33)^(1/12)-1</f>
        <v>0</v>
      </c>
      <c r="S2160" s="158">
        <f>(1+'Parameters &amp; Main Results'!$B$35)^(1/12)-1</f>
        <v>0</v>
      </c>
      <c r="T2160" s="158">
        <f>(1+'Parameters &amp; Main Results'!$B$37)^(1/12)-1</f>
        <v>8.295381143461622E-4</v>
      </c>
      <c r="U2160" s="240">
        <v>0</v>
      </c>
      <c r="V2160" s="240">
        <v>0</v>
      </c>
      <c r="W2160" s="255">
        <f t="shared" ca="1" si="1985"/>
        <v>0</v>
      </c>
      <c r="X2160" s="223">
        <f>MMULT(N2160:T2160,'Parameters &amp; Main Results'!$B$12:$B$18)-'Parameters &amp; Main Results'!$B$22/12+MMULT(U2160:V2160,'Parameters &amp; Main Results'!$B$20:$B$21)</f>
        <v>3.3037006200767609E-3</v>
      </c>
      <c r="Y2160" s="223">
        <f>MMULT(N2160:T2160,'Parameters &amp; Main Results'!$C$12:$C$18)-'Parameters &amp; Main Results'!$C$22/12+MMULT(U2160:V2160,'Parameters &amp; Main Results'!$C$20:$C$21)</f>
        <v>3.7491935102617786E-3</v>
      </c>
      <c r="Z2160" s="17">
        <f t="shared" ca="1" si="1986"/>
        <v>1</v>
      </c>
      <c r="AE2160" s="252">
        <f t="shared" ca="1" si="1982"/>
        <v>0</v>
      </c>
      <c r="AF2160" s="253" t="e">
        <f t="shared" ca="1" si="1983"/>
        <v>#DIV/0!</v>
      </c>
      <c r="AG2160" s="258" t="e">
        <f t="shared" ca="1" si="1984"/>
        <v>#DIV/0!</v>
      </c>
      <c r="AH2160" s="227" t="e">
        <f ca="1">IF(SUM(AG2160:OFFSET(AG2160,(-HoldAggressiveTime-1),0,,))=0,"Defensive","Aggressive")</f>
        <v>#DIV/0!</v>
      </c>
    </row>
    <row r="2161" spans="1:34" ht="13" x14ac:dyDescent="0.15">
      <c r="A2161">
        <f t="shared" si="15"/>
        <v>8</v>
      </c>
      <c r="B2161">
        <f t="shared" si="16"/>
        <v>2050</v>
      </c>
      <c r="C2161" s="70">
        <f t="shared" si="1"/>
        <v>2050.5833333331771</v>
      </c>
      <c r="D2161" s="149">
        <f t="shared" si="383"/>
        <v>55061</v>
      </c>
      <c r="N2161" s="157">
        <f>(1+'Parameters &amp; Main Results'!$B$25)^(1/12)-1</f>
        <v>4.0741237836483535E-3</v>
      </c>
      <c r="O2161" s="157">
        <f>(1+'Parameters &amp; Main Results'!$B$27)^(1/12)-1</f>
        <v>1.2414877164492744E-3</v>
      </c>
      <c r="P2161" s="157">
        <f>(1+'Parameters &amp; Main Results'!$B$29)^(1/12)-1</f>
        <v>8.295381143461622E-4</v>
      </c>
      <c r="Q2161" s="158">
        <f>(1+'Parameters &amp; Main Results'!$B$31)^(1/12)-1</f>
        <v>4.0741237836483535E-3</v>
      </c>
      <c r="R2161" s="158">
        <f>(1+'Parameters &amp; Main Results'!$B$33)^(1/12)-1</f>
        <v>0</v>
      </c>
      <c r="S2161" s="158">
        <f>(1+'Parameters &amp; Main Results'!$B$35)^(1/12)-1</f>
        <v>0</v>
      </c>
      <c r="T2161" s="158">
        <f>(1+'Parameters &amp; Main Results'!$B$37)^(1/12)-1</f>
        <v>8.295381143461622E-4</v>
      </c>
      <c r="U2161" s="240">
        <v>0</v>
      </c>
      <c r="V2161" s="240">
        <v>0</v>
      </c>
      <c r="W2161" s="255">
        <f t="shared" ca="1" si="1985"/>
        <v>0</v>
      </c>
      <c r="X2161" s="223">
        <f>MMULT(N2161:T2161,'Parameters &amp; Main Results'!$B$12:$B$18)-'Parameters &amp; Main Results'!$B$22/12+MMULT(U2161:V2161,'Parameters &amp; Main Results'!$B$20:$B$21)</f>
        <v>3.3037006200767609E-3</v>
      </c>
      <c r="Y2161" s="223">
        <f>MMULT(N2161:T2161,'Parameters &amp; Main Results'!$C$12:$C$18)-'Parameters &amp; Main Results'!$C$22/12+MMULT(U2161:V2161,'Parameters &amp; Main Results'!$C$20:$C$21)</f>
        <v>3.7491935102617786E-3</v>
      </c>
      <c r="Z2161" s="17">
        <f t="shared" ca="1" si="1986"/>
        <v>1</v>
      </c>
      <c r="AE2161" s="252">
        <f t="shared" ca="1" si="1982"/>
        <v>0</v>
      </c>
      <c r="AF2161" s="253" t="e">
        <f t="shared" ca="1" si="1983"/>
        <v>#DIV/0!</v>
      </c>
      <c r="AG2161" s="258" t="e">
        <f t="shared" ca="1" si="1984"/>
        <v>#DIV/0!</v>
      </c>
      <c r="AH2161" s="227" t="e">
        <f ca="1">IF(SUM(AG2161:OFFSET(AG2161,(-HoldAggressiveTime-1),0,,))=0,"Defensive","Aggressive")</f>
        <v>#DIV/0!</v>
      </c>
    </row>
    <row r="2162" spans="1:34" ht="13" x14ac:dyDescent="0.15">
      <c r="A2162">
        <f t="shared" si="15"/>
        <v>9</v>
      </c>
      <c r="B2162">
        <f t="shared" si="16"/>
        <v>2050</v>
      </c>
      <c r="C2162" s="70">
        <f t="shared" si="1"/>
        <v>2050.6666666665105</v>
      </c>
      <c r="D2162" s="149">
        <f t="shared" si="383"/>
        <v>55092</v>
      </c>
      <c r="N2162" s="157">
        <f>(1+'Parameters &amp; Main Results'!$B$25)^(1/12)-1</f>
        <v>4.0741237836483535E-3</v>
      </c>
      <c r="O2162" s="157">
        <f>(1+'Parameters &amp; Main Results'!$B$27)^(1/12)-1</f>
        <v>1.2414877164492744E-3</v>
      </c>
      <c r="P2162" s="157">
        <f>(1+'Parameters &amp; Main Results'!$B$29)^(1/12)-1</f>
        <v>8.295381143461622E-4</v>
      </c>
      <c r="Q2162" s="158">
        <f>(1+'Parameters &amp; Main Results'!$B$31)^(1/12)-1</f>
        <v>4.0741237836483535E-3</v>
      </c>
      <c r="R2162" s="158">
        <f>(1+'Parameters &amp; Main Results'!$B$33)^(1/12)-1</f>
        <v>0</v>
      </c>
      <c r="S2162" s="158">
        <f>(1+'Parameters &amp; Main Results'!$B$35)^(1/12)-1</f>
        <v>0</v>
      </c>
      <c r="T2162" s="158">
        <f>(1+'Parameters &amp; Main Results'!$B$37)^(1/12)-1</f>
        <v>8.295381143461622E-4</v>
      </c>
      <c r="U2162" s="240">
        <v>0</v>
      </c>
      <c r="V2162" s="240">
        <v>0</v>
      </c>
      <c r="W2162" s="255">
        <f t="shared" ca="1" si="1985"/>
        <v>0</v>
      </c>
      <c r="X2162" s="223">
        <f>MMULT(N2162:T2162,'Parameters &amp; Main Results'!$B$12:$B$18)-'Parameters &amp; Main Results'!$B$22/12+MMULT(U2162:V2162,'Parameters &amp; Main Results'!$B$20:$B$21)</f>
        <v>3.3037006200767609E-3</v>
      </c>
      <c r="Y2162" s="223">
        <f>MMULT(N2162:T2162,'Parameters &amp; Main Results'!$C$12:$C$18)-'Parameters &amp; Main Results'!$C$22/12+MMULT(U2162:V2162,'Parameters &amp; Main Results'!$C$20:$C$21)</f>
        <v>3.7491935102617786E-3</v>
      </c>
      <c r="Z2162" s="17">
        <f t="shared" ca="1" si="1986"/>
        <v>1</v>
      </c>
      <c r="AE2162" s="252">
        <f t="shared" ca="1" si="1982"/>
        <v>0</v>
      </c>
      <c r="AF2162" s="253" t="e">
        <f t="shared" ca="1" si="1983"/>
        <v>#DIV/0!</v>
      </c>
      <c r="AG2162" s="258" t="e">
        <f t="shared" ca="1" si="1984"/>
        <v>#DIV/0!</v>
      </c>
      <c r="AH2162" s="227" t="e">
        <f ca="1">IF(SUM(AG2162:OFFSET(AG2162,(-HoldAggressiveTime-1),0,,))=0,"Defensive","Aggressive")</f>
        <v>#DIV/0!</v>
      </c>
    </row>
    <row r="2163" spans="1:34" ht="13" x14ac:dyDescent="0.15">
      <c r="A2163">
        <f t="shared" si="15"/>
        <v>10</v>
      </c>
      <c r="B2163">
        <f t="shared" si="16"/>
        <v>2050</v>
      </c>
      <c r="C2163" s="70">
        <f t="shared" si="1"/>
        <v>2050.749999999844</v>
      </c>
      <c r="D2163" s="149">
        <f t="shared" si="383"/>
        <v>55122</v>
      </c>
      <c r="N2163" s="157">
        <f>(1+'Parameters &amp; Main Results'!$B$25)^(1/12)-1</f>
        <v>4.0741237836483535E-3</v>
      </c>
      <c r="O2163" s="157">
        <f>(1+'Parameters &amp; Main Results'!$B$27)^(1/12)-1</f>
        <v>1.2414877164492744E-3</v>
      </c>
      <c r="P2163" s="157">
        <f>(1+'Parameters &amp; Main Results'!$B$29)^(1/12)-1</f>
        <v>8.295381143461622E-4</v>
      </c>
      <c r="Q2163" s="158">
        <f>(1+'Parameters &amp; Main Results'!$B$31)^(1/12)-1</f>
        <v>4.0741237836483535E-3</v>
      </c>
      <c r="R2163" s="158">
        <f>(1+'Parameters &amp; Main Results'!$B$33)^(1/12)-1</f>
        <v>0</v>
      </c>
      <c r="S2163" s="158">
        <f>(1+'Parameters &amp; Main Results'!$B$35)^(1/12)-1</f>
        <v>0</v>
      </c>
      <c r="T2163" s="158">
        <f>(1+'Parameters &amp; Main Results'!$B$37)^(1/12)-1</f>
        <v>8.295381143461622E-4</v>
      </c>
      <c r="U2163" s="240">
        <v>0</v>
      </c>
      <c r="V2163" s="240">
        <v>0</v>
      </c>
      <c r="W2163" s="255">
        <f t="shared" ca="1" si="1985"/>
        <v>0</v>
      </c>
      <c r="X2163" s="223">
        <f>MMULT(N2163:T2163,'Parameters &amp; Main Results'!$B$12:$B$18)-'Parameters &amp; Main Results'!$B$22/12+MMULT(U2163:V2163,'Parameters &amp; Main Results'!$B$20:$B$21)</f>
        <v>3.3037006200767609E-3</v>
      </c>
      <c r="Y2163" s="223">
        <f>MMULT(N2163:T2163,'Parameters &amp; Main Results'!$C$12:$C$18)-'Parameters &amp; Main Results'!$C$22/12+MMULT(U2163:V2163,'Parameters &amp; Main Results'!$C$20:$C$21)</f>
        <v>3.7491935102617786E-3</v>
      </c>
      <c r="Z2163" s="17">
        <f t="shared" ca="1" si="1986"/>
        <v>1</v>
      </c>
      <c r="AE2163" s="252">
        <f t="shared" ca="1" si="1982"/>
        <v>0</v>
      </c>
      <c r="AF2163" s="253" t="e">
        <f t="shared" ca="1" si="1983"/>
        <v>#DIV/0!</v>
      </c>
      <c r="AG2163" s="258" t="e">
        <f t="shared" ca="1" si="1984"/>
        <v>#DIV/0!</v>
      </c>
      <c r="AH2163" s="227" t="e">
        <f ca="1">IF(SUM(AG2163:OFFSET(AG2163,(-HoldAggressiveTime-1),0,,))=0,"Defensive","Aggressive")</f>
        <v>#DIV/0!</v>
      </c>
    </row>
    <row r="2164" spans="1:34" ht="13" x14ac:dyDescent="0.15">
      <c r="A2164">
        <f t="shared" si="15"/>
        <v>11</v>
      </c>
      <c r="B2164">
        <f t="shared" si="16"/>
        <v>2050</v>
      </c>
      <c r="C2164" s="70">
        <f t="shared" si="1"/>
        <v>2050.8333333331775</v>
      </c>
      <c r="D2164" s="149">
        <f t="shared" si="383"/>
        <v>55153</v>
      </c>
      <c r="N2164" s="157">
        <f>(1+'Parameters &amp; Main Results'!$B$25)^(1/12)-1</f>
        <v>4.0741237836483535E-3</v>
      </c>
      <c r="O2164" s="157">
        <f>(1+'Parameters &amp; Main Results'!$B$27)^(1/12)-1</f>
        <v>1.2414877164492744E-3</v>
      </c>
      <c r="P2164" s="157">
        <f>(1+'Parameters &amp; Main Results'!$B$29)^(1/12)-1</f>
        <v>8.295381143461622E-4</v>
      </c>
      <c r="Q2164" s="158">
        <f>(1+'Parameters &amp; Main Results'!$B$31)^(1/12)-1</f>
        <v>4.0741237836483535E-3</v>
      </c>
      <c r="R2164" s="158">
        <f>(1+'Parameters &amp; Main Results'!$B$33)^(1/12)-1</f>
        <v>0</v>
      </c>
      <c r="S2164" s="158">
        <f>(1+'Parameters &amp; Main Results'!$B$35)^(1/12)-1</f>
        <v>0</v>
      </c>
      <c r="T2164" s="158">
        <f>(1+'Parameters &amp; Main Results'!$B$37)^(1/12)-1</f>
        <v>8.295381143461622E-4</v>
      </c>
      <c r="U2164" s="240">
        <v>0</v>
      </c>
      <c r="V2164" s="240">
        <v>0</v>
      </c>
      <c r="W2164" s="255">
        <f t="shared" ca="1" si="1985"/>
        <v>0</v>
      </c>
      <c r="X2164" s="223">
        <f>MMULT(N2164:T2164,'Parameters &amp; Main Results'!$B$12:$B$18)-'Parameters &amp; Main Results'!$B$22/12+MMULT(U2164:V2164,'Parameters &amp; Main Results'!$B$20:$B$21)</f>
        <v>3.3037006200767609E-3</v>
      </c>
      <c r="Y2164" s="223">
        <f>MMULT(N2164:T2164,'Parameters &amp; Main Results'!$C$12:$C$18)-'Parameters &amp; Main Results'!$C$22/12+MMULT(U2164:V2164,'Parameters &amp; Main Results'!$C$20:$C$21)</f>
        <v>3.7491935102617786E-3</v>
      </c>
      <c r="Z2164" s="17">
        <f t="shared" ca="1" si="1986"/>
        <v>1</v>
      </c>
      <c r="AE2164" s="252">
        <f t="shared" ca="1" si="1982"/>
        <v>0</v>
      </c>
      <c r="AF2164" s="253" t="e">
        <f t="shared" ca="1" si="1983"/>
        <v>#DIV/0!</v>
      </c>
      <c r="AG2164" s="258" t="e">
        <f t="shared" ca="1" si="1984"/>
        <v>#DIV/0!</v>
      </c>
      <c r="AH2164" s="227" t="e">
        <f ca="1">IF(SUM(AG2164:OFFSET(AG2164,(-HoldAggressiveTime-1),0,,))=0,"Defensive","Aggressive")</f>
        <v>#DIV/0!</v>
      </c>
    </row>
    <row r="2165" spans="1:34" ht="13" x14ac:dyDescent="0.15">
      <c r="A2165">
        <f t="shared" si="15"/>
        <v>12</v>
      </c>
      <c r="B2165">
        <f t="shared" si="16"/>
        <v>2050</v>
      </c>
      <c r="C2165" s="70">
        <f t="shared" si="1"/>
        <v>2050.916666666511</v>
      </c>
      <c r="D2165" s="149">
        <f t="shared" si="383"/>
        <v>55184</v>
      </c>
      <c r="N2165" s="157">
        <f>(1+'Parameters &amp; Main Results'!$B$25)^(1/12)-1</f>
        <v>4.0741237836483535E-3</v>
      </c>
      <c r="O2165" s="157">
        <f>(1+'Parameters &amp; Main Results'!$B$27)^(1/12)-1</f>
        <v>1.2414877164492744E-3</v>
      </c>
      <c r="P2165" s="157">
        <f>(1+'Parameters &amp; Main Results'!$B$29)^(1/12)-1</f>
        <v>8.295381143461622E-4</v>
      </c>
      <c r="Q2165" s="158">
        <f>(1+'Parameters &amp; Main Results'!$B$31)^(1/12)-1</f>
        <v>4.0741237836483535E-3</v>
      </c>
      <c r="R2165" s="158">
        <f>(1+'Parameters &amp; Main Results'!$B$33)^(1/12)-1</f>
        <v>0</v>
      </c>
      <c r="S2165" s="158">
        <f>(1+'Parameters &amp; Main Results'!$B$35)^(1/12)-1</f>
        <v>0</v>
      </c>
      <c r="T2165" s="158">
        <f>(1+'Parameters &amp; Main Results'!$B$37)^(1/12)-1</f>
        <v>8.295381143461622E-4</v>
      </c>
      <c r="U2165" s="240">
        <v>0</v>
      </c>
      <c r="V2165" s="240">
        <v>0</v>
      </c>
      <c r="W2165" s="255">
        <f t="shared" ca="1" si="1985"/>
        <v>0</v>
      </c>
      <c r="X2165" s="223">
        <f>MMULT(N2165:T2165,'Parameters &amp; Main Results'!$B$12:$B$18)-'Parameters &amp; Main Results'!$B$22/12+MMULT(U2165:V2165,'Parameters &amp; Main Results'!$B$20:$B$21)</f>
        <v>3.3037006200767609E-3</v>
      </c>
      <c r="Y2165" s="223">
        <f>MMULT(N2165:T2165,'Parameters &amp; Main Results'!$C$12:$C$18)-'Parameters &amp; Main Results'!$C$22/12+MMULT(U2165:V2165,'Parameters &amp; Main Results'!$C$20:$C$21)</f>
        <v>3.7491935102617786E-3</v>
      </c>
      <c r="Z2165" s="17">
        <f t="shared" ca="1" si="1986"/>
        <v>1</v>
      </c>
      <c r="AE2165" s="252">
        <f t="shared" ca="1" si="1982"/>
        <v>0</v>
      </c>
      <c r="AF2165" s="253" t="e">
        <f t="shared" ca="1" si="1983"/>
        <v>#DIV/0!</v>
      </c>
      <c r="AG2165" s="258" t="e">
        <f t="shared" ca="1" si="1984"/>
        <v>#DIV/0!</v>
      </c>
      <c r="AH2165" s="227" t="e">
        <f ca="1">IF(SUM(AG2165:OFFSET(AG2165,(-HoldAggressiveTime-1),0,,))=0,"Defensive","Aggressive")</f>
        <v>#DIV/0!</v>
      </c>
    </row>
    <row r="2166" spans="1:34" ht="13" x14ac:dyDescent="0.15">
      <c r="A2166">
        <f t="shared" si="15"/>
        <v>1</v>
      </c>
      <c r="B2166">
        <f t="shared" si="16"/>
        <v>2051</v>
      </c>
      <c r="C2166" s="70">
        <f t="shared" si="1"/>
        <v>2050.9999999998445</v>
      </c>
      <c r="D2166" s="149">
        <f t="shared" si="383"/>
        <v>55212</v>
      </c>
      <c r="N2166" s="157">
        <f>(1+'Parameters &amp; Main Results'!$B$25)^(1/12)-1</f>
        <v>4.0741237836483535E-3</v>
      </c>
      <c r="O2166" s="157">
        <f>(1+'Parameters &amp; Main Results'!$B$27)^(1/12)-1</f>
        <v>1.2414877164492744E-3</v>
      </c>
      <c r="P2166" s="157">
        <f>(1+'Parameters &amp; Main Results'!$B$29)^(1/12)-1</f>
        <v>8.295381143461622E-4</v>
      </c>
      <c r="Q2166" s="158">
        <f>(1+'Parameters &amp; Main Results'!$B$31)^(1/12)-1</f>
        <v>4.0741237836483535E-3</v>
      </c>
      <c r="R2166" s="158">
        <f>(1+'Parameters &amp; Main Results'!$B$33)^(1/12)-1</f>
        <v>0</v>
      </c>
      <c r="S2166" s="158">
        <f>(1+'Parameters &amp; Main Results'!$B$35)^(1/12)-1</f>
        <v>0</v>
      </c>
      <c r="T2166" s="158">
        <f>(1+'Parameters &amp; Main Results'!$B$37)^(1/12)-1</f>
        <v>8.295381143461622E-4</v>
      </c>
      <c r="U2166" s="240">
        <v>0</v>
      </c>
      <c r="V2166" s="240">
        <v>0</v>
      </c>
      <c r="W2166" s="255">
        <f t="shared" ca="1" si="1985"/>
        <v>0</v>
      </c>
      <c r="X2166" s="223">
        <f>MMULT(N2166:T2166,'Parameters &amp; Main Results'!$B$12:$B$18)-'Parameters &amp; Main Results'!$B$22/12+MMULT(U2166:V2166,'Parameters &amp; Main Results'!$B$20:$B$21)</f>
        <v>3.3037006200767609E-3</v>
      </c>
      <c r="Y2166" s="223">
        <f>MMULT(N2166:T2166,'Parameters &amp; Main Results'!$C$12:$C$18)-'Parameters &amp; Main Results'!$C$22/12+MMULT(U2166:V2166,'Parameters &amp; Main Results'!$C$20:$C$21)</f>
        <v>3.7491935102617786E-3</v>
      </c>
      <c r="Z2166" s="17">
        <f t="shared" ca="1" si="1986"/>
        <v>1</v>
      </c>
      <c r="AE2166" s="252">
        <f t="shared" ca="1" si="1982"/>
        <v>0</v>
      </c>
      <c r="AF2166" s="253" t="e">
        <f t="shared" ca="1" si="1983"/>
        <v>#DIV/0!</v>
      </c>
      <c r="AG2166" s="258" t="e">
        <f t="shared" ca="1" si="1984"/>
        <v>#DIV/0!</v>
      </c>
      <c r="AH2166" s="227" t="e">
        <f ca="1">IF(SUM(AG2166:OFFSET(AG2166,(-HoldAggressiveTime-1),0,,))=0,"Defensive","Aggressive")</f>
        <v>#DIV/0!</v>
      </c>
    </row>
    <row r="2167" spans="1:34" ht="13" x14ac:dyDescent="0.15">
      <c r="A2167">
        <f t="shared" si="15"/>
        <v>2</v>
      </c>
      <c r="B2167">
        <f t="shared" si="16"/>
        <v>2051</v>
      </c>
      <c r="C2167" s="70">
        <f t="shared" si="1"/>
        <v>2051.083333333178</v>
      </c>
      <c r="D2167" s="149">
        <f t="shared" si="383"/>
        <v>55243</v>
      </c>
      <c r="N2167" s="157">
        <f>(1+'Parameters &amp; Main Results'!$B$25)^(1/12)-1</f>
        <v>4.0741237836483535E-3</v>
      </c>
      <c r="O2167" s="157">
        <f>(1+'Parameters &amp; Main Results'!$B$27)^(1/12)-1</f>
        <v>1.2414877164492744E-3</v>
      </c>
      <c r="P2167" s="157">
        <f>(1+'Parameters &amp; Main Results'!$B$29)^(1/12)-1</f>
        <v>8.295381143461622E-4</v>
      </c>
      <c r="Q2167" s="158">
        <f>(1+'Parameters &amp; Main Results'!$B$31)^(1/12)-1</f>
        <v>4.0741237836483535E-3</v>
      </c>
      <c r="R2167" s="158">
        <f>(1+'Parameters &amp; Main Results'!$B$33)^(1/12)-1</f>
        <v>0</v>
      </c>
      <c r="S2167" s="158">
        <f>(1+'Parameters &amp; Main Results'!$B$35)^(1/12)-1</f>
        <v>0</v>
      </c>
      <c r="T2167" s="158">
        <f>(1+'Parameters &amp; Main Results'!$B$37)^(1/12)-1</f>
        <v>8.295381143461622E-4</v>
      </c>
      <c r="U2167" s="240">
        <v>0</v>
      </c>
      <c r="V2167" s="240">
        <v>0</v>
      </c>
      <c r="W2167" s="255">
        <f t="shared" ca="1" si="1985"/>
        <v>0</v>
      </c>
      <c r="X2167" s="223">
        <f>MMULT(N2167:T2167,'Parameters &amp; Main Results'!$B$12:$B$18)-'Parameters &amp; Main Results'!$B$22/12+MMULT(U2167:V2167,'Parameters &amp; Main Results'!$B$20:$B$21)</f>
        <v>3.3037006200767609E-3</v>
      </c>
      <c r="Y2167" s="223">
        <f>MMULT(N2167:T2167,'Parameters &amp; Main Results'!$C$12:$C$18)-'Parameters &amp; Main Results'!$C$22/12+MMULT(U2167:V2167,'Parameters &amp; Main Results'!$C$20:$C$21)</f>
        <v>3.7491935102617786E-3</v>
      </c>
      <c r="Z2167" s="17">
        <f t="shared" ca="1" si="1986"/>
        <v>1</v>
      </c>
      <c r="AE2167" s="252">
        <f t="shared" ca="1" si="1982"/>
        <v>0</v>
      </c>
      <c r="AF2167" s="253" t="e">
        <f t="shared" ca="1" si="1983"/>
        <v>#DIV/0!</v>
      </c>
      <c r="AG2167" s="258" t="e">
        <f t="shared" ca="1" si="1984"/>
        <v>#DIV/0!</v>
      </c>
      <c r="AH2167" s="227" t="e">
        <f ca="1">IF(SUM(AG2167:OFFSET(AG2167,(-HoldAggressiveTime-1),0,,))=0,"Defensive","Aggressive")</f>
        <v>#DIV/0!</v>
      </c>
    </row>
    <row r="2168" spans="1:34" ht="13" x14ac:dyDescent="0.15">
      <c r="A2168">
        <f t="shared" si="15"/>
        <v>3</v>
      </c>
      <c r="B2168">
        <f t="shared" si="16"/>
        <v>2051</v>
      </c>
      <c r="C2168" s="70">
        <f t="shared" si="1"/>
        <v>2051.1666666665114</v>
      </c>
      <c r="D2168" s="149">
        <f t="shared" si="383"/>
        <v>55273</v>
      </c>
      <c r="N2168" s="157">
        <f>(1+'Parameters &amp; Main Results'!$B$25)^(1/12)-1</f>
        <v>4.0741237836483535E-3</v>
      </c>
      <c r="O2168" s="157">
        <f>(1+'Parameters &amp; Main Results'!$B$27)^(1/12)-1</f>
        <v>1.2414877164492744E-3</v>
      </c>
      <c r="P2168" s="157">
        <f>(1+'Parameters &amp; Main Results'!$B$29)^(1/12)-1</f>
        <v>8.295381143461622E-4</v>
      </c>
      <c r="Q2168" s="158">
        <f>(1+'Parameters &amp; Main Results'!$B$31)^(1/12)-1</f>
        <v>4.0741237836483535E-3</v>
      </c>
      <c r="R2168" s="158">
        <f>(1+'Parameters &amp; Main Results'!$B$33)^(1/12)-1</f>
        <v>0</v>
      </c>
      <c r="S2168" s="158">
        <f>(1+'Parameters &amp; Main Results'!$B$35)^(1/12)-1</f>
        <v>0</v>
      </c>
      <c r="T2168" s="158">
        <f>(1+'Parameters &amp; Main Results'!$B$37)^(1/12)-1</f>
        <v>8.295381143461622E-4</v>
      </c>
      <c r="U2168" s="240">
        <v>0</v>
      </c>
      <c r="V2168" s="240">
        <v>0</v>
      </c>
      <c r="W2168" s="255">
        <f t="shared" ca="1" si="1985"/>
        <v>0</v>
      </c>
      <c r="X2168" s="223">
        <f>MMULT(N2168:T2168,'Parameters &amp; Main Results'!$B$12:$B$18)-'Parameters &amp; Main Results'!$B$22/12+MMULT(U2168:V2168,'Parameters &amp; Main Results'!$B$20:$B$21)</f>
        <v>3.3037006200767609E-3</v>
      </c>
      <c r="Y2168" s="223">
        <f>MMULT(N2168:T2168,'Parameters &amp; Main Results'!$C$12:$C$18)-'Parameters &amp; Main Results'!$C$22/12+MMULT(U2168:V2168,'Parameters &amp; Main Results'!$C$20:$C$21)</f>
        <v>3.7491935102617786E-3</v>
      </c>
      <c r="Z2168" s="17">
        <f t="shared" ca="1" si="1986"/>
        <v>1</v>
      </c>
      <c r="AE2168" s="252">
        <f t="shared" ca="1" si="1982"/>
        <v>0</v>
      </c>
      <c r="AF2168" s="253" t="e">
        <f t="shared" ca="1" si="1983"/>
        <v>#DIV/0!</v>
      </c>
      <c r="AG2168" s="258" t="e">
        <f t="shared" ca="1" si="1984"/>
        <v>#DIV/0!</v>
      </c>
      <c r="AH2168" s="227" t="e">
        <f ca="1">IF(SUM(AG2168:OFFSET(AG2168,(-HoldAggressiveTime-1),0,,))=0,"Defensive","Aggressive")</f>
        <v>#DIV/0!</v>
      </c>
    </row>
    <row r="2169" spans="1:34" ht="13" x14ac:dyDescent="0.15">
      <c r="A2169">
        <f t="shared" si="15"/>
        <v>4</v>
      </c>
      <c r="B2169">
        <f t="shared" si="16"/>
        <v>2051</v>
      </c>
      <c r="C2169" s="70">
        <f t="shared" si="1"/>
        <v>2051.2499999998449</v>
      </c>
      <c r="D2169" s="149">
        <f t="shared" si="383"/>
        <v>55304</v>
      </c>
      <c r="N2169" s="157">
        <f>(1+'Parameters &amp; Main Results'!$B$25)^(1/12)-1</f>
        <v>4.0741237836483535E-3</v>
      </c>
      <c r="O2169" s="157">
        <f>(1+'Parameters &amp; Main Results'!$B$27)^(1/12)-1</f>
        <v>1.2414877164492744E-3</v>
      </c>
      <c r="P2169" s="157">
        <f>(1+'Parameters &amp; Main Results'!$B$29)^(1/12)-1</f>
        <v>8.295381143461622E-4</v>
      </c>
      <c r="Q2169" s="158">
        <f>(1+'Parameters &amp; Main Results'!$B$31)^(1/12)-1</f>
        <v>4.0741237836483535E-3</v>
      </c>
      <c r="R2169" s="158">
        <f>(1+'Parameters &amp; Main Results'!$B$33)^(1/12)-1</f>
        <v>0</v>
      </c>
      <c r="S2169" s="158">
        <f>(1+'Parameters &amp; Main Results'!$B$35)^(1/12)-1</f>
        <v>0</v>
      </c>
      <c r="T2169" s="158">
        <f>(1+'Parameters &amp; Main Results'!$B$37)^(1/12)-1</f>
        <v>8.295381143461622E-4</v>
      </c>
      <c r="U2169" s="240">
        <v>0</v>
      </c>
      <c r="V2169" s="240">
        <v>0</v>
      </c>
      <c r="W2169" s="255">
        <f t="shared" ca="1" si="1985"/>
        <v>0</v>
      </c>
      <c r="X2169" s="223">
        <f>MMULT(N2169:T2169,'Parameters &amp; Main Results'!$B$12:$B$18)-'Parameters &amp; Main Results'!$B$22/12+MMULT(U2169:V2169,'Parameters &amp; Main Results'!$B$20:$B$21)</f>
        <v>3.3037006200767609E-3</v>
      </c>
      <c r="Y2169" s="223">
        <f>MMULT(N2169:T2169,'Parameters &amp; Main Results'!$C$12:$C$18)-'Parameters &amp; Main Results'!$C$22/12+MMULT(U2169:V2169,'Parameters &amp; Main Results'!$C$20:$C$21)</f>
        <v>3.7491935102617786E-3</v>
      </c>
      <c r="Z2169" s="17">
        <f t="shared" ca="1" si="1986"/>
        <v>1</v>
      </c>
      <c r="AE2169" s="252">
        <f t="shared" ca="1" si="1982"/>
        <v>0</v>
      </c>
      <c r="AF2169" s="253" t="e">
        <f t="shared" ca="1" si="1983"/>
        <v>#DIV/0!</v>
      </c>
      <c r="AG2169" s="258" t="e">
        <f t="shared" ca="1" si="1984"/>
        <v>#DIV/0!</v>
      </c>
      <c r="AH2169" s="227" t="e">
        <f ca="1">IF(SUM(AG2169:OFFSET(AG2169,(-HoldAggressiveTime-1),0,,))=0,"Defensive","Aggressive")</f>
        <v>#DIV/0!</v>
      </c>
    </row>
    <row r="2170" spans="1:34" ht="13" x14ac:dyDescent="0.15">
      <c r="A2170">
        <f t="shared" si="15"/>
        <v>5</v>
      </c>
      <c r="B2170">
        <f t="shared" si="16"/>
        <v>2051</v>
      </c>
      <c r="C2170" s="70">
        <f t="shared" si="1"/>
        <v>2051.3333333331784</v>
      </c>
      <c r="D2170" s="149">
        <f t="shared" si="383"/>
        <v>55334</v>
      </c>
      <c r="N2170" s="157">
        <f>(1+'Parameters &amp; Main Results'!$B$25)^(1/12)-1</f>
        <v>4.0741237836483535E-3</v>
      </c>
      <c r="O2170" s="157">
        <f>(1+'Parameters &amp; Main Results'!$B$27)^(1/12)-1</f>
        <v>1.2414877164492744E-3</v>
      </c>
      <c r="P2170" s="157">
        <f>(1+'Parameters &amp; Main Results'!$B$29)^(1/12)-1</f>
        <v>8.295381143461622E-4</v>
      </c>
      <c r="Q2170" s="158">
        <f>(1+'Parameters &amp; Main Results'!$B$31)^(1/12)-1</f>
        <v>4.0741237836483535E-3</v>
      </c>
      <c r="R2170" s="158">
        <f>(1+'Parameters &amp; Main Results'!$B$33)^(1/12)-1</f>
        <v>0</v>
      </c>
      <c r="S2170" s="158">
        <f>(1+'Parameters &amp; Main Results'!$B$35)^(1/12)-1</f>
        <v>0</v>
      </c>
      <c r="T2170" s="158">
        <f>(1+'Parameters &amp; Main Results'!$B$37)^(1/12)-1</f>
        <v>8.295381143461622E-4</v>
      </c>
      <c r="U2170" s="240">
        <v>0</v>
      </c>
      <c r="V2170" s="240">
        <v>0</v>
      </c>
      <c r="W2170" s="255">
        <f t="shared" ca="1" si="1985"/>
        <v>0</v>
      </c>
      <c r="X2170" s="223">
        <f>MMULT(N2170:T2170,'Parameters &amp; Main Results'!$B$12:$B$18)-'Parameters &amp; Main Results'!$B$22/12+MMULT(U2170:V2170,'Parameters &amp; Main Results'!$B$20:$B$21)</f>
        <v>3.3037006200767609E-3</v>
      </c>
      <c r="Y2170" s="223">
        <f>MMULT(N2170:T2170,'Parameters &amp; Main Results'!$C$12:$C$18)-'Parameters &amp; Main Results'!$C$22/12+MMULT(U2170:V2170,'Parameters &amp; Main Results'!$C$20:$C$21)</f>
        <v>3.7491935102617786E-3</v>
      </c>
      <c r="Z2170" s="17">
        <f t="shared" ca="1" si="1986"/>
        <v>1</v>
      </c>
      <c r="AE2170" s="252">
        <f t="shared" ca="1" si="1982"/>
        <v>0</v>
      </c>
      <c r="AF2170" s="253" t="e">
        <f t="shared" ca="1" si="1983"/>
        <v>#DIV/0!</v>
      </c>
      <c r="AG2170" s="258" t="e">
        <f t="shared" ca="1" si="1984"/>
        <v>#DIV/0!</v>
      </c>
      <c r="AH2170" s="227" t="e">
        <f ca="1">IF(SUM(AG2170:OFFSET(AG2170,(-HoldAggressiveTime-1),0,,))=0,"Defensive","Aggressive")</f>
        <v>#DIV/0!</v>
      </c>
    </row>
    <row r="2171" spans="1:34" ht="13" x14ac:dyDescent="0.15">
      <c r="A2171">
        <f t="shared" si="15"/>
        <v>6</v>
      </c>
      <c r="B2171">
        <f t="shared" si="16"/>
        <v>2051</v>
      </c>
      <c r="C2171" s="70">
        <f t="shared" si="1"/>
        <v>2051.4166666665119</v>
      </c>
      <c r="D2171" s="149">
        <f t="shared" si="383"/>
        <v>55365</v>
      </c>
      <c r="N2171" s="157">
        <f>(1+'Parameters &amp; Main Results'!$B$25)^(1/12)-1</f>
        <v>4.0741237836483535E-3</v>
      </c>
      <c r="O2171" s="157">
        <f>(1+'Parameters &amp; Main Results'!$B$27)^(1/12)-1</f>
        <v>1.2414877164492744E-3</v>
      </c>
      <c r="P2171" s="157">
        <f>(1+'Parameters &amp; Main Results'!$B$29)^(1/12)-1</f>
        <v>8.295381143461622E-4</v>
      </c>
      <c r="Q2171" s="158">
        <f>(1+'Parameters &amp; Main Results'!$B$31)^(1/12)-1</f>
        <v>4.0741237836483535E-3</v>
      </c>
      <c r="R2171" s="158">
        <f>(1+'Parameters &amp; Main Results'!$B$33)^(1/12)-1</f>
        <v>0</v>
      </c>
      <c r="S2171" s="158">
        <f>(1+'Parameters &amp; Main Results'!$B$35)^(1/12)-1</f>
        <v>0</v>
      </c>
      <c r="T2171" s="158">
        <f>(1+'Parameters &amp; Main Results'!$B$37)^(1/12)-1</f>
        <v>8.295381143461622E-4</v>
      </c>
      <c r="U2171" s="240">
        <v>0</v>
      </c>
      <c r="V2171" s="240">
        <v>0</v>
      </c>
      <c r="W2171" s="255">
        <f t="shared" ca="1" si="1985"/>
        <v>0</v>
      </c>
      <c r="X2171" s="223">
        <f>MMULT(N2171:T2171,'Parameters &amp; Main Results'!$B$12:$B$18)-'Parameters &amp; Main Results'!$B$22/12+MMULT(U2171:V2171,'Parameters &amp; Main Results'!$B$20:$B$21)</f>
        <v>3.3037006200767609E-3</v>
      </c>
      <c r="Y2171" s="223">
        <f>MMULT(N2171:T2171,'Parameters &amp; Main Results'!$C$12:$C$18)-'Parameters &amp; Main Results'!$C$22/12+MMULT(U2171:V2171,'Parameters &amp; Main Results'!$C$20:$C$21)</f>
        <v>3.7491935102617786E-3</v>
      </c>
      <c r="Z2171" s="17">
        <f t="shared" ca="1" si="1986"/>
        <v>1</v>
      </c>
      <c r="AE2171" s="252">
        <f t="shared" ca="1" si="1982"/>
        <v>0</v>
      </c>
      <c r="AF2171" s="253" t="e">
        <f t="shared" ca="1" si="1983"/>
        <v>#DIV/0!</v>
      </c>
      <c r="AG2171" s="258" t="e">
        <f t="shared" ca="1" si="1984"/>
        <v>#DIV/0!</v>
      </c>
      <c r="AH2171" s="227" t="e">
        <f ca="1">IF(SUM(AG2171:OFFSET(AG2171,(-HoldAggressiveTime-1),0,,))=0,"Defensive","Aggressive")</f>
        <v>#DIV/0!</v>
      </c>
    </row>
    <row r="2172" spans="1:34" ht="13" x14ac:dyDescent="0.15">
      <c r="A2172">
        <f t="shared" si="15"/>
        <v>7</v>
      </c>
      <c r="B2172">
        <f t="shared" si="16"/>
        <v>2051</v>
      </c>
      <c r="C2172" s="70">
        <f t="shared" si="1"/>
        <v>2051.4999999998454</v>
      </c>
      <c r="D2172" s="149">
        <f t="shared" si="383"/>
        <v>55396</v>
      </c>
      <c r="N2172" s="157">
        <f>(1+'Parameters &amp; Main Results'!$B$25)^(1/12)-1</f>
        <v>4.0741237836483535E-3</v>
      </c>
      <c r="O2172" s="157">
        <f>(1+'Parameters &amp; Main Results'!$B$27)^(1/12)-1</f>
        <v>1.2414877164492744E-3</v>
      </c>
      <c r="P2172" s="157">
        <f>(1+'Parameters &amp; Main Results'!$B$29)^(1/12)-1</f>
        <v>8.295381143461622E-4</v>
      </c>
      <c r="Q2172" s="158">
        <f>(1+'Parameters &amp; Main Results'!$B$31)^(1/12)-1</f>
        <v>4.0741237836483535E-3</v>
      </c>
      <c r="R2172" s="158">
        <f>(1+'Parameters &amp; Main Results'!$B$33)^(1/12)-1</f>
        <v>0</v>
      </c>
      <c r="S2172" s="158">
        <f>(1+'Parameters &amp; Main Results'!$B$35)^(1/12)-1</f>
        <v>0</v>
      </c>
      <c r="T2172" s="158">
        <f>(1+'Parameters &amp; Main Results'!$B$37)^(1/12)-1</f>
        <v>8.295381143461622E-4</v>
      </c>
      <c r="U2172" s="240">
        <v>0</v>
      </c>
      <c r="V2172" s="240">
        <v>0</v>
      </c>
      <c r="W2172" s="255">
        <f t="shared" ca="1" si="1985"/>
        <v>0</v>
      </c>
      <c r="X2172" s="223">
        <f>MMULT(N2172:T2172,'Parameters &amp; Main Results'!$B$12:$B$18)-'Parameters &amp; Main Results'!$B$22/12+MMULT(U2172:V2172,'Parameters &amp; Main Results'!$B$20:$B$21)</f>
        <v>3.3037006200767609E-3</v>
      </c>
      <c r="Y2172" s="223">
        <f>MMULT(N2172:T2172,'Parameters &amp; Main Results'!$C$12:$C$18)-'Parameters &amp; Main Results'!$C$22/12+MMULT(U2172:V2172,'Parameters &amp; Main Results'!$C$20:$C$21)</f>
        <v>3.7491935102617786E-3</v>
      </c>
      <c r="Z2172" s="17">
        <f t="shared" ca="1" si="1986"/>
        <v>1</v>
      </c>
      <c r="AE2172" s="252">
        <f t="shared" ca="1" si="1982"/>
        <v>0</v>
      </c>
      <c r="AF2172" s="253" t="e">
        <f t="shared" ca="1" si="1983"/>
        <v>#DIV/0!</v>
      </c>
      <c r="AG2172" s="258" t="e">
        <f t="shared" ca="1" si="1984"/>
        <v>#DIV/0!</v>
      </c>
      <c r="AH2172" s="227" t="e">
        <f ca="1">IF(SUM(AG2172:OFFSET(AG2172,(-HoldAggressiveTime-1),0,,))=0,"Defensive","Aggressive")</f>
        <v>#DIV/0!</v>
      </c>
    </row>
    <row r="2173" spans="1:34" ht="13" x14ac:dyDescent="0.15">
      <c r="A2173">
        <f t="shared" si="15"/>
        <v>8</v>
      </c>
      <c r="B2173">
        <f t="shared" si="16"/>
        <v>2051</v>
      </c>
      <c r="C2173" s="70">
        <f t="shared" si="1"/>
        <v>2051.5833333331789</v>
      </c>
      <c r="D2173" s="149">
        <f t="shared" si="383"/>
        <v>55426</v>
      </c>
      <c r="N2173" s="157">
        <f>(1+'Parameters &amp; Main Results'!$B$25)^(1/12)-1</f>
        <v>4.0741237836483535E-3</v>
      </c>
      <c r="O2173" s="157">
        <f>(1+'Parameters &amp; Main Results'!$B$27)^(1/12)-1</f>
        <v>1.2414877164492744E-3</v>
      </c>
      <c r="P2173" s="157">
        <f>(1+'Parameters &amp; Main Results'!$B$29)^(1/12)-1</f>
        <v>8.295381143461622E-4</v>
      </c>
      <c r="Q2173" s="158">
        <f>(1+'Parameters &amp; Main Results'!$B$31)^(1/12)-1</f>
        <v>4.0741237836483535E-3</v>
      </c>
      <c r="R2173" s="158">
        <f>(1+'Parameters &amp; Main Results'!$B$33)^(1/12)-1</f>
        <v>0</v>
      </c>
      <c r="S2173" s="158">
        <f>(1+'Parameters &amp; Main Results'!$B$35)^(1/12)-1</f>
        <v>0</v>
      </c>
      <c r="T2173" s="158">
        <f>(1+'Parameters &amp; Main Results'!$B$37)^(1/12)-1</f>
        <v>8.295381143461622E-4</v>
      </c>
      <c r="U2173" s="240">
        <v>0</v>
      </c>
      <c r="V2173" s="240">
        <v>0</v>
      </c>
      <c r="W2173" s="255">
        <f t="shared" ca="1" si="1985"/>
        <v>0</v>
      </c>
      <c r="X2173" s="223">
        <f>MMULT(N2173:T2173,'Parameters &amp; Main Results'!$B$12:$B$18)-'Parameters &amp; Main Results'!$B$22/12+MMULT(U2173:V2173,'Parameters &amp; Main Results'!$B$20:$B$21)</f>
        <v>3.3037006200767609E-3</v>
      </c>
      <c r="Y2173" s="223">
        <f>MMULT(N2173:T2173,'Parameters &amp; Main Results'!$C$12:$C$18)-'Parameters &amp; Main Results'!$C$22/12+MMULT(U2173:V2173,'Parameters &amp; Main Results'!$C$20:$C$21)</f>
        <v>3.7491935102617786E-3</v>
      </c>
      <c r="Z2173" s="17">
        <f t="shared" ca="1" si="1986"/>
        <v>1</v>
      </c>
      <c r="AE2173" s="252">
        <f t="shared" ca="1" si="1982"/>
        <v>0</v>
      </c>
      <c r="AF2173" s="253" t="e">
        <f t="shared" ca="1" si="1983"/>
        <v>#DIV/0!</v>
      </c>
      <c r="AG2173" s="258" t="e">
        <f t="shared" ca="1" si="1984"/>
        <v>#DIV/0!</v>
      </c>
      <c r="AH2173" s="227" t="e">
        <f ca="1">IF(SUM(AG2173:OFFSET(AG2173,(-HoldAggressiveTime-1),0,,))=0,"Defensive","Aggressive")</f>
        <v>#DIV/0!</v>
      </c>
    </row>
    <row r="2174" spans="1:34" ht="13" x14ac:dyDescent="0.15">
      <c r="A2174">
        <f t="shared" si="15"/>
        <v>9</v>
      </c>
      <c r="B2174">
        <f t="shared" si="16"/>
        <v>2051</v>
      </c>
      <c r="C2174" s="70">
        <f t="shared" si="1"/>
        <v>2051.6666666665124</v>
      </c>
      <c r="D2174" s="149">
        <f t="shared" si="383"/>
        <v>55457</v>
      </c>
      <c r="N2174" s="157">
        <f>(1+'Parameters &amp; Main Results'!$B$25)^(1/12)-1</f>
        <v>4.0741237836483535E-3</v>
      </c>
      <c r="O2174" s="157">
        <f>(1+'Parameters &amp; Main Results'!$B$27)^(1/12)-1</f>
        <v>1.2414877164492744E-3</v>
      </c>
      <c r="P2174" s="157">
        <f>(1+'Parameters &amp; Main Results'!$B$29)^(1/12)-1</f>
        <v>8.295381143461622E-4</v>
      </c>
      <c r="Q2174" s="158">
        <f>(1+'Parameters &amp; Main Results'!$B$31)^(1/12)-1</f>
        <v>4.0741237836483535E-3</v>
      </c>
      <c r="R2174" s="158">
        <f>(1+'Parameters &amp; Main Results'!$B$33)^(1/12)-1</f>
        <v>0</v>
      </c>
      <c r="S2174" s="158">
        <f>(1+'Parameters &amp; Main Results'!$B$35)^(1/12)-1</f>
        <v>0</v>
      </c>
      <c r="T2174" s="158">
        <f>(1+'Parameters &amp; Main Results'!$B$37)^(1/12)-1</f>
        <v>8.295381143461622E-4</v>
      </c>
      <c r="U2174" s="240">
        <v>0</v>
      </c>
      <c r="V2174" s="240">
        <v>0</v>
      </c>
      <c r="W2174" s="255">
        <f t="shared" ca="1" si="1985"/>
        <v>0</v>
      </c>
      <c r="X2174" s="223">
        <f>MMULT(N2174:T2174,'Parameters &amp; Main Results'!$B$12:$B$18)-'Parameters &amp; Main Results'!$B$22/12+MMULT(U2174:V2174,'Parameters &amp; Main Results'!$B$20:$B$21)</f>
        <v>3.3037006200767609E-3</v>
      </c>
      <c r="Y2174" s="223">
        <f>MMULT(N2174:T2174,'Parameters &amp; Main Results'!$C$12:$C$18)-'Parameters &amp; Main Results'!$C$22/12+MMULT(U2174:V2174,'Parameters &amp; Main Results'!$C$20:$C$21)</f>
        <v>3.7491935102617786E-3</v>
      </c>
      <c r="Z2174" s="17">
        <f t="shared" ca="1" si="1986"/>
        <v>1</v>
      </c>
      <c r="AE2174" s="252">
        <f t="shared" ca="1" si="1982"/>
        <v>0</v>
      </c>
      <c r="AF2174" s="253" t="e">
        <f t="shared" ca="1" si="1983"/>
        <v>#DIV/0!</v>
      </c>
      <c r="AG2174" s="258" t="e">
        <f t="shared" ca="1" si="1984"/>
        <v>#DIV/0!</v>
      </c>
      <c r="AH2174" s="227" t="e">
        <f ca="1">IF(SUM(AG2174:OFFSET(AG2174,(-HoldAggressiveTime-1),0,,))=0,"Defensive","Aggressive")</f>
        <v>#DIV/0!</v>
      </c>
    </row>
    <row r="2175" spans="1:34" ht="13" x14ac:dyDescent="0.15">
      <c r="A2175">
        <f t="shared" si="15"/>
        <v>10</v>
      </c>
      <c r="B2175">
        <f t="shared" si="16"/>
        <v>2051</v>
      </c>
      <c r="C2175" s="70">
        <f t="shared" si="1"/>
        <v>2051.7499999998458</v>
      </c>
      <c r="D2175" s="149">
        <f t="shared" si="383"/>
        <v>55487</v>
      </c>
      <c r="N2175" s="157">
        <f>(1+'Parameters &amp; Main Results'!$B$25)^(1/12)-1</f>
        <v>4.0741237836483535E-3</v>
      </c>
      <c r="O2175" s="157">
        <f>(1+'Parameters &amp; Main Results'!$B$27)^(1/12)-1</f>
        <v>1.2414877164492744E-3</v>
      </c>
      <c r="P2175" s="157">
        <f>(1+'Parameters &amp; Main Results'!$B$29)^(1/12)-1</f>
        <v>8.295381143461622E-4</v>
      </c>
      <c r="Q2175" s="158">
        <f>(1+'Parameters &amp; Main Results'!$B$31)^(1/12)-1</f>
        <v>4.0741237836483535E-3</v>
      </c>
      <c r="R2175" s="158">
        <f>(1+'Parameters &amp; Main Results'!$B$33)^(1/12)-1</f>
        <v>0</v>
      </c>
      <c r="S2175" s="158">
        <f>(1+'Parameters &amp; Main Results'!$B$35)^(1/12)-1</f>
        <v>0</v>
      </c>
      <c r="T2175" s="158">
        <f>(1+'Parameters &amp; Main Results'!$B$37)^(1/12)-1</f>
        <v>8.295381143461622E-4</v>
      </c>
      <c r="U2175" s="240">
        <v>0</v>
      </c>
      <c r="V2175" s="240">
        <v>0</v>
      </c>
      <c r="W2175" s="255">
        <f t="shared" ca="1" si="1985"/>
        <v>0</v>
      </c>
      <c r="X2175" s="223">
        <f>MMULT(N2175:T2175,'Parameters &amp; Main Results'!$B$12:$B$18)-'Parameters &amp; Main Results'!$B$22/12+MMULT(U2175:V2175,'Parameters &amp; Main Results'!$B$20:$B$21)</f>
        <v>3.3037006200767609E-3</v>
      </c>
      <c r="Y2175" s="223">
        <f>MMULT(N2175:T2175,'Parameters &amp; Main Results'!$C$12:$C$18)-'Parameters &amp; Main Results'!$C$22/12+MMULT(U2175:V2175,'Parameters &amp; Main Results'!$C$20:$C$21)</f>
        <v>3.7491935102617786E-3</v>
      </c>
      <c r="Z2175" s="17">
        <f t="shared" ca="1" si="1986"/>
        <v>1</v>
      </c>
      <c r="AE2175" s="252">
        <f t="shared" ca="1" si="1982"/>
        <v>0</v>
      </c>
      <c r="AF2175" s="253" t="e">
        <f t="shared" ca="1" si="1983"/>
        <v>#DIV/0!</v>
      </c>
      <c r="AG2175" s="258" t="e">
        <f t="shared" ca="1" si="1984"/>
        <v>#DIV/0!</v>
      </c>
      <c r="AH2175" s="227" t="e">
        <f ca="1">IF(SUM(AG2175:OFFSET(AG2175,(-HoldAggressiveTime-1),0,,))=0,"Defensive","Aggressive")</f>
        <v>#DIV/0!</v>
      </c>
    </row>
    <row r="2176" spans="1:34" ht="13" x14ac:dyDescent="0.15">
      <c r="A2176">
        <f t="shared" si="15"/>
        <v>11</v>
      </c>
      <c r="B2176">
        <f t="shared" si="16"/>
        <v>2051</v>
      </c>
      <c r="C2176" s="70">
        <f t="shared" si="1"/>
        <v>2051.8333333331793</v>
      </c>
      <c r="D2176" s="149">
        <f t="shared" si="383"/>
        <v>55518</v>
      </c>
      <c r="N2176" s="157">
        <f>(1+'Parameters &amp; Main Results'!$B$25)^(1/12)-1</f>
        <v>4.0741237836483535E-3</v>
      </c>
      <c r="O2176" s="157">
        <f>(1+'Parameters &amp; Main Results'!$B$27)^(1/12)-1</f>
        <v>1.2414877164492744E-3</v>
      </c>
      <c r="P2176" s="157">
        <f>(1+'Parameters &amp; Main Results'!$B$29)^(1/12)-1</f>
        <v>8.295381143461622E-4</v>
      </c>
      <c r="Q2176" s="158">
        <f>(1+'Parameters &amp; Main Results'!$B$31)^(1/12)-1</f>
        <v>4.0741237836483535E-3</v>
      </c>
      <c r="R2176" s="158">
        <f>(1+'Parameters &amp; Main Results'!$B$33)^(1/12)-1</f>
        <v>0</v>
      </c>
      <c r="S2176" s="158">
        <f>(1+'Parameters &amp; Main Results'!$B$35)^(1/12)-1</f>
        <v>0</v>
      </c>
      <c r="T2176" s="158">
        <f>(1+'Parameters &amp; Main Results'!$B$37)^(1/12)-1</f>
        <v>8.295381143461622E-4</v>
      </c>
      <c r="U2176" s="240">
        <v>0</v>
      </c>
      <c r="V2176" s="240">
        <v>0</v>
      </c>
      <c r="W2176" s="255">
        <f t="shared" ca="1" si="1985"/>
        <v>0</v>
      </c>
      <c r="X2176" s="223">
        <f>MMULT(N2176:T2176,'Parameters &amp; Main Results'!$B$12:$B$18)-'Parameters &amp; Main Results'!$B$22/12+MMULT(U2176:V2176,'Parameters &amp; Main Results'!$B$20:$B$21)</f>
        <v>3.3037006200767609E-3</v>
      </c>
      <c r="Y2176" s="223">
        <f>MMULT(N2176:T2176,'Parameters &amp; Main Results'!$C$12:$C$18)-'Parameters &amp; Main Results'!$C$22/12+MMULT(U2176:V2176,'Parameters &amp; Main Results'!$C$20:$C$21)</f>
        <v>3.7491935102617786E-3</v>
      </c>
      <c r="Z2176" s="17">
        <f t="shared" ca="1" si="1986"/>
        <v>1</v>
      </c>
      <c r="AE2176" s="252">
        <f t="shared" ca="1" si="1982"/>
        <v>0</v>
      </c>
      <c r="AF2176" s="253" t="e">
        <f t="shared" ca="1" si="1983"/>
        <v>#DIV/0!</v>
      </c>
      <c r="AG2176" s="258" t="e">
        <f t="shared" ca="1" si="1984"/>
        <v>#DIV/0!</v>
      </c>
      <c r="AH2176" s="227" t="e">
        <f ca="1">IF(SUM(AG2176:OFFSET(AG2176,(-HoldAggressiveTime-1),0,,))=0,"Defensive","Aggressive")</f>
        <v>#DIV/0!</v>
      </c>
    </row>
    <row r="2177" spans="1:34" ht="13" x14ac:dyDescent="0.15">
      <c r="A2177">
        <f t="shared" si="15"/>
        <v>12</v>
      </c>
      <c r="B2177">
        <f t="shared" si="16"/>
        <v>2051</v>
      </c>
      <c r="C2177" s="70">
        <f t="shared" si="1"/>
        <v>2051.9166666665128</v>
      </c>
      <c r="D2177" s="149">
        <f t="shared" si="383"/>
        <v>55549</v>
      </c>
      <c r="N2177" s="157">
        <f>(1+'Parameters &amp; Main Results'!$B$25)^(1/12)-1</f>
        <v>4.0741237836483535E-3</v>
      </c>
      <c r="O2177" s="157">
        <f>(1+'Parameters &amp; Main Results'!$B$27)^(1/12)-1</f>
        <v>1.2414877164492744E-3</v>
      </c>
      <c r="P2177" s="157">
        <f>(1+'Parameters &amp; Main Results'!$B$29)^(1/12)-1</f>
        <v>8.295381143461622E-4</v>
      </c>
      <c r="Q2177" s="158">
        <f>(1+'Parameters &amp; Main Results'!$B$31)^(1/12)-1</f>
        <v>4.0741237836483535E-3</v>
      </c>
      <c r="R2177" s="158">
        <f>(1+'Parameters &amp; Main Results'!$B$33)^(1/12)-1</f>
        <v>0</v>
      </c>
      <c r="S2177" s="158">
        <f>(1+'Parameters &amp; Main Results'!$B$35)^(1/12)-1</f>
        <v>0</v>
      </c>
      <c r="T2177" s="158">
        <f>(1+'Parameters &amp; Main Results'!$B$37)^(1/12)-1</f>
        <v>8.295381143461622E-4</v>
      </c>
      <c r="U2177" s="240">
        <v>0</v>
      </c>
      <c r="V2177" s="240">
        <v>0</v>
      </c>
      <c r="W2177" s="255">
        <f t="shared" ca="1" si="1985"/>
        <v>0</v>
      </c>
      <c r="X2177" s="223">
        <f>MMULT(N2177:T2177,'Parameters &amp; Main Results'!$B$12:$B$18)-'Parameters &amp; Main Results'!$B$22/12+MMULT(U2177:V2177,'Parameters &amp; Main Results'!$B$20:$B$21)</f>
        <v>3.3037006200767609E-3</v>
      </c>
      <c r="Y2177" s="223">
        <f>MMULT(N2177:T2177,'Parameters &amp; Main Results'!$C$12:$C$18)-'Parameters &amp; Main Results'!$C$22/12+MMULT(U2177:V2177,'Parameters &amp; Main Results'!$C$20:$C$21)</f>
        <v>3.7491935102617786E-3</v>
      </c>
      <c r="Z2177" s="17">
        <f t="shared" ca="1" si="1986"/>
        <v>1</v>
      </c>
      <c r="AE2177" s="252">
        <f t="shared" ca="1" si="1982"/>
        <v>0</v>
      </c>
      <c r="AF2177" s="253" t="e">
        <f t="shared" ca="1" si="1983"/>
        <v>#DIV/0!</v>
      </c>
      <c r="AG2177" s="258" t="e">
        <f t="shared" ca="1" si="1984"/>
        <v>#DIV/0!</v>
      </c>
      <c r="AH2177" s="227" t="e">
        <f ca="1">IF(SUM(AG2177:OFFSET(AG2177,(-HoldAggressiveTime-1),0,,))=0,"Defensive","Aggressive")</f>
        <v>#DIV/0!</v>
      </c>
    </row>
    <row r="2178" spans="1:34" ht="13" x14ac:dyDescent="0.15">
      <c r="A2178">
        <f t="shared" si="15"/>
        <v>1</v>
      </c>
      <c r="B2178">
        <f t="shared" si="16"/>
        <v>2052</v>
      </c>
      <c r="C2178" s="70">
        <f t="shared" si="1"/>
        <v>2051.9999999998463</v>
      </c>
      <c r="D2178" s="149">
        <f t="shared" si="383"/>
        <v>55578</v>
      </c>
      <c r="N2178" s="157">
        <f>(1+'Parameters &amp; Main Results'!$B$25)^(1/12)-1</f>
        <v>4.0741237836483535E-3</v>
      </c>
      <c r="O2178" s="157">
        <f>(1+'Parameters &amp; Main Results'!$B$27)^(1/12)-1</f>
        <v>1.2414877164492744E-3</v>
      </c>
      <c r="P2178" s="157">
        <f>(1+'Parameters &amp; Main Results'!$B$29)^(1/12)-1</f>
        <v>8.295381143461622E-4</v>
      </c>
      <c r="Q2178" s="158">
        <f>(1+'Parameters &amp; Main Results'!$B$31)^(1/12)-1</f>
        <v>4.0741237836483535E-3</v>
      </c>
      <c r="R2178" s="158">
        <f>(1+'Parameters &amp; Main Results'!$B$33)^(1/12)-1</f>
        <v>0</v>
      </c>
      <c r="S2178" s="158">
        <f>(1+'Parameters &amp; Main Results'!$B$35)^(1/12)-1</f>
        <v>0</v>
      </c>
      <c r="T2178" s="158">
        <f>(1+'Parameters &amp; Main Results'!$B$37)^(1/12)-1</f>
        <v>8.295381143461622E-4</v>
      </c>
      <c r="U2178" s="240">
        <v>0</v>
      </c>
      <c r="V2178" s="240">
        <v>0</v>
      </c>
      <c r="W2178" s="255">
        <f t="shared" ca="1" si="1985"/>
        <v>0</v>
      </c>
      <c r="X2178" s="223">
        <f>MMULT(N2178:T2178,'Parameters &amp; Main Results'!$B$12:$B$18)-'Parameters &amp; Main Results'!$B$22/12+MMULT(U2178:V2178,'Parameters &amp; Main Results'!$B$20:$B$21)</f>
        <v>3.3037006200767609E-3</v>
      </c>
      <c r="Y2178" s="223">
        <f>MMULT(N2178:T2178,'Parameters &amp; Main Results'!$C$12:$C$18)-'Parameters &amp; Main Results'!$C$22/12+MMULT(U2178:V2178,'Parameters &amp; Main Results'!$C$20:$C$21)</f>
        <v>3.7491935102617786E-3</v>
      </c>
      <c r="Z2178" s="17">
        <f t="shared" ca="1" si="1986"/>
        <v>1</v>
      </c>
      <c r="AE2178" s="252">
        <f t="shared" ca="1" si="1982"/>
        <v>0</v>
      </c>
      <c r="AF2178" s="253" t="e">
        <f t="shared" ca="1" si="1983"/>
        <v>#DIV/0!</v>
      </c>
      <c r="AG2178" s="258" t="e">
        <f t="shared" ca="1" si="1984"/>
        <v>#DIV/0!</v>
      </c>
      <c r="AH2178" s="227" t="e">
        <f ca="1">IF(SUM(AG2178:OFFSET(AG2178,(-HoldAggressiveTime-1),0,,))=0,"Defensive","Aggressive")</f>
        <v>#DIV/0!</v>
      </c>
    </row>
    <row r="2179" spans="1:34" ht="13" x14ac:dyDescent="0.15">
      <c r="A2179">
        <f t="shared" si="15"/>
        <v>2</v>
      </c>
      <c r="B2179">
        <f t="shared" si="16"/>
        <v>2052</v>
      </c>
      <c r="C2179" s="70">
        <f t="shared" si="1"/>
        <v>2052.0833333331798</v>
      </c>
      <c r="D2179" s="149">
        <f t="shared" si="383"/>
        <v>55609</v>
      </c>
      <c r="N2179" s="157">
        <f>(1+'Parameters &amp; Main Results'!$B$25)^(1/12)-1</f>
        <v>4.0741237836483535E-3</v>
      </c>
      <c r="O2179" s="157">
        <f>(1+'Parameters &amp; Main Results'!$B$27)^(1/12)-1</f>
        <v>1.2414877164492744E-3</v>
      </c>
      <c r="P2179" s="157">
        <f>(1+'Parameters &amp; Main Results'!$B$29)^(1/12)-1</f>
        <v>8.295381143461622E-4</v>
      </c>
      <c r="Q2179" s="158">
        <f>(1+'Parameters &amp; Main Results'!$B$31)^(1/12)-1</f>
        <v>4.0741237836483535E-3</v>
      </c>
      <c r="R2179" s="158">
        <f>(1+'Parameters &amp; Main Results'!$B$33)^(1/12)-1</f>
        <v>0</v>
      </c>
      <c r="S2179" s="158">
        <f>(1+'Parameters &amp; Main Results'!$B$35)^(1/12)-1</f>
        <v>0</v>
      </c>
      <c r="T2179" s="158">
        <f>(1+'Parameters &amp; Main Results'!$B$37)^(1/12)-1</f>
        <v>8.295381143461622E-4</v>
      </c>
      <c r="U2179" s="240">
        <v>0</v>
      </c>
      <c r="V2179" s="240">
        <v>0</v>
      </c>
      <c r="W2179" s="255">
        <f t="shared" ca="1" si="1985"/>
        <v>0</v>
      </c>
      <c r="X2179" s="223">
        <f>MMULT(N2179:T2179,'Parameters &amp; Main Results'!$B$12:$B$18)-'Parameters &amp; Main Results'!$B$22/12+MMULT(U2179:V2179,'Parameters &amp; Main Results'!$B$20:$B$21)</f>
        <v>3.3037006200767609E-3</v>
      </c>
      <c r="Y2179" s="223">
        <f>MMULT(N2179:T2179,'Parameters &amp; Main Results'!$C$12:$C$18)-'Parameters &amp; Main Results'!$C$22/12+MMULT(U2179:V2179,'Parameters &amp; Main Results'!$C$20:$C$21)</f>
        <v>3.7491935102617786E-3</v>
      </c>
      <c r="Z2179" s="17">
        <f t="shared" ca="1" si="1986"/>
        <v>1</v>
      </c>
      <c r="AE2179" s="252">
        <f t="shared" ca="1" si="1982"/>
        <v>0</v>
      </c>
      <c r="AF2179" s="253" t="e">
        <f t="shared" ca="1" si="1983"/>
        <v>#DIV/0!</v>
      </c>
      <c r="AG2179" s="258" t="e">
        <f t="shared" ca="1" si="1984"/>
        <v>#DIV/0!</v>
      </c>
      <c r="AH2179" s="227" t="e">
        <f ca="1">IF(SUM(AG2179:OFFSET(AG2179,(-HoldAggressiveTime-1),0,,))=0,"Defensive","Aggressive")</f>
        <v>#DIV/0!</v>
      </c>
    </row>
    <row r="2180" spans="1:34" ht="13" x14ac:dyDescent="0.15">
      <c r="A2180">
        <f t="shared" si="15"/>
        <v>3</v>
      </c>
      <c r="B2180">
        <f t="shared" si="16"/>
        <v>2052</v>
      </c>
      <c r="C2180" s="70">
        <f t="shared" si="1"/>
        <v>2052.1666666665133</v>
      </c>
      <c r="D2180" s="149">
        <f t="shared" si="383"/>
        <v>55639</v>
      </c>
      <c r="N2180" s="157">
        <f>(1+'Parameters &amp; Main Results'!$B$25)^(1/12)-1</f>
        <v>4.0741237836483535E-3</v>
      </c>
      <c r="O2180" s="157">
        <f>(1+'Parameters &amp; Main Results'!$B$27)^(1/12)-1</f>
        <v>1.2414877164492744E-3</v>
      </c>
      <c r="P2180" s="157">
        <f>(1+'Parameters &amp; Main Results'!$B$29)^(1/12)-1</f>
        <v>8.295381143461622E-4</v>
      </c>
      <c r="Q2180" s="158">
        <f>(1+'Parameters &amp; Main Results'!$B$31)^(1/12)-1</f>
        <v>4.0741237836483535E-3</v>
      </c>
      <c r="R2180" s="158">
        <f>(1+'Parameters &amp; Main Results'!$B$33)^(1/12)-1</f>
        <v>0</v>
      </c>
      <c r="S2180" s="158">
        <f>(1+'Parameters &amp; Main Results'!$B$35)^(1/12)-1</f>
        <v>0</v>
      </c>
      <c r="T2180" s="158">
        <f>(1+'Parameters &amp; Main Results'!$B$37)^(1/12)-1</f>
        <v>8.295381143461622E-4</v>
      </c>
      <c r="U2180" s="240">
        <v>0</v>
      </c>
      <c r="V2180" s="240">
        <v>0</v>
      </c>
      <c r="W2180" s="255">
        <f t="shared" ca="1" si="1985"/>
        <v>0</v>
      </c>
      <c r="X2180" s="223">
        <f>MMULT(N2180:T2180,'Parameters &amp; Main Results'!$B$12:$B$18)-'Parameters &amp; Main Results'!$B$22/12+MMULT(U2180:V2180,'Parameters &amp; Main Results'!$B$20:$B$21)</f>
        <v>3.3037006200767609E-3</v>
      </c>
      <c r="Y2180" s="223">
        <f>MMULT(N2180:T2180,'Parameters &amp; Main Results'!$C$12:$C$18)-'Parameters &amp; Main Results'!$C$22/12+MMULT(U2180:V2180,'Parameters &amp; Main Results'!$C$20:$C$21)</f>
        <v>3.7491935102617786E-3</v>
      </c>
      <c r="Z2180" s="17">
        <f t="shared" ca="1" si="1986"/>
        <v>1</v>
      </c>
      <c r="AE2180" s="252">
        <f t="shared" ca="1" si="1982"/>
        <v>0</v>
      </c>
      <c r="AF2180" s="253" t="e">
        <f t="shared" ca="1" si="1983"/>
        <v>#DIV/0!</v>
      </c>
      <c r="AG2180" s="258" t="e">
        <f t="shared" ca="1" si="1984"/>
        <v>#DIV/0!</v>
      </c>
      <c r="AH2180" s="227" t="e">
        <f ca="1">IF(SUM(AG2180:OFFSET(AG2180,(-HoldAggressiveTime-1),0,,))=0,"Defensive","Aggressive")</f>
        <v>#DIV/0!</v>
      </c>
    </row>
    <row r="2181" spans="1:34" ht="13" x14ac:dyDescent="0.15">
      <c r="A2181">
        <f t="shared" si="15"/>
        <v>4</v>
      </c>
      <c r="B2181">
        <f t="shared" si="16"/>
        <v>2052</v>
      </c>
      <c r="C2181" s="70">
        <f t="shared" si="1"/>
        <v>2052.2499999998468</v>
      </c>
      <c r="D2181" s="149">
        <f t="shared" si="383"/>
        <v>55670</v>
      </c>
      <c r="N2181" s="157">
        <f>(1+'Parameters &amp; Main Results'!$B$25)^(1/12)-1</f>
        <v>4.0741237836483535E-3</v>
      </c>
      <c r="O2181" s="157">
        <f>(1+'Parameters &amp; Main Results'!$B$27)^(1/12)-1</f>
        <v>1.2414877164492744E-3</v>
      </c>
      <c r="P2181" s="157">
        <f>(1+'Parameters &amp; Main Results'!$B$29)^(1/12)-1</f>
        <v>8.295381143461622E-4</v>
      </c>
      <c r="Q2181" s="158">
        <f>(1+'Parameters &amp; Main Results'!$B$31)^(1/12)-1</f>
        <v>4.0741237836483535E-3</v>
      </c>
      <c r="R2181" s="158">
        <f>(1+'Parameters &amp; Main Results'!$B$33)^(1/12)-1</f>
        <v>0</v>
      </c>
      <c r="S2181" s="158">
        <f>(1+'Parameters &amp; Main Results'!$B$35)^(1/12)-1</f>
        <v>0</v>
      </c>
      <c r="T2181" s="158">
        <f>(1+'Parameters &amp; Main Results'!$B$37)^(1/12)-1</f>
        <v>8.295381143461622E-4</v>
      </c>
      <c r="U2181" s="240">
        <v>0</v>
      </c>
      <c r="V2181" s="240">
        <v>0</v>
      </c>
      <c r="W2181" s="255">
        <f t="shared" ca="1" si="1985"/>
        <v>0</v>
      </c>
      <c r="X2181" s="223">
        <f>MMULT(N2181:T2181,'Parameters &amp; Main Results'!$B$12:$B$18)-'Parameters &amp; Main Results'!$B$22/12+MMULT(U2181:V2181,'Parameters &amp; Main Results'!$B$20:$B$21)</f>
        <v>3.3037006200767609E-3</v>
      </c>
      <c r="Y2181" s="223">
        <f>MMULT(N2181:T2181,'Parameters &amp; Main Results'!$C$12:$C$18)-'Parameters &amp; Main Results'!$C$22/12+MMULT(U2181:V2181,'Parameters &amp; Main Results'!$C$20:$C$21)</f>
        <v>3.7491935102617786E-3</v>
      </c>
      <c r="Z2181" s="17">
        <f t="shared" ca="1" si="1986"/>
        <v>1</v>
      </c>
      <c r="AE2181" s="252">
        <f t="shared" ca="1" si="1982"/>
        <v>0</v>
      </c>
      <c r="AF2181" s="253" t="e">
        <f t="shared" ca="1" si="1983"/>
        <v>#DIV/0!</v>
      </c>
      <c r="AG2181" s="258" t="e">
        <f t="shared" ca="1" si="1984"/>
        <v>#DIV/0!</v>
      </c>
      <c r="AH2181" s="227" t="e">
        <f ca="1">IF(SUM(AG2181:OFFSET(AG2181,(-HoldAggressiveTime-1),0,,))=0,"Defensive","Aggressive")</f>
        <v>#DIV/0!</v>
      </c>
    </row>
    <row r="2182" spans="1:34" ht="13" x14ac:dyDescent="0.15">
      <c r="A2182">
        <f t="shared" si="15"/>
        <v>5</v>
      </c>
      <c r="B2182">
        <f t="shared" si="16"/>
        <v>2052</v>
      </c>
      <c r="C2182" s="70">
        <f t="shared" si="1"/>
        <v>2052.3333333331802</v>
      </c>
      <c r="D2182" s="149">
        <f t="shared" si="383"/>
        <v>55700</v>
      </c>
      <c r="N2182" s="157">
        <f>(1+'Parameters &amp; Main Results'!$B$25)^(1/12)-1</f>
        <v>4.0741237836483535E-3</v>
      </c>
      <c r="O2182" s="157">
        <f>(1+'Parameters &amp; Main Results'!$B$27)^(1/12)-1</f>
        <v>1.2414877164492744E-3</v>
      </c>
      <c r="P2182" s="157">
        <f>(1+'Parameters &amp; Main Results'!$B$29)^(1/12)-1</f>
        <v>8.295381143461622E-4</v>
      </c>
      <c r="Q2182" s="158">
        <f>(1+'Parameters &amp; Main Results'!$B$31)^(1/12)-1</f>
        <v>4.0741237836483535E-3</v>
      </c>
      <c r="R2182" s="158">
        <f>(1+'Parameters &amp; Main Results'!$B$33)^(1/12)-1</f>
        <v>0</v>
      </c>
      <c r="S2182" s="158">
        <f>(1+'Parameters &amp; Main Results'!$B$35)^(1/12)-1</f>
        <v>0</v>
      </c>
      <c r="T2182" s="158">
        <f>(1+'Parameters &amp; Main Results'!$B$37)^(1/12)-1</f>
        <v>8.295381143461622E-4</v>
      </c>
      <c r="U2182" s="240">
        <v>0</v>
      </c>
      <c r="V2182" s="240">
        <v>0</v>
      </c>
      <c r="W2182" s="255">
        <f t="shared" ca="1" si="1985"/>
        <v>0</v>
      </c>
      <c r="X2182" s="223">
        <f>MMULT(N2182:T2182,'Parameters &amp; Main Results'!$B$12:$B$18)-'Parameters &amp; Main Results'!$B$22/12+MMULT(U2182:V2182,'Parameters &amp; Main Results'!$B$20:$B$21)</f>
        <v>3.3037006200767609E-3</v>
      </c>
      <c r="Y2182" s="223">
        <f>MMULT(N2182:T2182,'Parameters &amp; Main Results'!$C$12:$C$18)-'Parameters &amp; Main Results'!$C$22/12+MMULT(U2182:V2182,'Parameters &amp; Main Results'!$C$20:$C$21)</f>
        <v>3.7491935102617786E-3</v>
      </c>
      <c r="Z2182" s="17">
        <f t="shared" ca="1" si="1986"/>
        <v>1</v>
      </c>
      <c r="AE2182" s="252">
        <f t="shared" ca="1" si="1982"/>
        <v>0</v>
      </c>
      <c r="AF2182" s="253" t="e">
        <f t="shared" ca="1" si="1983"/>
        <v>#DIV/0!</v>
      </c>
      <c r="AG2182" s="258" t="e">
        <f t="shared" ca="1" si="1984"/>
        <v>#DIV/0!</v>
      </c>
      <c r="AH2182" s="227" t="e">
        <f ca="1">IF(SUM(AG2182:OFFSET(AG2182,(-HoldAggressiveTime-1),0,,))=0,"Defensive","Aggressive")</f>
        <v>#DIV/0!</v>
      </c>
    </row>
    <row r="2183" spans="1:34" ht="13" x14ac:dyDescent="0.15">
      <c r="A2183">
        <f t="shared" si="15"/>
        <v>6</v>
      </c>
      <c r="B2183">
        <f t="shared" si="16"/>
        <v>2052</v>
      </c>
      <c r="C2183" s="70">
        <f t="shared" si="1"/>
        <v>2052.4166666665137</v>
      </c>
      <c r="D2183" s="149">
        <f t="shared" si="383"/>
        <v>55731</v>
      </c>
      <c r="N2183" s="157">
        <f>(1+'Parameters &amp; Main Results'!$B$25)^(1/12)-1</f>
        <v>4.0741237836483535E-3</v>
      </c>
      <c r="O2183" s="157">
        <f>(1+'Parameters &amp; Main Results'!$B$27)^(1/12)-1</f>
        <v>1.2414877164492744E-3</v>
      </c>
      <c r="P2183" s="157">
        <f>(1+'Parameters &amp; Main Results'!$B$29)^(1/12)-1</f>
        <v>8.295381143461622E-4</v>
      </c>
      <c r="Q2183" s="158">
        <f>(1+'Parameters &amp; Main Results'!$B$31)^(1/12)-1</f>
        <v>4.0741237836483535E-3</v>
      </c>
      <c r="R2183" s="158">
        <f>(1+'Parameters &amp; Main Results'!$B$33)^(1/12)-1</f>
        <v>0</v>
      </c>
      <c r="S2183" s="158">
        <f>(1+'Parameters &amp; Main Results'!$B$35)^(1/12)-1</f>
        <v>0</v>
      </c>
      <c r="T2183" s="158">
        <f>(1+'Parameters &amp; Main Results'!$B$37)^(1/12)-1</f>
        <v>8.295381143461622E-4</v>
      </c>
      <c r="U2183" s="240">
        <v>0</v>
      </c>
      <c r="V2183" s="240">
        <v>0</v>
      </c>
      <c r="W2183" s="255">
        <f t="shared" ca="1" si="1985"/>
        <v>0</v>
      </c>
      <c r="X2183" s="223">
        <f>MMULT(N2183:T2183,'Parameters &amp; Main Results'!$B$12:$B$18)-'Parameters &amp; Main Results'!$B$22/12+MMULT(U2183:V2183,'Parameters &amp; Main Results'!$B$20:$B$21)</f>
        <v>3.3037006200767609E-3</v>
      </c>
      <c r="Y2183" s="223">
        <f>MMULT(N2183:T2183,'Parameters &amp; Main Results'!$C$12:$C$18)-'Parameters &amp; Main Results'!$C$22/12+MMULT(U2183:V2183,'Parameters &amp; Main Results'!$C$20:$C$21)</f>
        <v>3.7491935102617786E-3</v>
      </c>
      <c r="Z2183" s="17">
        <f t="shared" ca="1" si="1986"/>
        <v>1</v>
      </c>
      <c r="AE2183" s="252">
        <f t="shared" ca="1" si="1982"/>
        <v>0</v>
      </c>
      <c r="AF2183" s="253" t="e">
        <f t="shared" ca="1" si="1983"/>
        <v>#DIV/0!</v>
      </c>
      <c r="AG2183" s="258" t="e">
        <f t="shared" ca="1" si="1984"/>
        <v>#DIV/0!</v>
      </c>
      <c r="AH2183" s="227" t="e">
        <f ca="1">IF(SUM(AG2183:OFFSET(AG2183,(-HoldAggressiveTime-1),0,,))=0,"Defensive","Aggressive")</f>
        <v>#DIV/0!</v>
      </c>
    </row>
    <row r="2184" spans="1:34" ht="13" x14ac:dyDescent="0.15">
      <c r="A2184">
        <f t="shared" si="15"/>
        <v>7</v>
      </c>
      <c r="B2184">
        <f t="shared" si="16"/>
        <v>2052</v>
      </c>
      <c r="C2184" s="70">
        <f t="shared" si="1"/>
        <v>2052.4999999998472</v>
      </c>
      <c r="D2184" s="149">
        <f t="shared" si="383"/>
        <v>55762</v>
      </c>
      <c r="N2184" s="157">
        <f>(1+'Parameters &amp; Main Results'!$B$25)^(1/12)-1</f>
        <v>4.0741237836483535E-3</v>
      </c>
      <c r="O2184" s="157">
        <f>(1+'Parameters &amp; Main Results'!$B$27)^(1/12)-1</f>
        <v>1.2414877164492744E-3</v>
      </c>
      <c r="P2184" s="157">
        <f>(1+'Parameters &amp; Main Results'!$B$29)^(1/12)-1</f>
        <v>8.295381143461622E-4</v>
      </c>
      <c r="Q2184" s="158">
        <f>(1+'Parameters &amp; Main Results'!$B$31)^(1/12)-1</f>
        <v>4.0741237836483535E-3</v>
      </c>
      <c r="R2184" s="158">
        <f>(1+'Parameters &amp; Main Results'!$B$33)^(1/12)-1</f>
        <v>0</v>
      </c>
      <c r="S2184" s="158">
        <f>(1+'Parameters &amp; Main Results'!$B$35)^(1/12)-1</f>
        <v>0</v>
      </c>
      <c r="T2184" s="158">
        <f>(1+'Parameters &amp; Main Results'!$B$37)^(1/12)-1</f>
        <v>8.295381143461622E-4</v>
      </c>
      <c r="U2184" s="240">
        <v>0</v>
      </c>
      <c r="V2184" s="240">
        <v>0</v>
      </c>
      <c r="W2184" s="255">
        <f t="shared" ca="1" si="1985"/>
        <v>0</v>
      </c>
      <c r="X2184" s="223">
        <f>MMULT(N2184:T2184,'Parameters &amp; Main Results'!$B$12:$B$18)-'Parameters &amp; Main Results'!$B$22/12+MMULT(U2184:V2184,'Parameters &amp; Main Results'!$B$20:$B$21)</f>
        <v>3.3037006200767609E-3</v>
      </c>
      <c r="Y2184" s="223">
        <f>MMULT(N2184:T2184,'Parameters &amp; Main Results'!$C$12:$C$18)-'Parameters &amp; Main Results'!$C$22/12+MMULT(U2184:V2184,'Parameters &amp; Main Results'!$C$20:$C$21)</f>
        <v>3.7491935102617786E-3</v>
      </c>
      <c r="Z2184" s="17">
        <f t="shared" ca="1" si="1986"/>
        <v>1</v>
      </c>
      <c r="AE2184" s="252">
        <f t="shared" ca="1" si="1982"/>
        <v>0</v>
      </c>
      <c r="AF2184" s="253" t="e">
        <f t="shared" ca="1" si="1983"/>
        <v>#DIV/0!</v>
      </c>
      <c r="AG2184" s="258" t="e">
        <f t="shared" ca="1" si="1984"/>
        <v>#DIV/0!</v>
      </c>
      <c r="AH2184" s="227" t="e">
        <f ca="1">IF(SUM(AG2184:OFFSET(AG2184,(-HoldAggressiveTime-1),0,,))=0,"Defensive","Aggressive")</f>
        <v>#DIV/0!</v>
      </c>
    </row>
    <row r="2185" spans="1:34" ht="13" x14ac:dyDescent="0.15">
      <c r="A2185">
        <f t="shared" si="15"/>
        <v>8</v>
      </c>
      <c r="B2185">
        <f t="shared" si="16"/>
        <v>2052</v>
      </c>
      <c r="C2185" s="70">
        <f t="shared" si="1"/>
        <v>2052.5833333331807</v>
      </c>
      <c r="D2185" s="149">
        <f t="shared" si="383"/>
        <v>55792</v>
      </c>
      <c r="N2185" s="157">
        <f>(1+'Parameters &amp; Main Results'!$B$25)^(1/12)-1</f>
        <v>4.0741237836483535E-3</v>
      </c>
      <c r="O2185" s="157">
        <f>(1+'Parameters &amp; Main Results'!$B$27)^(1/12)-1</f>
        <v>1.2414877164492744E-3</v>
      </c>
      <c r="P2185" s="157">
        <f>(1+'Parameters &amp; Main Results'!$B$29)^(1/12)-1</f>
        <v>8.295381143461622E-4</v>
      </c>
      <c r="Q2185" s="158">
        <f>(1+'Parameters &amp; Main Results'!$B$31)^(1/12)-1</f>
        <v>4.0741237836483535E-3</v>
      </c>
      <c r="R2185" s="158">
        <f>(1+'Parameters &amp; Main Results'!$B$33)^(1/12)-1</f>
        <v>0</v>
      </c>
      <c r="S2185" s="158">
        <f>(1+'Parameters &amp; Main Results'!$B$35)^(1/12)-1</f>
        <v>0</v>
      </c>
      <c r="T2185" s="158">
        <f>(1+'Parameters &amp; Main Results'!$B$37)^(1/12)-1</f>
        <v>8.295381143461622E-4</v>
      </c>
      <c r="U2185" s="240">
        <v>0</v>
      </c>
      <c r="V2185" s="240">
        <v>0</v>
      </c>
      <c r="W2185" s="255">
        <f t="shared" ca="1" si="1985"/>
        <v>0</v>
      </c>
      <c r="X2185" s="223">
        <f>MMULT(N2185:T2185,'Parameters &amp; Main Results'!$B$12:$B$18)-'Parameters &amp; Main Results'!$B$22/12+MMULT(U2185:V2185,'Parameters &amp; Main Results'!$B$20:$B$21)</f>
        <v>3.3037006200767609E-3</v>
      </c>
      <c r="Y2185" s="223">
        <f>MMULT(N2185:T2185,'Parameters &amp; Main Results'!$C$12:$C$18)-'Parameters &amp; Main Results'!$C$22/12+MMULT(U2185:V2185,'Parameters &amp; Main Results'!$C$20:$C$21)</f>
        <v>3.7491935102617786E-3</v>
      </c>
      <c r="Z2185" s="17">
        <f t="shared" ca="1" si="1986"/>
        <v>1</v>
      </c>
      <c r="AE2185" s="252">
        <f t="shared" ca="1" si="1982"/>
        <v>0</v>
      </c>
      <c r="AF2185" s="253" t="e">
        <f t="shared" ca="1" si="1983"/>
        <v>#DIV/0!</v>
      </c>
      <c r="AG2185" s="258" t="e">
        <f t="shared" ca="1" si="1984"/>
        <v>#DIV/0!</v>
      </c>
      <c r="AH2185" s="227" t="e">
        <f ca="1">IF(SUM(AG2185:OFFSET(AG2185,(-HoldAggressiveTime-1),0,,))=0,"Defensive","Aggressive")</f>
        <v>#DIV/0!</v>
      </c>
    </row>
    <row r="2186" spans="1:34" ht="13" x14ac:dyDescent="0.15">
      <c r="A2186">
        <f t="shared" si="15"/>
        <v>9</v>
      </c>
      <c r="B2186">
        <f t="shared" si="16"/>
        <v>2052</v>
      </c>
      <c r="C2186" s="70">
        <f t="shared" si="1"/>
        <v>2052.6666666665142</v>
      </c>
      <c r="D2186" s="149">
        <f t="shared" si="383"/>
        <v>55823</v>
      </c>
      <c r="N2186" s="157">
        <f>(1+'Parameters &amp; Main Results'!$B$25)^(1/12)-1</f>
        <v>4.0741237836483535E-3</v>
      </c>
      <c r="O2186" s="157">
        <f>(1+'Parameters &amp; Main Results'!$B$27)^(1/12)-1</f>
        <v>1.2414877164492744E-3</v>
      </c>
      <c r="P2186" s="157">
        <f>(1+'Parameters &amp; Main Results'!$B$29)^(1/12)-1</f>
        <v>8.295381143461622E-4</v>
      </c>
      <c r="Q2186" s="158">
        <f>(1+'Parameters &amp; Main Results'!$B$31)^(1/12)-1</f>
        <v>4.0741237836483535E-3</v>
      </c>
      <c r="R2186" s="158">
        <f>(1+'Parameters &amp; Main Results'!$B$33)^(1/12)-1</f>
        <v>0</v>
      </c>
      <c r="S2186" s="158">
        <f>(1+'Parameters &amp; Main Results'!$B$35)^(1/12)-1</f>
        <v>0</v>
      </c>
      <c r="T2186" s="158">
        <f>(1+'Parameters &amp; Main Results'!$B$37)^(1/12)-1</f>
        <v>8.295381143461622E-4</v>
      </c>
      <c r="U2186" s="240">
        <v>0</v>
      </c>
      <c r="V2186" s="240">
        <v>0</v>
      </c>
      <c r="W2186" s="255">
        <f t="shared" ca="1" si="1985"/>
        <v>0</v>
      </c>
      <c r="X2186" s="223">
        <f>MMULT(N2186:T2186,'Parameters &amp; Main Results'!$B$12:$B$18)-'Parameters &amp; Main Results'!$B$22/12+MMULT(U2186:V2186,'Parameters &amp; Main Results'!$B$20:$B$21)</f>
        <v>3.3037006200767609E-3</v>
      </c>
      <c r="Y2186" s="223">
        <f>MMULT(N2186:T2186,'Parameters &amp; Main Results'!$C$12:$C$18)-'Parameters &amp; Main Results'!$C$22/12+MMULT(U2186:V2186,'Parameters &amp; Main Results'!$C$20:$C$21)</f>
        <v>3.7491935102617786E-3</v>
      </c>
      <c r="Z2186" s="17">
        <f t="shared" ca="1" si="1986"/>
        <v>1</v>
      </c>
      <c r="AE2186" s="252">
        <f t="shared" ca="1" si="1982"/>
        <v>0</v>
      </c>
      <c r="AF2186" s="253" t="e">
        <f t="shared" ca="1" si="1983"/>
        <v>#DIV/0!</v>
      </c>
      <c r="AG2186" s="258" t="e">
        <f t="shared" ca="1" si="1984"/>
        <v>#DIV/0!</v>
      </c>
      <c r="AH2186" s="227" t="e">
        <f ca="1">IF(SUM(AG2186:OFFSET(AG2186,(-HoldAggressiveTime-1),0,,))=0,"Defensive","Aggressive")</f>
        <v>#DIV/0!</v>
      </c>
    </row>
    <row r="2187" spans="1:34" ht="13" x14ac:dyDescent="0.15">
      <c r="A2187">
        <f t="shared" si="15"/>
        <v>10</v>
      </c>
      <c r="B2187">
        <f t="shared" si="16"/>
        <v>2052</v>
      </c>
      <c r="C2187" s="70">
        <f t="shared" si="1"/>
        <v>2052.7499999998477</v>
      </c>
      <c r="D2187" s="149">
        <f t="shared" si="383"/>
        <v>55853</v>
      </c>
      <c r="N2187" s="157">
        <f>(1+'Parameters &amp; Main Results'!$B$25)^(1/12)-1</f>
        <v>4.0741237836483535E-3</v>
      </c>
      <c r="O2187" s="157">
        <f>(1+'Parameters &amp; Main Results'!$B$27)^(1/12)-1</f>
        <v>1.2414877164492744E-3</v>
      </c>
      <c r="P2187" s="157">
        <f>(1+'Parameters &amp; Main Results'!$B$29)^(1/12)-1</f>
        <v>8.295381143461622E-4</v>
      </c>
      <c r="Q2187" s="158">
        <f>(1+'Parameters &amp; Main Results'!$B$31)^(1/12)-1</f>
        <v>4.0741237836483535E-3</v>
      </c>
      <c r="R2187" s="158">
        <f>(1+'Parameters &amp; Main Results'!$B$33)^(1/12)-1</f>
        <v>0</v>
      </c>
      <c r="S2187" s="158">
        <f>(1+'Parameters &amp; Main Results'!$B$35)^(1/12)-1</f>
        <v>0</v>
      </c>
      <c r="T2187" s="158">
        <f>(1+'Parameters &amp; Main Results'!$B$37)^(1/12)-1</f>
        <v>8.295381143461622E-4</v>
      </c>
      <c r="U2187" s="240">
        <v>0</v>
      </c>
      <c r="V2187" s="240">
        <v>0</v>
      </c>
      <c r="W2187" s="255">
        <f t="shared" ca="1" si="1985"/>
        <v>0</v>
      </c>
      <c r="X2187" s="223">
        <f>MMULT(N2187:T2187,'Parameters &amp; Main Results'!$B$12:$B$18)-'Parameters &amp; Main Results'!$B$22/12+MMULT(U2187:V2187,'Parameters &amp; Main Results'!$B$20:$B$21)</f>
        <v>3.3037006200767609E-3</v>
      </c>
      <c r="Y2187" s="223">
        <f>MMULT(N2187:T2187,'Parameters &amp; Main Results'!$C$12:$C$18)-'Parameters &amp; Main Results'!$C$22/12+MMULT(U2187:V2187,'Parameters &amp; Main Results'!$C$20:$C$21)</f>
        <v>3.7491935102617786E-3</v>
      </c>
      <c r="Z2187" s="17">
        <f t="shared" ca="1" si="1986"/>
        <v>1</v>
      </c>
      <c r="AE2187" s="252">
        <f t="shared" ca="1" si="1982"/>
        <v>0</v>
      </c>
      <c r="AF2187" s="253" t="e">
        <f t="shared" ca="1" si="1983"/>
        <v>#DIV/0!</v>
      </c>
      <c r="AG2187" s="258" t="e">
        <f t="shared" ca="1" si="1984"/>
        <v>#DIV/0!</v>
      </c>
      <c r="AH2187" s="227" t="e">
        <f ca="1">IF(SUM(AG2187:OFFSET(AG2187,(-HoldAggressiveTime-1),0,,))=0,"Defensive","Aggressive")</f>
        <v>#DIV/0!</v>
      </c>
    </row>
    <row r="2188" spans="1:34" ht="13" x14ac:dyDescent="0.15">
      <c r="A2188">
        <f t="shared" si="15"/>
        <v>11</v>
      </c>
      <c r="B2188">
        <f t="shared" si="16"/>
        <v>2052</v>
      </c>
      <c r="C2188" s="70">
        <f t="shared" si="1"/>
        <v>2052.8333333331811</v>
      </c>
      <c r="D2188" s="149">
        <f t="shared" si="383"/>
        <v>55884</v>
      </c>
      <c r="N2188" s="157">
        <f>(1+'Parameters &amp; Main Results'!$B$25)^(1/12)-1</f>
        <v>4.0741237836483535E-3</v>
      </c>
      <c r="O2188" s="157">
        <f>(1+'Parameters &amp; Main Results'!$B$27)^(1/12)-1</f>
        <v>1.2414877164492744E-3</v>
      </c>
      <c r="P2188" s="157">
        <f>(1+'Parameters &amp; Main Results'!$B$29)^(1/12)-1</f>
        <v>8.295381143461622E-4</v>
      </c>
      <c r="Q2188" s="158">
        <f>(1+'Parameters &amp; Main Results'!$B$31)^(1/12)-1</f>
        <v>4.0741237836483535E-3</v>
      </c>
      <c r="R2188" s="158">
        <f>(1+'Parameters &amp; Main Results'!$B$33)^(1/12)-1</f>
        <v>0</v>
      </c>
      <c r="S2188" s="158">
        <f>(1+'Parameters &amp; Main Results'!$B$35)^(1/12)-1</f>
        <v>0</v>
      </c>
      <c r="T2188" s="158">
        <f>(1+'Parameters &amp; Main Results'!$B$37)^(1/12)-1</f>
        <v>8.295381143461622E-4</v>
      </c>
      <c r="U2188" s="240">
        <v>0</v>
      </c>
      <c r="V2188" s="240">
        <v>0</v>
      </c>
      <c r="W2188" s="255">
        <f t="shared" ca="1" si="1985"/>
        <v>0</v>
      </c>
      <c r="X2188" s="223">
        <f>MMULT(N2188:T2188,'Parameters &amp; Main Results'!$B$12:$B$18)-'Parameters &amp; Main Results'!$B$22/12+MMULT(U2188:V2188,'Parameters &amp; Main Results'!$B$20:$B$21)</f>
        <v>3.3037006200767609E-3</v>
      </c>
      <c r="Y2188" s="223">
        <f>MMULT(N2188:T2188,'Parameters &amp; Main Results'!$C$12:$C$18)-'Parameters &amp; Main Results'!$C$22/12+MMULT(U2188:V2188,'Parameters &amp; Main Results'!$C$20:$C$21)</f>
        <v>3.7491935102617786E-3</v>
      </c>
      <c r="Z2188" s="17">
        <f t="shared" ca="1" si="1986"/>
        <v>1</v>
      </c>
      <c r="AE2188" s="252">
        <f t="shared" ca="1" si="1982"/>
        <v>0</v>
      </c>
      <c r="AF2188" s="253" t="e">
        <f t="shared" ca="1" si="1983"/>
        <v>#DIV/0!</v>
      </c>
      <c r="AG2188" s="258" t="e">
        <f t="shared" ca="1" si="1984"/>
        <v>#DIV/0!</v>
      </c>
      <c r="AH2188" s="227" t="e">
        <f ca="1">IF(SUM(AG2188:OFFSET(AG2188,(-HoldAggressiveTime-1),0,,))=0,"Defensive","Aggressive")</f>
        <v>#DIV/0!</v>
      </c>
    </row>
    <row r="2189" spans="1:34" ht="13" x14ac:dyDescent="0.15">
      <c r="A2189">
        <f t="shared" si="15"/>
        <v>12</v>
      </c>
      <c r="B2189">
        <f t="shared" si="16"/>
        <v>2052</v>
      </c>
      <c r="C2189" s="70">
        <f t="shared" si="1"/>
        <v>2052.9166666665146</v>
      </c>
      <c r="D2189" s="149">
        <f t="shared" si="383"/>
        <v>55915</v>
      </c>
      <c r="N2189" s="157">
        <f>(1+'Parameters &amp; Main Results'!$B$25)^(1/12)-1</f>
        <v>4.0741237836483535E-3</v>
      </c>
      <c r="O2189" s="157">
        <f>(1+'Parameters &amp; Main Results'!$B$27)^(1/12)-1</f>
        <v>1.2414877164492744E-3</v>
      </c>
      <c r="P2189" s="157">
        <f>(1+'Parameters &amp; Main Results'!$B$29)^(1/12)-1</f>
        <v>8.295381143461622E-4</v>
      </c>
      <c r="Q2189" s="158">
        <f>(1+'Parameters &amp; Main Results'!$B$31)^(1/12)-1</f>
        <v>4.0741237836483535E-3</v>
      </c>
      <c r="R2189" s="158">
        <f>(1+'Parameters &amp; Main Results'!$B$33)^(1/12)-1</f>
        <v>0</v>
      </c>
      <c r="S2189" s="158">
        <f>(1+'Parameters &amp; Main Results'!$B$35)^(1/12)-1</f>
        <v>0</v>
      </c>
      <c r="T2189" s="158">
        <f>(1+'Parameters &amp; Main Results'!$B$37)^(1/12)-1</f>
        <v>8.295381143461622E-4</v>
      </c>
      <c r="U2189" s="240">
        <v>0</v>
      </c>
      <c r="V2189" s="240">
        <v>0</v>
      </c>
      <c r="W2189" s="255">
        <f t="shared" ca="1" si="1985"/>
        <v>0</v>
      </c>
      <c r="X2189" s="223">
        <f>MMULT(N2189:T2189,'Parameters &amp; Main Results'!$B$12:$B$18)-'Parameters &amp; Main Results'!$B$22/12+MMULT(U2189:V2189,'Parameters &amp; Main Results'!$B$20:$B$21)</f>
        <v>3.3037006200767609E-3</v>
      </c>
      <c r="Y2189" s="223">
        <f>MMULT(N2189:T2189,'Parameters &amp; Main Results'!$C$12:$C$18)-'Parameters &amp; Main Results'!$C$22/12+MMULT(U2189:V2189,'Parameters &amp; Main Results'!$C$20:$C$21)</f>
        <v>3.7491935102617786E-3</v>
      </c>
      <c r="Z2189" s="17">
        <f t="shared" ca="1" si="1986"/>
        <v>1</v>
      </c>
      <c r="AE2189" s="252">
        <f t="shared" ca="1" si="1982"/>
        <v>0</v>
      </c>
      <c r="AF2189" s="253" t="e">
        <f t="shared" ca="1" si="1983"/>
        <v>#DIV/0!</v>
      </c>
      <c r="AG2189" s="258" t="e">
        <f t="shared" ca="1" si="1984"/>
        <v>#DIV/0!</v>
      </c>
      <c r="AH2189" s="227" t="e">
        <f ca="1">IF(SUM(AG2189:OFFSET(AG2189,(-HoldAggressiveTime-1),0,,))=0,"Defensive","Aggressive")</f>
        <v>#DIV/0!</v>
      </c>
    </row>
    <row r="2190" spans="1:34" ht="13" x14ac:dyDescent="0.15">
      <c r="A2190">
        <f t="shared" si="15"/>
        <v>1</v>
      </c>
      <c r="B2190">
        <f t="shared" si="16"/>
        <v>2053</v>
      </c>
      <c r="C2190" s="70">
        <f t="shared" si="1"/>
        <v>2052.9999999998481</v>
      </c>
      <c r="D2190" s="149">
        <f t="shared" si="383"/>
        <v>55943</v>
      </c>
      <c r="N2190" s="157">
        <f>(1+'Parameters &amp; Main Results'!$B$25)^(1/12)-1</f>
        <v>4.0741237836483535E-3</v>
      </c>
      <c r="O2190" s="157">
        <f>(1+'Parameters &amp; Main Results'!$B$27)^(1/12)-1</f>
        <v>1.2414877164492744E-3</v>
      </c>
      <c r="P2190" s="157">
        <f>(1+'Parameters &amp; Main Results'!$B$29)^(1/12)-1</f>
        <v>8.295381143461622E-4</v>
      </c>
      <c r="Q2190" s="158">
        <f>(1+'Parameters &amp; Main Results'!$B$31)^(1/12)-1</f>
        <v>4.0741237836483535E-3</v>
      </c>
      <c r="R2190" s="158">
        <f>(1+'Parameters &amp; Main Results'!$B$33)^(1/12)-1</f>
        <v>0</v>
      </c>
      <c r="S2190" s="158">
        <f>(1+'Parameters &amp; Main Results'!$B$35)^(1/12)-1</f>
        <v>0</v>
      </c>
      <c r="T2190" s="158">
        <f>(1+'Parameters &amp; Main Results'!$B$37)^(1/12)-1</f>
        <v>8.295381143461622E-4</v>
      </c>
      <c r="U2190" s="240">
        <v>0</v>
      </c>
      <c r="V2190" s="240">
        <v>0</v>
      </c>
      <c r="W2190" s="255">
        <f t="shared" ca="1" si="1985"/>
        <v>0</v>
      </c>
      <c r="X2190" s="223">
        <f>MMULT(N2190:T2190,'Parameters &amp; Main Results'!$B$12:$B$18)-'Parameters &amp; Main Results'!$B$22/12+MMULT(U2190:V2190,'Parameters &amp; Main Results'!$B$20:$B$21)</f>
        <v>3.3037006200767609E-3</v>
      </c>
      <c r="Y2190" s="223">
        <f>MMULT(N2190:T2190,'Parameters &amp; Main Results'!$C$12:$C$18)-'Parameters &amp; Main Results'!$C$22/12+MMULT(U2190:V2190,'Parameters &amp; Main Results'!$C$20:$C$21)</f>
        <v>3.7491935102617786E-3</v>
      </c>
      <c r="Z2190" s="17">
        <f t="shared" ca="1" si="1986"/>
        <v>1</v>
      </c>
      <c r="AE2190" s="252">
        <f t="shared" ca="1" si="1982"/>
        <v>0</v>
      </c>
      <c r="AF2190" s="253" t="e">
        <f t="shared" ca="1" si="1983"/>
        <v>#DIV/0!</v>
      </c>
      <c r="AG2190" s="258" t="e">
        <f t="shared" ca="1" si="1984"/>
        <v>#DIV/0!</v>
      </c>
      <c r="AH2190" s="227" t="e">
        <f ca="1">IF(SUM(AG2190:OFFSET(AG2190,(-HoldAggressiveTime-1),0,,))=0,"Defensive","Aggressive")</f>
        <v>#DIV/0!</v>
      </c>
    </row>
    <row r="2191" spans="1:34" ht="13" x14ac:dyDescent="0.15">
      <c r="A2191">
        <f t="shared" si="15"/>
        <v>2</v>
      </c>
      <c r="B2191">
        <f t="shared" si="16"/>
        <v>2053</v>
      </c>
      <c r="C2191" s="70">
        <f t="shared" si="1"/>
        <v>2053.0833333331816</v>
      </c>
      <c r="D2191" s="149">
        <f t="shared" si="383"/>
        <v>55974</v>
      </c>
      <c r="N2191" s="157">
        <f>(1+'Parameters &amp; Main Results'!$B$25)^(1/12)-1</f>
        <v>4.0741237836483535E-3</v>
      </c>
      <c r="O2191" s="157">
        <f>(1+'Parameters &amp; Main Results'!$B$27)^(1/12)-1</f>
        <v>1.2414877164492744E-3</v>
      </c>
      <c r="P2191" s="157">
        <f>(1+'Parameters &amp; Main Results'!$B$29)^(1/12)-1</f>
        <v>8.295381143461622E-4</v>
      </c>
      <c r="Q2191" s="158">
        <f>(1+'Parameters &amp; Main Results'!$B$31)^(1/12)-1</f>
        <v>4.0741237836483535E-3</v>
      </c>
      <c r="R2191" s="158">
        <f>(1+'Parameters &amp; Main Results'!$B$33)^(1/12)-1</f>
        <v>0</v>
      </c>
      <c r="S2191" s="158">
        <f>(1+'Parameters &amp; Main Results'!$B$35)^(1/12)-1</f>
        <v>0</v>
      </c>
      <c r="T2191" s="158">
        <f>(1+'Parameters &amp; Main Results'!$B$37)^(1/12)-1</f>
        <v>8.295381143461622E-4</v>
      </c>
      <c r="U2191" s="240">
        <v>0</v>
      </c>
      <c r="V2191" s="240">
        <v>0</v>
      </c>
      <c r="W2191" s="255">
        <f t="shared" ca="1" si="1985"/>
        <v>0</v>
      </c>
      <c r="X2191" s="223">
        <f>MMULT(N2191:T2191,'Parameters &amp; Main Results'!$B$12:$B$18)-'Parameters &amp; Main Results'!$B$22/12+MMULT(U2191:V2191,'Parameters &amp; Main Results'!$B$20:$B$21)</f>
        <v>3.3037006200767609E-3</v>
      </c>
      <c r="Y2191" s="223">
        <f>MMULT(N2191:T2191,'Parameters &amp; Main Results'!$C$12:$C$18)-'Parameters &amp; Main Results'!$C$22/12+MMULT(U2191:V2191,'Parameters &amp; Main Results'!$C$20:$C$21)</f>
        <v>3.7491935102617786E-3</v>
      </c>
      <c r="Z2191" s="17">
        <f t="shared" ca="1" si="1986"/>
        <v>1</v>
      </c>
      <c r="AE2191" s="252">
        <f t="shared" ca="1" si="1982"/>
        <v>0</v>
      </c>
      <c r="AF2191" s="253" t="e">
        <f t="shared" ca="1" si="1983"/>
        <v>#DIV/0!</v>
      </c>
      <c r="AG2191" s="258" t="e">
        <f t="shared" ca="1" si="1984"/>
        <v>#DIV/0!</v>
      </c>
      <c r="AH2191" s="227" t="e">
        <f ca="1">IF(SUM(AG2191:OFFSET(AG2191,(-HoldAggressiveTime-1),0,,))=0,"Defensive","Aggressive")</f>
        <v>#DIV/0!</v>
      </c>
    </row>
    <row r="2192" spans="1:34" ht="13" x14ac:dyDescent="0.15">
      <c r="A2192">
        <f t="shared" si="15"/>
        <v>3</v>
      </c>
      <c r="B2192">
        <f t="shared" si="16"/>
        <v>2053</v>
      </c>
      <c r="C2192" s="70">
        <f t="shared" si="1"/>
        <v>2053.1666666665151</v>
      </c>
      <c r="D2192" s="149">
        <f t="shared" si="383"/>
        <v>56004</v>
      </c>
      <c r="N2192" s="157">
        <f>(1+'Parameters &amp; Main Results'!$B$25)^(1/12)-1</f>
        <v>4.0741237836483535E-3</v>
      </c>
      <c r="O2192" s="157">
        <f>(1+'Parameters &amp; Main Results'!$B$27)^(1/12)-1</f>
        <v>1.2414877164492744E-3</v>
      </c>
      <c r="P2192" s="157">
        <f>(1+'Parameters &amp; Main Results'!$B$29)^(1/12)-1</f>
        <v>8.295381143461622E-4</v>
      </c>
      <c r="Q2192" s="158">
        <f>(1+'Parameters &amp; Main Results'!$B$31)^(1/12)-1</f>
        <v>4.0741237836483535E-3</v>
      </c>
      <c r="R2192" s="158">
        <f>(1+'Parameters &amp; Main Results'!$B$33)^(1/12)-1</f>
        <v>0</v>
      </c>
      <c r="S2192" s="158">
        <f>(1+'Parameters &amp; Main Results'!$B$35)^(1/12)-1</f>
        <v>0</v>
      </c>
      <c r="T2192" s="158">
        <f>(1+'Parameters &amp; Main Results'!$B$37)^(1/12)-1</f>
        <v>8.295381143461622E-4</v>
      </c>
      <c r="U2192" s="240">
        <v>0</v>
      </c>
      <c r="V2192" s="240">
        <v>0</v>
      </c>
      <c r="W2192" s="255">
        <f t="shared" ca="1" si="1985"/>
        <v>0</v>
      </c>
      <c r="X2192" s="223">
        <f>MMULT(N2192:T2192,'Parameters &amp; Main Results'!$B$12:$B$18)-'Parameters &amp; Main Results'!$B$22/12+MMULT(U2192:V2192,'Parameters &amp; Main Results'!$B$20:$B$21)</f>
        <v>3.3037006200767609E-3</v>
      </c>
      <c r="Y2192" s="223">
        <f>MMULT(N2192:T2192,'Parameters &amp; Main Results'!$C$12:$C$18)-'Parameters &amp; Main Results'!$C$22/12+MMULT(U2192:V2192,'Parameters &amp; Main Results'!$C$20:$C$21)</f>
        <v>3.7491935102617786E-3</v>
      </c>
      <c r="Z2192" s="17">
        <f t="shared" ca="1" si="1986"/>
        <v>1</v>
      </c>
      <c r="AE2192" s="252">
        <f t="shared" ca="1" si="1982"/>
        <v>0</v>
      </c>
      <c r="AF2192" s="253" t="e">
        <f t="shared" ca="1" si="1983"/>
        <v>#DIV/0!</v>
      </c>
      <c r="AG2192" s="258" t="e">
        <f t="shared" ca="1" si="1984"/>
        <v>#DIV/0!</v>
      </c>
      <c r="AH2192" s="227" t="e">
        <f ca="1">IF(SUM(AG2192:OFFSET(AG2192,(-HoldAggressiveTime-1),0,,))=0,"Defensive","Aggressive")</f>
        <v>#DIV/0!</v>
      </c>
    </row>
    <row r="2193" spans="1:34" ht="13" x14ac:dyDescent="0.15">
      <c r="A2193">
        <f t="shared" si="15"/>
        <v>4</v>
      </c>
      <c r="B2193">
        <f t="shared" si="16"/>
        <v>2053</v>
      </c>
      <c r="C2193" s="70">
        <f t="shared" si="1"/>
        <v>2053.2499999998486</v>
      </c>
      <c r="D2193" s="149">
        <f t="shared" si="383"/>
        <v>56035</v>
      </c>
      <c r="N2193" s="157">
        <f>(1+'Parameters &amp; Main Results'!$B$25)^(1/12)-1</f>
        <v>4.0741237836483535E-3</v>
      </c>
      <c r="O2193" s="157">
        <f>(1+'Parameters &amp; Main Results'!$B$27)^(1/12)-1</f>
        <v>1.2414877164492744E-3</v>
      </c>
      <c r="P2193" s="157">
        <f>(1+'Parameters &amp; Main Results'!$B$29)^(1/12)-1</f>
        <v>8.295381143461622E-4</v>
      </c>
      <c r="Q2193" s="158">
        <f>(1+'Parameters &amp; Main Results'!$B$31)^(1/12)-1</f>
        <v>4.0741237836483535E-3</v>
      </c>
      <c r="R2193" s="158">
        <f>(1+'Parameters &amp; Main Results'!$B$33)^(1/12)-1</f>
        <v>0</v>
      </c>
      <c r="S2193" s="158">
        <f>(1+'Parameters &amp; Main Results'!$B$35)^(1/12)-1</f>
        <v>0</v>
      </c>
      <c r="T2193" s="158">
        <f>(1+'Parameters &amp; Main Results'!$B$37)^(1/12)-1</f>
        <v>8.295381143461622E-4</v>
      </c>
      <c r="U2193" s="240">
        <v>0</v>
      </c>
      <c r="V2193" s="240">
        <v>0</v>
      </c>
      <c r="W2193" s="255">
        <f t="shared" ca="1" si="1985"/>
        <v>0</v>
      </c>
      <c r="X2193" s="223">
        <f>MMULT(N2193:T2193,'Parameters &amp; Main Results'!$B$12:$B$18)-'Parameters &amp; Main Results'!$B$22/12+MMULT(U2193:V2193,'Parameters &amp; Main Results'!$B$20:$B$21)</f>
        <v>3.3037006200767609E-3</v>
      </c>
      <c r="Y2193" s="223">
        <f>MMULT(N2193:T2193,'Parameters &amp; Main Results'!$C$12:$C$18)-'Parameters &amp; Main Results'!$C$22/12+MMULT(U2193:V2193,'Parameters &amp; Main Results'!$C$20:$C$21)</f>
        <v>3.7491935102617786E-3</v>
      </c>
      <c r="Z2193" s="17">
        <f t="shared" ca="1" si="1986"/>
        <v>1</v>
      </c>
      <c r="AE2193" s="252">
        <f t="shared" ca="1" si="1982"/>
        <v>0</v>
      </c>
      <c r="AF2193" s="253" t="e">
        <f t="shared" ca="1" si="1983"/>
        <v>#DIV/0!</v>
      </c>
      <c r="AG2193" s="258" t="e">
        <f t="shared" ca="1" si="1984"/>
        <v>#DIV/0!</v>
      </c>
      <c r="AH2193" s="227" t="e">
        <f ca="1">IF(SUM(AG2193:OFFSET(AG2193,(-HoldAggressiveTime-1),0,,))=0,"Defensive","Aggressive")</f>
        <v>#DIV/0!</v>
      </c>
    </row>
    <row r="2194" spans="1:34" ht="13" x14ac:dyDescent="0.15">
      <c r="A2194">
        <f t="shared" si="15"/>
        <v>5</v>
      </c>
      <c r="B2194">
        <f t="shared" si="16"/>
        <v>2053</v>
      </c>
      <c r="C2194" s="70">
        <f t="shared" si="1"/>
        <v>2053.3333333331821</v>
      </c>
      <c r="D2194" s="149">
        <f t="shared" si="383"/>
        <v>56065</v>
      </c>
      <c r="N2194" s="157">
        <f>(1+'Parameters &amp; Main Results'!$B$25)^(1/12)-1</f>
        <v>4.0741237836483535E-3</v>
      </c>
      <c r="O2194" s="157">
        <f>(1+'Parameters &amp; Main Results'!$B$27)^(1/12)-1</f>
        <v>1.2414877164492744E-3</v>
      </c>
      <c r="P2194" s="157">
        <f>(1+'Parameters &amp; Main Results'!$B$29)^(1/12)-1</f>
        <v>8.295381143461622E-4</v>
      </c>
      <c r="Q2194" s="158">
        <f>(1+'Parameters &amp; Main Results'!$B$31)^(1/12)-1</f>
        <v>4.0741237836483535E-3</v>
      </c>
      <c r="R2194" s="158">
        <f>(1+'Parameters &amp; Main Results'!$B$33)^(1/12)-1</f>
        <v>0</v>
      </c>
      <c r="S2194" s="158">
        <f>(1+'Parameters &amp; Main Results'!$B$35)^(1/12)-1</f>
        <v>0</v>
      </c>
      <c r="T2194" s="158">
        <f>(1+'Parameters &amp; Main Results'!$B$37)^(1/12)-1</f>
        <v>8.295381143461622E-4</v>
      </c>
      <c r="U2194" s="240">
        <v>0</v>
      </c>
      <c r="V2194" s="240">
        <v>0</v>
      </c>
      <c r="W2194" s="255">
        <f t="shared" ca="1" si="1985"/>
        <v>0</v>
      </c>
      <c r="X2194" s="223">
        <f>MMULT(N2194:T2194,'Parameters &amp; Main Results'!$B$12:$B$18)-'Parameters &amp; Main Results'!$B$22/12+MMULT(U2194:V2194,'Parameters &amp; Main Results'!$B$20:$B$21)</f>
        <v>3.3037006200767609E-3</v>
      </c>
      <c r="Y2194" s="223">
        <f>MMULT(N2194:T2194,'Parameters &amp; Main Results'!$C$12:$C$18)-'Parameters &amp; Main Results'!$C$22/12+MMULT(U2194:V2194,'Parameters &amp; Main Results'!$C$20:$C$21)</f>
        <v>3.7491935102617786E-3</v>
      </c>
      <c r="Z2194" s="17">
        <f t="shared" ca="1" si="1986"/>
        <v>1</v>
      </c>
      <c r="AE2194" s="252">
        <f t="shared" ref="AE2194:AE2257" ca="1" si="1987">OFFSET(F2194,-Lookback,0,,)</f>
        <v>0</v>
      </c>
      <c r="AF2194" s="253" t="e">
        <f t="shared" ca="1" si="1983"/>
        <v>#DIV/0!</v>
      </c>
      <c r="AG2194" s="258" t="e">
        <f t="shared" ca="1" si="1984"/>
        <v>#DIV/0!</v>
      </c>
      <c r="AH2194" s="227" t="e">
        <f ca="1">IF(SUM(AG2194:OFFSET(AG2194,(-HoldAggressiveTime-1),0,,))=0,"Defensive","Aggressive")</f>
        <v>#DIV/0!</v>
      </c>
    </row>
    <row r="2195" spans="1:34" ht="13" x14ac:dyDescent="0.15">
      <c r="A2195">
        <f t="shared" si="15"/>
        <v>6</v>
      </c>
      <c r="B2195">
        <f t="shared" si="16"/>
        <v>2053</v>
      </c>
      <c r="C2195" s="70">
        <f t="shared" si="1"/>
        <v>2053.4166666665155</v>
      </c>
      <c r="D2195" s="149">
        <f t="shared" si="383"/>
        <v>56096</v>
      </c>
      <c r="N2195" s="157">
        <f>(1+'Parameters &amp; Main Results'!$B$25)^(1/12)-1</f>
        <v>4.0741237836483535E-3</v>
      </c>
      <c r="O2195" s="157">
        <f>(1+'Parameters &amp; Main Results'!$B$27)^(1/12)-1</f>
        <v>1.2414877164492744E-3</v>
      </c>
      <c r="P2195" s="157">
        <f>(1+'Parameters &amp; Main Results'!$B$29)^(1/12)-1</f>
        <v>8.295381143461622E-4</v>
      </c>
      <c r="Q2195" s="158">
        <f>(1+'Parameters &amp; Main Results'!$B$31)^(1/12)-1</f>
        <v>4.0741237836483535E-3</v>
      </c>
      <c r="R2195" s="158">
        <f>(1+'Parameters &amp; Main Results'!$B$33)^(1/12)-1</f>
        <v>0</v>
      </c>
      <c r="S2195" s="158">
        <f>(1+'Parameters &amp; Main Results'!$B$35)^(1/12)-1</f>
        <v>0</v>
      </c>
      <c r="T2195" s="158">
        <f>(1+'Parameters &amp; Main Results'!$B$37)^(1/12)-1</f>
        <v>8.295381143461622E-4</v>
      </c>
      <c r="U2195" s="240">
        <v>0</v>
      </c>
      <c r="V2195" s="240">
        <v>0</v>
      </c>
      <c r="W2195" s="255">
        <f t="shared" ca="1" si="1985"/>
        <v>0</v>
      </c>
      <c r="X2195" s="223">
        <f>MMULT(N2195:T2195,'Parameters &amp; Main Results'!$B$12:$B$18)-'Parameters &amp; Main Results'!$B$22/12+MMULT(U2195:V2195,'Parameters &amp; Main Results'!$B$20:$B$21)</f>
        <v>3.3037006200767609E-3</v>
      </c>
      <c r="Y2195" s="223">
        <f>MMULT(N2195:T2195,'Parameters &amp; Main Results'!$C$12:$C$18)-'Parameters &amp; Main Results'!$C$22/12+MMULT(U2195:V2195,'Parameters &amp; Main Results'!$C$20:$C$21)</f>
        <v>3.7491935102617786E-3</v>
      </c>
      <c r="Z2195" s="17">
        <f t="shared" ca="1" si="1986"/>
        <v>1</v>
      </c>
      <c r="AE2195" s="252">
        <f t="shared" ca="1" si="1987"/>
        <v>0</v>
      </c>
      <c r="AF2195" s="253" t="e">
        <f t="shared" ref="AF2195:AF2258" ca="1" si="1988">(F2195-AE2195)/AE2195</f>
        <v>#DIV/0!</v>
      </c>
      <c r="AG2195" s="258" t="e">
        <f t="shared" ref="AG2195:AG2258" ca="1" si="1989">IF(AF2195&gt;MktDrop,0,1)</f>
        <v>#DIV/0!</v>
      </c>
      <c r="AH2195" s="227" t="e">
        <f ca="1">IF(SUM(AG2195:OFFSET(AG2195,(-HoldAggressiveTime-1),0,,))=0,"Defensive","Aggressive")</f>
        <v>#DIV/0!</v>
      </c>
    </row>
    <row r="2196" spans="1:34" ht="13" x14ac:dyDescent="0.15">
      <c r="A2196">
        <f t="shared" si="15"/>
        <v>7</v>
      </c>
      <c r="B2196">
        <f t="shared" si="16"/>
        <v>2053</v>
      </c>
      <c r="C2196" s="70">
        <f t="shared" si="1"/>
        <v>2053.499999999849</v>
      </c>
      <c r="D2196" s="149">
        <f t="shared" si="383"/>
        <v>56127</v>
      </c>
      <c r="N2196" s="157">
        <f>(1+'Parameters &amp; Main Results'!$B$25)^(1/12)-1</f>
        <v>4.0741237836483535E-3</v>
      </c>
      <c r="O2196" s="157">
        <f>(1+'Parameters &amp; Main Results'!$B$27)^(1/12)-1</f>
        <v>1.2414877164492744E-3</v>
      </c>
      <c r="P2196" s="157">
        <f>(1+'Parameters &amp; Main Results'!$B$29)^(1/12)-1</f>
        <v>8.295381143461622E-4</v>
      </c>
      <c r="Q2196" s="158">
        <f>(1+'Parameters &amp; Main Results'!$B$31)^(1/12)-1</f>
        <v>4.0741237836483535E-3</v>
      </c>
      <c r="R2196" s="158">
        <f>(1+'Parameters &amp; Main Results'!$B$33)^(1/12)-1</f>
        <v>0</v>
      </c>
      <c r="S2196" s="158">
        <f>(1+'Parameters &amp; Main Results'!$B$35)^(1/12)-1</f>
        <v>0</v>
      </c>
      <c r="T2196" s="158">
        <f>(1+'Parameters &amp; Main Results'!$B$37)^(1/12)-1</f>
        <v>8.295381143461622E-4</v>
      </c>
      <c r="U2196" s="240">
        <v>0</v>
      </c>
      <c r="V2196" s="240">
        <v>0</v>
      </c>
      <c r="W2196" s="255">
        <f t="shared" ref="W2196:W2259" ca="1" si="1990">IFERROR(IF(AH2196="Aggressive",Y2196,X2196),0)</f>
        <v>0</v>
      </c>
      <c r="X2196" s="223">
        <f>MMULT(N2196:T2196,'Parameters &amp; Main Results'!$B$12:$B$18)-'Parameters &amp; Main Results'!$B$22/12+MMULT(U2196:V2196,'Parameters &amp; Main Results'!$B$20:$B$21)</f>
        <v>3.3037006200767609E-3</v>
      </c>
      <c r="Y2196" s="223">
        <f>MMULT(N2196:T2196,'Parameters &amp; Main Results'!$C$12:$C$18)-'Parameters &amp; Main Results'!$C$22/12+MMULT(U2196:V2196,'Parameters &amp; Main Results'!$C$20:$C$21)</f>
        <v>3.7491935102617786E-3</v>
      </c>
      <c r="Z2196" s="17">
        <f t="shared" ca="1" si="1986"/>
        <v>1</v>
      </c>
      <c r="AE2196" s="252">
        <f t="shared" ca="1" si="1987"/>
        <v>0</v>
      </c>
      <c r="AF2196" s="253" t="e">
        <f t="shared" ca="1" si="1988"/>
        <v>#DIV/0!</v>
      </c>
      <c r="AG2196" s="258" t="e">
        <f t="shared" ca="1" si="1989"/>
        <v>#DIV/0!</v>
      </c>
      <c r="AH2196" s="227" t="e">
        <f ca="1">IF(SUM(AG2196:OFFSET(AG2196,(-HoldAggressiveTime-1),0,,))=0,"Defensive","Aggressive")</f>
        <v>#DIV/0!</v>
      </c>
    </row>
    <row r="2197" spans="1:34" ht="13" x14ac:dyDescent="0.15">
      <c r="A2197">
        <f t="shared" si="15"/>
        <v>8</v>
      </c>
      <c r="B2197">
        <f t="shared" si="16"/>
        <v>2053</v>
      </c>
      <c r="C2197" s="70">
        <f t="shared" si="1"/>
        <v>2053.5833333331825</v>
      </c>
      <c r="D2197" s="149">
        <f t="shared" si="383"/>
        <v>56157</v>
      </c>
      <c r="N2197" s="157">
        <f>(1+'Parameters &amp; Main Results'!$B$25)^(1/12)-1</f>
        <v>4.0741237836483535E-3</v>
      </c>
      <c r="O2197" s="157">
        <f>(1+'Parameters &amp; Main Results'!$B$27)^(1/12)-1</f>
        <v>1.2414877164492744E-3</v>
      </c>
      <c r="P2197" s="157">
        <f>(1+'Parameters &amp; Main Results'!$B$29)^(1/12)-1</f>
        <v>8.295381143461622E-4</v>
      </c>
      <c r="Q2197" s="158">
        <f>(1+'Parameters &amp; Main Results'!$B$31)^(1/12)-1</f>
        <v>4.0741237836483535E-3</v>
      </c>
      <c r="R2197" s="158">
        <f>(1+'Parameters &amp; Main Results'!$B$33)^(1/12)-1</f>
        <v>0</v>
      </c>
      <c r="S2197" s="158">
        <f>(1+'Parameters &amp; Main Results'!$B$35)^(1/12)-1</f>
        <v>0</v>
      </c>
      <c r="T2197" s="158">
        <f>(1+'Parameters &amp; Main Results'!$B$37)^(1/12)-1</f>
        <v>8.295381143461622E-4</v>
      </c>
      <c r="U2197" s="240">
        <v>0</v>
      </c>
      <c r="V2197" s="240">
        <v>0</v>
      </c>
      <c r="W2197" s="255">
        <f t="shared" ca="1" si="1990"/>
        <v>0</v>
      </c>
      <c r="X2197" s="223">
        <f>MMULT(N2197:T2197,'Parameters &amp; Main Results'!$B$12:$B$18)-'Parameters &amp; Main Results'!$B$22/12+MMULT(U2197:V2197,'Parameters &amp; Main Results'!$B$20:$B$21)</f>
        <v>3.3037006200767609E-3</v>
      </c>
      <c r="Y2197" s="223">
        <f>MMULT(N2197:T2197,'Parameters &amp; Main Results'!$C$12:$C$18)-'Parameters &amp; Main Results'!$C$22/12+MMULT(U2197:V2197,'Parameters &amp; Main Results'!$C$20:$C$21)</f>
        <v>3.7491935102617786E-3</v>
      </c>
      <c r="Z2197" s="17">
        <f t="shared" ca="1" si="1986"/>
        <v>1</v>
      </c>
      <c r="AE2197" s="252">
        <f t="shared" ca="1" si="1987"/>
        <v>0</v>
      </c>
      <c r="AF2197" s="253" t="e">
        <f t="shared" ca="1" si="1988"/>
        <v>#DIV/0!</v>
      </c>
      <c r="AG2197" s="258" t="e">
        <f t="shared" ca="1" si="1989"/>
        <v>#DIV/0!</v>
      </c>
      <c r="AH2197" s="227" t="e">
        <f ca="1">IF(SUM(AG2197:OFFSET(AG2197,(-HoldAggressiveTime-1),0,,))=0,"Defensive","Aggressive")</f>
        <v>#DIV/0!</v>
      </c>
    </row>
    <row r="2198" spans="1:34" ht="13" x14ac:dyDescent="0.15">
      <c r="A2198">
        <f t="shared" si="15"/>
        <v>9</v>
      </c>
      <c r="B2198">
        <f t="shared" si="16"/>
        <v>2053</v>
      </c>
      <c r="C2198" s="70">
        <f t="shared" si="1"/>
        <v>2053.666666666516</v>
      </c>
      <c r="D2198" s="149">
        <f t="shared" si="383"/>
        <v>56188</v>
      </c>
      <c r="N2198" s="157">
        <f>(1+'Parameters &amp; Main Results'!$B$25)^(1/12)-1</f>
        <v>4.0741237836483535E-3</v>
      </c>
      <c r="O2198" s="157">
        <f>(1+'Parameters &amp; Main Results'!$B$27)^(1/12)-1</f>
        <v>1.2414877164492744E-3</v>
      </c>
      <c r="P2198" s="157">
        <f>(1+'Parameters &amp; Main Results'!$B$29)^(1/12)-1</f>
        <v>8.295381143461622E-4</v>
      </c>
      <c r="Q2198" s="158">
        <f>(1+'Parameters &amp; Main Results'!$B$31)^(1/12)-1</f>
        <v>4.0741237836483535E-3</v>
      </c>
      <c r="R2198" s="158">
        <f>(1+'Parameters &amp; Main Results'!$B$33)^(1/12)-1</f>
        <v>0</v>
      </c>
      <c r="S2198" s="158">
        <f>(1+'Parameters &amp; Main Results'!$B$35)^(1/12)-1</f>
        <v>0</v>
      </c>
      <c r="T2198" s="158">
        <f>(1+'Parameters &amp; Main Results'!$B$37)^(1/12)-1</f>
        <v>8.295381143461622E-4</v>
      </c>
      <c r="U2198" s="240">
        <v>0</v>
      </c>
      <c r="V2198" s="240">
        <v>0</v>
      </c>
      <c r="W2198" s="255">
        <f t="shared" ca="1" si="1990"/>
        <v>0</v>
      </c>
      <c r="X2198" s="223">
        <f>MMULT(N2198:T2198,'Parameters &amp; Main Results'!$B$12:$B$18)-'Parameters &amp; Main Results'!$B$22/12+MMULT(U2198:V2198,'Parameters &amp; Main Results'!$B$20:$B$21)</f>
        <v>3.3037006200767609E-3</v>
      </c>
      <c r="Y2198" s="223">
        <f>MMULT(N2198:T2198,'Parameters &amp; Main Results'!$C$12:$C$18)-'Parameters &amp; Main Results'!$C$22/12+MMULT(U2198:V2198,'Parameters &amp; Main Results'!$C$20:$C$21)</f>
        <v>3.7491935102617786E-3</v>
      </c>
      <c r="Z2198" s="17">
        <f t="shared" ca="1" si="1986"/>
        <v>1</v>
      </c>
      <c r="AE2198" s="252">
        <f t="shared" ca="1" si="1987"/>
        <v>0</v>
      </c>
      <c r="AF2198" s="253" t="e">
        <f t="shared" ca="1" si="1988"/>
        <v>#DIV/0!</v>
      </c>
      <c r="AG2198" s="258" t="e">
        <f t="shared" ca="1" si="1989"/>
        <v>#DIV/0!</v>
      </c>
      <c r="AH2198" s="227" t="e">
        <f ca="1">IF(SUM(AG2198:OFFSET(AG2198,(-HoldAggressiveTime-1),0,,))=0,"Defensive","Aggressive")</f>
        <v>#DIV/0!</v>
      </c>
    </row>
    <row r="2199" spans="1:34" ht="13" x14ac:dyDescent="0.15">
      <c r="A2199">
        <f t="shared" si="15"/>
        <v>10</v>
      </c>
      <c r="B2199">
        <f t="shared" si="16"/>
        <v>2053</v>
      </c>
      <c r="C2199" s="70">
        <f t="shared" si="1"/>
        <v>2053.7499999998495</v>
      </c>
      <c r="D2199" s="149">
        <f t="shared" si="383"/>
        <v>56218</v>
      </c>
      <c r="N2199" s="157">
        <f>(1+'Parameters &amp; Main Results'!$B$25)^(1/12)-1</f>
        <v>4.0741237836483535E-3</v>
      </c>
      <c r="O2199" s="157">
        <f>(1+'Parameters &amp; Main Results'!$B$27)^(1/12)-1</f>
        <v>1.2414877164492744E-3</v>
      </c>
      <c r="P2199" s="157">
        <f>(1+'Parameters &amp; Main Results'!$B$29)^(1/12)-1</f>
        <v>8.295381143461622E-4</v>
      </c>
      <c r="Q2199" s="158">
        <f>(1+'Parameters &amp; Main Results'!$B$31)^(1/12)-1</f>
        <v>4.0741237836483535E-3</v>
      </c>
      <c r="R2199" s="158">
        <f>(1+'Parameters &amp; Main Results'!$B$33)^(1/12)-1</f>
        <v>0</v>
      </c>
      <c r="S2199" s="158">
        <f>(1+'Parameters &amp; Main Results'!$B$35)^(1/12)-1</f>
        <v>0</v>
      </c>
      <c r="T2199" s="158">
        <f>(1+'Parameters &amp; Main Results'!$B$37)^(1/12)-1</f>
        <v>8.295381143461622E-4</v>
      </c>
      <c r="U2199" s="240">
        <v>0</v>
      </c>
      <c r="V2199" s="240">
        <v>0</v>
      </c>
      <c r="W2199" s="255">
        <f t="shared" ca="1" si="1990"/>
        <v>0</v>
      </c>
      <c r="X2199" s="223">
        <f>MMULT(N2199:T2199,'Parameters &amp; Main Results'!$B$12:$B$18)-'Parameters &amp; Main Results'!$B$22/12+MMULT(U2199:V2199,'Parameters &amp; Main Results'!$B$20:$B$21)</f>
        <v>3.3037006200767609E-3</v>
      </c>
      <c r="Y2199" s="223">
        <f>MMULT(N2199:T2199,'Parameters &amp; Main Results'!$C$12:$C$18)-'Parameters &amp; Main Results'!$C$22/12+MMULT(U2199:V2199,'Parameters &amp; Main Results'!$C$20:$C$21)</f>
        <v>3.7491935102617786E-3</v>
      </c>
      <c r="Z2199" s="17">
        <f t="shared" ca="1" si="1986"/>
        <v>1</v>
      </c>
      <c r="AE2199" s="252">
        <f t="shared" ca="1" si="1987"/>
        <v>0</v>
      </c>
      <c r="AF2199" s="253" t="e">
        <f t="shared" ca="1" si="1988"/>
        <v>#DIV/0!</v>
      </c>
      <c r="AG2199" s="258" t="e">
        <f t="shared" ca="1" si="1989"/>
        <v>#DIV/0!</v>
      </c>
      <c r="AH2199" s="227" t="e">
        <f ca="1">IF(SUM(AG2199:OFFSET(AG2199,(-HoldAggressiveTime-1),0,,))=0,"Defensive","Aggressive")</f>
        <v>#DIV/0!</v>
      </c>
    </row>
    <row r="2200" spans="1:34" ht="13" x14ac:dyDescent="0.15">
      <c r="A2200">
        <f t="shared" si="15"/>
        <v>11</v>
      </c>
      <c r="B2200">
        <f t="shared" si="16"/>
        <v>2053</v>
      </c>
      <c r="C2200" s="70">
        <f t="shared" si="1"/>
        <v>2053.833333333183</v>
      </c>
      <c r="D2200" s="149">
        <f t="shared" si="383"/>
        <v>56249</v>
      </c>
      <c r="N2200" s="157">
        <f>(1+'Parameters &amp; Main Results'!$B$25)^(1/12)-1</f>
        <v>4.0741237836483535E-3</v>
      </c>
      <c r="O2200" s="157">
        <f>(1+'Parameters &amp; Main Results'!$B$27)^(1/12)-1</f>
        <v>1.2414877164492744E-3</v>
      </c>
      <c r="P2200" s="157">
        <f>(1+'Parameters &amp; Main Results'!$B$29)^(1/12)-1</f>
        <v>8.295381143461622E-4</v>
      </c>
      <c r="Q2200" s="158">
        <f>(1+'Parameters &amp; Main Results'!$B$31)^(1/12)-1</f>
        <v>4.0741237836483535E-3</v>
      </c>
      <c r="R2200" s="158">
        <f>(1+'Parameters &amp; Main Results'!$B$33)^(1/12)-1</f>
        <v>0</v>
      </c>
      <c r="S2200" s="158">
        <f>(1+'Parameters &amp; Main Results'!$B$35)^(1/12)-1</f>
        <v>0</v>
      </c>
      <c r="T2200" s="158">
        <f>(1+'Parameters &amp; Main Results'!$B$37)^(1/12)-1</f>
        <v>8.295381143461622E-4</v>
      </c>
      <c r="U2200" s="240">
        <v>0</v>
      </c>
      <c r="V2200" s="240">
        <v>0</v>
      </c>
      <c r="W2200" s="255">
        <f t="shared" ca="1" si="1990"/>
        <v>0</v>
      </c>
      <c r="X2200" s="223">
        <f>MMULT(N2200:T2200,'Parameters &amp; Main Results'!$B$12:$B$18)-'Parameters &amp; Main Results'!$B$22/12+MMULT(U2200:V2200,'Parameters &amp; Main Results'!$B$20:$B$21)</f>
        <v>3.3037006200767609E-3</v>
      </c>
      <c r="Y2200" s="223">
        <f>MMULT(N2200:T2200,'Parameters &amp; Main Results'!$C$12:$C$18)-'Parameters &amp; Main Results'!$C$22/12+MMULT(U2200:V2200,'Parameters &amp; Main Results'!$C$20:$C$21)</f>
        <v>3.7491935102617786E-3</v>
      </c>
      <c r="Z2200" s="17">
        <f t="shared" ca="1" si="1986"/>
        <v>1</v>
      </c>
      <c r="AE2200" s="252">
        <f t="shared" ca="1" si="1987"/>
        <v>0</v>
      </c>
      <c r="AF2200" s="253" t="e">
        <f t="shared" ca="1" si="1988"/>
        <v>#DIV/0!</v>
      </c>
      <c r="AG2200" s="258" t="e">
        <f t="shared" ca="1" si="1989"/>
        <v>#DIV/0!</v>
      </c>
      <c r="AH2200" s="227" t="e">
        <f ca="1">IF(SUM(AG2200:OFFSET(AG2200,(-HoldAggressiveTime-1),0,,))=0,"Defensive","Aggressive")</f>
        <v>#DIV/0!</v>
      </c>
    </row>
    <row r="2201" spans="1:34" ht="13" x14ac:dyDescent="0.15">
      <c r="A2201">
        <f t="shared" si="15"/>
        <v>12</v>
      </c>
      <c r="B2201">
        <f t="shared" si="16"/>
        <v>2053</v>
      </c>
      <c r="C2201" s="70">
        <f t="shared" si="1"/>
        <v>2053.9166666665164</v>
      </c>
      <c r="D2201" s="149">
        <f t="shared" si="383"/>
        <v>56280</v>
      </c>
      <c r="N2201" s="157">
        <f>(1+'Parameters &amp; Main Results'!$B$25)^(1/12)-1</f>
        <v>4.0741237836483535E-3</v>
      </c>
      <c r="O2201" s="157">
        <f>(1+'Parameters &amp; Main Results'!$B$27)^(1/12)-1</f>
        <v>1.2414877164492744E-3</v>
      </c>
      <c r="P2201" s="157">
        <f>(1+'Parameters &amp; Main Results'!$B$29)^(1/12)-1</f>
        <v>8.295381143461622E-4</v>
      </c>
      <c r="Q2201" s="158">
        <f>(1+'Parameters &amp; Main Results'!$B$31)^(1/12)-1</f>
        <v>4.0741237836483535E-3</v>
      </c>
      <c r="R2201" s="158">
        <f>(1+'Parameters &amp; Main Results'!$B$33)^(1/12)-1</f>
        <v>0</v>
      </c>
      <c r="S2201" s="158">
        <f>(1+'Parameters &amp; Main Results'!$B$35)^(1/12)-1</f>
        <v>0</v>
      </c>
      <c r="T2201" s="158">
        <f>(1+'Parameters &amp; Main Results'!$B$37)^(1/12)-1</f>
        <v>8.295381143461622E-4</v>
      </c>
      <c r="U2201" s="240">
        <v>0</v>
      </c>
      <c r="V2201" s="240">
        <v>0</v>
      </c>
      <c r="W2201" s="255">
        <f t="shared" ca="1" si="1990"/>
        <v>0</v>
      </c>
      <c r="X2201" s="223">
        <f>MMULT(N2201:T2201,'Parameters &amp; Main Results'!$B$12:$B$18)-'Parameters &amp; Main Results'!$B$22/12+MMULT(U2201:V2201,'Parameters &amp; Main Results'!$B$20:$B$21)</f>
        <v>3.3037006200767609E-3</v>
      </c>
      <c r="Y2201" s="223">
        <f>MMULT(N2201:T2201,'Parameters &amp; Main Results'!$C$12:$C$18)-'Parameters &amp; Main Results'!$C$22/12+MMULT(U2201:V2201,'Parameters &amp; Main Results'!$C$20:$C$21)</f>
        <v>3.7491935102617786E-3</v>
      </c>
      <c r="Z2201" s="17">
        <f t="shared" ref="Z2201:Z2264" ca="1" si="1991">Z2202*(1+W2201)</f>
        <v>1</v>
      </c>
      <c r="AE2201" s="252">
        <f t="shared" ca="1" si="1987"/>
        <v>0</v>
      </c>
      <c r="AF2201" s="253" t="e">
        <f t="shared" ca="1" si="1988"/>
        <v>#DIV/0!</v>
      </c>
      <c r="AG2201" s="258" t="e">
        <f t="shared" ca="1" si="1989"/>
        <v>#DIV/0!</v>
      </c>
      <c r="AH2201" s="227" t="e">
        <f ca="1">IF(SUM(AG2201:OFFSET(AG2201,(-HoldAggressiveTime-1),0,,))=0,"Defensive","Aggressive")</f>
        <v>#DIV/0!</v>
      </c>
    </row>
    <row r="2202" spans="1:34" ht="13" x14ac:dyDescent="0.15">
      <c r="A2202">
        <f t="shared" si="15"/>
        <v>1</v>
      </c>
      <c r="B2202">
        <f t="shared" si="16"/>
        <v>2054</v>
      </c>
      <c r="C2202" s="70">
        <f t="shared" si="1"/>
        <v>2053.9999999998499</v>
      </c>
      <c r="D2202" s="149">
        <f t="shared" si="383"/>
        <v>56308</v>
      </c>
      <c r="N2202" s="157">
        <f>(1+'Parameters &amp; Main Results'!$B$25)^(1/12)-1</f>
        <v>4.0741237836483535E-3</v>
      </c>
      <c r="O2202" s="157">
        <f>(1+'Parameters &amp; Main Results'!$B$27)^(1/12)-1</f>
        <v>1.2414877164492744E-3</v>
      </c>
      <c r="P2202" s="157">
        <f>(1+'Parameters &amp; Main Results'!$B$29)^(1/12)-1</f>
        <v>8.295381143461622E-4</v>
      </c>
      <c r="Q2202" s="158">
        <f>(1+'Parameters &amp; Main Results'!$B$31)^(1/12)-1</f>
        <v>4.0741237836483535E-3</v>
      </c>
      <c r="R2202" s="158">
        <f>(1+'Parameters &amp; Main Results'!$B$33)^(1/12)-1</f>
        <v>0</v>
      </c>
      <c r="S2202" s="158">
        <f>(1+'Parameters &amp; Main Results'!$B$35)^(1/12)-1</f>
        <v>0</v>
      </c>
      <c r="T2202" s="158">
        <f>(1+'Parameters &amp; Main Results'!$B$37)^(1/12)-1</f>
        <v>8.295381143461622E-4</v>
      </c>
      <c r="U2202" s="240">
        <v>0</v>
      </c>
      <c r="V2202" s="240">
        <v>0</v>
      </c>
      <c r="W2202" s="255">
        <f t="shared" ca="1" si="1990"/>
        <v>0</v>
      </c>
      <c r="X2202" s="223">
        <f>MMULT(N2202:T2202,'Parameters &amp; Main Results'!$B$12:$B$18)-'Parameters &amp; Main Results'!$B$22/12+MMULT(U2202:V2202,'Parameters &amp; Main Results'!$B$20:$B$21)</f>
        <v>3.3037006200767609E-3</v>
      </c>
      <c r="Y2202" s="223">
        <f>MMULT(N2202:T2202,'Parameters &amp; Main Results'!$C$12:$C$18)-'Parameters &amp; Main Results'!$C$22/12+MMULT(U2202:V2202,'Parameters &amp; Main Results'!$C$20:$C$21)</f>
        <v>3.7491935102617786E-3</v>
      </c>
      <c r="Z2202" s="17">
        <f t="shared" ca="1" si="1991"/>
        <v>1</v>
      </c>
      <c r="AE2202" s="252">
        <f t="shared" ca="1" si="1987"/>
        <v>0</v>
      </c>
      <c r="AF2202" s="253" t="e">
        <f t="shared" ca="1" si="1988"/>
        <v>#DIV/0!</v>
      </c>
      <c r="AG2202" s="258" t="e">
        <f t="shared" ca="1" si="1989"/>
        <v>#DIV/0!</v>
      </c>
      <c r="AH2202" s="227" t="e">
        <f ca="1">IF(SUM(AG2202:OFFSET(AG2202,(-HoldAggressiveTime-1),0,,))=0,"Defensive","Aggressive")</f>
        <v>#DIV/0!</v>
      </c>
    </row>
    <row r="2203" spans="1:34" ht="13" x14ac:dyDescent="0.15">
      <c r="A2203">
        <f t="shared" si="15"/>
        <v>2</v>
      </c>
      <c r="B2203">
        <f t="shared" si="16"/>
        <v>2054</v>
      </c>
      <c r="C2203" s="70">
        <f t="shared" si="1"/>
        <v>2054.0833333331834</v>
      </c>
      <c r="D2203" s="149">
        <f t="shared" si="383"/>
        <v>56339</v>
      </c>
      <c r="N2203" s="157">
        <f>(1+'Parameters &amp; Main Results'!$B$25)^(1/12)-1</f>
        <v>4.0741237836483535E-3</v>
      </c>
      <c r="O2203" s="157">
        <f>(1+'Parameters &amp; Main Results'!$B$27)^(1/12)-1</f>
        <v>1.2414877164492744E-3</v>
      </c>
      <c r="P2203" s="157">
        <f>(1+'Parameters &amp; Main Results'!$B$29)^(1/12)-1</f>
        <v>8.295381143461622E-4</v>
      </c>
      <c r="Q2203" s="158">
        <f>(1+'Parameters &amp; Main Results'!$B$31)^(1/12)-1</f>
        <v>4.0741237836483535E-3</v>
      </c>
      <c r="R2203" s="158">
        <f>(1+'Parameters &amp; Main Results'!$B$33)^(1/12)-1</f>
        <v>0</v>
      </c>
      <c r="S2203" s="158">
        <f>(1+'Parameters &amp; Main Results'!$B$35)^(1/12)-1</f>
        <v>0</v>
      </c>
      <c r="T2203" s="158">
        <f>(1+'Parameters &amp; Main Results'!$B$37)^(1/12)-1</f>
        <v>8.295381143461622E-4</v>
      </c>
      <c r="U2203" s="240">
        <v>0</v>
      </c>
      <c r="V2203" s="240">
        <v>0</v>
      </c>
      <c r="W2203" s="255">
        <f t="shared" ca="1" si="1990"/>
        <v>0</v>
      </c>
      <c r="X2203" s="223">
        <f>MMULT(N2203:T2203,'Parameters &amp; Main Results'!$B$12:$B$18)-'Parameters &amp; Main Results'!$B$22/12+MMULT(U2203:V2203,'Parameters &amp; Main Results'!$B$20:$B$21)</f>
        <v>3.3037006200767609E-3</v>
      </c>
      <c r="Y2203" s="223">
        <f>MMULT(N2203:T2203,'Parameters &amp; Main Results'!$C$12:$C$18)-'Parameters &amp; Main Results'!$C$22/12+MMULT(U2203:V2203,'Parameters &amp; Main Results'!$C$20:$C$21)</f>
        <v>3.7491935102617786E-3</v>
      </c>
      <c r="Z2203" s="17">
        <f t="shared" ca="1" si="1991"/>
        <v>1</v>
      </c>
      <c r="AE2203" s="252">
        <f t="shared" ca="1" si="1987"/>
        <v>0</v>
      </c>
      <c r="AF2203" s="253" t="e">
        <f t="shared" ca="1" si="1988"/>
        <v>#DIV/0!</v>
      </c>
      <c r="AG2203" s="258" t="e">
        <f t="shared" ca="1" si="1989"/>
        <v>#DIV/0!</v>
      </c>
      <c r="AH2203" s="227" t="e">
        <f ca="1">IF(SUM(AG2203:OFFSET(AG2203,(-HoldAggressiveTime-1),0,,))=0,"Defensive","Aggressive")</f>
        <v>#DIV/0!</v>
      </c>
    </row>
    <row r="2204" spans="1:34" ht="13" x14ac:dyDescent="0.15">
      <c r="A2204">
        <f t="shared" si="15"/>
        <v>3</v>
      </c>
      <c r="B2204">
        <f t="shared" si="16"/>
        <v>2054</v>
      </c>
      <c r="C2204" s="70">
        <f t="shared" si="1"/>
        <v>2054.1666666665169</v>
      </c>
      <c r="D2204" s="149">
        <f t="shared" si="383"/>
        <v>56369</v>
      </c>
      <c r="N2204" s="157">
        <f>(1+'Parameters &amp; Main Results'!$B$25)^(1/12)-1</f>
        <v>4.0741237836483535E-3</v>
      </c>
      <c r="O2204" s="157">
        <f>(1+'Parameters &amp; Main Results'!$B$27)^(1/12)-1</f>
        <v>1.2414877164492744E-3</v>
      </c>
      <c r="P2204" s="157">
        <f>(1+'Parameters &amp; Main Results'!$B$29)^(1/12)-1</f>
        <v>8.295381143461622E-4</v>
      </c>
      <c r="Q2204" s="158">
        <f>(1+'Parameters &amp; Main Results'!$B$31)^(1/12)-1</f>
        <v>4.0741237836483535E-3</v>
      </c>
      <c r="R2204" s="158">
        <f>(1+'Parameters &amp; Main Results'!$B$33)^(1/12)-1</f>
        <v>0</v>
      </c>
      <c r="S2204" s="158">
        <f>(1+'Parameters &amp; Main Results'!$B$35)^(1/12)-1</f>
        <v>0</v>
      </c>
      <c r="T2204" s="158">
        <f>(1+'Parameters &amp; Main Results'!$B$37)^(1/12)-1</f>
        <v>8.295381143461622E-4</v>
      </c>
      <c r="U2204" s="240">
        <v>0</v>
      </c>
      <c r="V2204" s="240">
        <v>0</v>
      </c>
      <c r="W2204" s="255">
        <f t="shared" ca="1" si="1990"/>
        <v>0</v>
      </c>
      <c r="X2204" s="223">
        <f>MMULT(N2204:T2204,'Parameters &amp; Main Results'!$B$12:$B$18)-'Parameters &amp; Main Results'!$B$22/12+MMULT(U2204:V2204,'Parameters &amp; Main Results'!$B$20:$B$21)</f>
        <v>3.3037006200767609E-3</v>
      </c>
      <c r="Y2204" s="223">
        <f>MMULT(N2204:T2204,'Parameters &amp; Main Results'!$C$12:$C$18)-'Parameters &amp; Main Results'!$C$22/12+MMULT(U2204:V2204,'Parameters &amp; Main Results'!$C$20:$C$21)</f>
        <v>3.7491935102617786E-3</v>
      </c>
      <c r="Z2204" s="17">
        <f t="shared" ca="1" si="1991"/>
        <v>1</v>
      </c>
      <c r="AE2204" s="252">
        <f t="shared" ca="1" si="1987"/>
        <v>0</v>
      </c>
      <c r="AF2204" s="253" t="e">
        <f t="shared" ca="1" si="1988"/>
        <v>#DIV/0!</v>
      </c>
      <c r="AG2204" s="258" t="e">
        <f t="shared" ca="1" si="1989"/>
        <v>#DIV/0!</v>
      </c>
      <c r="AH2204" s="227" t="e">
        <f ca="1">IF(SUM(AG2204:OFFSET(AG2204,(-HoldAggressiveTime-1),0,,))=0,"Defensive","Aggressive")</f>
        <v>#DIV/0!</v>
      </c>
    </row>
    <row r="2205" spans="1:34" ht="13" x14ac:dyDescent="0.15">
      <c r="A2205">
        <f t="shared" si="15"/>
        <v>4</v>
      </c>
      <c r="B2205">
        <f t="shared" si="16"/>
        <v>2054</v>
      </c>
      <c r="C2205" s="70">
        <f t="shared" si="1"/>
        <v>2054.2499999998504</v>
      </c>
      <c r="D2205" s="149">
        <f t="shared" si="383"/>
        <v>56400</v>
      </c>
      <c r="N2205" s="157">
        <f>(1+'Parameters &amp; Main Results'!$B$25)^(1/12)-1</f>
        <v>4.0741237836483535E-3</v>
      </c>
      <c r="O2205" s="157">
        <f>(1+'Parameters &amp; Main Results'!$B$27)^(1/12)-1</f>
        <v>1.2414877164492744E-3</v>
      </c>
      <c r="P2205" s="157">
        <f>(1+'Parameters &amp; Main Results'!$B$29)^(1/12)-1</f>
        <v>8.295381143461622E-4</v>
      </c>
      <c r="Q2205" s="158">
        <f>(1+'Parameters &amp; Main Results'!$B$31)^(1/12)-1</f>
        <v>4.0741237836483535E-3</v>
      </c>
      <c r="R2205" s="158">
        <f>(1+'Parameters &amp; Main Results'!$B$33)^(1/12)-1</f>
        <v>0</v>
      </c>
      <c r="S2205" s="158">
        <f>(1+'Parameters &amp; Main Results'!$B$35)^(1/12)-1</f>
        <v>0</v>
      </c>
      <c r="T2205" s="158">
        <f>(1+'Parameters &amp; Main Results'!$B$37)^(1/12)-1</f>
        <v>8.295381143461622E-4</v>
      </c>
      <c r="U2205" s="240">
        <v>0</v>
      </c>
      <c r="V2205" s="240">
        <v>0</v>
      </c>
      <c r="W2205" s="255">
        <f t="shared" ca="1" si="1990"/>
        <v>0</v>
      </c>
      <c r="X2205" s="223">
        <f>MMULT(N2205:T2205,'Parameters &amp; Main Results'!$B$12:$B$18)-'Parameters &amp; Main Results'!$B$22/12+MMULT(U2205:V2205,'Parameters &amp; Main Results'!$B$20:$B$21)</f>
        <v>3.3037006200767609E-3</v>
      </c>
      <c r="Y2205" s="223">
        <f>MMULT(N2205:T2205,'Parameters &amp; Main Results'!$C$12:$C$18)-'Parameters &amp; Main Results'!$C$22/12+MMULT(U2205:V2205,'Parameters &amp; Main Results'!$C$20:$C$21)</f>
        <v>3.7491935102617786E-3</v>
      </c>
      <c r="Z2205" s="17">
        <f t="shared" ca="1" si="1991"/>
        <v>1</v>
      </c>
      <c r="AE2205" s="252">
        <f t="shared" ca="1" si="1987"/>
        <v>0</v>
      </c>
      <c r="AF2205" s="253" t="e">
        <f t="shared" ca="1" si="1988"/>
        <v>#DIV/0!</v>
      </c>
      <c r="AG2205" s="258" t="e">
        <f t="shared" ca="1" si="1989"/>
        <v>#DIV/0!</v>
      </c>
      <c r="AH2205" s="227" t="e">
        <f ca="1">IF(SUM(AG2205:OFFSET(AG2205,(-HoldAggressiveTime-1),0,,))=0,"Defensive","Aggressive")</f>
        <v>#DIV/0!</v>
      </c>
    </row>
    <row r="2206" spans="1:34" ht="13" x14ac:dyDescent="0.15">
      <c r="A2206">
        <f t="shared" si="15"/>
        <v>5</v>
      </c>
      <c r="B2206">
        <f t="shared" si="16"/>
        <v>2054</v>
      </c>
      <c r="C2206" s="70">
        <f t="shared" si="1"/>
        <v>2054.3333333331839</v>
      </c>
      <c r="D2206" s="149">
        <f t="shared" si="383"/>
        <v>56430</v>
      </c>
      <c r="N2206" s="157">
        <f>(1+'Parameters &amp; Main Results'!$B$25)^(1/12)-1</f>
        <v>4.0741237836483535E-3</v>
      </c>
      <c r="O2206" s="157">
        <f>(1+'Parameters &amp; Main Results'!$B$27)^(1/12)-1</f>
        <v>1.2414877164492744E-3</v>
      </c>
      <c r="P2206" s="157">
        <f>(1+'Parameters &amp; Main Results'!$B$29)^(1/12)-1</f>
        <v>8.295381143461622E-4</v>
      </c>
      <c r="Q2206" s="158">
        <f>(1+'Parameters &amp; Main Results'!$B$31)^(1/12)-1</f>
        <v>4.0741237836483535E-3</v>
      </c>
      <c r="R2206" s="158">
        <f>(1+'Parameters &amp; Main Results'!$B$33)^(1/12)-1</f>
        <v>0</v>
      </c>
      <c r="S2206" s="158">
        <f>(1+'Parameters &amp; Main Results'!$B$35)^(1/12)-1</f>
        <v>0</v>
      </c>
      <c r="T2206" s="158">
        <f>(1+'Parameters &amp; Main Results'!$B$37)^(1/12)-1</f>
        <v>8.295381143461622E-4</v>
      </c>
      <c r="U2206" s="240">
        <v>0</v>
      </c>
      <c r="V2206" s="240">
        <v>0</v>
      </c>
      <c r="W2206" s="255">
        <f t="shared" ca="1" si="1990"/>
        <v>0</v>
      </c>
      <c r="X2206" s="223">
        <f>MMULT(N2206:T2206,'Parameters &amp; Main Results'!$B$12:$B$18)-'Parameters &amp; Main Results'!$B$22/12+MMULT(U2206:V2206,'Parameters &amp; Main Results'!$B$20:$B$21)</f>
        <v>3.3037006200767609E-3</v>
      </c>
      <c r="Y2206" s="223">
        <f>MMULT(N2206:T2206,'Parameters &amp; Main Results'!$C$12:$C$18)-'Parameters &amp; Main Results'!$C$22/12+MMULT(U2206:V2206,'Parameters &amp; Main Results'!$C$20:$C$21)</f>
        <v>3.7491935102617786E-3</v>
      </c>
      <c r="Z2206" s="17">
        <f t="shared" ca="1" si="1991"/>
        <v>1</v>
      </c>
      <c r="AE2206" s="252">
        <f t="shared" ca="1" si="1987"/>
        <v>0</v>
      </c>
      <c r="AF2206" s="253" t="e">
        <f t="shared" ca="1" si="1988"/>
        <v>#DIV/0!</v>
      </c>
      <c r="AG2206" s="258" t="e">
        <f t="shared" ca="1" si="1989"/>
        <v>#DIV/0!</v>
      </c>
      <c r="AH2206" s="227" t="e">
        <f ca="1">IF(SUM(AG2206:OFFSET(AG2206,(-HoldAggressiveTime-1),0,,))=0,"Defensive","Aggressive")</f>
        <v>#DIV/0!</v>
      </c>
    </row>
    <row r="2207" spans="1:34" ht="13" x14ac:dyDescent="0.15">
      <c r="A2207">
        <f t="shared" si="15"/>
        <v>6</v>
      </c>
      <c r="B2207">
        <f t="shared" si="16"/>
        <v>2054</v>
      </c>
      <c r="C2207" s="70">
        <f t="shared" si="1"/>
        <v>2054.4166666665174</v>
      </c>
      <c r="D2207" s="149">
        <f t="shared" si="383"/>
        <v>56461</v>
      </c>
      <c r="N2207" s="157">
        <f>(1+'Parameters &amp; Main Results'!$B$25)^(1/12)-1</f>
        <v>4.0741237836483535E-3</v>
      </c>
      <c r="O2207" s="157">
        <f>(1+'Parameters &amp; Main Results'!$B$27)^(1/12)-1</f>
        <v>1.2414877164492744E-3</v>
      </c>
      <c r="P2207" s="157">
        <f>(1+'Parameters &amp; Main Results'!$B$29)^(1/12)-1</f>
        <v>8.295381143461622E-4</v>
      </c>
      <c r="Q2207" s="158">
        <f>(1+'Parameters &amp; Main Results'!$B$31)^(1/12)-1</f>
        <v>4.0741237836483535E-3</v>
      </c>
      <c r="R2207" s="158">
        <f>(1+'Parameters &amp; Main Results'!$B$33)^(1/12)-1</f>
        <v>0</v>
      </c>
      <c r="S2207" s="158">
        <f>(1+'Parameters &amp; Main Results'!$B$35)^(1/12)-1</f>
        <v>0</v>
      </c>
      <c r="T2207" s="158">
        <f>(1+'Parameters &amp; Main Results'!$B$37)^(1/12)-1</f>
        <v>8.295381143461622E-4</v>
      </c>
      <c r="U2207" s="240">
        <v>0</v>
      </c>
      <c r="V2207" s="240">
        <v>0</v>
      </c>
      <c r="W2207" s="255">
        <f t="shared" ca="1" si="1990"/>
        <v>0</v>
      </c>
      <c r="X2207" s="223">
        <f>MMULT(N2207:T2207,'Parameters &amp; Main Results'!$B$12:$B$18)-'Parameters &amp; Main Results'!$B$22/12+MMULT(U2207:V2207,'Parameters &amp; Main Results'!$B$20:$B$21)</f>
        <v>3.3037006200767609E-3</v>
      </c>
      <c r="Y2207" s="223">
        <f>MMULT(N2207:T2207,'Parameters &amp; Main Results'!$C$12:$C$18)-'Parameters &amp; Main Results'!$C$22/12+MMULT(U2207:V2207,'Parameters &amp; Main Results'!$C$20:$C$21)</f>
        <v>3.7491935102617786E-3</v>
      </c>
      <c r="Z2207" s="17">
        <f t="shared" ca="1" si="1991"/>
        <v>1</v>
      </c>
      <c r="AE2207" s="252">
        <f t="shared" ca="1" si="1987"/>
        <v>0</v>
      </c>
      <c r="AF2207" s="253" t="e">
        <f t="shared" ca="1" si="1988"/>
        <v>#DIV/0!</v>
      </c>
      <c r="AG2207" s="258" t="e">
        <f t="shared" ca="1" si="1989"/>
        <v>#DIV/0!</v>
      </c>
      <c r="AH2207" s="227" t="e">
        <f ca="1">IF(SUM(AG2207:OFFSET(AG2207,(-HoldAggressiveTime-1),0,,))=0,"Defensive","Aggressive")</f>
        <v>#DIV/0!</v>
      </c>
    </row>
    <row r="2208" spans="1:34" ht="13" x14ac:dyDescent="0.15">
      <c r="A2208">
        <f t="shared" si="15"/>
        <v>7</v>
      </c>
      <c r="B2208">
        <f t="shared" si="16"/>
        <v>2054</v>
      </c>
      <c r="C2208" s="70">
        <f t="shared" si="1"/>
        <v>2054.4999999998508</v>
      </c>
      <c r="D2208" s="149">
        <f t="shared" si="383"/>
        <v>56492</v>
      </c>
      <c r="N2208" s="157">
        <f>(1+'Parameters &amp; Main Results'!$B$25)^(1/12)-1</f>
        <v>4.0741237836483535E-3</v>
      </c>
      <c r="O2208" s="157">
        <f>(1+'Parameters &amp; Main Results'!$B$27)^(1/12)-1</f>
        <v>1.2414877164492744E-3</v>
      </c>
      <c r="P2208" s="157">
        <f>(1+'Parameters &amp; Main Results'!$B$29)^(1/12)-1</f>
        <v>8.295381143461622E-4</v>
      </c>
      <c r="Q2208" s="158">
        <f>(1+'Parameters &amp; Main Results'!$B$31)^(1/12)-1</f>
        <v>4.0741237836483535E-3</v>
      </c>
      <c r="R2208" s="158">
        <f>(1+'Parameters &amp; Main Results'!$B$33)^(1/12)-1</f>
        <v>0</v>
      </c>
      <c r="S2208" s="158">
        <f>(1+'Parameters &amp; Main Results'!$B$35)^(1/12)-1</f>
        <v>0</v>
      </c>
      <c r="T2208" s="158">
        <f>(1+'Parameters &amp; Main Results'!$B$37)^(1/12)-1</f>
        <v>8.295381143461622E-4</v>
      </c>
      <c r="U2208" s="240">
        <v>0</v>
      </c>
      <c r="V2208" s="240">
        <v>0</v>
      </c>
      <c r="W2208" s="255">
        <f t="shared" ca="1" si="1990"/>
        <v>0</v>
      </c>
      <c r="X2208" s="223">
        <f>MMULT(N2208:T2208,'Parameters &amp; Main Results'!$B$12:$B$18)-'Parameters &amp; Main Results'!$B$22/12+MMULT(U2208:V2208,'Parameters &amp; Main Results'!$B$20:$B$21)</f>
        <v>3.3037006200767609E-3</v>
      </c>
      <c r="Y2208" s="223">
        <f>MMULT(N2208:T2208,'Parameters &amp; Main Results'!$C$12:$C$18)-'Parameters &amp; Main Results'!$C$22/12+MMULT(U2208:V2208,'Parameters &amp; Main Results'!$C$20:$C$21)</f>
        <v>3.7491935102617786E-3</v>
      </c>
      <c r="Z2208" s="17">
        <f t="shared" ca="1" si="1991"/>
        <v>1</v>
      </c>
      <c r="AE2208" s="252">
        <f t="shared" ca="1" si="1987"/>
        <v>0</v>
      </c>
      <c r="AF2208" s="253" t="e">
        <f t="shared" ca="1" si="1988"/>
        <v>#DIV/0!</v>
      </c>
      <c r="AG2208" s="258" t="e">
        <f t="shared" ca="1" si="1989"/>
        <v>#DIV/0!</v>
      </c>
      <c r="AH2208" s="227" t="e">
        <f ca="1">IF(SUM(AG2208:OFFSET(AG2208,(-HoldAggressiveTime-1),0,,))=0,"Defensive","Aggressive")</f>
        <v>#DIV/0!</v>
      </c>
    </row>
    <row r="2209" spans="1:34" ht="13" x14ac:dyDescent="0.15">
      <c r="A2209">
        <f t="shared" si="15"/>
        <v>8</v>
      </c>
      <c r="B2209">
        <f t="shared" si="16"/>
        <v>2054</v>
      </c>
      <c r="C2209" s="70">
        <f t="shared" si="1"/>
        <v>2054.5833333331843</v>
      </c>
      <c r="D2209" s="149">
        <f t="shared" si="383"/>
        <v>56522</v>
      </c>
      <c r="N2209" s="157">
        <f>(1+'Parameters &amp; Main Results'!$B$25)^(1/12)-1</f>
        <v>4.0741237836483535E-3</v>
      </c>
      <c r="O2209" s="157">
        <f>(1+'Parameters &amp; Main Results'!$B$27)^(1/12)-1</f>
        <v>1.2414877164492744E-3</v>
      </c>
      <c r="P2209" s="157">
        <f>(1+'Parameters &amp; Main Results'!$B$29)^(1/12)-1</f>
        <v>8.295381143461622E-4</v>
      </c>
      <c r="Q2209" s="158">
        <f>(1+'Parameters &amp; Main Results'!$B$31)^(1/12)-1</f>
        <v>4.0741237836483535E-3</v>
      </c>
      <c r="R2209" s="158">
        <f>(1+'Parameters &amp; Main Results'!$B$33)^(1/12)-1</f>
        <v>0</v>
      </c>
      <c r="S2209" s="158">
        <f>(1+'Parameters &amp; Main Results'!$B$35)^(1/12)-1</f>
        <v>0</v>
      </c>
      <c r="T2209" s="158">
        <f>(1+'Parameters &amp; Main Results'!$B$37)^(1/12)-1</f>
        <v>8.295381143461622E-4</v>
      </c>
      <c r="U2209" s="240">
        <v>0</v>
      </c>
      <c r="V2209" s="240">
        <v>0</v>
      </c>
      <c r="W2209" s="255">
        <f t="shared" ca="1" si="1990"/>
        <v>0</v>
      </c>
      <c r="X2209" s="223">
        <f>MMULT(N2209:T2209,'Parameters &amp; Main Results'!$B$12:$B$18)-'Parameters &amp; Main Results'!$B$22/12+MMULT(U2209:V2209,'Parameters &amp; Main Results'!$B$20:$B$21)</f>
        <v>3.3037006200767609E-3</v>
      </c>
      <c r="Y2209" s="223">
        <f>MMULT(N2209:T2209,'Parameters &amp; Main Results'!$C$12:$C$18)-'Parameters &amp; Main Results'!$C$22/12+MMULT(U2209:V2209,'Parameters &amp; Main Results'!$C$20:$C$21)</f>
        <v>3.7491935102617786E-3</v>
      </c>
      <c r="Z2209" s="17">
        <f t="shared" ca="1" si="1991"/>
        <v>1</v>
      </c>
      <c r="AE2209" s="252">
        <f t="shared" ca="1" si="1987"/>
        <v>0</v>
      </c>
      <c r="AF2209" s="253" t="e">
        <f t="shared" ca="1" si="1988"/>
        <v>#DIV/0!</v>
      </c>
      <c r="AG2209" s="258" t="e">
        <f t="shared" ca="1" si="1989"/>
        <v>#DIV/0!</v>
      </c>
      <c r="AH2209" s="227" t="e">
        <f ca="1">IF(SUM(AG2209:OFFSET(AG2209,(-HoldAggressiveTime-1),0,,))=0,"Defensive","Aggressive")</f>
        <v>#DIV/0!</v>
      </c>
    </row>
    <row r="2210" spans="1:34" ht="13" x14ac:dyDescent="0.15">
      <c r="A2210">
        <f t="shared" si="15"/>
        <v>9</v>
      </c>
      <c r="B2210">
        <f t="shared" si="16"/>
        <v>2054</v>
      </c>
      <c r="C2210" s="70">
        <f t="shared" si="1"/>
        <v>2054.6666666665178</v>
      </c>
      <c r="D2210" s="149">
        <f t="shared" si="383"/>
        <v>56553</v>
      </c>
      <c r="N2210" s="157">
        <f>(1+'Parameters &amp; Main Results'!$B$25)^(1/12)-1</f>
        <v>4.0741237836483535E-3</v>
      </c>
      <c r="O2210" s="157">
        <f>(1+'Parameters &amp; Main Results'!$B$27)^(1/12)-1</f>
        <v>1.2414877164492744E-3</v>
      </c>
      <c r="P2210" s="157">
        <f>(1+'Parameters &amp; Main Results'!$B$29)^(1/12)-1</f>
        <v>8.295381143461622E-4</v>
      </c>
      <c r="Q2210" s="158">
        <f>(1+'Parameters &amp; Main Results'!$B$31)^(1/12)-1</f>
        <v>4.0741237836483535E-3</v>
      </c>
      <c r="R2210" s="158">
        <f>(1+'Parameters &amp; Main Results'!$B$33)^(1/12)-1</f>
        <v>0</v>
      </c>
      <c r="S2210" s="158">
        <f>(1+'Parameters &amp; Main Results'!$B$35)^(1/12)-1</f>
        <v>0</v>
      </c>
      <c r="T2210" s="158">
        <f>(1+'Parameters &amp; Main Results'!$B$37)^(1/12)-1</f>
        <v>8.295381143461622E-4</v>
      </c>
      <c r="U2210" s="240">
        <v>0</v>
      </c>
      <c r="V2210" s="240">
        <v>0</v>
      </c>
      <c r="W2210" s="255">
        <f t="shared" ca="1" si="1990"/>
        <v>0</v>
      </c>
      <c r="X2210" s="223">
        <f>MMULT(N2210:T2210,'Parameters &amp; Main Results'!$B$12:$B$18)-'Parameters &amp; Main Results'!$B$22/12+MMULT(U2210:V2210,'Parameters &amp; Main Results'!$B$20:$B$21)</f>
        <v>3.3037006200767609E-3</v>
      </c>
      <c r="Y2210" s="223">
        <f>MMULT(N2210:T2210,'Parameters &amp; Main Results'!$C$12:$C$18)-'Parameters &amp; Main Results'!$C$22/12+MMULT(U2210:V2210,'Parameters &amp; Main Results'!$C$20:$C$21)</f>
        <v>3.7491935102617786E-3</v>
      </c>
      <c r="Z2210" s="17">
        <f t="shared" ca="1" si="1991"/>
        <v>1</v>
      </c>
      <c r="AE2210" s="252">
        <f t="shared" ca="1" si="1987"/>
        <v>0</v>
      </c>
      <c r="AF2210" s="253" t="e">
        <f t="shared" ca="1" si="1988"/>
        <v>#DIV/0!</v>
      </c>
      <c r="AG2210" s="258" t="e">
        <f t="shared" ca="1" si="1989"/>
        <v>#DIV/0!</v>
      </c>
      <c r="AH2210" s="227" t="e">
        <f ca="1">IF(SUM(AG2210:OFFSET(AG2210,(-HoldAggressiveTime-1),0,,))=0,"Defensive","Aggressive")</f>
        <v>#DIV/0!</v>
      </c>
    </row>
    <row r="2211" spans="1:34" ht="13" x14ac:dyDescent="0.15">
      <c r="A2211">
        <f t="shared" si="15"/>
        <v>10</v>
      </c>
      <c r="B2211">
        <f t="shared" si="16"/>
        <v>2054</v>
      </c>
      <c r="C2211" s="70">
        <f t="shared" si="1"/>
        <v>2054.7499999998513</v>
      </c>
      <c r="D2211" s="149">
        <f t="shared" si="383"/>
        <v>56583</v>
      </c>
      <c r="N2211" s="157">
        <f>(1+'Parameters &amp; Main Results'!$B$25)^(1/12)-1</f>
        <v>4.0741237836483535E-3</v>
      </c>
      <c r="O2211" s="157">
        <f>(1+'Parameters &amp; Main Results'!$B$27)^(1/12)-1</f>
        <v>1.2414877164492744E-3</v>
      </c>
      <c r="P2211" s="157">
        <f>(1+'Parameters &amp; Main Results'!$B$29)^(1/12)-1</f>
        <v>8.295381143461622E-4</v>
      </c>
      <c r="Q2211" s="158">
        <f>(1+'Parameters &amp; Main Results'!$B$31)^(1/12)-1</f>
        <v>4.0741237836483535E-3</v>
      </c>
      <c r="R2211" s="158">
        <f>(1+'Parameters &amp; Main Results'!$B$33)^(1/12)-1</f>
        <v>0</v>
      </c>
      <c r="S2211" s="158">
        <f>(1+'Parameters &amp; Main Results'!$B$35)^(1/12)-1</f>
        <v>0</v>
      </c>
      <c r="T2211" s="158">
        <f>(1+'Parameters &amp; Main Results'!$B$37)^(1/12)-1</f>
        <v>8.295381143461622E-4</v>
      </c>
      <c r="U2211" s="240">
        <v>0</v>
      </c>
      <c r="V2211" s="240">
        <v>0</v>
      </c>
      <c r="W2211" s="255">
        <f t="shared" ca="1" si="1990"/>
        <v>0</v>
      </c>
      <c r="X2211" s="223">
        <f>MMULT(N2211:T2211,'Parameters &amp; Main Results'!$B$12:$B$18)-'Parameters &amp; Main Results'!$B$22/12+MMULT(U2211:V2211,'Parameters &amp; Main Results'!$B$20:$B$21)</f>
        <v>3.3037006200767609E-3</v>
      </c>
      <c r="Y2211" s="223">
        <f>MMULT(N2211:T2211,'Parameters &amp; Main Results'!$C$12:$C$18)-'Parameters &amp; Main Results'!$C$22/12+MMULT(U2211:V2211,'Parameters &amp; Main Results'!$C$20:$C$21)</f>
        <v>3.7491935102617786E-3</v>
      </c>
      <c r="Z2211" s="17">
        <f t="shared" ca="1" si="1991"/>
        <v>1</v>
      </c>
      <c r="AE2211" s="252">
        <f t="shared" ca="1" si="1987"/>
        <v>0</v>
      </c>
      <c r="AF2211" s="253" t="e">
        <f t="shared" ca="1" si="1988"/>
        <v>#DIV/0!</v>
      </c>
      <c r="AG2211" s="258" t="e">
        <f t="shared" ca="1" si="1989"/>
        <v>#DIV/0!</v>
      </c>
      <c r="AH2211" s="227" t="e">
        <f ca="1">IF(SUM(AG2211:OFFSET(AG2211,(-HoldAggressiveTime-1),0,,))=0,"Defensive","Aggressive")</f>
        <v>#DIV/0!</v>
      </c>
    </row>
    <row r="2212" spans="1:34" ht="13" x14ac:dyDescent="0.15">
      <c r="A2212">
        <f t="shared" si="15"/>
        <v>11</v>
      </c>
      <c r="B2212">
        <f t="shared" si="16"/>
        <v>2054</v>
      </c>
      <c r="C2212" s="70">
        <f t="shared" si="1"/>
        <v>2054.8333333331848</v>
      </c>
      <c r="D2212" s="149">
        <f t="shared" si="383"/>
        <v>56614</v>
      </c>
      <c r="N2212" s="157">
        <f>(1+'Parameters &amp; Main Results'!$B$25)^(1/12)-1</f>
        <v>4.0741237836483535E-3</v>
      </c>
      <c r="O2212" s="157">
        <f>(1+'Parameters &amp; Main Results'!$B$27)^(1/12)-1</f>
        <v>1.2414877164492744E-3</v>
      </c>
      <c r="P2212" s="157">
        <f>(1+'Parameters &amp; Main Results'!$B$29)^(1/12)-1</f>
        <v>8.295381143461622E-4</v>
      </c>
      <c r="Q2212" s="158">
        <f>(1+'Parameters &amp; Main Results'!$B$31)^(1/12)-1</f>
        <v>4.0741237836483535E-3</v>
      </c>
      <c r="R2212" s="158">
        <f>(1+'Parameters &amp; Main Results'!$B$33)^(1/12)-1</f>
        <v>0</v>
      </c>
      <c r="S2212" s="158">
        <f>(1+'Parameters &amp; Main Results'!$B$35)^(1/12)-1</f>
        <v>0</v>
      </c>
      <c r="T2212" s="158">
        <f>(1+'Parameters &amp; Main Results'!$B$37)^(1/12)-1</f>
        <v>8.295381143461622E-4</v>
      </c>
      <c r="U2212" s="240">
        <v>0</v>
      </c>
      <c r="V2212" s="240">
        <v>0</v>
      </c>
      <c r="W2212" s="255">
        <f t="shared" ca="1" si="1990"/>
        <v>0</v>
      </c>
      <c r="X2212" s="223">
        <f>MMULT(N2212:T2212,'Parameters &amp; Main Results'!$B$12:$B$18)-'Parameters &amp; Main Results'!$B$22/12+MMULT(U2212:V2212,'Parameters &amp; Main Results'!$B$20:$B$21)</f>
        <v>3.3037006200767609E-3</v>
      </c>
      <c r="Y2212" s="223">
        <f>MMULT(N2212:T2212,'Parameters &amp; Main Results'!$C$12:$C$18)-'Parameters &amp; Main Results'!$C$22/12+MMULT(U2212:V2212,'Parameters &amp; Main Results'!$C$20:$C$21)</f>
        <v>3.7491935102617786E-3</v>
      </c>
      <c r="Z2212" s="17">
        <f t="shared" ca="1" si="1991"/>
        <v>1</v>
      </c>
      <c r="AE2212" s="252">
        <f t="shared" ca="1" si="1987"/>
        <v>0</v>
      </c>
      <c r="AF2212" s="253" t="e">
        <f t="shared" ca="1" si="1988"/>
        <v>#DIV/0!</v>
      </c>
      <c r="AG2212" s="258" t="e">
        <f t="shared" ca="1" si="1989"/>
        <v>#DIV/0!</v>
      </c>
      <c r="AH2212" s="227" t="e">
        <f ca="1">IF(SUM(AG2212:OFFSET(AG2212,(-HoldAggressiveTime-1),0,,))=0,"Defensive","Aggressive")</f>
        <v>#DIV/0!</v>
      </c>
    </row>
    <row r="2213" spans="1:34" ht="13" x14ac:dyDescent="0.15">
      <c r="A2213">
        <f t="shared" si="15"/>
        <v>12</v>
      </c>
      <c r="B2213">
        <f t="shared" si="16"/>
        <v>2054</v>
      </c>
      <c r="C2213" s="70">
        <f t="shared" si="1"/>
        <v>2054.9166666665183</v>
      </c>
      <c r="D2213" s="149">
        <f t="shared" si="383"/>
        <v>56645</v>
      </c>
      <c r="N2213" s="157">
        <f>(1+'Parameters &amp; Main Results'!$B$25)^(1/12)-1</f>
        <v>4.0741237836483535E-3</v>
      </c>
      <c r="O2213" s="157">
        <f>(1+'Parameters &amp; Main Results'!$B$27)^(1/12)-1</f>
        <v>1.2414877164492744E-3</v>
      </c>
      <c r="P2213" s="157">
        <f>(1+'Parameters &amp; Main Results'!$B$29)^(1/12)-1</f>
        <v>8.295381143461622E-4</v>
      </c>
      <c r="Q2213" s="158">
        <f>(1+'Parameters &amp; Main Results'!$B$31)^(1/12)-1</f>
        <v>4.0741237836483535E-3</v>
      </c>
      <c r="R2213" s="158">
        <f>(1+'Parameters &amp; Main Results'!$B$33)^(1/12)-1</f>
        <v>0</v>
      </c>
      <c r="S2213" s="158">
        <f>(1+'Parameters &amp; Main Results'!$B$35)^(1/12)-1</f>
        <v>0</v>
      </c>
      <c r="T2213" s="158">
        <f>(1+'Parameters &amp; Main Results'!$B$37)^(1/12)-1</f>
        <v>8.295381143461622E-4</v>
      </c>
      <c r="U2213" s="240">
        <v>0</v>
      </c>
      <c r="V2213" s="240">
        <v>0</v>
      </c>
      <c r="W2213" s="255">
        <f t="shared" ca="1" si="1990"/>
        <v>0</v>
      </c>
      <c r="X2213" s="223">
        <f>MMULT(N2213:T2213,'Parameters &amp; Main Results'!$B$12:$B$18)-'Parameters &amp; Main Results'!$B$22/12+MMULT(U2213:V2213,'Parameters &amp; Main Results'!$B$20:$B$21)</f>
        <v>3.3037006200767609E-3</v>
      </c>
      <c r="Y2213" s="223">
        <f>MMULT(N2213:T2213,'Parameters &amp; Main Results'!$C$12:$C$18)-'Parameters &amp; Main Results'!$C$22/12+MMULT(U2213:V2213,'Parameters &amp; Main Results'!$C$20:$C$21)</f>
        <v>3.7491935102617786E-3</v>
      </c>
      <c r="Z2213" s="17">
        <f t="shared" ca="1" si="1991"/>
        <v>1</v>
      </c>
      <c r="AE2213" s="252">
        <f t="shared" ca="1" si="1987"/>
        <v>0</v>
      </c>
      <c r="AF2213" s="253" t="e">
        <f t="shared" ca="1" si="1988"/>
        <v>#DIV/0!</v>
      </c>
      <c r="AG2213" s="258" t="e">
        <f t="shared" ca="1" si="1989"/>
        <v>#DIV/0!</v>
      </c>
      <c r="AH2213" s="227" t="e">
        <f ca="1">IF(SUM(AG2213:OFFSET(AG2213,(-HoldAggressiveTime-1),0,,))=0,"Defensive","Aggressive")</f>
        <v>#DIV/0!</v>
      </c>
    </row>
    <row r="2214" spans="1:34" ht="13" x14ac:dyDescent="0.15">
      <c r="A2214">
        <f t="shared" si="15"/>
        <v>1</v>
      </c>
      <c r="B2214">
        <f t="shared" si="16"/>
        <v>2055</v>
      </c>
      <c r="C2214" s="70">
        <f t="shared" si="1"/>
        <v>2054.9999999998518</v>
      </c>
      <c r="D2214" s="149">
        <f t="shared" si="383"/>
        <v>56673</v>
      </c>
      <c r="N2214" s="157">
        <f>(1+'Parameters &amp; Main Results'!$B$25)^(1/12)-1</f>
        <v>4.0741237836483535E-3</v>
      </c>
      <c r="O2214" s="157">
        <f>(1+'Parameters &amp; Main Results'!$B$27)^(1/12)-1</f>
        <v>1.2414877164492744E-3</v>
      </c>
      <c r="P2214" s="157">
        <f>(1+'Parameters &amp; Main Results'!$B$29)^(1/12)-1</f>
        <v>8.295381143461622E-4</v>
      </c>
      <c r="Q2214" s="158">
        <f>(1+'Parameters &amp; Main Results'!$B$31)^(1/12)-1</f>
        <v>4.0741237836483535E-3</v>
      </c>
      <c r="R2214" s="158">
        <f>(1+'Parameters &amp; Main Results'!$B$33)^(1/12)-1</f>
        <v>0</v>
      </c>
      <c r="S2214" s="158">
        <f>(1+'Parameters &amp; Main Results'!$B$35)^(1/12)-1</f>
        <v>0</v>
      </c>
      <c r="T2214" s="158">
        <f>(1+'Parameters &amp; Main Results'!$B$37)^(1/12)-1</f>
        <v>8.295381143461622E-4</v>
      </c>
      <c r="U2214" s="240">
        <v>0</v>
      </c>
      <c r="V2214" s="240">
        <v>0</v>
      </c>
      <c r="W2214" s="255">
        <f t="shared" ca="1" si="1990"/>
        <v>0</v>
      </c>
      <c r="X2214" s="223">
        <f>MMULT(N2214:T2214,'Parameters &amp; Main Results'!$B$12:$B$18)-'Parameters &amp; Main Results'!$B$22/12+MMULT(U2214:V2214,'Parameters &amp; Main Results'!$B$20:$B$21)</f>
        <v>3.3037006200767609E-3</v>
      </c>
      <c r="Y2214" s="223">
        <f>MMULT(N2214:T2214,'Parameters &amp; Main Results'!$C$12:$C$18)-'Parameters &amp; Main Results'!$C$22/12+MMULT(U2214:V2214,'Parameters &amp; Main Results'!$C$20:$C$21)</f>
        <v>3.7491935102617786E-3</v>
      </c>
      <c r="Z2214" s="17">
        <f t="shared" ca="1" si="1991"/>
        <v>1</v>
      </c>
      <c r="AE2214" s="252">
        <f t="shared" ca="1" si="1987"/>
        <v>0</v>
      </c>
      <c r="AF2214" s="253" t="e">
        <f t="shared" ca="1" si="1988"/>
        <v>#DIV/0!</v>
      </c>
      <c r="AG2214" s="258" t="e">
        <f t="shared" ca="1" si="1989"/>
        <v>#DIV/0!</v>
      </c>
      <c r="AH2214" s="227" t="e">
        <f ca="1">IF(SUM(AG2214:OFFSET(AG2214,(-HoldAggressiveTime-1),0,,))=0,"Defensive","Aggressive")</f>
        <v>#DIV/0!</v>
      </c>
    </row>
    <row r="2215" spans="1:34" ht="13" x14ac:dyDescent="0.15">
      <c r="A2215">
        <f t="shared" si="15"/>
        <v>2</v>
      </c>
      <c r="B2215">
        <f t="shared" si="16"/>
        <v>2055</v>
      </c>
      <c r="C2215" s="70">
        <f t="shared" si="1"/>
        <v>2055.0833333331852</v>
      </c>
      <c r="D2215" s="149">
        <f t="shared" si="383"/>
        <v>56704</v>
      </c>
      <c r="N2215" s="157">
        <f>(1+'Parameters &amp; Main Results'!$B$25)^(1/12)-1</f>
        <v>4.0741237836483535E-3</v>
      </c>
      <c r="O2215" s="157">
        <f>(1+'Parameters &amp; Main Results'!$B$27)^(1/12)-1</f>
        <v>1.2414877164492744E-3</v>
      </c>
      <c r="P2215" s="157">
        <f>(1+'Parameters &amp; Main Results'!$B$29)^(1/12)-1</f>
        <v>8.295381143461622E-4</v>
      </c>
      <c r="Q2215" s="158">
        <f>(1+'Parameters &amp; Main Results'!$B$31)^(1/12)-1</f>
        <v>4.0741237836483535E-3</v>
      </c>
      <c r="R2215" s="158">
        <f>(1+'Parameters &amp; Main Results'!$B$33)^(1/12)-1</f>
        <v>0</v>
      </c>
      <c r="S2215" s="158">
        <f>(1+'Parameters &amp; Main Results'!$B$35)^(1/12)-1</f>
        <v>0</v>
      </c>
      <c r="T2215" s="158">
        <f>(1+'Parameters &amp; Main Results'!$B$37)^(1/12)-1</f>
        <v>8.295381143461622E-4</v>
      </c>
      <c r="U2215" s="240">
        <v>0</v>
      </c>
      <c r="V2215" s="240">
        <v>0</v>
      </c>
      <c r="W2215" s="255">
        <f t="shared" ca="1" si="1990"/>
        <v>0</v>
      </c>
      <c r="X2215" s="223">
        <f>MMULT(N2215:T2215,'Parameters &amp; Main Results'!$B$12:$B$18)-'Parameters &amp; Main Results'!$B$22/12+MMULT(U2215:V2215,'Parameters &amp; Main Results'!$B$20:$B$21)</f>
        <v>3.3037006200767609E-3</v>
      </c>
      <c r="Y2215" s="223">
        <f>MMULT(N2215:T2215,'Parameters &amp; Main Results'!$C$12:$C$18)-'Parameters &amp; Main Results'!$C$22/12+MMULT(U2215:V2215,'Parameters &amp; Main Results'!$C$20:$C$21)</f>
        <v>3.7491935102617786E-3</v>
      </c>
      <c r="Z2215" s="17">
        <f t="shared" ca="1" si="1991"/>
        <v>1</v>
      </c>
      <c r="AE2215" s="252">
        <f t="shared" ca="1" si="1987"/>
        <v>0</v>
      </c>
      <c r="AF2215" s="253" t="e">
        <f t="shared" ca="1" si="1988"/>
        <v>#DIV/0!</v>
      </c>
      <c r="AG2215" s="258" t="e">
        <f t="shared" ca="1" si="1989"/>
        <v>#DIV/0!</v>
      </c>
      <c r="AH2215" s="227" t="e">
        <f ca="1">IF(SUM(AG2215:OFFSET(AG2215,(-HoldAggressiveTime-1),0,,))=0,"Defensive","Aggressive")</f>
        <v>#DIV/0!</v>
      </c>
    </row>
    <row r="2216" spans="1:34" ht="13" x14ac:dyDescent="0.15">
      <c r="A2216">
        <f t="shared" si="15"/>
        <v>3</v>
      </c>
      <c r="B2216">
        <f t="shared" si="16"/>
        <v>2055</v>
      </c>
      <c r="C2216" s="70">
        <f t="shared" si="1"/>
        <v>2055.1666666665187</v>
      </c>
      <c r="D2216" s="149">
        <f t="shared" si="383"/>
        <v>56734</v>
      </c>
      <c r="N2216" s="157">
        <f>(1+'Parameters &amp; Main Results'!$B$25)^(1/12)-1</f>
        <v>4.0741237836483535E-3</v>
      </c>
      <c r="O2216" s="157">
        <f>(1+'Parameters &amp; Main Results'!$B$27)^(1/12)-1</f>
        <v>1.2414877164492744E-3</v>
      </c>
      <c r="P2216" s="157">
        <f>(1+'Parameters &amp; Main Results'!$B$29)^(1/12)-1</f>
        <v>8.295381143461622E-4</v>
      </c>
      <c r="Q2216" s="158">
        <f>(1+'Parameters &amp; Main Results'!$B$31)^(1/12)-1</f>
        <v>4.0741237836483535E-3</v>
      </c>
      <c r="R2216" s="158">
        <f>(1+'Parameters &amp; Main Results'!$B$33)^(1/12)-1</f>
        <v>0</v>
      </c>
      <c r="S2216" s="158">
        <f>(1+'Parameters &amp; Main Results'!$B$35)^(1/12)-1</f>
        <v>0</v>
      </c>
      <c r="T2216" s="158">
        <f>(1+'Parameters &amp; Main Results'!$B$37)^(1/12)-1</f>
        <v>8.295381143461622E-4</v>
      </c>
      <c r="U2216" s="240">
        <v>0</v>
      </c>
      <c r="V2216" s="240">
        <v>0</v>
      </c>
      <c r="W2216" s="255">
        <f t="shared" ca="1" si="1990"/>
        <v>0</v>
      </c>
      <c r="X2216" s="223">
        <f>MMULT(N2216:T2216,'Parameters &amp; Main Results'!$B$12:$B$18)-'Parameters &amp; Main Results'!$B$22/12+MMULT(U2216:V2216,'Parameters &amp; Main Results'!$B$20:$B$21)</f>
        <v>3.3037006200767609E-3</v>
      </c>
      <c r="Y2216" s="223">
        <f>MMULT(N2216:T2216,'Parameters &amp; Main Results'!$C$12:$C$18)-'Parameters &amp; Main Results'!$C$22/12+MMULT(U2216:V2216,'Parameters &amp; Main Results'!$C$20:$C$21)</f>
        <v>3.7491935102617786E-3</v>
      </c>
      <c r="Z2216" s="17">
        <f t="shared" ca="1" si="1991"/>
        <v>1</v>
      </c>
      <c r="AE2216" s="252">
        <f t="shared" ca="1" si="1987"/>
        <v>0</v>
      </c>
      <c r="AF2216" s="253" t="e">
        <f t="shared" ca="1" si="1988"/>
        <v>#DIV/0!</v>
      </c>
      <c r="AG2216" s="258" t="e">
        <f t="shared" ca="1" si="1989"/>
        <v>#DIV/0!</v>
      </c>
      <c r="AH2216" s="227" t="e">
        <f ca="1">IF(SUM(AG2216:OFFSET(AG2216,(-HoldAggressiveTime-1),0,,))=0,"Defensive","Aggressive")</f>
        <v>#DIV/0!</v>
      </c>
    </row>
    <row r="2217" spans="1:34" ht="13" x14ac:dyDescent="0.15">
      <c r="A2217">
        <f t="shared" si="15"/>
        <v>4</v>
      </c>
      <c r="B2217">
        <f t="shared" si="16"/>
        <v>2055</v>
      </c>
      <c r="C2217" s="70">
        <f t="shared" si="1"/>
        <v>2055.2499999998522</v>
      </c>
      <c r="D2217" s="149">
        <f t="shared" si="383"/>
        <v>56765</v>
      </c>
      <c r="N2217" s="157">
        <f>(1+'Parameters &amp; Main Results'!$B$25)^(1/12)-1</f>
        <v>4.0741237836483535E-3</v>
      </c>
      <c r="O2217" s="157">
        <f>(1+'Parameters &amp; Main Results'!$B$27)^(1/12)-1</f>
        <v>1.2414877164492744E-3</v>
      </c>
      <c r="P2217" s="157">
        <f>(1+'Parameters &amp; Main Results'!$B$29)^(1/12)-1</f>
        <v>8.295381143461622E-4</v>
      </c>
      <c r="Q2217" s="158">
        <f>(1+'Parameters &amp; Main Results'!$B$31)^(1/12)-1</f>
        <v>4.0741237836483535E-3</v>
      </c>
      <c r="R2217" s="158">
        <f>(1+'Parameters &amp; Main Results'!$B$33)^(1/12)-1</f>
        <v>0</v>
      </c>
      <c r="S2217" s="158">
        <f>(1+'Parameters &amp; Main Results'!$B$35)^(1/12)-1</f>
        <v>0</v>
      </c>
      <c r="T2217" s="158">
        <f>(1+'Parameters &amp; Main Results'!$B$37)^(1/12)-1</f>
        <v>8.295381143461622E-4</v>
      </c>
      <c r="U2217" s="240">
        <v>0</v>
      </c>
      <c r="V2217" s="240">
        <v>0</v>
      </c>
      <c r="W2217" s="255">
        <f t="shared" ca="1" si="1990"/>
        <v>0</v>
      </c>
      <c r="X2217" s="223">
        <f>MMULT(N2217:T2217,'Parameters &amp; Main Results'!$B$12:$B$18)-'Parameters &amp; Main Results'!$B$22/12+MMULT(U2217:V2217,'Parameters &amp; Main Results'!$B$20:$B$21)</f>
        <v>3.3037006200767609E-3</v>
      </c>
      <c r="Y2217" s="223">
        <f>MMULT(N2217:T2217,'Parameters &amp; Main Results'!$C$12:$C$18)-'Parameters &amp; Main Results'!$C$22/12+MMULT(U2217:V2217,'Parameters &amp; Main Results'!$C$20:$C$21)</f>
        <v>3.7491935102617786E-3</v>
      </c>
      <c r="Z2217" s="17">
        <f t="shared" ca="1" si="1991"/>
        <v>1</v>
      </c>
      <c r="AE2217" s="252">
        <f t="shared" ca="1" si="1987"/>
        <v>0</v>
      </c>
      <c r="AF2217" s="253" t="e">
        <f t="shared" ca="1" si="1988"/>
        <v>#DIV/0!</v>
      </c>
      <c r="AG2217" s="258" t="e">
        <f t="shared" ca="1" si="1989"/>
        <v>#DIV/0!</v>
      </c>
      <c r="AH2217" s="227" t="e">
        <f ca="1">IF(SUM(AG2217:OFFSET(AG2217,(-HoldAggressiveTime-1),0,,))=0,"Defensive","Aggressive")</f>
        <v>#DIV/0!</v>
      </c>
    </row>
    <row r="2218" spans="1:34" ht="13" x14ac:dyDescent="0.15">
      <c r="A2218">
        <f t="shared" si="15"/>
        <v>5</v>
      </c>
      <c r="B2218">
        <f t="shared" si="16"/>
        <v>2055</v>
      </c>
      <c r="C2218" s="70">
        <f t="shared" si="1"/>
        <v>2055.3333333331857</v>
      </c>
      <c r="D2218" s="149">
        <f t="shared" si="383"/>
        <v>56795</v>
      </c>
      <c r="N2218" s="157">
        <f>(1+'Parameters &amp; Main Results'!$B$25)^(1/12)-1</f>
        <v>4.0741237836483535E-3</v>
      </c>
      <c r="O2218" s="157">
        <f>(1+'Parameters &amp; Main Results'!$B$27)^(1/12)-1</f>
        <v>1.2414877164492744E-3</v>
      </c>
      <c r="P2218" s="157">
        <f>(1+'Parameters &amp; Main Results'!$B$29)^(1/12)-1</f>
        <v>8.295381143461622E-4</v>
      </c>
      <c r="Q2218" s="158">
        <f>(1+'Parameters &amp; Main Results'!$B$31)^(1/12)-1</f>
        <v>4.0741237836483535E-3</v>
      </c>
      <c r="R2218" s="158">
        <f>(1+'Parameters &amp; Main Results'!$B$33)^(1/12)-1</f>
        <v>0</v>
      </c>
      <c r="S2218" s="158">
        <f>(1+'Parameters &amp; Main Results'!$B$35)^(1/12)-1</f>
        <v>0</v>
      </c>
      <c r="T2218" s="158">
        <f>(1+'Parameters &amp; Main Results'!$B$37)^(1/12)-1</f>
        <v>8.295381143461622E-4</v>
      </c>
      <c r="U2218" s="240">
        <v>0</v>
      </c>
      <c r="V2218" s="240">
        <v>0</v>
      </c>
      <c r="W2218" s="255">
        <f t="shared" ca="1" si="1990"/>
        <v>0</v>
      </c>
      <c r="X2218" s="223">
        <f>MMULT(N2218:T2218,'Parameters &amp; Main Results'!$B$12:$B$18)-'Parameters &amp; Main Results'!$B$22/12+MMULT(U2218:V2218,'Parameters &amp; Main Results'!$B$20:$B$21)</f>
        <v>3.3037006200767609E-3</v>
      </c>
      <c r="Y2218" s="223">
        <f>MMULT(N2218:T2218,'Parameters &amp; Main Results'!$C$12:$C$18)-'Parameters &amp; Main Results'!$C$22/12+MMULT(U2218:V2218,'Parameters &amp; Main Results'!$C$20:$C$21)</f>
        <v>3.7491935102617786E-3</v>
      </c>
      <c r="Z2218" s="17">
        <f t="shared" ca="1" si="1991"/>
        <v>1</v>
      </c>
      <c r="AE2218" s="252">
        <f t="shared" ca="1" si="1987"/>
        <v>0</v>
      </c>
      <c r="AF2218" s="253" t="e">
        <f t="shared" ca="1" si="1988"/>
        <v>#DIV/0!</v>
      </c>
      <c r="AG2218" s="258" t="e">
        <f t="shared" ca="1" si="1989"/>
        <v>#DIV/0!</v>
      </c>
      <c r="AH2218" s="227" t="e">
        <f ca="1">IF(SUM(AG2218:OFFSET(AG2218,(-HoldAggressiveTime-1),0,,))=0,"Defensive","Aggressive")</f>
        <v>#DIV/0!</v>
      </c>
    </row>
    <row r="2219" spans="1:34" ht="13" x14ac:dyDescent="0.15">
      <c r="A2219">
        <f t="shared" si="15"/>
        <v>6</v>
      </c>
      <c r="B2219">
        <f t="shared" si="16"/>
        <v>2055</v>
      </c>
      <c r="C2219" s="70">
        <f t="shared" si="1"/>
        <v>2055.4166666665192</v>
      </c>
      <c r="D2219" s="149">
        <f t="shared" si="383"/>
        <v>56826</v>
      </c>
      <c r="N2219" s="157">
        <f>(1+'Parameters &amp; Main Results'!$B$25)^(1/12)-1</f>
        <v>4.0741237836483535E-3</v>
      </c>
      <c r="O2219" s="157">
        <f>(1+'Parameters &amp; Main Results'!$B$27)^(1/12)-1</f>
        <v>1.2414877164492744E-3</v>
      </c>
      <c r="P2219" s="157">
        <f>(1+'Parameters &amp; Main Results'!$B$29)^(1/12)-1</f>
        <v>8.295381143461622E-4</v>
      </c>
      <c r="Q2219" s="158">
        <f>(1+'Parameters &amp; Main Results'!$B$31)^(1/12)-1</f>
        <v>4.0741237836483535E-3</v>
      </c>
      <c r="R2219" s="158">
        <f>(1+'Parameters &amp; Main Results'!$B$33)^(1/12)-1</f>
        <v>0</v>
      </c>
      <c r="S2219" s="158">
        <f>(1+'Parameters &amp; Main Results'!$B$35)^(1/12)-1</f>
        <v>0</v>
      </c>
      <c r="T2219" s="158">
        <f>(1+'Parameters &amp; Main Results'!$B$37)^(1/12)-1</f>
        <v>8.295381143461622E-4</v>
      </c>
      <c r="U2219" s="240">
        <v>0</v>
      </c>
      <c r="V2219" s="240">
        <v>0</v>
      </c>
      <c r="W2219" s="255">
        <f t="shared" ca="1" si="1990"/>
        <v>0</v>
      </c>
      <c r="X2219" s="223">
        <f>MMULT(N2219:T2219,'Parameters &amp; Main Results'!$B$12:$B$18)-'Parameters &amp; Main Results'!$B$22/12+MMULT(U2219:V2219,'Parameters &amp; Main Results'!$B$20:$B$21)</f>
        <v>3.3037006200767609E-3</v>
      </c>
      <c r="Y2219" s="223">
        <f>MMULT(N2219:T2219,'Parameters &amp; Main Results'!$C$12:$C$18)-'Parameters &amp; Main Results'!$C$22/12+MMULT(U2219:V2219,'Parameters &amp; Main Results'!$C$20:$C$21)</f>
        <v>3.7491935102617786E-3</v>
      </c>
      <c r="Z2219" s="17">
        <f t="shared" ca="1" si="1991"/>
        <v>1</v>
      </c>
      <c r="AE2219" s="252">
        <f t="shared" ca="1" si="1987"/>
        <v>0</v>
      </c>
      <c r="AF2219" s="253" t="e">
        <f t="shared" ca="1" si="1988"/>
        <v>#DIV/0!</v>
      </c>
      <c r="AG2219" s="258" t="e">
        <f t="shared" ca="1" si="1989"/>
        <v>#DIV/0!</v>
      </c>
      <c r="AH2219" s="227" t="e">
        <f ca="1">IF(SUM(AG2219:OFFSET(AG2219,(-HoldAggressiveTime-1),0,,))=0,"Defensive","Aggressive")</f>
        <v>#DIV/0!</v>
      </c>
    </row>
    <row r="2220" spans="1:34" ht="13" x14ac:dyDescent="0.15">
      <c r="A2220">
        <f t="shared" si="15"/>
        <v>7</v>
      </c>
      <c r="B2220">
        <f t="shared" si="16"/>
        <v>2055</v>
      </c>
      <c r="C2220" s="70">
        <f t="shared" si="1"/>
        <v>2055.4999999998527</v>
      </c>
      <c r="D2220" s="149">
        <f t="shared" si="383"/>
        <v>56857</v>
      </c>
      <c r="N2220" s="157">
        <f>(1+'Parameters &amp; Main Results'!$B$25)^(1/12)-1</f>
        <v>4.0741237836483535E-3</v>
      </c>
      <c r="O2220" s="157">
        <f>(1+'Parameters &amp; Main Results'!$B$27)^(1/12)-1</f>
        <v>1.2414877164492744E-3</v>
      </c>
      <c r="P2220" s="157">
        <f>(1+'Parameters &amp; Main Results'!$B$29)^(1/12)-1</f>
        <v>8.295381143461622E-4</v>
      </c>
      <c r="Q2220" s="158">
        <f>(1+'Parameters &amp; Main Results'!$B$31)^(1/12)-1</f>
        <v>4.0741237836483535E-3</v>
      </c>
      <c r="R2220" s="158">
        <f>(1+'Parameters &amp; Main Results'!$B$33)^(1/12)-1</f>
        <v>0</v>
      </c>
      <c r="S2220" s="158">
        <f>(1+'Parameters &amp; Main Results'!$B$35)^(1/12)-1</f>
        <v>0</v>
      </c>
      <c r="T2220" s="158">
        <f>(1+'Parameters &amp; Main Results'!$B$37)^(1/12)-1</f>
        <v>8.295381143461622E-4</v>
      </c>
      <c r="U2220" s="240">
        <v>0</v>
      </c>
      <c r="V2220" s="240">
        <v>0</v>
      </c>
      <c r="W2220" s="255">
        <f t="shared" ca="1" si="1990"/>
        <v>0</v>
      </c>
      <c r="X2220" s="223">
        <f>MMULT(N2220:T2220,'Parameters &amp; Main Results'!$B$12:$B$18)-'Parameters &amp; Main Results'!$B$22/12+MMULT(U2220:V2220,'Parameters &amp; Main Results'!$B$20:$B$21)</f>
        <v>3.3037006200767609E-3</v>
      </c>
      <c r="Y2220" s="223">
        <f>MMULT(N2220:T2220,'Parameters &amp; Main Results'!$C$12:$C$18)-'Parameters &amp; Main Results'!$C$22/12+MMULT(U2220:V2220,'Parameters &amp; Main Results'!$C$20:$C$21)</f>
        <v>3.7491935102617786E-3</v>
      </c>
      <c r="Z2220" s="17">
        <f t="shared" ca="1" si="1991"/>
        <v>1</v>
      </c>
      <c r="AE2220" s="252">
        <f t="shared" ca="1" si="1987"/>
        <v>0</v>
      </c>
      <c r="AF2220" s="253" t="e">
        <f t="shared" ca="1" si="1988"/>
        <v>#DIV/0!</v>
      </c>
      <c r="AG2220" s="258" t="e">
        <f t="shared" ca="1" si="1989"/>
        <v>#DIV/0!</v>
      </c>
      <c r="AH2220" s="227" t="e">
        <f ca="1">IF(SUM(AG2220:OFFSET(AG2220,(-HoldAggressiveTime-1),0,,))=0,"Defensive","Aggressive")</f>
        <v>#DIV/0!</v>
      </c>
    </row>
    <row r="2221" spans="1:34" ht="13" x14ac:dyDescent="0.15">
      <c r="A2221">
        <f t="shared" si="15"/>
        <v>8</v>
      </c>
      <c r="B2221">
        <f t="shared" si="16"/>
        <v>2055</v>
      </c>
      <c r="C2221" s="70">
        <f t="shared" si="1"/>
        <v>2055.5833333331861</v>
      </c>
      <c r="D2221" s="149">
        <f t="shared" si="383"/>
        <v>56887</v>
      </c>
      <c r="N2221" s="157">
        <f>(1+'Parameters &amp; Main Results'!$B$25)^(1/12)-1</f>
        <v>4.0741237836483535E-3</v>
      </c>
      <c r="O2221" s="157">
        <f>(1+'Parameters &amp; Main Results'!$B$27)^(1/12)-1</f>
        <v>1.2414877164492744E-3</v>
      </c>
      <c r="P2221" s="157">
        <f>(1+'Parameters &amp; Main Results'!$B$29)^(1/12)-1</f>
        <v>8.295381143461622E-4</v>
      </c>
      <c r="Q2221" s="158">
        <f>(1+'Parameters &amp; Main Results'!$B$31)^(1/12)-1</f>
        <v>4.0741237836483535E-3</v>
      </c>
      <c r="R2221" s="158">
        <f>(1+'Parameters &amp; Main Results'!$B$33)^(1/12)-1</f>
        <v>0</v>
      </c>
      <c r="S2221" s="158">
        <f>(1+'Parameters &amp; Main Results'!$B$35)^(1/12)-1</f>
        <v>0</v>
      </c>
      <c r="T2221" s="158">
        <f>(1+'Parameters &amp; Main Results'!$B$37)^(1/12)-1</f>
        <v>8.295381143461622E-4</v>
      </c>
      <c r="U2221" s="240">
        <v>0</v>
      </c>
      <c r="V2221" s="240">
        <v>0</v>
      </c>
      <c r="W2221" s="255">
        <f t="shared" ca="1" si="1990"/>
        <v>0</v>
      </c>
      <c r="X2221" s="223">
        <f>MMULT(N2221:T2221,'Parameters &amp; Main Results'!$B$12:$B$18)-'Parameters &amp; Main Results'!$B$22/12+MMULT(U2221:V2221,'Parameters &amp; Main Results'!$B$20:$B$21)</f>
        <v>3.3037006200767609E-3</v>
      </c>
      <c r="Y2221" s="223">
        <f>MMULT(N2221:T2221,'Parameters &amp; Main Results'!$C$12:$C$18)-'Parameters &amp; Main Results'!$C$22/12+MMULT(U2221:V2221,'Parameters &amp; Main Results'!$C$20:$C$21)</f>
        <v>3.7491935102617786E-3</v>
      </c>
      <c r="Z2221" s="17">
        <f t="shared" ca="1" si="1991"/>
        <v>1</v>
      </c>
      <c r="AE2221" s="252">
        <f t="shared" ca="1" si="1987"/>
        <v>0</v>
      </c>
      <c r="AF2221" s="253" t="e">
        <f t="shared" ca="1" si="1988"/>
        <v>#DIV/0!</v>
      </c>
      <c r="AG2221" s="258" t="e">
        <f t="shared" ca="1" si="1989"/>
        <v>#DIV/0!</v>
      </c>
      <c r="AH2221" s="227" t="e">
        <f ca="1">IF(SUM(AG2221:OFFSET(AG2221,(-HoldAggressiveTime-1),0,,))=0,"Defensive","Aggressive")</f>
        <v>#DIV/0!</v>
      </c>
    </row>
    <row r="2222" spans="1:34" ht="13" x14ac:dyDescent="0.15">
      <c r="A2222">
        <f t="shared" si="15"/>
        <v>9</v>
      </c>
      <c r="B2222">
        <f t="shared" si="16"/>
        <v>2055</v>
      </c>
      <c r="C2222" s="70">
        <f t="shared" si="1"/>
        <v>2055.6666666665196</v>
      </c>
      <c r="D2222" s="149">
        <f t="shared" si="383"/>
        <v>56918</v>
      </c>
      <c r="N2222" s="157">
        <f>(1+'Parameters &amp; Main Results'!$B$25)^(1/12)-1</f>
        <v>4.0741237836483535E-3</v>
      </c>
      <c r="O2222" s="157">
        <f>(1+'Parameters &amp; Main Results'!$B$27)^(1/12)-1</f>
        <v>1.2414877164492744E-3</v>
      </c>
      <c r="P2222" s="157">
        <f>(1+'Parameters &amp; Main Results'!$B$29)^(1/12)-1</f>
        <v>8.295381143461622E-4</v>
      </c>
      <c r="Q2222" s="158">
        <f>(1+'Parameters &amp; Main Results'!$B$31)^(1/12)-1</f>
        <v>4.0741237836483535E-3</v>
      </c>
      <c r="R2222" s="158">
        <f>(1+'Parameters &amp; Main Results'!$B$33)^(1/12)-1</f>
        <v>0</v>
      </c>
      <c r="S2222" s="158">
        <f>(1+'Parameters &amp; Main Results'!$B$35)^(1/12)-1</f>
        <v>0</v>
      </c>
      <c r="T2222" s="158">
        <f>(1+'Parameters &amp; Main Results'!$B$37)^(1/12)-1</f>
        <v>8.295381143461622E-4</v>
      </c>
      <c r="U2222" s="240">
        <v>0</v>
      </c>
      <c r="V2222" s="240">
        <v>0</v>
      </c>
      <c r="W2222" s="255">
        <f t="shared" ca="1" si="1990"/>
        <v>0</v>
      </c>
      <c r="X2222" s="223">
        <f>MMULT(N2222:T2222,'Parameters &amp; Main Results'!$B$12:$B$18)-'Parameters &amp; Main Results'!$B$22/12+MMULT(U2222:V2222,'Parameters &amp; Main Results'!$B$20:$B$21)</f>
        <v>3.3037006200767609E-3</v>
      </c>
      <c r="Y2222" s="223">
        <f>MMULT(N2222:T2222,'Parameters &amp; Main Results'!$C$12:$C$18)-'Parameters &amp; Main Results'!$C$22/12+MMULT(U2222:V2222,'Parameters &amp; Main Results'!$C$20:$C$21)</f>
        <v>3.7491935102617786E-3</v>
      </c>
      <c r="Z2222" s="17">
        <f t="shared" ca="1" si="1991"/>
        <v>1</v>
      </c>
      <c r="AE2222" s="252">
        <f t="shared" ca="1" si="1987"/>
        <v>0</v>
      </c>
      <c r="AF2222" s="253" t="e">
        <f t="shared" ca="1" si="1988"/>
        <v>#DIV/0!</v>
      </c>
      <c r="AG2222" s="258" t="e">
        <f t="shared" ca="1" si="1989"/>
        <v>#DIV/0!</v>
      </c>
      <c r="AH2222" s="227" t="e">
        <f ca="1">IF(SUM(AG2222:OFFSET(AG2222,(-HoldAggressiveTime-1),0,,))=0,"Defensive","Aggressive")</f>
        <v>#DIV/0!</v>
      </c>
    </row>
    <row r="2223" spans="1:34" ht="13" x14ac:dyDescent="0.15">
      <c r="A2223">
        <f t="shared" si="15"/>
        <v>10</v>
      </c>
      <c r="B2223">
        <f t="shared" si="16"/>
        <v>2055</v>
      </c>
      <c r="C2223" s="70">
        <f t="shared" si="1"/>
        <v>2055.7499999998531</v>
      </c>
      <c r="D2223" s="149">
        <f t="shared" si="383"/>
        <v>56948</v>
      </c>
      <c r="N2223" s="157">
        <f>(1+'Parameters &amp; Main Results'!$B$25)^(1/12)-1</f>
        <v>4.0741237836483535E-3</v>
      </c>
      <c r="O2223" s="157">
        <f>(1+'Parameters &amp; Main Results'!$B$27)^(1/12)-1</f>
        <v>1.2414877164492744E-3</v>
      </c>
      <c r="P2223" s="157">
        <f>(1+'Parameters &amp; Main Results'!$B$29)^(1/12)-1</f>
        <v>8.295381143461622E-4</v>
      </c>
      <c r="Q2223" s="158">
        <f>(1+'Parameters &amp; Main Results'!$B$31)^(1/12)-1</f>
        <v>4.0741237836483535E-3</v>
      </c>
      <c r="R2223" s="158">
        <f>(1+'Parameters &amp; Main Results'!$B$33)^(1/12)-1</f>
        <v>0</v>
      </c>
      <c r="S2223" s="158">
        <f>(1+'Parameters &amp; Main Results'!$B$35)^(1/12)-1</f>
        <v>0</v>
      </c>
      <c r="T2223" s="158">
        <f>(1+'Parameters &amp; Main Results'!$B$37)^(1/12)-1</f>
        <v>8.295381143461622E-4</v>
      </c>
      <c r="U2223" s="240">
        <v>0</v>
      </c>
      <c r="V2223" s="240">
        <v>0</v>
      </c>
      <c r="W2223" s="255">
        <f t="shared" ca="1" si="1990"/>
        <v>0</v>
      </c>
      <c r="X2223" s="223">
        <f>MMULT(N2223:T2223,'Parameters &amp; Main Results'!$B$12:$B$18)-'Parameters &amp; Main Results'!$B$22/12+MMULT(U2223:V2223,'Parameters &amp; Main Results'!$B$20:$B$21)</f>
        <v>3.3037006200767609E-3</v>
      </c>
      <c r="Y2223" s="223">
        <f>MMULT(N2223:T2223,'Parameters &amp; Main Results'!$C$12:$C$18)-'Parameters &amp; Main Results'!$C$22/12+MMULT(U2223:V2223,'Parameters &amp; Main Results'!$C$20:$C$21)</f>
        <v>3.7491935102617786E-3</v>
      </c>
      <c r="Z2223" s="17">
        <f t="shared" ca="1" si="1991"/>
        <v>1</v>
      </c>
      <c r="AE2223" s="252">
        <f t="shared" ca="1" si="1987"/>
        <v>0</v>
      </c>
      <c r="AF2223" s="253" t="e">
        <f t="shared" ca="1" si="1988"/>
        <v>#DIV/0!</v>
      </c>
      <c r="AG2223" s="258" t="e">
        <f t="shared" ca="1" si="1989"/>
        <v>#DIV/0!</v>
      </c>
      <c r="AH2223" s="227" t="e">
        <f ca="1">IF(SUM(AG2223:OFFSET(AG2223,(-HoldAggressiveTime-1),0,,))=0,"Defensive","Aggressive")</f>
        <v>#DIV/0!</v>
      </c>
    </row>
    <row r="2224" spans="1:34" ht="13" x14ac:dyDescent="0.15">
      <c r="A2224">
        <f t="shared" si="15"/>
        <v>11</v>
      </c>
      <c r="B2224">
        <f t="shared" si="16"/>
        <v>2055</v>
      </c>
      <c r="C2224" s="70">
        <f t="shared" si="1"/>
        <v>2055.8333333331866</v>
      </c>
      <c r="D2224" s="149">
        <f t="shared" si="383"/>
        <v>56979</v>
      </c>
      <c r="N2224" s="157">
        <f>(1+'Parameters &amp; Main Results'!$B$25)^(1/12)-1</f>
        <v>4.0741237836483535E-3</v>
      </c>
      <c r="O2224" s="157">
        <f>(1+'Parameters &amp; Main Results'!$B$27)^(1/12)-1</f>
        <v>1.2414877164492744E-3</v>
      </c>
      <c r="P2224" s="157">
        <f>(1+'Parameters &amp; Main Results'!$B$29)^(1/12)-1</f>
        <v>8.295381143461622E-4</v>
      </c>
      <c r="Q2224" s="158">
        <f>(1+'Parameters &amp; Main Results'!$B$31)^(1/12)-1</f>
        <v>4.0741237836483535E-3</v>
      </c>
      <c r="R2224" s="158">
        <f>(1+'Parameters &amp; Main Results'!$B$33)^(1/12)-1</f>
        <v>0</v>
      </c>
      <c r="S2224" s="158">
        <f>(1+'Parameters &amp; Main Results'!$B$35)^(1/12)-1</f>
        <v>0</v>
      </c>
      <c r="T2224" s="158">
        <f>(1+'Parameters &amp; Main Results'!$B$37)^(1/12)-1</f>
        <v>8.295381143461622E-4</v>
      </c>
      <c r="U2224" s="240">
        <v>0</v>
      </c>
      <c r="V2224" s="240">
        <v>0</v>
      </c>
      <c r="W2224" s="255">
        <f t="shared" ca="1" si="1990"/>
        <v>0</v>
      </c>
      <c r="X2224" s="223">
        <f>MMULT(N2224:T2224,'Parameters &amp; Main Results'!$B$12:$B$18)-'Parameters &amp; Main Results'!$B$22/12+MMULT(U2224:V2224,'Parameters &amp; Main Results'!$B$20:$B$21)</f>
        <v>3.3037006200767609E-3</v>
      </c>
      <c r="Y2224" s="223">
        <f>MMULT(N2224:T2224,'Parameters &amp; Main Results'!$C$12:$C$18)-'Parameters &amp; Main Results'!$C$22/12+MMULT(U2224:V2224,'Parameters &amp; Main Results'!$C$20:$C$21)</f>
        <v>3.7491935102617786E-3</v>
      </c>
      <c r="Z2224" s="17">
        <f t="shared" ca="1" si="1991"/>
        <v>1</v>
      </c>
      <c r="AE2224" s="252">
        <f t="shared" ca="1" si="1987"/>
        <v>0</v>
      </c>
      <c r="AF2224" s="253" t="e">
        <f t="shared" ca="1" si="1988"/>
        <v>#DIV/0!</v>
      </c>
      <c r="AG2224" s="258" t="e">
        <f t="shared" ca="1" si="1989"/>
        <v>#DIV/0!</v>
      </c>
      <c r="AH2224" s="227" t="e">
        <f ca="1">IF(SUM(AG2224:OFFSET(AG2224,(-HoldAggressiveTime-1),0,,))=0,"Defensive","Aggressive")</f>
        <v>#DIV/0!</v>
      </c>
    </row>
    <row r="2225" spans="1:34" ht="13" x14ac:dyDescent="0.15">
      <c r="A2225">
        <f t="shared" si="15"/>
        <v>12</v>
      </c>
      <c r="B2225">
        <f t="shared" si="16"/>
        <v>2055</v>
      </c>
      <c r="C2225" s="70">
        <f t="shared" si="1"/>
        <v>2055.9166666665201</v>
      </c>
      <c r="D2225" s="149">
        <f t="shared" si="383"/>
        <v>57010</v>
      </c>
      <c r="N2225" s="157">
        <f>(1+'Parameters &amp; Main Results'!$B$25)^(1/12)-1</f>
        <v>4.0741237836483535E-3</v>
      </c>
      <c r="O2225" s="157">
        <f>(1+'Parameters &amp; Main Results'!$B$27)^(1/12)-1</f>
        <v>1.2414877164492744E-3</v>
      </c>
      <c r="P2225" s="157">
        <f>(1+'Parameters &amp; Main Results'!$B$29)^(1/12)-1</f>
        <v>8.295381143461622E-4</v>
      </c>
      <c r="Q2225" s="158">
        <f>(1+'Parameters &amp; Main Results'!$B$31)^(1/12)-1</f>
        <v>4.0741237836483535E-3</v>
      </c>
      <c r="R2225" s="158">
        <f>(1+'Parameters &amp; Main Results'!$B$33)^(1/12)-1</f>
        <v>0</v>
      </c>
      <c r="S2225" s="158">
        <f>(1+'Parameters &amp; Main Results'!$B$35)^(1/12)-1</f>
        <v>0</v>
      </c>
      <c r="T2225" s="158">
        <f>(1+'Parameters &amp; Main Results'!$B$37)^(1/12)-1</f>
        <v>8.295381143461622E-4</v>
      </c>
      <c r="U2225" s="240">
        <v>0</v>
      </c>
      <c r="V2225" s="240">
        <v>0</v>
      </c>
      <c r="W2225" s="255">
        <f t="shared" ca="1" si="1990"/>
        <v>0</v>
      </c>
      <c r="X2225" s="223">
        <f>MMULT(N2225:T2225,'Parameters &amp; Main Results'!$B$12:$B$18)-'Parameters &amp; Main Results'!$B$22/12+MMULT(U2225:V2225,'Parameters &amp; Main Results'!$B$20:$B$21)</f>
        <v>3.3037006200767609E-3</v>
      </c>
      <c r="Y2225" s="223">
        <f>MMULT(N2225:T2225,'Parameters &amp; Main Results'!$C$12:$C$18)-'Parameters &amp; Main Results'!$C$22/12+MMULT(U2225:V2225,'Parameters &amp; Main Results'!$C$20:$C$21)</f>
        <v>3.7491935102617786E-3</v>
      </c>
      <c r="Z2225" s="17">
        <f t="shared" ca="1" si="1991"/>
        <v>1</v>
      </c>
      <c r="AE2225" s="252">
        <f t="shared" ca="1" si="1987"/>
        <v>0</v>
      </c>
      <c r="AF2225" s="253" t="e">
        <f t="shared" ca="1" si="1988"/>
        <v>#DIV/0!</v>
      </c>
      <c r="AG2225" s="258" t="e">
        <f t="shared" ca="1" si="1989"/>
        <v>#DIV/0!</v>
      </c>
      <c r="AH2225" s="227" t="e">
        <f ca="1">IF(SUM(AG2225:OFFSET(AG2225,(-HoldAggressiveTime-1),0,,))=0,"Defensive","Aggressive")</f>
        <v>#DIV/0!</v>
      </c>
    </row>
    <row r="2226" spans="1:34" ht="13" x14ac:dyDescent="0.15">
      <c r="A2226">
        <f t="shared" si="15"/>
        <v>1</v>
      </c>
      <c r="B2226">
        <f t="shared" si="16"/>
        <v>2056</v>
      </c>
      <c r="C2226" s="70">
        <f t="shared" si="1"/>
        <v>2055.9999999998536</v>
      </c>
      <c r="D2226" s="149">
        <f t="shared" si="383"/>
        <v>57039</v>
      </c>
      <c r="N2226" s="157">
        <f>(1+'Parameters &amp; Main Results'!$B$25)^(1/12)-1</f>
        <v>4.0741237836483535E-3</v>
      </c>
      <c r="O2226" s="157">
        <f>(1+'Parameters &amp; Main Results'!$B$27)^(1/12)-1</f>
        <v>1.2414877164492744E-3</v>
      </c>
      <c r="P2226" s="157">
        <f>(1+'Parameters &amp; Main Results'!$B$29)^(1/12)-1</f>
        <v>8.295381143461622E-4</v>
      </c>
      <c r="Q2226" s="158">
        <f>(1+'Parameters &amp; Main Results'!$B$31)^(1/12)-1</f>
        <v>4.0741237836483535E-3</v>
      </c>
      <c r="R2226" s="158">
        <f>(1+'Parameters &amp; Main Results'!$B$33)^(1/12)-1</f>
        <v>0</v>
      </c>
      <c r="S2226" s="158">
        <f>(1+'Parameters &amp; Main Results'!$B$35)^(1/12)-1</f>
        <v>0</v>
      </c>
      <c r="T2226" s="158">
        <f>(1+'Parameters &amp; Main Results'!$B$37)^(1/12)-1</f>
        <v>8.295381143461622E-4</v>
      </c>
      <c r="U2226" s="240">
        <v>0</v>
      </c>
      <c r="V2226" s="240">
        <v>0</v>
      </c>
      <c r="W2226" s="255">
        <f t="shared" ca="1" si="1990"/>
        <v>0</v>
      </c>
      <c r="X2226" s="223">
        <f>MMULT(N2226:T2226,'Parameters &amp; Main Results'!$B$12:$B$18)-'Parameters &amp; Main Results'!$B$22/12+MMULT(U2226:V2226,'Parameters &amp; Main Results'!$B$20:$B$21)</f>
        <v>3.3037006200767609E-3</v>
      </c>
      <c r="Y2226" s="223">
        <f>MMULT(N2226:T2226,'Parameters &amp; Main Results'!$C$12:$C$18)-'Parameters &amp; Main Results'!$C$22/12+MMULT(U2226:V2226,'Parameters &amp; Main Results'!$C$20:$C$21)</f>
        <v>3.7491935102617786E-3</v>
      </c>
      <c r="Z2226" s="17">
        <f t="shared" ca="1" si="1991"/>
        <v>1</v>
      </c>
      <c r="AE2226" s="252">
        <f t="shared" ca="1" si="1987"/>
        <v>0</v>
      </c>
      <c r="AF2226" s="253" t="e">
        <f t="shared" ca="1" si="1988"/>
        <v>#DIV/0!</v>
      </c>
      <c r="AG2226" s="258" t="e">
        <f t="shared" ca="1" si="1989"/>
        <v>#DIV/0!</v>
      </c>
      <c r="AH2226" s="227" t="e">
        <f ca="1">IF(SUM(AG2226:OFFSET(AG2226,(-HoldAggressiveTime-1),0,,))=0,"Defensive","Aggressive")</f>
        <v>#DIV/0!</v>
      </c>
    </row>
    <row r="2227" spans="1:34" ht="13" x14ac:dyDescent="0.15">
      <c r="A2227">
        <f t="shared" si="15"/>
        <v>2</v>
      </c>
      <c r="B2227">
        <f t="shared" si="16"/>
        <v>2056</v>
      </c>
      <c r="C2227" s="70">
        <f t="shared" si="1"/>
        <v>2056.0833333331871</v>
      </c>
      <c r="D2227" s="149">
        <f t="shared" si="383"/>
        <v>57070</v>
      </c>
      <c r="N2227" s="157">
        <f>(1+'Parameters &amp; Main Results'!$B$25)^(1/12)-1</f>
        <v>4.0741237836483535E-3</v>
      </c>
      <c r="O2227" s="157">
        <f>(1+'Parameters &amp; Main Results'!$B$27)^(1/12)-1</f>
        <v>1.2414877164492744E-3</v>
      </c>
      <c r="P2227" s="157">
        <f>(1+'Parameters &amp; Main Results'!$B$29)^(1/12)-1</f>
        <v>8.295381143461622E-4</v>
      </c>
      <c r="Q2227" s="158">
        <f>(1+'Parameters &amp; Main Results'!$B$31)^(1/12)-1</f>
        <v>4.0741237836483535E-3</v>
      </c>
      <c r="R2227" s="158">
        <f>(1+'Parameters &amp; Main Results'!$B$33)^(1/12)-1</f>
        <v>0</v>
      </c>
      <c r="S2227" s="158">
        <f>(1+'Parameters &amp; Main Results'!$B$35)^(1/12)-1</f>
        <v>0</v>
      </c>
      <c r="T2227" s="158">
        <f>(1+'Parameters &amp; Main Results'!$B$37)^(1/12)-1</f>
        <v>8.295381143461622E-4</v>
      </c>
      <c r="U2227" s="240">
        <v>0</v>
      </c>
      <c r="V2227" s="240">
        <v>0</v>
      </c>
      <c r="W2227" s="255">
        <f t="shared" ca="1" si="1990"/>
        <v>0</v>
      </c>
      <c r="X2227" s="223">
        <f>MMULT(N2227:T2227,'Parameters &amp; Main Results'!$B$12:$B$18)-'Parameters &amp; Main Results'!$B$22/12+MMULT(U2227:V2227,'Parameters &amp; Main Results'!$B$20:$B$21)</f>
        <v>3.3037006200767609E-3</v>
      </c>
      <c r="Y2227" s="223">
        <f>MMULT(N2227:T2227,'Parameters &amp; Main Results'!$C$12:$C$18)-'Parameters &amp; Main Results'!$C$22/12+MMULT(U2227:V2227,'Parameters &amp; Main Results'!$C$20:$C$21)</f>
        <v>3.7491935102617786E-3</v>
      </c>
      <c r="Z2227" s="17">
        <f t="shared" ca="1" si="1991"/>
        <v>1</v>
      </c>
      <c r="AE2227" s="252">
        <f t="shared" ca="1" si="1987"/>
        <v>0</v>
      </c>
      <c r="AF2227" s="253" t="e">
        <f t="shared" ca="1" si="1988"/>
        <v>#DIV/0!</v>
      </c>
      <c r="AG2227" s="258" t="e">
        <f t="shared" ca="1" si="1989"/>
        <v>#DIV/0!</v>
      </c>
      <c r="AH2227" s="227" t="e">
        <f ca="1">IF(SUM(AG2227:OFFSET(AG2227,(-HoldAggressiveTime-1),0,,))=0,"Defensive","Aggressive")</f>
        <v>#DIV/0!</v>
      </c>
    </row>
    <row r="2228" spans="1:34" ht="13" x14ac:dyDescent="0.15">
      <c r="A2228">
        <f t="shared" si="15"/>
        <v>3</v>
      </c>
      <c r="B2228">
        <f t="shared" si="16"/>
        <v>2056</v>
      </c>
      <c r="C2228" s="70">
        <f t="shared" si="1"/>
        <v>2056.1666666665205</v>
      </c>
      <c r="D2228" s="149">
        <f t="shared" si="383"/>
        <v>57100</v>
      </c>
      <c r="N2228" s="157">
        <f>(1+'Parameters &amp; Main Results'!$B$25)^(1/12)-1</f>
        <v>4.0741237836483535E-3</v>
      </c>
      <c r="O2228" s="157">
        <f>(1+'Parameters &amp; Main Results'!$B$27)^(1/12)-1</f>
        <v>1.2414877164492744E-3</v>
      </c>
      <c r="P2228" s="157">
        <f>(1+'Parameters &amp; Main Results'!$B$29)^(1/12)-1</f>
        <v>8.295381143461622E-4</v>
      </c>
      <c r="Q2228" s="158">
        <f>(1+'Parameters &amp; Main Results'!$B$31)^(1/12)-1</f>
        <v>4.0741237836483535E-3</v>
      </c>
      <c r="R2228" s="158">
        <f>(1+'Parameters &amp; Main Results'!$B$33)^(1/12)-1</f>
        <v>0</v>
      </c>
      <c r="S2228" s="158">
        <f>(1+'Parameters &amp; Main Results'!$B$35)^(1/12)-1</f>
        <v>0</v>
      </c>
      <c r="T2228" s="158">
        <f>(1+'Parameters &amp; Main Results'!$B$37)^(1/12)-1</f>
        <v>8.295381143461622E-4</v>
      </c>
      <c r="U2228" s="240">
        <v>0</v>
      </c>
      <c r="V2228" s="240">
        <v>0</v>
      </c>
      <c r="W2228" s="255">
        <f t="shared" ca="1" si="1990"/>
        <v>0</v>
      </c>
      <c r="X2228" s="223">
        <f>MMULT(N2228:T2228,'Parameters &amp; Main Results'!$B$12:$B$18)-'Parameters &amp; Main Results'!$B$22/12+MMULT(U2228:V2228,'Parameters &amp; Main Results'!$B$20:$B$21)</f>
        <v>3.3037006200767609E-3</v>
      </c>
      <c r="Y2228" s="223">
        <f>MMULT(N2228:T2228,'Parameters &amp; Main Results'!$C$12:$C$18)-'Parameters &amp; Main Results'!$C$22/12+MMULT(U2228:V2228,'Parameters &amp; Main Results'!$C$20:$C$21)</f>
        <v>3.7491935102617786E-3</v>
      </c>
      <c r="Z2228" s="17">
        <f t="shared" ca="1" si="1991"/>
        <v>1</v>
      </c>
      <c r="AE2228" s="252">
        <f t="shared" ca="1" si="1987"/>
        <v>0</v>
      </c>
      <c r="AF2228" s="253" t="e">
        <f t="shared" ca="1" si="1988"/>
        <v>#DIV/0!</v>
      </c>
      <c r="AG2228" s="258" t="e">
        <f t="shared" ca="1" si="1989"/>
        <v>#DIV/0!</v>
      </c>
      <c r="AH2228" s="227" t="e">
        <f ca="1">IF(SUM(AG2228:OFFSET(AG2228,(-HoldAggressiveTime-1),0,,))=0,"Defensive","Aggressive")</f>
        <v>#DIV/0!</v>
      </c>
    </row>
    <row r="2229" spans="1:34" ht="13" x14ac:dyDescent="0.15">
      <c r="A2229">
        <f t="shared" si="15"/>
        <v>4</v>
      </c>
      <c r="B2229">
        <f t="shared" si="16"/>
        <v>2056</v>
      </c>
      <c r="C2229" s="70">
        <f t="shared" si="1"/>
        <v>2056.249999999854</v>
      </c>
      <c r="D2229" s="149">
        <f t="shared" si="383"/>
        <v>57131</v>
      </c>
      <c r="N2229" s="157">
        <f>(1+'Parameters &amp; Main Results'!$B$25)^(1/12)-1</f>
        <v>4.0741237836483535E-3</v>
      </c>
      <c r="O2229" s="157">
        <f>(1+'Parameters &amp; Main Results'!$B$27)^(1/12)-1</f>
        <v>1.2414877164492744E-3</v>
      </c>
      <c r="P2229" s="157">
        <f>(1+'Parameters &amp; Main Results'!$B$29)^(1/12)-1</f>
        <v>8.295381143461622E-4</v>
      </c>
      <c r="Q2229" s="158">
        <f>(1+'Parameters &amp; Main Results'!$B$31)^(1/12)-1</f>
        <v>4.0741237836483535E-3</v>
      </c>
      <c r="R2229" s="158">
        <f>(1+'Parameters &amp; Main Results'!$B$33)^(1/12)-1</f>
        <v>0</v>
      </c>
      <c r="S2229" s="158">
        <f>(1+'Parameters &amp; Main Results'!$B$35)^(1/12)-1</f>
        <v>0</v>
      </c>
      <c r="T2229" s="158">
        <f>(1+'Parameters &amp; Main Results'!$B$37)^(1/12)-1</f>
        <v>8.295381143461622E-4</v>
      </c>
      <c r="U2229" s="240">
        <v>0</v>
      </c>
      <c r="V2229" s="240">
        <v>0</v>
      </c>
      <c r="W2229" s="255">
        <f t="shared" ca="1" si="1990"/>
        <v>0</v>
      </c>
      <c r="X2229" s="223">
        <f>MMULT(N2229:T2229,'Parameters &amp; Main Results'!$B$12:$B$18)-'Parameters &amp; Main Results'!$B$22/12+MMULT(U2229:V2229,'Parameters &amp; Main Results'!$B$20:$B$21)</f>
        <v>3.3037006200767609E-3</v>
      </c>
      <c r="Y2229" s="223">
        <f>MMULT(N2229:T2229,'Parameters &amp; Main Results'!$C$12:$C$18)-'Parameters &amp; Main Results'!$C$22/12+MMULT(U2229:V2229,'Parameters &amp; Main Results'!$C$20:$C$21)</f>
        <v>3.7491935102617786E-3</v>
      </c>
      <c r="Z2229" s="17">
        <f t="shared" ca="1" si="1991"/>
        <v>1</v>
      </c>
      <c r="AE2229" s="252">
        <f t="shared" ca="1" si="1987"/>
        <v>0</v>
      </c>
      <c r="AF2229" s="253" t="e">
        <f t="shared" ca="1" si="1988"/>
        <v>#DIV/0!</v>
      </c>
      <c r="AG2229" s="258" t="e">
        <f t="shared" ca="1" si="1989"/>
        <v>#DIV/0!</v>
      </c>
      <c r="AH2229" s="227" t="e">
        <f ca="1">IF(SUM(AG2229:OFFSET(AG2229,(-HoldAggressiveTime-1),0,,))=0,"Defensive","Aggressive")</f>
        <v>#DIV/0!</v>
      </c>
    </row>
    <row r="2230" spans="1:34" ht="13" x14ac:dyDescent="0.15">
      <c r="A2230">
        <f t="shared" si="15"/>
        <v>5</v>
      </c>
      <c r="B2230">
        <f t="shared" si="16"/>
        <v>2056</v>
      </c>
      <c r="C2230" s="70">
        <f t="shared" si="1"/>
        <v>2056.3333333331875</v>
      </c>
      <c r="D2230" s="149">
        <f t="shared" si="383"/>
        <v>57161</v>
      </c>
      <c r="N2230" s="157">
        <f>(1+'Parameters &amp; Main Results'!$B$25)^(1/12)-1</f>
        <v>4.0741237836483535E-3</v>
      </c>
      <c r="O2230" s="157">
        <f>(1+'Parameters &amp; Main Results'!$B$27)^(1/12)-1</f>
        <v>1.2414877164492744E-3</v>
      </c>
      <c r="P2230" s="157">
        <f>(1+'Parameters &amp; Main Results'!$B$29)^(1/12)-1</f>
        <v>8.295381143461622E-4</v>
      </c>
      <c r="Q2230" s="158">
        <f>(1+'Parameters &amp; Main Results'!$B$31)^(1/12)-1</f>
        <v>4.0741237836483535E-3</v>
      </c>
      <c r="R2230" s="158">
        <f>(1+'Parameters &amp; Main Results'!$B$33)^(1/12)-1</f>
        <v>0</v>
      </c>
      <c r="S2230" s="158">
        <f>(1+'Parameters &amp; Main Results'!$B$35)^(1/12)-1</f>
        <v>0</v>
      </c>
      <c r="T2230" s="158">
        <f>(1+'Parameters &amp; Main Results'!$B$37)^(1/12)-1</f>
        <v>8.295381143461622E-4</v>
      </c>
      <c r="U2230" s="240">
        <v>0</v>
      </c>
      <c r="V2230" s="240">
        <v>0</v>
      </c>
      <c r="W2230" s="255">
        <f t="shared" ca="1" si="1990"/>
        <v>0</v>
      </c>
      <c r="X2230" s="223">
        <f>MMULT(N2230:T2230,'Parameters &amp; Main Results'!$B$12:$B$18)-'Parameters &amp; Main Results'!$B$22/12+MMULT(U2230:V2230,'Parameters &amp; Main Results'!$B$20:$B$21)</f>
        <v>3.3037006200767609E-3</v>
      </c>
      <c r="Y2230" s="223">
        <f>MMULT(N2230:T2230,'Parameters &amp; Main Results'!$C$12:$C$18)-'Parameters &amp; Main Results'!$C$22/12+MMULT(U2230:V2230,'Parameters &amp; Main Results'!$C$20:$C$21)</f>
        <v>3.7491935102617786E-3</v>
      </c>
      <c r="Z2230" s="17">
        <f t="shared" ca="1" si="1991"/>
        <v>1</v>
      </c>
      <c r="AE2230" s="252">
        <f t="shared" ca="1" si="1987"/>
        <v>0</v>
      </c>
      <c r="AF2230" s="253" t="e">
        <f t="shared" ca="1" si="1988"/>
        <v>#DIV/0!</v>
      </c>
      <c r="AG2230" s="258" t="e">
        <f t="shared" ca="1" si="1989"/>
        <v>#DIV/0!</v>
      </c>
      <c r="AH2230" s="227" t="e">
        <f ca="1">IF(SUM(AG2230:OFFSET(AG2230,(-HoldAggressiveTime-1),0,,))=0,"Defensive","Aggressive")</f>
        <v>#DIV/0!</v>
      </c>
    </row>
    <row r="2231" spans="1:34" ht="13" x14ac:dyDescent="0.15">
      <c r="A2231">
        <f t="shared" si="15"/>
        <v>6</v>
      </c>
      <c r="B2231">
        <f t="shared" si="16"/>
        <v>2056</v>
      </c>
      <c r="C2231" s="70">
        <f t="shared" si="1"/>
        <v>2056.416666666521</v>
      </c>
      <c r="D2231" s="149">
        <f t="shared" si="383"/>
        <v>57192</v>
      </c>
      <c r="N2231" s="157">
        <f>(1+'Parameters &amp; Main Results'!$B$25)^(1/12)-1</f>
        <v>4.0741237836483535E-3</v>
      </c>
      <c r="O2231" s="157">
        <f>(1+'Parameters &amp; Main Results'!$B$27)^(1/12)-1</f>
        <v>1.2414877164492744E-3</v>
      </c>
      <c r="P2231" s="157">
        <f>(1+'Parameters &amp; Main Results'!$B$29)^(1/12)-1</f>
        <v>8.295381143461622E-4</v>
      </c>
      <c r="Q2231" s="158">
        <f>(1+'Parameters &amp; Main Results'!$B$31)^(1/12)-1</f>
        <v>4.0741237836483535E-3</v>
      </c>
      <c r="R2231" s="158">
        <f>(1+'Parameters &amp; Main Results'!$B$33)^(1/12)-1</f>
        <v>0</v>
      </c>
      <c r="S2231" s="158">
        <f>(1+'Parameters &amp; Main Results'!$B$35)^(1/12)-1</f>
        <v>0</v>
      </c>
      <c r="T2231" s="158">
        <f>(1+'Parameters &amp; Main Results'!$B$37)^(1/12)-1</f>
        <v>8.295381143461622E-4</v>
      </c>
      <c r="U2231" s="240">
        <v>0</v>
      </c>
      <c r="V2231" s="240">
        <v>0</v>
      </c>
      <c r="W2231" s="255">
        <f t="shared" ca="1" si="1990"/>
        <v>0</v>
      </c>
      <c r="X2231" s="223">
        <f>MMULT(N2231:T2231,'Parameters &amp; Main Results'!$B$12:$B$18)-'Parameters &amp; Main Results'!$B$22/12+MMULT(U2231:V2231,'Parameters &amp; Main Results'!$B$20:$B$21)</f>
        <v>3.3037006200767609E-3</v>
      </c>
      <c r="Y2231" s="223">
        <f>MMULT(N2231:T2231,'Parameters &amp; Main Results'!$C$12:$C$18)-'Parameters &amp; Main Results'!$C$22/12+MMULT(U2231:V2231,'Parameters &amp; Main Results'!$C$20:$C$21)</f>
        <v>3.7491935102617786E-3</v>
      </c>
      <c r="Z2231" s="17">
        <f t="shared" ca="1" si="1991"/>
        <v>1</v>
      </c>
      <c r="AE2231" s="252">
        <f t="shared" ca="1" si="1987"/>
        <v>0</v>
      </c>
      <c r="AF2231" s="253" t="e">
        <f t="shared" ca="1" si="1988"/>
        <v>#DIV/0!</v>
      </c>
      <c r="AG2231" s="258" t="e">
        <f t="shared" ca="1" si="1989"/>
        <v>#DIV/0!</v>
      </c>
      <c r="AH2231" s="227" t="e">
        <f ca="1">IF(SUM(AG2231:OFFSET(AG2231,(-HoldAggressiveTime-1),0,,))=0,"Defensive","Aggressive")</f>
        <v>#DIV/0!</v>
      </c>
    </row>
    <row r="2232" spans="1:34" ht="13" x14ac:dyDescent="0.15">
      <c r="A2232">
        <f t="shared" si="15"/>
        <v>7</v>
      </c>
      <c r="B2232">
        <f t="shared" si="16"/>
        <v>2056</v>
      </c>
      <c r="C2232" s="70">
        <f t="shared" si="1"/>
        <v>2056.4999999998545</v>
      </c>
      <c r="D2232" s="149">
        <f t="shared" si="383"/>
        <v>57223</v>
      </c>
      <c r="N2232" s="157">
        <f>(1+'Parameters &amp; Main Results'!$B$25)^(1/12)-1</f>
        <v>4.0741237836483535E-3</v>
      </c>
      <c r="O2232" s="157">
        <f>(1+'Parameters &amp; Main Results'!$B$27)^(1/12)-1</f>
        <v>1.2414877164492744E-3</v>
      </c>
      <c r="P2232" s="157">
        <f>(1+'Parameters &amp; Main Results'!$B$29)^(1/12)-1</f>
        <v>8.295381143461622E-4</v>
      </c>
      <c r="Q2232" s="158">
        <f>(1+'Parameters &amp; Main Results'!$B$31)^(1/12)-1</f>
        <v>4.0741237836483535E-3</v>
      </c>
      <c r="R2232" s="158">
        <f>(1+'Parameters &amp; Main Results'!$B$33)^(1/12)-1</f>
        <v>0</v>
      </c>
      <c r="S2232" s="158">
        <f>(1+'Parameters &amp; Main Results'!$B$35)^(1/12)-1</f>
        <v>0</v>
      </c>
      <c r="T2232" s="158">
        <f>(1+'Parameters &amp; Main Results'!$B$37)^(1/12)-1</f>
        <v>8.295381143461622E-4</v>
      </c>
      <c r="U2232" s="240">
        <v>0</v>
      </c>
      <c r="V2232" s="240">
        <v>0</v>
      </c>
      <c r="W2232" s="255">
        <f t="shared" ca="1" si="1990"/>
        <v>0</v>
      </c>
      <c r="X2232" s="223">
        <f>MMULT(N2232:T2232,'Parameters &amp; Main Results'!$B$12:$B$18)-'Parameters &amp; Main Results'!$B$22/12+MMULT(U2232:V2232,'Parameters &amp; Main Results'!$B$20:$B$21)</f>
        <v>3.3037006200767609E-3</v>
      </c>
      <c r="Y2232" s="223">
        <f>MMULT(N2232:T2232,'Parameters &amp; Main Results'!$C$12:$C$18)-'Parameters &amp; Main Results'!$C$22/12+MMULT(U2232:V2232,'Parameters &amp; Main Results'!$C$20:$C$21)</f>
        <v>3.7491935102617786E-3</v>
      </c>
      <c r="Z2232" s="17">
        <f t="shared" ca="1" si="1991"/>
        <v>1</v>
      </c>
      <c r="AE2232" s="252">
        <f t="shared" ca="1" si="1987"/>
        <v>0</v>
      </c>
      <c r="AF2232" s="253" t="e">
        <f t="shared" ca="1" si="1988"/>
        <v>#DIV/0!</v>
      </c>
      <c r="AG2232" s="258" t="e">
        <f t="shared" ca="1" si="1989"/>
        <v>#DIV/0!</v>
      </c>
      <c r="AH2232" s="227" t="e">
        <f ca="1">IF(SUM(AG2232:OFFSET(AG2232,(-HoldAggressiveTime-1),0,,))=0,"Defensive","Aggressive")</f>
        <v>#DIV/0!</v>
      </c>
    </row>
    <row r="2233" spans="1:34" ht="13" x14ac:dyDescent="0.15">
      <c r="A2233">
        <f t="shared" si="15"/>
        <v>8</v>
      </c>
      <c r="B2233">
        <f t="shared" si="16"/>
        <v>2056</v>
      </c>
      <c r="C2233" s="70">
        <f t="shared" si="1"/>
        <v>2056.583333333188</v>
      </c>
      <c r="D2233" s="149">
        <f t="shared" si="383"/>
        <v>57253</v>
      </c>
      <c r="N2233" s="157">
        <f>(1+'Parameters &amp; Main Results'!$B$25)^(1/12)-1</f>
        <v>4.0741237836483535E-3</v>
      </c>
      <c r="O2233" s="157">
        <f>(1+'Parameters &amp; Main Results'!$B$27)^(1/12)-1</f>
        <v>1.2414877164492744E-3</v>
      </c>
      <c r="P2233" s="157">
        <f>(1+'Parameters &amp; Main Results'!$B$29)^(1/12)-1</f>
        <v>8.295381143461622E-4</v>
      </c>
      <c r="Q2233" s="158">
        <f>(1+'Parameters &amp; Main Results'!$B$31)^(1/12)-1</f>
        <v>4.0741237836483535E-3</v>
      </c>
      <c r="R2233" s="158">
        <f>(1+'Parameters &amp; Main Results'!$B$33)^(1/12)-1</f>
        <v>0</v>
      </c>
      <c r="S2233" s="158">
        <f>(1+'Parameters &amp; Main Results'!$B$35)^(1/12)-1</f>
        <v>0</v>
      </c>
      <c r="T2233" s="158">
        <f>(1+'Parameters &amp; Main Results'!$B$37)^(1/12)-1</f>
        <v>8.295381143461622E-4</v>
      </c>
      <c r="U2233" s="240">
        <v>0</v>
      </c>
      <c r="V2233" s="240">
        <v>0</v>
      </c>
      <c r="W2233" s="255">
        <f t="shared" ca="1" si="1990"/>
        <v>0</v>
      </c>
      <c r="X2233" s="223">
        <f>MMULT(N2233:T2233,'Parameters &amp; Main Results'!$B$12:$B$18)-'Parameters &amp; Main Results'!$B$22/12+MMULT(U2233:V2233,'Parameters &amp; Main Results'!$B$20:$B$21)</f>
        <v>3.3037006200767609E-3</v>
      </c>
      <c r="Y2233" s="223">
        <f>MMULT(N2233:T2233,'Parameters &amp; Main Results'!$C$12:$C$18)-'Parameters &amp; Main Results'!$C$22/12+MMULT(U2233:V2233,'Parameters &amp; Main Results'!$C$20:$C$21)</f>
        <v>3.7491935102617786E-3</v>
      </c>
      <c r="Z2233" s="17">
        <f t="shared" ca="1" si="1991"/>
        <v>1</v>
      </c>
      <c r="AE2233" s="252">
        <f t="shared" ca="1" si="1987"/>
        <v>0</v>
      </c>
      <c r="AF2233" s="253" t="e">
        <f t="shared" ca="1" si="1988"/>
        <v>#DIV/0!</v>
      </c>
      <c r="AG2233" s="258" t="e">
        <f t="shared" ca="1" si="1989"/>
        <v>#DIV/0!</v>
      </c>
      <c r="AH2233" s="227" t="e">
        <f ca="1">IF(SUM(AG2233:OFFSET(AG2233,(-HoldAggressiveTime-1),0,,))=0,"Defensive","Aggressive")</f>
        <v>#DIV/0!</v>
      </c>
    </row>
    <row r="2234" spans="1:34" ht="13" x14ac:dyDescent="0.15">
      <c r="A2234">
        <f t="shared" si="15"/>
        <v>9</v>
      </c>
      <c r="B2234">
        <f t="shared" si="16"/>
        <v>2056</v>
      </c>
      <c r="C2234" s="70">
        <f t="shared" si="1"/>
        <v>2056.6666666665215</v>
      </c>
      <c r="D2234" s="149">
        <f t="shared" si="383"/>
        <v>57284</v>
      </c>
      <c r="N2234" s="157">
        <f>(1+'Parameters &amp; Main Results'!$B$25)^(1/12)-1</f>
        <v>4.0741237836483535E-3</v>
      </c>
      <c r="O2234" s="157">
        <f>(1+'Parameters &amp; Main Results'!$B$27)^(1/12)-1</f>
        <v>1.2414877164492744E-3</v>
      </c>
      <c r="P2234" s="157">
        <f>(1+'Parameters &amp; Main Results'!$B$29)^(1/12)-1</f>
        <v>8.295381143461622E-4</v>
      </c>
      <c r="Q2234" s="158">
        <f>(1+'Parameters &amp; Main Results'!$B$31)^(1/12)-1</f>
        <v>4.0741237836483535E-3</v>
      </c>
      <c r="R2234" s="158">
        <f>(1+'Parameters &amp; Main Results'!$B$33)^(1/12)-1</f>
        <v>0</v>
      </c>
      <c r="S2234" s="158">
        <f>(1+'Parameters &amp; Main Results'!$B$35)^(1/12)-1</f>
        <v>0</v>
      </c>
      <c r="T2234" s="158">
        <f>(1+'Parameters &amp; Main Results'!$B$37)^(1/12)-1</f>
        <v>8.295381143461622E-4</v>
      </c>
      <c r="U2234" s="240">
        <v>0</v>
      </c>
      <c r="V2234" s="240">
        <v>0</v>
      </c>
      <c r="W2234" s="255">
        <f t="shared" ca="1" si="1990"/>
        <v>0</v>
      </c>
      <c r="X2234" s="223">
        <f>MMULT(N2234:T2234,'Parameters &amp; Main Results'!$B$12:$B$18)-'Parameters &amp; Main Results'!$B$22/12+MMULT(U2234:V2234,'Parameters &amp; Main Results'!$B$20:$B$21)</f>
        <v>3.3037006200767609E-3</v>
      </c>
      <c r="Y2234" s="223">
        <f>MMULT(N2234:T2234,'Parameters &amp; Main Results'!$C$12:$C$18)-'Parameters &amp; Main Results'!$C$22/12+MMULT(U2234:V2234,'Parameters &amp; Main Results'!$C$20:$C$21)</f>
        <v>3.7491935102617786E-3</v>
      </c>
      <c r="Z2234" s="17">
        <f t="shared" ca="1" si="1991"/>
        <v>1</v>
      </c>
      <c r="AE2234" s="252">
        <f t="shared" ca="1" si="1987"/>
        <v>0</v>
      </c>
      <c r="AF2234" s="253" t="e">
        <f t="shared" ca="1" si="1988"/>
        <v>#DIV/0!</v>
      </c>
      <c r="AG2234" s="258" t="e">
        <f t="shared" ca="1" si="1989"/>
        <v>#DIV/0!</v>
      </c>
      <c r="AH2234" s="227" t="e">
        <f ca="1">IF(SUM(AG2234:OFFSET(AG2234,(-HoldAggressiveTime-1),0,,))=0,"Defensive","Aggressive")</f>
        <v>#DIV/0!</v>
      </c>
    </row>
    <row r="2235" spans="1:34" ht="13" x14ac:dyDescent="0.15">
      <c r="A2235">
        <f t="shared" si="15"/>
        <v>10</v>
      </c>
      <c r="B2235">
        <f t="shared" si="16"/>
        <v>2056</v>
      </c>
      <c r="C2235" s="70">
        <f t="shared" si="1"/>
        <v>2056.7499999998549</v>
      </c>
      <c r="D2235" s="149">
        <f t="shared" si="383"/>
        <v>57314</v>
      </c>
      <c r="N2235" s="157">
        <f>(1+'Parameters &amp; Main Results'!$B$25)^(1/12)-1</f>
        <v>4.0741237836483535E-3</v>
      </c>
      <c r="O2235" s="157">
        <f>(1+'Parameters &amp; Main Results'!$B$27)^(1/12)-1</f>
        <v>1.2414877164492744E-3</v>
      </c>
      <c r="P2235" s="157">
        <f>(1+'Parameters &amp; Main Results'!$B$29)^(1/12)-1</f>
        <v>8.295381143461622E-4</v>
      </c>
      <c r="Q2235" s="158">
        <f>(1+'Parameters &amp; Main Results'!$B$31)^(1/12)-1</f>
        <v>4.0741237836483535E-3</v>
      </c>
      <c r="R2235" s="158">
        <f>(1+'Parameters &amp; Main Results'!$B$33)^(1/12)-1</f>
        <v>0</v>
      </c>
      <c r="S2235" s="158">
        <f>(1+'Parameters &amp; Main Results'!$B$35)^(1/12)-1</f>
        <v>0</v>
      </c>
      <c r="T2235" s="158">
        <f>(1+'Parameters &amp; Main Results'!$B$37)^(1/12)-1</f>
        <v>8.295381143461622E-4</v>
      </c>
      <c r="U2235" s="240">
        <v>0</v>
      </c>
      <c r="V2235" s="240">
        <v>0</v>
      </c>
      <c r="W2235" s="255">
        <f t="shared" ca="1" si="1990"/>
        <v>0</v>
      </c>
      <c r="X2235" s="223">
        <f>MMULT(N2235:T2235,'Parameters &amp; Main Results'!$B$12:$B$18)-'Parameters &amp; Main Results'!$B$22/12+MMULT(U2235:V2235,'Parameters &amp; Main Results'!$B$20:$B$21)</f>
        <v>3.3037006200767609E-3</v>
      </c>
      <c r="Y2235" s="223">
        <f>MMULT(N2235:T2235,'Parameters &amp; Main Results'!$C$12:$C$18)-'Parameters &amp; Main Results'!$C$22/12+MMULT(U2235:V2235,'Parameters &amp; Main Results'!$C$20:$C$21)</f>
        <v>3.7491935102617786E-3</v>
      </c>
      <c r="Z2235" s="17">
        <f t="shared" ca="1" si="1991"/>
        <v>1</v>
      </c>
      <c r="AE2235" s="252">
        <f t="shared" ca="1" si="1987"/>
        <v>0</v>
      </c>
      <c r="AF2235" s="253" t="e">
        <f t="shared" ca="1" si="1988"/>
        <v>#DIV/0!</v>
      </c>
      <c r="AG2235" s="258" t="e">
        <f t="shared" ca="1" si="1989"/>
        <v>#DIV/0!</v>
      </c>
      <c r="AH2235" s="227" t="e">
        <f ca="1">IF(SUM(AG2235:OFFSET(AG2235,(-HoldAggressiveTime-1),0,,))=0,"Defensive","Aggressive")</f>
        <v>#DIV/0!</v>
      </c>
    </row>
    <row r="2236" spans="1:34" ht="13" x14ac:dyDescent="0.15">
      <c r="A2236">
        <f t="shared" si="15"/>
        <v>11</v>
      </c>
      <c r="B2236">
        <f t="shared" si="16"/>
        <v>2056</v>
      </c>
      <c r="C2236" s="70">
        <f t="shared" si="1"/>
        <v>2056.8333333331884</v>
      </c>
      <c r="D2236" s="149">
        <f t="shared" si="383"/>
        <v>57345</v>
      </c>
      <c r="N2236" s="157">
        <f>(1+'Parameters &amp; Main Results'!$B$25)^(1/12)-1</f>
        <v>4.0741237836483535E-3</v>
      </c>
      <c r="O2236" s="157">
        <f>(1+'Parameters &amp; Main Results'!$B$27)^(1/12)-1</f>
        <v>1.2414877164492744E-3</v>
      </c>
      <c r="P2236" s="157">
        <f>(1+'Parameters &amp; Main Results'!$B$29)^(1/12)-1</f>
        <v>8.295381143461622E-4</v>
      </c>
      <c r="Q2236" s="158">
        <f>(1+'Parameters &amp; Main Results'!$B$31)^(1/12)-1</f>
        <v>4.0741237836483535E-3</v>
      </c>
      <c r="R2236" s="158">
        <f>(1+'Parameters &amp; Main Results'!$B$33)^(1/12)-1</f>
        <v>0</v>
      </c>
      <c r="S2236" s="158">
        <f>(1+'Parameters &amp; Main Results'!$B$35)^(1/12)-1</f>
        <v>0</v>
      </c>
      <c r="T2236" s="158">
        <f>(1+'Parameters &amp; Main Results'!$B$37)^(1/12)-1</f>
        <v>8.295381143461622E-4</v>
      </c>
      <c r="U2236" s="240">
        <v>0</v>
      </c>
      <c r="V2236" s="240">
        <v>0</v>
      </c>
      <c r="W2236" s="255">
        <f t="shared" ca="1" si="1990"/>
        <v>0</v>
      </c>
      <c r="X2236" s="223">
        <f>MMULT(N2236:T2236,'Parameters &amp; Main Results'!$B$12:$B$18)-'Parameters &amp; Main Results'!$B$22/12+MMULT(U2236:V2236,'Parameters &amp; Main Results'!$B$20:$B$21)</f>
        <v>3.3037006200767609E-3</v>
      </c>
      <c r="Y2236" s="223">
        <f>MMULT(N2236:T2236,'Parameters &amp; Main Results'!$C$12:$C$18)-'Parameters &amp; Main Results'!$C$22/12+MMULT(U2236:V2236,'Parameters &amp; Main Results'!$C$20:$C$21)</f>
        <v>3.7491935102617786E-3</v>
      </c>
      <c r="Z2236" s="17">
        <f t="shared" ca="1" si="1991"/>
        <v>1</v>
      </c>
      <c r="AE2236" s="252">
        <f t="shared" ca="1" si="1987"/>
        <v>0</v>
      </c>
      <c r="AF2236" s="253" t="e">
        <f t="shared" ca="1" si="1988"/>
        <v>#DIV/0!</v>
      </c>
      <c r="AG2236" s="258" t="e">
        <f t="shared" ca="1" si="1989"/>
        <v>#DIV/0!</v>
      </c>
      <c r="AH2236" s="227" t="e">
        <f ca="1">IF(SUM(AG2236:OFFSET(AG2236,(-HoldAggressiveTime-1),0,,))=0,"Defensive","Aggressive")</f>
        <v>#DIV/0!</v>
      </c>
    </row>
    <row r="2237" spans="1:34" ht="13" x14ac:dyDescent="0.15">
      <c r="A2237">
        <f t="shared" si="15"/>
        <v>12</v>
      </c>
      <c r="B2237">
        <f t="shared" si="16"/>
        <v>2056</v>
      </c>
      <c r="C2237" s="70">
        <f t="shared" si="1"/>
        <v>2056.9166666665219</v>
      </c>
      <c r="D2237" s="149">
        <f t="shared" si="383"/>
        <v>57376</v>
      </c>
      <c r="N2237" s="157">
        <f>(1+'Parameters &amp; Main Results'!$B$25)^(1/12)-1</f>
        <v>4.0741237836483535E-3</v>
      </c>
      <c r="O2237" s="157">
        <f>(1+'Parameters &amp; Main Results'!$B$27)^(1/12)-1</f>
        <v>1.2414877164492744E-3</v>
      </c>
      <c r="P2237" s="157">
        <f>(1+'Parameters &amp; Main Results'!$B$29)^(1/12)-1</f>
        <v>8.295381143461622E-4</v>
      </c>
      <c r="Q2237" s="158">
        <f>(1+'Parameters &amp; Main Results'!$B$31)^(1/12)-1</f>
        <v>4.0741237836483535E-3</v>
      </c>
      <c r="R2237" s="158">
        <f>(1+'Parameters &amp; Main Results'!$B$33)^(1/12)-1</f>
        <v>0</v>
      </c>
      <c r="S2237" s="158">
        <f>(1+'Parameters &amp; Main Results'!$B$35)^(1/12)-1</f>
        <v>0</v>
      </c>
      <c r="T2237" s="158">
        <f>(1+'Parameters &amp; Main Results'!$B$37)^(1/12)-1</f>
        <v>8.295381143461622E-4</v>
      </c>
      <c r="U2237" s="240">
        <v>0</v>
      </c>
      <c r="V2237" s="240">
        <v>0</v>
      </c>
      <c r="W2237" s="255">
        <f t="shared" ca="1" si="1990"/>
        <v>0</v>
      </c>
      <c r="X2237" s="223">
        <f>MMULT(N2237:T2237,'Parameters &amp; Main Results'!$B$12:$B$18)-'Parameters &amp; Main Results'!$B$22/12+MMULT(U2237:V2237,'Parameters &amp; Main Results'!$B$20:$B$21)</f>
        <v>3.3037006200767609E-3</v>
      </c>
      <c r="Y2237" s="223">
        <f>MMULT(N2237:T2237,'Parameters &amp; Main Results'!$C$12:$C$18)-'Parameters &amp; Main Results'!$C$22/12+MMULT(U2237:V2237,'Parameters &amp; Main Results'!$C$20:$C$21)</f>
        <v>3.7491935102617786E-3</v>
      </c>
      <c r="Z2237" s="17">
        <f t="shared" ca="1" si="1991"/>
        <v>1</v>
      </c>
      <c r="AE2237" s="252">
        <f t="shared" ca="1" si="1987"/>
        <v>0</v>
      </c>
      <c r="AF2237" s="253" t="e">
        <f t="shared" ca="1" si="1988"/>
        <v>#DIV/0!</v>
      </c>
      <c r="AG2237" s="258" t="e">
        <f t="shared" ca="1" si="1989"/>
        <v>#DIV/0!</v>
      </c>
      <c r="AH2237" s="227" t="e">
        <f ca="1">IF(SUM(AG2237:OFFSET(AG2237,(-HoldAggressiveTime-1),0,,))=0,"Defensive","Aggressive")</f>
        <v>#DIV/0!</v>
      </c>
    </row>
    <row r="2238" spans="1:34" ht="13" x14ac:dyDescent="0.15">
      <c r="A2238">
        <f t="shared" si="15"/>
        <v>1</v>
      </c>
      <c r="B2238">
        <f t="shared" si="16"/>
        <v>2057</v>
      </c>
      <c r="C2238" s="70">
        <f t="shared" si="1"/>
        <v>2056.9999999998554</v>
      </c>
      <c r="D2238" s="149">
        <f t="shared" si="383"/>
        <v>57404</v>
      </c>
      <c r="N2238" s="157">
        <f>(1+'Parameters &amp; Main Results'!$B$25)^(1/12)-1</f>
        <v>4.0741237836483535E-3</v>
      </c>
      <c r="O2238" s="157">
        <f>(1+'Parameters &amp; Main Results'!$B$27)^(1/12)-1</f>
        <v>1.2414877164492744E-3</v>
      </c>
      <c r="P2238" s="157">
        <f>(1+'Parameters &amp; Main Results'!$B$29)^(1/12)-1</f>
        <v>8.295381143461622E-4</v>
      </c>
      <c r="Q2238" s="158">
        <f>(1+'Parameters &amp; Main Results'!$B$31)^(1/12)-1</f>
        <v>4.0741237836483535E-3</v>
      </c>
      <c r="R2238" s="158">
        <f>(1+'Parameters &amp; Main Results'!$B$33)^(1/12)-1</f>
        <v>0</v>
      </c>
      <c r="S2238" s="158">
        <f>(1+'Parameters &amp; Main Results'!$B$35)^(1/12)-1</f>
        <v>0</v>
      </c>
      <c r="T2238" s="158">
        <f>(1+'Parameters &amp; Main Results'!$B$37)^(1/12)-1</f>
        <v>8.295381143461622E-4</v>
      </c>
      <c r="U2238" s="240">
        <v>0</v>
      </c>
      <c r="V2238" s="240">
        <v>0</v>
      </c>
      <c r="W2238" s="255">
        <f t="shared" ca="1" si="1990"/>
        <v>0</v>
      </c>
      <c r="X2238" s="223">
        <f>MMULT(N2238:T2238,'Parameters &amp; Main Results'!$B$12:$B$18)-'Parameters &amp; Main Results'!$B$22/12+MMULT(U2238:V2238,'Parameters &amp; Main Results'!$B$20:$B$21)</f>
        <v>3.3037006200767609E-3</v>
      </c>
      <c r="Y2238" s="223">
        <f>MMULT(N2238:T2238,'Parameters &amp; Main Results'!$C$12:$C$18)-'Parameters &amp; Main Results'!$C$22/12+MMULT(U2238:V2238,'Parameters &amp; Main Results'!$C$20:$C$21)</f>
        <v>3.7491935102617786E-3</v>
      </c>
      <c r="Z2238" s="17">
        <f t="shared" ca="1" si="1991"/>
        <v>1</v>
      </c>
      <c r="AE2238" s="252">
        <f t="shared" ca="1" si="1987"/>
        <v>0</v>
      </c>
      <c r="AF2238" s="253" t="e">
        <f t="shared" ca="1" si="1988"/>
        <v>#DIV/0!</v>
      </c>
      <c r="AG2238" s="258" t="e">
        <f t="shared" ca="1" si="1989"/>
        <v>#DIV/0!</v>
      </c>
      <c r="AH2238" s="227" t="e">
        <f ca="1">IF(SUM(AG2238:OFFSET(AG2238,(-HoldAggressiveTime-1),0,,))=0,"Defensive","Aggressive")</f>
        <v>#DIV/0!</v>
      </c>
    </row>
    <row r="2239" spans="1:34" ht="13" x14ac:dyDescent="0.15">
      <c r="A2239">
        <f t="shared" si="15"/>
        <v>2</v>
      </c>
      <c r="B2239">
        <f t="shared" si="16"/>
        <v>2057</v>
      </c>
      <c r="C2239" s="70">
        <f t="shared" si="1"/>
        <v>2057.0833333331889</v>
      </c>
      <c r="D2239" s="149">
        <f t="shared" si="383"/>
        <v>57435</v>
      </c>
      <c r="N2239" s="157">
        <f>(1+'Parameters &amp; Main Results'!$B$25)^(1/12)-1</f>
        <v>4.0741237836483535E-3</v>
      </c>
      <c r="O2239" s="157">
        <f>(1+'Parameters &amp; Main Results'!$B$27)^(1/12)-1</f>
        <v>1.2414877164492744E-3</v>
      </c>
      <c r="P2239" s="157">
        <f>(1+'Parameters &amp; Main Results'!$B$29)^(1/12)-1</f>
        <v>8.295381143461622E-4</v>
      </c>
      <c r="Q2239" s="158">
        <f>(1+'Parameters &amp; Main Results'!$B$31)^(1/12)-1</f>
        <v>4.0741237836483535E-3</v>
      </c>
      <c r="R2239" s="158">
        <f>(1+'Parameters &amp; Main Results'!$B$33)^(1/12)-1</f>
        <v>0</v>
      </c>
      <c r="S2239" s="158">
        <f>(1+'Parameters &amp; Main Results'!$B$35)^(1/12)-1</f>
        <v>0</v>
      </c>
      <c r="T2239" s="158">
        <f>(1+'Parameters &amp; Main Results'!$B$37)^(1/12)-1</f>
        <v>8.295381143461622E-4</v>
      </c>
      <c r="U2239" s="240">
        <v>0</v>
      </c>
      <c r="V2239" s="240">
        <v>0</v>
      </c>
      <c r="W2239" s="255">
        <f t="shared" ca="1" si="1990"/>
        <v>0</v>
      </c>
      <c r="X2239" s="223">
        <f>MMULT(N2239:T2239,'Parameters &amp; Main Results'!$B$12:$B$18)-'Parameters &amp; Main Results'!$B$22/12+MMULT(U2239:V2239,'Parameters &amp; Main Results'!$B$20:$B$21)</f>
        <v>3.3037006200767609E-3</v>
      </c>
      <c r="Y2239" s="223">
        <f>MMULT(N2239:T2239,'Parameters &amp; Main Results'!$C$12:$C$18)-'Parameters &amp; Main Results'!$C$22/12+MMULT(U2239:V2239,'Parameters &amp; Main Results'!$C$20:$C$21)</f>
        <v>3.7491935102617786E-3</v>
      </c>
      <c r="Z2239" s="17">
        <f t="shared" ca="1" si="1991"/>
        <v>1</v>
      </c>
      <c r="AE2239" s="252">
        <f t="shared" ca="1" si="1987"/>
        <v>0</v>
      </c>
      <c r="AF2239" s="253" t="e">
        <f t="shared" ca="1" si="1988"/>
        <v>#DIV/0!</v>
      </c>
      <c r="AG2239" s="258" t="e">
        <f t="shared" ca="1" si="1989"/>
        <v>#DIV/0!</v>
      </c>
      <c r="AH2239" s="227" t="e">
        <f ca="1">IF(SUM(AG2239:OFFSET(AG2239,(-HoldAggressiveTime-1),0,,))=0,"Defensive","Aggressive")</f>
        <v>#DIV/0!</v>
      </c>
    </row>
    <row r="2240" spans="1:34" ht="13" x14ac:dyDescent="0.15">
      <c r="A2240">
        <f t="shared" si="15"/>
        <v>3</v>
      </c>
      <c r="B2240">
        <f t="shared" si="16"/>
        <v>2057</v>
      </c>
      <c r="C2240" s="70">
        <f t="shared" si="1"/>
        <v>2057.1666666665224</v>
      </c>
      <c r="D2240" s="149">
        <f t="shared" si="383"/>
        <v>57465</v>
      </c>
      <c r="N2240" s="157">
        <f>(1+'Parameters &amp; Main Results'!$B$25)^(1/12)-1</f>
        <v>4.0741237836483535E-3</v>
      </c>
      <c r="O2240" s="157">
        <f>(1+'Parameters &amp; Main Results'!$B$27)^(1/12)-1</f>
        <v>1.2414877164492744E-3</v>
      </c>
      <c r="P2240" s="157">
        <f>(1+'Parameters &amp; Main Results'!$B$29)^(1/12)-1</f>
        <v>8.295381143461622E-4</v>
      </c>
      <c r="Q2240" s="158">
        <f>(1+'Parameters &amp; Main Results'!$B$31)^(1/12)-1</f>
        <v>4.0741237836483535E-3</v>
      </c>
      <c r="R2240" s="158">
        <f>(1+'Parameters &amp; Main Results'!$B$33)^(1/12)-1</f>
        <v>0</v>
      </c>
      <c r="S2240" s="158">
        <f>(1+'Parameters &amp; Main Results'!$B$35)^(1/12)-1</f>
        <v>0</v>
      </c>
      <c r="T2240" s="158">
        <f>(1+'Parameters &amp; Main Results'!$B$37)^(1/12)-1</f>
        <v>8.295381143461622E-4</v>
      </c>
      <c r="U2240" s="240">
        <v>0</v>
      </c>
      <c r="V2240" s="240">
        <v>0</v>
      </c>
      <c r="W2240" s="255">
        <f t="shared" ca="1" si="1990"/>
        <v>0</v>
      </c>
      <c r="X2240" s="223">
        <f>MMULT(N2240:T2240,'Parameters &amp; Main Results'!$B$12:$B$18)-'Parameters &amp; Main Results'!$B$22/12+MMULT(U2240:V2240,'Parameters &amp; Main Results'!$B$20:$B$21)</f>
        <v>3.3037006200767609E-3</v>
      </c>
      <c r="Y2240" s="223">
        <f>MMULT(N2240:T2240,'Parameters &amp; Main Results'!$C$12:$C$18)-'Parameters &amp; Main Results'!$C$22/12+MMULT(U2240:V2240,'Parameters &amp; Main Results'!$C$20:$C$21)</f>
        <v>3.7491935102617786E-3</v>
      </c>
      <c r="Z2240" s="17">
        <f t="shared" ca="1" si="1991"/>
        <v>1</v>
      </c>
      <c r="AE2240" s="252">
        <f t="shared" ca="1" si="1987"/>
        <v>0</v>
      </c>
      <c r="AF2240" s="253" t="e">
        <f t="shared" ca="1" si="1988"/>
        <v>#DIV/0!</v>
      </c>
      <c r="AG2240" s="258" t="e">
        <f t="shared" ca="1" si="1989"/>
        <v>#DIV/0!</v>
      </c>
      <c r="AH2240" s="227" t="e">
        <f ca="1">IF(SUM(AG2240:OFFSET(AG2240,(-HoldAggressiveTime-1),0,,))=0,"Defensive","Aggressive")</f>
        <v>#DIV/0!</v>
      </c>
    </row>
    <row r="2241" spans="1:34" ht="13" x14ac:dyDescent="0.15">
      <c r="A2241">
        <f t="shared" si="15"/>
        <v>4</v>
      </c>
      <c r="B2241">
        <f t="shared" si="16"/>
        <v>2057</v>
      </c>
      <c r="C2241" s="70">
        <f t="shared" si="1"/>
        <v>2057.2499999998558</v>
      </c>
      <c r="D2241" s="149">
        <f t="shared" si="383"/>
        <v>57496</v>
      </c>
      <c r="N2241" s="157">
        <f>(1+'Parameters &amp; Main Results'!$B$25)^(1/12)-1</f>
        <v>4.0741237836483535E-3</v>
      </c>
      <c r="O2241" s="157">
        <f>(1+'Parameters &amp; Main Results'!$B$27)^(1/12)-1</f>
        <v>1.2414877164492744E-3</v>
      </c>
      <c r="P2241" s="157">
        <f>(1+'Parameters &amp; Main Results'!$B$29)^(1/12)-1</f>
        <v>8.295381143461622E-4</v>
      </c>
      <c r="Q2241" s="158">
        <f>(1+'Parameters &amp; Main Results'!$B$31)^(1/12)-1</f>
        <v>4.0741237836483535E-3</v>
      </c>
      <c r="R2241" s="158">
        <f>(1+'Parameters &amp; Main Results'!$B$33)^(1/12)-1</f>
        <v>0</v>
      </c>
      <c r="S2241" s="158">
        <f>(1+'Parameters &amp; Main Results'!$B$35)^(1/12)-1</f>
        <v>0</v>
      </c>
      <c r="T2241" s="158">
        <f>(1+'Parameters &amp; Main Results'!$B$37)^(1/12)-1</f>
        <v>8.295381143461622E-4</v>
      </c>
      <c r="U2241" s="240">
        <v>0</v>
      </c>
      <c r="V2241" s="240">
        <v>0</v>
      </c>
      <c r="W2241" s="255">
        <f t="shared" ca="1" si="1990"/>
        <v>0</v>
      </c>
      <c r="X2241" s="223">
        <f>MMULT(N2241:T2241,'Parameters &amp; Main Results'!$B$12:$B$18)-'Parameters &amp; Main Results'!$B$22/12+MMULT(U2241:V2241,'Parameters &amp; Main Results'!$B$20:$B$21)</f>
        <v>3.3037006200767609E-3</v>
      </c>
      <c r="Y2241" s="223">
        <f>MMULT(N2241:T2241,'Parameters &amp; Main Results'!$C$12:$C$18)-'Parameters &amp; Main Results'!$C$22/12+MMULT(U2241:V2241,'Parameters &amp; Main Results'!$C$20:$C$21)</f>
        <v>3.7491935102617786E-3</v>
      </c>
      <c r="Z2241" s="17">
        <f t="shared" ca="1" si="1991"/>
        <v>1</v>
      </c>
      <c r="AE2241" s="252">
        <f t="shared" ca="1" si="1987"/>
        <v>0</v>
      </c>
      <c r="AF2241" s="253" t="e">
        <f t="shared" ca="1" si="1988"/>
        <v>#DIV/0!</v>
      </c>
      <c r="AG2241" s="258" t="e">
        <f t="shared" ca="1" si="1989"/>
        <v>#DIV/0!</v>
      </c>
      <c r="AH2241" s="227" t="e">
        <f ca="1">IF(SUM(AG2241:OFFSET(AG2241,(-HoldAggressiveTime-1),0,,))=0,"Defensive","Aggressive")</f>
        <v>#DIV/0!</v>
      </c>
    </row>
    <row r="2242" spans="1:34" ht="13" x14ac:dyDescent="0.15">
      <c r="A2242">
        <f t="shared" si="15"/>
        <v>5</v>
      </c>
      <c r="B2242">
        <f t="shared" si="16"/>
        <v>2057</v>
      </c>
      <c r="C2242" s="70">
        <f t="shared" si="1"/>
        <v>2057.3333333331893</v>
      </c>
      <c r="D2242" s="149">
        <f t="shared" si="383"/>
        <v>57526</v>
      </c>
      <c r="N2242" s="157">
        <f>(1+'Parameters &amp; Main Results'!$B$25)^(1/12)-1</f>
        <v>4.0741237836483535E-3</v>
      </c>
      <c r="O2242" s="157">
        <f>(1+'Parameters &amp; Main Results'!$B$27)^(1/12)-1</f>
        <v>1.2414877164492744E-3</v>
      </c>
      <c r="P2242" s="157">
        <f>(1+'Parameters &amp; Main Results'!$B$29)^(1/12)-1</f>
        <v>8.295381143461622E-4</v>
      </c>
      <c r="Q2242" s="158">
        <f>(1+'Parameters &amp; Main Results'!$B$31)^(1/12)-1</f>
        <v>4.0741237836483535E-3</v>
      </c>
      <c r="R2242" s="158">
        <f>(1+'Parameters &amp; Main Results'!$B$33)^(1/12)-1</f>
        <v>0</v>
      </c>
      <c r="S2242" s="158">
        <f>(1+'Parameters &amp; Main Results'!$B$35)^(1/12)-1</f>
        <v>0</v>
      </c>
      <c r="T2242" s="158">
        <f>(1+'Parameters &amp; Main Results'!$B$37)^(1/12)-1</f>
        <v>8.295381143461622E-4</v>
      </c>
      <c r="U2242" s="240">
        <v>0</v>
      </c>
      <c r="V2242" s="240">
        <v>0</v>
      </c>
      <c r="W2242" s="255">
        <f t="shared" ca="1" si="1990"/>
        <v>0</v>
      </c>
      <c r="X2242" s="223">
        <f>MMULT(N2242:T2242,'Parameters &amp; Main Results'!$B$12:$B$18)-'Parameters &amp; Main Results'!$B$22/12+MMULT(U2242:V2242,'Parameters &amp; Main Results'!$B$20:$B$21)</f>
        <v>3.3037006200767609E-3</v>
      </c>
      <c r="Y2242" s="223">
        <f>MMULT(N2242:T2242,'Parameters &amp; Main Results'!$C$12:$C$18)-'Parameters &amp; Main Results'!$C$22/12+MMULT(U2242:V2242,'Parameters &amp; Main Results'!$C$20:$C$21)</f>
        <v>3.7491935102617786E-3</v>
      </c>
      <c r="Z2242" s="17">
        <f t="shared" ca="1" si="1991"/>
        <v>1</v>
      </c>
      <c r="AE2242" s="252">
        <f t="shared" ca="1" si="1987"/>
        <v>0</v>
      </c>
      <c r="AF2242" s="253" t="e">
        <f t="shared" ca="1" si="1988"/>
        <v>#DIV/0!</v>
      </c>
      <c r="AG2242" s="258" t="e">
        <f t="shared" ca="1" si="1989"/>
        <v>#DIV/0!</v>
      </c>
      <c r="AH2242" s="227" t="e">
        <f ca="1">IF(SUM(AG2242:OFFSET(AG2242,(-HoldAggressiveTime-1),0,,))=0,"Defensive","Aggressive")</f>
        <v>#DIV/0!</v>
      </c>
    </row>
    <row r="2243" spans="1:34" ht="13" x14ac:dyDescent="0.15">
      <c r="A2243">
        <f t="shared" si="15"/>
        <v>6</v>
      </c>
      <c r="B2243">
        <f t="shared" si="16"/>
        <v>2057</v>
      </c>
      <c r="C2243" s="70">
        <f t="shared" si="1"/>
        <v>2057.4166666665228</v>
      </c>
      <c r="D2243" s="149">
        <f t="shared" si="383"/>
        <v>57557</v>
      </c>
      <c r="N2243" s="157">
        <f>(1+'Parameters &amp; Main Results'!$B$25)^(1/12)-1</f>
        <v>4.0741237836483535E-3</v>
      </c>
      <c r="O2243" s="157">
        <f>(1+'Parameters &amp; Main Results'!$B$27)^(1/12)-1</f>
        <v>1.2414877164492744E-3</v>
      </c>
      <c r="P2243" s="157">
        <f>(1+'Parameters &amp; Main Results'!$B$29)^(1/12)-1</f>
        <v>8.295381143461622E-4</v>
      </c>
      <c r="Q2243" s="158">
        <f>(1+'Parameters &amp; Main Results'!$B$31)^(1/12)-1</f>
        <v>4.0741237836483535E-3</v>
      </c>
      <c r="R2243" s="158">
        <f>(1+'Parameters &amp; Main Results'!$B$33)^(1/12)-1</f>
        <v>0</v>
      </c>
      <c r="S2243" s="158">
        <f>(1+'Parameters &amp; Main Results'!$B$35)^(1/12)-1</f>
        <v>0</v>
      </c>
      <c r="T2243" s="158">
        <f>(1+'Parameters &amp; Main Results'!$B$37)^(1/12)-1</f>
        <v>8.295381143461622E-4</v>
      </c>
      <c r="U2243" s="240">
        <v>0</v>
      </c>
      <c r="V2243" s="240">
        <v>0</v>
      </c>
      <c r="W2243" s="255">
        <f t="shared" ca="1" si="1990"/>
        <v>0</v>
      </c>
      <c r="X2243" s="223">
        <f>MMULT(N2243:T2243,'Parameters &amp; Main Results'!$B$12:$B$18)-'Parameters &amp; Main Results'!$B$22/12+MMULT(U2243:V2243,'Parameters &amp; Main Results'!$B$20:$B$21)</f>
        <v>3.3037006200767609E-3</v>
      </c>
      <c r="Y2243" s="223">
        <f>MMULT(N2243:T2243,'Parameters &amp; Main Results'!$C$12:$C$18)-'Parameters &amp; Main Results'!$C$22/12+MMULT(U2243:V2243,'Parameters &amp; Main Results'!$C$20:$C$21)</f>
        <v>3.7491935102617786E-3</v>
      </c>
      <c r="Z2243" s="17">
        <f t="shared" ca="1" si="1991"/>
        <v>1</v>
      </c>
      <c r="AE2243" s="252">
        <f t="shared" ca="1" si="1987"/>
        <v>0</v>
      </c>
      <c r="AF2243" s="253" t="e">
        <f t="shared" ca="1" si="1988"/>
        <v>#DIV/0!</v>
      </c>
      <c r="AG2243" s="258" t="e">
        <f t="shared" ca="1" si="1989"/>
        <v>#DIV/0!</v>
      </c>
      <c r="AH2243" s="227" t="e">
        <f ca="1">IF(SUM(AG2243:OFFSET(AG2243,(-HoldAggressiveTime-1),0,,))=0,"Defensive","Aggressive")</f>
        <v>#DIV/0!</v>
      </c>
    </row>
    <row r="2244" spans="1:34" ht="13" x14ac:dyDescent="0.15">
      <c r="A2244">
        <f t="shared" si="15"/>
        <v>7</v>
      </c>
      <c r="B2244">
        <f t="shared" si="16"/>
        <v>2057</v>
      </c>
      <c r="C2244" s="70">
        <f t="shared" si="1"/>
        <v>2057.4999999998563</v>
      </c>
      <c r="D2244" s="149">
        <f t="shared" si="383"/>
        <v>57588</v>
      </c>
      <c r="N2244" s="157">
        <f>(1+'Parameters &amp; Main Results'!$B$25)^(1/12)-1</f>
        <v>4.0741237836483535E-3</v>
      </c>
      <c r="O2244" s="157">
        <f>(1+'Parameters &amp; Main Results'!$B$27)^(1/12)-1</f>
        <v>1.2414877164492744E-3</v>
      </c>
      <c r="P2244" s="157">
        <f>(1+'Parameters &amp; Main Results'!$B$29)^(1/12)-1</f>
        <v>8.295381143461622E-4</v>
      </c>
      <c r="Q2244" s="158">
        <f>(1+'Parameters &amp; Main Results'!$B$31)^(1/12)-1</f>
        <v>4.0741237836483535E-3</v>
      </c>
      <c r="R2244" s="158">
        <f>(1+'Parameters &amp; Main Results'!$B$33)^(1/12)-1</f>
        <v>0</v>
      </c>
      <c r="S2244" s="158">
        <f>(1+'Parameters &amp; Main Results'!$B$35)^(1/12)-1</f>
        <v>0</v>
      </c>
      <c r="T2244" s="158">
        <f>(1+'Parameters &amp; Main Results'!$B$37)^(1/12)-1</f>
        <v>8.295381143461622E-4</v>
      </c>
      <c r="U2244" s="240">
        <v>0</v>
      </c>
      <c r="V2244" s="240">
        <v>0</v>
      </c>
      <c r="W2244" s="255">
        <f t="shared" ca="1" si="1990"/>
        <v>0</v>
      </c>
      <c r="X2244" s="223">
        <f>MMULT(N2244:T2244,'Parameters &amp; Main Results'!$B$12:$B$18)-'Parameters &amp; Main Results'!$B$22/12+MMULT(U2244:V2244,'Parameters &amp; Main Results'!$B$20:$B$21)</f>
        <v>3.3037006200767609E-3</v>
      </c>
      <c r="Y2244" s="223">
        <f>MMULT(N2244:T2244,'Parameters &amp; Main Results'!$C$12:$C$18)-'Parameters &amp; Main Results'!$C$22/12+MMULT(U2244:V2244,'Parameters &amp; Main Results'!$C$20:$C$21)</f>
        <v>3.7491935102617786E-3</v>
      </c>
      <c r="Z2244" s="17">
        <f t="shared" ca="1" si="1991"/>
        <v>1</v>
      </c>
      <c r="AE2244" s="252">
        <f t="shared" ca="1" si="1987"/>
        <v>0</v>
      </c>
      <c r="AF2244" s="253" t="e">
        <f t="shared" ca="1" si="1988"/>
        <v>#DIV/0!</v>
      </c>
      <c r="AG2244" s="258" t="e">
        <f t="shared" ca="1" si="1989"/>
        <v>#DIV/0!</v>
      </c>
      <c r="AH2244" s="227" t="e">
        <f ca="1">IF(SUM(AG2244:OFFSET(AG2244,(-HoldAggressiveTime-1),0,,))=0,"Defensive","Aggressive")</f>
        <v>#DIV/0!</v>
      </c>
    </row>
    <row r="2245" spans="1:34" ht="13" x14ac:dyDescent="0.15">
      <c r="A2245">
        <f t="shared" si="15"/>
        <v>8</v>
      </c>
      <c r="B2245">
        <f t="shared" si="16"/>
        <v>2057</v>
      </c>
      <c r="C2245" s="70">
        <f t="shared" si="1"/>
        <v>2057.5833333331898</v>
      </c>
      <c r="D2245" s="149">
        <f t="shared" si="383"/>
        <v>57618</v>
      </c>
      <c r="N2245" s="157">
        <f>(1+'Parameters &amp; Main Results'!$B$25)^(1/12)-1</f>
        <v>4.0741237836483535E-3</v>
      </c>
      <c r="O2245" s="157">
        <f>(1+'Parameters &amp; Main Results'!$B$27)^(1/12)-1</f>
        <v>1.2414877164492744E-3</v>
      </c>
      <c r="P2245" s="157">
        <f>(1+'Parameters &amp; Main Results'!$B$29)^(1/12)-1</f>
        <v>8.295381143461622E-4</v>
      </c>
      <c r="Q2245" s="158">
        <f>(1+'Parameters &amp; Main Results'!$B$31)^(1/12)-1</f>
        <v>4.0741237836483535E-3</v>
      </c>
      <c r="R2245" s="158">
        <f>(1+'Parameters &amp; Main Results'!$B$33)^(1/12)-1</f>
        <v>0</v>
      </c>
      <c r="S2245" s="158">
        <f>(1+'Parameters &amp; Main Results'!$B$35)^(1/12)-1</f>
        <v>0</v>
      </c>
      <c r="T2245" s="158">
        <f>(1+'Parameters &amp; Main Results'!$B$37)^(1/12)-1</f>
        <v>8.295381143461622E-4</v>
      </c>
      <c r="U2245" s="240">
        <v>0</v>
      </c>
      <c r="V2245" s="240">
        <v>0</v>
      </c>
      <c r="W2245" s="255">
        <f t="shared" ca="1" si="1990"/>
        <v>0</v>
      </c>
      <c r="X2245" s="223">
        <f>MMULT(N2245:T2245,'Parameters &amp; Main Results'!$B$12:$B$18)-'Parameters &amp; Main Results'!$B$22/12+MMULT(U2245:V2245,'Parameters &amp; Main Results'!$B$20:$B$21)</f>
        <v>3.3037006200767609E-3</v>
      </c>
      <c r="Y2245" s="223">
        <f>MMULT(N2245:T2245,'Parameters &amp; Main Results'!$C$12:$C$18)-'Parameters &amp; Main Results'!$C$22/12+MMULT(U2245:V2245,'Parameters &amp; Main Results'!$C$20:$C$21)</f>
        <v>3.7491935102617786E-3</v>
      </c>
      <c r="Z2245" s="17">
        <f t="shared" ca="1" si="1991"/>
        <v>1</v>
      </c>
      <c r="AE2245" s="252">
        <f t="shared" ca="1" si="1987"/>
        <v>0</v>
      </c>
      <c r="AF2245" s="253" t="e">
        <f t="shared" ca="1" si="1988"/>
        <v>#DIV/0!</v>
      </c>
      <c r="AG2245" s="258" t="e">
        <f t="shared" ca="1" si="1989"/>
        <v>#DIV/0!</v>
      </c>
      <c r="AH2245" s="227" t="e">
        <f ca="1">IF(SUM(AG2245:OFFSET(AG2245,(-HoldAggressiveTime-1),0,,))=0,"Defensive","Aggressive")</f>
        <v>#DIV/0!</v>
      </c>
    </row>
    <row r="2246" spans="1:34" ht="13" x14ac:dyDescent="0.15">
      <c r="A2246">
        <f t="shared" si="15"/>
        <v>9</v>
      </c>
      <c r="B2246">
        <f t="shared" si="16"/>
        <v>2057</v>
      </c>
      <c r="C2246" s="70">
        <f t="shared" si="1"/>
        <v>2057.6666666665233</v>
      </c>
      <c r="D2246" s="149">
        <f t="shared" si="383"/>
        <v>57649</v>
      </c>
      <c r="N2246" s="157">
        <f>(1+'Parameters &amp; Main Results'!$B$25)^(1/12)-1</f>
        <v>4.0741237836483535E-3</v>
      </c>
      <c r="O2246" s="157">
        <f>(1+'Parameters &amp; Main Results'!$B$27)^(1/12)-1</f>
        <v>1.2414877164492744E-3</v>
      </c>
      <c r="P2246" s="157">
        <f>(1+'Parameters &amp; Main Results'!$B$29)^(1/12)-1</f>
        <v>8.295381143461622E-4</v>
      </c>
      <c r="Q2246" s="158">
        <f>(1+'Parameters &amp; Main Results'!$B$31)^(1/12)-1</f>
        <v>4.0741237836483535E-3</v>
      </c>
      <c r="R2246" s="158">
        <f>(1+'Parameters &amp; Main Results'!$B$33)^(1/12)-1</f>
        <v>0</v>
      </c>
      <c r="S2246" s="158">
        <f>(1+'Parameters &amp; Main Results'!$B$35)^(1/12)-1</f>
        <v>0</v>
      </c>
      <c r="T2246" s="158">
        <f>(1+'Parameters &amp; Main Results'!$B$37)^(1/12)-1</f>
        <v>8.295381143461622E-4</v>
      </c>
      <c r="U2246" s="240">
        <v>0</v>
      </c>
      <c r="V2246" s="240">
        <v>0</v>
      </c>
      <c r="W2246" s="255">
        <f t="shared" ca="1" si="1990"/>
        <v>0</v>
      </c>
      <c r="X2246" s="223">
        <f>MMULT(N2246:T2246,'Parameters &amp; Main Results'!$B$12:$B$18)-'Parameters &amp; Main Results'!$B$22/12+MMULT(U2246:V2246,'Parameters &amp; Main Results'!$B$20:$B$21)</f>
        <v>3.3037006200767609E-3</v>
      </c>
      <c r="Y2246" s="223">
        <f>MMULT(N2246:T2246,'Parameters &amp; Main Results'!$C$12:$C$18)-'Parameters &amp; Main Results'!$C$22/12+MMULT(U2246:V2246,'Parameters &amp; Main Results'!$C$20:$C$21)</f>
        <v>3.7491935102617786E-3</v>
      </c>
      <c r="Z2246" s="17">
        <f t="shared" ca="1" si="1991"/>
        <v>1</v>
      </c>
      <c r="AE2246" s="252">
        <f t="shared" ca="1" si="1987"/>
        <v>0</v>
      </c>
      <c r="AF2246" s="253" t="e">
        <f t="shared" ca="1" si="1988"/>
        <v>#DIV/0!</v>
      </c>
      <c r="AG2246" s="258" t="e">
        <f t="shared" ca="1" si="1989"/>
        <v>#DIV/0!</v>
      </c>
      <c r="AH2246" s="227" t="e">
        <f ca="1">IF(SUM(AG2246:OFFSET(AG2246,(-HoldAggressiveTime-1),0,,))=0,"Defensive","Aggressive")</f>
        <v>#DIV/0!</v>
      </c>
    </row>
    <row r="2247" spans="1:34" ht="13" x14ac:dyDescent="0.15">
      <c r="A2247">
        <f t="shared" si="15"/>
        <v>10</v>
      </c>
      <c r="B2247">
        <f t="shared" si="16"/>
        <v>2057</v>
      </c>
      <c r="C2247" s="70">
        <f t="shared" si="1"/>
        <v>2057.7499999998568</v>
      </c>
      <c r="D2247" s="149">
        <f t="shared" si="383"/>
        <v>57679</v>
      </c>
      <c r="N2247" s="157">
        <f>(1+'Parameters &amp; Main Results'!$B$25)^(1/12)-1</f>
        <v>4.0741237836483535E-3</v>
      </c>
      <c r="O2247" s="157">
        <f>(1+'Parameters &amp; Main Results'!$B$27)^(1/12)-1</f>
        <v>1.2414877164492744E-3</v>
      </c>
      <c r="P2247" s="157">
        <f>(1+'Parameters &amp; Main Results'!$B$29)^(1/12)-1</f>
        <v>8.295381143461622E-4</v>
      </c>
      <c r="Q2247" s="158">
        <f>(1+'Parameters &amp; Main Results'!$B$31)^(1/12)-1</f>
        <v>4.0741237836483535E-3</v>
      </c>
      <c r="R2247" s="158">
        <f>(1+'Parameters &amp; Main Results'!$B$33)^(1/12)-1</f>
        <v>0</v>
      </c>
      <c r="S2247" s="158">
        <f>(1+'Parameters &amp; Main Results'!$B$35)^(1/12)-1</f>
        <v>0</v>
      </c>
      <c r="T2247" s="158">
        <f>(1+'Parameters &amp; Main Results'!$B$37)^(1/12)-1</f>
        <v>8.295381143461622E-4</v>
      </c>
      <c r="U2247" s="240">
        <v>0</v>
      </c>
      <c r="V2247" s="240">
        <v>0</v>
      </c>
      <c r="W2247" s="255">
        <f t="shared" ca="1" si="1990"/>
        <v>0</v>
      </c>
      <c r="X2247" s="223">
        <f>MMULT(N2247:T2247,'Parameters &amp; Main Results'!$B$12:$B$18)-'Parameters &amp; Main Results'!$B$22/12+MMULT(U2247:V2247,'Parameters &amp; Main Results'!$B$20:$B$21)</f>
        <v>3.3037006200767609E-3</v>
      </c>
      <c r="Y2247" s="223">
        <f>MMULT(N2247:T2247,'Parameters &amp; Main Results'!$C$12:$C$18)-'Parameters &amp; Main Results'!$C$22/12+MMULT(U2247:V2247,'Parameters &amp; Main Results'!$C$20:$C$21)</f>
        <v>3.7491935102617786E-3</v>
      </c>
      <c r="Z2247" s="17">
        <f t="shared" ca="1" si="1991"/>
        <v>1</v>
      </c>
      <c r="AE2247" s="252">
        <f t="shared" ca="1" si="1987"/>
        <v>0</v>
      </c>
      <c r="AF2247" s="253" t="e">
        <f t="shared" ca="1" si="1988"/>
        <v>#DIV/0!</v>
      </c>
      <c r="AG2247" s="258" t="e">
        <f t="shared" ca="1" si="1989"/>
        <v>#DIV/0!</v>
      </c>
      <c r="AH2247" s="227" t="e">
        <f ca="1">IF(SUM(AG2247:OFFSET(AG2247,(-HoldAggressiveTime-1),0,,))=0,"Defensive","Aggressive")</f>
        <v>#DIV/0!</v>
      </c>
    </row>
    <row r="2248" spans="1:34" ht="13" x14ac:dyDescent="0.15">
      <c r="A2248">
        <f t="shared" si="15"/>
        <v>11</v>
      </c>
      <c r="B2248">
        <f t="shared" si="16"/>
        <v>2057</v>
      </c>
      <c r="C2248" s="70">
        <f t="shared" si="1"/>
        <v>2057.8333333331902</v>
      </c>
      <c r="D2248" s="149">
        <f t="shared" si="383"/>
        <v>57710</v>
      </c>
      <c r="N2248" s="157">
        <f>(1+'Parameters &amp; Main Results'!$B$25)^(1/12)-1</f>
        <v>4.0741237836483535E-3</v>
      </c>
      <c r="O2248" s="157">
        <f>(1+'Parameters &amp; Main Results'!$B$27)^(1/12)-1</f>
        <v>1.2414877164492744E-3</v>
      </c>
      <c r="P2248" s="157">
        <f>(1+'Parameters &amp; Main Results'!$B$29)^(1/12)-1</f>
        <v>8.295381143461622E-4</v>
      </c>
      <c r="Q2248" s="158">
        <f>(1+'Parameters &amp; Main Results'!$B$31)^(1/12)-1</f>
        <v>4.0741237836483535E-3</v>
      </c>
      <c r="R2248" s="158">
        <f>(1+'Parameters &amp; Main Results'!$B$33)^(1/12)-1</f>
        <v>0</v>
      </c>
      <c r="S2248" s="158">
        <f>(1+'Parameters &amp; Main Results'!$B$35)^(1/12)-1</f>
        <v>0</v>
      </c>
      <c r="T2248" s="158">
        <f>(1+'Parameters &amp; Main Results'!$B$37)^(1/12)-1</f>
        <v>8.295381143461622E-4</v>
      </c>
      <c r="U2248" s="240">
        <v>0</v>
      </c>
      <c r="V2248" s="240">
        <v>0</v>
      </c>
      <c r="W2248" s="255">
        <f t="shared" ca="1" si="1990"/>
        <v>0</v>
      </c>
      <c r="X2248" s="223">
        <f>MMULT(N2248:T2248,'Parameters &amp; Main Results'!$B$12:$B$18)-'Parameters &amp; Main Results'!$B$22/12+MMULT(U2248:V2248,'Parameters &amp; Main Results'!$B$20:$B$21)</f>
        <v>3.3037006200767609E-3</v>
      </c>
      <c r="Y2248" s="223">
        <f>MMULT(N2248:T2248,'Parameters &amp; Main Results'!$C$12:$C$18)-'Parameters &amp; Main Results'!$C$22/12+MMULT(U2248:V2248,'Parameters &amp; Main Results'!$C$20:$C$21)</f>
        <v>3.7491935102617786E-3</v>
      </c>
      <c r="Z2248" s="17">
        <f t="shared" ca="1" si="1991"/>
        <v>1</v>
      </c>
      <c r="AE2248" s="252">
        <f t="shared" ca="1" si="1987"/>
        <v>0</v>
      </c>
      <c r="AF2248" s="253" t="e">
        <f t="shared" ca="1" si="1988"/>
        <v>#DIV/0!</v>
      </c>
      <c r="AG2248" s="258" t="e">
        <f t="shared" ca="1" si="1989"/>
        <v>#DIV/0!</v>
      </c>
      <c r="AH2248" s="227" t="e">
        <f ca="1">IF(SUM(AG2248:OFFSET(AG2248,(-HoldAggressiveTime-1),0,,))=0,"Defensive","Aggressive")</f>
        <v>#DIV/0!</v>
      </c>
    </row>
    <row r="2249" spans="1:34" ht="13" x14ac:dyDescent="0.15">
      <c r="A2249">
        <f t="shared" si="15"/>
        <v>12</v>
      </c>
      <c r="B2249">
        <f t="shared" si="16"/>
        <v>2057</v>
      </c>
      <c r="C2249" s="70">
        <f t="shared" si="1"/>
        <v>2057.9166666665237</v>
      </c>
      <c r="D2249" s="149">
        <f t="shared" si="383"/>
        <v>57741</v>
      </c>
      <c r="N2249" s="157">
        <f>(1+'Parameters &amp; Main Results'!$B$25)^(1/12)-1</f>
        <v>4.0741237836483535E-3</v>
      </c>
      <c r="O2249" s="157">
        <f>(1+'Parameters &amp; Main Results'!$B$27)^(1/12)-1</f>
        <v>1.2414877164492744E-3</v>
      </c>
      <c r="P2249" s="157">
        <f>(1+'Parameters &amp; Main Results'!$B$29)^(1/12)-1</f>
        <v>8.295381143461622E-4</v>
      </c>
      <c r="Q2249" s="158">
        <f>(1+'Parameters &amp; Main Results'!$B$31)^(1/12)-1</f>
        <v>4.0741237836483535E-3</v>
      </c>
      <c r="R2249" s="158">
        <f>(1+'Parameters &amp; Main Results'!$B$33)^(1/12)-1</f>
        <v>0</v>
      </c>
      <c r="S2249" s="158">
        <f>(1+'Parameters &amp; Main Results'!$B$35)^(1/12)-1</f>
        <v>0</v>
      </c>
      <c r="T2249" s="158">
        <f>(1+'Parameters &amp; Main Results'!$B$37)^(1/12)-1</f>
        <v>8.295381143461622E-4</v>
      </c>
      <c r="U2249" s="240">
        <v>0</v>
      </c>
      <c r="V2249" s="240">
        <v>0</v>
      </c>
      <c r="W2249" s="255">
        <f t="shared" ca="1" si="1990"/>
        <v>0</v>
      </c>
      <c r="X2249" s="223">
        <f>MMULT(N2249:T2249,'Parameters &amp; Main Results'!$B$12:$B$18)-'Parameters &amp; Main Results'!$B$22/12+MMULT(U2249:V2249,'Parameters &amp; Main Results'!$B$20:$B$21)</f>
        <v>3.3037006200767609E-3</v>
      </c>
      <c r="Y2249" s="223">
        <f>MMULT(N2249:T2249,'Parameters &amp; Main Results'!$C$12:$C$18)-'Parameters &amp; Main Results'!$C$22/12+MMULT(U2249:V2249,'Parameters &amp; Main Results'!$C$20:$C$21)</f>
        <v>3.7491935102617786E-3</v>
      </c>
      <c r="Z2249" s="17">
        <f t="shared" ca="1" si="1991"/>
        <v>1</v>
      </c>
      <c r="AE2249" s="252">
        <f t="shared" ca="1" si="1987"/>
        <v>0</v>
      </c>
      <c r="AF2249" s="253" t="e">
        <f t="shared" ca="1" si="1988"/>
        <v>#DIV/0!</v>
      </c>
      <c r="AG2249" s="258" t="e">
        <f t="shared" ca="1" si="1989"/>
        <v>#DIV/0!</v>
      </c>
      <c r="AH2249" s="227" t="e">
        <f ca="1">IF(SUM(AG2249:OFFSET(AG2249,(-HoldAggressiveTime-1),0,,))=0,"Defensive","Aggressive")</f>
        <v>#DIV/0!</v>
      </c>
    </row>
    <row r="2250" spans="1:34" ht="13" x14ac:dyDescent="0.15">
      <c r="A2250">
        <f t="shared" si="15"/>
        <v>1</v>
      </c>
      <c r="B2250">
        <f t="shared" si="16"/>
        <v>2058</v>
      </c>
      <c r="C2250" s="70">
        <f t="shared" si="1"/>
        <v>2057.9999999998572</v>
      </c>
      <c r="D2250" s="149">
        <f t="shared" si="383"/>
        <v>57769</v>
      </c>
      <c r="N2250" s="157">
        <f>(1+'Parameters &amp; Main Results'!$B$25)^(1/12)-1</f>
        <v>4.0741237836483535E-3</v>
      </c>
      <c r="O2250" s="157">
        <f>(1+'Parameters &amp; Main Results'!$B$27)^(1/12)-1</f>
        <v>1.2414877164492744E-3</v>
      </c>
      <c r="P2250" s="157">
        <f>(1+'Parameters &amp; Main Results'!$B$29)^(1/12)-1</f>
        <v>8.295381143461622E-4</v>
      </c>
      <c r="Q2250" s="158">
        <f>(1+'Parameters &amp; Main Results'!$B$31)^(1/12)-1</f>
        <v>4.0741237836483535E-3</v>
      </c>
      <c r="R2250" s="158">
        <f>(1+'Parameters &amp; Main Results'!$B$33)^(1/12)-1</f>
        <v>0</v>
      </c>
      <c r="S2250" s="158">
        <f>(1+'Parameters &amp; Main Results'!$B$35)^(1/12)-1</f>
        <v>0</v>
      </c>
      <c r="T2250" s="158">
        <f>(1+'Parameters &amp; Main Results'!$B$37)^(1/12)-1</f>
        <v>8.295381143461622E-4</v>
      </c>
      <c r="U2250" s="240">
        <v>0</v>
      </c>
      <c r="V2250" s="240">
        <v>0</v>
      </c>
      <c r="W2250" s="255">
        <f t="shared" ca="1" si="1990"/>
        <v>0</v>
      </c>
      <c r="X2250" s="223">
        <f>MMULT(N2250:T2250,'Parameters &amp; Main Results'!$B$12:$B$18)-'Parameters &amp; Main Results'!$B$22/12+MMULT(U2250:V2250,'Parameters &amp; Main Results'!$B$20:$B$21)</f>
        <v>3.3037006200767609E-3</v>
      </c>
      <c r="Y2250" s="223">
        <f>MMULT(N2250:T2250,'Parameters &amp; Main Results'!$C$12:$C$18)-'Parameters &amp; Main Results'!$C$22/12+MMULT(U2250:V2250,'Parameters &amp; Main Results'!$C$20:$C$21)</f>
        <v>3.7491935102617786E-3</v>
      </c>
      <c r="Z2250" s="17">
        <f t="shared" ca="1" si="1991"/>
        <v>1</v>
      </c>
      <c r="AE2250" s="252">
        <f t="shared" ca="1" si="1987"/>
        <v>0</v>
      </c>
      <c r="AF2250" s="253" t="e">
        <f t="shared" ca="1" si="1988"/>
        <v>#DIV/0!</v>
      </c>
      <c r="AG2250" s="258" t="e">
        <f t="shared" ca="1" si="1989"/>
        <v>#DIV/0!</v>
      </c>
      <c r="AH2250" s="227" t="e">
        <f ca="1">IF(SUM(AG2250:OFFSET(AG2250,(-HoldAggressiveTime-1),0,,))=0,"Defensive","Aggressive")</f>
        <v>#DIV/0!</v>
      </c>
    </row>
    <row r="2251" spans="1:34" ht="13" x14ac:dyDescent="0.15">
      <c r="A2251">
        <f t="shared" si="15"/>
        <v>2</v>
      </c>
      <c r="B2251">
        <f t="shared" si="16"/>
        <v>2058</v>
      </c>
      <c r="C2251" s="70">
        <f t="shared" si="1"/>
        <v>2058.0833333331907</v>
      </c>
      <c r="D2251" s="149">
        <f t="shared" si="383"/>
        <v>57800</v>
      </c>
      <c r="N2251" s="157">
        <f>(1+'Parameters &amp; Main Results'!$B$25)^(1/12)-1</f>
        <v>4.0741237836483535E-3</v>
      </c>
      <c r="O2251" s="157">
        <f>(1+'Parameters &amp; Main Results'!$B$27)^(1/12)-1</f>
        <v>1.2414877164492744E-3</v>
      </c>
      <c r="P2251" s="157">
        <f>(1+'Parameters &amp; Main Results'!$B$29)^(1/12)-1</f>
        <v>8.295381143461622E-4</v>
      </c>
      <c r="Q2251" s="158">
        <f>(1+'Parameters &amp; Main Results'!$B$31)^(1/12)-1</f>
        <v>4.0741237836483535E-3</v>
      </c>
      <c r="R2251" s="158">
        <f>(1+'Parameters &amp; Main Results'!$B$33)^(1/12)-1</f>
        <v>0</v>
      </c>
      <c r="S2251" s="158">
        <f>(1+'Parameters &amp; Main Results'!$B$35)^(1/12)-1</f>
        <v>0</v>
      </c>
      <c r="T2251" s="158">
        <f>(1+'Parameters &amp; Main Results'!$B$37)^(1/12)-1</f>
        <v>8.295381143461622E-4</v>
      </c>
      <c r="U2251" s="240">
        <v>0</v>
      </c>
      <c r="V2251" s="240">
        <v>0</v>
      </c>
      <c r="W2251" s="255">
        <f t="shared" ca="1" si="1990"/>
        <v>0</v>
      </c>
      <c r="X2251" s="223">
        <f>MMULT(N2251:T2251,'Parameters &amp; Main Results'!$B$12:$B$18)-'Parameters &amp; Main Results'!$B$22/12+MMULT(U2251:V2251,'Parameters &amp; Main Results'!$B$20:$B$21)</f>
        <v>3.3037006200767609E-3</v>
      </c>
      <c r="Y2251" s="223">
        <f>MMULT(N2251:T2251,'Parameters &amp; Main Results'!$C$12:$C$18)-'Parameters &amp; Main Results'!$C$22/12+MMULT(U2251:V2251,'Parameters &amp; Main Results'!$C$20:$C$21)</f>
        <v>3.7491935102617786E-3</v>
      </c>
      <c r="Z2251" s="17">
        <f t="shared" ca="1" si="1991"/>
        <v>1</v>
      </c>
      <c r="AE2251" s="252">
        <f t="shared" ca="1" si="1987"/>
        <v>0</v>
      </c>
      <c r="AF2251" s="253" t="e">
        <f t="shared" ca="1" si="1988"/>
        <v>#DIV/0!</v>
      </c>
      <c r="AG2251" s="258" t="e">
        <f t="shared" ca="1" si="1989"/>
        <v>#DIV/0!</v>
      </c>
      <c r="AH2251" s="227" t="e">
        <f ca="1">IF(SUM(AG2251:OFFSET(AG2251,(-HoldAggressiveTime-1),0,,))=0,"Defensive","Aggressive")</f>
        <v>#DIV/0!</v>
      </c>
    </row>
    <row r="2252" spans="1:34" ht="13" x14ac:dyDescent="0.15">
      <c r="A2252">
        <f t="shared" si="15"/>
        <v>3</v>
      </c>
      <c r="B2252">
        <f t="shared" si="16"/>
        <v>2058</v>
      </c>
      <c r="C2252" s="70">
        <f t="shared" si="1"/>
        <v>2058.1666666665242</v>
      </c>
      <c r="D2252" s="149">
        <f t="shared" si="383"/>
        <v>57830</v>
      </c>
      <c r="N2252" s="157">
        <f>(1+'Parameters &amp; Main Results'!$B$25)^(1/12)-1</f>
        <v>4.0741237836483535E-3</v>
      </c>
      <c r="O2252" s="157">
        <f>(1+'Parameters &amp; Main Results'!$B$27)^(1/12)-1</f>
        <v>1.2414877164492744E-3</v>
      </c>
      <c r="P2252" s="157">
        <f>(1+'Parameters &amp; Main Results'!$B$29)^(1/12)-1</f>
        <v>8.295381143461622E-4</v>
      </c>
      <c r="Q2252" s="158">
        <f>(1+'Parameters &amp; Main Results'!$B$31)^(1/12)-1</f>
        <v>4.0741237836483535E-3</v>
      </c>
      <c r="R2252" s="158">
        <f>(1+'Parameters &amp; Main Results'!$B$33)^(1/12)-1</f>
        <v>0</v>
      </c>
      <c r="S2252" s="158">
        <f>(1+'Parameters &amp; Main Results'!$B$35)^(1/12)-1</f>
        <v>0</v>
      </c>
      <c r="T2252" s="158">
        <f>(1+'Parameters &amp; Main Results'!$B$37)^(1/12)-1</f>
        <v>8.295381143461622E-4</v>
      </c>
      <c r="U2252" s="240">
        <v>0</v>
      </c>
      <c r="V2252" s="240">
        <v>0</v>
      </c>
      <c r="W2252" s="255">
        <f t="shared" ca="1" si="1990"/>
        <v>0</v>
      </c>
      <c r="X2252" s="223">
        <f>MMULT(N2252:T2252,'Parameters &amp; Main Results'!$B$12:$B$18)-'Parameters &amp; Main Results'!$B$22/12+MMULT(U2252:V2252,'Parameters &amp; Main Results'!$B$20:$B$21)</f>
        <v>3.3037006200767609E-3</v>
      </c>
      <c r="Y2252" s="223">
        <f>MMULT(N2252:T2252,'Parameters &amp; Main Results'!$C$12:$C$18)-'Parameters &amp; Main Results'!$C$22/12+MMULT(U2252:V2252,'Parameters &amp; Main Results'!$C$20:$C$21)</f>
        <v>3.7491935102617786E-3</v>
      </c>
      <c r="Z2252" s="17">
        <f t="shared" ca="1" si="1991"/>
        <v>1</v>
      </c>
      <c r="AE2252" s="252">
        <f t="shared" ca="1" si="1987"/>
        <v>0</v>
      </c>
      <c r="AF2252" s="253" t="e">
        <f t="shared" ca="1" si="1988"/>
        <v>#DIV/0!</v>
      </c>
      <c r="AG2252" s="258" t="e">
        <f t="shared" ca="1" si="1989"/>
        <v>#DIV/0!</v>
      </c>
      <c r="AH2252" s="227" t="e">
        <f ca="1">IF(SUM(AG2252:OFFSET(AG2252,(-HoldAggressiveTime-1),0,,))=0,"Defensive","Aggressive")</f>
        <v>#DIV/0!</v>
      </c>
    </row>
    <row r="2253" spans="1:34" ht="13" x14ac:dyDescent="0.15">
      <c r="A2253">
        <f t="shared" si="15"/>
        <v>4</v>
      </c>
      <c r="B2253">
        <f t="shared" si="16"/>
        <v>2058</v>
      </c>
      <c r="C2253" s="70">
        <f t="shared" si="1"/>
        <v>2058.2499999998577</v>
      </c>
      <c r="D2253" s="149">
        <f t="shared" si="383"/>
        <v>57861</v>
      </c>
      <c r="N2253" s="157">
        <f>(1+'Parameters &amp; Main Results'!$B$25)^(1/12)-1</f>
        <v>4.0741237836483535E-3</v>
      </c>
      <c r="O2253" s="157">
        <f>(1+'Parameters &amp; Main Results'!$B$27)^(1/12)-1</f>
        <v>1.2414877164492744E-3</v>
      </c>
      <c r="P2253" s="157">
        <f>(1+'Parameters &amp; Main Results'!$B$29)^(1/12)-1</f>
        <v>8.295381143461622E-4</v>
      </c>
      <c r="Q2253" s="158">
        <f>(1+'Parameters &amp; Main Results'!$B$31)^(1/12)-1</f>
        <v>4.0741237836483535E-3</v>
      </c>
      <c r="R2253" s="158">
        <f>(1+'Parameters &amp; Main Results'!$B$33)^(1/12)-1</f>
        <v>0</v>
      </c>
      <c r="S2253" s="158">
        <f>(1+'Parameters &amp; Main Results'!$B$35)^(1/12)-1</f>
        <v>0</v>
      </c>
      <c r="T2253" s="158">
        <f>(1+'Parameters &amp; Main Results'!$B$37)^(1/12)-1</f>
        <v>8.295381143461622E-4</v>
      </c>
      <c r="U2253" s="240">
        <v>0</v>
      </c>
      <c r="V2253" s="240">
        <v>0</v>
      </c>
      <c r="W2253" s="255">
        <f t="shared" ca="1" si="1990"/>
        <v>0</v>
      </c>
      <c r="X2253" s="223">
        <f>MMULT(N2253:T2253,'Parameters &amp; Main Results'!$B$12:$B$18)-'Parameters &amp; Main Results'!$B$22/12+MMULT(U2253:V2253,'Parameters &amp; Main Results'!$B$20:$B$21)</f>
        <v>3.3037006200767609E-3</v>
      </c>
      <c r="Y2253" s="223">
        <f>MMULT(N2253:T2253,'Parameters &amp; Main Results'!$C$12:$C$18)-'Parameters &amp; Main Results'!$C$22/12+MMULT(U2253:V2253,'Parameters &amp; Main Results'!$C$20:$C$21)</f>
        <v>3.7491935102617786E-3</v>
      </c>
      <c r="Z2253" s="17">
        <f t="shared" ca="1" si="1991"/>
        <v>1</v>
      </c>
      <c r="AE2253" s="252">
        <f t="shared" ca="1" si="1987"/>
        <v>0</v>
      </c>
      <c r="AF2253" s="253" t="e">
        <f t="shared" ca="1" si="1988"/>
        <v>#DIV/0!</v>
      </c>
      <c r="AG2253" s="258" t="e">
        <f t="shared" ca="1" si="1989"/>
        <v>#DIV/0!</v>
      </c>
      <c r="AH2253" s="227" t="e">
        <f ca="1">IF(SUM(AG2253:OFFSET(AG2253,(-HoldAggressiveTime-1),0,,))=0,"Defensive","Aggressive")</f>
        <v>#DIV/0!</v>
      </c>
    </row>
    <row r="2254" spans="1:34" ht="13" x14ac:dyDescent="0.15">
      <c r="A2254">
        <f t="shared" si="15"/>
        <v>5</v>
      </c>
      <c r="B2254">
        <f t="shared" si="16"/>
        <v>2058</v>
      </c>
      <c r="C2254" s="70">
        <f t="shared" si="1"/>
        <v>2058.3333333331911</v>
      </c>
      <c r="D2254" s="149">
        <f t="shared" si="383"/>
        <v>57891</v>
      </c>
      <c r="N2254" s="157">
        <f>(1+'Parameters &amp; Main Results'!$B$25)^(1/12)-1</f>
        <v>4.0741237836483535E-3</v>
      </c>
      <c r="O2254" s="157">
        <f>(1+'Parameters &amp; Main Results'!$B$27)^(1/12)-1</f>
        <v>1.2414877164492744E-3</v>
      </c>
      <c r="P2254" s="157">
        <f>(1+'Parameters &amp; Main Results'!$B$29)^(1/12)-1</f>
        <v>8.295381143461622E-4</v>
      </c>
      <c r="Q2254" s="158">
        <f>(1+'Parameters &amp; Main Results'!$B$31)^(1/12)-1</f>
        <v>4.0741237836483535E-3</v>
      </c>
      <c r="R2254" s="158">
        <f>(1+'Parameters &amp; Main Results'!$B$33)^(1/12)-1</f>
        <v>0</v>
      </c>
      <c r="S2254" s="158">
        <f>(1+'Parameters &amp; Main Results'!$B$35)^(1/12)-1</f>
        <v>0</v>
      </c>
      <c r="T2254" s="158">
        <f>(1+'Parameters &amp; Main Results'!$B$37)^(1/12)-1</f>
        <v>8.295381143461622E-4</v>
      </c>
      <c r="U2254" s="240">
        <v>0</v>
      </c>
      <c r="V2254" s="240">
        <v>0</v>
      </c>
      <c r="W2254" s="255">
        <f t="shared" ca="1" si="1990"/>
        <v>0</v>
      </c>
      <c r="X2254" s="223">
        <f>MMULT(N2254:T2254,'Parameters &amp; Main Results'!$B$12:$B$18)-'Parameters &amp; Main Results'!$B$22/12+MMULT(U2254:V2254,'Parameters &amp; Main Results'!$B$20:$B$21)</f>
        <v>3.3037006200767609E-3</v>
      </c>
      <c r="Y2254" s="223">
        <f>MMULT(N2254:T2254,'Parameters &amp; Main Results'!$C$12:$C$18)-'Parameters &amp; Main Results'!$C$22/12+MMULT(U2254:V2254,'Parameters &amp; Main Results'!$C$20:$C$21)</f>
        <v>3.7491935102617786E-3</v>
      </c>
      <c r="Z2254" s="17">
        <f t="shared" ca="1" si="1991"/>
        <v>1</v>
      </c>
      <c r="AE2254" s="252">
        <f t="shared" ca="1" si="1987"/>
        <v>0</v>
      </c>
      <c r="AF2254" s="253" t="e">
        <f t="shared" ca="1" si="1988"/>
        <v>#DIV/0!</v>
      </c>
      <c r="AG2254" s="258" t="e">
        <f t="shared" ca="1" si="1989"/>
        <v>#DIV/0!</v>
      </c>
      <c r="AH2254" s="227" t="e">
        <f ca="1">IF(SUM(AG2254:OFFSET(AG2254,(-HoldAggressiveTime-1),0,,))=0,"Defensive","Aggressive")</f>
        <v>#DIV/0!</v>
      </c>
    </row>
    <row r="2255" spans="1:34" ht="13" x14ac:dyDescent="0.15">
      <c r="A2255">
        <f t="shared" si="15"/>
        <v>6</v>
      </c>
      <c r="B2255">
        <f t="shared" si="16"/>
        <v>2058</v>
      </c>
      <c r="C2255" s="70">
        <f t="shared" si="1"/>
        <v>2058.4166666665246</v>
      </c>
      <c r="D2255" s="149">
        <f t="shared" si="383"/>
        <v>57922</v>
      </c>
      <c r="N2255" s="157">
        <f>(1+'Parameters &amp; Main Results'!$B$25)^(1/12)-1</f>
        <v>4.0741237836483535E-3</v>
      </c>
      <c r="O2255" s="157">
        <f>(1+'Parameters &amp; Main Results'!$B$27)^(1/12)-1</f>
        <v>1.2414877164492744E-3</v>
      </c>
      <c r="P2255" s="157">
        <f>(1+'Parameters &amp; Main Results'!$B$29)^(1/12)-1</f>
        <v>8.295381143461622E-4</v>
      </c>
      <c r="Q2255" s="158">
        <f>(1+'Parameters &amp; Main Results'!$B$31)^(1/12)-1</f>
        <v>4.0741237836483535E-3</v>
      </c>
      <c r="R2255" s="158">
        <f>(1+'Parameters &amp; Main Results'!$B$33)^(1/12)-1</f>
        <v>0</v>
      </c>
      <c r="S2255" s="158">
        <f>(1+'Parameters &amp; Main Results'!$B$35)^(1/12)-1</f>
        <v>0</v>
      </c>
      <c r="T2255" s="158">
        <f>(1+'Parameters &amp; Main Results'!$B$37)^(1/12)-1</f>
        <v>8.295381143461622E-4</v>
      </c>
      <c r="U2255" s="240">
        <v>0</v>
      </c>
      <c r="V2255" s="240">
        <v>0</v>
      </c>
      <c r="W2255" s="255">
        <f t="shared" ca="1" si="1990"/>
        <v>0</v>
      </c>
      <c r="X2255" s="223">
        <f>MMULT(N2255:T2255,'Parameters &amp; Main Results'!$B$12:$B$18)-'Parameters &amp; Main Results'!$B$22/12+MMULT(U2255:V2255,'Parameters &amp; Main Results'!$B$20:$B$21)</f>
        <v>3.3037006200767609E-3</v>
      </c>
      <c r="Y2255" s="223">
        <f>MMULT(N2255:T2255,'Parameters &amp; Main Results'!$C$12:$C$18)-'Parameters &amp; Main Results'!$C$22/12+MMULT(U2255:V2255,'Parameters &amp; Main Results'!$C$20:$C$21)</f>
        <v>3.7491935102617786E-3</v>
      </c>
      <c r="Z2255" s="17">
        <f t="shared" ca="1" si="1991"/>
        <v>1</v>
      </c>
      <c r="AE2255" s="252">
        <f t="shared" ca="1" si="1987"/>
        <v>0</v>
      </c>
      <c r="AF2255" s="253" t="e">
        <f t="shared" ca="1" si="1988"/>
        <v>#DIV/0!</v>
      </c>
      <c r="AG2255" s="258" t="e">
        <f t="shared" ca="1" si="1989"/>
        <v>#DIV/0!</v>
      </c>
      <c r="AH2255" s="227" t="e">
        <f ca="1">IF(SUM(AG2255:OFFSET(AG2255,(-HoldAggressiveTime-1),0,,))=0,"Defensive","Aggressive")</f>
        <v>#DIV/0!</v>
      </c>
    </row>
    <row r="2256" spans="1:34" ht="13" x14ac:dyDescent="0.15">
      <c r="A2256">
        <f t="shared" si="15"/>
        <v>7</v>
      </c>
      <c r="B2256">
        <f t="shared" si="16"/>
        <v>2058</v>
      </c>
      <c r="C2256" s="70">
        <f t="shared" si="1"/>
        <v>2058.4999999998581</v>
      </c>
      <c r="D2256" s="149">
        <f t="shared" si="383"/>
        <v>57953</v>
      </c>
      <c r="N2256" s="157">
        <f>(1+'Parameters &amp; Main Results'!$B$25)^(1/12)-1</f>
        <v>4.0741237836483535E-3</v>
      </c>
      <c r="O2256" s="157">
        <f>(1+'Parameters &amp; Main Results'!$B$27)^(1/12)-1</f>
        <v>1.2414877164492744E-3</v>
      </c>
      <c r="P2256" s="157">
        <f>(1+'Parameters &amp; Main Results'!$B$29)^(1/12)-1</f>
        <v>8.295381143461622E-4</v>
      </c>
      <c r="Q2256" s="158">
        <f>(1+'Parameters &amp; Main Results'!$B$31)^(1/12)-1</f>
        <v>4.0741237836483535E-3</v>
      </c>
      <c r="R2256" s="158">
        <f>(1+'Parameters &amp; Main Results'!$B$33)^(1/12)-1</f>
        <v>0</v>
      </c>
      <c r="S2256" s="158">
        <f>(1+'Parameters &amp; Main Results'!$B$35)^(1/12)-1</f>
        <v>0</v>
      </c>
      <c r="T2256" s="158">
        <f>(1+'Parameters &amp; Main Results'!$B$37)^(1/12)-1</f>
        <v>8.295381143461622E-4</v>
      </c>
      <c r="U2256" s="240">
        <v>0</v>
      </c>
      <c r="V2256" s="240">
        <v>0</v>
      </c>
      <c r="W2256" s="255">
        <f t="shared" ca="1" si="1990"/>
        <v>0</v>
      </c>
      <c r="X2256" s="223">
        <f>MMULT(N2256:T2256,'Parameters &amp; Main Results'!$B$12:$B$18)-'Parameters &amp; Main Results'!$B$22/12+MMULT(U2256:V2256,'Parameters &amp; Main Results'!$B$20:$B$21)</f>
        <v>3.3037006200767609E-3</v>
      </c>
      <c r="Y2256" s="223">
        <f>MMULT(N2256:T2256,'Parameters &amp; Main Results'!$C$12:$C$18)-'Parameters &amp; Main Results'!$C$22/12+MMULT(U2256:V2256,'Parameters &amp; Main Results'!$C$20:$C$21)</f>
        <v>3.7491935102617786E-3</v>
      </c>
      <c r="Z2256" s="17">
        <f t="shared" ca="1" si="1991"/>
        <v>1</v>
      </c>
      <c r="AE2256" s="252">
        <f t="shared" ca="1" si="1987"/>
        <v>0</v>
      </c>
      <c r="AF2256" s="253" t="e">
        <f t="shared" ca="1" si="1988"/>
        <v>#DIV/0!</v>
      </c>
      <c r="AG2256" s="258" t="e">
        <f t="shared" ca="1" si="1989"/>
        <v>#DIV/0!</v>
      </c>
      <c r="AH2256" s="227" t="e">
        <f ca="1">IF(SUM(AG2256:OFFSET(AG2256,(-HoldAggressiveTime-1),0,,))=0,"Defensive","Aggressive")</f>
        <v>#DIV/0!</v>
      </c>
    </row>
    <row r="2257" spans="1:34" ht="13" x14ac:dyDescent="0.15">
      <c r="A2257">
        <f t="shared" si="15"/>
        <v>8</v>
      </c>
      <c r="B2257">
        <f t="shared" si="16"/>
        <v>2058</v>
      </c>
      <c r="C2257" s="70">
        <f t="shared" si="1"/>
        <v>2058.5833333331916</v>
      </c>
      <c r="D2257" s="149">
        <f t="shared" si="383"/>
        <v>57983</v>
      </c>
      <c r="N2257" s="157">
        <f>(1+'Parameters &amp; Main Results'!$B$25)^(1/12)-1</f>
        <v>4.0741237836483535E-3</v>
      </c>
      <c r="O2257" s="157">
        <f>(1+'Parameters &amp; Main Results'!$B$27)^(1/12)-1</f>
        <v>1.2414877164492744E-3</v>
      </c>
      <c r="P2257" s="157">
        <f>(1+'Parameters &amp; Main Results'!$B$29)^(1/12)-1</f>
        <v>8.295381143461622E-4</v>
      </c>
      <c r="Q2257" s="158">
        <f>(1+'Parameters &amp; Main Results'!$B$31)^(1/12)-1</f>
        <v>4.0741237836483535E-3</v>
      </c>
      <c r="R2257" s="158">
        <f>(1+'Parameters &amp; Main Results'!$B$33)^(1/12)-1</f>
        <v>0</v>
      </c>
      <c r="S2257" s="158">
        <f>(1+'Parameters &amp; Main Results'!$B$35)^(1/12)-1</f>
        <v>0</v>
      </c>
      <c r="T2257" s="158">
        <f>(1+'Parameters &amp; Main Results'!$B$37)^(1/12)-1</f>
        <v>8.295381143461622E-4</v>
      </c>
      <c r="U2257" s="240">
        <v>0</v>
      </c>
      <c r="V2257" s="240">
        <v>0</v>
      </c>
      <c r="W2257" s="255">
        <f t="shared" ca="1" si="1990"/>
        <v>0</v>
      </c>
      <c r="X2257" s="223">
        <f>MMULT(N2257:T2257,'Parameters &amp; Main Results'!$B$12:$B$18)-'Parameters &amp; Main Results'!$B$22/12+MMULT(U2257:V2257,'Parameters &amp; Main Results'!$B$20:$B$21)</f>
        <v>3.3037006200767609E-3</v>
      </c>
      <c r="Y2257" s="223">
        <f>MMULT(N2257:T2257,'Parameters &amp; Main Results'!$C$12:$C$18)-'Parameters &amp; Main Results'!$C$22/12+MMULT(U2257:V2257,'Parameters &amp; Main Results'!$C$20:$C$21)</f>
        <v>3.7491935102617786E-3</v>
      </c>
      <c r="Z2257" s="17">
        <f t="shared" ca="1" si="1991"/>
        <v>1</v>
      </c>
      <c r="AE2257" s="252">
        <f t="shared" ca="1" si="1987"/>
        <v>0</v>
      </c>
      <c r="AF2257" s="253" t="e">
        <f t="shared" ca="1" si="1988"/>
        <v>#DIV/0!</v>
      </c>
      <c r="AG2257" s="258" t="e">
        <f t="shared" ca="1" si="1989"/>
        <v>#DIV/0!</v>
      </c>
      <c r="AH2257" s="227" t="e">
        <f ca="1">IF(SUM(AG2257:OFFSET(AG2257,(-HoldAggressiveTime-1),0,,))=0,"Defensive","Aggressive")</f>
        <v>#DIV/0!</v>
      </c>
    </row>
    <row r="2258" spans="1:34" ht="13" x14ac:dyDescent="0.15">
      <c r="A2258">
        <f t="shared" si="15"/>
        <v>9</v>
      </c>
      <c r="B2258">
        <f t="shared" si="16"/>
        <v>2058</v>
      </c>
      <c r="C2258" s="70">
        <f t="shared" si="1"/>
        <v>2058.6666666665251</v>
      </c>
      <c r="D2258" s="149">
        <f t="shared" si="383"/>
        <v>58014</v>
      </c>
      <c r="N2258" s="157">
        <f>(1+'Parameters &amp; Main Results'!$B$25)^(1/12)-1</f>
        <v>4.0741237836483535E-3</v>
      </c>
      <c r="O2258" s="157">
        <f>(1+'Parameters &amp; Main Results'!$B$27)^(1/12)-1</f>
        <v>1.2414877164492744E-3</v>
      </c>
      <c r="P2258" s="157">
        <f>(1+'Parameters &amp; Main Results'!$B$29)^(1/12)-1</f>
        <v>8.295381143461622E-4</v>
      </c>
      <c r="Q2258" s="158">
        <f>(1+'Parameters &amp; Main Results'!$B$31)^(1/12)-1</f>
        <v>4.0741237836483535E-3</v>
      </c>
      <c r="R2258" s="158">
        <f>(1+'Parameters &amp; Main Results'!$B$33)^(1/12)-1</f>
        <v>0</v>
      </c>
      <c r="S2258" s="158">
        <f>(1+'Parameters &amp; Main Results'!$B$35)^(1/12)-1</f>
        <v>0</v>
      </c>
      <c r="T2258" s="158">
        <f>(1+'Parameters &amp; Main Results'!$B$37)^(1/12)-1</f>
        <v>8.295381143461622E-4</v>
      </c>
      <c r="U2258" s="240">
        <v>0</v>
      </c>
      <c r="V2258" s="240">
        <v>0</v>
      </c>
      <c r="W2258" s="255">
        <f t="shared" ca="1" si="1990"/>
        <v>0</v>
      </c>
      <c r="X2258" s="223">
        <f>MMULT(N2258:T2258,'Parameters &amp; Main Results'!$B$12:$B$18)-'Parameters &amp; Main Results'!$B$22/12+MMULT(U2258:V2258,'Parameters &amp; Main Results'!$B$20:$B$21)</f>
        <v>3.3037006200767609E-3</v>
      </c>
      <c r="Y2258" s="223">
        <f>MMULT(N2258:T2258,'Parameters &amp; Main Results'!$C$12:$C$18)-'Parameters &amp; Main Results'!$C$22/12+MMULT(U2258:V2258,'Parameters &amp; Main Results'!$C$20:$C$21)</f>
        <v>3.7491935102617786E-3</v>
      </c>
      <c r="Z2258" s="17">
        <f t="shared" ca="1" si="1991"/>
        <v>1</v>
      </c>
      <c r="AE2258" s="252">
        <f t="shared" ref="AE2258:AE2321" ca="1" si="1992">OFFSET(F2258,-Lookback,0,,)</f>
        <v>0</v>
      </c>
      <c r="AF2258" s="253" t="e">
        <f t="shared" ca="1" si="1988"/>
        <v>#DIV/0!</v>
      </c>
      <c r="AG2258" s="258" t="e">
        <f t="shared" ca="1" si="1989"/>
        <v>#DIV/0!</v>
      </c>
      <c r="AH2258" s="227" t="e">
        <f ca="1">IF(SUM(AG2258:OFFSET(AG2258,(-HoldAggressiveTime-1),0,,))=0,"Defensive","Aggressive")</f>
        <v>#DIV/0!</v>
      </c>
    </row>
    <row r="2259" spans="1:34" ht="13" x14ac:dyDescent="0.15">
      <c r="A2259">
        <f t="shared" si="15"/>
        <v>10</v>
      </c>
      <c r="B2259">
        <f t="shared" si="16"/>
        <v>2058</v>
      </c>
      <c r="C2259" s="70">
        <f t="shared" si="1"/>
        <v>2058.7499999998586</v>
      </c>
      <c r="D2259" s="149">
        <f t="shared" si="383"/>
        <v>58044</v>
      </c>
      <c r="N2259" s="157">
        <f>(1+'Parameters &amp; Main Results'!$B$25)^(1/12)-1</f>
        <v>4.0741237836483535E-3</v>
      </c>
      <c r="O2259" s="157">
        <f>(1+'Parameters &amp; Main Results'!$B$27)^(1/12)-1</f>
        <v>1.2414877164492744E-3</v>
      </c>
      <c r="P2259" s="157">
        <f>(1+'Parameters &amp; Main Results'!$B$29)^(1/12)-1</f>
        <v>8.295381143461622E-4</v>
      </c>
      <c r="Q2259" s="158">
        <f>(1+'Parameters &amp; Main Results'!$B$31)^(1/12)-1</f>
        <v>4.0741237836483535E-3</v>
      </c>
      <c r="R2259" s="158">
        <f>(1+'Parameters &amp; Main Results'!$B$33)^(1/12)-1</f>
        <v>0</v>
      </c>
      <c r="S2259" s="158">
        <f>(1+'Parameters &amp; Main Results'!$B$35)^(1/12)-1</f>
        <v>0</v>
      </c>
      <c r="T2259" s="158">
        <f>(1+'Parameters &amp; Main Results'!$B$37)^(1/12)-1</f>
        <v>8.295381143461622E-4</v>
      </c>
      <c r="U2259" s="240">
        <v>0</v>
      </c>
      <c r="V2259" s="240">
        <v>0</v>
      </c>
      <c r="W2259" s="255">
        <f t="shared" ca="1" si="1990"/>
        <v>0</v>
      </c>
      <c r="X2259" s="223">
        <f>MMULT(N2259:T2259,'Parameters &amp; Main Results'!$B$12:$B$18)-'Parameters &amp; Main Results'!$B$22/12+MMULT(U2259:V2259,'Parameters &amp; Main Results'!$B$20:$B$21)</f>
        <v>3.3037006200767609E-3</v>
      </c>
      <c r="Y2259" s="223">
        <f>MMULT(N2259:T2259,'Parameters &amp; Main Results'!$C$12:$C$18)-'Parameters &amp; Main Results'!$C$22/12+MMULT(U2259:V2259,'Parameters &amp; Main Results'!$C$20:$C$21)</f>
        <v>3.7491935102617786E-3</v>
      </c>
      <c r="Z2259" s="17">
        <f t="shared" ca="1" si="1991"/>
        <v>1</v>
      </c>
      <c r="AE2259" s="252">
        <f t="shared" ca="1" si="1992"/>
        <v>0</v>
      </c>
      <c r="AF2259" s="253" t="e">
        <f t="shared" ref="AF2259:AF2322" ca="1" si="1993">(F2259-AE2259)/AE2259</f>
        <v>#DIV/0!</v>
      </c>
      <c r="AG2259" s="258" t="e">
        <f t="shared" ref="AG2259:AG2322" ca="1" si="1994">IF(AF2259&gt;MktDrop,0,1)</f>
        <v>#DIV/0!</v>
      </c>
      <c r="AH2259" s="227" t="e">
        <f ca="1">IF(SUM(AG2259:OFFSET(AG2259,(-HoldAggressiveTime-1),0,,))=0,"Defensive","Aggressive")</f>
        <v>#DIV/0!</v>
      </c>
    </row>
    <row r="2260" spans="1:34" ht="13" x14ac:dyDescent="0.15">
      <c r="A2260">
        <f t="shared" si="15"/>
        <v>11</v>
      </c>
      <c r="B2260">
        <f t="shared" si="16"/>
        <v>2058</v>
      </c>
      <c r="C2260" s="70">
        <f t="shared" si="1"/>
        <v>2058.8333333331921</v>
      </c>
      <c r="D2260" s="149">
        <f t="shared" si="383"/>
        <v>58075</v>
      </c>
      <c r="N2260" s="157">
        <f>(1+'Parameters &amp; Main Results'!$B$25)^(1/12)-1</f>
        <v>4.0741237836483535E-3</v>
      </c>
      <c r="O2260" s="157">
        <f>(1+'Parameters &amp; Main Results'!$B$27)^(1/12)-1</f>
        <v>1.2414877164492744E-3</v>
      </c>
      <c r="P2260" s="157">
        <f>(1+'Parameters &amp; Main Results'!$B$29)^(1/12)-1</f>
        <v>8.295381143461622E-4</v>
      </c>
      <c r="Q2260" s="158">
        <f>(1+'Parameters &amp; Main Results'!$B$31)^(1/12)-1</f>
        <v>4.0741237836483535E-3</v>
      </c>
      <c r="R2260" s="158">
        <f>(1+'Parameters &amp; Main Results'!$B$33)^(1/12)-1</f>
        <v>0</v>
      </c>
      <c r="S2260" s="158">
        <f>(1+'Parameters &amp; Main Results'!$B$35)^(1/12)-1</f>
        <v>0</v>
      </c>
      <c r="T2260" s="158">
        <f>(1+'Parameters &amp; Main Results'!$B$37)^(1/12)-1</f>
        <v>8.295381143461622E-4</v>
      </c>
      <c r="U2260" s="240">
        <v>0</v>
      </c>
      <c r="V2260" s="240">
        <v>0</v>
      </c>
      <c r="W2260" s="255">
        <f t="shared" ref="W2260:W2323" ca="1" si="1995">IFERROR(IF(AH2260="Aggressive",Y2260,X2260),0)</f>
        <v>0</v>
      </c>
      <c r="X2260" s="223">
        <f>MMULT(N2260:T2260,'Parameters &amp; Main Results'!$B$12:$B$18)-'Parameters &amp; Main Results'!$B$22/12+MMULT(U2260:V2260,'Parameters &amp; Main Results'!$B$20:$B$21)</f>
        <v>3.3037006200767609E-3</v>
      </c>
      <c r="Y2260" s="223">
        <f>MMULT(N2260:T2260,'Parameters &amp; Main Results'!$C$12:$C$18)-'Parameters &amp; Main Results'!$C$22/12+MMULT(U2260:V2260,'Parameters &amp; Main Results'!$C$20:$C$21)</f>
        <v>3.7491935102617786E-3</v>
      </c>
      <c r="Z2260" s="17">
        <f t="shared" ca="1" si="1991"/>
        <v>1</v>
      </c>
      <c r="AE2260" s="252">
        <f t="shared" ca="1" si="1992"/>
        <v>0</v>
      </c>
      <c r="AF2260" s="253" t="e">
        <f t="shared" ca="1" si="1993"/>
        <v>#DIV/0!</v>
      </c>
      <c r="AG2260" s="258" t="e">
        <f t="shared" ca="1" si="1994"/>
        <v>#DIV/0!</v>
      </c>
      <c r="AH2260" s="227" t="e">
        <f ca="1">IF(SUM(AG2260:OFFSET(AG2260,(-HoldAggressiveTime-1),0,,))=0,"Defensive","Aggressive")</f>
        <v>#DIV/0!</v>
      </c>
    </row>
    <row r="2261" spans="1:34" ht="13" x14ac:dyDescent="0.15">
      <c r="A2261">
        <f t="shared" si="15"/>
        <v>12</v>
      </c>
      <c r="B2261">
        <f t="shared" si="16"/>
        <v>2058</v>
      </c>
      <c r="C2261" s="70">
        <f t="shared" si="1"/>
        <v>2058.9166666665255</v>
      </c>
      <c r="D2261" s="149">
        <f t="shared" si="383"/>
        <v>58106</v>
      </c>
      <c r="N2261" s="157">
        <f>(1+'Parameters &amp; Main Results'!$B$25)^(1/12)-1</f>
        <v>4.0741237836483535E-3</v>
      </c>
      <c r="O2261" s="157">
        <f>(1+'Parameters &amp; Main Results'!$B$27)^(1/12)-1</f>
        <v>1.2414877164492744E-3</v>
      </c>
      <c r="P2261" s="157">
        <f>(1+'Parameters &amp; Main Results'!$B$29)^(1/12)-1</f>
        <v>8.295381143461622E-4</v>
      </c>
      <c r="Q2261" s="158">
        <f>(1+'Parameters &amp; Main Results'!$B$31)^(1/12)-1</f>
        <v>4.0741237836483535E-3</v>
      </c>
      <c r="R2261" s="158">
        <f>(1+'Parameters &amp; Main Results'!$B$33)^(1/12)-1</f>
        <v>0</v>
      </c>
      <c r="S2261" s="158">
        <f>(1+'Parameters &amp; Main Results'!$B$35)^(1/12)-1</f>
        <v>0</v>
      </c>
      <c r="T2261" s="158">
        <f>(1+'Parameters &amp; Main Results'!$B$37)^(1/12)-1</f>
        <v>8.295381143461622E-4</v>
      </c>
      <c r="U2261" s="240">
        <v>0</v>
      </c>
      <c r="V2261" s="240">
        <v>0</v>
      </c>
      <c r="W2261" s="255">
        <f t="shared" ca="1" si="1995"/>
        <v>0</v>
      </c>
      <c r="X2261" s="223">
        <f>MMULT(N2261:T2261,'Parameters &amp; Main Results'!$B$12:$B$18)-'Parameters &amp; Main Results'!$B$22/12+MMULT(U2261:V2261,'Parameters &amp; Main Results'!$B$20:$B$21)</f>
        <v>3.3037006200767609E-3</v>
      </c>
      <c r="Y2261" s="223">
        <f>MMULT(N2261:T2261,'Parameters &amp; Main Results'!$C$12:$C$18)-'Parameters &amp; Main Results'!$C$22/12+MMULT(U2261:V2261,'Parameters &amp; Main Results'!$C$20:$C$21)</f>
        <v>3.7491935102617786E-3</v>
      </c>
      <c r="Z2261" s="17">
        <f t="shared" ca="1" si="1991"/>
        <v>1</v>
      </c>
      <c r="AE2261" s="252">
        <f t="shared" ca="1" si="1992"/>
        <v>0</v>
      </c>
      <c r="AF2261" s="253" t="e">
        <f t="shared" ca="1" si="1993"/>
        <v>#DIV/0!</v>
      </c>
      <c r="AG2261" s="258" t="e">
        <f t="shared" ca="1" si="1994"/>
        <v>#DIV/0!</v>
      </c>
      <c r="AH2261" s="227" t="e">
        <f ca="1">IF(SUM(AG2261:OFFSET(AG2261,(-HoldAggressiveTime-1),0,,))=0,"Defensive","Aggressive")</f>
        <v>#DIV/0!</v>
      </c>
    </row>
    <row r="2262" spans="1:34" ht="13" x14ac:dyDescent="0.15">
      <c r="A2262">
        <f t="shared" si="15"/>
        <v>1</v>
      </c>
      <c r="B2262">
        <f t="shared" si="16"/>
        <v>2059</v>
      </c>
      <c r="C2262" s="70">
        <f t="shared" si="1"/>
        <v>2058.999999999859</v>
      </c>
      <c r="D2262" s="149">
        <f t="shared" si="383"/>
        <v>58134</v>
      </c>
      <c r="N2262" s="157">
        <f>(1+'Parameters &amp; Main Results'!$B$25)^(1/12)-1</f>
        <v>4.0741237836483535E-3</v>
      </c>
      <c r="O2262" s="157">
        <f>(1+'Parameters &amp; Main Results'!$B$27)^(1/12)-1</f>
        <v>1.2414877164492744E-3</v>
      </c>
      <c r="P2262" s="157">
        <f>(1+'Parameters &amp; Main Results'!$B$29)^(1/12)-1</f>
        <v>8.295381143461622E-4</v>
      </c>
      <c r="Q2262" s="158">
        <f>(1+'Parameters &amp; Main Results'!$B$31)^(1/12)-1</f>
        <v>4.0741237836483535E-3</v>
      </c>
      <c r="R2262" s="158">
        <f>(1+'Parameters &amp; Main Results'!$B$33)^(1/12)-1</f>
        <v>0</v>
      </c>
      <c r="S2262" s="158">
        <f>(1+'Parameters &amp; Main Results'!$B$35)^(1/12)-1</f>
        <v>0</v>
      </c>
      <c r="T2262" s="158">
        <f>(1+'Parameters &amp; Main Results'!$B$37)^(1/12)-1</f>
        <v>8.295381143461622E-4</v>
      </c>
      <c r="U2262" s="240">
        <v>0</v>
      </c>
      <c r="V2262" s="240">
        <v>0</v>
      </c>
      <c r="W2262" s="255">
        <f t="shared" ca="1" si="1995"/>
        <v>0</v>
      </c>
      <c r="X2262" s="223">
        <f>MMULT(N2262:T2262,'Parameters &amp; Main Results'!$B$12:$B$18)-'Parameters &amp; Main Results'!$B$22/12+MMULT(U2262:V2262,'Parameters &amp; Main Results'!$B$20:$B$21)</f>
        <v>3.3037006200767609E-3</v>
      </c>
      <c r="Y2262" s="223">
        <f>MMULT(N2262:T2262,'Parameters &amp; Main Results'!$C$12:$C$18)-'Parameters &amp; Main Results'!$C$22/12+MMULT(U2262:V2262,'Parameters &amp; Main Results'!$C$20:$C$21)</f>
        <v>3.7491935102617786E-3</v>
      </c>
      <c r="Z2262" s="17">
        <f t="shared" ca="1" si="1991"/>
        <v>1</v>
      </c>
      <c r="AE2262" s="252">
        <f t="shared" ca="1" si="1992"/>
        <v>0</v>
      </c>
      <c r="AF2262" s="253" t="e">
        <f t="shared" ca="1" si="1993"/>
        <v>#DIV/0!</v>
      </c>
      <c r="AG2262" s="258" t="e">
        <f t="shared" ca="1" si="1994"/>
        <v>#DIV/0!</v>
      </c>
      <c r="AH2262" s="227" t="e">
        <f ca="1">IF(SUM(AG2262:OFFSET(AG2262,(-HoldAggressiveTime-1),0,,))=0,"Defensive","Aggressive")</f>
        <v>#DIV/0!</v>
      </c>
    </row>
    <row r="2263" spans="1:34" ht="13" x14ac:dyDescent="0.15">
      <c r="A2263">
        <f t="shared" si="15"/>
        <v>2</v>
      </c>
      <c r="B2263">
        <f t="shared" si="16"/>
        <v>2059</v>
      </c>
      <c r="C2263" s="70">
        <f t="shared" si="1"/>
        <v>2059.0833333331925</v>
      </c>
      <c r="D2263" s="149">
        <f t="shared" si="383"/>
        <v>58165</v>
      </c>
      <c r="N2263" s="157">
        <f>(1+'Parameters &amp; Main Results'!$B$25)^(1/12)-1</f>
        <v>4.0741237836483535E-3</v>
      </c>
      <c r="O2263" s="157">
        <f>(1+'Parameters &amp; Main Results'!$B$27)^(1/12)-1</f>
        <v>1.2414877164492744E-3</v>
      </c>
      <c r="P2263" s="157">
        <f>(1+'Parameters &amp; Main Results'!$B$29)^(1/12)-1</f>
        <v>8.295381143461622E-4</v>
      </c>
      <c r="Q2263" s="158">
        <f>(1+'Parameters &amp; Main Results'!$B$31)^(1/12)-1</f>
        <v>4.0741237836483535E-3</v>
      </c>
      <c r="R2263" s="158">
        <f>(1+'Parameters &amp; Main Results'!$B$33)^(1/12)-1</f>
        <v>0</v>
      </c>
      <c r="S2263" s="158">
        <f>(1+'Parameters &amp; Main Results'!$B$35)^(1/12)-1</f>
        <v>0</v>
      </c>
      <c r="T2263" s="158">
        <f>(1+'Parameters &amp; Main Results'!$B$37)^(1/12)-1</f>
        <v>8.295381143461622E-4</v>
      </c>
      <c r="U2263" s="240">
        <v>0</v>
      </c>
      <c r="V2263" s="240">
        <v>0</v>
      </c>
      <c r="W2263" s="255">
        <f t="shared" ca="1" si="1995"/>
        <v>0</v>
      </c>
      <c r="X2263" s="223">
        <f>MMULT(N2263:T2263,'Parameters &amp; Main Results'!$B$12:$B$18)-'Parameters &amp; Main Results'!$B$22/12+MMULT(U2263:V2263,'Parameters &amp; Main Results'!$B$20:$B$21)</f>
        <v>3.3037006200767609E-3</v>
      </c>
      <c r="Y2263" s="223">
        <f>MMULT(N2263:T2263,'Parameters &amp; Main Results'!$C$12:$C$18)-'Parameters &amp; Main Results'!$C$22/12+MMULT(U2263:V2263,'Parameters &amp; Main Results'!$C$20:$C$21)</f>
        <v>3.7491935102617786E-3</v>
      </c>
      <c r="Z2263" s="17">
        <f t="shared" ca="1" si="1991"/>
        <v>1</v>
      </c>
      <c r="AE2263" s="252">
        <f t="shared" ca="1" si="1992"/>
        <v>0</v>
      </c>
      <c r="AF2263" s="253" t="e">
        <f t="shared" ca="1" si="1993"/>
        <v>#DIV/0!</v>
      </c>
      <c r="AG2263" s="258" t="e">
        <f t="shared" ca="1" si="1994"/>
        <v>#DIV/0!</v>
      </c>
      <c r="AH2263" s="227" t="e">
        <f ca="1">IF(SUM(AG2263:OFFSET(AG2263,(-HoldAggressiveTime-1),0,,))=0,"Defensive","Aggressive")</f>
        <v>#DIV/0!</v>
      </c>
    </row>
    <row r="2264" spans="1:34" ht="13" x14ac:dyDescent="0.15">
      <c r="A2264">
        <f t="shared" si="15"/>
        <v>3</v>
      </c>
      <c r="B2264">
        <f t="shared" si="16"/>
        <v>2059</v>
      </c>
      <c r="C2264" s="70">
        <f t="shared" si="1"/>
        <v>2059.166666666526</v>
      </c>
      <c r="D2264" s="149">
        <f t="shared" si="383"/>
        <v>58195</v>
      </c>
      <c r="N2264" s="157">
        <f>(1+'Parameters &amp; Main Results'!$B$25)^(1/12)-1</f>
        <v>4.0741237836483535E-3</v>
      </c>
      <c r="O2264" s="157">
        <f>(1+'Parameters &amp; Main Results'!$B$27)^(1/12)-1</f>
        <v>1.2414877164492744E-3</v>
      </c>
      <c r="P2264" s="157">
        <f>(1+'Parameters &amp; Main Results'!$B$29)^(1/12)-1</f>
        <v>8.295381143461622E-4</v>
      </c>
      <c r="Q2264" s="158">
        <f>(1+'Parameters &amp; Main Results'!$B$31)^(1/12)-1</f>
        <v>4.0741237836483535E-3</v>
      </c>
      <c r="R2264" s="158">
        <f>(1+'Parameters &amp; Main Results'!$B$33)^(1/12)-1</f>
        <v>0</v>
      </c>
      <c r="S2264" s="158">
        <f>(1+'Parameters &amp; Main Results'!$B$35)^(1/12)-1</f>
        <v>0</v>
      </c>
      <c r="T2264" s="158">
        <f>(1+'Parameters &amp; Main Results'!$B$37)^(1/12)-1</f>
        <v>8.295381143461622E-4</v>
      </c>
      <c r="U2264" s="240">
        <v>0</v>
      </c>
      <c r="V2264" s="240">
        <v>0</v>
      </c>
      <c r="W2264" s="255">
        <f t="shared" ca="1" si="1995"/>
        <v>0</v>
      </c>
      <c r="X2264" s="223">
        <f>MMULT(N2264:T2264,'Parameters &amp; Main Results'!$B$12:$B$18)-'Parameters &amp; Main Results'!$B$22/12+MMULT(U2264:V2264,'Parameters &amp; Main Results'!$B$20:$B$21)</f>
        <v>3.3037006200767609E-3</v>
      </c>
      <c r="Y2264" s="223">
        <f>MMULT(N2264:T2264,'Parameters &amp; Main Results'!$C$12:$C$18)-'Parameters &amp; Main Results'!$C$22/12+MMULT(U2264:V2264,'Parameters &amp; Main Results'!$C$20:$C$21)</f>
        <v>3.7491935102617786E-3</v>
      </c>
      <c r="Z2264" s="17">
        <f t="shared" ca="1" si="1991"/>
        <v>1</v>
      </c>
      <c r="AE2264" s="252">
        <f t="shared" ca="1" si="1992"/>
        <v>0</v>
      </c>
      <c r="AF2264" s="253" t="e">
        <f t="shared" ca="1" si="1993"/>
        <v>#DIV/0!</v>
      </c>
      <c r="AG2264" s="258" t="e">
        <f t="shared" ca="1" si="1994"/>
        <v>#DIV/0!</v>
      </c>
      <c r="AH2264" s="227" t="e">
        <f ca="1">IF(SUM(AG2264:OFFSET(AG2264,(-HoldAggressiveTime-1),0,,))=0,"Defensive","Aggressive")</f>
        <v>#DIV/0!</v>
      </c>
    </row>
    <row r="2265" spans="1:34" ht="13" x14ac:dyDescent="0.15">
      <c r="A2265">
        <f t="shared" si="15"/>
        <v>4</v>
      </c>
      <c r="B2265">
        <f t="shared" si="16"/>
        <v>2059</v>
      </c>
      <c r="C2265" s="70">
        <f t="shared" si="1"/>
        <v>2059.2499999998595</v>
      </c>
      <c r="D2265" s="149">
        <f t="shared" si="383"/>
        <v>58226</v>
      </c>
      <c r="N2265" s="157">
        <f>(1+'Parameters &amp; Main Results'!$B$25)^(1/12)-1</f>
        <v>4.0741237836483535E-3</v>
      </c>
      <c r="O2265" s="157">
        <f>(1+'Parameters &amp; Main Results'!$B$27)^(1/12)-1</f>
        <v>1.2414877164492744E-3</v>
      </c>
      <c r="P2265" s="157">
        <f>(1+'Parameters &amp; Main Results'!$B$29)^(1/12)-1</f>
        <v>8.295381143461622E-4</v>
      </c>
      <c r="Q2265" s="158">
        <f>(1+'Parameters &amp; Main Results'!$B$31)^(1/12)-1</f>
        <v>4.0741237836483535E-3</v>
      </c>
      <c r="R2265" s="158">
        <f>(1+'Parameters &amp; Main Results'!$B$33)^(1/12)-1</f>
        <v>0</v>
      </c>
      <c r="S2265" s="158">
        <f>(1+'Parameters &amp; Main Results'!$B$35)^(1/12)-1</f>
        <v>0</v>
      </c>
      <c r="T2265" s="158">
        <f>(1+'Parameters &amp; Main Results'!$B$37)^(1/12)-1</f>
        <v>8.295381143461622E-4</v>
      </c>
      <c r="U2265" s="240">
        <v>0</v>
      </c>
      <c r="V2265" s="240">
        <v>0</v>
      </c>
      <c r="W2265" s="255">
        <f t="shared" ca="1" si="1995"/>
        <v>0</v>
      </c>
      <c r="X2265" s="223">
        <f>MMULT(N2265:T2265,'Parameters &amp; Main Results'!$B$12:$B$18)-'Parameters &amp; Main Results'!$B$22/12+MMULT(U2265:V2265,'Parameters &amp; Main Results'!$B$20:$B$21)</f>
        <v>3.3037006200767609E-3</v>
      </c>
      <c r="Y2265" s="223">
        <f>MMULT(N2265:T2265,'Parameters &amp; Main Results'!$C$12:$C$18)-'Parameters &amp; Main Results'!$C$22/12+MMULT(U2265:V2265,'Parameters &amp; Main Results'!$C$20:$C$21)</f>
        <v>3.7491935102617786E-3</v>
      </c>
      <c r="Z2265" s="17">
        <f t="shared" ref="Z2265:Z2328" ca="1" si="1996">Z2266*(1+W2265)</f>
        <v>1</v>
      </c>
      <c r="AE2265" s="252">
        <f t="shared" ca="1" si="1992"/>
        <v>0</v>
      </c>
      <c r="AF2265" s="253" t="e">
        <f t="shared" ca="1" si="1993"/>
        <v>#DIV/0!</v>
      </c>
      <c r="AG2265" s="258" t="e">
        <f t="shared" ca="1" si="1994"/>
        <v>#DIV/0!</v>
      </c>
      <c r="AH2265" s="227" t="e">
        <f ca="1">IF(SUM(AG2265:OFFSET(AG2265,(-HoldAggressiveTime-1),0,,))=0,"Defensive","Aggressive")</f>
        <v>#DIV/0!</v>
      </c>
    </row>
    <row r="2266" spans="1:34" ht="13" x14ac:dyDescent="0.15">
      <c r="A2266">
        <f t="shared" si="15"/>
        <v>5</v>
      </c>
      <c r="B2266">
        <f t="shared" si="16"/>
        <v>2059</v>
      </c>
      <c r="C2266" s="70">
        <f t="shared" si="1"/>
        <v>2059.333333333193</v>
      </c>
      <c r="D2266" s="149">
        <f t="shared" si="383"/>
        <v>58256</v>
      </c>
      <c r="N2266" s="157">
        <f>(1+'Parameters &amp; Main Results'!$B$25)^(1/12)-1</f>
        <v>4.0741237836483535E-3</v>
      </c>
      <c r="O2266" s="157">
        <f>(1+'Parameters &amp; Main Results'!$B$27)^(1/12)-1</f>
        <v>1.2414877164492744E-3</v>
      </c>
      <c r="P2266" s="157">
        <f>(1+'Parameters &amp; Main Results'!$B$29)^(1/12)-1</f>
        <v>8.295381143461622E-4</v>
      </c>
      <c r="Q2266" s="158">
        <f>(1+'Parameters &amp; Main Results'!$B$31)^(1/12)-1</f>
        <v>4.0741237836483535E-3</v>
      </c>
      <c r="R2266" s="158">
        <f>(1+'Parameters &amp; Main Results'!$B$33)^(1/12)-1</f>
        <v>0</v>
      </c>
      <c r="S2266" s="158">
        <f>(1+'Parameters &amp; Main Results'!$B$35)^(1/12)-1</f>
        <v>0</v>
      </c>
      <c r="T2266" s="158">
        <f>(1+'Parameters &amp; Main Results'!$B$37)^(1/12)-1</f>
        <v>8.295381143461622E-4</v>
      </c>
      <c r="U2266" s="240">
        <v>0</v>
      </c>
      <c r="V2266" s="240">
        <v>0</v>
      </c>
      <c r="W2266" s="255">
        <f t="shared" ca="1" si="1995"/>
        <v>0</v>
      </c>
      <c r="X2266" s="223">
        <f>MMULT(N2266:T2266,'Parameters &amp; Main Results'!$B$12:$B$18)-'Parameters &amp; Main Results'!$B$22/12+MMULT(U2266:V2266,'Parameters &amp; Main Results'!$B$20:$B$21)</f>
        <v>3.3037006200767609E-3</v>
      </c>
      <c r="Y2266" s="223">
        <f>MMULT(N2266:T2266,'Parameters &amp; Main Results'!$C$12:$C$18)-'Parameters &amp; Main Results'!$C$22/12+MMULT(U2266:V2266,'Parameters &amp; Main Results'!$C$20:$C$21)</f>
        <v>3.7491935102617786E-3</v>
      </c>
      <c r="Z2266" s="17">
        <f t="shared" ca="1" si="1996"/>
        <v>1</v>
      </c>
      <c r="AE2266" s="252">
        <f t="shared" ca="1" si="1992"/>
        <v>0</v>
      </c>
      <c r="AF2266" s="253" t="e">
        <f t="shared" ca="1" si="1993"/>
        <v>#DIV/0!</v>
      </c>
      <c r="AG2266" s="258" t="e">
        <f t="shared" ca="1" si="1994"/>
        <v>#DIV/0!</v>
      </c>
      <c r="AH2266" s="227" t="e">
        <f ca="1">IF(SUM(AG2266:OFFSET(AG2266,(-HoldAggressiveTime-1),0,,))=0,"Defensive","Aggressive")</f>
        <v>#DIV/0!</v>
      </c>
    </row>
    <row r="2267" spans="1:34" ht="13" x14ac:dyDescent="0.15">
      <c r="A2267">
        <f t="shared" si="15"/>
        <v>6</v>
      </c>
      <c r="B2267">
        <f t="shared" si="16"/>
        <v>2059</v>
      </c>
      <c r="C2267" s="70">
        <f t="shared" si="1"/>
        <v>2059.4166666665265</v>
      </c>
      <c r="D2267" s="149">
        <f t="shared" si="383"/>
        <v>58287</v>
      </c>
      <c r="N2267" s="157">
        <f>(1+'Parameters &amp; Main Results'!$B$25)^(1/12)-1</f>
        <v>4.0741237836483535E-3</v>
      </c>
      <c r="O2267" s="157">
        <f>(1+'Parameters &amp; Main Results'!$B$27)^(1/12)-1</f>
        <v>1.2414877164492744E-3</v>
      </c>
      <c r="P2267" s="157">
        <f>(1+'Parameters &amp; Main Results'!$B$29)^(1/12)-1</f>
        <v>8.295381143461622E-4</v>
      </c>
      <c r="Q2267" s="158">
        <f>(1+'Parameters &amp; Main Results'!$B$31)^(1/12)-1</f>
        <v>4.0741237836483535E-3</v>
      </c>
      <c r="R2267" s="158">
        <f>(1+'Parameters &amp; Main Results'!$B$33)^(1/12)-1</f>
        <v>0</v>
      </c>
      <c r="S2267" s="158">
        <f>(1+'Parameters &amp; Main Results'!$B$35)^(1/12)-1</f>
        <v>0</v>
      </c>
      <c r="T2267" s="158">
        <f>(1+'Parameters &amp; Main Results'!$B$37)^(1/12)-1</f>
        <v>8.295381143461622E-4</v>
      </c>
      <c r="U2267" s="240">
        <v>0</v>
      </c>
      <c r="V2267" s="240">
        <v>0</v>
      </c>
      <c r="W2267" s="255">
        <f t="shared" ca="1" si="1995"/>
        <v>0</v>
      </c>
      <c r="X2267" s="223">
        <f>MMULT(N2267:T2267,'Parameters &amp; Main Results'!$B$12:$B$18)-'Parameters &amp; Main Results'!$B$22/12+MMULT(U2267:V2267,'Parameters &amp; Main Results'!$B$20:$B$21)</f>
        <v>3.3037006200767609E-3</v>
      </c>
      <c r="Y2267" s="223">
        <f>MMULT(N2267:T2267,'Parameters &amp; Main Results'!$C$12:$C$18)-'Parameters &amp; Main Results'!$C$22/12+MMULT(U2267:V2267,'Parameters &amp; Main Results'!$C$20:$C$21)</f>
        <v>3.7491935102617786E-3</v>
      </c>
      <c r="Z2267" s="17">
        <f t="shared" ca="1" si="1996"/>
        <v>1</v>
      </c>
      <c r="AE2267" s="252">
        <f t="shared" ca="1" si="1992"/>
        <v>0</v>
      </c>
      <c r="AF2267" s="253" t="e">
        <f t="shared" ca="1" si="1993"/>
        <v>#DIV/0!</v>
      </c>
      <c r="AG2267" s="258" t="e">
        <f t="shared" ca="1" si="1994"/>
        <v>#DIV/0!</v>
      </c>
      <c r="AH2267" s="227" t="e">
        <f ca="1">IF(SUM(AG2267:OFFSET(AG2267,(-HoldAggressiveTime-1),0,,))=0,"Defensive","Aggressive")</f>
        <v>#DIV/0!</v>
      </c>
    </row>
    <row r="2268" spans="1:34" ht="13" x14ac:dyDescent="0.15">
      <c r="A2268">
        <f t="shared" si="15"/>
        <v>7</v>
      </c>
      <c r="B2268">
        <f t="shared" si="16"/>
        <v>2059</v>
      </c>
      <c r="C2268" s="70">
        <f t="shared" si="1"/>
        <v>2059.4999999998599</v>
      </c>
      <c r="D2268" s="149">
        <f t="shared" si="383"/>
        <v>58318</v>
      </c>
      <c r="N2268" s="157">
        <f>(1+'Parameters &amp; Main Results'!$B$25)^(1/12)-1</f>
        <v>4.0741237836483535E-3</v>
      </c>
      <c r="O2268" s="157">
        <f>(1+'Parameters &amp; Main Results'!$B$27)^(1/12)-1</f>
        <v>1.2414877164492744E-3</v>
      </c>
      <c r="P2268" s="157">
        <f>(1+'Parameters &amp; Main Results'!$B$29)^(1/12)-1</f>
        <v>8.295381143461622E-4</v>
      </c>
      <c r="Q2268" s="158">
        <f>(1+'Parameters &amp; Main Results'!$B$31)^(1/12)-1</f>
        <v>4.0741237836483535E-3</v>
      </c>
      <c r="R2268" s="158">
        <f>(1+'Parameters &amp; Main Results'!$B$33)^(1/12)-1</f>
        <v>0</v>
      </c>
      <c r="S2268" s="158">
        <f>(1+'Parameters &amp; Main Results'!$B$35)^(1/12)-1</f>
        <v>0</v>
      </c>
      <c r="T2268" s="158">
        <f>(1+'Parameters &amp; Main Results'!$B$37)^(1/12)-1</f>
        <v>8.295381143461622E-4</v>
      </c>
      <c r="U2268" s="240">
        <v>0</v>
      </c>
      <c r="V2268" s="240">
        <v>0</v>
      </c>
      <c r="W2268" s="255">
        <f t="shared" ca="1" si="1995"/>
        <v>0</v>
      </c>
      <c r="X2268" s="223">
        <f>MMULT(N2268:T2268,'Parameters &amp; Main Results'!$B$12:$B$18)-'Parameters &amp; Main Results'!$B$22/12+MMULT(U2268:V2268,'Parameters &amp; Main Results'!$B$20:$B$21)</f>
        <v>3.3037006200767609E-3</v>
      </c>
      <c r="Y2268" s="223">
        <f>MMULT(N2268:T2268,'Parameters &amp; Main Results'!$C$12:$C$18)-'Parameters &amp; Main Results'!$C$22/12+MMULT(U2268:V2268,'Parameters &amp; Main Results'!$C$20:$C$21)</f>
        <v>3.7491935102617786E-3</v>
      </c>
      <c r="Z2268" s="17">
        <f t="shared" ca="1" si="1996"/>
        <v>1</v>
      </c>
      <c r="AE2268" s="252">
        <f t="shared" ca="1" si="1992"/>
        <v>0</v>
      </c>
      <c r="AF2268" s="253" t="e">
        <f t="shared" ca="1" si="1993"/>
        <v>#DIV/0!</v>
      </c>
      <c r="AG2268" s="258" t="e">
        <f t="shared" ca="1" si="1994"/>
        <v>#DIV/0!</v>
      </c>
      <c r="AH2268" s="227" t="e">
        <f ca="1">IF(SUM(AG2268:OFFSET(AG2268,(-HoldAggressiveTime-1),0,,))=0,"Defensive","Aggressive")</f>
        <v>#DIV/0!</v>
      </c>
    </row>
    <row r="2269" spans="1:34" ht="13" x14ac:dyDescent="0.15">
      <c r="A2269">
        <f t="shared" si="15"/>
        <v>8</v>
      </c>
      <c r="B2269">
        <f t="shared" si="16"/>
        <v>2059</v>
      </c>
      <c r="C2269" s="70">
        <f t="shared" si="1"/>
        <v>2059.5833333331934</v>
      </c>
      <c r="D2269" s="149">
        <f t="shared" si="383"/>
        <v>58348</v>
      </c>
      <c r="N2269" s="157">
        <f>(1+'Parameters &amp; Main Results'!$B$25)^(1/12)-1</f>
        <v>4.0741237836483535E-3</v>
      </c>
      <c r="O2269" s="157">
        <f>(1+'Parameters &amp; Main Results'!$B$27)^(1/12)-1</f>
        <v>1.2414877164492744E-3</v>
      </c>
      <c r="P2269" s="157">
        <f>(1+'Parameters &amp; Main Results'!$B$29)^(1/12)-1</f>
        <v>8.295381143461622E-4</v>
      </c>
      <c r="Q2269" s="158">
        <f>(1+'Parameters &amp; Main Results'!$B$31)^(1/12)-1</f>
        <v>4.0741237836483535E-3</v>
      </c>
      <c r="R2269" s="158">
        <f>(1+'Parameters &amp; Main Results'!$B$33)^(1/12)-1</f>
        <v>0</v>
      </c>
      <c r="S2269" s="158">
        <f>(1+'Parameters &amp; Main Results'!$B$35)^(1/12)-1</f>
        <v>0</v>
      </c>
      <c r="T2269" s="158">
        <f>(1+'Parameters &amp; Main Results'!$B$37)^(1/12)-1</f>
        <v>8.295381143461622E-4</v>
      </c>
      <c r="U2269" s="240">
        <v>0</v>
      </c>
      <c r="V2269" s="240">
        <v>0</v>
      </c>
      <c r="W2269" s="255">
        <f t="shared" ca="1" si="1995"/>
        <v>0</v>
      </c>
      <c r="X2269" s="223">
        <f>MMULT(N2269:T2269,'Parameters &amp; Main Results'!$B$12:$B$18)-'Parameters &amp; Main Results'!$B$22/12+MMULT(U2269:V2269,'Parameters &amp; Main Results'!$B$20:$B$21)</f>
        <v>3.3037006200767609E-3</v>
      </c>
      <c r="Y2269" s="223">
        <f>MMULT(N2269:T2269,'Parameters &amp; Main Results'!$C$12:$C$18)-'Parameters &amp; Main Results'!$C$22/12+MMULT(U2269:V2269,'Parameters &amp; Main Results'!$C$20:$C$21)</f>
        <v>3.7491935102617786E-3</v>
      </c>
      <c r="Z2269" s="17">
        <f t="shared" ca="1" si="1996"/>
        <v>1</v>
      </c>
      <c r="AE2269" s="252">
        <f t="shared" ca="1" si="1992"/>
        <v>0</v>
      </c>
      <c r="AF2269" s="253" t="e">
        <f t="shared" ca="1" si="1993"/>
        <v>#DIV/0!</v>
      </c>
      <c r="AG2269" s="258" t="e">
        <f t="shared" ca="1" si="1994"/>
        <v>#DIV/0!</v>
      </c>
      <c r="AH2269" s="227" t="e">
        <f ca="1">IF(SUM(AG2269:OFFSET(AG2269,(-HoldAggressiveTime-1),0,,))=0,"Defensive","Aggressive")</f>
        <v>#DIV/0!</v>
      </c>
    </row>
    <row r="2270" spans="1:34" ht="13" x14ac:dyDescent="0.15">
      <c r="A2270">
        <f t="shared" si="15"/>
        <v>9</v>
      </c>
      <c r="B2270">
        <f t="shared" si="16"/>
        <v>2059</v>
      </c>
      <c r="C2270" s="70">
        <f t="shared" si="1"/>
        <v>2059.6666666665269</v>
      </c>
      <c r="D2270" s="149">
        <f t="shared" si="383"/>
        <v>58379</v>
      </c>
      <c r="N2270" s="157">
        <f>(1+'Parameters &amp; Main Results'!$B$25)^(1/12)-1</f>
        <v>4.0741237836483535E-3</v>
      </c>
      <c r="O2270" s="157">
        <f>(1+'Parameters &amp; Main Results'!$B$27)^(1/12)-1</f>
        <v>1.2414877164492744E-3</v>
      </c>
      <c r="P2270" s="157">
        <f>(1+'Parameters &amp; Main Results'!$B$29)^(1/12)-1</f>
        <v>8.295381143461622E-4</v>
      </c>
      <c r="Q2270" s="158">
        <f>(1+'Parameters &amp; Main Results'!$B$31)^(1/12)-1</f>
        <v>4.0741237836483535E-3</v>
      </c>
      <c r="R2270" s="158">
        <f>(1+'Parameters &amp; Main Results'!$B$33)^(1/12)-1</f>
        <v>0</v>
      </c>
      <c r="S2270" s="158">
        <f>(1+'Parameters &amp; Main Results'!$B$35)^(1/12)-1</f>
        <v>0</v>
      </c>
      <c r="T2270" s="158">
        <f>(1+'Parameters &amp; Main Results'!$B$37)^(1/12)-1</f>
        <v>8.295381143461622E-4</v>
      </c>
      <c r="U2270" s="240">
        <v>0</v>
      </c>
      <c r="V2270" s="240">
        <v>0</v>
      </c>
      <c r="W2270" s="255">
        <f t="shared" ca="1" si="1995"/>
        <v>0</v>
      </c>
      <c r="X2270" s="223">
        <f>MMULT(N2270:T2270,'Parameters &amp; Main Results'!$B$12:$B$18)-'Parameters &amp; Main Results'!$B$22/12+MMULT(U2270:V2270,'Parameters &amp; Main Results'!$B$20:$B$21)</f>
        <v>3.3037006200767609E-3</v>
      </c>
      <c r="Y2270" s="223">
        <f>MMULT(N2270:T2270,'Parameters &amp; Main Results'!$C$12:$C$18)-'Parameters &amp; Main Results'!$C$22/12+MMULT(U2270:V2270,'Parameters &amp; Main Results'!$C$20:$C$21)</f>
        <v>3.7491935102617786E-3</v>
      </c>
      <c r="Z2270" s="17">
        <f t="shared" ca="1" si="1996"/>
        <v>1</v>
      </c>
      <c r="AE2270" s="252">
        <f t="shared" ca="1" si="1992"/>
        <v>0</v>
      </c>
      <c r="AF2270" s="253" t="e">
        <f t="shared" ca="1" si="1993"/>
        <v>#DIV/0!</v>
      </c>
      <c r="AG2270" s="258" t="e">
        <f t="shared" ca="1" si="1994"/>
        <v>#DIV/0!</v>
      </c>
      <c r="AH2270" s="227" t="e">
        <f ca="1">IF(SUM(AG2270:OFFSET(AG2270,(-HoldAggressiveTime-1),0,,))=0,"Defensive","Aggressive")</f>
        <v>#DIV/0!</v>
      </c>
    </row>
    <row r="2271" spans="1:34" ht="13" x14ac:dyDescent="0.15">
      <c r="A2271">
        <f t="shared" si="15"/>
        <v>10</v>
      </c>
      <c r="B2271">
        <f t="shared" si="16"/>
        <v>2059</v>
      </c>
      <c r="C2271" s="70">
        <f t="shared" si="1"/>
        <v>2059.7499999998604</v>
      </c>
      <c r="D2271" s="149">
        <f t="shared" si="383"/>
        <v>58409</v>
      </c>
      <c r="N2271" s="157">
        <f>(1+'Parameters &amp; Main Results'!$B$25)^(1/12)-1</f>
        <v>4.0741237836483535E-3</v>
      </c>
      <c r="O2271" s="157">
        <f>(1+'Parameters &amp; Main Results'!$B$27)^(1/12)-1</f>
        <v>1.2414877164492744E-3</v>
      </c>
      <c r="P2271" s="157">
        <f>(1+'Parameters &amp; Main Results'!$B$29)^(1/12)-1</f>
        <v>8.295381143461622E-4</v>
      </c>
      <c r="Q2271" s="158">
        <f>(1+'Parameters &amp; Main Results'!$B$31)^(1/12)-1</f>
        <v>4.0741237836483535E-3</v>
      </c>
      <c r="R2271" s="158">
        <f>(1+'Parameters &amp; Main Results'!$B$33)^(1/12)-1</f>
        <v>0</v>
      </c>
      <c r="S2271" s="158">
        <f>(1+'Parameters &amp; Main Results'!$B$35)^(1/12)-1</f>
        <v>0</v>
      </c>
      <c r="T2271" s="158">
        <f>(1+'Parameters &amp; Main Results'!$B$37)^(1/12)-1</f>
        <v>8.295381143461622E-4</v>
      </c>
      <c r="U2271" s="240">
        <v>0</v>
      </c>
      <c r="V2271" s="240">
        <v>0</v>
      </c>
      <c r="W2271" s="255">
        <f t="shared" ca="1" si="1995"/>
        <v>0</v>
      </c>
      <c r="X2271" s="223">
        <f>MMULT(N2271:T2271,'Parameters &amp; Main Results'!$B$12:$B$18)-'Parameters &amp; Main Results'!$B$22/12+MMULT(U2271:V2271,'Parameters &amp; Main Results'!$B$20:$B$21)</f>
        <v>3.3037006200767609E-3</v>
      </c>
      <c r="Y2271" s="223">
        <f>MMULT(N2271:T2271,'Parameters &amp; Main Results'!$C$12:$C$18)-'Parameters &amp; Main Results'!$C$22/12+MMULT(U2271:V2271,'Parameters &amp; Main Results'!$C$20:$C$21)</f>
        <v>3.7491935102617786E-3</v>
      </c>
      <c r="Z2271" s="17">
        <f t="shared" ca="1" si="1996"/>
        <v>1</v>
      </c>
      <c r="AE2271" s="252">
        <f t="shared" ca="1" si="1992"/>
        <v>0</v>
      </c>
      <c r="AF2271" s="253" t="e">
        <f t="shared" ca="1" si="1993"/>
        <v>#DIV/0!</v>
      </c>
      <c r="AG2271" s="258" t="e">
        <f t="shared" ca="1" si="1994"/>
        <v>#DIV/0!</v>
      </c>
      <c r="AH2271" s="227" t="e">
        <f ca="1">IF(SUM(AG2271:OFFSET(AG2271,(-HoldAggressiveTime-1),0,,))=0,"Defensive","Aggressive")</f>
        <v>#DIV/0!</v>
      </c>
    </row>
    <row r="2272" spans="1:34" ht="13" x14ac:dyDescent="0.15">
      <c r="A2272">
        <f t="shared" si="15"/>
        <v>11</v>
      </c>
      <c r="B2272">
        <f t="shared" si="16"/>
        <v>2059</v>
      </c>
      <c r="C2272" s="70">
        <f t="shared" si="1"/>
        <v>2059.8333333331939</v>
      </c>
      <c r="D2272" s="149">
        <f t="shared" si="383"/>
        <v>58440</v>
      </c>
      <c r="N2272" s="157">
        <f>(1+'Parameters &amp; Main Results'!$B$25)^(1/12)-1</f>
        <v>4.0741237836483535E-3</v>
      </c>
      <c r="O2272" s="157">
        <f>(1+'Parameters &amp; Main Results'!$B$27)^(1/12)-1</f>
        <v>1.2414877164492744E-3</v>
      </c>
      <c r="P2272" s="157">
        <f>(1+'Parameters &amp; Main Results'!$B$29)^(1/12)-1</f>
        <v>8.295381143461622E-4</v>
      </c>
      <c r="Q2272" s="158">
        <f>(1+'Parameters &amp; Main Results'!$B$31)^(1/12)-1</f>
        <v>4.0741237836483535E-3</v>
      </c>
      <c r="R2272" s="158">
        <f>(1+'Parameters &amp; Main Results'!$B$33)^(1/12)-1</f>
        <v>0</v>
      </c>
      <c r="S2272" s="158">
        <f>(1+'Parameters &amp; Main Results'!$B$35)^(1/12)-1</f>
        <v>0</v>
      </c>
      <c r="T2272" s="158">
        <f>(1+'Parameters &amp; Main Results'!$B$37)^(1/12)-1</f>
        <v>8.295381143461622E-4</v>
      </c>
      <c r="U2272" s="240">
        <v>0</v>
      </c>
      <c r="V2272" s="240">
        <v>0</v>
      </c>
      <c r="W2272" s="255">
        <f t="shared" ca="1" si="1995"/>
        <v>0</v>
      </c>
      <c r="X2272" s="223">
        <f>MMULT(N2272:T2272,'Parameters &amp; Main Results'!$B$12:$B$18)-'Parameters &amp; Main Results'!$B$22/12+MMULT(U2272:V2272,'Parameters &amp; Main Results'!$B$20:$B$21)</f>
        <v>3.3037006200767609E-3</v>
      </c>
      <c r="Y2272" s="223">
        <f>MMULT(N2272:T2272,'Parameters &amp; Main Results'!$C$12:$C$18)-'Parameters &amp; Main Results'!$C$22/12+MMULT(U2272:V2272,'Parameters &amp; Main Results'!$C$20:$C$21)</f>
        <v>3.7491935102617786E-3</v>
      </c>
      <c r="Z2272" s="17">
        <f t="shared" ca="1" si="1996"/>
        <v>1</v>
      </c>
      <c r="AE2272" s="252">
        <f t="shared" ca="1" si="1992"/>
        <v>0</v>
      </c>
      <c r="AF2272" s="253" t="e">
        <f t="shared" ca="1" si="1993"/>
        <v>#DIV/0!</v>
      </c>
      <c r="AG2272" s="258" t="e">
        <f t="shared" ca="1" si="1994"/>
        <v>#DIV/0!</v>
      </c>
      <c r="AH2272" s="227" t="e">
        <f ca="1">IF(SUM(AG2272:OFFSET(AG2272,(-HoldAggressiveTime-1),0,,))=0,"Defensive","Aggressive")</f>
        <v>#DIV/0!</v>
      </c>
    </row>
    <row r="2273" spans="1:34" ht="13" x14ac:dyDescent="0.15">
      <c r="A2273">
        <f t="shared" si="15"/>
        <v>12</v>
      </c>
      <c r="B2273">
        <f t="shared" si="16"/>
        <v>2059</v>
      </c>
      <c r="C2273" s="70">
        <f t="shared" si="1"/>
        <v>2059.9166666665274</v>
      </c>
      <c r="D2273" s="149">
        <f t="shared" si="383"/>
        <v>58471</v>
      </c>
      <c r="N2273" s="157">
        <f>(1+'Parameters &amp; Main Results'!$B$25)^(1/12)-1</f>
        <v>4.0741237836483535E-3</v>
      </c>
      <c r="O2273" s="157">
        <f>(1+'Parameters &amp; Main Results'!$B$27)^(1/12)-1</f>
        <v>1.2414877164492744E-3</v>
      </c>
      <c r="P2273" s="157">
        <f>(1+'Parameters &amp; Main Results'!$B$29)^(1/12)-1</f>
        <v>8.295381143461622E-4</v>
      </c>
      <c r="Q2273" s="158">
        <f>(1+'Parameters &amp; Main Results'!$B$31)^(1/12)-1</f>
        <v>4.0741237836483535E-3</v>
      </c>
      <c r="R2273" s="158">
        <f>(1+'Parameters &amp; Main Results'!$B$33)^(1/12)-1</f>
        <v>0</v>
      </c>
      <c r="S2273" s="158">
        <f>(1+'Parameters &amp; Main Results'!$B$35)^(1/12)-1</f>
        <v>0</v>
      </c>
      <c r="T2273" s="158">
        <f>(1+'Parameters &amp; Main Results'!$B$37)^(1/12)-1</f>
        <v>8.295381143461622E-4</v>
      </c>
      <c r="U2273" s="240">
        <v>0</v>
      </c>
      <c r="V2273" s="240">
        <v>0</v>
      </c>
      <c r="W2273" s="255">
        <f t="shared" ca="1" si="1995"/>
        <v>0</v>
      </c>
      <c r="X2273" s="223">
        <f>MMULT(N2273:T2273,'Parameters &amp; Main Results'!$B$12:$B$18)-'Parameters &amp; Main Results'!$B$22/12+MMULT(U2273:V2273,'Parameters &amp; Main Results'!$B$20:$B$21)</f>
        <v>3.3037006200767609E-3</v>
      </c>
      <c r="Y2273" s="223">
        <f>MMULT(N2273:T2273,'Parameters &amp; Main Results'!$C$12:$C$18)-'Parameters &amp; Main Results'!$C$22/12+MMULT(U2273:V2273,'Parameters &amp; Main Results'!$C$20:$C$21)</f>
        <v>3.7491935102617786E-3</v>
      </c>
      <c r="Z2273" s="17">
        <f t="shared" ca="1" si="1996"/>
        <v>1</v>
      </c>
      <c r="AE2273" s="252">
        <f t="shared" ca="1" si="1992"/>
        <v>0</v>
      </c>
      <c r="AF2273" s="253" t="e">
        <f t="shared" ca="1" si="1993"/>
        <v>#DIV/0!</v>
      </c>
      <c r="AG2273" s="258" t="e">
        <f t="shared" ca="1" si="1994"/>
        <v>#DIV/0!</v>
      </c>
      <c r="AH2273" s="227" t="e">
        <f ca="1">IF(SUM(AG2273:OFFSET(AG2273,(-HoldAggressiveTime-1),0,,))=0,"Defensive","Aggressive")</f>
        <v>#DIV/0!</v>
      </c>
    </row>
    <row r="2274" spans="1:34" ht="13" x14ac:dyDescent="0.15">
      <c r="A2274">
        <f t="shared" si="15"/>
        <v>1</v>
      </c>
      <c r="B2274">
        <f t="shared" si="16"/>
        <v>2060</v>
      </c>
      <c r="C2274" s="70">
        <f t="shared" si="1"/>
        <v>2059.9999999998608</v>
      </c>
      <c r="D2274" s="149">
        <f t="shared" si="383"/>
        <v>58500</v>
      </c>
      <c r="N2274" s="157">
        <f>(1+'Parameters &amp; Main Results'!$B$25)^(1/12)-1</f>
        <v>4.0741237836483535E-3</v>
      </c>
      <c r="O2274" s="157">
        <f>(1+'Parameters &amp; Main Results'!$B$27)^(1/12)-1</f>
        <v>1.2414877164492744E-3</v>
      </c>
      <c r="P2274" s="157">
        <f>(1+'Parameters &amp; Main Results'!$B$29)^(1/12)-1</f>
        <v>8.295381143461622E-4</v>
      </c>
      <c r="Q2274" s="158">
        <f>(1+'Parameters &amp; Main Results'!$B$31)^(1/12)-1</f>
        <v>4.0741237836483535E-3</v>
      </c>
      <c r="R2274" s="158">
        <f>(1+'Parameters &amp; Main Results'!$B$33)^(1/12)-1</f>
        <v>0</v>
      </c>
      <c r="S2274" s="158">
        <f>(1+'Parameters &amp; Main Results'!$B$35)^(1/12)-1</f>
        <v>0</v>
      </c>
      <c r="T2274" s="158">
        <f>(1+'Parameters &amp; Main Results'!$B$37)^(1/12)-1</f>
        <v>8.295381143461622E-4</v>
      </c>
      <c r="U2274" s="240">
        <v>0</v>
      </c>
      <c r="V2274" s="240">
        <v>0</v>
      </c>
      <c r="W2274" s="255">
        <f t="shared" ca="1" si="1995"/>
        <v>0</v>
      </c>
      <c r="X2274" s="223">
        <f>MMULT(N2274:T2274,'Parameters &amp; Main Results'!$B$12:$B$18)-'Parameters &amp; Main Results'!$B$22/12+MMULT(U2274:V2274,'Parameters &amp; Main Results'!$B$20:$B$21)</f>
        <v>3.3037006200767609E-3</v>
      </c>
      <c r="Y2274" s="223">
        <f>MMULT(N2274:T2274,'Parameters &amp; Main Results'!$C$12:$C$18)-'Parameters &amp; Main Results'!$C$22/12+MMULT(U2274:V2274,'Parameters &amp; Main Results'!$C$20:$C$21)</f>
        <v>3.7491935102617786E-3</v>
      </c>
      <c r="Z2274" s="17">
        <f t="shared" ca="1" si="1996"/>
        <v>1</v>
      </c>
      <c r="AE2274" s="252">
        <f t="shared" ca="1" si="1992"/>
        <v>0</v>
      </c>
      <c r="AF2274" s="253" t="e">
        <f t="shared" ca="1" si="1993"/>
        <v>#DIV/0!</v>
      </c>
      <c r="AG2274" s="258" t="e">
        <f t="shared" ca="1" si="1994"/>
        <v>#DIV/0!</v>
      </c>
      <c r="AH2274" s="227" t="e">
        <f ca="1">IF(SUM(AG2274:OFFSET(AG2274,(-HoldAggressiveTime-1),0,,))=0,"Defensive","Aggressive")</f>
        <v>#DIV/0!</v>
      </c>
    </row>
    <row r="2275" spans="1:34" ht="13" x14ac:dyDescent="0.15">
      <c r="A2275">
        <f t="shared" si="15"/>
        <v>2</v>
      </c>
      <c r="B2275">
        <f t="shared" si="16"/>
        <v>2060</v>
      </c>
      <c r="C2275" s="70">
        <f t="shared" si="1"/>
        <v>2060.0833333331943</v>
      </c>
      <c r="D2275" s="149">
        <f t="shared" si="383"/>
        <v>58531</v>
      </c>
      <c r="N2275" s="157">
        <f>(1+'Parameters &amp; Main Results'!$B$25)^(1/12)-1</f>
        <v>4.0741237836483535E-3</v>
      </c>
      <c r="O2275" s="157">
        <f>(1+'Parameters &amp; Main Results'!$B$27)^(1/12)-1</f>
        <v>1.2414877164492744E-3</v>
      </c>
      <c r="P2275" s="157">
        <f>(1+'Parameters &amp; Main Results'!$B$29)^(1/12)-1</f>
        <v>8.295381143461622E-4</v>
      </c>
      <c r="Q2275" s="158">
        <f>(1+'Parameters &amp; Main Results'!$B$31)^(1/12)-1</f>
        <v>4.0741237836483535E-3</v>
      </c>
      <c r="R2275" s="158">
        <f>(1+'Parameters &amp; Main Results'!$B$33)^(1/12)-1</f>
        <v>0</v>
      </c>
      <c r="S2275" s="158">
        <f>(1+'Parameters &amp; Main Results'!$B$35)^(1/12)-1</f>
        <v>0</v>
      </c>
      <c r="T2275" s="158">
        <f>(1+'Parameters &amp; Main Results'!$B$37)^(1/12)-1</f>
        <v>8.295381143461622E-4</v>
      </c>
      <c r="U2275" s="240">
        <v>0</v>
      </c>
      <c r="V2275" s="240">
        <v>0</v>
      </c>
      <c r="W2275" s="255">
        <f t="shared" ca="1" si="1995"/>
        <v>0</v>
      </c>
      <c r="X2275" s="223">
        <f>MMULT(N2275:T2275,'Parameters &amp; Main Results'!$B$12:$B$18)-'Parameters &amp; Main Results'!$B$22/12+MMULT(U2275:V2275,'Parameters &amp; Main Results'!$B$20:$B$21)</f>
        <v>3.3037006200767609E-3</v>
      </c>
      <c r="Y2275" s="223">
        <f>MMULT(N2275:T2275,'Parameters &amp; Main Results'!$C$12:$C$18)-'Parameters &amp; Main Results'!$C$22/12+MMULT(U2275:V2275,'Parameters &amp; Main Results'!$C$20:$C$21)</f>
        <v>3.7491935102617786E-3</v>
      </c>
      <c r="Z2275" s="17">
        <f t="shared" ca="1" si="1996"/>
        <v>1</v>
      </c>
      <c r="AE2275" s="252">
        <f t="shared" ca="1" si="1992"/>
        <v>0</v>
      </c>
      <c r="AF2275" s="253" t="e">
        <f t="shared" ca="1" si="1993"/>
        <v>#DIV/0!</v>
      </c>
      <c r="AG2275" s="258" t="e">
        <f t="shared" ca="1" si="1994"/>
        <v>#DIV/0!</v>
      </c>
      <c r="AH2275" s="227" t="e">
        <f ca="1">IF(SUM(AG2275:OFFSET(AG2275,(-HoldAggressiveTime-1),0,,))=0,"Defensive","Aggressive")</f>
        <v>#DIV/0!</v>
      </c>
    </row>
    <row r="2276" spans="1:34" ht="13" x14ac:dyDescent="0.15">
      <c r="A2276">
        <f t="shared" si="15"/>
        <v>3</v>
      </c>
      <c r="B2276">
        <f t="shared" si="16"/>
        <v>2060</v>
      </c>
      <c r="C2276" s="70">
        <f t="shared" si="1"/>
        <v>2060.1666666665278</v>
      </c>
      <c r="D2276" s="149">
        <f t="shared" si="383"/>
        <v>58561</v>
      </c>
      <c r="N2276" s="157">
        <f>(1+'Parameters &amp; Main Results'!$B$25)^(1/12)-1</f>
        <v>4.0741237836483535E-3</v>
      </c>
      <c r="O2276" s="157">
        <f>(1+'Parameters &amp; Main Results'!$B$27)^(1/12)-1</f>
        <v>1.2414877164492744E-3</v>
      </c>
      <c r="P2276" s="157">
        <f>(1+'Parameters &amp; Main Results'!$B$29)^(1/12)-1</f>
        <v>8.295381143461622E-4</v>
      </c>
      <c r="Q2276" s="158">
        <f>(1+'Parameters &amp; Main Results'!$B$31)^(1/12)-1</f>
        <v>4.0741237836483535E-3</v>
      </c>
      <c r="R2276" s="158">
        <f>(1+'Parameters &amp; Main Results'!$B$33)^(1/12)-1</f>
        <v>0</v>
      </c>
      <c r="S2276" s="158">
        <f>(1+'Parameters &amp; Main Results'!$B$35)^(1/12)-1</f>
        <v>0</v>
      </c>
      <c r="T2276" s="158">
        <f>(1+'Parameters &amp; Main Results'!$B$37)^(1/12)-1</f>
        <v>8.295381143461622E-4</v>
      </c>
      <c r="U2276" s="240">
        <v>0</v>
      </c>
      <c r="V2276" s="240">
        <v>0</v>
      </c>
      <c r="W2276" s="255">
        <f t="shared" ca="1" si="1995"/>
        <v>0</v>
      </c>
      <c r="X2276" s="223">
        <f>MMULT(N2276:T2276,'Parameters &amp; Main Results'!$B$12:$B$18)-'Parameters &amp; Main Results'!$B$22/12+MMULT(U2276:V2276,'Parameters &amp; Main Results'!$B$20:$B$21)</f>
        <v>3.3037006200767609E-3</v>
      </c>
      <c r="Y2276" s="223">
        <f>MMULT(N2276:T2276,'Parameters &amp; Main Results'!$C$12:$C$18)-'Parameters &amp; Main Results'!$C$22/12+MMULT(U2276:V2276,'Parameters &amp; Main Results'!$C$20:$C$21)</f>
        <v>3.7491935102617786E-3</v>
      </c>
      <c r="Z2276" s="17">
        <f t="shared" ca="1" si="1996"/>
        <v>1</v>
      </c>
      <c r="AE2276" s="252">
        <f t="shared" ca="1" si="1992"/>
        <v>0</v>
      </c>
      <c r="AF2276" s="253" t="e">
        <f t="shared" ca="1" si="1993"/>
        <v>#DIV/0!</v>
      </c>
      <c r="AG2276" s="258" t="e">
        <f t="shared" ca="1" si="1994"/>
        <v>#DIV/0!</v>
      </c>
      <c r="AH2276" s="227" t="e">
        <f ca="1">IF(SUM(AG2276:OFFSET(AG2276,(-HoldAggressiveTime-1),0,,))=0,"Defensive","Aggressive")</f>
        <v>#DIV/0!</v>
      </c>
    </row>
    <row r="2277" spans="1:34" ht="13" x14ac:dyDescent="0.15">
      <c r="A2277">
        <f t="shared" si="15"/>
        <v>4</v>
      </c>
      <c r="B2277">
        <f t="shared" si="16"/>
        <v>2060</v>
      </c>
      <c r="C2277" s="70">
        <f t="shared" si="1"/>
        <v>2060.2499999998613</v>
      </c>
      <c r="D2277" s="149">
        <f t="shared" si="383"/>
        <v>58592</v>
      </c>
      <c r="N2277" s="157">
        <f>(1+'Parameters &amp; Main Results'!$B$25)^(1/12)-1</f>
        <v>4.0741237836483535E-3</v>
      </c>
      <c r="O2277" s="157">
        <f>(1+'Parameters &amp; Main Results'!$B$27)^(1/12)-1</f>
        <v>1.2414877164492744E-3</v>
      </c>
      <c r="P2277" s="157">
        <f>(1+'Parameters &amp; Main Results'!$B$29)^(1/12)-1</f>
        <v>8.295381143461622E-4</v>
      </c>
      <c r="Q2277" s="158">
        <f>(1+'Parameters &amp; Main Results'!$B$31)^(1/12)-1</f>
        <v>4.0741237836483535E-3</v>
      </c>
      <c r="R2277" s="158">
        <f>(1+'Parameters &amp; Main Results'!$B$33)^(1/12)-1</f>
        <v>0</v>
      </c>
      <c r="S2277" s="158">
        <f>(1+'Parameters &amp; Main Results'!$B$35)^(1/12)-1</f>
        <v>0</v>
      </c>
      <c r="T2277" s="158">
        <f>(1+'Parameters &amp; Main Results'!$B$37)^(1/12)-1</f>
        <v>8.295381143461622E-4</v>
      </c>
      <c r="U2277" s="240">
        <v>0</v>
      </c>
      <c r="V2277" s="240">
        <v>0</v>
      </c>
      <c r="W2277" s="255">
        <f t="shared" ca="1" si="1995"/>
        <v>0</v>
      </c>
      <c r="X2277" s="223">
        <f>MMULT(N2277:T2277,'Parameters &amp; Main Results'!$B$12:$B$18)-'Parameters &amp; Main Results'!$B$22/12+MMULT(U2277:V2277,'Parameters &amp; Main Results'!$B$20:$B$21)</f>
        <v>3.3037006200767609E-3</v>
      </c>
      <c r="Y2277" s="223">
        <f>MMULT(N2277:T2277,'Parameters &amp; Main Results'!$C$12:$C$18)-'Parameters &amp; Main Results'!$C$22/12+MMULT(U2277:V2277,'Parameters &amp; Main Results'!$C$20:$C$21)</f>
        <v>3.7491935102617786E-3</v>
      </c>
      <c r="Z2277" s="17">
        <f t="shared" ca="1" si="1996"/>
        <v>1</v>
      </c>
      <c r="AE2277" s="252">
        <f t="shared" ca="1" si="1992"/>
        <v>0</v>
      </c>
      <c r="AF2277" s="253" t="e">
        <f t="shared" ca="1" si="1993"/>
        <v>#DIV/0!</v>
      </c>
      <c r="AG2277" s="258" t="e">
        <f t="shared" ca="1" si="1994"/>
        <v>#DIV/0!</v>
      </c>
      <c r="AH2277" s="227" t="e">
        <f ca="1">IF(SUM(AG2277:OFFSET(AG2277,(-HoldAggressiveTime-1),0,,))=0,"Defensive","Aggressive")</f>
        <v>#DIV/0!</v>
      </c>
    </row>
    <row r="2278" spans="1:34" ht="13" x14ac:dyDescent="0.15">
      <c r="A2278">
        <f t="shared" si="15"/>
        <v>5</v>
      </c>
      <c r="B2278">
        <f t="shared" si="16"/>
        <v>2060</v>
      </c>
      <c r="C2278" s="70">
        <f t="shared" si="1"/>
        <v>2060.3333333331948</v>
      </c>
      <c r="D2278" s="149">
        <f t="shared" si="383"/>
        <v>58622</v>
      </c>
      <c r="N2278" s="157">
        <f>(1+'Parameters &amp; Main Results'!$B$25)^(1/12)-1</f>
        <v>4.0741237836483535E-3</v>
      </c>
      <c r="O2278" s="157">
        <f>(1+'Parameters &amp; Main Results'!$B$27)^(1/12)-1</f>
        <v>1.2414877164492744E-3</v>
      </c>
      <c r="P2278" s="157">
        <f>(1+'Parameters &amp; Main Results'!$B$29)^(1/12)-1</f>
        <v>8.295381143461622E-4</v>
      </c>
      <c r="Q2278" s="158">
        <f>(1+'Parameters &amp; Main Results'!$B$31)^(1/12)-1</f>
        <v>4.0741237836483535E-3</v>
      </c>
      <c r="R2278" s="158">
        <f>(1+'Parameters &amp; Main Results'!$B$33)^(1/12)-1</f>
        <v>0</v>
      </c>
      <c r="S2278" s="158">
        <f>(1+'Parameters &amp; Main Results'!$B$35)^(1/12)-1</f>
        <v>0</v>
      </c>
      <c r="T2278" s="158">
        <f>(1+'Parameters &amp; Main Results'!$B$37)^(1/12)-1</f>
        <v>8.295381143461622E-4</v>
      </c>
      <c r="U2278" s="240">
        <v>0</v>
      </c>
      <c r="V2278" s="240">
        <v>0</v>
      </c>
      <c r="W2278" s="255">
        <f t="shared" ca="1" si="1995"/>
        <v>0</v>
      </c>
      <c r="X2278" s="223">
        <f>MMULT(N2278:T2278,'Parameters &amp; Main Results'!$B$12:$B$18)-'Parameters &amp; Main Results'!$B$22/12+MMULT(U2278:V2278,'Parameters &amp; Main Results'!$B$20:$B$21)</f>
        <v>3.3037006200767609E-3</v>
      </c>
      <c r="Y2278" s="223">
        <f>MMULT(N2278:T2278,'Parameters &amp; Main Results'!$C$12:$C$18)-'Parameters &amp; Main Results'!$C$22/12+MMULT(U2278:V2278,'Parameters &amp; Main Results'!$C$20:$C$21)</f>
        <v>3.7491935102617786E-3</v>
      </c>
      <c r="Z2278" s="17">
        <f t="shared" ca="1" si="1996"/>
        <v>1</v>
      </c>
      <c r="AE2278" s="252">
        <f t="shared" ca="1" si="1992"/>
        <v>0</v>
      </c>
      <c r="AF2278" s="253" t="e">
        <f t="shared" ca="1" si="1993"/>
        <v>#DIV/0!</v>
      </c>
      <c r="AG2278" s="258" t="e">
        <f t="shared" ca="1" si="1994"/>
        <v>#DIV/0!</v>
      </c>
      <c r="AH2278" s="227" t="e">
        <f ca="1">IF(SUM(AG2278:OFFSET(AG2278,(-HoldAggressiveTime-1),0,,))=0,"Defensive","Aggressive")</f>
        <v>#DIV/0!</v>
      </c>
    </row>
    <row r="2279" spans="1:34" ht="13" x14ac:dyDescent="0.15">
      <c r="A2279">
        <f t="shared" si="15"/>
        <v>6</v>
      </c>
      <c r="B2279">
        <f t="shared" si="16"/>
        <v>2060</v>
      </c>
      <c r="C2279" s="70">
        <f t="shared" si="1"/>
        <v>2060.4166666665283</v>
      </c>
      <c r="D2279" s="149">
        <f t="shared" si="383"/>
        <v>58653</v>
      </c>
      <c r="N2279" s="157">
        <f>(1+'Parameters &amp; Main Results'!$B$25)^(1/12)-1</f>
        <v>4.0741237836483535E-3</v>
      </c>
      <c r="O2279" s="157">
        <f>(1+'Parameters &amp; Main Results'!$B$27)^(1/12)-1</f>
        <v>1.2414877164492744E-3</v>
      </c>
      <c r="P2279" s="157">
        <f>(1+'Parameters &amp; Main Results'!$B$29)^(1/12)-1</f>
        <v>8.295381143461622E-4</v>
      </c>
      <c r="Q2279" s="158">
        <f>(1+'Parameters &amp; Main Results'!$B$31)^(1/12)-1</f>
        <v>4.0741237836483535E-3</v>
      </c>
      <c r="R2279" s="158">
        <f>(1+'Parameters &amp; Main Results'!$B$33)^(1/12)-1</f>
        <v>0</v>
      </c>
      <c r="S2279" s="158">
        <f>(1+'Parameters &amp; Main Results'!$B$35)^(1/12)-1</f>
        <v>0</v>
      </c>
      <c r="T2279" s="158">
        <f>(1+'Parameters &amp; Main Results'!$B$37)^(1/12)-1</f>
        <v>8.295381143461622E-4</v>
      </c>
      <c r="U2279" s="240">
        <v>0</v>
      </c>
      <c r="V2279" s="240">
        <v>0</v>
      </c>
      <c r="W2279" s="255">
        <f t="shared" ca="1" si="1995"/>
        <v>0</v>
      </c>
      <c r="X2279" s="223">
        <f>MMULT(N2279:T2279,'Parameters &amp; Main Results'!$B$12:$B$18)-'Parameters &amp; Main Results'!$B$22/12+MMULT(U2279:V2279,'Parameters &amp; Main Results'!$B$20:$B$21)</f>
        <v>3.3037006200767609E-3</v>
      </c>
      <c r="Y2279" s="223">
        <f>MMULT(N2279:T2279,'Parameters &amp; Main Results'!$C$12:$C$18)-'Parameters &amp; Main Results'!$C$22/12+MMULT(U2279:V2279,'Parameters &amp; Main Results'!$C$20:$C$21)</f>
        <v>3.7491935102617786E-3</v>
      </c>
      <c r="Z2279" s="17">
        <f t="shared" ca="1" si="1996"/>
        <v>1</v>
      </c>
      <c r="AE2279" s="252">
        <f t="shared" ca="1" si="1992"/>
        <v>0</v>
      </c>
      <c r="AF2279" s="253" t="e">
        <f t="shared" ca="1" si="1993"/>
        <v>#DIV/0!</v>
      </c>
      <c r="AG2279" s="258" t="e">
        <f t="shared" ca="1" si="1994"/>
        <v>#DIV/0!</v>
      </c>
      <c r="AH2279" s="227" t="e">
        <f ca="1">IF(SUM(AG2279:OFFSET(AG2279,(-HoldAggressiveTime-1),0,,))=0,"Defensive","Aggressive")</f>
        <v>#DIV/0!</v>
      </c>
    </row>
    <row r="2280" spans="1:34" ht="13" x14ac:dyDescent="0.15">
      <c r="A2280">
        <f t="shared" si="15"/>
        <v>7</v>
      </c>
      <c r="B2280">
        <f t="shared" si="16"/>
        <v>2060</v>
      </c>
      <c r="C2280" s="70">
        <f t="shared" si="1"/>
        <v>2060.4999999998618</v>
      </c>
      <c r="D2280" s="149">
        <f t="shared" si="383"/>
        <v>58684</v>
      </c>
      <c r="N2280" s="157">
        <f>(1+'Parameters &amp; Main Results'!$B$25)^(1/12)-1</f>
        <v>4.0741237836483535E-3</v>
      </c>
      <c r="O2280" s="157">
        <f>(1+'Parameters &amp; Main Results'!$B$27)^(1/12)-1</f>
        <v>1.2414877164492744E-3</v>
      </c>
      <c r="P2280" s="157">
        <f>(1+'Parameters &amp; Main Results'!$B$29)^(1/12)-1</f>
        <v>8.295381143461622E-4</v>
      </c>
      <c r="Q2280" s="158">
        <f>(1+'Parameters &amp; Main Results'!$B$31)^(1/12)-1</f>
        <v>4.0741237836483535E-3</v>
      </c>
      <c r="R2280" s="158">
        <f>(1+'Parameters &amp; Main Results'!$B$33)^(1/12)-1</f>
        <v>0</v>
      </c>
      <c r="S2280" s="158">
        <f>(1+'Parameters &amp; Main Results'!$B$35)^(1/12)-1</f>
        <v>0</v>
      </c>
      <c r="T2280" s="158">
        <f>(1+'Parameters &amp; Main Results'!$B$37)^(1/12)-1</f>
        <v>8.295381143461622E-4</v>
      </c>
      <c r="U2280" s="240">
        <v>0</v>
      </c>
      <c r="V2280" s="240">
        <v>0</v>
      </c>
      <c r="W2280" s="255">
        <f t="shared" ca="1" si="1995"/>
        <v>0</v>
      </c>
      <c r="X2280" s="223">
        <f>MMULT(N2280:T2280,'Parameters &amp; Main Results'!$B$12:$B$18)-'Parameters &amp; Main Results'!$B$22/12+MMULT(U2280:V2280,'Parameters &amp; Main Results'!$B$20:$B$21)</f>
        <v>3.3037006200767609E-3</v>
      </c>
      <c r="Y2280" s="223">
        <f>MMULT(N2280:T2280,'Parameters &amp; Main Results'!$C$12:$C$18)-'Parameters &amp; Main Results'!$C$22/12+MMULT(U2280:V2280,'Parameters &amp; Main Results'!$C$20:$C$21)</f>
        <v>3.7491935102617786E-3</v>
      </c>
      <c r="Z2280" s="17">
        <f t="shared" ca="1" si="1996"/>
        <v>1</v>
      </c>
      <c r="AE2280" s="252">
        <f t="shared" ca="1" si="1992"/>
        <v>0</v>
      </c>
      <c r="AF2280" s="253" t="e">
        <f t="shared" ca="1" si="1993"/>
        <v>#DIV/0!</v>
      </c>
      <c r="AG2280" s="258" t="e">
        <f t="shared" ca="1" si="1994"/>
        <v>#DIV/0!</v>
      </c>
      <c r="AH2280" s="227" t="e">
        <f ca="1">IF(SUM(AG2280:OFFSET(AG2280,(-HoldAggressiveTime-1),0,,))=0,"Defensive","Aggressive")</f>
        <v>#DIV/0!</v>
      </c>
    </row>
    <row r="2281" spans="1:34" ht="13" x14ac:dyDescent="0.15">
      <c r="A2281">
        <f t="shared" si="15"/>
        <v>8</v>
      </c>
      <c r="B2281">
        <f t="shared" si="16"/>
        <v>2060</v>
      </c>
      <c r="C2281" s="70">
        <f t="shared" si="1"/>
        <v>2060.5833333331952</v>
      </c>
      <c r="D2281" s="149">
        <f t="shared" si="383"/>
        <v>58714</v>
      </c>
      <c r="N2281" s="157">
        <f>(1+'Parameters &amp; Main Results'!$B$25)^(1/12)-1</f>
        <v>4.0741237836483535E-3</v>
      </c>
      <c r="O2281" s="157">
        <f>(1+'Parameters &amp; Main Results'!$B$27)^(1/12)-1</f>
        <v>1.2414877164492744E-3</v>
      </c>
      <c r="P2281" s="157">
        <f>(1+'Parameters &amp; Main Results'!$B$29)^(1/12)-1</f>
        <v>8.295381143461622E-4</v>
      </c>
      <c r="Q2281" s="158">
        <f>(1+'Parameters &amp; Main Results'!$B$31)^(1/12)-1</f>
        <v>4.0741237836483535E-3</v>
      </c>
      <c r="R2281" s="158">
        <f>(1+'Parameters &amp; Main Results'!$B$33)^(1/12)-1</f>
        <v>0</v>
      </c>
      <c r="S2281" s="158">
        <f>(1+'Parameters &amp; Main Results'!$B$35)^(1/12)-1</f>
        <v>0</v>
      </c>
      <c r="T2281" s="158">
        <f>(1+'Parameters &amp; Main Results'!$B$37)^(1/12)-1</f>
        <v>8.295381143461622E-4</v>
      </c>
      <c r="U2281" s="240">
        <v>0</v>
      </c>
      <c r="V2281" s="240">
        <v>0</v>
      </c>
      <c r="W2281" s="255">
        <f t="shared" ca="1" si="1995"/>
        <v>0</v>
      </c>
      <c r="X2281" s="223">
        <f>MMULT(N2281:T2281,'Parameters &amp; Main Results'!$B$12:$B$18)-'Parameters &amp; Main Results'!$B$22/12+MMULT(U2281:V2281,'Parameters &amp; Main Results'!$B$20:$B$21)</f>
        <v>3.3037006200767609E-3</v>
      </c>
      <c r="Y2281" s="223">
        <f>MMULT(N2281:T2281,'Parameters &amp; Main Results'!$C$12:$C$18)-'Parameters &amp; Main Results'!$C$22/12+MMULT(U2281:V2281,'Parameters &amp; Main Results'!$C$20:$C$21)</f>
        <v>3.7491935102617786E-3</v>
      </c>
      <c r="Z2281" s="17">
        <f t="shared" ca="1" si="1996"/>
        <v>1</v>
      </c>
      <c r="AE2281" s="252">
        <f t="shared" ca="1" si="1992"/>
        <v>0</v>
      </c>
      <c r="AF2281" s="253" t="e">
        <f t="shared" ca="1" si="1993"/>
        <v>#DIV/0!</v>
      </c>
      <c r="AG2281" s="258" t="e">
        <f t="shared" ca="1" si="1994"/>
        <v>#DIV/0!</v>
      </c>
      <c r="AH2281" s="227" t="e">
        <f ca="1">IF(SUM(AG2281:OFFSET(AG2281,(-HoldAggressiveTime-1),0,,))=0,"Defensive","Aggressive")</f>
        <v>#DIV/0!</v>
      </c>
    </row>
    <row r="2282" spans="1:34" ht="13" x14ac:dyDescent="0.15">
      <c r="A2282">
        <f t="shared" si="15"/>
        <v>9</v>
      </c>
      <c r="B2282">
        <f t="shared" si="16"/>
        <v>2060</v>
      </c>
      <c r="C2282" s="70">
        <f t="shared" si="1"/>
        <v>2060.6666666665287</v>
      </c>
      <c r="D2282" s="149">
        <f t="shared" si="383"/>
        <v>58745</v>
      </c>
      <c r="N2282" s="157">
        <f>(1+'Parameters &amp; Main Results'!$B$25)^(1/12)-1</f>
        <v>4.0741237836483535E-3</v>
      </c>
      <c r="O2282" s="157">
        <f>(1+'Parameters &amp; Main Results'!$B$27)^(1/12)-1</f>
        <v>1.2414877164492744E-3</v>
      </c>
      <c r="P2282" s="157">
        <f>(1+'Parameters &amp; Main Results'!$B$29)^(1/12)-1</f>
        <v>8.295381143461622E-4</v>
      </c>
      <c r="Q2282" s="158">
        <f>(1+'Parameters &amp; Main Results'!$B$31)^(1/12)-1</f>
        <v>4.0741237836483535E-3</v>
      </c>
      <c r="R2282" s="158">
        <f>(1+'Parameters &amp; Main Results'!$B$33)^(1/12)-1</f>
        <v>0</v>
      </c>
      <c r="S2282" s="158">
        <f>(1+'Parameters &amp; Main Results'!$B$35)^(1/12)-1</f>
        <v>0</v>
      </c>
      <c r="T2282" s="158">
        <f>(1+'Parameters &amp; Main Results'!$B$37)^(1/12)-1</f>
        <v>8.295381143461622E-4</v>
      </c>
      <c r="U2282" s="240">
        <v>0</v>
      </c>
      <c r="V2282" s="240">
        <v>0</v>
      </c>
      <c r="W2282" s="255">
        <f t="shared" ca="1" si="1995"/>
        <v>0</v>
      </c>
      <c r="X2282" s="223">
        <f>MMULT(N2282:T2282,'Parameters &amp; Main Results'!$B$12:$B$18)-'Parameters &amp; Main Results'!$B$22/12+MMULT(U2282:V2282,'Parameters &amp; Main Results'!$B$20:$B$21)</f>
        <v>3.3037006200767609E-3</v>
      </c>
      <c r="Y2282" s="223">
        <f>MMULT(N2282:T2282,'Parameters &amp; Main Results'!$C$12:$C$18)-'Parameters &amp; Main Results'!$C$22/12+MMULT(U2282:V2282,'Parameters &amp; Main Results'!$C$20:$C$21)</f>
        <v>3.7491935102617786E-3</v>
      </c>
      <c r="Z2282" s="17">
        <f t="shared" ca="1" si="1996"/>
        <v>1</v>
      </c>
      <c r="AE2282" s="252">
        <f t="shared" ca="1" si="1992"/>
        <v>0</v>
      </c>
      <c r="AF2282" s="253" t="e">
        <f t="shared" ca="1" si="1993"/>
        <v>#DIV/0!</v>
      </c>
      <c r="AG2282" s="258" t="e">
        <f t="shared" ca="1" si="1994"/>
        <v>#DIV/0!</v>
      </c>
      <c r="AH2282" s="227" t="e">
        <f ca="1">IF(SUM(AG2282:OFFSET(AG2282,(-HoldAggressiveTime-1),0,,))=0,"Defensive","Aggressive")</f>
        <v>#DIV/0!</v>
      </c>
    </row>
    <row r="2283" spans="1:34" ht="13" x14ac:dyDescent="0.15">
      <c r="A2283">
        <f t="shared" si="15"/>
        <v>10</v>
      </c>
      <c r="B2283">
        <f t="shared" si="16"/>
        <v>2060</v>
      </c>
      <c r="C2283" s="70">
        <f t="shared" si="1"/>
        <v>2060.7499999998622</v>
      </c>
      <c r="D2283" s="149">
        <f t="shared" si="383"/>
        <v>58775</v>
      </c>
      <c r="N2283" s="157">
        <f>(1+'Parameters &amp; Main Results'!$B$25)^(1/12)-1</f>
        <v>4.0741237836483535E-3</v>
      </c>
      <c r="O2283" s="157">
        <f>(1+'Parameters &amp; Main Results'!$B$27)^(1/12)-1</f>
        <v>1.2414877164492744E-3</v>
      </c>
      <c r="P2283" s="157">
        <f>(1+'Parameters &amp; Main Results'!$B$29)^(1/12)-1</f>
        <v>8.295381143461622E-4</v>
      </c>
      <c r="Q2283" s="158">
        <f>(1+'Parameters &amp; Main Results'!$B$31)^(1/12)-1</f>
        <v>4.0741237836483535E-3</v>
      </c>
      <c r="R2283" s="158">
        <f>(1+'Parameters &amp; Main Results'!$B$33)^(1/12)-1</f>
        <v>0</v>
      </c>
      <c r="S2283" s="158">
        <f>(1+'Parameters &amp; Main Results'!$B$35)^(1/12)-1</f>
        <v>0</v>
      </c>
      <c r="T2283" s="158">
        <f>(1+'Parameters &amp; Main Results'!$B$37)^(1/12)-1</f>
        <v>8.295381143461622E-4</v>
      </c>
      <c r="U2283" s="240">
        <v>0</v>
      </c>
      <c r="V2283" s="240">
        <v>0</v>
      </c>
      <c r="W2283" s="255">
        <f t="shared" ca="1" si="1995"/>
        <v>0</v>
      </c>
      <c r="X2283" s="223">
        <f>MMULT(N2283:T2283,'Parameters &amp; Main Results'!$B$12:$B$18)-'Parameters &amp; Main Results'!$B$22/12+MMULT(U2283:V2283,'Parameters &amp; Main Results'!$B$20:$B$21)</f>
        <v>3.3037006200767609E-3</v>
      </c>
      <c r="Y2283" s="223">
        <f>MMULT(N2283:T2283,'Parameters &amp; Main Results'!$C$12:$C$18)-'Parameters &amp; Main Results'!$C$22/12+MMULT(U2283:V2283,'Parameters &amp; Main Results'!$C$20:$C$21)</f>
        <v>3.7491935102617786E-3</v>
      </c>
      <c r="Z2283" s="17">
        <f t="shared" ca="1" si="1996"/>
        <v>1</v>
      </c>
      <c r="AE2283" s="252">
        <f t="shared" ca="1" si="1992"/>
        <v>0</v>
      </c>
      <c r="AF2283" s="253" t="e">
        <f t="shared" ca="1" si="1993"/>
        <v>#DIV/0!</v>
      </c>
      <c r="AG2283" s="258" t="e">
        <f t="shared" ca="1" si="1994"/>
        <v>#DIV/0!</v>
      </c>
      <c r="AH2283" s="227" t="e">
        <f ca="1">IF(SUM(AG2283:OFFSET(AG2283,(-HoldAggressiveTime-1),0,,))=0,"Defensive","Aggressive")</f>
        <v>#DIV/0!</v>
      </c>
    </row>
    <row r="2284" spans="1:34" ht="13" x14ac:dyDescent="0.15">
      <c r="A2284">
        <f t="shared" si="15"/>
        <v>11</v>
      </c>
      <c r="B2284">
        <f t="shared" si="16"/>
        <v>2060</v>
      </c>
      <c r="C2284" s="70">
        <f t="shared" si="1"/>
        <v>2060.8333333331957</v>
      </c>
      <c r="D2284" s="149">
        <f t="shared" si="383"/>
        <v>58806</v>
      </c>
      <c r="N2284" s="157">
        <f>(1+'Parameters &amp; Main Results'!$B$25)^(1/12)-1</f>
        <v>4.0741237836483535E-3</v>
      </c>
      <c r="O2284" s="157">
        <f>(1+'Parameters &amp; Main Results'!$B$27)^(1/12)-1</f>
        <v>1.2414877164492744E-3</v>
      </c>
      <c r="P2284" s="157">
        <f>(1+'Parameters &amp; Main Results'!$B$29)^(1/12)-1</f>
        <v>8.295381143461622E-4</v>
      </c>
      <c r="Q2284" s="158">
        <f>(1+'Parameters &amp; Main Results'!$B$31)^(1/12)-1</f>
        <v>4.0741237836483535E-3</v>
      </c>
      <c r="R2284" s="158">
        <f>(1+'Parameters &amp; Main Results'!$B$33)^(1/12)-1</f>
        <v>0</v>
      </c>
      <c r="S2284" s="158">
        <f>(1+'Parameters &amp; Main Results'!$B$35)^(1/12)-1</f>
        <v>0</v>
      </c>
      <c r="T2284" s="158">
        <f>(1+'Parameters &amp; Main Results'!$B$37)^(1/12)-1</f>
        <v>8.295381143461622E-4</v>
      </c>
      <c r="U2284" s="240">
        <v>0</v>
      </c>
      <c r="V2284" s="240">
        <v>0</v>
      </c>
      <c r="W2284" s="255">
        <f t="shared" ca="1" si="1995"/>
        <v>0</v>
      </c>
      <c r="X2284" s="223">
        <f>MMULT(N2284:T2284,'Parameters &amp; Main Results'!$B$12:$B$18)-'Parameters &amp; Main Results'!$B$22/12+MMULT(U2284:V2284,'Parameters &amp; Main Results'!$B$20:$B$21)</f>
        <v>3.3037006200767609E-3</v>
      </c>
      <c r="Y2284" s="223">
        <f>MMULT(N2284:T2284,'Parameters &amp; Main Results'!$C$12:$C$18)-'Parameters &amp; Main Results'!$C$22/12+MMULT(U2284:V2284,'Parameters &amp; Main Results'!$C$20:$C$21)</f>
        <v>3.7491935102617786E-3</v>
      </c>
      <c r="Z2284" s="17">
        <f t="shared" ca="1" si="1996"/>
        <v>1</v>
      </c>
      <c r="AE2284" s="252">
        <f t="shared" ca="1" si="1992"/>
        <v>0</v>
      </c>
      <c r="AF2284" s="253" t="e">
        <f t="shared" ca="1" si="1993"/>
        <v>#DIV/0!</v>
      </c>
      <c r="AG2284" s="258" t="e">
        <f t="shared" ca="1" si="1994"/>
        <v>#DIV/0!</v>
      </c>
      <c r="AH2284" s="227" t="e">
        <f ca="1">IF(SUM(AG2284:OFFSET(AG2284,(-HoldAggressiveTime-1),0,,))=0,"Defensive","Aggressive")</f>
        <v>#DIV/0!</v>
      </c>
    </row>
    <row r="2285" spans="1:34" ht="13" x14ac:dyDescent="0.15">
      <c r="A2285">
        <f t="shared" si="15"/>
        <v>12</v>
      </c>
      <c r="B2285">
        <f t="shared" si="16"/>
        <v>2060</v>
      </c>
      <c r="C2285" s="70">
        <f t="shared" si="1"/>
        <v>2060.9166666665292</v>
      </c>
      <c r="D2285" s="149">
        <f t="shared" si="383"/>
        <v>58837</v>
      </c>
      <c r="N2285" s="157">
        <f>(1+'Parameters &amp; Main Results'!$B$25)^(1/12)-1</f>
        <v>4.0741237836483535E-3</v>
      </c>
      <c r="O2285" s="157">
        <f>(1+'Parameters &amp; Main Results'!$B$27)^(1/12)-1</f>
        <v>1.2414877164492744E-3</v>
      </c>
      <c r="P2285" s="157">
        <f>(1+'Parameters &amp; Main Results'!$B$29)^(1/12)-1</f>
        <v>8.295381143461622E-4</v>
      </c>
      <c r="Q2285" s="158">
        <f>(1+'Parameters &amp; Main Results'!$B$31)^(1/12)-1</f>
        <v>4.0741237836483535E-3</v>
      </c>
      <c r="R2285" s="158">
        <f>(1+'Parameters &amp; Main Results'!$B$33)^(1/12)-1</f>
        <v>0</v>
      </c>
      <c r="S2285" s="158">
        <f>(1+'Parameters &amp; Main Results'!$B$35)^(1/12)-1</f>
        <v>0</v>
      </c>
      <c r="T2285" s="158">
        <f>(1+'Parameters &amp; Main Results'!$B$37)^(1/12)-1</f>
        <v>8.295381143461622E-4</v>
      </c>
      <c r="U2285" s="240">
        <v>0</v>
      </c>
      <c r="V2285" s="240">
        <v>0</v>
      </c>
      <c r="W2285" s="255">
        <f t="shared" ca="1" si="1995"/>
        <v>0</v>
      </c>
      <c r="X2285" s="223">
        <f>MMULT(N2285:T2285,'Parameters &amp; Main Results'!$B$12:$B$18)-'Parameters &amp; Main Results'!$B$22/12+MMULT(U2285:V2285,'Parameters &amp; Main Results'!$B$20:$B$21)</f>
        <v>3.3037006200767609E-3</v>
      </c>
      <c r="Y2285" s="223">
        <f>MMULT(N2285:T2285,'Parameters &amp; Main Results'!$C$12:$C$18)-'Parameters &amp; Main Results'!$C$22/12+MMULT(U2285:V2285,'Parameters &amp; Main Results'!$C$20:$C$21)</f>
        <v>3.7491935102617786E-3</v>
      </c>
      <c r="Z2285" s="17">
        <f t="shared" ca="1" si="1996"/>
        <v>1</v>
      </c>
      <c r="AE2285" s="252">
        <f t="shared" ca="1" si="1992"/>
        <v>0</v>
      </c>
      <c r="AF2285" s="253" t="e">
        <f t="shared" ca="1" si="1993"/>
        <v>#DIV/0!</v>
      </c>
      <c r="AG2285" s="258" t="e">
        <f t="shared" ca="1" si="1994"/>
        <v>#DIV/0!</v>
      </c>
      <c r="AH2285" s="227" t="e">
        <f ca="1">IF(SUM(AG2285:OFFSET(AG2285,(-HoldAggressiveTime-1),0,,))=0,"Defensive","Aggressive")</f>
        <v>#DIV/0!</v>
      </c>
    </row>
    <row r="2286" spans="1:34" ht="13" x14ac:dyDescent="0.15">
      <c r="A2286">
        <f t="shared" si="15"/>
        <v>1</v>
      </c>
      <c r="B2286">
        <f t="shared" si="16"/>
        <v>2061</v>
      </c>
      <c r="C2286" s="70">
        <f t="shared" si="1"/>
        <v>2060.9999999998627</v>
      </c>
      <c r="D2286" s="149">
        <f t="shared" si="383"/>
        <v>58865</v>
      </c>
      <c r="N2286" s="157">
        <f>(1+'Parameters &amp; Main Results'!$B$25)^(1/12)-1</f>
        <v>4.0741237836483535E-3</v>
      </c>
      <c r="O2286" s="157">
        <f>(1+'Parameters &amp; Main Results'!$B$27)^(1/12)-1</f>
        <v>1.2414877164492744E-3</v>
      </c>
      <c r="P2286" s="157">
        <f>(1+'Parameters &amp; Main Results'!$B$29)^(1/12)-1</f>
        <v>8.295381143461622E-4</v>
      </c>
      <c r="Q2286" s="158">
        <f>(1+'Parameters &amp; Main Results'!$B$31)^(1/12)-1</f>
        <v>4.0741237836483535E-3</v>
      </c>
      <c r="R2286" s="158">
        <f>(1+'Parameters &amp; Main Results'!$B$33)^(1/12)-1</f>
        <v>0</v>
      </c>
      <c r="S2286" s="158">
        <f>(1+'Parameters &amp; Main Results'!$B$35)^(1/12)-1</f>
        <v>0</v>
      </c>
      <c r="T2286" s="158">
        <f>(1+'Parameters &amp; Main Results'!$B$37)^(1/12)-1</f>
        <v>8.295381143461622E-4</v>
      </c>
      <c r="U2286" s="240">
        <v>0</v>
      </c>
      <c r="V2286" s="240">
        <v>0</v>
      </c>
      <c r="W2286" s="255">
        <f t="shared" ca="1" si="1995"/>
        <v>0</v>
      </c>
      <c r="X2286" s="223">
        <f>MMULT(N2286:T2286,'Parameters &amp; Main Results'!$B$12:$B$18)-'Parameters &amp; Main Results'!$B$22/12+MMULT(U2286:V2286,'Parameters &amp; Main Results'!$B$20:$B$21)</f>
        <v>3.3037006200767609E-3</v>
      </c>
      <c r="Y2286" s="223">
        <f>MMULT(N2286:T2286,'Parameters &amp; Main Results'!$C$12:$C$18)-'Parameters &amp; Main Results'!$C$22/12+MMULT(U2286:V2286,'Parameters &amp; Main Results'!$C$20:$C$21)</f>
        <v>3.7491935102617786E-3</v>
      </c>
      <c r="Z2286" s="17">
        <f t="shared" ca="1" si="1996"/>
        <v>1</v>
      </c>
      <c r="AE2286" s="252">
        <f t="shared" ca="1" si="1992"/>
        <v>0</v>
      </c>
      <c r="AF2286" s="253" t="e">
        <f t="shared" ca="1" si="1993"/>
        <v>#DIV/0!</v>
      </c>
      <c r="AG2286" s="258" t="e">
        <f t="shared" ca="1" si="1994"/>
        <v>#DIV/0!</v>
      </c>
      <c r="AH2286" s="227" t="e">
        <f ca="1">IF(SUM(AG2286:OFFSET(AG2286,(-HoldAggressiveTime-1),0,,))=0,"Defensive","Aggressive")</f>
        <v>#DIV/0!</v>
      </c>
    </row>
    <row r="2287" spans="1:34" ht="13" x14ac:dyDescent="0.15">
      <c r="A2287">
        <f t="shared" si="15"/>
        <v>2</v>
      </c>
      <c r="B2287">
        <f t="shared" si="16"/>
        <v>2061</v>
      </c>
      <c r="C2287" s="70">
        <f t="shared" si="1"/>
        <v>2061.0833333331962</v>
      </c>
      <c r="D2287" s="149">
        <f t="shared" si="383"/>
        <v>58896</v>
      </c>
      <c r="N2287" s="157">
        <f>(1+'Parameters &amp; Main Results'!$B$25)^(1/12)-1</f>
        <v>4.0741237836483535E-3</v>
      </c>
      <c r="O2287" s="157">
        <f>(1+'Parameters &amp; Main Results'!$B$27)^(1/12)-1</f>
        <v>1.2414877164492744E-3</v>
      </c>
      <c r="P2287" s="157">
        <f>(1+'Parameters &amp; Main Results'!$B$29)^(1/12)-1</f>
        <v>8.295381143461622E-4</v>
      </c>
      <c r="Q2287" s="158">
        <f>(1+'Parameters &amp; Main Results'!$B$31)^(1/12)-1</f>
        <v>4.0741237836483535E-3</v>
      </c>
      <c r="R2287" s="158">
        <f>(1+'Parameters &amp; Main Results'!$B$33)^(1/12)-1</f>
        <v>0</v>
      </c>
      <c r="S2287" s="158">
        <f>(1+'Parameters &amp; Main Results'!$B$35)^(1/12)-1</f>
        <v>0</v>
      </c>
      <c r="T2287" s="158">
        <f>(1+'Parameters &amp; Main Results'!$B$37)^(1/12)-1</f>
        <v>8.295381143461622E-4</v>
      </c>
      <c r="U2287" s="240">
        <v>0</v>
      </c>
      <c r="V2287" s="240">
        <v>0</v>
      </c>
      <c r="W2287" s="255">
        <f t="shared" ca="1" si="1995"/>
        <v>0</v>
      </c>
      <c r="X2287" s="223">
        <f>MMULT(N2287:T2287,'Parameters &amp; Main Results'!$B$12:$B$18)-'Parameters &amp; Main Results'!$B$22/12+MMULT(U2287:V2287,'Parameters &amp; Main Results'!$B$20:$B$21)</f>
        <v>3.3037006200767609E-3</v>
      </c>
      <c r="Y2287" s="223">
        <f>MMULT(N2287:T2287,'Parameters &amp; Main Results'!$C$12:$C$18)-'Parameters &amp; Main Results'!$C$22/12+MMULT(U2287:V2287,'Parameters &amp; Main Results'!$C$20:$C$21)</f>
        <v>3.7491935102617786E-3</v>
      </c>
      <c r="Z2287" s="17">
        <f t="shared" ca="1" si="1996"/>
        <v>1</v>
      </c>
      <c r="AE2287" s="252">
        <f t="shared" ca="1" si="1992"/>
        <v>0</v>
      </c>
      <c r="AF2287" s="253" t="e">
        <f t="shared" ca="1" si="1993"/>
        <v>#DIV/0!</v>
      </c>
      <c r="AG2287" s="258" t="e">
        <f t="shared" ca="1" si="1994"/>
        <v>#DIV/0!</v>
      </c>
      <c r="AH2287" s="227" t="e">
        <f ca="1">IF(SUM(AG2287:OFFSET(AG2287,(-HoldAggressiveTime-1),0,,))=0,"Defensive","Aggressive")</f>
        <v>#DIV/0!</v>
      </c>
    </row>
    <row r="2288" spans="1:34" ht="13" x14ac:dyDescent="0.15">
      <c r="A2288">
        <f t="shared" si="15"/>
        <v>3</v>
      </c>
      <c r="B2288">
        <f t="shared" si="16"/>
        <v>2061</v>
      </c>
      <c r="C2288" s="70">
        <f t="shared" si="1"/>
        <v>2061.1666666665296</v>
      </c>
      <c r="D2288" s="149">
        <f t="shared" si="383"/>
        <v>58926</v>
      </c>
      <c r="N2288" s="157">
        <f>(1+'Parameters &amp; Main Results'!$B$25)^(1/12)-1</f>
        <v>4.0741237836483535E-3</v>
      </c>
      <c r="O2288" s="157">
        <f>(1+'Parameters &amp; Main Results'!$B$27)^(1/12)-1</f>
        <v>1.2414877164492744E-3</v>
      </c>
      <c r="P2288" s="157">
        <f>(1+'Parameters &amp; Main Results'!$B$29)^(1/12)-1</f>
        <v>8.295381143461622E-4</v>
      </c>
      <c r="Q2288" s="158">
        <f>(1+'Parameters &amp; Main Results'!$B$31)^(1/12)-1</f>
        <v>4.0741237836483535E-3</v>
      </c>
      <c r="R2288" s="158">
        <f>(1+'Parameters &amp; Main Results'!$B$33)^(1/12)-1</f>
        <v>0</v>
      </c>
      <c r="S2288" s="158">
        <f>(1+'Parameters &amp; Main Results'!$B$35)^(1/12)-1</f>
        <v>0</v>
      </c>
      <c r="T2288" s="158">
        <f>(1+'Parameters &amp; Main Results'!$B$37)^(1/12)-1</f>
        <v>8.295381143461622E-4</v>
      </c>
      <c r="U2288" s="240">
        <v>0</v>
      </c>
      <c r="V2288" s="240">
        <v>0</v>
      </c>
      <c r="W2288" s="255">
        <f t="shared" ca="1" si="1995"/>
        <v>0</v>
      </c>
      <c r="X2288" s="223">
        <f>MMULT(N2288:T2288,'Parameters &amp; Main Results'!$B$12:$B$18)-'Parameters &amp; Main Results'!$B$22/12+MMULT(U2288:V2288,'Parameters &amp; Main Results'!$B$20:$B$21)</f>
        <v>3.3037006200767609E-3</v>
      </c>
      <c r="Y2288" s="223">
        <f>MMULT(N2288:T2288,'Parameters &amp; Main Results'!$C$12:$C$18)-'Parameters &amp; Main Results'!$C$22/12+MMULT(U2288:V2288,'Parameters &amp; Main Results'!$C$20:$C$21)</f>
        <v>3.7491935102617786E-3</v>
      </c>
      <c r="Z2288" s="17">
        <f t="shared" ca="1" si="1996"/>
        <v>1</v>
      </c>
      <c r="AE2288" s="252">
        <f t="shared" ca="1" si="1992"/>
        <v>0</v>
      </c>
      <c r="AF2288" s="253" t="e">
        <f t="shared" ca="1" si="1993"/>
        <v>#DIV/0!</v>
      </c>
      <c r="AG2288" s="258" t="e">
        <f t="shared" ca="1" si="1994"/>
        <v>#DIV/0!</v>
      </c>
      <c r="AH2288" s="227" t="e">
        <f ca="1">IF(SUM(AG2288:OFFSET(AG2288,(-HoldAggressiveTime-1),0,,))=0,"Defensive","Aggressive")</f>
        <v>#DIV/0!</v>
      </c>
    </row>
    <row r="2289" spans="1:34" ht="13" x14ac:dyDescent="0.15">
      <c r="A2289">
        <f t="shared" si="15"/>
        <v>4</v>
      </c>
      <c r="B2289">
        <f t="shared" si="16"/>
        <v>2061</v>
      </c>
      <c r="C2289" s="70">
        <f t="shared" si="1"/>
        <v>2061.2499999998631</v>
      </c>
      <c r="D2289" s="149">
        <f t="shared" si="383"/>
        <v>58957</v>
      </c>
      <c r="N2289" s="157">
        <f>(1+'Parameters &amp; Main Results'!$B$25)^(1/12)-1</f>
        <v>4.0741237836483535E-3</v>
      </c>
      <c r="O2289" s="157">
        <f>(1+'Parameters &amp; Main Results'!$B$27)^(1/12)-1</f>
        <v>1.2414877164492744E-3</v>
      </c>
      <c r="P2289" s="157">
        <f>(1+'Parameters &amp; Main Results'!$B$29)^(1/12)-1</f>
        <v>8.295381143461622E-4</v>
      </c>
      <c r="Q2289" s="158">
        <f>(1+'Parameters &amp; Main Results'!$B$31)^(1/12)-1</f>
        <v>4.0741237836483535E-3</v>
      </c>
      <c r="R2289" s="158">
        <f>(1+'Parameters &amp; Main Results'!$B$33)^(1/12)-1</f>
        <v>0</v>
      </c>
      <c r="S2289" s="158">
        <f>(1+'Parameters &amp; Main Results'!$B$35)^(1/12)-1</f>
        <v>0</v>
      </c>
      <c r="T2289" s="158">
        <f>(1+'Parameters &amp; Main Results'!$B$37)^(1/12)-1</f>
        <v>8.295381143461622E-4</v>
      </c>
      <c r="U2289" s="240">
        <v>0</v>
      </c>
      <c r="V2289" s="240">
        <v>0</v>
      </c>
      <c r="W2289" s="255">
        <f t="shared" ca="1" si="1995"/>
        <v>0</v>
      </c>
      <c r="X2289" s="223">
        <f>MMULT(N2289:T2289,'Parameters &amp; Main Results'!$B$12:$B$18)-'Parameters &amp; Main Results'!$B$22/12+MMULT(U2289:V2289,'Parameters &amp; Main Results'!$B$20:$B$21)</f>
        <v>3.3037006200767609E-3</v>
      </c>
      <c r="Y2289" s="223">
        <f>MMULT(N2289:T2289,'Parameters &amp; Main Results'!$C$12:$C$18)-'Parameters &amp; Main Results'!$C$22/12+MMULT(U2289:V2289,'Parameters &amp; Main Results'!$C$20:$C$21)</f>
        <v>3.7491935102617786E-3</v>
      </c>
      <c r="Z2289" s="17">
        <f t="shared" ca="1" si="1996"/>
        <v>1</v>
      </c>
      <c r="AE2289" s="252">
        <f t="shared" ca="1" si="1992"/>
        <v>0</v>
      </c>
      <c r="AF2289" s="253" t="e">
        <f t="shared" ca="1" si="1993"/>
        <v>#DIV/0!</v>
      </c>
      <c r="AG2289" s="258" t="e">
        <f t="shared" ca="1" si="1994"/>
        <v>#DIV/0!</v>
      </c>
      <c r="AH2289" s="227" t="e">
        <f ca="1">IF(SUM(AG2289:OFFSET(AG2289,(-HoldAggressiveTime-1),0,,))=0,"Defensive","Aggressive")</f>
        <v>#DIV/0!</v>
      </c>
    </row>
    <row r="2290" spans="1:34" ht="13" x14ac:dyDescent="0.15">
      <c r="A2290">
        <f t="shared" si="15"/>
        <v>5</v>
      </c>
      <c r="B2290">
        <f t="shared" si="16"/>
        <v>2061</v>
      </c>
      <c r="C2290" s="70">
        <f t="shared" si="1"/>
        <v>2061.3333333331966</v>
      </c>
      <c r="D2290" s="149">
        <f t="shared" si="383"/>
        <v>58987</v>
      </c>
      <c r="N2290" s="157">
        <f>(1+'Parameters &amp; Main Results'!$B$25)^(1/12)-1</f>
        <v>4.0741237836483535E-3</v>
      </c>
      <c r="O2290" s="157">
        <f>(1+'Parameters &amp; Main Results'!$B$27)^(1/12)-1</f>
        <v>1.2414877164492744E-3</v>
      </c>
      <c r="P2290" s="157">
        <f>(1+'Parameters &amp; Main Results'!$B$29)^(1/12)-1</f>
        <v>8.295381143461622E-4</v>
      </c>
      <c r="Q2290" s="158">
        <f>(1+'Parameters &amp; Main Results'!$B$31)^(1/12)-1</f>
        <v>4.0741237836483535E-3</v>
      </c>
      <c r="R2290" s="158">
        <f>(1+'Parameters &amp; Main Results'!$B$33)^(1/12)-1</f>
        <v>0</v>
      </c>
      <c r="S2290" s="158">
        <f>(1+'Parameters &amp; Main Results'!$B$35)^(1/12)-1</f>
        <v>0</v>
      </c>
      <c r="T2290" s="158">
        <f>(1+'Parameters &amp; Main Results'!$B$37)^(1/12)-1</f>
        <v>8.295381143461622E-4</v>
      </c>
      <c r="U2290" s="240">
        <v>0</v>
      </c>
      <c r="V2290" s="240">
        <v>0</v>
      </c>
      <c r="W2290" s="255">
        <f t="shared" ca="1" si="1995"/>
        <v>0</v>
      </c>
      <c r="X2290" s="223">
        <f>MMULT(N2290:T2290,'Parameters &amp; Main Results'!$B$12:$B$18)-'Parameters &amp; Main Results'!$B$22/12+MMULT(U2290:V2290,'Parameters &amp; Main Results'!$B$20:$B$21)</f>
        <v>3.3037006200767609E-3</v>
      </c>
      <c r="Y2290" s="223">
        <f>MMULT(N2290:T2290,'Parameters &amp; Main Results'!$C$12:$C$18)-'Parameters &amp; Main Results'!$C$22/12+MMULT(U2290:V2290,'Parameters &amp; Main Results'!$C$20:$C$21)</f>
        <v>3.7491935102617786E-3</v>
      </c>
      <c r="Z2290" s="17">
        <f t="shared" ca="1" si="1996"/>
        <v>1</v>
      </c>
      <c r="AE2290" s="252">
        <f t="shared" ca="1" si="1992"/>
        <v>0</v>
      </c>
      <c r="AF2290" s="253" t="e">
        <f t="shared" ca="1" si="1993"/>
        <v>#DIV/0!</v>
      </c>
      <c r="AG2290" s="258" t="e">
        <f t="shared" ca="1" si="1994"/>
        <v>#DIV/0!</v>
      </c>
      <c r="AH2290" s="227" t="e">
        <f ca="1">IF(SUM(AG2290:OFFSET(AG2290,(-HoldAggressiveTime-1),0,,))=0,"Defensive","Aggressive")</f>
        <v>#DIV/0!</v>
      </c>
    </row>
    <row r="2291" spans="1:34" ht="13" x14ac:dyDescent="0.15">
      <c r="A2291">
        <f t="shared" si="15"/>
        <v>6</v>
      </c>
      <c r="B2291">
        <f t="shared" si="16"/>
        <v>2061</v>
      </c>
      <c r="C2291" s="70">
        <f t="shared" si="1"/>
        <v>2061.4166666665301</v>
      </c>
      <c r="D2291" s="149">
        <f t="shared" si="383"/>
        <v>59018</v>
      </c>
      <c r="N2291" s="157">
        <f>(1+'Parameters &amp; Main Results'!$B$25)^(1/12)-1</f>
        <v>4.0741237836483535E-3</v>
      </c>
      <c r="O2291" s="157">
        <f>(1+'Parameters &amp; Main Results'!$B$27)^(1/12)-1</f>
        <v>1.2414877164492744E-3</v>
      </c>
      <c r="P2291" s="157">
        <f>(1+'Parameters &amp; Main Results'!$B$29)^(1/12)-1</f>
        <v>8.295381143461622E-4</v>
      </c>
      <c r="Q2291" s="158">
        <f>(1+'Parameters &amp; Main Results'!$B$31)^(1/12)-1</f>
        <v>4.0741237836483535E-3</v>
      </c>
      <c r="R2291" s="158">
        <f>(1+'Parameters &amp; Main Results'!$B$33)^(1/12)-1</f>
        <v>0</v>
      </c>
      <c r="S2291" s="158">
        <f>(1+'Parameters &amp; Main Results'!$B$35)^(1/12)-1</f>
        <v>0</v>
      </c>
      <c r="T2291" s="158">
        <f>(1+'Parameters &amp; Main Results'!$B$37)^(1/12)-1</f>
        <v>8.295381143461622E-4</v>
      </c>
      <c r="U2291" s="240">
        <v>0</v>
      </c>
      <c r="V2291" s="240">
        <v>0</v>
      </c>
      <c r="W2291" s="255">
        <f t="shared" ca="1" si="1995"/>
        <v>0</v>
      </c>
      <c r="X2291" s="223">
        <f>MMULT(N2291:T2291,'Parameters &amp; Main Results'!$B$12:$B$18)-'Parameters &amp; Main Results'!$B$22/12+MMULT(U2291:V2291,'Parameters &amp; Main Results'!$B$20:$B$21)</f>
        <v>3.3037006200767609E-3</v>
      </c>
      <c r="Y2291" s="223">
        <f>MMULT(N2291:T2291,'Parameters &amp; Main Results'!$C$12:$C$18)-'Parameters &amp; Main Results'!$C$22/12+MMULT(U2291:V2291,'Parameters &amp; Main Results'!$C$20:$C$21)</f>
        <v>3.7491935102617786E-3</v>
      </c>
      <c r="Z2291" s="17">
        <f t="shared" ca="1" si="1996"/>
        <v>1</v>
      </c>
      <c r="AE2291" s="252">
        <f t="shared" ca="1" si="1992"/>
        <v>0</v>
      </c>
      <c r="AF2291" s="253" t="e">
        <f t="shared" ca="1" si="1993"/>
        <v>#DIV/0!</v>
      </c>
      <c r="AG2291" s="258" t="e">
        <f t="shared" ca="1" si="1994"/>
        <v>#DIV/0!</v>
      </c>
      <c r="AH2291" s="227" t="e">
        <f ca="1">IF(SUM(AG2291:OFFSET(AG2291,(-HoldAggressiveTime-1),0,,))=0,"Defensive","Aggressive")</f>
        <v>#DIV/0!</v>
      </c>
    </row>
    <row r="2292" spans="1:34" ht="13" x14ac:dyDescent="0.15">
      <c r="A2292">
        <f t="shared" si="15"/>
        <v>7</v>
      </c>
      <c r="B2292">
        <f t="shared" si="16"/>
        <v>2061</v>
      </c>
      <c r="C2292" s="70">
        <f t="shared" si="1"/>
        <v>2061.4999999998636</v>
      </c>
      <c r="D2292" s="149">
        <f t="shared" si="383"/>
        <v>59049</v>
      </c>
      <c r="N2292" s="157">
        <f>(1+'Parameters &amp; Main Results'!$B$25)^(1/12)-1</f>
        <v>4.0741237836483535E-3</v>
      </c>
      <c r="O2292" s="157">
        <f>(1+'Parameters &amp; Main Results'!$B$27)^(1/12)-1</f>
        <v>1.2414877164492744E-3</v>
      </c>
      <c r="P2292" s="157">
        <f>(1+'Parameters &amp; Main Results'!$B$29)^(1/12)-1</f>
        <v>8.295381143461622E-4</v>
      </c>
      <c r="Q2292" s="158">
        <f>(1+'Parameters &amp; Main Results'!$B$31)^(1/12)-1</f>
        <v>4.0741237836483535E-3</v>
      </c>
      <c r="R2292" s="158">
        <f>(1+'Parameters &amp; Main Results'!$B$33)^(1/12)-1</f>
        <v>0</v>
      </c>
      <c r="S2292" s="158">
        <f>(1+'Parameters &amp; Main Results'!$B$35)^(1/12)-1</f>
        <v>0</v>
      </c>
      <c r="T2292" s="158">
        <f>(1+'Parameters &amp; Main Results'!$B$37)^(1/12)-1</f>
        <v>8.295381143461622E-4</v>
      </c>
      <c r="U2292" s="240">
        <v>0</v>
      </c>
      <c r="V2292" s="240">
        <v>0</v>
      </c>
      <c r="W2292" s="255">
        <f t="shared" ca="1" si="1995"/>
        <v>0</v>
      </c>
      <c r="X2292" s="223">
        <f>MMULT(N2292:T2292,'Parameters &amp; Main Results'!$B$12:$B$18)-'Parameters &amp; Main Results'!$B$22/12+MMULT(U2292:V2292,'Parameters &amp; Main Results'!$B$20:$B$21)</f>
        <v>3.3037006200767609E-3</v>
      </c>
      <c r="Y2292" s="223">
        <f>MMULT(N2292:T2292,'Parameters &amp; Main Results'!$C$12:$C$18)-'Parameters &amp; Main Results'!$C$22/12+MMULT(U2292:V2292,'Parameters &amp; Main Results'!$C$20:$C$21)</f>
        <v>3.7491935102617786E-3</v>
      </c>
      <c r="Z2292" s="17">
        <f t="shared" ca="1" si="1996"/>
        <v>1</v>
      </c>
      <c r="AE2292" s="252">
        <f t="shared" ca="1" si="1992"/>
        <v>0</v>
      </c>
      <c r="AF2292" s="253" t="e">
        <f t="shared" ca="1" si="1993"/>
        <v>#DIV/0!</v>
      </c>
      <c r="AG2292" s="258" t="e">
        <f t="shared" ca="1" si="1994"/>
        <v>#DIV/0!</v>
      </c>
      <c r="AH2292" s="227" t="e">
        <f ca="1">IF(SUM(AG2292:OFFSET(AG2292,(-HoldAggressiveTime-1),0,,))=0,"Defensive","Aggressive")</f>
        <v>#DIV/0!</v>
      </c>
    </row>
    <row r="2293" spans="1:34" ht="13" x14ac:dyDescent="0.15">
      <c r="A2293">
        <f t="shared" si="15"/>
        <v>8</v>
      </c>
      <c r="B2293">
        <f t="shared" si="16"/>
        <v>2061</v>
      </c>
      <c r="C2293" s="70">
        <f t="shared" si="1"/>
        <v>2061.5833333331971</v>
      </c>
      <c r="D2293" s="149">
        <f t="shared" si="383"/>
        <v>59079</v>
      </c>
      <c r="N2293" s="157">
        <f>(1+'Parameters &amp; Main Results'!$B$25)^(1/12)-1</f>
        <v>4.0741237836483535E-3</v>
      </c>
      <c r="O2293" s="157">
        <f>(1+'Parameters &amp; Main Results'!$B$27)^(1/12)-1</f>
        <v>1.2414877164492744E-3</v>
      </c>
      <c r="P2293" s="157">
        <f>(1+'Parameters &amp; Main Results'!$B$29)^(1/12)-1</f>
        <v>8.295381143461622E-4</v>
      </c>
      <c r="Q2293" s="158">
        <f>(1+'Parameters &amp; Main Results'!$B$31)^(1/12)-1</f>
        <v>4.0741237836483535E-3</v>
      </c>
      <c r="R2293" s="158">
        <f>(1+'Parameters &amp; Main Results'!$B$33)^(1/12)-1</f>
        <v>0</v>
      </c>
      <c r="S2293" s="158">
        <f>(1+'Parameters &amp; Main Results'!$B$35)^(1/12)-1</f>
        <v>0</v>
      </c>
      <c r="T2293" s="158">
        <f>(1+'Parameters &amp; Main Results'!$B$37)^(1/12)-1</f>
        <v>8.295381143461622E-4</v>
      </c>
      <c r="U2293" s="240">
        <v>0</v>
      </c>
      <c r="V2293" s="240">
        <v>0</v>
      </c>
      <c r="W2293" s="255">
        <f t="shared" ca="1" si="1995"/>
        <v>0</v>
      </c>
      <c r="X2293" s="223">
        <f>MMULT(N2293:T2293,'Parameters &amp; Main Results'!$B$12:$B$18)-'Parameters &amp; Main Results'!$B$22/12+MMULT(U2293:V2293,'Parameters &amp; Main Results'!$B$20:$B$21)</f>
        <v>3.3037006200767609E-3</v>
      </c>
      <c r="Y2293" s="223">
        <f>MMULT(N2293:T2293,'Parameters &amp; Main Results'!$C$12:$C$18)-'Parameters &amp; Main Results'!$C$22/12+MMULT(U2293:V2293,'Parameters &amp; Main Results'!$C$20:$C$21)</f>
        <v>3.7491935102617786E-3</v>
      </c>
      <c r="Z2293" s="17">
        <f t="shared" ca="1" si="1996"/>
        <v>1</v>
      </c>
      <c r="AE2293" s="252">
        <f t="shared" ca="1" si="1992"/>
        <v>0</v>
      </c>
      <c r="AF2293" s="253" t="e">
        <f t="shared" ca="1" si="1993"/>
        <v>#DIV/0!</v>
      </c>
      <c r="AG2293" s="258" t="e">
        <f t="shared" ca="1" si="1994"/>
        <v>#DIV/0!</v>
      </c>
      <c r="AH2293" s="227" t="e">
        <f ca="1">IF(SUM(AG2293:OFFSET(AG2293,(-HoldAggressiveTime-1),0,,))=0,"Defensive","Aggressive")</f>
        <v>#DIV/0!</v>
      </c>
    </row>
    <row r="2294" spans="1:34" ht="13" x14ac:dyDescent="0.15">
      <c r="A2294">
        <f t="shared" si="15"/>
        <v>9</v>
      </c>
      <c r="B2294">
        <f t="shared" si="16"/>
        <v>2061</v>
      </c>
      <c r="C2294" s="70">
        <f t="shared" si="1"/>
        <v>2061.6666666665305</v>
      </c>
      <c r="D2294" s="149">
        <f t="shared" si="383"/>
        <v>59110</v>
      </c>
      <c r="N2294" s="157">
        <f>(1+'Parameters &amp; Main Results'!$B$25)^(1/12)-1</f>
        <v>4.0741237836483535E-3</v>
      </c>
      <c r="O2294" s="157">
        <f>(1+'Parameters &amp; Main Results'!$B$27)^(1/12)-1</f>
        <v>1.2414877164492744E-3</v>
      </c>
      <c r="P2294" s="157">
        <f>(1+'Parameters &amp; Main Results'!$B$29)^(1/12)-1</f>
        <v>8.295381143461622E-4</v>
      </c>
      <c r="Q2294" s="158">
        <f>(1+'Parameters &amp; Main Results'!$B$31)^(1/12)-1</f>
        <v>4.0741237836483535E-3</v>
      </c>
      <c r="R2294" s="158">
        <f>(1+'Parameters &amp; Main Results'!$B$33)^(1/12)-1</f>
        <v>0</v>
      </c>
      <c r="S2294" s="158">
        <f>(1+'Parameters &amp; Main Results'!$B$35)^(1/12)-1</f>
        <v>0</v>
      </c>
      <c r="T2294" s="158">
        <f>(1+'Parameters &amp; Main Results'!$B$37)^(1/12)-1</f>
        <v>8.295381143461622E-4</v>
      </c>
      <c r="U2294" s="240">
        <v>0</v>
      </c>
      <c r="V2294" s="240">
        <v>0</v>
      </c>
      <c r="W2294" s="255">
        <f t="shared" ca="1" si="1995"/>
        <v>0</v>
      </c>
      <c r="X2294" s="223">
        <f>MMULT(N2294:T2294,'Parameters &amp; Main Results'!$B$12:$B$18)-'Parameters &amp; Main Results'!$B$22/12+MMULT(U2294:V2294,'Parameters &amp; Main Results'!$B$20:$B$21)</f>
        <v>3.3037006200767609E-3</v>
      </c>
      <c r="Y2294" s="223">
        <f>MMULT(N2294:T2294,'Parameters &amp; Main Results'!$C$12:$C$18)-'Parameters &amp; Main Results'!$C$22/12+MMULT(U2294:V2294,'Parameters &amp; Main Results'!$C$20:$C$21)</f>
        <v>3.7491935102617786E-3</v>
      </c>
      <c r="Z2294" s="17">
        <f t="shared" ca="1" si="1996"/>
        <v>1</v>
      </c>
      <c r="AE2294" s="252">
        <f t="shared" ca="1" si="1992"/>
        <v>0</v>
      </c>
      <c r="AF2294" s="253" t="e">
        <f t="shared" ca="1" si="1993"/>
        <v>#DIV/0!</v>
      </c>
      <c r="AG2294" s="258" t="e">
        <f t="shared" ca="1" si="1994"/>
        <v>#DIV/0!</v>
      </c>
      <c r="AH2294" s="227" t="e">
        <f ca="1">IF(SUM(AG2294:OFFSET(AG2294,(-HoldAggressiveTime-1),0,,))=0,"Defensive","Aggressive")</f>
        <v>#DIV/0!</v>
      </c>
    </row>
    <row r="2295" spans="1:34" ht="13" x14ac:dyDescent="0.15">
      <c r="A2295">
        <f t="shared" si="15"/>
        <v>10</v>
      </c>
      <c r="B2295">
        <f t="shared" si="16"/>
        <v>2061</v>
      </c>
      <c r="C2295" s="70">
        <f t="shared" si="1"/>
        <v>2061.749999999864</v>
      </c>
      <c r="D2295" s="149">
        <f t="shared" si="383"/>
        <v>59140</v>
      </c>
      <c r="N2295" s="157">
        <f>(1+'Parameters &amp; Main Results'!$B$25)^(1/12)-1</f>
        <v>4.0741237836483535E-3</v>
      </c>
      <c r="O2295" s="157">
        <f>(1+'Parameters &amp; Main Results'!$B$27)^(1/12)-1</f>
        <v>1.2414877164492744E-3</v>
      </c>
      <c r="P2295" s="157">
        <f>(1+'Parameters &amp; Main Results'!$B$29)^(1/12)-1</f>
        <v>8.295381143461622E-4</v>
      </c>
      <c r="Q2295" s="158">
        <f>(1+'Parameters &amp; Main Results'!$B$31)^(1/12)-1</f>
        <v>4.0741237836483535E-3</v>
      </c>
      <c r="R2295" s="158">
        <f>(1+'Parameters &amp; Main Results'!$B$33)^(1/12)-1</f>
        <v>0</v>
      </c>
      <c r="S2295" s="158">
        <f>(1+'Parameters &amp; Main Results'!$B$35)^(1/12)-1</f>
        <v>0</v>
      </c>
      <c r="T2295" s="158">
        <f>(1+'Parameters &amp; Main Results'!$B$37)^(1/12)-1</f>
        <v>8.295381143461622E-4</v>
      </c>
      <c r="U2295" s="240">
        <v>0</v>
      </c>
      <c r="V2295" s="240">
        <v>0</v>
      </c>
      <c r="W2295" s="255">
        <f t="shared" ca="1" si="1995"/>
        <v>0</v>
      </c>
      <c r="X2295" s="223">
        <f>MMULT(N2295:T2295,'Parameters &amp; Main Results'!$B$12:$B$18)-'Parameters &amp; Main Results'!$B$22/12+MMULT(U2295:V2295,'Parameters &amp; Main Results'!$B$20:$B$21)</f>
        <v>3.3037006200767609E-3</v>
      </c>
      <c r="Y2295" s="223">
        <f>MMULT(N2295:T2295,'Parameters &amp; Main Results'!$C$12:$C$18)-'Parameters &amp; Main Results'!$C$22/12+MMULT(U2295:V2295,'Parameters &amp; Main Results'!$C$20:$C$21)</f>
        <v>3.7491935102617786E-3</v>
      </c>
      <c r="Z2295" s="17">
        <f t="shared" ca="1" si="1996"/>
        <v>1</v>
      </c>
      <c r="AE2295" s="252">
        <f t="shared" ca="1" si="1992"/>
        <v>0</v>
      </c>
      <c r="AF2295" s="253" t="e">
        <f t="shared" ca="1" si="1993"/>
        <v>#DIV/0!</v>
      </c>
      <c r="AG2295" s="258" t="e">
        <f t="shared" ca="1" si="1994"/>
        <v>#DIV/0!</v>
      </c>
      <c r="AH2295" s="227" t="e">
        <f ca="1">IF(SUM(AG2295:OFFSET(AG2295,(-HoldAggressiveTime-1),0,,))=0,"Defensive","Aggressive")</f>
        <v>#DIV/0!</v>
      </c>
    </row>
    <row r="2296" spans="1:34" ht="13" x14ac:dyDescent="0.15">
      <c r="A2296">
        <f t="shared" si="15"/>
        <v>11</v>
      </c>
      <c r="B2296">
        <f t="shared" si="16"/>
        <v>2061</v>
      </c>
      <c r="C2296" s="70">
        <f t="shared" si="1"/>
        <v>2061.8333333331975</v>
      </c>
      <c r="D2296" s="149">
        <f t="shared" si="383"/>
        <v>59171</v>
      </c>
      <c r="N2296" s="157">
        <f>(1+'Parameters &amp; Main Results'!$B$25)^(1/12)-1</f>
        <v>4.0741237836483535E-3</v>
      </c>
      <c r="O2296" s="157">
        <f>(1+'Parameters &amp; Main Results'!$B$27)^(1/12)-1</f>
        <v>1.2414877164492744E-3</v>
      </c>
      <c r="P2296" s="157">
        <f>(1+'Parameters &amp; Main Results'!$B$29)^(1/12)-1</f>
        <v>8.295381143461622E-4</v>
      </c>
      <c r="Q2296" s="158">
        <f>(1+'Parameters &amp; Main Results'!$B$31)^(1/12)-1</f>
        <v>4.0741237836483535E-3</v>
      </c>
      <c r="R2296" s="158">
        <f>(1+'Parameters &amp; Main Results'!$B$33)^(1/12)-1</f>
        <v>0</v>
      </c>
      <c r="S2296" s="158">
        <f>(1+'Parameters &amp; Main Results'!$B$35)^(1/12)-1</f>
        <v>0</v>
      </c>
      <c r="T2296" s="158">
        <f>(1+'Parameters &amp; Main Results'!$B$37)^(1/12)-1</f>
        <v>8.295381143461622E-4</v>
      </c>
      <c r="U2296" s="240">
        <v>0</v>
      </c>
      <c r="V2296" s="240">
        <v>0</v>
      </c>
      <c r="W2296" s="255">
        <f t="shared" ca="1" si="1995"/>
        <v>0</v>
      </c>
      <c r="X2296" s="223">
        <f>MMULT(N2296:T2296,'Parameters &amp; Main Results'!$B$12:$B$18)-'Parameters &amp; Main Results'!$B$22/12+MMULT(U2296:V2296,'Parameters &amp; Main Results'!$B$20:$B$21)</f>
        <v>3.3037006200767609E-3</v>
      </c>
      <c r="Y2296" s="223">
        <f>MMULT(N2296:T2296,'Parameters &amp; Main Results'!$C$12:$C$18)-'Parameters &amp; Main Results'!$C$22/12+MMULT(U2296:V2296,'Parameters &amp; Main Results'!$C$20:$C$21)</f>
        <v>3.7491935102617786E-3</v>
      </c>
      <c r="Z2296" s="17">
        <f t="shared" ca="1" si="1996"/>
        <v>1</v>
      </c>
      <c r="AE2296" s="252">
        <f t="shared" ca="1" si="1992"/>
        <v>0</v>
      </c>
      <c r="AF2296" s="253" t="e">
        <f t="shared" ca="1" si="1993"/>
        <v>#DIV/0!</v>
      </c>
      <c r="AG2296" s="258" t="e">
        <f t="shared" ca="1" si="1994"/>
        <v>#DIV/0!</v>
      </c>
      <c r="AH2296" s="227" t="e">
        <f ca="1">IF(SUM(AG2296:OFFSET(AG2296,(-HoldAggressiveTime-1),0,,))=0,"Defensive","Aggressive")</f>
        <v>#DIV/0!</v>
      </c>
    </row>
    <row r="2297" spans="1:34" ht="13" x14ac:dyDescent="0.15">
      <c r="A2297">
        <f t="shared" si="15"/>
        <v>12</v>
      </c>
      <c r="B2297">
        <f t="shared" si="16"/>
        <v>2061</v>
      </c>
      <c r="C2297" s="70">
        <f t="shared" si="1"/>
        <v>2061.916666666531</v>
      </c>
      <c r="D2297" s="149">
        <f t="shared" si="383"/>
        <v>59202</v>
      </c>
      <c r="N2297" s="157">
        <f>(1+'Parameters &amp; Main Results'!$B$25)^(1/12)-1</f>
        <v>4.0741237836483535E-3</v>
      </c>
      <c r="O2297" s="157">
        <f>(1+'Parameters &amp; Main Results'!$B$27)^(1/12)-1</f>
        <v>1.2414877164492744E-3</v>
      </c>
      <c r="P2297" s="157">
        <f>(1+'Parameters &amp; Main Results'!$B$29)^(1/12)-1</f>
        <v>8.295381143461622E-4</v>
      </c>
      <c r="Q2297" s="158">
        <f>(1+'Parameters &amp; Main Results'!$B$31)^(1/12)-1</f>
        <v>4.0741237836483535E-3</v>
      </c>
      <c r="R2297" s="158">
        <f>(1+'Parameters &amp; Main Results'!$B$33)^(1/12)-1</f>
        <v>0</v>
      </c>
      <c r="S2297" s="158">
        <f>(1+'Parameters &amp; Main Results'!$B$35)^(1/12)-1</f>
        <v>0</v>
      </c>
      <c r="T2297" s="158">
        <f>(1+'Parameters &amp; Main Results'!$B$37)^(1/12)-1</f>
        <v>8.295381143461622E-4</v>
      </c>
      <c r="U2297" s="240">
        <v>0</v>
      </c>
      <c r="V2297" s="240">
        <v>0</v>
      </c>
      <c r="W2297" s="255">
        <f t="shared" ca="1" si="1995"/>
        <v>0</v>
      </c>
      <c r="X2297" s="223">
        <f>MMULT(N2297:T2297,'Parameters &amp; Main Results'!$B$12:$B$18)-'Parameters &amp; Main Results'!$B$22/12+MMULT(U2297:V2297,'Parameters &amp; Main Results'!$B$20:$B$21)</f>
        <v>3.3037006200767609E-3</v>
      </c>
      <c r="Y2297" s="223">
        <f>MMULT(N2297:T2297,'Parameters &amp; Main Results'!$C$12:$C$18)-'Parameters &amp; Main Results'!$C$22/12+MMULT(U2297:V2297,'Parameters &amp; Main Results'!$C$20:$C$21)</f>
        <v>3.7491935102617786E-3</v>
      </c>
      <c r="Z2297" s="17">
        <f t="shared" ca="1" si="1996"/>
        <v>1</v>
      </c>
      <c r="AE2297" s="252">
        <f t="shared" ca="1" si="1992"/>
        <v>0</v>
      </c>
      <c r="AF2297" s="253" t="e">
        <f t="shared" ca="1" si="1993"/>
        <v>#DIV/0!</v>
      </c>
      <c r="AG2297" s="258" t="e">
        <f t="shared" ca="1" si="1994"/>
        <v>#DIV/0!</v>
      </c>
      <c r="AH2297" s="227" t="e">
        <f ca="1">IF(SUM(AG2297:OFFSET(AG2297,(-HoldAggressiveTime-1),0,,))=0,"Defensive","Aggressive")</f>
        <v>#DIV/0!</v>
      </c>
    </row>
    <row r="2298" spans="1:34" ht="13" x14ac:dyDescent="0.15">
      <c r="A2298">
        <f t="shared" si="15"/>
        <v>1</v>
      </c>
      <c r="B2298">
        <f t="shared" si="16"/>
        <v>2062</v>
      </c>
      <c r="C2298" s="70">
        <f t="shared" si="1"/>
        <v>2061.9999999998645</v>
      </c>
      <c r="D2298" s="149">
        <f t="shared" si="383"/>
        <v>59230</v>
      </c>
      <c r="N2298" s="157">
        <f>(1+'Parameters &amp; Main Results'!$B$25)^(1/12)-1</f>
        <v>4.0741237836483535E-3</v>
      </c>
      <c r="O2298" s="157">
        <f>(1+'Parameters &amp; Main Results'!$B$27)^(1/12)-1</f>
        <v>1.2414877164492744E-3</v>
      </c>
      <c r="P2298" s="157">
        <f>(1+'Parameters &amp; Main Results'!$B$29)^(1/12)-1</f>
        <v>8.295381143461622E-4</v>
      </c>
      <c r="Q2298" s="158">
        <f>(1+'Parameters &amp; Main Results'!$B$31)^(1/12)-1</f>
        <v>4.0741237836483535E-3</v>
      </c>
      <c r="R2298" s="158">
        <f>(1+'Parameters &amp; Main Results'!$B$33)^(1/12)-1</f>
        <v>0</v>
      </c>
      <c r="S2298" s="158">
        <f>(1+'Parameters &amp; Main Results'!$B$35)^(1/12)-1</f>
        <v>0</v>
      </c>
      <c r="T2298" s="158">
        <f>(1+'Parameters &amp; Main Results'!$B$37)^(1/12)-1</f>
        <v>8.295381143461622E-4</v>
      </c>
      <c r="U2298" s="240">
        <v>0</v>
      </c>
      <c r="V2298" s="240">
        <v>0</v>
      </c>
      <c r="W2298" s="255">
        <f t="shared" ca="1" si="1995"/>
        <v>0</v>
      </c>
      <c r="X2298" s="223">
        <f>MMULT(N2298:T2298,'Parameters &amp; Main Results'!$B$12:$B$18)-'Parameters &amp; Main Results'!$B$22/12+MMULT(U2298:V2298,'Parameters &amp; Main Results'!$B$20:$B$21)</f>
        <v>3.3037006200767609E-3</v>
      </c>
      <c r="Y2298" s="223">
        <f>MMULT(N2298:T2298,'Parameters &amp; Main Results'!$C$12:$C$18)-'Parameters &amp; Main Results'!$C$22/12+MMULT(U2298:V2298,'Parameters &amp; Main Results'!$C$20:$C$21)</f>
        <v>3.7491935102617786E-3</v>
      </c>
      <c r="Z2298" s="17">
        <f t="shared" ca="1" si="1996"/>
        <v>1</v>
      </c>
      <c r="AE2298" s="252">
        <f t="shared" ca="1" si="1992"/>
        <v>0</v>
      </c>
      <c r="AF2298" s="253" t="e">
        <f t="shared" ca="1" si="1993"/>
        <v>#DIV/0!</v>
      </c>
      <c r="AG2298" s="258" t="e">
        <f t="shared" ca="1" si="1994"/>
        <v>#DIV/0!</v>
      </c>
      <c r="AH2298" s="227" t="e">
        <f ca="1">IF(SUM(AG2298:OFFSET(AG2298,(-HoldAggressiveTime-1),0,,))=0,"Defensive","Aggressive")</f>
        <v>#DIV/0!</v>
      </c>
    </row>
    <row r="2299" spans="1:34" ht="13" x14ac:dyDescent="0.15">
      <c r="A2299">
        <f t="shared" si="15"/>
        <v>2</v>
      </c>
      <c r="B2299">
        <f t="shared" si="16"/>
        <v>2062</v>
      </c>
      <c r="C2299" s="70">
        <f t="shared" si="1"/>
        <v>2062.083333333198</v>
      </c>
      <c r="D2299" s="149">
        <f t="shared" si="383"/>
        <v>59261</v>
      </c>
      <c r="N2299" s="157">
        <f>(1+'Parameters &amp; Main Results'!$B$25)^(1/12)-1</f>
        <v>4.0741237836483535E-3</v>
      </c>
      <c r="O2299" s="157">
        <f>(1+'Parameters &amp; Main Results'!$B$27)^(1/12)-1</f>
        <v>1.2414877164492744E-3</v>
      </c>
      <c r="P2299" s="157">
        <f>(1+'Parameters &amp; Main Results'!$B$29)^(1/12)-1</f>
        <v>8.295381143461622E-4</v>
      </c>
      <c r="Q2299" s="158">
        <f>(1+'Parameters &amp; Main Results'!$B$31)^(1/12)-1</f>
        <v>4.0741237836483535E-3</v>
      </c>
      <c r="R2299" s="158">
        <f>(1+'Parameters &amp; Main Results'!$B$33)^(1/12)-1</f>
        <v>0</v>
      </c>
      <c r="S2299" s="158">
        <f>(1+'Parameters &amp; Main Results'!$B$35)^(1/12)-1</f>
        <v>0</v>
      </c>
      <c r="T2299" s="158">
        <f>(1+'Parameters &amp; Main Results'!$B$37)^(1/12)-1</f>
        <v>8.295381143461622E-4</v>
      </c>
      <c r="U2299" s="240">
        <v>0</v>
      </c>
      <c r="V2299" s="240">
        <v>0</v>
      </c>
      <c r="W2299" s="255">
        <f t="shared" ca="1" si="1995"/>
        <v>0</v>
      </c>
      <c r="X2299" s="223">
        <f>MMULT(N2299:T2299,'Parameters &amp; Main Results'!$B$12:$B$18)-'Parameters &amp; Main Results'!$B$22/12+MMULT(U2299:V2299,'Parameters &amp; Main Results'!$B$20:$B$21)</f>
        <v>3.3037006200767609E-3</v>
      </c>
      <c r="Y2299" s="223">
        <f>MMULT(N2299:T2299,'Parameters &amp; Main Results'!$C$12:$C$18)-'Parameters &amp; Main Results'!$C$22/12+MMULT(U2299:V2299,'Parameters &amp; Main Results'!$C$20:$C$21)</f>
        <v>3.7491935102617786E-3</v>
      </c>
      <c r="Z2299" s="17">
        <f t="shared" ca="1" si="1996"/>
        <v>1</v>
      </c>
      <c r="AE2299" s="252">
        <f t="shared" ca="1" si="1992"/>
        <v>0</v>
      </c>
      <c r="AF2299" s="253" t="e">
        <f t="shared" ca="1" si="1993"/>
        <v>#DIV/0!</v>
      </c>
      <c r="AG2299" s="258" t="e">
        <f t="shared" ca="1" si="1994"/>
        <v>#DIV/0!</v>
      </c>
      <c r="AH2299" s="227" t="e">
        <f ca="1">IF(SUM(AG2299:OFFSET(AG2299,(-HoldAggressiveTime-1),0,,))=0,"Defensive","Aggressive")</f>
        <v>#DIV/0!</v>
      </c>
    </row>
    <row r="2300" spans="1:34" ht="13" x14ac:dyDescent="0.15">
      <c r="A2300">
        <f t="shared" si="15"/>
        <v>3</v>
      </c>
      <c r="B2300">
        <f t="shared" si="16"/>
        <v>2062</v>
      </c>
      <c r="C2300" s="70">
        <f t="shared" si="1"/>
        <v>2062.1666666665315</v>
      </c>
      <c r="D2300" s="149">
        <f t="shared" si="383"/>
        <v>59291</v>
      </c>
      <c r="N2300" s="157">
        <f>(1+'Parameters &amp; Main Results'!$B$25)^(1/12)-1</f>
        <v>4.0741237836483535E-3</v>
      </c>
      <c r="O2300" s="157">
        <f>(1+'Parameters &amp; Main Results'!$B$27)^(1/12)-1</f>
        <v>1.2414877164492744E-3</v>
      </c>
      <c r="P2300" s="157">
        <f>(1+'Parameters &amp; Main Results'!$B$29)^(1/12)-1</f>
        <v>8.295381143461622E-4</v>
      </c>
      <c r="Q2300" s="158">
        <f>(1+'Parameters &amp; Main Results'!$B$31)^(1/12)-1</f>
        <v>4.0741237836483535E-3</v>
      </c>
      <c r="R2300" s="158">
        <f>(1+'Parameters &amp; Main Results'!$B$33)^(1/12)-1</f>
        <v>0</v>
      </c>
      <c r="S2300" s="158">
        <f>(1+'Parameters &amp; Main Results'!$B$35)^(1/12)-1</f>
        <v>0</v>
      </c>
      <c r="T2300" s="158">
        <f>(1+'Parameters &amp; Main Results'!$B$37)^(1/12)-1</f>
        <v>8.295381143461622E-4</v>
      </c>
      <c r="U2300" s="240">
        <v>0</v>
      </c>
      <c r="V2300" s="240">
        <v>0</v>
      </c>
      <c r="W2300" s="255">
        <f t="shared" ca="1" si="1995"/>
        <v>0</v>
      </c>
      <c r="X2300" s="223">
        <f>MMULT(N2300:T2300,'Parameters &amp; Main Results'!$B$12:$B$18)-'Parameters &amp; Main Results'!$B$22/12+MMULT(U2300:V2300,'Parameters &amp; Main Results'!$B$20:$B$21)</f>
        <v>3.3037006200767609E-3</v>
      </c>
      <c r="Y2300" s="223">
        <f>MMULT(N2300:T2300,'Parameters &amp; Main Results'!$C$12:$C$18)-'Parameters &amp; Main Results'!$C$22/12+MMULT(U2300:V2300,'Parameters &amp; Main Results'!$C$20:$C$21)</f>
        <v>3.7491935102617786E-3</v>
      </c>
      <c r="Z2300" s="17">
        <f t="shared" ca="1" si="1996"/>
        <v>1</v>
      </c>
      <c r="AE2300" s="252">
        <f t="shared" ca="1" si="1992"/>
        <v>0</v>
      </c>
      <c r="AF2300" s="253" t="e">
        <f t="shared" ca="1" si="1993"/>
        <v>#DIV/0!</v>
      </c>
      <c r="AG2300" s="258" t="e">
        <f t="shared" ca="1" si="1994"/>
        <v>#DIV/0!</v>
      </c>
      <c r="AH2300" s="227" t="e">
        <f ca="1">IF(SUM(AG2300:OFFSET(AG2300,(-HoldAggressiveTime-1),0,,))=0,"Defensive","Aggressive")</f>
        <v>#DIV/0!</v>
      </c>
    </row>
    <row r="2301" spans="1:34" ht="13" x14ac:dyDescent="0.15">
      <c r="A2301">
        <f t="shared" si="15"/>
        <v>4</v>
      </c>
      <c r="B2301">
        <f t="shared" si="16"/>
        <v>2062</v>
      </c>
      <c r="C2301" s="70">
        <f t="shared" si="1"/>
        <v>2062.2499999998649</v>
      </c>
      <c r="D2301" s="149">
        <f t="shared" si="383"/>
        <v>59322</v>
      </c>
      <c r="N2301" s="157">
        <f>(1+'Parameters &amp; Main Results'!$B$25)^(1/12)-1</f>
        <v>4.0741237836483535E-3</v>
      </c>
      <c r="O2301" s="157">
        <f>(1+'Parameters &amp; Main Results'!$B$27)^(1/12)-1</f>
        <v>1.2414877164492744E-3</v>
      </c>
      <c r="P2301" s="157">
        <f>(1+'Parameters &amp; Main Results'!$B$29)^(1/12)-1</f>
        <v>8.295381143461622E-4</v>
      </c>
      <c r="Q2301" s="158">
        <f>(1+'Parameters &amp; Main Results'!$B$31)^(1/12)-1</f>
        <v>4.0741237836483535E-3</v>
      </c>
      <c r="R2301" s="158">
        <f>(1+'Parameters &amp; Main Results'!$B$33)^(1/12)-1</f>
        <v>0</v>
      </c>
      <c r="S2301" s="158">
        <f>(1+'Parameters &amp; Main Results'!$B$35)^(1/12)-1</f>
        <v>0</v>
      </c>
      <c r="T2301" s="158">
        <f>(1+'Parameters &amp; Main Results'!$B$37)^(1/12)-1</f>
        <v>8.295381143461622E-4</v>
      </c>
      <c r="U2301" s="240">
        <v>0</v>
      </c>
      <c r="V2301" s="240">
        <v>0</v>
      </c>
      <c r="W2301" s="255">
        <f t="shared" ca="1" si="1995"/>
        <v>0</v>
      </c>
      <c r="X2301" s="223">
        <f>MMULT(N2301:T2301,'Parameters &amp; Main Results'!$B$12:$B$18)-'Parameters &amp; Main Results'!$B$22/12+MMULT(U2301:V2301,'Parameters &amp; Main Results'!$B$20:$B$21)</f>
        <v>3.3037006200767609E-3</v>
      </c>
      <c r="Y2301" s="223">
        <f>MMULT(N2301:T2301,'Parameters &amp; Main Results'!$C$12:$C$18)-'Parameters &amp; Main Results'!$C$22/12+MMULT(U2301:V2301,'Parameters &amp; Main Results'!$C$20:$C$21)</f>
        <v>3.7491935102617786E-3</v>
      </c>
      <c r="Z2301" s="17">
        <f t="shared" ca="1" si="1996"/>
        <v>1</v>
      </c>
      <c r="AE2301" s="252">
        <f t="shared" ca="1" si="1992"/>
        <v>0</v>
      </c>
      <c r="AF2301" s="253" t="e">
        <f t="shared" ca="1" si="1993"/>
        <v>#DIV/0!</v>
      </c>
      <c r="AG2301" s="258" t="e">
        <f t="shared" ca="1" si="1994"/>
        <v>#DIV/0!</v>
      </c>
      <c r="AH2301" s="227" t="e">
        <f ca="1">IF(SUM(AG2301:OFFSET(AG2301,(-HoldAggressiveTime-1),0,,))=0,"Defensive","Aggressive")</f>
        <v>#DIV/0!</v>
      </c>
    </row>
    <row r="2302" spans="1:34" ht="13" x14ac:dyDescent="0.15">
      <c r="A2302">
        <f t="shared" si="15"/>
        <v>5</v>
      </c>
      <c r="B2302">
        <f t="shared" si="16"/>
        <v>2062</v>
      </c>
      <c r="C2302" s="70">
        <f t="shared" si="1"/>
        <v>2062.3333333331984</v>
      </c>
      <c r="D2302" s="149">
        <f t="shared" si="383"/>
        <v>59352</v>
      </c>
      <c r="N2302" s="157">
        <f>(1+'Parameters &amp; Main Results'!$B$25)^(1/12)-1</f>
        <v>4.0741237836483535E-3</v>
      </c>
      <c r="O2302" s="157">
        <f>(1+'Parameters &amp; Main Results'!$B$27)^(1/12)-1</f>
        <v>1.2414877164492744E-3</v>
      </c>
      <c r="P2302" s="157">
        <f>(1+'Parameters &amp; Main Results'!$B$29)^(1/12)-1</f>
        <v>8.295381143461622E-4</v>
      </c>
      <c r="Q2302" s="158">
        <f>(1+'Parameters &amp; Main Results'!$B$31)^(1/12)-1</f>
        <v>4.0741237836483535E-3</v>
      </c>
      <c r="R2302" s="158">
        <f>(1+'Parameters &amp; Main Results'!$B$33)^(1/12)-1</f>
        <v>0</v>
      </c>
      <c r="S2302" s="158">
        <f>(1+'Parameters &amp; Main Results'!$B$35)^(1/12)-1</f>
        <v>0</v>
      </c>
      <c r="T2302" s="158">
        <f>(1+'Parameters &amp; Main Results'!$B$37)^(1/12)-1</f>
        <v>8.295381143461622E-4</v>
      </c>
      <c r="U2302" s="240">
        <v>0</v>
      </c>
      <c r="V2302" s="240">
        <v>0</v>
      </c>
      <c r="W2302" s="255">
        <f t="shared" ca="1" si="1995"/>
        <v>0</v>
      </c>
      <c r="X2302" s="223">
        <f>MMULT(N2302:T2302,'Parameters &amp; Main Results'!$B$12:$B$18)-'Parameters &amp; Main Results'!$B$22/12+MMULT(U2302:V2302,'Parameters &amp; Main Results'!$B$20:$B$21)</f>
        <v>3.3037006200767609E-3</v>
      </c>
      <c r="Y2302" s="223">
        <f>MMULT(N2302:T2302,'Parameters &amp; Main Results'!$C$12:$C$18)-'Parameters &amp; Main Results'!$C$22/12+MMULT(U2302:V2302,'Parameters &amp; Main Results'!$C$20:$C$21)</f>
        <v>3.7491935102617786E-3</v>
      </c>
      <c r="Z2302" s="17">
        <f t="shared" ca="1" si="1996"/>
        <v>1</v>
      </c>
      <c r="AE2302" s="252">
        <f t="shared" ca="1" si="1992"/>
        <v>0</v>
      </c>
      <c r="AF2302" s="253" t="e">
        <f t="shared" ca="1" si="1993"/>
        <v>#DIV/0!</v>
      </c>
      <c r="AG2302" s="258" t="e">
        <f t="shared" ca="1" si="1994"/>
        <v>#DIV/0!</v>
      </c>
      <c r="AH2302" s="227" t="e">
        <f ca="1">IF(SUM(AG2302:OFFSET(AG2302,(-HoldAggressiveTime-1),0,,))=0,"Defensive","Aggressive")</f>
        <v>#DIV/0!</v>
      </c>
    </row>
    <row r="2303" spans="1:34" ht="13" x14ac:dyDescent="0.15">
      <c r="A2303">
        <f t="shared" si="15"/>
        <v>6</v>
      </c>
      <c r="B2303">
        <f t="shared" si="16"/>
        <v>2062</v>
      </c>
      <c r="C2303" s="70">
        <f t="shared" si="1"/>
        <v>2062.4166666665319</v>
      </c>
      <c r="D2303" s="149">
        <f t="shared" si="383"/>
        <v>59383</v>
      </c>
      <c r="N2303" s="157">
        <f>(1+'Parameters &amp; Main Results'!$B$25)^(1/12)-1</f>
        <v>4.0741237836483535E-3</v>
      </c>
      <c r="O2303" s="157">
        <f>(1+'Parameters &amp; Main Results'!$B$27)^(1/12)-1</f>
        <v>1.2414877164492744E-3</v>
      </c>
      <c r="P2303" s="157">
        <f>(1+'Parameters &amp; Main Results'!$B$29)^(1/12)-1</f>
        <v>8.295381143461622E-4</v>
      </c>
      <c r="Q2303" s="158">
        <f>(1+'Parameters &amp; Main Results'!$B$31)^(1/12)-1</f>
        <v>4.0741237836483535E-3</v>
      </c>
      <c r="R2303" s="158">
        <f>(1+'Parameters &amp; Main Results'!$B$33)^(1/12)-1</f>
        <v>0</v>
      </c>
      <c r="S2303" s="158">
        <f>(1+'Parameters &amp; Main Results'!$B$35)^(1/12)-1</f>
        <v>0</v>
      </c>
      <c r="T2303" s="158">
        <f>(1+'Parameters &amp; Main Results'!$B$37)^(1/12)-1</f>
        <v>8.295381143461622E-4</v>
      </c>
      <c r="U2303" s="240">
        <v>0</v>
      </c>
      <c r="V2303" s="240">
        <v>0</v>
      </c>
      <c r="W2303" s="255">
        <f t="shared" ca="1" si="1995"/>
        <v>0</v>
      </c>
      <c r="X2303" s="223">
        <f>MMULT(N2303:T2303,'Parameters &amp; Main Results'!$B$12:$B$18)-'Parameters &amp; Main Results'!$B$22/12+MMULT(U2303:V2303,'Parameters &amp; Main Results'!$B$20:$B$21)</f>
        <v>3.3037006200767609E-3</v>
      </c>
      <c r="Y2303" s="223">
        <f>MMULT(N2303:T2303,'Parameters &amp; Main Results'!$C$12:$C$18)-'Parameters &amp; Main Results'!$C$22/12+MMULT(U2303:V2303,'Parameters &amp; Main Results'!$C$20:$C$21)</f>
        <v>3.7491935102617786E-3</v>
      </c>
      <c r="Z2303" s="17">
        <f t="shared" ca="1" si="1996"/>
        <v>1</v>
      </c>
      <c r="AE2303" s="252">
        <f t="shared" ca="1" si="1992"/>
        <v>0</v>
      </c>
      <c r="AF2303" s="253" t="e">
        <f t="shared" ca="1" si="1993"/>
        <v>#DIV/0!</v>
      </c>
      <c r="AG2303" s="258" t="e">
        <f t="shared" ca="1" si="1994"/>
        <v>#DIV/0!</v>
      </c>
      <c r="AH2303" s="227" t="e">
        <f ca="1">IF(SUM(AG2303:OFFSET(AG2303,(-HoldAggressiveTime-1),0,,))=0,"Defensive","Aggressive")</f>
        <v>#DIV/0!</v>
      </c>
    </row>
    <row r="2304" spans="1:34" ht="13" x14ac:dyDescent="0.15">
      <c r="A2304">
        <f t="shared" si="15"/>
        <v>7</v>
      </c>
      <c r="B2304">
        <f t="shared" si="16"/>
        <v>2062</v>
      </c>
      <c r="C2304" s="70">
        <f t="shared" si="1"/>
        <v>2062.4999999998654</v>
      </c>
      <c r="D2304" s="149">
        <f t="shared" si="383"/>
        <v>59414</v>
      </c>
      <c r="N2304" s="157">
        <f>(1+'Parameters &amp; Main Results'!$B$25)^(1/12)-1</f>
        <v>4.0741237836483535E-3</v>
      </c>
      <c r="O2304" s="157">
        <f>(1+'Parameters &amp; Main Results'!$B$27)^(1/12)-1</f>
        <v>1.2414877164492744E-3</v>
      </c>
      <c r="P2304" s="157">
        <f>(1+'Parameters &amp; Main Results'!$B$29)^(1/12)-1</f>
        <v>8.295381143461622E-4</v>
      </c>
      <c r="Q2304" s="158">
        <f>(1+'Parameters &amp; Main Results'!$B$31)^(1/12)-1</f>
        <v>4.0741237836483535E-3</v>
      </c>
      <c r="R2304" s="158">
        <f>(1+'Parameters &amp; Main Results'!$B$33)^(1/12)-1</f>
        <v>0</v>
      </c>
      <c r="S2304" s="158">
        <f>(1+'Parameters &amp; Main Results'!$B$35)^(1/12)-1</f>
        <v>0</v>
      </c>
      <c r="T2304" s="158">
        <f>(1+'Parameters &amp; Main Results'!$B$37)^(1/12)-1</f>
        <v>8.295381143461622E-4</v>
      </c>
      <c r="U2304" s="240">
        <v>0</v>
      </c>
      <c r="V2304" s="240">
        <v>0</v>
      </c>
      <c r="W2304" s="255">
        <f t="shared" ca="1" si="1995"/>
        <v>0</v>
      </c>
      <c r="X2304" s="223">
        <f>MMULT(N2304:T2304,'Parameters &amp; Main Results'!$B$12:$B$18)-'Parameters &amp; Main Results'!$B$22/12+MMULT(U2304:V2304,'Parameters &amp; Main Results'!$B$20:$B$21)</f>
        <v>3.3037006200767609E-3</v>
      </c>
      <c r="Y2304" s="223">
        <f>MMULT(N2304:T2304,'Parameters &amp; Main Results'!$C$12:$C$18)-'Parameters &amp; Main Results'!$C$22/12+MMULT(U2304:V2304,'Parameters &amp; Main Results'!$C$20:$C$21)</f>
        <v>3.7491935102617786E-3</v>
      </c>
      <c r="Z2304" s="17">
        <f t="shared" ca="1" si="1996"/>
        <v>1</v>
      </c>
      <c r="AE2304" s="252">
        <f t="shared" ca="1" si="1992"/>
        <v>0</v>
      </c>
      <c r="AF2304" s="253" t="e">
        <f t="shared" ca="1" si="1993"/>
        <v>#DIV/0!</v>
      </c>
      <c r="AG2304" s="258" t="e">
        <f t="shared" ca="1" si="1994"/>
        <v>#DIV/0!</v>
      </c>
      <c r="AH2304" s="227" t="e">
        <f ca="1">IF(SUM(AG2304:OFFSET(AG2304,(-HoldAggressiveTime-1),0,,))=0,"Defensive","Aggressive")</f>
        <v>#DIV/0!</v>
      </c>
    </row>
    <row r="2305" spans="1:34" ht="13" x14ac:dyDescent="0.15">
      <c r="A2305">
        <f t="shared" si="15"/>
        <v>8</v>
      </c>
      <c r="B2305">
        <f t="shared" si="16"/>
        <v>2062</v>
      </c>
      <c r="C2305" s="70">
        <f t="shared" si="1"/>
        <v>2062.5833333331989</v>
      </c>
      <c r="D2305" s="149">
        <f t="shared" si="383"/>
        <v>59444</v>
      </c>
      <c r="N2305" s="157">
        <f>(1+'Parameters &amp; Main Results'!$B$25)^(1/12)-1</f>
        <v>4.0741237836483535E-3</v>
      </c>
      <c r="O2305" s="157">
        <f>(1+'Parameters &amp; Main Results'!$B$27)^(1/12)-1</f>
        <v>1.2414877164492744E-3</v>
      </c>
      <c r="P2305" s="157">
        <f>(1+'Parameters &amp; Main Results'!$B$29)^(1/12)-1</f>
        <v>8.295381143461622E-4</v>
      </c>
      <c r="Q2305" s="158">
        <f>(1+'Parameters &amp; Main Results'!$B$31)^(1/12)-1</f>
        <v>4.0741237836483535E-3</v>
      </c>
      <c r="R2305" s="158">
        <f>(1+'Parameters &amp; Main Results'!$B$33)^(1/12)-1</f>
        <v>0</v>
      </c>
      <c r="S2305" s="158">
        <f>(1+'Parameters &amp; Main Results'!$B$35)^(1/12)-1</f>
        <v>0</v>
      </c>
      <c r="T2305" s="158">
        <f>(1+'Parameters &amp; Main Results'!$B$37)^(1/12)-1</f>
        <v>8.295381143461622E-4</v>
      </c>
      <c r="U2305" s="240">
        <v>0</v>
      </c>
      <c r="V2305" s="240">
        <v>0</v>
      </c>
      <c r="W2305" s="255">
        <f t="shared" ca="1" si="1995"/>
        <v>0</v>
      </c>
      <c r="X2305" s="223">
        <f>MMULT(N2305:T2305,'Parameters &amp; Main Results'!$B$12:$B$18)-'Parameters &amp; Main Results'!$B$22/12+MMULT(U2305:V2305,'Parameters &amp; Main Results'!$B$20:$B$21)</f>
        <v>3.3037006200767609E-3</v>
      </c>
      <c r="Y2305" s="223">
        <f>MMULT(N2305:T2305,'Parameters &amp; Main Results'!$C$12:$C$18)-'Parameters &amp; Main Results'!$C$22/12+MMULT(U2305:V2305,'Parameters &amp; Main Results'!$C$20:$C$21)</f>
        <v>3.7491935102617786E-3</v>
      </c>
      <c r="Z2305" s="17">
        <f t="shared" ca="1" si="1996"/>
        <v>1</v>
      </c>
      <c r="AE2305" s="252">
        <f t="shared" ca="1" si="1992"/>
        <v>0</v>
      </c>
      <c r="AF2305" s="253" t="e">
        <f t="shared" ca="1" si="1993"/>
        <v>#DIV/0!</v>
      </c>
      <c r="AG2305" s="258" t="e">
        <f t="shared" ca="1" si="1994"/>
        <v>#DIV/0!</v>
      </c>
      <c r="AH2305" s="227" t="e">
        <f ca="1">IF(SUM(AG2305:OFFSET(AG2305,(-HoldAggressiveTime-1),0,,))=0,"Defensive","Aggressive")</f>
        <v>#DIV/0!</v>
      </c>
    </row>
    <row r="2306" spans="1:34" ht="13" x14ac:dyDescent="0.15">
      <c r="A2306">
        <f t="shared" si="15"/>
        <v>9</v>
      </c>
      <c r="B2306">
        <f t="shared" si="16"/>
        <v>2062</v>
      </c>
      <c r="C2306" s="70">
        <f t="shared" si="1"/>
        <v>2062.6666666665324</v>
      </c>
      <c r="D2306" s="149">
        <f t="shared" si="383"/>
        <v>59475</v>
      </c>
      <c r="N2306" s="157">
        <f>(1+'Parameters &amp; Main Results'!$B$25)^(1/12)-1</f>
        <v>4.0741237836483535E-3</v>
      </c>
      <c r="O2306" s="157">
        <f>(1+'Parameters &amp; Main Results'!$B$27)^(1/12)-1</f>
        <v>1.2414877164492744E-3</v>
      </c>
      <c r="P2306" s="157">
        <f>(1+'Parameters &amp; Main Results'!$B$29)^(1/12)-1</f>
        <v>8.295381143461622E-4</v>
      </c>
      <c r="Q2306" s="158">
        <f>(1+'Parameters &amp; Main Results'!$B$31)^(1/12)-1</f>
        <v>4.0741237836483535E-3</v>
      </c>
      <c r="R2306" s="158">
        <f>(1+'Parameters &amp; Main Results'!$B$33)^(1/12)-1</f>
        <v>0</v>
      </c>
      <c r="S2306" s="158">
        <f>(1+'Parameters &amp; Main Results'!$B$35)^(1/12)-1</f>
        <v>0</v>
      </c>
      <c r="T2306" s="158">
        <f>(1+'Parameters &amp; Main Results'!$B$37)^(1/12)-1</f>
        <v>8.295381143461622E-4</v>
      </c>
      <c r="U2306" s="240">
        <v>0</v>
      </c>
      <c r="V2306" s="240">
        <v>0</v>
      </c>
      <c r="W2306" s="255">
        <f t="shared" ca="1" si="1995"/>
        <v>0</v>
      </c>
      <c r="X2306" s="223">
        <f>MMULT(N2306:T2306,'Parameters &amp; Main Results'!$B$12:$B$18)-'Parameters &amp; Main Results'!$B$22/12+MMULT(U2306:V2306,'Parameters &amp; Main Results'!$B$20:$B$21)</f>
        <v>3.3037006200767609E-3</v>
      </c>
      <c r="Y2306" s="223">
        <f>MMULT(N2306:T2306,'Parameters &amp; Main Results'!$C$12:$C$18)-'Parameters &amp; Main Results'!$C$22/12+MMULT(U2306:V2306,'Parameters &amp; Main Results'!$C$20:$C$21)</f>
        <v>3.7491935102617786E-3</v>
      </c>
      <c r="Z2306" s="17">
        <f t="shared" ca="1" si="1996"/>
        <v>1</v>
      </c>
      <c r="AE2306" s="252">
        <f t="shared" ca="1" si="1992"/>
        <v>0</v>
      </c>
      <c r="AF2306" s="253" t="e">
        <f t="shared" ca="1" si="1993"/>
        <v>#DIV/0!</v>
      </c>
      <c r="AG2306" s="258" t="e">
        <f t="shared" ca="1" si="1994"/>
        <v>#DIV/0!</v>
      </c>
      <c r="AH2306" s="227" t="e">
        <f ca="1">IF(SUM(AG2306:OFFSET(AG2306,(-HoldAggressiveTime-1),0,,))=0,"Defensive","Aggressive")</f>
        <v>#DIV/0!</v>
      </c>
    </row>
    <row r="2307" spans="1:34" ht="13" x14ac:dyDescent="0.15">
      <c r="A2307">
        <f t="shared" si="15"/>
        <v>10</v>
      </c>
      <c r="B2307">
        <f t="shared" si="16"/>
        <v>2062</v>
      </c>
      <c r="C2307" s="70">
        <f t="shared" si="1"/>
        <v>2062.7499999998658</v>
      </c>
      <c r="D2307" s="149">
        <f t="shared" si="383"/>
        <v>59505</v>
      </c>
      <c r="N2307" s="157">
        <f>(1+'Parameters &amp; Main Results'!$B$25)^(1/12)-1</f>
        <v>4.0741237836483535E-3</v>
      </c>
      <c r="O2307" s="157">
        <f>(1+'Parameters &amp; Main Results'!$B$27)^(1/12)-1</f>
        <v>1.2414877164492744E-3</v>
      </c>
      <c r="P2307" s="157">
        <f>(1+'Parameters &amp; Main Results'!$B$29)^(1/12)-1</f>
        <v>8.295381143461622E-4</v>
      </c>
      <c r="Q2307" s="158">
        <f>(1+'Parameters &amp; Main Results'!$B$31)^(1/12)-1</f>
        <v>4.0741237836483535E-3</v>
      </c>
      <c r="R2307" s="158">
        <f>(1+'Parameters &amp; Main Results'!$B$33)^(1/12)-1</f>
        <v>0</v>
      </c>
      <c r="S2307" s="158">
        <f>(1+'Parameters &amp; Main Results'!$B$35)^(1/12)-1</f>
        <v>0</v>
      </c>
      <c r="T2307" s="158">
        <f>(1+'Parameters &amp; Main Results'!$B$37)^(1/12)-1</f>
        <v>8.295381143461622E-4</v>
      </c>
      <c r="U2307" s="240">
        <v>0</v>
      </c>
      <c r="V2307" s="240">
        <v>0</v>
      </c>
      <c r="W2307" s="255">
        <f t="shared" ca="1" si="1995"/>
        <v>0</v>
      </c>
      <c r="X2307" s="223">
        <f>MMULT(N2307:T2307,'Parameters &amp; Main Results'!$B$12:$B$18)-'Parameters &amp; Main Results'!$B$22/12+MMULT(U2307:V2307,'Parameters &amp; Main Results'!$B$20:$B$21)</f>
        <v>3.3037006200767609E-3</v>
      </c>
      <c r="Y2307" s="223">
        <f>MMULT(N2307:T2307,'Parameters &amp; Main Results'!$C$12:$C$18)-'Parameters &amp; Main Results'!$C$22/12+MMULT(U2307:V2307,'Parameters &amp; Main Results'!$C$20:$C$21)</f>
        <v>3.7491935102617786E-3</v>
      </c>
      <c r="Z2307" s="17">
        <f t="shared" ca="1" si="1996"/>
        <v>1</v>
      </c>
      <c r="AE2307" s="252">
        <f t="shared" ca="1" si="1992"/>
        <v>0</v>
      </c>
      <c r="AF2307" s="253" t="e">
        <f t="shared" ca="1" si="1993"/>
        <v>#DIV/0!</v>
      </c>
      <c r="AG2307" s="258" t="e">
        <f t="shared" ca="1" si="1994"/>
        <v>#DIV/0!</v>
      </c>
      <c r="AH2307" s="227" t="e">
        <f ca="1">IF(SUM(AG2307:OFFSET(AG2307,(-HoldAggressiveTime-1),0,,))=0,"Defensive","Aggressive")</f>
        <v>#DIV/0!</v>
      </c>
    </row>
    <row r="2308" spans="1:34" ht="13" x14ac:dyDescent="0.15">
      <c r="A2308">
        <f t="shared" si="15"/>
        <v>11</v>
      </c>
      <c r="B2308">
        <f t="shared" si="16"/>
        <v>2062</v>
      </c>
      <c r="C2308" s="70">
        <f t="shared" si="1"/>
        <v>2062.8333333331993</v>
      </c>
      <c r="D2308" s="149">
        <f t="shared" si="383"/>
        <v>59536</v>
      </c>
      <c r="N2308" s="157">
        <f>(1+'Parameters &amp; Main Results'!$B$25)^(1/12)-1</f>
        <v>4.0741237836483535E-3</v>
      </c>
      <c r="O2308" s="157">
        <f>(1+'Parameters &amp; Main Results'!$B$27)^(1/12)-1</f>
        <v>1.2414877164492744E-3</v>
      </c>
      <c r="P2308" s="157">
        <f>(1+'Parameters &amp; Main Results'!$B$29)^(1/12)-1</f>
        <v>8.295381143461622E-4</v>
      </c>
      <c r="Q2308" s="158">
        <f>(1+'Parameters &amp; Main Results'!$B$31)^(1/12)-1</f>
        <v>4.0741237836483535E-3</v>
      </c>
      <c r="R2308" s="158">
        <f>(1+'Parameters &amp; Main Results'!$B$33)^(1/12)-1</f>
        <v>0</v>
      </c>
      <c r="S2308" s="158">
        <f>(1+'Parameters &amp; Main Results'!$B$35)^(1/12)-1</f>
        <v>0</v>
      </c>
      <c r="T2308" s="158">
        <f>(1+'Parameters &amp; Main Results'!$B$37)^(1/12)-1</f>
        <v>8.295381143461622E-4</v>
      </c>
      <c r="U2308" s="240">
        <v>0</v>
      </c>
      <c r="V2308" s="240">
        <v>0</v>
      </c>
      <c r="W2308" s="255">
        <f t="shared" ca="1" si="1995"/>
        <v>0</v>
      </c>
      <c r="X2308" s="223">
        <f>MMULT(N2308:T2308,'Parameters &amp; Main Results'!$B$12:$B$18)-'Parameters &amp; Main Results'!$B$22/12+MMULT(U2308:V2308,'Parameters &amp; Main Results'!$B$20:$B$21)</f>
        <v>3.3037006200767609E-3</v>
      </c>
      <c r="Y2308" s="223">
        <f>MMULT(N2308:T2308,'Parameters &amp; Main Results'!$C$12:$C$18)-'Parameters &amp; Main Results'!$C$22/12+MMULT(U2308:V2308,'Parameters &amp; Main Results'!$C$20:$C$21)</f>
        <v>3.7491935102617786E-3</v>
      </c>
      <c r="Z2308" s="17">
        <f t="shared" ca="1" si="1996"/>
        <v>1</v>
      </c>
      <c r="AE2308" s="252">
        <f t="shared" ca="1" si="1992"/>
        <v>0</v>
      </c>
      <c r="AF2308" s="253" t="e">
        <f t="shared" ca="1" si="1993"/>
        <v>#DIV/0!</v>
      </c>
      <c r="AG2308" s="258" t="e">
        <f t="shared" ca="1" si="1994"/>
        <v>#DIV/0!</v>
      </c>
      <c r="AH2308" s="227" t="e">
        <f ca="1">IF(SUM(AG2308:OFFSET(AG2308,(-HoldAggressiveTime-1),0,,))=0,"Defensive","Aggressive")</f>
        <v>#DIV/0!</v>
      </c>
    </row>
    <row r="2309" spans="1:34" ht="13" x14ac:dyDescent="0.15">
      <c r="A2309">
        <f t="shared" si="15"/>
        <v>12</v>
      </c>
      <c r="B2309">
        <f t="shared" si="16"/>
        <v>2062</v>
      </c>
      <c r="C2309" s="70">
        <f t="shared" si="1"/>
        <v>2062.9166666665328</v>
      </c>
      <c r="D2309" s="149">
        <f t="shared" si="383"/>
        <v>59567</v>
      </c>
      <c r="N2309" s="157">
        <f>(1+'Parameters &amp; Main Results'!$B$25)^(1/12)-1</f>
        <v>4.0741237836483535E-3</v>
      </c>
      <c r="O2309" s="157">
        <f>(1+'Parameters &amp; Main Results'!$B$27)^(1/12)-1</f>
        <v>1.2414877164492744E-3</v>
      </c>
      <c r="P2309" s="157">
        <f>(1+'Parameters &amp; Main Results'!$B$29)^(1/12)-1</f>
        <v>8.295381143461622E-4</v>
      </c>
      <c r="Q2309" s="158">
        <f>(1+'Parameters &amp; Main Results'!$B$31)^(1/12)-1</f>
        <v>4.0741237836483535E-3</v>
      </c>
      <c r="R2309" s="158">
        <f>(1+'Parameters &amp; Main Results'!$B$33)^(1/12)-1</f>
        <v>0</v>
      </c>
      <c r="S2309" s="158">
        <f>(1+'Parameters &amp; Main Results'!$B$35)^(1/12)-1</f>
        <v>0</v>
      </c>
      <c r="T2309" s="158">
        <f>(1+'Parameters &amp; Main Results'!$B$37)^(1/12)-1</f>
        <v>8.295381143461622E-4</v>
      </c>
      <c r="U2309" s="240">
        <v>0</v>
      </c>
      <c r="V2309" s="240">
        <v>0</v>
      </c>
      <c r="W2309" s="255">
        <f t="shared" ca="1" si="1995"/>
        <v>0</v>
      </c>
      <c r="X2309" s="223">
        <f>MMULT(N2309:T2309,'Parameters &amp; Main Results'!$B$12:$B$18)-'Parameters &amp; Main Results'!$B$22/12+MMULT(U2309:V2309,'Parameters &amp; Main Results'!$B$20:$B$21)</f>
        <v>3.3037006200767609E-3</v>
      </c>
      <c r="Y2309" s="223">
        <f>MMULT(N2309:T2309,'Parameters &amp; Main Results'!$C$12:$C$18)-'Parameters &amp; Main Results'!$C$22/12+MMULT(U2309:V2309,'Parameters &amp; Main Results'!$C$20:$C$21)</f>
        <v>3.7491935102617786E-3</v>
      </c>
      <c r="Z2309" s="17">
        <f t="shared" ca="1" si="1996"/>
        <v>1</v>
      </c>
      <c r="AE2309" s="252">
        <f t="shared" ca="1" si="1992"/>
        <v>0</v>
      </c>
      <c r="AF2309" s="253" t="e">
        <f t="shared" ca="1" si="1993"/>
        <v>#DIV/0!</v>
      </c>
      <c r="AG2309" s="258" t="e">
        <f t="shared" ca="1" si="1994"/>
        <v>#DIV/0!</v>
      </c>
      <c r="AH2309" s="227" t="e">
        <f ca="1">IF(SUM(AG2309:OFFSET(AG2309,(-HoldAggressiveTime-1),0,,))=0,"Defensive","Aggressive")</f>
        <v>#DIV/0!</v>
      </c>
    </row>
    <row r="2310" spans="1:34" ht="13" x14ac:dyDescent="0.15">
      <c r="A2310">
        <f t="shared" si="15"/>
        <v>1</v>
      </c>
      <c r="B2310">
        <f t="shared" si="16"/>
        <v>2063</v>
      </c>
      <c r="C2310" s="70">
        <f t="shared" si="1"/>
        <v>2062.9999999998663</v>
      </c>
      <c r="D2310" s="149">
        <f t="shared" si="383"/>
        <v>59595</v>
      </c>
      <c r="N2310" s="157">
        <f>(1+'Parameters &amp; Main Results'!$B$25)^(1/12)-1</f>
        <v>4.0741237836483535E-3</v>
      </c>
      <c r="O2310" s="157">
        <f>(1+'Parameters &amp; Main Results'!$B$27)^(1/12)-1</f>
        <v>1.2414877164492744E-3</v>
      </c>
      <c r="P2310" s="157">
        <f>(1+'Parameters &amp; Main Results'!$B$29)^(1/12)-1</f>
        <v>8.295381143461622E-4</v>
      </c>
      <c r="Q2310" s="158">
        <f>(1+'Parameters &amp; Main Results'!$B$31)^(1/12)-1</f>
        <v>4.0741237836483535E-3</v>
      </c>
      <c r="R2310" s="158">
        <f>(1+'Parameters &amp; Main Results'!$B$33)^(1/12)-1</f>
        <v>0</v>
      </c>
      <c r="S2310" s="158">
        <f>(1+'Parameters &amp; Main Results'!$B$35)^(1/12)-1</f>
        <v>0</v>
      </c>
      <c r="T2310" s="158">
        <f>(1+'Parameters &amp; Main Results'!$B$37)^(1/12)-1</f>
        <v>8.295381143461622E-4</v>
      </c>
      <c r="U2310" s="240">
        <v>0</v>
      </c>
      <c r="V2310" s="240">
        <v>0</v>
      </c>
      <c r="W2310" s="255">
        <f t="shared" ca="1" si="1995"/>
        <v>0</v>
      </c>
      <c r="X2310" s="223">
        <f>MMULT(N2310:T2310,'Parameters &amp; Main Results'!$B$12:$B$18)-'Parameters &amp; Main Results'!$B$22/12+MMULT(U2310:V2310,'Parameters &amp; Main Results'!$B$20:$B$21)</f>
        <v>3.3037006200767609E-3</v>
      </c>
      <c r="Y2310" s="223">
        <f>MMULT(N2310:T2310,'Parameters &amp; Main Results'!$C$12:$C$18)-'Parameters &amp; Main Results'!$C$22/12+MMULT(U2310:V2310,'Parameters &amp; Main Results'!$C$20:$C$21)</f>
        <v>3.7491935102617786E-3</v>
      </c>
      <c r="Z2310" s="17">
        <f t="shared" ca="1" si="1996"/>
        <v>1</v>
      </c>
      <c r="AE2310" s="252">
        <f t="shared" ca="1" si="1992"/>
        <v>0</v>
      </c>
      <c r="AF2310" s="253" t="e">
        <f t="shared" ca="1" si="1993"/>
        <v>#DIV/0!</v>
      </c>
      <c r="AG2310" s="258" t="e">
        <f t="shared" ca="1" si="1994"/>
        <v>#DIV/0!</v>
      </c>
      <c r="AH2310" s="227" t="e">
        <f ca="1">IF(SUM(AG2310:OFFSET(AG2310,(-HoldAggressiveTime-1),0,,))=0,"Defensive","Aggressive")</f>
        <v>#DIV/0!</v>
      </c>
    </row>
    <row r="2311" spans="1:34" ht="13" x14ac:dyDescent="0.15">
      <c r="A2311">
        <f t="shared" si="15"/>
        <v>2</v>
      </c>
      <c r="B2311">
        <f t="shared" si="16"/>
        <v>2063</v>
      </c>
      <c r="C2311" s="70">
        <f t="shared" si="1"/>
        <v>2063.0833333331998</v>
      </c>
      <c r="D2311" s="149">
        <f t="shared" si="383"/>
        <v>59626</v>
      </c>
      <c r="N2311" s="157">
        <f>(1+'Parameters &amp; Main Results'!$B$25)^(1/12)-1</f>
        <v>4.0741237836483535E-3</v>
      </c>
      <c r="O2311" s="157">
        <f>(1+'Parameters &amp; Main Results'!$B$27)^(1/12)-1</f>
        <v>1.2414877164492744E-3</v>
      </c>
      <c r="P2311" s="157">
        <f>(1+'Parameters &amp; Main Results'!$B$29)^(1/12)-1</f>
        <v>8.295381143461622E-4</v>
      </c>
      <c r="Q2311" s="158">
        <f>(1+'Parameters &amp; Main Results'!$B$31)^(1/12)-1</f>
        <v>4.0741237836483535E-3</v>
      </c>
      <c r="R2311" s="158">
        <f>(1+'Parameters &amp; Main Results'!$B$33)^(1/12)-1</f>
        <v>0</v>
      </c>
      <c r="S2311" s="158">
        <f>(1+'Parameters &amp; Main Results'!$B$35)^(1/12)-1</f>
        <v>0</v>
      </c>
      <c r="T2311" s="158">
        <f>(1+'Parameters &amp; Main Results'!$B$37)^(1/12)-1</f>
        <v>8.295381143461622E-4</v>
      </c>
      <c r="U2311" s="240">
        <v>0</v>
      </c>
      <c r="V2311" s="240">
        <v>0</v>
      </c>
      <c r="W2311" s="255">
        <f t="shared" ca="1" si="1995"/>
        <v>0</v>
      </c>
      <c r="X2311" s="223">
        <f>MMULT(N2311:T2311,'Parameters &amp; Main Results'!$B$12:$B$18)-'Parameters &amp; Main Results'!$B$22/12+MMULT(U2311:V2311,'Parameters &amp; Main Results'!$B$20:$B$21)</f>
        <v>3.3037006200767609E-3</v>
      </c>
      <c r="Y2311" s="223">
        <f>MMULT(N2311:T2311,'Parameters &amp; Main Results'!$C$12:$C$18)-'Parameters &amp; Main Results'!$C$22/12+MMULT(U2311:V2311,'Parameters &amp; Main Results'!$C$20:$C$21)</f>
        <v>3.7491935102617786E-3</v>
      </c>
      <c r="Z2311" s="17">
        <f t="shared" ca="1" si="1996"/>
        <v>1</v>
      </c>
      <c r="AE2311" s="252">
        <f t="shared" ca="1" si="1992"/>
        <v>0</v>
      </c>
      <c r="AF2311" s="253" t="e">
        <f t="shared" ca="1" si="1993"/>
        <v>#DIV/0!</v>
      </c>
      <c r="AG2311" s="258" t="e">
        <f t="shared" ca="1" si="1994"/>
        <v>#DIV/0!</v>
      </c>
      <c r="AH2311" s="227" t="e">
        <f ca="1">IF(SUM(AG2311:OFFSET(AG2311,(-HoldAggressiveTime-1),0,,))=0,"Defensive","Aggressive")</f>
        <v>#DIV/0!</v>
      </c>
    </row>
    <row r="2312" spans="1:34" ht="13" x14ac:dyDescent="0.15">
      <c r="A2312">
        <f t="shared" si="15"/>
        <v>3</v>
      </c>
      <c r="B2312">
        <f t="shared" si="16"/>
        <v>2063</v>
      </c>
      <c r="C2312" s="70">
        <f t="shared" si="1"/>
        <v>2063.1666666665333</v>
      </c>
      <c r="D2312" s="149">
        <f t="shared" si="383"/>
        <v>59656</v>
      </c>
      <c r="N2312" s="157">
        <f>(1+'Parameters &amp; Main Results'!$B$25)^(1/12)-1</f>
        <v>4.0741237836483535E-3</v>
      </c>
      <c r="O2312" s="157">
        <f>(1+'Parameters &amp; Main Results'!$B$27)^(1/12)-1</f>
        <v>1.2414877164492744E-3</v>
      </c>
      <c r="P2312" s="157">
        <f>(1+'Parameters &amp; Main Results'!$B$29)^(1/12)-1</f>
        <v>8.295381143461622E-4</v>
      </c>
      <c r="Q2312" s="158">
        <f>(1+'Parameters &amp; Main Results'!$B$31)^(1/12)-1</f>
        <v>4.0741237836483535E-3</v>
      </c>
      <c r="R2312" s="158">
        <f>(1+'Parameters &amp; Main Results'!$B$33)^(1/12)-1</f>
        <v>0</v>
      </c>
      <c r="S2312" s="158">
        <f>(1+'Parameters &amp; Main Results'!$B$35)^(1/12)-1</f>
        <v>0</v>
      </c>
      <c r="T2312" s="158">
        <f>(1+'Parameters &amp; Main Results'!$B$37)^(1/12)-1</f>
        <v>8.295381143461622E-4</v>
      </c>
      <c r="U2312" s="240">
        <v>0</v>
      </c>
      <c r="V2312" s="240">
        <v>0</v>
      </c>
      <c r="W2312" s="255">
        <f t="shared" ca="1" si="1995"/>
        <v>0</v>
      </c>
      <c r="X2312" s="223">
        <f>MMULT(N2312:T2312,'Parameters &amp; Main Results'!$B$12:$B$18)-'Parameters &amp; Main Results'!$B$22/12+MMULT(U2312:V2312,'Parameters &amp; Main Results'!$B$20:$B$21)</f>
        <v>3.3037006200767609E-3</v>
      </c>
      <c r="Y2312" s="223">
        <f>MMULT(N2312:T2312,'Parameters &amp; Main Results'!$C$12:$C$18)-'Parameters &amp; Main Results'!$C$22/12+MMULT(U2312:V2312,'Parameters &amp; Main Results'!$C$20:$C$21)</f>
        <v>3.7491935102617786E-3</v>
      </c>
      <c r="Z2312" s="17">
        <f t="shared" ca="1" si="1996"/>
        <v>1</v>
      </c>
      <c r="AE2312" s="252">
        <f t="shared" ca="1" si="1992"/>
        <v>0</v>
      </c>
      <c r="AF2312" s="253" t="e">
        <f t="shared" ca="1" si="1993"/>
        <v>#DIV/0!</v>
      </c>
      <c r="AG2312" s="258" t="e">
        <f t="shared" ca="1" si="1994"/>
        <v>#DIV/0!</v>
      </c>
      <c r="AH2312" s="227" t="e">
        <f ca="1">IF(SUM(AG2312:OFFSET(AG2312,(-HoldAggressiveTime-1),0,,))=0,"Defensive","Aggressive")</f>
        <v>#DIV/0!</v>
      </c>
    </row>
    <row r="2313" spans="1:34" ht="13" x14ac:dyDescent="0.15">
      <c r="A2313">
        <f t="shared" si="15"/>
        <v>4</v>
      </c>
      <c r="B2313">
        <f t="shared" si="16"/>
        <v>2063</v>
      </c>
      <c r="C2313" s="70">
        <f t="shared" si="1"/>
        <v>2063.2499999998668</v>
      </c>
      <c r="D2313" s="149">
        <f t="shared" si="383"/>
        <v>59687</v>
      </c>
      <c r="N2313" s="157">
        <f>(1+'Parameters &amp; Main Results'!$B$25)^(1/12)-1</f>
        <v>4.0741237836483535E-3</v>
      </c>
      <c r="O2313" s="157">
        <f>(1+'Parameters &amp; Main Results'!$B$27)^(1/12)-1</f>
        <v>1.2414877164492744E-3</v>
      </c>
      <c r="P2313" s="157">
        <f>(1+'Parameters &amp; Main Results'!$B$29)^(1/12)-1</f>
        <v>8.295381143461622E-4</v>
      </c>
      <c r="Q2313" s="158">
        <f>(1+'Parameters &amp; Main Results'!$B$31)^(1/12)-1</f>
        <v>4.0741237836483535E-3</v>
      </c>
      <c r="R2313" s="158">
        <f>(1+'Parameters &amp; Main Results'!$B$33)^(1/12)-1</f>
        <v>0</v>
      </c>
      <c r="S2313" s="158">
        <f>(1+'Parameters &amp; Main Results'!$B$35)^(1/12)-1</f>
        <v>0</v>
      </c>
      <c r="T2313" s="158">
        <f>(1+'Parameters &amp; Main Results'!$B$37)^(1/12)-1</f>
        <v>8.295381143461622E-4</v>
      </c>
      <c r="U2313" s="240">
        <v>0</v>
      </c>
      <c r="V2313" s="240">
        <v>0</v>
      </c>
      <c r="W2313" s="255">
        <f t="shared" ca="1" si="1995"/>
        <v>0</v>
      </c>
      <c r="X2313" s="223">
        <f>MMULT(N2313:T2313,'Parameters &amp; Main Results'!$B$12:$B$18)-'Parameters &amp; Main Results'!$B$22/12+MMULT(U2313:V2313,'Parameters &amp; Main Results'!$B$20:$B$21)</f>
        <v>3.3037006200767609E-3</v>
      </c>
      <c r="Y2313" s="223">
        <f>MMULT(N2313:T2313,'Parameters &amp; Main Results'!$C$12:$C$18)-'Parameters &amp; Main Results'!$C$22/12+MMULT(U2313:V2313,'Parameters &amp; Main Results'!$C$20:$C$21)</f>
        <v>3.7491935102617786E-3</v>
      </c>
      <c r="Z2313" s="17">
        <f t="shared" ca="1" si="1996"/>
        <v>1</v>
      </c>
      <c r="AE2313" s="252">
        <f t="shared" ca="1" si="1992"/>
        <v>0</v>
      </c>
      <c r="AF2313" s="253" t="e">
        <f t="shared" ca="1" si="1993"/>
        <v>#DIV/0!</v>
      </c>
      <c r="AG2313" s="258" t="e">
        <f t="shared" ca="1" si="1994"/>
        <v>#DIV/0!</v>
      </c>
      <c r="AH2313" s="227" t="e">
        <f ca="1">IF(SUM(AG2313:OFFSET(AG2313,(-HoldAggressiveTime-1),0,,))=0,"Defensive","Aggressive")</f>
        <v>#DIV/0!</v>
      </c>
    </row>
    <row r="2314" spans="1:34" ht="13" x14ac:dyDescent="0.15">
      <c r="A2314">
        <f t="shared" si="15"/>
        <v>5</v>
      </c>
      <c r="B2314">
        <f t="shared" si="16"/>
        <v>2063</v>
      </c>
      <c r="C2314" s="70">
        <f t="shared" si="1"/>
        <v>2063.3333333332002</v>
      </c>
      <c r="D2314" s="149">
        <f t="shared" si="383"/>
        <v>59717</v>
      </c>
      <c r="N2314" s="157">
        <f>(1+'Parameters &amp; Main Results'!$B$25)^(1/12)-1</f>
        <v>4.0741237836483535E-3</v>
      </c>
      <c r="O2314" s="157">
        <f>(1+'Parameters &amp; Main Results'!$B$27)^(1/12)-1</f>
        <v>1.2414877164492744E-3</v>
      </c>
      <c r="P2314" s="157">
        <f>(1+'Parameters &amp; Main Results'!$B$29)^(1/12)-1</f>
        <v>8.295381143461622E-4</v>
      </c>
      <c r="Q2314" s="158">
        <f>(1+'Parameters &amp; Main Results'!$B$31)^(1/12)-1</f>
        <v>4.0741237836483535E-3</v>
      </c>
      <c r="R2314" s="158">
        <f>(1+'Parameters &amp; Main Results'!$B$33)^(1/12)-1</f>
        <v>0</v>
      </c>
      <c r="S2314" s="158">
        <f>(1+'Parameters &amp; Main Results'!$B$35)^(1/12)-1</f>
        <v>0</v>
      </c>
      <c r="T2314" s="158">
        <f>(1+'Parameters &amp; Main Results'!$B$37)^(1/12)-1</f>
        <v>8.295381143461622E-4</v>
      </c>
      <c r="U2314" s="240">
        <v>0</v>
      </c>
      <c r="V2314" s="240">
        <v>0</v>
      </c>
      <c r="W2314" s="255">
        <f t="shared" ca="1" si="1995"/>
        <v>0</v>
      </c>
      <c r="X2314" s="223">
        <f>MMULT(N2314:T2314,'Parameters &amp; Main Results'!$B$12:$B$18)-'Parameters &amp; Main Results'!$B$22/12+MMULT(U2314:V2314,'Parameters &amp; Main Results'!$B$20:$B$21)</f>
        <v>3.3037006200767609E-3</v>
      </c>
      <c r="Y2314" s="223">
        <f>MMULT(N2314:T2314,'Parameters &amp; Main Results'!$C$12:$C$18)-'Parameters &amp; Main Results'!$C$22/12+MMULT(U2314:V2314,'Parameters &amp; Main Results'!$C$20:$C$21)</f>
        <v>3.7491935102617786E-3</v>
      </c>
      <c r="Z2314" s="17">
        <f t="shared" ca="1" si="1996"/>
        <v>1</v>
      </c>
      <c r="AE2314" s="252">
        <f t="shared" ca="1" si="1992"/>
        <v>0</v>
      </c>
      <c r="AF2314" s="253" t="e">
        <f t="shared" ca="1" si="1993"/>
        <v>#DIV/0!</v>
      </c>
      <c r="AG2314" s="258" t="e">
        <f t="shared" ca="1" si="1994"/>
        <v>#DIV/0!</v>
      </c>
      <c r="AH2314" s="227" t="e">
        <f ca="1">IF(SUM(AG2314:OFFSET(AG2314,(-HoldAggressiveTime-1),0,,))=0,"Defensive","Aggressive")</f>
        <v>#DIV/0!</v>
      </c>
    </row>
    <row r="2315" spans="1:34" ht="13" x14ac:dyDescent="0.15">
      <c r="A2315">
        <f t="shared" si="15"/>
        <v>6</v>
      </c>
      <c r="B2315">
        <f t="shared" si="16"/>
        <v>2063</v>
      </c>
      <c r="C2315" s="70">
        <f t="shared" si="1"/>
        <v>2063.4166666665337</v>
      </c>
      <c r="D2315" s="149">
        <f t="shared" si="383"/>
        <v>59748</v>
      </c>
      <c r="N2315" s="157">
        <f>(1+'Parameters &amp; Main Results'!$B$25)^(1/12)-1</f>
        <v>4.0741237836483535E-3</v>
      </c>
      <c r="O2315" s="157">
        <f>(1+'Parameters &amp; Main Results'!$B$27)^(1/12)-1</f>
        <v>1.2414877164492744E-3</v>
      </c>
      <c r="P2315" s="157">
        <f>(1+'Parameters &amp; Main Results'!$B$29)^(1/12)-1</f>
        <v>8.295381143461622E-4</v>
      </c>
      <c r="Q2315" s="158">
        <f>(1+'Parameters &amp; Main Results'!$B$31)^(1/12)-1</f>
        <v>4.0741237836483535E-3</v>
      </c>
      <c r="R2315" s="158">
        <f>(1+'Parameters &amp; Main Results'!$B$33)^(1/12)-1</f>
        <v>0</v>
      </c>
      <c r="S2315" s="158">
        <f>(1+'Parameters &amp; Main Results'!$B$35)^(1/12)-1</f>
        <v>0</v>
      </c>
      <c r="T2315" s="158">
        <f>(1+'Parameters &amp; Main Results'!$B$37)^(1/12)-1</f>
        <v>8.295381143461622E-4</v>
      </c>
      <c r="U2315" s="240">
        <v>0</v>
      </c>
      <c r="V2315" s="240">
        <v>0</v>
      </c>
      <c r="W2315" s="255">
        <f t="shared" ca="1" si="1995"/>
        <v>0</v>
      </c>
      <c r="X2315" s="223">
        <f>MMULT(N2315:T2315,'Parameters &amp; Main Results'!$B$12:$B$18)-'Parameters &amp; Main Results'!$B$22/12+MMULT(U2315:V2315,'Parameters &amp; Main Results'!$B$20:$B$21)</f>
        <v>3.3037006200767609E-3</v>
      </c>
      <c r="Y2315" s="223">
        <f>MMULT(N2315:T2315,'Parameters &amp; Main Results'!$C$12:$C$18)-'Parameters &amp; Main Results'!$C$22/12+MMULT(U2315:V2315,'Parameters &amp; Main Results'!$C$20:$C$21)</f>
        <v>3.7491935102617786E-3</v>
      </c>
      <c r="Z2315" s="17">
        <f t="shared" ca="1" si="1996"/>
        <v>1</v>
      </c>
      <c r="AE2315" s="252">
        <f t="shared" ca="1" si="1992"/>
        <v>0</v>
      </c>
      <c r="AF2315" s="253" t="e">
        <f t="shared" ca="1" si="1993"/>
        <v>#DIV/0!</v>
      </c>
      <c r="AG2315" s="258" t="e">
        <f t="shared" ca="1" si="1994"/>
        <v>#DIV/0!</v>
      </c>
      <c r="AH2315" s="227" t="e">
        <f ca="1">IF(SUM(AG2315:OFFSET(AG2315,(-HoldAggressiveTime-1),0,,))=0,"Defensive","Aggressive")</f>
        <v>#DIV/0!</v>
      </c>
    </row>
    <row r="2316" spans="1:34" ht="13" x14ac:dyDescent="0.15">
      <c r="A2316">
        <f t="shared" si="15"/>
        <v>7</v>
      </c>
      <c r="B2316">
        <f t="shared" si="16"/>
        <v>2063</v>
      </c>
      <c r="C2316" s="70">
        <f t="shared" si="1"/>
        <v>2063.4999999998672</v>
      </c>
      <c r="D2316" s="149">
        <f t="shared" si="383"/>
        <v>59779</v>
      </c>
      <c r="N2316" s="157">
        <f>(1+'Parameters &amp; Main Results'!$B$25)^(1/12)-1</f>
        <v>4.0741237836483535E-3</v>
      </c>
      <c r="O2316" s="157">
        <f>(1+'Parameters &amp; Main Results'!$B$27)^(1/12)-1</f>
        <v>1.2414877164492744E-3</v>
      </c>
      <c r="P2316" s="157">
        <f>(1+'Parameters &amp; Main Results'!$B$29)^(1/12)-1</f>
        <v>8.295381143461622E-4</v>
      </c>
      <c r="Q2316" s="158">
        <f>(1+'Parameters &amp; Main Results'!$B$31)^(1/12)-1</f>
        <v>4.0741237836483535E-3</v>
      </c>
      <c r="R2316" s="158">
        <f>(1+'Parameters &amp; Main Results'!$B$33)^(1/12)-1</f>
        <v>0</v>
      </c>
      <c r="S2316" s="158">
        <f>(1+'Parameters &amp; Main Results'!$B$35)^(1/12)-1</f>
        <v>0</v>
      </c>
      <c r="T2316" s="158">
        <f>(1+'Parameters &amp; Main Results'!$B$37)^(1/12)-1</f>
        <v>8.295381143461622E-4</v>
      </c>
      <c r="U2316" s="240">
        <v>0</v>
      </c>
      <c r="V2316" s="240">
        <v>0</v>
      </c>
      <c r="W2316" s="255">
        <f t="shared" ca="1" si="1995"/>
        <v>0</v>
      </c>
      <c r="X2316" s="223">
        <f>MMULT(N2316:T2316,'Parameters &amp; Main Results'!$B$12:$B$18)-'Parameters &amp; Main Results'!$B$22/12+MMULT(U2316:V2316,'Parameters &amp; Main Results'!$B$20:$B$21)</f>
        <v>3.3037006200767609E-3</v>
      </c>
      <c r="Y2316" s="223">
        <f>MMULT(N2316:T2316,'Parameters &amp; Main Results'!$C$12:$C$18)-'Parameters &amp; Main Results'!$C$22/12+MMULT(U2316:V2316,'Parameters &amp; Main Results'!$C$20:$C$21)</f>
        <v>3.7491935102617786E-3</v>
      </c>
      <c r="Z2316" s="17">
        <f t="shared" ca="1" si="1996"/>
        <v>1</v>
      </c>
      <c r="AE2316" s="252">
        <f t="shared" ca="1" si="1992"/>
        <v>0</v>
      </c>
      <c r="AF2316" s="253" t="e">
        <f t="shared" ca="1" si="1993"/>
        <v>#DIV/0!</v>
      </c>
      <c r="AG2316" s="258" t="e">
        <f t="shared" ca="1" si="1994"/>
        <v>#DIV/0!</v>
      </c>
      <c r="AH2316" s="227" t="e">
        <f ca="1">IF(SUM(AG2316:OFFSET(AG2316,(-HoldAggressiveTime-1),0,,))=0,"Defensive","Aggressive")</f>
        <v>#DIV/0!</v>
      </c>
    </row>
    <row r="2317" spans="1:34" ht="13" x14ac:dyDescent="0.15">
      <c r="A2317">
        <f t="shared" si="15"/>
        <v>8</v>
      </c>
      <c r="B2317">
        <f t="shared" si="16"/>
        <v>2063</v>
      </c>
      <c r="C2317" s="70">
        <f t="shared" si="1"/>
        <v>2063.5833333332007</v>
      </c>
      <c r="D2317" s="149">
        <f t="shared" si="383"/>
        <v>59809</v>
      </c>
      <c r="N2317" s="157">
        <f>(1+'Parameters &amp; Main Results'!$B$25)^(1/12)-1</f>
        <v>4.0741237836483535E-3</v>
      </c>
      <c r="O2317" s="157">
        <f>(1+'Parameters &amp; Main Results'!$B$27)^(1/12)-1</f>
        <v>1.2414877164492744E-3</v>
      </c>
      <c r="P2317" s="157">
        <f>(1+'Parameters &amp; Main Results'!$B$29)^(1/12)-1</f>
        <v>8.295381143461622E-4</v>
      </c>
      <c r="Q2317" s="158">
        <f>(1+'Parameters &amp; Main Results'!$B$31)^(1/12)-1</f>
        <v>4.0741237836483535E-3</v>
      </c>
      <c r="R2317" s="158">
        <f>(1+'Parameters &amp; Main Results'!$B$33)^(1/12)-1</f>
        <v>0</v>
      </c>
      <c r="S2317" s="158">
        <f>(1+'Parameters &amp; Main Results'!$B$35)^(1/12)-1</f>
        <v>0</v>
      </c>
      <c r="T2317" s="158">
        <f>(1+'Parameters &amp; Main Results'!$B$37)^(1/12)-1</f>
        <v>8.295381143461622E-4</v>
      </c>
      <c r="U2317" s="240">
        <v>0</v>
      </c>
      <c r="V2317" s="240">
        <v>0</v>
      </c>
      <c r="W2317" s="255">
        <f t="shared" ca="1" si="1995"/>
        <v>0</v>
      </c>
      <c r="X2317" s="223">
        <f>MMULT(N2317:T2317,'Parameters &amp; Main Results'!$B$12:$B$18)-'Parameters &amp; Main Results'!$B$22/12+MMULT(U2317:V2317,'Parameters &amp; Main Results'!$B$20:$B$21)</f>
        <v>3.3037006200767609E-3</v>
      </c>
      <c r="Y2317" s="223">
        <f>MMULT(N2317:T2317,'Parameters &amp; Main Results'!$C$12:$C$18)-'Parameters &amp; Main Results'!$C$22/12+MMULT(U2317:V2317,'Parameters &amp; Main Results'!$C$20:$C$21)</f>
        <v>3.7491935102617786E-3</v>
      </c>
      <c r="Z2317" s="17">
        <f t="shared" ca="1" si="1996"/>
        <v>1</v>
      </c>
      <c r="AE2317" s="252">
        <f t="shared" ca="1" si="1992"/>
        <v>0</v>
      </c>
      <c r="AF2317" s="253" t="e">
        <f t="shared" ca="1" si="1993"/>
        <v>#DIV/0!</v>
      </c>
      <c r="AG2317" s="258" t="e">
        <f t="shared" ca="1" si="1994"/>
        <v>#DIV/0!</v>
      </c>
      <c r="AH2317" s="227" t="e">
        <f ca="1">IF(SUM(AG2317:OFFSET(AG2317,(-HoldAggressiveTime-1),0,,))=0,"Defensive","Aggressive")</f>
        <v>#DIV/0!</v>
      </c>
    </row>
    <row r="2318" spans="1:34" ht="13" x14ac:dyDescent="0.15">
      <c r="A2318">
        <f t="shared" si="15"/>
        <v>9</v>
      </c>
      <c r="B2318">
        <f t="shared" si="16"/>
        <v>2063</v>
      </c>
      <c r="C2318" s="70">
        <f t="shared" si="1"/>
        <v>2063.6666666665342</v>
      </c>
      <c r="D2318" s="149">
        <f t="shared" si="383"/>
        <v>59840</v>
      </c>
      <c r="N2318" s="157">
        <f>(1+'Parameters &amp; Main Results'!$B$25)^(1/12)-1</f>
        <v>4.0741237836483535E-3</v>
      </c>
      <c r="O2318" s="157">
        <f>(1+'Parameters &amp; Main Results'!$B$27)^(1/12)-1</f>
        <v>1.2414877164492744E-3</v>
      </c>
      <c r="P2318" s="157">
        <f>(1+'Parameters &amp; Main Results'!$B$29)^(1/12)-1</f>
        <v>8.295381143461622E-4</v>
      </c>
      <c r="Q2318" s="158">
        <f>(1+'Parameters &amp; Main Results'!$B$31)^(1/12)-1</f>
        <v>4.0741237836483535E-3</v>
      </c>
      <c r="R2318" s="158">
        <f>(1+'Parameters &amp; Main Results'!$B$33)^(1/12)-1</f>
        <v>0</v>
      </c>
      <c r="S2318" s="158">
        <f>(1+'Parameters &amp; Main Results'!$B$35)^(1/12)-1</f>
        <v>0</v>
      </c>
      <c r="T2318" s="158">
        <f>(1+'Parameters &amp; Main Results'!$B$37)^(1/12)-1</f>
        <v>8.295381143461622E-4</v>
      </c>
      <c r="U2318" s="240">
        <v>0</v>
      </c>
      <c r="V2318" s="240">
        <v>0</v>
      </c>
      <c r="W2318" s="255">
        <f t="shared" ca="1" si="1995"/>
        <v>0</v>
      </c>
      <c r="X2318" s="223">
        <f>MMULT(N2318:T2318,'Parameters &amp; Main Results'!$B$12:$B$18)-'Parameters &amp; Main Results'!$B$22/12+MMULT(U2318:V2318,'Parameters &amp; Main Results'!$B$20:$B$21)</f>
        <v>3.3037006200767609E-3</v>
      </c>
      <c r="Y2318" s="223">
        <f>MMULT(N2318:T2318,'Parameters &amp; Main Results'!$C$12:$C$18)-'Parameters &amp; Main Results'!$C$22/12+MMULT(U2318:V2318,'Parameters &amp; Main Results'!$C$20:$C$21)</f>
        <v>3.7491935102617786E-3</v>
      </c>
      <c r="Z2318" s="17">
        <f t="shared" ca="1" si="1996"/>
        <v>1</v>
      </c>
      <c r="AE2318" s="252">
        <f t="shared" ca="1" si="1992"/>
        <v>0</v>
      </c>
      <c r="AF2318" s="253" t="e">
        <f t="shared" ca="1" si="1993"/>
        <v>#DIV/0!</v>
      </c>
      <c r="AG2318" s="258" t="e">
        <f t="shared" ca="1" si="1994"/>
        <v>#DIV/0!</v>
      </c>
      <c r="AH2318" s="227" t="e">
        <f ca="1">IF(SUM(AG2318:OFFSET(AG2318,(-HoldAggressiveTime-1),0,,))=0,"Defensive","Aggressive")</f>
        <v>#DIV/0!</v>
      </c>
    </row>
    <row r="2319" spans="1:34" ht="13" x14ac:dyDescent="0.15">
      <c r="A2319">
        <f t="shared" si="15"/>
        <v>10</v>
      </c>
      <c r="B2319">
        <f t="shared" si="16"/>
        <v>2063</v>
      </c>
      <c r="C2319" s="70">
        <f t="shared" si="1"/>
        <v>2063.7499999998677</v>
      </c>
      <c r="D2319" s="149">
        <f t="shared" si="383"/>
        <v>59870</v>
      </c>
      <c r="N2319" s="157">
        <f>(1+'Parameters &amp; Main Results'!$B$25)^(1/12)-1</f>
        <v>4.0741237836483535E-3</v>
      </c>
      <c r="O2319" s="157">
        <f>(1+'Parameters &amp; Main Results'!$B$27)^(1/12)-1</f>
        <v>1.2414877164492744E-3</v>
      </c>
      <c r="P2319" s="157">
        <f>(1+'Parameters &amp; Main Results'!$B$29)^(1/12)-1</f>
        <v>8.295381143461622E-4</v>
      </c>
      <c r="Q2319" s="158">
        <f>(1+'Parameters &amp; Main Results'!$B$31)^(1/12)-1</f>
        <v>4.0741237836483535E-3</v>
      </c>
      <c r="R2319" s="158">
        <f>(1+'Parameters &amp; Main Results'!$B$33)^(1/12)-1</f>
        <v>0</v>
      </c>
      <c r="S2319" s="158">
        <f>(1+'Parameters &amp; Main Results'!$B$35)^(1/12)-1</f>
        <v>0</v>
      </c>
      <c r="T2319" s="158">
        <f>(1+'Parameters &amp; Main Results'!$B$37)^(1/12)-1</f>
        <v>8.295381143461622E-4</v>
      </c>
      <c r="U2319" s="240">
        <v>0</v>
      </c>
      <c r="V2319" s="240">
        <v>0</v>
      </c>
      <c r="W2319" s="255">
        <f t="shared" ca="1" si="1995"/>
        <v>0</v>
      </c>
      <c r="X2319" s="223">
        <f>MMULT(N2319:T2319,'Parameters &amp; Main Results'!$B$12:$B$18)-'Parameters &amp; Main Results'!$B$22/12+MMULT(U2319:V2319,'Parameters &amp; Main Results'!$B$20:$B$21)</f>
        <v>3.3037006200767609E-3</v>
      </c>
      <c r="Y2319" s="223">
        <f>MMULT(N2319:T2319,'Parameters &amp; Main Results'!$C$12:$C$18)-'Parameters &amp; Main Results'!$C$22/12+MMULT(U2319:V2319,'Parameters &amp; Main Results'!$C$20:$C$21)</f>
        <v>3.7491935102617786E-3</v>
      </c>
      <c r="Z2319" s="17">
        <f t="shared" ca="1" si="1996"/>
        <v>1</v>
      </c>
      <c r="AE2319" s="252">
        <f t="shared" ca="1" si="1992"/>
        <v>0</v>
      </c>
      <c r="AF2319" s="253" t="e">
        <f t="shared" ca="1" si="1993"/>
        <v>#DIV/0!</v>
      </c>
      <c r="AG2319" s="258" t="e">
        <f t="shared" ca="1" si="1994"/>
        <v>#DIV/0!</v>
      </c>
      <c r="AH2319" s="227" t="e">
        <f ca="1">IF(SUM(AG2319:OFFSET(AG2319,(-HoldAggressiveTime-1),0,,))=0,"Defensive","Aggressive")</f>
        <v>#DIV/0!</v>
      </c>
    </row>
    <row r="2320" spans="1:34" ht="13" x14ac:dyDescent="0.15">
      <c r="A2320">
        <f t="shared" si="15"/>
        <v>11</v>
      </c>
      <c r="B2320">
        <f t="shared" si="16"/>
        <v>2063</v>
      </c>
      <c r="C2320" s="70">
        <f t="shared" si="1"/>
        <v>2063.8333333332012</v>
      </c>
      <c r="D2320" s="149">
        <f t="shared" si="383"/>
        <v>59901</v>
      </c>
      <c r="N2320" s="157">
        <f>(1+'Parameters &amp; Main Results'!$B$25)^(1/12)-1</f>
        <v>4.0741237836483535E-3</v>
      </c>
      <c r="O2320" s="157">
        <f>(1+'Parameters &amp; Main Results'!$B$27)^(1/12)-1</f>
        <v>1.2414877164492744E-3</v>
      </c>
      <c r="P2320" s="157">
        <f>(1+'Parameters &amp; Main Results'!$B$29)^(1/12)-1</f>
        <v>8.295381143461622E-4</v>
      </c>
      <c r="Q2320" s="158">
        <f>(1+'Parameters &amp; Main Results'!$B$31)^(1/12)-1</f>
        <v>4.0741237836483535E-3</v>
      </c>
      <c r="R2320" s="158">
        <f>(1+'Parameters &amp; Main Results'!$B$33)^(1/12)-1</f>
        <v>0</v>
      </c>
      <c r="S2320" s="158">
        <f>(1+'Parameters &amp; Main Results'!$B$35)^(1/12)-1</f>
        <v>0</v>
      </c>
      <c r="T2320" s="158">
        <f>(1+'Parameters &amp; Main Results'!$B$37)^(1/12)-1</f>
        <v>8.295381143461622E-4</v>
      </c>
      <c r="U2320" s="240">
        <v>0</v>
      </c>
      <c r="V2320" s="240">
        <v>0</v>
      </c>
      <c r="W2320" s="255">
        <f t="shared" ca="1" si="1995"/>
        <v>0</v>
      </c>
      <c r="X2320" s="223">
        <f>MMULT(N2320:T2320,'Parameters &amp; Main Results'!$B$12:$B$18)-'Parameters &amp; Main Results'!$B$22/12+MMULT(U2320:V2320,'Parameters &amp; Main Results'!$B$20:$B$21)</f>
        <v>3.3037006200767609E-3</v>
      </c>
      <c r="Y2320" s="223">
        <f>MMULT(N2320:T2320,'Parameters &amp; Main Results'!$C$12:$C$18)-'Parameters &amp; Main Results'!$C$22/12+MMULT(U2320:V2320,'Parameters &amp; Main Results'!$C$20:$C$21)</f>
        <v>3.7491935102617786E-3</v>
      </c>
      <c r="Z2320" s="17">
        <f t="shared" ca="1" si="1996"/>
        <v>1</v>
      </c>
      <c r="AE2320" s="252">
        <f t="shared" ca="1" si="1992"/>
        <v>0</v>
      </c>
      <c r="AF2320" s="253" t="e">
        <f t="shared" ca="1" si="1993"/>
        <v>#DIV/0!</v>
      </c>
      <c r="AG2320" s="258" t="e">
        <f t="shared" ca="1" si="1994"/>
        <v>#DIV/0!</v>
      </c>
      <c r="AH2320" s="227" t="e">
        <f ca="1">IF(SUM(AG2320:OFFSET(AG2320,(-HoldAggressiveTime-1),0,,))=0,"Defensive","Aggressive")</f>
        <v>#DIV/0!</v>
      </c>
    </row>
    <row r="2321" spans="1:34" ht="13" x14ac:dyDescent="0.15">
      <c r="A2321">
        <f t="shared" si="15"/>
        <v>12</v>
      </c>
      <c r="B2321">
        <f t="shared" si="16"/>
        <v>2063</v>
      </c>
      <c r="C2321" s="70">
        <f t="shared" si="1"/>
        <v>2063.9166666665346</v>
      </c>
      <c r="D2321" s="149">
        <f t="shared" si="383"/>
        <v>59932</v>
      </c>
      <c r="N2321" s="157">
        <f>(1+'Parameters &amp; Main Results'!$B$25)^(1/12)-1</f>
        <v>4.0741237836483535E-3</v>
      </c>
      <c r="O2321" s="157">
        <f>(1+'Parameters &amp; Main Results'!$B$27)^(1/12)-1</f>
        <v>1.2414877164492744E-3</v>
      </c>
      <c r="P2321" s="157">
        <f>(1+'Parameters &amp; Main Results'!$B$29)^(1/12)-1</f>
        <v>8.295381143461622E-4</v>
      </c>
      <c r="Q2321" s="158">
        <f>(1+'Parameters &amp; Main Results'!$B$31)^(1/12)-1</f>
        <v>4.0741237836483535E-3</v>
      </c>
      <c r="R2321" s="158">
        <f>(1+'Parameters &amp; Main Results'!$B$33)^(1/12)-1</f>
        <v>0</v>
      </c>
      <c r="S2321" s="158">
        <f>(1+'Parameters &amp; Main Results'!$B$35)^(1/12)-1</f>
        <v>0</v>
      </c>
      <c r="T2321" s="158">
        <f>(1+'Parameters &amp; Main Results'!$B$37)^(1/12)-1</f>
        <v>8.295381143461622E-4</v>
      </c>
      <c r="U2321" s="240">
        <v>0</v>
      </c>
      <c r="V2321" s="240">
        <v>0</v>
      </c>
      <c r="W2321" s="255">
        <f t="shared" ca="1" si="1995"/>
        <v>0</v>
      </c>
      <c r="X2321" s="223">
        <f>MMULT(N2321:T2321,'Parameters &amp; Main Results'!$B$12:$B$18)-'Parameters &amp; Main Results'!$B$22/12+MMULT(U2321:V2321,'Parameters &amp; Main Results'!$B$20:$B$21)</f>
        <v>3.3037006200767609E-3</v>
      </c>
      <c r="Y2321" s="223">
        <f>MMULT(N2321:T2321,'Parameters &amp; Main Results'!$C$12:$C$18)-'Parameters &amp; Main Results'!$C$22/12+MMULT(U2321:V2321,'Parameters &amp; Main Results'!$C$20:$C$21)</f>
        <v>3.7491935102617786E-3</v>
      </c>
      <c r="Z2321" s="17">
        <f t="shared" ca="1" si="1996"/>
        <v>1</v>
      </c>
      <c r="AE2321" s="252">
        <f t="shared" ca="1" si="1992"/>
        <v>0</v>
      </c>
      <c r="AF2321" s="253" t="e">
        <f t="shared" ca="1" si="1993"/>
        <v>#DIV/0!</v>
      </c>
      <c r="AG2321" s="258" t="e">
        <f t="shared" ca="1" si="1994"/>
        <v>#DIV/0!</v>
      </c>
      <c r="AH2321" s="227" t="e">
        <f ca="1">IF(SUM(AG2321:OFFSET(AG2321,(-HoldAggressiveTime-1),0,,))=0,"Defensive","Aggressive")</f>
        <v>#DIV/0!</v>
      </c>
    </row>
    <row r="2322" spans="1:34" ht="13" x14ac:dyDescent="0.15">
      <c r="A2322">
        <f t="shared" si="15"/>
        <v>1</v>
      </c>
      <c r="B2322">
        <f t="shared" si="16"/>
        <v>2064</v>
      </c>
      <c r="C2322" s="70">
        <f t="shared" si="1"/>
        <v>2063.9999999998681</v>
      </c>
      <c r="D2322" s="149">
        <f t="shared" si="383"/>
        <v>59961</v>
      </c>
      <c r="N2322" s="157">
        <f>(1+'Parameters &amp; Main Results'!$B$25)^(1/12)-1</f>
        <v>4.0741237836483535E-3</v>
      </c>
      <c r="O2322" s="157">
        <f>(1+'Parameters &amp; Main Results'!$B$27)^(1/12)-1</f>
        <v>1.2414877164492744E-3</v>
      </c>
      <c r="P2322" s="157">
        <f>(1+'Parameters &amp; Main Results'!$B$29)^(1/12)-1</f>
        <v>8.295381143461622E-4</v>
      </c>
      <c r="Q2322" s="158">
        <f>(1+'Parameters &amp; Main Results'!$B$31)^(1/12)-1</f>
        <v>4.0741237836483535E-3</v>
      </c>
      <c r="R2322" s="158">
        <f>(1+'Parameters &amp; Main Results'!$B$33)^(1/12)-1</f>
        <v>0</v>
      </c>
      <c r="S2322" s="158">
        <f>(1+'Parameters &amp; Main Results'!$B$35)^(1/12)-1</f>
        <v>0</v>
      </c>
      <c r="T2322" s="158">
        <f>(1+'Parameters &amp; Main Results'!$B$37)^(1/12)-1</f>
        <v>8.295381143461622E-4</v>
      </c>
      <c r="U2322" s="240">
        <v>0</v>
      </c>
      <c r="V2322" s="240">
        <v>0</v>
      </c>
      <c r="W2322" s="255">
        <f t="shared" ca="1" si="1995"/>
        <v>0</v>
      </c>
      <c r="X2322" s="223">
        <f>MMULT(N2322:T2322,'Parameters &amp; Main Results'!$B$12:$B$18)-'Parameters &amp; Main Results'!$B$22/12+MMULT(U2322:V2322,'Parameters &amp; Main Results'!$B$20:$B$21)</f>
        <v>3.3037006200767609E-3</v>
      </c>
      <c r="Y2322" s="223">
        <f>MMULT(N2322:T2322,'Parameters &amp; Main Results'!$C$12:$C$18)-'Parameters &amp; Main Results'!$C$22/12+MMULT(U2322:V2322,'Parameters &amp; Main Results'!$C$20:$C$21)</f>
        <v>3.7491935102617786E-3</v>
      </c>
      <c r="Z2322" s="17">
        <f t="shared" ca="1" si="1996"/>
        <v>1</v>
      </c>
      <c r="AE2322" s="252">
        <f t="shared" ref="AE2322:AE2385" ca="1" si="1997">OFFSET(F2322,-Lookback,0,,)</f>
        <v>0</v>
      </c>
      <c r="AF2322" s="253" t="e">
        <f t="shared" ca="1" si="1993"/>
        <v>#DIV/0!</v>
      </c>
      <c r="AG2322" s="258" t="e">
        <f t="shared" ca="1" si="1994"/>
        <v>#DIV/0!</v>
      </c>
      <c r="AH2322" s="227" t="e">
        <f ca="1">IF(SUM(AG2322:OFFSET(AG2322,(-HoldAggressiveTime-1),0,,))=0,"Defensive","Aggressive")</f>
        <v>#DIV/0!</v>
      </c>
    </row>
    <row r="2323" spans="1:34" ht="13" x14ac:dyDescent="0.15">
      <c r="A2323">
        <f t="shared" si="15"/>
        <v>2</v>
      </c>
      <c r="B2323">
        <f t="shared" si="16"/>
        <v>2064</v>
      </c>
      <c r="C2323" s="70">
        <f t="shared" si="1"/>
        <v>2064.0833333332016</v>
      </c>
      <c r="D2323" s="149">
        <f t="shared" si="383"/>
        <v>59992</v>
      </c>
      <c r="N2323" s="157">
        <f>(1+'Parameters &amp; Main Results'!$B$25)^(1/12)-1</f>
        <v>4.0741237836483535E-3</v>
      </c>
      <c r="O2323" s="157">
        <f>(1+'Parameters &amp; Main Results'!$B$27)^(1/12)-1</f>
        <v>1.2414877164492744E-3</v>
      </c>
      <c r="P2323" s="157">
        <f>(1+'Parameters &amp; Main Results'!$B$29)^(1/12)-1</f>
        <v>8.295381143461622E-4</v>
      </c>
      <c r="Q2323" s="158">
        <f>(1+'Parameters &amp; Main Results'!$B$31)^(1/12)-1</f>
        <v>4.0741237836483535E-3</v>
      </c>
      <c r="R2323" s="158">
        <f>(1+'Parameters &amp; Main Results'!$B$33)^(1/12)-1</f>
        <v>0</v>
      </c>
      <c r="S2323" s="158">
        <f>(1+'Parameters &amp; Main Results'!$B$35)^(1/12)-1</f>
        <v>0</v>
      </c>
      <c r="T2323" s="158">
        <f>(1+'Parameters &amp; Main Results'!$B$37)^(1/12)-1</f>
        <v>8.295381143461622E-4</v>
      </c>
      <c r="U2323" s="240">
        <v>0</v>
      </c>
      <c r="V2323" s="240">
        <v>0</v>
      </c>
      <c r="W2323" s="255">
        <f t="shared" ca="1" si="1995"/>
        <v>0</v>
      </c>
      <c r="X2323" s="223">
        <f>MMULT(N2323:T2323,'Parameters &amp; Main Results'!$B$12:$B$18)-'Parameters &amp; Main Results'!$B$22/12+MMULT(U2323:V2323,'Parameters &amp; Main Results'!$B$20:$B$21)</f>
        <v>3.3037006200767609E-3</v>
      </c>
      <c r="Y2323" s="223">
        <f>MMULT(N2323:T2323,'Parameters &amp; Main Results'!$C$12:$C$18)-'Parameters &amp; Main Results'!$C$22/12+MMULT(U2323:V2323,'Parameters &amp; Main Results'!$C$20:$C$21)</f>
        <v>3.7491935102617786E-3</v>
      </c>
      <c r="Z2323" s="17">
        <f t="shared" ca="1" si="1996"/>
        <v>1</v>
      </c>
      <c r="AE2323" s="252">
        <f t="shared" ca="1" si="1997"/>
        <v>0</v>
      </c>
      <c r="AF2323" s="253" t="e">
        <f t="shared" ref="AF2323:AF2386" ca="1" si="1998">(F2323-AE2323)/AE2323</f>
        <v>#DIV/0!</v>
      </c>
      <c r="AG2323" s="258" t="e">
        <f t="shared" ref="AG2323:AG2386" ca="1" si="1999">IF(AF2323&gt;MktDrop,0,1)</f>
        <v>#DIV/0!</v>
      </c>
      <c r="AH2323" s="227" t="e">
        <f ca="1">IF(SUM(AG2323:OFFSET(AG2323,(-HoldAggressiveTime-1),0,,))=0,"Defensive","Aggressive")</f>
        <v>#DIV/0!</v>
      </c>
    </row>
    <row r="2324" spans="1:34" ht="13" x14ac:dyDescent="0.15">
      <c r="A2324">
        <f t="shared" si="15"/>
        <v>3</v>
      </c>
      <c r="B2324">
        <f t="shared" si="16"/>
        <v>2064</v>
      </c>
      <c r="C2324" s="70">
        <f t="shared" si="1"/>
        <v>2064.1666666665351</v>
      </c>
      <c r="D2324" s="149">
        <f t="shared" si="383"/>
        <v>60022</v>
      </c>
      <c r="N2324" s="157">
        <f>(1+'Parameters &amp; Main Results'!$B$25)^(1/12)-1</f>
        <v>4.0741237836483535E-3</v>
      </c>
      <c r="O2324" s="157">
        <f>(1+'Parameters &amp; Main Results'!$B$27)^(1/12)-1</f>
        <v>1.2414877164492744E-3</v>
      </c>
      <c r="P2324" s="157">
        <f>(1+'Parameters &amp; Main Results'!$B$29)^(1/12)-1</f>
        <v>8.295381143461622E-4</v>
      </c>
      <c r="Q2324" s="158">
        <f>(1+'Parameters &amp; Main Results'!$B$31)^(1/12)-1</f>
        <v>4.0741237836483535E-3</v>
      </c>
      <c r="R2324" s="158">
        <f>(1+'Parameters &amp; Main Results'!$B$33)^(1/12)-1</f>
        <v>0</v>
      </c>
      <c r="S2324" s="158">
        <f>(1+'Parameters &amp; Main Results'!$B$35)^(1/12)-1</f>
        <v>0</v>
      </c>
      <c r="T2324" s="158">
        <f>(1+'Parameters &amp; Main Results'!$B$37)^(1/12)-1</f>
        <v>8.295381143461622E-4</v>
      </c>
      <c r="U2324" s="240">
        <v>0</v>
      </c>
      <c r="V2324" s="240">
        <v>0</v>
      </c>
      <c r="W2324" s="255">
        <f t="shared" ref="W2324:W2387" ca="1" si="2000">IFERROR(IF(AH2324="Aggressive",Y2324,X2324),0)</f>
        <v>0</v>
      </c>
      <c r="X2324" s="223">
        <f>MMULT(N2324:T2324,'Parameters &amp; Main Results'!$B$12:$B$18)-'Parameters &amp; Main Results'!$B$22/12+MMULT(U2324:V2324,'Parameters &amp; Main Results'!$B$20:$B$21)</f>
        <v>3.3037006200767609E-3</v>
      </c>
      <c r="Y2324" s="223">
        <f>MMULT(N2324:T2324,'Parameters &amp; Main Results'!$C$12:$C$18)-'Parameters &amp; Main Results'!$C$22/12+MMULT(U2324:V2324,'Parameters &amp; Main Results'!$C$20:$C$21)</f>
        <v>3.7491935102617786E-3</v>
      </c>
      <c r="Z2324" s="17">
        <f t="shared" ca="1" si="1996"/>
        <v>1</v>
      </c>
      <c r="AE2324" s="252">
        <f t="shared" ca="1" si="1997"/>
        <v>0</v>
      </c>
      <c r="AF2324" s="253" t="e">
        <f t="shared" ca="1" si="1998"/>
        <v>#DIV/0!</v>
      </c>
      <c r="AG2324" s="258" t="e">
        <f t="shared" ca="1" si="1999"/>
        <v>#DIV/0!</v>
      </c>
      <c r="AH2324" s="227" t="e">
        <f ca="1">IF(SUM(AG2324:OFFSET(AG2324,(-HoldAggressiveTime-1),0,,))=0,"Defensive","Aggressive")</f>
        <v>#DIV/0!</v>
      </c>
    </row>
    <row r="2325" spans="1:34" ht="13" x14ac:dyDescent="0.15">
      <c r="A2325">
        <f t="shared" si="15"/>
        <v>4</v>
      </c>
      <c r="B2325">
        <f t="shared" si="16"/>
        <v>2064</v>
      </c>
      <c r="C2325" s="70">
        <f t="shared" si="1"/>
        <v>2064.2499999998686</v>
      </c>
      <c r="D2325" s="149">
        <f t="shared" si="383"/>
        <v>60053</v>
      </c>
      <c r="N2325" s="157">
        <f>(1+'Parameters &amp; Main Results'!$B$25)^(1/12)-1</f>
        <v>4.0741237836483535E-3</v>
      </c>
      <c r="O2325" s="157">
        <f>(1+'Parameters &amp; Main Results'!$B$27)^(1/12)-1</f>
        <v>1.2414877164492744E-3</v>
      </c>
      <c r="P2325" s="157">
        <f>(1+'Parameters &amp; Main Results'!$B$29)^(1/12)-1</f>
        <v>8.295381143461622E-4</v>
      </c>
      <c r="Q2325" s="158">
        <f>(1+'Parameters &amp; Main Results'!$B$31)^(1/12)-1</f>
        <v>4.0741237836483535E-3</v>
      </c>
      <c r="R2325" s="158">
        <f>(1+'Parameters &amp; Main Results'!$B$33)^(1/12)-1</f>
        <v>0</v>
      </c>
      <c r="S2325" s="158">
        <f>(1+'Parameters &amp; Main Results'!$B$35)^(1/12)-1</f>
        <v>0</v>
      </c>
      <c r="T2325" s="158">
        <f>(1+'Parameters &amp; Main Results'!$B$37)^(1/12)-1</f>
        <v>8.295381143461622E-4</v>
      </c>
      <c r="U2325" s="240">
        <v>0</v>
      </c>
      <c r="V2325" s="240">
        <v>0</v>
      </c>
      <c r="W2325" s="255">
        <f t="shared" ca="1" si="2000"/>
        <v>0</v>
      </c>
      <c r="X2325" s="223">
        <f>MMULT(N2325:T2325,'Parameters &amp; Main Results'!$B$12:$B$18)-'Parameters &amp; Main Results'!$B$22/12+MMULT(U2325:V2325,'Parameters &amp; Main Results'!$B$20:$B$21)</f>
        <v>3.3037006200767609E-3</v>
      </c>
      <c r="Y2325" s="223">
        <f>MMULT(N2325:T2325,'Parameters &amp; Main Results'!$C$12:$C$18)-'Parameters &amp; Main Results'!$C$22/12+MMULT(U2325:V2325,'Parameters &amp; Main Results'!$C$20:$C$21)</f>
        <v>3.7491935102617786E-3</v>
      </c>
      <c r="Z2325" s="17">
        <f t="shared" ca="1" si="1996"/>
        <v>1</v>
      </c>
      <c r="AE2325" s="252">
        <f t="shared" ca="1" si="1997"/>
        <v>0</v>
      </c>
      <c r="AF2325" s="253" t="e">
        <f t="shared" ca="1" si="1998"/>
        <v>#DIV/0!</v>
      </c>
      <c r="AG2325" s="258" t="e">
        <f t="shared" ca="1" si="1999"/>
        <v>#DIV/0!</v>
      </c>
      <c r="AH2325" s="227" t="e">
        <f ca="1">IF(SUM(AG2325:OFFSET(AG2325,(-HoldAggressiveTime-1),0,,))=0,"Defensive","Aggressive")</f>
        <v>#DIV/0!</v>
      </c>
    </row>
    <row r="2326" spans="1:34" ht="13" x14ac:dyDescent="0.15">
      <c r="A2326">
        <f t="shared" si="15"/>
        <v>5</v>
      </c>
      <c r="B2326">
        <f t="shared" si="16"/>
        <v>2064</v>
      </c>
      <c r="C2326" s="70">
        <f t="shared" si="1"/>
        <v>2064.3333333332021</v>
      </c>
      <c r="D2326" s="149">
        <f t="shared" si="383"/>
        <v>60083</v>
      </c>
      <c r="N2326" s="157">
        <f>(1+'Parameters &amp; Main Results'!$B$25)^(1/12)-1</f>
        <v>4.0741237836483535E-3</v>
      </c>
      <c r="O2326" s="157">
        <f>(1+'Parameters &amp; Main Results'!$B$27)^(1/12)-1</f>
        <v>1.2414877164492744E-3</v>
      </c>
      <c r="P2326" s="157">
        <f>(1+'Parameters &amp; Main Results'!$B$29)^(1/12)-1</f>
        <v>8.295381143461622E-4</v>
      </c>
      <c r="Q2326" s="158">
        <f>(1+'Parameters &amp; Main Results'!$B$31)^(1/12)-1</f>
        <v>4.0741237836483535E-3</v>
      </c>
      <c r="R2326" s="158">
        <f>(1+'Parameters &amp; Main Results'!$B$33)^(1/12)-1</f>
        <v>0</v>
      </c>
      <c r="S2326" s="158">
        <f>(1+'Parameters &amp; Main Results'!$B$35)^(1/12)-1</f>
        <v>0</v>
      </c>
      <c r="T2326" s="158">
        <f>(1+'Parameters &amp; Main Results'!$B$37)^(1/12)-1</f>
        <v>8.295381143461622E-4</v>
      </c>
      <c r="U2326" s="240">
        <v>0</v>
      </c>
      <c r="V2326" s="240">
        <v>0</v>
      </c>
      <c r="W2326" s="255">
        <f t="shared" ca="1" si="2000"/>
        <v>0</v>
      </c>
      <c r="X2326" s="223">
        <f>MMULT(N2326:T2326,'Parameters &amp; Main Results'!$B$12:$B$18)-'Parameters &amp; Main Results'!$B$22/12+MMULT(U2326:V2326,'Parameters &amp; Main Results'!$B$20:$B$21)</f>
        <v>3.3037006200767609E-3</v>
      </c>
      <c r="Y2326" s="223">
        <f>MMULT(N2326:T2326,'Parameters &amp; Main Results'!$C$12:$C$18)-'Parameters &amp; Main Results'!$C$22/12+MMULT(U2326:V2326,'Parameters &amp; Main Results'!$C$20:$C$21)</f>
        <v>3.7491935102617786E-3</v>
      </c>
      <c r="Z2326" s="17">
        <f t="shared" ca="1" si="1996"/>
        <v>1</v>
      </c>
      <c r="AE2326" s="252">
        <f t="shared" ca="1" si="1997"/>
        <v>0</v>
      </c>
      <c r="AF2326" s="253" t="e">
        <f t="shared" ca="1" si="1998"/>
        <v>#DIV/0!</v>
      </c>
      <c r="AG2326" s="258" t="e">
        <f t="shared" ca="1" si="1999"/>
        <v>#DIV/0!</v>
      </c>
      <c r="AH2326" s="227" t="e">
        <f ca="1">IF(SUM(AG2326:OFFSET(AG2326,(-HoldAggressiveTime-1),0,,))=0,"Defensive","Aggressive")</f>
        <v>#DIV/0!</v>
      </c>
    </row>
    <row r="2327" spans="1:34" ht="13" x14ac:dyDescent="0.15">
      <c r="A2327">
        <f t="shared" si="15"/>
        <v>6</v>
      </c>
      <c r="B2327">
        <f t="shared" si="16"/>
        <v>2064</v>
      </c>
      <c r="C2327" s="70">
        <f t="shared" si="1"/>
        <v>2064.4166666665355</v>
      </c>
      <c r="D2327" s="149">
        <f t="shared" si="383"/>
        <v>60114</v>
      </c>
      <c r="N2327" s="157">
        <f>(1+'Parameters &amp; Main Results'!$B$25)^(1/12)-1</f>
        <v>4.0741237836483535E-3</v>
      </c>
      <c r="O2327" s="157">
        <f>(1+'Parameters &amp; Main Results'!$B$27)^(1/12)-1</f>
        <v>1.2414877164492744E-3</v>
      </c>
      <c r="P2327" s="157">
        <f>(1+'Parameters &amp; Main Results'!$B$29)^(1/12)-1</f>
        <v>8.295381143461622E-4</v>
      </c>
      <c r="Q2327" s="158">
        <f>(1+'Parameters &amp; Main Results'!$B$31)^(1/12)-1</f>
        <v>4.0741237836483535E-3</v>
      </c>
      <c r="R2327" s="158">
        <f>(1+'Parameters &amp; Main Results'!$B$33)^(1/12)-1</f>
        <v>0</v>
      </c>
      <c r="S2327" s="158">
        <f>(1+'Parameters &amp; Main Results'!$B$35)^(1/12)-1</f>
        <v>0</v>
      </c>
      <c r="T2327" s="158">
        <f>(1+'Parameters &amp; Main Results'!$B$37)^(1/12)-1</f>
        <v>8.295381143461622E-4</v>
      </c>
      <c r="U2327" s="240">
        <v>0</v>
      </c>
      <c r="V2327" s="240">
        <v>0</v>
      </c>
      <c r="W2327" s="255">
        <f t="shared" ca="1" si="2000"/>
        <v>0</v>
      </c>
      <c r="X2327" s="223">
        <f>MMULT(N2327:T2327,'Parameters &amp; Main Results'!$B$12:$B$18)-'Parameters &amp; Main Results'!$B$22/12+MMULT(U2327:V2327,'Parameters &amp; Main Results'!$B$20:$B$21)</f>
        <v>3.3037006200767609E-3</v>
      </c>
      <c r="Y2327" s="223">
        <f>MMULT(N2327:T2327,'Parameters &amp; Main Results'!$C$12:$C$18)-'Parameters &amp; Main Results'!$C$22/12+MMULT(U2327:V2327,'Parameters &amp; Main Results'!$C$20:$C$21)</f>
        <v>3.7491935102617786E-3</v>
      </c>
      <c r="Z2327" s="17">
        <f t="shared" ca="1" si="1996"/>
        <v>1</v>
      </c>
      <c r="AE2327" s="252">
        <f t="shared" ca="1" si="1997"/>
        <v>0</v>
      </c>
      <c r="AF2327" s="253" t="e">
        <f t="shared" ca="1" si="1998"/>
        <v>#DIV/0!</v>
      </c>
      <c r="AG2327" s="258" t="e">
        <f t="shared" ca="1" si="1999"/>
        <v>#DIV/0!</v>
      </c>
      <c r="AH2327" s="227" t="e">
        <f ca="1">IF(SUM(AG2327:OFFSET(AG2327,(-HoldAggressiveTime-1),0,,))=0,"Defensive","Aggressive")</f>
        <v>#DIV/0!</v>
      </c>
    </row>
    <row r="2328" spans="1:34" ht="13" x14ac:dyDescent="0.15">
      <c r="A2328">
        <f t="shared" si="15"/>
        <v>7</v>
      </c>
      <c r="B2328">
        <f t="shared" si="16"/>
        <v>2064</v>
      </c>
      <c r="C2328" s="70">
        <f t="shared" si="1"/>
        <v>2064.499999999869</v>
      </c>
      <c r="D2328" s="149">
        <f t="shared" si="383"/>
        <v>60145</v>
      </c>
      <c r="N2328" s="157">
        <f>(1+'Parameters &amp; Main Results'!$B$25)^(1/12)-1</f>
        <v>4.0741237836483535E-3</v>
      </c>
      <c r="O2328" s="157">
        <f>(1+'Parameters &amp; Main Results'!$B$27)^(1/12)-1</f>
        <v>1.2414877164492744E-3</v>
      </c>
      <c r="P2328" s="157">
        <f>(1+'Parameters &amp; Main Results'!$B$29)^(1/12)-1</f>
        <v>8.295381143461622E-4</v>
      </c>
      <c r="Q2328" s="158">
        <f>(1+'Parameters &amp; Main Results'!$B$31)^(1/12)-1</f>
        <v>4.0741237836483535E-3</v>
      </c>
      <c r="R2328" s="158">
        <f>(1+'Parameters &amp; Main Results'!$B$33)^(1/12)-1</f>
        <v>0</v>
      </c>
      <c r="S2328" s="158">
        <f>(1+'Parameters &amp; Main Results'!$B$35)^(1/12)-1</f>
        <v>0</v>
      </c>
      <c r="T2328" s="158">
        <f>(1+'Parameters &amp; Main Results'!$B$37)^(1/12)-1</f>
        <v>8.295381143461622E-4</v>
      </c>
      <c r="U2328" s="240">
        <v>0</v>
      </c>
      <c r="V2328" s="240">
        <v>0</v>
      </c>
      <c r="W2328" s="255">
        <f t="shared" ca="1" si="2000"/>
        <v>0</v>
      </c>
      <c r="X2328" s="223">
        <f>MMULT(N2328:T2328,'Parameters &amp; Main Results'!$B$12:$B$18)-'Parameters &amp; Main Results'!$B$22/12+MMULT(U2328:V2328,'Parameters &amp; Main Results'!$B$20:$B$21)</f>
        <v>3.3037006200767609E-3</v>
      </c>
      <c r="Y2328" s="223">
        <f>MMULT(N2328:T2328,'Parameters &amp; Main Results'!$C$12:$C$18)-'Parameters &amp; Main Results'!$C$22/12+MMULT(U2328:V2328,'Parameters &amp; Main Results'!$C$20:$C$21)</f>
        <v>3.7491935102617786E-3</v>
      </c>
      <c r="Z2328" s="17">
        <f t="shared" ca="1" si="1996"/>
        <v>1</v>
      </c>
      <c r="AE2328" s="252">
        <f t="shared" ca="1" si="1997"/>
        <v>0</v>
      </c>
      <c r="AF2328" s="253" t="e">
        <f t="shared" ca="1" si="1998"/>
        <v>#DIV/0!</v>
      </c>
      <c r="AG2328" s="258" t="e">
        <f t="shared" ca="1" si="1999"/>
        <v>#DIV/0!</v>
      </c>
      <c r="AH2328" s="227" t="e">
        <f ca="1">IF(SUM(AG2328:OFFSET(AG2328,(-HoldAggressiveTime-1),0,,))=0,"Defensive","Aggressive")</f>
        <v>#DIV/0!</v>
      </c>
    </row>
    <row r="2329" spans="1:34" ht="13" x14ac:dyDescent="0.15">
      <c r="A2329">
        <f t="shared" si="15"/>
        <v>8</v>
      </c>
      <c r="B2329">
        <f t="shared" si="16"/>
        <v>2064</v>
      </c>
      <c r="C2329" s="70">
        <f t="shared" si="1"/>
        <v>2064.5833333332025</v>
      </c>
      <c r="D2329" s="149">
        <f t="shared" si="383"/>
        <v>60175</v>
      </c>
      <c r="N2329" s="157">
        <f>(1+'Parameters &amp; Main Results'!$B$25)^(1/12)-1</f>
        <v>4.0741237836483535E-3</v>
      </c>
      <c r="O2329" s="157">
        <f>(1+'Parameters &amp; Main Results'!$B$27)^(1/12)-1</f>
        <v>1.2414877164492744E-3</v>
      </c>
      <c r="P2329" s="157">
        <f>(1+'Parameters &amp; Main Results'!$B$29)^(1/12)-1</f>
        <v>8.295381143461622E-4</v>
      </c>
      <c r="Q2329" s="158">
        <f>(1+'Parameters &amp; Main Results'!$B$31)^(1/12)-1</f>
        <v>4.0741237836483535E-3</v>
      </c>
      <c r="R2329" s="158">
        <f>(1+'Parameters &amp; Main Results'!$B$33)^(1/12)-1</f>
        <v>0</v>
      </c>
      <c r="S2329" s="158">
        <f>(1+'Parameters &amp; Main Results'!$B$35)^(1/12)-1</f>
        <v>0</v>
      </c>
      <c r="T2329" s="158">
        <f>(1+'Parameters &amp; Main Results'!$B$37)^(1/12)-1</f>
        <v>8.295381143461622E-4</v>
      </c>
      <c r="U2329" s="240">
        <v>0</v>
      </c>
      <c r="V2329" s="240">
        <v>0</v>
      </c>
      <c r="W2329" s="255">
        <f t="shared" ca="1" si="2000"/>
        <v>0</v>
      </c>
      <c r="X2329" s="223">
        <f>MMULT(N2329:T2329,'Parameters &amp; Main Results'!$B$12:$B$18)-'Parameters &amp; Main Results'!$B$22/12+MMULT(U2329:V2329,'Parameters &amp; Main Results'!$B$20:$B$21)</f>
        <v>3.3037006200767609E-3</v>
      </c>
      <c r="Y2329" s="223">
        <f>MMULT(N2329:T2329,'Parameters &amp; Main Results'!$C$12:$C$18)-'Parameters &amp; Main Results'!$C$22/12+MMULT(U2329:V2329,'Parameters &amp; Main Results'!$C$20:$C$21)</f>
        <v>3.7491935102617786E-3</v>
      </c>
      <c r="Z2329" s="17">
        <f t="shared" ref="Z2329:Z2392" ca="1" si="2001">Z2330*(1+W2329)</f>
        <v>1</v>
      </c>
      <c r="AE2329" s="252">
        <f t="shared" ca="1" si="1997"/>
        <v>0</v>
      </c>
      <c r="AF2329" s="253" t="e">
        <f t="shared" ca="1" si="1998"/>
        <v>#DIV/0!</v>
      </c>
      <c r="AG2329" s="258" t="e">
        <f t="shared" ca="1" si="1999"/>
        <v>#DIV/0!</v>
      </c>
      <c r="AH2329" s="227" t="e">
        <f ca="1">IF(SUM(AG2329:OFFSET(AG2329,(-HoldAggressiveTime-1),0,,))=0,"Defensive","Aggressive")</f>
        <v>#DIV/0!</v>
      </c>
    </row>
    <row r="2330" spans="1:34" ht="13" x14ac:dyDescent="0.15">
      <c r="A2330">
        <f t="shared" si="15"/>
        <v>9</v>
      </c>
      <c r="B2330">
        <f t="shared" si="16"/>
        <v>2064</v>
      </c>
      <c r="C2330" s="70">
        <f t="shared" si="1"/>
        <v>2064.666666666536</v>
      </c>
      <c r="D2330" s="149">
        <f t="shared" si="383"/>
        <v>60206</v>
      </c>
      <c r="N2330" s="157">
        <f>(1+'Parameters &amp; Main Results'!$B$25)^(1/12)-1</f>
        <v>4.0741237836483535E-3</v>
      </c>
      <c r="O2330" s="157">
        <f>(1+'Parameters &amp; Main Results'!$B$27)^(1/12)-1</f>
        <v>1.2414877164492744E-3</v>
      </c>
      <c r="P2330" s="157">
        <f>(1+'Parameters &amp; Main Results'!$B$29)^(1/12)-1</f>
        <v>8.295381143461622E-4</v>
      </c>
      <c r="Q2330" s="158">
        <f>(1+'Parameters &amp; Main Results'!$B$31)^(1/12)-1</f>
        <v>4.0741237836483535E-3</v>
      </c>
      <c r="R2330" s="158">
        <f>(1+'Parameters &amp; Main Results'!$B$33)^(1/12)-1</f>
        <v>0</v>
      </c>
      <c r="S2330" s="158">
        <f>(1+'Parameters &amp; Main Results'!$B$35)^(1/12)-1</f>
        <v>0</v>
      </c>
      <c r="T2330" s="158">
        <f>(1+'Parameters &amp; Main Results'!$B$37)^(1/12)-1</f>
        <v>8.295381143461622E-4</v>
      </c>
      <c r="U2330" s="240">
        <v>0</v>
      </c>
      <c r="V2330" s="240">
        <v>0</v>
      </c>
      <c r="W2330" s="255">
        <f t="shared" ca="1" si="2000"/>
        <v>0</v>
      </c>
      <c r="X2330" s="223">
        <f>MMULT(N2330:T2330,'Parameters &amp; Main Results'!$B$12:$B$18)-'Parameters &amp; Main Results'!$B$22/12+MMULT(U2330:V2330,'Parameters &amp; Main Results'!$B$20:$B$21)</f>
        <v>3.3037006200767609E-3</v>
      </c>
      <c r="Y2330" s="223">
        <f>MMULT(N2330:T2330,'Parameters &amp; Main Results'!$C$12:$C$18)-'Parameters &amp; Main Results'!$C$22/12+MMULT(U2330:V2330,'Parameters &amp; Main Results'!$C$20:$C$21)</f>
        <v>3.7491935102617786E-3</v>
      </c>
      <c r="Z2330" s="17">
        <f t="shared" ca="1" si="2001"/>
        <v>1</v>
      </c>
      <c r="AE2330" s="252">
        <f t="shared" ca="1" si="1997"/>
        <v>0</v>
      </c>
      <c r="AF2330" s="253" t="e">
        <f t="shared" ca="1" si="1998"/>
        <v>#DIV/0!</v>
      </c>
      <c r="AG2330" s="258" t="e">
        <f t="shared" ca="1" si="1999"/>
        <v>#DIV/0!</v>
      </c>
      <c r="AH2330" s="227" t="e">
        <f ca="1">IF(SUM(AG2330:OFFSET(AG2330,(-HoldAggressiveTime-1),0,,))=0,"Defensive","Aggressive")</f>
        <v>#DIV/0!</v>
      </c>
    </row>
    <row r="2331" spans="1:34" ht="13" x14ac:dyDescent="0.15">
      <c r="A2331">
        <f t="shared" si="15"/>
        <v>10</v>
      </c>
      <c r="B2331">
        <f t="shared" si="16"/>
        <v>2064</v>
      </c>
      <c r="C2331" s="70">
        <f t="shared" si="1"/>
        <v>2064.7499999998695</v>
      </c>
      <c r="D2331" s="149">
        <f t="shared" si="383"/>
        <v>60236</v>
      </c>
      <c r="N2331" s="157">
        <f>(1+'Parameters &amp; Main Results'!$B$25)^(1/12)-1</f>
        <v>4.0741237836483535E-3</v>
      </c>
      <c r="O2331" s="157">
        <f>(1+'Parameters &amp; Main Results'!$B$27)^(1/12)-1</f>
        <v>1.2414877164492744E-3</v>
      </c>
      <c r="P2331" s="157">
        <f>(1+'Parameters &amp; Main Results'!$B$29)^(1/12)-1</f>
        <v>8.295381143461622E-4</v>
      </c>
      <c r="Q2331" s="158">
        <f>(1+'Parameters &amp; Main Results'!$B$31)^(1/12)-1</f>
        <v>4.0741237836483535E-3</v>
      </c>
      <c r="R2331" s="158">
        <f>(1+'Parameters &amp; Main Results'!$B$33)^(1/12)-1</f>
        <v>0</v>
      </c>
      <c r="S2331" s="158">
        <f>(1+'Parameters &amp; Main Results'!$B$35)^(1/12)-1</f>
        <v>0</v>
      </c>
      <c r="T2331" s="158">
        <f>(1+'Parameters &amp; Main Results'!$B$37)^(1/12)-1</f>
        <v>8.295381143461622E-4</v>
      </c>
      <c r="U2331" s="240">
        <v>0</v>
      </c>
      <c r="V2331" s="240">
        <v>0</v>
      </c>
      <c r="W2331" s="255">
        <f t="shared" ca="1" si="2000"/>
        <v>0</v>
      </c>
      <c r="X2331" s="223">
        <f>MMULT(N2331:T2331,'Parameters &amp; Main Results'!$B$12:$B$18)-'Parameters &amp; Main Results'!$B$22/12+MMULT(U2331:V2331,'Parameters &amp; Main Results'!$B$20:$B$21)</f>
        <v>3.3037006200767609E-3</v>
      </c>
      <c r="Y2331" s="223">
        <f>MMULT(N2331:T2331,'Parameters &amp; Main Results'!$C$12:$C$18)-'Parameters &amp; Main Results'!$C$22/12+MMULT(U2331:V2331,'Parameters &amp; Main Results'!$C$20:$C$21)</f>
        <v>3.7491935102617786E-3</v>
      </c>
      <c r="Z2331" s="17">
        <f t="shared" ca="1" si="2001"/>
        <v>1</v>
      </c>
      <c r="AE2331" s="252">
        <f t="shared" ca="1" si="1997"/>
        <v>0</v>
      </c>
      <c r="AF2331" s="253" t="e">
        <f t="shared" ca="1" si="1998"/>
        <v>#DIV/0!</v>
      </c>
      <c r="AG2331" s="258" t="e">
        <f t="shared" ca="1" si="1999"/>
        <v>#DIV/0!</v>
      </c>
      <c r="AH2331" s="227" t="e">
        <f ca="1">IF(SUM(AG2331:OFFSET(AG2331,(-HoldAggressiveTime-1),0,,))=0,"Defensive","Aggressive")</f>
        <v>#DIV/0!</v>
      </c>
    </row>
    <row r="2332" spans="1:34" ht="13" x14ac:dyDescent="0.15">
      <c r="A2332">
        <f t="shared" si="15"/>
        <v>11</v>
      </c>
      <c r="B2332">
        <f t="shared" si="16"/>
        <v>2064</v>
      </c>
      <c r="C2332" s="70">
        <f t="shared" si="1"/>
        <v>2064.833333333203</v>
      </c>
      <c r="D2332" s="149">
        <f t="shared" si="383"/>
        <v>60267</v>
      </c>
      <c r="N2332" s="157">
        <f>(1+'Parameters &amp; Main Results'!$B$25)^(1/12)-1</f>
        <v>4.0741237836483535E-3</v>
      </c>
      <c r="O2332" s="157">
        <f>(1+'Parameters &amp; Main Results'!$B$27)^(1/12)-1</f>
        <v>1.2414877164492744E-3</v>
      </c>
      <c r="P2332" s="157">
        <f>(1+'Parameters &amp; Main Results'!$B$29)^(1/12)-1</f>
        <v>8.295381143461622E-4</v>
      </c>
      <c r="Q2332" s="158">
        <f>(1+'Parameters &amp; Main Results'!$B$31)^(1/12)-1</f>
        <v>4.0741237836483535E-3</v>
      </c>
      <c r="R2332" s="158">
        <f>(1+'Parameters &amp; Main Results'!$B$33)^(1/12)-1</f>
        <v>0</v>
      </c>
      <c r="S2332" s="158">
        <f>(1+'Parameters &amp; Main Results'!$B$35)^(1/12)-1</f>
        <v>0</v>
      </c>
      <c r="T2332" s="158">
        <f>(1+'Parameters &amp; Main Results'!$B$37)^(1/12)-1</f>
        <v>8.295381143461622E-4</v>
      </c>
      <c r="U2332" s="240">
        <v>0</v>
      </c>
      <c r="V2332" s="240">
        <v>0</v>
      </c>
      <c r="W2332" s="255">
        <f t="shared" ca="1" si="2000"/>
        <v>0</v>
      </c>
      <c r="X2332" s="223">
        <f>MMULT(N2332:T2332,'Parameters &amp; Main Results'!$B$12:$B$18)-'Parameters &amp; Main Results'!$B$22/12+MMULT(U2332:V2332,'Parameters &amp; Main Results'!$B$20:$B$21)</f>
        <v>3.3037006200767609E-3</v>
      </c>
      <c r="Y2332" s="223">
        <f>MMULT(N2332:T2332,'Parameters &amp; Main Results'!$C$12:$C$18)-'Parameters &amp; Main Results'!$C$22/12+MMULT(U2332:V2332,'Parameters &amp; Main Results'!$C$20:$C$21)</f>
        <v>3.7491935102617786E-3</v>
      </c>
      <c r="Z2332" s="17">
        <f t="shared" ca="1" si="2001"/>
        <v>1</v>
      </c>
      <c r="AE2332" s="252">
        <f t="shared" ca="1" si="1997"/>
        <v>0</v>
      </c>
      <c r="AF2332" s="253" t="e">
        <f t="shared" ca="1" si="1998"/>
        <v>#DIV/0!</v>
      </c>
      <c r="AG2332" s="258" t="e">
        <f t="shared" ca="1" si="1999"/>
        <v>#DIV/0!</v>
      </c>
      <c r="AH2332" s="227" t="e">
        <f ca="1">IF(SUM(AG2332:OFFSET(AG2332,(-HoldAggressiveTime-1),0,,))=0,"Defensive","Aggressive")</f>
        <v>#DIV/0!</v>
      </c>
    </row>
    <row r="2333" spans="1:34" ht="13" x14ac:dyDescent="0.15">
      <c r="A2333">
        <f t="shared" si="15"/>
        <v>12</v>
      </c>
      <c r="B2333">
        <f t="shared" si="16"/>
        <v>2064</v>
      </c>
      <c r="C2333" s="70">
        <f t="shared" si="1"/>
        <v>2064.9166666665365</v>
      </c>
      <c r="D2333" s="149">
        <f t="shared" si="383"/>
        <v>60298</v>
      </c>
      <c r="N2333" s="157">
        <f>(1+'Parameters &amp; Main Results'!$B$25)^(1/12)-1</f>
        <v>4.0741237836483535E-3</v>
      </c>
      <c r="O2333" s="157">
        <f>(1+'Parameters &amp; Main Results'!$B$27)^(1/12)-1</f>
        <v>1.2414877164492744E-3</v>
      </c>
      <c r="P2333" s="157">
        <f>(1+'Parameters &amp; Main Results'!$B$29)^(1/12)-1</f>
        <v>8.295381143461622E-4</v>
      </c>
      <c r="Q2333" s="158">
        <f>(1+'Parameters &amp; Main Results'!$B$31)^(1/12)-1</f>
        <v>4.0741237836483535E-3</v>
      </c>
      <c r="R2333" s="158">
        <f>(1+'Parameters &amp; Main Results'!$B$33)^(1/12)-1</f>
        <v>0</v>
      </c>
      <c r="S2333" s="158">
        <f>(1+'Parameters &amp; Main Results'!$B$35)^(1/12)-1</f>
        <v>0</v>
      </c>
      <c r="T2333" s="158">
        <f>(1+'Parameters &amp; Main Results'!$B$37)^(1/12)-1</f>
        <v>8.295381143461622E-4</v>
      </c>
      <c r="U2333" s="240">
        <v>0</v>
      </c>
      <c r="V2333" s="240">
        <v>0</v>
      </c>
      <c r="W2333" s="255">
        <f t="shared" ca="1" si="2000"/>
        <v>0</v>
      </c>
      <c r="X2333" s="223">
        <f>MMULT(N2333:T2333,'Parameters &amp; Main Results'!$B$12:$B$18)-'Parameters &amp; Main Results'!$B$22/12+MMULT(U2333:V2333,'Parameters &amp; Main Results'!$B$20:$B$21)</f>
        <v>3.3037006200767609E-3</v>
      </c>
      <c r="Y2333" s="223">
        <f>MMULT(N2333:T2333,'Parameters &amp; Main Results'!$C$12:$C$18)-'Parameters &amp; Main Results'!$C$22/12+MMULT(U2333:V2333,'Parameters &amp; Main Results'!$C$20:$C$21)</f>
        <v>3.7491935102617786E-3</v>
      </c>
      <c r="Z2333" s="17">
        <f t="shared" ca="1" si="2001"/>
        <v>1</v>
      </c>
      <c r="AE2333" s="252">
        <f t="shared" ca="1" si="1997"/>
        <v>0</v>
      </c>
      <c r="AF2333" s="253" t="e">
        <f t="shared" ca="1" si="1998"/>
        <v>#DIV/0!</v>
      </c>
      <c r="AG2333" s="258" t="e">
        <f t="shared" ca="1" si="1999"/>
        <v>#DIV/0!</v>
      </c>
      <c r="AH2333" s="227" t="e">
        <f ca="1">IF(SUM(AG2333:OFFSET(AG2333,(-HoldAggressiveTime-1),0,,))=0,"Defensive","Aggressive")</f>
        <v>#DIV/0!</v>
      </c>
    </row>
    <row r="2334" spans="1:34" ht="13" x14ac:dyDescent="0.15">
      <c r="A2334">
        <f t="shared" si="15"/>
        <v>1</v>
      </c>
      <c r="B2334">
        <f t="shared" si="16"/>
        <v>2065</v>
      </c>
      <c r="C2334" s="70">
        <f t="shared" si="1"/>
        <v>2064.9999999998699</v>
      </c>
      <c r="D2334" s="149">
        <f t="shared" si="383"/>
        <v>60326</v>
      </c>
      <c r="N2334" s="157">
        <f>(1+'Parameters &amp; Main Results'!$B$25)^(1/12)-1</f>
        <v>4.0741237836483535E-3</v>
      </c>
      <c r="O2334" s="157">
        <f>(1+'Parameters &amp; Main Results'!$B$27)^(1/12)-1</f>
        <v>1.2414877164492744E-3</v>
      </c>
      <c r="P2334" s="157">
        <f>(1+'Parameters &amp; Main Results'!$B$29)^(1/12)-1</f>
        <v>8.295381143461622E-4</v>
      </c>
      <c r="Q2334" s="158">
        <f>(1+'Parameters &amp; Main Results'!$B$31)^(1/12)-1</f>
        <v>4.0741237836483535E-3</v>
      </c>
      <c r="R2334" s="158">
        <f>(1+'Parameters &amp; Main Results'!$B$33)^(1/12)-1</f>
        <v>0</v>
      </c>
      <c r="S2334" s="158">
        <f>(1+'Parameters &amp; Main Results'!$B$35)^(1/12)-1</f>
        <v>0</v>
      </c>
      <c r="T2334" s="158">
        <f>(1+'Parameters &amp; Main Results'!$B$37)^(1/12)-1</f>
        <v>8.295381143461622E-4</v>
      </c>
      <c r="U2334" s="240">
        <v>0</v>
      </c>
      <c r="V2334" s="240">
        <v>0</v>
      </c>
      <c r="W2334" s="255">
        <f t="shared" ca="1" si="2000"/>
        <v>0</v>
      </c>
      <c r="X2334" s="223">
        <f>MMULT(N2334:T2334,'Parameters &amp; Main Results'!$B$12:$B$18)-'Parameters &amp; Main Results'!$B$22/12+MMULT(U2334:V2334,'Parameters &amp; Main Results'!$B$20:$B$21)</f>
        <v>3.3037006200767609E-3</v>
      </c>
      <c r="Y2334" s="223">
        <f>MMULT(N2334:T2334,'Parameters &amp; Main Results'!$C$12:$C$18)-'Parameters &amp; Main Results'!$C$22/12+MMULT(U2334:V2334,'Parameters &amp; Main Results'!$C$20:$C$21)</f>
        <v>3.7491935102617786E-3</v>
      </c>
      <c r="Z2334" s="17">
        <f t="shared" ca="1" si="2001"/>
        <v>1</v>
      </c>
      <c r="AE2334" s="252">
        <f t="shared" ca="1" si="1997"/>
        <v>0</v>
      </c>
      <c r="AF2334" s="253" t="e">
        <f t="shared" ca="1" si="1998"/>
        <v>#DIV/0!</v>
      </c>
      <c r="AG2334" s="258" t="e">
        <f t="shared" ca="1" si="1999"/>
        <v>#DIV/0!</v>
      </c>
      <c r="AH2334" s="227" t="e">
        <f ca="1">IF(SUM(AG2334:OFFSET(AG2334,(-HoldAggressiveTime-1),0,,))=0,"Defensive","Aggressive")</f>
        <v>#DIV/0!</v>
      </c>
    </row>
    <row r="2335" spans="1:34" ht="13" x14ac:dyDescent="0.15">
      <c r="A2335">
        <f t="shared" si="15"/>
        <v>2</v>
      </c>
      <c r="B2335">
        <f t="shared" si="16"/>
        <v>2065</v>
      </c>
      <c r="C2335" s="70">
        <f t="shared" si="1"/>
        <v>2065.0833333332034</v>
      </c>
      <c r="D2335" s="149">
        <f t="shared" si="383"/>
        <v>60357</v>
      </c>
      <c r="N2335" s="157">
        <f>(1+'Parameters &amp; Main Results'!$B$25)^(1/12)-1</f>
        <v>4.0741237836483535E-3</v>
      </c>
      <c r="O2335" s="157">
        <f>(1+'Parameters &amp; Main Results'!$B$27)^(1/12)-1</f>
        <v>1.2414877164492744E-3</v>
      </c>
      <c r="P2335" s="157">
        <f>(1+'Parameters &amp; Main Results'!$B$29)^(1/12)-1</f>
        <v>8.295381143461622E-4</v>
      </c>
      <c r="Q2335" s="158">
        <f>(1+'Parameters &amp; Main Results'!$B$31)^(1/12)-1</f>
        <v>4.0741237836483535E-3</v>
      </c>
      <c r="R2335" s="158">
        <f>(1+'Parameters &amp; Main Results'!$B$33)^(1/12)-1</f>
        <v>0</v>
      </c>
      <c r="S2335" s="158">
        <f>(1+'Parameters &amp; Main Results'!$B$35)^(1/12)-1</f>
        <v>0</v>
      </c>
      <c r="T2335" s="158">
        <f>(1+'Parameters &amp; Main Results'!$B$37)^(1/12)-1</f>
        <v>8.295381143461622E-4</v>
      </c>
      <c r="U2335" s="240">
        <v>0</v>
      </c>
      <c r="V2335" s="240">
        <v>0</v>
      </c>
      <c r="W2335" s="255">
        <f t="shared" ca="1" si="2000"/>
        <v>0</v>
      </c>
      <c r="X2335" s="223">
        <f>MMULT(N2335:T2335,'Parameters &amp; Main Results'!$B$12:$B$18)-'Parameters &amp; Main Results'!$B$22/12+MMULT(U2335:V2335,'Parameters &amp; Main Results'!$B$20:$B$21)</f>
        <v>3.3037006200767609E-3</v>
      </c>
      <c r="Y2335" s="223">
        <f>MMULT(N2335:T2335,'Parameters &amp; Main Results'!$C$12:$C$18)-'Parameters &amp; Main Results'!$C$22/12+MMULT(U2335:V2335,'Parameters &amp; Main Results'!$C$20:$C$21)</f>
        <v>3.7491935102617786E-3</v>
      </c>
      <c r="Z2335" s="17">
        <f t="shared" ca="1" si="2001"/>
        <v>1</v>
      </c>
      <c r="AE2335" s="252">
        <f t="shared" ca="1" si="1997"/>
        <v>0</v>
      </c>
      <c r="AF2335" s="253" t="e">
        <f t="shared" ca="1" si="1998"/>
        <v>#DIV/0!</v>
      </c>
      <c r="AG2335" s="258" t="e">
        <f t="shared" ca="1" si="1999"/>
        <v>#DIV/0!</v>
      </c>
      <c r="AH2335" s="227" t="e">
        <f ca="1">IF(SUM(AG2335:OFFSET(AG2335,(-HoldAggressiveTime-1),0,,))=0,"Defensive","Aggressive")</f>
        <v>#DIV/0!</v>
      </c>
    </row>
    <row r="2336" spans="1:34" ht="13" x14ac:dyDescent="0.15">
      <c r="A2336">
        <f t="shared" si="15"/>
        <v>3</v>
      </c>
      <c r="B2336">
        <f t="shared" si="16"/>
        <v>2065</v>
      </c>
      <c r="C2336" s="70">
        <f t="shared" si="1"/>
        <v>2065.1666666665369</v>
      </c>
      <c r="D2336" s="149">
        <f t="shared" si="383"/>
        <v>60387</v>
      </c>
      <c r="N2336" s="157">
        <f>(1+'Parameters &amp; Main Results'!$B$25)^(1/12)-1</f>
        <v>4.0741237836483535E-3</v>
      </c>
      <c r="O2336" s="157">
        <f>(1+'Parameters &amp; Main Results'!$B$27)^(1/12)-1</f>
        <v>1.2414877164492744E-3</v>
      </c>
      <c r="P2336" s="157">
        <f>(1+'Parameters &amp; Main Results'!$B$29)^(1/12)-1</f>
        <v>8.295381143461622E-4</v>
      </c>
      <c r="Q2336" s="158">
        <f>(1+'Parameters &amp; Main Results'!$B$31)^(1/12)-1</f>
        <v>4.0741237836483535E-3</v>
      </c>
      <c r="R2336" s="158">
        <f>(1+'Parameters &amp; Main Results'!$B$33)^(1/12)-1</f>
        <v>0</v>
      </c>
      <c r="S2336" s="158">
        <f>(1+'Parameters &amp; Main Results'!$B$35)^(1/12)-1</f>
        <v>0</v>
      </c>
      <c r="T2336" s="158">
        <f>(1+'Parameters &amp; Main Results'!$B$37)^(1/12)-1</f>
        <v>8.295381143461622E-4</v>
      </c>
      <c r="U2336" s="240">
        <v>0</v>
      </c>
      <c r="V2336" s="240">
        <v>0</v>
      </c>
      <c r="W2336" s="255">
        <f t="shared" ca="1" si="2000"/>
        <v>0</v>
      </c>
      <c r="X2336" s="223">
        <f>MMULT(N2336:T2336,'Parameters &amp; Main Results'!$B$12:$B$18)-'Parameters &amp; Main Results'!$B$22/12+MMULT(U2336:V2336,'Parameters &amp; Main Results'!$B$20:$B$21)</f>
        <v>3.3037006200767609E-3</v>
      </c>
      <c r="Y2336" s="223">
        <f>MMULT(N2336:T2336,'Parameters &amp; Main Results'!$C$12:$C$18)-'Parameters &amp; Main Results'!$C$22/12+MMULT(U2336:V2336,'Parameters &amp; Main Results'!$C$20:$C$21)</f>
        <v>3.7491935102617786E-3</v>
      </c>
      <c r="Z2336" s="17">
        <f t="shared" ca="1" si="2001"/>
        <v>1</v>
      </c>
      <c r="AE2336" s="252">
        <f t="shared" ca="1" si="1997"/>
        <v>0</v>
      </c>
      <c r="AF2336" s="253" t="e">
        <f t="shared" ca="1" si="1998"/>
        <v>#DIV/0!</v>
      </c>
      <c r="AG2336" s="258" t="e">
        <f t="shared" ca="1" si="1999"/>
        <v>#DIV/0!</v>
      </c>
      <c r="AH2336" s="227" t="e">
        <f ca="1">IF(SUM(AG2336:OFFSET(AG2336,(-HoldAggressiveTime-1),0,,))=0,"Defensive","Aggressive")</f>
        <v>#DIV/0!</v>
      </c>
    </row>
    <row r="2337" spans="1:34" ht="13" x14ac:dyDescent="0.15">
      <c r="A2337">
        <f t="shared" si="15"/>
        <v>4</v>
      </c>
      <c r="B2337">
        <f t="shared" si="16"/>
        <v>2065</v>
      </c>
      <c r="C2337" s="70">
        <f t="shared" si="1"/>
        <v>2065.2499999998704</v>
      </c>
      <c r="D2337" s="149">
        <f t="shared" si="383"/>
        <v>60418</v>
      </c>
      <c r="N2337" s="157">
        <f>(1+'Parameters &amp; Main Results'!$B$25)^(1/12)-1</f>
        <v>4.0741237836483535E-3</v>
      </c>
      <c r="O2337" s="157">
        <f>(1+'Parameters &amp; Main Results'!$B$27)^(1/12)-1</f>
        <v>1.2414877164492744E-3</v>
      </c>
      <c r="P2337" s="157">
        <f>(1+'Parameters &amp; Main Results'!$B$29)^(1/12)-1</f>
        <v>8.295381143461622E-4</v>
      </c>
      <c r="Q2337" s="158">
        <f>(1+'Parameters &amp; Main Results'!$B$31)^(1/12)-1</f>
        <v>4.0741237836483535E-3</v>
      </c>
      <c r="R2337" s="158">
        <f>(1+'Parameters &amp; Main Results'!$B$33)^(1/12)-1</f>
        <v>0</v>
      </c>
      <c r="S2337" s="158">
        <f>(1+'Parameters &amp; Main Results'!$B$35)^(1/12)-1</f>
        <v>0</v>
      </c>
      <c r="T2337" s="158">
        <f>(1+'Parameters &amp; Main Results'!$B$37)^(1/12)-1</f>
        <v>8.295381143461622E-4</v>
      </c>
      <c r="U2337" s="240">
        <v>0</v>
      </c>
      <c r="V2337" s="240">
        <v>0</v>
      </c>
      <c r="W2337" s="255">
        <f t="shared" ca="1" si="2000"/>
        <v>0</v>
      </c>
      <c r="X2337" s="223">
        <f>MMULT(N2337:T2337,'Parameters &amp; Main Results'!$B$12:$B$18)-'Parameters &amp; Main Results'!$B$22/12+MMULT(U2337:V2337,'Parameters &amp; Main Results'!$B$20:$B$21)</f>
        <v>3.3037006200767609E-3</v>
      </c>
      <c r="Y2337" s="223">
        <f>MMULT(N2337:T2337,'Parameters &amp; Main Results'!$C$12:$C$18)-'Parameters &amp; Main Results'!$C$22/12+MMULT(U2337:V2337,'Parameters &amp; Main Results'!$C$20:$C$21)</f>
        <v>3.7491935102617786E-3</v>
      </c>
      <c r="Z2337" s="17">
        <f t="shared" ca="1" si="2001"/>
        <v>1</v>
      </c>
      <c r="AE2337" s="252">
        <f t="shared" ca="1" si="1997"/>
        <v>0</v>
      </c>
      <c r="AF2337" s="253" t="e">
        <f t="shared" ca="1" si="1998"/>
        <v>#DIV/0!</v>
      </c>
      <c r="AG2337" s="258" t="e">
        <f t="shared" ca="1" si="1999"/>
        <v>#DIV/0!</v>
      </c>
      <c r="AH2337" s="227" t="e">
        <f ca="1">IF(SUM(AG2337:OFFSET(AG2337,(-HoldAggressiveTime-1),0,,))=0,"Defensive","Aggressive")</f>
        <v>#DIV/0!</v>
      </c>
    </row>
    <row r="2338" spans="1:34" ht="13" x14ac:dyDescent="0.15">
      <c r="A2338">
        <f t="shared" si="15"/>
        <v>5</v>
      </c>
      <c r="B2338">
        <f t="shared" si="16"/>
        <v>2065</v>
      </c>
      <c r="C2338" s="70">
        <f t="shared" si="1"/>
        <v>2065.3333333332039</v>
      </c>
      <c r="D2338" s="149">
        <f t="shared" si="383"/>
        <v>60448</v>
      </c>
      <c r="N2338" s="157">
        <f>(1+'Parameters &amp; Main Results'!$B$25)^(1/12)-1</f>
        <v>4.0741237836483535E-3</v>
      </c>
      <c r="O2338" s="157">
        <f>(1+'Parameters &amp; Main Results'!$B$27)^(1/12)-1</f>
        <v>1.2414877164492744E-3</v>
      </c>
      <c r="P2338" s="157">
        <f>(1+'Parameters &amp; Main Results'!$B$29)^(1/12)-1</f>
        <v>8.295381143461622E-4</v>
      </c>
      <c r="Q2338" s="158">
        <f>(1+'Parameters &amp; Main Results'!$B$31)^(1/12)-1</f>
        <v>4.0741237836483535E-3</v>
      </c>
      <c r="R2338" s="158">
        <f>(1+'Parameters &amp; Main Results'!$B$33)^(1/12)-1</f>
        <v>0</v>
      </c>
      <c r="S2338" s="158">
        <f>(1+'Parameters &amp; Main Results'!$B$35)^(1/12)-1</f>
        <v>0</v>
      </c>
      <c r="T2338" s="158">
        <f>(1+'Parameters &amp; Main Results'!$B$37)^(1/12)-1</f>
        <v>8.295381143461622E-4</v>
      </c>
      <c r="U2338" s="240">
        <v>0</v>
      </c>
      <c r="V2338" s="240">
        <v>0</v>
      </c>
      <c r="W2338" s="255">
        <f t="shared" ca="1" si="2000"/>
        <v>0</v>
      </c>
      <c r="X2338" s="223">
        <f>MMULT(N2338:T2338,'Parameters &amp; Main Results'!$B$12:$B$18)-'Parameters &amp; Main Results'!$B$22/12+MMULT(U2338:V2338,'Parameters &amp; Main Results'!$B$20:$B$21)</f>
        <v>3.3037006200767609E-3</v>
      </c>
      <c r="Y2338" s="223">
        <f>MMULT(N2338:T2338,'Parameters &amp; Main Results'!$C$12:$C$18)-'Parameters &amp; Main Results'!$C$22/12+MMULT(U2338:V2338,'Parameters &amp; Main Results'!$C$20:$C$21)</f>
        <v>3.7491935102617786E-3</v>
      </c>
      <c r="Z2338" s="17">
        <f t="shared" ca="1" si="2001"/>
        <v>1</v>
      </c>
      <c r="AE2338" s="252">
        <f t="shared" ca="1" si="1997"/>
        <v>0</v>
      </c>
      <c r="AF2338" s="253" t="e">
        <f t="shared" ca="1" si="1998"/>
        <v>#DIV/0!</v>
      </c>
      <c r="AG2338" s="258" t="e">
        <f t="shared" ca="1" si="1999"/>
        <v>#DIV/0!</v>
      </c>
      <c r="AH2338" s="227" t="e">
        <f ca="1">IF(SUM(AG2338:OFFSET(AG2338,(-HoldAggressiveTime-1),0,,))=0,"Defensive","Aggressive")</f>
        <v>#DIV/0!</v>
      </c>
    </row>
    <row r="2339" spans="1:34" ht="13" x14ac:dyDescent="0.15">
      <c r="A2339">
        <f t="shared" si="15"/>
        <v>6</v>
      </c>
      <c r="B2339">
        <f t="shared" si="16"/>
        <v>2065</v>
      </c>
      <c r="C2339" s="70">
        <f t="shared" si="1"/>
        <v>2065.4166666665374</v>
      </c>
      <c r="D2339" s="149">
        <f t="shared" si="383"/>
        <v>60479</v>
      </c>
      <c r="N2339" s="157">
        <f>(1+'Parameters &amp; Main Results'!$B$25)^(1/12)-1</f>
        <v>4.0741237836483535E-3</v>
      </c>
      <c r="O2339" s="157">
        <f>(1+'Parameters &amp; Main Results'!$B$27)^(1/12)-1</f>
        <v>1.2414877164492744E-3</v>
      </c>
      <c r="P2339" s="157">
        <f>(1+'Parameters &amp; Main Results'!$B$29)^(1/12)-1</f>
        <v>8.295381143461622E-4</v>
      </c>
      <c r="Q2339" s="158">
        <f>(1+'Parameters &amp; Main Results'!$B$31)^(1/12)-1</f>
        <v>4.0741237836483535E-3</v>
      </c>
      <c r="R2339" s="158">
        <f>(1+'Parameters &amp; Main Results'!$B$33)^(1/12)-1</f>
        <v>0</v>
      </c>
      <c r="S2339" s="158">
        <f>(1+'Parameters &amp; Main Results'!$B$35)^(1/12)-1</f>
        <v>0</v>
      </c>
      <c r="T2339" s="158">
        <f>(1+'Parameters &amp; Main Results'!$B$37)^(1/12)-1</f>
        <v>8.295381143461622E-4</v>
      </c>
      <c r="U2339" s="240">
        <v>0</v>
      </c>
      <c r="V2339" s="240">
        <v>0</v>
      </c>
      <c r="W2339" s="255">
        <f t="shared" ca="1" si="2000"/>
        <v>0</v>
      </c>
      <c r="X2339" s="223">
        <f>MMULT(N2339:T2339,'Parameters &amp; Main Results'!$B$12:$B$18)-'Parameters &amp; Main Results'!$B$22/12+MMULT(U2339:V2339,'Parameters &amp; Main Results'!$B$20:$B$21)</f>
        <v>3.3037006200767609E-3</v>
      </c>
      <c r="Y2339" s="223">
        <f>MMULT(N2339:T2339,'Parameters &amp; Main Results'!$C$12:$C$18)-'Parameters &amp; Main Results'!$C$22/12+MMULT(U2339:V2339,'Parameters &amp; Main Results'!$C$20:$C$21)</f>
        <v>3.7491935102617786E-3</v>
      </c>
      <c r="Z2339" s="17">
        <f t="shared" ca="1" si="2001"/>
        <v>1</v>
      </c>
      <c r="AE2339" s="252">
        <f t="shared" ca="1" si="1997"/>
        <v>0</v>
      </c>
      <c r="AF2339" s="253" t="e">
        <f t="shared" ca="1" si="1998"/>
        <v>#DIV/0!</v>
      </c>
      <c r="AG2339" s="258" t="e">
        <f t="shared" ca="1" si="1999"/>
        <v>#DIV/0!</v>
      </c>
      <c r="AH2339" s="227" t="e">
        <f ca="1">IF(SUM(AG2339:OFFSET(AG2339,(-HoldAggressiveTime-1),0,,))=0,"Defensive","Aggressive")</f>
        <v>#DIV/0!</v>
      </c>
    </row>
    <row r="2340" spans="1:34" ht="13" x14ac:dyDescent="0.15">
      <c r="A2340">
        <f t="shared" si="15"/>
        <v>7</v>
      </c>
      <c r="B2340">
        <f t="shared" si="16"/>
        <v>2065</v>
      </c>
      <c r="C2340" s="70">
        <f t="shared" si="1"/>
        <v>2065.4999999998709</v>
      </c>
      <c r="D2340" s="149">
        <f t="shared" si="383"/>
        <v>60510</v>
      </c>
      <c r="N2340" s="157">
        <f>(1+'Parameters &amp; Main Results'!$B$25)^(1/12)-1</f>
        <v>4.0741237836483535E-3</v>
      </c>
      <c r="O2340" s="157">
        <f>(1+'Parameters &amp; Main Results'!$B$27)^(1/12)-1</f>
        <v>1.2414877164492744E-3</v>
      </c>
      <c r="P2340" s="157">
        <f>(1+'Parameters &amp; Main Results'!$B$29)^(1/12)-1</f>
        <v>8.295381143461622E-4</v>
      </c>
      <c r="Q2340" s="158">
        <f>(1+'Parameters &amp; Main Results'!$B$31)^(1/12)-1</f>
        <v>4.0741237836483535E-3</v>
      </c>
      <c r="R2340" s="158">
        <f>(1+'Parameters &amp; Main Results'!$B$33)^(1/12)-1</f>
        <v>0</v>
      </c>
      <c r="S2340" s="158">
        <f>(1+'Parameters &amp; Main Results'!$B$35)^(1/12)-1</f>
        <v>0</v>
      </c>
      <c r="T2340" s="158">
        <f>(1+'Parameters &amp; Main Results'!$B$37)^(1/12)-1</f>
        <v>8.295381143461622E-4</v>
      </c>
      <c r="U2340" s="240">
        <v>0</v>
      </c>
      <c r="V2340" s="240">
        <v>0</v>
      </c>
      <c r="W2340" s="255">
        <f t="shared" ca="1" si="2000"/>
        <v>0</v>
      </c>
      <c r="X2340" s="223">
        <f>MMULT(N2340:T2340,'Parameters &amp; Main Results'!$B$12:$B$18)-'Parameters &amp; Main Results'!$B$22/12+MMULT(U2340:V2340,'Parameters &amp; Main Results'!$B$20:$B$21)</f>
        <v>3.3037006200767609E-3</v>
      </c>
      <c r="Y2340" s="223">
        <f>MMULT(N2340:T2340,'Parameters &amp; Main Results'!$C$12:$C$18)-'Parameters &amp; Main Results'!$C$22/12+MMULT(U2340:V2340,'Parameters &amp; Main Results'!$C$20:$C$21)</f>
        <v>3.7491935102617786E-3</v>
      </c>
      <c r="Z2340" s="17">
        <f t="shared" ca="1" si="2001"/>
        <v>1</v>
      </c>
      <c r="AE2340" s="252">
        <f t="shared" ca="1" si="1997"/>
        <v>0</v>
      </c>
      <c r="AF2340" s="253" t="e">
        <f t="shared" ca="1" si="1998"/>
        <v>#DIV/0!</v>
      </c>
      <c r="AG2340" s="258" t="e">
        <f t="shared" ca="1" si="1999"/>
        <v>#DIV/0!</v>
      </c>
      <c r="AH2340" s="227" t="e">
        <f ca="1">IF(SUM(AG2340:OFFSET(AG2340,(-HoldAggressiveTime-1),0,,))=0,"Defensive","Aggressive")</f>
        <v>#DIV/0!</v>
      </c>
    </row>
    <row r="2341" spans="1:34" ht="13" x14ac:dyDescent="0.15">
      <c r="A2341">
        <f t="shared" si="15"/>
        <v>8</v>
      </c>
      <c r="B2341">
        <f t="shared" si="16"/>
        <v>2065</v>
      </c>
      <c r="C2341" s="70">
        <f t="shared" si="1"/>
        <v>2065.5833333332043</v>
      </c>
      <c r="D2341" s="149">
        <f t="shared" si="383"/>
        <v>60540</v>
      </c>
      <c r="N2341" s="157">
        <f>(1+'Parameters &amp; Main Results'!$B$25)^(1/12)-1</f>
        <v>4.0741237836483535E-3</v>
      </c>
      <c r="O2341" s="157">
        <f>(1+'Parameters &amp; Main Results'!$B$27)^(1/12)-1</f>
        <v>1.2414877164492744E-3</v>
      </c>
      <c r="P2341" s="157">
        <f>(1+'Parameters &amp; Main Results'!$B$29)^(1/12)-1</f>
        <v>8.295381143461622E-4</v>
      </c>
      <c r="Q2341" s="158">
        <f>(1+'Parameters &amp; Main Results'!$B$31)^(1/12)-1</f>
        <v>4.0741237836483535E-3</v>
      </c>
      <c r="R2341" s="158">
        <f>(1+'Parameters &amp; Main Results'!$B$33)^(1/12)-1</f>
        <v>0</v>
      </c>
      <c r="S2341" s="158">
        <f>(1+'Parameters &amp; Main Results'!$B$35)^(1/12)-1</f>
        <v>0</v>
      </c>
      <c r="T2341" s="158">
        <f>(1+'Parameters &amp; Main Results'!$B$37)^(1/12)-1</f>
        <v>8.295381143461622E-4</v>
      </c>
      <c r="U2341" s="240">
        <v>0</v>
      </c>
      <c r="V2341" s="240">
        <v>0</v>
      </c>
      <c r="W2341" s="255">
        <f t="shared" ca="1" si="2000"/>
        <v>0</v>
      </c>
      <c r="X2341" s="223">
        <f>MMULT(N2341:T2341,'Parameters &amp; Main Results'!$B$12:$B$18)-'Parameters &amp; Main Results'!$B$22/12+MMULT(U2341:V2341,'Parameters &amp; Main Results'!$B$20:$B$21)</f>
        <v>3.3037006200767609E-3</v>
      </c>
      <c r="Y2341" s="223">
        <f>MMULT(N2341:T2341,'Parameters &amp; Main Results'!$C$12:$C$18)-'Parameters &amp; Main Results'!$C$22/12+MMULT(U2341:V2341,'Parameters &amp; Main Results'!$C$20:$C$21)</f>
        <v>3.7491935102617786E-3</v>
      </c>
      <c r="Z2341" s="17">
        <f t="shared" ca="1" si="2001"/>
        <v>1</v>
      </c>
      <c r="AE2341" s="252">
        <f t="shared" ca="1" si="1997"/>
        <v>0</v>
      </c>
      <c r="AF2341" s="253" t="e">
        <f t="shared" ca="1" si="1998"/>
        <v>#DIV/0!</v>
      </c>
      <c r="AG2341" s="258" t="e">
        <f t="shared" ca="1" si="1999"/>
        <v>#DIV/0!</v>
      </c>
      <c r="AH2341" s="227" t="e">
        <f ca="1">IF(SUM(AG2341:OFFSET(AG2341,(-HoldAggressiveTime-1),0,,))=0,"Defensive","Aggressive")</f>
        <v>#DIV/0!</v>
      </c>
    </row>
    <row r="2342" spans="1:34" ht="13" x14ac:dyDescent="0.15">
      <c r="A2342">
        <f t="shared" si="15"/>
        <v>9</v>
      </c>
      <c r="B2342">
        <f t="shared" si="16"/>
        <v>2065</v>
      </c>
      <c r="C2342" s="70">
        <f t="shared" si="1"/>
        <v>2065.6666666665378</v>
      </c>
      <c r="D2342" s="149">
        <f t="shared" si="383"/>
        <v>60571</v>
      </c>
      <c r="N2342" s="157">
        <f>(1+'Parameters &amp; Main Results'!$B$25)^(1/12)-1</f>
        <v>4.0741237836483535E-3</v>
      </c>
      <c r="O2342" s="157">
        <f>(1+'Parameters &amp; Main Results'!$B$27)^(1/12)-1</f>
        <v>1.2414877164492744E-3</v>
      </c>
      <c r="P2342" s="157">
        <f>(1+'Parameters &amp; Main Results'!$B$29)^(1/12)-1</f>
        <v>8.295381143461622E-4</v>
      </c>
      <c r="Q2342" s="158">
        <f>(1+'Parameters &amp; Main Results'!$B$31)^(1/12)-1</f>
        <v>4.0741237836483535E-3</v>
      </c>
      <c r="R2342" s="158">
        <f>(1+'Parameters &amp; Main Results'!$B$33)^(1/12)-1</f>
        <v>0</v>
      </c>
      <c r="S2342" s="158">
        <f>(1+'Parameters &amp; Main Results'!$B$35)^(1/12)-1</f>
        <v>0</v>
      </c>
      <c r="T2342" s="158">
        <f>(1+'Parameters &amp; Main Results'!$B$37)^(1/12)-1</f>
        <v>8.295381143461622E-4</v>
      </c>
      <c r="U2342" s="240">
        <v>0</v>
      </c>
      <c r="V2342" s="240">
        <v>0</v>
      </c>
      <c r="W2342" s="255">
        <f t="shared" ca="1" si="2000"/>
        <v>0</v>
      </c>
      <c r="X2342" s="223">
        <f>MMULT(N2342:T2342,'Parameters &amp; Main Results'!$B$12:$B$18)-'Parameters &amp; Main Results'!$B$22/12+MMULT(U2342:V2342,'Parameters &amp; Main Results'!$B$20:$B$21)</f>
        <v>3.3037006200767609E-3</v>
      </c>
      <c r="Y2342" s="223">
        <f>MMULT(N2342:T2342,'Parameters &amp; Main Results'!$C$12:$C$18)-'Parameters &amp; Main Results'!$C$22/12+MMULT(U2342:V2342,'Parameters &amp; Main Results'!$C$20:$C$21)</f>
        <v>3.7491935102617786E-3</v>
      </c>
      <c r="Z2342" s="17">
        <f t="shared" ca="1" si="2001"/>
        <v>1</v>
      </c>
      <c r="AE2342" s="252">
        <f t="shared" ca="1" si="1997"/>
        <v>0</v>
      </c>
      <c r="AF2342" s="253" t="e">
        <f t="shared" ca="1" si="1998"/>
        <v>#DIV/0!</v>
      </c>
      <c r="AG2342" s="258" t="e">
        <f t="shared" ca="1" si="1999"/>
        <v>#DIV/0!</v>
      </c>
      <c r="AH2342" s="227" t="e">
        <f ca="1">IF(SUM(AG2342:OFFSET(AG2342,(-HoldAggressiveTime-1),0,,))=0,"Defensive","Aggressive")</f>
        <v>#DIV/0!</v>
      </c>
    </row>
    <row r="2343" spans="1:34" ht="13" x14ac:dyDescent="0.15">
      <c r="A2343">
        <f t="shared" si="15"/>
        <v>10</v>
      </c>
      <c r="B2343">
        <f t="shared" si="16"/>
        <v>2065</v>
      </c>
      <c r="C2343" s="70">
        <f t="shared" si="1"/>
        <v>2065.7499999998713</v>
      </c>
      <c r="D2343" s="149">
        <f t="shared" si="383"/>
        <v>60601</v>
      </c>
      <c r="N2343" s="157">
        <f>(1+'Parameters &amp; Main Results'!$B$25)^(1/12)-1</f>
        <v>4.0741237836483535E-3</v>
      </c>
      <c r="O2343" s="157">
        <f>(1+'Parameters &amp; Main Results'!$B$27)^(1/12)-1</f>
        <v>1.2414877164492744E-3</v>
      </c>
      <c r="P2343" s="157">
        <f>(1+'Parameters &amp; Main Results'!$B$29)^(1/12)-1</f>
        <v>8.295381143461622E-4</v>
      </c>
      <c r="Q2343" s="158">
        <f>(1+'Parameters &amp; Main Results'!$B$31)^(1/12)-1</f>
        <v>4.0741237836483535E-3</v>
      </c>
      <c r="R2343" s="158">
        <f>(1+'Parameters &amp; Main Results'!$B$33)^(1/12)-1</f>
        <v>0</v>
      </c>
      <c r="S2343" s="158">
        <f>(1+'Parameters &amp; Main Results'!$B$35)^(1/12)-1</f>
        <v>0</v>
      </c>
      <c r="T2343" s="158">
        <f>(1+'Parameters &amp; Main Results'!$B$37)^(1/12)-1</f>
        <v>8.295381143461622E-4</v>
      </c>
      <c r="U2343" s="240">
        <v>0</v>
      </c>
      <c r="V2343" s="240">
        <v>0</v>
      </c>
      <c r="W2343" s="255">
        <f t="shared" ca="1" si="2000"/>
        <v>0</v>
      </c>
      <c r="X2343" s="223">
        <f>MMULT(N2343:T2343,'Parameters &amp; Main Results'!$B$12:$B$18)-'Parameters &amp; Main Results'!$B$22/12+MMULT(U2343:V2343,'Parameters &amp; Main Results'!$B$20:$B$21)</f>
        <v>3.3037006200767609E-3</v>
      </c>
      <c r="Y2343" s="223">
        <f>MMULT(N2343:T2343,'Parameters &amp; Main Results'!$C$12:$C$18)-'Parameters &amp; Main Results'!$C$22/12+MMULT(U2343:V2343,'Parameters &amp; Main Results'!$C$20:$C$21)</f>
        <v>3.7491935102617786E-3</v>
      </c>
      <c r="Z2343" s="17">
        <f t="shared" ca="1" si="2001"/>
        <v>1</v>
      </c>
      <c r="AE2343" s="252">
        <f t="shared" ca="1" si="1997"/>
        <v>0</v>
      </c>
      <c r="AF2343" s="253" t="e">
        <f t="shared" ca="1" si="1998"/>
        <v>#DIV/0!</v>
      </c>
      <c r="AG2343" s="258" t="e">
        <f t="shared" ca="1" si="1999"/>
        <v>#DIV/0!</v>
      </c>
      <c r="AH2343" s="227" t="e">
        <f ca="1">IF(SUM(AG2343:OFFSET(AG2343,(-HoldAggressiveTime-1),0,,))=0,"Defensive","Aggressive")</f>
        <v>#DIV/0!</v>
      </c>
    </row>
    <row r="2344" spans="1:34" ht="13" x14ac:dyDescent="0.15">
      <c r="A2344">
        <f t="shared" si="15"/>
        <v>11</v>
      </c>
      <c r="B2344">
        <f t="shared" si="16"/>
        <v>2065</v>
      </c>
      <c r="C2344" s="70">
        <f t="shared" si="1"/>
        <v>2065.8333333332048</v>
      </c>
      <c r="D2344" s="149">
        <f t="shared" si="383"/>
        <v>60632</v>
      </c>
      <c r="N2344" s="157">
        <f>(1+'Parameters &amp; Main Results'!$B$25)^(1/12)-1</f>
        <v>4.0741237836483535E-3</v>
      </c>
      <c r="O2344" s="157">
        <f>(1+'Parameters &amp; Main Results'!$B$27)^(1/12)-1</f>
        <v>1.2414877164492744E-3</v>
      </c>
      <c r="P2344" s="157">
        <f>(1+'Parameters &amp; Main Results'!$B$29)^(1/12)-1</f>
        <v>8.295381143461622E-4</v>
      </c>
      <c r="Q2344" s="158">
        <f>(1+'Parameters &amp; Main Results'!$B$31)^(1/12)-1</f>
        <v>4.0741237836483535E-3</v>
      </c>
      <c r="R2344" s="158">
        <f>(1+'Parameters &amp; Main Results'!$B$33)^(1/12)-1</f>
        <v>0</v>
      </c>
      <c r="S2344" s="158">
        <f>(1+'Parameters &amp; Main Results'!$B$35)^(1/12)-1</f>
        <v>0</v>
      </c>
      <c r="T2344" s="158">
        <f>(1+'Parameters &amp; Main Results'!$B$37)^(1/12)-1</f>
        <v>8.295381143461622E-4</v>
      </c>
      <c r="U2344" s="240">
        <v>0</v>
      </c>
      <c r="V2344" s="240">
        <v>0</v>
      </c>
      <c r="W2344" s="255">
        <f t="shared" ca="1" si="2000"/>
        <v>0</v>
      </c>
      <c r="X2344" s="223">
        <f>MMULT(N2344:T2344,'Parameters &amp; Main Results'!$B$12:$B$18)-'Parameters &amp; Main Results'!$B$22/12+MMULT(U2344:V2344,'Parameters &amp; Main Results'!$B$20:$B$21)</f>
        <v>3.3037006200767609E-3</v>
      </c>
      <c r="Y2344" s="223">
        <f>MMULT(N2344:T2344,'Parameters &amp; Main Results'!$C$12:$C$18)-'Parameters &amp; Main Results'!$C$22/12+MMULT(U2344:V2344,'Parameters &amp; Main Results'!$C$20:$C$21)</f>
        <v>3.7491935102617786E-3</v>
      </c>
      <c r="Z2344" s="17">
        <f t="shared" ca="1" si="2001"/>
        <v>1</v>
      </c>
      <c r="AE2344" s="252">
        <f t="shared" ca="1" si="1997"/>
        <v>0</v>
      </c>
      <c r="AF2344" s="253" t="e">
        <f t="shared" ca="1" si="1998"/>
        <v>#DIV/0!</v>
      </c>
      <c r="AG2344" s="258" t="e">
        <f t="shared" ca="1" si="1999"/>
        <v>#DIV/0!</v>
      </c>
      <c r="AH2344" s="227" t="e">
        <f ca="1">IF(SUM(AG2344:OFFSET(AG2344,(-HoldAggressiveTime-1),0,,))=0,"Defensive","Aggressive")</f>
        <v>#DIV/0!</v>
      </c>
    </row>
    <row r="2345" spans="1:34" ht="13" x14ac:dyDescent="0.15">
      <c r="A2345">
        <f t="shared" si="15"/>
        <v>12</v>
      </c>
      <c r="B2345">
        <f t="shared" si="16"/>
        <v>2065</v>
      </c>
      <c r="C2345" s="70">
        <f t="shared" si="1"/>
        <v>2065.9166666665383</v>
      </c>
      <c r="D2345" s="149">
        <f t="shared" si="383"/>
        <v>60663</v>
      </c>
      <c r="N2345" s="157">
        <f>(1+'Parameters &amp; Main Results'!$B$25)^(1/12)-1</f>
        <v>4.0741237836483535E-3</v>
      </c>
      <c r="O2345" s="157">
        <f>(1+'Parameters &amp; Main Results'!$B$27)^(1/12)-1</f>
        <v>1.2414877164492744E-3</v>
      </c>
      <c r="P2345" s="157">
        <f>(1+'Parameters &amp; Main Results'!$B$29)^(1/12)-1</f>
        <v>8.295381143461622E-4</v>
      </c>
      <c r="Q2345" s="158">
        <f>(1+'Parameters &amp; Main Results'!$B$31)^(1/12)-1</f>
        <v>4.0741237836483535E-3</v>
      </c>
      <c r="R2345" s="158">
        <f>(1+'Parameters &amp; Main Results'!$B$33)^(1/12)-1</f>
        <v>0</v>
      </c>
      <c r="S2345" s="158">
        <f>(1+'Parameters &amp; Main Results'!$B$35)^(1/12)-1</f>
        <v>0</v>
      </c>
      <c r="T2345" s="158">
        <f>(1+'Parameters &amp; Main Results'!$B$37)^(1/12)-1</f>
        <v>8.295381143461622E-4</v>
      </c>
      <c r="U2345" s="240">
        <v>0</v>
      </c>
      <c r="V2345" s="240">
        <v>0</v>
      </c>
      <c r="W2345" s="255">
        <f t="shared" ca="1" si="2000"/>
        <v>0</v>
      </c>
      <c r="X2345" s="223">
        <f>MMULT(N2345:T2345,'Parameters &amp; Main Results'!$B$12:$B$18)-'Parameters &amp; Main Results'!$B$22/12+MMULT(U2345:V2345,'Parameters &amp; Main Results'!$B$20:$B$21)</f>
        <v>3.3037006200767609E-3</v>
      </c>
      <c r="Y2345" s="223">
        <f>MMULT(N2345:T2345,'Parameters &amp; Main Results'!$C$12:$C$18)-'Parameters &amp; Main Results'!$C$22/12+MMULT(U2345:V2345,'Parameters &amp; Main Results'!$C$20:$C$21)</f>
        <v>3.7491935102617786E-3</v>
      </c>
      <c r="Z2345" s="17">
        <f t="shared" ca="1" si="2001"/>
        <v>1</v>
      </c>
      <c r="AE2345" s="252">
        <f t="shared" ca="1" si="1997"/>
        <v>0</v>
      </c>
      <c r="AF2345" s="253" t="e">
        <f t="shared" ca="1" si="1998"/>
        <v>#DIV/0!</v>
      </c>
      <c r="AG2345" s="258" t="e">
        <f t="shared" ca="1" si="1999"/>
        <v>#DIV/0!</v>
      </c>
      <c r="AH2345" s="227" t="e">
        <f ca="1">IF(SUM(AG2345:OFFSET(AG2345,(-HoldAggressiveTime-1),0,,))=0,"Defensive","Aggressive")</f>
        <v>#DIV/0!</v>
      </c>
    </row>
    <row r="2346" spans="1:34" ht="13" x14ac:dyDescent="0.15">
      <c r="A2346">
        <f t="shared" si="15"/>
        <v>1</v>
      </c>
      <c r="B2346">
        <f t="shared" si="16"/>
        <v>2066</v>
      </c>
      <c r="C2346" s="70">
        <f t="shared" si="1"/>
        <v>2065.9999999998718</v>
      </c>
      <c r="D2346" s="149">
        <f t="shared" si="383"/>
        <v>60691</v>
      </c>
      <c r="N2346" s="157">
        <f>(1+'Parameters &amp; Main Results'!$B$25)^(1/12)-1</f>
        <v>4.0741237836483535E-3</v>
      </c>
      <c r="O2346" s="157">
        <f>(1+'Parameters &amp; Main Results'!$B$27)^(1/12)-1</f>
        <v>1.2414877164492744E-3</v>
      </c>
      <c r="P2346" s="157">
        <f>(1+'Parameters &amp; Main Results'!$B$29)^(1/12)-1</f>
        <v>8.295381143461622E-4</v>
      </c>
      <c r="Q2346" s="158">
        <f>(1+'Parameters &amp; Main Results'!$B$31)^(1/12)-1</f>
        <v>4.0741237836483535E-3</v>
      </c>
      <c r="R2346" s="158">
        <f>(1+'Parameters &amp; Main Results'!$B$33)^(1/12)-1</f>
        <v>0</v>
      </c>
      <c r="S2346" s="158">
        <f>(1+'Parameters &amp; Main Results'!$B$35)^(1/12)-1</f>
        <v>0</v>
      </c>
      <c r="T2346" s="158">
        <f>(1+'Parameters &amp; Main Results'!$B$37)^(1/12)-1</f>
        <v>8.295381143461622E-4</v>
      </c>
      <c r="U2346" s="240">
        <v>0</v>
      </c>
      <c r="V2346" s="240">
        <v>0</v>
      </c>
      <c r="W2346" s="255">
        <f t="shared" ca="1" si="2000"/>
        <v>0</v>
      </c>
      <c r="X2346" s="223">
        <f>MMULT(N2346:T2346,'Parameters &amp; Main Results'!$B$12:$B$18)-'Parameters &amp; Main Results'!$B$22/12+MMULT(U2346:V2346,'Parameters &amp; Main Results'!$B$20:$B$21)</f>
        <v>3.3037006200767609E-3</v>
      </c>
      <c r="Y2346" s="223">
        <f>MMULT(N2346:T2346,'Parameters &amp; Main Results'!$C$12:$C$18)-'Parameters &amp; Main Results'!$C$22/12+MMULT(U2346:V2346,'Parameters &amp; Main Results'!$C$20:$C$21)</f>
        <v>3.7491935102617786E-3</v>
      </c>
      <c r="Z2346" s="17">
        <f t="shared" ca="1" si="2001"/>
        <v>1</v>
      </c>
      <c r="AE2346" s="252">
        <f t="shared" ca="1" si="1997"/>
        <v>0</v>
      </c>
      <c r="AF2346" s="253" t="e">
        <f t="shared" ca="1" si="1998"/>
        <v>#DIV/0!</v>
      </c>
      <c r="AG2346" s="258" t="e">
        <f t="shared" ca="1" si="1999"/>
        <v>#DIV/0!</v>
      </c>
      <c r="AH2346" s="227" t="e">
        <f ca="1">IF(SUM(AG2346:OFFSET(AG2346,(-HoldAggressiveTime-1),0,,))=0,"Defensive","Aggressive")</f>
        <v>#DIV/0!</v>
      </c>
    </row>
    <row r="2347" spans="1:34" ht="13" x14ac:dyDescent="0.15">
      <c r="A2347">
        <f t="shared" si="15"/>
        <v>2</v>
      </c>
      <c r="B2347">
        <f t="shared" si="16"/>
        <v>2066</v>
      </c>
      <c r="C2347" s="70">
        <f t="shared" si="1"/>
        <v>2066.0833333332052</v>
      </c>
      <c r="D2347" s="149">
        <f t="shared" si="383"/>
        <v>60722</v>
      </c>
      <c r="N2347" s="157">
        <f>(1+'Parameters &amp; Main Results'!$B$25)^(1/12)-1</f>
        <v>4.0741237836483535E-3</v>
      </c>
      <c r="O2347" s="157">
        <f>(1+'Parameters &amp; Main Results'!$B$27)^(1/12)-1</f>
        <v>1.2414877164492744E-3</v>
      </c>
      <c r="P2347" s="157">
        <f>(1+'Parameters &amp; Main Results'!$B$29)^(1/12)-1</f>
        <v>8.295381143461622E-4</v>
      </c>
      <c r="Q2347" s="158">
        <f>(1+'Parameters &amp; Main Results'!$B$31)^(1/12)-1</f>
        <v>4.0741237836483535E-3</v>
      </c>
      <c r="R2347" s="158">
        <f>(1+'Parameters &amp; Main Results'!$B$33)^(1/12)-1</f>
        <v>0</v>
      </c>
      <c r="S2347" s="158">
        <f>(1+'Parameters &amp; Main Results'!$B$35)^(1/12)-1</f>
        <v>0</v>
      </c>
      <c r="T2347" s="158">
        <f>(1+'Parameters &amp; Main Results'!$B$37)^(1/12)-1</f>
        <v>8.295381143461622E-4</v>
      </c>
      <c r="U2347" s="240">
        <v>0</v>
      </c>
      <c r="V2347" s="240">
        <v>0</v>
      </c>
      <c r="W2347" s="255">
        <f t="shared" ca="1" si="2000"/>
        <v>0</v>
      </c>
      <c r="X2347" s="223">
        <f>MMULT(N2347:T2347,'Parameters &amp; Main Results'!$B$12:$B$18)-'Parameters &amp; Main Results'!$B$22/12+MMULT(U2347:V2347,'Parameters &amp; Main Results'!$B$20:$B$21)</f>
        <v>3.3037006200767609E-3</v>
      </c>
      <c r="Y2347" s="223">
        <f>MMULT(N2347:T2347,'Parameters &amp; Main Results'!$C$12:$C$18)-'Parameters &amp; Main Results'!$C$22/12+MMULT(U2347:V2347,'Parameters &amp; Main Results'!$C$20:$C$21)</f>
        <v>3.7491935102617786E-3</v>
      </c>
      <c r="Z2347" s="17">
        <f t="shared" ca="1" si="2001"/>
        <v>1</v>
      </c>
      <c r="AE2347" s="252">
        <f t="shared" ca="1" si="1997"/>
        <v>0</v>
      </c>
      <c r="AF2347" s="253" t="e">
        <f t="shared" ca="1" si="1998"/>
        <v>#DIV/0!</v>
      </c>
      <c r="AG2347" s="258" t="e">
        <f t="shared" ca="1" si="1999"/>
        <v>#DIV/0!</v>
      </c>
      <c r="AH2347" s="227" t="e">
        <f ca="1">IF(SUM(AG2347:OFFSET(AG2347,(-HoldAggressiveTime-1),0,,))=0,"Defensive","Aggressive")</f>
        <v>#DIV/0!</v>
      </c>
    </row>
    <row r="2348" spans="1:34" ht="13" x14ac:dyDescent="0.15">
      <c r="A2348">
        <f t="shared" si="15"/>
        <v>3</v>
      </c>
      <c r="B2348">
        <f t="shared" si="16"/>
        <v>2066</v>
      </c>
      <c r="C2348" s="70">
        <f t="shared" si="1"/>
        <v>2066.1666666665387</v>
      </c>
      <c r="D2348" s="149">
        <f t="shared" si="383"/>
        <v>60752</v>
      </c>
      <c r="N2348" s="157">
        <f>(1+'Parameters &amp; Main Results'!$B$25)^(1/12)-1</f>
        <v>4.0741237836483535E-3</v>
      </c>
      <c r="O2348" s="157">
        <f>(1+'Parameters &amp; Main Results'!$B$27)^(1/12)-1</f>
        <v>1.2414877164492744E-3</v>
      </c>
      <c r="P2348" s="157">
        <f>(1+'Parameters &amp; Main Results'!$B$29)^(1/12)-1</f>
        <v>8.295381143461622E-4</v>
      </c>
      <c r="Q2348" s="158">
        <f>(1+'Parameters &amp; Main Results'!$B$31)^(1/12)-1</f>
        <v>4.0741237836483535E-3</v>
      </c>
      <c r="R2348" s="158">
        <f>(1+'Parameters &amp; Main Results'!$B$33)^(1/12)-1</f>
        <v>0</v>
      </c>
      <c r="S2348" s="158">
        <f>(1+'Parameters &amp; Main Results'!$B$35)^(1/12)-1</f>
        <v>0</v>
      </c>
      <c r="T2348" s="158">
        <f>(1+'Parameters &amp; Main Results'!$B$37)^(1/12)-1</f>
        <v>8.295381143461622E-4</v>
      </c>
      <c r="U2348" s="240">
        <v>0</v>
      </c>
      <c r="V2348" s="240">
        <v>0</v>
      </c>
      <c r="W2348" s="255">
        <f t="shared" ca="1" si="2000"/>
        <v>0</v>
      </c>
      <c r="X2348" s="223">
        <f>MMULT(N2348:T2348,'Parameters &amp; Main Results'!$B$12:$B$18)-'Parameters &amp; Main Results'!$B$22/12+MMULT(U2348:V2348,'Parameters &amp; Main Results'!$B$20:$B$21)</f>
        <v>3.3037006200767609E-3</v>
      </c>
      <c r="Y2348" s="223">
        <f>MMULT(N2348:T2348,'Parameters &amp; Main Results'!$C$12:$C$18)-'Parameters &amp; Main Results'!$C$22/12+MMULT(U2348:V2348,'Parameters &amp; Main Results'!$C$20:$C$21)</f>
        <v>3.7491935102617786E-3</v>
      </c>
      <c r="Z2348" s="17">
        <f t="shared" ca="1" si="2001"/>
        <v>1</v>
      </c>
      <c r="AE2348" s="252">
        <f t="shared" ca="1" si="1997"/>
        <v>0</v>
      </c>
      <c r="AF2348" s="253" t="e">
        <f t="shared" ca="1" si="1998"/>
        <v>#DIV/0!</v>
      </c>
      <c r="AG2348" s="258" t="e">
        <f t="shared" ca="1" si="1999"/>
        <v>#DIV/0!</v>
      </c>
      <c r="AH2348" s="227" t="e">
        <f ca="1">IF(SUM(AG2348:OFFSET(AG2348,(-HoldAggressiveTime-1),0,,))=0,"Defensive","Aggressive")</f>
        <v>#DIV/0!</v>
      </c>
    </row>
    <row r="2349" spans="1:34" ht="13" x14ac:dyDescent="0.15">
      <c r="A2349">
        <f t="shared" si="15"/>
        <v>4</v>
      </c>
      <c r="B2349">
        <f t="shared" si="16"/>
        <v>2066</v>
      </c>
      <c r="C2349" s="70">
        <f t="shared" si="1"/>
        <v>2066.2499999998722</v>
      </c>
      <c r="D2349" s="149">
        <f t="shared" si="383"/>
        <v>60783</v>
      </c>
      <c r="N2349" s="157">
        <f>(1+'Parameters &amp; Main Results'!$B$25)^(1/12)-1</f>
        <v>4.0741237836483535E-3</v>
      </c>
      <c r="O2349" s="157">
        <f>(1+'Parameters &amp; Main Results'!$B$27)^(1/12)-1</f>
        <v>1.2414877164492744E-3</v>
      </c>
      <c r="P2349" s="157">
        <f>(1+'Parameters &amp; Main Results'!$B$29)^(1/12)-1</f>
        <v>8.295381143461622E-4</v>
      </c>
      <c r="Q2349" s="158">
        <f>(1+'Parameters &amp; Main Results'!$B$31)^(1/12)-1</f>
        <v>4.0741237836483535E-3</v>
      </c>
      <c r="R2349" s="158">
        <f>(1+'Parameters &amp; Main Results'!$B$33)^(1/12)-1</f>
        <v>0</v>
      </c>
      <c r="S2349" s="158">
        <f>(1+'Parameters &amp; Main Results'!$B$35)^(1/12)-1</f>
        <v>0</v>
      </c>
      <c r="T2349" s="158">
        <f>(1+'Parameters &amp; Main Results'!$B$37)^(1/12)-1</f>
        <v>8.295381143461622E-4</v>
      </c>
      <c r="U2349" s="240">
        <v>0</v>
      </c>
      <c r="V2349" s="240">
        <v>0</v>
      </c>
      <c r="W2349" s="255">
        <f t="shared" ca="1" si="2000"/>
        <v>0</v>
      </c>
      <c r="X2349" s="223">
        <f>MMULT(N2349:T2349,'Parameters &amp; Main Results'!$B$12:$B$18)-'Parameters &amp; Main Results'!$B$22/12+MMULT(U2349:V2349,'Parameters &amp; Main Results'!$B$20:$B$21)</f>
        <v>3.3037006200767609E-3</v>
      </c>
      <c r="Y2349" s="223">
        <f>MMULT(N2349:T2349,'Parameters &amp; Main Results'!$C$12:$C$18)-'Parameters &amp; Main Results'!$C$22/12+MMULT(U2349:V2349,'Parameters &amp; Main Results'!$C$20:$C$21)</f>
        <v>3.7491935102617786E-3</v>
      </c>
      <c r="Z2349" s="17">
        <f t="shared" ca="1" si="2001"/>
        <v>1</v>
      </c>
      <c r="AE2349" s="252">
        <f t="shared" ca="1" si="1997"/>
        <v>0</v>
      </c>
      <c r="AF2349" s="253" t="e">
        <f t="shared" ca="1" si="1998"/>
        <v>#DIV/0!</v>
      </c>
      <c r="AG2349" s="258" t="e">
        <f t="shared" ca="1" si="1999"/>
        <v>#DIV/0!</v>
      </c>
      <c r="AH2349" s="227" t="e">
        <f ca="1">IF(SUM(AG2349:OFFSET(AG2349,(-HoldAggressiveTime-1),0,,))=0,"Defensive","Aggressive")</f>
        <v>#DIV/0!</v>
      </c>
    </row>
    <row r="2350" spans="1:34" ht="13" x14ac:dyDescent="0.15">
      <c r="A2350">
        <f t="shared" si="15"/>
        <v>5</v>
      </c>
      <c r="B2350">
        <f t="shared" si="16"/>
        <v>2066</v>
      </c>
      <c r="C2350" s="70">
        <f t="shared" si="1"/>
        <v>2066.3333333332057</v>
      </c>
      <c r="D2350" s="149">
        <f t="shared" si="383"/>
        <v>60813</v>
      </c>
      <c r="N2350" s="157">
        <f>(1+'Parameters &amp; Main Results'!$B$25)^(1/12)-1</f>
        <v>4.0741237836483535E-3</v>
      </c>
      <c r="O2350" s="157">
        <f>(1+'Parameters &amp; Main Results'!$B$27)^(1/12)-1</f>
        <v>1.2414877164492744E-3</v>
      </c>
      <c r="P2350" s="157">
        <f>(1+'Parameters &amp; Main Results'!$B$29)^(1/12)-1</f>
        <v>8.295381143461622E-4</v>
      </c>
      <c r="Q2350" s="158">
        <f>(1+'Parameters &amp; Main Results'!$B$31)^(1/12)-1</f>
        <v>4.0741237836483535E-3</v>
      </c>
      <c r="R2350" s="158">
        <f>(1+'Parameters &amp; Main Results'!$B$33)^(1/12)-1</f>
        <v>0</v>
      </c>
      <c r="S2350" s="158">
        <f>(1+'Parameters &amp; Main Results'!$B$35)^(1/12)-1</f>
        <v>0</v>
      </c>
      <c r="T2350" s="158">
        <f>(1+'Parameters &amp; Main Results'!$B$37)^(1/12)-1</f>
        <v>8.295381143461622E-4</v>
      </c>
      <c r="U2350" s="240">
        <v>0</v>
      </c>
      <c r="V2350" s="240">
        <v>0</v>
      </c>
      <c r="W2350" s="255">
        <f t="shared" ca="1" si="2000"/>
        <v>0</v>
      </c>
      <c r="X2350" s="223">
        <f>MMULT(N2350:T2350,'Parameters &amp; Main Results'!$B$12:$B$18)-'Parameters &amp; Main Results'!$B$22/12+MMULT(U2350:V2350,'Parameters &amp; Main Results'!$B$20:$B$21)</f>
        <v>3.3037006200767609E-3</v>
      </c>
      <c r="Y2350" s="223">
        <f>MMULT(N2350:T2350,'Parameters &amp; Main Results'!$C$12:$C$18)-'Parameters &amp; Main Results'!$C$22/12+MMULT(U2350:V2350,'Parameters &amp; Main Results'!$C$20:$C$21)</f>
        <v>3.7491935102617786E-3</v>
      </c>
      <c r="Z2350" s="17">
        <f t="shared" ca="1" si="2001"/>
        <v>1</v>
      </c>
      <c r="AE2350" s="252">
        <f t="shared" ca="1" si="1997"/>
        <v>0</v>
      </c>
      <c r="AF2350" s="253" t="e">
        <f t="shared" ca="1" si="1998"/>
        <v>#DIV/0!</v>
      </c>
      <c r="AG2350" s="258" t="e">
        <f t="shared" ca="1" si="1999"/>
        <v>#DIV/0!</v>
      </c>
      <c r="AH2350" s="227" t="e">
        <f ca="1">IF(SUM(AG2350:OFFSET(AG2350,(-HoldAggressiveTime-1),0,,))=0,"Defensive","Aggressive")</f>
        <v>#DIV/0!</v>
      </c>
    </row>
    <row r="2351" spans="1:34" ht="13" x14ac:dyDescent="0.15">
      <c r="A2351">
        <f t="shared" si="15"/>
        <v>6</v>
      </c>
      <c r="B2351">
        <f t="shared" si="16"/>
        <v>2066</v>
      </c>
      <c r="C2351" s="70">
        <f t="shared" si="1"/>
        <v>2066.4166666665392</v>
      </c>
      <c r="D2351" s="149">
        <f t="shared" si="383"/>
        <v>60844</v>
      </c>
      <c r="N2351" s="157">
        <f>(1+'Parameters &amp; Main Results'!$B$25)^(1/12)-1</f>
        <v>4.0741237836483535E-3</v>
      </c>
      <c r="O2351" s="157">
        <f>(1+'Parameters &amp; Main Results'!$B$27)^(1/12)-1</f>
        <v>1.2414877164492744E-3</v>
      </c>
      <c r="P2351" s="157">
        <f>(1+'Parameters &amp; Main Results'!$B$29)^(1/12)-1</f>
        <v>8.295381143461622E-4</v>
      </c>
      <c r="Q2351" s="158">
        <f>(1+'Parameters &amp; Main Results'!$B$31)^(1/12)-1</f>
        <v>4.0741237836483535E-3</v>
      </c>
      <c r="R2351" s="158">
        <f>(1+'Parameters &amp; Main Results'!$B$33)^(1/12)-1</f>
        <v>0</v>
      </c>
      <c r="S2351" s="158">
        <f>(1+'Parameters &amp; Main Results'!$B$35)^(1/12)-1</f>
        <v>0</v>
      </c>
      <c r="T2351" s="158">
        <f>(1+'Parameters &amp; Main Results'!$B$37)^(1/12)-1</f>
        <v>8.295381143461622E-4</v>
      </c>
      <c r="U2351" s="240">
        <v>0</v>
      </c>
      <c r="V2351" s="240">
        <v>0</v>
      </c>
      <c r="W2351" s="255">
        <f t="shared" ca="1" si="2000"/>
        <v>0</v>
      </c>
      <c r="X2351" s="223">
        <f>MMULT(N2351:T2351,'Parameters &amp; Main Results'!$B$12:$B$18)-'Parameters &amp; Main Results'!$B$22/12+MMULT(U2351:V2351,'Parameters &amp; Main Results'!$B$20:$B$21)</f>
        <v>3.3037006200767609E-3</v>
      </c>
      <c r="Y2351" s="223">
        <f>MMULT(N2351:T2351,'Parameters &amp; Main Results'!$C$12:$C$18)-'Parameters &amp; Main Results'!$C$22/12+MMULT(U2351:V2351,'Parameters &amp; Main Results'!$C$20:$C$21)</f>
        <v>3.7491935102617786E-3</v>
      </c>
      <c r="Z2351" s="17">
        <f t="shared" ca="1" si="2001"/>
        <v>1</v>
      </c>
      <c r="AE2351" s="252">
        <f t="shared" ca="1" si="1997"/>
        <v>0</v>
      </c>
      <c r="AF2351" s="253" t="e">
        <f t="shared" ca="1" si="1998"/>
        <v>#DIV/0!</v>
      </c>
      <c r="AG2351" s="258" t="e">
        <f t="shared" ca="1" si="1999"/>
        <v>#DIV/0!</v>
      </c>
      <c r="AH2351" s="227" t="e">
        <f ca="1">IF(SUM(AG2351:OFFSET(AG2351,(-HoldAggressiveTime-1),0,,))=0,"Defensive","Aggressive")</f>
        <v>#DIV/0!</v>
      </c>
    </row>
    <row r="2352" spans="1:34" ht="13" x14ac:dyDescent="0.15">
      <c r="A2352">
        <f t="shared" si="15"/>
        <v>7</v>
      </c>
      <c r="B2352">
        <f t="shared" si="16"/>
        <v>2066</v>
      </c>
      <c r="C2352" s="70">
        <f t="shared" si="1"/>
        <v>2066.4999999998727</v>
      </c>
      <c r="D2352" s="149">
        <f t="shared" si="383"/>
        <v>60875</v>
      </c>
      <c r="N2352" s="157">
        <f>(1+'Parameters &amp; Main Results'!$B$25)^(1/12)-1</f>
        <v>4.0741237836483535E-3</v>
      </c>
      <c r="O2352" s="157">
        <f>(1+'Parameters &amp; Main Results'!$B$27)^(1/12)-1</f>
        <v>1.2414877164492744E-3</v>
      </c>
      <c r="P2352" s="157">
        <f>(1+'Parameters &amp; Main Results'!$B$29)^(1/12)-1</f>
        <v>8.295381143461622E-4</v>
      </c>
      <c r="Q2352" s="158">
        <f>(1+'Parameters &amp; Main Results'!$B$31)^(1/12)-1</f>
        <v>4.0741237836483535E-3</v>
      </c>
      <c r="R2352" s="158">
        <f>(1+'Parameters &amp; Main Results'!$B$33)^(1/12)-1</f>
        <v>0</v>
      </c>
      <c r="S2352" s="158">
        <f>(1+'Parameters &amp; Main Results'!$B$35)^(1/12)-1</f>
        <v>0</v>
      </c>
      <c r="T2352" s="158">
        <f>(1+'Parameters &amp; Main Results'!$B$37)^(1/12)-1</f>
        <v>8.295381143461622E-4</v>
      </c>
      <c r="U2352" s="240">
        <v>0</v>
      </c>
      <c r="V2352" s="240">
        <v>0</v>
      </c>
      <c r="W2352" s="255">
        <f t="shared" ca="1" si="2000"/>
        <v>0</v>
      </c>
      <c r="X2352" s="223">
        <f>MMULT(N2352:T2352,'Parameters &amp; Main Results'!$B$12:$B$18)-'Parameters &amp; Main Results'!$B$22/12+MMULT(U2352:V2352,'Parameters &amp; Main Results'!$B$20:$B$21)</f>
        <v>3.3037006200767609E-3</v>
      </c>
      <c r="Y2352" s="223">
        <f>MMULT(N2352:T2352,'Parameters &amp; Main Results'!$C$12:$C$18)-'Parameters &amp; Main Results'!$C$22/12+MMULT(U2352:V2352,'Parameters &amp; Main Results'!$C$20:$C$21)</f>
        <v>3.7491935102617786E-3</v>
      </c>
      <c r="Z2352" s="17">
        <f t="shared" ca="1" si="2001"/>
        <v>1</v>
      </c>
      <c r="AE2352" s="252">
        <f t="shared" ca="1" si="1997"/>
        <v>0</v>
      </c>
      <c r="AF2352" s="253" t="e">
        <f t="shared" ca="1" si="1998"/>
        <v>#DIV/0!</v>
      </c>
      <c r="AG2352" s="258" t="e">
        <f t="shared" ca="1" si="1999"/>
        <v>#DIV/0!</v>
      </c>
      <c r="AH2352" s="227" t="e">
        <f ca="1">IF(SUM(AG2352:OFFSET(AG2352,(-HoldAggressiveTime-1),0,,))=0,"Defensive","Aggressive")</f>
        <v>#DIV/0!</v>
      </c>
    </row>
    <row r="2353" spans="1:34" ht="13" x14ac:dyDescent="0.15">
      <c r="A2353">
        <f t="shared" si="15"/>
        <v>8</v>
      </c>
      <c r="B2353">
        <f t="shared" si="16"/>
        <v>2066</v>
      </c>
      <c r="C2353" s="70">
        <f t="shared" si="1"/>
        <v>2066.5833333332062</v>
      </c>
      <c r="D2353" s="149">
        <f t="shared" si="383"/>
        <v>60905</v>
      </c>
      <c r="N2353" s="157">
        <f>(1+'Parameters &amp; Main Results'!$B$25)^(1/12)-1</f>
        <v>4.0741237836483535E-3</v>
      </c>
      <c r="O2353" s="157">
        <f>(1+'Parameters &amp; Main Results'!$B$27)^(1/12)-1</f>
        <v>1.2414877164492744E-3</v>
      </c>
      <c r="P2353" s="157">
        <f>(1+'Parameters &amp; Main Results'!$B$29)^(1/12)-1</f>
        <v>8.295381143461622E-4</v>
      </c>
      <c r="Q2353" s="158">
        <f>(1+'Parameters &amp; Main Results'!$B$31)^(1/12)-1</f>
        <v>4.0741237836483535E-3</v>
      </c>
      <c r="R2353" s="158">
        <f>(1+'Parameters &amp; Main Results'!$B$33)^(1/12)-1</f>
        <v>0</v>
      </c>
      <c r="S2353" s="158">
        <f>(1+'Parameters &amp; Main Results'!$B$35)^(1/12)-1</f>
        <v>0</v>
      </c>
      <c r="T2353" s="158">
        <f>(1+'Parameters &amp; Main Results'!$B$37)^(1/12)-1</f>
        <v>8.295381143461622E-4</v>
      </c>
      <c r="U2353" s="240">
        <v>0</v>
      </c>
      <c r="V2353" s="240">
        <v>0</v>
      </c>
      <c r="W2353" s="255">
        <f t="shared" ca="1" si="2000"/>
        <v>0</v>
      </c>
      <c r="X2353" s="223">
        <f>MMULT(N2353:T2353,'Parameters &amp; Main Results'!$B$12:$B$18)-'Parameters &amp; Main Results'!$B$22/12+MMULT(U2353:V2353,'Parameters &amp; Main Results'!$B$20:$B$21)</f>
        <v>3.3037006200767609E-3</v>
      </c>
      <c r="Y2353" s="223">
        <f>MMULT(N2353:T2353,'Parameters &amp; Main Results'!$C$12:$C$18)-'Parameters &amp; Main Results'!$C$22/12+MMULT(U2353:V2353,'Parameters &amp; Main Results'!$C$20:$C$21)</f>
        <v>3.7491935102617786E-3</v>
      </c>
      <c r="Z2353" s="17">
        <f t="shared" ca="1" si="2001"/>
        <v>1</v>
      </c>
      <c r="AE2353" s="252">
        <f t="shared" ca="1" si="1997"/>
        <v>0</v>
      </c>
      <c r="AF2353" s="253" t="e">
        <f t="shared" ca="1" si="1998"/>
        <v>#DIV/0!</v>
      </c>
      <c r="AG2353" s="258" t="e">
        <f t="shared" ca="1" si="1999"/>
        <v>#DIV/0!</v>
      </c>
      <c r="AH2353" s="227" t="e">
        <f ca="1">IF(SUM(AG2353:OFFSET(AG2353,(-HoldAggressiveTime-1),0,,))=0,"Defensive","Aggressive")</f>
        <v>#DIV/0!</v>
      </c>
    </row>
    <row r="2354" spans="1:34" ht="13" x14ac:dyDescent="0.15">
      <c r="A2354">
        <f t="shared" si="15"/>
        <v>9</v>
      </c>
      <c r="B2354">
        <f t="shared" si="16"/>
        <v>2066</v>
      </c>
      <c r="C2354" s="70">
        <f t="shared" si="1"/>
        <v>2066.6666666665396</v>
      </c>
      <c r="D2354" s="149">
        <f t="shared" si="383"/>
        <v>60936</v>
      </c>
      <c r="N2354" s="157">
        <f>(1+'Parameters &amp; Main Results'!$B$25)^(1/12)-1</f>
        <v>4.0741237836483535E-3</v>
      </c>
      <c r="O2354" s="157">
        <f>(1+'Parameters &amp; Main Results'!$B$27)^(1/12)-1</f>
        <v>1.2414877164492744E-3</v>
      </c>
      <c r="P2354" s="157">
        <f>(1+'Parameters &amp; Main Results'!$B$29)^(1/12)-1</f>
        <v>8.295381143461622E-4</v>
      </c>
      <c r="Q2354" s="158">
        <f>(1+'Parameters &amp; Main Results'!$B$31)^(1/12)-1</f>
        <v>4.0741237836483535E-3</v>
      </c>
      <c r="R2354" s="158">
        <f>(1+'Parameters &amp; Main Results'!$B$33)^(1/12)-1</f>
        <v>0</v>
      </c>
      <c r="S2354" s="158">
        <f>(1+'Parameters &amp; Main Results'!$B$35)^(1/12)-1</f>
        <v>0</v>
      </c>
      <c r="T2354" s="158">
        <f>(1+'Parameters &amp; Main Results'!$B$37)^(1/12)-1</f>
        <v>8.295381143461622E-4</v>
      </c>
      <c r="U2354" s="240">
        <v>0</v>
      </c>
      <c r="V2354" s="240">
        <v>0</v>
      </c>
      <c r="W2354" s="255">
        <f t="shared" ca="1" si="2000"/>
        <v>0</v>
      </c>
      <c r="X2354" s="223">
        <f>MMULT(N2354:T2354,'Parameters &amp; Main Results'!$B$12:$B$18)-'Parameters &amp; Main Results'!$B$22/12+MMULT(U2354:V2354,'Parameters &amp; Main Results'!$B$20:$B$21)</f>
        <v>3.3037006200767609E-3</v>
      </c>
      <c r="Y2354" s="223">
        <f>MMULT(N2354:T2354,'Parameters &amp; Main Results'!$C$12:$C$18)-'Parameters &amp; Main Results'!$C$22/12+MMULT(U2354:V2354,'Parameters &amp; Main Results'!$C$20:$C$21)</f>
        <v>3.7491935102617786E-3</v>
      </c>
      <c r="Z2354" s="17">
        <f t="shared" ca="1" si="2001"/>
        <v>1</v>
      </c>
      <c r="AE2354" s="252">
        <f t="shared" ca="1" si="1997"/>
        <v>0</v>
      </c>
      <c r="AF2354" s="253" t="e">
        <f t="shared" ca="1" si="1998"/>
        <v>#DIV/0!</v>
      </c>
      <c r="AG2354" s="258" t="e">
        <f t="shared" ca="1" si="1999"/>
        <v>#DIV/0!</v>
      </c>
      <c r="AH2354" s="227" t="e">
        <f ca="1">IF(SUM(AG2354:OFFSET(AG2354,(-HoldAggressiveTime-1),0,,))=0,"Defensive","Aggressive")</f>
        <v>#DIV/0!</v>
      </c>
    </row>
    <row r="2355" spans="1:34" ht="13" x14ac:dyDescent="0.15">
      <c r="A2355">
        <f t="shared" si="15"/>
        <v>10</v>
      </c>
      <c r="B2355">
        <f t="shared" si="16"/>
        <v>2066</v>
      </c>
      <c r="C2355" s="70">
        <f t="shared" si="1"/>
        <v>2066.7499999998731</v>
      </c>
      <c r="D2355" s="149">
        <f t="shared" si="383"/>
        <v>60966</v>
      </c>
      <c r="N2355" s="157">
        <f>(1+'Parameters &amp; Main Results'!$B$25)^(1/12)-1</f>
        <v>4.0741237836483535E-3</v>
      </c>
      <c r="O2355" s="157">
        <f>(1+'Parameters &amp; Main Results'!$B$27)^(1/12)-1</f>
        <v>1.2414877164492744E-3</v>
      </c>
      <c r="P2355" s="157">
        <f>(1+'Parameters &amp; Main Results'!$B$29)^(1/12)-1</f>
        <v>8.295381143461622E-4</v>
      </c>
      <c r="Q2355" s="158">
        <f>(1+'Parameters &amp; Main Results'!$B$31)^(1/12)-1</f>
        <v>4.0741237836483535E-3</v>
      </c>
      <c r="R2355" s="158">
        <f>(1+'Parameters &amp; Main Results'!$B$33)^(1/12)-1</f>
        <v>0</v>
      </c>
      <c r="S2355" s="158">
        <f>(1+'Parameters &amp; Main Results'!$B$35)^(1/12)-1</f>
        <v>0</v>
      </c>
      <c r="T2355" s="158">
        <f>(1+'Parameters &amp; Main Results'!$B$37)^(1/12)-1</f>
        <v>8.295381143461622E-4</v>
      </c>
      <c r="U2355" s="240">
        <v>0</v>
      </c>
      <c r="V2355" s="240">
        <v>0</v>
      </c>
      <c r="W2355" s="255">
        <f t="shared" ca="1" si="2000"/>
        <v>0</v>
      </c>
      <c r="X2355" s="223">
        <f>MMULT(N2355:T2355,'Parameters &amp; Main Results'!$B$12:$B$18)-'Parameters &amp; Main Results'!$B$22/12+MMULT(U2355:V2355,'Parameters &amp; Main Results'!$B$20:$B$21)</f>
        <v>3.3037006200767609E-3</v>
      </c>
      <c r="Y2355" s="223">
        <f>MMULT(N2355:T2355,'Parameters &amp; Main Results'!$C$12:$C$18)-'Parameters &amp; Main Results'!$C$22/12+MMULT(U2355:V2355,'Parameters &amp; Main Results'!$C$20:$C$21)</f>
        <v>3.7491935102617786E-3</v>
      </c>
      <c r="Z2355" s="17">
        <f t="shared" ca="1" si="2001"/>
        <v>1</v>
      </c>
      <c r="AE2355" s="252">
        <f t="shared" ca="1" si="1997"/>
        <v>0</v>
      </c>
      <c r="AF2355" s="253" t="e">
        <f t="shared" ca="1" si="1998"/>
        <v>#DIV/0!</v>
      </c>
      <c r="AG2355" s="258" t="e">
        <f t="shared" ca="1" si="1999"/>
        <v>#DIV/0!</v>
      </c>
      <c r="AH2355" s="227" t="e">
        <f ca="1">IF(SUM(AG2355:OFFSET(AG2355,(-HoldAggressiveTime-1),0,,))=0,"Defensive","Aggressive")</f>
        <v>#DIV/0!</v>
      </c>
    </row>
    <row r="2356" spans="1:34" ht="13" x14ac:dyDescent="0.15">
      <c r="A2356">
        <f t="shared" si="15"/>
        <v>11</v>
      </c>
      <c r="B2356">
        <f t="shared" si="16"/>
        <v>2066</v>
      </c>
      <c r="C2356" s="70">
        <f t="shared" si="1"/>
        <v>2066.8333333332066</v>
      </c>
      <c r="D2356" s="149">
        <f t="shared" si="383"/>
        <v>60997</v>
      </c>
      <c r="N2356" s="157">
        <f>(1+'Parameters &amp; Main Results'!$B$25)^(1/12)-1</f>
        <v>4.0741237836483535E-3</v>
      </c>
      <c r="O2356" s="157">
        <f>(1+'Parameters &amp; Main Results'!$B$27)^(1/12)-1</f>
        <v>1.2414877164492744E-3</v>
      </c>
      <c r="P2356" s="157">
        <f>(1+'Parameters &amp; Main Results'!$B$29)^(1/12)-1</f>
        <v>8.295381143461622E-4</v>
      </c>
      <c r="Q2356" s="158">
        <f>(1+'Parameters &amp; Main Results'!$B$31)^(1/12)-1</f>
        <v>4.0741237836483535E-3</v>
      </c>
      <c r="R2356" s="158">
        <f>(1+'Parameters &amp; Main Results'!$B$33)^(1/12)-1</f>
        <v>0</v>
      </c>
      <c r="S2356" s="158">
        <f>(1+'Parameters &amp; Main Results'!$B$35)^(1/12)-1</f>
        <v>0</v>
      </c>
      <c r="T2356" s="158">
        <f>(1+'Parameters &amp; Main Results'!$B$37)^(1/12)-1</f>
        <v>8.295381143461622E-4</v>
      </c>
      <c r="U2356" s="240">
        <v>0</v>
      </c>
      <c r="V2356" s="240">
        <v>0</v>
      </c>
      <c r="W2356" s="255">
        <f t="shared" ca="1" si="2000"/>
        <v>0</v>
      </c>
      <c r="X2356" s="223">
        <f>MMULT(N2356:T2356,'Parameters &amp; Main Results'!$B$12:$B$18)-'Parameters &amp; Main Results'!$B$22/12+MMULT(U2356:V2356,'Parameters &amp; Main Results'!$B$20:$B$21)</f>
        <v>3.3037006200767609E-3</v>
      </c>
      <c r="Y2356" s="223">
        <f>MMULT(N2356:T2356,'Parameters &amp; Main Results'!$C$12:$C$18)-'Parameters &amp; Main Results'!$C$22/12+MMULT(U2356:V2356,'Parameters &amp; Main Results'!$C$20:$C$21)</f>
        <v>3.7491935102617786E-3</v>
      </c>
      <c r="Z2356" s="17">
        <f t="shared" ca="1" si="2001"/>
        <v>1</v>
      </c>
      <c r="AE2356" s="252">
        <f t="shared" ca="1" si="1997"/>
        <v>0</v>
      </c>
      <c r="AF2356" s="253" t="e">
        <f t="shared" ca="1" si="1998"/>
        <v>#DIV/0!</v>
      </c>
      <c r="AG2356" s="258" t="e">
        <f t="shared" ca="1" si="1999"/>
        <v>#DIV/0!</v>
      </c>
      <c r="AH2356" s="227" t="e">
        <f ca="1">IF(SUM(AG2356:OFFSET(AG2356,(-HoldAggressiveTime-1),0,,))=0,"Defensive","Aggressive")</f>
        <v>#DIV/0!</v>
      </c>
    </row>
    <row r="2357" spans="1:34" ht="13" x14ac:dyDescent="0.15">
      <c r="A2357">
        <f t="shared" si="15"/>
        <v>12</v>
      </c>
      <c r="B2357">
        <f t="shared" si="16"/>
        <v>2066</v>
      </c>
      <c r="C2357" s="70">
        <f t="shared" si="1"/>
        <v>2066.9166666665401</v>
      </c>
      <c r="D2357" s="149">
        <f t="shared" si="383"/>
        <v>61028</v>
      </c>
      <c r="N2357" s="157">
        <f>(1+'Parameters &amp; Main Results'!$B$25)^(1/12)-1</f>
        <v>4.0741237836483535E-3</v>
      </c>
      <c r="O2357" s="157">
        <f>(1+'Parameters &amp; Main Results'!$B$27)^(1/12)-1</f>
        <v>1.2414877164492744E-3</v>
      </c>
      <c r="P2357" s="157">
        <f>(1+'Parameters &amp; Main Results'!$B$29)^(1/12)-1</f>
        <v>8.295381143461622E-4</v>
      </c>
      <c r="Q2357" s="158">
        <f>(1+'Parameters &amp; Main Results'!$B$31)^(1/12)-1</f>
        <v>4.0741237836483535E-3</v>
      </c>
      <c r="R2357" s="158">
        <f>(1+'Parameters &amp; Main Results'!$B$33)^(1/12)-1</f>
        <v>0</v>
      </c>
      <c r="S2357" s="158">
        <f>(1+'Parameters &amp; Main Results'!$B$35)^(1/12)-1</f>
        <v>0</v>
      </c>
      <c r="T2357" s="158">
        <f>(1+'Parameters &amp; Main Results'!$B$37)^(1/12)-1</f>
        <v>8.295381143461622E-4</v>
      </c>
      <c r="U2357" s="240">
        <v>0</v>
      </c>
      <c r="V2357" s="240">
        <v>0</v>
      </c>
      <c r="W2357" s="255">
        <f t="shared" ca="1" si="2000"/>
        <v>0</v>
      </c>
      <c r="X2357" s="223">
        <f>MMULT(N2357:T2357,'Parameters &amp; Main Results'!$B$12:$B$18)-'Parameters &amp; Main Results'!$B$22/12+MMULT(U2357:V2357,'Parameters &amp; Main Results'!$B$20:$B$21)</f>
        <v>3.3037006200767609E-3</v>
      </c>
      <c r="Y2357" s="223">
        <f>MMULT(N2357:T2357,'Parameters &amp; Main Results'!$C$12:$C$18)-'Parameters &amp; Main Results'!$C$22/12+MMULT(U2357:V2357,'Parameters &amp; Main Results'!$C$20:$C$21)</f>
        <v>3.7491935102617786E-3</v>
      </c>
      <c r="Z2357" s="17">
        <f t="shared" ca="1" si="2001"/>
        <v>1</v>
      </c>
      <c r="AE2357" s="252">
        <f t="shared" ca="1" si="1997"/>
        <v>0</v>
      </c>
      <c r="AF2357" s="253" t="e">
        <f t="shared" ca="1" si="1998"/>
        <v>#DIV/0!</v>
      </c>
      <c r="AG2357" s="258" t="e">
        <f t="shared" ca="1" si="1999"/>
        <v>#DIV/0!</v>
      </c>
      <c r="AH2357" s="227" t="e">
        <f ca="1">IF(SUM(AG2357:OFFSET(AG2357,(-HoldAggressiveTime-1),0,,))=0,"Defensive","Aggressive")</f>
        <v>#DIV/0!</v>
      </c>
    </row>
    <row r="2358" spans="1:34" ht="13" x14ac:dyDescent="0.15">
      <c r="A2358">
        <f t="shared" si="15"/>
        <v>1</v>
      </c>
      <c r="B2358">
        <f t="shared" si="16"/>
        <v>2067</v>
      </c>
      <c r="C2358" s="70">
        <f t="shared" si="1"/>
        <v>2066.9999999998736</v>
      </c>
      <c r="D2358" s="149">
        <f t="shared" si="383"/>
        <v>61056</v>
      </c>
      <c r="N2358" s="157">
        <f>(1+'Parameters &amp; Main Results'!$B$25)^(1/12)-1</f>
        <v>4.0741237836483535E-3</v>
      </c>
      <c r="O2358" s="157">
        <f>(1+'Parameters &amp; Main Results'!$B$27)^(1/12)-1</f>
        <v>1.2414877164492744E-3</v>
      </c>
      <c r="P2358" s="157">
        <f>(1+'Parameters &amp; Main Results'!$B$29)^(1/12)-1</f>
        <v>8.295381143461622E-4</v>
      </c>
      <c r="Q2358" s="158">
        <f>(1+'Parameters &amp; Main Results'!$B$31)^(1/12)-1</f>
        <v>4.0741237836483535E-3</v>
      </c>
      <c r="R2358" s="158">
        <f>(1+'Parameters &amp; Main Results'!$B$33)^(1/12)-1</f>
        <v>0</v>
      </c>
      <c r="S2358" s="158">
        <f>(1+'Parameters &amp; Main Results'!$B$35)^(1/12)-1</f>
        <v>0</v>
      </c>
      <c r="T2358" s="158">
        <f>(1+'Parameters &amp; Main Results'!$B$37)^(1/12)-1</f>
        <v>8.295381143461622E-4</v>
      </c>
      <c r="U2358" s="240">
        <v>0</v>
      </c>
      <c r="V2358" s="240">
        <v>0</v>
      </c>
      <c r="W2358" s="255">
        <f t="shared" ca="1" si="2000"/>
        <v>0</v>
      </c>
      <c r="X2358" s="223">
        <f>MMULT(N2358:T2358,'Parameters &amp; Main Results'!$B$12:$B$18)-'Parameters &amp; Main Results'!$B$22/12+MMULT(U2358:V2358,'Parameters &amp; Main Results'!$B$20:$B$21)</f>
        <v>3.3037006200767609E-3</v>
      </c>
      <c r="Y2358" s="223">
        <f>MMULT(N2358:T2358,'Parameters &amp; Main Results'!$C$12:$C$18)-'Parameters &amp; Main Results'!$C$22/12+MMULT(U2358:V2358,'Parameters &amp; Main Results'!$C$20:$C$21)</f>
        <v>3.7491935102617786E-3</v>
      </c>
      <c r="Z2358" s="17">
        <f t="shared" ca="1" si="2001"/>
        <v>1</v>
      </c>
      <c r="AE2358" s="252">
        <f t="shared" ca="1" si="1997"/>
        <v>0</v>
      </c>
      <c r="AF2358" s="253" t="e">
        <f t="shared" ca="1" si="1998"/>
        <v>#DIV/0!</v>
      </c>
      <c r="AG2358" s="258" t="e">
        <f t="shared" ca="1" si="1999"/>
        <v>#DIV/0!</v>
      </c>
      <c r="AH2358" s="227" t="e">
        <f ca="1">IF(SUM(AG2358:OFFSET(AG2358,(-HoldAggressiveTime-1),0,,))=0,"Defensive","Aggressive")</f>
        <v>#DIV/0!</v>
      </c>
    </row>
    <row r="2359" spans="1:34" ht="13" x14ac:dyDescent="0.15">
      <c r="A2359">
        <f t="shared" si="15"/>
        <v>2</v>
      </c>
      <c r="B2359">
        <f t="shared" si="16"/>
        <v>2067</v>
      </c>
      <c r="C2359" s="70">
        <f t="shared" si="1"/>
        <v>2067.0833333332071</v>
      </c>
      <c r="D2359" s="149">
        <f t="shared" si="383"/>
        <v>61087</v>
      </c>
      <c r="N2359" s="157">
        <f>(1+'Parameters &amp; Main Results'!$B$25)^(1/12)-1</f>
        <v>4.0741237836483535E-3</v>
      </c>
      <c r="O2359" s="157">
        <f>(1+'Parameters &amp; Main Results'!$B$27)^(1/12)-1</f>
        <v>1.2414877164492744E-3</v>
      </c>
      <c r="P2359" s="157">
        <f>(1+'Parameters &amp; Main Results'!$B$29)^(1/12)-1</f>
        <v>8.295381143461622E-4</v>
      </c>
      <c r="Q2359" s="158">
        <f>(1+'Parameters &amp; Main Results'!$B$31)^(1/12)-1</f>
        <v>4.0741237836483535E-3</v>
      </c>
      <c r="R2359" s="158">
        <f>(1+'Parameters &amp; Main Results'!$B$33)^(1/12)-1</f>
        <v>0</v>
      </c>
      <c r="S2359" s="158">
        <f>(1+'Parameters &amp; Main Results'!$B$35)^(1/12)-1</f>
        <v>0</v>
      </c>
      <c r="T2359" s="158">
        <f>(1+'Parameters &amp; Main Results'!$B$37)^(1/12)-1</f>
        <v>8.295381143461622E-4</v>
      </c>
      <c r="U2359" s="240">
        <v>0</v>
      </c>
      <c r="V2359" s="240">
        <v>0</v>
      </c>
      <c r="W2359" s="255">
        <f t="shared" ca="1" si="2000"/>
        <v>0</v>
      </c>
      <c r="X2359" s="223">
        <f>MMULT(N2359:T2359,'Parameters &amp; Main Results'!$B$12:$B$18)-'Parameters &amp; Main Results'!$B$22/12+MMULT(U2359:V2359,'Parameters &amp; Main Results'!$B$20:$B$21)</f>
        <v>3.3037006200767609E-3</v>
      </c>
      <c r="Y2359" s="223">
        <f>MMULT(N2359:T2359,'Parameters &amp; Main Results'!$C$12:$C$18)-'Parameters &amp; Main Results'!$C$22/12+MMULT(U2359:V2359,'Parameters &amp; Main Results'!$C$20:$C$21)</f>
        <v>3.7491935102617786E-3</v>
      </c>
      <c r="Z2359" s="17">
        <f t="shared" ca="1" si="2001"/>
        <v>1</v>
      </c>
      <c r="AE2359" s="252">
        <f t="shared" ca="1" si="1997"/>
        <v>0</v>
      </c>
      <c r="AF2359" s="253" t="e">
        <f t="shared" ca="1" si="1998"/>
        <v>#DIV/0!</v>
      </c>
      <c r="AG2359" s="258" t="e">
        <f t="shared" ca="1" si="1999"/>
        <v>#DIV/0!</v>
      </c>
      <c r="AH2359" s="227" t="e">
        <f ca="1">IF(SUM(AG2359:OFFSET(AG2359,(-HoldAggressiveTime-1),0,,))=0,"Defensive","Aggressive")</f>
        <v>#DIV/0!</v>
      </c>
    </row>
    <row r="2360" spans="1:34" ht="13" x14ac:dyDescent="0.15">
      <c r="A2360">
        <f t="shared" si="15"/>
        <v>3</v>
      </c>
      <c r="B2360">
        <f t="shared" si="16"/>
        <v>2067</v>
      </c>
      <c r="C2360" s="70">
        <f t="shared" si="1"/>
        <v>2067.1666666665406</v>
      </c>
      <c r="D2360" s="149">
        <f t="shared" si="383"/>
        <v>61117</v>
      </c>
      <c r="N2360" s="157">
        <f>(1+'Parameters &amp; Main Results'!$B$25)^(1/12)-1</f>
        <v>4.0741237836483535E-3</v>
      </c>
      <c r="O2360" s="157">
        <f>(1+'Parameters &amp; Main Results'!$B$27)^(1/12)-1</f>
        <v>1.2414877164492744E-3</v>
      </c>
      <c r="P2360" s="157">
        <f>(1+'Parameters &amp; Main Results'!$B$29)^(1/12)-1</f>
        <v>8.295381143461622E-4</v>
      </c>
      <c r="Q2360" s="158">
        <f>(1+'Parameters &amp; Main Results'!$B$31)^(1/12)-1</f>
        <v>4.0741237836483535E-3</v>
      </c>
      <c r="R2360" s="158">
        <f>(1+'Parameters &amp; Main Results'!$B$33)^(1/12)-1</f>
        <v>0</v>
      </c>
      <c r="S2360" s="158">
        <f>(1+'Parameters &amp; Main Results'!$B$35)^(1/12)-1</f>
        <v>0</v>
      </c>
      <c r="T2360" s="158">
        <f>(1+'Parameters &amp; Main Results'!$B$37)^(1/12)-1</f>
        <v>8.295381143461622E-4</v>
      </c>
      <c r="U2360" s="240">
        <v>0</v>
      </c>
      <c r="V2360" s="240">
        <v>0</v>
      </c>
      <c r="W2360" s="255">
        <f t="shared" ca="1" si="2000"/>
        <v>0</v>
      </c>
      <c r="X2360" s="223">
        <f>MMULT(N2360:T2360,'Parameters &amp; Main Results'!$B$12:$B$18)-'Parameters &amp; Main Results'!$B$22/12+MMULT(U2360:V2360,'Parameters &amp; Main Results'!$B$20:$B$21)</f>
        <v>3.3037006200767609E-3</v>
      </c>
      <c r="Y2360" s="223">
        <f>MMULT(N2360:T2360,'Parameters &amp; Main Results'!$C$12:$C$18)-'Parameters &amp; Main Results'!$C$22/12+MMULT(U2360:V2360,'Parameters &amp; Main Results'!$C$20:$C$21)</f>
        <v>3.7491935102617786E-3</v>
      </c>
      <c r="Z2360" s="17">
        <f t="shared" ca="1" si="2001"/>
        <v>1</v>
      </c>
      <c r="AE2360" s="252">
        <f t="shared" ca="1" si="1997"/>
        <v>0</v>
      </c>
      <c r="AF2360" s="253" t="e">
        <f t="shared" ca="1" si="1998"/>
        <v>#DIV/0!</v>
      </c>
      <c r="AG2360" s="258" t="e">
        <f t="shared" ca="1" si="1999"/>
        <v>#DIV/0!</v>
      </c>
      <c r="AH2360" s="227" t="e">
        <f ca="1">IF(SUM(AG2360:OFFSET(AG2360,(-HoldAggressiveTime-1),0,,))=0,"Defensive","Aggressive")</f>
        <v>#DIV/0!</v>
      </c>
    </row>
    <row r="2361" spans="1:34" ht="13" x14ac:dyDescent="0.15">
      <c r="A2361">
        <f t="shared" si="15"/>
        <v>4</v>
      </c>
      <c r="B2361">
        <f t="shared" si="16"/>
        <v>2067</v>
      </c>
      <c r="C2361" s="70">
        <f t="shared" si="1"/>
        <v>2067.249999999874</v>
      </c>
      <c r="D2361" s="149">
        <f t="shared" si="383"/>
        <v>61148</v>
      </c>
      <c r="N2361" s="157">
        <f>(1+'Parameters &amp; Main Results'!$B$25)^(1/12)-1</f>
        <v>4.0741237836483535E-3</v>
      </c>
      <c r="O2361" s="157">
        <f>(1+'Parameters &amp; Main Results'!$B$27)^(1/12)-1</f>
        <v>1.2414877164492744E-3</v>
      </c>
      <c r="P2361" s="157">
        <f>(1+'Parameters &amp; Main Results'!$B$29)^(1/12)-1</f>
        <v>8.295381143461622E-4</v>
      </c>
      <c r="Q2361" s="158">
        <f>(1+'Parameters &amp; Main Results'!$B$31)^(1/12)-1</f>
        <v>4.0741237836483535E-3</v>
      </c>
      <c r="R2361" s="158">
        <f>(1+'Parameters &amp; Main Results'!$B$33)^(1/12)-1</f>
        <v>0</v>
      </c>
      <c r="S2361" s="158">
        <f>(1+'Parameters &amp; Main Results'!$B$35)^(1/12)-1</f>
        <v>0</v>
      </c>
      <c r="T2361" s="158">
        <f>(1+'Parameters &amp; Main Results'!$B$37)^(1/12)-1</f>
        <v>8.295381143461622E-4</v>
      </c>
      <c r="U2361" s="240">
        <v>0</v>
      </c>
      <c r="V2361" s="240">
        <v>0</v>
      </c>
      <c r="W2361" s="255">
        <f t="shared" ca="1" si="2000"/>
        <v>0</v>
      </c>
      <c r="X2361" s="223">
        <f>MMULT(N2361:T2361,'Parameters &amp; Main Results'!$B$12:$B$18)-'Parameters &amp; Main Results'!$B$22/12+MMULT(U2361:V2361,'Parameters &amp; Main Results'!$B$20:$B$21)</f>
        <v>3.3037006200767609E-3</v>
      </c>
      <c r="Y2361" s="223">
        <f>MMULT(N2361:T2361,'Parameters &amp; Main Results'!$C$12:$C$18)-'Parameters &amp; Main Results'!$C$22/12+MMULT(U2361:V2361,'Parameters &amp; Main Results'!$C$20:$C$21)</f>
        <v>3.7491935102617786E-3</v>
      </c>
      <c r="Z2361" s="17">
        <f t="shared" ca="1" si="2001"/>
        <v>1</v>
      </c>
      <c r="AE2361" s="252">
        <f t="shared" ca="1" si="1997"/>
        <v>0</v>
      </c>
      <c r="AF2361" s="253" t="e">
        <f t="shared" ca="1" si="1998"/>
        <v>#DIV/0!</v>
      </c>
      <c r="AG2361" s="258" t="e">
        <f t="shared" ca="1" si="1999"/>
        <v>#DIV/0!</v>
      </c>
      <c r="AH2361" s="227" t="e">
        <f ca="1">IF(SUM(AG2361:OFFSET(AG2361,(-HoldAggressiveTime-1),0,,))=0,"Defensive","Aggressive")</f>
        <v>#DIV/0!</v>
      </c>
    </row>
    <row r="2362" spans="1:34" ht="13" x14ac:dyDescent="0.15">
      <c r="A2362">
        <f t="shared" si="15"/>
        <v>5</v>
      </c>
      <c r="B2362">
        <f t="shared" si="16"/>
        <v>2067</v>
      </c>
      <c r="C2362" s="70">
        <f t="shared" si="1"/>
        <v>2067.3333333332075</v>
      </c>
      <c r="D2362" s="149">
        <f t="shared" si="383"/>
        <v>61178</v>
      </c>
      <c r="N2362" s="157">
        <f>(1+'Parameters &amp; Main Results'!$B$25)^(1/12)-1</f>
        <v>4.0741237836483535E-3</v>
      </c>
      <c r="O2362" s="157">
        <f>(1+'Parameters &amp; Main Results'!$B$27)^(1/12)-1</f>
        <v>1.2414877164492744E-3</v>
      </c>
      <c r="P2362" s="157">
        <f>(1+'Parameters &amp; Main Results'!$B$29)^(1/12)-1</f>
        <v>8.295381143461622E-4</v>
      </c>
      <c r="Q2362" s="158">
        <f>(1+'Parameters &amp; Main Results'!$B$31)^(1/12)-1</f>
        <v>4.0741237836483535E-3</v>
      </c>
      <c r="R2362" s="158">
        <f>(1+'Parameters &amp; Main Results'!$B$33)^(1/12)-1</f>
        <v>0</v>
      </c>
      <c r="S2362" s="158">
        <f>(1+'Parameters &amp; Main Results'!$B$35)^(1/12)-1</f>
        <v>0</v>
      </c>
      <c r="T2362" s="158">
        <f>(1+'Parameters &amp; Main Results'!$B$37)^(1/12)-1</f>
        <v>8.295381143461622E-4</v>
      </c>
      <c r="U2362" s="240">
        <v>0</v>
      </c>
      <c r="V2362" s="240">
        <v>0</v>
      </c>
      <c r="W2362" s="255">
        <f t="shared" ca="1" si="2000"/>
        <v>0</v>
      </c>
      <c r="X2362" s="223">
        <f>MMULT(N2362:T2362,'Parameters &amp; Main Results'!$B$12:$B$18)-'Parameters &amp; Main Results'!$B$22/12+MMULT(U2362:V2362,'Parameters &amp; Main Results'!$B$20:$B$21)</f>
        <v>3.3037006200767609E-3</v>
      </c>
      <c r="Y2362" s="223">
        <f>MMULT(N2362:T2362,'Parameters &amp; Main Results'!$C$12:$C$18)-'Parameters &amp; Main Results'!$C$22/12+MMULT(U2362:V2362,'Parameters &amp; Main Results'!$C$20:$C$21)</f>
        <v>3.7491935102617786E-3</v>
      </c>
      <c r="Z2362" s="17">
        <f t="shared" ca="1" si="2001"/>
        <v>1</v>
      </c>
      <c r="AE2362" s="252">
        <f t="shared" ca="1" si="1997"/>
        <v>0</v>
      </c>
      <c r="AF2362" s="253" t="e">
        <f t="shared" ca="1" si="1998"/>
        <v>#DIV/0!</v>
      </c>
      <c r="AG2362" s="258" t="e">
        <f t="shared" ca="1" si="1999"/>
        <v>#DIV/0!</v>
      </c>
      <c r="AH2362" s="227" t="e">
        <f ca="1">IF(SUM(AG2362:OFFSET(AG2362,(-HoldAggressiveTime-1),0,,))=0,"Defensive","Aggressive")</f>
        <v>#DIV/0!</v>
      </c>
    </row>
    <row r="2363" spans="1:34" ht="13" x14ac:dyDescent="0.15">
      <c r="A2363">
        <f t="shared" si="15"/>
        <v>6</v>
      </c>
      <c r="B2363">
        <f t="shared" si="16"/>
        <v>2067</v>
      </c>
      <c r="C2363" s="70">
        <f t="shared" si="1"/>
        <v>2067.416666666541</v>
      </c>
      <c r="D2363" s="149">
        <f t="shared" si="383"/>
        <v>61209</v>
      </c>
      <c r="N2363" s="157">
        <f>(1+'Parameters &amp; Main Results'!$B$25)^(1/12)-1</f>
        <v>4.0741237836483535E-3</v>
      </c>
      <c r="O2363" s="157">
        <f>(1+'Parameters &amp; Main Results'!$B$27)^(1/12)-1</f>
        <v>1.2414877164492744E-3</v>
      </c>
      <c r="P2363" s="157">
        <f>(1+'Parameters &amp; Main Results'!$B$29)^(1/12)-1</f>
        <v>8.295381143461622E-4</v>
      </c>
      <c r="Q2363" s="158">
        <f>(1+'Parameters &amp; Main Results'!$B$31)^(1/12)-1</f>
        <v>4.0741237836483535E-3</v>
      </c>
      <c r="R2363" s="158">
        <f>(1+'Parameters &amp; Main Results'!$B$33)^(1/12)-1</f>
        <v>0</v>
      </c>
      <c r="S2363" s="158">
        <f>(1+'Parameters &amp; Main Results'!$B$35)^(1/12)-1</f>
        <v>0</v>
      </c>
      <c r="T2363" s="158">
        <f>(1+'Parameters &amp; Main Results'!$B$37)^(1/12)-1</f>
        <v>8.295381143461622E-4</v>
      </c>
      <c r="U2363" s="240">
        <v>0</v>
      </c>
      <c r="V2363" s="240">
        <v>0</v>
      </c>
      <c r="W2363" s="255">
        <f t="shared" ca="1" si="2000"/>
        <v>0</v>
      </c>
      <c r="X2363" s="223">
        <f>MMULT(N2363:T2363,'Parameters &amp; Main Results'!$B$12:$B$18)-'Parameters &amp; Main Results'!$B$22/12+MMULT(U2363:V2363,'Parameters &amp; Main Results'!$B$20:$B$21)</f>
        <v>3.3037006200767609E-3</v>
      </c>
      <c r="Y2363" s="223">
        <f>MMULT(N2363:T2363,'Parameters &amp; Main Results'!$C$12:$C$18)-'Parameters &amp; Main Results'!$C$22/12+MMULT(U2363:V2363,'Parameters &amp; Main Results'!$C$20:$C$21)</f>
        <v>3.7491935102617786E-3</v>
      </c>
      <c r="Z2363" s="17">
        <f t="shared" ca="1" si="2001"/>
        <v>1</v>
      </c>
      <c r="AE2363" s="252">
        <f t="shared" ca="1" si="1997"/>
        <v>0</v>
      </c>
      <c r="AF2363" s="253" t="e">
        <f t="shared" ca="1" si="1998"/>
        <v>#DIV/0!</v>
      </c>
      <c r="AG2363" s="258" t="e">
        <f t="shared" ca="1" si="1999"/>
        <v>#DIV/0!</v>
      </c>
      <c r="AH2363" s="227" t="e">
        <f ca="1">IF(SUM(AG2363:OFFSET(AG2363,(-HoldAggressiveTime-1),0,,))=0,"Defensive","Aggressive")</f>
        <v>#DIV/0!</v>
      </c>
    </row>
    <row r="2364" spans="1:34" ht="13" x14ac:dyDescent="0.15">
      <c r="A2364">
        <f t="shared" si="15"/>
        <v>7</v>
      </c>
      <c r="B2364">
        <f t="shared" si="16"/>
        <v>2067</v>
      </c>
      <c r="C2364" s="70">
        <f t="shared" si="1"/>
        <v>2067.4999999998745</v>
      </c>
      <c r="D2364" s="149">
        <f t="shared" si="383"/>
        <v>61240</v>
      </c>
      <c r="N2364" s="157">
        <f>(1+'Parameters &amp; Main Results'!$B$25)^(1/12)-1</f>
        <v>4.0741237836483535E-3</v>
      </c>
      <c r="O2364" s="157">
        <f>(1+'Parameters &amp; Main Results'!$B$27)^(1/12)-1</f>
        <v>1.2414877164492744E-3</v>
      </c>
      <c r="P2364" s="157">
        <f>(1+'Parameters &amp; Main Results'!$B$29)^(1/12)-1</f>
        <v>8.295381143461622E-4</v>
      </c>
      <c r="Q2364" s="158">
        <f>(1+'Parameters &amp; Main Results'!$B$31)^(1/12)-1</f>
        <v>4.0741237836483535E-3</v>
      </c>
      <c r="R2364" s="158">
        <f>(1+'Parameters &amp; Main Results'!$B$33)^(1/12)-1</f>
        <v>0</v>
      </c>
      <c r="S2364" s="158">
        <f>(1+'Parameters &amp; Main Results'!$B$35)^(1/12)-1</f>
        <v>0</v>
      </c>
      <c r="T2364" s="158">
        <f>(1+'Parameters &amp; Main Results'!$B$37)^(1/12)-1</f>
        <v>8.295381143461622E-4</v>
      </c>
      <c r="U2364" s="240">
        <v>0</v>
      </c>
      <c r="V2364" s="240">
        <v>0</v>
      </c>
      <c r="W2364" s="255">
        <f t="shared" ca="1" si="2000"/>
        <v>0</v>
      </c>
      <c r="X2364" s="223">
        <f>MMULT(N2364:T2364,'Parameters &amp; Main Results'!$B$12:$B$18)-'Parameters &amp; Main Results'!$B$22/12+MMULT(U2364:V2364,'Parameters &amp; Main Results'!$B$20:$B$21)</f>
        <v>3.3037006200767609E-3</v>
      </c>
      <c r="Y2364" s="223">
        <f>MMULT(N2364:T2364,'Parameters &amp; Main Results'!$C$12:$C$18)-'Parameters &amp; Main Results'!$C$22/12+MMULT(U2364:V2364,'Parameters &amp; Main Results'!$C$20:$C$21)</f>
        <v>3.7491935102617786E-3</v>
      </c>
      <c r="Z2364" s="17">
        <f t="shared" ca="1" si="2001"/>
        <v>1</v>
      </c>
      <c r="AE2364" s="252">
        <f t="shared" ca="1" si="1997"/>
        <v>0</v>
      </c>
      <c r="AF2364" s="253" t="e">
        <f t="shared" ca="1" si="1998"/>
        <v>#DIV/0!</v>
      </c>
      <c r="AG2364" s="258" t="e">
        <f t="shared" ca="1" si="1999"/>
        <v>#DIV/0!</v>
      </c>
      <c r="AH2364" s="227" t="e">
        <f ca="1">IF(SUM(AG2364:OFFSET(AG2364,(-HoldAggressiveTime-1),0,,))=0,"Defensive","Aggressive")</f>
        <v>#DIV/0!</v>
      </c>
    </row>
    <row r="2365" spans="1:34" ht="13" x14ac:dyDescent="0.15">
      <c r="A2365">
        <f t="shared" si="15"/>
        <v>8</v>
      </c>
      <c r="B2365">
        <f t="shared" si="16"/>
        <v>2067</v>
      </c>
      <c r="C2365" s="70">
        <f t="shared" si="1"/>
        <v>2067.583333333208</v>
      </c>
      <c r="D2365" s="149">
        <f t="shared" si="383"/>
        <v>61270</v>
      </c>
      <c r="N2365" s="157">
        <f>(1+'Parameters &amp; Main Results'!$B$25)^(1/12)-1</f>
        <v>4.0741237836483535E-3</v>
      </c>
      <c r="O2365" s="157">
        <f>(1+'Parameters &amp; Main Results'!$B$27)^(1/12)-1</f>
        <v>1.2414877164492744E-3</v>
      </c>
      <c r="P2365" s="157">
        <f>(1+'Parameters &amp; Main Results'!$B$29)^(1/12)-1</f>
        <v>8.295381143461622E-4</v>
      </c>
      <c r="Q2365" s="158">
        <f>(1+'Parameters &amp; Main Results'!$B$31)^(1/12)-1</f>
        <v>4.0741237836483535E-3</v>
      </c>
      <c r="R2365" s="158">
        <f>(1+'Parameters &amp; Main Results'!$B$33)^(1/12)-1</f>
        <v>0</v>
      </c>
      <c r="S2365" s="158">
        <f>(1+'Parameters &amp; Main Results'!$B$35)^(1/12)-1</f>
        <v>0</v>
      </c>
      <c r="T2365" s="158">
        <f>(1+'Parameters &amp; Main Results'!$B$37)^(1/12)-1</f>
        <v>8.295381143461622E-4</v>
      </c>
      <c r="U2365" s="240">
        <v>0</v>
      </c>
      <c r="V2365" s="240">
        <v>0</v>
      </c>
      <c r="W2365" s="255">
        <f t="shared" ca="1" si="2000"/>
        <v>0</v>
      </c>
      <c r="X2365" s="223">
        <f>MMULT(N2365:T2365,'Parameters &amp; Main Results'!$B$12:$B$18)-'Parameters &amp; Main Results'!$B$22/12+MMULT(U2365:V2365,'Parameters &amp; Main Results'!$B$20:$B$21)</f>
        <v>3.3037006200767609E-3</v>
      </c>
      <c r="Y2365" s="223">
        <f>MMULT(N2365:T2365,'Parameters &amp; Main Results'!$C$12:$C$18)-'Parameters &amp; Main Results'!$C$22/12+MMULT(U2365:V2365,'Parameters &amp; Main Results'!$C$20:$C$21)</f>
        <v>3.7491935102617786E-3</v>
      </c>
      <c r="Z2365" s="17">
        <f t="shared" ca="1" si="2001"/>
        <v>1</v>
      </c>
      <c r="AE2365" s="252">
        <f t="shared" ca="1" si="1997"/>
        <v>0</v>
      </c>
      <c r="AF2365" s="253" t="e">
        <f t="shared" ca="1" si="1998"/>
        <v>#DIV/0!</v>
      </c>
      <c r="AG2365" s="258" t="e">
        <f t="shared" ca="1" si="1999"/>
        <v>#DIV/0!</v>
      </c>
      <c r="AH2365" s="227" t="e">
        <f ca="1">IF(SUM(AG2365:OFFSET(AG2365,(-HoldAggressiveTime-1),0,,))=0,"Defensive","Aggressive")</f>
        <v>#DIV/0!</v>
      </c>
    </row>
    <row r="2366" spans="1:34" ht="13" x14ac:dyDescent="0.15">
      <c r="A2366">
        <f t="shared" si="15"/>
        <v>9</v>
      </c>
      <c r="B2366">
        <f t="shared" si="16"/>
        <v>2067</v>
      </c>
      <c r="C2366" s="70">
        <f t="shared" si="1"/>
        <v>2067.6666666665415</v>
      </c>
      <c r="D2366" s="149">
        <f t="shared" si="383"/>
        <v>61301</v>
      </c>
      <c r="N2366" s="157">
        <f>(1+'Parameters &amp; Main Results'!$B$25)^(1/12)-1</f>
        <v>4.0741237836483535E-3</v>
      </c>
      <c r="O2366" s="157">
        <f>(1+'Parameters &amp; Main Results'!$B$27)^(1/12)-1</f>
        <v>1.2414877164492744E-3</v>
      </c>
      <c r="P2366" s="157">
        <f>(1+'Parameters &amp; Main Results'!$B$29)^(1/12)-1</f>
        <v>8.295381143461622E-4</v>
      </c>
      <c r="Q2366" s="158">
        <f>(1+'Parameters &amp; Main Results'!$B$31)^(1/12)-1</f>
        <v>4.0741237836483535E-3</v>
      </c>
      <c r="R2366" s="158">
        <f>(1+'Parameters &amp; Main Results'!$B$33)^(1/12)-1</f>
        <v>0</v>
      </c>
      <c r="S2366" s="158">
        <f>(1+'Parameters &amp; Main Results'!$B$35)^(1/12)-1</f>
        <v>0</v>
      </c>
      <c r="T2366" s="158">
        <f>(1+'Parameters &amp; Main Results'!$B$37)^(1/12)-1</f>
        <v>8.295381143461622E-4</v>
      </c>
      <c r="U2366" s="240">
        <v>0</v>
      </c>
      <c r="V2366" s="240">
        <v>0</v>
      </c>
      <c r="W2366" s="255">
        <f t="shared" ca="1" si="2000"/>
        <v>0</v>
      </c>
      <c r="X2366" s="223">
        <f>MMULT(N2366:T2366,'Parameters &amp; Main Results'!$B$12:$B$18)-'Parameters &amp; Main Results'!$B$22/12+MMULT(U2366:V2366,'Parameters &amp; Main Results'!$B$20:$B$21)</f>
        <v>3.3037006200767609E-3</v>
      </c>
      <c r="Y2366" s="223">
        <f>MMULT(N2366:T2366,'Parameters &amp; Main Results'!$C$12:$C$18)-'Parameters &amp; Main Results'!$C$22/12+MMULT(U2366:V2366,'Parameters &amp; Main Results'!$C$20:$C$21)</f>
        <v>3.7491935102617786E-3</v>
      </c>
      <c r="Z2366" s="17">
        <f t="shared" ca="1" si="2001"/>
        <v>1</v>
      </c>
      <c r="AE2366" s="252">
        <f t="shared" ca="1" si="1997"/>
        <v>0</v>
      </c>
      <c r="AF2366" s="253" t="e">
        <f t="shared" ca="1" si="1998"/>
        <v>#DIV/0!</v>
      </c>
      <c r="AG2366" s="258" t="e">
        <f t="shared" ca="1" si="1999"/>
        <v>#DIV/0!</v>
      </c>
      <c r="AH2366" s="227" t="e">
        <f ca="1">IF(SUM(AG2366:OFFSET(AG2366,(-HoldAggressiveTime-1),0,,))=0,"Defensive","Aggressive")</f>
        <v>#DIV/0!</v>
      </c>
    </row>
    <row r="2367" spans="1:34" ht="13" x14ac:dyDescent="0.15">
      <c r="A2367">
        <f t="shared" si="15"/>
        <v>10</v>
      </c>
      <c r="B2367">
        <f t="shared" si="16"/>
        <v>2067</v>
      </c>
      <c r="C2367" s="70">
        <f t="shared" si="1"/>
        <v>2067.7499999998749</v>
      </c>
      <c r="D2367" s="149">
        <f t="shared" si="383"/>
        <v>61331</v>
      </c>
      <c r="N2367" s="157">
        <f>(1+'Parameters &amp; Main Results'!$B$25)^(1/12)-1</f>
        <v>4.0741237836483535E-3</v>
      </c>
      <c r="O2367" s="157">
        <f>(1+'Parameters &amp; Main Results'!$B$27)^(1/12)-1</f>
        <v>1.2414877164492744E-3</v>
      </c>
      <c r="P2367" s="157">
        <f>(1+'Parameters &amp; Main Results'!$B$29)^(1/12)-1</f>
        <v>8.295381143461622E-4</v>
      </c>
      <c r="Q2367" s="158">
        <f>(1+'Parameters &amp; Main Results'!$B$31)^(1/12)-1</f>
        <v>4.0741237836483535E-3</v>
      </c>
      <c r="R2367" s="158">
        <f>(1+'Parameters &amp; Main Results'!$B$33)^(1/12)-1</f>
        <v>0</v>
      </c>
      <c r="S2367" s="158">
        <f>(1+'Parameters &amp; Main Results'!$B$35)^(1/12)-1</f>
        <v>0</v>
      </c>
      <c r="T2367" s="158">
        <f>(1+'Parameters &amp; Main Results'!$B$37)^(1/12)-1</f>
        <v>8.295381143461622E-4</v>
      </c>
      <c r="U2367" s="240">
        <v>0</v>
      </c>
      <c r="V2367" s="240">
        <v>0</v>
      </c>
      <c r="W2367" s="255">
        <f t="shared" ca="1" si="2000"/>
        <v>0</v>
      </c>
      <c r="X2367" s="223">
        <f>MMULT(N2367:T2367,'Parameters &amp; Main Results'!$B$12:$B$18)-'Parameters &amp; Main Results'!$B$22/12+MMULT(U2367:V2367,'Parameters &amp; Main Results'!$B$20:$B$21)</f>
        <v>3.3037006200767609E-3</v>
      </c>
      <c r="Y2367" s="223">
        <f>MMULT(N2367:T2367,'Parameters &amp; Main Results'!$C$12:$C$18)-'Parameters &amp; Main Results'!$C$22/12+MMULT(U2367:V2367,'Parameters &amp; Main Results'!$C$20:$C$21)</f>
        <v>3.7491935102617786E-3</v>
      </c>
      <c r="Z2367" s="17">
        <f t="shared" ca="1" si="2001"/>
        <v>1</v>
      </c>
      <c r="AE2367" s="252">
        <f t="shared" ca="1" si="1997"/>
        <v>0</v>
      </c>
      <c r="AF2367" s="253" t="e">
        <f t="shared" ca="1" si="1998"/>
        <v>#DIV/0!</v>
      </c>
      <c r="AG2367" s="258" t="e">
        <f t="shared" ca="1" si="1999"/>
        <v>#DIV/0!</v>
      </c>
      <c r="AH2367" s="227" t="e">
        <f ca="1">IF(SUM(AG2367:OFFSET(AG2367,(-HoldAggressiveTime-1),0,,))=0,"Defensive","Aggressive")</f>
        <v>#DIV/0!</v>
      </c>
    </row>
    <row r="2368" spans="1:34" ht="13" x14ac:dyDescent="0.15">
      <c r="A2368">
        <f t="shared" si="15"/>
        <v>11</v>
      </c>
      <c r="B2368">
        <f t="shared" si="16"/>
        <v>2067</v>
      </c>
      <c r="C2368" s="70">
        <f t="shared" si="1"/>
        <v>2067.8333333332084</v>
      </c>
      <c r="D2368" s="149">
        <f t="shared" si="383"/>
        <v>61362</v>
      </c>
      <c r="N2368" s="157">
        <f>(1+'Parameters &amp; Main Results'!$B$25)^(1/12)-1</f>
        <v>4.0741237836483535E-3</v>
      </c>
      <c r="O2368" s="157">
        <f>(1+'Parameters &amp; Main Results'!$B$27)^(1/12)-1</f>
        <v>1.2414877164492744E-3</v>
      </c>
      <c r="P2368" s="157">
        <f>(1+'Parameters &amp; Main Results'!$B$29)^(1/12)-1</f>
        <v>8.295381143461622E-4</v>
      </c>
      <c r="Q2368" s="158">
        <f>(1+'Parameters &amp; Main Results'!$B$31)^(1/12)-1</f>
        <v>4.0741237836483535E-3</v>
      </c>
      <c r="R2368" s="158">
        <f>(1+'Parameters &amp; Main Results'!$B$33)^(1/12)-1</f>
        <v>0</v>
      </c>
      <c r="S2368" s="158">
        <f>(1+'Parameters &amp; Main Results'!$B$35)^(1/12)-1</f>
        <v>0</v>
      </c>
      <c r="T2368" s="158">
        <f>(1+'Parameters &amp; Main Results'!$B$37)^(1/12)-1</f>
        <v>8.295381143461622E-4</v>
      </c>
      <c r="U2368" s="240">
        <v>0</v>
      </c>
      <c r="V2368" s="240">
        <v>0</v>
      </c>
      <c r="W2368" s="255">
        <f t="shared" ca="1" si="2000"/>
        <v>0</v>
      </c>
      <c r="X2368" s="223">
        <f>MMULT(N2368:T2368,'Parameters &amp; Main Results'!$B$12:$B$18)-'Parameters &amp; Main Results'!$B$22/12+MMULT(U2368:V2368,'Parameters &amp; Main Results'!$B$20:$B$21)</f>
        <v>3.3037006200767609E-3</v>
      </c>
      <c r="Y2368" s="223">
        <f>MMULT(N2368:T2368,'Parameters &amp; Main Results'!$C$12:$C$18)-'Parameters &amp; Main Results'!$C$22/12+MMULT(U2368:V2368,'Parameters &amp; Main Results'!$C$20:$C$21)</f>
        <v>3.7491935102617786E-3</v>
      </c>
      <c r="Z2368" s="17">
        <f t="shared" ca="1" si="2001"/>
        <v>1</v>
      </c>
      <c r="AE2368" s="252">
        <f t="shared" ca="1" si="1997"/>
        <v>0</v>
      </c>
      <c r="AF2368" s="253" t="e">
        <f t="shared" ca="1" si="1998"/>
        <v>#DIV/0!</v>
      </c>
      <c r="AG2368" s="258" t="e">
        <f t="shared" ca="1" si="1999"/>
        <v>#DIV/0!</v>
      </c>
      <c r="AH2368" s="227" t="e">
        <f ca="1">IF(SUM(AG2368:OFFSET(AG2368,(-HoldAggressiveTime-1),0,,))=0,"Defensive","Aggressive")</f>
        <v>#DIV/0!</v>
      </c>
    </row>
    <row r="2369" spans="1:34" ht="13" x14ac:dyDescent="0.15">
      <c r="A2369">
        <f t="shared" si="15"/>
        <v>12</v>
      </c>
      <c r="B2369">
        <f t="shared" si="16"/>
        <v>2067</v>
      </c>
      <c r="C2369" s="70">
        <f t="shared" si="1"/>
        <v>2067.9166666665419</v>
      </c>
      <c r="D2369" s="149">
        <f t="shared" si="383"/>
        <v>61393</v>
      </c>
      <c r="N2369" s="157">
        <f>(1+'Parameters &amp; Main Results'!$B$25)^(1/12)-1</f>
        <v>4.0741237836483535E-3</v>
      </c>
      <c r="O2369" s="157">
        <f>(1+'Parameters &amp; Main Results'!$B$27)^(1/12)-1</f>
        <v>1.2414877164492744E-3</v>
      </c>
      <c r="P2369" s="157">
        <f>(1+'Parameters &amp; Main Results'!$B$29)^(1/12)-1</f>
        <v>8.295381143461622E-4</v>
      </c>
      <c r="Q2369" s="158">
        <f>(1+'Parameters &amp; Main Results'!$B$31)^(1/12)-1</f>
        <v>4.0741237836483535E-3</v>
      </c>
      <c r="R2369" s="158">
        <f>(1+'Parameters &amp; Main Results'!$B$33)^(1/12)-1</f>
        <v>0</v>
      </c>
      <c r="S2369" s="158">
        <f>(1+'Parameters &amp; Main Results'!$B$35)^(1/12)-1</f>
        <v>0</v>
      </c>
      <c r="T2369" s="158">
        <f>(1+'Parameters &amp; Main Results'!$B$37)^(1/12)-1</f>
        <v>8.295381143461622E-4</v>
      </c>
      <c r="U2369" s="240">
        <v>0</v>
      </c>
      <c r="V2369" s="240">
        <v>0</v>
      </c>
      <c r="W2369" s="255">
        <f t="shared" ca="1" si="2000"/>
        <v>0</v>
      </c>
      <c r="X2369" s="223">
        <f>MMULT(N2369:T2369,'Parameters &amp; Main Results'!$B$12:$B$18)-'Parameters &amp; Main Results'!$B$22/12+MMULT(U2369:V2369,'Parameters &amp; Main Results'!$B$20:$B$21)</f>
        <v>3.3037006200767609E-3</v>
      </c>
      <c r="Y2369" s="223">
        <f>MMULT(N2369:T2369,'Parameters &amp; Main Results'!$C$12:$C$18)-'Parameters &amp; Main Results'!$C$22/12+MMULT(U2369:V2369,'Parameters &amp; Main Results'!$C$20:$C$21)</f>
        <v>3.7491935102617786E-3</v>
      </c>
      <c r="Z2369" s="17">
        <f t="shared" ca="1" si="2001"/>
        <v>1</v>
      </c>
      <c r="AE2369" s="252">
        <f t="shared" ca="1" si="1997"/>
        <v>0</v>
      </c>
      <c r="AF2369" s="253" t="e">
        <f t="shared" ca="1" si="1998"/>
        <v>#DIV/0!</v>
      </c>
      <c r="AG2369" s="258" t="e">
        <f t="shared" ca="1" si="1999"/>
        <v>#DIV/0!</v>
      </c>
      <c r="AH2369" s="227" t="e">
        <f ca="1">IF(SUM(AG2369:OFFSET(AG2369,(-HoldAggressiveTime-1),0,,))=0,"Defensive","Aggressive")</f>
        <v>#DIV/0!</v>
      </c>
    </row>
    <row r="2370" spans="1:34" ht="13" x14ac:dyDescent="0.15">
      <c r="A2370">
        <f t="shared" si="15"/>
        <v>1</v>
      </c>
      <c r="B2370">
        <f t="shared" si="16"/>
        <v>2068</v>
      </c>
      <c r="C2370" s="70">
        <f t="shared" si="1"/>
        <v>2067.9999999998754</v>
      </c>
      <c r="D2370" s="149">
        <f t="shared" si="383"/>
        <v>61422</v>
      </c>
      <c r="N2370" s="157">
        <f>(1+'Parameters &amp; Main Results'!$B$25)^(1/12)-1</f>
        <v>4.0741237836483535E-3</v>
      </c>
      <c r="O2370" s="157">
        <f>(1+'Parameters &amp; Main Results'!$B$27)^(1/12)-1</f>
        <v>1.2414877164492744E-3</v>
      </c>
      <c r="P2370" s="157">
        <f>(1+'Parameters &amp; Main Results'!$B$29)^(1/12)-1</f>
        <v>8.295381143461622E-4</v>
      </c>
      <c r="Q2370" s="158">
        <f>(1+'Parameters &amp; Main Results'!$B$31)^(1/12)-1</f>
        <v>4.0741237836483535E-3</v>
      </c>
      <c r="R2370" s="158">
        <f>(1+'Parameters &amp; Main Results'!$B$33)^(1/12)-1</f>
        <v>0</v>
      </c>
      <c r="S2370" s="158">
        <f>(1+'Parameters &amp; Main Results'!$B$35)^(1/12)-1</f>
        <v>0</v>
      </c>
      <c r="T2370" s="158">
        <f>(1+'Parameters &amp; Main Results'!$B$37)^(1/12)-1</f>
        <v>8.295381143461622E-4</v>
      </c>
      <c r="U2370" s="240">
        <v>0</v>
      </c>
      <c r="V2370" s="240">
        <v>0</v>
      </c>
      <c r="W2370" s="255">
        <f t="shared" ca="1" si="2000"/>
        <v>0</v>
      </c>
      <c r="X2370" s="223">
        <f>MMULT(N2370:T2370,'Parameters &amp; Main Results'!$B$12:$B$18)-'Parameters &amp; Main Results'!$B$22/12+MMULT(U2370:V2370,'Parameters &amp; Main Results'!$B$20:$B$21)</f>
        <v>3.3037006200767609E-3</v>
      </c>
      <c r="Y2370" s="223">
        <f>MMULT(N2370:T2370,'Parameters &amp; Main Results'!$C$12:$C$18)-'Parameters &amp; Main Results'!$C$22/12+MMULT(U2370:V2370,'Parameters &amp; Main Results'!$C$20:$C$21)</f>
        <v>3.7491935102617786E-3</v>
      </c>
      <c r="Z2370" s="17">
        <f t="shared" ca="1" si="2001"/>
        <v>1</v>
      </c>
      <c r="AE2370" s="252">
        <f t="shared" ca="1" si="1997"/>
        <v>0</v>
      </c>
      <c r="AF2370" s="253" t="e">
        <f t="shared" ca="1" si="1998"/>
        <v>#DIV/0!</v>
      </c>
      <c r="AG2370" s="258" t="e">
        <f t="shared" ca="1" si="1999"/>
        <v>#DIV/0!</v>
      </c>
      <c r="AH2370" s="227" t="e">
        <f ca="1">IF(SUM(AG2370:OFFSET(AG2370,(-HoldAggressiveTime-1),0,,))=0,"Defensive","Aggressive")</f>
        <v>#DIV/0!</v>
      </c>
    </row>
    <row r="2371" spans="1:34" ht="13" x14ac:dyDescent="0.15">
      <c r="A2371">
        <f t="shared" si="15"/>
        <v>2</v>
      </c>
      <c r="B2371">
        <f t="shared" si="16"/>
        <v>2068</v>
      </c>
      <c r="C2371" s="70">
        <f t="shared" si="1"/>
        <v>2068.0833333332089</v>
      </c>
      <c r="D2371" s="149">
        <f t="shared" si="383"/>
        <v>61453</v>
      </c>
      <c r="N2371" s="157">
        <f>(1+'Parameters &amp; Main Results'!$B$25)^(1/12)-1</f>
        <v>4.0741237836483535E-3</v>
      </c>
      <c r="O2371" s="157">
        <f>(1+'Parameters &amp; Main Results'!$B$27)^(1/12)-1</f>
        <v>1.2414877164492744E-3</v>
      </c>
      <c r="P2371" s="157">
        <f>(1+'Parameters &amp; Main Results'!$B$29)^(1/12)-1</f>
        <v>8.295381143461622E-4</v>
      </c>
      <c r="Q2371" s="158">
        <f>(1+'Parameters &amp; Main Results'!$B$31)^(1/12)-1</f>
        <v>4.0741237836483535E-3</v>
      </c>
      <c r="R2371" s="158">
        <f>(1+'Parameters &amp; Main Results'!$B$33)^(1/12)-1</f>
        <v>0</v>
      </c>
      <c r="S2371" s="158">
        <f>(1+'Parameters &amp; Main Results'!$B$35)^(1/12)-1</f>
        <v>0</v>
      </c>
      <c r="T2371" s="158">
        <f>(1+'Parameters &amp; Main Results'!$B$37)^(1/12)-1</f>
        <v>8.295381143461622E-4</v>
      </c>
      <c r="U2371" s="240">
        <v>0</v>
      </c>
      <c r="V2371" s="240">
        <v>0</v>
      </c>
      <c r="W2371" s="255">
        <f t="shared" ca="1" si="2000"/>
        <v>0</v>
      </c>
      <c r="X2371" s="223">
        <f>MMULT(N2371:T2371,'Parameters &amp; Main Results'!$B$12:$B$18)-'Parameters &amp; Main Results'!$B$22/12+MMULT(U2371:V2371,'Parameters &amp; Main Results'!$B$20:$B$21)</f>
        <v>3.3037006200767609E-3</v>
      </c>
      <c r="Y2371" s="223">
        <f>MMULT(N2371:T2371,'Parameters &amp; Main Results'!$C$12:$C$18)-'Parameters &amp; Main Results'!$C$22/12+MMULT(U2371:V2371,'Parameters &amp; Main Results'!$C$20:$C$21)</f>
        <v>3.7491935102617786E-3</v>
      </c>
      <c r="Z2371" s="17">
        <f t="shared" ca="1" si="2001"/>
        <v>1</v>
      </c>
      <c r="AE2371" s="252">
        <f t="shared" ca="1" si="1997"/>
        <v>0</v>
      </c>
      <c r="AF2371" s="253" t="e">
        <f t="shared" ca="1" si="1998"/>
        <v>#DIV/0!</v>
      </c>
      <c r="AG2371" s="258" t="e">
        <f t="shared" ca="1" si="1999"/>
        <v>#DIV/0!</v>
      </c>
      <c r="AH2371" s="227" t="e">
        <f ca="1">IF(SUM(AG2371:OFFSET(AG2371,(-HoldAggressiveTime-1),0,,))=0,"Defensive","Aggressive")</f>
        <v>#DIV/0!</v>
      </c>
    </row>
    <row r="2372" spans="1:34" ht="13" x14ac:dyDescent="0.15">
      <c r="A2372">
        <f t="shared" si="15"/>
        <v>3</v>
      </c>
      <c r="B2372">
        <f t="shared" si="16"/>
        <v>2068</v>
      </c>
      <c r="C2372" s="70">
        <f t="shared" si="1"/>
        <v>2068.1666666665424</v>
      </c>
      <c r="D2372" s="149">
        <f t="shared" si="383"/>
        <v>61483</v>
      </c>
      <c r="N2372" s="157">
        <f>(1+'Parameters &amp; Main Results'!$B$25)^(1/12)-1</f>
        <v>4.0741237836483535E-3</v>
      </c>
      <c r="O2372" s="157">
        <f>(1+'Parameters &amp; Main Results'!$B$27)^(1/12)-1</f>
        <v>1.2414877164492744E-3</v>
      </c>
      <c r="P2372" s="157">
        <f>(1+'Parameters &amp; Main Results'!$B$29)^(1/12)-1</f>
        <v>8.295381143461622E-4</v>
      </c>
      <c r="Q2372" s="158">
        <f>(1+'Parameters &amp; Main Results'!$B$31)^(1/12)-1</f>
        <v>4.0741237836483535E-3</v>
      </c>
      <c r="R2372" s="158">
        <f>(1+'Parameters &amp; Main Results'!$B$33)^(1/12)-1</f>
        <v>0</v>
      </c>
      <c r="S2372" s="158">
        <f>(1+'Parameters &amp; Main Results'!$B$35)^(1/12)-1</f>
        <v>0</v>
      </c>
      <c r="T2372" s="158">
        <f>(1+'Parameters &amp; Main Results'!$B$37)^(1/12)-1</f>
        <v>8.295381143461622E-4</v>
      </c>
      <c r="U2372" s="240">
        <v>0</v>
      </c>
      <c r="V2372" s="240">
        <v>0</v>
      </c>
      <c r="W2372" s="255">
        <f t="shared" ca="1" si="2000"/>
        <v>0</v>
      </c>
      <c r="X2372" s="223">
        <f>MMULT(N2372:T2372,'Parameters &amp; Main Results'!$B$12:$B$18)-'Parameters &amp; Main Results'!$B$22/12+MMULT(U2372:V2372,'Parameters &amp; Main Results'!$B$20:$B$21)</f>
        <v>3.3037006200767609E-3</v>
      </c>
      <c r="Y2372" s="223">
        <f>MMULT(N2372:T2372,'Parameters &amp; Main Results'!$C$12:$C$18)-'Parameters &amp; Main Results'!$C$22/12+MMULT(U2372:V2372,'Parameters &amp; Main Results'!$C$20:$C$21)</f>
        <v>3.7491935102617786E-3</v>
      </c>
      <c r="Z2372" s="17">
        <f t="shared" ca="1" si="2001"/>
        <v>1</v>
      </c>
      <c r="AE2372" s="252">
        <f t="shared" ca="1" si="1997"/>
        <v>0</v>
      </c>
      <c r="AF2372" s="253" t="e">
        <f t="shared" ca="1" si="1998"/>
        <v>#DIV/0!</v>
      </c>
      <c r="AG2372" s="258" t="e">
        <f t="shared" ca="1" si="1999"/>
        <v>#DIV/0!</v>
      </c>
      <c r="AH2372" s="227" t="e">
        <f ca="1">IF(SUM(AG2372:OFFSET(AG2372,(-HoldAggressiveTime-1),0,,))=0,"Defensive","Aggressive")</f>
        <v>#DIV/0!</v>
      </c>
    </row>
    <row r="2373" spans="1:34" ht="13" x14ac:dyDescent="0.15">
      <c r="A2373">
        <f t="shared" si="15"/>
        <v>4</v>
      </c>
      <c r="B2373">
        <f t="shared" si="16"/>
        <v>2068</v>
      </c>
      <c r="C2373" s="70">
        <f t="shared" si="1"/>
        <v>2068.2499999998759</v>
      </c>
      <c r="D2373" s="149">
        <f t="shared" si="383"/>
        <v>61514</v>
      </c>
      <c r="N2373" s="157">
        <f>(1+'Parameters &amp; Main Results'!$B$25)^(1/12)-1</f>
        <v>4.0741237836483535E-3</v>
      </c>
      <c r="O2373" s="157">
        <f>(1+'Parameters &amp; Main Results'!$B$27)^(1/12)-1</f>
        <v>1.2414877164492744E-3</v>
      </c>
      <c r="P2373" s="157">
        <f>(1+'Parameters &amp; Main Results'!$B$29)^(1/12)-1</f>
        <v>8.295381143461622E-4</v>
      </c>
      <c r="Q2373" s="158">
        <f>(1+'Parameters &amp; Main Results'!$B$31)^(1/12)-1</f>
        <v>4.0741237836483535E-3</v>
      </c>
      <c r="R2373" s="158">
        <f>(1+'Parameters &amp; Main Results'!$B$33)^(1/12)-1</f>
        <v>0</v>
      </c>
      <c r="S2373" s="158">
        <f>(1+'Parameters &amp; Main Results'!$B$35)^(1/12)-1</f>
        <v>0</v>
      </c>
      <c r="T2373" s="158">
        <f>(1+'Parameters &amp; Main Results'!$B$37)^(1/12)-1</f>
        <v>8.295381143461622E-4</v>
      </c>
      <c r="U2373" s="240">
        <v>0</v>
      </c>
      <c r="V2373" s="240">
        <v>0</v>
      </c>
      <c r="W2373" s="255">
        <f t="shared" ca="1" si="2000"/>
        <v>0</v>
      </c>
      <c r="X2373" s="223">
        <f>MMULT(N2373:T2373,'Parameters &amp; Main Results'!$B$12:$B$18)-'Parameters &amp; Main Results'!$B$22/12+MMULT(U2373:V2373,'Parameters &amp; Main Results'!$B$20:$B$21)</f>
        <v>3.3037006200767609E-3</v>
      </c>
      <c r="Y2373" s="223">
        <f>MMULT(N2373:T2373,'Parameters &amp; Main Results'!$C$12:$C$18)-'Parameters &amp; Main Results'!$C$22/12+MMULT(U2373:V2373,'Parameters &amp; Main Results'!$C$20:$C$21)</f>
        <v>3.7491935102617786E-3</v>
      </c>
      <c r="Z2373" s="17">
        <f t="shared" ca="1" si="2001"/>
        <v>1</v>
      </c>
      <c r="AE2373" s="252">
        <f t="shared" ca="1" si="1997"/>
        <v>0</v>
      </c>
      <c r="AF2373" s="253" t="e">
        <f t="shared" ca="1" si="1998"/>
        <v>#DIV/0!</v>
      </c>
      <c r="AG2373" s="258" t="e">
        <f t="shared" ca="1" si="1999"/>
        <v>#DIV/0!</v>
      </c>
      <c r="AH2373" s="227" t="e">
        <f ca="1">IF(SUM(AG2373:OFFSET(AG2373,(-HoldAggressiveTime-1),0,,))=0,"Defensive","Aggressive")</f>
        <v>#DIV/0!</v>
      </c>
    </row>
    <row r="2374" spans="1:34" ht="13" x14ac:dyDescent="0.15">
      <c r="A2374">
        <f t="shared" si="15"/>
        <v>5</v>
      </c>
      <c r="B2374">
        <f t="shared" si="16"/>
        <v>2068</v>
      </c>
      <c r="C2374" s="70">
        <f t="shared" si="1"/>
        <v>2068.3333333332093</v>
      </c>
      <c r="D2374" s="149">
        <f t="shared" si="383"/>
        <v>61544</v>
      </c>
      <c r="N2374" s="157">
        <f>(1+'Parameters &amp; Main Results'!$B$25)^(1/12)-1</f>
        <v>4.0741237836483535E-3</v>
      </c>
      <c r="O2374" s="157">
        <f>(1+'Parameters &amp; Main Results'!$B$27)^(1/12)-1</f>
        <v>1.2414877164492744E-3</v>
      </c>
      <c r="P2374" s="157">
        <f>(1+'Parameters &amp; Main Results'!$B$29)^(1/12)-1</f>
        <v>8.295381143461622E-4</v>
      </c>
      <c r="Q2374" s="158">
        <f>(1+'Parameters &amp; Main Results'!$B$31)^(1/12)-1</f>
        <v>4.0741237836483535E-3</v>
      </c>
      <c r="R2374" s="158">
        <f>(1+'Parameters &amp; Main Results'!$B$33)^(1/12)-1</f>
        <v>0</v>
      </c>
      <c r="S2374" s="158">
        <f>(1+'Parameters &amp; Main Results'!$B$35)^(1/12)-1</f>
        <v>0</v>
      </c>
      <c r="T2374" s="158">
        <f>(1+'Parameters &amp; Main Results'!$B$37)^(1/12)-1</f>
        <v>8.295381143461622E-4</v>
      </c>
      <c r="U2374" s="240">
        <v>0</v>
      </c>
      <c r="V2374" s="240">
        <v>0</v>
      </c>
      <c r="W2374" s="255">
        <f t="shared" ca="1" si="2000"/>
        <v>0</v>
      </c>
      <c r="X2374" s="223">
        <f>MMULT(N2374:T2374,'Parameters &amp; Main Results'!$B$12:$B$18)-'Parameters &amp; Main Results'!$B$22/12+MMULT(U2374:V2374,'Parameters &amp; Main Results'!$B$20:$B$21)</f>
        <v>3.3037006200767609E-3</v>
      </c>
      <c r="Y2374" s="223">
        <f>MMULT(N2374:T2374,'Parameters &amp; Main Results'!$C$12:$C$18)-'Parameters &amp; Main Results'!$C$22/12+MMULT(U2374:V2374,'Parameters &amp; Main Results'!$C$20:$C$21)</f>
        <v>3.7491935102617786E-3</v>
      </c>
      <c r="Z2374" s="17">
        <f t="shared" ca="1" si="2001"/>
        <v>1</v>
      </c>
      <c r="AE2374" s="252">
        <f t="shared" ca="1" si="1997"/>
        <v>0</v>
      </c>
      <c r="AF2374" s="253" t="e">
        <f t="shared" ca="1" si="1998"/>
        <v>#DIV/0!</v>
      </c>
      <c r="AG2374" s="258" t="e">
        <f t="shared" ca="1" si="1999"/>
        <v>#DIV/0!</v>
      </c>
      <c r="AH2374" s="227" t="e">
        <f ca="1">IF(SUM(AG2374:OFFSET(AG2374,(-HoldAggressiveTime-1),0,,))=0,"Defensive","Aggressive")</f>
        <v>#DIV/0!</v>
      </c>
    </row>
    <row r="2375" spans="1:34" ht="13" x14ac:dyDescent="0.15">
      <c r="A2375">
        <f t="shared" si="15"/>
        <v>6</v>
      </c>
      <c r="B2375">
        <f t="shared" si="16"/>
        <v>2068</v>
      </c>
      <c r="C2375" s="70">
        <f t="shared" si="1"/>
        <v>2068.4166666665428</v>
      </c>
      <c r="D2375" s="149">
        <f t="shared" si="383"/>
        <v>61575</v>
      </c>
      <c r="N2375" s="157">
        <f>(1+'Parameters &amp; Main Results'!$B$25)^(1/12)-1</f>
        <v>4.0741237836483535E-3</v>
      </c>
      <c r="O2375" s="157">
        <f>(1+'Parameters &amp; Main Results'!$B$27)^(1/12)-1</f>
        <v>1.2414877164492744E-3</v>
      </c>
      <c r="P2375" s="157">
        <f>(1+'Parameters &amp; Main Results'!$B$29)^(1/12)-1</f>
        <v>8.295381143461622E-4</v>
      </c>
      <c r="Q2375" s="158">
        <f>(1+'Parameters &amp; Main Results'!$B$31)^(1/12)-1</f>
        <v>4.0741237836483535E-3</v>
      </c>
      <c r="R2375" s="158">
        <f>(1+'Parameters &amp; Main Results'!$B$33)^(1/12)-1</f>
        <v>0</v>
      </c>
      <c r="S2375" s="158">
        <f>(1+'Parameters &amp; Main Results'!$B$35)^(1/12)-1</f>
        <v>0</v>
      </c>
      <c r="T2375" s="158">
        <f>(1+'Parameters &amp; Main Results'!$B$37)^(1/12)-1</f>
        <v>8.295381143461622E-4</v>
      </c>
      <c r="U2375" s="240">
        <v>0</v>
      </c>
      <c r="V2375" s="240">
        <v>0</v>
      </c>
      <c r="W2375" s="255">
        <f t="shared" ca="1" si="2000"/>
        <v>0</v>
      </c>
      <c r="X2375" s="223">
        <f>MMULT(N2375:T2375,'Parameters &amp; Main Results'!$B$12:$B$18)-'Parameters &amp; Main Results'!$B$22/12+MMULT(U2375:V2375,'Parameters &amp; Main Results'!$B$20:$B$21)</f>
        <v>3.3037006200767609E-3</v>
      </c>
      <c r="Y2375" s="223">
        <f>MMULT(N2375:T2375,'Parameters &amp; Main Results'!$C$12:$C$18)-'Parameters &amp; Main Results'!$C$22/12+MMULT(U2375:V2375,'Parameters &amp; Main Results'!$C$20:$C$21)</f>
        <v>3.7491935102617786E-3</v>
      </c>
      <c r="Z2375" s="17">
        <f t="shared" ca="1" si="2001"/>
        <v>1</v>
      </c>
      <c r="AE2375" s="252">
        <f t="shared" ca="1" si="1997"/>
        <v>0</v>
      </c>
      <c r="AF2375" s="253" t="e">
        <f t="shared" ca="1" si="1998"/>
        <v>#DIV/0!</v>
      </c>
      <c r="AG2375" s="258" t="e">
        <f t="shared" ca="1" si="1999"/>
        <v>#DIV/0!</v>
      </c>
      <c r="AH2375" s="227" t="e">
        <f ca="1">IF(SUM(AG2375:OFFSET(AG2375,(-HoldAggressiveTime-1),0,,))=0,"Defensive","Aggressive")</f>
        <v>#DIV/0!</v>
      </c>
    </row>
    <row r="2376" spans="1:34" ht="13" x14ac:dyDescent="0.15">
      <c r="A2376">
        <f t="shared" si="15"/>
        <v>7</v>
      </c>
      <c r="B2376">
        <f t="shared" si="16"/>
        <v>2068</v>
      </c>
      <c r="C2376" s="70">
        <f t="shared" si="1"/>
        <v>2068.4999999998763</v>
      </c>
      <c r="D2376" s="149">
        <f t="shared" si="383"/>
        <v>61606</v>
      </c>
      <c r="N2376" s="157">
        <f>(1+'Parameters &amp; Main Results'!$B$25)^(1/12)-1</f>
        <v>4.0741237836483535E-3</v>
      </c>
      <c r="O2376" s="157">
        <f>(1+'Parameters &amp; Main Results'!$B$27)^(1/12)-1</f>
        <v>1.2414877164492744E-3</v>
      </c>
      <c r="P2376" s="157">
        <f>(1+'Parameters &amp; Main Results'!$B$29)^(1/12)-1</f>
        <v>8.295381143461622E-4</v>
      </c>
      <c r="Q2376" s="158">
        <f>(1+'Parameters &amp; Main Results'!$B$31)^(1/12)-1</f>
        <v>4.0741237836483535E-3</v>
      </c>
      <c r="R2376" s="158">
        <f>(1+'Parameters &amp; Main Results'!$B$33)^(1/12)-1</f>
        <v>0</v>
      </c>
      <c r="S2376" s="158">
        <f>(1+'Parameters &amp; Main Results'!$B$35)^(1/12)-1</f>
        <v>0</v>
      </c>
      <c r="T2376" s="158">
        <f>(1+'Parameters &amp; Main Results'!$B$37)^(1/12)-1</f>
        <v>8.295381143461622E-4</v>
      </c>
      <c r="U2376" s="240">
        <v>0</v>
      </c>
      <c r="V2376" s="240">
        <v>0</v>
      </c>
      <c r="W2376" s="255">
        <f t="shared" ca="1" si="2000"/>
        <v>0</v>
      </c>
      <c r="X2376" s="223">
        <f>MMULT(N2376:T2376,'Parameters &amp; Main Results'!$B$12:$B$18)-'Parameters &amp; Main Results'!$B$22/12+MMULT(U2376:V2376,'Parameters &amp; Main Results'!$B$20:$B$21)</f>
        <v>3.3037006200767609E-3</v>
      </c>
      <c r="Y2376" s="223">
        <f>MMULT(N2376:T2376,'Parameters &amp; Main Results'!$C$12:$C$18)-'Parameters &amp; Main Results'!$C$22/12+MMULT(U2376:V2376,'Parameters &amp; Main Results'!$C$20:$C$21)</f>
        <v>3.7491935102617786E-3</v>
      </c>
      <c r="Z2376" s="17">
        <f t="shared" ca="1" si="2001"/>
        <v>1</v>
      </c>
      <c r="AE2376" s="252">
        <f t="shared" ca="1" si="1997"/>
        <v>0</v>
      </c>
      <c r="AF2376" s="253" t="e">
        <f t="shared" ca="1" si="1998"/>
        <v>#DIV/0!</v>
      </c>
      <c r="AG2376" s="258" t="e">
        <f t="shared" ca="1" si="1999"/>
        <v>#DIV/0!</v>
      </c>
      <c r="AH2376" s="227" t="e">
        <f ca="1">IF(SUM(AG2376:OFFSET(AG2376,(-HoldAggressiveTime-1),0,,))=0,"Defensive","Aggressive")</f>
        <v>#DIV/0!</v>
      </c>
    </row>
    <row r="2377" spans="1:34" ht="13" x14ac:dyDescent="0.15">
      <c r="A2377">
        <f t="shared" si="15"/>
        <v>8</v>
      </c>
      <c r="B2377">
        <f t="shared" si="16"/>
        <v>2068</v>
      </c>
      <c r="C2377" s="70">
        <f t="shared" si="1"/>
        <v>2068.5833333332098</v>
      </c>
      <c r="D2377" s="149">
        <f t="shared" si="383"/>
        <v>61636</v>
      </c>
      <c r="N2377" s="157">
        <f>(1+'Parameters &amp; Main Results'!$B$25)^(1/12)-1</f>
        <v>4.0741237836483535E-3</v>
      </c>
      <c r="O2377" s="157">
        <f>(1+'Parameters &amp; Main Results'!$B$27)^(1/12)-1</f>
        <v>1.2414877164492744E-3</v>
      </c>
      <c r="P2377" s="157">
        <f>(1+'Parameters &amp; Main Results'!$B$29)^(1/12)-1</f>
        <v>8.295381143461622E-4</v>
      </c>
      <c r="Q2377" s="158">
        <f>(1+'Parameters &amp; Main Results'!$B$31)^(1/12)-1</f>
        <v>4.0741237836483535E-3</v>
      </c>
      <c r="R2377" s="158">
        <f>(1+'Parameters &amp; Main Results'!$B$33)^(1/12)-1</f>
        <v>0</v>
      </c>
      <c r="S2377" s="158">
        <f>(1+'Parameters &amp; Main Results'!$B$35)^(1/12)-1</f>
        <v>0</v>
      </c>
      <c r="T2377" s="158">
        <f>(1+'Parameters &amp; Main Results'!$B$37)^(1/12)-1</f>
        <v>8.295381143461622E-4</v>
      </c>
      <c r="U2377" s="240">
        <v>0</v>
      </c>
      <c r="V2377" s="240">
        <v>0</v>
      </c>
      <c r="W2377" s="255">
        <f t="shared" ca="1" si="2000"/>
        <v>0</v>
      </c>
      <c r="X2377" s="223">
        <f>MMULT(N2377:T2377,'Parameters &amp; Main Results'!$B$12:$B$18)-'Parameters &amp; Main Results'!$B$22/12+MMULT(U2377:V2377,'Parameters &amp; Main Results'!$B$20:$B$21)</f>
        <v>3.3037006200767609E-3</v>
      </c>
      <c r="Y2377" s="223">
        <f>MMULT(N2377:T2377,'Parameters &amp; Main Results'!$C$12:$C$18)-'Parameters &amp; Main Results'!$C$22/12+MMULT(U2377:V2377,'Parameters &amp; Main Results'!$C$20:$C$21)</f>
        <v>3.7491935102617786E-3</v>
      </c>
      <c r="Z2377" s="17">
        <f t="shared" ca="1" si="2001"/>
        <v>1</v>
      </c>
      <c r="AE2377" s="252">
        <f t="shared" ca="1" si="1997"/>
        <v>0</v>
      </c>
      <c r="AF2377" s="253" t="e">
        <f t="shared" ca="1" si="1998"/>
        <v>#DIV/0!</v>
      </c>
      <c r="AG2377" s="258" t="e">
        <f t="shared" ca="1" si="1999"/>
        <v>#DIV/0!</v>
      </c>
      <c r="AH2377" s="227" t="e">
        <f ca="1">IF(SUM(AG2377:OFFSET(AG2377,(-HoldAggressiveTime-1),0,,))=0,"Defensive","Aggressive")</f>
        <v>#DIV/0!</v>
      </c>
    </row>
    <row r="2378" spans="1:34" ht="13" x14ac:dyDescent="0.15">
      <c r="A2378">
        <f t="shared" si="15"/>
        <v>9</v>
      </c>
      <c r="B2378">
        <f t="shared" si="16"/>
        <v>2068</v>
      </c>
      <c r="C2378" s="70">
        <f t="shared" si="1"/>
        <v>2068.6666666665433</v>
      </c>
      <c r="D2378" s="149">
        <f t="shared" si="383"/>
        <v>61667</v>
      </c>
      <c r="N2378" s="157">
        <f>(1+'Parameters &amp; Main Results'!$B$25)^(1/12)-1</f>
        <v>4.0741237836483535E-3</v>
      </c>
      <c r="O2378" s="157">
        <f>(1+'Parameters &amp; Main Results'!$B$27)^(1/12)-1</f>
        <v>1.2414877164492744E-3</v>
      </c>
      <c r="P2378" s="157">
        <f>(1+'Parameters &amp; Main Results'!$B$29)^(1/12)-1</f>
        <v>8.295381143461622E-4</v>
      </c>
      <c r="Q2378" s="158">
        <f>(1+'Parameters &amp; Main Results'!$B$31)^(1/12)-1</f>
        <v>4.0741237836483535E-3</v>
      </c>
      <c r="R2378" s="158">
        <f>(1+'Parameters &amp; Main Results'!$B$33)^(1/12)-1</f>
        <v>0</v>
      </c>
      <c r="S2378" s="158">
        <f>(1+'Parameters &amp; Main Results'!$B$35)^(1/12)-1</f>
        <v>0</v>
      </c>
      <c r="T2378" s="158">
        <f>(1+'Parameters &amp; Main Results'!$B$37)^(1/12)-1</f>
        <v>8.295381143461622E-4</v>
      </c>
      <c r="U2378" s="240">
        <v>0</v>
      </c>
      <c r="V2378" s="240">
        <v>0</v>
      </c>
      <c r="W2378" s="255">
        <f t="shared" ca="1" si="2000"/>
        <v>0</v>
      </c>
      <c r="X2378" s="223">
        <f>MMULT(N2378:T2378,'Parameters &amp; Main Results'!$B$12:$B$18)-'Parameters &amp; Main Results'!$B$22/12+MMULT(U2378:V2378,'Parameters &amp; Main Results'!$B$20:$B$21)</f>
        <v>3.3037006200767609E-3</v>
      </c>
      <c r="Y2378" s="223">
        <f>MMULT(N2378:T2378,'Parameters &amp; Main Results'!$C$12:$C$18)-'Parameters &amp; Main Results'!$C$22/12+MMULT(U2378:V2378,'Parameters &amp; Main Results'!$C$20:$C$21)</f>
        <v>3.7491935102617786E-3</v>
      </c>
      <c r="Z2378" s="17">
        <f t="shared" ca="1" si="2001"/>
        <v>1</v>
      </c>
      <c r="AE2378" s="252">
        <f t="shared" ca="1" si="1997"/>
        <v>0</v>
      </c>
      <c r="AF2378" s="253" t="e">
        <f t="shared" ca="1" si="1998"/>
        <v>#DIV/0!</v>
      </c>
      <c r="AG2378" s="258" t="e">
        <f t="shared" ca="1" si="1999"/>
        <v>#DIV/0!</v>
      </c>
      <c r="AH2378" s="227" t="e">
        <f ca="1">IF(SUM(AG2378:OFFSET(AG2378,(-HoldAggressiveTime-1),0,,))=0,"Defensive","Aggressive")</f>
        <v>#DIV/0!</v>
      </c>
    </row>
    <row r="2379" spans="1:34" ht="13" x14ac:dyDescent="0.15">
      <c r="A2379">
        <f t="shared" si="15"/>
        <v>10</v>
      </c>
      <c r="B2379">
        <f t="shared" si="16"/>
        <v>2068</v>
      </c>
      <c r="C2379" s="70">
        <f t="shared" si="1"/>
        <v>2068.7499999998768</v>
      </c>
      <c r="D2379" s="149">
        <f t="shared" si="383"/>
        <v>61697</v>
      </c>
      <c r="N2379" s="157">
        <f>(1+'Parameters &amp; Main Results'!$B$25)^(1/12)-1</f>
        <v>4.0741237836483535E-3</v>
      </c>
      <c r="O2379" s="157">
        <f>(1+'Parameters &amp; Main Results'!$B$27)^(1/12)-1</f>
        <v>1.2414877164492744E-3</v>
      </c>
      <c r="P2379" s="157">
        <f>(1+'Parameters &amp; Main Results'!$B$29)^(1/12)-1</f>
        <v>8.295381143461622E-4</v>
      </c>
      <c r="Q2379" s="158">
        <f>(1+'Parameters &amp; Main Results'!$B$31)^(1/12)-1</f>
        <v>4.0741237836483535E-3</v>
      </c>
      <c r="R2379" s="158">
        <f>(1+'Parameters &amp; Main Results'!$B$33)^(1/12)-1</f>
        <v>0</v>
      </c>
      <c r="S2379" s="158">
        <f>(1+'Parameters &amp; Main Results'!$B$35)^(1/12)-1</f>
        <v>0</v>
      </c>
      <c r="T2379" s="158">
        <f>(1+'Parameters &amp; Main Results'!$B$37)^(1/12)-1</f>
        <v>8.295381143461622E-4</v>
      </c>
      <c r="U2379" s="240">
        <v>0</v>
      </c>
      <c r="V2379" s="240">
        <v>0</v>
      </c>
      <c r="W2379" s="255">
        <f t="shared" ca="1" si="2000"/>
        <v>0</v>
      </c>
      <c r="X2379" s="223">
        <f>MMULT(N2379:T2379,'Parameters &amp; Main Results'!$B$12:$B$18)-'Parameters &amp; Main Results'!$B$22/12+MMULT(U2379:V2379,'Parameters &amp; Main Results'!$B$20:$B$21)</f>
        <v>3.3037006200767609E-3</v>
      </c>
      <c r="Y2379" s="223">
        <f>MMULT(N2379:T2379,'Parameters &amp; Main Results'!$C$12:$C$18)-'Parameters &amp; Main Results'!$C$22/12+MMULT(U2379:V2379,'Parameters &amp; Main Results'!$C$20:$C$21)</f>
        <v>3.7491935102617786E-3</v>
      </c>
      <c r="Z2379" s="17">
        <f t="shared" ca="1" si="2001"/>
        <v>1</v>
      </c>
      <c r="AE2379" s="252">
        <f t="shared" ca="1" si="1997"/>
        <v>0</v>
      </c>
      <c r="AF2379" s="253" t="e">
        <f t="shared" ca="1" si="1998"/>
        <v>#DIV/0!</v>
      </c>
      <c r="AG2379" s="258" t="e">
        <f t="shared" ca="1" si="1999"/>
        <v>#DIV/0!</v>
      </c>
      <c r="AH2379" s="227" t="e">
        <f ca="1">IF(SUM(AG2379:OFFSET(AG2379,(-HoldAggressiveTime-1),0,,))=0,"Defensive","Aggressive")</f>
        <v>#DIV/0!</v>
      </c>
    </row>
    <row r="2380" spans="1:34" ht="13" x14ac:dyDescent="0.15">
      <c r="A2380">
        <f t="shared" si="15"/>
        <v>11</v>
      </c>
      <c r="B2380">
        <f t="shared" si="16"/>
        <v>2068</v>
      </c>
      <c r="C2380" s="70">
        <f t="shared" si="1"/>
        <v>2068.8333333332102</v>
      </c>
      <c r="D2380" s="149">
        <f t="shared" si="383"/>
        <v>61728</v>
      </c>
      <c r="N2380" s="157">
        <f>(1+'Parameters &amp; Main Results'!$B$25)^(1/12)-1</f>
        <v>4.0741237836483535E-3</v>
      </c>
      <c r="O2380" s="157">
        <f>(1+'Parameters &amp; Main Results'!$B$27)^(1/12)-1</f>
        <v>1.2414877164492744E-3</v>
      </c>
      <c r="P2380" s="157">
        <f>(1+'Parameters &amp; Main Results'!$B$29)^(1/12)-1</f>
        <v>8.295381143461622E-4</v>
      </c>
      <c r="Q2380" s="158">
        <f>(1+'Parameters &amp; Main Results'!$B$31)^(1/12)-1</f>
        <v>4.0741237836483535E-3</v>
      </c>
      <c r="R2380" s="158">
        <f>(1+'Parameters &amp; Main Results'!$B$33)^(1/12)-1</f>
        <v>0</v>
      </c>
      <c r="S2380" s="158">
        <f>(1+'Parameters &amp; Main Results'!$B$35)^(1/12)-1</f>
        <v>0</v>
      </c>
      <c r="T2380" s="158">
        <f>(1+'Parameters &amp; Main Results'!$B$37)^(1/12)-1</f>
        <v>8.295381143461622E-4</v>
      </c>
      <c r="U2380" s="240">
        <v>0</v>
      </c>
      <c r="V2380" s="240">
        <v>0</v>
      </c>
      <c r="W2380" s="255">
        <f t="shared" ca="1" si="2000"/>
        <v>0</v>
      </c>
      <c r="X2380" s="223">
        <f>MMULT(N2380:T2380,'Parameters &amp; Main Results'!$B$12:$B$18)-'Parameters &amp; Main Results'!$B$22/12+MMULT(U2380:V2380,'Parameters &amp; Main Results'!$B$20:$B$21)</f>
        <v>3.3037006200767609E-3</v>
      </c>
      <c r="Y2380" s="223">
        <f>MMULT(N2380:T2380,'Parameters &amp; Main Results'!$C$12:$C$18)-'Parameters &amp; Main Results'!$C$22/12+MMULT(U2380:V2380,'Parameters &amp; Main Results'!$C$20:$C$21)</f>
        <v>3.7491935102617786E-3</v>
      </c>
      <c r="Z2380" s="17">
        <f t="shared" ca="1" si="2001"/>
        <v>1</v>
      </c>
      <c r="AE2380" s="252">
        <f t="shared" ca="1" si="1997"/>
        <v>0</v>
      </c>
      <c r="AF2380" s="253" t="e">
        <f t="shared" ca="1" si="1998"/>
        <v>#DIV/0!</v>
      </c>
      <c r="AG2380" s="258" t="e">
        <f t="shared" ca="1" si="1999"/>
        <v>#DIV/0!</v>
      </c>
      <c r="AH2380" s="227" t="e">
        <f ca="1">IF(SUM(AG2380:OFFSET(AG2380,(-HoldAggressiveTime-1),0,,))=0,"Defensive","Aggressive")</f>
        <v>#DIV/0!</v>
      </c>
    </row>
    <row r="2381" spans="1:34" ht="13" x14ac:dyDescent="0.15">
      <c r="A2381">
        <f t="shared" si="15"/>
        <v>12</v>
      </c>
      <c r="B2381">
        <f t="shared" si="16"/>
        <v>2068</v>
      </c>
      <c r="C2381" s="70">
        <f t="shared" si="1"/>
        <v>2068.9166666665437</v>
      </c>
      <c r="D2381" s="149">
        <f t="shared" si="383"/>
        <v>61759</v>
      </c>
      <c r="N2381" s="157">
        <f>(1+'Parameters &amp; Main Results'!$B$25)^(1/12)-1</f>
        <v>4.0741237836483535E-3</v>
      </c>
      <c r="O2381" s="157">
        <f>(1+'Parameters &amp; Main Results'!$B$27)^(1/12)-1</f>
        <v>1.2414877164492744E-3</v>
      </c>
      <c r="P2381" s="157">
        <f>(1+'Parameters &amp; Main Results'!$B$29)^(1/12)-1</f>
        <v>8.295381143461622E-4</v>
      </c>
      <c r="Q2381" s="158">
        <f>(1+'Parameters &amp; Main Results'!$B$31)^(1/12)-1</f>
        <v>4.0741237836483535E-3</v>
      </c>
      <c r="R2381" s="158">
        <f>(1+'Parameters &amp; Main Results'!$B$33)^(1/12)-1</f>
        <v>0</v>
      </c>
      <c r="S2381" s="158">
        <f>(1+'Parameters &amp; Main Results'!$B$35)^(1/12)-1</f>
        <v>0</v>
      </c>
      <c r="T2381" s="158">
        <f>(1+'Parameters &amp; Main Results'!$B$37)^(1/12)-1</f>
        <v>8.295381143461622E-4</v>
      </c>
      <c r="U2381" s="240">
        <v>0</v>
      </c>
      <c r="V2381" s="240">
        <v>0</v>
      </c>
      <c r="W2381" s="255">
        <f t="shared" ca="1" si="2000"/>
        <v>0</v>
      </c>
      <c r="X2381" s="223">
        <f>MMULT(N2381:T2381,'Parameters &amp; Main Results'!$B$12:$B$18)-'Parameters &amp; Main Results'!$B$22/12+MMULT(U2381:V2381,'Parameters &amp; Main Results'!$B$20:$B$21)</f>
        <v>3.3037006200767609E-3</v>
      </c>
      <c r="Y2381" s="223">
        <f>MMULT(N2381:T2381,'Parameters &amp; Main Results'!$C$12:$C$18)-'Parameters &amp; Main Results'!$C$22/12+MMULT(U2381:V2381,'Parameters &amp; Main Results'!$C$20:$C$21)</f>
        <v>3.7491935102617786E-3</v>
      </c>
      <c r="Z2381" s="17">
        <f t="shared" ca="1" si="2001"/>
        <v>1</v>
      </c>
      <c r="AE2381" s="252">
        <f t="shared" ca="1" si="1997"/>
        <v>0</v>
      </c>
      <c r="AF2381" s="253" t="e">
        <f t="shared" ca="1" si="1998"/>
        <v>#DIV/0!</v>
      </c>
      <c r="AG2381" s="258" t="e">
        <f t="shared" ca="1" si="1999"/>
        <v>#DIV/0!</v>
      </c>
      <c r="AH2381" s="227" t="e">
        <f ca="1">IF(SUM(AG2381:OFFSET(AG2381,(-HoldAggressiveTime-1),0,,))=0,"Defensive","Aggressive")</f>
        <v>#DIV/0!</v>
      </c>
    </row>
    <row r="2382" spans="1:34" ht="13" x14ac:dyDescent="0.15">
      <c r="A2382">
        <f t="shared" si="15"/>
        <v>1</v>
      </c>
      <c r="B2382">
        <f t="shared" si="16"/>
        <v>2069</v>
      </c>
      <c r="C2382" s="70">
        <f t="shared" si="1"/>
        <v>2068.9999999998772</v>
      </c>
      <c r="D2382" s="149">
        <f t="shared" si="383"/>
        <v>61787</v>
      </c>
      <c r="N2382" s="157">
        <f>(1+'Parameters &amp; Main Results'!$B$25)^(1/12)-1</f>
        <v>4.0741237836483535E-3</v>
      </c>
      <c r="O2382" s="157">
        <f>(1+'Parameters &amp; Main Results'!$B$27)^(1/12)-1</f>
        <v>1.2414877164492744E-3</v>
      </c>
      <c r="P2382" s="157">
        <f>(1+'Parameters &amp; Main Results'!$B$29)^(1/12)-1</f>
        <v>8.295381143461622E-4</v>
      </c>
      <c r="Q2382" s="158">
        <f>(1+'Parameters &amp; Main Results'!$B$31)^(1/12)-1</f>
        <v>4.0741237836483535E-3</v>
      </c>
      <c r="R2382" s="158">
        <f>(1+'Parameters &amp; Main Results'!$B$33)^(1/12)-1</f>
        <v>0</v>
      </c>
      <c r="S2382" s="158">
        <f>(1+'Parameters &amp; Main Results'!$B$35)^(1/12)-1</f>
        <v>0</v>
      </c>
      <c r="T2382" s="158">
        <f>(1+'Parameters &amp; Main Results'!$B$37)^(1/12)-1</f>
        <v>8.295381143461622E-4</v>
      </c>
      <c r="U2382" s="240">
        <v>0</v>
      </c>
      <c r="V2382" s="240">
        <v>0</v>
      </c>
      <c r="W2382" s="255">
        <f t="shared" ca="1" si="2000"/>
        <v>0</v>
      </c>
      <c r="X2382" s="223">
        <f>MMULT(N2382:T2382,'Parameters &amp; Main Results'!$B$12:$B$18)-'Parameters &amp; Main Results'!$B$22/12+MMULT(U2382:V2382,'Parameters &amp; Main Results'!$B$20:$B$21)</f>
        <v>3.3037006200767609E-3</v>
      </c>
      <c r="Y2382" s="223">
        <f>MMULT(N2382:T2382,'Parameters &amp; Main Results'!$C$12:$C$18)-'Parameters &amp; Main Results'!$C$22/12+MMULT(U2382:V2382,'Parameters &amp; Main Results'!$C$20:$C$21)</f>
        <v>3.7491935102617786E-3</v>
      </c>
      <c r="Z2382" s="17">
        <f t="shared" ca="1" si="2001"/>
        <v>1</v>
      </c>
      <c r="AE2382" s="252">
        <f t="shared" ca="1" si="1997"/>
        <v>0</v>
      </c>
      <c r="AF2382" s="253" t="e">
        <f t="shared" ca="1" si="1998"/>
        <v>#DIV/0!</v>
      </c>
      <c r="AG2382" s="258" t="e">
        <f t="shared" ca="1" si="1999"/>
        <v>#DIV/0!</v>
      </c>
      <c r="AH2382" s="227" t="e">
        <f ca="1">IF(SUM(AG2382:OFFSET(AG2382,(-HoldAggressiveTime-1),0,,))=0,"Defensive","Aggressive")</f>
        <v>#DIV/0!</v>
      </c>
    </row>
    <row r="2383" spans="1:34" ht="13" x14ac:dyDescent="0.15">
      <c r="A2383">
        <f t="shared" si="15"/>
        <v>2</v>
      </c>
      <c r="B2383">
        <f t="shared" si="16"/>
        <v>2069</v>
      </c>
      <c r="C2383" s="70">
        <f t="shared" si="1"/>
        <v>2069.0833333332107</v>
      </c>
      <c r="D2383" s="149">
        <f t="shared" si="383"/>
        <v>61818</v>
      </c>
      <c r="N2383" s="157">
        <f>(1+'Parameters &amp; Main Results'!$B$25)^(1/12)-1</f>
        <v>4.0741237836483535E-3</v>
      </c>
      <c r="O2383" s="157">
        <f>(1+'Parameters &amp; Main Results'!$B$27)^(1/12)-1</f>
        <v>1.2414877164492744E-3</v>
      </c>
      <c r="P2383" s="157">
        <f>(1+'Parameters &amp; Main Results'!$B$29)^(1/12)-1</f>
        <v>8.295381143461622E-4</v>
      </c>
      <c r="Q2383" s="158">
        <f>(1+'Parameters &amp; Main Results'!$B$31)^(1/12)-1</f>
        <v>4.0741237836483535E-3</v>
      </c>
      <c r="R2383" s="158">
        <f>(1+'Parameters &amp; Main Results'!$B$33)^(1/12)-1</f>
        <v>0</v>
      </c>
      <c r="S2383" s="158">
        <f>(1+'Parameters &amp; Main Results'!$B$35)^(1/12)-1</f>
        <v>0</v>
      </c>
      <c r="T2383" s="158">
        <f>(1+'Parameters &amp; Main Results'!$B$37)^(1/12)-1</f>
        <v>8.295381143461622E-4</v>
      </c>
      <c r="U2383" s="240">
        <v>0</v>
      </c>
      <c r="V2383" s="240">
        <v>0</v>
      </c>
      <c r="W2383" s="255">
        <f t="shared" ca="1" si="2000"/>
        <v>0</v>
      </c>
      <c r="X2383" s="223">
        <f>MMULT(N2383:T2383,'Parameters &amp; Main Results'!$B$12:$B$18)-'Parameters &amp; Main Results'!$B$22/12+MMULT(U2383:V2383,'Parameters &amp; Main Results'!$B$20:$B$21)</f>
        <v>3.3037006200767609E-3</v>
      </c>
      <c r="Y2383" s="223">
        <f>MMULT(N2383:T2383,'Parameters &amp; Main Results'!$C$12:$C$18)-'Parameters &amp; Main Results'!$C$22/12+MMULT(U2383:V2383,'Parameters &amp; Main Results'!$C$20:$C$21)</f>
        <v>3.7491935102617786E-3</v>
      </c>
      <c r="Z2383" s="17">
        <f t="shared" ca="1" si="2001"/>
        <v>1</v>
      </c>
      <c r="AE2383" s="252">
        <f t="shared" ca="1" si="1997"/>
        <v>0</v>
      </c>
      <c r="AF2383" s="253" t="e">
        <f t="shared" ca="1" si="1998"/>
        <v>#DIV/0!</v>
      </c>
      <c r="AG2383" s="258" t="e">
        <f t="shared" ca="1" si="1999"/>
        <v>#DIV/0!</v>
      </c>
      <c r="AH2383" s="227" t="e">
        <f ca="1">IF(SUM(AG2383:OFFSET(AG2383,(-HoldAggressiveTime-1),0,,))=0,"Defensive","Aggressive")</f>
        <v>#DIV/0!</v>
      </c>
    </row>
    <row r="2384" spans="1:34" ht="13" x14ac:dyDescent="0.15">
      <c r="A2384">
        <f t="shared" si="15"/>
        <v>3</v>
      </c>
      <c r="B2384">
        <f t="shared" si="16"/>
        <v>2069</v>
      </c>
      <c r="C2384" s="70">
        <f t="shared" si="1"/>
        <v>2069.1666666665442</v>
      </c>
      <c r="D2384" s="149">
        <f t="shared" si="383"/>
        <v>61848</v>
      </c>
      <c r="N2384" s="157">
        <f>(1+'Parameters &amp; Main Results'!$B$25)^(1/12)-1</f>
        <v>4.0741237836483535E-3</v>
      </c>
      <c r="O2384" s="157">
        <f>(1+'Parameters &amp; Main Results'!$B$27)^(1/12)-1</f>
        <v>1.2414877164492744E-3</v>
      </c>
      <c r="P2384" s="157">
        <f>(1+'Parameters &amp; Main Results'!$B$29)^(1/12)-1</f>
        <v>8.295381143461622E-4</v>
      </c>
      <c r="Q2384" s="158">
        <f>(1+'Parameters &amp; Main Results'!$B$31)^(1/12)-1</f>
        <v>4.0741237836483535E-3</v>
      </c>
      <c r="R2384" s="158">
        <f>(1+'Parameters &amp; Main Results'!$B$33)^(1/12)-1</f>
        <v>0</v>
      </c>
      <c r="S2384" s="158">
        <f>(1+'Parameters &amp; Main Results'!$B$35)^(1/12)-1</f>
        <v>0</v>
      </c>
      <c r="T2384" s="158">
        <f>(1+'Parameters &amp; Main Results'!$B$37)^(1/12)-1</f>
        <v>8.295381143461622E-4</v>
      </c>
      <c r="U2384" s="240">
        <v>0</v>
      </c>
      <c r="V2384" s="240">
        <v>0</v>
      </c>
      <c r="W2384" s="255">
        <f t="shared" ca="1" si="2000"/>
        <v>0</v>
      </c>
      <c r="X2384" s="223">
        <f>MMULT(N2384:T2384,'Parameters &amp; Main Results'!$B$12:$B$18)-'Parameters &amp; Main Results'!$B$22/12+MMULT(U2384:V2384,'Parameters &amp; Main Results'!$B$20:$B$21)</f>
        <v>3.3037006200767609E-3</v>
      </c>
      <c r="Y2384" s="223">
        <f>MMULT(N2384:T2384,'Parameters &amp; Main Results'!$C$12:$C$18)-'Parameters &amp; Main Results'!$C$22/12+MMULT(U2384:V2384,'Parameters &amp; Main Results'!$C$20:$C$21)</f>
        <v>3.7491935102617786E-3</v>
      </c>
      <c r="Z2384" s="17">
        <f t="shared" ca="1" si="2001"/>
        <v>1</v>
      </c>
      <c r="AE2384" s="252">
        <f t="shared" ca="1" si="1997"/>
        <v>0</v>
      </c>
      <c r="AF2384" s="253" t="e">
        <f t="shared" ca="1" si="1998"/>
        <v>#DIV/0!</v>
      </c>
      <c r="AG2384" s="258" t="e">
        <f t="shared" ca="1" si="1999"/>
        <v>#DIV/0!</v>
      </c>
      <c r="AH2384" s="227" t="e">
        <f ca="1">IF(SUM(AG2384:OFFSET(AG2384,(-HoldAggressiveTime-1),0,,))=0,"Defensive","Aggressive")</f>
        <v>#DIV/0!</v>
      </c>
    </row>
    <row r="2385" spans="1:34" ht="13" x14ac:dyDescent="0.15">
      <c r="A2385">
        <f t="shared" si="15"/>
        <v>4</v>
      </c>
      <c r="B2385">
        <f t="shared" si="16"/>
        <v>2069</v>
      </c>
      <c r="C2385" s="70">
        <f t="shared" si="1"/>
        <v>2069.2499999998777</v>
      </c>
      <c r="D2385" s="149">
        <f t="shared" si="383"/>
        <v>61879</v>
      </c>
      <c r="N2385" s="157">
        <f>(1+'Parameters &amp; Main Results'!$B$25)^(1/12)-1</f>
        <v>4.0741237836483535E-3</v>
      </c>
      <c r="O2385" s="157">
        <f>(1+'Parameters &amp; Main Results'!$B$27)^(1/12)-1</f>
        <v>1.2414877164492744E-3</v>
      </c>
      <c r="P2385" s="157">
        <f>(1+'Parameters &amp; Main Results'!$B$29)^(1/12)-1</f>
        <v>8.295381143461622E-4</v>
      </c>
      <c r="Q2385" s="158">
        <f>(1+'Parameters &amp; Main Results'!$B$31)^(1/12)-1</f>
        <v>4.0741237836483535E-3</v>
      </c>
      <c r="R2385" s="158">
        <f>(1+'Parameters &amp; Main Results'!$B$33)^(1/12)-1</f>
        <v>0</v>
      </c>
      <c r="S2385" s="158">
        <f>(1+'Parameters &amp; Main Results'!$B$35)^(1/12)-1</f>
        <v>0</v>
      </c>
      <c r="T2385" s="158">
        <f>(1+'Parameters &amp; Main Results'!$B$37)^(1/12)-1</f>
        <v>8.295381143461622E-4</v>
      </c>
      <c r="U2385" s="240">
        <v>0</v>
      </c>
      <c r="V2385" s="240">
        <v>0</v>
      </c>
      <c r="W2385" s="255">
        <f t="shared" ca="1" si="2000"/>
        <v>0</v>
      </c>
      <c r="X2385" s="223">
        <f>MMULT(N2385:T2385,'Parameters &amp; Main Results'!$B$12:$B$18)-'Parameters &amp; Main Results'!$B$22/12+MMULT(U2385:V2385,'Parameters &amp; Main Results'!$B$20:$B$21)</f>
        <v>3.3037006200767609E-3</v>
      </c>
      <c r="Y2385" s="223">
        <f>MMULT(N2385:T2385,'Parameters &amp; Main Results'!$C$12:$C$18)-'Parameters &amp; Main Results'!$C$22/12+MMULT(U2385:V2385,'Parameters &amp; Main Results'!$C$20:$C$21)</f>
        <v>3.7491935102617786E-3</v>
      </c>
      <c r="Z2385" s="17">
        <f t="shared" ca="1" si="2001"/>
        <v>1</v>
      </c>
      <c r="AE2385" s="252">
        <f t="shared" ca="1" si="1997"/>
        <v>0</v>
      </c>
      <c r="AF2385" s="253" t="e">
        <f t="shared" ca="1" si="1998"/>
        <v>#DIV/0!</v>
      </c>
      <c r="AG2385" s="258" t="e">
        <f t="shared" ca="1" si="1999"/>
        <v>#DIV/0!</v>
      </c>
      <c r="AH2385" s="227" t="e">
        <f ca="1">IF(SUM(AG2385:OFFSET(AG2385,(-HoldAggressiveTime-1),0,,))=0,"Defensive","Aggressive")</f>
        <v>#DIV/0!</v>
      </c>
    </row>
    <row r="2386" spans="1:34" ht="13" x14ac:dyDescent="0.15">
      <c r="A2386">
        <f t="shared" si="15"/>
        <v>5</v>
      </c>
      <c r="B2386">
        <f t="shared" si="16"/>
        <v>2069</v>
      </c>
      <c r="C2386" s="70">
        <f t="shared" si="1"/>
        <v>2069.3333333332112</v>
      </c>
      <c r="D2386" s="149">
        <f t="shared" si="383"/>
        <v>61909</v>
      </c>
      <c r="N2386" s="157">
        <f>(1+'Parameters &amp; Main Results'!$B$25)^(1/12)-1</f>
        <v>4.0741237836483535E-3</v>
      </c>
      <c r="O2386" s="157">
        <f>(1+'Parameters &amp; Main Results'!$B$27)^(1/12)-1</f>
        <v>1.2414877164492744E-3</v>
      </c>
      <c r="P2386" s="157">
        <f>(1+'Parameters &amp; Main Results'!$B$29)^(1/12)-1</f>
        <v>8.295381143461622E-4</v>
      </c>
      <c r="Q2386" s="158">
        <f>(1+'Parameters &amp; Main Results'!$B$31)^(1/12)-1</f>
        <v>4.0741237836483535E-3</v>
      </c>
      <c r="R2386" s="158">
        <f>(1+'Parameters &amp; Main Results'!$B$33)^(1/12)-1</f>
        <v>0</v>
      </c>
      <c r="S2386" s="158">
        <f>(1+'Parameters &amp; Main Results'!$B$35)^(1/12)-1</f>
        <v>0</v>
      </c>
      <c r="T2386" s="158">
        <f>(1+'Parameters &amp; Main Results'!$B$37)^(1/12)-1</f>
        <v>8.295381143461622E-4</v>
      </c>
      <c r="U2386" s="240">
        <v>0</v>
      </c>
      <c r="V2386" s="240">
        <v>0</v>
      </c>
      <c r="W2386" s="255">
        <f t="shared" ca="1" si="2000"/>
        <v>0</v>
      </c>
      <c r="X2386" s="223">
        <f>MMULT(N2386:T2386,'Parameters &amp; Main Results'!$B$12:$B$18)-'Parameters &amp; Main Results'!$B$22/12+MMULT(U2386:V2386,'Parameters &amp; Main Results'!$B$20:$B$21)</f>
        <v>3.3037006200767609E-3</v>
      </c>
      <c r="Y2386" s="223">
        <f>MMULT(N2386:T2386,'Parameters &amp; Main Results'!$C$12:$C$18)-'Parameters &amp; Main Results'!$C$22/12+MMULT(U2386:V2386,'Parameters &amp; Main Results'!$C$20:$C$21)</f>
        <v>3.7491935102617786E-3</v>
      </c>
      <c r="Z2386" s="17">
        <f t="shared" ca="1" si="2001"/>
        <v>1</v>
      </c>
      <c r="AE2386" s="252">
        <f t="shared" ref="AE2386:AE2449" ca="1" si="2002">OFFSET(F2386,-Lookback,0,,)</f>
        <v>0</v>
      </c>
      <c r="AF2386" s="253" t="e">
        <f t="shared" ca="1" si="1998"/>
        <v>#DIV/0!</v>
      </c>
      <c r="AG2386" s="258" t="e">
        <f t="shared" ca="1" si="1999"/>
        <v>#DIV/0!</v>
      </c>
      <c r="AH2386" s="227" t="e">
        <f ca="1">IF(SUM(AG2386:OFFSET(AG2386,(-HoldAggressiveTime-1),0,,))=0,"Defensive","Aggressive")</f>
        <v>#DIV/0!</v>
      </c>
    </row>
    <row r="2387" spans="1:34" ht="13" x14ac:dyDescent="0.15">
      <c r="A2387">
        <f t="shared" si="15"/>
        <v>6</v>
      </c>
      <c r="B2387">
        <f t="shared" si="16"/>
        <v>2069</v>
      </c>
      <c r="C2387" s="70">
        <f t="shared" si="1"/>
        <v>2069.4166666665446</v>
      </c>
      <c r="D2387" s="149">
        <f t="shared" si="383"/>
        <v>61940</v>
      </c>
      <c r="N2387" s="157">
        <f>(1+'Parameters &amp; Main Results'!$B$25)^(1/12)-1</f>
        <v>4.0741237836483535E-3</v>
      </c>
      <c r="O2387" s="157">
        <f>(1+'Parameters &amp; Main Results'!$B$27)^(1/12)-1</f>
        <v>1.2414877164492744E-3</v>
      </c>
      <c r="P2387" s="157">
        <f>(1+'Parameters &amp; Main Results'!$B$29)^(1/12)-1</f>
        <v>8.295381143461622E-4</v>
      </c>
      <c r="Q2387" s="158">
        <f>(1+'Parameters &amp; Main Results'!$B$31)^(1/12)-1</f>
        <v>4.0741237836483535E-3</v>
      </c>
      <c r="R2387" s="158">
        <f>(1+'Parameters &amp; Main Results'!$B$33)^(1/12)-1</f>
        <v>0</v>
      </c>
      <c r="S2387" s="158">
        <f>(1+'Parameters &amp; Main Results'!$B$35)^(1/12)-1</f>
        <v>0</v>
      </c>
      <c r="T2387" s="158">
        <f>(1+'Parameters &amp; Main Results'!$B$37)^(1/12)-1</f>
        <v>8.295381143461622E-4</v>
      </c>
      <c r="U2387" s="240">
        <v>0</v>
      </c>
      <c r="V2387" s="240">
        <v>0</v>
      </c>
      <c r="W2387" s="255">
        <f t="shared" ca="1" si="2000"/>
        <v>0</v>
      </c>
      <c r="X2387" s="223">
        <f>MMULT(N2387:T2387,'Parameters &amp; Main Results'!$B$12:$B$18)-'Parameters &amp; Main Results'!$B$22/12+MMULT(U2387:V2387,'Parameters &amp; Main Results'!$B$20:$B$21)</f>
        <v>3.3037006200767609E-3</v>
      </c>
      <c r="Y2387" s="223">
        <f>MMULT(N2387:T2387,'Parameters &amp; Main Results'!$C$12:$C$18)-'Parameters &amp; Main Results'!$C$22/12+MMULT(U2387:V2387,'Parameters &amp; Main Results'!$C$20:$C$21)</f>
        <v>3.7491935102617786E-3</v>
      </c>
      <c r="Z2387" s="17">
        <f t="shared" ca="1" si="2001"/>
        <v>1</v>
      </c>
      <c r="AE2387" s="252">
        <f t="shared" ca="1" si="2002"/>
        <v>0</v>
      </c>
      <c r="AF2387" s="253" t="e">
        <f t="shared" ref="AF2387:AF2450" ca="1" si="2003">(F2387-AE2387)/AE2387</f>
        <v>#DIV/0!</v>
      </c>
      <c r="AG2387" s="258" t="e">
        <f t="shared" ref="AG2387:AG2450" ca="1" si="2004">IF(AF2387&gt;MktDrop,0,1)</f>
        <v>#DIV/0!</v>
      </c>
      <c r="AH2387" s="227" t="e">
        <f ca="1">IF(SUM(AG2387:OFFSET(AG2387,(-HoldAggressiveTime-1),0,,))=0,"Defensive","Aggressive")</f>
        <v>#DIV/0!</v>
      </c>
    </row>
    <row r="2388" spans="1:34" ht="13" x14ac:dyDescent="0.15">
      <c r="A2388">
        <f t="shared" si="15"/>
        <v>7</v>
      </c>
      <c r="B2388">
        <f t="shared" si="16"/>
        <v>2069</v>
      </c>
      <c r="C2388" s="70">
        <f t="shared" si="1"/>
        <v>2069.4999999998781</v>
      </c>
      <c r="D2388" s="149">
        <f t="shared" si="383"/>
        <v>61971</v>
      </c>
      <c r="N2388" s="157">
        <f>(1+'Parameters &amp; Main Results'!$B$25)^(1/12)-1</f>
        <v>4.0741237836483535E-3</v>
      </c>
      <c r="O2388" s="157">
        <f>(1+'Parameters &amp; Main Results'!$B$27)^(1/12)-1</f>
        <v>1.2414877164492744E-3</v>
      </c>
      <c r="P2388" s="157">
        <f>(1+'Parameters &amp; Main Results'!$B$29)^(1/12)-1</f>
        <v>8.295381143461622E-4</v>
      </c>
      <c r="Q2388" s="158">
        <f>(1+'Parameters &amp; Main Results'!$B$31)^(1/12)-1</f>
        <v>4.0741237836483535E-3</v>
      </c>
      <c r="R2388" s="158">
        <f>(1+'Parameters &amp; Main Results'!$B$33)^(1/12)-1</f>
        <v>0</v>
      </c>
      <c r="S2388" s="158">
        <f>(1+'Parameters &amp; Main Results'!$B$35)^(1/12)-1</f>
        <v>0</v>
      </c>
      <c r="T2388" s="158">
        <f>(1+'Parameters &amp; Main Results'!$B$37)^(1/12)-1</f>
        <v>8.295381143461622E-4</v>
      </c>
      <c r="U2388" s="240">
        <v>0</v>
      </c>
      <c r="V2388" s="240">
        <v>0</v>
      </c>
      <c r="W2388" s="255">
        <f t="shared" ref="W2388:W2451" ca="1" si="2005">IFERROR(IF(AH2388="Aggressive",Y2388,X2388),0)</f>
        <v>0</v>
      </c>
      <c r="X2388" s="223">
        <f>MMULT(N2388:T2388,'Parameters &amp; Main Results'!$B$12:$B$18)-'Parameters &amp; Main Results'!$B$22/12+MMULT(U2388:V2388,'Parameters &amp; Main Results'!$B$20:$B$21)</f>
        <v>3.3037006200767609E-3</v>
      </c>
      <c r="Y2388" s="223">
        <f>MMULT(N2388:T2388,'Parameters &amp; Main Results'!$C$12:$C$18)-'Parameters &amp; Main Results'!$C$22/12+MMULT(U2388:V2388,'Parameters &amp; Main Results'!$C$20:$C$21)</f>
        <v>3.7491935102617786E-3</v>
      </c>
      <c r="Z2388" s="17">
        <f t="shared" ca="1" si="2001"/>
        <v>1</v>
      </c>
      <c r="AE2388" s="252">
        <f t="shared" ca="1" si="2002"/>
        <v>0</v>
      </c>
      <c r="AF2388" s="253" t="e">
        <f t="shared" ca="1" si="2003"/>
        <v>#DIV/0!</v>
      </c>
      <c r="AG2388" s="258" t="e">
        <f t="shared" ca="1" si="2004"/>
        <v>#DIV/0!</v>
      </c>
      <c r="AH2388" s="227" t="e">
        <f ca="1">IF(SUM(AG2388:OFFSET(AG2388,(-HoldAggressiveTime-1),0,,))=0,"Defensive","Aggressive")</f>
        <v>#DIV/0!</v>
      </c>
    </row>
    <row r="2389" spans="1:34" ht="13" x14ac:dyDescent="0.15">
      <c r="A2389">
        <f t="shared" si="15"/>
        <v>8</v>
      </c>
      <c r="B2389">
        <f t="shared" si="16"/>
        <v>2069</v>
      </c>
      <c r="C2389" s="70">
        <f t="shared" si="1"/>
        <v>2069.5833333332116</v>
      </c>
      <c r="D2389" s="149">
        <f t="shared" si="383"/>
        <v>62001</v>
      </c>
      <c r="N2389" s="157">
        <f>(1+'Parameters &amp; Main Results'!$B$25)^(1/12)-1</f>
        <v>4.0741237836483535E-3</v>
      </c>
      <c r="O2389" s="157">
        <f>(1+'Parameters &amp; Main Results'!$B$27)^(1/12)-1</f>
        <v>1.2414877164492744E-3</v>
      </c>
      <c r="P2389" s="157">
        <f>(1+'Parameters &amp; Main Results'!$B$29)^(1/12)-1</f>
        <v>8.295381143461622E-4</v>
      </c>
      <c r="Q2389" s="158">
        <f>(1+'Parameters &amp; Main Results'!$B$31)^(1/12)-1</f>
        <v>4.0741237836483535E-3</v>
      </c>
      <c r="R2389" s="158">
        <f>(1+'Parameters &amp; Main Results'!$B$33)^(1/12)-1</f>
        <v>0</v>
      </c>
      <c r="S2389" s="158">
        <f>(1+'Parameters &amp; Main Results'!$B$35)^(1/12)-1</f>
        <v>0</v>
      </c>
      <c r="T2389" s="158">
        <f>(1+'Parameters &amp; Main Results'!$B$37)^(1/12)-1</f>
        <v>8.295381143461622E-4</v>
      </c>
      <c r="U2389" s="240">
        <v>0</v>
      </c>
      <c r="V2389" s="240">
        <v>0</v>
      </c>
      <c r="W2389" s="255">
        <f t="shared" ca="1" si="2005"/>
        <v>0</v>
      </c>
      <c r="X2389" s="223">
        <f>MMULT(N2389:T2389,'Parameters &amp; Main Results'!$B$12:$B$18)-'Parameters &amp; Main Results'!$B$22/12+MMULT(U2389:V2389,'Parameters &amp; Main Results'!$B$20:$B$21)</f>
        <v>3.3037006200767609E-3</v>
      </c>
      <c r="Y2389" s="223">
        <f>MMULT(N2389:T2389,'Parameters &amp; Main Results'!$C$12:$C$18)-'Parameters &amp; Main Results'!$C$22/12+MMULT(U2389:V2389,'Parameters &amp; Main Results'!$C$20:$C$21)</f>
        <v>3.7491935102617786E-3</v>
      </c>
      <c r="Z2389" s="17">
        <f t="shared" ca="1" si="2001"/>
        <v>1</v>
      </c>
      <c r="AE2389" s="252">
        <f t="shared" ca="1" si="2002"/>
        <v>0</v>
      </c>
      <c r="AF2389" s="253" t="e">
        <f t="shared" ca="1" si="2003"/>
        <v>#DIV/0!</v>
      </c>
      <c r="AG2389" s="258" t="e">
        <f t="shared" ca="1" si="2004"/>
        <v>#DIV/0!</v>
      </c>
      <c r="AH2389" s="227" t="e">
        <f ca="1">IF(SUM(AG2389:OFFSET(AG2389,(-HoldAggressiveTime-1),0,,))=0,"Defensive","Aggressive")</f>
        <v>#DIV/0!</v>
      </c>
    </row>
    <row r="2390" spans="1:34" ht="13" x14ac:dyDescent="0.15">
      <c r="A2390">
        <f t="shared" si="15"/>
        <v>9</v>
      </c>
      <c r="B2390">
        <f t="shared" si="16"/>
        <v>2069</v>
      </c>
      <c r="C2390" s="70">
        <f t="shared" si="1"/>
        <v>2069.6666666665451</v>
      </c>
      <c r="D2390" s="149">
        <f t="shared" si="383"/>
        <v>62032</v>
      </c>
      <c r="N2390" s="157">
        <f>(1+'Parameters &amp; Main Results'!$B$25)^(1/12)-1</f>
        <v>4.0741237836483535E-3</v>
      </c>
      <c r="O2390" s="157">
        <f>(1+'Parameters &amp; Main Results'!$B$27)^(1/12)-1</f>
        <v>1.2414877164492744E-3</v>
      </c>
      <c r="P2390" s="157">
        <f>(1+'Parameters &amp; Main Results'!$B$29)^(1/12)-1</f>
        <v>8.295381143461622E-4</v>
      </c>
      <c r="Q2390" s="158">
        <f>(1+'Parameters &amp; Main Results'!$B$31)^(1/12)-1</f>
        <v>4.0741237836483535E-3</v>
      </c>
      <c r="R2390" s="158">
        <f>(1+'Parameters &amp; Main Results'!$B$33)^(1/12)-1</f>
        <v>0</v>
      </c>
      <c r="S2390" s="158">
        <f>(1+'Parameters &amp; Main Results'!$B$35)^(1/12)-1</f>
        <v>0</v>
      </c>
      <c r="T2390" s="158">
        <f>(1+'Parameters &amp; Main Results'!$B$37)^(1/12)-1</f>
        <v>8.295381143461622E-4</v>
      </c>
      <c r="U2390" s="240">
        <v>0</v>
      </c>
      <c r="V2390" s="240">
        <v>0</v>
      </c>
      <c r="W2390" s="255">
        <f t="shared" ca="1" si="2005"/>
        <v>0</v>
      </c>
      <c r="X2390" s="223">
        <f>MMULT(N2390:T2390,'Parameters &amp; Main Results'!$B$12:$B$18)-'Parameters &amp; Main Results'!$B$22/12+MMULT(U2390:V2390,'Parameters &amp; Main Results'!$B$20:$B$21)</f>
        <v>3.3037006200767609E-3</v>
      </c>
      <c r="Y2390" s="223">
        <f>MMULT(N2390:T2390,'Parameters &amp; Main Results'!$C$12:$C$18)-'Parameters &amp; Main Results'!$C$22/12+MMULT(U2390:V2390,'Parameters &amp; Main Results'!$C$20:$C$21)</f>
        <v>3.7491935102617786E-3</v>
      </c>
      <c r="Z2390" s="17">
        <f t="shared" ca="1" si="2001"/>
        <v>1</v>
      </c>
      <c r="AE2390" s="252">
        <f t="shared" ca="1" si="2002"/>
        <v>0</v>
      </c>
      <c r="AF2390" s="253" t="e">
        <f t="shared" ca="1" si="2003"/>
        <v>#DIV/0!</v>
      </c>
      <c r="AG2390" s="258" t="e">
        <f t="shared" ca="1" si="2004"/>
        <v>#DIV/0!</v>
      </c>
      <c r="AH2390" s="227" t="e">
        <f ca="1">IF(SUM(AG2390:OFFSET(AG2390,(-HoldAggressiveTime-1),0,,))=0,"Defensive","Aggressive")</f>
        <v>#DIV/0!</v>
      </c>
    </row>
    <row r="2391" spans="1:34" ht="13" x14ac:dyDescent="0.15">
      <c r="A2391">
        <f t="shared" si="15"/>
        <v>10</v>
      </c>
      <c r="B2391">
        <f t="shared" si="16"/>
        <v>2069</v>
      </c>
      <c r="C2391" s="70">
        <f t="shared" si="1"/>
        <v>2069.7499999998786</v>
      </c>
      <c r="D2391" s="149">
        <f t="shared" si="383"/>
        <v>62062</v>
      </c>
      <c r="N2391" s="157">
        <f>(1+'Parameters &amp; Main Results'!$B$25)^(1/12)-1</f>
        <v>4.0741237836483535E-3</v>
      </c>
      <c r="O2391" s="157">
        <f>(1+'Parameters &amp; Main Results'!$B$27)^(1/12)-1</f>
        <v>1.2414877164492744E-3</v>
      </c>
      <c r="P2391" s="157">
        <f>(1+'Parameters &amp; Main Results'!$B$29)^(1/12)-1</f>
        <v>8.295381143461622E-4</v>
      </c>
      <c r="Q2391" s="158">
        <f>(1+'Parameters &amp; Main Results'!$B$31)^(1/12)-1</f>
        <v>4.0741237836483535E-3</v>
      </c>
      <c r="R2391" s="158">
        <f>(1+'Parameters &amp; Main Results'!$B$33)^(1/12)-1</f>
        <v>0</v>
      </c>
      <c r="S2391" s="158">
        <f>(1+'Parameters &amp; Main Results'!$B$35)^(1/12)-1</f>
        <v>0</v>
      </c>
      <c r="T2391" s="158">
        <f>(1+'Parameters &amp; Main Results'!$B$37)^(1/12)-1</f>
        <v>8.295381143461622E-4</v>
      </c>
      <c r="U2391" s="240">
        <v>0</v>
      </c>
      <c r="V2391" s="240">
        <v>0</v>
      </c>
      <c r="W2391" s="255">
        <f t="shared" ca="1" si="2005"/>
        <v>0</v>
      </c>
      <c r="X2391" s="223">
        <f>MMULT(N2391:T2391,'Parameters &amp; Main Results'!$B$12:$B$18)-'Parameters &amp; Main Results'!$B$22/12+MMULT(U2391:V2391,'Parameters &amp; Main Results'!$B$20:$B$21)</f>
        <v>3.3037006200767609E-3</v>
      </c>
      <c r="Y2391" s="223">
        <f>MMULT(N2391:T2391,'Parameters &amp; Main Results'!$C$12:$C$18)-'Parameters &amp; Main Results'!$C$22/12+MMULT(U2391:V2391,'Parameters &amp; Main Results'!$C$20:$C$21)</f>
        <v>3.7491935102617786E-3</v>
      </c>
      <c r="Z2391" s="17">
        <f t="shared" ca="1" si="2001"/>
        <v>1</v>
      </c>
      <c r="AE2391" s="252">
        <f t="shared" ca="1" si="2002"/>
        <v>0</v>
      </c>
      <c r="AF2391" s="253" t="e">
        <f t="shared" ca="1" si="2003"/>
        <v>#DIV/0!</v>
      </c>
      <c r="AG2391" s="258" t="e">
        <f t="shared" ca="1" si="2004"/>
        <v>#DIV/0!</v>
      </c>
      <c r="AH2391" s="227" t="e">
        <f ca="1">IF(SUM(AG2391:OFFSET(AG2391,(-HoldAggressiveTime-1),0,,))=0,"Defensive","Aggressive")</f>
        <v>#DIV/0!</v>
      </c>
    </row>
    <row r="2392" spans="1:34" ht="13" x14ac:dyDescent="0.15">
      <c r="A2392">
        <f t="shared" si="15"/>
        <v>11</v>
      </c>
      <c r="B2392">
        <f t="shared" si="16"/>
        <v>2069</v>
      </c>
      <c r="C2392" s="70">
        <f t="shared" si="1"/>
        <v>2069.8333333332121</v>
      </c>
      <c r="D2392" s="149">
        <f t="shared" si="383"/>
        <v>62093</v>
      </c>
      <c r="N2392" s="157">
        <f>(1+'Parameters &amp; Main Results'!$B$25)^(1/12)-1</f>
        <v>4.0741237836483535E-3</v>
      </c>
      <c r="O2392" s="157">
        <f>(1+'Parameters &amp; Main Results'!$B$27)^(1/12)-1</f>
        <v>1.2414877164492744E-3</v>
      </c>
      <c r="P2392" s="157">
        <f>(1+'Parameters &amp; Main Results'!$B$29)^(1/12)-1</f>
        <v>8.295381143461622E-4</v>
      </c>
      <c r="Q2392" s="158">
        <f>(1+'Parameters &amp; Main Results'!$B$31)^(1/12)-1</f>
        <v>4.0741237836483535E-3</v>
      </c>
      <c r="R2392" s="158">
        <f>(1+'Parameters &amp; Main Results'!$B$33)^(1/12)-1</f>
        <v>0</v>
      </c>
      <c r="S2392" s="158">
        <f>(1+'Parameters &amp; Main Results'!$B$35)^(1/12)-1</f>
        <v>0</v>
      </c>
      <c r="T2392" s="158">
        <f>(1+'Parameters &amp; Main Results'!$B$37)^(1/12)-1</f>
        <v>8.295381143461622E-4</v>
      </c>
      <c r="U2392" s="240">
        <v>0</v>
      </c>
      <c r="V2392" s="240">
        <v>0</v>
      </c>
      <c r="W2392" s="255">
        <f t="shared" ca="1" si="2005"/>
        <v>0</v>
      </c>
      <c r="X2392" s="223">
        <f>MMULT(N2392:T2392,'Parameters &amp; Main Results'!$B$12:$B$18)-'Parameters &amp; Main Results'!$B$22/12+MMULT(U2392:V2392,'Parameters &amp; Main Results'!$B$20:$B$21)</f>
        <v>3.3037006200767609E-3</v>
      </c>
      <c r="Y2392" s="223">
        <f>MMULT(N2392:T2392,'Parameters &amp; Main Results'!$C$12:$C$18)-'Parameters &amp; Main Results'!$C$22/12+MMULT(U2392:V2392,'Parameters &amp; Main Results'!$C$20:$C$21)</f>
        <v>3.7491935102617786E-3</v>
      </c>
      <c r="Z2392" s="17">
        <f t="shared" ca="1" si="2001"/>
        <v>1</v>
      </c>
      <c r="AE2392" s="252">
        <f t="shared" ca="1" si="2002"/>
        <v>0</v>
      </c>
      <c r="AF2392" s="253" t="e">
        <f t="shared" ca="1" si="2003"/>
        <v>#DIV/0!</v>
      </c>
      <c r="AG2392" s="258" t="e">
        <f t="shared" ca="1" si="2004"/>
        <v>#DIV/0!</v>
      </c>
      <c r="AH2392" s="227" t="e">
        <f ca="1">IF(SUM(AG2392:OFFSET(AG2392,(-HoldAggressiveTime-1),0,,))=0,"Defensive","Aggressive")</f>
        <v>#DIV/0!</v>
      </c>
    </row>
    <row r="2393" spans="1:34" ht="13" x14ac:dyDescent="0.15">
      <c r="A2393">
        <f t="shared" si="15"/>
        <v>12</v>
      </c>
      <c r="B2393">
        <f t="shared" si="16"/>
        <v>2069</v>
      </c>
      <c r="C2393" s="70">
        <f t="shared" si="1"/>
        <v>2069.9166666665456</v>
      </c>
      <c r="D2393" s="149">
        <f t="shared" si="383"/>
        <v>62124</v>
      </c>
      <c r="N2393" s="157">
        <f>(1+'Parameters &amp; Main Results'!$B$25)^(1/12)-1</f>
        <v>4.0741237836483535E-3</v>
      </c>
      <c r="O2393" s="157">
        <f>(1+'Parameters &amp; Main Results'!$B$27)^(1/12)-1</f>
        <v>1.2414877164492744E-3</v>
      </c>
      <c r="P2393" s="157">
        <f>(1+'Parameters &amp; Main Results'!$B$29)^(1/12)-1</f>
        <v>8.295381143461622E-4</v>
      </c>
      <c r="Q2393" s="158">
        <f>(1+'Parameters &amp; Main Results'!$B$31)^(1/12)-1</f>
        <v>4.0741237836483535E-3</v>
      </c>
      <c r="R2393" s="158">
        <f>(1+'Parameters &amp; Main Results'!$B$33)^(1/12)-1</f>
        <v>0</v>
      </c>
      <c r="S2393" s="158">
        <f>(1+'Parameters &amp; Main Results'!$B$35)^(1/12)-1</f>
        <v>0</v>
      </c>
      <c r="T2393" s="158">
        <f>(1+'Parameters &amp; Main Results'!$B$37)^(1/12)-1</f>
        <v>8.295381143461622E-4</v>
      </c>
      <c r="U2393" s="240">
        <v>0</v>
      </c>
      <c r="V2393" s="240">
        <v>0</v>
      </c>
      <c r="W2393" s="255">
        <f t="shared" ca="1" si="2005"/>
        <v>0</v>
      </c>
      <c r="X2393" s="223">
        <f>MMULT(N2393:T2393,'Parameters &amp; Main Results'!$B$12:$B$18)-'Parameters &amp; Main Results'!$B$22/12+MMULT(U2393:V2393,'Parameters &amp; Main Results'!$B$20:$B$21)</f>
        <v>3.3037006200767609E-3</v>
      </c>
      <c r="Y2393" s="223">
        <f>MMULT(N2393:T2393,'Parameters &amp; Main Results'!$C$12:$C$18)-'Parameters &amp; Main Results'!$C$22/12+MMULT(U2393:V2393,'Parameters &amp; Main Results'!$C$20:$C$21)</f>
        <v>3.7491935102617786E-3</v>
      </c>
      <c r="Z2393" s="17">
        <f t="shared" ref="Z2393:Z2456" ca="1" si="2006">Z2394*(1+W2393)</f>
        <v>1</v>
      </c>
      <c r="AE2393" s="252">
        <f t="shared" ca="1" si="2002"/>
        <v>0</v>
      </c>
      <c r="AF2393" s="253" t="e">
        <f t="shared" ca="1" si="2003"/>
        <v>#DIV/0!</v>
      </c>
      <c r="AG2393" s="258" t="e">
        <f t="shared" ca="1" si="2004"/>
        <v>#DIV/0!</v>
      </c>
      <c r="AH2393" s="227" t="e">
        <f ca="1">IF(SUM(AG2393:OFFSET(AG2393,(-HoldAggressiveTime-1),0,,))=0,"Defensive","Aggressive")</f>
        <v>#DIV/0!</v>
      </c>
    </row>
    <row r="2394" spans="1:34" ht="13" x14ac:dyDescent="0.15">
      <c r="A2394">
        <f t="shared" si="15"/>
        <v>1</v>
      </c>
      <c r="B2394">
        <f t="shared" si="16"/>
        <v>2070</v>
      </c>
      <c r="C2394" s="70">
        <f t="shared" si="1"/>
        <v>2069.999999999879</v>
      </c>
      <c r="D2394" s="149">
        <f t="shared" si="383"/>
        <v>62152</v>
      </c>
      <c r="N2394" s="157">
        <f>(1+'Parameters &amp; Main Results'!$B$25)^(1/12)-1</f>
        <v>4.0741237836483535E-3</v>
      </c>
      <c r="O2394" s="157">
        <f>(1+'Parameters &amp; Main Results'!$B$27)^(1/12)-1</f>
        <v>1.2414877164492744E-3</v>
      </c>
      <c r="P2394" s="157">
        <f>(1+'Parameters &amp; Main Results'!$B$29)^(1/12)-1</f>
        <v>8.295381143461622E-4</v>
      </c>
      <c r="Q2394" s="158">
        <f>(1+'Parameters &amp; Main Results'!$B$31)^(1/12)-1</f>
        <v>4.0741237836483535E-3</v>
      </c>
      <c r="R2394" s="158">
        <f>(1+'Parameters &amp; Main Results'!$B$33)^(1/12)-1</f>
        <v>0</v>
      </c>
      <c r="S2394" s="158">
        <f>(1+'Parameters &amp; Main Results'!$B$35)^(1/12)-1</f>
        <v>0</v>
      </c>
      <c r="T2394" s="158">
        <f>(1+'Parameters &amp; Main Results'!$B$37)^(1/12)-1</f>
        <v>8.295381143461622E-4</v>
      </c>
      <c r="U2394" s="240">
        <v>0</v>
      </c>
      <c r="V2394" s="240">
        <v>0</v>
      </c>
      <c r="W2394" s="255">
        <f t="shared" ca="1" si="2005"/>
        <v>0</v>
      </c>
      <c r="X2394" s="223">
        <f>MMULT(N2394:T2394,'Parameters &amp; Main Results'!$B$12:$B$18)-'Parameters &amp; Main Results'!$B$22/12+MMULT(U2394:V2394,'Parameters &amp; Main Results'!$B$20:$B$21)</f>
        <v>3.3037006200767609E-3</v>
      </c>
      <c r="Y2394" s="223">
        <f>MMULT(N2394:T2394,'Parameters &amp; Main Results'!$C$12:$C$18)-'Parameters &amp; Main Results'!$C$22/12+MMULT(U2394:V2394,'Parameters &amp; Main Results'!$C$20:$C$21)</f>
        <v>3.7491935102617786E-3</v>
      </c>
      <c r="Z2394" s="17">
        <f t="shared" ca="1" si="2006"/>
        <v>1</v>
      </c>
      <c r="AE2394" s="252">
        <f t="shared" ca="1" si="2002"/>
        <v>0</v>
      </c>
      <c r="AF2394" s="253" t="e">
        <f t="shared" ca="1" si="2003"/>
        <v>#DIV/0!</v>
      </c>
      <c r="AG2394" s="258" t="e">
        <f t="shared" ca="1" si="2004"/>
        <v>#DIV/0!</v>
      </c>
      <c r="AH2394" s="227" t="e">
        <f ca="1">IF(SUM(AG2394:OFFSET(AG2394,(-HoldAggressiveTime-1),0,,))=0,"Defensive","Aggressive")</f>
        <v>#DIV/0!</v>
      </c>
    </row>
    <row r="2395" spans="1:34" ht="13" x14ac:dyDescent="0.15">
      <c r="A2395">
        <f t="shared" si="15"/>
        <v>2</v>
      </c>
      <c r="B2395">
        <f t="shared" si="16"/>
        <v>2070</v>
      </c>
      <c r="C2395" s="70">
        <f t="shared" si="1"/>
        <v>2070.0833333332125</v>
      </c>
      <c r="D2395" s="149">
        <f t="shared" si="383"/>
        <v>62183</v>
      </c>
      <c r="N2395" s="157">
        <f>(1+'Parameters &amp; Main Results'!$B$25)^(1/12)-1</f>
        <v>4.0741237836483535E-3</v>
      </c>
      <c r="O2395" s="157">
        <f>(1+'Parameters &amp; Main Results'!$B$27)^(1/12)-1</f>
        <v>1.2414877164492744E-3</v>
      </c>
      <c r="P2395" s="157">
        <f>(1+'Parameters &amp; Main Results'!$B$29)^(1/12)-1</f>
        <v>8.295381143461622E-4</v>
      </c>
      <c r="Q2395" s="158">
        <f>(1+'Parameters &amp; Main Results'!$B$31)^(1/12)-1</f>
        <v>4.0741237836483535E-3</v>
      </c>
      <c r="R2395" s="158">
        <f>(1+'Parameters &amp; Main Results'!$B$33)^(1/12)-1</f>
        <v>0</v>
      </c>
      <c r="S2395" s="158">
        <f>(1+'Parameters &amp; Main Results'!$B$35)^(1/12)-1</f>
        <v>0</v>
      </c>
      <c r="T2395" s="158">
        <f>(1+'Parameters &amp; Main Results'!$B$37)^(1/12)-1</f>
        <v>8.295381143461622E-4</v>
      </c>
      <c r="U2395" s="240">
        <v>0</v>
      </c>
      <c r="V2395" s="240">
        <v>0</v>
      </c>
      <c r="W2395" s="255">
        <f t="shared" ca="1" si="2005"/>
        <v>0</v>
      </c>
      <c r="X2395" s="223">
        <f>MMULT(N2395:T2395,'Parameters &amp; Main Results'!$B$12:$B$18)-'Parameters &amp; Main Results'!$B$22/12+MMULT(U2395:V2395,'Parameters &amp; Main Results'!$B$20:$B$21)</f>
        <v>3.3037006200767609E-3</v>
      </c>
      <c r="Y2395" s="223">
        <f>MMULT(N2395:T2395,'Parameters &amp; Main Results'!$C$12:$C$18)-'Parameters &amp; Main Results'!$C$22/12+MMULT(U2395:V2395,'Parameters &amp; Main Results'!$C$20:$C$21)</f>
        <v>3.7491935102617786E-3</v>
      </c>
      <c r="Z2395" s="17">
        <f t="shared" ca="1" si="2006"/>
        <v>1</v>
      </c>
      <c r="AE2395" s="252">
        <f t="shared" ca="1" si="2002"/>
        <v>0</v>
      </c>
      <c r="AF2395" s="253" t="e">
        <f t="shared" ca="1" si="2003"/>
        <v>#DIV/0!</v>
      </c>
      <c r="AG2395" s="258" t="e">
        <f t="shared" ca="1" si="2004"/>
        <v>#DIV/0!</v>
      </c>
      <c r="AH2395" s="227" t="e">
        <f ca="1">IF(SUM(AG2395:OFFSET(AG2395,(-HoldAggressiveTime-1),0,,))=0,"Defensive","Aggressive")</f>
        <v>#DIV/0!</v>
      </c>
    </row>
    <row r="2396" spans="1:34" ht="13" x14ac:dyDescent="0.15">
      <c r="A2396">
        <f t="shared" si="15"/>
        <v>3</v>
      </c>
      <c r="B2396">
        <f t="shared" si="16"/>
        <v>2070</v>
      </c>
      <c r="C2396" s="70">
        <f t="shared" si="1"/>
        <v>2070.166666666546</v>
      </c>
      <c r="D2396" s="149">
        <f t="shared" si="383"/>
        <v>62213</v>
      </c>
      <c r="N2396" s="157">
        <f>(1+'Parameters &amp; Main Results'!$B$25)^(1/12)-1</f>
        <v>4.0741237836483535E-3</v>
      </c>
      <c r="O2396" s="157">
        <f>(1+'Parameters &amp; Main Results'!$B$27)^(1/12)-1</f>
        <v>1.2414877164492744E-3</v>
      </c>
      <c r="P2396" s="157">
        <f>(1+'Parameters &amp; Main Results'!$B$29)^(1/12)-1</f>
        <v>8.295381143461622E-4</v>
      </c>
      <c r="Q2396" s="158">
        <f>(1+'Parameters &amp; Main Results'!$B$31)^(1/12)-1</f>
        <v>4.0741237836483535E-3</v>
      </c>
      <c r="R2396" s="158">
        <f>(1+'Parameters &amp; Main Results'!$B$33)^(1/12)-1</f>
        <v>0</v>
      </c>
      <c r="S2396" s="158">
        <f>(1+'Parameters &amp; Main Results'!$B$35)^(1/12)-1</f>
        <v>0</v>
      </c>
      <c r="T2396" s="158">
        <f>(1+'Parameters &amp; Main Results'!$B$37)^(1/12)-1</f>
        <v>8.295381143461622E-4</v>
      </c>
      <c r="U2396" s="240">
        <v>0</v>
      </c>
      <c r="V2396" s="240">
        <v>0</v>
      </c>
      <c r="W2396" s="255">
        <f t="shared" ca="1" si="2005"/>
        <v>0</v>
      </c>
      <c r="X2396" s="223">
        <f>MMULT(N2396:T2396,'Parameters &amp; Main Results'!$B$12:$B$18)-'Parameters &amp; Main Results'!$B$22/12+MMULT(U2396:V2396,'Parameters &amp; Main Results'!$B$20:$B$21)</f>
        <v>3.3037006200767609E-3</v>
      </c>
      <c r="Y2396" s="223">
        <f>MMULT(N2396:T2396,'Parameters &amp; Main Results'!$C$12:$C$18)-'Parameters &amp; Main Results'!$C$22/12+MMULT(U2396:V2396,'Parameters &amp; Main Results'!$C$20:$C$21)</f>
        <v>3.7491935102617786E-3</v>
      </c>
      <c r="Z2396" s="17">
        <f t="shared" ca="1" si="2006"/>
        <v>1</v>
      </c>
      <c r="AE2396" s="252">
        <f t="shared" ca="1" si="2002"/>
        <v>0</v>
      </c>
      <c r="AF2396" s="253" t="e">
        <f t="shared" ca="1" si="2003"/>
        <v>#DIV/0!</v>
      </c>
      <c r="AG2396" s="258" t="e">
        <f t="shared" ca="1" si="2004"/>
        <v>#DIV/0!</v>
      </c>
      <c r="AH2396" s="227" t="e">
        <f ca="1">IF(SUM(AG2396:OFFSET(AG2396,(-HoldAggressiveTime-1),0,,))=0,"Defensive","Aggressive")</f>
        <v>#DIV/0!</v>
      </c>
    </row>
    <row r="2397" spans="1:34" ht="13" x14ac:dyDescent="0.15">
      <c r="A2397">
        <f t="shared" si="15"/>
        <v>4</v>
      </c>
      <c r="B2397">
        <f t="shared" si="16"/>
        <v>2070</v>
      </c>
      <c r="C2397" s="70">
        <f t="shared" si="1"/>
        <v>2070.2499999998795</v>
      </c>
      <c r="D2397" s="149">
        <f t="shared" si="383"/>
        <v>62244</v>
      </c>
      <c r="N2397" s="157">
        <f>(1+'Parameters &amp; Main Results'!$B$25)^(1/12)-1</f>
        <v>4.0741237836483535E-3</v>
      </c>
      <c r="O2397" s="157">
        <f>(1+'Parameters &amp; Main Results'!$B$27)^(1/12)-1</f>
        <v>1.2414877164492744E-3</v>
      </c>
      <c r="P2397" s="157">
        <f>(1+'Parameters &amp; Main Results'!$B$29)^(1/12)-1</f>
        <v>8.295381143461622E-4</v>
      </c>
      <c r="Q2397" s="158">
        <f>(1+'Parameters &amp; Main Results'!$B$31)^(1/12)-1</f>
        <v>4.0741237836483535E-3</v>
      </c>
      <c r="R2397" s="158">
        <f>(1+'Parameters &amp; Main Results'!$B$33)^(1/12)-1</f>
        <v>0</v>
      </c>
      <c r="S2397" s="158">
        <f>(1+'Parameters &amp; Main Results'!$B$35)^(1/12)-1</f>
        <v>0</v>
      </c>
      <c r="T2397" s="158">
        <f>(1+'Parameters &amp; Main Results'!$B$37)^(1/12)-1</f>
        <v>8.295381143461622E-4</v>
      </c>
      <c r="U2397" s="240">
        <v>0</v>
      </c>
      <c r="V2397" s="240">
        <v>0</v>
      </c>
      <c r="W2397" s="255">
        <f t="shared" ca="1" si="2005"/>
        <v>0</v>
      </c>
      <c r="X2397" s="223">
        <f>MMULT(N2397:T2397,'Parameters &amp; Main Results'!$B$12:$B$18)-'Parameters &amp; Main Results'!$B$22/12+MMULT(U2397:V2397,'Parameters &amp; Main Results'!$B$20:$B$21)</f>
        <v>3.3037006200767609E-3</v>
      </c>
      <c r="Y2397" s="223">
        <f>MMULT(N2397:T2397,'Parameters &amp; Main Results'!$C$12:$C$18)-'Parameters &amp; Main Results'!$C$22/12+MMULT(U2397:V2397,'Parameters &amp; Main Results'!$C$20:$C$21)</f>
        <v>3.7491935102617786E-3</v>
      </c>
      <c r="Z2397" s="17">
        <f t="shared" ca="1" si="2006"/>
        <v>1</v>
      </c>
      <c r="AE2397" s="252">
        <f t="shared" ca="1" si="2002"/>
        <v>0</v>
      </c>
      <c r="AF2397" s="253" t="e">
        <f t="shared" ca="1" si="2003"/>
        <v>#DIV/0!</v>
      </c>
      <c r="AG2397" s="258" t="e">
        <f t="shared" ca="1" si="2004"/>
        <v>#DIV/0!</v>
      </c>
      <c r="AH2397" s="227" t="e">
        <f ca="1">IF(SUM(AG2397:OFFSET(AG2397,(-HoldAggressiveTime-1),0,,))=0,"Defensive","Aggressive")</f>
        <v>#DIV/0!</v>
      </c>
    </row>
    <row r="2398" spans="1:34" ht="13" x14ac:dyDescent="0.15">
      <c r="A2398">
        <f t="shared" si="15"/>
        <v>5</v>
      </c>
      <c r="B2398">
        <f t="shared" si="16"/>
        <v>2070</v>
      </c>
      <c r="C2398" s="70">
        <f t="shared" si="1"/>
        <v>2070.333333333213</v>
      </c>
      <c r="D2398" s="149">
        <f t="shared" si="383"/>
        <v>62274</v>
      </c>
      <c r="N2398" s="157">
        <f>(1+'Parameters &amp; Main Results'!$B$25)^(1/12)-1</f>
        <v>4.0741237836483535E-3</v>
      </c>
      <c r="O2398" s="157">
        <f>(1+'Parameters &amp; Main Results'!$B$27)^(1/12)-1</f>
        <v>1.2414877164492744E-3</v>
      </c>
      <c r="P2398" s="157">
        <f>(1+'Parameters &amp; Main Results'!$B$29)^(1/12)-1</f>
        <v>8.295381143461622E-4</v>
      </c>
      <c r="Q2398" s="158">
        <f>(1+'Parameters &amp; Main Results'!$B$31)^(1/12)-1</f>
        <v>4.0741237836483535E-3</v>
      </c>
      <c r="R2398" s="158">
        <f>(1+'Parameters &amp; Main Results'!$B$33)^(1/12)-1</f>
        <v>0</v>
      </c>
      <c r="S2398" s="158">
        <f>(1+'Parameters &amp; Main Results'!$B$35)^(1/12)-1</f>
        <v>0</v>
      </c>
      <c r="T2398" s="158">
        <f>(1+'Parameters &amp; Main Results'!$B$37)^(1/12)-1</f>
        <v>8.295381143461622E-4</v>
      </c>
      <c r="U2398" s="240">
        <v>0</v>
      </c>
      <c r="V2398" s="240">
        <v>0</v>
      </c>
      <c r="W2398" s="255">
        <f t="shared" ca="1" si="2005"/>
        <v>0</v>
      </c>
      <c r="X2398" s="223">
        <f>MMULT(N2398:T2398,'Parameters &amp; Main Results'!$B$12:$B$18)-'Parameters &amp; Main Results'!$B$22/12+MMULT(U2398:V2398,'Parameters &amp; Main Results'!$B$20:$B$21)</f>
        <v>3.3037006200767609E-3</v>
      </c>
      <c r="Y2398" s="223">
        <f>MMULT(N2398:T2398,'Parameters &amp; Main Results'!$C$12:$C$18)-'Parameters &amp; Main Results'!$C$22/12+MMULT(U2398:V2398,'Parameters &amp; Main Results'!$C$20:$C$21)</f>
        <v>3.7491935102617786E-3</v>
      </c>
      <c r="Z2398" s="17">
        <f t="shared" ca="1" si="2006"/>
        <v>1</v>
      </c>
      <c r="AE2398" s="252">
        <f t="shared" ca="1" si="2002"/>
        <v>0</v>
      </c>
      <c r="AF2398" s="253" t="e">
        <f t="shared" ca="1" si="2003"/>
        <v>#DIV/0!</v>
      </c>
      <c r="AG2398" s="258" t="e">
        <f t="shared" ca="1" si="2004"/>
        <v>#DIV/0!</v>
      </c>
      <c r="AH2398" s="227" t="e">
        <f ca="1">IF(SUM(AG2398:OFFSET(AG2398,(-HoldAggressiveTime-1),0,,))=0,"Defensive","Aggressive")</f>
        <v>#DIV/0!</v>
      </c>
    </row>
    <row r="2399" spans="1:34" ht="13" x14ac:dyDescent="0.15">
      <c r="A2399">
        <f t="shared" si="15"/>
        <v>6</v>
      </c>
      <c r="B2399">
        <f t="shared" si="16"/>
        <v>2070</v>
      </c>
      <c r="C2399" s="70">
        <f t="shared" si="1"/>
        <v>2070.4166666665465</v>
      </c>
      <c r="D2399" s="149">
        <f t="shared" si="383"/>
        <v>62305</v>
      </c>
      <c r="N2399" s="157">
        <f>(1+'Parameters &amp; Main Results'!$B$25)^(1/12)-1</f>
        <v>4.0741237836483535E-3</v>
      </c>
      <c r="O2399" s="157">
        <f>(1+'Parameters &amp; Main Results'!$B$27)^(1/12)-1</f>
        <v>1.2414877164492744E-3</v>
      </c>
      <c r="P2399" s="157">
        <f>(1+'Parameters &amp; Main Results'!$B$29)^(1/12)-1</f>
        <v>8.295381143461622E-4</v>
      </c>
      <c r="Q2399" s="158">
        <f>(1+'Parameters &amp; Main Results'!$B$31)^(1/12)-1</f>
        <v>4.0741237836483535E-3</v>
      </c>
      <c r="R2399" s="158">
        <f>(1+'Parameters &amp; Main Results'!$B$33)^(1/12)-1</f>
        <v>0</v>
      </c>
      <c r="S2399" s="158">
        <f>(1+'Parameters &amp; Main Results'!$B$35)^(1/12)-1</f>
        <v>0</v>
      </c>
      <c r="T2399" s="158">
        <f>(1+'Parameters &amp; Main Results'!$B$37)^(1/12)-1</f>
        <v>8.295381143461622E-4</v>
      </c>
      <c r="U2399" s="240">
        <v>0</v>
      </c>
      <c r="V2399" s="240">
        <v>0</v>
      </c>
      <c r="W2399" s="255">
        <f t="shared" ca="1" si="2005"/>
        <v>0</v>
      </c>
      <c r="X2399" s="223">
        <f>MMULT(N2399:T2399,'Parameters &amp; Main Results'!$B$12:$B$18)-'Parameters &amp; Main Results'!$B$22/12+MMULT(U2399:V2399,'Parameters &amp; Main Results'!$B$20:$B$21)</f>
        <v>3.3037006200767609E-3</v>
      </c>
      <c r="Y2399" s="223">
        <f>MMULT(N2399:T2399,'Parameters &amp; Main Results'!$C$12:$C$18)-'Parameters &amp; Main Results'!$C$22/12+MMULT(U2399:V2399,'Parameters &amp; Main Results'!$C$20:$C$21)</f>
        <v>3.7491935102617786E-3</v>
      </c>
      <c r="Z2399" s="17">
        <f t="shared" ca="1" si="2006"/>
        <v>1</v>
      </c>
      <c r="AE2399" s="252">
        <f t="shared" ca="1" si="2002"/>
        <v>0</v>
      </c>
      <c r="AF2399" s="253" t="e">
        <f t="shared" ca="1" si="2003"/>
        <v>#DIV/0!</v>
      </c>
      <c r="AG2399" s="258" t="e">
        <f t="shared" ca="1" si="2004"/>
        <v>#DIV/0!</v>
      </c>
      <c r="AH2399" s="227" t="e">
        <f ca="1">IF(SUM(AG2399:OFFSET(AG2399,(-HoldAggressiveTime-1),0,,))=0,"Defensive","Aggressive")</f>
        <v>#DIV/0!</v>
      </c>
    </row>
    <row r="2400" spans="1:34" ht="13" x14ac:dyDescent="0.15">
      <c r="A2400">
        <f t="shared" si="15"/>
        <v>7</v>
      </c>
      <c r="B2400">
        <f t="shared" si="16"/>
        <v>2070</v>
      </c>
      <c r="C2400" s="70">
        <f t="shared" si="1"/>
        <v>2070.4999999998799</v>
      </c>
      <c r="D2400" s="149">
        <f t="shared" si="383"/>
        <v>62336</v>
      </c>
      <c r="N2400" s="157">
        <f>(1+'Parameters &amp; Main Results'!$B$25)^(1/12)-1</f>
        <v>4.0741237836483535E-3</v>
      </c>
      <c r="O2400" s="157">
        <f>(1+'Parameters &amp; Main Results'!$B$27)^(1/12)-1</f>
        <v>1.2414877164492744E-3</v>
      </c>
      <c r="P2400" s="157">
        <f>(1+'Parameters &amp; Main Results'!$B$29)^(1/12)-1</f>
        <v>8.295381143461622E-4</v>
      </c>
      <c r="Q2400" s="158">
        <f>(1+'Parameters &amp; Main Results'!$B$31)^(1/12)-1</f>
        <v>4.0741237836483535E-3</v>
      </c>
      <c r="R2400" s="158">
        <f>(1+'Parameters &amp; Main Results'!$B$33)^(1/12)-1</f>
        <v>0</v>
      </c>
      <c r="S2400" s="158">
        <f>(1+'Parameters &amp; Main Results'!$B$35)^(1/12)-1</f>
        <v>0</v>
      </c>
      <c r="T2400" s="158">
        <f>(1+'Parameters &amp; Main Results'!$B$37)^(1/12)-1</f>
        <v>8.295381143461622E-4</v>
      </c>
      <c r="U2400" s="240">
        <v>0</v>
      </c>
      <c r="V2400" s="240">
        <v>0</v>
      </c>
      <c r="W2400" s="255">
        <f t="shared" ca="1" si="2005"/>
        <v>0</v>
      </c>
      <c r="X2400" s="223">
        <f>MMULT(N2400:T2400,'Parameters &amp; Main Results'!$B$12:$B$18)-'Parameters &amp; Main Results'!$B$22/12+MMULT(U2400:V2400,'Parameters &amp; Main Results'!$B$20:$B$21)</f>
        <v>3.3037006200767609E-3</v>
      </c>
      <c r="Y2400" s="223">
        <f>MMULT(N2400:T2400,'Parameters &amp; Main Results'!$C$12:$C$18)-'Parameters &amp; Main Results'!$C$22/12+MMULT(U2400:V2400,'Parameters &amp; Main Results'!$C$20:$C$21)</f>
        <v>3.7491935102617786E-3</v>
      </c>
      <c r="Z2400" s="17">
        <f t="shared" ca="1" si="2006"/>
        <v>1</v>
      </c>
      <c r="AE2400" s="252">
        <f t="shared" ca="1" si="2002"/>
        <v>0</v>
      </c>
      <c r="AF2400" s="253" t="e">
        <f t="shared" ca="1" si="2003"/>
        <v>#DIV/0!</v>
      </c>
      <c r="AG2400" s="258" t="e">
        <f t="shared" ca="1" si="2004"/>
        <v>#DIV/0!</v>
      </c>
      <c r="AH2400" s="227" t="e">
        <f ca="1">IF(SUM(AG2400:OFFSET(AG2400,(-HoldAggressiveTime-1),0,,))=0,"Defensive","Aggressive")</f>
        <v>#DIV/0!</v>
      </c>
    </row>
    <row r="2401" spans="1:34" ht="13" x14ac:dyDescent="0.15">
      <c r="A2401">
        <f t="shared" si="15"/>
        <v>8</v>
      </c>
      <c r="B2401">
        <f t="shared" si="16"/>
        <v>2070</v>
      </c>
      <c r="C2401" s="70">
        <f t="shared" si="1"/>
        <v>2070.5833333332134</v>
      </c>
      <c r="D2401" s="149">
        <f t="shared" si="383"/>
        <v>62366</v>
      </c>
      <c r="N2401" s="157">
        <f>(1+'Parameters &amp; Main Results'!$B$25)^(1/12)-1</f>
        <v>4.0741237836483535E-3</v>
      </c>
      <c r="O2401" s="157">
        <f>(1+'Parameters &amp; Main Results'!$B$27)^(1/12)-1</f>
        <v>1.2414877164492744E-3</v>
      </c>
      <c r="P2401" s="157">
        <f>(1+'Parameters &amp; Main Results'!$B$29)^(1/12)-1</f>
        <v>8.295381143461622E-4</v>
      </c>
      <c r="Q2401" s="158">
        <f>(1+'Parameters &amp; Main Results'!$B$31)^(1/12)-1</f>
        <v>4.0741237836483535E-3</v>
      </c>
      <c r="R2401" s="158">
        <f>(1+'Parameters &amp; Main Results'!$B$33)^(1/12)-1</f>
        <v>0</v>
      </c>
      <c r="S2401" s="158">
        <f>(1+'Parameters &amp; Main Results'!$B$35)^(1/12)-1</f>
        <v>0</v>
      </c>
      <c r="T2401" s="158">
        <f>(1+'Parameters &amp; Main Results'!$B$37)^(1/12)-1</f>
        <v>8.295381143461622E-4</v>
      </c>
      <c r="U2401" s="240">
        <v>0</v>
      </c>
      <c r="V2401" s="240">
        <v>0</v>
      </c>
      <c r="W2401" s="255">
        <f t="shared" ca="1" si="2005"/>
        <v>0</v>
      </c>
      <c r="X2401" s="223">
        <f>MMULT(N2401:T2401,'Parameters &amp; Main Results'!$B$12:$B$18)-'Parameters &amp; Main Results'!$B$22/12+MMULT(U2401:V2401,'Parameters &amp; Main Results'!$B$20:$B$21)</f>
        <v>3.3037006200767609E-3</v>
      </c>
      <c r="Y2401" s="223">
        <f>MMULT(N2401:T2401,'Parameters &amp; Main Results'!$C$12:$C$18)-'Parameters &amp; Main Results'!$C$22/12+MMULT(U2401:V2401,'Parameters &amp; Main Results'!$C$20:$C$21)</f>
        <v>3.7491935102617786E-3</v>
      </c>
      <c r="Z2401" s="17">
        <f t="shared" ca="1" si="2006"/>
        <v>1</v>
      </c>
      <c r="AE2401" s="252">
        <f t="shared" ca="1" si="2002"/>
        <v>0</v>
      </c>
      <c r="AF2401" s="253" t="e">
        <f t="shared" ca="1" si="2003"/>
        <v>#DIV/0!</v>
      </c>
      <c r="AG2401" s="258" t="e">
        <f t="shared" ca="1" si="2004"/>
        <v>#DIV/0!</v>
      </c>
      <c r="AH2401" s="227" t="e">
        <f ca="1">IF(SUM(AG2401:OFFSET(AG2401,(-HoldAggressiveTime-1),0,,))=0,"Defensive","Aggressive")</f>
        <v>#DIV/0!</v>
      </c>
    </row>
    <row r="2402" spans="1:34" ht="13" x14ac:dyDescent="0.15">
      <c r="A2402">
        <f t="shared" si="15"/>
        <v>9</v>
      </c>
      <c r="B2402">
        <f t="shared" si="16"/>
        <v>2070</v>
      </c>
      <c r="C2402" s="70">
        <f t="shared" si="1"/>
        <v>2070.6666666665469</v>
      </c>
      <c r="D2402" s="149">
        <f t="shared" si="383"/>
        <v>62397</v>
      </c>
      <c r="N2402" s="157">
        <f>(1+'Parameters &amp; Main Results'!$B$25)^(1/12)-1</f>
        <v>4.0741237836483535E-3</v>
      </c>
      <c r="O2402" s="157">
        <f>(1+'Parameters &amp; Main Results'!$B$27)^(1/12)-1</f>
        <v>1.2414877164492744E-3</v>
      </c>
      <c r="P2402" s="157">
        <f>(1+'Parameters &amp; Main Results'!$B$29)^(1/12)-1</f>
        <v>8.295381143461622E-4</v>
      </c>
      <c r="Q2402" s="158">
        <f>(1+'Parameters &amp; Main Results'!$B$31)^(1/12)-1</f>
        <v>4.0741237836483535E-3</v>
      </c>
      <c r="R2402" s="158">
        <f>(1+'Parameters &amp; Main Results'!$B$33)^(1/12)-1</f>
        <v>0</v>
      </c>
      <c r="S2402" s="158">
        <f>(1+'Parameters &amp; Main Results'!$B$35)^(1/12)-1</f>
        <v>0</v>
      </c>
      <c r="T2402" s="158">
        <f>(1+'Parameters &amp; Main Results'!$B$37)^(1/12)-1</f>
        <v>8.295381143461622E-4</v>
      </c>
      <c r="U2402" s="240">
        <v>0</v>
      </c>
      <c r="V2402" s="240">
        <v>0</v>
      </c>
      <c r="W2402" s="255">
        <f t="shared" ca="1" si="2005"/>
        <v>0</v>
      </c>
      <c r="X2402" s="223">
        <f>MMULT(N2402:T2402,'Parameters &amp; Main Results'!$B$12:$B$18)-'Parameters &amp; Main Results'!$B$22/12+MMULT(U2402:V2402,'Parameters &amp; Main Results'!$B$20:$B$21)</f>
        <v>3.3037006200767609E-3</v>
      </c>
      <c r="Y2402" s="223">
        <f>MMULT(N2402:T2402,'Parameters &amp; Main Results'!$C$12:$C$18)-'Parameters &amp; Main Results'!$C$22/12+MMULT(U2402:V2402,'Parameters &amp; Main Results'!$C$20:$C$21)</f>
        <v>3.7491935102617786E-3</v>
      </c>
      <c r="Z2402" s="17">
        <f t="shared" ca="1" si="2006"/>
        <v>1</v>
      </c>
      <c r="AE2402" s="252">
        <f t="shared" ca="1" si="2002"/>
        <v>0</v>
      </c>
      <c r="AF2402" s="253" t="e">
        <f t="shared" ca="1" si="2003"/>
        <v>#DIV/0!</v>
      </c>
      <c r="AG2402" s="258" t="e">
        <f t="shared" ca="1" si="2004"/>
        <v>#DIV/0!</v>
      </c>
      <c r="AH2402" s="227" t="e">
        <f ca="1">IF(SUM(AG2402:OFFSET(AG2402,(-HoldAggressiveTime-1),0,,))=0,"Defensive","Aggressive")</f>
        <v>#DIV/0!</v>
      </c>
    </row>
    <row r="2403" spans="1:34" ht="13" x14ac:dyDescent="0.15">
      <c r="A2403">
        <f t="shared" si="15"/>
        <v>10</v>
      </c>
      <c r="B2403">
        <f t="shared" si="16"/>
        <v>2070</v>
      </c>
      <c r="C2403" s="70">
        <f t="shared" si="1"/>
        <v>2070.7499999998804</v>
      </c>
      <c r="D2403" s="149">
        <f t="shared" si="383"/>
        <v>62427</v>
      </c>
      <c r="N2403" s="157">
        <f>(1+'Parameters &amp; Main Results'!$B$25)^(1/12)-1</f>
        <v>4.0741237836483535E-3</v>
      </c>
      <c r="O2403" s="157">
        <f>(1+'Parameters &amp; Main Results'!$B$27)^(1/12)-1</f>
        <v>1.2414877164492744E-3</v>
      </c>
      <c r="P2403" s="157">
        <f>(1+'Parameters &amp; Main Results'!$B$29)^(1/12)-1</f>
        <v>8.295381143461622E-4</v>
      </c>
      <c r="Q2403" s="158">
        <f>(1+'Parameters &amp; Main Results'!$B$31)^(1/12)-1</f>
        <v>4.0741237836483535E-3</v>
      </c>
      <c r="R2403" s="158">
        <f>(1+'Parameters &amp; Main Results'!$B$33)^(1/12)-1</f>
        <v>0</v>
      </c>
      <c r="S2403" s="158">
        <f>(1+'Parameters &amp; Main Results'!$B$35)^(1/12)-1</f>
        <v>0</v>
      </c>
      <c r="T2403" s="158">
        <f>(1+'Parameters &amp; Main Results'!$B$37)^(1/12)-1</f>
        <v>8.295381143461622E-4</v>
      </c>
      <c r="U2403" s="240">
        <v>0</v>
      </c>
      <c r="V2403" s="240">
        <v>0</v>
      </c>
      <c r="W2403" s="255">
        <f t="shared" ca="1" si="2005"/>
        <v>0</v>
      </c>
      <c r="X2403" s="223">
        <f>MMULT(N2403:T2403,'Parameters &amp; Main Results'!$B$12:$B$18)-'Parameters &amp; Main Results'!$B$22/12+MMULT(U2403:V2403,'Parameters &amp; Main Results'!$B$20:$B$21)</f>
        <v>3.3037006200767609E-3</v>
      </c>
      <c r="Y2403" s="223">
        <f>MMULT(N2403:T2403,'Parameters &amp; Main Results'!$C$12:$C$18)-'Parameters &amp; Main Results'!$C$22/12+MMULT(U2403:V2403,'Parameters &amp; Main Results'!$C$20:$C$21)</f>
        <v>3.7491935102617786E-3</v>
      </c>
      <c r="Z2403" s="17">
        <f t="shared" ca="1" si="2006"/>
        <v>1</v>
      </c>
      <c r="AE2403" s="252">
        <f t="shared" ca="1" si="2002"/>
        <v>0</v>
      </c>
      <c r="AF2403" s="253" t="e">
        <f t="shared" ca="1" si="2003"/>
        <v>#DIV/0!</v>
      </c>
      <c r="AG2403" s="258" t="e">
        <f t="shared" ca="1" si="2004"/>
        <v>#DIV/0!</v>
      </c>
      <c r="AH2403" s="227" t="e">
        <f ca="1">IF(SUM(AG2403:OFFSET(AG2403,(-HoldAggressiveTime-1),0,,))=0,"Defensive","Aggressive")</f>
        <v>#DIV/0!</v>
      </c>
    </row>
    <row r="2404" spans="1:34" ht="13" x14ac:dyDescent="0.15">
      <c r="A2404">
        <f t="shared" si="15"/>
        <v>11</v>
      </c>
      <c r="B2404">
        <f t="shared" si="16"/>
        <v>2070</v>
      </c>
      <c r="C2404" s="70">
        <f t="shared" si="1"/>
        <v>2070.8333333332139</v>
      </c>
      <c r="D2404" s="149">
        <f t="shared" si="383"/>
        <v>62458</v>
      </c>
      <c r="N2404" s="157">
        <f>(1+'Parameters &amp; Main Results'!$B$25)^(1/12)-1</f>
        <v>4.0741237836483535E-3</v>
      </c>
      <c r="O2404" s="157">
        <f>(1+'Parameters &amp; Main Results'!$B$27)^(1/12)-1</f>
        <v>1.2414877164492744E-3</v>
      </c>
      <c r="P2404" s="157">
        <f>(1+'Parameters &amp; Main Results'!$B$29)^(1/12)-1</f>
        <v>8.295381143461622E-4</v>
      </c>
      <c r="Q2404" s="158">
        <f>(1+'Parameters &amp; Main Results'!$B$31)^(1/12)-1</f>
        <v>4.0741237836483535E-3</v>
      </c>
      <c r="R2404" s="158">
        <f>(1+'Parameters &amp; Main Results'!$B$33)^(1/12)-1</f>
        <v>0</v>
      </c>
      <c r="S2404" s="158">
        <f>(1+'Parameters &amp; Main Results'!$B$35)^(1/12)-1</f>
        <v>0</v>
      </c>
      <c r="T2404" s="158">
        <f>(1+'Parameters &amp; Main Results'!$B$37)^(1/12)-1</f>
        <v>8.295381143461622E-4</v>
      </c>
      <c r="U2404" s="240">
        <v>0</v>
      </c>
      <c r="V2404" s="240">
        <v>0</v>
      </c>
      <c r="W2404" s="255">
        <f t="shared" ca="1" si="2005"/>
        <v>0</v>
      </c>
      <c r="X2404" s="223">
        <f>MMULT(N2404:T2404,'Parameters &amp; Main Results'!$B$12:$B$18)-'Parameters &amp; Main Results'!$B$22/12+MMULT(U2404:V2404,'Parameters &amp; Main Results'!$B$20:$B$21)</f>
        <v>3.3037006200767609E-3</v>
      </c>
      <c r="Y2404" s="223">
        <f>MMULT(N2404:T2404,'Parameters &amp; Main Results'!$C$12:$C$18)-'Parameters &amp; Main Results'!$C$22/12+MMULT(U2404:V2404,'Parameters &amp; Main Results'!$C$20:$C$21)</f>
        <v>3.7491935102617786E-3</v>
      </c>
      <c r="Z2404" s="17">
        <f t="shared" ca="1" si="2006"/>
        <v>1</v>
      </c>
      <c r="AE2404" s="252">
        <f t="shared" ca="1" si="2002"/>
        <v>0</v>
      </c>
      <c r="AF2404" s="253" t="e">
        <f t="shared" ca="1" si="2003"/>
        <v>#DIV/0!</v>
      </c>
      <c r="AG2404" s="258" t="e">
        <f t="shared" ca="1" si="2004"/>
        <v>#DIV/0!</v>
      </c>
      <c r="AH2404" s="227" t="e">
        <f ca="1">IF(SUM(AG2404:OFFSET(AG2404,(-HoldAggressiveTime-1),0,,))=0,"Defensive","Aggressive")</f>
        <v>#DIV/0!</v>
      </c>
    </row>
    <row r="2405" spans="1:34" ht="13" x14ac:dyDescent="0.15">
      <c r="A2405">
        <f t="shared" si="15"/>
        <v>12</v>
      </c>
      <c r="B2405">
        <f t="shared" si="16"/>
        <v>2070</v>
      </c>
      <c r="C2405" s="70">
        <f t="shared" si="1"/>
        <v>2070.9166666665474</v>
      </c>
      <c r="D2405" s="149">
        <f t="shared" si="383"/>
        <v>62489</v>
      </c>
      <c r="N2405" s="157">
        <f>(1+'Parameters &amp; Main Results'!$B$25)^(1/12)-1</f>
        <v>4.0741237836483535E-3</v>
      </c>
      <c r="O2405" s="157">
        <f>(1+'Parameters &amp; Main Results'!$B$27)^(1/12)-1</f>
        <v>1.2414877164492744E-3</v>
      </c>
      <c r="P2405" s="157">
        <f>(1+'Parameters &amp; Main Results'!$B$29)^(1/12)-1</f>
        <v>8.295381143461622E-4</v>
      </c>
      <c r="Q2405" s="158">
        <f>(1+'Parameters &amp; Main Results'!$B$31)^(1/12)-1</f>
        <v>4.0741237836483535E-3</v>
      </c>
      <c r="R2405" s="158">
        <f>(1+'Parameters &amp; Main Results'!$B$33)^(1/12)-1</f>
        <v>0</v>
      </c>
      <c r="S2405" s="158">
        <f>(1+'Parameters &amp; Main Results'!$B$35)^(1/12)-1</f>
        <v>0</v>
      </c>
      <c r="T2405" s="158">
        <f>(1+'Parameters &amp; Main Results'!$B$37)^(1/12)-1</f>
        <v>8.295381143461622E-4</v>
      </c>
      <c r="U2405" s="240">
        <v>0</v>
      </c>
      <c r="V2405" s="240">
        <v>0</v>
      </c>
      <c r="W2405" s="255">
        <f t="shared" ca="1" si="2005"/>
        <v>0</v>
      </c>
      <c r="X2405" s="223">
        <f>MMULT(N2405:T2405,'Parameters &amp; Main Results'!$B$12:$B$18)-'Parameters &amp; Main Results'!$B$22/12+MMULT(U2405:V2405,'Parameters &amp; Main Results'!$B$20:$B$21)</f>
        <v>3.3037006200767609E-3</v>
      </c>
      <c r="Y2405" s="223">
        <f>MMULT(N2405:T2405,'Parameters &amp; Main Results'!$C$12:$C$18)-'Parameters &amp; Main Results'!$C$22/12+MMULT(U2405:V2405,'Parameters &amp; Main Results'!$C$20:$C$21)</f>
        <v>3.7491935102617786E-3</v>
      </c>
      <c r="Z2405" s="17">
        <f t="shared" ca="1" si="2006"/>
        <v>1</v>
      </c>
      <c r="AE2405" s="252">
        <f t="shared" ca="1" si="2002"/>
        <v>0</v>
      </c>
      <c r="AF2405" s="253" t="e">
        <f t="shared" ca="1" si="2003"/>
        <v>#DIV/0!</v>
      </c>
      <c r="AG2405" s="258" t="e">
        <f t="shared" ca="1" si="2004"/>
        <v>#DIV/0!</v>
      </c>
      <c r="AH2405" s="227" t="e">
        <f ca="1">IF(SUM(AG2405:OFFSET(AG2405,(-HoldAggressiveTime-1),0,,))=0,"Defensive","Aggressive")</f>
        <v>#DIV/0!</v>
      </c>
    </row>
    <row r="2406" spans="1:34" ht="13" x14ac:dyDescent="0.15">
      <c r="A2406">
        <f t="shared" si="15"/>
        <v>1</v>
      </c>
      <c r="B2406">
        <f t="shared" si="16"/>
        <v>2071</v>
      </c>
      <c r="C2406" s="70">
        <f t="shared" si="1"/>
        <v>2070.9999999998809</v>
      </c>
      <c r="D2406" s="149">
        <f t="shared" si="383"/>
        <v>62517</v>
      </c>
      <c r="N2406" s="157">
        <f>(1+'Parameters &amp; Main Results'!$B$25)^(1/12)-1</f>
        <v>4.0741237836483535E-3</v>
      </c>
      <c r="O2406" s="157">
        <f>(1+'Parameters &amp; Main Results'!$B$27)^(1/12)-1</f>
        <v>1.2414877164492744E-3</v>
      </c>
      <c r="P2406" s="157">
        <f>(1+'Parameters &amp; Main Results'!$B$29)^(1/12)-1</f>
        <v>8.295381143461622E-4</v>
      </c>
      <c r="Q2406" s="158">
        <f>(1+'Parameters &amp; Main Results'!$B$31)^(1/12)-1</f>
        <v>4.0741237836483535E-3</v>
      </c>
      <c r="R2406" s="158">
        <f>(1+'Parameters &amp; Main Results'!$B$33)^(1/12)-1</f>
        <v>0</v>
      </c>
      <c r="S2406" s="158">
        <f>(1+'Parameters &amp; Main Results'!$B$35)^(1/12)-1</f>
        <v>0</v>
      </c>
      <c r="T2406" s="158">
        <f>(1+'Parameters &amp; Main Results'!$B$37)^(1/12)-1</f>
        <v>8.295381143461622E-4</v>
      </c>
      <c r="U2406" s="240">
        <v>0</v>
      </c>
      <c r="V2406" s="240">
        <v>0</v>
      </c>
      <c r="W2406" s="255">
        <f t="shared" ca="1" si="2005"/>
        <v>0</v>
      </c>
      <c r="X2406" s="223">
        <f>MMULT(N2406:T2406,'Parameters &amp; Main Results'!$B$12:$B$18)-'Parameters &amp; Main Results'!$B$22/12+MMULT(U2406:V2406,'Parameters &amp; Main Results'!$B$20:$B$21)</f>
        <v>3.3037006200767609E-3</v>
      </c>
      <c r="Y2406" s="223">
        <f>MMULT(N2406:T2406,'Parameters &amp; Main Results'!$C$12:$C$18)-'Parameters &amp; Main Results'!$C$22/12+MMULT(U2406:V2406,'Parameters &amp; Main Results'!$C$20:$C$21)</f>
        <v>3.7491935102617786E-3</v>
      </c>
      <c r="Z2406" s="17">
        <f t="shared" ca="1" si="2006"/>
        <v>1</v>
      </c>
      <c r="AE2406" s="252">
        <f t="shared" ca="1" si="2002"/>
        <v>0</v>
      </c>
      <c r="AF2406" s="253" t="e">
        <f t="shared" ca="1" si="2003"/>
        <v>#DIV/0!</v>
      </c>
      <c r="AG2406" s="258" t="e">
        <f t="shared" ca="1" si="2004"/>
        <v>#DIV/0!</v>
      </c>
      <c r="AH2406" s="227" t="e">
        <f ca="1">IF(SUM(AG2406:OFFSET(AG2406,(-HoldAggressiveTime-1),0,,))=0,"Defensive","Aggressive")</f>
        <v>#DIV/0!</v>
      </c>
    </row>
    <row r="2407" spans="1:34" ht="13" x14ac:dyDescent="0.15">
      <c r="A2407">
        <f t="shared" si="15"/>
        <v>2</v>
      </c>
      <c r="B2407">
        <f t="shared" si="16"/>
        <v>2071</v>
      </c>
      <c r="C2407" s="70">
        <f t="shared" si="1"/>
        <v>2071.0833333332143</v>
      </c>
      <c r="D2407" s="149">
        <f t="shared" si="383"/>
        <v>62548</v>
      </c>
      <c r="N2407" s="157">
        <f>(1+'Parameters &amp; Main Results'!$B$25)^(1/12)-1</f>
        <v>4.0741237836483535E-3</v>
      </c>
      <c r="O2407" s="157">
        <f>(1+'Parameters &amp; Main Results'!$B$27)^(1/12)-1</f>
        <v>1.2414877164492744E-3</v>
      </c>
      <c r="P2407" s="157">
        <f>(1+'Parameters &amp; Main Results'!$B$29)^(1/12)-1</f>
        <v>8.295381143461622E-4</v>
      </c>
      <c r="Q2407" s="158">
        <f>(1+'Parameters &amp; Main Results'!$B$31)^(1/12)-1</f>
        <v>4.0741237836483535E-3</v>
      </c>
      <c r="R2407" s="158">
        <f>(1+'Parameters &amp; Main Results'!$B$33)^(1/12)-1</f>
        <v>0</v>
      </c>
      <c r="S2407" s="158">
        <f>(1+'Parameters &amp; Main Results'!$B$35)^(1/12)-1</f>
        <v>0</v>
      </c>
      <c r="T2407" s="158">
        <f>(1+'Parameters &amp; Main Results'!$B$37)^(1/12)-1</f>
        <v>8.295381143461622E-4</v>
      </c>
      <c r="U2407" s="240">
        <v>0</v>
      </c>
      <c r="V2407" s="240">
        <v>0</v>
      </c>
      <c r="W2407" s="255">
        <f t="shared" ca="1" si="2005"/>
        <v>0</v>
      </c>
      <c r="X2407" s="223">
        <f>MMULT(N2407:T2407,'Parameters &amp; Main Results'!$B$12:$B$18)-'Parameters &amp; Main Results'!$B$22/12+MMULT(U2407:V2407,'Parameters &amp; Main Results'!$B$20:$B$21)</f>
        <v>3.3037006200767609E-3</v>
      </c>
      <c r="Y2407" s="223">
        <f>MMULT(N2407:T2407,'Parameters &amp; Main Results'!$C$12:$C$18)-'Parameters &amp; Main Results'!$C$22/12+MMULT(U2407:V2407,'Parameters &amp; Main Results'!$C$20:$C$21)</f>
        <v>3.7491935102617786E-3</v>
      </c>
      <c r="Z2407" s="17">
        <f t="shared" ca="1" si="2006"/>
        <v>1</v>
      </c>
      <c r="AE2407" s="252">
        <f t="shared" ca="1" si="2002"/>
        <v>0</v>
      </c>
      <c r="AF2407" s="253" t="e">
        <f t="shared" ca="1" si="2003"/>
        <v>#DIV/0!</v>
      </c>
      <c r="AG2407" s="258" t="e">
        <f t="shared" ca="1" si="2004"/>
        <v>#DIV/0!</v>
      </c>
      <c r="AH2407" s="227" t="e">
        <f ca="1">IF(SUM(AG2407:OFFSET(AG2407,(-HoldAggressiveTime-1),0,,))=0,"Defensive","Aggressive")</f>
        <v>#DIV/0!</v>
      </c>
    </row>
    <row r="2408" spans="1:34" ht="13" x14ac:dyDescent="0.15">
      <c r="A2408">
        <f t="shared" si="15"/>
        <v>3</v>
      </c>
      <c r="B2408">
        <f t="shared" si="16"/>
        <v>2071</v>
      </c>
      <c r="C2408" s="70">
        <f t="shared" si="1"/>
        <v>2071.1666666665478</v>
      </c>
      <c r="D2408" s="149">
        <f t="shared" si="383"/>
        <v>62578</v>
      </c>
      <c r="N2408" s="157">
        <f>(1+'Parameters &amp; Main Results'!$B$25)^(1/12)-1</f>
        <v>4.0741237836483535E-3</v>
      </c>
      <c r="O2408" s="157">
        <f>(1+'Parameters &amp; Main Results'!$B$27)^(1/12)-1</f>
        <v>1.2414877164492744E-3</v>
      </c>
      <c r="P2408" s="157">
        <f>(1+'Parameters &amp; Main Results'!$B$29)^(1/12)-1</f>
        <v>8.295381143461622E-4</v>
      </c>
      <c r="Q2408" s="158">
        <f>(1+'Parameters &amp; Main Results'!$B$31)^(1/12)-1</f>
        <v>4.0741237836483535E-3</v>
      </c>
      <c r="R2408" s="158">
        <f>(1+'Parameters &amp; Main Results'!$B$33)^(1/12)-1</f>
        <v>0</v>
      </c>
      <c r="S2408" s="158">
        <f>(1+'Parameters &amp; Main Results'!$B$35)^(1/12)-1</f>
        <v>0</v>
      </c>
      <c r="T2408" s="158">
        <f>(1+'Parameters &amp; Main Results'!$B$37)^(1/12)-1</f>
        <v>8.295381143461622E-4</v>
      </c>
      <c r="U2408" s="240">
        <v>0</v>
      </c>
      <c r="V2408" s="240">
        <v>0</v>
      </c>
      <c r="W2408" s="255">
        <f t="shared" ca="1" si="2005"/>
        <v>0</v>
      </c>
      <c r="X2408" s="223">
        <f>MMULT(N2408:T2408,'Parameters &amp; Main Results'!$B$12:$B$18)-'Parameters &amp; Main Results'!$B$22/12+MMULT(U2408:V2408,'Parameters &amp; Main Results'!$B$20:$B$21)</f>
        <v>3.3037006200767609E-3</v>
      </c>
      <c r="Y2408" s="223">
        <f>MMULT(N2408:T2408,'Parameters &amp; Main Results'!$C$12:$C$18)-'Parameters &amp; Main Results'!$C$22/12+MMULT(U2408:V2408,'Parameters &amp; Main Results'!$C$20:$C$21)</f>
        <v>3.7491935102617786E-3</v>
      </c>
      <c r="Z2408" s="17">
        <f t="shared" ca="1" si="2006"/>
        <v>1</v>
      </c>
      <c r="AE2408" s="252">
        <f t="shared" ca="1" si="2002"/>
        <v>0</v>
      </c>
      <c r="AF2408" s="253" t="e">
        <f t="shared" ca="1" si="2003"/>
        <v>#DIV/0!</v>
      </c>
      <c r="AG2408" s="258" t="e">
        <f t="shared" ca="1" si="2004"/>
        <v>#DIV/0!</v>
      </c>
      <c r="AH2408" s="227" t="e">
        <f ca="1">IF(SUM(AG2408:OFFSET(AG2408,(-HoldAggressiveTime-1),0,,))=0,"Defensive","Aggressive")</f>
        <v>#DIV/0!</v>
      </c>
    </row>
    <row r="2409" spans="1:34" ht="13" x14ac:dyDescent="0.15">
      <c r="A2409">
        <f t="shared" si="15"/>
        <v>4</v>
      </c>
      <c r="B2409">
        <f t="shared" si="16"/>
        <v>2071</v>
      </c>
      <c r="C2409" s="70">
        <f t="shared" si="1"/>
        <v>2071.2499999998813</v>
      </c>
      <c r="D2409" s="149">
        <f t="shared" si="383"/>
        <v>62609</v>
      </c>
      <c r="N2409" s="157">
        <f>(1+'Parameters &amp; Main Results'!$B$25)^(1/12)-1</f>
        <v>4.0741237836483535E-3</v>
      </c>
      <c r="O2409" s="157">
        <f>(1+'Parameters &amp; Main Results'!$B$27)^(1/12)-1</f>
        <v>1.2414877164492744E-3</v>
      </c>
      <c r="P2409" s="157">
        <f>(1+'Parameters &amp; Main Results'!$B$29)^(1/12)-1</f>
        <v>8.295381143461622E-4</v>
      </c>
      <c r="Q2409" s="158">
        <f>(1+'Parameters &amp; Main Results'!$B$31)^(1/12)-1</f>
        <v>4.0741237836483535E-3</v>
      </c>
      <c r="R2409" s="158">
        <f>(1+'Parameters &amp; Main Results'!$B$33)^(1/12)-1</f>
        <v>0</v>
      </c>
      <c r="S2409" s="158">
        <f>(1+'Parameters &amp; Main Results'!$B$35)^(1/12)-1</f>
        <v>0</v>
      </c>
      <c r="T2409" s="158">
        <f>(1+'Parameters &amp; Main Results'!$B$37)^(1/12)-1</f>
        <v>8.295381143461622E-4</v>
      </c>
      <c r="U2409" s="240">
        <v>0</v>
      </c>
      <c r="V2409" s="240">
        <v>0</v>
      </c>
      <c r="W2409" s="255">
        <f t="shared" ca="1" si="2005"/>
        <v>0</v>
      </c>
      <c r="X2409" s="223">
        <f>MMULT(N2409:T2409,'Parameters &amp; Main Results'!$B$12:$B$18)-'Parameters &amp; Main Results'!$B$22/12+MMULT(U2409:V2409,'Parameters &amp; Main Results'!$B$20:$B$21)</f>
        <v>3.3037006200767609E-3</v>
      </c>
      <c r="Y2409" s="223">
        <f>MMULT(N2409:T2409,'Parameters &amp; Main Results'!$C$12:$C$18)-'Parameters &amp; Main Results'!$C$22/12+MMULT(U2409:V2409,'Parameters &amp; Main Results'!$C$20:$C$21)</f>
        <v>3.7491935102617786E-3</v>
      </c>
      <c r="Z2409" s="17">
        <f t="shared" ca="1" si="2006"/>
        <v>1</v>
      </c>
      <c r="AE2409" s="252">
        <f t="shared" ca="1" si="2002"/>
        <v>0</v>
      </c>
      <c r="AF2409" s="253" t="e">
        <f t="shared" ca="1" si="2003"/>
        <v>#DIV/0!</v>
      </c>
      <c r="AG2409" s="258" t="e">
        <f t="shared" ca="1" si="2004"/>
        <v>#DIV/0!</v>
      </c>
      <c r="AH2409" s="227" t="e">
        <f ca="1">IF(SUM(AG2409:OFFSET(AG2409,(-HoldAggressiveTime-1),0,,))=0,"Defensive","Aggressive")</f>
        <v>#DIV/0!</v>
      </c>
    </row>
    <row r="2410" spans="1:34" ht="13" x14ac:dyDescent="0.15">
      <c r="A2410">
        <f t="shared" si="15"/>
        <v>5</v>
      </c>
      <c r="B2410">
        <f t="shared" si="16"/>
        <v>2071</v>
      </c>
      <c r="C2410" s="70">
        <f t="shared" si="1"/>
        <v>2071.3333333332148</v>
      </c>
      <c r="D2410" s="149">
        <f t="shared" si="383"/>
        <v>62639</v>
      </c>
      <c r="N2410" s="157">
        <f>(1+'Parameters &amp; Main Results'!$B$25)^(1/12)-1</f>
        <v>4.0741237836483535E-3</v>
      </c>
      <c r="O2410" s="157">
        <f>(1+'Parameters &amp; Main Results'!$B$27)^(1/12)-1</f>
        <v>1.2414877164492744E-3</v>
      </c>
      <c r="P2410" s="157">
        <f>(1+'Parameters &amp; Main Results'!$B$29)^(1/12)-1</f>
        <v>8.295381143461622E-4</v>
      </c>
      <c r="Q2410" s="158">
        <f>(1+'Parameters &amp; Main Results'!$B$31)^(1/12)-1</f>
        <v>4.0741237836483535E-3</v>
      </c>
      <c r="R2410" s="158">
        <f>(1+'Parameters &amp; Main Results'!$B$33)^(1/12)-1</f>
        <v>0</v>
      </c>
      <c r="S2410" s="158">
        <f>(1+'Parameters &amp; Main Results'!$B$35)^(1/12)-1</f>
        <v>0</v>
      </c>
      <c r="T2410" s="158">
        <f>(1+'Parameters &amp; Main Results'!$B$37)^(1/12)-1</f>
        <v>8.295381143461622E-4</v>
      </c>
      <c r="U2410" s="240">
        <v>0</v>
      </c>
      <c r="V2410" s="240">
        <v>0</v>
      </c>
      <c r="W2410" s="255">
        <f t="shared" ca="1" si="2005"/>
        <v>0</v>
      </c>
      <c r="X2410" s="223">
        <f>MMULT(N2410:T2410,'Parameters &amp; Main Results'!$B$12:$B$18)-'Parameters &amp; Main Results'!$B$22/12+MMULT(U2410:V2410,'Parameters &amp; Main Results'!$B$20:$B$21)</f>
        <v>3.3037006200767609E-3</v>
      </c>
      <c r="Y2410" s="223">
        <f>MMULT(N2410:T2410,'Parameters &amp; Main Results'!$C$12:$C$18)-'Parameters &amp; Main Results'!$C$22/12+MMULT(U2410:V2410,'Parameters &amp; Main Results'!$C$20:$C$21)</f>
        <v>3.7491935102617786E-3</v>
      </c>
      <c r="Z2410" s="17">
        <f t="shared" ca="1" si="2006"/>
        <v>1</v>
      </c>
      <c r="AE2410" s="252">
        <f t="shared" ca="1" si="2002"/>
        <v>0</v>
      </c>
      <c r="AF2410" s="253" t="e">
        <f t="shared" ca="1" si="2003"/>
        <v>#DIV/0!</v>
      </c>
      <c r="AG2410" s="258" t="e">
        <f t="shared" ca="1" si="2004"/>
        <v>#DIV/0!</v>
      </c>
      <c r="AH2410" s="227" t="e">
        <f ca="1">IF(SUM(AG2410:OFFSET(AG2410,(-HoldAggressiveTime-1),0,,))=0,"Defensive","Aggressive")</f>
        <v>#DIV/0!</v>
      </c>
    </row>
    <row r="2411" spans="1:34" ht="13" x14ac:dyDescent="0.15">
      <c r="A2411">
        <f t="shared" si="15"/>
        <v>6</v>
      </c>
      <c r="B2411">
        <f t="shared" si="16"/>
        <v>2071</v>
      </c>
      <c r="C2411" s="70">
        <f t="shared" si="1"/>
        <v>2071.4166666665483</v>
      </c>
      <c r="D2411" s="149">
        <f t="shared" si="383"/>
        <v>62670</v>
      </c>
      <c r="N2411" s="157">
        <f>(1+'Parameters &amp; Main Results'!$B$25)^(1/12)-1</f>
        <v>4.0741237836483535E-3</v>
      </c>
      <c r="O2411" s="157">
        <f>(1+'Parameters &amp; Main Results'!$B$27)^(1/12)-1</f>
        <v>1.2414877164492744E-3</v>
      </c>
      <c r="P2411" s="157">
        <f>(1+'Parameters &amp; Main Results'!$B$29)^(1/12)-1</f>
        <v>8.295381143461622E-4</v>
      </c>
      <c r="Q2411" s="158">
        <f>(1+'Parameters &amp; Main Results'!$B$31)^(1/12)-1</f>
        <v>4.0741237836483535E-3</v>
      </c>
      <c r="R2411" s="158">
        <f>(1+'Parameters &amp; Main Results'!$B$33)^(1/12)-1</f>
        <v>0</v>
      </c>
      <c r="S2411" s="158">
        <f>(1+'Parameters &amp; Main Results'!$B$35)^(1/12)-1</f>
        <v>0</v>
      </c>
      <c r="T2411" s="158">
        <f>(1+'Parameters &amp; Main Results'!$B$37)^(1/12)-1</f>
        <v>8.295381143461622E-4</v>
      </c>
      <c r="U2411" s="240">
        <v>0</v>
      </c>
      <c r="V2411" s="240">
        <v>0</v>
      </c>
      <c r="W2411" s="255">
        <f t="shared" ca="1" si="2005"/>
        <v>0</v>
      </c>
      <c r="X2411" s="223">
        <f>MMULT(N2411:T2411,'Parameters &amp; Main Results'!$B$12:$B$18)-'Parameters &amp; Main Results'!$B$22/12+MMULT(U2411:V2411,'Parameters &amp; Main Results'!$B$20:$B$21)</f>
        <v>3.3037006200767609E-3</v>
      </c>
      <c r="Y2411" s="223">
        <f>MMULT(N2411:T2411,'Parameters &amp; Main Results'!$C$12:$C$18)-'Parameters &amp; Main Results'!$C$22/12+MMULT(U2411:V2411,'Parameters &amp; Main Results'!$C$20:$C$21)</f>
        <v>3.7491935102617786E-3</v>
      </c>
      <c r="Z2411" s="17">
        <f t="shared" ca="1" si="2006"/>
        <v>1</v>
      </c>
      <c r="AE2411" s="252">
        <f t="shared" ca="1" si="2002"/>
        <v>0</v>
      </c>
      <c r="AF2411" s="253" t="e">
        <f t="shared" ca="1" si="2003"/>
        <v>#DIV/0!</v>
      </c>
      <c r="AG2411" s="258" t="e">
        <f t="shared" ca="1" si="2004"/>
        <v>#DIV/0!</v>
      </c>
      <c r="AH2411" s="227" t="e">
        <f ca="1">IF(SUM(AG2411:OFFSET(AG2411,(-HoldAggressiveTime-1),0,,))=0,"Defensive","Aggressive")</f>
        <v>#DIV/0!</v>
      </c>
    </row>
    <row r="2412" spans="1:34" ht="13" x14ac:dyDescent="0.15">
      <c r="A2412">
        <f t="shared" si="15"/>
        <v>7</v>
      </c>
      <c r="B2412">
        <f t="shared" si="16"/>
        <v>2071</v>
      </c>
      <c r="C2412" s="70">
        <f t="shared" si="1"/>
        <v>2071.4999999998818</v>
      </c>
      <c r="D2412" s="149">
        <f t="shared" si="383"/>
        <v>62701</v>
      </c>
      <c r="N2412" s="157">
        <f>(1+'Parameters &amp; Main Results'!$B$25)^(1/12)-1</f>
        <v>4.0741237836483535E-3</v>
      </c>
      <c r="O2412" s="157">
        <f>(1+'Parameters &amp; Main Results'!$B$27)^(1/12)-1</f>
        <v>1.2414877164492744E-3</v>
      </c>
      <c r="P2412" s="157">
        <f>(1+'Parameters &amp; Main Results'!$B$29)^(1/12)-1</f>
        <v>8.295381143461622E-4</v>
      </c>
      <c r="Q2412" s="158">
        <f>(1+'Parameters &amp; Main Results'!$B$31)^(1/12)-1</f>
        <v>4.0741237836483535E-3</v>
      </c>
      <c r="R2412" s="158">
        <f>(1+'Parameters &amp; Main Results'!$B$33)^(1/12)-1</f>
        <v>0</v>
      </c>
      <c r="S2412" s="158">
        <f>(1+'Parameters &amp; Main Results'!$B$35)^(1/12)-1</f>
        <v>0</v>
      </c>
      <c r="T2412" s="158">
        <f>(1+'Parameters &amp; Main Results'!$B$37)^(1/12)-1</f>
        <v>8.295381143461622E-4</v>
      </c>
      <c r="U2412" s="240">
        <v>0</v>
      </c>
      <c r="V2412" s="240">
        <v>0</v>
      </c>
      <c r="W2412" s="255">
        <f t="shared" ca="1" si="2005"/>
        <v>0</v>
      </c>
      <c r="X2412" s="223">
        <f>MMULT(N2412:T2412,'Parameters &amp; Main Results'!$B$12:$B$18)-'Parameters &amp; Main Results'!$B$22/12+MMULT(U2412:V2412,'Parameters &amp; Main Results'!$B$20:$B$21)</f>
        <v>3.3037006200767609E-3</v>
      </c>
      <c r="Y2412" s="223">
        <f>MMULT(N2412:T2412,'Parameters &amp; Main Results'!$C$12:$C$18)-'Parameters &amp; Main Results'!$C$22/12+MMULT(U2412:V2412,'Parameters &amp; Main Results'!$C$20:$C$21)</f>
        <v>3.7491935102617786E-3</v>
      </c>
      <c r="Z2412" s="17">
        <f t="shared" ca="1" si="2006"/>
        <v>1</v>
      </c>
      <c r="AE2412" s="252">
        <f t="shared" ca="1" si="2002"/>
        <v>0</v>
      </c>
      <c r="AF2412" s="253" t="e">
        <f t="shared" ca="1" si="2003"/>
        <v>#DIV/0!</v>
      </c>
      <c r="AG2412" s="258" t="e">
        <f t="shared" ca="1" si="2004"/>
        <v>#DIV/0!</v>
      </c>
      <c r="AH2412" s="227" t="e">
        <f ca="1">IF(SUM(AG2412:OFFSET(AG2412,(-HoldAggressiveTime-1),0,,))=0,"Defensive","Aggressive")</f>
        <v>#DIV/0!</v>
      </c>
    </row>
    <row r="2413" spans="1:34" ht="13" x14ac:dyDescent="0.15">
      <c r="A2413">
        <f t="shared" si="15"/>
        <v>8</v>
      </c>
      <c r="B2413">
        <f t="shared" si="16"/>
        <v>2071</v>
      </c>
      <c r="C2413" s="70">
        <f t="shared" si="1"/>
        <v>2071.5833333332153</v>
      </c>
      <c r="D2413" s="149">
        <f t="shared" si="383"/>
        <v>62731</v>
      </c>
      <c r="N2413" s="157">
        <f>(1+'Parameters &amp; Main Results'!$B$25)^(1/12)-1</f>
        <v>4.0741237836483535E-3</v>
      </c>
      <c r="O2413" s="157">
        <f>(1+'Parameters &amp; Main Results'!$B$27)^(1/12)-1</f>
        <v>1.2414877164492744E-3</v>
      </c>
      <c r="P2413" s="157">
        <f>(1+'Parameters &amp; Main Results'!$B$29)^(1/12)-1</f>
        <v>8.295381143461622E-4</v>
      </c>
      <c r="Q2413" s="158">
        <f>(1+'Parameters &amp; Main Results'!$B$31)^(1/12)-1</f>
        <v>4.0741237836483535E-3</v>
      </c>
      <c r="R2413" s="158">
        <f>(1+'Parameters &amp; Main Results'!$B$33)^(1/12)-1</f>
        <v>0</v>
      </c>
      <c r="S2413" s="158">
        <f>(1+'Parameters &amp; Main Results'!$B$35)^(1/12)-1</f>
        <v>0</v>
      </c>
      <c r="T2413" s="158">
        <f>(1+'Parameters &amp; Main Results'!$B$37)^(1/12)-1</f>
        <v>8.295381143461622E-4</v>
      </c>
      <c r="U2413" s="240">
        <v>0</v>
      </c>
      <c r="V2413" s="240">
        <v>0</v>
      </c>
      <c r="W2413" s="255">
        <f t="shared" ca="1" si="2005"/>
        <v>0</v>
      </c>
      <c r="X2413" s="223">
        <f>MMULT(N2413:T2413,'Parameters &amp; Main Results'!$B$12:$B$18)-'Parameters &amp; Main Results'!$B$22/12+MMULT(U2413:V2413,'Parameters &amp; Main Results'!$B$20:$B$21)</f>
        <v>3.3037006200767609E-3</v>
      </c>
      <c r="Y2413" s="223">
        <f>MMULT(N2413:T2413,'Parameters &amp; Main Results'!$C$12:$C$18)-'Parameters &amp; Main Results'!$C$22/12+MMULT(U2413:V2413,'Parameters &amp; Main Results'!$C$20:$C$21)</f>
        <v>3.7491935102617786E-3</v>
      </c>
      <c r="Z2413" s="17">
        <f t="shared" ca="1" si="2006"/>
        <v>1</v>
      </c>
      <c r="AE2413" s="252">
        <f t="shared" ca="1" si="2002"/>
        <v>0</v>
      </c>
      <c r="AF2413" s="253" t="e">
        <f t="shared" ca="1" si="2003"/>
        <v>#DIV/0!</v>
      </c>
      <c r="AG2413" s="258" t="e">
        <f t="shared" ca="1" si="2004"/>
        <v>#DIV/0!</v>
      </c>
      <c r="AH2413" s="227" t="e">
        <f ca="1">IF(SUM(AG2413:OFFSET(AG2413,(-HoldAggressiveTime-1),0,,))=0,"Defensive","Aggressive")</f>
        <v>#DIV/0!</v>
      </c>
    </row>
    <row r="2414" spans="1:34" ht="13" x14ac:dyDescent="0.15">
      <c r="A2414">
        <f t="shared" si="15"/>
        <v>9</v>
      </c>
      <c r="B2414">
        <f t="shared" si="16"/>
        <v>2071</v>
      </c>
      <c r="C2414" s="70">
        <f t="shared" si="1"/>
        <v>2071.6666666665487</v>
      </c>
      <c r="D2414" s="149">
        <f t="shared" si="383"/>
        <v>62762</v>
      </c>
      <c r="N2414" s="157">
        <f>(1+'Parameters &amp; Main Results'!$B$25)^(1/12)-1</f>
        <v>4.0741237836483535E-3</v>
      </c>
      <c r="O2414" s="157">
        <f>(1+'Parameters &amp; Main Results'!$B$27)^(1/12)-1</f>
        <v>1.2414877164492744E-3</v>
      </c>
      <c r="P2414" s="157">
        <f>(1+'Parameters &amp; Main Results'!$B$29)^(1/12)-1</f>
        <v>8.295381143461622E-4</v>
      </c>
      <c r="Q2414" s="158">
        <f>(1+'Parameters &amp; Main Results'!$B$31)^(1/12)-1</f>
        <v>4.0741237836483535E-3</v>
      </c>
      <c r="R2414" s="158">
        <f>(1+'Parameters &amp; Main Results'!$B$33)^(1/12)-1</f>
        <v>0</v>
      </c>
      <c r="S2414" s="158">
        <f>(1+'Parameters &amp; Main Results'!$B$35)^(1/12)-1</f>
        <v>0</v>
      </c>
      <c r="T2414" s="158">
        <f>(1+'Parameters &amp; Main Results'!$B$37)^(1/12)-1</f>
        <v>8.295381143461622E-4</v>
      </c>
      <c r="U2414" s="240">
        <v>0</v>
      </c>
      <c r="V2414" s="240">
        <v>0</v>
      </c>
      <c r="W2414" s="255">
        <f t="shared" ca="1" si="2005"/>
        <v>0</v>
      </c>
      <c r="X2414" s="223">
        <f>MMULT(N2414:T2414,'Parameters &amp; Main Results'!$B$12:$B$18)-'Parameters &amp; Main Results'!$B$22/12+MMULT(U2414:V2414,'Parameters &amp; Main Results'!$B$20:$B$21)</f>
        <v>3.3037006200767609E-3</v>
      </c>
      <c r="Y2414" s="223">
        <f>MMULT(N2414:T2414,'Parameters &amp; Main Results'!$C$12:$C$18)-'Parameters &amp; Main Results'!$C$22/12+MMULT(U2414:V2414,'Parameters &amp; Main Results'!$C$20:$C$21)</f>
        <v>3.7491935102617786E-3</v>
      </c>
      <c r="Z2414" s="17">
        <f t="shared" ca="1" si="2006"/>
        <v>1</v>
      </c>
      <c r="AE2414" s="252">
        <f t="shared" ca="1" si="2002"/>
        <v>0</v>
      </c>
      <c r="AF2414" s="253" t="e">
        <f t="shared" ca="1" si="2003"/>
        <v>#DIV/0!</v>
      </c>
      <c r="AG2414" s="258" t="e">
        <f t="shared" ca="1" si="2004"/>
        <v>#DIV/0!</v>
      </c>
      <c r="AH2414" s="227" t="e">
        <f ca="1">IF(SUM(AG2414:OFFSET(AG2414,(-HoldAggressiveTime-1),0,,))=0,"Defensive","Aggressive")</f>
        <v>#DIV/0!</v>
      </c>
    </row>
    <row r="2415" spans="1:34" ht="13" x14ac:dyDescent="0.15">
      <c r="A2415">
        <f t="shared" si="15"/>
        <v>10</v>
      </c>
      <c r="B2415">
        <f t="shared" si="16"/>
        <v>2071</v>
      </c>
      <c r="C2415" s="70">
        <f t="shared" si="1"/>
        <v>2071.7499999998822</v>
      </c>
      <c r="D2415" s="149">
        <f t="shared" si="383"/>
        <v>62792</v>
      </c>
      <c r="N2415" s="157">
        <f>(1+'Parameters &amp; Main Results'!$B$25)^(1/12)-1</f>
        <v>4.0741237836483535E-3</v>
      </c>
      <c r="O2415" s="157">
        <f>(1+'Parameters &amp; Main Results'!$B$27)^(1/12)-1</f>
        <v>1.2414877164492744E-3</v>
      </c>
      <c r="P2415" s="157">
        <f>(1+'Parameters &amp; Main Results'!$B$29)^(1/12)-1</f>
        <v>8.295381143461622E-4</v>
      </c>
      <c r="Q2415" s="158">
        <f>(1+'Parameters &amp; Main Results'!$B$31)^(1/12)-1</f>
        <v>4.0741237836483535E-3</v>
      </c>
      <c r="R2415" s="158">
        <f>(1+'Parameters &amp; Main Results'!$B$33)^(1/12)-1</f>
        <v>0</v>
      </c>
      <c r="S2415" s="158">
        <f>(1+'Parameters &amp; Main Results'!$B$35)^(1/12)-1</f>
        <v>0</v>
      </c>
      <c r="T2415" s="158">
        <f>(1+'Parameters &amp; Main Results'!$B$37)^(1/12)-1</f>
        <v>8.295381143461622E-4</v>
      </c>
      <c r="U2415" s="240">
        <v>0</v>
      </c>
      <c r="V2415" s="240">
        <v>0</v>
      </c>
      <c r="W2415" s="255">
        <f t="shared" ca="1" si="2005"/>
        <v>0</v>
      </c>
      <c r="X2415" s="223">
        <f>MMULT(N2415:T2415,'Parameters &amp; Main Results'!$B$12:$B$18)-'Parameters &amp; Main Results'!$B$22/12+MMULT(U2415:V2415,'Parameters &amp; Main Results'!$B$20:$B$21)</f>
        <v>3.3037006200767609E-3</v>
      </c>
      <c r="Y2415" s="223">
        <f>MMULT(N2415:T2415,'Parameters &amp; Main Results'!$C$12:$C$18)-'Parameters &amp; Main Results'!$C$22/12+MMULT(U2415:V2415,'Parameters &amp; Main Results'!$C$20:$C$21)</f>
        <v>3.7491935102617786E-3</v>
      </c>
      <c r="Z2415" s="17">
        <f t="shared" ca="1" si="2006"/>
        <v>1</v>
      </c>
      <c r="AE2415" s="252">
        <f t="shared" ca="1" si="2002"/>
        <v>0</v>
      </c>
      <c r="AF2415" s="253" t="e">
        <f t="shared" ca="1" si="2003"/>
        <v>#DIV/0!</v>
      </c>
      <c r="AG2415" s="258" t="e">
        <f t="shared" ca="1" si="2004"/>
        <v>#DIV/0!</v>
      </c>
      <c r="AH2415" s="227" t="e">
        <f ca="1">IF(SUM(AG2415:OFFSET(AG2415,(-HoldAggressiveTime-1),0,,))=0,"Defensive","Aggressive")</f>
        <v>#DIV/0!</v>
      </c>
    </row>
    <row r="2416" spans="1:34" ht="13" x14ac:dyDescent="0.15">
      <c r="A2416">
        <f t="shared" si="15"/>
        <v>11</v>
      </c>
      <c r="B2416">
        <f t="shared" si="16"/>
        <v>2071</v>
      </c>
      <c r="C2416" s="70">
        <f t="shared" si="1"/>
        <v>2071.8333333332157</v>
      </c>
      <c r="D2416" s="149">
        <f t="shared" si="383"/>
        <v>62823</v>
      </c>
      <c r="N2416" s="157">
        <f>(1+'Parameters &amp; Main Results'!$B$25)^(1/12)-1</f>
        <v>4.0741237836483535E-3</v>
      </c>
      <c r="O2416" s="157">
        <f>(1+'Parameters &amp; Main Results'!$B$27)^(1/12)-1</f>
        <v>1.2414877164492744E-3</v>
      </c>
      <c r="P2416" s="157">
        <f>(1+'Parameters &amp; Main Results'!$B$29)^(1/12)-1</f>
        <v>8.295381143461622E-4</v>
      </c>
      <c r="Q2416" s="158">
        <f>(1+'Parameters &amp; Main Results'!$B$31)^(1/12)-1</f>
        <v>4.0741237836483535E-3</v>
      </c>
      <c r="R2416" s="158">
        <f>(1+'Parameters &amp; Main Results'!$B$33)^(1/12)-1</f>
        <v>0</v>
      </c>
      <c r="S2416" s="158">
        <f>(1+'Parameters &amp; Main Results'!$B$35)^(1/12)-1</f>
        <v>0</v>
      </c>
      <c r="T2416" s="158">
        <f>(1+'Parameters &amp; Main Results'!$B$37)^(1/12)-1</f>
        <v>8.295381143461622E-4</v>
      </c>
      <c r="U2416" s="240">
        <v>0</v>
      </c>
      <c r="V2416" s="240">
        <v>0</v>
      </c>
      <c r="W2416" s="255">
        <f t="shared" ca="1" si="2005"/>
        <v>0</v>
      </c>
      <c r="X2416" s="223">
        <f>MMULT(N2416:T2416,'Parameters &amp; Main Results'!$B$12:$B$18)-'Parameters &amp; Main Results'!$B$22/12+MMULT(U2416:V2416,'Parameters &amp; Main Results'!$B$20:$B$21)</f>
        <v>3.3037006200767609E-3</v>
      </c>
      <c r="Y2416" s="223">
        <f>MMULT(N2416:T2416,'Parameters &amp; Main Results'!$C$12:$C$18)-'Parameters &amp; Main Results'!$C$22/12+MMULT(U2416:V2416,'Parameters &amp; Main Results'!$C$20:$C$21)</f>
        <v>3.7491935102617786E-3</v>
      </c>
      <c r="Z2416" s="17">
        <f t="shared" ca="1" si="2006"/>
        <v>1</v>
      </c>
      <c r="AE2416" s="252">
        <f t="shared" ca="1" si="2002"/>
        <v>0</v>
      </c>
      <c r="AF2416" s="253" t="e">
        <f t="shared" ca="1" si="2003"/>
        <v>#DIV/0!</v>
      </c>
      <c r="AG2416" s="258" t="e">
        <f t="shared" ca="1" si="2004"/>
        <v>#DIV/0!</v>
      </c>
      <c r="AH2416" s="227" t="e">
        <f ca="1">IF(SUM(AG2416:OFFSET(AG2416,(-HoldAggressiveTime-1),0,,))=0,"Defensive","Aggressive")</f>
        <v>#DIV/0!</v>
      </c>
    </row>
    <row r="2417" spans="1:34" ht="13" x14ac:dyDescent="0.15">
      <c r="A2417">
        <f t="shared" si="15"/>
        <v>12</v>
      </c>
      <c r="B2417">
        <f t="shared" si="16"/>
        <v>2071</v>
      </c>
      <c r="C2417" s="70">
        <f t="shared" si="1"/>
        <v>2071.9166666665492</v>
      </c>
      <c r="D2417" s="149">
        <f t="shared" si="383"/>
        <v>62854</v>
      </c>
      <c r="N2417" s="157">
        <f>(1+'Parameters &amp; Main Results'!$B$25)^(1/12)-1</f>
        <v>4.0741237836483535E-3</v>
      </c>
      <c r="O2417" s="157">
        <f>(1+'Parameters &amp; Main Results'!$B$27)^(1/12)-1</f>
        <v>1.2414877164492744E-3</v>
      </c>
      <c r="P2417" s="157">
        <f>(1+'Parameters &amp; Main Results'!$B$29)^(1/12)-1</f>
        <v>8.295381143461622E-4</v>
      </c>
      <c r="Q2417" s="158">
        <f>(1+'Parameters &amp; Main Results'!$B$31)^(1/12)-1</f>
        <v>4.0741237836483535E-3</v>
      </c>
      <c r="R2417" s="158">
        <f>(1+'Parameters &amp; Main Results'!$B$33)^(1/12)-1</f>
        <v>0</v>
      </c>
      <c r="S2417" s="158">
        <f>(1+'Parameters &amp; Main Results'!$B$35)^(1/12)-1</f>
        <v>0</v>
      </c>
      <c r="T2417" s="158">
        <f>(1+'Parameters &amp; Main Results'!$B$37)^(1/12)-1</f>
        <v>8.295381143461622E-4</v>
      </c>
      <c r="U2417" s="240">
        <v>0</v>
      </c>
      <c r="V2417" s="240">
        <v>0</v>
      </c>
      <c r="W2417" s="255">
        <f t="shared" ca="1" si="2005"/>
        <v>0</v>
      </c>
      <c r="X2417" s="223">
        <f>MMULT(N2417:T2417,'Parameters &amp; Main Results'!$B$12:$B$18)-'Parameters &amp; Main Results'!$B$22/12+MMULT(U2417:V2417,'Parameters &amp; Main Results'!$B$20:$B$21)</f>
        <v>3.3037006200767609E-3</v>
      </c>
      <c r="Y2417" s="223">
        <f>MMULT(N2417:T2417,'Parameters &amp; Main Results'!$C$12:$C$18)-'Parameters &amp; Main Results'!$C$22/12+MMULT(U2417:V2417,'Parameters &amp; Main Results'!$C$20:$C$21)</f>
        <v>3.7491935102617786E-3</v>
      </c>
      <c r="Z2417" s="17">
        <f t="shared" ca="1" si="2006"/>
        <v>1</v>
      </c>
      <c r="AE2417" s="252">
        <f t="shared" ca="1" si="2002"/>
        <v>0</v>
      </c>
      <c r="AF2417" s="253" t="e">
        <f t="shared" ca="1" si="2003"/>
        <v>#DIV/0!</v>
      </c>
      <c r="AG2417" s="258" t="e">
        <f t="shared" ca="1" si="2004"/>
        <v>#DIV/0!</v>
      </c>
      <c r="AH2417" s="227" t="e">
        <f ca="1">IF(SUM(AG2417:OFFSET(AG2417,(-HoldAggressiveTime-1),0,,))=0,"Defensive","Aggressive")</f>
        <v>#DIV/0!</v>
      </c>
    </row>
    <row r="2418" spans="1:34" ht="13" x14ac:dyDescent="0.15">
      <c r="A2418">
        <f t="shared" si="15"/>
        <v>1</v>
      </c>
      <c r="B2418">
        <f t="shared" si="16"/>
        <v>2072</v>
      </c>
      <c r="C2418" s="70">
        <f t="shared" si="1"/>
        <v>2071.9999999998827</v>
      </c>
      <c r="D2418" s="149">
        <f t="shared" si="383"/>
        <v>62883</v>
      </c>
      <c r="N2418" s="157">
        <f>(1+'Parameters &amp; Main Results'!$B$25)^(1/12)-1</f>
        <v>4.0741237836483535E-3</v>
      </c>
      <c r="O2418" s="157">
        <f>(1+'Parameters &amp; Main Results'!$B$27)^(1/12)-1</f>
        <v>1.2414877164492744E-3</v>
      </c>
      <c r="P2418" s="157">
        <f>(1+'Parameters &amp; Main Results'!$B$29)^(1/12)-1</f>
        <v>8.295381143461622E-4</v>
      </c>
      <c r="Q2418" s="158">
        <f>(1+'Parameters &amp; Main Results'!$B$31)^(1/12)-1</f>
        <v>4.0741237836483535E-3</v>
      </c>
      <c r="R2418" s="158">
        <f>(1+'Parameters &amp; Main Results'!$B$33)^(1/12)-1</f>
        <v>0</v>
      </c>
      <c r="S2418" s="158">
        <f>(1+'Parameters &amp; Main Results'!$B$35)^(1/12)-1</f>
        <v>0</v>
      </c>
      <c r="T2418" s="158">
        <f>(1+'Parameters &amp; Main Results'!$B$37)^(1/12)-1</f>
        <v>8.295381143461622E-4</v>
      </c>
      <c r="U2418" s="240">
        <v>0</v>
      </c>
      <c r="V2418" s="240">
        <v>0</v>
      </c>
      <c r="W2418" s="255">
        <f t="shared" ca="1" si="2005"/>
        <v>0</v>
      </c>
      <c r="X2418" s="223">
        <f>MMULT(N2418:T2418,'Parameters &amp; Main Results'!$B$12:$B$18)-'Parameters &amp; Main Results'!$B$22/12+MMULT(U2418:V2418,'Parameters &amp; Main Results'!$B$20:$B$21)</f>
        <v>3.3037006200767609E-3</v>
      </c>
      <c r="Y2418" s="223">
        <f>MMULT(N2418:T2418,'Parameters &amp; Main Results'!$C$12:$C$18)-'Parameters &amp; Main Results'!$C$22/12+MMULT(U2418:V2418,'Parameters &amp; Main Results'!$C$20:$C$21)</f>
        <v>3.7491935102617786E-3</v>
      </c>
      <c r="Z2418" s="17">
        <f t="shared" ca="1" si="2006"/>
        <v>1</v>
      </c>
      <c r="AE2418" s="252">
        <f t="shared" ca="1" si="2002"/>
        <v>0</v>
      </c>
      <c r="AF2418" s="253" t="e">
        <f t="shared" ca="1" si="2003"/>
        <v>#DIV/0!</v>
      </c>
      <c r="AG2418" s="258" t="e">
        <f t="shared" ca="1" si="2004"/>
        <v>#DIV/0!</v>
      </c>
      <c r="AH2418" s="227" t="e">
        <f ca="1">IF(SUM(AG2418:OFFSET(AG2418,(-HoldAggressiveTime-1),0,,))=0,"Defensive","Aggressive")</f>
        <v>#DIV/0!</v>
      </c>
    </row>
    <row r="2419" spans="1:34" ht="13" x14ac:dyDescent="0.15">
      <c r="A2419">
        <f t="shared" si="15"/>
        <v>2</v>
      </c>
      <c r="B2419">
        <f t="shared" si="16"/>
        <v>2072</v>
      </c>
      <c r="C2419" s="70">
        <f t="shared" si="1"/>
        <v>2072.0833333332162</v>
      </c>
      <c r="D2419" s="149">
        <f t="shared" si="383"/>
        <v>62914</v>
      </c>
      <c r="N2419" s="157">
        <f>(1+'Parameters &amp; Main Results'!$B$25)^(1/12)-1</f>
        <v>4.0741237836483535E-3</v>
      </c>
      <c r="O2419" s="157">
        <f>(1+'Parameters &amp; Main Results'!$B$27)^(1/12)-1</f>
        <v>1.2414877164492744E-3</v>
      </c>
      <c r="P2419" s="157">
        <f>(1+'Parameters &amp; Main Results'!$B$29)^(1/12)-1</f>
        <v>8.295381143461622E-4</v>
      </c>
      <c r="Q2419" s="158">
        <f>(1+'Parameters &amp; Main Results'!$B$31)^(1/12)-1</f>
        <v>4.0741237836483535E-3</v>
      </c>
      <c r="R2419" s="158">
        <f>(1+'Parameters &amp; Main Results'!$B$33)^(1/12)-1</f>
        <v>0</v>
      </c>
      <c r="S2419" s="158">
        <f>(1+'Parameters &amp; Main Results'!$B$35)^(1/12)-1</f>
        <v>0</v>
      </c>
      <c r="T2419" s="158">
        <f>(1+'Parameters &amp; Main Results'!$B$37)^(1/12)-1</f>
        <v>8.295381143461622E-4</v>
      </c>
      <c r="U2419" s="240">
        <v>0</v>
      </c>
      <c r="V2419" s="240">
        <v>0</v>
      </c>
      <c r="W2419" s="255">
        <f t="shared" ca="1" si="2005"/>
        <v>0</v>
      </c>
      <c r="X2419" s="223">
        <f>MMULT(N2419:T2419,'Parameters &amp; Main Results'!$B$12:$B$18)-'Parameters &amp; Main Results'!$B$22/12+MMULT(U2419:V2419,'Parameters &amp; Main Results'!$B$20:$B$21)</f>
        <v>3.3037006200767609E-3</v>
      </c>
      <c r="Y2419" s="223">
        <f>MMULT(N2419:T2419,'Parameters &amp; Main Results'!$C$12:$C$18)-'Parameters &amp; Main Results'!$C$22/12+MMULT(U2419:V2419,'Parameters &amp; Main Results'!$C$20:$C$21)</f>
        <v>3.7491935102617786E-3</v>
      </c>
      <c r="Z2419" s="17">
        <f t="shared" ca="1" si="2006"/>
        <v>1</v>
      </c>
      <c r="AE2419" s="252">
        <f t="shared" ca="1" si="2002"/>
        <v>0</v>
      </c>
      <c r="AF2419" s="253" t="e">
        <f t="shared" ca="1" si="2003"/>
        <v>#DIV/0!</v>
      </c>
      <c r="AG2419" s="258" t="e">
        <f t="shared" ca="1" si="2004"/>
        <v>#DIV/0!</v>
      </c>
      <c r="AH2419" s="227" t="e">
        <f ca="1">IF(SUM(AG2419:OFFSET(AG2419,(-HoldAggressiveTime-1),0,,))=0,"Defensive","Aggressive")</f>
        <v>#DIV/0!</v>
      </c>
    </row>
    <row r="2420" spans="1:34" ht="13" x14ac:dyDescent="0.15">
      <c r="A2420">
        <f t="shared" si="15"/>
        <v>3</v>
      </c>
      <c r="B2420">
        <f t="shared" si="16"/>
        <v>2072</v>
      </c>
      <c r="C2420" s="70">
        <f t="shared" si="1"/>
        <v>2072.1666666665496</v>
      </c>
      <c r="D2420" s="149">
        <f t="shared" si="383"/>
        <v>62944</v>
      </c>
      <c r="N2420" s="157">
        <f>(1+'Parameters &amp; Main Results'!$B$25)^(1/12)-1</f>
        <v>4.0741237836483535E-3</v>
      </c>
      <c r="O2420" s="157">
        <f>(1+'Parameters &amp; Main Results'!$B$27)^(1/12)-1</f>
        <v>1.2414877164492744E-3</v>
      </c>
      <c r="P2420" s="157">
        <f>(1+'Parameters &amp; Main Results'!$B$29)^(1/12)-1</f>
        <v>8.295381143461622E-4</v>
      </c>
      <c r="Q2420" s="158">
        <f>(1+'Parameters &amp; Main Results'!$B$31)^(1/12)-1</f>
        <v>4.0741237836483535E-3</v>
      </c>
      <c r="R2420" s="158">
        <f>(1+'Parameters &amp; Main Results'!$B$33)^(1/12)-1</f>
        <v>0</v>
      </c>
      <c r="S2420" s="158">
        <f>(1+'Parameters &amp; Main Results'!$B$35)^(1/12)-1</f>
        <v>0</v>
      </c>
      <c r="T2420" s="158">
        <f>(1+'Parameters &amp; Main Results'!$B$37)^(1/12)-1</f>
        <v>8.295381143461622E-4</v>
      </c>
      <c r="U2420" s="240">
        <v>0</v>
      </c>
      <c r="V2420" s="240">
        <v>0</v>
      </c>
      <c r="W2420" s="255">
        <f t="shared" ca="1" si="2005"/>
        <v>0</v>
      </c>
      <c r="X2420" s="223">
        <f>MMULT(N2420:T2420,'Parameters &amp; Main Results'!$B$12:$B$18)-'Parameters &amp; Main Results'!$B$22/12+MMULT(U2420:V2420,'Parameters &amp; Main Results'!$B$20:$B$21)</f>
        <v>3.3037006200767609E-3</v>
      </c>
      <c r="Y2420" s="223">
        <f>MMULT(N2420:T2420,'Parameters &amp; Main Results'!$C$12:$C$18)-'Parameters &amp; Main Results'!$C$22/12+MMULT(U2420:V2420,'Parameters &amp; Main Results'!$C$20:$C$21)</f>
        <v>3.7491935102617786E-3</v>
      </c>
      <c r="Z2420" s="17">
        <f t="shared" ca="1" si="2006"/>
        <v>1</v>
      </c>
      <c r="AE2420" s="252">
        <f t="shared" ca="1" si="2002"/>
        <v>0</v>
      </c>
      <c r="AF2420" s="253" t="e">
        <f t="shared" ca="1" si="2003"/>
        <v>#DIV/0!</v>
      </c>
      <c r="AG2420" s="258" t="e">
        <f t="shared" ca="1" si="2004"/>
        <v>#DIV/0!</v>
      </c>
      <c r="AH2420" s="227" t="e">
        <f ca="1">IF(SUM(AG2420:OFFSET(AG2420,(-HoldAggressiveTime-1),0,,))=0,"Defensive","Aggressive")</f>
        <v>#DIV/0!</v>
      </c>
    </row>
    <row r="2421" spans="1:34" ht="13" x14ac:dyDescent="0.15">
      <c r="A2421">
        <f t="shared" si="15"/>
        <v>4</v>
      </c>
      <c r="B2421">
        <f t="shared" si="16"/>
        <v>2072</v>
      </c>
      <c r="C2421" s="70">
        <f t="shared" si="1"/>
        <v>2072.2499999998831</v>
      </c>
      <c r="D2421" s="149">
        <f t="shared" si="383"/>
        <v>62975</v>
      </c>
      <c r="N2421" s="157">
        <f>(1+'Parameters &amp; Main Results'!$B$25)^(1/12)-1</f>
        <v>4.0741237836483535E-3</v>
      </c>
      <c r="O2421" s="157">
        <f>(1+'Parameters &amp; Main Results'!$B$27)^(1/12)-1</f>
        <v>1.2414877164492744E-3</v>
      </c>
      <c r="P2421" s="157">
        <f>(1+'Parameters &amp; Main Results'!$B$29)^(1/12)-1</f>
        <v>8.295381143461622E-4</v>
      </c>
      <c r="Q2421" s="158">
        <f>(1+'Parameters &amp; Main Results'!$B$31)^(1/12)-1</f>
        <v>4.0741237836483535E-3</v>
      </c>
      <c r="R2421" s="158">
        <f>(1+'Parameters &amp; Main Results'!$B$33)^(1/12)-1</f>
        <v>0</v>
      </c>
      <c r="S2421" s="158">
        <f>(1+'Parameters &amp; Main Results'!$B$35)^(1/12)-1</f>
        <v>0</v>
      </c>
      <c r="T2421" s="158">
        <f>(1+'Parameters &amp; Main Results'!$B$37)^(1/12)-1</f>
        <v>8.295381143461622E-4</v>
      </c>
      <c r="U2421" s="240">
        <v>0</v>
      </c>
      <c r="V2421" s="240">
        <v>0</v>
      </c>
      <c r="W2421" s="255">
        <f t="shared" ca="1" si="2005"/>
        <v>0</v>
      </c>
      <c r="X2421" s="223">
        <f>MMULT(N2421:T2421,'Parameters &amp; Main Results'!$B$12:$B$18)-'Parameters &amp; Main Results'!$B$22/12+MMULT(U2421:V2421,'Parameters &amp; Main Results'!$B$20:$B$21)</f>
        <v>3.3037006200767609E-3</v>
      </c>
      <c r="Y2421" s="223">
        <f>MMULT(N2421:T2421,'Parameters &amp; Main Results'!$C$12:$C$18)-'Parameters &amp; Main Results'!$C$22/12+MMULT(U2421:V2421,'Parameters &amp; Main Results'!$C$20:$C$21)</f>
        <v>3.7491935102617786E-3</v>
      </c>
      <c r="Z2421" s="17">
        <f t="shared" ca="1" si="2006"/>
        <v>1</v>
      </c>
      <c r="AE2421" s="252">
        <f t="shared" ca="1" si="2002"/>
        <v>0</v>
      </c>
      <c r="AF2421" s="253" t="e">
        <f t="shared" ca="1" si="2003"/>
        <v>#DIV/0!</v>
      </c>
      <c r="AG2421" s="258" t="e">
        <f t="shared" ca="1" si="2004"/>
        <v>#DIV/0!</v>
      </c>
      <c r="AH2421" s="227" t="e">
        <f ca="1">IF(SUM(AG2421:OFFSET(AG2421,(-HoldAggressiveTime-1),0,,))=0,"Defensive","Aggressive")</f>
        <v>#DIV/0!</v>
      </c>
    </row>
    <row r="2422" spans="1:34" ht="13" x14ac:dyDescent="0.15">
      <c r="A2422">
        <f t="shared" si="15"/>
        <v>5</v>
      </c>
      <c r="B2422">
        <f t="shared" si="16"/>
        <v>2072</v>
      </c>
      <c r="C2422" s="70">
        <f t="shared" si="1"/>
        <v>2072.3333333332166</v>
      </c>
      <c r="D2422" s="149">
        <f t="shared" si="383"/>
        <v>63005</v>
      </c>
      <c r="N2422" s="157">
        <f>(1+'Parameters &amp; Main Results'!$B$25)^(1/12)-1</f>
        <v>4.0741237836483535E-3</v>
      </c>
      <c r="O2422" s="157">
        <f>(1+'Parameters &amp; Main Results'!$B$27)^(1/12)-1</f>
        <v>1.2414877164492744E-3</v>
      </c>
      <c r="P2422" s="157">
        <f>(1+'Parameters &amp; Main Results'!$B$29)^(1/12)-1</f>
        <v>8.295381143461622E-4</v>
      </c>
      <c r="Q2422" s="158">
        <f>(1+'Parameters &amp; Main Results'!$B$31)^(1/12)-1</f>
        <v>4.0741237836483535E-3</v>
      </c>
      <c r="R2422" s="158">
        <f>(1+'Parameters &amp; Main Results'!$B$33)^(1/12)-1</f>
        <v>0</v>
      </c>
      <c r="S2422" s="158">
        <f>(1+'Parameters &amp; Main Results'!$B$35)^(1/12)-1</f>
        <v>0</v>
      </c>
      <c r="T2422" s="158">
        <f>(1+'Parameters &amp; Main Results'!$B$37)^(1/12)-1</f>
        <v>8.295381143461622E-4</v>
      </c>
      <c r="U2422" s="240">
        <v>0</v>
      </c>
      <c r="V2422" s="240">
        <v>0</v>
      </c>
      <c r="W2422" s="255">
        <f t="shared" ca="1" si="2005"/>
        <v>0</v>
      </c>
      <c r="X2422" s="223">
        <f>MMULT(N2422:T2422,'Parameters &amp; Main Results'!$B$12:$B$18)-'Parameters &amp; Main Results'!$B$22/12+MMULT(U2422:V2422,'Parameters &amp; Main Results'!$B$20:$B$21)</f>
        <v>3.3037006200767609E-3</v>
      </c>
      <c r="Y2422" s="223">
        <f>MMULT(N2422:T2422,'Parameters &amp; Main Results'!$C$12:$C$18)-'Parameters &amp; Main Results'!$C$22/12+MMULT(U2422:V2422,'Parameters &amp; Main Results'!$C$20:$C$21)</f>
        <v>3.7491935102617786E-3</v>
      </c>
      <c r="Z2422" s="17">
        <f t="shared" ca="1" si="2006"/>
        <v>1</v>
      </c>
      <c r="AE2422" s="252">
        <f t="shared" ca="1" si="2002"/>
        <v>0</v>
      </c>
      <c r="AF2422" s="253" t="e">
        <f t="shared" ca="1" si="2003"/>
        <v>#DIV/0!</v>
      </c>
      <c r="AG2422" s="258" t="e">
        <f t="shared" ca="1" si="2004"/>
        <v>#DIV/0!</v>
      </c>
      <c r="AH2422" s="227" t="e">
        <f ca="1">IF(SUM(AG2422:OFFSET(AG2422,(-HoldAggressiveTime-1),0,,))=0,"Defensive","Aggressive")</f>
        <v>#DIV/0!</v>
      </c>
    </row>
    <row r="2423" spans="1:34" ht="13" x14ac:dyDescent="0.15">
      <c r="A2423">
        <f t="shared" si="15"/>
        <v>6</v>
      </c>
      <c r="B2423">
        <f t="shared" si="16"/>
        <v>2072</v>
      </c>
      <c r="C2423" s="70">
        <f t="shared" si="1"/>
        <v>2072.4166666665501</v>
      </c>
      <c r="D2423" s="149">
        <f t="shared" si="383"/>
        <v>63036</v>
      </c>
      <c r="N2423" s="157">
        <f>(1+'Parameters &amp; Main Results'!$B$25)^(1/12)-1</f>
        <v>4.0741237836483535E-3</v>
      </c>
      <c r="O2423" s="157">
        <f>(1+'Parameters &amp; Main Results'!$B$27)^(1/12)-1</f>
        <v>1.2414877164492744E-3</v>
      </c>
      <c r="P2423" s="157">
        <f>(1+'Parameters &amp; Main Results'!$B$29)^(1/12)-1</f>
        <v>8.295381143461622E-4</v>
      </c>
      <c r="Q2423" s="158">
        <f>(1+'Parameters &amp; Main Results'!$B$31)^(1/12)-1</f>
        <v>4.0741237836483535E-3</v>
      </c>
      <c r="R2423" s="158">
        <f>(1+'Parameters &amp; Main Results'!$B$33)^(1/12)-1</f>
        <v>0</v>
      </c>
      <c r="S2423" s="158">
        <f>(1+'Parameters &amp; Main Results'!$B$35)^(1/12)-1</f>
        <v>0</v>
      </c>
      <c r="T2423" s="158">
        <f>(1+'Parameters &amp; Main Results'!$B$37)^(1/12)-1</f>
        <v>8.295381143461622E-4</v>
      </c>
      <c r="U2423" s="240">
        <v>0</v>
      </c>
      <c r="V2423" s="240">
        <v>0</v>
      </c>
      <c r="W2423" s="255">
        <f t="shared" ca="1" si="2005"/>
        <v>0</v>
      </c>
      <c r="X2423" s="223">
        <f>MMULT(N2423:T2423,'Parameters &amp; Main Results'!$B$12:$B$18)-'Parameters &amp; Main Results'!$B$22/12+MMULT(U2423:V2423,'Parameters &amp; Main Results'!$B$20:$B$21)</f>
        <v>3.3037006200767609E-3</v>
      </c>
      <c r="Y2423" s="223">
        <f>MMULT(N2423:T2423,'Parameters &amp; Main Results'!$C$12:$C$18)-'Parameters &amp; Main Results'!$C$22/12+MMULT(U2423:V2423,'Parameters &amp; Main Results'!$C$20:$C$21)</f>
        <v>3.7491935102617786E-3</v>
      </c>
      <c r="Z2423" s="17">
        <f t="shared" ca="1" si="2006"/>
        <v>1</v>
      </c>
      <c r="AE2423" s="252">
        <f t="shared" ca="1" si="2002"/>
        <v>0</v>
      </c>
      <c r="AF2423" s="253" t="e">
        <f t="shared" ca="1" si="2003"/>
        <v>#DIV/0!</v>
      </c>
      <c r="AG2423" s="258" t="e">
        <f t="shared" ca="1" si="2004"/>
        <v>#DIV/0!</v>
      </c>
      <c r="AH2423" s="227" t="e">
        <f ca="1">IF(SUM(AG2423:OFFSET(AG2423,(-HoldAggressiveTime-1),0,,))=0,"Defensive","Aggressive")</f>
        <v>#DIV/0!</v>
      </c>
    </row>
    <row r="2424" spans="1:34" ht="13" x14ac:dyDescent="0.15">
      <c r="A2424">
        <f t="shared" si="15"/>
        <v>7</v>
      </c>
      <c r="B2424">
        <f t="shared" si="16"/>
        <v>2072</v>
      </c>
      <c r="C2424" s="70">
        <f t="shared" si="1"/>
        <v>2072.4999999998836</v>
      </c>
      <c r="D2424" s="149">
        <f t="shared" si="383"/>
        <v>63067</v>
      </c>
      <c r="N2424" s="157">
        <f>(1+'Parameters &amp; Main Results'!$B$25)^(1/12)-1</f>
        <v>4.0741237836483535E-3</v>
      </c>
      <c r="O2424" s="157">
        <f>(1+'Parameters &amp; Main Results'!$B$27)^(1/12)-1</f>
        <v>1.2414877164492744E-3</v>
      </c>
      <c r="P2424" s="157">
        <f>(1+'Parameters &amp; Main Results'!$B$29)^(1/12)-1</f>
        <v>8.295381143461622E-4</v>
      </c>
      <c r="Q2424" s="158">
        <f>(1+'Parameters &amp; Main Results'!$B$31)^(1/12)-1</f>
        <v>4.0741237836483535E-3</v>
      </c>
      <c r="R2424" s="158">
        <f>(1+'Parameters &amp; Main Results'!$B$33)^(1/12)-1</f>
        <v>0</v>
      </c>
      <c r="S2424" s="158">
        <f>(1+'Parameters &amp; Main Results'!$B$35)^(1/12)-1</f>
        <v>0</v>
      </c>
      <c r="T2424" s="158">
        <f>(1+'Parameters &amp; Main Results'!$B$37)^(1/12)-1</f>
        <v>8.295381143461622E-4</v>
      </c>
      <c r="U2424" s="240">
        <v>0</v>
      </c>
      <c r="V2424" s="240">
        <v>0</v>
      </c>
      <c r="W2424" s="255">
        <f t="shared" ca="1" si="2005"/>
        <v>0</v>
      </c>
      <c r="X2424" s="223">
        <f>MMULT(N2424:T2424,'Parameters &amp; Main Results'!$B$12:$B$18)-'Parameters &amp; Main Results'!$B$22/12+MMULT(U2424:V2424,'Parameters &amp; Main Results'!$B$20:$B$21)</f>
        <v>3.3037006200767609E-3</v>
      </c>
      <c r="Y2424" s="223">
        <f>MMULT(N2424:T2424,'Parameters &amp; Main Results'!$C$12:$C$18)-'Parameters &amp; Main Results'!$C$22/12+MMULT(U2424:V2424,'Parameters &amp; Main Results'!$C$20:$C$21)</f>
        <v>3.7491935102617786E-3</v>
      </c>
      <c r="Z2424" s="17">
        <f t="shared" ca="1" si="2006"/>
        <v>1</v>
      </c>
      <c r="AE2424" s="252">
        <f t="shared" ca="1" si="2002"/>
        <v>0</v>
      </c>
      <c r="AF2424" s="253" t="e">
        <f t="shared" ca="1" si="2003"/>
        <v>#DIV/0!</v>
      </c>
      <c r="AG2424" s="258" t="e">
        <f t="shared" ca="1" si="2004"/>
        <v>#DIV/0!</v>
      </c>
      <c r="AH2424" s="227" t="e">
        <f ca="1">IF(SUM(AG2424:OFFSET(AG2424,(-HoldAggressiveTime-1),0,,))=0,"Defensive","Aggressive")</f>
        <v>#DIV/0!</v>
      </c>
    </row>
    <row r="2425" spans="1:34" ht="13" x14ac:dyDescent="0.15">
      <c r="A2425">
        <f t="shared" si="15"/>
        <v>8</v>
      </c>
      <c r="B2425">
        <f t="shared" si="16"/>
        <v>2072</v>
      </c>
      <c r="C2425" s="70">
        <f t="shared" si="1"/>
        <v>2072.5833333332171</v>
      </c>
      <c r="D2425" s="149">
        <f t="shared" si="383"/>
        <v>63097</v>
      </c>
      <c r="N2425" s="157">
        <f>(1+'Parameters &amp; Main Results'!$B$25)^(1/12)-1</f>
        <v>4.0741237836483535E-3</v>
      </c>
      <c r="O2425" s="157">
        <f>(1+'Parameters &amp; Main Results'!$B$27)^(1/12)-1</f>
        <v>1.2414877164492744E-3</v>
      </c>
      <c r="P2425" s="157">
        <f>(1+'Parameters &amp; Main Results'!$B$29)^(1/12)-1</f>
        <v>8.295381143461622E-4</v>
      </c>
      <c r="Q2425" s="158">
        <f>(1+'Parameters &amp; Main Results'!$B$31)^(1/12)-1</f>
        <v>4.0741237836483535E-3</v>
      </c>
      <c r="R2425" s="158">
        <f>(1+'Parameters &amp; Main Results'!$B$33)^(1/12)-1</f>
        <v>0</v>
      </c>
      <c r="S2425" s="158">
        <f>(1+'Parameters &amp; Main Results'!$B$35)^(1/12)-1</f>
        <v>0</v>
      </c>
      <c r="T2425" s="158">
        <f>(1+'Parameters &amp; Main Results'!$B$37)^(1/12)-1</f>
        <v>8.295381143461622E-4</v>
      </c>
      <c r="U2425" s="240">
        <v>0</v>
      </c>
      <c r="V2425" s="240">
        <v>0</v>
      </c>
      <c r="W2425" s="255">
        <f t="shared" ca="1" si="2005"/>
        <v>0</v>
      </c>
      <c r="X2425" s="223">
        <f>MMULT(N2425:T2425,'Parameters &amp; Main Results'!$B$12:$B$18)-'Parameters &amp; Main Results'!$B$22/12+MMULT(U2425:V2425,'Parameters &amp; Main Results'!$B$20:$B$21)</f>
        <v>3.3037006200767609E-3</v>
      </c>
      <c r="Y2425" s="223">
        <f>MMULT(N2425:T2425,'Parameters &amp; Main Results'!$C$12:$C$18)-'Parameters &amp; Main Results'!$C$22/12+MMULT(U2425:V2425,'Parameters &amp; Main Results'!$C$20:$C$21)</f>
        <v>3.7491935102617786E-3</v>
      </c>
      <c r="Z2425" s="17">
        <f t="shared" ca="1" si="2006"/>
        <v>1</v>
      </c>
      <c r="AE2425" s="252">
        <f t="shared" ca="1" si="2002"/>
        <v>0</v>
      </c>
      <c r="AF2425" s="253" t="e">
        <f t="shared" ca="1" si="2003"/>
        <v>#DIV/0!</v>
      </c>
      <c r="AG2425" s="258" t="e">
        <f t="shared" ca="1" si="2004"/>
        <v>#DIV/0!</v>
      </c>
      <c r="AH2425" s="227" t="e">
        <f ca="1">IF(SUM(AG2425:OFFSET(AG2425,(-HoldAggressiveTime-1),0,,))=0,"Defensive","Aggressive")</f>
        <v>#DIV/0!</v>
      </c>
    </row>
    <row r="2426" spans="1:34" ht="13" x14ac:dyDescent="0.15">
      <c r="A2426">
        <f t="shared" si="15"/>
        <v>9</v>
      </c>
      <c r="B2426">
        <f t="shared" si="16"/>
        <v>2072</v>
      </c>
      <c r="C2426" s="70">
        <f t="shared" si="1"/>
        <v>2072.6666666665506</v>
      </c>
      <c r="D2426" s="149">
        <f t="shared" si="383"/>
        <v>63128</v>
      </c>
      <c r="N2426" s="157">
        <f>(1+'Parameters &amp; Main Results'!$B$25)^(1/12)-1</f>
        <v>4.0741237836483535E-3</v>
      </c>
      <c r="O2426" s="157">
        <f>(1+'Parameters &amp; Main Results'!$B$27)^(1/12)-1</f>
        <v>1.2414877164492744E-3</v>
      </c>
      <c r="P2426" s="157">
        <f>(1+'Parameters &amp; Main Results'!$B$29)^(1/12)-1</f>
        <v>8.295381143461622E-4</v>
      </c>
      <c r="Q2426" s="158">
        <f>(1+'Parameters &amp; Main Results'!$B$31)^(1/12)-1</f>
        <v>4.0741237836483535E-3</v>
      </c>
      <c r="R2426" s="158">
        <f>(1+'Parameters &amp; Main Results'!$B$33)^(1/12)-1</f>
        <v>0</v>
      </c>
      <c r="S2426" s="158">
        <f>(1+'Parameters &amp; Main Results'!$B$35)^(1/12)-1</f>
        <v>0</v>
      </c>
      <c r="T2426" s="158">
        <f>(1+'Parameters &amp; Main Results'!$B$37)^(1/12)-1</f>
        <v>8.295381143461622E-4</v>
      </c>
      <c r="U2426" s="240">
        <v>0</v>
      </c>
      <c r="V2426" s="240">
        <v>0</v>
      </c>
      <c r="W2426" s="255">
        <f t="shared" ca="1" si="2005"/>
        <v>0</v>
      </c>
      <c r="X2426" s="223">
        <f>MMULT(N2426:T2426,'Parameters &amp; Main Results'!$B$12:$B$18)-'Parameters &amp; Main Results'!$B$22/12+MMULT(U2426:V2426,'Parameters &amp; Main Results'!$B$20:$B$21)</f>
        <v>3.3037006200767609E-3</v>
      </c>
      <c r="Y2426" s="223">
        <f>MMULT(N2426:T2426,'Parameters &amp; Main Results'!$C$12:$C$18)-'Parameters &amp; Main Results'!$C$22/12+MMULT(U2426:V2426,'Parameters &amp; Main Results'!$C$20:$C$21)</f>
        <v>3.7491935102617786E-3</v>
      </c>
      <c r="Z2426" s="17">
        <f t="shared" ca="1" si="2006"/>
        <v>1</v>
      </c>
      <c r="AE2426" s="252">
        <f t="shared" ca="1" si="2002"/>
        <v>0</v>
      </c>
      <c r="AF2426" s="253" t="e">
        <f t="shared" ca="1" si="2003"/>
        <v>#DIV/0!</v>
      </c>
      <c r="AG2426" s="258" t="e">
        <f t="shared" ca="1" si="2004"/>
        <v>#DIV/0!</v>
      </c>
      <c r="AH2426" s="227" t="e">
        <f ca="1">IF(SUM(AG2426:OFFSET(AG2426,(-HoldAggressiveTime-1),0,,))=0,"Defensive","Aggressive")</f>
        <v>#DIV/0!</v>
      </c>
    </row>
    <row r="2427" spans="1:34" ht="13" x14ac:dyDescent="0.15">
      <c r="A2427">
        <f t="shared" si="15"/>
        <v>10</v>
      </c>
      <c r="B2427">
        <f t="shared" si="16"/>
        <v>2072</v>
      </c>
      <c r="C2427" s="70">
        <f t="shared" si="1"/>
        <v>2072.749999999884</v>
      </c>
      <c r="D2427" s="149">
        <f t="shared" si="383"/>
        <v>63158</v>
      </c>
      <c r="N2427" s="157">
        <f>(1+'Parameters &amp; Main Results'!$B$25)^(1/12)-1</f>
        <v>4.0741237836483535E-3</v>
      </c>
      <c r="O2427" s="157">
        <f>(1+'Parameters &amp; Main Results'!$B$27)^(1/12)-1</f>
        <v>1.2414877164492744E-3</v>
      </c>
      <c r="P2427" s="157">
        <f>(1+'Parameters &amp; Main Results'!$B$29)^(1/12)-1</f>
        <v>8.295381143461622E-4</v>
      </c>
      <c r="Q2427" s="158">
        <f>(1+'Parameters &amp; Main Results'!$B$31)^(1/12)-1</f>
        <v>4.0741237836483535E-3</v>
      </c>
      <c r="R2427" s="158">
        <f>(1+'Parameters &amp; Main Results'!$B$33)^(1/12)-1</f>
        <v>0</v>
      </c>
      <c r="S2427" s="158">
        <f>(1+'Parameters &amp; Main Results'!$B$35)^(1/12)-1</f>
        <v>0</v>
      </c>
      <c r="T2427" s="158">
        <f>(1+'Parameters &amp; Main Results'!$B$37)^(1/12)-1</f>
        <v>8.295381143461622E-4</v>
      </c>
      <c r="U2427" s="240">
        <v>0</v>
      </c>
      <c r="V2427" s="240">
        <v>0</v>
      </c>
      <c r="W2427" s="255">
        <f t="shared" ca="1" si="2005"/>
        <v>0</v>
      </c>
      <c r="X2427" s="223">
        <f>MMULT(N2427:T2427,'Parameters &amp; Main Results'!$B$12:$B$18)-'Parameters &amp; Main Results'!$B$22/12+MMULT(U2427:V2427,'Parameters &amp; Main Results'!$B$20:$B$21)</f>
        <v>3.3037006200767609E-3</v>
      </c>
      <c r="Y2427" s="223">
        <f>MMULT(N2427:T2427,'Parameters &amp; Main Results'!$C$12:$C$18)-'Parameters &amp; Main Results'!$C$22/12+MMULT(U2427:V2427,'Parameters &amp; Main Results'!$C$20:$C$21)</f>
        <v>3.7491935102617786E-3</v>
      </c>
      <c r="Z2427" s="17">
        <f t="shared" ca="1" si="2006"/>
        <v>1</v>
      </c>
      <c r="AE2427" s="252">
        <f t="shared" ca="1" si="2002"/>
        <v>0</v>
      </c>
      <c r="AF2427" s="253" t="e">
        <f t="shared" ca="1" si="2003"/>
        <v>#DIV/0!</v>
      </c>
      <c r="AG2427" s="258" t="e">
        <f t="shared" ca="1" si="2004"/>
        <v>#DIV/0!</v>
      </c>
      <c r="AH2427" s="227" t="e">
        <f ca="1">IF(SUM(AG2427:OFFSET(AG2427,(-HoldAggressiveTime-1),0,,))=0,"Defensive","Aggressive")</f>
        <v>#DIV/0!</v>
      </c>
    </row>
    <row r="2428" spans="1:34" ht="13" x14ac:dyDescent="0.15">
      <c r="A2428">
        <f t="shared" si="15"/>
        <v>11</v>
      </c>
      <c r="B2428">
        <f t="shared" si="16"/>
        <v>2072</v>
      </c>
      <c r="C2428" s="70">
        <f t="shared" si="1"/>
        <v>2072.8333333332175</v>
      </c>
      <c r="D2428" s="149">
        <f t="shared" si="383"/>
        <v>63189</v>
      </c>
      <c r="N2428" s="157">
        <f>(1+'Parameters &amp; Main Results'!$B$25)^(1/12)-1</f>
        <v>4.0741237836483535E-3</v>
      </c>
      <c r="O2428" s="157">
        <f>(1+'Parameters &amp; Main Results'!$B$27)^(1/12)-1</f>
        <v>1.2414877164492744E-3</v>
      </c>
      <c r="P2428" s="157">
        <f>(1+'Parameters &amp; Main Results'!$B$29)^(1/12)-1</f>
        <v>8.295381143461622E-4</v>
      </c>
      <c r="Q2428" s="158">
        <f>(1+'Parameters &amp; Main Results'!$B$31)^(1/12)-1</f>
        <v>4.0741237836483535E-3</v>
      </c>
      <c r="R2428" s="158">
        <f>(1+'Parameters &amp; Main Results'!$B$33)^(1/12)-1</f>
        <v>0</v>
      </c>
      <c r="S2428" s="158">
        <f>(1+'Parameters &amp; Main Results'!$B$35)^(1/12)-1</f>
        <v>0</v>
      </c>
      <c r="T2428" s="158">
        <f>(1+'Parameters &amp; Main Results'!$B$37)^(1/12)-1</f>
        <v>8.295381143461622E-4</v>
      </c>
      <c r="U2428" s="240">
        <v>0</v>
      </c>
      <c r="V2428" s="240">
        <v>0</v>
      </c>
      <c r="W2428" s="255">
        <f t="shared" ca="1" si="2005"/>
        <v>0</v>
      </c>
      <c r="X2428" s="223">
        <f>MMULT(N2428:T2428,'Parameters &amp; Main Results'!$B$12:$B$18)-'Parameters &amp; Main Results'!$B$22/12+MMULT(U2428:V2428,'Parameters &amp; Main Results'!$B$20:$B$21)</f>
        <v>3.3037006200767609E-3</v>
      </c>
      <c r="Y2428" s="223">
        <f>MMULT(N2428:T2428,'Parameters &amp; Main Results'!$C$12:$C$18)-'Parameters &amp; Main Results'!$C$22/12+MMULT(U2428:V2428,'Parameters &amp; Main Results'!$C$20:$C$21)</f>
        <v>3.7491935102617786E-3</v>
      </c>
      <c r="Z2428" s="17">
        <f t="shared" ca="1" si="2006"/>
        <v>1</v>
      </c>
      <c r="AE2428" s="252">
        <f t="shared" ca="1" si="2002"/>
        <v>0</v>
      </c>
      <c r="AF2428" s="253" t="e">
        <f t="shared" ca="1" si="2003"/>
        <v>#DIV/0!</v>
      </c>
      <c r="AG2428" s="258" t="e">
        <f t="shared" ca="1" si="2004"/>
        <v>#DIV/0!</v>
      </c>
      <c r="AH2428" s="227" t="e">
        <f ca="1">IF(SUM(AG2428:OFFSET(AG2428,(-HoldAggressiveTime-1),0,,))=0,"Defensive","Aggressive")</f>
        <v>#DIV/0!</v>
      </c>
    </row>
    <row r="2429" spans="1:34" ht="13" x14ac:dyDescent="0.15">
      <c r="A2429">
        <f t="shared" si="15"/>
        <v>12</v>
      </c>
      <c r="B2429">
        <f t="shared" si="16"/>
        <v>2072</v>
      </c>
      <c r="C2429" s="70">
        <f t="shared" si="1"/>
        <v>2072.916666666551</v>
      </c>
      <c r="D2429" s="149">
        <f t="shared" si="383"/>
        <v>63220</v>
      </c>
      <c r="N2429" s="157">
        <f>(1+'Parameters &amp; Main Results'!$B$25)^(1/12)-1</f>
        <v>4.0741237836483535E-3</v>
      </c>
      <c r="O2429" s="157">
        <f>(1+'Parameters &amp; Main Results'!$B$27)^(1/12)-1</f>
        <v>1.2414877164492744E-3</v>
      </c>
      <c r="P2429" s="157">
        <f>(1+'Parameters &amp; Main Results'!$B$29)^(1/12)-1</f>
        <v>8.295381143461622E-4</v>
      </c>
      <c r="Q2429" s="158">
        <f>(1+'Parameters &amp; Main Results'!$B$31)^(1/12)-1</f>
        <v>4.0741237836483535E-3</v>
      </c>
      <c r="R2429" s="158">
        <f>(1+'Parameters &amp; Main Results'!$B$33)^(1/12)-1</f>
        <v>0</v>
      </c>
      <c r="S2429" s="158">
        <f>(1+'Parameters &amp; Main Results'!$B$35)^(1/12)-1</f>
        <v>0</v>
      </c>
      <c r="T2429" s="158">
        <f>(1+'Parameters &amp; Main Results'!$B$37)^(1/12)-1</f>
        <v>8.295381143461622E-4</v>
      </c>
      <c r="U2429" s="240">
        <v>0</v>
      </c>
      <c r="V2429" s="240">
        <v>0</v>
      </c>
      <c r="W2429" s="255">
        <f t="shared" ca="1" si="2005"/>
        <v>0</v>
      </c>
      <c r="X2429" s="223">
        <f>MMULT(N2429:T2429,'Parameters &amp; Main Results'!$B$12:$B$18)-'Parameters &amp; Main Results'!$B$22/12+MMULT(U2429:V2429,'Parameters &amp; Main Results'!$B$20:$B$21)</f>
        <v>3.3037006200767609E-3</v>
      </c>
      <c r="Y2429" s="223">
        <f>MMULT(N2429:T2429,'Parameters &amp; Main Results'!$C$12:$C$18)-'Parameters &amp; Main Results'!$C$22/12+MMULT(U2429:V2429,'Parameters &amp; Main Results'!$C$20:$C$21)</f>
        <v>3.7491935102617786E-3</v>
      </c>
      <c r="Z2429" s="17">
        <f t="shared" ca="1" si="2006"/>
        <v>1</v>
      </c>
      <c r="AE2429" s="252">
        <f t="shared" ca="1" si="2002"/>
        <v>0</v>
      </c>
      <c r="AF2429" s="253" t="e">
        <f t="shared" ca="1" si="2003"/>
        <v>#DIV/0!</v>
      </c>
      <c r="AG2429" s="258" t="e">
        <f t="shared" ca="1" si="2004"/>
        <v>#DIV/0!</v>
      </c>
      <c r="AH2429" s="227" t="e">
        <f ca="1">IF(SUM(AG2429:OFFSET(AG2429,(-HoldAggressiveTime-1),0,,))=0,"Defensive","Aggressive")</f>
        <v>#DIV/0!</v>
      </c>
    </row>
    <row r="2430" spans="1:34" ht="13" x14ac:dyDescent="0.15">
      <c r="A2430">
        <f t="shared" si="15"/>
        <v>1</v>
      </c>
      <c r="B2430">
        <f t="shared" si="16"/>
        <v>2073</v>
      </c>
      <c r="C2430" s="70">
        <f t="shared" si="1"/>
        <v>2072.9999999998845</v>
      </c>
      <c r="D2430" s="149">
        <f t="shared" si="383"/>
        <v>63248</v>
      </c>
      <c r="N2430" s="157">
        <f>(1+'Parameters &amp; Main Results'!$B$25)^(1/12)-1</f>
        <v>4.0741237836483535E-3</v>
      </c>
      <c r="O2430" s="157">
        <f>(1+'Parameters &amp; Main Results'!$B$27)^(1/12)-1</f>
        <v>1.2414877164492744E-3</v>
      </c>
      <c r="P2430" s="157">
        <f>(1+'Parameters &amp; Main Results'!$B$29)^(1/12)-1</f>
        <v>8.295381143461622E-4</v>
      </c>
      <c r="Q2430" s="158">
        <f>(1+'Parameters &amp; Main Results'!$B$31)^(1/12)-1</f>
        <v>4.0741237836483535E-3</v>
      </c>
      <c r="R2430" s="158">
        <f>(1+'Parameters &amp; Main Results'!$B$33)^(1/12)-1</f>
        <v>0</v>
      </c>
      <c r="S2430" s="158">
        <f>(1+'Parameters &amp; Main Results'!$B$35)^(1/12)-1</f>
        <v>0</v>
      </c>
      <c r="T2430" s="158">
        <f>(1+'Parameters &amp; Main Results'!$B$37)^(1/12)-1</f>
        <v>8.295381143461622E-4</v>
      </c>
      <c r="U2430" s="240">
        <v>0</v>
      </c>
      <c r="V2430" s="240">
        <v>0</v>
      </c>
      <c r="W2430" s="255">
        <f t="shared" ca="1" si="2005"/>
        <v>0</v>
      </c>
      <c r="X2430" s="223">
        <f>MMULT(N2430:T2430,'Parameters &amp; Main Results'!$B$12:$B$18)-'Parameters &amp; Main Results'!$B$22/12+MMULT(U2430:V2430,'Parameters &amp; Main Results'!$B$20:$B$21)</f>
        <v>3.3037006200767609E-3</v>
      </c>
      <c r="Y2430" s="223">
        <f>MMULT(N2430:T2430,'Parameters &amp; Main Results'!$C$12:$C$18)-'Parameters &amp; Main Results'!$C$22/12+MMULT(U2430:V2430,'Parameters &amp; Main Results'!$C$20:$C$21)</f>
        <v>3.7491935102617786E-3</v>
      </c>
      <c r="Z2430" s="17">
        <f t="shared" ca="1" si="2006"/>
        <v>1</v>
      </c>
      <c r="AE2430" s="252">
        <f t="shared" ca="1" si="2002"/>
        <v>0</v>
      </c>
      <c r="AF2430" s="253" t="e">
        <f t="shared" ca="1" si="2003"/>
        <v>#DIV/0!</v>
      </c>
      <c r="AG2430" s="258" t="e">
        <f t="shared" ca="1" si="2004"/>
        <v>#DIV/0!</v>
      </c>
      <c r="AH2430" s="227" t="e">
        <f ca="1">IF(SUM(AG2430:OFFSET(AG2430,(-HoldAggressiveTime-1),0,,))=0,"Defensive","Aggressive")</f>
        <v>#DIV/0!</v>
      </c>
    </row>
    <row r="2431" spans="1:34" ht="13" x14ac:dyDescent="0.15">
      <c r="A2431">
        <f t="shared" si="15"/>
        <v>2</v>
      </c>
      <c r="B2431">
        <f t="shared" si="16"/>
        <v>2073</v>
      </c>
      <c r="C2431" s="70">
        <f t="shared" si="1"/>
        <v>2073.083333333218</v>
      </c>
      <c r="D2431" s="149">
        <f t="shared" si="383"/>
        <v>63279</v>
      </c>
      <c r="N2431" s="157">
        <f>(1+'Parameters &amp; Main Results'!$B$25)^(1/12)-1</f>
        <v>4.0741237836483535E-3</v>
      </c>
      <c r="O2431" s="157">
        <f>(1+'Parameters &amp; Main Results'!$B$27)^(1/12)-1</f>
        <v>1.2414877164492744E-3</v>
      </c>
      <c r="P2431" s="157">
        <f>(1+'Parameters &amp; Main Results'!$B$29)^(1/12)-1</f>
        <v>8.295381143461622E-4</v>
      </c>
      <c r="Q2431" s="158">
        <f>(1+'Parameters &amp; Main Results'!$B$31)^(1/12)-1</f>
        <v>4.0741237836483535E-3</v>
      </c>
      <c r="R2431" s="158">
        <f>(1+'Parameters &amp; Main Results'!$B$33)^(1/12)-1</f>
        <v>0</v>
      </c>
      <c r="S2431" s="158">
        <f>(1+'Parameters &amp; Main Results'!$B$35)^(1/12)-1</f>
        <v>0</v>
      </c>
      <c r="T2431" s="158">
        <f>(1+'Parameters &amp; Main Results'!$B$37)^(1/12)-1</f>
        <v>8.295381143461622E-4</v>
      </c>
      <c r="U2431" s="240">
        <v>0</v>
      </c>
      <c r="V2431" s="240">
        <v>0</v>
      </c>
      <c r="W2431" s="255">
        <f t="shared" ca="1" si="2005"/>
        <v>0</v>
      </c>
      <c r="X2431" s="223">
        <f>MMULT(N2431:T2431,'Parameters &amp; Main Results'!$B$12:$B$18)-'Parameters &amp; Main Results'!$B$22/12+MMULT(U2431:V2431,'Parameters &amp; Main Results'!$B$20:$B$21)</f>
        <v>3.3037006200767609E-3</v>
      </c>
      <c r="Y2431" s="223">
        <f>MMULT(N2431:T2431,'Parameters &amp; Main Results'!$C$12:$C$18)-'Parameters &amp; Main Results'!$C$22/12+MMULT(U2431:V2431,'Parameters &amp; Main Results'!$C$20:$C$21)</f>
        <v>3.7491935102617786E-3</v>
      </c>
      <c r="Z2431" s="17">
        <f t="shared" ca="1" si="2006"/>
        <v>1</v>
      </c>
      <c r="AE2431" s="252">
        <f t="shared" ca="1" si="2002"/>
        <v>0</v>
      </c>
      <c r="AF2431" s="253" t="e">
        <f t="shared" ca="1" si="2003"/>
        <v>#DIV/0!</v>
      </c>
      <c r="AG2431" s="258" t="e">
        <f t="shared" ca="1" si="2004"/>
        <v>#DIV/0!</v>
      </c>
      <c r="AH2431" s="227" t="e">
        <f ca="1">IF(SUM(AG2431:OFFSET(AG2431,(-HoldAggressiveTime-1),0,,))=0,"Defensive","Aggressive")</f>
        <v>#DIV/0!</v>
      </c>
    </row>
    <row r="2432" spans="1:34" ht="13" x14ac:dyDescent="0.15">
      <c r="A2432">
        <f t="shared" si="15"/>
        <v>3</v>
      </c>
      <c r="B2432">
        <f t="shared" si="16"/>
        <v>2073</v>
      </c>
      <c r="C2432" s="70">
        <f t="shared" si="1"/>
        <v>2073.1666666665515</v>
      </c>
      <c r="D2432" s="149">
        <f t="shared" si="383"/>
        <v>63309</v>
      </c>
      <c r="N2432" s="157">
        <f>(1+'Parameters &amp; Main Results'!$B$25)^(1/12)-1</f>
        <v>4.0741237836483535E-3</v>
      </c>
      <c r="O2432" s="157">
        <f>(1+'Parameters &amp; Main Results'!$B$27)^(1/12)-1</f>
        <v>1.2414877164492744E-3</v>
      </c>
      <c r="P2432" s="157">
        <f>(1+'Parameters &amp; Main Results'!$B$29)^(1/12)-1</f>
        <v>8.295381143461622E-4</v>
      </c>
      <c r="Q2432" s="158">
        <f>(1+'Parameters &amp; Main Results'!$B$31)^(1/12)-1</f>
        <v>4.0741237836483535E-3</v>
      </c>
      <c r="R2432" s="158">
        <f>(1+'Parameters &amp; Main Results'!$B$33)^(1/12)-1</f>
        <v>0</v>
      </c>
      <c r="S2432" s="158">
        <f>(1+'Parameters &amp; Main Results'!$B$35)^(1/12)-1</f>
        <v>0</v>
      </c>
      <c r="T2432" s="158">
        <f>(1+'Parameters &amp; Main Results'!$B$37)^(1/12)-1</f>
        <v>8.295381143461622E-4</v>
      </c>
      <c r="U2432" s="240">
        <v>0</v>
      </c>
      <c r="V2432" s="240">
        <v>0</v>
      </c>
      <c r="W2432" s="255">
        <f t="shared" ca="1" si="2005"/>
        <v>0</v>
      </c>
      <c r="X2432" s="223">
        <f>MMULT(N2432:T2432,'Parameters &amp; Main Results'!$B$12:$B$18)-'Parameters &amp; Main Results'!$B$22/12+MMULT(U2432:V2432,'Parameters &amp; Main Results'!$B$20:$B$21)</f>
        <v>3.3037006200767609E-3</v>
      </c>
      <c r="Y2432" s="223">
        <f>MMULT(N2432:T2432,'Parameters &amp; Main Results'!$C$12:$C$18)-'Parameters &amp; Main Results'!$C$22/12+MMULT(U2432:V2432,'Parameters &amp; Main Results'!$C$20:$C$21)</f>
        <v>3.7491935102617786E-3</v>
      </c>
      <c r="Z2432" s="17">
        <f t="shared" ca="1" si="2006"/>
        <v>1</v>
      </c>
      <c r="AE2432" s="252">
        <f t="shared" ca="1" si="2002"/>
        <v>0</v>
      </c>
      <c r="AF2432" s="253" t="e">
        <f t="shared" ca="1" si="2003"/>
        <v>#DIV/0!</v>
      </c>
      <c r="AG2432" s="258" t="e">
        <f t="shared" ca="1" si="2004"/>
        <v>#DIV/0!</v>
      </c>
      <c r="AH2432" s="227" t="e">
        <f ca="1">IF(SUM(AG2432:OFFSET(AG2432,(-HoldAggressiveTime-1),0,,))=0,"Defensive","Aggressive")</f>
        <v>#DIV/0!</v>
      </c>
    </row>
    <row r="2433" spans="1:34" ht="13" x14ac:dyDescent="0.15">
      <c r="A2433">
        <f t="shared" si="15"/>
        <v>4</v>
      </c>
      <c r="B2433">
        <f t="shared" si="16"/>
        <v>2073</v>
      </c>
      <c r="C2433" s="70">
        <f t="shared" si="1"/>
        <v>2073.2499999998849</v>
      </c>
      <c r="D2433" s="149">
        <f t="shared" si="383"/>
        <v>63340</v>
      </c>
      <c r="N2433" s="157">
        <f>(1+'Parameters &amp; Main Results'!$B$25)^(1/12)-1</f>
        <v>4.0741237836483535E-3</v>
      </c>
      <c r="O2433" s="157">
        <f>(1+'Parameters &amp; Main Results'!$B$27)^(1/12)-1</f>
        <v>1.2414877164492744E-3</v>
      </c>
      <c r="P2433" s="157">
        <f>(1+'Parameters &amp; Main Results'!$B$29)^(1/12)-1</f>
        <v>8.295381143461622E-4</v>
      </c>
      <c r="Q2433" s="158">
        <f>(1+'Parameters &amp; Main Results'!$B$31)^(1/12)-1</f>
        <v>4.0741237836483535E-3</v>
      </c>
      <c r="R2433" s="158">
        <f>(1+'Parameters &amp; Main Results'!$B$33)^(1/12)-1</f>
        <v>0</v>
      </c>
      <c r="S2433" s="158">
        <f>(1+'Parameters &amp; Main Results'!$B$35)^(1/12)-1</f>
        <v>0</v>
      </c>
      <c r="T2433" s="158">
        <f>(1+'Parameters &amp; Main Results'!$B$37)^(1/12)-1</f>
        <v>8.295381143461622E-4</v>
      </c>
      <c r="U2433" s="240">
        <v>0</v>
      </c>
      <c r="V2433" s="240">
        <v>0</v>
      </c>
      <c r="W2433" s="255">
        <f t="shared" ca="1" si="2005"/>
        <v>0</v>
      </c>
      <c r="X2433" s="223">
        <f>MMULT(N2433:T2433,'Parameters &amp; Main Results'!$B$12:$B$18)-'Parameters &amp; Main Results'!$B$22/12+MMULT(U2433:V2433,'Parameters &amp; Main Results'!$B$20:$B$21)</f>
        <v>3.3037006200767609E-3</v>
      </c>
      <c r="Y2433" s="223">
        <f>MMULT(N2433:T2433,'Parameters &amp; Main Results'!$C$12:$C$18)-'Parameters &amp; Main Results'!$C$22/12+MMULT(U2433:V2433,'Parameters &amp; Main Results'!$C$20:$C$21)</f>
        <v>3.7491935102617786E-3</v>
      </c>
      <c r="Z2433" s="17">
        <f t="shared" ca="1" si="2006"/>
        <v>1</v>
      </c>
      <c r="AE2433" s="252">
        <f t="shared" ca="1" si="2002"/>
        <v>0</v>
      </c>
      <c r="AF2433" s="253" t="e">
        <f t="shared" ca="1" si="2003"/>
        <v>#DIV/0!</v>
      </c>
      <c r="AG2433" s="258" t="e">
        <f t="shared" ca="1" si="2004"/>
        <v>#DIV/0!</v>
      </c>
      <c r="AH2433" s="227" t="e">
        <f ca="1">IF(SUM(AG2433:OFFSET(AG2433,(-HoldAggressiveTime-1),0,,))=0,"Defensive","Aggressive")</f>
        <v>#DIV/0!</v>
      </c>
    </row>
    <row r="2434" spans="1:34" ht="13" x14ac:dyDescent="0.15">
      <c r="A2434">
        <f t="shared" si="15"/>
        <v>5</v>
      </c>
      <c r="B2434">
        <f t="shared" si="16"/>
        <v>2073</v>
      </c>
      <c r="C2434" s="70">
        <f t="shared" si="1"/>
        <v>2073.3333333332184</v>
      </c>
      <c r="D2434" s="149">
        <f t="shared" si="383"/>
        <v>63370</v>
      </c>
      <c r="N2434" s="157">
        <f>(1+'Parameters &amp; Main Results'!$B$25)^(1/12)-1</f>
        <v>4.0741237836483535E-3</v>
      </c>
      <c r="O2434" s="157">
        <f>(1+'Parameters &amp; Main Results'!$B$27)^(1/12)-1</f>
        <v>1.2414877164492744E-3</v>
      </c>
      <c r="P2434" s="157">
        <f>(1+'Parameters &amp; Main Results'!$B$29)^(1/12)-1</f>
        <v>8.295381143461622E-4</v>
      </c>
      <c r="Q2434" s="158">
        <f>(1+'Parameters &amp; Main Results'!$B$31)^(1/12)-1</f>
        <v>4.0741237836483535E-3</v>
      </c>
      <c r="R2434" s="158">
        <f>(1+'Parameters &amp; Main Results'!$B$33)^(1/12)-1</f>
        <v>0</v>
      </c>
      <c r="S2434" s="158">
        <f>(1+'Parameters &amp; Main Results'!$B$35)^(1/12)-1</f>
        <v>0</v>
      </c>
      <c r="T2434" s="158">
        <f>(1+'Parameters &amp; Main Results'!$B$37)^(1/12)-1</f>
        <v>8.295381143461622E-4</v>
      </c>
      <c r="U2434" s="240">
        <v>0</v>
      </c>
      <c r="V2434" s="240">
        <v>0</v>
      </c>
      <c r="W2434" s="255">
        <f t="shared" ca="1" si="2005"/>
        <v>0</v>
      </c>
      <c r="X2434" s="223">
        <f>MMULT(N2434:T2434,'Parameters &amp; Main Results'!$B$12:$B$18)-'Parameters &amp; Main Results'!$B$22/12+MMULT(U2434:V2434,'Parameters &amp; Main Results'!$B$20:$B$21)</f>
        <v>3.3037006200767609E-3</v>
      </c>
      <c r="Y2434" s="223">
        <f>MMULT(N2434:T2434,'Parameters &amp; Main Results'!$C$12:$C$18)-'Parameters &amp; Main Results'!$C$22/12+MMULT(U2434:V2434,'Parameters &amp; Main Results'!$C$20:$C$21)</f>
        <v>3.7491935102617786E-3</v>
      </c>
      <c r="Z2434" s="17">
        <f t="shared" ca="1" si="2006"/>
        <v>1</v>
      </c>
      <c r="AE2434" s="252">
        <f t="shared" ca="1" si="2002"/>
        <v>0</v>
      </c>
      <c r="AF2434" s="253" t="e">
        <f t="shared" ca="1" si="2003"/>
        <v>#DIV/0!</v>
      </c>
      <c r="AG2434" s="258" t="e">
        <f t="shared" ca="1" si="2004"/>
        <v>#DIV/0!</v>
      </c>
      <c r="AH2434" s="227" t="e">
        <f ca="1">IF(SUM(AG2434:OFFSET(AG2434,(-HoldAggressiveTime-1),0,,))=0,"Defensive","Aggressive")</f>
        <v>#DIV/0!</v>
      </c>
    </row>
    <row r="2435" spans="1:34" ht="13" x14ac:dyDescent="0.15">
      <c r="A2435">
        <f t="shared" si="15"/>
        <v>6</v>
      </c>
      <c r="B2435">
        <f t="shared" si="16"/>
        <v>2073</v>
      </c>
      <c r="C2435" s="70">
        <f t="shared" si="1"/>
        <v>2073.4166666665519</v>
      </c>
      <c r="D2435" s="149">
        <f t="shared" si="383"/>
        <v>63401</v>
      </c>
      <c r="N2435" s="157">
        <f>(1+'Parameters &amp; Main Results'!$B$25)^(1/12)-1</f>
        <v>4.0741237836483535E-3</v>
      </c>
      <c r="O2435" s="157">
        <f>(1+'Parameters &amp; Main Results'!$B$27)^(1/12)-1</f>
        <v>1.2414877164492744E-3</v>
      </c>
      <c r="P2435" s="157">
        <f>(1+'Parameters &amp; Main Results'!$B$29)^(1/12)-1</f>
        <v>8.295381143461622E-4</v>
      </c>
      <c r="Q2435" s="158">
        <f>(1+'Parameters &amp; Main Results'!$B$31)^(1/12)-1</f>
        <v>4.0741237836483535E-3</v>
      </c>
      <c r="R2435" s="158">
        <f>(1+'Parameters &amp; Main Results'!$B$33)^(1/12)-1</f>
        <v>0</v>
      </c>
      <c r="S2435" s="158">
        <f>(1+'Parameters &amp; Main Results'!$B$35)^(1/12)-1</f>
        <v>0</v>
      </c>
      <c r="T2435" s="158">
        <f>(1+'Parameters &amp; Main Results'!$B$37)^(1/12)-1</f>
        <v>8.295381143461622E-4</v>
      </c>
      <c r="U2435" s="240">
        <v>0</v>
      </c>
      <c r="V2435" s="240">
        <v>0</v>
      </c>
      <c r="W2435" s="255">
        <f t="shared" ca="1" si="2005"/>
        <v>0</v>
      </c>
      <c r="X2435" s="223">
        <f>MMULT(N2435:T2435,'Parameters &amp; Main Results'!$B$12:$B$18)-'Parameters &amp; Main Results'!$B$22/12+MMULT(U2435:V2435,'Parameters &amp; Main Results'!$B$20:$B$21)</f>
        <v>3.3037006200767609E-3</v>
      </c>
      <c r="Y2435" s="223">
        <f>MMULT(N2435:T2435,'Parameters &amp; Main Results'!$C$12:$C$18)-'Parameters &amp; Main Results'!$C$22/12+MMULT(U2435:V2435,'Parameters &amp; Main Results'!$C$20:$C$21)</f>
        <v>3.7491935102617786E-3</v>
      </c>
      <c r="Z2435" s="17">
        <f t="shared" ca="1" si="2006"/>
        <v>1</v>
      </c>
      <c r="AE2435" s="252">
        <f t="shared" ca="1" si="2002"/>
        <v>0</v>
      </c>
      <c r="AF2435" s="253" t="e">
        <f t="shared" ca="1" si="2003"/>
        <v>#DIV/0!</v>
      </c>
      <c r="AG2435" s="258" t="e">
        <f t="shared" ca="1" si="2004"/>
        <v>#DIV/0!</v>
      </c>
      <c r="AH2435" s="227" t="e">
        <f ca="1">IF(SUM(AG2435:OFFSET(AG2435,(-HoldAggressiveTime-1),0,,))=0,"Defensive","Aggressive")</f>
        <v>#DIV/0!</v>
      </c>
    </row>
    <row r="2436" spans="1:34" ht="13" x14ac:dyDescent="0.15">
      <c r="A2436">
        <f t="shared" si="15"/>
        <v>7</v>
      </c>
      <c r="B2436">
        <f t="shared" si="16"/>
        <v>2073</v>
      </c>
      <c r="C2436" s="70">
        <f t="shared" si="1"/>
        <v>2073.4999999998854</v>
      </c>
      <c r="D2436" s="149">
        <f t="shared" si="383"/>
        <v>63432</v>
      </c>
      <c r="N2436" s="157">
        <f>(1+'Parameters &amp; Main Results'!$B$25)^(1/12)-1</f>
        <v>4.0741237836483535E-3</v>
      </c>
      <c r="O2436" s="157">
        <f>(1+'Parameters &amp; Main Results'!$B$27)^(1/12)-1</f>
        <v>1.2414877164492744E-3</v>
      </c>
      <c r="P2436" s="157">
        <f>(1+'Parameters &amp; Main Results'!$B$29)^(1/12)-1</f>
        <v>8.295381143461622E-4</v>
      </c>
      <c r="Q2436" s="158">
        <f>(1+'Parameters &amp; Main Results'!$B$31)^(1/12)-1</f>
        <v>4.0741237836483535E-3</v>
      </c>
      <c r="R2436" s="158">
        <f>(1+'Parameters &amp; Main Results'!$B$33)^(1/12)-1</f>
        <v>0</v>
      </c>
      <c r="S2436" s="158">
        <f>(1+'Parameters &amp; Main Results'!$B$35)^(1/12)-1</f>
        <v>0</v>
      </c>
      <c r="T2436" s="158">
        <f>(1+'Parameters &amp; Main Results'!$B$37)^(1/12)-1</f>
        <v>8.295381143461622E-4</v>
      </c>
      <c r="U2436" s="240">
        <v>0</v>
      </c>
      <c r="V2436" s="240">
        <v>0</v>
      </c>
      <c r="W2436" s="255">
        <f t="shared" ca="1" si="2005"/>
        <v>0</v>
      </c>
      <c r="X2436" s="223">
        <f>MMULT(N2436:T2436,'Parameters &amp; Main Results'!$B$12:$B$18)-'Parameters &amp; Main Results'!$B$22/12+MMULT(U2436:V2436,'Parameters &amp; Main Results'!$B$20:$B$21)</f>
        <v>3.3037006200767609E-3</v>
      </c>
      <c r="Y2436" s="223">
        <f>MMULT(N2436:T2436,'Parameters &amp; Main Results'!$C$12:$C$18)-'Parameters &amp; Main Results'!$C$22/12+MMULT(U2436:V2436,'Parameters &amp; Main Results'!$C$20:$C$21)</f>
        <v>3.7491935102617786E-3</v>
      </c>
      <c r="Z2436" s="17">
        <f t="shared" ca="1" si="2006"/>
        <v>1</v>
      </c>
      <c r="AE2436" s="252">
        <f t="shared" ca="1" si="2002"/>
        <v>0</v>
      </c>
      <c r="AF2436" s="253" t="e">
        <f t="shared" ca="1" si="2003"/>
        <v>#DIV/0!</v>
      </c>
      <c r="AG2436" s="258" t="e">
        <f t="shared" ca="1" si="2004"/>
        <v>#DIV/0!</v>
      </c>
      <c r="AH2436" s="227" t="e">
        <f ca="1">IF(SUM(AG2436:OFFSET(AG2436,(-HoldAggressiveTime-1),0,,))=0,"Defensive","Aggressive")</f>
        <v>#DIV/0!</v>
      </c>
    </row>
    <row r="2437" spans="1:34" ht="13" x14ac:dyDescent="0.15">
      <c r="A2437">
        <f t="shared" si="15"/>
        <v>8</v>
      </c>
      <c r="B2437">
        <f t="shared" si="16"/>
        <v>2073</v>
      </c>
      <c r="C2437" s="70">
        <f t="shared" si="1"/>
        <v>2073.5833333332189</v>
      </c>
      <c r="D2437" s="149">
        <f t="shared" si="383"/>
        <v>63462</v>
      </c>
      <c r="N2437" s="157">
        <f>(1+'Parameters &amp; Main Results'!$B$25)^(1/12)-1</f>
        <v>4.0741237836483535E-3</v>
      </c>
      <c r="O2437" s="157">
        <f>(1+'Parameters &amp; Main Results'!$B$27)^(1/12)-1</f>
        <v>1.2414877164492744E-3</v>
      </c>
      <c r="P2437" s="157">
        <f>(1+'Parameters &amp; Main Results'!$B$29)^(1/12)-1</f>
        <v>8.295381143461622E-4</v>
      </c>
      <c r="Q2437" s="158">
        <f>(1+'Parameters &amp; Main Results'!$B$31)^(1/12)-1</f>
        <v>4.0741237836483535E-3</v>
      </c>
      <c r="R2437" s="158">
        <f>(1+'Parameters &amp; Main Results'!$B$33)^(1/12)-1</f>
        <v>0</v>
      </c>
      <c r="S2437" s="158">
        <f>(1+'Parameters &amp; Main Results'!$B$35)^(1/12)-1</f>
        <v>0</v>
      </c>
      <c r="T2437" s="158">
        <f>(1+'Parameters &amp; Main Results'!$B$37)^(1/12)-1</f>
        <v>8.295381143461622E-4</v>
      </c>
      <c r="U2437" s="240">
        <v>0</v>
      </c>
      <c r="V2437" s="240">
        <v>0</v>
      </c>
      <c r="W2437" s="255">
        <f t="shared" ca="1" si="2005"/>
        <v>0</v>
      </c>
      <c r="X2437" s="223">
        <f>MMULT(N2437:T2437,'Parameters &amp; Main Results'!$B$12:$B$18)-'Parameters &amp; Main Results'!$B$22/12+MMULT(U2437:V2437,'Parameters &amp; Main Results'!$B$20:$B$21)</f>
        <v>3.3037006200767609E-3</v>
      </c>
      <c r="Y2437" s="223">
        <f>MMULT(N2437:T2437,'Parameters &amp; Main Results'!$C$12:$C$18)-'Parameters &amp; Main Results'!$C$22/12+MMULT(U2437:V2437,'Parameters &amp; Main Results'!$C$20:$C$21)</f>
        <v>3.7491935102617786E-3</v>
      </c>
      <c r="Z2437" s="17">
        <f t="shared" ca="1" si="2006"/>
        <v>1</v>
      </c>
      <c r="AE2437" s="252">
        <f t="shared" ca="1" si="2002"/>
        <v>0</v>
      </c>
      <c r="AF2437" s="253" t="e">
        <f t="shared" ca="1" si="2003"/>
        <v>#DIV/0!</v>
      </c>
      <c r="AG2437" s="258" t="e">
        <f t="shared" ca="1" si="2004"/>
        <v>#DIV/0!</v>
      </c>
      <c r="AH2437" s="227" t="e">
        <f ca="1">IF(SUM(AG2437:OFFSET(AG2437,(-HoldAggressiveTime-1),0,,))=0,"Defensive","Aggressive")</f>
        <v>#DIV/0!</v>
      </c>
    </row>
    <row r="2438" spans="1:34" ht="13" x14ac:dyDescent="0.15">
      <c r="A2438">
        <f t="shared" si="15"/>
        <v>9</v>
      </c>
      <c r="B2438">
        <f t="shared" si="16"/>
        <v>2073</v>
      </c>
      <c r="C2438" s="70">
        <f t="shared" si="1"/>
        <v>2073.6666666665524</v>
      </c>
      <c r="D2438" s="149">
        <f t="shared" si="383"/>
        <v>63493</v>
      </c>
      <c r="N2438" s="157">
        <f>(1+'Parameters &amp; Main Results'!$B$25)^(1/12)-1</f>
        <v>4.0741237836483535E-3</v>
      </c>
      <c r="O2438" s="157">
        <f>(1+'Parameters &amp; Main Results'!$B$27)^(1/12)-1</f>
        <v>1.2414877164492744E-3</v>
      </c>
      <c r="P2438" s="157">
        <f>(1+'Parameters &amp; Main Results'!$B$29)^(1/12)-1</f>
        <v>8.295381143461622E-4</v>
      </c>
      <c r="Q2438" s="158">
        <f>(1+'Parameters &amp; Main Results'!$B$31)^(1/12)-1</f>
        <v>4.0741237836483535E-3</v>
      </c>
      <c r="R2438" s="158">
        <f>(1+'Parameters &amp; Main Results'!$B$33)^(1/12)-1</f>
        <v>0</v>
      </c>
      <c r="S2438" s="158">
        <f>(1+'Parameters &amp; Main Results'!$B$35)^(1/12)-1</f>
        <v>0</v>
      </c>
      <c r="T2438" s="158">
        <f>(1+'Parameters &amp; Main Results'!$B$37)^(1/12)-1</f>
        <v>8.295381143461622E-4</v>
      </c>
      <c r="U2438" s="240">
        <v>0</v>
      </c>
      <c r="V2438" s="240">
        <v>0</v>
      </c>
      <c r="W2438" s="255">
        <f t="shared" ca="1" si="2005"/>
        <v>0</v>
      </c>
      <c r="X2438" s="223">
        <f>MMULT(N2438:T2438,'Parameters &amp; Main Results'!$B$12:$B$18)-'Parameters &amp; Main Results'!$B$22/12+MMULT(U2438:V2438,'Parameters &amp; Main Results'!$B$20:$B$21)</f>
        <v>3.3037006200767609E-3</v>
      </c>
      <c r="Y2438" s="223">
        <f>MMULT(N2438:T2438,'Parameters &amp; Main Results'!$C$12:$C$18)-'Parameters &amp; Main Results'!$C$22/12+MMULT(U2438:V2438,'Parameters &amp; Main Results'!$C$20:$C$21)</f>
        <v>3.7491935102617786E-3</v>
      </c>
      <c r="Z2438" s="17">
        <f t="shared" ca="1" si="2006"/>
        <v>1</v>
      </c>
      <c r="AE2438" s="252">
        <f t="shared" ca="1" si="2002"/>
        <v>0</v>
      </c>
      <c r="AF2438" s="253" t="e">
        <f t="shared" ca="1" si="2003"/>
        <v>#DIV/0!</v>
      </c>
      <c r="AG2438" s="258" t="e">
        <f t="shared" ca="1" si="2004"/>
        <v>#DIV/0!</v>
      </c>
      <c r="AH2438" s="227" t="e">
        <f ca="1">IF(SUM(AG2438:OFFSET(AG2438,(-HoldAggressiveTime-1),0,,))=0,"Defensive","Aggressive")</f>
        <v>#DIV/0!</v>
      </c>
    </row>
    <row r="2439" spans="1:34" ht="13" x14ac:dyDescent="0.15">
      <c r="A2439">
        <f t="shared" si="15"/>
        <v>10</v>
      </c>
      <c r="B2439">
        <f t="shared" si="16"/>
        <v>2073</v>
      </c>
      <c r="C2439" s="70">
        <f t="shared" si="1"/>
        <v>2073.7499999998859</v>
      </c>
      <c r="D2439" s="149">
        <f t="shared" si="383"/>
        <v>63523</v>
      </c>
      <c r="N2439" s="157">
        <f>(1+'Parameters &amp; Main Results'!$B$25)^(1/12)-1</f>
        <v>4.0741237836483535E-3</v>
      </c>
      <c r="O2439" s="157">
        <f>(1+'Parameters &amp; Main Results'!$B$27)^(1/12)-1</f>
        <v>1.2414877164492744E-3</v>
      </c>
      <c r="P2439" s="157">
        <f>(1+'Parameters &amp; Main Results'!$B$29)^(1/12)-1</f>
        <v>8.295381143461622E-4</v>
      </c>
      <c r="Q2439" s="158">
        <f>(1+'Parameters &amp; Main Results'!$B$31)^(1/12)-1</f>
        <v>4.0741237836483535E-3</v>
      </c>
      <c r="R2439" s="158">
        <f>(1+'Parameters &amp; Main Results'!$B$33)^(1/12)-1</f>
        <v>0</v>
      </c>
      <c r="S2439" s="158">
        <f>(1+'Parameters &amp; Main Results'!$B$35)^(1/12)-1</f>
        <v>0</v>
      </c>
      <c r="T2439" s="158">
        <f>(1+'Parameters &amp; Main Results'!$B$37)^(1/12)-1</f>
        <v>8.295381143461622E-4</v>
      </c>
      <c r="U2439" s="240">
        <v>0</v>
      </c>
      <c r="V2439" s="240">
        <v>0</v>
      </c>
      <c r="W2439" s="255">
        <f t="shared" ca="1" si="2005"/>
        <v>0</v>
      </c>
      <c r="X2439" s="223">
        <f>MMULT(N2439:T2439,'Parameters &amp; Main Results'!$B$12:$B$18)-'Parameters &amp; Main Results'!$B$22/12+MMULT(U2439:V2439,'Parameters &amp; Main Results'!$B$20:$B$21)</f>
        <v>3.3037006200767609E-3</v>
      </c>
      <c r="Y2439" s="223">
        <f>MMULT(N2439:T2439,'Parameters &amp; Main Results'!$C$12:$C$18)-'Parameters &amp; Main Results'!$C$22/12+MMULT(U2439:V2439,'Parameters &amp; Main Results'!$C$20:$C$21)</f>
        <v>3.7491935102617786E-3</v>
      </c>
      <c r="Z2439" s="17">
        <f t="shared" ca="1" si="2006"/>
        <v>1</v>
      </c>
      <c r="AE2439" s="252">
        <f t="shared" ca="1" si="2002"/>
        <v>0</v>
      </c>
      <c r="AF2439" s="253" t="e">
        <f t="shared" ca="1" si="2003"/>
        <v>#DIV/0!</v>
      </c>
      <c r="AG2439" s="258" t="e">
        <f t="shared" ca="1" si="2004"/>
        <v>#DIV/0!</v>
      </c>
      <c r="AH2439" s="227" t="e">
        <f ca="1">IF(SUM(AG2439:OFFSET(AG2439,(-HoldAggressiveTime-1),0,,))=0,"Defensive","Aggressive")</f>
        <v>#DIV/0!</v>
      </c>
    </row>
    <row r="2440" spans="1:34" ht="13" x14ac:dyDescent="0.15">
      <c r="A2440">
        <f t="shared" si="15"/>
        <v>11</v>
      </c>
      <c r="B2440">
        <f t="shared" si="16"/>
        <v>2073</v>
      </c>
      <c r="C2440" s="70">
        <f t="shared" si="1"/>
        <v>2073.8333333332193</v>
      </c>
      <c r="D2440" s="149">
        <f t="shared" si="383"/>
        <v>63554</v>
      </c>
      <c r="N2440" s="157">
        <f>(1+'Parameters &amp; Main Results'!$B$25)^(1/12)-1</f>
        <v>4.0741237836483535E-3</v>
      </c>
      <c r="O2440" s="157">
        <f>(1+'Parameters &amp; Main Results'!$B$27)^(1/12)-1</f>
        <v>1.2414877164492744E-3</v>
      </c>
      <c r="P2440" s="157">
        <f>(1+'Parameters &amp; Main Results'!$B$29)^(1/12)-1</f>
        <v>8.295381143461622E-4</v>
      </c>
      <c r="Q2440" s="158">
        <f>(1+'Parameters &amp; Main Results'!$B$31)^(1/12)-1</f>
        <v>4.0741237836483535E-3</v>
      </c>
      <c r="R2440" s="158">
        <f>(1+'Parameters &amp; Main Results'!$B$33)^(1/12)-1</f>
        <v>0</v>
      </c>
      <c r="S2440" s="158">
        <f>(1+'Parameters &amp; Main Results'!$B$35)^(1/12)-1</f>
        <v>0</v>
      </c>
      <c r="T2440" s="158">
        <f>(1+'Parameters &amp; Main Results'!$B$37)^(1/12)-1</f>
        <v>8.295381143461622E-4</v>
      </c>
      <c r="U2440" s="240">
        <v>0</v>
      </c>
      <c r="V2440" s="240">
        <v>0</v>
      </c>
      <c r="W2440" s="255">
        <f t="shared" ca="1" si="2005"/>
        <v>0</v>
      </c>
      <c r="X2440" s="223">
        <f>MMULT(N2440:T2440,'Parameters &amp; Main Results'!$B$12:$B$18)-'Parameters &amp; Main Results'!$B$22/12+MMULT(U2440:V2440,'Parameters &amp; Main Results'!$B$20:$B$21)</f>
        <v>3.3037006200767609E-3</v>
      </c>
      <c r="Y2440" s="223">
        <f>MMULT(N2440:T2440,'Parameters &amp; Main Results'!$C$12:$C$18)-'Parameters &amp; Main Results'!$C$22/12+MMULT(U2440:V2440,'Parameters &amp; Main Results'!$C$20:$C$21)</f>
        <v>3.7491935102617786E-3</v>
      </c>
      <c r="Z2440" s="17">
        <f t="shared" ca="1" si="2006"/>
        <v>1</v>
      </c>
      <c r="AE2440" s="252">
        <f t="shared" ca="1" si="2002"/>
        <v>0</v>
      </c>
      <c r="AF2440" s="253" t="e">
        <f t="shared" ca="1" si="2003"/>
        <v>#DIV/0!</v>
      </c>
      <c r="AG2440" s="258" t="e">
        <f t="shared" ca="1" si="2004"/>
        <v>#DIV/0!</v>
      </c>
      <c r="AH2440" s="227" t="e">
        <f ca="1">IF(SUM(AG2440:OFFSET(AG2440,(-HoldAggressiveTime-1),0,,))=0,"Defensive","Aggressive")</f>
        <v>#DIV/0!</v>
      </c>
    </row>
    <row r="2441" spans="1:34" ht="13" x14ac:dyDescent="0.15">
      <c r="A2441">
        <f t="shared" si="15"/>
        <v>12</v>
      </c>
      <c r="B2441">
        <f t="shared" si="16"/>
        <v>2073</v>
      </c>
      <c r="C2441" s="70">
        <f t="shared" si="1"/>
        <v>2073.9166666665528</v>
      </c>
      <c r="D2441" s="149">
        <f t="shared" si="383"/>
        <v>63585</v>
      </c>
      <c r="N2441" s="157">
        <f>(1+'Parameters &amp; Main Results'!$B$25)^(1/12)-1</f>
        <v>4.0741237836483535E-3</v>
      </c>
      <c r="O2441" s="157">
        <f>(1+'Parameters &amp; Main Results'!$B$27)^(1/12)-1</f>
        <v>1.2414877164492744E-3</v>
      </c>
      <c r="P2441" s="157">
        <f>(1+'Parameters &amp; Main Results'!$B$29)^(1/12)-1</f>
        <v>8.295381143461622E-4</v>
      </c>
      <c r="Q2441" s="158">
        <f>(1+'Parameters &amp; Main Results'!$B$31)^(1/12)-1</f>
        <v>4.0741237836483535E-3</v>
      </c>
      <c r="R2441" s="158">
        <f>(1+'Parameters &amp; Main Results'!$B$33)^(1/12)-1</f>
        <v>0</v>
      </c>
      <c r="S2441" s="158">
        <f>(1+'Parameters &amp; Main Results'!$B$35)^(1/12)-1</f>
        <v>0</v>
      </c>
      <c r="T2441" s="158">
        <f>(1+'Parameters &amp; Main Results'!$B$37)^(1/12)-1</f>
        <v>8.295381143461622E-4</v>
      </c>
      <c r="U2441" s="240">
        <v>0</v>
      </c>
      <c r="V2441" s="240">
        <v>0</v>
      </c>
      <c r="W2441" s="255">
        <f t="shared" ca="1" si="2005"/>
        <v>0</v>
      </c>
      <c r="X2441" s="223">
        <f>MMULT(N2441:T2441,'Parameters &amp; Main Results'!$B$12:$B$18)-'Parameters &amp; Main Results'!$B$22/12+MMULT(U2441:V2441,'Parameters &amp; Main Results'!$B$20:$B$21)</f>
        <v>3.3037006200767609E-3</v>
      </c>
      <c r="Y2441" s="223">
        <f>MMULT(N2441:T2441,'Parameters &amp; Main Results'!$C$12:$C$18)-'Parameters &amp; Main Results'!$C$22/12+MMULT(U2441:V2441,'Parameters &amp; Main Results'!$C$20:$C$21)</f>
        <v>3.7491935102617786E-3</v>
      </c>
      <c r="Z2441" s="17">
        <f t="shared" ca="1" si="2006"/>
        <v>1</v>
      </c>
      <c r="AE2441" s="252">
        <f t="shared" ca="1" si="2002"/>
        <v>0</v>
      </c>
      <c r="AF2441" s="253" t="e">
        <f t="shared" ca="1" si="2003"/>
        <v>#DIV/0!</v>
      </c>
      <c r="AG2441" s="258" t="e">
        <f t="shared" ca="1" si="2004"/>
        <v>#DIV/0!</v>
      </c>
      <c r="AH2441" s="227" t="e">
        <f ca="1">IF(SUM(AG2441:OFFSET(AG2441,(-HoldAggressiveTime-1),0,,))=0,"Defensive","Aggressive")</f>
        <v>#DIV/0!</v>
      </c>
    </row>
    <row r="2442" spans="1:34" ht="13" x14ac:dyDescent="0.15">
      <c r="A2442">
        <f t="shared" si="15"/>
        <v>1</v>
      </c>
      <c r="B2442">
        <f t="shared" si="16"/>
        <v>2074</v>
      </c>
      <c r="C2442" s="70">
        <f t="shared" si="1"/>
        <v>2073.9999999998863</v>
      </c>
      <c r="D2442" s="149">
        <f t="shared" si="383"/>
        <v>63613</v>
      </c>
      <c r="N2442" s="157">
        <f>(1+'Parameters &amp; Main Results'!$B$25)^(1/12)-1</f>
        <v>4.0741237836483535E-3</v>
      </c>
      <c r="O2442" s="157">
        <f>(1+'Parameters &amp; Main Results'!$B$27)^(1/12)-1</f>
        <v>1.2414877164492744E-3</v>
      </c>
      <c r="P2442" s="157">
        <f>(1+'Parameters &amp; Main Results'!$B$29)^(1/12)-1</f>
        <v>8.295381143461622E-4</v>
      </c>
      <c r="Q2442" s="158">
        <f>(1+'Parameters &amp; Main Results'!$B$31)^(1/12)-1</f>
        <v>4.0741237836483535E-3</v>
      </c>
      <c r="R2442" s="158">
        <f>(1+'Parameters &amp; Main Results'!$B$33)^(1/12)-1</f>
        <v>0</v>
      </c>
      <c r="S2442" s="158">
        <f>(1+'Parameters &amp; Main Results'!$B$35)^(1/12)-1</f>
        <v>0</v>
      </c>
      <c r="T2442" s="158">
        <f>(1+'Parameters &amp; Main Results'!$B$37)^(1/12)-1</f>
        <v>8.295381143461622E-4</v>
      </c>
      <c r="U2442" s="240">
        <v>0</v>
      </c>
      <c r="V2442" s="240">
        <v>0</v>
      </c>
      <c r="W2442" s="255">
        <f t="shared" ca="1" si="2005"/>
        <v>0</v>
      </c>
      <c r="X2442" s="223">
        <f>MMULT(N2442:T2442,'Parameters &amp; Main Results'!$B$12:$B$18)-'Parameters &amp; Main Results'!$B$22/12+MMULT(U2442:V2442,'Parameters &amp; Main Results'!$B$20:$B$21)</f>
        <v>3.3037006200767609E-3</v>
      </c>
      <c r="Y2442" s="223">
        <f>MMULT(N2442:T2442,'Parameters &amp; Main Results'!$C$12:$C$18)-'Parameters &amp; Main Results'!$C$22/12+MMULT(U2442:V2442,'Parameters &amp; Main Results'!$C$20:$C$21)</f>
        <v>3.7491935102617786E-3</v>
      </c>
      <c r="Z2442" s="17">
        <f t="shared" ca="1" si="2006"/>
        <v>1</v>
      </c>
      <c r="AE2442" s="252">
        <f t="shared" ca="1" si="2002"/>
        <v>0</v>
      </c>
      <c r="AF2442" s="253" t="e">
        <f t="shared" ca="1" si="2003"/>
        <v>#DIV/0!</v>
      </c>
      <c r="AG2442" s="258" t="e">
        <f t="shared" ca="1" si="2004"/>
        <v>#DIV/0!</v>
      </c>
      <c r="AH2442" s="227" t="e">
        <f ca="1">IF(SUM(AG2442:OFFSET(AG2442,(-HoldAggressiveTime-1),0,,))=0,"Defensive","Aggressive")</f>
        <v>#DIV/0!</v>
      </c>
    </row>
    <row r="2443" spans="1:34" ht="13" x14ac:dyDescent="0.15">
      <c r="A2443">
        <f t="shared" si="15"/>
        <v>2</v>
      </c>
      <c r="B2443">
        <f t="shared" si="16"/>
        <v>2074</v>
      </c>
      <c r="C2443" s="70">
        <f t="shared" si="1"/>
        <v>2074.0833333332198</v>
      </c>
      <c r="D2443" s="149">
        <f t="shared" si="383"/>
        <v>63644</v>
      </c>
      <c r="N2443" s="157">
        <f>(1+'Parameters &amp; Main Results'!$B$25)^(1/12)-1</f>
        <v>4.0741237836483535E-3</v>
      </c>
      <c r="O2443" s="157">
        <f>(1+'Parameters &amp; Main Results'!$B$27)^(1/12)-1</f>
        <v>1.2414877164492744E-3</v>
      </c>
      <c r="P2443" s="157">
        <f>(1+'Parameters &amp; Main Results'!$B$29)^(1/12)-1</f>
        <v>8.295381143461622E-4</v>
      </c>
      <c r="Q2443" s="158">
        <f>(1+'Parameters &amp; Main Results'!$B$31)^(1/12)-1</f>
        <v>4.0741237836483535E-3</v>
      </c>
      <c r="R2443" s="158">
        <f>(1+'Parameters &amp; Main Results'!$B$33)^(1/12)-1</f>
        <v>0</v>
      </c>
      <c r="S2443" s="158">
        <f>(1+'Parameters &amp; Main Results'!$B$35)^(1/12)-1</f>
        <v>0</v>
      </c>
      <c r="T2443" s="158">
        <f>(1+'Parameters &amp; Main Results'!$B$37)^(1/12)-1</f>
        <v>8.295381143461622E-4</v>
      </c>
      <c r="U2443" s="240">
        <v>0</v>
      </c>
      <c r="V2443" s="240">
        <v>0</v>
      </c>
      <c r="W2443" s="255">
        <f t="shared" ca="1" si="2005"/>
        <v>0</v>
      </c>
      <c r="X2443" s="223">
        <f>MMULT(N2443:T2443,'Parameters &amp; Main Results'!$B$12:$B$18)-'Parameters &amp; Main Results'!$B$22/12+MMULT(U2443:V2443,'Parameters &amp; Main Results'!$B$20:$B$21)</f>
        <v>3.3037006200767609E-3</v>
      </c>
      <c r="Y2443" s="223">
        <f>MMULT(N2443:T2443,'Parameters &amp; Main Results'!$C$12:$C$18)-'Parameters &amp; Main Results'!$C$22/12+MMULT(U2443:V2443,'Parameters &amp; Main Results'!$C$20:$C$21)</f>
        <v>3.7491935102617786E-3</v>
      </c>
      <c r="Z2443" s="17">
        <f t="shared" ca="1" si="2006"/>
        <v>1</v>
      </c>
      <c r="AE2443" s="252">
        <f t="shared" ca="1" si="2002"/>
        <v>0</v>
      </c>
      <c r="AF2443" s="253" t="e">
        <f t="shared" ca="1" si="2003"/>
        <v>#DIV/0!</v>
      </c>
      <c r="AG2443" s="258" t="e">
        <f t="shared" ca="1" si="2004"/>
        <v>#DIV/0!</v>
      </c>
      <c r="AH2443" s="227" t="e">
        <f ca="1">IF(SUM(AG2443:OFFSET(AG2443,(-HoldAggressiveTime-1),0,,))=0,"Defensive","Aggressive")</f>
        <v>#DIV/0!</v>
      </c>
    </row>
    <row r="2444" spans="1:34" ht="13" x14ac:dyDescent="0.15">
      <c r="A2444">
        <f t="shared" si="15"/>
        <v>3</v>
      </c>
      <c r="B2444">
        <f t="shared" si="16"/>
        <v>2074</v>
      </c>
      <c r="C2444" s="70">
        <f t="shared" si="1"/>
        <v>2074.1666666665533</v>
      </c>
      <c r="D2444" s="149">
        <f t="shared" si="383"/>
        <v>63674</v>
      </c>
      <c r="N2444" s="157">
        <f>(1+'Parameters &amp; Main Results'!$B$25)^(1/12)-1</f>
        <v>4.0741237836483535E-3</v>
      </c>
      <c r="O2444" s="157">
        <f>(1+'Parameters &amp; Main Results'!$B$27)^(1/12)-1</f>
        <v>1.2414877164492744E-3</v>
      </c>
      <c r="P2444" s="157">
        <f>(1+'Parameters &amp; Main Results'!$B$29)^(1/12)-1</f>
        <v>8.295381143461622E-4</v>
      </c>
      <c r="Q2444" s="158">
        <f>(1+'Parameters &amp; Main Results'!$B$31)^(1/12)-1</f>
        <v>4.0741237836483535E-3</v>
      </c>
      <c r="R2444" s="158">
        <f>(1+'Parameters &amp; Main Results'!$B$33)^(1/12)-1</f>
        <v>0</v>
      </c>
      <c r="S2444" s="158">
        <f>(1+'Parameters &amp; Main Results'!$B$35)^(1/12)-1</f>
        <v>0</v>
      </c>
      <c r="T2444" s="158">
        <f>(1+'Parameters &amp; Main Results'!$B$37)^(1/12)-1</f>
        <v>8.295381143461622E-4</v>
      </c>
      <c r="U2444" s="240">
        <v>0</v>
      </c>
      <c r="V2444" s="240">
        <v>0</v>
      </c>
      <c r="W2444" s="255">
        <f t="shared" ca="1" si="2005"/>
        <v>0</v>
      </c>
      <c r="X2444" s="223">
        <f>MMULT(N2444:T2444,'Parameters &amp; Main Results'!$B$12:$B$18)-'Parameters &amp; Main Results'!$B$22/12+MMULT(U2444:V2444,'Parameters &amp; Main Results'!$B$20:$B$21)</f>
        <v>3.3037006200767609E-3</v>
      </c>
      <c r="Y2444" s="223">
        <f>MMULT(N2444:T2444,'Parameters &amp; Main Results'!$C$12:$C$18)-'Parameters &amp; Main Results'!$C$22/12+MMULT(U2444:V2444,'Parameters &amp; Main Results'!$C$20:$C$21)</f>
        <v>3.7491935102617786E-3</v>
      </c>
      <c r="Z2444" s="17">
        <f t="shared" ca="1" si="2006"/>
        <v>1</v>
      </c>
      <c r="AE2444" s="252">
        <f t="shared" ca="1" si="2002"/>
        <v>0</v>
      </c>
      <c r="AF2444" s="253" t="e">
        <f t="shared" ca="1" si="2003"/>
        <v>#DIV/0!</v>
      </c>
      <c r="AG2444" s="258" t="e">
        <f t="shared" ca="1" si="2004"/>
        <v>#DIV/0!</v>
      </c>
      <c r="AH2444" s="227" t="e">
        <f ca="1">IF(SUM(AG2444:OFFSET(AG2444,(-HoldAggressiveTime-1),0,,))=0,"Defensive","Aggressive")</f>
        <v>#DIV/0!</v>
      </c>
    </row>
    <row r="2445" spans="1:34" ht="13" x14ac:dyDescent="0.15">
      <c r="A2445">
        <f t="shared" si="15"/>
        <v>4</v>
      </c>
      <c r="B2445">
        <f t="shared" si="16"/>
        <v>2074</v>
      </c>
      <c r="C2445" s="70">
        <f t="shared" si="1"/>
        <v>2074.2499999998868</v>
      </c>
      <c r="D2445" s="149">
        <f t="shared" si="383"/>
        <v>63705</v>
      </c>
      <c r="N2445" s="157">
        <f>(1+'Parameters &amp; Main Results'!$B$25)^(1/12)-1</f>
        <v>4.0741237836483535E-3</v>
      </c>
      <c r="O2445" s="157">
        <f>(1+'Parameters &amp; Main Results'!$B$27)^(1/12)-1</f>
        <v>1.2414877164492744E-3</v>
      </c>
      <c r="P2445" s="157">
        <f>(1+'Parameters &amp; Main Results'!$B$29)^(1/12)-1</f>
        <v>8.295381143461622E-4</v>
      </c>
      <c r="Q2445" s="158">
        <f>(1+'Parameters &amp; Main Results'!$B$31)^(1/12)-1</f>
        <v>4.0741237836483535E-3</v>
      </c>
      <c r="R2445" s="158">
        <f>(1+'Parameters &amp; Main Results'!$B$33)^(1/12)-1</f>
        <v>0</v>
      </c>
      <c r="S2445" s="158">
        <f>(1+'Parameters &amp; Main Results'!$B$35)^(1/12)-1</f>
        <v>0</v>
      </c>
      <c r="T2445" s="158">
        <f>(1+'Parameters &amp; Main Results'!$B$37)^(1/12)-1</f>
        <v>8.295381143461622E-4</v>
      </c>
      <c r="U2445" s="240">
        <v>0</v>
      </c>
      <c r="V2445" s="240">
        <v>0</v>
      </c>
      <c r="W2445" s="255">
        <f t="shared" ca="1" si="2005"/>
        <v>0</v>
      </c>
      <c r="X2445" s="223">
        <f>MMULT(N2445:T2445,'Parameters &amp; Main Results'!$B$12:$B$18)-'Parameters &amp; Main Results'!$B$22/12+MMULT(U2445:V2445,'Parameters &amp; Main Results'!$B$20:$B$21)</f>
        <v>3.3037006200767609E-3</v>
      </c>
      <c r="Y2445" s="223">
        <f>MMULT(N2445:T2445,'Parameters &amp; Main Results'!$C$12:$C$18)-'Parameters &amp; Main Results'!$C$22/12+MMULT(U2445:V2445,'Parameters &amp; Main Results'!$C$20:$C$21)</f>
        <v>3.7491935102617786E-3</v>
      </c>
      <c r="Z2445" s="17">
        <f t="shared" ca="1" si="2006"/>
        <v>1</v>
      </c>
      <c r="AE2445" s="252">
        <f t="shared" ca="1" si="2002"/>
        <v>0</v>
      </c>
      <c r="AF2445" s="253" t="e">
        <f t="shared" ca="1" si="2003"/>
        <v>#DIV/0!</v>
      </c>
      <c r="AG2445" s="258" t="e">
        <f t="shared" ca="1" si="2004"/>
        <v>#DIV/0!</v>
      </c>
      <c r="AH2445" s="227" t="e">
        <f ca="1">IF(SUM(AG2445:OFFSET(AG2445,(-HoldAggressiveTime-1),0,,))=0,"Defensive","Aggressive")</f>
        <v>#DIV/0!</v>
      </c>
    </row>
    <row r="2446" spans="1:34" ht="13" x14ac:dyDescent="0.15">
      <c r="A2446">
        <f t="shared" si="15"/>
        <v>5</v>
      </c>
      <c r="B2446">
        <f t="shared" si="16"/>
        <v>2074</v>
      </c>
      <c r="C2446" s="70">
        <f t="shared" si="1"/>
        <v>2074.3333333332203</v>
      </c>
      <c r="D2446" s="149">
        <f t="shared" si="383"/>
        <v>63735</v>
      </c>
      <c r="N2446" s="157">
        <f>(1+'Parameters &amp; Main Results'!$B$25)^(1/12)-1</f>
        <v>4.0741237836483535E-3</v>
      </c>
      <c r="O2446" s="157">
        <f>(1+'Parameters &amp; Main Results'!$B$27)^(1/12)-1</f>
        <v>1.2414877164492744E-3</v>
      </c>
      <c r="P2446" s="157">
        <f>(1+'Parameters &amp; Main Results'!$B$29)^(1/12)-1</f>
        <v>8.295381143461622E-4</v>
      </c>
      <c r="Q2446" s="158">
        <f>(1+'Parameters &amp; Main Results'!$B$31)^(1/12)-1</f>
        <v>4.0741237836483535E-3</v>
      </c>
      <c r="R2446" s="158">
        <f>(1+'Parameters &amp; Main Results'!$B$33)^(1/12)-1</f>
        <v>0</v>
      </c>
      <c r="S2446" s="158">
        <f>(1+'Parameters &amp; Main Results'!$B$35)^(1/12)-1</f>
        <v>0</v>
      </c>
      <c r="T2446" s="158">
        <f>(1+'Parameters &amp; Main Results'!$B$37)^(1/12)-1</f>
        <v>8.295381143461622E-4</v>
      </c>
      <c r="U2446" s="240">
        <v>0</v>
      </c>
      <c r="V2446" s="240">
        <v>0</v>
      </c>
      <c r="W2446" s="255">
        <f t="shared" ca="1" si="2005"/>
        <v>0</v>
      </c>
      <c r="X2446" s="223">
        <f>MMULT(N2446:T2446,'Parameters &amp; Main Results'!$B$12:$B$18)-'Parameters &amp; Main Results'!$B$22/12+MMULT(U2446:V2446,'Parameters &amp; Main Results'!$B$20:$B$21)</f>
        <v>3.3037006200767609E-3</v>
      </c>
      <c r="Y2446" s="223">
        <f>MMULT(N2446:T2446,'Parameters &amp; Main Results'!$C$12:$C$18)-'Parameters &amp; Main Results'!$C$22/12+MMULT(U2446:V2446,'Parameters &amp; Main Results'!$C$20:$C$21)</f>
        <v>3.7491935102617786E-3</v>
      </c>
      <c r="Z2446" s="17">
        <f t="shared" ca="1" si="2006"/>
        <v>1</v>
      </c>
      <c r="AE2446" s="252">
        <f t="shared" ca="1" si="2002"/>
        <v>0</v>
      </c>
      <c r="AF2446" s="253" t="e">
        <f t="shared" ca="1" si="2003"/>
        <v>#DIV/0!</v>
      </c>
      <c r="AG2446" s="258" t="e">
        <f t="shared" ca="1" si="2004"/>
        <v>#DIV/0!</v>
      </c>
      <c r="AH2446" s="227" t="e">
        <f ca="1">IF(SUM(AG2446:OFFSET(AG2446,(-HoldAggressiveTime-1),0,,))=0,"Defensive","Aggressive")</f>
        <v>#DIV/0!</v>
      </c>
    </row>
    <row r="2447" spans="1:34" ht="13" x14ac:dyDescent="0.15">
      <c r="A2447">
        <f t="shared" si="15"/>
        <v>6</v>
      </c>
      <c r="B2447">
        <f t="shared" si="16"/>
        <v>2074</v>
      </c>
      <c r="C2447" s="70">
        <f t="shared" si="1"/>
        <v>2074.4166666665537</v>
      </c>
      <c r="D2447" s="149">
        <f t="shared" si="383"/>
        <v>63766</v>
      </c>
      <c r="N2447" s="157">
        <f>(1+'Parameters &amp; Main Results'!$B$25)^(1/12)-1</f>
        <v>4.0741237836483535E-3</v>
      </c>
      <c r="O2447" s="157">
        <f>(1+'Parameters &amp; Main Results'!$B$27)^(1/12)-1</f>
        <v>1.2414877164492744E-3</v>
      </c>
      <c r="P2447" s="157">
        <f>(1+'Parameters &amp; Main Results'!$B$29)^(1/12)-1</f>
        <v>8.295381143461622E-4</v>
      </c>
      <c r="Q2447" s="158">
        <f>(1+'Parameters &amp; Main Results'!$B$31)^(1/12)-1</f>
        <v>4.0741237836483535E-3</v>
      </c>
      <c r="R2447" s="158">
        <f>(1+'Parameters &amp; Main Results'!$B$33)^(1/12)-1</f>
        <v>0</v>
      </c>
      <c r="S2447" s="158">
        <f>(1+'Parameters &amp; Main Results'!$B$35)^(1/12)-1</f>
        <v>0</v>
      </c>
      <c r="T2447" s="158">
        <f>(1+'Parameters &amp; Main Results'!$B$37)^(1/12)-1</f>
        <v>8.295381143461622E-4</v>
      </c>
      <c r="U2447" s="240">
        <v>0</v>
      </c>
      <c r="V2447" s="240">
        <v>0</v>
      </c>
      <c r="W2447" s="255">
        <f t="shared" ca="1" si="2005"/>
        <v>0</v>
      </c>
      <c r="X2447" s="223">
        <f>MMULT(N2447:T2447,'Parameters &amp; Main Results'!$B$12:$B$18)-'Parameters &amp; Main Results'!$B$22/12+MMULT(U2447:V2447,'Parameters &amp; Main Results'!$B$20:$B$21)</f>
        <v>3.3037006200767609E-3</v>
      </c>
      <c r="Y2447" s="223">
        <f>MMULT(N2447:T2447,'Parameters &amp; Main Results'!$C$12:$C$18)-'Parameters &amp; Main Results'!$C$22/12+MMULT(U2447:V2447,'Parameters &amp; Main Results'!$C$20:$C$21)</f>
        <v>3.7491935102617786E-3</v>
      </c>
      <c r="Z2447" s="17">
        <f t="shared" ca="1" si="2006"/>
        <v>1</v>
      </c>
      <c r="AE2447" s="252">
        <f t="shared" ca="1" si="2002"/>
        <v>0</v>
      </c>
      <c r="AF2447" s="253" t="e">
        <f t="shared" ca="1" si="2003"/>
        <v>#DIV/0!</v>
      </c>
      <c r="AG2447" s="258" t="e">
        <f t="shared" ca="1" si="2004"/>
        <v>#DIV/0!</v>
      </c>
      <c r="AH2447" s="227" t="e">
        <f ca="1">IF(SUM(AG2447:OFFSET(AG2447,(-HoldAggressiveTime-1),0,,))=0,"Defensive","Aggressive")</f>
        <v>#DIV/0!</v>
      </c>
    </row>
    <row r="2448" spans="1:34" ht="13" x14ac:dyDescent="0.15">
      <c r="A2448">
        <f t="shared" si="15"/>
        <v>7</v>
      </c>
      <c r="B2448">
        <f t="shared" si="16"/>
        <v>2074</v>
      </c>
      <c r="C2448" s="70">
        <f t="shared" si="1"/>
        <v>2074.4999999998872</v>
      </c>
      <c r="D2448" s="149">
        <f t="shared" si="383"/>
        <v>63797</v>
      </c>
      <c r="N2448" s="157">
        <f>(1+'Parameters &amp; Main Results'!$B$25)^(1/12)-1</f>
        <v>4.0741237836483535E-3</v>
      </c>
      <c r="O2448" s="157">
        <f>(1+'Parameters &amp; Main Results'!$B$27)^(1/12)-1</f>
        <v>1.2414877164492744E-3</v>
      </c>
      <c r="P2448" s="157">
        <f>(1+'Parameters &amp; Main Results'!$B$29)^(1/12)-1</f>
        <v>8.295381143461622E-4</v>
      </c>
      <c r="Q2448" s="158">
        <f>(1+'Parameters &amp; Main Results'!$B$31)^(1/12)-1</f>
        <v>4.0741237836483535E-3</v>
      </c>
      <c r="R2448" s="158">
        <f>(1+'Parameters &amp; Main Results'!$B$33)^(1/12)-1</f>
        <v>0</v>
      </c>
      <c r="S2448" s="158">
        <f>(1+'Parameters &amp; Main Results'!$B$35)^(1/12)-1</f>
        <v>0</v>
      </c>
      <c r="T2448" s="158">
        <f>(1+'Parameters &amp; Main Results'!$B$37)^(1/12)-1</f>
        <v>8.295381143461622E-4</v>
      </c>
      <c r="U2448" s="240">
        <v>0</v>
      </c>
      <c r="V2448" s="240">
        <v>0</v>
      </c>
      <c r="W2448" s="255">
        <f t="shared" ca="1" si="2005"/>
        <v>0</v>
      </c>
      <c r="X2448" s="223">
        <f>MMULT(N2448:T2448,'Parameters &amp; Main Results'!$B$12:$B$18)-'Parameters &amp; Main Results'!$B$22/12+MMULT(U2448:V2448,'Parameters &amp; Main Results'!$B$20:$B$21)</f>
        <v>3.3037006200767609E-3</v>
      </c>
      <c r="Y2448" s="223">
        <f>MMULT(N2448:T2448,'Parameters &amp; Main Results'!$C$12:$C$18)-'Parameters &amp; Main Results'!$C$22/12+MMULT(U2448:V2448,'Parameters &amp; Main Results'!$C$20:$C$21)</f>
        <v>3.7491935102617786E-3</v>
      </c>
      <c r="Z2448" s="17">
        <f t="shared" ca="1" si="2006"/>
        <v>1</v>
      </c>
      <c r="AE2448" s="252">
        <f t="shared" ca="1" si="2002"/>
        <v>0</v>
      </c>
      <c r="AF2448" s="253" t="e">
        <f t="shared" ca="1" si="2003"/>
        <v>#DIV/0!</v>
      </c>
      <c r="AG2448" s="258" t="e">
        <f t="shared" ca="1" si="2004"/>
        <v>#DIV/0!</v>
      </c>
      <c r="AH2448" s="227" t="e">
        <f ca="1">IF(SUM(AG2448:OFFSET(AG2448,(-HoldAggressiveTime-1),0,,))=0,"Defensive","Aggressive")</f>
        <v>#DIV/0!</v>
      </c>
    </row>
    <row r="2449" spans="1:34" ht="13" x14ac:dyDescent="0.15">
      <c r="A2449">
        <f t="shared" si="15"/>
        <v>8</v>
      </c>
      <c r="B2449">
        <f t="shared" si="16"/>
        <v>2074</v>
      </c>
      <c r="C2449" s="70">
        <f t="shared" si="1"/>
        <v>2074.5833333332207</v>
      </c>
      <c r="D2449" s="149">
        <f t="shared" si="383"/>
        <v>63827</v>
      </c>
      <c r="N2449" s="157">
        <f>(1+'Parameters &amp; Main Results'!$B$25)^(1/12)-1</f>
        <v>4.0741237836483535E-3</v>
      </c>
      <c r="O2449" s="157">
        <f>(1+'Parameters &amp; Main Results'!$B$27)^(1/12)-1</f>
        <v>1.2414877164492744E-3</v>
      </c>
      <c r="P2449" s="157">
        <f>(1+'Parameters &amp; Main Results'!$B$29)^(1/12)-1</f>
        <v>8.295381143461622E-4</v>
      </c>
      <c r="Q2449" s="158">
        <f>(1+'Parameters &amp; Main Results'!$B$31)^(1/12)-1</f>
        <v>4.0741237836483535E-3</v>
      </c>
      <c r="R2449" s="158">
        <f>(1+'Parameters &amp; Main Results'!$B$33)^(1/12)-1</f>
        <v>0</v>
      </c>
      <c r="S2449" s="158">
        <f>(1+'Parameters &amp; Main Results'!$B$35)^(1/12)-1</f>
        <v>0</v>
      </c>
      <c r="T2449" s="158">
        <f>(1+'Parameters &amp; Main Results'!$B$37)^(1/12)-1</f>
        <v>8.295381143461622E-4</v>
      </c>
      <c r="U2449" s="240">
        <v>0</v>
      </c>
      <c r="V2449" s="240">
        <v>0</v>
      </c>
      <c r="W2449" s="255">
        <f t="shared" ca="1" si="2005"/>
        <v>0</v>
      </c>
      <c r="X2449" s="223">
        <f>MMULT(N2449:T2449,'Parameters &amp; Main Results'!$B$12:$B$18)-'Parameters &amp; Main Results'!$B$22/12+MMULT(U2449:V2449,'Parameters &amp; Main Results'!$B$20:$B$21)</f>
        <v>3.3037006200767609E-3</v>
      </c>
      <c r="Y2449" s="223">
        <f>MMULT(N2449:T2449,'Parameters &amp; Main Results'!$C$12:$C$18)-'Parameters &amp; Main Results'!$C$22/12+MMULT(U2449:V2449,'Parameters &amp; Main Results'!$C$20:$C$21)</f>
        <v>3.7491935102617786E-3</v>
      </c>
      <c r="Z2449" s="17">
        <f t="shared" ca="1" si="2006"/>
        <v>1</v>
      </c>
      <c r="AE2449" s="252">
        <f t="shared" ca="1" si="2002"/>
        <v>0</v>
      </c>
      <c r="AF2449" s="253" t="e">
        <f t="shared" ca="1" si="2003"/>
        <v>#DIV/0!</v>
      </c>
      <c r="AG2449" s="258" t="e">
        <f t="shared" ca="1" si="2004"/>
        <v>#DIV/0!</v>
      </c>
      <c r="AH2449" s="227" t="e">
        <f ca="1">IF(SUM(AG2449:OFFSET(AG2449,(-HoldAggressiveTime-1),0,,))=0,"Defensive","Aggressive")</f>
        <v>#DIV/0!</v>
      </c>
    </row>
    <row r="2450" spans="1:34" ht="13" x14ac:dyDescent="0.15">
      <c r="A2450">
        <f t="shared" si="15"/>
        <v>9</v>
      </c>
      <c r="B2450">
        <f t="shared" si="16"/>
        <v>2074</v>
      </c>
      <c r="C2450" s="70">
        <f t="shared" si="1"/>
        <v>2074.6666666665542</v>
      </c>
      <c r="D2450" s="149">
        <f t="shared" si="383"/>
        <v>63858</v>
      </c>
      <c r="N2450" s="157">
        <f>(1+'Parameters &amp; Main Results'!$B$25)^(1/12)-1</f>
        <v>4.0741237836483535E-3</v>
      </c>
      <c r="O2450" s="157">
        <f>(1+'Parameters &amp; Main Results'!$B$27)^(1/12)-1</f>
        <v>1.2414877164492744E-3</v>
      </c>
      <c r="P2450" s="157">
        <f>(1+'Parameters &amp; Main Results'!$B$29)^(1/12)-1</f>
        <v>8.295381143461622E-4</v>
      </c>
      <c r="Q2450" s="158">
        <f>(1+'Parameters &amp; Main Results'!$B$31)^(1/12)-1</f>
        <v>4.0741237836483535E-3</v>
      </c>
      <c r="R2450" s="158">
        <f>(1+'Parameters &amp; Main Results'!$B$33)^(1/12)-1</f>
        <v>0</v>
      </c>
      <c r="S2450" s="158">
        <f>(1+'Parameters &amp; Main Results'!$B$35)^(1/12)-1</f>
        <v>0</v>
      </c>
      <c r="T2450" s="158">
        <f>(1+'Parameters &amp; Main Results'!$B$37)^(1/12)-1</f>
        <v>8.295381143461622E-4</v>
      </c>
      <c r="U2450" s="240">
        <v>0</v>
      </c>
      <c r="V2450" s="240">
        <v>0</v>
      </c>
      <c r="W2450" s="255">
        <f t="shared" ca="1" si="2005"/>
        <v>0</v>
      </c>
      <c r="X2450" s="223">
        <f>MMULT(N2450:T2450,'Parameters &amp; Main Results'!$B$12:$B$18)-'Parameters &amp; Main Results'!$B$22/12+MMULT(U2450:V2450,'Parameters &amp; Main Results'!$B$20:$B$21)</f>
        <v>3.3037006200767609E-3</v>
      </c>
      <c r="Y2450" s="223">
        <f>MMULT(N2450:T2450,'Parameters &amp; Main Results'!$C$12:$C$18)-'Parameters &amp; Main Results'!$C$22/12+MMULT(U2450:V2450,'Parameters &amp; Main Results'!$C$20:$C$21)</f>
        <v>3.7491935102617786E-3</v>
      </c>
      <c r="Z2450" s="17">
        <f t="shared" ca="1" si="2006"/>
        <v>1</v>
      </c>
      <c r="AE2450" s="252">
        <f t="shared" ref="AE2450:AE2477" ca="1" si="2007">OFFSET(F2450,-Lookback,0,,)</f>
        <v>0</v>
      </c>
      <c r="AF2450" s="253" t="e">
        <f t="shared" ca="1" si="2003"/>
        <v>#DIV/0!</v>
      </c>
      <c r="AG2450" s="258" t="e">
        <f t="shared" ca="1" si="2004"/>
        <v>#DIV/0!</v>
      </c>
      <c r="AH2450" s="227" t="e">
        <f ca="1">IF(SUM(AG2450:OFFSET(AG2450,(-HoldAggressiveTime-1),0,,))=0,"Defensive","Aggressive")</f>
        <v>#DIV/0!</v>
      </c>
    </row>
    <row r="2451" spans="1:34" ht="13" x14ac:dyDescent="0.15">
      <c r="A2451">
        <f t="shared" si="15"/>
        <v>10</v>
      </c>
      <c r="B2451">
        <f t="shared" si="16"/>
        <v>2074</v>
      </c>
      <c r="C2451" s="70">
        <f t="shared" si="1"/>
        <v>2074.7499999998877</v>
      </c>
      <c r="D2451" s="149">
        <f t="shared" si="383"/>
        <v>63888</v>
      </c>
      <c r="N2451" s="157">
        <f>(1+'Parameters &amp; Main Results'!$B$25)^(1/12)-1</f>
        <v>4.0741237836483535E-3</v>
      </c>
      <c r="O2451" s="157">
        <f>(1+'Parameters &amp; Main Results'!$B$27)^(1/12)-1</f>
        <v>1.2414877164492744E-3</v>
      </c>
      <c r="P2451" s="157">
        <f>(1+'Parameters &amp; Main Results'!$B$29)^(1/12)-1</f>
        <v>8.295381143461622E-4</v>
      </c>
      <c r="Q2451" s="158">
        <f>(1+'Parameters &amp; Main Results'!$B$31)^(1/12)-1</f>
        <v>4.0741237836483535E-3</v>
      </c>
      <c r="R2451" s="158">
        <f>(1+'Parameters &amp; Main Results'!$B$33)^(1/12)-1</f>
        <v>0</v>
      </c>
      <c r="S2451" s="158">
        <f>(1+'Parameters &amp; Main Results'!$B$35)^(1/12)-1</f>
        <v>0</v>
      </c>
      <c r="T2451" s="158">
        <f>(1+'Parameters &amp; Main Results'!$B$37)^(1/12)-1</f>
        <v>8.295381143461622E-4</v>
      </c>
      <c r="U2451" s="240">
        <v>0</v>
      </c>
      <c r="V2451" s="240">
        <v>0</v>
      </c>
      <c r="W2451" s="255">
        <f t="shared" ca="1" si="2005"/>
        <v>0</v>
      </c>
      <c r="X2451" s="223">
        <f>MMULT(N2451:T2451,'Parameters &amp; Main Results'!$B$12:$B$18)-'Parameters &amp; Main Results'!$B$22/12+MMULT(U2451:V2451,'Parameters &amp; Main Results'!$B$20:$B$21)</f>
        <v>3.3037006200767609E-3</v>
      </c>
      <c r="Y2451" s="223">
        <f>MMULT(N2451:T2451,'Parameters &amp; Main Results'!$C$12:$C$18)-'Parameters &amp; Main Results'!$C$22/12+MMULT(U2451:V2451,'Parameters &amp; Main Results'!$C$20:$C$21)</f>
        <v>3.7491935102617786E-3</v>
      </c>
      <c r="Z2451" s="17">
        <f t="shared" ca="1" si="2006"/>
        <v>1</v>
      </c>
      <c r="AE2451" s="252">
        <f t="shared" ca="1" si="2007"/>
        <v>0</v>
      </c>
      <c r="AF2451" s="253" t="e">
        <f t="shared" ref="AF2451:AF2477" ca="1" si="2008">(F2451-AE2451)/AE2451</f>
        <v>#DIV/0!</v>
      </c>
      <c r="AG2451" s="258" t="e">
        <f t="shared" ref="AG2451:AG2477" ca="1" si="2009">IF(AF2451&gt;MktDrop,0,1)</f>
        <v>#DIV/0!</v>
      </c>
      <c r="AH2451" s="227" t="e">
        <f ca="1">IF(SUM(AG2451:OFFSET(AG2451,(-HoldAggressiveTime-1),0,,))=0,"Defensive","Aggressive")</f>
        <v>#DIV/0!</v>
      </c>
    </row>
    <row r="2452" spans="1:34" ht="13" x14ac:dyDescent="0.15">
      <c r="A2452">
        <f t="shared" si="15"/>
        <v>11</v>
      </c>
      <c r="B2452">
        <f t="shared" si="16"/>
        <v>2074</v>
      </c>
      <c r="C2452" s="70">
        <f t="shared" si="1"/>
        <v>2074.8333333332212</v>
      </c>
      <c r="D2452" s="149">
        <f t="shared" si="383"/>
        <v>63919</v>
      </c>
      <c r="N2452" s="157">
        <f>(1+'Parameters &amp; Main Results'!$B$25)^(1/12)-1</f>
        <v>4.0741237836483535E-3</v>
      </c>
      <c r="O2452" s="157">
        <f>(1+'Parameters &amp; Main Results'!$B$27)^(1/12)-1</f>
        <v>1.2414877164492744E-3</v>
      </c>
      <c r="P2452" s="157">
        <f>(1+'Parameters &amp; Main Results'!$B$29)^(1/12)-1</f>
        <v>8.295381143461622E-4</v>
      </c>
      <c r="Q2452" s="158">
        <f>(1+'Parameters &amp; Main Results'!$B$31)^(1/12)-1</f>
        <v>4.0741237836483535E-3</v>
      </c>
      <c r="R2452" s="158">
        <f>(1+'Parameters &amp; Main Results'!$B$33)^(1/12)-1</f>
        <v>0</v>
      </c>
      <c r="S2452" s="158">
        <f>(1+'Parameters &amp; Main Results'!$B$35)^(1/12)-1</f>
        <v>0</v>
      </c>
      <c r="T2452" s="158">
        <f>(1+'Parameters &amp; Main Results'!$B$37)^(1/12)-1</f>
        <v>8.295381143461622E-4</v>
      </c>
      <c r="U2452" s="240">
        <v>0</v>
      </c>
      <c r="V2452" s="240">
        <v>0</v>
      </c>
      <c r="W2452" s="255">
        <f t="shared" ref="W2452:W2477" ca="1" si="2010">IFERROR(IF(AH2452="Aggressive",Y2452,X2452),0)</f>
        <v>0</v>
      </c>
      <c r="X2452" s="223">
        <f>MMULT(N2452:T2452,'Parameters &amp; Main Results'!$B$12:$B$18)-'Parameters &amp; Main Results'!$B$22/12+MMULT(U2452:V2452,'Parameters &amp; Main Results'!$B$20:$B$21)</f>
        <v>3.3037006200767609E-3</v>
      </c>
      <c r="Y2452" s="223">
        <f>MMULT(N2452:T2452,'Parameters &amp; Main Results'!$C$12:$C$18)-'Parameters &amp; Main Results'!$C$22/12+MMULT(U2452:V2452,'Parameters &amp; Main Results'!$C$20:$C$21)</f>
        <v>3.7491935102617786E-3</v>
      </c>
      <c r="Z2452" s="17">
        <f t="shared" ca="1" si="2006"/>
        <v>1</v>
      </c>
      <c r="AE2452" s="252">
        <f t="shared" ca="1" si="2007"/>
        <v>0</v>
      </c>
      <c r="AF2452" s="253" t="e">
        <f t="shared" ca="1" si="2008"/>
        <v>#DIV/0!</v>
      </c>
      <c r="AG2452" s="258" t="e">
        <f t="shared" ca="1" si="2009"/>
        <v>#DIV/0!</v>
      </c>
      <c r="AH2452" s="227" t="e">
        <f ca="1">IF(SUM(AG2452:OFFSET(AG2452,(-HoldAggressiveTime-1),0,,))=0,"Defensive","Aggressive")</f>
        <v>#DIV/0!</v>
      </c>
    </row>
    <row r="2453" spans="1:34" ht="13" x14ac:dyDescent="0.15">
      <c r="A2453">
        <f t="shared" si="15"/>
        <v>12</v>
      </c>
      <c r="B2453">
        <f t="shared" si="16"/>
        <v>2074</v>
      </c>
      <c r="C2453" s="70">
        <f t="shared" si="1"/>
        <v>2074.9166666665546</v>
      </c>
      <c r="D2453" s="149">
        <f t="shared" si="383"/>
        <v>63950</v>
      </c>
      <c r="N2453" s="157">
        <f>(1+'Parameters &amp; Main Results'!$B$25)^(1/12)-1</f>
        <v>4.0741237836483535E-3</v>
      </c>
      <c r="O2453" s="157">
        <f>(1+'Parameters &amp; Main Results'!$B$27)^(1/12)-1</f>
        <v>1.2414877164492744E-3</v>
      </c>
      <c r="P2453" s="157">
        <f>(1+'Parameters &amp; Main Results'!$B$29)^(1/12)-1</f>
        <v>8.295381143461622E-4</v>
      </c>
      <c r="Q2453" s="158">
        <f>(1+'Parameters &amp; Main Results'!$B$31)^(1/12)-1</f>
        <v>4.0741237836483535E-3</v>
      </c>
      <c r="R2453" s="158">
        <f>(1+'Parameters &amp; Main Results'!$B$33)^(1/12)-1</f>
        <v>0</v>
      </c>
      <c r="S2453" s="158">
        <f>(1+'Parameters &amp; Main Results'!$B$35)^(1/12)-1</f>
        <v>0</v>
      </c>
      <c r="T2453" s="158">
        <f>(1+'Parameters &amp; Main Results'!$B$37)^(1/12)-1</f>
        <v>8.295381143461622E-4</v>
      </c>
      <c r="U2453" s="240">
        <v>0</v>
      </c>
      <c r="V2453" s="240">
        <v>0</v>
      </c>
      <c r="W2453" s="255">
        <f t="shared" ca="1" si="2010"/>
        <v>0</v>
      </c>
      <c r="X2453" s="223">
        <f>MMULT(N2453:T2453,'Parameters &amp; Main Results'!$B$12:$B$18)-'Parameters &amp; Main Results'!$B$22/12+MMULT(U2453:V2453,'Parameters &amp; Main Results'!$B$20:$B$21)</f>
        <v>3.3037006200767609E-3</v>
      </c>
      <c r="Y2453" s="223">
        <f>MMULT(N2453:T2453,'Parameters &amp; Main Results'!$C$12:$C$18)-'Parameters &amp; Main Results'!$C$22/12+MMULT(U2453:V2453,'Parameters &amp; Main Results'!$C$20:$C$21)</f>
        <v>3.7491935102617786E-3</v>
      </c>
      <c r="Z2453" s="17">
        <f t="shared" ca="1" si="2006"/>
        <v>1</v>
      </c>
      <c r="AE2453" s="252">
        <f t="shared" ca="1" si="2007"/>
        <v>0</v>
      </c>
      <c r="AF2453" s="253" t="e">
        <f t="shared" ca="1" si="2008"/>
        <v>#DIV/0!</v>
      </c>
      <c r="AG2453" s="258" t="e">
        <f t="shared" ca="1" si="2009"/>
        <v>#DIV/0!</v>
      </c>
      <c r="AH2453" s="227" t="e">
        <f ca="1">IF(SUM(AG2453:OFFSET(AG2453,(-HoldAggressiveTime-1),0,,))=0,"Defensive","Aggressive")</f>
        <v>#DIV/0!</v>
      </c>
    </row>
    <row r="2454" spans="1:34" ht="13" x14ac:dyDescent="0.15">
      <c r="A2454">
        <f t="shared" si="15"/>
        <v>1</v>
      </c>
      <c r="B2454">
        <f t="shared" si="16"/>
        <v>2075</v>
      </c>
      <c r="C2454" s="70">
        <f t="shared" si="1"/>
        <v>2074.9999999998881</v>
      </c>
      <c r="D2454" s="149">
        <f t="shared" si="383"/>
        <v>63978</v>
      </c>
      <c r="N2454" s="157">
        <f>(1+'Parameters &amp; Main Results'!$B$25)^(1/12)-1</f>
        <v>4.0741237836483535E-3</v>
      </c>
      <c r="O2454" s="157">
        <f>(1+'Parameters &amp; Main Results'!$B$27)^(1/12)-1</f>
        <v>1.2414877164492744E-3</v>
      </c>
      <c r="P2454" s="157">
        <f>(1+'Parameters &amp; Main Results'!$B$29)^(1/12)-1</f>
        <v>8.295381143461622E-4</v>
      </c>
      <c r="Q2454" s="158">
        <f>(1+'Parameters &amp; Main Results'!$B$31)^(1/12)-1</f>
        <v>4.0741237836483535E-3</v>
      </c>
      <c r="R2454" s="158">
        <f>(1+'Parameters &amp; Main Results'!$B$33)^(1/12)-1</f>
        <v>0</v>
      </c>
      <c r="S2454" s="158">
        <f>(1+'Parameters &amp; Main Results'!$B$35)^(1/12)-1</f>
        <v>0</v>
      </c>
      <c r="T2454" s="158">
        <f>(1+'Parameters &amp; Main Results'!$B$37)^(1/12)-1</f>
        <v>8.295381143461622E-4</v>
      </c>
      <c r="U2454" s="240">
        <v>0</v>
      </c>
      <c r="V2454" s="240">
        <v>0</v>
      </c>
      <c r="W2454" s="255">
        <f t="shared" ca="1" si="2010"/>
        <v>0</v>
      </c>
      <c r="X2454" s="223">
        <f>MMULT(N2454:T2454,'Parameters &amp; Main Results'!$B$12:$B$18)-'Parameters &amp; Main Results'!$B$22/12+MMULT(U2454:V2454,'Parameters &amp; Main Results'!$B$20:$B$21)</f>
        <v>3.3037006200767609E-3</v>
      </c>
      <c r="Y2454" s="223">
        <f>MMULT(N2454:T2454,'Parameters &amp; Main Results'!$C$12:$C$18)-'Parameters &amp; Main Results'!$C$22/12+MMULT(U2454:V2454,'Parameters &amp; Main Results'!$C$20:$C$21)</f>
        <v>3.7491935102617786E-3</v>
      </c>
      <c r="Z2454" s="17">
        <f t="shared" ca="1" si="2006"/>
        <v>1</v>
      </c>
      <c r="AE2454" s="252">
        <f t="shared" ca="1" si="2007"/>
        <v>0</v>
      </c>
      <c r="AF2454" s="253" t="e">
        <f t="shared" ca="1" si="2008"/>
        <v>#DIV/0!</v>
      </c>
      <c r="AG2454" s="258" t="e">
        <f t="shared" ca="1" si="2009"/>
        <v>#DIV/0!</v>
      </c>
      <c r="AH2454" s="227" t="e">
        <f ca="1">IF(SUM(AG2454:OFFSET(AG2454,(-HoldAggressiveTime-1),0,,))=0,"Defensive","Aggressive")</f>
        <v>#DIV/0!</v>
      </c>
    </row>
    <row r="2455" spans="1:34" ht="13" x14ac:dyDescent="0.15">
      <c r="A2455">
        <f t="shared" si="15"/>
        <v>2</v>
      </c>
      <c r="B2455">
        <f t="shared" si="16"/>
        <v>2075</v>
      </c>
      <c r="C2455" s="70">
        <f t="shared" si="1"/>
        <v>2075.0833333332216</v>
      </c>
      <c r="D2455" s="149">
        <f t="shared" si="383"/>
        <v>64009</v>
      </c>
      <c r="N2455" s="157">
        <f>(1+'Parameters &amp; Main Results'!$B$25)^(1/12)-1</f>
        <v>4.0741237836483535E-3</v>
      </c>
      <c r="O2455" s="157">
        <f>(1+'Parameters &amp; Main Results'!$B$27)^(1/12)-1</f>
        <v>1.2414877164492744E-3</v>
      </c>
      <c r="P2455" s="157">
        <f>(1+'Parameters &amp; Main Results'!$B$29)^(1/12)-1</f>
        <v>8.295381143461622E-4</v>
      </c>
      <c r="Q2455" s="158">
        <f>(1+'Parameters &amp; Main Results'!$B$31)^(1/12)-1</f>
        <v>4.0741237836483535E-3</v>
      </c>
      <c r="R2455" s="158">
        <f>(1+'Parameters &amp; Main Results'!$B$33)^(1/12)-1</f>
        <v>0</v>
      </c>
      <c r="S2455" s="158">
        <f>(1+'Parameters &amp; Main Results'!$B$35)^(1/12)-1</f>
        <v>0</v>
      </c>
      <c r="T2455" s="158">
        <f>(1+'Parameters &amp; Main Results'!$B$37)^(1/12)-1</f>
        <v>8.295381143461622E-4</v>
      </c>
      <c r="U2455" s="240">
        <v>0</v>
      </c>
      <c r="V2455" s="240">
        <v>0</v>
      </c>
      <c r="W2455" s="255">
        <f t="shared" ca="1" si="2010"/>
        <v>0</v>
      </c>
      <c r="X2455" s="223">
        <f>MMULT(N2455:T2455,'Parameters &amp; Main Results'!$B$12:$B$18)-'Parameters &amp; Main Results'!$B$22/12+MMULT(U2455:V2455,'Parameters &amp; Main Results'!$B$20:$B$21)</f>
        <v>3.3037006200767609E-3</v>
      </c>
      <c r="Y2455" s="223">
        <f>MMULT(N2455:T2455,'Parameters &amp; Main Results'!$C$12:$C$18)-'Parameters &amp; Main Results'!$C$22/12+MMULT(U2455:V2455,'Parameters &amp; Main Results'!$C$20:$C$21)</f>
        <v>3.7491935102617786E-3</v>
      </c>
      <c r="Z2455" s="17">
        <f t="shared" ca="1" si="2006"/>
        <v>1</v>
      </c>
      <c r="AE2455" s="252">
        <f t="shared" ca="1" si="2007"/>
        <v>0</v>
      </c>
      <c r="AF2455" s="253" t="e">
        <f t="shared" ca="1" si="2008"/>
        <v>#DIV/0!</v>
      </c>
      <c r="AG2455" s="258" t="e">
        <f t="shared" ca="1" si="2009"/>
        <v>#DIV/0!</v>
      </c>
      <c r="AH2455" s="227" t="e">
        <f ca="1">IF(SUM(AG2455:OFFSET(AG2455,(-HoldAggressiveTime-1),0,,))=0,"Defensive","Aggressive")</f>
        <v>#DIV/0!</v>
      </c>
    </row>
    <row r="2456" spans="1:34" ht="13" x14ac:dyDescent="0.15">
      <c r="A2456">
        <f t="shared" si="15"/>
        <v>3</v>
      </c>
      <c r="B2456">
        <f t="shared" si="16"/>
        <v>2075</v>
      </c>
      <c r="C2456" s="70">
        <f t="shared" si="1"/>
        <v>2075.1666666665551</v>
      </c>
      <c r="D2456" s="149">
        <f t="shared" si="383"/>
        <v>64039</v>
      </c>
      <c r="N2456" s="157">
        <f>(1+'Parameters &amp; Main Results'!$B$25)^(1/12)-1</f>
        <v>4.0741237836483535E-3</v>
      </c>
      <c r="O2456" s="157">
        <f>(1+'Parameters &amp; Main Results'!$B$27)^(1/12)-1</f>
        <v>1.2414877164492744E-3</v>
      </c>
      <c r="P2456" s="157">
        <f>(1+'Parameters &amp; Main Results'!$B$29)^(1/12)-1</f>
        <v>8.295381143461622E-4</v>
      </c>
      <c r="Q2456" s="158">
        <f>(1+'Parameters &amp; Main Results'!$B$31)^(1/12)-1</f>
        <v>4.0741237836483535E-3</v>
      </c>
      <c r="R2456" s="158">
        <f>(1+'Parameters &amp; Main Results'!$B$33)^(1/12)-1</f>
        <v>0</v>
      </c>
      <c r="S2456" s="158">
        <f>(1+'Parameters &amp; Main Results'!$B$35)^(1/12)-1</f>
        <v>0</v>
      </c>
      <c r="T2456" s="158">
        <f>(1+'Parameters &amp; Main Results'!$B$37)^(1/12)-1</f>
        <v>8.295381143461622E-4</v>
      </c>
      <c r="U2456" s="240">
        <v>0</v>
      </c>
      <c r="V2456" s="240">
        <v>0</v>
      </c>
      <c r="W2456" s="255">
        <f t="shared" ca="1" si="2010"/>
        <v>0</v>
      </c>
      <c r="X2456" s="223">
        <f>MMULT(N2456:T2456,'Parameters &amp; Main Results'!$B$12:$B$18)-'Parameters &amp; Main Results'!$B$22/12+MMULT(U2456:V2456,'Parameters &amp; Main Results'!$B$20:$B$21)</f>
        <v>3.3037006200767609E-3</v>
      </c>
      <c r="Y2456" s="223">
        <f>MMULT(N2456:T2456,'Parameters &amp; Main Results'!$C$12:$C$18)-'Parameters &amp; Main Results'!$C$22/12+MMULT(U2456:V2456,'Parameters &amp; Main Results'!$C$20:$C$21)</f>
        <v>3.7491935102617786E-3</v>
      </c>
      <c r="Z2456" s="17">
        <f t="shared" ca="1" si="2006"/>
        <v>1</v>
      </c>
      <c r="AE2456" s="252">
        <f t="shared" ca="1" si="2007"/>
        <v>0</v>
      </c>
      <c r="AF2456" s="253" t="e">
        <f t="shared" ca="1" si="2008"/>
        <v>#DIV/0!</v>
      </c>
      <c r="AG2456" s="258" t="e">
        <f t="shared" ca="1" si="2009"/>
        <v>#DIV/0!</v>
      </c>
      <c r="AH2456" s="227" t="e">
        <f ca="1">IF(SUM(AG2456:OFFSET(AG2456,(-HoldAggressiveTime-1),0,,))=0,"Defensive","Aggressive")</f>
        <v>#DIV/0!</v>
      </c>
    </row>
    <row r="2457" spans="1:34" ht="13" x14ac:dyDescent="0.15">
      <c r="A2457">
        <f t="shared" si="15"/>
        <v>4</v>
      </c>
      <c r="B2457">
        <f t="shared" si="16"/>
        <v>2075</v>
      </c>
      <c r="C2457" s="70">
        <f t="shared" si="1"/>
        <v>2075.2499999998886</v>
      </c>
      <c r="D2457" s="149">
        <f t="shared" si="383"/>
        <v>64070</v>
      </c>
      <c r="N2457" s="157">
        <f>(1+'Parameters &amp; Main Results'!$B$25)^(1/12)-1</f>
        <v>4.0741237836483535E-3</v>
      </c>
      <c r="O2457" s="157">
        <f>(1+'Parameters &amp; Main Results'!$B$27)^(1/12)-1</f>
        <v>1.2414877164492744E-3</v>
      </c>
      <c r="P2457" s="157">
        <f>(1+'Parameters &amp; Main Results'!$B$29)^(1/12)-1</f>
        <v>8.295381143461622E-4</v>
      </c>
      <c r="Q2457" s="158">
        <f>(1+'Parameters &amp; Main Results'!$B$31)^(1/12)-1</f>
        <v>4.0741237836483535E-3</v>
      </c>
      <c r="R2457" s="158">
        <f>(1+'Parameters &amp; Main Results'!$B$33)^(1/12)-1</f>
        <v>0</v>
      </c>
      <c r="S2457" s="158">
        <f>(1+'Parameters &amp; Main Results'!$B$35)^(1/12)-1</f>
        <v>0</v>
      </c>
      <c r="T2457" s="158">
        <f>(1+'Parameters &amp; Main Results'!$B$37)^(1/12)-1</f>
        <v>8.295381143461622E-4</v>
      </c>
      <c r="U2457" s="240">
        <v>0</v>
      </c>
      <c r="V2457" s="240">
        <v>0</v>
      </c>
      <c r="W2457" s="255">
        <f t="shared" ca="1" si="2010"/>
        <v>0</v>
      </c>
      <c r="X2457" s="223">
        <f>MMULT(N2457:T2457,'Parameters &amp; Main Results'!$B$12:$B$18)-'Parameters &amp; Main Results'!$B$22/12+MMULT(U2457:V2457,'Parameters &amp; Main Results'!$B$20:$B$21)</f>
        <v>3.3037006200767609E-3</v>
      </c>
      <c r="Y2457" s="223">
        <f>MMULT(N2457:T2457,'Parameters &amp; Main Results'!$C$12:$C$18)-'Parameters &amp; Main Results'!$C$22/12+MMULT(U2457:V2457,'Parameters &amp; Main Results'!$C$20:$C$21)</f>
        <v>3.7491935102617786E-3</v>
      </c>
      <c r="Z2457" s="17">
        <f t="shared" ref="Z2457:Z2475" ca="1" si="2011">Z2458*(1+W2457)</f>
        <v>1</v>
      </c>
      <c r="AE2457" s="252">
        <f t="shared" ca="1" si="2007"/>
        <v>0</v>
      </c>
      <c r="AF2457" s="253" t="e">
        <f t="shared" ca="1" si="2008"/>
        <v>#DIV/0!</v>
      </c>
      <c r="AG2457" s="258" t="e">
        <f t="shared" ca="1" si="2009"/>
        <v>#DIV/0!</v>
      </c>
      <c r="AH2457" s="227" t="e">
        <f ca="1">IF(SUM(AG2457:OFFSET(AG2457,(-HoldAggressiveTime-1),0,,))=0,"Defensive","Aggressive")</f>
        <v>#DIV/0!</v>
      </c>
    </row>
    <row r="2458" spans="1:34" ht="13" x14ac:dyDescent="0.15">
      <c r="A2458">
        <f t="shared" si="15"/>
        <v>5</v>
      </c>
      <c r="B2458">
        <f t="shared" si="16"/>
        <v>2075</v>
      </c>
      <c r="C2458" s="70">
        <f t="shared" si="1"/>
        <v>2075.3333333332221</v>
      </c>
      <c r="D2458" s="149">
        <f t="shared" si="383"/>
        <v>64100</v>
      </c>
      <c r="N2458" s="157">
        <f>(1+'Parameters &amp; Main Results'!$B$25)^(1/12)-1</f>
        <v>4.0741237836483535E-3</v>
      </c>
      <c r="O2458" s="157">
        <f>(1+'Parameters &amp; Main Results'!$B$27)^(1/12)-1</f>
        <v>1.2414877164492744E-3</v>
      </c>
      <c r="P2458" s="157">
        <f>(1+'Parameters &amp; Main Results'!$B$29)^(1/12)-1</f>
        <v>8.295381143461622E-4</v>
      </c>
      <c r="Q2458" s="158">
        <f>(1+'Parameters &amp; Main Results'!$B$31)^(1/12)-1</f>
        <v>4.0741237836483535E-3</v>
      </c>
      <c r="R2458" s="158">
        <f>(1+'Parameters &amp; Main Results'!$B$33)^(1/12)-1</f>
        <v>0</v>
      </c>
      <c r="S2458" s="158">
        <f>(1+'Parameters &amp; Main Results'!$B$35)^(1/12)-1</f>
        <v>0</v>
      </c>
      <c r="T2458" s="158">
        <f>(1+'Parameters &amp; Main Results'!$B$37)^(1/12)-1</f>
        <v>8.295381143461622E-4</v>
      </c>
      <c r="U2458" s="240">
        <v>0</v>
      </c>
      <c r="V2458" s="240">
        <v>0</v>
      </c>
      <c r="W2458" s="255">
        <f t="shared" ca="1" si="2010"/>
        <v>0</v>
      </c>
      <c r="X2458" s="223">
        <f>MMULT(N2458:T2458,'Parameters &amp; Main Results'!$B$12:$B$18)-'Parameters &amp; Main Results'!$B$22/12+MMULT(U2458:V2458,'Parameters &amp; Main Results'!$B$20:$B$21)</f>
        <v>3.3037006200767609E-3</v>
      </c>
      <c r="Y2458" s="223">
        <f>MMULT(N2458:T2458,'Parameters &amp; Main Results'!$C$12:$C$18)-'Parameters &amp; Main Results'!$C$22/12+MMULT(U2458:V2458,'Parameters &amp; Main Results'!$C$20:$C$21)</f>
        <v>3.7491935102617786E-3</v>
      </c>
      <c r="Z2458" s="17">
        <f t="shared" ca="1" si="2011"/>
        <v>1</v>
      </c>
      <c r="AE2458" s="252">
        <f t="shared" ca="1" si="2007"/>
        <v>0</v>
      </c>
      <c r="AF2458" s="253" t="e">
        <f t="shared" ca="1" si="2008"/>
        <v>#DIV/0!</v>
      </c>
      <c r="AG2458" s="258" t="e">
        <f t="shared" ca="1" si="2009"/>
        <v>#DIV/0!</v>
      </c>
      <c r="AH2458" s="227" t="e">
        <f ca="1">IF(SUM(AG2458:OFFSET(AG2458,(-HoldAggressiveTime-1),0,,))=0,"Defensive","Aggressive")</f>
        <v>#DIV/0!</v>
      </c>
    </row>
    <row r="2459" spans="1:34" ht="13" x14ac:dyDescent="0.15">
      <c r="A2459">
        <f t="shared" si="15"/>
        <v>6</v>
      </c>
      <c r="B2459">
        <f t="shared" si="16"/>
        <v>2075</v>
      </c>
      <c r="C2459" s="70">
        <f t="shared" si="1"/>
        <v>2075.4166666665556</v>
      </c>
      <c r="D2459" s="149">
        <f t="shared" si="383"/>
        <v>64131</v>
      </c>
      <c r="N2459" s="157">
        <f>(1+'Parameters &amp; Main Results'!$B$25)^(1/12)-1</f>
        <v>4.0741237836483535E-3</v>
      </c>
      <c r="O2459" s="157">
        <f>(1+'Parameters &amp; Main Results'!$B$27)^(1/12)-1</f>
        <v>1.2414877164492744E-3</v>
      </c>
      <c r="P2459" s="157">
        <f>(1+'Parameters &amp; Main Results'!$B$29)^(1/12)-1</f>
        <v>8.295381143461622E-4</v>
      </c>
      <c r="Q2459" s="158">
        <f>(1+'Parameters &amp; Main Results'!$B$31)^(1/12)-1</f>
        <v>4.0741237836483535E-3</v>
      </c>
      <c r="R2459" s="158">
        <f>(1+'Parameters &amp; Main Results'!$B$33)^(1/12)-1</f>
        <v>0</v>
      </c>
      <c r="S2459" s="158">
        <f>(1+'Parameters &amp; Main Results'!$B$35)^(1/12)-1</f>
        <v>0</v>
      </c>
      <c r="T2459" s="158">
        <f>(1+'Parameters &amp; Main Results'!$B$37)^(1/12)-1</f>
        <v>8.295381143461622E-4</v>
      </c>
      <c r="U2459" s="240">
        <v>0</v>
      </c>
      <c r="V2459" s="240">
        <v>0</v>
      </c>
      <c r="W2459" s="255">
        <f t="shared" ca="1" si="2010"/>
        <v>0</v>
      </c>
      <c r="X2459" s="223">
        <f>MMULT(N2459:T2459,'Parameters &amp; Main Results'!$B$12:$B$18)-'Parameters &amp; Main Results'!$B$22/12+MMULT(U2459:V2459,'Parameters &amp; Main Results'!$B$20:$B$21)</f>
        <v>3.3037006200767609E-3</v>
      </c>
      <c r="Y2459" s="223">
        <f>MMULT(N2459:T2459,'Parameters &amp; Main Results'!$C$12:$C$18)-'Parameters &amp; Main Results'!$C$22/12+MMULT(U2459:V2459,'Parameters &amp; Main Results'!$C$20:$C$21)</f>
        <v>3.7491935102617786E-3</v>
      </c>
      <c r="Z2459" s="17">
        <f t="shared" ca="1" si="2011"/>
        <v>1</v>
      </c>
      <c r="AE2459" s="252">
        <f t="shared" ca="1" si="2007"/>
        <v>0</v>
      </c>
      <c r="AF2459" s="253" t="e">
        <f t="shared" ca="1" si="2008"/>
        <v>#DIV/0!</v>
      </c>
      <c r="AG2459" s="258" t="e">
        <f t="shared" ca="1" si="2009"/>
        <v>#DIV/0!</v>
      </c>
      <c r="AH2459" s="227" t="e">
        <f ca="1">IF(SUM(AG2459:OFFSET(AG2459,(-HoldAggressiveTime-1),0,,))=0,"Defensive","Aggressive")</f>
        <v>#DIV/0!</v>
      </c>
    </row>
    <row r="2460" spans="1:34" ht="13" x14ac:dyDescent="0.15">
      <c r="A2460">
        <f t="shared" si="15"/>
        <v>7</v>
      </c>
      <c r="B2460">
        <f t="shared" si="16"/>
        <v>2075</v>
      </c>
      <c r="C2460" s="70">
        <f t="shared" si="1"/>
        <v>2075.499999999889</v>
      </c>
      <c r="D2460" s="149">
        <f t="shared" si="383"/>
        <v>64162</v>
      </c>
      <c r="N2460" s="157">
        <f>(1+'Parameters &amp; Main Results'!$B$25)^(1/12)-1</f>
        <v>4.0741237836483535E-3</v>
      </c>
      <c r="O2460" s="157">
        <f>(1+'Parameters &amp; Main Results'!$B$27)^(1/12)-1</f>
        <v>1.2414877164492744E-3</v>
      </c>
      <c r="P2460" s="157">
        <f>(1+'Parameters &amp; Main Results'!$B$29)^(1/12)-1</f>
        <v>8.295381143461622E-4</v>
      </c>
      <c r="Q2460" s="158">
        <f>(1+'Parameters &amp; Main Results'!$B$31)^(1/12)-1</f>
        <v>4.0741237836483535E-3</v>
      </c>
      <c r="R2460" s="158">
        <f>(1+'Parameters &amp; Main Results'!$B$33)^(1/12)-1</f>
        <v>0</v>
      </c>
      <c r="S2460" s="158">
        <f>(1+'Parameters &amp; Main Results'!$B$35)^(1/12)-1</f>
        <v>0</v>
      </c>
      <c r="T2460" s="158">
        <f>(1+'Parameters &amp; Main Results'!$B$37)^(1/12)-1</f>
        <v>8.295381143461622E-4</v>
      </c>
      <c r="U2460" s="240">
        <v>0</v>
      </c>
      <c r="V2460" s="240">
        <v>0</v>
      </c>
      <c r="W2460" s="255">
        <f t="shared" ca="1" si="2010"/>
        <v>0</v>
      </c>
      <c r="X2460" s="223">
        <f>MMULT(N2460:T2460,'Parameters &amp; Main Results'!$B$12:$B$18)-'Parameters &amp; Main Results'!$B$22/12+MMULT(U2460:V2460,'Parameters &amp; Main Results'!$B$20:$B$21)</f>
        <v>3.3037006200767609E-3</v>
      </c>
      <c r="Y2460" s="223">
        <f>MMULT(N2460:T2460,'Parameters &amp; Main Results'!$C$12:$C$18)-'Parameters &amp; Main Results'!$C$22/12+MMULT(U2460:V2460,'Parameters &amp; Main Results'!$C$20:$C$21)</f>
        <v>3.7491935102617786E-3</v>
      </c>
      <c r="Z2460" s="17">
        <f t="shared" ca="1" si="2011"/>
        <v>1</v>
      </c>
      <c r="AE2460" s="252">
        <f t="shared" ca="1" si="2007"/>
        <v>0</v>
      </c>
      <c r="AF2460" s="253" t="e">
        <f t="shared" ca="1" si="2008"/>
        <v>#DIV/0!</v>
      </c>
      <c r="AG2460" s="258" t="e">
        <f t="shared" ca="1" si="2009"/>
        <v>#DIV/0!</v>
      </c>
      <c r="AH2460" s="227" t="e">
        <f ca="1">IF(SUM(AG2460:OFFSET(AG2460,(-HoldAggressiveTime-1),0,,))=0,"Defensive","Aggressive")</f>
        <v>#DIV/0!</v>
      </c>
    </row>
    <row r="2461" spans="1:34" ht="13" x14ac:dyDescent="0.15">
      <c r="A2461">
        <f t="shared" si="15"/>
        <v>8</v>
      </c>
      <c r="B2461">
        <f t="shared" si="16"/>
        <v>2075</v>
      </c>
      <c r="C2461" s="70">
        <f t="shared" si="1"/>
        <v>2075.5833333332225</v>
      </c>
      <c r="D2461" s="149">
        <f t="shared" si="383"/>
        <v>64192</v>
      </c>
      <c r="N2461" s="157">
        <f>(1+'Parameters &amp; Main Results'!$B$25)^(1/12)-1</f>
        <v>4.0741237836483535E-3</v>
      </c>
      <c r="O2461" s="157">
        <f>(1+'Parameters &amp; Main Results'!$B$27)^(1/12)-1</f>
        <v>1.2414877164492744E-3</v>
      </c>
      <c r="P2461" s="157">
        <f>(1+'Parameters &amp; Main Results'!$B$29)^(1/12)-1</f>
        <v>8.295381143461622E-4</v>
      </c>
      <c r="Q2461" s="158">
        <f>(1+'Parameters &amp; Main Results'!$B$31)^(1/12)-1</f>
        <v>4.0741237836483535E-3</v>
      </c>
      <c r="R2461" s="158">
        <f>(1+'Parameters &amp; Main Results'!$B$33)^(1/12)-1</f>
        <v>0</v>
      </c>
      <c r="S2461" s="158">
        <f>(1+'Parameters &amp; Main Results'!$B$35)^(1/12)-1</f>
        <v>0</v>
      </c>
      <c r="T2461" s="158">
        <f>(1+'Parameters &amp; Main Results'!$B$37)^(1/12)-1</f>
        <v>8.295381143461622E-4</v>
      </c>
      <c r="U2461" s="240">
        <v>0</v>
      </c>
      <c r="V2461" s="240">
        <v>0</v>
      </c>
      <c r="W2461" s="255">
        <f t="shared" ca="1" si="2010"/>
        <v>0</v>
      </c>
      <c r="X2461" s="223">
        <f>MMULT(N2461:T2461,'Parameters &amp; Main Results'!$B$12:$B$18)-'Parameters &amp; Main Results'!$B$22/12+MMULT(U2461:V2461,'Parameters &amp; Main Results'!$B$20:$B$21)</f>
        <v>3.3037006200767609E-3</v>
      </c>
      <c r="Y2461" s="223">
        <f>MMULT(N2461:T2461,'Parameters &amp; Main Results'!$C$12:$C$18)-'Parameters &amp; Main Results'!$C$22/12+MMULT(U2461:V2461,'Parameters &amp; Main Results'!$C$20:$C$21)</f>
        <v>3.7491935102617786E-3</v>
      </c>
      <c r="Z2461" s="17">
        <f t="shared" ca="1" si="2011"/>
        <v>1</v>
      </c>
      <c r="AE2461" s="252">
        <f t="shared" ca="1" si="2007"/>
        <v>0</v>
      </c>
      <c r="AF2461" s="253" t="e">
        <f t="shared" ca="1" si="2008"/>
        <v>#DIV/0!</v>
      </c>
      <c r="AG2461" s="258" t="e">
        <f t="shared" ca="1" si="2009"/>
        <v>#DIV/0!</v>
      </c>
      <c r="AH2461" s="227" t="e">
        <f ca="1">IF(SUM(AG2461:OFFSET(AG2461,(-HoldAggressiveTime-1),0,,))=0,"Defensive","Aggressive")</f>
        <v>#DIV/0!</v>
      </c>
    </row>
    <row r="2462" spans="1:34" ht="13" x14ac:dyDescent="0.15">
      <c r="A2462">
        <f t="shared" si="15"/>
        <v>9</v>
      </c>
      <c r="B2462">
        <f t="shared" si="16"/>
        <v>2075</v>
      </c>
      <c r="C2462" s="70">
        <f t="shared" si="1"/>
        <v>2075.666666666556</v>
      </c>
      <c r="D2462" s="149">
        <f t="shared" si="383"/>
        <v>64223</v>
      </c>
      <c r="N2462" s="157">
        <f>(1+'Parameters &amp; Main Results'!$B$25)^(1/12)-1</f>
        <v>4.0741237836483535E-3</v>
      </c>
      <c r="O2462" s="157">
        <f>(1+'Parameters &amp; Main Results'!$B$27)^(1/12)-1</f>
        <v>1.2414877164492744E-3</v>
      </c>
      <c r="P2462" s="157">
        <f>(1+'Parameters &amp; Main Results'!$B$29)^(1/12)-1</f>
        <v>8.295381143461622E-4</v>
      </c>
      <c r="Q2462" s="158">
        <f>(1+'Parameters &amp; Main Results'!$B$31)^(1/12)-1</f>
        <v>4.0741237836483535E-3</v>
      </c>
      <c r="R2462" s="158">
        <f>(1+'Parameters &amp; Main Results'!$B$33)^(1/12)-1</f>
        <v>0</v>
      </c>
      <c r="S2462" s="158">
        <f>(1+'Parameters &amp; Main Results'!$B$35)^(1/12)-1</f>
        <v>0</v>
      </c>
      <c r="T2462" s="158">
        <f>(1+'Parameters &amp; Main Results'!$B$37)^(1/12)-1</f>
        <v>8.295381143461622E-4</v>
      </c>
      <c r="U2462" s="240">
        <v>0</v>
      </c>
      <c r="V2462" s="240">
        <v>0</v>
      </c>
      <c r="W2462" s="255">
        <f t="shared" ca="1" si="2010"/>
        <v>0</v>
      </c>
      <c r="X2462" s="223">
        <f>MMULT(N2462:T2462,'Parameters &amp; Main Results'!$B$12:$B$18)-'Parameters &amp; Main Results'!$B$22/12+MMULT(U2462:V2462,'Parameters &amp; Main Results'!$B$20:$B$21)</f>
        <v>3.3037006200767609E-3</v>
      </c>
      <c r="Y2462" s="223">
        <f>MMULT(N2462:T2462,'Parameters &amp; Main Results'!$C$12:$C$18)-'Parameters &amp; Main Results'!$C$22/12+MMULT(U2462:V2462,'Parameters &amp; Main Results'!$C$20:$C$21)</f>
        <v>3.7491935102617786E-3</v>
      </c>
      <c r="Z2462" s="17">
        <f t="shared" ca="1" si="2011"/>
        <v>1</v>
      </c>
      <c r="AE2462" s="252">
        <f t="shared" ca="1" si="2007"/>
        <v>0</v>
      </c>
      <c r="AF2462" s="253" t="e">
        <f t="shared" ca="1" si="2008"/>
        <v>#DIV/0!</v>
      </c>
      <c r="AG2462" s="258" t="e">
        <f t="shared" ca="1" si="2009"/>
        <v>#DIV/0!</v>
      </c>
      <c r="AH2462" s="227" t="e">
        <f ca="1">IF(SUM(AG2462:OFFSET(AG2462,(-HoldAggressiveTime-1),0,,))=0,"Defensive","Aggressive")</f>
        <v>#DIV/0!</v>
      </c>
    </row>
    <row r="2463" spans="1:34" ht="13" x14ac:dyDescent="0.15">
      <c r="A2463">
        <f t="shared" si="15"/>
        <v>10</v>
      </c>
      <c r="B2463">
        <f t="shared" si="16"/>
        <v>2075</v>
      </c>
      <c r="C2463" s="70">
        <f t="shared" si="1"/>
        <v>2075.7499999998895</v>
      </c>
      <c r="D2463" s="149">
        <f t="shared" si="383"/>
        <v>64253</v>
      </c>
      <c r="N2463" s="157">
        <f>(1+'Parameters &amp; Main Results'!$B$25)^(1/12)-1</f>
        <v>4.0741237836483535E-3</v>
      </c>
      <c r="O2463" s="157">
        <f>(1+'Parameters &amp; Main Results'!$B$27)^(1/12)-1</f>
        <v>1.2414877164492744E-3</v>
      </c>
      <c r="P2463" s="157">
        <f>(1+'Parameters &amp; Main Results'!$B$29)^(1/12)-1</f>
        <v>8.295381143461622E-4</v>
      </c>
      <c r="Q2463" s="158">
        <f>(1+'Parameters &amp; Main Results'!$B$31)^(1/12)-1</f>
        <v>4.0741237836483535E-3</v>
      </c>
      <c r="R2463" s="158">
        <f>(1+'Parameters &amp; Main Results'!$B$33)^(1/12)-1</f>
        <v>0</v>
      </c>
      <c r="S2463" s="158">
        <f>(1+'Parameters &amp; Main Results'!$B$35)^(1/12)-1</f>
        <v>0</v>
      </c>
      <c r="T2463" s="158">
        <f>(1+'Parameters &amp; Main Results'!$B$37)^(1/12)-1</f>
        <v>8.295381143461622E-4</v>
      </c>
      <c r="U2463" s="240">
        <v>0</v>
      </c>
      <c r="V2463" s="240">
        <v>0</v>
      </c>
      <c r="W2463" s="255">
        <f t="shared" ca="1" si="2010"/>
        <v>0</v>
      </c>
      <c r="X2463" s="223">
        <f>MMULT(N2463:T2463,'Parameters &amp; Main Results'!$B$12:$B$18)-'Parameters &amp; Main Results'!$B$22/12+MMULT(U2463:V2463,'Parameters &amp; Main Results'!$B$20:$B$21)</f>
        <v>3.3037006200767609E-3</v>
      </c>
      <c r="Y2463" s="223">
        <f>MMULT(N2463:T2463,'Parameters &amp; Main Results'!$C$12:$C$18)-'Parameters &amp; Main Results'!$C$22/12+MMULT(U2463:V2463,'Parameters &amp; Main Results'!$C$20:$C$21)</f>
        <v>3.7491935102617786E-3</v>
      </c>
      <c r="Z2463" s="17">
        <f t="shared" ca="1" si="2011"/>
        <v>1</v>
      </c>
      <c r="AE2463" s="252">
        <f t="shared" ca="1" si="2007"/>
        <v>0</v>
      </c>
      <c r="AF2463" s="253" t="e">
        <f t="shared" ca="1" si="2008"/>
        <v>#DIV/0!</v>
      </c>
      <c r="AG2463" s="258" t="e">
        <f t="shared" ca="1" si="2009"/>
        <v>#DIV/0!</v>
      </c>
      <c r="AH2463" s="227" t="e">
        <f ca="1">IF(SUM(AG2463:OFFSET(AG2463,(-HoldAggressiveTime-1),0,,))=0,"Defensive","Aggressive")</f>
        <v>#DIV/0!</v>
      </c>
    </row>
    <row r="2464" spans="1:34" ht="13" x14ac:dyDescent="0.15">
      <c r="A2464">
        <f t="shared" si="15"/>
        <v>11</v>
      </c>
      <c r="B2464">
        <f t="shared" si="16"/>
        <v>2075</v>
      </c>
      <c r="C2464" s="70">
        <f t="shared" si="1"/>
        <v>2075.833333333223</v>
      </c>
      <c r="D2464" s="149">
        <f t="shared" si="383"/>
        <v>64284</v>
      </c>
      <c r="N2464" s="157">
        <f>(1+'Parameters &amp; Main Results'!$B$25)^(1/12)-1</f>
        <v>4.0741237836483535E-3</v>
      </c>
      <c r="O2464" s="157">
        <f>(1+'Parameters &amp; Main Results'!$B$27)^(1/12)-1</f>
        <v>1.2414877164492744E-3</v>
      </c>
      <c r="P2464" s="157">
        <f>(1+'Parameters &amp; Main Results'!$B$29)^(1/12)-1</f>
        <v>8.295381143461622E-4</v>
      </c>
      <c r="Q2464" s="158">
        <f>(1+'Parameters &amp; Main Results'!$B$31)^(1/12)-1</f>
        <v>4.0741237836483535E-3</v>
      </c>
      <c r="R2464" s="158">
        <f>(1+'Parameters &amp; Main Results'!$B$33)^(1/12)-1</f>
        <v>0</v>
      </c>
      <c r="S2464" s="158">
        <f>(1+'Parameters &amp; Main Results'!$B$35)^(1/12)-1</f>
        <v>0</v>
      </c>
      <c r="T2464" s="158">
        <f>(1+'Parameters &amp; Main Results'!$B$37)^(1/12)-1</f>
        <v>8.295381143461622E-4</v>
      </c>
      <c r="U2464" s="240">
        <v>0</v>
      </c>
      <c r="V2464" s="240">
        <v>0</v>
      </c>
      <c r="W2464" s="255">
        <f t="shared" ca="1" si="2010"/>
        <v>0</v>
      </c>
      <c r="X2464" s="223">
        <f>MMULT(N2464:T2464,'Parameters &amp; Main Results'!$B$12:$B$18)-'Parameters &amp; Main Results'!$B$22/12+MMULT(U2464:V2464,'Parameters &amp; Main Results'!$B$20:$B$21)</f>
        <v>3.3037006200767609E-3</v>
      </c>
      <c r="Y2464" s="223">
        <f>MMULT(N2464:T2464,'Parameters &amp; Main Results'!$C$12:$C$18)-'Parameters &amp; Main Results'!$C$22/12+MMULT(U2464:V2464,'Parameters &amp; Main Results'!$C$20:$C$21)</f>
        <v>3.7491935102617786E-3</v>
      </c>
      <c r="Z2464" s="17">
        <f t="shared" ca="1" si="2011"/>
        <v>1</v>
      </c>
      <c r="AE2464" s="252">
        <f t="shared" ca="1" si="2007"/>
        <v>0</v>
      </c>
      <c r="AF2464" s="253" t="e">
        <f t="shared" ca="1" si="2008"/>
        <v>#DIV/0!</v>
      </c>
      <c r="AG2464" s="258" t="e">
        <f t="shared" ca="1" si="2009"/>
        <v>#DIV/0!</v>
      </c>
      <c r="AH2464" s="227" t="e">
        <f ca="1">IF(SUM(AG2464:OFFSET(AG2464,(-HoldAggressiveTime-1),0,,))=0,"Defensive","Aggressive")</f>
        <v>#DIV/0!</v>
      </c>
    </row>
    <row r="2465" spans="1:34" ht="13" x14ac:dyDescent="0.15">
      <c r="A2465">
        <f t="shared" si="15"/>
        <v>12</v>
      </c>
      <c r="B2465">
        <f t="shared" si="16"/>
        <v>2075</v>
      </c>
      <c r="C2465" s="70">
        <f t="shared" si="1"/>
        <v>2075.9166666665565</v>
      </c>
      <c r="D2465" s="149">
        <f t="shared" si="383"/>
        <v>64315</v>
      </c>
      <c r="N2465" s="157">
        <f>(1+'Parameters &amp; Main Results'!$B$25)^(1/12)-1</f>
        <v>4.0741237836483535E-3</v>
      </c>
      <c r="O2465" s="157">
        <f>(1+'Parameters &amp; Main Results'!$B$27)^(1/12)-1</f>
        <v>1.2414877164492744E-3</v>
      </c>
      <c r="P2465" s="157">
        <f>(1+'Parameters &amp; Main Results'!$B$29)^(1/12)-1</f>
        <v>8.295381143461622E-4</v>
      </c>
      <c r="Q2465" s="158">
        <f>(1+'Parameters &amp; Main Results'!$B$31)^(1/12)-1</f>
        <v>4.0741237836483535E-3</v>
      </c>
      <c r="R2465" s="158">
        <f>(1+'Parameters &amp; Main Results'!$B$33)^(1/12)-1</f>
        <v>0</v>
      </c>
      <c r="S2465" s="158">
        <f>(1+'Parameters &amp; Main Results'!$B$35)^(1/12)-1</f>
        <v>0</v>
      </c>
      <c r="T2465" s="158">
        <f>(1+'Parameters &amp; Main Results'!$B$37)^(1/12)-1</f>
        <v>8.295381143461622E-4</v>
      </c>
      <c r="U2465" s="240">
        <v>0</v>
      </c>
      <c r="V2465" s="240">
        <v>0</v>
      </c>
      <c r="W2465" s="255">
        <f t="shared" ca="1" si="2010"/>
        <v>0</v>
      </c>
      <c r="X2465" s="223">
        <f>MMULT(N2465:T2465,'Parameters &amp; Main Results'!$B$12:$B$18)-'Parameters &amp; Main Results'!$B$22/12+MMULT(U2465:V2465,'Parameters &amp; Main Results'!$B$20:$B$21)</f>
        <v>3.3037006200767609E-3</v>
      </c>
      <c r="Y2465" s="223">
        <f>MMULT(N2465:T2465,'Parameters &amp; Main Results'!$C$12:$C$18)-'Parameters &amp; Main Results'!$C$22/12+MMULT(U2465:V2465,'Parameters &amp; Main Results'!$C$20:$C$21)</f>
        <v>3.7491935102617786E-3</v>
      </c>
      <c r="Z2465" s="17">
        <f t="shared" ca="1" si="2011"/>
        <v>1</v>
      </c>
      <c r="AE2465" s="252">
        <f t="shared" ca="1" si="2007"/>
        <v>0</v>
      </c>
      <c r="AF2465" s="253" t="e">
        <f t="shared" ca="1" si="2008"/>
        <v>#DIV/0!</v>
      </c>
      <c r="AG2465" s="258" t="e">
        <f t="shared" ca="1" si="2009"/>
        <v>#DIV/0!</v>
      </c>
      <c r="AH2465" s="227" t="e">
        <f ca="1">IF(SUM(AG2465:OFFSET(AG2465,(-HoldAggressiveTime-1),0,,))=0,"Defensive","Aggressive")</f>
        <v>#DIV/0!</v>
      </c>
    </row>
    <row r="2466" spans="1:34" ht="13" x14ac:dyDescent="0.15">
      <c r="A2466">
        <f t="shared" si="15"/>
        <v>1</v>
      </c>
      <c r="B2466">
        <f t="shared" si="16"/>
        <v>2076</v>
      </c>
      <c r="C2466" s="70">
        <f t="shared" si="1"/>
        <v>2075.99999999989</v>
      </c>
      <c r="D2466" s="149">
        <f t="shared" si="383"/>
        <v>64344</v>
      </c>
      <c r="N2466" s="157">
        <f>(1+'Parameters &amp; Main Results'!$B$25)^(1/12)-1</f>
        <v>4.0741237836483535E-3</v>
      </c>
      <c r="O2466" s="157">
        <f>(1+'Parameters &amp; Main Results'!$B$27)^(1/12)-1</f>
        <v>1.2414877164492744E-3</v>
      </c>
      <c r="P2466" s="157">
        <f>(1+'Parameters &amp; Main Results'!$B$29)^(1/12)-1</f>
        <v>8.295381143461622E-4</v>
      </c>
      <c r="Q2466" s="158">
        <f>(1+'Parameters &amp; Main Results'!$B$31)^(1/12)-1</f>
        <v>4.0741237836483535E-3</v>
      </c>
      <c r="R2466" s="158">
        <f>(1+'Parameters &amp; Main Results'!$B$33)^(1/12)-1</f>
        <v>0</v>
      </c>
      <c r="S2466" s="158">
        <f>(1+'Parameters &amp; Main Results'!$B$35)^(1/12)-1</f>
        <v>0</v>
      </c>
      <c r="T2466" s="158">
        <f>(1+'Parameters &amp; Main Results'!$B$37)^(1/12)-1</f>
        <v>8.295381143461622E-4</v>
      </c>
      <c r="U2466" s="240">
        <v>0</v>
      </c>
      <c r="V2466" s="240">
        <v>0</v>
      </c>
      <c r="W2466" s="255">
        <f t="shared" ca="1" si="2010"/>
        <v>0</v>
      </c>
      <c r="X2466" s="223">
        <f>MMULT(N2466:T2466,'Parameters &amp; Main Results'!$B$12:$B$18)-'Parameters &amp; Main Results'!$B$22/12+MMULT(U2466:V2466,'Parameters &amp; Main Results'!$B$20:$B$21)</f>
        <v>3.3037006200767609E-3</v>
      </c>
      <c r="Y2466" s="223">
        <f>MMULT(N2466:T2466,'Parameters &amp; Main Results'!$C$12:$C$18)-'Parameters &amp; Main Results'!$C$22/12+MMULT(U2466:V2466,'Parameters &amp; Main Results'!$C$20:$C$21)</f>
        <v>3.7491935102617786E-3</v>
      </c>
      <c r="Z2466" s="17">
        <f t="shared" ca="1" si="2011"/>
        <v>1</v>
      </c>
      <c r="AE2466" s="252">
        <f t="shared" ca="1" si="2007"/>
        <v>0</v>
      </c>
      <c r="AF2466" s="253" t="e">
        <f t="shared" ca="1" si="2008"/>
        <v>#DIV/0!</v>
      </c>
      <c r="AG2466" s="258" t="e">
        <f t="shared" ca="1" si="2009"/>
        <v>#DIV/0!</v>
      </c>
      <c r="AH2466" s="227" t="e">
        <f ca="1">IF(SUM(AG2466:OFFSET(AG2466,(-HoldAggressiveTime-1),0,,))=0,"Defensive","Aggressive")</f>
        <v>#DIV/0!</v>
      </c>
    </row>
    <row r="2467" spans="1:34" ht="13" x14ac:dyDescent="0.15">
      <c r="A2467">
        <f t="shared" si="15"/>
        <v>2</v>
      </c>
      <c r="B2467">
        <f t="shared" si="16"/>
        <v>2076</v>
      </c>
      <c r="C2467" s="70">
        <f t="shared" si="1"/>
        <v>2076.0833333332234</v>
      </c>
      <c r="D2467" s="149">
        <f t="shared" si="383"/>
        <v>64375</v>
      </c>
      <c r="N2467" s="157">
        <f>(1+'Parameters &amp; Main Results'!$B$25)^(1/12)-1</f>
        <v>4.0741237836483535E-3</v>
      </c>
      <c r="O2467" s="157">
        <f>(1+'Parameters &amp; Main Results'!$B$27)^(1/12)-1</f>
        <v>1.2414877164492744E-3</v>
      </c>
      <c r="P2467" s="157">
        <f>(1+'Parameters &amp; Main Results'!$B$29)^(1/12)-1</f>
        <v>8.295381143461622E-4</v>
      </c>
      <c r="Q2467" s="158">
        <f>(1+'Parameters &amp; Main Results'!$B$31)^(1/12)-1</f>
        <v>4.0741237836483535E-3</v>
      </c>
      <c r="R2467" s="158">
        <f>(1+'Parameters &amp; Main Results'!$B$33)^(1/12)-1</f>
        <v>0</v>
      </c>
      <c r="S2467" s="158">
        <f>(1+'Parameters &amp; Main Results'!$B$35)^(1/12)-1</f>
        <v>0</v>
      </c>
      <c r="T2467" s="158">
        <f>(1+'Parameters &amp; Main Results'!$B$37)^(1/12)-1</f>
        <v>8.295381143461622E-4</v>
      </c>
      <c r="U2467" s="240">
        <v>0</v>
      </c>
      <c r="V2467" s="240">
        <v>0</v>
      </c>
      <c r="W2467" s="255">
        <f t="shared" ca="1" si="2010"/>
        <v>0</v>
      </c>
      <c r="X2467" s="223">
        <f>MMULT(N2467:T2467,'Parameters &amp; Main Results'!$B$12:$B$18)-'Parameters &amp; Main Results'!$B$22/12+MMULT(U2467:V2467,'Parameters &amp; Main Results'!$B$20:$B$21)</f>
        <v>3.3037006200767609E-3</v>
      </c>
      <c r="Y2467" s="223">
        <f>MMULT(N2467:T2467,'Parameters &amp; Main Results'!$C$12:$C$18)-'Parameters &amp; Main Results'!$C$22/12+MMULT(U2467:V2467,'Parameters &amp; Main Results'!$C$20:$C$21)</f>
        <v>3.7491935102617786E-3</v>
      </c>
      <c r="Z2467" s="17">
        <f t="shared" ca="1" si="2011"/>
        <v>1</v>
      </c>
      <c r="AE2467" s="252">
        <f t="shared" ca="1" si="2007"/>
        <v>0</v>
      </c>
      <c r="AF2467" s="253" t="e">
        <f t="shared" ca="1" si="2008"/>
        <v>#DIV/0!</v>
      </c>
      <c r="AG2467" s="258" t="e">
        <f t="shared" ca="1" si="2009"/>
        <v>#DIV/0!</v>
      </c>
      <c r="AH2467" s="227" t="e">
        <f ca="1">IF(SUM(AG2467:OFFSET(AG2467,(-HoldAggressiveTime-1),0,,))=0,"Defensive","Aggressive")</f>
        <v>#DIV/0!</v>
      </c>
    </row>
    <row r="2468" spans="1:34" ht="13" x14ac:dyDescent="0.15">
      <c r="A2468">
        <f t="shared" si="15"/>
        <v>3</v>
      </c>
      <c r="B2468">
        <f t="shared" si="16"/>
        <v>2076</v>
      </c>
      <c r="C2468" s="70">
        <f t="shared" si="1"/>
        <v>2076.1666666665569</v>
      </c>
      <c r="D2468" s="149">
        <f t="shared" si="383"/>
        <v>64405</v>
      </c>
      <c r="N2468" s="157">
        <f>(1+'Parameters &amp; Main Results'!$B$25)^(1/12)-1</f>
        <v>4.0741237836483535E-3</v>
      </c>
      <c r="O2468" s="157">
        <f>(1+'Parameters &amp; Main Results'!$B$27)^(1/12)-1</f>
        <v>1.2414877164492744E-3</v>
      </c>
      <c r="P2468" s="157">
        <f>(1+'Parameters &amp; Main Results'!$B$29)^(1/12)-1</f>
        <v>8.295381143461622E-4</v>
      </c>
      <c r="Q2468" s="158">
        <f>(1+'Parameters &amp; Main Results'!$B$31)^(1/12)-1</f>
        <v>4.0741237836483535E-3</v>
      </c>
      <c r="R2468" s="158">
        <f>(1+'Parameters &amp; Main Results'!$B$33)^(1/12)-1</f>
        <v>0</v>
      </c>
      <c r="S2468" s="158">
        <f>(1+'Parameters &amp; Main Results'!$B$35)^(1/12)-1</f>
        <v>0</v>
      </c>
      <c r="T2468" s="158">
        <f>(1+'Parameters &amp; Main Results'!$B$37)^(1/12)-1</f>
        <v>8.295381143461622E-4</v>
      </c>
      <c r="U2468" s="240">
        <v>0</v>
      </c>
      <c r="V2468" s="240">
        <v>0</v>
      </c>
      <c r="W2468" s="255">
        <f t="shared" ca="1" si="2010"/>
        <v>0</v>
      </c>
      <c r="X2468" s="223">
        <f>MMULT(N2468:T2468,'Parameters &amp; Main Results'!$B$12:$B$18)-'Parameters &amp; Main Results'!$B$22/12+MMULT(U2468:V2468,'Parameters &amp; Main Results'!$B$20:$B$21)</f>
        <v>3.3037006200767609E-3</v>
      </c>
      <c r="Y2468" s="223">
        <f>MMULT(N2468:T2468,'Parameters &amp; Main Results'!$C$12:$C$18)-'Parameters &amp; Main Results'!$C$22/12+MMULT(U2468:V2468,'Parameters &amp; Main Results'!$C$20:$C$21)</f>
        <v>3.7491935102617786E-3</v>
      </c>
      <c r="Z2468" s="17">
        <f t="shared" ca="1" si="2011"/>
        <v>1</v>
      </c>
      <c r="AE2468" s="252">
        <f t="shared" ca="1" si="2007"/>
        <v>0</v>
      </c>
      <c r="AF2468" s="253" t="e">
        <f t="shared" ca="1" si="2008"/>
        <v>#DIV/0!</v>
      </c>
      <c r="AG2468" s="258" t="e">
        <f t="shared" ca="1" si="2009"/>
        <v>#DIV/0!</v>
      </c>
      <c r="AH2468" s="227" t="e">
        <f ca="1">IF(SUM(AG2468:OFFSET(AG2468,(-HoldAggressiveTime-1),0,,))=0,"Defensive","Aggressive")</f>
        <v>#DIV/0!</v>
      </c>
    </row>
    <row r="2469" spans="1:34" ht="13" x14ac:dyDescent="0.15">
      <c r="A2469">
        <f t="shared" si="15"/>
        <v>4</v>
      </c>
      <c r="B2469">
        <f t="shared" si="16"/>
        <v>2076</v>
      </c>
      <c r="C2469" s="70">
        <f t="shared" si="1"/>
        <v>2076.2499999998904</v>
      </c>
      <c r="D2469" s="149">
        <f t="shared" si="383"/>
        <v>64436</v>
      </c>
      <c r="N2469" s="157">
        <f>(1+'Parameters &amp; Main Results'!$B$25)^(1/12)-1</f>
        <v>4.0741237836483535E-3</v>
      </c>
      <c r="O2469" s="157">
        <f>(1+'Parameters &amp; Main Results'!$B$27)^(1/12)-1</f>
        <v>1.2414877164492744E-3</v>
      </c>
      <c r="P2469" s="157">
        <f>(1+'Parameters &amp; Main Results'!$B$29)^(1/12)-1</f>
        <v>8.295381143461622E-4</v>
      </c>
      <c r="Q2469" s="158">
        <f>(1+'Parameters &amp; Main Results'!$B$31)^(1/12)-1</f>
        <v>4.0741237836483535E-3</v>
      </c>
      <c r="R2469" s="158">
        <f>(1+'Parameters &amp; Main Results'!$B$33)^(1/12)-1</f>
        <v>0</v>
      </c>
      <c r="S2469" s="158">
        <f>(1+'Parameters &amp; Main Results'!$B$35)^(1/12)-1</f>
        <v>0</v>
      </c>
      <c r="T2469" s="158">
        <f>(1+'Parameters &amp; Main Results'!$B$37)^(1/12)-1</f>
        <v>8.295381143461622E-4</v>
      </c>
      <c r="U2469" s="240">
        <v>0</v>
      </c>
      <c r="V2469" s="240">
        <v>0</v>
      </c>
      <c r="W2469" s="255">
        <f t="shared" ca="1" si="2010"/>
        <v>0</v>
      </c>
      <c r="X2469" s="223">
        <f>MMULT(N2469:T2469,'Parameters &amp; Main Results'!$B$12:$B$18)-'Parameters &amp; Main Results'!$B$22/12+MMULT(U2469:V2469,'Parameters &amp; Main Results'!$B$20:$B$21)</f>
        <v>3.3037006200767609E-3</v>
      </c>
      <c r="Y2469" s="223">
        <f>MMULT(N2469:T2469,'Parameters &amp; Main Results'!$C$12:$C$18)-'Parameters &amp; Main Results'!$C$22/12+MMULT(U2469:V2469,'Parameters &amp; Main Results'!$C$20:$C$21)</f>
        <v>3.7491935102617786E-3</v>
      </c>
      <c r="Z2469" s="17">
        <f t="shared" ca="1" si="2011"/>
        <v>1</v>
      </c>
      <c r="AE2469" s="252">
        <f t="shared" ca="1" si="2007"/>
        <v>0</v>
      </c>
      <c r="AF2469" s="253" t="e">
        <f t="shared" ca="1" si="2008"/>
        <v>#DIV/0!</v>
      </c>
      <c r="AG2469" s="258" t="e">
        <f t="shared" ca="1" si="2009"/>
        <v>#DIV/0!</v>
      </c>
      <c r="AH2469" s="227" t="e">
        <f ca="1">IF(SUM(AG2469:OFFSET(AG2469,(-HoldAggressiveTime-1),0,,))=0,"Defensive","Aggressive")</f>
        <v>#DIV/0!</v>
      </c>
    </row>
    <row r="2470" spans="1:34" ht="13" x14ac:dyDescent="0.15">
      <c r="A2470">
        <f t="shared" si="15"/>
        <v>5</v>
      </c>
      <c r="B2470">
        <f t="shared" si="16"/>
        <v>2076</v>
      </c>
      <c r="C2470" s="70">
        <f t="shared" si="1"/>
        <v>2076.3333333332239</v>
      </c>
      <c r="D2470" s="149">
        <f t="shared" si="383"/>
        <v>64466</v>
      </c>
      <c r="N2470" s="157">
        <f>(1+'Parameters &amp; Main Results'!$B$25)^(1/12)-1</f>
        <v>4.0741237836483535E-3</v>
      </c>
      <c r="O2470" s="157">
        <f>(1+'Parameters &amp; Main Results'!$B$27)^(1/12)-1</f>
        <v>1.2414877164492744E-3</v>
      </c>
      <c r="P2470" s="157">
        <f>(1+'Parameters &amp; Main Results'!$B$29)^(1/12)-1</f>
        <v>8.295381143461622E-4</v>
      </c>
      <c r="Q2470" s="158">
        <f>(1+'Parameters &amp; Main Results'!$B$31)^(1/12)-1</f>
        <v>4.0741237836483535E-3</v>
      </c>
      <c r="R2470" s="158">
        <f>(1+'Parameters &amp; Main Results'!$B$33)^(1/12)-1</f>
        <v>0</v>
      </c>
      <c r="S2470" s="158">
        <f>(1+'Parameters &amp; Main Results'!$B$35)^(1/12)-1</f>
        <v>0</v>
      </c>
      <c r="T2470" s="158">
        <f>(1+'Parameters &amp; Main Results'!$B$37)^(1/12)-1</f>
        <v>8.295381143461622E-4</v>
      </c>
      <c r="U2470" s="240">
        <v>0</v>
      </c>
      <c r="V2470" s="240">
        <v>0</v>
      </c>
      <c r="W2470" s="255">
        <f t="shared" ca="1" si="2010"/>
        <v>0</v>
      </c>
      <c r="X2470" s="223">
        <f>MMULT(N2470:T2470,'Parameters &amp; Main Results'!$B$12:$B$18)-'Parameters &amp; Main Results'!$B$22/12+MMULT(U2470:V2470,'Parameters &amp; Main Results'!$B$20:$B$21)</f>
        <v>3.3037006200767609E-3</v>
      </c>
      <c r="Y2470" s="223">
        <f>MMULT(N2470:T2470,'Parameters &amp; Main Results'!$C$12:$C$18)-'Parameters &amp; Main Results'!$C$22/12+MMULT(U2470:V2470,'Parameters &amp; Main Results'!$C$20:$C$21)</f>
        <v>3.7491935102617786E-3</v>
      </c>
      <c r="Z2470" s="17">
        <f t="shared" ca="1" si="2011"/>
        <v>1</v>
      </c>
      <c r="AE2470" s="252">
        <f t="shared" ca="1" si="2007"/>
        <v>0</v>
      </c>
      <c r="AF2470" s="253" t="e">
        <f t="shared" ca="1" si="2008"/>
        <v>#DIV/0!</v>
      </c>
      <c r="AG2470" s="258" t="e">
        <f t="shared" ca="1" si="2009"/>
        <v>#DIV/0!</v>
      </c>
      <c r="AH2470" s="227" t="e">
        <f ca="1">IF(SUM(AG2470:OFFSET(AG2470,(-HoldAggressiveTime-1),0,,))=0,"Defensive","Aggressive")</f>
        <v>#DIV/0!</v>
      </c>
    </row>
    <row r="2471" spans="1:34" ht="13" x14ac:dyDescent="0.15">
      <c r="A2471">
        <f t="shared" si="15"/>
        <v>6</v>
      </c>
      <c r="B2471">
        <f t="shared" si="16"/>
        <v>2076</v>
      </c>
      <c r="C2471" s="70">
        <f t="shared" si="1"/>
        <v>2076.4166666665574</v>
      </c>
      <c r="D2471" s="149">
        <f t="shared" si="383"/>
        <v>64497</v>
      </c>
      <c r="N2471" s="157">
        <f>(1+'Parameters &amp; Main Results'!$B$25)^(1/12)-1</f>
        <v>4.0741237836483535E-3</v>
      </c>
      <c r="O2471" s="157">
        <f>(1+'Parameters &amp; Main Results'!$B$27)^(1/12)-1</f>
        <v>1.2414877164492744E-3</v>
      </c>
      <c r="P2471" s="157">
        <f>(1+'Parameters &amp; Main Results'!$B$29)^(1/12)-1</f>
        <v>8.295381143461622E-4</v>
      </c>
      <c r="Q2471" s="158">
        <f>(1+'Parameters &amp; Main Results'!$B$31)^(1/12)-1</f>
        <v>4.0741237836483535E-3</v>
      </c>
      <c r="R2471" s="158">
        <f>(1+'Parameters &amp; Main Results'!$B$33)^(1/12)-1</f>
        <v>0</v>
      </c>
      <c r="S2471" s="158">
        <f>(1+'Parameters &amp; Main Results'!$B$35)^(1/12)-1</f>
        <v>0</v>
      </c>
      <c r="T2471" s="158">
        <f>(1+'Parameters &amp; Main Results'!$B$37)^(1/12)-1</f>
        <v>8.295381143461622E-4</v>
      </c>
      <c r="U2471" s="240">
        <v>0</v>
      </c>
      <c r="V2471" s="240">
        <v>0</v>
      </c>
      <c r="W2471" s="255">
        <f t="shared" ca="1" si="2010"/>
        <v>0</v>
      </c>
      <c r="X2471" s="223">
        <f>MMULT(N2471:T2471,'Parameters &amp; Main Results'!$B$12:$B$18)-'Parameters &amp; Main Results'!$B$22/12+MMULT(U2471:V2471,'Parameters &amp; Main Results'!$B$20:$B$21)</f>
        <v>3.3037006200767609E-3</v>
      </c>
      <c r="Y2471" s="223">
        <f>MMULT(N2471:T2471,'Parameters &amp; Main Results'!$C$12:$C$18)-'Parameters &amp; Main Results'!$C$22/12+MMULT(U2471:V2471,'Parameters &amp; Main Results'!$C$20:$C$21)</f>
        <v>3.7491935102617786E-3</v>
      </c>
      <c r="Z2471" s="17">
        <f t="shared" ca="1" si="2011"/>
        <v>1</v>
      </c>
      <c r="AE2471" s="252">
        <f t="shared" ca="1" si="2007"/>
        <v>0</v>
      </c>
      <c r="AF2471" s="253" t="e">
        <f t="shared" ca="1" si="2008"/>
        <v>#DIV/0!</v>
      </c>
      <c r="AG2471" s="258" t="e">
        <f t="shared" ca="1" si="2009"/>
        <v>#DIV/0!</v>
      </c>
      <c r="AH2471" s="227" t="e">
        <f ca="1">IF(SUM(AG2471:OFFSET(AG2471,(-HoldAggressiveTime-1),0,,))=0,"Defensive","Aggressive")</f>
        <v>#DIV/0!</v>
      </c>
    </row>
    <row r="2472" spans="1:34" ht="13" x14ac:dyDescent="0.15">
      <c r="A2472">
        <f t="shared" si="15"/>
        <v>7</v>
      </c>
      <c r="B2472">
        <f t="shared" si="16"/>
        <v>2076</v>
      </c>
      <c r="C2472" s="70">
        <f t="shared" si="1"/>
        <v>2076.4999999998909</v>
      </c>
      <c r="D2472" s="149">
        <f t="shared" si="383"/>
        <v>64528</v>
      </c>
      <c r="N2472" s="157">
        <f>(1+'Parameters &amp; Main Results'!$B$25)^(1/12)-1</f>
        <v>4.0741237836483535E-3</v>
      </c>
      <c r="O2472" s="157">
        <f>(1+'Parameters &amp; Main Results'!$B$27)^(1/12)-1</f>
        <v>1.2414877164492744E-3</v>
      </c>
      <c r="P2472" s="157">
        <f>(1+'Parameters &amp; Main Results'!$B$29)^(1/12)-1</f>
        <v>8.295381143461622E-4</v>
      </c>
      <c r="Q2472" s="158">
        <f>(1+'Parameters &amp; Main Results'!$B$31)^(1/12)-1</f>
        <v>4.0741237836483535E-3</v>
      </c>
      <c r="R2472" s="158">
        <f>(1+'Parameters &amp; Main Results'!$B$33)^(1/12)-1</f>
        <v>0</v>
      </c>
      <c r="S2472" s="158">
        <f>(1+'Parameters &amp; Main Results'!$B$35)^(1/12)-1</f>
        <v>0</v>
      </c>
      <c r="T2472" s="158">
        <f>(1+'Parameters &amp; Main Results'!$B$37)^(1/12)-1</f>
        <v>8.295381143461622E-4</v>
      </c>
      <c r="U2472" s="240">
        <v>0</v>
      </c>
      <c r="V2472" s="240">
        <v>0</v>
      </c>
      <c r="W2472" s="255">
        <f t="shared" ca="1" si="2010"/>
        <v>0</v>
      </c>
      <c r="X2472" s="223">
        <f>MMULT(N2472:T2472,'Parameters &amp; Main Results'!$B$12:$B$18)-'Parameters &amp; Main Results'!$B$22/12+MMULT(U2472:V2472,'Parameters &amp; Main Results'!$B$20:$B$21)</f>
        <v>3.3037006200767609E-3</v>
      </c>
      <c r="Y2472" s="223">
        <f>MMULT(N2472:T2472,'Parameters &amp; Main Results'!$C$12:$C$18)-'Parameters &amp; Main Results'!$C$22/12+MMULT(U2472:V2472,'Parameters &amp; Main Results'!$C$20:$C$21)</f>
        <v>3.7491935102617786E-3</v>
      </c>
      <c r="Z2472" s="17">
        <f t="shared" ca="1" si="2011"/>
        <v>1</v>
      </c>
      <c r="AE2472" s="252">
        <f t="shared" ca="1" si="2007"/>
        <v>0</v>
      </c>
      <c r="AF2472" s="253" t="e">
        <f t="shared" ca="1" si="2008"/>
        <v>#DIV/0!</v>
      </c>
      <c r="AG2472" s="258" t="e">
        <f t="shared" ca="1" si="2009"/>
        <v>#DIV/0!</v>
      </c>
      <c r="AH2472" s="227" t="e">
        <f ca="1">IF(SUM(AG2472:OFFSET(AG2472,(-HoldAggressiveTime-1),0,,))=0,"Defensive","Aggressive")</f>
        <v>#DIV/0!</v>
      </c>
    </row>
    <row r="2473" spans="1:34" ht="13" x14ac:dyDescent="0.15">
      <c r="A2473">
        <f t="shared" si="15"/>
        <v>8</v>
      </c>
      <c r="B2473">
        <f t="shared" si="16"/>
        <v>2076</v>
      </c>
      <c r="C2473" s="70">
        <f t="shared" si="1"/>
        <v>2076.5833333332243</v>
      </c>
      <c r="D2473" s="149">
        <f t="shared" si="383"/>
        <v>64558</v>
      </c>
      <c r="N2473" s="157">
        <f>(1+'Parameters &amp; Main Results'!$B$25)^(1/12)-1</f>
        <v>4.0741237836483535E-3</v>
      </c>
      <c r="O2473" s="157">
        <f>(1+'Parameters &amp; Main Results'!$B$27)^(1/12)-1</f>
        <v>1.2414877164492744E-3</v>
      </c>
      <c r="P2473" s="157">
        <f>(1+'Parameters &amp; Main Results'!$B$29)^(1/12)-1</f>
        <v>8.295381143461622E-4</v>
      </c>
      <c r="Q2473" s="158">
        <f>(1+'Parameters &amp; Main Results'!$B$31)^(1/12)-1</f>
        <v>4.0741237836483535E-3</v>
      </c>
      <c r="R2473" s="158">
        <f>(1+'Parameters &amp; Main Results'!$B$33)^(1/12)-1</f>
        <v>0</v>
      </c>
      <c r="S2473" s="158">
        <f>(1+'Parameters &amp; Main Results'!$B$35)^(1/12)-1</f>
        <v>0</v>
      </c>
      <c r="T2473" s="158">
        <f>(1+'Parameters &amp; Main Results'!$B$37)^(1/12)-1</f>
        <v>8.295381143461622E-4</v>
      </c>
      <c r="U2473" s="240">
        <v>0</v>
      </c>
      <c r="V2473" s="240">
        <v>0</v>
      </c>
      <c r="W2473" s="255">
        <f t="shared" ca="1" si="2010"/>
        <v>0</v>
      </c>
      <c r="X2473" s="223">
        <f>MMULT(N2473:T2473,'Parameters &amp; Main Results'!$B$12:$B$18)-'Parameters &amp; Main Results'!$B$22/12+MMULT(U2473:V2473,'Parameters &amp; Main Results'!$B$20:$B$21)</f>
        <v>3.3037006200767609E-3</v>
      </c>
      <c r="Y2473" s="223">
        <f>MMULT(N2473:T2473,'Parameters &amp; Main Results'!$C$12:$C$18)-'Parameters &amp; Main Results'!$C$22/12+MMULT(U2473:V2473,'Parameters &amp; Main Results'!$C$20:$C$21)</f>
        <v>3.7491935102617786E-3</v>
      </c>
      <c r="Z2473" s="17">
        <f t="shared" ca="1" si="2011"/>
        <v>1</v>
      </c>
      <c r="AE2473" s="252">
        <f t="shared" ca="1" si="2007"/>
        <v>0</v>
      </c>
      <c r="AF2473" s="253" t="e">
        <f t="shared" ca="1" si="2008"/>
        <v>#DIV/0!</v>
      </c>
      <c r="AG2473" s="258" t="e">
        <f t="shared" ca="1" si="2009"/>
        <v>#DIV/0!</v>
      </c>
      <c r="AH2473" s="227" t="e">
        <f ca="1">IF(SUM(AG2473:OFFSET(AG2473,(-HoldAggressiveTime-1),0,,))=0,"Defensive","Aggressive")</f>
        <v>#DIV/0!</v>
      </c>
    </row>
    <row r="2474" spans="1:34" ht="13" x14ac:dyDescent="0.15">
      <c r="A2474">
        <f t="shared" si="15"/>
        <v>9</v>
      </c>
      <c r="B2474">
        <f t="shared" si="16"/>
        <v>2076</v>
      </c>
      <c r="C2474" s="70">
        <f t="shared" si="1"/>
        <v>2076.6666666665578</v>
      </c>
      <c r="D2474" s="149">
        <f t="shared" si="383"/>
        <v>64589</v>
      </c>
      <c r="N2474" s="157">
        <f>(1+'Parameters &amp; Main Results'!$B$25)^(1/12)-1</f>
        <v>4.0741237836483535E-3</v>
      </c>
      <c r="O2474" s="157">
        <f>(1+'Parameters &amp; Main Results'!$B$27)^(1/12)-1</f>
        <v>1.2414877164492744E-3</v>
      </c>
      <c r="P2474" s="157">
        <f>(1+'Parameters &amp; Main Results'!$B$29)^(1/12)-1</f>
        <v>8.295381143461622E-4</v>
      </c>
      <c r="Q2474" s="158">
        <f>(1+'Parameters &amp; Main Results'!$B$31)^(1/12)-1</f>
        <v>4.0741237836483535E-3</v>
      </c>
      <c r="R2474" s="158">
        <f>(1+'Parameters &amp; Main Results'!$B$33)^(1/12)-1</f>
        <v>0</v>
      </c>
      <c r="S2474" s="158">
        <f>(1+'Parameters &amp; Main Results'!$B$35)^(1/12)-1</f>
        <v>0</v>
      </c>
      <c r="T2474" s="158">
        <f>(1+'Parameters &amp; Main Results'!$B$37)^(1/12)-1</f>
        <v>8.295381143461622E-4</v>
      </c>
      <c r="U2474" s="240">
        <v>0</v>
      </c>
      <c r="V2474" s="240">
        <v>0</v>
      </c>
      <c r="W2474" s="255">
        <f t="shared" ca="1" si="2010"/>
        <v>0</v>
      </c>
      <c r="X2474" s="223">
        <f>MMULT(N2474:T2474,'Parameters &amp; Main Results'!$B$12:$B$18)-'Parameters &amp; Main Results'!$B$22/12+MMULT(U2474:V2474,'Parameters &amp; Main Results'!$B$20:$B$21)</f>
        <v>3.3037006200767609E-3</v>
      </c>
      <c r="Y2474" s="223">
        <f>MMULT(N2474:T2474,'Parameters &amp; Main Results'!$C$12:$C$18)-'Parameters &amp; Main Results'!$C$22/12+MMULT(U2474:V2474,'Parameters &amp; Main Results'!$C$20:$C$21)</f>
        <v>3.7491935102617786E-3</v>
      </c>
      <c r="Z2474" s="17">
        <f t="shared" ca="1" si="2011"/>
        <v>1</v>
      </c>
      <c r="AE2474" s="252">
        <f t="shared" ca="1" si="2007"/>
        <v>0</v>
      </c>
      <c r="AF2474" s="253" t="e">
        <f t="shared" ca="1" si="2008"/>
        <v>#DIV/0!</v>
      </c>
      <c r="AG2474" s="258" t="e">
        <f t="shared" ca="1" si="2009"/>
        <v>#DIV/0!</v>
      </c>
      <c r="AH2474" s="227" t="e">
        <f ca="1">IF(SUM(AG2474:OFFSET(AG2474,(-HoldAggressiveTime-1),0,,))=0,"Defensive","Aggressive")</f>
        <v>#DIV/0!</v>
      </c>
    </row>
    <row r="2475" spans="1:34" ht="13" x14ac:dyDescent="0.15">
      <c r="A2475">
        <f t="shared" si="15"/>
        <v>10</v>
      </c>
      <c r="B2475">
        <f t="shared" si="16"/>
        <v>2076</v>
      </c>
      <c r="C2475" s="70">
        <f t="shared" si="1"/>
        <v>2076.7499999998913</v>
      </c>
      <c r="D2475" s="149">
        <f t="shared" si="383"/>
        <v>64619</v>
      </c>
      <c r="N2475" s="157">
        <f>(1+'Parameters &amp; Main Results'!$B$25)^(1/12)-1</f>
        <v>4.0741237836483535E-3</v>
      </c>
      <c r="O2475" s="157">
        <f>(1+'Parameters &amp; Main Results'!$B$27)^(1/12)-1</f>
        <v>1.2414877164492744E-3</v>
      </c>
      <c r="P2475" s="157">
        <f>(1+'Parameters &amp; Main Results'!$B$29)^(1/12)-1</f>
        <v>8.295381143461622E-4</v>
      </c>
      <c r="Q2475" s="158">
        <f>(1+'Parameters &amp; Main Results'!$B$31)^(1/12)-1</f>
        <v>4.0741237836483535E-3</v>
      </c>
      <c r="R2475" s="158">
        <f>(1+'Parameters &amp; Main Results'!$B$33)^(1/12)-1</f>
        <v>0</v>
      </c>
      <c r="S2475" s="158">
        <f>(1+'Parameters &amp; Main Results'!$B$35)^(1/12)-1</f>
        <v>0</v>
      </c>
      <c r="T2475" s="158">
        <f>(1+'Parameters &amp; Main Results'!$B$37)^(1/12)-1</f>
        <v>8.295381143461622E-4</v>
      </c>
      <c r="U2475" s="240">
        <v>0</v>
      </c>
      <c r="V2475" s="240">
        <v>0</v>
      </c>
      <c r="W2475" s="255">
        <f t="shared" ca="1" si="2010"/>
        <v>0</v>
      </c>
      <c r="X2475" s="223">
        <f>MMULT(N2475:T2475,'Parameters &amp; Main Results'!$B$12:$B$18)-'Parameters &amp; Main Results'!$B$22/12+MMULT(U2475:V2475,'Parameters &amp; Main Results'!$B$20:$B$21)</f>
        <v>3.3037006200767609E-3</v>
      </c>
      <c r="Y2475" s="223">
        <f>MMULT(N2475:T2475,'Parameters &amp; Main Results'!$C$12:$C$18)-'Parameters &amp; Main Results'!$C$22/12+MMULT(U2475:V2475,'Parameters &amp; Main Results'!$C$20:$C$21)</f>
        <v>3.7491935102617786E-3</v>
      </c>
      <c r="Z2475" s="17">
        <f t="shared" ca="1" si="2011"/>
        <v>1</v>
      </c>
      <c r="AE2475" s="252">
        <f t="shared" ca="1" si="2007"/>
        <v>0</v>
      </c>
      <c r="AF2475" s="253" t="e">
        <f t="shared" ca="1" si="2008"/>
        <v>#DIV/0!</v>
      </c>
      <c r="AG2475" s="258" t="e">
        <f t="shared" ca="1" si="2009"/>
        <v>#DIV/0!</v>
      </c>
      <c r="AH2475" s="227" t="e">
        <f ca="1">IF(SUM(AG2475:OFFSET(AG2475,(-HoldAggressiveTime-1),0,,))=0,"Defensive","Aggressive")</f>
        <v>#DIV/0!</v>
      </c>
    </row>
    <row r="2476" spans="1:34" ht="13" x14ac:dyDescent="0.15">
      <c r="A2476">
        <f t="shared" si="15"/>
        <v>11</v>
      </c>
      <c r="B2476">
        <f t="shared" si="16"/>
        <v>2076</v>
      </c>
      <c r="C2476" s="70">
        <f t="shared" si="1"/>
        <v>2076.8333333332248</v>
      </c>
      <c r="D2476" s="149">
        <f t="shared" si="383"/>
        <v>64650</v>
      </c>
      <c r="N2476" s="157">
        <f>(1+'Parameters &amp; Main Results'!$B$25)^(1/12)-1</f>
        <v>4.0741237836483535E-3</v>
      </c>
      <c r="O2476" s="157">
        <f>(1+'Parameters &amp; Main Results'!$B$27)^(1/12)-1</f>
        <v>1.2414877164492744E-3</v>
      </c>
      <c r="P2476" s="157">
        <f>(1+'Parameters &amp; Main Results'!$B$29)^(1/12)-1</f>
        <v>8.295381143461622E-4</v>
      </c>
      <c r="Q2476" s="158">
        <f>(1+'Parameters &amp; Main Results'!$B$31)^(1/12)-1</f>
        <v>4.0741237836483535E-3</v>
      </c>
      <c r="R2476" s="158">
        <f>(1+'Parameters &amp; Main Results'!$B$33)^(1/12)-1</f>
        <v>0</v>
      </c>
      <c r="S2476" s="158">
        <f>(1+'Parameters &amp; Main Results'!$B$35)^(1/12)-1</f>
        <v>0</v>
      </c>
      <c r="T2476" s="158">
        <f>(1+'Parameters &amp; Main Results'!$B$37)^(1/12)-1</f>
        <v>8.295381143461622E-4</v>
      </c>
      <c r="U2476" s="240">
        <v>0</v>
      </c>
      <c r="V2476" s="240">
        <v>0</v>
      </c>
      <c r="W2476" s="255">
        <f t="shared" ca="1" si="2010"/>
        <v>0</v>
      </c>
      <c r="X2476" s="223">
        <f>MMULT(N2476:T2476,'Parameters &amp; Main Results'!$B$12:$B$18)-'Parameters &amp; Main Results'!$B$22/12+MMULT(U2476:V2476,'Parameters &amp; Main Results'!$B$20:$B$21)</f>
        <v>3.3037006200767609E-3</v>
      </c>
      <c r="Y2476" s="223">
        <f>MMULT(N2476:T2476,'Parameters &amp; Main Results'!$C$12:$C$18)-'Parameters &amp; Main Results'!$C$22/12+MMULT(U2476:V2476,'Parameters &amp; Main Results'!$C$20:$C$21)</f>
        <v>3.7491935102617786E-3</v>
      </c>
      <c r="Z2476" s="17">
        <f ca="1">Z2477*(1+W2476)</f>
        <v>1</v>
      </c>
      <c r="AE2476" s="252">
        <f t="shared" ca="1" si="2007"/>
        <v>0</v>
      </c>
      <c r="AF2476" s="253" t="e">
        <f t="shared" ca="1" si="2008"/>
        <v>#DIV/0!</v>
      </c>
      <c r="AG2476" s="258" t="e">
        <f t="shared" ca="1" si="2009"/>
        <v>#DIV/0!</v>
      </c>
      <c r="AH2476" s="227" t="e">
        <f ca="1">IF(SUM(AG2476:OFFSET(AG2476,(-HoldAggressiveTime-1),0,,))=0,"Defensive","Aggressive")</f>
        <v>#DIV/0!</v>
      </c>
    </row>
    <row r="2477" spans="1:34" ht="13" x14ac:dyDescent="0.15">
      <c r="A2477">
        <f t="shared" si="15"/>
        <v>12</v>
      </c>
      <c r="B2477">
        <f t="shared" si="16"/>
        <v>2076</v>
      </c>
      <c r="C2477" s="70">
        <f t="shared" si="1"/>
        <v>2076.9166666665583</v>
      </c>
      <c r="D2477" s="149">
        <f t="shared" si="383"/>
        <v>64681</v>
      </c>
      <c r="N2477" s="157">
        <f>(1+'Parameters &amp; Main Results'!$B$25)^(1/12)-1</f>
        <v>4.0741237836483535E-3</v>
      </c>
      <c r="O2477" s="157">
        <f>(1+'Parameters &amp; Main Results'!$B$27)^(1/12)-1</f>
        <v>1.2414877164492744E-3</v>
      </c>
      <c r="P2477" s="157">
        <f>(1+'Parameters &amp; Main Results'!$B$29)^(1/12)-1</f>
        <v>8.295381143461622E-4</v>
      </c>
      <c r="Q2477" s="158">
        <f>(1+'Parameters &amp; Main Results'!$B$31)^(1/12)-1</f>
        <v>4.0741237836483535E-3</v>
      </c>
      <c r="R2477" s="158">
        <f>(1+'Parameters &amp; Main Results'!$B$33)^(1/12)-1</f>
        <v>0</v>
      </c>
      <c r="S2477" s="158">
        <f>(1+'Parameters &amp; Main Results'!$B$35)^(1/12)-1</f>
        <v>0</v>
      </c>
      <c r="T2477" s="158">
        <f>(1+'Parameters &amp; Main Results'!$B$37)^(1/12)-1</f>
        <v>8.295381143461622E-4</v>
      </c>
      <c r="U2477" s="240">
        <v>0</v>
      </c>
      <c r="V2477" s="240">
        <v>0</v>
      </c>
      <c r="W2477" s="255">
        <f t="shared" ca="1" si="2010"/>
        <v>0</v>
      </c>
      <c r="X2477" s="223">
        <f>MMULT(N2477:T2477,'Parameters &amp; Main Results'!$B$12:$B$18)-'Parameters &amp; Main Results'!$B$22/12+MMULT(U2477:V2477,'Parameters &amp; Main Results'!$B$20:$B$21)</f>
        <v>3.3037006200767609E-3</v>
      </c>
      <c r="Y2477" s="223">
        <f>MMULT(N2477:T2477,'Parameters &amp; Main Results'!$C$12:$C$18)-'Parameters &amp; Main Results'!$C$22/12+MMULT(U2477:V2477,'Parameters &amp; Main Results'!$C$20:$C$21)</f>
        <v>3.7491935102617786E-3</v>
      </c>
      <c r="Z2477" s="17">
        <f ca="1">1+W2477</f>
        <v>1</v>
      </c>
      <c r="AE2477" s="252">
        <f t="shared" ca="1" si="2007"/>
        <v>0</v>
      </c>
      <c r="AF2477" s="253" t="e">
        <f t="shared" ca="1" si="2008"/>
        <v>#DIV/0!</v>
      </c>
      <c r="AG2477" s="258" t="e">
        <f t="shared" ca="1" si="2009"/>
        <v>#DIV/0!</v>
      </c>
      <c r="AH2477" s="227" t="e">
        <f ca="1">IF(SUM(AG2477:OFFSET(AG2477,(-HoldAggressiveTime-1),0,,))=0,"Defensive","Aggressive")</f>
        <v>#DIV/0!</v>
      </c>
    </row>
  </sheetData>
  <mergeCells count="11">
    <mergeCell ref="AE4:AG4"/>
    <mergeCell ref="N4:W4"/>
    <mergeCell ref="Z4:AC4"/>
    <mergeCell ref="L1935:M1936"/>
    <mergeCell ref="A1:M1"/>
    <mergeCell ref="N1:AB1"/>
    <mergeCell ref="A2:M2"/>
    <mergeCell ref="N2:AB2"/>
    <mergeCell ref="A3:AC3"/>
    <mergeCell ref="A4:D4"/>
    <mergeCell ref="E4:M4"/>
  </mergeCells>
  <conditionalFormatting sqref="M1:M1048576">
    <cfRule type="cellIs" dxfId="0" priority="1" operator="greaterThan">
      <formula>20</formula>
    </cfRule>
  </conditionalFormatting>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AD383"/>
  <sheetViews>
    <sheetView workbookViewId="0">
      <selection sqref="A1:J1"/>
    </sheetView>
  </sheetViews>
  <sheetFormatPr baseColWidth="10" defaultColWidth="14.5" defaultRowHeight="15.75" customHeight="1" x14ac:dyDescent="0.15"/>
  <cols>
    <col min="1" max="1" width="22.6640625" customWidth="1"/>
    <col min="2" max="3" width="10.1640625" customWidth="1"/>
  </cols>
  <sheetData>
    <row r="1" spans="1:30" ht="19" x14ac:dyDescent="0.25">
      <c r="A1" s="276" t="str">
        <f>'Parameters &amp; Main Results'!A1</f>
        <v>https://earlyretirementnow.com/2017/01/25/the-ultimate-guide-to-safe-withdrawal-rates-part-7-toolbox</v>
      </c>
      <c r="B1" s="275"/>
      <c r="C1" s="275"/>
      <c r="D1" s="275"/>
      <c r="E1" s="275"/>
      <c r="F1" s="275"/>
      <c r="G1" s="275"/>
      <c r="H1" s="275"/>
      <c r="I1" s="275"/>
      <c r="J1" s="275"/>
      <c r="K1" s="276"/>
      <c r="L1" s="275"/>
      <c r="M1" s="275"/>
      <c r="N1" s="275"/>
      <c r="O1" s="275"/>
      <c r="P1" s="275"/>
      <c r="Q1" s="275"/>
      <c r="R1" s="275"/>
      <c r="S1" s="275"/>
      <c r="T1" s="275"/>
      <c r="U1" s="1"/>
      <c r="V1" s="1"/>
      <c r="W1" s="1"/>
      <c r="X1" s="1"/>
      <c r="Y1" s="1"/>
      <c r="Z1" s="1"/>
      <c r="AA1" s="1"/>
      <c r="AB1" s="1"/>
      <c r="AC1" s="1"/>
      <c r="AD1" s="1"/>
    </row>
    <row r="2" spans="1:30" ht="19" x14ac:dyDescent="0.25">
      <c r="A2" s="276" t="str">
        <f>'Parameters &amp; Main Results'!A2</f>
        <v>https://earlyretirementnow.com/2018/08/29/google-sheet-updates-swr-series-part-28</v>
      </c>
      <c r="B2" s="275"/>
      <c r="C2" s="275"/>
      <c r="D2" s="275"/>
      <c r="E2" s="275"/>
      <c r="F2" s="275"/>
      <c r="G2" s="275"/>
      <c r="H2" s="275"/>
      <c r="I2" s="275"/>
      <c r="J2" s="275"/>
      <c r="K2" s="276"/>
      <c r="L2" s="275"/>
      <c r="M2" s="275"/>
      <c r="N2" s="275"/>
      <c r="O2" s="275"/>
      <c r="P2" s="275"/>
      <c r="Q2" s="275"/>
      <c r="R2" s="275"/>
      <c r="S2" s="275"/>
      <c r="T2" s="275"/>
      <c r="U2" s="1"/>
      <c r="V2" s="1"/>
      <c r="W2" s="1"/>
      <c r="X2" s="1"/>
      <c r="Y2" s="1"/>
      <c r="Z2" s="1"/>
      <c r="AA2" s="1"/>
      <c r="AB2" s="1"/>
      <c r="AC2" s="1"/>
      <c r="AD2" s="1"/>
    </row>
    <row r="3" spans="1:30" ht="19" x14ac:dyDescent="0.25">
      <c r="A3" s="277" t="s">
        <v>89</v>
      </c>
      <c r="B3" s="275"/>
      <c r="C3" s="275"/>
      <c r="D3" s="275"/>
      <c r="E3" s="275"/>
      <c r="F3" s="275"/>
      <c r="G3" s="275"/>
      <c r="H3" s="275"/>
      <c r="I3" s="275"/>
      <c r="J3" s="275"/>
      <c r="K3" s="275"/>
      <c r="L3" s="275"/>
      <c r="M3" s="275"/>
      <c r="N3" s="275"/>
      <c r="O3" s="275"/>
      <c r="P3" s="275"/>
      <c r="Q3" s="275"/>
      <c r="R3" s="275"/>
      <c r="S3" s="275"/>
      <c r="T3" s="275"/>
      <c r="U3" s="2"/>
      <c r="V3" s="2"/>
      <c r="W3" s="2"/>
      <c r="X3" s="2"/>
      <c r="Y3" s="2"/>
      <c r="Z3" s="2"/>
      <c r="AA3" s="2"/>
      <c r="AB3" s="2"/>
      <c r="AC3" s="2"/>
      <c r="AD3" s="2"/>
    </row>
    <row r="4" spans="1:30" ht="13" x14ac:dyDescent="0.15">
      <c r="A4" s="5" t="s">
        <v>148</v>
      </c>
    </row>
    <row r="5" spans="1:30" ht="13" x14ac:dyDescent="0.15">
      <c r="A5" s="5" t="s">
        <v>149</v>
      </c>
    </row>
    <row r="6" spans="1:30" ht="13" x14ac:dyDescent="0.15">
      <c r="A6" s="5" t="s">
        <v>150</v>
      </c>
    </row>
    <row r="7" spans="1:30" ht="13" x14ac:dyDescent="0.15">
      <c r="H7" s="145"/>
      <c r="I7" s="145"/>
      <c r="J7" s="134"/>
    </row>
    <row r="8" spans="1:30" ht="13" x14ac:dyDescent="0.15">
      <c r="E8" s="296" t="s">
        <v>151</v>
      </c>
      <c r="F8" s="275"/>
      <c r="G8" s="295" t="s">
        <v>152</v>
      </c>
      <c r="H8" s="275"/>
    </row>
    <row r="9" spans="1:30" ht="13" x14ac:dyDescent="0.15">
      <c r="A9" s="5" t="s">
        <v>153</v>
      </c>
      <c r="E9" s="275"/>
      <c r="F9" s="275"/>
      <c r="G9" s="134" t="s">
        <v>154</v>
      </c>
      <c r="H9" s="134" t="s">
        <v>155</v>
      </c>
      <c r="I9" s="64" t="s">
        <v>156</v>
      </c>
    </row>
    <row r="10" spans="1:30" ht="13" x14ac:dyDescent="0.15">
      <c r="A10" s="5" t="s">
        <v>157</v>
      </c>
      <c r="B10" s="159">
        <v>1929</v>
      </c>
      <c r="E10" s="64" t="s">
        <v>158</v>
      </c>
      <c r="F10" s="160">
        <f>'Parameters &amp; Main Results'!B12</f>
        <v>0.75</v>
      </c>
      <c r="G10" s="7">
        <v>0.7</v>
      </c>
      <c r="H10" s="7">
        <v>0.9</v>
      </c>
      <c r="I10" s="74">
        <f t="shared" ref="I10:I19" si="0">(H10-G10)/$H$20</f>
        <v>1.6666666666666672E-3</v>
      </c>
    </row>
    <row r="11" spans="1:30" ht="13" x14ac:dyDescent="0.15">
      <c r="A11" s="5" t="s">
        <v>159</v>
      </c>
      <c r="B11" s="159">
        <v>9</v>
      </c>
      <c r="E11" s="64" t="s">
        <v>160</v>
      </c>
      <c r="F11" s="160">
        <f>'Parameters &amp; Main Results'!B13</f>
        <v>0.2</v>
      </c>
      <c r="G11" s="7">
        <v>0.3</v>
      </c>
      <c r="H11" s="7">
        <v>0.1</v>
      </c>
      <c r="I11" s="74">
        <f t="shared" si="0"/>
        <v>-1.6666666666666666E-3</v>
      </c>
    </row>
    <row r="12" spans="1:30" ht="13" x14ac:dyDescent="0.15">
      <c r="A12" s="5"/>
      <c r="E12" s="64" t="s">
        <v>132</v>
      </c>
      <c r="F12" s="160">
        <f>'Parameters &amp; Main Results'!B14</f>
        <v>0</v>
      </c>
      <c r="G12" s="7">
        <v>0</v>
      </c>
      <c r="H12" s="7">
        <v>0</v>
      </c>
      <c r="I12" s="74">
        <f t="shared" si="0"/>
        <v>0</v>
      </c>
    </row>
    <row r="13" spans="1:30" ht="13" x14ac:dyDescent="0.15">
      <c r="A13" s="5"/>
      <c r="B13" s="64"/>
      <c r="E13" s="64" t="s">
        <v>161</v>
      </c>
      <c r="F13" s="160">
        <f>'Parameters &amp; Main Results'!B15</f>
        <v>0</v>
      </c>
      <c r="G13" s="7">
        <v>0</v>
      </c>
      <c r="H13" s="7">
        <v>0</v>
      </c>
      <c r="I13" s="74">
        <f t="shared" si="0"/>
        <v>0</v>
      </c>
    </row>
    <row r="14" spans="1:30" ht="13" x14ac:dyDescent="0.15">
      <c r="A14" s="135"/>
      <c r="E14" s="64" t="s">
        <v>162</v>
      </c>
      <c r="F14" s="160">
        <f>'Parameters &amp; Main Results'!B16</f>
        <v>0</v>
      </c>
      <c r="G14" s="7">
        <v>0</v>
      </c>
      <c r="H14" s="7">
        <v>0</v>
      </c>
      <c r="I14" s="74">
        <f t="shared" si="0"/>
        <v>0</v>
      </c>
    </row>
    <row r="15" spans="1:30" ht="13" x14ac:dyDescent="0.15">
      <c r="A15" s="5" t="s">
        <v>163</v>
      </c>
      <c r="B15" s="161">
        <v>1000000</v>
      </c>
      <c r="E15" s="64" t="s">
        <v>164</v>
      </c>
      <c r="F15" s="160">
        <f>'Parameters &amp; Main Results'!B17</f>
        <v>0</v>
      </c>
      <c r="G15" s="7">
        <v>0</v>
      </c>
      <c r="H15" s="7">
        <v>0</v>
      </c>
      <c r="I15" s="74">
        <f t="shared" si="0"/>
        <v>0</v>
      </c>
    </row>
    <row r="16" spans="1:30" ht="13" x14ac:dyDescent="0.15">
      <c r="A16" s="5" t="s">
        <v>165</v>
      </c>
      <c r="B16" s="64"/>
      <c r="E16" s="64" t="s">
        <v>136</v>
      </c>
      <c r="F16" s="160">
        <f>'Parameters &amp; Main Results'!B18</f>
        <v>5.0000000000000044E-2</v>
      </c>
      <c r="G16" s="7">
        <f t="shared" ref="G16:H16" si="1">1-SUM(G10:G14)</f>
        <v>0</v>
      </c>
      <c r="H16" s="7">
        <f t="shared" si="1"/>
        <v>0</v>
      </c>
      <c r="I16" s="74">
        <f t="shared" si="0"/>
        <v>0</v>
      </c>
    </row>
    <row r="17" spans="1:30" ht="13" x14ac:dyDescent="0.15">
      <c r="A17" s="5" t="s">
        <v>166</v>
      </c>
      <c r="B17" s="162">
        <v>0.04</v>
      </c>
      <c r="C17" s="92">
        <f t="shared" ref="C17:C18" si="2">B17*$B$15</f>
        <v>40000</v>
      </c>
      <c r="E17" s="64" t="s">
        <v>167</v>
      </c>
      <c r="F17" s="17">
        <f>'Parameters &amp; Main Results'!B20</f>
        <v>0</v>
      </c>
      <c r="G17" s="163">
        <v>0</v>
      </c>
      <c r="H17" s="163">
        <v>0</v>
      </c>
      <c r="I17" s="74">
        <f t="shared" si="0"/>
        <v>0</v>
      </c>
      <c r="K17" s="164"/>
    </row>
    <row r="18" spans="1:30" ht="13" x14ac:dyDescent="0.15">
      <c r="A18" s="5" t="s">
        <v>168</v>
      </c>
      <c r="B18" s="74">
        <f>B17/12</f>
        <v>3.3333333333333335E-3</v>
      </c>
      <c r="C18" s="92">
        <f t="shared" si="2"/>
        <v>3333.3333333333335</v>
      </c>
      <c r="E18" s="64" t="s">
        <v>169</v>
      </c>
      <c r="F18" s="17">
        <f>'Parameters &amp; Main Results'!B21</f>
        <v>0</v>
      </c>
      <c r="G18" s="163">
        <v>0</v>
      </c>
      <c r="H18" s="163">
        <v>0</v>
      </c>
      <c r="I18" s="74">
        <f t="shared" si="0"/>
        <v>0</v>
      </c>
      <c r="K18" s="64"/>
      <c r="M18" s="165"/>
      <c r="N18" s="165"/>
      <c r="O18" s="165"/>
      <c r="P18" s="165"/>
      <c r="Q18" s="165"/>
      <c r="R18" s="165"/>
      <c r="S18" s="165"/>
      <c r="T18" s="165"/>
    </row>
    <row r="19" spans="1:30" ht="13" x14ac:dyDescent="0.15">
      <c r="E19" s="64" t="s">
        <v>170</v>
      </c>
      <c r="F19" s="17">
        <f>'Parameters &amp; Main Results'!B22</f>
        <v>5.0000000000000001E-4</v>
      </c>
      <c r="G19" s="136">
        <v>5.0000000000000001E-4</v>
      </c>
      <c r="H19" s="136">
        <v>5.0000000000000001E-4</v>
      </c>
      <c r="I19" s="74">
        <f t="shared" si="0"/>
        <v>0</v>
      </c>
    </row>
    <row r="20" spans="1:30" ht="13" x14ac:dyDescent="0.15">
      <c r="D20" s="64"/>
      <c r="G20" s="64" t="s">
        <v>171</v>
      </c>
      <c r="H20" s="159">
        <v>120</v>
      </c>
      <c r="K20" s="64"/>
      <c r="L20" s="64"/>
      <c r="U20" s="64"/>
    </row>
    <row r="21" spans="1:30" ht="13" x14ac:dyDescent="0.15">
      <c r="D21" s="64"/>
      <c r="K21" s="64"/>
      <c r="L21" s="64" t="s">
        <v>172</v>
      </c>
      <c r="U21" s="64" t="s">
        <v>173</v>
      </c>
    </row>
    <row r="22" spans="1:30" ht="39.75" customHeight="1" x14ac:dyDescent="0.15">
      <c r="A22" s="63" t="s">
        <v>174</v>
      </c>
      <c r="B22" s="63" t="s">
        <v>175</v>
      </c>
      <c r="C22" s="63" t="s">
        <v>176</v>
      </c>
      <c r="D22" s="63" t="s">
        <v>177</v>
      </c>
      <c r="E22" s="63" t="s">
        <v>178</v>
      </c>
      <c r="F22" s="63" t="s">
        <v>179</v>
      </c>
      <c r="G22" s="63" t="s">
        <v>180</v>
      </c>
      <c r="H22" s="63" t="s">
        <v>181</v>
      </c>
      <c r="I22" s="63" t="s">
        <v>182</v>
      </c>
      <c r="J22" s="63"/>
      <c r="K22" s="64" t="s">
        <v>183</v>
      </c>
      <c r="L22" s="64" t="s">
        <v>158</v>
      </c>
      <c r="M22" s="64" t="s">
        <v>160</v>
      </c>
      <c r="N22" s="64" t="s">
        <v>132</v>
      </c>
      <c r="O22" s="64" t="s">
        <v>161</v>
      </c>
      <c r="P22" s="64" t="s">
        <v>162</v>
      </c>
      <c r="Q22" s="64" t="s">
        <v>164</v>
      </c>
      <c r="R22" s="64" t="s">
        <v>136</v>
      </c>
      <c r="S22" s="64" t="s">
        <v>167</v>
      </c>
      <c r="T22" s="64" t="s">
        <v>169</v>
      </c>
      <c r="U22" s="64" t="s">
        <v>184</v>
      </c>
      <c r="V22" s="64" t="s">
        <v>158</v>
      </c>
      <c r="W22" s="64" t="s">
        <v>160</v>
      </c>
      <c r="X22" s="64" t="s">
        <v>132</v>
      </c>
      <c r="Y22" s="64" t="s">
        <v>161</v>
      </c>
      <c r="Z22" s="64" t="s">
        <v>162</v>
      </c>
      <c r="AA22" s="64" t="s">
        <v>164</v>
      </c>
      <c r="AB22" s="64" t="s">
        <v>136</v>
      </c>
      <c r="AC22" s="64" t="s">
        <v>167</v>
      </c>
      <c r="AD22" s="64" t="s">
        <v>169</v>
      </c>
    </row>
    <row r="23" spans="1:30" ht="13" x14ac:dyDescent="0.15">
      <c r="A23" s="64">
        <f>IF(B24=1,A24-1,A24)</f>
        <v>1929</v>
      </c>
      <c r="B23" s="64">
        <f>IF(B24=1,12,B24-1)</f>
        <v>8</v>
      </c>
      <c r="C23" s="64">
        <v>0</v>
      </c>
      <c r="D23" s="108">
        <f>B15</f>
        <v>1000000</v>
      </c>
      <c r="E23" s="108">
        <f>D23</f>
        <v>1000000</v>
      </c>
      <c r="F23" s="108"/>
      <c r="G23" s="108"/>
    </row>
    <row r="24" spans="1:30" ht="13" x14ac:dyDescent="0.15">
      <c r="A24" s="64">
        <f>B10</f>
        <v>1929</v>
      </c>
      <c r="B24" s="64">
        <f>B11</f>
        <v>9</v>
      </c>
      <c r="C24" s="64">
        <v>1</v>
      </c>
      <c r="D24" s="108">
        <f t="shared" ref="D24:D383" ca="1" si="3">(D23-F24+G24)*(1+H24)</f>
        <v>962586.85354644107</v>
      </c>
      <c r="E24" s="108">
        <f t="shared" ref="E24:E383" ca="1" si="4">(E23-F24+G24)*(1+I24)</f>
        <v>965299.03869513038</v>
      </c>
      <c r="F24" s="108">
        <f>$B$15*$B$18*'Cash Flow Assist'!P11</f>
        <v>3333.3333333333335</v>
      </c>
      <c r="G24" s="108">
        <f>$B$15*'Parameters &amp; Main Results'!B42</f>
        <v>0</v>
      </c>
      <c r="H24" s="17">
        <f ca="1">OFFSET('StockBond Returns'!$W$7,($B$10-1871)*12+($B$11-2)+C24-1,0)</f>
        <v>-3.4193792428320012E-2</v>
      </c>
      <c r="I24" s="17">
        <f t="shared" ref="I24:I383" ca="1" si="5">SUMPRODUCT(L24:T24,V24:AD24)-U24/12</f>
        <v>-3.1472536426290568E-2</v>
      </c>
      <c r="J24" s="17"/>
      <c r="K24" s="17">
        <f t="shared" ref="K24:K383" si="6">MIN(1,(C24-1)/$H$20)</f>
        <v>0</v>
      </c>
      <c r="L24" s="160">
        <f t="shared" ref="L24:L383" si="7">$G$10+$K24*($H$10-$G$10)</f>
        <v>0.7</v>
      </c>
      <c r="M24" s="160">
        <f t="shared" ref="M24:M383" si="8">$G$11+$K24*($H$11-$G$11)</f>
        <v>0.3</v>
      </c>
      <c r="N24" s="160">
        <f t="shared" ref="N24:N383" si="9">$G$12+$K24*($H$12-$G$12)</f>
        <v>0</v>
      </c>
      <c r="O24" s="160">
        <f t="shared" ref="O24:O383" si="10">$G$13+$K24*($H$13-$G$13)</f>
        <v>0</v>
      </c>
      <c r="P24" s="160">
        <f t="shared" ref="P24:P383" si="11">$G$14+$K24*($H$14-$G$14)</f>
        <v>0</v>
      </c>
      <c r="Q24" s="160">
        <f t="shared" ref="Q24:Q383" si="12">$G$15+$K25*($H$15-$G$15)</f>
        <v>0</v>
      </c>
      <c r="R24" s="160">
        <f t="shared" ref="R24:R383" si="13">$G$16+$K24*($H$16-$G$16)</f>
        <v>0</v>
      </c>
      <c r="S24" s="160">
        <f t="shared" ref="S24:S383" si="14">$G$17+$K24*($H$17-$G$17)</f>
        <v>0</v>
      </c>
      <c r="T24" s="160">
        <f t="shared" ref="T24:T383" si="15">$G$18+$K24*($H$18-$G$18)</f>
        <v>0</v>
      </c>
      <c r="U24" s="17">
        <f t="shared" ref="U24:U383" si="16">$G$19+$K24*($H$19-$G$19)</f>
        <v>5.0000000000000001E-4</v>
      </c>
      <c r="V24" s="17">
        <f ca="1">OFFSET('StockBond Returns'!$N$7,($B$10-1871)*12+($B$11-2)+C24-1,0)</f>
        <v>-4.6581926783190841E-2</v>
      </c>
      <c r="W24" s="17">
        <f ca="1">OFFSET('StockBond Returns'!$O$7,($B$10-1871)*12+($B$11-2)+C24-1,0)</f>
        <v>3.9215966286989534E-3</v>
      </c>
      <c r="X24" s="17">
        <f ca="1">OFFSET('StockBond Returns'!$P$7,($B$10-1871)*12+($B$11-2)+C24-1,0)</f>
        <v>2.6333333343577792E-3</v>
      </c>
      <c r="Y24" s="17">
        <f ca="1">OFFSET('StockBond Returns'!$Q$7,($B$10-1871)*12+($B$11-2)+C24-1,0)</f>
        <v>-4.6581926783190841E-2</v>
      </c>
      <c r="Z24" s="17">
        <f ca="1">OFFSET('StockBond Returns'!$R$7,($B$10-1871)*12+($B$11-2)+C24-1,0)</f>
        <v>0</v>
      </c>
      <c r="AA24" s="17">
        <f ca="1">OFFSET('StockBond Returns'!$S$7,($B$10-1871)*12+($B$11-2)+C24-1,0)</f>
        <v>0</v>
      </c>
      <c r="AB24" s="17">
        <f ca="1">OFFSET('StockBond Returns'!$T$7,($B$10-1871)*12+($B$11-2)+C24-1,0)</f>
        <v>0</v>
      </c>
      <c r="AC24" s="17">
        <f ca="1">OFFSET('StockBond Returns'!$U$7,($B$10-1871)*12+($B$11-2)+C24-1,0)</f>
        <v>1.18E-2</v>
      </c>
      <c r="AD24" s="17">
        <f ca="1">OFFSET('StockBond Returns'!$V$7,($B$10-1871)*12+($B$11-2)+C24-1,0)</f>
        <v>-6.1999999999999998E-3</v>
      </c>
    </row>
    <row r="25" spans="1:30" ht="13" x14ac:dyDescent="0.15">
      <c r="A25" s="166">
        <f t="shared" ref="A25:A383" si="17">IF(B24=12,A24+1,A24)</f>
        <v>1929</v>
      </c>
      <c r="B25" s="166">
        <f t="shared" ref="B25:B383" si="18">IF(B24=12,1,B24+1)</f>
        <v>10</v>
      </c>
      <c r="C25" s="166">
        <f t="shared" ref="C25:C383" si="19">C24+1</f>
        <v>2</v>
      </c>
      <c r="D25" s="108">
        <f t="shared" ca="1" si="3"/>
        <v>819450.29111666908</v>
      </c>
      <c r="E25" s="108">
        <f t="shared" ca="1" si="4"/>
        <v>831931.82588474138</v>
      </c>
      <c r="F25" s="108">
        <f>$B$15*$B$18*'Cash Flow Assist'!P12</f>
        <v>3333.3333333333335</v>
      </c>
      <c r="G25" s="108">
        <f>$B$15*'Parameters &amp; Main Results'!B43</f>
        <v>0</v>
      </c>
      <c r="H25" s="41">
        <f ca="1">OFFSET('StockBond Returns'!$W$7,($B$10-1871)*12+($B$11-2)+C25-1,0)</f>
        <v>-0.14574168991882352</v>
      </c>
      <c r="I25" s="17">
        <f t="shared" ca="1" si="5"/>
        <v>-0.13517517178863422</v>
      </c>
      <c r="J25" s="17"/>
      <c r="K25" s="17">
        <f t="shared" si="6"/>
        <v>8.3333333333333332E-3</v>
      </c>
      <c r="L25" s="160">
        <f t="shared" si="7"/>
        <v>0.70166666666666666</v>
      </c>
      <c r="M25" s="160">
        <f t="shared" si="8"/>
        <v>0.29833333333333334</v>
      </c>
      <c r="N25" s="160">
        <f t="shared" si="9"/>
        <v>0</v>
      </c>
      <c r="O25" s="160">
        <f t="shared" si="10"/>
        <v>0</v>
      </c>
      <c r="P25" s="160">
        <f t="shared" si="11"/>
        <v>0</v>
      </c>
      <c r="Q25" s="160">
        <f t="shared" si="12"/>
        <v>0</v>
      </c>
      <c r="R25" s="160">
        <f t="shared" si="13"/>
        <v>0</v>
      </c>
      <c r="S25" s="160">
        <f t="shared" si="14"/>
        <v>0</v>
      </c>
      <c r="T25" s="160">
        <f t="shared" si="15"/>
        <v>0</v>
      </c>
      <c r="U25" s="17">
        <f t="shared" si="16"/>
        <v>5.0000000000000001E-4</v>
      </c>
      <c r="V25" s="17">
        <f ca="1">OFFSET('StockBond Returns'!$N$7,($B$10-1871)*12+($B$11-2)+C25-1,0)</f>
        <v>-0.19708858236763183</v>
      </c>
      <c r="W25" s="17">
        <f ca="1">OFFSET('StockBond Returns'!$O$7,($B$10-1871)*12+($B$11-2)+C25-1,0)</f>
        <v>1.0582067617834978E-2</v>
      </c>
      <c r="X25" s="17">
        <f ca="1">OFFSET('StockBond Returns'!$P$7,($B$10-1871)*12+($B$11-2)+C25-1,0)</f>
        <v>2.6333333346659771E-3</v>
      </c>
      <c r="Y25" s="17">
        <f ca="1">OFFSET('StockBond Returns'!$Q$7,($B$10-1871)*12+($B$11-2)+C25-1,0)</f>
        <v>-0.19708858236763183</v>
      </c>
      <c r="Z25" s="17">
        <f ca="1">OFFSET('StockBond Returns'!$R$7,($B$10-1871)*12+($B$11-2)+C25-1,0)</f>
        <v>0</v>
      </c>
      <c r="AA25" s="17">
        <f ca="1">OFFSET('StockBond Returns'!$S$7,($B$10-1871)*12+($B$11-2)+C25-1,0)</f>
        <v>0</v>
      </c>
      <c r="AB25" s="17">
        <f ca="1">OFFSET('StockBond Returns'!$T$7,($B$10-1871)*12+($B$11-2)+C25-1,0)</f>
        <v>0</v>
      </c>
      <c r="AC25" s="17">
        <f ca="1">OFFSET('StockBond Returns'!$U$7,($B$10-1871)*12+($B$11-2)+C25-1,0)</f>
        <v>-4.0099999999999997E-2</v>
      </c>
      <c r="AD25" s="17">
        <f ca="1">OFFSET('StockBond Returns'!$V$7,($B$10-1871)*12+($B$11-2)+C25-1,0)</f>
        <v>7.7700000000000005E-2</v>
      </c>
    </row>
    <row r="26" spans="1:30" ht="13" x14ac:dyDescent="0.15">
      <c r="A26" s="166">
        <f t="shared" si="17"/>
        <v>1929</v>
      </c>
      <c r="B26" s="166">
        <f t="shared" si="18"/>
        <v>11</v>
      </c>
      <c r="C26" s="166">
        <f t="shared" si="19"/>
        <v>3</v>
      </c>
      <c r="D26" s="108">
        <f t="shared" ca="1" si="3"/>
        <v>740213.59574907192</v>
      </c>
      <c r="E26" s="108">
        <f t="shared" ca="1" si="4"/>
        <v>758576.3356999947</v>
      </c>
      <c r="F26" s="108">
        <f>$B$15*$B$18*'Cash Flow Assist'!P13</f>
        <v>3333.3333333333335</v>
      </c>
      <c r="G26" s="108">
        <f>$B$15*'Parameters &amp; Main Results'!B44</f>
        <v>0</v>
      </c>
      <c r="H26" s="41">
        <f ca="1">OFFSET('StockBond Returns'!$W$7,($B$10-1871)*12+($B$11-2)+C26-1,0)</f>
        <v>-9.3005495487345061E-2</v>
      </c>
      <c r="I26" s="17">
        <f t="shared" ca="1" si="5"/>
        <v>-8.4506739368789108E-2</v>
      </c>
      <c r="J26" s="17"/>
      <c r="K26" s="17">
        <f t="shared" si="6"/>
        <v>1.6666666666666666E-2</v>
      </c>
      <c r="L26" s="160">
        <f t="shared" si="7"/>
        <v>0.70333333333333325</v>
      </c>
      <c r="M26" s="160">
        <f t="shared" si="8"/>
        <v>0.29666666666666663</v>
      </c>
      <c r="N26" s="160">
        <f t="shared" si="9"/>
        <v>0</v>
      </c>
      <c r="O26" s="160">
        <f t="shared" si="10"/>
        <v>0</v>
      </c>
      <c r="P26" s="160">
        <f t="shared" si="11"/>
        <v>0</v>
      </c>
      <c r="Q26" s="160">
        <f t="shared" si="12"/>
        <v>0</v>
      </c>
      <c r="R26" s="160">
        <f t="shared" si="13"/>
        <v>0</v>
      </c>
      <c r="S26" s="160">
        <f t="shared" si="14"/>
        <v>0</v>
      </c>
      <c r="T26" s="160">
        <f t="shared" si="15"/>
        <v>0</v>
      </c>
      <c r="U26" s="17">
        <f t="shared" si="16"/>
        <v>5.0000000000000001E-4</v>
      </c>
      <c r="V26" s="17">
        <f ca="1">OFFSET('StockBond Returns'!$N$7,($B$10-1871)*12+($B$11-2)+C26-1,0)</f>
        <v>-0.13058559686000126</v>
      </c>
      <c r="W26" s="17">
        <f ca="1">OFFSET('StockBond Returns'!$O$7,($B$10-1871)*12+($B$11-2)+C26-1,0)</f>
        <v>2.4876844121612729E-2</v>
      </c>
      <c r="X26" s="17">
        <f ca="1">OFFSET('StockBond Returns'!$P$7,($B$10-1871)*12+($B$11-2)+C26-1,0)</f>
        <v>2.6333333311368001E-3</v>
      </c>
      <c r="Y26" s="17">
        <f ca="1">OFFSET('StockBond Returns'!$Q$7,($B$10-1871)*12+($B$11-2)+C26-1,0)</f>
        <v>-0.13058559686000126</v>
      </c>
      <c r="Z26" s="17">
        <f ca="1">OFFSET('StockBond Returns'!$R$7,($B$10-1871)*12+($B$11-2)+C26-1,0)</f>
        <v>0</v>
      </c>
      <c r="AA26" s="17">
        <f ca="1">OFFSET('StockBond Returns'!$S$7,($B$10-1871)*12+($B$11-2)+C26-1,0)</f>
        <v>0</v>
      </c>
      <c r="AB26" s="17">
        <f ca="1">OFFSET('StockBond Returns'!$T$7,($B$10-1871)*12+($B$11-2)+C26-1,0)</f>
        <v>0</v>
      </c>
      <c r="AC26" s="17">
        <f ca="1">OFFSET('StockBond Returns'!$U$7,($B$10-1871)*12+($B$11-2)+C26-1,0)</f>
        <v>-1.8100000000000002E-2</v>
      </c>
      <c r="AD26" s="17">
        <f ca="1">OFFSET('StockBond Returns'!$V$7,($B$10-1871)*12+($B$11-2)+C26-1,0)</f>
        <v>5.2200000000000003E-2</v>
      </c>
    </row>
    <row r="27" spans="1:30" ht="13" x14ac:dyDescent="0.15">
      <c r="A27" s="166">
        <f t="shared" si="17"/>
        <v>1929</v>
      </c>
      <c r="B27" s="166">
        <f t="shared" si="18"/>
        <v>12</v>
      </c>
      <c r="C27" s="166">
        <f t="shared" si="19"/>
        <v>4</v>
      </c>
      <c r="D27" s="108">
        <f t="shared" ca="1" si="3"/>
        <v>757573.03799646511</v>
      </c>
      <c r="E27" s="108">
        <f t="shared" ca="1" si="4"/>
        <v>775599.70381022338</v>
      </c>
      <c r="F27" s="108">
        <f>$B$15*$B$18*'Cash Flow Assist'!P14</f>
        <v>3333.3333333333335</v>
      </c>
      <c r="G27" s="108">
        <f>$B$15*'Parameters &amp; Main Results'!B45</f>
        <v>0</v>
      </c>
      <c r="H27" s="41">
        <f ca="1">OFFSET('StockBond Returns'!$W$7,($B$10-1871)*12+($B$11-2)+C27-1,0)</f>
        <v>2.8081598376497069E-2</v>
      </c>
      <c r="I27" s="17">
        <f t="shared" ca="1" si="5"/>
        <v>2.6953843173351325E-2</v>
      </c>
      <c r="J27" s="17"/>
      <c r="K27" s="17">
        <f t="shared" si="6"/>
        <v>2.5000000000000001E-2</v>
      </c>
      <c r="L27" s="160">
        <f t="shared" si="7"/>
        <v>0.70499999999999996</v>
      </c>
      <c r="M27" s="160">
        <f t="shared" si="8"/>
        <v>0.29499999999999998</v>
      </c>
      <c r="N27" s="160">
        <f t="shared" si="9"/>
        <v>0</v>
      </c>
      <c r="O27" s="160">
        <f t="shared" si="10"/>
        <v>0</v>
      </c>
      <c r="P27" s="160">
        <f t="shared" si="11"/>
        <v>0</v>
      </c>
      <c r="Q27" s="160">
        <f t="shared" si="12"/>
        <v>0</v>
      </c>
      <c r="R27" s="160">
        <f t="shared" si="13"/>
        <v>0</v>
      </c>
      <c r="S27" s="160">
        <f t="shared" si="14"/>
        <v>0</v>
      </c>
      <c r="T27" s="160">
        <f t="shared" si="15"/>
        <v>0</v>
      </c>
      <c r="U27" s="17">
        <f t="shared" si="16"/>
        <v>5.0000000000000001E-4</v>
      </c>
      <c r="V27" s="17">
        <f ca="1">OFFSET('StockBond Returns'!$N$7,($B$10-1871)*12+($B$11-2)+C27-1,0)</f>
        <v>3.5034335274469974E-2</v>
      </c>
      <c r="W27" s="17">
        <f ca="1">OFFSET('StockBond Returns'!$O$7,($B$10-1871)*12+($B$11-2)+C27-1,0)</f>
        <v>7.7840795644632532E-3</v>
      </c>
      <c r="X27" s="17">
        <f ca="1">OFFSET('StockBond Returns'!$P$7,($B$10-1871)*12+($B$11-2)+C27-1,0)</f>
        <v>8.4625969012162017E-3</v>
      </c>
      <c r="Y27" s="17">
        <f ca="1">OFFSET('StockBond Returns'!$Q$7,($B$10-1871)*12+($B$11-2)+C27-1,0)</f>
        <v>3.5034335274469974E-2</v>
      </c>
      <c r="Z27" s="17">
        <f ca="1">OFFSET('StockBond Returns'!$R$7,($B$10-1871)*12+($B$11-2)+C27-1,0)</f>
        <v>0</v>
      </c>
      <c r="AA27" s="17">
        <f ca="1">OFFSET('StockBond Returns'!$S$7,($B$10-1871)*12+($B$11-2)+C27-1,0)</f>
        <v>0</v>
      </c>
      <c r="AB27" s="17">
        <f ca="1">OFFSET('StockBond Returns'!$T$7,($B$10-1871)*12+($B$11-2)+C27-1,0)</f>
        <v>5.8139534883721034E-3</v>
      </c>
      <c r="AC27" s="17">
        <f ca="1">OFFSET('StockBond Returns'!$U$7,($B$10-1871)*12+($B$11-2)+C27-1,0)</f>
        <v>-4.48E-2</v>
      </c>
      <c r="AD27" s="17">
        <f ca="1">OFFSET('StockBond Returns'!$V$7,($B$10-1871)*12+($B$11-2)+C27-1,0)</f>
        <v>-5.8999999999999999E-3</v>
      </c>
    </row>
    <row r="28" spans="1:30" ht="13" x14ac:dyDescent="0.15">
      <c r="A28" s="166">
        <f t="shared" si="17"/>
        <v>1930</v>
      </c>
      <c r="B28" s="166">
        <f t="shared" si="18"/>
        <v>1</v>
      </c>
      <c r="C28" s="166">
        <f t="shared" si="19"/>
        <v>5</v>
      </c>
      <c r="D28" s="108">
        <f t="shared" ca="1" si="3"/>
        <v>796002.72116143571</v>
      </c>
      <c r="E28" s="108">
        <f t="shared" ca="1" si="4"/>
        <v>812570.47186006687</v>
      </c>
      <c r="F28" s="108">
        <f>$B$15*$B$18*'Cash Flow Assist'!P15</f>
        <v>3333.3333333333335</v>
      </c>
      <c r="G28" s="108">
        <f>$B$15*'Parameters &amp; Main Results'!B46</f>
        <v>0</v>
      </c>
      <c r="H28" s="41">
        <f ca="1">OFFSET('StockBond Returns'!$W$7,($B$10-1871)*12+($B$11-2)+C28-1,0)</f>
        <v>5.5371013008333678E-2</v>
      </c>
      <c r="I28" s="17">
        <f t="shared" ca="1" si="5"/>
        <v>5.2189377815698823E-2</v>
      </c>
      <c r="J28" s="17"/>
      <c r="K28" s="17">
        <f t="shared" si="6"/>
        <v>3.3333333333333333E-2</v>
      </c>
      <c r="L28" s="160">
        <f t="shared" si="7"/>
        <v>0.70666666666666667</v>
      </c>
      <c r="M28" s="160">
        <f t="shared" si="8"/>
        <v>0.29333333333333333</v>
      </c>
      <c r="N28" s="160">
        <f t="shared" si="9"/>
        <v>0</v>
      </c>
      <c r="O28" s="160">
        <f t="shared" si="10"/>
        <v>0</v>
      </c>
      <c r="P28" s="160">
        <f t="shared" si="11"/>
        <v>0</v>
      </c>
      <c r="Q28" s="160">
        <f t="shared" si="12"/>
        <v>0</v>
      </c>
      <c r="R28" s="160">
        <f t="shared" si="13"/>
        <v>0</v>
      </c>
      <c r="S28" s="160">
        <f t="shared" si="14"/>
        <v>0</v>
      </c>
      <c r="T28" s="160">
        <f t="shared" si="15"/>
        <v>0</v>
      </c>
      <c r="U28" s="17">
        <f t="shared" si="16"/>
        <v>5.0000000000000001E-4</v>
      </c>
      <c r="V28" s="17">
        <f ca="1">OFFSET('StockBond Returns'!$N$7,($B$10-1871)*12+($B$11-2)+C28-1,0)</f>
        <v>7.2742463911273481E-2</v>
      </c>
      <c r="W28" s="17">
        <f ca="1">OFFSET('StockBond Returns'!$O$7,($B$10-1871)*12+($B$11-2)+C28-1,0)</f>
        <v>2.8171704036326073E-3</v>
      </c>
      <c r="X28" s="17">
        <f ca="1">OFFSET('StockBond Returns'!$P$7,($B$10-1871)*12+($B$11-2)+C28-1,0)</f>
        <v>9.66179337005868E-3</v>
      </c>
      <c r="Y28" s="17">
        <f ca="1">OFFSET('StockBond Returns'!$Q$7,($B$10-1871)*12+($B$11-2)+C28-1,0)</f>
        <v>7.2742463911273481E-2</v>
      </c>
      <c r="Z28" s="17">
        <f ca="1">OFFSET('StockBond Returns'!$R$7,($B$10-1871)*12+($B$11-2)+C28-1,0)</f>
        <v>0</v>
      </c>
      <c r="AA28" s="17">
        <f ca="1">OFFSET('StockBond Returns'!$S$7,($B$10-1871)*12+($B$11-2)+C28-1,0)</f>
        <v>0</v>
      </c>
      <c r="AB28" s="17">
        <f ca="1">OFFSET('StockBond Returns'!$T$7,($B$10-1871)*12+($B$11-2)+C28-1,0)</f>
        <v>5.8479532163742132E-3</v>
      </c>
      <c r="AC28" s="17">
        <f ca="1">OFFSET('StockBond Returns'!$U$7,($B$10-1871)*12+($B$11-2)+C28-1,0)</f>
        <v>3.5299999999999998E-2</v>
      </c>
      <c r="AD28" s="17">
        <f ca="1">OFFSET('StockBond Returns'!$V$7,($B$10-1871)*12+($B$11-2)+C28-1,0)</f>
        <v>-9.1999999999999998E-3</v>
      </c>
    </row>
    <row r="29" spans="1:30" ht="13" x14ac:dyDescent="0.15">
      <c r="A29" s="166">
        <f t="shared" si="17"/>
        <v>1930</v>
      </c>
      <c r="B29" s="166">
        <f t="shared" si="18"/>
        <v>2</v>
      </c>
      <c r="C29" s="166">
        <f t="shared" si="19"/>
        <v>6</v>
      </c>
      <c r="D29" s="108">
        <f t="shared" ca="1" si="3"/>
        <v>812950.03777854179</v>
      </c>
      <c r="E29" s="108">
        <f t="shared" ca="1" si="4"/>
        <v>829432.57262359548</v>
      </c>
      <c r="F29" s="108">
        <f>$B$15*$B$18*'Cash Flow Assist'!P16</f>
        <v>3333.3333333333335</v>
      </c>
      <c r="G29" s="108">
        <f>$B$15*'Parameters &amp; Main Results'!B47</f>
        <v>0</v>
      </c>
      <c r="H29" s="41">
        <f ca="1">OFFSET('StockBond Returns'!$W$7,($B$10-1871)*12+($B$11-2)+C29-1,0)</f>
        <v>2.5585256932916307E-2</v>
      </c>
      <c r="I29" s="17">
        <f t="shared" ca="1" si="5"/>
        <v>2.4956138485721421E-2</v>
      </c>
      <c r="J29" s="17"/>
      <c r="K29" s="17">
        <f t="shared" si="6"/>
        <v>4.1666666666666664E-2</v>
      </c>
      <c r="L29" s="160">
        <f t="shared" si="7"/>
        <v>0.70833333333333326</v>
      </c>
      <c r="M29" s="160">
        <f t="shared" si="8"/>
        <v>0.29166666666666663</v>
      </c>
      <c r="N29" s="160">
        <f t="shared" si="9"/>
        <v>0</v>
      </c>
      <c r="O29" s="160">
        <f t="shared" si="10"/>
        <v>0</v>
      </c>
      <c r="P29" s="160">
        <f t="shared" si="11"/>
        <v>0</v>
      </c>
      <c r="Q29" s="160">
        <f t="shared" si="12"/>
        <v>0</v>
      </c>
      <c r="R29" s="160">
        <f t="shared" si="13"/>
        <v>0</v>
      </c>
      <c r="S29" s="160">
        <f t="shared" si="14"/>
        <v>0</v>
      </c>
      <c r="T29" s="160">
        <f t="shared" si="15"/>
        <v>0</v>
      </c>
      <c r="U29" s="17">
        <f t="shared" si="16"/>
        <v>5.0000000000000001E-4</v>
      </c>
      <c r="V29" s="17">
        <f ca="1">OFFSET('StockBond Returns'!$N$7,($B$10-1871)*12+($B$11-2)+C29-1,0)</f>
        <v>3.0994690235787159E-2</v>
      </c>
      <c r="W29" s="17">
        <f ca="1">OFFSET('StockBond Returns'!$O$7,($B$10-1871)*12+($B$11-2)+C29-1,0)</f>
        <v>1.0433941378418909E-2</v>
      </c>
      <c r="X29" s="17">
        <f ca="1">OFFSET('StockBond Returns'!$P$7,($B$10-1871)*12+($B$11-2)+C29-1,0)</f>
        <v>9.6963235297229389E-3</v>
      </c>
      <c r="Y29" s="17">
        <f ca="1">OFFSET('StockBond Returns'!$Q$7,($B$10-1871)*12+($B$11-2)+C29-1,0)</f>
        <v>3.0994690235787159E-2</v>
      </c>
      <c r="Z29" s="17">
        <f ca="1">OFFSET('StockBond Returns'!$R$7,($B$10-1871)*12+($B$11-2)+C29-1,0)</f>
        <v>0</v>
      </c>
      <c r="AA29" s="17">
        <f ca="1">OFFSET('StockBond Returns'!$S$7,($B$10-1871)*12+($B$11-2)+C29-1,0)</f>
        <v>0</v>
      </c>
      <c r="AB29" s="17">
        <f ca="1">OFFSET('StockBond Returns'!$T$7,($B$10-1871)*12+($B$11-2)+C29-1,0)</f>
        <v>5.8823529411764497E-3</v>
      </c>
      <c r="AC29" s="17">
        <f ca="1">OFFSET('StockBond Returns'!$U$7,($B$10-1871)*12+($B$11-2)+C29-1,0)</f>
        <v>1.9E-3</v>
      </c>
      <c r="AD29" s="17">
        <f ca="1">OFFSET('StockBond Returns'!$V$7,($B$10-1871)*12+($B$11-2)+C29-1,0)</f>
        <v>2E-3</v>
      </c>
    </row>
    <row r="30" spans="1:30" ht="13" x14ac:dyDescent="0.15">
      <c r="A30" s="166">
        <f t="shared" si="17"/>
        <v>1930</v>
      </c>
      <c r="B30" s="166">
        <f t="shared" si="18"/>
        <v>3</v>
      </c>
      <c r="C30" s="166">
        <f t="shared" si="19"/>
        <v>7</v>
      </c>
      <c r="D30" s="108">
        <f t="shared" ca="1" si="3"/>
        <v>867144.54380699375</v>
      </c>
      <c r="E30" s="108">
        <f t="shared" ca="1" si="4"/>
        <v>883005.01913139597</v>
      </c>
      <c r="F30" s="108">
        <f>$B$15*$B$18*'Cash Flow Assist'!P17</f>
        <v>3333.3333333333335</v>
      </c>
      <c r="G30" s="108">
        <f>$B$15*'Parameters &amp; Main Results'!B48</f>
        <v>0</v>
      </c>
      <c r="H30" s="41">
        <f ca="1">OFFSET('StockBond Returns'!$W$7,($B$10-1871)*12+($B$11-2)+C30-1,0)</f>
        <v>7.1055647747789927E-2</v>
      </c>
      <c r="I30" s="17">
        <f t="shared" ca="1" si="5"/>
        <v>6.8884919794895499E-2</v>
      </c>
      <c r="J30" s="17"/>
      <c r="K30" s="17">
        <f t="shared" si="6"/>
        <v>0.05</v>
      </c>
      <c r="L30" s="160">
        <f t="shared" si="7"/>
        <v>0.71</v>
      </c>
      <c r="M30" s="160">
        <f t="shared" si="8"/>
        <v>0.28999999999999998</v>
      </c>
      <c r="N30" s="160">
        <f t="shared" si="9"/>
        <v>0</v>
      </c>
      <c r="O30" s="160">
        <f t="shared" si="10"/>
        <v>0</v>
      </c>
      <c r="P30" s="160">
        <f t="shared" si="11"/>
        <v>0</v>
      </c>
      <c r="Q30" s="160">
        <f t="shared" si="12"/>
        <v>0</v>
      </c>
      <c r="R30" s="160">
        <f t="shared" si="13"/>
        <v>0</v>
      </c>
      <c r="S30" s="160">
        <f t="shared" si="14"/>
        <v>0</v>
      </c>
      <c r="T30" s="160">
        <f t="shared" si="15"/>
        <v>0</v>
      </c>
      <c r="U30" s="17">
        <f t="shared" si="16"/>
        <v>5.0000000000000001E-4</v>
      </c>
      <c r="V30" s="17">
        <f ca="1">OFFSET('StockBond Returns'!$N$7,($B$10-1871)*12+($B$11-2)+C30-1,0)</f>
        <v>8.9365630083601655E-2</v>
      </c>
      <c r="W30" s="17">
        <f ca="1">OFFSET('StockBond Returns'!$O$7,($B$10-1871)*12+($B$11-2)+C30-1,0)</f>
        <v>1.8886169317948287E-2</v>
      </c>
      <c r="X30" s="17">
        <f ca="1">OFFSET('StockBond Returns'!$P$7,($B$10-1871)*12+($B$11-2)+C30-1,0)</f>
        <v>9.7312623272782783E-3</v>
      </c>
      <c r="Y30" s="17">
        <f ca="1">OFFSET('StockBond Returns'!$Q$7,($B$10-1871)*12+($B$11-2)+C30-1,0)</f>
        <v>8.9365630083601655E-2</v>
      </c>
      <c r="Z30" s="17">
        <f ca="1">OFFSET('StockBond Returns'!$R$7,($B$10-1871)*12+($B$11-2)+C30-1,0)</f>
        <v>0</v>
      </c>
      <c r="AA30" s="17">
        <f ca="1">OFFSET('StockBond Returns'!$S$7,($B$10-1871)*12+($B$11-2)+C30-1,0)</f>
        <v>0</v>
      </c>
      <c r="AB30" s="17">
        <f ca="1">OFFSET('StockBond Returns'!$T$7,($B$10-1871)*12+($B$11-2)+C30-1,0)</f>
        <v>5.9171597633136397E-3</v>
      </c>
      <c r="AC30" s="17">
        <f ca="1">OFFSET('StockBond Returns'!$U$7,($B$10-1871)*12+($B$11-2)+C30-1,0)</f>
        <v>3.4099999999999998E-2</v>
      </c>
      <c r="AD30" s="17">
        <f ca="1">OFFSET('StockBond Returns'!$V$7,($B$10-1871)*12+($B$11-2)+C30-1,0)</f>
        <v>3.3E-3</v>
      </c>
    </row>
    <row r="31" spans="1:30" ht="13" x14ac:dyDescent="0.15">
      <c r="A31" s="166">
        <f t="shared" si="17"/>
        <v>1930</v>
      </c>
      <c r="B31" s="166">
        <f t="shared" si="18"/>
        <v>4</v>
      </c>
      <c r="C31" s="166">
        <f t="shared" si="19"/>
        <v>8</v>
      </c>
      <c r="D31" s="108">
        <f t="shared" ca="1" si="3"/>
        <v>853832.84678539552</v>
      </c>
      <c r="E31" s="108">
        <f t="shared" ca="1" si="4"/>
        <v>869426.59266768198</v>
      </c>
      <c r="F31" s="108">
        <f>$B$15*$B$18*'Cash Flow Assist'!P18</f>
        <v>3333.3333333333335</v>
      </c>
      <c r="G31" s="108">
        <f>$B$15*'Parameters &amp; Main Results'!B49</f>
        <v>0</v>
      </c>
      <c r="H31" s="41">
        <f ca="1">OFFSET('StockBond Returns'!$W$7,($B$10-1871)*12+($B$11-2)+C31-1,0)</f>
        <v>-1.1551556135504865E-2</v>
      </c>
      <c r="I31" s="17">
        <f t="shared" ca="1" si="5"/>
        <v>-1.1646496409721228E-2</v>
      </c>
      <c r="J31" s="17"/>
      <c r="K31" s="17">
        <f t="shared" si="6"/>
        <v>5.8333333333333334E-2</v>
      </c>
      <c r="L31" s="160">
        <f t="shared" si="7"/>
        <v>0.71166666666666667</v>
      </c>
      <c r="M31" s="160">
        <f t="shared" si="8"/>
        <v>0.28833333333333333</v>
      </c>
      <c r="N31" s="160">
        <f t="shared" si="9"/>
        <v>0</v>
      </c>
      <c r="O31" s="160">
        <f t="shared" si="10"/>
        <v>0</v>
      </c>
      <c r="P31" s="160">
        <f t="shared" si="11"/>
        <v>0</v>
      </c>
      <c r="Q31" s="160">
        <f t="shared" si="12"/>
        <v>0</v>
      </c>
      <c r="R31" s="160">
        <f t="shared" si="13"/>
        <v>0</v>
      </c>
      <c r="S31" s="160">
        <f t="shared" si="14"/>
        <v>0</v>
      </c>
      <c r="T31" s="160">
        <f t="shared" si="15"/>
        <v>0</v>
      </c>
      <c r="U31" s="17">
        <f t="shared" si="16"/>
        <v>5.0000000000000001E-4</v>
      </c>
      <c r="V31" s="17">
        <f ca="1">OFFSET('StockBond Returns'!$N$7,($B$10-1871)*12+($B$11-2)+C31-1,0)</f>
        <v>-1.2350596527650137E-2</v>
      </c>
      <c r="W31" s="17">
        <f ca="1">OFFSET('StockBond Returns'!$O$7,($B$10-1871)*12+($B$11-2)+C31-1,0)</f>
        <v>-9.7641221302088299E-3</v>
      </c>
      <c r="X31" s="17">
        <f ca="1">OFFSET('StockBond Returns'!$P$7,($B$10-1871)*12+($B$11-2)+C31-1,0)</f>
        <v>-2.1129901969551002E-3</v>
      </c>
      <c r="Y31" s="17">
        <f ca="1">OFFSET('StockBond Returns'!$Q$7,($B$10-1871)*12+($B$11-2)+C31-1,0)</f>
        <v>-1.2350596527650137E-2</v>
      </c>
      <c r="Z31" s="17">
        <f ca="1">OFFSET('StockBond Returns'!$R$7,($B$10-1871)*12+($B$11-2)+C31-1,0)</f>
        <v>0</v>
      </c>
      <c r="AA31" s="17">
        <f ca="1">OFFSET('StockBond Returns'!$S$7,($B$10-1871)*12+($B$11-2)+C31-1,0)</f>
        <v>0</v>
      </c>
      <c r="AB31" s="17">
        <f ca="1">OFFSET('StockBond Returns'!$T$7,($B$10-1871)*12+($B$11-2)+C31-1,0)</f>
        <v>-5.8823529411765607E-3</v>
      </c>
      <c r="AC31" s="17">
        <f ca="1">OFFSET('StockBond Returns'!$U$7,($B$10-1871)*12+($B$11-2)+C31-1,0)</f>
        <v>-3.5000000000000001E-3</v>
      </c>
      <c r="AD31" s="17">
        <f ca="1">OFFSET('StockBond Returns'!$V$7,($B$10-1871)*12+($B$11-2)+C31-1,0)</f>
        <v>-3.5000000000000001E-3</v>
      </c>
    </row>
    <row r="32" spans="1:30" ht="13" x14ac:dyDescent="0.15">
      <c r="A32" s="166">
        <f t="shared" si="17"/>
        <v>1930</v>
      </c>
      <c r="B32" s="166">
        <f t="shared" si="18"/>
        <v>5</v>
      </c>
      <c r="C32" s="166">
        <f t="shared" si="19"/>
        <v>9</v>
      </c>
      <c r="D32" s="108">
        <f t="shared" ca="1" si="3"/>
        <v>848522.37342178333</v>
      </c>
      <c r="E32" s="108">
        <f t="shared" ca="1" si="4"/>
        <v>865084.30853345944</v>
      </c>
      <c r="F32" s="108">
        <f>$B$15*$B$18*'Cash Flow Assist'!P19</f>
        <v>3333.3333333333335</v>
      </c>
      <c r="G32" s="108">
        <f>$B$15*'Parameters &amp; Main Results'!B50</f>
        <v>0</v>
      </c>
      <c r="H32" s="41">
        <f ca="1">OFFSET('StockBond Returns'!$W$7,($B$10-1871)*12+($B$11-2)+C32-1,0)</f>
        <v>-2.3246809657231737E-3</v>
      </c>
      <c r="I32" s="17">
        <f t="shared" ca="1" si="5"/>
        <v>-1.1649447562547684E-3</v>
      </c>
      <c r="J32" s="17"/>
      <c r="K32" s="17">
        <f t="shared" si="6"/>
        <v>6.6666666666666666E-2</v>
      </c>
      <c r="L32" s="160">
        <f t="shared" si="7"/>
        <v>0.71333333333333326</v>
      </c>
      <c r="M32" s="160">
        <f t="shared" si="8"/>
        <v>0.28666666666666668</v>
      </c>
      <c r="N32" s="160">
        <f t="shared" si="9"/>
        <v>0</v>
      </c>
      <c r="O32" s="160">
        <f t="shared" si="10"/>
        <v>0</v>
      </c>
      <c r="P32" s="160">
        <f t="shared" si="11"/>
        <v>0</v>
      </c>
      <c r="Q32" s="160">
        <f t="shared" si="12"/>
        <v>0</v>
      </c>
      <c r="R32" s="160">
        <f t="shared" si="13"/>
        <v>0</v>
      </c>
      <c r="S32" s="160">
        <f t="shared" si="14"/>
        <v>0</v>
      </c>
      <c r="T32" s="160">
        <f t="shared" si="15"/>
        <v>0</v>
      </c>
      <c r="U32" s="17">
        <f t="shared" si="16"/>
        <v>5.0000000000000001E-4</v>
      </c>
      <c r="V32" s="17">
        <f ca="1">OFFSET('StockBond Returns'!$N$7,($B$10-1871)*12+($B$11-2)+C32-1,0)</f>
        <v>-7.1145774804526329E-3</v>
      </c>
      <c r="W32" s="17">
        <f ca="1">OFFSET('StockBond Returns'!$O$7,($B$10-1871)*12+($B$11-2)+C32-1,0)</f>
        <v>1.3785304115586428E-2</v>
      </c>
      <c r="X32" s="17">
        <f ca="1">OFFSET('StockBond Returns'!$P$7,($B$10-1871)*12+($B$11-2)+C32-1,0)</f>
        <v>9.7312623273733134E-3</v>
      </c>
      <c r="Y32" s="17">
        <f ca="1">OFFSET('StockBond Returns'!$Q$7,($B$10-1871)*12+($B$11-2)+C32-1,0)</f>
        <v>-7.1145774804526329E-3</v>
      </c>
      <c r="Z32" s="17">
        <f ca="1">OFFSET('StockBond Returns'!$R$7,($B$10-1871)*12+($B$11-2)+C32-1,0)</f>
        <v>0</v>
      </c>
      <c r="AA32" s="17">
        <f ca="1">OFFSET('StockBond Returns'!$S$7,($B$10-1871)*12+($B$11-2)+C32-1,0)</f>
        <v>0</v>
      </c>
      <c r="AB32" s="17">
        <f ca="1">OFFSET('StockBond Returns'!$T$7,($B$10-1871)*12+($B$11-2)+C32-1,0)</f>
        <v>5.9171597633136397E-3</v>
      </c>
      <c r="AC32" s="17">
        <f ca="1">OFFSET('StockBond Returns'!$U$7,($B$10-1871)*12+($B$11-2)+C32-1,0)</f>
        <v>-2.0199999999999999E-2</v>
      </c>
      <c r="AD32" s="17">
        <f ca="1">OFFSET('StockBond Returns'!$V$7,($B$10-1871)*12+($B$11-2)+C32-1,0)</f>
        <v>-7.1000000000000004E-3</v>
      </c>
    </row>
    <row r="33" spans="1:30" ht="13" x14ac:dyDescent="0.15">
      <c r="A33" s="166">
        <f t="shared" si="17"/>
        <v>1930</v>
      </c>
      <c r="B33" s="166">
        <f t="shared" si="18"/>
        <v>6</v>
      </c>
      <c r="C33" s="166">
        <f t="shared" si="19"/>
        <v>10</v>
      </c>
      <c r="D33" s="108">
        <f t="shared" ca="1" si="3"/>
        <v>748514.02623392956</v>
      </c>
      <c r="E33" s="108">
        <f t="shared" ca="1" si="4"/>
        <v>768655.04581881349</v>
      </c>
      <c r="F33" s="108">
        <f>$B$15*$B$18*'Cash Flow Assist'!P20</f>
        <v>3333.3333333333335</v>
      </c>
      <c r="G33" s="108">
        <f>$B$15*'Parameters &amp; Main Results'!B51</f>
        <v>0</v>
      </c>
      <c r="H33" s="41">
        <f ca="1">OFFSET('StockBond Returns'!$W$7,($B$10-1871)*12+($B$11-2)+C33-1,0)</f>
        <v>-0.11438271116767353</v>
      </c>
      <c r="I33" s="17">
        <f t="shared" ca="1" si="5"/>
        <v>-0.10803112739117321</v>
      </c>
      <c r="J33" s="17"/>
      <c r="K33" s="17">
        <f t="shared" si="6"/>
        <v>7.4999999999999997E-2</v>
      </c>
      <c r="L33" s="160">
        <f t="shared" si="7"/>
        <v>0.71499999999999997</v>
      </c>
      <c r="M33" s="160">
        <f t="shared" si="8"/>
        <v>0.28499999999999998</v>
      </c>
      <c r="N33" s="160">
        <f t="shared" si="9"/>
        <v>0</v>
      </c>
      <c r="O33" s="160">
        <f t="shared" si="10"/>
        <v>0</v>
      </c>
      <c r="P33" s="160">
        <f t="shared" si="11"/>
        <v>0</v>
      </c>
      <c r="Q33" s="160">
        <f t="shared" si="12"/>
        <v>0</v>
      </c>
      <c r="R33" s="160">
        <f t="shared" si="13"/>
        <v>0</v>
      </c>
      <c r="S33" s="160">
        <f t="shared" si="14"/>
        <v>0</v>
      </c>
      <c r="T33" s="160">
        <f t="shared" si="15"/>
        <v>0</v>
      </c>
      <c r="U33" s="17">
        <f t="shared" si="16"/>
        <v>5.0000000000000001E-4</v>
      </c>
      <c r="V33" s="17">
        <f ca="1">OFFSET('StockBond Returns'!$N$7,($B$10-1871)*12+($B$11-2)+C33-1,0)</f>
        <v>-0.1565247627767784</v>
      </c>
      <c r="W33" s="17">
        <f ca="1">OFFSET('StockBond Returns'!$O$7,($B$10-1871)*12+($B$11-2)+C33-1,0)</f>
        <v>1.3774542669789502E-2</v>
      </c>
      <c r="X33" s="17">
        <f ca="1">OFFSET('StockBond Returns'!$P$7,($B$10-1871)*12+($B$11-2)+C33-1,0)</f>
        <v>9.7666170669676866E-3</v>
      </c>
      <c r="Y33" s="17">
        <f ca="1">OFFSET('StockBond Returns'!$Q$7,($B$10-1871)*12+($B$11-2)+C33-1,0)</f>
        <v>-0.1565247627767784</v>
      </c>
      <c r="Z33" s="17">
        <f ca="1">OFFSET('StockBond Returns'!$R$7,($B$10-1871)*12+($B$11-2)+C33-1,0)</f>
        <v>0</v>
      </c>
      <c r="AA33" s="17">
        <f ca="1">OFFSET('StockBond Returns'!$S$7,($B$10-1871)*12+($B$11-2)+C33-1,0)</f>
        <v>0</v>
      </c>
      <c r="AB33" s="17">
        <f ca="1">OFFSET('StockBond Returns'!$T$7,($B$10-1871)*12+($B$11-2)+C33-1,0)</f>
        <v>5.9523809523807092E-3</v>
      </c>
      <c r="AC33" s="17">
        <f ca="1">OFFSET('StockBond Returns'!$U$7,($B$10-1871)*12+($B$11-2)+C33-1,0)</f>
        <v>-3.3599999999999998E-2</v>
      </c>
      <c r="AD33" s="17">
        <f ca="1">OFFSET('StockBond Returns'!$V$7,($B$10-1871)*12+($B$11-2)+C33-1,0)</f>
        <v>2.2800000000000001E-2</v>
      </c>
    </row>
    <row r="34" spans="1:30" ht="13" x14ac:dyDescent="0.15">
      <c r="A34" s="166">
        <f t="shared" si="17"/>
        <v>1930</v>
      </c>
      <c r="B34" s="166">
        <f t="shared" si="18"/>
        <v>7</v>
      </c>
      <c r="C34" s="166">
        <f t="shared" si="19"/>
        <v>11</v>
      </c>
      <c r="D34" s="108">
        <f t="shared" ca="1" si="3"/>
        <v>777237.16212628945</v>
      </c>
      <c r="E34" s="108">
        <f t="shared" ca="1" si="4"/>
        <v>797383.22617876506</v>
      </c>
      <c r="F34" s="108">
        <f>$B$15*$B$18*'Cash Flow Assist'!P21</f>
        <v>3333.3333333333335</v>
      </c>
      <c r="G34" s="108">
        <f>$B$15*'Parameters &amp; Main Results'!B52</f>
        <v>0</v>
      </c>
      <c r="H34" s="41">
        <f ca="1">OFFSET('StockBond Returns'!$W$7,($B$10-1871)*12+($B$11-2)+C34-1,0)</f>
        <v>4.3018384039063447E-2</v>
      </c>
      <c r="I34" s="17">
        <f t="shared" ca="1" si="5"/>
        <v>4.1892857827280333E-2</v>
      </c>
      <c r="J34" s="17"/>
      <c r="K34" s="17">
        <f t="shared" si="6"/>
        <v>8.3333333333333329E-2</v>
      </c>
      <c r="L34" s="160">
        <f t="shared" si="7"/>
        <v>0.71666666666666667</v>
      </c>
      <c r="M34" s="160">
        <f t="shared" si="8"/>
        <v>0.28333333333333333</v>
      </c>
      <c r="N34" s="160">
        <f t="shared" si="9"/>
        <v>0</v>
      </c>
      <c r="O34" s="160">
        <f t="shared" si="10"/>
        <v>0</v>
      </c>
      <c r="P34" s="160">
        <f t="shared" si="11"/>
        <v>0</v>
      </c>
      <c r="Q34" s="160">
        <f t="shared" si="12"/>
        <v>0</v>
      </c>
      <c r="R34" s="160">
        <f t="shared" si="13"/>
        <v>0</v>
      </c>
      <c r="S34" s="160">
        <f t="shared" si="14"/>
        <v>0</v>
      </c>
      <c r="T34" s="160">
        <f t="shared" si="15"/>
        <v>0</v>
      </c>
      <c r="U34" s="17">
        <f t="shared" si="16"/>
        <v>5.0000000000000001E-4</v>
      </c>
      <c r="V34" s="17">
        <f ca="1">OFFSET('StockBond Returns'!$N$7,($B$10-1871)*12+($B$11-2)+C34-1,0)</f>
        <v>5.2666410654126805E-2</v>
      </c>
      <c r="W34" s="17">
        <f ca="1">OFFSET('StockBond Returns'!$O$7,($B$10-1871)*12+($B$11-2)+C34-1,0)</f>
        <v>1.4789165382903979E-2</v>
      </c>
      <c r="X34" s="17">
        <f ca="1">OFFSET('StockBond Returns'!$P$7,($B$10-1871)*12+($B$11-2)+C34-1,0)</f>
        <v>1.5885542168065703E-2</v>
      </c>
      <c r="Y34" s="17">
        <f ca="1">OFFSET('StockBond Returns'!$Q$7,($B$10-1871)*12+($B$11-2)+C34-1,0)</f>
        <v>5.2666410654126805E-2</v>
      </c>
      <c r="Z34" s="17">
        <f ca="1">OFFSET('StockBond Returns'!$R$7,($B$10-1871)*12+($B$11-2)+C34-1,0)</f>
        <v>0</v>
      </c>
      <c r="AA34" s="17">
        <f ca="1">OFFSET('StockBond Returns'!$S$7,($B$10-1871)*12+($B$11-2)+C34-1,0)</f>
        <v>0</v>
      </c>
      <c r="AB34" s="17">
        <f ca="1">OFFSET('StockBond Returns'!$T$7,($B$10-1871)*12+($B$11-2)+C34-1,0)</f>
        <v>1.2048192771084265E-2</v>
      </c>
      <c r="AC34" s="17">
        <f ca="1">OFFSET('StockBond Returns'!$U$7,($B$10-1871)*12+($B$11-2)+C34-1,0)</f>
        <v>-3.5000000000000001E-3</v>
      </c>
      <c r="AD34" s="17">
        <f ca="1">OFFSET('StockBond Returns'!$V$7,($B$10-1871)*12+($B$11-2)+C34-1,0)</f>
        <v>-1.54E-2</v>
      </c>
    </row>
    <row r="35" spans="1:30" ht="13" x14ac:dyDescent="0.15">
      <c r="A35" s="166">
        <f t="shared" si="17"/>
        <v>1930</v>
      </c>
      <c r="B35" s="166">
        <f t="shared" si="18"/>
        <v>8</v>
      </c>
      <c r="C35" s="166">
        <f t="shared" si="19"/>
        <v>12</v>
      </c>
      <c r="D35" s="108">
        <f t="shared" ca="1" si="3"/>
        <v>785498.9402148308</v>
      </c>
      <c r="E35" s="108">
        <f t="shared" ca="1" si="4"/>
        <v>805781.24231996213</v>
      </c>
      <c r="F35" s="108">
        <f>$B$15*$B$18*'Cash Flow Assist'!P22</f>
        <v>3333.3333333333335</v>
      </c>
      <c r="G35" s="108">
        <f>$B$15*'Parameters &amp; Main Results'!B53</f>
        <v>0</v>
      </c>
      <c r="H35" s="41">
        <f ca="1">OFFSET('StockBond Returns'!$W$7,($B$10-1871)*12+($B$11-2)+C35-1,0)</f>
        <v>1.4982625735240835E-2</v>
      </c>
      <c r="I35" s="17">
        <f t="shared" ca="1" si="5"/>
        <v>1.4774070974925528E-2</v>
      </c>
      <c r="J35" s="17"/>
      <c r="K35" s="17">
        <f t="shared" si="6"/>
        <v>9.166666666666666E-2</v>
      </c>
      <c r="L35" s="160">
        <f t="shared" si="7"/>
        <v>0.71833333333333327</v>
      </c>
      <c r="M35" s="160">
        <f t="shared" si="8"/>
        <v>0.28166666666666668</v>
      </c>
      <c r="N35" s="160">
        <f t="shared" si="9"/>
        <v>0</v>
      </c>
      <c r="O35" s="160">
        <f t="shared" si="10"/>
        <v>0</v>
      </c>
      <c r="P35" s="160">
        <f t="shared" si="11"/>
        <v>0</v>
      </c>
      <c r="Q35" s="160">
        <f t="shared" si="12"/>
        <v>0</v>
      </c>
      <c r="R35" s="160">
        <f t="shared" si="13"/>
        <v>0</v>
      </c>
      <c r="S35" s="160">
        <f t="shared" si="14"/>
        <v>0</v>
      </c>
      <c r="T35" s="160">
        <f t="shared" si="15"/>
        <v>0</v>
      </c>
      <c r="U35" s="17">
        <f t="shared" si="16"/>
        <v>5.0000000000000001E-4</v>
      </c>
      <c r="V35" s="17">
        <f ca="1">OFFSET('StockBond Returns'!$N$7,($B$10-1871)*12+($B$11-2)+C35-1,0)</f>
        <v>1.7509365665084653E-2</v>
      </c>
      <c r="W35" s="17">
        <f ca="1">OFFSET('StockBond Returns'!$O$7,($B$10-1871)*12+($B$11-2)+C35-1,0)</f>
        <v>7.9461892503185361E-3</v>
      </c>
      <c r="X35" s="17">
        <f ca="1">OFFSET('StockBond Returns'!$P$7,($B$10-1871)*12+($B$11-2)+C35-1,0)</f>
        <v>9.8752525231464716E-3</v>
      </c>
      <c r="Y35" s="17">
        <f ca="1">OFFSET('StockBond Returns'!$Q$7,($B$10-1871)*12+($B$11-2)+C35-1,0)</f>
        <v>1.7509365665084653E-2</v>
      </c>
      <c r="Z35" s="17">
        <f ca="1">OFFSET('StockBond Returns'!$R$7,($B$10-1871)*12+($B$11-2)+C35-1,0)</f>
        <v>0</v>
      </c>
      <c r="AA35" s="17">
        <f ca="1">OFFSET('StockBond Returns'!$S$7,($B$10-1871)*12+($B$11-2)+C35-1,0)</f>
        <v>0</v>
      </c>
      <c r="AB35" s="17">
        <f ca="1">OFFSET('StockBond Returns'!$T$7,($B$10-1871)*12+($B$11-2)+C35-1,0)</f>
        <v>6.0606060606060996E-3</v>
      </c>
      <c r="AC35" s="17">
        <f ca="1">OFFSET('StockBond Returns'!$U$7,($B$10-1871)*12+($B$11-2)+C35-1,0)</f>
        <v>-2.23E-2</v>
      </c>
      <c r="AD35" s="17">
        <f ca="1">OFFSET('StockBond Returns'!$V$7,($B$10-1871)*12+($B$11-2)+C35-1,0)</f>
        <v>-7.9000000000000008E-3</v>
      </c>
    </row>
    <row r="36" spans="1:30" ht="13" x14ac:dyDescent="0.15">
      <c r="A36" s="166">
        <f t="shared" si="17"/>
        <v>1930</v>
      </c>
      <c r="B36" s="166">
        <f t="shared" si="18"/>
        <v>9</v>
      </c>
      <c r="C36" s="166">
        <f t="shared" si="19"/>
        <v>13</v>
      </c>
      <c r="D36" s="108">
        <f t="shared" ca="1" si="3"/>
        <v>703954.61402990995</v>
      </c>
      <c r="E36" s="108">
        <f t="shared" ca="1" si="4"/>
        <v>725531.61836895905</v>
      </c>
      <c r="F36" s="108">
        <f>$B$15*$B$18*'Cash Flow Assist'!P23</f>
        <v>3333.3333333333335</v>
      </c>
      <c r="G36" s="108">
        <f>$B$15*'Parameters &amp; Main Results'!B54</f>
        <v>0</v>
      </c>
      <c r="H36" s="41">
        <f ca="1">OFFSET('StockBond Returns'!$W$7,($B$10-1871)*12+($B$11-2)+C36-1,0)</f>
        <v>-9.999288151190322E-2</v>
      </c>
      <c r="I36" s="17">
        <f t="shared" ca="1" si="5"/>
        <v>-9.5852066852293791E-2</v>
      </c>
      <c r="J36" s="17"/>
      <c r="K36" s="17">
        <f t="shared" si="6"/>
        <v>0.1</v>
      </c>
      <c r="L36" s="160">
        <f t="shared" si="7"/>
        <v>0.72</v>
      </c>
      <c r="M36" s="160">
        <f t="shared" si="8"/>
        <v>0.27999999999999997</v>
      </c>
      <c r="N36" s="160">
        <f t="shared" si="9"/>
        <v>0</v>
      </c>
      <c r="O36" s="160">
        <f t="shared" si="10"/>
        <v>0</v>
      </c>
      <c r="P36" s="160">
        <f t="shared" si="11"/>
        <v>0</v>
      </c>
      <c r="Q36" s="160">
        <f t="shared" si="12"/>
        <v>0</v>
      </c>
      <c r="R36" s="160">
        <f t="shared" si="13"/>
        <v>0</v>
      </c>
      <c r="S36" s="160">
        <f t="shared" si="14"/>
        <v>0</v>
      </c>
      <c r="T36" s="160">
        <f t="shared" si="15"/>
        <v>0</v>
      </c>
      <c r="U36" s="17">
        <f t="shared" si="16"/>
        <v>5.0000000000000001E-4</v>
      </c>
      <c r="V36" s="17">
        <f ca="1">OFFSET('StockBond Returns'!$N$7,($B$10-1871)*12+($B$11-2)+C36-1,0)</f>
        <v>-0.13242307227489725</v>
      </c>
      <c r="W36" s="17">
        <f ca="1">OFFSET('StockBond Returns'!$O$7,($B$10-1871)*12+($B$11-2)+C36-1,0)</f>
        <v>-1.6635290989325258E-3</v>
      </c>
      <c r="X36" s="17">
        <f ca="1">OFFSET('StockBond Returns'!$P$7,($B$10-1871)*12+($B$11-2)+C36-1,0)</f>
        <v>-2.2552710866026171E-3</v>
      </c>
      <c r="Y36" s="17">
        <f ca="1">OFFSET('StockBond Returns'!$Q$7,($B$10-1871)*12+($B$11-2)+C36-1,0)</f>
        <v>-0.13242307227489725</v>
      </c>
      <c r="Z36" s="17">
        <f ca="1">OFFSET('StockBond Returns'!$R$7,($B$10-1871)*12+($B$11-2)+C36-1,0)</f>
        <v>0</v>
      </c>
      <c r="AA36" s="17">
        <f ca="1">OFFSET('StockBond Returns'!$S$7,($B$10-1871)*12+($B$11-2)+C36-1,0)</f>
        <v>0</v>
      </c>
      <c r="AB36" s="17">
        <f ca="1">OFFSET('StockBond Returns'!$T$7,($B$10-1871)*12+($B$11-2)+C36-1,0)</f>
        <v>-6.0240963855422436E-3</v>
      </c>
      <c r="AC36" s="17">
        <f ca="1">OFFSET('StockBond Returns'!$U$7,($B$10-1871)*12+($B$11-2)+C36-1,0)</f>
        <v>-2.2200000000000001E-2</v>
      </c>
      <c r="AD36" s="17">
        <f ca="1">OFFSET('StockBond Returns'!$V$7,($B$10-1871)*12+($B$11-2)+C36-1,0)</f>
        <v>-5.2699999999999997E-2</v>
      </c>
    </row>
    <row r="37" spans="1:30" ht="13" x14ac:dyDescent="0.15">
      <c r="A37" s="166">
        <f t="shared" si="17"/>
        <v>1930</v>
      </c>
      <c r="B37" s="166">
        <f t="shared" si="18"/>
        <v>10</v>
      </c>
      <c r="C37" s="166">
        <f t="shared" si="19"/>
        <v>14</v>
      </c>
      <c r="D37" s="108">
        <f t="shared" ca="1" si="3"/>
        <v>660655.26146129542</v>
      </c>
      <c r="E37" s="108">
        <f t="shared" ca="1" si="4"/>
        <v>683046.93938637618</v>
      </c>
      <c r="F37" s="108">
        <f>$B$15*$B$18*'Cash Flow Assist'!P24</f>
        <v>3333.3333333333335</v>
      </c>
      <c r="G37" s="108">
        <f>$B$15*'Parameters &amp; Main Results'!B55</f>
        <v>0</v>
      </c>
      <c r="H37" s="41">
        <f ca="1">OFFSET('StockBond Returns'!$W$7,($B$10-1871)*12+($B$11-2)+C37-1,0)</f>
        <v>-5.7043684421840386E-2</v>
      </c>
      <c r="I37" s="17">
        <f t="shared" ca="1" si="5"/>
        <v>-5.4211352284391202E-2</v>
      </c>
      <c r="J37" s="17"/>
      <c r="K37" s="17">
        <f t="shared" si="6"/>
        <v>0.10833333333333334</v>
      </c>
      <c r="L37" s="160">
        <f t="shared" si="7"/>
        <v>0.72166666666666668</v>
      </c>
      <c r="M37" s="160">
        <f t="shared" si="8"/>
        <v>0.27833333333333332</v>
      </c>
      <c r="N37" s="160">
        <f t="shared" si="9"/>
        <v>0</v>
      </c>
      <c r="O37" s="160">
        <f t="shared" si="10"/>
        <v>0</v>
      </c>
      <c r="P37" s="160">
        <f t="shared" si="11"/>
        <v>0</v>
      </c>
      <c r="Q37" s="160">
        <f t="shared" si="12"/>
        <v>0</v>
      </c>
      <c r="R37" s="160">
        <f t="shared" si="13"/>
        <v>0</v>
      </c>
      <c r="S37" s="160">
        <f t="shared" si="14"/>
        <v>0</v>
      </c>
      <c r="T37" s="160">
        <f t="shared" si="15"/>
        <v>0</v>
      </c>
      <c r="U37" s="17">
        <f t="shared" si="16"/>
        <v>5.0000000000000001E-4</v>
      </c>
      <c r="V37" s="17">
        <f ca="1">OFFSET('StockBond Returns'!$N$7,($B$10-1871)*12+($B$11-2)+C37-1,0)</f>
        <v>-7.9419941826471607E-2</v>
      </c>
      <c r="W37" s="17">
        <f ca="1">OFFSET('StockBond Returns'!$O$7,($B$10-1871)*12+($B$11-2)+C37-1,0)</f>
        <v>1.1299541558248416E-2</v>
      </c>
      <c r="X37" s="17">
        <f ca="1">OFFSET('StockBond Returns'!$P$7,($B$10-1871)*12+($B$11-2)+C37-1,0)</f>
        <v>9.8752525272880476E-3</v>
      </c>
      <c r="Y37" s="17">
        <f ca="1">OFFSET('StockBond Returns'!$Q$7,($B$10-1871)*12+($B$11-2)+C37-1,0)</f>
        <v>-7.9419941826471607E-2</v>
      </c>
      <c r="Z37" s="17">
        <f ca="1">OFFSET('StockBond Returns'!$R$7,($B$10-1871)*12+($B$11-2)+C37-1,0)</f>
        <v>0</v>
      </c>
      <c r="AA37" s="17">
        <f ca="1">OFFSET('StockBond Returns'!$S$7,($B$10-1871)*12+($B$11-2)+C37-1,0)</f>
        <v>0</v>
      </c>
      <c r="AB37" s="17">
        <f ca="1">OFFSET('StockBond Returns'!$T$7,($B$10-1871)*12+($B$11-2)+C37-1,0)</f>
        <v>6.0606060606060996E-3</v>
      </c>
      <c r="AC37" s="17">
        <f ca="1">OFFSET('StockBond Returns'!$U$7,($B$10-1871)*12+($B$11-2)+C37-1,0)</f>
        <v>-1.1999999999999999E-3</v>
      </c>
      <c r="AD37" s="17">
        <f ca="1">OFFSET('StockBond Returns'!$V$7,($B$10-1871)*12+($B$11-2)+C37-1,0)</f>
        <v>-1.38E-2</v>
      </c>
    </row>
    <row r="38" spans="1:30" ht="13" x14ac:dyDescent="0.15">
      <c r="A38" s="166">
        <f t="shared" si="17"/>
        <v>1930</v>
      </c>
      <c r="B38" s="166">
        <f t="shared" si="18"/>
        <v>11</v>
      </c>
      <c r="C38" s="166">
        <f t="shared" si="19"/>
        <v>15</v>
      </c>
      <c r="D38" s="108">
        <f t="shared" ca="1" si="3"/>
        <v>653380.22512770549</v>
      </c>
      <c r="E38" s="108">
        <f t="shared" ca="1" si="4"/>
        <v>676177.92574138253</v>
      </c>
      <c r="F38" s="108">
        <f>$B$15*$B$18*'Cash Flow Assist'!P25</f>
        <v>3333.3333333333335</v>
      </c>
      <c r="G38" s="108">
        <f>$B$15*'Parameters &amp; Main Results'!B56</f>
        <v>0</v>
      </c>
      <c r="H38" s="41">
        <f ca="1">OFFSET('StockBond Returns'!$W$7,($B$10-1871)*12+($B$11-2)+C38-1,0)</f>
        <v>-5.9966096239668738E-3</v>
      </c>
      <c r="I38" s="17">
        <f t="shared" ca="1" si="5"/>
        <v>-5.2017206661364975E-3</v>
      </c>
      <c r="J38" s="17"/>
      <c r="K38" s="17">
        <f t="shared" si="6"/>
        <v>0.11666666666666667</v>
      </c>
      <c r="L38" s="160">
        <f t="shared" si="7"/>
        <v>0.72333333333333327</v>
      </c>
      <c r="M38" s="160">
        <f t="shared" si="8"/>
        <v>0.27666666666666667</v>
      </c>
      <c r="N38" s="160">
        <f t="shared" si="9"/>
        <v>0</v>
      </c>
      <c r="O38" s="160">
        <f t="shared" si="10"/>
        <v>0</v>
      </c>
      <c r="P38" s="160">
        <f t="shared" si="11"/>
        <v>0</v>
      </c>
      <c r="Q38" s="160">
        <f t="shared" si="12"/>
        <v>0</v>
      </c>
      <c r="R38" s="160">
        <f t="shared" si="13"/>
        <v>0</v>
      </c>
      <c r="S38" s="160">
        <f t="shared" si="14"/>
        <v>0</v>
      </c>
      <c r="T38" s="160">
        <f t="shared" si="15"/>
        <v>0</v>
      </c>
      <c r="U38" s="17">
        <f t="shared" si="16"/>
        <v>5.0000000000000001E-4</v>
      </c>
      <c r="V38" s="17">
        <f ca="1">OFFSET('StockBond Returns'!$N$7,($B$10-1871)*12+($B$11-2)+C38-1,0)</f>
        <v>-1.1138562521830653E-2</v>
      </c>
      <c r="W38" s="17">
        <f ca="1">OFFSET('StockBond Returns'!$O$7,($B$10-1871)*12+($B$11-2)+C38-1,0)</f>
        <v>1.0470504426461469E-2</v>
      </c>
      <c r="X38" s="17">
        <f ca="1">OFFSET('StockBond Returns'!$P$7,($B$10-1871)*12+($B$11-2)+C38-1,0)</f>
        <v>9.9123475638167591E-3</v>
      </c>
      <c r="Y38" s="17">
        <f ca="1">OFFSET('StockBond Returns'!$Q$7,($B$10-1871)*12+($B$11-2)+C38-1,0)</f>
        <v>-1.1138562521830653E-2</v>
      </c>
      <c r="Z38" s="17">
        <f ca="1">OFFSET('StockBond Returns'!$R$7,($B$10-1871)*12+($B$11-2)+C38-1,0)</f>
        <v>0</v>
      </c>
      <c r="AA38" s="17">
        <f ca="1">OFFSET('StockBond Returns'!$S$7,($B$10-1871)*12+($B$11-2)+C38-1,0)</f>
        <v>0</v>
      </c>
      <c r="AB38" s="17">
        <f ca="1">OFFSET('StockBond Returns'!$T$7,($B$10-1871)*12+($B$11-2)+C38-1,0)</f>
        <v>6.0975609756097615E-3</v>
      </c>
      <c r="AC38" s="17">
        <f ca="1">OFFSET('StockBond Returns'!$U$7,($B$10-1871)*12+($B$11-2)+C38-1,0)</f>
        <v>2.2200000000000001E-2</v>
      </c>
      <c r="AD38" s="17">
        <f ca="1">OFFSET('StockBond Returns'!$V$7,($B$10-1871)*12+($B$11-2)+C38-1,0)</f>
        <v>-3.5200000000000002E-2</v>
      </c>
    </row>
    <row r="39" spans="1:30" ht="13" x14ac:dyDescent="0.15">
      <c r="A39" s="166">
        <f t="shared" si="17"/>
        <v>1930</v>
      </c>
      <c r="B39" s="166">
        <f t="shared" si="18"/>
        <v>12</v>
      </c>
      <c r="C39" s="166">
        <f t="shared" si="19"/>
        <v>16</v>
      </c>
      <c r="D39" s="108">
        <f t="shared" ca="1" si="3"/>
        <v>627322.24180639454</v>
      </c>
      <c r="E39" s="108">
        <f t="shared" ca="1" si="4"/>
        <v>650532.77175595344</v>
      </c>
      <c r="F39" s="108">
        <f>$B$15*$B$18*'Cash Flow Assist'!P26</f>
        <v>3333.3333333333335</v>
      </c>
      <c r="G39" s="108">
        <f>$B$15*'Parameters &amp; Main Results'!B57</f>
        <v>0</v>
      </c>
      <c r="H39" s="41">
        <f ca="1">OFFSET('StockBond Returns'!$W$7,($B$10-1871)*12+($B$11-2)+C39-1,0)</f>
        <v>-3.4958478034175532E-2</v>
      </c>
      <c r="I39" s="17">
        <f t="shared" ca="1" si="5"/>
        <v>-3.3160436903035433E-2</v>
      </c>
      <c r="J39" s="17"/>
      <c r="K39" s="17">
        <f t="shared" si="6"/>
        <v>0.125</v>
      </c>
      <c r="L39" s="160">
        <f t="shared" si="7"/>
        <v>0.72499999999999998</v>
      </c>
      <c r="M39" s="160">
        <f t="shared" si="8"/>
        <v>0.27499999999999997</v>
      </c>
      <c r="N39" s="160">
        <f t="shared" si="9"/>
        <v>0</v>
      </c>
      <c r="O39" s="160">
        <f t="shared" si="10"/>
        <v>0</v>
      </c>
      <c r="P39" s="160">
        <f t="shared" si="11"/>
        <v>0</v>
      </c>
      <c r="Q39" s="160">
        <f t="shared" si="12"/>
        <v>0</v>
      </c>
      <c r="R39" s="160">
        <f t="shared" si="13"/>
        <v>0</v>
      </c>
      <c r="S39" s="160">
        <f t="shared" si="14"/>
        <v>0</v>
      </c>
      <c r="T39" s="160">
        <f t="shared" si="15"/>
        <v>0</v>
      </c>
      <c r="U39" s="17">
        <f t="shared" si="16"/>
        <v>5.0000000000000001E-4</v>
      </c>
      <c r="V39" s="17">
        <f ca="1">OFFSET('StockBond Returns'!$N$7,($B$10-1871)*12+($B$11-2)+C39-1,0)</f>
        <v>-5.2809473614945368E-2</v>
      </c>
      <c r="W39" s="17">
        <f ca="1">OFFSET('StockBond Returns'!$O$7,($B$10-1871)*12+($B$11-2)+C39-1,0)</f>
        <v>1.8793084125333204E-2</v>
      </c>
      <c r="X39" s="17">
        <f ca="1">OFFSET('StockBond Returns'!$P$7,($B$10-1871)*12+($B$11-2)+C39-1,0)</f>
        <v>2.2495859209849201E-2</v>
      </c>
      <c r="Y39" s="17">
        <f ca="1">OFFSET('StockBond Returns'!$Q$7,($B$10-1871)*12+($B$11-2)+C39-1,0)</f>
        <v>-5.2809473614945368E-2</v>
      </c>
      <c r="Z39" s="17">
        <f ca="1">OFFSET('StockBond Returns'!$R$7,($B$10-1871)*12+($B$11-2)+C39-1,0)</f>
        <v>0</v>
      </c>
      <c r="AA39" s="17">
        <f ca="1">OFFSET('StockBond Returns'!$S$7,($B$10-1871)*12+($B$11-2)+C39-1,0)</f>
        <v>0</v>
      </c>
      <c r="AB39" s="17">
        <f ca="1">OFFSET('StockBond Returns'!$T$7,($B$10-1871)*12+($B$11-2)+C39-1,0)</f>
        <v>1.863354037267051E-2</v>
      </c>
      <c r="AC39" s="17">
        <f ca="1">OFFSET('StockBond Returns'!$U$7,($B$10-1871)*12+($B$11-2)+C39-1,0)</f>
        <v>-4.6600000000000003E-2</v>
      </c>
      <c r="AD39" s="17">
        <f ca="1">OFFSET('StockBond Returns'!$V$7,($B$10-1871)*12+($B$11-2)+C39-1,0)</f>
        <v>-5.3800000000000001E-2</v>
      </c>
    </row>
    <row r="40" spans="1:30" ht="13" x14ac:dyDescent="0.15">
      <c r="A40" s="166">
        <f t="shared" si="17"/>
        <v>1931</v>
      </c>
      <c r="B40" s="166">
        <f t="shared" si="18"/>
        <v>1</v>
      </c>
      <c r="C40" s="166">
        <f t="shared" si="19"/>
        <v>17</v>
      </c>
      <c r="D40" s="108">
        <f t="shared" ca="1" si="3"/>
        <v>657936.15120789665</v>
      </c>
      <c r="E40" s="108">
        <f t="shared" ca="1" si="4"/>
        <v>681793.45489431021</v>
      </c>
      <c r="F40" s="108">
        <f>$B$15*$B$18*'Cash Flow Assist'!P27</f>
        <v>3333.3333333333335</v>
      </c>
      <c r="G40" s="108">
        <f>$B$15*'Parameters &amp; Main Results'!B58</f>
        <v>0</v>
      </c>
      <c r="H40" s="41">
        <f ca="1">OFFSET('StockBond Returns'!$W$7,($B$10-1871)*12+($B$11-2)+C40-1,0)</f>
        <v>5.4403599605490474E-2</v>
      </c>
      <c r="I40" s="17">
        <f t="shared" ca="1" si="5"/>
        <v>5.3451864167255947E-2</v>
      </c>
      <c r="J40" s="17"/>
      <c r="K40" s="17">
        <f t="shared" si="6"/>
        <v>0.13333333333333333</v>
      </c>
      <c r="L40" s="160">
        <f t="shared" si="7"/>
        <v>0.72666666666666668</v>
      </c>
      <c r="M40" s="160">
        <f t="shared" si="8"/>
        <v>0.27333333333333332</v>
      </c>
      <c r="N40" s="160">
        <f t="shared" si="9"/>
        <v>0</v>
      </c>
      <c r="O40" s="160">
        <f t="shared" si="10"/>
        <v>0</v>
      </c>
      <c r="P40" s="160">
        <f t="shared" si="11"/>
        <v>0</v>
      </c>
      <c r="Q40" s="160">
        <f t="shared" si="12"/>
        <v>0</v>
      </c>
      <c r="R40" s="160">
        <f t="shared" si="13"/>
        <v>0</v>
      </c>
      <c r="S40" s="160">
        <f t="shared" si="14"/>
        <v>0</v>
      </c>
      <c r="T40" s="160">
        <f t="shared" si="15"/>
        <v>0</v>
      </c>
      <c r="U40" s="17">
        <f t="shared" si="16"/>
        <v>5.0000000000000001E-4</v>
      </c>
      <c r="V40" s="17">
        <f ca="1">OFFSET('StockBond Returns'!$N$7,($B$10-1871)*12+($B$11-2)+C40-1,0)</f>
        <v>6.722500878421811E-2</v>
      </c>
      <c r="W40" s="17">
        <f ca="1">OFFSET('StockBond Returns'!$O$7,($B$10-1871)*12+($B$11-2)+C40-1,0)</f>
        <v>1.6987894331917497E-2</v>
      </c>
      <c r="X40" s="17">
        <f ca="1">OFFSET('StockBond Returns'!$P$7,($B$10-1871)*12+($B$11-2)+C40-1,0)</f>
        <v>1.4527830191659818E-2</v>
      </c>
      <c r="Y40" s="17">
        <f ca="1">OFFSET('StockBond Returns'!$Q$7,($B$10-1871)*12+($B$11-2)+C40-1,0)</f>
        <v>6.722500878421811E-2</v>
      </c>
      <c r="Z40" s="17">
        <f ca="1">OFFSET('StockBond Returns'!$R$7,($B$10-1871)*12+($B$11-2)+C40-1,0)</f>
        <v>0</v>
      </c>
      <c r="AA40" s="17">
        <f ca="1">OFFSET('StockBond Returns'!$S$7,($B$10-1871)*12+($B$11-2)+C40-1,0)</f>
        <v>0</v>
      </c>
      <c r="AB40" s="17">
        <f ca="1">OFFSET('StockBond Returns'!$T$7,($B$10-1871)*12+($B$11-2)+C40-1,0)</f>
        <v>1.2578616352201255E-2</v>
      </c>
      <c r="AC40" s="17">
        <f ca="1">OFFSET('StockBond Returns'!$U$7,($B$10-1871)*12+($B$11-2)+C40-1,0)</f>
        <v>3.7499999999999999E-2</v>
      </c>
      <c r="AD40" s="17">
        <f ca="1">OFFSET('StockBond Returns'!$V$7,($B$10-1871)*12+($B$11-2)+C40-1,0)</f>
        <v>7.1300000000000002E-2</v>
      </c>
    </row>
    <row r="41" spans="1:30" ht="13" x14ac:dyDescent="0.15">
      <c r="A41" s="166">
        <f t="shared" si="17"/>
        <v>1931</v>
      </c>
      <c r="B41" s="166">
        <f t="shared" si="18"/>
        <v>2</v>
      </c>
      <c r="C41" s="166">
        <f t="shared" si="19"/>
        <v>18</v>
      </c>
      <c r="D41" s="108">
        <f t="shared" ca="1" si="3"/>
        <v>721262.4409415212</v>
      </c>
      <c r="E41" s="108">
        <f t="shared" ca="1" si="4"/>
        <v>745501.86862957268</v>
      </c>
      <c r="F41" s="108">
        <f>$B$15*$B$18*'Cash Flow Assist'!P28</f>
        <v>3333.3333333333335</v>
      </c>
      <c r="G41" s="108">
        <f>$B$15*'Parameters &amp; Main Results'!B59</f>
        <v>0</v>
      </c>
      <c r="H41" s="41">
        <f ca="1">OFFSET('StockBond Returns'!$W$7,($B$10-1871)*12+($B$11-2)+C41-1,0)</f>
        <v>0.10183216638662766</v>
      </c>
      <c r="I41" s="17">
        <f t="shared" ca="1" si="5"/>
        <v>9.8814572792205721E-2</v>
      </c>
      <c r="J41" s="17"/>
      <c r="K41" s="17">
        <f t="shared" si="6"/>
        <v>0.14166666666666666</v>
      </c>
      <c r="L41" s="160">
        <f t="shared" si="7"/>
        <v>0.72833333333333328</v>
      </c>
      <c r="M41" s="160">
        <f t="shared" si="8"/>
        <v>0.27166666666666667</v>
      </c>
      <c r="N41" s="160">
        <f t="shared" si="9"/>
        <v>0</v>
      </c>
      <c r="O41" s="160">
        <f t="shared" si="10"/>
        <v>0</v>
      </c>
      <c r="P41" s="160">
        <f t="shared" si="11"/>
        <v>0</v>
      </c>
      <c r="Q41" s="160">
        <f t="shared" si="12"/>
        <v>0</v>
      </c>
      <c r="R41" s="160">
        <f t="shared" si="13"/>
        <v>0</v>
      </c>
      <c r="S41" s="160">
        <f t="shared" si="14"/>
        <v>0</v>
      </c>
      <c r="T41" s="160">
        <f t="shared" si="15"/>
        <v>0</v>
      </c>
      <c r="U41" s="17">
        <f t="shared" si="16"/>
        <v>5.0000000000000001E-4</v>
      </c>
      <c r="V41" s="17">
        <f ca="1">OFFSET('StockBond Returns'!$N$7,($B$10-1871)*12+($B$11-2)+C41-1,0)</f>
        <v>0.13310945183848877</v>
      </c>
      <c r="W41" s="17">
        <f ca="1">OFFSET('StockBond Returns'!$O$7,($B$10-1871)*12+($B$11-2)+C41-1,0)</f>
        <v>7.0240074963425769E-3</v>
      </c>
      <c r="X41" s="17">
        <f ca="1">OFFSET('StockBond Returns'!$P$7,($B$10-1871)*12+($B$11-2)+C41-1,0)</f>
        <v>1.4688375793018071E-2</v>
      </c>
      <c r="Y41" s="17">
        <f ca="1">OFFSET('StockBond Returns'!$Q$7,($B$10-1871)*12+($B$11-2)+C41-1,0)</f>
        <v>0.13310945183848877</v>
      </c>
      <c r="Z41" s="17">
        <f ca="1">OFFSET('StockBond Returns'!$R$7,($B$10-1871)*12+($B$11-2)+C41-1,0)</f>
        <v>0</v>
      </c>
      <c r="AA41" s="17">
        <f ca="1">OFFSET('StockBond Returns'!$S$7,($B$10-1871)*12+($B$11-2)+C41-1,0)</f>
        <v>0</v>
      </c>
      <c r="AB41" s="17">
        <f ca="1">OFFSET('StockBond Returns'!$T$7,($B$10-1871)*12+($B$11-2)+C41-1,0)</f>
        <v>1.2738853503184711E-2</v>
      </c>
      <c r="AC41" s="17">
        <f ca="1">OFFSET('StockBond Returns'!$U$7,($B$10-1871)*12+($B$11-2)+C41-1,0)</f>
        <v>3.3799999999999997E-2</v>
      </c>
      <c r="AD41" s="17">
        <f ca="1">OFFSET('StockBond Returns'!$V$7,($B$10-1871)*12+($B$11-2)+C41-1,0)</f>
        <v>1.6E-2</v>
      </c>
    </row>
    <row r="42" spans="1:30" ht="13" x14ac:dyDescent="0.15">
      <c r="A42" s="166">
        <f t="shared" si="17"/>
        <v>1931</v>
      </c>
      <c r="B42" s="166">
        <f t="shared" si="18"/>
        <v>3</v>
      </c>
      <c r="C42" s="166">
        <f t="shared" si="19"/>
        <v>19</v>
      </c>
      <c r="D42" s="108">
        <f t="shared" ca="1" si="3"/>
        <v>687600.87216106965</v>
      </c>
      <c r="E42" s="108">
        <f t="shared" ca="1" si="4"/>
        <v>712074.14372453839</v>
      </c>
      <c r="F42" s="108">
        <f>$B$15*$B$18*'Cash Flow Assist'!P29</f>
        <v>3333.3333333333335</v>
      </c>
      <c r="G42" s="108">
        <f>$B$15*'Parameters &amp; Main Results'!B60</f>
        <v>0</v>
      </c>
      <c r="H42" s="41">
        <f ca="1">OFFSET('StockBond Returns'!$W$7,($B$10-1871)*12+($B$11-2)+C42-1,0)</f>
        <v>-4.2244053243861386E-2</v>
      </c>
      <c r="I42" s="17">
        <f t="shared" ca="1" si="5"/>
        <v>-4.0549268987385305E-2</v>
      </c>
      <c r="J42" s="17"/>
      <c r="K42" s="17">
        <f t="shared" si="6"/>
        <v>0.15</v>
      </c>
      <c r="L42" s="160">
        <f t="shared" si="7"/>
        <v>0.73</v>
      </c>
      <c r="M42" s="160">
        <f t="shared" si="8"/>
        <v>0.27</v>
      </c>
      <c r="N42" s="160">
        <f t="shared" si="9"/>
        <v>0</v>
      </c>
      <c r="O42" s="160">
        <f t="shared" si="10"/>
        <v>0</v>
      </c>
      <c r="P42" s="160">
        <f t="shared" si="11"/>
        <v>0</v>
      </c>
      <c r="Q42" s="160">
        <f t="shared" si="12"/>
        <v>0</v>
      </c>
      <c r="R42" s="160">
        <f t="shared" si="13"/>
        <v>0</v>
      </c>
      <c r="S42" s="160">
        <f t="shared" si="14"/>
        <v>0</v>
      </c>
      <c r="T42" s="160">
        <f t="shared" si="15"/>
        <v>0</v>
      </c>
      <c r="U42" s="17">
        <f t="shared" si="16"/>
        <v>5.0000000000000001E-4</v>
      </c>
      <c r="V42" s="17">
        <f ca="1">OFFSET('StockBond Returns'!$N$7,($B$10-1871)*12+($B$11-2)+C42-1,0)</f>
        <v>-5.9817033154642596E-2</v>
      </c>
      <c r="W42" s="17">
        <f ca="1">OFFSET('StockBond Returns'!$O$7,($B$10-1871)*12+($B$11-2)+C42-1,0)</f>
        <v>1.1699377341372053E-2</v>
      </c>
      <c r="X42" s="17">
        <f ca="1">OFFSET('StockBond Returns'!$P$7,($B$10-1871)*12+($B$11-2)+C42-1,0)</f>
        <v>8.3475961528138853E-3</v>
      </c>
      <c r="Y42" s="17">
        <f ca="1">OFFSET('StockBond Returns'!$Q$7,($B$10-1871)*12+($B$11-2)+C42-1,0)</f>
        <v>-5.9817033154642596E-2</v>
      </c>
      <c r="Z42" s="17">
        <f ca="1">OFFSET('StockBond Returns'!$R$7,($B$10-1871)*12+($B$11-2)+C42-1,0)</f>
        <v>0</v>
      </c>
      <c r="AA42" s="17">
        <f ca="1">OFFSET('StockBond Returns'!$S$7,($B$10-1871)*12+($B$11-2)+C42-1,0)</f>
        <v>0</v>
      </c>
      <c r="AB42" s="17">
        <f ca="1">OFFSET('StockBond Returns'!$T$7,($B$10-1871)*12+($B$11-2)+C42-1,0)</f>
        <v>6.4102564102563875E-3</v>
      </c>
      <c r="AC42" s="17">
        <f ca="1">OFFSET('StockBond Returns'!$U$7,($B$10-1871)*12+($B$11-2)+C42-1,0)</f>
        <v>3.0599999999999999E-2</v>
      </c>
      <c r="AD42" s="17">
        <f ca="1">OFFSET('StockBond Returns'!$V$7,($B$10-1871)*12+($B$11-2)+C42-1,0)</f>
        <v>-3.6700000000000003E-2</v>
      </c>
    </row>
    <row r="43" spans="1:30" ht="13" x14ac:dyDescent="0.15">
      <c r="A43" s="166">
        <f t="shared" si="17"/>
        <v>1931</v>
      </c>
      <c r="B43" s="166">
        <f t="shared" si="18"/>
        <v>4</v>
      </c>
      <c r="C43" s="166">
        <f t="shared" si="19"/>
        <v>20</v>
      </c>
      <c r="D43" s="108">
        <f t="shared" ca="1" si="3"/>
        <v>641644.92929438828</v>
      </c>
      <c r="E43" s="108">
        <f t="shared" ca="1" si="4"/>
        <v>665969.89775378478</v>
      </c>
      <c r="F43" s="108">
        <f>$B$15*$B$18*'Cash Flow Assist'!P30</f>
        <v>3333.3333333333335</v>
      </c>
      <c r="G43" s="108">
        <f>$B$15*'Parameters &amp; Main Results'!B61</f>
        <v>0</v>
      </c>
      <c r="H43" s="41">
        <f ca="1">OFFSET('StockBond Returns'!$W$7,($B$10-1871)*12+($B$11-2)+C43-1,0)</f>
        <v>-6.2289392839484335E-2</v>
      </c>
      <c r="I43" s="17">
        <f t="shared" ca="1" si="5"/>
        <v>-6.0347749149384886E-2</v>
      </c>
      <c r="J43" s="17"/>
      <c r="K43" s="17">
        <f t="shared" si="6"/>
        <v>0.15833333333333333</v>
      </c>
      <c r="L43" s="160">
        <f t="shared" si="7"/>
        <v>0.73166666666666669</v>
      </c>
      <c r="M43" s="160">
        <f t="shared" si="8"/>
        <v>0.26833333333333331</v>
      </c>
      <c r="N43" s="160">
        <f t="shared" si="9"/>
        <v>0</v>
      </c>
      <c r="O43" s="160">
        <f t="shared" si="10"/>
        <v>0</v>
      </c>
      <c r="P43" s="160">
        <f t="shared" si="11"/>
        <v>0</v>
      </c>
      <c r="Q43" s="160">
        <f t="shared" si="12"/>
        <v>0</v>
      </c>
      <c r="R43" s="160">
        <f t="shared" si="13"/>
        <v>0</v>
      </c>
      <c r="S43" s="160">
        <f t="shared" si="14"/>
        <v>0</v>
      </c>
      <c r="T43" s="160">
        <f t="shared" si="15"/>
        <v>0</v>
      </c>
      <c r="U43" s="17">
        <f t="shared" si="16"/>
        <v>5.0000000000000001E-4</v>
      </c>
      <c r="V43" s="17">
        <f ca="1">OFFSET('StockBond Returns'!$N$7,($B$10-1871)*12+($B$11-2)+C43-1,0)</f>
        <v>-8.610286797476252E-2</v>
      </c>
      <c r="W43" s="17">
        <f ca="1">OFFSET('StockBond Returns'!$O$7,($B$10-1871)*12+($B$11-2)+C43-1,0)</f>
        <v>1.0034220815464678E-2</v>
      </c>
      <c r="X43" s="17">
        <f ca="1">OFFSET('StockBond Returns'!$P$7,($B$10-1871)*12+($B$11-2)+C43-1,0)</f>
        <v>8.3890322586812616E-3</v>
      </c>
      <c r="Y43" s="17">
        <f ca="1">OFFSET('StockBond Returns'!$Q$7,($B$10-1871)*12+($B$11-2)+C43-1,0)</f>
        <v>-8.610286797476252E-2</v>
      </c>
      <c r="Z43" s="17">
        <f ca="1">OFFSET('StockBond Returns'!$R$7,($B$10-1871)*12+($B$11-2)+C43-1,0)</f>
        <v>0</v>
      </c>
      <c r="AA43" s="17">
        <f ca="1">OFFSET('StockBond Returns'!$S$7,($B$10-1871)*12+($B$11-2)+C43-1,0)</f>
        <v>0</v>
      </c>
      <c r="AB43" s="17">
        <f ca="1">OFFSET('StockBond Returns'!$T$7,($B$10-1871)*12+($B$11-2)+C43-1,0)</f>
        <v>6.4516129032257119E-3</v>
      </c>
      <c r="AC43" s="17">
        <f ca="1">OFFSET('StockBond Returns'!$U$7,($B$10-1871)*12+($B$11-2)+C43-1,0)</f>
        <v>-4.6300000000000001E-2</v>
      </c>
      <c r="AD43" s="17">
        <f ca="1">OFFSET('StockBond Returns'!$V$7,($B$10-1871)*12+($B$11-2)+C43-1,0)</f>
        <v>-3.95E-2</v>
      </c>
    </row>
    <row r="44" spans="1:30" ht="13" x14ac:dyDescent="0.15">
      <c r="A44" s="166">
        <f t="shared" si="17"/>
        <v>1931</v>
      </c>
      <c r="B44" s="166">
        <f t="shared" si="18"/>
        <v>5</v>
      </c>
      <c r="C44" s="166">
        <f t="shared" si="19"/>
        <v>21</v>
      </c>
      <c r="D44" s="108">
        <f t="shared" ca="1" si="3"/>
        <v>583677.46166221786</v>
      </c>
      <c r="E44" s="108">
        <f t="shared" ca="1" si="4"/>
        <v>607902.56711595098</v>
      </c>
      <c r="F44" s="108">
        <f>$B$15*$B$18*'Cash Flow Assist'!P31</f>
        <v>3333.3333333333335</v>
      </c>
      <c r="G44" s="108">
        <f>$B$15*'Parameters &amp; Main Results'!B62</f>
        <v>0</v>
      </c>
      <c r="H44" s="41">
        <f ca="1">OFFSET('StockBond Returns'!$W$7,($B$10-1871)*12+($B$11-2)+C44-1,0)</f>
        <v>-8.5591636818972E-2</v>
      </c>
      <c r="I44" s="17">
        <f t="shared" ca="1" si="5"/>
        <v>-8.2600327605482041E-2</v>
      </c>
      <c r="J44" s="17"/>
      <c r="K44" s="17">
        <f t="shared" si="6"/>
        <v>0.16666666666666666</v>
      </c>
      <c r="L44" s="160">
        <f t="shared" si="7"/>
        <v>0.73333333333333328</v>
      </c>
      <c r="M44" s="160">
        <f t="shared" si="8"/>
        <v>0.26666666666666666</v>
      </c>
      <c r="N44" s="160">
        <f t="shared" si="9"/>
        <v>0</v>
      </c>
      <c r="O44" s="160">
        <f t="shared" si="10"/>
        <v>0</v>
      </c>
      <c r="P44" s="160">
        <f t="shared" si="11"/>
        <v>0</v>
      </c>
      <c r="Q44" s="160">
        <f t="shared" si="12"/>
        <v>0</v>
      </c>
      <c r="R44" s="160">
        <f t="shared" si="13"/>
        <v>0</v>
      </c>
      <c r="S44" s="160">
        <f t="shared" si="14"/>
        <v>0</v>
      </c>
      <c r="T44" s="160">
        <f t="shared" si="15"/>
        <v>0</v>
      </c>
      <c r="U44" s="17">
        <f t="shared" si="16"/>
        <v>5.0000000000000001E-4</v>
      </c>
      <c r="V44" s="17">
        <f ca="1">OFFSET('StockBond Returns'!$N$7,($B$10-1871)*12+($B$11-2)+C44-1,0)</f>
        <v>-0.12142284609717813</v>
      </c>
      <c r="W44" s="17">
        <f ca="1">OFFSET('StockBond Returns'!$O$7,($B$10-1871)*12+($B$11-2)+C44-1,0)</f>
        <v>2.431784824668215E-2</v>
      </c>
      <c r="X44" s="17">
        <f ca="1">OFFSET('StockBond Returns'!$P$7,($B$10-1871)*12+($B$11-2)+C44-1,0)</f>
        <v>1.5022058826993145E-2</v>
      </c>
      <c r="Y44" s="17">
        <f ca="1">OFFSET('StockBond Returns'!$Q$7,($B$10-1871)*12+($B$11-2)+C44-1,0)</f>
        <v>-0.12142284609717813</v>
      </c>
      <c r="Z44" s="17">
        <f ca="1">OFFSET('StockBond Returns'!$R$7,($B$10-1871)*12+($B$11-2)+C44-1,0)</f>
        <v>0</v>
      </c>
      <c r="AA44" s="17">
        <f ca="1">OFFSET('StockBond Returns'!$S$7,($B$10-1871)*12+($B$11-2)+C44-1,0)</f>
        <v>0</v>
      </c>
      <c r="AB44" s="17">
        <f ca="1">OFFSET('StockBond Returns'!$T$7,($B$10-1871)*12+($B$11-2)+C44-1,0)</f>
        <v>1.3071895424836555E-2</v>
      </c>
      <c r="AC44" s="17">
        <f ca="1">OFFSET('StockBond Returns'!$U$7,($B$10-1871)*12+($B$11-2)+C44-1,0)</f>
        <v>5.16E-2</v>
      </c>
      <c r="AD44" s="17">
        <f ca="1">OFFSET('StockBond Returns'!$V$7,($B$10-1871)*12+($B$11-2)+C44-1,0)</f>
        <v>-6.59E-2</v>
      </c>
    </row>
    <row r="45" spans="1:30" ht="13" x14ac:dyDescent="0.15">
      <c r="A45" s="166">
        <f t="shared" si="17"/>
        <v>1931</v>
      </c>
      <c r="B45" s="166">
        <f t="shared" si="18"/>
        <v>6</v>
      </c>
      <c r="C45" s="166">
        <f t="shared" si="19"/>
        <v>22</v>
      </c>
      <c r="D45" s="108">
        <f t="shared" ca="1" si="3"/>
        <v>652416.93052016187</v>
      </c>
      <c r="E45" s="108">
        <f t="shared" ca="1" si="4"/>
        <v>678525.96166492545</v>
      </c>
      <c r="F45" s="108">
        <f>$B$15*$B$18*'Cash Flow Assist'!P32</f>
        <v>3333.3333333333335</v>
      </c>
      <c r="G45" s="108">
        <f>$B$15*'Parameters &amp; Main Results'!B63</f>
        <v>0</v>
      </c>
      <c r="H45" s="41">
        <f ca="1">OFFSET('StockBond Returns'!$W$7,($B$10-1871)*12+($B$11-2)+C45-1,0)</f>
        <v>0.12418976719694357</v>
      </c>
      <c r="I45" s="17">
        <f t="shared" ca="1" si="5"/>
        <v>0.12232962537571018</v>
      </c>
      <c r="J45" s="17"/>
      <c r="K45" s="17">
        <f t="shared" si="6"/>
        <v>0.17499999999999999</v>
      </c>
      <c r="L45" s="160">
        <f t="shared" si="7"/>
        <v>0.73499999999999999</v>
      </c>
      <c r="M45" s="160">
        <f t="shared" si="8"/>
        <v>0.26500000000000001</v>
      </c>
      <c r="N45" s="160">
        <f t="shared" si="9"/>
        <v>0</v>
      </c>
      <c r="O45" s="160">
        <f t="shared" si="10"/>
        <v>0</v>
      </c>
      <c r="P45" s="160">
        <f t="shared" si="11"/>
        <v>0</v>
      </c>
      <c r="Q45" s="160">
        <f t="shared" si="12"/>
        <v>0</v>
      </c>
      <c r="R45" s="160">
        <f t="shared" si="13"/>
        <v>0</v>
      </c>
      <c r="S45" s="160">
        <f t="shared" si="14"/>
        <v>0</v>
      </c>
      <c r="T45" s="160">
        <f t="shared" si="15"/>
        <v>0</v>
      </c>
      <c r="U45" s="17">
        <f t="shared" si="16"/>
        <v>5.0000000000000001E-4</v>
      </c>
      <c r="V45" s="17">
        <f ca="1">OFFSET('StockBond Returns'!$N$7,($B$10-1871)*12+($B$11-2)+C45-1,0)</f>
        <v>0.15983719568385735</v>
      </c>
      <c r="W45" s="17">
        <f ca="1">OFFSET('StockBond Returns'!$O$7,($B$10-1871)*12+($B$11-2)+C45-1,0)</f>
        <v>1.8456427225440386E-2</v>
      </c>
      <c r="X45" s="17">
        <f ca="1">OFFSET('StockBond Returns'!$P$7,($B$10-1871)*12+($B$11-2)+C45-1,0)</f>
        <v>1.5195529800121843E-2</v>
      </c>
      <c r="Y45" s="17">
        <f ca="1">OFFSET('StockBond Returns'!$Q$7,($B$10-1871)*12+($B$11-2)+C45-1,0)</f>
        <v>0.15983719568385735</v>
      </c>
      <c r="Z45" s="17">
        <f ca="1">OFFSET('StockBond Returns'!$R$7,($B$10-1871)*12+($B$11-2)+C45-1,0)</f>
        <v>0</v>
      </c>
      <c r="AA45" s="17">
        <f ca="1">OFFSET('StockBond Returns'!$S$7,($B$10-1871)*12+($B$11-2)+C45-1,0)</f>
        <v>0</v>
      </c>
      <c r="AB45" s="17">
        <f ca="1">OFFSET('StockBond Returns'!$T$7,($B$10-1871)*12+($B$11-2)+C45-1,0)</f>
        <v>1.3245033112582849E-2</v>
      </c>
      <c r="AC45" s="17">
        <f ca="1">OFFSET('StockBond Returns'!$U$7,($B$10-1871)*12+($B$11-2)+C45-1,0)</f>
        <v>-5.3600000000000002E-2</v>
      </c>
      <c r="AD45" s="17">
        <f ca="1">OFFSET('StockBond Returns'!$V$7,($B$10-1871)*12+($B$11-2)+C45-1,0)</f>
        <v>0.1134</v>
      </c>
    </row>
    <row r="46" spans="1:30" ht="13" x14ac:dyDescent="0.15">
      <c r="A46" s="166">
        <f t="shared" si="17"/>
        <v>1931</v>
      </c>
      <c r="B46" s="166">
        <f t="shared" si="18"/>
        <v>7</v>
      </c>
      <c r="C46" s="166">
        <f t="shared" si="19"/>
        <v>23</v>
      </c>
      <c r="D46" s="108">
        <f t="shared" ca="1" si="3"/>
        <v>614802.03807143075</v>
      </c>
      <c r="E46" s="108">
        <f t="shared" ca="1" si="4"/>
        <v>640207.95994711283</v>
      </c>
      <c r="F46" s="108">
        <f>$B$15*$B$18*'Cash Flow Assist'!P33</f>
        <v>3333.3333333333335</v>
      </c>
      <c r="G46" s="108">
        <f>$B$15*'Parameters &amp; Main Results'!B64</f>
        <v>0</v>
      </c>
      <c r="H46" s="41">
        <f ca="1">OFFSET('StockBond Returns'!$W$7,($B$10-1871)*12+($B$11-2)+C46-1,0)</f>
        <v>-5.2815321884540446E-2</v>
      </c>
      <c r="I46" s="17">
        <f t="shared" ca="1" si="5"/>
        <v>-5.1814351810870296E-2</v>
      </c>
      <c r="J46" s="17"/>
      <c r="K46" s="17">
        <f t="shared" si="6"/>
        <v>0.18333333333333332</v>
      </c>
      <c r="L46" s="160">
        <f t="shared" si="7"/>
        <v>0.73666666666666658</v>
      </c>
      <c r="M46" s="160">
        <f t="shared" si="8"/>
        <v>0.26333333333333331</v>
      </c>
      <c r="N46" s="160">
        <f t="shared" si="9"/>
        <v>0</v>
      </c>
      <c r="O46" s="160">
        <f t="shared" si="10"/>
        <v>0</v>
      </c>
      <c r="P46" s="160">
        <f t="shared" si="11"/>
        <v>0</v>
      </c>
      <c r="Q46" s="160">
        <f t="shared" si="12"/>
        <v>0</v>
      </c>
      <c r="R46" s="160">
        <f t="shared" si="13"/>
        <v>0</v>
      </c>
      <c r="S46" s="160">
        <f t="shared" si="14"/>
        <v>0</v>
      </c>
      <c r="T46" s="160">
        <f t="shared" si="15"/>
        <v>0</v>
      </c>
      <c r="U46" s="17">
        <f t="shared" si="16"/>
        <v>5.0000000000000001E-4</v>
      </c>
      <c r="V46" s="17">
        <f ca="1">OFFSET('StockBond Returns'!$N$7,($B$10-1871)*12+($B$11-2)+C46-1,0)</f>
        <v>-7.0615126482379442E-2</v>
      </c>
      <c r="W46" s="17">
        <f ca="1">OFFSET('StockBond Returns'!$O$7,($B$10-1871)*12+($B$11-2)+C46-1,0)</f>
        <v>9.3844821955402224E-4</v>
      </c>
      <c r="X46" s="17">
        <f ca="1">OFFSET('StockBond Returns'!$P$7,($B$10-1871)*12+($B$11-2)+C46-1,0)</f>
        <v>1.9249999985557764E-3</v>
      </c>
      <c r="Y46" s="17">
        <f ca="1">OFFSET('StockBond Returns'!$Q$7,($B$10-1871)*12+($B$11-2)+C46-1,0)</f>
        <v>-7.0615126482379442E-2</v>
      </c>
      <c r="Z46" s="17">
        <f ca="1">OFFSET('StockBond Returns'!$R$7,($B$10-1871)*12+($B$11-2)+C46-1,0)</f>
        <v>0</v>
      </c>
      <c r="AA46" s="17">
        <f ca="1">OFFSET('StockBond Returns'!$S$7,($B$10-1871)*12+($B$11-2)+C46-1,0)</f>
        <v>0</v>
      </c>
      <c r="AB46" s="17">
        <f ca="1">OFFSET('StockBond Returns'!$T$7,($B$10-1871)*12+($B$11-2)+C46-1,0)</f>
        <v>0</v>
      </c>
      <c r="AC46" s="17">
        <f ca="1">OFFSET('StockBond Returns'!$U$7,($B$10-1871)*12+($B$11-2)+C46-1,0)</f>
        <v>1.49E-2</v>
      </c>
      <c r="AD46" s="17">
        <f ca="1">OFFSET('StockBond Returns'!$V$7,($B$10-1871)*12+($B$11-2)+C46-1,0)</f>
        <v>-2.2100000000000002E-2</v>
      </c>
    </row>
    <row r="47" spans="1:30" ht="13" x14ac:dyDescent="0.15">
      <c r="A47" s="166">
        <f t="shared" si="17"/>
        <v>1931</v>
      </c>
      <c r="B47" s="166">
        <f t="shared" si="18"/>
        <v>8</v>
      </c>
      <c r="C47" s="166">
        <f t="shared" si="19"/>
        <v>24</v>
      </c>
      <c r="D47" s="108">
        <f t="shared" ca="1" si="3"/>
        <v>618235.04849902494</v>
      </c>
      <c r="E47" s="108">
        <f t="shared" ca="1" si="4"/>
        <v>643817.09893595672</v>
      </c>
      <c r="F47" s="108">
        <f>$B$15*$B$18*'Cash Flow Assist'!P34</f>
        <v>3333.3333333333335</v>
      </c>
      <c r="G47" s="108">
        <f>$B$15*'Parameters &amp; Main Results'!B65</f>
        <v>0</v>
      </c>
      <c r="H47" s="41">
        <f ca="1">OFFSET('StockBond Returns'!$W$7,($B$10-1871)*12+($B$11-2)+C47-1,0)</f>
        <v>1.1065723737776118E-2</v>
      </c>
      <c r="I47" s="17">
        <f t="shared" ca="1" si="5"/>
        <v>1.0900846150976322E-2</v>
      </c>
      <c r="J47" s="17"/>
      <c r="K47" s="17">
        <f t="shared" si="6"/>
        <v>0.19166666666666668</v>
      </c>
      <c r="L47" s="160">
        <f t="shared" si="7"/>
        <v>0.73833333333333329</v>
      </c>
      <c r="M47" s="160">
        <f t="shared" si="8"/>
        <v>0.26166666666666666</v>
      </c>
      <c r="N47" s="160">
        <f t="shared" si="9"/>
        <v>0</v>
      </c>
      <c r="O47" s="160">
        <f t="shared" si="10"/>
        <v>0</v>
      </c>
      <c r="P47" s="160">
        <f t="shared" si="11"/>
        <v>0</v>
      </c>
      <c r="Q47" s="160">
        <f t="shared" si="12"/>
        <v>0</v>
      </c>
      <c r="R47" s="160">
        <f t="shared" si="13"/>
        <v>0</v>
      </c>
      <c r="S47" s="160">
        <f t="shared" si="14"/>
        <v>0</v>
      </c>
      <c r="T47" s="160">
        <f t="shared" si="15"/>
        <v>0</v>
      </c>
      <c r="U47" s="17">
        <f t="shared" si="16"/>
        <v>5.0000000000000001E-4</v>
      </c>
      <c r="V47" s="17">
        <f ca="1">OFFSET('StockBond Returns'!$N$7,($B$10-1871)*12+($B$11-2)+C47-1,0)</f>
        <v>1.4777315793494283E-2</v>
      </c>
      <c r="W47" s="17">
        <f ca="1">OFFSET('StockBond Returns'!$O$7,($B$10-1871)*12+($B$11-2)+C47-1,0)</f>
        <v>1.2201779661036305E-4</v>
      </c>
      <c r="X47" s="17">
        <f ca="1">OFFSET('StockBond Returns'!$P$7,($B$10-1871)*12+($B$11-2)+C47-1,0)</f>
        <v>1.9249999990855748E-3</v>
      </c>
      <c r="Y47" s="17">
        <f ca="1">OFFSET('StockBond Returns'!$Q$7,($B$10-1871)*12+($B$11-2)+C47-1,0)</f>
        <v>1.4777315793494283E-2</v>
      </c>
      <c r="Z47" s="17">
        <f ca="1">OFFSET('StockBond Returns'!$R$7,($B$10-1871)*12+($B$11-2)+C47-1,0)</f>
        <v>0</v>
      </c>
      <c r="AA47" s="17">
        <f ca="1">OFFSET('StockBond Returns'!$S$7,($B$10-1871)*12+($B$11-2)+C47-1,0)</f>
        <v>0</v>
      </c>
      <c r="AB47" s="17">
        <f ca="1">OFFSET('StockBond Returns'!$T$7,($B$10-1871)*12+($B$11-2)+C47-1,0)</f>
        <v>0</v>
      </c>
      <c r="AC47" s="17">
        <f ca="1">OFFSET('StockBond Returns'!$U$7,($B$10-1871)*12+($B$11-2)+C47-1,0)</f>
        <v>-1.9199999999999998E-2</v>
      </c>
      <c r="AD47" s="17">
        <f ca="1">OFFSET('StockBond Returns'!$V$7,($B$10-1871)*12+($B$11-2)+C47-1,0)</f>
        <v>-1.54E-2</v>
      </c>
    </row>
    <row r="48" spans="1:30" ht="13" x14ac:dyDescent="0.15">
      <c r="A48" s="166">
        <f t="shared" si="17"/>
        <v>1931</v>
      </c>
      <c r="B48" s="166">
        <f t="shared" si="18"/>
        <v>9</v>
      </c>
      <c r="C48" s="166">
        <f t="shared" si="19"/>
        <v>25</v>
      </c>
      <c r="D48" s="108">
        <f t="shared" ca="1" si="3"/>
        <v>481039.00587740995</v>
      </c>
      <c r="E48" s="108">
        <f t="shared" ca="1" si="4"/>
        <v>502839.21343543543</v>
      </c>
      <c r="F48" s="108">
        <f>$B$15*$B$18*'Cash Flow Assist'!P35</f>
        <v>3333.3333333333335</v>
      </c>
      <c r="G48" s="108">
        <f>$B$15*'Parameters &amp; Main Results'!B66</f>
        <v>0</v>
      </c>
      <c r="H48" s="41">
        <f ca="1">OFFSET('StockBond Returns'!$W$7,($B$10-1871)*12+($B$11-2)+C48-1,0)</f>
        <v>-0.21769773280305599</v>
      </c>
      <c r="I48" s="17">
        <f t="shared" ca="1" si="5"/>
        <v>-0.21490716792435774</v>
      </c>
      <c r="J48" s="17"/>
      <c r="K48" s="17">
        <f t="shared" si="6"/>
        <v>0.2</v>
      </c>
      <c r="L48" s="160">
        <f t="shared" si="7"/>
        <v>0.74</v>
      </c>
      <c r="M48" s="160">
        <f t="shared" si="8"/>
        <v>0.26</v>
      </c>
      <c r="N48" s="160">
        <f t="shared" si="9"/>
        <v>0</v>
      </c>
      <c r="O48" s="160">
        <f t="shared" si="10"/>
        <v>0</v>
      </c>
      <c r="P48" s="160">
        <f t="shared" si="11"/>
        <v>0</v>
      </c>
      <c r="Q48" s="160">
        <f t="shared" si="12"/>
        <v>0</v>
      </c>
      <c r="R48" s="160">
        <f t="shared" si="13"/>
        <v>0</v>
      </c>
      <c r="S48" s="160">
        <f t="shared" si="14"/>
        <v>0</v>
      </c>
      <c r="T48" s="160">
        <f t="shared" si="15"/>
        <v>0</v>
      </c>
      <c r="U48" s="17">
        <f t="shared" si="16"/>
        <v>5.0000000000000001E-4</v>
      </c>
      <c r="V48" s="17">
        <f ca="1">OFFSET('StockBond Returns'!$N$7,($B$10-1871)*12+($B$11-2)+C48-1,0)</f>
        <v>-0.29157752362956757</v>
      </c>
      <c r="W48" s="17">
        <f ca="1">OFFSET('StockBond Returns'!$O$7,($B$10-1871)*12+($B$11-2)+C48-1,0)</f>
        <v>3.4687162622650813E-3</v>
      </c>
      <c r="X48" s="17">
        <f ca="1">OFFSET('StockBond Returns'!$P$7,($B$10-1871)*12+($B$11-2)+C48-1,0)</f>
        <v>8.6045000019123741E-3</v>
      </c>
      <c r="Y48" s="17">
        <f ca="1">OFFSET('StockBond Returns'!$Q$7,($B$10-1871)*12+($B$11-2)+C48-1,0)</f>
        <v>-0.29157752362956757</v>
      </c>
      <c r="Z48" s="17">
        <f ca="1">OFFSET('StockBond Returns'!$R$7,($B$10-1871)*12+($B$11-2)+C48-1,0)</f>
        <v>0</v>
      </c>
      <c r="AA48" s="17">
        <f ca="1">OFFSET('StockBond Returns'!$S$7,($B$10-1871)*12+($B$11-2)+C48-1,0)</f>
        <v>0</v>
      </c>
      <c r="AB48" s="17">
        <f ca="1">OFFSET('StockBond Returns'!$T$7,($B$10-1871)*12+($B$11-2)+C48-1,0)</f>
        <v>6.6666666666665986E-3</v>
      </c>
      <c r="AC48" s="17">
        <f ca="1">OFFSET('StockBond Returns'!$U$7,($B$10-1871)*12+($B$11-2)+C48-1,0)</f>
        <v>4.7999999999999996E-3</v>
      </c>
      <c r="AD48" s="17">
        <f ca="1">OFFSET('StockBond Returns'!$V$7,($B$10-1871)*12+($B$11-2)+C48-1,0)</f>
        <v>-6.6699999999999995E-2</v>
      </c>
    </row>
    <row r="49" spans="1:30" ht="13" x14ac:dyDescent="0.15">
      <c r="A49" s="166">
        <f t="shared" si="17"/>
        <v>1931</v>
      </c>
      <c r="B49" s="166">
        <f t="shared" si="18"/>
        <v>10</v>
      </c>
      <c r="C49" s="166">
        <f t="shared" si="19"/>
        <v>26</v>
      </c>
      <c r="D49" s="108">
        <f t="shared" ca="1" si="3"/>
        <v>510898.3681781863</v>
      </c>
      <c r="E49" s="108">
        <f t="shared" ca="1" si="4"/>
        <v>532999.16215276741</v>
      </c>
      <c r="F49" s="108">
        <f>$B$15*$B$18*'Cash Flow Assist'!P36</f>
        <v>3333.3333333333335</v>
      </c>
      <c r="G49" s="108">
        <f>$B$15*'Parameters &amp; Main Results'!B67</f>
        <v>0</v>
      </c>
      <c r="H49" s="41">
        <f ca="1">OFFSET('StockBond Returns'!$W$7,($B$10-1871)*12+($B$11-2)+C49-1,0)</f>
        <v>6.9483570201999426E-2</v>
      </c>
      <c r="I49" s="17">
        <f t="shared" ca="1" si="5"/>
        <v>6.7052828374751142E-2</v>
      </c>
      <c r="J49" s="17"/>
      <c r="K49" s="17">
        <f t="shared" si="6"/>
        <v>0.20833333333333334</v>
      </c>
      <c r="L49" s="160">
        <f t="shared" si="7"/>
        <v>0.7416666666666667</v>
      </c>
      <c r="M49" s="160">
        <f t="shared" si="8"/>
        <v>0.2583333333333333</v>
      </c>
      <c r="N49" s="160">
        <f t="shared" si="9"/>
        <v>0</v>
      </c>
      <c r="O49" s="160">
        <f t="shared" si="10"/>
        <v>0</v>
      </c>
      <c r="P49" s="160">
        <f t="shared" si="11"/>
        <v>0</v>
      </c>
      <c r="Q49" s="160">
        <f t="shared" si="12"/>
        <v>0</v>
      </c>
      <c r="R49" s="160">
        <f t="shared" si="13"/>
        <v>0</v>
      </c>
      <c r="S49" s="160">
        <f t="shared" si="14"/>
        <v>0</v>
      </c>
      <c r="T49" s="160">
        <f t="shared" si="15"/>
        <v>0</v>
      </c>
      <c r="U49" s="17">
        <f t="shared" si="16"/>
        <v>5.0000000000000001E-4</v>
      </c>
      <c r="V49" s="17">
        <f ca="1">OFFSET('StockBond Returns'!$N$7,($B$10-1871)*12+($B$11-2)+C49-1,0)</f>
        <v>9.80939041047455E-2</v>
      </c>
      <c r="W49" s="17">
        <f ca="1">OFFSET('StockBond Returns'!$O$7,($B$10-1871)*12+($B$11-2)+C49-1,0)</f>
        <v>-2.1903808398458513E-2</v>
      </c>
      <c r="X49" s="17">
        <f ca="1">OFFSET('StockBond Returns'!$P$7,($B$10-1871)*12+($B$11-2)+C49-1,0)</f>
        <v>8.649328857419647E-3</v>
      </c>
      <c r="Y49" s="17">
        <f ca="1">OFFSET('StockBond Returns'!$Q$7,($B$10-1871)*12+($B$11-2)+C49-1,0)</f>
        <v>9.80939041047455E-2</v>
      </c>
      <c r="Z49" s="17">
        <f ca="1">OFFSET('StockBond Returns'!$R$7,($B$10-1871)*12+($B$11-2)+C49-1,0)</f>
        <v>0</v>
      </c>
      <c r="AA49" s="17">
        <f ca="1">OFFSET('StockBond Returns'!$S$7,($B$10-1871)*12+($B$11-2)+C49-1,0)</f>
        <v>0</v>
      </c>
      <c r="AB49" s="17">
        <f ca="1">OFFSET('StockBond Returns'!$T$7,($B$10-1871)*12+($B$11-2)+C49-1,0)</f>
        <v>6.7114093959732557E-3</v>
      </c>
      <c r="AC49" s="17">
        <f ca="1">OFFSET('StockBond Returns'!$U$7,($B$10-1871)*12+($B$11-2)+C49-1,0)</f>
        <v>-1.7299999999999999E-2</v>
      </c>
      <c r="AD49" s="17">
        <f ca="1">OFFSET('StockBond Returns'!$V$7,($B$10-1871)*12+($B$11-2)+C49-1,0)</f>
        <v>1.46E-2</v>
      </c>
    </row>
    <row r="50" spans="1:30" ht="13" x14ac:dyDescent="0.15">
      <c r="A50" s="166">
        <f t="shared" si="17"/>
        <v>1931</v>
      </c>
      <c r="B50" s="166">
        <f t="shared" si="18"/>
        <v>11</v>
      </c>
      <c r="C50" s="166">
        <f t="shared" si="19"/>
        <v>27</v>
      </c>
      <c r="D50" s="108">
        <f t="shared" ca="1" si="3"/>
        <v>478858.01734389982</v>
      </c>
      <c r="E50" s="108">
        <f t="shared" ca="1" si="4"/>
        <v>500133.88817587501</v>
      </c>
      <c r="F50" s="108">
        <f>$B$15*$B$18*'Cash Flow Assist'!P37</f>
        <v>3333.3333333333335</v>
      </c>
      <c r="G50" s="108">
        <f>$B$15*'Parameters &amp; Main Results'!B68</f>
        <v>0</v>
      </c>
      <c r="H50" s="41">
        <f ca="1">OFFSET('StockBond Returns'!$W$7,($B$10-1871)*12+($B$11-2)+C50-1,0)</f>
        <v>-5.6558303922034439E-2</v>
      </c>
      <c r="I50" s="17">
        <f t="shared" ca="1" si="5"/>
        <v>-5.575579740415286E-2</v>
      </c>
      <c r="J50" s="17"/>
      <c r="K50" s="17">
        <f t="shared" si="6"/>
        <v>0.21666666666666667</v>
      </c>
      <c r="L50" s="160">
        <f t="shared" si="7"/>
        <v>0.74333333333333329</v>
      </c>
      <c r="M50" s="160">
        <f t="shared" si="8"/>
        <v>0.25666666666666665</v>
      </c>
      <c r="N50" s="160">
        <f t="shared" si="9"/>
        <v>0</v>
      </c>
      <c r="O50" s="160">
        <f t="shared" si="10"/>
        <v>0</v>
      </c>
      <c r="P50" s="160">
        <f t="shared" si="11"/>
        <v>0</v>
      </c>
      <c r="Q50" s="160">
        <f t="shared" si="12"/>
        <v>0</v>
      </c>
      <c r="R50" s="160">
        <f t="shared" si="13"/>
        <v>0</v>
      </c>
      <c r="S50" s="160">
        <f t="shared" si="14"/>
        <v>0</v>
      </c>
      <c r="T50" s="160">
        <f t="shared" si="15"/>
        <v>0</v>
      </c>
      <c r="U50" s="17">
        <f t="shared" si="16"/>
        <v>5.0000000000000001E-4</v>
      </c>
      <c r="V50" s="17">
        <f ca="1">OFFSET('StockBond Returns'!$N$7,($B$10-1871)*12+($B$11-2)+C50-1,0)</f>
        <v>-8.0708302417878297E-2</v>
      </c>
      <c r="W50" s="17">
        <f ca="1">OFFSET('StockBond Returns'!$O$7,($B$10-1871)*12+($B$11-2)+C50-1,0)</f>
        <v>1.6671587245987052E-2</v>
      </c>
      <c r="X50" s="17">
        <f ca="1">OFFSET('StockBond Returns'!$P$7,($B$10-1871)*12+($B$11-2)+C50-1,0)</f>
        <v>1.5556632653118463E-2</v>
      </c>
      <c r="Y50" s="17">
        <f ca="1">OFFSET('StockBond Returns'!$Q$7,($B$10-1871)*12+($B$11-2)+C50-1,0)</f>
        <v>-8.0708302417878297E-2</v>
      </c>
      <c r="Z50" s="17">
        <f ca="1">OFFSET('StockBond Returns'!$R$7,($B$10-1871)*12+($B$11-2)+C50-1,0)</f>
        <v>0</v>
      </c>
      <c r="AA50" s="17">
        <f ca="1">OFFSET('StockBond Returns'!$S$7,($B$10-1871)*12+($B$11-2)+C50-1,0)</f>
        <v>0</v>
      </c>
      <c r="AB50" s="17">
        <f ca="1">OFFSET('StockBond Returns'!$T$7,($B$10-1871)*12+($B$11-2)+C50-1,0)</f>
        <v>1.3605442176870763E-2</v>
      </c>
      <c r="AC50" s="17">
        <f ca="1">OFFSET('StockBond Returns'!$U$7,($B$10-1871)*12+($B$11-2)+C50-1,0)</f>
        <v>4.3200000000000002E-2</v>
      </c>
      <c r="AD50" s="17">
        <f ca="1">OFFSET('StockBond Returns'!$V$7,($B$10-1871)*12+($B$11-2)+C50-1,0)</f>
        <v>-5.0599999999999999E-2</v>
      </c>
    </row>
    <row r="51" spans="1:30" ht="13" x14ac:dyDescent="0.15">
      <c r="A51" s="166">
        <f t="shared" si="17"/>
        <v>1931</v>
      </c>
      <c r="B51" s="166">
        <f t="shared" si="18"/>
        <v>12</v>
      </c>
      <c r="C51" s="166">
        <f t="shared" si="19"/>
        <v>28</v>
      </c>
      <c r="D51" s="108">
        <f t="shared" ca="1" si="3"/>
        <v>426807.0144554993</v>
      </c>
      <c r="E51" s="108">
        <f t="shared" ca="1" si="4"/>
        <v>445658.42504707561</v>
      </c>
      <c r="F51" s="108">
        <f>$B$15*$B$18*'Cash Flow Assist'!P38</f>
        <v>3333.3333333333335</v>
      </c>
      <c r="G51" s="108">
        <f>$B$15*'Parameters &amp; Main Results'!B69</f>
        <v>0</v>
      </c>
      <c r="H51" s="41">
        <f ca="1">OFFSET('StockBond Returns'!$W$7,($B$10-1871)*12+($B$11-2)+C51-1,0)</f>
        <v>-0.10245034841132385</v>
      </c>
      <c r="I51" s="17">
        <f t="shared" ca="1" si="5"/>
        <v>-0.10294298043140337</v>
      </c>
      <c r="J51" s="17"/>
      <c r="K51" s="17">
        <f t="shared" si="6"/>
        <v>0.22500000000000001</v>
      </c>
      <c r="L51" s="160">
        <f t="shared" si="7"/>
        <v>0.745</v>
      </c>
      <c r="M51" s="160">
        <f t="shared" si="8"/>
        <v>0.255</v>
      </c>
      <c r="N51" s="160">
        <f t="shared" si="9"/>
        <v>0</v>
      </c>
      <c r="O51" s="160">
        <f t="shared" si="10"/>
        <v>0</v>
      </c>
      <c r="P51" s="160">
        <f t="shared" si="11"/>
        <v>0</v>
      </c>
      <c r="Q51" s="160">
        <f t="shared" si="12"/>
        <v>0</v>
      </c>
      <c r="R51" s="160">
        <f t="shared" si="13"/>
        <v>0</v>
      </c>
      <c r="S51" s="160">
        <f t="shared" si="14"/>
        <v>0</v>
      </c>
      <c r="T51" s="160">
        <f t="shared" si="15"/>
        <v>0</v>
      </c>
      <c r="U51" s="17">
        <f t="shared" si="16"/>
        <v>5.0000000000000001E-4</v>
      </c>
      <c r="V51" s="17">
        <f ca="1">OFFSET('StockBond Returns'!$N$7,($B$10-1871)*12+($B$11-2)+C51-1,0)</f>
        <v>-0.1330480440015035</v>
      </c>
      <c r="W51" s="17">
        <f ca="1">OFFSET('StockBond Returns'!$O$7,($B$10-1871)*12+($B$11-2)+C51-1,0)</f>
        <v>-1.482557248477101E-2</v>
      </c>
      <c r="X51" s="17">
        <f ca="1">OFFSET('StockBond Returns'!$P$7,($B$10-1871)*12+($B$11-2)+C51-1,0)</f>
        <v>8.7875000033341699E-3</v>
      </c>
      <c r="Y51" s="17">
        <f ca="1">OFFSET('StockBond Returns'!$Q$7,($B$10-1871)*12+($B$11-2)+C51-1,0)</f>
        <v>-0.1330480440015035</v>
      </c>
      <c r="Z51" s="17">
        <f ca="1">OFFSET('StockBond Returns'!$R$7,($B$10-1871)*12+($B$11-2)+C51-1,0)</f>
        <v>0</v>
      </c>
      <c r="AA51" s="17">
        <f ca="1">OFFSET('StockBond Returns'!$S$7,($B$10-1871)*12+($B$11-2)+C51-1,0)</f>
        <v>0</v>
      </c>
      <c r="AB51" s="17">
        <f ca="1">OFFSET('StockBond Returns'!$T$7,($B$10-1871)*12+($B$11-2)+C51-1,0)</f>
        <v>6.849315068492956E-3</v>
      </c>
      <c r="AC51" s="17">
        <f ca="1">OFFSET('StockBond Returns'!$U$7,($B$10-1871)*12+($B$11-2)+C51-1,0)</f>
        <v>-4.1999999999999997E-3</v>
      </c>
      <c r="AD51" s="17">
        <f ca="1">OFFSET('StockBond Returns'!$V$7,($B$10-1871)*12+($B$11-2)+C51-1,0)</f>
        <v>-9.0499999999999997E-2</v>
      </c>
    </row>
    <row r="52" spans="1:30" ht="13" x14ac:dyDescent="0.15">
      <c r="A52" s="166">
        <f t="shared" si="17"/>
        <v>1932</v>
      </c>
      <c r="B52" s="166">
        <f t="shared" si="18"/>
        <v>1</v>
      </c>
      <c r="C52" s="166">
        <f t="shared" si="19"/>
        <v>29</v>
      </c>
      <c r="D52" s="108">
        <f t="shared" ca="1" si="3"/>
        <v>422780.59250142187</v>
      </c>
      <c r="E52" s="108">
        <f t="shared" ca="1" si="4"/>
        <v>441067.92262297752</v>
      </c>
      <c r="F52" s="108">
        <f>$B$15*$B$18*'Cash Flow Assist'!P39</f>
        <v>3333.3333333333335</v>
      </c>
      <c r="G52" s="108">
        <f>$B$15*'Parameters &amp; Main Results'!B70</f>
        <v>0</v>
      </c>
      <c r="H52" s="41">
        <f ca="1">OFFSET('StockBond Returns'!$W$7,($B$10-1871)*12+($B$11-2)+C52-1,0)</f>
        <v>-1.63667460728019E-3</v>
      </c>
      <c r="I52" s="17">
        <f t="shared" ca="1" si="5"/>
        <v>-2.842183530430089E-3</v>
      </c>
      <c r="J52" s="17"/>
      <c r="K52" s="17">
        <f t="shared" si="6"/>
        <v>0.23333333333333334</v>
      </c>
      <c r="L52" s="160">
        <f t="shared" si="7"/>
        <v>0.74666666666666659</v>
      </c>
      <c r="M52" s="160">
        <f t="shared" si="8"/>
        <v>0.2533333333333333</v>
      </c>
      <c r="N52" s="160">
        <f t="shared" si="9"/>
        <v>0</v>
      </c>
      <c r="O52" s="160">
        <f t="shared" si="10"/>
        <v>0</v>
      </c>
      <c r="P52" s="160">
        <f t="shared" si="11"/>
        <v>0</v>
      </c>
      <c r="Q52" s="160">
        <f t="shared" si="12"/>
        <v>0</v>
      </c>
      <c r="R52" s="160">
        <f t="shared" si="13"/>
        <v>0</v>
      </c>
      <c r="S52" s="160">
        <f t="shared" si="14"/>
        <v>0</v>
      </c>
      <c r="T52" s="160">
        <f t="shared" si="15"/>
        <v>0</v>
      </c>
      <c r="U52" s="17">
        <f t="shared" si="16"/>
        <v>5.0000000000000001E-4</v>
      </c>
      <c r="V52" s="17">
        <f ca="1">OFFSET('StockBond Returns'!$N$7,($B$10-1871)*12+($B$11-2)+C52-1,0)</f>
        <v>-2.6975304410739032E-3</v>
      </c>
      <c r="W52" s="17">
        <f ca="1">OFFSET('StockBond Returns'!$O$7,($B$10-1871)*12+($B$11-2)+C52-1,0)</f>
        <v>-3.1040557937956903E-3</v>
      </c>
      <c r="X52" s="17">
        <f ca="1">OFFSET('StockBond Returns'!$P$7,($B$10-1871)*12+($B$11-2)+C52-1,0)</f>
        <v>2.1889393936025625E-2</v>
      </c>
      <c r="Y52" s="17">
        <f ca="1">OFFSET('StockBond Returns'!$Q$7,($B$10-1871)*12+($B$11-2)+C52-1,0)</f>
        <v>-2.6975304410739032E-3</v>
      </c>
      <c r="Z52" s="17">
        <f ca="1">OFFSET('StockBond Returns'!$R$7,($B$10-1871)*12+($B$11-2)+C52-1,0)</f>
        <v>0</v>
      </c>
      <c r="AA52" s="17">
        <f ca="1">OFFSET('StockBond Returns'!$S$7,($B$10-1871)*12+($B$11-2)+C52-1,0)</f>
        <v>0</v>
      </c>
      <c r="AB52" s="17">
        <f ca="1">OFFSET('StockBond Returns'!$T$7,($B$10-1871)*12+($B$11-2)+C52-1,0)</f>
        <v>2.0979020979020824E-2</v>
      </c>
      <c r="AC52" s="17">
        <f ca="1">OFFSET('StockBond Returns'!$U$7,($B$10-1871)*12+($B$11-2)+C52-1,0)</f>
        <v>3.85E-2</v>
      </c>
      <c r="AD52" s="17">
        <f ca="1">OFFSET('StockBond Returns'!$V$7,($B$10-1871)*12+($B$11-2)+C52-1,0)</f>
        <v>9.1600000000000001E-2</v>
      </c>
    </row>
    <row r="53" spans="1:30" ht="13" x14ac:dyDescent="0.15">
      <c r="A53" s="166">
        <f t="shared" si="17"/>
        <v>1932</v>
      </c>
      <c r="B53" s="166">
        <f t="shared" si="18"/>
        <v>2</v>
      </c>
      <c r="C53" s="166">
        <f t="shared" si="19"/>
        <v>30</v>
      </c>
      <c r="D53" s="108">
        <f t="shared" ca="1" si="3"/>
        <v>445741.18138152827</v>
      </c>
      <c r="E53" s="108">
        <f t="shared" ca="1" si="4"/>
        <v>465497.61336809024</v>
      </c>
      <c r="F53" s="108">
        <f>$B$15*$B$18*'Cash Flow Assist'!P40</f>
        <v>3333.3333333333335</v>
      </c>
      <c r="G53" s="108">
        <f>$B$15*'Parameters &amp; Main Results'!B71</f>
        <v>0</v>
      </c>
      <c r="H53" s="41">
        <f ca="1">OFFSET('StockBond Returns'!$W$7,($B$10-1871)*12+($B$11-2)+C53-1,0)</f>
        <v>6.2687075999947647E-2</v>
      </c>
      <c r="I53" s="17">
        <f t="shared" ca="1" si="5"/>
        <v>6.3424332364275526E-2</v>
      </c>
      <c r="J53" s="17"/>
      <c r="K53" s="17">
        <f t="shared" si="6"/>
        <v>0.24166666666666667</v>
      </c>
      <c r="L53" s="160">
        <f t="shared" si="7"/>
        <v>0.74833333333333329</v>
      </c>
      <c r="M53" s="160">
        <f t="shared" si="8"/>
        <v>0.25166666666666665</v>
      </c>
      <c r="N53" s="160">
        <f t="shared" si="9"/>
        <v>0</v>
      </c>
      <c r="O53" s="160">
        <f t="shared" si="10"/>
        <v>0</v>
      </c>
      <c r="P53" s="160">
        <f t="shared" si="11"/>
        <v>0</v>
      </c>
      <c r="Q53" s="160">
        <f t="shared" si="12"/>
        <v>0</v>
      </c>
      <c r="R53" s="160">
        <f t="shared" si="13"/>
        <v>0</v>
      </c>
      <c r="S53" s="160">
        <f t="shared" si="14"/>
        <v>0</v>
      </c>
      <c r="T53" s="160">
        <f t="shared" si="15"/>
        <v>0</v>
      </c>
      <c r="U53" s="17">
        <f t="shared" si="16"/>
        <v>5.0000000000000001E-4</v>
      </c>
      <c r="V53" s="17">
        <f ca="1">OFFSET('StockBond Returns'!$N$7,($B$10-1871)*12+($B$11-2)+C53-1,0)</f>
        <v>7.4585418352415278E-2</v>
      </c>
      <c r="W53" s="17">
        <f ca="1">OFFSET('StockBond Returns'!$O$7,($B$10-1871)*12+($B$11-2)+C53-1,0)</f>
        <v>3.0402295220734121E-2</v>
      </c>
      <c r="X53" s="17">
        <f ca="1">OFFSET('StockBond Returns'!$P$7,($B$10-1871)*12+($B$11-2)+C53-1,0)</f>
        <v>1.5088711585794723E-2</v>
      </c>
      <c r="Y53" s="17">
        <f ca="1">OFFSET('StockBond Returns'!$Q$7,($B$10-1871)*12+($B$11-2)+C53-1,0)</f>
        <v>7.4585418352415278E-2</v>
      </c>
      <c r="Z53" s="17">
        <f ca="1">OFFSET('StockBond Returns'!$R$7,($B$10-1871)*12+($B$11-2)+C53-1,0)</f>
        <v>0</v>
      </c>
      <c r="AA53" s="17">
        <f ca="1">OFFSET('StockBond Returns'!$S$7,($B$10-1871)*12+($B$11-2)+C53-1,0)</f>
        <v>0</v>
      </c>
      <c r="AB53" s="17">
        <f ca="1">OFFSET('StockBond Returns'!$T$7,($B$10-1871)*12+($B$11-2)+C53-1,0)</f>
        <v>1.4184397163120588E-2</v>
      </c>
      <c r="AC53" s="17">
        <f ca="1">OFFSET('StockBond Returns'!$U$7,($B$10-1871)*12+($B$11-2)+C53-1,0)</f>
        <v>-2.87E-2</v>
      </c>
      <c r="AD53" s="17">
        <f ca="1">OFFSET('StockBond Returns'!$V$7,($B$10-1871)*12+($B$11-2)+C53-1,0)</f>
        <v>-1.3100000000000001E-2</v>
      </c>
    </row>
    <row r="54" spans="1:30" ht="13" x14ac:dyDescent="0.15">
      <c r="A54" s="166">
        <f t="shared" si="17"/>
        <v>1932</v>
      </c>
      <c r="B54" s="166">
        <f t="shared" si="18"/>
        <v>3</v>
      </c>
      <c r="C54" s="166">
        <f t="shared" si="19"/>
        <v>31</v>
      </c>
      <c r="D54" s="108">
        <f t="shared" ca="1" si="3"/>
        <v>409415.05360614409</v>
      </c>
      <c r="E54" s="108">
        <f t="shared" ca="1" si="4"/>
        <v>428146.05898688367</v>
      </c>
      <c r="F54" s="108">
        <f>$B$15*$B$18*'Cash Flow Assist'!P41</f>
        <v>3333.3333333333335</v>
      </c>
      <c r="G54" s="108">
        <f>$B$15*'Parameters &amp; Main Results'!B72</f>
        <v>0</v>
      </c>
      <c r="H54" s="41">
        <f ca="1">OFFSET('StockBond Returns'!$W$7,($B$10-1871)*12+($B$11-2)+C54-1,0)</f>
        <v>-7.4575518014899006E-2</v>
      </c>
      <c r="I54" s="17">
        <f t="shared" ca="1" si="5"/>
        <v>-7.3606339817769845E-2</v>
      </c>
      <c r="J54" s="17"/>
      <c r="K54" s="17">
        <f t="shared" si="6"/>
        <v>0.25</v>
      </c>
      <c r="L54" s="160">
        <f t="shared" si="7"/>
        <v>0.75</v>
      </c>
      <c r="M54" s="160">
        <f t="shared" si="8"/>
        <v>0.25</v>
      </c>
      <c r="N54" s="160">
        <f t="shared" si="9"/>
        <v>0</v>
      </c>
      <c r="O54" s="160">
        <f t="shared" si="10"/>
        <v>0</v>
      </c>
      <c r="P54" s="160">
        <f t="shared" si="11"/>
        <v>0</v>
      </c>
      <c r="Q54" s="160">
        <f t="shared" si="12"/>
        <v>0</v>
      </c>
      <c r="R54" s="160">
        <f t="shared" si="13"/>
        <v>0</v>
      </c>
      <c r="S54" s="160">
        <f t="shared" si="14"/>
        <v>0</v>
      </c>
      <c r="T54" s="160">
        <f t="shared" si="15"/>
        <v>0</v>
      </c>
      <c r="U54" s="17">
        <f t="shared" si="16"/>
        <v>5.0000000000000001E-4</v>
      </c>
      <c r="V54" s="17">
        <f ca="1">OFFSET('StockBond Returns'!$N$7,($B$10-1871)*12+($B$11-2)+C54-1,0)</f>
        <v>-0.10692837122995102</v>
      </c>
      <c r="W54" s="17">
        <f ca="1">OFFSET('StockBond Returns'!$O$7,($B$10-1871)*12+($B$11-2)+C54-1,0)</f>
        <v>2.6526421085440344E-2</v>
      </c>
      <c r="X54" s="17">
        <f ca="1">OFFSET('StockBond Returns'!$P$7,($B$10-1871)*12+($B$11-2)+C54-1,0)</f>
        <v>8.0408928570583349E-3</v>
      </c>
      <c r="Y54" s="17">
        <f ca="1">OFFSET('StockBond Returns'!$Q$7,($B$10-1871)*12+($B$11-2)+C54-1,0)</f>
        <v>-0.10692837122995102</v>
      </c>
      <c r="Z54" s="17">
        <f ca="1">OFFSET('StockBond Returns'!$R$7,($B$10-1871)*12+($B$11-2)+C54-1,0)</f>
        <v>0</v>
      </c>
      <c r="AA54" s="17">
        <f ca="1">OFFSET('StockBond Returns'!$S$7,($B$10-1871)*12+($B$11-2)+C54-1,0)</f>
        <v>0</v>
      </c>
      <c r="AB54" s="17">
        <f ca="1">OFFSET('StockBond Returns'!$T$7,($B$10-1871)*12+($B$11-2)+C54-1,0)</f>
        <v>7.1428571428571175E-3</v>
      </c>
      <c r="AC54" s="17">
        <f ca="1">OFFSET('StockBond Returns'!$U$7,($B$10-1871)*12+($B$11-2)+C54-1,0)</f>
        <v>2.3400000000000001E-2</v>
      </c>
      <c r="AD54" s="17">
        <f ca="1">OFFSET('StockBond Returns'!$V$7,($B$10-1871)*12+($B$11-2)+C54-1,0)</f>
        <v>-2.4400000000000002E-2</v>
      </c>
    </row>
    <row r="55" spans="1:30" ht="13" x14ac:dyDescent="0.15">
      <c r="A55" s="166">
        <f t="shared" si="17"/>
        <v>1932</v>
      </c>
      <c r="B55" s="166">
        <f t="shared" si="18"/>
        <v>4</v>
      </c>
      <c r="C55" s="166">
        <f t="shared" si="19"/>
        <v>32</v>
      </c>
      <c r="D55" s="108">
        <f t="shared" ca="1" si="3"/>
        <v>350302.56811681332</v>
      </c>
      <c r="E55" s="108">
        <f t="shared" ca="1" si="4"/>
        <v>366802.72705845127</v>
      </c>
      <c r="F55" s="108">
        <f>$B$15*$B$18*'Cash Flow Assist'!P42</f>
        <v>3333.3333333333335</v>
      </c>
      <c r="G55" s="108">
        <f>$B$15*'Parameters &amp; Main Results'!B73</f>
        <v>0</v>
      </c>
      <c r="H55" s="41">
        <f ca="1">OFFSET('StockBond Returns'!$W$7,($B$10-1871)*12+($B$11-2)+C55-1,0)</f>
        <v>-0.13735942636995413</v>
      </c>
      <c r="I55" s="17">
        <f t="shared" ca="1" si="5"/>
        <v>-0.1365542863760825</v>
      </c>
      <c r="J55" s="17"/>
      <c r="K55" s="17">
        <f t="shared" si="6"/>
        <v>0.25833333333333336</v>
      </c>
      <c r="L55" s="160">
        <f t="shared" si="7"/>
        <v>0.75166666666666659</v>
      </c>
      <c r="M55" s="160">
        <f t="shared" si="8"/>
        <v>0.24833333333333332</v>
      </c>
      <c r="N55" s="160">
        <f t="shared" si="9"/>
        <v>0</v>
      </c>
      <c r="O55" s="160">
        <f t="shared" si="10"/>
        <v>0</v>
      </c>
      <c r="P55" s="160">
        <f t="shared" si="11"/>
        <v>0</v>
      </c>
      <c r="Q55" s="160">
        <f t="shared" si="12"/>
        <v>0</v>
      </c>
      <c r="R55" s="160">
        <f t="shared" si="13"/>
        <v>0</v>
      </c>
      <c r="S55" s="160">
        <f t="shared" si="14"/>
        <v>0</v>
      </c>
      <c r="T55" s="160">
        <f t="shared" si="15"/>
        <v>0</v>
      </c>
      <c r="U55" s="17">
        <f t="shared" si="16"/>
        <v>5.0000000000000001E-4</v>
      </c>
      <c r="V55" s="17">
        <f ca="1">OFFSET('StockBond Returns'!$N$7,($B$10-1871)*12+($B$11-2)+C55-1,0)</f>
        <v>-0.19176004422097859</v>
      </c>
      <c r="W55" s="17">
        <f ca="1">OFFSET('StockBond Returns'!$O$7,($B$10-1871)*12+($B$11-2)+C55-1,0)</f>
        <v>3.0712806161153239E-2</v>
      </c>
      <c r="X55" s="17">
        <f ca="1">OFFSET('StockBond Returns'!$P$7,($B$10-1871)*12+($B$11-2)+C55-1,0)</f>
        <v>8.0923261394021395E-3</v>
      </c>
      <c r="Y55" s="17">
        <f ca="1">OFFSET('StockBond Returns'!$Q$7,($B$10-1871)*12+($B$11-2)+C55-1,0)</f>
        <v>-0.19176004422097859</v>
      </c>
      <c r="Z55" s="17">
        <f ca="1">OFFSET('StockBond Returns'!$R$7,($B$10-1871)*12+($B$11-2)+C55-1,0)</f>
        <v>0</v>
      </c>
      <c r="AA55" s="17">
        <f ca="1">OFFSET('StockBond Returns'!$S$7,($B$10-1871)*12+($B$11-2)+C55-1,0)</f>
        <v>0</v>
      </c>
      <c r="AB55" s="17">
        <f ca="1">OFFSET('StockBond Returns'!$T$7,($B$10-1871)*12+($B$11-2)+C55-1,0)</f>
        <v>7.194244604316502E-3</v>
      </c>
      <c r="AC55" s="17">
        <f ca="1">OFFSET('StockBond Returns'!$U$7,($B$10-1871)*12+($B$11-2)+C55-1,0)</f>
        <v>1.5100000000000001E-2</v>
      </c>
      <c r="AD55" s="17">
        <f ca="1">OFFSET('StockBond Returns'!$V$7,($B$10-1871)*12+($B$11-2)+C55-1,0)</f>
        <v>1.32E-2</v>
      </c>
    </row>
    <row r="56" spans="1:30" ht="13" x14ac:dyDescent="0.15">
      <c r="A56" s="166">
        <f t="shared" si="17"/>
        <v>1932</v>
      </c>
      <c r="B56" s="166">
        <f t="shared" si="18"/>
        <v>5</v>
      </c>
      <c r="C56" s="166">
        <f t="shared" si="19"/>
        <v>33</v>
      </c>
      <c r="D56" s="108">
        <f t="shared" ca="1" si="3"/>
        <v>291724.9149234636</v>
      </c>
      <c r="E56" s="108">
        <f t="shared" ca="1" si="4"/>
        <v>305257.33846051514</v>
      </c>
      <c r="F56" s="108">
        <f>$B$15*$B$18*'Cash Flow Assist'!P43</f>
        <v>3333.3333333333335</v>
      </c>
      <c r="G56" s="108">
        <f>$B$15*'Parameters &amp; Main Results'!B74</f>
        <v>0</v>
      </c>
      <c r="H56" s="41">
        <f ca="1">OFFSET('StockBond Returns'!$W$7,($B$10-1871)*12+($B$11-2)+C56-1,0)</f>
        <v>-0.15921964924207371</v>
      </c>
      <c r="I56" s="17">
        <f t="shared" ca="1" si="5"/>
        <v>-0.16015669068583799</v>
      </c>
      <c r="J56" s="17"/>
      <c r="K56" s="17">
        <f t="shared" si="6"/>
        <v>0.26666666666666666</v>
      </c>
      <c r="L56" s="160">
        <f t="shared" si="7"/>
        <v>0.7533333333333333</v>
      </c>
      <c r="M56" s="160">
        <f t="shared" si="8"/>
        <v>0.24666666666666665</v>
      </c>
      <c r="N56" s="160">
        <f t="shared" si="9"/>
        <v>0</v>
      </c>
      <c r="O56" s="160">
        <f t="shared" si="10"/>
        <v>0</v>
      </c>
      <c r="P56" s="160">
        <f t="shared" si="11"/>
        <v>0</v>
      </c>
      <c r="Q56" s="160">
        <f t="shared" si="12"/>
        <v>0</v>
      </c>
      <c r="R56" s="160">
        <f t="shared" si="13"/>
        <v>0</v>
      </c>
      <c r="S56" s="160">
        <f t="shared" si="14"/>
        <v>0</v>
      </c>
      <c r="T56" s="160">
        <f t="shared" si="15"/>
        <v>0</v>
      </c>
      <c r="U56" s="17">
        <f t="shared" si="16"/>
        <v>5.0000000000000001E-4</v>
      </c>
      <c r="V56" s="17">
        <f ca="1">OFFSET('StockBond Returns'!$N$7,($B$10-1871)*12+($B$11-2)+C56-1,0)</f>
        <v>-0.21614406485145532</v>
      </c>
      <c r="W56" s="17">
        <f ca="1">OFFSET('StockBond Returns'!$O$7,($B$10-1871)*12+($B$11-2)+C56-1,0)</f>
        <v>1.100069527942571E-2</v>
      </c>
      <c r="X56" s="17">
        <f ca="1">OFFSET('StockBond Returns'!$P$7,($B$10-1871)*12+($B$11-2)+C56-1,0)</f>
        <v>1.5503223841639491E-2</v>
      </c>
      <c r="Y56" s="17">
        <f ca="1">OFFSET('StockBond Returns'!$Q$7,($B$10-1871)*12+($B$11-2)+C56-1,0)</f>
        <v>-0.21614406485145532</v>
      </c>
      <c r="Z56" s="17">
        <f ca="1">OFFSET('StockBond Returns'!$R$7,($B$10-1871)*12+($B$11-2)+C56-1,0)</f>
        <v>0</v>
      </c>
      <c r="AA56" s="17">
        <f ca="1">OFFSET('StockBond Returns'!$S$7,($B$10-1871)*12+($B$11-2)+C56-1,0)</f>
        <v>0</v>
      </c>
      <c r="AB56" s="17">
        <f ca="1">OFFSET('StockBond Returns'!$T$7,($B$10-1871)*12+($B$11-2)+C56-1,0)</f>
        <v>1.4598540145985606E-2</v>
      </c>
      <c r="AC56" s="17">
        <f ca="1">OFFSET('StockBond Returns'!$U$7,($B$10-1871)*12+($B$11-2)+C56-1,0)</f>
        <v>4.1200000000000001E-2</v>
      </c>
      <c r="AD56" s="17">
        <f ca="1">OFFSET('StockBond Returns'!$V$7,($B$10-1871)*12+($B$11-2)+C56-1,0)</f>
        <v>-3.32E-2</v>
      </c>
    </row>
    <row r="57" spans="1:30" ht="13" x14ac:dyDescent="0.15">
      <c r="A57" s="166">
        <f t="shared" si="17"/>
        <v>1932</v>
      </c>
      <c r="B57" s="166">
        <f t="shared" si="18"/>
        <v>6</v>
      </c>
      <c r="C57" s="166">
        <f t="shared" si="19"/>
        <v>34</v>
      </c>
      <c r="D57" s="108">
        <f t="shared" ca="1" si="3"/>
        <v>290573.78040032007</v>
      </c>
      <c r="E57" s="108">
        <f t="shared" ca="1" si="4"/>
        <v>304250.72893080453</v>
      </c>
      <c r="F57" s="108">
        <f>$B$15*$B$18*'Cash Flow Assist'!P44</f>
        <v>3333.3333333333335</v>
      </c>
      <c r="G57" s="108">
        <f>$B$15*'Parameters &amp; Main Results'!B75</f>
        <v>0</v>
      </c>
      <c r="H57" s="41">
        <f ca="1">OFFSET('StockBond Returns'!$W$7,($B$10-1871)*12+($B$11-2)+C57-1,0)</f>
        <v>7.5667909519327959E-3</v>
      </c>
      <c r="I57" s="17">
        <f t="shared" ca="1" si="5"/>
        <v>7.7063226643491268E-3</v>
      </c>
      <c r="J57" s="17"/>
      <c r="K57" s="17">
        <f t="shared" si="6"/>
        <v>0.27500000000000002</v>
      </c>
      <c r="L57" s="160">
        <f t="shared" si="7"/>
        <v>0.755</v>
      </c>
      <c r="M57" s="160">
        <f t="shared" si="8"/>
        <v>0.245</v>
      </c>
      <c r="N57" s="160">
        <f t="shared" si="9"/>
        <v>0</v>
      </c>
      <c r="O57" s="160">
        <f t="shared" si="10"/>
        <v>0</v>
      </c>
      <c r="P57" s="160">
        <f t="shared" si="11"/>
        <v>0</v>
      </c>
      <c r="Q57" s="160">
        <f t="shared" si="12"/>
        <v>0</v>
      </c>
      <c r="R57" s="160">
        <f t="shared" si="13"/>
        <v>0</v>
      </c>
      <c r="S57" s="160">
        <f t="shared" si="14"/>
        <v>0</v>
      </c>
      <c r="T57" s="160">
        <f t="shared" si="15"/>
        <v>0</v>
      </c>
      <c r="U57" s="17">
        <f t="shared" si="16"/>
        <v>5.0000000000000001E-4</v>
      </c>
      <c r="V57" s="17">
        <f ca="1">OFFSET('StockBond Returns'!$N$7,($B$10-1871)*12+($B$11-2)+C57-1,0)</f>
        <v>6.8519304104410761E-3</v>
      </c>
      <c r="W57" s="17">
        <f ca="1">OFFSET('StockBond Returns'!$O$7,($B$10-1871)*12+($B$11-2)+C57-1,0)</f>
        <v>1.0509313759725636E-2</v>
      </c>
      <c r="X57" s="17">
        <f ca="1">OFFSET('StockBond Returns'!$P$7,($B$10-1871)*12+($B$11-2)+C57-1,0)</f>
        <v>8.2511642162221843E-3</v>
      </c>
      <c r="Y57" s="17">
        <f ca="1">OFFSET('StockBond Returns'!$Q$7,($B$10-1871)*12+($B$11-2)+C57-1,0)</f>
        <v>6.8519304104410761E-3</v>
      </c>
      <c r="Z57" s="17">
        <f ca="1">OFFSET('StockBond Returns'!$R$7,($B$10-1871)*12+($B$11-2)+C57-1,0)</f>
        <v>0</v>
      </c>
      <c r="AA57" s="17">
        <f ca="1">OFFSET('StockBond Returns'!$S$7,($B$10-1871)*12+($B$11-2)+C57-1,0)</f>
        <v>0</v>
      </c>
      <c r="AB57" s="17">
        <f ca="1">OFFSET('StockBond Returns'!$T$7,($B$10-1871)*12+($B$11-2)+C57-1,0)</f>
        <v>7.3529411764705621E-3</v>
      </c>
      <c r="AC57" s="17">
        <f ca="1">OFFSET('StockBond Returns'!$U$7,($B$10-1871)*12+($B$11-2)+C57-1,0)</f>
        <v>1.9E-3</v>
      </c>
      <c r="AD57" s="17">
        <f ca="1">OFFSET('StockBond Returns'!$V$7,($B$10-1871)*12+($B$11-2)+C57-1,0)</f>
        <v>5.5199999999999999E-2</v>
      </c>
    </row>
    <row r="58" spans="1:30" ht="13" x14ac:dyDescent="0.15">
      <c r="A58" s="166">
        <f t="shared" si="17"/>
        <v>1932</v>
      </c>
      <c r="B58" s="166">
        <f t="shared" si="18"/>
        <v>7</v>
      </c>
      <c r="C58" s="166">
        <f t="shared" si="19"/>
        <v>35</v>
      </c>
      <c r="D58" s="108">
        <f t="shared" ca="1" si="3"/>
        <v>371229.28345320688</v>
      </c>
      <c r="E58" s="108">
        <f t="shared" ca="1" si="4"/>
        <v>389914.97892844304</v>
      </c>
      <c r="F58" s="108">
        <f>$B$15*$B$18*'Cash Flow Assist'!P45</f>
        <v>3333.3333333333335</v>
      </c>
      <c r="G58" s="108">
        <f>$B$15*'Parameters &amp; Main Results'!B76</f>
        <v>0</v>
      </c>
      <c r="H58" s="41">
        <f ca="1">OFFSET('StockBond Returns'!$W$7,($B$10-1871)*12+($B$11-2)+C58-1,0)</f>
        <v>0.29239905885062645</v>
      </c>
      <c r="I58" s="17">
        <f t="shared" ca="1" si="5"/>
        <v>0.29575419910260486</v>
      </c>
      <c r="J58" s="17"/>
      <c r="K58" s="17">
        <f t="shared" si="6"/>
        <v>0.28333333333333333</v>
      </c>
      <c r="L58" s="160">
        <f t="shared" si="7"/>
        <v>0.7566666666666666</v>
      </c>
      <c r="M58" s="160">
        <f t="shared" si="8"/>
        <v>0.24333333333333332</v>
      </c>
      <c r="N58" s="160">
        <f t="shared" si="9"/>
        <v>0</v>
      </c>
      <c r="O58" s="160">
        <f t="shared" si="10"/>
        <v>0</v>
      </c>
      <c r="P58" s="160">
        <f t="shared" si="11"/>
        <v>0</v>
      </c>
      <c r="Q58" s="160">
        <f t="shared" si="12"/>
        <v>0</v>
      </c>
      <c r="R58" s="160">
        <f t="shared" si="13"/>
        <v>0</v>
      </c>
      <c r="S58" s="160">
        <f t="shared" si="14"/>
        <v>0</v>
      </c>
      <c r="T58" s="160">
        <f t="shared" si="15"/>
        <v>0</v>
      </c>
      <c r="U58" s="17">
        <f t="shared" si="16"/>
        <v>5.0000000000000001E-4</v>
      </c>
      <c r="V58" s="17">
        <f ca="1">OFFSET('StockBond Returns'!$N$7,($B$10-1871)*12+($B$11-2)+C58-1,0)</f>
        <v>0.38507176648193608</v>
      </c>
      <c r="W58" s="17">
        <f ca="1">OFFSET('StockBond Returns'!$O$7,($B$10-1871)*12+($B$11-2)+C58-1,0)</f>
        <v>1.8184503279205178E-2</v>
      </c>
      <c r="X58" s="17">
        <f ca="1">OFFSET('StockBond Returns'!$P$7,($B$10-1871)*12+($B$11-2)+C58-1,0)</f>
        <v>8.9166666576234732E-4</v>
      </c>
      <c r="Y58" s="17">
        <f ca="1">OFFSET('StockBond Returns'!$Q$7,($B$10-1871)*12+($B$11-2)+C58-1,0)</f>
        <v>0.38507176648193608</v>
      </c>
      <c r="Z58" s="17">
        <f ca="1">OFFSET('StockBond Returns'!$R$7,($B$10-1871)*12+($B$11-2)+C58-1,0)</f>
        <v>0</v>
      </c>
      <c r="AA58" s="17">
        <f ca="1">OFFSET('StockBond Returns'!$S$7,($B$10-1871)*12+($B$11-2)+C58-1,0)</f>
        <v>0</v>
      </c>
      <c r="AB58" s="17">
        <f ca="1">OFFSET('StockBond Returns'!$T$7,($B$10-1871)*12+($B$11-2)+C58-1,0)</f>
        <v>0</v>
      </c>
      <c r="AC58" s="17">
        <f ca="1">OFFSET('StockBond Returns'!$U$7,($B$10-1871)*12+($B$11-2)+C58-1,0)</f>
        <v>-4.5900000000000003E-2</v>
      </c>
      <c r="AD58" s="17">
        <f ca="1">OFFSET('StockBond Returns'!$V$7,($B$10-1871)*12+($B$11-2)+C58-1,0)</f>
        <v>0.35610000000000003</v>
      </c>
    </row>
    <row r="59" spans="1:30" ht="13" x14ac:dyDescent="0.15">
      <c r="A59" s="166">
        <f t="shared" si="17"/>
        <v>1932</v>
      </c>
      <c r="B59" s="166">
        <f t="shared" si="18"/>
        <v>8</v>
      </c>
      <c r="C59" s="166">
        <f t="shared" si="19"/>
        <v>36</v>
      </c>
      <c r="D59" s="108">
        <f t="shared" ca="1" si="3"/>
        <v>477984.10316182702</v>
      </c>
      <c r="E59" s="108">
        <f t="shared" ca="1" si="4"/>
        <v>503727.74858819495</v>
      </c>
      <c r="F59" s="108">
        <f>$B$15*$B$18*'Cash Flow Assist'!P46</f>
        <v>3333.3333333333335</v>
      </c>
      <c r="G59" s="108">
        <f>$B$15*'Parameters &amp; Main Results'!B77</f>
        <v>0</v>
      </c>
      <c r="H59" s="41">
        <f ca="1">OFFSET('StockBond Returns'!$W$7,($B$10-1871)*12+($B$11-2)+C59-1,0)</f>
        <v>0.29923719738171284</v>
      </c>
      <c r="I59" s="17">
        <f t="shared" ca="1" si="5"/>
        <v>0.30303069048389175</v>
      </c>
      <c r="J59" s="17"/>
      <c r="K59" s="17">
        <f t="shared" si="6"/>
        <v>0.29166666666666669</v>
      </c>
      <c r="L59" s="160">
        <f t="shared" si="7"/>
        <v>0.7583333333333333</v>
      </c>
      <c r="M59" s="160">
        <f t="shared" si="8"/>
        <v>0.24166666666666664</v>
      </c>
      <c r="N59" s="160">
        <f t="shared" si="9"/>
        <v>0</v>
      </c>
      <c r="O59" s="160">
        <f t="shared" si="10"/>
        <v>0</v>
      </c>
      <c r="P59" s="160">
        <f t="shared" si="11"/>
        <v>0</v>
      </c>
      <c r="Q59" s="160">
        <f t="shared" si="12"/>
        <v>0</v>
      </c>
      <c r="R59" s="160">
        <f t="shared" si="13"/>
        <v>0</v>
      </c>
      <c r="S59" s="160">
        <f t="shared" si="14"/>
        <v>0</v>
      </c>
      <c r="T59" s="160">
        <f t="shared" si="15"/>
        <v>0</v>
      </c>
      <c r="U59" s="17">
        <f t="shared" si="16"/>
        <v>5.0000000000000001E-4</v>
      </c>
      <c r="V59" s="17">
        <f ca="1">OFFSET('StockBond Returns'!$N$7,($B$10-1871)*12+($B$11-2)+C59-1,0)</f>
        <v>0.3928478155067221</v>
      </c>
      <c r="W59" s="17">
        <f ca="1">OFFSET('StockBond Returns'!$O$7,($B$10-1871)*12+($B$11-2)+C59-1,0)</f>
        <v>2.1363160239837864E-2</v>
      </c>
      <c r="X59" s="17">
        <f ca="1">OFFSET('StockBond Returns'!$P$7,($B$10-1871)*12+($B$11-2)+C59-1,0)</f>
        <v>8.3056790148006154E-3</v>
      </c>
      <c r="Y59" s="17">
        <f ca="1">OFFSET('StockBond Returns'!$Q$7,($B$10-1871)*12+($B$11-2)+C59-1,0)</f>
        <v>0.3928478155067221</v>
      </c>
      <c r="Z59" s="17">
        <f ca="1">OFFSET('StockBond Returns'!$R$7,($B$10-1871)*12+($B$11-2)+C59-1,0)</f>
        <v>0</v>
      </c>
      <c r="AA59" s="17">
        <f ca="1">OFFSET('StockBond Returns'!$S$7,($B$10-1871)*12+($B$11-2)+C59-1,0)</f>
        <v>0</v>
      </c>
      <c r="AB59" s="17">
        <f ca="1">OFFSET('StockBond Returns'!$T$7,($B$10-1871)*12+($B$11-2)+C59-1,0)</f>
        <v>7.4074074074073071E-3</v>
      </c>
      <c r="AC59" s="17">
        <f ca="1">OFFSET('StockBond Returns'!$U$7,($B$10-1871)*12+($B$11-2)+C59-1,0)</f>
        <v>0.1341</v>
      </c>
      <c r="AD59" s="17">
        <f ca="1">OFFSET('StockBond Returns'!$V$7,($B$10-1871)*12+($B$11-2)+C59-1,0)</f>
        <v>0.34239999999999998</v>
      </c>
    </row>
    <row r="60" spans="1:30" ht="13" x14ac:dyDescent="0.15">
      <c r="A60" s="166">
        <f t="shared" si="17"/>
        <v>1932</v>
      </c>
      <c r="B60" s="166">
        <f t="shared" si="18"/>
        <v>9</v>
      </c>
      <c r="C60" s="166">
        <f t="shared" si="19"/>
        <v>37</v>
      </c>
      <c r="D60" s="108">
        <f t="shared" ca="1" si="3"/>
        <v>467190.64458175335</v>
      </c>
      <c r="E60" s="108">
        <f t="shared" ca="1" si="4"/>
        <v>492476.46998146176</v>
      </c>
      <c r="F60" s="108">
        <f>$B$15*$B$18*'Cash Flow Assist'!P47</f>
        <v>3333.3333333333335</v>
      </c>
      <c r="G60" s="108">
        <f>$B$15*'Parameters &amp; Main Results'!B78</f>
        <v>0</v>
      </c>
      <c r="H60" s="41">
        <f ca="1">OFFSET('StockBond Returns'!$W$7,($B$10-1871)*12+($B$11-2)+C60-1,0)</f>
        <v>-1.5717082370762667E-2</v>
      </c>
      <c r="I60" s="17">
        <f t="shared" ca="1" si="5"/>
        <v>-1.5823408559360253E-2</v>
      </c>
      <c r="J60" s="17"/>
      <c r="K60" s="17">
        <f t="shared" si="6"/>
        <v>0.3</v>
      </c>
      <c r="L60" s="160">
        <f t="shared" si="7"/>
        <v>0.76</v>
      </c>
      <c r="M60" s="160">
        <f t="shared" si="8"/>
        <v>0.24</v>
      </c>
      <c r="N60" s="160">
        <f t="shared" si="9"/>
        <v>0</v>
      </c>
      <c r="O60" s="160">
        <f t="shared" si="10"/>
        <v>0</v>
      </c>
      <c r="P60" s="160">
        <f t="shared" si="11"/>
        <v>0</v>
      </c>
      <c r="Q60" s="160">
        <f t="shared" si="12"/>
        <v>0</v>
      </c>
      <c r="R60" s="160">
        <f t="shared" si="13"/>
        <v>0</v>
      </c>
      <c r="S60" s="160">
        <f t="shared" si="14"/>
        <v>0</v>
      </c>
      <c r="T60" s="160">
        <f t="shared" si="15"/>
        <v>0</v>
      </c>
      <c r="U60" s="17">
        <f t="shared" si="16"/>
        <v>5.0000000000000001E-4</v>
      </c>
      <c r="V60" s="17">
        <f ca="1">OFFSET('StockBond Returns'!$N$7,($B$10-1871)*12+($B$11-2)+C60-1,0)</f>
        <v>-2.4832272473224726E-2</v>
      </c>
      <c r="W60" s="17">
        <f ca="1">OFFSET('StockBond Returns'!$O$7,($B$10-1871)*12+($B$11-2)+C60-1,0)</f>
        <v>1.287827161232169E-2</v>
      </c>
      <c r="X60" s="17">
        <f ca="1">OFFSET('StockBond Returns'!$P$7,($B$10-1871)*12+($B$11-2)+C60-1,0)</f>
        <v>8.3610074626390141E-3</v>
      </c>
      <c r="Y60" s="17">
        <f ca="1">OFFSET('StockBond Returns'!$Q$7,($B$10-1871)*12+($B$11-2)+C60-1,0)</f>
        <v>-2.4832272473224726E-2</v>
      </c>
      <c r="Z60" s="17">
        <f ca="1">OFFSET('StockBond Returns'!$R$7,($B$10-1871)*12+($B$11-2)+C60-1,0)</f>
        <v>0</v>
      </c>
      <c r="AA60" s="17">
        <f ca="1">OFFSET('StockBond Returns'!$S$7,($B$10-1871)*12+($B$11-2)+C60-1,0)</f>
        <v>0</v>
      </c>
      <c r="AB60" s="17">
        <f ca="1">OFFSET('StockBond Returns'!$T$7,($B$10-1871)*12+($B$11-2)+C60-1,0)</f>
        <v>7.4626865671640896E-3</v>
      </c>
      <c r="AC60" s="17">
        <f ca="1">OFFSET('StockBond Returns'!$U$7,($B$10-1871)*12+($B$11-2)+C60-1,0)</f>
        <v>-2.0799999999999999E-2</v>
      </c>
      <c r="AD60" s="17">
        <f ca="1">OFFSET('StockBond Returns'!$V$7,($B$10-1871)*12+($B$11-2)+C60-1,0)</f>
        <v>-7.3599999999999999E-2</v>
      </c>
    </row>
    <row r="61" spans="1:30" ht="13" x14ac:dyDescent="0.15">
      <c r="A61" s="166">
        <f t="shared" si="17"/>
        <v>1932</v>
      </c>
      <c r="B61" s="166">
        <f t="shared" si="18"/>
        <v>10</v>
      </c>
      <c r="C61" s="166">
        <f t="shared" si="19"/>
        <v>38</v>
      </c>
      <c r="D61" s="108">
        <f t="shared" ca="1" si="3"/>
        <v>419781.19755937555</v>
      </c>
      <c r="E61" s="108">
        <f t="shared" ca="1" si="4"/>
        <v>441919.47184082476</v>
      </c>
      <c r="F61" s="108">
        <f>$B$15*$B$18*'Cash Flow Assist'!P48</f>
        <v>3333.3333333333335</v>
      </c>
      <c r="G61" s="108">
        <f>$B$15*'Parameters &amp; Main Results'!B79</f>
        <v>0</v>
      </c>
      <c r="H61" s="41">
        <f ca="1">OFFSET('StockBond Returns'!$W$7,($B$10-1871)*12+($B$11-2)+C61-1,0)</f>
        <v>-9.5020845031888235E-2</v>
      </c>
      <c r="I61" s="17">
        <f t="shared" ca="1" si="5"/>
        <v>-9.6543652091094626E-2</v>
      </c>
      <c r="J61" s="17"/>
      <c r="K61" s="17">
        <f t="shared" si="6"/>
        <v>0.30833333333333335</v>
      </c>
      <c r="L61" s="160">
        <f t="shared" si="7"/>
        <v>0.7616666666666666</v>
      </c>
      <c r="M61" s="160">
        <f t="shared" si="8"/>
        <v>0.23833333333333334</v>
      </c>
      <c r="N61" s="160">
        <f t="shared" si="9"/>
        <v>0</v>
      </c>
      <c r="O61" s="160">
        <f t="shared" si="10"/>
        <v>0</v>
      </c>
      <c r="P61" s="160">
        <f t="shared" si="11"/>
        <v>0</v>
      </c>
      <c r="Q61" s="160">
        <f t="shared" si="12"/>
        <v>0</v>
      </c>
      <c r="R61" s="160">
        <f t="shared" si="13"/>
        <v>0</v>
      </c>
      <c r="S61" s="160">
        <f t="shared" si="14"/>
        <v>0</v>
      </c>
      <c r="T61" s="160">
        <f t="shared" si="15"/>
        <v>0</v>
      </c>
      <c r="U61" s="17">
        <f t="shared" si="16"/>
        <v>5.0000000000000001E-4</v>
      </c>
      <c r="V61" s="17">
        <f ca="1">OFFSET('StockBond Returns'!$N$7,($B$10-1871)*12+($B$11-2)+C61-1,0)</f>
        <v>-0.12968729676918411</v>
      </c>
      <c r="W61" s="17">
        <f ca="1">OFFSET('StockBond Returns'!$O$7,($B$10-1871)*12+($B$11-2)+C61-1,0)</f>
        <v>9.5517718102122728E-3</v>
      </c>
      <c r="X61" s="17">
        <f ca="1">OFFSET('StockBond Returns'!$P$7,($B$10-1871)*12+($B$11-2)+C61-1,0)</f>
        <v>8.4171679207865058E-3</v>
      </c>
      <c r="Y61" s="17">
        <f ca="1">OFFSET('StockBond Returns'!$Q$7,($B$10-1871)*12+($B$11-2)+C61-1,0)</f>
        <v>-0.12968729676918411</v>
      </c>
      <c r="Z61" s="17">
        <f ca="1">OFFSET('StockBond Returns'!$R$7,($B$10-1871)*12+($B$11-2)+C61-1,0)</f>
        <v>0</v>
      </c>
      <c r="AA61" s="17">
        <f ca="1">OFFSET('StockBond Returns'!$S$7,($B$10-1871)*12+($B$11-2)+C61-1,0)</f>
        <v>0</v>
      </c>
      <c r="AB61" s="17">
        <f ca="1">OFFSET('StockBond Returns'!$T$7,($B$10-1871)*12+($B$11-2)+C61-1,0)</f>
        <v>7.5187969924812581E-3</v>
      </c>
      <c r="AC61" s="17">
        <f ca="1">OFFSET('StockBond Returns'!$U$7,($B$10-1871)*12+($B$11-2)+C61-1,0)</f>
        <v>-2.5600000000000001E-2</v>
      </c>
      <c r="AD61" s="17">
        <f ca="1">OFFSET('StockBond Returns'!$V$7,($B$10-1871)*12+($B$11-2)+C61-1,0)</f>
        <v>-0.1033</v>
      </c>
    </row>
    <row r="62" spans="1:30" ht="13" x14ac:dyDescent="0.15">
      <c r="A62" s="166">
        <f t="shared" si="17"/>
        <v>1932</v>
      </c>
      <c r="B62" s="166">
        <f t="shared" si="18"/>
        <v>11</v>
      </c>
      <c r="C62" s="166">
        <f t="shared" si="19"/>
        <v>39</v>
      </c>
      <c r="D62" s="108">
        <f t="shared" ca="1" si="3"/>
        <v>402925.34552802931</v>
      </c>
      <c r="E62" s="108">
        <f t="shared" ca="1" si="4"/>
        <v>424050.32592571474</v>
      </c>
      <c r="F62" s="108">
        <f>$B$15*$B$18*'Cash Flow Assist'!P49</f>
        <v>3333.3333333333335</v>
      </c>
      <c r="G62" s="108">
        <f>$B$15*'Parameters &amp; Main Results'!B80</f>
        <v>0</v>
      </c>
      <c r="H62" s="41">
        <f ca="1">OFFSET('StockBond Returns'!$W$7,($B$10-1871)*12+($B$11-2)+C62-1,0)</f>
        <v>-3.2471096287512914E-2</v>
      </c>
      <c r="I62" s="17">
        <f t="shared" ca="1" si="5"/>
        <v>-3.3142434987211554E-2</v>
      </c>
      <c r="J62" s="17"/>
      <c r="K62" s="17">
        <f t="shared" si="6"/>
        <v>0.31666666666666665</v>
      </c>
      <c r="L62" s="160">
        <f t="shared" si="7"/>
        <v>0.76333333333333331</v>
      </c>
      <c r="M62" s="160">
        <f t="shared" si="8"/>
        <v>0.23666666666666666</v>
      </c>
      <c r="N62" s="160">
        <f t="shared" si="9"/>
        <v>0</v>
      </c>
      <c r="O62" s="160">
        <f t="shared" si="10"/>
        <v>0</v>
      </c>
      <c r="P62" s="160">
        <f t="shared" si="11"/>
        <v>0</v>
      </c>
      <c r="Q62" s="160">
        <f t="shared" si="12"/>
        <v>0</v>
      </c>
      <c r="R62" s="160">
        <f t="shared" si="13"/>
        <v>0</v>
      </c>
      <c r="S62" s="160">
        <f t="shared" si="14"/>
        <v>0</v>
      </c>
      <c r="T62" s="160">
        <f t="shared" si="15"/>
        <v>0</v>
      </c>
      <c r="U62" s="17">
        <f t="shared" si="16"/>
        <v>5.0000000000000001E-4</v>
      </c>
      <c r="V62" s="17">
        <f ca="1">OFFSET('StockBond Returns'!$N$7,($B$10-1871)*12+($B$11-2)+C62-1,0)</f>
        <v>-4.6085549428366401E-2</v>
      </c>
      <c r="W62" s="17">
        <f ca="1">OFFSET('StockBond Returns'!$O$7,($B$10-1871)*12+($B$11-2)+C62-1,0)</f>
        <v>8.779722858203387E-3</v>
      </c>
      <c r="X62" s="17">
        <f ca="1">OFFSET('StockBond Returns'!$P$7,($B$10-1871)*12+($B$11-2)+C62-1,0)</f>
        <v>8.4741792928353377E-3</v>
      </c>
      <c r="Y62" s="17">
        <f ca="1">OFFSET('StockBond Returns'!$Q$7,($B$10-1871)*12+($B$11-2)+C62-1,0)</f>
        <v>-4.6085549428366401E-2</v>
      </c>
      <c r="Z62" s="17">
        <f ca="1">OFFSET('StockBond Returns'!$R$7,($B$10-1871)*12+($B$11-2)+C62-1,0)</f>
        <v>0</v>
      </c>
      <c r="AA62" s="17">
        <f ca="1">OFFSET('StockBond Returns'!$S$7,($B$10-1871)*12+($B$11-2)+C62-1,0)</f>
        <v>0</v>
      </c>
      <c r="AB62" s="17">
        <f ca="1">OFFSET('StockBond Returns'!$T$7,($B$10-1871)*12+($B$11-2)+C62-1,0)</f>
        <v>7.575757575757569E-3</v>
      </c>
      <c r="AC62" s="17">
        <f ca="1">OFFSET('StockBond Returns'!$U$7,($B$10-1871)*12+($B$11-2)+C62-1,0)</f>
        <v>0.02</v>
      </c>
      <c r="AD62" s="17">
        <f ca="1">OFFSET('StockBond Returns'!$V$7,($B$10-1871)*12+($B$11-2)+C62-1,0)</f>
        <v>-0.13109999999999999</v>
      </c>
    </row>
    <row r="63" spans="1:30" ht="13" x14ac:dyDescent="0.15">
      <c r="A63" s="166">
        <f t="shared" si="17"/>
        <v>1932</v>
      </c>
      <c r="B63" s="166">
        <f t="shared" si="18"/>
        <v>12</v>
      </c>
      <c r="C63" s="166">
        <f t="shared" si="19"/>
        <v>40</v>
      </c>
      <c r="D63" s="108">
        <f t="shared" ca="1" si="3"/>
        <v>420795.83918648673</v>
      </c>
      <c r="E63" s="108">
        <f t="shared" ca="1" si="4"/>
        <v>443572.09731567896</v>
      </c>
      <c r="F63" s="108">
        <f>$B$15*$B$18*'Cash Flow Assist'!P50</f>
        <v>3333.3333333333335</v>
      </c>
      <c r="G63" s="108">
        <f>$B$15*'Parameters &amp; Main Results'!B81</f>
        <v>0</v>
      </c>
      <c r="H63" s="41">
        <f ca="1">OFFSET('StockBond Returns'!$W$7,($B$10-1871)*12+($B$11-2)+C63-1,0)</f>
        <v>5.306369082638078E-2</v>
      </c>
      <c r="I63" s="17">
        <f t="shared" ca="1" si="5"/>
        <v>5.4324177833817822E-2</v>
      </c>
      <c r="J63" s="17"/>
      <c r="K63" s="17">
        <f t="shared" si="6"/>
        <v>0.32500000000000001</v>
      </c>
      <c r="L63" s="160">
        <f t="shared" si="7"/>
        <v>0.76500000000000001</v>
      </c>
      <c r="M63" s="160">
        <f t="shared" si="8"/>
        <v>0.23499999999999999</v>
      </c>
      <c r="N63" s="160">
        <f t="shared" si="9"/>
        <v>0</v>
      </c>
      <c r="O63" s="160">
        <f t="shared" si="10"/>
        <v>0</v>
      </c>
      <c r="P63" s="160">
        <f t="shared" si="11"/>
        <v>0</v>
      </c>
      <c r="Q63" s="160">
        <f t="shared" si="12"/>
        <v>0</v>
      </c>
      <c r="R63" s="160">
        <f t="shared" si="13"/>
        <v>0</v>
      </c>
      <c r="S63" s="160">
        <f t="shared" si="14"/>
        <v>0</v>
      </c>
      <c r="T63" s="160">
        <f t="shared" si="15"/>
        <v>0</v>
      </c>
      <c r="U63" s="17">
        <f t="shared" si="16"/>
        <v>5.0000000000000001E-4</v>
      </c>
      <c r="V63" s="17">
        <f ca="1">OFFSET('StockBond Returns'!$N$7,($B$10-1871)*12+($B$11-2)+C63-1,0)</f>
        <v>6.524281523787967E-2</v>
      </c>
      <c r="W63" s="17">
        <f ca="1">OFFSET('StockBond Returns'!$O$7,($B$10-1871)*12+($B$11-2)+C63-1,0)</f>
        <v>1.8957833376623601E-2</v>
      </c>
      <c r="X63" s="17">
        <f ca="1">OFFSET('StockBond Returns'!$P$7,($B$10-1871)*12+($B$11-2)+C63-1,0)</f>
        <v>8.5320610697847687E-3</v>
      </c>
      <c r="Y63" s="17">
        <f ca="1">OFFSET('StockBond Returns'!$Q$7,($B$10-1871)*12+($B$11-2)+C63-1,0)</f>
        <v>6.524281523787967E-2</v>
      </c>
      <c r="Z63" s="17">
        <f ca="1">OFFSET('StockBond Returns'!$R$7,($B$10-1871)*12+($B$11-2)+C63-1,0)</f>
        <v>0</v>
      </c>
      <c r="AA63" s="17">
        <f ca="1">OFFSET('StockBond Returns'!$S$7,($B$10-1871)*12+($B$11-2)+C63-1,0)</f>
        <v>0</v>
      </c>
      <c r="AB63" s="17">
        <f ca="1">OFFSET('StockBond Returns'!$T$7,($B$10-1871)*12+($B$11-2)+C63-1,0)</f>
        <v>7.6335877862594437E-3</v>
      </c>
      <c r="AC63" s="17">
        <f ca="1">OFFSET('StockBond Returns'!$U$7,($B$10-1871)*12+($B$11-2)+C63-1,0)</f>
        <v>-8.6400000000000005E-2</v>
      </c>
      <c r="AD63" s="17">
        <f ca="1">OFFSET('StockBond Returns'!$V$7,($B$10-1871)*12+($B$11-2)+C63-1,0)</f>
        <v>-7.7200000000000005E-2</v>
      </c>
    </row>
    <row r="64" spans="1:30" ht="13" x14ac:dyDescent="0.15">
      <c r="A64" s="166">
        <f t="shared" si="17"/>
        <v>1933</v>
      </c>
      <c r="B64" s="166">
        <f t="shared" si="18"/>
        <v>1</v>
      </c>
      <c r="C64" s="166">
        <f t="shared" si="19"/>
        <v>41</v>
      </c>
      <c r="D64" s="108">
        <f t="shared" ca="1" si="3"/>
        <v>440862.78576003044</v>
      </c>
      <c r="E64" s="108">
        <f t="shared" ca="1" si="4"/>
        <v>452611.04872651462</v>
      </c>
      <c r="F64" s="108">
        <f>$B$15*$B$18*'Cash Flow Assist'!P51</f>
        <v>3333.3333333333335</v>
      </c>
      <c r="G64" s="108">
        <f>$B$15*'Parameters &amp; Main Results'!B82</f>
        <v>0</v>
      </c>
      <c r="H64" s="41">
        <f ca="1">OFFSET('StockBond Returns'!$W$7,($B$10-1871)*12+($B$11-2)+C64-1,0)</f>
        <v>5.6053608596668365E-2</v>
      </c>
      <c r="I64" s="17">
        <f t="shared" ca="1" si="5"/>
        <v>2.8103578685917705E-2</v>
      </c>
      <c r="J64" s="17"/>
      <c r="K64" s="17">
        <f t="shared" si="6"/>
        <v>0.33333333333333331</v>
      </c>
      <c r="L64" s="160">
        <f t="shared" si="7"/>
        <v>0.76666666666666661</v>
      </c>
      <c r="M64" s="160">
        <f t="shared" si="8"/>
        <v>0.23333333333333334</v>
      </c>
      <c r="N64" s="160">
        <f t="shared" si="9"/>
        <v>0</v>
      </c>
      <c r="O64" s="160">
        <f t="shared" si="10"/>
        <v>0</v>
      </c>
      <c r="P64" s="160">
        <f t="shared" si="11"/>
        <v>0</v>
      </c>
      <c r="Q64" s="160">
        <f t="shared" si="12"/>
        <v>0</v>
      </c>
      <c r="R64" s="160">
        <f t="shared" si="13"/>
        <v>0</v>
      </c>
      <c r="S64" s="160">
        <f t="shared" si="14"/>
        <v>0</v>
      </c>
      <c r="T64" s="160">
        <f t="shared" si="15"/>
        <v>0</v>
      </c>
      <c r="U64" s="17">
        <f t="shared" si="16"/>
        <v>5.0000000000000001E-4</v>
      </c>
      <c r="V64" s="17">
        <f ca="1">OFFSET('StockBond Returns'!$N$7,($B$10-1871)*12+($B$11-2)+C64-1,0)</f>
        <v>2.7760202766044406E-2</v>
      </c>
      <c r="W64" s="17">
        <f ca="1">OFFSET('StockBond Returns'!$O$7,($B$10-1871)*12+($B$11-2)+C64-1,0)</f>
        <v>2.9410385279787121E-2</v>
      </c>
      <c r="X64" s="17">
        <f ca="1">OFFSET('StockBond Returns'!$P$7,($B$10-1871)*12+($B$11-2)+C64-1,0)</f>
        <v>1.6316279069316098E-2</v>
      </c>
      <c r="Y64" s="17">
        <f ca="1">OFFSET('StockBond Returns'!$Q$7,($B$10-1871)*12+($B$11-2)+C64-1,0)</f>
        <v>2.7760202766044406E-2</v>
      </c>
      <c r="Z64" s="17">
        <f ca="1">OFFSET('StockBond Returns'!$R$7,($B$10-1871)*12+($B$11-2)+C64-1,0)</f>
        <v>0</v>
      </c>
      <c r="AA64" s="17">
        <f ca="1">OFFSET('StockBond Returns'!$S$7,($B$10-1871)*12+($B$11-2)+C64-1,0)</f>
        <v>0</v>
      </c>
      <c r="AB64" s="17">
        <f ca="1">OFFSET('StockBond Returns'!$T$7,($B$10-1871)*12+($B$11-2)+C64-1,0)</f>
        <v>0.58786092265688561</v>
      </c>
      <c r="AC64" s="17">
        <f ca="1">OFFSET('StockBond Returns'!$U$7,($B$10-1871)*12+($B$11-2)+C64-1,0)</f>
        <v>6.3E-3</v>
      </c>
      <c r="AD64" s="17">
        <f ca="1">OFFSET('StockBond Returns'!$V$7,($B$10-1871)*12+($B$11-2)+C64-1,0)</f>
        <v>6.3600000000000004E-2</v>
      </c>
    </row>
    <row r="65" spans="1:30" ht="13" x14ac:dyDescent="0.15">
      <c r="A65" s="166">
        <f t="shared" si="17"/>
        <v>1933</v>
      </c>
      <c r="B65" s="166">
        <f t="shared" si="18"/>
        <v>2</v>
      </c>
      <c r="C65" s="166">
        <f t="shared" si="19"/>
        <v>42</v>
      </c>
      <c r="D65" s="108">
        <f t="shared" ca="1" si="3"/>
        <v>383661.2505266667</v>
      </c>
      <c r="E65" s="108">
        <f t="shared" ca="1" si="4"/>
        <v>392379.82930652139</v>
      </c>
      <c r="F65" s="108">
        <f>$B$15*$B$18*'Cash Flow Assist'!P52</f>
        <v>3333.3333333333335</v>
      </c>
      <c r="G65" s="108">
        <f>$B$15*'Parameters &amp; Main Results'!B83</f>
        <v>0</v>
      </c>
      <c r="H65" s="41">
        <f ca="1">OFFSET('StockBond Returns'!$W$7,($B$10-1871)*12+($B$11-2)+C65-1,0)</f>
        <v>-0.12311903027615138</v>
      </c>
      <c r="I65" s="17">
        <f t="shared" ca="1" si="5"/>
        <v>-0.12664301864352714</v>
      </c>
      <c r="J65" s="17"/>
      <c r="K65" s="17">
        <f t="shared" si="6"/>
        <v>0.34166666666666667</v>
      </c>
      <c r="L65" s="160">
        <f t="shared" si="7"/>
        <v>0.76833333333333331</v>
      </c>
      <c r="M65" s="160">
        <f t="shared" si="8"/>
        <v>0.23166666666666666</v>
      </c>
      <c r="N65" s="160">
        <f t="shared" si="9"/>
        <v>0</v>
      </c>
      <c r="O65" s="160">
        <f t="shared" si="10"/>
        <v>0</v>
      </c>
      <c r="P65" s="160">
        <f t="shared" si="11"/>
        <v>0</v>
      </c>
      <c r="Q65" s="160">
        <f t="shared" si="12"/>
        <v>0</v>
      </c>
      <c r="R65" s="160">
        <f t="shared" si="13"/>
        <v>0</v>
      </c>
      <c r="S65" s="160">
        <f t="shared" si="14"/>
        <v>0</v>
      </c>
      <c r="T65" s="160">
        <f t="shared" si="15"/>
        <v>0</v>
      </c>
      <c r="U65" s="17">
        <f t="shared" si="16"/>
        <v>5.0000000000000001E-4</v>
      </c>
      <c r="V65" s="17">
        <f ca="1">OFFSET('StockBond Returns'!$N$7,($B$10-1871)*12+($B$11-2)+C65-1,0)</f>
        <v>-0.16805312227325775</v>
      </c>
      <c r="W65" s="17">
        <f ca="1">OFFSET('StockBond Returns'!$O$7,($B$10-1871)*12+($B$11-2)+C65-1,0)</f>
        <v>1.087538260327725E-2</v>
      </c>
      <c r="X65" s="17">
        <f ca="1">OFFSET('StockBond Returns'!$P$7,($B$10-1871)*12+($B$11-2)+C65-1,0)</f>
        <v>1.6560629919568637E-2</v>
      </c>
      <c r="Y65" s="17">
        <f ca="1">OFFSET('StockBond Returns'!$Q$7,($B$10-1871)*12+($B$11-2)+C65-1,0)</f>
        <v>-0.16805312227325775</v>
      </c>
      <c r="Z65" s="17">
        <f ca="1">OFFSET('StockBond Returns'!$R$7,($B$10-1871)*12+($B$11-2)+C65-1,0)</f>
        <v>0</v>
      </c>
      <c r="AA65" s="17">
        <f ca="1">OFFSET('StockBond Returns'!$S$7,($B$10-1871)*12+($B$11-2)+C65-1,0)</f>
        <v>0</v>
      </c>
      <c r="AB65" s="17">
        <f ca="1">OFFSET('StockBond Returns'!$T$7,($B$10-1871)*12+($B$11-2)+C65-1,0)</f>
        <v>1.5748031496062964E-2</v>
      </c>
      <c r="AC65" s="17">
        <f ca="1">OFFSET('StockBond Returns'!$U$7,($B$10-1871)*12+($B$11-2)+C65-1,0)</f>
        <v>-2.58E-2</v>
      </c>
      <c r="AD65" s="17">
        <f ca="1">OFFSET('StockBond Returns'!$V$7,($B$10-1871)*12+($B$11-2)+C65-1,0)</f>
        <v>-2.9499999999999998E-2</v>
      </c>
    </row>
    <row r="66" spans="1:30" ht="13" x14ac:dyDescent="0.15">
      <c r="A66" s="166">
        <f t="shared" si="17"/>
        <v>1933</v>
      </c>
      <c r="B66" s="166">
        <f t="shared" si="18"/>
        <v>3</v>
      </c>
      <c r="C66" s="166">
        <f t="shared" si="19"/>
        <v>43</v>
      </c>
      <c r="D66" s="108">
        <f t="shared" ca="1" si="3"/>
        <v>393934.80153648311</v>
      </c>
      <c r="E66" s="108">
        <f t="shared" ca="1" si="4"/>
        <v>403192.9993017136</v>
      </c>
      <c r="F66" s="108">
        <f>$B$15*$B$18*'Cash Flow Assist'!P53</f>
        <v>3333.3333333333335</v>
      </c>
      <c r="G66" s="108">
        <f>$B$15*'Parameters &amp; Main Results'!B84</f>
        <v>0</v>
      </c>
      <c r="H66" s="41">
        <f ca="1">OFFSET('StockBond Returns'!$W$7,($B$10-1871)*12+($B$11-2)+C66-1,0)</f>
        <v>3.5776717216982383E-2</v>
      </c>
      <c r="I66" s="17">
        <f t="shared" ca="1" si="5"/>
        <v>3.636198622773474E-2</v>
      </c>
      <c r="J66" s="17"/>
      <c r="K66" s="17">
        <f t="shared" si="6"/>
        <v>0.35</v>
      </c>
      <c r="L66" s="160">
        <f t="shared" si="7"/>
        <v>0.77</v>
      </c>
      <c r="M66" s="160">
        <f t="shared" si="8"/>
        <v>0.22999999999999998</v>
      </c>
      <c r="N66" s="160">
        <f t="shared" si="9"/>
        <v>0</v>
      </c>
      <c r="O66" s="160">
        <f t="shared" si="10"/>
        <v>0</v>
      </c>
      <c r="P66" s="160">
        <f t="shared" si="11"/>
        <v>0</v>
      </c>
      <c r="Q66" s="160">
        <f t="shared" si="12"/>
        <v>0</v>
      </c>
      <c r="R66" s="160">
        <f t="shared" si="13"/>
        <v>0</v>
      </c>
      <c r="S66" s="160">
        <f t="shared" si="14"/>
        <v>0</v>
      </c>
      <c r="T66" s="160">
        <f t="shared" si="15"/>
        <v>0</v>
      </c>
      <c r="U66" s="17">
        <f t="shared" si="16"/>
        <v>5.0000000000000001E-4</v>
      </c>
      <c r="V66" s="17">
        <f ca="1">OFFSET('StockBond Returns'!$N$7,($B$10-1871)*12+($B$11-2)+C66-1,0)</f>
        <v>4.682312827508972E-2</v>
      </c>
      <c r="W66" s="17">
        <f ca="1">OFFSET('StockBond Returns'!$O$7,($B$10-1871)*12+($B$11-2)+C66-1,0)</f>
        <v>1.5210614025318314E-3</v>
      </c>
      <c r="X66" s="17">
        <f ca="1">OFFSET('StockBond Returns'!$P$7,($B$10-1871)*12+($B$11-2)+C66-1,0)</f>
        <v>8.7428571438155078E-3</v>
      </c>
      <c r="Y66" s="17">
        <f ca="1">OFFSET('StockBond Returns'!$Q$7,($B$10-1871)*12+($B$11-2)+C66-1,0)</f>
        <v>4.682312827508972E-2</v>
      </c>
      <c r="Z66" s="17">
        <f ca="1">OFFSET('StockBond Returns'!$R$7,($B$10-1871)*12+($B$11-2)+C66-1,0)</f>
        <v>0</v>
      </c>
      <c r="AA66" s="17">
        <f ca="1">OFFSET('StockBond Returns'!$S$7,($B$10-1871)*12+($B$11-2)+C66-1,0)</f>
        <v>0</v>
      </c>
      <c r="AB66" s="17">
        <f ca="1">OFFSET('StockBond Returns'!$T$7,($B$10-1871)*12+($B$11-2)+C66-1,0)</f>
        <v>7.9365079365079083E-3</v>
      </c>
      <c r="AC66" s="17">
        <f ca="1">OFFSET('StockBond Returns'!$U$7,($B$10-1871)*12+($B$11-2)+C66-1,0)</f>
        <v>3.7900000000000003E-2</v>
      </c>
      <c r="AD66" s="17">
        <f ca="1">OFFSET('StockBond Returns'!$V$7,($B$10-1871)*12+($B$11-2)+C66-1,0)</f>
        <v>7.5399999999999995E-2</v>
      </c>
    </row>
    <row r="67" spans="1:30" ht="13" x14ac:dyDescent="0.15">
      <c r="A67" s="166">
        <f t="shared" si="17"/>
        <v>1933</v>
      </c>
      <c r="B67" s="166">
        <f t="shared" si="18"/>
        <v>4</v>
      </c>
      <c r="C67" s="166">
        <f t="shared" si="19"/>
        <v>44</v>
      </c>
      <c r="D67" s="108">
        <f t="shared" ca="1" si="3"/>
        <v>516464.18860242923</v>
      </c>
      <c r="E67" s="108">
        <f t="shared" ca="1" si="4"/>
        <v>532454.0397006477</v>
      </c>
      <c r="F67" s="108">
        <f>$B$15*$B$18*'Cash Flow Assist'!P54</f>
        <v>3333.3333333333335</v>
      </c>
      <c r="G67" s="108">
        <f>$B$15*'Parameters &amp; Main Results'!B85</f>
        <v>0</v>
      </c>
      <c r="H67" s="41">
        <f ca="1">OFFSET('StockBond Returns'!$W$7,($B$10-1871)*12+($B$11-2)+C67-1,0)</f>
        <v>0.32222797568650946</v>
      </c>
      <c r="I67" s="17">
        <f t="shared" ca="1" si="5"/>
        <v>0.33160227203999254</v>
      </c>
      <c r="J67" s="17"/>
      <c r="K67" s="17">
        <f t="shared" si="6"/>
        <v>0.35833333333333334</v>
      </c>
      <c r="L67" s="160">
        <f t="shared" si="7"/>
        <v>0.77166666666666661</v>
      </c>
      <c r="M67" s="160">
        <f t="shared" si="8"/>
        <v>0.22833333333333333</v>
      </c>
      <c r="N67" s="160">
        <f t="shared" si="9"/>
        <v>0</v>
      </c>
      <c r="O67" s="160">
        <f t="shared" si="10"/>
        <v>0</v>
      </c>
      <c r="P67" s="160">
        <f t="shared" si="11"/>
        <v>0</v>
      </c>
      <c r="Q67" s="160">
        <f t="shared" si="12"/>
        <v>0</v>
      </c>
      <c r="R67" s="160">
        <f t="shared" si="13"/>
        <v>0</v>
      </c>
      <c r="S67" s="160">
        <f t="shared" si="14"/>
        <v>0</v>
      </c>
      <c r="T67" s="160">
        <f t="shared" si="15"/>
        <v>0</v>
      </c>
      <c r="U67" s="17">
        <f t="shared" si="16"/>
        <v>5.0000000000000001E-4</v>
      </c>
      <c r="V67" s="17">
        <f ca="1">OFFSET('StockBond Returns'!$N$7,($B$10-1871)*12+($B$11-2)+C67-1,0)</f>
        <v>0.4289328431119237</v>
      </c>
      <c r="W67" s="17">
        <f ca="1">OFFSET('StockBond Returns'!$O$7,($B$10-1871)*12+($B$11-2)+C67-1,0)</f>
        <v>2.8500500961667896E-3</v>
      </c>
      <c r="X67" s="17">
        <f ca="1">OFFSET('StockBond Returns'!$P$7,($B$10-1871)*12+($B$11-2)+C67-1,0)</f>
        <v>7.9999999708646463E-4</v>
      </c>
      <c r="Y67" s="17">
        <f ca="1">OFFSET('StockBond Returns'!$Q$7,($B$10-1871)*12+($B$11-2)+C67-1,0)</f>
        <v>0.4289328431119237</v>
      </c>
      <c r="Z67" s="17">
        <f ca="1">OFFSET('StockBond Returns'!$R$7,($B$10-1871)*12+($B$11-2)+C67-1,0)</f>
        <v>0</v>
      </c>
      <c r="AA67" s="17">
        <f ca="1">OFFSET('StockBond Returns'!$S$7,($B$10-1871)*12+($B$11-2)+C67-1,0)</f>
        <v>0</v>
      </c>
      <c r="AB67" s="17">
        <f ca="1">OFFSET('StockBond Returns'!$T$7,($B$10-1871)*12+($B$11-2)+C67-1,0)</f>
        <v>0</v>
      </c>
      <c r="AC67" s="17">
        <f ca="1">OFFSET('StockBond Returns'!$U$7,($B$10-1871)*12+($B$11-2)+C67-1,0)</f>
        <v>3.0700000000000002E-2</v>
      </c>
      <c r="AD67" s="17">
        <f ca="1">OFFSET('StockBond Returns'!$V$7,($B$10-1871)*12+($B$11-2)+C67-1,0)</f>
        <v>0.19650000000000001</v>
      </c>
    </row>
    <row r="68" spans="1:30" ht="13" x14ac:dyDescent="0.15">
      <c r="A68" s="166">
        <f t="shared" si="17"/>
        <v>1933</v>
      </c>
      <c r="B68" s="166">
        <f t="shared" si="18"/>
        <v>5</v>
      </c>
      <c r="C68" s="166">
        <f t="shared" si="19"/>
        <v>45</v>
      </c>
      <c r="D68" s="108">
        <f t="shared" ca="1" si="3"/>
        <v>577772.72832140303</v>
      </c>
      <c r="E68" s="108">
        <f t="shared" ca="1" si="4"/>
        <v>597990.88690905378</v>
      </c>
      <c r="F68" s="108">
        <f>$B$15*$B$18*'Cash Flow Assist'!P55</f>
        <v>3333.3333333333335</v>
      </c>
      <c r="G68" s="108">
        <f>$B$15*'Parameters &amp; Main Results'!B86</f>
        <v>0</v>
      </c>
      <c r="H68" s="41">
        <f ca="1">OFFSET('StockBond Returns'!$W$7,($B$10-1871)*12+($B$11-2)+C68-1,0)</f>
        <v>0.1259754161897117</v>
      </c>
      <c r="I68" s="17">
        <f t="shared" ca="1" si="5"/>
        <v>0.13015967758012847</v>
      </c>
      <c r="J68" s="17"/>
      <c r="K68" s="17">
        <f t="shared" si="6"/>
        <v>0.36666666666666664</v>
      </c>
      <c r="L68" s="160">
        <f t="shared" si="7"/>
        <v>0.77333333333333332</v>
      </c>
      <c r="M68" s="160">
        <f t="shared" si="8"/>
        <v>0.22666666666666668</v>
      </c>
      <c r="N68" s="160">
        <f t="shared" si="9"/>
        <v>0</v>
      </c>
      <c r="O68" s="160">
        <f t="shared" si="10"/>
        <v>0</v>
      </c>
      <c r="P68" s="160">
        <f t="shared" si="11"/>
        <v>0</v>
      </c>
      <c r="Q68" s="160">
        <f t="shared" si="12"/>
        <v>0</v>
      </c>
      <c r="R68" s="160">
        <f t="shared" si="13"/>
        <v>0</v>
      </c>
      <c r="S68" s="160">
        <f t="shared" si="14"/>
        <v>0</v>
      </c>
      <c r="T68" s="160">
        <f t="shared" si="15"/>
        <v>0</v>
      </c>
      <c r="U68" s="17">
        <f t="shared" si="16"/>
        <v>5.0000000000000001E-4</v>
      </c>
      <c r="V68" s="17">
        <f ca="1">OFFSET('StockBond Returns'!$N$7,($B$10-1871)*12+($B$11-2)+C68-1,0)</f>
        <v>0.16458282161435234</v>
      </c>
      <c r="W68" s="17">
        <f ca="1">OFFSET('StockBond Returns'!$O$7,($B$10-1871)*12+($B$11-2)+C68-1,0)</f>
        <v>1.2899833228070534E-2</v>
      </c>
      <c r="X68" s="17">
        <f ca="1">OFFSET('StockBond Returns'!$P$7,($B$10-1871)*12+($B$11-2)+C68-1,0)</f>
        <v>8.0000000118674031E-4</v>
      </c>
      <c r="Y68" s="17">
        <f ca="1">OFFSET('StockBond Returns'!$Q$7,($B$10-1871)*12+($B$11-2)+C68-1,0)</f>
        <v>0.16458282161435234</v>
      </c>
      <c r="Z68" s="17">
        <f ca="1">OFFSET('StockBond Returns'!$R$7,($B$10-1871)*12+($B$11-2)+C68-1,0)</f>
        <v>0</v>
      </c>
      <c r="AA68" s="17">
        <f ca="1">OFFSET('StockBond Returns'!$S$7,($B$10-1871)*12+($B$11-2)+C68-1,0)</f>
        <v>0</v>
      </c>
      <c r="AB68" s="17">
        <f ca="1">OFFSET('StockBond Returns'!$T$7,($B$10-1871)*12+($B$11-2)+C68-1,0)</f>
        <v>0</v>
      </c>
      <c r="AC68" s="17">
        <f ca="1">OFFSET('StockBond Returns'!$U$7,($B$10-1871)*12+($B$11-2)+C68-1,0)</f>
        <v>0.36559999999999998</v>
      </c>
      <c r="AD68" s="17">
        <f ca="1">OFFSET('StockBond Returns'!$V$7,($B$10-1871)*12+($B$11-2)+C68-1,0)</f>
        <v>0.19189999999999999</v>
      </c>
    </row>
    <row r="69" spans="1:30" ht="13" x14ac:dyDescent="0.15">
      <c r="A69" s="166">
        <f t="shared" si="17"/>
        <v>1933</v>
      </c>
      <c r="B69" s="166">
        <f t="shared" si="18"/>
        <v>6</v>
      </c>
      <c r="C69" s="166">
        <f t="shared" si="19"/>
        <v>46</v>
      </c>
      <c r="D69" s="108">
        <f t="shared" ca="1" si="3"/>
        <v>628748.55252391077</v>
      </c>
      <c r="E69" s="108">
        <f t="shared" ca="1" si="4"/>
        <v>653020.39836384438</v>
      </c>
      <c r="F69" s="108">
        <f>$B$15*$B$18*'Cash Flow Assist'!P56</f>
        <v>3333.3333333333335</v>
      </c>
      <c r="G69" s="108">
        <f>$B$15*'Parameters &amp; Main Results'!B87</f>
        <v>0</v>
      </c>
      <c r="H69" s="41">
        <f ca="1">OFFSET('StockBond Returns'!$W$7,($B$10-1871)*12+($B$11-2)+C69-1,0)</f>
        <v>9.4542884784162617E-2</v>
      </c>
      <c r="I69" s="17">
        <f t="shared" ca="1" si="5"/>
        <v>9.8145301337187907E-2</v>
      </c>
      <c r="J69" s="17"/>
      <c r="K69" s="17">
        <f t="shared" si="6"/>
        <v>0.375</v>
      </c>
      <c r="L69" s="160">
        <f t="shared" si="7"/>
        <v>0.77500000000000002</v>
      </c>
      <c r="M69" s="160">
        <f t="shared" si="8"/>
        <v>0.22499999999999998</v>
      </c>
      <c r="N69" s="160">
        <f t="shared" si="9"/>
        <v>0</v>
      </c>
      <c r="O69" s="160">
        <f t="shared" si="10"/>
        <v>0</v>
      </c>
      <c r="P69" s="160">
        <f t="shared" si="11"/>
        <v>0</v>
      </c>
      <c r="Q69" s="160">
        <f t="shared" si="12"/>
        <v>0</v>
      </c>
      <c r="R69" s="160">
        <f t="shared" si="13"/>
        <v>0</v>
      </c>
      <c r="S69" s="160">
        <f t="shared" si="14"/>
        <v>0</v>
      </c>
      <c r="T69" s="160">
        <f t="shared" si="15"/>
        <v>0</v>
      </c>
      <c r="U69" s="17">
        <f t="shared" si="16"/>
        <v>5.0000000000000001E-4</v>
      </c>
      <c r="V69" s="17">
        <f ca="1">OFFSET('StockBond Returns'!$N$7,($B$10-1871)*12+($B$11-2)+C69-1,0)</f>
        <v>0.12601550202407497</v>
      </c>
      <c r="W69" s="17">
        <f ca="1">OFFSET('StockBond Returns'!$O$7,($B$10-1871)*12+($B$11-2)+C69-1,0)</f>
        <v>2.3331286008732022E-3</v>
      </c>
      <c r="X69" s="17">
        <f ca="1">OFFSET('StockBond Returns'!$P$7,($B$10-1871)*12+($B$11-2)+C69-1,0)</f>
        <v>-7.0803149577164382E-3</v>
      </c>
      <c r="Y69" s="17">
        <f ca="1">OFFSET('StockBond Returns'!$Q$7,($B$10-1871)*12+($B$11-2)+C69-1,0)</f>
        <v>0.12601550202407497</v>
      </c>
      <c r="Z69" s="17">
        <f ca="1">OFFSET('StockBond Returns'!$R$7,($B$10-1871)*12+($B$11-2)+C69-1,0)</f>
        <v>0</v>
      </c>
      <c r="AA69" s="17">
        <f ca="1">OFFSET('StockBond Returns'!$S$7,($B$10-1871)*12+($B$11-2)+C69-1,0)</f>
        <v>0</v>
      </c>
      <c r="AB69" s="17">
        <f ca="1">OFFSET('StockBond Returns'!$T$7,($B$10-1871)*12+($B$11-2)+C69-1,0)</f>
        <v>-7.8740157480315931E-3</v>
      </c>
      <c r="AC69" s="17">
        <f ca="1">OFFSET('StockBond Returns'!$U$7,($B$10-1871)*12+($B$11-2)+C69-1,0)</f>
        <v>8.4199999999999997E-2</v>
      </c>
      <c r="AD69" s="17">
        <f ca="1">OFFSET('StockBond Returns'!$V$7,($B$10-1871)*12+($B$11-2)+C69-1,0)</f>
        <v>-1.78E-2</v>
      </c>
    </row>
    <row r="70" spans="1:30" ht="13" x14ac:dyDescent="0.15">
      <c r="A70" s="166">
        <f t="shared" si="17"/>
        <v>1933</v>
      </c>
      <c r="B70" s="166">
        <f t="shared" si="18"/>
        <v>7</v>
      </c>
      <c r="C70" s="166">
        <f t="shared" si="19"/>
        <v>47</v>
      </c>
      <c r="D70" s="108">
        <f t="shared" ca="1" si="3"/>
        <v>567363.2250179901</v>
      </c>
      <c r="E70" s="108">
        <f t="shared" ca="1" si="4"/>
        <v>587980.1171504677</v>
      </c>
      <c r="F70" s="108">
        <f>$B$15*$B$18*'Cash Flow Assist'!P57</f>
        <v>3333.3333333333335</v>
      </c>
      <c r="G70" s="108">
        <f>$B$15*'Parameters &amp; Main Results'!B88</f>
        <v>0</v>
      </c>
      <c r="H70" s="41">
        <f ca="1">OFFSET('StockBond Returns'!$W$7,($B$10-1871)*12+($B$11-2)+C70-1,0)</f>
        <v>-9.2821524630819163E-2</v>
      </c>
      <c r="I70" s="17">
        <f t="shared" ca="1" si="5"/>
        <v>-9.4979492745704122E-2</v>
      </c>
      <c r="J70" s="17"/>
      <c r="K70" s="17">
        <f t="shared" si="6"/>
        <v>0.38333333333333336</v>
      </c>
      <c r="L70" s="160">
        <f t="shared" si="7"/>
        <v>0.77666666666666662</v>
      </c>
      <c r="M70" s="160">
        <f t="shared" si="8"/>
        <v>0.22333333333333333</v>
      </c>
      <c r="N70" s="160">
        <f t="shared" si="9"/>
        <v>0</v>
      </c>
      <c r="O70" s="160">
        <f t="shared" si="10"/>
        <v>0</v>
      </c>
      <c r="P70" s="160">
        <f t="shared" si="11"/>
        <v>0</v>
      </c>
      <c r="Q70" s="160">
        <f t="shared" si="12"/>
        <v>0</v>
      </c>
      <c r="R70" s="160">
        <f t="shared" si="13"/>
        <v>0</v>
      </c>
      <c r="S70" s="160">
        <f t="shared" si="14"/>
        <v>0</v>
      </c>
      <c r="T70" s="160">
        <f t="shared" si="15"/>
        <v>0</v>
      </c>
      <c r="U70" s="17">
        <f t="shared" si="16"/>
        <v>5.0000000000000001E-4</v>
      </c>
      <c r="V70" s="17">
        <f ca="1">OFFSET('StockBond Returns'!$N$7,($B$10-1871)*12+($B$11-2)+C70-1,0)</f>
        <v>-0.11443584726577849</v>
      </c>
      <c r="W70" s="17">
        <f ca="1">OFFSET('StockBond Returns'!$O$7,($B$10-1871)*12+($B$11-2)+C70-1,0)</f>
        <v>-2.7131274787833615E-2</v>
      </c>
      <c r="X70" s="17">
        <f ca="1">OFFSET('StockBond Returns'!$P$7,($B$10-1871)*12+($B$11-2)+C70-1,0)</f>
        <v>-2.975877862886378E-2</v>
      </c>
      <c r="Y70" s="17">
        <f ca="1">OFFSET('StockBond Returns'!$Q$7,($B$10-1871)*12+($B$11-2)+C70-1,0)</f>
        <v>-0.11443584726577849</v>
      </c>
      <c r="Z70" s="17">
        <f ca="1">OFFSET('StockBond Returns'!$R$7,($B$10-1871)*12+($B$11-2)+C70-1,0)</f>
        <v>0</v>
      </c>
      <c r="AA70" s="17">
        <f ca="1">OFFSET('StockBond Returns'!$S$7,($B$10-1871)*12+($B$11-2)+C70-1,0)</f>
        <v>0</v>
      </c>
      <c r="AB70" s="17">
        <f ca="1">OFFSET('StockBond Returns'!$T$7,($B$10-1871)*12+($B$11-2)+C70-1,0)</f>
        <v>-3.0534351145038219E-2</v>
      </c>
      <c r="AC70" s="17">
        <f ca="1">OFFSET('StockBond Returns'!$U$7,($B$10-1871)*12+($B$11-2)+C70-1,0)</f>
        <v>-1.0500000000000001E-2</v>
      </c>
      <c r="AD70" s="17">
        <f ca="1">OFFSET('StockBond Returns'!$V$7,($B$10-1871)*12+($B$11-2)+C70-1,0)</f>
        <v>3.27E-2</v>
      </c>
    </row>
    <row r="71" spans="1:30" ht="13" x14ac:dyDescent="0.15">
      <c r="A71" s="166">
        <f t="shared" si="17"/>
        <v>1933</v>
      </c>
      <c r="B71" s="166">
        <f t="shared" si="18"/>
        <v>8</v>
      </c>
      <c r="C71" s="166">
        <f t="shared" si="19"/>
        <v>48</v>
      </c>
      <c r="D71" s="108">
        <f t="shared" ca="1" si="3"/>
        <v>609542.15474385116</v>
      </c>
      <c r="E71" s="108">
        <f t="shared" ca="1" si="4"/>
        <v>633788.09209860035</v>
      </c>
      <c r="F71" s="108">
        <f>$B$15*$B$18*'Cash Flow Assist'!P58</f>
        <v>3333.3333333333335</v>
      </c>
      <c r="G71" s="108">
        <f>$B$15*'Parameters &amp; Main Results'!B89</f>
        <v>0</v>
      </c>
      <c r="H71" s="41">
        <f ca="1">OFFSET('StockBond Returns'!$W$7,($B$10-1871)*12+($B$11-2)+C71-1,0)</f>
        <v>8.0691225288179971E-2</v>
      </c>
      <c r="I71" s="17">
        <f t="shared" ca="1" si="5"/>
        <v>8.4052986592390883E-2</v>
      </c>
      <c r="J71" s="17"/>
      <c r="K71" s="17">
        <f t="shared" si="6"/>
        <v>0.39166666666666666</v>
      </c>
      <c r="L71" s="160">
        <f t="shared" si="7"/>
        <v>0.77833333333333332</v>
      </c>
      <c r="M71" s="160">
        <f t="shared" si="8"/>
        <v>0.22166666666666668</v>
      </c>
      <c r="N71" s="160">
        <f t="shared" si="9"/>
        <v>0</v>
      </c>
      <c r="O71" s="160">
        <f t="shared" si="10"/>
        <v>0</v>
      </c>
      <c r="P71" s="160">
        <f t="shared" si="11"/>
        <v>0</v>
      </c>
      <c r="Q71" s="160">
        <f t="shared" si="12"/>
        <v>0</v>
      </c>
      <c r="R71" s="160">
        <f t="shared" si="13"/>
        <v>0</v>
      </c>
      <c r="S71" s="160">
        <f t="shared" si="14"/>
        <v>0</v>
      </c>
      <c r="T71" s="160">
        <f t="shared" si="15"/>
        <v>0</v>
      </c>
      <c r="U71" s="17">
        <f t="shared" si="16"/>
        <v>5.0000000000000001E-4</v>
      </c>
      <c r="V71" s="17">
        <f ca="1">OFFSET('StockBond Returns'!$N$7,($B$10-1871)*12+($B$11-2)+C71-1,0)</f>
        <v>0.10968425618684807</v>
      </c>
      <c r="W71" s="17">
        <f ca="1">OFFSET('StockBond Returns'!$O$7,($B$10-1871)*12+($B$11-2)+C71-1,0)</f>
        <v>-5.7575615325077267E-3</v>
      </c>
      <c r="X71" s="17">
        <f ca="1">OFFSET('StockBond Returns'!$P$7,($B$10-1871)*12+($B$11-2)+C71-1,0)</f>
        <v>-6.7818181791201582E-3</v>
      </c>
      <c r="Y71" s="17">
        <f ca="1">OFFSET('StockBond Returns'!$Q$7,($B$10-1871)*12+($B$11-2)+C71-1,0)</f>
        <v>0.10968425618684807</v>
      </c>
      <c r="Z71" s="17">
        <f ca="1">OFFSET('StockBond Returns'!$R$7,($B$10-1871)*12+($B$11-2)+C71-1,0)</f>
        <v>0</v>
      </c>
      <c r="AA71" s="17">
        <f ca="1">OFFSET('StockBond Returns'!$S$7,($B$10-1871)*12+($B$11-2)+C71-1,0)</f>
        <v>0</v>
      </c>
      <c r="AB71" s="17">
        <f ca="1">OFFSET('StockBond Returns'!$T$7,($B$10-1871)*12+($B$11-2)+C71-1,0)</f>
        <v>-7.575757575757569E-3</v>
      </c>
      <c r="AC71" s="17">
        <f ca="1">OFFSET('StockBond Returns'!$U$7,($B$10-1871)*12+($B$11-2)+C71-1,0)</f>
        <v>-5.3900000000000003E-2</v>
      </c>
      <c r="AD71" s="17">
        <f ca="1">OFFSET('StockBond Returns'!$V$7,($B$10-1871)*12+($B$11-2)+C71-1,0)</f>
        <v>0.03</v>
      </c>
    </row>
    <row r="72" spans="1:30" ht="13" x14ac:dyDescent="0.15">
      <c r="A72" s="166">
        <f t="shared" si="17"/>
        <v>1933</v>
      </c>
      <c r="B72" s="166">
        <f t="shared" si="18"/>
        <v>9</v>
      </c>
      <c r="C72" s="166">
        <f t="shared" si="19"/>
        <v>49</v>
      </c>
      <c r="D72" s="108">
        <f t="shared" ca="1" si="3"/>
        <v>556146.67055526376</v>
      </c>
      <c r="E72" s="108">
        <f t="shared" ca="1" si="4"/>
        <v>576341.6770841293</v>
      </c>
      <c r="F72" s="108">
        <f>$B$15*$B$18*'Cash Flow Assist'!P59</f>
        <v>3333.3333333333335</v>
      </c>
      <c r="G72" s="108">
        <f>$B$15*'Parameters &amp; Main Results'!B90</f>
        <v>0</v>
      </c>
      <c r="H72" s="41">
        <f ca="1">OFFSET('StockBond Returns'!$W$7,($B$10-1871)*12+($B$11-2)+C72-1,0)</f>
        <v>-8.2582352956808075E-2</v>
      </c>
      <c r="I72" s="17">
        <f t="shared" ca="1" si="5"/>
        <v>-8.5831823661886589E-2</v>
      </c>
      <c r="J72" s="17"/>
      <c r="K72" s="17">
        <f t="shared" si="6"/>
        <v>0.4</v>
      </c>
      <c r="L72" s="160">
        <f t="shared" si="7"/>
        <v>0.78</v>
      </c>
      <c r="M72" s="160">
        <f t="shared" si="8"/>
        <v>0.21999999999999997</v>
      </c>
      <c r="N72" s="160">
        <f t="shared" si="9"/>
        <v>0</v>
      </c>
      <c r="O72" s="160">
        <f t="shared" si="10"/>
        <v>0</v>
      </c>
      <c r="P72" s="160">
        <f t="shared" si="11"/>
        <v>0</v>
      </c>
      <c r="Q72" s="160">
        <f t="shared" si="12"/>
        <v>0</v>
      </c>
      <c r="R72" s="160">
        <f t="shared" si="13"/>
        <v>0</v>
      </c>
      <c r="S72" s="160">
        <f t="shared" si="14"/>
        <v>0</v>
      </c>
      <c r="T72" s="160">
        <f t="shared" si="15"/>
        <v>0</v>
      </c>
      <c r="U72" s="17">
        <f t="shared" si="16"/>
        <v>5.0000000000000001E-4</v>
      </c>
      <c r="V72" s="17">
        <f ca="1">OFFSET('StockBond Returns'!$N$7,($B$10-1871)*12+($B$11-2)+C72-1,0)</f>
        <v>-0.11121328719856971</v>
      </c>
      <c r="W72" s="17">
        <f ca="1">OFFSET('StockBond Returns'!$O$7,($B$10-1871)*12+($B$11-2)+C72-1,0)</f>
        <v>4.3463955439293489E-3</v>
      </c>
      <c r="X72" s="17">
        <f ca="1">OFFSET('StockBond Returns'!$P$7,($B$10-1871)*12+($B$11-2)+C72-1,0)</f>
        <v>7.9999999993685122E-4</v>
      </c>
      <c r="Y72" s="17">
        <f ca="1">OFFSET('StockBond Returns'!$Q$7,($B$10-1871)*12+($B$11-2)+C72-1,0)</f>
        <v>-0.11121328719856971</v>
      </c>
      <c r="Z72" s="17">
        <f ca="1">OFFSET('StockBond Returns'!$R$7,($B$10-1871)*12+($B$11-2)+C72-1,0)</f>
        <v>0</v>
      </c>
      <c r="AA72" s="17">
        <f ca="1">OFFSET('StockBond Returns'!$S$7,($B$10-1871)*12+($B$11-2)+C72-1,0)</f>
        <v>0</v>
      </c>
      <c r="AB72" s="17">
        <f ca="1">OFFSET('StockBond Returns'!$T$7,($B$10-1871)*12+($B$11-2)+C72-1,0)</f>
        <v>0</v>
      </c>
      <c r="AC72" s="17">
        <f ca="1">OFFSET('StockBond Returns'!$U$7,($B$10-1871)*12+($B$11-2)+C72-1,0)</f>
        <v>-4.0000000000000001E-3</v>
      </c>
      <c r="AD72" s="17">
        <f ca="1">OFFSET('StockBond Returns'!$V$7,($B$10-1871)*12+($B$11-2)+C72-1,0)</f>
        <v>-0.1174</v>
      </c>
    </row>
    <row r="73" spans="1:30" ht="13" x14ac:dyDescent="0.15">
      <c r="A73" s="166">
        <f t="shared" si="17"/>
        <v>1933</v>
      </c>
      <c r="B73" s="166">
        <f t="shared" si="18"/>
        <v>10</v>
      </c>
      <c r="C73" s="166">
        <f t="shared" si="19"/>
        <v>50</v>
      </c>
      <c r="D73" s="108">
        <f t="shared" ca="1" si="3"/>
        <v>516704.12512429891</v>
      </c>
      <c r="E73" s="108">
        <f t="shared" ca="1" si="4"/>
        <v>534001.60279899463</v>
      </c>
      <c r="F73" s="108">
        <f>$B$15*$B$18*'Cash Flow Assist'!P60</f>
        <v>3333.3333333333335</v>
      </c>
      <c r="G73" s="108">
        <f>$B$15*'Parameters &amp; Main Results'!B91</f>
        <v>0</v>
      </c>
      <c r="H73" s="41">
        <f ca="1">OFFSET('StockBond Returns'!$W$7,($B$10-1871)*12+($B$11-2)+C73-1,0)</f>
        <v>-6.5318995882212585E-2</v>
      </c>
      <c r="I73" s="17">
        <f t="shared" ca="1" si="5"/>
        <v>-6.8073600283847679E-2</v>
      </c>
      <c r="J73" s="17"/>
      <c r="K73" s="17">
        <f t="shared" si="6"/>
        <v>0.40833333333333333</v>
      </c>
      <c r="L73" s="160">
        <f t="shared" si="7"/>
        <v>0.78166666666666662</v>
      </c>
      <c r="M73" s="160">
        <f t="shared" si="8"/>
        <v>0.21833333333333332</v>
      </c>
      <c r="N73" s="160">
        <f t="shared" si="9"/>
        <v>0</v>
      </c>
      <c r="O73" s="160">
        <f t="shared" si="10"/>
        <v>0</v>
      </c>
      <c r="P73" s="160">
        <f t="shared" si="11"/>
        <v>0</v>
      </c>
      <c r="Q73" s="160">
        <f t="shared" si="12"/>
        <v>0</v>
      </c>
      <c r="R73" s="160">
        <f t="shared" si="13"/>
        <v>0</v>
      </c>
      <c r="S73" s="160">
        <f t="shared" si="14"/>
        <v>0</v>
      </c>
      <c r="T73" s="160">
        <f t="shared" si="15"/>
        <v>0</v>
      </c>
      <c r="U73" s="17">
        <f t="shared" si="16"/>
        <v>5.0000000000000001E-4</v>
      </c>
      <c r="V73" s="17">
        <f ca="1">OFFSET('StockBond Returns'!$N$7,($B$10-1871)*12+($B$11-2)+C73-1,0)</f>
        <v>-8.7078223185346637E-2</v>
      </c>
      <c r="W73" s="17">
        <f ca="1">OFFSET('StockBond Returns'!$O$7,($B$10-1871)*12+($B$11-2)+C73-1,0)</f>
        <v>1.5669086732028603E-4</v>
      </c>
      <c r="X73" s="17">
        <f ca="1">OFFSET('StockBond Returns'!$P$7,($B$10-1871)*12+($B$11-2)+C73-1,0)</f>
        <v>7.999999981207484E-4</v>
      </c>
      <c r="Y73" s="17">
        <f ca="1">OFFSET('StockBond Returns'!$Q$7,($B$10-1871)*12+($B$11-2)+C73-1,0)</f>
        <v>-8.7078223185346637E-2</v>
      </c>
      <c r="Z73" s="17">
        <f ca="1">OFFSET('StockBond Returns'!$R$7,($B$10-1871)*12+($B$11-2)+C73-1,0)</f>
        <v>0</v>
      </c>
      <c r="AA73" s="17">
        <f ca="1">OFFSET('StockBond Returns'!$S$7,($B$10-1871)*12+($B$11-2)+C73-1,0)</f>
        <v>0</v>
      </c>
      <c r="AB73" s="17">
        <f ca="1">OFFSET('StockBond Returns'!$T$7,($B$10-1871)*12+($B$11-2)+C73-1,0)</f>
        <v>0</v>
      </c>
      <c r="AC73" s="17">
        <f ca="1">OFFSET('StockBond Returns'!$U$7,($B$10-1871)*12+($B$11-2)+C73-1,0)</f>
        <v>-2E-3</v>
      </c>
      <c r="AD73" s="17">
        <f ca="1">OFFSET('StockBond Returns'!$V$7,($B$10-1871)*12+($B$11-2)+C73-1,0)</f>
        <v>-8.5699999999999998E-2</v>
      </c>
    </row>
    <row r="74" spans="1:30" ht="13" x14ac:dyDescent="0.15">
      <c r="A74" s="166">
        <f t="shared" si="17"/>
        <v>1933</v>
      </c>
      <c r="B74" s="166">
        <f t="shared" si="18"/>
        <v>11</v>
      </c>
      <c r="C74" s="166">
        <f t="shared" si="19"/>
        <v>51</v>
      </c>
      <c r="D74" s="108">
        <f t="shared" ca="1" si="3"/>
        <v>552865.23408989329</v>
      </c>
      <c r="E74" s="108">
        <f t="shared" ca="1" si="4"/>
        <v>573238.20642420941</v>
      </c>
      <c r="F74" s="108">
        <f>$B$15*$B$18*'Cash Flow Assist'!P61</f>
        <v>3333.3333333333335</v>
      </c>
      <c r="G74" s="108">
        <f>$B$15*'Parameters &amp; Main Results'!B92</f>
        <v>0</v>
      </c>
      <c r="H74" s="41">
        <f ca="1">OFFSET('StockBond Returns'!$W$7,($B$10-1871)*12+($B$11-2)+C74-1,0)</f>
        <v>7.6931611479386819E-2</v>
      </c>
      <c r="I74" s="17">
        <f t="shared" ca="1" si="5"/>
        <v>8.0219488158605232E-2</v>
      </c>
      <c r="J74" s="17"/>
      <c r="K74" s="17">
        <f t="shared" si="6"/>
        <v>0.41666666666666669</v>
      </c>
      <c r="L74" s="160">
        <f t="shared" si="7"/>
        <v>0.78333333333333333</v>
      </c>
      <c r="M74" s="160">
        <f t="shared" si="8"/>
        <v>0.21666666666666667</v>
      </c>
      <c r="N74" s="160">
        <f t="shared" si="9"/>
        <v>0</v>
      </c>
      <c r="O74" s="160">
        <f t="shared" si="10"/>
        <v>0</v>
      </c>
      <c r="P74" s="160">
        <f t="shared" si="11"/>
        <v>0</v>
      </c>
      <c r="Q74" s="160">
        <f t="shared" si="12"/>
        <v>0</v>
      </c>
      <c r="R74" s="160">
        <f t="shared" si="13"/>
        <v>0</v>
      </c>
      <c r="S74" s="160">
        <f t="shared" si="14"/>
        <v>0</v>
      </c>
      <c r="T74" s="160">
        <f t="shared" si="15"/>
        <v>0</v>
      </c>
      <c r="U74" s="17">
        <f t="shared" si="16"/>
        <v>5.0000000000000001E-4</v>
      </c>
      <c r="V74" s="17">
        <f ca="1">OFFSET('StockBond Returns'!$N$7,($B$10-1871)*12+($B$11-2)+C74-1,0)</f>
        <v>0.10719645141552148</v>
      </c>
      <c r="W74" s="17">
        <f ca="1">OFFSET('StockBond Returns'!$O$7,($B$10-1871)*12+($B$11-2)+C74-1,0)</f>
        <v>-1.7120302077938132E-2</v>
      </c>
      <c r="X74" s="17">
        <f ca="1">OFFSET('StockBond Returns'!$P$7,($B$10-1871)*12+($B$11-2)+C74-1,0)</f>
        <v>8.0000000177915531E-4</v>
      </c>
      <c r="Y74" s="17">
        <f ca="1">OFFSET('StockBond Returns'!$Q$7,($B$10-1871)*12+($B$11-2)+C74-1,0)</f>
        <v>0.10719645141552148</v>
      </c>
      <c r="Z74" s="17">
        <f ca="1">OFFSET('StockBond Returns'!$R$7,($B$10-1871)*12+($B$11-2)+C74-1,0)</f>
        <v>0</v>
      </c>
      <c r="AA74" s="17">
        <f ca="1">OFFSET('StockBond Returns'!$S$7,($B$10-1871)*12+($B$11-2)+C74-1,0)</f>
        <v>0</v>
      </c>
      <c r="AB74" s="17">
        <f ca="1">OFFSET('StockBond Returns'!$T$7,($B$10-1871)*12+($B$11-2)+C74-1,0)</f>
        <v>0</v>
      </c>
      <c r="AC74" s="17">
        <f ca="1">OFFSET('StockBond Returns'!$U$7,($B$10-1871)*12+($B$11-2)+C74-1,0)</f>
        <v>-6.4699999999999994E-2</v>
      </c>
      <c r="AD74" s="17">
        <f ca="1">OFFSET('StockBond Returns'!$V$7,($B$10-1871)*12+($B$11-2)+C74-1,0)</f>
        <v>2.3199999999999998E-2</v>
      </c>
    </row>
    <row r="75" spans="1:30" ht="13" x14ac:dyDescent="0.15">
      <c r="A75" s="166">
        <f t="shared" si="17"/>
        <v>1933</v>
      </c>
      <c r="B75" s="166">
        <f t="shared" si="18"/>
        <v>12</v>
      </c>
      <c r="C75" s="166">
        <f t="shared" si="19"/>
        <v>52</v>
      </c>
      <c r="D75" s="108">
        <f t="shared" ca="1" si="3"/>
        <v>559398.13321774034</v>
      </c>
      <c r="E75" s="108">
        <f t="shared" ca="1" si="4"/>
        <v>580606.04405636631</v>
      </c>
      <c r="F75" s="108">
        <f>$B$15*$B$18*'Cash Flow Assist'!P62</f>
        <v>3333.3333333333335</v>
      </c>
      <c r="G75" s="108">
        <f>$B$15*'Parameters &amp; Main Results'!B93</f>
        <v>0</v>
      </c>
      <c r="H75" s="41">
        <f ca="1">OFFSET('StockBond Returns'!$W$7,($B$10-1871)*12+($B$11-2)+C75-1,0)</f>
        <v>1.7953884838345622E-2</v>
      </c>
      <c r="I75" s="17">
        <f t="shared" ca="1" si="5"/>
        <v>1.8777117850304659E-2</v>
      </c>
      <c r="J75" s="17"/>
      <c r="K75" s="17">
        <f t="shared" si="6"/>
        <v>0.42499999999999999</v>
      </c>
      <c r="L75" s="160">
        <f t="shared" si="7"/>
        <v>0.78499999999999992</v>
      </c>
      <c r="M75" s="160">
        <f t="shared" si="8"/>
        <v>0.215</v>
      </c>
      <c r="N75" s="160">
        <f t="shared" si="9"/>
        <v>0</v>
      </c>
      <c r="O75" s="160">
        <f t="shared" si="10"/>
        <v>0</v>
      </c>
      <c r="P75" s="160">
        <f t="shared" si="11"/>
        <v>0</v>
      </c>
      <c r="Q75" s="160">
        <f t="shared" si="12"/>
        <v>0</v>
      </c>
      <c r="R75" s="160">
        <f t="shared" si="13"/>
        <v>0</v>
      </c>
      <c r="S75" s="160">
        <f t="shared" si="14"/>
        <v>0</v>
      </c>
      <c r="T75" s="160">
        <f t="shared" si="15"/>
        <v>0</v>
      </c>
      <c r="U75" s="17">
        <f t="shared" si="16"/>
        <v>5.0000000000000001E-4</v>
      </c>
      <c r="V75" s="17">
        <f ca="1">OFFSET('StockBond Returns'!$N$7,($B$10-1871)*12+($B$11-2)+C75-1,0)</f>
        <v>2.4773334160794303E-2</v>
      </c>
      <c r="W75" s="17">
        <f ca="1">OFFSET('StockBond Returns'!$O$7,($B$10-1871)*12+($B$11-2)+C75-1,0)</f>
        <v>-2.9222455779172041E-3</v>
      </c>
      <c r="X75" s="17">
        <f ca="1">OFFSET('StockBond Returns'!$P$7,($B$10-1871)*12+($B$11-2)+C75-1,0)</f>
        <v>8.0000000065294508E-4</v>
      </c>
      <c r="Y75" s="17">
        <f ca="1">OFFSET('StockBond Returns'!$Q$7,($B$10-1871)*12+($B$11-2)+C75-1,0)</f>
        <v>2.4773334160794303E-2</v>
      </c>
      <c r="Z75" s="17">
        <f ca="1">OFFSET('StockBond Returns'!$R$7,($B$10-1871)*12+($B$11-2)+C75-1,0)</f>
        <v>0</v>
      </c>
      <c r="AA75" s="17">
        <f ca="1">OFFSET('StockBond Returns'!$S$7,($B$10-1871)*12+($B$11-2)+C75-1,0)</f>
        <v>0</v>
      </c>
      <c r="AB75" s="17">
        <f ca="1">OFFSET('StockBond Returns'!$T$7,($B$10-1871)*12+($B$11-2)+C75-1,0)</f>
        <v>0</v>
      </c>
      <c r="AC75" s="17">
        <f ca="1">OFFSET('StockBond Returns'!$U$7,($B$10-1871)*12+($B$11-2)+C75-1,0)</f>
        <v>6.3E-3</v>
      </c>
      <c r="AD75" s="17">
        <f ca="1">OFFSET('StockBond Returns'!$V$7,($B$10-1871)*12+($B$11-2)+C75-1,0)</f>
        <v>-1.5599999999999999E-2</v>
      </c>
    </row>
    <row r="76" spans="1:30" ht="13" x14ac:dyDescent="0.15">
      <c r="A76" s="166">
        <f t="shared" si="17"/>
        <v>1934</v>
      </c>
      <c r="B76" s="166">
        <f t="shared" si="18"/>
        <v>1</v>
      </c>
      <c r="C76" s="166">
        <f t="shared" si="19"/>
        <v>53</v>
      </c>
      <c r="D76" s="108">
        <f t="shared" ca="1" si="3"/>
        <v>604694.01912385575</v>
      </c>
      <c r="E76" s="108">
        <f t="shared" ca="1" si="4"/>
        <v>627730.07630572107</v>
      </c>
      <c r="F76" s="108">
        <f>$B$15*$B$18*'Cash Flow Assist'!P63</f>
        <v>3333.3333333333335</v>
      </c>
      <c r="G76" s="108">
        <f>$B$15*'Parameters &amp; Main Results'!B94</f>
        <v>0</v>
      </c>
      <c r="H76" s="41">
        <f ca="1">OFFSET('StockBond Returns'!$W$7,($B$10-1871)*12+($B$11-2)+C76-1,0)</f>
        <v>8.7452432251704529E-2</v>
      </c>
      <c r="I76" s="17">
        <f t="shared" ca="1" si="5"/>
        <v>8.7406462570334145E-2</v>
      </c>
      <c r="J76" s="17"/>
      <c r="K76" s="17">
        <f t="shared" si="6"/>
        <v>0.43333333333333335</v>
      </c>
      <c r="L76" s="160">
        <f t="shared" si="7"/>
        <v>0.78666666666666663</v>
      </c>
      <c r="M76" s="160">
        <f t="shared" si="8"/>
        <v>0.21333333333333332</v>
      </c>
      <c r="N76" s="160">
        <f t="shared" si="9"/>
        <v>0</v>
      </c>
      <c r="O76" s="160">
        <f t="shared" si="10"/>
        <v>0</v>
      </c>
      <c r="P76" s="160">
        <f t="shared" si="11"/>
        <v>0</v>
      </c>
      <c r="Q76" s="160">
        <f t="shared" si="12"/>
        <v>0</v>
      </c>
      <c r="R76" s="160">
        <f t="shared" si="13"/>
        <v>0</v>
      </c>
      <c r="S76" s="160">
        <f t="shared" si="14"/>
        <v>0</v>
      </c>
      <c r="T76" s="160">
        <f t="shared" si="15"/>
        <v>0</v>
      </c>
      <c r="U76" s="17">
        <f t="shared" si="16"/>
        <v>5.0000000000000001E-4</v>
      </c>
      <c r="V76" s="17">
        <f ca="1">OFFSET('StockBond Returns'!$N$7,($B$10-1871)*12+($B$11-2)+C76-1,0)</f>
        <v>0.10923505237780318</v>
      </c>
      <c r="W76" s="17">
        <f ca="1">OFFSET('StockBond Returns'!$O$7,($B$10-1871)*12+($B$11-2)+C76-1,0)</f>
        <v>7.1088501552920569E-3</v>
      </c>
      <c r="X76" s="17">
        <f ca="1">OFFSET('StockBond Returns'!$P$7,($B$10-1871)*12+($B$11-2)+C76-1,0)</f>
        <v>2.6666666642038983E-4</v>
      </c>
      <c r="Y76" s="17">
        <f ca="1">OFFSET('StockBond Returns'!$Q$7,($B$10-1871)*12+($B$11-2)+C76-1,0)</f>
        <v>0.10923505237780318</v>
      </c>
      <c r="Z76" s="17">
        <f ca="1">OFFSET('StockBond Returns'!$R$7,($B$10-1871)*12+($B$11-2)+C76-1,0)</f>
        <v>0</v>
      </c>
      <c r="AA76" s="17">
        <f ca="1">OFFSET('StockBond Returns'!$S$7,($B$10-1871)*12+($B$11-2)+C76-1,0)</f>
        <v>0</v>
      </c>
      <c r="AB76" s="17">
        <f ca="1">OFFSET('StockBond Returns'!$T$7,($B$10-1871)*12+($B$11-2)+C76-1,0)</f>
        <v>8.2920792079207883E-2</v>
      </c>
      <c r="AC76" s="17">
        <f ca="1">OFFSET('StockBond Returns'!$U$7,($B$10-1871)*12+($B$11-2)+C76-1,0)</f>
        <v>0.12690000000000001</v>
      </c>
      <c r="AD76" s="17">
        <f ca="1">OFFSET('StockBond Returns'!$V$7,($B$10-1871)*12+($B$11-2)+C76-1,0)</f>
        <v>0.15590000000000001</v>
      </c>
    </row>
    <row r="77" spans="1:30" ht="13" x14ac:dyDescent="0.15">
      <c r="A77" s="166">
        <f t="shared" si="17"/>
        <v>1934</v>
      </c>
      <c r="B77" s="166">
        <f t="shared" si="18"/>
        <v>2</v>
      </c>
      <c r="C77" s="166">
        <f t="shared" si="19"/>
        <v>54</v>
      </c>
      <c r="D77" s="108">
        <f t="shared" ca="1" si="3"/>
        <v>583716.09725577175</v>
      </c>
      <c r="E77" s="108">
        <f t="shared" ca="1" si="4"/>
        <v>605398.78753364133</v>
      </c>
      <c r="F77" s="108">
        <f>$B$15*$B$18*'Cash Flow Assist'!P64</f>
        <v>3333.3333333333335</v>
      </c>
      <c r="G77" s="108">
        <f>$B$15*'Parameters &amp; Main Results'!B95</f>
        <v>0</v>
      </c>
      <c r="H77" s="41">
        <f ca="1">OFFSET('StockBond Returns'!$W$7,($B$10-1871)*12+($B$11-2)+C77-1,0)</f>
        <v>-2.9341107511136732E-2</v>
      </c>
      <c r="I77" s="17">
        <f t="shared" ca="1" si="5"/>
        <v>-3.0426096312271216E-2</v>
      </c>
      <c r="J77" s="17"/>
      <c r="K77" s="17">
        <f t="shared" si="6"/>
        <v>0.44166666666666665</v>
      </c>
      <c r="L77" s="160">
        <f t="shared" si="7"/>
        <v>0.78833333333333333</v>
      </c>
      <c r="M77" s="160">
        <f t="shared" si="8"/>
        <v>0.21166666666666667</v>
      </c>
      <c r="N77" s="160">
        <f t="shared" si="9"/>
        <v>0</v>
      </c>
      <c r="O77" s="160">
        <f t="shared" si="10"/>
        <v>0</v>
      </c>
      <c r="P77" s="160">
        <f t="shared" si="11"/>
        <v>0</v>
      </c>
      <c r="Q77" s="160">
        <f t="shared" si="12"/>
        <v>0</v>
      </c>
      <c r="R77" s="160">
        <f t="shared" si="13"/>
        <v>0</v>
      </c>
      <c r="S77" s="160">
        <f t="shared" si="14"/>
        <v>0</v>
      </c>
      <c r="T77" s="160">
        <f t="shared" si="15"/>
        <v>0</v>
      </c>
      <c r="U77" s="17">
        <f t="shared" si="16"/>
        <v>5.0000000000000001E-4</v>
      </c>
      <c r="V77" s="17">
        <f ca="1">OFFSET('StockBond Returns'!$N$7,($B$10-1871)*12+($B$11-2)+C77-1,0)</f>
        <v>-4.1773952112148183E-2</v>
      </c>
      <c r="W77" s="17">
        <f ca="1">OFFSET('StockBond Returns'!$O$7,($B$10-1871)*12+($B$11-2)+C77-1,0)</f>
        <v>1.2034815446325675E-2</v>
      </c>
      <c r="X77" s="17">
        <f ca="1">OFFSET('StockBond Returns'!$P$7,($B$10-1871)*12+($B$11-2)+C77-1,0)</f>
        <v>-6.9233082741765317E-3</v>
      </c>
      <c r="Y77" s="17">
        <f ca="1">OFFSET('StockBond Returns'!$Q$7,($B$10-1871)*12+($B$11-2)+C77-1,0)</f>
        <v>-4.1773952112148183E-2</v>
      </c>
      <c r="Z77" s="17">
        <f ca="1">OFFSET('StockBond Returns'!$R$7,($B$10-1871)*12+($B$11-2)+C77-1,0)</f>
        <v>0</v>
      </c>
      <c r="AA77" s="17">
        <f ca="1">OFFSET('StockBond Returns'!$S$7,($B$10-1871)*12+($B$11-2)+C77-1,0)</f>
        <v>0</v>
      </c>
      <c r="AB77" s="17">
        <f ca="1">OFFSET('StockBond Returns'!$T$7,($B$10-1871)*12+($B$11-2)+C77-1,0)</f>
        <v>-7.5187969924812581E-3</v>
      </c>
      <c r="AC77" s="17">
        <f ca="1">OFFSET('StockBond Returns'!$U$7,($B$10-1871)*12+($B$11-2)+C77-1,0)</f>
        <v>5.0999999999999997E-2</v>
      </c>
      <c r="AD77" s="17">
        <f ca="1">OFFSET('StockBond Returns'!$V$7,($B$10-1871)*12+($B$11-2)+C77-1,0)</f>
        <v>0.02</v>
      </c>
    </row>
    <row r="78" spans="1:30" ht="13" x14ac:dyDescent="0.15">
      <c r="A78" s="166">
        <f t="shared" si="17"/>
        <v>1934</v>
      </c>
      <c r="B78" s="166">
        <f t="shared" si="18"/>
        <v>3</v>
      </c>
      <c r="C78" s="166">
        <f t="shared" si="19"/>
        <v>55</v>
      </c>
      <c r="D78" s="108">
        <f t="shared" ca="1" si="3"/>
        <v>583193.99050595053</v>
      </c>
      <c r="E78" s="108">
        <f t="shared" ca="1" si="4"/>
        <v>605133.10048073041</v>
      </c>
      <c r="F78" s="108">
        <f>$B$15*$B$18*'Cash Flow Assist'!P65</f>
        <v>3333.3333333333335</v>
      </c>
      <c r="G78" s="108">
        <f>$B$15*'Parameters &amp; Main Results'!B96</f>
        <v>0</v>
      </c>
      <c r="H78" s="41">
        <f ca="1">OFFSET('StockBond Returns'!$W$7,($B$10-1871)*12+($B$11-2)+C78-1,0)</f>
        <v>4.8437458144224141E-3</v>
      </c>
      <c r="I78" s="17">
        <f t="shared" ca="1" si="5"/>
        <v>5.0952039500372975E-3</v>
      </c>
      <c r="J78" s="17"/>
      <c r="K78" s="17">
        <f t="shared" si="6"/>
        <v>0.45</v>
      </c>
      <c r="L78" s="160">
        <f t="shared" si="7"/>
        <v>0.79</v>
      </c>
      <c r="M78" s="160">
        <f t="shared" si="8"/>
        <v>0.21</v>
      </c>
      <c r="N78" s="160">
        <f t="shared" si="9"/>
        <v>0</v>
      </c>
      <c r="O78" s="160">
        <f t="shared" si="10"/>
        <v>0</v>
      </c>
      <c r="P78" s="160">
        <f t="shared" si="11"/>
        <v>0</v>
      </c>
      <c r="Q78" s="160">
        <f t="shared" si="12"/>
        <v>0</v>
      </c>
      <c r="R78" s="160">
        <f t="shared" si="13"/>
        <v>0</v>
      </c>
      <c r="S78" s="160">
        <f t="shared" si="14"/>
        <v>0</v>
      </c>
      <c r="T78" s="160">
        <f t="shared" si="15"/>
        <v>0</v>
      </c>
      <c r="U78" s="17">
        <f t="shared" si="16"/>
        <v>5.0000000000000001E-4</v>
      </c>
      <c r="V78" s="17">
        <f ca="1">OFFSET('StockBond Returns'!$N$7,($B$10-1871)*12+($B$11-2)+C78-1,0)</f>
        <v>2.8750046241718952E-3</v>
      </c>
      <c r="W78" s="17">
        <f ca="1">OFFSET('StockBond Returns'!$O$7,($B$10-1871)*12+($B$11-2)+C78-1,0)</f>
        <v>1.3645795064800792E-2</v>
      </c>
      <c r="X78" s="17">
        <f ca="1">OFFSET('StockBond Returns'!$P$7,($B$10-1871)*12+($B$11-2)+C78-1,0)</f>
        <v>5.1666666637761871E-4</v>
      </c>
      <c r="Y78" s="17">
        <f ca="1">OFFSET('StockBond Returns'!$Q$7,($B$10-1871)*12+($B$11-2)+C78-1,0)</f>
        <v>2.8750046241718952E-3</v>
      </c>
      <c r="Z78" s="17">
        <f ca="1">OFFSET('StockBond Returns'!$R$7,($B$10-1871)*12+($B$11-2)+C78-1,0)</f>
        <v>0</v>
      </c>
      <c r="AA78" s="17">
        <f ca="1">OFFSET('StockBond Returns'!$S$7,($B$10-1871)*12+($B$11-2)+C78-1,0)</f>
        <v>0</v>
      </c>
      <c r="AB78" s="17">
        <f ca="1">OFFSET('StockBond Returns'!$T$7,($B$10-1871)*12+($B$11-2)+C78-1,0)</f>
        <v>0</v>
      </c>
      <c r="AC78" s="17">
        <f ca="1">OFFSET('StockBond Returns'!$U$7,($B$10-1871)*12+($B$11-2)+C78-1,0)</f>
        <v>2.5100000000000001E-2</v>
      </c>
      <c r="AD78" s="17">
        <f ca="1">OFFSET('StockBond Returns'!$V$7,($B$10-1871)*12+($B$11-2)+C78-1,0)</f>
        <v>-2.7E-2</v>
      </c>
    </row>
    <row r="79" spans="1:30" ht="13" x14ac:dyDescent="0.15">
      <c r="A79" s="166">
        <f t="shared" si="17"/>
        <v>1934</v>
      </c>
      <c r="B79" s="166">
        <f t="shared" si="18"/>
        <v>4</v>
      </c>
      <c r="C79" s="166">
        <f t="shared" si="19"/>
        <v>56</v>
      </c>
      <c r="D79" s="108">
        <f t="shared" ca="1" si="3"/>
        <v>570202.27293509268</v>
      </c>
      <c r="E79" s="108">
        <f t="shared" ca="1" si="4"/>
        <v>591207.67804518982</v>
      </c>
      <c r="F79" s="108">
        <f>$B$15*$B$18*'Cash Flow Assist'!P66</f>
        <v>3333.3333333333335</v>
      </c>
      <c r="G79" s="108">
        <f>$B$15*'Parameters &amp; Main Results'!B97</f>
        <v>0</v>
      </c>
      <c r="H79" s="41">
        <f ca="1">OFFSET('StockBond Returns'!$W$7,($B$10-1871)*12+($B$11-2)+C79-1,0)</f>
        <v>-1.6656388251305939E-2</v>
      </c>
      <c r="I79" s="17">
        <f t="shared" ca="1" si="5"/>
        <v>-1.7600686607798094E-2</v>
      </c>
      <c r="J79" s="17"/>
      <c r="K79" s="17">
        <f t="shared" si="6"/>
        <v>0.45833333333333331</v>
      </c>
      <c r="L79" s="160">
        <f t="shared" si="7"/>
        <v>0.79166666666666663</v>
      </c>
      <c r="M79" s="160">
        <f t="shared" si="8"/>
        <v>0.20833333333333331</v>
      </c>
      <c r="N79" s="160">
        <f t="shared" si="9"/>
        <v>0</v>
      </c>
      <c r="O79" s="160">
        <f t="shared" si="10"/>
        <v>0</v>
      </c>
      <c r="P79" s="160">
        <f t="shared" si="11"/>
        <v>0</v>
      </c>
      <c r="Q79" s="160">
        <f t="shared" si="12"/>
        <v>0</v>
      </c>
      <c r="R79" s="160">
        <f t="shared" si="13"/>
        <v>0</v>
      </c>
      <c r="S79" s="160">
        <f t="shared" si="14"/>
        <v>0</v>
      </c>
      <c r="T79" s="160">
        <f t="shared" si="15"/>
        <v>0</v>
      </c>
      <c r="U79" s="17">
        <f t="shared" si="16"/>
        <v>5.0000000000000001E-4</v>
      </c>
      <c r="V79" s="17">
        <f ca="1">OFFSET('StockBond Returns'!$N$7,($B$10-1871)*12+($B$11-2)+C79-1,0)</f>
        <v>-2.4193755884689527E-2</v>
      </c>
      <c r="W79" s="17">
        <f ca="1">OFFSET('StockBond Returns'!$O$7,($B$10-1871)*12+($B$11-2)+C79-1,0)</f>
        <v>7.6529766443893532E-3</v>
      </c>
      <c r="X79" s="17">
        <f ca="1">OFFSET('StockBond Returns'!$P$7,($B$10-1871)*12+($B$11-2)+C79-1,0)</f>
        <v>2.0000000149433816E-4</v>
      </c>
      <c r="Y79" s="17">
        <f ca="1">OFFSET('StockBond Returns'!$Q$7,($B$10-1871)*12+($B$11-2)+C79-1,0)</f>
        <v>-2.4193755884689527E-2</v>
      </c>
      <c r="Z79" s="17">
        <f ca="1">OFFSET('StockBond Returns'!$R$7,($B$10-1871)*12+($B$11-2)+C79-1,0)</f>
        <v>0</v>
      </c>
      <c r="AA79" s="17">
        <f ca="1">OFFSET('StockBond Returns'!$S$7,($B$10-1871)*12+($B$11-2)+C79-1,0)</f>
        <v>0</v>
      </c>
      <c r="AB79" s="17">
        <f ca="1">OFFSET('StockBond Returns'!$T$7,($B$10-1871)*12+($B$11-2)+C79-1,0)</f>
        <v>0</v>
      </c>
      <c r="AC79" s="17">
        <f ca="1">OFFSET('StockBond Returns'!$U$7,($B$10-1871)*12+($B$11-2)+C79-1,0)</f>
        <v>2.7300000000000001E-2</v>
      </c>
      <c r="AD79" s="17">
        <f ca="1">OFFSET('StockBond Returns'!$V$7,($B$10-1871)*12+($B$11-2)+C79-1,0)</f>
        <v>-3.73E-2</v>
      </c>
    </row>
    <row r="80" spans="1:30" ht="13" x14ac:dyDescent="0.15">
      <c r="A80" s="166">
        <f t="shared" si="17"/>
        <v>1934</v>
      </c>
      <c r="B80" s="166">
        <f t="shared" si="18"/>
        <v>5</v>
      </c>
      <c r="C80" s="166">
        <f t="shared" si="19"/>
        <v>57</v>
      </c>
      <c r="D80" s="108">
        <f t="shared" ca="1" si="3"/>
        <v>534234.18138107122</v>
      </c>
      <c r="E80" s="108">
        <f t="shared" ca="1" si="4"/>
        <v>552052.00197780691</v>
      </c>
      <c r="F80" s="108">
        <f>$B$15*$B$18*'Cash Flow Assist'!P67</f>
        <v>3333.3333333333335</v>
      </c>
      <c r="G80" s="108">
        <f>$B$15*'Parameters &amp; Main Results'!B98</f>
        <v>0</v>
      </c>
      <c r="H80" s="41">
        <f ca="1">OFFSET('StockBond Returns'!$W$7,($B$10-1871)*12+($B$11-2)+C80-1,0)</f>
        <v>-5.7570199989463049E-2</v>
      </c>
      <c r="I80" s="17">
        <f t="shared" ca="1" si="5"/>
        <v>-6.0935373445506848E-2</v>
      </c>
      <c r="J80" s="17"/>
      <c r="K80" s="17">
        <f t="shared" si="6"/>
        <v>0.46666666666666667</v>
      </c>
      <c r="L80" s="160">
        <f t="shared" si="7"/>
        <v>0.79333333333333333</v>
      </c>
      <c r="M80" s="160">
        <f t="shared" si="8"/>
        <v>0.20666666666666667</v>
      </c>
      <c r="N80" s="160">
        <f t="shared" si="9"/>
        <v>0</v>
      </c>
      <c r="O80" s="160">
        <f t="shared" si="10"/>
        <v>0</v>
      </c>
      <c r="P80" s="160">
        <f t="shared" si="11"/>
        <v>0</v>
      </c>
      <c r="Q80" s="160">
        <f t="shared" si="12"/>
        <v>0</v>
      </c>
      <c r="R80" s="160">
        <f t="shared" si="13"/>
        <v>0</v>
      </c>
      <c r="S80" s="160">
        <f t="shared" si="14"/>
        <v>0</v>
      </c>
      <c r="T80" s="160">
        <f t="shared" si="15"/>
        <v>0</v>
      </c>
      <c r="U80" s="17">
        <f t="shared" si="16"/>
        <v>5.0000000000000001E-4</v>
      </c>
      <c r="V80" s="17">
        <f ca="1">OFFSET('StockBond Returns'!$N$7,($B$10-1871)*12+($B$11-2)+C80-1,0)</f>
        <v>-7.8957582470032484E-2</v>
      </c>
      <c r="W80" s="17">
        <f ca="1">OFFSET('StockBond Returns'!$O$7,($B$10-1871)*12+($B$11-2)+C80-1,0)</f>
        <v>8.4482676486399289E-3</v>
      </c>
      <c r="X80" s="17">
        <f ca="1">OFFSET('StockBond Returns'!$P$7,($B$10-1871)*12+($B$11-2)+C80-1,0)</f>
        <v>1.2499999865056566E-4</v>
      </c>
      <c r="Y80" s="17">
        <f ca="1">OFFSET('StockBond Returns'!$Q$7,($B$10-1871)*12+($B$11-2)+C80-1,0)</f>
        <v>-7.8957582470032484E-2</v>
      </c>
      <c r="Z80" s="17">
        <f ca="1">OFFSET('StockBond Returns'!$R$7,($B$10-1871)*12+($B$11-2)+C80-1,0)</f>
        <v>0</v>
      </c>
      <c r="AA80" s="17">
        <f ca="1">OFFSET('StockBond Returns'!$S$7,($B$10-1871)*12+($B$11-2)+C80-1,0)</f>
        <v>0</v>
      </c>
      <c r="AB80" s="17">
        <f ca="1">OFFSET('StockBond Returns'!$T$7,($B$10-1871)*12+($B$11-2)+C80-1,0)</f>
        <v>0</v>
      </c>
      <c r="AC80" s="17">
        <f ca="1">OFFSET('StockBond Returns'!$U$7,($B$10-1871)*12+($B$11-2)+C80-1,0)</f>
        <v>-2.8999999999999998E-3</v>
      </c>
      <c r="AD80" s="17">
        <f ca="1">OFFSET('StockBond Returns'!$V$7,($B$10-1871)*12+($B$11-2)+C80-1,0)</f>
        <v>-5.8900000000000001E-2</v>
      </c>
    </row>
    <row r="81" spans="1:30" ht="13" x14ac:dyDescent="0.15">
      <c r="A81" s="166">
        <f t="shared" si="17"/>
        <v>1934</v>
      </c>
      <c r="B81" s="166">
        <f t="shared" si="18"/>
        <v>6</v>
      </c>
      <c r="C81" s="166">
        <f t="shared" si="19"/>
        <v>58</v>
      </c>
      <c r="D81" s="108">
        <f t="shared" ca="1" si="3"/>
        <v>537151.7399574517</v>
      </c>
      <c r="E81" s="108">
        <f t="shared" ca="1" si="4"/>
        <v>555788.47033600963</v>
      </c>
      <c r="F81" s="108">
        <f>$B$15*$B$18*'Cash Flow Assist'!P68</f>
        <v>3333.3333333333335</v>
      </c>
      <c r="G81" s="108">
        <f>$B$15*'Parameters &amp; Main Results'!B99</f>
        <v>0</v>
      </c>
      <c r="H81" s="41">
        <f ca="1">OFFSET('StockBond Returns'!$W$7,($B$10-1871)*12+($B$11-2)+C81-1,0)</f>
        <v>1.1774123045197826E-2</v>
      </c>
      <c r="I81" s="17">
        <f t="shared" ca="1" si="5"/>
        <v>1.2884201131703594E-2</v>
      </c>
      <c r="J81" s="17"/>
      <c r="K81" s="17">
        <f t="shared" si="6"/>
        <v>0.47499999999999998</v>
      </c>
      <c r="L81" s="160">
        <f t="shared" si="7"/>
        <v>0.79499999999999993</v>
      </c>
      <c r="M81" s="160">
        <f t="shared" si="8"/>
        <v>0.20500000000000002</v>
      </c>
      <c r="N81" s="160">
        <f t="shared" si="9"/>
        <v>0</v>
      </c>
      <c r="O81" s="160">
        <f t="shared" si="10"/>
        <v>0</v>
      </c>
      <c r="P81" s="160">
        <f t="shared" si="11"/>
        <v>0</v>
      </c>
      <c r="Q81" s="160">
        <f t="shared" si="12"/>
        <v>0</v>
      </c>
      <c r="R81" s="160">
        <f t="shared" si="13"/>
        <v>0</v>
      </c>
      <c r="S81" s="160">
        <f t="shared" si="14"/>
        <v>0</v>
      </c>
      <c r="T81" s="160">
        <f t="shared" si="15"/>
        <v>0</v>
      </c>
      <c r="U81" s="17">
        <f t="shared" si="16"/>
        <v>5.0000000000000001E-4</v>
      </c>
      <c r="V81" s="17">
        <f ca="1">OFFSET('StockBond Returns'!$N$7,($B$10-1871)*12+($B$11-2)+C81-1,0)</f>
        <v>1.6465548843504374E-2</v>
      </c>
      <c r="W81" s="17">
        <f ca="1">OFFSET('StockBond Returns'!$O$7,($B$10-1871)*12+($B$11-2)+C81-1,0)</f>
        <v>-8.0118796202788278E-4</v>
      </c>
      <c r="X81" s="17">
        <f ca="1">OFFSET('StockBond Returns'!$P$7,($B$10-1871)*12+($B$11-2)+C81-1,0)</f>
        <v>-7.3303482594359037E-3</v>
      </c>
      <c r="Y81" s="17">
        <f ca="1">OFFSET('StockBond Returns'!$Q$7,($B$10-1871)*12+($B$11-2)+C81-1,0)</f>
        <v>1.6465548843504374E-2</v>
      </c>
      <c r="Z81" s="17">
        <f ca="1">OFFSET('StockBond Returns'!$R$7,($B$10-1871)*12+($B$11-2)+C81-1,0)</f>
        <v>0</v>
      </c>
      <c r="AA81" s="17">
        <f ca="1">OFFSET('StockBond Returns'!$S$7,($B$10-1871)*12+($B$11-2)+C81-1,0)</f>
        <v>0</v>
      </c>
      <c r="AB81" s="17">
        <f ca="1">OFFSET('StockBond Returns'!$T$7,($B$10-1871)*12+($B$11-2)+C81-1,0)</f>
        <v>-7.4626865671642006E-3</v>
      </c>
      <c r="AC81" s="17">
        <f ca="1">OFFSET('StockBond Returns'!$U$7,($B$10-1871)*12+($B$11-2)+C81-1,0)</f>
        <v>-2.23E-2</v>
      </c>
      <c r="AD81" s="17">
        <f ca="1">OFFSET('StockBond Returns'!$V$7,($B$10-1871)*12+($B$11-2)+C81-1,0)</f>
        <v>-2.9600000000000001E-2</v>
      </c>
    </row>
    <row r="82" spans="1:30" ht="13" x14ac:dyDescent="0.15">
      <c r="A82" s="166">
        <f t="shared" si="17"/>
        <v>1934</v>
      </c>
      <c r="B82" s="166">
        <f t="shared" si="18"/>
        <v>7</v>
      </c>
      <c r="C82" s="166">
        <f t="shared" si="19"/>
        <v>59</v>
      </c>
      <c r="D82" s="108">
        <f t="shared" ca="1" si="3"/>
        <v>489213.10026391805</v>
      </c>
      <c r="E82" s="108">
        <f t="shared" ca="1" si="4"/>
        <v>503396.53679247806</v>
      </c>
      <c r="F82" s="108">
        <f>$B$15*$B$18*'Cash Flow Assist'!P69</f>
        <v>3333.3333333333335</v>
      </c>
      <c r="G82" s="108">
        <f>$B$15*'Parameters &amp; Main Results'!B100</f>
        <v>0</v>
      </c>
      <c r="H82" s="41">
        <f ca="1">OFFSET('StockBond Returns'!$W$7,($B$10-1871)*12+($B$11-2)+C82-1,0)</f>
        <v>-8.3558951521146341E-2</v>
      </c>
      <c r="I82" s="17">
        <f t="shared" ca="1" si="5"/>
        <v>-8.8801057179708154E-2</v>
      </c>
      <c r="J82" s="17"/>
      <c r="K82" s="17">
        <f t="shared" si="6"/>
        <v>0.48333333333333334</v>
      </c>
      <c r="L82" s="160">
        <f t="shared" si="7"/>
        <v>0.79666666666666663</v>
      </c>
      <c r="M82" s="160">
        <f t="shared" si="8"/>
        <v>0.20333333333333331</v>
      </c>
      <c r="N82" s="160">
        <f t="shared" si="9"/>
        <v>0</v>
      </c>
      <c r="O82" s="160">
        <f t="shared" si="10"/>
        <v>0</v>
      </c>
      <c r="P82" s="160">
        <f t="shared" si="11"/>
        <v>0</v>
      </c>
      <c r="Q82" s="160">
        <f t="shared" si="12"/>
        <v>0</v>
      </c>
      <c r="R82" s="160">
        <f t="shared" si="13"/>
        <v>0</v>
      </c>
      <c r="S82" s="160">
        <f t="shared" si="14"/>
        <v>0</v>
      </c>
      <c r="T82" s="160">
        <f t="shared" si="15"/>
        <v>0</v>
      </c>
      <c r="U82" s="17">
        <f t="shared" si="16"/>
        <v>5.0000000000000001E-4</v>
      </c>
      <c r="V82" s="17">
        <f ca="1">OFFSET('StockBond Returns'!$N$7,($B$10-1871)*12+($B$11-2)+C82-1,0)</f>
        <v>-0.11268734373620926</v>
      </c>
      <c r="W82" s="17">
        <f ca="1">OFFSET('StockBond Returns'!$O$7,($B$10-1871)*12+($B$11-2)+C82-1,0)</f>
        <v>4.9911147383863153E-3</v>
      </c>
      <c r="X82" s="17">
        <f ca="1">OFFSET('StockBond Returns'!$P$7,($B$10-1871)*12+($B$11-2)+C82-1,0)</f>
        <v>1.2500000340809336E-4</v>
      </c>
      <c r="Y82" s="17">
        <f ca="1">OFFSET('StockBond Returns'!$Q$7,($B$10-1871)*12+($B$11-2)+C82-1,0)</f>
        <v>-0.11268734373620926</v>
      </c>
      <c r="Z82" s="17">
        <f ca="1">OFFSET('StockBond Returns'!$R$7,($B$10-1871)*12+($B$11-2)+C82-1,0)</f>
        <v>0</v>
      </c>
      <c r="AA82" s="17">
        <f ca="1">OFFSET('StockBond Returns'!$S$7,($B$10-1871)*12+($B$11-2)+C82-1,0)</f>
        <v>0</v>
      </c>
      <c r="AB82" s="17">
        <f ca="1">OFFSET('StockBond Returns'!$T$7,($B$10-1871)*12+($B$11-2)+C82-1,0)</f>
        <v>0</v>
      </c>
      <c r="AC82" s="17">
        <f ca="1">OFFSET('StockBond Returns'!$U$7,($B$10-1871)*12+($B$11-2)+C82-1,0)</f>
        <v>-6.7100000000000007E-2</v>
      </c>
      <c r="AD82" s="17">
        <f ca="1">OFFSET('StockBond Returns'!$V$7,($B$10-1871)*12+($B$11-2)+C82-1,0)</f>
        <v>-0.10979999999999999</v>
      </c>
    </row>
    <row r="83" spans="1:30" ht="13" x14ac:dyDescent="0.15">
      <c r="A83" s="166">
        <f t="shared" si="17"/>
        <v>1934</v>
      </c>
      <c r="B83" s="166">
        <f t="shared" si="18"/>
        <v>8</v>
      </c>
      <c r="C83" s="166">
        <f t="shared" si="19"/>
        <v>60</v>
      </c>
      <c r="D83" s="108">
        <f t="shared" ca="1" si="3"/>
        <v>506094.47563277249</v>
      </c>
      <c r="E83" s="108">
        <f t="shared" ca="1" si="4"/>
        <v>522247.794520272</v>
      </c>
      <c r="F83" s="108">
        <f>$B$15*$B$18*'Cash Flow Assist'!P70</f>
        <v>3333.3333333333335</v>
      </c>
      <c r="G83" s="108">
        <f>$B$15*'Parameters &amp; Main Results'!B101</f>
        <v>0</v>
      </c>
      <c r="H83" s="41">
        <f ca="1">OFFSET('StockBond Returns'!$W$7,($B$10-1871)*12+($B$11-2)+C83-1,0)</f>
        <v>4.1604343457001348E-2</v>
      </c>
      <c r="I83" s="17">
        <f t="shared" ca="1" si="5"/>
        <v>4.4363574259548039E-2</v>
      </c>
      <c r="J83" s="17"/>
      <c r="K83" s="17">
        <f t="shared" si="6"/>
        <v>0.49166666666666664</v>
      </c>
      <c r="L83" s="160">
        <f t="shared" si="7"/>
        <v>0.79833333333333334</v>
      </c>
      <c r="M83" s="160">
        <f t="shared" si="8"/>
        <v>0.20166666666666666</v>
      </c>
      <c r="N83" s="160">
        <f t="shared" si="9"/>
        <v>0</v>
      </c>
      <c r="O83" s="160">
        <f t="shared" si="10"/>
        <v>0</v>
      </c>
      <c r="P83" s="160">
        <f t="shared" si="11"/>
        <v>0</v>
      </c>
      <c r="Q83" s="160">
        <f t="shared" si="12"/>
        <v>0</v>
      </c>
      <c r="R83" s="160">
        <f t="shared" si="13"/>
        <v>0</v>
      </c>
      <c r="S83" s="160">
        <f t="shared" si="14"/>
        <v>0</v>
      </c>
      <c r="T83" s="160">
        <f t="shared" si="15"/>
        <v>0</v>
      </c>
      <c r="U83" s="17">
        <f t="shared" si="16"/>
        <v>5.0000000000000001E-4</v>
      </c>
      <c r="V83" s="17">
        <f ca="1">OFFSET('StockBond Returns'!$N$7,($B$10-1871)*12+($B$11-2)+C83-1,0)</f>
        <v>5.7319145778600866E-2</v>
      </c>
      <c r="W83" s="17">
        <f ca="1">OFFSET('StockBond Returns'!$O$7,($B$10-1871)*12+($B$11-2)+C83-1,0)</f>
        <v>-6.7167460514131472E-3</v>
      </c>
      <c r="X83" s="17">
        <f ca="1">OFFSET('StockBond Returns'!$P$7,($B$10-1871)*12+($B$11-2)+C83-1,0)</f>
        <v>1.2500000125759136E-4</v>
      </c>
      <c r="Y83" s="17">
        <f ca="1">OFFSET('StockBond Returns'!$Q$7,($B$10-1871)*12+($B$11-2)+C83-1,0)</f>
        <v>5.7319145778600866E-2</v>
      </c>
      <c r="Z83" s="17">
        <f ca="1">OFFSET('StockBond Returns'!$R$7,($B$10-1871)*12+($B$11-2)+C83-1,0)</f>
        <v>0</v>
      </c>
      <c r="AA83" s="17">
        <f ca="1">OFFSET('StockBond Returns'!$S$7,($B$10-1871)*12+($B$11-2)+C83-1,0)</f>
        <v>0</v>
      </c>
      <c r="AB83" s="17">
        <f ca="1">OFFSET('StockBond Returns'!$T$7,($B$10-1871)*12+($B$11-2)+C83-1,0)</f>
        <v>0</v>
      </c>
      <c r="AC83" s="17">
        <f ca="1">OFFSET('StockBond Returns'!$U$7,($B$10-1871)*12+($B$11-2)+C83-1,0)</f>
        <v>5.2400000000000002E-2</v>
      </c>
      <c r="AD83" s="17">
        <f ca="1">OFFSET('StockBond Returns'!$V$7,($B$10-1871)*12+($B$11-2)+C83-1,0)</f>
        <v>6.7999999999999996E-3</v>
      </c>
    </row>
    <row r="84" spans="1:30" ht="13" x14ac:dyDescent="0.15">
      <c r="A84" s="166">
        <f t="shared" si="17"/>
        <v>1934</v>
      </c>
      <c r="B84" s="166">
        <f t="shared" si="18"/>
        <v>9</v>
      </c>
      <c r="C84" s="166">
        <f t="shared" si="19"/>
        <v>61</v>
      </c>
      <c r="D84" s="108">
        <f t="shared" ca="1" si="3"/>
        <v>493878.51847795199</v>
      </c>
      <c r="E84" s="108">
        <f t="shared" ca="1" si="4"/>
        <v>509729.86737902224</v>
      </c>
      <c r="F84" s="108">
        <f>$B$15*$B$18*'Cash Flow Assist'!P71</f>
        <v>3333.3333333333335</v>
      </c>
      <c r="G84" s="108">
        <f>$B$15*'Parameters &amp; Main Results'!B102</f>
        <v>0</v>
      </c>
      <c r="H84" s="41">
        <f ca="1">OFFSET('StockBond Returns'!$W$7,($B$10-1871)*12+($B$11-2)+C84-1,0)</f>
        <v>-1.7667681676554085E-2</v>
      </c>
      <c r="I84" s="17">
        <f t="shared" ca="1" si="5"/>
        <v>-1.7699629697943049E-2</v>
      </c>
      <c r="J84" s="17"/>
      <c r="K84" s="17">
        <f t="shared" si="6"/>
        <v>0.5</v>
      </c>
      <c r="L84" s="160">
        <f t="shared" si="7"/>
        <v>0.8</v>
      </c>
      <c r="M84" s="160">
        <f t="shared" si="8"/>
        <v>0.2</v>
      </c>
      <c r="N84" s="160">
        <f t="shared" si="9"/>
        <v>0</v>
      </c>
      <c r="O84" s="160">
        <f t="shared" si="10"/>
        <v>0</v>
      </c>
      <c r="P84" s="160">
        <f t="shared" si="11"/>
        <v>0</v>
      </c>
      <c r="Q84" s="160">
        <f t="shared" si="12"/>
        <v>0</v>
      </c>
      <c r="R84" s="160">
        <f t="shared" si="13"/>
        <v>0</v>
      </c>
      <c r="S84" s="160">
        <f t="shared" si="14"/>
        <v>0</v>
      </c>
      <c r="T84" s="160">
        <f t="shared" si="15"/>
        <v>0</v>
      </c>
      <c r="U84" s="17">
        <f t="shared" si="16"/>
        <v>5.0000000000000001E-4</v>
      </c>
      <c r="V84" s="17">
        <f ca="1">OFFSET('StockBond Returns'!$N$7,($B$10-1871)*12+($B$11-2)+C84-1,0)</f>
        <v>-1.5344842780720347E-2</v>
      </c>
      <c r="W84" s="17">
        <f ca="1">OFFSET('StockBond Returns'!$O$7,($B$10-1871)*12+($B$11-2)+C84-1,0)</f>
        <v>-2.6910444033500514E-2</v>
      </c>
      <c r="X84" s="17">
        <f ca="1">OFFSET('StockBond Returns'!$P$7,($B$10-1871)*12+($B$11-2)+C84-1,0)</f>
        <v>-1.4549877452920357E-2</v>
      </c>
      <c r="Y84" s="17">
        <f ca="1">OFFSET('StockBond Returns'!$Q$7,($B$10-1871)*12+($B$11-2)+C84-1,0)</f>
        <v>-1.5344842780720347E-2</v>
      </c>
      <c r="Z84" s="17">
        <f ca="1">OFFSET('StockBond Returns'!$R$7,($B$10-1871)*12+($B$11-2)+C84-1,0)</f>
        <v>0</v>
      </c>
      <c r="AA84" s="17">
        <f ca="1">OFFSET('StockBond Returns'!$S$7,($B$10-1871)*12+($B$11-2)+C84-1,0)</f>
        <v>0</v>
      </c>
      <c r="AB84" s="17">
        <f ca="1">OFFSET('StockBond Returns'!$T$7,($B$10-1871)*12+($B$11-2)+C84-1,0)</f>
        <v>-1.4705882352941124E-2</v>
      </c>
      <c r="AC84" s="17">
        <f ca="1">OFFSET('StockBond Returns'!$U$7,($B$10-1871)*12+($B$11-2)+C84-1,0)</f>
        <v>-1.43E-2</v>
      </c>
      <c r="AD84" s="17">
        <f ca="1">OFFSET('StockBond Returns'!$V$7,($B$10-1871)*12+($B$11-2)+C84-1,0)</f>
        <v>-1.3100000000000001E-2</v>
      </c>
    </row>
    <row r="85" spans="1:30" ht="13" x14ac:dyDescent="0.15">
      <c r="A85" s="166">
        <f t="shared" si="17"/>
        <v>1934</v>
      </c>
      <c r="B85" s="166">
        <f t="shared" si="18"/>
        <v>10</v>
      </c>
      <c r="C85" s="166">
        <f t="shared" si="19"/>
        <v>62</v>
      </c>
      <c r="D85" s="108">
        <f t="shared" ca="1" si="3"/>
        <v>484857.10186271579</v>
      </c>
      <c r="E85" s="108">
        <f t="shared" ca="1" si="4"/>
        <v>499722.56247446046</v>
      </c>
      <c r="F85" s="108">
        <f>$B$15*$B$18*'Cash Flow Assist'!P72</f>
        <v>3333.3333333333335</v>
      </c>
      <c r="G85" s="108">
        <f>$B$15*'Parameters &amp; Main Results'!B103</f>
        <v>0</v>
      </c>
      <c r="H85" s="41">
        <f ca="1">OFFSET('StockBond Returns'!$W$7,($B$10-1871)*12+($B$11-2)+C85-1,0)</f>
        <v>-1.1595431887127781E-2</v>
      </c>
      <c r="I85" s="17">
        <f t="shared" ca="1" si="5"/>
        <v>-1.3179338961720249E-2</v>
      </c>
      <c r="J85" s="17"/>
      <c r="K85" s="17">
        <f t="shared" si="6"/>
        <v>0.5083333333333333</v>
      </c>
      <c r="L85" s="160">
        <f t="shared" si="7"/>
        <v>0.80166666666666664</v>
      </c>
      <c r="M85" s="160">
        <f t="shared" si="8"/>
        <v>0.19833333333333333</v>
      </c>
      <c r="N85" s="160">
        <f t="shared" si="9"/>
        <v>0</v>
      </c>
      <c r="O85" s="160">
        <f t="shared" si="10"/>
        <v>0</v>
      </c>
      <c r="P85" s="160">
        <f t="shared" si="11"/>
        <v>0</v>
      </c>
      <c r="Q85" s="160">
        <f t="shared" si="12"/>
        <v>0</v>
      </c>
      <c r="R85" s="160">
        <f t="shared" si="13"/>
        <v>0</v>
      </c>
      <c r="S85" s="160">
        <f t="shared" si="14"/>
        <v>0</v>
      </c>
      <c r="T85" s="160">
        <f t="shared" si="15"/>
        <v>0</v>
      </c>
      <c r="U85" s="17">
        <f t="shared" si="16"/>
        <v>5.0000000000000001E-4</v>
      </c>
      <c r="V85" s="17">
        <f ca="1">OFFSET('StockBond Returns'!$N$7,($B$10-1871)*12+($B$11-2)+C85-1,0)</f>
        <v>-2.2668854690285456E-2</v>
      </c>
      <c r="W85" s="17">
        <f ca="1">OFFSET('StockBond Returns'!$O$7,($B$10-1871)*12+($B$11-2)+C85-1,0)</f>
        <v>2.5387527134413057E-2</v>
      </c>
      <c r="X85" s="17">
        <f ca="1">OFFSET('StockBond Returns'!$P$7,($B$10-1871)*12+($B$11-2)+C85-1,0)</f>
        <v>7.5837037044814704E-3</v>
      </c>
      <c r="Y85" s="17">
        <f ca="1">OFFSET('StockBond Returns'!$Q$7,($B$10-1871)*12+($B$11-2)+C85-1,0)</f>
        <v>-2.2668854690285456E-2</v>
      </c>
      <c r="Z85" s="17">
        <f ca="1">OFFSET('StockBond Returns'!$R$7,($B$10-1871)*12+($B$11-2)+C85-1,0)</f>
        <v>0</v>
      </c>
      <c r="AA85" s="17">
        <f ca="1">OFFSET('StockBond Returns'!$S$7,($B$10-1871)*12+($B$11-2)+C85-1,0)</f>
        <v>0</v>
      </c>
      <c r="AB85" s="17">
        <f ca="1">OFFSET('StockBond Returns'!$T$7,($B$10-1871)*12+($B$11-2)+C85-1,0)</f>
        <v>7.4074074074073071E-3</v>
      </c>
      <c r="AC85" s="17">
        <f ca="1">OFFSET('StockBond Returns'!$U$7,($B$10-1871)*12+($B$11-2)+C85-1,0)</f>
        <v>1.5299999999999999E-2</v>
      </c>
      <c r="AD85" s="17">
        <f ca="1">OFFSET('StockBond Returns'!$V$7,($B$10-1871)*12+($B$11-2)+C85-1,0)</f>
        <v>-5.5E-2</v>
      </c>
    </row>
    <row r="86" spans="1:30" ht="13" x14ac:dyDescent="0.15">
      <c r="A86" s="166">
        <f t="shared" si="17"/>
        <v>1934</v>
      </c>
      <c r="B86" s="166">
        <f t="shared" si="18"/>
        <v>11</v>
      </c>
      <c r="C86" s="166">
        <f t="shared" si="19"/>
        <v>63</v>
      </c>
      <c r="D86" s="108">
        <f t="shared" ca="1" si="3"/>
        <v>513577.00497380458</v>
      </c>
      <c r="E86" s="108">
        <f t="shared" ca="1" si="4"/>
        <v>531761.03340646822</v>
      </c>
      <c r="F86" s="108">
        <f>$B$15*$B$18*'Cash Flow Assist'!P73</f>
        <v>3333.3333333333335</v>
      </c>
      <c r="G86" s="108">
        <f>$B$15*'Parameters &amp; Main Results'!B104</f>
        <v>0</v>
      </c>
      <c r="H86" s="41">
        <f ca="1">OFFSET('StockBond Returns'!$W$7,($B$10-1871)*12+($B$11-2)+C86-1,0)</f>
        <v>6.6566260150180356E-2</v>
      </c>
      <c r="I86" s="17">
        <f t="shared" ca="1" si="5"/>
        <v>7.1258202613587771E-2</v>
      </c>
      <c r="J86" s="17"/>
      <c r="K86" s="17">
        <f t="shared" si="6"/>
        <v>0.51666666666666672</v>
      </c>
      <c r="L86" s="160">
        <f t="shared" si="7"/>
        <v>0.80333333333333334</v>
      </c>
      <c r="M86" s="160">
        <f t="shared" si="8"/>
        <v>0.19666666666666666</v>
      </c>
      <c r="N86" s="160">
        <f t="shared" si="9"/>
        <v>0</v>
      </c>
      <c r="O86" s="160">
        <f t="shared" si="10"/>
        <v>0</v>
      </c>
      <c r="P86" s="160">
        <f t="shared" si="11"/>
        <v>0</v>
      </c>
      <c r="Q86" s="160">
        <f t="shared" si="12"/>
        <v>0</v>
      </c>
      <c r="R86" s="160">
        <f t="shared" si="13"/>
        <v>0</v>
      </c>
      <c r="S86" s="160">
        <f t="shared" si="14"/>
        <v>0</v>
      </c>
      <c r="T86" s="160">
        <f t="shared" si="15"/>
        <v>0</v>
      </c>
      <c r="U86" s="17">
        <f t="shared" si="16"/>
        <v>5.0000000000000001E-4</v>
      </c>
      <c r="V86" s="17">
        <f ca="1">OFFSET('StockBond Returns'!$N$7,($B$10-1871)*12+($B$11-2)+C86-1,0)</f>
        <v>8.8132778385137112E-2</v>
      </c>
      <c r="W86" s="17">
        <f ca="1">OFFSET('StockBond Returns'!$O$7,($B$10-1871)*12+($B$11-2)+C86-1,0)</f>
        <v>2.5417151399709237E-3</v>
      </c>
      <c r="X86" s="17">
        <f ca="1">OFFSET('StockBond Returns'!$P$7,($B$10-1871)*12+($B$11-2)+C86-1,0)</f>
        <v>2.2499999978209395E-4</v>
      </c>
      <c r="Y86" s="17">
        <f ca="1">OFFSET('StockBond Returns'!$Q$7,($B$10-1871)*12+($B$11-2)+C86-1,0)</f>
        <v>8.8132778385137112E-2</v>
      </c>
      <c r="Z86" s="17">
        <f ca="1">OFFSET('StockBond Returns'!$R$7,($B$10-1871)*12+($B$11-2)+C86-1,0)</f>
        <v>0</v>
      </c>
      <c r="AA86" s="17">
        <f ca="1">OFFSET('StockBond Returns'!$S$7,($B$10-1871)*12+($B$11-2)+C86-1,0)</f>
        <v>0</v>
      </c>
      <c r="AB86" s="17">
        <f ca="1">OFFSET('StockBond Returns'!$T$7,($B$10-1871)*12+($B$11-2)+C86-1,0)</f>
        <v>0</v>
      </c>
      <c r="AC86" s="17">
        <f ca="1">OFFSET('StockBond Returns'!$U$7,($B$10-1871)*12+($B$11-2)+C86-1,0)</f>
        <v>6.3100000000000003E-2</v>
      </c>
      <c r="AD86" s="17">
        <f ca="1">OFFSET('StockBond Returns'!$V$7,($B$10-1871)*12+($B$11-2)+C86-1,0)</f>
        <v>-1.9699999999999999E-2</v>
      </c>
    </row>
    <row r="87" spans="1:30" ht="13" x14ac:dyDescent="0.15">
      <c r="A87" s="166">
        <f t="shared" si="17"/>
        <v>1934</v>
      </c>
      <c r="B87" s="166">
        <f t="shared" si="18"/>
        <v>12</v>
      </c>
      <c r="C87" s="166">
        <f t="shared" si="19"/>
        <v>64</v>
      </c>
      <c r="D87" s="108">
        <f t="shared" ca="1" si="3"/>
        <v>514090.39093643322</v>
      </c>
      <c r="E87" s="108">
        <f t="shared" ca="1" si="4"/>
        <v>532336.75852770451</v>
      </c>
      <c r="F87" s="108">
        <f>$B$15*$B$18*'Cash Flow Assist'!P74</f>
        <v>3333.3333333333335</v>
      </c>
      <c r="G87" s="108">
        <f>$B$15*'Parameters &amp; Main Results'!B105</f>
        <v>0</v>
      </c>
      <c r="H87" s="41">
        <f ca="1">OFFSET('StockBond Returns'!$W$7,($B$10-1871)*12+($B$11-2)+C87-1,0)</f>
        <v>7.5389848218879799E-3</v>
      </c>
      <c r="I87" s="17">
        <f t="shared" ca="1" si="5"/>
        <v>7.3975275217946232E-3</v>
      </c>
      <c r="J87" s="17"/>
      <c r="K87" s="17">
        <f t="shared" si="6"/>
        <v>0.52500000000000002</v>
      </c>
      <c r="L87" s="160">
        <f t="shared" si="7"/>
        <v>0.80499999999999994</v>
      </c>
      <c r="M87" s="160">
        <f t="shared" si="8"/>
        <v>0.19500000000000001</v>
      </c>
      <c r="N87" s="160">
        <f t="shared" si="9"/>
        <v>0</v>
      </c>
      <c r="O87" s="160">
        <f t="shared" si="10"/>
        <v>0</v>
      </c>
      <c r="P87" s="160">
        <f t="shared" si="11"/>
        <v>0</v>
      </c>
      <c r="Q87" s="160">
        <f t="shared" si="12"/>
        <v>0</v>
      </c>
      <c r="R87" s="160">
        <f t="shared" si="13"/>
        <v>0</v>
      </c>
      <c r="S87" s="160">
        <f t="shared" si="14"/>
        <v>0</v>
      </c>
      <c r="T87" s="160">
        <f t="shared" si="15"/>
        <v>0</v>
      </c>
      <c r="U87" s="17">
        <f t="shared" si="16"/>
        <v>5.0000000000000001E-4</v>
      </c>
      <c r="V87" s="17">
        <f ca="1">OFFSET('StockBond Returns'!$N$7,($B$10-1871)*12+($B$11-2)+C87-1,0)</f>
        <v>5.5846095900984327E-3</v>
      </c>
      <c r="W87" s="17">
        <f ca="1">OFFSET('StockBond Returns'!$O$7,($B$10-1871)*12+($B$11-2)+C87-1,0)</f>
        <v>1.5095299838113085E-2</v>
      </c>
      <c r="X87" s="17">
        <f ca="1">OFFSET('StockBond Returns'!$P$7,($B$10-1871)*12+($B$11-2)+C87-1,0)</f>
        <v>7.6725746259120875E-3</v>
      </c>
      <c r="Y87" s="17">
        <f ca="1">OFFSET('StockBond Returns'!$Q$7,($B$10-1871)*12+($B$11-2)+C87-1,0)</f>
        <v>5.5846095900984327E-3</v>
      </c>
      <c r="Z87" s="17">
        <f ca="1">OFFSET('StockBond Returns'!$R$7,($B$10-1871)*12+($B$11-2)+C87-1,0)</f>
        <v>0</v>
      </c>
      <c r="AA87" s="17">
        <f ca="1">OFFSET('StockBond Returns'!$S$7,($B$10-1871)*12+($B$11-2)+C87-1,0)</f>
        <v>0</v>
      </c>
      <c r="AB87" s="17">
        <f ca="1">OFFSET('StockBond Returns'!$T$7,($B$10-1871)*12+($B$11-2)+C87-1,0)</f>
        <v>7.4626865671640896E-3</v>
      </c>
      <c r="AC87" s="17">
        <f ca="1">OFFSET('StockBond Returns'!$U$7,($B$10-1871)*12+($B$11-2)+C87-1,0)</f>
        <v>2.9899999999999999E-2</v>
      </c>
      <c r="AD87" s="17">
        <f ca="1">OFFSET('StockBond Returns'!$V$7,($B$10-1871)*12+($B$11-2)+C87-1,0)</f>
        <v>-3.1099999999999999E-2</v>
      </c>
    </row>
    <row r="88" spans="1:30" ht="13" x14ac:dyDescent="0.15">
      <c r="A88" s="166">
        <f t="shared" si="17"/>
        <v>1935</v>
      </c>
      <c r="B88" s="166">
        <f t="shared" si="18"/>
        <v>1</v>
      </c>
      <c r="C88" s="166">
        <f t="shared" si="19"/>
        <v>65</v>
      </c>
      <c r="D88" s="108">
        <f t="shared" ca="1" si="3"/>
        <v>490575.18003665854</v>
      </c>
      <c r="E88" s="108">
        <f t="shared" ca="1" si="4"/>
        <v>506929.15212671895</v>
      </c>
      <c r="F88" s="108">
        <f>$B$15*$B$18*'Cash Flow Assist'!P75</f>
        <v>3333.3333333333335</v>
      </c>
      <c r="G88" s="108">
        <f>$B$15*'Parameters &amp; Main Results'!B106</f>
        <v>0</v>
      </c>
      <c r="H88" s="41">
        <f ca="1">OFFSET('StockBond Returns'!$W$7,($B$10-1871)*12+($B$11-2)+C88-1,0)</f>
        <v>-3.951365383212057E-2</v>
      </c>
      <c r="I88" s="17">
        <f t="shared" ca="1" si="5"/>
        <v>-4.1728034293051032E-2</v>
      </c>
      <c r="J88" s="17"/>
      <c r="K88" s="17">
        <f t="shared" si="6"/>
        <v>0.53333333333333333</v>
      </c>
      <c r="L88" s="160">
        <f t="shared" si="7"/>
        <v>0.80666666666666664</v>
      </c>
      <c r="M88" s="160">
        <f t="shared" si="8"/>
        <v>0.19333333333333333</v>
      </c>
      <c r="N88" s="160">
        <f t="shared" si="9"/>
        <v>0</v>
      </c>
      <c r="O88" s="160">
        <f t="shared" si="10"/>
        <v>0</v>
      </c>
      <c r="P88" s="160">
        <f t="shared" si="11"/>
        <v>0</v>
      </c>
      <c r="Q88" s="160">
        <f t="shared" si="12"/>
        <v>0</v>
      </c>
      <c r="R88" s="160">
        <f t="shared" si="13"/>
        <v>0</v>
      </c>
      <c r="S88" s="160">
        <f t="shared" si="14"/>
        <v>0</v>
      </c>
      <c r="T88" s="160">
        <f t="shared" si="15"/>
        <v>0</v>
      </c>
      <c r="U88" s="17">
        <f t="shared" si="16"/>
        <v>5.0000000000000001E-4</v>
      </c>
      <c r="V88" s="17">
        <f ca="1">OFFSET('StockBond Returns'!$N$7,($B$10-1871)*12+($B$11-2)+C88-1,0)</f>
        <v>-5.1929359349033644E-2</v>
      </c>
      <c r="W88" s="17">
        <f ca="1">OFFSET('StockBond Returns'!$O$7,($B$10-1871)*12+($B$11-2)+C88-1,0)</f>
        <v>1.0516323198419553E-3</v>
      </c>
      <c r="X88" s="17">
        <f ca="1">OFFSET('StockBond Returns'!$P$7,($B$10-1871)*12+($B$11-2)+C88-1,0)</f>
        <v>-1.4517034313544452E-2</v>
      </c>
      <c r="Y88" s="17">
        <f ca="1">OFFSET('StockBond Returns'!$Q$7,($B$10-1871)*12+($B$11-2)+C88-1,0)</f>
        <v>-5.1929359349033644E-2</v>
      </c>
      <c r="Z88" s="17">
        <f ca="1">OFFSET('StockBond Returns'!$R$7,($B$10-1871)*12+($B$11-2)+C88-1,0)</f>
        <v>0</v>
      </c>
      <c r="AA88" s="17">
        <f ca="1">OFFSET('StockBond Returns'!$S$7,($B$10-1871)*12+($B$11-2)+C88-1,0)</f>
        <v>0</v>
      </c>
      <c r="AB88" s="17">
        <f ca="1">OFFSET('StockBond Returns'!$T$7,($B$10-1871)*12+($B$11-2)+C88-1,0)</f>
        <v>-1.4705882352941124E-2</v>
      </c>
      <c r="AC88" s="17">
        <f ca="1">OFFSET('StockBond Returns'!$U$7,($B$10-1871)*12+($B$11-2)+C88-1,0)</f>
        <v>1.03E-2</v>
      </c>
      <c r="AD88" s="17">
        <f ca="1">OFFSET('StockBond Returns'!$V$7,($B$10-1871)*12+($B$11-2)+C88-1,0)</f>
        <v>-1.83E-2</v>
      </c>
    </row>
    <row r="89" spans="1:30" ht="13" x14ac:dyDescent="0.15">
      <c r="A89" s="166">
        <f t="shared" si="17"/>
        <v>1935</v>
      </c>
      <c r="B89" s="166">
        <f t="shared" si="18"/>
        <v>2</v>
      </c>
      <c r="C89" s="166">
        <f t="shared" si="19"/>
        <v>66</v>
      </c>
      <c r="D89" s="108">
        <f t="shared" ca="1" si="3"/>
        <v>471084.96097869956</v>
      </c>
      <c r="E89" s="108">
        <f t="shared" ca="1" si="4"/>
        <v>485795.80881904886</v>
      </c>
      <c r="F89" s="108">
        <f>$B$15*$B$18*'Cash Flow Assist'!P76</f>
        <v>3333.3333333333335</v>
      </c>
      <c r="G89" s="108">
        <f>$B$15*'Parameters &amp; Main Results'!B107</f>
        <v>0</v>
      </c>
      <c r="H89" s="41">
        <f ca="1">OFFSET('StockBond Returns'!$W$7,($B$10-1871)*12+($B$11-2)+C89-1,0)</f>
        <v>-3.3159889352573101E-2</v>
      </c>
      <c r="I89" s="17">
        <f t="shared" ca="1" si="5"/>
        <v>-3.5345825580890458E-2</v>
      </c>
      <c r="J89" s="17"/>
      <c r="K89" s="17">
        <f t="shared" si="6"/>
        <v>0.54166666666666663</v>
      </c>
      <c r="L89" s="160">
        <f t="shared" si="7"/>
        <v>0.80833333333333335</v>
      </c>
      <c r="M89" s="160">
        <f t="shared" si="8"/>
        <v>0.19166666666666665</v>
      </c>
      <c r="N89" s="160">
        <f t="shared" si="9"/>
        <v>0</v>
      </c>
      <c r="O89" s="160">
        <f t="shared" si="10"/>
        <v>0</v>
      </c>
      <c r="P89" s="160">
        <f t="shared" si="11"/>
        <v>0</v>
      </c>
      <c r="Q89" s="160">
        <f t="shared" si="12"/>
        <v>0</v>
      </c>
      <c r="R89" s="160">
        <f t="shared" si="13"/>
        <v>0</v>
      </c>
      <c r="S89" s="160">
        <f t="shared" si="14"/>
        <v>0</v>
      </c>
      <c r="T89" s="160">
        <f t="shared" si="15"/>
        <v>0</v>
      </c>
      <c r="U89" s="17">
        <f t="shared" si="16"/>
        <v>5.0000000000000001E-4</v>
      </c>
      <c r="V89" s="17">
        <f ca="1">OFFSET('StockBond Returns'!$N$7,($B$10-1871)*12+($B$11-2)+C89-1,0)</f>
        <v>-4.3709233836960237E-2</v>
      </c>
      <c r="W89" s="17">
        <f ca="1">OFFSET('StockBond Returns'!$O$7,($B$10-1871)*12+($B$11-2)+C89-1,0)</f>
        <v>1.4333097731689115E-4</v>
      </c>
      <c r="X89" s="17">
        <f ca="1">OFFSET('StockBond Returns'!$P$7,($B$10-1871)*12+($B$11-2)+C89-1,0)</f>
        <v>-7.1338199521963075E-3</v>
      </c>
      <c r="Y89" s="17">
        <f ca="1">OFFSET('StockBond Returns'!$Q$7,($B$10-1871)*12+($B$11-2)+C89-1,0)</f>
        <v>-4.3709233836960237E-2</v>
      </c>
      <c r="Z89" s="17">
        <f ca="1">OFFSET('StockBond Returns'!$R$7,($B$10-1871)*12+($B$11-2)+C89-1,0)</f>
        <v>0</v>
      </c>
      <c r="AA89" s="17">
        <f ca="1">OFFSET('StockBond Returns'!$S$7,($B$10-1871)*12+($B$11-2)+C89-1,0)</f>
        <v>0</v>
      </c>
      <c r="AB89" s="17">
        <f ca="1">OFFSET('StockBond Returns'!$T$7,($B$10-1871)*12+($B$11-2)+C89-1,0)</f>
        <v>-7.2992700729925808E-3</v>
      </c>
      <c r="AC89" s="17">
        <f ca="1">OFFSET('StockBond Returns'!$U$7,($B$10-1871)*12+($B$11-2)+C89-1,0)</f>
        <v>5.5999999999999999E-3</v>
      </c>
      <c r="AD89" s="17">
        <f ca="1">OFFSET('StockBond Returns'!$V$7,($B$10-1871)*12+($B$11-2)+C89-1,0)</f>
        <v>-7.51E-2</v>
      </c>
    </row>
    <row r="90" spans="1:30" ht="13" x14ac:dyDescent="0.15">
      <c r="A90" s="166">
        <f t="shared" si="17"/>
        <v>1935</v>
      </c>
      <c r="B90" s="166">
        <f t="shared" si="18"/>
        <v>3</v>
      </c>
      <c r="C90" s="166">
        <f t="shared" si="19"/>
        <v>67</v>
      </c>
      <c r="D90" s="108">
        <f t="shared" ca="1" si="3"/>
        <v>458081.46885949007</v>
      </c>
      <c r="E90" s="108">
        <f t="shared" ca="1" si="4"/>
        <v>471662.89842351153</v>
      </c>
      <c r="F90" s="108">
        <f>$B$15*$B$18*'Cash Flow Assist'!P77</f>
        <v>3333.3333333333335</v>
      </c>
      <c r="G90" s="108">
        <f>$B$15*'Parameters &amp; Main Results'!B108</f>
        <v>0</v>
      </c>
      <c r="H90" s="41">
        <f ca="1">OFFSET('StockBond Returns'!$W$7,($B$10-1871)*12+($B$11-2)+C90-1,0)</f>
        <v>-2.0673704193302753E-2</v>
      </c>
      <c r="I90" s="17">
        <f t="shared" ca="1" si="5"/>
        <v>-2.2384283982565992E-2</v>
      </c>
      <c r="J90" s="17"/>
      <c r="K90" s="17">
        <f t="shared" si="6"/>
        <v>0.55000000000000004</v>
      </c>
      <c r="L90" s="160">
        <f t="shared" si="7"/>
        <v>0.81</v>
      </c>
      <c r="M90" s="160">
        <f t="shared" si="8"/>
        <v>0.19</v>
      </c>
      <c r="N90" s="160">
        <f t="shared" si="9"/>
        <v>0</v>
      </c>
      <c r="O90" s="160">
        <f t="shared" si="10"/>
        <v>0</v>
      </c>
      <c r="P90" s="160">
        <f t="shared" si="11"/>
        <v>0</v>
      </c>
      <c r="Q90" s="160">
        <f t="shared" si="12"/>
        <v>0</v>
      </c>
      <c r="R90" s="160">
        <f t="shared" si="13"/>
        <v>0</v>
      </c>
      <c r="S90" s="160">
        <f t="shared" si="14"/>
        <v>0</v>
      </c>
      <c r="T90" s="160">
        <f t="shared" si="15"/>
        <v>0</v>
      </c>
      <c r="U90" s="17">
        <f t="shared" si="16"/>
        <v>5.0000000000000001E-4</v>
      </c>
      <c r="V90" s="17">
        <f ca="1">OFFSET('StockBond Returns'!$N$7,($B$10-1871)*12+($B$11-2)+C90-1,0)</f>
        <v>-2.8124940159949152E-2</v>
      </c>
      <c r="W90" s="17">
        <f ca="1">OFFSET('StockBond Returns'!$O$7,($B$10-1871)*12+($B$11-2)+C90-1,0)</f>
        <v>2.3083379666288817E-3</v>
      </c>
      <c r="X90" s="17">
        <f ca="1">OFFSET('StockBond Returns'!$P$7,($B$10-1871)*12+($B$11-2)+C90-1,0)</f>
        <v>1.5833333399872807E-4</v>
      </c>
      <c r="Y90" s="17">
        <f ca="1">OFFSET('StockBond Returns'!$Q$7,($B$10-1871)*12+($B$11-2)+C90-1,0)</f>
        <v>-2.8124940159949152E-2</v>
      </c>
      <c r="Z90" s="17">
        <f ca="1">OFFSET('StockBond Returns'!$R$7,($B$10-1871)*12+($B$11-2)+C90-1,0)</f>
        <v>0</v>
      </c>
      <c r="AA90" s="17">
        <f ca="1">OFFSET('StockBond Returns'!$S$7,($B$10-1871)*12+($B$11-2)+C90-1,0)</f>
        <v>0</v>
      </c>
      <c r="AB90" s="17">
        <f ca="1">OFFSET('StockBond Returns'!$T$7,($B$10-1871)*12+($B$11-2)+C90-1,0)</f>
        <v>0</v>
      </c>
      <c r="AC90" s="17">
        <f ca="1">OFFSET('StockBond Returns'!$U$7,($B$10-1871)*12+($B$11-2)+C90-1,0)</f>
        <v>-3.5900000000000001E-2</v>
      </c>
      <c r="AD90" s="17">
        <f ca="1">OFFSET('StockBond Returns'!$V$7,($B$10-1871)*12+($B$11-2)+C90-1,0)</f>
        <v>-5.0700000000000002E-2</v>
      </c>
    </row>
    <row r="91" spans="1:30" ht="13" x14ac:dyDescent="0.15">
      <c r="A91" s="166">
        <f t="shared" si="17"/>
        <v>1935</v>
      </c>
      <c r="B91" s="166">
        <f t="shared" si="18"/>
        <v>4</v>
      </c>
      <c r="C91" s="166">
        <f t="shared" si="19"/>
        <v>68</v>
      </c>
      <c r="D91" s="108">
        <f t="shared" ca="1" si="3"/>
        <v>486015.52400717686</v>
      </c>
      <c r="E91" s="108">
        <f t="shared" ca="1" si="4"/>
        <v>503384.14141192008</v>
      </c>
      <c r="F91" s="108">
        <f>$B$15*$B$18*'Cash Flow Assist'!P78</f>
        <v>3333.3333333333335</v>
      </c>
      <c r="G91" s="108">
        <f>$B$15*'Parameters &amp; Main Results'!B109</f>
        <v>0</v>
      </c>
      <c r="H91" s="41">
        <f ca="1">OFFSET('StockBond Returns'!$W$7,($B$10-1871)*12+($B$11-2)+C91-1,0)</f>
        <v>6.8757595772971872E-2</v>
      </c>
      <c r="I91" s="17">
        <f t="shared" ca="1" si="5"/>
        <v>7.4850231407004947E-2</v>
      </c>
      <c r="J91" s="17"/>
      <c r="K91" s="17">
        <f t="shared" si="6"/>
        <v>0.55833333333333335</v>
      </c>
      <c r="L91" s="160">
        <f t="shared" si="7"/>
        <v>0.81166666666666665</v>
      </c>
      <c r="M91" s="160">
        <f t="shared" si="8"/>
        <v>0.18833333333333332</v>
      </c>
      <c r="N91" s="160">
        <f t="shared" si="9"/>
        <v>0</v>
      </c>
      <c r="O91" s="160">
        <f t="shared" si="10"/>
        <v>0</v>
      </c>
      <c r="P91" s="160">
        <f t="shared" si="11"/>
        <v>0</v>
      </c>
      <c r="Q91" s="160">
        <f t="shared" si="12"/>
        <v>0</v>
      </c>
      <c r="R91" s="160">
        <f t="shared" si="13"/>
        <v>0</v>
      </c>
      <c r="S91" s="160">
        <f t="shared" si="14"/>
        <v>0</v>
      </c>
      <c r="T91" s="160">
        <f t="shared" si="15"/>
        <v>0</v>
      </c>
      <c r="U91" s="17">
        <f t="shared" si="16"/>
        <v>5.0000000000000001E-4</v>
      </c>
      <c r="V91" s="17">
        <f ca="1">OFFSET('StockBond Returns'!$N$7,($B$10-1871)*12+($B$11-2)+C91-1,0)</f>
        <v>9.2629967128531998E-2</v>
      </c>
      <c r="W91" s="17">
        <f ca="1">OFFSET('StockBond Returns'!$O$7,($B$10-1871)*12+($B$11-2)+C91-1,0)</f>
        <v>-1.5544703309037233E-3</v>
      </c>
      <c r="X91" s="17">
        <f ca="1">OFFSET('StockBond Returns'!$P$7,($B$10-1871)*12+($B$11-2)+C91-1,0)</f>
        <v>-7.1222826077801393E-3</v>
      </c>
      <c r="Y91" s="17">
        <f ca="1">OFFSET('StockBond Returns'!$Q$7,($B$10-1871)*12+($B$11-2)+C91-1,0)</f>
        <v>9.2629967128531998E-2</v>
      </c>
      <c r="Z91" s="17">
        <f ca="1">OFFSET('StockBond Returns'!$R$7,($B$10-1871)*12+($B$11-2)+C91-1,0)</f>
        <v>0</v>
      </c>
      <c r="AA91" s="17">
        <f ca="1">OFFSET('StockBond Returns'!$S$7,($B$10-1871)*12+($B$11-2)+C91-1,0)</f>
        <v>0</v>
      </c>
      <c r="AB91" s="17">
        <f ca="1">OFFSET('StockBond Returns'!$T$7,($B$10-1871)*12+($B$11-2)+C91-1,0)</f>
        <v>-7.2463768115942351E-3</v>
      </c>
      <c r="AC91" s="17">
        <f ca="1">OFFSET('StockBond Returns'!$U$7,($B$10-1871)*12+($B$11-2)+C91-1,0)</f>
        <v>-1.47E-2</v>
      </c>
      <c r="AD91" s="17">
        <f ca="1">OFFSET('StockBond Returns'!$V$7,($B$10-1871)*12+($B$11-2)+C91-1,0)</f>
        <v>4.3200000000000002E-2</v>
      </c>
    </row>
    <row r="92" spans="1:30" ht="13" x14ac:dyDescent="0.15">
      <c r="A92" s="166">
        <f t="shared" si="17"/>
        <v>1935</v>
      </c>
      <c r="B92" s="166">
        <f t="shared" si="18"/>
        <v>5</v>
      </c>
      <c r="C92" s="166">
        <f t="shared" si="19"/>
        <v>69</v>
      </c>
      <c r="D92" s="108">
        <f t="shared" ca="1" si="3"/>
        <v>495978.5165592797</v>
      </c>
      <c r="E92" s="108">
        <f t="shared" ca="1" si="4"/>
        <v>514943.23605510767</v>
      </c>
      <c r="F92" s="108">
        <f>$B$15*$B$18*'Cash Flow Assist'!P79</f>
        <v>3333.3333333333335</v>
      </c>
      <c r="G92" s="108">
        <f>$B$15*'Parameters &amp; Main Results'!B110</f>
        <v>0</v>
      </c>
      <c r="H92" s="41">
        <f ca="1">OFFSET('StockBond Returns'!$W$7,($B$10-1871)*12+($B$11-2)+C92-1,0)</f>
        <v>2.754675051688563E-2</v>
      </c>
      <c r="I92" s="17">
        <f t="shared" ca="1" si="5"/>
        <v>2.9781829637960305E-2</v>
      </c>
      <c r="J92" s="17"/>
      <c r="K92" s="17">
        <f t="shared" si="6"/>
        <v>0.56666666666666665</v>
      </c>
      <c r="L92" s="160">
        <f t="shared" si="7"/>
        <v>0.81333333333333335</v>
      </c>
      <c r="M92" s="160">
        <f t="shared" si="8"/>
        <v>0.18666666666666665</v>
      </c>
      <c r="N92" s="160">
        <f t="shared" si="9"/>
        <v>0</v>
      </c>
      <c r="O92" s="160">
        <f t="shared" si="10"/>
        <v>0</v>
      </c>
      <c r="P92" s="160">
        <f t="shared" si="11"/>
        <v>0</v>
      </c>
      <c r="Q92" s="160">
        <f t="shared" si="12"/>
        <v>0</v>
      </c>
      <c r="R92" s="160">
        <f t="shared" si="13"/>
        <v>0</v>
      </c>
      <c r="S92" s="160">
        <f t="shared" si="14"/>
        <v>0</v>
      </c>
      <c r="T92" s="160">
        <f t="shared" si="15"/>
        <v>0</v>
      </c>
      <c r="U92" s="17">
        <f t="shared" si="16"/>
        <v>5.0000000000000001E-4</v>
      </c>
      <c r="V92" s="17">
        <f ca="1">OFFSET('StockBond Returns'!$N$7,($B$10-1871)*12+($B$11-2)+C92-1,0)</f>
        <v>3.5949767058630844E-2</v>
      </c>
      <c r="W92" s="17">
        <f ca="1">OFFSET('StockBond Returns'!$O$7,($B$10-1871)*12+($B$11-2)+C92-1,0)</f>
        <v>3.1304594478958059E-3</v>
      </c>
      <c r="X92" s="17">
        <f ca="1">OFFSET('StockBond Returns'!$P$7,($B$10-1871)*12+($B$11-2)+C92-1,0)</f>
        <v>1.2499999931825378E-4</v>
      </c>
      <c r="Y92" s="17">
        <f ca="1">OFFSET('StockBond Returns'!$Q$7,($B$10-1871)*12+($B$11-2)+C92-1,0)</f>
        <v>3.5949767058630844E-2</v>
      </c>
      <c r="Z92" s="17">
        <f ca="1">OFFSET('StockBond Returns'!$R$7,($B$10-1871)*12+($B$11-2)+C92-1,0)</f>
        <v>0</v>
      </c>
      <c r="AA92" s="17">
        <f ca="1">OFFSET('StockBond Returns'!$S$7,($B$10-1871)*12+($B$11-2)+C92-1,0)</f>
        <v>0</v>
      </c>
      <c r="AB92" s="17">
        <f ca="1">OFFSET('StockBond Returns'!$T$7,($B$10-1871)*12+($B$11-2)+C92-1,0)</f>
        <v>0</v>
      </c>
      <c r="AC92" s="17">
        <f ca="1">OFFSET('StockBond Returns'!$U$7,($B$10-1871)*12+($B$11-2)+C92-1,0)</f>
        <v>-3.2500000000000001E-2</v>
      </c>
      <c r="AD92" s="17">
        <f ca="1">OFFSET('StockBond Returns'!$V$7,($B$10-1871)*12+($B$11-2)+C92-1,0)</f>
        <v>2.4799999999999999E-2</v>
      </c>
    </row>
    <row r="93" spans="1:30" ht="13" x14ac:dyDescent="0.15">
      <c r="A93" s="166">
        <f t="shared" si="17"/>
        <v>1935</v>
      </c>
      <c r="B93" s="166">
        <f t="shared" si="18"/>
        <v>6</v>
      </c>
      <c r="C93" s="166">
        <f t="shared" si="19"/>
        <v>70</v>
      </c>
      <c r="D93" s="108">
        <f t="shared" ca="1" si="3"/>
        <v>522858.34081169101</v>
      </c>
      <c r="E93" s="108">
        <f t="shared" ca="1" si="4"/>
        <v>545331.5883208008</v>
      </c>
      <c r="F93" s="108">
        <f>$B$15*$B$18*'Cash Flow Assist'!P80</f>
        <v>3333.3333333333335</v>
      </c>
      <c r="G93" s="108">
        <f>$B$15*'Parameters &amp; Main Results'!B111</f>
        <v>0</v>
      </c>
      <c r="H93" s="41">
        <f ca="1">OFFSET('StockBond Returns'!$W$7,($B$10-1871)*12+($B$11-2)+C93-1,0)</f>
        <v>6.1328433961136831E-2</v>
      </c>
      <c r="I93" s="17">
        <f t="shared" ca="1" si="5"/>
        <v>6.5912886790553571E-2</v>
      </c>
      <c r="J93" s="17"/>
      <c r="K93" s="17">
        <f t="shared" si="6"/>
        <v>0.57499999999999996</v>
      </c>
      <c r="L93" s="160">
        <f t="shared" si="7"/>
        <v>0.81499999999999995</v>
      </c>
      <c r="M93" s="160">
        <f t="shared" si="8"/>
        <v>0.185</v>
      </c>
      <c r="N93" s="160">
        <f t="shared" si="9"/>
        <v>0</v>
      </c>
      <c r="O93" s="160">
        <f t="shared" si="10"/>
        <v>0</v>
      </c>
      <c r="P93" s="160">
        <f t="shared" si="11"/>
        <v>0</v>
      </c>
      <c r="Q93" s="160">
        <f t="shared" si="12"/>
        <v>0</v>
      </c>
      <c r="R93" s="160">
        <f t="shared" si="13"/>
        <v>0</v>
      </c>
      <c r="S93" s="160">
        <f t="shared" si="14"/>
        <v>0</v>
      </c>
      <c r="T93" s="160">
        <f t="shared" si="15"/>
        <v>0</v>
      </c>
      <c r="U93" s="17">
        <f t="shared" si="16"/>
        <v>5.0000000000000001E-4</v>
      </c>
      <c r="V93" s="17">
        <f ca="1">OFFSET('StockBond Returns'!$N$7,($B$10-1871)*12+($B$11-2)+C93-1,0)</f>
        <v>7.8555064885591053E-2</v>
      </c>
      <c r="W93" s="17">
        <f ca="1">OFFSET('StockBond Returns'!$O$7,($B$10-1871)*12+($B$11-2)+C93-1,0)</f>
        <v>1.0444192299802868E-2</v>
      </c>
      <c r="X93" s="17">
        <f ca="1">OFFSET('StockBond Returns'!$P$7,($B$10-1871)*12+($B$11-2)+C93-1,0)</f>
        <v>7.4251824824138613E-3</v>
      </c>
      <c r="Y93" s="17">
        <f ca="1">OFFSET('StockBond Returns'!$Q$7,($B$10-1871)*12+($B$11-2)+C93-1,0)</f>
        <v>7.8555064885591053E-2</v>
      </c>
      <c r="Z93" s="17">
        <f ca="1">OFFSET('StockBond Returns'!$R$7,($B$10-1871)*12+($B$11-2)+C93-1,0)</f>
        <v>0</v>
      </c>
      <c r="AA93" s="17">
        <f ca="1">OFFSET('StockBond Returns'!$S$7,($B$10-1871)*12+($B$11-2)+C93-1,0)</f>
        <v>0</v>
      </c>
      <c r="AB93" s="17">
        <f ca="1">OFFSET('StockBond Returns'!$T$7,($B$10-1871)*12+($B$11-2)+C93-1,0)</f>
        <v>7.2992700729928028E-3</v>
      </c>
      <c r="AC93" s="17">
        <f ca="1">OFFSET('StockBond Returns'!$U$7,($B$10-1871)*12+($B$11-2)+C93-1,0)</f>
        <v>-2.4E-2</v>
      </c>
      <c r="AD93" s="17">
        <f ca="1">OFFSET('StockBond Returns'!$V$7,($B$10-1871)*12+($B$11-2)+C93-1,0)</f>
        <v>-1.8800000000000001E-2</v>
      </c>
    </row>
    <row r="94" spans="1:30" ht="13" x14ac:dyDescent="0.15">
      <c r="A94" s="166">
        <f t="shared" si="17"/>
        <v>1935</v>
      </c>
      <c r="B94" s="166">
        <f t="shared" si="18"/>
        <v>7</v>
      </c>
      <c r="C94" s="166">
        <f t="shared" si="19"/>
        <v>71</v>
      </c>
      <c r="D94" s="108">
        <f t="shared" ca="1" si="3"/>
        <v>553805.64294034813</v>
      </c>
      <c r="E94" s="108">
        <f t="shared" ca="1" si="4"/>
        <v>580868.64214771683</v>
      </c>
      <c r="F94" s="108">
        <f>$B$15*$B$18*'Cash Flow Assist'!P81</f>
        <v>3333.3333333333335</v>
      </c>
      <c r="G94" s="108">
        <f>$B$15*'Parameters &amp; Main Results'!B112</f>
        <v>0</v>
      </c>
      <c r="H94" s="41">
        <f ca="1">OFFSET('StockBond Returns'!$W$7,($B$10-1871)*12+($B$11-2)+C94-1,0)</f>
        <v>6.5984572385417814E-2</v>
      </c>
      <c r="I94" s="17">
        <f t="shared" ca="1" si="5"/>
        <v>7.1716812374512356E-2</v>
      </c>
      <c r="J94" s="17"/>
      <c r="K94" s="17">
        <f t="shared" si="6"/>
        <v>0.58333333333333337</v>
      </c>
      <c r="L94" s="160">
        <f t="shared" si="7"/>
        <v>0.81666666666666665</v>
      </c>
      <c r="M94" s="160">
        <f t="shared" si="8"/>
        <v>0.18333333333333332</v>
      </c>
      <c r="N94" s="160">
        <f t="shared" si="9"/>
        <v>0</v>
      </c>
      <c r="O94" s="160">
        <f t="shared" si="10"/>
        <v>0</v>
      </c>
      <c r="P94" s="160">
        <f t="shared" si="11"/>
        <v>0</v>
      </c>
      <c r="Q94" s="160">
        <f t="shared" si="12"/>
        <v>0</v>
      </c>
      <c r="R94" s="160">
        <f t="shared" si="13"/>
        <v>0</v>
      </c>
      <c r="S94" s="160">
        <f t="shared" si="14"/>
        <v>0</v>
      </c>
      <c r="T94" s="160">
        <f t="shared" si="15"/>
        <v>0</v>
      </c>
      <c r="U94" s="17">
        <f t="shared" si="16"/>
        <v>5.0000000000000001E-4</v>
      </c>
      <c r="V94" s="17">
        <f ca="1">OFFSET('StockBond Returns'!$N$7,($B$10-1871)*12+($B$11-2)+C94-1,0)</f>
        <v>8.6976205755625147E-2</v>
      </c>
      <c r="W94" s="17">
        <f ca="1">OFFSET('StockBond Returns'!$O$7,($B$10-1871)*12+($B$11-2)+C94-1,0)</f>
        <v>3.9704236768280943E-3</v>
      </c>
      <c r="X94" s="17">
        <f ca="1">OFFSET('StockBond Returns'!$P$7,($B$10-1871)*12+($B$11-2)+C94-1,0)</f>
        <v>1.2500000004278533E-4</v>
      </c>
      <c r="Y94" s="17">
        <f ca="1">OFFSET('StockBond Returns'!$Q$7,($B$10-1871)*12+($B$11-2)+C94-1,0)</f>
        <v>8.6976205755625147E-2</v>
      </c>
      <c r="Z94" s="17">
        <f ca="1">OFFSET('StockBond Returns'!$R$7,($B$10-1871)*12+($B$11-2)+C94-1,0)</f>
        <v>0</v>
      </c>
      <c r="AA94" s="17">
        <f ca="1">OFFSET('StockBond Returns'!$S$7,($B$10-1871)*12+($B$11-2)+C94-1,0)</f>
        <v>0</v>
      </c>
      <c r="AB94" s="17">
        <f ca="1">OFFSET('StockBond Returns'!$T$7,($B$10-1871)*12+($B$11-2)+C94-1,0)</f>
        <v>0</v>
      </c>
      <c r="AC94" s="17">
        <f ca="1">OFFSET('StockBond Returns'!$U$7,($B$10-1871)*12+($B$11-2)+C94-1,0)</f>
        <v>1.6500000000000001E-2</v>
      </c>
      <c r="AD94" s="17">
        <f ca="1">OFFSET('StockBond Returns'!$V$7,($B$10-1871)*12+($B$11-2)+C94-1,0)</f>
        <v>6.6400000000000001E-2</v>
      </c>
    </row>
    <row r="95" spans="1:30" ht="13" x14ac:dyDescent="0.15">
      <c r="A95" s="166">
        <f t="shared" si="17"/>
        <v>1935</v>
      </c>
      <c r="B95" s="166">
        <f t="shared" si="18"/>
        <v>8</v>
      </c>
      <c r="C95" s="166">
        <f t="shared" si="19"/>
        <v>72</v>
      </c>
      <c r="D95" s="108">
        <f t="shared" ca="1" si="3"/>
        <v>559575.19624334842</v>
      </c>
      <c r="E95" s="108">
        <f t="shared" ca="1" si="4"/>
        <v>588179.64892577229</v>
      </c>
      <c r="F95" s="108">
        <f>$B$15*$B$18*'Cash Flow Assist'!P82</f>
        <v>3333.3333333333335</v>
      </c>
      <c r="G95" s="108">
        <f>$B$15*'Parameters &amp; Main Results'!B113</f>
        <v>0</v>
      </c>
      <c r="H95" s="41">
        <f ca="1">OFFSET('StockBond Returns'!$W$7,($B$10-1871)*12+($B$11-2)+C95-1,0)</f>
        <v>1.6536502340748369E-2</v>
      </c>
      <c r="I95" s="17">
        <f t="shared" ca="1" si="5"/>
        <v>1.8430630905044661E-2</v>
      </c>
      <c r="J95" s="17"/>
      <c r="K95" s="17">
        <f t="shared" si="6"/>
        <v>0.59166666666666667</v>
      </c>
      <c r="L95" s="160">
        <f t="shared" si="7"/>
        <v>0.81833333333333336</v>
      </c>
      <c r="M95" s="160">
        <f t="shared" si="8"/>
        <v>0.18166666666666667</v>
      </c>
      <c r="N95" s="160">
        <f t="shared" si="9"/>
        <v>0</v>
      </c>
      <c r="O95" s="160">
        <f t="shared" si="10"/>
        <v>0</v>
      </c>
      <c r="P95" s="160">
        <f t="shared" si="11"/>
        <v>0</v>
      </c>
      <c r="Q95" s="160">
        <f t="shared" si="12"/>
        <v>0</v>
      </c>
      <c r="R95" s="160">
        <f t="shared" si="13"/>
        <v>0</v>
      </c>
      <c r="S95" s="160">
        <f t="shared" si="14"/>
        <v>0</v>
      </c>
      <c r="T95" s="160">
        <f t="shared" si="15"/>
        <v>0</v>
      </c>
      <c r="U95" s="17">
        <f t="shared" si="16"/>
        <v>5.0000000000000001E-4</v>
      </c>
      <c r="V95" s="17">
        <f ca="1">OFFSET('StockBond Returns'!$N$7,($B$10-1871)*12+($B$11-2)+C95-1,0)</f>
        <v>2.4903056948153202E-2</v>
      </c>
      <c r="W95" s="17">
        <f ca="1">OFFSET('StockBond Returns'!$O$7,($B$10-1871)*12+($B$11-2)+C95-1,0)</f>
        <v>-1.0495618518499339E-2</v>
      </c>
      <c r="X95" s="17">
        <f ca="1">OFFSET('StockBond Returns'!$P$7,($B$10-1871)*12+($B$11-2)+C95-1,0)</f>
        <v>1.2499999747617174E-4</v>
      </c>
      <c r="Y95" s="17">
        <f ca="1">OFFSET('StockBond Returns'!$Q$7,($B$10-1871)*12+($B$11-2)+C95-1,0)</f>
        <v>2.4903056948153202E-2</v>
      </c>
      <c r="Z95" s="17">
        <f ca="1">OFFSET('StockBond Returns'!$R$7,($B$10-1871)*12+($B$11-2)+C95-1,0)</f>
        <v>0</v>
      </c>
      <c r="AA95" s="17">
        <f ca="1">OFFSET('StockBond Returns'!$S$7,($B$10-1871)*12+($B$11-2)+C95-1,0)</f>
        <v>0</v>
      </c>
      <c r="AB95" s="17">
        <f ca="1">OFFSET('StockBond Returns'!$T$7,($B$10-1871)*12+($B$11-2)+C95-1,0)</f>
        <v>0</v>
      </c>
      <c r="AC95" s="17">
        <f ca="1">OFFSET('StockBond Returns'!$U$7,($B$10-1871)*12+($B$11-2)+C95-1,0)</f>
        <v>6.1100000000000002E-2</v>
      </c>
      <c r="AD95" s="17">
        <f ca="1">OFFSET('StockBond Returns'!$V$7,($B$10-1871)*12+($B$11-2)+C95-1,0)</f>
        <v>5.8999999999999997E-2</v>
      </c>
    </row>
    <row r="96" spans="1:30" ht="13" x14ac:dyDescent="0.15">
      <c r="A96" s="166">
        <f t="shared" si="17"/>
        <v>1935</v>
      </c>
      <c r="B96" s="166">
        <f t="shared" si="18"/>
        <v>9</v>
      </c>
      <c r="C96" s="166">
        <f t="shared" si="19"/>
        <v>73</v>
      </c>
      <c r="D96" s="108">
        <f t="shared" ca="1" si="3"/>
        <v>567295.02358092146</v>
      </c>
      <c r="E96" s="108">
        <f t="shared" ca="1" si="4"/>
        <v>597559.15646065632</v>
      </c>
      <c r="F96" s="108">
        <f>$B$15*$B$18*'Cash Flow Assist'!P83</f>
        <v>3333.3333333333335</v>
      </c>
      <c r="G96" s="108">
        <f>$B$15*'Parameters &amp; Main Results'!B114</f>
        <v>0</v>
      </c>
      <c r="H96" s="41">
        <f ca="1">OFFSET('StockBond Returns'!$W$7,($B$10-1871)*12+($B$11-2)+C96-1,0)</f>
        <v>1.9871141328847639E-2</v>
      </c>
      <c r="I96" s="17">
        <f t="shared" ca="1" si="5"/>
        <v>2.1737062420132451E-2</v>
      </c>
      <c r="J96" s="17"/>
      <c r="K96" s="17">
        <f t="shared" si="6"/>
        <v>0.6</v>
      </c>
      <c r="L96" s="160">
        <f t="shared" si="7"/>
        <v>0.82</v>
      </c>
      <c r="M96" s="160">
        <f t="shared" si="8"/>
        <v>0.18</v>
      </c>
      <c r="N96" s="160">
        <f t="shared" si="9"/>
        <v>0</v>
      </c>
      <c r="O96" s="160">
        <f t="shared" si="10"/>
        <v>0</v>
      </c>
      <c r="P96" s="160">
        <f t="shared" si="11"/>
        <v>0</v>
      </c>
      <c r="Q96" s="160">
        <f t="shared" si="12"/>
        <v>0</v>
      </c>
      <c r="R96" s="160">
        <f t="shared" si="13"/>
        <v>0</v>
      </c>
      <c r="S96" s="160">
        <f t="shared" si="14"/>
        <v>0</v>
      </c>
      <c r="T96" s="160">
        <f t="shared" si="15"/>
        <v>0</v>
      </c>
      <c r="U96" s="17">
        <f t="shared" si="16"/>
        <v>5.0000000000000001E-4</v>
      </c>
      <c r="V96" s="17">
        <f ca="1">OFFSET('StockBond Returns'!$N$7,($B$10-1871)*12+($B$11-2)+C96-1,0)</f>
        <v>2.6601392350594777E-2</v>
      </c>
      <c r="W96" s="17">
        <f ca="1">OFFSET('StockBond Returns'!$O$7,($B$10-1871)*12+($B$11-2)+C96-1,0)</f>
        <v>-1.9118133715889662E-4</v>
      </c>
      <c r="X96" s="17">
        <f ca="1">OFFSET('StockBond Returns'!$P$7,($B$10-1871)*12+($B$11-2)+C96-1,0)</f>
        <v>1.3333333397658187E-4</v>
      </c>
      <c r="Y96" s="17">
        <f ca="1">OFFSET('StockBond Returns'!$Q$7,($B$10-1871)*12+($B$11-2)+C96-1,0)</f>
        <v>2.6601392350594777E-2</v>
      </c>
      <c r="Z96" s="17">
        <f ca="1">OFFSET('StockBond Returns'!$R$7,($B$10-1871)*12+($B$11-2)+C96-1,0)</f>
        <v>0</v>
      </c>
      <c r="AA96" s="17">
        <f ca="1">OFFSET('StockBond Returns'!$S$7,($B$10-1871)*12+($B$11-2)+C96-1,0)</f>
        <v>0</v>
      </c>
      <c r="AB96" s="17">
        <f ca="1">OFFSET('StockBond Returns'!$T$7,($B$10-1871)*12+($B$11-2)+C96-1,0)</f>
        <v>0</v>
      </c>
      <c r="AC96" s="17">
        <f ca="1">OFFSET('StockBond Returns'!$U$7,($B$10-1871)*12+($B$11-2)+C96-1,0)</f>
        <v>1.6299999999999999E-2</v>
      </c>
      <c r="AD96" s="17">
        <f ca="1">OFFSET('StockBond Returns'!$V$7,($B$10-1871)*12+($B$11-2)+C96-1,0)</f>
        <v>-4.0099999999999997E-2</v>
      </c>
    </row>
    <row r="97" spans="1:30" ht="13" x14ac:dyDescent="0.15">
      <c r="A97" s="166">
        <f t="shared" si="17"/>
        <v>1935</v>
      </c>
      <c r="B97" s="166">
        <f t="shared" si="18"/>
        <v>10</v>
      </c>
      <c r="C97" s="166">
        <f t="shared" si="19"/>
        <v>74</v>
      </c>
      <c r="D97" s="108">
        <f t="shared" ca="1" si="3"/>
        <v>598205.94637640333</v>
      </c>
      <c r="E97" s="108">
        <f t="shared" ca="1" si="4"/>
        <v>633617.08994640328</v>
      </c>
      <c r="F97" s="108">
        <f>$B$15*$B$18*'Cash Flow Assist'!P84</f>
        <v>3333.3333333333335</v>
      </c>
      <c r="G97" s="108">
        <f>$B$15*'Parameters &amp; Main Results'!B115</f>
        <v>0</v>
      </c>
      <c r="H97" s="41">
        <f ca="1">OFFSET('StockBond Returns'!$W$7,($B$10-1871)*12+($B$11-2)+C97-1,0)</f>
        <v>6.0720890657983244E-2</v>
      </c>
      <c r="I97" s="17">
        <f t="shared" ca="1" si="5"/>
        <v>6.6290062272571421E-2</v>
      </c>
      <c r="J97" s="17"/>
      <c r="K97" s="17">
        <f t="shared" si="6"/>
        <v>0.60833333333333328</v>
      </c>
      <c r="L97" s="160">
        <f t="shared" si="7"/>
        <v>0.82166666666666666</v>
      </c>
      <c r="M97" s="160">
        <f t="shared" si="8"/>
        <v>0.17833333333333334</v>
      </c>
      <c r="N97" s="160">
        <f t="shared" si="9"/>
        <v>0</v>
      </c>
      <c r="O97" s="160">
        <f t="shared" si="10"/>
        <v>0</v>
      </c>
      <c r="P97" s="160">
        <f t="shared" si="11"/>
        <v>0</v>
      </c>
      <c r="Q97" s="160">
        <f t="shared" si="12"/>
        <v>0</v>
      </c>
      <c r="R97" s="160">
        <f t="shared" si="13"/>
        <v>0</v>
      </c>
      <c r="S97" s="160">
        <f t="shared" si="14"/>
        <v>0</v>
      </c>
      <c r="T97" s="160">
        <f t="shared" si="15"/>
        <v>0</v>
      </c>
      <c r="U97" s="17">
        <f t="shared" si="16"/>
        <v>5.0000000000000001E-4</v>
      </c>
      <c r="V97" s="17">
        <f ca="1">OFFSET('StockBond Returns'!$N$7,($B$10-1871)*12+($B$11-2)+C97-1,0)</f>
        <v>7.9466694221854484E-2</v>
      </c>
      <c r="W97" s="17">
        <f ca="1">OFFSET('StockBond Returns'!$O$7,($B$10-1871)*12+($B$11-2)+C97-1,0)</f>
        <v>5.8126832912952509E-3</v>
      </c>
      <c r="X97" s="17">
        <f ca="1">OFFSET('StockBond Returns'!$P$7,($B$10-1871)*12+($B$11-2)+C97-1,0)</f>
        <v>1.666666656874316E-4</v>
      </c>
      <c r="Y97" s="17">
        <f ca="1">OFFSET('StockBond Returns'!$Q$7,($B$10-1871)*12+($B$11-2)+C97-1,0)</f>
        <v>7.9466694221854484E-2</v>
      </c>
      <c r="Z97" s="17">
        <f ca="1">OFFSET('StockBond Returns'!$R$7,($B$10-1871)*12+($B$11-2)+C97-1,0)</f>
        <v>0</v>
      </c>
      <c r="AA97" s="17">
        <f ca="1">OFFSET('StockBond Returns'!$S$7,($B$10-1871)*12+($B$11-2)+C97-1,0)</f>
        <v>0</v>
      </c>
      <c r="AB97" s="17">
        <f ca="1">OFFSET('StockBond Returns'!$T$7,($B$10-1871)*12+($B$11-2)+C97-1,0)</f>
        <v>0</v>
      </c>
      <c r="AC97" s="17">
        <f ca="1">OFFSET('StockBond Returns'!$U$7,($B$10-1871)*12+($B$11-2)+C97-1,0)</f>
        <v>2.8000000000000001E-2</v>
      </c>
      <c r="AD97" s="17">
        <f ca="1">OFFSET('StockBond Returns'!$V$7,($B$10-1871)*12+($B$11-2)+C97-1,0)</f>
        <v>-2.4400000000000002E-2</v>
      </c>
    </row>
    <row r="98" spans="1:30" ht="13" x14ac:dyDescent="0.15">
      <c r="A98" s="166">
        <f t="shared" si="17"/>
        <v>1935</v>
      </c>
      <c r="B98" s="166">
        <f t="shared" si="18"/>
        <v>11</v>
      </c>
      <c r="C98" s="166">
        <f t="shared" si="19"/>
        <v>75</v>
      </c>
      <c r="D98" s="108">
        <f t="shared" ca="1" si="3"/>
        <v>609107.53319087299</v>
      </c>
      <c r="E98" s="108">
        <f t="shared" ca="1" si="4"/>
        <v>647249.51950778917</v>
      </c>
      <c r="F98" s="108">
        <f>$B$15*$B$18*'Cash Flow Assist'!P85</f>
        <v>3333.3333333333335</v>
      </c>
      <c r="G98" s="108">
        <f>$B$15*'Parameters &amp; Main Results'!B116</f>
        <v>0</v>
      </c>
      <c r="H98" s="41">
        <f ca="1">OFFSET('StockBond Returns'!$W$7,($B$10-1871)*12+($B$11-2)+C98-1,0)</f>
        <v>2.3929358715951397E-2</v>
      </c>
      <c r="I98" s="17">
        <f t="shared" ca="1" si="5"/>
        <v>2.6917658462099019E-2</v>
      </c>
      <c r="J98" s="17"/>
      <c r="K98" s="17">
        <f t="shared" si="6"/>
        <v>0.6166666666666667</v>
      </c>
      <c r="L98" s="160">
        <f t="shared" si="7"/>
        <v>0.82333333333333336</v>
      </c>
      <c r="M98" s="160">
        <f t="shared" si="8"/>
        <v>0.17666666666666667</v>
      </c>
      <c r="N98" s="160">
        <f t="shared" si="9"/>
        <v>0</v>
      </c>
      <c r="O98" s="160">
        <f t="shared" si="10"/>
        <v>0</v>
      </c>
      <c r="P98" s="160">
        <f t="shared" si="11"/>
        <v>0</v>
      </c>
      <c r="Q98" s="160">
        <f t="shared" si="12"/>
        <v>0</v>
      </c>
      <c r="R98" s="160">
        <f t="shared" si="13"/>
        <v>0</v>
      </c>
      <c r="S98" s="160">
        <f t="shared" si="14"/>
        <v>0</v>
      </c>
      <c r="T98" s="160">
        <f t="shared" si="15"/>
        <v>0</v>
      </c>
      <c r="U98" s="17">
        <f t="shared" si="16"/>
        <v>5.0000000000000001E-4</v>
      </c>
      <c r="V98" s="17">
        <f ca="1">OFFSET('StockBond Returns'!$N$7,($B$10-1871)*12+($B$11-2)+C98-1,0)</f>
        <v>3.3978472942638227E-2</v>
      </c>
      <c r="W98" s="17">
        <f ca="1">OFFSET('StockBond Returns'!$O$7,($B$10-1871)*12+($B$11-2)+C98-1,0)</f>
        <v>-5.7525524189044885E-3</v>
      </c>
      <c r="X98" s="17">
        <f ca="1">OFFSET('StockBond Returns'!$P$7,($B$10-1871)*12+($B$11-2)+C98-1,0)</f>
        <v>-7.0809178742756718E-3</v>
      </c>
      <c r="Y98" s="17">
        <f ca="1">OFFSET('StockBond Returns'!$Q$7,($B$10-1871)*12+($B$11-2)+C98-1,0)</f>
        <v>3.3978472942638227E-2</v>
      </c>
      <c r="Z98" s="17">
        <f ca="1">OFFSET('StockBond Returns'!$R$7,($B$10-1871)*12+($B$11-2)+C98-1,0)</f>
        <v>0</v>
      </c>
      <c r="AA98" s="17">
        <f ca="1">OFFSET('StockBond Returns'!$S$7,($B$10-1871)*12+($B$11-2)+C98-1,0)</f>
        <v>0</v>
      </c>
      <c r="AB98" s="17">
        <f ca="1">OFFSET('StockBond Returns'!$T$7,($B$10-1871)*12+($B$11-2)+C98-1,0)</f>
        <v>-7.2463768115942351E-3</v>
      </c>
      <c r="AC98" s="17">
        <f ca="1">OFFSET('StockBond Returns'!$U$7,($B$10-1871)*12+($B$11-2)+C98-1,0)</f>
        <v>4.1599999999999998E-2</v>
      </c>
      <c r="AD98" s="17">
        <f ca="1">OFFSET('StockBond Returns'!$V$7,($B$10-1871)*12+($B$11-2)+C98-1,0)</f>
        <v>0.1173</v>
      </c>
    </row>
    <row r="99" spans="1:30" ht="13" x14ac:dyDescent="0.15">
      <c r="A99" s="166">
        <f t="shared" si="17"/>
        <v>1935</v>
      </c>
      <c r="B99" s="166">
        <f t="shared" si="18"/>
        <v>12</v>
      </c>
      <c r="C99" s="166">
        <f t="shared" si="19"/>
        <v>76</v>
      </c>
      <c r="D99" s="108">
        <f t="shared" ca="1" si="3"/>
        <v>624855.06884110509</v>
      </c>
      <c r="E99" s="108">
        <f t="shared" ca="1" si="4"/>
        <v>666111.2623342349</v>
      </c>
      <c r="F99" s="108">
        <f>$B$15*$B$18*'Cash Flow Assist'!P86</f>
        <v>3333.3333333333335</v>
      </c>
      <c r="G99" s="108">
        <f>$B$15*'Parameters &amp; Main Results'!B117</f>
        <v>0</v>
      </c>
      <c r="H99" s="41">
        <f ca="1">OFFSET('StockBond Returns'!$W$7,($B$10-1871)*12+($B$11-2)+C99-1,0)</f>
        <v>3.1498318990892574E-2</v>
      </c>
      <c r="I99" s="17">
        <f t="shared" ca="1" si="5"/>
        <v>3.4468889952342055E-2</v>
      </c>
      <c r="J99" s="17"/>
      <c r="K99" s="17">
        <f t="shared" si="6"/>
        <v>0.625</v>
      </c>
      <c r="L99" s="160">
        <f t="shared" si="7"/>
        <v>0.82499999999999996</v>
      </c>
      <c r="M99" s="160">
        <f t="shared" si="8"/>
        <v>0.17499999999999999</v>
      </c>
      <c r="N99" s="160">
        <f t="shared" si="9"/>
        <v>0</v>
      </c>
      <c r="O99" s="160">
        <f t="shared" si="10"/>
        <v>0</v>
      </c>
      <c r="P99" s="160">
        <f t="shared" si="11"/>
        <v>0</v>
      </c>
      <c r="Q99" s="160">
        <f t="shared" si="12"/>
        <v>0</v>
      </c>
      <c r="R99" s="160">
        <f t="shared" si="13"/>
        <v>0</v>
      </c>
      <c r="S99" s="160">
        <f t="shared" si="14"/>
        <v>0</v>
      </c>
      <c r="T99" s="160">
        <f t="shared" si="15"/>
        <v>0</v>
      </c>
      <c r="U99" s="17">
        <f t="shared" si="16"/>
        <v>5.0000000000000001E-4</v>
      </c>
      <c r="V99" s="17">
        <f ca="1">OFFSET('StockBond Returns'!$N$7,($B$10-1871)*12+($B$11-2)+C99-1,0)</f>
        <v>4.0966335814188959E-2</v>
      </c>
      <c r="W99" s="17">
        <f ca="1">OFFSET('StockBond Returns'!$O$7,($B$10-1871)*12+($B$11-2)+C99-1,0)</f>
        <v>4.0761689845876248E-3</v>
      </c>
      <c r="X99" s="17">
        <f ca="1">OFFSET('StockBond Returns'!$P$7,($B$10-1871)*12+($B$11-2)+C99-1,0)</f>
        <v>1.3333333647702617E-4</v>
      </c>
      <c r="Y99" s="17">
        <f ca="1">OFFSET('StockBond Returns'!$Q$7,($B$10-1871)*12+($B$11-2)+C99-1,0)</f>
        <v>4.0966335814188959E-2</v>
      </c>
      <c r="Z99" s="17">
        <f ca="1">OFFSET('StockBond Returns'!$R$7,($B$10-1871)*12+($B$11-2)+C99-1,0)</f>
        <v>0</v>
      </c>
      <c r="AA99" s="17">
        <f ca="1">OFFSET('StockBond Returns'!$S$7,($B$10-1871)*12+($B$11-2)+C99-1,0)</f>
        <v>0</v>
      </c>
      <c r="AB99" s="17">
        <f ca="1">OFFSET('StockBond Returns'!$T$7,($B$10-1871)*12+($B$11-2)+C99-1,0)</f>
        <v>0</v>
      </c>
      <c r="AC99" s="17">
        <f ca="1">OFFSET('StockBond Returns'!$U$7,($B$10-1871)*12+($B$11-2)+C99-1,0)</f>
        <v>4.0000000000000001E-3</v>
      </c>
      <c r="AD99" s="17">
        <f ca="1">OFFSET('StockBond Returns'!$V$7,($B$10-1871)*12+($B$11-2)+C99-1,0)</f>
        <v>1.06E-2</v>
      </c>
    </row>
    <row r="100" spans="1:30" ht="13" x14ac:dyDescent="0.15">
      <c r="A100" s="166">
        <f t="shared" si="17"/>
        <v>1936</v>
      </c>
      <c r="B100" s="166">
        <f t="shared" si="18"/>
        <v>1</v>
      </c>
      <c r="C100" s="166">
        <f t="shared" si="19"/>
        <v>77</v>
      </c>
      <c r="D100" s="108">
        <f t="shared" ca="1" si="3"/>
        <v>654025.65500438411</v>
      </c>
      <c r="E100" s="108">
        <f t="shared" ca="1" si="4"/>
        <v>700858.67233045306</v>
      </c>
      <c r="F100" s="108">
        <f>$B$15*$B$18*'Cash Flow Assist'!P87</f>
        <v>3333.3333333333335</v>
      </c>
      <c r="G100" s="108">
        <f>$B$15*'Parameters &amp; Main Results'!B118</f>
        <v>0</v>
      </c>
      <c r="H100" s="41">
        <f ca="1">OFFSET('StockBond Returns'!$W$7,($B$10-1871)*12+($B$11-2)+C100-1,0)</f>
        <v>5.2297317438234688E-2</v>
      </c>
      <c r="I100" s="17">
        <f t="shared" ca="1" si="5"/>
        <v>5.7456263498327227E-2</v>
      </c>
      <c r="J100" s="17"/>
      <c r="K100" s="17">
        <f t="shared" si="6"/>
        <v>0.6333333333333333</v>
      </c>
      <c r="L100" s="160">
        <f t="shared" si="7"/>
        <v>0.82666666666666666</v>
      </c>
      <c r="M100" s="160">
        <f t="shared" si="8"/>
        <v>0.17333333333333334</v>
      </c>
      <c r="N100" s="160">
        <f t="shared" si="9"/>
        <v>0</v>
      </c>
      <c r="O100" s="160">
        <f t="shared" si="10"/>
        <v>0</v>
      </c>
      <c r="P100" s="160">
        <f t="shared" si="11"/>
        <v>0</v>
      </c>
      <c r="Q100" s="160">
        <f t="shared" si="12"/>
        <v>0</v>
      </c>
      <c r="R100" s="160">
        <f t="shared" si="13"/>
        <v>0</v>
      </c>
      <c r="S100" s="160">
        <f t="shared" si="14"/>
        <v>0</v>
      </c>
      <c r="T100" s="160">
        <f t="shared" si="15"/>
        <v>0</v>
      </c>
      <c r="U100" s="17">
        <f t="shared" si="16"/>
        <v>5.0000000000000001E-4</v>
      </c>
      <c r="V100" s="17">
        <f ca="1">OFFSET('StockBond Returns'!$N$7,($B$10-1871)*12+($B$11-2)+C100-1,0)</f>
        <v>6.8702701551392797E-2</v>
      </c>
      <c r="W100" s="17">
        <f ca="1">OFFSET('StockBond Returns'!$O$7,($B$10-1871)*12+($B$11-2)+C100-1,0)</f>
        <v>4.0597897067837785E-3</v>
      </c>
      <c r="X100" s="17">
        <f ca="1">OFFSET('StockBond Returns'!$P$7,($B$10-1871)*12+($B$11-2)+C100-1,0)</f>
        <v>1.250000008650165E-4</v>
      </c>
      <c r="Y100" s="17">
        <f ca="1">OFFSET('StockBond Returns'!$Q$7,($B$10-1871)*12+($B$11-2)+C100-1,0)</f>
        <v>6.8702701551392797E-2</v>
      </c>
      <c r="Z100" s="17">
        <f ca="1">OFFSET('StockBond Returns'!$R$7,($B$10-1871)*12+($B$11-2)+C100-1,0)</f>
        <v>0</v>
      </c>
      <c r="AA100" s="17">
        <f ca="1">OFFSET('StockBond Returns'!$S$7,($B$10-1871)*12+($B$11-2)+C100-1,0)</f>
        <v>0</v>
      </c>
      <c r="AB100" s="17">
        <f ca="1">OFFSET('StockBond Returns'!$T$7,($B$10-1871)*12+($B$11-2)+C100-1,0)</f>
        <v>0</v>
      </c>
      <c r="AC100" s="17">
        <f ca="1">OFFSET('StockBond Returns'!$U$7,($B$10-1871)*12+($B$11-2)+C100-1,0)</f>
        <v>5.1700000000000003E-2</v>
      </c>
      <c r="AD100" s="17">
        <f ca="1">OFFSET('StockBond Returns'!$V$7,($B$10-1871)*12+($B$11-2)+C100-1,0)</f>
        <v>0.1033</v>
      </c>
    </row>
    <row r="101" spans="1:30" ht="13" x14ac:dyDescent="0.15">
      <c r="A101" s="166">
        <f t="shared" si="17"/>
        <v>1936</v>
      </c>
      <c r="B101" s="166">
        <f t="shared" si="18"/>
        <v>2</v>
      </c>
      <c r="C101" s="166">
        <f t="shared" si="19"/>
        <v>78</v>
      </c>
      <c r="D101" s="108">
        <f t="shared" ca="1" si="3"/>
        <v>661215.52942256443</v>
      </c>
      <c r="E101" s="108">
        <f t="shared" ca="1" si="4"/>
        <v>709730.56217994448</v>
      </c>
      <c r="F101" s="108">
        <f>$B$15*$B$18*'Cash Flow Assist'!P88</f>
        <v>3333.3333333333335</v>
      </c>
      <c r="G101" s="108">
        <f>$B$15*'Parameters &amp; Main Results'!B119</f>
        <v>0</v>
      </c>
      <c r="H101" s="41">
        <f ca="1">OFFSET('StockBond Returns'!$W$7,($B$10-1871)*12+($B$11-2)+C101-1,0)</f>
        <v>1.6172325077524904E-2</v>
      </c>
      <c r="I101" s="17">
        <f t="shared" ca="1" si="5"/>
        <v>1.7497892191806402E-2</v>
      </c>
      <c r="J101" s="17"/>
      <c r="K101" s="17">
        <f t="shared" si="6"/>
        <v>0.64166666666666672</v>
      </c>
      <c r="L101" s="160">
        <f t="shared" si="7"/>
        <v>0.82833333333333337</v>
      </c>
      <c r="M101" s="160">
        <f t="shared" si="8"/>
        <v>0.17166666666666666</v>
      </c>
      <c r="N101" s="160">
        <f t="shared" si="9"/>
        <v>0</v>
      </c>
      <c r="O101" s="160">
        <f t="shared" si="10"/>
        <v>0</v>
      </c>
      <c r="P101" s="160">
        <f t="shared" si="11"/>
        <v>0</v>
      </c>
      <c r="Q101" s="160">
        <f t="shared" si="12"/>
        <v>0</v>
      </c>
      <c r="R101" s="160">
        <f t="shared" si="13"/>
        <v>0</v>
      </c>
      <c r="S101" s="160">
        <f t="shared" si="14"/>
        <v>0</v>
      </c>
      <c r="T101" s="160">
        <f t="shared" si="15"/>
        <v>0</v>
      </c>
      <c r="U101" s="17">
        <f t="shared" si="16"/>
        <v>5.0000000000000001E-4</v>
      </c>
      <c r="V101" s="17">
        <f ca="1">OFFSET('StockBond Returns'!$N$7,($B$10-1871)*12+($B$11-2)+C101-1,0)</f>
        <v>1.9625549136119025E-2</v>
      </c>
      <c r="W101" s="17">
        <f ca="1">OFFSET('StockBond Returns'!$O$7,($B$10-1871)*12+($B$11-2)+C101-1,0)</f>
        <v>7.4741494605115033E-3</v>
      </c>
      <c r="X101" s="17">
        <f ca="1">OFFSET('StockBond Returns'!$P$7,($B$10-1871)*12+($B$11-2)+C101-1,0)</f>
        <v>1.6666666300113597E-4</v>
      </c>
      <c r="Y101" s="17">
        <f ca="1">OFFSET('StockBond Returns'!$Q$7,($B$10-1871)*12+($B$11-2)+C101-1,0)</f>
        <v>1.9625549136119025E-2</v>
      </c>
      <c r="Z101" s="17">
        <f ca="1">OFFSET('StockBond Returns'!$R$7,($B$10-1871)*12+($B$11-2)+C101-1,0)</f>
        <v>0</v>
      </c>
      <c r="AA101" s="17">
        <f ca="1">OFFSET('StockBond Returns'!$S$7,($B$10-1871)*12+($B$11-2)+C101-1,0)</f>
        <v>0</v>
      </c>
      <c r="AB101" s="17">
        <f ca="1">OFFSET('StockBond Returns'!$T$7,($B$10-1871)*12+($B$11-2)+C101-1,0)</f>
        <v>0</v>
      </c>
      <c r="AC101" s="17">
        <f ca="1">OFFSET('StockBond Returns'!$U$7,($B$10-1871)*12+($B$11-2)+C101-1,0)</f>
        <v>1.4200000000000001E-2</v>
      </c>
      <c r="AD101" s="17">
        <f ca="1">OFFSET('StockBond Returns'!$V$7,($B$10-1871)*12+($B$11-2)+C101-1,0)</f>
        <v>4.87E-2</v>
      </c>
    </row>
    <row r="102" spans="1:30" ht="13" x14ac:dyDescent="0.15">
      <c r="A102" s="166">
        <f t="shared" si="17"/>
        <v>1936</v>
      </c>
      <c r="B102" s="166">
        <f t="shared" si="18"/>
        <v>3</v>
      </c>
      <c r="C102" s="166">
        <f t="shared" si="19"/>
        <v>79</v>
      </c>
      <c r="D102" s="108">
        <f t="shared" ca="1" si="3"/>
        <v>677416.67636916391</v>
      </c>
      <c r="E102" s="108">
        <f t="shared" ca="1" si="4"/>
        <v>728822.82887316286</v>
      </c>
      <c r="F102" s="108">
        <f>$B$15*$B$18*'Cash Flow Assist'!P89</f>
        <v>3333.3333333333335</v>
      </c>
      <c r="G102" s="108">
        <f>$B$15*'Parameters &amp; Main Results'!B120</f>
        <v>0</v>
      </c>
      <c r="H102" s="41">
        <f ca="1">OFFSET('StockBond Returns'!$W$7,($B$10-1871)*12+($B$11-2)+C102-1,0)</f>
        <v>2.9692976031355064E-2</v>
      </c>
      <c r="I102" s="17">
        <f t="shared" ca="1" si="5"/>
        <v>3.1746443942266944E-2</v>
      </c>
      <c r="J102" s="17"/>
      <c r="K102" s="17">
        <f t="shared" si="6"/>
        <v>0.65</v>
      </c>
      <c r="L102" s="160">
        <f t="shared" si="7"/>
        <v>0.83000000000000007</v>
      </c>
      <c r="M102" s="160">
        <f t="shared" si="8"/>
        <v>0.16999999999999998</v>
      </c>
      <c r="N102" s="160">
        <f t="shared" si="9"/>
        <v>0</v>
      </c>
      <c r="O102" s="160">
        <f t="shared" si="10"/>
        <v>0</v>
      </c>
      <c r="P102" s="160">
        <f t="shared" si="11"/>
        <v>0</v>
      </c>
      <c r="Q102" s="160">
        <f t="shared" si="12"/>
        <v>0</v>
      </c>
      <c r="R102" s="160">
        <f t="shared" si="13"/>
        <v>0</v>
      </c>
      <c r="S102" s="160">
        <f t="shared" si="14"/>
        <v>0</v>
      </c>
      <c r="T102" s="160">
        <f t="shared" si="15"/>
        <v>0</v>
      </c>
      <c r="U102" s="17">
        <f t="shared" si="16"/>
        <v>5.0000000000000001E-4</v>
      </c>
      <c r="V102" s="17">
        <f ca="1">OFFSET('StockBond Returns'!$N$7,($B$10-1871)*12+($B$11-2)+C102-1,0)</f>
        <v>3.5448744382947206E-2</v>
      </c>
      <c r="W102" s="17">
        <f ca="1">OFFSET('StockBond Returns'!$O$7,($B$10-1871)*12+($B$11-2)+C102-1,0)</f>
        <v>1.3915604535808423E-2</v>
      </c>
      <c r="X102" s="17">
        <f ca="1">OFFSET('StockBond Returns'!$P$7,($B$10-1871)*12+($B$11-2)+C102-1,0)</f>
        <v>7.4671532852395028E-3</v>
      </c>
      <c r="Y102" s="17">
        <f ca="1">OFFSET('StockBond Returns'!$Q$7,($B$10-1871)*12+($B$11-2)+C102-1,0)</f>
        <v>3.5448744382947206E-2</v>
      </c>
      <c r="Z102" s="17">
        <f ca="1">OFFSET('StockBond Returns'!$R$7,($B$10-1871)*12+($B$11-2)+C102-1,0)</f>
        <v>0</v>
      </c>
      <c r="AA102" s="17">
        <f ca="1">OFFSET('StockBond Returns'!$S$7,($B$10-1871)*12+($B$11-2)+C102-1,0)</f>
        <v>0</v>
      </c>
      <c r="AB102" s="17">
        <f ca="1">OFFSET('StockBond Returns'!$T$7,($B$10-1871)*12+($B$11-2)+C102-1,0)</f>
        <v>7.2992700729928028E-3</v>
      </c>
      <c r="AC102" s="17">
        <f ca="1">OFFSET('StockBond Returns'!$U$7,($B$10-1871)*12+($B$11-2)+C102-1,0)</f>
        <v>5.7000000000000002E-3</v>
      </c>
      <c r="AD102" s="17">
        <f ca="1">OFFSET('StockBond Returns'!$V$7,($B$10-1871)*12+($B$11-2)+C102-1,0)</f>
        <v>-1.6199999999999999E-2</v>
      </c>
    </row>
    <row r="103" spans="1:30" ht="13" x14ac:dyDescent="0.15">
      <c r="A103" s="166">
        <f t="shared" si="17"/>
        <v>1936</v>
      </c>
      <c r="B103" s="166">
        <f t="shared" si="18"/>
        <v>4</v>
      </c>
      <c r="C103" s="166">
        <f t="shared" si="19"/>
        <v>80</v>
      </c>
      <c r="D103" s="108">
        <f t="shared" ca="1" si="3"/>
        <v>636887.98263547942</v>
      </c>
      <c r="E103" s="108">
        <f t="shared" ca="1" si="4"/>
        <v>680948.53041089524</v>
      </c>
      <c r="F103" s="108">
        <f>$B$15*$B$18*'Cash Flow Assist'!P90</f>
        <v>3333.3333333333335</v>
      </c>
      <c r="G103" s="108">
        <f>$B$15*'Parameters &amp; Main Results'!B121</f>
        <v>0</v>
      </c>
      <c r="H103" s="41">
        <f ca="1">OFFSET('StockBond Returns'!$W$7,($B$10-1871)*12+($B$11-2)+C103-1,0)</f>
        <v>-5.5179171514365633E-2</v>
      </c>
      <c r="I103" s="17">
        <f t="shared" ca="1" si="5"/>
        <v>-6.1394362568670591E-2</v>
      </c>
      <c r="J103" s="17"/>
      <c r="K103" s="17">
        <f t="shared" si="6"/>
        <v>0.65833333333333333</v>
      </c>
      <c r="L103" s="160">
        <f t="shared" si="7"/>
        <v>0.83166666666666667</v>
      </c>
      <c r="M103" s="160">
        <f t="shared" si="8"/>
        <v>0.16833333333333333</v>
      </c>
      <c r="N103" s="160">
        <f t="shared" si="9"/>
        <v>0</v>
      </c>
      <c r="O103" s="160">
        <f t="shared" si="10"/>
        <v>0</v>
      </c>
      <c r="P103" s="160">
        <f t="shared" si="11"/>
        <v>0</v>
      </c>
      <c r="Q103" s="160">
        <f t="shared" si="12"/>
        <v>0</v>
      </c>
      <c r="R103" s="160">
        <f t="shared" si="13"/>
        <v>0</v>
      </c>
      <c r="S103" s="160">
        <f t="shared" si="14"/>
        <v>0</v>
      </c>
      <c r="T103" s="160">
        <f t="shared" si="15"/>
        <v>0</v>
      </c>
      <c r="U103" s="17">
        <f t="shared" si="16"/>
        <v>5.0000000000000001E-4</v>
      </c>
      <c r="V103" s="17">
        <f ca="1">OFFSET('StockBond Returns'!$N$7,($B$10-1871)*12+($B$11-2)+C103-1,0)</f>
        <v>-7.4571123435462572E-2</v>
      </c>
      <c r="W103" s="17">
        <f ca="1">OFFSET('StockBond Returns'!$O$7,($B$10-1871)*12+($B$11-2)+C103-1,0)</f>
        <v>3.95418864448982E-3</v>
      </c>
      <c r="X103" s="17">
        <f ca="1">OFFSET('StockBond Returns'!$P$7,($B$10-1871)*12+($B$11-2)+C103-1,0)</f>
        <v>1.6666666682962905E-4</v>
      </c>
      <c r="Y103" s="17">
        <f ca="1">OFFSET('StockBond Returns'!$Q$7,($B$10-1871)*12+($B$11-2)+C103-1,0)</f>
        <v>-7.4571123435462572E-2</v>
      </c>
      <c r="Z103" s="17">
        <f ca="1">OFFSET('StockBond Returns'!$R$7,($B$10-1871)*12+($B$11-2)+C103-1,0)</f>
        <v>0</v>
      </c>
      <c r="AA103" s="17">
        <f ca="1">OFFSET('StockBond Returns'!$S$7,($B$10-1871)*12+($B$11-2)+C103-1,0)</f>
        <v>0</v>
      </c>
      <c r="AB103" s="17">
        <f ca="1">OFFSET('StockBond Returns'!$T$7,($B$10-1871)*12+($B$11-2)+C103-1,0)</f>
        <v>0</v>
      </c>
      <c r="AC103" s="17">
        <f ca="1">OFFSET('StockBond Returns'!$U$7,($B$10-1871)*12+($B$11-2)+C103-1,0)</f>
        <v>-6.0699999999999997E-2</v>
      </c>
      <c r="AD103" s="17">
        <f ca="1">OFFSET('StockBond Returns'!$V$7,($B$10-1871)*12+($B$11-2)+C103-1,0)</f>
        <v>-2.0799999999999999E-2</v>
      </c>
    </row>
    <row r="104" spans="1:30" ht="13" x14ac:dyDescent="0.15">
      <c r="A104" s="166">
        <f t="shared" si="17"/>
        <v>1936</v>
      </c>
      <c r="B104" s="166">
        <f t="shared" si="18"/>
        <v>5</v>
      </c>
      <c r="C104" s="166">
        <f t="shared" si="19"/>
        <v>81</v>
      </c>
      <c r="D104" s="108">
        <f t="shared" ca="1" si="3"/>
        <v>657348.57349788805</v>
      </c>
      <c r="E104" s="108">
        <f t="shared" ca="1" si="4"/>
        <v>705746.39433016651</v>
      </c>
      <c r="F104" s="108">
        <f>$B$15*$B$18*'Cash Flow Assist'!P91</f>
        <v>3333.3333333333335</v>
      </c>
      <c r="G104" s="108">
        <f>$B$15*'Parameters &amp; Main Results'!B122</f>
        <v>0</v>
      </c>
      <c r="H104" s="41">
        <f ca="1">OFFSET('StockBond Returns'!$W$7,($B$10-1871)*12+($B$11-2)+C104-1,0)</f>
        <v>3.75562301088797E-2</v>
      </c>
      <c r="I104" s="17">
        <f t="shared" ca="1" si="5"/>
        <v>4.1515003462038257E-2</v>
      </c>
      <c r="J104" s="17"/>
      <c r="K104" s="17">
        <f t="shared" si="6"/>
        <v>0.66666666666666663</v>
      </c>
      <c r="L104" s="160">
        <f t="shared" si="7"/>
        <v>0.83333333333333326</v>
      </c>
      <c r="M104" s="160">
        <f t="shared" si="8"/>
        <v>0.16666666666666669</v>
      </c>
      <c r="N104" s="160">
        <f t="shared" si="9"/>
        <v>0</v>
      </c>
      <c r="O104" s="160">
        <f t="shared" si="10"/>
        <v>0</v>
      </c>
      <c r="P104" s="160">
        <f t="shared" si="11"/>
        <v>0</v>
      </c>
      <c r="Q104" s="160">
        <f t="shared" si="12"/>
        <v>0</v>
      </c>
      <c r="R104" s="160">
        <f t="shared" si="13"/>
        <v>0</v>
      </c>
      <c r="S104" s="160">
        <f t="shared" si="14"/>
        <v>0</v>
      </c>
      <c r="T104" s="160">
        <f t="shared" si="15"/>
        <v>0</v>
      </c>
      <c r="U104" s="17">
        <f t="shared" si="16"/>
        <v>5.0000000000000001E-4</v>
      </c>
      <c r="V104" s="17">
        <f ca="1">OFFSET('StockBond Returns'!$N$7,($B$10-1871)*12+($B$11-2)+C104-1,0)</f>
        <v>4.9080429515598212E-2</v>
      </c>
      <c r="W104" s="17">
        <f ca="1">OFFSET('StockBond Returns'!$O$7,($B$10-1871)*12+($B$11-2)+C104-1,0)</f>
        <v>3.9378731942385503E-3</v>
      </c>
      <c r="X104" s="17">
        <f ca="1">OFFSET('StockBond Returns'!$P$7,($B$10-1871)*12+($B$11-2)+C104-1,0)</f>
        <v>1.6666666668774255E-4</v>
      </c>
      <c r="Y104" s="17">
        <f ca="1">OFFSET('StockBond Returns'!$Q$7,($B$10-1871)*12+($B$11-2)+C104-1,0)</f>
        <v>4.9080429515598212E-2</v>
      </c>
      <c r="Z104" s="17">
        <f ca="1">OFFSET('StockBond Returns'!$R$7,($B$10-1871)*12+($B$11-2)+C104-1,0)</f>
        <v>0</v>
      </c>
      <c r="AA104" s="17">
        <f ca="1">OFFSET('StockBond Returns'!$S$7,($B$10-1871)*12+($B$11-2)+C104-1,0)</f>
        <v>0</v>
      </c>
      <c r="AB104" s="17">
        <f ca="1">OFFSET('StockBond Returns'!$T$7,($B$10-1871)*12+($B$11-2)+C104-1,0)</f>
        <v>0</v>
      </c>
      <c r="AC104" s="17">
        <f ca="1">OFFSET('StockBond Returns'!$U$7,($B$10-1871)*12+($B$11-2)+C104-1,0)</f>
        <v>8.9999999999999993E-3</v>
      </c>
      <c r="AD104" s="17">
        <f ca="1">OFFSET('StockBond Returns'!$V$7,($B$10-1871)*12+($B$11-2)+C104-1,0)</f>
        <v>2.5399999999999999E-2</v>
      </c>
    </row>
    <row r="105" spans="1:30" ht="13" x14ac:dyDescent="0.15">
      <c r="A105" s="166">
        <f t="shared" si="17"/>
        <v>1936</v>
      </c>
      <c r="B105" s="166">
        <f t="shared" si="18"/>
        <v>6</v>
      </c>
      <c r="C105" s="166">
        <f t="shared" si="19"/>
        <v>82</v>
      </c>
      <c r="D105" s="108">
        <f t="shared" ca="1" si="3"/>
        <v>665776.00361735199</v>
      </c>
      <c r="E105" s="108">
        <f t="shared" ca="1" si="4"/>
        <v>717035.79367960687</v>
      </c>
      <c r="F105" s="108">
        <f>$B$15*$B$18*'Cash Flow Assist'!P92</f>
        <v>3333.3333333333335</v>
      </c>
      <c r="G105" s="108">
        <f>$B$15*'Parameters &amp; Main Results'!B123</f>
        <v>0</v>
      </c>
      <c r="H105" s="41">
        <f ca="1">OFFSET('StockBond Returns'!$W$7,($B$10-1871)*12+($B$11-2)+C105-1,0)</f>
        <v>1.7982399691233737E-2</v>
      </c>
      <c r="I105" s="17">
        <f t="shared" ca="1" si="5"/>
        <v>2.0817854186853883E-2</v>
      </c>
      <c r="J105" s="17"/>
      <c r="K105" s="17">
        <f t="shared" si="6"/>
        <v>0.67500000000000004</v>
      </c>
      <c r="L105" s="160">
        <f t="shared" si="7"/>
        <v>0.83499999999999996</v>
      </c>
      <c r="M105" s="160">
        <f t="shared" si="8"/>
        <v>0.16499999999999998</v>
      </c>
      <c r="N105" s="160">
        <f t="shared" si="9"/>
        <v>0</v>
      </c>
      <c r="O105" s="160">
        <f t="shared" si="10"/>
        <v>0</v>
      </c>
      <c r="P105" s="160">
        <f t="shared" si="11"/>
        <v>0</v>
      </c>
      <c r="Q105" s="160">
        <f t="shared" si="12"/>
        <v>0</v>
      </c>
      <c r="R105" s="160">
        <f t="shared" si="13"/>
        <v>0</v>
      </c>
      <c r="S105" s="160">
        <f t="shared" si="14"/>
        <v>0</v>
      </c>
      <c r="T105" s="160">
        <f t="shared" si="15"/>
        <v>0</v>
      </c>
      <c r="U105" s="17">
        <f t="shared" si="16"/>
        <v>5.0000000000000001E-4</v>
      </c>
      <c r="V105" s="17">
        <f ca="1">OFFSET('StockBond Returns'!$N$7,($B$10-1871)*12+($B$11-2)+C105-1,0)</f>
        <v>2.6315621108783604E-2</v>
      </c>
      <c r="W105" s="17">
        <f ca="1">OFFSET('StockBond Returns'!$O$7,($B$10-1871)*12+($B$11-2)+C105-1,0)</f>
        <v>-6.7516531655379408E-3</v>
      </c>
      <c r="X105" s="17">
        <f ca="1">OFFSET('StockBond Returns'!$P$7,($B$10-1871)*12+($B$11-2)+C105-1,0)</f>
        <v>-7.0809178742595735E-3</v>
      </c>
      <c r="Y105" s="17">
        <f ca="1">OFFSET('StockBond Returns'!$Q$7,($B$10-1871)*12+($B$11-2)+C105-1,0)</f>
        <v>2.6315621108783604E-2</v>
      </c>
      <c r="Z105" s="17">
        <f ca="1">OFFSET('StockBond Returns'!$R$7,($B$10-1871)*12+($B$11-2)+C105-1,0)</f>
        <v>0</v>
      </c>
      <c r="AA105" s="17">
        <f ca="1">OFFSET('StockBond Returns'!$S$7,($B$10-1871)*12+($B$11-2)+C105-1,0)</f>
        <v>0</v>
      </c>
      <c r="AB105" s="17">
        <f ca="1">OFFSET('StockBond Returns'!$T$7,($B$10-1871)*12+($B$11-2)+C105-1,0)</f>
        <v>-7.2463768115942351E-3</v>
      </c>
      <c r="AC105" s="17">
        <f ca="1">OFFSET('StockBond Returns'!$U$7,($B$10-1871)*12+($B$11-2)+C105-1,0)</f>
        <v>-3.2300000000000002E-2</v>
      </c>
      <c r="AD105" s="17">
        <f ca="1">OFFSET('StockBond Returns'!$V$7,($B$10-1871)*12+($B$11-2)+C105-1,0)</f>
        <v>-1.2200000000000001E-2</v>
      </c>
    </row>
    <row r="106" spans="1:30" ht="13" x14ac:dyDescent="0.15">
      <c r="A106" s="166">
        <f t="shared" si="17"/>
        <v>1936</v>
      </c>
      <c r="B106" s="166">
        <f t="shared" si="18"/>
        <v>7</v>
      </c>
      <c r="C106" s="166">
        <f t="shared" si="19"/>
        <v>83</v>
      </c>
      <c r="D106" s="108">
        <f t="shared" ca="1" si="3"/>
        <v>693660.85492371093</v>
      </c>
      <c r="E106" s="108">
        <f t="shared" ca="1" si="4"/>
        <v>751689.1447886643</v>
      </c>
      <c r="F106" s="108">
        <f>$B$15*$B$18*'Cash Flow Assist'!P93</f>
        <v>3333.3333333333335</v>
      </c>
      <c r="G106" s="108">
        <f>$B$15*'Parameters &amp; Main Results'!B124</f>
        <v>0</v>
      </c>
      <c r="H106" s="41">
        <f ca="1">OFFSET('StockBond Returns'!$W$7,($B$10-1871)*12+($B$11-2)+C106-1,0)</f>
        <v>4.7125866192024808E-2</v>
      </c>
      <c r="I106" s="17">
        <f t="shared" ca="1" si="5"/>
        <v>5.3224819239043202E-2</v>
      </c>
      <c r="J106" s="17"/>
      <c r="K106" s="17">
        <f t="shared" si="6"/>
        <v>0.68333333333333335</v>
      </c>
      <c r="L106" s="160">
        <f t="shared" si="7"/>
        <v>0.83666666666666667</v>
      </c>
      <c r="M106" s="160">
        <f t="shared" si="8"/>
        <v>0.16333333333333333</v>
      </c>
      <c r="N106" s="160">
        <f t="shared" si="9"/>
        <v>0</v>
      </c>
      <c r="O106" s="160">
        <f t="shared" si="10"/>
        <v>0</v>
      </c>
      <c r="P106" s="160">
        <f t="shared" si="11"/>
        <v>0</v>
      </c>
      <c r="Q106" s="160">
        <f t="shared" si="12"/>
        <v>0</v>
      </c>
      <c r="R106" s="160">
        <f t="shared" si="13"/>
        <v>0</v>
      </c>
      <c r="S106" s="160">
        <f t="shared" si="14"/>
        <v>0</v>
      </c>
      <c r="T106" s="160">
        <f t="shared" si="15"/>
        <v>0</v>
      </c>
      <c r="U106" s="17">
        <f t="shared" si="16"/>
        <v>5.0000000000000001E-4</v>
      </c>
      <c r="V106" s="17">
        <f ca="1">OFFSET('StockBond Returns'!$N$7,($B$10-1871)*12+($B$11-2)+C106-1,0)</f>
        <v>6.4472427136515575E-2</v>
      </c>
      <c r="W106" s="17">
        <f ca="1">OFFSET('StockBond Returns'!$O$7,($B$10-1871)*12+($B$11-2)+C106-1,0)</f>
        <v>-4.1353763173969105E-3</v>
      </c>
      <c r="X106" s="17">
        <f ca="1">OFFSET('StockBond Returns'!$P$7,($B$10-1871)*12+($B$11-2)+C106-1,0)</f>
        <v>-7.028776977909601E-3</v>
      </c>
      <c r="Y106" s="17">
        <f ca="1">OFFSET('StockBond Returns'!$Q$7,($B$10-1871)*12+($B$11-2)+C106-1,0)</f>
        <v>6.4472427136515575E-2</v>
      </c>
      <c r="Z106" s="17">
        <f ca="1">OFFSET('StockBond Returns'!$R$7,($B$10-1871)*12+($B$11-2)+C106-1,0)</f>
        <v>0</v>
      </c>
      <c r="AA106" s="17">
        <f ca="1">OFFSET('StockBond Returns'!$S$7,($B$10-1871)*12+($B$11-2)+C106-1,0)</f>
        <v>0</v>
      </c>
      <c r="AB106" s="17">
        <f ca="1">OFFSET('StockBond Returns'!$T$7,($B$10-1871)*12+($B$11-2)+C106-1,0)</f>
        <v>-7.194244604316502E-3</v>
      </c>
      <c r="AC106" s="17">
        <f ca="1">OFFSET('StockBond Returns'!$U$7,($B$10-1871)*12+($B$11-2)+C106-1,0)</f>
        <v>0.01</v>
      </c>
      <c r="AD106" s="17">
        <f ca="1">OFFSET('StockBond Returns'!$V$7,($B$10-1871)*12+($B$11-2)+C106-1,0)</f>
        <v>2.4E-2</v>
      </c>
    </row>
    <row r="107" spans="1:30" ht="13" x14ac:dyDescent="0.15">
      <c r="A107" s="166">
        <f t="shared" si="17"/>
        <v>1936</v>
      </c>
      <c r="B107" s="166">
        <f t="shared" si="18"/>
        <v>8</v>
      </c>
      <c r="C107" s="166">
        <f t="shared" si="19"/>
        <v>84</v>
      </c>
      <c r="D107" s="108">
        <f t="shared" ca="1" si="3"/>
        <v>692225.49671131943</v>
      </c>
      <c r="E107" s="108">
        <f t="shared" ca="1" si="4"/>
        <v>750910.5741815042</v>
      </c>
      <c r="F107" s="108">
        <f>$B$15*$B$18*'Cash Flow Assist'!P94</f>
        <v>3333.3333333333335</v>
      </c>
      <c r="G107" s="108">
        <f>$B$15*'Parameters &amp; Main Results'!B125</f>
        <v>0</v>
      </c>
      <c r="H107" s="41">
        <f ca="1">OFFSET('StockBond Returns'!$W$7,($B$10-1871)*12+($B$11-2)+C107-1,0)</f>
        <v>2.7493835340206057E-3</v>
      </c>
      <c r="I107" s="17">
        <f t="shared" ca="1" si="5"/>
        <v>3.4138342845297519E-3</v>
      </c>
      <c r="J107" s="17"/>
      <c r="K107" s="17">
        <f t="shared" si="6"/>
        <v>0.69166666666666665</v>
      </c>
      <c r="L107" s="160">
        <f t="shared" si="7"/>
        <v>0.83833333333333337</v>
      </c>
      <c r="M107" s="160">
        <f t="shared" si="8"/>
        <v>0.16166666666666668</v>
      </c>
      <c r="N107" s="160">
        <f t="shared" si="9"/>
        <v>0</v>
      </c>
      <c r="O107" s="160">
        <f t="shared" si="10"/>
        <v>0</v>
      </c>
      <c r="P107" s="160">
        <f t="shared" si="11"/>
        <v>0</v>
      </c>
      <c r="Q107" s="160">
        <f t="shared" si="12"/>
        <v>0</v>
      </c>
      <c r="R107" s="160">
        <f t="shared" si="13"/>
        <v>0</v>
      </c>
      <c r="S107" s="160">
        <f t="shared" si="14"/>
        <v>0</v>
      </c>
      <c r="T107" s="160">
        <f t="shared" si="15"/>
        <v>0</v>
      </c>
      <c r="U107" s="17">
        <f t="shared" si="16"/>
        <v>5.0000000000000001E-4</v>
      </c>
      <c r="V107" s="17">
        <f ca="1">OFFSET('StockBond Returns'!$N$7,($B$10-1871)*12+($B$11-2)+C107-1,0)</f>
        <v>3.9240713656749637E-3</v>
      </c>
      <c r="W107" s="17">
        <f ca="1">OFFSET('StockBond Returns'!$O$7,($B$10-1871)*12+($B$11-2)+C107-1,0)</f>
        <v>1.0256976678695295E-3</v>
      </c>
      <c r="X107" s="17">
        <f ca="1">OFFSET('StockBond Returns'!$P$7,($B$10-1871)*12+($B$11-2)+C107-1,0)</f>
        <v>-7.0187499991500868E-3</v>
      </c>
      <c r="Y107" s="17">
        <f ca="1">OFFSET('StockBond Returns'!$Q$7,($B$10-1871)*12+($B$11-2)+C107-1,0)</f>
        <v>3.9240713656749637E-3</v>
      </c>
      <c r="Z107" s="17">
        <f ca="1">OFFSET('StockBond Returns'!$R$7,($B$10-1871)*12+($B$11-2)+C107-1,0)</f>
        <v>0</v>
      </c>
      <c r="AA107" s="17">
        <f ca="1">OFFSET('StockBond Returns'!$S$7,($B$10-1871)*12+($B$11-2)+C107-1,0)</f>
        <v>0</v>
      </c>
      <c r="AB107" s="17">
        <f ca="1">OFFSET('StockBond Returns'!$T$7,($B$10-1871)*12+($B$11-2)+C107-1,0)</f>
        <v>-7.1428571428571175E-3</v>
      </c>
      <c r="AC107" s="17">
        <f ca="1">OFFSET('StockBond Returns'!$U$7,($B$10-1871)*12+($B$11-2)+C107-1,0)</f>
        <v>6.0000000000000001E-3</v>
      </c>
      <c r="AD107" s="17">
        <f ca="1">OFFSET('StockBond Returns'!$V$7,($B$10-1871)*12+($B$11-2)+C107-1,0)</f>
        <v>3.8199999999999998E-2</v>
      </c>
    </row>
    <row r="108" spans="1:30" ht="13" x14ac:dyDescent="0.15">
      <c r="A108" s="166">
        <f t="shared" si="17"/>
        <v>1936</v>
      </c>
      <c r="B108" s="166">
        <f t="shared" si="18"/>
        <v>9</v>
      </c>
      <c r="C108" s="166">
        <f t="shared" si="19"/>
        <v>85</v>
      </c>
      <c r="D108" s="108">
        <f t="shared" ca="1" si="3"/>
        <v>691264.9998451384</v>
      </c>
      <c r="E108" s="108">
        <f t="shared" ca="1" si="4"/>
        <v>750484.43018955295</v>
      </c>
      <c r="F108" s="108">
        <f>$B$15*$B$18*'Cash Flow Assist'!P95</f>
        <v>3333.3333333333335</v>
      </c>
      <c r="G108" s="108">
        <f>$B$15*'Parameters &amp; Main Results'!B126</f>
        <v>0</v>
      </c>
      <c r="H108" s="41">
        <f ca="1">OFFSET('StockBond Returns'!$W$7,($B$10-1871)*12+($B$11-2)+C108-1,0)</f>
        <v>3.4444236606163865E-3</v>
      </c>
      <c r="I108" s="17">
        <f t="shared" ca="1" si="5"/>
        <v>3.8888146702857778E-3</v>
      </c>
      <c r="J108" s="17"/>
      <c r="K108" s="17">
        <f t="shared" si="6"/>
        <v>0.7</v>
      </c>
      <c r="L108" s="160">
        <f t="shared" si="7"/>
        <v>0.84</v>
      </c>
      <c r="M108" s="160">
        <f t="shared" si="8"/>
        <v>0.16</v>
      </c>
      <c r="N108" s="160">
        <f t="shared" si="9"/>
        <v>0</v>
      </c>
      <c r="O108" s="160">
        <f t="shared" si="10"/>
        <v>0</v>
      </c>
      <c r="P108" s="160">
        <f t="shared" si="11"/>
        <v>0</v>
      </c>
      <c r="Q108" s="160">
        <f t="shared" si="12"/>
        <v>0</v>
      </c>
      <c r="R108" s="160">
        <f t="shared" si="13"/>
        <v>0</v>
      </c>
      <c r="S108" s="160">
        <f t="shared" si="14"/>
        <v>0</v>
      </c>
      <c r="T108" s="160">
        <f t="shared" si="15"/>
        <v>0</v>
      </c>
      <c r="U108" s="17">
        <f t="shared" si="16"/>
        <v>5.0000000000000001E-4</v>
      </c>
      <c r="V108" s="17">
        <f ca="1">OFFSET('StockBond Returns'!$N$7,($B$10-1871)*12+($B$11-2)+C108-1,0)</f>
        <v>4.7567044796916758E-3</v>
      </c>
      <c r="W108" s="17">
        <f ca="1">OFFSET('StockBond Returns'!$O$7,($B$10-1871)*12+($B$11-2)+C108-1,0)</f>
        <v>-4.071901624285168E-4</v>
      </c>
      <c r="X108" s="17">
        <f ca="1">OFFSET('StockBond Returns'!$P$7,($B$10-1871)*12+($B$11-2)+C108-1,0)</f>
        <v>1.6666666725106971E-4</v>
      </c>
      <c r="Y108" s="17">
        <f ca="1">OFFSET('StockBond Returns'!$Q$7,($B$10-1871)*12+($B$11-2)+C108-1,0)</f>
        <v>4.7567044796916758E-3</v>
      </c>
      <c r="Z108" s="17">
        <f ca="1">OFFSET('StockBond Returns'!$R$7,($B$10-1871)*12+($B$11-2)+C108-1,0)</f>
        <v>0</v>
      </c>
      <c r="AA108" s="17">
        <f ca="1">OFFSET('StockBond Returns'!$S$7,($B$10-1871)*12+($B$11-2)+C108-1,0)</f>
        <v>0</v>
      </c>
      <c r="AB108" s="17">
        <f ca="1">OFFSET('StockBond Returns'!$T$7,($B$10-1871)*12+($B$11-2)+C108-1,0)</f>
        <v>0</v>
      </c>
      <c r="AC108" s="17">
        <f ca="1">OFFSET('StockBond Returns'!$U$7,($B$10-1871)*12+($B$11-2)+C108-1,0)</f>
        <v>3.0800000000000001E-2</v>
      </c>
      <c r="AD108" s="17">
        <f ca="1">OFFSET('StockBond Returns'!$V$7,($B$10-1871)*12+($B$11-2)+C108-1,0)</f>
        <v>8.9999999999999993E-3</v>
      </c>
    </row>
    <row r="109" spans="1:30" ht="13" x14ac:dyDescent="0.15">
      <c r="A109" s="166">
        <f t="shared" si="17"/>
        <v>1936</v>
      </c>
      <c r="B109" s="166">
        <f t="shared" si="18"/>
        <v>10</v>
      </c>
      <c r="C109" s="166">
        <f t="shared" si="19"/>
        <v>86</v>
      </c>
      <c r="D109" s="108">
        <f t="shared" ca="1" si="3"/>
        <v>728986.51294534549</v>
      </c>
      <c r="E109" s="108">
        <f t="shared" ca="1" si="4"/>
        <v>797128.06791850622</v>
      </c>
      <c r="F109" s="108">
        <f>$B$15*$B$18*'Cash Flow Assist'!P96</f>
        <v>3333.3333333333335</v>
      </c>
      <c r="G109" s="108">
        <f>$B$15*'Parameters &amp; Main Results'!B127</f>
        <v>0</v>
      </c>
      <c r="H109" s="41">
        <f ca="1">OFFSET('StockBond Returns'!$W$7,($B$10-1871)*12+($B$11-2)+C109-1,0)</f>
        <v>5.9678669309862216E-2</v>
      </c>
      <c r="I109" s="17">
        <f t="shared" ca="1" si="5"/>
        <v>6.6890045765273271E-2</v>
      </c>
      <c r="J109" s="17"/>
      <c r="K109" s="17">
        <f t="shared" si="6"/>
        <v>0.70833333333333337</v>
      </c>
      <c r="L109" s="160">
        <f t="shared" si="7"/>
        <v>0.84166666666666667</v>
      </c>
      <c r="M109" s="160">
        <f t="shared" si="8"/>
        <v>0.15833333333333333</v>
      </c>
      <c r="N109" s="160">
        <f t="shared" si="9"/>
        <v>0</v>
      </c>
      <c r="O109" s="160">
        <f t="shared" si="10"/>
        <v>0</v>
      </c>
      <c r="P109" s="160">
        <f t="shared" si="11"/>
        <v>0</v>
      </c>
      <c r="Q109" s="160">
        <f t="shared" si="12"/>
        <v>0</v>
      </c>
      <c r="R109" s="160">
        <f t="shared" si="13"/>
        <v>0</v>
      </c>
      <c r="S109" s="160">
        <f t="shared" si="14"/>
        <v>0</v>
      </c>
      <c r="T109" s="160">
        <f t="shared" si="15"/>
        <v>0</v>
      </c>
      <c r="U109" s="17">
        <f t="shared" si="16"/>
        <v>5.0000000000000001E-4</v>
      </c>
      <c r="V109" s="17">
        <f ca="1">OFFSET('StockBond Returns'!$N$7,($B$10-1871)*12+($B$11-2)+C109-1,0)</f>
        <v>7.9273061313026805E-2</v>
      </c>
      <c r="W109" s="17">
        <f ca="1">OFFSET('StockBond Returns'!$O$7,($B$10-1871)*12+($B$11-2)+C109-1,0)</f>
        <v>1.3276999587938931E-3</v>
      </c>
      <c r="X109" s="17">
        <f ca="1">OFFSET('StockBond Returns'!$P$7,($B$10-1871)*12+($B$11-2)+C109-1,0)</f>
        <v>1.3333333075560283E-4</v>
      </c>
      <c r="Y109" s="17">
        <f ca="1">OFFSET('StockBond Returns'!$Q$7,($B$10-1871)*12+($B$11-2)+C109-1,0)</f>
        <v>7.9273061313026805E-2</v>
      </c>
      <c r="Z109" s="17">
        <f ca="1">OFFSET('StockBond Returns'!$R$7,($B$10-1871)*12+($B$11-2)+C109-1,0)</f>
        <v>0</v>
      </c>
      <c r="AA109" s="17">
        <f ca="1">OFFSET('StockBond Returns'!$S$7,($B$10-1871)*12+($B$11-2)+C109-1,0)</f>
        <v>0</v>
      </c>
      <c r="AB109" s="17">
        <f ca="1">OFFSET('StockBond Returns'!$T$7,($B$10-1871)*12+($B$11-2)+C109-1,0)</f>
        <v>0</v>
      </c>
      <c r="AC109" s="17">
        <f ca="1">OFFSET('StockBond Returns'!$U$7,($B$10-1871)*12+($B$11-2)+C109-1,0)</f>
        <v>-2.4299999999999999E-2</v>
      </c>
      <c r="AD109" s="17">
        <f ca="1">OFFSET('StockBond Returns'!$V$7,($B$10-1871)*12+($B$11-2)+C109-1,0)</f>
        <v>2.47E-2</v>
      </c>
    </row>
    <row r="110" spans="1:30" ht="13" x14ac:dyDescent="0.15">
      <c r="A110" s="166">
        <f t="shared" si="17"/>
        <v>1936</v>
      </c>
      <c r="B110" s="166">
        <f t="shared" si="18"/>
        <v>11</v>
      </c>
      <c r="C110" s="166">
        <f t="shared" si="19"/>
        <v>87</v>
      </c>
      <c r="D110" s="108">
        <f t="shared" ca="1" si="3"/>
        <v>731330.3090145028</v>
      </c>
      <c r="E110" s="108">
        <f t="shared" ca="1" si="4"/>
        <v>800103.65008525364</v>
      </c>
      <c r="F110" s="108">
        <f>$B$15*$B$18*'Cash Flow Assist'!P97</f>
        <v>3333.3333333333335</v>
      </c>
      <c r="G110" s="108">
        <f>$B$15*'Parameters &amp; Main Results'!B128</f>
        <v>0</v>
      </c>
      <c r="H110" s="41">
        <f ca="1">OFFSET('StockBond Returns'!$W$7,($B$10-1871)*12+($B$11-2)+C110-1,0)</f>
        <v>7.8234748527197754E-3</v>
      </c>
      <c r="I110" s="17">
        <f t="shared" ca="1" si="5"/>
        <v>7.9477920742038969E-3</v>
      </c>
      <c r="J110" s="17"/>
      <c r="K110" s="17">
        <f t="shared" si="6"/>
        <v>0.71666666666666667</v>
      </c>
      <c r="L110" s="160">
        <f t="shared" si="7"/>
        <v>0.84333333333333338</v>
      </c>
      <c r="M110" s="160">
        <f t="shared" si="8"/>
        <v>0.15666666666666668</v>
      </c>
      <c r="N110" s="160">
        <f t="shared" si="9"/>
        <v>0</v>
      </c>
      <c r="O110" s="160">
        <f t="shared" si="10"/>
        <v>0</v>
      </c>
      <c r="P110" s="160">
        <f t="shared" si="11"/>
        <v>0</v>
      </c>
      <c r="Q110" s="160">
        <f t="shared" si="12"/>
        <v>0</v>
      </c>
      <c r="R110" s="160">
        <f t="shared" si="13"/>
        <v>0</v>
      </c>
      <c r="S110" s="160">
        <f t="shared" si="14"/>
        <v>0</v>
      </c>
      <c r="T110" s="160">
        <f t="shared" si="15"/>
        <v>0</v>
      </c>
      <c r="U110" s="17">
        <f t="shared" si="16"/>
        <v>5.0000000000000001E-4</v>
      </c>
      <c r="V110" s="17">
        <f ca="1">OFFSET('StockBond Returns'!$N$7,($B$10-1871)*12+($B$11-2)+C110-1,0)</f>
        <v>7.1469624130990894E-3</v>
      </c>
      <c r="W110" s="17">
        <f ca="1">OFFSET('StockBond Returns'!$O$7,($B$10-1871)*12+($B$11-2)+C110-1,0)</f>
        <v>1.2524598547810628E-2</v>
      </c>
      <c r="X110" s="17">
        <f ca="1">OFFSET('StockBond Returns'!$P$7,($B$10-1871)*12+($B$11-2)+C110-1,0)</f>
        <v>1.0833333394555389E-4</v>
      </c>
      <c r="Y110" s="17">
        <f ca="1">OFFSET('StockBond Returns'!$Q$7,($B$10-1871)*12+($B$11-2)+C110-1,0)</f>
        <v>7.1469624130990894E-3</v>
      </c>
      <c r="Z110" s="17">
        <f ca="1">OFFSET('StockBond Returns'!$R$7,($B$10-1871)*12+($B$11-2)+C110-1,0)</f>
        <v>0</v>
      </c>
      <c r="AA110" s="17">
        <f ca="1">OFFSET('StockBond Returns'!$S$7,($B$10-1871)*12+($B$11-2)+C110-1,0)</f>
        <v>0</v>
      </c>
      <c r="AB110" s="17">
        <f ca="1">OFFSET('StockBond Returns'!$T$7,($B$10-1871)*12+($B$11-2)+C110-1,0)</f>
        <v>0</v>
      </c>
      <c r="AC110" s="17">
        <f ca="1">OFFSET('StockBond Returns'!$U$7,($B$10-1871)*12+($B$11-2)+C110-1,0)</f>
        <v>8.77E-2</v>
      </c>
      <c r="AD110" s="17">
        <f ca="1">OFFSET('StockBond Returns'!$V$7,($B$10-1871)*12+($B$11-2)+C110-1,0)</f>
        <v>-1.21E-2</v>
      </c>
    </row>
    <row r="111" spans="1:30" ht="13" x14ac:dyDescent="0.15">
      <c r="A111" s="166">
        <f t="shared" si="17"/>
        <v>1936</v>
      </c>
      <c r="B111" s="166">
        <f t="shared" si="18"/>
        <v>12</v>
      </c>
      <c r="C111" s="166">
        <f t="shared" si="19"/>
        <v>88</v>
      </c>
      <c r="D111" s="108">
        <f t="shared" ca="1" si="3"/>
        <v>726856.70683751092</v>
      </c>
      <c r="E111" s="108">
        <f t="shared" ca="1" si="4"/>
        <v>795299.2520842196</v>
      </c>
      <c r="F111" s="108">
        <f>$B$15*$B$18*'Cash Flow Assist'!P98</f>
        <v>3333.3333333333335</v>
      </c>
      <c r="G111" s="108">
        <f>$B$15*'Parameters &amp; Main Results'!B129</f>
        <v>0</v>
      </c>
      <c r="H111" s="41">
        <f ca="1">OFFSET('StockBond Returns'!$W$7,($B$10-1871)*12+($B$11-2)+C111-1,0)</f>
        <v>-1.566309863569836E-3</v>
      </c>
      <c r="I111" s="17">
        <f t="shared" ca="1" si="5"/>
        <v>-1.8462844771847005E-3</v>
      </c>
      <c r="J111" s="17"/>
      <c r="K111" s="17">
        <f t="shared" si="6"/>
        <v>0.72499999999999998</v>
      </c>
      <c r="L111" s="160">
        <f t="shared" si="7"/>
        <v>0.84499999999999997</v>
      </c>
      <c r="M111" s="160">
        <f t="shared" si="8"/>
        <v>0.155</v>
      </c>
      <c r="N111" s="160">
        <f t="shared" si="9"/>
        <v>0</v>
      </c>
      <c r="O111" s="160">
        <f t="shared" si="10"/>
        <v>0</v>
      </c>
      <c r="P111" s="160">
        <f t="shared" si="11"/>
        <v>0</v>
      </c>
      <c r="Q111" s="160">
        <f t="shared" si="12"/>
        <v>0</v>
      </c>
      <c r="R111" s="160">
        <f t="shared" si="13"/>
        <v>0</v>
      </c>
      <c r="S111" s="160">
        <f t="shared" si="14"/>
        <v>0</v>
      </c>
      <c r="T111" s="160">
        <f t="shared" si="15"/>
        <v>0</v>
      </c>
      <c r="U111" s="17">
        <f t="shared" si="16"/>
        <v>5.0000000000000001E-4</v>
      </c>
      <c r="V111" s="17">
        <f ca="1">OFFSET('StockBond Returns'!$N$7,($B$10-1871)*12+($B$11-2)+C111-1,0)</f>
        <v>-2.3621586082201995E-3</v>
      </c>
      <c r="W111" s="17">
        <f ca="1">OFFSET('StockBond Returns'!$O$7,($B$10-1871)*12+($B$11-2)+C111-1,0)</f>
        <v>1.2348787963099017E-3</v>
      </c>
      <c r="X111" s="17">
        <f ca="1">OFFSET('StockBond Returns'!$P$7,($B$10-1871)*12+($B$11-2)+C111-1,0)</f>
        <v>9.1666665410938819E-5</v>
      </c>
      <c r="Y111" s="17">
        <f ca="1">OFFSET('StockBond Returns'!$Q$7,($B$10-1871)*12+($B$11-2)+C111-1,0)</f>
        <v>-2.3621586082201995E-3</v>
      </c>
      <c r="Z111" s="17">
        <f ca="1">OFFSET('StockBond Returns'!$R$7,($B$10-1871)*12+($B$11-2)+C111-1,0)</f>
        <v>0</v>
      </c>
      <c r="AA111" s="17">
        <f ca="1">OFFSET('StockBond Returns'!$S$7,($B$10-1871)*12+($B$11-2)+C111-1,0)</f>
        <v>0</v>
      </c>
      <c r="AB111" s="17">
        <f ca="1">OFFSET('StockBond Returns'!$T$7,($B$10-1871)*12+($B$11-2)+C111-1,0)</f>
        <v>0</v>
      </c>
      <c r="AC111" s="17">
        <f ca="1">OFFSET('StockBond Returns'!$U$7,($B$10-1871)*12+($B$11-2)+C111-1,0)</f>
        <v>3.9600000000000003E-2</v>
      </c>
      <c r="AD111" s="17">
        <f ca="1">OFFSET('StockBond Returns'!$V$7,($B$10-1871)*12+($B$11-2)+C111-1,0)</f>
        <v>4.2999999999999997E-2</v>
      </c>
    </row>
    <row r="112" spans="1:30" ht="13" x14ac:dyDescent="0.15">
      <c r="A112" s="166">
        <f t="shared" si="17"/>
        <v>1937</v>
      </c>
      <c r="B112" s="166">
        <f t="shared" si="18"/>
        <v>1</v>
      </c>
      <c r="C112" s="166">
        <f t="shared" si="19"/>
        <v>89</v>
      </c>
      <c r="D112" s="108">
        <f t="shared" ca="1" si="3"/>
        <v>741783.3998137248</v>
      </c>
      <c r="E112" s="108">
        <f t="shared" ca="1" si="4"/>
        <v>814893.24343522231</v>
      </c>
      <c r="F112" s="108">
        <f>$B$15*$B$18*'Cash Flow Assist'!P99</f>
        <v>3333.3333333333335</v>
      </c>
      <c r="G112" s="108">
        <f>$B$15*'Parameters &amp; Main Results'!B130</f>
        <v>0</v>
      </c>
      <c r="H112" s="41">
        <f ca="1">OFFSET('StockBond Returns'!$W$7,($B$10-1871)*12+($B$11-2)+C112-1,0)</f>
        <v>2.5237645359140401E-2</v>
      </c>
      <c r="I112" s="17">
        <f t="shared" ca="1" si="5"/>
        <v>2.8949888046316048E-2</v>
      </c>
      <c r="J112" s="17"/>
      <c r="K112" s="17">
        <f t="shared" si="6"/>
        <v>0.73333333333333328</v>
      </c>
      <c r="L112" s="160">
        <f t="shared" si="7"/>
        <v>0.84666666666666668</v>
      </c>
      <c r="M112" s="160">
        <f t="shared" si="8"/>
        <v>0.15333333333333335</v>
      </c>
      <c r="N112" s="160">
        <f t="shared" si="9"/>
        <v>0</v>
      </c>
      <c r="O112" s="160">
        <f t="shared" si="10"/>
        <v>0</v>
      </c>
      <c r="P112" s="160">
        <f t="shared" si="11"/>
        <v>0</v>
      </c>
      <c r="Q112" s="160">
        <f t="shared" si="12"/>
        <v>0</v>
      </c>
      <c r="R112" s="160">
        <f t="shared" si="13"/>
        <v>0</v>
      </c>
      <c r="S112" s="160">
        <f t="shared" si="14"/>
        <v>0</v>
      </c>
      <c r="T112" s="160">
        <f t="shared" si="15"/>
        <v>0</v>
      </c>
      <c r="U112" s="17">
        <f t="shared" si="16"/>
        <v>5.0000000000000001E-4</v>
      </c>
      <c r="V112" s="17">
        <f ca="1">OFFSET('StockBond Returns'!$N$7,($B$10-1871)*12+($B$11-2)+C112-1,0)</f>
        <v>3.4376249868358855E-2</v>
      </c>
      <c r="W112" s="17">
        <f ca="1">OFFSET('StockBond Returns'!$O$7,($B$10-1871)*12+($B$11-2)+C112-1,0)</f>
        <v>-7.4132723192033012E-4</v>
      </c>
      <c r="X112" s="17">
        <f ca="1">OFFSET('StockBond Returns'!$P$7,($B$10-1871)*12+($B$11-2)+C112-1,0)</f>
        <v>-6.9929077993255984E-3</v>
      </c>
      <c r="Y112" s="17">
        <f ca="1">OFFSET('StockBond Returns'!$Q$7,($B$10-1871)*12+($B$11-2)+C112-1,0)</f>
        <v>3.4376249868358855E-2</v>
      </c>
      <c r="Z112" s="17">
        <f ca="1">OFFSET('StockBond Returns'!$R$7,($B$10-1871)*12+($B$11-2)+C112-1,0)</f>
        <v>0</v>
      </c>
      <c r="AA112" s="17">
        <f ca="1">OFFSET('StockBond Returns'!$S$7,($B$10-1871)*12+($B$11-2)+C112-1,0)</f>
        <v>0</v>
      </c>
      <c r="AB112" s="17">
        <f ca="1">OFFSET('StockBond Returns'!$T$7,($B$10-1871)*12+($B$11-2)+C112-1,0)</f>
        <v>-7.0921985815601829E-3</v>
      </c>
      <c r="AC112" s="17">
        <f ca="1">OFFSET('StockBond Returns'!$U$7,($B$10-1871)*12+($B$11-2)+C112-1,0)</f>
        <v>4.3400000000000001E-2</v>
      </c>
      <c r="AD112" s="17">
        <f ca="1">OFFSET('StockBond Returns'!$V$7,($B$10-1871)*12+($B$11-2)+C112-1,0)</f>
        <v>2.6100000000000002E-2</v>
      </c>
    </row>
    <row r="113" spans="1:30" ht="13" x14ac:dyDescent="0.15">
      <c r="A113" s="166">
        <f t="shared" si="17"/>
        <v>1937</v>
      </c>
      <c r="B113" s="166">
        <f t="shared" si="18"/>
        <v>2</v>
      </c>
      <c r="C113" s="166">
        <f t="shared" si="19"/>
        <v>90</v>
      </c>
      <c r="D113" s="108">
        <f t="shared" ca="1" si="3"/>
        <v>749010.38096221548</v>
      </c>
      <c r="E113" s="108">
        <f t="shared" ca="1" si="4"/>
        <v>824514.39384436677</v>
      </c>
      <c r="F113" s="108">
        <f>$B$15*$B$18*'Cash Flow Assist'!P100</f>
        <v>3333.3333333333335</v>
      </c>
      <c r="G113" s="108">
        <f>$B$15*'Parameters &amp; Main Results'!B131</f>
        <v>0</v>
      </c>
      <c r="H113" s="41">
        <f ca="1">OFFSET('StockBond Returns'!$W$7,($B$10-1871)*12+($B$11-2)+C113-1,0)</f>
        <v>1.4300648021005219E-2</v>
      </c>
      <c r="I113" s="17">
        <f t="shared" ca="1" si="5"/>
        <v>1.5962449082596291E-2</v>
      </c>
      <c r="J113" s="17"/>
      <c r="K113" s="17">
        <f t="shared" si="6"/>
        <v>0.7416666666666667</v>
      </c>
      <c r="L113" s="160">
        <f t="shared" si="7"/>
        <v>0.84833333333333338</v>
      </c>
      <c r="M113" s="160">
        <f t="shared" si="8"/>
        <v>0.15166666666666667</v>
      </c>
      <c r="N113" s="160">
        <f t="shared" si="9"/>
        <v>0</v>
      </c>
      <c r="O113" s="160">
        <f t="shared" si="10"/>
        <v>0</v>
      </c>
      <c r="P113" s="160">
        <f t="shared" si="11"/>
        <v>0</v>
      </c>
      <c r="Q113" s="160">
        <f t="shared" si="12"/>
        <v>0</v>
      </c>
      <c r="R113" s="160">
        <f t="shared" si="13"/>
        <v>0</v>
      </c>
      <c r="S113" s="160">
        <f t="shared" si="14"/>
        <v>0</v>
      </c>
      <c r="T113" s="160">
        <f t="shared" si="15"/>
        <v>0</v>
      </c>
      <c r="U113" s="17">
        <f t="shared" si="16"/>
        <v>5.0000000000000001E-4</v>
      </c>
      <c r="V113" s="17">
        <f ca="1">OFFSET('StockBond Returns'!$N$7,($B$10-1871)*12+($B$11-2)+C113-1,0)</f>
        <v>1.8341080576256719E-2</v>
      </c>
      <c r="W113" s="17">
        <f ca="1">OFFSET('StockBond Returns'!$O$7,($B$10-1871)*12+($B$11-2)+C113-1,0)</f>
        <v>2.932521277396738E-3</v>
      </c>
      <c r="X113" s="17">
        <f ca="1">OFFSET('StockBond Returns'!$P$7,($B$10-1871)*12+($B$11-2)+C113-1,0)</f>
        <v>1.4166666514237036E-4</v>
      </c>
      <c r="Y113" s="17">
        <f ca="1">OFFSET('StockBond Returns'!$Q$7,($B$10-1871)*12+($B$11-2)+C113-1,0)</f>
        <v>1.8341080576256719E-2</v>
      </c>
      <c r="Z113" s="17">
        <f ca="1">OFFSET('StockBond Returns'!$R$7,($B$10-1871)*12+($B$11-2)+C113-1,0)</f>
        <v>0</v>
      </c>
      <c r="AA113" s="17">
        <f ca="1">OFFSET('StockBond Returns'!$S$7,($B$10-1871)*12+($B$11-2)+C113-1,0)</f>
        <v>0</v>
      </c>
      <c r="AB113" s="17">
        <f ca="1">OFFSET('StockBond Returns'!$T$7,($B$10-1871)*12+($B$11-2)+C113-1,0)</f>
        <v>0</v>
      </c>
      <c r="AC113" s="17">
        <f ca="1">OFFSET('StockBond Returns'!$U$7,($B$10-1871)*12+($B$11-2)+C113-1,0)</f>
        <v>1.0500000000000001E-2</v>
      </c>
      <c r="AD113" s="17">
        <f ca="1">OFFSET('StockBond Returns'!$V$7,($B$10-1871)*12+($B$11-2)+C113-1,0)</f>
        <v>4.8300000000000003E-2</v>
      </c>
    </row>
    <row r="114" spans="1:30" ht="13" x14ac:dyDescent="0.15">
      <c r="A114" s="166">
        <f t="shared" si="17"/>
        <v>1937</v>
      </c>
      <c r="B114" s="166">
        <f t="shared" si="18"/>
        <v>3</v>
      </c>
      <c r="C114" s="166">
        <f t="shared" si="19"/>
        <v>91</v>
      </c>
      <c r="D114" s="108">
        <f t="shared" ca="1" si="3"/>
        <v>733887.26290825638</v>
      </c>
      <c r="E114" s="108">
        <f t="shared" ca="1" si="4"/>
        <v>808516.04067313636</v>
      </c>
      <c r="F114" s="108">
        <f>$B$15*$B$18*'Cash Flow Assist'!P101</f>
        <v>3333.3333333333335</v>
      </c>
      <c r="G114" s="108">
        <f>$B$15*'Parameters &amp; Main Results'!B132</f>
        <v>0</v>
      </c>
      <c r="H114" s="41">
        <f ca="1">OFFSET('StockBond Returns'!$W$7,($B$10-1871)*12+($B$11-2)+C114-1,0)</f>
        <v>-1.5810845671212652E-2</v>
      </c>
      <c r="I114" s="17">
        <f t="shared" ca="1" si="5"/>
        <v>-1.5422932221568047E-2</v>
      </c>
      <c r="J114" s="17"/>
      <c r="K114" s="17">
        <f t="shared" si="6"/>
        <v>0.75</v>
      </c>
      <c r="L114" s="160">
        <f t="shared" si="7"/>
        <v>0.85</v>
      </c>
      <c r="M114" s="160">
        <f t="shared" si="8"/>
        <v>0.15</v>
      </c>
      <c r="N114" s="160">
        <f t="shared" si="9"/>
        <v>0</v>
      </c>
      <c r="O114" s="160">
        <f t="shared" si="10"/>
        <v>0</v>
      </c>
      <c r="P114" s="160">
        <f t="shared" si="11"/>
        <v>0</v>
      </c>
      <c r="Q114" s="160">
        <f t="shared" si="12"/>
        <v>0</v>
      </c>
      <c r="R114" s="160">
        <f t="shared" si="13"/>
        <v>0</v>
      </c>
      <c r="S114" s="160">
        <f t="shared" si="14"/>
        <v>0</v>
      </c>
      <c r="T114" s="160">
        <f t="shared" si="15"/>
        <v>0</v>
      </c>
      <c r="U114" s="17">
        <f t="shared" si="16"/>
        <v>5.0000000000000001E-4</v>
      </c>
      <c r="V114" s="17">
        <f ca="1">OFFSET('StockBond Returns'!$N$7,($B$10-1871)*12+($B$11-2)+C114-1,0)</f>
        <v>-1.3281620203597022E-2</v>
      </c>
      <c r="W114" s="17">
        <f ca="1">OFFSET('StockBond Returns'!$O$7,($B$10-1871)*12+($B$11-2)+C114-1,0)</f>
        <v>-2.7279255878959408E-2</v>
      </c>
      <c r="X114" s="17">
        <f ca="1">OFFSET('StockBond Returns'!$P$7,($B$10-1871)*12+($B$11-2)+C114-1,0)</f>
        <v>-6.918133800900006E-3</v>
      </c>
      <c r="Y114" s="17">
        <f ca="1">OFFSET('StockBond Returns'!$Q$7,($B$10-1871)*12+($B$11-2)+C114-1,0)</f>
        <v>-1.3281620203597022E-2</v>
      </c>
      <c r="Z114" s="17">
        <f ca="1">OFFSET('StockBond Returns'!$R$7,($B$10-1871)*12+($B$11-2)+C114-1,0)</f>
        <v>0</v>
      </c>
      <c r="AA114" s="17">
        <f ca="1">OFFSET('StockBond Returns'!$S$7,($B$10-1871)*12+($B$11-2)+C114-1,0)</f>
        <v>0</v>
      </c>
      <c r="AB114" s="17">
        <f ca="1">OFFSET('StockBond Returns'!$T$7,($B$10-1871)*12+($B$11-2)+C114-1,0)</f>
        <v>-7.0422535211267512E-3</v>
      </c>
      <c r="AC114" s="17">
        <f ca="1">OFFSET('StockBond Returns'!$U$7,($B$10-1871)*12+($B$11-2)+C114-1,0)</f>
        <v>-1.6899999999999998E-2</v>
      </c>
      <c r="AD114" s="17">
        <f ca="1">OFFSET('StockBond Returns'!$V$7,($B$10-1871)*12+($B$11-2)+C114-1,0)</f>
        <v>6.5000000000000002E-2</v>
      </c>
    </row>
    <row r="115" spans="1:30" ht="13" x14ac:dyDescent="0.15">
      <c r="A115" s="166">
        <f t="shared" si="17"/>
        <v>1937</v>
      </c>
      <c r="B115" s="166">
        <f t="shared" si="18"/>
        <v>4</v>
      </c>
      <c r="C115" s="166">
        <f t="shared" si="19"/>
        <v>92</v>
      </c>
      <c r="D115" s="108">
        <f t="shared" ca="1" si="3"/>
        <v>681870.51759889</v>
      </c>
      <c r="E115" s="108">
        <f t="shared" ca="1" si="4"/>
        <v>745260.56324831583</v>
      </c>
      <c r="F115" s="108">
        <f>$B$15*$B$18*'Cash Flow Assist'!P102</f>
        <v>3333.3333333333335</v>
      </c>
      <c r="G115" s="108">
        <f>$B$15*'Parameters &amp; Main Results'!B133</f>
        <v>0</v>
      </c>
      <c r="H115" s="41">
        <f ca="1">OFFSET('StockBond Returns'!$W$7,($B$10-1871)*12+($B$11-2)+C115-1,0)</f>
        <v>-6.6639039234734868E-2</v>
      </c>
      <c r="I115" s="17">
        <f t="shared" ca="1" si="5"/>
        <v>-7.4420555167485428E-2</v>
      </c>
      <c r="J115" s="17"/>
      <c r="K115" s="17">
        <f t="shared" si="6"/>
        <v>0.7583333333333333</v>
      </c>
      <c r="L115" s="160">
        <f t="shared" si="7"/>
        <v>0.85166666666666668</v>
      </c>
      <c r="M115" s="160">
        <f t="shared" si="8"/>
        <v>0.14833333333333334</v>
      </c>
      <c r="N115" s="160">
        <f t="shared" si="9"/>
        <v>0</v>
      </c>
      <c r="O115" s="160">
        <f t="shared" si="10"/>
        <v>0</v>
      </c>
      <c r="P115" s="160">
        <f t="shared" si="11"/>
        <v>0</v>
      </c>
      <c r="Q115" s="160">
        <f t="shared" si="12"/>
        <v>0</v>
      </c>
      <c r="R115" s="160">
        <f t="shared" si="13"/>
        <v>0</v>
      </c>
      <c r="S115" s="160">
        <f t="shared" si="14"/>
        <v>0</v>
      </c>
      <c r="T115" s="160">
        <f t="shared" si="15"/>
        <v>0</v>
      </c>
      <c r="U115" s="17">
        <f t="shared" si="16"/>
        <v>5.0000000000000001E-4</v>
      </c>
      <c r="V115" s="17">
        <f ca="1">OFFSET('StockBond Returns'!$N$7,($B$10-1871)*12+($B$11-2)+C115-1,0)</f>
        <v>-8.545611685921195E-2</v>
      </c>
      <c r="W115" s="17">
        <f ca="1">OFFSET('StockBond Returns'!$O$7,($B$10-1871)*12+($B$11-2)+C115-1,0)</f>
        <v>-1.0778172870044456E-2</v>
      </c>
      <c r="X115" s="17">
        <f ca="1">OFFSET('StockBond Returns'!$P$7,($B$10-1871)*12+($B$11-2)+C115-1,0)</f>
        <v>-6.678554781497259E-3</v>
      </c>
      <c r="Y115" s="17">
        <f ca="1">OFFSET('StockBond Returns'!$Q$7,($B$10-1871)*12+($B$11-2)+C115-1,0)</f>
        <v>-8.545611685921195E-2</v>
      </c>
      <c r="Z115" s="17">
        <f ca="1">OFFSET('StockBond Returns'!$R$7,($B$10-1871)*12+($B$11-2)+C115-1,0)</f>
        <v>0</v>
      </c>
      <c r="AA115" s="17">
        <f ca="1">OFFSET('StockBond Returns'!$S$7,($B$10-1871)*12+($B$11-2)+C115-1,0)</f>
        <v>0</v>
      </c>
      <c r="AB115" s="17">
        <f ca="1">OFFSET('StockBond Returns'!$T$7,($B$10-1871)*12+($B$11-2)+C115-1,0)</f>
        <v>-6.9930069930072003E-3</v>
      </c>
      <c r="AC115" s="17">
        <f ca="1">OFFSET('StockBond Returns'!$U$7,($B$10-1871)*12+($B$11-2)+C115-1,0)</f>
        <v>-3.8300000000000001E-2</v>
      </c>
      <c r="AD115" s="17">
        <f ca="1">OFFSET('StockBond Returns'!$V$7,($B$10-1871)*12+($B$11-2)+C115-1,0)</f>
        <v>-3.6600000000000001E-2</v>
      </c>
    </row>
    <row r="116" spans="1:30" ht="13" x14ac:dyDescent="0.15">
      <c r="A116" s="166">
        <f t="shared" si="17"/>
        <v>1937</v>
      </c>
      <c r="B116" s="166">
        <f t="shared" si="18"/>
        <v>5</v>
      </c>
      <c r="C116" s="166">
        <f t="shared" si="19"/>
        <v>93</v>
      </c>
      <c r="D116" s="108">
        <f t="shared" ca="1" si="3"/>
        <v>671310.43604735623</v>
      </c>
      <c r="E116" s="108">
        <f t="shared" ca="1" si="4"/>
        <v>733304.23755246866</v>
      </c>
      <c r="F116" s="108">
        <f>$B$15*$B$18*'Cash Flow Assist'!P103</f>
        <v>3333.3333333333335</v>
      </c>
      <c r="G116" s="108">
        <f>$B$15*'Parameters &amp; Main Results'!B134</f>
        <v>0</v>
      </c>
      <c r="H116" s="41">
        <f ca="1">OFFSET('StockBond Returns'!$W$7,($B$10-1871)*12+($B$11-2)+C116-1,0)</f>
        <v>-1.0650482222315533E-2</v>
      </c>
      <c r="I116" s="17">
        <f t="shared" ca="1" si="5"/>
        <v>-1.1622423352087959E-2</v>
      </c>
      <c r="J116" s="17"/>
      <c r="K116" s="17">
        <f t="shared" si="6"/>
        <v>0.76666666666666672</v>
      </c>
      <c r="L116" s="160">
        <f t="shared" si="7"/>
        <v>0.85333333333333339</v>
      </c>
      <c r="M116" s="160">
        <f t="shared" si="8"/>
        <v>0.14666666666666667</v>
      </c>
      <c r="N116" s="160">
        <f t="shared" si="9"/>
        <v>0</v>
      </c>
      <c r="O116" s="160">
        <f t="shared" si="10"/>
        <v>0</v>
      </c>
      <c r="P116" s="160">
        <f t="shared" si="11"/>
        <v>0</v>
      </c>
      <c r="Q116" s="160">
        <f t="shared" si="12"/>
        <v>0</v>
      </c>
      <c r="R116" s="160">
        <f t="shared" si="13"/>
        <v>0</v>
      </c>
      <c r="S116" s="160">
        <f t="shared" si="14"/>
        <v>0</v>
      </c>
      <c r="T116" s="160">
        <f t="shared" si="15"/>
        <v>0</v>
      </c>
      <c r="U116" s="17">
        <f t="shared" si="16"/>
        <v>5.0000000000000001E-4</v>
      </c>
      <c r="V116" s="17">
        <f ca="1">OFFSET('StockBond Returns'!$N$7,($B$10-1871)*12+($B$11-2)+C116-1,0)</f>
        <v>-1.3370071123873895E-2</v>
      </c>
      <c r="W116" s="17">
        <f ca="1">OFFSET('StockBond Returns'!$O$7,($B$10-1871)*12+($B$11-2)+C116-1,0)</f>
        <v>-1.1701999526061435E-3</v>
      </c>
      <c r="X116" s="17">
        <f ca="1">OFFSET('StockBond Returns'!$P$7,($B$10-1871)*12+($B$11-2)+C116-1,0)</f>
        <v>-6.481018514414405E-3</v>
      </c>
      <c r="Y116" s="17">
        <f ca="1">OFFSET('StockBond Returns'!$Q$7,($B$10-1871)*12+($B$11-2)+C116-1,0)</f>
        <v>-1.3370071123873895E-2</v>
      </c>
      <c r="Z116" s="17">
        <f ca="1">OFFSET('StockBond Returns'!$R$7,($B$10-1871)*12+($B$11-2)+C116-1,0)</f>
        <v>0</v>
      </c>
      <c r="AA116" s="17">
        <f ca="1">OFFSET('StockBond Returns'!$S$7,($B$10-1871)*12+($B$11-2)+C116-1,0)</f>
        <v>0</v>
      </c>
      <c r="AB116" s="17">
        <f ca="1">OFFSET('StockBond Returns'!$T$7,($B$10-1871)*12+($B$11-2)+C116-1,0)</f>
        <v>-6.9444444444443088E-3</v>
      </c>
      <c r="AC116" s="17">
        <f ca="1">OFFSET('StockBond Returns'!$U$7,($B$10-1871)*12+($B$11-2)+C116-1,0)</f>
        <v>-6.7999999999999996E-3</v>
      </c>
      <c r="AD116" s="17">
        <f ca="1">OFFSET('StockBond Returns'!$V$7,($B$10-1871)*12+($B$11-2)+C116-1,0)</f>
        <v>-3.4799999999999998E-2</v>
      </c>
    </row>
    <row r="117" spans="1:30" ht="13" x14ac:dyDescent="0.15">
      <c r="A117" s="166">
        <f t="shared" si="17"/>
        <v>1937</v>
      </c>
      <c r="B117" s="166">
        <f t="shared" si="18"/>
        <v>6</v>
      </c>
      <c r="C117" s="166">
        <f t="shared" si="19"/>
        <v>94</v>
      </c>
      <c r="D117" s="108">
        <f t="shared" ca="1" si="3"/>
        <v>643791.0564337048</v>
      </c>
      <c r="E117" s="108">
        <f t="shared" ca="1" si="4"/>
        <v>699810.74969998503</v>
      </c>
      <c r="F117" s="108">
        <f>$B$15*$B$18*'Cash Flow Assist'!P104</f>
        <v>3333.3333333333335</v>
      </c>
      <c r="G117" s="108">
        <f>$B$15*'Parameters &amp; Main Results'!B135</f>
        <v>0</v>
      </c>
      <c r="H117" s="41">
        <f ca="1">OFFSET('StockBond Returns'!$W$7,($B$10-1871)*12+($B$11-2)+C117-1,0)</f>
        <v>-3.6207897219903265E-2</v>
      </c>
      <c r="I117" s="17">
        <f t="shared" ca="1" si="5"/>
        <v>-4.1316926941647326E-2</v>
      </c>
      <c r="J117" s="17"/>
      <c r="K117" s="17">
        <f t="shared" si="6"/>
        <v>0.77500000000000002</v>
      </c>
      <c r="L117" s="160">
        <f t="shared" si="7"/>
        <v>0.85499999999999998</v>
      </c>
      <c r="M117" s="160">
        <f t="shared" si="8"/>
        <v>0.14499999999999999</v>
      </c>
      <c r="N117" s="160">
        <f t="shared" si="9"/>
        <v>0</v>
      </c>
      <c r="O117" s="160">
        <f t="shared" si="10"/>
        <v>0</v>
      </c>
      <c r="P117" s="160">
        <f t="shared" si="11"/>
        <v>0</v>
      </c>
      <c r="Q117" s="160">
        <f t="shared" si="12"/>
        <v>0</v>
      </c>
      <c r="R117" s="160">
        <f t="shared" si="13"/>
        <v>0</v>
      </c>
      <c r="S117" s="160">
        <f t="shared" si="14"/>
        <v>0</v>
      </c>
      <c r="T117" s="160">
        <f t="shared" si="15"/>
        <v>0</v>
      </c>
      <c r="U117" s="17">
        <f t="shared" si="16"/>
        <v>5.0000000000000001E-4</v>
      </c>
      <c r="V117" s="17">
        <f ca="1">OFFSET('StockBond Returns'!$N$7,($B$10-1871)*12+($B$11-2)+C117-1,0)</f>
        <v>-4.8368652606856632E-2</v>
      </c>
      <c r="W117" s="17">
        <f ca="1">OFFSET('StockBond Returns'!$O$7,($B$10-1871)*12+($B$11-2)+C117-1,0)</f>
        <v>5.5129450952939862E-4</v>
      </c>
      <c r="X117" s="17">
        <f ca="1">OFFSET('StockBond Returns'!$P$7,($B$10-1871)*12+($B$11-2)+C117-1,0)</f>
        <v>3.4166666542900792E-4</v>
      </c>
      <c r="Y117" s="17">
        <f ca="1">OFFSET('StockBond Returns'!$Q$7,($B$10-1871)*12+($B$11-2)+C117-1,0)</f>
        <v>-4.8368652606856632E-2</v>
      </c>
      <c r="Z117" s="17">
        <f ca="1">OFFSET('StockBond Returns'!$R$7,($B$10-1871)*12+($B$11-2)+C117-1,0)</f>
        <v>0</v>
      </c>
      <c r="AA117" s="17">
        <f ca="1">OFFSET('StockBond Returns'!$S$7,($B$10-1871)*12+($B$11-2)+C117-1,0)</f>
        <v>0</v>
      </c>
      <c r="AB117" s="17">
        <f ca="1">OFFSET('StockBond Returns'!$T$7,($B$10-1871)*12+($B$11-2)+C117-1,0)</f>
        <v>0</v>
      </c>
      <c r="AC117" s="17">
        <f ca="1">OFFSET('StockBond Returns'!$U$7,($B$10-1871)*12+($B$11-2)+C117-1,0)</f>
        <v>-3.7600000000000001E-2</v>
      </c>
      <c r="AD117" s="17">
        <f ca="1">OFFSET('StockBond Returns'!$V$7,($B$10-1871)*12+($B$11-2)+C117-1,0)</f>
        <v>-3.3300000000000003E-2</v>
      </c>
    </row>
    <row r="118" spans="1:30" ht="13" x14ac:dyDescent="0.15">
      <c r="A118" s="166">
        <f t="shared" si="17"/>
        <v>1937</v>
      </c>
      <c r="B118" s="166">
        <f t="shared" si="18"/>
        <v>7</v>
      </c>
      <c r="C118" s="166">
        <f t="shared" si="19"/>
        <v>95</v>
      </c>
      <c r="D118" s="108">
        <f t="shared" ca="1" si="3"/>
        <v>688050.12751035823</v>
      </c>
      <c r="E118" s="108">
        <f t="shared" ca="1" si="4"/>
        <v>755681.28831459431</v>
      </c>
      <c r="F118" s="108">
        <f>$B$15*$B$18*'Cash Flow Assist'!P105</f>
        <v>3333.3333333333335</v>
      </c>
      <c r="G118" s="108">
        <f>$B$15*'Parameters &amp; Main Results'!B136</f>
        <v>0</v>
      </c>
      <c r="H118" s="41">
        <f ca="1">OFFSET('StockBond Returns'!$W$7,($B$10-1871)*12+($B$11-2)+C118-1,0)</f>
        <v>7.4309985957540167E-2</v>
      </c>
      <c r="I118" s="17">
        <f t="shared" ca="1" si="5"/>
        <v>8.5004726006471812E-2</v>
      </c>
      <c r="J118" s="17"/>
      <c r="K118" s="17">
        <f t="shared" si="6"/>
        <v>0.78333333333333333</v>
      </c>
      <c r="L118" s="160">
        <f t="shared" si="7"/>
        <v>0.85666666666666669</v>
      </c>
      <c r="M118" s="160">
        <f t="shared" si="8"/>
        <v>0.14333333333333334</v>
      </c>
      <c r="N118" s="160">
        <f t="shared" si="9"/>
        <v>0</v>
      </c>
      <c r="O118" s="160">
        <f t="shared" si="10"/>
        <v>0</v>
      </c>
      <c r="P118" s="160">
        <f t="shared" si="11"/>
        <v>0</v>
      </c>
      <c r="Q118" s="160">
        <f t="shared" si="12"/>
        <v>0</v>
      </c>
      <c r="R118" s="160">
        <f t="shared" si="13"/>
        <v>0</v>
      </c>
      <c r="S118" s="160">
        <f t="shared" si="14"/>
        <v>0</v>
      </c>
      <c r="T118" s="160">
        <f t="shared" si="15"/>
        <v>0</v>
      </c>
      <c r="U118" s="17">
        <f t="shared" si="16"/>
        <v>5.0000000000000001E-4</v>
      </c>
      <c r="V118" s="17">
        <f ca="1">OFFSET('StockBond Returns'!$N$7,($B$10-1871)*12+($B$11-2)+C118-1,0)</f>
        <v>9.8738115474700683E-2</v>
      </c>
      <c r="W118" s="17">
        <f ca="1">OFFSET('StockBond Returns'!$O$7,($B$10-1871)*12+($B$11-2)+C118-1,0)</f>
        <v>3.2144680219410304E-3</v>
      </c>
      <c r="X118" s="17">
        <f ca="1">OFFSET('StockBond Returns'!$P$7,($B$10-1871)*12+($B$11-2)+C118-1,0)</f>
        <v>-6.5986206908622558E-3</v>
      </c>
      <c r="Y118" s="17">
        <f ca="1">OFFSET('StockBond Returns'!$Q$7,($B$10-1871)*12+($B$11-2)+C118-1,0)</f>
        <v>9.8738115474700683E-2</v>
      </c>
      <c r="Z118" s="17">
        <f ca="1">OFFSET('StockBond Returns'!$R$7,($B$10-1871)*12+($B$11-2)+C118-1,0)</f>
        <v>0</v>
      </c>
      <c r="AA118" s="17">
        <f ca="1">OFFSET('StockBond Returns'!$S$7,($B$10-1871)*12+($B$11-2)+C118-1,0)</f>
        <v>0</v>
      </c>
      <c r="AB118" s="17">
        <f ca="1">OFFSET('StockBond Returns'!$T$7,($B$10-1871)*12+($B$11-2)+C118-1,0)</f>
        <v>-6.8965517241379448E-3</v>
      </c>
      <c r="AC118" s="17">
        <f ca="1">OFFSET('StockBond Returns'!$U$7,($B$10-1871)*12+($B$11-2)+C118-1,0)</f>
        <v>8.8999999999999999E-3</v>
      </c>
      <c r="AD118" s="17">
        <f ca="1">OFFSET('StockBond Returns'!$V$7,($B$10-1871)*12+($B$11-2)+C118-1,0)</f>
        <v>8.0999999999999996E-3</v>
      </c>
    </row>
    <row r="119" spans="1:30" ht="13" x14ac:dyDescent="0.15">
      <c r="A119" s="166">
        <f t="shared" si="17"/>
        <v>1937</v>
      </c>
      <c r="B119" s="166">
        <f t="shared" si="18"/>
        <v>8</v>
      </c>
      <c r="C119" s="166">
        <f t="shared" si="19"/>
        <v>96</v>
      </c>
      <c r="D119" s="108">
        <f t="shared" ca="1" si="3"/>
        <v>657674.22295954917</v>
      </c>
      <c r="E119" s="108">
        <f t="shared" ca="1" si="4"/>
        <v>718712.8972780956</v>
      </c>
      <c r="F119" s="108">
        <f>$B$15*$B$18*'Cash Flow Assist'!P106</f>
        <v>3333.3333333333335</v>
      </c>
      <c r="G119" s="108">
        <f>$B$15*'Parameters &amp; Main Results'!B137</f>
        <v>0</v>
      </c>
      <c r="H119" s="41">
        <f ca="1">OFFSET('StockBond Returns'!$W$7,($B$10-1871)*12+($B$11-2)+C119-1,0)</f>
        <v>-3.9494534744074314E-2</v>
      </c>
      <c r="I119" s="17">
        <f t="shared" ca="1" si="5"/>
        <v>-4.4706784248523812E-2</v>
      </c>
      <c r="J119" s="17"/>
      <c r="K119" s="17">
        <f t="shared" si="6"/>
        <v>0.79166666666666663</v>
      </c>
      <c r="L119" s="160">
        <f t="shared" si="7"/>
        <v>0.85833333333333339</v>
      </c>
      <c r="M119" s="160">
        <f t="shared" si="8"/>
        <v>0.14166666666666666</v>
      </c>
      <c r="N119" s="160">
        <f t="shared" si="9"/>
        <v>0</v>
      </c>
      <c r="O119" s="160">
        <f t="shared" si="10"/>
        <v>0</v>
      </c>
      <c r="P119" s="160">
        <f t="shared" si="11"/>
        <v>0</v>
      </c>
      <c r="Q119" s="160">
        <f t="shared" si="12"/>
        <v>0</v>
      </c>
      <c r="R119" s="160">
        <f t="shared" si="13"/>
        <v>0</v>
      </c>
      <c r="S119" s="160">
        <f t="shared" si="14"/>
        <v>0</v>
      </c>
      <c r="T119" s="160">
        <f t="shared" si="15"/>
        <v>0</v>
      </c>
      <c r="U119" s="17">
        <f t="shared" si="16"/>
        <v>5.0000000000000001E-4</v>
      </c>
      <c r="V119" s="17">
        <f ca="1">OFFSET('StockBond Returns'!$N$7,($B$10-1871)*12+($B$11-2)+C119-1,0)</f>
        <v>-5.111644135651483E-2</v>
      </c>
      <c r="W119" s="17">
        <f ca="1">OFFSET('StockBond Returns'!$O$7,($B$10-1871)*12+($B$11-2)+C119-1,0)</f>
        <v>-5.5776853001076043E-3</v>
      </c>
      <c r="X119" s="17">
        <f ca="1">OFFSET('StockBond Returns'!$P$7,($B$10-1871)*12+($B$11-2)+C119-1,0)</f>
        <v>2.3333333385000543E-4</v>
      </c>
      <c r="Y119" s="17">
        <f ca="1">OFFSET('StockBond Returns'!$Q$7,($B$10-1871)*12+($B$11-2)+C119-1,0)</f>
        <v>-5.111644135651483E-2</v>
      </c>
      <c r="Z119" s="17">
        <f ca="1">OFFSET('StockBond Returns'!$R$7,($B$10-1871)*12+($B$11-2)+C119-1,0)</f>
        <v>0</v>
      </c>
      <c r="AA119" s="17">
        <f ca="1">OFFSET('StockBond Returns'!$S$7,($B$10-1871)*12+($B$11-2)+C119-1,0)</f>
        <v>0</v>
      </c>
      <c r="AB119" s="17">
        <f ca="1">OFFSET('StockBond Returns'!$T$7,($B$10-1871)*12+($B$11-2)+C119-1,0)</f>
        <v>0</v>
      </c>
      <c r="AC119" s="17">
        <f ca="1">OFFSET('StockBond Returns'!$U$7,($B$10-1871)*12+($B$11-2)+C119-1,0)</f>
        <v>4.4000000000000003E-3</v>
      </c>
      <c r="AD119" s="17">
        <f ca="1">OFFSET('StockBond Returns'!$V$7,($B$10-1871)*12+($B$11-2)+C119-1,0)</f>
        <v>-2.2499999999999999E-2</v>
      </c>
    </row>
    <row r="120" spans="1:30" ht="13" x14ac:dyDescent="0.15">
      <c r="A120" s="166">
        <f t="shared" si="17"/>
        <v>1937</v>
      </c>
      <c r="B120" s="166">
        <f t="shared" si="18"/>
        <v>9</v>
      </c>
      <c r="C120" s="166">
        <f t="shared" si="19"/>
        <v>97</v>
      </c>
      <c r="D120" s="108">
        <f t="shared" ca="1" si="3"/>
        <v>583064.38082278997</v>
      </c>
      <c r="E120" s="108">
        <f t="shared" ca="1" si="4"/>
        <v>626490.98560119001</v>
      </c>
      <c r="F120" s="108">
        <f>$B$15*$B$18*'Cash Flow Assist'!P107</f>
        <v>3333.3333333333335</v>
      </c>
      <c r="G120" s="108">
        <f>$B$15*'Parameters &amp; Main Results'!B138</f>
        <v>0</v>
      </c>
      <c r="H120" s="41">
        <f ca="1">OFFSET('StockBond Returns'!$W$7,($B$10-1871)*12+($B$11-2)+C120-1,0)</f>
        <v>-0.10892870968852594</v>
      </c>
      <c r="I120" s="17">
        <f t="shared" ca="1" si="5"/>
        <v>-0.12425372882252994</v>
      </c>
      <c r="J120" s="17"/>
      <c r="K120" s="17">
        <f t="shared" si="6"/>
        <v>0.8</v>
      </c>
      <c r="L120" s="160">
        <f t="shared" si="7"/>
        <v>0.86</v>
      </c>
      <c r="M120" s="160">
        <f t="shared" si="8"/>
        <v>0.13999999999999999</v>
      </c>
      <c r="N120" s="160">
        <f t="shared" si="9"/>
        <v>0</v>
      </c>
      <c r="O120" s="160">
        <f t="shared" si="10"/>
        <v>0</v>
      </c>
      <c r="P120" s="160">
        <f t="shared" si="11"/>
        <v>0</v>
      </c>
      <c r="Q120" s="160">
        <f t="shared" si="12"/>
        <v>0</v>
      </c>
      <c r="R120" s="160">
        <f t="shared" si="13"/>
        <v>0</v>
      </c>
      <c r="S120" s="160">
        <f t="shared" si="14"/>
        <v>0</v>
      </c>
      <c r="T120" s="160">
        <f t="shared" si="15"/>
        <v>0</v>
      </c>
      <c r="U120" s="17">
        <f t="shared" si="16"/>
        <v>5.0000000000000001E-4</v>
      </c>
      <c r="V120" s="17">
        <f ca="1">OFFSET('StockBond Returns'!$N$7,($B$10-1871)*12+($B$11-2)+C120-1,0)</f>
        <v>-0.143972710650624</v>
      </c>
      <c r="W120" s="17">
        <f ca="1">OFFSET('StockBond Returns'!$O$7,($B$10-1871)*12+($B$11-2)+C120-1,0)</f>
        <v>-2.8252214023331002E-3</v>
      </c>
      <c r="X120" s="17">
        <f ca="1">OFFSET('StockBond Returns'!$P$7,($B$10-1871)*12+($B$11-2)+C120-1,0)</f>
        <v>-6.6093036530884275E-3</v>
      </c>
      <c r="Y120" s="17">
        <f ca="1">OFFSET('StockBond Returns'!$Q$7,($B$10-1871)*12+($B$11-2)+C120-1,0)</f>
        <v>-0.143972710650624</v>
      </c>
      <c r="Z120" s="17">
        <f ca="1">OFFSET('StockBond Returns'!$R$7,($B$10-1871)*12+($B$11-2)+C120-1,0)</f>
        <v>0</v>
      </c>
      <c r="AA120" s="17">
        <f ca="1">OFFSET('StockBond Returns'!$S$7,($B$10-1871)*12+($B$11-2)+C120-1,0)</f>
        <v>0</v>
      </c>
      <c r="AB120" s="17">
        <f ca="1">OFFSET('StockBond Returns'!$T$7,($B$10-1871)*12+($B$11-2)+C120-1,0)</f>
        <v>-6.8493150684931781E-3</v>
      </c>
      <c r="AC120" s="17">
        <f ca="1">OFFSET('StockBond Returns'!$U$7,($B$10-1871)*12+($B$11-2)+C120-1,0)</f>
        <v>-6.9800000000000001E-2</v>
      </c>
      <c r="AD120" s="17">
        <f ca="1">OFFSET('StockBond Returns'!$V$7,($B$10-1871)*12+($B$11-2)+C120-1,0)</f>
        <v>-4.5699999999999998E-2</v>
      </c>
    </row>
    <row r="121" spans="1:30" ht="13" x14ac:dyDescent="0.15">
      <c r="A121" s="166">
        <f t="shared" si="17"/>
        <v>1937</v>
      </c>
      <c r="B121" s="166">
        <f t="shared" si="18"/>
        <v>10</v>
      </c>
      <c r="C121" s="166">
        <f t="shared" si="19"/>
        <v>98</v>
      </c>
      <c r="D121" s="108">
        <f t="shared" ca="1" si="3"/>
        <v>537925.25506470585</v>
      </c>
      <c r="E121" s="108">
        <f t="shared" ca="1" si="4"/>
        <v>571402.86123244057</v>
      </c>
      <c r="F121" s="108">
        <f>$B$15*$B$18*'Cash Flow Assist'!P108</f>
        <v>3333.3333333333335</v>
      </c>
      <c r="G121" s="108">
        <f>$B$15*'Parameters &amp; Main Results'!B139</f>
        <v>0</v>
      </c>
      <c r="H121" s="41">
        <f ca="1">OFFSET('StockBond Returns'!$W$7,($B$10-1871)*12+($B$11-2)+C121-1,0)</f>
        <v>-7.2112391782003155E-2</v>
      </c>
      <c r="I121" s="17">
        <f t="shared" ca="1" si="5"/>
        <v>-8.305248414597001E-2</v>
      </c>
      <c r="J121" s="17"/>
      <c r="K121" s="17">
        <f t="shared" si="6"/>
        <v>0.80833333333333335</v>
      </c>
      <c r="L121" s="160">
        <f t="shared" si="7"/>
        <v>0.86166666666666669</v>
      </c>
      <c r="M121" s="160">
        <f t="shared" si="8"/>
        <v>0.13833333333333334</v>
      </c>
      <c r="N121" s="160">
        <f t="shared" si="9"/>
        <v>0</v>
      </c>
      <c r="O121" s="160">
        <f t="shared" si="10"/>
        <v>0</v>
      </c>
      <c r="P121" s="160">
        <f t="shared" si="11"/>
        <v>0</v>
      </c>
      <c r="Q121" s="160">
        <f t="shared" si="12"/>
        <v>0</v>
      </c>
      <c r="R121" s="160">
        <f t="shared" si="13"/>
        <v>0</v>
      </c>
      <c r="S121" s="160">
        <f t="shared" si="14"/>
        <v>0</v>
      </c>
      <c r="T121" s="160">
        <f t="shared" si="15"/>
        <v>0</v>
      </c>
      <c r="U121" s="17">
        <f t="shared" si="16"/>
        <v>5.0000000000000001E-4</v>
      </c>
      <c r="V121" s="17">
        <f ca="1">OFFSET('StockBond Returns'!$N$7,($B$10-1871)*12+($B$11-2)+C121-1,0)</f>
        <v>-9.6705417082465939E-2</v>
      </c>
      <c r="W121" s="17">
        <f ca="1">OFFSET('StockBond Returns'!$O$7,($B$10-1871)*12+($B$11-2)+C121-1,0)</f>
        <v>2.2916884825647799E-3</v>
      </c>
      <c r="X121" s="17">
        <f ca="1">OFFSET('StockBond Returns'!$P$7,($B$10-1871)*12+($B$11-2)+C121-1,0)</f>
        <v>2.5833333303215689E-4</v>
      </c>
      <c r="Y121" s="17">
        <f ca="1">OFFSET('StockBond Returns'!$Q$7,($B$10-1871)*12+($B$11-2)+C121-1,0)</f>
        <v>-9.6705417082465939E-2</v>
      </c>
      <c r="Z121" s="17">
        <f ca="1">OFFSET('StockBond Returns'!$R$7,($B$10-1871)*12+($B$11-2)+C121-1,0)</f>
        <v>0</v>
      </c>
      <c r="AA121" s="17">
        <f ca="1">OFFSET('StockBond Returns'!$S$7,($B$10-1871)*12+($B$11-2)+C121-1,0)</f>
        <v>0</v>
      </c>
      <c r="AB121" s="17">
        <f ca="1">OFFSET('StockBond Returns'!$T$7,($B$10-1871)*12+($B$11-2)+C121-1,0)</f>
        <v>0</v>
      </c>
      <c r="AC121" s="17">
        <f ca="1">OFFSET('StockBond Returns'!$U$7,($B$10-1871)*12+($B$11-2)+C121-1,0)</f>
        <v>4.1000000000000003E-3</v>
      </c>
      <c r="AD121" s="17">
        <f ca="1">OFFSET('StockBond Returns'!$V$7,($B$10-1871)*12+($B$11-2)+C121-1,0)</f>
        <v>-1.55E-2</v>
      </c>
    </row>
    <row r="122" spans="1:30" ht="13" x14ac:dyDescent="0.15">
      <c r="A122" s="166">
        <f t="shared" si="17"/>
        <v>1937</v>
      </c>
      <c r="B122" s="166">
        <f t="shared" si="18"/>
        <v>11</v>
      </c>
      <c r="C122" s="166">
        <f t="shared" si="19"/>
        <v>99</v>
      </c>
      <c r="D122" s="108">
        <f t="shared" ca="1" si="3"/>
        <v>500130.59412119986</v>
      </c>
      <c r="E122" s="108">
        <f t="shared" ca="1" si="4"/>
        <v>524924.9610478367</v>
      </c>
      <c r="F122" s="108">
        <f>$B$15*$B$18*'Cash Flow Assist'!P109</f>
        <v>3333.3333333333335</v>
      </c>
      <c r="G122" s="108">
        <f>$B$15*'Parameters &amp; Main Results'!B140</f>
        <v>0</v>
      </c>
      <c r="H122" s="41">
        <f ca="1">OFFSET('StockBond Returns'!$W$7,($B$10-1871)*12+($B$11-2)+C122-1,0)</f>
        <v>-6.4462866364615887E-2</v>
      </c>
      <c r="I122" s="17">
        <f t="shared" ca="1" si="5"/>
        <v>-7.5949447615738519E-2</v>
      </c>
      <c r="J122" s="17"/>
      <c r="K122" s="17">
        <f t="shared" si="6"/>
        <v>0.81666666666666665</v>
      </c>
      <c r="L122" s="160">
        <f t="shared" si="7"/>
        <v>0.86333333333333329</v>
      </c>
      <c r="M122" s="160">
        <f t="shared" si="8"/>
        <v>0.13666666666666666</v>
      </c>
      <c r="N122" s="160">
        <f t="shared" si="9"/>
        <v>0</v>
      </c>
      <c r="O122" s="160">
        <f t="shared" si="10"/>
        <v>0</v>
      </c>
      <c r="P122" s="160">
        <f t="shared" si="11"/>
        <v>0</v>
      </c>
      <c r="Q122" s="160">
        <f t="shared" si="12"/>
        <v>0</v>
      </c>
      <c r="R122" s="160">
        <f t="shared" si="13"/>
        <v>0</v>
      </c>
      <c r="S122" s="160">
        <f t="shared" si="14"/>
        <v>0</v>
      </c>
      <c r="T122" s="160">
        <f t="shared" si="15"/>
        <v>0</v>
      </c>
      <c r="U122" s="17">
        <f t="shared" si="16"/>
        <v>5.0000000000000001E-4</v>
      </c>
      <c r="V122" s="17">
        <f ca="1">OFFSET('StockBond Returns'!$N$7,($B$10-1871)*12+($B$11-2)+C122-1,0)</f>
        <v>-9.0216614645791449E-2</v>
      </c>
      <c r="W122" s="17">
        <f ca="1">OFFSET('StockBond Returns'!$O$7,($B$10-1871)*12+($B$11-2)+C122-1,0)</f>
        <v>1.4482168500937309E-2</v>
      </c>
      <c r="X122" s="17">
        <f ca="1">OFFSET('StockBond Returns'!$P$7,($B$10-1871)*12+($B$11-2)+C122-1,0)</f>
        <v>7.0643678167141566E-3</v>
      </c>
      <c r="Y122" s="17">
        <f ca="1">OFFSET('StockBond Returns'!$Q$7,($B$10-1871)*12+($B$11-2)+C122-1,0)</f>
        <v>-9.0216614645791449E-2</v>
      </c>
      <c r="Z122" s="17">
        <f ca="1">OFFSET('StockBond Returns'!$R$7,($B$10-1871)*12+($B$11-2)+C122-1,0)</f>
        <v>0</v>
      </c>
      <c r="AA122" s="17">
        <f ca="1">OFFSET('StockBond Returns'!$S$7,($B$10-1871)*12+($B$11-2)+C122-1,0)</f>
        <v>0</v>
      </c>
      <c r="AB122" s="17">
        <f ca="1">OFFSET('StockBond Returns'!$T$7,($B$10-1871)*12+($B$11-2)+C122-1,0)</f>
        <v>6.8965517241379448E-3</v>
      </c>
      <c r="AC122" s="17">
        <f ca="1">OFFSET('StockBond Returns'!$U$7,($B$10-1871)*12+($B$11-2)+C122-1,0)</f>
        <v>-3.5999999999999997E-2</v>
      </c>
      <c r="AD122" s="17">
        <f ca="1">OFFSET('StockBond Returns'!$V$7,($B$10-1871)*12+($B$11-2)+C122-1,0)</f>
        <v>1.5E-3</v>
      </c>
    </row>
    <row r="123" spans="1:30" ht="13" x14ac:dyDescent="0.15">
      <c r="A123" s="166">
        <f t="shared" si="17"/>
        <v>1937</v>
      </c>
      <c r="B123" s="166">
        <f t="shared" si="18"/>
        <v>12</v>
      </c>
      <c r="C123" s="166">
        <f t="shared" si="19"/>
        <v>100</v>
      </c>
      <c r="D123" s="108">
        <f t="shared" ca="1" si="3"/>
        <v>483646.66148825124</v>
      </c>
      <c r="E123" s="108">
        <f t="shared" ca="1" si="4"/>
        <v>504959.12457445136</v>
      </c>
      <c r="F123" s="108">
        <f>$B$15*$B$18*'Cash Flow Assist'!P110</f>
        <v>3333.3333333333335</v>
      </c>
      <c r="G123" s="108">
        <f>$B$15*'Parameters &amp; Main Results'!B141</f>
        <v>0</v>
      </c>
      <c r="H123" s="41">
        <f ca="1">OFFSET('StockBond Returns'!$W$7,($B$10-1871)*12+($B$11-2)+C123-1,0)</f>
        <v>-2.6470756458600229E-2</v>
      </c>
      <c r="I123" s="17">
        <f t="shared" ca="1" si="5"/>
        <v>-3.1887979515568328E-2</v>
      </c>
      <c r="J123" s="17"/>
      <c r="K123" s="17">
        <f t="shared" si="6"/>
        <v>0.82499999999999996</v>
      </c>
      <c r="L123" s="160">
        <f t="shared" si="7"/>
        <v>0.86499999999999999</v>
      </c>
      <c r="M123" s="160">
        <f t="shared" si="8"/>
        <v>0.13500000000000001</v>
      </c>
      <c r="N123" s="160">
        <f t="shared" si="9"/>
        <v>0</v>
      </c>
      <c r="O123" s="160">
        <f t="shared" si="10"/>
        <v>0</v>
      </c>
      <c r="P123" s="160">
        <f t="shared" si="11"/>
        <v>0</v>
      </c>
      <c r="Q123" s="160">
        <f t="shared" si="12"/>
        <v>0</v>
      </c>
      <c r="R123" s="160">
        <f t="shared" si="13"/>
        <v>0</v>
      </c>
      <c r="S123" s="160">
        <f t="shared" si="14"/>
        <v>0</v>
      </c>
      <c r="T123" s="160">
        <f t="shared" si="15"/>
        <v>0</v>
      </c>
      <c r="U123" s="17">
        <f t="shared" si="16"/>
        <v>5.0000000000000001E-4</v>
      </c>
      <c r="V123" s="17">
        <f ca="1">OFFSET('StockBond Returns'!$N$7,($B$10-1871)*12+($B$11-2)+C123-1,0)</f>
        <v>-3.8389692653230667E-2</v>
      </c>
      <c r="W123" s="17">
        <f ca="1">OFFSET('StockBond Returns'!$O$7,($B$10-1871)*12+($B$11-2)+C123-1,0)</f>
        <v>1.007978737883608E-2</v>
      </c>
      <c r="X123" s="17">
        <f ca="1">OFFSET('StockBond Returns'!$P$7,($B$10-1871)*12+($B$11-2)+C123-1,0)</f>
        <v>7.0199652793272449E-3</v>
      </c>
      <c r="Y123" s="17">
        <f ca="1">OFFSET('StockBond Returns'!$Q$7,($B$10-1871)*12+($B$11-2)+C123-1,0)</f>
        <v>-3.8389692653230667E-2</v>
      </c>
      <c r="Z123" s="17">
        <f ca="1">OFFSET('StockBond Returns'!$R$7,($B$10-1871)*12+($B$11-2)+C123-1,0)</f>
        <v>0</v>
      </c>
      <c r="AA123" s="17">
        <f ca="1">OFFSET('StockBond Returns'!$S$7,($B$10-1871)*12+($B$11-2)+C123-1,0)</f>
        <v>0</v>
      </c>
      <c r="AB123" s="17">
        <f ca="1">OFFSET('StockBond Returns'!$T$7,($B$10-1871)*12+($B$11-2)+C123-1,0)</f>
        <v>6.9444444444444198E-3</v>
      </c>
      <c r="AC123" s="17">
        <f ca="1">OFFSET('StockBond Returns'!$U$7,($B$10-1871)*12+($B$11-2)+C123-1,0)</f>
        <v>-7.7399999999999997E-2</v>
      </c>
      <c r="AD123" s="17">
        <f ca="1">OFFSET('StockBond Returns'!$V$7,($B$10-1871)*12+($B$11-2)+C123-1,0)</f>
        <v>-4.0000000000000001E-3</v>
      </c>
    </row>
    <row r="124" spans="1:30" ht="13" x14ac:dyDescent="0.15">
      <c r="A124" s="166">
        <f t="shared" si="17"/>
        <v>1938</v>
      </c>
      <c r="B124" s="166">
        <f t="shared" si="18"/>
        <v>1</v>
      </c>
      <c r="C124" s="166">
        <f t="shared" si="19"/>
        <v>101</v>
      </c>
      <c r="D124" s="108">
        <f t="shared" ca="1" si="3"/>
        <v>494936.24417617841</v>
      </c>
      <c r="E124" s="108">
        <f t="shared" ca="1" si="4"/>
        <v>517979.50290132739</v>
      </c>
      <c r="F124" s="108">
        <f>$B$15*$B$18*'Cash Flow Assist'!P111</f>
        <v>3333.3333333333335</v>
      </c>
      <c r="G124" s="108">
        <f>$B$15*'Parameters &amp; Main Results'!B142</f>
        <v>0</v>
      </c>
      <c r="H124" s="41">
        <f ca="1">OFFSET('StockBond Returns'!$W$7,($B$10-1871)*12+($B$11-2)+C124-1,0)</f>
        <v>3.0444535190045904E-2</v>
      </c>
      <c r="I124" s="17">
        <f t="shared" ca="1" si="5"/>
        <v>3.2601417123603468E-2</v>
      </c>
      <c r="J124" s="17"/>
      <c r="K124" s="17">
        <f t="shared" si="6"/>
        <v>0.83333333333333337</v>
      </c>
      <c r="L124" s="160">
        <f t="shared" si="7"/>
        <v>0.8666666666666667</v>
      </c>
      <c r="M124" s="160">
        <f t="shared" si="8"/>
        <v>0.13333333333333333</v>
      </c>
      <c r="N124" s="160">
        <f t="shared" si="9"/>
        <v>0</v>
      </c>
      <c r="O124" s="160">
        <f t="shared" si="10"/>
        <v>0</v>
      </c>
      <c r="P124" s="160">
        <f t="shared" si="11"/>
        <v>0</v>
      </c>
      <c r="Q124" s="160">
        <f t="shared" si="12"/>
        <v>0</v>
      </c>
      <c r="R124" s="160">
        <f t="shared" si="13"/>
        <v>0</v>
      </c>
      <c r="S124" s="160">
        <f t="shared" si="14"/>
        <v>0</v>
      </c>
      <c r="T124" s="160">
        <f t="shared" si="15"/>
        <v>0</v>
      </c>
      <c r="U124" s="17">
        <f t="shared" si="16"/>
        <v>5.0000000000000001E-4</v>
      </c>
      <c r="V124" s="17">
        <f ca="1">OFFSET('StockBond Returns'!$N$7,($B$10-1871)*12+($B$11-2)+C124-1,0)</f>
        <v>3.4877543965100566E-2</v>
      </c>
      <c r="W124" s="17">
        <f ca="1">OFFSET('StockBond Returns'!$O$7,($B$10-1871)*12+($B$11-2)+C124-1,0)</f>
        <v>1.8119092653872348E-2</v>
      </c>
      <c r="X124" s="17">
        <f ca="1">OFFSET('StockBond Returns'!$P$7,($B$10-1871)*12+($B$11-2)+C124-1,0)</f>
        <v>1.4177464788189376E-2</v>
      </c>
      <c r="Y124" s="17">
        <f ca="1">OFFSET('StockBond Returns'!$Q$7,($B$10-1871)*12+($B$11-2)+C124-1,0)</f>
        <v>3.4877543965100566E-2</v>
      </c>
      <c r="Z124" s="17">
        <f ca="1">OFFSET('StockBond Returns'!$R$7,($B$10-1871)*12+($B$11-2)+C124-1,0)</f>
        <v>0</v>
      </c>
      <c r="AA124" s="17">
        <f ca="1">OFFSET('StockBond Returns'!$S$7,($B$10-1871)*12+($B$11-2)+C124-1,0)</f>
        <v>0</v>
      </c>
      <c r="AB124" s="17">
        <f ca="1">OFFSET('StockBond Returns'!$T$7,($B$10-1871)*12+($B$11-2)+C124-1,0)</f>
        <v>1.4084507042253502E-2</v>
      </c>
      <c r="AC124" s="17">
        <f ca="1">OFFSET('StockBond Returns'!$U$7,($B$10-1871)*12+($B$11-2)+C124-1,0)</f>
        <v>4.8399999999999999E-2</v>
      </c>
      <c r="AD124" s="17">
        <f ca="1">OFFSET('StockBond Returns'!$V$7,($B$10-1871)*12+($B$11-2)+C124-1,0)</f>
        <v>-1.61E-2</v>
      </c>
    </row>
    <row r="125" spans="1:30" ht="13" x14ac:dyDescent="0.15">
      <c r="A125" s="166">
        <f t="shared" si="17"/>
        <v>1938</v>
      </c>
      <c r="B125" s="166">
        <f t="shared" si="18"/>
        <v>2</v>
      </c>
      <c r="C125" s="166">
        <f t="shared" si="19"/>
        <v>102</v>
      </c>
      <c r="D125" s="108">
        <f t="shared" ca="1" si="3"/>
        <v>520635.97648331092</v>
      </c>
      <c r="E125" s="108">
        <f t="shared" ca="1" si="4"/>
        <v>548967.42324686982</v>
      </c>
      <c r="F125" s="108">
        <f>$B$15*$B$18*'Cash Flow Assist'!P112</f>
        <v>3333.3333333333335</v>
      </c>
      <c r="G125" s="108">
        <f>$B$15*'Parameters &amp; Main Results'!B143</f>
        <v>0</v>
      </c>
      <c r="H125" s="41">
        <f ca="1">OFFSET('StockBond Returns'!$W$7,($B$10-1871)*12+($B$11-2)+C125-1,0)</f>
        <v>5.905796121241251E-2</v>
      </c>
      <c r="I125" s="17">
        <f t="shared" ca="1" si="5"/>
        <v>6.6689029683609152E-2</v>
      </c>
      <c r="J125" s="17"/>
      <c r="K125" s="17">
        <f t="shared" si="6"/>
        <v>0.84166666666666667</v>
      </c>
      <c r="L125" s="160">
        <f t="shared" si="7"/>
        <v>0.8683333333333334</v>
      </c>
      <c r="M125" s="160">
        <f t="shared" si="8"/>
        <v>0.13166666666666668</v>
      </c>
      <c r="N125" s="160">
        <f t="shared" si="9"/>
        <v>0</v>
      </c>
      <c r="O125" s="160">
        <f t="shared" si="10"/>
        <v>0</v>
      </c>
      <c r="P125" s="160">
        <f t="shared" si="11"/>
        <v>0</v>
      </c>
      <c r="Q125" s="160">
        <f t="shared" si="12"/>
        <v>0</v>
      </c>
      <c r="R125" s="160">
        <f t="shared" si="13"/>
        <v>0</v>
      </c>
      <c r="S125" s="160">
        <f t="shared" si="14"/>
        <v>0</v>
      </c>
      <c r="T125" s="160">
        <f t="shared" si="15"/>
        <v>0</v>
      </c>
      <c r="U125" s="17">
        <f t="shared" si="16"/>
        <v>5.0000000000000001E-4</v>
      </c>
      <c r="V125" s="17">
        <f ca="1">OFFSET('StockBond Returns'!$N$7,($B$10-1871)*12+($B$11-2)+C125-1,0)</f>
        <v>7.4901604982936743E-2</v>
      </c>
      <c r="W125" s="17">
        <f ca="1">OFFSET('StockBond Returns'!$O$7,($B$10-1871)*12+($B$11-2)+C125-1,0)</f>
        <v>1.284407106399299E-2</v>
      </c>
      <c r="X125" s="17">
        <f ca="1">OFFSET('StockBond Returns'!$P$7,($B$10-1871)*12+($B$11-2)+C125-1,0)</f>
        <v>7.1761229300324469E-3</v>
      </c>
      <c r="Y125" s="17">
        <f ca="1">OFFSET('StockBond Returns'!$Q$7,($B$10-1871)*12+($B$11-2)+C125-1,0)</f>
        <v>7.4901604982936743E-2</v>
      </c>
      <c r="Z125" s="17">
        <f ca="1">OFFSET('StockBond Returns'!$R$7,($B$10-1871)*12+($B$11-2)+C125-1,0)</f>
        <v>0</v>
      </c>
      <c r="AA125" s="17">
        <f ca="1">OFFSET('StockBond Returns'!$S$7,($B$10-1871)*12+($B$11-2)+C125-1,0)</f>
        <v>0</v>
      </c>
      <c r="AB125" s="17">
        <f ca="1">OFFSET('StockBond Returns'!$T$7,($B$10-1871)*12+($B$11-2)+C125-1,0)</f>
        <v>7.0921985815604049E-3</v>
      </c>
      <c r="AC125" s="17">
        <f ca="1">OFFSET('StockBond Returns'!$U$7,($B$10-1871)*12+($B$11-2)+C125-1,0)</f>
        <v>4.0000000000000001E-3</v>
      </c>
      <c r="AD125" s="17">
        <f ca="1">OFFSET('StockBond Returns'!$V$7,($B$10-1871)*12+($B$11-2)+C125-1,0)</f>
        <v>-2.0199999999999999E-2</v>
      </c>
    </row>
    <row r="126" spans="1:30" ht="13" x14ac:dyDescent="0.15">
      <c r="A126" s="166">
        <f t="shared" si="17"/>
        <v>1938</v>
      </c>
      <c r="B126" s="166">
        <f t="shared" si="18"/>
        <v>3</v>
      </c>
      <c r="C126" s="166">
        <f t="shared" si="19"/>
        <v>103</v>
      </c>
      <c r="D126" s="108">
        <f t="shared" ca="1" si="3"/>
        <v>422234.57993312587</v>
      </c>
      <c r="E126" s="108">
        <f t="shared" ca="1" si="4"/>
        <v>429294.54609420232</v>
      </c>
      <c r="F126" s="108">
        <f>$B$15*$B$18*'Cash Flow Assist'!P113</f>
        <v>3333.3333333333335</v>
      </c>
      <c r="G126" s="108">
        <f>$B$15*'Parameters &amp; Main Results'!B144</f>
        <v>0</v>
      </c>
      <c r="H126" s="41">
        <f ca="1">OFFSET('StockBond Returns'!$W$7,($B$10-1871)*12+($B$11-2)+C126-1,0)</f>
        <v>-0.18377648843616951</v>
      </c>
      <c r="I126" s="17">
        <f t="shared" ca="1" si="5"/>
        <v>-0.21321897947719842</v>
      </c>
      <c r="J126" s="17"/>
      <c r="K126" s="17">
        <f t="shared" si="6"/>
        <v>0.85</v>
      </c>
      <c r="L126" s="160">
        <f t="shared" si="7"/>
        <v>0.87</v>
      </c>
      <c r="M126" s="160">
        <f t="shared" si="8"/>
        <v>0.13</v>
      </c>
      <c r="N126" s="160">
        <f t="shared" si="9"/>
        <v>0</v>
      </c>
      <c r="O126" s="160">
        <f t="shared" si="10"/>
        <v>0</v>
      </c>
      <c r="P126" s="160">
        <f t="shared" si="11"/>
        <v>0</v>
      </c>
      <c r="Q126" s="160">
        <f t="shared" si="12"/>
        <v>0</v>
      </c>
      <c r="R126" s="160">
        <f t="shared" si="13"/>
        <v>0</v>
      </c>
      <c r="S126" s="160">
        <f t="shared" si="14"/>
        <v>0</v>
      </c>
      <c r="T126" s="160">
        <f t="shared" si="15"/>
        <v>0</v>
      </c>
      <c r="U126" s="17">
        <f t="shared" si="16"/>
        <v>5.0000000000000001E-4</v>
      </c>
      <c r="V126" s="17">
        <f ca="1">OFFSET('StockBond Returns'!$N$7,($B$10-1871)*12+($B$11-2)+C126-1,0)</f>
        <v>-0.24509719911203898</v>
      </c>
      <c r="W126" s="17">
        <f ca="1">OFFSET('StockBond Returns'!$O$7,($B$10-1871)*12+($B$11-2)+C126-1,0)</f>
        <v>4.403878226320046E-4</v>
      </c>
      <c r="X126" s="17">
        <f ca="1">OFFSET('StockBond Returns'!$P$7,($B$10-1871)*12+($B$11-2)+C126-1,0)</f>
        <v>6.6666667825066028E-5</v>
      </c>
      <c r="Y126" s="17">
        <f ca="1">OFFSET('StockBond Returns'!$Q$7,($B$10-1871)*12+($B$11-2)+C126-1,0)</f>
        <v>-0.24509719911203898</v>
      </c>
      <c r="Z126" s="17">
        <f ca="1">OFFSET('StockBond Returns'!$R$7,($B$10-1871)*12+($B$11-2)+C126-1,0)</f>
        <v>0</v>
      </c>
      <c r="AA126" s="17">
        <f ca="1">OFFSET('StockBond Returns'!$S$7,($B$10-1871)*12+($B$11-2)+C126-1,0)</f>
        <v>0</v>
      </c>
      <c r="AB126" s="17">
        <f ca="1">OFFSET('StockBond Returns'!$T$7,($B$10-1871)*12+($B$11-2)+C126-1,0)</f>
        <v>0</v>
      </c>
      <c r="AC126" s="17">
        <f ca="1">OFFSET('StockBond Returns'!$U$7,($B$10-1871)*12+($B$11-2)+C126-1,0)</f>
        <v>-4.3400000000000001E-2</v>
      </c>
      <c r="AD126" s="17">
        <f ca="1">OFFSET('StockBond Returns'!$V$7,($B$10-1871)*12+($B$11-2)+C126-1,0)</f>
        <v>-3.5400000000000001E-2</v>
      </c>
    </row>
    <row r="127" spans="1:30" ht="13" x14ac:dyDescent="0.15">
      <c r="A127" s="166">
        <f t="shared" si="17"/>
        <v>1938</v>
      </c>
      <c r="B127" s="166">
        <f t="shared" si="18"/>
        <v>4</v>
      </c>
      <c r="C127" s="166">
        <f t="shared" si="19"/>
        <v>104</v>
      </c>
      <c r="D127" s="108">
        <f t="shared" ca="1" si="3"/>
        <v>462938.42991288693</v>
      </c>
      <c r="E127" s="108">
        <f t="shared" ca="1" si="4"/>
        <v>478050.23237245146</v>
      </c>
      <c r="F127" s="108">
        <f>$B$15*$B$18*'Cash Flow Assist'!P114</f>
        <v>3333.3333333333335</v>
      </c>
      <c r="G127" s="108">
        <f>$B$15*'Parameters &amp; Main Results'!B145</f>
        <v>0</v>
      </c>
      <c r="H127" s="41">
        <f ca="1">OFFSET('StockBond Returns'!$W$7,($B$10-1871)*12+($B$11-2)+C127-1,0)</f>
        <v>0.10512545300483754</v>
      </c>
      <c r="I127" s="17">
        <f t="shared" ca="1" si="5"/>
        <v>0.12228582803107196</v>
      </c>
      <c r="J127" s="17"/>
      <c r="K127" s="17">
        <f t="shared" si="6"/>
        <v>0.85833333333333328</v>
      </c>
      <c r="L127" s="160">
        <f t="shared" si="7"/>
        <v>0.8716666666666667</v>
      </c>
      <c r="M127" s="160">
        <f t="shared" si="8"/>
        <v>0.12833333333333335</v>
      </c>
      <c r="N127" s="160">
        <f t="shared" si="9"/>
        <v>0</v>
      </c>
      <c r="O127" s="160">
        <f t="shared" si="10"/>
        <v>0</v>
      </c>
      <c r="P127" s="160">
        <f t="shared" si="11"/>
        <v>0</v>
      </c>
      <c r="Q127" s="160">
        <f t="shared" si="12"/>
        <v>0</v>
      </c>
      <c r="R127" s="160">
        <f t="shared" si="13"/>
        <v>0</v>
      </c>
      <c r="S127" s="160">
        <f t="shared" si="14"/>
        <v>0</v>
      </c>
      <c r="T127" s="160">
        <f t="shared" si="15"/>
        <v>0</v>
      </c>
      <c r="U127" s="17">
        <f t="shared" si="16"/>
        <v>5.0000000000000001E-4</v>
      </c>
      <c r="V127" s="17">
        <f ca="1">OFFSET('StockBond Returns'!$N$7,($B$10-1871)*12+($B$11-2)+C127-1,0)</f>
        <v>0.13990007412948713</v>
      </c>
      <c r="W127" s="17">
        <f ca="1">OFFSET('StockBond Returns'!$O$7,($B$10-1871)*12+($B$11-2)+C127-1,0)</f>
        <v>2.9708837522259834E-3</v>
      </c>
      <c r="X127" s="17">
        <f ca="1">OFFSET('StockBond Returns'!$P$7,($B$10-1871)*12+($B$11-2)+C127-1,0)</f>
        <v>-6.9760563375627083E-3</v>
      </c>
      <c r="Y127" s="17">
        <f ca="1">OFFSET('StockBond Returns'!$Q$7,($B$10-1871)*12+($B$11-2)+C127-1,0)</f>
        <v>0.13990007412948713</v>
      </c>
      <c r="Z127" s="17">
        <f ca="1">OFFSET('StockBond Returns'!$R$7,($B$10-1871)*12+($B$11-2)+C127-1,0)</f>
        <v>0</v>
      </c>
      <c r="AA127" s="17">
        <f ca="1">OFFSET('StockBond Returns'!$S$7,($B$10-1871)*12+($B$11-2)+C127-1,0)</f>
        <v>0</v>
      </c>
      <c r="AB127" s="17">
        <f ca="1">OFFSET('StockBond Returns'!$T$7,($B$10-1871)*12+($B$11-2)+C127-1,0)</f>
        <v>-7.0422535211267512E-3</v>
      </c>
      <c r="AC127" s="17">
        <f ca="1">OFFSET('StockBond Returns'!$U$7,($B$10-1871)*12+($B$11-2)+C127-1,0)</f>
        <v>6.4600000000000005E-2</v>
      </c>
      <c r="AD127" s="17">
        <f ca="1">OFFSET('StockBond Returns'!$V$7,($B$10-1871)*12+($B$11-2)+C127-1,0)</f>
        <v>2.3E-3</v>
      </c>
    </row>
    <row r="128" spans="1:30" ht="13" x14ac:dyDescent="0.15">
      <c r="A128" s="166">
        <f t="shared" si="17"/>
        <v>1938</v>
      </c>
      <c r="B128" s="166">
        <f t="shared" si="18"/>
        <v>5</v>
      </c>
      <c r="C128" s="166">
        <f t="shared" si="19"/>
        <v>105</v>
      </c>
      <c r="D128" s="108">
        <f t="shared" ca="1" si="3"/>
        <v>450244.54177653993</v>
      </c>
      <c r="E128" s="108">
        <f t="shared" ca="1" si="4"/>
        <v>462622.66866808676</v>
      </c>
      <c r="F128" s="108">
        <f>$B$15*$B$18*'Cash Flow Assist'!P115</f>
        <v>3333.3333333333335</v>
      </c>
      <c r="G128" s="108">
        <f>$B$15*'Parameters &amp; Main Results'!B146</f>
        <v>0</v>
      </c>
      <c r="H128" s="41">
        <f ca="1">OFFSET('StockBond Returns'!$W$7,($B$10-1871)*12+($B$11-2)+C128-1,0)</f>
        <v>-2.036651654360723E-2</v>
      </c>
      <c r="I128" s="17">
        <f t="shared" ca="1" si="5"/>
        <v>-2.547672180095439E-2</v>
      </c>
      <c r="J128" s="17"/>
      <c r="K128" s="17">
        <f t="shared" si="6"/>
        <v>0.8666666666666667</v>
      </c>
      <c r="L128" s="160">
        <f t="shared" si="7"/>
        <v>0.87333333333333329</v>
      </c>
      <c r="M128" s="160">
        <f t="shared" si="8"/>
        <v>0.12666666666666668</v>
      </c>
      <c r="N128" s="160">
        <f t="shared" si="9"/>
        <v>0</v>
      </c>
      <c r="O128" s="160">
        <f t="shared" si="10"/>
        <v>0</v>
      </c>
      <c r="P128" s="160">
        <f t="shared" si="11"/>
        <v>0</v>
      </c>
      <c r="Q128" s="160">
        <f t="shared" si="12"/>
        <v>0</v>
      </c>
      <c r="R128" s="160">
        <f t="shared" si="13"/>
        <v>0</v>
      </c>
      <c r="S128" s="160">
        <f t="shared" si="14"/>
        <v>0</v>
      </c>
      <c r="T128" s="160">
        <f t="shared" si="15"/>
        <v>0</v>
      </c>
      <c r="U128" s="17">
        <f t="shared" si="16"/>
        <v>5.0000000000000001E-4</v>
      </c>
      <c r="V128" s="17">
        <f ca="1">OFFSET('StockBond Returns'!$N$7,($B$10-1871)*12+($B$11-2)+C128-1,0)</f>
        <v>-3.097421905558817E-2</v>
      </c>
      <c r="W128" s="17">
        <f ca="1">OFFSET('StockBond Returns'!$O$7,($B$10-1871)*12+($B$11-2)+C128-1,0)</f>
        <v>1.2756022428362712E-2</v>
      </c>
      <c r="X128" s="17">
        <f ca="1">OFFSET('StockBond Returns'!$P$7,($B$10-1871)*12+($B$11-2)+C128-1,0)</f>
        <v>7.1677304964810062E-3</v>
      </c>
      <c r="Y128" s="17">
        <f ca="1">OFFSET('StockBond Returns'!$Q$7,($B$10-1871)*12+($B$11-2)+C128-1,0)</f>
        <v>-3.097421905558817E-2</v>
      </c>
      <c r="Z128" s="17">
        <f ca="1">OFFSET('StockBond Returns'!$R$7,($B$10-1871)*12+($B$11-2)+C128-1,0)</f>
        <v>0</v>
      </c>
      <c r="AA128" s="17">
        <f ca="1">OFFSET('StockBond Returns'!$S$7,($B$10-1871)*12+($B$11-2)+C128-1,0)</f>
        <v>0</v>
      </c>
      <c r="AB128" s="17">
        <f ca="1">OFFSET('StockBond Returns'!$T$7,($B$10-1871)*12+($B$11-2)+C128-1,0)</f>
        <v>7.0921985815604049E-3</v>
      </c>
      <c r="AC128" s="17">
        <f ca="1">OFFSET('StockBond Returns'!$U$7,($B$10-1871)*12+($B$11-2)+C128-1,0)</f>
        <v>-2.5100000000000001E-2</v>
      </c>
      <c r="AD128" s="17">
        <f ca="1">OFFSET('StockBond Returns'!$V$7,($B$10-1871)*12+($B$11-2)+C128-1,0)</f>
        <v>-2.7000000000000001E-3</v>
      </c>
    </row>
    <row r="129" spans="1:30" ht="13" x14ac:dyDescent="0.15">
      <c r="A129" s="166">
        <f t="shared" si="17"/>
        <v>1938</v>
      </c>
      <c r="B129" s="166">
        <f t="shared" si="18"/>
        <v>6</v>
      </c>
      <c r="C129" s="166">
        <f t="shared" si="19"/>
        <v>106</v>
      </c>
      <c r="D129" s="108">
        <f t="shared" ca="1" si="3"/>
        <v>532038.77829092625</v>
      </c>
      <c r="E129" s="108">
        <f t="shared" ca="1" si="4"/>
        <v>561341.52420123678</v>
      </c>
      <c r="F129" s="108">
        <f>$B$15*$B$18*'Cash Flow Assist'!P116</f>
        <v>3333.3333333333335</v>
      </c>
      <c r="G129" s="108">
        <f>$B$15*'Parameters &amp; Main Results'!B147</f>
        <v>0</v>
      </c>
      <c r="H129" s="41">
        <f ca="1">OFFSET('StockBond Returns'!$W$7,($B$10-1871)*12+($B$11-2)+C129-1,0)</f>
        <v>0.19047982740074343</v>
      </c>
      <c r="I129" s="17">
        <f t="shared" ca="1" si="5"/>
        <v>0.22219586002819428</v>
      </c>
      <c r="J129" s="17"/>
      <c r="K129" s="17">
        <f t="shared" si="6"/>
        <v>0.875</v>
      </c>
      <c r="L129" s="160">
        <f t="shared" si="7"/>
        <v>0.875</v>
      </c>
      <c r="M129" s="160">
        <f t="shared" si="8"/>
        <v>0.125</v>
      </c>
      <c r="N129" s="160">
        <f t="shared" si="9"/>
        <v>0</v>
      </c>
      <c r="O129" s="160">
        <f t="shared" si="10"/>
        <v>0</v>
      </c>
      <c r="P129" s="160">
        <f t="shared" si="11"/>
        <v>0</v>
      </c>
      <c r="Q129" s="160">
        <f t="shared" si="12"/>
        <v>0</v>
      </c>
      <c r="R129" s="160">
        <f t="shared" si="13"/>
        <v>0</v>
      </c>
      <c r="S129" s="160">
        <f t="shared" si="14"/>
        <v>0</v>
      </c>
      <c r="T129" s="160">
        <f t="shared" si="15"/>
        <v>0</v>
      </c>
      <c r="U129" s="17">
        <f t="shared" si="16"/>
        <v>5.0000000000000001E-4</v>
      </c>
      <c r="V129" s="17">
        <f ca="1">OFFSET('StockBond Returns'!$N$7,($B$10-1871)*12+($B$11-2)+C129-1,0)</f>
        <v>0.25393622868364218</v>
      </c>
      <c r="W129" s="17">
        <f ca="1">OFFSET('StockBond Returns'!$O$7,($B$10-1871)*12+($B$11-2)+C129-1,0)</f>
        <v>3.4661277339220753E-4</v>
      </c>
      <c r="X129" s="17">
        <f ca="1">OFFSET('StockBond Returns'!$P$7,($B$10-1871)*12+($B$11-2)+C129-1,0)</f>
        <v>4.1666663845640883E-5</v>
      </c>
      <c r="Y129" s="17">
        <f ca="1">OFFSET('StockBond Returns'!$Q$7,($B$10-1871)*12+($B$11-2)+C129-1,0)</f>
        <v>0.25393622868364218</v>
      </c>
      <c r="Z129" s="17">
        <f ca="1">OFFSET('StockBond Returns'!$R$7,($B$10-1871)*12+($B$11-2)+C129-1,0)</f>
        <v>0</v>
      </c>
      <c r="AA129" s="17">
        <f ca="1">OFFSET('StockBond Returns'!$S$7,($B$10-1871)*12+($B$11-2)+C129-1,0)</f>
        <v>0</v>
      </c>
      <c r="AB129" s="17">
        <f ca="1">OFFSET('StockBond Returns'!$T$7,($B$10-1871)*12+($B$11-2)+C129-1,0)</f>
        <v>0</v>
      </c>
      <c r="AC129" s="17">
        <f ca="1">OFFSET('StockBond Returns'!$U$7,($B$10-1871)*12+($B$11-2)+C129-1,0)</f>
        <v>4.2999999999999997E-2</v>
      </c>
      <c r="AD129" s="17">
        <f ca="1">OFFSET('StockBond Returns'!$V$7,($B$10-1871)*12+($B$11-2)+C129-1,0)</f>
        <v>3.2000000000000002E-3</v>
      </c>
    </row>
    <row r="130" spans="1:30" ht="13" x14ac:dyDescent="0.15">
      <c r="A130" s="166">
        <f t="shared" si="17"/>
        <v>1938</v>
      </c>
      <c r="B130" s="166">
        <f t="shared" si="18"/>
        <v>7</v>
      </c>
      <c r="C130" s="166">
        <f t="shared" si="19"/>
        <v>107</v>
      </c>
      <c r="D130" s="108">
        <f t="shared" ca="1" si="3"/>
        <v>559390.53515378863</v>
      </c>
      <c r="E130" s="108">
        <f t="shared" ca="1" si="4"/>
        <v>595683.70568744862</v>
      </c>
      <c r="F130" s="108">
        <f>$B$15*$B$18*'Cash Flow Assist'!P117</f>
        <v>3333.3333333333335</v>
      </c>
      <c r="G130" s="108">
        <f>$B$15*'Parameters &amp; Main Results'!B148</f>
        <v>0</v>
      </c>
      <c r="H130" s="41">
        <f ca="1">OFFSET('StockBond Returns'!$W$7,($B$10-1871)*12+($B$11-2)+C130-1,0)</f>
        <v>5.8038158087547011E-2</v>
      </c>
      <c r="I130" s="17">
        <f t="shared" ca="1" si="5"/>
        <v>6.7517852669772116E-2</v>
      </c>
      <c r="J130" s="17"/>
      <c r="K130" s="17">
        <f t="shared" si="6"/>
        <v>0.8833333333333333</v>
      </c>
      <c r="L130" s="160">
        <f t="shared" si="7"/>
        <v>0.87666666666666671</v>
      </c>
      <c r="M130" s="160">
        <f t="shared" si="8"/>
        <v>0.12333333333333335</v>
      </c>
      <c r="N130" s="160">
        <f t="shared" si="9"/>
        <v>0</v>
      </c>
      <c r="O130" s="160">
        <f t="shared" si="10"/>
        <v>0</v>
      </c>
      <c r="P130" s="160">
        <f t="shared" si="11"/>
        <v>0</v>
      </c>
      <c r="Q130" s="160">
        <f t="shared" si="12"/>
        <v>0</v>
      </c>
      <c r="R130" s="160">
        <f t="shared" si="13"/>
        <v>0</v>
      </c>
      <c r="S130" s="160">
        <f t="shared" si="14"/>
        <v>0</v>
      </c>
      <c r="T130" s="160">
        <f t="shared" si="15"/>
        <v>0</v>
      </c>
      <c r="U130" s="17">
        <f t="shared" si="16"/>
        <v>5.0000000000000001E-4</v>
      </c>
      <c r="V130" s="17">
        <f ca="1">OFFSET('StockBond Returns'!$N$7,($B$10-1871)*12+($B$11-2)+C130-1,0)</f>
        <v>7.6644573210479683E-2</v>
      </c>
      <c r="W130" s="17">
        <f ca="1">OFFSET('StockBond Returns'!$O$7,($B$10-1871)*12+($B$11-2)+C130-1,0)</f>
        <v>2.9819742317696019E-3</v>
      </c>
      <c r="X130" s="17">
        <f ca="1">OFFSET('StockBond Returns'!$P$7,($B$10-1871)*12+($B$11-2)+C130-1,0)</f>
        <v>4.1666669829742986E-5</v>
      </c>
      <c r="Y130" s="17">
        <f ca="1">OFFSET('StockBond Returns'!$Q$7,($B$10-1871)*12+($B$11-2)+C130-1,0)</f>
        <v>7.6644573210479683E-2</v>
      </c>
      <c r="Z130" s="17">
        <f ca="1">OFFSET('StockBond Returns'!$R$7,($B$10-1871)*12+($B$11-2)+C130-1,0)</f>
        <v>0</v>
      </c>
      <c r="AA130" s="17">
        <f ca="1">OFFSET('StockBond Returns'!$S$7,($B$10-1871)*12+($B$11-2)+C130-1,0)</f>
        <v>0</v>
      </c>
      <c r="AB130" s="17">
        <f ca="1">OFFSET('StockBond Returns'!$T$7,($B$10-1871)*12+($B$11-2)+C130-1,0)</f>
        <v>0</v>
      </c>
      <c r="AC130" s="17">
        <f ca="1">OFFSET('StockBond Returns'!$U$7,($B$10-1871)*12+($B$11-2)+C130-1,0)</f>
        <v>6.6699999999999995E-2</v>
      </c>
      <c r="AD130" s="17">
        <f ca="1">OFFSET('StockBond Returns'!$V$7,($B$10-1871)*12+($B$11-2)+C130-1,0)</f>
        <v>2.1399999999999999E-2</v>
      </c>
    </row>
    <row r="131" spans="1:30" ht="13" x14ac:dyDescent="0.15">
      <c r="A131" s="166">
        <f t="shared" si="17"/>
        <v>1938</v>
      </c>
      <c r="B131" s="166">
        <f t="shared" si="18"/>
        <v>8</v>
      </c>
      <c r="C131" s="166">
        <f t="shared" si="19"/>
        <v>108</v>
      </c>
      <c r="D131" s="108">
        <f t="shared" ca="1" si="3"/>
        <v>546869.2749309059</v>
      </c>
      <c r="E131" s="108">
        <f t="shared" ca="1" si="4"/>
        <v>580635.64486502402</v>
      </c>
      <c r="F131" s="108">
        <f>$B$15*$B$18*'Cash Flow Assist'!P118</f>
        <v>3333.3333333333335</v>
      </c>
      <c r="G131" s="108">
        <f>$B$15*'Parameters &amp; Main Results'!B149</f>
        <v>0</v>
      </c>
      <c r="H131" s="41">
        <f ca="1">OFFSET('StockBond Returns'!$W$7,($B$10-1871)*12+($B$11-2)+C131-1,0)</f>
        <v>-1.6523348424351544E-2</v>
      </c>
      <c r="I131" s="17">
        <f t="shared" ca="1" si="5"/>
        <v>-1.9776686292159593E-2</v>
      </c>
      <c r="J131" s="17"/>
      <c r="K131" s="17">
        <f t="shared" si="6"/>
        <v>0.89166666666666672</v>
      </c>
      <c r="L131" s="160">
        <f t="shared" si="7"/>
        <v>0.87833333333333341</v>
      </c>
      <c r="M131" s="160">
        <f t="shared" si="8"/>
        <v>0.12166666666666667</v>
      </c>
      <c r="N131" s="160">
        <f t="shared" si="9"/>
        <v>0</v>
      </c>
      <c r="O131" s="160">
        <f t="shared" si="10"/>
        <v>0</v>
      </c>
      <c r="P131" s="160">
        <f t="shared" si="11"/>
        <v>0</v>
      </c>
      <c r="Q131" s="160">
        <f t="shared" si="12"/>
        <v>0</v>
      </c>
      <c r="R131" s="160">
        <f t="shared" si="13"/>
        <v>0</v>
      </c>
      <c r="S131" s="160">
        <f t="shared" si="14"/>
        <v>0</v>
      </c>
      <c r="T131" s="160">
        <f t="shared" si="15"/>
        <v>0</v>
      </c>
      <c r="U131" s="17">
        <f t="shared" si="16"/>
        <v>5.0000000000000001E-4</v>
      </c>
      <c r="V131" s="17">
        <f ca="1">OFFSET('StockBond Returns'!$N$7,($B$10-1871)*12+($B$11-2)+C131-1,0)</f>
        <v>-2.3001768741325868E-2</v>
      </c>
      <c r="W131" s="17">
        <f ca="1">OFFSET('StockBond Returns'!$O$7,($B$10-1871)*12+($B$11-2)+C131-1,0)</f>
        <v>3.8482239915476057E-3</v>
      </c>
      <c r="X131" s="17">
        <f ca="1">OFFSET('StockBond Returns'!$P$7,($B$10-1871)*12+($B$11-2)+C131-1,0)</f>
        <v>5.833333241289651E-5</v>
      </c>
      <c r="Y131" s="17">
        <f ca="1">OFFSET('StockBond Returns'!$Q$7,($B$10-1871)*12+($B$11-2)+C131-1,0)</f>
        <v>-2.3001768741325868E-2</v>
      </c>
      <c r="Z131" s="17">
        <f ca="1">OFFSET('StockBond Returns'!$R$7,($B$10-1871)*12+($B$11-2)+C131-1,0)</f>
        <v>0</v>
      </c>
      <c r="AA131" s="17">
        <f ca="1">OFFSET('StockBond Returns'!$S$7,($B$10-1871)*12+($B$11-2)+C131-1,0)</f>
        <v>0</v>
      </c>
      <c r="AB131" s="17">
        <f ca="1">OFFSET('StockBond Returns'!$T$7,($B$10-1871)*12+($B$11-2)+C131-1,0)</f>
        <v>0</v>
      </c>
      <c r="AC131" s="17">
        <f ca="1">OFFSET('StockBond Returns'!$U$7,($B$10-1871)*12+($B$11-2)+C131-1,0)</f>
        <v>-2.4400000000000002E-2</v>
      </c>
      <c r="AD131" s="17">
        <f ca="1">OFFSET('StockBond Returns'!$V$7,($B$10-1871)*12+($B$11-2)+C131-1,0)</f>
        <v>-4.7300000000000002E-2</v>
      </c>
    </row>
    <row r="132" spans="1:30" ht="13" x14ac:dyDescent="0.15">
      <c r="A132" s="166">
        <f t="shared" si="17"/>
        <v>1938</v>
      </c>
      <c r="B132" s="166">
        <f t="shared" si="18"/>
        <v>9</v>
      </c>
      <c r="C132" s="166">
        <f t="shared" si="19"/>
        <v>109</v>
      </c>
      <c r="D132" s="108">
        <f t="shared" ca="1" si="3"/>
        <v>551231.84799217421</v>
      </c>
      <c r="E132" s="108">
        <f t="shared" ca="1" si="4"/>
        <v>587220.14292236359</v>
      </c>
      <c r="F132" s="108">
        <f>$B$15*$B$18*'Cash Flow Assist'!P119</f>
        <v>3333.3333333333335</v>
      </c>
      <c r="G132" s="108">
        <f>$B$15*'Parameters &amp; Main Results'!B150</f>
        <v>0</v>
      </c>
      <c r="H132" s="41">
        <f ca="1">OFFSET('StockBond Returns'!$W$7,($B$10-1871)*12+($B$11-2)+C132-1,0)</f>
        <v>1.4158965039150212E-2</v>
      </c>
      <c r="I132" s="17">
        <f t="shared" ca="1" si="5"/>
        <v>1.7179614895979099E-2</v>
      </c>
      <c r="J132" s="17"/>
      <c r="K132" s="17">
        <f t="shared" si="6"/>
        <v>0.9</v>
      </c>
      <c r="L132" s="160">
        <f t="shared" si="7"/>
        <v>0.88</v>
      </c>
      <c r="M132" s="160">
        <f t="shared" si="8"/>
        <v>0.12</v>
      </c>
      <c r="N132" s="160">
        <f t="shared" si="9"/>
        <v>0</v>
      </c>
      <c r="O132" s="160">
        <f t="shared" si="10"/>
        <v>0</v>
      </c>
      <c r="P132" s="160">
        <f t="shared" si="11"/>
        <v>0</v>
      </c>
      <c r="Q132" s="160">
        <f t="shared" si="12"/>
        <v>0</v>
      </c>
      <c r="R132" s="160">
        <f t="shared" si="13"/>
        <v>0</v>
      </c>
      <c r="S132" s="160">
        <f t="shared" si="14"/>
        <v>0</v>
      </c>
      <c r="T132" s="160">
        <f t="shared" si="15"/>
        <v>0</v>
      </c>
      <c r="U132" s="17">
        <f t="shared" si="16"/>
        <v>5.0000000000000001E-4</v>
      </c>
      <c r="V132" s="17">
        <f ca="1">OFFSET('StockBond Returns'!$N$7,($B$10-1871)*12+($B$11-2)+C132-1,0)</f>
        <v>2.0234657067803807E-2</v>
      </c>
      <c r="W132" s="17">
        <f ca="1">OFFSET('StockBond Returns'!$O$7,($B$10-1871)*12+($B$11-2)+C132-1,0)</f>
        <v>-4.8768054751798795E-3</v>
      </c>
      <c r="X132" s="17">
        <f ca="1">OFFSET('StockBond Returns'!$P$7,($B$10-1871)*12+($B$11-2)+C132-1,0)</f>
        <v>4.999999714816461E-5</v>
      </c>
      <c r="Y132" s="17">
        <f ca="1">OFFSET('StockBond Returns'!$Q$7,($B$10-1871)*12+($B$11-2)+C132-1,0)</f>
        <v>2.0234657067803807E-2</v>
      </c>
      <c r="Z132" s="17">
        <f ca="1">OFFSET('StockBond Returns'!$R$7,($B$10-1871)*12+($B$11-2)+C132-1,0)</f>
        <v>0</v>
      </c>
      <c r="AA132" s="17">
        <f ca="1">OFFSET('StockBond Returns'!$S$7,($B$10-1871)*12+($B$11-2)+C132-1,0)</f>
        <v>0</v>
      </c>
      <c r="AB132" s="17">
        <f ca="1">OFFSET('StockBond Returns'!$T$7,($B$10-1871)*12+($B$11-2)+C132-1,0)</f>
        <v>0</v>
      </c>
      <c r="AC132" s="17">
        <f ca="1">OFFSET('StockBond Returns'!$U$7,($B$10-1871)*12+($B$11-2)+C132-1,0)</f>
        <v>-2.7300000000000001E-2</v>
      </c>
      <c r="AD132" s="17">
        <f ca="1">OFFSET('StockBond Returns'!$V$7,($B$10-1871)*12+($B$11-2)+C132-1,0)</f>
        <v>-1.61E-2</v>
      </c>
    </row>
    <row r="133" spans="1:30" ht="13" x14ac:dyDescent="0.15">
      <c r="A133" s="166">
        <f t="shared" si="17"/>
        <v>1938</v>
      </c>
      <c r="B133" s="166">
        <f t="shared" si="18"/>
        <v>10</v>
      </c>
      <c r="C133" s="166">
        <f t="shared" si="19"/>
        <v>110</v>
      </c>
      <c r="D133" s="108">
        <f t="shared" ca="1" si="3"/>
        <v>585608.88427164673</v>
      </c>
      <c r="E133" s="108">
        <f t="shared" ca="1" si="4"/>
        <v>629590.88499081717</v>
      </c>
      <c r="F133" s="108">
        <f>$B$15*$B$18*'Cash Flow Assist'!P120</f>
        <v>3333.3333333333335</v>
      </c>
      <c r="G133" s="108">
        <f>$B$15*'Parameters &amp; Main Results'!B151</f>
        <v>0</v>
      </c>
      <c r="H133" s="41">
        <f ca="1">OFFSET('StockBond Returns'!$W$7,($B$10-1871)*12+($B$11-2)+C133-1,0)</f>
        <v>6.8827289368154035E-2</v>
      </c>
      <c r="I133" s="17">
        <f t="shared" ca="1" si="5"/>
        <v>7.8275574394214897E-2</v>
      </c>
      <c r="J133" s="17"/>
      <c r="K133" s="17">
        <f t="shared" si="6"/>
        <v>0.90833333333333333</v>
      </c>
      <c r="L133" s="160">
        <f t="shared" si="7"/>
        <v>0.88166666666666671</v>
      </c>
      <c r="M133" s="160">
        <f t="shared" si="8"/>
        <v>0.11833333333333335</v>
      </c>
      <c r="N133" s="160">
        <f t="shared" si="9"/>
        <v>0</v>
      </c>
      <c r="O133" s="160">
        <f t="shared" si="10"/>
        <v>0</v>
      </c>
      <c r="P133" s="160">
        <f t="shared" si="11"/>
        <v>0</v>
      </c>
      <c r="Q133" s="160">
        <f t="shared" si="12"/>
        <v>0</v>
      </c>
      <c r="R133" s="160">
        <f t="shared" si="13"/>
        <v>0</v>
      </c>
      <c r="S133" s="160">
        <f t="shared" si="14"/>
        <v>0</v>
      </c>
      <c r="T133" s="160">
        <f t="shared" si="15"/>
        <v>0</v>
      </c>
      <c r="U133" s="17">
        <f t="shared" si="16"/>
        <v>5.0000000000000001E-4</v>
      </c>
      <c r="V133" s="17">
        <f ca="1">OFFSET('StockBond Returns'!$N$7,($B$10-1871)*12+($B$11-2)+C133-1,0)</f>
        <v>8.6274599270992569E-2</v>
      </c>
      <c r="W133" s="17">
        <f ca="1">OFFSET('StockBond Returns'!$O$7,($B$10-1871)*12+($B$11-2)+C133-1,0)</f>
        <v>1.9029318622167057E-2</v>
      </c>
      <c r="X133" s="17">
        <f ca="1">OFFSET('StockBond Returns'!$P$7,($B$10-1871)*12+($B$11-2)+C133-1,0)</f>
        <v>7.2100000022337074E-3</v>
      </c>
      <c r="Y133" s="17">
        <f ca="1">OFFSET('StockBond Returns'!$Q$7,($B$10-1871)*12+($B$11-2)+C133-1,0)</f>
        <v>8.6274599270992569E-2</v>
      </c>
      <c r="Z133" s="17">
        <f ca="1">OFFSET('StockBond Returns'!$R$7,($B$10-1871)*12+($B$11-2)+C133-1,0)</f>
        <v>0</v>
      </c>
      <c r="AA133" s="17">
        <f ca="1">OFFSET('StockBond Returns'!$S$7,($B$10-1871)*12+($B$11-2)+C133-1,0)</f>
        <v>0</v>
      </c>
      <c r="AB133" s="17">
        <f ca="1">OFFSET('StockBond Returns'!$T$7,($B$10-1871)*12+($B$11-2)+C133-1,0)</f>
        <v>7.1428571428571175E-3</v>
      </c>
      <c r="AC133" s="17">
        <f ca="1">OFFSET('StockBond Returns'!$U$7,($B$10-1871)*12+($B$11-2)+C133-1,0)</f>
        <v>5.79E-2</v>
      </c>
      <c r="AD133" s="17">
        <f ca="1">OFFSET('StockBond Returns'!$V$7,($B$10-1871)*12+($B$11-2)+C133-1,0)</f>
        <v>5.0700000000000002E-2</v>
      </c>
    </row>
    <row r="134" spans="1:30" ht="13" x14ac:dyDescent="0.15">
      <c r="A134" s="166">
        <f t="shared" si="17"/>
        <v>1938</v>
      </c>
      <c r="B134" s="166">
        <f t="shared" si="18"/>
        <v>11</v>
      </c>
      <c r="C134" s="166">
        <f t="shared" si="19"/>
        <v>111</v>
      </c>
      <c r="D134" s="108">
        <f t="shared" ca="1" si="3"/>
        <v>569288.36943804892</v>
      </c>
      <c r="E134" s="108">
        <f t="shared" ca="1" si="4"/>
        <v>609917.25335802115</v>
      </c>
      <c r="F134" s="108">
        <f>$B$15*$B$18*'Cash Flow Assist'!P121</f>
        <v>3333.3333333333335</v>
      </c>
      <c r="G134" s="108">
        <f>$B$15*'Parameters &amp; Main Results'!B152</f>
        <v>0</v>
      </c>
      <c r="H134" s="41">
        <f ca="1">OFFSET('StockBond Returns'!$W$7,($B$10-1871)*12+($B$11-2)+C134-1,0)</f>
        <v>-2.2304184813077103E-2</v>
      </c>
      <c r="I134" s="17">
        <f t="shared" ca="1" si="5"/>
        <v>-2.6091978062724414E-2</v>
      </c>
      <c r="J134" s="17"/>
      <c r="K134" s="17">
        <f t="shared" si="6"/>
        <v>0.91666666666666663</v>
      </c>
      <c r="L134" s="160">
        <f t="shared" si="7"/>
        <v>0.8833333333333333</v>
      </c>
      <c r="M134" s="160">
        <f t="shared" si="8"/>
        <v>0.11666666666666667</v>
      </c>
      <c r="N134" s="160">
        <f t="shared" si="9"/>
        <v>0</v>
      </c>
      <c r="O134" s="160">
        <f t="shared" si="10"/>
        <v>0</v>
      </c>
      <c r="P134" s="160">
        <f t="shared" si="11"/>
        <v>0</v>
      </c>
      <c r="Q134" s="160">
        <f t="shared" si="12"/>
        <v>0</v>
      </c>
      <c r="R134" s="160">
        <f t="shared" si="13"/>
        <v>0</v>
      </c>
      <c r="S134" s="160">
        <f t="shared" si="14"/>
        <v>0</v>
      </c>
      <c r="T134" s="160">
        <f t="shared" si="15"/>
        <v>0</v>
      </c>
      <c r="U134" s="17">
        <f t="shared" si="16"/>
        <v>5.0000000000000001E-4</v>
      </c>
      <c r="V134" s="17">
        <f ca="1">OFFSET('StockBond Returns'!$N$7,($B$10-1871)*12+($B$11-2)+C134-1,0)</f>
        <v>-2.9302076584639236E-2</v>
      </c>
      <c r="W134" s="17">
        <f ca="1">OFFSET('StockBond Returns'!$O$7,($B$10-1871)*12+($B$11-2)+C134-1,0)</f>
        <v>-1.4298035396550501E-3</v>
      </c>
      <c r="X134" s="17">
        <f ca="1">OFFSET('StockBond Returns'!$P$7,($B$10-1871)*12+($B$11-2)+C134-1,0)</f>
        <v>4.1666667727424667E-5</v>
      </c>
      <c r="Y134" s="17">
        <f ca="1">OFFSET('StockBond Returns'!$Q$7,($B$10-1871)*12+($B$11-2)+C134-1,0)</f>
        <v>-2.9302076584639236E-2</v>
      </c>
      <c r="Z134" s="17">
        <f ca="1">OFFSET('StockBond Returns'!$R$7,($B$10-1871)*12+($B$11-2)+C134-1,0)</f>
        <v>0</v>
      </c>
      <c r="AA134" s="17">
        <f ca="1">OFFSET('StockBond Returns'!$S$7,($B$10-1871)*12+($B$11-2)+C134-1,0)</f>
        <v>0</v>
      </c>
      <c r="AB134" s="17">
        <f ca="1">OFFSET('StockBond Returns'!$T$7,($B$10-1871)*12+($B$11-2)+C134-1,0)</f>
        <v>0</v>
      </c>
      <c r="AC134" s="17">
        <f ca="1">OFFSET('StockBond Returns'!$U$7,($B$10-1871)*12+($B$11-2)+C134-1,0)</f>
        <v>-2.5700000000000001E-2</v>
      </c>
      <c r="AD134" s="17">
        <f ca="1">OFFSET('StockBond Returns'!$V$7,($B$10-1871)*12+($B$11-2)+C134-1,0)</f>
        <v>-1.21E-2</v>
      </c>
    </row>
    <row r="135" spans="1:30" ht="13" x14ac:dyDescent="0.15">
      <c r="A135" s="166">
        <f t="shared" si="17"/>
        <v>1938</v>
      </c>
      <c r="B135" s="166">
        <f t="shared" si="18"/>
        <v>12</v>
      </c>
      <c r="C135" s="166">
        <f t="shared" si="19"/>
        <v>112</v>
      </c>
      <c r="D135" s="108">
        <f t="shared" ca="1" si="3"/>
        <v>583836.48755300033</v>
      </c>
      <c r="E135" s="108">
        <f t="shared" ca="1" si="4"/>
        <v>628857.20607685414</v>
      </c>
      <c r="F135" s="108">
        <f>$B$15*$B$18*'Cash Flow Assist'!P122</f>
        <v>3333.3333333333335</v>
      </c>
      <c r="G135" s="108">
        <f>$B$15*'Parameters &amp; Main Results'!B153</f>
        <v>0</v>
      </c>
      <c r="H135" s="41">
        <f ca="1">OFFSET('StockBond Returns'!$W$7,($B$10-1871)*12+($B$11-2)+C135-1,0)</f>
        <v>3.1595180372202408E-2</v>
      </c>
      <c r="I135" s="17">
        <f t="shared" ca="1" si="5"/>
        <v>3.6719216116477063E-2</v>
      </c>
      <c r="J135" s="17"/>
      <c r="K135" s="17">
        <f t="shared" si="6"/>
        <v>0.92500000000000004</v>
      </c>
      <c r="L135" s="160">
        <f t="shared" si="7"/>
        <v>0.88500000000000001</v>
      </c>
      <c r="M135" s="160">
        <f t="shared" si="8"/>
        <v>0.11499999999999999</v>
      </c>
      <c r="N135" s="160">
        <f t="shared" si="9"/>
        <v>0</v>
      </c>
      <c r="O135" s="160">
        <f t="shared" si="10"/>
        <v>0</v>
      </c>
      <c r="P135" s="160">
        <f t="shared" si="11"/>
        <v>0</v>
      </c>
      <c r="Q135" s="160">
        <f t="shared" si="12"/>
        <v>0</v>
      </c>
      <c r="R135" s="160">
        <f t="shared" si="13"/>
        <v>0</v>
      </c>
      <c r="S135" s="160">
        <f t="shared" si="14"/>
        <v>0</v>
      </c>
      <c r="T135" s="160">
        <f t="shared" si="15"/>
        <v>0</v>
      </c>
      <c r="U135" s="17">
        <f t="shared" si="16"/>
        <v>5.0000000000000001E-4</v>
      </c>
      <c r="V135" s="17">
        <f ca="1">OFFSET('StockBond Returns'!$N$7,($B$10-1871)*12+($B$11-2)+C135-1,0)</f>
        <v>4.09249492799868E-2</v>
      </c>
      <c r="W135" s="17">
        <f ca="1">OFFSET('StockBond Returns'!$O$7,($B$10-1871)*12+($B$11-2)+C135-1,0)</f>
        <v>4.7156753943948804E-3</v>
      </c>
      <c r="X135" s="17">
        <f ca="1">OFFSET('StockBond Returns'!$P$7,($B$10-1871)*12+($B$11-2)+C135-1,0)</f>
        <v>3.3333330825557894E-5</v>
      </c>
      <c r="Y135" s="17">
        <f ca="1">OFFSET('StockBond Returns'!$Q$7,($B$10-1871)*12+($B$11-2)+C135-1,0)</f>
        <v>4.09249492799868E-2</v>
      </c>
      <c r="Z135" s="17">
        <f ca="1">OFFSET('StockBond Returns'!$R$7,($B$10-1871)*12+($B$11-2)+C135-1,0)</f>
        <v>0</v>
      </c>
      <c r="AA135" s="17">
        <f ca="1">OFFSET('StockBond Returns'!$S$7,($B$10-1871)*12+($B$11-2)+C135-1,0)</f>
        <v>0</v>
      </c>
      <c r="AB135" s="17">
        <f ca="1">OFFSET('StockBond Returns'!$T$7,($B$10-1871)*12+($B$11-2)+C135-1,0)</f>
        <v>0</v>
      </c>
      <c r="AC135" s="17">
        <f ca="1">OFFSET('StockBond Returns'!$U$7,($B$10-1871)*12+($B$11-2)+C135-1,0)</f>
        <v>-1.83E-2</v>
      </c>
      <c r="AD135" s="17">
        <f ca="1">OFFSET('StockBond Returns'!$V$7,($B$10-1871)*12+($B$11-2)+C135-1,0)</f>
        <v>5.3E-3</v>
      </c>
    </row>
    <row r="136" spans="1:30" ht="13" x14ac:dyDescent="0.15">
      <c r="A136" s="166">
        <f t="shared" si="17"/>
        <v>1939</v>
      </c>
      <c r="B136" s="166">
        <f t="shared" si="18"/>
        <v>1</v>
      </c>
      <c r="C136" s="166">
        <f t="shared" si="19"/>
        <v>113</v>
      </c>
      <c r="D136" s="108">
        <f t="shared" ca="1" si="3"/>
        <v>552265.41927890608</v>
      </c>
      <c r="E136" s="108">
        <f t="shared" ca="1" si="4"/>
        <v>589397.16594950226</v>
      </c>
      <c r="F136" s="108">
        <f>$B$15*$B$18*'Cash Flow Assist'!P123</f>
        <v>3333.3333333333335</v>
      </c>
      <c r="G136" s="108">
        <f>$B$15*'Parameters &amp; Main Results'!B154</f>
        <v>0</v>
      </c>
      <c r="H136" s="41">
        <f ca="1">OFFSET('StockBond Returns'!$W$7,($B$10-1871)*12+($B$11-2)+C136-1,0)</f>
        <v>-4.8643551263246841E-2</v>
      </c>
      <c r="I136" s="17">
        <f t="shared" ca="1" si="5"/>
        <v>-5.7754321406740784E-2</v>
      </c>
      <c r="J136" s="17"/>
      <c r="K136" s="17">
        <f t="shared" si="6"/>
        <v>0.93333333333333335</v>
      </c>
      <c r="L136" s="160">
        <f t="shared" si="7"/>
        <v>0.88666666666666671</v>
      </c>
      <c r="M136" s="160">
        <f t="shared" si="8"/>
        <v>0.11333333333333334</v>
      </c>
      <c r="N136" s="160">
        <f t="shared" si="9"/>
        <v>0</v>
      </c>
      <c r="O136" s="160">
        <f t="shared" si="10"/>
        <v>0</v>
      </c>
      <c r="P136" s="160">
        <f t="shared" si="11"/>
        <v>0</v>
      </c>
      <c r="Q136" s="160">
        <f t="shared" si="12"/>
        <v>0</v>
      </c>
      <c r="R136" s="160">
        <f t="shared" si="13"/>
        <v>0</v>
      </c>
      <c r="S136" s="160">
        <f t="shared" si="14"/>
        <v>0</v>
      </c>
      <c r="T136" s="160">
        <f t="shared" si="15"/>
        <v>0</v>
      </c>
      <c r="U136" s="17">
        <f t="shared" si="16"/>
        <v>5.0000000000000001E-4</v>
      </c>
      <c r="V136" s="17">
        <f ca="1">OFFSET('StockBond Returns'!$N$7,($B$10-1871)*12+($B$11-2)+C136-1,0)</f>
        <v>-6.5353617621686677E-2</v>
      </c>
      <c r="W136" s="17">
        <f ca="1">OFFSET('StockBond Returns'!$O$7,($B$10-1871)*12+($B$11-2)+C136-1,0)</f>
        <v>2.0666430984241924E-3</v>
      </c>
      <c r="X136" s="17">
        <f ca="1">OFFSET('StockBond Returns'!$P$7,($B$10-1871)*12+($B$11-2)+C136-1,0)</f>
        <v>2.5000001518948878E-5</v>
      </c>
      <c r="Y136" s="17">
        <f ca="1">OFFSET('StockBond Returns'!$Q$7,($B$10-1871)*12+($B$11-2)+C136-1,0)</f>
        <v>-6.5353617621686677E-2</v>
      </c>
      <c r="Z136" s="17">
        <f ca="1">OFFSET('StockBond Returns'!$R$7,($B$10-1871)*12+($B$11-2)+C136-1,0)</f>
        <v>0</v>
      </c>
      <c r="AA136" s="17">
        <f ca="1">OFFSET('StockBond Returns'!$S$7,($B$10-1871)*12+($B$11-2)+C136-1,0)</f>
        <v>0</v>
      </c>
      <c r="AB136" s="17">
        <f ca="1">OFFSET('StockBond Returns'!$T$7,($B$10-1871)*12+($B$11-2)+C136-1,0)</f>
        <v>0</v>
      </c>
      <c r="AC136" s="17">
        <f ca="1">OFFSET('StockBond Returns'!$U$7,($B$10-1871)*12+($B$11-2)+C136-1,0)</f>
        <v>-1.5299999999999999E-2</v>
      </c>
      <c r="AD136" s="17">
        <f ca="1">OFFSET('StockBond Returns'!$V$7,($B$10-1871)*12+($B$11-2)+C136-1,0)</f>
        <v>-3.9600000000000003E-2</v>
      </c>
    </row>
    <row r="137" spans="1:30" ht="13" x14ac:dyDescent="0.15">
      <c r="A137" s="166">
        <f t="shared" si="17"/>
        <v>1939</v>
      </c>
      <c r="B137" s="166">
        <f t="shared" si="18"/>
        <v>2</v>
      </c>
      <c r="C137" s="166">
        <f t="shared" si="19"/>
        <v>114</v>
      </c>
      <c r="D137" s="108">
        <f t="shared" ca="1" si="3"/>
        <v>568611.44398303784</v>
      </c>
      <c r="E137" s="108">
        <f t="shared" ca="1" si="4"/>
        <v>609700.0354891005</v>
      </c>
      <c r="F137" s="108">
        <f>$B$15*$B$18*'Cash Flow Assist'!P124</f>
        <v>3333.3333333333335</v>
      </c>
      <c r="G137" s="108">
        <f>$B$15*'Parameters &amp; Main Results'!B155</f>
        <v>0</v>
      </c>
      <c r="H137" s="41">
        <f ca="1">OFFSET('StockBond Returns'!$W$7,($B$10-1871)*12+($B$11-2)+C137-1,0)</f>
        <v>3.5850260061891064E-2</v>
      </c>
      <c r="I137" s="17">
        <f t="shared" ca="1" si="5"/>
        <v>4.0330424021254536E-2</v>
      </c>
      <c r="J137" s="17"/>
      <c r="K137" s="17">
        <f t="shared" si="6"/>
        <v>0.94166666666666665</v>
      </c>
      <c r="L137" s="160">
        <f t="shared" si="7"/>
        <v>0.88833333333333331</v>
      </c>
      <c r="M137" s="160">
        <f t="shared" si="8"/>
        <v>0.11166666666666666</v>
      </c>
      <c r="N137" s="160">
        <f t="shared" si="9"/>
        <v>0</v>
      </c>
      <c r="O137" s="160">
        <f t="shared" si="10"/>
        <v>0</v>
      </c>
      <c r="P137" s="160">
        <f t="shared" si="11"/>
        <v>0</v>
      </c>
      <c r="Q137" s="160">
        <f t="shared" si="12"/>
        <v>0</v>
      </c>
      <c r="R137" s="160">
        <f t="shared" si="13"/>
        <v>0</v>
      </c>
      <c r="S137" s="160">
        <f t="shared" si="14"/>
        <v>0</v>
      </c>
      <c r="T137" s="160">
        <f t="shared" si="15"/>
        <v>0</v>
      </c>
      <c r="U137" s="17">
        <f t="shared" si="16"/>
        <v>5.0000000000000001E-4</v>
      </c>
      <c r="V137" s="17">
        <f ca="1">OFFSET('StockBond Returns'!$N$7,($B$10-1871)*12+($B$11-2)+C137-1,0)</f>
        <v>4.3726575175894178E-2</v>
      </c>
      <c r="W137" s="17">
        <f ca="1">OFFSET('StockBond Returns'!$O$7,($B$10-1871)*12+($B$11-2)+C137-1,0)</f>
        <v>1.368641558210637E-2</v>
      </c>
      <c r="X137" s="17">
        <f ca="1">OFFSET('StockBond Returns'!$P$7,($B$10-1871)*12+($B$11-2)+C137-1,0)</f>
        <v>7.2194244596093249E-3</v>
      </c>
      <c r="Y137" s="17">
        <f ca="1">OFFSET('StockBond Returns'!$Q$7,($B$10-1871)*12+($B$11-2)+C137-1,0)</f>
        <v>4.3726575175894178E-2</v>
      </c>
      <c r="Z137" s="17">
        <f ca="1">OFFSET('StockBond Returns'!$R$7,($B$10-1871)*12+($B$11-2)+C137-1,0)</f>
        <v>0</v>
      </c>
      <c r="AA137" s="17">
        <f ca="1">OFFSET('StockBond Returns'!$S$7,($B$10-1871)*12+($B$11-2)+C137-1,0)</f>
        <v>0</v>
      </c>
      <c r="AB137" s="17">
        <f ca="1">OFFSET('StockBond Returns'!$T$7,($B$10-1871)*12+($B$11-2)+C137-1,0)</f>
        <v>7.194244604316502E-3</v>
      </c>
      <c r="AC137" s="17">
        <f ca="1">OFFSET('StockBond Returns'!$U$7,($B$10-1871)*12+($B$11-2)+C137-1,0)</f>
        <v>6.4000000000000003E-3</v>
      </c>
      <c r="AD137" s="17">
        <f ca="1">OFFSET('StockBond Returns'!$V$7,($B$10-1871)*12+($B$11-2)+C137-1,0)</f>
        <v>2.9399999999999999E-2</v>
      </c>
    </row>
    <row r="138" spans="1:30" ht="13" x14ac:dyDescent="0.15">
      <c r="A138" s="166">
        <f t="shared" si="17"/>
        <v>1939</v>
      </c>
      <c r="B138" s="166">
        <f t="shared" si="18"/>
        <v>3</v>
      </c>
      <c r="C138" s="166">
        <f t="shared" si="19"/>
        <v>115</v>
      </c>
      <c r="D138" s="108">
        <f t="shared" ca="1" si="3"/>
        <v>510261.26290824247</v>
      </c>
      <c r="E138" s="108">
        <f t="shared" ca="1" si="4"/>
        <v>535572.74602278403</v>
      </c>
      <c r="F138" s="108">
        <f>$B$15*$B$18*'Cash Flow Assist'!P125</f>
        <v>3333.3333333333335</v>
      </c>
      <c r="G138" s="108">
        <f>$B$15*'Parameters &amp; Main Results'!B156</f>
        <v>0</v>
      </c>
      <c r="H138" s="41">
        <f ca="1">OFFSET('StockBond Returns'!$W$7,($B$10-1871)*12+($B$11-2)+C138-1,0)</f>
        <v>-9.7327044343231639E-2</v>
      </c>
      <c r="I138" s="17">
        <f t="shared" ca="1" si="5"/>
        <v>-0.1167510614967725</v>
      </c>
      <c r="J138" s="17"/>
      <c r="K138" s="17">
        <f t="shared" si="6"/>
        <v>0.95</v>
      </c>
      <c r="L138" s="160">
        <f t="shared" si="7"/>
        <v>0.89</v>
      </c>
      <c r="M138" s="160">
        <f t="shared" si="8"/>
        <v>0.11000000000000001</v>
      </c>
      <c r="N138" s="160">
        <f t="shared" si="9"/>
        <v>0</v>
      </c>
      <c r="O138" s="160">
        <f t="shared" si="10"/>
        <v>0</v>
      </c>
      <c r="P138" s="160">
        <f t="shared" si="11"/>
        <v>0</v>
      </c>
      <c r="Q138" s="160">
        <f t="shared" si="12"/>
        <v>0</v>
      </c>
      <c r="R138" s="160">
        <f t="shared" si="13"/>
        <v>0</v>
      </c>
      <c r="S138" s="160">
        <f t="shared" si="14"/>
        <v>0</v>
      </c>
      <c r="T138" s="160">
        <f t="shared" si="15"/>
        <v>0</v>
      </c>
      <c r="U138" s="17">
        <f t="shared" si="16"/>
        <v>5.0000000000000001E-4</v>
      </c>
      <c r="V138" s="17">
        <f ca="1">OFFSET('StockBond Returns'!$N$7,($B$10-1871)*12+($B$11-2)+C138-1,0)</f>
        <v>-0.1323611248334976</v>
      </c>
      <c r="W138" s="17">
        <f ca="1">OFFSET('StockBond Returns'!$O$7,($B$10-1871)*12+($B$11-2)+C138-1,0)</f>
        <v>9.9273297427910911E-3</v>
      </c>
      <c r="X138" s="17">
        <f ca="1">OFFSET('StockBond Returns'!$P$7,($B$10-1871)*12+($B$11-2)+C138-1,0)</f>
        <v>2.5000001696584562E-5</v>
      </c>
      <c r="Y138" s="17">
        <f ca="1">OFFSET('StockBond Returns'!$Q$7,($B$10-1871)*12+($B$11-2)+C138-1,0)</f>
        <v>-0.1323611248334976</v>
      </c>
      <c r="Z138" s="17">
        <f ca="1">OFFSET('StockBond Returns'!$R$7,($B$10-1871)*12+($B$11-2)+C138-1,0)</f>
        <v>0</v>
      </c>
      <c r="AA138" s="17">
        <f ca="1">OFFSET('StockBond Returns'!$S$7,($B$10-1871)*12+($B$11-2)+C138-1,0)</f>
        <v>0</v>
      </c>
      <c r="AB138" s="17">
        <f ca="1">OFFSET('StockBond Returns'!$T$7,($B$10-1871)*12+($B$11-2)+C138-1,0)</f>
        <v>0</v>
      </c>
      <c r="AC138" s="17">
        <f ca="1">OFFSET('StockBond Returns'!$U$7,($B$10-1871)*12+($B$11-2)+C138-1,0)</f>
        <v>-4.7199999999999999E-2</v>
      </c>
      <c r="AD138" s="17">
        <f ca="1">OFFSET('StockBond Returns'!$V$7,($B$10-1871)*12+($B$11-2)+C138-1,0)</f>
        <v>-8.3699999999999997E-2</v>
      </c>
    </row>
    <row r="139" spans="1:30" ht="13" x14ac:dyDescent="0.15">
      <c r="A139" s="166">
        <f t="shared" si="17"/>
        <v>1939</v>
      </c>
      <c r="B139" s="166">
        <f t="shared" si="18"/>
        <v>4</v>
      </c>
      <c r="C139" s="166">
        <f t="shared" si="19"/>
        <v>116</v>
      </c>
      <c r="D139" s="108">
        <f t="shared" ca="1" si="3"/>
        <v>510749.07121510274</v>
      </c>
      <c r="E139" s="108">
        <f t="shared" ca="1" si="4"/>
        <v>535723.00909546367</v>
      </c>
      <c r="F139" s="108">
        <f>$B$15*$B$18*'Cash Flow Assist'!P126</f>
        <v>3333.3333333333335</v>
      </c>
      <c r="G139" s="108">
        <f>$B$15*'Parameters &amp; Main Results'!B157</f>
        <v>0</v>
      </c>
      <c r="H139" s="41">
        <f ca="1">OFFSET('StockBond Returns'!$W$7,($B$10-1871)*12+($B$11-2)+C139-1,0)</f>
        <v>7.5378400306290129E-3</v>
      </c>
      <c r="I139" s="17">
        <f t="shared" ca="1" si="5"/>
        <v>6.54516806339099E-3</v>
      </c>
      <c r="J139" s="17"/>
      <c r="K139" s="17">
        <f t="shared" si="6"/>
        <v>0.95833333333333337</v>
      </c>
      <c r="L139" s="160">
        <f t="shared" si="7"/>
        <v>0.89166666666666672</v>
      </c>
      <c r="M139" s="160">
        <f t="shared" si="8"/>
        <v>0.10833333333333334</v>
      </c>
      <c r="N139" s="160">
        <f t="shared" si="9"/>
        <v>0</v>
      </c>
      <c r="O139" s="160">
        <f t="shared" si="10"/>
        <v>0</v>
      </c>
      <c r="P139" s="160">
        <f t="shared" si="11"/>
        <v>0</v>
      </c>
      <c r="Q139" s="160">
        <f t="shared" si="12"/>
        <v>0</v>
      </c>
      <c r="R139" s="160">
        <f t="shared" si="13"/>
        <v>0</v>
      </c>
      <c r="S139" s="160">
        <f t="shared" si="14"/>
        <v>0</v>
      </c>
      <c r="T139" s="160">
        <f t="shared" si="15"/>
        <v>0</v>
      </c>
      <c r="U139" s="17">
        <f t="shared" si="16"/>
        <v>5.0000000000000001E-4</v>
      </c>
      <c r="V139" s="17">
        <f ca="1">OFFSET('StockBond Returns'!$N$7,($B$10-1871)*12+($B$11-2)+C139-1,0)</f>
        <v>5.5159305909078249E-3</v>
      </c>
      <c r="W139" s="17">
        <f ca="1">OFFSET('StockBond Returns'!$O$7,($B$10-1871)*12+($B$11-2)+C139-1,0)</f>
        <v>1.5401199567675494E-2</v>
      </c>
      <c r="X139" s="17">
        <f ca="1">OFFSET('StockBond Returns'!$P$7,($B$10-1871)*12+($B$11-2)+C139-1,0)</f>
        <v>7.271557970339515E-3</v>
      </c>
      <c r="Y139" s="17">
        <f ca="1">OFFSET('StockBond Returns'!$Q$7,($B$10-1871)*12+($B$11-2)+C139-1,0)</f>
        <v>5.5159305909078249E-3</v>
      </c>
      <c r="Z139" s="17">
        <f ca="1">OFFSET('StockBond Returns'!$R$7,($B$10-1871)*12+($B$11-2)+C139-1,0)</f>
        <v>0</v>
      </c>
      <c r="AA139" s="17">
        <f ca="1">OFFSET('StockBond Returns'!$S$7,($B$10-1871)*12+($B$11-2)+C139-1,0)</f>
        <v>0</v>
      </c>
      <c r="AB139" s="17">
        <f ca="1">OFFSET('StockBond Returns'!$T$7,($B$10-1871)*12+($B$11-2)+C139-1,0)</f>
        <v>7.2463768115942351E-3</v>
      </c>
      <c r="AC139" s="17">
        <f ca="1">OFFSET('StockBond Returns'!$U$7,($B$10-1871)*12+($B$11-2)+C139-1,0)</f>
        <v>1.66E-2</v>
      </c>
      <c r="AD139" s="17">
        <f ca="1">OFFSET('StockBond Returns'!$V$7,($B$10-1871)*12+($B$11-2)+C139-1,0)</f>
        <v>-2.8999999999999998E-3</v>
      </c>
    </row>
    <row r="140" spans="1:30" ht="13" x14ac:dyDescent="0.15">
      <c r="A140" s="166">
        <f t="shared" si="17"/>
        <v>1939</v>
      </c>
      <c r="B140" s="166">
        <f t="shared" si="18"/>
        <v>5</v>
      </c>
      <c r="C140" s="166">
        <f t="shared" si="19"/>
        <v>117</v>
      </c>
      <c r="D140" s="108">
        <f t="shared" ca="1" si="3"/>
        <v>534081.68911551125</v>
      </c>
      <c r="E140" s="108">
        <f t="shared" ca="1" si="4"/>
        <v>564722.20213307277</v>
      </c>
      <c r="F140" s="108">
        <f>$B$15*$B$18*'Cash Flow Assist'!P127</f>
        <v>3333.3333333333335</v>
      </c>
      <c r="G140" s="108">
        <f>$B$15*'Parameters &amp; Main Results'!B158</f>
        <v>0</v>
      </c>
      <c r="H140" s="41">
        <f ca="1">OFFSET('StockBond Returns'!$W$7,($B$10-1871)*12+($B$11-2)+C140-1,0)</f>
        <v>5.2552471756315625E-2</v>
      </c>
      <c r="I140" s="17">
        <f t="shared" ca="1" si="5"/>
        <v>6.0730941719817515E-2</v>
      </c>
      <c r="J140" s="17"/>
      <c r="K140" s="17">
        <f t="shared" si="6"/>
        <v>0.96666666666666667</v>
      </c>
      <c r="L140" s="160">
        <f t="shared" si="7"/>
        <v>0.89333333333333331</v>
      </c>
      <c r="M140" s="160">
        <f t="shared" si="8"/>
        <v>0.10666666666666666</v>
      </c>
      <c r="N140" s="160">
        <f t="shared" si="9"/>
        <v>0</v>
      </c>
      <c r="O140" s="160">
        <f t="shared" si="10"/>
        <v>0</v>
      </c>
      <c r="P140" s="160">
        <f t="shared" si="11"/>
        <v>0</v>
      </c>
      <c r="Q140" s="160">
        <f t="shared" si="12"/>
        <v>0</v>
      </c>
      <c r="R140" s="160">
        <f t="shared" si="13"/>
        <v>0</v>
      </c>
      <c r="S140" s="160">
        <f t="shared" si="14"/>
        <v>0</v>
      </c>
      <c r="T140" s="160">
        <f t="shared" si="15"/>
        <v>0</v>
      </c>
      <c r="U140" s="17">
        <f t="shared" si="16"/>
        <v>5.0000000000000001E-4</v>
      </c>
      <c r="V140" s="17">
        <f ca="1">OFFSET('StockBond Returns'!$N$7,($B$10-1871)*12+($B$11-2)+C140-1,0)</f>
        <v>6.6329191677487076E-2</v>
      </c>
      <c r="W140" s="17">
        <f ca="1">OFFSET('StockBond Returns'!$O$7,($B$10-1871)*12+($B$11-2)+C140-1,0)</f>
        <v>1.423622332433494E-2</v>
      </c>
      <c r="X140" s="17">
        <f ca="1">OFFSET('StockBond Returns'!$P$7,($B$10-1871)*12+($B$11-2)+C140-1,0)</f>
        <v>2.5000001811825712E-5</v>
      </c>
      <c r="Y140" s="17">
        <f ca="1">OFFSET('StockBond Returns'!$Q$7,($B$10-1871)*12+($B$11-2)+C140-1,0)</f>
        <v>6.6329191677487076E-2</v>
      </c>
      <c r="Z140" s="17">
        <f ca="1">OFFSET('StockBond Returns'!$R$7,($B$10-1871)*12+($B$11-2)+C140-1,0)</f>
        <v>0</v>
      </c>
      <c r="AA140" s="17">
        <f ca="1">OFFSET('StockBond Returns'!$S$7,($B$10-1871)*12+($B$11-2)+C140-1,0)</f>
        <v>0</v>
      </c>
      <c r="AB140" s="17">
        <f ca="1">OFFSET('StockBond Returns'!$T$7,($B$10-1871)*12+($B$11-2)+C140-1,0)</f>
        <v>0</v>
      </c>
      <c r="AC140" s="17">
        <f ca="1">OFFSET('StockBond Returns'!$U$7,($B$10-1871)*12+($B$11-2)+C140-1,0)</f>
        <v>2.7799999999999998E-2</v>
      </c>
      <c r="AD140" s="17">
        <f ca="1">OFFSET('StockBond Returns'!$V$7,($B$10-1871)*12+($B$11-2)+C140-1,0)</f>
        <v>5.3E-3</v>
      </c>
    </row>
    <row r="141" spans="1:30" ht="13" x14ac:dyDescent="0.15">
      <c r="A141" s="166">
        <f t="shared" si="17"/>
        <v>1939</v>
      </c>
      <c r="B141" s="166">
        <f t="shared" si="18"/>
        <v>6</v>
      </c>
      <c r="C141" s="166">
        <f t="shared" si="19"/>
        <v>118</v>
      </c>
      <c r="D141" s="108">
        <f t="shared" ca="1" si="3"/>
        <v>506649.82655603834</v>
      </c>
      <c r="E141" s="108">
        <f t="shared" ca="1" si="4"/>
        <v>531039.54701541166</v>
      </c>
      <c r="F141" s="108">
        <f>$B$15*$B$18*'Cash Flow Assist'!P128</f>
        <v>3333.3333333333335</v>
      </c>
      <c r="G141" s="108">
        <f>$B$15*'Parameters &amp; Main Results'!B159</f>
        <v>0</v>
      </c>
      <c r="H141" s="41">
        <f ca="1">OFFSET('StockBond Returns'!$W$7,($B$10-1871)*12+($B$11-2)+C141-1,0)</f>
        <v>-4.5404811835215095E-2</v>
      </c>
      <c r="I141" s="17">
        <f t="shared" ca="1" si="5"/>
        <v>-5.4061139205013542E-2</v>
      </c>
      <c r="J141" s="17"/>
      <c r="K141" s="17">
        <f t="shared" si="6"/>
        <v>0.97499999999999998</v>
      </c>
      <c r="L141" s="160">
        <f t="shared" si="7"/>
        <v>0.89500000000000002</v>
      </c>
      <c r="M141" s="160">
        <f t="shared" si="8"/>
        <v>0.10500000000000001</v>
      </c>
      <c r="N141" s="160">
        <f t="shared" si="9"/>
        <v>0</v>
      </c>
      <c r="O141" s="160">
        <f t="shared" si="10"/>
        <v>0</v>
      </c>
      <c r="P141" s="160">
        <f t="shared" si="11"/>
        <v>0</v>
      </c>
      <c r="Q141" s="160">
        <f t="shared" si="12"/>
        <v>0</v>
      </c>
      <c r="R141" s="160">
        <f t="shared" si="13"/>
        <v>0</v>
      </c>
      <c r="S141" s="160">
        <f t="shared" si="14"/>
        <v>0</v>
      </c>
      <c r="T141" s="160">
        <f t="shared" si="15"/>
        <v>0</v>
      </c>
      <c r="U141" s="17">
        <f t="shared" si="16"/>
        <v>5.0000000000000001E-4</v>
      </c>
      <c r="V141" s="17">
        <f ca="1">OFFSET('StockBond Returns'!$N$7,($B$10-1871)*12+($B$11-2)+C141-1,0)</f>
        <v>-6.0257000149344542E-2</v>
      </c>
      <c r="W141" s="17">
        <f ca="1">OFFSET('StockBond Returns'!$O$7,($B$10-1871)*12+($B$11-2)+C141-1,0)</f>
        <v>-8.5197528270009037E-4</v>
      </c>
      <c r="X141" s="17">
        <f ca="1">OFFSET('StockBond Returns'!$P$7,($B$10-1871)*12+($B$11-2)+C141-1,0)</f>
        <v>2.4999999413966023E-5</v>
      </c>
      <c r="Y141" s="17">
        <f ca="1">OFFSET('StockBond Returns'!$Q$7,($B$10-1871)*12+($B$11-2)+C141-1,0)</f>
        <v>-6.0257000149344542E-2</v>
      </c>
      <c r="Z141" s="17">
        <f ca="1">OFFSET('StockBond Returns'!$R$7,($B$10-1871)*12+($B$11-2)+C141-1,0)</f>
        <v>0</v>
      </c>
      <c r="AA141" s="17">
        <f ca="1">OFFSET('StockBond Returns'!$S$7,($B$10-1871)*12+($B$11-2)+C141-1,0)</f>
        <v>0</v>
      </c>
      <c r="AB141" s="17">
        <f ca="1">OFFSET('StockBond Returns'!$T$7,($B$10-1871)*12+($B$11-2)+C141-1,0)</f>
        <v>0</v>
      </c>
      <c r="AC141" s="17">
        <f ca="1">OFFSET('StockBond Returns'!$U$7,($B$10-1871)*12+($B$11-2)+C141-1,0)</f>
        <v>-9.9000000000000008E-3</v>
      </c>
      <c r="AD141" s="17">
        <f ca="1">OFFSET('StockBond Returns'!$V$7,($B$10-1871)*12+($B$11-2)+C141-1,0)</f>
        <v>-5.45E-2</v>
      </c>
    </row>
    <row r="142" spans="1:30" ht="13" x14ac:dyDescent="0.15">
      <c r="A142" s="166">
        <f t="shared" si="17"/>
        <v>1939</v>
      </c>
      <c r="B142" s="166">
        <f t="shared" si="18"/>
        <v>7</v>
      </c>
      <c r="C142" s="166">
        <f t="shared" si="19"/>
        <v>119</v>
      </c>
      <c r="D142" s="108">
        <f t="shared" ca="1" si="3"/>
        <v>546440.98384041269</v>
      </c>
      <c r="E142" s="108">
        <f t="shared" ca="1" si="4"/>
        <v>581511.89887954236</v>
      </c>
      <c r="F142" s="108">
        <f>$B$15*$B$18*'Cash Flow Assist'!P129</f>
        <v>3333.3333333333335</v>
      </c>
      <c r="G142" s="108">
        <f>$B$15*'Parameters &amp; Main Results'!B160</f>
        <v>0</v>
      </c>
      <c r="H142" s="41">
        <f ca="1">OFFSET('StockBond Returns'!$W$7,($B$10-1871)*12+($B$11-2)+C142-1,0)</f>
        <v>8.5680662562007695E-2</v>
      </c>
      <c r="I142" s="17">
        <f t="shared" ca="1" si="5"/>
        <v>0.10196143953286828</v>
      </c>
      <c r="J142" s="17"/>
      <c r="K142" s="17">
        <f t="shared" si="6"/>
        <v>0.98333333333333328</v>
      </c>
      <c r="L142" s="160">
        <f t="shared" si="7"/>
        <v>0.89666666666666672</v>
      </c>
      <c r="M142" s="160">
        <f t="shared" si="8"/>
        <v>0.10333333333333336</v>
      </c>
      <c r="N142" s="160">
        <f t="shared" si="9"/>
        <v>0</v>
      </c>
      <c r="O142" s="160">
        <f t="shared" si="10"/>
        <v>0</v>
      </c>
      <c r="P142" s="160">
        <f t="shared" si="11"/>
        <v>0</v>
      </c>
      <c r="Q142" s="160">
        <f t="shared" si="12"/>
        <v>0</v>
      </c>
      <c r="R142" s="160">
        <f t="shared" si="13"/>
        <v>0</v>
      </c>
      <c r="S142" s="160">
        <f t="shared" si="14"/>
        <v>0</v>
      </c>
      <c r="T142" s="160">
        <f t="shared" si="15"/>
        <v>0</v>
      </c>
      <c r="U142" s="17">
        <f t="shared" si="16"/>
        <v>5.0000000000000001E-4</v>
      </c>
      <c r="V142" s="17">
        <f ca="1">OFFSET('StockBond Returns'!$N$7,($B$10-1871)*12+($B$11-2)+C142-1,0)</f>
        <v>0.1133484178685169</v>
      </c>
      <c r="W142" s="17">
        <f ca="1">OFFSET('StockBond Returns'!$O$7,($B$10-1871)*12+($B$11-2)+C142-1,0)</f>
        <v>3.5550791364333811E-3</v>
      </c>
      <c r="X142" s="17">
        <f ca="1">OFFSET('StockBond Returns'!$P$7,($B$10-1871)*12+($B$11-2)+C142-1,0)</f>
        <v>2.4999997000563212E-5</v>
      </c>
      <c r="Y142" s="17">
        <f ca="1">OFFSET('StockBond Returns'!$Q$7,($B$10-1871)*12+($B$11-2)+C142-1,0)</f>
        <v>0.1133484178685169</v>
      </c>
      <c r="Z142" s="17">
        <f ca="1">OFFSET('StockBond Returns'!$R$7,($B$10-1871)*12+($B$11-2)+C142-1,0)</f>
        <v>0</v>
      </c>
      <c r="AA142" s="17">
        <f ca="1">OFFSET('StockBond Returns'!$S$7,($B$10-1871)*12+($B$11-2)+C142-1,0)</f>
        <v>0</v>
      </c>
      <c r="AB142" s="17">
        <f ca="1">OFFSET('StockBond Returns'!$T$7,($B$10-1871)*12+($B$11-2)+C142-1,0)</f>
        <v>0</v>
      </c>
      <c r="AC142" s="17">
        <f ca="1">OFFSET('StockBond Returns'!$U$7,($B$10-1871)*12+($B$11-2)+C142-1,0)</f>
        <v>4.1300000000000003E-2</v>
      </c>
      <c r="AD142" s="17">
        <f ca="1">OFFSET('StockBond Returns'!$V$7,($B$10-1871)*12+($B$11-2)+C142-1,0)</f>
        <v>3.0999999999999999E-3</v>
      </c>
    </row>
    <row r="143" spans="1:30" ht="13" x14ac:dyDescent="0.15">
      <c r="A143" s="166">
        <f t="shared" si="17"/>
        <v>1939</v>
      </c>
      <c r="B143" s="166">
        <f t="shared" si="18"/>
        <v>8</v>
      </c>
      <c r="C143" s="166">
        <f t="shared" si="19"/>
        <v>120</v>
      </c>
      <c r="D143" s="108">
        <f t="shared" ca="1" si="3"/>
        <v>514655.57538813673</v>
      </c>
      <c r="E143" s="108">
        <f t="shared" ca="1" si="4"/>
        <v>542664.22663210891</v>
      </c>
      <c r="F143" s="108">
        <f>$B$15*$B$18*'Cash Flow Assist'!P130</f>
        <v>3333.3333333333335</v>
      </c>
      <c r="G143" s="108">
        <f>$B$15*'Parameters &amp; Main Results'!B161</f>
        <v>0</v>
      </c>
      <c r="H143" s="41">
        <f ca="1">OFFSET('StockBond Returns'!$W$7,($B$10-1871)*12+($B$11-2)+C143-1,0)</f>
        <v>-5.2387542492502104E-2</v>
      </c>
      <c r="I143" s="17">
        <f t="shared" ca="1" si="5"/>
        <v>-6.1424516629303656E-2</v>
      </c>
      <c r="J143" s="17"/>
      <c r="K143" s="17">
        <f t="shared" si="6"/>
        <v>0.9916666666666667</v>
      </c>
      <c r="L143" s="160">
        <f t="shared" si="7"/>
        <v>0.89833333333333343</v>
      </c>
      <c r="M143" s="160">
        <f t="shared" si="8"/>
        <v>0.10166666666666666</v>
      </c>
      <c r="N143" s="160">
        <f t="shared" si="9"/>
        <v>0</v>
      </c>
      <c r="O143" s="160">
        <f t="shared" si="10"/>
        <v>0</v>
      </c>
      <c r="P143" s="160">
        <f t="shared" si="11"/>
        <v>0</v>
      </c>
      <c r="Q143" s="160">
        <f t="shared" si="12"/>
        <v>0</v>
      </c>
      <c r="R143" s="160">
        <f t="shared" si="13"/>
        <v>0</v>
      </c>
      <c r="S143" s="160">
        <f t="shared" si="14"/>
        <v>0</v>
      </c>
      <c r="T143" s="160">
        <f t="shared" si="15"/>
        <v>0</v>
      </c>
      <c r="U143" s="17">
        <f t="shared" si="16"/>
        <v>5.0000000000000001E-4</v>
      </c>
      <c r="V143" s="17">
        <f ca="1">OFFSET('StockBond Returns'!$N$7,($B$10-1871)*12+($B$11-2)+C143-1,0)</f>
        <v>-6.7249694925712755E-2</v>
      </c>
      <c r="W143" s="17">
        <f ca="1">OFFSET('StockBond Returns'!$O$7,($B$10-1871)*12+($B$11-2)+C143-1,0)</f>
        <v>-9.543023157754349E-3</v>
      </c>
      <c r="X143" s="17">
        <f ca="1">OFFSET('StockBond Returns'!$P$7,($B$10-1871)*12+($B$11-2)+C143-1,0)</f>
        <v>3.3333332581042541E-5</v>
      </c>
      <c r="Y143" s="17">
        <f ca="1">OFFSET('StockBond Returns'!$Q$7,($B$10-1871)*12+($B$11-2)+C143-1,0)</f>
        <v>-6.7249694925712755E-2</v>
      </c>
      <c r="Z143" s="17">
        <f ca="1">OFFSET('StockBond Returns'!$R$7,($B$10-1871)*12+($B$11-2)+C143-1,0)</f>
        <v>0</v>
      </c>
      <c r="AA143" s="17">
        <f ca="1">OFFSET('StockBond Returns'!$S$7,($B$10-1871)*12+($B$11-2)+C143-1,0)</f>
        <v>0</v>
      </c>
      <c r="AB143" s="17">
        <f ca="1">OFFSET('StockBond Returns'!$T$7,($B$10-1871)*12+($B$11-2)+C143-1,0)</f>
        <v>0</v>
      </c>
      <c r="AC143" s="17">
        <f ca="1">OFFSET('StockBond Returns'!$U$7,($B$10-1871)*12+($B$11-2)+C143-1,0)</f>
        <v>-4.6800000000000001E-2</v>
      </c>
      <c r="AD143" s="17">
        <f ca="1">OFFSET('StockBond Returns'!$V$7,($B$10-1871)*12+($B$11-2)+C143-1,0)</f>
        <v>-2.3300000000000001E-2</v>
      </c>
    </row>
    <row r="144" spans="1:30" ht="13" x14ac:dyDescent="0.15">
      <c r="A144" s="166">
        <f t="shared" si="17"/>
        <v>1939</v>
      </c>
      <c r="B144" s="166">
        <f t="shared" si="18"/>
        <v>9</v>
      </c>
      <c r="C144" s="166">
        <f t="shared" si="19"/>
        <v>121</v>
      </c>
      <c r="D144" s="108">
        <f t="shared" ca="1" si="3"/>
        <v>559862.47442235483</v>
      </c>
      <c r="E144" s="108">
        <f t="shared" ca="1" si="4"/>
        <v>605901.30930283852</v>
      </c>
      <c r="F144" s="108">
        <f>$B$15*$B$18*'Cash Flow Assist'!P131</f>
        <v>3333.3333333333335</v>
      </c>
      <c r="G144" s="108">
        <f>$B$15*'Parameters &amp; Main Results'!B162</f>
        <v>0</v>
      </c>
      <c r="H144" s="41">
        <f ca="1">OFFSET('StockBond Returns'!$W$7,($B$10-1871)*12+($B$11-2)+C144-1,0)</f>
        <v>9.4930805615823149E-2</v>
      </c>
      <c r="I144" s="17">
        <f t="shared" ca="1" si="5"/>
        <v>0.12343149044715421</v>
      </c>
      <c r="J144" s="17"/>
      <c r="K144" s="17">
        <f t="shared" si="6"/>
        <v>1</v>
      </c>
      <c r="L144" s="160">
        <f t="shared" si="7"/>
        <v>0.9</v>
      </c>
      <c r="M144" s="160">
        <f t="shared" si="8"/>
        <v>0.1</v>
      </c>
      <c r="N144" s="160">
        <f t="shared" si="9"/>
        <v>0</v>
      </c>
      <c r="O144" s="160">
        <f t="shared" si="10"/>
        <v>0</v>
      </c>
      <c r="P144" s="160">
        <f t="shared" si="11"/>
        <v>0</v>
      </c>
      <c r="Q144" s="160">
        <f t="shared" si="12"/>
        <v>0</v>
      </c>
      <c r="R144" s="160">
        <f t="shared" si="13"/>
        <v>0</v>
      </c>
      <c r="S144" s="160">
        <f t="shared" si="14"/>
        <v>0</v>
      </c>
      <c r="T144" s="160">
        <f t="shared" si="15"/>
        <v>0</v>
      </c>
      <c r="U144" s="17">
        <f t="shared" si="16"/>
        <v>5.0000000000000001E-4</v>
      </c>
      <c r="V144" s="17">
        <f ca="1">OFFSET('StockBond Returns'!$N$7,($B$10-1871)*12+($B$11-2)+C144-1,0)</f>
        <v>0.14372382110277893</v>
      </c>
      <c r="W144" s="17">
        <f ca="1">OFFSET('StockBond Returns'!$O$7,($B$10-1871)*12+($B$11-2)+C144-1,0)</f>
        <v>-5.8782818786801694E-2</v>
      </c>
      <c r="X144" s="17">
        <f ca="1">OFFSET('StockBond Returns'!$P$7,($B$10-1871)*12+($B$11-2)+C144-1,0)</f>
        <v>-2.1235815601669317E-2</v>
      </c>
      <c r="Y144" s="17">
        <f ca="1">OFFSET('StockBond Returns'!$Q$7,($B$10-1871)*12+($B$11-2)+C144-1,0)</f>
        <v>0.14372382110277893</v>
      </c>
      <c r="Z144" s="17">
        <f ca="1">OFFSET('StockBond Returns'!$R$7,($B$10-1871)*12+($B$11-2)+C144-1,0)</f>
        <v>0</v>
      </c>
      <c r="AA144" s="17">
        <f ca="1">OFFSET('StockBond Returns'!$S$7,($B$10-1871)*12+($B$11-2)+C144-1,0)</f>
        <v>0</v>
      </c>
      <c r="AB144" s="17">
        <f ca="1">OFFSET('StockBond Returns'!$T$7,($B$10-1871)*12+($B$11-2)+C144-1,0)</f>
        <v>-2.1276595744680771E-2</v>
      </c>
      <c r="AC144" s="17">
        <f ca="1">OFFSET('StockBond Returns'!$U$7,($B$10-1871)*12+($B$11-2)+C144-1,0)</f>
        <v>0.20610000000000001</v>
      </c>
      <c r="AD144" s="17">
        <f ca="1">OFFSET('StockBond Returns'!$V$7,($B$10-1871)*12+($B$11-2)+C144-1,0)</f>
        <v>0.21879999999999999</v>
      </c>
    </row>
    <row r="145" spans="1:30" ht="13" x14ac:dyDescent="0.15">
      <c r="A145" s="166">
        <f t="shared" si="17"/>
        <v>1939</v>
      </c>
      <c r="B145" s="166">
        <f t="shared" si="18"/>
        <v>10</v>
      </c>
      <c r="C145" s="166">
        <f t="shared" si="19"/>
        <v>122</v>
      </c>
      <c r="D145" s="108">
        <f t="shared" ca="1" si="3"/>
        <v>558575.47678655037</v>
      </c>
      <c r="E145" s="108">
        <f t="shared" ca="1" si="4"/>
        <v>602455.05470900878</v>
      </c>
      <c r="F145" s="108">
        <f>$B$15*$B$18*'Cash Flow Assist'!P132</f>
        <v>3333.3333333333335</v>
      </c>
      <c r="G145" s="108">
        <f>$B$15*'Parameters &amp; Main Results'!B163</f>
        <v>0</v>
      </c>
      <c r="H145" s="41">
        <f ca="1">OFFSET('StockBond Returns'!$W$7,($B$10-1871)*12+($B$11-2)+C145-1,0)</f>
        <v>3.6769605514720099E-3</v>
      </c>
      <c r="I145" s="17">
        <f t="shared" ca="1" si="5"/>
        <v>-1.8740003617805808E-4</v>
      </c>
      <c r="J145" s="17"/>
      <c r="K145" s="17">
        <f t="shared" si="6"/>
        <v>1</v>
      </c>
      <c r="L145" s="160">
        <f t="shared" si="7"/>
        <v>0.9</v>
      </c>
      <c r="M145" s="160">
        <f t="shared" si="8"/>
        <v>0.1</v>
      </c>
      <c r="N145" s="160">
        <f t="shared" si="9"/>
        <v>0</v>
      </c>
      <c r="O145" s="160">
        <f t="shared" si="10"/>
        <v>0</v>
      </c>
      <c r="P145" s="160">
        <f t="shared" si="11"/>
        <v>0</v>
      </c>
      <c r="Q145" s="160">
        <f t="shared" si="12"/>
        <v>0</v>
      </c>
      <c r="R145" s="160">
        <f t="shared" si="13"/>
        <v>0</v>
      </c>
      <c r="S145" s="160">
        <f t="shared" si="14"/>
        <v>0</v>
      </c>
      <c r="T145" s="160">
        <f t="shared" si="15"/>
        <v>0</v>
      </c>
      <c r="U145" s="17">
        <f t="shared" si="16"/>
        <v>5.0000000000000001E-4</v>
      </c>
      <c r="V145" s="17">
        <f ca="1">OFFSET('StockBond Returns'!$N$7,($B$10-1871)*12+($B$11-2)+C145-1,0)</f>
        <v>-3.479001047636765E-3</v>
      </c>
      <c r="W145" s="17">
        <f ca="1">OFFSET('StockBond Returns'!$O$7,($B$10-1871)*12+($B$11-2)+C145-1,0)</f>
        <v>2.9853675733616969E-2</v>
      </c>
      <c r="X145" s="17">
        <f ca="1">OFFSET('StockBond Returns'!$P$7,($B$10-1871)*12+($B$11-2)+C145-1,0)</f>
        <v>7.2603571447615867E-3</v>
      </c>
      <c r="Y145" s="17">
        <f ca="1">OFFSET('StockBond Returns'!$Q$7,($B$10-1871)*12+($B$11-2)+C145-1,0)</f>
        <v>-3.479001047636765E-3</v>
      </c>
      <c r="Z145" s="17">
        <f ca="1">OFFSET('StockBond Returns'!$R$7,($B$10-1871)*12+($B$11-2)+C145-1,0)</f>
        <v>0</v>
      </c>
      <c r="AA145" s="17">
        <f ca="1">OFFSET('StockBond Returns'!$S$7,($B$10-1871)*12+($B$11-2)+C145-1,0)</f>
        <v>0</v>
      </c>
      <c r="AB145" s="17">
        <f ca="1">OFFSET('StockBond Returns'!$T$7,($B$10-1871)*12+($B$11-2)+C145-1,0)</f>
        <v>7.1428571428571175E-3</v>
      </c>
      <c r="AC145" s="17">
        <f ca="1">OFFSET('StockBond Returns'!$U$7,($B$10-1871)*12+($B$11-2)+C145-1,0)</f>
        <v>-1.6000000000000001E-3</v>
      </c>
      <c r="AD145" s="17">
        <f ca="1">OFFSET('StockBond Returns'!$V$7,($B$10-1871)*12+($B$11-2)+C145-1,0)</f>
        <v>-4.7E-2</v>
      </c>
    </row>
    <row r="146" spans="1:30" ht="13" x14ac:dyDescent="0.15">
      <c r="A146" s="166">
        <f t="shared" si="17"/>
        <v>1939</v>
      </c>
      <c r="B146" s="166">
        <f t="shared" si="18"/>
        <v>11</v>
      </c>
      <c r="C146" s="166">
        <f t="shared" si="19"/>
        <v>123</v>
      </c>
      <c r="D146" s="108">
        <f t="shared" ca="1" si="3"/>
        <v>537767.66855814715</v>
      </c>
      <c r="E146" s="108">
        <f t="shared" ca="1" si="4"/>
        <v>575514.52460797026</v>
      </c>
      <c r="F146" s="108">
        <f>$B$15*$B$18*'Cash Flow Assist'!P133</f>
        <v>3333.3333333333335</v>
      </c>
      <c r="G146" s="108">
        <f>$B$15*'Parameters &amp; Main Results'!B164</f>
        <v>0</v>
      </c>
      <c r="H146" s="41">
        <f ca="1">OFFSET('StockBond Returns'!$W$7,($B$10-1871)*12+($B$11-2)+C146-1,0)</f>
        <v>-3.1471809373818112E-2</v>
      </c>
      <c r="I146" s="17">
        <f t="shared" ca="1" si="5"/>
        <v>-3.940300597598001E-2</v>
      </c>
      <c r="J146" s="17"/>
      <c r="K146" s="17">
        <f t="shared" si="6"/>
        <v>1</v>
      </c>
      <c r="L146" s="160">
        <f t="shared" si="7"/>
        <v>0.9</v>
      </c>
      <c r="M146" s="160">
        <f t="shared" si="8"/>
        <v>0.1</v>
      </c>
      <c r="N146" s="160">
        <f t="shared" si="9"/>
        <v>0</v>
      </c>
      <c r="O146" s="160">
        <f t="shared" si="10"/>
        <v>0</v>
      </c>
      <c r="P146" s="160">
        <f t="shared" si="11"/>
        <v>0</v>
      </c>
      <c r="Q146" s="160">
        <f t="shared" si="12"/>
        <v>0</v>
      </c>
      <c r="R146" s="160">
        <f t="shared" si="13"/>
        <v>0</v>
      </c>
      <c r="S146" s="160">
        <f t="shared" si="14"/>
        <v>0</v>
      </c>
      <c r="T146" s="160">
        <f t="shared" si="15"/>
        <v>0</v>
      </c>
      <c r="U146" s="17">
        <f t="shared" si="16"/>
        <v>5.0000000000000001E-4</v>
      </c>
      <c r="V146" s="17">
        <f ca="1">OFFSET('StockBond Returns'!$N$7,($B$10-1871)*12+($B$11-2)+C146-1,0)</f>
        <v>-4.5040510391881172E-2</v>
      </c>
      <c r="W146" s="17">
        <f ca="1">OFFSET('StockBond Returns'!$O$7,($B$10-1871)*12+($B$11-2)+C146-1,0)</f>
        <v>1.1751200433797182E-2</v>
      </c>
      <c r="X146" s="17">
        <f ca="1">OFFSET('StockBond Returns'!$P$7,($B$10-1871)*12+($B$11-2)+C146-1,0)</f>
        <v>4.1666665412165571E-5</v>
      </c>
      <c r="Y146" s="17">
        <f ca="1">OFFSET('StockBond Returns'!$Q$7,($B$10-1871)*12+($B$11-2)+C146-1,0)</f>
        <v>-4.5040510391881172E-2</v>
      </c>
      <c r="Z146" s="17">
        <f ca="1">OFFSET('StockBond Returns'!$R$7,($B$10-1871)*12+($B$11-2)+C146-1,0)</f>
        <v>0</v>
      </c>
      <c r="AA146" s="17">
        <f ca="1">OFFSET('StockBond Returns'!$S$7,($B$10-1871)*12+($B$11-2)+C146-1,0)</f>
        <v>0</v>
      </c>
      <c r="AB146" s="17">
        <f ca="1">OFFSET('StockBond Returns'!$T$7,($B$10-1871)*12+($B$11-2)+C146-1,0)</f>
        <v>0</v>
      </c>
      <c r="AC146" s="17">
        <f ca="1">OFFSET('StockBond Returns'!$U$7,($B$10-1871)*12+($B$11-2)+C146-1,0)</f>
        <v>-5.2200000000000003E-2</v>
      </c>
      <c r="AD146" s="17">
        <f ca="1">OFFSET('StockBond Returns'!$V$7,($B$10-1871)*12+($B$11-2)+C146-1,0)</f>
        <v>-6.2799999999999995E-2</v>
      </c>
    </row>
    <row r="147" spans="1:30" ht="13" x14ac:dyDescent="0.15">
      <c r="A147" s="166">
        <f t="shared" si="17"/>
        <v>1939</v>
      </c>
      <c r="B147" s="166">
        <f t="shared" si="18"/>
        <v>12</v>
      </c>
      <c r="C147" s="166">
        <f t="shared" si="19"/>
        <v>124</v>
      </c>
      <c r="D147" s="108">
        <f t="shared" ca="1" si="3"/>
        <v>546776.03428209212</v>
      </c>
      <c r="E147" s="108">
        <f t="shared" ca="1" si="4"/>
        <v>587177.88177080709</v>
      </c>
      <c r="F147" s="108">
        <f>$B$15*$B$18*'Cash Flow Assist'!P134</f>
        <v>3333.3333333333335</v>
      </c>
      <c r="G147" s="108">
        <f>$B$15*'Parameters &amp; Main Results'!B165</f>
        <v>0</v>
      </c>
      <c r="H147" s="41">
        <f ca="1">OFFSET('StockBond Returns'!$W$7,($B$10-1871)*12+($B$11-2)+C147-1,0)</f>
        <v>2.3093013011760786E-2</v>
      </c>
      <c r="I147" s="17">
        <f t="shared" ca="1" si="5"/>
        <v>2.620968798845412E-2</v>
      </c>
      <c r="J147" s="17"/>
      <c r="K147" s="17">
        <f t="shared" si="6"/>
        <v>1</v>
      </c>
      <c r="L147" s="160">
        <f t="shared" si="7"/>
        <v>0.9</v>
      </c>
      <c r="M147" s="160">
        <f t="shared" si="8"/>
        <v>0.1</v>
      </c>
      <c r="N147" s="160">
        <f t="shared" si="9"/>
        <v>0</v>
      </c>
      <c r="O147" s="160">
        <f t="shared" si="10"/>
        <v>0</v>
      </c>
      <c r="P147" s="160">
        <f t="shared" si="11"/>
        <v>0</v>
      </c>
      <c r="Q147" s="160">
        <f t="shared" si="12"/>
        <v>0</v>
      </c>
      <c r="R147" s="160">
        <f t="shared" si="13"/>
        <v>0</v>
      </c>
      <c r="S147" s="160">
        <f t="shared" si="14"/>
        <v>0</v>
      </c>
      <c r="T147" s="160">
        <f t="shared" si="15"/>
        <v>0</v>
      </c>
      <c r="U147" s="17">
        <f t="shared" si="16"/>
        <v>5.0000000000000001E-4</v>
      </c>
      <c r="V147" s="17">
        <f ca="1">OFFSET('StockBond Returns'!$N$7,($B$10-1871)*12+($B$11-2)+C147-1,0)</f>
        <v>2.7969552030299161E-2</v>
      </c>
      <c r="W147" s="17">
        <f ca="1">OFFSET('StockBond Returns'!$O$7,($B$10-1871)*12+($B$11-2)+C147-1,0)</f>
        <v>1.0787578278515397E-2</v>
      </c>
      <c r="X147" s="17">
        <f ca="1">OFFSET('StockBond Returns'!$P$7,($B$10-1871)*12+($B$11-2)+C147-1,0)</f>
        <v>4.166666531468799E-5</v>
      </c>
      <c r="Y147" s="17">
        <f ca="1">OFFSET('StockBond Returns'!$Q$7,($B$10-1871)*12+($B$11-2)+C147-1,0)</f>
        <v>2.7969552030299161E-2</v>
      </c>
      <c r="Z147" s="17">
        <f ca="1">OFFSET('StockBond Returns'!$R$7,($B$10-1871)*12+($B$11-2)+C147-1,0)</f>
        <v>0</v>
      </c>
      <c r="AA147" s="17">
        <f ca="1">OFFSET('StockBond Returns'!$S$7,($B$10-1871)*12+($B$11-2)+C147-1,0)</f>
        <v>0</v>
      </c>
      <c r="AB147" s="17">
        <f ca="1">OFFSET('StockBond Returns'!$T$7,($B$10-1871)*12+($B$11-2)+C147-1,0)</f>
        <v>0</v>
      </c>
      <c r="AC147" s="17">
        <f ca="1">OFFSET('StockBond Returns'!$U$7,($B$10-1871)*12+($B$11-2)+C147-1,0)</f>
        <v>8.6999999999999994E-3</v>
      </c>
      <c r="AD147" s="17">
        <f ca="1">OFFSET('StockBond Returns'!$V$7,($B$10-1871)*12+($B$11-2)+C147-1,0)</f>
        <v>-4.19E-2</v>
      </c>
    </row>
    <row r="148" spans="1:30" ht="13" x14ac:dyDescent="0.15">
      <c r="A148" s="166">
        <f t="shared" si="17"/>
        <v>1940</v>
      </c>
      <c r="B148" s="166">
        <f t="shared" si="18"/>
        <v>1</v>
      </c>
      <c r="C148" s="166">
        <f t="shared" si="19"/>
        <v>125</v>
      </c>
      <c r="D148" s="108">
        <f t="shared" ca="1" si="3"/>
        <v>534295.13539316726</v>
      </c>
      <c r="E148" s="108">
        <f t="shared" ca="1" si="4"/>
        <v>571634.46678720647</v>
      </c>
      <c r="F148" s="108">
        <f>$B$15*$B$18*'Cash Flow Assist'!P135</f>
        <v>3333.3333333333335</v>
      </c>
      <c r="G148" s="108">
        <f>$B$15*'Parameters &amp; Main Results'!B166</f>
        <v>0</v>
      </c>
      <c r="H148" s="41">
        <f ca="1">OFFSET('StockBond Returns'!$W$7,($B$10-1871)*12+($B$11-2)+C148-1,0)</f>
        <v>-1.6832621985025151E-2</v>
      </c>
      <c r="I148" s="17">
        <f t="shared" ca="1" si="5"/>
        <v>-2.0913240832589268E-2</v>
      </c>
      <c r="J148" s="17"/>
      <c r="K148" s="17">
        <f t="shared" si="6"/>
        <v>1</v>
      </c>
      <c r="L148" s="160">
        <f t="shared" si="7"/>
        <v>0.9</v>
      </c>
      <c r="M148" s="160">
        <f t="shared" si="8"/>
        <v>0.1</v>
      </c>
      <c r="N148" s="160">
        <f t="shared" si="9"/>
        <v>0</v>
      </c>
      <c r="O148" s="160">
        <f t="shared" si="10"/>
        <v>0</v>
      </c>
      <c r="P148" s="160">
        <f t="shared" si="11"/>
        <v>0</v>
      </c>
      <c r="Q148" s="160">
        <f t="shared" si="12"/>
        <v>0</v>
      </c>
      <c r="R148" s="160">
        <f t="shared" si="13"/>
        <v>0</v>
      </c>
      <c r="S148" s="160">
        <f t="shared" si="14"/>
        <v>0</v>
      </c>
      <c r="T148" s="160">
        <f t="shared" si="15"/>
        <v>0</v>
      </c>
      <c r="U148" s="17">
        <f t="shared" si="16"/>
        <v>5.0000000000000001E-4</v>
      </c>
      <c r="V148" s="17">
        <f ca="1">OFFSET('StockBond Returns'!$N$7,($B$10-1871)*12+($B$11-2)+C148-1,0)</f>
        <v>-2.4106576422573855E-2</v>
      </c>
      <c r="W148" s="17">
        <f ca="1">OFFSET('StockBond Returns'!$O$7,($B$10-1871)*12+($B$11-2)+C148-1,0)</f>
        <v>8.2434461439386819E-3</v>
      </c>
      <c r="X148" s="17">
        <f ca="1">OFFSET('StockBond Returns'!$P$7,($B$10-1871)*12+($B$11-2)+C148-1,0)</f>
        <v>7.2278177455564752E-3</v>
      </c>
      <c r="Y148" s="17">
        <f ca="1">OFFSET('StockBond Returns'!$Q$7,($B$10-1871)*12+($B$11-2)+C148-1,0)</f>
        <v>-2.4106576422573855E-2</v>
      </c>
      <c r="Z148" s="17">
        <f ca="1">OFFSET('StockBond Returns'!$R$7,($B$10-1871)*12+($B$11-2)+C148-1,0)</f>
        <v>0</v>
      </c>
      <c r="AA148" s="17">
        <f ca="1">OFFSET('StockBond Returns'!$S$7,($B$10-1871)*12+($B$11-2)+C148-1,0)</f>
        <v>0</v>
      </c>
      <c r="AB148" s="17">
        <f ca="1">OFFSET('StockBond Returns'!$T$7,($B$10-1871)*12+($B$11-2)+C148-1,0)</f>
        <v>-7.1942446043166131E-3</v>
      </c>
      <c r="AC148" s="17">
        <f ca="1">OFFSET('StockBond Returns'!$U$7,($B$10-1871)*12+($B$11-2)+C148-1,0)</f>
        <v>4.0000000000000001E-3</v>
      </c>
      <c r="AD148" s="17">
        <f ca="1">OFFSET('StockBond Returns'!$V$7,($B$10-1871)*12+($B$11-2)+C148-1,0)</f>
        <v>-1.09E-2</v>
      </c>
    </row>
    <row r="149" spans="1:30" ht="13" x14ac:dyDescent="0.15">
      <c r="A149" s="166">
        <f t="shared" si="17"/>
        <v>1940</v>
      </c>
      <c r="B149" s="166">
        <f t="shared" si="18"/>
        <v>2</v>
      </c>
      <c r="C149" s="166">
        <f t="shared" si="19"/>
        <v>126</v>
      </c>
      <c r="D149" s="108">
        <f t="shared" ca="1" si="3"/>
        <v>531458.49667285604</v>
      </c>
      <c r="E149" s="108">
        <f t="shared" ca="1" si="4"/>
        <v>569672.717189232</v>
      </c>
      <c r="F149" s="108">
        <f>$B$15*$B$18*'Cash Flow Assist'!P136</f>
        <v>3333.3333333333335</v>
      </c>
      <c r="G149" s="108">
        <f>$B$15*'Parameters &amp; Main Results'!B167</f>
        <v>0</v>
      </c>
      <c r="H149" s="41">
        <f ca="1">OFFSET('StockBond Returns'!$W$7,($B$10-1871)*12+($B$11-2)+C149-1,0)</f>
        <v>9.3546204471811113E-4</v>
      </c>
      <c r="I149" s="17">
        <f t="shared" ca="1" si="5"/>
        <v>2.413480555674891E-3</v>
      </c>
      <c r="J149" s="17"/>
      <c r="K149" s="17">
        <f t="shared" si="6"/>
        <v>1</v>
      </c>
      <c r="L149" s="160">
        <f t="shared" si="7"/>
        <v>0.9</v>
      </c>
      <c r="M149" s="160">
        <f t="shared" si="8"/>
        <v>0.1</v>
      </c>
      <c r="N149" s="160">
        <f t="shared" si="9"/>
        <v>0</v>
      </c>
      <c r="O149" s="160">
        <f t="shared" si="10"/>
        <v>0</v>
      </c>
      <c r="P149" s="160">
        <f t="shared" si="11"/>
        <v>0</v>
      </c>
      <c r="Q149" s="160">
        <f t="shared" si="12"/>
        <v>0</v>
      </c>
      <c r="R149" s="160">
        <f t="shared" si="13"/>
        <v>0</v>
      </c>
      <c r="S149" s="160">
        <f t="shared" si="14"/>
        <v>0</v>
      </c>
      <c r="T149" s="160">
        <f t="shared" si="15"/>
        <v>0</v>
      </c>
      <c r="U149" s="17">
        <f t="shared" si="16"/>
        <v>5.0000000000000001E-4</v>
      </c>
      <c r="V149" s="17">
        <f ca="1">OFFSET('StockBond Returns'!$N$7,($B$10-1871)*12+($B$11-2)+C149-1,0)</f>
        <v>3.4057360725290309E-3</v>
      </c>
      <c r="W149" s="17">
        <f ca="1">OFFSET('StockBond Returns'!$O$7,($B$10-1871)*12+($B$11-2)+C149-1,0)</f>
        <v>-6.1001524293456955E-3</v>
      </c>
      <c r="X149" s="17">
        <f ca="1">OFFSET('StockBond Returns'!$P$7,($B$10-1871)*12+($B$11-2)+C149-1,0)</f>
        <v>-7.1345833303911865E-3</v>
      </c>
      <c r="Y149" s="17">
        <f ca="1">OFFSET('StockBond Returns'!$Q$7,($B$10-1871)*12+($B$11-2)+C149-1,0)</f>
        <v>3.4057360725290309E-3</v>
      </c>
      <c r="Z149" s="17">
        <f ca="1">OFFSET('StockBond Returns'!$R$7,($B$10-1871)*12+($B$11-2)+C149-1,0)</f>
        <v>0</v>
      </c>
      <c r="AA149" s="17">
        <f ca="1">OFFSET('StockBond Returns'!$S$7,($B$10-1871)*12+($B$11-2)+C149-1,0)</f>
        <v>0</v>
      </c>
      <c r="AB149" s="17">
        <f ca="1">OFFSET('StockBond Returns'!$T$7,($B$10-1871)*12+($B$11-2)+C149-1,0)</f>
        <v>-7.1428571428571175E-3</v>
      </c>
      <c r="AC149" s="17">
        <f ca="1">OFFSET('StockBond Returns'!$U$7,($B$10-1871)*12+($B$11-2)+C149-1,0)</f>
        <v>2.2200000000000001E-2</v>
      </c>
      <c r="AD149" s="17">
        <f ca="1">OFFSET('StockBond Returns'!$V$7,($B$10-1871)*12+($B$11-2)+C149-1,0)</f>
        <v>1.9E-3</v>
      </c>
    </row>
    <row r="150" spans="1:30" ht="13" x14ac:dyDescent="0.15">
      <c r="A150" s="166">
        <f t="shared" si="17"/>
        <v>1940</v>
      </c>
      <c r="B150" s="166">
        <f t="shared" si="18"/>
        <v>3</v>
      </c>
      <c r="C150" s="166">
        <f t="shared" si="19"/>
        <v>127</v>
      </c>
      <c r="D150" s="108">
        <f t="shared" ca="1" si="3"/>
        <v>535062.22906544607</v>
      </c>
      <c r="E150" s="108">
        <f t="shared" ca="1" si="4"/>
        <v>574420.28670393897</v>
      </c>
      <c r="F150" s="108">
        <f>$B$15*$B$18*'Cash Flow Assist'!P137</f>
        <v>3333.3333333333335</v>
      </c>
      <c r="G150" s="108">
        <f>$B$15*'Parameters &amp; Main Results'!B168</f>
        <v>0</v>
      </c>
      <c r="H150" s="41">
        <f ca="1">OFFSET('StockBond Returns'!$W$7,($B$10-1871)*12+($B$11-2)+C150-1,0)</f>
        <v>1.3135268317945498E-2</v>
      </c>
      <c r="I150" s="17">
        <f t="shared" ca="1" si="5"/>
        <v>1.426865776669442E-2</v>
      </c>
      <c r="J150" s="17"/>
      <c r="K150" s="17">
        <f t="shared" si="6"/>
        <v>1</v>
      </c>
      <c r="L150" s="160">
        <f t="shared" si="7"/>
        <v>0.9</v>
      </c>
      <c r="M150" s="160">
        <f t="shared" si="8"/>
        <v>0.1</v>
      </c>
      <c r="N150" s="160">
        <f t="shared" si="9"/>
        <v>0</v>
      </c>
      <c r="O150" s="160">
        <f t="shared" si="10"/>
        <v>0</v>
      </c>
      <c r="P150" s="160">
        <f t="shared" si="11"/>
        <v>0</v>
      </c>
      <c r="Q150" s="160">
        <f t="shared" si="12"/>
        <v>0</v>
      </c>
      <c r="R150" s="160">
        <f t="shared" si="13"/>
        <v>0</v>
      </c>
      <c r="S150" s="160">
        <f t="shared" si="14"/>
        <v>0</v>
      </c>
      <c r="T150" s="160">
        <f t="shared" si="15"/>
        <v>0</v>
      </c>
      <c r="U150" s="17">
        <f t="shared" si="16"/>
        <v>5.0000000000000001E-4</v>
      </c>
      <c r="V150" s="17">
        <f ca="1">OFFSET('StockBond Returns'!$N$7,($B$10-1871)*12+($B$11-2)+C150-1,0)</f>
        <v>1.4708298935342867E-2</v>
      </c>
      <c r="W150" s="17">
        <f ca="1">OFFSET('StockBond Returns'!$O$7,($B$10-1871)*12+($B$11-2)+C150-1,0)</f>
        <v>1.0728553915525074E-2</v>
      </c>
      <c r="X150" s="17">
        <f ca="1">OFFSET('StockBond Returns'!$P$7,($B$10-1871)*12+($B$11-2)+C150-1,0)</f>
        <v>1.6666664983677748E-5</v>
      </c>
      <c r="Y150" s="17">
        <f ca="1">OFFSET('StockBond Returns'!$Q$7,($B$10-1871)*12+($B$11-2)+C150-1,0)</f>
        <v>1.4708298935342867E-2</v>
      </c>
      <c r="Z150" s="17">
        <f ca="1">OFFSET('StockBond Returns'!$R$7,($B$10-1871)*12+($B$11-2)+C150-1,0)</f>
        <v>0</v>
      </c>
      <c r="AA150" s="17">
        <f ca="1">OFFSET('StockBond Returns'!$S$7,($B$10-1871)*12+($B$11-2)+C150-1,0)</f>
        <v>0</v>
      </c>
      <c r="AB150" s="17">
        <f ca="1">OFFSET('StockBond Returns'!$T$7,($B$10-1871)*12+($B$11-2)+C150-1,0)</f>
        <v>0</v>
      </c>
      <c r="AC150" s="17">
        <f ca="1">OFFSET('StockBond Returns'!$U$7,($B$10-1871)*12+($B$11-2)+C150-1,0)</f>
        <v>1.26E-2</v>
      </c>
      <c r="AD150" s="17">
        <f ca="1">OFFSET('StockBond Returns'!$V$7,($B$10-1871)*12+($B$11-2)+C150-1,0)</f>
        <v>-1.29E-2</v>
      </c>
    </row>
    <row r="151" spans="1:30" ht="13" x14ac:dyDescent="0.15">
      <c r="A151" s="166">
        <f t="shared" si="17"/>
        <v>1940</v>
      </c>
      <c r="B151" s="166">
        <f t="shared" si="18"/>
        <v>4</v>
      </c>
      <c r="C151" s="166">
        <f t="shared" si="19"/>
        <v>128</v>
      </c>
      <c r="D151" s="108">
        <f t="shared" ca="1" si="3"/>
        <v>531058.10272090393</v>
      </c>
      <c r="E151" s="108">
        <f t="shared" ca="1" si="4"/>
        <v>570498.30939697975</v>
      </c>
      <c r="F151" s="108">
        <f>$B$15*$B$18*'Cash Flow Assist'!P138</f>
        <v>3333.3333333333335</v>
      </c>
      <c r="G151" s="108">
        <f>$B$15*'Parameters &amp; Main Results'!B169</f>
        <v>0</v>
      </c>
      <c r="H151" s="41">
        <f ca="1">OFFSET('StockBond Returns'!$W$7,($B$10-1871)*12+($B$11-2)+C151-1,0)</f>
        <v>-1.261531988561814E-3</v>
      </c>
      <c r="I151" s="17">
        <f t="shared" ca="1" si="5"/>
        <v>-1.0307431646819733E-3</v>
      </c>
      <c r="J151" s="17"/>
      <c r="K151" s="17">
        <f t="shared" si="6"/>
        <v>1</v>
      </c>
      <c r="L151" s="160">
        <f t="shared" si="7"/>
        <v>0.9</v>
      </c>
      <c r="M151" s="160">
        <f t="shared" si="8"/>
        <v>0.1</v>
      </c>
      <c r="N151" s="160">
        <f t="shared" si="9"/>
        <v>0</v>
      </c>
      <c r="O151" s="160">
        <f t="shared" si="10"/>
        <v>0</v>
      </c>
      <c r="P151" s="160">
        <f t="shared" si="11"/>
        <v>0</v>
      </c>
      <c r="Q151" s="160">
        <f t="shared" si="12"/>
        <v>0</v>
      </c>
      <c r="R151" s="160">
        <f t="shared" si="13"/>
        <v>0</v>
      </c>
      <c r="S151" s="160">
        <f t="shared" si="14"/>
        <v>0</v>
      </c>
      <c r="T151" s="160">
        <f t="shared" si="15"/>
        <v>0</v>
      </c>
      <c r="U151" s="17">
        <f t="shared" si="16"/>
        <v>5.0000000000000001E-4</v>
      </c>
      <c r="V151" s="17">
        <f ca="1">OFFSET('StockBond Returns'!$N$7,($B$10-1871)*12+($B$11-2)+C151-1,0)</f>
        <v>-7.2217873727187243E-4</v>
      </c>
      <c r="W151" s="17">
        <f ca="1">OFFSET('StockBond Returns'!$O$7,($B$10-1871)*12+($B$11-2)+C151-1,0)</f>
        <v>-3.3911563447062143E-3</v>
      </c>
      <c r="X151" s="17">
        <f ca="1">OFFSET('StockBond Returns'!$P$7,($B$10-1871)*12+($B$11-2)+C151-1,0)</f>
        <v>1.666666921207316E-5</v>
      </c>
      <c r="Y151" s="17">
        <f ca="1">OFFSET('StockBond Returns'!$Q$7,($B$10-1871)*12+($B$11-2)+C151-1,0)</f>
        <v>-7.2217873727187243E-4</v>
      </c>
      <c r="Z151" s="17">
        <f ca="1">OFFSET('StockBond Returns'!$R$7,($B$10-1871)*12+($B$11-2)+C151-1,0)</f>
        <v>0</v>
      </c>
      <c r="AA151" s="17">
        <f ca="1">OFFSET('StockBond Returns'!$S$7,($B$10-1871)*12+($B$11-2)+C151-1,0)</f>
        <v>0</v>
      </c>
      <c r="AB151" s="17">
        <f ca="1">OFFSET('StockBond Returns'!$T$7,($B$10-1871)*12+($B$11-2)+C151-1,0)</f>
        <v>0</v>
      </c>
      <c r="AC151" s="17">
        <f ca="1">OFFSET('StockBond Returns'!$U$7,($B$10-1871)*12+($B$11-2)+C151-1,0)</f>
        <v>4.0099999999999997E-2</v>
      </c>
      <c r="AD151" s="17">
        <f ca="1">OFFSET('StockBond Returns'!$V$7,($B$10-1871)*12+($B$11-2)+C151-1,0)</f>
        <v>-2.5999999999999999E-3</v>
      </c>
    </row>
    <row r="152" spans="1:30" ht="13" x14ac:dyDescent="0.15">
      <c r="A152" s="166">
        <f t="shared" si="17"/>
        <v>1940</v>
      </c>
      <c r="B152" s="166">
        <f t="shared" si="18"/>
        <v>5</v>
      </c>
      <c r="C152" s="166">
        <f t="shared" si="19"/>
        <v>129</v>
      </c>
      <c r="D152" s="108">
        <f t="shared" ca="1" si="3"/>
        <v>433062.47903434676</v>
      </c>
      <c r="E152" s="108">
        <f t="shared" ca="1" si="4"/>
        <v>446243.00334593904</v>
      </c>
      <c r="F152" s="108">
        <f>$B$15*$B$18*'Cash Flow Assist'!P139</f>
        <v>3333.3333333333335</v>
      </c>
      <c r="G152" s="108">
        <f>$B$15*'Parameters &amp; Main Results'!B170</f>
        <v>0</v>
      </c>
      <c r="H152" s="41">
        <f ca="1">OFFSET('StockBond Returns'!$W$7,($B$10-1871)*12+($B$11-2)+C152-1,0)</f>
        <v>-0.17937814528410381</v>
      </c>
      <c r="I152" s="17">
        <f t="shared" ca="1" si="5"/>
        <v>-0.2132042312572871</v>
      </c>
      <c r="J152" s="17"/>
      <c r="K152" s="17">
        <f t="shared" si="6"/>
        <v>1</v>
      </c>
      <c r="L152" s="160">
        <f t="shared" si="7"/>
        <v>0.9</v>
      </c>
      <c r="M152" s="160">
        <f t="shared" si="8"/>
        <v>0.1</v>
      </c>
      <c r="N152" s="160">
        <f t="shared" si="9"/>
        <v>0</v>
      </c>
      <c r="O152" s="160">
        <f t="shared" si="10"/>
        <v>0</v>
      </c>
      <c r="P152" s="160">
        <f t="shared" si="11"/>
        <v>0</v>
      </c>
      <c r="Q152" s="160">
        <f t="shared" si="12"/>
        <v>0</v>
      </c>
      <c r="R152" s="160">
        <f t="shared" si="13"/>
        <v>0</v>
      </c>
      <c r="S152" s="160">
        <f t="shared" si="14"/>
        <v>0</v>
      </c>
      <c r="T152" s="160">
        <f t="shared" si="15"/>
        <v>0</v>
      </c>
      <c r="U152" s="17">
        <f t="shared" si="16"/>
        <v>5.0000000000000001E-4</v>
      </c>
      <c r="V152" s="17">
        <f ca="1">OFFSET('StockBond Returns'!$N$7,($B$10-1871)*12+($B$11-2)+C152-1,0)</f>
        <v>-0.23522728625124167</v>
      </c>
      <c r="W152" s="17">
        <f ca="1">OFFSET('StockBond Returns'!$O$7,($B$10-1871)*12+($B$11-2)+C152-1,0)</f>
        <v>-1.4580069645029448E-2</v>
      </c>
      <c r="X152" s="17">
        <f ca="1">OFFSET('StockBond Returns'!$P$7,($B$10-1871)*12+($B$11-2)+C152-1,0)</f>
        <v>1.6666663711806251E-5</v>
      </c>
      <c r="Y152" s="17">
        <f ca="1">OFFSET('StockBond Returns'!$Q$7,($B$10-1871)*12+($B$11-2)+C152-1,0)</f>
        <v>-0.23522728625124167</v>
      </c>
      <c r="Z152" s="17">
        <f ca="1">OFFSET('StockBond Returns'!$R$7,($B$10-1871)*12+($B$11-2)+C152-1,0)</f>
        <v>0</v>
      </c>
      <c r="AA152" s="17">
        <f ca="1">OFFSET('StockBond Returns'!$S$7,($B$10-1871)*12+($B$11-2)+C152-1,0)</f>
        <v>0</v>
      </c>
      <c r="AB152" s="17">
        <f ca="1">OFFSET('StockBond Returns'!$T$7,($B$10-1871)*12+($B$11-2)+C152-1,0)</f>
        <v>0</v>
      </c>
      <c r="AC152" s="17">
        <f ca="1">OFFSET('StockBond Returns'!$U$7,($B$10-1871)*12+($B$11-2)+C152-1,0)</f>
        <v>-6.6100000000000006E-2</v>
      </c>
      <c r="AD152" s="17">
        <f ca="1">OFFSET('StockBond Returns'!$V$7,($B$10-1871)*12+($B$11-2)+C152-1,0)</f>
        <v>-3.8199999999999998E-2</v>
      </c>
    </row>
    <row r="153" spans="1:30" ht="13" x14ac:dyDescent="0.15">
      <c r="A153" s="166">
        <f t="shared" si="17"/>
        <v>1940</v>
      </c>
      <c r="B153" s="166">
        <f t="shared" si="18"/>
        <v>6</v>
      </c>
      <c r="C153" s="166">
        <f t="shared" si="19"/>
        <v>130</v>
      </c>
      <c r="D153" s="108">
        <f t="shared" ca="1" si="3"/>
        <v>454620.51781136164</v>
      </c>
      <c r="E153" s="108">
        <f t="shared" ca="1" si="4"/>
        <v>473387.73405115365</v>
      </c>
      <c r="F153" s="108">
        <f>$B$15*$B$18*'Cash Flow Assist'!P140</f>
        <v>3333.3333333333335</v>
      </c>
      <c r="G153" s="108">
        <f>$B$15*'Parameters &amp; Main Results'!B171</f>
        <v>0</v>
      </c>
      <c r="H153" s="41">
        <f ca="1">OFFSET('StockBond Returns'!$W$7,($B$10-1871)*12+($B$11-2)+C153-1,0)</f>
        <v>5.7923397468754703E-2</v>
      </c>
      <c r="I153" s="17">
        <f t="shared" ca="1" si="5"/>
        <v>6.8813273003681383E-2</v>
      </c>
      <c r="J153" s="17"/>
      <c r="K153" s="17">
        <f t="shared" si="6"/>
        <v>1</v>
      </c>
      <c r="L153" s="160">
        <f t="shared" si="7"/>
        <v>0.9</v>
      </c>
      <c r="M153" s="160">
        <f t="shared" si="8"/>
        <v>0.1</v>
      </c>
      <c r="N153" s="160">
        <f t="shared" si="9"/>
        <v>0</v>
      </c>
      <c r="O153" s="160">
        <f t="shared" si="10"/>
        <v>0</v>
      </c>
      <c r="P153" s="160">
        <f t="shared" si="11"/>
        <v>0</v>
      </c>
      <c r="Q153" s="160">
        <f t="shared" si="12"/>
        <v>0</v>
      </c>
      <c r="R153" s="160">
        <f t="shared" si="13"/>
        <v>0</v>
      </c>
      <c r="S153" s="160">
        <f t="shared" si="14"/>
        <v>0</v>
      </c>
      <c r="T153" s="160">
        <f t="shared" si="15"/>
        <v>0</v>
      </c>
      <c r="U153" s="17">
        <f t="shared" si="16"/>
        <v>5.0000000000000001E-4</v>
      </c>
      <c r="V153" s="17">
        <f ca="1">OFFSET('StockBond Returns'!$N$7,($B$10-1871)*12+($B$11-2)+C153-1,0)</f>
        <v>7.5609719310663515E-2</v>
      </c>
      <c r="W153" s="17">
        <f ca="1">OFFSET('StockBond Returns'!$O$7,($B$10-1871)*12+($B$11-2)+C153-1,0)</f>
        <v>8.061922907508734E-3</v>
      </c>
      <c r="X153" s="17">
        <f ca="1">OFFSET('StockBond Returns'!$P$7,($B$10-1871)*12+($B$11-2)+C153-1,0)</f>
        <v>-7.0425531925518703E-3</v>
      </c>
      <c r="Y153" s="17">
        <f ca="1">OFFSET('StockBond Returns'!$Q$7,($B$10-1871)*12+($B$11-2)+C153-1,0)</f>
        <v>7.5609719310663515E-2</v>
      </c>
      <c r="Z153" s="17">
        <f ca="1">OFFSET('StockBond Returns'!$R$7,($B$10-1871)*12+($B$11-2)+C153-1,0)</f>
        <v>0</v>
      </c>
      <c r="AA153" s="17">
        <f ca="1">OFFSET('StockBond Returns'!$S$7,($B$10-1871)*12+($B$11-2)+C153-1,0)</f>
        <v>0</v>
      </c>
      <c r="AB153" s="17">
        <f ca="1">OFFSET('StockBond Returns'!$T$7,($B$10-1871)*12+($B$11-2)+C153-1,0)</f>
        <v>-7.0921985815601829E-3</v>
      </c>
      <c r="AC153" s="17">
        <f ca="1">OFFSET('StockBond Returns'!$U$7,($B$10-1871)*12+($B$11-2)+C153-1,0)</f>
        <v>-1.72E-2</v>
      </c>
      <c r="AD153" s="17">
        <f ca="1">OFFSET('StockBond Returns'!$V$7,($B$10-1871)*12+($B$11-2)+C153-1,0)</f>
        <v>3.8800000000000001E-2</v>
      </c>
    </row>
    <row r="154" spans="1:30" ht="13" x14ac:dyDescent="0.15">
      <c r="A154" s="166">
        <f t="shared" si="17"/>
        <v>1940</v>
      </c>
      <c r="B154" s="166">
        <f t="shared" si="18"/>
        <v>7</v>
      </c>
      <c r="C154" s="166">
        <f t="shared" si="19"/>
        <v>131</v>
      </c>
      <c r="D154" s="108">
        <f t="shared" ca="1" si="3"/>
        <v>467449.59225252527</v>
      </c>
      <c r="E154" s="108">
        <f t="shared" ca="1" si="4"/>
        <v>489052.67721101816</v>
      </c>
      <c r="F154" s="108">
        <f>$B$15*$B$18*'Cash Flow Assist'!P141</f>
        <v>3333.3333333333335</v>
      </c>
      <c r="G154" s="108">
        <f>$B$15*'Parameters &amp; Main Results'!B172</f>
        <v>0</v>
      </c>
      <c r="H154" s="41">
        <f ca="1">OFFSET('StockBond Returns'!$W$7,($B$10-1871)*12+($B$11-2)+C154-1,0)</f>
        <v>3.5814018944922671E-2</v>
      </c>
      <c r="I154" s="17">
        <f t="shared" ca="1" si="5"/>
        <v>4.0417186743035675E-2</v>
      </c>
      <c r="J154" s="17"/>
      <c r="K154" s="17">
        <f t="shared" si="6"/>
        <v>1</v>
      </c>
      <c r="L154" s="160">
        <f t="shared" si="7"/>
        <v>0.9</v>
      </c>
      <c r="M154" s="160">
        <f t="shared" si="8"/>
        <v>0.1</v>
      </c>
      <c r="N154" s="160">
        <f t="shared" si="9"/>
        <v>0</v>
      </c>
      <c r="O154" s="160">
        <f t="shared" si="10"/>
        <v>0</v>
      </c>
      <c r="P154" s="160">
        <f t="shared" si="11"/>
        <v>0</v>
      </c>
      <c r="Q154" s="160">
        <f t="shared" si="12"/>
        <v>0</v>
      </c>
      <c r="R154" s="160">
        <f t="shared" si="13"/>
        <v>0</v>
      </c>
      <c r="S154" s="160">
        <f t="shared" si="14"/>
        <v>0</v>
      </c>
      <c r="T154" s="160">
        <f t="shared" si="15"/>
        <v>0</v>
      </c>
      <c r="U154" s="17">
        <f t="shared" si="16"/>
        <v>5.0000000000000001E-4</v>
      </c>
      <c r="V154" s="17">
        <f ca="1">OFFSET('StockBond Returns'!$N$7,($B$10-1871)*12+($B$11-2)+C154-1,0)</f>
        <v>4.3256346728531625E-2</v>
      </c>
      <c r="W154" s="17">
        <f ca="1">OFFSET('StockBond Returns'!$O$7,($B$10-1871)*12+($B$11-2)+C154-1,0)</f>
        <v>1.528141354023882E-2</v>
      </c>
      <c r="X154" s="17">
        <f ca="1">OFFSET('StockBond Returns'!$P$7,($B$10-1871)*12+($B$11-2)+C154-1,0)</f>
        <v>7.2267857157632953E-3</v>
      </c>
      <c r="Y154" s="17">
        <f ca="1">OFFSET('StockBond Returns'!$Q$7,($B$10-1871)*12+($B$11-2)+C154-1,0)</f>
        <v>4.3256346728531625E-2</v>
      </c>
      <c r="Z154" s="17">
        <f ca="1">OFFSET('StockBond Returns'!$R$7,($B$10-1871)*12+($B$11-2)+C154-1,0)</f>
        <v>0</v>
      </c>
      <c r="AA154" s="17">
        <f ca="1">OFFSET('StockBond Returns'!$S$7,($B$10-1871)*12+($B$11-2)+C154-1,0)</f>
        <v>0</v>
      </c>
      <c r="AB154" s="17">
        <f ca="1">OFFSET('StockBond Returns'!$T$7,($B$10-1871)*12+($B$11-2)+C154-1,0)</f>
        <v>7.1428571428571175E-3</v>
      </c>
      <c r="AC154" s="17">
        <f ca="1">OFFSET('StockBond Returns'!$U$7,($B$10-1871)*12+($B$11-2)+C154-1,0)</f>
        <v>1.01E-2</v>
      </c>
      <c r="AD154" s="17">
        <f ca="1">OFFSET('StockBond Returns'!$V$7,($B$10-1871)*12+($B$11-2)+C154-1,0)</f>
        <v>-7.4000000000000003E-3</v>
      </c>
    </row>
    <row r="155" spans="1:30" ht="13" x14ac:dyDescent="0.15">
      <c r="A155" s="166">
        <f t="shared" si="17"/>
        <v>1940</v>
      </c>
      <c r="B155" s="166">
        <f t="shared" si="18"/>
        <v>8</v>
      </c>
      <c r="C155" s="166">
        <f t="shared" si="19"/>
        <v>132</v>
      </c>
      <c r="D155" s="108">
        <f t="shared" ca="1" si="3"/>
        <v>475267.75291014405</v>
      </c>
      <c r="E155" s="108">
        <f t="shared" ca="1" si="4"/>
        <v>499481.32679802115</v>
      </c>
      <c r="F155" s="108">
        <f>$B$15*$B$18*'Cash Flow Assist'!P142</f>
        <v>3333.3333333333335</v>
      </c>
      <c r="G155" s="108">
        <f>$B$15*'Parameters &amp; Main Results'!B173</f>
        <v>0</v>
      </c>
      <c r="H155" s="41">
        <f ca="1">OFFSET('StockBond Returns'!$W$7,($B$10-1871)*12+($B$11-2)+C155-1,0)</f>
        <v>2.402737197124067E-2</v>
      </c>
      <c r="I155" s="17">
        <f t="shared" ca="1" si="5"/>
        <v>2.8333199189616617E-2</v>
      </c>
      <c r="J155" s="17"/>
      <c r="K155" s="17">
        <f t="shared" si="6"/>
        <v>1</v>
      </c>
      <c r="L155" s="160">
        <f t="shared" si="7"/>
        <v>0.9</v>
      </c>
      <c r="M155" s="160">
        <f t="shared" si="8"/>
        <v>0.1</v>
      </c>
      <c r="N155" s="160">
        <f t="shared" si="9"/>
        <v>0</v>
      </c>
      <c r="O155" s="160">
        <f t="shared" si="10"/>
        <v>0</v>
      </c>
      <c r="P155" s="160">
        <f t="shared" si="11"/>
        <v>0</v>
      </c>
      <c r="Q155" s="160">
        <f t="shared" si="12"/>
        <v>0</v>
      </c>
      <c r="R155" s="160">
        <f t="shared" si="13"/>
        <v>0</v>
      </c>
      <c r="S155" s="160">
        <f t="shared" si="14"/>
        <v>0</v>
      </c>
      <c r="T155" s="160">
        <f t="shared" si="15"/>
        <v>0</v>
      </c>
      <c r="U155" s="17">
        <f t="shared" si="16"/>
        <v>5.0000000000000001E-4</v>
      </c>
      <c r="V155" s="17">
        <f ca="1">OFFSET('StockBond Returns'!$N$7,($B$10-1871)*12+($B$11-2)+C155-1,0)</f>
        <v>3.1124469594913551E-2</v>
      </c>
      <c r="W155" s="17">
        <f ca="1">OFFSET('StockBond Returns'!$O$7,($B$10-1871)*12+($B$11-2)+C155-1,0)</f>
        <v>3.6284322086108656E-3</v>
      </c>
      <c r="X155" s="17">
        <f ca="1">OFFSET('StockBond Returns'!$P$7,($B$10-1871)*12+($B$11-2)+C155-1,0)</f>
        <v>4.1666668854078992E-5</v>
      </c>
      <c r="Y155" s="17">
        <f ca="1">OFFSET('StockBond Returns'!$Q$7,($B$10-1871)*12+($B$11-2)+C155-1,0)</f>
        <v>3.1124469594913551E-2</v>
      </c>
      <c r="Z155" s="17">
        <f ca="1">OFFSET('StockBond Returns'!$R$7,($B$10-1871)*12+($B$11-2)+C155-1,0)</f>
        <v>0</v>
      </c>
      <c r="AA155" s="17">
        <f ca="1">OFFSET('StockBond Returns'!$S$7,($B$10-1871)*12+($B$11-2)+C155-1,0)</f>
        <v>0</v>
      </c>
      <c r="AB155" s="17">
        <f ca="1">OFFSET('StockBond Returns'!$T$7,($B$10-1871)*12+($B$11-2)+C155-1,0)</f>
        <v>0</v>
      </c>
      <c r="AC155" s="17">
        <f ca="1">OFFSET('StockBond Returns'!$U$7,($B$10-1871)*12+($B$11-2)+C155-1,0)</f>
        <v>-1.1000000000000001E-3</v>
      </c>
      <c r="AD155" s="17">
        <f ca="1">OFFSET('StockBond Returns'!$V$7,($B$10-1871)*12+($B$11-2)+C155-1,0)</f>
        <v>5.5999999999999999E-3</v>
      </c>
    </row>
    <row r="156" spans="1:30" ht="13" x14ac:dyDescent="0.15">
      <c r="A156" s="166">
        <f t="shared" si="17"/>
        <v>1940</v>
      </c>
      <c r="B156" s="166">
        <f t="shared" si="18"/>
        <v>9</v>
      </c>
      <c r="C156" s="166">
        <f t="shared" si="19"/>
        <v>133</v>
      </c>
      <c r="D156" s="108">
        <f t="shared" ca="1" si="3"/>
        <v>478429.14961695811</v>
      </c>
      <c r="E156" s="108">
        <f t="shared" ca="1" si="4"/>
        <v>503727.85891662026</v>
      </c>
      <c r="F156" s="108">
        <f>$B$15*$B$18*'Cash Flow Assist'!P143</f>
        <v>3333.3333333333335</v>
      </c>
      <c r="G156" s="108">
        <f>$B$15*'Parameters &amp; Main Results'!B174</f>
        <v>0</v>
      </c>
      <c r="H156" s="41">
        <f ca="1">OFFSET('StockBond Returns'!$W$7,($B$10-1871)*12+($B$11-2)+C156-1,0)</f>
        <v>1.37619333761909E-2</v>
      </c>
      <c r="I156" s="17">
        <f t="shared" ca="1" si="5"/>
        <v>1.5277428412036616E-2</v>
      </c>
      <c r="J156" s="17"/>
      <c r="K156" s="17">
        <f t="shared" si="6"/>
        <v>1</v>
      </c>
      <c r="L156" s="160">
        <f t="shared" si="7"/>
        <v>0.9</v>
      </c>
      <c r="M156" s="160">
        <f t="shared" si="8"/>
        <v>0.1</v>
      </c>
      <c r="N156" s="160">
        <f t="shared" si="9"/>
        <v>0</v>
      </c>
      <c r="O156" s="160">
        <f t="shared" si="10"/>
        <v>0</v>
      </c>
      <c r="P156" s="160">
        <f t="shared" si="11"/>
        <v>0</v>
      </c>
      <c r="Q156" s="160">
        <f t="shared" si="12"/>
        <v>0</v>
      </c>
      <c r="R156" s="160">
        <f t="shared" si="13"/>
        <v>0</v>
      </c>
      <c r="S156" s="160">
        <f t="shared" si="14"/>
        <v>0</v>
      </c>
      <c r="T156" s="160">
        <f t="shared" si="15"/>
        <v>0</v>
      </c>
      <c r="U156" s="17">
        <f t="shared" si="16"/>
        <v>5.0000000000000001E-4</v>
      </c>
      <c r="V156" s="17">
        <f ca="1">OFFSET('StockBond Returns'!$N$7,($B$10-1871)*12+($B$11-2)+C156-1,0)</f>
        <v>1.603294296623714E-2</v>
      </c>
      <c r="W156" s="17">
        <f ca="1">OFFSET('StockBond Returns'!$O$7,($B$10-1871)*12+($B$11-2)+C156-1,0)</f>
        <v>8.8944640908985573E-3</v>
      </c>
      <c r="X156" s="17">
        <f ca="1">OFFSET('StockBond Returns'!$P$7,($B$10-1871)*12+($B$11-2)+C156-1,0)</f>
        <v>3.3333331660445609E-5</v>
      </c>
      <c r="Y156" s="17">
        <f ca="1">OFFSET('StockBond Returns'!$Q$7,($B$10-1871)*12+($B$11-2)+C156-1,0)</f>
        <v>1.603294296623714E-2</v>
      </c>
      <c r="Z156" s="17">
        <f ca="1">OFFSET('StockBond Returns'!$R$7,($B$10-1871)*12+($B$11-2)+C156-1,0)</f>
        <v>0</v>
      </c>
      <c r="AA156" s="17">
        <f ca="1">OFFSET('StockBond Returns'!$S$7,($B$10-1871)*12+($B$11-2)+C156-1,0)</f>
        <v>0</v>
      </c>
      <c r="AB156" s="17">
        <f ca="1">OFFSET('StockBond Returns'!$T$7,($B$10-1871)*12+($B$11-2)+C156-1,0)</f>
        <v>0</v>
      </c>
      <c r="AC156" s="17">
        <f ca="1">OFFSET('StockBond Returns'!$U$7,($B$10-1871)*12+($B$11-2)+C156-1,0)</f>
        <v>3.2199999999999999E-2</v>
      </c>
      <c r="AD156" s="17">
        <f ca="1">OFFSET('StockBond Returns'!$V$7,($B$10-1871)*12+($B$11-2)+C156-1,0)</f>
        <v>-1.1299999999999999E-2</v>
      </c>
    </row>
    <row r="157" spans="1:30" ht="13" x14ac:dyDescent="0.15">
      <c r="A157" s="166">
        <f t="shared" si="17"/>
        <v>1940</v>
      </c>
      <c r="B157" s="166">
        <f t="shared" si="18"/>
        <v>10</v>
      </c>
      <c r="C157" s="166">
        <f t="shared" si="19"/>
        <v>134</v>
      </c>
      <c r="D157" s="108">
        <f t="shared" ca="1" si="3"/>
        <v>491496.16566693742</v>
      </c>
      <c r="E157" s="108">
        <f t="shared" ca="1" si="4"/>
        <v>520631.93800097948</v>
      </c>
      <c r="F157" s="108">
        <f>$B$15*$B$18*'Cash Flow Assist'!P144</f>
        <v>3333.3333333333335</v>
      </c>
      <c r="G157" s="108">
        <f>$B$15*'Parameters &amp; Main Results'!B175</f>
        <v>0</v>
      </c>
      <c r="H157" s="41">
        <f ca="1">OFFSET('StockBond Returns'!$W$7,($B$10-1871)*12+($B$11-2)+C157-1,0)</f>
        <v>3.4520087993201533E-2</v>
      </c>
      <c r="I157" s="17">
        <f t="shared" ca="1" si="5"/>
        <v>4.0442913307460172E-2</v>
      </c>
      <c r="J157" s="17"/>
      <c r="K157" s="17">
        <f t="shared" si="6"/>
        <v>1</v>
      </c>
      <c r="L157" s="160">
        <f t="shared" si="7"/>
        <v>0.9</v>
      </c>
      <c r="M157" s="160">
        <f t="shared" si="8"/>
        <v>0.1</v>
      </c>
      <c r="N157" s="160">
        <f t="shared" si="9"/>
        <v>0</v>
      </c>
      <c r="O157" s="160">
        <f t="shared" si="10"/>
        <v>0</v>
      </c>
      <c r="P157" s="160">
        <f t="shared" si="11"/>
        <v>0</v>
      </c>
      <c r="Q157" s="160">
        <f t="shared" si="12"/>
        <v>0</v>
      </c>
      <c r="R157" s="160">
        <f t="shared" si="13"/>
        <v>0</v>
      </c>
      <c r="S157" s="160">
        <f t="shared" si="14"/>
        <v>0</v>
      </c>
      <c r="T157" s="160">
        <f t="shared" si="15"/>
        <v>0</v>
      </c>
      <c r="U157" s="17">
        <f t="shared" si="16"/>
        <v>5.0000000000000001E-4</v>
      </c>
      <c r="V157" s="17">
        <f ca="1">OFFSET('StockBond Returns'!$N$7,($B$10-1871)*12+($B$11-2)+C157-1,0)</f>
        <v>4.4197528846081413E-2</v>
      </c>
      <c r="W157" s="17">
        <f ca="1">OFFSET('StockBond Returns'!$O$7,($B$10-1871)*12+($B$11-2)+C157-1,0)</f>
        <v>7.068040126535724E-3</v>
      </c>
      <c r="X157" s="17">
        <f ca="1">OFFSET('StockBond Returns'!$P$7,($B$10-1871)*12+($B$11-2)+C157-1,0)</f>
        <v>4.1666664740258597E-5</v>
      </c>
      <c r="Y157" s="17">
        <f ca="1">OFFSET('StockBond Returns'!$Q$7,($B$10-1871)*12+($B$11-2)+C157-1,0)</f>
        <v>4.4197528846081413E-2</v>
      </c>
      <c r="Z157" s="17">
        <f ca="1">OFFSET('StockBond Returns'!$R$7,($B$10-1871)*12+($B$11-2)+C157-1,0)</f>
        <v>0</v>
      </c>
      <c r="AA157" s="17">
        <f ca="1">OFFSET('StockBond Returns'!$S$7,($B$10-1871)*12+($B$11-2)+C157-1,0)</f>
        <v>0</v>
      </c>
      <c r="AB157" s="17">
        <f ca="1">OFFSET('StockBond Returns'!$T$7,($B$10-1871)*12+($B$11-2)+C157-1,0)</f>
        <v>0</v>
      </c>
      <c r="AC157" s="17">
        <f ca="1">OFFSET('StockBond Returns'!$U$7,($B$10-1871)*12+($B$11-2)+C157-1,0)</f>
        <v>2.8E-3</v>
      </c>
      <c r="AD157" s="17">
        <f ca="1">OFFSET('StockBond Returns'!$V$7,($B$10-1871)*12+($B$11-2)+C157-1,0)</f>
        <v>4.6399999999999997E-2</v>
      </c>
    </row>
    <row r="158" spans="1:30" ht="13" x14ac:dyDescent="0.15">
      <c r="A158" s="166">
        <f t="shared" si="17"/>
        <v>1940</v>
      </c>
      <c r="B158" s="166">
        <f t="shared" si="18"/>
        <v>11</v>
      </c>
      <c r="C158" s="166">
        <f t="shared" si="19"/>
        <v>135</v>
      </c>
      <c r="D158" s="108">
        <f t="shared" ca="1" si="3"/>
        <v>476144.27970043791</v>
      </c>
      <c r="E158" s="108">
        <f t="shared" ca="1" si="4"/>
        <v>500868.98673227447</v>
      </c>
      <c r="F158" s="108">
        <f>$B$15*$B$18*'Cash Flow Assist'!P145</f>
        <v>3333.3333333333335</v>
      </c>
      <c r="G158" s="108">
        <f>$B$15*'Parameters &amp; Main Results'!B176</f>
        <v>0</v>
      </c>
      <c r="H158" s="41">
        <f ca="1">OFFSET('StockBond Returns'!$W$7,($B$10-1871)*12+($B$11-2)+C158-1,0)</f>
        <v>-2.4619966611781917E-2</v>
      </c>
      <c r="I158" s="17">
        <f t="shared" ca="1" si="5"/>
        <v>-3.1760414173023693E-2</v>
      </c>
      <c r="J158" s="17"/>
      <c r="K158" s="17">
        <f t="shared" si="6"/>
        <v>1</v>
      </c>
      <c r="L158" s="160">
        <f t="shared" si="7"/>
        <v>0.9</v>
      </c>
      <c r="M158" s="160">
        <f t="shared" si="8"/>
        <v>0.1</v>
      </c>
      <c r="N158" s="160">
        <f t="shared" si="9"/>
        <v>0</v>
      </c>
      <c r="O158" s="160">
        <f t="shared" si="10"/>
        <v>0</v>
      </c>
      <c r="P158" s="160">
        <f t="shared" si="11"/>
        <v>0</v>
      </c>
      <c r="Q158" s="160">
        <f t="shared" si="12"/>
        <v>0</v>
      </c>
      <c r="R158" s="160">
        <f t="shared" si="13"/>
        <v>0</v>
      </c>
      <c r="S158" s="160">
        <f t="shared" si="14"/>
        <v>0</v>
      </c>
      <c r="T158" s="160">
        <f t="shared" si="15"/>
        <v>0</v>
      </c>
      <c r="U158" s="17">
        <f t="shared" si="16"/>
        <v>5.0000000000000001E-4</v>
      </c>
      <c r="V158" s="17">
        <f ca="1">OFFSET('StockBond Returns'!$N$7,($B$10-1871)*12+($B$11-2)+C158-1,0)</f>
        <v>-3.7008757207236953E-2</v>
      </c>
      <c r="W158" s="17">
        <f ca="1">OFFSET('StockBond Returns'!$O$7,($B$10-1871)*12+($B$11-2)+C158-1,0)</f>
        <v>1.5891339801562321E-2</v>
      </c>
      <c r="X158" s="17">
        <f ca="1">OFFSET('StockBond Returns'!$P$7,($B$10-1871)*12+($B$11-2)+C158-1,0)</f>
        <v>1.6666667535414348E-5</v>
      </c>
      <c r="Y158" s="17">
        <f ca="1">OFFSET('StockBond Returns'!$Q$7,($B$10-1871)*12+($B$11-2)+C158-1,0)</f>
        <v>-3.7008757207236953E-2</v>
      </c>
      <c r="Z158" s="17">
        <f ca="1">OFFSET('StockBond Returns'!$R$7,($B$10-1871)*12+($B$11-2)+C158-1,0)</f>
        <v>0</v>
      </c>
      <c r="AA158" s="17">
        <f ca="1">OFFSET('StockBond Returns'!$S$7,($B$10-1871)*12+($B$11-2)+C158-1,0)</f>
        <v>0</v>
      </c>
      <c r="AB158" s="17">
        <f ca="1">OFFSET('StockBond Returns'!$T$7,($B$10-1871)*12+($B$11-2)+C158-1,0)</f>
        <v>0</v>
      </c>
      <c r="AC158" s="17">
        <f ca="1">OFFSET('StockBond Returns'!$U$7,($B$10-1871)*12+($B$11-2)+C158-1,0)</f>
        <v>1.9400000000000001E-2</v>
      </c>
      <c r="AD158" s="17">
        <f ca="1">OFFSET('StockBond Returns'!$V$7,($B$10-1871)*12+($B$11-2)+C158-1,0)</f>
        <v>1.1999999999999999E-3</v>
      </c>
    </row>
    <row r="159" spans="1:30" ht="13" x14ac:dyDescent="0.15">
      <c r="A159" s="166">
        <f t="shared" si="17"/>
        <v>1940</v>
      </c>
      <c r="B159" s="166">
        <f t="shared" si="18"/>
        <v>12</v>
      </c>
      <c r="C159" s="166">
        <f t="shared" si="19"/>
        <v>136</v>
      </c>
      <c r="D159" s="108">
        <f t="shared" ca="1" si="3"/>
        <v>470599.73774854449</v>
      </c>
      <c r="E159" s="108">
        <f t="shared" ca="1" si="4"/>
        <v>495037.41320234281</v>
      </c>
      <c r="F159" s="108">
        <f>$B$15*$B$18*'Cash Flow Assist'!P146</f>
        <v>3333.3333333333335</v>
      </c>
      <c r="G159" s="108">
        <f>$B$15*'Parameters &amp; Main Results'!B177</f>
        <v>0</v>
      </c>
      <c r="H159" s="41">
        <f ca="1">OFFSET('StockBond Returns'!$W$7,($B$10-1871)*12+($B$11-2)+C159-1,0)</f>
        <v>-4.676728903064053E-3</v>
      </c>
      <c r="I159" s="17">
        <f t="shared" ca="1" si="5"/>
        <v>-5.021228487911338E-3</v>
      </c>
      <c r="J159" s="17"/>
      <c r="K159" s="17">
        <f t="shared" si="6"/>
        <v>1</v>
      </c>
      <c r="L159" s="160">
        <f t="shared" si="7"/>
        <v>0.9</v>
      </c>
      <c r="M159" s="160">
        <f t="shared" si="8"/>
        <v>0.1</v>
      </c>
      <c r="N159" s="160">
        <f t="shared" si="9"/>
        <v>0</v>
      </c>
      <c r="O159" s="160">
        <f t="shared" si="10"/>
        <v>0</v>
      </c>
      <c r="P159" s="160">
        <f t="shared" si="11"/>
        <v>0</v>
      </c>
      <c r="Q159" s="160">
        <f t="shared" si="12"/>
        <v>0</v>
      </c>
      <c r="R159" s="160">
        <f t="shared" si="13"/>
        <v>0</v>
      </c>
      <c r="S159" s="160">
        <f t="shared" si="14"/>
        <v>0</v>
      </c>
      <c r="T159" s="160">
        <f t="shared" si="15"/>
        <v>0</v>
      </c>
      <c r="U159" s="17">
        <f t="shared" si="16"/>
        <v>5.0000000000000001E-4</v>
      </c>
      <c r="V159" s="17">
        <f ca="1">OFFSET('StockBond Returns'!$N$7,($B$10-1871)*12+($B$11-2)+C159-1,0)</f>
        <v>-5.4082584144475865E-3</v>
      </c>
      <c r="W159" s="17">
        <f ca="1">OFFSET('StockBond Returns'!$O$7,($B$10-1871)*12+($B$11-2)+C159-1,0)</f>
        <v>-1.1212924824184345E-3</v>
      </c>
      <c r="X159" s="17">
        <f ca="1">OFFSET('StockBond Returns'!$P$7,($B$10-1871)*12+($B$11-2)+C159-1,0)</f>
        <v>-7.0756501180524456E-3</v>
      </c>
      <c r="Y159" s="17">
        <f ca="1">OFFSET('StockBond Returns'!$Q$7,($B$10-1871)*12+($B$11-2)+C159-1,0)</f>
        <v>-5.4082584144475865E-3</v>
      </c>
      <c r="Z159" s="17">
        <f ca="1">OFFSET('StockBond Returns'!$R$7,($B$10-1871)*12+($B$11-2)+C159-1,0)</f>
        <v>0</v>
      </c>
      <c r="AA159" s="17">
        <f ca="1">OFFSET('StockBond Returns'!$S$7,($B$10-1871)*12+($B$11-2)+C159-1,0)</f>
        <v>0</v>
      </c>
      <c r="AB159" s="17">
        <f ca="1">OFFSET('StockBond Returns'!$T$7,($B$10-1871)*12+($B$11-2)+C159-1,0)</f>
        <v>-7.0921985815601829E-3</v>
      </c>
      <c r="AC159" s="17">
        <f ca="1">OFFSET('StockBond Returns'!$U$7,($B$10-1871)*12+($B$11-2)+C159-1,0)</f>
        <v>-2.1499999999999998E-2</v>
      </c>
      <c r="AD159" s="17">
        <f ca="1">OFFSET('StockBond Returns'!$V$7,($B$10-1871)*12+($B$11-2)+C159-1,0)</f>
        <v>-8.8999999999999999E-3</v>
      </c>
    </row>
    <row r="160" spans="1:30" ht="13" x14ac:dyDescent="0.15">
      <c r="A160" s="166">
        <f t="shared" si="17"/>
        <v>1941</v>
      </c>
      <c r="B160" s="166">
        <f t="shared" si="18"/>
        <v>1</v>
      </c>
      <c r="C160" s="166">
        <f t="shared" si="19"/>
        <v>137</v>
      </c>
      <c r="D160" s="108">
        <f t="shared" ca="1" si="3"/>
        <v>453262.39607916994</v>
      </c>
      <c r="E160" s="108">
        <f t="shared" ca="1" si="4"/>
        <v>473061.50979136431</v>
      </c>
      <c r="F160" s="108">
        <f>$B$15*$B$18*'Cash Flow Assist'!P147</f>
        <v>3333.3333333333335</v>
      </c>
      <c r="G160" s="108">
        <f>$B$15*'Parameters &amp; Main Results'!B178</f>
        <v>0</v>
      </c>
      <c r="H160" s="41">
        <f ca="1">OFFSET('StockBond Returns'!$W$7,($B$10-1871)*12+($B$11-2)+C160-1,0)</f>
        <v>-2.9970073182486581E-2</v>
      </c>
      <c r="I160" s="17">
        <f t="shared" ca="1" si="5"/>
        <v>-3.7914206615108019E-2</v>
      </c>
      <c r="J160" s="17"/>
      <c r="K160" s="17">
        <f t="shared" si="6"/>
        <v>1</v>
      </c>
      <c r="L160" s="160">
        <f t="shared" si="7"/>
        <v>0.9</v>
      </c>
      <c r="M160" s="160">
        <f t="shared" si="8"/>
        <v>0.1</v>
      </c>
      <c r="N160" s="160">
        <f t="shared" si="9"/>
        <v>0</v>
      </c>
      <c r="O160" s="160">
        <f t="shared" si="10"/>
        <v>0</v>
      </c>
      <c r="P160" s="160">
        <f t="shared" si="11"/>
        <v>0</v>
      </c>
      <c r="Q160" s="160">
        <f t="shared" si="12"/>
        <v>0</v>
      </c>
      <c r="R160" s="160">
        <f t="shared" si="13"/>
        <v>0</v>
      </c>
      <c r="S160" s="160">
        <f t="shared" si="14"/>
        <v>0</v>
      </c>
      <c r="T160" s="160">
        <f t="shared" si="15"/>
        <v>0</v>
      </c>
      <c r="U160" s="17">
        <f t="shared" si="16"/>
        <v>5.0000000000000001E-4</v>
      </c>
      <c r="V160" s="17">
        <f ca="1">OFFSET('StockBond Returns'!$N$7,($B$10-1871)*12+($B$11-2)+C160-1,0)</f>
        <v>-4.2254664779756146E-2</v>
      </c>
      <c r="W160" s="17">
        <f ca="1">OFFSET('StockBond Returns'!$O$7,($B$10-1871)*12+($B$11-2)+C160-1,0)</f>
        <v>1.5665835333917855E-3</v>
      </c>
      <c r="X160" s="17">
        <f ca="1">OFFSET('StockBond Returns'!$P$7,($B$10-1871)*12+($B$11-2)+C160-1,0)</f>
        <v>1.6666666096787353E-5</v>
      </c>
      <c r="Y160" s="17">
        <f ca="1">OFFSET('StockBond Returns'!$Q$7,($B$10-1871)*12+($B$11-2)+C160-1,0)</f>
        <v>-4.2254664779756146E-2</v>
      </c>
      <c r="Z160" s="17">
        <f ca="1">OFFSET('StockBond Returns'!$R$7,($B$10-1871)*12+($B$11-2)+C160-1,0)</f>
        <v>0</v>
      </c>
      <c r="AA160" s="17">
        <f ca="1">OFFSET('StockBond Returns'!$S$7,($B$10-1871)*12+($B$11-2)+C160-1,0)</f>
        <v>0</v>
      </c>
      <c r="AB160" s="17">
        <f ca="1">OFFSET('StockBond Returns'!$T$7,($B$10-1871)*12+($B$11-2)+C160-1,0)</f>
        <v>2.8985507246376718E-2</v>
      </c>
      <c r="AC160" s="17">
        <f ca="1">OFFSET('StockBond Returns'!$U$7,($B$10-1871)*12+($B$11-2)+C160-1,0)</f>
        <v>0.01</v>
      </c>
      <c r="AD160" s="17">
        <f ca="1">OFFSET('StockBond Returns'!$V$7,($B$10-1871)*12+($B$11-2)+C160-1,0)</f>
        <v>3.8300000000000001E-2</v>
      </c>
    </row>
    <row r="161" spans="1:30" ht="13" x14ac:dyDescent="0.15">
      <c r="A161" s="166">
        <f t="shared" si="17"/>
        <v>1941</v>
      </c>
      <c r="B161" s="166">
        <f t="shared" si="18"/>
        <v>2</v>
      </c>
      <c r="C161" s="166">
        <f t="shared" si="19"/>
        <v>138</v>
      </c>
      <c r="D161" s="108">
        <f t="shared" ca="1" si="3"/>
        <v>446184.09134512144</v>
      </c>
      <c r="E161" s="108">
        <f t="shared" ca="1" si="4"/>
        <v>465449.37691715983</v>
      </c>
      <c r="F161" s="108">
        <f>$B$15*$B$18*'Cash Flow Assist'!P148</f>
        <v>3333.3333333333335</v>
      </c>
      <c r="G161" s="108">
        <f>$B$15*'Parameters &amp; Main Results'!B179</f>
        <v>0</v>
      </c>
      <c r="H161" s="41">
        <f ca="1">OFFSET('StockBond Returns'!$W$7,($B$10-1871)*12+($B$11-2)+C161-1,0)</f>
        <v>-8.3234707663922096E-3</v>
      </c>
      <c r="I161" s="17">
        <f t="shared" ca="1" si="5"/>
        <v>-9.1090970380684876E-3</v>
      </c>
      <c r="J161" s="17"/>
      <c r="K161" s="17">
        <f t="shared" si="6"/>
        <v>1</v>
      </c>
      <c r="L161" s="160">
        <f t="shared" si="7"/>
        <v>0.9</v>
      </c>
      <c r="M161" s="160">
        <f t="shared" si="8"/>
        <v>0.1</v>
      </c>
      <c r="N161" s="160">
        <f t="shared" si="9"/>
        <v>0</v>
      </c>
      <c r="O161" s="160">
        <f t="shared" si="10"/>
        <v>0</v>
      </c>
      <c r="P161" s="160">
        <f t="shared" si="11"/>
        <v>0</v>
      </c>
      <c r="Q161" s="160">
        <f t="shared" si="12"/>
        <v>0</v>
      </c>
      <c r="R161" s="160">
        <f t="shared" si="13"/>
        <v>0</v>
      </c>
      <c r="S161" s="160">
        <f t="shared" si="14"/>
        <v>0</v>
      </c>
      <c r="T161" s="160">
        <f t="shared" si="15"/>
        <v>0</v>
      </c>
      <c r="U161" s="17">
        <f t="shared" si="16"/>
        <v>5.0000000000000001E-4</v>
      </c>
      <c r="V161" s="17">
        <f ca="1">OFFSET('StockBond Returns'!$N$7,($B$10-1871)*12+($B$11-2)+C161-1,0)</f>
        <v>-9.383863469598186E-3</v>
      </c>
      <c r="W161" s="17">
        <f ca="1">OFFSET('StockBond Returns'!$O$7,($B$10-1871)*12+($B$11-2)+C161-1,0)</f>
        <v>-6.2195324876345159E-3</v>
      </c>
      <c r="X161" s="17">
        <f ca="1">OFFSET('StockBond Returns'!$P$7,($B$10-1871)*12+($B$11-2)+C161-1,0)</f>
        <v>1.6666670231257896E-5</v>
      </c>
      <c r="Y161" s="17">
        <f ca="1">OFFSET('StockBond Returns'!$Q$7,($B$10-1871)*12+($B$11-2)+C161-1,0)</f>
        <v>-9.383863469598186E-3</v>
      </c>
      <c r="Z161" s="17">
        <f ca="1">OFFSET('StockBond Returns'!$R$7,($B$10-1871)*12+($B$11-2)+C161-1,0)</f>
        <v>0</v>
      </c>
      <c r="AA161" s="17">
        <f ca="1">OFFSET('StockBond Returns'!$S$7,($B$10-1871)*12+($B$11-2)+C161-1,0)</f>
        <v>0</v>
      </c>
      <c r="AB161" s="17">
        <f ca="1">OFFSET('StockBond Returns'!$T$7,($B$10-1871)*12+($B$11-2)+C161-1,0)</f>
        <v>0</v>
      </c>
      <c r="AC161" s="17">
        <f ca="1">OFFSET('StockBond Returns'!$U$7,($B$10-1871)*12+($B$11-2)+C161-1,0)</f>
        <v>-1.5599999999999999E-2</v>
      </c>
      <c r="AD161" s="17">
        <f ca="1">OFFSET('StockBond Returns'!$V$7,($B$10-1871)*12+($B$11-2)+C161-1,0)</f>
        <v>8.8999999999999999E-3</v>
      </c>
    </row>
    <row r="162" spans="1:30" ht="13" x14ac:dyDescent="0.15">
      <c r="A162" s="166">
        <f t="shared" si="17"/>
        <v>1941</v>
      </c>
      <c r="B162" s="166">
        <f t="shared" si="18"/>
        <v>3</v>
      </c>
      <c r="C162" s="166">
        <f t="shared" si="19"/>
        <v>139</v>
      </c>
      <c r="D162" s="108">
        <f t="shared" ca="1" si="3"/>
        <v>444125.85857988894</v>
      </c>
      <c r="E162" s="108">
        <f t="shared" ca="1" si="4"/>
        <v>463438.43578307482</v>
      </c>
      <c r="F162" s="108">
        <f>$B$15*$B$18*'Cash Flow Assist'!P149</f>
        <v>3333.3333333333335</v>
      </c>
      <c r="G162" s="108">
        <f>$B$15*'Parameters &amp; Main Results'!B180</f>
        <v>0</v>
      </c>
      <c r="H162" s="41">
        <f ca="1">OFFSET('StockBond Returns'!$W$7,($B$10-1871)*12+($B$11-2)+C162-1,0)</f>
        <v>2.8793008593357709E-3</v>
      </c>
      <c r="I162" s="17">
        <f t="shared" ca="1" si="5"/>
        <v>2.8616020101635289E-3</v>
      </c>
      <c r="J162" s="17"/>
      <c r="K162" s="17">
        <f t="shared" si="6"/>
        <v>1</v>
      </c>
      <c r="L162" s="160">
        <f t="shared" si="7"/>
        <v>0.9</v>
      </c>
      <c r="M162" s="160">
        <f t="shared" si="8"/>
        <v>0.1</v>
      </c>
      <c r="N162" s="160">
        <f t="shared" si="9"/>
        <v>0</v>
      </c>
      <c r="O162" s="160">
        <f t="shared" si="10"/>
        <v>0</v>
      </c>
      <c r="P162" s="160">
        <f t="shared" si="11"/>
        <v>0</v>
      </c>
      <c r="Q162" s="160">
        <f t="shared" si="12"/>
        <v>0</v>
      </c>
      <c r="R162" s="160">
        <f t="shared" si="13"/>
        <v>0</v>
      </c>
      <c r="S162" s="160">
        <f t="shared" si="14"/>
        <v>0</v>
      </c>
      <c r="T162" s="160">
        <f t="shared" si="15"/>
        <v>0</v>
      </c>
      <c r="U162" s="17">
        <f t="shared" si="16"/>
        <v>5.0000000000000001E-4</v>
      </c>
      <c r="V162" s="17">
        <f ca="1">OFFSET('StockBond Returns'!$N$7,($B$10-1871)*12+($B$11-2)+C162-1,0)</f>
        <v>2.4128163348586806E-3</v>
      </c>
      <c r="W162" s="17">
        <f ca="1">OFFSET('StockBond Returns'!$O$7,($B$10-1871)*12+($B$11-2)+C162-1,0)</f>
        <v>7.3173397545738261E-3</v>
      </c>
      <c r="X162" s="17">
        <f ca="1">OFFSET('StockBond Returns'!$P$7,($B$10-1871)*12+($B$11-2)+C162-1,0)</f>
        <v>-7.009154933602546E-3</v>
      </c>
      <c r="Y162" s="17">
        <f ca="1">OFFSET('StockBond Returns'!$Q$7,($B$10-1871)*12+($B$11-2)+C162-1,0)</f>
        <v>2.4128163348586806E-3</v>
      </c>
      <c r="Z162" s="17">
        <f ca="1">OFFSET('StockBond Returns'!$R$7,($B$10-1871)*12+($B$11-2)+C162-1,0)</f>
        <v>0</v>
      </c>
      <c r="AA162" s="17">
        <f ca="1">OFFSET('StockBond Returns'!$S$7,($B$10-1871)*12+($B$11-2)+C162-1,0)</f>
        <v>0</v>
      </c>
      <c r="AB162" s="17">
        <f ca="1">OFFSET('StockBond Returns'!$T$7,($B$10-1871)*12+($B$11-2)+C162-1,0)</f>
        <v>-7.0422535211267512E-3</v>
      </c>
      <c r="AC162" s="17">
        <f ca="1">OFFSET('StockBond Returns'!$U$7,($B$10-1871)*12+($B$11-2)+C162-1,0)</f>
        <v>1E-3</v>
      </c>
      <c r="AD162" s="17">
        <f ca="1">OFFSET('StockBond Returns'!$V$7,($B$10-1871)*12+($B$11-2)+C162-1,0)</f>
        <v>3.04E-2</v>
      </c>
    </row>
    <row r="163" spans="1:30" ht="13" x14ac:dyDescent="0.15">
      <c r="A163" s="166">
        <f t="shared" si="17"/>
        <v>1941</v>
      </c>
      <c r="B163" s="166">
        <f t="shared" si="18"/>
        <v>4</v>
      </c>
      <c r="C163" s="166">
        <f t="shared" si="19"/>
        <v>140</v>
      </c>
      <c r="D163" s="108">
        <f t="shared" ca="1" si="3"/>
        <v>419204.76642399281</v>
      </c>
      <c r="E163" s="108">
        <f t="shared" ca="1" si="4"/>
        <v>433140.59550701792</v>
      </c>
      <c r="F163" s="108">
        <f>$B$15*$B$18*'Cash Flow Assist'!P150</f>
        <v>3333.3333333333335</v>
      </c>
      <c r="G163" s="108">
        <f>$B$15*'Parameters &amp; Main Results'!B181</f>
        <v>0</v>
      </c>
      <c r="H163" s="41">
        <f ca="1">OFFSET('StockBond Returns'!$W$7,($B$10-1871)*12+($B$11-2)+C163-1,0)</f>
        <v>-4.8974874994733179E-2</v>
      </c>
      <c r="I163" s="17">
        <f t="shared" ca="1" si="5"/>
        <v>-5.8605103049621174E-2</v>
      </c>
      <c r="J163" s="17"/>
      <c r="K163" s="17">
        <f t="shared" si="6"/>
        <v>1</v>
      </c>
      <c r="L163" s="160">
        <f t="shared" si="7"/>
        <v>0.9</v>
      </c>
      <c r="M163" s="160">
        <f t="shared" si="8"/>
        <v>0.1</v>
      </c>
      <c r="N163" s="160">
        <f t="shared" si="9"/>
        <v>0</v>
      </c>
      <c r="O163" s="160">
        <f t="shared" si="10"/>
        <v>0</v>
      </c>
      <c r="P163" s="160">
        <f t="shared" si="11"/>
        <v>0</v>
      </c>
      <c r="Q163" s="160">
        <f t="shared" si="12"/>
        <v>0</v>
      </c>
      <c r="R163" s="160">
        <f t="shared" si="13"/>
        <v>0</v>
      </c>
      <c r="S163" s="160">
        <f t="shared" si="14"/>
        <v>0</v>
      </c>
      <c r="T163" s="160">
        <f t="shared" si="15"/>
        <v>0</v>
      </c>
      <c r="U163" s="17">
        <f t="shared" si="16"/>
        <v>5.0000000000000001E-4</v>
      </c>
      <c r="V163" s="17">
        <f ca="1">OFFSET('StockBond Returns'!$N$7,($B$10-1871)*12+($B$11-2)+C163-1,0)</f>
        <v>-6.5279347416659861E-2</v>
      </c>
      <c r="W163" s="17">
        <f ca="1">OFFSET('StockBond Returns'!$O$7,($B$10-1871)*12+($B$11-2)+C163-1,0)</f>
        <v>1.8797629203937127E-3</v>
      </c>
      <c r="X163" s="17">
        <f ca="1">OFFSET('StockBond Returns'!$P$7,($B$10-1871)*12+($B$11-2)+C163-1,0)</f>
        <v>-6.901981351777664E-3</v>
      </c>
      <c r="Y163" s="17">
        <f ca="1">OFFSET('StockBond Returns'!$Q$7,($B$10-1871)*12+($B$11-2)+C163-1,0)</f>
        <v>-6.5279347416659861E-2</v>
      </c>
      <c r="Z163" s="17">
        <f ca="1">OFFSET('StockBond Returns'!$R$7,($B$10-1871)*12+($B$11-2)+C163-1,0)</f>
        <v>0</v>
      </c>
      <c r="AA163" s="17">
        <f ca="1">OFFSET('StockBond Returns'!$S$7,($B$10-1871)*12+($B$11-2)+C163-1,0)</f>
        <v>0</v>
      </c>
      <c r="AB163" s="17">
        <f ca="1">OFFSET('StockBond Returns'!$T$7,($B$10-1871)*12+($B$11-2)+C163-1,0)</f>
        <v>-6.9930069930072003E-3</v>
      </c>
      <c r="AC163" s="17">
        <f ca="1">OFFSET('StockBond Returns'!$U$7,($B$10-1871)*12+($B$11-2)+C163-1,0)</f>
        <v>-1.6799999999999999E-2</v>
      </c>
      <c r="AD163" s="17">
        <f ca="1">OFFSET('StockBond Returns'!$V$7,($B$10-1871)*12+($B$11-2)+C163-1,0)</f>
        <v>3.4099999999999998E-2</v>
      </c>
    </row>
    <row r="164" spans="1:30" ht="13" x14ac:dyDescent="0.15">
      <c r="A164" s="166">
        <f t="shared" si="17"/>
        <v>1941</v>
      </c>
      <c r="B164" s="166">
        <f t="shared" si="18"/>
        <v>5</v>
      </c>
      <c r="C164" s="166">
        <f t="shared" si="19"/>
        <v>141</v>
      </c>
      <c r="D164" s="108">
        <f t="shared" ca="1" si="3"/>
        <v>415778.75876891072</v>
      </c>
      <c r="E164" s="108">
        <f t="shared" ca="1" si="4"/>
        <v>430245.74531763338</v>
      </c>
      <c r="F164" s="108">
        <f>$B$15*$B$18*'Cash Flow Assist'!P151</f>
        <v>3333.3333333333335</v>
      </c>
      <c r="G164" s="108">
        <f>$B$15*'Parameters &amp; Main Results'!B182</f>
        <v>0</v>
      </c>
      <c r="H164" s="41">
        <f ca="1">OFFSET('StockBond Returns'!$W$7,($B$10-1871)*12+($B$11-2)+C164-1,0)</f>
        <v>-2.2284368286632435E-4</v>
      </c>
      <c r="I164" s="17">
        <f t="shared" ca="1" si="5"/>
        <v>1.0201855169483531E-3</v>
      </c>
      <c r="J164" s="17"/>
      <c r="K164" s="17">
        <f t="shared" si="6"/>
        <v>1</v>
      </c>
      <c r="L164" s="160">
        <f t="shared" si="7"/>
        <v>0.9</v>
      </c>
      <c r="M164" s="160">
        <f t="shared" si="8"/>
        <v>0.1</v>
      </c>
      <c r="N164" s="160">
        <f t="shared" si="9"/>
        <v>0</v>
      </c>
      <c r="O164" s="160">
        <f t="shared" si="10"/>
        <v>0</v>
      </c>
      <c r="P164" s="160">
        <f t="shared" si="11"/>
        <v>0</v>
      </c>
      <c r="Q164" s="160">
        <f t="shared" si="12"/>
        <v>0</v>
      </c>
      <c r="R164" s="160">
        <f t="shared" si="13"/>
        <v>0</v>
      </c>
      <c r="S164" s="160">
        <f t="shared" si="14"/>
        <v>0</v>
      </c>
      <c r="T164" s="160">
        <f t="shared" si="15"/>
        <v>0</v>
      </c>
      <c r="U164" s="17">
        <f t="shared" si="16"/>
        <v>5.0000000000000001E-4</v>
      </c>
      <c r="V164" s="17">
        <f ca="1">OFFSET('StockBond Returns'!$N$7,($B$10-1871)*12+($B$11-2)+C164-1,0)</f>
        <v>1.8644372963880773E-3</v>
      </c>
      <c r="W164" s="17">
        <f ca="1">OFFSET('StockBond Returns'!$O$7,($B$10-1871)*12+($B$11-2)+C164-1,0)</f>
        <v>-6.1614138313424993E-3</v>
      </c>
      <c r="X164" s="17">
        <f ca="1">OFFSET('StockBond Returns'!$P$7,($B$10-1871)*12+($B$11-2)+C164-1,0)</f>
        <v>-6.8616898114912672E-3</v>
      </c>
      <c r="Y164" s="17">
        <f ca="1">OFFSET('StockBond Returns'!$Q$7,($B$10-1871)*12+($B$11-2)+C164-1,0)</f>
        <v>1.8644372963880773E-3</v>
      </c>
      <c r="Z164" s="17">
        <f ca="1">OFFSET('StockBond Returns'!$R$7,($B$10-1871)*12+($B$11-2)+C164-1,0)</f>
        <v>0</v>
      </c>
      <c r="AA164" s="17">
        <f ca="1">OFFSET('StockBond Returns'!$S$7,($B$10-1871)*12+($B$11-2)+C164-1,0)</f>
        <v>0</v>
      </c>
      <c r="AB164" s="17">
        <f ca="1">OFFSET('StockBond Returns'!$T$7,($B$10-1871)*12+($B$11-2)+C164-1,0)</f>
        <v>-6.9444444444443088E-3</v>
      </c>
      <c r="AC164" s="17">
        <f ca="1">OFFSET('StockBond Returns'!$U$7,($B$10-1871)*12+($B$11-2)+C164-1,0)</f>
        <v>-6.4999999999999997E-3</v>
      </c>
      <c r="AD164" s="17">
        <f ca="1">OFFSET('StockBond Returns'!$V$7,($B$10-1871)*12+($B$11-2)+C164-1,0)</f>
        <v>6.0000000000000001E-3</v>
      </c>
    </row>
    <row r="165" spans="1:30" ht="13" x14ac:dyDescent="0.15">
      <c r="A165" s="166">
        <f t="shared" si="17"/>
        <v>1941</v>
      </c>
      <c r="B165" s="166">
        <f t="shared" si="18"/>
        <v>6</v>
      </c>
      <c r="C165" s="166">
        <f t="shared" si="19"/>
        <v>142</v>
      </c>
      <c r="D165" s="108">
        <f t="shared" ca="1" si="3"/>
        <v>423076.2986489532</v>
      </c>
      <c r="E165" s="108">
        <f t="shared" ca="1" si="4"/>
        <v>441237.19956452056</v>
      </c>
      <c r="F165" s="108">
        <f>$B$15*$B$18*'Cash Flow Assist'!P152</f>
        <v>3333.3333333333335</v>
      </c>
      <c r="G165" s="108">
        <f>$B$15*'Parameters &amp; Main Results'!B183</f>
        <v>0</v>
      </c>
      <c r="H165" s="41">
        <f ca="1">OFFSET('StockBond Returns'!$W$7,($B$10-1871)*12+($B$11-2)+C165-1,0)</f>
        <v>2.5775223963627907E-2</v>
      </c>
      <c r="I165" s="17">
        <f t="shared" ca="1" si="5"/>
        <v>3.3554394714453296E-2</v>
      </c>
      <c r="J165" s="17"/>
      <c r="K165" s="17">
        <f t="shared" si="6"/>
        <v>1</v>
      </c>
      <c r="L165" s="160">
        <f t="shared" si="7"/>
        <v>0.9</v>
      </c>
      <c r="M165" s="160">
        <f t="shared" si="8"/>
        <v>0.1</v>
      </c>
      <c r="N165" s="160">
        <f t="shared" si="9"/>
        <v>0</v>
      </c>
      <c r="O165" s="160">
        <f t="shared" si="10"/>
        <v>0</v>
      </c>
      <c r="P165" s="160">
        <f t="shared" si="11"/>
        <v>0</v>
      </c>
      <c r="Q165" s="160">
        <f t="shared" si="12"/>
        <v>0</v>
      </c>
      <c r="R165" s="160">
        <f t="shared" si="13"/>
        <v>0</v>
      </c>
      <c r="S165" s="160">
        <f t="shared" si="14"/>
        <v>0</v>
      </c>
      <c r="T165" s="160">
        <f t="shared" si="15"/>
        <v>0</v>
      </c>
      <c r="U165" s="17">
        <f t="shared" si="16"/>
        <v>5.0000000000000001E-4</v>
      </c>
      <c r="V165" s="17">
        <f ca="1">OFFSET('StockBond Returns'!$N$7,($B$10-1871)*12+($B$11-2)+C165-1,0)</f>
        <v>3.8433165684457204E-2</v>
      </c>
      <c r="W165" s="17">
        <f ca="1">OFFSET('StockBond Returns'!$O$7,($B$10-1871)*12+($B$11-2)+C165-1,0)</f>
        <v>-9.9378773489151584E-3</v>
      </c>
      <c r="X165" s="17">
        <f ca="1">OFFSET('StockBond Returns'!$P$7,($B$10-1871)*12+($B$11-2)+C165-1,0)</f>
        <v>-2.0318367350270594E-2</v>
      </c>
      <c r="Y165" s="17">
        <f ca="1">OFFSET('StockBond Returns'!$Q$7,($B$10-1871)*12+($B$11-2)+C165-1,0)</f>
        <v>3.8433165684457204E-2</v>
      </c>
      <c r="Z165" s="17">
        <f ca="1">OFFSET('StockBond Returns'!$R$7,($B$10-1871)*12+($B$11-2)+C165-1,0)</f>
        <v>0</v>
      </c>
      <c r="AA165" s="17">
        <f ca="1">OFFSET('StockBond Returns'!$S$7,($B$10-1871)*12+($B$11-2)+C165-1,0)</f>
        <v>0</v>
      </c>
      <c r="AB165" s="17">
        <f ca="1">OFFSET('StockBond Returns'!$T$7,($B$10-1871)*12+($B$11-2)+C165-1,0)</f>
        <v>-2.0408163265306034E-2</v>
      </c>
      <c r="AC165" s="17">
        <f ca="1">OFFSET('StockBond Returns'!$U$7,($B$10-1871)*12+($B$11-2)+C165-1,0)</f>
        <v>1.32E-2</v>
      </c>
      <c r="AD165" s="17">
        <f ca="1">OFFSET('StockBond Returns'!$V$7,($B$10-1871)*12+($B$11-2)+C165-1,0)</f>
        <v>5.8999999999999999E-3</v>
      </c>
    </row>
    <row r="166" spans="1:30" ht="13" x14ac:dyDescent="0.15">
      <c r="A166" s="166">
        <f t="shared" si="17"/>
        <v>1941</v>
      </c>
      <c r="B166" s="166">
        <f t="shared" si="18"/>
        <v>7</v>
      </c>
      <c r="C166" s="166">
        <f t="shared" si="19"/>
        <v>143</v>
      </c>
      <c r="D166" s="108">
        <f t="shared" ca="1" si="3"/>
        <v>439942.33843692718</v>
      </c>
      <c r="E166" s="108">
        <f t="shared" ca="1" si="4"/>
        <v>462433.7341621599</v>
      </c>
      <c r="F166" s="108">
        <f>$B$15*$B$18*'Cash Flow Assist'!P153</f>
        <v>3333.3333333333335</v>
      </c>
      <c r="G166" s="108">
        <f>$B$15*'Parameters &amp; Main Results'!B184</f>
        <v>0</v>
      </c>
      <c r="H166" s="41">
        <f ca="1">OFFSET('StockBond Returns'!$W$7,($B$10-1871)*12+($B$11-2)+C166-1,0)</f>
        <v>4.812319631400766E-2</v>
      </c>
      <c r="I166" s="17">
        <f t="shared" ca="1" si="5"/>
        <v>5.6016559392563919E-2</v>
      </c>
      <c r="J166" s="17"/>
      <c r="K166" s="17">
        <f t="shared" si="6"/>
        <v>1</v>
      </c>
      <c r="L166" s="160">
        <f t="shared" si="7"/>
        <v>0.9</v>
      </c>
      <c r="M166" s="160">
        <f t="shared" si="8"/>
        <v>0.1</v>
      </c>
      <c r="N166" s="160">
        <f t="shared" si="9"/>
        <v>0</v>
      </c>
      <c r="O166" s="160">
        <f t="shared" si="10"/>
        <v>0</v>
      </c>
      <c r="P166" s="160">
        <f t="shared" si="11"/>
        <v>0</v>
      </c>
      <c r="Q166" s="160">
        <f t="shared" si="12"/>
        <v>0</v>
      </c>
      <c r="R166" s="160">
        <f t="shared" si="13"/>
        <v>0</v>
      </c>
      <c r="S166" s="160">
        <f t="shared" si="14"/>
        <v>0</v>
      </c>
      <c r="T166" s="160">
        <f t="shared" si="15"/>
        <v>0</v>
      </c>
      <c r="U166" s="17">
        <f t="shared" si="16"/>
        <v>5.0000000000000001E-4</v>
      </c>
      <c r="V166" s="17">
        <f ca="1">OFFSET('StockBond Returns'!$N$7,($B$10-1871)*12+($B$11-2)+C166-1,0)</f>
        <v>6.0906275369320806E-2</v>
      </c>
      <c r="W166" s="17">
        <f ca="1">OFFSET('StockBond Returns'!$O$7,($B$10-1871)*12+($B$11-2)+C166-1,0)</f>
        <v>1.2425782268418617E-2</v>
      </c>
      <c r="X166" s="17">
        <f ca="1">OFFSET('StockBond Returns'!$P$7,($B$10-1871)*12+($B$11-2)+C166-1,0)</f>
        <v>1.0000000236543016E-4</v>
      </c>
      <c r="Y166" s="17">
        <f ca="1">OFFSET('StockBond Returns'!$Q$7,($B$10-1871)*12+($B$11-2)+C166-1,0)</f>
        <v>6.0906275369320806E-2</v>
      </c>
      <c r="Z166" s="17">
        <f ca="1">OFFSET('StockBond Returns'!$R$7,($B$10-1871)*12+($B$11-2)+C166-1,0)</f>
        <v>0</v>
      </c>
      <c r="AA166" s="17">
        <f ca="1">OFFSET('StockBond Returns'!$S$7,($B$10-1871)*12+($B$11-2)+C166-1,0)</f>
        <v>0</v>
      </c>
      <c r="AB166" s="17">
        <f ca="1">OFFSET('StockBond Returns'!$T$7,($B$10-1871)*12+($B$11-2)+C166-1,0)</f>
        <v>0</v>
      </c>
      <c r="AC166" s="17">
        <f ca="1">OFFSET('StockBond Returns'!$U$7,($B$10-1871)*12+($B$11-2)+C166-1,0)</f>
        <v>5.7099999999999998E-2</v>
      </c>
      <c r="AD166" s="17">
        <f ca="1">OFFSET('StockBond Returns'!$V$7,($B$10-1871)*12+($B$11-2)+C166-1,0)</f>
        <v>7.2499999999999995E-2</v>
      </c>
    </row>
    <row r="167" spans="1:30" ht="13" x14ac:dyDescent="0.15">
      <c r="A167" s="166">
        <f t="shared" si="17"/>
        <v>1941</v>
      </c>
      <c r="B167" s="166">
        <f t="shared" si="18"/>
        <v>8</v>
      </c>
      <c r="C167" s="166">
        <f t="shared" si="19"/>
        <v>144</v>
      </c>
      <c r="D167" s="108">
        <f t="shared" ca="1" si="3"/>
        <v>429397.04270474083</v>
      </c>
      <c r="E167" s="108">
        <f t="shared" ca="1" si="4"/>
        <v>451537.70240647072</v>
      </c>
      <c r="F167" s="108">
        <f>$B$15*$B$18*'Cash Flow Assist'!P154</f>
        <v>3333.3333333333335</v>
      </c>
      <c r="G167" s="108">
        <f>$B$15*'Parameters &amp; Main Results'!B185</f>
        <v>0</v>
      </c>
      <c r="H167" s="41">
        <f ca="1">OFFSET('StockBond Returns'!$W$7,($B$10-1871)*12+($B$11-2)+C167-1,0)</f>
        <v>-1.6518125633120703E-2</v>
      </c>
      <c r="I167" s="17">
        <f t="shared" ca="1" si="5"/>
        <v>-1.6472863906680839E-2</v>
      </c>
      <c r="J167" s="17"/>
      <c r="K167" s="17">
        <f t="shared" si="6"/>
        <v>1</v>
      </c>
      <c r="L167" s="160">
        <f t="shared" si="7"/>
        <v>0.9</v>
      </c>
      <c r="M167" s="160">
        <f t="shared" si="8"/>
        <v>0.1</v>
      </c>
      <c r="N167" s="160">
        <f t="shared" si="9"/>
        <v>0</v>
      </c>
      <c r="O167" s="160">
        <f t="shared" si="10"/>
        <v>0</v>
      </c>
      <c r="P167" s="160">
        <f t="shared" si="11"/>
        <v>0</v>
      </c>
      <c r="Q167" s="160">
        <f t="shared" si="12"/>
        <v>0</v>
      </c>
      <c r="R167" s="160">
        <f t="shared" si="13"/>
        <v>0</v>
      </c>
      <c r="S167" s="160">
        <f t="shared" si="14"/>
        <v>0</v>
      </c>
      <c r="T167" s="160">
        <f t="shared" si="15"/>
        <v>0</v>
      </c>
      <c r="U167" s="17">
        <f t="shared" si="16"/>
        <v>5.0000000000000001E-4</v>
      </c>
      <c r="V167" s="17">
        <f ca="1">OFFSET('StockBond Returns'!$N$7,($B$10-1871)*12+($B$11-2)+C167-1,0)</f>
        <v>-1.6244834717306311E-2</v>
      </c>
      <c r="W167" s="17">
        <f ca="1">OFFSET('StockBond Returns'!$O$7,($B$10-1871)*12+($B$11-2)+C167-1,0)</f>
        <v>-1.8108459944384925E-2</v>
      </c>
      <c r="X167" s="17">
        <f ca="1">OFFSET('StockBond Returns'!$P$7,($B$10-1871)*12+($B$11-2)+C167-1,0)</f>
        <v>-1.3324161076594176E-2</v>
      </c>
      <c r="Y167" s="17">
        <f ca="1">OFFSET('StockBond Returns'!$Q$7,($B$10-1871)*12+($B$11-2)+C167-1,0)</f>
        <v>-1.6244834717306311E-2</v>
      </c>
      <c r="Z167" s="17">
        <f ca="1">OFFSET('StockBond Returns'!$R$7,($B$10-1871)*12+($B$11-2)+C167-1,0)</f>
        <v>0</v>
      </c>
      <c r="AA167" s="17">
        <f ca="1">OFFSET('StockBond Returns'!$S$7,($B$10-1871)*12+($B$11-2)+C167-1,0)</f>
        <v>0</v>
      </c>
      <c r="AB167" s="17">
        <f ca="1">OFFSET('StockBond Returns'!$T$7,($B$10-1871)*12+($B$11-2)+C167-1,0)</f>
        <v>-1.34228187919464E-2</v>
      </c>
      <c r="AC167" s="17">
        <f ca="1">OFFSET('StockBond Returns'!$U$7,($B$10-1871)*12+($B$11-2)+C167-1,0)</f>
        <v>-4.1999999999999997E-3</v>
      </c>
      <c r="AD167" s="17">
        <f ca="1">OFFSET('StockBond Returns'!$V$7,($B$10-1871)*12+($B$11-2)+C167-1,0)</f>
        <v>-1.0999999999999999E-2</v>
      </c>
    </row>
    <row r="168" spans="1:30" ht="13" x14ac:dyDescent="0.15">
      <c r="A168" s="166">
        <f t="shared" si="17"/>
        <v>1941</v>
      </c>
      <c r="B168" s="166">
        <f t="shared" si="18"/>
        <v>9</v>
      </c>
      <c r="C168" s="166">
        <f t="shared" si="19"/>
        <v>145</v>
      </c>
      <c r="D168" s="108">
        <f t="shared" ca="1" si="3"/>
        <v>419158.91962054378</v>
      </c>
      <c r="E168" s="108">
        <f t="shared" ca="1" si="4"/>
        <v>440637.55629932228</v>
      </c>
      <c r="F168" s="108">
        <f>$B$15*$B$18*'Cash Flow Assist'!P155</f>
        <v>3333.3333333333335</v>
      </c>
      <c r="G168" s="108">
        <f>$B$15*'Parameters &amp; Main Results'!B186</f>
        <v>0</v>
      </c>
      <c r="H168" s="41">
        <f ca="1">OFFSET('StockBond Returns'!$W$7,($B$10-1871)*12+($B$11-2)+C168-1,0)</f>
        <v>-1.6206002996713115E-2</v>
      </c>
      <c r="I168" s="17">
        <f t="shared" ca="1" si="5"/>
        <v>-1.6882505606678738E-2</v>
      </c>
      <c r="J168" s="17"/>
      <c r="K168" s="17">
        <f t="shared" si="6"/>
        <v>1</v>
      </c>
      <c r="L168" s="160">
        <f t="shared" si="7"/>
        <v>0.9</v>
      </c>
      <c r="M168" s="160">
        <f t="shared" si="8"/>
        <v>0.1</v>
      </c>
      <c r="N168" s="160">
        <f t="shared" si="9"/>
        <v>0</v>
      </c>
      <c r="O168" s="160">
        <f t="shared" si="10"/>
        <v>0</v>
      </c>
      <c r="P168" s="160">
        <f t="shared" si="11"/>
        <v>0</v>
      </c>
      <c r="Q168" s="160">
        <f t="shared" si="12"/>
        <v>0</v>
      </c>
      <c r="R168" s="160">
        <f t="shared" si="13"/>
        <v>0</v>
      </c>
      <c r="S168" s="160">
        <f t="shared" si="14"/>
        <v>0</v>
      </c>
      <c r="T168" s="160">
        <f t="shared" si="15"/>
        <v>0</v>
      </c>
      <c r="U168" s="17">
        <f t="shared" si="16"/>
        <v>5.0000000000000001E-4</v>
      </c>
      <c r="V168" s="17">
        <f ca="1">OFFSET('StockBond Returns'!$N$7,($B$10-1871)*12+($B$11-2)+C168-1,0)</f>
        <v>-1.7313898291054119E-2</v>
      </c>
      <c r="W168" s="17">
        <f ca="1">OFFSET('StockBond Returns'!$O$7,($B$10-1871)*12+($B$11-2)+C168-1,0)</f>
        <v>-1.2583304780633631E-2</v>
      </c>
      <c r="X168" s="17">
        <f ca="1">OFFSET('StockBond Returns'!$P$7,($B$10-1871)*12+($B$11-2)+C168-1,0)</f>
        <v>-1.3138134655447997E-2</v>
      </c>
      <c r="Y168" s="17">
        <f ca="1">OFFSET('StockBond Returns'!$Q$7,($B$10-1871)*12+($B$11-2)+C168-1,0)</f>
        <v>-1.7313898291054119E-2</v>
      </c>
      <c r="Z168" s="17">
        <f ca="1">OFFSET('StockBond Returns'!$R$7,($B$10-1871)*12+($B$11-2)+C168-1,0)</f>
        <v>0</v>
      </c>
      <c r="AA168" s="17">
        <f ca="1">OFFSET('StockBond Returns'!$S$7,($B$10-1871)*12+($B$11-2)+C168-1,0)</f>
        <v>0</v>
      </c>
      <c r="AB168" s="17">
        <f ca="1">OFFSET('StockBond Returns'!$T$7,($B$10-1871)*12+($B$11-2)+C168-1,0)</f>
        <v>-1.3245033112582627E-2</v>
      </c>
      <c r="AC168" s="17">
        <f ca="1">OFFSET('StockBond Returns'!$U$7,($B$10-1871)*12+($B$11-2)+C168-1,0)</f>
        <v>-9.9000000000000008E-3</v>
      </c>
      <c r="AD168" s="17">
        <f ca="1">OFFSET('StockBond Returns'!$V$7,($B$10-1871)*12+($B$11-2)+C168-1,0)</f>
        <v>-2.8E-3</v>
      </c>
    </row>
    <row r="169" spans="1:30" ht="13" x14ac:dyDescent="0.15">
      <c r="A169" s="166">
        <f t="shared" si="17"/>
        <v>1941</v>
      </c>
      <c r="B169" s="166">
        <f t="shared" si="18"/>
        <v>10</v>
      </c>
      <c r="C169" s="166">
        <f t="shared" si="19"/>
        <v>146</v>
      </c>
      <c r="D169" s="108">
        <f t="shared" ca="1" si="3"/>
        <v>391756.9609044994</v>
      </c>
      <c r="E169" s="108">
        <f t="shared" ca="1" si="4"/>
        <v>407710.27893053484</v>
      </c>
      <c r="F169" s="108">
        <f>$B$15*$B$18*'Cash Flow Assist'!P156</f>
        <v>3333.3333333333335</v>
      </c>
      <c r="G169" s="108">
        <f>$B$15*'Parameters &amp; Main Results'!B187</f>
        <v>0</v>
      </c>
      <c r="H169" s="41">
        <f ca="1">OFFSET('StockBond Returns'!$W$7,($B$10-1871)*12+($B$11-2)+C169-1,0)</f>
        <v>-5.7881540185184446E-2</v>
      </c>
      <c r="I169" s="17">
        <f t="shared" ca="1" si="5"/>
        <v>-6.7673583929135264E-2</v>
      </c>
      <c r="J169" s="17"/>
      <c r="K169" s="17">
        <f t="shared" si="6"/>
        <v>1</v>
      </c>
      <c r="L169" s="160">
        <f t="shared" si="7"/>
        <v>0.9</v>
      </c>
      <c r="M169" s="160">
        <f t="shared" si="8"/>
        <v>0.1</v>
      </c>
      <c r="N169" s="160">
        <f t="shared" si="9"/>
        <v>0</v>
      </c>
      <c r="O169" s="160">
        <f t="shared" si="10"/>
        <v>0</v>
      </c>
      <c r="P169" s="160">
        <f t="shared" si="11"/>
        <v>0</v>
      </c>
      <c r="Q169" s="160">
        <f t="shared" si="12"/>
        <v>0</v>
      </c>
      <c r="R169" s="160">
        <f t="shared" si="13"/>
        <v>0</v>
      </c>
      <c r="S169" s="160">
        <f t="shared" si="14"/>
        <v>0</v>
      </c>
      <c r="T169" s="160">
        <f t="shared" si="15"/>
        <v>0</v>
      </c>
      <c r="U169" s="17">
        <f t="shared" si="16"/>
        <v>5.0000000000000001E-4</v>
      </c>
      <c r="V169" s="17">
        <f ca="1">OFFSET('StockBond Returns'!$N$7,($B$10-1871)*12+($B$11-2)+C169-1,0)</f>
        <v>-7.4359576931105953E-2</v>
      </c>
      <c r="W169" s="17">
        <f ca="1">OFFSET('StockBond Returns'!$O$7,($B$10-1871)*12+($B$11-2)+C169-1,0)</f>
        <v>-7.0829802447324175E-3</v>
      </c>
      <c r="X169" s="17">
        <f ca="1">OFFSET('StockBond Returns'!$P$7,($B$10-1871)*12+($B$11-2)+C169-1,0)</f>
        <v>-1.2989651415576287E-2</v>
      </c>
      <c r="Y169" s="17">
        <f ca="1">OFFSET('StockBond Returns'!$Q$7,($B$10-1871)*12+($B$11-2)+C169-1,0)</f>
        <v>-7.4359576931105953E-2</v>
      </c>
      <c r="Z169" s="17">
        <f ca="1">OFFSET('StockBond Returns'!$R$7,($B$10-1871)*12+($B$11-2)+C169-1,0)</f>
        <v>0</v>
      </c>
      <c r="AA169" s="17">
        <f ca="1">OFFSET('StockBond Returns'!$S$7,($B$10-1871)*12+($B$11-2)+C169-1,0)</f>
        <v>0</v>
      </c>
      <c r="AB169" s="17">
        <f ca="1">OFFSET('StockBond Returns'!$T$7,($B$10-1871)*12+($B$11-2)+C169-1,0)</f>
        <v>-1.3071895424836555E-2</v>
      </c>
      <c r="AC169" s="17">
        <f ca="1">OFFSET('StockBond Returns'!$U$7,($B$10-1871)*12+($B$11-2)+C169-1,0)</f>
        <v>-2.0199999999999999E-2</v>
      </c>
      <c r="AD169" s="17">
        <f ca="1">OFFSET('StockBond Returns'!$V$7,($B$10-1871)*12+($B$11-2)+C169-1,0)</f>
        <v>1.6299999999999999E-2</v>
      </c>
    </row>
    <row r="170" spans="1:30" ht="13" x14ac:dyDescent="0.15">
      <c r="A170" s="166">
        <f t="shared" si="17"/>
        <v>1941</v>
      </c>
      <c r="B170" s="166">
        <f t="shared" si="18"/>
        <v>11</v>
      </c>
      <c r="C170" s="166">
        <f t="shared" si="19"/>
        <v>147</v>
      </c>
      <c r="D170" s="108">
        <f t="shared" ca="1" si="3"/>
        <v>375262.36321009428</v>
      </c>
      <c r="E170" s="108">
        <f t="shared" ca="1" si="4"/>
        <v>388578.41777827725</v>
      </c>
      <c r="F170" s="108">
        <f>$B$15*$B$18*'Cash Flow Assist'!P157</f>
        <v>3333.3333333333335</v>
      </c>
      <c r="G170" s="108">
        <f>$B$15*'Parameters &amp; Main Results'!B188</f>
        <v>0</v>
      </c>
      <c r="H170" s="41">
        <f ca="1">OFFSET('StockBond Returns'!$W$7,($B$10-1871)*12+($B$11-2)+C170-1,0)</f>
        <v>-3.388378931366743E-2</v>
      </c>
      <c r="I170" s="17">
        <f t="shared" ca="1" si="5"/>
        <v>-3.9068814359810598E-2</v>
      </c>
      <c r="J170" s="17"/>
      <c r="K170" s="17">
        <f t="shared" si="6"/>
        <v>1</v>
      </c>
      <c r="L170" s="160">
        <f t="shared" si="7"/>
        <v>0.9</v>
      </c>
      <c r="M170" s="160">
        <f t="shared" si="8"/>
        <v>0.1</v>
      </c>
      <c r="N170" s="160">
        <f t="shared" si="9"/>
        <v>0</v>
      </c>
      <c r="O170" s="160">
        <f t="shared" si="10"/>
        <v>0</v>
      </c>
      <c r="P170" s="160">
        <f t="shared" si="11"/>
        <v>0</v>
      </c>
      <c r="Q170" s="160">
        <f t="shared" si="12"/>
        <v>0</v>
      </c>
      <c r="R170" s="160">
        <f t="shared" si="13"/>
        <v>0</v>
      </c>
      <c r="S170" s="160">
        <f t="shared" si="14"/>
        <v>0</v>
      </c>
      <c r="T170" s="160">
        <f t="shared" si="15"/>
        <v>0</v>
      </c>
      <c r="U170" s="17">
        <f t="shared" si="16"/>
        <v>5.0000000000000001E-4</v>
      </c>
      <c r="V170" s="17">
        <f ca="1">OFFSET('StockBond Returns'!$N$7,($B$10-1871)*12+($B$11-2)+C170-1,0)</f>
        <v>-4.2416045775202305E-2</v>
      </c>
      <c r="W170" s="17">
        <f ca="1">OFFSET('StockBond Returns'!$O$7,($B$10-1871)*12+($B$11-2)+C170-1,0)</f>
        <v>-8.527064954618524E-3</v>
      </c>
      <c r="X170" s="17">
        <f ca="1">OFFSET('StockBond Returns'!$P$7,($B$10-1871)*12+($B$11-2)+C170-1,0)</f>
        <v>-6.4189935069010051E-3</v>
      </c>
      <c r="Y170" s="17">
        <f ca="1">OFFSET('StockBond Returns'!$Q$7,($B$10-1871)*12+($B$11-2)+C170-1,0)</f>
        <v>-4.2416045775202305E-2</v>
      </c>
      <c r="Z170" s="17">
        <f ca="1">OFFSET('StockBond Returns'!$R$7,($B$10-1871)*12+($B$11-2)+C170-1,0)</f>
        <v>0</v>
      </c>
      <c r="AA170" s="17">
        <f ca="1">OFFSET('StockBond Returns'!$S$7,($B$10-1871)*12+($B$11-2)+C170-1,0)</f>
        <v>0</v>
      </c>
      <c r="AB170" s="17">
        <f ca="1">OFFSET('StockBond Returns'!$T$7,($B$10-1871)*12+($B$11-2)+C170-1,0)</f>
        <v>-6.4935064935065512E-3</v>
      </c>
      <c r="AC170" s="17">
        <f ca="1">OFFSET('StockBond Returns'!$U$7,($B$10-1871)*12+($B$11-2)+C170-1,0)</f>
        <v>-1.21E-2</v>
      </c>
      <c r="AD170" s="17">
        <f ca="1">OFFSET('StockBond Returns'!$V$7,($B$10-1871)*12+($B$11-2)+C170-1,0)</f>
        <v>-6.4000000000000003E-3</v>
      </c>
    </row>
    <row r="171" spans="1:30" ht="13" x14ac:dyDescent="0.15">
      <c r="A171" s="166">
        <f t="shared" si="17"/>
        <v>1941</v>
      </c>
      <c r="B171" s="166">
        <f t="shared" si="18"/>
        <v>12</v>
      </c>
      <c r="C171" s="166">
        <f t="shared" si="19"/>
        <v>148</v>
      </c>
      <c r="D171" s="108">
        <f t="shared" ca="1" si="3"/>
        <v>357534.25692470447</v>
      </c>
      <c r="E171" s="108">
        <f t="shared" ca="1" si="4"/>
        <v>368673.3975524914</v>
      </c>
      <c r="F171" s="108">
        <f>$B$15*$B$18*'Cash Flow Assist'!P158</f>
        <v>3333.3333333333335</v>
      </c>
      <c r="G171" s="108">
        <f>$B$15*'Parameters &amp; Main Results'!B189</f>
        <v>0</v>
      </c>
      <c r="H171" s="41">
        <f ca="1">OFFSET('StockBond Returns'!$W$7,($B$10-1871)*12+($B$11-2)+C171-1,0)</f>
        <v>-3.8703009971623396E-2</v>
      </c>
      <c r="I171" s="17">
        <f t="shared" ca="1" si="5"/>
        <v>-4.3015959350471242E-2</v>
      </c>
      <c r="J171" s="17"/>
      <c r="K171" s="17">
        <f t="shared" si="6"/>
        <v>1</v>
      </c>
      <c r="L171" s="160">
        <f t="shared" si="7"/>
        <v>0.9</v>
      </c>
      <c r="M171" s="160">
        <f t="shared" si="8"/>
        <v>0.1</v>
      </c>
      <c r="N171" s="160">
        <f t="shared" si="9"/>
        <v>0</v>
      </c>
      <c r="O171" s="160">
        <f t="shared" si="10"/>
        <v>0</v>
      </c>
      <c r="P171" s="160">
        <f t="shared" si="11"/>
        <v>0</v>
      </c>
      <c r="Q171" s="160">
        <f t="shared" si="12"/>
        <v>0</v>
      </c>
      <c r="R171" s="160">
        <f t="shared" si="13"/>
        <v>0</v>
      </c>
      <c r="S171" s="160">
        <f t="shared" si="14"/>
        <v>0</v>
      </c>
      <c r="T171" s="160">
        <f t="shared" si="15"/>
        <v>0</v>
      </c>
      <c r="U171" s="17">
        <f t="shared" si="16"/>
        <v>5.0000000000000001E-4</v>
      </c>
      <c r="V171" s="17">
        <f ca="1">OFFSET('StockBond Returns'!$N$7,($B$10-1871)*12+($B$11-2)+C171-1,0)</f>
        <v>-4.5342688293155908E-2</v>
      </c>
      <c r="W171" s="17">
        <f ca="1">OFFSET('StockBond Returns'!$O$7,($B$10-1871)*12+($B$11-2)+C171-1,0)</f>
        <v>-2.1658732199642539E-2</v>
      </c>
      <c r="X171" s="17">
        <f ca="1">OFFSET('StockBond Returns'!$P$7,($B$10-1871)*12+($B$11-2)+C171-1,0)</f>
        <v>-6.2197849449362463E-3</v>
      </c>
      <c r="Y171" s="17">
        <f ca="1">OFFSET('StockBond Returns'!$Q$7,($B$10-1871)*12+($B$11-2)+C171-1,0)</f>
        <v>-4.5342688293155908E-2</v>
      </c>
      <c r="Z171" s="17">
        <f ca="1">OFFSET('StockBond Returns'!$R$7,($B$10-1871)*12+($B$11-2)+C171-1,0)</f>
        <v>0</v>
      </c>
      <c r="AA171" s="17">
        <f ca="1">OFFSET('StockBond Returns'!$S$7,($B$10-1871)*12+($B$11-2)+C171-1,0)</f>
        <v>0</v>
      </c>
      <c r="AB171" s="17">
        <f ca="1">OFFSET('StockBond Returns'!$T$7,($B$10-1871)*12+($B$11-2)+C171-1,0)</f>
        <v>-6.4516129032258229E-3</v>
      </c>
      <c r="AC171" s="17">
        <f ca="1">OFFSET('StockBond Returns'!$U$7,($B$10-1871)*12+($B$11-2)+C171-1,0)</f>
        <v>-2.9899999999999999E-2</v>
      </c>
      <c r="AD171" s="17">
        <f ca="1">OFFSET('StockBond Returns'!$V$7,($B$10-1871)*12+($B$11-2)+C171-1,0)</f>
        <v>-5.9400000000000001E-2</v>
      </c>
    </row>
    <row r="172" spans="1:30" ht="13" x14ac:dyDescent="0.15">
      <c r="A172" s="166">
        <f t="shared" si="17"/>
        <v>1942</v>
      </c>
      <c r="B172" s="166">
        <f t="shared" si="18"/>
        <v>1</v>
      </c>
      <c r="C172" s="166">
        <f t="shared" si="19"/>
        <v>149</v>
      </c>
      <c r="D172" s="108">
        <f t="shared" ca="1" si="3"/>
        <v>355207.70974005363</v>
      </c>
      <c r="E172" s="108">
        <f t="shared" ca="1" si="4"/>
        <v>367387.73537539202</v>
      </c>
      <c r="F172" s="108">
        <f>$B$15*$B$18*'Cash Flow Assist'!P159</f>
        <v>3333.3333333333335</v>
      </c>
      <c r="G172" s="108">
        <f>$B$15*'Parameters &amp; Main Results'!B190</f>
        <v>0</v>
      </c>
      <c r="H172" s="41">
        <f ca="1">OFFSET('StockBond Returns'!$W$7,($B$10-1871)*12+($B$11-2)+C172-1,0)</f>
        <v>2.8424153683008825E-3</v>
      </c>
      <c r="I172" s="17">
        <f t="shared" ca="1" si="5"/>
        <v>5.6048360329996223E-3</v>
      </c>
      <c r="J172" s="17"/>
      <c r="K172" s="17">
        <f t="shared" si="6"/>
        <v>1</v>
      </c>
      <c r="L172" s="160">
        <f t="shared" si="7"/>
        <v>0.9</v>
      </c>
      <c r="M172" s="160">
        <f t="shared" si="8"/>
        <v>0.1</v>
      </c>
      <c r="N172" s="160">
        <f t="shared" si="9"/>
        <v>0</v>
      </c>
      <c r="O172" s="160">
        <f t="shared" si="10"/>
        <v>0</v>
      </c>
      <c r="P172" s="160">
        <f t="shared" si="11"/>
        <v>0</v>
      </c>
      <c r="Q172" s="160">
        <f t="shared" si="12"/>
        <v>0</v>
      </c>
      <c r="R172" s="160">
        <f t="shared" si="13"/>
        <v>0</v>
      </c>
      <c r="S172" s="160">
        <f t="shared" si="14"/>
        <v>0</v>
      </c>
      <c r="T172" s="160">
        <f t="shared" si="15"/>
        <v>0</v>
      </c>
      <c r="U172" s="17">
        <f t="shared" si="16"/>
        <v>5.0000000000000001E-4</v>
      </c>
      <c r="V172" s="17">
        <f ca="1">OFFSET('StockBond Returns'!$N$7,($B$10-1871)*12+($B$11-2)+C172-1,0)</f>
        <v>7.4018863706721838E-3</v>
      </c>
      <c r="W172" s="17">
        <f ca="1">OFFSET('StockBond Returns'!$O$7,($B$10-1871)*12+($B$11-2)+C172-1,0)</f>
        <v>-1.0151950339386762E-2</v>
      </c>
      <c r="X172" s="17">
        <f ca="1">OFFSET('StockBond Returns'!$P$7,($B$10-1871)*12+($B$11-2)+C172-1,0)</f>
        <v>-1.2467356690168185E-2</v>
      </c>
      <c r="Y172" s="17">
        <f ca="1">OFFSET('StockBond Returns'!$Q$7,($B$10-1871)*12+($B$11-2)+C172-1,0)</f>
        <v>7.4018863706721838E-3</v>
      </c>
      <c r="Z172" s="17">
        <f ca="1">OFFSET('StockBond Returns'!$R$7,($B$10-1871)*12+($B$11-2)+C172-1,0)</f>
        <v>0</v>
      </c>
      <c r="AA172" s="17">
        <f ca="1">OFFSET('StockBond Returns'!$S$7,($B$10-1871)*12+($B$11-2)+C172-1,0)</f>
        <v>0</v>
      </c>
      <c r="AB172" s="17">
        <f ca="1">OFFSET('StockBond Returns'!$T$7,($B$10-1871)*12+($B$11-2)+C172-1,0)</f>
        <v>-1.2738853503184711E-2</v>
      </c>
      <c r="AC172" s="17">
        <f ca="1">OFFSET('StockBond Returns'!$U$7,($B$10-1871)*12+($B$11-2)+C172-1,0)</f>
        <v>7.5300000000000006E-2</v>
      </c>
      <c r="AD172" s="17">
        <f ca="1">OFFSET('StockBond Returns'!$V$7,($B$10-1871)*12+($B$11-2)+C172-1,0)</f>
        <v>0.10100000000000001</v>
      </c>
    </row>
    <row r="173" spans="1:30" ht="13" x14ac:dyDescent="0.15">
      <c r="A173" s="166">
        <f t="shared" si="17"/>
        <v>1942</v>
      </c>
      <c r="B173" s="166">
        <f t="shared" si="18"/>
        <v>2</v>
      </c>
      <c r="C173" s="166">
        <f t="shared" si="19"/>
        <v>150</v>
      </c>
      <c r="D173" s="108">
        <f t="shared" ca="1" si="3"/>
        <v>342680.80314786953</v>
      </c>
      <c r="E173" s="108">
        <f t="shared" ca="1" si="4"/>
        <v>353333.3149423608</v>
      </c>
      <c r="F173" s="108">
        <f>$B$15*$B$18*'Cash Flow Assist'!P160</f>
        <v>3333.3333333333335</v>
      </c>
      <c r="G173" s="108">
        <f>$B$15*'Parameters &amp; Main Results'!B191</f>
        <v>0</v>
      </c>
      <c r="H173" s="41">
        <f ca="1">OFFSET('StockBond Returns'!$W$7,($B$10-1871)*12+($B$11-2)+C173-1,0)</f>
        <v>-2.6127430342424918E-2</v>
      </c>
      <c r="I173" s="17">
        <f t="shared" ca="1" si="5"/>
        <v>-2.9449134633618129E-2</v>
      </c>
      <c r="J173" s="17"/>
      <c r="K173" s="17">
        <f t="shared" si="6"/>
        <v>1</v>
      </c>
      <c r="L173" s="160">
        <f t="shared" si="7"/>
        <v>0.9</v>
      </c>
      <c r="M173" s="160">
        <f t="shared" si="8"/>
        <v>0.1</v>
      </c>
      <c r="N173" s="160">
        <f t="shared" si="9"/>
        <v>0</v>
      </c>
      <c r="O173" s="160">
        <f t="shared" si="10"/>
        <v>0</v>
      </c>
      <c r="P173" s="160">
        <f t="shared" si="11"/>
        <v>0</v>
      </c>
      <c r="Q173" s="160">
        <f t="shared" si="12"/>
        <v>0</v>
      </c>
      <c r="R173" s="160">
        <f t="shared" si="13"/>
        <v>0</v>
      </c>
      <c r="S173" s="160">
        <f t="shared" si="14"/>
        <v>0</v>
      </c>
      <c r="T173" s="160">
        <f t="shared" si="15"/>
        <v>0</v>
      </c>
      <c r="U173" s="17">
        <f t="shared" si="16"/>
        <v>5.0000000000000001E-4</v>
      </c>
      <c r="V173" s="17">
        <f ca="1">OFFSET('StockBond Returns'!$N$7,($B$10-1871)*12+($B$11-2)+C173-1,0)</f>
        <v>-3.1472026623187821E-2</v>
      </c>
      <c r="W173" s="17">
        <f ca="1">OFFSET('StockBond Returns'!$O$7,($B$10-1871)*12+($B$11-2)+C173-1,0)</f>
        <v>-1.0826440060824227E-2</v>
      </c>
      <c r="X173" s="17">
        <f ca="1">OFFSET('StockBond Returns'!$P$7,($B$10-1871)*12+($B$11-2)+C173-1,0)</f>
        <v>-6.1055379730818871E-3</v>
      </c>
      <c r="Y173" s="17">
        <f ca="1">OFFSET('StockBond Returns'!$Q$7,($B$10-1871)*12+($B$11-2)+C173-1,0)</f>
        <v>-3.1472026623187821E-2</v>
      </c>
      <c r="Z173" s="17">
        <f ca="1">OFFSET('StockBond Returns'!$R$7,($B$10-1871)*12+($B$11-2)+C173-1,0)</f>
        <v>0</v>
      </c>
      <c r="AA173" s="17">
        <f ca="1">OFFSET('StockBond Returns'!$S$7,($B$10-1871)*12+($B$11-2)+C173-1,0)</f>
        <v>0</v>
      </c>
      <c r="AB173" s="17">
        <f ca="1">OFFSET('StockBond Returns'!$T$7,($B$10-1871)*12+($B$11-2)+C173-1,0)</f>
        <v>-6.3291139240507777E-3</v>
      </c>
      <c r="AC173" s="17">
        <f ca="1">OFFSET('StockBond Returns'!$U$7,($B$10-1871)*12+($B$11-2)+C173-1,0)</f>
        <v>1.72E-2</v>
      </c>
      <c r="AD173" s="17">
        <f ca="1">OFFSET('StockBond Returns'!$V$7,($B$10-1871)*12+($B$11-2)+C173-1,0)</f>
        <v>-1.1299999999999999E-2</v>
      </c>
    </row>
    <row r="174" spans="1:30" ht="13" x14ac:dyDescent="0.15">
      <c r="A174" s="166">
        <f t="shared" si="17"/>
        <v>1942</v>
      </c>
      <c r="B174" s="166">
        <f t="shared" si="18"/>
        <v>3</v>
      </c>
      <c r="C174" s="166">
        <f t="shared" si="19"/>
        <v>151</v>
      </c>
      <c r="D174" s="108">
        <f t="shared" ca="1" si="3"/>
        <v>322063.87230871565</v>
      </c>
      <c r="E174" s="108">
        <f t="shared" ca="1" si="4"/>
        <v>329053.05361987971</v>
      </c>
      <c r="F174" s="108">
        <f>$B$15*$B$18*'Cash Flow Assist'!P161</f>
        <v>3333.3333333333335</v>
      </c>
      <c r="G174" s="108">
        <f>$B$15*'Parameters &amp; Main Results'!B192</f>
        <v>0</v>
      </c>
      <c r="H174" s="41">
        <f ca="1">OFFSET('StockBond Returns'!$W$7,($B$10-1871)*12+($B$11-2)+C174-1,0)</f>
        <v>-5.0931859062531275E-2</v>
      </c>
      <c r="I174" s="17">
        <f t="shared" ca="1" si="5"/>
        <v>-5.9848368828049933E-2</v>
      </c>
      <c r="J174" s="17"/>
      <c r="K174" s="17">
        <f t="shared" si="6"/>
        <v>1</v>
      </c>
      <c r="L174" s="160">
        <f t="shared" si="7"/>
        <v>0.9</v>
      </c>
      <c r="M174" s="160">
        <f t="shared" si="8"/>
        <v>0.1</v>
      </c>
      <c r="N174" s="160">
        <f t="shared" si="9"/>
        <v>0</v>
      </c>
      <c r="O174" s="160">
        <f t="shared" si="10"/>
        <v>0</v>
      </c>
      <c r="P174" s="160">
        <f t="shared" si="11"/>
        <v>0</v>
      </c>
      <c r="Q174" s="160">
        <f t="shared" si="12"/>
        <v>0</v>
      </c>
      <c r="R174" s="160">
        <f t="shared" si="13"/>
        <v>0</v>
      </c>
      <c r="S174" s="160">
        <f t="shared" si="14"/>
        <v>0</v>
      </c>
      <c r="T174" s="160">
        <f t="shared" si="15"/>
        <v>0</v>
      </c>
      <c r="U174" s="17">
        <f t="shared" si="16"/>
        <v>5.0000000000000001E-4</v>
      </c>
      <c r="V174" s="17">
        <f ca="1">OFFSET('StockBond Returns'!$N$7,($B$10-1871)*12+($B$11-2)+C174-1,0)</f>
        <v>-6.6045916120858972E-2</v>
      </c>
      <c r="W174" s="17">
        <f ca="1">OFFSET('StockBond Returns'!$O$7,($B$10-1871)*12+($B$11-2)+C174-1,0)</f>
        <v>-3.6537765261018817E-3</v>
      </c>
      <c r="X174" s="17">
        <f ca="1">OFFSET('StockBond Returns'!$P$7,($B$10-1871)*12+($B$11-2)+C174-1,0)</f>
        <v>-1.229427083484802E-2</v>
      </c>
      <c r="Y174" s="17">
        <f ca="1">OFFSET('StockBond Returns'!$Q$7,($B$10-1871)*12+($B$11-2)+C174-1,0)</f>
        <v>-6.6045916120858972E-2</v>
      </c>
      <c r="Z174" s="17">
        <f ca="1">OFFSET('StockBond Returns'!$R$7,($B$10-1871)*12+($B$11-2)+C174-1,0)</f>
        <v>0</v>
      </c>
      <c r="AA174" s="17">
        <f ca="1">OFFSET('StockBond Returns'!$S$7,($B$10-1871)*12+($B$11-2)+C174-1,0)</f>
        <v>0</v>
      </c>
      <c r="AB174" s="17">
        <f ca="1">OFFSET('StockBond Returns'!$T$7,($B$10-1871)*12+($B$11-2)+C174-1,0)</f>
        <v>-1.2499999999999956E-2</v>
      </c>
      <c r="AC174" s="17">
        <f ca="1">OFFSET('StockBond Returns'!$U$7,($B$10-1871)*12+($B$11-2)+C174-1,0)</f>
        <v>1.77E-2</v>
      </c>
      <c r="AD174" s="17">
        <f ca="1">OFFSET('StockBond Returns'!$V$7,($B$10-1871)*12+($B$11-2)+C174-1,0)</f>
        <v>-6.1999999999999998E-3</v>
      </c>
    </row>
    <row r="175" spans="1:30" ht="13" x14ac:dyDescent="0.15">
      <c r="A175" s="166">
        <f t="shared" si="17"/>
        <v>1942</v>
      </c>
      <c r="B175" s="166">
        <f t="shared" si="18"/>
        <v>4</v>
      </c>
      <c r="C175" s="166">
        <f t="shared" si="19"/>
        <v>152</v>
      </c>
      <c r="D175" s="108">
        <f t="shared" ca="1" si="3"/>
        <v>307758.11356336647</v>
      </c>
      <c r="E175" s="108">
        <f t="shared" ca="1" si="4"/>
        <v>312836.63307994045</v>
      </c>
      <c r="F175" s="108">
        <f>$B$15*$B$18*'Cash Flow Assist'!P162</f>
        <v>3333.3333333333335</v>
      </c>
      <c r="G175" s="108">
        <f>$B$15*'Parameters &amp; Main Results'!B193</f>
        <v>0</v>
      </c>
      <c r="H175" s="41">
        <f ca="1">OFFSET('StockBond Returns'!$W$7,($B$10-1871)*12+($B$11-2)+C175-1,0)</f>
        <v>-3.4425397225156848E-2</v>
      </c>
      <c r="I175" s="17">
        <f t="shared" ca="1" si="5"/>
        <v>-3.9552677975015667E-2</v>
      </c>
      <c r="J175" s="17"/>
      <c r="K175" s="17">
        <f t="shared" si="6"/>
        <v>1</v>
      </c>
      <c r="L175" s="160">
        <f t="shared" si="7"/>
        <v>0.9</v>
      </c>
      <c r="M175" s="160">
        <f t="shared" si="8"/>
        <v>0.1</v>
      </c>
      <c r="N175" s="160">
        <f t="shared" si="9"/>
        <v>0</v>
      </c>
      <c r="O175" s="160">
        <f t="shared" si="10"/>
        <v>0</v>
      </c>
      <c r="P175" s="160">
        <f t="shared" si="11"/>
        <v>0</v>
      </c>
      <c r="Q175" s="160">
        <f t="shared" si="12"/>
        <v>0</v>
      </c>
      <c r="R175" s="160">
        <f t="shared" si="13"/>
        <v>0</v>
      </c>
      <c r="S175" s="160">
        <f t="shared" si="14"/>
        <v>0</v>
      </c>
      <c r="T175" s="160">
        <f t="shared" si="15"/>
        <v>0</v>
      </c>
      <c r="U175" s="17">
        <f t="shared" si="16"/>
        <v>5.0000000000000001E-4</v>
      </c>
      <c r="V175" s="17">
        <f ca="1">OFFSET('StockBond Returns'!$N$7,($B$10-1871)*12+($B$11-2)+C175-1,0)</f>
        <v>-4.2808429585160956E-2</v>
      </c>
      <c r="W175" s="17">
        <f ca="1">OFFSET('StockBond Returns'!$O$7,($B$10-1871)*12+($B$11-2)+C175-1,0)</f>
        <v>-9.8342468170413699E-3</v>
      </c>
      <c r="X175" s="17">
        <f ca="1">OFFSET('StockBond Returns'!$P$7,($B$10-1871)*12+($B$11-2)+C175-1,0)</f>
        <v>-6.0041407848760997E-3</v>
      </c>
      <c r="Y175" s="17">
        <f ca="1">OFFSET('StockBond Returns'!$Q$7,($B$10-1871)*12+($B$11-2)+C175-1,0)</f>
        <v>-4.2808429585160956E-2</v>
      </c>
      <c r="Z175" s="17">
        <f ca="1">OFFSET('StockBond Returns'!$R$7,($B$10-1871)*12+($B$11-2)+C175-1,0)</f>
        <v>0</v>
      </c>
      <c r="AA175" s="17">
        <f ca="1">OFFSET('StockBond Returns'!$S$7,($B$10-1871)*12+($B$11-2)+C175-1,0)</f>
        <v>0</v>
      </c>
      <c r="AB175" s="17">
        <f ca="1">OFFSET('StockBond Returns'!$T$7,($B$10-1871)*12+($B$11-2)+C175-1,0)</f>
        <v>-6.2111801242237252E-3</v>
      </c>
      <c r="AC175" s="17">
        <f ca="1">OFFSET('StockBond Returns'!$U$7,($B$10-1871)*12+($B$11-2)+C175-1,0)</f>
        <v>-6.0000000000000001E-3</v>
      </c>
      <c r="AD175" s="17">
        <f ca="1">OFFSET('StockBond Returns'!$V$7,($B$10-1871)*12+($B$11-2)+C175-1,0)</f>
        <v>2.0899999999999998E-2</v>
      </c>
    </row>
    <row r="176" spans="1:30" ht="13" x14ac:dyDescent="0.15">
      <c r="A176" s="166">
        <f t="shared" si="17"/>
        <v>1942</v>
      </c>
      <c r="B176" s="166">
        <f t="shared" si="18"/>
        <v>5</v>
      </c>
      <c r="C176" s="166">
        <f t="shared" si="19"/>
        <v>153</v>
      </c>
      <c r="D176" s="108">
        <f t="shared" ca="1" si="3"/>
        <v>316989.83351588272</v>
      </c>
      <c r="E176" s="108">
        <f t="shared" ca="1" si="4"/>
        <v>325404.7210906914</v>
      </c>
      <c r="F176" s="108">
        <f>$B$15*$B$18*'Cash Flow Assist'!P163</f>
        <v>3333.3333333333335</v>
      </c>
      <c r="G176" s="108">
        <f>$B$15*'Parameters &amp; Main Results'!B194</f>
        <v>0</v>
      </c>
      <c r="H176" s="41">
        <f ca="1">OFFSET('StockBond Returns'!$W$7,($B$10-1871)*12+($B$11-2)+C176-1,0)</f>
        <v>4.1274738792141004E-2</v>
      </c>
      <c r="I176" s="17">
        <f t="shared" ca="1" si="5"/>
        <v>5.1377227180139491E-2</v>
      </c>
      <c r="J176" s="17"/>
      <c r="K176" s="17">
        <f t="shared" si="6"/>
        <v>1</v>
      </c>
      <c r="L176" s="160">
        <f t="shared" si="7"/>
        <v>0.9</v>
      </c>
      <c r="M176" s="160">
        <f t="shared" si="8"/>
        <v>0.1</v>
      </c>
      <c r="N176" s="160">
        <f t="shared" si="9"/>
        <v>0</v>
      </c>
      <c r="O176" s="160">
        <f t="shared" si="10"/>
        <v>0</v>
      </c>
      <c r="P176" s="160">
        <f t="shared" si="11"/>
        <v>0</v>
      </c>
      <c r="Q176" s="160">
        <f t="shared" si="12"/>
        <v>0</v>
      </c>
      <c r="R176" s="160">
        <f t="shared" si="13"/>
        <v>0</v>
      </c>
      <c r="S176" s="160">
        <f t="shared" si="14"/>
        <v>0</v>
      </c>
      <c r="T176" s="160">
        <f t="shared" si="15"/>
        <v>0</v>
      </c>
      <c r="U176" s="17">
        <f t="shared" si="16"/>
        <v>5.0000000000000001E-4</v>
      </c>
      <c r="V176" s="17">
        <f ca="1">OFFSET('StockBond Returns'!$N$7,($B$10-1871)*12+($B$11-2)+C176-1,0)</f>
        <v>5.8007509811704105E-2</v>
      </c>
      <c r="W176" s="17">
        <f ca="1">OFFSET('StockBond Returns'!$O$7,($B$10-1871)*12+($B$11-2)+C176-1,0)</f>
        <v>-7.8786498372753755E-3</v>
      </c>
      <c r="X176" s="17">
        <f ca="1">OFFSET('StockBond Returns'!$P$7,($B$10-1871)*12+($B$11-2)+C176-1,0)</f>
        <v>-1.2006543970470629E-2</v>
      </c>
      <c r="Y176" s="17">
        <f ca="1">OFFSET('StockBond Returns'!$Q$7,($B$10-1871)*12+($B$11-2)+C176-1,0)</f>
        <v>5.8007509811704105E-2</v>
      </c>
      <c r="Z176" s="17">
        <f ca="1">OFFSET('StockBond Returns'!$R$7,($B$10-1871)*12+($B$11-2)+C176-1,0)</f>
        <v>0</v>
      </c>
      <c r="AA176" s="17">
        <f ca="1">OFFSET('StockBond Returns'!$S$7,($B$10-1871)*12+($B$11-2)+C176-1,0)</f>
        <v>0</v>
      </c>
      <c r="AB176" s="17">
        <f ca="1">OFFSET('StockBond Returns'!$T$7,($B$10-1871)*12+($B$11-2)+C176-1,0)</f>
        <v>-1.2269938650306678E-2</v>
      </c>
      <c r="AC176" s="17">
        <f ca="1">OFFSET('StockBond Returns'!$U$7,($B$10-1871)*12+($B$11-2)+C176-1,0)</f>
        <v>-3.0499999999999999E-2</v>
      </c>
      <c r="AD176" s="17">
        <f ca="1">OFFSET('StockBond Returns'!$V$7,($B$10-1871)*12+($B$11-2)+C176-1,0)</f>
        <v>-2.6499999999999999E-2</v>
      </c>
    </row>
    <row r="177" spans="1:30" ht="13" x14ac:dyDescent="0.15">
      <c r="A177" s="166">
        <f t="shared" si="17"/>
        <v>1942</v>
      </c>
      <c r="B177" s="166">
        <f t="shared" si="18"/>
        <v>6</v>
      </c>
      <c r="C177" s="166">
        <f t="shared" si="19"/>
        <v>154</v>
      </c>
      <c r="D177" s="108">
        <f t="shared" ca="1" si="3"/>
        <v>319612.84577919258</v>
      </c>
      <c r="E177" s="108">
        <f t="shared" ca="1" si="4"/>
        <v>329375.61373441399</v>
      </c>
      <c r="F177" s="108">
        <f>$B$15*$B$18*'Cash Flow Assist'!P164</f>
        <v>3333.3333333333335</v>
      </c>
      <c r="G177" s="108">
        <f>$B$15*'Parameters &amp; Main Results'!B195</f>
        <v>0</v>
      </c>
      <c r="H177" s="41">
        <f ca="1">OFFSET('StockBond Returns'!$W$7,($B$10-1871)*12+($B$11-2)+C177-1,0)</f>
        <v>1.8990027604008017E-2</v>
      </c>
      <c r="I177" s="17">
        <f t="shared" ca="1" si="5"/>
        <v>2.2678903667651313E-2</v>
      </c>
      <c r="J177" s="17"/>
      <c r="K177" s="17">
        <f t="shared" si="6"/>
        <v>1</v>
      </c>
      <c r="L177" s="160">
        <f t="shared" si="7"/>
        <v>0.9</v>
      </c>
      <c r="M177" s="160">
        <f t="shared" si="8"/>
        <v>0.1</v>
      </c>
      <c r="N177" s="160">
        <f t="shared" si="9"/>
        <v>0</v>
      </c>
      <c r="O177" s="160">
        <f t="shared" si="10"/>
        <v>0</v>
      </c>
      <c r="P177" s="160">
        <f t="shared" si="11"/>
        <v>0</v>
      </c>
      <c r="Q177" s="160">
        <f t="shared" si="12"/>
        <v>0</v>
      </c>
      <c r="R177" s="160">
        <f t="shared" si="13"/>
        <v>0</v>
      </c>
      <c r="S177" s="160">
        <f t="shared" si="14"/>
        <v>0</v>
      </c>
      <c r="T177" s="160">
        <f t="shared" si="15"/>
        <v>0</v>
      </c>
      <c r="U177" s="17">
        <f t="shared" si="16"/>
        <v>5.0000000000000001E-4</v>
      </c>
      <c r="V177" s="17">
        <f ca="1">OFFSET('StockBond Returns'!$N$7,($B$10-1871)*12+($B$11-2)+C177-1,0)</f>
        <v>2.5151853712344074E-2</v>
      </c>
      <c r="W177" s="17">
        <f ca="1">OFFSET('StockBond Returns'!$O$7,($B$10-1871)*12+($B$11-2)+C177-1,0)</f>
        <v>8.3901993208312931E-4</v>
      </c>
      <c r="X177" s="17">
        <f ca="1">OFFSET('StockBond Returns'!$P$7,($B$10-1871)*12+($B$11-2)+C177-1,0)</f>
        <v>3.0833333692870113E-4</v>
      </c>
      <c r="Y177" s="17">
        <f ca="1">OFFSET('StockBond Returns'!$Q$7,($B$10-1871)*12+($B$11-2)+C177-1,0)</f>
        <v>2.5151853712344074E-2</v>
      </c>
      <c r="Z177" s="17">
        <f ca="1">OFFSET('StockBond Returns'!$R$7,($B$10-1871)*12+($B$11-2)+C177-1,0)</f>
        <v>0</v>
      </c>
      <c r="AA177" s="17">
        <f ca="1">OFFSET('StockBond Returns'!$S$7,($B$10-1871)*12+($B$11-2)+C177-1,0)</f>
        <v>0</v>
      </c>
      <c r="AB177" s="17">
        <f ca="1">OFFSET('StockBond Returns'!$T$7,($B$10-1871)*12+($B$11-2)+C177-1,0)</f>
        <v>0</v>
      </c>
      <c r="AC177" s="17">
        <f ca="1">OFFSET('StockBond Returns'!$U$7,($B$10-1871)*12+($B$11-2)+C177-1,0)</f>
        <v>-1.2200000000000001E-2</v>
      </c>
      <c r="AD177" s="17">
        <f ca="1">OFFSET('StockBond Returns'!$V$7,($B$10-1871)*12+($B$11-2)+C177-1,0)</f>
        <v>5.4000000000000003E-3</v>
      </c>
    </row>
    <row r="178" spans="1:30" ht="13" x14ac:dyDescent="0.15">
      <c r="A178" s="166">
        <f t="shared" si="17"/>
        <v>1942</v>
      </c>
      <c r="B178" s="166">
        <f t="shared" si="18"/>
        <v>7</v>
      </c>
      <c r="C178" s="166">
        <f t="shared" si="19"/>
        <v>155</v>
      </c>
      <c r="D178" s="108">
        <f t="shared" ca="1" si="3"/>
        <v>323131.15636192902</v>
      </c>
      <c r="E178" s="108">
        <f t="shared" ca="1" si="4"/>
        <v>334960.94215824088</v>
      </c>
      <c r="F178" s="108">
        <f>$B$15*$B$18*'Cash Flow Assist'!P165</f>
        <v>3333.3333333333335</v>
      </c>
      <c r="G178" s="108">
        <f>$B$15*'Parameters &amp; Main Results'!B196</f>
        <v>0</v>
      </c>
      <c r="H178" s="41">
        <f ca="1">OFFSET('StockBond Returns'!$W$7,($B$10-1871)*12+($B$11-2)+C178-1,0)</f>
        <v>2.1663255590235644E-2</v>
      </c>
      <c r="I178" s="17">
        <f t="shared" ca="1" si="5"/>
        <v>2.7354310447678519E-2</v>
      </c>
      <c r="J178" s="17"/>
      <c r="K178" s="17">
        <f t="shared" si="6"/>
        <v>1</v>
      </c>
      <c r="L178" s="160">
        <f t="shared" si="7"/>
        <v>0.9</v>
      </c>
      <c r="M178" s="160">
        <f t="shared" si="8"/>
        <v>0.1</v>
      </c>
      <c r="N178" s="160">
        <f t="shared" si="9"/>
        <v>0</v>
      </c>
      <c r="O178" s="160">
        <f t="shared" si="10"/>
        <v>0</v>
      </c>
      <c r="P178" s="160">
        <f t="shared" si="11"/>
        <v>0</v>
      </c>
      <c r="Q178" s="160">
        <f t="shared" si="12"/>
        <v>0</v>
      </c>
      <c r="R178" s="160">
        <f t="shared" si="13"/>
        <v>0</v>
      </c>
      <c r="S178" s="160">
        <f t="shared" si="14"/>
        <v>0</v>
      </c>
      <c r="T178" s="160">
        <f t="shared" si="15"/>
        <v>0</v>
      </c>
      <c r="U178" s="17">
        <f t="shared" si="16"/>
        <v>5.0000000000000001E-4</v>
      </c>
      <c r="V178" s="17">
        <f ca="1">OFFSET('StockBond Returns'!$N$7,($B$10-1871)*12+($B$11-2)+C178-1,0)</f>
        <v>3.1221098974292927E-2</v>
      </c>
      <c r="W178" s="17">
        <f ca="1">OFFSET('StockBond Returns'!$O$7,($B$10-1871)*12+($B$11-2)+C178-1,0)</f>
        <v>-7.0301196251845166E-3</v>
      </c>
      <c r="X178" s="17">
        <f ca="1">OFFSET('StockBond Returns'!$P$7,($B$10-1871)*12+($B$11-2)+C178-1,0)</f>
        <v>-5.7911077237814412E-3</v>
      </c>
      <c r="Y178" s="17">
        <f ca="1">OFFSET('StockBond Returns'!$Q$7,($B$10-1871)*12+($B$11-2)+C178-1,0)</f>
        <v>3.1221098974292927E-2</v>
      </c>
      <c r="Z178" s="17">
        <f ca="1">OFFSET('StockBond Returns'!$R$7,($B$10-1871)*12+($B$11-2)+C178-1,0)</f>
        <v>0</v>
      </c>
      <c r="AA178" s="17">
        <f ca="1">OFFSET('StockBond Returns'!$S$7,($B$10-1871)*12+($B$11-2)+C178-1,0)</f>
        <v>0</v>
      </c>
      <c r="AB178" s="17">
        <f ca="1">OFFSET('StockBond Returns'!$T$7,($B$10-1871)*12+($B$11-2)+C178-1,0)</f>
        <v>-6.0975609756096505E-3</v>
      </c>
      <c r="AC178" s="17">
        <f ca="1">OFFSET('StockBond Returns'!$U$7,($B$10-1871)*12+($B$11-2)+C178-1,0)</f>
        <v>-1.4E-3</v>
      </c>
      <c r="AD178" s="17">
        <f ca="1">OFFSET('StockBond Returns'!$V$7,($B$10-1871)*12+($B$11-2)+C178-1,0)</f>
        <v>2.4400000000000002E-2</v>
      </c>
    </row>
    <row r="179" spans="1:30" ht="13" x14ac:dyDescent="0.15">
      <c r="A179" s="166">
        <f t="shared" si="17"/>
        <v>1942</v>
      </c>
      <c r="B179" s="166">
        <f t="shared" si="18"/>
        <v>8</v>
      </c>
      <c r="C179" s="166">
        <f t="shared" si="19"/>
        <v>156</v>
      </c>
      <c r="D179" s="108">
        <f t="shared" ca="1" si="3"/>
        <v>321068.0245580179</v>
      </c>
      <c r="E179" s="108">
        <f t="shared" ca="1" si="4"/>
        <v>333531.44473430765</v>
      </c>
      <c r="F179" s="108">
        <f>$B$15*$B$18*'Cash Flow Assist'!P166</f>
        <v>3333.3333333333335</v>
      </c>
      <c r="G179" s="108">
        <f>$B$15*'Parameters &amp; Main Results'!B197</f>
        <v>0</v>
      </c>
      <c r="H179" s="41">
        <f ca="1">OFFSET('StockBond Returns'!$W$7,($B$10-1871)*12+($B$11-2)+C179-1,0)</f>
        <v>3.9718892311178715E-3</v>
      </c>
      <c r="I179" s="17">
        <f t="shared" ca="1" si="5"/>
        <v>5.740884832074529E-3</v>
      </c>
      <c r="J179" s="17"/>
      <c r="K179" s="17">
        <f t="shared" si="6"/>
        <v>1</v>
      </c>
      <c r="L179" s="160">
        <f t="shared" si="7"/>
        <v>0.9</v>
      </c>
      <c r="M179" s="160">
        <f t="shared" si="8"/>
        <v>0.1</v>
      </c>
      <c r="N179" s="160">
        <f t="shared" si="9"/>
        <v>0</v>
      </c>
      <c r="O179" s="160">
        <f t="shared" si="10"/>
        <v>0</v>
      </c>
      <c r="P179" s="160">
        <f t="shared" si="11"/>
        <v>0</v>
      </c>
      <c r="Q179" s="160">
        <f t="shared" si="12"/>
        <v>0</v>
      </c>
      <c r="R179" s="160">
        <f t="shared" si="13"/>
        <v>0</v>
      </c>
      <c r="S179" s="160">
        <f t="shared" si="14"/>
        <v>0</v>
      </c>
      <c r="T179" s="160">
        <f t="shared" si="15"/>
        <v>0</v>
      </c>
      <c r="U179" s="17">
        <f t="shared" si="16"/>
        <v>5.0000000000000001E-4</v>
      </c>
      <c r="V179" s="17">
        <f ca="1">OFFSET('StockBond Returns'!$N$7,($B$10-1871)*12+($B$11-2)+C179-1,0)</f>
        <v>6.9033493301595694E-3</v>
      </c>
      <c r="W179" s="17">
        <f ca="1">OFFSET('StockBond Returns'!$O$7,($B$10-1871)*12+($B$11-2)+C179-1,0)</f>
        <v>-4.3046289840241725E-3</v>
      </c>
      <c r="X179" s="17">
        <f ca="1">OFFSET('StockBond Returns'!$P$7,($B$10-1871)*12+($B$11-2)+C179-1,0)</f>
        <v>-5.7458585858671807E-3</v>
      </c>
      <c r="Y179" s="17">
        <f ca="1">OFFSET('StockBond Returns'!$Q$7,($B$10-1871)*12+($B$11-2)+C179-1,0)</f>
        <v>6.9033493301595694E-3</v>
      </c>
      <c r="Z179" s="17">
        <f ca="1">OFFSET('StockBond Returns'!$R$7,($B$10-1871)*12+($B$11-2)+C179-1,0)</f>
        <v>0</v>
      </c>
      <c r="AA179" s="17">
        <f ca="1">OFFSET('StockBond Returns'!$S$7,($B$10-1871)*12+($B$11-2)+C179-1,0)</f>
        <v>0</v>
      </c>
      <c r="AB179" s="17">
        <f ca="1">OFFSET('StockBond Returns'!$T$7,($B$10-1871)*12+($B$11-2)+C179-1,0)</f>
        <v>-6.0606060606060996E-3</v>
      </c>
      <c r="AC179" s="17">
        <f ca="1">OFFSET('StockBond Returns'!$U$7,($B$10-1871)*12+($B$11-2)+C179-1,0)</f>
        <v>-2.0000000000000001E-4</v>
      </c>
      <c r="AD179" s="17">
        <f ca="1">OFFSET('StockBond Returns'!$V$7,($B$10-1871)*12+($B$11-2)+C179-1,0)</f>
        <v>1.4E-2</v>
      </c>
    </row>
    <row r="180" spans="1:30" ht="13" x14ac:dyDescent="0.15">
      <c r="A180" s="166">
        <f t="shared" si="17"/>
        <v>1942</v>
      </c>
      <c r="B180" s="166">
        <f t="shared" si="18"/>
        <v>9</v>
      </c>
      <c r="C180" s="166">
        <f t="shared" si="19"/>
        <v>157</v>
      </c>
      <c r="D180" s="108">
        <f t="shared" ca="1" si="3"/>
        <v>325564.52664197067</v>
      </c>
      <c r="E180" s="108">
        <f t="shared" ca="1" si="4"/>
        <v>339924.881092956</v>
      </c>
      <c r="F180" s="108">
        <f>$B$15*$B$18*'Cash Flow Assist'!P167</f>
        <v>3333.3333333333335</v>
      </c>
      <c r="G180" s="108">
        <f>$B$15*'Parameters &amp; Main Results'!B198</f>
        <v>0</v>
      </c>
      <c r="H180" s="41">
        <f ca="1">OFFSET('StockBond Returns'!$W$7,($B$10-1871)*12+($B$11-2)+C180-1,0)</f>
        <v>2.4642683451109877E-2</v>
      </c>
      <c r="I180" s="17">
        <f t="shared" ca="1" si="5"/>
        <v>2.9457375303306842E-2</v>
      </c>
      <c r="J180" s="17"/>
      <c r="K180" s="17">
        <f t="shared" si="6"/>
        <v>1</v>
      </c>
      <c r="L180" s="160">
        <f t="shared" si="7"/>
        <v>0.9</v>
      </c>
      <c r="M180" s="160">
        <f t="shared" si="8"/>
        <v>0.1</v>
      </c>
      <c r="N180" s="160">
        <f t="shared" si="9"/>
        <v>0</v>
      </c>
      <c r="O180" s="160">
        <f t="shared" si="10"/>
        <v>0</v>
      </c>
      <c r="P180" s="160">
        <f t="shared" si="11"/>
        <v>0</v>
      </c>
      <c r="Q180" s="160">
        <f t="shared" si="12"/>
        <v>0</v>
      </c>
      <c r="R180" s="160">
        <f t="shared" si="13"/>
        <v>0</v>
      </c>
      <c r="S180" s="160">
        <f t="shared" si="14"/>
        <v>0</v>
      </c>
      <c r="T180" s="160">
        <f t="shared" si="15"/>
        <v>0</v>
      </c>
      <c r="U180" s="17">
        <f t="shared" si="16"/>
        <v>5.0000000000000001E-4</v>
      </c>
      <c r="V180" s="17">
        <f ca="1">OFFSET('StockBond Returns'!$N$7,($B$10-1871)*12+($B$11-2)+C180-1,0)</f>
        <v>3.2679746497305207E-2</v>
      </c>
      <c r="W180" s="17">
        <f ca="1">OFFSET('StockBond Returns'!$O$7,($B$10-1871)*12+($B$11-2)+C180-1,0)</f>
        <v>8.7270122398819261E-4</v>
      </c>
      <c r="X180" s="17">
        <f ca="1">OFFSET('StockBond Returns'!$P$7,($B$10-1871)*12+($B$11-2)+C180-1,0)</f>
        <v>3.1666666440455238E-4</v>
      </c>
      <c r="Y180" s="17">
        <f ca="1">OFFSET('StockBond Returns'!$Q$7,($B$10-1871)*12+($B$11-2)+C180-1,0)</f>
        <v>3.2679746497305207E-2</v>
      </c>
      <c r="Z180" s="17">
        <f ca="1">OFFSET('StockBond Returns'!$R$7,($B$10-1871)*12+($B$11-2)+C180-1,0)</f>
        <v>0</v>
      </c>
      <c r="AA180" s="17">
        <f ca="1">OFFSET('StockBond Returns'!$S$7,($B$10-1871)*12+($B$11-2)+C180-1,0)</f>
        <v>0</v>
      </c>
      <c r="AB180" s="17">
        <f ca="1">OFFSET('StockBond Returns'!$T$7,($B$10-1871)*12+($B$11-2)+C180-1,0)</f>
        <v>0</v>
      </c>
      <c r="AC180" s="17">
        <f ca="1">OFFSET('StockBond Returns'!$U$7,($B$10-1871)*12+($B$11-2)+C180-1,0)</f>
        <v>5.4999999999999997E-3</v>
      </c>
      <c r="AD180" s="17">
        <f ca="1">OFFSET('StockBond Returns'!$V$7,($B$10-1871)*12+($B$11-2)+C180-1,0)</f>
        <v>2.2800000000000001E-2</v>
      </c>
    </row>
    <row r="181" spans="1:30" ht="13" x14ac:dyDescent="0.15">
      <c r="A181" s="166">
        <f t="shared" si="17"/>
        <v>1942</v>
      </c>
      <c r="B181" s="166">
        <f t="shared" si="18"/>
        <v>10</v>
      </c>
      <c r="C181" s="166">
        <f t="shared" si="19"/>
        <v>158</v>
      </c>
      <c r="D181" s="108">
        <f t="shared" ca="1" si="3"/>
        <v>335233.53993869858</v>
      </c>
      <c r="E181" s="108">
        <f t="shared" ca="1" si="4"/>
        <v>353574.4221255423</v>
      </c>
      <c r="F181" s="108">
        <f>$B$15*$B$18*'Cash Flow Assist'!P168</f>
        <v>3333.3333333333335</v>
      </c>
      <c r="G181" s="108">
        <f>$B$15*'Parameters &amp; Main Results'!B199</f>
        <v>0</v>
      </c>
      <c r="H181" s="41">
        <f ca="1">OFFSET('StockBond Returns'!$W$7,($B$10-1871)*12+($B$11-2)+C181-1,0)</f>
        <v>4.0350986807187891E-2</v>
      </c>
      <c r="I181" s="17">
        <f t="shared" ca="1" si="5"/>
        <v>5.0455439178312404E-2</v>
      </c>
      <c r="J181" s="17"/>
      <c r="K181" s="17">
        <f t="shared" si="6"/>
        <v>1</v>
      </c>
      <c r="L181" s="160">
        <f t="shared" si="7"/>
        <v>0.9</v>
      </c>
      <c r="M181" s="160">
        <f t="shared" si="8"/>
        <v>0.1</v>
      </c>
      <c r="N181" s="160">
        <f t="shared" si="9"/>
        <v>0</v>
      </c>
      <c r="O181" s="160">
        <f t="shared" si="10"/>
        <v>0</v>
      </c>
      <c r="P181" s="160">
        <f t="shared" si="11"/>
        <v>0</v>
      </c>
      <c r="Q181" s="160">
        <f t="shared" si="12"/>
        <v>0</v>
      </c>
      <c r="R181" s="160">
        <f t="shared" si="13"/>
        <v>0</v>
      </c>
      <c r="S181" s="160">
        <f t="shared" si="14"/>
        <v>0</v>
      </c>
      <c r="T181" s="160">
        <f t="shared" si="15"/>
        <v>0</v>
      </c>
      <c r="U181" s="17">
        <f t="shared" si="16"/>
        <v>5.0000000000000001E-4</v>
      </c>
      <c r="V181" s="17">
        <f ca="1">OFFSET('StockBond Returns'!$N$7,($B$10-1871)*12+($B$11-2)+C181-1,0)</f>
        <v>5.7145481734184767E-2</v>
      </c>
      <c r="W181" s="17">
        <f ca="1">OFFSET('StockBond Returns'!$O$7,($B$10-1871)*12+($B$11-2)+C181-1,0)</f>
        <v>-9.3382771578721657E-3</v>
      </c>
      <c r="X181" s="17">
        <f ca="1">OFFSET('StockBond Returns'!$P$7,($B$10-1871)*12+($B$11-2)+C181-1,0)</f>
        <v>-1.1663173650222736E-2</v>
      </c>
      <c r="Y181" s="17">
        <f ca="1">OFFSET('StockBond Returns'!$Q$7,($B$10-1871)*12+($B$11-2)+C181-1,0)</f>
        <v>5.7145481734184767E-2</v>
      </c>
      <c r="Z181" s="17">
        <f ca="1">OFFSET('StockBond Returns'!$R$7,($B$10-1871)*12+($B$11-2)+C181-1,0)</f>
        <v>0</v>
      </c>
      <c r="AA181" s="17">
        <f ca="1">OFFSET('StockBond Returns'!$S$7,($B$10-1871)*12+($B$11-2)+C181-1,0)</f>
        <v>0</v>
      </c>
      <c r="AB181" s="17">
        <f ca="1">OFFSET('StockBond Returns'!$T$7,($B$10-1871)*12+($B$11-2)+C181-1,0)</f>
        <v>-1.19760479041916E-2</v>
      </c>
      <c r="AC181" s="17">
        <f ca="1">OFFSET('StockBond Returns'!$U$7,($B$10-1871)*12+($B$11-2)+C181-1,0)</f>
        <v>1.7500000000000002E-2</v>
      </c>
      <c r="AD181" s="17">
        <f ca="1">OFFSET('StockBond Returns'!$V$7,($B$10-1871)*12+($B$11-2)+C181-1,0)</f>
        <v>6.3700000000000007E-2</v>
      </c>
    </row>
    <row r="182" spans="1:30" ht="13" x14ac:dyDescent="0.15">
      <c r="A182" s="166">
        <f t="shared" si="17"/>
        <v>1942</v>
      </c>
      <c r="B182" s="166">
        <f t="shared" si="18"/>
        <v>11</v>
      </c>
      <c r="C182" s="166">
        <f t="shared" si="19"/>
        <v>159</v>
      </c>
      <c r="D182" s="108">
        <f t="shared" ca="1" si="3"/>
        <v>327785.92890797195</v>
      </c>
      <c r="E182" s="108">
        <f t="shared" ca="1" si="4"/>
        <v>345451.99219502846</v>
      </c>
      <c r="F182" s="108">
        <f>$B$15*$B$18*'Cash Flow Assist'!P169</f>
        <v>3333.3333333333335</v>
      </c>
      <c r="G182" s="108">
        <f>$B$15*'Parameters &amp; Main Results'!B200</f>
        <v>0</v>
      </c>
      <c r="H182" s="41">
        <f ca="1">OFFSET('StockBond Returns'!$W$7,($B$10-1871)*12+($B$11-2)+C182-1,0)</f>
        <v>-1.2396128762538698E-2</v>
      </c>
      <c r="I182" s="17">
        <f t="shared" ca="1" si="5"/>
        <v>-1.3673714336874381E-2</v>
      </c>
      <c r="J182" s="17"/>
      <c r="K182" s="17">
        <f t="shared" si="6"/>
        <v>1</v>
      </c>
      <c r="L182" s="160">
        <f t="shared" si="7"/>
        <v>0.9</v>
      </c>
      <c r="M182" s="160">
        <f t="shared" si="8"/>
        <v>0.1</v>
      </c>
      <c r="N182" s="160">
        <f t="shared" si="9"/>
        <v>0</v>
      </c>
      <c r="O182" s="160">
        <f t="shared" si="10"/>
        <v>0</v>
      </c>
      <c r="P182" s="160">
        <f t="shared" si="11"/>
        <v>0</v>
      </c>
      <c r="Q182" s="160">
        <f t="shared" si="12"/>
        <v>0</v>
      </c>
      <c r="R182" s="160">
        <f t="shared" si="13"/>
        <v>0</v>
      </c>
      <c r="S182" s="160">
        <f t="shared" si="14"/>
        <v>0</v>
      </c>
      <c r="T182" s="160">
        <f t="shared" si="15"/>
        <v>0</v>
      </c>
      <c r="U182" s="17">
        <f t="shared" si="16"/>
        <v>5.0000000000000001E-4</v>
      </c>
      <c r="V182" s="17">
        <f ca="1">OFFSET('StockBond Returns'!$N$7,($B$10-1871)*12+($B$11-2)+C182-1,0)</f>
        <v>-1.4483097421107094E-2</v>
      </c>
      <c r="W182" s="17">
        <f ca="1">OFFSET('StockBond Returns'!$O$7,($B$10-1871)*12+($B$11-2)+C182-1,0)</f>
        <v>-5.9725999121132967E-3</v>
      </c>
      <c r="X182" s="17">
        <f ca="1">OFFSET('StockBond Returns'!$P$7,($B$10-1871)*12+($B$11-2)+C182-1,0)</f>
        <v>-5.637599206609889E-3</v>
      </c>
      <c r="Y182" s="17">
        <f ca="1">OFFSET('StockBond Returns'!$Q$7,($B$10-1871)*12+($B$11-2)+C182-1,0)</f>
        <v>-1.4483097421107094E-2</v>
      </c>
      <c r="Z182" s="17">
        <f ca="1">OFFSET('StockBond Returns'!$R$7,($B$10-1871)*12+($B$11-2)+C182-1,0)</f>
        <v>0</v>
      </c>
      <c r="AA182" s="17">
        <f ca="1">OFFSET('StockBond Returns'!$S$7,($B$10-1871)*12+($B$11-2)+C182-1,0)</f>
        <v>0</v>
      </c>
      <c r="AB182" s="17">
        <f ca="1">OFFSET('StockBond Returns'!$T$7,($B$10-1871)*12+($B$11-2)+C182-1,0)</f>
        <v>-5.9523809523810423E-3</v>
      </c>
      <c r="AC182" s="17">
        <f ca="1">OFFSET('StockBond Returns'!$U$7,($B$10-1871)*12+($B$11-2)+C182-1,0)</f>
        <v>-1.3599999999999999E-2</v>
      </c>
      <c r="AD182" s="17">
        <f ca="1">OFFSET('StockBond Returns'!$V$7,($B$10-1871)*12+($B$11-2)+C182-1,0)</f>
        <v>-4.0500000000000001E-2</v>
      </c>
    </row>
    <row r="183" spans="1:30" ht="13" x14ac:dyDescent="0.15">
      <c r="A183" s="166">
        <f t="shared" si="17"/>
        <v>1942</v>
      </c>
      <c r="B183" s="166">
        <f t="shared" si="18"/>
        <v>12</v>
      </c>
      <c r="C183" s="166">
        <f t="shared" si="19"/>
        <v>160</v>
      </c>
      <c r="D183" s="108">
        <f t="shared" ca="1" si="3"/>
        <v>336586.64481189119</v>
      </c>
      <c r="E183" s="108">
        <f t="shared" ca="1" si="4"/>
        <v>357667.23250809393</v>
      </c>
      <c r="F183" s="108">
        <f>$B$15*$B$18*'Cash Flow Assist'!P170</f>
        <v>3333.3333333333335</v>
      </c>
      <c r="G183" s="108">
        <f>$B$15*'Parameters &amp; Main Results'!B201</f>
        <v>0</v>
      </c>
      <c r="H183" s="41">
        <f ca="1">OFFSET('StockBond Returns'!$W$7,($B$10-1871)*12+($B$11-2)+C183-1,0)</f>
        <v>3.7398527250990063E-2</v>
      </c>
      <c r="I183" s="17">
        <f t="shared" ca="1" si="5"/>
        <v>4.5447897224116227E-2</v>
      </c>
      <c r="J183" s="17"/>
      <c r="K183" s="17">
        <f t="shared" si="6"/>
        <v>1</v>
      </c>
      <c r="L183" s="160">
        <f t="shared" si="7"/>
        <v>0.9</v>
      </c>
      <c r="M183" s="160">
        <f t="shared" si="8"/>
        <v>0.1</v>
      </c>
      <c r="N183" s="160">
        <f t="shared" si="9"/>
        <v>0</v>
      </c>
      <c r="O183" s="160">
        <f t="shared" si="10"/>
        <v>0</v>
      </c>
      <c r="P183" s="160">
        <f t="shared" si="11"/>
        <v>0</v>
      </c>
      <c r="Q183" s="160">
        <f t="shared" si="12"/>
        <v>0</v>
      </c>
      <c r="R183" s="160">
        <f t="shared" si="13"/>
        <v>0</v>
      </c>
      <c r="S183" s="160">
        <f t="shared" si="14"/>
        <v>0</v>
      </c>
      <c r="T183" s="160">
        <f t="shared" si="15"/>
        <v>0</v>
      </c>
      <c r="U183" s="17">
        <f t="shared" si="16"/>
        <v>5.0000000000000001E-4</v>
      </c>
      <c r="V183" s="17">
        <f ca="1">OFFSET('StockBond Returns'!$N$7,($B$10-1871)*12+($B$11-2)+C183-1,0)</f>
        <v>5.0707691310231784E-2</v>
      </c>
      <c r="W183" s="17">
        <f ca="1">OFFSET('StockBond Returns'!$O$7,($B$10-1871)*12+($B$11-2)+C183-1,0)</f>
        <v>-1.4735828842571408E-3</v>
      </c>
      <c r="X183" s="17">
        <f ca="1">OFFSET('StockBond Returns'!$P$7,($B$10-1871)*12+($B$11-2)+C183-1,0)</f>
        <v>-5.6023668647738889E-3</v>
      </c>
      <c r="Y183" s="17">
        <f ca="1">OFFSET('StockBond Returns'!$Q$7,($B$10-1871)*12+($B$11-2)+C183-1,0)</f>
        <v>5.0707691310231784E-2</v>
      </c>
      <c r="Z183" s="17">
        <f ca="1">OFFSET('StockBond Returns'!$R$7,($B$10-1871)*12+($B$11-2)+C183-1,0)</f>
        <v>0</v>
      </c>
      <c r="AA183" s="17">
        <f ca="1">OFFSET('StockBond Returns'!$S$7,($B$10-1871)*12+($B$11-2)+C183-1,0)</f>
        <v>0</v>
      </c>
      <c r="AB183" s="17">
        <f ca="1">OFFSET('StockBond Returns'!$T$7,($B$10-1871)*12+($B$11-2)+C183-1,0)</f>
        <v>-5.9171597633135287E-3</v>
      </c>
      <c r="AC183" s="17">
        <f ca="1">OFFSET('StockBond Returns'!$U$7,($B$10-1871)*12+($B$11-2)+C183-1,0)</f>
        <v>-2.5600000000000001E-2</v>
      </c>
      <c r="AD183" s="17">
        <f ca="1">OFFSET('StockBond Returns'!$V$7,($B$10-1871)*12+($B$11-2)+C183-1,0)</f>
        <v>5.4000000000000003E-3</v>
      </c>
    </row>
    <row r="184" spans="1:30" ht="13" x14ac:dyDescent="0.15">
      <c r="A184" s="166">
        <f t="shared" si="17"/>
        <v>1943</v>
      </c>
      <c r="B184" s="166">
        <f t="shared" si="18"/>
        <v>1</v>
      </c>
      <c r="C184" s="166">
        <f t="shared" si="19"/>
        <v>161</v>
      </c>
      <c r="D184" s="108">
        <f t="shared" ca="1" si="3"/>
        <v>353231.50499541726</v>
      </c>
      <c r="E184" s="108">
        <f t="shared" ca="1" si="4"/>
        <v>378963.25153506</v>
      </c>
      <c r="F184" s="108">
        <f>$B$15*$B$18*'Cash Flow Assist'!P171</f>
        <v>3333.3333333333335</v>
      </c>
      <c r="G184" s="108">
        <f>$B$15*'Parameters &amp; Main Results'!B202</f>
        <v>0</v>
      </c>
      <c r="H184" s="41">
        <f ca="1">OFFSET('StockBond Returns'!$W$7,($B$10-1871)*12+($B$11-2)+C184-1,0)</f>
        <v>5.9948972234428494E-2</v>
      </c>
      <c r="I184" s="17">
        <f t="shared" ca="1" si="5"/>
        <v>6.9508879668755505E-2</v>
      </c>
      <c r="J184" s="17"/>
      <c r="K184" s="17">
        <f t="shared" si="6"/>
        <v>1</v>
      </c>
      <c r="L184" s="160">
        <f t="shared" si="7"/>
        <v>0.9</v>
      </c>
      <c r="M184" s="160">
        <f t="shared" si="8"/>
        <v>0.1</v>
      </c>
      <c r="N184" s="160">
        <f t="shared" si="9"/>
        <v>0</v>
      </c>
      <c r="O184" s="160">
        <f t="shared" si="10"/>
        <v>0</v>
      </c>
      <c r="P184" s="160">
        <f t="shared" si="11"/>
        <v>0</v>
      </c>
      <c r="Q184" s="160">
        <f t="shared" si="12"/>
        <v>0</v>
      </c>
      <c r="R184" s="160">
        <f t="shared" si="13"/>
        <v>0</v>
      </c>
      <c r="S184" s="160">
        <f t="shared" si="14"/>
        <v>0</v>
      </c>
      <c r="T184" s="160">
        <f t="shared" si="15"/>
        <v>0</v>
      </c>
      <c r="U184" s="17">
        <f t="shared" si="16"/>
        <v>5.0000000000000001E-4</v>
      </c>
      <c r="V184" s="17">
        <f ca="1">OFFSET('StockBond Returns'!$N$7,($B$10-1871)*12+($B$11-2)+C184-1,0)</f>
        <v>7.6684670927594789E-2</v>
      </c>
      <c r="W184" s="17">
        <f ca="1">OFFSET('StockBond Returns'!$O$7,($B$10-1871)*12+($B$11-2)+C184-1,0)</f>
        <v>5.3434250058685961E-3</v>
      </c>
      <c r="X184" s="17">
        <f ca="1">OFFSET('StockBond Returns'!$P$7,($B$10-1871)*12+($B$11-2)+C184-1,0)</f>
        <v>3.1666666732155235E-4</v>
      </c>
      <c r="Y184" s="17">
        <f ca="1">OFFSET('StockBond Returns'!$Q$7,($B$10-1871)*12+($B$11-2)+C184-1,0)</f>
        <v>7.6684670927594789E-2</v>
      </c>
      <c r="Z184" s="17">
        <f ca="1">OFFSET('StockBond Returns'!$R$7,($B$10-1871)*12+($B$11-2)+C184-1,0)</f>
        <v>0</v>
      </c>
      <c r="AA184" s="17">
        <f ca="1">OFFSET('StockBond Returns'!$S$7,($B$10-1871)*12+($B$11-2)+C184-1,0)</f>
        <v>0</v>
      </c>
      <c r="AB184" s="17">
        <f ca="1">OFFSET('StockBond Returns'!$T$7,($B$10-1871)*12+($B$11-2)+C184-1,0)</f>
        <v>2.8169014084507005E-2</v>
      </c>
      <c r="AC184" s="17">
        <f ca="1">OFFSET('StockBond Returns'!$U$7,($B$10-1871)*12+($B$11-2)+C184-1,0)</f>
        <v>8.8800000000000004E-2</v>
      </c>
      <c r="AD184" s="17">
        <f ca="1">OFFSET('StockBond Returns'!$V$7,($B$10-1871)*12+($B$11-2)+C184-1,0)</f>
        <v>8.1799999999999998E-2</v>
      </c>
    </row>
    <row r="185" spans="1:30" ht="13" x14ac:dyDescent="0.15">
      <c r="A185" s="166">
        <f t="shared" si="17"/>
        <v>1943</v>
      </c>
      <c r="B185" s="166">
        <f t="shared" si="18"/>
        <v>2</v>
      </c>
      <c r="C185" s="166">
        <f t="shared" si="19"/>
        <v>162</v>
      </c>
      <c r="D185" s="108">
        <f t="shared" ca="1" si="3"/>
        <v>364457.30035495933</v>
      </c>
      <c r="E185" s="108">
        <f t="shared" ca="1" si="4"/>
        <v>394345.14580764499</v>
      </c>
      <c r="F185" s="108">
        <f>$B$15*$B$18*'Cash Flow Assist'!P172</f>
        <v>3333.3333333333335</v>
      </c>
      <c r="G185" s="108">
        <f>$B$15*'Parameters &amp; Main Results'!B203</f>
        <v>0</v>
      </c>
      <c r="H185" s="41">
        <f ca="1">OFFSET('StockBond Returns'!$W$7,($B$10-1871)*12+($B$11-2)+C185-1,0)</f>
        <v>4.1609616374148797E-2</v>
      </c>
      <c r="I185" s="17">
        <f t="shared" ca="1" si="5"/>
        <v>4.9823580867878331E-2</v>
      </c>
      <c r="J185" s="17"/>
      <c r="K185" s="17">
        <f t="shared" si="6"/>
        <v>1</v>
      </c>
      <c r="L185" s="160">
        <f t="shared" si="7"/>
        <v>0.9</v>
      </c>
      <c r="M185" s="160">
        <f t="shared" si="8"/>
        <v>0.1</v>
      </c>
      <c r="N185" s="160">
        <f t="shared" si="9"/>
        <v>0</v>
      </c>
      <c r="O185" s="160">
        <f t="shared" si="10"/>
        <v>0</v>
      </c>
      <c r="P185" s="160">
        <f t="shared" si="11"/>
        <v>0</v>
      </c>
      <c r="Q185" s="160">
        <f t="shared" si="12"/>
        <v>0</v>
      </c>
      <c r="R185" s="160">
        <f t="shared" si="13"/>
        <v>0</v>
      </c>
      <c r="S185" s="160">
        <f t="shared" si="14"/>
        <v>0</v>
      </c>
      <c r="T185" s="160">
        <f t="shared" si="15"/>
        <v>0</v>
      </c>
      <c r="U185" s="17">
        <f t="shared" si="16"/>
        <v>5.0000000000000001E-4</v>
      </c>
      <c r="V185" s="17">
        <f ca="1">OFFSET('StockBond Returns'!$N$7,($B$10-1871)*12+($B$11-2)+C185-1,0)</f>
        <v>5.5313535265023361E-2</v>
      </c>
      <c r="W185" s="17">
        <f ca="1">OFFSET('StockBond Returns'!$O$7,($B$10-1871)*12+($B$11-2)+C185-1,0)</f>
        <v>8.3065796023973348E-4</v>
      </c>
      <c r="X185" s="17">
        <f ca="1">OFFSET('StockBond Returns'!$P$7,($B$10-1871)*12+($B$11-2)+C185-1,0)</f>
        <v>3.1666666613983097E-4</v>
      </c>
      <c r="Y185" s="17">
        <f ca="1">OFFSET('StockBond Returns'!$Q$7,($B$10-1871)*12+($B$11-2)+C185-1,0)</f>
        <v>5.5313535265023361E-2</v>
      </c>
      <c r="Z185" s="17">
        <f ca="1">OFFSET('StockBond Returns'!$R$7,($B$10-1871)*12+($B$11-2)+C185-1,0)</f>
        <v>0</v>
      </c>
      <c r="AA185" s="17">
        <f ca="1">OFFSET('StockBond Returns'!$S$7,($B$10-1871)*12+($B$11-2)+C185-1,0)</f>
        <v>0</v>
      </c>
      <c r="AB185" s="17">
        <f ca="1">OFFSET('StockBond Returns'!$T$7,($B$10-1871)*12+($B$11-2)+C185-1,0)</f>
        <v>0</v>
      </c>
      <c r="AC185" s="17">
        <f ca="1">OFFSET('StockBond Returns'!$U$7,($B$10-1871)*12+($B$11-2)+C185-1,0)</f>
        <v>4.7E-2</v>
      </c>
      <c r="AD185" s="17">
        <f ca="1">OFFSET('StockBond Returns'!$V$7,($B$10-1871)*12+($B$11-2)+C185-1,0)</f>
        <v>6.3299999999999995E-2</v>
      </c>
    </row>
    <row r="186" spans="1:30" ht="13" x14ac:dyDescent="0.15">
      <c r="A186" s="166">
        <f t="shared" si="17"/>
        <v>1943</v>
      </c>
      <c r="B186" s="166">
        <f t="shared" si="18"/>
        <v>3</v>
      </c>
      <c r="C186" s="166">
        <f t="shared" si="19"/>
        <v>163</v>
      </c>
      <c r="D186" s="108">
        <f t="shared" ca="1" si="3"/>
        <v>370026.42667251505</v>
      </c>
      <c r="E186" s="108">
        <f t="shared" ca="1" si="4"/>
        <v>403949.09970110311</v>
      </c>
      <c r="F186" s="108">
        <f>$B$15*$B$18*'Cash Flow Assist'!P173</f>
        <v>3333.3333333333335</v>
      </c>
      <c r="G186" s="108">
        <f>$B$15*'Parameters &amp; Main Results'!B204</f>
        <v>0</v>
      </c>
      <c r="H186" s="41">
        <f ca="1">OFFSET('StockBond Returns'!$W$7,($B$10-1871)*12+($B$11-2)+C186-1,0)</f>
        <v>2.4652087548528434E-2</v>
      </c>
      <c r="I186" s="17">
        <f t="shared" ca="1" si="5"/>
        <v>3.3086691537333922E-2</v>
      </c>
      <c r="J186" s="17"/>
      <c r="K186" s="17">
        <f t="shared" si="6"/>
        <v>1</v>
      </c>
      <c r="L186" s="160">
        <f t="shared" si="7"/>
        <v>0.9</v>
      </c>
      <c r="M186" s="160">
        <f t="shared" si="8"/>
        <v>0.1</v>
      </c>
      <c r="N186" s="160">
        <f t="shared" si="9"/>
        <v>0</v>
      </c>
      <c r="O186" s="160">
        <f t="shared" si="10"/>
        <v>0</v>
      </c>
      <c r="P186" s="160">
        <f t="shared" si="11"/>
        <v>0</v>
      </c>
      <c r="Q186" s="160">
        <f t="shared" si="12"/>
        <v>0</v>
      </c>
      <c r="R186" s="160">
        <f t="shared" si="13"/>
        <v>0</v>
      </c>
      <c r="S186" s="160">
        <f t="shared" si="14"/>
        <v>0</v>
      </c>
      <c r="T186" s="160">
        <f t="shared" si="15"/>
        <v>0</v>
      </c>
      <c r="U186" s="17">
        <f t="shared" si="16"/>
        <v>5.0000000000000001E-4</v>
      </c>
      <c r="V186" s="17">
        <f ca="1">OFFSET('StockBond Returns'!$N$7,($B$10-1871)*12+($B$11-2)+C186-1,0)</f>
        <v>3.8753208732904998E-2</v>
      </c>
      <c r="W186" s="17">
        <f ca="1">OFFSET('StockBond Returns'!$O$7,($B$10-1871)*12+($B$11-2)+C186-1,0)</f>
        <v>-1.7495296556139128E-2</v>
      </c>
      <c r="X186" s="17">
        <f ca="1">OFFSET('StockBond Returns'!$P$7,($B$10-1871)*12+($B$11-2)+C186-1,0)</f>
        <v>-1.7130717053860045E-2</v>
      </c>
      <c r="Y186" s="17">
        <f ca="1">OFFSET('StockBond Returns'!$Q$7,($B$10-1871)*12+($B$11-2)+C186-1,0)</f>
        <v>3.8753208732904998E-2</v>
      </c>
      <c r="Z186" s="17">
        <f ca="1">OFFSET('StockBond Returns'!$R$7,($B$10-1871)*12+($B$11-2)+C186-1,0)</f>
        <v>0</v>
      </c>
      <c r="AA186" s="17">
        <f ca="1">OFFSET('StockBond Returns'!$S$7,($B$10-1871)*12+($B$11-2)+C186-1,0)</f>
        <v>0</v>
      </c>
      <c r="AB186" s="17">
        <f ca="1">OFFSET('StockBond Returns'!$T$7,($B$10-1871)*12+($B$11-2)+C186-1,0)</f>
        <v>-1.7441860465116421E-2</v>
      </c>
      <c r="AC186" s="17">
        <f ca="1">OFFSET('StockBond Returns'!$U$7,($B$10-1871)*12+($B$11-2)+C186-1,0)</f>
        <v>5.0299999999999997E-2</v>
      </c>
      <c r="AD186" s="17">
        <f ca="1">OFFSET('StockBond Returns'!$V$7,($B$10-1871)*12+($B$11-2)+C186-1,0)</f>
        <v>5.5100000000000003E-2</v>
      </c>
    </row>
    <row r="187" spans="1:30" ht="13" x14ac:dyDescent="0.15">
      <c r="A187" s="166">
        <f t="shared" si="17"/>
        <v>1943</v>
      </c>
      <c r="B187" s="166">
        <f t="shared" si="18"/>
        <v>4</v>
      </c>
      <c r="C187" s="166">
        <f t="shared" si="19"/>
        <v>164</v>
      </c>
      <c r="D187" s="108">
        <f t="shared" ca="1" si="3"/>
        <v>364108.55125159526</v>
      </c>
      <c r="E187" s="108">
        <f t="shared" ca="1" si="4"/>
        <v>397955.38137052453</v>
      </c>
      <c r="F187" s="108">
        <f>$B$15*$B$18*'Cash Flow Assist'!P174</f>
        <v>3333.3333333333335</v>
      </c>
      <c r="G187" s="108">
        <f>$B$15*'Parameters &amp; Main Results'!B205</f>
        <v>0</v>
      </c>
      <c r="H187" s="41">
        <f ca="1">OFFSET('StockBond Returns'!$W$7,($B$10-1871)*12+($B$11-2)+C187-1,0)</f>
        <v>-7.04824316174355E-3</v>
      </c>
      <c r="I187" s="17">
        <f t="shared" ca="1" si="5"/>
        <v>-6.6407396328056192E-3</v>
      </c>
      <c r="J187" s="17"/>
      <c r="K187" s="17">
        <f t="shared" si="6"/>
        <v>1</v>
      </c>
      <c r="L187" s="160">
        <f t="shared" si="7"/>
        <v>0.9</v>
      </c>
      <c r="M187" s="160">
        <f t="shared" si="8"/>
        <v>0.1</v>
      </c>
      <c r="N187" s="160">
        <f t="shared" si="9"/>
        <v>0</v>
      </c>
      <c r="O187" s="160">
        <f t="shared" si="10"/>
        <v>0</v>
      </c>
      <c r="P187" s="160">
        <f t="shared" si="11"/>
        <v>0</v>
      </c>
      <c r="Q187" s="160">
        <f t="shared" si="12"/>
        <v>0</v>
      </c>
      <c r="R187" s="160">
        <f t="shared" si="13"/>
        <v>0</v>
      </c>
      <c r="S187" s="160">
        <f t="shared" si="14"/>
        <v>0</v>
      </c>
      <c r="T187" s="160">
        <f t="shared" si="15"/>
        <v>0</v>
      </c>
      <c r="U187" s="17">
        <f t="shared" si="16"/>
        <v>5.0000000000000001E-4</v>
      </c>
      <c r="V187" s="17">
        <f ca="1">OFFSET('StockBond Returns'!$N$7,($B$10-1871)*12+($B$11-2)+C187-1,0)</f>
        <v>-6.444078172265888E-3</v>
      </c>
      <c r="W187" s="17">
        <f ca="1">OFFSET('StockBond Returns'!$O$7,($B$10-1871)*12+($B$11-2)+C187-1,0)</f>
        <v>-7.9940261109965327E-3</v>
      </c>
      <c r="X187" s="17">
        <f ca="1">OFFSET('StockBond Returns'!$P$7,($B$10-1871)*12+($B$11-2)+C187-1,0)</f>
        <v>-1.1181226055004378E-2</v>
      </c>
      <c r="Y187" s="17">
        <f ca="1">OFFSET('StockBond Returns'!$Q$7,($B$10-1871)*12+($B$11-2)+C187-1,0)</f>
        <v>-6.444078172265888E-3</v>
      </c>
      <c r="Z187" s="17">
        <f ca="1">OFFSET('StockBond Returns'!$R$7,($B$10-1871)*12+($B$11-2)+C187-1,0)</f>
        <v>0</v>
      </c>
      <c r="AA187" s="17">
        <f ca="1">OFFSET('StockBond Returns'!$S$7,($B$10-1871)*12+($B$11-2)+C187-1,0)</f>
        <v>0</v>
      </c>
      <c r="AB187" s="17">
        <f ca="1">OFFSET('StockBond Returns'!$T$7,($B$10-1871)*12+($B$11-2)+C187-1,0)</f>
        <v>-1.1494252873563204E-2</v>
      </c>
      <c r="AC187" s="17">
        <f ca="1">OFFSET('StockBond Returns'!$U$7,($B$10-1871)*12+($B$11-2)+C187-1,0)</f>
        <v>2.0199999999999999E-2</v>
      </c>
      <c r="AD187" s="17">
        <f ca="1">OFFSET('StockBond Returns'!$V$7,($B$10-1871)*12+($B$11-2)+C187-1,0)</f>
        <v>5.7599999999999998E-2</v>
      </c>
    </row>
    <row r="188" spans="1:30" ht="13" x14ac:dyDescent="0.15">
      <c r="A188" s="166">
        <f t="shared" si="17"/>
        <v>1943</v>
      </c>
      <c r="B188" s="166">
        <f t="shared" si="18"/>
        <v>5</v>
      </c>
      <c r="C188" s="166">
        <f t="shared" si="19"/>
        <v>165</v>
      </c>
      <c r="D188" s="108">
        <f t="shared" ca="1" si="3"/>
        <v>372356.1549852796</v>
      </c>
      <c r="E188" s="108">
        <f t="shared" ca="1" si="4"/>
        <v>409935.66399952257</v>
      </c>
      <c r="F188" s="108">
        <f>$B$15*$B$18*'Cash Flow Assist'!P175</f>
        <v>3333.3333333333335</v>
      </c>
      <c r="G188" s="108">
        <f>$B$15*'Parameters &amp; Main Results'!B206</f>
        <v>0</v>
      </c>
      <c r="H188" s="41">
        <f ca="1">OFFSET('StockBond Returns'!$W$7,($B$10-1871)*12+($B$11-2)+C188-1,0)</f>
        <v>3.210014571910387E-2</v>
      </c>
      <c r="I188" s="17">
        <f t="shared" ca="1" si="5"/>
        <v>3.8805778943420993E-2</v>
      </c>
      <c r="J188" s="17"/>
      <c r="K188" s="17">
        <f t="shared" si="6"/>
        <v>1</v>
      </c>
      <c r="L188" s="160">
        <f t="shared" si="7"/>
        <v>0.9</v>
      </c>
      <c r="M188" s="160">
        <f t="shared" si="8"/>
        <v>0.1</v>
      </c>
      <c r="N188" s="160">
        <f t="shared" si="9"/>
        <v>0</v>
      </c>
      <c r="O188" s="160">
        <f t="shared" si="10"/>
        <v>0</v>
      </c>
      <c r="P188" s="160">
        <f t="shared" si="11"/>
        <v>0</v>
      </c>
      <c r="Q188" s="160">
        <f t="shared" si="12"/>
        <v>0</v>
      </c>
      <c r="R188" s="160">
        <f t="shared" si="13"/>
        <v>0</v>
      </c>
      <c r="S188" s="160">
        <f t="shared" si="14"/>
        <v>0</v>
      </c>
      <c r="T188" s="160">
        <f t="shared" si="15"/>
        <v>0</v>
      </c>
      <c r="U188" s="17">
        <f t="shared" si="16"/>
        <v>5.0000000000000001E-4</v>
      </c>
      <c r="V188" s="17">
        <f ca="1">OFFSET('StockBond Returns'!$N$7,($B$10-1871)*12+($B$11-2)+C188-1,0)</f>
        <v>4.3111775760657611E-2</v>
      </c>
      <c r="W188" s="17">
        <f ca="1">OFFSET('StockBond Returns'!$O$7,($B$10-1871)*12+($B$11-2)+C188-1,0)</f>
        <v>4.6847425495810668E-4</v>
      </c>
      <c r="X188" s="17">
        <f ca="1">OFFSET('StockBond Returns'!$P$7,($B$10-1871)*12+($B$11-2)+C188-1,0)</f>
        <v>-5.3994285724950908E-3</v>
      </c>
      <c r="Y188" s="17">
        <f ca="1">OFFSET('StockBond Returns'!$Q$7,($B$10-1871)*12+($B$11-2)+C188-1,0)</f>
        <v>4.3111775760657611E-2</v>
      </c>
      <c r="Z188" s="17">
        <f ca="1">OFFSET('StockBond Returns'!$R$7,($B$10-1871)*12+($B$11-2)+C188-1,0)</f>
        <v>0</v>
      </c>
      <c r="AA188" s="17">
        <f ca="1">OFFSET('StockBond Returns'!$S$7,($B$10-1871)*12+($B$11-2)+C188-1,0)</f>
        <v>0</v>
      </c>
      <c r="AB188" s="17">
        <f ca="1">OFFSET('StockBond Returns'!$T$7,($B$10-1871)*12+($B$11-2)+C188-1,0)</f>
        <v>-5.7142857142857828E-3</v>
      </c>
      <c r="AC188" s="17">
        <f ca="1">OFFSET('StockBond Returns'!$U$7,($B$10-1871)*12+($B$11-2)+C188-1,0)</f>
        <v>4.3400000000000001E-2</v>
      </c>
      <c r="AD188" s="17">
        <f ca="1">OFFSET('StockBond Returns'!$V$7,($B$10-1871)*12+($B$11-2)+C188-1,0)</f>
        <v>3.2099999999999997E-2</v>
      </c>
    </row>
    <row r="189" spans="1:30" ht="13" x14ac:dyDescent="0.15">
      <c r="A189" s="166">
        <f t="shared" si="17"/>
        <v>1943</v>
      </c>
      <c r="B189" s="166">
        <f t="shared" si="18"/>
        <v>6</v>
      </c>
      <c r="C189" s="166">
        <f t="shared" si="19"/>
        <v>166</v>
      </c>
      <c r="D189" s="108">
        <f t="shared" ca="1" si="3"/>
        <v>375807.77376704558</v>
      </c>
      <c r="E189" s="108">
        <f t="shared" ca="1" si="4"/>
        <v>415429.51650232734</v>
      </c>
      <c r="F189" s="108">
        <f>$B$15*$B$18*'Cash Flow Assist'!P176</f>
        <v>3333.3333333333335</v>
      </c>
      <c r="G189" s="108">
        <f>$B$15*'Parameters &amp; Main Results'!B207</f>
        <v>0</v>
      </c>
      <c r="H189" s="41">
        <f ca="1">OFFSET('StockBond Returns'!$W$7,($B$10-1871)*12+($B$11-2)+C189-1,0)</f>
        <v>1.8386266965078654E-2</v>
      </c>
      <c r="I189" s="17">
        <f t="shared" ca="1" si="5"/>
        <v>2.1709629213574229E-2</v>
      </c>
      <c r="J189" s="17"/>
      <c r="K189" s="17">
        <f t="shared" si="6"/>
        <v>1</v>
      </c>
      <c r="L189" s="160">
        <f t="shared" si="7"/>
        <v>0.9</v>
      </c>
      <c r="M189" s="160">
        <f t="shared" si="8"/>
        <v>0.1</v>
      </c>
      <c r="N189" s="160">
        <f t="shared" si="9"/>
        <v>0</v>
      </c>
      <c r="O189" s="160">
        <f t="shared" si="10"/>
        <v>0</v>
      </c>
      <c r="P189" s="160">
        <f t="shared" si="11"/>
        <v>0</v>
      </c>
      <c r="Q189" s="160">
        <f t="shared" si="12"/>
        <v>0</v>
      </c>
      <c r="R189" s="160">
        <f t="shared" si="13"/>
        <v>0</v>
      </c>
      <c r="S189" s="160">
        <f t="shared" si="14"/>
        <v>0</v>
      </c>
      <c r="T189" s="160">
        <f t="shared" si="15"/>
        <v>0</v>
      </c>
      <c r="U189" s="17">
        <f t="shared" si="16"/>
        <v>5.0000000000000001E-4</v>
      </c>
      <c r="V189" s="17">
        <f ca="1">OFFSET('StockBond Returns'!$N$7,($B$10-1871)*12+($B$11-2)+C189-1,0)</f>
        <v>2.388062678927283E-2</v>
      </c>
      <c r="W189" s="17">
        <f ca="1">OFFSET('StockBond Returns'!$O$7,($B$10-1871)*12+($B$11-2)+C189-1,0)</f>
        <v>2.5873176989534841E-3</v>
      </c>
      <c r="X189" s="17">
        <f ca="1">OFFSET('StockBond Returns'!$P$7,($B$10-1871)*12+($B$11-2)+C189-1,0)</f>
        <v>3.1666666798679799E-4</v>
      </c>
      <c r="Y189" s="17">
        <f ca="1">OFFSET('StockBond Returns'!$Q$7,($B$10-1871)*12+($B$11-2)+C189-1,0)</f>
        <v>2.388062678927283E-2</v>
      </c>
      <c r="Z189" s="17">
        <f ca="1">OFFSET('StockBond Returns'!$R$7,($B$10-1871)*12+($B$11-2)+C189-1,0)</f>
        <v>0</v>
      </c>
      <c r="AA189" s="17">
        <f ca="1">OFFSET('StockBond Returns'!$S$7,($B$10-1871)*12+($B$11-2)+C189-1,0)</f>
        <v>0</v>
      </c>
      <c r="AB189" s="17">
        <f ca="1">OFFSET('StockBond Returns'!$T$7,($B$10-1871)*12+($B$11-2)+C189-1,0)</f>
        <v>0</v>
      </c>
      <c r="AC189" s="17">
        <f ca="1">OFFSET('StockBond Returns'!$U$7,($B$10-1871)*12+($B$11-2)+C189-1,0)</f>
        <v>-1.01E-2</v>
      </c>
      <c r="AD189" s="17">
        <f ca="1">OFFSET('StockBond Returns'!$V$7,($B$10-1871)*12+($B$11-2)+C189-1,0)</f>
        <v>-7.0000000000000001E-3</v>
      </c>
    </row>
    <row r="190" spans="1:30" ht="13" x14ac:dyDescent="0.15">
      <c r="A190" s="166">
        <f t="shared" si="17"/>
        <v>1943</v>
      </c>
      <c r="B190" s="166">
        <f t="shared" si="18"/>
        <v>7</v>
      </c>
      <c r="C190" s="166">
        <f t="shared" si="19"/>
        <v>167</v>
      </c>
      <c r="D190" s="108">
        <f t="shared" ca="1" si="3"/>
        <v>360487.39302431874</v>
      </c>
      <c r="E190" s="108">
        <f t="shared" ca="1" si="4"/>
        <v>395717.46744957101</v>
      </c>
      <c r="F190" s="108">
        <f>$B$15*$B$18*'Cash Flow Assist'!P177</f>
        <v>3333.3333333333335</v>
      </c>
      <c r="G190" s="108">
        <f>$B$15*'Parameters &amp; Main Results'!B208</f>
        <v>0</v>
      </c>
      <c r="H190" s="41">
        <f ca="1">OFFSET('StockBond Returns'!$W$7,($B$10-1871)*12+($B$11-2)+C190-1,0)</f>
        <v>-3.2182201268456771E-2</v>
      </c>
      <c r="I190" s="17">
        <f t="shared" ca="1" si="5"/>
        <v>-3.9744885753300971E-2</v>
      </c>
      <c r="J190" s="17"/>
      <c r="K190" s="17">
        <f t="shared" si="6"/>
        <v>1</v>
      </c>
      <c r="L190" s="160">
        <f t="shared" si="7"/>
        <v>0.9</v>
      </c>
      <c r="M190" s="160">
        <f t="shared" si="8"/>
        <v>0.1</v>
      </c>
      <c r="N190" s="160">
        <f t="shared" si="9"/>
        <v>0</v>
      </c>
      <c r="O190" s="160">
        <f t="shared" si="10"/>
        <v>0</v>
      </c>
      <c r="P190" s="160">
        <f t="shared" si="11"/>
        <v>0</v>
      </c>
      <c r="Q190" s="160">
        <f t="shared" si="12"/>
        <v>0</v>
      </c>
      <c r="R190" s="160">
        <f t="shared" si="13"/>
        <v>0</v>
      </c>
      <c r="S190" s="160">
        <f t="shared" si="14"/>
        <v>0</v>
      </c>
      <c r="T190" s="160">
        <f t="shared" si="15"/>
        <v>0</v>
      </c>
      <c r="U190" s="17">
        <f t="shared" si="16"/>
        <v>5.0000000000000001E-4</v>
      </c>
      <c r="V190" s="17">
        <f ca="1">OFFSET('StockBond Returns'!$N$7,($B$10-1871)*12+($B$11-2)+C190-1,0)</f>
        <v>-4.4741473571085155E-2</v>
      </c>
      <c r="W190" s="17">
        <f ca="1">OFFSET('StockBond Returns'!$O$7,($B$10-1871)*12+($B$11-2)+C190-1,0)</f>
        <v>5.6410712734233925E-3</v>
      </c>
      <c r="X190" s="17">
        <f ca="1">OFFSET('StockBond Returns'!$P$7,($B$10-1871)*12+($B$11-2)+C190-1,0)</f>
        <v>6.0656130277820797E-3</v>
      </c>
      <c r="Y190" s="17">
        <f ca="1">OFFSET('StockBond Returns'!$Q$7,($B$10-1871)*12+($B$11-2)+C190-1,0)</f>
        <v>-4.4741473571085155E-2</v>
      </c>
      <c r="Z190" s="17">
        <f ca="1">OFFSET('StockBond Returns'!$R$7,($B$10-1871)*12+($B$11-2)+C190-1,0)</f>
        <v>0</v>
      </c>
      <c r="AA190" s="17">
        <f ca="1">OFFSET('StockBond Returns'!$S$7,($B$10-1871)*12+($B$11-2)+C190-1,0)</f>
        <v>0</v>
      </c>
      <c r="AB190" s="17">
        <f ca="1">OFFSET('StockBond Returns'!$T$7,($B$10-1871)*12+($B$11-2)+C190-1,0)</f>
        <v>5.7471264367816577E-3</v>
      </c>
      <c r="AC190" s="17">
        <f ca="1">OFFSET('StockBond Returns'!$U$7,($B$10-1871)*12+($B$11-2)+C190-1,0)</f>
        <v>-2.35E-2</v>
      </c>
      <c r="AD190" s="17">
        <f ca="1">OFFSET('StockBond Returns'!$V$7,($B$10-1871)*12+($B$11-2)+C190-1,0)</f>
        <v>-2.3E-2</v>
      </c>
    </row>
    <row r="191" spans="1:30" ht="13" x14ac:dyDescent="0.15">
      <c r="A191" s="166">
        <f t="shared" si="17"/>
        <v>1943</v>
      </c>
      <c r="B191" s="166">
        <f t="shared" si="18"/>
        <v>8</v>
      </c>
      <c r="C191" s="166">
        <f t="shared" si="19"/>
        <v>168</v>
      </c>
      <c r="D191" s="108">
        <f t="shared" ca="1" si="3"/>
        <v>363117.49837035628</v>
      </c>
      <c r="E191" s="108">
        <f t="shared" ca="1" si="4"/>
        <v>399800.68012133503</v>
      </c>
      <c r="F191" s="108">
        <f>$B$15*$B$18*'Cash Flow Assist'!P178</f>
        <v>3333.3333333333335</v>
      </c>
      <c r="G191" s="108">
        <f>$B$15*'Parameters &amp; Main Results'!B209</f>
        <v>0</v>
      </c>
      <c r="H191" s="41">
        <f ca="1">OFFSET('StockBond Returns'!$W$7,($B$10-1871)*12+($B$11-2)+C191-1,0)</f>
        <v>1.6697104561909603E-2</v>
      </c>
      <c r="I191" s="17">
        <f t="shared" ca="1" si="5"/>
        <v>1.8901238251647277E-2</v>
      </c>
      <c r="J191" s="17"/>
      <c r="K191" s="17">
        <f t="shared" si="6"/>
        <v>1</v>
      </c>
      <c r="L191" s="160">
        <f t="shared" si="7"/>
        <v>0.9</v>
      </c>
      <c r="M191" s="160">
        <f t="shared" si="8"/>
        <v>0.1</v>
      </c>
      <c r="N191" s="160">
        <f t="shared" si="9"/>
        <v>0</v>
      </c>
      <c r="O191" s="160">
        <f t="shared" si="10"/>
        <v>0</v>
      </c>
      <c r="P191" s="160">
        <f t="shared" si="11"/>
        <v>0</v>
      </c>
      <c r="Q191" s="160">
        <f t="shared" si="12"/>
        <v>0</v>
      </c>
      <c r="R191" s="160">
        <f t="shared" si="13"/>
        <v>0</v>
      </c>
      <c r="S191" s="160">
        <f t="shared" si="14"/>
        <v>0</v>
      </c>
      <c r="T191" s="160">
        <f t="shared" si="15"/>
        <v>0</v>
      </c>
      <c r="U191" s="17">
        <f t="shared" si="16"/>
        <v>5.0000000000000001E-4</v>
      </c>
      <c r="V191" s="17">
        <f ca="1">OFFSET('StockBond Returns'!$N$7,($B$10-1871)*12+($B$11-2)+C191-1,0)</f>
        <v>2.0415291380087686E-2</v>
      </c>
      <c r="W191" s="17">
        <f ca="1">OFFSET('StockBond Returns'!$O$7,($B$10-1871)*12+($B$11-2)+C191-1,0)</f>
        <v>5.6914267623502379E-3</v>
      </c>
      <c r="X191" s="17">
        <f ca="1">OFFSET('StockBond Returns'!$P$7,($B$10-1871)*12+($B$11-2)+C191-1,0)</f>
        <v>6.0988439284517248E-3</v>
      </c>
      <c r="Y191" s="17">
        <f ca="1">OFFSET('StockBond Returns'!$Q$7,($B$10-1871)*12+($B$11-2)+C191-1,0)</f>
        <v>2.0415291380087686E-2</v>
      </c>
      <c r="Z191" s="17">
        <f ca="1">OFFSET('StockBond Returns'!$R$7,($B$10-1871)*12+($B$11-2)+C191-1,0)</f>
        <v>0</v>
      </c>
      <c r="AA191" s="17">
        <f ca="1">OFFSET('StockBond Returns'!$S$7,($B$10-1871)*12+($B$11-2)+C191-1,0)</f>
        <v>0</v>
      </c>
      <c r="AB191" s="17">
        <f ca="1">OFFSET('StockBond Returns'!$T$7,($B$10-1871)*12+($B$11-2)+C191-1,0)</f>
        <v>5.7803468208090791E-3</v>
      </c>
      <c r="AC191" s="17">
        <f ca="1">OFFSET('StockBond Returns'!$U$7,($B$10-1871)*12+($B$11-2)+C191-1,0)</f>
        <v>-6.0000000000000001E-3</v>
      </c>
      <c r="AD191" s="17">
        <f ca="1">OFFSET('StockBond Returns'!$V$7,($B$10-1871)*12+($B$11-2)+C191-1,0)</f>
        <v>-4.3E-3</v>
      </c>
    </row>
    <row r="192" spans="1:30" ht="13" x14ac:dyDescent="0.15">
      <c r="A192" s="166">
        <f t="shared" si="17"/>
        <v>1943</v>
      </c>
      <c r="B192" s="166">
        <f t="shared" si="18"/>
        <v>9</v>
      </c>
      <c r="C192" s="166">
        <f t="shared" si="19"/>
        <v>169</v>
      </c>
      <c r="D192" s="108">
        <f t="shared" ca="1" si="3"/>
        <v>365327.92151532968</v>
      </c>
      <c r="E192" s="108">
        <f t="shared" ca="1" si="4"/>
        <v>404162.41358094534</v>
      </c>
      <c r="F192" s="108">
        <f>$B$15*$B$18*'Cash Flow Assist'!P179</f>
        <v>3333.3333333333335</v>
      </c>
      <c r="G192" s="108">
        <f>$B$15*'Parameters &amp; Main Results'!B210</f>
        <v>0</v>
      </c>
      <c r="H192" s="41">
        <f ca="1">OFFSET('StockBond Returns'!$W$7,($B$10-1871)*12+($B$11-2)+C192-1,0)</f>
        <v>1.5408561623984214E-2</v>
      </c>
      <c r="I192" s="17">
        <f t="shared" ca="1" si="5"/>
        <v>1.9409080861981485E-2</v>
      </c>
      <c r="J192" s="17"/>
      <c r="K192" s="17">
        <f t="shared" si="6"/>
        <v>1</v>
      </c>
      <c r="L192" s="160">
        <f t="shared" si="7"/>
        <v>0.9</v>
      </c>
      <c r="M192" s="160">
        <f t="shared" si="8"/>
        <v>0.1</v>
      </c>
      <c r="N192" s="160">
        <f t="shared" si="9"/>
        <v>0</v>
      </c>
      <c r="O192" s="160">
        <f t="shared" si="10"/>
        <v>0</v>
      </c>
      <c r="P192" s="160">
        <f t="shared" si="11"/>
        <v>0</v>
      </c>
      <c r="Q192" s="160">
        <f t="shared" si="12"/>
        <v>0</v>
      </c>
      <c r="R192" s="160">
        <f t="shared" si="13"/>
        <v>0</v>
      </c>
      <c r="S192" s="160">
        <f t="shared" si="14"/>
        <v>0</v>
      </c>
      <c r="T192" s="160">
        <f t="shared" si="15"/>
        <v>0</v>
      </c>
      <c r="U192" s="17">
        <f t="shared" si="16"/>
        <v>5.0000000000000001E-4</v>
      </c>
      <c r="V192" s="17">
        <f ca="1">OFFSET('StockBond Returns'!$N$7,($B$10-1871)*12+($B$11-2)+C192-1,0)</f>
        <v>2.2060867090291758E-2</v>
      </c>
      <c r="W192" s="17">
        <f ca="1">OFFSET('StockBond Returns'!$O$7,($B$10-1871)*12+($B$11-2)+C192-1,0)</f>
        <v>-4.0403285261443322E-3</v>
      </c>
      <c r="X192" s="17">
        <f ca="1">OFFSET('StockBond Returns'!$P$7,($B$10-1871)*12+($B$11-2)+C192-1,0)</f>
        <v>-5.4322796919108463E-3</v>
      </c>
      <c r="Y192" s="17">
        <f ca="1">OFFSET('StockBond Returns'!$Q$7,($B$10-1871)*12+($B$11-2)+C192-1,0)</f>
        <v>2.2060867090291758E-2</v>
      </c>
      <c r="Z192" s="17">
        <f ca="1">OFFSET('StockBond Returns'!$R$7,($B$10-1871)*12+($B$11-2)+C192-1,0)</f>
        <v>0</v>
      </c>
      <c r="AA192" s="17">
        <f ca="1">OFFSET('StockBond Returns'!$S$7,($B$10-1871)*12+($B$11-2)+C192-1,0)</f>
        <v>0</v>
      </c>
      <c r="AB192" s="17">
        <f ca="1">OFFSET('StockBond Returns'!$T$7,($B$10-1871)*12+($B$11-2)+C192-1,0)</f>
        <v>-5.7471264367814356E-3</v>
      </c>
      <c r="AC192" s="17">
        <f ca="1">OFFSET('StockBond Returns'!$U$7,($B$10-1871)*12+($B$11-2)+C192-1,0)</f>
        <v>1.2999999999999999E-2</v>
      </c>
      <c r="AD192" s="17">
        <f ca="1">OFFSET('StockBond Returns'!$V$7,($B$10-1871)*12+($B$11-2)+C192-1,0)</f>
        <v>1.43E-2</v>
      </c>
    </row>
    <row r="193" spans="1:30" ht="13" x14ac:dyDescent="0.15">
      <c r="A193" s="166">
        <f t="shared" si="17"/>
        <v>1943</v>
      </c>
      <c r="B193" s="166">
        <f t="shared" si="18"/>
        <v>10</v>
      </c>
      <c r="C193" s="166">
        <f t="shared" si="19"/>
        <v>170</v>
      </c>
      <c r="D193" s="108">
        <f t="shared" ca="1" si="3"/>
        <v>359521.40240166627</v>
      </c>
      <c r="E193" s="108">
        <f t="shared" ca="1" si="4"/>
        <v>397550.22048958793</v>
      </c>
      <c r="F193" s="108">
        <f>$B$15*$B$18*'Cash Flow Assist'!P180</f>
        <v>3333.3333333333335</v>
      </c>
      <c r="G193" s="108">
        <f>$B$15*'Parameters &amp; Main Results'!B211</f>
        <v>0</v>
      </c>
      <c r="H193" s="41">
        <f ca="1">OFFSET('StockBond Returns'!$W$7,($B$10-1871)*12+($B$11-2)+C193-1,0)</f>
        <v>-6.832107056491842E-3</v>
      </c>
      <c r="I193" s="17">
        <f t="shared" ca="1" si="5"/>
        <v>-8.1801943012682343E-3</v>
      </c>
      <c r="J193" s="17"/>
      <c r="K193" s="17">
        <f t="shared" si="6"/>
        <v>1</v>
      </c>
      <c r="L193" s="160">
        <f t="shared" si="7"/>
        <v>0.9</v>
      </c>
      <c r="M193" s="160">
        <f t="shared" si="8"/>
        <v>0.1</v>
      </c>
      <c r="N193" s="160">
        <f t="shared" si="9"/>
        <v>0</v>
      </c>
      <c r="O193" s="160">
        <f t="shared" si="10"/>
        <v>0</v>
      </c>
      <c r="P193" s="160">
        <f t="shared" si="11"/>
        <v>0</v>
      </c>
      <c r="Q193" s="160">
        <f t="shared" si="12"/>
        <v>0</v>
      </c>
      <c r="R193" s="160">
        <f t="shared" si="13"/>
        <v>0</v>
      </c>
      <c r="S193" s="160">
        <f t="shared" si="14"/>
        <v>0</v>
      </c>
      <c r="T193" s="160">
        <f t="shared" si="15"/>
        <v>0</v>
      </c>
      <c r="U193" s="17">
        <f t="shared" si="16"/>
        <v>5.0000000000000001E-4</v>
      </c>
      <c r="V193" s="17">
        <f ca="1">OFFSET('StockBond Returns'!$N$7,($B$10-1871)*12+($B$11-2)+C193-1,0)</f>
        <v>-9.0348713136932934E-3</v>
      </c>
      <c r="W193" s="17">
        <f ca="1">OFFSET('StockBond Returns'!$O$7,($B$10-1871)*12+($B$11-2)+C193-1,0)</f>
        <v>-7.1434522776026022E-5</v>
      </c>
      <c r="X193" s="17">
        <f ca="1">OFFSET('StockBond Returns'!$P$7,($B$10-1871)*12+($B$11-2)+C193-1,0)</f>
        <v>3.1666666439589264E-4</v>
      </c>
      <c r="Y193" s="17">
        <f ca="1">OFFSET('StockBond Returns'!$Q$7,($B$10-1871)*12+($B$11-2)+C193-1,0)</f>
        <v>-9.0348713136932934E-3</v>
      </c>
      <c r="Z193" s="17">
        <f ca="1">OFFSET('StockBond Returns'!$R$7,($B$10-1871)*12+($B$11-2)+C193-1,0)</f>
        <v>0</v>
      </c>
      <c r="AA193" s="17">
        <f ca="1">OFFSET('StockBond Returns'!$S$7,($B$10-1871)*12+($B$11-2)+C193-1,0)</f>
        <v>0</v>
      </c>
      <c r="AB193" s="17">
        <f ca="1">OFFSET('StockBond Returns'!$T$7,($B$10-1871)*12+($B$11-2)+C193-1,0)</f>
        <v>0</v>
      </c>
      <c r="AC193" s="17">
        <f ca="1">OFFSET('StockBond Returns'!$U$7,($B$10-1871)*12+($B$11-2)+C193-1,0)</f>
        <v>5.7999999999999996E-3</v>
      </c>
      <c r="AD193" s="17">
        <f ca="1">OFFSET('StockBond Returns'!$V$7,($B$10-1871)*12+($B$11-2)+C193-1,0)</f>
        <v>1.6400000000000001E-2</v>
      </c>
    </row>
    <row r="194" spans="1:30" ht="13" x14ac:dyDescent="0.15">
      <c r="A194" s="166">
        <f t="shared" si="17"/>
        <v>1943</v>
      </c>
      <c r="B194" s="166">
        <f t="shared" si="18"/>
        <v>11</v>
      </c>
      <c r="C194" s="166">
        <f t="shared" si="19"/>
        <v>171</v>
      </c>
      <c r="D194" s="108">
        <f t="shared" ca="1" si="3"/>
        <v>337075.9083249573</v>
      </c>
      <c r="E194" s="108">
        <f t="shared" ca="1" si="4"/>
        <v>368889.20146023174</v>
      </c>
      <c r="F194" s="108">
        <f>$B$15*$B$18*'Cash Flow Assist'!P181</f>
        <v>3333.3333333333335</v>
      </c>
      <c r="G194" s="108">
        <f>$B$15*'Parameters &amp; Main Results'!B212</f>
        <v>0</v>
      </c>
      <c r="H194" s="41">
        <f ca="1">OFFSET('StockBond Returns'!$W$7,($B$10-1871)*12+($B$11-2)+C194-1,0)</f>
        <v>-5.3657498392258279E-2</v>
      </c>
      <c r="I194" s="17">
        <f t="shared" ca="1" si="5"/>
        <v>-6.4248099260100486E-2</v>
      </c>
      <c r="J194" s="17"/>
      <c r="K194" s="17">
        <f t="shared" si="6"/>
        <v>1</v>
      </c>
      <c r="L194" s="160">
        <f t="shared" si="7"/>
        <v>0.9</v>
      </c>
      <c r="M194" s="160">
        <f t="shared" si="8"/>
        <v>0.1</v>
      </c>
      <c r="N194" s="160">
        <f t="shared" si="9"/>
        <v>0</v>
      </c>
      <c r="O194" s="160">
        <f t="shared" si="10"/>
        <v>0</v>
      </c>
      <c r="P194" s="160">
        <f t="shared" si="11"/>
        <v>0</v>
      </c>
      <c r="Q194" s="160">
        <f t="shared" si="12"/>
        <v>0</v>
      </c>
      <c r="R194" s="160">
        <f t="shared" si="13"/>
        <v>0</v>
      </c>
      <c r="S194" s="160">
        <f t="shared" si="14"/>
        <v>0</v>
      </c>
      <c r="T194" s="160">
        <f t="shared" si="15"/>
        <v>0</v>
      </c>
      <c r="U194" s="17">
        <f t="shared" si="16"/>
        <v>5.0000000000000001E-4</v>
      </c>
      <c r="V194" s="17">
        <f ca="1">OFFSET('StockBond Returns'!$N$7,($B$10-1871)*12+($B$11-2)+C194-1,0)</f>
        <v>-7.1235269963120018E-2</v>
      </c>
      <c r="W194" s="17">
        <f ca="1">OFFSET('StockBond Returns'!$O$7,($B$10-1871)*12+($B$11-2)+C194-1,0)</f>
        <v>-9.468962662579905E-4</v>
      </c>
      <c r="X194" s="17">
        <f ca="1">OFFSET('StockBond Returns'!$P$7,($B$10-1871)*12+($B$11-2)+C194-1,0)</f>
        <v>3.1666666740060023E-4</v>
      </c>
      <c r="Y194" s="17">
        <f ca="1">OFFSET('StockBond Returns'!$Q$7,($B$10-1871)*12+($B$11-2)+C194-1,0)</f>
        <v>-7.1235269963120018E-2</v>
      </c>
      <c r="Z194" s="17">
        <f ca="1">OFFSET('StockBond Returns'!$R$7,($B$10-1871)*12+($B$11-2)+C194-1,0)</f>
        <v>0</v>
      </c>
      <c r="AA194" s="17">
        <f ca="1">OFFSET('StockBond Returns'!$S$7,($B$10-1871)*12+($B$11-2)+C194-1,0)</f>
        <v>0</v>
      </c>
      <c r="AB194" s="17">
        <f ca="1">OFFSET('StockBond Returns'!$T$7,($B$10-1871)*12+($B$11-2)+C194-1,0)</f>
        <v>0</v>
      </c>
      <c r="AC194" s="17">
        <f ca="1">OFFSET('StockBond Returns'!$U$7,($B$10-1871)*12+($B$11-2)+C194-1,0)</f>
        <v>-1.6299999999999999E-2</v>
      </c>
      <c r="AD194" s="17">
        <f ca="1">OFFSET('StockBond Returns'!$V$7,($B$10-1871)*12+($B$11-2)+C194-1,0)</f>
        <v>-4.0300000000000002E-2</v>
      </c>
    </row>
    <row r="195" spans="1:30" ht="13" x14ac:dyDescent="0.15">
      <c r="A195" s="166">
        <f t="shared" si="17"/>
        <v>1943</v>
      </c>
      <c r="B195" s="166">
        <f t="shared" si="18"/>
        <v>12</v>
      </c>
      <c r="C195" s="166">
        <f t="shared" si="19"/>
        <v>172</v>
      </c>
      <c r="D195" s="108">
        <f t="shared" ca="1" si="3"/>
        <v>349705.64543473563</v>
      </c>
      <c r="E195" s="108">
        <f t="shared" ca="1" si="4"/>
        <v>386496.33908176952</v>
      </c>
      <c r="F195" s="108">
        <f>$B$15*$B$18*'Cash Flow Assist'!P182</f>
        <v>3333.3333333333335</v>
      </c>
      <c r="G195" s="108">
        <f>$B$15*'Parameters &amp; Main Results'!B213</f>
        <v>0</v>
      </c>
      <c r="H195" s="41">
        <f ca="1">OFFSET('StockBond Returns'!$W$7,($B$10-1871)*12+($B$11-2)+C195-1,0)</f>
        <v>4.7830488643866471E-2</v>
      </c>
      <c r="I195" s="17">
        <f t="shared" ca="1" si="5"/>
        <v>5.72839141173404E-2</v>
      </c>
      <c r="J195" s="17"/>
      <c r="K195" s="17">
        <f t="shared" si="6"/>
        <v>1</v>
      </c>
      <c r="L195" s="160">
        <f t="shared" si="7"/>
        <v>0.9</v>
      </c>
      <c r="M195" s="160">
        <f t="shared" si="8"/>
        <v>0.1</v>
      </c>
      <c r="N195" s="160">
        <f t="shared" si="9"/>
        <v>0</v>
      </c>
      <c r="O195" s="160">
        <f t="shared" si="10"/>
        <v>0</v>
      </c>
      <c r="P195" s="160">
        <f t="shared" si="11"/>
        <v>0</v>
      </c>
      <c r="Q195" s="160">
        <f t="shared" si="12"/>
        <v>0</v>
      </c>
      <c r="R195" s="160">
        <f t="shared" si="13"/>
        <v>0</v>
      </c>
      <c r="S195" s="160">
        <f t="shared" si="14"/>
        <v>0</v>
      </c>
      <c r="T195" s="160">
        <f t="shared" si="15"/>
        <v>0</v>
      </c>
      <c r="U195" s="17">
        <f t="shared" si="16"/>
        <v>5.0000000000000001E-4</v>
      </c>
      <c r="V195" s="17">
        <f ca="1">OFFSET('StockBond Returns'!$N$7,($B$10-1871)*12+($B$11-2)+C195-1,0)</f>
        <v>6.3599053578553333E-2</v>
      </c>
      <c r="W195" s="17">
        <f ca="1">OFFSET('StockBond Returns'!$O$7,($B$10-1871)*12+($B$11-2)+C195-1,0)</f>
        <v>8.643256330906901E-4</v>
      </c>
      <c r="X195" s="17">
        <f ca="1">OFFSET('StockBond Returns'!$P$7,($B$10-1871)*12+($B$11-2)+C195-1,0)</f>
        <v>3.1666666760132856E-4</v>
      </c>
      <c r="Y195" s="17">
        <f ca="1">OFFSET('StockBond Returns'!$Q$7,($B$10-1871)*12+($B$11-2)+C195-1,0)</f>
        <v>6.3599053578553333E-2</v>
      </c>
      <c r="Z195" s="17">
        <f ca="1">OFFSET('StockBond Returns'!$R$7,($B$10-1871)*12+($B$11-2)+C195-1,0)</f>
        <v>0</v>
      </c>
      <c r="AA195" s="17">
        <f ca="1">OFFSET('StockBond Returns'!$S$7,($B$10-1871)*12+($B$11-2)+C195-1,0)</f>
        <v>0</v>
      </c>
      <c r="AB195" s="17">
        <f ca="1">OFFSET('StockBond Returns'!$T$7,($B$10-1871)*12+($B$11-2)+C195-1,0)</f>
        <v>0</v>
      </c>
      <c r="AC195" s="17">
        <f ca="1">OFFSET('StockBond Returns'!$U$7,($B$10-1871)*12+($B$11-2)+C195-1,0)</f>
        <v>3.3099999999999997E-2</v>
      </c>
      <c r="AD195" s="17">
        <f ca="1">OFFSET('StockBond Returns'!$V$7,($B$10-1871)*12+($B$11-2)+C195-1,0)</f>
        <v>3.2300000000000002E-2</v>
      </c>
    </row>
    <row r="196" spans="1:30" ht="13" x14ac:dyDescent="0.15">
      <c r="A196" s="166">
        <f t="shared" si="17"/>
        <v>1944</v>
      </c>
      <c r="B196" s="166">
        <f t="shared" si="18"/>
        <v>1</v>
      </c>
      <c r="C196" s="166">
        <f t="shared" si="19"/>
        <v>173</v>
      </c>
      <c r="D196" s="108">
        <f t="shared" ca="1" si="3"/>
        <v>351518.19662711665</v>
      </c>
      <c r="E196" s="108">
        <f t="shared" ca="1" si="4"/>
        <v>390059.85285856039</v>
      </c>
      <c r="F196" s="108">
        <f>$B$15*$B$18*'Cash Flow Assist'!P183</f>
        <v>3333.3333333333335</v>
      </c>
      <c r="G196" s="108">
        <f>$B$15*'Parameters &amp; Main Results'!B214</f>
        <v>0</v>
      </c>
      <c r="H196" s="41">
        <f ca="1">OFFSET('StockBond Returns'!$W$7,($B$10-1871)*12+($B$11-2)+C196-1,0)</f>
        <v>1.4856512330604249E-2</v>
      </c>
      <c r="I196" s="17">
        <f t="shared" ca="1" si="5"/>
        <v>1.7999772959950838E-2</v>
      </c>
      <c r="J196" s="17"/>
      <c r="K196" s="17">
        <f t="shared" si="6"/>
        <v>1</v>
      </c>
      <c r="L196" s="160">
        <f t="shared" si="7"/>
        <v>0.9</v>
      </c>
      <c r="M196" s="160">
        <f t="shared" si="8"/>
        <v>0.1</v>
      </c>
      <c r="N196" s="160">
        <f t="shared" si="9"/>
        <v>0</v>
      </c>
      <c r="O196" s="160">
        <f t="shared" si="10"/>
        <v>0</v>
      </c>
      <c r="P196" s="160">
        <f t="shared" si="11"/>
        <v>0</v>
      </c>
      <c r="Q196" s="160">
        <f t="shared" si="12"/>
        <v>0</v>
      </c>
      <c r="R196" s="160">
        <f t="shared" si="13"/>
        <v>0</v>
      </c>
      <c r="S196" s="160">
        <f t="shared" si="14"/>
        <v>0</v>
      </c>
      <c r="T196" s="160">
        <f t="shared" si="15"/>
        <v>0</v>
      </c>
      <c r="U196" s="17">
        <f t="shared" si="16"/>
        <v>5.0000000000000001E-4</v>
      </c>
      <c r="V196" s="17">
        <f ca="1">OFFSET('StockBond Returns'!$N$7,($B$10-1871)*12+($B$11-2)+C196-1,0)</f>
        <v>1.9849747145275654E-2</v>
      </c>
      <c r="W196" s="17">
        <f ca="1">OFFSET('StockBond Returns'!$O$7,($B$10-1871)*12+($B$11-2)+C196-1,0)</f>
        <v>1.766671958694177E-3</v>
      </c>
      <c r="X196" s="17">
        <f ca="1">OFFSET('StockBond Returns'!$P$7,($B$10-1871)*12+($B$11-2)+C196-1,0)</f>
        <v>3.1666666499252649E-4</v>
      </c>
      <c r="Y196" s="17">
        <f ca="1">OFFSET('StockBond Returns'!$Q$7,($B$10-1871)*12+($B$11-2)+C196-1,0)</f>
        <v>1.9849747145275654E-2</v>
      </c>
      <c r="Z196" s="17">
        <f ca="1">OFFSET('StockBond Returns'!$R$7,($B$10-1871)*12+($B$11-2)+C196-1,0)</f>
        <v>0</v>
      </c>
      <c r="AA196" s="17">
        <f ca="1">OFFSET('StockBond Returns'!$S$7,($B$10-1871)*12+($B$11-2)+C196-1,0)</f>
        <v>0</v>
      </c>
      <c r="AB196" s="17">
        <f ca="1">OFFSET('StockBond Returns'!$T$7,($B$10-1871)*12+($B$11-2)+C196-1,0)</f>
        <v>-6.8493150684931781E-3</v>
      </c>
      <c r="AC196" s="17">
        <f ca="1">OFFSET('StockBond Returns'!$U$7,($B$10-1871)*12+($B$11-2)+C196-1,0)</f>
        <v>2.5399999999999999E-2</v>
      </c>
      <c r="AD196" s="17">
        <f ca="1">OFFSET('StockBond Returns'!$V$7,($B$10-1871)*12+($B$11-2)+C196-1,0)</f>
        <v>2.1700000000000001E-2</v>
      </c>
    </row>
    <row r="197" spans="1:30" ht="13" x14ac:dyDescent="0.15">
      <c r="A197" s="166">
        <f t="shared" si="17"/>
        <v>1944</v>
      </c>
      <c r="B197" s="166">
        <f t="shared" si="18"/>
        <v>2</v>
      </c>
      <c r="C197" s="166">
        <f t="shared" si="19"/>
        <v>174</v>
      </c>
      <c r="D197" s="108">
        <f t="shared" ca="1" si="3"/>
        <v>349021.48727632331</v>
      </c>
      <c r="E197" s="108">
        <f t="shared" ca="1" si="4"/>
        <v>387555.08692016226</v>
      </c>
      <c r="F197" s="108">
        <f>$B$15*$B$18*'Cash Flow Assist'!P184</f>
        <v>3333.3333333333335</v>
      </c>
      <c r="G197" s="108">
        <f>$B$15*'Parameters &amp; Main Results'!B215</f>
        <v>0</v>
      </c>
      <c r="H197" s="41">
        <f ca="1">OFFSET('StockBond Returns'!$W$7,($B$10-1871)*12+($B$11-2)+C197-1,0)</f>
        <v>2.4028154889493788E-3</v>
      </c>
      <c r="I197" s="17">
        <f t="shared" ca="1" si="5"/>
        <v>2.1425150671134552E-3</v>
      </c>
      <c r="J197" s="17"/>
      <c r="K197" s="17">
        <f t="shared" si="6"/>
        <v>1</v>
      </c>
      <c r="L197" s="160">
        <f t="shared" si="7"/>
        <v>0.9</v>
      </c>
      <c r="M197" s="160">
        <f t="shared" si="8"/>
        <v>0.1</v>
      </c>
      <c r="N197" s="160">
        <f t="shared" si="9"/>
        <v>0</v>
      </c>
      <c r="O197" s="160">
        <f t="shared" si="10"/>
        <v>0</v>
      </c>
      <c r="P197" s="160">
        <f t="shared" si="11"/>
        <v>0</v>
      </c>
      <c r="Q197" s="160">
        <f t="shared" si="12"/>
        <v>0</v>
      </c>
      <c r="R197" s="160">
        <f t="shared" si="13"/>
        <v>0</v>
      </c>
      <c r="S197" s="160">
        <f t="shared" si="14"/>
        <v>0</v>
      </c>
      <c r="T197" s="160">
        <f t="shared" si="15"/>
        <v>0</v>
      </c>
      <c r="U197" s="17">
        <f t="shared" si="16"/>
        <v>5.0000000000000001E-4</v>
      </c>
      <c r="V197" s="17">
        <f ca="1">OFFSET('StockBond Returns'!$N$7,($B$10-1871)*12+($B$11-2)+C197-1,0)</f>
        <v>1.8322679161373312E-3</v>
      </c>
      <c r="W197" s="17">
        <f ca="1">OFFSET('StockBond Returns'!$O$7,($B$10-1871)*12+($B$11-2)+C197-1,0)</f>
        <v>5.3514060925652362E-3</v>
      </c>
      <c r="X197" s="17">
        <f ca="1">OFFSET('StockBond Returns'!$P$7,($B$10-1871)*12+($B$11-2)+C197-1,0)</f>
        <v>3.1666666920537878E-4</v>
      </c>
      <c r="Y197" s="17">
        <f ca="1">OFFSET('StockBond Returns'!$Q$7,($B$10-1871)*12+($B$11-2)+C197-1,0)</f>
        <v>1.8322679161373312E-3</v>
      </c>
      <c r="Z197" s="17">
        <f ca="1">OFFSET('StockBond Returns'!$R$7,($B$10-1871)*12+($B$11-2)+C197-1,0)</f>
        <v>0</v>
      </c>
      <c r="AA197" s="17">
        <f ca="1">OFFSET('StockBond Returns'!$S$7,($B$10-1871)*12+($B$11-2)+C197-1,0)</f>
        <v>0</v>
      </c>
      <c r="AB197" s="17">
        <f ca="1">OFFSET('StockBond Returns'!$T$7,($B$10-1871)*12+($B$11-2)+C197-1,0)</f>
        <v>0</v>
      </c>
      <c r="AC197" s="17">
        <f ca="1">OFFSET('StockBond Returns'!$U$7,($B$10-1871)*12+($B$11-2)+C197-1,0)</f>
        <v>-1.1000000000000001E-3</v>
      </c>
      <c r="AD197" s="17">
        <f ca="1">OFFSET('StockBond Returns'!$V$7,($B$10-1871)*12+($B$11-2)+C197-1,0)</f>
        <v>8.3000000000000001E-3</v>
      </c>
    </row>
    <row r="198" spans="1:30" ht="13" x14ac:dyDescent="0.15">
      <c r="A198" s="166">
        <f t="shared" si="17"/>
        <v>1944</v>
      </c>
      <c r="B198" s="166">
        <f t="shared" si="18"/>
        <v>3</v>
      </c>
      <c r="C198" s="166">
        <f t="shared" si="19"/>
        <v>175</v>
      </c>
      <c r="D198" s="108">
        <f t="shared" ca="1" si="3"/>
        <v>351314.20408443757</v>
      </c>
      <c r="E198" s="108">
        <f t="shared" ca="1" si="4"/>
        <v>391635.53363217058</v>
      </c>
      <c r="F198" s="108">
        <f>$B$15*$B$18*'Cash Flow Assist'!P185</f>
        <v>3333.3333333333335</v>
      </c>
      <c r="G198" s="108">
        <f>$B$15*'Parameters &amp; Main Results'!B216</f>
        <v>0</v>
      </c>
      <c r="H198" s="41">
        <f ca="1">OFFSET('StockBond Returns'!$W$7,($B$10-1871)*12+($B$11-2)+C198-1,0)</f>
        <v>1.6274928941809891E-2</v>
      </c>
      <c r="I198" s="17">
        <f t="shared" ca="1" si="5"/>
        <v>1.929557599519461E-2</v>
      </c>
      <c r="J198" s="17"/>
      <c r="K198" s="17">
        <f t="shared" si="6"/>
        <v>1</v>
      </c>
      <c r="L198" s="160">
        <f t="shared" si="7"/>
        <v>0.9</v>
      </c>
      <c r="M198" s="160">
        <f t="shared" si="8"/>
        <v>0.1</v>
      </c>
      <c r="N198" s="160">
        <f t="shared" si="9"/>
        <v>0</v>
      </c>
      <c r="O198" s="160">
        <f t="shared" si="10"/>
        <v>0</v>
      </c>
      <c r="P198" s="160">
        <f t="shared" si="11"/>
        <v>0</v>
      </c>
      <c r="Q198" s="160">
        <f t="shared" si="12"/>
        <v>0</v>
      </c>
      <c r="R198" s="160">
        <f t="shared" si="13"/>
        <v>0</v>
      </c>
      <c r="S198" s="160">
        <f t="shared" si="14"/>
        <v>0</v>
      </c>
      <c r="T198" s="160">
        <f t="shared" si="15"/>
        <v>0</v>
      </c>
      <c r="U198" s="17">
        <f t="shared" si="16"/>
        <v>5.0000000000000001E-4</v>
      </c>
      <c r="V198" s="17">
        <f ca="1">OFFSET('StockBond Returns'!$N$7,($B$10-1871)*12+($B$11-2)+C198-1,0)</f>
        <v>2.1293228300234279E-2</v>
      </c>
      <c r="W198" s="17">
        <f ca="1">OFFSET('StockBond Returns'!$O$7,($B$10-1871)*12+($B$11-2)+C198-1,0)</f>
        <v>1.7333719165042449E-3</v>
      </c>
      <c r="X198" s="17">
        <f ca="1">OFFSET('StockBond Returns'!$P$7,($B$10-1871)*12+($B$11-2)+C198-1,0)</f>
        <v>3.1666666576879443E-4</v>
      </c>
      <c r="Y198" s="17">
        <f ca="1">OFFSET('StockBond Returns'!$Q$7,($B$10-1871)*12+($B$11-2)+C198-1,0)</f>
        <v>2.1293228300234279E-2</v>
      </c>
      <c r="Z198" s="17">
        <f ca="1">OFFSET('StockBond Returns'!$R$7,($B$10-1871)*12+($B$11-2)+C198-1,0)</f>
        <v>0</v>
      </c>
      <c r="AA198" s="17">
        <f ca="1">OFFSET('StockBond Returns'!$S$7,($B$10-1871)*12+($B$11-2)+C198-1,0)</f>
        <v>0</v>
      </c>
      <c r="AB198" s="17">
        <f ca="1">OFFSET('StockBond Returns'!$T$7,($B$10-1871)*12+($B$11-2)+C198-1,0)</f>
        <v>0</v>
      </c>
      <c r="AC198" s="17">
        <f ca="1">OFFSET('StockBond Returns'!$U$7,($B$10-1871)*12+($B$11-2)+C198-1,0)</f>
        <v>1.7299999999999999E-2</v>
      </c>
      <c r="AD198" s="17">
        <f ca="1">OFFSET('StockBond Returns'!$V$7,($B$10-1871)*12+($B$11-2)+C198-1,0)</f>
        <v>3.4299999999999997E-2</v>
      </c>
    </row>
    <row r="199" spans="1:30" ht="13" x14ac:dyDescent="0.15">
      <c r="A199" s="166">
        <f t="shared" si="17"/>
        <v>1944</v>
      </c>
      <c r="B199" s="166">
        <f t="shared" si="18"/>
        <v>4</v>
      </c>
      <c r="C199" s="166">
        <f t="shared" si="19"/>
        <v>176</v>
      </c>
      <c r="D199" s="108">
        <f t="shared" ca="1" si="3"/>
        <v>343931.61832051503</v>
      </c>
      <c r="E199" s="108">
        <f t="shared" ca="1" si="4"/>
        <v>383281.72367440717</v>
      </c>
      <c r="F199" s="108">
        <f>$B$15*$B$18*'Cash Flow Assist'!P186</f>
        <v>3333.3333333333335</v>
      </c>
      <c r="G199" s="108">
        <f>$B$15*'Parameters &amp; Main Results'!B217</f>
        <v>0</v>
      </c>
      <c r="H199" s="41">
        <f ca="1">OFFSET('StockBond Returns'!$W$7,($B$10-1871)*12+($B$11-2)+C199-1,0)</f>
        <v>-1.1636422490262267E-2</v>
      </c>
      <c r="I199" s="17">
        <f t="shared" ca="1" si="5"/>
        <v>-1.2929302539533144E-2</v>
      </c>
      <c r="J199" s="17"/>
      <c r="K199" s="17">
        <f t="shared" si="6"/>
        <v>1</v>
      </c>
      <c r="L199" s="160">
        <f t="shared" si="7"/>
        <v>0.9</v>
      </c>
      <c r="M199" s="160">
        <f t="shared" si="8"/>
        <v>0.1</v>
      </c>
      <c r="N199" s="160">
        <f t="shared" si="9"/>
        <v>0</v>
      </c>
      <c r="O199" s="160">
        <f t="shared" si="10"/>
        <v>0</v>
      </c>
      <c r="P199" s="160">
        <f t="shared" si="11"/>
        <v>0</v>
      </c>
      <c r="Q199" s="160">
        <f t="shared" si="12"/>
        <v>0</v>
      </c>
      <c r="R199" s="160">
        <f t="shared" si="13"/>
        <v>0</v>
      </c>
      <c r="S199" s="160">
        <f t="shared" si="14"/>
        <v>0</v>
      </c>
      <c r="T199" s="160">
        <f t="shared" si="15"/>
        <v>0</v>
      </c>
      <c r="U199" s="17">
        <f t="shared" si="16"/>
        <v>5.0000000000000001E-4</v>
      </c>
      <c r="V199" s="17">
        <f ca="1">OFFSET('StockBond Returns'!$N$7,($B$10-1871)*12+($B$11-2)+C199-1,0)</f>
        <v>-1.3777362102715851E-2</v>
      </c>
      <c r="W199" s="17">
        <f ca="1">OFFSET('StockBond Returns'!$O$7,($B$10-1871)*12+($B$11-2)+C199-1,0)</f>
        <v>-4.8800998042221044E-3</v>
      </c>
      <c r="X199" s="17">
        <f ca="1">OFFSET('StockBond Returns'!$P$7,($B$10-1871)*12+($B$11-2)+C199-1,0)</f>
        <v>-5.3994285689790145E-3</v>
      </c>
      <c r="Y199" s="17">
        <f ca="1">OFFSET('StockBond Returns'!$Q$7,($B$10-1871)*12+($B$11-2)+C199-1,0)</f>
        <v>-1.3777362102715851E-2</v>
      </c>
      <c r="Z199" s="17">
        <f ca="1">OFFSET('StockBond Returns'!$R$7,($B$10-1871)*12+($B$11-2)+C199-1,0)</f>
        <v>0</v>
      </c>
      <c r="AA199" s="17">
        <f ca="1">OFFSET('StockBond Returns'!$S$7,($B$10-1871)*12+($B$11-2)+C199-1,0)</f>
        <v>0</v>
      </c>
      <c r="AB199" s="17">
        <f ca="1">OFFSET('StockBond Returns'!$T$7,($B$10-1871)*12+($B$11-2)+C199-1,0)</f>
        <v>-5.7142857142857828E-3</v>
      </c>
      <c r="AC199" s="17">
        <f ca="1">OFFSET('StockBond Returns'!$U$7,($B$10-1871)*12+($B$11-2)+C199-1,0)</f>
        <v>-1.38E-2</v>
      </c>
      <c r="AD199" s="17">
        <f ca="1">OFFSET('StockBond Returns'!$V$7,($B$10-1871)*12+($B$11-2)+C199-1,0)</f>
        <v>-1.1299999999999999E-2</v>
      </c>
    </row>
    <row r="200" spans="1:30" ht="13" x14ac:dyDescent="0.15">
      <c r="A200" s="166">
        <f t="shared" si="17"/>
        <v>1944</v>
      </c>
      <c r="B200" s="166">
        <f t="shared" si="18"/>
        <v>5</v>
      </c>
      <c r="C200" s="166">
        <f t="shared" si="19"/>
        <v>177</v>
      </c>
      <c r="D200" s="108">
        <f t="shared" ca="1" si="3"/>
        <v>352162.15023012704</v>
      </c>
      <c r="E200" s="108">
        <f t="shared" ca="1" si="4"/>
        <v>395338.74840650841</v>
      </c>
      <c r="F200" s="108">
        <f>$B$15*$B$18*'Cash Flow Assist'!P187</f>
        <v>3333.3333333333335</v>
      </c>
      <c r="G200" s="108">
        <f>$B$15*'Parameters &amp; Main Results'!B218</f>
        <v>0</v>
      </c>
      <c r="H200" s="41">
        <f ca="1">OFFSET('StockBond Returns'!$W$7,($B$10-1871)*12+($B$11-2)+C200-1,0)</f>
        <v>3.3951624986545484E-2</v>
      </c>
      <c r="I200" s="17">
        <f t="shared" ca="1" si="5"/>
        <v>4.0506443655726004E-2</v>
      </c>
      <c r="J200" s="17"/>
      <c r="K200" s="17">
        <f t="shared" si="6"/>
        <v>1</v>
      </c>
      <c r="L200" s="160">
        <f t="shared" si="7"/>
        <v>0.9</v>
      </c>
      <c r="M200" s="160">
        <f t="shared" si="8"/>
        <v>0.1</v>
      </c>
      <c r="N200" s="160">
        <f t="shared" si="9"/>
        <v>0</v>
      </c>
      <c r="O200" s="160">
        <f t="shared" si="10"/>
        <v>0</v>
      </c>
      <c r="P200" s="160">
        <f t="shared" si="11"/>
        <v>0</v>
      </c>
      <c r="Q200" s="160">
        <f t="shared" si="12"/>
        <v>0</v>
      </c>
      <c r="R200" s="160">
        <f t="shared" si="13"/>
        <v>0</v>
      </c>
      <c r="S200" s="160">
        <f t="shared" si="14"/>
        <v>0</v>
      </c>
      <c r="T200" s="160">
        <f t="shared" si="15"/>
        <v>0</v>
      </c>
      <c r="U200" s="17">
        <f t="shared" si="16"/>
        <v>5.0000000000000001E-4</v>
      </c>
      <c r="V200" s="17">
        <f ca="1">OFFSET('StockBond Returns'!$N$7,($B$10-1871)*12+($B$11-2)+C200-1,0)</f>
        <v>4.4859932372926847E-2</v>
      </c>
      <c r="W200" s="17">
        <f ca="1">OFFSET('StockBond Returns'!$O$7,($B$10-1871)*12+($B$11-2)+C200-1,0)</f>
        <v>1.741711867585094E-3</v>
      </c>
      <c r="X200" s="17">
        <f ca="1">OFFSET('StockBond Returns'!$P$7,($B$10-1871)*12+($B$11-2)+C200-1,0)</f>
        <v>3.1666666482754735E-4</v>
      </c>
      <c r="Y200" s="17">
        <f ca="1">OFFSET('StockBond Returns'!$Q$7,($B$10-1871)*12+($B$11-2)+C200-1,0)</f>
        <v>4.4859932372926847E-2</v>
      </c>
      <c r="Z200" s="17">
        <f ca="1">OFFSET('StockBond Returns'!$R$7,($B$10-1871)*12+($B$11-2)+C200-1,0)</f>
        <v>0</v>
      </c>
      <c r="AA200" s="17">
        <f ca="1">OFFSET('StockBond Returns'!$S$7,($B$10-1871)*12+($B$11-2)+C200-1,0)</f>
        <v>0</v>
      </c>
      <c r="AB200" s="17">
        <f ca="1">OFFSET('StockBond Returns'!$T$7,($B$10-1871)*12+($B$11-2)+C200-1,0)</f>
        <v>0</v>
      </c>
      <c r="AC200" s="17">
        <f ca="1">OFFSET('StockBond Returns'!$U$7,($B$10-1871)*12+($B$11-2)+C200-1,0)</f>
        <v>1.66E-2</v>
      </c>
      <c r="AD200" s="17">
        <f ca="1">OFFSET('StockBond Returns'!$V$7,($B$10-1871)*12+($B$11-2)+C200-1,0)</f>
        <v>1.04E-2</v>
      </c>
    </row>
    <row r="201" spans="1:30" ht="13" x14ac:dyDescent="0.15">
      <c r="A201" s="166">
        <f t="shared" si="17"/>
        <v>1944</v>
      </c>
      <c r="B201" s="166">
        <f t="shared" si="18"/>
        <v>6</v>
      </c>
      <c r="C201" s="166">
        <f t="shared" si="19"/>
        <v>178</v>
      </c>
      <c r="D201" s="108">
        <f t="shared" ca="1" si="3"/>
        <v>361266.14772177051</v>
      </c>
      <c r="E201" s="108">
        <f t="shared" ca="1" si="4"/>
        <v>409180.02634220035</v>
      </c>
      <c r="F201" s="108">
        <f>$B$15*$B$18*'Cash Flow Assist'!P188</f>
        <v>3333.3333333333335</v>
      </c>
      <c r="G201" s="108">
        <f>$B$15*'Parameters &amp; Main Results'!B219</f>
        <v>0</v>
      </c>
      <c r="H201" s="41">
        <f ca="1">OFFSET('StockBond Returns'!$W$7,($B$10-1871)*12+($B$11-2)+C201-1,0)</f>
        <v>3.5654539483349366E-2</v>
      </c>
      <c r="I201" s="17">
        <f t="shared" ca="1" si="5"/>
        <v>4.3812178629775697E-2</v>
      </c>
      <c r="J201" s="17"/>
      <c r="K201" s="17">
        <f t="shared" si="6"/>
        <v>1</v>
      </c>
      <c r="L201" s="160">
        <f t="shared" si="7"/>
        <v>0.9</v>
      </c>
      <c r="M201" s="160">
        <f t="shared" si="8"/>
        <v>0.1</v>
      </c>
      <c r="N201" s="160">
        <f t="shared" si="9"/>
        <v>0</v>
      </c>
      <c r="O201" s="160">
        <f t="shared" si="10"/>
        <v>0</v>
      </c>
      <c r="P201" s="160">
        <f t="shared" si="11"/>
        <v>0</v>
      </c>
      <c r="Q201" s="160">
        <f t="shared" si="12"/>
        <v>0</v>
      </c>
      <c r="R201" s="160">
        <f t="shared" si="13"/>
        <v>0</v>
      </c>
      <c r="S201" s="160">
        <f t="shared" si="14"/>
        <v>0</v>
      </c>
      <c r="T201" s="160">
        <f t="shared" si="15"/>
        <v>0</v>
      </c>
      <c r="U201" s="17">
        <f t="shared" si="16"/>
        <v>5.0000000000000001E-4</v>
      </c>
      <c r="V201" s="17">
        <f ca="1">OFFSET('StockBond Returns'!$N$7,($B$10-1871)*12+($B$11-2)+C201-1,0)</f>
        <v>4.9264184317883597E-2</v>
      </c>
      <c r="W201" s="17">
        <f ca="1">OFFSET('StockBond Returns'!$O$7,($B$10-1871)*12+($B$11-2)+C201-1,0)</f>
        <v>-4.8392058965287532E-3</v>
      </c>
      <c r="X201" s="17">
        <f ca="1">OFFSET('StockBond Returns'!$P$7,($B$10-1871)*12+($B$11-2)+C201-1,0)</f>
        <v>-5.3669507569463759E-3</v>
      </c>
      <c r="Y201" s="17">
        <f ca="1">OFFSET('StockBond Returns'!$Q$7,($B$10-1871)*12+($B$11-2)+C201-1,0)</f>
        <v>4.9264184317883597E-2</v>
      </c>
      <c r="Z201" s="17">
        <f ca="1">OFFSET('StockBond Returns'!$R$7,($B$10-1871)*12+($B$11-2)+C201-1,0)</f>
        <v>0</v>
      </c>
      <c r="AA201" s="17">
        <f ca="1">OFFSET('StockBond Returns'!$S$7,($B$10-1871)*12+($B$11-2)+C201-1,0)</f>
        <v>0</v>
      </c>
      <c r="AB201" s="17">
        <f ca="1">OFFSET('StockBond Returns'!$T$7,($B$10-1871)*12+($B$11-2)+C201-1,0)</f>
        <v>-5.6818181818182323E-3</v>
      </c>
      <c r="AC201" s="17">
        <f ca="1">OFFSET('StockBond Returns'!$U$7,($B$10-1871)*12+($B$11-2)+C201-1,0)</f>
        <v>3.9899999999999998E-2</v>
      </c>
      <c r="AD201" s="17">
        <f ca="1">OFFSET('StockBond Returns'!$V$7,($B$10-1871)*12+($B$11-2)+C201-1,0)</f>
        <v>1.7500000000000002E-2</v>
      </c>
    </row>
    <row r="202" spans="1:30" ht="13" x14ac:dyDescent="0.15">
      <c r="A202" s="166">
        <f t="shared" si="17"/>
        <v>1944</v>
      </c>
      <c r="B202" s="166">
        <f t="shared" si="18"/>
        <v>7</v>
      </c>
      <c r="C202" s="166">
        <f t="shared" si="19"/>
        <v>179</v>
      </c>
      <c r="D202" s="108">
        <f t="shared" ca="1" si="3"/>
        <v>351565.52307811769</v>
      </c>
      <c r="E202" s="108">
        <f t="shared" ca="1" si="4"/>
        <v>397546.22853051557</v>
      </c>
      <c r="F202" s="108">
        <f>$B$15*$B$18*'Cash Flow Assist'!P189</f>
        <v>3333.3333333333335</v>
      </c>
      <c r="G202" s="108">
        <f>$B$15*'Parameters &amp; Main Results'!B220</f>
        <v>0</v>
      </c>
      <c r="H202" s="41">
        <f ca="1">OFFSET('StockBond Returns'!$W$7,($B$10-1871)*12+($B$11-2)+C202-1,0)</f>
        <v>-1.7789068379211456E-2</v>
      </c>
      <c r="I202" s="17">
        <f t="shared" ca="1" si="5"/>
        <v>-2.0452216616115553E-2</v>
      </c>
      <c r="J202" s="17"/>
      <c r="K202" s="17">
        <f t="shared" si="6"/>
        <v>1</v>
      </c>
      <c r="L202" s="160">
        <f t="shared" si="7"/>
        <v>0.9</v>
      </c>
      <c r="M202" s="160">
        <f t="shared" si="8"/>
        <v>0.1</v>
      </c>
      <c r="N202" s="160">
        <f t="shared" si="9"/>
        <v>0</v>
      </c>
      <c r="O202" s="160">
        <f t="shared" si="10"/>
        <v>0</v>
      </c>
      <c r="P202" s="160">
        <f t="shared" si="11"/>
        <v>0</v>
      </c>
      <c r="Q202" s="160">
        <f t="shared" si="12"/>
        <v>0</v>
      </c>
      <c r="R202" s="160">
        <f t="shared" si="13"/>
        <v>0</v>
      </c>
      <c r="S202" s="160">
        <f t="shared" si="14"/>
        <v>0</v>
      </c>
      <c r="T202" s="160">
        <f t="shared" si="15"/>
        <v>0</v>
      </c>
      <c r="U202" s="17">
        <f t="shared" si="16"/>
        <v>5.0000000000000001E-4</v>
      </c>
      <c r="V202" s="17">
        <f ca="1">OFFSET('StockBond Returns'!$N$7,($B$10-1871)*12+($B$11-2)+C202-1,0)</f>
        <v>-2.2243984821008755E-2</v>
      </c>
      <c r="W202" s="17">
        <f ca="1">OFFSET('StockBond Returns'!$O$7,($B$10-1871)*12+($B$11-2)+C202-1,0)</f>
        <v>-3.9096361054100637E-3</v>
      </c>
      <c r="X202" s="17">
        <f ca="1">OFFSET('StockBond Returns'!$P$7,($B$10-1871)*12+($B$11-2)+C202-1,0)</f>
        <v>-5.3348399244335099E-3</v>
      </c>
      <c r="Y202" s="17">
        <f ca="1">OFFSET('StockBond Returns'!$Q$7,($B$10-1871)*12+($B$11-2)+C202-1,0)</f>
        <v>-2.2243984821008755E-2</v>
      </c>
      <c r="Z202" s="17">
        <f ca="1">OFFSET('StockBond Returns'!$R$7,($B$10-1871)*12+($B$11-2)+C202-1,0)</f>
        <v>0</v>
      </c>
      <c r="AA202" s="17">
        <f ca="1">OFFSET('StockBond Returns'!$S$7,($B$10-1871)*12+($B$11-2)+C202-1,0)</f>
        <v>0</v>
      </c>
      <c r="AB202" s="17">
        <f ca="1">OFFSET('StockBond Returns'!$T$7,($B$10-1871)*12+($B$11-2)+C202-1,0)</f>
        <v>-5.6497175141242417E-3</v>
      </c>
      <c r="AC202" s="17">
        <f ca="1">OFFSET('StockBond Returns'!$U$7,($B$10-1871)*12+($B$11-2)+C202-1,0)</f>
        <v>5.7000000000000002E-3</v>
      </c>
      <c r="AD202" s="17">
        <f ca="1">OFFSET('StockBond Returns'!$V$7,($B$10-1871)*12+($B$11-2)+C202-1,0)</f>
        <v>-4.7999999999999996E-3</v>
      </c>
    </row>
    <row r="203" spans="1:30" ht="13" x14ac:dyDescent="0.15">
      <c r="A203" s="166">
        <f t="shared" si="17"/>
        <v>1944</v>
      </c>
      <c r="B203" s="166">
        <f t="shared" si="18"/>
        <v>8</v>
      </c>
      <c r="C203" s="166">
        <f t="shared" si="19"/>
        <v>180</v>
      </c>
      <c r="D203" s="108">
        <f t="shared" ca="1" si="3"/>
        <v>351882.56144998036</v>
      </c>
      <c r="E203" s="108">
        <f t="shared" ca="1" si="4"/>
        <v>398930.10285884741</v>
      </c>
      <c r="F203" s="108">
        <f>$B$15*$B$18*'Cash Flow Assist'!P190</f>
        <v>3333.3333333333335</v>
      </c>
      <c r="G203" s="108">
        <f>$B$15*'Parameters &amp; Main Results'!B221</f>
        <v>0</v>
      </c>
      <c r="H203" s="41">
        <f ca="1">OFFSET('StockBond Returns'!$W$7,($B$10-1871)*12+($B$11-2)+C203-1,0)</f>
        <v>1.0482579763437022E-2</v>
      </c>
      <c r="I203" s="17">
        <f t="shared" ca="1" si="5"/>
        <v>1.1966142455349178E-2</v>
      </c>
      <c r="J203" s="17"/>
      <c r="K203" s="17">
        <f t="shared" si="6"/>
        <v>1</v>
      </c>
      <c r="L203" s="160">
        <f t="shared" si="7"/>
        <v>0.9</v>
      </c>
      <c r="M203" s="160">
        <f t="shared" si="8"/>
        <v>0.1</v>
      </c>
      <c r="N203" s="160">
        <f t="shared" si="9"/>
        <v>0</v>
      </c>
      <c r="O203" s="160">
        <f t="shared" si="10"/>
        <v>0</v>
      </c>
      <c r="P203" s="160">
        <f t="shared" si="11"/>
        <v>0</v>
      </c>
      <c r="Q203" s="160">
        <f t="shared" si="12"/>
        <v>0</v>
      </c>
      <c r="R203" s="160">
        <f t="shared" si="13"/>
        <v>0</v>
      </c>
      <c r="S203" s="160">
        <f t="shared" si="14"/>
        <v>0</v>
      </c>
      <c r="T203" s="160">
        <f t="shared" si="15"/>
        <v>0</v>
      </c>
      <c r="U203" s="17">
        <f t="shared" si="16"/>
        <v>5.0000000000000001E-4</v>
      </c>
      <c r="V203" s="17">
        <f ca="1">OFFSET('StockBond Returns'!$N$7,($B$10-1871)*12+($B$11-2)+C203-1,0)</f>
        <v>1.2848925537074285E-2</v>
      </c>
      <c r="W203" s="17">
        <f ca="1">OFFSET('StockBond Returns'!$O$7,($B$10-1871)*12+($B$11-2)+C203-1,0)</f>
        <v>4.4377613864898802E-3</v>
      </c>
      <c r="X203" s="17">
        <f ca="1">OFFSET('StockBond Returns'!$P$7,($B$10-1871)*12+($B$11-2)+C203-1,0)</f>
        <v>3.1666666363650009E-4</v>
      </c>
      <c r="Y203" s="17">
        <f ca="1">OFFSET('StockBond Returns'!$Q$7,($B$10-1871)*12+($B$11-2)+C203-1,0)</f>
        <v>1.2848925537074285E-2</v>
      </c>
      <c r="Z203" s="17">
        <f ca="1">OFFSET('StockBond Returns'!$R$7,($B$10-1871)*12+($B$11-2)+C203-1,0)</f>
        <v>0</v>
      </c>
      <c r="AA203" s="17">
        <f ca="1">OFFSET('StockBond Returns'!$S$7,($B$10-1871)*12+($B$11-2)+C203-1,0)</f>
        <v>0</v>
      </c>
      <c r="AB203" s="17">
        <f ca="1">OFFSET('StockBond Returns'!$T$7,($B$10-1871)*12+($B$11-2)+C203-1,0)</f>
        <v>0</v>
      </c>
      <c r="AC203" s="17">
        <f ca="1">OFFSET('StockBond Returns'!$U$7,($B$10-1871)*12+($B$11-2)+C203-1,0)</f>
        <v>2.3199999999999998E-2</v>
      </c>
      <c r="AD203" s="17">
        <f ca="1">OFFSET('StockBond Returns'!$V$7,($B$10-1871)*12+($B$11-2)+C203-1,0)</f>
        <v>-1.44E-2</v>
      </c>
    </row>
    <row r="204" spans="1:30" ht="13" x14ac:dyDescent="0.15">
      <c r="A204" s="166">
        <f t="shared" si="17"/>
        <v>1944</v>
      </c>
      <c r="B204" s="166">
        <f t="shared" si="18"/>
        <v>9</v>
      </c>
      <c r="C204" s="166">
        <f t="shared" si="19"/>
        <v>181</v>
      </c>
      <c r="D204" s="108">
        <f t="shared" ca="1" si="3"/>
        <v>348864.96131534467</v>
      </c>
      <c r="E204" s="108">
        <f t="shared" ca="1" si="4"/>
        <v>395984.08341731434</v>
      </c>
      <c r="F204" s="108">
        <f>$B$15*$B$18*'Cash Flow Assist'!P191</f>
        <v>3333.3333333333335</v>
      </c>
      <c r="G204" s="108">
        <f>$B$15*'Parameters &amp; Main Results'!B222</f>
        <v>0</v>
      </c>
      <c r="H204" s="41">
        <f ca="1">OFFSET('StockBond Returns'!$W$7,($B$10-1871)*12+($B$11-2)+C204-1,0)</f>
        <v>9.0584965688682122E-4</v>
      </c>
      <c r="I204" s="17">
        <f t="shared" ca="1" si="5"/>
        <v>9.7906232213381219E-4</v>
      </c>
      <c r="J204" s="17"/>
      <c r="K204" s="17">
        <f t="shared" si="6"/>
        <v>1</v>
      </c>
      <c r="L204" s="160">
        <f t="shared" si="7"/>
        <v>0.9</v>
      </c>
      <c r="M204" s="160">
        <f t="shared" si="8"/>
        <v>0.1</v>
      </c>
      <c r="N204" s="160">
        <f t="shared" si="9"/>
        <v>0</v>
      </c>
      <c r="O204" s="160">
        <f t="shared" si="10"/>
        <v>0</v>
      </c>
      <c r="P204" s="160">
        <f t="shared" si="11"/>
        <v>0</v>
      </c>
      <c r="Q204" s="160">
        <f t="shared" si="12"/>
        <v>0</v>
      </c>
      <c r="R204" s="160">
        <f t="shared" si="13"/>
        <v>0</v>
      </c>
      <c r="S204" s="160">
        <f t="shared" si="14"/>
        <v>0</v>
      </c>
      <c r="T204" s="160">
        <f t="shared" si="15"/>
        <v>0</v>
      </c>
      <c r="U204" s="17">
        <f t="shared" si="16"/>
        <v>5.0000000000000001E-4</v>
      </c>
      <c r="V204" s="17">
        <f ca="1">OFFSET('StockBond Returns'!$N$7,($B$10-1871)*12+($B$11-2)+C204-1,0)</f>
        <v>1.0418491943309238E-3</v>
      </c>
      <c r="W204" s="17">
        <f ca="1">OFFSET('StockBond Returns'!$O$7,($B$10-1871)*12+($B$11-2)+C204-1,0)</f>
        <v>8.3064713902647469E-4</v>
      </c>
      <c r="X204" s="17">
        <f ca="1">OFFSET('StockBond Returns'!$P$7,($B$10-1871)*12+($B$11-2)+C204-1,0)</f>
        <v>3.1666666710528091E-4</v>
      </c>
      <c r="Y204" s="17">
        <f ca="1">OFFSET('StockBond Returns'!$Q$7,($B$10-1871)*12+($B$11-2)+C204-1,0)</f>
        <v>1.0418491943309238E-3</v>
      </c>
      <c r="Z204" s="17">
        <f ca="1">OFFSET('StockBond Returns'!$R$7,($B$10-1871)*12+($B$11-2)+C204-1,0)</f>
        <v>0</v>
      </c>
      <c r="AA204" s="17">
        <f ca="1">OFFSET('StockBond Returns'!$S$7,($B$10-1871)*12+($B$11-2)+C204-1,0)</f>
        <v>0</v>
      </c>
      <c r="AB204" s="17">
        <f ca="1">OFFSET('StockBond Returns'!$T$7,($B$10-1871)*12+($B$11-2)+C204-1,0)</f>
        <v>0</v>
      </c>
      <c r="AC204" s="17">
        <f ca="1">OFFSET('StockBond Returns'!$U$7,($B$10-1871)*12+($B$11-2)+C204-1,0)</f>
        <v>4.4000000000000003E-3</v>
      </c>
      <c r="AD204" s="17">
        <f ca="1">OFFSET('StockBond Returns'!$V$7,($B$10-1871)*12+($B$11-2)+C204-1,0)</f>
        <v>-9.7000000000000003E-3</v>
      </c>
    </row>
    <row r="205" spans="1:30" ht="13" x14ac:dyDescent="0.15">
      <c r="A205" s="166">
        <f t="shared" si="17"/>
        <v>1944</v>
      </c>
      <c r="B205" s="166">
        <f t="shared" si="18"/>
        <v>10</v>
      </c>
      <c r="C205" s="166">
        <f t="shared" si="19"/>
        <v>182</v>
      </c>
      <c r="D205" s="108">
        <f t="shared" ca="1" si="3"/>
        <v>346657.15218849748</v>
      </c>
      <c r="E205" s="108">
        <f t="shared" ca="1" si="4"/>
        <v>394142.70991553419</v>
      </c>
      <c r="F205" s="108">
        <f>$B$15*$B$18*'Cash Flow Assist'!P192</f>
        <v>3333.3333333333335</v>
      </c>
      <c r="G205" s="108">
        <f>$B$15*'Parameters &amp; Main Results'!B223</f>
        <v>0</v>
      </c>
      <c r="H205" s="41">
        <f ca="1">OFFSET('StockBond Returns'!$W$7,($B$10-1871)*12+($B$11-2)+C205-1,0)</f>
        <v>3.257369558495888E-3</v>
      </c>
      <c r="I205" s="17">
        <f t="shared" ca="1" si="5"/>
        <v>3.799712164650144E-3</v>
      </c>
      <c r="J205" s="17"/>
      <c r="K205" s="17">
        <f t="shared" si="6"/>
        <v>1</v>
      </c>
      <c r="L205" s="160">
        <f t="shared" si="7"/>
        <v>0.9</v>
      </c>
      <c r="M205" s="160">
        <f t="shared" si="8"/>
        <v>0.1</v>
      </c>
      <c r="N205" s="160">
        <f t="shared" si="9"/>
        <v>0</v>
      </c>
      <c r="O205" s="160">
        <f t="shared" si="10"/>
        <v>0</v>
      </c>
      <c r="P205" s="160">
        <f t="shared" si="11"/>
        <v>0</v>
      </c>
      <c r="Q205" s="160">
        <f t="shared" si="12"/>
        <v>0</v>
      </c>
      <c r="R205" s="160">
        <f t="shared" si="13"/>
        <v>0</v>
      </c>
      <c r="S205" s="160">
        <f t="shared" si="14"/>
        <v>0</v>
      </c>
      <c r="T205" s="160">
        <f t="shared" si="15"/>
        <v>0</v>
      </c>
      <c r="U205" s="17">
        <f t="shared" si="16"/>
        <v>5.0000000000000001E-4</v>
      </c>
      <c r="V205" s="17">
        <f ca="1">OFFSET('StockBond Returns'!$N$7,($B$10-1871)*12+($B$11-2)+C205-1,0)</f>
        <v>4.1749727975914919E-3</v>
      </c>
      <c r="W205" s="17">
        <f ca="1">OFFSET('StockBond Returns'!$O$7,($B$10-1871)*12+($B$11-2)+C205-1,0)</f>
        <v>8.3903313484468001E-4</v>
      </c>
      <c r="X205" s="17">
        <f ca="1">OFFSET('StockBond Returns'!$P$7,($B$10-1871)*12+($B$11-2)+C205-1,0)</f>
        <v>3.1666666767904417E-4</v>
      </c>
      <c r="Y205" s="17">
        <f ca="1">OFFSET('StockBond Returns'!$Q$7,($B$10-1871)*12+($B$11-2)+C205-1,0)</f>
        <v>4.1749727975914919E-3</v>
      </c>
      <c r="Z205" s="17">
        <f ca="1">OFFSET('StockBond Returns'!$R$7,($B$10-1871)*12+($B$11-2)+C205-1,0)</f>
        <v>0</v>
      </c>
      <c r="AA205" s="17">
        <f ca="1">OFFSET('StockBond Returns'!$S$7,($B$10-1871)*12+($B$11-2)+C205-1,0)</f>
        <v>0</v>
      </c>
      <c r="AB205" s="17">
        <f ca="1">OFFSET('StockBond Returns'!$T$7,($B$10-1871)*12+($B$11-2)+C205-1,0)</f>
        <v>0</v>
      </c>
      <c r="AC205" s="17">
        <f ca="1">OFFSET('StockBond Returns'!$U$7,($B$10-1871)*12+($B$11-2)+C205-1,0)</f>
        <v>-1.1000000000000001E-3</v>
      </c>
      <c r="AD205" s="17">
        <f ca="1">OFFSET('StockBond Returns'!$V$7,($B$10-1871)*12+($B$11-2)+C205-1,0)</f>
        <v>-3.8999999999999998E-3</v>
      </c>
    </row>
    <row r="206" spans="1:30" ht="13" x14ac:dyDescent="0.15">
      <c r="A206" s="166">
        <f t="shared" si="17"/>
        <v>1944</v>
      </c>
      <c r="B206" s="166">
        <f t="shared" si="18"/>
        <v>11</v>
      </c>
      <c r="C206" s="166">
        <f t="shared" si="19"/>
        <v>183</v>
      </c>
      <c r="D206" s="108">
        <f t="shared" ca="1" si="3"/>
        <v>345511.43587041041</v>
      </c>
      <c r="E206" s="108">
        <f t="shared" ca="1" si="4"/>
        <v>393705.56909832294</v>
      </c>
      <c r="F206" s="108">
        <f>$B$15*$B$18*'Cash Flow Assist'!P193</f>
        <v>3333.3333333333335</v>
      </c>
      <c r="G206" s="108">
        <f>$B$15*'Parameters &amp; Main Results'!B224</f>
        <v>0</v>
      </c>
      <c r="H206" s="41">
        <f ca="1">OFFSET('StockBond Returns'!$W$7,($B$10-1871)*12+($B$11-2)+C206-1,0)</f>
        <v>6.3718766223123625E-3</v>
      </c>
      <c r="I206" s="17">
        <f t="shared" ca="1" si="5"/>
        <v>7.4107549349263849E-3</v>
      </c>
      <c r="J206" s="17"/>
      <c r="K206" s="17">
        <f t="shared" si="6"/>
        <v>1</v>
      </c>
      <c r="L206" s="160">
        <f t="shared" si="7"/>
        <v>0.9</v>
      </c>
      <c r="M206" s="160">
        <f t="shared" si="8"/>
        <v>0.1</v>
      </c>
      <c r="N206" s="160">
        <f t="shared" si="9"/>
        <v>0</v>
      </c>
      <c r="O206" s="160">
        <f t="shared" si="10"/>
        <v>0</v>
      </c>
      <c r="P206" s="160">
        <f t="shared" si="11"/>
        <v>0</v>
      </c>
      <c r="Q206" s="160">
        <f t="shared" si="12"/>
        <v>0</v>
      </c>
      <c r="R206" s="160">
        <f t="shared" si="13"/>
        <v>0</v>
      </c>
      <c r="S206" s="160">
        <f t="shared" si="14"/>
        <v>0</v>
      </c>
      <c r="T206" s="160">
        <f t="shared" si="15"/>
        <v>0</v>
      </c>
      <c r="U206" s="17">
        <f t="shared" si="16"/>
        <v>5.0000000000000001E-4</v>
      </c>
      <c r="V206" s="17">
        <f ca="1">OFFSET('StockBond Returns'!$N$7,($B$10-1871)*12+($B$11-2)+C206-1,0)</f>
        <v>8.0869522992448317E-3</v>
      </c>
      <c r="W206" s="17">
        <f ca="1">OFFSET('StockBond Returns'!$O$7,($B$10-1871)*12+($B$11-2)+C206-1,0)</f>
        <v>1.7416453227270257E-3</v>
      </c>
      <c r="X206" s="17">
        <f ca="1">OFFSET('StockBond Returns'!$P$7,($B$10-1871)*12+($B$11-2)+C206-1,0)</f>
        <v>3.166666653504624E-4</v>
      </c>
      <c r="Y206" s="17">
        <f ca="1">OFFSET('StockBond Returns'!$Q$7,($B$10-1871)*12+($B$11-2)+C206-1,0)</f>
        <v>8.0869522992448317E-3</v>
      </c>
      <c r="Z206" s="17">
        <f ca="1">OFFSET('StockBond Returns'!$R$7,($B$10-1871)*12+($B$11-2)+C206-1,0)</f>
        <v>0</v>
      </c>
      <c r="AA206" s="17">
        <f ca="1">OFFSET('StockBond Returns'!$S$7,($B$10-1871)*12+($B$11-2)+C206-1,0)</f>
        <v>0</v>
      </c>
      <c r="AB206" s="17">
        <f ca="1">OFFSET('StockBond Returns'!$T$7,($B$10-1871)*12+($B$11-2)+C206-1,0)</f>
        <v>0</v>
      </c>
      <c r="AC206" s="17">
        <f ca="1">OFFSET('StockBond Returns'!$U$7,($B$10-1871)*12+($B$11-2)+C206-1,0)</f>
        <v>2.3E-3</v>
      </c>
      <c r="AD206" s="17">
        <f ca="1">OFFSET('StockBond Returns'!$V$7,($B$10-1871)*12+($B$11-2)+C206-1,0)</f>
        <v>2.52E-2</v>
      </c>
    </row>
    <row r="207" spans="1:30" ht="13" x14ac:dyDescent="0.15">
      <c r="A207" s="166">
        <f t="shared" si="17"/>
        <v>1944</v>
      </c>
      <c r="B207" s="166">
        <f t="shared" si="18"/>
        <v>12</v>
      </c>
      <c r="C207" s="166">
        <f t="shared" si="19"/>
        <v>184</v>
      </c>
      <c r="D207" s="108">
        <f t="shared" ca="1" si="3"/>
        <v>350310.7560068178</v>
      </c>
      <c r="E207" s="108">
        <f t="shared" ca="1" si="4"/>
        <v>401901.77367064176</v>
      </c>
      <c r="F207" s="108">
        <f>$B$15*$B$18*'Cash Flow Assist'!P194</f>
        <v>3333.3333333333335</v>
      </c>
      <c r="G207" s="108">
        <f>$B$15*'Parameters &amp; Main Results'!B225</f>
        <v>0</v>
      </c>
      <c r="H207" s="41">
        <f ca="1">OFFSET('StockBond Returns'!$W$7,($B$10-1871)*12+($B$11-2)+C207-1,0)</f>
        <v>2.3767311261127522E-2</v>
      </c>
      <c r="I207" s="17">
        <f t="shared" ca="1" si="5"/>
        <v>2.9534728265339812E-2</v>
      </c>
      <c r="J207" s="17"/>
      <c r="K207" s="17">
        <f t="shared" si="6"/>
        <v>1</v>
      </c>
      <c r="L207" s="160">
        <f t="shared" si="7"/>
        <v>0.9</v>
      </c>
      <c r="M207" s="160">
        <f t="shared" si="8"/>
        <v>0.1</v>
      </c>
      <c r="N207" s="160">
        <f t="shared" si="9"/>
        <v>0</v>
      </c>
      <c r="O207" s="160">
        <f t="shared" si="10"/>
        <v>0</v>
      </c>
      <c r="P207" s="160">
        <f t="shared" si="11"/>
        <v>0</v>
      </c>
      <c r="Q207" s="160">
        <f t="shared" si="12"/>
        <v>0</v>
      </c>
      <c r="R207" s="160">
        <f t="shared" si="13"/>
        <v>0</v>
      </c>
      <c r="S207" s="160">
        <f t="shared" si="14"/>
        <v>0</v>
      </c>
      <c r="T207" s="160">
        <f t="shared" si="15"/>
        <v>0</v>
      </c>
      <c r="U207" s="17">
        <f t="shared" si="16"/>
        <v>5.0000000000000001E-4</v>
      </c>
      <c r="V207" s="17">
        <f ca="1">OFFSET('StockBond Returns'!$N$7,($B$10-1871)*12+($B$11-2)+C207-1,0)</f>
        <v>3.3393250533156449E-2</v>
      </c>
      <c r="W207" s="17">
        <f ca="1">OFFSET('StockBond Returns'!$O$7,($B$10-1871)*12+($B$11-2)+C207-1,0)</f>
        <v>-4.7753054783432614E-3</v>
      </c>
      <c r="X207" s="17">
        <f ca="1">OFFSET('StockBond Returns'!$P$7,($B$10-1871)*12+($B$11-2)+C207-1,0)</f>
        <v>-5.3030898846020413E-3</v>
      </c>
      <c r="Y207" s="17">
        <f ca="1">OFFSET('StockBond Returns'!$Q$7,($B$10-1871)*12+($B$11-2)+C207-1,0)</f>
        <v>3.3393250533156449E-2</v>
      </c>
      <c r="Z207" s="17">
        <f ca="1">OFFSET('StockBond Returns'!$R$7,($B$10-1871)*12+($B$11-2)+C207-1,0)</f>
        <v>0</v>
      </c>
      <c r="AA207" s="17">
        <f ca="1">OFFSET('StockBond Returns'!$S$7,($B$10-1871)*12+($B$11-2)+C207-1,0)</f>
        <v>0</v>
      </c>
      <c r="AB207" s="17">
        <f ca="1">OFFSET('StockBond Returns'!$T$7,($B$10-1871)*12+($B$11-2)+C207-1,0)</f>
        <v>-5.6179775280899014E-3</v>
      </c>
      <c r="AC207" s="17">
        <f ca="1">OFFSET('StockBond Returns'!$U$7,($B$10-1871)*12+($B$11-2)+C207-1,0)</f>
        <v>2.2100000000000002E-2</v>
      </c>
      <c r="AD207" s="17">
        <f ca="1">OFFSET('StockBond Returns'!$V$7,($B$10-1871)*12+($B$11-2)+C207-1,0)</f>
        <v>6.0400000000000002E-2</v>
      </c>
    </row>
    <row r="208" spans="1:30" ht="13" x14ac:dyDescent="0.15">
      <c r="A208" s="166">
        <f t="shared" si="17"/>
        <v>1945</v>
      </c>
      <c r="B208" s="166">
        <f t="shared" si="18"/>
        <v>1</v>
      </c>
      <c r="C208" s="166">
        <f t="shared" si="19"/>
        <v>185</v>
      </c>
      <c r="D208" s="108">
        <f t="shared" ca="1" si="3"/>
        <v>353223.84817105939</v>
      </c>
      <c r="E208" s="108">
        <f t="shared" ca="1" si="4"/>
        <v>405720.88996211078</v>
      </c>
      <c r="F208" s="108">
        <f>$B$15*$B$18*'Cash Flow Assist'!P195</f>
        <v>3333.3333333333335</v>
      </c>
      <c r="G208" s="108">
        <f>$B$15*'Parameters &amp; Main Results'!B226</f>
        <v>0</v>
      </c>
      <c r="H208" s="41">
        <f ca="1">OFFSET('StockBond Returns'!$W$7,($B$10-1871)*12+($B$11-2)+C208-1,0)</f>
        <v>1.8002397531936731E-2</v>
      </c>
      <c r="I208" s="17">
        <f t="shared" ca="1" si="5"/>
        <v>1.7945348655175018E-2</v>
      </c>
      <c r="J208" s="17"/>
      <c r="K208" s="17">
        <f t="shared" si="6"/>
        <v>1</v>
      </c>
      <c r="L208" s="160">
        <f t="shared" si="7"/>
        <v>0.9</v>
      </c>
      <c r="M208" s="160">
        <f t="shared" si="8"/>
        <v>0.1</v>
      </c>
      <c r="N208" s="160">
        <f t="shared" si="9"/>
        <v>0</v>
      </c>
      <c r="O208" s="160">
        <f t="shared" si="10"/>
        <v>0</v>
      </c>
      <c r="P208" s="160">
        <f t="shared" si="11"/>
        <v>0</v>
      </c>
      <c r="Q208" s="160">
        <f t="shared" si="12"/>
        <v>0</v>
      </c>
      <c r="R208" s="160">
        <f t="shared" si="13"/>
        <v>0</v>
      </c>
      <c r="S208" s="160">
        <f t="shared" si="14"/>
        <v>0</v>
      </c>
      <c r="T208" s="160">
        <f t="shared" si="15"/>
        <v>0</v>
      </c>
      <c r="U208" s="17">
        <f t="shared" si="16"/>
        <v>5.0000000000000001E-4</v>
      </c>
      <c r="V208" s="17">
        <f ca="1">OFFSET('StockBond Returns'!$N$7,($B$10-1871)*12+($B$11-2)+C208-1,0)</f>
        <v>1.838978741895958E-2</v>
      </c>
      <c r="W208" s="17">
        <f ca="1">OFFSET('StockBond Returns'!$O$7,($B$10-1871)*12+($B$11-2)+C208-1,0)</f>
        <v>1.4362066447780597E-2</v>
      </c>
      <c r="X208" s="17">
        <f ca="1">OFFSET('StockBond Returns'!$P$7,($B$10-1871)*12+($B$11-2)+C208-1,0)</f>
        <v>3.1666666636764873E-4</v>
      </c>
      <c r="Y208" s="17">
        <f ca="1">OFFSET('StockBond Returns'!$Q$7,($B$10-1871)*12+($B$11-2)+C208-1,0)</f>
        <v>1.838978741895958E-2</v>
      </c>
      <c r="Z208" s="17">
        <f ca="1">OFFSET('StockBond Returns'!$R$7,($B$10-1871)*12+($B$11-2)+C208-1,0)</f>
        <v>0</v>
      </c>
      <c r="AA208" s="17">
        <f ca="1">OFFSET('StockBond Returns'!$S$7,($B$10-1871)*12+($B$11-2)+C208-1,0)</f>
        <v>0</v>
      </c>
      <c r="AB208" s="17">
        <f ca="1">OFFSET('StockBond Returns'!$T$7,($B$10-1871)*12+($B$11-2)+C208-1,0)</f>
        <v>2.7586206896551779E-2</v>
      </c>
      <c r="AC208" s="17">
        <f ca="1">OFFSET('StockBond Returns'!$U$7,($B$10-1871)*12+($B$11-2)+C208-1,0)</f>
        <v>2.4400000000000002E-2</v>
      </c>
      <c r="AD208" s="17">
        <f ca="1">OFFSET('StockBond Returns'!$V$7,($B$10-1871)*12+($B$11-2)+C208-1,0)</f>
        <v>6.3E-3</v>
      </c>
    </row>
    <row r="209" spans="1:30" ht="13" x14ac:dyDescent="0.15">
      <c r="A209" s="166">
        <f t="shared" si="17"/>
        <v>1945</v>
      </c>
      <c r="B209" s="166">
        <f t="shared" si="18"/>
        <v>2</v>
      </c>
      <c r="C209" s="166">
        <f t="shared" si="19"/>
        <v>186</v>
      </c>
      <c r="D209" s="108">
        <f t="shared" ca="1" si="3"/>
        <v>367593.56787794433</v>
      </c>
      <c r="E209" s="108">
        <f t="shared" ca="1" si="4"/>
        <v>426426.23108516337</v>
      </c>
      <c r="F209" s="108">
        <f>$B$15*$B$18*'Cash Flow Assist'!P196</f>
        <v>3333.3333333333335</v>
      </c>
      <c r="G209" s="108">
        <f>$B$15*'Parameters &amp; Main Results'!B227</f>
        <v>0</v>
      </c>
      <c r="H209" s="41">
        <f ca="1">OFFSET('StockBond Returns'!$W$7,($B$10-1871)*12+($B$11-2)+C209-1,0)</f>
        <v>5.059597871187968E-2</v>
      </c>
      <c r="I209" s="17">
        <f t="shared" ca="1" si="5"/>
        <v>5.9740103938061728E-2</v>
      </c>
      <c r="J209" s="17"/>
      <c r="K209" s="17">
        <f t="shared" si="6"/>
        <v>1</v>
      </c>
      <c r="L209" s="160">
        <f t="shared" si="7"/>
        <v>0.9</v>
      </c>
      <c r="M209" s="160">
        <f t="shared" si="8"/>
        <v>0.1</v>
      </c>
      <c r="N209" s="160">
        <f t="shared" si="9"/>
        <v>0</v>
      </c>
      <c r="O209" s="160">
        <f t="shared" si="10"/>
        <v>0</v>
      </c>
      <c r="P209" s="160">
        <f t="shared" si="11"/>
        <v>0</v>
      </c>
      <c r="Q209" s="160">
        <f t="shared" si="12"/>
        <v>0</v>
      </c>
      <c r="R209" s="160">
        <f t="shared" si="13"/>
        <v>0</v>
      </c>
      <c r="S209" s="160">
        <f t="shared" si="14"/>
        <v>0</v>
      </c>
      <c r="T209" s="160">
        <f t="shared" si="15"/>
        <v>0</v>
      </c>
      <c r="U209" s="17">
        <f t="shared" si="16"/>
        <v>5.0000000000000001E-4</v>
      </c>
      <c r="V209" s="17">
        <f ca="1">OFFSET('StockBond Returns'!$N$7,($B$10-1871)*12+($B$11-2)+C209-1,0)</f>
        <v>6.5643710315152815E-2</v>
      </c>
      <c r="W209" s="17">
        <f ca="1">OFFSET('StockBond Returns'!$O$7,($B$10-1871)*12+($B$11-2)+C209-1,0)</f>
        <v>7.0243132109086837E-3</v>
      </c>
      <c r="X209" s="17">
        <f ca="1">OFFSET('StockBond Returns'!$P$7,($B$10-1871)*12+($B$11-2)+C209-1,0)</f>
        <v>3.1666666488860962E-4</v>
      </c>
      <c r="Y209" s="17">
        <f ca="1">OFFSET('StockBond Returns'!$Q$7,($B$10-1871)*12+($B$11-2)+C209-1,0)</f>
        <v>6.5643710315152815E-2</v>
      </c>
      <c r="Z209" s="17">
        <f ca="1">OFFSET('StockBond Returns'!$R$7,($B$10-1871)*12+($B$11-2)+C209-1,0)</f>
        <v>0</v>
      </c>
      <c r="AA209" s="17">
        <f ca="1">OFFSET('StockBond Returns'!$S$7,($B$10-1871)*12+($B$11-2)+C209-1,0)</f>
        <v>0</v>
      </c>
      <c r="AB209" s="17">
        <f ca="1">OFFSET('StockBond Returns'!$T$7,($B$10-1871)*12+($B$11-2)+C209-1,0)</f>
        <v>0</v>
      </c>
      <c r="AC209" s="17">
        <f ca="1">OFFSET('StockBond Returns'!$U$7,($B$10-1871)*12+($B$11-2)+C209-1,0)</f>
        <v>1.52E-2</v>
      </c>
      <c r="AD209" s="17">
        <f ca="1">OFFSET('StockBond Returns'!$V$7,($B$10-1871)*12+($B$11-2)+C209-1,0)</f>
        <v>4.3299999999999998E-2</v>
      </c>
    </row>
    <row r="210" spans="1:30" ht="13" x14ac:dyDescent="0.15">
      <c r="A210" s="166">
        <f t="shared" si="17"/>
        <v>1945</v>
      </c>
      <c r="B210" s="166">
        <f t="shared" si="18"/>
        <v>3</v>
      </c>
      <c r="C210" s="166">
        <f t="shared" si="19"/>
        <v>187</v>
      </c>
      <c r="D210" s="108">
        <f t="shared" ca="1" si="3"/>
        <v>353114.53838896047</v>
      </c>
      <c r="E210" s="108">
        <f t="shared" ca="1" si="4"/>
        <v>407201.47443858726</v>
      </c>
      <c r="F210" s="108">
        <f>$B$15*$B$18*'Cash Flow Assist'!P197</f>
        <v>3333.3333333333335</v>
      </c>
      <c r="G210" s="108">
        <f>$B$15*'Parameters &amp; Main Results'!B228</f>
        <v>0</v>
      </c>
      <c r="H210" s="41">
        <f ca="1">OFFSET('StockBond Returns'!$W$7,($B$10-1871)*12+($B$11-2)+C210-1,0)</f>
        <v>-3.0598168832742887E-2</v>
      </c>
      <c r="I210" s="17">
        <f t="shared" ca="1" si="5"/>
        <v>-3.7560127805700338E-2</v>
      </c>
      <c r="J210" s="17"/>
      <c r="K210" s="17">
        <f t="shared" si="6"/>
        <v>1</v>
      </c>
      <c r="L210" s="160">
        <f t="shared" si="7"/>
        <v>0.9</v>
      </c>
      <c r="M210" s="160">
        <f t="shared" si="8"/>
        <v>0.1</v>
      </c>
      <c r="N210" s="160">
        <f t="shared" si="9"/>
        <v>0</v>
      </c>
      <c r="O210" s="160">
        <f t="shared" si="10"/>
        <v>0</v>
      </c>
      <c r="P210" s="160">
        <f t="shared" si="11"/>
        <v>0</v>
      </c>
      <c r="Q210" s="160">
        <f t="shared" si="12"/>
        <v>0</v>
      </c>
      <c r="R210" s="160">
        <f t="shared" si="13"/>
        <v>0</v>
      </c>
      <c r="S210" s="160">
        <f t="shared" si="14"/>
        <v>0</v>
      </c>
      <c r="T210" s="160">
        <f t="shared" si="15"/>
        <v>0</v>
      </c>
      <c r="U210" s="17">
        <f t="shared" si="16"/>
        <v>5.0000000000000001E-4</v>
      </c>
      <c r="V210" s="17">
        <f ca="1">OFFSET('StockBond Returns'!$N$7,($B$10-1871)*12+($B$11-2)+C210-1,0)</f>
        <v>-4.2362304868562961E-2</v>
      </c>
      <c r="W210" s="17">
        <f ca="1">OFFSET('StockBond Returns'!$O$7,($B$10-1871)*12+($B$11-2)+C210-1,0)</f>
        <v>6.0761324267299965E-3</v>
      </c>
      <c r="X210" s="17">
        <f ca="1">OFFSET('StockBond Returns'!$P$7,($B$10-1871)*12+($B$11-2)+C210-1,0)</f>
        <v>3.1666666527274678E-4</v>
      </c>
      <c r="Y210" s="17">
        <f ca="1">OFFSET('StockBond Returns'!$Q$7,($B$10-1871)*12+($B$11-2)+C210-1,0)</f>
        <v>-4.2362304868562961E-2</v>
      </c>
      <c r="Z210" s="17">
        <f ca="1">OFFSET('StockBond Returns'!$R$7,($B$10-1871)*12+($B$11-2)+C210-1,0)</f>
        <v>0</v>
      </c>
      <c r="AA210" s="17">
        <f ca="1">OFFSET('StockBond Returns'!$S$7,($B$10-1871)*12+($B$11-2)+C210-1,0)</f>
        <v>0</v>
      </c>
      <c r="AB210" s="17">
        <f ca="1">OFFSET('StockBond Returns'!$T$7,($B$10-1871)*12+($B$11-2)+C210-1,0)</f>
        <v>0</v>
      </c>
      <c r="AC210" s="17">
        <f ca="1">OFFSET('StockBond Returns'!$U$7,($B$10-1871)*12+($B$11-2)+C210-1,0)</f>
        <v>-1.61E-2</v>
      </c>
      <c r="AD210" s="17">
        <f ca="1">OFFSET('StockBond Returns'!$V$7,($B$10-1871)*12+($B$11-2)+C210-1,0)</f>
        <v>-1.66E-2</v>
      </c>
    </row>
    <row r="211" spans="1:30" ht="13" x14ac:dyDescent="0.15">
      <c r="A211" s="166">
        <f t="shared" si="17"/>
        <v>1945</v>
      </c>
      <c r="B211" s="166">
        <f t="shared" si="18"/>
        <v>4</v>
      </c>
      <c r="C211" s="166">
        <f t="shared" si="19"/>
        <v>188</v>
      </c>
      <c r="D211" s="108">
        <f t="shared" ca="1" si="3"/>
        <v>374752.98844153062</v>
      </c>
      <c r="E211" s="108">
        <f t="shared" ca="1" si="4"/>
        <v>437772.05530054477</v>
      </c>
      <c r="F211" s="108">
        <f>$B$15*$B$18*'Cash Flow Assist'!P198</f>
        <v>3333.3333333333335</v>
      </c>
      <c r="G211" s="108">
        <f>$B$15*'Parameters &amp; Main Results'!B229</f>
        <v>0</v>
      </c>
      <c r="H211" s="41">
        <f ca="1">OFFSET('StockBond Returns'!$W$7,($B$10-1871)*12+($B$11-2)+C211-1,0)</f>
        <v>7.1392582062641374E-2</v>
      </c>
      <c r="I211" s="17">
        <f t="shared" ca="1" si="5"/>
        <v>8.3947978918334595E-2</v>
      </c>
      <c r="J211" s="17"/>
      <c r="K211" s="17">
        <f t="shared" si="6"/>
        <v>1</v>
      </c>
      <c r="L211" s="160">
        <f t="shared" si="7"/>
        <v>0.9</v>
      </c>
      <c r="M211" s="160">
        <f t="shared" si="8"/>
        <v>0.1</v>
      </c>
      <c r="N211" s="160">
        <f t="shared" si="9"/>
        <v>0</v>
      </c>
      <c r="O211" s="160">
        <f t="shared" si="10"/>
        <v>0</v>
      </c>
      <c r="P211" s="160">
        <f t="shared" si="11"/>
        <v>0</v>
      </c>
      <c r="Q211" s="160">
        <f t="shared" si="12"/>
        <v>0</v>
      </c>
      <c r="R211" s="160">
        <f t="shared" si="13"/>
        <v>0</v>
      </c>
      <c r="S211" s="160">
        <f t="shared" si="14"/>
        <v>0</v>
      </c>
      <c r="T211" s="160">
        <f t="shared" si="15"/>
        <v>0</v>
      </c>
      <c r="U211" s="17">
        <f t="shared" si="16"/>
        <v>5.0000000000000001E-4</v>
      </c>
      <c r="V211" s="17">
        <f ca="1">OFFSET('StockBond Returns'!$N$7,($B$10-1871)*12+($B$11-2)+C211-1,0)</f>
        <v>9.194765946732808E-2</v>
      </c>
      <c r="W211" s="17">
        <f ca="1">OFFSET('StockBond Returns'!$O$7,($B$10-1871)*12+($B$11-2)+C211-1,0)</f>
        <v>1.2367520644059882E-2</v>
      </c>
      <c r="X211" s="17">
        <f ca="1">OFFSET('StockBond Returns'!$P$7,($B$10-1871)*12+($B$11-2)+C211-1,0)</f>
        <v>3.1666666750762573E-4</v>
      </c>
      <c r="Y211" s="17">
        <f ca="1">OFFSET('StockBond Returns'!$Q$7,($B$10-1871)*12+($B$11-2)+C211-1,0)</f>
        <v>9.194765946732808E-2</v>
      </c>
      <c r="Z211" s="17">
        <f ca="1">OFFSET('StockBond Returns'!$R$7,($B$10-1871)*12+($B$11-2)+C211-1,0)</f>
        <v>0</v>
      </c>
      <c r="AA211" s="17">
        <f ca="1">OFFSET('StockBond Returns'!$S$7,($B$10-1871)*12+($B$11-2)+C211-1,0)</f>
        <v>0</v>
      </c>
      <c r="AB211" s="17">
        <f ca="1">OFFSET('StockBond Returns'!$T$7,($B$10-1871)*12+($B$11-2)+C211-1,0)</f>
        <v>0</v>
      </c>
      <c r="AC211" s="17">
        <f ca="1">OFFSET('StockBond Returns'!$U$7,($B$10-1871)*12+($B$11-2)+C211-1,0)</f>
        <v>3.0999999999999999E-3</v>
      </c>
      <c r="AD211" s="17">
        <f ca="1">OFFSET('StockBond Returns'!$V$7,($B$10-1871)*12+($B$11-2)+C211-1,0)</f>
        <v>3.2399999999999998E-2</v>
      </c>
    </row>
    <row r="212" spans="1:30" ht="13" x14ac:dyDescent="0.15">
      <c r="A212" s="166">
        <f t="shared" si="17"/>
        <v>1945</v>
      </c>
      <c r="B212" s="166">
        <f t="shared" si="18"/>
        <v>5</v>
      </c>
      <c r="C212" s="166">
        <f t="shared" si="19"/>
        <v>189</v>
      </c>
      <c r="D212" s="108">
        <f t="shared" ca="1" si="3"/>
        <v>373619.96644435875</v>
      </c>
      <c r="E212" s="108">
        <f t="shared" ca="1" si="4"/>
        <v>437928.92200889828</v>
      </c>
      <c r="F212" s="108">
        <f>$B$15*$B$18*'Cash Flow Assist'!P199</f>
        <v>3333.3333333333335</v>
      </c>
      <c r="G212" s="108">
        <f>$B$15*'Parameters &amp; Main Results'!B230</f>
        <v>0</v>
      </c>
      <c r="H212" s="41">
        <f ca="1">OFFSET('StockBond Returns'!$W$7,($B$10-1871)*12+($B$11-2)+C212-1,0)</f>
        <v>5.924057345647161E-3</v>
      </c>
      <c r="I212" s="17">
        <f t="shared" ca="1" si="5"/>
        <v>8.0338143567926529E-3</v>
      </c>
      <c r="J212" s="17"/>
      <c r="K212" s="17">
        <f t="shared" si="6"/>
        <v>1</v>
      </c>
      <c r="L212" s="160">
        <f t="shared" si="7"/>
        <v>0.9</v>
      </c>
      <c r="M212" s="160">
        <f t="shared" si="8"/>
        <v>0.1</v>
      </c>
      <c r="N212" s="160">
        <f t="shared" si="9"/>
        <v>0</v>
      </c>
      <c r="O212" s="160">
        <f t="shared" si="10"/>
        <v>0</v>
      </c>
      <c r="P212" s="160">
        <f t="shared" si="11"/>
        <v>0</v>
      </c>
      <c r="Q212" s="160">
        <f t="shared" si="12"/>
        <v>0</v>
      </c>
      <c r="R212" s="160">
        <f t="shared" si="13"/>
        <v>0</v>
      </c>
      <c r="S212" s="160">
        <f t="shared" si="14"/>
        <v>0</v>
      </c>
      <c r="T212" s="160">
        <f t="shared" si="15"/>
        <v>0</v>
      </c>
      <c r="U212" s="17">
        <f t="shared" si="16"/>
        <v>5.0000000000000001E-4</v>
      </c>
      <c r="V212" s="17">
        <f ca="1">OFFSET('StockBond Returns'!$N$7,($B$10-1871)*12+($B$11-2)+C212-1,0)</f>
        <v>9.4341985006345386E-3</v>
      </c>
      <c r="W212" s="17">
        <f ca="1">OFFSET('StockBond Returns'!$O$7,($B$10-1871)*12+($B$11-2)+C212-1,0)</f>
        <v>-4.1529762711176588E-3</v>
      </c>
      <c r="X212" s="17">
        <f ca="1">OFFSET('StockBond Returns'!$P$7,($B$10-1871)*12+($B$11-2)+C212-1,0)</f>
        <v>-5.2716945995106013E-3</v>
      </c>
      <c r="Y212" s="17">
        <f ca="1">OFFSET('StockBond Returns'!$Q$7,($B$10-1871)*12+($B$11-2)+C212-1,0)</f>
        <v>9.4341985006345386E-3</v>
      </c>
      <c r="Z212" s="17">
        <f ca="1">OFFSET('StockBond Returns'!$R$7,($B$10-1871)*12+($B$11-2)+C212-1,0)</f>
        <v>0</v>
      </c>
      <c r="AA212" s="17">
        <f ca="1">OFFSET('StockBond Returns'!$S$7,($B$10-1871)*12+($B$11-2)+C212-1,0)</f>
        <v>0</v>
      </c>
      <c r="AB212" s="17">
        <f ca="1">OFFSET('StockBond Returns'!$T$7,($B$10-1871)*12+($B$11-2)+C212-1,0)</f>
        <v>-5.5865921787708883E-3</v>
      </c>
      <c r="AC212" s="17">
        <f ca="1">OFFSET('StockBond Returns'!$U$7,($B$10-1871)*12+($B$11-2)+C212-1,0)</f>
        <v>1.4800000000000001E-2</v>
      </c>
      <c r="AD212" s="17">
        <f ca="1">OFFSET('StockBond Returns'!$V$7,($B$10-1871)*12+($B$11-2)+C212-1,0)</f>
        <v>3.5999999999999999E-3</v>
      </c>
    </row>
    <row r="213" spans="1:30" ht="13" x14ac:dyDescent="0.15">
      <c r="A213" s="166">
        <f t="shared" si="17"/>
        <v>1945</v>
      </c>
      <c r="B213" s="166">
        <f t="shared" si="18"/>
        <v>6</v>
      </c>
      <c r="C213" s="166">
        <f t="shared" si="19"/>
        <v>190</v>
      </c>
      <c r="D213" s="108">
        <f t="shared" ca="1" si="3"/>
        <v>366689.93961462297</v>
      </c>
      <c r="E213" s="108">
        <f t="shared" ca="1" si="4"/>
        <v>430136.5010430796</v>
      </c>
      <c r="F213" s="108">
        <f>$B$15*$B$18*'Cash Flow Assist'!P200</f>
        <v>3333.3333333333335</v>
      </c>
      <c r="G213" s="108">
        <f>$B$15*'Parameters &amp; Main Results'!B231</f>
        <v>0</v>
      </c>
      <c r="H213" s="41">
        <f ca="1">OFFSET('StockBond Returns'!$W$7,($B$10-1871)*12+($B$11-2)+C213-1,0)</f>
        <v>-9.7132685189963049E-3</v>
      </c>
      <c r="I213" s="17">
        <f t="shared" ca="1" si="5"/>
        <v>-1.02603149886415E-2</v>
      </c>
      <c r="J213" s="17"/>
      <c r="K213" s="17">
        <f t="shared" si="6"/>
        <v>1</v>
      </c>
      <c r="L213" s="160">
        <f t="shared" si="7"/>
        <v>0.9</v>
      </c>
      <c r="M213" s="160">
        <f t="shared" si="8"/>
        <v>0.1</v>
      </c>
      <c r="N213" s="160">
        <f t="shared" si="9"/>
        <v>0</v>
      </c>
      <c r="O213" s="160">
        <f t="shared" si="10"/>
        <v>0</v>
      </c>
      <c r="P213" s="160">
        <f t="shared" si="11"/>
        <v>0</v>
      </c>
      <c r="Q213" s="160">
        <f t="shared" si="12"/>
        <v>0</v>
      </c>
      <c r="R213" s="160">
        <f t="shared" si="13"/>
        <v>0</v>
      </c>
      <c r="S213" s="160">
        <f t="shared" si="14"/>
        <v>0</v>
      </c>
      <c r="T213" s="160">
        <f t="shared" si="15"/>
        <v>0</v>
      </c>
      <c r="U213" s="17">
        <f t="shared" si="16"/>
        <v>5.0000000000000001E-4</v>
      </c>
      <c r="V213" s="17">
        <f ca="1">OFFSET('StockBond Returns'!$N$7,($B$10-1871)*12+($B$11-2)+C213-1,0)</f>
        <v>-1.0779219980443178E-2</v>
      </c>
      <c r="W213" s="17">
        <f ca="1">OFFSET('StockBond Returns'!$O$7,($B$10-1871)*12+($B$11-2)+C213-1,0)</f>
        <v>-5.1735033957597265E-3</v>
      </c>
      <c r="X213" s="17">
        <f ca="1">OFFSET('StockBond Returns'!$P$7,($B$10-1871)*12+($B$11-2)+C213-1,0)</f>
        <v>-1.0736556168217781E-2</v>
      </c>
      <c r="Y213" s="17">
        <f ca="1">OFFSET('StockBond Returns'!$Q$7,($B$10-1871)*12+($B$11-2)+C213-1,0)</f>
        <v>-1.0779219980443178E-2</v>
      </c>
      <c r="Z213" s="17">
        <f ca="1">OFFSET('StockBond Returns'!$R$7,($B$10-1871)*12+($B$11-2)+C213-1,0)</f>
        <v>0</v>
      </c>
      <c r="AA213" s="17">
        <f ca="1">OFFSET('StockBond Returns'!$S$7,($B$10-1871)*12+($B$11-2)+C213-1,0)</f>
        <v>0</v>
      </c>
      <c r="AB213" s="17">
        <f ca="1">OFFSET('StockBond Returns'!$T$7,($B$10-1871)*12+($B$11-2)+C213-1,0)</f>
        <v>-1.104972375690616E-2</v>
      </c>
      <c r="AC213" s="17">
        <f ca="1">OFFSET('StockBond Returns'!$U$7,($B$10-1871)*12+($B$11-2)+C213-1,0)</f>
        <v>3.0599999999999999E-2</v>
      </c>
      <c r="AD213" s="17">
        <f ca="1">OFFSET('StockBond Returns'!$V$7,($B$10-1871)*12+($B$11-2)+C213-1,0)</f>
        <v>4.2299999999999997E-2</v>
      </c>
    </row>
    <row r="214" spans="1:30" ht="13" x14ac:dyDescent="0.15">
      <c r="A214" s="166">
        <f t="shared" si="17"/>
        <v>1945</v>
      </c>
      <c r="B214" s="166">
        <f t="shared" si="18"/>
        <v>7</v>
      </c>
      <c r="C214" s="166">
        <f t="shared" si="19"/>
        <v>191</v>
      </c>
      <c r="D214" s="108">
        <f t="shared" ca="1" si="3"/>
        <v>358784.19809224788</v>
      </c>
      <c r="E214" s="108">
        <f t="shared" ca="1" si="4"/>
        <v>420438.87367342389</v>
      </c>
      <c r="F214" s="108">
        <f>$B$15*$B$18*'Cash Flow Assist'!P201</f>
        <v>3333.3333333333335</v>
      </c>
      <c r="G214" s="108">
        <f>$B$15*'Parameters &amp; Main Results'!B232</f>
        <v>0</v>
      </c>
      <c r="H214" s="41">
        <f ca="1">OFFSET('StockBond Returns'!$W$7,($B$10-1871)*12+($B$11-2)+C214-1,0)</f>
        <v>-1.2583803651837422E-2</v>
      </c>
      <c r="I214" s="17">
        <f t="shared" ca="1" si="5"/>
        <v>-1.4911543582194146E-2</v>
      </c>
      <c r="J214" s="17"/>
      <c r="K214" s="17">
        <f t="shared" si="6"/>
        <v>1</v>
      </c>
      <c r="L214" s="160">
        <f t="shared" si="7"/>
        <v>0.9</v>
      </c>
      <c r="M214" s="160">
        <f t="shared" si="8"/>
        <v>0.1</v>
      </c>
      <c r="N214" s="160">
        <f t="shared" si="9"/>
        <v>0</v>
      </c>
      <c r="O214" s="160">
        <f t="shared" si="10"/>
        <v>0</v>
      </c>
      <c r="P214" s="160">
        <f t="shared" si="11"/>
        <v>0</v>
      </c>
      <c r="Q214" s="160">
        <f t="shared" si="12"/>
        <v>0</v>
      </c>
      <c r="R214" s="160">
        <f t="shared" si="13"/>
        <v>0</v>
      </c>
      <c r="S214" s="160">
        <f t="shared" si="14"/>
        <v>0</v>
      </c>
      <c r="T214" s="160">
        <f t="shared" si="15"/>
        <v>0</v>
      </c>
      <c r="U214" s="17">
        <f t="shared" si="16"/>
        <v>5.0000000000000001E-4</v>
      </c>
      <c r="V214" s="17">
        <f ca="1">OFFSET('StockBond Returns'!$N$7,($B$10-1871)*12+($B$11-2)+C214-1,0)</f>
        <v>-1.6378682710365911E-2</v>
      </c>
      <c r="W214" s="17">
        <f ca="1">OFFSET('StockBond Returns'!$O$7,($B$10-1871)*12+($B$11-2)+C214-1,0)</f>
        <v>-1.2906247619816069E-3</v>
      </c>
      <c r="X214" s="17">
        <f ca="1">OFFSET('StockBond Returns'!$P$7,($B$10-1871)*12+($B$11-2)+C214-1,0)</f>
        <v>3.1666666602347959E-4</v>
      </c>
      <c r="Y214" s="17">
        <f ca="1">OFFSET('StockBond Returns'!$Q$7,($B$10-1871)*12+($B$11-2)+C214-1,0)</f>
        <v>-1.6378682710365911E-2</v>
      </c>
      <c r="Z214" s="17">
        <f ca="1">OFFSET('StockBond Returns'!$R$7,($B$10-1871)*12+($B$11-2)+C214-1,0)</f>
        <v>0</v>
      </c>
      <c r="AA214" s="17">
        <f ca="1">OFFSET('StockBond Returns'!$S$7,($B$10-1871)*12+($B$11-2)+C214-1,0)</f>
        <v>0</v>
      </c>
      <c r="AB214" s="17">
        <f ca="1">OFFSET('StockBond Returns'!$T$7,($B$10-1871)*12+($B$11-2)+C214-1,0)</f>
        <v>0</v>
      </c>
      <c r="AC214" s="17">
        <f ca="1">OFFSET('StockBond Returns'!$U$7,($B$10-1871)*12+($B$11-2)+C214-1,0)</f>
        <v>-1.52E-2</v>
      </c>
      <c r="AD214" s="17">
        <f ca="1">OFFSET('StockBond Returns'!$V$7,($B$10-1871)*12+($B$11-2)+C214-1,0)</f>
        <v>-2.6200000000000001E-2</v>
      </c>
    </row>
    <row r="215" spans="1:30" ht="13" x14ac:dyDescent="0.15">
      <c r="A215" s="166">
        <f t="shared" si="17"/>
        <v>1945</v>
      </c>
      <c r="B215" s="166">
        <f t="shared" si="18"/>
        <v>8</v>
      </c>
      <c r="C215" s="166">
        <f t="shared" si="19"/>
        <v>192</v>
      </c>
      <c r="D215" s="108">
        <f t="shared" ca="1" si="3"/>
        <v>372123.4408658325</v>
      </c>
      <c r="E215" s="108">
        <f t="shared" ca="1" si="4"/>
        <v>440398.24444885581</v>
      </c>
      <c r="F215" s="108">
        <f>$B$15*$B$18*'Cash Flow Assist'!P202</f>
        <v>3333.3333333333335</v>
      </c>
      <c r="G215" s="108">
        <f>$B$15*'Parameters &amp; Main Results'!B233</f>
        <v>0</v>
      </c>
      <c r="H215" s="41">
        <f ca="1">OFFSET('StockBond Returns'!$W$7,($B$10-1871)*12+($B$11-2)+C215-1,0)</f>
        <v>4.6905431270299995E-2</v>
      </c>
      <c r="I215" s="17">
        <f t="shared" ca="1" si="5"/>
        <v>5.5843669901323598E-2</v>
      </c>
      <c r="J215" s="17"/>
      <c r="K215" s="17">
        <f t="shared" si="6"/>
        <v>1</v>
      </c>
      <c r="L215" s="160">
        <f t="shared" si="7"/>
        <v>0.9</v>
      </c>
      <c r="M215" s="160">
        <f t="shared" si="8"/>
        <v>0.1</v>
      </c>
      <c r="N215" s="160">
        <f t="shared" si="9"/>
        <v>0</v>
      </c>
      <c r="O215" s="160">
        <f t="shared" si="10"/>
        <v>0</v>
      </c>
      <c r="P215" s="160">
        <f t="shared" si="11"/>
        <v>0</v>
      </c>
      <c r="Q215" s="160">
        <f t="shared" si="12"/>
        <v>0</v>
      </c>
      <c r="R215" s="160">
        <f t="shared" si="13"/>
        <v>0</v>
      </c>
      <c r="S215" s="160">
        <f t="shared" si="14"/>
        <v>0</v>
      </c>
      <c r="T215" s="160">
        <f t="shared" si="15"/>
        <v>0</v>
      </c>
      <c r="U215" s="17">
        <f t="shared" si="16"/>
        <v>5.0000000000000001E-4</v>
      </c>
      <c r="V215" s="17">
        <f ca="1">OFFSET('StockBond Returns'!$N$7,($B$10-1871)*12+($B$11-2)+C215-1,0)</f>
        <v>6.1736738284775106E-2</v>
      </c>
      <c r="W215" s="17">
        <f ca="1">OFFSET('StockBond Returns'!$O$7,($B$10-1871)*12+($B$11-2)+C215-1,0)</f>
        <v>3.2227211169266745E-3</v>
      </c>
      <c r="X215" s="17">
        <f ca="1">OFFSET('StockBond Returns'!$P$7,($B$10-1871)*12+($B$11-2)+C215-1,0)</f>
        <v>3.1666666596597004E-4</v>
      </c>
      <c r="Y215" s="17">
        <f ca="1">OFFSET('StockBond Returns'!$Q$7,($B$10-1871)*12+($B$11-2)+C215-1,0)</f>
        <v>6.1736738284775106E-2</v>
      </c>
      <c r="Z215" s="17">
        <f ca="1">OFFSET('StockBond Returns'!$R$7,($B$10-1871)*12+($B$11-2)+C215-1,0)</f>
        <v>0</v>
      </c>
      <c r="AA215" s="17">
        <f ca="1">OFFSET('StockBond Returns'!$S$7,($B$10-1871)*12+($B$11-2)+C215-1,0)</f>
        <v>0</v>
      </c>
      <c r="AB215" s="17">
        <f ca="1">OFFSET('StockBond Returns'!$T$7,($B$10-1871)*12+($B$11-2)+C215-1,0)</f>
        <v>0</v>
      </c>
      <c r="AC215" s="17">
        <f ca="1">OFFSET('StockBond Returns'!$U$7,($B$10-1871)*12+($B$11-2)+C215-1,0)</f>
        <v>1.4999999999999999E-2</v>
      </c>
      <c r="AD215" s="17">
        <f ca="1">OFFSET('StockBond Returns'!$V$7,($B$10-1871)*12+($B$11-2)+C215-1,0)</f>
        <v>-4.2700000000000002E-2</v>
      </c>
    </row>
    <row r="216" spans="1:30" ht="13" x14ac:dyDescent="0.15">
      <c r="A216" s="166">
        <f t="shared" si="17"/>
        <v>1945</v>
      </c>
      <c r="B216" s="166">
        <f t="shared" si="18"/>
        <v>9</v>
      </c>
      <c r="C216" s="166">
        <f t="shared" si="19"/>
        <v>193</v>
      </c>
      <c r="D216" s="108">
        <f t="shared" ca="1" si="3"/>
        <v>381649.04280012933</v>
      </c>
      <c r="E216" s="108">
        <f t="shared" ca="1" si="4"/>
        <v>455104.70060942671</v>
      </c>
      <c r="F216" s="108">
        <f>$B$15*$B$18*'Cash Flow Assist'!P203</f>
        <v>3333.3333333333335</v>
      </c>
      <c r="G216" s="108">
        <f>$B$15*'Parameters &amp; Main Results'!B234</f>
        <v>0</v>
      </c>
      <c r="H216" s="41">
        <f ca="1">OFFSET('StockBond Returns'!$W$7,($B$10-1871)*12+($B$11-2)+C216-1,0)</f>
        <v>3.4867896413129811E-2</v>
      </c>
      <c r="I216" s="17">
        <f t="shared" ca="1" si="5"/>
        <v>4.1274851938722608E-2</v>
      </c>
      <c r="J216" s="17"/>
      <c r="K216" s="17">
        <f t="shared" si="6"/>
        <v>1</v>
      </c>
      <c r="L216" s="160">
        <f t="shared" si="7"/>
        <v>0.9</v>
      </c>
      <c r="M216" s="160">
        <f t="shared" si="8"/>
        <v>0.1</v>
      </c>
      <c r="N216" s="160">
        <f t="shared" si="9"/>
        <v>0</v>
      </c>
      <c r="O216" s="160">
        <f t="shared" si="10"/>
        <v>0</v>
      </c>
      <c r="P216" s="160">
        <f t="shared" si="11"/>
        <v>0</v>
      </c>
      <c r="Q216" s="160">
        <f t="shared" si="12"/>
        <v>0</v>
      </c>
      <c r="R216" s="160">
        <f t="shared" si="13"/>
        <v>0</v>
      </c>
      <c r="S216" s="160">
        <f t="shared" si="14"/>
        <v>0</v>
      </c>
      <c r="T216" s="160">
        <f t="shared" si="15"/>
        <v>0</v>
      </c>
      <c r="U216" s="17">
        <f t="shared" si="16"/>
        <v>5.0000000000000001E-4</v>
      </c>
      <c r="V216" s="17">
        <f ca="1">OFFSET('StockBond Returns'!$N$7,($B$10-1871)*12+($B$11-2)+C216-1,0)</f>
        <v>4.5450927743792446E-2</v>
      </c>
      <c r="W216" s="17">
        <f ca="1">OFFSET('StockBond Returns'!$O$7,($B$10-1871)*12+($B$11-2)+C216-1,0)</f>
        <v>4.1068363597607238E-3</v>
      </c>
      <c r="X216" s="17">
        <f ca="1">OFFSET('StockBond Returns'!$P$7,($B$10-1871)*12+($B$11-2)+C216-1,0)</f>
        <v>3.166666677065777E-4</v>
      </c>
      <c r="Y216" s="17">
        <f ca="1">OFFSET('StockBond Returns'!$Q$7,($B$10-1871)*12+($B$11-2)+C216-1,0)</f>
        <v>4.5450927743792446E-2</v>
      </c>
      <c r="Z216" s="17">
        <f ca="1">OFFSET('StockBond Returns'!$R$7,($B$10-1871)*12+($B$11-2)+C216-1,0)</f>
        <v>0</v>
      </c>
      <c r="AA216" s="17">
        <f ca="1">OFFSET('StockBond Returns'!$S$7,($B$10-1871)*12+($B$11-2)+C216-1,0)</f>
        <v>0</v>
      </c>
      <c r="AB216" s="17">
        <f ca="1">OFFSET('StockBond Returns'!$T$7,($B$10-1871)*12+($B$11-2)+C216-1,0)</f>
        <v>0</v>
      </c>
      <c r="AC216" s="17">
        <f ca="1">OFFSET('StockBond Returns'!$U$7,($B$10-1871)*12+($B$11-2)+C216-1,0)</f>
        <v>1.7000000000000001E-2</v>
      </c>
      <c r="AD216" s="17">
        <f ca="1">OFFSET('StockBond Returns'!$V$7,($B$10-1871)*12+($B$11-2)+C216-1,0)</f>
        <v>4.1999999999999997E-3</v>
      </c>
    </row>
    <row r="217" spans="1:30" ht="13" x14ac:dyDescent="0.15">
      <c r="A217" s="166">
        <f t="shared" si="17"/>
        <v>1945</v>
      </c>
      <c r="B217" s="166">
        <f t="shared" si="18"/>
        <v>10</v>
      </c>
      <c r="C217" s="166">
        <f t="shared" si="19"/>
        <v>194</v>
      </c>
      <c r="D217" s="108">
        <f t="shared" ca="1" si="3"/>
        <v>388381.82622201671</v>
      </c>
      <c r="E217" s="108">
        <f t="shared" ca="1" si="4"/>
        <v>465770.4075670676</v>
      </c>
      <c r="F217" s="108">
        <f>$B$15*$B$18*'Cash Flow Assist'!P204</f>
        <v>3333.3333333333335</v>
      </c>
      <c r="G217" s="108">
        <f>$B$15*'Parameters &amp; Main Results'!B235</f>
        <v>0</v>
      </c>
      <c r="H217" s="41">
        <f ca="1">OFFSET('StockBond Returns'!$W$7,($B$10-1871)*12+($B$11-2)+C217-1,0)</f>
        <v>2.6607715469727785E-2</v>
      </c>
      <c r="I217" s="17">
        <f t="shared" ca="1" si="5"/>
        <v>3.0987002065624311E-2</v>
      </c>
      <c r="J217" s="17"/>
      <c r="K217" s="17">
        <f t="shared" si="6"/>
        <v>1</v>
      </c>
      <c r="L217" s="160">
        <f t="shared" si="7"/>
        <v>0.9</v>
      </c>
      <c r="M217" s="160">
        <f t="shared" si="8"/>
        <v>0.1</v>
      </c>
      <c r="N217" s="160">
        <f t="shared" si="9"/>
        <v>0</v>
      </c>
      <c r="O217" s="160">
        <f t="shared" si="10"/>
        <v>0</v>
      </c>
      <c r="P217" s="160">
        <f t="shared" si="11"/>
        <v>0</v>
      </c>
      <c r="Q217" s="160">
        <f t="shared" si="12"/>
        <v>0</v>
      </c>
      <c r="R217" s="160">
        <f t="shared" si="13"/>
        <v>0</v>
      </c>
      <c r="S217" s="160">
        <f t="shared" si="14"/>
        <v>0</v>
      </c>
      <c r="T217" s="160">
        <f t="shared" si="15"/>
        <v>0</v>
      </c>
      <c r="U217" s="17">
        <f t="shared" si="16"/>
        <v>5.0000000000000001E-4</v>
      </c>
      <c r="V217" s="17">
        <f ca="1">OFFSET('StockBond Returns'!$N$7,($B$10-1871)*12+($B$11-2)+C217-1,0)</f>
        <v>3.372186221732143E-2</v>
      </c>
      <c r="W217" s="17">
        <f ca="1">OFFSET('StockBond Returns'!$O$7,($B$10-1871)*12+($B$11-2)+C217-1,0)</f>
        <v>6.7899273670168903E-3</v>
      </c>
      <c r="X217" s="17">
        <f ca="1">OFFSET('StockBond Returns'!$P$7,($B$10-1871)*12+($B$11-2)+C217-1,0)</f>
        <v>3.1666666644381003E-4</v>
      </c>
      <c r="Y217" s="17">
        <f ca="1">OFFSET('StockBond Returns'!$Q$7,($B$10-1871)*12+($B$11-2)+C217-1,0)</f>
        <v>3.372186221732143E-2</v>
      </c>
      <c r="Z217" s="17">
        <f ca="1">OFFSET('StockBond Returns'!$R$7,($B$10-1871)*12+($B$11-2)+C217-1,0)</f>
        <v>0</v>
      </c>
      <c r="AA217" s="17">
        <f ca="1">OFFSET('StockBond Returns'!$S$7,($B$10-1871)*12+($B$11-2)+C217-1,0)</f>
        <v>0</v>
      </c>
      <c r="AB217" s="17">
        <f ca="1">OFFSET('StockBond Returns'!$T$7,($B$10-1871)*12+($B$11-2)+C217-1,0)</f>
        <v>0</v>
      </c>
      <c r="AC217" s="17">
        <f ca="1">OFFSET('StockBond Returns'!$U$7,($B$10-1871)*12+($B$11-2)+C217-1,0)</f>
        <v>2.3800000000000002E-2</v>
      </c>
      <c r="AD217" s="17">
        <f ca="1">OFFSET('StockBond Returns'!$V$7,($B$10-1871)*12+($B$11-2)+C217-1,0)</f>
        <v>2.1299999999999999E-2</v>
      </c>
    </row>
    <row r="218" spans="1:30" ht="13" x14ac:dyDescent="0.15">
      <c r="A218" s="166">
        <f t="shared" si="17"/>
        <v>1945</v>
      </c>
      <c r="B218" s="166">
        <f t="shared" si="18"/>
        <v>11</v>
      </c>
      <c r="C218" s="166">
        <f t="shared" si="19"/>
        <v>195</v>
      </c>
      <c r="D218" s="108">
        <f t="shared" ca="1" si="3"/>
        <v>395802.24923287355</v>
      </c>
      <c r="E218" s="108">
        <f t="shared" ca="1" si="4"/>
        <v>477561.00080911262</v>
      </c>
      <c r="F218" s="108">
        <f>$B$15*$B$18*'Cash Flow Assist'!P205</f>
        <v>3333.3333333333335</v>
      </c>
      <c r="G218" s="108">
        <f>$B$15*'Parameters &amp; Main Results'!B236</f>
        <v>0</v>
      </c>
      <c r="H218" s="41">
        <f ca="1">OFFSET('StockBond Returns'!$W$7,($B$10-1871)*12+($B$11-2)+C218-1,0)</f>
        <v>2.7928316933574022E-2</v>
      </c>
      <c r="I218" s="17">
        <f t="shared" ca="1" si="5"/>
        <v>3.2704831463694573E-2</v>
      </c>
      <c r="J218" s="17"/>
      <c r="K218" s="17">
        <f t="shared" si="6"/>
        <v>1</v>
      </c>
      <c r="L218" s="160">
        <f t="shared" si="7"/>
        <v>0.9</v>
      </c>
      <c r="M218" s="160">
        <f t="shared" si="8"/>
        <v>0.1</v>
      </c>
      <c r="N218" s="160">
        <f t="shared" si="9"/>
        <v>0</v>
      </c>
      <c r="O218" s="160">
        <f t="shared" si="10"/>
        <v>0</v>
      </c>
      <c r="P218" s="160">
        <f t="shared" si="11"/>
        <v>0</v>
      </c>
      <c r="Q218" s="160">
        <f t="shared" si="12"/>
        <v>0</v>
      </c>
      <c r="R218" s="160">
        <f t="shared" si="13"/>
        <v>0</v>
      </c>
      <c r="S218" s="160">
        <f t="shared" si="14"/>
        <v>0</v>
      </c>
      <c r="T218" s="160">
        <f t="shared" si="15"/>
        <v>0</v>
      </c>
      <c r="U218" s="17">
        <f t="shared" si="16"/>
        <v>5.0000000000000001E-4</v>
      </c>
      <c r="V218" s="17">
        <f ca="1">OFFSET('StockBond Returns'!$N$7,($B$10-1871)*12+($B$11-2)+C218-1,0)</f>
        <v>3.5736202533792172E-2</v>
      </c>
      <c r="W218" s="17">
        <f ca="1">OFFSET('StockBond Returns'!$O$7,($B$10-1871)*12+($B$11-2)+C218-1,0)</f>
        <v>5.8391584994827994E-3</v>
      </c>
      <c r="X218" s="17">
        <f ca="1">OFFSET('StockBond Returns'!$P$7,($B$10-1871)*12+($B$11-2)+C218-1,0)</f>
        <v>3.1666666695873147E-4</v>
      </c>
      <c r="Y218" s="17">
        <f ca="1">OFFSET('StockBond Returns'!$Q$7,($B$10-1871)*12+($B$11-2)+C218-1,0)</f>
        <v>3.5736202533792172E-2</v>
      </c>
      <c r="Z218" s="17">
        <f ca="1">OFFSET('StockBond Returns'!$R$7,($B$10-1871)*12+($B$11-2)+C218-1,0)</f>
        <v>0</v>
      </c>
      <c r="AA218" s="17">
        <f ca="1">OFFSET('StockBond Returns'!$S$7,($B$10-1871)*12+($B$11-2)+C218-1,0)</f>
        <v>0</v>
      </c>
      <c r="AB218" s="17">
        <f ca="1">OFFSET('StockBond Returns'!$T$7,($B$10-1871)*12+($B$11-2)+C218-1,0)</f>
        <v>0</v>
      </c>
      <c r="AC218" s="17">
        <f ca="1">OFFSET('StockBond Returns'!$U$7,($B$10-1871)*12+($B$11-2)+C218-1,0)</f>
        <v>4.3099999999999999E-2</v>
      </c>
      <c r="AD218" s="17">
        <f ca="1">OFFSET('StockBond Returns'!$V$7,($B$10-1871)*12+($B$11-2)+C218-1,0)</f>
        <v>3.9600000000000003E-2</v>
      </c>
    </row>
    <row r="219" spans="1:30" ht="13" x14ac:dyDescent="0.15">
      <c r="A219" s="166">
        <f t="shared" si="17"/>
        <v>1945</v>
      </c>
      <c r="B219" s="166">
        <f t="shared" si="18"/>
        <v>12</v>
      </c>
      <c r="C219" s="166">
        <f t="shared" si="19"/>
        <v>196</v>
      </c>
      <c r="D219" s="108">
        <f t="shared" ca="1" si="3"/>
        <v>393390.69942018384</v>
      </c>
      <c r="E219" s="108">
        <f t="shared" ca="1" si="4"/>
        <v>476712.34111512784</v>
      </c>
      <c r="F219" s="108">
        <f>$B$15*$B$18*'Cash Flow Assist'!P206</f>
        <v>3333.3333333333335</v>
      </c>
      <c r="G219" s="108">
        <f>$B$15*'Parameters &amp; Main Results'!B237</f>
        <v>0</v>
      </c>
      <c r="H219" s="41">
        <f ca="1">OFFSET('StockBond Returns'!$W$7,($B$10-1871)*12+($B$11-2)+C219-1,0)</f>
        <v>2.3486790502398715E-3</v>
      </c>
      <c r="I219" s="17">
        <f t="shared" ca="1" si="5"/>
        <v>5.2394109617727681E-3</v>
      </c>
      <c r="J219" s="17"/>
      <c r="K219" s="17">
        <f t="shared" si="6"/>
        <v>1</v>
      </c>
      <c r="L219" s="160">
        <f t="shared" si="7"/>
        <v>0.9</v>
      </c>
      <c r="M219" s="160">
        <f t="shared" si="8"/>
        <v>0.1</v>
      </c>
      <c r="N219" s="160">
        <f t="shared" si="9"/>
        <v>0</v>
      </c>
      <c r="O219" s="160">
        <f t="shared" si="10"/>
        <v>0</v>
      </c>
      <c r="P219" s="160">
        <f t="shared" si="11"/>
        <v>0</v>
      </c>
      <c r="Q219" s="160">
        <f t="shared" si="12"/>
        <v>0</v>
      </c>
      <c r="R219" s="160">
        <f t="shared" si="13"/>
        <v>0</v>
      </c>
      <c r="S219" s="160">
        <f t="shared" si="14"/>
        <v>0</v>
      </c>
      <c r="T219" s="160">
        <f t="shared" si="15"/>
        <v>0</v>
      </c>
      <c r="U219" s="17">
        <f t="shared" si="16"/>
        <v>5.0000000000000001E-4</v>
      </c>
      <c r="V219" s="17">
        <f ca="1">OFFSET('StockBond Returns'!$N$7,($B$10-1871)*12+($B$11-2)+C219-1,0)</f>
        <v>7.5210326335686251E-3</v>
      </c>
      <c r="W219" s="17">
        <f ca="1">OFFSET('StockBond Returns'!$O$7,($B$10-1871)*12+($B$11-2)+C219-1,0)</f>
        <v>-1.487851741772328E-2</v>
      </c>
      <c r="X219" s="17">
        <f ca="1">OFFSET('StockBond Returns'!$P$7,($B$10-1871)*12+($B$11-2)+C219-1,0)</f>
        <v>-5.1795787520196868E-3</v>
      </c>
      <c r="Y219" s="17">
        <f ca="1">OFFSET('StockBond Returns'!$Q$7,($B$10-1871)*12+($B$11-2)+C219-1,0)</f>
        <v>7.5210326335686251E-3</v>
      </c>
      <c r="Z219" s="17">
        <f ca="1">OFFSET('StockBond Returns'!$R$7,($B$10-1871)*12+($B$11-2)+C219-1,0)</f>
        <v>0</v>
      </c>
      <c r="AA219" s="17">
        <f ca="1">OFFSET('StockBond Returns'!$S$7,($B$10-1871)*12+($B$11-2)+C219-1,0)</f>
        <v>0</v>
      </c>
      <c r="AB219" s="17">
        <f ca="1">OFFSET('StockBond Returns'!$T$7,($B$10-1871)*12+($B$11-2)+C219-1,0)</f>
        <v>-5.494505494505475E-3</v>
      </c>
      <c r="AC219" s="17">
        <f ca="1">OFFSET('StockBond Returns'!$U$7,($B$10-1871)*12+($B$11-2)+C219-1,0)</f>
        <v>2.1000000000000001E-2</v>
      </c>
      <c r="AD219" s="17">
        <f ca="1">OFFSET('StockBond Returns'!$V$7,($B$10-1871)*12+($B$11-2)+C219-1,0)</f>
        <v>-2.2800000000000001E-2</v>
      </c>
    </row>
    <row r="220" spans="1:30" ht="13" x14ac:dyDescent="0.15">
      <c r="A220" s="166">
        <f t="shared" si="17"/>
        <v>1946</v>
      </c>
      <c r="B220" s="166">
        <f t="shared" si="18"/>
        <v>1</v>
      </c>
      <c r="C220" s="166">
        <f t="shared" si="19"/>
        <v>197</v>
      </c>
      <c r="D220" s="108">
        <f t="shared" ca="1" si="3"/>
        <v>412439.81858859689</v>
      </c>
      <c r="E220" s="108">
        <f t="shared" ca="1" si="4"/>
        <v>504766.33801374323</v>
      </c>
      <c r="F220" s="108">
        <f>$B$15*$B$18*'Cash Flow Assist'!P207</f>
        <v>3333.3333333333335</v>
      </c>
      <c r="G220" s="108">
        <f>$B$15*'Parameters &amp; Main Results'!B238</f>
        <v>0</v>
      </c>
      <c r="H220" s="41">
        <f ca="1">OFFSET('StockBond Returns'!$W$7,($B$10-1871)*12+($B$11-2)+C220-1,0)</f>
        <v>5.7382463318902399E-2</v>
      </c>
      <c r="I220" s="17">
        <f t="shared" ca="1" si="5"/>
        <v>6.6304862944866483E-2</v>
      </c>
      <c r="J220" s="17"/>
      <c r="K220" s="17">
        <f t="shared" si="6"/>
        <v>1</v>
      </c>
      <c r="L220" s="160">
        <f t="shared" si="7"/>
        <v>0.9</v>
      </c>
      <c r="M220" s="160">
        <f t="shared" si="8"/>
        <v>0.1</v>
      </c>
      <c r="N220" s="160">
        <f t="shared" si="9"/>
        <v>0</v>
      </c>
      <c r="O220" s="160">
        <f t="shared" si="10"/>
        <v>0</v>
      </c>
      <c r="P220" s="160">
        <f t="shared" si="11"/>
        <v>0</v>
      </c>
      <c r="Q220" s="160">
        <f t="shared" si="12"/>
        <v>0</v>
      </c>
      <c r="R220" s="160">
        <f t="shared" si="13"/>
        <v>0</v>
      </c>
      <c r="S220" s="160">
        <f t="shared" si="14"/>
        <v>0</v>
      </c>
      <c r="T220" s="160">
        <f t="shared" si="15"/>
        <v>0</v>
      </c>
      <c r="U220" s="17">
        <f t="shared" si="16"/>
        <v>5.0000000000000001E-4</v>
      </c>
      <c r="V220" s="17">
        <f ca="1">OFFSET('StockBond Returns'!$N$7,($B$10-1871)*12+($B$11-2)+C220-1,0)</f>
        <v>7.2963058206373166E-2</v>
      </c>
      <c r="W220" s="17">
        <f ca="1">OFFSET('StockBond Returns'!$O$7,($B$10-1871)*12+($B$11-2)+C220-1,0)</f>
        <v>6.797772257972845E-3</v>
      </c>
      <c r="X220" s="17">
        <f ca="1">OFFSET('StockBond Returns'!$P$7,($B$10-1871)*12+($B$11-2)+C220-1,0)</f>
        <v>3.1666666370511187E-4</v>
      </c>
      <c r="Y220" s="17">
        <f ca="1">OFFSET('StockBond Returns'!$Q$7,($B$10-1871)*12+($B$11-2)+C220-1,0)</f>
        <v>7.2963058206373166E-2</v>
      </c>
      <c r="Z220" s="17">
        <f ca="1">OFFSET('StockBond Returns'!$R$7,($B$10-1871)*12+($B$11-2)+C220-1,0)</f>
        <v>0</v>
      </c>
      <c r="AA220" s="17">
        <f ca="1">OFFSET('StockBond Returns'!$S$7,($B$10-1871)*12+($B$11-2)+C220-1,0)</f>
        <v>0</v>
      </c>
      <c r="AB220" s="17">
        <f ca="1">OFFSET('StockBond Returns'!$T$7,($B$10-1871)*12+($B$11-2)+C220-1,0)</f>
        <v>2.6845637583892579E-2</v>
      </c>
      <c r="AC220" s="17">
        <f ca="1">OFFSET('StockBond Returns'!$U$7,($B$10-1871)*12+($B$11-2)+C220-1,0)</f>
        <v>3.9100000000000003E-2</v>
      </c>
      <c r="AD220" s="17">
        <f ca="1">OFFSET('StockBond Returns'!$V$7,($B$10-1871)*12+($B$11-2)+C220-1,0)</f>
        <v>2.4799999999999999E-2</v>
      </c>
    </row>
    <row r="221" spans="1:30" ht="13" x14ac:dyDescent="0.15">
      <c r="A221" s="166">
        <f t="shared" si="17"/>
        <v>1946</v>
      </c>
      <c r="B221" s="166">
        <f t="shared" si="18"/>
        <v>2</v>
      </c>
      <c r="C221" s="166">
        <f t="shared" si="19"/>
        <v>198</v>
      </c>
      <c r="D221" s="108">
        <f t="shared" ca="1" si="3"/>
        <v>391118.47743864369</v>
      </c>
      <c r="E221" s="108">
        <f t="shared" ca="1" si="4"/>
        <v>474204.37133767043</v>
      </c>
      <c r="F221" s="108">
        <f>$B$15*$B$18*'Cash Flow Assist'!P208</f>
        <v>3333.3333333333335</v>
      </c>
      <c r="G221" s="108">
        <f>$B$15*'Parameters &amp; Main Results'!B239</f>
        <v>0</v>
      </c>
      <c r="H221" s="41">
        <f ca="1">OFFSET('StockBond Returns'!$W$7,($B$10-1871)*12+($B$11-2)+C221-1,0)</f>
        <v>-4.3969011650832612E-2</v>
      </c>
      <c r="I221" s="17">
        <f t="shared" ca="1" si="5"/>
        <v>-5.4301637683569985E-2</v>
      </c>
      <c r="J221" s="17"/>
      <c r="K221" s="17">
        <f t="shared" si="6"/>
        <v>1</v>
      </c>
      <c r="L221" s="160">
        <f t="shared" si="7"/>
        <v>0.9</v>
      </c>
      <c r="M221" s="160">
        <f t="shared" si="8"/>
        <v>0.1</v>
      </c>
      <c r="N221" s="160">
        <f t="shared" si="9"/>
        <v>0</v>
      </c>
      <c r="O221" s="160">
        <f t="shared" si="10"/>
        <v>0</v>
      </c>
      <c r="P221" s="160">
        <f t="shared" si="11"/>
        <v>0</v>
      </c>
      <c r="Q221" s="160">
        <f t="shared" si="12"/>
        <v>0</v>
      </c>
      <c r="R221" s="160">
        <f t="shared" si="13"/>
        <v>0</v>
      </c>
      <c r="S221" s="160">
        <f t="shared" si="14"/>
        <v>0</v>
      </c>
      <c r="T221" s="160">
        <f t="shared" si="15"/>
        <v>0</v>
      </c>
      <c r="U221" s="17">
        <f t="shared" si="16"/>
        <v>5.0000000000000001E-4</v>
      </c>
      <c r="V221" s="17">
        <f ca="1">OFFSET('StockBond Returns'!$N$7,($B$10-1871)*12+($B$11-2)+C221-1,0)</f>
        <v>-6.1253670434017193E-2</v>
      </c>
      <c r="W221" s="17">
        <f ca="1">OFFSET('StockBond Returns'!$O$7,($B$10-1871)*12+($B$11-2)+C221-1,0)</f>
        <v>8.683323737121551E-3</v>
      </c>
      <c r="X221" s="17">
        <f ca="1">OFFSET('StockBond Returns'!$P$7,($B$10-1871)*12+($B$11-2)+C221-1,0)</f>
        <v>5.8432780875501411E-3</v>
      </c>
      <c r="Y221" s="17">
        <f ca="1">OFFSET('StockBond Returns'!$Q$7,($B$10-1871)*12+($B$11-2)+C221-1,0)</f>
        <v>-6.1253670434017193E-2</v>
      </c>
      <c r="Z221" s="17">
        <f ca="1">OFFSET('StockBond Returns'!$R$7,($B$10-1871)*12+($B$11-2)+C221-1,0)</f>
        <v>0</v>
      </c>
      <c r="AA221" s="17">
        <f ca="1">OFFSET('StockBond Returns'!$S$7,($B$10-1871)*12+($B$11-2)+C221-1,0)</f>
        <v>0</v>
      </c>
      <c r="AB221" s="17">
        <f ca="1">OFFSET('StockBond Returns'!$T$7,($B$10-1871)*12+($B$11-2)+C221-1,0)</f>
        <v>5.5248618784529135E-3</v>
      </c>
      <c r="AC221" s="17">
        <f ca="1">OFFSET('StockBond Returns'!$U$7,($B$10-1871)*12+($B$11-2)+C221-1,0)</f>
        <v>-7.1000000000000004E-3</v>
      </c>
      <c r="AD221" s="17">
        <f ca="1">OFFSET('StockBond Returns'!$V$7,($B$10-1871)*12+($B$11-2)+C221-1,0)</f>
        <v>-1.46E-2</v>
      </c>
    </row>
    <row r="222" spans="1:30" ht="13" x14ac:dyDescent="0.15">
      <c r="A222" s="166">
        <f t="shared" si="17"/>
        <v>1946</v>
      </c>
      <c r="B222" s="166">
        <f t="shared" si="18"/>
        <v>3</v>
      </c>
      <c r="C222" s="166">
        <f t="shared" si="19"/>
        <v>199</v>
      </c>
      <c r="D222" s="108">
        <f t="shared" ca="1" si="3"/>
        <v>398031.26891446731</v>
      </c>
      <c r="E222" s="108">
        <f t="shared" ca="1" si="4"/>
        <v>486630.1675997306</v>
      </c>
      <c r="F222" s="108">
        <f>$B$15*$B$18*'Cash Flow Assist'!P209</f>
        <v>3333.3333333333335</v>
      </c>
      <c r="G222" s="108">
        <f>$B$15*'Parameters &amp; Main Results'!B240</f>
        <v>0</v>
      </c>
      <c r="H222" s="41">
        <f ca="1">OFFSET('StockBond Returns'!$W$7,($B$10-1871)*12+($B$11-2)+C222-1,0)</f>
        <v>2.6422169505220708E-2</v>
      </c>
      <c r="I222" s="17">
        <f t="shared" ca="1" si="5"/>
        <v>3.3468037580277707E-2</v>
      </c>
      <c r="J222" s="17"/>
      <c r="K222" s="17">
        <f t="shared" si="6"/>
        <v>1</v>
      </c>
      <c r="L222" s="160">
        <f t="shared" si="7"/>
        <v>0.9</v>
      </c>
      <c r="M222" s="160">
        <f t="shared" si="8"/>
        <v>0.1</v>
      </c>
      <c r="N222" s="160">
        <f t="shared" si="9"/>
        <v>0</v>
      </c>
      <c r="O222" s="160">
        <f t="shared" si="10"/>
        <v>0</v>
      </c>
      <c r="P222" s="160">
        <f t="shared" si="11"/>
        <v>0</v>
      </c>
      <c r="Q222" s="160">
        <f t="shared" si="12"/>
        <v>0</v>
      </c>
      <c r="R222" s="160">
        <f t="shared" si="13"/>
        <v>0</v>
      </c>
      <c r="S222" s="160">
        <f t="shared" si="14"/>
        <v>0</v>
      </c>
      <c r="T222" s="160">
        <f t="shared" si="15"/>
        <v>0</v>
      </c>
      <c r="U222" s="17">
        <f t="shared" si="16"/>
        <v>5.0000000000000001E-4</v>
      </c>
      <c r="V222" s="17">
        <f ca="1">OFFSET('StockBond Returns'!$N$7,($B$10-1871)*12+($B$11-2)+C222-1,0)</f>
        <v>3.8103927842447316E-2</v>
      </c>
      <c r="W222" s="17">
        <f ca="1">OFFSET('StockBond Returns'!$O$7,($B$10-1871)*12+($B$11-2)+C222-1,0)</f>
        <v>-7.8383081125821263E-3</v>
      </c>
      <c r="X222" s="17">
        <f ca="1">OFFSET('StockBond Returns'!$P$7,($B$10-1871)*12+($B$11-2)+C222-1,0)</f>
        <v>-1.0615755923824022E-2</v>
      </c>
      <c r="Y222" s="17">
        <f ca="1">OFFSET('StockBond Returns'!$Q$7,($B$10-1871)*12+($B$11-2)+C222-1,0)</f>
        <v>3.8103927842447316E-2</v>
      </c>
      <c r="Z222" s="17">
        <f ca="1">OFFSET('StockBond Returns'!$R$7,($B$10-1871)*12+($B$11-2)+C222-1,0)</f>
        <v>0</v>
      </c>
      <c r="AA222" s="17">
        <f ca="1">OFFSET('StockBond Returns'!$S$7,($B$10-1871)*12+($B$11-2)+C222-1,0)</f>
        <v>0</v>
      </c>
      <c r="AB222" s="17">
        <f ca="1">OFFSET('StockBond Returns'!$T$7,($B$10-1871)*12+($B$11-2)+C222-1,0)</f>
        <v>-1.0928961748633781E-2</v>
      </c>
      <c r="AC222" s="17">
        <f ca="1">OFFSET('StockBond Returns'!$U$7,($B$10-1871)*12+($B$11-2)+C222-1,0)</f>
        <v>2.8999999999999998E-3</v>
      </c>
      <c r="AD222" s="17">
        <f ca="1">OFFSET('StockBond Returns'!$V$7,($B$10-1871)*12+($B$11-2)+C222-1,0)</f>
        <v>-5.4000000000000003E-3</v>
      </c>
    </row>
    <row r="223" spans="1:30" ht="13" x14ac:dyDescent="0.15">
      <c r="A223" s="166">
        <f t="shared" si="17"/>
        <v>1946</v>
      </c>
      <c r="B223" s="166">
        <f t="shared" si="18"/>
        <v>4</v>
      </c>
      <c r="C223" s="166">
        <f t="shared" si="19"/>
        <v>200</v>
      </c>
      <c r="D223" s="108">
        <f t="shared" ca="1" si="3"/>
        <v>403582.78337122401</v>
      </c>
      <c r="E223" s="108">
        <f t="shared" ca="1" si="4"/>
        <v>497694.0877063786</v>
      </c>
      <c r="F223" s="108">
        <f>$B$15*$B$18*'Cash Flow Assist'!P210</f>
        <v>3333.3333333333335</v>
      </c>
      <c r="G223" s="108">
        <f>$B$15*'Parameters &amp; Main Results'!B241</f>
        <v>0</v>
      </c>
      <c r="H223" s="41">
        <f ca="1">OFFSET('StockBond Returns'!$W$7,($B$10-1871)*12+($B$11-2)+C223-1,0)</f>
        <v>2.2510499774994804E-2</v>
      </c>
      <c r="I223" s="17">
        <f t="shared" ca="1" si="5"/>
        <v>2.978967048653448E-2</v>
      </c>
      <c r="J223" s="17"/>
      <c r="K223" s="17">
        <f t="shared" si="6"/>
        <v>1</v>
      </c>
      <c r="L223" s="160">
        <f t="shared" si="7"/>
        <v>0.9</v>
      </c>
      <c r="M223" s="160">
        <f t="shared" si="8"/>
        <v>0.1</v>
      </c>
      <c r="N223" s="160">
        <f t="shared" si="9"/>
        <v>0</v>
      </c>
      <c r="O223" s="160">
        <f t="shared" si="10"/>
        <v>0</v>
      </c>
      <c r="P223" s="160">
        <f t="shared" si="11"/>
        <v>0</v>
      </c>
      <c r="Q223" s="160">
        <f t="shared" si="12"/>
        <v>0</v>
      </c>
      <c r="R223" s="160">
        <f t="shared" si="13"/>
        <v>0</v>
      </c>
      <c r="S223" s="160">
        <f t="shared" si="14"/>
        <v>0</v>
      </c>
      <c r="T223" s="160">
        <f t="shared" si="15"/>
        <v>0</v>
      </c>
      <c r="U223" s="17">
        <f t="shared" si="16"/>
        <v>5.0000000000000001E-4</v>
      </c>
      <c r="V223" s="17">
        <f ca="1">OFFSET('StockBond Returns'!$N$7,($B$10-1871)*12+($B$11-2)+C223-1,0)</f>
        <v>3.5084541651720036E-2</v>
      </c>
      <c r="W223" s="17">
        <f ca="1">OFFSET('StockBond Returns'!$O$7,($B$10-1871)*12+($B$11-2)+C223-1,0)</f>
        <v>-1.7447503333468894E-2</v>
      </c>
      <c r="X223" s="17">
        <f ca="1">OFFSET('StockBond Returns'!$P$7,($B$10-1871)*12+($B$11-2)+C223-1,0)</f>
        <v>-5.119836956081647E-3</v>
      </c>
      <c r="Y223" s="17">
        <f ca="1">OFFSET('StockBond Returns'!$Q$7,($B$10-1871)*12+($B$11-2)+C223-1,0)</f>
        <v>3.5084541651720036E-2</v>
      </c>
      <c r="Z223" s="17">
        <f ca="1">OFFSET('StockBond Returns'!$R$7,($B$10-1871)*12+($B$11-2)+C223-1,0)</f>
        <v>0</v>
      </c>
      <c r="AA223" s="17">
        <f ca="1">OFFSET('StockBond Returns'!$S$7,($B$10-1871)*12+($B$11-2)+C223-1,0)</f>
        <v>0</v>
      </c>
      <c r="AB223" s="17">
        <f ca="1">OFFSET('StockBond Returns'!$T$7,($B$10-1871)*12+($B$11-2)+C223-1,0)</f>
        <v>-5.4347826086955653E-3</v>
      </c>
      <c r="AC223" s="17">
        <f ca="1">OFFSET('StockBond Returns'!$U$7,($B$10-1871)*12+($B$11-2)+C223-1,0)</f>
        <v>2.35E-2</v>
      </c>
      <c r="AD223" s="17">
        <f ca="1">OFFSET('StockBond Returns'!$V$7,($B$10-1871)*12+($B$11-2)+C223-1,0)</f>
        <v>3.2000000000000002E-3</v>
      </c>
    </row>
    <row r="224" spans="1:30" ht="13" x14ac:dyDescent="0.15">
      <c r="A224" s="166">
        <f t="shared" si="17"/>
        <v>1946</v>
      </c>
      <c r="B224" s="166">
        <f t="shared" si="18"/>
        <v>5</v>
      </c>
      <c r="C224" s="166">
        <f t="shared" si="19"/>
        <v>201</v>
      </c>
      <c r="D224" s="108">
        <f t="shared" ca="1" si="3"/>
        <v>405699.22492150974</v>
      </c>
      <c r="E224" s="108">
        <f t="shared" ca="1" si="4"/>
        <v>502939.85868211236</v>
      </c>
      <c r="F224" s="108">
        <f>$B$15*$B$18*'Cash Flow Assist'!P211</f>
        <v>3333.3333333333335</v>
      </c>
      <c r="G224" s="108">
        <f>$B$15*'Parameters &amp; Main Results'!B242</f>
        <v>0</v>
      </c>
      <c r="H224" s="41">
        <f ca="1">OFFSET('StockBond Returns'!$W$7,($B$10-1871)*12+($B$11-2)+C224-1,0)</f>
        <v>1.3615945963456378E-2</v>
      </c>
      <c r="I224" s="17">
        <f t="shared" ca="1" si="5"/>
        <v>1.7353934820224935E-2</v>
      </c>
      <c r="J224" s="17"/>
      <c r="K224" s="17">
        <f t="shared" si="6"/>
        <v>1</v>
      </c>
      <c r="L224" s="160">
        <f t="shared" si="7"/>
        <v>0.9</v>
      </c>
      <c r="M224" s="160">
        <f t="shared" si="8"/>
        <v>0.1</v>
      </c>
      <c r="N224" s="160">
        <f t="shared" si="9"/>
        <v>0</v>
      </c>
      <c r="O224" s="160">
        <f t="shared" si="10"/>
        <v>0</v>
      </c>
      <c r="P224" s="160">
        <f t="shared" si="11"/>
        <v>0</v>
      </c>
      <c r="Q224" s="160">
        <f t="shared" si="12"/>
        <v>0</v>
      </c>
      <c r="R224" s="160">
        <f t="shared" si="13"/>
        <v>0</v>
      </c>
      <c r="S224" s="160">
        <f t="shared" si="14"/>
        <v>0</v>
      </c>
      <c r="T224" s="160">
        <f t="shared" si="15"/>
        <v>0</v>
      </c>
      <c r="U224" s="17">
        <f t="shared" si="16"/>
        <v>5.0000000000000001E-4</v>
      </c>
      <c r="V224" s="17">
        <f ca="1">OFFSET('StockBond Returns'!$N$7,($B$10-1871)*12+($B$11-2)+C224-1,0)</f>
        <v>1.9869828641323695E-2</v>
      </c>
      <c r="W224" s="17">
        <f ca="1">OFFSET('StockBond Returns'!$O$7,($B$10-1871)*12+($B$11-2)+C224-1,0)</f>
        <v>-4.8724429029972649E-3</v>
      </c>
      <c r="X224" s="17">
        <f ca="1">OFFSET('StockBond Returns'!$P$7,($B$10-1871)*12+($B$11-2)+C224-1,0)</f>
        <v>-5.0904504486313229E-3</v>
      </c>
      <c r="Y224" s="17">
        <f ca="1">OFFSET('StockBond Returns'!$Q$7,($B$10-1871)*12+($B$11-2)+C224-1,0)</f>
        <v>1.9869828641323695E-2</v>
      </c>
      <c r="Z224" s="17">
        <f ca="1">OFFSET('StockBond Returns'!$R$7,($B$10-1871)*12+($B$11-2)+C224-1,0)</f>
        <v>0</v>
      </c>
      <c r="AA224" s="17">
        <f ca="1">OFFSET('StockBond Returns'!$S$7,($B$10-1871)*12+($B$11-2)+C224-1,0)</f>
        <v>0</v>
      </c>
      <c r="AB224" s="17">
        <f ca="1">OFFSET('StockBond Returns'!$T$7,($B$10-1871)*12+($B$11-2)+C224-1,0)</f>
        <v>-5.4054054054054612E-3</v>
      </c>
      <c r="AC224" s="17">
        <f ca="1">OFFSET('StockBond Returns'!$U$7,($B$10-1871)*12+($B$11-2)+C224-1,0)</f>
        <v>1.46E-2</v>
      </c>
      <c r="AD224" s="17">
        <f ca="1">OFFSET('StockBond Returns'!$V$7,($B$10-1871)*12+($B$11-2)+C224-1,0)</f>
        <v>1.2800000000000001E-2</v>
      </c>
    </row>
    <row r="225" spans="1:30" ht="13" x14ac:dyDescent="0.15">
      <c r="A225" s="166">
        <f t="shared" si="17"/>
        <v>1946</v>
      </c>
      <c r="B225" s="166">
        <f t="shared" si="18"/>
        <v>6</v>
      </c>
      <c r="C225" s="166">
        <f t="shared" si="19"/>
        <v>202</v>
      </c>
      <c r="D225" s="108">
        <f t="shared" ca="1" si="3"/>
        <v>387583.26747617137</v>
      </c>
      <c r="E225" s="108">
        <f t="shared" ca="1" si="4"/>
        <v>478366.74438708322</v>
      </c>
      <c r="F225" s="108">
        <f>$B$15*$B$18*'Cash Flow Assist'!P212</f>
        <v>3333.3333333333335</v>
      </c>
      <c r="G225" s="108">
        <f>$B$15*'Parameters &amp; Main Results'!B243</f>
        <v>0</v>
      </c>
      <c r="H225" s="41">
        <f ca="1">OFFSET('StockBond Returns'!$W$7,($B$10-1871)*12+($B$11-2)+C225-1,0)</f>
        <v>-3.6739257529152421E-2</v>
      </c>
      <c r="I225" s="17">
        <f t="shared" ca="1" si="5"/>
        <v>-4.2513017512868102E-2</v>
      </c>
      <c r="J225" s="17"/>
      <c r="K225" s="17">
        <f t="shared" si="6"/>
        <v>1</v>
      </c>
      <c r="L225" s="160">
        <f t="shared" si="7"/>
        <v>0.9</v>
      </c>
      <c r="M225" s="160">
        <f t="shared" si="8"/>
        <v>0.1</v>
      </c>
      <c r="N225" s="160">
        <f t="shared" si="9"/>
        <v>0</v>
      </c>
      <c r="O225" s="160">
        <f t="shared" si="10"/>
        <v>0</v>
      </c>
      <c r="P225" s="160">
        <f t="shared" si="11"/>
        <v>0</v>
      </c>
      <c r="Q225" s="160">
        <f t="shared" si="12"/>
        <v>0</v>
      </c>
      <c r="R225" s="160">
        <f t="shared" si="13"/>
        <v>0</v>
      </c>
      <c r="S225" s="160">
        <f t="shared" si="14"/>
        <v>0</v>
      </c>
      <c r="T225" s="160">
        <f t="shared" si="15"/>
        <v>0</v>
      </c>
      <c r="U225" s="17">
        <f t="shared" si="16"/>
        <v>5.0000000000000001E-4</v>
      </c>
      <c r="V225" s="17">
        <f ca="1">OFFSET('StockBond Returns'!$N$7,($B$10-1871)*12+($B$11-2)+C225-1,0)</f>
        <v>-4.6457019226862739E-2</v>
      </c>
      <c r="W225" s="17">
        <f ca="1">OFFSET('StockBond Returns'!$O$7,($B$10-1871)*12+($B$11-2)+C225-1,0)</f>
        <v>-6.6003354202496256E-3</v>
      </c>
      <c r="X225" s="17">
        <f ca="1">OFFSET('StockBond Returns'!$P$7,($B$10-1871)*12+($B$11-2)+C225-1,0)</f>
        <v>-1.038190730823918E-2</v>
      </c>
      <c r="Y225" s="17">
        <f ca="1">OFFSET('StockBond Returns'!$Q$7,($B$10-1871)*12+($B$11-2)+C225-1,0)</f>
        <v>-4.6457019226862739E-2</v>
      </c>
      <c r="Z225" s="17">
        <f ca="1">OFFSET('StockBond Returns'!$R$7,($B$10-1871)*12+($B$11-2)+C225-1,0)</f>
        <v>0</v>
      </c>
      <c r="AA225" s="17">
        <f ca="1">OFFSET('StockBond Returns'!$S$7,($B$10-1871)*12+($B$11-2)+C225-1,0)</f>
        <v>0</v>
      </c>
      <c r="AB225" s="17">
        <f ca="1">OFFSET('StockBond Returns'!$T$7,($B$10-1871)*12+($B$11-2)+C225-1,0)</f>
        <v>-1.0695187165775444E-2</v>
      </c>
      <c r="AC225" s="17">
        <f ca="1">OFFSET('StockBond Returns'!$U$7,($B$10-1871)*12+($B$11-2)+C225-1,0)</f>
        <v>-1.5800000000000002E-2</v>
      </c>
      <c r="AD225" s="17">
        <f ca="1">OFFSET('StockBond Returns'!$V$7,($B$10-1871)*12+($B$11-2)+C225-1,0)</f>
        <v>-3.8999999999999998E-3</v>
      </c>
    </row>
    <row r="226" spans="1:30" ht="13" x14ac:dyDescent="0.15">
      <c r="A226" s="166">
        <f t="shared" si="17"/>
        <v>1946</v>
      </c>
      <c r="B226" s="166">
        <f t="shared" si="18"/>
        <v>7</v>
      </c>
      <c r="C226" s="166">
        <f t="shared" si="19"/>
        <v>203</v>
      </c>
      <c r="D226" s="108">
        <f t="shared" ca="1" si="3"/>
        <v>356632.59848685336</v>
      </c>
      <c r="E226" s="108">
        <f t="shared" ca="1" si="4"/>
        <v>439481.01364578609</v>
      </c>
      <c r="F226" s="108">
        <f>$B$15*$B$18*'Cash Flow Assist'!P213</f>
        <v>3333.3333333333335</v>
      </c>
      <c r="G226" s="108">
        <f>$B$15*'Parameters &amp; Main Results'!B244</f>
        <v>0</v>
      </c>
      <c r="H226" s="41">
        <f ca="1">OFFSET('StockBond Returns'!$W$7,($B$10-1871)*12+($B$11-2)+C226-1,0)</f>
        <v>-7.1873364708810644E-2</v>
      </c>
      <c r="I226" s="17">
        <f t="shared" ca="1" si="5"/>
        <v>-7.4841888129719494E-2</v>
      </c>
      <c r="J226" s="17"/>
      <c r="K226" s="17">
        <f t="shared" si="6"/>
        <v>1</v>
      </c>
      <c r="L226" s="160">
        <f t="shared" si="7"/>
        <v>0.9</v>
      </c>
      <c r="M226" s="160">
        <f t="shared" si="8"/>
        <v>0.1</v>
      </c>
      <c r="N226" s="160">
        <f t="shared" si="9"/>
        <v>0</v>
      </c>
      <c r="O226" s="160">
        <f t="shared" si="10"/>
        <v>0</v>
      </c>
      <c r="P226" s="160">
        <f t="shared" si="11"/>
        <v>0</v>
      </c>
      <c r="Q226" s="160">
        <f t="shared" si="12"/>
        <v>0</v>
      </c>
      <c r="R226" s="160">
        <f t="shared" si="13"/>
        <v>0</v>
      </c>
      <c r="S226" s="160">
        <f t="shared" si="14"/>
        <v>0</v>
      </c>
      <c r="T226" s="160">
        <f t="shared" si="15"/>
        <v>0</v>
      </c>
      <c r="U226" s="17">
        <f t="shared" si="16"/>
        <v>5.0000000000000001E-4</v>
      </c>
      <c r="V226" s="17">
        <f ca="1">OFFSET('StockBond Returns'!$N$7,($B$10-1871)*12+($B$11-2)+C226-1,0)</f>
        <v>-7.6710973963561413E-2</v>
      </c>
      <c r="W226" s="17">
        <f ca="1">OFFSET('StockBond Returns'!$O$7,($B$10-1871)*12+($B$11-2)+C226-1,0)</f>
        <v>-5.7603448958475689E-2</v>
      </c>
      <c r="X226" s="17">
        <f ca="1">OFFSET('StockBond Returns'!$P$7,($B$10-1871)*12+($B$11-2)+C226-1,0)</f>
        <v>-5.5256481481344322E-2</v>
      </c>
      <c r="Y226" s="17">
        <f ca="1">OFFSET('StockBond Returns'!$Q$7,($B$10-1871)*12+($B$11-2)+C226-1,0)</f>
        <v>-7.6710973963561413E-2</v>
      </c>
      <c r="Z226" s="17">
        <f ca="1">OFFSET('StockBond Returns'!$R$7,($B$10-1871)*12+($B$11-2)+C226-1,0)</f>
        <v>0</v>
      </c>
      <c r="AA226" s="17">
        <f ca="1">OFFSET('StockBond Returns'!$S$7,($B$10-1871)*12+($B$11-2)+C226-1,0)</f>
        <v>0</v>
      </c>
      <c r="AB226" s="17">
        <f ca="1">OFFSET('StockBond Returns'!$T$7,($B$10-1871)*12+($B$11-2)+C226-1,0)</f>
        <v>-5.555555555555558E-2</v>
      </c>
      <c r="AC226" s="17">
        <f ca="1">OFFSET('StockBond Returns'!$U$7,($B$10-1871)*12+($B$11-2)+C226-1,0)</f>
        <v>-2.07E-2</v>
      </c>
      <c r="AD226" s="17">
        <f ca="1">OFFSET('StockBond Returns'!$V$7,($B$10-1871)*12+($B$11-2)+C226-1,0)</f>
        <v>6.9999999999999999E-4</v>
      </c>
    </row>
    <row r="227" spans="1:30" ht="13" x14ac:dyDescent="0.15">
      <c r="A227" s="166">
        <f t="shared" si="17"/>
        <v>1946</v>
      </c>
      <c r="B227" s="166">
        <f t="shared" si="18"/>
        <v>8</v>
      </c>
      <c r="C227" s="166">
        <f t="shared" si="19"/>
        <v>204</v>
      </c>
      <c r="D227" s="108">
        <f t="shared" ca="1" si="3"/>
        <v>327905.81047293183</v>
      </c>
      <c r="E227" s="108">
        <f t="shared" ca="1" si="4"/>
        <v>400495.41506848665</v>
      </c>
      <c r="F227" s="108">
        <f>$B$15*$B$18*'Cash Flow Assist'!P214</f>
        <v>3333.3333333333335</v>
      </c>
      <c r="G227" s="108">
        <f>$B$15*'Parameters &amp; Main Results'!B245</f>
        <v>0</v>
      </c>
      <c r="H227" s="41">
        <f ca="1">OFFSET('StockBond Returns'!$W$7,($B$10-1871)*12+($B$11-2)+C227-1,0)</f>
        <v>-7.1875198125741752E-2</v>
      </c>
      <c r="I227" s="17">
        <f t="shared" ca="1" si="5"/>
        <v>-8.1743562681395307E-2</v>
      </c>
      <c r="J227" s="17"/>
      <c r="K227" s="17">
        <f t="shared" si="6"/>
        <v>1</v>
      </c>
      <c r="L227" s="160">
        <f t="shared" si="7"/>
        <v>0.9</v>
      </c>
      <c r="M227" s="160">
        <f t="shared" si="8"/>
        <v>0.1</v>
      </c>
      <c r="N227" s="160">
        <f t="shared" si="9"/>
        <v>0</v>
      </c>
      <c r="O227" s="160">
        <f t="shared" si="10"/>
        <v>0</v>
      </c>
      <c r="P227" s="160">
        <f t="shared" si="11"/>
        <v>0</v>
      </c>
      <c r="Q227" s="160">
        <f t="shared" si="12"/>
        <v>0</v>
      </c>
      <c r="R227" s="160">
        <f t="shared" si="13"/>
        <v>0</v>
      </c>
      <c r="S227" s="160">
        <f t="shared" si="14"/>
        <v>0</v>
      </c>
      <c r="T227" s="160">
        <f t="shared" si="15"/>
        <v>0</v>
      </c>
      <c r="U227" s="17">
        <f t="shared" si="16"/>
        <v>5.0000000000000001E-4</v>
      </c>
      <c r="V227" s="17">
        <f ca="1">OFFSET('StockBond Returns'!$N$7,($B$10-1871)*12+($B$11-2)+C227-1,0)</f>
        <v>-8.8152723409793521E-2</v>
      </c>
      <c r="W227" s="17">
        <f ca="1">OFFSET('StockBond Returns'!$O$7,($B$10-1871)*12+($B$11-2)+C227-1,0)</f>
        <v>-2.364444945914479E-2</v>
      </c>
      <c r="X227" s="17">
        <f ca="1">OFFSET('StockBond Returns'!$P$7,($B$10-1871)*12+($B$11-2)+C227-1,0)</f>
        <v>-1.9491584161299813E-2</v>
      </c>
      <c r="Y227" s="17">
        <f ca="1">OFFSET('StockBond Returns'!$Q$7,($B$10-1871)*12+($B$11-2)+C227-1,0)</f>
        <v>-8.8152723409793521E-2</v>
      </c>
      <c r="Z227" s="17">
        <f ca="1">OFFSET('StockBond Returns'!$R$7,($B$10-1871)*12+($B$11-2)+C227-1,0)</f>
        <v>0</v>
      </c>
      <c r="AA227" s="17">
        <f ca="1">OFFSET('StockBond Returns'!$S$7,($B$10-1871)*12+($B$11-2)+C227-1,0)</f>
        <v>0</v>
      </c>
      <c r="AB227" s="17">
        <f ca="1">OFFSET('StockBond Returns'!$T$7,($B$10-1871)*12+($B$11-2)+C227-1,0)</f>
        <v>-1.9801980198019709E-2</v>
      </c>
      <c r="AC227" s="17">
        <f ca="1">OFFSET('StockBond Returns'!$U$7,($B$10-1871)*12+($B$11-2)+C227-1,0)</f>
        <v>-1.84E-2</v>
      </c>
      <c r="AD227" s="17">
        <f ca="1">OFFSET('StockBond Returns'!$V$7,($B$10-1871)*12+($B$11-2)+C227-1,0)</f>
        <v>5.4999999999999997E-3</v>
      </c>
    </row>
    <row r="228" spans="1:30" ht="13" x14ac:dyDescent="0.15">
      <c r="A228" s="166">
        <f t="shared" si="17"/>
        <v>1946</v>
      </c>
      <c r="B228" s="166">
        <f t="shared" si="18"/>
        <v>9</v>
      </c>
      <c r="C228" s="166">
        <f t="shared" si="19"/>
        <v>205</v>
      </c>
      <c r="D228" s="108">
        <f t="shared" ca="1" si="3"/>
        <v>297584.75163837295</v>
      </c>
      <c r="E228" s="108">
        <f t="shared" ca="1" si="4"/>
        <v>358479.78888695018</v>
      </c>
      <c r="F228" s="108">
        <f>$B$15*$B$18*'Cash Flow Assist'!P215</f>
        <v>3333.3333333333335</v>
      </c>
      <c r="G228" s="108">
        <f>$B$15*'Parameters &amp; Main Results'!B246</f>
        <v>0</v>
      </c>
      <c r="H228" s="41">
        <f ca="1">OFFSET('StockBond Returns'!$W$7,($B$10-1871)*12+($B$11-2)+C228-1,0)</f>
        <v>-8.3148533538837721E-2</v>
      </c>
      <c r="I228" s="17">
        <f t="shared" ca="1" si="5"/>
        <v>-9.7396742103890904E-2</v>
      </c>
      <c r="J228" s="17"/>
      <c r="K228" s="17">
        <f t="shared" si="6"/>
        <v>1</v>
      </c>
      <c r="L228" s="160">
        <f t="shared" si="7"/>
        <v>0.9</v>
      </c>
      <c r="M228" s="160">
        <f t="shared" si="8"/>
        <v>0.1</v>
      </c>
      <c r="N228" s="160">
        <f t="shared" si="9"/>
        <v>0</v>
      </c>
      <c r="O228" s="160">
        <f t="shared" si="10"/>
        <v>0</v>
      </c>
      <c r="P228" s="160">
        <f t="shared" si="11"/>
        <v>0</v>
      </c>
      <c r="Q228" s="160">
        <f t="shared" si="12"/>
        <v>0</v>
      </c>
      <c r="R228" s="160">
        <f t="shared" si="13"/>
        <v>0</v>
      </c>
      <c r="S228" s="160">
        <f t="shared" si="14"/>
        <v>0</v>
      </c>
      <c r="T228" s="160">
        <f t="shared" si="15"/>
        <v>0</v>
      </c>
      <c r="U228" s="17">
        <f t="shared" si="16"/>
        <v>5.0000000000000001E-4</v>
      </c>
      <c r="V228" s="17">
        <f ca="1">OFFSET('StockBond Returns'!$N$7,($B$10-1871)*12+($B$11-2)+C228-1,0)</f>
        <v>-0.10675569531496076</v>
      </c>
      <c r="W228" s="17">
        <f ca="1">OFFSET('StockBond Returns'!$O$7,($B$10-1871)*12+($B$11-2)+C228-1,0)</f>
        <v>-1.2749496537595606E-2</v>
      </c>
      <c r="X228" s="17">
        <f ca="1">OFFSET('StockBond Returns'!$P$7,($B$10-1871)*12+($B$11-2)+C228-1,0)</f>
        <v>-9.4903594767122845E-3</v>
      </c>
      <c r="Y228" s="17">
        <f ca="1">OFFSET('StockBond Returns'!$Q$7,($B$10-1871)*12+($B$11-2)+C228-1,0)</f>
        <v>-0.10675569531496076</v>
      </c>
      <c r="Z228" s="17">
        <f ca="1">OFFSET('StockBond Returns'!$R$7,($B$10-1871)*12+($B$11-2)+C228-1,0)</f>
        <v>0</v>
      </c>
      <c r="AA228" s="17">
        <f ca="1">OFFSET('StockBond Returns'!$S$7,($B$10-1871)*12+($B$11-2)+C228-1,0)</f>
        <v>0</v>
      </c>
      <c r="AB228" s="17">
        <f ca="1">OFFSET('StockBond Returns'!$T$7,($B$10-1871)*12+($B$11-2)+C228-1,0)</f>
        <v>-9.8039215686273051E-3</v>
      </c>
      <c r="AC228" s="17">
        <f ca="1">OFFSET('StockBond Returns'!$U$7,($B$10-1871)*12+($B$11-2)+C228-1,0)</f>
        <v>-4.3999999999999997E-2</v>
      </c>
      <c r="AD228" s="17">
        <f ca="1">OFFSET('StockBond Returns'!$V$7,($B$10-1871)*12+($B$11-2)+C228-1,0)</f>
        <v>-1.9199999999999998E-2</v>
      </c>
    </row>
    <row r="229" spans="1:30" ht="13" x14ac:dyDescent="0.15">
      <c r="A229" s="166">
        <f t="shared" si="17"/>
        <v>1946</v>
      </c>
      <c r="B229" s="166">
        <f t="shared" si="18"/>
        <v>10</v>
      </c>
      <c r="C229" s="166">
        <f t="shared" si="19"/>
        <v>206</v>
      </c>
      <c r="D229" s="108">
        <f t="shared" ca="1" si="3"/>
        <v>287989.71301670524</v>
      </c>
      <c r="E229" s="108">
        <f t="shared" ca="1" si="4"/>
        <v>347283.56613053707</v>
      </c>
      <c r="F229" s="108">
        <f>$B$15*$B$18*'Cash Flow Assist'!P216</f>
        <v>3333.3333333333335</v>
      </c>
      <c r="G229" s="108">
        <f>$B$15*'Parameters &amp; Main Results'!B247</f>
        <v>0</v>
      </c>
      <c r="H229" s="41">
        <f ca="1">OFFSET('StockBond Returns'!$W$7,($B$10-1871)*12+($B$11-2)+C229-1,0)</f>
        <v>-2.1280119308866443E-2</v>
      </c>
      <c r="I229" s="17">
        <f t="shared" ca="1" si="5"/>
        <v>-2.2139850476116479E-2</v>
      </c>
      <c r="J229" s="17"/>
      <c r="K229" s="17">
        <f t="shared" si="6"/>
        <v>1</v>
      </c>
      <c r="L229" s="160">
        <f t="shared" si="7"/>
        <v>0.9</v>
      </c>
      <c r="M229" s="160">
        <f t="shared" si="8"/>
        <v>0.1</v>
      </c>
      <c r="N229" s="160">
        <f t="shared" si="9"/>
        <v>0</v>
      </c>
      <c r="O229" s="160">
        <f t="shared" si="10"/>
        <v>0</v>
      </c>
      <c r="P229" s="160">
        <f t="shared" si="11"/>
        <v>0</v>
      </c>
      <c r="Q229" s="160">
        <f t="shared" si="12"/>
        <v>0</v>
      </c>
      <c r="R229" s="160">
        <f t="shared" si="13"/>
        <v>0</v>
      </c>
      <c r="S229" s="160">
        <f t="shared" si="14"/>
        <v>0</v>
      </c>
      <c r="T229" s="160">
        <f t="shared" si="15"/>
        <v>0</v>
      </c>
      <c r="U229" s="17">
        <f t="shared" si="16"/>
        <v>5.0000000000000001E-4</v>
      </c>
      <c r="V229" s="17">
        <f ca="1">OFFSET('StockBond Returns'!$N$7,($B$10-1871)*12+($B$11-2)+C229-1,0)</f>
        <v>-2.2780431845941251E-2</v>
      </c>
      <c r="W229" s="17">
        <f ca="1">OFFSET('StockBond Returns'!$O$7,($B$10-1871)*12+($B$11-2)+C229-1,0)</f>
        <v>-1.5957951481026855E-2</v>
      </c>
      <c r="X229" s="17">
        <f ca="1">OFFSET('StockBond Returns'!$P$7,($B$10-1871)*12+($B$11-2)+C229-1,0)</f>
        <v>-1.8920192307044337E-2</v>
      </c>
      <c r="Y229" s="17">
        <f ca="1">OFFSET('StockBond Returns'!$Q$7,($B$10-1871)*12+($B$11-2)+C229-1,0)</f>
        <v>-2.2780431845941251E-2</v>
      </c>
      <c r="Z229" s="17">
        <f ca="1">OFFSET('StockBond Returns'!$R$7,($B$10-1871)*12+($B$11-2)+C229-1,0)</f>
        <v>0</v>
      </c>
      <c r="AA229" s="17">
        <f ca="1">OFFSET('StockBond Returns'!$S$7,($B$10-1871)*12+($B$11-2)+C229-1,0)</f>
        <v>0</v>
      </c>
      <c r="AB229" s="17">
        <f ca="1">OFFSET('StockBond Returns'!$T$7,($B$10-1871)*12+($B$11-2)+C229-1,0)</f>
        <v>-1.9230769230769384E-2</v>
      </c>
      <c r="AC229" s="17">
        <f ca="1">OFFSET('StockBond Returns'!$U$7,($B$10-1871)*12+($B$11-2)+C229-1,0)</f>
        <v>1E-3</v>
      </c>
      <c r="AD229" s="17">
        <f ca="1">OFFSET('StockBond Returns'!$V$7,($B$10-1871)*12+($B$11-2)+C229-1,0)</f>
        <v>3.4599999999999999E-2</v>
      </c>
    </row>
    <row r="230" spans="1:30" ht="13" x14ac:dyDescent="0.15">
      <c r="A230" s="166">
        <f t="shared" si="17"/>
        <v>1946</v>
      </c>
      <c r="B230" s="166">
        <f t="shared" si="18"/>
        <v>11</v>
      </c>
      <c r="C230" s="166">
        <f t="shared" si="19"/>
        <v>207</v>
      </c>
      <c r="D230" s="108">
        <f t="shared" ca="1" si="3"/>
        <v>276004.10592144215</v>
      </c>
      <c r="E230" s="108">
        <f t="shared" ca="1" si="4"/>
        <v>333286.78943119128</v>
      </c>
      <c r="F230" s="108">
        <f>$B$15*$B$18*'Cash Flow Assist'!P217</f>
        <v>3333.3333333333335</v>
      </c>
      <c r="G230" s="108">
        <f>$B$15*'Parameters &amp; Main Results'!B248</f>
        <v>0</v>
      </c>
      <c r="H230" s="41">
        <f ca="1">OFFSET('StockBond Returns'!$W$7,($B$10-1871)*12+($B$11-2)+C230-1,0)</f>
        <v>-3.0395502716481778E-2</v>
      </c>
      <c r="I230" s="17">
        <f t="shared" ca="1" si="5"/>
        <v>-3.1002867127872386E-2</v>
      </c>
      <c r="J230" s="17"/>
      <c r="K230" s="17">
        <f t="shared" si="6"/>
        <v>1</v>
      </c>
      <c r="L230" s="160">
        <f t="shared" si="7"/>
        <v>0.9</v>
      </c>
      <c r="M230" s="160">
        <f t="shared" si="8"/>
        <v>0.1</v>
      </c>
      <c r="N230" s="160">
        <f t="shared" si="9"/>
        <v>0</v>
      </c>
      <c r="O230" s="160">
        <f t="shared" si="10"/>
        <v>0</v>
      </c>
      <c r="P230" s="160">
        <f t="shared" si="11"/>
        <v>0</v>
      </c>
      <c r="Q230" s="160">
        <f t="shared" si="12"/>
        <v>0</v>
      </c>
      <c r="R230" s="160">
        <f t="shared" si="13"/>
        <v>0</v>
      </c>
      <c r="S230" s="160">
        <f t="shared" si="14"/>
        <v>0</v>
      </c>
      <c r="T230" s="160">
        <f t="shared" si="15"/>
        <v>0</v>
      </c>
      <c r="U230" s="17">
        <f t="shared" si="16"/>
        <v>5.0000000000000001E-4</v>
      </c>
      <c r="V230" s="17">
        <f ca="1">OFFSET('StockBond Returns'!$N$7,($B$10-1871)*12+($B$11-2)+C230-1,0)</f>
        <v>-3.1183117897889634E-2</v>
      </c>
      <c r="W230" s="17">
        <f ca="1">OFFSET('StockBond Returns'!$O$7,($B$10-1871)*12+($B$11-2)+C230-1,0)</f>
        <v>-2.8963943531050473E-2</v>
      </c>
      <c r="X230" s="17">
        <f ca="1">OFFSET('StockBond Returns'!$P$7,($B$10-1871)*12+($B$11-2)+C230-1,0)</f>
        <v>-2.3164945224422029E-2</v>
      </c>
      <c r="Y230" s="17">
        <f ca="1">OFFSET('StockBond Returns'!$Q$7,($B$10-1871)*12+($B$11-2)+C230-1,0)</f>
        <v>-3.1183117897889634E-2</v>
      </c>
      <c r="Z230" s="17">
        <f ca="1">OFFSET('StockBond Returns'!$R$7,($B$10-1871)*12+($B$11-2)+C230-1,0)</f>
        <v>0</v>
      </c>
      <c r="AA230" s="17">
        <f ca="1">OFFSET('StockBond Returns'!$S$7,($B$10-1871)*12+($B$11-2)+C230-1,0)</f>
        <v>0</v>
      </c>
      <c r="AB230" s="17">
        <f ca="1">OFFSET('StockBond Returns'!$T$7,($B$10-1871)*12+($B$11-2)+C230-1,0)</f>
        <v>-2.3474178403755874E-2</v>
      </c>
      <c r="AC230" s="17">
        <f ca="1">OFFSET('StockBond Returns'!$U$7,($B$10-1871)*12+($B$11-2)+C230-1,0)</f>
        <v>-4.4000000000000003E-3</v>
      </c>
      <c r="AD230" s="17">
        <f ca="1">OFFSET('StockBond Returns'!$V$7,($B$10-1871)*12+($B$11-2)+C230-1,0)</f>
        <v>1.47E-2</v>
      </c>
    </row>
    <row r="231" spans="1:30" ht="13" x14ac:dyDescent="0.15">
      <c r="A231" s="166">
        <f t="shared" si="17"/>
        <v>1946</v>
      </c>
      <c r="B231" s="166">
        <f t="shared" si="18"/>
        <v>12</v>
      </c>
      <c r="C231" s="166">
        <f t="shared" si="19"/>
        <v>208</v>
      </c>
      <c r="D231" s="108">
        <f t="shared" ca="1" si="3"/>
        <v>280160.10396894236</v>
      </c>
      <c r="E231" s="108">
        <f t="shared" ca="1" si="4"/>
        <v>341001.66195650713</v>
      </c>
      <c r="F231" s="108">
        <f>$B$15*$B$18*'Cash Flow Assist'!P218</f>
        <v>3333.3333333333335</v>
      </c>
      <c r="G231" s="108">
        <f>$B$15*'Parameters &amp; Main Results'!B249</f>
        <v>0</v>
      </c>
      <c r="H231" s="41">
        <f ca="1">OFFSET('StockBond Returns'!$W$7,($B$10-1871)*12+($B$11-2)+C231-1,0)</f>
        <v>2.7466571901883736E-2</v>
      </c>
      <c r="I231" s="17">
        <f t="shared" ca="1" si="5"/>
        <v>3.3484134366431682E-2</v>
      </c>
      <c r="J231" s="17"/>
      <c r="K231" s="17">
        <f t="shared" si="6"/>
        <v>1</v>
      </c>
      <c r="L231" s="160">
        <f t="shared" si="7"/>
        <v>0.9</v>
      </c>
      <c r="M231" s="160">
        <f t="shared" si="8"/>
        <v>0.1</v>
      </c>
      <c r="N231" s="160">
        <f t="shared" si="9"/>
        <v>0</v>
      </c>
      <c r="O231" s="160">
        <f t="shared" si="10"/>
        <v>0</v>
      </c>
      <c r="P231" s="160">
        <f t="shared" si="11"/>
        <v>0</v>
      </c>
      <c r="Q231" s="160">
        <f t="shared" si="12"/>
        <v>0</v>
      </c>
      <c r="R231" s="160">
        <f t="shared" si="13"/>
        <v>0</v>
      </c>
      <c r="S231" s="160">
        <f t="shared" si="14"/>
        <v>0</v>
      </c>
      <c r="T231" s="160">
        <f t="shared" si="15"/>
        <v>0</v>
      </c>
      <c r="U231" s="17">
        <f t="shared" si="16"/>
        <v>5.0000000000000001E-4</v>
      </c>
      <c r="V231" s="17">
        <f ca="1">OFFSET('StockBond Returns'!$N$7,($B$10-1871)*12+($B$11-2)+C231-1,0)</f>
        <v>3.7217378303406212E-2</v>
      </c>
      <c r="W231" s="17">
        <f ca="1">OFFSET('StockBond Returns'!$O$7,($B$10-1871)*12+($B$11-2)+C231-1,0)</f>
        <v>3.0160560032754802E-4</v>
      </c>
      <c r="X231" s="17">
        <f ca="1">OFFSET('StockBond Returns'!$P$7,($B$10-1871)*12+($B$11-2)+C231-1,0)</f>
        <v>-8.9886046545795129E-3</v>
      </c>
      <c r="Y231" s="17">
        <f ca="1">OFFSET('StockBond Returns'!$Q$7,($B$10-1871)*12+($B$11-2)+C231-1,0)</f>
        <v>3.7217378303406212E-2</v>
      </c>
      <c r="Z231" s="17">
        <f ca="1">OFFSET('StockBond Returns'!$R$7,($B$10-1871)*12+($B$11-2)+C231-1,0)</f>
        <v>0</v>
      </c>
      <c r="AA231" s="17">
        <f ca="1">OFFSET('StockBond Returns'!$S$7,($B$10-1871)*12+($B$11-2)+C231-1,0)</f>
        <v>0</v>
      </c>
      <c r="AB231" s="17">
        <f ca="1">OFFSET('StockBond Returns'!$T$7,($B$10-1871)*12+($B$11-2)+C231-1,0)</f>
        <v>-9.302325581395321E-3</v>
      </c>
      <c r="AC231" s="17">
        <f ca="1">OFFSET('StockBond Returns'!$U$7,($B$10-1871)*12+($B$11-2)+C231-1,0)</f>
        <v>8.0000000000000004E-4</v>
      </c>
      <c r="AD231" s="17">
        <f ca="1">OFFSET('StockBond Returns'!$V$7,($B$10-1871)*12+($B$11-2)+C231-1,0)</f>
        <v>-1.3599999999999999E-2</v>
      </c>
    </row>
    <row r="232" spans="1:30" ht="13" x14ac:dyDescent="0.15">
      <c r="A232" s="166">
        <f t="shared" si="17"/>
        <v>1947</v>
      </c>
      <c r="B232" s="166">
        <f t="shared" si="18"/>
        <v>1</v>
      </c>
      <c r="C232" s="166">
        <f t="shared" si="19"/>
        <v>209</v>
      </c>
      <c r="D232" s="108">
        <f t="shared" ca="1" si="3"/>
        <v>284680.20211822644</v>
      </c>
      <c r="E232" s="108">
        <f t="shared" ca="1" si="4"/>
        <v>346343.44581698219</v>
      </c>
      <c r="F232" s="108">
        <f>$B$15*$B$18*'Cash Flow Assist'!P219</f>
        <v>3333.3333333333335</v>
      </c>
      <c r="G232" s="108">
        <f>$B$15*'Parameters &amp; Main Results'!B250</f>
        <v>0</v>
      </c>
      <c r="H232" s="41">
        <f ca="1">OFFSET('StockBond Returns'!$W$7,($B$10-1871)*12+($B$11-2)+C232-1,0)</f>
        <v>2.8369479817957833E-2</v>
      </c>
      <c r="I232" s="17">
        <f t="shared" ca="1" si="5"/>
        <v>2.5691237402041052E-2</v>
      </c>
      <c r="J232" s="17"/>
      <c r="K232" s="17">
        <f t="shared" si="6"/>
        <v>1</v>
      </c>
      <c r="L232" s="160">
        <f t="shared" si="7"/>
        <v>0.9</v>
      </c>
      <c r="M232" s="160">
        <f t="shared" si="8"/>
        <v>0.1</v>
      </c>
      <c r="N232" s="160">
        <f t="shared" si="9"/>
        <v>0</v>
      </c>
      <c r="O232" s="160">
        <f t="shared" si="10"/>
        <v>0</v>
      </c>
      <c r="P232" s="160">
        <f t="shared" si="11"/>
        <v>0</v>
      </c>
      <c r="Q232" s="160">
        <f t="shared" si="12"/>
        <v>0</v>
      </c>
      <c r="R232" s="160">
        <f t="shared" si="13"/>
        <v>0</v>
      </c>
      <c r="S232" s="160">
        <f t="shared" si="14"/>
        <v>0</v>
      </c>
      <c r="T232" s="160">
        <f t="shared" si="15"/>
        <v>0</v>
      </c>
      <c r="U232" s="17">
        <f t="shared" si="16"/>
        <v>5.0000000000000001E-4</v>
      </c>
      <c r="V232" s="17">
        <f ca="1">OFFSET('StockBond Returns'!$N$7,($B$10-1871)*12+($B$11-2)+C232-1,0)</f>
        <v>2.7920141186844605E-2</v>
      </c>
      <c r="W232" s="17">
        <f ca="1">OFFSET('StockBond Returns'!$O$7,($B$10-1871)*12+($B$11-2)+C232-1,0)</f>
        <v>6.0477700054757388E-3</v>
      </c>
      <c r="X232" s="17">
        <f ca="1">OFFSET('StockBond Returns'!$P$7,($B$10-1871)*12+($B$11-2)+C232-1,0)</f>
        <v>1.248060212764468E-3</v>
      </c>
      <c r="Y232" s="17">
        <f ca="1">OFFSET('StockBond Returns'!$Q$7,($B$10-1871)*12+($B$11-2)+C232-1,0)</f>
        <v>2.7920141186844605E-2</v>
      </c>
      <c r="Z232" s="17">
        <f ca="1">OFFSET('StockBond Returns'!$R$7,($B$10-1871)*12+($B$11-2)+C232-1,0)</f>
        <v>0</v>
      </c>
      <c r="AA232" s="17">
        <f ca="1">OFFSET('StockBond Returns'!$S$7,($B$10-1871)*12+($B$11-2)+C232-1,0)</f>
        <v>0</v>
      </c>
      <c r="AB232" s="17">
        <f ca="1">OFFSET('StockBond Returns'!$T$7,($B$10-1871)*12+($B$11-2)+C232-1,0)</f>
        <v>0.12522973186791786</v>
      </c>
      <c r="AC232" s="17">
        <f ca="1">OFFSET('StockBond Returns'!$U$7,($B$10-1871)*12+($B$11-2)+C232-1,0)</f>
        <v>2.1999999999999999E-2</v>
      </c>
      <c r="AD232" s="17">
        <f ca="1">OFFSET('StockBond Returns'!$V$7,($B$10-1871)*12+($B$11-2)+C232-1,0)</f>
        <v>-7.3000000000000001E-3</v>
      </c>
    </row>
    <row r="233" spans="1:30" ht="13" x14ac:dyDescent="0.15">
      <c r="A233" s="166">
        <f t="shared" si="17"/>
        <v>1947</v>
      </c>
      <c r="B233" s="166">
        <f t="shared" si="18"/>
        <v>2</v>
      </c>
      <c r="C233" s="166">
        <f t="shared" si="19"/>
        <v>210</v>
      </c>
      <c r="D233" s="108">
        <f t="shared" ca="1" si="3"/>
        <v>277489.02534934384</v>
      </c>
      <c r="E233" s="108">
        <f t="shared" ca="1" si="4"/>
        <v>337656.67166045593</v>
      </c>
      <c r="F233" s="108">
        <f>$B$15*$B$18*'Cash Flow Assist'!P220</f>
        <v>3333.3333333333335</v>
      </c>
      <c r="G233" s="108">
        <f>$B$15*'Parameters &amp; Main Results'!B251</f>
        <v>0</v>
      </c>
      <c r="H233" s="41">
        <f ca="1">OFFSET('StockBond Returns'!$W$7,($B$10-1871)*12+($B$11-2)+C233-1,0)</f>
        <v>-1.3712053921946642E-2</v>
      </c>
      <c r="I233" s="17">
        <f t="shared" ca="1" si="5"/>
        <v>-1.5607239053187134E-2</v>
      </c>
      <c r="J233" s="17"/>
      <c r="K233" s="17">
        <f t="shared" si="6"/>
        <v>1</v>
      </c>
      <c r="L233" s="160">
        <f t="shared" si="7"/>
        <v>0.9</v>
      </c>
      <c r="M233" s="160">
        <f t="shared" si="8"/>
        <v>0.1</v>
      </c>
      <c r="N233" s="160">
        <f t="shared" si="9"/>
        <v>0</v>
      </c>
      <c r="O233" s="160">
        <f t="shared" si="10"/>
        <v>0</v>
      </c>
      <c r="P233" s="160">
        <f t="shared" si="11"/>
        <v>0</v>
      </c>
      <c r="Q233" s="160">
        <f t="shared" si="12"/>
        <v>0</v>
      </c>
      <c r="R233" s="160">
        <f t="shared" si="13"/>
        <v>0</v>
      </c>
      <c r="S233" s="160">
        <f t="shared" si="14"/>
        <v>0</v>
      </c>
      <c r="T233" s="160">
        <f t="shared" si="15"/>
        <v>0</v>
      </c>
      <c r="U233" s="17">
        <f t="shared" si="16"/>
        <v>5.0000000000000001E-4</v>
      </c>
      <c r="V233" s="17">
        <f ca="1">OFFSET('StockBond Returns'!$N$7,($B$10-1871)*12+($B$11-2)+C233-1,0)</f>
        <v>-1.6937649334125893E-2</v>
      </c>
      <c r="W233" s="17">
        <f ca="1">OFFSET('StockBond Returns'!$O$7,($B$10-1871)*12+($B$11-2)+C233-1,0)</f>
        <v>-3.2168798580716196E-3</v>
      </c>
      <c r="X233" s="17">
        <f ca="1">OFFSET('StockBond Returns'!$P$7,($B$10-1871)*12+($B$11-2)+C233-1,0)</f>
        <v>-6.1608695662505042E-3</v>
      </c>
      <c r="Y233" s="17">
        <f ca="1">OFFSET('StockBond Returns'!$Q$7,($B$10-1871)*12+($B$11-2)+C233-1,0)</f>
        <v>-1.6937649334125893E-2</v>
      </c>
      <c r="Z233" s="17">
        <f ca="1">OFFSET('StockBond Returns'!$R$7,($B$10-1871)*12+($B$11-2)+C233-1,0)</f>
        <v>0</v>
      </c>
      <c r="AA233" s="17">
        <f ca="1">OFFSET('StockBond Returns'!$S$7,($B$10-1871)*12+($B$11-2)+C233-1,0)</f>
        <v>0</v>
      </c>
      <c r="AB233" s="17">
        <f ca="1">OFFSET('StockBond Returns'!$T$7,($B$10-1871)*12+($B$11-2)+C233-1,0)</f>
        <v>-6.4754856614246403E-3</v>
      </c>
      <c r="AC233" s="17">
        <f ca="1">OFFSET('StockBond Returns'!$U$7,($B$10-1871)*12+($B$11-2)+C233-1,0)</f>
        <v>6.7999999999999996E-3</v>
      </c>
      <c r="AD233" s="17">
        <f ca="1">OFFSET('StockBond Returns'!$V$7,($B$10-1871)*12+($B$11-2)+C233-1,0)</f>
        <v>1.5E-3</v>
      </c>
    </row>
    <row r="234" spans="1:30" ht="13" x14ac:dyDescent="0.15">
      <c r="A234" s="166">
        <f t="shared" si="17"/>
        <v>1947</v>
      </c>
      <c r="B234" s="166">
        <f t="shared" si="18"/>
        <v>3</v>
      </c>
      <c r="C234" s="166">
        <f t="shared" si="19"/>
        <v>211</v>
      </c>
      <c r="D234" s="108">
        <f t="shared" ca="1" si="3"/>
        <v>266952.21901957563</v>
      </c>
      <c r="E234" s="108">
        <f t="shared" ca="1" si="4"/>
        <v>324872.3354115843</v>
      </c>
      <c r="F234" s="108">
        <f>$B$15*$B$18*'Cash Flow Assist'!P221</f>
        <v>3333.3333333333335</v>
      </c>
      <c r="G234" s="108">
        <f>$B$15*'Parameters &amp; Main Results'!B252</f>
        <v>0</v>
      </c>
      <c r="H234" s="41">
        <f ca="1">OFFSET('StockBond Returns'!$W$7,($B$10-1871)*12+($B$11-2)+C234-1,0)</f>
        <v>-2.627511741034446E-2</v>
      </c>
      <c r="I234" s="17">
        <f t="shared" ca="1" si="5"/>
        <v>-2.8269049246842773E-2</v>
      </c>
      <c r="J234" s="17"/>
      <c r="K234" s="17">
        <f t="shared" si="6"/>
        <v>1</v>
      </c>
      <c r="L234" s="160">
        <f t="shared" si="7"/>
        <v>0.9</v>
      </c>
      <c r="M234" s="160">
        <f t="shared" si="8"/>
        <v>0.1</v>
      </c>
      <c r="N234" s="160">
        <f t="shared" si="9"/>
        <v>0</v>
      </c>
      <c r="O234" s="160">
        <f t="shared" si="10"/>
        <v>0</v>
      </c>
      <c r="P234" s="160">
        <f t="shared" si="11"/>
        <v>0</v>
      </c>
      <c r="Q234" s="160">
        <f t="shared" si="12"/>
        <v>0</v>
      </c>
      <c r="R234" s="160">
        <f t="shared" si="13"/>
        <v>0</v>
      </c>
      <c r="S234" s="160">
        <f t="shared" si="14"/>
        <v>0</v>
      </c>
      <c r="T234" s="160">
        <f t="shared" si="15"/>
        <v>0</v>
      </c>
      <c r="U234" s="17">
        <f t="shared" si="16"/>
        <v>5.0000000000000001E-4</v>
      </c>
      <c r="V234" s="17">
        <f ca="1">OFFSET('StockBond Returns'!$N$7,($B$10-1871)*12+($B$11-2)+C234-1,0)</f>
        <v>-2.9604715028867412E-2</v>
      </c>
      <c r="W234" s="17">
        <f ca="1">OFFSET('StockBond Returns'!$O$7,($B$10-1871)*12+($B$11-2)+C234-1,0)</f>
        <v>-1.5831390541954371E-2</v>
      </c>
      <c r="X234" s="17">
        <f ca="1">OFFSET('StockBond Returns'!$P$7,($B$10-1871)*12+($B$11-2)+C234-1,0)</f>
        <v>-1.6961530300494743E-2</v>
      </c>
      <c r="Y234" s="17">
        <f ca="1">OFFSET('StockBond Returns'!$Q$7,($B$10-1871)*12+($B$11-2)+C234-1,0)</f>
        <v>-2.9604715028867412E-2</v>
      </c>
      <c r="Z234" s="17">
        <f ca="1">OFFSET('StockBond Returns'!$R$7,($B$10-1871)*12+($B$11-2)+C234-1,0)</f>
        <v>0</v>
      </c>
      <c r="AA234" s="17">
        <f ca="1">OFFSET('StockBond Returns'!$S$7,($B$10-1871)*12+($B$11-2)+C234-1,0)</f>
        <v>0</v>
      </c>
      <c r="AB234" s="17">
        <f ca="1">OFFSET('StockBond Returns'!$T$7,($B$10-1871)*12+($B$11-2)+C234-1,0)</f>
        <v>-1.7272727272727217E-2</v>
      </c>
      <c r="AC234" s="17">
        <f ca="1">OFFSET('StockBond Returns'!$U$7,($B$10-1871)*12+($B$11-2)+C234-1,0)</f>
        <v>-1.6199999999999999E-2</v>
      </c>
      <c r="AD234" s="17">
        <f ca="1">OFFSET('StockBond Returns'!$V$7,($B$10-1871)*12+($B$11-2)+C234-1,0)</f>
        <v>6.1000000000000004E-3</v>
      </c>
    </row>
    <row r="235" spans="1:30" ht="13" x14ac:dyDescent="0.15">
      <c r="A235" s="166">
        <f t="shared" si="17"/>
        <v>1947</v>
      </c>
      <c r="B235" s="166">
        <f t="shared" si="18"/>
        <v>4</v>
      </c>
      <c r="C235" s="166">
        <f t="shared" si="19"/>
        <v>212</v>
      </c>
      <c r="D235" s="108">
        <f t="shared" ca="1" si="3"/>
        <v>256704.43930324944</v>
      </c>
      <c r="E235" s="108">
        <f t="shared" ca="1" si="4"/>
        <v>311436.0283456574</v>
      </c>
      <c r="F235" s="108">
        <f>$B$15*$B$18*'Cash Flow Assist'!P222</f>
        <v>3333.3333333333335</v>
      </c>
      <c r="G235" s="108">
        <f>$B$15*'Parameters &amp; Main Results'!B253</f>
        <v>0</v>
      </c>
      <c r="H235" s="41">
        <f ca="1">OFFSET('StockBond Returns'!$W$7,($B$10-1871)*12+($B$11-2)+C235-1,0)</f>
        <v>-2.6228949284090388E-2</v>
      </c>
      <c r="I235" s="17">
        <f t="shared" ca="1" si="5"/>
        <v>-3.1420678882790487E-2</v>
      </c>
      <c r="J235" s="17"/>
      <c r="K235" s="17">
        <f t="shared" si="6"/>
        <v>1</v>
      </c>
      <c r="L235" s="160">
        <f t="shared" si="7"/>
        <v>0.9</v>
      </c>
      <c r="M235" s="160">
        <f t="shared" si="8"/>
        <v>0.1</v>
      </c>
      <c r="N235" s="160">
        <f t="shared" si="9"/>
        <v>0</v>
      </c>
      <c r="O235" s="160">
        <f t="shared" si="10"/>
        <v>0</v>
      </c>
      <c r="P235" s="160">
        <f t="shared" si="11"/>
        <v>0</v>
      </c>
      <c r="Q235" s="160">
        <f t="shared" si="12"/>
        <v>0</v>
      </c>
      <c r="R235" s="160">
        <f t="shared" si="13"/>
        <v>0</v>
      </c>
      <c r="S235" s="160">
        <f t="shared" si="14"/>
        <v>0</v>
      </c>
      <c r="T235" s="160">
        <f t="shared" si="15"/>
        <v>0</v>
      </c>
      <c r="U235" s="17">
        <f t="shared" si="16"/>
        <v>5.0000000000000001E-4</v>
      </c>
      <c r="V235" s="17">
        <f ca="1">OFFSET('StockBond Returns'!$N$7,($B$10-1871)*12+($B$11-2)+C235-1,0)</f>
        <v>-3.4829277918879908E-2</v>
      </c>
      <c r="W235" s="17">
        <f ca="1">OFFSET('StockBond Returns'!$O$7,($B$10-1871)*12+($B$11-2)+C235-1,0)</f>
        <v>-3.2662089131896277E-4</v>
      </c>
      <c r="X235" s="17">
        <f ca="1">OFFSET('StockBond Returns'!$P$7,($B$10-1871)*12+($B$11-2)+C235-1,0)</f>
        <v>3.1666666493612716E-4</v>
      </c>
      <c r="Y235" s="17">
        <f ca="1">OFFSET('StockBond Returns'!$Q$7,($B$10-1871)*12+($B$11-2)+C235-1,0)</f>
        <v>-3.4829277918879908E-2</v>
      </c>
      <c r="Z235" s="17">
        <f ca="1">OFFSET('StockBond Returns'!$R$7,($B$10-1871)*12+($B$11-2)+C235-1,0)</f>
        <v>0</v>
      </c>
      <c r="AA235" s="17">
        <f ca="1">OFFSET('StockBond Returns'!$S$7,($B$10-1871)*12+($B$11-2)+C235-1,0)</f>
        <v>0</v>
      </c>
      <c r="AB235" s="17">
        <f ca="1">OFFSET('StockBond Returns'!$T$7,($B$10-1871)*12+($B$11-2)+C235-1,0)</f>
        <v>0</v>
      </c>
      <c r="AC235" s="17">
        <f ca="1">OFFSET('StockBond Returns'!$U$7,($B$10-1871)*12+($B$11-2)+C235-1,0)</f>
        <v>-3.9600000000000003E-2</v>
      </c>
      <c r="AD235" s="17">
        <f ca="1">OFFSET('StockBond Returns'!$V$7,($B$10-1871)*12+($B$11-2)+C235-1,0)</f>
        <v>8.5000000000000006E-3</v>
      </c>
    </row>
    <row r="236" spans="1:30" ht="13" x14ac:dyDescent="0.15">
      <c r="A236" s="166">
        <f t="shared" si="17"/>
        <v>1947</v>
      </c>
      <c r="B236" s="166">
        <f t="shared" si="18"/>
        <v>5</v>
      </c>
      <c r="C236" s="166">
        <f t="shared" si="19"/>
        <v>213</v>
      </c>
      <c r="D236" s="108">
        <f t="shared" ca="1" si="3"/>
        <v>253130.64161272271</v>
      </c>
      <c r="E236" s="108">
        <f t="shared" ca="1" si="4"/>
        <v>307511.06191329716</v>
      </c>
      <c r="F236" s="108">
        <f>$B$15*$B$18*'Cash Flow Assist'!P223</f>
        <v>3333.3333333333335</v>
      </c>
      <c r="G236" s="108">
        <f>$B$15*'Parameters &amp; Main Results'!B254</f>
        <v>0</v>
      </c>
      <c r="H236" s="41">
        <f ca="1">OFFSET('StockBond Returns'!$W$7,($B$10-1871)*12+($B$11-2)+C236-1,0)</f>
        <v>-9.490599027575364E-4</v>
      </c>
      <c r="I236" s="17">
        <f t="shared" ca="1" si="5"/>
        <v>-1.9202464262872913E-3</v>
      </c>
      <c r="J236" s="17"/>
      <c r="K236" s="17">
        <f t="shared" si="6"/>
        <v>1</v>
      </c>
      <c r="L236" s="160">
        <f t="shared" si="7"/>
        <v>0.9</v>
      </c>
      <c r="M236" s="160">
        <f t="shared" si="8"/>
        <v>0.1</v>
      </c>
      <c r="N236" s="160">
        <f t="shared" si="9"/>
        <v>0</v>
      </c>
      <c r="O236" s="160">
        <f t="shared" si="10"/>
        <v>0</v>
      </c>
      <c r="P236" s="160">
        <f t="shared" si="11"/>
        <v>0</v>
      </c>
      <c r="Q236" s="160">
        <f t="shared" si="12"/>
        <v>0</v>
      </c>
      <c r="R236" s="160">
        <f t="shared" si="13"/>
        <v>0</v>
      </c>
      <c r="S236" s="160">
        <f t="shared" si="14"/>
        <v>0</v>
      </c>
      <c r="T236" s="160">
        <f t="shared" si="15"/>
        <v>0</v>
      </c>
      <c r="U236" s="17">
        <f t="shared" si="16"/>
        <v>5.0000000000000001E-4</v>
      </c>
      <c r="V236" s="17">
        <f ca="1">OFFSET('StockBond Returns'!$N$7,($B$10-1871)*12+($B$11-2)+C236-1,0)</f>
        <v>-2.6055914921423451E-3</v>
      </c>
      <c r="W236" s="17">
        <f ca="1">OFFSET('StockBond Returns'!$O$7,($B$10-1871)*12+($B$11-2)+C236-1,0)</f>
        <v>4.6645258330748618E-3</v>
      </c>
      <c r="X236" s="17">
        <f ca="1">OFFSET('StockBond Returns'!$P$7,($B$10-1871)*12+($B$11-2)+C236-1,0)</f>
        <v>2.595292331365906E-3</v>
      </c>
      <c r="Y236" s="17">
        <f ca="1">OFFSET('StockBond Returns'!$Q$7,($B$10-1871)*12+($B$11-2)+C236-1,0)</f>
        <v>-2.6055914921423451E-3</v>
      </c>
      <c r="Z236" s="17">
        <f ca="1">OFFSET('StockBond Returns'!$R$7,($B$10-1871)*12+($B$11-2)+C236-1,0)</f>
        <v>0</v>
      </c>
      <c r="AA236" s="17">
        <f ca="1">OFFSET('StockBond Returns'!$S$7,($B$10-1871)*12+($B$11-2)+C236-1,0)</f>
        <v>0</v>
      </c>
      <c r="AB236" s="17">
        <f ca="1">OFFSET('StockBond Returns'!$T$7,($B$10-1871)*12+($B$11-2)+C236-1,0)</f>
        <v>2.277904328018332E-3</v>
      </c>
      <c r="AC236" s="17">
        <f ca="1">OFFSET('StockBond Returns'!$U$7,($B$10-1871)*12+($B$11-2)+C236-1,0)</f>
        <v>-3.2599999999999997E-2</v>
      </c>
      <c r="AD236" s="17">
        <f ca="1">OFFSET('StockBond Returns'!$V$7,($B$10-1871)*12+($B$11-2)+C236-1,0)</f>
        <v>3.3E-3</v>
      </c>
    </row>
    <row r="237" spans="1:30" ht="13" x14ac:dyDescent="0.15">
      <c r="A237" s="166">
        <f t="shared" si="17"/>
        <v>1947</v>
      </c>
      <c r="B237" s="166">
        <f t="shared" si="18"/>
        <v>6</v>
      </c>
      <c r="C237" s="166">
        <f t="shared" si="19"/>
        <v>214</v>
      </c>
      <c r="D237" s="108">
        <f t="shared" ca="1" si="3"/>
        <v>258876.98157394171</v>
      </c>
      <c r="E237" s="108">
        <f t="shared" ca="1" si="4"/>
        <v>317895.23070629139</v>
      </c>
      <c r="F237" s="108">
        <f>$B$15*$B$18*'Cash Flow Assist'!P224</f>
        <v>3333.3333333333335</v>
      </c>
      <c r="G237" s="108">
        <f>$B$15*'Parameters &amp; Main Results'!B255</f>
        <v>0</v>
      </c>
      <c r="H237" s="41">
        <f ca="1">OFFSET('StockBond Returns'!$W$7,($B$10-1871)*12+($B$11-2)+C237-1,0)</f>
        <v>3.6348163065060127E-2</v>
      </c>
      <c r="I237" s="17">
        <f t="shared" ca="1" si="5"/>
        <v>4.509699704303443E-2</v>
      </c>
      <c r="J237" s="17"/>
      <c r="K237" s="17">
        <f t="shared" si="6"/>
        <v>1</v>
      </c>
      <c r="L237" s="160">
        <f t="shared" si="7"/>
        <v>0.9</v>
      </c>
      <c r="M237" s="160">
        <f t="shared" si="8"/>
        <v>0.1</v>
      </c>
      <c r="N237" s="160">
        <f t="shared" si="9"/>
        <v>0</v>
      </c>
      <c r="O237" s="160">
        <f t="shared" si="10"/>
        <v>0</v>
      </c>
      <c r="P237" s="160">
        <f t="shared" si="11"/>
        <v>0</v>
      </c>
      <c r="Q237" s="160">
        <f t="shared" si="12"/>
        <v>0</v>
      </c>
      <c r="R237" s="160">
        <f t="shared" si="13"/>
        <v>0</v>
      </c>
      <c r="S237" s="160">
        <f t="shared" si="14"/>
        <v>0</v>
      </c>
      <c r="T237" s="160">
        <f t="shared" si="15"/>
        <v>0</v>
      </c>
      <c r="U237" s="17">
        <f t="shared" si="16"/>
        <v>5.0000000000000001E-4</v>
      </c>
      <c r="V237" s="17">
        <f ca="1">OFFSET('StockBond Returns'!$N$7,($B$10-1871)*12+($B$11-2)+C237-1,0)</f>
        <v>5.1041060599718469E-2</v>
      </c>
      <c r="W237" s="17">
        <f ca="1">OFFSET('StockBond Returns'!$O$7,($B$10-1871)*12+($B$11-2)+C237-1,0)</f>
        <v>-7.982908300455227E-3</v>
      </c>
      <c r="X237" s="17">
        <f ca="1">OFFSET('StockBond Returns'!$P$7,($B$10-1871)*12+($B$11-2)+C237-1,0)</f>
        <v>-5.5728789259503753E-3</v>
      </c>
      <c r="Y237" s="17">
        <f ca="1">OFFSET('StockBond Returns'!$Q$7,($B$10-1871)*12+($B$11-2)+C237-1,0)</f>
        <v>5.1041060599718469E-2</v>
      </c>
      <c r="Z237" s="17">
        <f ca="1">OFFSET('StockBond Returns'!$R$7,($B$10-1871)*12+($B$11-2)+C237-1,0)</f>
        <v>0</v>
      </c>
      <c r="AA237" s="17">
        <f ca="1">OFFSET('StockBond Returns'!$S$7,($B$10-1871)*12+($B$11-2)+C237-1,0)</f>
        <v>0</v>
      </c>
      <c r="AB237" s="17">
        <f ca="1">OFFSET('StockBond Returns'!$T$7,($B$10-1871)*12+($B$11-2)+C237-1,0)</f>
        <v>-5.8876811594201772E-3</v>
      </c>
      <c r="AC237" s="17">
        <f ca="1">OFFSET('StockBond Returns'!$U$7,($B$10-1871)*12+($B$11-2)+C237-1,0)</f>
        <v>-3.0000000000000001E-3</v>
      </c>
      <c r="AD237" s="17">
        <f ca="1">OFFSET('StockBond Returns'!$V$7,($B$10-1871)*12+($B$11-2)+C237-1,0)</f>
        <v>-5.8999999999999999E-3</v>
      </c>
    </row>
    <row r="238" spans="1:30" ht="13" x14ac:dyDescent="0.15">
      <c r="A238" s="166">
        <f t="shared" si="17"/>
        <v>1947</v>
      </c>
      <c r="B238" s="166">
        <f t="shared" si="18"/>
        <v>7</v>
      </c>
      <c r="C238" s="166">
        <f t="shared" si="19"/>
        <v>215</v>
      </c>
      <c r="D238" s="108">
        <f t="shared" ca="1" si="3"/>
        <v>261688.89519213466</v>
      </c>
      <c r="E238" s="108">
        <f t="shared" ca="1" si="4"/>
        <v>323961.19544558</v>
      </c>
      <c r="F238" s="108">
        <f>$B$15*$B$18*'Cash Flow Assist'!P225</f>
        <v>3333.3333333333335</v>
      </c>
      <c r="G238" s="108">
        <f>$B$15*'Parameters &amp; Main Results'!B256</f>
        <v>0</v>
      </c>
      <c r="H238" s="41">
        <f ca="1">OFFSET('StockBond Returns'!$W$7,($B$10-1871)*12+($B$11-2)+C238-1,0)</f>
        <v>2.4047738982501322E-2</v>
      </c>
      <c r="I238" s="17">
        <f t="shared" ca="1" si="5"/>
        <v>2.9880599497648961E-2</v>
      </c>
      <c r="J238" s="17"/>
      <c r="K238" s="17">
        <f t="shared" si="6"/>
        <v>1</v>
      </c>
      <c r="L238" s="160">
        <f t="shared" si="7"/>
        <v>0.9</v>
      </c>
      <c r="M238" s="160">
        <f t="shared" si="8"/>
        <v>0.1</v>
      </c>
      <c r="N238" s="160">
        <f t="shared" si="9"/>
        <v>0</v>
      </c>
      <c r="O238" s="160">
        <f t="shared" si="10"/>
        <v>0</v>
      </c>
      <c r="P238" s="160">
        <f t="shared" si="11"/>
        <v>0</v>
      </c>
      <c r="Q238" s="160">
        <f t="shared" si="12"/>
        <v>0</v>
      </c>
      <c r="R238" s="160">
        <f t="shared" si="13"/>
        <v>0</v>
      </c>
      <c r="S238" s="160">
        <f t="shared" si="14"/>
        <v>0</v>
      </c>
      <c r="T238" s="160">
        <f t="shared" si="15"/>
        <v>0</v>
      </c>
      <c r="U238" s="17">
        <f t="shared" si="16"/>
        <v>5.0000000000000001E-4</v>
      </c>
      <c r="V238" s="17">
        <f ca="1">OFFSET('StockBond Returns'!$N$7,($B$10-1871)*12+($B$11-2)+C238-1,0)</f>
        <v>3.3731185488699023E-2</v>
      </c>
      <c r="W238" s="17">
        <f ca="1">OFFSET('StockBond Returns'!$O$7,($B$10-1871)*12+($B$11-2)+C238-1,0)</f>
        <v>-4.3580077551349516E-3</v>
      </c>
      <c r="X238" s="17">
        <f ca="1">OFFSET('StockBond Returns'!$P$7,($B$10-1871)*12+($B$11-2)+C238-1,0)</f>
        <v>-6.4331084124660265E-3</v>
      </c>
      <c r="Y238" s="17">
        <f ca="1">OFFSET('StockBond Returns'!$Q$7,($B$10-1871)*12+($B$11-2)+C238-1,0)</f>
        <v>3.3731185488699023E-2</v>
      </c>
      <c r="Z238" s="17">
        <f ca="1">OFFSET('StockBond Returns'!$R$7,($B$10-1871)*12+($B$11-2)+C238-1,0)</f>
        <v>0</v>
      </c>
      <c r="AA238" s="17">
        <f ca="1">OFFSET('StockBond Returns'!$S$7,($B$10-1871)*12+($B$11-2)+C238-1,0)</f>
        <v>0</v>
      </c>
      <c r="AB238" s="17">
        <f ca="1">OFFSET('StockBond Returns'!$T$7,($B$10-1871)*12+($B$11-2)+C238-1,0)</f>
        <v>-6.7476383265857587E-3</v>
      </c>
      <c r="AC238" s="17">
        <f ca="1">OFFSET('StockBond Returns'!$U$7,($B$10-1871)*12+($B$11-2)+C238-1,0)</f>
        <v>1.43E-2</v>
      </c>
      <c r="AD238" s="17">
        <f ca="1">OFFSET('StockBond Returns'!$V$7,($B$10-1871)*12+($B$11-2)+C238-1,0)</f>
        <v>2.8199999999999999E-2</v>
      </c>
    </row>
    <row r="239" spans="1:30" ht="13" x14ac:dyDescent="0.15">
      <c r="A239" s="166">
        <f t="shared" si="17"/>
        <v>1947</v>
      </c>
      <c r="B239" s="166">
        <f t="shared" si="18"/>
        <v>8</v>
      </c>
      <c r="C239" s="166">
        <f t="shared" si="19"/>
        <v>216</v>
      </c>
      <c r="D239" s="108">
        <f t="shared" ca="1" si="3"/>
        <v>251873.04681424698</v>
      </c>
      <c r="E239" s="108">
        <f t="shared" ca="1" si="4"/>
        <v>311276.2770011815</v>
      </c>
      <c r="F239" s="108">
        <f>$B$15*$B$18*'Cash Flow Assist'!P226</f>
        <v>3333.3333333333335</v>
      </c>
      <c r="G239" s="108">
        <f>$B$15*'Parameters &amp; Main Results'!B257</f>
        <v>0</v>
      </c>
      <c r="H239" s="41">
        <f ca="1">OFFSET('StockBond Returns'!$W$7,($B$10-1871)*12+($B$11-2)+C239-1,0)</f>
        <v>-2.5091447607763172E-2</v>
      </c>
      <c r="I239" s="17">
        <f t="shared" ca="1" si="5"/>
        <v>-2.9166476829113833E-2</v>
      </c>
      <c r="J239" s="17"/>
      <c r="K239" s="17">
        <f t="shared" si="6"/>
        <v>1</v>
      </c>
      <c r="L239" s="160">
        <f t="shared" si="7"/>
        <v>0.9</v>
      </c>
      <c r="M239" s="160">
        <f t="shared" si="8"/>
        <v>0.1</v>
      </c>
      <c r="N239" s="160">
        <f t="shared" si="9"/>
        <v>0</v>
      </c>
      <c r="O239" s="160">
        <f t="shared" si="10"/>
        <v>0</v>
      </c>
      <c r="P239" s="160">
        <f t="shared" si="11"/>
        <v>0</v>
      </c>
      <c r="Q239" s="160">
        <f t="shared" si="12"/>
        <v>0</v>
      </c>
      <c r="R239" s="160">
        <f t="shared" si="13"/>
        <v>0</v>
      </c>
      <c r="S239" s="160">
        <f t="shared" si="14"/>
        <v>0</v>
      </c>
      <c r="T239" s="160">
        <f t="shared" si="15"/>
        <v>0</v>
      </c>
      <c r="U239" s="17">
        <f t="shared" si="16"/>
        <v>5.0000000000000001E-4</v>
      </c>
      <c r="V239" s="17">
        <f ca="1">OFFSET('StockBond Returns'!$N$7,($B$10-1871)*12+($B$11-2)+C239-1,0)</f>
        <v>-3.1980289209059154E-2</v>
      </c>
      <c r="W239" s="17">
        <f ca="1">OFFSET('StockBond Returns'!$O$7,($B$10-1871)*12+($B$11-2)+C239-1,0)</f>
        <v>-3.4254987429392925E-3</v>
      </c>
      <c r="X239" s="17">
        <f ca="1">OFFSET('StockBond Returns'!$P$7,($B$10-1871)*12+($B$11-2)+C239-1,0)</f>
        <v>-7.0434598204730525E-3</v>
      </c>
      <c r="Y239" s="17">
        <f ca="1">OFFSET('StockBond Returns'!$Q$7,($B$10-1871)*12+($B$11-2)+C239-1,0)</f>
        <v>-3.1980289209059154E-2</v>
      </c>
      <c r="Z239" s="17">
        <f ca="1">OFFSET('StockBond Returns'!$R$7,($B$10-1871)*12+($B$11-2)+C239-1,0)</f>
        <v>0</v>
      </c>
      <c r="AA239" s="17">
        <f ca="1">OFFSET('StockBond Returns'!$S$7,($B$10-1871)*12+($B$11-2)+C239-1,0)</f>
        <v>0</v>
      </c>
      <c r="AB239" s="17">
        <f ca="1">OFFSET('StockBond Returns'!$T$7,($B$10-1871)*12+($B$11-2)+C239-1,0)</f>
        <v>-7.5892857142856318E-3</v>
      </c>
      <c r="AC239" s="17">
        <f ca="1">OFFSET('StockBond Returns'!$U$7,($B$10-1871)*12+($B$11-2)+C239-1,0)</f>
        <v>3.2000000000000002E-3</v>
      </c>
      <c r="AD239" s="17">
        <f ca="1">OFFSET('StockBond Returns'!$V$7,($B$10-1871)*12+($B$11-2)+C239-1,0)</f>
        <v>1.8E-3</v>
      </c>
    </row>
    <row r="240" spans="1:30" ht="13" x14ac:dyDescent="0.15">
      <c r="A240" s="166">
        <f t="shared" si="17"/>
        <v>1947</v>
      </c>
      <c r="B240" s="166">
        <f t="shared" si="18"/>
        <v>9</v>
      </c>
      <c r="C240" s="166">
        <f t="shared" si="19"/>
        <v>217</v>
      </c>
      <c r="D240" s="108">
        <f t="shared" ca="1" si="3"/>
        <v>241823.79217887699</v>
      </c>
      <c r="E240" s="108">
        <f t="shared" ca="1" si="4"/>
        <v>299273.56450975081</v>
      </c>
      <c r="F240" s="108">
        <f>$B$15*$B$18*'Cash Flow Assist'!P227</f>
        <v>3333.3333333333335</v>
      </c>
      <c r="G240" s="108">
        <f>$B$15*'Parameters &amp; Main Results'!B258</f>
        <v>0</v>
      </c>
      <c r="H240" s="41">
        <f ca="1">OFFSET('StockBond Returns'!$W$7,($B$10-1871)*12+($B$11-2)+C240-1,0)</f>
        <v>-2.7021521864562584E-2</v>
      </c>
      <c r="I240" s="17">
        <f t="shared" ca="1" si="5"/>
        <v>-2.8152550127754521E-2</v>
      </c>
      <c r="J240" s="17"/>
      <c r="K240" s="17">
        <f t="shared" si="6"/>
        <v>1</v>
      </c>
      <c r="L240" s="160">
        <f t="shared" si="7"/>
        <v>0.9</v>
      </c>
      <c r="M240" s="160">
        <f t="shared" si="8"/>
        <v>0.1</v>
      </c>
      <c r="N240" s="160">
        <f t="shared" si="9"/>
        <v>0</v>
      </c>
      <c r="O240" s="160">
        <f t="shared" si="10"/>
        <v>0</v>
      </c>
      <c r="P240" s="160">
        <f t="shared" si="11"/>
        <v>0</v>
      </c>
      <c r="Q240" s="160">
        <f t="shared" si="12"/>
        <v>0</v>
      </c>
      <c r="R240" s="160">
        <f t="shared" si="13"/>
        <v>0</v>
      </c>
      <c r="S240" s="160">
        <f t="shared" si="14"/>
        <v>0</v>
      </c>
      <c r="T240" s="160">
        <f t="shared" si="15"/>
        <v>0</v>
      </c>
      <c r="U240" s="17">
        <f t="shared" si="16"/>
        <v>5.0000000000000001E-4</v>
      </c>
      <c r="V240" s="17">
        <f ca="1">OFFSET('StockBond Returns'!$N$7,($B$10-1871)*12+($B$11-2)+C240-1,0)</f>
        <v>-2.8766794420088004E-2</v>
      </c>
      <c r="W240" s="17">
        <f ca="1">OFFSET('StockBond Returns'!$O$7,($B$10-1871)*12+($B$11-2)+C240-1,0)</f>
        <v>-2.2207684830086505E-2</v>
      </c>
      <c r="X240" s="17">
        <f ca="1">OFFSET('StockBond Returns'!$P$7,($B$10-1871)*12+($B$11-2)+C240-1,0)</f>
        <v>-1.8651488615620715E-2</v>
      </c>
      <c r="Y240" s="17">
        <f ca="1">OFFSET('StockBond Returns'!$Q$7,($B$10-1871)*12+($B$11-2)+C240-1,0)</f>
        <v>-2.8766794420088004E-2</v>
      </c>
      <c r="Z240" s="17">
        <f ca="1">OFFSET('StockBond Returns'!$R$7,($B$10-1871)*12+($B$11-2)+C240-1,0)</f>
        <v>0</v>
      </c>
      <c r="AA240" s="17">
        <f ca="1">OFFSET('StockBond Returns'!$S$7,($B$10-1871)*12+($B$11-2)+C240-1,0)</f>
        <v>0</v>
      </c>
      <c r="AB240" s="17">
        <f ca="1">OFFSET('StockBond Returns'!$T$7,($B$10-1871)*12+($B$11-2)+C240-1,0)</f>
        <v>-1.9264448336252293E-2</v>
      </c>
      <c r="AC240" s="17">
        <f ca="1">OFFSET('StockBond Returns'!$U$7,($B$10-1871)*12+($B$11-2)+C240-1,0)</f>
        <v>1.6400000000000001E-2</v>
      </c>
      <c r="AD240" s="17">
        <f ca="1">OFFSET('StockBond Returns'!$V$7,($B$10-1871)*12+($B$11-2)+C240-1,0)</f>
        <v>1.3599999999999999E-2</v>
      </c>
    </row>
    <row r="241" spans="1:30" ht="13" x14ac:dyDescent="0.15">
      <c r="A241" s="166">
        <f t="shared" si="17"/>
        <v>1947</v>
      </c>
      <c r="B241" s="166">
        <f t="shared" si="18"/>
        <v>10</v>
      </c>
      <c r="C241" s="166">
        <f t="shared" si="19"/>
        <v>218</v>
      </c>
      <c r="D241" s="108">
        <f t="shared" ca="1" si="3"/>
        <v>242092.83515592793</v>
      </c>
      <c r="E241" s="108">
        <f t="shared" ca="1" si="4"/>
        <v>301793.73783621984</v>
      </c>
      <c r="F241" s="108">
        <f>$B$15*$B$18*'Cash Flow Assist'!P228</f>
        <v>3333.3333333333335</v>
      </c>
      <c r="G241" s="108">
        <f>$B$15*'Parameters &amp; Main Results'!B259</f>
        <v>0</v>
      </c>
      <c r="H241" s="41">
        <f ca="1">OFFSET('StockBond Returns'!$W$7,($B$10-1871)*12+($B$11-2)+C241-1,0)</f>
        <v>1.5104907457607503E-2</v>
      </c>
      <c r="I241" s="17">
        <f t="shared" ca="1" si="5"/>
        <v>1.9779354218024278E-2</v>
      </c>
      <c r="J241" s="17"/>
      <c r="K241" s="17">
        <f t="shared" si="6"/>
        <v>1</v>
      </c>
      <c r="L241" s="160">
        <f t="shared" si="7"/>
        <v>0.9</v>
      </c>
      <c r="M241" s="160">
        <f t="shared" si="8"/>
        <v>0.1</v>
      </c>
      <c r="N241" s="160">
        <f t="shared" si="9"/>
        <v>0</v>
      </c>
      <c r="O241" s="160">
        <f t="shared" si="10"/>
        <v>0</v>
      </c>
      <c r="P241" s="160">
        <f t="shared" si="11"/>
        <v>0</v>
      </c>
      <c r="Q241" s="160">
        <f t="shared" si="12"/>
        <v>0</v>
      </c>
      <c r="R241" s="160">
        <f t="shared" si="13"/>
        <v>0</v>
      </c>
      <c r="S241" s="160">
        <f t="shared" si="14"/>
        <v>0</v>
      </c>
      <c r="T241" s="160">
        <f t="shared" si="15"/>
        <v>0</v>
      </c>
      <c r="U241" s="17">
        <f t="shared" si="16"/>
        <v>5.0000000000000001E-4</v>
      </c>
      <c r="V241" s="17">
        <f ca="1">OFFSET('StockBond Returns'!$N$7,($B$10-1871)*12+($B$11-2)+C241-1,0)</f>
        <v>2.3183519933047236E-2</v>
      </c>
      <c r="W241" s="17">
        <f ca="1">OFFSET('StockBond Returns'!$O$7,($B$10-1871)*12+($B$11-2)+C241-1,0)</f>
        <v>-1.0441470550515697E-2</v>
      </c>
      <c r="X241" s="17">
        <f ca="1">OFFSET('StockBond Returns'!$P$7,($B$10-1871)*12+($B$11-2)+C241-1,0)</f>
        <v>-2.3908045962834912E-3</v>
      </c>
      <c r="Y241" s="17">
        <f ca="1">OFFSET('StockBond Returns'!$Q$7,($B$10-1871)*12+($B$11-2)+C241-1,0)</f>
        <v>2.3183519933047236E-2</v>
      </c>
      <c r="Z241" s="17">
        <f ca="1">OFFSET('StockBond Returns'!$R$7,($B$10-1871)*12+($B$11-2)+C241-1,0)</f>
        <v>0</v>
      </c>
      <c r="AA241" s="17">
        <f ca="1">OFFSET('StockBond Returns'!$S$7,($B$10-1871)*12+($B$11-2)+C241-1,0)</f>
        <v>0</v>
      </c>
      <c r="AB241" s="17">
        <f ca="1">OFFSET('StockBond Returns'!$T$7,($B$10-1871)*12+($B$11-2)+C241-1,0)</f>
        <v>-3.0554343081623525E-3</v>
      </c>
      <c r="AC241" s="17">
        <f ca="1">OFFSET('StockBond Returns'!$U$7,($B$10-1871)*12+($B$11-2)+C241-1,0)</f>
        <v>5.1000000000000004E-3</v>
      </c>
      <c r="AD241" s="17">
        <f ca="1">OFFSET('StockBond Returns'!$V$7,($B$10-1871)*12+($B$11-2)+C241-1,0)</f>
        <v>6.9999999999999999E-4</v>
      </c>
    </row>
    <row r="242" spans="1:30" ht="13" x14ac:dyDescent="0.15">
      <c r="A242" s="166">
        <f t="shared" si="17"/>
        <v>1947</v>
      </c>
      <c r="B242" s="166">
        <f t="shared" si="18"/>
        <v>11</v>
      </c>
      <c r="C242" s="166">
        <f t="shared" si="19"/>
        <v>219</v>
      </c>
      <c r="D242" s="108">
        <f t="shared" ca="1" si="3"/>
        <v>232572.92953992911</v>
      </c>
      <c r="E242" s="108">
        <f t="shared" ca="1" si="4"/>
        <v>289874.71508746949</v>
      </c>
      <c r="F242" s="108">
        <f>$B$15*$B$18*'Cash Flow Assist'!P229</f>
        <v>3333.3333333333335</v>
      </c>
      <c r="G242" s="108">
        <f>$B$15*'Parameters &amp; Main Results'!B260</f>
        <v>0</v>
      </c>
      <c r="H242" s="41">
        <f ca="1">OFFSET('StockBond Returns'!$W$7,($B$10-1871)*12+($B$11-2)+C242-1,0)</f>
        <v>-2.591131341554858E-2</v>
      </c>
      <c r="I242" s="17">
        <f t="shared" ca="1" si="5"/>
        <v>-2.8766594448993193E-2</v>
      </c>
      <c r="J242" s="17"/>
      <c r="K242" s="17">
        <f t="shared" si="6"/>
        <v>1</v>
      </c>
      <c r="L242" s="160">
        <f t="shared" si="7"/>
        <v>0.9</v>
      </c>
      <c r="M242" s="160">
        <f t="shared" si="8"/>
        <v>0.1</v>
      </c>
      <c r="N242" s="160">
        <f t="shared" si="9"/>
        <v>0</v>
      </c>
      <c r="O242" s="160">
        <f t="shared" si="10"/>
        <v>0</v>
      </c>
      <c r="P242" s="160">
        <f t="shared" si="11"/>
        <v>0</v>
      </c>
      <c r="Q242" s="160">
        <f t="shared" si="12"/>
        <v>0</v>
      </c>
      <c r="R242" s="160">
        <f t="shared" si="13"/>
        <v>0</v>
      </c>
      <c r="S242" s="160">
        <f t="shared" si="14"/>
        <v>0</v>
      </c>
      <c r="T242" s="160">
        <f t="shared" si="15"/>
        <v>0</v>
      </c>
      <c r="U242" s="17">
        <f t="shared" si="16"/>
        <v>5.0000000000000001E-4</v>
      </c>
      <c r="V242" s="17">
        <f ca="1">OFFSET('StockBond Returns'!$N$7,($B$10-1871)*12+($B$11-2)+C242-1,0)</f>
        <v>-3.0386140308581444E-2</v>
      </c>
      <c r="W242" s="17">
        <f ca="1">OFFSET('StockBond Returns'!$O$7,($B$10-1871)*12+($B$11-2)+C242-1,0)</f>
        <v>-1.3774015046032262E-2</v>
      </c>
      <c r="X242" s="17">
        <f ca="1">OFFSET('StockBond Returns'!$P$7,($B$10-1871)*12+($B$11-2)+C242-1,0)</f>
        <v>-5.8010443781914001E-3</v>
      </c>
      <c r="Y242" s="17">
        <f ca="1">OFFSET('StockBond Returns'!$Q$7,($B$10-1871)*12+($B$11-2)+C242-1,0)</f>
        <v>-3.0386140308581444E-2</v>
      </c>
      <c r="Z242" s="17">
        <f ca="1">OFFSET('StockBond Returns'!$R$7,($B$10-1871)*12+($B$11-2)+C242-1,0)</f>
        <v>0</v>
      </c>
      <c r="AA242" s="17">
        <f ca="1">OFFSET('StockBond Returns'!$S$7,($B$10-1871)*12+($B$11-2)+C242-1,0)</f>
        <v>0</v>
      </c>
      <c r="AB242" s="17">
        <f ca="1">OFFSET('StockBond Returns'!$T$7,($B$10-1871)*12+($B$11-2)+C242-1,0)</f>
        <v>-6.5047701647875655E-3</v>
      </c>
      <c r="AC242" s="17">
        <f ca="1">OFFSET('StockBond Returns'!$U$7,($B$10-1871)*12+($B$11-2)+C242-1,0)</f>
        <v>-1.7100000000000001E-2</v>
      </c>
      <c r="AD242" s="17">
        <f ca="1">OFFSET('StockBond Returns'!$V$7,($B$10-1871)*12+($B$11-2)+C242-1,0)</f>
        <v>1.0999999999999999E-2</v>
      </c>
    </row>
    <row r="243" spans="1:30" ht="13" x14ac:dyDescent="0.15">
      <c r="A243" s="166">
        <f t="shared" si="17"/>
        <v>1947</v>
      </c>
      <c r="B243" s="166">
        <f t="shared" si="18"/>
        <v>12</v>
      </c>
      <c r="C243" s="166">
        <f t="shared" si="19"/>
        <v>220</v>
      </c>
      <c r="D243" s="108">
        <f t="shared" ca="1" si="3"/>
        <v>229586.45583718366</v>
      </c>
      <c r="E243" s="108">
        <f t="shared" ca="1" si="4"/>
        <v>288415.87765966629</v>
      </c>
      <c r="F243" s="108">
        <f>$B$15*$B$18*'Cash Flow Assist'!P230</f>
        <v>3333.3333333333335</v>
      </c>
      <c r="G243" s="108">
        <f>$B$15*'Parameters &amp; Main Results'!B261</f>
        <v>0</v>
      </c>
      <c r="H243" s="41">
        <f ca="1">OFFSET('StockBond Returns'!$W$7,($B$10-1871)*12+($B$11-2)+C243-1,0)</f>
        <v>1.5130877750948182E-3</v>
      </c>
      <c r="I243" s="17">
        <f t="shared" ca="1" si="5"/>
        <v>6.5417982354064328E-3</v>
      </c>
      <c r="J243" s="17"/>
      <c r="K243" s="17">
        <f t="shared" si="6"/>
        <v>1</v>
      </c>
      <c r="L243" s="160">
        <f t="shared" si="7"/>
        <v>0.9</v>
      </c>
      <c r="M243" s="160">
        <f t="shared" si="8"/>
        <v>0.1</v>
      </c>
      <c r="N243" s="160">
        <f t="shared" si="9"/>
        <v>0</v>
      </c>
      <c r="O243" s="160">
        <f t="shared" si="10"/>
        <v>0</v>
      </c>
      <c r="P243" s="160">
        <f t="shared" si="11"/>
        <v>0</v>
      </c>
      <c r="Q243" s="160">
        <f t="shared" si="12"/>
        <v>0</v>
      </c>
      <c r="R243" s="160">
        <f t="shared" si="13"/>
        <v>0</v>
      </c>
      <c r="S243" s="160">
        <f t="shared" si="14"/>
        <v>0</v>
      </c>
      <c r="T243" s="160">
        <f t="shared" si="15"/>
        <v>0</v>
      </c>
      <c r="U243" s="17">
        <f t="shared" si="16"/>
        <v>5.0000000000000001E-4</v>
      </c>
      <c r="V243" s="17">
        <f ca="1">OFFSET('StockBond Returns'!$N$7,($B$10-1871)*12+($B$11-2)+C243-1,0)</f>
        <v>1.0347268169216495E-2</v>
      </c>
      <c r="W243" s="17">
        <f ca="1">OFFSET('StockBond Returns'!$O$7,($B$10-1871)*12+($B$11-2)+C243-1,0)</f>
        <v>-2.7290764502217457E-2</v>
      </c>
      <c r="X243" s="17">
        <f ca="1">OFFSET('StockBond Returns'!$P$7,($B$10-1871)*12+($B$11-2)+C243-1,0)</f>
        <v>-1.4195671365682117E-2</v>
      </c>
      <c r="Y243" s="17">
        <f ca="1">OFFSET('StockBond Returns'!$Q$7,($B$10-1871)*12+($B$11-2)+C243-1,0)</f>
        <v>1.0347268169216495E-2</v>
      </c>
      <c r="Z243" s="17">
        <f ca="1">OFFSET('StockBond Returns'!$R$7,($B$10-1871)*12+($B$11-2)+C243-1,0)</f>
        <v>0</v>
      </c>
      <c r="AA243" s="17">
        <f ca="1">OFFSET('StockBond Returns'!$S$7,($B$10-1871)*12+($B$11-2)+C243-1,0)</f>
        <v>0</v>
      </c>
      <c r="AB243" s="17">
        <f ca="1">OFFSET('StockBond Returns'!$T$7,($B$10-1871)*12+($B$11-2)+C243-1,0)</f>
        <v>-1.495087569414788E-2</v>
      </c>
      <c r="AC243" s="17">
        <f ca="1">OFFSET('StockBond Returns'!$U$7,($B$10-1871)*12+($B$11-2)+C243-1,0)</f>
        <v>-2.46E-2</v>
      </c>
      <c r="AD243" s="17">
        <f ca="1">OFFSET('StockBond Returns'!$V$7,($B$10-1871)*12+($B$11-2)+C243-1,0)</f>
        <v>3.7100000000000001E-2</v>
      </c>
    </row>
    <row r="244" spans="1:30" ht="13" x14ac:dyDescent="0.15">
      <c r="A244" s="166">
        <f t="shared" si="17"/>
        <v>1948</v>
      </c>
      <c r="B244" s="166">
        <f t="shared" si="18"/>
        <v>1</v>
      </c>
      <c r="C244" s="166">
        <f t="shared" si="19"/>
        <v>221</v>
      </c>
      <c r="D244" s="108">
        <f t="shared" ca="1" si="3"/>
        <v>217634.50479578943</v>
      </c>
      <c r="E244" s="108">
        <f t="shared" ca="1" si="4"/>
        <v>273025.08232040546</v>
      </c>
      <c r="F244" s="108">
        <f>$B$15*$B$18*'Cash Flow Assist'!P231</f>
        <v>3333.3333333333335</v>
      </c>
      <c r="G244" s="108">
        <f>$B$15*'Parameters &amp; Main Results'!B262</f>
        <v>0</v>
      </c>
      <c r="H244" s="41">
        <f ca="1">OFFSET('StockBond Returns'!$W$7,($B$10-1871)*12+($B$11-2)+C244-1,0)</f>
        <v>-3.8092812212632367E-2</v>
      </c>
      <c r="I244" s="17">
        <f t="shared" ca="1" si="5"/>
        <v>-4.2294634469535804E-2</v>
      </c>
      <c r="J244" s="17"/>
      <c r="K244" s="17">
        <f t="shared" si="6"/>
        <v>1</v>
      </c>
      <c r="L244" s="160">
        <f t="shared" si="7"/>
        <v>0.9</v>
      </c>
      <c r="M244" s="160">
        <f t="shared" si="8"/>
        <v>0.1</v>
      </c>
      <c r="N244" s="160">
        <f t="shared" si="9"/>
        <v>0</v>
      </c>
      <c r="O244" s="160">
        <f t="shared" si="10"/>
        <v>0</v>
      </c>
      <c r="P244" s="160">
        <f t="shared" si="11"/>
        <v>0</v>
      </c>
      <c r="Q244" s="160">
        <f t="shared" si="12"/>
        <v>0</v>
      </c>
      <c r="R244" s="160">
        <f t="shared" si="13"/>
        <v>0</v>
      </c>
      <c r="S244" s="160">
        <f t="shared" si="14"/>
        <v>0</v>
      </c>
      <c r="T244" s="160">
        <f t="shared" si="15"/>
        <v>0</v>
      </c>
      <c r="U244" s="17">
        <f t="shared" si="16"/>
        <v>5.0000000000000001E-4</v>
      </c>
      <c r="V244" s="17">
        <f ca="1">OFFSET('StockBond Returns'!$N$7,($B$10-1871)*12+($B$11-2)+C244-1,0)</f>
        <v>-4.5880403750320653E-2</v>
      </c>
      <c r="W244" s="17">
        <f ca="1">OFFSET('StockBond Returns'!$O$7,($B$10-1871)*12+($B$11-2)+C244-1,0)</f>
        <v>-9.6060442758054698E-3</v>
      </c>
      <c r="X244" s="17">
        <f ca="1">OFFSET('StockBond Returns'!$P$7,($B$10-1871)*12+($B$11-2)+C244-1,0)</f>
        <v>-1.0619386967261835E-2</v>
      </c>
      <c r="Y244" s="17">
        <f ca="1">OFFSET('StockBond Returns'!$Q$7,($B$10-1871)*12+($B$11-2)+C244-1,0)</f>
        <v>-4.5880403750320653E-2</v>
      </c>
      <c r="Z244" s="17">
        <f ca="1">OFFSET('StockBond Returns'!$R$7,($B$10-1871)*12+($B$11-2)+C244-1,0)</f>
        <v>0</v>
      </c>
      <c r="AA244" s="17">
        <f ca="1">OFFSET('StockBond Returns'!$S$7,($B$10-1871)*12+($B$11-2)+C244-1,0)</f>
        <v>0</v>
      </c>
      <c r="AB244" s="17">
        <f ca="1">OFFSET('StockBond Returns'!$T$7,($B$10-1871)*12+($B$11-2)+C244-1,0)</f>
        <v>-3.4392677561282281E-2</v>
      </c>
      <c r="AC244" s="17">
        <f ca="1">OFFSET('StockBond Returns'!$U$7,($B$10-1871)*12+($B$11-2)+C244-1,0)</f>
        <v>2.5000000000000001E-2</v>
      </c>
      <c r="AD244" s="17">
        <f ca="1">OFFSET('StockBond Returns'!$V$7,($B$10-1871)*12+($B$11-2)+C244-1,0)</f>
        <v>1.3899999999999999E-2</v>
      </c>
    </row>
    <row r="245" spans="1:30" ht="13" x14ac:dyDescent="0.15">
      <c r="A245" s="166">
        <f t="shared" si="17"/>
        <v>1948</v>
      </c>
      <c r="B245" s="166">
        <f t="shared" si="18"/>
        <v>2</v>
      </c>
      <c r="C245" s="166">
        <f t="shared" si="19"/>
        <v>222</v>
      </c>
      <c r="D245" s="108">
        <f t="shared" ca="1" si="3"/>
        <v>207734.23943171519</v>
      </c>
      <c r="E245" s="108">
        <f t="shared" ca="1" si="4"/>
        <v>259617.84231804786</v>
      </c>
      <c r="F245" s="108">
        <f>$B$15*$B$18*'Cash Flow Assist'!P232</f>
        <v>3333.3333333333335</v>
      </c>
      <c r="G245" s="108">
        <f>$B$15*'Parameters &amp; Main Results'!B263</f>
        <v>0</v>
      </c>
      <c r="H245" s="41">
        <f ca="1">OFFSET('StockBond Returns'!$W$7,($B$10-1871)*12+($B$11-2)+C245-1,0)</f>
        <v>-3.0643472389470169E-2</v>
      </c>
      <c r="I245" s="17">
        <f t="shared" ca="1" si="5"/>
        <v>-3.7353410724876114E-2</v>
      </c>
      <c r="J245" s="17"/>
      <c r="K245" s="17">
        <f t="shared" si="6"/>
        <v>1</v>
      </c>
      <c r="L245" s="160">
        <f t="shared" si="7"/>
        <v>0.9</v>
      </c>
      <c r="M245" s="160">
        <f t="shared" si="8"/>
        <v>0.1</v>
      </c>
      <c r="N245" s="160">
        <f t="shared" si="9"/>
        <v>0</v>
      </c>
      <c r="O245" s="160">
        <f t="shared" si="10"/>
        <v>0</v>
      </c>
      <c r="P245" s="160">
        <f t="shared" si="11"/>
        <v>0</v>
      </c>
      <c r="Q245" s="160">
        <f t="shared" si="12"/>
        <v>0</v>
      </c>
      <c r="R245" s="160">
        <f t="shared" si="13"/>
        <v>0</v>
      </c>
      <c r="S245" s="160">
        <f t="shared" si="14"/>
        <v>0</v>
      </c>
      <c r="T245" s="160">
        <f t="shared" si="15"/>
        <v>0</v>
      </c>
      <c r="U245" s="17">
        <f t="shared" si="16"/>
        <v>5.0000000000000001E-4</v>
      </c>
      <c r="V245" s="17">
        <f ca="1">OFFSET('StockBond Returns'!$N$7,($B$10-1871)*12+($B$11-2)+C245-1,0)</f>
        <v>-4.1905293912602892E-2</v>
      </c>
      <c r="W245" s="17">
        <f ca="1">OFFSET('StockBond Returns'!$O$7,($B$10-1871)*12+($B$11-2)+C245-1,0)</f>
        <v>4.0302046313316353E-3</v>
      </c>
      <c r="X245" s="17">
        <f ca="1">OFFSET('StockBond Returns'!$P$7,($B$10-1871)*12+($B$11-2)+C245-1,0)</f>
        <v>1.2311505440343318E-3</v>
      </c>
      <c r="Y245" s="17">
        <f ca="1">OFFSET('StockBond Returns'!$Q$7,($B$10-1871)*12+($B$11-2)+C245-1,0)</f>
        <v>-4.1905293912602892E-2</v>
      </c>
      <c r="Z245" s="17">
        <f ca="1">OFFSET('StockBond Returns'!$R$7,($B$10-1871)*12+($B$11-2)+C245-1,0)</f>
        <v>0</v>
      </c>
      <c r="AA245" s="17">
        <f ca="1">OFFSET('StockBond Returns'!$S$7,($B$10-1871)*12+($B$11-2)+C245-1,0)</f>
        <v>0</v>
      </c>
      <c r="AB245" s="17">
        <f ca="1">OFFSET('StockBond Returns'!$T$7,($B$10-1871)*12+($B$11-2)+C245-1,0)</f>
        <v>4.2247570764675224E-4</v>
      </c>
      <c r="AC245" s="17">
        <f ca="1">OFFSET('StockBond Returns'!$U$7,($B$10-1871)*12+($B$11-2)+C245-1,0)</f>
        <v>-1.72E-2</v>
      </c>
      <c r="AD245" s="17">
        <f ca="1">OFFSET('StockBond Returns'!$V$7,($B$10-1871)*12+($B$11-2)+C245-1,0)</f>
        <v>6.9999999999999999E-4</v>
      </c>
    </row>
    <row r="246" spans="1:30" ht="13" x14ac:dyDescent="0.15">
      <c r="A246" s="166">
        <f t="shared" si="17"/>
        <v>1948</v>
      </c>
      <c r="B246" s="166">
        <f t="shared" si="18"/>
        <v>3</v>
      </c>
      <c r="C246" s="166">
        <f t="shared" si="19"/>
        <v>223</v>
      </c>
      <c r="D246" s="108">
        <f t="shared" ca="1" si="3"/>
        <v>218566.89762296702</v>
      </c>
      <c r="E246" s="108">
        <f t="shared" ca="1" si="4"/>
        <v>277132.61043680826</v>
      </c>
      <c r="F246" s="108">
        <f>$B$15*$B$18*'Cash Flow Assist'!P233</f>
        <v>3333.3333333333335</v>
      </c>
      <c r="G246" s="108">
        <f>$B$15*'Parameters &amp; Main Results'!B264</f>
        <v>0</v>
      </c>
      <c r="H246" s="41">
        <f ca="1">OFFSET('StockBond Returns'!$W$7,($B$10-1871)*12+($B$11-2)+C246-1,0)</f>
        <v>6.9304935066025655E-2</v>
      </c>
      <c r="I246" s="17">
        <f t="shared" ca="1" si="5"/>
        <v>8.1347489689036101E-2</v>
      </c>
      <c r="J246" s="17"/>
      <c r="K246" s="17">
        <f t="shared" si="6"/>
        <v>1</v>
      </c>
      <c r="L246" s="160">
        <f t="shared" si="7"/>
        <v>0.9</v>
      </c>
      <c r="M246" s="160">
        <f t="shared" si="8"/>
        <v>0.1</v>
      </c>
      <c r="N246" s="160">
        <f t="shared" si="9"/>
        <v>0</v>
      </c>
      <c r="O246" s="160">
        <f t="shared" si="10"/>
        <v>0</v>
      </c>
      <c r="P246" s="160">
        <f t="shared" si="11"/>
        <v>0</v>
      </c>
      <c r="Q246" s="160">
        <f t="shared" si="12"/>
        <v>0</v>
      </c>
      <c r="R246" s="160">
        <f t="shared" si="13"/>
        <v>0</v>
      </c>
      <c r="S246" s="160">
        <f t="shared" si="14"/>
        <v>0</v>
      </c>
      <c r="T246" s="160">
        <f t="shared" si="15"/>
        <v>0</v>
      </c>
      <c r="U246" s="17">
        <f t="shared" si="16"/>
        <v>5.0000000000000001E-4</v>
      </c>
      <c r="V246" s="17">
        <f ca="1">OFFSET('StockBond Returns'!$N$7,($B$10-1871)*12+($B$11-2)+C246-1,0)</f>
        <v>8.9327060101307421E-2</v>
      </c>
      <c r="W246" s="17">
        <f ca="1">OFFSET('StockBond Returns'!$O$7,($B$10-1871)*12+($B$11-2)+C246-1,0)</f>
        <v>9.9480226452608456E-3</v>
      </c>
      <c r="X246" s="17">
        <f ca="1">OFFSET('StockBond Returns'!$P$7,($B$10-1871)*12+($B$11-2)+C246-1,0)</f>
        <v>8.0734042554502228E-3</v>
      </c>
      <c r="Y246" s="17">
        <f ca="1">OFFSET('StockBond Returns'!$Q$7,($B$10-1871)*12+($B$11-2)+C246-1,0)</f>
        <v>8.9327060101307421E-2</v>
      </c>
      <c r="Z246" s="17">
        <f ca="1">OFFSET('StockBond Returns'!$R$7,($B$10-1871)*12+($B$11-2)+C246-1,0)</f>
        <v>0</v>
      </c>
      <c r="AA246" s="17">
        <f ca="1">OFFSET('StockBond Returns'!$S$7,($B$10-1871)*12+($B$11-2)+C246-1,0)</f>
        <v>0</v>
      </c>
      <c r="AB246" s="17">
        <f ca="1">OFFSET('StockBond Returns'!$T$7,($B$10-1871)*12+($B$11-2)+C246-1,0)</f>
        <v>7.2340425531915997E-3</v>
      </c>
      <c r="AC246" s="17">
        <f ca="1">OFFSET('StockBond Returns'!$U$7,($B$10-1871)*12+($B$11-2)+C246-1,0)</f>
        <v>1.4E-3</v>
      </c>
      <c r="AD246" s="17">
        <f ca="1">OFFSET('StockBond Returns'!$V$7,($B$10-1871)*12+($B$11-2)+C246-1,0)</f>
        <v>4.4999999999999998E-2</v>
      </c>
    </row>
    <row r="247" spans="1:30" ht="13" x14ac:dyDescent="0.15">
      <c r="A247" s="166">
        <f t="shared" si="17"/>
        <v>1948</v>
      </c>
      <c r="B247" s="166">
        <f t="shared" si="18"/>
        <v>4</v>
      </c>
      <c r="C247" s="166">
        <f t="shared" si="19"/>
        <v>224</v>
      </c>
      <c r="D247" s="108">
        <f t="shared" ca="1" si="3"/>
        <v>217452.52338876782</v>
      </c>
      <c r="E247" s="108">
        <f t="shared" ca="1" si="4"/>
        <v>277822.91591800464</v>
      </c>
      <c r="F247" s="108">
        <f>$B$15*$B$18*'Cash Flow Assist'!P234</f>
        <v>3333.3333333333335</v>
      </c>
      <c r="G247" s="108">
        <f>$B$15*'Parameters &amp; Main Results'!B265</f>
        <v>0</v>
      </c>
      <c r="H247" s="41">
        <f ca="1">OFFSET('StockBond Returns'!$W$7,($B$10-1871)*12+($B$11-2)+C247-1,0)</f>
        <v>1.0309540272947948E-2</v>
      </c>
      <c r="I247" s="17">
        <f t="shared" ca="1" si="5"/>
        <v>1.4695578662938098E-2</v>
      </c>
      <c r="J247" s="17"/>
      <c r="K247" s="17">
        <f t="shared" si="6"/>
        <v>1</v>
      </c>
      <c r="L247" s="160">
        <f t="shared" si="7"/>
        <v>0.9</v>
      </c>
      <c r="M247" s="160">
        <f t="shared" si="8"/>
        <v>0.1</v>
      </c>
      <c r="N247" s="160">
        <f t="shared" si="9"/>
        <v>0</v>
      </c>
      <c r="O247" s="160">
        <f t="shared" si="10"/>
        <v>0</v>
      </c>
      <c r="P247" s="160">
        <f t="shared" si="11"/>
        <v>0</v>
      </c>
      <c r="Q247" s="160">
        <f t="shared" si="12"/>
        <v>0</v>
      </c>
      <c r="R247" s="160">
        <f t="shared" si="13"/>
        <v>0</v>
      </c>
      <c r="S247" s="160">
        <f t="shared" si="14"/>
        <v>0</v>
      </c>
      <c r="T247" s="160">
        <f t="shared" si="15"/>
        <v>0</v>
      </c>
      <c r="U247" s="17">
        <f t="shared" si="16"/>
        <v>5.0000000000000001E-4</v>
      </c>
      <c r="V247" s="17">
        <f ca="1">OFFSET('StockBond Returns'!$N$7,($B$10-1871)*12+($B$11-2)+C247-1,0)</f>
        <v>1.7572932637669458E-2</v>
      </c>
      <c r="W247" s="17">
        <f ca="1">OFFSET('StockBond Returns'!$O$7,($B$10-1871)*12+($B$11-2)+C247-1,0)</f>
        <v>-1.078394044297748E-2</v>
      </c>
      <c r="X247" s="17">
        <f ca="1">OFFSET('StockBond Returns'!$P$7,($B$10-1871)*12+($B$11-2)+C247-1,0)</f>
        <v>-1.2611950742501654E-2</v>
      </c>
      <c r="Y247" s="17">
        <f ca="1">OFFSET('StockBond Returns'!$Q$7,($B$10-1871)*12+($B$11-2)+C247-1,0)</f>
        <v>1.7572932637669458E-2</v>
      </c>
      <c r="Z247" s="17">
        <f ca="1">OFFSET('StockBond Returns'!$R$7,($B$10-1871)*12+($B$11-2)+C247-1,0)</f>
        <v>0</v>
      </c>
      <c r="AA247" s="17">
        <f ca="1">OFFSET('StockBond Returns'!$S$7,($B$10-1871)*12+($B$11-2)+C247-1,0)</f>
        <v>0</v>
      </c>
      <c r="AB247" s="17">
        <f ca="1">OFFSET('StockBond Returns'!$T$7,($B$10-1871)*12+($B$11-2)+C247-1,0)</f>
        <v>-1.3434089000839644E-2</v>
      </c>
      <c r="AC247" s="17">
        <f ca="1">OFFSET('StockBond Returns'!$U$7,($B$10-1871)*12+($B$11-2)+C247-1,0)</f>
        <v>-1.6500000000000001E-2</v>
      </c>
      <c r="AD247" s="17">
        <f ca="1">OFFSET('StockBond Returns'!$V$7,($B$10-1871)*12+($B$11-2)+C247-1,0)</f>
        <v>4.1099999999999998E-2</v>
      </c>
    </row>
    <row r="248" spans="1:30" ht="13" x14ac:dyDescent="0.15">
      <c r="A248" s="166">
        <f t="shared" si="17"/>
        <v>1948</v>
      </c>
      <c r="B248" s="166">
        <f t="shared" si="18"/>
        <v>5</v>
      </c>
      <c r="C248" s="166">
        <f t="shared" si="19"/>
        <v>225</v>
      </c>
      <c r="D248" s="108">
        <f t="shared" ca="1" si="3"/>
        <v>226008.71852019412</v>
      </c>
      <c r="E248" s="108">
        <f t="shared" ca="1" si="4"/>
        <v>292840.20096949278</v>
      </c>
      <c r="F248" s="108">
        <f>$B$15*$B$18*'Cash Flow Assist'!P235</f>
        <v>3333.3333333333335</v>
      </c>
      <c r="G248" s="108">
        <f>$B$15*'Parameters &amp; Main Results'!B266</f>
        <v>0</v>
      </c>
      <c r="H248" s="41">
        <f ca="1">OFFSET('StockBond Returns'!$W$7,($B$10-1871)*12+($B$11-2)+C248-1,0)</f>
        <v>5.5527617406368322E-2</v>
      </c>
      <c r="I248" s="17">
        <f t="shared" ca="1" si="5"/>
        <v>6.6853605925685344E-2</v>
      </c>
      <c r="J248" s="17"/>
      <c r="K248" s="17">
        <f t="shared" si="6"/>
        <v>1</v>
      </c>
      <c r="L248" s="160">
        <f t="shared" si="7"/>
        <v>0.9</v>
      </c>
      <c r="M248" s="160">
        <f t="shared" si="8"/>
        <v>0.1</v>
      </c>
      <c r="N248" s="160">
        <f t="shared" si="9"/>
        <v>0</v>
      </c>
      <c r="O248" s="160">
        <f t="shared" si="10"/>
        <v>0</v>
      </c>
      <c r="P248" s="160">
        <f t="shared" si="11"/>
        <v>0</v>
      </c>
      <c r="Q248" s="160">
        <f t="shared" si="12"/>
        <v>0</v>
      </c>
      <c r="R248" s="160">
        <f t="shared" si="13"/>
        <v>0</v>
      </c>
      <c r="S248" s="160">
        <f t="shared" si="14"/>
        <v>0</v>
      </c>
      <c r="T248" s="160">
        <f t="shared" si="15"/>
        <v>0</v>
      </c>
      <c r="U248" s="17">
        <f t="shared" si="16"/>
        <v>5.0000000000000001E-4</v>
      </c>
      <c r="V248" s="17">
        <f ca="1">OFFSET('StockBond Returns'!$N$7,($B$10-1871)*12+($B$11-2)+C248-1,0)</f>
        <v>7.4119612038284544E-2</v>
      </c>
      <c r="W248" s="17">
        <f ca="1">OFFSET('StockBond Returns'!$O$7,($B$10-1871)*12+($B$11-2)+C248-1,0)</f>
        <v>1.8762175789590607E-3</v>
      </c>
      <c r="X248" s="17">
        <f ca="1">OFFSET('StockBond Returns'!$P$7,($B$10-1871)*12+($B$11-2)+C248-1,0)</f>
        <v>-7.0866305690528986E-3</v>
      </c>
      <c r="Y248" s="17">
        <f ca="1">OFFSET('StockBond Returns'!$Q$7,($B$10-1871)*12+($B$11-2)+C248-1,0)</f>
        <v>7.4119612038284544E-2</v>
      </c>
      <c r="Z248" s="17">
        <f ca="1">OFFSET('StockBond Returns'!$R$7,($B$10-1871)*12+($B$11-2)+C248-1,0)</f>
        <v>0</v>
      </c>
      <c r="AA248" s="17">
        <f ca="1">OFFSET('StockBond Returns'!$S$7,($B$10-1871)*12+($B$11-2)+C248-1,0)</f>
        <v>0</v>
      </c>
      <c r="AB248" s="17">
        <f ca="1">OFFSET('StockBond Returns'!$T$7,($B$10-1871)*12+($B$11-2)+C248-1,0)</f>
        <v>-7.9133694294044599E-3</v>
      </c>
      <c r="AC248" s="17">
        <f ca="1">OFFSET('StockBond Returns'!$U$7,($B$10-1871)*12+($B$11-2)+C248-1,0)</f>
        <v>9.1000000000000004E-3</v>
      </c>
      <c r="AD248" s="17">
        <f ca="1">OFFSET('StockBond Returns'!$V$7,($B$10-1871)*12+($B$11-2)+C248-1,0)</f>
        <v>-1.2699999999999999E-2</v>
      </c>
    </row>
    <row r="249" spans="1:30" ht="13" x14ac:dyDescent="0.15">
      <c r="A249" s="166">
        <f t="shared" si="17"/>
        <v>1948</v>
      </c>
      <c r="B249" s="166">
        <f t="shared" si="18"/>
        <v>6</v>
      </c>
      <c r="C249" s="166">
        <f t="shared" si="19"/>
        <v>226</v>
      </c>
      <c r="D249" s="108">
        <f t="shared" ca="1" si="3"/>
        <v>222387.94923447826</v>
      </c>
      <c r="E249" s="108">
        <f t="shared" ca="1" si="4"/>
        <v>289686.51385665964</v>
      </c>
      <c r="F249" s="108">
        <f>$B$15*$B$18*'Cash Flow Assist'!P236</f>
        <v>3333.3333333333335</v>
      </c>
      <c r="G249" s="108">
        <f>$B$15*'Parameters &amp; Main Results'!B267</f>
        <v>0</v>
      </c>
      <c r="H249" s="41">
        <f ca="1">OFFSET('StockBond Returns'!$W$7,($B$10-1871)*12+($B$11-2)+C249-1,0)</f>
        <v>-1.2908294832017992E-3</v>
      </c>
      <c r="I249" s="17">
        <f t="shared" ca="1" si="5"/>
        <v>6.2052490141945678E-4</v>
      </c>
      <c r="J249" s="17"/>
      <c r="K249" s="17">
        <f t="shared" si="6"/>
        <v>1</v>
      </c>
      <c r="L249" s="160">
        <f t="shared" si="7"/>
        <v>0.9</v>
      </c>
      <c r="M249" s="160">
        <f t="shared" si="8"/>
        <v>0.1</v>
      </c>
      <c r="N249" s="160">
        <f t="shared" si="9"/>
        <v>0</v>
      </c>
      <c r="O249" s="160">
        <f t="shared" si="10"/>
        <v>0</v>
      </c>
      <c r="P249" s="160">
        <f t="shared" si="11"/>
        <v>0</v>
      </c>
      <c r="Q249" s="160">
        <f t="shared" si="12"/>
        <v>0</v>
      </c>
      <c r="R249" s="160">
        <f t="shared" si="13"/>
        <v>0</v>
      </c>
      <c r="S249" s="160">
        <f t="shared" si="14"/>
        <v>0</v>
      </c>
      <c r="T249" s="160">
        <f t="shared" si="15"/>
        <v>0</v>
      </c>
      <c r="U249" s="17">
        <f t="shared" si="16"/>
        <v>5.0000000000000001E-4</v>
      </c>
      <c r="V249" s="17">
        <f ca="1">OFFSET('StockBond Returns'!$N$7,($B$10-1871)*12+($B$11-2)+C249-1,0)</f>
        <v>2.1749436954701107E-3</v>
      </c>
      <c r="W249" s="17">
        <f ca="1">OFFSET('StockBond Returns'!$O$7,($B$10-1871)*12+($B$11-2)+C249-1,0)</f>
        <v>-1.2952577578369762E-2</v>
      </c>
      <c r="X249" s="17">
        <f ca="1">OFFSET('StockBond Returns'!$P$7,($B$10-1871)*12+($B$11-2)+C249-1,0)</f>
        <v>-4.9685990364211063E-3</v>
      </c>
      <c r="Y249" s="17">
        <f ca="1">OFFSET('StockBond Returns'!$Q$7,($B$10-1871)*12+($B$11-2)+C249-1,0)</f>
        <v>2.1749436954701107E-3</v>
      </c>
      <c r="Z249" s="17">
        <f ca="1">OFFSET('StockBond Returns'!$R$7,($B$10-1871)*12+($B$11-2)+C249-1,0)</f>
        <v>0</v>
      </c>
      <c r="AA249" s="17">
        <f ca="1">OFFSET('StockBond Returns'!$S$7,($B$10-1871)*12+($B$11-2)+C249-1,0)</f>
        <v>0</v>
      </c>
      <c r="AB249" s="17">
        <f ca="1">OFFSET('StockBond Returns'!$T$7,($B$10-1871)*12+($B$11-2)+C249-1,0)</f>
        <v>-5.7971014492752548E-3</v>
      </c>
      <c r="AC249" s="17">
        <f ca="1">OFFSET('StockBond Returns'!$U$7,($B$10-1871)*12+($B$11-2)+C249-1,0)</f>
        <v>-1.8200000000000001E-2</v>
      </c>
      <c r="AD249" s="17">
        <f ca="1">OFFSET('StockBond Returns'!$V$7,($B$10-1871)*12+($B$11-2)+C249-1,0)</f>
        <v>2.81E-2</v>
      </c>
    </row>
    <row r="250" spans="1:30" ht="13" x14ac:dyDescent="0.15">
      <c r="A250" s="166">
        <f t="shared" si="17"/>
        <v>1948</v>
      </c>
      <c r="B250" s="166">
        <f t="shared" si="18"/>
        <v>7</v>
      </c>
      <c r="C250" s="166">
        <f t="shared" si="19"/>
        <v>227</v>
      </c>
      <c r="D250" s="108">
        <f t="shared" ca="1" si="3"/>
        <v>208702.12920884092</v>
      </c>
      <c r="E250" s="108">
        <f t="shared" ca="1" si="4"/>
        <v>270702.5442418778</v>
      </c>
      <c r="F250" s="108">
        <f>$B$15*$B$18*'Cash Flow Assist'!P237</f>
        <v>3333.3333333333335</v>
      </c>
      <c r="G250" s="108">
        <f>$B$15*'Parameters &amp; Main Results'!B268</f>
        <v>0</v>
      </c>
      <c r="H250" s="41">
        <f ca="1">OFFSET('StockBond Returns'!$W$7,($B$10-1871)*12+($B$11-2)+C250-1,0)</f>
        <v>-4.7259842709618499E-2</v>
      </c>
      <c r="I250" s="17">
        <f t="shared" ca="1" si="5"/>
        <v>-5.4655011174823083E-2</v>
      </c>
      <c r="J250" s="17"/>
      <c r="K250" s="17">
        <f t="shared" si="6"/>
        <v>1</v>
      </c>
      <c r="L250" s="160">
        <f t="shared" si="7"/>
        <v>0.9</v>
      </c>
      <c r="M250" s="160">
        <f t="shared" si="8"/>
        <v>0.1</v>
      </c>
      <c r="N250" s="160">
        <f t="shared" si="9"/>
        <v>0</v>
      </c>
      <c r="O250" s="160">
        <f t="shared" si="10"/>
        <v>0</v>
      </c>
      <c r="P250" s="160">
        <f t="shared" si="11"/>
        <v>0</v>
      </c>
      <c r="Q250" s="160">
        <f t="shared" si="12"/>
        <v>0</v>
      </c>
      <c r="R250" s="160">
        <f t="shared" si="13"/>
        <v>0</v>
      </c>
      <c r="S250" s="160">
        <f t="shared" si="14"/>
        <v>0</v>
      </c>
      <c r="T250" s="160">
        <f t="shared" si="15"/>
        <v>0</v>
      </c>
      <c r="U250" s="17">
        <f t="shared" si="16"/>
        <v>5.0000000000000001E-4</v>
      </c>
      <c r="V250" s="17">
        <f ca="1">OFFSET('StockBond Returns'!$N$7,($B$10-1871)*12+($B$11-2)+C250-1,0)</f>
        <v>-5.9543626719360199E-2</v>
      </c>
      <c r="W250" s="17">
        <f ca="1">OFFSET('StockBond Returns'!$O$7,($B$10-1871)*12+($B$11-2)+C250-1,0)</f>
        <v>-1.0240804607322351E-2</v>
      </c>
      <c r="X250" s="17">
        <f ca="1">OFFSET('StockBond Returns'!$P$7,($B$10-1871)*12+($B$11-2)+C250-1,0)</f>
        <v>-9.421106557054304E-3</v>
      </c>
      <c r="Y250" s="17">
        <f ca="1">OFFSET('StockBond Returns'!$Q$7,($B$10-1871)*12+($B$11-2)+C250-1,0)</f>
        <v>-5.9543626719360199E-2</v>
      </c>
      <c r="Z250" s="17">
        <f ca="1">OFFSET('StockBond Returns'!$R$7,($B$10-1871)*12+($B$11-2)+C250-1,0)</f>
        <v>0</v>
      </c>
      <c r="AA250" s="17">
        <f ca="1">OFFSET('StockBond Returns'!$S$7,($B$10-1871)*12+($B$11-2)+C250-1,0)</f>
        <v>0</v>
      </c>
      <c r="AB250" s="17">
        <f ca="1">OFFSET('StockBond Returns'!$T$7,($B$10-1871)*12+($B$11-2)+C250-1,0)</f>
        <v>-1.0245901639344246E-2</v>
      </c>
      <c r="AC250" s="17">
        <f ca="1">OFFSET('StockBond Returns'!$U$7,($B$10-1871)*12+($B$11-2)+C250-1,0)</f>
        <v>-3.3E-3</v>
      </c>
      <c r="AD250" s="17">
        <f ca="1">OFFSET('StockBond Returns'!$V$7,($B$10-1871)*12+($B$11-2)+C250-1,0)</f>
        <v>1.4E-3</v>
      </c>
    </row>
    <row r="251" spans="1:30" ht="13" x14ac:dyDescent="0.15">
      <c r="A251" s="166">
        <f t="shared" si="17"/>
        <v>1948</v>
      </c>
      <c r="B251" s="166">
        <f t="shared" si="18"/>
        <v>8</v>
      </c>
      <c r="C251" s="166">
        <f t="shared" si="19"/>
        <v>228</v>
      </c>
      <c r="D251" s="108">
        <f t="shared" ca="1" si="3"/>
        <v>207036.60688072001</v>
      </c>
      <c r="E251" s="108">
        <f t="shared" ca="1" si="4"/>
        <v>270041.85855536407</v>
      </c>
      <c r="F251" s="108">
        <f>$B$15*$B$18*'Cash Flow Assist'!P238</f>
        <v>3333.3333333333335</v>
      </c>
      <c r="G251" s="108">
        <f>$B$15*'Parameters &amp; Main Results'!B269</f>
        <v>0</v>
      </c>
      <c r="H251" s="41">
        <f ca="1">OFFSET('StockBond Returns'!$W$7,($B$10-1871)*12+($B$11-2)+C251-1,0)</f>
        <v>8.1210536298972295E-3</v>
      </c>
      <c r="I251" s="17">
        <f t="shared" ca="1" si="5"/>
        <v>9.9960935581838214E-3</v>
      </c>
      <c r="J251" s="17"/>
      <c r="K251" s="17">
        <f t="shared" si="6"/>
        <v>1</v>
      </c>
      <c r="L251" s="160">
        <f t="shared" si="7"/>
        <v>0.9</v>
      </c>
      <c r="M251" s="160">
        <f t="shared" si="8"/>
        <v>0.1</v>
      </c>
      <c r="N251" s="160">
        <f t="shared" si="9"/>
        <v>0</v>
      </c>
      <c r="O251" s="160">
        <f t="shared" si="10"/>
        <v>0</v>
      </c>
      <c r="P251" s="160">
        <f t="shared" si="11"/>
        <v>0</v>
      </c>
      <c r="Q251" s="160">
        <f t="shared" si="12"/>
        <v>0</v>
      </c>
      <c r="R251" s="160">
        <f t="shared" si="13"/>
        <v>0</v>
      </c>
      <c r="S251" s="160">
        <f t="shared" si="14"/>
        <v>0</v>
      </c>
      <c r="T251" s="160">
        <f t="shared" si="15"/>
        <v>0</v>
      </c>
      <c r="U251" s="17">
        <f t="shared" si="16"/>
        <v>5.0000000000000001E-4</v>
      </c>
      <c r="V251" s="17">
        <f ca="1">OFFSET('StockBond Returns'!$N$7,($B$10-1871)*12+($B$11-2)+C251-1,0)</f>
        <v>1.1287047842860609E-2</v>
      </c>
      <c r="W251" s="17">
        <f ca="1">OFFSET('StockBond Returns'!$O$7,($B$10-1871)*12+($B$11-2)+C251-1,0)</f>
        <v>-1.2058283372405887E-3</v>
      </c>
      <c r="X251" s="17">
        <f ca="1">OFFSET('StockBond Returns'!$P$7,($B$10-1871)*12+($B$11-2)+C251-1,0)</f>
        <v>-3.9568836084147296E-4</v>
      </c>
      <c r="Y251" s="17">
        <f ca="1">OFFSET('StockBond Returns'!$Q$7,($B$10-1871)*12+($B$11-2)+C251-1,0)</f>
        <v>1.1287047842860609E-2</v>
      </c>
      <c r="Z251" s="17">
        <f ca="1">OFFSET('StockBond Returns'!$R$7,($B$10-1871)*12+($B$11-2)+C251-1,0)</f>
        <v>0</v>
      </c>
      <c r="AA251" s="17">
        <f ca="1">OFFSET('StockBond Returns'!$S$7,($B$10-1871)*12+($B$11-2)+C251-1,0)</f>
        <v>0</v>
      </c>
      <c r="AB251" s="17">
        <f ca="1">OFFSET('StockBond Returns'!$T$7,($B$10-1871)*12+($B$11-2)+C251-1,0)</f>
        <v>-1.2279983626688473E-3</v>
      </c>
      <c r="AC251" s="17">
        <f ca="1">OFFSET('StockBond Returns'!$U$7,($B$10-1871)*12+($B$11-2)+C251-1,0)</f>
        <v>-1.11E-2</v>
      </c>
      <c r="AD251" s="17">
        <f ca="1">OFFSET('StockBond Returns'!$V$7,($B$10-1871)*12+($B$11-2)+C251-1,0)</f>
        <v>2.8E-3</v>
      </c>
    </row>
    <row r="252" spans="1:30" ht="13" x14ac:dyDescent="0.15">
      <c r="A252" s="166">
        <f t="shared" si="17"/>
        <v>1948</v>
      </c>
      <c r="B252" s="166">
        <f t="shared" si="18"/>
        <v>9</v>
      </c>
      <c r="C252" s="166">
        <f t="shared" si="19"/>
        <v>229</v>
      </c>
      <c r="D252" s="108">
        <f t="shared" ca="1" si="3"/>
        <v>200568.72611688275</v>
      </c>
      <c r="E252" s="108">
        <f t="shared" ca="1" si="4"/>
        <v>261463.69644859323</v>
      </c>
      <c r="F252" s="108">
        <f>$B$15*$B$18*'Cash Flow Assist'!P239</f>
        <v>3333.3333333333335</v>
      </c>
      <c r="G252" s="108">
        <f>$B$15*'Parameters &amp; Main Results'!B270</f>
        <v>0</v>
      </c>
      <c r="H252" s="41">
        <f ca="1">OFFSET('StockBond Returns'!$W$7,($B$10-1871)*12+($B$11-2)+C252-1,0)</f>
        <v>-1.5387810789278871E-2</v>
      </c>
      <c r="I252" s="17">
        <f t="shared" ca="1" si="5"/>
        <v>-1.9665021090238058E-2</v>
      </c>
      <c r="J252" s="17"/>
      <c r="K252" s="17">
        <f t="shared" si="6"/>
        <v>1</v>
      </c>
      <c r="L252" s="160">
        <f t="shared" si="7"/>
        <v>0.9</v>
      </c>
      <c r="M252" s="160">
        <f t="shared" si="8"/>
        <v>0.1</v>
      </c>
      <c r="N252" s="160">
        <f t="shared" si="9"/>
        <v>0</v>
      </c>
      <c r="O252" s="160">
        <f t="shared" si="10"/>
        <v>0</v>
      </c>
      <c r="P252" s="160">
        <f t="shared" si="11"/>
        <v>0</v>
      </c>
      <c r="Q252" s="160">
        <f t="shared" si="12"/>
        <v>0</v>
      </c>
      <c r="R252" s="160">
        <f t="shared" si="13"/>
        <v>0</v>
      </c>
      <c r="S252" s="160">
        <f t="shared" si="14"/>
        <v>0</v>
      </c>
      <c r="T252" s="160">
        <f t="shared" si="15"/>
        <v>0</v>
      </c>
      <c r="U252" s="17">
        <f t="shared" si="16"/>
        <v>5.0000000000000001E-4</v>
      </c>
      <c r="V252" s="17">
        <f ca="1">OFFSET('StockBond Returns'!$N$7,($B$10-1871)*12+($B$11-2)+C252-1,0)</f>
        <v>-2.2625606251058139E-2</v>
      </c>
      <c r="W252" s="17">
        <f ca="1">OFFSET('StockBond Returns'!$O$7,($B$10-1871)*12+($B$11-2)+C252-1,0)</f>
        <v>7.3969120238093211E-3</v>
      </c>
      <c r="X252" s="17">
        <f ca="1">OFFSET('StockBond Returns'!$P$7,($B$10-1871)*12+($B$11-2)+C252-1,0)</f>
        <v>3.7594348652236764E-3</v>
      </c>
      <c r="Y252" s="17">
        <f ca="1">OFFSET('StockBond Returns'!$Q$7,($B$10-1871)*12+($B$11-2)+C252-1,0)</f>
        <v>-2.2625606251058139E-2</v>
      </c>
      <c r="Z252" s="17">
        <f ca="1">OFFSET('StockBond Returns'!$R$7,($B$10-1871)*12+($B$11-2)+C252-1,0)</f>
        <v>0</v>
      </c>
      <c r="AA252" s="17">
        <f ca="1">OFFSET('StockBond Returns'!$S$7,($B$10-1871)*12+($B$11-2)+C252-1,0)</f>
        <v>0</v>
      </c>
      <c r="AB252" s="17">
        <f ca="1">OFFSET('StockBond Returns'!$T$7,($B$10-1871)*12+($B$11-2)+C252-1,0)</f>
        <v>2.8735632183907178E-3</v>
      </c>
      <c r="AC252" s="17">
        <f ca="1">OFFSET('StockBond Returns'!$U$7,($B$10-1871)*12+($B$11-2)+C252-1,0)</f>
        <v>-1.23E-2</v>
      </c>
      <c r="AD252" s="17">
        <f ca="1">OFFSET('StockBond Returns'!$V$7,($B$10-1871)*12+($B$11-2)+C252-1,0)</f>
        <v>-1.7100000000000001E-2</v>
      </c>
    </row>
    <row r="253" spans="1:30" ht="13" x14ac:dyDescent="0.15">
      <c r="A253" s="166">
        <f t="shared" si="17"/>
        <v>1948</v>
      </c>
      <c r="B253" s="166">
        <f t="shared" si="18"/>
        <v>10</v>
      </c>
      <c r="C253" s="166">
        <f t="shared" si="19"/>
        <v>230</v>
      </c>
      <c r="D253" s="108">
        <f t="shared" ca="1" si="3"/>
        <v>208306.14365044821</v>
      </c>
      <c r="E253" s="108">
        <f t="shared" ca="1" si="4"/>
        <v>275476.90995117388</v>
      </c>
      <c r="F253" s="108">
        <f>$B$15*$B$18*'Cash Flow Assist'!P240</f>
        <v>3333.3333333333335</v>
      </c>
      <c r="G253" s="108">
        <f>$B$15*'Parameters &amp; Main Results'!B271</f>
        <v>0</v>
      </c>
      <c r="H253" s="41">
        <f ca="1">OFFSET('StockBond Returns'!$W$7,($B$10-1871)*12+($B$11-2)+C253-1,0)</f>
        <v>5.6129636322665932E-2</v>
      </c>
      <c r="I253" s="17">
        <f t="shared" ca="1" si="5"/>
        <v>6.7200722249666084E-2</v>
      </c>
      <c r="J253" s="17"/>
      <c r="K253" s="17">
        <f t="shared" si="6"/>
        <v>1</v>
      </c>
      <c r="L253" s="160">
        <f t="shared" si="7"/>
        <v>0.9</v>
      </c>
      <c r="M253" s="160">
        <f t="shared" si="8"/>
        <v>0.1</v>
      </c>
      <c r="N253" s="160">
        <f t="shared" si="9"/>
        <v>0</v>
      </c>
      <c r="O253" s="160">
        <f t="shared" si="10"/>
        <v>0</v>
      </c>
      <c r="P253" s="160">
        <f t="shared" si="11"/>
        <v>0</v>
      </c>
      <c r="Q253" s="160">
        <f t="shared" si="12"/>
        <v>0</v>
      </c>
      <c r="R253" s="160">
        <f t="shared" si="13"/>
        <v>0</v>
      </c>
      <c r="S253" s="160">
        <f t="shared" si="14"/>
        <v>0</v>
      </c>
      <c r="T253" s="160">
        <f t="shared" si="15"/>
        <v>0</v>
      </c>
      <c r="U253" s="17">
        <f t="shared" si="16"/>
        <v>5.0000000000000001E-4</v>
      </c>
      <c r="V253" s="17">
        <f ca="1">OFFSET('StockBond Returns'!$N$7,($B$10-1871)*12+($B$11-2)+C253-1,0)</f>
        <v>7.4682203029966976E-2</v>
      </c>
      <c r="W253" s="17">
        <f ca="1">OFFSET('StockBond Returns'!$O$7,($B$10-1871)*12+($B$11-2)+C253-1,0)</f>
        <v>2.8406189362462086E-4</v>
      </c>
      <c r="X253" s="17">
        <f ca="1">OFFSET('StockBond Returns'!$P$7,($B$10-1871)*12+($B$11-2)+C253-1,0)</f>
        <v>2.9669683257147472E-3</v>
      </c>
      <c r="Y253" s="17">
        <f ca="1">OFFSET('StockBond Returns'!$Q$7,($B$10-1871)*12+($B$11-2)+C253-1,0)</f>
        <v>7.4682203029966976E-2</v>
      </c>
      <c r="Z253" s="17">
        <f ca="1">OFFSET('StockBond Returns'!$R$7,($B$10-1871)*12+($B$11-2)+C253-1,0)</f>
        <v>0</v>
      </c>
      <c r="AA253" s="17">
        <f ca="1">OFFSET('StockBond Returns'!$S$7,($B$10-1871)*12+($B$11-2)+C253-1,0)</f>
        <v>0</v>
      </c>
      <c r="AB253" s="17">
        <f ca="1">OFFSET('StockBond Returns'!$T$7,($B$10-1871)*12+($B$11-2)+C253-1,0)</f>
        <v>2.0567667626489872E-3</v>
      </c>
      <c r="AC253" s="17">
        <f ca="1">OFFSET('StockBond Returns'!$U$7,($B$10-1871)*12+($B$11-2)+C253-1,0)</f>
        <v>-1.4999999999999999E-2</v>
      </c>
      <c r="AD253" s="17">
        <f ca="1">OFFSET('StockBond Returns'!$V$7,($B$10-1871)*12+($B$11-2)+C253-1,0)</f>
        <v>5.7999999999999996E-3</v>
      </c>
    </row>
    <row r="254" spans="1:30" ht="13" x14ac:dyDescent="0.15">
      <c r="A254" s="166">
        <f t="shared" si="17"/>
        <v>1948</v>
      </c>
      <c r="B254" s="166">
        <f t="shared" si="18"/>
        <v>11</v>
      </c>
      <c r="C254" s="166">
        <f t="shared" si="19"/>
        <v>231</v>
      </c>
      <c r="D254" s="108">
        <f t="shared" ca="1" si="3"/>
        <v>190493.8131255871</v>
      </c>
      <c r="E254" s="108">
        <f t="shared" ca="1" si="4"/>
        <v>248497.28240924983</v>
      </c>
      <c r="F254" s="108">
        <f>$B$15*$B$18*'Cash Flow Assist'!P241</f>
        <v>3333.3333333333335</v>
      </c>
      <c r="G254" s="108">
        <f>$B$15*'Parameters &amp; Main Results'!B272</f>
        <v>0</v>
      </c>
      <c r="H254" s="41">
        <f ca="1">OFFSET('StockBond Returns'!$W$7,($B$10-1871)*12+($B$11-2)+C254-1,0)</f>
        <v>-7.0638623577084253E-2</v>
      </c>
      <c r="I254" s="17">
        <f t="shared" ca="1" si="5"/>
        <v>-8.6889040345773869E-2</v>
      </c>
      <c r="J254" s="17"/>
      <c r="K254" s="17">
        <f t="shared" si="6"/>
        <v>1</v>
      </c>
      <c r="L254" s="160">
        <f t="shared" si="7"/>
        <v>0.9</v>
      </c>
      <c r="M254" s="160">
        <f t="shared" si="8"/>
        <v>0.1</v>
      </c>
      <c r="N254" s="160">
        <f t="shared" si="9"/>
        <v>0</v>
      </c>
      <c r="O254" s="160">
        <f t="shared" si="10"/>
        <v>0</v>
      </c>
      <c r="P254" s="160">
        <f t="shared" si="11"/>
        <v>0</v>
      </c>
      <c r="Q254" s="160">
        <f t="shared" si="12"/>
        <v>0</v>
      </c>
      <c r="R254" s="160">
        <f t="shared" si="13"/>
        <v>0</v>
      </c>
      <c r="S254" s="160">
        <f t="shared" si="14"/>
        <v>0</v>
      </c>
      <c r="T254" s="160">
        <f t="shared" si="15"/>
        <v>0</v>
      </c>
      <c r="U254" s="17">
        <f t="shared" si="16"/>
        <v>5.0000000000000001E-4</v>
      </c>
      <c r="V254" s="17">
        <f ca="1">OFFSET('StockBond Returns'!$N$7,($B$10-1871)*12+($B$11-2)+C254-1,0)</f>
        <v>-9.7892723794495873E-2</v>
      </c>
      <c r="W254" s="17">
        <f ca="1">OFFSET('StockBond Returns'!$O$7,($B$10-1871)*12+($B$11-2)+C254-1,0)</f>
        <v>1.2560777359390762E-2</v>
      </c>
      <c r="X254" s="17">
        <f ca="1">OFFSET('StockBond Returns'!$P$7,($B$10-1871)*12+($B$11-2)+C254-1,0)</f>
        <v>7.1477373062365235E-3</v>
      </c>
      <c r="Y254" s="17">
        <f ca="1">OFFSET('StockBond Returns'!$Q$7,($B$10-1871)*12+($B$11-2)+C254-1,0)</f>
        <v>-9.7892723794495873E-2</v>
      </c>
      <c r="Z254" s="17">
        <f ca="1">OFFSET('StockBond Returns'!$R$7,($B$10-1871)*12+($B$11-2)+C254-1,0)</f>
        <v>0</v>
      </c>
      <c r="AA254" s="17">
        <f ca="1">OFFSET('StockBond Returns'!$S$7,($B$10-1871)*12+($B$11-2)+C254-1,0)</f>
        <v>0</v>
      </c>
      <c r="AB254" s="17">
        <f ca="1">OFFSET('StockBond Returns'!$T$7,($B$10-1871)*12+($B$11-2)+C254-1,0)</f>
        <v>6.2086092715232244E-3</v>
      </c>
      <c r="AC254" s="17">
        <f ca="1">OFFSET('StockBond Returns'!$U$7,($B$10-1871)*12+($B$11-2)+C254-1,0)</f>
        <v>-6.0000000000000001E-3</v>
      </c>
      <c r="AD254" s="17">
        <f ca="1">OFFSET('StockBond Returns'!$V$7,($B$10-1871)*12+($B$11-2)+C254-1,0)</f>
        <v>-4.1300000000000003E-2</v>
      </c>
    </row>
    <row r="255" spans="1:30" ht="13" x14ac:dyDescent="0.15">
      <c r="A255" s="166">
        <f t="shared" si="17"/>
        <v>1948</v>
      </c>
      <c r="B255" s="166">
        <f t="shared" si="18"/>
        <v>12</v>
      </c>
      <c r="C255" s="166">
        <f t="shared" si="19"/>
        <v>232</v>
      </c>
      <c r="D255" s="108">
        <f t="shared" ca="1" si="3"/>
        <v>193253.51817148441</v>
      </c>
      <c r="E255" s="108">
        <f t="shared" ca="1" si="4"/>
        <v>254364.93986686342</v>
      </c>
      <c r="F255" s="108">
        <f>$B$15*$B$18*'Cash Flow Assist'!P242</f>
        <v>3333.3333333333335</v>
      </c>
      <c r="G255" s="108">
        <f>$B$15*'Parameters &amp; Main Results'!B273</f>
        <v>0</v>
      </c>
      <c r="H255" s="41">
        <f ca="1">OFFSET('StockBond Returns'!$W$7,($B$10-1871)*12+($B$11-2)+C255-1,0)</f>
        <v>3.2555154731350705E-2</v>
      </c>
      <c r="I255" s="17">
        <f t="shared" ca="1" si="5"/>
        <v>3.7529950164482691E-2</v>
      </c>
      <c r="J255" s="17"/>
      <c r="K255" s="17">
        <f t="shared" si="6"/>
        <v>1</v>
      </c>
      <c r="L255" s="160">
        <f t="shared" si="7"/>
        <v>0.9</v>
      </c>
      <c r="M255" s="160">
        <f t="shared" si="8"/>
        <v>0.1</v>
      </c>
      <c r="N255" s="160">
        <f t="shared" si="9"/>
        <v>0</v>
      </c>
      <c r="O255" s="160">
        <f t="shared" si="10"/>
        <v>0</v>
      </c>
      <c r="P255" s="160">
        <f t="shared" si="11"/>
        <v>0</v>
      </c>
      <c r="Q255" s="160">
        <f t="shared" si="12"/>
        <v>0</v>
      </c>
      <c r="R255" s="160">
        <f t="shared" si="13"/>
        <v>0</v>
      </c>
      <c r="S255" s="160">
        <f t="shared" si="14"/>
        <v>0</v>
      </c>
      <c r="T255" s="160">
        <f t="shared" si="15"/>
        <v>0</v>
      </c>
      <c r="U255" s="17">
        <f t="shared" si="16"/>
        <v>5.0000000000000001E-4</v>
      </c>
      <c r="V255" s="17">
        <f ca="1">OFFSET('StockBond Returns'!$N$7,($B$10-1871)*12+($B$11-2)+C255-1,0)</f>
        <v>4.0738192850449106E-2</v>
      </c>
      <c r="W255" s="17">
        <f ca="1">OFFSET('StockBond Returns'!$O$7,($B$10-1871)*12+($B$11-2)+C255-1,0)</f>
        <v>9.0724326574516123E-3</v>
      </c>
      <c r="X255" s="17">
        <f ca="1">OFFSET('StockBond Returns'!$P$7,($B$10-1871)*12+($B$11-2)+C255-1,0)</f>
        <v>5.5281496894306059E-3</v>
      </c>
      <c r="Y255" s="17">
        <f ca="1">OFFSET('StockBond Returns'!$Q$7,($B$10-1871)*12+($B$11-2)+C255-1,0)</f>
        <v>4.0738192850449106E-2</v>
      </c>
      <c r="Z255" s="17">
        <f ca="1">OFFSET('StockBond Returns'!$R$7,($B$10-1871)*12+($B$11-2)+C255-1,0)</f>
        <v>0</v>
      </c>
      <c r="AA255" s="17">
        <f ca="1">OFFSET('StockBond Returns'!$S$7,($B$10-1871)*12+($B$11-2)+C255-1,0)</f>
        <v>0</v>
      </c>
      <c r="AB255" s="17">
        <f ca="1">OFFSET('StockBond Returns'!$T$7,($B$10-1871)*12+($B$11-2)+C255-1,0)</f>
        <v>4.5738045738044075E-3</v>
      </c>
      <c r="AC255" s="17">
        <f ca="1">OFFSET('StockBond Returns'!$U$7,($B$10-1871)*12+($B$11-2)+C255-1,0)</f>
        <v>-2.8199999999999999E-2</v>
      </c>
      <c r="AD255" s="17">
        <f ca="1">OFFSET('StockBond Returns'!$V$7,($B$10-1871)*12+($B$11-2)+C255-1,0)</f>
        <v>-1.9400000000000001E-2</v>
      </c>
    </row>
    <row r="256" spans="1:30" ht="13" x14ac:dyDescent="0.15">
      <c r="A256" s="166">
        <f t="shared" si="17"/>
        <v>1949</v>
      </c>
      <c r="B256" s="166">
        <f t="shared" si="18"/>
        <v>1</v>
      </c>
      <c r="C256" s="166">
        <f t="shared" si="19"/>
        <v>233</v>
      </c>
      <c r="D256" s="108">
        <f t="shared" ca="1" si="3"/>
        <v>191130.24856754136</v>
      </c>
      <c r="E256" s="108">
        <f t="shared" ca="1" si="4"/>
        <v>253188.18145680451</v>
      </c>
      <c r="F256" s="108">
        <f>$B$15*$B$18*'Cash Flow Assist'!P243</f>
        <v>3333.3333333333335</v>
      </c>
      <c r="G256" s="108">
        <f>$B$15*'Parameters &amp; Main Results'!B274</f>
        <v>0</v>
      </c>
      <c r="H256" s="41">
        <f ca="1">OFFSET('StockBond Returns'!$W$7,($B$10-1871)*12+($B$11-2)+C256-1,0)</f>
        <v>6.3714329807624693E-3</v>
      </c>
      <c r="I256" s="17">
        <f t="shared" ca="1" si="5"/>
        <v>8.5908501843825324E-3</v>
      </c>
      <c r="J256" s="17"/>
      <c r="K256" s="17">
        <f t="shared" si="6"/>
        <v>1</v>
      </c>
      <c r="L256" s="160">
        <f t="shared" si="7"/>
        <v>0.9</v>
      </c>
      <c r="M256" s="160">
        <f t="shared" si="8"/>
        <v>0.1</v>
      </c>
      <c r="N256" s="160">
        <f t="shared" si="9"/>
        <v>0</v>
      </c>
      <c r="O256" s="160">
        <f t="shared" si="10"/>
        <v>0</v>
      </c>
      <c r="P256" s="160">
        <f t="shared" si="11"/>
        <v>0</v>
      </c>
      <c r="Q256" s="160">
        <f t="shared" si="12"/>
        <v>0</v>
      </c>
      <c r="R256" s="160">
        <f t="shared" si="13"/>
        <v>0</v>
      </c>
      <c r="S256" s="160">
        <f t="shared" si="14"/>
        <v>0</v>
      </c>
      <c r="T256" s="160">
        <f t="shared" si="15"/>
        <v>0</v>
      </c>
      <c r="U256" s="17">
        <f t="shared" si="16"/>
        <v>5.0000000000000001E-4</v>
      </c>
      <c r="V256" s="17">
        <f ca="1">OFFSET('StockBond Returns'!$N$7,($B$10-1871)*12+($B$11-2)+C256-1,0)</f>
        <v>8.710993755823182E-3</v>
      </c>
      <c r="W256" s="17">
        <f ca="1">OFFSET('StockBond Returns'!$O$7,($B$10-1871)*12+($B$11-2)+C256-1,0)</f>
        <v>7.9262247080833514E-3</v>
      </c>
      <c r="X256" s="17">
        <f ca="1">OFFSET('StockBond Returns'!$P$7,($B$10-1871)*12+($B$11-2)+C256-1,0)</f>
        <v>2.6342496210403077E-3</v>
      </c>
      <c r="Y256" s="17">
        <f ca="1">OFFSET('StockBond Returns'!$Q$7,($B$10-1871)*12+($B$11-2)+C256-1,0)</f>
        <v>8.710993755823182E-3</v>
      </c>
      <c r="Z256" s="17">
        <f ca="1">OFFSET('StockBond Returns'!$R$7,($B$10-1871)*12+($B$11-2)+C256-1,0)</f>
        <v>0</v>
      </c>
      <c r="AA256" s="17">
        <f ca="1">OFFSET('StockBond Returns'!$S$7,($B$10-1871)*12+($B$11-2)+C256-1,0)</f>
        <v>0</v>
      </c>
      <c r="AB256" s="17">
        <f ca="1">OFFSET('StockBond Returns'!$T$7,($B$10-1871)*12+($B$11-2)+C256-1,0)</f>
        <v>-3.4107812221098377E-2</v>
      </c>
      <c r="AC256" s="17">
        <f ca="1">OFFSET('StockBond Returns'!$U$7,($B$10-1871)*12+($B$11-2)+C256-1,0)</f>
        <v>1.77E-2</v>
      </c>
      <c r="AD256" s="17">
        <f ca="1">OFFSET('StockBond Returns'!$V$7,($B$10-1871)*12+($B$11-2)+C256-1,0)</f>
        <v>1.23E-2</v>
      </c>
    </row>
    <row r="257" spans="1:30" ht="13" x14ac:dyDescent="0.15">
      <c r="A257" s="166">
        <f t="shared" si="17"/>
        <v>1949</v>
      </c>
      <c r="B257" s="166">
        <f t="shared" si="18"/>
        <v>2</v>
      </c>
      <c r="C257" s="166">
        <f t="shared" si="19"/>
        <v>234</v>
      </c>
      <c r="D257" s="108">
        <f t="shared" ca="1" si="3"/>
        <v>183816.65178756081</v>
      </c>
      <c r="E257" s="108">
        <f t="shared" ca="1" si="4"/>
        <v>243201.23231914901</v>
      </c>
      <c r="F257" s="108">
        <f>$B$15*$B$18*'Cash Flow Assist'!P244</f>
        <v>3333.3333333333335</v>
      </c>
      <c r="G257" s="108">
        <f>$B$15*'Parameters &amp; Main Results'!B275</f>
        <v>0</v>
      </c>
      <c r="H257" s="41">
        <f ca="1">OFFSET('StockBond Returns'!$W$7,($B$10-1871)*12+($B$11-2)+C257-1,0)</f>
        <v>-2.1194509194590802E-2</v>
      </c>
      <c r="I257" s="17">
        <f t="shared" ca="1" si="5"/>
        <v>-2.6629924751486605E-2</v>
      </c>
      <c r="J257" s="17"/>
      <c r="K257" s="17">
        <f t="shared" si="6"/>
        <v>1</v>
      </c>
      <c r="L257" s="160">
        <f t="shared" si="7"/>
        <v>0.9</v>
      </c>
      <c r="M257" s="160">
        <f t="shared" si="8"/>
        <v>0.1</v>
      </c>
      <c r="N257" s="160">
        <f t="shared" si="9"/>
        <v>0</v>
      </c>
      <c r="O257" s="160">
        <f t="shared" si="10"/>
        <v>0</v>
      </c>
      <c r="P257" s="160">
        <f t="shared" si="11"/>
        <v>0</v>
      </c>
      <c r="Q257" s="160">
        <f t="shared" si="12"/>
        <v>0</v>
      </c>
      <c r="R257" s="160">
        <f t="shared" si="13"/>
        <v>0</v>
      </c>
      <c r="S257" s="160">
        <f t="shared" si="14"/>
        <v>0</v>
      </c>
      <c r="T257" s="160">
        <f t="shared" si="15"/>
        <v>0</v>
      </c>
      <c r="U257" s="17">
        <f t="shared" si="16"/>
        <v>5.0000000000000001E-4</v>
      </c>
      <c r="V257" s="17">
        <f ca="1">OFFSET('StockBond Returns'!$N$7,($B$10-1871)*12+($B$11-2)+C257-1,0)</f>
        <v>-3.0299577254921162E-2</v>
      </c>
      <c r="W257" s="17">
        <f ca="1">OFFSET('StockBond Returns'!$O$7,($B$10-1871)*12+($B$11-2)+C257-1,0)</f>
        <v>6.8136144460910764E-3</v>
      </c>
      <c r="X257" s="17">
        <f ca="1">OFFSET('StockBond Returns'!$P$7,($B$10-1871)*12+($B$11-2)+C257-1,0)</f>
        <v>5.1614282710461534E-3</v>
      </c>
      <c r="Y257" s="17">
        <f ca="1">OFFSET('StockBond Returns'!$Q$7,($B$10-1871)*12+($B$11-2)+C257-1,0)</f>
        <v>-3.0299577254921162E-2</v>
      </c>
      <c r="Z257" s="17">
        <f ca="1">OFFSET('StockBond Returns'!$R$7,($B$10-1871)*12+($B$11-2)+C257-1,0)</f>
        <v>0</v>
      </c>
      <c r="AA257" s="17">
        <f ca="1">OFFSET('StockBond Returns'!$S$7,($B$10-1871)*12+($B$11-2)+C257-1,0)</f>
        <v>0</v>
      </c>
      <c r="AB257" s="17">
        <f ca="1">OFFSET('StockBond Returns'!$T$7,($B$10-1871)*12+($B$11-2)+C257-1,0)</f>
        <v>4.182350480970376E-3</v>
      </c>
      <c r="AC257" s="17">
        <f ca="1">OFFSET('StockBond Returns'!$U$7,($B$10-1871)*12+($B$11-2)+C257-1,0)</f>
        <v>-1.9E-2</v>
      </c>
      <c r="AD257" s="17">
        <f ca="1">OFFSET('StockBond Returns'!$V$7,($B$10-1871)*12+($B$11-2)+C257-1,0)</f>
        <v>-8.6E-3</v>
      </c>
    </row>
    <row r="258" spans="1:30" ht="13" x14ac:dyDescent="0.15">
      <c r="A258" s="166">
        <f t="shared" si="17"/>
        <v>1949</v>
      </c>
      <c r="B258" s="166">
        <f t="shared" si="18"/>
        <v>3</v>
      </c>
      <c r="C258" s="166">
        <f t="shared" si="19"/>
        <v>235</v>
      </c>
      <c r="D258" s="108">
        <f t="shared" ca="1" si="3"/>
        <v>185504.34819780194</v>
      </c>
      <c r="E258" s="108">
        <f t="shared" ca="1" si="4"/>
        <v>247699.52076424708</v>
      </c>
      <c r="F258" s="108">
        <f>$B$15*$B$18*'Cash Flow Assist'!P245</f>
        <v>3333.3333333333335</v>
      </c>
      <c r="G258" s="108">
        <f>$B$15*'Parameters &amp; Main Results'!B276</f>
        <v>0</v>
      </c>
      <c r="H258" s="41">
        <f ca="1">OFFSET('StockBond Returns'!$W$7,($B$10-1871)*12+($B$11-2)+C258-1,0)</f>
        <v>2.7819910374973951E-2</v>
      </c>
      <c r="I258" s="17">
        <f t="shared" ca="1" si="5"/>
        <v>3.2649728502831148E-2</v>
      </c>
      <c r="J258" s="17"/>
      <c r="K258" s="17">
        <f t="shared" si="6"/>
        <v>1</v>
      </c>
      <c r="L258" s="160">
        <f t="shared" si="7"/>
        <v>0.9</v>
      </c>
      <c r="M258" s="160">
        <f t="shared" si="8"/>
        <v>0.1</v>
      </c>
      <c r="N258" s="160">
        <f t="shared" si="9"/>
        <v>0</v>
      </c>
      <c r="O258" s="160">
        <f t="shared" si="10"/>
        <v>0</v>
      </c>
      <c r="P258" s="160">
        <f t="shared" si="11"/>
        <v>0</v>
      </c>
      <c r="Q258" s="160">
        <f t="shared" si="12"/>
        <v>0</v>
      </c>
      <c r="R258" s="160">
        <f t="shared" si="13"/>
        <v>0</v>
      </c>
      <c r="S258" s="160">
        <f t="shared" si="14"/>
        <v>0</v>
      </c>
      <c r="T258" s="160">
        <f t="shared" si="15"/>
        <v>0</v>
      </c>
      <c r="U258" s="17">
        <f t="shared" si="16"/>
        <v>5.0000000000000001E-4</v>
      </c>
      <c r="V258" s="17">
        <f ca="1">OFFSET('StockBond Returns'!$N$7,($B$10-1871)*12+($B$11-2)+C258-1,0)</f>
        <v>3.5734488854623825E-2</v>
      </c>
      <c r="W258" s="17">
        <f ca="1">OFFSET('StockBond Returns'!$O$7,($B$10-1871)*12+($B$11-2)+C258-1,0)</f>
        <v>5.3035520033637429E-3</v>
      </c>
      <c r="X258" s="17">
        <f ca="1">OFFSET('StockBond Returns'!$P$7,($B$10-1871)*12+($B$11-2)+C258-1,0)</f>
        <v>9.7500000204653325E-4</v>
      </c>
      <c r="Y258" s="17">
        <f ca="1">OFFSET('StockBond Returns'!$Q$7,($B$10-1871)*12+($B$11-2)+C258-1,0)</f>
        <v>3.5734488854623825E-2</v>
      </c>
      <c r="Z258" s="17">
        <f ca="1">OFFSET('StockBond Returns'!$R$7,($B$10-1871)*12+($B$11-2)+C258-1,0)</f>
        <v>0</v>
      </c>
      <c r="AA258" s="17">
        <f ca="1">OFFSET('StockBond Returns'!$S$7,($B$10-1871)*12+($B$11-2)+C258-1,0)</f>
        <v>0</v>
      </c>
      <c r="AB258" s="17">
        <f ca="1">OFFSET('StockBond Returns'!$T$7,($B$10-1871)*12+($B$11-2)+C258-1,0)</f>
        <v>0</v>
      </c>
      <c r="AC258" s="17">
        <f ca="1">OFFSET('StockBond Returns'!$U$7,($B$10-1871)*12+($B$11-2)+C258-1,0)</f>
        <v>2.5000000000000001E-2</v>
      </c>
      <c r="AD258" s="17">
        <f ca="1">OFFSET('StockBond Returns'!$V$7,($B$10-1871)*12+($B$11-2)+C258-1,0)</f>
        <v>1.29E-2</v>
      </c>
    </row>
    <row r="259" spans="1:30" ht="13" x14ac:dyDescent="0.15">
      <c r="A259" s="166">
        <f t="shared" si="17"/>
        <v>1949</v>
      </c>
      <c r="B259" s="166">
        <f t="shared" si="18"/>
        <v>4</v>
      </c>
      <c r="C259" s="166">
        <f t="shared" si="19"/>
        <v>236</v>
      </c>
      <c r="D259" s="108">
        <f t="shared" ca="1" si="3"/>
        <v>180097.19638261208</v>
      </c>
      <c r="E259" s="108">
        <f t="shared" ca="1" si="4"/>
        <v>240962.2485838627</v>
      </c>
      <c r="F259" s="108">
        <f>$B$15*$B$18*'Cash Flow Assist'!P246</f>
        <v>3333.3333333333335</v>
      </c>
      <c r="G259" s="108">
        <f>$B$15*'Parameters &amp; Main Results'!B277</f>
        <v>0</v>
      </c>
      <c r="H259" s="41">
        <f ca="1">OFFSET('StockBond Returns'!$W$7,($B$10-1871)*12+($B$11-2)+C259-1,0)</f>
        <v>-1.1383910241700095E-2</v>
      </c>
      <c r="I259" s="17">
        <f t="shared" ca="1" si="5"/>
        <v>-1.3929663849313684E-2</v>
      </c>
      <c r="J259" s="17"/>
      <c r="K259" s="17">
        <f t="shared" si="6"/>
        <v>1</v>
      </c>
      <c r="L259" s="160">
        <f t="shared" si="7"/>
        <v>0.9</v>
      </c>
      <c r="M259" s="160">
        <f t="shared" si="8"/>
        <v>0.1</v>
      </c>
      <c r="N259" s="160">
        <f t="shared" si="9"/>
        <v>0</v>
      </c>
      <c r="O259" s="160">
        <f t="shared" si="10"/>
        <v>0</v>
      </c>
      <c r="P259" s="160">
        <f t="shared" si="11"/>
        <v>0</v>
      </c>
      <c r="Q259" s="160">
        <f t="shared" si="12"/>
        <v>0</v>
      </c>
      <c r="R259" s="160">
        <f t="shared" si="13"/>
        <v>0</v>
      </c>
      <c r="S259" s="160">
        <f t="shared" si="14"/>
        <v>0</v>
      </c>
      <c r="T259" s="160">
        <f t="shared" si="15"/>
        <v>0</v>
      </c>
      <c r="U259" s="17">
        <f t="shared" si="16"/>
        <v>5.0000000000000001E-4</v>
      </c>
      <c r="V259" s="17">
        <f ca="1">OFFSET('StockBond Returns'!$N$7,($B$10-1871)*12+($B$11-2)+C259-1,0)</f>
        <v>-1.5671098857422905E-2</v>
      </c>
      <c r="W259" s="17">
        <f ca="1">OFFSET('StockBond Returns'!$O$7,($B$10-1871)*12+($B$11-2)+C259-1,0)</f>
        <v>2.1599178903359828E-3</v>
      </c>
      <c r="X259" s="17">
        <f ca="1">OFFSET('StockBond Returns'!$P$7,($B$10-1871)*12+($B$11-2)+C259-1,0)</f>
        <v>5.5653218814244454E-4</v>
      </c>
      <c r="Y259" s="17">
        <f ca="1">OFFSET('StockBond Returns'!$Q$7,($B$10-1871)*12+($B$11-2)+C259-1,0)</f>
        <v>-1.5671098857422905E-2</v>
      </c>
      <c r="Z259" s="17">
        <f ca="1">OFFSET('StockBond Returns'!$R$7,($B$10-1871)*12+($B$11-2)+C259-1,0)</f>
        <v>0</v>
      </c>
      <c r="AA259" s="17">
        <f ca="1">OFFSET('StockBond Returns'!$S$7,($B$10-1871)*12+($B$11-2)+C259-1,0)</f>
        <v>0</v>
      </c>
      <c r="AB259" s="17">
        <f ca="1">OFFSET('StockBond Returns'!$T$7,($B$10-1871)*12+($B$11-2)+C259-1,0)</f>
        <v>-4.180602006689238E-4</v>
      </c>
      <c r="AC259" s="17">
        <f ca="1">OFFSET('StockBond Returns'!$U$7,($B$10-1871)*12+($B$11-2)+C259-1,0)</f>
        <v>-8.8999999999999999E-3</v>
      </c>
      <c r="AD259" s="17">
        <f ca="1">OFFSET('StockBond Returns'!$V$7,($B$10-1871)*12+($B$11-2)+C259-1,0)</f>
        <v>-1.1299999999999999E-2</v>
      </c>
    </row>
    <row r="260" spans="1:30" ht="13" x14ac:dyDescent="0.15">
      <c r="A260" s="166">
        <f t="shared" si="17"/>
        <v>1949</v>
      </c>
      <c r="B260" s="166">
        <f t="shared" si="18"/>
        <v>5</v>
      </c>
      <c r="C260" s="166">
        <f t="shared" si="19"/>
        <v>237</v>
      </c>
      <c r="D260" s="108">
        <f t="shared" ca="1" si="3"/>
        <v>172702.27718927278</v>
      </c>
      <c r="E260" s="108">
        <f t="shared" ca="1" si="4"/>
        <v>230973.32600836584</v>
      </c>
      <c r="F260" s="108">
        <f>$B$15*$B$18*'Cash Flow Assist'!P247</f>
        <v>3333.3333333333335</v>
      </c>
      <c r="G260" s="108">
        <f>$B$15*'Parameters &amp; Main Results'!B278</f>
        <v>0</v>
      </c>
      <c r="H260" s="41">
        <f ca="1">OFFSET('StockBond Returns'!$W$7,($B$10-1871)*12+($B$11-2)+C260-1,0)</f>
        <v>-2.2977467169710244E-2</v>
      </c>
      <c r="I260" s="17">
        <f t="shared" ca="1" si="5"/>
        <v>-2.8008330699766198E-2</v>
      </c>
      <c r="J260" s="17"/>
      <c r="K260" s="17">
        <f t="shared" si="6"/>
        <v>1</v>
      </c>
      <c r="L260" s="160">
        <f t="shared" si="7"/>
        <v>0.9</v>
      </c>
      <c r="M260" s="160">
        <f t="shared" si="8"/>
        <v>0.1</v>
      </c>
      <c r="N260" s="160">
        <f t="shared" si="9"/>
        <v>0</v>
      </c>
      <c r="O260" s="160">
        <f t="shared" si="10"/>
        <v>0</v>
      </c>
      <c r="P260" s="160">
        <f t="shared" si="11"/>
        <v>0</v>
      </c>
      <c r="Q260" s="160">
        <f t="shared" si="12"/>
        <v>0</v>
      </c>
      <c r="R260" s="160">
        <f t="shared" si="13"/>
        <v>0</v>
      </c>
      <c r="S260" s="160">
        <f t="shared" si="14"/>
        <v>0</v>
      </c>
      <c r="T260" s="160">
        <f t="shared" si="15"/>
        <v>0</v>
      </c>
      <c r="U260" s="17">
        <f t="shared" si="16"/>
        <v>5.0000000000000001E-4</v>
      </c>
      <c r="V260" s="17">
        <f ca="1">OFFSET('StockBond Returns'!$N$7,($B$10-1871)*12+($B$11-2)+C260-1,0)</f>
        <v>-3.1406300772143458E-2</v>
      </c>
      <c r="W260" s="17">
        <f ca="1">OFFSET('StockBond Returns'!$O$7,($B$10-1871)*12+($B$11-2)+C260-1,0)</f>
        <v>2.9900666182958169E-3</v>
      </c>
      <c r="X260" s="17">
        <f ca="1">OFFSET('StockBond Returns'!$P$7,($B$10-1871)*12+($B$11-2)+C260-1,0)</f>
        <v>1.393642825161745E-3</v>
      </c>
      <c r="Y260" s="17">
        <f ca="1">OFFSET('StockBond Returns'!$Q$7,($B$10-1871)*12+($B$11-2)+C260-1,0)</f>
        <v>-3.1406300772143458E-2</v>
      </c>
      <c r="Z260" s="17">
        <f ca="1">OFFSET('StockBond Returns'!$R$7,($B$10-1871)*12+($B$11-2)+C260-1,0)</f>
        <v>0</v>
      </c>
      <c r="AA260" s="17">
        <f ca="1">OFFSET('StockBond Returns'!$S$7,($B$10-1871)*12+($B$11-2)+C260-1,0)</f>
        <v>0</v>
      </c>
      <c r="AB260" s="17">
        <f ca="1">OFFSET('StockBond Returns'!$T$7,($B$10-1871)*12+($B$11-2)+C260-1,0)</f>
        <v>4.1823504809701539E-4</v>
      </c>
      <c r="AC260" s="17">
        <f ca="1">OFFSET('StockBond Returns'!$U$7,($B$10-1871)*12+($B$11-2)+C260-1,0)</f>
        <v>-7.9000000000000008E-3</v>
      </c>
      <c r="AD260" s="17">
        <f ca="1">OFFSET('StockBond Returns'!$V$7,($B$10-1871)*12+($B$11-2)+C260-1,0)</f>
        <v>-2.3699999999999999E-2</v>
      </c>
    </row>
    <row r="261" spans="1:30" ht="13" x14ac:dyDescent="0.15">
      <c r="A261" s="166">
        <f t="shared" si="17"/>
        <v>1949</v>
      </c>
      <c r="B261" s="166">
        <f t="shared" si="18"/>
        <v>6</v>
      </c>
      <c r="C261" s="166">
        <f t="shared" si="19"/>
        <v>238</v>
      </c>
      <c r="D261" s="108">
        <f t="shared" ca="1" si="3"/>
        <v>170013.61035690556</v>
      </c>
      <c r="E261" s="108">
        <f t="shared" ca="1" si="4"/>
        <v>228418.46342088748</v>
      </c>
      <c r="F261" s="108">
        <f>$B$15*$B$18*'Cash Flow Assist'!P248</f>
        <v>3333.3333333333335</v>
      </c>
      <c r="G261" s="108">
        <f>$B$15*'Parameters &amp; Main Results'!B279</f>
        <v>0</v>
      </c>
      <c r="H261" s="41">
        <f ca="1">OFFSET('StockBond Returns'!$W$7,($B$10-1871)*12+($B$11-2)+C261-1,0)</f>
        <v>3.8062851800886037E-3</v>
      </c>
      <c r="I261" s="17">
        <f t="shared" ca="1" si="5"/>
        <v>3.4197450839241815E-3</v>
      </c>
      <c r="J261" s="17"/>
      <c r="K261" s="17">
        <f t="shared" si="6"/>
        <v>1</v>
      </c>
      <c r="L261" s="160">
        <f t="shared" si="7"/>
        <v>0.9</v>
      </c>
      <c r="M261" s="160">
        <f t="shared" si="8"/>
        <v>0.1</v>
      </c>
      <c r="N261" s="160">
        <f t="shared" si="9"/>
        <v>0</v>
      </c>
      <c r="O261" s="160">
        <f t="shared" si="10"/>
        <v>0</v>
      </c>
      <c r="P261" s="160">
        <f t="shared" si="11"/>
        <v>0</v>
      </c>
      <c r="Q261" s="160">
        <f t="shared" si="12"/>
        <v>0</v>
      </c>
      <c r="R261" s="160">
        <f t="shared" si="13"/>
        <v>0</v>
      </c>
      <c r="S261" s="160">
        <f t="shared" si="14"/>
        <v>0</v>
      </c>
      <c r="T261" s="160">
        <f t="shared" si="15"/>
        <v>0</v>
      </c>
      <c r="U261" s="17">
        <f t="shared" si="16"/>
        <v>5.0000000000000001E-4</v>
      </c>
      <c r="V261" s="17">
        <f ca="1">OFFSET('StockBond Returns'!$N$7,($B$10-1871)*12+($B$11-2)+C261-1,0)</f>
        <v>2.9085415660885516E-3</v>
      </c>
      <c r="W261" s="17">
        <f ca="1">OFFSET('StockBond Returns'!$O$7,($B$10-1871)*12+($B$11-2)+C261-1,0)</f>
        <v>8.4372434111115169E-3</v>
      </c>
      <c r="X261" s="17">
        <f ca="1">OFFSET('StockBond Returns'!$P$7,($B$10-1871)*12+($B$11-2)+C261-1,0)</f>
        <v>5.5653219292306488E-4</v>
      </c>
      <c r="Y261" s="17">
        <f ca="1">OFFSET('StockBond Returns'!$Q$7,($B$10-1871)*12+($B$11-2)+C261-1,0)</f>
        <v>2.9085415660885516E-3</v>
      </c>
      <c r="Z261" s="17">
        <f ca="1">OFFSET('StockBond Returns'!$R$7,($B$10-1871)*12+($B$11-2)+C261-1,0)</f>
        <v>0</v>
      </c>
      <c r="AA261" s="17">
        <f ca="1">OFFSET('StockBond Returns'!$S$7,($B$10-1871)*12+($B$11-2)+C261-1,0)</f>
        <v>0</v>
      </c>
      <c r="AB261" s="17">
        <f ca="1">OFFSET('StockBond Returns'!$T$7,($B$10-1871)*12+($B$11-2)+C261-1,0)</f>
        <v>-4.180602006689238E-4</v>
      </c>
      <c r="AC261" s="17">
        <f ca="1">OFFSET('StockBond Returns'!$U$7,($B$10-1871)*12+($B$11-2)+C261-1,0)</f>
        <v>-9.1000000000000004E-3</v>
      </c>
      <c r="AD261" s="17">
        <f ca="1">OFFSET('StockBond Returns'!$V$7,($B$10-1871)*12+($B$11-2)+C261-1,0)</f>
        <v>-1.6500000000000001E-2</v>
      </c>
    </row>
    <row r="262" spans="1:30" ht="13" x14ac:dyDescent="0.15">
      <c r="A262" s="166">
        <f t="shared" si="17"/>
        <v>1949</v>
      </c>
      <c r="B262" s="166">
        <f t="shared" si="18"/>
        <v>7</v>
      </c>
      <c r="C262" s="166">
        <f t="shared" si="19"/>
        <v>239</v>
      </c>
      <c r="D262" s="108">
        <f t="shared" ca="1" si="3"/>
        <v>177107.20197903752</v>
      </c>
      <c r="E262" s="108">
        <f t="shared" ca="1" si="4"/>
        <v>241429.23653942047</v>
      </c>
      <c r="F262" s="108">
        <f>$B$15*$B$18*'Cash Flow Assist'!P249</f>
        <v>3333.3333333333335</v>
      </c>
      <c r="G262" s="108">
        <f>$B$15*'Parameters &amp; Main Results'!B280</f>
        <v>0</v>
      </c>
      <c r="H262" s="41">
        <f ca="1">OFFSET('StockBond Returns'!$W$7,($B$10-1871)*12+($B$11-2)+C262-1,0)</f>
        <v>6.255644123983975E-2</v>
      </c>
      <c r="I262" s="17">
        <f t="shared" ca="1" si="5"/>
        <v>7.2612999559361152E-2</v>
      </c>
      <c r="J262" s="17"/>
      <c r="K262" s="17">
        <f t="shared" si="6"/>
        <v>1</v>
      </c>
      <c r="L262" s="160">
        <f t="shared" si="7"/>
        <v>0.9</v>
      </c>
      <c r="M262" s="160">
        <f t="shared" si="8"/>
        <v>0.1</v>
      </c>
      <c r="N262" s="160">
        <f t="shared" si="9"/>
        <v>0</v>
      </c>
      <c r="O262" s="160">
        <f t="shared" si="10"/>
        <v>0</v>
      </c>
      <c r="P262" s="160">
        <f t="shared" si="11"/>
        <v>0</v>
      </c>
      <c r="Q262" s="160">
        <f t="shared" si="12"/>
        <v>0</v>
      </c>
      <c r="R262" s="160">
        <f t="shared" si="13"/>
        <v>0</v>
      </c>
      <c r="S262" s="160">
        <f t="shared" si="14"/>
        <v>0</v>
      </c>
      <c r="T262" s="160">
        <f t="shared" si="15"/>
        <v>0</v>
      </c>
      <c r="U262" s="17">
        <f t="shared" si="16"/>
        <v>5.0000000000000001E-4</v>
      </c>
      <c r="V262" s="17">
        <f ca="1">OFFSET('StockBond Returns'!$N$7,($B$10-1871)*12+($B$11-2)+C262-1,0)</f>
        <v>7.921462815871072E-2</v>
      </c>
      <c r="W262" s="17">
        <f ca="1">OFFSET('StockBond Returns'!$O$7,($B$10-1871)*12+($B$11-2)+C262-1,0)</f>
        <v>1.3615008831881603E-2</v>
      </c>
      <c r="X262" s="17">
        <f ca="1">OFFSET('StockBond Returns'!$P$7,($B$10-1871)*12+($B$11-2)+C262-1,0)</f>
        <v>1.0266751055303169E-2</v>
      </c>
      <c r="Y262" s="17">
        <f ca="1">OFFSET('StockBond Returns'!$Q$7,($B$10-1871)*12+($B$11-2)+C262-1,0)</f>
        <v>7.921462815871072E-2</v>
      </c>
      <c r="Z262" s="17">
        <f ca="1">OFFSET('StockBond Returns'!$R$7,($B$10-1871)*12+($B$11-2)+C262-1,0)</f>
        <v>0</v>
      </c>
      <c r="AA262" s="17">
        <f ca="1">OFFSET('StockBond Returns'!$S$7,($B$10-1871)*12+($B$11-2)+C262-1,0)</f>
        <v>0</v>
      </c>
      <c r="AB262" s="17">
        <f ca="1">OFFSET('StockBond Returns'!$T$7,($B$10-1871)*12+($B$11-2)+C262-1,0)</f>
        <v>9.2827004219409037E-3</v>
      </c>
      <c r="AC262" s="17">
        <f ca="1">OFFSET('StockBond Returns'!$U$7,($B$10-1871)*12+($B$11-2)+C262-1,0)</f>
        <v>5.4999999999999997E-3</v>
      </c>
      <c r="AD262" s="17">
        <f ca="1">OFFSET('StockBond Returns'!$V$7,($B$10-1871)*12+($B$11-2)+C262-1,0)</f>
        <v>3.5999999999999999E-3</v>
      </c>
    </row>
    <row r="263" spans="1:30" ht="13" x14ac:dyDescent="0.15">
      <c r="A263" s="166">
        <f t="shared" si="17"/>
        <v>1949</v>
      </c>
      <c r="B263" s="166">
        <f t="shared" si="18"/>
        <v>8</v>
      </c>
      <c r="C263" s="166">
        <f t="shared" si="19"/>
        <v>240</v>
      </c>
      <c r="D263" s="108">
        <f t="shared" ca="1" si="3"/>
        <v>176317.38411415496</v>
      </c>
      <c r="E263" s="108">
        <f t="shared" ca="1" si="4"/>
        <v>242017.48353406895</v>
      </c>
      <c r="F263" s="108">
        <f>$B$15*$B$18*'Cash Flow Assist'!P250</f>
        <v>3333.3333333333335</v>
      </c>
      <c r="G263" s="108">
        <f>$B$15*'Parameters &amp; Main Results'!B281</f>
        <v>0</v>
      </c>
      <c r="H263" s="41">
        <f ca="1">OFFSET('StockBond Returns'!$W$7,($B$10-1871)*12+($B$11-2)+C263-1,0)</f>
        <v>1.4636927221989665E-2</v>
      </c>
      <c r="I263" s="17">
        <f t="shared" ca="1" si="5"/>
        <v>1.6470591367493789E-2</v>
      </c>
      <c r="J263" s="17"/>
      <c r="K263" s="17">
        <f t="shared" si="6"/>
        <v>1</v>
      </c>
      <c r="L263" s="160">
        <f t="shared" si="7"/>
        <v>0.9</v>
      </c>
      <c r="M263" s="160">
        <f t="shared" si="8"/>
        <v>0.1</v>
      </c>
      <c r="N263" s="160">
        <f t="shared" si="9"/>
        <v>0</v>
      </c>
      <c r="O263" s="160">
        <f t="shared" si="10"/>
        <v>0</v>
      </c>
      <c r="P263" s="160">
        <f t="shared" si="11"/>
        <v>0</v>
      </c>
      <c r="Q263" s="160">
        <f t="shared" si="12"/>
        <v>0</v>
      </c>
      <c r="R263" s="160">
        <f t="shared" si="13"/>
        <v>0</v>
      </c>
      <c r="S263" s="160">
        <f t="shared" si="14"/>
        <v>0</v>
      </c>
      <c r="T263" s="160">
        <f t="shared" si="15"/>
        <v>0</v>
      </c>
      <c r="U263" s="17">
        <f t="shared" si="16"/>
        <v>5.0000000000000001E-4</v>
      </c>
      <c r="V263" s="17">
        <f ca="1">OFFSET('StockBond Returns'!$N$7,($B$10-1871)*12+($B$11-2)+C263-1,0)</f>
        <v>1.7472306837775786E-2</v>
      </c>
      <c r="W263" s="17">
        <f ca="1">OFFSET('StockBond Returns'!$O$7,($B$10-1871)*12+($B$11-2)+C263-1,0)</f>
        <v>7.8718188016224655E-3</v>
      </c>
      <c r="X263" s="17">
        <f ca="1">OFFSET('StockBond Returns'!$P$7,($B$10-1871)*12+($B$11-2)+C263-1,0)</f>
        <v>8.4999999891310907E-4</v>
      </c>
      <c r="Y263" s="17">
        <f ca="1">OFFSET('StockBond Returns'!$Q$7,($B$10-1871)*12+($B$11-2)+C263-1,0)</f>
        <v>1.7472306837775786E-2</v>
      </c>
      <c r="Z263" s="17">
        <f ca="1">OFFSET('StockBond Returns'!$R$7,($B$10-1871)*12+($B$11-2)+C263-1,0)</f>
        <v>0</v>
      </c>
      <c r="AA263" s="17">
        <f ca="1">OFFSET('StockBond Returns'!$S$7,($B$10-1871)*12+($B$11-2)+C263-1,0)</f>
        <v>0</v>
      </c>
      <c r="AB263" s="17">
        <f ca="1">OFFSET('StockBond Returns'!$T$7,($B$10-1871)*12+($B$11-2)+C263-1,0)</f>
        <v>0</v>
      </c>
      <c r="AC263" s="17">
        <f ca="1">OFFSET('StockBond Returns'!$U$7,($B$10-1871)*12+($B$11-2)+C263-1,0)</f>
        <v>1.2999999999999999E-3</v>
      </c>
      <c r="AD263" s="17">
        <f ca="1">OFFSET('StockBond Returns'!$V$7,($B$10-1871)*12+($B$11-2)+C263-1,0)</f>
        <v>-6.1999999999999998E-3</v>
      </c>
    </row>
    <row r="264" spans="1:30" ht="13" x14ac:dyDescent="0.15">
      <c r="A264" s="166">
        <f t="shared" si="17"/>
        <v>1949</v>
      </c>
      <c r="B264" s="166">
        <f t="shared" si="18"/>
        <v>9</v>
      </c>
      <c r="C264" s="166">
        <f t="shared" si="19"/>
        <v>241</v>
      </c>
      <c r="D264" s="108">
        <f t="shared" ca="1" si="3"/>
        <v>176307.62030364241</v>
      </c>
      <c r="E264" s="108">
        <f t="shared" ca="1" si="4"/>
        <v>244328.71383232836</v>
      </c>
      <c r="F264" s="108">
        <f>$B$15*$B$18*'Cash Flow Assist'!P251</f>
        <v>3333.3333333333335</v>
      </c>
      <c r="G264" s="108">
        <f>$B$15*'Parameters &amp; Main Results'!B282</f>
        <v>0</v>
      </c>
      <c r="H264" s="41">
        <f ca="1">OFFSET('StockBond Returns'!$W$7,($B$10-1871)*12+($B$11-2)+C264-1,0)</f>
        <v>1.921315582459051E-2</v>
      </c>
      <c r="I264" s="17">
        <f t="shared" ca="1" si="5"/>
        <v>2.3648673893283817E-2</v>
      </c>
      <c r="J264" s="17"/>
      <c r="K264" s="17">
        <f t="shared" si="6"/>
        <v>1</v>
      </c>
      <c r="L264" s="160">
        <f t="shared" si="7"/>
        <v>0.9</v>
      </c>
      <c r="M264" s="160">
        <f t="shared" si="8"/>
        <v>0.1</v>
      </c>
      <c r="N264" s="160">
        <f t="shared" si="9"/>
        <v>0</v>
      </c>
      <c r="O264" s="160">
        <f t="shared" si="10"/>
        <v>0</v>
      </c>
      <c r="P264" s="160">
        <f t="shared" si="11"/>
        <v>0</v>
      </c>
      <c r="Q264" s="160">
        <f t="shared" si="12"/>
        <v>0</v>
      </c>
      <c r="R264" s="160">
        <f t="shared" si="13"/>
        <v>0</v>
      </c>
      <c r="S264" s="160">
        <f t="shared" si="14"/>
        <v>0</v>
      </c>
      <c r="T264" s="160">
        <f t="shared" si="15"/>
        <v>0</v>
      </c>
      <c r="U264" s="17">
        <f t="shared" si="16"/>
        <v>5.0000000000000001E-4</v>
      </c>
      <c r="V264" s="17">
        <f ca="1">OFFSET('StockBond Returns'!$N$7,($B$10-1871)*12+($B$11-2)+C264-1,0)</f>
        <v>2.6686281400713385E-2</v>
      </c>
      <c r="W264" s="17">
        <f ca="1">OFFSET('StockBond Returns'!$O$7,($B$10-1871)*12+($B$11-2)+C264-1,0)</f>
        <v>-3.2731270069156215E-3</v>
      </c>
      <c r="X264" s="17">
        <f ca="1">OFFSET('StockBond Returns'!$P$7,($B$10-1871)*12+($B$11-2)+C264-1,0)</f>
        <v>-1.240421050021312E-3</v>
      </c>
      <c r="Y264" s="17">
        <f ca="1">OFFSET('StockBond Returns'!$Q$7,($B$10-1871)*12+($B$11-2)+C264-1,0)</f>
        <v>2.6686281400713385E-2</v>
      </c>
      <c r="Z264" s="17">
        <f ca="1">OFFSET('StockBond Returns'!$R$7,($B$10-1871)*12+($B$11-2)+C264-1,0)</f>
        <v>0</v>
      </c>
      <c r="AA264" s="17">
        <f ca="1">OFFSET('StockBond Returns'!$S$7,($B$10-1871)*12+($B$11-2)+C264-1,0)</f>
        <v>0</v>
      </c>
      <c r="AB264" s="17">
        <f ca="1">OFFSET('StockBond Returns'!$T$7,($B$10-1871)*12+($B$11-2)+C264-1,0)</f>
        <v>-2.1052631578948322E-3</v>
      </c>
      <c r="AC264" s="17">
        <f ca="1">OFFSET('StockBond Returns'!$U$7,($B$10-1871)*12+($B$11-2)+C264-1,0)</f>
        <v>1.06E-2</v>
      </c>
      <c r="AD264" s="17">
        <f ca="1">OFFSET('StockBond Returns'!$V$7,($B$10-1871)*12+($B$11-2)+C264-1,0)</f>
        <v>2.3999999999999998E-3</v>
      </c>
    </row>
    <row r="265" spans="1:30" ht="13" x14ac:dyDescent="0.15">
      <c r="A265" s="166">
        <f t="shared" si="17"/>
        <v>1949</v>
      </c>
      <c r="B265" s="166">
        <f t="shared" si="18"/>
        <v>10</v>
      </c>
      <c r="C265" s="166">
        <f t="shared" si="19"/>
        <v>242</v>
      </c>
      <c r="D265" s="108">
        <f t="shared" ca="1" si="3"/>
        <v>178248.54432023788</v>
      </c>
      <c r="E265" s="108">
        <f t="shared" ca="1" si="4"/>
        <v>249600.28644220004</v>
      </c>
      <c r="F265" s="108">
        <f>$B$15*$B$18*'Cash Flow Assist'!P252</f>
        <v>3333.3333333333335</v>
      </c>
      <c r="G265" s="108">
        <f>$B$15*'Parameters &amp; Main Results'!B283</f>
        <v>0</v>
      </c>
      <c r="H265" s="41">
        <f ca="1">OFFSET('StockBond Returns'!$W$7,($B$10-1871)*12+($B$11-2)+C265-1,0)</f>
        <v>3.0491568673638343E-2</v>
      </c>
      <c r="I265" s="17">
        <f t="shared" ca="1" si="5"/>
        <v>3.5705688322274394E-2</v>
      </c>
      <c r="J265" s="17"/>
      <c r="K265" s="17">
        <f t="shared" si="6"/>
        <v>1</v>
      </c>
      <c r="L265" s="160">
        <f t="shared" si="7"/>
        <v>0.9</v>
      </c>
      <c r="M265" s="160">
        <f t="shared" si="8"/>
        <v>0.1</v>
      </c>
      <c r="N265" s="160">
        <f t="shared" si="9"/>
        <v>0</v>
      </c>
      <c r="O265" s="160">
        <f t="shared" si="10"/>
        <v>0</v>
      </c>
      <c r="P265" s="160">
        <f t="shared" si="11"/>
        <v>0</v>
      </c>
      <c r="Q265" s="160">
        <f t="shared" si="12"/>
        <v>0</v>
      </c>
      <c r="R265" s="160">
        <f t="shared" si="13"/>
        <v>0</v>
      </c>
      <c r="S265" s="160">
        <f t="shared" si="14"/>
        <v>0</v>
      </c>
      <c r="T265" s="160">
        <f t="shared" si="15"/>
        <v>0</v>
      </c>
      <c r="U265" s="17">
        <f t="shared" si="16"/>
        <v>5.0000000000000001E-4</v>
      </c>
      <c r="V265" s="17">
        <f ca="1">OFFSET('StockBond Returns'!$N$7,($B$10-1871)*12+($B$11-2)+C265-1,0)</f>
        <v>3.9171871352986498E-2</v>
      </c>
      <c r="W265" s="17">
        <f ca="1">OFFSET('StockBond Returns'!$O$7,($B$10-1871)*12+($B$11-2)+C265-1,0)</f>
        <v>4.926707712532119E-3</v>
      </c>
      <c r="X265" s="17">
        <f ca="1">OFFSET('StockBond Returns'!$P$7,($B$10-1871)*12+($B$11-2)+C265-1,0)</f>
        <v>4.2744859864434215E-3</v>
      </c>
      <c r="Y265" s="17">
        <f ca="1">OFFSET('StockBond Returns'!$Q$7,($B$10-1871)*12+($B$11-2)+C265-1,0)</f>
        <v>3.9171871352986498E-2</v>
      </c>
      <c r="Z265" s="17">
        <f ca="1">OFFSET('StockBond Returns'!$R$7,($B$10-1871)*12+($B$11-2)+C265-1,0)</f>
        <v>0</v>
      </c>
      <c r="AA265" s="17">
        <f ca="1">OFFSET('StockBond Returns'!$S$7,($B$10-1871)*12+($B$11-2)+C265-1,0)</f>
        <v>0</v>
      </c>
      <c r="AB265" s="17">
        <f ca="1">OFFSET('StockBond Returns'!$T$7,($B$10-1871)*12+($B$11-2)+C265-1,0)</f>
        <v>3.37980566117424E-3</v>
      </c>
      <c r="AC265" s="17">
        <f ca="1">OFFSET('StockBond Returns'!$U$7,($B$10-1871)*12+($B$11-2)+C265-1,0)</f>
        <v>1.04E-2</v>
      </c>
      <c r="AD265" s="17">
        <f ca="1">OFFSET('StockBond Returns'!$V$7,($B$10-1871)*12+($B$11-2)+C265-1,0)</f>
        <v>-4.7000000000000002E-3</v>
      </c>
    </row>
    <row r="266" spans="1:30" ht="13" x14ac:dyDescent="0.15">
      <c r="A266" s="166">
        <f t="shared" si="17"/>
        <v>1949</v>
      </c>
      <c r="B266" s="166">
        <f t="shared" si="18"/>
        <v>11</v>
      </c>
      <c r="C266" s="166">
        <f t="shared" si="19"/>
        <v>243</v>
      </c>
      <c r="D266" s="108">
        <f t="shared" ca="1" si="3"/>
        <v>175662.65667082981</v>
      </c>
      <c r="E266" s="108">
        <f t="shared" ca="1" si="4"/>
        <v>247541.07999003917</v>
      </c>
      <c r="F266" s="108">
        <f>$B$15*$B$18*'Cash Flow Assist'!P253</f>
        <v>3333.3333333333335</v>
      </c>
      <c r="G266" s="108">
        <f>$B$15*'Parameters &amp; Main Results'!B284</f>
        <v>0</v>
      </c>
      <c r="H266" s="41">
        <f ca="1">OFFSET('StockBond Returns'!$W$7,($B$10-1871)*12+($B$11-2)+C266-1,0)</f>
        <v>4.2731885906780193E-3</v>
      </c>
      <c r="I266" s="17">
        <f t="shared" ca="1" si="5"/>
        <v>5.1737631261032993E-3</v>
      </c>
      <c r="J266" s="17"/>
      <c r="K266" s="17">
        <f t="shared" si="6"/>
        <v>1</v>
      </c>
      <c r="L266" s="160">
        <f t="shared" si="7"/>
        <v>0.9</v>
      </c>
      <c r="M266" s="160">
        <f t="shared" si="8"/>
        <v>0.1</v>
      </c>
      <c r="N266" s="160">
        <f t="shared" si="9"/>
        <v>0</v>
      </c>
      <c r="O266" s="160">
        <f t="shared" si="10"/>
        <v>0</v>
      </c>
      <c r="P266" s="160">
        <f t="shared" si="11"/>
        <v>0</v>
      </c>
      <c r="Q266" s="160">
        <f t="shared" si="12"/>
        <v>0</v>
      </c>
      <c r="R266" s="160">
        <f t="shared" si="13"/>
        <v>0</v>
      </c>
      <c r="S266" s="160">
        <f t="shared" si="14"/>
        <v>0</v>
      </c>
      <c r="T266" s="160">
        <f t="shared" si="15"/>
        <v>0</v>
      </c>
      <c r="U266" s="17">
        <f t="shared" si="16"/>
        <v>5.0000000000000001E-4</v>
      </c>
      <c r="V266" s="17">
        <f ca="1">OFFSET('StockBond Returns'!$N$7,($B$10-1871)*12+($B$11-2)+C266-1,0)</f>
        <v>5.7644887513854659E-3</v>
      </c>
      <c r="W266" s="17">
        <f ca="1">OFFSET('StockBond Returns'!$O$7,($B$10-1871)*12+($B$11-2)+C266-1,0)</f>
        <v>2.7389916523046232E-4</v>
      </c>
      <c r="X266" s="17">
        <f ca="1">OFFSET('StockBond Returns'!$P$7,($B$10-1871)*12+($B$11-2)+C266-1,0)</f>
        <v>-3.9193038206131181E-4</v>
      </c>
      <c r="Y266" s="17">
        <f ca="1">OFFSET('StockBond Returns'!$Q$7,($B$10-1871)*12+($B$11-2)+C266-1,0)</f>
        <v>5.7644887513854659E-3</v>
      </c>
      <c r="Z266" s="17">
        <f ca="1">OFFSET('StockBond Returns'!$R$7,($B$10-1871)*12+($B$11-2)+C266-1,0)</f>
        <v>0</v>
      </c>
      <c r="AA266" s="17">
        <f ca="1">OFFSET('StockBond Returns'!$S$7,($B$10-1871)*12+($B$11-2)+C266-1,0)</f>
        <v>0</v>
      </c>
      <c r="AB266" s="17">
        <f ca="1">OFFSET('StockBond Returns'!$T$7,($B$10-1871)*12+($B$11-2)+C266-1,0)</f>
        <v>-1.2658227848101333E-3</v>
      </c>
      <c r="AC266" s="17">
        <f ca="1">OFFSET('StockBond Returns'!$U$7,($B$10-1871)*12+($B$11-2)+C266-1,0)</f>
        <v>-1.0200000000000001E-2</v>
      </c>
      <c r="AD266" s="17">
        <f ca="1">OFFSET('StockBond Returns'!$V$7,($B$10-1871)*12+($B$11-2)+C266-1,0)</f>
        <v>-9.7000000000000003E-3</v>
      </c>
    </row>
    <row r="267" spans="1:30" ht="13" x14ac:dyDescent="0.15">
      <c r="A267" s="166">
        <f t="shared" si="17"/>
        <v>1949</v>
      </c>
      <c r="B267" s="166">
        <f t="shared" si="18"/>
        <v>12</v>
      </c>
      <c r="C267" s="166">
        <f t="shared" si="19"/>
        <v>244</v>
      </c>
      <c r="D267" s="108">
        <f t="shared" ca="1" si="3"/>
        <v>179627.85103012854</v>
      </c>
      <c r="E267" s="108">
        <f t="shared" ca="1" si="4"/>
        <v>256227.71126216082</v>
      </c>
      <c r="F267" s="108">
        <f>$B$15*$B$18*'Cash Flow Assist'!P254</f>
        <v>3333.3333333333335</v>
      </c>
      <c r="G267" s="108">
        <f>$B$15*'Parameters &amp; Main Results'!B285</f>
        <v>0</v>
      </c>
      <c r="H267" s="41">
        <f ca="1">OFFSET('StockBond Returns'!$W$7,($B$10-1871)*12+($B$11-2)+C267-1,0)</f>
        <v>4.2352210008614485E-2</v>
      </c>
      <c r="I267" s="17">
        <f t="shared" ca="1" si="5"/>
        <v>4.92202428875117E-2</v>
      </c>
      <c r="J267" s="17"/>
      <c r="K267" s="17">
        <f t="shared" si="6"/>
        <v>1</v>
      </c>
      <c r="L267" s="160">
        <f t="shared" si="7"/>
        <v>0.9</v>
      </c>
      <c r="M267" s="160">
        <f t="shared" si="8"/>
        <v>0.1</v>
      </c>
      <c r="N267" s="160">
        <f t="shared" si="9"/>
        <v>0</v>
      </c>
      <c r="O267" s="160">
        <f t="shared" si="10"/>
        <v>0</v>
      </c>
      <c r="P267" s="160">
        <f t="shared" si="11"/>
        <v>0</v>
      </c>
      <c r="Q267" s="160">
        <f t="shared" si="12"/>
        <v>0</v>
      </c>
      <c r="R267" s="160">
        <f t="shared" si="13"/>
        <v>0</v>
      </c>
      <c r="S267" s="160">
        <f t="shared" si="14"/>
        <v>0</v>
      </c>
      <c r="T267" s="160">
        <f t="shared" si="15"/>
        <v>0</v>
      </c>
      <c r="U267" s="17">
        <f t="shared" si="16"/>
        <v>5.0000000000000001E-4</v>
      </c>
      <c r="V267" s="17">
        <f ca="1">OFFSET('StockBond Returns'!$N$7,($B$10-1871)*12+($B$11-2)+C267-1,0)</f>
        <v>5.3638609178714214E-2</v>
      </c>
      <c r="W267" s="17">
        <f ca="1">OFFSET('StockBond Returns'!$O$7,($B$10-1871)*12+($B$11-2)+C267-1,0)</f>
        <v>9.8716129333558111E-3</v>
      </c>
      <c r="X267" s="17">
        <f ca="1">OFFSET('StockBond Returns'!$P$7,($B$10-1871)*12+($B$11-2)+C267-1,0)</f>
        <v>4.7153748442647636E-3</v>
      </c>
      <c r="Y267" s="17">
        <f ca="1">OFFSET('StockBond Returns'!$Q$7,($B$10-1871)*12+($B$11-2)+C267-1,0)</f>
        <v>5.3638609178714214E-2</v>
      </c>
      <c r="Z267" s="17">
        <f ca="1">OFFSET('StockBond Returns'!$R$7,($B$10-1871)*12+($B$11-2)+C267-1,0)</f>
        <v>0</v>
      </c>
      <c r="AA267" s="17">
        <f ca="1">OFFSET('StockBond Returns'!$S$7,($B$10-1871)*12+($B$11-2)+C267-1,0)</f>
        <v>0</v>
      </c>
      <c r="AB267" s="17">
        <f ca="1">OFFSET('StockBond Returns'!$T$7,($B$10-1871)*12+($B$11-2)+C267-1,0)</f>
        <v>3.8119440914865521E-3</v>
      </c>
      <c r="AC267" s="17">
        <f ca="1">OFFSET('StockBond Returns'!$U$7,($B$10-1871)*12+($B$11-2)+C267-1,0)</f>
        <v>2.0799999999999999E-2</v>
      </c>
      <c r="AD267" s="17">
        <f ca="1">OFFSET('StockBond Returns'!$V$7,($B$10-1871)*12+($B$11-2)+C267-1,0)</f>
        <v>1.7899999999999999E-2</v>
      </c>
    </row>
    <row r="268" spans="1:30" ht="13" x14ac:dyDescent="0.15">
      <c r="A268" s="166">
        <f t="shared" si="17"/>
        <v>1950</v>
      </c>
      <c r="B268" s="166">
        <f t="shared" si="18"/>
        <v>1</v>
      </c>
      <c r="C268" s="166">
        <f t="shared" si="19"/>
        <v>245</v>
      </c>
      <c r="D268" s="108">
        <f t="shared" ca="1" si="3"/>
        <v>179789.1867566171</v>
      </c>
      <c r="E268" s="108">
        <f t="shared" ca="1" si="4"/>
        <v>259055.20979573546</v>
      </c>
      <c r="F268" s="108">
        <f>$B$15*$B$18*'Cash Flow Assist'!P255</f>
        <v>3333.3333333333335</v>
      </c>
      <c r="G268" s="108">
        <f>$B$15*'Parameters &amp; Main Results'!B286</f>
        <v>0</v>
      </c>
      <c r="H268" s="41">
        <f ca="1">OFFSET('StockBond Returns'!$W$7,($B$10-1871)*12+($B$11-2)+C268-1,0)</f>
        <v>1.982290263746218E-2</v>
      </c>
      <c r="I268" s="17">
        <f t="shared" ca="1" si="5"/>
        <v>2.4361284411952597E-2</v>
      </c>
      <c r="J268" s="17"/>
      <c r="K268" s="17">
        <f t="shared" si="6"/>
        <v>1</v>
      </c>
      <c r="L268" s="160">
        <f t="shared" si="7"/>
        <v>0.9</v>
      </c>
      <c r="M268" s="160">
        <f t="shared" si="8"/>
        <v>0.1</v>
      </c>
      <c r="N268" s="160">
        <f t="shared" si="9"/>
        <v>0</v>
      </c>
      <c r="O268" s="160">
        <f t="shared" si="10"/>
        <v>0</v>
      </c>
      <c r="P268" s="160">
        <f t="shared" si="11"/>
        <v>0</v>
      </c>
      <c r="Q268" s="160">
        <f t="shared" si="12"/>
        <v>0</v>
      </c>
      <c r="R268" s="160">
        <f t="shared" si="13"/>
        <v>0</v>
      </c>
      <c r="S268" s="160">
        <f t="shared" si="14"/>
        <v>0</v>
      </c>
      <c r="T268" s="160">
        <f t="shared" si="15"/>
        <v>0</v>
      </c>
      <c r="U268" s="17">
        <f t="shared" si="16"/>
        <v>5.0000000000000001E-4</v>
      </c>
      <c r="V268" s="17">
        <f ca="1">OFFSET('StockBond Returns'!$N$7,($B$10-1871)*12+($B$11-2)+C268-1,0)</f>
        <v>2.7470527165322611E-2</v>
      </c>
      <c r="W268" s="17">
        <f ca="1">OFFSET('StockBond Returns'!$O$7,($B$10-1871)*12+($B$11-2)+C268-1,0)</f>
        <v>-3.2052337017108856E-3</v>
      </c>
      <c r="X268" s="17">
        <f ca="1">OFFSET('StockBond Returns'!$P$7,($B$10-1871)*12+($B$11-2)+C268-1,0)</f>
        <v>5.1740748608228859E-3</v>
      </c>
      <c r="Y268" s="17">
        <f ca="1">OFFSET('StockBond Returns'!$Q$7,($B$10-1871)*12+($B$11-2)+C268-1,0)</f>
        <v>2.7470527165322611E-2</v>
      </c>
      <c r="Z268" s="17">
        <f ca="1">OFFSET('StockBond Returns'!$R$7,($B$10-1871)*12+($B$11-2)+C268-1,0)</f>
        <v>0</v>
      </c>
      <c r="AA268" s="17">
        <f ca="1">OFFSET('StockBond Returns'!$S$7,($B$10-1871)*12+($B$11-2)+C268-1,0)</f>
        <v>0</v>
      </c>
      <c r="AB268" s="17">
        <f ca="1">OFFSET('StockBond Returns'!$T$7,($B$10-1871)*12+($B$11-2)+C268-1,0)</f>
        <v>-1.9455865904187686E-3</v>
      </c>
      <c r="AC268" s="17">
        <f ca="1">OFFSET('StockBond Returns'!$U$7,($B$10-1871)*12+($B$11-2)+C268-1,0)</f>
        <v>3.3399999999999999E-2</v>
      </c>
      <c r="AD268" s="17">
        <f ca="1">OFFSET('StockBond Returns'!$V$7,($B$10-1871)*12+($B$11-2)+C268-1,0)</f>
        <v>1.2999999999999999E-3</v>
      </c>
    </row>
    <row r="269" spans="1:30" ht="13" x14ac:dyDescent="0.15">
      <c r="A269" s="166">
        <f t="shared" si="17"/>
        <v>1950</v>
      </c>
      <c r="B269" s="166">
        <f t="shared" si="18"/>
        <v>2</v>
      </c>
      <c r="C269" s="166">
        <f t="shared" si="19"/>
        <v>246</v>
      </c>
      <c r="D269" s="108">
        <f t="shared" ca="1" si="3"/>
        <v>177760.87940681985</v>
      </c>
      <c r="E269" s="108">
        <f t="shared" ca="1" si="4"/>
        <v>258217.53545706754</v>
      </c>
      <c r="F269" s="108">
        <f>$B$15*$B$18*'Cash Flow Assist'!P256</f>
        <v>3333.3333333333335</v>
      </c>
      <c r="G269" s="108">
        <f>$B$15*'Parameters &amp; Main Results'!B287</f>
        <v>0</v>
      </c>
      <c r="H269" s="41">
        <f ca="1">OFFSET('StockBond Returns'!$W$7,($B$10-1871)*12+($B$11-2)+C269-1,0)</f>
        <v>7.3957647661911496E-3</v>
      </c>
      <c r="I269" s="17">
        <f t="shared" ca="1" si="5"/>
        <v>9.7592706153646624E-3</v>
      </c>
      <c r="J269" s="17"/>
      <c r="K269" s="17">
        <f t="shared" si="6"/>
        <v>1</v>
      </c>
      <c r="L269" s="160">
        <f t="shared" si="7"/>
        <v>0.9</v>
      </c>
      <c r="M269" s="160">
        <f t="shared" si="8"/>
        <v>0.1</v>
      </c>
      <c r="N269" s="160">
        <f t="shared" si="9"/>
        <v>0</v>
      </c>
      <c r="O269" s="160">
        <f t="shared" si="10"/>
        <v>0</v>
      </c>
      <c r="P269" s="160">
        <f t="shared" si="11"/>
        <v>0</v>
      </c>
      <c r="Q269" s="160">
        <f t="shared" si="12"/>
        <v>0</v>
      </c>
      <c r="R269" s="160">
        <f t="shared" si="13"/>
        <v>0</v>
      </c>
      <c r="S269" s="160">
        <f t="shared" si="14"/>
        <v>0</v>
      </c>
      <c r="T269" s="160">
        <f t="shared" si="15"/>
        <v>0</v>
      </c>
      <c r="U269" s="17">
        <f t="shared" si="16"/>
        <v>5.0000000000000001E-4</v>
      </c>
      <c r="V269" s="17">
        <f ca="1">OFFSET('StockBond Returns'!$N$7,($B$10-1871)*12+($B$11-2)+C269-1,0)</f>
        <v>1.138349377091008E-2</v>
      </c>
      <c r="W269" s="17">
        <f ca="1">OFFSET('StockBond Returns'!$O$7,($B$10-1871)*12+($B$11-2)+C269-1,0)</f>
        <v>-4.4420711178774219E-3</v>
      </c>
      <c r="X269" s="17">
        <f ca="1">OFFSET('StockBond Returns'!$P$7,($B$10-1871)*12+($B$11-2)+C269-1,0)</f>
        <v>-3.3476034164336976E-3</v>
      </c>
      <c r="Y269" s="17">
        <f ca="1">OFFSET('StockBond Returns'!$Q$7,($B$10-1871)*12+($B$11-2)+C269-1,0)</f>
        <v>1.138349377091008E-2</v>
      </c>
      <c r="Z269" s="17">
        <f ca="1">OFFSET('StockBond Returns'!$R$7,($B$10-1871)*12+($B$11-2)+C269-1,0)</f>
        <v>0</v>
      </c>
      <c r="AA269" s="17">
        <f ca="1">OFFSET('StockBond Returns'!$S$7,($B$10-1871)*12+($B$11-2)+C269-1,0)</f>
        <v>0</v>
      </c>
      <c r="AB269" s="17">
        <f ca="1">OFFSET('StockBond Returns'!$T$7,($B$10-1871)*12+($B$11-2)+C269-1,0)</f>
        <v>-4.2354934349851936E-3</v>
      </c>
      <c r="AC269" s="17">
        <f ca="1">OFFSET('StockBond Returns'!$U$7,($B$10-1871)*12+($B$11-2)+C269-1,0)</f>
        <v>1E-4</v>
      </c>
      <c r="AD269" s="17">
        <f ca="1">OFFSET('StockBond Returns'!$V$7,($B$10-1871)*12+($B$11-2)+C269-1,0)</f>
        <v>-8.0999999999999996E-3</v>
      </c>
    </row>
    <row r="270" spans="1:30" ht="13" x14ac:dyDescent="0.15">
      <c r="A270" s="166">
        <f t="shared" si="17"/>
        <v>1950</v>
      </c>
      <c r="B270" s="166">
        <f t="shared" si="18"/>
        <v>3</v>
      </c>
      <c r="C270" s="166">
        <f t="shared" si="19"/>
        <v>247</v>
      </c>
      <c r="D270" s="108">
        <f t="shared" ca="1" si="3"/>
        <v>175463.51039505945</v>
      </c>
      <c r="E270" s="108">
        <f t="shared" ca="1" si="4"/>
        <v>256774.38429994104</v>
      </c>
      <c r="F270" s="108">
        <f>$B$15*$B$18*'Cash Flow Assist'!P257</f>
        <v>3333.3333333333335</v>
      </c>
      <c r="G270" s="108">
        <f>$B$15*'Parameters &amp; Main Results'!B288</f>
        <v>0</v>
      </c>
      <c r="H270" s="41">
        <f ca="1">OFFSET('StockBond Returns'!$W$7,($B$10-1871)*12+($B$11-2)+C270-1,0)</f>
        <v>5.9392243077047557E-3</v>
      </c>
      <c r="I270" s="17">
        <f t="shared" ca="1" si="5"/>
        <v>7.4158467274846387E-3</v>
      </c>
      <c r="J270" s="17"/>
      <c r="K270" s="17">
        <f t="shared" si="6"/>
        <v>1</v>
      </c>
      <c r="L270" s="160">
        <f t="shared" si="7"/>
        <v>0.9</v>
      </c>
      <c r="M270" s="160">
        <f t="shared" si="8"/>
        <v>0.1</v>
      </c>
      <c r="N270" s="160">
        <f t="shared" si="9"/>
        <v>0</v>
      </c>
      <c r="O270" s="160">
        <f t="shared" si="10"/>
        <v>0</v>
      </c>
      <c r="P270" s="160">
        <f t="shared" si="11"/>
        <v>0</v>
      </c>
      <c r="Q270" s="160">
        <f t="shared" si="12"/>
        <v>0</v>
      </c>
      <c r="R270" s="160">
        <f t="shared" si="13"/>
        <v>0</v>
      </c>
      <c r="S270" s="160">
        <f t="shared" si="14"/>
        <v>0</v>
      </c>
      <c r="T270" s="160">
        <f t="shared" si="15"/>
        <v>0</v>
      </c>
      <c r="U270" s="17">
        <f t="shared" si="16"/>
        <v>5.0000000000000001E-4</v>
      </c>
      <c r="V270" s="17">
        <f ca="1">OFFSET('StockBond Returns'!$N$7,($B$10-1871)*12+($B$11-2)+C270-1,0)</f>
        <v>8.4482705116966095E-3</v>
      </c>
      <c r="W270" s="17">
        <f ca="1">OFFSET('StockBond Returns'!$O$7,($B$10-1871)*12+($B$11-2)+C270-1,0)</f>
        <v>-1.4593006637564354E-3</v>
      </c>
      <c r="X270" s="17">
        <f ca="1">OFFSET('StockBond Returns'!$P$7,($B$10-1871)*12+($B$11-2)+C270-1,0)</f>
        <v>-3.3688663486053372E-4</v>
      </c>
      <c r="Y270" s="17">
        <f ca="1">OFFSET('StockBond Returns'!$Q$7,($B$10-1871)*12+($B$11-2)+C270-1,0)</f>
        <v>8.4482705116966095E-3</v>
      </c>
      <c r="Z270" s="17">
        <f ca="1">OFFSET('StockBond Returns'!$R$7,($B$10-1871)*12+($B$11-2)+C270-1,0)</f>
        <v>0</v>
      </c>
      <c r="AA270" s="17">
        <f ca="1">OFFSET('StockBond Returns'!$S$7,($B$10-1871)*12+($B$11-2)+C270-1,0)</f>
        <v>0</v>
      </c>
      <c r="AB270" s="17">
        <f ca="1">OFFSET('StockBond Returns'!$T$7,($B$10-1871)*12+($B$11-2)+C270-1,0)</f>
        <v>-1.2690355329949554E-3</v>
      </c>
      <c r="AC270" s="17">
        <f ca="1">OFFSET('StockBond Returns'!$U$7,($B$10-1871)*12+($B$11-2)+C270-1,0)</f>
        <v>-1.43E-2</v>
      </c>
      <c r="AD270" s="17">
        <f ca="1">OFFSET('StockBond Returns'!$V$7,($B$10-1871)*12+($B$11-2)+C270-1,0)</f>
        <v>-2.81E-2</v>
      </c>
    </row>
    <row r="271" spans="1:30" ht="13" x14ac:dyDescent="0.15">
      <c r="A271" s="166">
        <f t="shared" si="17"/>
        <v>1950</v>
      </c>
      <c r="B271" s="166">
        <f t="shared" si="18"/>
        <v>4</v>
      </c>
      <c r="C271" s="166">
        <f t="shared" si="19"/>
        <v>248</v>
      </c>
      <c r="D271" s="108">
        <f t="shared" ca="1" si="3"/>
        <v>178519.82158637617</v>
      </c>
      <c r="E271" s="108">
        <f t="shared" ca="1" si="4"/>
        <v>264855.33067410695</v>
      </c>
      <c r="F271" s="108">
        <f>$B$15*$B$18*'Cash Flow Assist'!P258</f>
        <v>3333.3333333333335</v>
      </c>
      <c r="G271" s="108">
        <f>$B$15*'Parameters &amp; Main Results'!B289</f>
        <v>0</v>
      </c>
      <c r="H271" s="41">
        <f ca="1">OFFSET('StockBond Returns'!$W$7,($B$10-1871)*12+($B$11-2)+C271-1,0)</f>
        <v>3.7121001289383025E-2</v>
      </c>
      <c r="I271" s="17">
        <f t="shared" ca="1" si="5"/>
        <v>4.5037217388287858E-2</v>
      </c>
      <c r="J271" s="17"/>
      <c r="K271" s="17">
        <f t="shared" si="6"/>
        <v>1</v>
      </c>
      <c r="L271" s="160">
        <f t="shared" si="7"/>
        <v>0.9</v>
      </c>
      <c r="M271" s="160">
        <f t="shared" si="8"/>
        <v>0.1</v>
      </c>
      <c r="N271" s="160">
        <f t="shared" si="9"/>
        <v>0</v>
      </c>
      <c r="O271" s="160">
        <f t="shared" si="10"/>
        <v>0</v>
      </c>
      <c r="P271" s="160">
        <f t="shared" si="11"/>
        <v>0</v>
      </c>
      <c r="Q271" s="160">
        <f t="shared" si="12"/>
        <v>0</v>
      </c>
      <c r="R271" s="160">
        <f t="shared" si="13"/>
        <v>0</v>
      </c>
      <c r="S271" s="160">
        <f t="shared" si="14"/>
        <v>0</v>
      </c>
      <c r="T271" s="160">
        <f t="shared" si="15"/>
        <v>0</v>
      </c>
      <c r="U271" s="17">
        <f t="shared" si="16"/>
        <v>5.0000000000000001E-4</v>
      </c>
      <c r="V271" s="17">
        <f ca="1">OFFSET('StockBond Returns'!$N$7,($B$10-1871)*12+($B$11-2)+C271-1,0)</f>
        <v>5.0451389052200701E-2</v>
      </c>
      <c r="W271" s="17">
        <f ca="1">OFFSET('StockBond Returns'!$O$7,($B$10-1871)*12+($B$11-2)+C271-1,0)</f>
        <v>-3.2736609202610456E-3</v>
      </c>
      <c r="X271" s="17">
        <f ca="1">OFFSET('StockBond Returns'!$P$7,($B$10-1871)*12+($B$11-2)+C271-1,0)</f>
        <v>5.1010570799925326E-4</v>
      </c>
      <c r="Y271" s="17">
        <f ca="1">OFFSET('StockBond Returns'!$Q$7,($B$10-1871)*12+($B$11-2)+C271-1,0)</f>
        <v>5.0451389052200701E-2</v>
      </c>
      <c r="Z271" s="17">
        <f ca="1">OFFSET('StockBond Returns'!$R$7,($B$10-1871)*12+($B$11-2)+C271-1,0)</f>
        <v>0</v>
      </c>
      <c r="AA271" s="17">
        <f ca="1">OFFSET('StockBond Returns'!$S$7,($B$10-1871)*12+($B$11-2)+C271-1,0)</f>
        <v>0</v>
      </c>
      <c r="AB271" s="17">
        <f ca="1">OFFSET('StockBond Returns'!$T$7,($B$10-1871)*12+($B$11-2)+C271-1,0)</f>
        <v>-4.2283298097245403E-4</v>
      </c>
      <c r="AC271" s="17">
        <f ca="1">OFFSET('StockBond Returns'!$U$7,($B$10-1871)*12+($B$11-2)+C271-1,0)</f>
        <v>2.01E-2</v>
      </c>
      <c r="AD271" s="17">
        <f ca="1">OFFSET('StockBond Returns'!$V$7,($B$10-1871)*12+($B$11-2)+C271-1,0)</f>
        <v>1.37E-2</v>
      </c>
    </row>
    <row r="272" spans="1:30" ht="13" x14ac:dyDescent="0.15">
      <c r="A272" s="166">
        <f t="shared" si="17"/>
        <v>1950</v>
      </c>
      <c r="B272" s="166">
        <f t="shared" si="18"/>
        <v>5</v>
      </c>
      <c r="C272" s="166">
        <f t="shared" si="19"/>
        <v>249</v>
      </c>
      <c r="D272" s="108">
        <f t="shared" ca="1" si="3"/>
        <v>180181.31985159862</v>
      </c>
      <c r="E272" s="108">
        <f t="shared" ca="1" si="4"/>
        <v>270708.0890634791</v>
      </c>
      <c r="F272" s="108">
        <f>$B$15*$B$18*'Cash Flow Assist'!P259</f>
        <v>3333.3333333333335</v>
      </c>
      <c r="G272" s="108">
        <f>$B$15*'Parameters &amp; Main Results'!B290</f>
        <v>0</v>
      </c>
      <c r="H272" s="41">
        <f ca="1">OFFSET('StockBond Returns'!$W$7,($B$10-1871)*12+($B$11-2)+C272-1,0)</f>
        <v>2.8511511637479343E-2</v>
      </c>
      <c r="I272" s="17">
        <f t="shared" ca="1" si="5"/>
        <v>3.5125503078563679E-2</v>
      </c>
      <c r="J272" s="17"/>
      <c r="K272" s="17">
        <f t="shared" si="6"/>
        <v>1</v>
      </c>
      <c r="L272" s="160">
        <f t="shared" si="7"/>
        <v>0.9</v>
      </c>
      <c r="M272" s="160">
        <f t="shared" si="8"/>
        <v>0.1</v>
      </c>
      <c r="N272" s="160">
        <f t="shared" si="9"/>
        <v>0</v>
      </c>
      <c r="O272" s="160">
        <f t="shared" si="10"/>
        <v>0</v>
      </c>
      <c r="P272" s="160">
        <f t="shared" si="11"/>
        <v>0</v>
      </c>
      <c r="Q272" s="160">
        <f t="shared" si="12"/>
        <v>0</v>
      </c>
      <c r="R272" s="160">
        <f t="shared" si="13"/>
        <v>0</v>
      </c>
      <c r="S272" s="160">
        <f t="shared" si="14"/>
        <v>0</v>
      </c>
      <c r="T272" s="160">
        <f t="shared" si="15"/>
        <v>0</v>
      </c>
      <c r="U272" s="17">
        <f t="shared" si="16"/>
        <v>5.0000000000000001E-4</v>
      </c>
      <c r="V272" s="17">
        <f ca="1">OFFSET('StockBond Returns'!$N$7,($B$10-1871)*12+($B$11-2)+C272-1,0)</f>
        <v>3.9551183019760794E-2</v>
      </c>
      <c r="W272" s="17">
        <f ca="1">OFFSET('StockBond Returns'!$O$7,($B$10-1871)*12+($B$11-2)+C272-1,0)</f>
        <v>-4.2889497255437226E-3</v>
      </c>
      <c r="X272" s="17">
        <f ca="1">OFFSET('StockBond Returns'!$P$7,($B$10-1871)*12+($B$11-2)+C272-1,0)</f>
        <v>-4.0948850077736632E-3</v>
      </c>
      <c r="Y272" s="17">
        <f ca="1">OFFSET('StockBond Returns'!$Q$7,($B$10-1871)*12+($B$11-2)+C272-1,0)</f>
        <v>3.9551183019760794E-2</v>
      </c>
      <c r="Z272" s="17">
        <f ca="1">OFFSET('StockBond Returns'!$R$7,($B$10-1871)*12+($B$11-2)+C272-1,0)</f>
        <v>0</v>
      </c>
      <c r="AA272" s="17">
        <f ca="1">OFFSET('StockBond Returns'!$S$7,($B$10-1871)*12+($B$11-2)+C272-1,0)</f>
        <v>0</v>
      </c>
      <c r="AB272" s="17">
        <f ca="1">OFFSET('StockBond Returns'!$T$7,($B$10-1871)*12+($B$11-2)+C272-1,0)</f>
        <v>-5.0483803113168246E-3</v>
      </c>
      <c r="AC272" s="17">
        <f ca="1">OFFSET('StockBond Returns'!$U$7,($B$10-1871)*12+($B$11-2)+C272-1,0)</f>
        <v>-2.12E-2</v>
      </c>
      <c r="AD272" s="17">
        <f ca="1">OFFSET('StockBond Returns'!$V$7,($B$10-1871)*12+($B$11-2)+C272-1,0)</f>
        <v>4.4999999999999997E-3</v>
      </c>
    </row>
    <row r="273" spans="1:30" ht="13" x14ac:dyDescent="0.15">
      <c r="A273" s="166">
        <f t="shared" si="17"/>
        <v>1950</v>
      </c>
      <c r="B273" s="166">
        <f t="shared" si="18"/>
        <v>6</v>
      </c>
      <c r="C273" s="166">
        <f t="shared" si="19"/>
        <v>250</v>
      </c>
      <c r="D273" s="108">
        <f t="shared" ca="1" si="3"/>
        <v>168935.93306486227</v>
      </c>
      <c r="E273" s="108">
        <f t="shared" ca="1" si="4"/>
        <v>253406.20883867893</v>
      </c>
      <c r="F273" s="108">
        <f>$B$15*$B$18*'Cash Flow Assist'!P260</f>
        <v>3333.3333333333335</v>
      </c>
      <c r="G273" s="108">
        <f>$B$15*'Parameters &amp; Main Results'!B291</f>
        <v>0</v>
      </c>
      <c r="H273" s="41">
        <f ca="1">OFFSET('StockBond Returns'!$W$7,($B$10-1871)*12+($B$11-2)+C273-1,0)</f>
        <v>-4.473929055780243E-2</v>
      </c>
      <c r="I273" s="17">
        <f t="shared" ca="1" si="5"/>
        <v>-5.2243327360212505E-2</v>
      </c>
      <c r="J273" s="17"/>
      <c r="K273" s="17">
        <f t="shared" si="6"/>
        <v>1</v>
      </c>
      <c r="L273" s="160">
        <f t="shared" si="7"/>
        <v>0.9</v>
      </c>
      <c r="M273" s="160">
        <f t="shared" si="8"/>
        <v>0.1</v>
      </c>
      <c r="N273" s="160">
        <f t="shared" si="9"/>
        <v>0</v>
      </c>
      <c r="O273" s="160">
        <f t="shared" si="10"/>
        <v>0</v>
      </c>
      <c r="P273" s="160">
        <f t="shared" si="11"/>
        <v>0</v>
      </c>
      <c r="Q273" s="160">
        <f t="shared" si="12"/>
        <v>0</v>
      </c>
      <c r="R273" s="160">
        <f t="shared" si="13"/>
        <v>0</v>
      </c>
      <c r="S273" s="160">
        <f t="shared" si="14"/>
        <v>0</v>
      </c>
      <c r="T273" s="160">
        <f t="shared" si="15"/>
        <v>0</v>
      </c>
      <c r="U273" s="17">
        <f t="shared" si="16"/>
        <v>5.0000000000000001E-4</v>
      </c>
      <c r="V273" s="17">
        <f ca="1">OFFSET('StockBond Returns'!$N$7,($B$10-1871)*12+($B$11-2)+C273-1,0)</f>
        <v>-5.7081919765630817E-2</v>
      </c>
      <c r="W273" s="17">
        <f ca="1">OFFSET('StockBond Returns'!$O$7,($B$10-1871)*12+($B$11-2)+C273-1,0)</f>
        <v>-8.2793290447810142E-3</v>
      </c>
      <c r="X273" s="17">
        <f ca="1">OFFSET('StockBond Returns'!$P$7,($B$10-1871)*12+($B$11-2)+C273-1,0)</f>
        <v>-3.6441513106152401E-3</v>
      </c>
      <c r="Y273" s="17">
        <f ca="1">OFFSET('StockBond Returns'!$Q$7,($B$10-1871)*12+($B$11-2)+C273-1,0)</f>
        <v>-5.7081919765630817E-2</v>
      </c>
      <c r="Z273" s="17">
        <f ca="1">OFFSET('StockBond Returns'!$R$7,($B$10-1871)*12+($B$11-2)+C273-1,0)</f>
        <v>0</v>
      </c>
      <c r="AA273" s="17">
        <f ca="1">OFFSET('StockBond Returns'!$S$7,($B$10-1871)*12+($B$11-2)+C273-1,0)</f>
        <v>0</v>
      </c>
      <c r="AB273" s="17">
        <f ca="1">OFFSET('StockBond Returns'!$T$7,($B$10-1871)*12+($B$11-2)+C273-1,0)</f>
        <v>-4.6063651591289334E-3</v>
      </c>
      <c r="AC273" s="17">
        <f ca="1">OFFSET('StockBond Returns'!$U$7,($B$10-1871)*12+($B$11-2)+C273-1,0)</f>
        <v>-2.3599999999999999E-2</v>
      </c>
      <c r="AD273" s="17">
        <f ca="1">OFFSET('StockBond Returns'!$V$7,($B$10-1871)*12+($B$11-2)+C273-1,0)</f>
        <v>-7.3000000000000001E-3</v>
      </c>
    </row>
    <row r="274" spans="1:30" ht="13" x14ac:dyDescent="0.15">
      <c r="A274" s="166">
        <f t="shared" si="17"/>
        <v>1950</v>
      </c>
      <c r="B274" s="166">
        <f t="shared" si="18"/>
        <v>7</v>
      </c>
      <c r="C274" s="166">
        <f t="shared" si="19"/>
        <v>251</v>
      </c>
      <c r="D274" s="108">
        <f t="shared" ca="1" si="3"/>
        <v>166162.26260603542</v>
      </c>
      <c r="E274" s="108">
        <f t="shared" ca="1" si="4"/>
        <v>251424.29190875971</v>
      </c>
      <c r="F274" s="108">
        <f>$B$15*$B$18*'Cash Flow Assist'!P261</f>
        <v>3333.3333333333335</v>
      </c>
      <c r="G274" s="108">
        <f>$B$15*'Parameters &amp; Main Results'!B292</f>
        <v>0</v>
      </c>
      <c r="H274" s="41">
        <f ca="1">OFFSET('StockBond Returns'!$W$7,($B$10-1871)*12+($B$11-2)+C274-1,0)</f>
        <v>3.3795536749652304E-3</v>
      </c>
      <c r="I274" s="17">
        <f t="shared" ca="1" si="5"/>
        <v>5.4040903104073789E-3</v>
      </c>
      <c r="J274" s="17"/>
      <c r="K274" s="17">
        <f t="shared" si="6"/>
        <v>1</v>
      </c>
      <c r="L274" s="160">
        <f t="shared" si="7"/>
        <v>0.9</v>
      </c>
      <c r="M274" s="160">
        <f t="shared" si="8"/>
        <v>0.1</v>
      </c>
      <c r="N274" s="160">
        <f t="shared" si="9"/>
        <v>0</v>
      </c>
      <c r="O274" s="160">
        <f t="shared" si="10"/>
        <v>0</v>
      </c>
      <c r="P274" s="160">
        <f t="shared" si="11"/>
        <v>0</v>
      </c>
      <c r="Q274" s="160">
        <f t="shared" si="12"/>
        <v>0</v>
      </c>
      <c r="R274" s="160">
        <f t="shared" si="13"/>
        <v>0</v>
      </c>
      <c r="S274" s="160">
        <f t="shared" si="14"/>
        <v>0</v>
      </c>
      <c r="T274" s="160">
        <f t="shared" si="15"/>
        <v>0</v>
      </c>
      <c r="U274" s="17">
        <f t="shared" si="16"/>
        <v>5.0000000000000001E-4</v>
      </c>
      <c r="V274" s="17">
        <f ca="1">OFFSET('StockBond Returns'!$N$7,($B$10-1871)*12+($B$11-2)+C274-1,0)</f>
        <v>6.738677557649897E-3</v>
      </c>
      <c r="W274" s="17">
        <f ca="1">OFFSET('StockBond Returns'!$O$7,($B$10-1871)*12+($B$11-2)+C274-1,0)</f>
        <v>-6.1905282481086177E-3</v>
      </c>
      <c r="X274" s="17">
        <f ca="1">OFFSET('StockBond Returns'!$P$7,($B$10-1871)*12+($B$11-2)+C274-1,0)</f>
        <v>-6.9428749493760655E-3</v>
      </c>
      <c r="Y274" s="17">
        <f ca="1">OFFSET('StockBond Returns'!$Q$7,($B$10-1871)*12+($B$11-2)+C274-1,0)</f>
        <v>6.738677557649897E-3</v>
      </c>
      <c r="Z274" s="17">
        <f ca="1">OFFSET('StockBond Returns'!$R$7,($B$10-1871)*12+($B$11-2)+C274-1,0)</f>
        <v>0</v>
      </c>
      <c r="AA274" s="17">
        <f ca="1">OFFSET('StockBond Returns'!$S$7,($B$10-1871)*12+($B$11-2)+C274-1,0)</f>
        <v>0</v>
      </c>
      <c r="AB274" s="17">
        <f ca="1">OFFSET('StockBond Returns'!$T$7,($B$10-1871)*12+($B$11-2)+C274-1,0)</f>
        <v>-7.8936435396760318E-3</v>
      </c>
      <c r="AC274" s="17">
        <f ca="1">OFFSET('StockBond Returns'!$U$7,($B$10-1871)*12+($B$11-2)+C274-1,0)</f>
        <v>6.8999999999999999E-3</v>
      </c>
      <c r="AD274" s="17">
        <f ca="1">OFFSET('StockBond Returns'!$V$7,($B$10-1871)*12+($B$11-2)+C274-1,0)</f>
        <v>0.1356</v>
      </c>
    </row>
    <row r="275" spans="1:30" ht="13" x14ac:dyDescent="0.15">
      <c r="A275" s="166">
        <f t="shared" si="17"/>
        <v>1950</v>
      </c>
      <c r="B275" s="166">
        <f t="shared" si="18"/>
        <v>8</v>
      </c>
      <c r="C275" s="166">
        <f t="shared" si="19"/>
        <v>252</v>
      </c>
      <c r="D275" s="108">
        <f t="shared" ca="1" si="3"/>
        <v>166706.6211806793</v>
      </c>
      <c r="E275" s="108">
        <f t="shared" ca="1" si="4"/>
        <v>255390.06514954948</v>
      </c>
      <c r="F275" s="108">
        <f>$B$15*$B$18*'Cash Flow Assist'!P262</f>
        <v>3333.3333333333335</v>
      </c>
      <c r="G275" s="108">
        <f>$B$15*'Parameters &amp; Main Results'!B293</f>
        <v>0</v>
      </c>
      <c r="H275" s="41">
        <f ca="1">OFFSET('StockBond Returns'!$W$7,($B$10-1871)*12+($B$11-2)+C275-1,0)</f>
        <v>2.3814514566284355E-2</v>
      </c>
      <c r="I275" s="17">
        <f t="shared" ca="1" si="5"/>
        <v>2.9421090619487351E-2</v>
      </c>
      <c r="J275" s="17"/>
      <c r="K275" s="17">
        <f t="shared" si="6"/>
        <v>1</v>
      </c>
      <c r="L275" s="160">
        <f t="shared" si="7"/>
        <v>0.9</v>
      </c>
      <c r="M275" s="160">
        <f t="shared" si="8"/>
        <v>0.1</v>
      </c>
      <c r="N275" s="160">
        <f t="shared" si="9"/>
        <v>0</v>
      </c>
      <c r="O275" s="160">
        <f t="shared" si="10"/>
        <v>0</v>
      </c>
      <c r="P275" s="160">
        <f t="shared" si="11"/>
        <v>0</v>
      </c>
      <c r="Q275" s="160">
        <f t="shared" si="12"/>
        <v>0</v>
      </c>
      <c r="R275" s="160">
        <f t="shared" si="13"/>
        <v>0</v>
      </c>
      <c r="S275" s="160">
        <f t="shared" si="14"/>
        <v>0</v>
      </c>
      <c r="T275" s="160">
        <f t="shared" si="15"/>
        <v>0</v>
      </c>
      <c r="U275" s="17">
        <f t="shared" si="16"/>
        <v>5.0000000000000001E-4</v>
      </c>
      <c r="V275" s="17">
        <f ca="1">OFFSET('StockBond Returns'!$N$7,($B$10-1871)*12+($B$11-2)+C275-1,0)</f>
        <v>3.3143560283842577E-2</v>
      </c>
      <c r="W275" s="17">
        <f ca="1">OFFSET('StockBond Returns'!$O$7,($B$10-1871)*12+($B$11-2)+C275-1,0)</f>
        <v>-3.6644696930430154E-3</v>
      </c>
      <c r="X275" s="17">
        <f ca="1">OFFSET('StockBond Returns'!$P$7,($B$10-1871)*12+($B$11-2)+C275-1,0)</f>
        <v>-4.4104269949400976E-3</v>
      </c>
      <c r="Y275" s="17">
        <f ca="1">OFFSET('StockBond Returns'!$Q$7,($B$10-1871)*12+($B$11-2)+C275-1,0)</f>
        <v>3.3143560283842577E-2</v>
      </c>
      <c r="Z275" s="17">
        <f ca="1">OFFSET('StockBond Returns'!$R$7,($B$10-1871)*12+($B$11-2)+C275-1,0)</f>
        <v>0</v>
      </c>
      <c r="AA275" s="17">
        <f ca="1">OFFSET('StockBond Returns'!$S$7,($B$10-1871)*12+($B$11-2)+C275-1,0)</f>
        <v>0</v>
      </c>
      <c r="AB275" s="17">
        <f ca="1">OFFSET('StockBond Returns'!$T$7,($B$10-1871)*12+($B$11-2)+C275-1,0)</f>
        <v>-5.3719008264462298E-3</v>
      </c>
      <c r="AC275" s="17">
        <f ca="1">OFFSET('StockBond Returns'!$U$7,($B$10-1871)*12+($B$11-2)+C275-1,0)</f>
        <v>7.6E-3</v>
      </c>
      <c r="AD275" s="17">
        <f ca="1">OFFSET('StockBond Returns'!$V$7,($B$10-1871)*12+($B$11-2)+C275-1,0)</f>
        <v>-1.4999999999999999E-2</v>
      </c>
    </row>
    <row r="276" spans="1:30" ht="13" x14ac:dyDescent="0.15">
      <c r="A276" s="166">
        <f t="shared" si="17"/>
        <v>1950</v>
      </c>
      <c r="B276" s="166">
        <f t="shared" si="18"/>
        <v>9</v>
      </c>
      <c r="C276" s="166">
        <f t="shared" si="19"/>
        <v>253</v>
      </c>
      <c r="D276" s="108">
        <f t="shared" ca="1" si="3"/>
        <v>169908.66698837391</v>
      </c>
      <c r="E276" s="108">
        <f t="shared" ca="1" si="4"/>
        <v>264513.45685256063</v>
      </c>
      <c r="F276" s="108">
        <f>$B$15*$B$18*'Cash Flow Assist'!P263</f>
        <v>3333.3333333333335</v>
      </c>
      <c r="G276" s="108">
        <f>$B$15*'Parameters &amp; Main Results'!B294</f>
        <v>0</v>
      </c>
      <c r="H276" s="41">
        <f ca="1">OFFSET('StockBond Returns'!$W$7,($B$10-1871)*12+($B$11-2)+C276-1,0)</f>
        <v>4.0002739904056603E-2</v>
      </c>
      <c r="I276" s="17">
        <f t="shared" ca="1" si="5"/>
        <v>4.9420322744750729E-2</v>
      </c>
      <c r="J276" s="17"/>
      <c r="K276" s="17">
        <f t="shared" si="6"/>
        <v>1</v>
      </c>
      <c r="L276" s="160">
        <f t="shared" si="7"/>
        <v>0.9</v>
      </c>
      <c r="M276" s="160">
        <f t="shared" si="8"/>
        <v>0.1</v>
      </c>
      <c r="N276" s="160">
        <f t="shared" si="9"/>
        <v>0</v>
      </c>
      <c r="O276" s="160">
        <f t="shared" si="10"/>
        <v>0</v>
      </c>
      <c r="P276" s="160">
        <f t="shared" si="11"/>
        <v>0</v>
      </c>
      <c r="Q276" s="160">
        <f t="shared" si="12"/>
        <v>0</v>
      </c>
      <c r="R276" s="160">
        <f t="shared" si="13"/>
        <v>0</v>
      </c>
      <c r="S276" s="160">
        <f t="shared" si="14"/>
        <v>0</v>
      </c>
      <c r="T276" s="160">
        <f t="shared" si="15"/>
        <v>0</v>
      </c>
      <c r="U276" s="17">
        <f t="shared" si="16"/>
        <v>5.0000000000000001E-4</v>
      </c>
      <c r="V276" s="17">
        <f ca="1">OFFSET('StockBond Returns'!$N$7,($B$10-1871)*12+($B$11-2)+C276-1,0)</f>
        <v>5.5801885534937368E-2</v>
      </c>
      <c r="W276" s="17">
        <f ca="1">OFFSET('StockBond Returns'!$O$7,($B$10-1871)*12+($B$11-2)+C276-1,0)</f>
        <v>-7.5970757002623568E-3</v>
      </c>
      <c r="X276" s="17">
        <f ca="1">OFFSET('StockBond Returns'!$P$7,($B$10-1871)*12+($B$11-2)+C276-1,0)</f>
        <v>-4.7576006616620869E-3</v>
      </c>
      <c r="Y276" s="17">
        <f ca="1">OFFSET('StockBond Returns'!$Q$7,($B$10-1871)*12+($B$11-2)+C276-1,0)</f>
        <v>5.5801885534937368E-2</v>
      </c>
      <c r="Z276" s="17">
        <f ca="1">OFFSET('StockBond Returns'!$R$7,($B$10-1871)*12+($B$11-2)+C276-1,0)</f>
        <v>0</v>
      </c>
      <c r="AA276" s="17">
        <f ca="1">OFFSET('StockBond Returns'!$S$7,($B$10-1871)*12+($B$11-2)+C276-1,0)</f>
        <v>0</v>
      </c>
      <c r="AB276" s="17">
        <f ca="1">OFFSET('StockBond Returns'!$T$7,($B$10-1871)*12+($B$11-2)+C276-1,0)</f>
        <v>-5.7518488085456232E-3</v>
      </c>
      <c r="AC276" s="17">
        <f ca="1">OFFSET('StockBond Returns'!$U$7,($B$10-1871)*12+($B$11-2)+C276-1,0)</f>
        <v>4.8999999999999998E-3</v>
      </c>
      <c r="AD276" s="17">
        <f ca="1">OFFSET('StockBond Returns'!$V$7,($B$10-1871)*12+($B$11-2)+C276-1,0)</f>
        <v>-1.0699999999999999E-2</v>
      </c>
    </row>
    <row r="277" spans="1:30" ht="13" x14ac:dyDescent="0.15">
      <c r="A277" s="166">
        <f t="shared" si="17"/>
        <v>1950</v>
      </c>
      <c r="B277" s="166">
        <f t="shared" si="18"/>
        <v>10</v>
      </c>
      <c r="C277" s="166">
        <f t="shared" si="19"/>
        <v>254</v>
      </c>
      <c r="D277" s="108">
        <f t="shared" ca="1" si="3"/>
        <v>166653.88385943806</v>
      </c>
      <c r="E277" s="108">
        <f t="shared" ca="1" si="4"/>
        <v>261802.05467898247</v>
      </c>
      <c r="F277" s="108">
        <f>$B$15*$B$18*'Cash Flow Assist'!P264</f>
        <v>3333.3333333333335</v>
      </c>
      <c r="G277" s="108">
        <f>$B$15*'Parameters &amp; Main Results'!B295</f>
        <v>0</v>
      </c>
      <c r="H277" s="41">
        <f ca="1">OFFSET('StockBond Returns'!$W$7,($B$10-1871)*12+($B$11-2)+C277-1,0)</f>
        <v>4.7155964015772113E-4</v>
      </c>
      <c r="I277" s="17">
        <f t="shared" ca="1" si="5"/>
        <v>2.3812346490042443E-3</v>
      </c>
      <c r="J277" s="17"/>
      <c r="K277" s="17">
        <f t="shared" si="6"/>
        <v>1</v>
      </c>
      <c r="L277" s="160">
        <f t="shared" si="7"/>
        <v>0.9</v>
      </c>
      <c r="M277" s="160">
        <f t="shared" si="8"/>
        <v>0.1</v>
      </c>
      <c r="N277" s="160">
        <f t="shared" si="9"/>
        <v>0</v>
      </c>
      <c r="O277" s="160">
        <f t="shared" si="10"/>
        <v>0</v>
      </c>
      <c r="P277" s="160">
        <f t="shared" si="11"/>
        <v>0</v>
      </c>
      <c r="Q277" s="160">
        <f t="shared" si="12"/>
        <v>0</v>
      </c>
      <c r="R277" s="160">
        <f t="shared" si="13"/>
        <v>0</v>
      </c>
      <c r="S277" s="160">
        <f t="shared" si="14"/>
        <v>0</v>
      </c>
      <c r="T277" s="160">
        <f t="shared" si="15"/>
        <v>0</v>
      </c>
      <c r="U277" s="17">
        <f t="shared" si="16"/>
        <v>5.0000000000000001E-4</v>
      </c>
      <c r="V277" s="17">
        <f ca="1">OFFSET('StockBond Returns'!$N$7,($B$10-1871)*12+($B$11-2)+C277-1,0)</f>
        <v>3.8152816307357451E-3</v>
      </c>
      <c r="W277" s="17">
        <f ca="1">OFFSET('StockBond Returns'!$O$7,($B$10-1871)*12+($B$11-2)+C277-1,0)</f>
        <v>-1.0108521519912594E-2</v>
      </c>
      <c r="X277" s="17">
        <f ca="1">OFFSET('StockBond Returns'!$P$7,($B$10-1871)*12+($B$11-2)+C277-1,0)</f>
        <v>-5.4543537387062857E-3</v>
      </c>
      <c r="Y277" s="17">
        <f ca="1">OFFSET('StockBond Returns'!$Q$7,($B$10-1871)*12+($B$11-2)+C277-1,0)</f>
        <v>3.8152816307357451E-3</v>
      </c>
      <c r="Z277" s="17">
        <f ca="1">OFFSET('StockBond Returns'!$R$7,($B$10-1871)*12+($B$11-2)+C277-1,0)</f>
        <v>0</v>
      </c>
      <c r="AA277" s="17">
        <f ca="1">OFFSET('StockBond Returns'!$S$7,($B$10-1871)*12+($B$11-2)+C277-1,0)</f>
        <v>0</v>
      </c>
      <c r="AB277" s="17">
        <f ca="1">OFFSET('StockBond Returns'!$T$7,($B$10-1871)*12+($B$11-2)+C277-1,0)</f>
        <v>-6.5306122448980375E-3</v>
      </c>
      <c r="AC277" s="17">
        <f ca="1">OFFSET('StockBond Returns'!$U$7,($B$10-1871)*12+($B$11-2)+C277-1,0)</f>
        <v>-4.7000000000000002E-3</v>
      </c>
      <c r="AD277" s="17">
        <f ca="1">OFFSET('StockBond Returns'!$V$7,($B$10-1871)*12+($B$11-2)+C277-1,0)</f>
        <v>1.2999999999999999E-2</v>
      </c>
    </row>
    <row r="278" spans="1:30" ht="13" x14ac:dyDescent="0.15">
      <c r="A278" s="166">
        <f t="shared" si="17"/>
        <v>1950</v>
      </c>
      <c r="B278" s="166">
        <f t="shared" si="18"/>
        <v>11</v>
      </c>
      <c r="C278" s="166">
        <f t="shared" si="19"/>
        <v>255</v>
      </c>
      <c r="D278" s="108">
        <f t="shared" ca="1" si="3"/>
        <v>163261.06715790962</v>
      </c>
      <c r="E278" s="108">
        <f t="shared" ca="1" si="4"/>
        <v>258599.69339587522</v>
      </c>
      <c r="F278" s="108">
        <f>$B$15*$B$18*'Cash Flow Assist'!P265</f>
        <v>3333.3333333333335</v>
      </c>
      <c r="G278" s="108">
        <f>$B$15*'Parameters &amp; Main Results'!B296</f>
        <v>0</v>
      </c>
      <c r="H278" s="41">
        <f ca="1">OFFSET('StockBond Returns'!$W$7,($B$10-1871)*12+($B$11-2)+C278-1,0)</f>
        <v>-3.64212390929857E-4</v>
      </c>
      <c r="I278" s="17">
        <f t="shared" ca="1" si="5"/>
        <v>5.0672301678991824E-4</v>
      </c>
      <c r="J278" s="17"/>
      <c r="K278" s="17">
        <f t="shared" si="6"/>
        <v>1</v>
      </c>
      <c r="L278" s="160">
        <f t="shared" si="7"/>
        <v>0.9</v>
      </c>
      <c r="M278" s="160">
        <f t="shared" si="8"/>
        <v>0.1</v>
      </c>
      <c r="N278" s="160">
        <f t="shared" si="9"/>
        <v>0</v>
      </c>
      <c r="O278" s="160">
        <f t="shared" si="10"/>
        <v>0</v>
      </c>
      <c r="P278" s="160">
        <f t="shared" si="11"/>
        <v>0</v>
      </c>
      <c r="Q278" s="160">
        <f t="shared" si="12"/>
        <v>0</v>
      </c>
      <c r="R278" s="160">
        <f t="shared" si="13"/>
        <v>0</v>
      </c>
      <c r="S278" s="160">
        <f t="shared" si="14"/>
        <v>0</v>
      </c>
      <c r="T278" s="160">
        <f t="shared" si="15"/>
        <v>0</v>
      </c>
      <c r="U278" s="17">
        <f t="shared" si="16"/>
        <v>5.0000000000000001E-4</v>
      </c>
      <c r="V278" s="17">
        <f ca="1">OFFSET('StockBond Returns'!$N$7,($B$10-1871)*12+($B$11-2)+C278-1,0)</f>
        <v>1.1581648177676485E-3</v>
      </c>
      <c r="W278" s="17">
        <f ca="1">OFFSET('StockBond Returns'!$O$7,($B$10-1871)*12+($B$11-2)+C278-1,0)</f>
        <v>-4.9395865253429871E-3</v>
      </c>
      <c r="X278" s="17">
        <f ca="1">OFFSET('StockBond Returns'!$P$7,($B$10-1871)*12+($B$11-2)+C278-1,0)</f>
        <v>-2.9778116523525577E-3</v>
      </c>
      <c r="Y278" s="17">
        <f ca="1">OFFSET('StockBond Returns'!$Q$7,($B$10-1871)*12+($B$11-2)+C278-1,0)</f>
        <v>1.1581648177676485E-3</v>
      </c>
      <c r="Z278" s="17">
        <f ca="1">OFFSET('StockBond Returns'!$R$7,($B$10-1871)*12+($B$11-2)+C278-1,0)</f>
        <v>0</v>
      </c>
      <c r="AA278" s="17">
        <f ca="1">OFFSET('StockBond Returns'!$S$7,($B$10-1871)*12+($B$11-2)+C278-1,0)</f>
        <v>0</v>
      </c>
      <c r="AB278" s="17">
        <f ca="1">OFFSET('StockBond Returns'!$T$7,($B$10-1871)*12+($B$11-2)+C278-1,0)</f>
        <v>-4.0650406504065817E-3</v>
      </c>
      <c r="AC278" s="17">
        <f ca="1">OFFSET('StockBond Returns'!$U$7,($B$10-1871)*12+($B$11-2)+C278-1,0)</f>
        <v>-8.8999999999999999E-3</v>
      </c>
      <c r="AD278" s="17">
        <f ca="1">OFFSET('StockBond Returns'!$V$7,($B$10-1871)*12+($B$11-2)+C278-1,0)</f>
        <v>3.3300000000000003E-2</v>
      </c>
    </row>
    <row r="279" spans="1:30" ht="13" x14ac:dyDescent="0.15">
      <c r="A279" s="166">
        <f t="shared" si="17"/>
        <v>1950</v>
      </c>
      <c r="B279" s="166">
        <f t="shared" si="18"/>
        <v>12</v>
      </c>
      <c r="C279" s="166">
        <f t="shared" si="19"/>
        <v>256</v>
      </c>
      <c r="D279" s="108">
        <f t="shared" ca="1" si="3"/>
        <v>163764.24622662124</v>
      </c>
      <c r="E279" s="108">
        <f t="shared" ca="1" si="4"/>
        <v>263297.73237228795</v>
      </c>
      <c r="F279" s="108">
        <f>$B$15*$B$18*'Cash Flow Assist'!P266</f>
        <v>3333.3333333333335</v>
      </c>
      <c r="G279" s="108">
        <f>$B$15*'Parameters &amp; Main Results'!B297</f>
        <v>0</v>
      </c>
      <c r="H279" s="41">
        <f ca="1">OFFSET('StockBond Returns'!$W$7,($B$10-1871)*12+($B$11-2)+C279-1,0)</f>
        <v>2.3989037487726673E-2</v>
      </c>
      <c r="I279" s="17">
        <f t="shared" ca="1" si="5"/>
        <v>3.1462713331197704E-2</v>
      </c>
      <c r="J279" s="17"/>
      <c r="K279" s="17">
        <f t="shared" si="6"/>
        <v>1</v>
      </c>
      <c r="L279" s="160">
        <f t="shared" si="7"/>
        <v>0.9</v>
      </c>
      <c r="M279" s="160">
        <f t="shared" si="8"/>
        <v>0.1</v>
      </c>
      <c r="N279" s="160">
        <f t="shared" si="9"/>
        <v>0</v>
      </c>
      <c r="O279" s="160">
        <f t="shared" si="10"/>
        <v>0</v>
      </c>
      <c r="P279" s="160">
        <f t="shared" si="11"/>
        <v>0</v>
      </c>
      <c r="Q279" s="160">
        <f t="shared" si="12"/>
        <v>0</v>
      </c>
      <c r="R279" s="160">
        <f t="shared" si="13"/>
        <v>0</v>
      </c>
      <c r="S279" s="160">
        <f t="shared" si="14"/>
        <v>0</v>
      </c>
      <c r="T279" s="160">
        <f t="shared" si="15"/>
        <v>0</v>
      </c>
      <c r="U279" s="17">
        <f t="shared" si="16"/>
        <v>5.0000000000000001E-4</v>
      </c>
      <c r="V279" s="17">
        <f ca="1">OFFSET('StockBond Returns'!$N$7,($B$10-1871)*12+($B$11-2)+C279-1,0)</f>
        <v>3.6397568909091405E-2</v>
      </c>
      <c r="W279" s="17">
        <f ca="1">OFFSET('StockBond Returns'!$O$7,($B$10-1871)*12+($B$11-2)+C279-1,0)</f>
        <v>-1.2534320203178906E-2</v>
      </c>
      <c r="X279" s="17">
        <f ca="1">OFFSET('StockBond Returns'!$P$7,($B$10-1871)*12+($B$11-2)+C279-1,0)</f>
        <v>-1.4096076864230089E-2</v>
      </c>
      <c r="Y279" s="17">
        <f ca="1">OFFSET('StockBond Returns'!$Q$7,($B$10-1871)*12+($B$11-2)+C279-1,0)</f>
        <v>3.6397568909091405E-2</v>
      </c>
      <c r="Z279" s="17">
        <f ca="1">OFFSET('StockBond Returns'!$R$7,($B$10-1871)*12+($B$11-2)+C279-1,0)</f>
        <v>0</v>
      </c>
      <c r="AA279" s="17">
        <f ca="1">OFFSET('StockBond Returns'!$S$7,($B$10-1871)*12+($B$11-2)+C279-1,0)</f>
        <v>0</v>
      </c>
      <c r="AB279" s="17">
        <f ca="1">OFFSET('StockBond Returns'!$T$7,($B$10-1871)*12+($B$11-2)+C279-1,0)</f>
        <v>-1.521216973578865E-2</v>
      </c>
      <c r="AC279" s="17">
        <f ca="1">OFFSET('StockBond Returns'!$U$7,($B$10-1871)*12+($B$11-2)+C279-1,0)</f>
        <v>1.47E-2</v>
      </c>
      <c r="AD279" s="17">
        <f ca="1">OFFSET('StockBond Returns'!$V$7,($B$10-1871)*12+($B$11-2)+C279-1,0)</f>
        <v>7.3599999999999999E-2</v>
      </c>
    </row>
    <row r="280" spans="1:30" ht="13" x14ac:dyDescent="0.15">
      <c r="A280" s="166">
        <f t="shared" si="17"/>
        <v>1951</v>
      </c>
      <c r="B280" s="166">
        <f t="shared" si="18"/>
        <v>1</v>
      </c>
      <c r="C280" s="166">
        <f t="shared" si="19"/>
        <v>257</v>
      </c>
      <c r="D280" s="108">
        <f t="shared" ca="1" si="3"/>
        <v>166033.8177244273</v>
      </c>
      <c r="E280" s="108">
        <f t="shared" ca="1" si="4"/>
        <v>271550.60036066949</v>
      </c>
      <c r="F280" s="108">
        <f>$B$15*$B$18*'Cash Flow Assist'!P267</f>
        <v>3333.3333333333335</v>
      </c>
      <c r="G280" s="108">
        <f>$B$15*'Parameters &amp; Main Results'!B298</f>
        <v>0</v>
      </c>
      <c r="H280" s="41">
        <f ca="1">OFFSET('StockBond Returns'!$W$7,($B$10-1871)*12+($B$11-2)+C280-1,0)</f>
        <v>3.4924097420465455E-2</v>
      </c>
      <c r="I280" s="17">
        <f t="shared" ca="1" si="5"/>
        <v>4.4568415385134043E-2</v>
      </c>
      <c r="J280" s="17"/>
      <c r="K280" s="17">
        <f t="shared" si="6"/>
        <v>1</v>
      </c>
      <c r="L280" s="160">
        <f t="shared" si="7"/>
        <v>0.9</v>
      </c>
      <c r="M280" s="160">
        <f t="shared" si="8"/>
        <v>0.1</v>
      </c>
      <c r="N280" s="160">
        <f t="shared" si="9"/>
        <v>0</v>
      </c>
      <c r="O280" s="160">
        <f t="shared" si="10"/>
        <v>0</v>
      </c>
      <c r="P280" s="160">
        <f t="shared" si="11"/>
        <v>0</v>
      </c>
      <c r="Q280" s="160">
        <f t="shared" si="12"/>
        <v>0</v>
      </c>
      <c r="R280" s="160">
        <f t="shared" si="13"/>
        <v>0</v>
      </c>
      <c r="S280" s="160">
        <f t="shared" si="14"/>
        <v>0</v>
      </c>
      <c r="T280" s="160">
        <f t="shared" si="15"/>
        <v>0</v>
      </c>
      <c r="U280" s="17">
        <f t="shared" si="16"/>
        <v>5.0000000000000001E-4</v>
      </c>
      <c r="V280" s="17">
        <f ca="1">OFFSET('StockBond Returns'!$N$7,($B$10-1871)*12+($B$11-2)+C280-1,0)</f>
        <v>5.062925094535764E-2</v>
      </c>
      <c r="W280" s="17">
        <f ca="1">OFFSET('StockBond Returns'!$O$7,($B$10-1871)*12+($B$11-2)+C280-1,0)</f>
        <v>-9.5624379902116141E-3</v>
      </c>
      <c r="X280" s="17">
        <f ca="1">OFFSET('StockBond Returns'!$P$7,($B$10-1871)*12+($B$11-2)+C280-1,0)</f>
        <v>-1.4661373781599818E-2</v>
      </c>
      <c r="Y280" s="17">
        <f ca="1">OFFSET('StockBond Returns'!$Q$7,($B$10-1871)*12+($B$11-2)+C280-1,0)</f>
        <v>5.062925094535764E-2</v>
      </c>
      <c r="Z280" s="17">
        <f ca="1">OFFSET('StockBond Returns'!$R$7,($B$10-1871)*12+($B$11-2)+C280-1,0)</f>
        <v>0</v>
      </c>
      <c r="AA280" s="17">
        <f ca="1">OFFSET('StockBond Returns'!$S$7,($B$10-1871)*12+($B$11-2)+C280-1,0)</f>
        <v>0</v>
      </c>
      <c r="AB280" s="17">
        <f ca="1">OFFSET('StockBond Returns'!$T$7,($B$10-1871)*12+($B$11-2)+C280-1,0)</f>
        <v>-2.1873730476875686E-2</v>
      </c>
      <c r="AC280" s="17">
        <f ca="1">OFFSET('StockBond Returns'!$U$7,($B$10-1871)*12+($B$11-2)+C280-1,0)</f>
        <v>1.7600000000000001E-2</v>
      </c>
      <c r="AD280" s="17">
        <f ca="1">OFFSET('StockBond Returns'!$V$7,($B$10-1871)*12+($B$11-2)+C280-1,0)</f>
        <v>3.6400000000000002E-2</v>
      </c>
    </row>
    <row r="281" spans="1:30" ht="13" x14ac:dyDescent="0.15">
      <c r="A281" s="166">
        <f t="shared" si="17"/>
        <v>1951</v>
      </c>
      <c r="B281" s="166">
        <f t="shared" si="18"/>
        <v>2</v>
      </c>
      <c r="C281" s="166">
        <f t="shared" si="19"/>
        <v>258</v>
      </c>
      <c r="D281" s="108">
        <f t="shared" ca="1" si="3"/>
        <v>161220.79140959104</v>
      </c>
      <c r="E281" s="108">
        <f t="shared" ca="1" si="4"/>
        <v>266358.76712303958</v>
      </c>
      <c r="F281" s="108">
        <f>$B$15*$B$18*'Cash Flow Assist'!P268</f>
        <v>3333.3333333333335</v>
      </c>
      <c r="G281" s="108">
        <f>$B$15*'Parameters &amp; Main Results'!B299</f>
        <v>0</v>
      </c>
      <c r="H281" s="41">
        <f ca="1">OFFSET('StockBond Returns'!$W$7,($B$10-1871)*12+($B$11-2)+C281-1,0)</f>
        <v>-9.094582521008877E-3</v>
      </c>
      <c r="I281" s="17">
        <f t="shared" ca="1" si="5"/>
        <v>-6.929083742051461E-3</v>
      </c>
      <c r="J281" s="17"/>
      <c r="K281" s="17">
        <f t="shared" si="6"/>
        <v>1</v>
      </c>
      <c r="L281" s="160">
        <f t="shared" si="7"/>
        <v>0.9</v>
      </c>
      <c r="M281" s="160">
        <f t="shared" si="8"/>
        <v>0.1</v>
      </c>
      <c r="N281" s="160">
        <f t="shared" si="9"/>
        <v>0</v>
      </c>
      <c r="O281" s="160">
        <f t="shared" si="10"/>
        <v>0</v>
      </c>
      <c r="P281" s="160">
        <f t="shared" si="11"/>
        <v>0</v>
      </c>
      <c r="Q281" s="160">
        <f t="shared" si="12"/>
        <v>0</v>
      </c>
      <c r="R281" s="160">
        <f t="shared" si="13"/>
        <v>0</v>
      </c>
      <c r="S281" s="160">
        <f t="shared" si="14"/>
        <v>0</v>
      </c>
      <c r="T281" s="160">
        <f t="shared" si="15"/>
        <v>0</v>
      </c>
      <c r="U281" s="17">
        <f t="shared" si="16"/>
        <v>5.0000000000000001E-4</v>
      </c>
      <c r="V281" s="17">
        <f ca="1">OFFSET('StockBond Returns'!$N$7,($B$10-1871)*12+($B$11-2)+C281-1,0)</f>
        <v>-5.3266651769525719E-3</v>
      </c>
      <c r="W281" s="17">
        <f ca="1">OFFSET('StockBond Returns'!$O$7,($B$10-1871)*12+($B$11-2)+C281-1,0)</f>
        <v>-2.0934184161274794E-2</v>
      </c>
      <c r="X281" s="17">
        <f ca="1">OFFSET('StockBond Returns'!$P$7,($B$10-1871)*12+($B$11-2)+C281-1,0)</f>
        <v>-1.6324390246596931E-2</v>
      </c>
      <c r="Y281" s="17">
        <f ca="1">OFFSET('StockBond Returns'!$Q$7,($B$10-1871)*12+($B$11-2)+C281-1,0)</f>
        <v>-5.3266651769525719E-3</v>
      </c>
      <c r="Z281" s="17">
        <f ca="1">OFFSET('StockBond Returns'!$R$7,($B$10-1871)*12+($B$11-2)+C281-1,0)</f>
        <v>0</v>
      </c>
      <c r="AA281" s="17">
        <f ca="1">OFFSET('StockBond Returns'!$S$7,($B$10-1871)*12+($B$11-2)+C281-1,0)</f>
        <v>0</v>
      </c>
      <c r="AB281" s="17">
        <f ca="1">OFFSET('StockBond Returns'!$T$7,($B$10-1871)*12+($B$11-2)+C281-1,0)</f>
        <v>-1.7421602787456414E-2</v>
      </c>
      <c r="AC281" s="17">
        <f ca="1">OFFSET('StockBond Returns'!$U$7,($B$10-1871)*12+($B$11-2)+C281-1,0)</f>
        <v>8.0000000000000004E-4</v>
      </c>
      <c r="AD281" s="17">
        <f ca="1">OFFSET('StockBond Returns'!$V$7,($B$10-1871)*12+($B$11-2)+C281-1,0)</f>
        <v>-2.8500000000000001E-2</v>
      </c>
    </row>
    <row r="282" spans="1:30" ht="13" x14ac:dyDescent="0.15">
      <c r="A282" s="166">
        <f t="shared" si="17"/>
        <v>1951</v>
      </c>
      <c r="B282" s="166">
        <f t="shared" si="18"/>
        <v>3</v>
      </c>
      <c r="C282" s="166">
        <f t="shared" si="19"/>
        <v>259</v>
      </c>
      <c r="D282" s="108">
        <f t="shared" ca="1" si="3"/>
        <v>155731.84389711</v>
      </c>
      <c r="E282" s="108">
        <f t="shared" ca="1" si="4"/>
        <v>259241.99449674101</v>
      </c>
      <c r="F282" s="108">
        <f>$B$15*$B$18*'Cash Flow Assist'!P269</f>
        <v>3333.3333333333335</v>
      </c>
      <c r="G282" s="108">
        <f>$B$15*'Parameters &amp; Main Results'!B300</f>
        <v>0</v>
      </c>
      <c r="H282" s="41">
        <f ca="1">OFFSET('StockBond Returns'!$W$7,($B$10-1871)*12+($B$11-2)+C282-1,0)</f>
        <v>-1.3652852515407288E-2</v>
      </c>
      <c r="I282" s="17">
        <f t="shared" ca="1" si="5"/>
        <v>-1.4384309678546819E-2</v>
      </c>
      <c r="J282" s="17"/>
      <c r="K282" s="17">
        <f t="shared" si="6"/>
        <v>1</v>
      </c>
      <c r="L282" s="160">
        <f t="shared" si="7"/>
        <v>0.9</v>
      </c>
      <c r="M282" s="160">
        <f t="shared" si="8"/>
        <v>0.1</v>
      </c>
      <c r="N282" s="160">
        <f t="shared" si="9"/>
        <v>0</v>
      </c>
      <c r="O282" s="160">
        <f t="shared" si="10"/>
        <v>0</v>
      </c>
      <c r="P282" s="160">
        <f t="shared" si="11"/>
        <v>0</v>
      </c>
      <c r="Q282" s="160">
        <f t="shared" si="12"/>
        <v>0</v>
      </c>
      <c r="R282" s="160">
        <f t="shared" si="13"/>
        <v>0</v>
      </c>
      <c r="S282" s="160">
        <f t="shared" si="14"/>
        <v>0</v>
      </c>
      <c r="T282" s="160">
        <f t="shared" si="15"/>
        <v>0</v>
      </c>
      <c r="U282" s="17">
        <f t="shared" si="16"/>
        <v>5.0000000000000001E-4</v>
      </c>
      <c r="V282" s="17">
        <f ca="1">OFFSET('StockBond Returns'!$N$7,($B$10-1871)*12+($B$11-2)+C282-1,0)</f>
        <v>-1.4448285586572074E-2</v>
      </c>
      <c r="W282" s="17">
        <f ca="1">OFFSET('StockBond Returns'!$O$7,($B$10-1871)*12+($B$11-2)+C282-1,0)</f>
        <v>-1.3391859839652853E-2</v>
      </c>
      <c r="X282" s="17">
        <f ca="1">OFFSET('StockBond Returns'!$P$7,($B$10-1871)*12+($B$11-2)+C282-1,0)</f>
        <v>-8.008500781042649E-4</v>
      </c>
      <c r="Y282" s="17">
        <f ca="1">OFFSET('StockBond Returns'!$Q$7,($B$10-1871)*12+($B$11-2)+C282-1,0)</f>
        <v>-1.4448285586572074E-2</v>
      </c>
      <c r="Z282" s="17">
        <f ca="1">OFFSET('StockBond Returns'!$R$7,($B$10-1871)*12+($B$11-2)+C282-1,0)</f>
        <v>0</v>
      </c>
      <c r="AA282" s="17">
        <f ca="1">OFFSET('StockBond Returns'!$S$7,($B$10-1871)*12+($B$11-2)+C282-1,0)</f>
        <v>0</v>
      </c>
      <c r="AB282" s="17">
        <f ca="1">OFFSET('StockBond Returns'!$T$7,($B$10-1871)*12+($B$11-2)+C282-1,0)</f>
        <v>-1.9319938176198814E-3</v>
      </c>
      <c r="AC282" s="17">
        <f ca="1">OFFSET('StockBond Returns'!$U$7,($B$10-1871)*12+($B$11-2)+C282-1,0)</f>
        <v>-7.7000000000000002E-3</v>
      </c>
      <c r="AD282" s="17">
        <f ca="1">OFFSET('StockBond Returns'!$V$7,($B$10-1871)*12+($B$11-2)+C282-1,0)</f>
        <v>-4.1000000000000002E-2</v>
      </c>
    </row>
    <row r="283" spans="1:30" ht="13" x14ac:dyDescent="0.15">
      <c r="A283" s="166">
        <f t="shared" si="17"/>
        <v>1951</v>
      </c>
      <c r="B283" s="166">
        <f t="shared" si="18"/>
        <v>4</v>
      </c>
      <c r="C283" s="166">
        <f t="shared" si="19"/>
        <v>260</v>
      </c>
      <c r="D283" s="108">
        <f t="shared" ca="1" si="3"/>
        <v>158131.65311226403</v>
      </c>
      <c r="E283" s="108">
        <f t="shared" ca="1" si="4"/>
        <v>267790.25210522709</v>
      </c>
      <c r="F283" s="108">
        <f>$B$15*$B$18*'Cash Flow Assist'!P270</f>
        <v>3333.3333333333335</v>
      </c>
      <c r="G283" s="108">
        <f>$B$15*'Parameters &amp; Main Results'!B301</f>
        <v>0</v>
      </c>
      <c r="H283" s="41">
        <f ca="1">OFFSET('StockBond Returns'!$W$7,($B$10-1871)*12+($B$11-2)+C283-1,0)</f>
        <v>3.7619413255932904E-2</v>
      </c>
      <c r="I283" s="17">
        <f t="shared" ca="1" si="5"/>
        <v>4.6429030138345186E-2</v>
      </c>
      <c r="J283" s="17"/>
      <c r="K283" s="17">
        <f t="shared" si="6"/>
        <v>1</v>
      </c>
      <c r="L283" s="160">
        <f t="shared" si="7"/>
        <v>0.9</v>
      </c>
      <c r="M283" s="160">
        <f t="shared" si="8"/>
        <v>0.1</v>
      </c>
      <c r="N283" s="160">
        <f t="shared" si="9"/>
        <v>0</v>
      </c>
      <c r="O283" s="160">
        <f t="shared" si="10"/>
        <v>0</v>
      </c>
      <c r="P283" s="160">
        <f t="shared" si="11"/>
        <v>0</v>
      </c>
      <c r="Q283" s="160">
        <f t="shared" si="12"/>
        <v>0</v>
      </c>
      <c r="R283" s="160">
        <f t="shared" si="13"/>
        <v>0</v>
      </c>
      <c r="S283" s="160">
        <f t="shared" si="14"/>
        <v>0</v>
      </c>
      <c r="T283" s="160">
        <f t="shared" si="15"/>
        <v>0</v>
      </c>
      <c r="U283" s="17">
        <f t="shared" si="16"/>
        <v>5.0000000000000001E-4</v>
      </c>
      <c r="V283" s="17">
        <f ca="1">OFFSET('StockBond Returns'!$N$7,($B$10-1871)*12+($B$11-2)+C283-1,0)</f>
        <v>5.2574431612949502E-2</v>
      </c>
      <c r="W283" s="17">
        <f ca="1">OFFSET('StockBond Returns'!$O$7,($B$10-1871)*12+($B$11-2)+C283-1,0)</f>
        <v>-8.4629164664269396E-3</v>
      </c>
      <c r="X283" s="17">
        <f ca="1">OFFSET('StockBond Returns'!$P$7,($B$10-1871)*12+($B$11-2)+C283-1,0)</f>
        <v>-3.7834361918354098E-4</v>
      </c>
      <c r="Y283" s="17">
        <f ca="1">OFFSET('StockBond Returns'!$Q$7,($B$10-1871)*12+($B$11-2)+C283-1,0)</f>
        <v>5.2574431612949502E-2</v>
      </c>
      <c r="Z283" s="17">
        <f ca="1">OFFSET('StockBond Returns'!$R$7,($B$10-1871)*12+($B$11-2)+C283-1,0)</f>
        <v>0</v>
      </c>
      <c r="AA283" s="17">
        <f ca="1">OFFSET('StockBond Returns'!$S$7,($B$10-1871)*12+($B$11-2)+C283-1,0)</f>
        <v>0</v>
      </c>
      <c r="AB283" s="17">
        <f ca="1">OFFSET('StockBond Returns'!$T$7,($B$10-1871)*12+($B$11-2)+C283-1,0)</f>
        <v>-1.5432098765433278E-3</v>
      </c>
      <c r="AC283" s="17">
        <f ca="1">OFFSET('StockBond Returns'!$U$7,($B$10-1871)*12+($B$11-2)+C283-1,0)</f>
        <v>-1.4500000000000001E-2</v>
      </c>
      <c r="AD283" s="17">
        <f ca="1">OFFSET('StockBond Returns'!$V$7,($B$10-1871)*12+($B$11-2)+C283-1,0)</f>
        <v>3.27E-2</v>
      </c>
    </row>
    <row r="284" spans="1:30" ht="13" x14ac:dyDescent="0.15">
      <c r="A284" s="166">
        <f t="shared" si="17"/>
        <v>1951</v>
      </c>
      <c r="B284" s="166">
        <f t="shared" si="18"/>
        <v>5</v>
      </c>
      <c r="C284" s="166">
        <f t="shared" si="19"/>
        <v>261</v>
      </c>
      <c r="D284" s="108">
        <f t="shared" ca="1" si="3"/>
        <v>150164.7119220336</v>
      </c>
      <c r="E284" s="108">
        <f t="shared" ca="1" si="4"/>
        <v>255322.2223470461</v>
      </c>
      <c r="F284" s="108">
        <f>$B$15*$B$18*'Cash Flow Assist'!P271</f>
        <v>3333.3333333333335</v>
      </c>
      <c r="G284" s="108">
        <f>$B$15*'Parameters &amp; Main Results'!B302</f>
        <v>0</v>
      </c>
      <c r="H284" s="41">
        <f ca="1">OFFSET('StockBond Returns'!$W$7,($B$10-1871)*12+($B$11-2)+C284-1,0)</f>
        <v>-2.9933192191713667E-2</v>
      </c>
      <c r="I284" s="17">
        <f t="shared" ca="1" si="5"/>
        <v>-3.4541340295682565E-2</v>
      </c>
      <c r="J284" s="17"/>
      <c r="K284" s="17">
        <f t="shared" si="6"/>
        <v>1</v>
      </c>
      <c r="L284" s="160">
        <f t="shared" si="7"/>
        <v>0.9</v>
      </c>
      <c r="M284" s="160">
        <f t="shared" si="8"/>
        <v>0.1</v>
      </c>
      <c r="N284" s="160">
        <f t="shared" si="9"/>
        <v>0</v>
      </c>
      <c r="O284" s="160">
        <f t="shared" si="10"/>
        <v>0</v>
      </c>
      <c r="P284" s="160">
        <f t="shared" si="11"/>
        <v>0</v>
      </c>
      <c r="Q284" s="160">
        <f t="shared" si="12"/>
        <v>0</v>
      </c>
      <c r="R284" s="160">
        <f t="shared" si="13"/>
        <v>0</v>
      </c>
      <c r="S284" s="160">
        <f t="shared" si="14"/>
        <v>0</v>
      </c>
      <c r="T284" s="160">
        <f t="shared" si="15"/>
        <v>0</v>
      </c>
      <c r="U284" s="17">
        <f t="shared" si="16"/>
        <v>5.0000000000000001E-4</v>
      </c>
      <c r="V284" s="17">
        <f ca="1">OFFSET('StockBond Returns'!$N$7,($B$10-1871)*12+($B$11-2)+C284-1,0)</f>
        <v>-3.7373798964446925E-2</v>
      </c>
      <c r="W284" s="17">
        <f ca="1">OFFSET('StockBond Returns'!$O$7,($B$10-1871)*12+($B$11-2)+C284-1,0)</f>
        <v>-8.6325456101365994E-3</v>
      </c>
      <c r="X284" s="17">
        <f ca="1">OFFSET('StockBond Returns'!$P$7,($B$10-1871)*12+($B$11-2)+C284-1,0)</f>
        <v>-1.4716429406390619E-3</v>
      </c>
      <c r="Y284" s="17">
        <f ca="1">OFFSET('StockBond Returns'!$Q$7,($B$10-1871)*12+($B$11-2)+C284-1,0)</f>
        <v>-3.7373798964446925E-2</v>
      </c>
      <c r="Z284" s="17">
        <f ca="1">OFFSET('StockBond Returns'!$R$7,($B$10-1871)*12+($B$11-2)+C284-1,0)</f>
        <v>0</v>
      </c>
      <c r="AA284" s="17">
        <f ca="1">OFFSET('StockBond Returns'!$S$7,($B$10-1871)*12+($B$11-2)+C284-1,0)</f>
        <v>0</v>
      </c>
      <c r="AB284" s="17">
        <f ca="1">OFFSET('StockBond Returns'!$T$7,($B$10-1871)*12+($B$11-2)+C284-1,0)</f>
        <v>-2.6933435936897787E-3</v>
      </c>
      <c r="AC284" s="17">
        <f ca="1">OFFSET('StockBond Returns'!$U$7,($B$10-1871)*12+($B$11-2)+C284-1,0)</f>
        <v>0</v>
      </c>
      <c r="AD284" s="17">
        <f ca="1">OFFSET('StockBond Returns'!$V$7,($B$10-1871)*12+($B$11-2)+C284-1,0)</f>
        <v>-1.37E-2</v>
      </c>
    </row>
    <row r="285" spans="1:30" ht="13" x14ac:dyDescent="0.15">
      <c r="A285" s="166">
        <f t="shared" si="17"/>
        <v>1951</v>
      </c>
      <c r="B285" s="166">
        <f t="shared" si="18"/>
        <v>6</v>
      </c>
      <c r="C285" s="166">
        <f t="shared" si="19"/>
        <v>262</v>
      </c>
      <c r="D285" s="108">
        <f t="shared" ca="1" si="3"/>
        <v>144995.10416594101</v>
      </c>
      <c r="E285" s="108">
        <f t="shared" ca="1" si="4"/>
        <v>248049.65533398325</v>
      </c>
      <c r="F285" s="108">
        <f>$B$15*$B$18*'Cash Flow Assist'!P272</f>
        <v>3333.3333333333335</v>
      </c>
      <c r="G285" s="108">
        <f>$B$15*'Parameters &amp; Main Results'!B303</f>
        <v>0</v>
      </c>
      <c r="H285" s="41">
        <f ca="1">OFFSET('StockBond Returns'!$W$7,($B$10-1871)*12+($B$11-2)+C285-1,0)</f>
        <v>-1.2506008187139471E-2</v>
      </c>
      <c r="I285" s="17">
        <f t="shared" ca="1" si="5"/>
        <v>-1.5632568940431062E-2</v>
      </c>
      <c r="J285" s="17"/>
      <c r="K285" s="17">
        <f t="shared" si="6"/>
        <v>1</v>
      </c>
      <c r="L285" s="160">
        <f t="shared" si="7"/>
        <v>0.9</v>
      </c>
      <c r="M285" s="160">
        <f t="shared" si="8"/>
        <v>0.1</v>
      </c>
      <c r="N285" s="160">
        <f t="shared" si="9"/>
        <v>0</v>
      </c>
      <c r="O285" s="160">
        <f t="shared" si="10"/>
        <v>0</v>
      </c>
      <c r="P285" s="160">
        <f t="shared" si="11"/>
        <v>0</v>
      </c>
      <c r="Q285" s="160">
        <f t="shared" si="12"/>
        <v>0</v>
      </c>
      <c r="R285" s="160">
        <f t="shared" si="13"/>
        <v>0</v>
      </c>
      <c r="S285" s="160">
        <f t="shared" si="14"/>
        <v>0</v>
      </c>
      <c r="T285" s="160">
        <f t="shared" si="15"/>
        <v>0</v>
      </c>
      <c r="U285" s="17">
        <f t="shared" si="16"/>
        <v>5.0000000000000001E-4</v>
      </c>
      <c r="V285" s="17">
        <f ca="1">OFFSET('StockBond Returns'!$N$7,($B$10-1871)*12+($B$11-2)+C285-1,0)</f>
        <v>-1.7715968497293511E-2</v>
      </c>
      <c r="W285" s="17">
        <f ca="1">OFFSET('StockBond Returns'!$O$7,($B$10-1871)*12+($B$11-2)+C285-1,0)</f>
        <v>3.5346937379976406E-3</v>
      </c>
      <c r="X285" s="17">
        <f ca="1">OFFSET('StockBond Returns'!$P$7,($B$10-1871)*12+($B$11-2)+C285-1,0)</f>
        <v>3.6085775789991281E-3</v>
      </c>
      <c r="Y285" s="17">
        <f ca="1">OFFSET('StockBond Returns'!$Q$7,($B$10-1871)*12+($B$11-2)+C285-1,0)</f>
        <v>-1.7715968497293511E-2</v>
      </c>
      <c r="Z285" s="17">
        <f ca="1">OFFSET('StockBond Returns'!$R$7,($B$10-1871)*12+($B$11-2)+C285-1,0)</f>
        <v>0</v>
      </c>
      <c r="AA285" s="17">
        <f ca="1">OFFSET('StockBond Returns'!$S$7,($B$10-1871)*12+($B$11-2)+C285-1,0)</f>
        <v>0</v>
      </c>
      <c r="AB285" s="17">
        <f ca="1">OFFSET('StockBond Returns'!$T$7,($B$10-1871)*12+($B$11-2)+C285-1,0)</f>
        <v>2.3139220979560005E-3</v>
      </c>
      <c r="AC285" s="17">
        <f ca="1">OFFSET('StockBond Returns'!$U$7,($B$10-1871)*12+($B$11-2)+C285-1,0)</f>
        <v>-2.06E-2</v>
      </c>
      <c r="AD285" s="17">
        <f ca="1">OFFSET('StockBond Returns'!$V$7,($B$10-1871)*12+($B$11-2)+C285-1,0)</f>
        <v>-3.7499999999999999E-2</v>
      </c>
    </row>
    <row r="286" spans="1:30" ht="13" x14ac:dyDescent="0.15">
      <c r="A286" s="166">
        <f t="shared" si="17"/>
        <v>1951</v>
      </c>
      <c r="B286" s="166">
        <f t="shared" si="18"/>
        <v>7</v>
      </c>
      <c r="C286" s="166">
        <f t="shared" si="19"/>
        <v>263</v>
      </c>
      <c r="D286" s="108">
        <f t="shared" ca="1" si="3"/>
        <v>150027.02868613775</v>
      </c>
      <c r="E286" s="108">
        <f t="shared" ca="1" si="4"/>
        <v>261641.95122085902</v>
      </c>
      <c r="F286" s="108">
        <f>$B$15*$B$18*'Cash Flow Assist'!P273</f>
        <v>3333.3333333333335</v>
      </c>
      <c r="G286" s="108">
        <f>$B$15*'Parameters &amp; Main Results'!B304</f>
        <v>0</v>
      </c>
      <c r="H286" s="41">
        <f ca="1">OFFSET('StockBond Returns'!$W$7,($B$10-1871)*12+($B$11-2)+C286-1,0)</f>
        <v>5.9050919696710141E-2</v>
      </c>
      <c r="I286" s="17">
        <f t="shared" ca="1" si="5"/>
        <v>6.9164284105921403E-2</v>
      </c>
      <c r="J286" s="17"/>
      <c r="K286" s="17">
        <f t="shared" si="6"/>
        <v>1</v>
      </c>
      <c r="L286" s="160">
        <f t="shared" si="7"/>
        <v>0.9</v>
      </c>
      <c r="M286" s="160">
        <f t="shared" si="8"/>
        <v>0.1</v>
      </c>
      <c r="N286" s="160">
        <f t="shared" si="9"/>
        <v>0</v>
      </c>
      <c r="O286" s="160">
        <f t="shared" si="10"/>
        <v>0</v>
      </c>
      <c r="P286" s="160">
        <f t="shared" si="11"/>
        <v>0</v>
      </c>
      <c r="Q286" s="160">
        <f t="shared" si="12"/>
        <v>0</v>
      </c>
      <c r="R286" s="160">
        <f t="shared" si="13"/>
        <v>0</v>
      </c>
      <c r="S286" s="160">
        <f t="shared" si="14"/>
        <v>0</v>
      </c>
      <c r="T286" s="160">
        <f t="shared" si="15"/>
        <v>0</v>
      </c>
      <c r="U286" s="17">
        <f t="shared" si="16"/>
        <v>5.0000000000000001E-4</v>
      </c>
      <c r="V286" s="17">
        <f ca="1">OFFSET('StockBond Returns'!$N$7,($B$10-1871)*12+($B$11-2)+C286-1,0)</f>
        <v>7.5578962208392442E-2</v>
      </c>
      <c r="W286" s="17">
        <f ca="1">OFFSET('StockBond Returns'!$O$7,($B$10-1871)*12+($B$11-2)+C286-1,0)</f>
        <v>1.1848847850348676E-2</v>
      </c>
      <c r="X286" s="17">
        <f ca="1">OFFSET('StockBond Returns'!$P$7,($B$10-1871)*12+($B$11-2)+C286-1,0)</f>
        <v>1.9811687891360119E-3</v>
      </c>
      <c r="Y286" s="17">
        <f ca="1">OFFSET('StockBond Returns'!$Q$7,($B$10-1871)*12+($B$11-2)+C286-1,0)</f>
        <v>7.5578962208392442E-2</v>
      </c>
      <c r="Z286" s="17">
        <f ca="1">OFFSET('StockBond Returns'!$R$7,($B$10-1871)*12+($B$11-2)+C286-1,0)</f>
        <v>0</v>
      </c>
      <c r="AA286" s="17">
        <f ca="1">OFFSET('StockBond Returns'!$S$7,($B$10-1871)*12+($B$11-2)+C286-1,0)</f>
        <v>0</v>
      </c>
      <c r="AB286" s="17">
        <f ca="1">OFFSET('StockBond Returns'!$T$7,($B$10-1871)*12+($B$11-2)+C286-1,0)</f>
        <v>7.719027402548484E-4</v>
      </c>
      <c r="AC286" s="17">
        <f ca="1">OFFSET('StockBond Returns'!$U$7,($B$10-1871)*12+($B$11-2)+C286-1,0)</f>
        <v>-1.9900000000000001E-2</v>
      </c>
      <c r="AD286" s="17">
        <f ca="1">OFFSET('StockBond Returns'!$V$7,($B$10-1871)*12+($B$11-2)+C286-1,0)</f>
        <v>2.06E-2</v>
      </c>
    </row>
    <row r="287" spans="1:30" ht="13" x14ac:dyDescent="0.15">
      <c r="A287" s="166">
        <f t="shared" si="17"/>
        <v>1951</v>
      </c>
      <c r="B287" s="166">
        <f t="shared" si="18"/>
        <v>8</v>
      </c>
      <c r="C287" s="166">
        <f t="shared" si="19"/>
        <v>264</v>
      </c>
      <c r="D287" s="108">
        <f t="shared" ca="1" si="3"/>
        <v>152802.18184061995</v>
      </c>
      <c r="E287" s="108">
        <f t="shared" ca="1" si="4"/>
        <v>270687.39775101619</v>
      </c>
      <c r="F287" s="108">
        <f>$B$15*$B$18*'Cash Flow Assist'!P274</f>
        <v>3333.3333333333335</v>
      </c>
      <c r="G287" s="108">
        <f>$B$15*'Parameters &amp; Main Results'!B305</f>
        <v>0</v>
      </c>
      <c r="H287" s="41">
        <f ca="1">OFFSET('StockBond Returns'!$W$7,($B$10-1871)*12+($B$11-2)+C287-1,0)</f>
        <v>4.1641097615847777E-2</v>
      </c>
      <c r="I287" s="17">
        <f t="shared" ca="1" si="5"/>
        <v>4.7922442405233766E-2</v>
      </c>
      <c r="J287" s="17"/>
      <c r="K287" s="17">
        <f t="shared" si="6"/>
        <v>1</v>
      </c>
      <c r="L287" s="160">
        <f t="shared" si="7"/>
        <v>0.9</v>
      </c>
      <c r="M287" s="160">
        <f t="shared" si="8"/>
        <v>0.1</v>
      </c>
      <c r="N287" s="160">
        <f t="shared" si="9"/>
        <v>0</v>
      </c>
      <c r="O287" s="160">
        <f t="shared" si="10"/>
        <v>0</v>
      </c>
      <c r="P287" s="160">
        <f t="shared" si="11"/>
        <v>0</v>
      </c>
      <c r="Q287" s="160">
        <f t="shared" si="12"/>
        <v>0</v>
      </c>
      <c r="R287" s="160">
        <f t="shared" si="13"/>
        <v>0</v>
      </c>
      <c r="S287" s="160">
        <f t="shared" si="14"/>
        <v>0</v>
      </c>
      <c r="T287" s="160">
        <f t="shared" si="15"/>
        <v>0</v>
      </c>
      <c r="U287" s="17">
        <f t="shared" si="16"/>
        <v>5.0000000000000001E-4</v>
      </c>
      <c r="V287" s="17">
        <f ca="1">OFFSET('StockBond Returns'!$N$7,($B$10-1871)*12+($B$11-2)+C287-1,0)</f>
        <v>5.1754407868481067E-2</v>
      </c>
      <c r="W287" s="17">
        <f ca="1">OFFSET('StockBond Returns'!$O$7,($B$10-1871)*12+($B$11-2)+C287-1,0)</f>
        <v>1.3851419902674689E-2</v>
      </c>
      <c r="X287" s="17">
        <f ca="1">OFFSET('StockBond Returns'!$P$7,($B$10-1871)*12+($B$11-2)+C287-1,0)</f>
        <v>3.2360015478030135E-3</v>
      </c>
      <c r="Y287" s="17">
        <f ca="1">OFFSET('StockBond Returns'!$Q$7,($B$10-1871)*12+($B$11-2)+C287-1,0)</f>
        <v>5.1754407868481067E-2</v>
      </c>
      <c r="Z287" s="17">
        <f ca="1">OFFSET('StockBond Returns'!$R$7,($B$10-1871)*12+($B$11-2)+C287-1,0)</f>
        <v>0</v>
      </c>
      <c r="AA287" s="17">
        <f ca="1">OFFSET('StockBond Returns'!$S$7,($B$10-1871)*12+($B$11-2)+C287-1,0)</f>
        <v>0</v>
      </c>
      <c r="AB287" s="17">
        <f ca="1">OFFSET('StockBond Returns'!$T$7,($B$10-1871)*12+($B$11-2)+C287-1,0)</f>
        <v>1.9334880123742515E-3</v>
      </c>
      <c r="AC287" s="17">
        <f ca="1">OFFSET('StockBond Returns'!$U$7,($B$10-1871)*12+($B$11-2)+C287-1,0)</f>
        <v>9.9000000000000008E-3</v>
      </c>
      <c r="AD287" s="17">
        <f ca="1">OFFSET('StockBond Returns'!$V$7,($B$10-1871)*12+($B$11-2)+C287-1,0)</f>
        <v>-1.2999999999999999E-3</v>
      </c>
    </row>
    <row r="288" spans="1:30" ht="13" x14ac:dyDescent="0.15">
      <c r="A288" s="166">
        <f t="shared" si="17"/>
        <v>1951</v>
      </c>
      <c r="B288" s="166">
        <f t="shared" si="18"/>
        <v>9</v>
      </c>
      <c r="C288" s="166">
        <f t="shared" si="19"/>
        <v>265</v>
      </c>
      <c r="D288" s="108">
        <f t="shared" ca="1" si="3"/>
        <v>148175.58253151612</v>
      </c>
      <c r="E288" s="108">
        <f t="shared" ca="1" si="4"/>
        <v>265318.83107183402</v>
      </c>
      <c r="F288" s="108">
        <f>$B$15*$B$18*'Cash Flow Assist'!P275</f>
        <v>3333.3333333333335</v>
      </c>
      <c r="G288" s="108">
        <f>$B$15*'Parameters &amp; Main Results'!B306</f>
        <v>0</v>
      </c>
      <c r="H288" s="41">
        <f ca="1">OFFSET('StockBond Returns'!$W$7,($B$10-1871)*12+($B$11-2)+C288-1,0)</f>
        <v>-8.6524114468403846E-3</v>
      </c>
      <c r="I288" s="17">
        <f t="shared" ca="1" si="5"/>
        <v>-7.6125019841450743E-3</v>
      </c>
      <c r="J288" s="17"/>
      <c r="K288" s="17">
        <f t="shared" si="6"/>
        <v>1</v>
      </c>
      <c r="L288" s="160">
        <f t="shared" si="7"/>
        <v>0.9</v>
      </c>
      <c r="M288" s="160">
        <f t="shared" si="8"/>
        <v>0.1</v>
      </c>
      <c r="N288" s="160">
        <f t="shared" si="9"/>
        <v>0</v>
      </c>
      <c r="O288" s="160">
        <f t="shared" si="10"/>
        <v>0</v>
      </c>
      <c r="P288" s="160">
        <f t="shared" si="11"/>
        <v>0</v>
      </c>
      <c r="Q288" s="160">
        <f t="shared" si="12"/>
        <v>0</v>
      </c>
      <c r="R288" s="160">
        <f t="shared" si="13"/>
        <v>0</v>
      </c>
      <c r="S288" s="160">
        <f t="shared" si="14"/>
        <v>0</v>
      </c>
      <c r="T288" s="160">
        <f t="shared" si="15"/>
        <v>0</v>
      </c>
      <c r="U288" s="17">
        <f t="shared" si="16"/>
        <v>5.0000000000000001E-4</v>
      </c>
      <c r="V288" s="17">
        <f ca="1">OFFSET('StockBond Returns'!$N$7,($B$10-1871)*12+($B$11-2)+C288-1,0)</f>
        <v>-6.5309258547830984E-3</v>
      </c>
      <c r="W288" s="17">
        <f ca="1">OFFSET('StockBond Returns'!$O$7,($B$10-1871)*12+($B$11-2)+C288-1,0)</f>
        <v>-1.6930020481736197E-2</v>
      </c>
      <c r="X288" s="17">
        <f ca="1">OFFSET('StockBond Returns'!$P$7,($B$10-1871)*12+($B$11-2)+C288-1,0)</f>
        <v>-5.1897426035611982E-3</v>
      </c>
      <c r="Y288" s="17">
        <f ca="1">OFFSET('StockBond Returns'!$Q$7,($B$10-1871)*12+($B$11-2)+C288-1,0)</f>
        <v>-6.5309258547830984E-3</v>
      </c>
      <c r="Z288" s="17">
        <f ca="1">OFFSET('StockBond Returns'!$R$7,($B$10-1871)*12+($B$11-2)+C288-1,0)</f>
        <v>0</v>
      </c>
      <c r="AA288" s="17">
        <f ca="1">OFFSET('StockBond Returns'!$S$7,($B$10-1871)*12+($B$11-2)+C288-1,0)</f>
        <v>0</v>
      </c>
      <c r="AB288" s="17">
        <f ca="1">OFFSET('StockBond Returns'!$T$7,($B$10-1871)*12+($B$11-2)+C288-1,0)</f>
        <v>-6.5309258547830984E-3</v>
      </c>
      <c r="AC288" s="17">
        <f ca="1">OFFSET('StockBond Returns'!$U$7,($B$10-1871)*12+($B$11-2)+C288-1,0)</f>
        <v>1.8700000000000001E-2</v>
      </c>
      <c r="AD288" s="17">
        <f ca="1">OFFSET('StockBond Returns'!$V$7,($B$10-1871)*12+($B$11-2)+C288-1,0)</f>
        <v>6.3E-3</v>
      </c>
    </row>
    <row r="289" spans="1:30" ht="13" x14ac:dyDescent="0.15">
      <c r="A289" s="166">
        <f t="shared" si="17"/>
        <v>1951</v>
      </c>
      <c r="B289" s="166">
        <f t="shared" si="18"/>
        <v>10</v>
      </c>
      <c r="C289" s="166">
        <f t="shared" si="19"/>
        <v>266</v>
      </c>
      <c r="D289" s="108">
        <f t="shared" ca="1" si="3"/>
        <v>143158.07394368754</v>
      </c>
      <c r="E289" s="108">
        <f t="shared" ca="1" si="4"/>
        <v>258614.85674775089</v>
      </c>
      <c r="F289" s="108">
        <f>$B$15*$B$18*'Cash Flow Assist'!P276</f>
        <v>3333.3333333333335</v>
      </c>
      <c r="G289" s="108">
        <f>$B$15*'Parameters &amp; Main Results'!B307</f>
        <v>0</v>
      </c>
      <c r="H289" s="41">
        <f ca="1">OFFSET('StockBond Returns'!$W$7,($B$10-1871)*12+($B$11-2)+C289-1,0)</f>
        <v>-1.1627651902801101E-2</v>
      </c>
      <c r="I289" s="17">
        <f t="shared" ca="1" si="5"/>
        <v>-1.2865754096488852E-2</v>
      </c>
      <c r="J289" s="17"/>
      <c r="K289" s="17">
        <f t="shared" si="6"/>
        <v>1</v>
      </c>
      <c r="L289" s="160">
        <f t="shared" si="7"/>
        <v>0.9</v>
      </c>
      <c r="M289" s="160">
        <f t="shared" si="8"/>
        <v>0.1</v>
      </c>
      <c r="N289" s="160">
        <f t="shared" si="9"/>
        <v>0</v>
      </c>
      <c r="O289" s="160">
        <f t="shared" si="10"/>
        <v>0</v>
      </c>
      <c r="P289" s="160">
        <f t="shared" si="11"/>
        <v>0</v>
      </c>
      <c r="Q289" s="160">
        <f t="shared" si="12"/>
        <v>0</v>
      </c>
      <c r="R289" s="160">
        <f t="shared" si="13"/>
        <v>0</v>
      </c>
      <c r="S289" s="160">
        <f t="shared" si="14"/>
        <v>0</v>
      </c>
      <c r="T289" s="160">
        <f t="shared" si="15"/>
        <v>0</v>
      </c>
      <c r="U289" s="17">
        <f t="shared" si="16"/>
        <v>5.0000000000000001E-4</v>
      </c>
      <c r="V289" s="17">
        <f ca="1">OFFSET('StockBond Returns'!$N$7,($B$10-1871)*12+($B$11-2)+C289-1,0)</f>
        <v>-1.362920054430683E-2</v>
      </c>
      <c r="W289" s="17">
        <f ca="1">OFFSET('StockBond Returns'!$O$7,($B$10-1871)*12+($B$11-2)+C289-1,0)</f>
        <v>-5.5780693994603725E-3</v>
      </c>
      <c r="X289" s="17">
        <f ca="1">OFFSET('StockBond Returns'!$P$7,($B$10-1871)*12+($B$11-2)+C289-1,0)</f>
        <v>-3.6178357559786267E-3</v>
      </c>
      <c r="Y289" s="17">
        <f ca="1">OFFSET('StockBond Returns'!$Q$7,($B$10-1871)*12+($B$11-2)+C289-1,0)</f>
        <v>-1.362920054430683E-2</v>
      </c>
      <c r="Z289" s="17">
        <f ca="1">OFFSET('StockBond Returns'!$R$7,($B$10-1871)*12+($B$11-2)+C289-1,0)</f>
        <v>0</v>
      </c>
      <c r="AA289" s="17">
        <f ca="1">OFFSET('StockBond Returns'!$S$7,($B$10-1871)*12+($B$11-2)+C289-1,0)</f>
        <v>0</v>
      </c>
      <c r="AB289" s="17">
        <f ca="1">OFFSET('StockBond Returns'!$T$7,($B$10-1871)*12+($B$11-2)+C289-1,0)</f>
        <v>-4.9694189602447203E-3</v>
      </c>
      <c r="AC289" s="17">
        <f ca="1">OFFSET('StockBond Returns'!$U$7,($B$10-1871)*12+($B$11-2)+C289-1,0)</f>
        <v>-2.2000000000000001E-3</v>
      </c>
      <c r="AD289" s="17">
        <f ca="1">OFFSET('StockBond Returns'!$V$7,($B$10-1871)*12+($B$11-2)+C289-1,0)</f>
        <v>2.3E-3</v>
      </c>
    </row>
    <row r="290" spans="1:30" ht="13" x14ac:dyDescent="0.15">
      <c r="A290" s="166">
        <f t="shared" si="17"/>
        <v>1951</v>
      </c>
      <c r="B290" s="166">
        <f t="shared" si="18"/>
        <v>11</v>
      </c>
      <c r="C290" s="166">
        <f t="shared" si="19"/>
        <v>267</v>
      </c>
      <c r="D290" s="108">
        <f t="shared" ca="1" si="3"/>
        <v>139188.98490452828</v>
      </c>
      <c r="E290" s="108">
        <f t="shared" ca="1" si="4"/>
        <v>254253.52091121158</v>
      </c>
      <c r="F290" s="108">
        <f>$B$15*$B$18*'Cash Flow Assist'!P277</f>
        <v>3333.3333333333335</v>
      </c>
      <c r="G290" s="108">
        <f>$B$15*'Parameters &amp; Main Results'!B308</f>
        <v>0</v>
      </c>
      <c r="H290" s="41">
        <f ca="1">OFFSET('StockBond Returns'!$W$7,($B$10-1871)*12+($B$11-2)+C290-1,0)</f>
        <v>-4.5468041138554231E-3</v>
      </c>
      <c r="I290" s="17">
        <f t="shared" ca="1" si="5"/>
        <v>-4.0269365736161624E-3</v>
      </c>
      <c r="J290" s="17"/>
      <c r="K290" s="17">
        <f t="shared" si="6"/>
        <v>1</v>
      </c>
      <c r="L290" s="160">
        <f t="shared" si="7"/>
        <v>0.9</v>
      </c>
      <c r="M290" s="160">
        <f t="shared" si="8"/>
        <v>0.1</v>
      </c>
      <c r="N290" s="160">
        <f t="shared" si="9"/>
        <v>0</v>
      </c>
      <c r="O290" s="160">
        <f t="shared" si="10"/>
        <v>0</v>
      </c>
      <c r="P290" s="160">
        <f t="shared" si="11"/>
        <v>0</v>
      </c>
      <c r="Q290" s="160">
        <f t="shared" si="12"/>
        <v>0</v>
      </c>
      <c r="R290" s="160">
        <f t="shared" si="13"/>
        <v>0</v>
      </c>
      <c r="S290" s="160">
        <f t="shared" si="14"/>
        <v>0</v>
      </c>
      <c r="T290" s="160">
        <f t="shared" si="15"/>
        <v>0</v>
      </c>
      <c r="U290" s="17">
        <f t="shared" si="16"/>
        <v>5.0000000000000001E-4</v>
      </c>
      <c r="V290" s="17">
        <f ca="1">OFFSET('StockBond Returns'!$N$7,($B$10-1871)*12+($B$11-2)+C290-1,0)</f>
        <v>-3.5898606995156124E-3</v>
      </c>
      <c r="W290" s="17">
        <f ca="1">OFFSET('StockBond Returns'!$O$7,($B$10-1871)*12+($B$11-2)+C290-1,0)</f>
        <v>-7.5439527738544454E-3</v>
      </c>
      <c r="X290" s="17">
        <f ca="1">OFFSET('StockBond Returns'!$P$7,($B$10-1871)*12+($B$11-2)+C290-1,0)</f>
        <v>-4.8034954406130925E-3</v>
      </c>
      <c r="Y290" s="17">
        <f ca="1">OFFSET('StockBond Returns'!$Q$7,($B$10-1871)*12+($B$11-2)+C290-1,0)</f>
        <v>-3.5898606995156124E-3</v>
      </c>
      <c r="Z290" s="17">
        <f ca="1">OFFSET('StockBond Returns'!$R$7,($B$10-1871)*12+($B$11-2)+C290-1,0)</f>
        <v>0</v>
      </c>
      <c r="AA290" s="17">
        <f ca="1">OFFSET('StockBond Returns'!$S$7,($B$10-1871)*12+($B$11-2)+C290-1,0)</f>
        <v>0</v>
      </c>
      <c r="AB290" s="17">
        <f ca="1">OFFSET('StockBond Returns'!$T$7,($B$10-1871)*12+($B$11-2)+C290-1,0)</f>
        <v>-6.0790273556231567E-3</v>
      </c>
      <c r="AC290" s="17">
        <f ca="1">OFFSET('StockBond Returns'!$U$7,($B$10-1871)*12+($B$11-2)+C290-1,0)</f>
        <v>-3.2000000000000002E-3</v>
      </c>
      <c r="AD290" s="17">
        <f ca="1">OFFSET('StockBond Returns'!$V$7,($B$10-1871)*12+($B$11-2)+C290-1,0)</f>
        <v>-5.9999999999999995E-4</v>
      </c>
    </row>
    <row r="291" spans="1:30" ht="13" x14ac:dyDescent="0.15">
      <c r="A291" s="166">
        <f t="shared" si="17"/>
        <v>1951</v>
      </c>
      <c r="B291" s="166">
        <f t="shared" si="18"/>
        <v>12</v>
      </c>
      <c r="C291" s="166">
        <f t="shared" si="19"/>
        <v>268</v>
      </c>
      <c r="D291" s="108">
        <f t="shared" ca="1" si="3"/>
        <v>139670.73732412548</v>
      </c>
      <c r="E291" s="108">
        <f t="shared" ca="1" si="4"/>
        <v>259494.8288192286</v>
      </c>
      <c r="F291" s="108">
        <f>$B$15*$B$18*'Cash Flow Assist'!P278</f>
        <v>3333.3333333333335</v>
      </c>
      <c r="G291" s="108">
        <f>$B$15*'Parameters &amp; Main Results'!B309</f>
        <v>0</v>
      </c>
      <c r="H291" s="41">
        <f ca="1">OFFSET('StockBond Returns'!$W$7,($B$10-1871)*12+($B$11-2)+C291-1,0)</f>
        <v>2.8081906853402124E-2</v>
      </c>
      <c r="I291" s="17">
        <f t="shared" ca="1" si="5"/>
        <v>3.4172783481954912E-2</v>
      </c>
      <c r="J291" s="17"/>
      <c r="K291" s="17">
        <f t="shared" si="6"/>
        <v>1</v>
      </c>
      <c r="L291" s="160">
        <f t="shared" si="7"/>
        <v>0.9</v>
      </c>
      <c r="M291" s="160">
        <f t="shared" si="8"/>
        <v>0.1</v>
      </c>
      <c r="N291" s="160">
        <f t="shared" si="9"/>
        <v>0</v>
      </c>
      <c r="O291" s="160">
        <f t="shared" si="10"/>
        <v>0</v>
      </c>
      <c r="P291" s="160">
        <f t="shared" si="11"/>
        <v>0</v>
      </c>
      <c r="Q291" s="160">
        <f t="shared" si="12"/>
        <v>0</v>
      </c>
      <c r="R291" s="160">
        <f t="shared" si="13"/>
        <v>0</v>
      </c>
      <c r="S291" s="160">
        <f t="shared" si="14"/>
        <v>0</v>
      </c>
      <c r="T291" s="160">
        <f t="shared" si="15"/>
        <v>0</v>
      </c>
      <c r="U291" s="17">
        <f t="shared" si="16"/>
        <v>5.0000000000000001E-4</v>
      </c>
      <c r="V291" s="17">
        <f ca="1">OFFSET('StockBond Returns'!$N$7,($B$10-1871)*12+($B$11-2)+C291-1,0)</f>
        <v>3.8116178235623632E-2</v>
      </c>
      <c r="W291" s="17">
        <f ca="1">OFFSET('StockBond Returns'!$O$7,($B$10-1871)*12+($B$11-2)+C291-1,0)</f>
        <v>-9.0110263439691085E-4</v>
      </c>
      <c r="X291" s="17">
        <f ca="1">OFFSET('StockBond Returns'!$P$7,($B$10-1871)*12+($B$11-2)+C291-1,0)</f>
        <v>-4.3741594254608218E-3</v>
      </c>
      <c r="Y291" s="17">
        <f ca="1">OFFSET('StockBond Returns'!$Q$7,($B$10-1871)*12+($B$11-2)+C291-1,0)</f>
        <v>3.8116178235623632E-2</v>
      </c>
      <c r="Z291" s="17">
        <f ca="1">OFFSET('StockBond Returns'!$R$7,($B$10-1871)*12+($B$11-2)+C291-1,0)</f>
        <v>0</v>
      </c>
      <c r="AA291" s="17">
        <f ca="1">OFFSET('StockBond Returns'!$S$7,($B$10-1871)*12+($B$11-2)+C291-1,0)</f>
        <v>0</v>
      </c>
      <c r="AB291" s="17">
        <f ca="1">OFFSET('StockBond Returns'!$T$7,($B$10-1871)*12+($B$11-2)+C291-1,0)</f>
        <v>-5.6667925953910459E-3</v>
      </c>
      <c r="AC291" s="17">
        <f ca="1">OFFSET('StockBond Returns'!$U$7,($B$10-1871)*12+($B$11-2)+C291-1,0)</f>
        <v>-2.2599999999999999E-2</v>
      </c>
      <c r="AD291" s="17">
        <f ca="1">OFFSET('StockBond Returns'!$V$7,($B$10-1871)*12+($B$11-2)+C291-1,0)</f>
        <v>-1.5900000000000001E-2</v>
      </c>
    </row>
    <row r="292" spans="1:30" ht="13" x14ac:dyDescent="0.15">
      <c r="A292" s="166">
        <f t="shared" si="17"/>
        <v>1952</v>
      </c>
      <c r="B292" s="166">
        <f t="shared" si="18"/>
        <v>1</v>
      </c>
      <c r="C292" s="166">
        <f t="shared" si="19"/>
        <v>269</v>
      </c>
      <c r="D292" s="108">
        <f t="shared" ca="1" si="3"/>
        <v>138402.53371043448</v>
      </c>
      <c r="E292" s="108">
        <f t="shared" ca="1" si="4"/>
        <v>261205.8776299349</v>
      </c>
      <c r="F292" s="108">
        <f>$B$15*$B$18*'Cash Flow Assist'!P279</f>
        <v>3333.3333333333335</v>
      </c>
      <c r="G292" s="108">
        <f>$B$15*'Parameters &amp; Main Results'!B310</f>
        <v>0</v>
      </c>
      <c r="H292" s="41">
        <f ca="1">OFFSET('StockBond Returns'!$W$7,($B$10-1871)*12+($B$11-2)+C292-1,0)</f>
        <v>1.5147198488404573E-2</v>
      </c>
      <c r="I292" s="17">
        <f t="shared" ca="1" si="5"/>
        <v>1.9692195091503779E-2</v>
      </c>
      <c r="J292" s="17"/>
      <c r="K292" s="17">
        <f t="shared" si="6"/>
        <v>1</v>
      </c>
      <c r="L292" s="160">
        <f t="shared" si="7"/>
        <v>0.9</v>
      </c>
      <c r="M292" s="160">
        <f t="shared" si="8"/>
        <v>0.1</v>
      </c>
      <c r="N292" s="160">
        <f t="shared" si="9"/>
        <v>0</v>
      </c>
      <c r="O292" s="160">
        <f t="shared" si="10"/>
        <v>0</v>
      </c>
      <c r="P292" s="160">
        <f t="shared" si="11"/>
        <v>0</v>
      </c>
      <c r="Q292" s="160">
        <f t="shared" si="12"/>
        <v>0</v>
      </c>
      <c r="R292" s="160">
        <f t="shared" si="13"/>
        <v>0</v>
      </c>
      <c r="S292" s="160">
        <f t="shared" si="14"/>
        <v>0</v>
      </c>
      <c r="T292" s="160">
        <f t="shared" si="15"/>
        <v>0</v>
      </c>
      <c r="U292" s="17">
        <f t="shared" si="16"/>
        <v>5.0000000000000001E-4</v>
      </c>
      <c r="V292" s="17">
        <f ca="1">OFFSET('StockBond Returns'!$N$7,($B$10-1871)*12+($B$11-2)+C292-1,0)</f>
        <v>2.160993982016679E-2</v>
      </c>
      <c r="W292" s="17">
        <f ca="1">OFFSET('StockBond Returns'!$O$7,($B$10-1871)*12+($B$11-2)+C292-1,0)</f>
        <v>2.8491592002033439E-3</v>
      </c>
      <c r="X292" s="17">
        <f ca="1">OFFSET('StockBond Returns'!$P$7,($B$10-1871)*12+($B$11-2)+C292-1,0)</f>
        <v>2.1989004442777293E-3</v>
      </c>
      <c r="Y292" s="17">
        <f ca="1">OFFSET('StockBond Returns'!$Q$7,($B$10-1871)*12+($B$11-2)+C292-1,0)</f>
        <v>2.160993982016679E-2</v>
      </c>
      <c r="Z292" s="17">
        <f ca="1">OFFSET('StockBond Returns'!$R$7,($B$10-1871)*12+($B$11-2)+C292-1,0)</f>
        <v>0</v>
      </c>
      <c r="AA292" s="17">
        <f ca="1">OFFSET('StockBond Returns'!$S$7,($B$10-1871)*12+($B$11-2)+C292-1,0)</f>
        <v>0</v>
      </c>
      <c r="AB292" s="17">
        <f ca="1">OFFSET('StockBond Returns'!$T$7,($B$10-1871)*12+($B$11-2)+C292-1,0)</f>
        <v>-3.1768431001890418E-2</v>
      </c>
      <c r="AC292" s="17">
        <f ca="1">OFFSET('StockBond Returns'!$U$7,($B$10-1871)*12+($B$11-2)+C292-1,0)</f>
        <v>-6.1000000000000004E-3</v>
      </c>
      <c r="AD292" s="17">
        <f ca="1">OFFSET('StockBond Returns'!$V$7,($B$10-1871)*12+($B$11-2)+C292-1,0)</f>
        <v>1.55E-2</v>
      </c>
    </row>
    <row r="293" spans="1:30" ht="13" x14ac:dyDescent="0.15">
      <c r="A293" s="166">
        <f t="shared" si="17"/>
        <v>1952</v>
      </c>
      <c r="B293" s="166">
        <f t="shared" si="18"/>
        <v>2</v>
      </c>
      <c r="C293" s="166">
        <f t="shared" si="19"/>
        <v>270</v>
      </c>
      <c r="D293" s="108">
        <f t="shared" ca="1" si="3"/>
        <v>131996.56070169312</v>
      </c>
      <c r="E293" s="108">
        <f t="shared" ca="1" si="4"/>
        <v>250840.86652668202</v>
      </c>
      <c r="F293" s="108">
        <f>$B$15*$B$18*'Cash Flow Assist'!P280</f>
        <v>3333.3333333333335</v>
      </c>
      <c r="G293" s="108">
        <f>$B$15*'Parameters &amp; Main Results'!B311</f>
        <v>0</v>
      </c>
      <c r="H293" s="41">
        <f ca="1">OFFSET('StockBond Returns'!$W$7,($B$10-1871)*12+($B$11-2)+C293-1,0)</f>
        <v>-2.2748633047574685E-2</v>
      </c>
      <c r="I293" s="17">
        <f t="shared" ca="1" si="5"/>
        <v>-2.7268035800786086E-2</v>
      </c>
      <c r="J293" s="17"/>
      <c r="K293" s="17">
        <f t="shared" si="6"/>
        <v>1</v>
      </c>
      <c r="L293" s="160">
        <f t="shared" si="7"/>
        <v>0.9</v>
      </c>
      <c r="M293" s="160">
        <f t="shared" si="8"/>
        <v>0.1</v>
      </c>
      <c r="N293" s="160">
        <f t="shared" si="9"/>
        <v>0</v>
      </c>
      <c r="O293" s="160">
        <f t="shared" si="10"/>
        <v>0</v>
      </c>
      <c r="P293" s="160">
        <f t="shared" si="11"/>
        <v>0</v>
      </c>
      <c r="Q293" s="160">
        <f t="shared" si="12"/>
        <v>0</v>
      </c>
      <c r="R293" s="160">
        <f t="shared" si="13"/>
        <v>0</v>
      </c>
      <c r="S293" s="160">
        <f t="shared" si="14"/>
        <v>0</v>
      </c>
      <c r="T293" s="160">
        <f t="shared" si="15"/>
        <v>0</v>
      </c>
      <c r="U293" s="17">
        <f t="shared" si="16"/>
        <v>5.0000000000000001E-4</v>
      </c>
      <c r="V293" s="17">
        <f ca="1">OFFSET('StockBond Returns'!$N$7,($B$10-1871)*12+($B$11-2)+C293-1,0)</f>
        <v>-3.0161945711199123E-2</v>
      </c>
      <c r="W293" s="17">
        <f ca="1">OFFSET('StockBond Returns'!$O$7,($B$10-1871)*12+($B$11-2)+C293-1,0)</f>
        <v>-8.061799404021075E-4</v>
      </c>
      <c r="X293" s="17">
        <f ca="1">OFFSET('StockBond Returns'!$P$7,($B$10-1871)*12+($B$11-2)+C293-1,0)</f>
        <v>2.8248927141536484E-3</v>
      </c>
      <c r="Y293" s="17">
        <f ca="1">OFFSET('StockBond Returns'!$Q$7,($B$10-1871)*12+($B$11-2)+C293-1,0)</f>
        <v>-3.0161945711199123E-2</v>
      </c>
      <c r="Z293" s="17">
        <f ca="1">OFFSET('StockBond Returns'!$R$7,($B$10-1871)*12+($B$11-2)+C293-1,0)</f>
        <v>0</v>
      </c>
      <c r="AA293" s="17">
        <f ca="1">OFFSET('StockBond Returns'!$S$7,($B$10-1871)*12+($B$11-2)+C293-1,0)</f>
        <v>0</v>
      </c>
      <c r="AB293" s="17">
        <f ca="1">OFFSET('StockBond Returns'!$T$7,($B$10-1871)*12+($B$11-2)+C293-1,0)</f>
        <v>1.5145778114349362E-3</v>
      </c>
      <c r="AC293" s="17">
        <f ca="1">OFFSET('StockBond Returns'!$U$7,($B$10-1871)*12+($B$11-2)+C293-1,0)</f>
        <v>8.2000000000000007E-3</v>
      </c>
      <c r="AD293" s="17">
        <f ca="1">OFFSET('StockBond Returns'!$V$7,($B$10-1871)*12+($B$11-2)+C293-1,0)</f>
        <v>-6.1000000000000004E-3</v>
      </c>
    </row>
    <row r="294" spans="1:30" ht="13" x14ac:dyDescent="0.15">
      <c r="A294" s="166">
        <f t="shared" si="17"/>
        <v>1952</v>
      </c>
      <c r="B294" s="166">
        <f t="shared" si="18"/>
        <v>3</v>
      </c>
      <c r="C294" s="166">
        <f t="shared" si="19"/>
        <v>271</v>
      </c>
      <c r="D294" s="108">
        <f t="shared" ca="1" si="3"/>
        <v>133899.73357422333</v>
      </c>
      <c r="E294" s="108">
        <f t="shared" ca="1" si="4"/>
        <v>259487.90228889402</v>
      </c>
      <c r="F294" s="108">
        <f>$B$15*$B$18*'Cash Flow Assist'!P281</f>
        <v>3333.3333333333335</v>
      </c>
      <c r="G294" s="108">
        <f>$B$15*'Parameters &amp; Main Results'!B312</f>
        <v>0</v>
      </c>
      <c r="H294" s="41">
        <f ca="1">OFFSET('StockBond Returns'!$W$7,($B$10-1871)*12+($B$11-2)+C294-1,0)</f>
        <v>4.0699322665609272E-2</v>
      </c>
      <c r="I294" s="17">
        <f t="shared" ca="1" si="5"/>
        <v>4.8404058417836085E-2</v>
      </c>
      <c r="J294" s="17"/>
      <c r="K294" s="17">
        <f t="shared" si="6"/>
        <v>1</v>
      </c>
      <c r="L294" s="160">
        <f t="shared" si="7"/>
        <v>0.9</v>
      </c>
      <c r="M294" s="160">
        <f t="shared" si="8"/>
        <v>0.1</v>
      </c>
      <c r="N294" s="160">
        <f t="shared" si="9"/>
        <v>0</v>
      </c>
      <c r="O294" s="160">
        <f t="shared" si="10"/>
        <v>0</v>
      </c>
      <c r="P294" s="160">
        <f t="shared" si="11"/>
        <v>0</v>
      </c>
      <c r="Q294" s="160">
        <f t="shared" si="12"/>
        <v>0</v>
      </c>
      <c r="R294" s="160">
        <f t="shared" si="13"/>
        <v>0</v>
      </c>
      <c r="S294" s="160">
        <f t="shared" si="14"/>
        <v>0</v>
      </c>
      <c r="T294" s="160">
        <f t="shared" si="15"/>
        <v>0</v>
      </c>
      <c r="U294" s="17">
        <f t="shared" si="16"/>
        <v>5.0000000000000001E-4</v>
      </c>
      <c r="V294" s="17">
        <f ca="1">OFFSET('StockBond Returns'!$N$7,($B$10-1871)*12+($B$11-2)+C294-1,0)</f>
        <v>5.3512718074353316E-2</v>
      </c>
      <c r="W294" s="17">
        <f ca="1">OFFSET('StockBond Returns'!$O$7,($B$10-1871)*12+($B$11-2)+C294-1,0)</f>
        <v>2.8427881758477103E-3</v>
      </c>
      <c r="X294" s="17">
        <f ca="1">OFFSET('StockBond Returns'!$P$7,($B$10-1871)*12+($B$11-2)+C294-1,0)</f>
        <v>2.0421687539391442E-3</v>
      </c>
      <c r="Y294" s="17">
        <f ca="1">OFFSET('StockBond Returns'!$Q$7,($B$10-1871)*12+($B$11-2)+C294-1,0)</f>
        <v>5.3512718074353316E-2</v>
      </c>
      <c r="Z294" s="17">
        <f ca="1">OFFSET('StockBond Returns'!$R$7,($B$10-1871)*12+($B$11-2)+C294-1,0)</f>
        <v>0</v>
      </c>
      <c r="AA294" s="17">
        <f ca="1">OFFSET('StockBond Returns'!$S$7,($B$10-1871)*12+($B$11-2)+C294-1,0)</f>
        <v>0</v>
      </c>
      <c r="AB294" s="17">
        <f ca="1">OFFSET('StockBond Returns'!$T$7,($B$10-1871)*12+($B$11-2)+C294-1,0)</f>
        <v>7.5786282682832606E-4</v>
      </c>
      <c r="AC294" s="17">
        <f ca="1">OFFSET('StockBond Returns'!$U$7,($B$10-1871)*12+($B$11-2)+C294-1,0)</f>
        <v>-2.9899999999999999E-2</v>
      </c>
      <c r="AD294" s="17">
        <f ca="1">OFFSET('StockBond Returns'!$V$7,($B$10-1871)*12+($B$11-2)+C294-1,0)</f>
        <v>2.1700000000000001E-2</v>
      </c>
    </row>
    <row r="295" spans="1:30" ht="13" x14ac:dyDescent="0.15">
      <c r="A295" s="166">
        <f t="shared" si="17"/>
        <v>1952</v>
      </c>
      <c r="B295" s="166">
        <f t="shared" si="18"/>
        <v>4</v>
      </c>
      <c r="C295" s="166">
        <f t="shared" si="19"/>
        <v>272</v>
      </c>
      <c r="D295" s="108">
        <f t="shared" ca="1" si="3"/>
        <v>126818.4877339252</v>
      </c>
      <c r="E295" s="108">
        <f t="shared" ca="1" si="4"/>
        <v>247048.68363963647</v>
      </c>
      <c r="F295" s="108">
        <f>$B$15*$B$18*'Cash Flow Assist'!P282</f>
        <v>3333.3333333333335</v>
      </c>
      <c r="G295" s="108">
        <f>$B$15*'Parameters &amp; Main Results'!B313</f>
        <v>0</v>
      </c>
      <c r="H295" s="41">
        <f ca="1">OFFSET('StockBond Returns'!$W$7,($B$10-1871)*12+($B$11-2)+C295-1,0)</f>
        <v>-2.8705030544229182E-2</v>
      </c>
      <c r="I295" s="17">
        <f t="shared" ca="1" si="5"/>
        <v>-3.5548400924693122E-2</v>
      </c>
      <c r="J295" s="17"/>
      <c r="K295" s="17">
        <f t="shared" si="6"/>
        <v>1</v>
      </c>
      <c r="L295" s="160">
        <f t="shared" si="7"/>
        <v>0.9</v>
      </c>
      <c r="M295" s="160">
        <f t="shared" si="8"/>
        <v>0.1</v>
      </c>
      <c r="N295" s="160">
        <f t="shared" si="9"/>
        <v>0</v>
      </c>
      <c r="O295" s="160">
        <f t="shared" si="10"/>
        <v>0</v>
      </c>
      <c r="P295" s="160">
        <f t="shared" si="11"/>
        <v>0</v>
      </c>
      <c r="Q295" s="160">
        <f t="shared" si="12"/>
        <v>0</v>
      </c>
      <c r="R295" s="160">
        <f t="shared" si="13"/>
        <v>0</v>
      </c>
      <c r="S295" s="160">
        <f t="shared" si="14"/>
        <v>0</v>
      </c>
      <c r="T295" s="160">
        <f t="shared" si="15"/>
        <v>0</v>
      </c>
      <c r="U295" s="17">
        <f t="shared" si="16"/>
        <v>5.0000000000000001E-4</v>
      </c>
      <c r="V295" s="17">
        <f ca="1">OFFSET('StockBond Returns'!$N$7,($B$10-1871)*12+($B$11-2)+C295-1,0)</f>
        <v>-4.0459409305490968E-2</v>
      </c>
      <c r="W295" s="17">
        <f ca="1">OFFSET('StockBond Returns'!$O$7,($B$10-1871)*12+($B$11-2)+C295-1,0)</f>
        <v>9.0673411691541972E-3</v>
      </c>
      <c r="X295" s="17">
        <f ca="1">OFFSET('StockBond Returns'!$P$7,($B$10-1871)*12+($B$11-2)+C295-1,0)</f>
        <v>-1.3240079373498803E-3</v>
      </c>
      <c r="Y295" s="17">
        <f ca="1">OFFSET('StockBond Returns'!$Q$7,($B$10-1871)*12+($B$11-2)+C295-1,0)</f>
        <v>-4.0459409305490968E-2</v>
      </c>
      <c r="Z295" s="17">
        <f ca="1">OFFSET('StockBond Returns'!$R$7,($B$10-1871)*12+($B$11-2)+C295-1,0)</f>
        <v>0</v>
      </c>
      <c r="AA295" s="17">
        <f ca="1">OFFSET('StockBond Returns'!$S$7,($B$10-1871)*12+($B$11-2)+C295-1,0)</f>
        <v>0</v>
      </c>
      <c r="AB295" s="17">
        <f ca="1">OFFSET('StockBond Returns'!$T$7,($B$10-1871)*12+($B$11-2)+C295-1,0)</f>
        <v>-2.6455026455025621E-3</v>
      </c>
      <c r="AC295" s="17">
        <f ca="1">OFFSET('StockBond Returns'!$U$7,($B$10-1871)*12+($B$11-2)+C295-1,0)</f>
        <v>4.5999999999999999E-3</v>
      </c>
      <c r="AD295" s="17">
        <f ca="1">OFFSET('StockBond Returns'!$V$7,($B$10-1871)*12+($B$11-2)+C295-1,0)</f>
        <v>-1E-3</v>
      </c>
    </row>
    <row r="296" spans="1:30" ht="13" x14ac:dyDescent="0.15">
      <c r="A296" s="166">
        <f t="shared" si="17"/>
        <v>1952</v>
      </c>
      <c r="B296" s="166">
        <f t="shared" si="18"/>
        <v>5</v>
      </c>
      <c r="C296" s="166">
        <f t="shared" si="19"/>
        <v>273</v>
      </c>
      <c r="D296" s="108">
        <f t="shared" ca="1" si="3"/>
        <v>126148.13589554222</v>
      </c>
      <c r="E296" s="108">
        <f t="shared" ca="1" si="4"/>
        <v>249855.24372001435</v>
      </c>
      <c r="F296" s="108">
        <f>$B$15*$B$18*'Cash Flow Assist'!P283</f>
        <v>3333.3333333333335</v>
      </c>
      <c r="G296" s="108">
        <f>$B$15*'Parameters &amp; Main Results'!B314</f>
        <v>0</v>
      </c>
      <c r="H296" s="41">
        <f ca="1">OFFSET('StockBond Returns'!$W$7,($B$10-1871)*12+($B$11-2)+C296-1,0)</f>
        <v>2.1565195491528601E-2</v>
      </c>
      <c r="I296" s="17">
        <f t="shared" ca="1" si="5"/>
        <v>2.5192887546863982E-2</v>
      </c>
      <c r="J296" s="17"/>
      <c r="K296" s="17">
        <f t="shared" si="6"/>
        <v>1</v>
      </c>
      <c r="L296" s="160">
        <f t="shared" si="7"/>
        <v>0.9</v>
      </c>
      <c r="M296" s="160">
        <f t="shared" si="8"/>
        <v>0.1</v>
      </c>
      <c r="N296" s="160">
        <f t="shared" si="9"/>
        <v>0</v>
      </c>
      <c r="O296" s="160">
        <f t="shared" si="10"/>
        <v>0</v>
      </c>
      <c r="P296" s="160">
        <f t="shared" si="11"/>
        <v>0</v>
      </c>
      <c r="Q296" s="160">
        <f t="shared" si="12"/>
        <v>0</v>
      </c>
      <c r="R296" s="160">
        <f t="shared" si="13"/>
        <v>0</v>
      </c>
      <c r="S296" s="160">
        <f t="shared" si="14"/>
        <v>0</v>
      </c>
      <c r="T296" s="160">
        <f t="shared" si="15"/>
        <v>0</v>
      </c>
      <c r="U296" s="17">
        <f t="shared" si="16"/>
        <v>5.0000000000000001E-4</v>
      </c>
      <c r="V296" s="17">
        <f ca="1">OFFSET('StockBond Returns'!$N$7,($B$10-1871)*12+($B$11-2)+C296-1,0)</f>
        <v>2.7469863771633074E-2</v>
      </c>
      <c r="W296" s="17">
        <f ca="1">OFFSET('StockBond Returns'!$O$7,($B$10-1871)*12+($B$11-2)+C296-1,0)</f>
        <v>5.1167681906088003E-3</v>
      </c>
      <c r="X296" s="17">
        <f ca="1">OFFSET('StockBond Returns'!$P$7,($B$10-1871)*12+($B$11-2)+C296-1,0)</f>
        <v>9.3005288971004241E-4</v>
      </c>
      <c r="Y296" s="17">
        <f ca="1">OFFSET('StockBond Returns'!$Q$7,($B$10-1871)*12+($B$11-2)+C296-1,0)</f>
        <v>2.7469863771633074E-2</v>
      </c>
      <c r="Z296" s="17">
        <f ca="1">OFFSET('StockBond Returns'!$R$7,($B$10-1871)*12+($B$11-2)+C296-1,0)</f>
        <v>0</v>
      </c>
      <c r="AA296" s="17">
        <f ca="1">OFFSET('StockBond Returns'!$S$7,($B$10-1871)*12+($B$11-2)+C296-1,0)</f>
        <v>0</v>
      </c>
      <c r="AB296" s="17">
        <f ca="1">OFFSET('StockBond Returns'!$T$7,($B$10-1871)*12+($B$11-2)+C296-1,0)</f>
        <v>-3.777861730259735E-4</v>
      </c>
      <c r="AC296" s="17">
        <f ca="1">OFFSET('StockBond Returns'!$U$7,($B$10-1871)*12+($B$11-2)+C296-1,0)</f>
        <v>-0.01</v>
      </c>
      <c r="AD296" s="17">
        <f ca="1">OFFSET('StockBond Returns'!$V$7,($B$10-1871)*12+($B$11-2)+C296-1,0)</f>
        <v>4.0000000000000002E-4</v>
      </c>
    </row>
    <row r="297" spans="1:30" ht="13" x14ac:dyDescent="0.15">
      <c r="A297" s="166">
        <f t="shared" si="17"/>
        <v>1952</v>
      </c>
      <c r="B297" s="166">
        <f t="shared" si="18"/>
        <v>6</v>
      </c>
      <c r="C297" s="166">
        <f t="shared" si="19"/>
        <v>274</v>
      </c>
      <c r="D297" s="108">
        <f t="shared" ca="1" si="3"/>
        <v>127208.87608580038</v>
      </c>
      <c r="E297" s="108">
        <f t="shared" ca="1" si="4"/>
        <v>257272.39239116048</v>
      </c>
      <c r="F297" s="108">
        <f>$B$15*$B$18*'Cash Flow Assist'!P284</f>
        <v>3333.3333333333335</v>
      </c>
      <c r="G297" s="108">
        <f>$B$15*'Parameters &amp; Main Results'!B315</f>
        <v>0</v>
      </c>
      <c r="H297" s="41">
        <f ca="1">OFFSET('StockBond Returns'!$W$7,($B$10-1871)*12+($B$11-2)+C297-1,0)</f>
        <v>3.5778044925535539E-2</v>
      </c>
      <c r="I297" s="17">
        <f t="shared" ca="1" si="5"/>
        <v>4.3608626866540372E-2</v>
      </c>
      <c r="J297" s="17"/>
      <c r="K297" s="17">
        <f t="shared" si="6"/>
        <v>1</v>
      </c>
      <c r="L297" s="160">
        <f t="shared" si="7"/>
        <v>0.9</v>
      </c>
      <c r="M297" s="160">
        <f t="shared" si="8"/>
        <v>0.1</v>
      </c>
      <c r="N297" s="160">
        <f t="shared" si="9"/>
        <v>0</v>
      </c>
      <c r="O297" s="160">
        <f t="shared" si="10"/>
        <v>0</v>
      </c>
      <c r="P297" s="160">
        <f t="shared" si="11"/>
        <v>0</v>
      </c>
      <c r="Q297" s="160">
        <f t="shared" si="12"/>
        <v>0</v>
      </c>
      <c r="R297" s="160">
        <f t="shared" si="13"/>
        <v>0</v>
      </c>
      <c r="S297" s="160">
        <f t="shared" si="14"/>
        <v>0</v>
      </c>
      <c r="T297" s="160">
        <f t="shared" si="15"/>
        <v>0</v>
      </c>
      <c r="U297" s="17">
        <f t="shared" si="16"/>
        <v>5.0000000000000001E-4</v>
      </c>
      <c r="V297" s="17">
        <f ca="1">OFFSET('StockBond Returns'!$N$7,($B$10-1871)*12+($B$11-2)+C297-1,0)</f>
        <v>4.8921710420578357E-2</v>
      </c>
      <c r="W297" s="17">
        <f ca="1">OFFSET('StockBond Returns'!$O$7,($B$10-1871)*12+($B$11-2)+C297-1,0)</f>
        <v>-3.792458453134806E-3</v>
      </c>
      <c r="X297" s="17">
        <f ca="1">OFFSET('StockBond Returns'!$P$7,($B$10-1871)*12+($B$11-2)+C297-1,0)</f>
        <v>-8.7307136719683154E-4</v>
      </c>
      <c r="Y297" s="17">
        <f ca="1">OFFSET('StockBond Returns'!$Q$7,($B$10-1871)*12+($B$11-2)+C297-1,0)</f>
        <v>4.8921710420578357E-2</v>
      </c>
      <c r="Z297" s="17">
        <f ca="1">OFFSET('StockBond Returns'!$R$7,($B$10-1871)*12+($B$11-2)+C297-1,0)</f>
        <v>0</v>
      </c>
      <c r="AA297" s="17">
        <f ca="1">OFFSET('StockBond Returns'!$S$7,($B$10-1871)*12+($B$11-2)+C297-1,0)</f>
        <v>0</v>
      </c>
      <c r="AB297" s="17">
        <f ca="1">OFFSET('StockBond Returns'!$T$7,($B$10-1871)*12+($B$11-2)+C297-1,0)</f>
        <v>-2.2615906520920825E-3</v>
      </c>
      <c r="AC297" s="17">
        <f ca="1">OFFSET('StockBond Returns'!$U$7,($B$10-1871)*12+($B$11-2)+C297-1,0)</f>
        <v>-1.6400000000000001E-2</v>
      </c>
      <c r="AD297" s="17">
        <f ca="1">OFFSET('StockBond Returns'!$V$7,($B$10-1871)*12+($B$11-2)+C297-1,0)</f>
        <v>1.24E-2</v>
      </c>
    </row>
    <row r="298" spans="1:30" ht="13" x14ac:dyDescent="0.15">
      <c r="A298" s="166">
        <f t="shared" si="17"/>
        <v>1952</v>
      </c>
      <c r="B298" s="166">
        <f t="shared" si="18"/>
        <v>7</v>
      </c>
      <c r="C298" s="166">
        <f t="shared" si="19"/>
        <v>275</v>
      </c>
      <c r="D298" s="108">
        <f t="shared" ca="1" si="3"/>
        <v>125192.3418431957</v>
      </c>
      <c r="E298" s="108">
        <f t="shared" ca="1" si="4"/>
        <v>257580.49896289292</v>
      </c>
      <c r="F298" s="108">
        <f>$B$15*$B$18*'Cash Flow Assist'!P285</f>
        <v>3333.3333333333335</v>
      </c>
      <c r="G298" s="108">
        <f>$B$15*'Parameters &amp; Main Results'!B316</f>
        <v>0</v>
      </c>
      <c r="H298" s="41">
        <f ca="1">OFFSET('StockBond Returns'!$W$7,($B$10-1871)*12+($B$11-2)+C298-1,0)</f>
        <v>1.0630016720572021E-2</v>
      </c>
      <c r="I298" s="17">
        <f t="shared" ca="1" si="5"/>
        <v>1.4339818059405202E-2</v>
      </c>
      <c r="J298" s="17"/>
      <c r="K298" s="17">
        <f t="shared" si="6"/>
        <v>1</v>
      </c>
      <c r="L298" s="160">
        <f t="shared" si="7"/>
        <v>0.9</v>
      </c>
      <c r="M298" s="160">
        <f t="shared" si="8"/>
        <v>0.1</v>
      </c>
      <c r="N298" s="160">
        <f t="shared" si="9"/>
        <v>0</v>
      </c>
      <c r="O298" s="160">
        <f t="shared" si="10"/>
        <v>0</v>
      </c>
      <c r="P298" s="160">
        <f t="shared" si="11"/>
        <v>0</v>
      </c>
      <c r="Q298" s="160">
        <f t="shared" si="12"/>
        <v>0</v>
      </c>
      <c r="R298" s="160">
        <f t="shared" si="13"/>
        <v>0</v>
      </c>
      <c r="S298" s="160">
        <f t="shared" si="14"/>
        <v>0</v>
      </c>
      <c r="T298" s="160">
        <f t="shared" si="15"/>
        <v>0</v>
      </c>
      <c r="U298" s="17">
        <f t="shared" si="16"/>
        <v>5.0000000000000001E-4</v>
      </c>
      <c r="V298" s="17">
        <f ca="1">OFFSET('StockBond Returns'!$N$7,($B$10-1871)*12+($B$11-2)+C298-1,0)</f>
        <v>1.6962072971073994E-2</v>
      </c>
      <c r="W298" s="17">
        <f ca="1">OFFSET('StockBond Returns'!$O$7,($B$10-1871)*12+($B$11-2)+C298-1,0)</f>
        <v>-8.843809478947251E-3</v>
      </c>
      <c r="X298" s="17">
        <f ca="1">OFFSET('StockBond Returns'!$P$7,($B$10-1871)*12+($B$11-2)+C298-1,0)</f>
        <v>-4.2134870037653371E-3</v>
      </c>
      <c r="Y298" s="17">
        <f ca="1">OFFSET('StockBond Returns'!$Q$7,($B$10-1871)*12+($B$11-2)+C298-1,0)</f>
        <v>1.6962072971073994E-2</v>
      </c>
      <c r="Z298" s="17">
        <f ca="1">OFFSET('StockBond Returns'!$R$7,($B$10-1871)*12+($B$11-2)+C298-1,0)</f>
        <v>0</v>
      </c>
      <c r="AA298" s="17">
        <f ca="1">OFFSET('StockBond Returns'!$S$7,($B$10-1871)*12+($B$11-2)+C298-1,0)</f>
        <v>0</v>
      </c>
      <c r="AB298" s="17">
        <f ca="1">OFFSET('StockBond Returns'!$T$7,($B$10-1871)*12+($B$11-2)+C298-1,0)</f>
        <v>-5.6221889055471097E-3</v>
      </c>
      <c r="AC298" s="17">
        <f ca="1">OFFSET('StockBond Returns'!$U$7,($B$10-1871)*12+($B$11-2)+C298-1,0)</f>
        <v>-4.0000000000000001E-3</v>
      </c>
      <c r="AD298" s="17">
        <f ca="1">OFFSET('StockBond Returns'!$V$7,($B$10-1871)*12+($B$11-2)+C298-1,0)</f>
        <v>-3.5000000000000001E-3</v>
      </c>
    </row>
    <row r="299" spans="1:30" ht="13" x14ac:dyDescent="0.15">
      <c r="A299" s="166">
        <f t="shared" si="17"/>
        <v>1952</v>
      </c>
      <c r="B299" s="166">
        <f t="shared" si="18"/>
        <v>8</v>
      </c>
      <c r="C299" s="166">
        <f t="shared" si="19"/>
        <v>276</v>
      </c>
      <c r="D299" s="108">
        <f t="shared" ca="1" si="3"/>
        <v>120789.17934118702</v>
      </c>
      <c r="E299" s="108">
        <f t="shared" ca="1" si="4"/>
        <v>251795.79633543029</v>
      </c>
      <c r="F299" s="108">
        <f>$B$15*$B$18*'Cash Flow Assist'!P286</f>
        <v>3333.3333333333335</v>
      </c>
      <c r="G299" s="108">
        <f>$B$15*'Parameters &amp; Main Results'!B317</f>
        <v>0</v>
      </c>
      <c r="H299" s="41">
        <f ca="1">OFFSET('StockBond Returns'!$W$7,($B$10-1871)*12+($B$11-2)+C299-1,0)</f>
        <v>-8.779237429859572E-3</v>
      </c>
      <c r="I299" s="17">
        <f t="shared" ca="1" si="5"/>
        <v>-9.6416779634859572E-3</v>
      </c>
      <c r="J299" s="17"/>
      <c r="K299" s="17">
        <f t="shared" si="6"/>
        <v>1</v>
      </c>
      <c r="L299" s="160">
        <f t="shared" si="7"/>
        <v>0.9</v>
      </c>
      <c r="M299" s="160">
        <f t="shared" si="8"/>
        <v>0.1</v>
      </c>
      <c r="N299" s="160">
        <f t="shared" si="9"/>
        <v>0</v>
      </c>
      <c r="O299" s="160">
        <f t="shared" si="10"/>
        <v>0</v>
      </c>
      <c r="P299" s="160">
        <f t="shared" si="11"/>
        <v>0</v>
      </c>
      <c r="Q299" s="160">
        <f t="shared" si="12"/>
        <v>0</v>
      </c>
      <c r="R299" s="160">
        <f t="shared" si="13"/>
        <v>0</v>
      </c>
      <c r="S299" s="160">
        <f t="shared" si="14"/>
        <v>0</v>
      </c>
      <c r="T299" s="160">
        <f t="shared" si="15"/>
        <v>0</v>
      </c>
      <c r="U299" s="17">
        <f t="shared" si="16"/>
        <v>5.0000000000000001E-4</v>
      </c>
      <c r="V299" s="17">
        <f ca="1">OFFSET('StockBond Returns'!$N$7,($B$10-1871)*12+($B$11-2)+C299-1,0)</f>
        <v>-9.982081370036755E-3</v>
      </c>
      <c r="W299" s="17">
        <f ca="1">OFFSET('StockBond Returns'!$O$7,($B$10-1871)*12+($B$11-2)+C299-1,0)</f>
        <v>-6.1613806378620906E-3</v>
      </c>
      <c r="X299" s="17">
        <f ca="1">OFFSET('StockBond Returns'!$P$7,($B$10-1871)*12+($B$11-2)+C299-1,0)</f>
        <v>1.1330960393594047E-3</v>
      </c>
      <c r="Y299" s="17">
        <f ca="1">OFFSET('StockBond Returns'!$Q$7,($B$10-1871)*12+($B$11-2)+C299-1,0)</f>
        <v>-9.982081370036755E-3</v>
      </c>
      <c r="Z299" s="17">
        <f ca="1">OFFSET('StockBond Returns'!$R$7,($B$10-1871)*12+($B$11-2)+C299-1,0)</f>
        <v>0</v>
      </c>
      <c r="AA299" s="17">
        <f ca="1">OFFSET('StockBond Returns'!$S$7,($B$10-1871)*12+($B$11-2)+C299-1,0)</f>
        <v>0</v>
      </c>
      <c r="AB299" s="17">
        <f ca="1">OFFSET('StockBond Returns'!$T$7,($B$10-1871)*12+($B$11-2)+C299-1,0)</f>
        <v>-3.7467216185838037E-4</v>
      </c>
      <c r="AC299" s="17">
        <f ca="1">OFFSET('StockBond Returns'!$U$7,($B$10-1871)*12+($B$11-2)+C299-1,0)</f>
        <v>1.15E-2</v>
      </c>
      <c r="AD299" s="17">
        <f ca="1">OFFSET('StockBond Returns'!$V$7,($B$10-1871)*12+($B$11-2)+C299-1,0)</f>
        <v>1E-4</v>
      </c>
    </row>
    <row r="300" spans="1:30" ht="13" x14ac:dyDescent="0.15">
      <c r="A300" s="166">
        <f t="shared" si="17"/>
        <v>1952</v>
      </c>
      <c r="B300" s="166">
        <f t="shared" si="18"/>
        <v>9</v>
      </c>
      <c r="C300" s="166">
        <f t="shared" si="19"/>
        <v>277</v>
      </c>
      <c r="D300" s="108">
        <f t="shared" ca="1" si="3"/>
        <v>116235.65558824275</v>
      </c>
      <c r="E300" s="108">
        <f t="shared" ca="1" si="4"/>
        <v>245514.4040374177</v>
      </c>
      <c r="F300" s="108">
        <f>$B$15*$B$18*'Cash Flow Assist'!P287</f>
        <v>3333.3333333333335</v>
      </c>
      <c r="G300" s="108">
        <f>$B$15*'Parameters &amp; Main Results'!B318</f>
        <v>0</v>
      </c>
      <c r="H300" s="41">
        <f ca="1">OFFSET('StockBond Returns'!$W$7,($B$10-1871)*12+($B$11-2)+C300-1,0)</f>
        <v>-1.038850309357393E-2</v>
      </c>
      <c r="I300" s="17">
        <f t="shared" ca="1" si="5"/>
        <v>-1.1865208647852671E-2</v>
      </c>
      <c r="J300" s="17"/>
      <c r="K300" s="17">
        <f t="shared" si="6"/>
        <v>1</v>
      </c>
      <c r="L300" s="160">
        <f t="shared" si="7"/>
        <v>0.9</v>
      </c>
      <c r="M300" s="160">
        <f t="shared" si="8"/>
        <v>0.1</v>
      </c>
      <c r="N300" s="160">
        <f t="shared" si="9"/>
        <v>0</v>
      </c>
      <c r="O300" s="160">
        <f t="shared" si="10"/>
        <v>0</v>
      </c>
      <c r="P300" s="160">
        <f t="shared" si="11"/>
        <v>0</v>
      </c>
      <c r="Q300" s="160">
        <f t="shared" si="12"/>
        <v>0</v>
      </c>
      <c r="R300" s="160">
        <f t="shared" si="13"/>
        <v>0</v>
      </c>
      <c r="S300" s="160">
        <f t="shared" si="14"/>
        <v>0</v>
      </c>
      <c r="T300" s="160">
        <f t="shared" si="15"/>
        <v>0</v>
      </c>
      <c r="U300" s="17">
        <f t="shared" si="16"/>
        <v>5.0000000000000001E-4</v>
      </c>
      <c r="V300" s="17">
        <f ca="1">OFFSET('StockBond Returns'!$N$7,($B$10-1871)*12+($B$11-2)+C300-1,0)</f>
        <v>-1.2559612033311018E-2</v>
      </c>
      <c r="W300" s="17">
        <f ca="1">OFFSET('StockBond Returns'!$O$7,($B$10-1871)*12+($B$11-2)+C300-1,0)</f>
        <v>-5.1989115120608664E-3</v>
      </c>
      <c r="X300" s="17">
        <f ca="1">OFFSET('StockBond Returns'!$P$7,($B$10-1871)*12+($B$11-2)+C300-1,0)</f>
        <v>3.7815339849380791E-3</v>
      </c>
      <c r="Y300" s="17">
        <f ca="1">OFFSET('StockBond Returns'!$Q$7,($B$10-1871)*12+($B$11-2)+C300-1,0)</f>
        <v>-1.2559612033311018E-2</v>
      </c>
      <c r="Z300" s="17">
        <f ca="1">OFFSET('StockBond Returns'!$R$7,($B$10-1871)*12+($B$11-2)+C300-1,0)</f>
        <v>0</v>
      </c>
      <c r="AA300" s="17">
        <f ca="1">OFFSET('StockBond Returns'!$S$7,($B$10-1871)*12+($B$11-2)+C300-1,0)</f>
        <v>0</v>
      </c>
      <c r="AB300" s="17">
        <f ca="1">OFFSET('StockBond Returns'!$T$7,($B$10-1871)*12+($B$11-2)+C300-1,0)</f>
        <v>2.2530980097634767E-3</v>
      </c>
      <c r="AC300" s="17">
        <f ca="1">OFFSET('StockBond Returns'!$U$7,($B$10-1871)*12+($B$11-2)+C300-1,0)</f>
        <v>1.11E-2</v>
      </c>
      <c r="AD300" s="17">
        <f ca="1">OFFSET('StockBond Returns'!$V$7,($B$10-1871)*12+($B$11-2)+C300-1,0)</f>
        <v>-1.52E-2</v>
      </c>
    </row>
    <row r="301" spans="1:30" ht="13" x14ac:dyDescent="0.15">
      <c r="A301" s="166">
        <f t="shared" si="17"/>
        <v>1952</v>
      </c>
      <c r="B301" s="166">
        <f t="shared" si="18"/>
        <v>10</v>
      </c>
      <c r="C301" s="166">
        <f t="shared" si="19"/>
        <v>278</v>
      </c>
      <c r="D301" s="108">
        <f t="shared" ca="1" si="3"/>
        <v>113285.45344576333</v>
      </c>
      <c r="E301" s="108">
        <f t="shared" ca="1" si="4"/>
        <v>242787.5995984108</v>
      </c>
      <c r="F301" s="108">
        <f>$B$15*$B$18*'Cash Flow Assist'!P288</f>
        <v>3333.3333333333335</v>
      </c>
      <c r="G301" s="108">
        <f>$B$15*'Parameters &amp; Main Results'!B319</f>
        <v>0</v>
      </c>
      <c r="H301" s="41">
        <f ca="1">OFFSET('StockBond Returns'!$W$7,($B$10-1871)*12+($B$11-2)+C301-1,0)</f>
        <v>3.3934748480095429E-3</v>
      </c>
      <c r="I301" s="17">
        <f t="shared" ca="1" si="5"/>
        <v>2.5044438550177856E-3</v>
      </c>
      <c r="J301" s="17"/>
      <c r="K301" s="17">
        <f t="shared" si="6"/>
        <v>1</v>
      </c>
      <c r="L301" s="160">
        <f t="shared" si="7"/>
        <v>0.9</v>
      </c>
      <c r="M301" s="160">
        <f t="shared" si="8"/>
        <v>0.1</v>
      </c>
      <c r="N301" s="160">
        <f t="shared" si="9"/>
        <v>0</v>
      </c>
      <c r="O301" s="160">
        <f t="shared" si="10"/>
        <v>0</v>
      </c>
      <c r="P301" s="160">
        <f t="shared" si="11"/>
        <v>0</v>
      </c>
      <c r="Q301" s="160">
        <f t="shared" si="12"/>
        <v>0</v>
      </c>
      <c r="R301" s="160">
        <f t="shared" si="13"/>
        <v>0</v>
      </c>
      <c r="S301" s="160">
        <f t="shared" si="14"/>
        <v>0</v>
      </c>
      <c r="T301" s="160">
        <f t="shared" si="15"/>
        <v>0</v>
      </c>
      <c r="U301" s="17">
        <f t="shared" si="16"/>
        <v>5.0000000000000001E-4</v>
      </c>
      <c r="V301" s="17">
        <f ca="1">OFFSET('StockBond Returns'!$N$7,($B$10-1871)*12+($B$11-2)+C301-1,0)</f>
        <v>1.4711217906049345E-3</v>
      </c>
      <c r="W301" s="17">
        <f ca="1">OFFSET('StockBond Returns'!$O$7,($B$10-1871)*12+($B$11-2)+C301-1,0)</f>
        <v>1.2221009101400115E-2</v>
      </c>
      <c r="X301" s="17">
        <f ca="1">OFFSET('StockBond Returns'!$P$7,($B$10-1871)*12+($B$11-2)+C301-1,0)</f>
        <v>-8.2623641697121553E-4</v>
      </c>
      <c r="Y301" s="17">
        <f ca="1">OFFSET('StockBond Returns'!$Q$7,($B$10-1871)*12+($B$11-2)+C301-1,0)</f>
        <v>1.4711217906049345E-3</v>
      </c>
      <c r="Z301" s="17">
        <f ca="1">OFFSET('StockBond Returns'!$R$7,($B$10-1871)*12+($B$11-2)+C301-1,0)</f>
        <v>0</v>
      </c>
      <c r="AA301" s="17">
        <f ca="1">OFFSET('StockBond Returns'!$S$7,($B$10-1871)*12+($B$11-2)+C301-1,0)</f>
        <v>0</v>
      </c>
      <c r="AB301" s="17">
        <f ca="1">OFFSET('StockBond Returns'!$T$7,($B$10-1871)*12+($B$11-2)+C301-1,0)</f>
        <v>-2.2480329711502822E-3</v>
      </c>
      <c r="AC301" s="17">
        <f ca="1">OFFSET('StockBond Returns'!$U$7,($B$10-1871)*12+($B$11-2)+C301-1,0)</f>
        <v>-1.0500000000000001E-2</v>
      </c>
      <c r="AD301" s="17">
        <f ca="1">OFFSET('StockBond Returns'!$V$7,($B$10-1871)*12+($B$11-2)+C301-1,0)</f>
        <v>-4.5999999999999999E-3</v>
      </c>
    </row>
    <row r="302" spans="1:30" ht="13" x14ac:dyDescent="0.15">
      <c r="A302" s="166">
        <f t="shared" si="17"/>
        <v>1952</v>
      </c>
      <c r="B302" s="166">
        <f t="shared" si="18"/>
        <v>11</v>
      </c>
      <c r="C302" s="166">
        <f t="shared" si="19"/>
        <v>279</v>
      </c>
      <c r="D302" s="108">
        <f t="shared" ca="1" si="3"/>
        <v>114264.55687861977</v>
      </c>
      <c r="E302" s="108">
        <f t="shared" ca="1" si="4"/>
        <v>250626.82195387621</v>
      </c>
      <c r="F302" s="108">
        <f>$B$15*$B$18*'Cash Flow Assist'!P289</f>
        <v>3333.3333333333335</v>
      </c>
      <c r="G302" s="108">
        <f>$B$15*'Parameters &amp; Main Results'!B320</f>
        <v>0</v>
      </c>
      <c r="H302" s="41">
        <f ca="1">OFFSET('StockBond Returns'!$W$7,($B$10-1871)*12+($B$11-2)+C302-1,0)</f>
        <v>3.9221042411734776E-2</v>
      </c>
      <c r="I302" s="17">
        <f t="shared" ca="1" si="5"/>
        <v>4.66584114915315E-2</v>
      </c>
      <c r="J302" s="17"/>
      <c r="K302" s="17">
        <f t="shared" si="6"/>
        <v>1</v>
      </c>
      <c r="L302" s="160">
        <f t="shared" si="7"/>
        <v>0.9</v>
      </c>
      <c r="M302" s="160">
        <f t="shared" si="8"/>
        <v>0.1</v>
      </c>
      <c r="N302" s="160">
        <f t="shared" si="9"/>
        <v>0</v>
      </c>
      <c r="O302" s="160">
        <f t="shared" si="10"/>
        <v>0</v>
      </c>
      <c r="P302" s="160">
        <f t="shared" si="11"/>
        <v>0</v>
      </c>
      <c r="Q302" s="160">
        <f t="shared" si="12"/>
        <v>0</v>
      </c>
      <c r="R302" s="160">
        <f t="shared" si="13"/>
        <v>0</v>
      </c>
      <c r="S302" s="160">
        <f t="shared" si="14"/>
        <v>0</v>
      </c>
      <c r="T302" s="160">
        <f t="shared" si="15"/>
        <v>0</v>
      </c>
      <c r="U302" s="17">
        <f t="shared" si="16"/>
        <v>5.0000000000000001E-4</v>
      </c>
      <c r="V302" s="17">
        <f ca="1">OFFSET('StockBond Returns'!$N$7,($B$10-1871)*12+($B$11-2)+C302-1,0)</f>
        <v>5.1559473559995128E-2</v>
      </c>
      <c r="W302" s="17">
        <f ca="1">OFFSET('StockBond Returns'!$O$7,($B$10-1871)*12+($B$11-2)+C302-1,0)</f>
        <v>2.9655195420255076E-3</v>
      </c>
      <c r="X302" s="17">
        <f ca="1">OFFSET('StockBond Returns'!$P$7,($B$10-1871)*12+($B$11-2)+C302-1,0)</f>
        <v>1.4499999969308508E-3</v>
      </c>
      <c r="Y302" s="17">
        <f ca="1">OFFSET('StockBond Returns'!$Q$7,($B$10-1871)*12+($B$11-2)+C302-1,0)</f>
        <v>5.1559473559995128E-2</v>
      </c>
      <c r="Z302" s="17">
        <f ca="1">OFFSET('StockBond Returns'!$R$7,($B$10-1871)*12+($B$11-2)+C302-1,0)</f>
        <v>0</v>
      </c>
      <c r="AA302" s="17">
        <f ca="1">OFFSET('StockBond Returns'!$S$7,($B$10-1871)*12+($B$11-2)+C302-1,0)</f>
        <v>0</v>
      </c>
      <c r="AB302" s="17">
        <f ca="1">OFFSET('StockBond Returns'!$T$7,($B$10-1871)*12+($B$11-2)+C302-1,0)</f>
        <v>0</v>
      </c>
      <c r="AC302" s="17">
        <f ca="1">OFFSET('StockBond Returns'!$U$7,($B$10-1871)*12+($B$11-2)+C302-1,0)</f>
        <v>-7.1999999999999998E-3</v>
      </c>
      <c r="AD302" s="17">
        <f ca="1">OFFSET('StockBond Returns'!$V$7,($B$10-1871)*12+($B$11-2)+C302-1,0)</f>
        <v>9.7000000000000003E-3</v>
      </c>
    </row>
    <row r="303" spans="1:30" ht="13" x14ac:dyDescent="0.15">
      <c r="A303" s="166">
        <f t="shared" si="17"/>
        <v>1952</v>
      </c>
      <c r="B303" s="166">
        <f t="shared" si="18"/>
        <v>12</v>
      </c>
      <c r="C303" s="166">
        <f t="shared" si="19"/>
        <v>280</v>
      </c>
      <c r="D303" s="108">
        <f t="shared" ca="1" si="3"/>
        <v>114169.2497418647</v>
      </c>
      <c r="E303" s="108">
        <f t="shared" ca="1" si="4"/>
        <v>255982.93175233828</v>
      </c>
      <c r="F303" s="108">
        <f>$B$15*$B$18*'Cash Flow Assist'!P290</f>
        <v>3333.3333333333335</v>
      </c>
      <c r="G303" s="108">
        <f>$B$15*'Parameters &amp; Main Results'!B321</f>
        <v>0</v>
      </c>
      <c r="H303" s="41">
        <f ca="1">OFFSET('StockBond Returns'!$W$7,($B$10-1871)*12+($B$11-2)+C303-1,0)</f>
        <v>2.9189493211136928E-2</v>
      </c>
      <c r="I303" s="17">
        <f t="shared" ca="1" si="5"/>
        <v>3.5138180063967808E-2</v>
      </c>
      <c r="J303" s="17"/>
      <c r="K303" s="17">
        <f t="shared" si="6"/>
        <v>1</v>
      </c>
      <c r="L303" s="160">
        <f t="shared" si="7"/>
        <v>0.9</v>
      </c>
      <c r="M303" s="160">
        <f t="shared" si="8"/>
        <v>0.1</v>
      </c>
      <c r="N303" s="160">
        <f t="shared" si="9"/>
        <v>0</v>
      </c>
      <c r="O303" s="160">
        <f t="shared" si="10"/>
        <v>0</v>
      </c>
      <c r="P303" s="160">
        <f t="shared" si="11"/>
        <v>0</v>
      </c>
      <c r="Q303" s="160">
        <f t="shared" si="12"/>
        <v>0</v>
      </c>
      <c r="R303" s="160">
        <f t="shared" si="13"/>
        <v>0</v>
      </c>
      <c r="S303" s="160">
        <f t="shared" si="14"/>
        <v>0</v>
      </c>
      <c r="T303" s="160">
        <f t="shared" si="15"/>
        <v>0</v>
      </c>
      <c r="U303" s="17">
        <f t="shared" si="16"/>
        <v>5.0000000000000001E-4</v>
      </c>
      <c r="V303" s="17">
        <f ca="1">OFFSET('StockBond Returns'!$N$7,($B$10-1871)*12+($B$11-2)+C303-1,0)</f>
        <v>3.9134375640097696E-2</v>
      </c>
      <c r="W303" s="17">
        <f ca="1">OFFSET('StockBond Returns'!$O$7,($B$10-1871)*12+($B$11-2)+C303-1,0)</f>
        <v>-4.1091345453447836E-4</v>
      </c>
      <c r="X303" s="17">
        <f ca="1">OFFSET('StockBond Returns'!$P$7,($B$10-1871)*12+($B$11-2)+C303-1,0)</f>
        <v>7.9172906742264182E-4</v>
      </c>
      <c r="Y303" s="17">
        <f ca="1">OFFSET('StockBond Returns'!$Q$7,($B$10-1871)*12+($B$11-2)+C303-1,0)</f>
        <v>3.9134375640097696E-2</v>
      </c>
      <c r="Z303" s="17">
        <f ca="1">OFFSET('StockBond Returns'!$R$7,($B$10-1871)*12+($B$11-2)+C303-1,0)</f>
        <v>0</v>
      </c>
      <c r="AA303" s="17">
        <f ca="1">OFFSET('StockBond Returns'!$S$7,($B$10-1871)*12+($B$11-2)+C303-1,0)</f>
        <v>0</v>
      </c>
      <c r="AB303" s="17">
        <f ca="1">OFFSET('StockBond Returns'!$T$7,($B$10-1871)*12+($B$11-2)+C303-1,0)</f>
        <v>-7.4878322725568935E-4</v>
      </c>
      <c r="AC303" s="17">
        <f ca="1">OFFSET('StockBond Returns'!$U$7,($B$10-1871)*12+($B$11-2)+C303-1,0)</f>
        <v>-1.4800000000000001E-2</v>
      </c>
      <c r="AD303" s="17">
        <f ca="1">OFFSET('StockBond Returns'!$V$7,($B$10-1871)*12+($B$11-2)+C303-1,0)</f>
        <v>1.9E-3</v>
      </c>
    </row>
    <row r="304" spans="1:30" ht="13" x14ac:dyDescent="0.15">
      <c r="A304" s="166">
        <f t="shared" si="17"/>
        <v>1953</v>
      </c>
      <c r="B304" s="166">
        <f t="shared" si="18"/>
        <v>1</v>
      </c>
      <c r="C304" s="166">
        <f t="shared" si="19"/>
        <v>281</v>
      </c>
      <c r="D304" s="108">
        <f t="shared" ca="1" si="3"/>
        <v>110272.99285349961</v>
      </c>
      <c r="E304" s="108">
        <f t="shared" ca="1" si="4"/>
        <v>252500.21148995322</v>
      </c>
      <c r="F304" s="108">
        <f>$B$15*$B$18*'Cash Flow Assist'!P291</f>
        <v>3333.3333333333335</v>
      </c>
      <c r="G304" s="108">
        <f>$B$15*'Parameters &amp; Main Results'!B322</f>
        <v>0</v>
      </c>
      <c r="H304" s="41">
        <f ca="1">OFFSET('StockBond Returns'!$W$7,($B$10-1871)*12+($B$11-2)+C304-1,0)</f>
        <v>-5.0788911507428066E-3</v>
      </c>
      <c r="I304" s="17">
        <f t="shared" ca="1" si="5"/>
        <v>-5.9128108647923852E-4</v>
      </c>
      <c r="J304" s="17"/>
      <c r="K304" s="17">
        <f t="shared" si="6"/>
        <v>1</v>
      </c>
      <c r="L304" s="160">
        <f t="shared" si="7"/>
        <v>0.9</v>
      </c>
      <c r="M304" s="160">
        <f t="shared" si="8"/>
        <v>0.1</v>
      </c>
      <c r="N304" s="160">
        <f t="shared" si="9"/>
        <v>0</v>
      </c>
      <c r="O304" s="160">
        <f t="shared" si="10"/>
        <v>0</v>
      </c>
      <c r="P304" s="160">
        <f t="shared" si="11"/>
        <v>0</v>
      </c>
      <c r="Q304" s="160">
        <f t="shared" si="12"/>
        <v>0</v>
      </c>
      <c r="R304" s="160">
        <f t="shared" si="13"/>
        <v>0</v>
      </c>
      <c r="S304" s="160">
        <f t="shared" si="14"/>
        <v>0</v>
      </c>
      <c r="T304" s="160">
        <f t="shared" si="15"/>
        <v>0</v>
      </c>
      <c r="U304" s="17">
        <f t="shared" si="16"/>
        <v>5.0000000000000001E-4</v>
      </c>
      <c r="V304" s="17">
        <f ca="1">OFFSET('StockBond Returns'!$N$7,($B$10-1871)*12+($B$11-2)+C304-1,0)</f>
        <v>-7.2241405702166972E-5</v>
      </c>
      <c r="W304" s="17">
        <f ca="1">OFFSET('StockBond Returns'!$O$7,($B$10-1871)*12+($B$11-2)+C304-1,0)</f>
        <v>-4.8459715468062159E-3</v>
      </c>
      <c r="X304" s="17">
        <f ca="1">OFFSET('StockBond Returns'!$P$7,($B$10-1871)*12+($B$11-2)+C304-1,0)</f>
        <v>4.3738707461400406E-3</v>
      </c>
      <c r="Y304" s="17">
        <f ca="1">OFFSET('StockBond Returns'!$Q$7,($B$10-1871)*12+($B$11-2)+C304-1,0)</f>
        <v>-7.2241405702166972E-5</v>
      </c>
      <c r="Z304" s="17">
        <f ca="1">OFFSET('StockBond Returns'!$R$7,($B$10-1871)*12+($B$11-2)+C304-1,0)</f>
        <v>0</v>
      </c>
      <c r="AA304" s="17">
        <f ca="1">OFFSET('StockBond Returns'!$S$7,($B$10-1871)*12+($B$11-2)+C304-1,0)</f>
        <v>0</v>
      </c>
      <c r="AB304" s="17">
        <f ca="1">OFFSET('StockBond Returns'!$T$7,($B$10-1871)*12+($B$11-2)+C304-1,0)</f>
        <v>-8.0276982408765352E-2</v>
      </c>
      <c r="AC304" s="17">
        <f ca="1">OFFSET('StockBond Returns'!$U$7,($B$10-1871)*12+($B$11-2)+C304-1,0)</f>
        <v>3.61E-2</v>
      </c>
      <c r="AD304" s="17">
        <f ca="1">OFFSET('StockBond Returns'!$V$7,($B$10-1871)*12+($B$11-2)+C304-1,0)</f>
        <v>1.32E-2</v>
      </c>
    </row>
    <row r="305" spans="1:30" ht="13" x14ac:dyDescent="0.15">
      <c r="A305" s="166">
        <f t="shared" si="17"/>
        <v>1953</v>
      </c>
      <c r="B305" s="166">
        <f t="shared" si="18"/>
        <v>2</v>
      </c>
      <c r="C305" s="166">
        <f t="shared" si="19"/>
        <v>282</v>
      </c>
      <c r="D305" s="108">
        <f t="shared" ca="1" si="3"/>
        <v>105951.96977116565</v>
      </c>
      <c r="E305" s="108">
        <f t="shared" ca="1" si="4"/>
        <v>246449.7466119717</v>
      </c>
      <c r="F305" s="108">
        <f>$B$15*$B$18*'Cash Flow Assist'!P292</f>
        <v>3333.3333333333335</v>
      </c>
      <c r="G305" s="108">
        <f>$B$15*'Parameters &amp; Main Results'!B323</f>
        <v>0</v>
      </c>
      <c r="H305" s="41">
        <f ca="1">OFFSET('StockBond Returns'!$W$7,($B$10-1871)*12+($B$11-2)+C305-1,0)</f>
        <v>-9.2359537465553625E-3</v>
      </c>
      <c r="I305" s="17">
        <f t="shared" ca="1" si="5"/>
        <v>-1.0904866508542426E-2</v>
      </c>
      <c r="J305" s="17"/>
      <c r="K305" s="17">
        <f t="shared" si="6"/>
        <v>1</v>
      </c>
      <c r="L305" s="160">
        <f t="shared" si="7"/>
        <v>0.9</v>
      </c>
      <c r="M305" s="160">
        <f t="shared" si="8"/>
        <v>0.1</v>
      </c>
      <c r="N305" s="160">
        <f t="shared" si="9"/>
        <v>0</v>
      </c>
      <c r="O305" s="160">
        <f t="shared" si="10"/>
        <v>0</v>
      </c>
      <c r="P305" s="160">
        <f t="shared" si="11"/>
        <v>0</v>
      </c>
      <c r="Q305" s="160">
        <f t="shared" si="12"/>
        <v>0</v>
      </c>
      <c r="R305" s="160">
        <f t="shared" si="13"/>
        <v>0</v>
      </c>
      <c r="S305" s="160">
        <f t="shared" si="14"/>
        <v>0</v>
      </c>
      <c r="T305" s="160">
        <f t="shared" si="15"/>
        <v>0</v>
      </c>
      <c r="U305" s="17">
        <f t="shared" si="16"/>
        <v>5.0000000000000001E-4</v>
      </c>
      <c r="V305" s="17">
        <f ca="1">OFFSET('StockBond Returns'!$N$7,($B$10-1871)*12+($B$11-2)+C305-1,0)</f>
        <v>-1.184580218616782E-2</v>
      </c>
      <c r="W305" s="17">
        <f ca="1">OFFSET('StockBond Returns'!$O$7,($B$10-1871)*12+($B$11-2)+C305-1,0)</f>
        <v>-2.0197787432472136E-3</v>
      </c>
      <c r="X305" s="17">
        <f ca="1">OFFSET('StockBond Returns'!$P$7,($B$10-1871)*12+($B$11-2)+C305-1,0)</f>
        <v>3.5168108316607771E-3</v>
      </c>
      <c r="Y305" s="17">
        <f ca="1">OFFSET('StockBond Returns'!$Q$7,($B$10-1871)*12+($B$11-2)+C305-1,0)</f>
        <v>-1.184580218616782E-2</v>
      </c>
      <c r="Z305" s="17">
        <f ca="1">OFFSET('StockBond Returns'!$R$7,($B$10-1871)*12+($B$11-2)+C305-1,0)</f>
        <v>0</v>
      </c>
      <c r="AA305" s="17">
        <f ca="1">OFFSET('StockBond Returns'!$S$7,($B$10-1871)*12+($B$11-2)+C305-1,0)</f>
        <v>0</v>
      </c>
      <c r="AB305" s="17">
        <f ca="1">OFFSET('StockBond Returns'!$T$7,($B$10-1871)*12+($B$11-2)+C305-1,0)</f>
        <v>1.8804061677322181E-3</v>
      </c>
      <c r="AC305" s="17">
        <f ca="1">OFFSET('StockBond Returns'!$U$7,($B$10-1871)*12+($B$11-2)+C305-1,0)</f>
        <v>2.1499999999999998E-2</v>
      </c>
      <c r="AD305" s="17">
        <f ca="1">OFFSET('StockBond Returns'!$V$7,($B$10-1871)*12+($B$11-2)+C305-1,0)</f>
        <v>-8.9999999999999998E-4</v>
      </c>
    </row>
    <row r="306" spans="1:30" ht="13" x14ac:dyDescent="0.15">
      <c r="A306" s="166">
        <f t="shared" si="17"/>
        <v>1953</v>
      </c>
      <c r="B306" s="166">
        <f t="shared" si="18"/>
        <v>3</v>
      </c>
      <c r="C306" s="166">
        <f t="shared" si="19"/>
        <v>283</v>
      </c>
      <c r="D306" s="108">
        <f t="shared" ca="1" si="3"/>
        <v>100918.31234451759</v>
      </c>
      <c r="E306" s="108">
        <f t="shared" ca="1" si="4"/>
        <v>238458.26424327656</v>
      </c>
      <c r="F306" s="108">
        <f>$B$15*$B$18*'Cash Flow Assist'!P293</f>
        <v>3333.3333333333335</v>
      </c>
      <c r="G306" s="108">
        <f>$B$15*'Parameters &amp; Main Results'!B324</f>
        <v>0</v>
      </c>
      <c r="H306" s="41">
        <f ca="1">OFFSET('StockBond Returns'!$W$7,($B$10-1871)*12+($B$11-2)+C306-1,0)</f>
        <v>-1.6569349899175547E-2</v>
      </c>
      <c r="I306" s="17">
        <f t="shared" ca="1" si="5"/>
        <v>-1.9160158594570167E-2</v>
      </c>
      <c r="J306" s="17"/>
      <c r="K306" s="17">
        <f t="shared" si="6"/>
        <v>1</v>
      </c>
      <c r="L306" s="160">
        <f t="shared" si="7"/>
        <v>0.9</v>
      </c>
      <c r="M306" s="160">
        <f t="shared" si="8"/>
        <v>0.1</v>
      </c>
      <c r="N306" s="160">
        <f t="shared" si="9"/>
        <v>0</v>
      </c>
      <c r="O306" s="160">
        <f t="shared" si="10"/>
        <v>0</v>
      </c>
      <c r="P306" s="160">
        <f t="shared" si="11"/>
        <v>0</v>
      </c>
      <c r="Q306" s="160">
        <f t="shared" si="12"/>
        <v>0</v>
      </c>
      <c r="R306" s="160">
        <f t="shared" si="13"/>
        <v>0</v>
      </c>
      <c r="S306" s="160">
        <f t="shared" si="14"/>
        <v>0</v>
      </c>
      <c r="T306" s="160">
        <f t="shared" si="15"/>
        <v>0</v>
      </c>
      <c r="U306" s="17">
        <f t="shared" si="16"/>
        <v>5.0000000000000001E-4</v>
      </c>
      <c r="V306" s="17">
        <f ca="1">OFFSET('StockBond Returns'!$N$7,($B$10-1871)*12+($B$11-2)+C306-1,0)</f>
        <v>-2.0747051324085941E-2</v>
      </c>
      <c r="W306" s="17">
        <f ca="1">OFFSET('StockBond Returns'!$O$7,($B$10-1871)*12+($B$11-2)+C306-1,0)</f>
        <v>-4.4614573622615561E-3</v>
      </c>
      <c r="X306" s="17">
        <f ca="1">OFFSET('StockBond Returns'!$P$7,($B$10-1871)*12+($B$11-2)+C306-1,0)</f>
        <v>1.3713543286830721E-4</v>
      </c>
      <c r="Y306" s="17">
        <f ca="1">OFFSET('StockBond Returns'!$Q$7,($B$10-1871)*12+($B$11-2)+C306-1,0)</f>
        <v>-2.0747051324085941E-2</v>
      </c>
      <c r="Z306" s="17">
        <f ca="1">OFFSET('StockBond Returns'!$R$7,($B$10-1871)*12+($B$11-2)+C306-1,0)</f>
        <v>0</v>
      </c>
      <c r="AA306" s="17">
        <f ca="1">OFFSET('StockBond Returns'!$S$7,($B$10-1871)*12+($B$11-2)+C306-1,0)</f>
        <v>0</v>
      </c>
      <c r="AB306" s="17">
        <f ca="1">OFFSET('StockBond Returns'!$T$7,($B$10-1871)*12+($B$11-2)+C306-1,0)</f>
        <v>-1.5020653398423178E-3</v>
      </c>
      <c r="AC306" s="17">
        <f ca="1">OFFSET('StockBond Returns'!$U$7,($B$10-1871)*12+($B$11-2)+C306-1,0)</f>
        <v>-2.2000000000000001E-3</v>
      </c>
      <c r="AD306" s="17">
        <f ca="1">OFFSET('StockBond Returns'!$V$7,($B$10-1871)*12+($B$11-2)+C306-1,0)</f>
        <v>-8.5000000000000006E-3</v>
      </c>
    </row>
    <row r="307" spans="1:30" ht="13" x14ac:dyDescent="0.15">
      <c r="A307" s="166">
        <f t="shared" si="17"/>
        <v>1953</v>
      </c>
      <c r="B307" s="166">
        <f t="shared" si="18"/>
        <v>4</v>
      </c>
      <c r="C307" s="166">
        <f t="shared" si="19"/>
        <v>284</v>
      </c>
      <c r="D307" s="108">
        <f t="shared" ca="1" si="3"/>
        <v>95686.752800949078</v>
      </c>
      <c r="E307" s="108">
        <f t="shared" ca="1" si="4"/>
        <v>229868.22846946307</v>
      </c>
      <c r="F307" s="108">
        <f>$B$15*$B$18*'Cash Flow Assist'!P294</f>
        <v>3333.3333333333335</v>
      </c>
      <c r="G307" s="108">
        <f>$B$15*'Parameters &amp; Main Results'!B325</f>
        <v>0</v>
      </c>
      <c r="H307" s="41">
        <f ca="1">OFFSET('StockBond Returns'!$W$7,($B$10-1871)*12+($B$11-2)+C307-1,0)</f>
        <v>-1.9452032776659467E-2</v>
      </c>
      <c r="I307" s="17">
        <f t="shared" ca="1" si="5"/>
        <v>-2.2357061074453004E-2</v>
      </c>
      <c r="J307" s="17"/>
      <c r="K307" s="17">
        <f t="shared" si="6"/>
        <v>1</v>
      </c>
      <c r="L307" s="160">
        <f t="shared" si="7"/>
        <v>0.9</v>
      </c>
      <c r="M307" s="160">
        <f t="shared" si="8"/>
        <v>0.1</v>
      </c>
      <c r="N307" s="160">
        <f t="shared" si="9"/>
        <v>0</v>
      </c>
      <c r="O307" s="160">
        <f t="shared" si="10"/>
        <v>0</v>
      </c>
      <c r="P307" s="160">
        <f t="shared" si="11"/>
        <v>0</v>
      </c>
      <c r="Q307" s="160">
        <f t="shared" si="12"/>
        <v>0</v>
      </c>
      <c r="R307" s="160">
        <f t="shared" si="13"/>
        <v>0</v>
      </c>
      <c r="S307" s="160">
        <f t="shared" si="14"/>
        <v>0</v>
      </c>
      <c r="T307" s="160">
        <f t="shared" si="15"/>
        <v>0</v>
      </c>
      <c r="U307" s="17">
        <f t="shared" si="16"/>
        <v>5.0000000000000001E-4</v>
      </c>
      <c r="V307" s="17">
        <f ca="1">OFFSET('StockBond Returns'!$N$7,($B$10-1871)*12+($B$11-2)+C307-1,0)</f>
        <v>-2.4126499384892752E-2</v>
      </c>
      <c r="W307" s="17">
        <f ca="1">OFFSET('StockBond Returns'!$O$7,($B$10-1871)*12+($B$11-2)+C307-1,0)</f>
        <v>-6.0154496138286051E-3</v>
      </c>
      <c r="X307" s="17">
        <f ca="1">OFFSET('StockBond Returns'!$P$7,($B$10-1871)*12+($B$11-2)+C307-1,0)</f>
        <v>-5.7679842505520273E-4</v>
      </c>
      <c r="Y307" s="17">
        <f ca="1">OFFSET('StockBond Returns'!$Q$7,($B$10-1871)*12+($B$11-2)+C307-1,0)</f>
        <v>-2.4126499384892752E-2</v>
      </c>
      <c r="Z307" s="17">
        <f ca="1">OFFSET('StockBond Returns'!$R$7,($B$10-1871)*12+($B$11-2)+C307-1,0)</f>
        <v>0</v>
      </c>
      <c r="AA307" s="17">
        <f ca="1">OFFSET('StockBond Returns'!$S$7,($B$10-1871)*12+($B$11-2)+C307-1,0)</f>
        <v>0</v>
      </c>
      <c r="AB307" s="17">
        <f ca="1">OFFSET('StockBond Returns'!$T$7,($B$10-1871)*12+($B$11-2)+C307-1,0)</f>
        <v>-2.2480329711502822E-3</v>
      </c>
      <c r="AC307" s="17">
        <f ca="1">OFFSET('StockBond Returns'!$U$7,($B$10-1871)*12+($B$11-2)+C307-1,0)</f>
        <v>3.0000000000000001E-3</v>
      </c>
      <c r="AD307" s="17">
        <f ca="1">OFFSET('StockBond Returns'!$V$7,($B$10-1871)*12+($B$11-2)+C307-1,0)</f>
        <v>1.5699999999999999E-2</v>
      </c>
    </row>
    <row r="308" spans="1:30" ht="13" x14ac:dyDescent="0.15">
      <c r="A308" s="166">
        <f t="shared" si="17"/>
        <v>1953</v>
      </c>
      <c r="B308" s="166">
        <f t="shared" si="18"/>
        <v>5</v>
      </c>
      <c r="C308" s="166">
        <f t="shared" si="19"/>
        <v>285</v>
      </c>
      <c r="D308" s="108">
        <f t="shared" ca="1" si="3"/>
        <v>92145.078318363478</v>
      </c>
      <c r="E308" s="108">
        <f t="shared" ca="1" si="4"/>
        <v>226466.20858566815</v>
      </c>
      <c r="F308" s="108">
        <f>$B$15*$B$18*'Cash Flow Assist'!P295</f>
        <v>3333.3333333333335</v>
      </c>
      <c r="G308" s="108">
        <f>$B$15*'Parameters &amp; Main Results'!B326</f>
        <v>0</v>
      </c>
      <c r="H308" s="41">
        <f ca="1">OFFSET('StockBond Returns'!$W$7,($B$10-1871)*12+($B$11-2)+C308-1,0)</f>
        <v>-2.2559115889080098E-3</v>
      </c>
      <c r="I308" s="17">
        <f t="shared" ca="1" si="5"/>
        <v>-3.0320516589862819E-4</v>
      </c>
      <c r="J308" s="17"/>
      <c r="K308" s="17">
        <f t="shared" si="6"/>
        <v>1</v>
      </c>
      <c r="L308" s="160">
        <f t="shared" si="7"/>
        <v>0.9</v>
      </c>
      <c r="M308" s="160">
        <f t="shared" si="8"/>
        <v>0.1</v>
      </c>
      <c r="N308" s="160">
        <f t="shared" si="9"/>
        <v>0</v>
      </c>
      <c r="O308" s="160">
        <f t="shared" si="10"/>
        <v>0</v>
      </c>
      <c r="P308" s="160">
        <f t="shared" si="11"/>
        <v>0</v>
      </c>
      <c r="Q308" s="160">
        <f t="shared" si="12"/>
        <v>0</v>
      </c>
      <c r="R308" s="160">
        <f t="shared" si="13"/>
        <v>0</v>
      </c>
      <c r="S308" s="160">
        <f t="shared" si="14"/>
        <v>0</v>
      </c>
      <c r="T308" s="160">
        <f t="shared" si="15"/>
        <v>0</v>
      </c>
      <c r="U308" s="17">
        <f t="shared" si="16"/>
        <v>5.0000000000000001E-4</v>
      </c>
      <c r="V308" s="17">
        <f ca="1">OFFSET('StockBond Returns'!$N$7,($B$10-1871)*12+($B$11-2)+C308-1,0)</f>
        <v>1.5928012685877402E-3</v>
      </c>
      <c r="W308" s="17">
        <f ca="1">OFFSET('StockBond Returns'!$O$7,($B$10-1871)*12+($B$11-2)+C308-1,0)</f>
        <v>-1.6950596409609275E-2</v>
      </c>
      <c r="X308" s="17">
        <f ca="1">OFFSET('StockBond Returns'!$P$7,($B$10-1871)*12+($B$11-2)+C308-1,0)</f>
        <v>1.4497846450962637E-3</v>
      </c>
      <c r="Y308" s="17">
        <f ca="1">OFFSET('StockBond Returns'!$Q$7,($B$10-1871)*12+($B$11-2)+C308-1,0)</f>
        <v>1.5928012685877402E-3</v>
      </c>
      <c r="Z308" s="17">
        <f ca="1">OFFSET('StockBond Returns'!$R$7,($B$10-1871)*12+($B$11-2)+C308-1,0)</f>
        <v>0</v>
      </c>
      <c r="AA308" s="17">
        <f ca="1">OFFSET('StockBond Returns'!$S$7,($B$10-1871)*12+($B$11-2)+C308-1,0)</f>
        <v>0</v>
      </c>
      <c r="AB308" s="17">
        <f ca="1">OFFSET('StockBond Returns'!$T$7,($B$10-1871)*12+($B$11-2)+C308-1,0)</f>
        <v>-3.745318352058602E-4</v>
      </c>
      <c r="AC308" s="17">
        <f ca="1">OFFSET('StockBond Returns'!$U$7,($B$10-1871)*12+($B$11-2)+C308-1,0)</f>
        <v>-6.9999999999999999E-4</v>
      </c>
      <c r="AD308" s="17">
        <f ca="1">OFFSET('StockBond Returns'!$V$7,($B$10-1871)*12+($B$11-2)+C308-1,0)</f>
        <v>2.3E-3</v>
      </c>
    </row>
    <row r="309" spans="1:30" ht="13" x14ac:dyDescent="0.15">
      <c r="A309" s="166">
        <f t="shared" si="17"/>
        <v>1953</v>
      </c>
      <c r="B309" s="166">
        <f t="shared" si="18"/>
        <v>6</v>
      </c>
      <c r="C309" s="166">
        <f t="shared" si="19"/>
        <v>286</v>
      </c>
      <c r="D309" s="108">
        <f t="shared" ca="1" si="3"/>
        <v>87758.457639195753</v>
      </c>
      <c r="E309" s="108">
        <f t="shared" ca="1" si="4"/>
        <v>220158.49389791687</v>
      </c>
      <c r="F309" s="108">
        <f>$B$15*$B$18*'Cash Flow Assist'!P296</f>
        <v>3333.3333333333335</v>
      </c>
      <c r="G309" s="108">
        <f>$B$15*'Parameters &amp; Main Results'!B327</f>
        <v>0</v>
      </c>
      <c r="H309" s="41">
        <f ca="1">OFFSET('StockBond Returns'!$W$7,($B$10-1871)*12+($B$11-2)+C309-1,0)</f>
        <v>-1.1859775371060886E-2</v>
      </c>
      <c r="I309" s="17">
        <f t="shared" ca="1" si="5"/>
        <v>-1.3330090203222228E-2</v>
      </c>
      <c r="J309" s="17"/>
      <c r="K309" s="17">
        <f t="shared" si="6"/>
        <v>1</v>
      </c>
      <c r="L309" s="160">
        <f t="shared" si="7"/>
        <v>0.9</v>
      </c>
      <c r="M309" s="160">
        <f t="shared" si="8"/>
        <v>0.1</v>
      </c>
      <c r="N309" s="160">
        <f t="shared" si="9"/>
        <v>0</v>
      </c>
      <c r="O309" s="160">
        <f t="shared" si="10"/>
        <v>0</v>
      </c>
      <c r="P309" s="160">
        <f t="shared" si="11"/>
        <v>0</v>
      </c>
      <c r="Q309" s="160">
        <f t="shared" si="12"/>
        <v>0</v>
      </c>
      <c r="R309" s="160">
        <f t="shared" si="13"/>
        <v>0</v>
      </c>
      <c r="S309" s="160">
        <f t="shared" si="14"/>
        <v>0</v>
      </c>
      <c r="T309" s="160">
        <f t="shared" si="15"/>
        <v>0</v>
      </c>
      <c r="U309" s="17">
        <f t="shared" si="16"/>
        <v>5.0000000000000001E-4</v>
      </c>
      <c r="V309" s="17">
        <f ca="1">OFFSET('StockBond Returns'!$N$7,($B$10-1871)*12+($B$11-2)+C309-1,0)</f>
        <v>-1.4180458798247919E-2</v>
      </c>
      <c r="W309" s="17">
        <f ca="1">OFFSET('StockBond Returns'!$O$7,($B$10-1871)*12+($B$11-2)+C309-1,0)</f>
        <v>-5.2601061813243311E-3</v>
      </c>
      <c r="X309" s="17">
        <f ca="1">OFFSET('StockBond Returns'!$P$7,($B$10-1871)*12+($B$11-2)+C309-1,0)</f>
        <v>-8.1957415214717333E-4</v>
      </c>
      <c r="Y309" s="17">
        <f ca="1">OFFSET('StockBond Returns'!$Q$7,($B$10-1871)*12+($B$11-2)+C309-1,0)</f>
        <v>-1.4180458798247919E-2</v>
      </c>
      <c r="Z309" s="17">
        <f ca="1">OFFSET('StockBond Returns'!$R$7,($B$10-1871)*12+($B$11-2)+C309-1,0)</f>
        <v>0</v>
      </c>
      <c r="AA309" s="17">
        <f ca="1">OFFSET('StockBond Returns'!$S$7,($B$10-1871)*12+($B$11-2)+C309-1,0)</f>
        <v>0</v>
      </c>
      <c r="AB309" s="17">
        <f ca="1">OFFSET('StockBond Returns'!$T$7,($B$10-1871)*12+($B$11-2)+C309-1,0)</f>
        <v>-2.6148673888682916E-3</v>
      </c>
      <c r="AC309" s="17">
        <f ca="1">OFFSET('StockBond Returns'!$U$7,($B$10-1871)*12+($B$11-2)+C309-1,0)</f>
        <v>-1.8700000000000001E-2</v>
      </c>
      <c r="AD309" s="17">
        <f ca="1">OFFSET('StockBond Returns'!$V$7,($B$10-1871)*12+($B$11-2)+C309-1,0)</f>
        <v>-4.7000000000000002E-3</v>
      </c>
    </row>
    <row r="310" spans="1:30" ht="13" x14ac:dyDescent="0.15">
      <c r="A310" s="166">
        <f t="shared" si="17"/>
        <v>1953</v>
      </c>
      <c r="B310" s="166">
        <f t="shared" si="18"/>
        <v>7</v>
      </c>
      <c r="C310" s="166">
        <f t="shared" si="19"/>
        <v>287</v>
      </c>
      <c r="D310" s="108">
        <f t="shared" ca="1" si="3"/>
        <v>86595.243532160996</v>
      </c>
      <c r="E310" s="108">
        <f t="shared" ca="1" si="4"/>
        <v>222990.89076909251</v>
      </c>
      <c r="F310" s="108">
        <f>$B$15*$B$18*'Cash Flow Assist'!P297</f>
        <v>3333.3333333333335</v>
      </c>
      <c r="G310" s="108">
        <f>$B$15*'Parameters &amp; Main Results'!B328</f>
        <v>0</v>
      </c>
      <c r="H310" s="41">
        <f ca="1">OFFSET('StockBond Returns'!$W$7,($B$10-1871)*12+($B$11-2)+C310-1,0)</f>
        <v>2.5704661309546635E-2</v>
      </c>
      <c r="I310" s="17">
        <f t="shared" ca="1" si="5"/>
        <v>2.8436414798237608E-2</v>
      </c>
      <c r="J310" s="17"/>
      <c r="K310" s="17">
        <f t="shared" si="6"/>
        <v>1</v>
      </c>
      <c r="L310" s="160">
        <f t="shared" si="7"/>
        <v>0.9</v>
      </c>
      <c r="M310" s="160">
        <f t="shared" si="8"/>
        <v>0.1</v>
      </c>
      <c r="N310" s="160">
        <f t="shared" si="9"/>
        <v>0</v>
      </c>
      <c r="O310" s="160">
        <f t="shared" si="10"/>
        <v>0</v>
      </c>
      <c r="P310" s="160">
        <f t="shared" si="11"/>
        <v>0</v>
      </c>
      <c r="Q310" s="160">
        <f t="shared" si="12"/>
        <v>0</v>
      </c>
      <c r="R310" s="160">
        <f t="shared" si="13"/>
        <v>0</v>
      </c>
      <c r="S310" s="160">
        <f t="shared" si="14"/>
        <v>0</v>
      </c>
      <c r="T310" s="160">
        <f t="shared" si="15"/>
        <v>0</v>
      </c>
      <c r="U310" s="17">
        <f t="shared" si="16"/>
        <v>5.0000000000000001E-4</v>
      </c>
      <c r="V310" s="17">
        <f ca="1">OFFSET('StockBond Returns'!$N$7,($B$10-1871)*12+($B$11-2)+C310-1,0)</f>
        <v>2.9688102469180633E-2</v>
      </c>
      <c r="W310" s="17">
        <f ca="1">OFFSET('StockBond Returns'!$O$7,($B$10-1871)*12+($B$11-2)+C310-1,0)</f>
        <v>1.7587892426417007E-2</v>
      </c>
      <c r="X310" s="17">
        <f ca="1">OFFSET('StockBond Returns'!$P$7,($B$10-1871)*12+($B$11-2)+C310-1,0)</f>
        <v>1.0104734380360636E-3</v>
      </c>
      <c r="Y310" s="17">
        <f ca="1">OFFSET('StockBond Returns'!$Q$7,($B$10-1871)*12+($B$11-2)+C310-1,0)</f>
        <v>2.9688102469180633E-2</v>
      </c>
      <c r="Z310" s="17">
        <f ca="1">OFFSET('StockBond Returns'!$R$7,($B$10-1871)*12+($B$11-2)+C310-1,0)</f>
        <v>0</v>
      </c>
      <c r="AA310" s="17">
        <f ca="1">OFFSET('StockBond Returns'!$S$7,($B$10-1871)*12+($B$11-2)+C310-1,0)</f>
        <v>0</v>
      </c>
      <c r="AB310" s="17">
        <f ca="1">OFFSET('StockBond Returns'!$T$7,($B$10-1871)*12+($B$11-2)+C310-1,0)</f>
        <v>-7.4654721911149302E-4</v>
      </c>
      <c r="AC310" s="17">
        <f ca="1">OFFSET('StockBond Returns'!$U$7,($B$10-1871)*12+($B$11-2)+C310-1,0)</f>
        <v>-9.9000000000000008E-3</v>
      </c>
      <c r="AD310" s="17">
        <f ca="1">OFFSET('StockBond Returns'!$V$7,($B$10-1871)*12+($B$11-2)+C310-1,0)</f>
        <v>-2.2000000000000001E-3</v>
      </c>
    </row>
    <row r="311" spans="1:30" ht="13" x14ac:dyDescent="0.15">
      <c r="A311" s="166">
        <f t="shared" si="17"/>
        <v>1953</v>
      </c>
      <c r="B311" s="166">
        <f t="shared" si="18"/>
        <v>8</v>
      </c>
      <c r="C311" s="166">
        <f t="shared" si="19"/>
        <v>288</v>
      </c>
      <c r="D311" s="108">
        <f t="shared" ca="1" si="3"/>
        <v>79768.945517203887</v>
      </c>
      <c r="E311" s="108">
        <f t="shared" ca="1" si="4"/>
        <v>208677.97247253192</v>
      </c>
      <c r="F311" s="108">
        <f>$B$15*$B$18*'Cash Flow Assist'!P298</f>
        <v>3333.3333333333335</v>
      </c>
      <c r="G311" s="108">
        <f>$B$15*'Parameters &amp; Main Results'!B329</f>
        <v>0</v>
      </c>
      <c r="H311" s="41">
        <f ca="1">OFFSET('StockBond Returns'!$W$7,($B$10-1871)*12+($B$11-2)+C311-1,0)</f>
        <v>-4.1951531898351192E-2</v>
      </c>
      <c r="I311" s="17">
        <f t="shared" ca="1" si="5"/>
        <v>-4.9985008899310568E-2</v>
      </c>
      <c r="J311" s="17"/>
      <c r="K311" s="17">
        <f t="shared" si="6"/>
        <v>1</v>
      </c>
      <c r="L311" s="160">
        <f t="shared" si="7"/>
        <v>0.9</v>
      </c>
      <c r="M311" s="160">
        <f t="shared" si="8"/>
        <v>0.1</v>
      </c>
      <c r="N311" s="160">
        <f t="shared" si="9"/>
        <v>0</v>
      </c>
      <c r="O311" s="160">
        <f t="shared" si="10"/>
        <v>0</v>
      </c>
      <c r="P311" s="160">
        <f t="shared" si="11"/>
        <v>0</v>
      </c>
      <c r="Q311" s="160">
        <f t="shared" si="12"/>
        <v>0</v>
      </c>
      <c r="R311" s="160">
        <f t="shared" si="13"/>
        <v>0</v>
      </c>
      <c r="S311" s="160">
        <f t="shared" si="14"/>
        <v>0</v>
      </c>
      <c r="T311" s="160">
        <f t="shared" si="15"/>
        <v>0</v>
      </c>
      <c r="U311" s="17">
        <f t="shared" si="16"/>
        <v>5.0000000000000001E-4</v>
      </c>
      <c r="V311" s="17">
        <f ca="1">OFFSET('StockBond Returns'!$N$7,($B$10-1871)*12+($B$11-2)+C311-1,0)</f>
        <v>-5.5322429597313039E-2</v>
      </c>
      <c r="W311" s="17">
        <f ca="1">OFFSET('StockBond Returns'!$O$7,($B$10-1871)*12+($B$11-2)+C311-1,0)</f>
        <v>-1.5315559506215992E-3</v>
      </c>
      <c r="X311" s="17">
        <f ca="1">OFFSET('StockBond Returns'!$P$7,($B$10-1871)*12+($B$11-2)+C311-1,0)</f>
        <v>-5.3843575461121063E-4</v>
      </c>
      <c r="Y311" s="17">
        <f ca="1">OFFSET('StockBond Returns'!$Q$7,($B$10-1871)*12+($B$11-2)+C311-1,0)</f>
        <v>-5.5322429597313039E-2</v>
      </c>
      <c r="Z311" s="17">
        <f ca="1">OFFSET('StockBond Returns'!$R$7,($B$10-1871)*12+($B$11-2)+C311-1,0)</f>
        <v>0</v>
      </c>
      <c r="AA311" s="17">
        <f ca="1">OFFSET('StockBond Returns'!$S$7,($B$10-1871)*12+($B$11-2)+C311-1,0)</f>
        <v>0</v>
      </c>
      <c r="AB311" s="17">
        <f ca="1">OFFSET('StockBond Returns'!$T$7,($B$10-1871)*12+($B$11-2)+C311-1,0)</f>
        <v>-2.2346368715084886E-3</v>
      </c>
      <c r="AC311" s="17">
        <f ca="1">OFFSET('StockBond Returns'!$U$7,($B$10-1871)*12+($B$11-2)+C311-1,0)</f>
        <v>3.0000000000000001E-3</v>
      </c>
      <c r="AD311" s="17">
        <f ca="1">OFFSET('StockBond Returns'!$V$7,($B$10-1871)*12+($B$11-2)+C311-1,0)</f>
        <v>-3.5400000000000001E-2</v>
      </c>
    </row>
    <row r="312" spans="1:30" ht="13" x14ac:dyDescent="0.15">
      <c r="A312" s="166">
        <f t="shared" si="17"/>
        <v>1953</v>
      </c>
      <c r="B312" s="166">
        <f t="shared" si="18"/>
        <v>9</v>
      </c>
      <c r="C312" s="166">
        <f t="shared" si="19"/>
        <v>289</v>
      </c>
      <c r="D312" s="108">
        <f t="shared" ca="1" si="3"/>
        <v>76814.487164225706</v>
      </c>
      <c r="E312" s="108">
        <f t="shared" ca="1" si="4"/>
        <v>206357.90633845524</v>
      </c>
      <c r="F312" s="108">
        <f>$B$15*$B$18*'Cash Flow Assist'!P299</f>
        <v>3333.3333333333335</v>
      </c>
      <c r="G312" s="108">
        <f>$B$15*'Parameters &amp; Main Results'!B330</f>
        <v>0</v>
      </c>
      <c r="H312" s="41">
        <f ca="1">OFFSET('StockBond Returns'!$W$7,($B$10-1871)*12+($B$11-2)+C312-1,0)</f>
        <v>4.9567861044108553E-3</v>
      </c>
      <c r="I312" s="17">
        <f t="shared" ca="1" si="5"/>
        <v>4.9344711578752044E-3</v>
      </c>
      <c r="J312" s="17"/>
      <c r="K312" s="17">
        <f t="shared" si="6"/>
        <v>1</v>
      </c>
      <c r="L312" s="160">
        <f t="shared" si="7"/>
        <v>0.9</v>
      </c>
      <c r="M312" s="160">
        <f t="shared" si="8"/>
        <v>0.1</v>
      </c>
      <c r="N312" s="160">
        <f t="shared" si="9"/>
        <v>0</v>
      </c>
      <c r="O312" s="160">
        <f t="shared" si="10"/>
        <v>0</v>
      </c>
      <c r="P312" s="160">
        <f t="shared" si="11"/>
        <v>0</v>
      </c>
      <c r="Q312" s="160">
        <f t="shared" si="12"/>
        <v>0</v>
      </c>
      <c r="R312" s="160">
        <f t="shared" si="13"/>
        <v>0</v>
      </c>
      <c r="S312" s="160">
        <f t="shared" si="14"/>
        <v>0</v>
      </c>
      <c r="T312" s="160">
        <f t="shared" si="15"/>
        <v>0</v>
      </c>
      <c r="U312" s="17">
        <f t="shared" si="16"/>
        <v>5.0000000000000001E-4</v>
      </c>
      <c r="V312" s="17">
        <f ca="1">OFFSET('StockBond Returns'!$N$7,($B$10-1871)*12+($B$11-2)+C312-1,0)</f>
        <v>4.6470912249052532E-3</v>
      </c>
      <c r="W312" s="17">
        <f ca="1">OFFSET('StockBond Returns'!$O$7,($B$10-1871)*12+($B$11-2)+C312-1,0)</f>
        <v>7.9375572212714296E-3</v>
      </c>
      <c r="X312" s="17">
        <f ca="1">OFFSET('StockBond Returns'!$P$7,($B$10-1871)*12+($B$11-2)+C312-1,0)</f>
        <v>2.0992934222463511E-4</v>
      </c>
      <c r="Y312" s="17">
        <f ca="1">OFFSET('StockBond Returns'!$Q$7,($B$10-1871)*12+($B$11-2)+C312-1,0)</f>
        <v>4.6470912249052532E-3</v>
      </c>
      <c r="Z312" s="17">
        <f ca="1">OFFSET('StockBond Returns'!$R$7,($B$10-1871)*12+($B$11-2)+C312-1,0)</f>
        <v>0</v>
      </c>
      <c r="AA312" s="17">
        <f ca="1">OFFSET('StockBond Returns'!$S$7,($B$10-1871)*12+($B$11-2)+C312-1,0)</f>
        <v>0</v>
      </c>
      <c r="AB312" s="17">
        <f ca="1">OFFSET('StockBond Returns'!$T$7,($B$10-1871)*12+($B$11-2)+C312-1,0)</f>
        <v>-1.4875418371140814E-3</v>
      </c>
      <c r="AC312" s="17">
        <f ca="1">OFFSET('StockBond Returns'!$U$7,($B$10-1871)*12+($B$11-2)+C312-1,0)</f>
        <v>-8.2000000000000007E-3</v>
      </c>
      <c r="AD312" s="17">
        <f ca="1">OFFSET('StockBond Returns'!$V$7,($B$10-1871)*12+($B$11-2)+C312-1,0)</f>
        <v>-2.4400000000000002E-2</v>
      </c>
    </row>
    <row r="313" spans="1:30" ht="13" x14ac:dyDescent="0.15">
      <c r="A313" s="166">
        <f t="shared" si="17"/>
        <v>1953</v>
      </c>
      <c r="B313" s="166">
        <f t="shared" si="18"/>
        <v>10</v>
      </c>
      <c r="C313" s="166">
        <f t="shared" si="19"/>
        <v>290</v>
      </c>
      <c r="D313" s="108">
        <f t="shared" ca="1" si="3"/>
        <v>76723.458411414817</v>
      </c>
      <c r="E313" s="108">
        <f t="shared" ca="1" si="4"/>
        <v>213275.31436469508</v>
      </c>
      <c r="F313" s="108">
        <f>$B$15*$B$18*'Cash Flow Assist'!P300</f>
        <v>3333.3333333333335</v>
      </c>
      <c r="G313" s="108">
        <f>$B$15*'Parameters &amp; Main Results'!B331</f>
        <v>0</v>
      </c>
      <c r="H313" s="41">
        <f ca="1">OFFSET('StockBond Returns'!$W$7,($B$10-1871)*12+($B$11-2)+C313-1,0)</f>
        <v>4.4124301422704765E-2</v>
      </c>
      <c r="I313" s="17">
        <f t="shared" ca="1" si="5"/>
        <v>5.0490151058288586E-2</v>
      </c>
      <c r="J313" s="17"/>
      <c r="K313" s="17">
        <f t="shared" si="6"/>
        <v>1</v>
      </c>
      <c r="L313" s="160">
        <f t="shared" si="7"/>
        <v>0.9</v>
      </c>
      <c r="M313" s="160">
        <f t="shared" si="8"/>
        <v>0.1</v>
      </c>
      <c r="N313" s="160">
        <f t="shared" si="9"/>
        <v>0</v>
      </c>
      <c r="O313" s="160">
        <f t="shared" si="10"/>
        <v>0</v>
      </c>
      <c r="P313" s="160">
        <f t="shared" si="11"/>
        <v>0</v>
      </c>
      <c r="Q313" s="160">
        <f t="shared" si="12"/>
        <v>0</v>
      </c>
      <c r="R313" s="160">
        <f t="shared" si="13"/>
        <v>0</v>
      </c>
      <c r="S313" s="160">
        <f t="shared" si="14"/>
        <v>0</v>
      </c>
      <c r="T313" s="160">
        <f t="shared" si="15"/>
        <v>0</v>
      </c>
      <c r="U313" s="17">
        <f t="shared" si="16"/>
        <v>5.0000000000000001E-4</v>
      </c>
      <c r="V313" s="17">
        <f ca="1">OFFSET('StockBond Returns'!$N$7,($B$10-1871)*12+($B$11-2)+C313-1,0)</f>
        <v>5.4082238196537791E-2</v>
      </c>
      <c r="W313" s="17">
        <f ca="1">OFFSET('StockBond Returns'!$O$7,($B$10-1871)*12+($B$11-2)+C313-1,0)</f>
        <v>1.8578033480712408E-2</v>
      </c>
      <c r="X313" s="17">
        <f ca="1">OFFSET('StockBond Returns'!$P$7,($B$10-1871)*12+($B$11-2)+C313-1,0)</f>
        <v>-7.3799938231833284E-4</v>
      </c>
      <c r="Y313" s="17">
        <f ca="1">OFFSET('StockBond Returns'!$Q$7,($B$10-1871)*12+($B$11-2)+C313-1,0)</f>
        <v>5.4082238196537791E-2</v>
      </c>
      <c r="Z313" s="17">
        <f ca="1">OFFSET('StockBond Returns'!$R$7,($B$10-1871)*12+($B$11-2)+C313-1,0)</f>
        <v>0</v>
      </c>
      <c r="AA313" s="17">
        <f ca="1">OFFSET('StockBond Returns'!$S$7,($B$10-1871)*12+($B$11-2)+C313-1,0)</f>
        <v>0</v>
      </c>
      <c r="AB313" s="17">
        <f ca="1">OFFSET('StockBond Returns'!$T$7,($B$10-1871)*12+($B$11-2)+C313-1,0)</f>
        <v>-2.2263450834878462E-3</v>
      </c>
      <c r="AC313" s="17">
        <f ca="1">OFFSET('StockBond Returns'!$U$7,($B$10-1871)*12+($B$11-2)+C313-1,0)</f>
        <v>-1.37E-2</v>
      </c>
      <c r="AD313" s="17">
        <f ca="1">OFFSET('StockBond Returns'!$V$7,($B$10-1871)*12+($B$11-2)+C313-1,0)</f>
        <v>-2.3999999999999998E-3</v>
      </c>
    </row>
    <row r="314" spans="1:30" ht="13" x14ac:dyDescent="0.15">
      <c r="A314" s="166">
        <f t="shared" si="17"/>
        <v>1953</v>
      </c>
      <c r="B314" s="166">
        <f t="shared" si="18"/>
        <v>11</v>
      </c>
      <c r="C314" s="166">
        <f t="shared" si="19"/>
        <v>291</v>
      </c>
      <c r="D314" s="108">
        <f t="shared" ca="1" si="3"/>
        <v>74421.123371087044</v>
      </c>
      <c r="E314" s="108">
        <f t="shared" ca="1" si="4"/>
        <v>213312.51691477679</v>
      </c>
      <c r="F314" s="108">
        <f>$B$15*$B$18*'Cash Flow Assist'!P301</f>
        <v>3333.3333333333335</v>
      </c>
      <c r="G314" s="108">
        <f>$B$15*'Parameters &amp; Main Results'!B332</f>
        <v>0</v>
      </c>
      <c r="H314" s="41">
        <f ca="1">OFFSET('StockBond Returns'!$W$7,($B$10-1871)*12+($B$11-2)+C314-1,0)</f>
        <v>1.4048188252965305E-2</v>
      </c>
      <c r="I314" s="17">
        <f t="shared" ca="1" si="5"/>
        <v>1.6054606452968377E-2</v>
      </c>
      <c r="J314" s="17"/>
      <c r="K314" s="17">
        <f t="shared" si="6"/>
        <v>1</v>
      </c>
      <c r="L314" s="160">
        <f t="shared" si="7"/>
        <v>0.9</v>
      </c>
      <c r="M314" s="160">
        <f t="shared" si="8"/>
        <v>0.1</v>
      </c>
      <c r="N314" s="160">
        <f t="shared" si="9"/>
        <v>0</v>
      </c>
      <c r="O314" s="160">
        <f t="shared" si="10"/>
        <v>0</v>
      </c>
      <c r="P314" s="160">
        <f t="shared" si="11"/>
        <v>0</v>
      </c>
      <c r="Q314" s="160">
        <f t="shared" si="12"/>
        <v>0</v>
      </c>
      <c r="R314" s="160">
        <f t="shared" si="13"/>
        <v>0</v>
      </c>
      <c r="S314" s="160">
        <f t="shared" si="14"/>
        <v>0</v>
      </c>
      <c r="T314" s="160">
        <f t="shared" si="15"/>
        <v>0</v>
      </c>
      <c r="U314" s="17">
        <f t="shared" si="16"/>
        <v>5.0000000000000001E-4</v>
      </c>
      <c r="V314" s="17">
        <f ca="1">OFFSET('StockBond Returns'!$N$7,($B$10-1871)*12+($B$11-2)+C314-1,0)</f>
        <v>1.7418010532314732E-2</v>
      </c>
      <c r="W314" s="17">
        <f ca="1">OFFSET('StockBond Returns'!$O$7,($B$10-1871)*12+($B$11-2)+C314-1,0)</f>
        <v>4.2006364055178214E-3</v>
      </c>
      <c r="X314" s="17">
        <f ca="1">OFFSET('StockBond Returns'!$P$7,($B$10-1871)*12+($B$11-2)+C314-1,0)</f>
        <v>4.8786778376066486E-3</v>
      </c>
      <c r="Y314" s="17">
        <f ca="1">OFFSET('StockBond Returns'!$Q$7,($B$10-1871)*12+($B$11-2)+C314-1,0)</f>
        <v>1.7418010532314732E-2</v>
      </c>
      <c r="Z314" s="17">
        <f ca="1">OFFSET('StockBond Returns'!$R$7,($B$10-1871)*12+($B$11-2)+C314-1,0)</f>
        <v>0</v>
      </c>
      <c r="AA314" s="17">
        <f ca="1">OFFSET('StockBond Returns'!$S$7,($B$10-1871)*12+($B$11-2)+C314-1,0)</f>
        <v>0</v>
      </c>
      <c r="AB314" s="17">
        <f ca="1">OFFSET('StockBond Returns'!$T$7,($B$10-1871)*12+($B$11-2)+C314-1,0)</f>
        <v>3.7243947858471849E-3</v>
      </c>
      <c r="AC314" s="17">
        <f ca="1">OFFSET('StockBond Returns'!$U$7,($B$10-1871)*12+($B$11-2)+C314-1,0)</f>
        <v>-1.32E-2</v>
      </c>
      <c r="AD314" s="17">
        <f ca="1">OFFSET('StockBond Returns'!$V$7,($B$10-1871)*12+($B$11-2)+C314-1,0)</f>
        <v>-1.5E-3</v>
      </c>
    </row>
    <row r="315" spans="1:30" ht="13" x14ac:dyDescent="0.15">
      <c r="A315" s="166">
        <f t="shared" si="17"/>
        <v>1953</v>
      </c>
      <c r="B315" s="166">
        <f t="shared" si="18"/>
        <v>12</v>
      </c>
      <c r="C315" s="166">
        <f t="shared" si="19"/>
        <v>292</v>
      </c>
      <c r="D315" s="108">
        <f t="shared" ca="1" si="3"/>
        <v>71542.974962667548</v>
      </c>
      <c r="E315" s="108">
        <f t="shared" ca="1" si="4"/>
        <v>211328.52026846193</v>
      </c>
      <c r="F315" s="108">
        <f>$B$15*$B$18*'Cash Flow Assist'!P302</f>
        <v>3333.3333333333335</v>
      </c>
      <c r="G315" s="108">
        <f>$B$15*'Parameters &amp; Main Results'!B333</f>
        <v>0</v>
      </c>
      <c r="H315" s="41">
        <f ca="1">OFFSET('StockBond Returns'!$W$7,($B$10-1871)*12+($B$11-2)+C315-1,0)</f>
        <v>6.4031379322959337E-3</v>
      </c>
      <c r="I315" s="17">
        <f t="shared" ca="1" si="5"/>
        <v>6.4260497826687047E-3</v>
      </c>
      <c r="J315" s="17"/>
      <c r="K315" s="17">
        <f t="shared" si="6"/>
        <v>1</v>
      </c>
      <c r="L315" s="160">
        <f t="shared" si="7"/>
        <v>0.9</v>
      </c>
      <c r="M315" s="160">
        <f t="shared" si="8"/>
        <v>0.1</v>
      </c>
      <c r="N315" s="160">
        <f t="shared" si="9"/>
        <v>0</v>
      </c>
      <c r="O315" s="160">
        <f t="shared" si="10"/>
        <v>0</v>
      </c>
      <c r="P315" s="160">
        <f t="shared" si="11"/>
        <v>0</v>
      </c>
      <c r="Q315" s="160">
        <f t="shared" si="12"/>
        <v>0</v>
      </c>
      <c r="R315" s="160">
        <f t="shared" si="13"/>
        <v>0</v>
      </c>
      <c r="S315" s="160">
        <f t="shared" si="14"/>
        <v>0</v>
      </c>
      <c r="T315" s="160">
        <f t="shared" si="15"/>
        <v>0</v>
      </c>
      <c r="U315" s="17">
        <f t="shared" si="16"/>
        <v>5.0000000000000001E-4</v>
      </c>
      <c r="V315" s="17">
        <f ca="1">OFFSET('StockBond Returns'!$N$7,($B$10-1871)*12+($B$11-2)+C315-1,0)</f>
        <v>6.1461067366033184E-3</v>
      </c>
      <c r="W315" s="17">
        <f ca="1">OFFSET('StockBond Returns'!$O$7,($B$10-1871)*12+($B$11-2)+C315-1,0)</f>
        <v>9.3622038639238347E-3</v>
      </c>
      <c r="X315" s="17">
        <f ca="1">OFFSET('StockBond Returns'!$P$7,($B$10-1871)*12+($B$11-2)+C315-1,0)</f>
        <v>4.5478228798767617E-4</v>
      </c>
      <c r="Y315" s="17">
        <f ca="1">OFFSET('StockBond Returns'!$Q$7,($B$10-1871)*12+($B$11-2)+C315-1,0)</f>
        <v>6.1461067366033184E-3</v>
      </c>
      <c r="Z315" s="17">
        <f ca="1">OFFSET('StockBond Returns'!$R$7,($B$10-1871)*12+($B$11-2)+C315-1,0)</f>
        <v>0</v>
      </c>
      <c r="AA315" s="17">
        <f ca="1">OFFSET('StockBond Returns'!$S$7,($B$10-1871)*12+($B$11-2)+C315-1,0)</f>
        <v>0</v>
      </c>
      <c r="AB315" s="17">
        <f ca="1">OFFSET('StockBond Returns'!$T$7,($B$10-1871)*12+($B$11-2)+C315-1,0)</f>
        <v>-7.443245254931119E-4</v>
      </c>
      <c r="AC315" s="17">
        <f ca="1">OFFSET('StockBond Returns'!$U$7,($B$10-1871)*12+($B$11-2)+C315-1,0)</f>
        <v>-8.6E-3</v>
      </c>
      <c r="AD315" s="17">
        <f ca="1">OFFSET('StockBond Returns'!$V$7,($B$10-1871)*12+($B$11-2)+C315-1,0)</f>
        <v>-2.8199999999999999E-2</v>
      </c>
    </row>
    <row r="316" spans="1:30" ht="13" x14ac:dyDescent="0.15">
      <c r="A316" s="166">
        <f t="shared" si="17"/>
        <v>1954</v>
      </c>
      <c r="B316" s="166">
        <f t="shared" si="18"/>
        <v>1</v>
      </c>
      <c r="C316" s="166">
        <f t="shared" si="19"/>
        <v>293</v>
      </c>
      <c r="D316" s="108">
        <f t="shared" ca="1" si="3"/>
        <v>71033.979527482079</v>
      </c>
      <c r="E316" s="108">
        <f t="shared" ca="1" si="4"/>
        <v>218184.55671040691</v>
      </c>
      <c r="F316" s="108">
        <f>$B$15*$B$18*'Cash Flow Assist'!P303</f>
        <v>3333.3333333333335</v>
      </c>
      <c r="G316" s="108">
        <f>$B$15*'Parameters &amp; Main Results'!B334</f>
        <v>0</v>
      </c>
      <c r="H316" s="41">
        <f ca="1">OFFSET('StockBond Returns'!$W$7,($B$10-1871)*12+($B$11-2)+C316-1,0)</f>
        <v>4.1406725364368901E-2</v>
      </c>
      <c r="I316" s="17">
        <f t="shared" ca="1" si="5"/>
        <v>4.8988488269472691E-2</v>
      </c>
      <c r="J316" s="17"/>
      <c r="K316" s="17">
        <f t="shared" si="6"/>
        <v>1</v>
      </c>
      <c r="L316" s="160">
        <f t="shared" si="7"/>
        <v>0.9</v>
      </c>
      <c r="M316" s="160">
        <f t="shared" si="8"/>
        <v>0.1</v>
      </c>
      <c r="N316" s="160">
        <f t="shared" si="9"/>
        <v>0</v>
      </c>
      <c r="O316" s="160">
        <f t="shared" si="10"/>
        <v>0</v>
      </c>
      <c r="P316" s="160">
        <f t="shared" si="11"/>
        <v>0</v>
      </c>
      <c r="Q316" s="160">
        <f t="shared" si="12"/>
        <v>0</v>
      </c>
      <c r="R316" s="160">
        <f t="shared" si="13"/>
        <v>0</v>
      </c>
      <c r="S316" s="160">
        <f t="shared" si="14"/>
        <v>0</v>
      </c>
      <c r="T316" s="160">
        <f t="shared" si="15"/>
        <v>0</v>
      </c>
      <c r="U316" s="17">
        <f t="shared" si="16"/>
        <v>5.0000000000000001E-4</v>
      </c>
      <c r="V316" s="17">
        <f ca="1">OFFSET('StockBond Returns'!$N$7,($B$10-1871)*12+($B$11-2)+C316-1,0)</f>
        <v>5.3457906424769552E-2</v>
      </c>
      <c r="W316" s="17">
        <f ca="1">OFFSET('StockBond Returns'!$O$7,($B$10-1871)*12+($B$11-2)+C316-1,0)</f>
        <v>9.1803915384676138E-3</v>
      </c>
      <c r="X316" s="17">
        <f ca="1">OFFSET('StockBond Returns'!$P$7,($B$10-1871)*12+($B$11-2)+C316-1,0)</f>
        <v>-1.2684978998681595E-3</v>
      </c>
      <c r="Y316" s="17">
        <f ca="1">OFFSET('StockBond Returns'!$Q$7,($B$10-1871)*12+($B$11-2)+C316-1,0)</f>
        <v>5.3457906424769552E-2</v>
      </c>
      <c r="Z316" s="17">
        <f ca="1">OFFSET('StockBond Returns'!$R$7,($B$10-1871)*12+($B$11-2)+C316-1,0)</f>
        <v>0</v>
      </c>
      <c r="AA316" s="17">
        <f ca="1">OFFSET('StockBond Returns'!$S$7,($B$10-1871)*12+($B$11-2)+C316-1,0)</f>
        <v>0</v>
      </c>
      <c r="AB316" s="17">
        <f ca="1">OFFSET('StockBond Returns'!$T$7,($B$10-1871)*12+($B$11-2)+C316-1,0)</f>
        <v>-9.6223219047022468E-3</v>
      </c>
      <c r="AC316" s="17">
        <f ca="1">OFFSET('StockBond Returns'!$U$7,($B$10-1871)*12+($B$11-2)+C316-1,0)</f>
        <v>5.0000000000000001E-3</v>
      </c>
      <c r="AD316" s="17">
        <f ca="1">OFFSET('StockBond Returns'!$V$7,($B$10-1871)*12+($B$11-2)+C316-1,0)</f>
        <v>3.4200000000000001E-2</v>
      </c>
    </row>
    <row r="317" spans="1:30" ht="13" x14ac:dyDescent="0.15">
      <c r="A317" s="166">
        <f t="shared" si="17"/>
        <v>1954</v>
      </c>
      <c r="B317" s="166">
        <f t="shared" si="18"/>
        <v>2</v>
      </c>
      <c r="C317" s="166">
        <f t="shared" si="19"/>
        <v>294</v>
      </c>
      <c r="D317" s="108">
        <f t="shared" ca="1" si="3"/>
        <v>67997.858080774342</v>
      </c>
      <c r="E317" s="108">
        <f t="shared" ca="1" si="4"/>
        <v>215976.18651849305</v>
      </c>
      <c r="F317" s="108">
        <f>$B$15*$B$18*'Cash Flow Assist'!P304</f>
        <v>3333.3333333333335</v>
      </c>
      <c r="G317" s="108">
        <f>$B$15*'Parameters &amp; Main Results'!B335</f>
        <v>0</v>
      </c>
      <c r="H317" s="41">
        <f ca="1">OFFSET('StockBond Returns'!$W$7,($B$10-1871)*12+($B$11-2)+C317-1,0)</f>
        <v>4.3900893615292993E-3</v>
      </c>
      <c r="I317" s="17">
        <f t="shared" ca="1" si="5"/>
        <v>5.2360099409122073E-3</v>
      </c>
      <c r="J317" s="17"/>
      <c r="K317" s="17">
        <f t="shared" si="6"/>
        <v>1</v>
      </c>
      <c r="L317" s="160">
        <f t="shared" si="7"/>
        <v>0.9</v>
      </c>
      <c r="M317" s="160">
        <f t="shared" si="8"/>
        <v>0.1</v>
      </c>
      <c r="N317" s="160">
        <f t="shared" si="9"/>
        <v>0</v>
      </c>
      <c r="O317" s="160">
        <f t="shared" si="10"/>
        <v>0</v>
      </c>
      <c r="P317" s="160">
        <f t="shared" si="11"/>
        <v>0</v>
      </c>
      <c r="Q317" s="160">
        <f t="shared" si="12"/>
        <v>0</v>
      </c>
      <c r="R317" s="160">
        <f t="shared" si="13"/>
        <v>0</v>
      </c>
      <c r="S317" s="160">
        <f t="shared" si="14"/>
        <v>0</v>
      </c>
      <c r="T317" s="160">
        <f t="shared" si="15"/>
        <v>0</v>
      </c>
      <c r="U317" s="17">
        <f t="shared" si="16"/>
        <v>5.0000000000000001E-4</v>
      </c>
      <c r="V317" s="17">
        <f ca="1">OFFSET('StockBond Returns'!$N$7,($B$10-1871)*12+($B$11-2)+C317-1,0)</f>
        <v>5.7437812267717714E-3</v>
      </c>
      <c r="W317" s="17">
        <f ca="1">OFFSET('StockBond Returns'!$O$7,($B$10-1871)*12+($B$11-2)+C317-1,0)</f>
        <v>1.0827350348427967E-3</v>
      </c>
      <c r="X317" s="17">
        <f ca="1">OFFSET('StockBond Returns'!$P$7,($B$10-1871)*12+($B$11-2)+C317-1,0)</f>
        <v>-8.7102630597846176E-4</v>
      </c>
      <c r="Y317" s="17">
        <f ca="1">OFFSET('StockBond Returns'!$Q$7,($B$10-1871)*12+($B$11-2)+C317-1,0)</f>
        <v>5.7437812267717714E-3</v>
      </c>
      <c r="Z317" s="17">
        <f ca="1">OFFSET('StockBond Returns'!$R$7,($B$10-1871)*12+($B$11-2)+C317-1,0)</f>
        <v>0</v>
      </c>
      <c r="AA317" s="17">
        <f ca="1">OFFSET('StockBond Returns'!$S$7,($B$10-1871)*12+($B$11-2)+C317-1,0)</f>
        <v>0</v>
      </c>
      <c r="AB317" s="17">
        <f ca="1">OFFSET('StockBond Returns'!$T$7,($B$10-1871)*12+($B$11-2)+C317-1,0)</f>
        <v>-1.8525379770284456E-3</v>
      </c>
      <c r="AC317" s="17">
        <f ca="1">OFFSET('StockBond Returns'!$U$7,($B$10-1871)*12+($B$11-2)+C317-1,0)</f>
        <v>-2E-3</v>
      </c>
      <c r="AD317" s="17">
        <f ca="1">OFFSET('StockBond Returns'!$V$7,($B$10-1871)*12+($B$11-2)+C317-1,0)</f>
        <v>-2.8E-3</v>
      </c>
    </row>
    <row r="318" spans="1:30" ht="13" x14ac:dyDescent="0.15">
      <c r="A318" s="166">
        <f t="shared" si="17"/>
        <v>1954</v>
      </c>
      <c r="B318" s="166">
        <f t="shared" si="18"/>
        <v>3</v>
      </c>
      <c r="C318" s="166">
        <f t="shared" si="19"/>
        <v>295</v>
      </c>
      <c r="D318" s="108">
        <f t="shared" ca="1" si="3"/>
        <v>66625.180958078898</v>
      </c>
      <c r="E318" s="108">
        <f t="shared" ca="1" si="4"/>
        <v>219963.37685297997</v>
      </c>
      <c r="F318" s="108">
        <f>$B$15*$B$18*'Cash Flow Assist'!P305</f>
        <v>3333.3333333333335</v>
      </c>
      <c r="G318" s="108">
        <f>$B$15*'Parameters &amp; Main Results'!B336</f>
        <v>0</v>
      </c>
      <c r="H318" s="41">
        <f ca="1">OFFSET('StockBond Returns'!$W$7,($B$10-1871)*12+($B$11-2)+C318-1,0)</f>
        <v>3.0320430225004899E-2</v>
      </c>
      <c r="I318" s="17">
        <f t="shared" ca="1" si="5"/>
        <v>3.442637999898291E-2</v>
      </c>
      <c r="J318" s="17"/>
      <c r="K318" s="17">
        <f t="shared" si="6"/>
        <v>1</v>
      </c>
      <c r="L318" s="160">
        <f t="shared" si="7"/>
        <v>0.9</v>
      </c>
      <c r="M318" s="160">
        <f t="shared" si="8"/>
        <v>0.1</v>
      </c>
      <c r="N318" s="160">
        <f t="shared" si="9"/>
        <v>0</v>
      </c>
      <c r="O318" s="160">
        <f t="shared" si="10"/>
        <v>0</v>
      </c>
      <c r="P318" s="160">
        <f t="shared" si="11"/>
        <v>0</v>
      </c>
      <c r="Q318" s="160">
        <f t="shared" si="12"/>
        <v>0</v>
      </c>
      <c r="R318" s="160">
        <f t="shared" si="13"/>
        <v>0</v>
      </c>
      <c r="S318" s="160">
        <f t="shared" si="14"/>
        <v>0</v>
      </c>
      <c r="T318" s="160">
        <f t="shared" si="15"/>
        <v>0</v>
      </c>
      <c r="U318" s="17">
        <f t="shared" si="16"/>
        <v>5.0000000000000001E-4</v>
      </c>
      <c r="V318" s="17">
        <f ca="1">OFFSET('StockBond Returns'!$N$7,($B$10-1871)*12+($B$11-2)+C318-1,0)</f>
        <v>3.6843234633677113E-2</v>
      </c>
      <c r="W318" s="17">
        <f ca="1">OFFSET('StockBond Returns'!$O$7,($B$10-1871)*12+($B$11-2)+C318-1,0)</f>
        <v>1.3091354953401746E-2</v>
      </c>
      <c r="X318" s="17">
        <f ca="1">OFFSET('StockBond Returns'!$P$7,($B$10-1871)*12+($B$11-2)+C318-1,0)</f>
        <v>3.0381328141768638E-3</v>
      </c>
      <c r="Y318" s="17">
        <f ca="1">OFFSET('StockBond Returns'!$Q$7,($B$10-1871)*12+($B$11-2)+C318-1,0)</f>
        <v>3.6843234633677113E-2</v>
      </c>
      <c r="Z318" s="17">
        <f ca="1">OFFSET('StockBond Returns'!$R$7,($B$10-1871)*12+($B$11-2)+C318-1,0)</f>
        <v>0</v>
      </c>
      <c r="AA318" s="17">
        <f ca="1">OFFSET('StockBond Returns'!$S$7,($B$10-1871)*12+($B$11-2)+C318-1,0)</f>
        <v>0</v>
      </c>
      <c r="AB318" s="17">
        <f ca="1">OFFSET('StockBond Returns'!$T$7,($B$10-1871)*12+($B$11-2)+C318-1,0)</f>
        <v>2.2279985146675951E-3</v>
      </c>
      <c r="AC318" s="17">
        <f ca="1">OFFSET('StockBond Returns'!$U$7,($B$10-1871)*12+($B$11-2)+C318-1,0)</f>
        <v>-5.1999999999999998E-3</v>
      </c>
      <c r="AD318" s="17">
        <f ca="1">OFFSET('StockBond Returns'!$V$7,($B$10-1871)*12+($B$11-2)+C318-1,0)</f>
        <v>-1.4999999999999999E-2</v>
      </c>
    </row>
    <row r="319" spans="1:30" ht="13" x14ac:dyDescent="0.15">
      <c r="A319" s="166">
        <f t="shared" si="17"/>
        <v>1954</v>
      </c>
      <c r="B319" s="166">
        <f t="shared" si="18"/>
        <v>4</v>
      </c>
      <c r="C319" s="166">
        <f t="shared" si="19"/>
        <v>296</v>
      </c>
      <c r="D319" s="108">
        <f t="shared" ca="1" si="3"/>
        <v>66118.803313071257</v>
      </c>
      <c r="E319" s="108">
        <f t="shared" ca="1" si="4"/>
        <v>227856.29936124032</v>
      </c>
      <c r="F319" s="108">
        <f>$B$15*$B$18*'Cash Flow Assist'!P306</f>
        <v>3333.3333333333335</v>
      </c>
      <c r="G319" s="108">
        <f>$B$15*'Parameters &amp; Main Results'!B337</f>
        <v>0</v>
      </c>
      <c r="H319" s="41">
        <f ca="1">OFFSET('StockBond Returns'!$W$7,($B$10-1871)*12+($B$11-2)+C319-1,0)</f>
        <v>4.466539995935323E-2</v>
      </c>
      <c r="I319" s="17">
        <f t="shared" ca="1" si="5"/>
        <v>5.1822248009545095E-2</v>
      </c>
      <c r="J319" s="17"/>
      <c r="K319" s="17">
        <f t="shared" si="6"/>
        <v>1</v>
      </c>
      <c r="L319" s="160">
        <f t="shared" si="7"/>
        <v>0.9</v>
      </c>
      <c r="M319" s="160">
        <f t="shared" si="8"/>
        <v>0.1</v>
      </c>
      <c r="N319" s="160">
        <f t="shared" si="9"/>
        <v>0</v>
      </c>
      <c r="O319" s="160">
        <f t="shared" si="10"/>
        <v>0</v>
      </c>
      <c r="P319" s="160">
        <f t="shared" si="11"/>
        <v>0</v>
      </c>
      <c r="Q319" s="160">
        <f t="shared" si="12"/>
        <v>0</v>
      </c>
      <c r="R319" s="160">
        <f t="shared" si="13"/>
        <v>0</v>
      </c>
      <c r="S319" s="160">
        <f t="shared" si="14"/>
        <v>0</v>
      </c>
      <c r="T319" s="160">
        <f t="shared" si="15"/>
        <v>0</v>
      </c>
      <c r="U319" s="17">
        <f t="shared" si="16"/>
        <v>5.0000000000000001E-4</v>
      </c>
      <c r="V319" s="17">
        <f ca="1">OFFSET('StockBond Returns'!$N$7,($B$10-1871)*12+($B$11-2)+C319-1,0)</f>
        <v>5.6334350488643103E-2</v>
      </c>
      <c r="W319" s="17">
        <f ca="1">OFFSET('StockBond Returns'!$O$7,($B$10-1871)*12+($B$11-2)+C319-1,0)</f>
        <v>1.1629992364329711E-2</v>
      </c>
      <c r="X319" s="17">
        <f ca="1">OFFSET('StockBond Returns'!$P$7,($B$10-1871)*12+($B$11-2)+C319-1,0)</f>
        <v>3.4666759740791253E-3</v>
      </c>
      <c r="Y319" s="17">
        <f ca="1">OFFSET('StockBond Returns'!$Q$7,($B$10-1871)*12+($B$11-2)+C319-1,0)</f>
        <v>5.6334350488643103E-2</v>
      </c>
      <c r="Z319" s="17">
        <f ca="1">OFFSET('StockBond Returns'!$R$7,($B$10-1871)*12+($B$11-2)+C319-1,0)</f>
        <v>0</v>
      </c>
      <c r="AA319" s="17">
        <f ca="1">OFFSET('StockBond Returns'!$S$7,($B$10-1871)*12+($B$11-2)+C319-1,0)</f>
        <v>0</v>
      </c>
      <c r="AB319" s="17">
        <f ca="1">OFFSET('StockBond Returns'!$T$7,($B$10-1871)*12+($B$11-2)+C319-1,0)</f>
        <v>2.6061057334325621E-3</v>
      </c>
      <c r="AC319" s="17">
        <f ca="1">OFFSET('StockBond Returns'!$U$7,($B$10-1871)*12+($B$11-2)+C319-1,0)</f>
        <v>-3.4200000000000001E-2</v>
      </c>
      <c r="AD319" s="17">
        <f ca="1">OFFSET('StockBond Returns'!$V$7,($B$10-1871)*12+($B$11-2)+C319-1,0)</f>
        <v>-3.3999999999999998E-3</v>
      </c>
    </row>
    <row r="320" spans="1:30" ht="13" x14ac:dyDescent="0.15">
      <c r="A320" s="166">
        <f t="shared" si="17"/>
        <v>1954</v>
      </c>
      <c r="B320" s="166">
        <f t="shared" si="18"/>
        <v>5</v>
      </c>
      <c r="C320" s="166">
        <f t="shared" si="19"/>
        <v>297</v>
      </c>
      <c r="D320" s="108">
        <f t="shared" ca="1" si="3"/>
        <v>64305.725827499642</v>
      </c>
      <c r="E320" s="108">
        <f t="shared" ca="1" si="4"/>
        <v>231324.22248083097</v>
      </c>
      <c r="F320" s="108">
        <f>$B$15*$B$18*'Cash Flow Assist'!P307</f>
        <v>3333.3333333333335</v>
      </c>
      <c r="G320" s="108">
        <f>$B$15*'Parameters &amp; Main Results'!B338</f>
        <v>0</v>
      </c>
      <c r="H320" s="41">
        <f ca="1">OFFSET('StockBond Returns'!$W$7,($B$10-1871)*12+($B$11-2)+C320-1,0)</f>
        <v>2.4213497935945055E-2</v>
      </c>
      <c r="I320" s="17">
        <f t="shared" ca="1" si="5"/>
        <v>3.0292030135031386E-2</v>
      </c>
      <c r="J320" s="17"/>
      <c r="K320" s="17">
        <f t="shared" si="6"/>
        <v>1</v>
      </c>
      <c r="L320" s="160">
        <f t="shared" si="7"/>
        <v>0.9</v>
      </c>
      <c r="M320" s="160">
        <f t="shared" si="8"/>
        <v>0.1</v>
      </c>
      <c r="N320" s="160">
        <f t="shared" si="9"/>
        <v>0</v>
      </c>
      <c r="O320" s="160">
        <f t="shared" si="10"/>
        <v>0</v>
      </c>
      <c r="P320" s="160">
        <f t="shared" si="11"/>
        <v>0</v>
      </c>
      <c r="Q320" s="160">
        <f t="shared" si="12"/>
        <v>0</v>
      </c>
      <c r="R320" s="160">
        <f t="shared" si="13"/>
        <v>0</v>
      </c>
      <c r="S320" s="160">
        <f t="shared" si="14"/>
        <v>0</v>
      </c>
      <c r="T320" s="160">
        <f t="shared" si="15"/>
        <v>0</v>
      </c>
      <c r="U320" s="17">
        <f t="shared" si="16"/>
        <v>5.0000000000000001E-4</v>
      </c>
      <c r="V320" s="17">
        <f ca="1">OFFSET('StockBond Returns'!$N$7,($B$10-1871)*12+($B$11-2)+C320-1,0)</f>
        <v>3.4554535638821049E-2</v>
      </c>
      <c r="W320" s="17">
        <f ca="1">OFFSET('StockBond Returns'!$O$7,($B$10-1871)*12+($B$11-2)+C320-1,0)</f>
        <v>-7.6538527324089278E-3</v>
      </c>
      <c r="X320" s="17">
        <f ca="1">OFFSET('StockBond Returns'!$P$7,($B$10-1871)*12+($B$11-2)+C320-1,0)</f>
        <v>-1.7930993927267602E-3</v>
      </c>
      <c r="Y320" s="17">
        <f ca="1">OFFSET('StockBond Returns'!$Q$7,($B$10-1871)*12+($B$11-2)+C320-1,0)</f>
        <v>3.4554535638821049E-2</v>
      </c>
      <c r="Z320" s="17">
        <f ca="1">OFFSET('StockBond Returns'!$R$7,($B$10-1871)*12+($B$11-2)+C320-1,0)</f>
        <v>0</v>
      </c>
      <c r="AA320" s="17">
        <f ca="1">OFFSET('StockBond Returns'!$S$7,($B$10-1871)*12+($B$11-2)+C320-1,0)</f>
        <v>0</v>
      </c>
      <c r="AB320" s="17">
        <f ca="1">OFFSET('StockBond Returns'!$T$7,($B$10-1871)*12+($B$11-2)+C320-1,0)</f>
        <v>-2.5993316004456757E-3</v>
      </c>
      <c r="AC320" s="17">
        <f ca="1">OFFSET('StockBond Returns'!$U$7,($B$10-1871)*12+($B$11-2)+C320-1,0)</f>
        <v>4.1000000000000003E-3</v>
      </c>
      <c r="AD320" s="17">
        <f ca="1">OFFSET('StockBond Returns'!$V$7,($B$10-1871)*12+($B$11-2)+C320-1,0)</f>
        <v>2.46E-2</v>
      </c>
    </row>
    <row r="321" spans="1:30" ht="13" x14ac:dyDescent="0.15">
      <c r="A321" s="166">
        <f t="shared" si="17"/>
        <v>1954</v>
      </c>
      <c r="B321" s="166">
        <f t="shared" si="18"/>
        <v>6</v>
      </c>
      <c r="C321" s="166">
        <f t="shared" si="19"/>
        <v>298</v>
      </c>
      <c r="D321" s="108">
        <f t="shared" ca="1" si="3"/>
        <v>61188.883433199138</v>
      </c>
      <c r="E321" s="108">
        <f t="shared" ca="1" si="4"/>
        <v>228946.00954396161</v>
      </c>
      <c r="F321" s="108">
        <f>$B$15*$B$18*'Cash Flow Assist'!P308</f>
        <v>3333.3333333333335</v>
      </c>
      <c r="G321" s="108">
        <f>$B$15*'Parameters &amp; Main Results'!B339</f>
        <v>0</v>
      </c>
      <c r="H321" s="41">
        <f ca="1">OFFSET('StockBond Returns'!$W$7,($B$10-1871)*12+($B$11-2)+C321-1,0)</f>
        <v>3.5506387428300983E-3</v>
      </c>
      <c r="I321" s="17">
        <f t="shared" ca="1" si="5"/>
        <v>4.1892919494957402E-3</v>
      </c>
      <c r="J321" s="17"/>
      <c r="K321" s="17">
        <f t="shared" si="6"/>
        <v>1</v>
      </c>
      <c r="L321" s="160">
        <f t="shared" si="7"/>
        <v>0.9</v>
      </c>
      <c r="M321" s="160">
        <f t="shared" si="8"/>
        <v>0.1</v>
      </c>
      <c r="N321" s="160">
        <f t="shared" si="9"/>
        <v>0</v>
      </c>
      <c r="O321" s="160">
        <f t="shared" si="10"/>
        <v>0</v>
      </c>
      <c r="P321" s="160">
        <f t="shared" si="11"/>
        <v>0</v>
      </c>
      <c r="Q321" s="160">
        <f t="shared" si="12"/>
        <v>0</v>
      </c>
      <c r="R321" s="160">
        <f t="shared" si="13"/>
        <v>0</v>
      </c>
      <c r="S321" s="160">
        <f t="shared" si="14"/>
        <v>0</v>
      </c>
      <c r="T321" s="160">
        <f t="shared" si="15"/>
        <v>0</v>
      </c>
      <c r="U321" s="17">
        <f t="shared" si="16"/>
        <v>5.0000000000000001E-4</v>
      </c>
      <c r="V321" s="17">
        <f ca="1">OFFSET('StockBond Returns'!$N$7,($B$10-1871)*12+($B$11-2)+C321-1,0)</f>
        <v>4.6200495813266684E-3</v>
      </c>
      <c r="W321" s="17">
        <f ca="1">OFFSET('StockBond Returns'!$O$7,($B$10-1871)*12+($B$11-2)+C321-1,0)</f>
        <v>7.2913992968404173E-4</v>
      </c>
      <c r="X321" s="17">
        <f ca="1">OFFSET('StockBond Returns'!$P$7,($B$10-1871)*12+($B$11-2)+C321-1,0)</f>
        <v>2.6190299279260643E-4</v>
      </c>
      <c r="Y321" s="17">
        <f ca="1">OFFSET('StockBond Returns'!$Q$7,($B$10-1871)*12+($B$11-2)+C321-1,0)</f>
        <v>4.6200495813266684E-3</v>
      </c>
      <c r="Z321" s="17">
        <f ca="1">OFFSET('StockBond Returns'!$R$7,($B$10-1871)*12+($B$11-2)+C321-1,0)</f>
        <v>0</v>
      </c>
      <c r="AA321" s="17">
        <f ca="1">OFFSET('StockBond Returns'!$S$7,($B$10-1871)*12+($B$11-2)+C321-1,0)</f>
        <v>0</v>
      </c>
      <c r="AB321" s="17">
        <f ca="1">OFFSET('StockBond Returns'!$T$7,($B$10-1871)*12+($B$11-2)+C321-1,0)</f>
        <v>-3.7119524870088405E-4</v>
      </c>
      <c r="AC321" s="17">
        <f ca="1">OFFSET('StockBond Returns'!$U$7,($B$10-1871)*12+($B$11-2)+C321-1,0)</f>
        <v>3.8999999999999998E-3</v>
      </c>
      <c r="AD321" s="17">
        <f ca="1">OFFSET('StockBond Returns'!$V$7,($B$10-1871)*12+($B$11-2)+C321-1,0)</f>
        <v>0</v>
      </c>
    </row>
    <row r="322" spans="1:30" ht="13" x14ac:dyDescent="0.15">
      <c r="A322" s="166">
        <f t="shared" si="17"/>
        <v>1954</v>
      </c>
      <c r="B322" s="166">
        <f t="shared" si="18"/>
        <v>7</v>
      </c>
      <c r="C322" s="166">
        <f t="shared" si="19"/>
        <v>299</v>
      </c>
      <c r="D322" s="108">
        <f t="shared" ca="1" si="3"/>
        <v>60789.109968314406</v>
      </c>
      <c r="E322" s="108">
        <f t="shared" ca="1" si="4"/>
        <v>238922.39463060338</v>
      </c>
      <c r="F322" s="108">
        <f>$B$15*$B$18*'Cash Flow Assist'!P309</f>
        <v>3333.3333333333335</v>
      </c>
      <c r="G322" s="108">
        <f>$B$15*'Parameters &amp; Main Results'!B340</f>
        <v>0</v>
      </c>
      <c r="H322" s="41">
        <f ca="1">OFFSET('StockBond Returns'!$W$7,($B$10-1871)*12+($B$11-2)+C322-1,0)</f>
        <v>5.0704899761300659E-2</v>
      </c>
      <c r="I322" s="17">
        <f t="shared" ca="1" si="5"/>
        <v>5.8993664024220689E-2</v>
      </c>
      <c r="J322" s="17"/>
      <c r="K322" s="17">
        <f t="shared" si="6"/>
        <v>1</v>
      </c>
      <c r="L322" s="160">
        <f t="shared" si="7"/>
        <v>0.9</v>
      </c>
      <c r="M322" s="160">
        <f t="shared" si="8"/>
        <v>0.1</v>
      </c>
      <c r="N322" s="160">
        <f t="shared" si="9"/>
        <v>0</v>
      </c>
      <c r="O322" s="160">
        <f t="shared" si="10"/>
        <v>0</v>
      </c>
      <c r="P322" s="160">
        <f t="shared" si="11"/>
        <v>0</v>
      </c>
      <c r="Q322" s="160">
        <f t="shared" si="12"/>
        <v>0</v>
      </c>
      <c r="R322" s="160">
        <f t="shared" si="13"/>
        <v>0</v>
      </c>
      <c r="S322" s="160">
        <f t="shared" si="14"/>
        <v>0</v>
      </c>
      <c r="T322" s="160">
        <f t="shared" si="15"/>
        <v>0</v>
      </c>
      <c r="U322" s="17">
        <f t="shared" si="16"/>
        <v>5.0000000000000001E-4</v>
      </c>
      <c r="V322" s="17">
        <f ca="1">OFFSET('StockBond Returns'!$N$7,($B$10-1871)*12+($B$11-2)+C322-1,0)</f>
        <v>6.426001455374486E-2</v>
      </c>
      <c r="W322" s="17">
        <f ca="1">OFFSET('StockBond Returns'!$O$7,($B$10-1871)*12+($B$11-2)+C322-1,0)</f>
        <v>1.2013175925169817E-2</v>
      </c>
      <c r="X322" s="17">
        <f ca="1">OFFSET('StockBond Returns'!$P$7,($B$10-1871)*12+($B$11-2)+C322-1,0)</f>
        <v>3.5133283729984477E-3</v>
      </c>
      <c r="Y322" s="17">
        <f ca="1">OFFSET('StockBond Returns'!$Q$7,($B$10-1871)*12+($B$11-2)+C322-1,0)</f>
        <v>6.426001455374486E-2</v>
      </c>
      <c r="Z322" s="17">
        <f ca="1">OFFSET('StockBond Returns'!$R$7,($B$10-1871)*12+($B$11-2)+C322-1,0)</f>
        <v>0</v>
      </c>
      <c r="AA322" s="17">
        <f ca="1">OFFSET('StockBond Returns'!$S$7,($B$10-1871)*12+($B$11-2)+C322-1,0)</f>
        <v>0</v>
      </c>
      <c r="AB322" s="17">
        <f ca="1">OFFSET('StockBond Returns'!$T$7,($B$10-1871)*12+($B$11-2)+C322-1,0)</f>
        <v>2.9784065524944836E-3</v>
      </c>
      <c r="AC322" s="17">
        <f ca="1">OFFSET('StockBond Returns'!$U$7,($B$10-1871)*12+($B$11-2)+C322-1,0)</f>
        <v>1.06E-2</v>
      </c>
      <c r="AD322" s="17">
        <f ca="1">OFFSET('StockBond Returns'!$V$7,($B$10-1871)*12+($B$11-2)+C322-1,0)</f>
        <v>4.1300000000000003E-2</v>
      </c>
    </row>
    <row r="323" spans="1:30" ht="13" x14ac:dyDescent="0.15">
      <c r="A323" s="166">
        <f t="shared" si="17"/>
        <v>1954</v>
      </c>
      <c r="B323" s="166">
        <f t="shared" si="18"/>
        <v>8</v>
      </c>
      <c r="C323" s="166">
        <f t="shared" si="19"/>
        <v>300</v>
      </c>
      <c r="D323" s="108">
        <f t="shared" ca="1" si="3"/>
        <v>56147.8088975719</v>
      </c>
      <c r="E323" s="108">
        <f t="shared" ca="1" si="4"/>
        <v>229247.25936868935</v>
      </c>
      <c r="F323" s="108">
        <f>$B$15*$B$18*'Cash Flow Assist'!P310</f>
        <v>3333.3333333333335</v>
      </c>
      <c r="G323" s="108">
        <f>$B$15*'Parameters &amp; Main Results'!B341</f>
        <v>0</v>
      </c>
      <c r="H323" s="41">
        <f ca="1">OFFSET('StockBond Returns'!$W$7,($B$10-1871)*12+($B$11-2)+C323-1,0)</f>
        <v>-2.2764773431203311E-2</v>
      </c>
      <c r="I323" s="17">
        <f t="shared" ca="1" si="5"/>
        <v>-2.6918915053439078E-2</v>
      </c>
      <c r="J323" s="17"/>
      <c r="K323" s="17">
        <f t="shared" si="6"/>
        <v>1</v>
      </c>
      <c r="L323" s="160">
        <f t="shared" si="7"/>
        <v>0.9</v>
      </c>
      <c r="M323" s="160">
        <f t="shared" si="8"/>
        <v>0.1</v>
      </c>
      <c r="N323" s="160">
        <f t="shared" si="9"/>
        <v>0</v>
      </c>
      <c r="O323" s="160">
        <f t="shared" si="10"/>
        <v>0</v>
      </c>
      <c r="P323" s="160">
        <f t="shared" si="11"/>
        <v>0</v>
      </c>
      <c r="Q323" s="160">
        <f t="shared" si="12"/>
        <v>0</v>
      </c>
      <c r="R323" s="160">
        <f t="shared" si="13"/>
        <v>0</v>
      </c>
      <c r="S323" s="160">
        <f t="shared" si="14"/>
        <v>0</v>
      </c>
      <c r="T323" s="160">
        <f t="shared" si="15"/>
        <v>0</v>
      </c>
      <c r="U323" s="17">
        <f t="shared" si="16"/>
        <v>5.0000000000000001E-4</v>
      </c>
      <c r="V323" s="17">
        <f ca="1">OFFSET('StockBond Returns'!$N$7,($B$10-1871)*12+($B$11-2)+C323-1,0)</f>
        <v>-2.9535969557218045E-2</v>
      </c>
      <c r="W323" s="17">
        <f ca="1">OFFSET('StockBond Returns'!$O$7,($B$10-1871)*12+($B$11-2)+C323-1,0)</f>
        <v>-2.9487578527617186E-3</v>
      </c>
      <c r="X323" s="17">
        <f ca="1">OFFSET('StockBond Returns'!$P$7,($B$10-1871)*12+($B$11-2)+C323-1,0)</f>
        <v>9.7266294079356719E-4</v>
      </c>
      <c r="Y323" s="17">
        <f ca="1">OFFSET('StockBond Returns'!$Q$7,($B$10-1871)*12+($B$11-2)+C323-1,0)</f>
        <v>-2.9535969557218045E-2</v>
      </c>
      <c r="Z323" s="17">
        <f ca="1">OFFSET('StockBond Returns'!$R$7,($B$10-1871)*12+($B$11-2)+C323-1,0)</f>
        <v>0</v>
      </c>
      <c r="AA323" s="17">
        <f ca="1">OFFSET('StockBond Returns'!$S$7,($B$10-1871)*12+($B$11-2)+C323-1,0)</f>
        <v>0</v>
      </c>
      <c r="AB323" s="17">
        <f ca="1">OFFSET('StockBond Returns'!$T$7,($B$10-1871)*12+($B$11-2)+C323-1,0)</f>
        <v>3.7243947858467408E-4</v>
      </c>
      <c r="AC323" s="17">
        <f ca="1">OFFSET('StockBond Returns'!$U$7,($B$10-1871)*12+($B$11-2)+C323-1,0)</f>
        <v>2.69E-2</v>
      </c>
      <c r="AD323" s="17">
        <f ca="1">OFFSET('StockBond Returns'!$V$7,($B$10-1871)*12+($B$11-2)+C323-1,0)</f>
        <v>-1.38E-2</v>
      </c>
    </row>
    <row r="324" spans="1:30" ht="13" x14ac:dyDescent="0.15">
      <c r="A324" s="166">
        <f t="shared" si="17"/>
        <v>1954</v>
      </c>
      <c r="B324" s="166">
        <f t="shared" si="18"/>
        <v>9</v>
      </c>
      <c r="C324" s="166">
        <f t="shared" si="19"/>
        <v>301</v>
      </c>
      <c r="D324" s="108">
        <f t="shared" ca="1" si="3"/>
        <v>56354.605569214255</v>
      </c>
      <c r="E324" s="108">
        <f t="shared" ca="1" si="4"/>
        <v>244012.95296368049</v>
      </c>
      <c r="F324" s="108">
        <f>$B$15*$B$18*'Cash Flow Assist'!P311</f>
        <v>3333.3333333333335</v>
      </c>
      <c r="G324" s="108">
        <f>$B$15*'Parameters &amp; Main Results'!B342</f>
        <v>0</v>
      </c>
      <c r="H324" s="41">
        <f ca="1">OFFSET('StockBond Returns'!$W$7,($B$10-1871)*12+($B$11-2)+C324-1,0)</f>
        <v>6.7029540048538547E-2</v>
      </c>
      <c r="I324" s="17">
        <f t="shared" ca="1" si="5"/>
        <v>8.0114702293704376E-2</v>
      </c>
      <c r="J324" s="17"/>
      <c r="K324" s="17">
        <f t="shared" si="6"/>
        <v>1</v>
      </c>
      <c r="L324" s="160">
        <f t="shared" si="7"/>
        <v>0.9</v>
      </c>
      <c r="M324" s="160">
        <f t="shared" si="8"/>
        <v>0.1</v>
      </c>
      <c r="N324" s="160">
        <f t="shared" si="9"/>
        <v>0</v>
      </c>
      <c r="O324" s="160">
        <f t="shared" si="10"/>
        <v>0</v>
      </c>
      <c r="P324" s="160">
        <f t="shared" si="11"/>
        <v>0</v>
      </c>
      <c r="Q324" s="160">
        <f t="shared" si="12"/>
        <v>0</v>
      </c>
      <c r="R324" s="160">
        <f t="shared" si="13"/>
        <v>0</v>
      </c>
      <c r="S324" s="160">
        <f t="shared" si="14"/>
        <v>0</v>
      </c>
      <c r="T324" s="160">
        <f t="shared" si="15"/>
        <v>0</v>
      </c>
      <c r="U324" s="17">
        <f t="shared" si="16"/>
        <v>5.0000000000000001E-4</v>
      </c>
      <c r="V324" s="17">
        <f ca="1">OFFSET('StockBond Returns'!$N$7,($B$10-1871)*12+($B$11-2)+C324-1,0)</f>
        <v>8.8872504986428069E-2</v>
      </c>
      <c r="W324" s="17">
        <f ca="1">OFFSET('StockBond Returns'!$O$7,($B$10-1871)*12+($B$11-2)+C324-1,0)</f>
        <v>1.7111447258577606E-3</v>
      </c>
      <c r="X324" s="17">
        <f ca="1">OFFSET('StockBond Returns'!$P$7,($B$10-1871)*12+($B$11-2)+C324-1,0)</f>
        <v>2.2597911230939349E-3</v>
      </c>
      <c r="Y324" s="17">
        <f ca="1">OFFSET('StockBond Returns'!$Q$7,($B$10-1871)*12+($B$11-2)+C324-1,0)</f>
        <v>8.8872504986428069E-2</v>
      </c>
      <c r="Z324" s="17">
        <f ca="1">OFFSET('StockBond Returns'!$R$7,($B$10-1871)*12+($B$11-2)+C324-1,0)</f>
        <v>0</v>
      </c>
      <c r="AA324" s="17">
        <f ca="1">OFFSET('StockBond Returns'!$S$7,($B$10-1871)*12+($B$11-2)+C324-1,0)</f>
        <v>0</v>
      </c>
      <c r="AB324" s="17">
        <f ca="1">OFFSET('StockBond Returns'!$T$7,($B$10-1871)*12+($B$11-2)+C324-1,0)</f>
        <v>1.4919806042521522E-3</v>
      </c>
      <c r="AC324" s="17">
        <f ca="1">OFFSET('StockBond Returns'!$U$7,($B$10-1871)*12+($B$11-2)+C324-1,0)</f>
        <v>-2.53E-2</v>
      </c>
      <c r="AD324" s="17">
        <f ca="1">OFFSET('StockBond Returns'!$V$7,($B$10-1871)*12+($B$11-2)+C324-1,0)</f>
        <v>6.7999999999999996E-3</v>
      </c>
    </row>
    <row r="325" spans="1:30" ht="13" x14ac:dyDescent="0.15">
      <c r="A325" s="166">
        <f t="shared" si="17"/>
        <v>1954</v>
      </c>
      <c r="B325" s="166">
        <f t="shared" si="18"/>
        <v>10</v>
      </c>
      <c r="C325" s="166">
        <f t="shared" si="19"/>
        <v>302</v>
      </c>
      <c r="D325" s="108">
        <f t="shared" ca="1" si="3"/>
        <v>52554.297228827309</v>
      </c>
      <c r="E325" s="108">
        <f t="shared" ca="1" si="4"/>
        <v>238056.2304396457</v>
      </c>
      <c r="F325" s="108">
        <f>$B$15*$B$18*'Cash Flow Assist'!P312</f>
        <v>3333.3333333333335</v>
      </c>
      <c r="G325" s="108">
        <f>$B$15*'Parameters &amp; Main Results'!B343</f>
        <v>0</v>
      </c>
      <c r="H325" s="41">
        <f ca="1">OFFSET('StockBond Returns'!$W$7,($B$10-1871)*12+($B$11-2)+C325-1,0)</f>
        <v>-8.807314260135651E-3</v>
      </c>
      <c r="I325" s="17">
        <f t="shared" ca="1" si="5"/>
        <v>-1.0899922455962935E-2</v>
      </c>
      <c r="J325" s="17"/>
      <c r="K325" s="17">
        <f t="shared" si="6"/>
        <v>1</v>
      </c>
      <c r="L325" s="160">
        <f t="shared" si="7"/>
        <v>0.9</v>
      </c>
      <c r="M325" s="160">
        <f t="shared" si="8"/>
        <v>0.1</v>
      </c>
      <c r="N325" s="160">
        <f t="shared" si="9"/>
        <v>0</v>
      </c>
      <c r="O325" s="160">
        <f t="shared" si="10"/>
        <v>0</v>
      </c>
      <c r="P325" s="160">
        <f t="shared" si="11"/>
        <v>0</v>
      </c>
      <c r="Q325" s="160">
        <f t="shared" si="12"/>
        <v>0</v>
      </c>
      <c r="R325" s="160">
        <f t="shared" si="13"/>
        <v>0</v>
      </c>
      <c r="S325" s="160">
        <f t="shared" si="14"/>
        <v>0</v>
      </c>
      <c r="T325" s="160">
        <f t="shared" si="15"/>
        <v>0</v>
      </c>
      <c r="U325" s="17">
        <f t="shared" si="16"/>
        <v>5.0000000000000001E-4</v>
      </c>
      <c r="V325" s="17">
        <f ca="1">OFFSET('StockBond Returns'!$N$7,($B$10-1871)*12+($B$11-2)+C325-1,0)</f>
        <v>-1.2173762677591293E-2</v>
      </c>
      <c r="W325" s="17">
        <f ca="1">OFFSET('StockBond Returns'!$O$7,($B$10-1871)*12+($B$11-2)+C325-1,0)</f>
        <v>9.8130620535896718E-4</v>
      </c>
      <c r="X325" s="17">
        <f ca="1">OFFSET('StockBond Returns'!$P$7,($B$10-1871)*12+($B$11-2)+C325-1,0)</f>
        <v>4.2127650958583285E-3</v>
      </c>
      <c r="Y325" s="17">
        <f ca="1">OFFSET('StockBond Returns'!$Q$7,($B$10-1871)*12+($B$11-2)+C325-1,0)</f>
        <v>-1.2173762677591293E-2</v>
      </c>
      <c r="Z325" s="17">
        <f ca="1">OFFSET('StockBond Returns'!$R$7,($B$10-1871)*12+($B$11-2)+C325-1,0)</f>
        <v>0</v>
      </c>
      <c r="AA325" s="17">
        <f ca="1">OFFSET('StockBond Returns'!$S$7,($B$10-1871)*12+($B$11-2)+C325-1,0)</f>
        <v>0</v>
      </c>
      <c r="AB325" s="17">
        <f ca="1">OFFSET('StockBond Returns'!$T$7,($B$10-1871)*12+($B$11-2)+C325-1,0)</f>
        <v>3.3682634730538563E-3</v>
      </c>
      <c r="AC325" s="17">
        <f ca="1">OFFSET('StockBond Returns'!$U$7,($B$10-1871)*12+($B$11-2)+C325-1,0)</f>
        <v>6.1999999999999998E-3</v>
      </c>
      <c r="AD325" s="17">
        <f ca="1">OFFSET('StockBond Returns'!$V$7,($B$10-1871)*12+($B$11-2)+C325-1,0)</f>
        <v>6.7000000000000002E-3</v>
      </c>
    </row>
    <row r="326" spans="1:30" ht="13" x14ac:dyDescent="0.15">
      <c r="A326" s="166">
        <f t="shared" si="17"/>
        <v>1954</v>
      </c>
      <c r="B326" s="166">
        <f t="shared" si="18"/>
        <v>11</v>
      </c>
      <c r="C326" s="166">
        <f t="shared" si="19"/>
        <v>303</v>
      </c>
      <c r="D326" s="108">
        <f t="shared" ca="1" si="3"/>
        <v>52206.761062360129</v>
      </c>
      <c r="E326" s="108">
        <f t="shared" ca="1" si="4"/>
        <v>251992.8406260254</v>
      </c>
      <c r="F326" s="108">
        <f>$B$15*$B$18*'Cash Flow Assist'!P313</f>
        <v>3333.3333333333335</v>
      </c>
      <c r="G326" s="108">
        <f>$B$15*'Parameters &amp; Main Results'!B344</f>
        <v>0</v>
      </c>
      <c r="H326" s="41">
        <f ca="1">OFFSET('StockBond Returns'!$W$7,($B$10-1871)*12+($B$11-2)+C326-1,0)</f>
        <v>6.0661086873585096E-2</v>
      </c>
      <c r="I326" s="17">
        <f t="shared" ca="1" si="5"/>
        <v>7.3575879186132523E-2</v>
      </c>
      <c r="J326" s="17"/>
      <c r="K326" s="17">
        <f t="shared" si="6"/>
        <v>1</v>
      </c>
      <c r="L326" s="160">
        <f t="shared" si="7"/>
        <v>0.9</v>
      </c>
      <c r="M326" s="160">
        <f t="shared" si="8"/>
        <v>0.1</v>
      </c>
      <c r="N326" s="160">
        <f t="shared" si="9"/>
        <v>0</v>
      </c>
      <c r="O326" s="160">
        <f t="shared" si="10"/>
        <v>0</v>
      </c>
      <c r="P326" s="160">
        <f t="shared" si="11"/>
        <v>0</v>
      </c>
      <c r="Q326" s="160">
        <f t="shared" si="12"/>
        <v>0</v>
      </c>
      <c r="R326" s="160">
        <f t="shared" si="13"/>
        <v>0</v>
      </c>
      <c r="S326" s="160">
        <f t="shared" si="14"/>
        <v>0</v>
      </c>
      <c r="T326" s="160">
        <f t="shared" si="15"/>
        <v>0</v>
      </c>
      <c r="U326" s="17">
        <f t="shared" si="16"/>
        <v>5.0000000000000001E-4</v>
      </c>
      <c r="V326" s="17">
        <f ca="1">OFFSET('StockBond Returns'!$N$7,($B$10-1871)*12+($B$11-2)+C326-1,0)</f>
        <v>8.230506120658565E-2</v>
      </c>
      <c r="W326" s="17">
        <f ca="1">OFFSET('StockBond Returns'!$O$7,($B$10-1871)*12+($B$11-2)+C326-1,0)</f>
        <v>-4.5700923312790298E-3</v>
      </c>
      <c r="X326" s="17">
        <f ca="1">OFFSET('StockBond Returns'!$P$7,($B$10-1871)*12+($B$11-2)+C326-1,0)</f>
        <v>-1.4256410279530618E-3</v>
      </c>
      <c r="Y326" s="17">
        <f ca="1">OFFSET('StockBond Returns'!$Q$7,($B$10-1871)*12+($B$11-2)+C326-1,0)</f>
        <v>8.230506120658565E-2</v>
      </c>
      <c r="Z326" s="17">
        <f ca="1">OFFSET('StockBond Returns'!$R$7,($B$10-1871)*12+($B$11-2)+C326-1,0)</f>
        <v>0</v>
      </c>
      <c r="AA326" s="17">
        <f ca="1">OFFSET('StockBond Returns'!$S$7,($B$10-1871)*12+($B$11-2)+C326-1,0)</f>
        <v>0</v>
      </c>
      <c r="AB326" s="17">
        <f ca="1">OFFSET('StockBond Returns'!$T$7,($B$10-1871)*12+($B$11-2)+C326-1,0)</f>
        <v>-2.2404779686333587E-3</v>
      </c>
      <c r="AC326" s="17">
        <f ca="1">OFFSET('StockBond Returns'!$U$7,($B$10-1871)*12+($B$11-2)+C326-1,0)</f>
        <v>-2.6200000000000001E-2</v>
      </c>
      <c r="AD326" s="17">
        <f ca="1">OFFSET('StockBond Returns'!$V$7,($B$10-1871)*12+($B$11-2)+C326-1,0)</f>
        <v>4.3999999999999997E-2</v>
      </c>
    </row>
    <row r="327" spans="1:30" ht="13" x14ac:dyDescent="0.15">
      <c r="A327" s="166">
        <f t="shared" si="17"/>
        <v>1954</v>
      </c>
      <c r="B327" s="166">
        <f t="shared" si="18"/>
        <v>12</v>
      </c>
      <c r="C327" s="166">
        <f t="shared" si="19"/>
        <v>304</v>
      </c>
      <c r="D327" s="108">
        <f t="shared" ca="1" si="3"/>
        <v>50882.481449692044</v>
      </c>
      <c r="E327" s="108">
        <f t="shared" ca="1" si="4"/>
        <v>260928.22951860819</v>
      </c>
      <c r="F327" s="108">
        <f>$B$15*$B$18*'Cash Flow Assist'!P314</f>
        <v>3333.3333333333335</v>
      </c>
      <c r="G327" s="108">
        <f>$B$15*'Parameters &amp; Main Results'!B345</f>
        <v>0</v>
      </c>
      <c r="H327" s="41">
        <f ca="1">OFFSET('StockBond Returns'!$W$7,($B$10-1871)*12+($B$11-2)+C327-1,0)</f>
        <v>4.1107280868536988E-2</v>
      </c>
      <c r="I327" s="17">
        <f t="shared" ca="1" si="5"/>
        <v>4.9339445571549678E-2</v>
      </c>
      <c r="J327" s="17"/>
      <c r="K327" s="17">
        <f t="shared" si="6"/>
        <v>1</v>
      </c>
      <c r="L327" s="160">
        <f t="shared" si="7"/>
        <v>0.9</v>
      </c>
      <c r="M327" s="160">
        <f t="shared" si="8"/>
        <v>0.1</v>
      </c>
      <c r="N327" s="160">
        <f t="shared" si="9"/>
        <v>0</v>
      </c>
      <c r="O327" s="160">
        <f t="shared" si="10"/>
        <v>0</v>
      </c>
      <c r="P327" s="160">
        <f t="shared" si="11"/>
        <v>0</v>
      </c>
      <c r="Q327" s="160">
        <f t="shared" si="12"/>
        <v>0</v>
      </c>
      <c r="R327" s="160">
        <f t="shared" si="13"/>
        <v>0</v>
      </c>
      <c r="S327" s="160">
        <f t="shared" si="14"/>
        <v>0</v>
      </c>
      <c r="T327" s="160">
        <f t="shared" si="15"/>
        <v>0</v>
      </c>
      <c r="U327" s="17">
        <f t="shared" si="16"/>
        <v>5.0000000000000001E-4</v>
      </c>
      <c r="V327" s="17">
        <f ca="1">OFFSET('StockBond Returns'!$N$7,($B$10-1871)*12+($B$11-2)+C327-1,0)</f>
        <v>5.4887575776604969E-2</v>
      </c>
      <c r="W327" s="17">
        <f ca="1">OFFSET('StockBond Returns'!$O$7,($B$10-1871)*12+($B$11-2)+C327-1,0)</f>
        <v>-1.7705960728131576E-4</v>
      </c>
      <c r="X327" s="17">
        <f ca="1">OFFSET('StockBond Returns'!$P$7,($B$10-1871)*12+($B$11-2)+C327-1,0)</f>
        <v>1.1488419897272006E-3</v>
      </c>
      <c r="Y327" s="17">
        <f ca="1">OFFSET('StockBond Returns'!$Q$7,($B$10-1871)*12+($B$11-2)+C327-1,0)</f>
        <v>5.4887575776604969E-2</v>
      </c>
      <c r="Z327" s="17">
        <f ca="1">OFFSET('StockBond Returns'!$R$7,($B$10-1871)*12+($B$11-2)+C327-1,0)</f>
        <v>0</v>
      </c>
      <c r="AA327" s="17">
        <f ca="1">OFFSET('StockBond Returns'!$S$7,($B$10-1871)*12+($B$11-2)+C327-1,0)</f>
        <v>0</v>
      </c>
      <c r="AB327" s="17">
        <f ca="1">OFFSET('StockBond Returns'!$T$7,($B$10-1871)*12+($B$11-2)+C327-1,0)</f>
        <v>3.7355248412396236E-4</v>
      </c>
      <c r="AC327" s="17">
        <f ca="1">OFFSET('StockBond Returns'!$U$7,($B$10-1871)*12+($B$11-2)+C327-1,0)</f>
        <v>2.12E-2</v>
      </c>
      <c r="AD327" s="17">
        <f ca="1">OFFSET('StockBond Returns'!$V$7,($B$10-1871)*12+($B$11-2)+C327-1,0)</f>
        <v>5.6599999999999998E-2</v>
      </c>
    </row>
    <row r="328" spans="1:30" ht="13" x14ac:dyDescent="0.15">
      <c r="A328" s="166">
        <f t="shared" si="17"/>
        <v>1955</v>
      </c>
      <c r="B328" s="166">
        <f t="shared" si="18"/>
        <v>1</v>
      </c>
      <c r="C328" s="166">
        <f t="shared" si="19"/>
        <v>305</v>
      </c>
      <c r="D328" s="108">
        <f t="shared" ca="1" si="3"/>
        <v>48242.724738450866</v>
      </c>
      <c r="E328" s="108">
        <f t="shared" ca="1" si="4"/>
        <v>262387.76650868874</v>
      </c>
      <c r="F328" s="108">
        <f>$B$15*$B$18*'Cash Flow Assist'!P315</f>
        <v>3333.3333333333335</v>
      </c>
      <c r="G328" s="108">
        <f>$B$15*'Parameters &amp; Main Results'!B346</f>
        <v>0</v>
      </c>
      <c r="H328" s="41">
        <f ca="1">OFFSET('StockBond Returns'!$W$7,($B$10-1871)*12+($B$11-2)+C328-1,0)</f>
        <v>1.4586520464991044E-2</v>
      </c>
      <c r="I328" s="17">
        <f t="shared" ca="1" si="5"/>
        <v>1.8606231700983029E-2</v>
      </c>
      <c r="J328" s="17"/>
      <c r="K328" s="17">
        <f t="shared" si="6"/>
        <v>1</v>
      </c>
      <c r="L328" s="160">
        <f t="shared" si="7"/>
        <v>0.9</v>
      </c>
      <c r="M328" s="160">
        <f t="shared" si="8"/>
        <v>0.1</v>
      </c>
      <c r="N328" s="160">
        <f t="shared" si="9"/>
        <v>0</v>
      </c>
      <c r="O328" s="160">
        <f t="shared" si="10"/>
        <v>0</v>
      </c>
      <c r="P328" s="160">
        <f t="shared" si="11"/>
        <v>0</v>
      </c>
      <c r="Q328" s="160">
        <f t="shared" si="12"/>
        <v>0</v>
      </c>
      <c r="R328" s="160">
        <f t="shared" si="13"/>
        <v>0</v>
      </c>
      <c r="S328" s="160">
        <f t="shared" si="14"/>
        <v>0</v>
      </c>
      <c r="T328" s="160">
        <f t="shared" si="15"/>
        <v>0</v>
      </c>
      <c r="U328" s="17">
        <f t="shared" si="16"/>
        <v>5.0000000000000001E-4</v>
      </c>
      <c r="V328" s="17">
        <f ca="1">OFFSET('StockBond Returns'!$N$7,($B$10-1871)*12+($B$11-2)+C328-1,0)</f>
        <v>2.1453110125724262E-2</v>
      </c>
      <c r="W328" s="17">
        <f ca="1">OFFSET('StockBond Returns'!$O$7,($B$10-1871)*12+($B$11-2)+C328-1,0)</f>
        <v>-6.5990074550213995E-3</v>
      </c>
      <c r="X328" s="17">
        <f ca="1">OFFSET('StockBond Returns'!$P$7,($B$10-1871)*12+($B$11-2)+C328-1,0)</f>
        <v>9.5833333040329371E-4</v>
      </c>
      <c r="Y328" s="17">
        <f ca="1">OFFSET('StockBond Returns'!$Q$7,($B$10-1871)*12+($B$11-2)+C328-1,0)</f>
        <v>2.1453110125724262E-2</v>
      </c>
      <c r="Z328" s="17">
        <f ca="1">OFFSET('StockBond Returns'!$R$7,($B$10-1871)*12+($B$11-2)+C328-1,0)</f>
        <v>0</v>
      </c>
      <c r="AA328" s="17">
        <f ca="1">OFFSET('StockBond Returns'!$S$7,($B$10-1871)*12+($B$11-2)+C328-1,0)</f>
        <v>0</v>
      </c>
      <c r="AB328" s="17">
        <f ca="1">OFFSET('StockBond Returns'!$T$7,($B$10-1871)*12+($B$11-2)+C328-1,0)</f>
        <v>-2.8368794326241176E-3</v>
      </c>
      <c r="AC328" s="17">
        <f ca="1">OFFSET('StockBond Returns'!$U$7,($B$10-1871)*12+($B$11-2)+C328-1,0)</f>
        <v>3.5999999999999999E-3</v>
      </c>
      <c r="AD328" s="17">
        <f ca="1">OFFSET('StockBond Returns'!$V$7,($B$10-1871)*12+($B$11-2)+C328-1,0)</f>
        <v>2.1399999999999999E-2</v>
      </c>
    </row>
    <row r="329" spans="1:30" ht="13" x14ac:dyDescent="0.15">
      <c r="A329" s="166">
        <f t="shared" si="17"/>
        <v>1955</v>
      </c>
      <c r="B329" s="166">
        <f t="shared" si="18"/>
        <v>2</v>
      </c>
      <c r="C329" s="166">
        <f t="shared" si="19"/>
        <v>306</v>
      </c>
      <c r="D329" s="108">
        <f t="shared" ca="1" si="3"/>
        <v>45058.889243445919</v>
      </c>
      <c r="E329" s="108">
        <f t="shared" ca="1" si="4"/>
        <v>260235.35713308444</v>
      </c>
      <c r="F329" s="108">
        <f>$B$15*$B$18*'Cash Flow Assist'!P316</f>
        <v>3333.3333333333335</v>
      </c>
      <c r="G329" s="108">
        <f>$B$15*'Parameters &amp; Main Results'!B347</f>
        <v>0</v>
      </c>
      <c r="H329" s="41">
        <f ca="1">OFFSET('StockBond Returns'!$W$7,($B$10-1871)*12+($B$11-2)+C329-1,0)</f>
        <v>3.3288769598277708E-3</v>
      </c>
      <c r="I329" s="17">
        <f t="shared" ca="1" si="5"/>
        <v>4.5585938957071817E-3</v>
      </c>
      <c r="J329" s="17"/>
      <c r="K329" s="17">
        <f t="shared" si="6"/>
        <v>1</v>
      </c>
      <c r="L329" s="160">
        <f t="shared" si="7"/>
        <v>0.9</v>
      </c>
      <c r="M329" s="160">
        <f t="shared" si="8"/>
        <v>0.1</v>
      </c>
      <c r="N329" s="160">
        <f t="shared" si="9"/>
        <v>0</v>
      </c>
      <c r="O329" s="160">
        <f t="shared" si="10"/>
        <v>0</v>
      </c>
      <c r="P329" s="160">
        <f t="shared" si="11"/>
        <v>0</v>
      </c>
      <c r="Q329" s="160">
        <f t="shared" si="12"/>
        <v>0</v>
      </c>
      <c r="R329" s="160">
        <f t="shared" si="13"/>
        <v>0</v>
      </c>
      <c r="S329" s="160">
        <f t="shared" si="14"/>
        <v>0</v>
      </c>
      <c r="T329" s="160">
        <f t="shared" si="15"/>
        <v>0</v>
      </c>
      <c r="U329" s="17">
        <f t="shared" si="16"/>
        <v>5.0000000000000001E-4</v>
      </c>
      <c r="V329" s="17">
        <f ca="1">OFFSET('StockBond Returns'!$N$7,($B$10-1871)*12+($B$11-2)+C329-1,0)</f>
        <v>5.4635842655854638E-3</v>
      </c>
      <c r="W329" s="17">
        <f ca="1">OFFSET('StockBond Returns'!$O$7,($B$10-1871)*12+($B$11-2)+C329-1,0)</f>
        <v>-3.1696527665306951E-3</v>
      </c>
      <c r="X329" s="17">
        <f ca="1">OFFSET('StockBond Returns'!$P$7,($B$10-1871)*12+($B$11-2)+C329-1,0)</f>
        <v>-8.4950907051717373E-4</v>
      </c>
      <c r="Y329" s="17">
        <f ca="1">OFFSET('StockBond Returns'!$Q$7,($B$10-1871)*12+($B$11-2)+C329-1,0)</f>
        <v>5.4635842655854638E-3</v>
      </c>
      <c r="Z329" s="17">
        <f ca="1">OFFSET('StockBond Returns'!$R$7,($B$10-1871)*12+($B$11-2)+C329-1,0)</f>
        <v>0</v>
      </c>
      <c r="AA329" s="17">
        <f ca="1">OFFSET('StockBond Returns'!$S$7,($B$10-1871)*12+($B$11-2)+C329-1,0)</f>
        <v>0</v>
      </c>
      <c r="AB329" s="17">
        <f ca="1">OFFSET('StockBond Returns'!$T$7,($B$10-1871)*12+($B$11-2)+C329-1,0)</f>
        <v>-1.8642803877704228E-3</v>
      </c>
      <c r="AC329" s="17">
        <f ca="1">OFFSET('StockBond Returns'!$U$7,($B$10-1871)*12+($B$11-2)+C329-1,0)</f>
        <v>1.5900000000000001E-2</v>
      </c>
      <c r="AD329" s="17">
        <f ca="1">OFFSET('StockBond Returns'!$V$7,($B$10-1871)*12+($B$11-2)+C329-1,0)</f>
        <v>5.7999999999999996E-3</v>
      </c>
    </row>
    <row r="330" spans="1:30" ht="13" x14ac:dyDescent="0.15">
      <c r="A330" s="166">
        <f t="shared" si="17"/>
        <v>1955</v>
      </c>
      <c r="B330" s="166">
        <f t="shared" si="18"/>
        <v>3</v>
      </c>
      <c r="C330" s="166">
        <f t="shared" si="19"/>
        <v>307</v>
      </c>
      <c r="D330" s="108">
        <f t="shared" ca="1" si="3"/>
        <v>41735.156289241277</v>
      </c>
      <c r="E330" s="108">
        <f t="shared" ca="1" si="4"/>
        <v>256900.77881213665</v>
      </c>
      <c r="F330" s="108">
        <f>$B$15*$B$18*'Cash Flow Assist'!P317</f>
        <v>3333.3333333333335</v>
      </c>
      <c r="G330" s="108">
        <f>$B$15*'Parameters &amp; Main Results'!B348</f>
        <v>0</v>
      </c>
      <c r="H330" s="41">
        <f ca="1">OFFSET('StockBond Returns'!$W$7,($B$10-1871)*12+($B$11-2)+C330-1,0)</f>
        <v>2.3008391186878468E-4</v>
      </c>
      <c r="I330" s="17">
        <f t="shared" ca="1" si="5"/>
        <v>-4.8461572861581315E-6</v>
      </c>
      <c r="J330" s="17"/>
      <c r="K330" s="17">
        <f t="shared" si="6"/>
        <v>1</v>
      </c>
      <c r="L330" s="160">
        <f t="shared" si="7"/>
        <v>0.9</v>
      </c>
      <c r="M330" s="160">
        <f t="shared" si="8"/>
        <v>0.1</v>
      </c>
      <c r="N330" s="160">
        <f t="shared" si="9"/>
        <v>0</v>
      </c>
      <c r="O330" s="160">
        <f t="shared" si="10"/>
        <v>0</v>
      </c>
      <c r="P330" s="160">
        <f t="shared" si="11"/>
        <v>0</v>
      </c>
      <c r="Q330" s="160">
        <f t="shared" si="12"/>
        <v>0</v>
      </c>
      <c r="R330" s="160">
        <f t="shared" si="13"/>
        <v>0</v>
      </c>
      <c r="S330" s="160">
        <f t="shared" si="14"/>
        <v>0</v>
      </c>
      <c r="T330" s="160">
        <f t="shared" si="15"/>
        <v>0</v>
      </c>
      <c r="U330" s="17">
        <f t="shared" si="16"/>
        <v>5.0000000000000001E-4</v>
      </c>
      <c r="V330" s="17">
        <f ca="1">OFFSET('StockBond Returns'!$N$7,($B$10-1871)*12+($B$11-2)+C330-1,0)</f>
        <v>-1.3535096984862438E-4</v>
      </c>
      <c r="W330" s="17">
        <f ca="1">OFFSET('StockBond Returns'!$O$7,($B$10-1871)*12+($B$11-2)+C330-1,0)</f>
        <v>1.5863638224427046E-3</v>
      </c>
      <c r="X330" s="17">
        <f ca="1">OFFSET('StockBond Returns'!$P$7,($B$10-1871)*12+($B$11-2)+C330-1,0)</f>
        <v>2.0959126514710213E-3</v>
      </c>
      <c r="Y330" s="17">
        <f ca="1">OFFSET('StockBond Returns'!$Q$7,($B$10-1871)*12+($B$11-2)+C330-1,0)</f>
        <v>-1.3535096984862438E-4</v>
      </c>
      <c r="Z330" s="17">
        <f ca="1">OFFSET('StockBond Returns'!$R$7,($B$10-1871)*12+($B$11-2)+C330-1,0)</f>
        <v>0</v>
      </c>
      <c r="AA330" s="17">
        <f ca="1">OFFSET('StockBond Returns'!$S$7,($B$10-1871)*12+($B$11-2)+C330-1,0)</f>
        <v>0</v>
      </c>
      <c r="AB330" s="17">
        <f ca="1">OFFSET('StockBond Returns'!$T$7,($B$10-1871)*12+($B$11-2)+C330-1,0)</f>
        <v>1.1198208286675726E-3</v>
      </c>
      <c r="AC330" s="17">
        <f ca="1">OFFSET('StockBond Returns'!$U$7,($B$10-1871)*12+($B$11-2)+C330-1,0)</f>
        <v>-7.4000000000000003E-3</v>
      </c>
      <c r="AD330" s="17">
        <f ca="1">OFFSET('StockBond Returns'!$V$7,($B$10-1871)*12+($B$11-2)+C330-1,0)</f>
        <v>1.9699999999999999E-2</v>
      </c>
    </row>
    <row r="331" spans="1:30" ht="13" x14ac:dyDescent="0.15">
      <c r="A331" s="166">
        <f t="shared" si="17"/>
        <v>1955</v>
      </c>
      <c r="B331" s="166">
        <f t="shared" si="18"/>
        <v>4</v>
      </c>
      <c r="C331" s="166">
        <f t="shared" si="19"/>
        <v>308</v>
      </c>
      <c r="D331" s="108">
        <f t="shared" ca="1" si="3"/>
        <v>39543.778981708288</v>
      </c>
      <c r="E331" s="108">
        <f t="shared" ca="1" si="4"/>
        <v>262785.60680216172</v>
      </c>
      <c r="F331" s="108">
        <f>$B$15*$B$18*'Cash Flow Assist'!P318</f>
        <v>3333.3333333333335</v>
      </c>
      <c r="G331" s="108">
        <f>$B$15*'Parameters &amp; Main Results'!B349</f>
        <v>0</v>
      </c>
      <c r="H331" s="41">
        <f ca="1">OFFSET('StockBond Returns'!$W$7,($B$10-1871)*12+($B$11-2)+C331-1,0)</f>
        <v>2.9737026471673519E-2</v>
      </c>
      <c r="I331" s="17">
        <f t="shared" ca="1" si="5"/>
        <v>3.6353883306873475E-2</v>
      </c>
      <c r="J331" s="17"/>
      <c r="K331" s="17">
        <f t="shared" si="6"/>
        <v>1</v>
      </c>
      <c r="L331" s="160">
        <f t="shared" si="7"/>
        <v>0.9</v>
      </c>
      <c r="M331" s="160">
        <f t="shared" si="8"/>
        <v>0.1</v>
      </c>
      <c r="N331" s="160">
        <f t="shared" si="9"/>
        <v>0</v>
      </c>
      <c r="O331" s="160">
        <f t="shared" si="10"/>
        <v>0</v>
      </c>
      <c r="P331" s="160">
        <f t="shared" si="11"/>
        <v>0</v>
      </c>
      <c r="Q331" s="160">
        <f t="shared" si="12"/>
        <v>0</v>
      </c>
      <c r="R331" s="160">
        <f t="shared" si="13"/>
        <v>0</v>
      </c>
      <c r="S331" s="160">
        <f t="shared" si="14"/>
        <v>0</v>
      </c>
      <c r="T331" s="160">
        <f t="shared" si="15"/>
        <v>0</v>
      </c>
      <c r="U331" s="17">
        <f t="shared" si="16"/>
        <v>5.0000000000000001E-4</v>
      </c>
      <c r="V331" s="17">
        <f ca="1">OFFSET('StockBond Returns'!$N$7,($B$10-1871)*12+($B$11-2)+C331-1,0)</f>
        <v>4.0964196960704857E-2</v>
      </c>
      <c r="W331" s="17">
        <f ca="1">OFFSET('StockBond Returns'!$O$7,($B$10-1871)*12+($B$11-2)+C331-1,0)</f>
        <v>-4.7222729109422934E-3</v>
      </c>
      <c r="X331" s="17">
        <f ca="1">OFFSET('StockBond Returns'!$P$7,($B$10-1871)*12+($B$11-2)+C331-1,0)</f>
        <v>1.0666666694769678E-3</v>
      </c>
      <c r="Y331" s="17">
        <f ca="1">OFFSET('StockBond Returns'!$Q$7,($B$10-1871)*12+($B$11-2)+C331-1,0)</f>
        <v>4.0964196960704857E-2</v>
      </c>
      <c r="Z331" s="17">
        <f ca="1">OFFSET('StockBond Returns'!$R$7,($B$10-1871)*12+($B$11-2)+C331-1,0)</f>
        <v>0</v>
      </c>
      <c r="AA331" s="17">
        <f ca="1">OFFSET('StockBond Returns'!$S$7,($B$10-1871)*12+($B$11-2)+C331-1,0)</f>
        <v>0</v>
      </c>
      <c r="AB331" s="17">
        <f ca="1">OFFSET('StockBond Returns'!$T$7,($B$10-1871)*12+($B$11-2)+C331-1,0)</f>
        <v>0</v>
      </c>
      <c r="AC331" s="17">
        <f ca="1">OFFSET('StockBond Returns'!$U$7,($B$10-1871)*12+($B$11-2)+C331-1,0)</f>
        <v>-1.6199999999999999E-2</v>
      </c>
      <c r="AD331" s="17">
        <f ca="1">OFFSET('StockBond Returns'!$V$7,($B$10-1871)*12+($B$11-2)+C331-1,0)</f>
        <v>6.7999999999999996E-3</v>
      </c>
    </row>
    <row r="332" spans="1:30" ht="13" x14ac:dyDescent="0.15">
      <c r="A332" s="166">
        <f t="shared" si="17"/>
        <v>1955</v>
      </c>
      <c r="B332" s="166">
        <f t="shared" si="18"/>
        <v>5</v>
      </c>
      <c r="C332" s="166">
        <f t="shared" si="19"/>
        <v>309</v>
      </c>
      <c r="D332" s="108">
        <f t="shared" ca="1" si="3"/>
        <v>36304.13122402654</v>
      </c>
      <c r="E332" s="108">
        <f t="shared" ca="1" si="4"/>
        <v>260169.53657807832</v>
      </c>
      <c r="F332" s="108">
        <f>$B$15*$B$18*'Cash Flow Assist'!P319</f>
        <v>3333.3333333333335</v>
      </c>
      <c r="G332" s="108">
        <f>$B$15*'Parameters &amp; Main Results'!B350</f>
        <v>0</v>
      </c>
      <c r="H332" s="41">
        <f ca="1">OFFSET('StockBond Returns'!$W$7,($B$10-1871)*12+($B$11-2)+C332-1,0)</f>
        <v>2.58725276571657E-3</v>
      </c>
      <c r="I332" s="17">
        <f t="shared" ca="1" si="5"/>
        <v>2.7645281332873205E-3</v>
      </c>
      <c r="J332" s="17"/>
      <c r="K332" s="17">
        <f t="shared" si="6"/>
        <v>1</v>
      </c>
      <c r="L332" s="160">
        <f t="shared" si="7"/>
        <v>0.9</v>
      </c>
      <c r="M332" s="160">
        <f t="shared" si="8"/>
        <v>0.1</v>
      </c>
      <c r="N332" s="160">
        <f t="shared" si="9"/>
        <v>0</v>
      </c>
      <c r="O332" s="160">
        <f t="shared" si="10"/>
        <v>0</v>
      </c>
      <c r="P332" s="160">
        <f t="shared" si="11"/>
        <v>0</v>
      </c>
      <c r="Q332" s="160">
        <f t="shared" si="12"/>
        <v>0</v>
      </c>
      <c r="R332" s="160">
        <f t="shared" si="13"/>
        <v>0</v>
      </c>
      <c r="S332" s="160">
        <f t="shared" si="14"/>
        <v>0</v>
      </c>
      <c r="T332" s="160">
        <f t="shared" si="15"/>
        <v>0</v>
      </c>
      <c r="U332" s="17">
        <f t="shared" si="16"/>
        <v>5.0000000000000001E-4</v>
      </c>
      <c r="V332" s="17">
        <f ca="1">OFFSET('StockBond Returns'!$N$7,($B$10-1871)*12+($B$11-2)+C332-1,0)</f>
        <v>2.8769765866067942E-3</v>
      </c>
      <c r="W332" s="17">
        <f ca="1">OFFSET('StockBond Returns'!$O$7,($B$10-1871)*12+($B$11-2)+C332-1,0)</f>
        <v>2.1691587200787232E-3</v>
      </c>
      <c r="X332" s="17">
        <f ca="1">OFFSET('StockBond Returns'!$P$7,($B$10-1871)*12+($B$11-2)+C332-1,0)</f>
        <v>2.0730948804186244E-3</v>
      </c>
      <c r="Y332" s="17">
        <f ca="1">OFFSET('StockBond Returns'!$Q$7,($B$10-1871)*12+($B$11-2)+C332-1,0)</f>
        <v>2.8769765866067942E-3</v>
      </c>
      <c r="Z332" s="17">
        <f ca="1">OFFSET('StockBond Returns'!$R$7,($B$10-1871)*12+($B$11-2)+C332-1,0)</f>
        <v>0</v>
      </c>
      <c r="AA332" s="17">
        <f ca="1">OFFSET('StockBond Returns'!$S$7,($B$10-1871)*12+($B$11-2)+C332-1,0)</f>
        <v>0</v>
      </c>
      <c r="AB332" s="17">
        <f ca="1">OFFSET('StockBond Returns'!$T$7,($B$10-1871)*12+($B$11-2)+C332-1,0)</f>
        <v>7.4710496824792472E-4</v>
      </c>
      <c r="AC332" s="17">
        <f ca="1">OFFSET('StockBond Returns'!$U$7,($B$10-1871)*12+($B$11-2)+C332-1,0)</f>
        <v>-2.8E-3</v>
      </c>
      <c r="AD332" s="17">
        <f ca="1">OFFSET('StockBond Returns'!$V$7,($B$10-1871)*12+($B$11-2)+C332-1,0)</f>
        <v>-9.5999999999999992E-3</v>
      </c>
    </row>
    <row r="333" spans="1:30" ht="13" x14ac:dyDescent="0.15">
      <c r="A333" s="166">
        <f t="shared" si="17"/>
        <v>1955</v>
      </c>
      <c r="B333" s="166">
        <f t="shared" si="18"/>
        <v>6</v>
      </c>
      <c r="C333" s="166">
        <f t="shared" si="19"/>
        <v>310</v>
      </c>
      <c r="D333" s="108">
        <f t="shared" ca="1" si="3"/>
        <v>35172.497355554464</v>
      </c>
      <c r="E333" s="108">
        <f t="shared" ca="1" si="4"/>
        <v>277283.76250558393</v>
      </c>
      <c r="F333" s="108">
        <f>$B$15*$B$18*'Cash Flow Assist'!P320</f>
        <v>3333.3333333333335</v>
      </c>
      <c r="G333" s="108">
        <f>$B$15*'Parameters &amp; Main Results'!B351</f>
        <v>0</v>
      </c>
      <c r="H333" s="41">
        <f ca="1">OFFSET('StockBond Returns'!$W$7,($B$10-1871)*12+($B$11-2)+C333-1,0)</f>
        <v>6.677725762538303E-2</v>
      </c>
      <c r="I333" s="17">
        <f t="shared" ca="1" si="5"/>
        <v>7.9613228207372266E-2</v>
      </c>
      <c r="J333" s="17"/>
      <c r="K333" s="17">
        <f t="shared" si="6"/>
        <v>1</v>
      </c>
      <c r="L333" s="160">
        <f t="shared" si="7"/>
        <v>0.9</v>
      </c>
      <c r="M333" s="160">
        <f t="shared" si="8"/>
        <v>0.1</v>
      </c>
      <c r="N333" s="160">
        <f t="shared" si="9"/>
        <v>0</v>
      </c>
      <c r="O333" s="160">
        <f t="shared" si="10"/>
        <v>0</v>
      </c>
      <c r="P333" s="160">
        <f t="shared" si="11"/>
        <v>0</v>
      </c>
      <c r="Q333" s="160">
        <f t="shared" si="12"/>
        <v>0</v>
      </c>
      <c r="R333" s="160">
        <f t="shared" si="13"/>
        <v>0</v>
      </c>
      <c r="S333" s="160">
        <f t="shared" si="14"/>
        <v>0</v>
      </c>
      <c r="T333" s="160">
        <f t="shared" si="15"/>
        <v>0</v>
      </c>
      <c r="U333" s="17">
        <f t="shared" si="16"/>
        <v>5.0000000000000001E-4</v>
      </c>
      <c r="V333" s="17">
        <f ca="1">OFFSET('StockBond Returns'!$N$7,($B$10-1871)*12+($B$11-2)+C333-1,0)</f>
        <v>8.8193507562015716E-2</v>
      </c>
      <c r="W333" s="17">
        <f ca="1">OFFSET('StockBond Returns'!$O$7,($B$10-1871)*12+($B$11-2)+C333-1,0)</f>
        <v>2.8073806822477287E-3</v>
      </c>
      <c r="X333" s="17">
        <f ca="1">OFFSET('StockBond Returns'!$P$7,($B$10-1871)*12+($B$11-2)+C333-1,0)</f>
        <v>3.4573973552665116E-3</v>
      </c>
      <c r="Y333" s="17">
        <f ca="1">OFFSET('StockBond Returns'!$Q$7,($B$10-1871)*12+($B$11-2)+C333-1,0)</f>
        <v>8.8193507562015716E-2</v>
      </c>
      <c r="Z333" s="17">
        <f ca="1">OFFSET('StockBond Returns'!$R$7,($B$10-1871)*12+($B$11-2)+C333-1,0)</f>
        <v>0</v>
      </c>
      <c r="AA333" s="17">
        <f ca="1">OFFSET('StockBond Returns'!$S$7,($B$10-1871)*12+($B$11-2)+C333-1,0)</f>
        <v>0</v>
      </c>
      <c r="AB333" s="17">
        <f ca="1">OFFSET('StockBond Returns'!$T$7,($B$10-1871)*12+($B$11-2)+C333-1,0)</f>
        <v>2.2463496817670681E-3</v>
      </c>
      <c r="AC333" s="17">
        <f ca="1">OFFSET('StockBond Returns'!$U$7,($B$10-1871)*12+($B$11-2)+C333-1,0)</f>
        <v>-4.65E-2</v>
      </c>
      <c r="AD333" s="17">
        <f ca="1">OFFSET('StockBond Returns'!$V$7,($B$10-1871)*12+($B$11-2)+C333-1,0)</f>
        <v>1.84E-2</v>
      </c>
    </row>
    <row r="334" spans="1:30" ht="13" x14ac:dyDescent="0.15">
      <c r="A334" s="166">
        <f t="shared" si="17"/>
        <v>1955</v>
      </c>
      <c r="B334" s="166">
        <f t="shared" si="18"/>
        <v>7</v>
      </c>
      <c r="C334" s="166">
        <f t="shared" si="19"/>
        <v>311</v>
      </c>
      <c r="D334" s="108">
        <f t="shared" ca="1" si="3"/>
        <v>33258.878526827415</v>
      </c>
      <c r="E334" s="108">
        <f t="shared" ca="1" si="4"/>
        <v>289022.66512138059</v>
      </c>
      <c r="F334" s="108">
        <f>$B$15*$B$18*'Cash Flow Assist'!P321</f>
        <v>3333.3333333333335</v>
      </c>
      <c r="G334" s="108">
        <f>$B$15*'Parameters &amp; Main Results'!B352</f>
        <v>0</v>
      </c>
      <c r="H334" s="41">
        <f ca="1">OFFSET('StockBond Returns'!$W$7,($B$10-1871)*12+($B$11-2)+C334-1,0)</f>
        <v>4.4590194127441092E-2</v>
      </c>
      <c r="I334" s="17">
        <f t="shared" ca="1" si="5"/>
        <v>5.5018114024026905E-2</v>
      </c>
      <c r="J334" s="17"/>
      <c r="K334" s="17">
        <f t="shared" si="6"/>
        <v>1</v>
      </c>
      <c r="L334" s="160">
        <f t="shared" si="7"/>
        <v>0.9</v>
      </c>
      <c r="M334" s="160">
        <f t="shared" si="8"/>
        <v>0.1</v>
      </c>
      <c r="N334" s="160">
        <f t="shared" si="9"/>
        <v>0</v>
      </c>
      <c r="O334" s="160">
        <f t="shared" si="10"/>
        <v>0</v>
      </c>
      <c r="P334" s="160">
        <f t="shared" si="11"/>
        <v>0</v>
      </c>
      <c r="Q334" s="160">
        <f t="shared" si="12"/>
        <v>0</v>
      </c>
      <c r="R334" s="160">
        <f t="shared" si="13"/>
        <v>0</v>
      </c>
      <c r="S334" s="160">
        <f t="shared" si="14"/>
        <v>0</v>
      </c>
      <c r="T334" s="160">
        <f t="shared" si="15"/>
        <v>0</v>
      </c>
      <c r="U334" s="17">
        <f t="shared" si="16"/>
        <v>5.0000000000000001E-4</v>
      </c>
      <c r="V334" s="17">
        <f ca="1">OFFSET('StockBond Returns'!$N$7,($B$10-1871)*12+($B$11-2)+C334-1,0)</f>
        <v>6.228026435033085E-2</v>
      </c>
      <c r="W334" s="17">
        <f ca="1">OFFSET('StockBond Returns'!$O$7,($B$10-1871)*12+($B$11-2)+C334-1,0)</f>
        <v>-9.9245722460419294E-3</v>
      </c>
      <c r="X334" s="17">
        <f ca="1">OFFSET('StockBond Returns'!$P$7,($B$10-1871)*12+($B$11-2)+C334-1,0)</f>
        <v>-6.9565582892006095E-4</v>
      </c>
      <c r="Y334" s="17">
        <f ca="1">OFFSET('StockBond Returns'!$Q$7,($B$10-1871)*12+($B$11-2)+C334-1,0)</f>
        <v>6.228026435033085E-2</v>
      </c>
      <c r="Z334" s="17">
        <f ca="1">OFFSET('StockBond Returns'!$R$7,($B$10-1871)*12+($B$11-2)+C334-1,0)</f>
        <v>0</v>
      </c>
      <c r="AA334" s="17">
        <f ca="1">OFFSET('StockBond Returns'!$S$7,($B$10-1871)*12+($B$11-2)+C334-1,0)</f>
        <v>0</v>
      </c>
      <c r="AB334" s="17">
        <f ca="1">OFFSET('StockBond Returns'!$T$7,($B$10-1871)*12+($B$11-2)+C334-1,0)</f>
        <v>-1.8684603886398587E-3</v>
      </c>
      <c r="AC334" s="17">
        <f ca="1">OFFSET('StockBond Returns'!$U$7,($B$10-1871)*12+($B$11-2)+C334-1,0)</f>
        <v>-1.15E-2</v>
      </c>
      <c r="AD334" s="17">
        <f ca="1">OFFSET('StockBond Returns'!$V$7,($B$10-1871)*12+($B$11-2)+C334-1,0)</f>
        <v>3.8999999999999998E-3</v>
      </c>
    </row>
    <row r="335" spans="1:30" ht="13" x14ac:dyDescent="0.15">
      <c r="A335" s="166">
        <f t="shared" si="17"/>
        <v>1955</v>
      </c>
      <c r="B335" s="166">
        <f t="shared" si="18"/>
        <v>8</v>
      </c>
      <c r="C335" s="166">
        <f t="shared" si="19"/>
        <v>312</v>
      </c>
      <c r="D335" s="108">
        <f t="shared" ca="1" si="3"/>
        <v>29841.354619285623</v>
      </c>
      <c r="E335" s="108">
        <f t="shared" ca="1" si="4"/>
        <v>284787.89050764142</v>
      </c>
      <c r="F335" s="108">
        <f>$B$15*$B$18*'Cash Flow Assist'!P322</f>
        <v>3333.3333333333335</v>
      </c>
      <c r="G335" s="108">
        <f>$B$15*'Parameters &amp; Main Results'!B353</f>
        <v>0</v>
      </c>
      <c r="H335" s="41">
        <f ca="1">OFFSET('StockBond Returns'!$W$7,($B$10-1871)*12+($B$11-2)+C335-1,0)</f>
        <v>-2.8133346832646283E-3</v>
      </c>
      <c r="I335" s="17">
        <f t="shared" ca="1" si="5"/>
        <v>-3.1553200631048764E-3</v>
      </c>
      <c r="J335" s="17"/>
      <c r="K335" s="17">
        <f t="shared" si="6"/>
        <v>1</v>
      </c>
      <c r="L335" s="160">
        <f t="shared" si="7"/>
        <v>0.9</v>
      </c>
      <c r="M335" s="160">
        <f t="shared" si="8"/>
        <v>0.1</v>
      </c>
      <c r="N335" s="160">
        <f t="shared" si="9"/>
        <v>0</v>
      </c>
      <c r="O335" s="160">
        <f t="shared" si="10"/>
        <v>0</v>
      </c>
      <c r="P335" s="160">
        <f t="shared" si="11"/>
        <v>0</v>
      </c>
      <c r="Q335" s="160">
        <f t="shared" si="12"/>
        <v>0</v>
      </c>
      <c r="R335" s="160">
        <f t="shared" si="13"/>
        <v>0</v>
      </c>
      <c r="S335" s="160">
        <f t="shared" si="14"/>
        <v>0</v>
      </c>
      <c r="T335" s="160">
        <f t="shared" si="15"/>
        <v>0</v>
      </c>
      <c r="U335" s="17">
        <f t="shared" si="16"/>
        <v>5.0000000000000001E-4</v>
      </c>
      <c r="V335" s="17">
        <f ca="1">OFFSET('StockBond Returns'!$N$7,($B$10-1871)*12+($B$11-2)+C335-1,0)</f>
        <v>-3.2197985494069048E-3</v>
      </c>
      <c r="W335" s="17">
        <f ca="1">OFFSET('StockBond Returns'!$O$7,($B$10-1871)*12+($B$11-2)+C335-1,0)</f>
        <v>-2.1583470197199528E-3</v>
      </c>
      <c r="X335" s="17">
        <f ca="1">OFFSET('StockBond Returns'!$P$7,($B$10-1871)*12+($B$11-2)+C335-1,0)</f>
        <v>2.8323353276895613E-3</v>
      </c>
      <c r="Y335" s="17">
        <f ca="1">OFFSET('StockBond Returns'!$Q$7,($B$10-1871)*12+($B$11-2)+C335-1,0)</f>
        <v>-3.2197985494069048E-3</v>
      </c>
      <c r="Z335" s="17">
        <f ca="1">OFFSET('StockBond Returns'!$R$7,($B$10-1871)*12+($B$11-2)+C335-1,0)</f>
        <v>0</v>
      </c>
      <c r="AA335" s="17">
        <f ca="1">OFFSET('StockBond Returns'!$S$7,($B$10-1871)*12+($B$11-2)+C335-1,0)</f>
        <v>0</v>
      </c>
      <c r="AB335" s="17">
        <f ca="1">OFFSET('StockBond Returns'!$T$7,($B$10-1871)*12+($B$11-2)+C335-1,0)</f>
        <v>1.4970059880241582E-3</v>
      </c>
      <c r="AC335" s="17">
        <f ca="1">OFFSET('StockBond Returns'!$U$7,($B$10-1871)*12+($B$11-2)+C335-1,0)</f>
        <v>-4.4000000000000003E-3</v>
      </c>
      <c r="AD335" s="17">
        <f ca="1">OFFSET('StockBond Returns'!$V$7,($B$10-1871)*12+($B$11-2)+C335-1,0)</f>
        <v>7.1999999999999998E-3</v>
      </c>
    </row>
    <row r="336" spans="1:30" ht="13" x14ac:dyDescent="0.15">
      <c r="A336" s="166">
        <f t="shared" si="17"/>
        <v>1955</v>
      </c>
      <c r="B336" s="166">
        <f t="shared" si="18"/>
        <v>9</v>
      </c>
      <c r="C336" s="166">
        <f t="shared" si="19"/>
        <v>313</v>
      </c>
      <c r="D336" s="108">
        <f t="shared" ca="1" si="3"/>
        <v>26678.403857016798</v>
      </c>
      <c r="E336" s="108">
        <f t="shared" ca="1" si="4"/>
        <v>283803.28303882596</v>
      </c>
      <c r="F336" s="108">
        <f>$B$15*$B$18*'Cash Flow Assist'!P323</f>
        <v>3333.3333333333335</v>
      </c>
      <c r="G336" s="108">
        <f>$B$15*'Parameters &amp; Main Results'!B354</f>
        <v>0</v>
      </c>
      <c r="H336" s="41">
        <f ca="1">OFFSET('StockBond Returns'!$W$7,($B$10-1871)*12+($B$11-2)+C336-1,0)</f>
        <v>6.4275854175052842E-3</v>
      </c>
      <c r="I336" s="17">
        <f t="shared" ca="1" si="5"/>
        <v>8.3449558894982019E-3</v>
      </c>
      <c r="J336" s="17"/>
      <c r="K336" s="17">
        <f t="shared" si="6"/>
        <v>1</v>
      </c>
      <c r="L336" s="160">
        <f t="shared" si="7"/>
        <v>0.9</v>
      </c>
      <c r="M336" s="160">
        <f t="shared" si="8"/>
        <v>0.1</v>
      </c>
      <c r="N336" s="160">
        <f t="shared" si="9"/>
        <v>0</v>
      </c>
      <c r="O336" s="160">
        <f t="shared" si="10"/>
        <v>0</v>
      </c>
      <c r="P336" s="160">
        <f t="shared" si="11"/>
        <v>0</v>
      </c>
      <c r="Q336" s="160">
        <f t="shared" si="12"/>
        <v>0</v>
      </c>
      <c r="R336" s="160">
        <f t="shared" si="13"/>
        <v>0</v>
      </c>
      <c r="S336" s="160">
        <f t="shared" si="14"/>
        <v>0</v>
      </c>
      <c r="T336" s="160">
        <f t="shared" si="15"/>
        <v>0</v>
      </c>
      <c r="U336" s="17">
        <f t="shared" si="16"/>
        <v>5.0000000000000001E-4</v>
      </c>
      <c r="V336" s="17">
        <f ca="1">OFFSET('StockBond Returns'!$N$7,($B$10-1871)*12+($B$11-2)+C336-1,0)</f>
        <v>9.5827689210263856E-3</v>
      </c>
      <c r="W336" s="17">
        <f ca="1">OFFSET('StockBond Returns'!$O$7,($B$10-1871)*12+($B$11-2)+C336-1,0)</f>
        <v>-2.3786947275887815E-3</v>
      </c>
      <c r="X336" s="17">
        <f ca="1">OFFSET('StockBond Returns'!$P$7,($B$10-1871)*12+($B$11-2)+C336-1,0)</f>
        <v>-3.2660459344442394E-3</v>
      </c>
      <c r="Y336" s="17">
        <f ca="1">OFFSET('StockBond Returns'!$Q$7,($B$10-1871)*12+($B$11-2)+C336-1,0)</f>
        <v>9.5827689210263856E-3</v>
      </c>
      <c r="Z336" s="17">
        <f ca="1">OFFSET('StockBond Returns'!$R$7,($B$10-1871)*12+($B$11-2)+C336-1,0)</f>
        <v>0</v>
      </c>
      <c r="AA336" s="17">
        <f ca="1">OFFSET('StockBond Returns'!$S$7,($B$10-1871)*12+($B$11-2)+C336-1,0)</f>
        <v>0</v>
      </c>
      <c r="AB336" s="17">
        <f ca="1">OFFSET('StockBond Returns'!$T$7,($B$10-1871)*12+($B$11-2)+C336-1,0)</f>
        <v>-4.8417132216016512E-3</v>
      </c>
      <c r="AC336" s="17">
        <f ca="1">OFFSET('StockBond Returns'!$U$7,($B$10-1871)*12+($B$11-2)+C336-1,0)</f>
        <v>2.8E-3</v>
      </c>
      <c r="AD336" s="17">
        <f ca="1">OFFSET('StockBond Returns'!$V$7,($B$10-1871)*12+($B$11-2)+C336-1,0)</f>
        <v>-9.7999999999999997E-3</v>
      </c>
    </row>
    <row r="337" spans="1:30" ht="13" x14ac:dyDescent="0.15">
      <c r="A337" s="166">
        <f t="shared" si="17"/>
        <v>1955</v>
      </c>
      <c r="B337" s="166">
        <f t="shared" si="18"/>
        <v>10</v>
      </c>
      <c r="C337" s="166">
        <f t="shared" si="19"/>
        <v>314</v>
      </c>
      <c r="D337" s="108">
        <f t="shared" ca="1" si="3"/>
        <v>22937.613036670231</v>
      </c>
      <c r="E337" s="108">
        <f t="shared" ca="1" si="4"/>
        <v>274129.17109177494</v>
      </c>
      <c r="F337" s="108">
        <f>$B$15*$B$18*'Cash Flow Assist'!P324</f>
        <v>3333.3333333333335</v>
      </c>
      <c r="G337" s="108">
        <f>$B$15*'Parameters &amp; Main Results'!B355</f>
        <v>0</v>
      </c>
      <c r="H337" s="41">
        <f ca="1">OFFSET('StockBond Returns'!$W$7,($B$10-1871)*12+($B$11-2)+C337-1,0)</f>
        <v>-1.7453684134296092E-2</v>
      </c>
      <c r="I337" s="17">
        <f t="shared" ca="1" si="5"/>
        <v>-2.2607693338897176E-2</v>
      </c>
      <c r="J337" s="17"/>
      <c r="K337" s="17">
        <f t="shared" si="6"/>
        <v>1</v>
      </c>
      <c r="L337" s="160">
        <f t="shared" si="7"/>
        <v>0.9</v>
      </c>
      <c r="M337" s="160">
        <f t="shared" si="8"/>
        <v>0.1</v>
      </c>
      <c r="N337" s="160">
        <f t="shared" si="9"/>
        <v>0</v>
      </c>
      <c r="O337" s="160">
        <f t="shared" si="10"/>
        <v>0</v>
      </c>
      <c r="P337" s="160">
        <f t="shared" si="11"/>
        <v>0</v>
      </c>
      <c r="Q337" s="160">
        <f t="shared" si="12"/>
        <v>0</v>
      </c>
      <c r="R337" s="160">
        <f t="shared" si="13"/>
        <v>0</v>
      </c>
      <c r="S337" s="160">
        <f t="shared" si="14"/>
        <v>0</v>
      </c>
      <c r="T337" s="160">
        <f t="shared" si="15"/>
        <v>0</v>
      </c>
      <c r="U337" s="17">
        <f t="shared" si="16"/>
        <v>5.0000000000000001E-4</v>
      </c>
      <c r="V337" s="17">
        <f ca="1">OFFSET('StockBond Returns'!$N$7,($B$10-1871)*12+($B$11-2)+C337-1,0)</f>
        <v>-2.6346769014474747E-2</v>
      </c>
      <c r="W337" s="17">
        <f ca="1">OFFSET('StockBond Returns'!$O$7,($B$10-1871)*12+($B$11-2)+C337-1,0)</f>
        <v>1.1460654407967619E-2</v>
      </c>
      <c r="X337" s="17">
        <f ca="1">OFFSET('StockBond Returns'!$P$7,($B$10-1871)*12+($B$11-2)+C337-1,0)</f>
        <v>2.8454977640497425E-3</v>
      </c>
      <c r="Y337" s="17">
        <f ca="1">OFFSET('StockBond Returns'!$Q$7,($B$10-1871)*12+($B$11-2)+C337-1,0)</f>
        <v>-2.6346769014474747E-2</v>
      </c>
      <c r="Z337" s="17">
        <f ca="1">OFFSET('StockBond Returns'!$R$7,($B$10-1871)*12+($B$11-2)+C337-1,0)</f>
        <v>0</v>
      </c>
      <c r="AA337" s="17">
        <f ca="1">OFFSET('StockBond Returns'!$S$7,($B$10-1871)*12+($B$11-2)+C337-1,0)</f>
        <v>0</v>
      </c>
      <c r="AB337" s="17">
        <f ca="1">OFFSET('StockBond Returns'!$T$7,($B$10-1871)*12+($B$11-2)+C337-1,0)</f>
        <v>1.1185682326622093E-3</v>
      </c>
      <c r="AC337" s="17">
        <f ca="1">OFFSET('StockBond Returns'!$U$7,($B$10-1871)*12+($B$11-2)+C337-1,0)</f>
        <v>1.52E-2</v>
      </c>
      <c r="AD337" s="17">
        <f ca="1">OFFSET('StockBond Returns'!$V$7,($B$10-1871)*12+($B$11-2)+C337-1,0)</f>
        <v>-1.1000000000000001E-3</v>
      </c>
    </row>
    <row r="338" spans="1:30" ht="13" x14ac:dyDescent="0.15">
      <c r="A338" s="166">
        <f t="shared" si="17"/>
        <v>1955</v>
      </c>
      <c r="B338" s="166">
        <f t="shared" si="18"/>
        <v>11</v>
      </c>
      <c r="C338" s="166">
        <f t="shared" si="19"/>
        <v>315</v>
      </c>
      <c r="D338" s="108">
        <f t="shared" ca="1" si="3"/>
        <v>20712.552793681414</v>
      </c>
      <c r="E338" s="108">
        <f t="shared" ca="1" si="4"/>
        <v>289231.50961194973</v>
      </c>
      <c r="F338" s="108">
        <f>$B$15*$B$18*'Cash Flow Assist'!P325</f>
        <v>3333.3333333333335</v>
      </c>
      <c r="G338" s="108">
        <f>$B$15*'Parameters &amp; Main Results'!B356</f>
        <v>0</v>
      </c>
      <c r="H338" s="41">
        <f ca="1">OFFSET('StockBond Returns'!$W$7,($B$10-1871)*12+($B$11-2)+C338-1,0)</f>
        <v>5.653220149454781E-2</v>
      </c>
      <c r="I338" s="17">
        <f t="shared" ca="1" si="5"/>
        <v>6.8079598291142365E-2</v>
      </c>
      <c r="J338" s="17"/>
      <c r="K338" s="17">
        <f t="shared" si="6"/>
        <v>1</v>
      </c>
      <c r="L338" s="160">
        <f t="shared" si="7"/>
        <v>0.9</v>
      </c>
      <c r="M338" s="160">
        <f t="shared" si="8"/>
        <v>0.1</v>
      </c>
      <c r="N338" s="160">
        <f t="shared" si="9"/>
        <v>0</v>
      </c>
      <c r="O338" s="160">
        <f t="shared" si="10"/>
        <v>0</v>
      </c>
      <c r="P338" s="160">
        <f t="shared" si="11"/>
        <v>0</v>
      </c>
      <c r="Q338" s="160">
        <f t="shared" si="12"/>
        <v>0</v>
      </c>
      <c r="R338" s="160">
        <f t="shared" si="13"/>
        <v>0</v>
      </c>
      <c r="S338" s="160">
        <f t="shared" si="14"/>
        <v>0</v>
      </c>
      <c r="T338" s="160">
        <f t="shared" si="15"/>
        <v>0</v>
      </c>
      <c r="U338" s="17">
        <f t="shared" si="16"/>
        <v>5.0000000000000001E-4</v>
      </c>
      <c r="V338" s="17">
        <f ca="1">OFFSET('StockBond Returns'!$N$7,($B$10-1871)*12+($B$11-2)+C338-1,0)</f>
        <v>7.5768623439568028E-2</v>
      </c>
      <c r="W338" s="17">
        <f ca="1">OFFSET('StockBond Returns'!$O$7,($B$10-1871)*12+($B$11-2)+C338-1,0)</f>
        <v>-7.0496137802200654E-4</v>
      </c>
      <c r="X338" s="17">
        <f ca="1">OFFSET('StockBond Returns'!$P$7,($B$10-1871)*12+($B$11-2)+C338-1,0)</f>
        <v>-3.7795759021241881E-4</v>
      </c>
      <c r="Y338" s="17">
        <f ca="1">OFFSET('StockBond Returns'!$Q$7,($B$10-1871)*12+($B$11-2)+C338-1,0)</f>
        <v>7.5768623439568028E-2</v>
      </c>
      <c r="Z338" s="17">
        <f ca="1">OFFSET('StockBond Returns'!$R$7,($B$10-1871)*12+($B$11-2)+C338-1,0)</f>
        <v>0</v>
      </c>
      <c r="AA338" s="17">
        <f ca="1">OFFSET('StockBond Returns'!$S$7,($B$10-1871)*12+($B$11-2)+C338-1,0)</f>
        <v>0</v>
      </c>
      <c r="AB338" s="17">
        <f ca="1">OFFSET('StockBond Returns'!$T$7,($B$10-1871)*12+($B$11-2)+C338-1,0)</f>
        <v>-2.2321428571429047E-3</v>
      </c>
      <c r="AC338" s="17">
        <f ca="1">OFFSET('StockBond Returns'!$U$7,($B$10-1871)*12+($B$11-2)+C338-1,0)</f>
        <v>-2.1899999999999999E-2</v>
      </c>
      <c r="AD338" s="17">
        <f ca="1">OFFSET('StockBond Returns'!$V$7,($B$10-1871)*12+($B$11-2)+C338-1,0)</f>
        <v>3.3E-3</v>
      </c>
    </row>
    <row r="339" spans="1:30" ht="13" x14ac:dyDescent="0.15">
      <c r="A339" s="166">
        <f t="shared" si="17"/>
        <v>1955</v>
      </c>
      <c r="B339" s="166">
        <f t="shared" si="18"/>
        <v>12</v>
      </c>
      <c r="C339" s="166">
        <f t="shared" si="19"/>
        <v>316</v>
      </c>
      <c r="D339" s="108">
        <f t="shared" ca="1" si="3"/>
        <v>17398.99847519007</v>
      </c>
      <c r="E339" s="108">
        <f t="shared" ca="1" si="4"/>
        <v>286416.23308985133</v>
      </c>
      <c r="F339" s="108">
        <f>$B$15*$B$18*'Cash Flow Assist'!P326</f>
        <v>3333.3333333333335</v>
      </c>
      <c r="G339" s="108">
        <f>$B$15*'Parameters &amp; Main Results'!B357</f>
        <v>0</v>
      </c>
      <c r="H339" s="41">
        <f ca="1">OFFSET('StockBond Returns'!$W$7,($B$10-1871)*12+($B$11-2)+C339-1,0)</f>
        <v>1.138084186526007E-3</v>
      </c>
      <c r="I339" s="17">
        <f t="shared" ca="1" si="5"/>
        <v>1.8120325843913722E-3</v>
      </c>
      <c r="J339" s="17"/>
      <c r="K339" s="17">
        <f t="shared" si="6"/>
        <v>1</v>
      </c>
      <c r="L339" s="160">
        <f t="shared" si="7"/>
        <v>0.9</v>
      </c>
      <c r="M339" s="160">
        <f t="shared" si="8"/>
        <v>0.1</v>
      </c>
      <c r="N339" s="160">
        <f t="shared" si="9"/>
        <v>0</v>
      </c>
      <c r="O339" s="160">
        <f t="shared" si="10"/>
        <v>0</v>
      </c>
      <c r="P339" s="160">
        <f t="shared" si="11"/>
        <v>0</v>
      </c>
      <c r="Q339" s="160">
        <f t="shared" si="12"/>
        <v>0</v>
      </c>
      <c r="R339" s="160">
        <f t="shared" si="13"/>
        <v>0</v>
      </c>
      <c r="S339" s="160">
        <f t="shared" si="14"/>
        <v>0</v>
      </c>
      <c r="T339" s="160">
        <f t="shared" si="15"/>
        <v>0</v>
      </c>
      <c r="U339" s="17">
        <f t="shared" si="16"/>
        <v>5.0000000000000001E-4</v>
      </c>
      <c r="V339" s="17">
        <f ca="1">OFFSET('StockBond Returns'!$N$7,($B$10-1871)*12+($B$11-2)+C339-1,0)</f>
        <v>2.425005487676879E-3</v>
      </c>
      <c r="W339" s="17">
        <f ca="1">OFFSET('StockBond Returns'!$O$7,($B$10-1871)*12+($B$11-2)+C339-1,0)</f>
        <v>-3.2880568785115249E-3</v>
      </c>
      <c r="X339" s="17">
        <f ca="1">OFFSET('StockBond Returns'!$P$7,($B$10-1871)*12+($B$11-2)+C339-1,0)</f>
        <v>2.2395236345296166E-3</v>
      </c>
      <c r="Y339" s="17">
        <f ca="1">OFFSET('StockBond Returns'!$Q$7,($B$10-1871)*12+($B$11-2)+C339-1,0)</f>
        <v>2.425005487676879E-3</v>
      </c>
      <c r="Z339" s="17">
        <f ca="1">OFFSET('StockBond Returns'!$R$7,($B$10-1871)*12+($B$11-2)+C339-1,0)</f>
        <v>0</v>
      </c>
      <c r="AA339" s="17">
        <f ca="1">OFFSET('StockBond Returns'!$S$7,($B$10-1871)*12+($B$11-2)+C339-1,0)</f>
        <v>0</v>
      </c>
      <c r="AB339" s="17">
        <f ca="1">OFFSET('StockBond Returns'!$T$7,($B$10-1871)*12+($B$11-2)+C339-1,0)</f>
        <v>3.7216226274638942E-4</v>
      </c>
      <c r="AC339" s="17">
        <f ca="1">OFFSET('StockBond Returns'!$U$7,($B$10-1871)*12+($B$11-2)+C339-1,0)</f>
        <v>2.1100000000000001E-2</v>
      </c>
      <c r="AD339" s="17">
        <f ca="1">OFFSET('StockBond Returns'!$V$7,($B$10-1871)*12+($B$11-2)+C339-1,0)</f>
        <v>-2.3099999999999999E-2</v>
      </c>
    </row>
    <row r="340" spans="1:30" ht="13" x14ac:dyDescent="0.15">
      <c r="A340" s="166">
        <f t="shared" si="17"/>
        <v>1956</v>
      </c>
      <c r="B340" s="166">
        <f t="shared" si="18"/>
        <v>1</v>
      </c>
      <c r="C340" s="166">
        <f t="shared" si="19"/>
        <v>317</v>
      </c>
      <c r="D340" s="108">
        <f t="shared" ca="1" si="3"/>
        <v>13744.2325857941</v>
      </c>
      <c r="E340" s="108">
        <f t="shared" ca="1" si="4"/>
        <v>275115.84208644729</v>
      </c>
      <c r="F340" s="108">
        <f>$B$15*$B$18*'Cash Flow Assist'!P327</f>
        <v>3333.3333333333335</v>
      </c>
      <c r="G340" s="108">
        <f>$B$15*'Parameters &amp; Main Results'!B358</f>
        <v>0</v>
      </c>
      <c r="H340" s="41">
        <f ca="1">OFFSET('StockBond Returns'!$W$7,($B$10-1871)*12+($B$11-2)+C340-1,0)</f>
        <v>-2.2852282691283119E-2</v>
      </c>
      <c r="I340" s="17">
        <f t="shared" ca="1" si="5"/>
        <v>-2.8143902994222831E-2</v>
      </c>
      <c r="J340" s="17"/>
      <c r="K340" s="17">
        <f t="shared" si="6"/>
        <v>1</v>
      </c>
      <c r="L340" s="160">
        <f t="shared" si="7"/>
        <v>0.9</v>
      </c>
      <c r="M340" s="160">
        <f t="shared" si="8"/>
        <v>0.1</v>
      </c>
      <c r="N340" s="160">
        <f t="shared" si="9"/>
        <v>0</v>
      </c>
      <c r="O340" s="160">
        <f t="shared" si="10"/>
        <v>0</v>
      </c>
      <c r="P340" s="160">
        <f t="shared" si="11"/>
        <v>0</v>
      </c>
      <c r="Q340" s="160">
        <f t="shared" si="12"/>
        <v>0</v>
      </c>
      <c r="R340" s="160">
        <f t="shared" si="13"/>
        <v>0</v>
      </c>
      <c r="S340" s="160">
        <f t="shared" si="14"/>
        <v>0</v>
      </c>
      <c r="T340" s="160">
        <f t="shared" si="15"/>
        <v>0</v>
      </c>
      <c r="U340" s="17">
        <f t="shared" si="16"/>
        <v>5.0000000000000001E-4</v>
      </c>
      <c r="V340" s="17">
        <f ca="1">OFFSET('StockBond Returns'!$N$7,($B$10-1871)*12+($B$11-2)+C340-1,0)</f>
        <v>-3.1664841349959061E-2</v>
      </c>
      <c r="W340" s="17">
        <f ca="1">OFFSET('StockBond Returns'!$O$7,($B$10-1871)*12+($B$11-2)+C340-1,0)</f>
        <v>3.9612088740699214E-3</v>
      </c>
      <c r="X340" s="17">
        <f ca="1">OFFSET('StockBond Returns'!$P$7,($B$10-1871)*12+($B$11-2)+C340-1,0)</f>
        <v>3.6106907663908672E-3</v>
      </c>
      <c r="Y340" s="17">
        <f ca="1">OFFSET('StockBond Returns'!$Q$7,($B$10-1871)*12+($B$11-2)+C340-1,0)</f>
        <v>-3.1664841349959061E-2</v>
      </c>
      <c r="Z340" s="17">
        <f ca="1">OFFSET('StockBond Returns'!$R$7,($B$10-1871)*12+($B$11-2)+C340-1,0)</f>
        <v>0</v>
      </c>
      <c r="AA340" s="17">
        <f ca="1">OFFSET('StockBond Returns'!$S$7,($B$10-1871)*12+($B$11-2)+C340-1,0)</f>
        <v>0</v>
      </c>
      <c r="AB340" s="17">
        <f ca="1">OFFSET('StockBond Returns'!$T$7,($B$10-1871)*12+($B$11-2)+C340-1,0)</f>
        <v>2.9154642607771564E-3</v>
      </c>
      <c r="AC340" s="17">
        <f ca="1">OFFSET('StockBond Returns'!$U$7,($B$10-1871)*12+($B$11-2)+C340-1,0)</f>
        <v>4.1000000000000003E-3</v>
      </c>
      <c r="AD340" s="17">
        <f ca="1">OFFSET('StockBond Returns'!$V$7,($B$10-1871)*12+($B$11-2)+C340-1,0)</f>
        <v>9.2999999999999992E-3</v>
      </c>
    </row>
    <row r="341" spans="1:30" ht="13" x14ac:dyDescent="0.15">
      <c r="A341" s="166">
        <f t="shared" si="17"/>
        <v>1956</v>
      </c>
      <c r="B341" s="166">
        <f t="shared" si="18"/>
        <v>2</v>
      </c>
      <c r="C341" s="166">
        <f t="shared" si="19"/>
        <v>318</v>
      </c>
      <c r="D341" s="108">
        <f t="shared" ca="1" si="3"/>
        <v>10709.168039030546</v>
      </c>
      <c r="E341" s="108">
        <f t="shared" ca="1" si="4"/>
        <v>280902.25536287279</v>
      </c>
      <c r="F341" s="108">
        <f>$B$15*$B$18*'Cash Flow Assist'!P328</f>
        <v>3333.3333333333335</v>
      </c>
      <c r="G341" s="108">
        <f>$B$15*'Parameters &amp; Main Results'!B359</f>
        <v>0</v>
      </c>
      <c r="H341" s="41">
        <f ca="1">OFFSET('StockBond Returns'!$W$7,($B$10-1871)*12+($B$11-2)+C341-1,0)</f>
        <v>2.8649666021816563E-2</v>
      </c>
      <c r="I341" s="17">
        <f t="shared" ca="1" si="5"/>
        <v>3.355531101540872E-2</v>
      </c>
      <c r="J341" s="17"/>
      <c r="K341" s="17">
        <f t="shared" si="6"/>
        <v>1</v>
      </c>
      <c r="L341" s="160">
        <f t="shared" si="7"/>
        <v>0.9</v>
      </c>
      <c r="M341" s="160">
        <f t="shared" si="8"/>
        <v>0.1</v>
      </c>
      <c r="N341" s="160">
        <f t="shared" si="9"/>
        <v>0</v>
      </c>
      <c r="O341" s="160">
        <f t="shared" si="10"/>
        <v>0</v>
      </c>
      <c r="P341" s="160">
        <f t="shared" si="11"/>
        <v>0</v>
      </c>
      <c r="Q341" s="160">
        <f t="shared" si="12"/>
        <v>0</v>
      </c>
      <c r="R341" s="160">
        <f t="shared" si="13"/>
        <v>0</v>
      </c>
      <c r="S341" s="160">
        <f t="shared" si="14"/>
        <v>0</v>
      </c>
      <c r="T341" s="160">
        <f t="shared" si="15"/>
        <v>0</v>
      </c>
      <c r="U341" s="17">
        <f t="shared" si="16"/>
        <v>5.0000000000000001E-4</v>
      </c>
      <c r="V341" s="17">
        <f ca="1">OFFSET('StockBond Returns'!$N$7,($B$10-1871)*12+($B$11-2)+C341-1,0)</f>
        <v>3.6615978621722167E-2</v>
      </c>
      <c r="W341" s="17">
        <f ca="1">OFFSET('StockBond Returns'!$O$7,($B$10-1871)*12+($B$11-2)+C341-1,0)</f>
        <v>6.4259692252544021E-3</v>
      </c>
      <c r="X341" s="17">
        <f ca="1">OFFSET('StockBond Returns'!$P$7,($B$10-1871)*12+($B$11-2)+C341-1,0)</f>
        <v>8.8918776455026993E-4</v>
      </c>
      <c r="Y341" s="17">
        <f ca="1">OFFSET('StockBond Returns'!$Q$7,($B$10-1871)*12+($B$11-2)+C341-1,0)</f>
        <v>3.6615978621722167E-2</v>
      </c>
      <c r="Z341" s="17">
        <f ca="1">OFFSET('StockBond Returns'!$R$7,($B$10-1871)*12+($B$11-2)+C341-1,0)</f>
        <v>0</v>
      </c>
      <c r="AA341" s="17">
        <f ca="1">OFFSET('StockBond Returns'!$S$7,($B$10-1871)*12+($B$11-2)+C341-1,0)</f>
        <v>0</v>
      </c>
      <c r="AB341" s="17">
        <f ca="1">OFFSET('StockBond Returns'!$T$7,($B$10-1871)*12+($B$11-2)+C341-1,0)</f>
        <v>-1.1169024571855424E-3</v>
      </c>
      <c r="AC341" s="17">
        <f ca="1">OFFSET('StockBond Returns'!$U$7,($B$10-1871)*12+($B$11-2)+C341-1,0)</f>
        <v>-9.7999999999999997E-3</v>
      </c>
      <c r="AD341" s="17">
        <f ca="1">OFFSET('StockBond Returns'!$V$7,($B$10-1871)*12+($B$11-2)+C341-1,0)</f>
        <v>-3.8999999999999998E-3</v>
      </c>
    </row>
    <row r="342" spans="1:30" ht="13" x14ac:dyDescent="0.15">
      <c r="A342" s="166">
        <f t="shared" si="17"/>
        <v>1956</v>
      </c>
      <c r="B342" s="166">
        <f t="shared" si="18"/>
        <v>3</v>
      </c>
      <c r="C342" s="166">
        <f t="shared" si="19"/>
        <v>319</v>
      </c>
      <c r="D342" s="108">
        <f t="shared" ca="1" si="3"/>
        <v>7757.0966046743924</v>
      </c>
      <c r="E342" s="108">
        <f t="shared" ca="1" si="4"/>
        <v>295153.9800213881</v>
      </c>
      <c r="F342" s="108">
        <f>$B$15*$B$18*'Cash Flow Assist'!P329</f>
        <v>3333.3333333333335</v>
      </c>
      <c r="G342" s="108">
        <f>$B$15*'Parameters &amp; Main Results'!B360</f>
        <v>0</v>
      </c>
      <c r="H342" s="41">
        <f ca="1">OFFSET('StockBond Returns'!$W$7,($B$10-1871)*12+($B$11-2)+C342-1,0)</f>
        <v>5.1690678301492675E-2</v>
      </c>
      <c r="I342" s="17">
        <f t="shared" ca="1" si="5"/>
        <v>6.3353843302303037E-2</v>
      </c>
      <c r="J342" s="17"/>
      <c r="K342" s="17">
        <f t="shared" si="6"/>
        <v>1</v>
      </c>
      <c r="L342" s="160">
        <f t="shared" si="7"/>
        <v>0.9</v>
      </c>
      <c r="M342" s="160">
        <f t="shared" si="8"/>
        <v>0.1</v>
      </c>
      <c r="N342" s="160">
        <f t="shared" si="9"/>
        <v>0</v>
      </c>
      <c r="O342" s="160">
        <f t="shared" si="10"/>
        <v>0</v>
      </c>
      <c r="P342" s="160">
        <f t="shared" si="11"/>
        <v>0</v>
      </c>
      <c r="Q342" s="160">
        <f t="shared" si="12"/>
        <v>0</v>
      </c>
      <c r="R342" s="160">
        <f t="shared" si="13"/>
        <v>0</v>
      </c>
      <c r="S342" s="160">
        <f t="shared" si="14"/>
        <v>0</v>
      </c>
      <c r="T342" s="160">
        <f t="shared" si="15"/>
        <v>0</v>
      </c>
      <c r="U342" s="17">
        <f t="shared" si="16"/>
        <v>5.0000000000000001E-4</v>
      </c>
      <c r="V342" s="17">
        <f ca="1">OFFSET('StockBond Returns'!$N$7,($B$10-1871)*12+($B$11-2)+C342-1,0)</f>
        <v>7.1431325857988837E-2</v>
      </c>
      <c r="W342" s="17">
        <f ca="1">OFFSET('StockBond Returns'!$O$7,($B$10-1871)*12+($B$11-2)+C342-1,0)</f>
        <v>-8.9268330322025413E-3</v>
      </c>
      <c r="X342" s="17">
        <f ca="1">OFFSET('StockBond Returns'!$P$7,($B$10-1871)*12+($B$11-2)+C342-1,0)</f>
        <v>8.1552001899010129E-4</v>
      </c>
      <c r="Y342" s="17">
        <f ca="1">OFFSET('StockBond Returns'!$Q$7,($B$10-1871)*12+($B$11-2)+C342-1,0)</f>
        <v>7.1431325857988837E-2</v>
      </c>
      <c r="Z342" s="17">
        <f ca="1">OFFSET('StockBond Returns'!$R$7,($B$10-1871)*12+($B$11-2)+C342-1,0)</f>
        <v>0</v>
      </c>
      <c r="AA342" s="17">
        <f ca="1">OFFSET('StockBond Returns'!$S$7,($B$10-1871)*12+($B$11-2)+C342-1,0)</f>
        <v>0</v>
      </c>
      <c r="AB342" s="17">
        <f ca="1">OFFSET('StockBond Returns'!$T$7,($B$10-1871)*12+($B$11-2)+C342-1,0)</f>
        <v>-1.1156563778356166E-3</v>
      </c>
      <c r="AC342" s="17">
        <f ca="1">OFFSET('StockBond Returns'!$U$7,($B$10-1871)*12+($B$11-2)+C342-1,0)</f>
        <v>-2.1100000000000001E-2</v>
      </c>
      <c r="AD342" s="17">
        <f ca="1">OFFSET('StockBond Returns'!$V$7,($B$10-1871)*12+($B$11-2)+C342-1,0)</f>
        <v>-4.4999999999999997E-3</v>
      </c>
    </row>
    <row r="343" spans="1:30" ht="13" x14ac:dyDescent="0.15">
      <c r="A343" s="166">
        <f t="shared" si="17"/>
        <v>1956</v>
      </c>
      <c r="B343" s="166">
        <f t="shared" si="18"/>
        <v>4</v>
      </c>
      <c r="C343" s="166">
        <f t="shared" si="19"/>
        <v>320</v>
      </c>
      <c r="D343" s="108">
        <f t="shared" ca="1" si="3"/>
        <v>4406.1541684620588</v>
      </c>
      <c r="E343" s="108">
        <f t="shared" ca="1" si="4"/>
        <v>291172.26521225122</v>
      </c>
      <c r="F343" s="108">
        <f>$B$15*$B$18*'Cash Flow Assist'!P330</f>
        <v>3333.3333333333335</v>
      </c>
      <c r="G343" s="108">
        <f>$B$15*'Parameters &amp; Main Results'!B361</f>
        <v>0</v>
      </c>
      <c r="H343" s="41">
        <f ca="1">OFFSET('StockBond Returns'!$W$7,($B$10-1871)*12+($B$11-2)+C343-1,0)</f>
        <v>-3.9805707943457551E-3</v>
      </c>
      <c r="I343" s="17">
        <f t="shared" ca="1" si="5"/>
        <v>-2.221849218560184E-3</v>
      </c>
      <c r="J343" s="17"/>
      <c r="K343" s="17">
        <f t="shared" si="6"/>
        <v>1</v>
      </c>
      <c r="L343" s="160">
        <f t="shared" si="7"/>
        <v>0.9</v>
      </c>
      <c r="M343" s="160">
        <f t="shared" si="8"/>
        <v>0.1</v>
      </c>
      <c r="N343" s="160">
        <f t="shared" si="9"/>
        <v>0</v>
      </c>
      <c r="O343" s="160">
        <f t="shared" si="10"/>
        <v>0</v>
      </c>
      <c r="P343" s="160">
        <f t="shared" si="11"/>
        <v>0</v>
      </c>
      <c r="Q343" s="160">
        <f t="shared" si="12"/>
        <v>0</v>
      </c>
      <c r="R343" s="160">
        <f t="shared" si="13"/>
        <v>0</v>
      </c>
      <c r="S343" s="160">
        <f t="shared" si="14"/>
        <v>0</v>
      </c>
      <c r="T343" s="160">
        <f t="shared" si="15"/>
        <v>0</v>
      </c>
      <c r="U343" s="17">
        <f t="shared" si="16"/>
        <v>5.0000000000000001E-4</v>
      </c>
      <c r="V343" s="17">
        <f ca="1">OFFSET('StockBond Returns'!$N$7,($B$10-1871)*12+($B$11-2)+C343-1,0)</f>
        <v>-4.7212151739384201E-4</v>
      </c>
      <c r="W343" s="17">
        <f ca="1">OFFSET('StockBond Returns'!$O$7,($B$10-1871)*12+($B$11-2)+C343-1,0)</f>
        <v>-1.7552731862390591E-2</v>
      </c>
      <c r="X343" s="17">
        <f ca="1">OFFSET('StockBond Returns'!$P$7,($B$10-1871)*12+($B$11-2)+C343-1,0)</f>
        <v>3.8688266142838934E-4</v>
      </c>
      <c r="Y343" s="17">
        <f ca="1">OFFSET('StockBond Returns'!$Q$7,($B$10-1871)*12+($B$11-2)+C343-1,0)</f>
        <v>-4.7212151739384201E-4</v>
      </c>
      <c r="Z343" s="17">
        <f ca="1">OFFSET('StockBond Returns'!$R$7,($B$10-1871)*12+($B$11-2)+C343-1,0)</f>
        <v>0</v>
      </c>
      <c r="AA343" s="17">
        <f ca="1">OFFSET('StockBond Returns'!$S$7,($B$10-1871)*12+($B$11-2)+C343-1,0)</f>
        <v>0</v>
      </c>
      <c r="AB343" s="17">
        <f ca="1">OFFSET('StockBond Returns'!$T$7,($B$10-1871)*12+($B$11-2)+C343-1,0)</f>
        <v>-1.4853323431117671E-3</v>
      </c>
      <c r="AC343" s="17">
        <f ca="1">OFFSET('StockBond Returns'!$U$7,($B$10-1871)*12+($B$11-2)+C343-1,0)</f>
        <v>4.0000000000000002E-4</v>
      </c>
      <c r="AD343" s="17">
        <f ca="1">OFFSET('StockBond Returns'!$V$7,($B$10-1871)*12+($B$11-2)+C343-1,0)</f>
        <v>-2.2000000000000001E-3</v>
      </c>
    </row>
    <row r="344" spans="1:30" ht="13" x14ac:dyDescent="0.15">
      <c r="A344" s="166">
        <f t="shared" si="17"/>
        <v>1956</v>
      </c>
      <c r="B344" s="166">
        <f t="shared" si="18"/>
        <v>5</v>
      </c>
      <c r="C344" s="166">
        <f t="shared" si="19"/>
        <v>321</v>
      </c>
      <c r="D344" s="108">
        <f t="shared" ca="1" si="3"/>
        <v>1021.0789374072564</v>
      </c>
      <c r="E344" s="108">
        <f t="shared" ca="1" si="4"/>
        <v>270911.43917734915</v>
      </c>
      <c r="F344" s="108">
        <f>$B$15*$B$18*'Cash Flow Assist'!P331</f>
        <v>3333.3333333333335</v>
      </c>
      <c r="G344" s="108">
        <f>$B$15*'Parameters &amp; Main Results'!B362</f>
        <v>0</v>
      </c>
      <c r="H344" s="41">
        <f ca="1">OFFSET('StockBond Returns'!$W$7,($B$10-1871)*12+($B$11-2)+C344-1,0)</f>
        <v>-4.8229765891208226E-2</v>
      </c>
      <c r="I344" s="17">
        <f t="shared" ca="1" si="5"/>
        <v>-5.8808906047113266E-2</v>
      </c>
      <c r="J344" s="17"/>
      <c r="K344" s="17">
        <f t="shared" si="6"/>
        <v>1</v>
      </c>
      <c r="L344" s="160">
        <f t="shared" si="7"/>
        <v>0.9</v>
      </c>
      <c r="M344" s="160">
        <f t="shared" si="8"/>
        <v>0.1</v>
      </c>
      <c r="N344" s="160">
        <f t="shared" si="9"/>
        <v>0</v>
      </c>
      <c r="O344" s="160">
        <f t="shared" si="10"/>
        <v>0</v>
      </c>
      <c r="P344" s="160">
        <f t="shared" si="11"/>
        <v>0</v>
      </c>
      <c r="Q344" s="160">
        <f t="shared" si="12"/>
        <v>0</v>
      </c>
      <c r="R344" s="160">
        <f t="shared" si="13"/>
        <v>0</v>
      </c>
      <c r="S344" s="160">
        <f t="shared" si="14"/>
        <v>0</v>
      </c>
      <c r="T344" s="160">
        <f t="shared" si="15"/>
        <v>0</v>
      </c>
      <c r="U344" s="17">
        <f t="shared" si="16"/>
        <v>5.0000000000000001E-4</v>
      </c>
      <c r="V344" s="17">
        <f ca="1">OFFSET('StockBond Returns'!$N$7,($B$10-1871)*12+($B$11-2)+C344-1,0)</f>
        <v>-6.6220342084371331E-2</v>
      </c>
      <c r="W344" s="17">
        <f ca="1">OFFSET('StockBond Returns'!$O$7,($B$10-1871)*12+($B$11-2)+C344-1,0)</f>
        <v>8.3106849548759687E-3</v>
      </c>
      <c r="X344" s="17">
        <f ca="1">OFFSET('StockBond Returns'!$P$7,($B$10-1871)*12+($B$11-2)+C344-1,0)</f>
        <v>-1.5409421664857037E-3</v>
      </c>
      <c r="Y344" s="17">
        <f ca="1">OFFSET('StockBond Returns'!$Q$7,($B$10-1871)*12+($B$11-2)+C344-1,0)</f>
        <v>-6.6220342084371331E-2</v>
      </c>
      <c r="Z344" s="17">
        <f ca="1">OFFSET('StockBond Returns'!$R$7,($B$10-1871)*12+($B$11-2)+C344-1,0)</f>
        <v>0</v>
      </c>
      <c r="AA344" s="17">
        <f ca="1">OFFSET('StockBond Returns'!$S$7,($B$10-1871)*12+($B$11-2)+C344-1,0)</f>
        <v>0</v>
      </c>
      <c r="AB344" s="17">
        <f ca="1">OFFSET('StockBond Returns'!$T$7,($B$10-1871)*12+($B$11-2)+C344-1,0)</f>
        <v>-3.6995930447650816E-3</v>
      </c>
      <c r="AC344" s="17">
        <f ca="1">OFFSET('StockBond Returns'!$U$7,($B$10-1871)*12+($B$11-2)+C344-1,0)</f>
        <v>1.46E-2</v>
      </c>
      <c r="AD344" s="17">
        <f ca="1">OFFSET('StockBond Returns'!$V$7,($B$10-1871)*12+($B$11-2)+C344-1,0)</f>
        <v>-1.34E-2</v>
      </c>
    </row>
    <row r="345" spans="1:30" ht="13" x14ac:dyDescent="0.15">
      <c r="A345" s="166">
        <f t="shared" si="17"/>
        <v>1956</v>
      </c>
      <c r="B345" s="166">
        <f t="shared" si="18"/>
        <v>6</v>
      </c>
      <c r="C345" s="166">
        <f t="shared" si="19"/>
        <v>322</v>
      </c>
      <c r="D345" s="108">
        <f t="shared" ca="1" si="3"/>
        <v>-2379.425572893655</v>
      </c>
      <c r="E345" s="108">
        <f t="shared" ca="1" si="4"/>
        <v>276826.18476163951</v>
      </c>
      <c r="F345" s="108">
        <f>$B$15*$B$18*'Cash Flow Assist'!P332</f>
        <v>3333.3333333333335</v>
      </c>
      <c r="G345" s="108">
        <f>$B$15*'Parameters &amp; Main Results'!B363</f>
        <v>0</v>
      </c>
      <c r="H345" s="41">
        <f ca="1">OFFSET('StockBond Returns'!$W$7,($B$10-1871)*12+($B$11-2)+C345-1,0)</f>
        <v>2.9050080772222028E-2</v>
      </c>
      <c r="I345" s="17">
        <f t="shared" ca="1" si="5"/>
        <v>3.4562166020469666E-2</v>
      </c>
      <c r="J345" s="17"/>
      <c r="K345" s="17">
        <f t="shared" si="6"/>
        <v>1</v>
      </c>
      <c r="L345" s="160">
        <f t="shared" si="7"/>
        <v>0.9</v>
      </c>
      <c r="M345" s="160">
        <f t="shared" si="8"/>
        <v>0.1</v>
      </c>
      <c r="N345" s="160">
        <f t="shared" si="9"/>
        <v>0</v>
      </c>
      <c r="O345" s="160">
        <f t="shared" si="10"/>
        <v>0</v>
      </c>
      <c r="P345" s="160">
        <f t="shared" si="11"/>
        <v>0</v>
      </c>
      <c r="Q345" s="160">
        <f t="shared" si="12"/>
        <v>0</v>
      </c>
      <c r="R345" s="160">
        <f t="shared" si="13"/>
        <v>0</v>
      </c>
      <c r="S345" s="160">
        <f t="shared" si="14"/>
        <v>0</v>
      </c>
      <c r="T345" s="160">
        <f t="shared" si="15"/>
        <v>0</v>
      </c>
      <c r="U345" s="17">
        <f t="shared" si="16"/>
        <v>5.0000000000000001E-4</v>
      </c>
      <c r="V345" s="17">
        <f ca="1">OFFSET('StockBond Returns'!$N$7,($B$10-1871)*12+($B$11-2)+C345-1,0)</f>
        <v>3.799516520023416E-2</v>
      </c>
      <c r="W345" s="17">
        <f ca="1">OFFSET('StockBond Returns'!$O$7,($B$10-1871)*12+($B$11-2)+C345-1,0)</f>
        <v>4.0818400692559376E-3</v>
      </c>
      <c r="X345" s="17">
        <f ca="1">OFFSET('StockBond Returns'!$P$7,($B$10-1871)*12+($B$11-2)+C345-1,0)</f>
        <v>-2.2545027622418168E-3</v>
      </c>
      <c r="Y345" s="17">
        <f ca="1">OFFSET('StockBond Returns'!$Q$7,($B$10-1871)*12+($B$11-2)+C345-1,0)</f>
        <v>3.799516520023416E-2</v>
      </c>
      <c r="Z345" s="17">
        <f ca="1">OFFSET('StockBond Returns'!$R$7,($B$10-1871)*12+($B$11-2)+C345-1,0)</f>
        <v>0</v>
      </c>
      <c r="AA345" s="17">
        <f ca="1">OFFSET('StockBond Returns'!$S$7,($B$10-1871)*12+($B$11-2)+C345-1,0)</f>
        <v>0</v>
      </c>
      <c r="AB345" s="17">
        <f ca="1">OFFSET('StockBond Returns'!$T$7,($B$10-1871)*12+($B$11-2)+C345-1,0)</f>
        <v>-4.4198895027622864E-3</v>
      </c>
      <c r="AC345" s="17">
        <f ca="1">OFFSET('StockBond Returns'!$U$7,($B$10-1871)*12+($B$11-2)+C345-1,0)</f>
        <v>-1.4800000000000001E-2</v>
      </c>
      <c r="AD345" s="17">
        <f ca="1">OFFSET('StockBond Returns'!$V$7,($B$10-1871)*12+($B$11-2)+C345-1,0)</f>
        <v>-1.0999999999999999E-2</v>
      </c>
    </row>
    <row r="346" spans="1:30" ht="13" x14ac:dyDescent="0.15">
      <c r="A346" s="166">
        <f t="shared" si="17"/>
        <v>1956</v>
      </c>
      <c r="B346" s="166">
        <f t="shared" si="18"/>
        <v>7</v>
      </c>
      <c r="C346" s="166">
        <f t="shared" si="19"/>
        <v>323</v>
      </c>
      <c r="D346" s="108">
        <f t="shared" ca="1" si="3"/>
        <v>-5908.808979962706</v>
      </c>
      <c r="E346" s="108">
        <f t="shared" ca="1" si="4"/>
        <v>285298.55030061386</v>
      </c>
      <c r="F346" s="108">
        <f>$B$15*$B$18*'Cash Flow Assist'!P333</f>
        <v>3333.3333333333335</v>
      </c>
      <c r="G346" s="108">
        <f>$B$15*'Parameters &amp; Main Results'!B364</f>
        <v>0</v>
      </c>
      <c r="H346" s="41">
        <f ca="1">OFFSET('StockBond Returns'!$W$7,($B$10-1871)*12+($B$11-2)+C346-1,0)</f>
        <v>3.4317932360495705E-2</v>
      </c>
      <c r="I346" s="17">
        <f t="shared" ca="1" si="5"/>
        <v>4.3166389215121524E-2</v>
      </c>
      <c r="J346" s="17"/>
      <c r="K346" s="17">
        <f t="shared" si="6"/>
        <v>1</v>
      </c>
      <c r="L346" s="160">
        <f t="shared" si="7"/>
        <v>0.9</v>
      </c>
      <c r="M346" s="160">
        <f t="shared" si="8"/>
        <v>0.1</v>
      </c>
      <c r="N346" s="160">
        <f t="shared" si="9"/>
        <v>0</v>
      </c>
      <c r="O346" s="160">
        <f t="shared" si="10"/>
        <v>0</v>
      </c>
      <c r="P346" s="160">
        <f t="shared" si="11"/>
        <v>0</v>
      </c>
      <c r="Q346" s="160">
        <f t="shared" si="12"/>
        <v>0</v>
      </c>
      <c r="R346" s="160">
        <f t="shared" si="13"/>
        <v>0</v>
      </c>
      <c r="S346" s="160">
        <f t="shared" si="14"/>
        <v>0</v>
      </c>
      <c r="T346" s="160">
        <f t="shared" si="15"/>
        <v>0</v>
      </c>
      <c r="U346" s="17">
        <f t="shared" si="16"/>
        <v>5.0000000000000001E-4</v>
      </c>
      <c r="V346" s="17">
        <f ca="1">OFFSET('StockBond Returns'!$N$7,($B$10-1871)*12+($B$11-2)+C346-1,0)</f>
        <v>4.9333341449920187E-2</v>
      </c>
      <c r="W346" s="17">
        <f ca="1">OFFSET('StockBond Returns'!$O$7,($B$10-1871)*12+($B$11-2)+C346-1,0)</f>
        <v>-1.1919514231399808E-2</v>
      </c>
      <c r="X346" s="17">
        <f ca="1">OFFSET('StockBond Returns'!$P$7,($B$10-1871)*12+($B$11-2)+C346-1,0)</f>
        <v>-3.0657292051330387E-3</v>
      </c>
      <c r="Y346" s="17">
        <f ca="1">OFFSET('StockBond Returns'!$Q$7,($B$10-1871)*12+($B$11-2)+C346-1,0)</f>
        <v>4.9333341449920187E-2</v>
      </c>
      <c r="Z346" s="17">
        <f ca="1">OFFSET('StockBond Returns'!$R$7,($B$10-1871)*12+($B$11-2)+C346-1,0)</f>
        <v>0</v>
      </c>
      <c r="AA346" s="17">
        <f ca="1">OFFSET('StockBond Returns'!$S$7,($B$10-1871)*12+($B$11-2)+C346-1,0)</f>
        <v>0</v>
      </c>
      <c r="AB346" s="17">
        <f ca="1">OFFSET('StockBond Returns'!$T$7,($B$10-1871)*12+($B$11-2)+C346-1,0)</f>
        <v>-5.1300842799560931E-3</v>
      </c>
      <c r="AC346" s="17">
        <f ca="1">OFFSET('StockBond Returns'!$U$7,($B$10-1871)*12+($B$11-2)+C346-1,0)</f>
        <v>-1.6799999999999999E-2</v>
      </c>
      <c r="AD346" s="17">
        <f ca="1">OFFSET('StockBond Returns'!$V$7,($B$10-1871)*12+($B$11-2)+C346-1,0)</f>
        <v>-1E-4</v>
      </c>
    </row>
    <row r="347" spans="1:30" ht="13" x14ac:dyDescent="0.15">
      <c r="A347" s="166">
        <f t="shared" si="17"/>
        <v>1956</v>
      </c>
      <c r="B347" s="166">
        <f t="shared" si="18"/>
        <v>8</v>
      </c>
      <c r="C347" s="166">
        <f t="shared" si="19"/>
        <v>324</v>
      </c>
      <c r="D347" s="108">
        <f t="shared" ca="1" si="3"/>
        <v>-8962.1282582846234</v>
      </c>
      <c r="E347" s="108">
        <f t="shared" ca="1" si="4"/>
        <v>272385.94474954967</v>
      </c>
      <c r="F347" s="108">
        <f>$B$15*$B$18*'Cash Flow Assist'!P334</f>
        <v>3333.3333333333335</v>
      </c>
      <c r="G347" s="108">
        <f>$B$15*'Parameters &amp; Main Results'!B365</f>
        <v>0</v>
      </c>
      <c r="H347" s="41">
        <f ca="1">OFFSET('StockBond Returns'!$W$7,($B$10-1871)*12+($B$11-2)+C347-1,0)</f>
        <v>-3.0297526863287742E-2</v>
      </c>
      <c r="I347" s="17">
        <f t="shared" ca="1" si="5"/>
        <v>-3.3973240815878561E-2</v>
      </c>
      <c r="J347" s="17"/>
      <c r="K347" s="17">
        <f t="shared" si="6"/>
        <v>1</v>
      </c>
      <c r="L347" s="160">
        <f t="shared" si="7"/>
        <v>0.9</v>
      </c>
      <c r="M347" s="160">
        <f t="shared" si="8"/>
        <v>0.1</v>
      </c>
      <c r="N347" s="160">
        <f t="shared" si="9"/>
        <v>0</v>
      </c>
      <c r="O347" s="160">
        <f t="shared" si="10"/>
        <v>0</v>
      </c>
      <c r="P347" s="160">
        <f t="shared" si="11"/>
        <v>0</v>
      </c>
      <c r="Q347" s="160">
        <f t="shared" si="12"/>
        <v>0</v>
      </c>
      <c r="R347" s="160">
        <f t="shared" si="13"/>
        <v>0</v>
      </c>
      <c r="S347" s="160">
        <f t="shared" si="14"/>
        <v>0</v>
      </c>
      <c r="T347" s="160">
        <f t="shared" si="15"/>
        <v>0</v>
      </c>
      <c r="U347" s="17">
        <f t="shared" si="16"/>
        <v>5.0000000000000001E-4</v>
      </c>
      <c r="V347" s="17">
        <f ca="1">OFFSET('StockBond Returns'!$N$7,($B$10-1871)*12+($B$11-2)+C347-1,0)</f>
        <v>-3.5851337834047592E-2</v>
      </c>
      <c r="W347" s="17">
        <f ca="1">OFFSET('StockBond Returns'!$O$7,($B$10-1871)*12+($B$11-2)+C347-1,0)</f>
        <v>-1.6653700985690523E-2</v>
      </c>
      <c r="X347" s="17">
        <f ca="1">OFFSET('StockBond Returns'!$P$7,($B$10-1871)*12+($B$11-2)+C347-1,0)</f>
        <v>1.1912577808892433E-3</v>
      </c>
      <c r="Y347" s="17">
        <f ca="1">OFFSET('StockBond Returns'!$Q$7,($B$10-1871)*12+($B$11-2)+C347-1,0)</f>
        <v>-3.5851337834047592E-2</v>
      </c>
      <c r="Z347" s="17">
        <f ca="1">OFFSET('StockBond Returns'!$R$7,($B$10-1871)*12+($B$11-2)+C347-1,0)</f>
        <v>0</v>
      </c>
      <c r="AA347" s="17">
        <f ca="1">OFFSET('StockBond Returns'!$S$7,($B$10-1871)*12+($B$11-2)+C347-1,0)</f>
        <v>0</v>
      </c>
      <c r="AB347" s="17">
        <f ca="1">OFFSET('StockBond Returns'!$T$7,($B$10-1871)*12+($B$11-2)+C347-1,0)</f>
        <v>-7.3233247894555209E-4</v>
      </c>
      <c r="AC347" s="17">
        <f ca="1">OFFSET('StockBond Returns'!$U$7,($B$10-1871)*12+($B$11-2)+C347-1,0)</f>
        <v>1.9099999999999999E-2</v>
      </c>
      <c r="AD347" s="17">
        <f ca="1">OFFSET('StockBond Returns'!$V$7,($B$10-1871)*12+($B$11-2)+C347-1,0)</f>
        <v>-7.7999999999999996E-3</v>
      </c>
    </row>
    <row r="348" spans="1:30" ht="13" x14ac:dyDescent="0.15">
      <c r="A348" s="166">
        <f t="shared" si="17"/>
        <v>1956</v>
      </c>
      <c r="B348" s="166">
        <f t="shared" si="18"/>
        <v>9</v>
      </c>
      <c r="C348" s="166">
        <f t="shared" si="19"/>
        <v>325</v>
      </c>
      <c r="D348" s="108">
        <f t="shared" ca="1" si="3"/>
        <v>-11885.676192726998</v>
      </c>
      <c r="E348" s="108">
        <f t="shared" ca="1" si="4"/>
        <v>258427.9843575694</v>
      </c>
      <c r="F348" s="108">
        <f>$B$15*$B$18*'Cash Flow Assist'!P335</f>
        <v>3333.3333333333335</v>
      </c>
      <c r="G348" s="108">
        <f>$B$15*'Parameters &amp; Main Results'!B366</f>
        <v>0</v>
      </c>
      <c r="H348" s="41">
        <f ca="1">OFFSET('StockBond Returns'!$W$7,($B$10-1871)*12+($B$11-2)+C348-1,0)</f>
        <v>-3.3328183398199276E-2</v>
      </c>
      <c r="I348" s="17">
        <f t="shared" ca="1" si="5"/>
        <v>-3.9489031541905341E-2</v>
      </c>
      <c r="J348" s="17"/>
      <c r="K348" s="17">
        <f t="shared" si="6"/>
        <v>1</v>
      </c>
      <c r="L348" s="160">
        <f t="shared" si="7"/>
        <v>0.9</v>
      </c>
      <c r="M348" s="160">
        <f t="shared" si="8"/>
        <v>0.1</v>
      </c>
      <c r="N348" s="160">
        <f t="shared" si="9"/>
        <v>0</v>
      </c>
      <c r="O348" s="160">
        <f t="shared" si="10"/>
        <v>0</v>
      </c>
      <c r="P348" s="160">
        <f t="shared" si="11"/>
        <v>0</v>
      </c>
      <c r="Q348" s="160">
        <f t="shared" si="12"/>
        <v>0</v>
      </c>
      <c r="R348" s="160">
        <f t="shared" si="13"/>
        <v>0</v>
      </c>
      <c r="S348" s="160">
        <f t="shared" si="14"/>
        <v>0</v>
      </c>
      <c r="T348" s="160">
        <f t="shared" si="15"/>
        <v>0</v>
      </c>
      <c r="U348" s="17">
        <f t="shared" si="16"/>
        <v>5.0000000000000001E-4</v>
      </c>
      <c r="V348" s="17">
        <f ca="1">OFFSET('StockBond Returns'!$N$7,($B$10-1871)*12+($B$11-2)+C348-1,0)</f>
        <v>-4.3506037296705435E-2</v>
      </c>
      <c r="W348" s="17">
        <f ca="1">OFFSET('StockBond Returns'!$O$7,($B$10-1871)*12+($B$11-2)+C348-1,0)</f>
        <v>-2.9193130820377444E-3</v>
      </c>
      <c r="X348" s="17">
        <f ca="1">OFFSET('StockBond Returns'!$P$7,($B$10-1871)*12+($B$11-2)+C348-1,0)</f>
        <v>7.0097501844168519E-4</v>
      </c>
      <c r="Y348" s="17">
        <f ca="1">OFFSET('StockBond Returns'!$Q$7,($B$10-1871)*12+($B$11-2)+C348-1,0)</f>
        <v>-4.3506037296705435E-2</v>
      </c>
      <c r="Z348" s="17">
        <f ca="1">OFFSET('StockBond Returns'!$R$7,($B$10-1871)*12+($B$11-2)+C348-1,0)</f>
        <v>0</v>
      </c>
      <c r="AA348" s="17">
        <f ca="1">OFFSET('StockBond Returns'!$S$7,($B$10-1871)*12+($B$11-2)+C348-1,0)</f>
        <v>0</v>
      </c>
      <c r="AB348" s="17">
        <f ca="1">OFFSET('StockBond Returns'!$T$7,($B$10-1871)*12+($B$11-2)+C348-1,0)</f>
        <v>-1.4625228519196121E-3</v>
      </c>
      <c r="AC348" s="17">
        <f ca="1">OFFSET('StockBond Returns'!$U$7,($B$10-1871)*12+($B$11-2)+C348-1,0)</f>
        <v>1.54E-2</v>
      </c>
      <c r="AD348" s="17">
        <f ca="1">OFFSET('StockBond Returns'!$V$7,($B$10-1871)*12+($B$11-2)+C348-1,0)</f>
        <v>1.7600000000000001E-2</v>
      </c>
    </row>
    <row r="349" spans="1:30" ht="13" x14ac:dyDescent="0.15">
      <c r="A349" s="166">
        <f t="shared" si="17"/>
        <v>1956</v>
      </c>
      <c r="B349" s="166">
        <f t="shared" si="18"/>
        <v>10</v>
      </c>
      <c r="C349" s="166">
        <f t="shared" si="19"/>
        <v>326</v>
      </c>
      <c r="D349" s="108">
        <f t="shared" ca="1" si="3"/>
        <v>-15244.578620144062</v>
      </c>
      <c r="E349" s="108">
        <f t="shared" ca="1" si="4"/>
        <v>255687.07483653433</v>
      </c>
      <c r="F349" s="108">
        <f>$B$15*$B$18*'Cash Flow Assist'!P336</f>
        <v>3333.3333333333335</v>
      </c>
      <c r="G349" s="108">
        <f>$B$15*'Parameters &amp; Main Results'!B367</f>
        <v>0</v>
      </c>
      <c r="H349" s="41">
        <f ca="1">OFFSET('StockBond Returns'!$W$7,($B$10-1871)*12+($B$11-2)+C349-1,0)</f>
        <v>1.6800760943047951E-3</v>
      </c>
      <c r="I349" s="17">
        <f t="shared" ca="1" si="5"/>
        <v>2.3223686185484716E-3</v>
      </c>
      <c r="J349" s="17"/>
      <c r="K349" s="17">
        <f t="shared" si="6"/>
        <v>1</v>
      </c>
      <c r="L349" s="160">
        <f t="shared" si="7"/>
        <v>0.9</v>
      </c>
      <c r="M349" s="160">
        <f t="shared" si="8"/>
        <v>0.1</v>
      </c>
      <c r="N349" s="160">
        <f t="shared" si="9"/>
        <v>0</v>
      </c>
      <c r="O349" s="160">
        <f t="shared" si="10"/>
        <v>0</v>
      </c>
      <c r="P349" s="160">
        <f t="shared" si="11"/>
        <v>0</v>
      </c>
      <c r="Q349" s="160">
        <f t="shared" si="12"/>
        <v>0</v>
      </c>
      <c r="R349" s="160">
        <f t="shared" si="13"/>
        <v>0</v>
      </c>
      <c r="S349" s="160">
        <f t="shared" si="14"/>
        <v>0</v>
      </c>
      <c r="T349" s="160">
        <f t="shared" si="15"/>
        <v>0</v>
      </c>
      <c r="U349" s="17">
        <f t="shared" si="16"/>
        <v>5.0000000000000001E-4</v>
      </c>
      <c r="V349" s="17">
        <f ca="1">OFFSET('StockBond Returns'!$N$7,($B$10-1871)*12+($B$11-2)+C349-1,0)</f>
        <v>2.5862137764003368E-3</v>
      </c>
      <c r="W349" s="17">
        <f ca="1">OFFSET('StockBond Returns'!$O$7,($B$10-1871)*12+($B$11-2)+C349-1,0)</f>
        <v>3.6442886454834955E-4</v>
      </c>
      <c r="X349" s="17">
        <f ca="1">OFFSET('StockBond Returns'!$P$7,($B$10-1871)*12+($B$11-2)+C349-1,0)</f>
        <v>-3.4631649092669026E-3</v>
      </c>
      <c r="Y349" s="17">
        <f ca="1">OFFSET('StockBond Returns'!$Q$7,($B$10-1871)*12+($B$11-2)+C349-1,0)</f>
        <v>2.5862137764003368E-3</v>
      </c>
      <c r="Z349" s="17">
        <f ca="1">OFFSET('StockBond Returns'!$R$7,($B$10-1871)*12+($B$11-2)+C349-1,0)</f>
        <v>0</v>
      </c>
      <c r="AA349" s="17">
        <f ca="1">OFFSET('StockBond Returns'!$S$7,($B$10-1871)*12+($B$11-2)+C349-1,0)</f>
        <v>0</v>
      </c>
      <c r="AB349" s="17">
        <f ca="1">OFFSET('StockBond Returns'!$T$7,($B$10-1871)*12+($B$11-2)+C349-1,0)</f>
        <v>-5.816066884769211E-3</v>
      </c>
      <c r="AC349" s="17">
        <f ca="1">OFFSET('StockBond Returns'!$U$7,($B$10-1871)*12+($B$11-2)+C349-1,0)</f>
        <v>-1.1000000000000001E-3</v>
      </c>
      <c r="AD349" s="17">
        <f ca="1">OFFSET('StockBond Returns'!$V$7,($B$10-1871)*12+($B$11-2)+C349-1,0)</f>
        <v>-1E-4</v>
      </c>
    </row>
    <row r="350" spans="1:30" ht="13" x14ac:dyDescent="0.15">
      <c r="A350" s="166">
        <f t="shared" si="17"/>
        <v>1956</v>
      </c>
      <c r="B350" s="166">
        <f t="shared" si="18"/>
        <v>11</v>
      </c>
      <c r="C350" s="166">
        <f t="shared" si="19"/>
        <v>327</v>
      </c>
      <c r="D350" s="108">
        <f t="shared" ca="1" si="3"/>
        <v>-18430.907432409425</v>
      </c>
      <c r="E350" s="108">
        <f t="shared" ca="1" si="4"/>
        <v>250307.81294214906</v>
      </c>
      <c r="F350" s="108">
        <f>$B$15*$B$18*'Cash Flow Assist'!P337</f>
        <v>3333.3333333333335</v>
      </c>
      <c r="G350" s="108">
        <f>$B$15*'Parameters &amp; Main Results'!B368</f>
        <v>0</v>
      </c>
      <c r="H350" s="41">
        <f ca="1">OFFSET('StockBond Returns'!$W$7,($B$10-1871)*12+($B$11-2)+C350-1,0)</f>
        <v>-7.9128656350669017E-3</v>
      </c>
      <c r="I350" s="17">
        <f t="shared" ca="1" si="5"/>
        <v>-8.1073835040641976E-3</v>
      </c>
      <c r="J350" s="17"/>
      <c r="K350" s="17">
        <f t="shared" si="6"/>
        <v>1</v>
      </c>
      <c r="L350" s="160">
        <f t="shared" si="7"/>
        <v>0.9</v>
      </c>
      <c r="M350" s="160">
        <f t="shared" si="8"/>
        <v>0.1</v>
      </c>
      <c r="N350" s="160">
        <f t="shared" si="9"/>
        <v>0</v>
      </c>
      <c r="O350" s="160">
        <f t="shared" si="10"/>
        <v>0</v>
      </c>
      <c r="P350" s="160">
        <f t="shared" si="11"/>
        <v>0</v>
      </c>
      <c r="Q350" s="160">
        <f t="shared" si="12"/>
        <v>0</v>
      </c>
      <c r="R350" s="160">
        <f t="shared" si="13"/>
        <v>0</v>
      </c>
      <c r="S350" s="160">
        <f t="shared" si="14"/>
        <v>0</v>
      </c>
      <c r="T350" s="160">
        <f t="shared" si="15"/>
        <v>0</v>
      </c>
      <c r="U350" s="17">
        <f t="shared" si="16"/>
        <v>5.0000000000000001E-4</v>
      </c>
      <c r="V350" s="17">
        <f ca="1">OFFSET('StockBond Returns'!$N$7,($B$10-1871)*12+($B$11-2)+C350-1,0)</f>
        <v>-7.8668901965665006E-3</v>
      </c>
      <c r="W350" s="17">
        <f ca="1">OFFSET('StockBond Returns'!$O$7,($B$10-1871)*12+($B$11-2)+C350-1,0)</f>
        <v>-9.8551566048767913E-3</v>
      </c>
      <c r="X350" s="17">
        <f ca="1">OFFSET('StockBond Returns'!$P$7,($B$10-1871)*12+($B$11-2)+C350-1,0)</f>
        <v>2.4166666648801627E-3</v>
      </c>
      <c r="Y350" s="17">
        <f ca="1">OFFSET('StockBond Returns'!$Q$7,($B$10-1871)*12+($B$11-2)+C350-1,0)</f>
        <v>-7.8668901965665006E-3</v>
      </c>
      <c r="Z350" s="17">
        <f ca="1">OFFSET('StockBond Returns'!$R$7,($B$10-1871)*12+($B$11-2)+C350-1,0)</f>
        <v>0</v>
      </c>
      <c r="AA350" s="17">
        <f ca="1">OFFSET('StockBond Returns'!$S$7,($B$10-1871)*12+($B$11-2)+C350-1,0)</f>
        <v>0</v>
      </c>
      <c r="AB350" s="17">
        <f ca="1">OFFSET('StockBond Returns'!$T$7,($B$10-1871)*12+($B$11-2)+C350-1,0)</f>
        <v>0</v>
      </c>
      <c r="AC350" s="17">
        <f ca="1">OFFSET('StockBond Returns'!$U$7,($B$10-1871)*12+($B$11-2)+C350-1,0)</f>
        <v>-1.6000000000000001E-3</v>
      </c>
      <c r="AD350" s="17">
        <f ca="1">OFFSET('StockBond Returns'!$V$7,($B$10-1871)*12+($B$11-2)+C350-1,0)</f>
        <v>1.7600000000000001E-2</v>
      </c>
    </row>
    <row r="351" spans="1:30" ht="13" x14ac:dyDescent="0.15">
      <c r="A351" s="166">
        <f t="shared" si="17"/>
        <v>1956</v>
      </c>
      <c r="B351" s="166">
        <f t="shared" si="18"/>
        <v>12</v>
      </c>
      <c r="C351" s="166">
        <f t="shared" si="19"/>
        <v>328</v>
      </c>
      <c r="D351" s="108">
        <f t="shared" ca="1" si="3"/>
        <v>-22269.177560560984</v>
      </c>
      <c r="E351" s="108">
        <f t="shared" ca="1" si="4"/>
        <v>254257.04148131874</v>
      </c>
      <c r="F351" s="108">
        <f>$B$15*$B$18*'Cash Flow Assist'!P338</f>
        <v>3333.3333333333335</v>
      </c>
      <c r="G351" s="108">
        <f>$B$15*'Parameters &amp; Main Results'!B369</f>
        <v>0</v>
      </c>
      <c r="H351" s="41">
        <f ca="1">OFFSET('StockBond Returns'!$W$7,($B$10-1871)*12+($B$11-2)+C351-1,0)</f>
        <v>2.3200294476295527E-2</v>
      </c>
      <c r="I351" s="17">
        <f t="shared" ca="1" si="5"/>
        <v>2.9487102813367135E-2</v>
      </c>
      <c r="J351" s="17"/>
      <c r="K351" s="17">
        <f t="shared" si="6"/>
        <v>1</v>
      </c>
      <c r="L351" s="160">
        <f t="shared" si="7"/>
        <v>0.9</v>
      </c>
      <c r="M351" s="160">
        <f t="shared" si="8"/>
        <v>0.1</v>
      </c>
      <c r="N351" s="160">
        <f t="shared" si="9"/>
        <v>0</v>
      </c>
      <c r="O351" s="160">
        <f t="shared" si="10"/>
        <v>0</v>
      </c>
      <c r="P351" s="160">
        <f t="shared" si="11"/>
        <v>0</v>
      </c>
      <c r="Q351" s="160">
        <f t="shared" si="12"/>
        <v>0</v>
      </c>
      <c r="R351" s="160">
        <f t="shared" si="13"/>
        <v>0</v>
      </c>
      <c r="S351" s="160">
        <f t="shared" si="14"/>
        <v>0</v>
      </c>
      <c r="T351" s="160">
        <f t="shared" si="15"/>
        <v>0</v>
      </c>
      <c r="U351" s="17">
        <f t="shared" si="16"/>
        <v>5.0000000000000001E-4</v>
      </c>
      <c r="V351" s="17">
        <f ca="1">OFFSET('StockBond Returns'!$N$7,($B$10-1871)*12+($B$11-2)+C351-1,0)</f>
        <v>3.3903259572466871E-2</v>
      </c>
      <c r="W351" s="17">
        <f ca="1">OFFSET('StockBond Returns'!$O$7,($B$10-1871)*12+($B$11-2)+C351-1,0)</f>
        <v>-9.8416413518638279E-3</v>
      </c>
      <c r="X351" s="17">
        <f ca="1">OFFSET('StockBond Returns'!$P$7,($B$10-1871)*12+($B$11-2)+C351-1,0)</f>
        <v>-1.8622602242586161E-3</v>
      </c>
      <c r="Y351" s="17">
        <f ca="1">OFFSET('StockBond Returns'!$Q$7,($B$10-1871)*12+($B$11-2)+C351-1,0)</f>
        <v>3.3903259572466871E-2</v>
      </c>
      <c r="Z351" s="17">
        <f ca="1">OFFSET('StockBond Returns'!$R$7,($B$10-1871)*12+($B$11-2)+C351-1,0)</f>
        <v>0</v>
      </c>
      <c r="AA351" s="17">
        <f ca="1">OFFSET('StockBond Returns'!$S$7,($B$10-1871)*12+($B$11-2)+C351-1,0)</f>
        <v>0</v>
      </c>
      <c r="AB351" s="17">
        <f ca="1">OFFSET('StockBond Returns'!$T$7,($B$10-1871)*12+($B$11-2)+C351-1,0)</f>
        <v>-4.3431053203039083E-3</v>
      </c>
      <c r="AC351" s="17">
        <f ca="1">OFFSET('StockBond Returns'!$U$7,($B$10-1871)*12+($B$11-2)+C351-1,0)</f>
        <v>-4.0000000000000002E-4</v>
      </c>
      <c r="AD351" s="17">
        <f ca="1">OFFSET('StockBond Returns'!$V$7,($B$10-1871)*12+($B$11-2)+C351-1,0)</f>
        <v>-2.0799999999999999E-2</v>
      </c>
    </row>
    <row r="352" spans="1:30" ht="13" x14ac:dyDescent="0.15">
      <c r="A352" s="166">
        <f t="shared" si="17"/>
        <v>1957</v>
      </c>
      <c r="B352" s="166">
        <f t="shared" si="18"/>
        <v>1</v>
      </c>
      <c r="C352" s="166">
        <f t="shared" si="19"/>
        <v>329</v>
      </c>
      <c r="D352" s="108">
        <f t="shared" ca="1" si="3"/>
        <v>-24838.832758952249</v>
      </c>
      <c r="E352" s="108">
        <f t="shared" ca="1" si="4"/>
        <v>241890.50566569914</v>
      </c>
      <c r="F352" s="108">
        <f>$B$15*$B$18*'Cash Flow Assist'!P339</f>
        <v>3333.3333333333335</v>
      </c>
      <c r="G352" s="108">
        <f>$B$15*'Parameters &amp; Main Results'!B370</f>
        <v>0</v>
      </c>
      <c r="H352" s="41">
        <f ca="1">OFFSET('StockBond Returns'!$W$7,($B$10-1871)*12+($B$11-2)+C352-1,0)</f>
        <v>-2.9828251537789213E-2</v>
      </c>
      <c r="I352" s="17">
        <f t="shared" ca="1" si="5"/>
        <v>-3.5999796706968887E-2</v>
      </c>
      <c r="J352" s="17"/>
      <c r="K352" s="17">
        <f t="shared" si="6"/>
        <v>1</v>
      </c>
      <c r="L352" s="160">
        <f t="shared" si="7"/>
        <v>0.9</v>
      </c>
      <c r="M352" s="160">
        <f t="shared" si="8"/>
        <v>0.1</v>
      </c>
      <c r="N352" s="160">
        <f t="shared" si="9"/>
        <v>0</v>
      </c>
      <c r="O352" s="160">
        <f t="shared" si="10"/>
        <v>0</v>
      </c>
      <c r="P352" s="160">
        <f t="shared" si="11"/>
        <v>0</v>
      </c>
      <c r="Q352" s="160">
        <f t="shared" si="12"/>
        <v>0</v>
      </c>
      <c r="R352" s="160">
        <f t="shared" si="13"/>
        <v>0</v>
      </c>
      <c r="S352" s="160">
        <f t="shared" si="14"/>
        <v>0</v>
      </c>
      <c r="T352" s="160">
        <f t="shared" si="15"/>
        <v>0</v>
      </c>
      <c r="U352" s="17">
        <f t="shared" si="16"/>
        <v>5.0000000000000001E-4</v>
      </c>
      <c r="V352" s="17">
        <f ca="1">OFFSET('StockBond Returns'!$N$7,($B$10-1871)*12+($B$11-2)+C352-1,0)</f>
        <v>-4.0124795810894343E-2</v>
      </c>
      <c r="W352" s="17">
        <f ca="1">OFFSET('StockBond Returns'!$O$7,($B$10-1871)*12+($B$11-2)+C352-1,0)</f>
        <v>1.5418618950269192E-3</v>
      </c>
      <c r="X352" s="17">
        <f ca="1">OFFSET('StockBond Returns'!$P$7,($B$10-1871)*12+($B$11-2)+C352-1,0)</f>
        <v>1.225524032696379E-3</v>
      </c>
      <c r="Y352" s="17">
        <f ca="1">OFFSET('StockBond Returns'!$Q$7,($B$10-1871)*12+($B$11-2)+C352-1,0)</f>
        <v>-4.0124795810894343E-2</v>
      </c>
      <c r="Z352" s="17">
        <f ca="1">OFFSET('StockBond Returns'!$R$7,($B$10-1871)*12+($B$11-2)+C352-1,0)</f>
        <v>0</v>
      </c>
      <c r="AA352" s="17">
        <f ca="1">OFFSET('StockBond Returns'!$S$7,($B$10-1871)*12+($B$11-2)+C352-1,0)</f>
        <v>0</v>
      </c>
      <c r="AB352" s="17">
        <f ca="1">OFFSET('StockBond Returns'!$T$7,($B$10-1871)*12+($B$11-2)+C352-1,0)</f>
        <v>-2.7207839143450485E-5</v>
      </c>
      <c r="AC352" s="17">
        <f ca="1">OFFSET('StockBond Returns'!$U$7,($B$10-1871)*12+($B$11-2)+C352-1,0)</f>
        <v>3.32E-2</v>
      </c>
      <c r="AD352" s="17">
        <f ca="1">OFFSET('StockBond Returns'!$V$7,($B$10-1871)*12+($B$11-2)+C352-1,0)</f>
        <v>2.7900000000000001E-2</v>
      </c>
    </row>
    <row r="353" spans="1:30" ht="13" x14ac:dyDescent="0.15">
      <c r="A353" s="166">
        <f t="shared" si="17"/>
        <v>1957</v>
      </c>
      <c r="B353" s="166">
        <f t="shared" si="18"/>
        <v>2</v>
      </c>
      <c r="C353" s="166">
        <f t="shared" si="19"/>
        <v>330</v>
      </c>
      <c r="D353" s="108">
        <f t="shared" ca="1" si="3"/>
        <v>-27491.652280045837</v>
      </c>
      <c r="E353" s="108">
        <f t="shared" ca="1" si="4"/>
        <v>231437.55309818956</v>
      </c>
      <c r="F353" s="108">
        <f>$B$15*$B$18*'Cash Flow Assist'!P340</f>
        <v>3333.3333333333335</v>
      </c>
      <c r="G353" s="108">
        <f>$B$15*'Parameters &amp; Main Results'!B371</f>
        <v>0</v>
      </c>
      <c r="H353" s="41">
        <f ca="1">OFFSET('StockBond Returns'!$W$7,($B$10-1871)*12+($B$11-2)+C353-1,0)</f>
        <v>-2.4155537419825495E-2</v>
      </c>
      <c r="I353" s="17">
        <f t="shared" ca="1" si="5"/>
        <v>-2.9844498761315577E-2</v>
      </c>
      <c r="J353" s="17"/>
      <c r="K353" s="17">
        <f t="shared" si="6"/>
        <v>1</v>
      </c>
      <c r="L353" s="160">
        <f t="shared" si="7"/>
        <v>0.9</v>
      </c>
      <c r="M353" s="160">
        <f t="shared" si="8"/>
        <v>0.1</v>
      </c>
      <c r="N353" s="160">
        <f t="shared" si="9"/>
        <v>0</v>
      </c>
      <c r="O353" s="160">
        <f t="shared" si="10"/>
        <v>0</v>
      </c>
      <c r="P353" s="160">
        <f t="shared" si="11"/>
        <v>0</v>
      </c>
      <c r="Q353" s="160">
        <f t="shared" si="12"/>
        <v>0</v>
      </c>
      <c r="R353" s="160">
        <f t="shared" si="13"/>
        <v>0</v>
      </c>
      <c r="S353" s="160">
        <f t="shared" si="14"/>
        <v>0</v>
      </c>
      <c r="T353" s="160">
        <f t="shared" si="15"/>
        <v>0</v>
      </c>
      <c r="U353" s="17">
        <f t="shared" si="16"/>
        <v>5.0000000000000001E-4</v>
      </c>
      <c r="V353" s="17">
        <f ca="1">OFFSET('StockBond Returns'!$N$7,($B$10-1871)*12+($B$11-2)+C353-1,0)</f>
        <v>-3.4024387034075509E-2</v>
      </c>
      <c r="W353" s="17">
        <f ca="1">OFFSET('StockBond Returns'!$O$7,($B$10-1871)*12+($B$11-2)+C353-1,0)</f>
        <v>8.1911623601904626E-3</v>
      </c>
      <c r="X353" s="17">
        <f ca="1">OFFSET('StockBond Returns'!$P$7,($B$10-1871)*12+($B$11-2)+C353-1,0)</f>
        <v>-2.0967116320900203E-3</v>
      </c>
      <c r="Y353" s="17">
        <f ca="1">OFFSET('StockBond Returns'!$Q$7,($B$10-1871)*12+($B$11-2)+C353-1,0)</f>
        <v>-3.4024387034075509E-2</v>
      </c>
      <c r="Z353" s="17">
        <f ca="1">OFFSET('StockBond Returns'!$R$7,($B$10-1871)*12+($B$11-2)+C353-1,0)</f>
        <v>0</v>
      </c>
      <c r="AA353" s="17">
        <f ca="1">OFFSET('StockBond Returns'!$S$7,($B$10-1871)*12+($B$11-2)+C353-1,0)</f>
        <v>0</v>
      </c>
      <c r="AB353" s="17">
        <f ca="1">OFFSET('StockBond Returns'!$T$7,($B$10-1871)*12+($B$11-2)+C353-1,0)</f>
        <v>-4.6762589928057707E-3</v>
      </c>
      <c r="AC353" s="17">
        <f ca="1">OFFSET('StockBond Returns'!$U$7,($B$10-1871)*12+($B$11-2)+C353-1,0)</f>
        <v>-6.4000000000000003E-3</v>
      </c>
      <c r="AD353" s="17">
        <f ca="1">OFFSET('StockBond Returns'!$V$7,($B$10-1871)*12+($B$11-2)+C353-1,0)</f>
        <v>-7.9000000000000008E-3</v>
      </c>
    </row>
    <row r="354" spans="1:30" ht="13" x14ac:dyDescent="0.15">
      <c r="A354" s="166">
        <f t="shared" si="17"/>
        <v>1957</v>
      </c>
      <c r="B354" s="166">
        <f t="shared" si="18"/>
        <v>3</v>
      </c>
      <c r="C354" s="166">
        <f t="shared" si="19"/>
        <v>331</v>
      </c>
      <c r="D354" s="108">
        <f t="shared" ca="1" si="3"/>
        <v>-31268.780302917658</v>
      </c>
      <c r="E354" s="108">
        <f t="shared" ca="1" si="4"/>
        <v>232241.8530321196</v>
      </c>
      <c r="F354" s="108">
        <f>$B$15*$B$18*'Cash Flow Assist'!P341</f>
        <v>3333.3333333333335</v>
      </c>
      <c r="G354" s="108">
        <f>$B$15*'Parameters &amp; Main Results'!B372</f>
        <v>0</v>
      </c>
      <c r="H354" s="41">
        <f ca="1">OFFSET('StockBond Returns'!$W$7,($B$10-1871)*12+($B$11-2)+C354-1,0)</f>
        <v>1.4397239145697044E-2</v>
      </c>
      <c r="I354" s="17">
        <f t="shared" ca="1" si="5"/>
        <v>1.8139222814592067E-2</v>
      </c>
      <c r="J354" s="17"/>
      <c r="K354" s="17">
        <f t="shared" si="6"/>
        <v>1</v>
      </c>
      <c r="L354" s="160">
        <f t="shared" si="7"/>
        <v>0.9</v>
      </c>
      <c r="M354" s="160">
        <f t="shared" si="8"/>
        <v>0.1</v>
      </c>
      <c r="N354" s="160">
        <f t="shared" si="9"/>
        <v>0</v>
      </c>
      <c r="O354" s="160">
        <f t="shared" si="10"/>
        <v>0</v>
      </c>
      <c r="P354" s="160">
        <f t="shared" si="11"/>
        <v>0</v>
      </c>
      <c r="Q354" s="160">
        <f t="shared" si="12"/>
        <v>0</v>
      </c>
      <c r="R354" s="160">
        <f t="shared" si="13"/>
        <v>0</v>
      </c>
      <c r="S354" s="160">
        <f t="shared" si="14"/>
        <v>0</v>
      </c>
      <c r="T354" s="160">
        <f t="shared" si="15"/>
        <v>0</v>
      </c>
      <c r="U354" s="17">
        <f t="shared" si="16"/>
        <v>5.0000000000000001E-4</v>
      </c>
      <c r="V354" s="17">
        <f ca="1">OFFSET('StockBond Returns'!$N$7,($B$10-1871)*12+($B$11-2)+C354-1,0)</f>
        <v>2.0776373225422473E-2</v>
      </c>
      <c r="W354" s="17">
        <f ca="1">OFFSET('StockBond Returns'!$O$7,($B$10-1871)*12+($B$11-2)+C354-1,0)</f>
        <v>-5.1784642162149286E-3</v>
      </c>
      <c r="X354" s="17">
        <f ca="1">OFFSET('StockBond Returns'!$P$7,($B$10-1871)*12+($B$11-2)+C354-1,0)</f>
        <v>4.2414453391392826E-4</v>
      </c>
      <c r="Y354" s="17">
        <f ca="1">OFFSET('StockBond Returns'!$Q$7,($B$10-1871)*12+($B$11-2)+C354-1,0)</f>
        <v>2.0776373225422473E-2</v>
      </c>
      <c r="Z354" s="17">
        <f ca="1">OFFSET('StockBond Returns'!$R$7,($B$10-1871)*12+($B$11-2)+C354-1,0)</f>
        <v>0</v>
      </c>
      <c r="AA354" s="17">
        <f ca="1">OFFSET('StockBond Returns'!$S$7,($B$10-1871)*12+($B$11-2)+C354-1,0)</f>
        <v>0</v>
      </c>
      <c r="AB354" s="17">
        <f ca="1">OFFSET('StockBond Returns'!$T$7,($B$10-1871)*12+($B$11-2)+C354-1,0)</f>
        <v>-2.1536252692031521E-3</v>
      </c>
      <c r="AC354" s="17">
        <f ca="1">OFFSET('StockBond Returns'!$U$7,($B$10-1871)*12+($B$11-2)+C354-1,0)</f>
        <v>3.0999999999999999E-3</v>
      </c>
      <c r="AD354" s="17">
        <f ca="1">OFFSET('StockBond Returns'!$V$7,($B$10-1871)*12+($B$11-2)+C354-1,0)</f>
        <v>-4.8999999999999998E-3</v>
      </c>
    </row>
    <row r="355" spans="1:30" ht="13" x14ac:dyDescent="0.15">
      <c r="A355" s="166">
        <f t="shared" si="17"/>
        <v>1957</v>
      </c>
      <c r="B355" s="166">
        <f t="shared" si="18"/>
        <v>4</v>
      </c>
      <c r="C355" s="166">
        <f t="shared" si="19"/>
        <v>332</v>
      </c>
      <c r="D355" s="108">
        <f t="shared" ca="1" si="3"/>
        <v>-35534.606437873757</v>
      </c>
      <c r="E355" s="108">
        <f t="shared" ca="1" si="4"/>
        <v>236522.6680688753</v>
      </c>
      <c r="F355" s="108">
        <f>$B$15*$B$18*'Cash Flow Assist'!P342</f>
        <v>3333.3333333333335</v>
      </c>
      <c r="G355" s="108">
        <f>$B$15*'Parameters &amp; Main Results'!B373</f>
        <v>0</v>
      </c>
      <c r="H355" s="41">
        <f ca="1">OFFSET('StockBond Returns'!$W$7,($B$10-1871)*12+($B$11-2)+C355-1,0)</f>
        <v>2.6949012751806004E-2</v>
      </c>
      <c r="I355" s="17">
        <f t="shared" ca="1" si="5"/>
        <v>3.3262843952284023E-2</v>
      </c>
      <c r="J355" s="17"/>
      <c r="K355" s="17">
        <f t="shared" si="6"/>
        <v>1</v>
      </c>
      <c r="L355" s="160">
        <f t="shared" si="7"/>
        <v>0.9</v>
      </c>
      <c r="M355" s="160">
        <f t="shared" si="8"/>
        <v>0.1</v>
      </c>
      <c r="N355" s="160">
        <f t="shared" si="9"/>
        <v>0</v>
      </c>
      <c r="O355" s="160">
        <f t="shared" si="10"/>
        <v>0</v>
      </c>
      <c r="P355" s="160">
        <f t="shared" si="11"/>
        <v>0</v>
      </c>
      <c r="Q355" s="160">
        <f t="shared" si="12"/>
        <v>0</v>
      </c>
      <c r="R355" s="160">
        <f t="shared" si="13"/>
        <v>0</v>
      </c>
      <c r="S355" s="160">
        <f t="shared" si="14"/>
        <v>0</v>
      </c>
      <c r="T355" s="160">
        <f t="shared" si="15"/>
        <v>0</v>
      </c>
      <c r="U355" s="17">
        <f t="shared" si="16"/>
        <v>5.0000000000000001E-4</v>
      </c>
      <c r="V355" s="17">
        <f ca="1">OFFSET('StockBond Returns'!$N$7,($B$10-1871)*12+($B$11-2)+C355-1,0)</f>
        <v>3.7612408129733987E-2</v>
      </c>
      <c r="W355" s="17">
        <f ca="1">OFFSET('StockBond Returns'!$O$7,($B$10-1871)*12+($B$11-2)+C355-1,0)</f>
        <v>-5.4665669780989967E-3</v>
      </c>
      <c r="X355" s="17">
        <f ca="1">OFFSET('StockBond Returns'!$P$7,($B$10-1871)*12+($B$11-2)+C355-1,0)</f>
        <v>5.3968255341985127E-5</v>
      </c>
      <c r="Y355" s="17">
        <f ca="1">OFFSET('StockBond Returns'!$Q$7,($B$10-1871)*12+($B$11-2)+C355-1,0)</f>
        <v>3.7612408129733987E-2</v>
      </c>
      <c r="Z355" s="17">
        <f ca="1">OFFSET('StockBond Returns'!$R$7,($B$10-1871)*12+($B$11-2)+C355-1,0)</f>
        <v>0</v>
      </c>
      <c r="AA355" s="17">
        <f ca="1">OFFSET('StockBond Returns'!$S$7,($B$10-1871)*12+($B$11-2)+C355-1,0)</f>
        <v>0</v>
      </c>
      <c r="AB355" s="17">
        <f ca="1">OFFSET('StockBond Returns'!$T$7,($B$10-1871)*12+($B$11-2)+C355-1,0)</f>
        <v>-2.5062656641604564E-3</v>
      </c>
      <c r="AC355" s="17">
        <f ca="1">OFFSET('StockBond Returns'!$U$7,($B$10-1871)*12+($B$11-2)+C355-1,0)</f>
        <v>-1.6E-2</v>
      </c>
      <c r="AD355" s="17">
        <f ca="1">OFFSET('StockBond Returns'!$V$7,($B$10-1871)*12+($B$11-2)+C355-1,0)</f>
        <v>-1.43E-2</v>
      </c>
    </row>
    <row r="356" spans="1:30" ht="13" x14ac:dyDescent="0.15">
      <c r="A356" s="166">
        <f t="shared" si="17"/>
        <v>1957</v>
      </c>
      <c r="B356" s="166">
        <f t="shared" si="18"/>
        <v>5</v>
      </c>
      <c r="C356" s="166">
        <f t="shared" si="19"/>
        <v>333</v>
      </c>
      <c r="D356" s="108">
        <f t="shared" ca="1" si="3"/>
        <v>-39880.760209471737</v>
      </c>
      <c r="E356" s="108">
        <f t="shared" ca="1" si="4"/>
        <v>240828.40396063196</v>
      </c>
      <c r="F356" s="108">
        <f>$B$15*$B$18*'Cash Flow Assist'!P343</f>
        <v>3333.3333333333335</v>
      </c>
      <c r="G356" s="108">
        <f>$B$15*'Parameters &amp; Main Results'!B374</f>
        <v>0</v>
      </c>
      <c r="H356" s="41">
        <f ca="1">OFFSET('StockBond Returns'!$W$7,($B$10-1871)*12+($B$11-2)+C356-1,0)</f>
        <v>2.6057991347792821E-2</v>
      </c>
      <c r="I356" s="17">
        <f t="shared" ca="1" si="5"/>
        <v>3.275908494594483E-2</v>
      </c>
      <c r="J356" s="17"/>
      <c r="K356" s="17">
        <f t="shared" si="6"/>
        <v>1</v>
      </c>
      <c r="L356" s="160">
        <f t="shared" si="7"/>
        <v>0.9</v>
      </c>
      <c r="M356" s="160">
        <f t="shared" si="8"/>
        <v>0.1</v>
      </c>
      <c r="N356" s="160">
        <f t="shared" si="9"/>
        <v>0</v>
      </c>
      <c r="O356" s="160">
        <f t="shared" si="10"/>
        <v>0</v>
      </c>
      <c r="P356" s="160">
        <f t="shared" si="11"/>
        <v>0</v>
      </c>
      <c r="Q356" s="160">
        <f t="shared" si="12"/>
        <v>0</v>
      </c>
      <c r="R356" s="160">
        <f t="shared" si="13"/>
        <v>0</v>
      </c>
      <c r="S356" s="160">
        <f t="shared" si="14"/>
        <v>0</v>
      </c>
      <c r="T356" s="160">
        <f t="shared" si="15"/>
        <v>0</v>
      </c>
      <c r="U356" s="17">
        <f t="shared" si="16"/>
        <v>5.0000000000000001E-4</v>
      </c>
      <c r="V356" s="17">
        <f ca="1">OFFSET('StockBond Returns'!$N$7,($B$10-1871)*12+($B$11-2)+C356-1,0)</f>
        <v>3.7501757343584297E-2</v>
      </c>
      <c r="W356" s="17">
        <f ca="1">OFFSET('StockBond Returns'!$O$7,($B$10-1871)*12+($B$11-2)+C356-1,0)</f>
        <v>-9.5082999661436629E-3</v>
      </c>
      <c r="X356" s="17">
        <f ca="1">OFFSET('StockBond Returns'!$P$7,($B$10-1871)*12+($B$11-2)+C356-1,0)</f>
        <v>5.1937497837606372E-5</v>
      </c>
      <c r="Y356" s="17">
        <f ca="1">OFFSET('StockBond Returns'!$Q$7,($B$10-1871)*12+($B$11-2)+C356-1,0)</f>
        <v>3.7501757343584297E-2</v>
      </c>
      <c r="Z356" s="17">
        <f ca="1">OFFSET('StockBond Returns'!$R$7,($B$10-1871)*12+($B$11-2)+C356-1,0)</f>
        <v>0</v>
      </c>
      <c r="AA356" s="17">
        <f ca="1">OFFSET('StockBond Returns'!$S$7,($B$10-1871)*12+($B$11-2)+C356-1,0)</f>
        <v>0</v>
      </c>
      <c r="AB356" s="17">
        <f ca="1">OFFSET('StockBond Returns'!$T$7,($B$10-1871)*12+($B$11-2)+C356-1,0)</f>
        <v>-2.5000000000000577E-3</v>
      </c>
      <c r="AC356" s="17">
        <f ca="1">OFFSET('StockBond Returns'!$U$7,($B$10-1871)*12+($B$11-2)+C356-1,0)</f>
        <v>-1.0200000000000001E-2</v>
      </c>
      <c r="AD356" s="17">
        <f ca="1">OFFSET('StockBond Returns'!$V$7,($B$10-1871)*12+($B$11-2)+C356-1,0)</f>
        <v>-2.12E-2</v>
      </c>
    </row>
    <row r="357" spans="1:30" ht="13" x14ac:dyDescent="0.15">
      <c r="A357" s="166">
        <f t="shared" si="17"/>
        <v>1957</v>
      </c>
      <c r="B357" s="166">
        <f t="shared" si="18"/>
        <v>6</v>
      </c>
      <c r="C357" s="166">
        <f t="shared" si="19"/>
        <v>334</v>
      </c>
      <c r="D357" s="108">
        <f t="shared" ca="1" si="3"/>
        <v>-42984.597359976498</v>
      </c>
      <c r="E357" s="108">
        <f t="shared" ca="1" si="4"/>
        <v>236614.98596270726</v>
      </c>
      <c r="F357" s="108">
        <f>$B$15*$B$18*'Cash Flow Assist'!P344</f>
        <v>3333.3333333333335</v>
      </c>
      <c r="G357" s="108">
        <f>$B$15*'Parameters &amp; Main Results'!B375</f>
        <v>0</v>
      </c>
      <c r="H357" s="41">
        <f ca="1">OFFSET('StockBond Returns'!$W$7,($B$10-1871)*12+($B$11-2)+C357-1,0)</f>
        <v>-5.310679086702302E-3</v>
      </c>
      <c r="I357" s="17">
        <f t="shared" ca="1" si="5"/>
        <v>-3.7056965530560091E-3</v>
      </c>
      <c r="J357" s="17"/>
      <c r="K357" s="17">
        <f t="shared" si="6"/>
        <v>1</v>
      </c>
      <c r="L357" s="160">
        <f t="shared" si="7"/>
        <v>0.9</v>
      </c>
      <c r="M357" s="160">
        <f t="shared" si="8"/>
        <v>0.1</v>
      </c>
      <c r="N357" s="160">
        <f t="shared" si="9"/>
        <v>0</v>
      </c>
      <c r="O357" s="160">
        <f t="shared" si="10"/>
        <v>0</v>
      </c>
      <c r="P357" s="160">
        <f t="shared" si="11"/>
        <v>0</v>
      </c>
      <c r="Q357" s="160">
        <f t="shared" si="12"/>
        <v>0</v>
      </c>
      <c r="R357" s="160">
        <f t="shared" si="13"/>
        <v>0</v>
      </c>
      <c r="S357" s="160">
        <f t="shared" si="14"/>
        <v>0</v>
      </c>
      <c r="T357" s="160">
        <f t="shared" si="15"/>
        <v>0</v>
      </c>
      <c r="U357" s="17">
        <f t="shared" si="16"/>
        <v>5.0000000000000001E-4</v>
      </c>
      <c r="V357" s="17">
        <f ca="1">OFFSET('StockBond Returns'!$N$7,($B$10-1871)*12+($B$11-2)+C357-1,0)</f>
        <v>-2.1473402478564552E-3</v>
      </c>
      <c r="W357" s="17">
        <f ca="1">OFFSET('StockBond Returns'!$O$7,($B$10-1871)*12+($B$11-2)+C357-1,0)</f>
        <v>-1.731423663318532E-2</v>
      </c>
      <c r="X357" s="17">
        <f ca="1">OFFSET('StockBond Returns'!$P$7,($B$10-1871)*12+($B$11-2)+C357-1,0)</f>
        <v>-1.3731768051025162E-3</v>
      </c>
      <c r="Y357" s="17">
        <f ca="1">OFFSET('StockBond Returns'!$Q$7,($B$10-1871)*12+($B$11-2)+C357-1,0)</f>
        <v>-2.1473402478564552E-3</v>
      </c>
      <c r="Z357" s="17">
        <f ca="1">OFFSET('StockBond Returns'!$R$7,($B$10-1871)*12+($B$11-2)+C357-1,0)</f>
        <v>0</v>
      </c>
      <c r="AA357" s="17">
        <f ca="1">OFFSET('StockBond Returns'!$S$7,($B$10-1871)*12+($B$11-2)+C357-1,0)</f>
        <v>0</v>
      </c>
      <c r="AB357" s="17">
        <f ca="1">OFFSET('StockBond Returns'!$T$7,($B$10-1871)*12+($B$11-2)+C357-1,0)</f>
        <v>-3.913198150124586E-3</v>
      </c>
      <c r="AC357" s="17">
        <f ca="1">OFFSET('StockBond Returns'!$U$7,($B$10-1871)*12+($B$11-2)+C357-1,0)</f>
        <v>5.4000000000000003E-3</v>
      </c>
      <c r="AD357" s="17">
        <f ca="1">OFFSET('StockBond Returns'!$V$7,($B$10-1871)*12+($B$11-2)+C357-1,0)</f>
        <v>2.9999999999999997E-4</v>
      </c>
    </row>
    <row r="358" spans="1:30" ht="13" x14ac:dyDescent="0.15">
      <c r="A358" s="166">
        <f t="shared" si="17"/>
        <v>1957</v>
      </c>
      <c r="B358" s="166">
        <f t="shared" si="18"/>
        <v>7</v>
      </c>
      <c r="C358" s="166">
        <f t="shared" si="19"/>
        <v>335</v>
      </c>
      <c r="D358" s="108">
        <f t="shared" ca="1" si="3"/>
        <v>-46616.970491653097</v>
      </c>
      <c r="E358" s="108">
        <f t="shared" ca="1" si="4"/>
        <v>235468.78123171019</v>
      </c>
      <c r="F358" s="108">
        <f>$B$15*$B$18*'Cash Flow Assist'!P345</f>
        <v>3333.3333333333335</v>
      </c>
      <c r="G358" s="108">
        <f>$B$15*'Parameters &amp; Main Results'!B376</f>
        <v>0</v>
      </c>
      <c r="H358" s="41">
        <f ca="1">OFFSET('StockBond Returns'!$W$7,($B$10-1871)*12+($B$11-2)+C358-1,0)</f>
        <v>6.4562426228263366E-3</v>
      </c>
      <c r="I358" s="17">
        <f t="shared" ca="1" si="5"/>
        <v>9.3754848599733997E-3</v>
      </c>
      <c r="J358" s="17"/>
      <c r="K358" s="17">
        <f t="shared" si="6"/>
        <v>1</v>
      </c>
      <c r="L358" s="160">
        <f t="shared" si="7"/>
        <v>0.9</v>
      </c>
      <c r="M358" s="160">
        <f t="shared" si="8"/>
        <v>0.1</v>
      </c>
      <c r="N358" s="160">
        <f t="shared" si="9"/>
        <v>0</v>
      </c>
      <c r="O358" s="160">
        <f t="shared" si="10"/>
        <v>0</v>
      </c>
      <c r="P358" s="160">
        <f t="shared" si="11"/>
        <v>0</v>
      </c>
      <c r="Q358" s="160">
        <f t="shared" si="12"/>
        <v>0</v>
      </c>
      <c r="R358" s="160">
        <f t="shared" si="13"/>
        <v>0</v>
      </c>
      <c r="S358" s="160">
        <f t="shared" si="14"/>
        <v>0</v>
      </c>
      <c r="T358" s="160">
        <f t="shared" si="15"/>
        <v>0</v>
      </c>
      <c r="U358" s="17">
        <f t="shared" si="16"/>
        <v>5.0000000000000001E-4</v>
      </c>
      <c r="V358" s="17">
        <f ca="1">OFFSET('StockBond Returns'!$N$7,($B$10-1871)*12+($B$11-2)+C358-1,0)</f>
        <v>1.1613809023840238E-2</v>
      </c>
      <c r="W358" s="17">
        <f ca="1">OFFSET('StockBond Returns'!$O$7,($B$10-1871)*12+($B$11-2)+C358-1,0)</f>
        <v>-1.035276594816148E-2</v>
      </c>
      <c r="X358" s="17">
        <f ca="1">OFFSET('StockBond Returns'!$P$7,($B$10-1871)*12+($B$11-2)+C358-1,0)</f>
        <v>-1.0399964319196542E-4</v>
      </c>
      <c r="Y358" s="17">
        <f ca="1">OFFSET('StockBond Returns'!$Q$7,($B$10-1871)*12+($B$11-2)+C358-1,0)</f>
        <v>1.1613809023840238E-2</v>
      </c>
      <c r="Z358" s="17">
        <f ca="1">OFFSET('StockBond Returns'!$R$7,($B$10-1871)*12+($B$11-2)+C358-1,0)</f>
        <v>0</v>
      </c>
      <c r="AA358" s="17">
        <f ca="1">OFFSET('StockBond Returns'!$S$7,($B$10-1871)*12+($B$11-2)+C358-1,0)</f>
        <v>0</v>
      </c>
      <c r="AB358" s="17">
        <f ca="1">OFFSET('StockBond Returns'!$T$7,($B$10-1871)*12+($B$11-2)+C358-1,0)</f>
        <v>-2.8378857750975817E-3</v>
      </c>
      <c r="AC358" s="17">
        <f ca="1">OFFSET('StockBond Returns'!$U$7,($B$10-1871)*12+($B$11-2)+C358-1,0)</f>
        <v>-7.6E-3</v>
      </c>
      <c r="AD358" s="17">
        <f ca="1">OFFSET('StockBond Returns'!$V$7,($B$10-1871)*12+($B$11-2)+C358-1,0)</f>
        <v>4.3E-3</v>
      </c>
    </row>
    <row r="359" spans="1:30" ht="13" x14ac:dyDescent="0.15">
      <c r="A359" s="166">
        <f t="shared" si="17"/>
        <v>1957</v>
      </c>
      <c r="B359" s="166">
        <f t="shared" si="18"/>
        <v>8</v>
      </c>
      <c r="C359" s="166">
        <f t="shared" si="19"/>
        <v>336</v>
      </c>
      <c r="D359" s="108">
        <f t="shared" ca="1" si="3"/>
        <v>-47839.405722839307</v>
      </c>
      <c r="E359" s="108">
        <f t="shared" ca="1" si="4"/>
        <v>220406.9958916287</v>
      </c>
      <c r="F359" s="108">
        <f>$B$15*$B$18*'Cash Flow Assist'!P346</f>
        <v>3333.3333333333335</v>
      </c>
      <c r="G359" s="108">
        <f>$B$15*'Parameters &amp; Main Results'!B377</f>
        <v>0</v>
      </c>
      <c r="H359" s="41">
        <f ca="1">OFFSET('StockBond Returns'!$W$7,($B$10-1871)*12+($B$11-2)+C359-1,0)</f>
        <v>-4.2259965215490879E-2</v>
      </c>
      <c r="I359" s="17">
        <f t="shared" ca="1" si="5"/>
        <v>-5.0524175057842069E-2</v>
      </c>
      <c r="J359" s="17"/>
      <c r="K359" s="17">
        <f t="shared" si="6"/>
        <v>1</v>
      </c>
      <c r="L359" s="160">
        <f t="shared" si="7"/>
        <v>0.9</v>
      </c>
      <c r="M359" s="160">
        <f t="shared" si="8"/>
        <v>0.1</v>
      </c>
      <c r="N359" s="160">
        <f t="shared" si="9"/>
        <v>0</v>
      </c>
      <c r="O359" s="160">
        <f t="shared" si="10"/>
        <v>0</v>
      </c>
      <c r="P359" s="160">
        <f t="shared" si="11"/>
        <v>0</v>
      </c>
      <c r="Q359" s="160">
        <f t="shared" si="12"/>
        <v>0</v>
      </c>
      <c r="R359" s="160">
        <f t="shared" si="13"/>
        <v>0</v>
      </c>
      <c r="S359" s="160">
        <f t="shared" si="14"/>
        <v>0</v>
      </c>
      <c r="T359" s="160">
        <f t="shared" si="15"/>
        <v>0</v>
      </c>
      <c r="U359" s="17">
        <f t="shared" si="16"/>
        <v>5.0000000000000001E-4</v>
      </c>
      <c r="V359" s="17">
        <f ca="1">OFFSET('StockBond Returns'!$N$7,($B$10-1871)*12+($B$11-2)+C359-1,0)</f>
        <v>-5.6100801227323083E-2</v>
      </c>
      <c r="W359" s="17">
        <f ca="1">OFFSET('StockBond Returns'!$O$7,($B$10-1871)*12+($B$11-2)+C359-1,0)</f>
        <v>8.2127134153786585E-5</v>
      </c>
      <c r="X359" s="17">
        <f ca="1">OFFSET('StockBond Returns'!$P$7,($B$10-1871)*12+($B$11-2)+C359-1,0)</f>
        <v>-5.5750825339062615E-4</v>
      </c>
      <c r="Y359" s="17">
        <f ca="1">OFFSET('StockBond Returns'!$Q$7,($B$10-1871)*12+($B$11-2)+C359-1,0)</f>
        <v>-5.6100801227323083E-2</v>
      </c>
      <c r="Z359" s="17">
        <f ca="1">OFFSET('StockBond Returns'!$R$7,($B$10-1871)*12+($B$11-2)+C359-1,0)</f>
        <v>0</v>
      </c>
      <c r="AA359" s="17">
        <f ca="1">OFFSET('StockBond Returns'!$S$7,($B$10-1871)*12+($B$11-2)+C359-1,0)</f>
        <v>0</v>
      </c>
      <c r="AB359" s="17">
        <f ca="1">OFFSET('StockBond Returns'!$T$7,($B$10-1871)*12+($B$11-2)+C359-1,0)</f>
        <v>-3.1824611032531536E-3</v>
      </c>
      <c r="AC359" s="17">
        <f ca="1">OFFSET('StockBond Returns'!$U$7,($B$10-1871)*12+($B$11-2)+C359-1,0)</f>
        <v>5.0000000000000001E-4</v>
      </c>
      <c r="AD359" s="17">
        <f ca="1">OFFSET('StockBond Returns'!$V$7,($B$10-1871)*12+($B$11-2)+C359-1,0)</f>
        <v>-4.1000000000000003E-3</v>
      </c>
    </row>
    <row r="360" spans="1:30" ht="13" x14ac:dyDescent="0.15">
      <c r="A360" s="166">
        <f t="shared" si="17"/>
        <v>1957</v>
      </c>
      <c r="B360" s="166">
        <f t="shared" si="18"/>
        <v>9</v>
      </c>
      <c r="C360" s="166">
        <f t="shared" si="19"/>
        <v>337</v>
      </c>
      <c r="D360" s="108">
        <f t="shared" ca="1" si="3"/>
        <v>-48891.504974715019</v>
      </c>
      <c r="E360" s="108">
        <f t="shared" ca="1" si="4"/>
        <v>205399.95718901156</v>
      </c>
      <c r="F360" s="108">
        <f>$B$15*$B$18*'Cash Flow Assist'!P347</f>
        <v>3333.3333333333335</v>
      </c>
      <c r="G360" s="108">
        <f>$B$15*'Parameters &amp; Main Results'!B378</f>
        <v>0</v>
      </c>
      <c r="H360" s="41">
        <f ca="1">OFFSET('StockBond Returns'!$W$7,($B$10-1871)*12+($B$11-2)+C360-1,0)</f>
        <v>-4.457908885732105E-2</v>
      </c>
      <c r="I360" s="17">
        <f t="shared" ca="1" si="5"/>
        <v>-5.3777621991100949E-2</v>
      </c>
      <c r="J360" s="17"/>
      <c r="K360" s="17">
        <f t="shared" si="6"/>
        <v>1</v>
      </c>
      <c r="L360" s="160">
        <f t="shared" si="7"/>
        <v>0.9</v>
      </c>
      <c r="M360" s="160">
        <f t="shared" si="8"/>
        <v>0.1</v>
      </c>
      <c r="N360" s="160">
        <f t="shared" si="9"/>
        <v>0</v>
      </c>
      <c r="O360" s="160">
        <f t="shared" si="10"/>
        <v>0</v>
      </c>
      <c r="P360" s="160">
        <f t="shared" si="11"/>
        <v>0</v>
      </c>
      <c r="Q360" s="160">
        <f t="shared" si="12"/>
        <v>0</v>
      </c>
      <c r="R360" s="160">
        <f t="shared" si="13"/>
        <v>0</v>
      </c>
      <c r="S360" s="160">
        <f t="shared" si="14"/>
        <v>0</v>
      </c>
      <c r="T360" s="160">
        <f t="shared" si="15"/>
        <v>0</v>
      </c>
      <c r="U360" s="17">
        <f t="shared" si="16"/>
        <v>5.0000000000000001E-4</v>
      </c>
      <c r="V360" s="17">
        <f ca="1">OFFSET('StockBond Returns'!$N$7,($B$10-1871)*12+($B$11-2)+C360-1,0)</f>
        <v>-6.0004866597276885E-2</v>
      </c>
      <c r="W360" s="17">
        <f ca="1">OFFSET('StockBond Returns'!$O$7,($B$10-1871)*12+($B$11-2)+C360-1,0)</f>
        <v>2.6842461311491483E-3</v>
      </c>
      <c r="X360" s="17">
        <f ca="1">OFFSET('StockBond Returns'!$P$7,($B$10-1871)*12+($B$11-2)+C360-1,0)</f>
        <v>1.3919373839632598E-3</v>
      </c>
      <c r="Y360" s="17">
        <f ca="1">OFFSET('StockBond Returns'!$Q$7,($B$10-1871)*12+($B$11-2)+C360-1,0)</f>
        <v>-6.0004866597276885E-2</v>
      </c>
      <c r="Z360" s="17">
        <f ca="1">OFFSET('StockBond Returns'!$R$7,($B$10-1871)*12+($B$11-2)+C360-1,0)</f>
        <v>0</v>
      </c>
      <c r="AA360" s="17">
        <f ca="1">OFFSET('StockBond Returns'!$S$7,($B$10-1871)*12+($B$11-2)+C360-1,0)</f>
        <v>0</v>
      </c>
      <c r="AB360" s="17">
        <f ca="1">OFFSET('StockBond Returns'!$T$7,($B$10-1871)*12+($B$11-2)+C360-1,0)</f>
        <v>-1.4124293785310327E-3</v>
      </c>
      <c r="AC360" s="17">
        <f ca="1">OFFSET('StockBond Returns'!$U$7,($B$10-1871)*12+($B$11-2)+C360-1,0)</f>
        <v>8.0000000000000004E-4</v>
      </c>
      <c r="AD360" s="17">
        <f ca="1">OFFSET('StockBond Returns'!$V$7,($B$10-1871)*12+($B$11-2)+C360-1,0)</f>
        <v>9.1999999999999998E-3</v>
      </c>
    </row>
    <row r="361" spans="1:30" ht="13" x14ac:dyDescent="0.15">
      <c r="A361" s="166">
        <f t="shared" si="17"/>
        <v>1957</v>
      </c>
      <c r="B361" s="166">
        <f t="shared" si="18"/>
        <v>10</v>
      </c>
      <c r="C361" s="166">
        <f t="shared" si="19"/>
        <v>338</v>
      </c>
      <c r="D361" s="108">
        <f t="shared" ca="1" si="3"/>
        <v>-51095.678300256433</v>
      </c>
      <c r="E361" s="108">
        <f t="shared" ca="1" si="4"/>
        <v>196849.92356658474</v>
      </c>
      <c r="F361" s="108">
        <f>$B$15*$B$18*'Cash Flow Assist'!P348</f>
        <v>3333.3333333333335</v>
      </c>
      <c r="G361" s="108">
        <f>$B$15*'Parameters &amp; Main Results'!B379</f>
        <v>0</v>
      </c>
      <c r="H361" s="41">
        <f ca="1">OFFSET('StockBond Returns'!$W$7,($B$10-1871)*12+($B$11-2)+C361-1,0)</f>
        <v>-2.1621129799034848E-2</v>
      </c>
      <c r="I361" s="17">
        <f t="shared" ca="1" si="5"/>
        <v>-2.5816734053118066E-2</v>
      </c>
      <c r="J361" s="17"/>
      <c r="K361" s="17">
        <f t="shared" si="6"/>
        <v>1</v>
      </c>
      <c r="L361" s="160">
        <f t="shared" si="7"/>
        <v>0.9</v>
      </c>
      <c r="M361" s="160">
        <f t="shared" si="8"/>
        <v>0.1</v>
      </c>
      <c r="N361" s="160">
        <f t="shared" si="9"/>
        <v>0</v>
      </c>
      <c r="O361" s="160">
        <f t="shared" si="10"/>
        <v>0</v>
      </c>
      <c r="P361" s="160">
        <f t="shared" si="11"/>
        <v>0</v>
      </c>
      <c r="Q361" s="160">
        <f t="shared" si="12"/>
        <v>0</v>
      </c>
      <c r="R361" s="160">
        <f t="shared" si="13"/>
        <v>0</v>
      </c>
      <c r="S361" s="160">
        <f t="shared" si="14"/>
        <v>0</v>
      </c>
      <c r="T361" s="160">
        <f t="shared" si="15"/>
        <v>0</v>
      </c>
      <c r="U361" s="17">
        <f t="shared" si="16"/>
        <v>5.0000000000000001E-4</v>
      </c>
      <c r="V361" s="17">
        <f ca="1">OFFSET('StockBond Returns'!$N$7,($B$10-1871)*12+($B$11-2)+C361-1,0)</f>
        <v>-2.854349680050916E-2</v>
      </c>
      <c r="W361" s="17">
        <f ca="1">OFFSET('StockBond Returns'!$O$7,($B$10-1871)*12+($B$11-2)+C361-1,0)</f>
        <v>-8.592026599315572E-4</v>
      </c>
      <c r="X361" s="17">
        <f ca="1">OFFSET('StockBond Returns'!$P$7,($B$10-1871)*12+($B$11-2)+C361-1,0)</f>
        <v>2.9416666660424529E-3</v>
      </c>
      <c r="Y361" s="17">
        <f ca="1">OFFSET('StockBond Returns'!$Q$7,($B$10-1871)*12+($B$11-2)+C361-1,0)</f>
        <v>-2.854349680050916E-2</v>
      </c>
      <c r="Z361" s="17">
        <f ca="1">OFFSET('StockBond Returns'!$R$7,($B$10-1871)*12+($B$11-2)+C361-1,0)</f>
        <v>0</v>
      </c>
      <c r="AA361" s="17">
        <f ca="1">OFFSET('StockBond Returns'!$S$7,($B$10-1871)*12+($B$11-2)+C361-1,0)</f>
        <v>0</v>
      </c>
      <c r="AB361" s="17">
        <f ca="1">OFFSET('StockBond Returns'!$T$7,($B$10-1871)*12+($B$11-2)+C361-1,0)</f>
        <v>0</v>
      </c>
      <c r="AC361" s="17">
        <f ca="1">OFFSET('StockBond Returns'!$U$7,($B$10-1871)*12+($B$11-2)+C361-1,0)</f>
        <v>-2.52E-2</v>
      </c>
      <c r="AD361" s="17">
        <f ca="1">OFFSET('StockBond Returns'!$V$7,($B$10-1871)*12+($B$11-2)+C361-1,0)</f>
        <v>-1.7999999999999999E-2</v>
      </c>
    </row>
    <row r="362" spans="1:30" ht="13" x14ac:dyDescent="0.15">
      <c r="A362" s="166">
        <f t="shared" si="17"/>
        <v>1957</v>
      </c>
      <c r="B362" s="166">
        <f t="shared" si="18"/>
        <v>11</v>
      </c>
      <c r="C362" s="166">
        <f t="shared" si="19"/>
        <v>339</v>
      </c>
      <c r="D362" s="108">
        <f t="shared" ca="1" si="3"/>
        <v>-55319.099501049284</v>
      </c>
      <c r="E362" s="108">
        <f t="shared" ca="1" si="4"/>
        <v>196784.10799786475</v>
      </c>
      <c r="F362" s="108">
        <f>$B$15*$B$18*'Cash Flow Assist'!P349</f>
        <v>3333.3333333333335</v>
      </c>
      <c r="G362" s="108">
        <f>$B$15*'Parameters &amp; Main Results'!B380</f>
        <v>0</v>
      </c>
      <c r="H362" s="41">
        <f ca="1">OFFSET('StockBond Returns'!$W$7,($B$10-1871)*12+($B$11-2)+C362-1,0)</f>
        <v>1.635318813891919E-2</v>
      </c>
      <c r="I362" s="17">
        <f t="shared" ca="1" si="5"/>
        <v>1.6884949040673555E-2</v>
      </c>
      <c r="J362" s="17"/>
      <c r="K362" s="17">
        <f t="shared" si="6"/>
        <v>1</v>
      </c>
      <c r="L362" s="160">
        <f t="shared" si="7"/>
        <v>0.9</v>
      </c>
      <c r="M362" s="160">
        <f t="shared" si="8"/>
        <v>0.1</v>
      </c>
      <c r="N362" s="160">
        <f t="shared" si="9"/>
        <v>0</v>
      </c>
      <c r="O362" s="160">
        <f t="shared" si="10"/>
        <v>0</v>
      </c>
      <c r="P362" s="160">
        <f t="shared" si="11"/>
        <v>0</v>
      </c>
      <c r="Q362" s="160">
        <f t="shared" si="12"/>
        <v>0</v>
      </c>
      <c r="R362" s="160">
        <f t="shared" si="13"/>
        <v>0</v>
      </c>
      <c r="S362" s="160">
        <f t="shared" si="14"/>
        <v>0</v>
      </c>
      <c r="T362" s="160">
        <f t="shared" si="15"/>
        <v>0</v>
      </c>
      <c r="U362" s="17">
        <f t="shared" si="16"/>
        <v>5.0000000000000001E-4</v>
      </c>
      <c r="V362" s="17">
        <f ca="1">OFFSET('StockBond Returns'!$N$7,($B$10-1871)*12+($B$11-2)+C362-1,0)</f>
        <v>1.64761730264118E-2</v>
      </c>
      <c r="W362" s="17">
        <f ca="1">OFFSET('StockBond Returns'!$O$7,($B$10-1871)*12+($B$11-2)+C362-1,0)</f>
        <v>2.0980599835696001E-2</v>
      </c>
      <c r="X362" s="17">
        <f ca="1">OFFSET('StockBond Returns'!$P$7,($B$10-1871)*12+($B$11-2)+C362-1,0)</f>
        <v>-1.9401619034986606E-4</v>
      </c>
      <c r="Y362" s="17">
        <f ca="1">OFFSET('StockBond Returns'!$Q$7,($B$10-1871)*12+($B$11-2)+C362-1,0)</f>
        <v>1.64761730264118E-2</v>
      </c>
      <c r="Z362" s="17">
        <f ca="1">OFFSET('StockBond Returns'!$R$7,($B$10-1871)*12+($B$11-2)+C362-1,0)</f>
        <v>0</v>
      </c>
      <c r="AA362" s="17">
        <f ca="1">OFFSET('StockBond Returns'!$S$7,($B$10-1871)*12+($B$11-2)+C362-1,0)</f>
        <v>0</v>
      </c>
      <c r="AB362" s="17">
        <f ca="1">OFFSET('StockBond Returns'!$T$7,($B$10-1871)*12+($B$11-2)+C362-1,0)</f>
        <v>-3.1678986272438703E-3</v>
      </c>
      <c r="AC362" s="17">
        <f ca="1">OFFSET('StockBond Returns'!$U$7,($B$10-1871)*12+($B$11-2)+C362-1,0)</f>
        <v>4.0000000000000001E-3</v>
      </c>
      <c r="AD362" s="17">
        <f ca="1">OFFSET('StockBond Returns'!$V$7,($B$10-1871)*12+($B$11-2)+C362-1,0)</f>
        <v>-2.87E-2</v>
      </c>
    </row>
    <row r="363" spans="1:30" ht="13" x14ac:dyDescent="0.15">
      <c r="A363" s="166">
        <f t="shared" si="17"/>
        <v>1957</v>
      </c>
      <c r="B363" s="166">
        <f t="shared" si="18"/>
        <v>12</v>
      </c>
      <c r="C363" s="166">
        <f t="shared" si="19"/>
        <v>340</v>
      </c>
      <c r="D363" s="108">
        <f t="shared" ca="1" si="3"/>
        <v>-57407.042013385872</v>
      </c>
      <c r="E363" s="108">
        <f t="shared" ca="1" si="4"/>
        <v>187349.18957294198</v>
      </c>
      <c r="F363" s="108">
        <f>$B$15*$B$18*'Cash Flow Assist'!P350</f>
        <v>3333.3333333333335</v>
      </c>
      <c r="G363" s="108">
        <f>$B$15*'Parameters &amp; Main Results'!B381</f>
        <v>0</v>
      </c>
      <c r="H363" s="41">
        <f ca="1">OFFSET('StockBond Returns'!$W$7,($B$10-1871)*12+($B$11-2)+C363-1,0)</f>
        <v>-2.1233404324648705E-2</v>
      </c>
      <c r="I363" s="17">
        <f t="shared" ca="1" si="5"/>
        <v>-3.1540763288078671E-2</v>
      </c>
      <c r="J363" s="17"/>
      <c r="K363" s="17">
        <f t="shared" si="6"/>
        <v>1</v>
      </c>
      <c r="L363" s="160">
        <f t="shared" si="7"/>
        <v>0.9</v>
      </c>
      <c r="M363" s="160">
        <f t="shared" si="8"/>
        <v>0.1</v>
      </c>
      <c r="N363" s="160">
        <f t="shared" si="9"/>
        <v>0</v>
      </c>
      <c r="O363" s="160">
        <f t="shared" si="10"/>
        <v>0</v>
      </c>
      <c r="P363" s="160">
        <f t="shared" si="11"/>
        <v>0</v>
      </c>
      <c r="Q363" s="160">
        <f t="shared" si="12"/>
        <v>0</v>
      </c>
      <c r="R363" s="160">
        <f t="shared" si="13"/>
        <v>0</v>
      </c>
      <c r="S363" s="160">
        <f t="shared" si="14"/>
        <v>0</v>
      </c>
      <c r="T363" s="160">
        <f t="shared" si="15"/>
        <v>0</v>
      </c>
      <c r="U363" s="17">
        <f t="shared" si="16"/>
        <v>5.0000000000000001E-4</v>
      </c>
      <c r="V363" s="17">
        <f ca="1">OFFSET('StockBond Returns'!$N$7,($B$10-1871)*12+($B$11-2)+C363-1,0)</f>
        <v>-3.9916028250303603E-2</v>
      </c>
      <c r="W363" s="17">
        <f ca="1">OFFSET('StockBond Returns'!$O$7,($B$10-1871)*12+($B$11-2)+C363-1,0)</f>
        <v>4.4253288038612393E-2</v>
      </c>
      <c r="X363" s="17">
        <f ca="1">OFFSET('StockBond Returns'!$P$7,($B$10-1871)*12+($B$11-2)+C363-1,0)</f>
        <v>6.4503863403553297E-4</v>
      </c>
      <c r="Y363" s="17">
        <f ca="1">OFFSET('StockBond Returns'!$Q$7,($B$10-1871)*12+($B$11-2)+C363-1,0)</f>
        <v>-3.9916028250303603E-2</v>
      </c>
      <c r="Z363" s="17">
        <f ca="1">OFFSET('StockBond Returns'!$R$7,($B$10-1871)*12+($B$11-2)+C363-1,0)</f>
        <v>0</v>
      </c>
      <c r="AA363" s="17">
        <f ca="1">OFFSET('StockBond Returns'!$S$7,($B$10-1871)*12+($B$11-2)+C363-1,0)</f>
        <v>0</v>
      </c>
      <c r="AB363" s="17">
        <f ca="1">OFFSET('StockBond Returns'!$T$7,($B$10-1871)*12+($B$11-2)+C363-1,0)</f>
        <v>-2.1074815595363283E-3</v>
      </c>
      <c r="AC363" s="17">
        <f ca="1">OFFSET('StockBond Returns'!$U$7,($B$10-1871)*12+($B$11-2)+C363-1,0)</f>
        <v>-9.7999999999999997E-3</v>
      </c>
      <c r="AD363" s="17">
        <f ca="1">OFFSET('StockBond Returns'!$V$7,($B$10-1871)*12+($B$11-2)+C363-1,0)</f>
        <v>-1.6199999999999999E-2</v>
      </c>
    </row>
    <row r="364" spans="1:30" ht="13" x14ac:dyDescent="0.15">
      <c r="A364" s="166">
        <f t="shared" si="17"/>
        <v>1958</v>
      </c>
      <c r="B364" s="166">
        <f t="shared" si="18"/>
        <v>1</v>
      </c>
      <c r="C364" s="166">
        <f t="shared" si="19"/>
        <v>341</v>
      </c>
      <c r="D364" s="108">
        <f t="shared" ca="1" si="3"/>
        <v>-62634.562404177137</v>
      </c>
      <c r="E364" s="108">
        <f t="shared" ca="1" si="4"/>
        <v>190795.50167958968</v>
      </c>
      <c r="F364" s="108">
        <f>$B$15*$B$18*'Cash Flow Assist'!P351</f>
        <v>3333.3333333333335</v>
      </c>
      <c r="G364" s="108">
        <f>$B$15*'Parameters &amp; Main Results'!B382</f>
        <v>0</v>
      </c>
      <c r="H364" s="41">
        <f ca="1">OFFSET('StockBond Returns'!$W$7,($B$10-1871)*12+($B$11-2)+C364-1,0)</f>
        <v>3.1184974518934063E-2</v>
      </c>
      <c r="I364" s="17">
        <f t="shared" ca="1" si="5"/>
        <v>3.6842724200642919E-2</v>
      </c>
      <c r="J364" s="17"/>
      <c r="K364" s="17">
        <f t="shared" si="6"/>
        <v>1</v>
      </c>
      <c r="L364" s="160">
        <f t="shared" si="7"/>
        <v>0.9</v>
      </c>
      <c r="M364" s="160">
        <f t="shared" si="8"/>
        <v>0.1</v>
      </c>
      <c r="N364" s="160">
        <f t="shared" si="9"/>
        <v>0</v>
      </c>
      <c r="O364" s="160">
        <f t="shared" si="10"/>
        <v>0</v>
      </c>
      <c r="P364" s="160">
        <f t="shared" si="11"/>
        <v>0</v>
      </c>
      <c r="Q364" s="160">
        <f t="shared" si="12"/>
        <v>0</v>
      </c>
      <c r="R364" s="160">
        <f t="shared" si="13"/>
        <v>0</v>
      </c>
      <c r="S364" s="160">
        <f t="shared" si="14"/>
        <v>0</v>
      </c>
      <c r="T364" s="160">
        <f t="shared" si="15"/>
        <v>0</v>
      </c>
      <c r="U364" s="17">
        <f t="shared" si="16"/>
        <v>5.0000000000000001E-4</v>
      </c>
      <c r="V364" s="17">
        <f ca="1">OFFSET('StockBond Returns'!$N$7,($B$10-1871)*12+($B$11-2)+C364-1,0)</f>
        <v>4.0233669370972613E-2</v>
      </c>
      <c r="W364" s="17">
        <f ca="1">OFFSET('StockBond Returns'!$O$7,($B$10-1871)*12+($B$11-2)+C364-1,0)</f>
        <v>6.7408843343423896E-3</v>
      </c>
      <c r="X364" s="17">
        <f ca="1">OFFSET('StockBond Returns'!$P$7,($B$10-1871)*12+($B$11-2)+C364-1,0)</f>
        <v>-3.4174580969854595E-3</v>
      </c>
      <c r="Y364" s="17">
        <f ca="1">OFFSET('StockBond Returns'!$Q$7,($B$10-1871)*12+($B$11-2)+C364-1,0)</f>
        <v>4.0233669370972613E-2</v>
      </c>
      <c r="Z364" s="17">
        <f ca="1">OFFSET('StockBond Returns'!$R$7,($B$10-1871)*12+($B$11-2)+C364-1,0)</f>
        <v>0</v>
      </c>
      <c r="AA364" s="17">
        <f ca="1">OFFSET('StockBond Returns'!$S$7,($B$10-1871)*12+($B$11-2)+C364-1,0)</f>
        <v>0</v>
      </c>
      <c r="AB364" s="17">
        <f ca="1">OFFSET('StockBond Returns'!$T$7,($B$10-1871)*12+($B$11-2)+C364-1,0)</f>
        <v>-5.9357541899441868E-3</v>
      </c>
      <c r="AC364" s="17">
        <f ca="1">OFFSET('StockBond Returns'!$U$7,($B$10-1871)*12+($B$11-2)+C364-1,0)</f>
        <v>4.3900000000000002E-2</v>
      </c>
      <c r="AD364" s="17">
        <f ca="1">OFFSET('StockBond Returns'!$V$7,($B$10-1871)*12+($B$11-2)+C364-1,0)</f>
        <v>4.19E-2</v>
      </c>
    </row>
    <row r="365" spans="1:30" ht="13" x14ac:dyDescent="0.15">
      <c r="A365" s="166">
        <f t="shared" si="17"/>
        <v>1958</v>
      </c>
      <c r="B365" s="166">
        <f t="shared" si="18"/>
        <v>2</v>
      </c>
      <c r="C365" s="166">
        <f t="shared" si="19"/>
        <v>342</v>
      </c>
      <c r="D365" s="108">
        <f t="shared" ca="1" si="3"/>
        <v>-65061.505140902591</v>
      </c>
      <c r="E365" s="108">
        <f t="shared" ca="1" si="4"/>
        <v>184296.05573470905</v>
      </c>
      <c r="F365" s="108">
        <f>$B$15*$B$18*'Cash Flow Assist'!P352</f>
        <v>3333.3333333333335</v>
      </c>
      <c r="G365" s="108">
        <f>$B$15*'Parameters &amp; Main Results'!B383</f>
        <v>0</v>
      </c>
      <c r="H365" s="41">
        <f ca="1">OFFSET('StockBond Returns'!$W$7,($B$10-1871)*12+($B$11-2)+C365-1,0)</f>
        <v>-1.3739874320297284E-2</v>
      </c>
      <c r="I365" s="17">
        <f t="shared" ca="1" si="5"/>
        <v>-1.6889341670791119E-2</v>
      </c>
      <c r="J365" s="17"/>
      <c r="K365" s="17">
        <f t="shared" si="6"/>
        <v>1</v>
      </c>
      <c r="L365" s="160">
        <f t="shared" si="7"/>
        <v>0.9</v>
      </c>
      <c r="M365" s="160">
        <f t="shared" si="8"/>
        <v>0.1</v>
      </c>
      <c r="N365" s="160">
        <f t="shared" si="9"/>
        <v>0</v>
      </c>
      <c r="O365" s="160">
        <f t="shared" si="10"/>
        <v>0</v>
      </c>
      <c r="P365" s="160">
        <f t="shared" si="11"/>
        <v>0</v>
      </c>
      <c r="Q365" s="160">
        <f t="shared" si="12"/>
        <v>0</v>
      </c>
      <c r="R365" s="160">
        <f t="shared" si="13"/>
        <v>0</v>
      </c>
      <c r="S365" s="160">
        <f t="shared" si="14"/>
        <v>0</v>
      </c>
      <c r="T365" s="160">
        <f t="shared" si="15"/>
        <v>0</v>
      </c>
      <c r="U365" s="17">
        <f t="shared" si="16"/>
        <v>5.0000000000000001E-4</v>
      </c>
      <c r="V365" s="17">
        <f ca="1">OFFSET('StockBond Returns'!$N$7,($B$10-1871)*12+($B$11-2)+C365-1,0)</f>
        <v>-1.9144449496517169E-2</v>
      </c>
      <c r="W365" s="17">
        <f ca="1">OFFSET('StockBond Returns'!$O$7,($B$10-1871)*12+($B$11-2)+C365-1,0)</f>
        <v>3.8232954274100006E-3</v>
      </c>
      <c r="X365" s="17">
        <f ca="1">OFFSET('StockBond Returns'!$P$7,($B$10-1871)*12+($B$11-2)+C365-1,0)</f>
        <v>-6.1509872958720457E-5</v>
      </c>
      <c r="Y365" s="17">
        <f ca="1">OFFSET('StockBond Returns'!$Q$7,($B$10-1871)*12+($B$11-2)+C365-1,0)</f>
        <v>-1.9144449496517169E-2</v>
      </c>
      <c r="Z365" s="17">
        <f ca="1">OFFSET('StockBond Returns'!$R$7,($B$10-1871)*12+($B$11-2)+C365-1,0)</f>
        <v>0</v>
      </c>
      <c r="AA365" s="17">
        <f ca="1">OFFSET('StockBond Returns'!$S$7,($B$10-1871)*12+($B$11-2)+C365-1,0)</f>
        <v>0</v>
      </c>
      <c r="AB365" s="17">
        <f ca="1">OFFSET('StockBond Returns'!$T$7,($B$10-1871)*12+($B$11-2)+C365-1,0)</f>
        <v>-2.090592334494823E-3</v>
      </c>
      <c r="AC365" s="17">
        <f ca="1">OFFSET('StockBond Returns'!$U$7,($B$10-1871)*12+($B$11-2)+C365-1,0)</f>
        <v>6.4999999999999997E-3</v>
      </c>
      <c r="AD365" s="17">
        <f ca="1">OFFSET('StockBond Returns'!$V$7,($B$10-1871)*12+($B$11-2)+C365-1,0)</f>
        <v>3.3E-3</v>
      </c>
    </row>
    <row r="366" spans="1:30" ht="13" x14ac:dyDescent="0.15">
      <c r="A366" s="166">
        <f t="shared" si="17"/>
        <v>1958</v>
      </c>
      <c r="B366" s="166">
        <f t="shared" si="18"/>
        <v>3</v>
      </c>
      <c r="C366" s="166">
        <f t="shared" si="19"/>
        <v>343</v>
      </c>
      <c r="D366" s="108">
        <f t="shared" ca="1" si="3"/>
        <v>-69860.979736706911</v>
      </c>
      <c r="E366" s="108">
        <f t="shared" ca="1" si="4"/>
        <v>185620.370419999</v>
      </c>
      <c r="F366" s="108">
        <f>$B$15*$B$18*'Cash Flow Assist'!P353</f>
        <v>3333.3333333333335</v>
      </c>
      <c r="G366" s="108">
        <f>$B$15*'Parameters &amp; Main Results'!B384</f>
        <v>0</v>
      </c>
      <c r="H366" s="41">
        <f ca="1">OFFSET('StockBond Returns'!$W$7,($B$10-1871)*12+($B$11-2)+C366-1,0)</f>
        <v>2.1436431391285069E-2</v>
      </c>
      <c r="I366" s="17">
        <f t="shared" ca="1" si="5"/>
        <v>2.5738162848217002E-2</v>
      </c>
      <c r="J366" s="17"/>
      <c r="K366" s="17">
        <f t="shared" si="6"/>
        <v>1</v>
      </c>
      <c r="L366" s="160">
        <f t="shared" si="7"/>
        <v>0.9</v>
      </c>
      <c r="M366" s="160">
        <f t="shared" si="8"/>
        <v>0.1</v>
      </c>
      <c r="N366" s="160">
        <f t="shared" si="9"/>
        <v>0</v>
      </c>
      <c r="O366" s="160">
        <f t="shared" si="10"/>
        <v>0</v>
      </c>
      <c r="P366" s="160">
        <f t="shared" si="11"/>
        <v>0</v>
      </c>
      <c r="Q366" s="160">
        <f t="shared" si="12"/>
        <v>0</v>
      </c>
      <c r="R366" s="160">
        <f t="shared" si="13"/>
        <v>0</v>
      </c>
      <c r="S366" s="160">
        <f t="shared" si="14"/>
        <v>0</v>
      </c>
      <c r="T366" s="160">
        <f t="shared" si="15"/>
        <v>0</v>
      </c>
      <c r="U366" s="17">
        <f t="shared" si="16"/>
        <v>5.0000000000000001E-4</v>
      </c>
      <c r="V366" s="17">
        <f ca="1">OFFSET('StockBond Returns'!$N$7,($B$10-1871)*12+($B$11-2)+C366-1,0)</f>
        <v>2.8368702566721637E-2</v>
      </c>
      <c r="W366" s="17">
        <f ca="1">OFFSET('StockBond Returns'!$O$7,($B$10-1871)*12+($B$11-2)+C366-1,0)</f>
        <v>2.4799720483419385E-3</v>
      </c>
      <c r="X366" s="17">
        <f ca="1">OFFSET('StockBond Returns'!$P$7,($B$10-1871)*12+($B$11-2)+C366-1,0)</f>
        <v>-4.6209733294648725E-3</v>
      </c>
      <c r="Y366" s="17">
        <f ca="1">OFFSET('StockBond Returns'!$Q$7,($B$10-1871)*12+($B$11-2)+C366-1,0)</f>
        <v>2.8368702566721637E-2</v>
      </c>
      <c r="Z366" s="17">
        <f ca="1">OFFSET('StockBond Returns'!$R$7,($B$10-1871)*12+($B$11-2)+C366-1,0)</f>
        <v>0</v>
      </c>
      <c r="AA366" s="17">
        <f ca="1">OFFSET('StockBond Returns'!$S$7,($B$10-1871)*12+($B$11-2)+C366-1,0)</f>
        <v>0</v>
      </c>
      <c r="AB366" s="17">
        <f ca="1">OFFSET('StockBond Returns'!$T$7,($B$10-1871)*12+($B$11-2)+C366-1,0)</f>
        <v>-5.8884655351576498E-3</v>
      </c>
      <c r="AC366" s="17">
        <f ca="1">OFFSET('StockBond Returns'!$U$7,($B$10-1871)*12+($B$11-2)+C366-1,0)</f>
        <v>6.4999999999999997E-3</v>
      </c>
      <c r="AD366" s="17">
        <f ca="1">OFFSET('StockBond Returns'!$V$7,($B$10-1871)*12+($B$11-2)+C366-1,0)</f>
        <v>-9.7000000000000003E-3</v>
      </c>
    </row>
    <row r="367" spans="1:30" ht="13" x14ac:dyDescent="0.15">
      <c r="A367" s="166">
        <f t="shared" si="17"/>
        <v>1958</v>
      </c>
      <c r="B367" s="166">
        <f t="shared" si="18"/>
        <v>4</v>
      </c>
      <c r="C367" s="166">
        <f t="shared" si="19"/>
        <v>344</v>
      </c>
      <c r="D367" s="108">
        <f t="shared" ca="1" si="3"/>
        <v>-75103.829895047558</v>
      </c>
      <c r="E367" s="108">
        <f t="shared" ca="1" si="4"/>
        <v>187805.96885996993</v>
      </c>
      <c r="F367" s="108">
        <f>$B$15*$B$18*'Cash Flow Assist'!P354</f>
        <v>3333.3333333333335</v>
      </c>
      <c r="G367" s="108">
        <f>$B$15*'Parameters &amp; Main Results'!B385</f>
        <v>0</v>
      </c>
      <c r="H367" s="41">
        <f ca="1">OFFSET('StockBond Returns'!$W$7,($B$10-1871)*12+($B$11-2)+C367-1,0)</f>
        <v>2.608832223317795E-2</v>
      </c>
      <c r="I367" s="17">
        <f t="shared" ca="1" si="5"/>
        <v>3.0276051778055865E-2</v>
      </c>
      <c r="J367" s="17"/>
      <c r="K367" s="17">
        <f t="shared" si="6"/>
        <v>1</v>
      </c>
      <c r="L367" s="160">
        <f t="shared" si="7"/>
        <v>0.9</v>
      </c>
      <c r="M367" s="160">
        <f t="shared" si="8"/>
        <v>0.1</v>
      </c>
      <c r="N367" s="160">
        <f t="shared" si="9"/>
        <v>0</v>
      </c>
      <c r="O367" s="160">
        <f t="shared" si="10"/>
        <v>0</v>
      </c>
      <c r="P367" s="160">
        <f t="shared" si="11"/>
        <v>0</v>
      </c>
      <c r="Q367" s="160">
        <f t="shared" si="12"/>
        <v>0</v>
      </c>
      <c r="R367" s="160">
        <f t="shared" si="13"/>
        <v>0</v>
      </c>
      <c r="S367" s="160">
        <f t="shared" si="14"/>
        <v>0</v>
      </c>
      <c r="T367" s="160">
        <f t="shared" si="15"/>
        <v>0</v>
      </c>
      <c r="U367" s="17">
        <f t="shared" si="16"/>
        <v>5.0000000000000001E-4</v>
      </c>
      <c r="V367" s="17">
        <f ca="1">OFFSET('StockBond Returns'!$N$7,($B$10-1871)*12+($B$11-2)+C367-1,0)</f>
        <v>3.2747150584757856E-2</v>
      </c>
      <c r="W367" s="17">
        <f ca="1">OFFSET('StockBond Returns'!$O$7,($B$10-1871)*12+($B$11-2)+C367-1,0)</f>
        <v>8.4528291844045977E-3</v>
      </c>
      <c r="X367" s="17">
        <f ca="1">OFFSET('StockBond Returns'!$P$7,($B$10-1871)*12+($B$11-2)+C367-1,0)</f>
        <v>-1.3380845413839548E-3</v>
      </c>
      <c r="Y367" s="17">
        <f ca="1">OFFSET('StockBond Returns'!$Q$7,($B$10-1871)*12+($B$11-2)+C367-1,0)</f>
        <v>3.2747150584757856E-2</v>
      </c>
      <c r="Z367" s="17">
        <f ca="1">OFFSET('StockBond Returns'!$R$7,($B$10-1871)*12+($B$11-2)+C367-1,0)</f>
        <v>0</v>
      </c>
      <c r="AA367" s="17">
        <f ca="1">OFFSET('StockBond Returns'!$S$7,($B$10-1871)*12+($B$11-2)+C367-1,0)</f>
        <v>0</v>
      </c>
      <c r="AB367" s="17">
        <f ca="1">OFFSET('StockBond Returns'!$T$7,($B$10-1871)*12+($B$11-2)+C367-1,0)</f>
        <v>-2.4187975120939509E-3</v>
      </c>
      <c r="AC367" s="17">
        <f ca="1">OFFSET('StockBond Returns'!$U$7,($B$10-1871)*12+($B$11-2)+C367-1,0)</f>
        <v>-6.1999999999999998E-3</v>
      </c>
      <c r="AD367" s="17">
        <f ca="1">OFFSET('StockBond Returns'!$V$7,($B$10-1871)*12+($B$11-2)+C367-1,0)</f>
        <v>1.61E-2</v>
      </c>
    </row>
    <row r="368" spans="1:30" ht="13" x14ac:dyDescent="0.15">
      <c r="A368" s="166">
        <f t="shared" si="17"/>
        <v>1958</v>
      </c>
      <c r="B368" s="166">
        <f t="shared" si="18"/>
        <v>5</v>
      </c>
      <c r="C368" s="166">
        <f t="shared" si="19"/>
        <v>345</v>
      </c>
      <c r="D368" s="108">
        <f t="shared" ca="1" si="3"/>
        <v>-79494.332169253394</v>
      </c>
      <c r="E368" s="108">
        <f t="shared" ca="1" si="4"/>
        <v>187482.20407863447</v>
      </c>
      <c r="F368" s="108">
        <f>$B$15*$B$18*'Cash Flow Assist'!P355</f>
        <v>3333.3333333333335</v>
      </c>
      <c r="G368" s="108">
        <f>$B$15*'Parameters &amp; Main Results'!B386</f>
        <v>0</v>
      </c>
      <c r="H368" s="41">
        <f ca="1">OFFSET('StockBond Returns'!$W$7,($B$10-1871)*12+($B$11-2)+C368-1,0)</f>
        <v>1.3477908906450569E-2</v>
      </c>
      <c r="I368" s="17">
        <f t="shared" ca="1" si="5"/>
        <v>1.6314444380360848E-2</v>
      </c>
      <c r="J368" s="17"/>
      <c r="K368" s="17">
        <f t="shared" si="6"/>
        <v>1</v>
      </c>
      <c r="L368" s="160">
        <f t="shared" si="7"/>
        <v>0.9</v>
      </c>
      <c r="M368" s="160">
        <f t="shared" si="8"/>
        <v>0.1</v>
      </c>
      <c r="N368" s="160">
        <f t="shared" si="9"/>
        <v>0</v>
      </c>
      <c r="O368" s="160">
        <f t="shared" si="10"/>
        <v>0</v>
      </c>
      <c r="P368" s="160">
        <f t="shared" si="11"/>
        <v>0</v>
      </c>
      <c r="Q368" s="160">
        <f t="shared" si="12"/>
        <v>0</v>
      </c>
      <c r="R368" s="160">
        <f t="shared" si="13"/>
        <v>0</v>
      </c>
      <c r="S368" s="160">
        <f t="shared" si="14"/>
        <v>0</v>
      </c>
      <c r="T368" s="160">
        <f t="shared" si="15"/>
        <v>0</v>
      </c>
      <c r="U368" s="17">
        <f t="shared" si="16"/>
        <v>5.0000000000000001E-4</v>
      </c>
      <c r="V368" s="17">
        <f ca="1">OFFSET('StockBond Returns'!$N$7,($B$10-1871)*12+($B$11-2)+C368-1,0)</f>
        <v>1.8278710972321699E-2</v>
      </c>
      <c r="W368" s="17">
        <f ca="1">OFFSET('StockBond Returns'!$O$7,($B$10-1871)*12+($B$11-2)+C368-1,0)</f>
        <v>-9.4728828062018433E-4</v>
      </c>
      <c r="X368" s="17">
        <f ca="1">OFFSET('StockBond Returns'!$P$7,($B$10-1871)*12+($B$11-2)+C368-1,0)</f>
        <v>9.416666641175464E-4</v>
      </c>
      <c r="Y368" s="17">
        <f ca="1">OFFSET('StockBond Returns'!$Q$7,($B$10-1871)*12+($B$11-2)+C368-1,0)</f>
        <v>1.8278710972321699E-2</v>
      </c>
      <c r="Z368" s="17">
        <f ca="1">OFFSET('StockBond Returns'!$R$7,($B$10-1871)*12+($B$11-2)+C368-1,0)</f>
        <v>0</v>
      </c>
      <c r="AA368" s="17">
        <f ca="1">OFFSET('StockBond Returns'!$S$7,($B$10-1871)*12+($B$11-2)+C368-1,0)</f>
        <v>0</v>
      </c>
      <c r="AB368" s="17">
        <f ca="1">OFFSET('StockBond Returns'!$T$7,($B$10-1871)*12+($B$11-2)+C368-1,0)</f>
        <v>0</v>
      </c>
      <c r="AC368" s="17">
        <f ca="1">OFFSET('StockBond Returns'!$U$7,($B$10-1871)*12+($B$11-2)+C368-1,0)</f>
        <v>2.1600000000000001E-2</v>
      </c>
      <c r="AD368" s="17">
        <f ca="1">OFFSET('StockBond Returns'!$V$7,($B$10-1871)*12+($B$11-2)+C368-1,0)</f>
        <v>-2.5999999999999999E-3</v>
      </c>
    </row>
    <row r="369" spans="1:30" ht="13" x14ac:dyDescent="0.15">
      <c r="A369" s="166">
        <f t="shared" si="17"/>
        <v>1958</v>
      </c>
      <c r="B369" s="166">
        <f t="shared" si="18"/>
        <v>6</v>
      </c>
      <c r="C369" s="166">
        <f t="shared" si="19"/>
        <v>346</v>
      </c>
      <c r="D369" s="108">
        <f t="shared" ca="1" si="3"/>
        <v>-84706.298774463387</v>
      </c>
      <c r="E369" s="108">
        <f t="shared" ca="1" si="4"/>
        <v>189169.33004129204</v>
      </c>
      <c r="F369" s="108">
        <f>$B$15*$B$18*'Cash Flow Assist'!P356</f>
        <v>3333.3333333333335</v>
      </c>
      <c r="G369" s="108">
        <f>$B$15*'Parameters &amp; Main Results'!B387</f>
        <v>0</v>
      </c>
      <c r="H369" s="41">
        <f ca="1">OFFSET('StockBond Returns'!$W$7,($B$10-1871)*12+($B$11-2)+C369-1,0)</f>
        <v>2.2681229278615885E-2</v>
      </c>
      <c r="I369" s="17">
        <f t="shared" ca="1" si="5"/>
        <v>2.7263046879797467E-2</v>
      </c>
      <c r="J369" s="17"/>
      <c r="K369" s="17">
        <f t="shared" si="6"/>
        <v>1</v>
      </c>
      <c r="L369" s="160">
        <f t="shared" si="7"/>
        <v>0.9</v>
      </c>
      <c r="M369" s="160">
        <f t="shared" si="8"/>
        <v>0.1</v>
      </c>
      <c r="N369" s="160">
        <f t="shared" si="9"/>
        <v>0</v>
      </c>
      <c r="O369" s="160">
        <f t="shared" si="10"/>
        <v>0</v>
      </c>
      <c r="P369" s="160">
        <f t="shared" si="11"/>
        <v>0</v>
      </c>
      <c r="Q369" s="160">
        <f t="shared" si="12"/>
        <v>0</v>
      </c>
      <c r="R369" s="160">
        <f t="shared" si="13"/>
        <v>0</v>
      </c>
      <c r="S369" s="160">
        <f t="shared" si="14"/>
        <v>0</v>
      </c>
      <c r="T369" s="160">
        <f t="shared" si="15"/>
        <v>0</v>
      </c>
      <c r="U369" s="17">
        <f t="shared" si="16"/>
        <v>5.0000000000000001E-4</v>
      </c>
      <c r="V369" s="17">
        <f ca="1">OFFSET('StockBond Returns'!$N$7,($B$10-1871)*12+($B$11-2)+C369-1,0)</f>
        <v>3.0417539341418776E-2</v>
      </c>
      <c r="W369" s="17">
        <f ca="1">OFFSET('StockBond Returns'!$O$7,($B$10-1871)*12+($B$11-2)+C369-1,0)</f>
        <v>-7.1071860812765841E-4</v>
      </c>
      <c r="X369" s="17">
        <f ca="1">OFFSET('StockBond Returns'!$P$7,($B$10-1871)*12+($B$11-2)+C369-1,0)</f>
        <v>1.796823474732534E-3</v>
      </c>
      <c r="Y369" s="17">
        <f ca="1">OFFSET('StockBond Returns'!$Q$7,($B$10-1871)*12+($B$11-2)+C369-1,0)</f>
        <v>3.0417539341418776E-2</v>
      </c>
      <c r="Z369" s="17">
        <f ca="1">OFFSET('StockBond Returns'!$R$7,($B$10-1871)*12+($B$11-2)+C369-1,0)</f>
        <v>0</v>
      </c>
      <c r="AA369" s="17">
        <f ca="1">OFFSET('StockBond Returns'!$S$7,($B$10-1871)*12+($B$11-2)+C369-1,0)</f>
        <v>0</v>
      </c>
      <c r="AB369" s="17">
        <f ca="1">OFFSET('StockBond Returns'!$T$7,($B$10-1871)*12+($B$11-2)+C369-1,0)</f>
        <v>1.0377032168800149E-3</v>
      </c>
      <c r="AC369" s="17">
        <f ca="1">OFFSET('StockBond Returns'!$U$7,($B$10-1871)*12+($B$11-2)+C369-1,0)</f>
        <v>-1.9E-3</v>
      </c>
      <c r="AD369" s="17">
        <f ca="1">OFFSET('StockBond Returns'!$V$7,($B$10-1871)*12+($B$11-2)+C369-1,0)</f>
        <v>4.0000000000000001E-3</v>
      </c>
    </row>
    <row r="370" spans="1:30" ht="13" x14ac:dyDescent="0.15">
      <c r="A370" s="166">
        <f t="shared" si="17"/>
        <v>1958</v>
      </c>
      <c r="B370" s="166">
        <f t="shared" si="18"/>
        <v>7</v>
      </c>
      <c r="C370" s="166">
        <f t="shared" si="19"/>
        <v>347</v>
      </c>
      <c r="D370" s="108">
        <f t="shared" ca="1" si="3"/>
        <v>-90863.753682506969</v>
      </c>
      <c r="E370" s="108">
        <f t="shared" ca="1" si="4"/>
        <v>193396.77090664222</v>
      </c>
      <c r="F370" s="108">
        <f>$B$15*$B$18*'Cash Flow Assist'!P357</f>
        <v>3333.3333333333335</v>
      </c>
      <c r="G370" s="108">
        <f>$B$15*'Parameters &amp; Main Results'!B388</f>
        <v>0</v>
      </c>
      <c r="H370" s="41">
        <f ca="1">OFFSET('StockBond Returns'!$W$7,($B$10-1871)*12+($B$11-2)+C370-1,0)</f>
        <v>3.2077843887993125E-2</v>
      </c>
      <c r="I370" s="17">
        <f t="shared" ca="1" si="5"/>
        <v>4.0685197338625953E-2</v>
      </c>
      <c r="J370" s="17"/>
      <c r="K370" s="17">
        <f t="shared" si="6"/>
        <v>1</v>
      </c>
      <c r="L370" s="160">
        <f t="shared" si="7"/>
        <v>0.9</v>
      </c>
      <c r="M370" s="160">
        <f t="shared" si="8"/>
        <v>0.1</v>
      </c>
      <c r="N370" s="160">
        <f t="shared" si="9"/>
        <v>0</v>
      </c>
      <c r="O370" s="160">
        <f t="shared" si="10"/>
        <v>0</v>
      </c>
      <c r="P370" s="160">
        <f t="shared" si="11"/>
        <v>0</v>
      </c>
      <c r="Q370" s="160">
        <f t="shared" si="12"/>
        <v>0</v>
      </c>
      <c r="R370" s="160">
        <f t="shared" si="13"/>
        <v>0</v>
      </c>
      <c r="S370" s="160">
        <f t="shared" si="14"/>
        <v>0</v>
      </c>
      <c r="T370" s="160">
        <f t="shared" si="15"/>
        <v>0</v>
      </c>
      <c r="U370" s="17">
        <f t="shared" si="16"/>
        <v>5.0000000000000001E-4</v>
      </c>
      <c r="V370" s="17">
        <f ca="1">OFFSET('StockBond Returns'!$N$7,($B$10-1871)*12+($B$11-2)+C370-1,0)</f>
        <v>4.7017934770696268E-2</v>
      </c>
      <c r="W370" s="17">
        <f ca="1">OFFSET('StockBond Returns'!$O$7,($B$10-1871)*12+($B$11-2)+C370-1,0)</f>
        <v>-1.5892772883340234E-2</v>
      </c>
      <c r="X370" s="17">
        <f ca="1">OFFSET('StockBond Returns'!$P$7,($B$10-1871)*12+($B$11-2)+C370-1,0)</f>
        <v>1.3844265626024033E-3</v>
      </c>
      <c r="Y370" s="17">
        <f ca="1">OFFSET('StockBond Returns'!$Q$7,($B$10-1871)*12+($B$11-2)+C370-1,0)</f>
        <v>4.7017934770696268E-2</v>
      </c>
      <c r="Z370" s="17">
        <f ca="1">OFFSET('StockBond Returns'!$R$7,($B$10-1871)*12+($B$11-2)+C370-1,0)</f>
        <v>0</v>
      </c>
      <c r="AA370" s="17">
        <f ca="1">OFFSET('StockBond Returns'!$S$7,($B$10-1871)*12+($B$11-2)+C370-1,0)</f>
        <v>0</v>
      </c>
      <c r="AB370" s="17">
        <f ca="1">OFFSET('StockBond Returns'!$T$7,($B$10-1871)*12+($B$11-2)+C370-1,0)</f>
        <v>6.922810661127432E-4</v>
      </c>
      <c r="AC370" s="17">
        <f ca="1">OFFSET('StockBond Returns'!$U$7,($B$10-1871)*12+($B$11-2)+C370-1,0)</f>
        <v>4.7999999999999996E-3</v>
      </c>
      <c r="AD370" s="17">
        <f ca="1">OFFSET('StockBond Returns'!$V$7,($B$10-1871)*12+($B$11-2)+C370-1,0)</f>
        <v>3.1E-2</v>
      </c>
    </row>
    <row r="371" spans="1:30" ht="13" x14ac:dyDescent="0.15">
      <c r="A371" s="166">
        <f t="shared" si="17"/>
        <v>1958</v>
      </c>
      <c r="B371" s="166">
        <f t="shared" si="18"/>
        <v>8</v>
      </c>
      <c r="C371" s="166">
        <f t="shared" si="19"/>
        <v>348</v>
      </c>
      <c r="D371" s="108">
        <f t="shared" ca="1" si="3"/>
        <v>-94607.544592872728</v>
      </c>
      <c r="E371" s="108">
        <f t="shared" ca="1" si="4"/>
        <v>191795.51844619686</v>
      </c>
      <c r="F371" s="108">
        <f>$B$15*$B$18*'Cash Flow Assist'!P358</f>
        <v>3333.3333333333335</v>
      </c>
      <c r="G371" s="108">
        <f>$B$15*'Parameters &amp; Main Results'!B389</f>
        <v>0</v>
      </c>
      <c r="H371" s="41">
        <f ca="1">OFFSET('StockBond Returns'!$W$7,($B$10-1871)*12+($B$11-2)+C371-1,0)</f>
        <v>4.3574338659051427E-3</v>
      </c>
      <c r="I371" s="17">
        <f t="shared" ca="1" si="5"/>
        <v>9.1131723965578396E-3</v>
      </c>
      <c r="J371" s="17"/>
      <c r="K371" s="17">
        <f t="shared" si="6"/>
        <v>1</v>
      </c>
      <c r="L371" s="160">
        <f t="shared" si="7"/>
        <v>0.9</v>
      </c>
      <c r="M371" s="160">
        <f t="shared" si="8"/>
        <v>0.1</v>
      </c>
      <c r="N371" s="160">
        <f t="shared" si="9"/>
        <v>0</v>
      </c>
      <c r="O371" s="160">
        <f t="shared" si="10"/>
        <v>0</v>
      </c>
      <c r="P371" s="160">
        <f t="shared" si="11"/>
        <v>0</v>
      </c>
      <c r="Q371" s="160">
        <f t="shared" si="12"/>
        <v>0</v>
      </c>
      <c r="R371" s="160">
        <f t="shared" si="13"/>
        <v>0</v>
      </c>
      <c r="S371" s="160">
        <f t="shared" si="14"/>
        <v>0</v>
      </c>
      <c r="T371" s="160">
        <f t="shared" si="15"/>
        <v>0</v>
      </c>
      <c r="U371" s="17">
        <f t="shared" si="16"/>
        <v>5.0000000000000001E-4</v>
      </c>
      <c r="V371" s="17">
        <f ca="1">OFFSET('StockBond Returns'!$N$7,($B$10-1871)*12+($B$11-2)+C371-1,0)</f>
        <v>1.3165897112805025E-2</v>
      </c>
      <c r="W371" s="17">
        <f ca="1">OFFSET('StockBond Returns'!$O$7,($B$10-1871)*12+($B$11-2)+C371-1,0)</f>
        <v>-2.6944683383000156E-2</v>
      </c>
      <c r="X371" s="17">
        <f ca="1">OFFSET('StockBond Returns'!$P$7,($B$10-1871)*12+($B$11-2)+C371-1,0)</f>
        <v>-9.7068935929689459E-4</v>
      </c>
      <c r="Y371" s="17">
        <f ca="1">OFFSET('StockBond Returns'!$Q$7,($B$10-1871)*12+($B$11-2)+C371-1,0)</f>
        <v>1.3165897112805025E-2</v>
      </c>
      <c r="Z371" s="17">
        <f ca="1">OFFSET('StockBond Returns'!$R$7,($B$10-1871)*12+($B$11-2)+C371-1,0)</f>
        <v>0</v>
      </c>
      <c r="AA371" s="17">
        <f ca="1">OFFSET('StockBond Returns'!$S$7,($B$10-1871)*12+($B$11-2)+C371-1,0)</f>
        <v>0</v>
      </c>
      <c r="AB371" s="17">
        <f ca="1">OFFSET('StockBond Returns'!$T$7,($B$10-1871)*12+($B$11-2)+C371-1,0)</f>
        <v>-1.7277125086385681E-3</v>
      </c>
      <c r="AC371" s="17">
        <f ca="1">OFFSET('StockBond Returns'!$U$7,($B$10-1871)*12+($B$11-2)+C371-1,0)</f>
        <v>1.18E-2</v>
      </c>
      <c r="AD371" s="17">
        <f ca="1">OFFSET('StockBond Returns'!$V$7,($B$10-1871)*12+($B$11-2)+C371-1,0)</f>
        <v>3.8E-3</v>
      </c>
    </row>
    <row r="372" spans="1:30" ht="13" x14ac:dyDescent="0.15">
      <c r="A372" s="166">
        <f t="shared" si="17"/>
        <v>1958</v>
      </c>
      <c r="B372" s="166">
        <f t="shared" si="18"/>
        <v>9</v>
      </c>
      <c r="C372" s="166">
        <f t="shared" si="19"/>
        <v>349</v>
      </c>
      <c r="D372" s="108">
        <f t="shared" ca="1" si="3"/>
        <v>-101520.96843273782</v>
      </c>
      <c r="E372" s="108">
        <f t="shared" ca="1" si="4"/>
        <v>197091.43521643383</v>
      </c>
      <c r="F372" s="108">
        <f>$B$15*$B$18*'Cash Flow Assist'!P359</f>
        <v>3333.3333333333335</v>
      </c>
      <c r="G372" s="108">
        <f>$B$15*'Parameters &amp; Main Results'!B390</f>
        <v>0</v>
      </c>
      <c r="H372" s="41">
        <f ca="1">OFFSET('StockBond Returns'!$W$7,($B$10-1871)*12+($B$11-2)+C372-1,0)</f>
        <v>3.6553588065947357E-2</v>
      </c>
      <c r="I372" s="17">
        <f t="shared" ca="1" si="5"/>
        <v>4.5787700585146758E-2</v>
      </c>
      <c r="J372" s="17"/>
      <c r="K372" s="17">
        <f t="shared" si="6"/>
        <v>1</v>
      </c>
      <c r="L372" s="160">
        <f t="shared" si="7"/>
        <v>0.9</v>
      </c>
      <c r="M372" s="160">
        <f t="shared" si="8"/>
        <v>0.1</v>
      </c>
      <c r="N372" s="160">
        <f t="shared" si="9"/>
        <v>0</v>
      </c>
      <c r="O372" s="160">
        <f t="shared" si="10"/>
        <v>0</v>
      </c>
      <c r="P372" s="160">
        <f t="shared" si="11"/>
        <v>0</v>
      </c>
      <c r="Q372" s="160">
        <f t="shared" si="12"/>
        <v>0</v>
      </c>
      <c r="R372" s="160">
        <f t="shared" si="13"/>
        <v>0</v>
      </c>
      <c r="S372" s="160">
        <f t="shared" si="14"/>
        <v>0</v>
      </c>
      <c r="T372" s="160">
        <f t="shared" si="15"/>
        <v>0</v>
      </c>
      <c r="U372" s="17">
        <f t="shared" si="16"/>
        <v>5.0000000000000001E-4</v>
      </c>
      <c r="V372" s="17">
        <f ca="1">OFFSET('StockBond Returns'!$N$7,($B$10-1871)*12+($B$11-2)+C372-1,0)</f>
        <v>5.2490823744625548E-2</v>
      </c>
      <c r="W372" s="17">
        <f ca="1">OFFSET('StockBond Returns'!$O$7,($B$10-1871)*12+($B$11-2)+C372-1,0)</f>
        <v>-1.4123741183495686E-2</v>
      </c>
      <c r="X372" s="17">
        <f ca="1">OFFSET('StockBond Returns'!$P$7,($B$10-1871)*12+($B$11-2)+C372-1,0)</f>
        <v>2.4474979817261655E-3</v>
      </c>
      <c r="Y372" s="17">
        <f ca="1">OFFSET('StockBond Returns'!$Q$7,($B$10-1871)*12+($B$11-2)+C372-1,0)</f>
        <v>5.2490823744625548E-2</v>
      </c>
      <c r="Z372" s="17">
        <f ca="1">OFFSET('StockBond Returns'!$R$7,($B$10-1871)*12+($B$11-2)+C372-1,0)</f>
        <v>0</v>
      </c>
      <c r="AA372" s="17">
        <f ca="1">OFFSET('StockBond Returns'!$S$7,($B$10-1871)*12+($B$11-2)+C372-1,0)</f>
        <v>0</v>
      </c>
      <c r="AB372" s="17">
        <f ca="1">OFFSET('StockBond Returns'!$T$7,($B$10-1871)*12+($B$11-2)+C372-1,0)</f>
        <v>1.0377032168800149E-3</v>
      </c>
      <c r="AC372" s="17">
        <f ca="1">OFFSET('StockBond Returns'!$U$7,($B$10-1871)*12+($B$11-2)+C372-1,0)</f>
        <v>1.2999999999999999E-3</v>
      </c>
      <c r="AD372" s="17">
        <f ca="1">OFFSET('StockBond Returns'!$V$7,($B$10-1871)*12+($B$11-2)+C372-1,0)</f>
        <v>2.86E-2</v>
      </c>
    </row>
    <row r="373" spans="1:30" ht="13" x14ac:dyDescent="0.15">
      <c r="A373" s="166">
        <f t="shared" si="17"/>
        <v>1958</v>
      </c>
      <c r="B373" s="166">
        <f t="shared" si="18"/>
        <v>10</v>
      </c>
      <c r="C373" s="166">
        <f t="shared" si="19"/>
        <v>350</v>
      </c>
      <c r="D373" s="108">
        <f t="shared" ca="1" si="3"/>
        <v>-107070.46389328172</v>
      </c>
      <c r="E373" s="108">
        <f t="shared" ca="1" si="4"/>
        <v>198678.72917298877</v>
      </c>
      <c r="F373" s="108">
        <f>$B$15*$B$18*'Cash Flow Assist'!P360</f>
        <v>3333.3333333333335</v>
      </c>
      <c r="G373" s="108">
        <f>$B$15*'Parameters &amp; Main Results'!B391</f>
        <v>0</v>
      </c>
      <c r="H373" s="41">
        <f ca="1">OFFSET('StockBond Returns'!$W$7,($B$10-1871)*12+($B$11-2)+C373-1,0)</f>
        <v>2.1135633826018914E-2</v>
      </c>
      <c r="I373" s="17">
        <f t="shared" ca="1" si="5"/>
        <v>2.5395724060390687E-2</v>
      </c>
      <c r="J373" s="17"/>
      <c r="K373" s="17">
        <f t="shared" si="6"/>
        <v>1</v>
      </c>
      <c r="L373" s="160">
        <f t="shared" si="7"/>
        <v>0.9</v>
      </c>
      <c r="M373" s="160">
        <f t="shared" si="8"/>
        <v>0.1</v>
      </c>
      <c r="N373" s="160">
        <f t="shared" si="9"/>
        <v>0</v>
      </c>
      <c r="O373" s="160">
        <f t="shared" si="10"/>
        <v>0</v>
      </c>
      <c r="P373" s="160">
        <f t="shared" si="11"/>
        <v>0</v>
      </c>
      <c r="Q373" s="160">
        <f t="shared" si="12"/>
        <v>0</v>
      </c>
      <c r="R373" s="160">
        <f t="shared" si="13"/>
        <v>0</v>
      </c>
      <c r="S373" s="160">
        <f t="shared" si="14"/>
        <v>0</v>
      </c>
      <c r="T373" s="160">
        <f t="shared" si="15"/>
        <v>0</v>
      </c>
      <c r="U373" s="17">
        <f t="shared" si="16"/>
        <v>5.0000000000000001E-4</v>
      </c>
      <c r="V373" s="17">
        <f ca="1">OFFSET('StockBond Returns'!$N$7,($B$10-1871)*12+($B$11-2)+C373-1,0)</f>
        <v>2.828331520136107E-2</v>
      </c>
      <c r="W373" s="17">
        <f ca="1">OFFSET('StockBond Returns'!$O$7,($B$10-1871)*12+($B$11-2)+C373-1,0)</f>
        <v>-1.7592954167611197E-4</v>
      </c>
      <c r="X373" s="17">
        <f ca="1">OFFSET('StockBond Returns'!$P$7,($B$10-1871)*12+($B$11-2)+C373-1,0)</f>
        <v>2.0333333330679881E-3</v>
      </c>
      <c r="Y373" s="17">
        <f ca="1">OFFSET('StockBond Returns'!$Q$7,($B$10-1871)*12+($B$11-2)+C373-1,0)</f>
        <v>2.828331520136107E-2</v>
      </c>
      <c r="Z373" s="17">
        <f ca="1">OFFSET('StockBond Returns'!$R$7,($B$10-1871)*12+($B$11-2)+C373-1,0)</f>
        <v>0</v>
      </c>
      <c r="AA373" s="17">
        <f ca="1">OFFSET('StockBond Returns'!$S$7,($B$10-1871)*12+($B$11-2)+C373-1,0)</f>
        <v>0</v>
      </c>
      <c r="AB373" s="17">
        <f ca="1">OFFSET('StockBond Returns'!$T$7,($B$10-1871)*12+($B$11-2)+C373-1,0)</f>
        <v>0</v>
      </c>
      <c r="AC373" s="17">
        <f ca="1">OFFSET('StockBond Returns'!$U$7,($B$10-1871)*12+($B$11-2)+C373-1,0)</f>
        <v>1.0800000000000001E-2</v>
      </c>
      <c r="AD373" s="17">
        <f ca="1">OFFSET('StockBond Returns'!$V$7,($B$10-1871)*12+($B$11-2)+C373-1,0)</f>
        <v>-1.23E-2</v>
      </c>
    </row>
    <row r="374" spans="1:30" ht="13" x14ac:dyDescent="0.15">
      <c r="A374" s="166">
        <f t="shared" si="17"/>
        <v>1958</v>
      </c>
      <c r="B374" s="166">
        <f t="shared" si="18"/>
        <v>11</v>
      </c>
      <c r="C374" s="166">
        <f t="shared" si="19"/>
        <v>351</v>
      </c>
      <c r="D374" s="108">
        <f t="shared" ca="1" si="3"/>
        <v>-112513.56321016843</v>
      </c>
      <c r="E374" s="108">
        <f t="shared" ca="1" si="4"/>
        <v>199657.92344729102</v>
      </c>
      <c r="F374" s="108">
        <f>$B$15*$B$18*'Cash Flow Assist'!P361</f>
        <v>3333.3333333333335</v>
      </c>
      <c r="G374" s="108">
        <f>$B$15*'Parameters &amp; Main Results'!B392</f>
        <v>0</v>
      </c>
      <c r="H374" s="41">
        <f ca="1">OFFSET('StockBond Returns'!$W$7,($B$10-1871)*12+($B$11-2)+C374-1,0)</f>
        <v>1.9109541850475198E-2</v>
      </c>
      <c r="I374" s="17">
        <f t="shared" ca="1" si="5"/>
        <v>2.2076423092026318E-2</v>
      </c>
      <c r="J374" s="17"/>
      <c r="K374" s="17">
        <f t="shared" si="6"/>
        <v>1</v>
      </c>
      <c r="L374" s="160">
        <f t="shared" si="7"/>
        <v>0.9</v>
      </c>
      <c r="M374" s="160">
        <f t="shared" si="8"/>
        <v>0.1</v>
      </c>
      <c r="N374" s="160">
        <f t="shared" si="9"/>
        <v>0</v>
      </c>
      <c r="O374" s="160">
        <f t="shared" si="10"/>
        <v>0</v>
      </c>
      <c r="P374" s="160">
        <f t="shared" si="11"/>
        <v>0</v>
      </c>
      <c r="Q374" s="160">
        <f t="shared" si="12"/>
        <v>0</v>
      </c>
      <c r="R374" s="160">
        <f t="shared" si="13"/>
        <v>0</v>
      </c>
      <c r="S374" s="160">
        <f t="shared" si="14"/>
        <v>0</v>
      </c>
      <c r="T374" s="160">
        <f t="shared" si="15"/>
        <v>0</v>
      </c>
      <c r="U374" s="17">
        <f t="shared" si="16"/>
        <v>5.0000000000000001E-4</v>
      </c>
      <c r="V374" s="17">
        <f ca="1">OFFSET('StockBond Returns'!$N$7,($B$10-1871)*12+($B$11-2)+C374-1,0)</f>
        <v>2.3824653687213315E-2</v>
      </c>
      <c r="W374" s="17">
        <f ca="1">OFFSET('StockBond Returns'!$O$7,($B$10-1871)*12+($B$11-2)+C374-1,0)</f>
        <v>6.7590144020099885E-3</v>
      </c>
      <c r="X374" s="17">
        <f ca="1">OFFSET('StockBond Returns'!$P$7,($B$10-1871)*12+($B$11-2)+C374-1,0)</f>
        <v>8.0694588520691113E-4</v>
      </c>
      <c r="Y374" s="17">
        <f ca="1">OFFSET('StockBond Returns'!$Q$7,($B$10-1871)*12+($B$11-2)+C374-1,0)</f>
        <v>2.3824653687213315E-2</v>
      </c>
      <c r="Z374" s="17">
        <f ca="1">OFFSET('StockBond Returns'!$R$7,($B$10-1871)*12+($B$11-2)+C374-1,0)</f>
        <v>0</v>
      </c>
      <c r="AA374" s="17">
        <f ca="1">OFFSET('StockBond Returns'!$S$7,($B$10-1871)*12+($B$11-2)+C374-1,0)</f>
        <v>0</v>
      </c>
      <c r="AB374" s="17">
        <f ca="1">OFFSET('StockBond Returns'!$T$7,($B$10-1871)*12+($B$11-2)+C374-1,0)</f>
        <v>-1.3816925734023711E-3</v>
      </c>
      <c r="AC374" s="17">
        <f ca="1">OFFSET('StockBond Returns'!$U$7,($B$10-1871)*12+($B$11-2)+C374-1,0)</f>
        <v>1.9699999999999999E-2</v>
      </c>
      <c r="AD374" s="17">
        <f ca="1">OFFSET('StockBond Returns'!$V$7,($B$10-1871)*12+($B$11-2)+C374-1,0)</f>
        <v>-1.2E-2</v>
      </c>
    </row>
    <row r="375" spans="1:30" ht="13" x14ac:dyDescent="0.15">
      <c r="A375" s="166">
        <f t="shared" si="17"/>
        <v>1958</v>
      </c>
      <c r="B375" s="166">
        <f t="shared" si="18"/>
        <v>12</v>
      </c>
      <c r="C375" s="166">
        <f t="shared" si="19"/>
        <v>352</v>
      </c>
      <c r="D375" s="108">
        <f t="shared" ca="1" si="3"/>
        <v>-120363.141224488</v>
      </c>
      <c r="E375" s="108">
        <f t="shared" ca="1" si="4"/>
        <v>205723.79534805121</v>
      </c>
      <c r="F375" s="108">
        <f>$B$15*$B$18*'Cash Flow Assist'!P362</f>
        <v>3333.3333333333335</v>
      </c>
      <c r="G375" s="108">
        <f>$B$15*'Parameters &amp; Main Results'!B393</f>
        <v>0</v>
      </c>
      <c r="H375" s="41">
        <f ca="1">OFFSET('StockBond Returns'!$W$7,($B$10-1871)*12+($B$11-2)+C375-1,0)</f>
        <v>3.8984597911005357E-2</v>
      </c>
      <c r="I375" s="17">
        <f t="shared" ca="1" si="5"/>
        <v>4.7875842901990456E-2</v>
      </c>
      <c r="J375" s="17"/>
      <c r="K375" s="17">
        <f t="shared" si="6"/>
        <v>1</v>
      </c>
      <c r="L375" s="160">
        <f t="shared" si="7"/>
        <v>0.9</v>
      </c>
      <c r="M375" s="160">
        <f t="shared" si="8"/>
        <v>0.1</v>
      </c>
      <c r="N375" s="160">
        <f t="shared" si="9"/>
        <v>0</v>
      </c>
      <c r="O375" s="160">
        <f t="shared" si="10"/>
        <v>0</v>
      </c>
      <c r="P375" s="160">
        <f t="shared" si="11"/>
        <v>0</v>
      </c>
      <c r="Q375" s="160">
        <f t="shared" si="12"/>
        <v>0</v>
      </c>
      <c r="R375" s="160">
        <f t="shared" si="13"/>
        <v>0</v>
      </c>
      <c r="S375" s="160">
        <f t="shared" si="14"/>
        <v>0</v>
      </c>
      <c r="T375" s="160">
        <f t="shared" si="15"/>
        <v>0</v>
      </c>
      <c r="U375" s="17">
        <f t="shared" si="16"/>
        <v>5.0000000000000001E-4</v>
      </c>
      <c r="V375" s="17">
        <f ca="1">OFFSET('StockBond Returns'!$N$7,($B$10-1871)*12+($B$11-2)+C375-1,0)</f>
        <v>5.4070701040249691E-2</v>
      </c>
      <c r="W375" s="17">
        <f ca="1">OFFSET('StockBond Returns'!$O$7,($B$10-1871)*12+($B$11-2)+C375-1,0)</f>
        <v>-7.4612136756759817E-3</v>
      </c>
      <c r="X375" s="17">
        <f ca="1">OFFSET('StockBond Returns'!$P$7,($B$10-1871)*12+($B$11-2)+C375-1,0)</f>
        <v>1.5330945803169183E-3</v>
      </c>
      <c r="Y375" s="17">
        <f ca="1">OFFSET('StockBond Returns'!$Q$7,($B$10-1871)*12+($B$11-2)+C375-1,0)</f>
        <v>5.4070701040249691E-2</v>
      </c>
      <c r="Z375" s="17">
        <f ca="1">OFFSET('StockBond Returns'!$R$7,($B$10-1871)*12+($B$11-2)+C375-1,0)</f>
        <v>0</v>
      </c>
      <c r="AA375" s="17">
        <f ca="1">OFFSET('StockBond Returns'!$S$7,($B$10-1871)*12+($B$11-2)+C375-1,0)</f>
        <v>0</v>
      </c>
      <c r="AB375" s="17">
        <f ca="1">OFFSET('StockBond Returns'!$T$7,($B$10-1871)*12+($B$11-2)+C375-1,0)</f>
        <v>-6.9036934760091651E-4</v>
      </c>
      <c r="AC375" s="17">
        <f ca="1">OFFSET('StockBond Returns'!$U$7,($B$10-1871)*12+($B$11-2)+C375-1,0)</f>
        <v>-2.0299999999999999E-2</v>
      </c>
      <c r="AD375" s="17">
        <f ca="1">OFFSET('StockBond Returns'!$V$7,($B$10-1871)*12+($B$11-2)+C375-1,0)</f>
        <v>2.9999999999999997E-4</v>
      </c>
    </row>
    <row r="376" spans="1:30" ht="13" x14ac:dyDescent="0.15">
      <c r="A376" s="166">
        <f t="shared" si="17"/>
        <v>1959</v>
      </c>
      <c r="B376" s="166">
        <f t="shared" si="18"/>
        <v>1</v>
      </c>
      <c r="C376" s="166">
        <f t="shared" si="19"/>
        <v>353</v>
      </c>
      <c r="D376" s="108">
        <f t="shared" ca="1" si="3"/>
        <v>-124199.83567809906</v>
      </c>
      <c r="E376" s="108">
        <f t="shared" ca="1" si="4"/>
        <v>203345.25551710906</v>
      </c>
      <c r="F376" s="108">
        <f>$B$15*$B$18*'Cash Flow Assist'!P363</f>
        <v>3333.3333333333335</v>
      </c>
      <c r="G376" s="108">
        <f>$B$15*'Parameters &amp; Main Results'!B394</f>
        <v>0</v>
      </c>
      <c r="H376" s="41">
        <f ca="1">OFFSET('StockBond Returns'!$W$7,($B$10-1871)*12+($B$11-2)+C376-1,0)</f>
        <v>4.0693247085424114E-3</v>
      </c>
      <c r="I376" s="17">
        <f t="shared" ca="1" si="5"/>
        <v>4.7175815148925507E-3</v>
      </c>
      <c r="J376" s="17"/>
      <c r="K376" s="17">
        <f t="shared" si="6"/>
        <v>1</v>
      </c>
      <c r="L376" s="160">
        <f t="shared" si="7"/>
        <v>0.9</v>
      </c>
      <c r="M376" s="160">
        <f t="shared" si="8"/>
        <v>0.1</v>
      </c>
      <c r="N376" s="160">
        <f t="shared" si="9"/>
        <v>0</v>
      </c>
      <c r="O376" s="160">
        <f t="shared" si="10"/>
        <v>0</v>
      </c>
      <c r="P376" s="160">
        <f t="shared" si="11"/>
        <v>0</v>
      </c>
      <c r="Q376" s="160">
        <f t="shared" si="12"/>
        <v>0</v>
      </c>
      <c r="R376" s="160">
        <f t="shared" si="13"/>
        <v>0</v>
      </c>
      <c r="S376" s="160">
        <f t="shared" si="14"/>
        <v>0</v>
      </c>
      <c r="T376" s="160">
        <f t="shared" si="15"/>
        <v>0</v>
      </c>
      <c r="U376" s="17">
        <f t="shared" si="16"/>
        <v>5.0000000000000001E-4</v>
      </c>
      <c r="V376" s="17">
        <f ca="1">OFFSET('StockBond Returns'!$N$7,($B$10-1871)*12+($B$11-2)+C376-1,0)</f>
        <v>5.0843459463649765E-3</v>
      </c>
      <c r="W376" s="17">
        <f ca="1">OFFSET('StockBond Returns'!$O$7,($B$10-1871)*12+($B$11-2)+C376-1,0)</f>
        <v>1.8333682983073807E-3</v>
      </c>
      <c r="X376" s="17">
        <f ca="1">OFFSET('StockBond Returns'!$P$7,($B$10-1871)*12+($B$11-2)+C376-1,0)</f>
        <v>9.2631563908440739E-4</v>
      </c>
      <c r="Y376" s="17">
        <f ca="1">OFFSET('StockBond Returns'!$Q$7,($B$10-1871)*12+($B$11-2)+C376-1,0)</f>
        <v>5.0843459463649765E-3</v>
      </c>
      <c r="Z376" s="17">
        <f ca="1">OFFSET('StockBond Returns'!$R$7,($B$10-1871)*12+($B$11-2)+C376-1,0)</f>
        <v>0</v>
      </c>
      <c r="AA376" s="17">
        <f ca="1">OFFSET('StockBond Returns'!$S$7,($B$10-1871)*12+($B$11-2)+C376-1,0)</f>
        <v>0</v>
      </c>
      <c r="AB376" s="17">
        <f ca="1">OFFSET('StockBond Returns'!$T$7,($B$10-1871)*12+($B$11-2)+C376-1,0)</f>
        <v>-1.3788348845226173E-3</v>
      </c>
      <c r="AC376" s="17">
        <f ca="1">OFFSET('StockBond Returns'!$U$7,($B$10-1871)*12+($B$11-2)+C376-1,0)</f>
        <v>3.0200000000000001E-2</v>
      </c>
      <c r="AD376" s="17">
        <f ca="1">OFFSET('StockBond Returns'!$V$7,($B$10-1871)*12+($B$11-2)+C376-1,0)</f>
        <v>2.93E-2</v>
      </c>
    </row>
    <row r="377" spans="1:30" ht="13" x14ac:dyDescent="0.15">
      <c r="A377" s="166">
        <f t="shared" si="17"/>
        <v>1959</v>
      </c>
      <c r="B377" s="166">
        <f t="shared" si="18"/>
        <v>2</v>
      </c>
      <c r="C377" s="166">
        <f t="shared" si="19"/>
        <v>354</v>
      </c>
      <c r="D377" s="108">
        <f t="shared" ca="1" si="3"/>
        <v>-128018.98356651432</v>
      </c>
      <c r="E377" s="108">
        <f t="shared" ca="1" si="4"/>
        <v>200683.42861600657</v>
      </c>
      <c r="F377" s="108">
        <f>$B$15*$B$18*'Cash Flow Assist'!P364</f>
        <v>3333.3333333333335</v>
      </c>
      <c r="G377" s="108">
        <f>$B$15*'Parameters &amp; Main Results'!B395</f>
        <v>0</v>
      </c>
      <c r="H377" s="41">
        <f ca="1">OFFSET('StockBond Returns'!$W$7,($B$10-1871)*12+($B$11-2)+C377-1,0)</f>
        <v>3.8093192449281284E-3</v>
      </c>
      <c r="I377" s="17">
        <f t="shared" ca="1" si="5"/>
        <v>3.3573320275070164E-3</v>
      </c>
      <c r="J377" s="17"/>
      <c r="K377" s="17">
        <f t="shared" si="6"/>
        <v>1</v>
      </c>
      <c r="L377" s="160">
        <f t="shared" si="7"/>
        <v>0.9</v>
      </c>
      <c r="M377" s="160">
        <f t="shared" si="8"/>
        <v>0.1</v>
      </c>
      <c r="N377" s="160">
        <f t="shared" si="9"/>
        <v>0</v>
      </c>
      <c r="O377" s="160">
        <f t="shared" si="10"/>
        <v>0</v>
      </c>
      <c r="P377" s="160">
        <f t="shared" si="11"/>
        <v>0</v>
      </c>
      <c r="Q377" s="160">
        <f t="shared" si="12"/>
        <v>0</v>
      </c>
      <c r="R377" s="160">
        <f t="shared" si="13"/>
        <v>0</v>
      </c>
      <c r="S377" s="160">
        <f t="shared" si="14"/>
        <v>0</v>
      </c>
      <c r="T377" s="160">
        <f t="shared" si="15"/>
        <v>0</v>
      </c>
      <c r="U377" s="17">
        <f t="shared" si="16"/>
        <v>5.0000000000000001E-4</v>
      </c>
      <c r="V377" s="17">
        <f ca="1">OFFSET('StockBond Returns'!$N$7,($B$10-1871)*12+($B$11-2)+C377-1,0)</f>
        <v>2.823097958155163E-3</v>
      </c>
      <c r="W377" s="17">
        <f ca="1">OFFSET('StockBond Returns'!$O$7,($B$10-1871)*12+($B$11-2)+C377-1,0)</f>
        <v>8.5821053183403606E-3</v>
      </c>
      <c r="X377" s="17">
        <f ca="1">OFFSET('StockBond Returns'!$P$7,($B$10-1871)*12+($B$11-2)+C377-1,0)</f>
        <v>2.6956379294991173E-3</v>
      </c>
      <c r="Y377" s="17">
        <f ca="1">OFFSET('StockBond Returns'!$Q$7,($B$10-1871)*12+($B$11-2)+C377-1,0)</f>
        <v>2.823097958155163E-3</v>
      </c>
      <c r="Z377" s="17">
        <f ca="1">OFFSET('StockBond Returns'!$R$7,($B$10-1871)*12+($B$11-2)+C377-1,0)</f>
        <v>0</v>
      </c>
      <c r="AA377" s="17">
        <f ca="1">OFFSET('StockBond Returns'!$S$7,($B$10-1871)*12+($B$11-2)+C377-1,0)</f>
        <v>0</v>
      </c>
      <c r="AB377" s="17">
        <f ca="1">OFFSET('StockBond Returns'!$T$7,($B$10-1871)*12+($B$11-2)+C377-1,0)</f>
        <v>3.4482758620701937E-4</v>
      </c>
      <c r="AC377" s="17">
        <f ca="1">OFFSET('StockBond Returns'!$U$7,($B$10-1871)*12+($B$11-2)+C377-1,0)</f>
        <v>1.46E-2</v>
      </c>
      <c r="AD377" s="17">
        <f ca="1">OFFSET('StockBond Returns'!$V$7,($B$10-1871)*12+($B$11-2)+C377-1,0)</f>
        <v>1.15E-2</v>
      </c>
    </row>
    <row r="378" spans="1:30" ht="13" x14ac:dyDescent="0.15">
      <c r="A378" s="166">
        <f t="shared" si="17"/>
        <v>1959</v>
      </c>
      <c r="B378" s="166">
        <f t="shared" si="18"/>
        <v>3</v>
      </c>
      <c r="C378" s="166">
        <f t="shared" si="19"/>
        <v>355</v>
      </c>
      <c r="D378" s="108">
        <f t="shared" ca="1" si="3"/>
        <v>-131821.33633889994</v>
      </c>
      <c r="E378" s="108">
        <f t="shared" ca="1" si="4"/>
        <v>198132.52081854019</v>
      </c>
      <c r="F378" s="108">
        <f>$B$15*$B$18*'Cash Flow Assist'!P365</f>
        <v>3333.3333333333335</v>
      </c>
      <c r="G378" s="108">
        <f>$B$15*'Parameters &amp; Main Results'!B396</f>
        <v>0</v>
      </c>
      <c r="H378" s="41">
        <f ca="1">OFFSET('StockBond Returns'!$W$7,($B$10-1871)*12+($B$11-2)+C378-1,0)</f>
        <v>3.5706978766877071E-3</v>
      </c>
      <c r="I378" s="17">
        <f t="shared" ca="1" si="5"/>
        <v>3.9646575024261457E-3</v>
      </c>
      <c r="J378" s="17"/>
      <c r="K378" s="17">
        <f t="shared" si="6"/>
        <v>1</v>
      </c>
      <c r="L378" s="160">
        <f t="shared" si="7"/>
        <v>0.9</v>
      </c>
      <c r="M378" s="160">
        <f t="shared" si="8"/>
        <v>0.1</v>
      </c>
      <c r="N378" s="160">
        <f t="shared" si="9"/>
        <v>0</v>
      </c>
      <c r="O378" s="160">
        <f t="shared" si="10"/>
        <v>0</v>
      </c>
      <c r="P378" s="160">
        <f t="shared" si="11"/>
        <v>0</v>
      </c>
      <c r="Q378" s="160">
        <f t="shared" si="12"/>
        <v>0</v>
      </c>
      <c r="R378" s="160">
        <f t="shared" si="13"/>
        <v>0</v>
      </c>
      <c r="S378" s="160">
        <f t="shared" si="14"/>
        <v>0</v>
      </c>
      <c r="T378" s="160">
        <f t="shared" si="15"/>
        <v>0</v>
      </c>
      <c r="U378" s="17">
        <f t="shared" si="16"/>
        <v>5.0000000000000001E-4</v>
      </c>
      <c r="V378" s="17">
        <f ca="1">OFFSET('StockBond Returns'!$N$7,($B$10-1871)*12+($B$11-2)+C378-1,0)</f>
        <v>4.2400585675250735E-3</v>
      </c>
      <c r="W378" s="17">
        <f ca="1">OFFSET('StockBond Returns'!$O$7,($B$10-1871)*12+($B$11-2)+C378-1,0)</f>
        <v>1.9027145832024583E-3</v>
      </c>
      <c r="X378" s="17">
        <f ca="1">OFFSET('StockBond Returns'!$P$7,($B$10-1871)*12+($B$11-2)+C378-1,0)</f>
        <v>3.2878840178895974E-3</v>
      </c>
      <c r="Y378" s="17">
        <f ca="1">OFFSET('StockBond Returns'!$Q$7,($B$10-1871)*12+($B$11-2)+C378-1,0)</f>
        <v>4.2400585675250735E-3</v>
      </c>
      <c r="Z378" s="17">
        <f ca="1">OFFSET('StockBond Returns'!$R$7,($B$10-1871)*12+($B$11-2)+C378-1,0)</f>
        <v>0</v>
      </c>
      <c r="AA378" s="17">
        <f ca="1">OFFSET('StockBond Returns'!$S$7,($B$10-1871)*12+($B$11-2)+C378-1,0)</f>
        <v>0</v>
      </c>
      <c r="AB378" s="17">
        <f ca="1">OFFSET('StockBond Returns'!$T$7,($B$10-1871)*12+($B$11-2)+C378-1,0)</f>
        <v>1.0355540214015413E-3</v>
      </c>
      <c r="AC378" s="17">
        <f ca="1">OFFSET('StockBond Returns'!$U$7,($B$10-1871)*12+($B$11-2)+C378-1,0)</f>
        <v>1.49E-2</v>
      </c>
      <c r="AD378" s="17">
        <f ca="1">OFFSET('StockBond Returns'!$V$7,($B$10-1871)*12+($B$11-2)+C378-1,0)</f>
        <v>-3.5000000000000001E-3</v>
      </c>
    </row>
    <row r="379" spans="1:30" ht="13" x14ac:dyDescent="0.15">
      <c r="A379" s="166">
        <f t="shared" si="17"/>
        <v>1959</v>
      </c>
      <c r="B379" s="166">
        <f t="shared" si="18"/>
        <v>4</v>
      </c>
      <c r="C379" s="166">
        <f t="shared" si="19"/>
        <v>356</v>
      </c>
      <c r="D379" s="108">
        <f t="shared" ca="1" si="3"/>
        <v>-139111.23350490048</v>
      </c>
      <c r="E379" s="108">
        <f t="shared" ca="1" si="4"/>
        <v>201852.77434535805</v>
      </c>
      <c r="F379" s="108">
        <f>$B$15*$B$18*'Cash Flow Assist'!P366</f>
        <v>3333.3333333333335</v>
      </c>
      <c r="G379" s="108">
        <f>$B$15*'Parameters &amp; Main Results'!B397</f>
        <v>0</v>
      </c>
      <c r="H379" s="41">
        <f ca="1">OFFSET('StockBond Returns'!$W$7,($B$10-1871)*12+($B$11-2)+C379-1,0)</f>
        <v>2.9274340592614016E-2</v>
      </c>
      <c r="I379" s="17">
        <f t="shared" ca="1" si="5"/>
        <v>3.6209529162881428E-2</v>
      </c>
      <c r="J379" s="17"/>
      <c r="K379" s="17">
        <f t="shared" si="6"/>
        <v>1</v>
      </c>
      <c r="L379" s="160">
        <f t="shared" si="7"/>
        <v>0.9</v>
      </c>
      <c r="M379" s="160">
        <f t="shared" si="8"/>
        <v>0.1</v>
      </c>
      <c r="N379" s="160">
        <f t="shared" si="9"/>
        <v>0</v>
      </c>
      <c r="O379" s="160">
        <f t="shared" si="10"/>
        <v>0</v>
      </c>
      <c r="P379" s="160">
        <f t="shared" si="11"/>
        <v>0</v>
      </c>
      <c r="Q379" s="160">
        <f t="shared" si="12"/>
        <v>0</v>
      </c>
      <c r="R379" s="160">
        <f t="shared" si="13"/>
        <v>0</v>
      </c>
      <c r="S379" s="160">
        <f t="shared" si="14"/>
        <v>0</v>
      </c>
      <c r="T379" s="160">
        <f t="shared" si="15"/>
        <v>0</v>
      </c>
      <c r="U379" s="17">
        <f t="shared" si="16"/>
        <v>5.0000000000000001E-4</v>
      </c>
      <c r="V379" s="17">
        <f ca="1">OFFSET('StockBond Returns'!$N$7,($B$10-1871)*12+($B$11-2)+C379-1,0)</f>
        <v>4.1113458211135878E-2</v>
      </c>
      <c r="W379" s="17">
        <f ca="1">OFFSET('StockBond Returns'!$O$7,($B$10-1871)*12+($B$11-2)+C379-1,0)</f>
        <v>-7.5091656047419075E-3</v>
      </c>
      <c r="X379" s="17">
        <f ca="1">OFFSET('StockBond Returns'!$P$7,($B$10-1871)*12+($B$11-2)+C379-1,0)</f>
        <v>1.987462621370284E-3</v>
      </c>
      <c r="Y379" s="17">
        <f ca="1">OFFSET('StockBond Returns'!$Q$7,($B$10-1871)*12+($B$11-2)+C379-1,0)</f>
        <v>4.1113458211135878E-2</v>
      </c>
      <c r="Z379" s="17">
        <f ca="1">OFFSET('StockBond Returns'!$R$7,($B$10-1871)*12+($B$11-2)+C379-1,0)</f>
        <v>0</v>
      </c>
      <c r="AA379" s="17">
        <f ca="1">OFFSET('StockBond Returns'!$S$7,($B$10-1871)*12+($B$11-2)+C379-1,0)</f>
        <v>0</v>
      </c>
      <c r="AB379" s="17">
        <f ca="1">OFFSET('StockBond Returns'!$T$7,($B$10-1871)*12+($B$11-2)+C379-1,0)</f>
        <v>-3.4506556245694764E-4</v>
      </c>
      <c r="AC379" s="17">
        <f ca="1">OFFSET('StockBond Returns'!$U$7,($B$10-1871)*12+($B$11-2)+C379-1,0)</f>
        <v>-6.0000000000000001E-3</v>
      </c>
      <c r="AD379" s="17">
        <f ca="1">OFFSET('StockBond Returns'!$V$7,($B$10-1871)*12+($B$11-2)+C379-1,0)</f>
        <v>-1.23E-2</v>
      </c>
    </row>
    <row r="380" spans="1:30" ht="13" x14ac:dyDescent="0.15">
      <c r="A380" s="166">
        <f t="shared" si="17"/>
        <v>1959</v>
      </c>
      <c r="B380" s="166">
        <f t="shared" si="18"/>
        <v>5</v>
      </c>
      <c r="C380" s="166">
        <f t="shared" si="19"/>
        <v>357</v>
      </c>
      <c r="D380" s="108">
        <f t="shared" ca="1" si="3"/>
        <v>-144101.98179547754</v>
      </c>
      <c r="E380" s="108">
        <f t="shared" ca="1" si="4"/>
        <v>201703.05311587991</v>
      </c>
      <c r="F380" s="108">
        <f>$B$15*$B$18*'Cash Flow Assist'!P367</f>
        <v>3333.3333333333335</v>
      </c>
      <c r="G380" s="108">
        <f>$B$15*'Parameters &amp; Main Results'!B398</f>
        <v>0</v>
      </c>
      <c r="H380" s="41">
        <f ca="1">OFFSET('StockBond Returns'!$W$7,($B$10-1871)*12+($B$11-2)+C380-1,0)</f>
        <v>1.1635508422907831E-2</v>
      </c>
      <c r="I380" s="17">
        <f t="shared" ca="1" si="5"/>
        <v>1.6036777494564777E-2</v>
      </c>
      <c r="J380" s="17"/>
      <c r="K380" s="17">
        <f t="shared" si="6"/>
        <v>1</v>
      </c>
      <c r="L380" s="160">
        <f t="shared" si="7"/>
        <v>0.9</v>
      </c>
      <c r="M380" s="160">
        <f t="shared" si="8"/>
        <v>0.1</v>
      </c>
      <c r="N380" s="160">
        <f t="shared" si="9"/>
        <v>0</v>
      </c>
      <c r="O380" s="160">
        <f t="shared" si="10"/>
        <v>0</v>
      </c>
      <c r="P380" s="160">
        <f t="shared" si="11"/>
        <v>0</v>
      </c>
      <c r="Q380" s="160">
        <f t="shared" si="12"/>
        <v>0</v>
      </c>
      <c r="R380" s="160">
        <f t="shared" si="13"/>
        <v>0</v>
      </c>
      <c r="S380" s="160">
        <f t="shared" si="14"/>
        <v>0</v>
      </c>
      <c r="T380" s="160">
        <f t="shared" si="15"/>
        <v>0</v>
      </c>
      <c r="U380" s="17">
        <f t="shared" si="16"/>
        <v>5.0000000000000001E-4</v>
      </c>
      <c r="V380" s="17">
        <f ca="1">OFFSET('StockBond Returns'!$N$7,($B$10-1871)*12+($B$11-2)+C380-1,0)</f>
        <v>1.9406102331204211E-2</v>
      </c>
      <c r="W380" s="17">
        <f ca="1">OFFSET('StockBond Returns'!$O$7,($B$10-1871)*12+($B$11-2)+C380-1,0)</f>
        <v>-1.3870479368523481E-2</v>
      </c>
      <c r="X380" s="17">
        <f ca="1">OFFSET('StockBond Returns'!$P$7,($B$10-1871)*12+($B$11-2)+C380-1,0)</f>
        <v>3.8713842865867321E-4</v>
      </c>
      <c r="Y380" s="17">
        <f ca="1">OFFSET('StockBond Returns'!$Q$7,($B$10-1871)*12+($B$11-2)+C380-1,0)</f>
        <v>1.9406102331204211E-2</v>
      </c>
      <c r="Z380" s="17">
        <f ca="1">OFFSET('StockBond Returns'!$R$7,($B$10-1871)*12+($B$11-2)+C380-1,0)</f>
        <v>0</v>
      </c>
      <c r="AA380" s="17">
        <f ca="1">OFFSET('StockBond Returns'!$S$7,($B$10-1871)*12+($B$11-2)+C380-1,0)</f>
        <v>0</v>
      </c>
      <c r="AB380" s="17">
        <f ca="1">OFFSET('StockBond Returns'!$T$7,($B$10-1871)*12+($B$11-2)+C380-1,0)</f>
        <v>-2.0661157024792765E-3</v>
      </c>
      <c r="AC380" s="17">
        <f ca="1">OFFSET('StockBond Returns'!$U$7,($B$10-1871)*12+($B$11-2)+C380-1,0)</f>
        <v>-2.1600000000000001E-2</v>
      </c>
      <c r="AD380" s="17">
        <f ca="1">OFFSET('StockBond Returns'!$V$7,($B$10-1871)*12+($B$11-2)+C380-1,0)</f>
        <v>1.8100000000000002E-2</v>
      </c>
    </row>
    <row r="381" spans="1:30" ht="13" x14ac:dyDescent="0.15">
      <c r="A381" s="166">
        <f t="shared" si="17"/>
        <v>1959</v>
      </c>
      <c r="B381" s="166">
        <f t="shared" si="18"/>
        <v>6</v>
      </c>
      <c r="C381" s="166">
        <f t="shared" si="19"/>
        <v>358</v>
      </c>
      <c r="D381" s="108">
        <f t="shared" ca="1" si="3"/>
        <v>-146994.56524825632</v>
      </c>
      <c r="E381" s="108">
        <f t="shared" ca="1" si="4"/>
        <v>197722.7449830168</v>
      </c>
      <c r="F381" s="108">
        <f>$B$15*$B$18*'Cash Flow Assist'!P368</f>
        <v>3333.3333333333335</v>
      </c>
      <c r="G381" s="108">
        <f>$B$15*'Parameters &amp; Main Results'!B399</f>
        <v>0</v>
      </c>
      <c r="H381" s="41">
        <f ca="1">OFFSET('StockBond Returns'!$W$7,($B$10-1871)*12+($B$11-2)+C381-1,0)</f>
        <v>-2.9894457794558287E-3</v>
      </c>
      <c r="I381" s="17">
        <f t="shared" ca="1" si="5"/>
        <v>-3.2614594618521945E-3</v>
      </c>
      <c r="J381" s="17"/>
      <c r="K381" s="17">
        <f t="shared" si="6"/>
        <v>1</v>
      </c>
      <c r="L381" s="160">
        <f t="shared" si="7"/>
        <v>0.9</v>
      </c>
      <c r="M381" s="160">
        <f t="shared" si="8"/>
        <v>0.1</v>
      </c>
      <c r="N381" s="160">
        <f t="shared" si="9"/>
        <v>0</v>
      </c>
      <c r="O381" s="160">
        <f t="shared" si="10"/>
        <v>0</v>
      </c>
      <c r="P381" s="160">
        <f t="shared" si="11"/>
        <v>0</v>
      </c>
      <c r="Q381" s="160">
        <f t="shared" si="12"/>
        <v>0</v>
      </c>
      <c r="R381" s="160">
        <f t="shared" si="13"/>
        <v>0</v>
      </c>
      <c r="S381" s="160">
        <f t="shared" si="14"/>
        <v>0</v>
      </c>
      <c r="T381" s="160">
        <f t="shared" si="15"/>
        <v>0</v>
      </c>
      <c r="U381" s="17">
        <f t="shared" si="16"/>
        <v>5.0000000000000001E-4</v>
      </c>
      <c r="V381" s="17">
        <f ca="1">OFFSET('StockBond Returns'!$N$7,($B$10-1871)*12+($B$11-2)+C381-1,0)</f>
        <v>-3.4400381659848156E-3</v>
      </c>
      <c r="W381" s="17">
        <f ca="1">OFFSET('StockBond Returns'!$O$7,($B$10-1871)*12+($B$11-2)+C381-1,0)</f>
        <v>-1.2375844579919359E-3</v>
      </c>
      <c r="X381" s="17">
        <f ca="1">OFFSET('StockBond Returns'!$P$7,($B$10-1871)*12+($B$11-2)+C381-1,0)</f>
        <v>-4.3696323365205458E-5</v>
      </c>
      <c r="Y381" s="17">
        <f ca="1">OFFSET('StockBond Returns'!$Q$7,($B$10-1871)*12+($B$11-2)+C381-1,0)</f>
        <v>-3.4400381659848156E-3</v>
      </c>
      <c r="Z381" s="17">
        <f ca="1">OFFSET('StockBond Returns'!$R$7,($B$10-1871)*12+($B$11-2)+C381-1,0)</f>
        <v>0</v>
      </c>
      <c r="AA381" s="17">
        <f ca="1">OFFSET('StockBond Returns'!$S$7,($B$10-1871)*12+($B$11-2)+C381-1,0)</f>
        <v>0</v>
      </c>
      <c r="AB381" s="17">
        <f ca="1">OFFSET('StockBond Returns'!$T$7,($B$10-1871)*12+($B$11-2)+C381-1,0)</f>
        <v>-2.4046719340432565E-3</v>
      </c>
      <c r="AC381" s="17">
        <f ca="1">OFFSET('StockBond Returns'!$U$7,($B$10-1871)*12+($B$11-2)+C381-1,0)</f>
        <v>6.7000000000000002E-3</v>
      </c>
      <c r="AD381" s="17">
        <f ca="1">OFFSET('StockBond Returns'!$V$7,($B$10-1871)*12+($B$11-2)+C381-1,0)</f>
        <v>1.3100000000000001E-2</v>
      </c>
    </row>
    <row r="382" spans="1:30" ht="13" x14ac:dyDescent="0.15">
      <c r="A382" s="166">
        <f t="shared" si="17"/>
        <v>1959</v>
      </c>
      <c r="B382" s="166">
        <f t="shared" si="18"/>
        <v>7</v>
      </c>
      <c r="C382" s="166">
        <f t="shared" si="19"/>
        <v>359</v>
      </c>
      <c r="D382" s="108">
        <f t="shared" ca="1" si="3"/>
        <v>-154297.38663672839</v>
      </c>
      <c r="E382" s="108">
        <f t="shared" ca="1" si="4"/>
        <v>200637.0260316387</v>
      </c>
      <c r="F382" s="108">
        <f>$B$15*$B$18*'Cash Flow Assist'!P369</f>
        <v>3333.3333333333335</v>
      </c>
      <c r="G382" s="108">
        <f>$B$15*'Parameters &amp; Main Results'!B400</f>
        <v>0</v>
      </c>
      <c r="H382" s="41">
        <f ca="1">OFFSET('StockBond Returns'!$W$7,($B$10-1871)*12+($B$11-2)+C382-1,0)</f>
        <v>2.6405531458848327E-2</v>
      </c>
      <c r="I382" s="17">
        <f t="shared" ca="1" si="5"/>
        <v>3.2139684610056389E-2</v>
      </c>
      <c r="J382" s="17"/>
      <c r="K382" s="17">
        <f t="shared" si="6"/>
        <v>1</v>
      </c>
      <c r="L382" s="160">
        <f t="shared" si="7"/>
        <v>0.9</v>
      </c>
      <c r="M382" s="160">
        <f t="shared" si="8"/>
        <v>0.1</v>
      </c>
      <c r="N382" s="160">
        <f t="shared" si="9"/>
        <v>0</v>
      </c>
      <c r="O382" s="160">
        <f t="shared" si="10"/>
        <v>0</v>
      </c>
      <c r="P382" s="160">
        <f t="shared" si="11"/>
        <v>0</v>
      </c>
      <c r="Q382" s="160">
        <f t="shared" si="12"/>
        <v>0</v>
      </c>
      <c r="R382" s="160">
        <f t="shared" si="13"/>
        <v>0</v>
      </c>
      <c r="S382" s="160">
        <f t="shared" si="14"/>
        <v>0</v>
      </c>
      <c r="T382" s="160">
        <f t="shared" si="15"/>
        <v>0</v>
      </c>
      <c r="U382" s="17">
        <f t="shared" si="16"/>
        <v>5.0000000000000001E-4</v>
      </c>
      <c r="V382" s="17">
        <f ca="1">OFFSET('StockBond Returns'!$N$7,($B$10-1871)*12+($B$11-2)+C382-1,0)</f>
        <v>3.6044660755507385E-2</v>
      </c>
      <c r="W382" s="17">
        <f ca="1">OFFSET('StockBond Returns'!$O$7,($B$10-1871)*12+($B$11-2)+C382-1,0)</f>
        <v>-2.5884340323358845E-3</v>
      </c>
      <c r="X382" s="17">
        <f ca="1">OFFSET('StockBond Returns'!$P$7,($B$10-1871)*12+($B$11-2)+C382-1,0)</f>
        <v>1.2991166347013916E-3</v>
      </c>
      <c r="Y382" s="17">
        <f ca="1">OFFSET('StockBond Returns'!$Q$7,($B$10-1871)*12+($B$11-2)+C382-1,0)</f>
        <v>3.6044660755507385E-2</v>
      </c>
      <c r="Z382" s="17">
        <f ca="1">OFFSET('StockBond Returns'!$R$7,($B$10-1871)*12+($B$11-2)+C382-1,0)</f>
        <v>0</v>
      </c>
      <c r="AA382" s="17">
        <f ca="1">OFFSET('StockBond Returns'!$S$7,($B$10-1871)*12+($B$11-2)+C382-1,0)</f>
        <v>0</v>
      </c>
      <c r="AB382" s="17">
        <f ca="1">OFFSET('StockBond Returns'!$T$7,($B$10-1871)*12+($B$11-2)+C382-1,0)</f>
        <v>-1.3722126929673895E-3</v>
      </c>
      <c r="AC382" s="17">
        <f ca="1">OFFSET('StockBond Returns'!$U$7,($B$10-1871)*12+($B$11-2)+C382-1,0)</f>
        <v>-3.0000000000000001E-3</v>
      </c>
      <c r="AD382" s="17">
        <f ca="1">OFFSET('StockBond Returns'!$V$7,($B$10-1871)*12+($B$11-2)+C382-1,0)</f>
        <v>2.3E-3</v>
      </c>
    </row>
    <row r="383" spans="1:30" ht="13" x14ac:dyDescent="0.15">
      <c r="A383" s="166">
        <f t="shared" si="17"/>
        <v>1959</v>
      </c>
      <c r="B383" s="166">
        <f t="shared" si="18"/>
        <v>8</v>
      </c>
      <c r="C383" s="166">
        <f t="shared" si="19"/>
        <v>360</v>
      </c>
      <c r="D383" s="108">
        <f t="shared" ca="1" si="3"/>
        <v>-156019.97803246797</v>
      </c>
      <c r="E383" s="108">
        <f t="shared" ca="1" si="4"/>
        <v>194892.10296255918</v>
      </c>
      <c r="F383" s="108">
        <f>$B$15*$B$18*'Cash Flow Assist'!P370</f>
        <v>3333.3333333333335</v>
      </c>
      <c r="G383" s="108">
        <f>$B$15*'Parameters &amp; Main Results'!B401</f>
        <v>0</v>
      </c>
      <c r="H383" s="41">
        <f ca="1">OFFSET('StockBond Returns'!$W$7,($B$10-1871)*12+($B$11-2)+C383-1,0)</f>
        <v>-1.0218451948323702E-2</v>
      </c>
      <c r="I383" s="17">
        <f t="shared" ca="1" si="5"/>
        <v>-1.222272985753849E-2</v>
      </c>
      <c r="J383" s="17"/>
      <c r="K383" s="17">
        <f t="shared" si="6"/>
        <v>1</v>
      </c>
      <c r="L383" s="160">
        <f t="shared" si="7"/>
        <v>0.9</v>
      </c>
      <c r="M383" s="160">
        <f t="shared" si="8"/>
        <v>0.1</v>
      </c>
      <c r="N383" s="160">
        <f t="shared" si="9"/>
        <v>0</v>
      </c>
      <c r="O383" s="160">
        <f t="shared" si="10"/>
        <v>0</v>
      </c>
      <c r="P383" s="160">
        <f t="shared" si="11"/>
        <v>0</v>
      </c>
      <c r="Q383" s="160">
        <f t="shared" si="12"/>
        <v>0</v>
      </c>
      <c r="R383" s="160">
        <f t="shared" si="13"/>
        <v>0</v>
      </c>
      <c r="S383" s="160">
        <f t="shared" si="14"/>
        <v>0</v>
      </c>
      <c r="T383" s="160">
        <f t="shared" si="15"/>
        <v>0</v>
      </c>
      <c r="U383" s="17">
        <f t="shared" si="16"/>
        <v>5.0000000000000001E-4</v>
      </c>
      <c r="V383" s="17">
        <f ca="1">OFFSET('StockBond Returns'!$N$7,($B$10-1871)*12+($B$11-2)+C383-1,0)</f>
        <v>-1.3558805878146396E-2</v>
      </c>
      <c r="W383" s="17">
        <f ca="1">OFFSET('StockBond Returns'!$O$7,($B$10-1871)*12+($B$11-2)+C383-1,0)</f>
        <v>2.1862099459935003E-4</v>
      </c>
      <c r="X383" s="17">
        <f ca="1">OFFSET('StockBond Returns'!$P$7,($B$10-1871)*12+($B$11-2)+C383-1,0)</f>
        <v>1.6358236235174406E-3</v>
      </c>
      <c r="Y383" s="17">
        <f ca="1">OFFSET('StockBond Returns'!$Q$7,($B$10-1871)*12+($B$11-2)+C383-1,0)</f>
        <v>-1.3558805878146396E-2</v>
      </c>
      <c r="Z383" s="17">
        <f ca="1">OFFSET('StockBond Returns'!$R$7,($B$10-1871)*12+($B$11-2)+C383-1,0)</f>
        <v>0</v>
      </c>
      <c r="AA383" s="17">
        <f ca="1">OFFSET('StockBond Returns'!$S$7,($B$10-1871)*12+($B$11-2)+C383-1,0)</f>
        <v>0</v>
      </c>
      <c r="AB383" s="17">
        <f ca="1">OFFSET('StockBond Returns'!$T$7,($B$10-1871)*12+($B$11-2)+C383-1,0)</f>
        <v>-1.0281014393421772E-3</v>
      </c>
      <c r="AC383" s="17">
        <f ca="1">OFFSET('StockBond Returns'!$U$7,($B$10-1871)*12+($B$11-2)+C383-1,0)</f>
        <v>-7.7000000000000002E-3</v>
      </c>
      <c r="AD383" s="17">
        <f ca="1">OFFSET('StockBond Returns'!$V$7,($B$10-1871)*12+($B$11-2)+C383-1,0)</f>
        <v>4.1999999999999997E-3</v>
      </c>
    </row>
  </sheetData>
  <mergeCells count="7">
    <mergeCell ref="E8:F9"/>
    <mergeCell ref="G8:H8"/>
    <mergeCell ref="A1:J1"/>
    <mergeCell ref="K1:T1"/>
    <mergeCell ref="A2:J2"/>
    <mergeCell ref="K2:T2"/>
    <mergeCell ref="A3:T3"/>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U2449"/>
  <sheetViews>
    <sheetView workbookViewId="0">
      <selection activeCell="C20" sqref="C20"/>
    </sheetView>
  </sheetViews>
  <sheetFormatPr baseColWidth="10" defaultColWidth="14.5" defaultRowHeight="15.75" customHeight="1" x14ac:dyDescent="0.15"/>
  <cols>
    <col min="1" max="1" width="24" customWidth="1"/>
    <col min="2" max="3" width="10.1640625" customWidth="1"/>
    <col min="4" max="4" width="27.5" customWidth="1"/>
    <col min="5" max="10" width="10.1640625" customWidth="1"/>
  </cols>
  <sheetData>
    <row r="1" spans="1:21" ht="19" x14ac:dyDescent="0.25">
      <c r="A1" s="276" t="str">
        <f>'Parameters &amp; Main Results'!A1</f>
        <v>https://earlyretirementnow.com/2017/01/25/the-ultimate-guide-to-safe-withdrawal-rates-part-7-toolbox</v>
      </c>
      <c r="B1" s="275"/>
      <c r="C1" s="275"/>
      <c r="D1" s="275"/>
      <c r="E1" s="275"/>
      <c r="F1" s="275"/>
      <c r="G1" s="275"/>
      <c r="H1" s="275"/>
      <c r="I1" s="275"/>
      <c r="J1" s="275"/>
      <c r="K1" s="276">
        <f>'Parameters &amp; Main Results'!L1</f>
        <v>0</v>
      </c>
      <c r="L1" s="275"/>
      <c r="M1" s="275"/>
      <c r="N1" s="275"/>
      <c r="O1" s="275"/>
      <c r="P1" s="275"/>
      <c r="Q1" s="275"/>
      <c r="R1" s="275"/>
      <c r="S1" s="275"/>
      <c r="T1" s="275"/>
      <c r="U1" s="1"/>
    </row>
    <row r="2" spans="1:21" ht="19" x14ac:dyDescent="0.25">
      <c r="A2" s="276" t="str">
        <f>'Parameters &amp; Main Results'!A2</f>
        <v>https://earlyretirementnow.com/2018/08/29/google-sheet-updates-swr-series-part-28</v>
      </c>
      <c r="B2" s="275"/>
      <c r="C2" s="275"/>
      <c r="D2" s="275"/>
      <c r="E2" s="275"/>
      <c r="F2" s="275"/>
      <c r="G2" s="275"/>
      <c r="H2" s="275"/>
      <c r="I2" s="275"/>
      <c r="J2" s="275"/>
      <c r="K2" s="276">
        <f>'Parameters &amp; Main Results'!L2</f>
        <v>0</v>
      </c>
      <c r="L2" s="275"/>
      <c r="M2" s="275"/>
      <c r="N2" s="275"/>
      <c r="O2" s="275"/>
      <c r="P2" s="275"/>
      <c r="Q2" s="275"/>
      <c r="R2" s="275"/>
      <c r="S2" s="275"/>
      <c r="T2" s="275"/>
      <c r="U2" s="2"/>
    </row>
    <row r="3" spans="1:21" ht="19" x14ac:dyDescent="0.25">
      <c r="A3" s="277" t="s">
        <v>89</v>
      </c>
      <c r="B3" s="275"/>
      <c r="C3" s="275"/>
      <c r="D3" s="275"/>
      <c r="E3" s="275"/>
      <c r="F3" s="275"/>
      <c r="G3" s="275"/>
      <c r="H3" s="275"/>
      <c r="I3" s="275"/>
      <c r="J3" s="275"/>
      <c r="K3" s="275"/>
      <c r="L3" s="275"/>
      <c r="M3" s="275"/>
      <c r="N3" s="275"/>
      <c r="O3" s="275"/>
      <c r="P3" s="275"/>
      <c r="Q3" s="275"/>
      <c r="R3" s="275"/>
      <c r="S3" s="275"/>
      <c r="T3" s="275"/>
      <c r="U3" s="275"/>
    </row>
    <row r="4" spans="1:21" ht="13" x14ac:dyDescent="0.15">
      <c r="A4" s="167" t="s">
        <v>185</v>
      </c>
      <c r="B4" s="168"/>
      <c r="C4" s="72"/>
      <c r="D4" s="169"/>
      <c r="E4" s="170" t="s">
        <v>10</v>
      </c>
      <c r="F4" s="170" t="s">
        <v>11</v>
      </c>
      <c r="G4" s="170" t="s">
        <v>186</v>
      </c>
      <c r="H4" s="170" t="s">
        <v>187</v>
      </c>
      <c r="I4" s="171" t="s">
        <v>188</v>
      </c>
      <c r="J4" s="172">
        <v>39295</v>
      </c>
    </row>
    <row r="5" spans="1:21" ht="13" x14ac:dyDescent="0.15">
      <c r="A5" s="173" t="s">
        <v>189</v>
      </c>
      <c r="B5" s="174">
        <v>1.7500000000000002E-2</v>
      </c>
      <c r="C5" s="72"/>
      <c r="D5" s="175" t="s">
        <v>190</v>
      </c>
      <c r="E5" s="176">
        <f ca="1">MIN(J27:J2496)</f>
        <v>-0.48222635253959267</v>
      </c>
      <c r="F5" s="177">
        <f ca="1">MIN(J676:J2496)</f>
        <v>-0.32114630682143397</v>
      </c>
      <c r="G5" s="178">
        <f ca="1">MIN(J$712:J$735)</f>
        <v>8.2828141103072239E-2</v>
      </c>
      <c r="H5" s="177">
        <f ca="1">MIN(J$1144:J$1203)</f>
        <v>-0.32114630682143397</v>
      </c>
      <c r="I5" s="179">
        <f ca="1">MIN(J$1552:J$1587)</f>
        <v>0.24328782491409351</v>
      </c>
      <c r="J5" s="180">
        <f ca="1">MIN(J$1648:J$1671)</f>
        <v>0.19943541731798042</v>
      </c>
    </row>
    <row r="6" spans="1:21" ht="13" x14ac:dyDescent="0.15">
      <c r="A6" s="181" t="s">
        <v>191</v>
      </c>
      <c r="B6" s="182">
        <v>0.5</v>
      </c>
      <c r="C6" s="72"/>
      <c r="D6" s="183" t="s">
        <v>192</v>
      </c>
      <c r="E6" s="44">
        <f ca="1">MIN(K27:K2496)</f>
        <v>-0.52168863858714187</v>
      </c>
      <c r="F6" s="184">
        <f ca="1">MIN(K676:K2496)</f>
        <v>-0.3360291819620902</v>
      </c>
      <c r="G6" s="185">
        <f ca="1">MIN(K$712:K$735)</f>
        <v>-0.16559422915302635</v>
      </c>
      <c r="H6" s="184">
        <f ca="1">MIN(K$1144:K$1203)</f>
        <v>-0.3360291819620902</v>
      </c>
      <c r="I6" s="186">
        <f ca="1">MIN(K$1552:K$1587)</f>
        <v>-9.3087431525839093E-2</v>
      </c>
      <c r="J6" s="187">
        <f ca="1">MIN(K$1648:K$1671)</f>
        <v>-9.1023240015939422E-2</v>
      </c>
    </row>
    <row r="7" spans="1:21" ht="13" x14ac:dyDescent="0.15">
      <c r="A7" s="188" t="s">
        <v>193</v>
      </c>
      <c r="B7" s="189">
        <v>37</v>
      </c>
      <c r="C7" s="72"/>
      <c r="D7" s="183" t="s">
        <v>194</v>
      </c>
      <c r="E7" s="44">
        <f ca="1">MIN(L27:L2496)</f>
        <v>-0.35459292057550129</v>
      </c>
      <c r="F7" s="184">
        <f ca="1">MIN(L676:L2496)</f>
        <v>-0.19854232283727902</v>
      </c>
      <c r="G7" s="185">
        <f ca="1">MIN(L$712:L$735)</f>
        <v>-6.5799467557730029E-3</v>
      </c>
      <c r="H7" s="184">
        <f ca="1">MIN(L$1144:L$1203)</f>
        <v>-0.19627986545419562</v>
      </c>
      <c r="I7" s="190">
        <f ca="1">MIN(L$1552:L$1587)</f>
        <v>0.1010962298902256</v>
      </c>
      <c r="J7" s="187">
        <f ca="1">MIN(L$1648:L$1671)</f>
        <v>0.12957733904516311</v>
      </c>
    </row>
    <row r="8" spans="1:21" ht="13" x14ac:dyDescent="0.15">
      <c r="A8" s="191" t="s">
        <v>195</v>
      </c>
      <c r="B8" s="192">
        <f>B5+B6/B7</f>
        <v>3.1013513513513516E-2</v>
      </c>
      <c r="C8" s="72"/>
      <c r="D8" s="183" t="s">
        <v>196</v>
      </c>
      <c r="E8" s="44">
        <f ca="1">STDEV(M39:M2496)</f>
        <v>3.3773435528477606E-2</v>
      </c>
      <c r="F8" s="185">
        <f ca="1">STDEV(M676:M2496)</f>
        <v>3.31174845192614E-2</v>
      </c>
      <c r="G8" s="184">
        <f ca="1">STDEV(M$712:M$735)</f>
        <v>2.0097206002910983E-2</v>
      </c>
      <c r="H8" s="193">
        <f ca="1">STDEV(M$1144:M$1203)</f>
        <v>1.523284215027546E-2</v>
      </c>
      <c r="I8" s="194">
        <f ca="1">STDEV(M$1552:M$1587)</f>
        <v>3.4885342966304321E-2</v>
      </c>
      <c r="J8" s="195">
        <f ca="1">STDEV(M$1648:M$1671)</f>
        <v>1.9971501012271891E-2</v>
      </c>
    </row>
    <row r="9" spans="1:21" ht="13" x14ac:dyDescent="0.15">
      <c r="A9" s="191" t="s">
        <v>197</v>
      </c>
      <c r="B9" s="196">
        <f>'Parameters &amp; Main Results'!B38</f>
        <v>540</v>
      </c>
      <c r="C9" s="72"/>
      <c r="D9" s="197" t="s">
        <v>198</v>
      </c>
      <c r="E9" s="198"/>
      <c r="F9" s="199"/>
      <c r="G9" s="72"/>
      <c r="H9" s="72"/>
      <c r="I9" s="72"/>
      <c r="J9" s="200"/>
    </row>
    <row r="10" spans="1:21" ht="13" x14ac:dyDescent="0.15">
      <c r="A10" s="201" t="s">
        <v>199</v>
      </c>
      <c r="B10" s="202">
        <f>'Parameters &amp; Main Results'!B39</f>
        <v>0</v>
      </c>
      <c r="C10" s="203"/>
      <c r="D10" s="183" t="s">
        <v>200</v>
      </c>
      <c r="E10" s="44">
        <f>MIN(E$16:E$2496)</f>
        <v>2.8500368768222317E-2</v>
      </c>
      <c r="F10" s="184">
        <f>MIN(E$676:E$2496)</f>
        <v>2.8500368768222317E-2</v>
      </c>
      <c r="G10" s="185">
        <f>MIN(E$712:E$735)</f>
        <v>3.2524404911649971E-2</v>
      </c>
      <c r="H10" s="193">
        <f>MIN(E$1144:E$1203)</f>
        <v>3.8338302070174704E-2</v>
      </c>
      <c r="I10" s="184">
        <f>MIN(E$1552:E$1587)</f>
        <v>2.8500368768222317E-2</v>
      </c>
      <c r="J10" s="204">
        <f>MIN(E$1648:E$1671)</f>
        <v>3.5418824500341797E-2</v>
      </c>
      <c r="K10" s="5"/>
      <c r="L10" s="5"/>
      <c r="M10" s="5"/>
      <c r="N10" s="5"/>
    </row>
    <row r="11" spans="1:21" ht="13" x14ac:dyDescent="0.15">
      <c r="A11" s="205" t="s">
        <v>201</v>
      </c>
      <c r="B11" s="206">
        <f>PMT(B8/12,B9,-1,B10,1)*12</f>
        <v>4.1142103018222936E-2</v>
      </c>
      <c r="C11" s="203"/>
      <c r="D11" s="183" t="s">
        <v>202</v>
      </c>
      <c r="E11" s="44">
        <f>AVERAGE(E$16:E$2496)</f>
        <v>5.2628614244347116E-2</v>
      </c>
      <c r="F11" s="193">
        <f>AVERAGE(E$676:E$2496)</f>
        <v>4.9679745478116447E-2</v>
      </c>
      <c r="G11" s="207">
        <f>AVERAGE(E$712:E$735)</f>
        <v>3.8687783414692999E-2</v>
      </c>
      <c r="H11" s="208">
        <f>AVERAGE(E$1144:E$1203)</f>
        <v>4.1034740323099408E-2</v>
      </c>
      <c r="I11" s="184">
        <f>AVERAGE(E$1552:E$1587)</f>
        <v>3.0762359258659024E-2</v>
      </c>
      <c r="J11" s="209">
        <f>AVERAGE(E$1648:E$1671)</f>
        <v>3.9325059598676305E-2</v>
      </c>
      <c r="K11" s="5"/>
      <c r="L11" s="5"/>
      <c r="M11" s="5"/>
      <c r="N11" s="5"/>
    </row>
    <row r="12" spans="1:21" ht="13" x14ac:dyDescent="0.15">
      <c r="A12" s="63"/>
      <c r="B12" s="63"/>
      <c r="C12" s="63"/>
      <c r="D12" s="210" t="s">
        <v>203</v>
      </c>
      <c r="E12" s="46">
        <f>MAX(E$16:E$2496)</f>
        <v>0.11968841184635924</v>
      </c>
      <c r="F12" s="211">
        <f>MAX(E$676:E$2496)</f>
        <v>0.11417212306686085</v>
      </c>
      <c r="G12" s="212">
        <f>MAX(E$712:E$735)</f>
        <v>4.8988072915937951E-2</v>
      </c>
      <c r="H12" s="213">
        <f>MAX(E$1144:E$1203)</f>
        <v>4.6059030590346481E-2</v>
      </c>
      <c r="I12" s="211">
        <f>MAX(E$1552:E$1587)</f>
        <v>3.5677787115408095E-2</v>
      </c>
      <c r="J12" s="214">
        <f>MAX(E$1648:E$1671)</f>
        <v>5.2948970703651205E-2</v>
      </c>
      <c r="K12" s="5"/>
      <c r="L12" s="5"/>
      <c r="M12" s="5"/>
      <c r="N12" s="5"/>
    </row>
    <row r="13" spans="1:21" ht="13" x14ac:dyDescent="0.15">
      <c r="A13" s="63"/>
      <c r="B13" s="63"/>
      <c r="C13" s="63"/>
      <c r="D13" s="5"/>
      <c r="E13" s="5"/>
      <c r="F13" s="5"/>
      <c r="G13" s="5"/>
      <c r="H13" s="5"/>
      <c r="I13" s="5"/>
      <c r="J13" s="5"/>
      <c r="K13" s="5"/>
      <c r="L13" s="5"/>
      <c r="M13" s="5"/>
      <c r="N13" s="5"/>
    </row>
    <row r="14" spans="1:21" ht="13" x14ac:dyDescent="0.15">
      <c r="A14" s="63"/>
      <c r="B14" s="63"/>
      <c r="C14" s="63"/>
      <c r="D14" s="5"/>
      <c r="E14" s="5"/>
      <c r="F14" s="5"/>
      <c r="G14" s="5"/>
      <c r="H14" s="5"/>
      <c r="I14" s="5"/>
      <c r="J14" s="5"/>
      <c r="K14" s="5"/>
      <c r="L14" s="5"/>
      <c r="M14" s="5"/>
      <c r="N14" s="5"/>
    </row>
    <row r="15" spans="1:21" ht="46.5" customHeight="1" x14ac:dyDescent="0.15">
      <c r="A15" s="215" t="s">
        <v>110</v>
      </c>
      <c r="B15" s="215" t="s">
        <v>57</v>
      </c>
      <c r="C15" s="215" t="s">
        <v>204</v>
      </c>
      <c r="D15" s="215" t="s">
        <v>137</v>
      </c>
      <c r="E15" s="215" t="s">
        <v>205</v>
      </c>
      <c r="F15" s="215" t="s">
        <v>140</v>
      </c>
      <c r="G15" s="215" t="s">
        <v>108</v>
      </c>
      <c r="H15" s="215" t="s">
        <v>206</v>
      </c>
      <c r="I15" s="215" t="s">
        <v>207</v>
      </c>
      <c r="J15" s="215" t="s">
        <v>208</v>
      </c>
      <c r="K15" s="215" t="s">
        <v>209</v>
      </c>
      <c r="L15" s="215" t="s">
        <v>210</v>
      </c>
      <c r="M15" s="215" t="s">
        <v>211</v>
      </c>
      <c r="N15" s="215" t="s">
        <v>212</v>
      </c>
    </row>
    <row r="16" spans="1:21" ht="13" x14ac:dyDescent="0.15">
      <c r="A16" s="216">
        <v>1</v>
      </c>
      <c r="B16" s="216">
        <v>1871</v>
      </c>
      <c r="C16" s="72"/>
      <c r="D16" s="217">
        <f>'StockBond Returns'!M6</f>
        <v>11.097250000000001</v>
      </c>
      <c r="E16" s="41">
        <f t="shared" ref="E16:E1806" si="0">$B$5+$B$6/D16</f>
        <v>6.2556207619004711E-2</v>
      </c>
      <c r="F16" s="138">
        <v>100</v>
      </c>
      <c r="G16" s="218">
        <f>'StockBond Returns'!C6</f>
        <v>1871</v>
      </c>
      <c r="H16" s="138">
        <f t="shared" ref="H16:H1806" si="1">F16*E16/12</f>
        <v>0.52130173015837256</v>
      </c>
      <c r="I16" s="72"/>
      <c r="J16" s="72"/>
      <c r="K16" s="72"/>
      <c r="L16" s="72"/>
      <c r="M16" s="72"/>
      <c r="N16" s="72"/>
    </row>
    <row r="17" spans="1:14" ht="13" x14ac:dyDescent="0.15">
      <c r="A17" s="64">
        <f t="shared" ref="A17:A27" si="2">A16+1</f>
        <v>2</v>
      </c>
      <c r="B17" s="216">
        <v>1871</v>
      </c>
      <c r="C17" s="41">
        <f>'StockBond Returns'!W7</f>
        <v>-1.1634102785400769E-2</v>
      </c>
      <c r="D17" s="217">
        <f>'StockBond Returns'!M7</f>
        <v>10.919336769999999</v>
      </c>
      <c r="E17" s="41">
        <f t="shared" si="0"/>
        <v>6.3290326878983144E-2</v>
      </c>
      <c r="F17" s="138">
        <f t="shared" ref="F17:F1806" si="3">(F16-H16)*(1+C17)</f>
        <v>98.321352869212419</v>
      </c>
      <c r="G17" s="218">
        <f>'StockBond Returns'!C7</f>
        <v>1871.0833333333333</v>
      </c>
      <c r="H17" s="138">
        <f t="shared" si="1"/>
        <v>0.51856588018969174</v>
      </c>
      <c r="I17" s="72"/>
      <c r="J17" s="72"/>
      <c r="K17" s="72"/>
      <c r="L17" s="72"/>
      <c r="M17" s="72"/>
      <c r="N17" s="72"/>
    </row>
    <row r="18" spans="1:14" ht="13" x14ac:dyDescent="0.15">
      <c r="A18" s="64">
        <f t="shared" si="2"/>
        <v>3</v>
      </c>
      <c r="B18" s="216">
        <v>1871</v>
      </c>
      <c r="C18" s="41">
        <f>'StockBond Returns'!W8</f>
        <v>9.3296008168264159E-3</v>
      </c>
      <c r="D18" s="217">
        <f>'StockBond Returns'!M8</f>
        <v>11.1932198</v>
      </c>
      <c r="E18" s="41">
        <f t="shared" si="0"/>
        <v>6.2169899183075097E-2</v>
      </c>
      <c r="F18" s="138">
        <f t="shared" si="3"/>
        <v>98.715247950403409</v>
      </c>
      <c r="G18" s="218">
        <f>'StockBond Returns'!C8</f>
        <v>1871.1666666666665</v>
      </c>
      <c r="H18" s="138">
        <f t="shared" si="1"/>
        <v>0.51142641774240338</v>
      </c>
      <c r="I18" s="72"/>
      <c r="J18" s="72"/>
      <c r="K18" s="72"/>
      <c r="L18" s="72"/>
      <c r="M18" s="72"/>
      <c r="N18" s="72"/>
    </row>
    <row r="19" spans="1:14" ht="13" x14ac:dyDescent="0.15">
      <c r="A19" s="64">
        <f t="shared" si="2"/>
        <v>4</v>
      </c>
      <c r="B19" s="216">
        <v>1871</v>
      </c>
      <c r="C19" s="41">
        <f>'StockBond Returns'!W9</f>
        <v>6.7643014993879938E-2</v>
      </c>
      <c r="D19" s="217">
        <f>'StockBond Returns'!M9</f>
        <v>12.08019752</v>
      </c>
      <c r="E19" s="41">
        <f t="shared" si="0"/>
        <v>5.8890051708359814E-2</v>
      </c>
      <c r="F19" s="138">
        <f t="shared" si="3"/>
        <v>104.84662410505112</v>
      </c>
      <c r="G19" s="218">
        <f>'StockBond Returns'!C9</f>
        <v>1871.2499999999998</v>
      </c>
      <c r="H19" s="138">
        <f t="shared" si="1"/>
        <v>0.51453525958278534</v>
      </c>
      <c r="I19" s="72"/>
      <c r="J19" s="72"/>
      <c r="K19" s="72"/>
      <c r="L19" s="72"/>
      <c r="M19" s="72"/>
      <c r="N19" s="72"/>
    </row>
    <row r="20" spans="1:14" ht="13" x14ac:dyDescent="0.15">
      <c r="A20" s="64">
        <f t="shared" si="2"/>
        <v>5</v>
      </c>
      <c r="B20" s="216">
        <v>1871</v>
      </c>
      <c r="C20" s="41">
        <f>'StockBond Returns'!W10</f>
        <v>4.7912480120718394E-2</v>
      </c>
      <c r="D20" s="217">
        <f>'StockBond Returns'!M10</f>
        <v>12.597767490000001</v>
      </c>
      <c r="E20" s="41">
        <f t="shared" si="0"/>
        <v>5.7189572013207554E-2</v>
      </c>
      <c r="F20" s="138">
        <f t="shared" si="3"/>
        <v>109.33089797822987</v>
      </c>
      <c r="G20" s="218">
        <f>'StockBond Returns'!C10</f>
        <v>1871.333333333333</v>
      </c>
      <c r="H20" s="138">
        <f t="shared" si="1"/>
        <v>0.52104893859955215</v>
      </c>
      <c r="I20" s="72"/>
      <c r="J20" s="72"/>
      <c r="K20" s="72"/>
      <c r="L20" s="72"/>
      <c r="M20" s="72"/>
      <c r="N20" s="72"/>
    </row>
    <row r="21" spans="1:14" ht="13" x14ac:dyDescent="0.15">
      <c r="A21" s="64">
        <f t="shared" si="2"/>
        <v>6</v>
      </c>
      <c r="B21" s="216">
        <v>1871</v>
      </c>
      <c r="C21" s="41">
        <f>'StockBond Returns'!W11</f>
        <v>1.5354656968047527E-2</v>
      </c>
      <c r="D21" s="217">
        <f>'StockBond Returns'!M11</f>
        <v>12.606022980000001</v>
      </c>
      <c r="E21" s="41">
        <f t="shared" si="0"/>
        <v>5.7163579924713097E-2</v>
      </c>
      <c r="F21" s="138">
        <f t="shared" si="3"/>
        <v>110.48058694637889</v>
      </c>
      <c r="G21" s="218">
        <f>'StockBond Returns'!C11</f>
        <v>1871.4166666666663</v>
      </c>
      <c r="H21" s="138">
        <f t="shared" si="1"/>
        <v>0.52628882183654535</v>
      </c>
      <c r="I21" s="72"/>
      <c r="J21" s="72"/>
      <c r="K21" s="72"/>
      <c r="L21" s="72"/>
      <c r="M21" s="72"/>
      <c r="N21" s="72"/>
    </row>
    <row r="22" spans="1:14" ht="13" x14ac:dyDescent="0.15">
      <c r="A22" s="64">
        <f t="shared" si="2"/>
        <v>7</v>
      </c>
      <c r="B22" s="216">
        <v>1871</v>
      </c>
      <c r="C22" s="41">
        <f>'StockBond Returns'!W12</f>
        <v>-1.2839170491236252E-2</v>
      </c>
      <c r="D22" s="217">
        <f>'StockBond Returns'!M12</f>
        <v>12.286161440000001</v>
      </c>
      <c r="E22" s="41">
        <f t="shared" si="0"/>
        <v>5.8196193228598828E-2</v>
      </c>
      <c r="F22" s="138">
        <f t="shared" si="3"/>
        <v>108.54257614467713</v>
      </c>
      <c r="G22" s="218">
        <f>'StockBond Returns'!C12</f>
        <v>1871.4999999999995</v>
      </c>
      <c r="H22" s="138">
        <f t="shared" si="1"/>
        <v>0.52639706123712771</v>
      </c>
      <c r="I22" s="72"/>
      <c r="J22" s="72"/>
      <c r="K22" s="72"/>
      <c r="L22" s="72"/>
      <c r="M22" s="72"/>
      <c r="N22" s="72"/>
    </row>
    <row r="23" spans="1:14" ht="13" x14ac:dyDescent="0.15">
      <c r="A23" s="64">
        <f t="shared" si="2"/>
        <v>8</v>
      </c>
      <c r="B23" s="216">
        <v>1871</v>
      </c>
      <c r="C23" s="41">
        <f>'StockBond Returns'!W13</f>
        <v>2.8917282021675192E-2</v>
      </c>
      <c r="D23" s="217">
        <f>'StockBond Returns'!M13</f>
        <v>12.546660510000001</v>
      </c>
      <c r="E23" s="41">
        <f t="shared" si="0"/>
        <v>5.7351241659203862E-2</v>
      </c>
      <c r="F23" s="138">
        <f t="shared" si="3"/>
        <v>111.13971339689961</v>
      </c>
      <c r="G23" s="218">
        <f>'StockBond Returns'!C13</f>
        <v>1871.5833333333328</v>
      </c>
      <c r="H23" s="138">
        <f t="shared" si="1"/>
        <v>0.53116671341335386</v>
      </c>
      <c r="I23" s="72"/>
      <c r="J23" s="72"/>
      <c r="K23" s="72"/>
      <c r="L23" s="72"/>
      <c r="M23" s="72"/>
      <c r="N23" s="72"/>
    </row>
    <row r="24" spans="1:14" ht="13" x14ac:dyDescent="0.15">
      <c r="A24" s="64">
        <f t="shared" si="2"/>
        <v>9</v>
      </c>
      <c r="B24" s="216">
        <v>1871</v>
      </c>
      <c r="C24" s="41">
        <f>'StockBond Returns'!W14</f>
        <v>-1.0171800528260061E-2</v>
      </c>
      <c r="D24" s="217">
        <f>'StockBond Returns'!M14</f>
        <v>12.30542294</v>
      </c>
      <c r="E24" s="41">
        <f t="shared" si="0"/>
        <v>5.8132492067761471E-2</v>
      </c>
      <c r="F24" s="138">
        <f t="shared" si="3"/>
        <v>109.48345860990109</v>
      </c>
      <c r="G24" s="218">
        <f>'StockBond Returns'!C14</f>
        <v>1871.6666666666661</v>
      </c>
      <c r="H24" s="138">
        <f t="shared" si="1"/>
        <v>0.53037885743259727</v>
      </c>
      <c r="I24" s="72"/>
      <c r="J24" s="72"/>
      <c r="K24" s="72"/>
      <c r="L24" s="72"/>
      <c r="M24" s="72"/>
      <c r="N24" s="72"/>
    </row>
    <row r="25" spans="1:14" ht="13" x14ac:dyDescent="0.15">
      <c r="A25" s="64">
        <f t="shared" si="2"/>
        <v>10</v>
      </c>
      <c r="B25" s="216">
        <v>1871</v>
      </c>
      <c r="C25" s="41">
        <f>'StockBond Returns'!W15</f>
        <v>-5.0833547560806096E-2</v>
      </c>
      <c r="D25" s="217">
        <f>'StockBond Returns'!M15</f>
        <v>11.47066276</v>
      </c>
      <c r="E25" s="41">
        <f t="shared" si="0"/>
        <v>6.1089460387901771E-2</v>
      </c>
      <c r="F25" s="138">
        <f t="shared" si="3"/>
        <v>103.4146081909751</v>
      </c>
      <c r="G25" s="218">
        <f>'StockBond Returns'!C15</f>
        <v>1871.7499999999993</v>
      </c>
      <c r="H25" s="138">
        <f t="shared" si="1"/>
        <v>0.52646188421774631</v>
      </c>
      <c r="I25" s="72"/>
      <c r="J25" s="72"/>
      <c r="K25" s="72"/>
      <c r="L25" s="72"/>
      <c r="M25" s="72"/>
      <c r="N25" s="72"/>
    </row>
    <row r="26" spans="1:14" ht="13" x14ac:dyDescent="0.15">
      <c r="A26" s="64">
        <f t="shared" si="2"/>
        <v>11</v>
      </c>
      <c r="B26" s="216">
        <v>1871</v>
      </c>
      <c r="C26" s="41">
        <f>'StockBond Returns'!W16</f>
        <v>1.263614831517011E-2</v>
      </c>
      <c r="D26" s="217">
        <f>'StockBond Returns'!M16</f>
        <v>11.595125510000001</v>
      </c>
      <c r="E26" s="41">
        <f t="shared" si="0"/>
        <v>6.0621568590938001E-2</v>
      </c>
      <c r="F26" s="138">
        <f t="shared" si="3"/>
        <v>104.18825618336244</v>
      </c>
      <c r="G26" s="218">
        <f>'StockBond Returns'!C16</f>
        <v>1871.8333333333326</v>
      </c>
      <c r="H26" s="138">
        <f t="shared" si="1"/>
        <v>0.52633795988249388</v>
      </c>
      <c r="I26" s="72"/>
      <c r="J26" s="72"/>
      <c r="K26" s="72"/>
      <c r="L26" s="72"/>
      <c r="M26" s="72"/>
      <c r="N26" s="72"/>
    </row>
    <row r="27" spans="1:14" ht="13" x14ac:dyDescent="0.15">
      <c r="A27" s="64">
        <f t="shared" si="2"/>
        <v>12</v>
      </c>
      <c r="B27" s="216">
        <v>1871</v>
      </c>
      <c r="C27" s="41">
        <f>'StockBond Returns'!W17</f>
        <v>-7.0034190773715931E-5</v>
      </c>
      <c r="D27" s="217">
        <f>'StockBond Returns'!M17</f>
        <v>11.606941000000001</v>
      </c>
      <c r="E27" s="41">
        <f t="shared" si="0"/>
        <v>6.0577672230779839E-2</v>
      </c>
      <c r="F27" s="138">
        <f t="shared" si="3"/>
        <v>103.65465834492312</v>
      </c>
      <c r="G27" s="218">
        <f>'StockBond Returns'!C17</f>
        <v>1871.9166666666658</v>
      </c>
      <c r="H27" s="138">
        <f t="shared" si="1"/>
        <v>0.52326315986768501</v>
      </c>
      <c r="I27" s="138">
        <f t="shared" ref="I27:I1806" si="4">SUM(H16:H27)</f>
        <v>6.2771726841603561</v>
      </c>
      <c r="J27" s="41">
        <f t="shared" ref="J27:J1806" ca="1" si="5">IF(ISNUMBER(OFFSET(A27,120,0)),OFFSET(I27,360,0)/I27-1,"")</f>
        <v>0.12793882493614928</v>
      </c>
      <c r="K27" s="41">
        <f t="shared" ref="K27:K1806" ca="1" si="6">IF(ISNUMBER(OFFSET(A27,120,0)), MIN(I27:OFFSET(I27,360,0))/I27-1,"")</f>
        <v>-8.9216032858644656E-2</v>
      </c>
      <c r="L27" s="41">
        <f t="shared" ref="L27:L1806" ca="1" si="7">IF(ISNUMBER(OFFSET(A27,120,0)), AVERAGE(I27:OFFSET(I27,360,0))/I27-1,"")</f>
        <v>1.7132669989563754E-2</v>
      </c>
      <c r="M27" s="219"/>
      <c r="N27" s="219"/>
    </row>
    <row r="28" spans="1:14" ht="13" x14ac:dyDescent="0.15">
      <c r="A28" s="166">
        <f t="shared" ref="A28:A1806" si="8">A16</f>
        <v>1</v>
      </c>
      <c r="B28" s="166">
        <f t="shared" ref="B28:B1806" si="9">B16+1</f>
        <v>1872</v>
      </c>
      <c r="C28" s="41">
        <f>'StockBond Returns'!W18</f>
        <v>1.7380702351308626E-2</v>
      </c>
      <c r="D28" s="217">
        <f>'StockBond Returns'!M18</f>
        <v>11.90273721</v>
      </c>
      <c r="E28" s="41">
        <f t="shared" si="0"/>
        <v>5.9507144338188746E-2</v>
      </c>
      <c r="F28" s="138">
        <f t="shared" si="3"/>
        <v>104.92389126784207</v>
      </c>
      <c r="G28" s="218">
        <f>'StockBond Returns'!C18</f>
        <v>1871.9999999999991</v>
      </c>
      <c r="H28" s="138">
        <f t="shared" si="1"/>
        <v>0.52031009518332494</v>
      </c>
      <c r="I28" s="138">
        <f t="shared" si="4"/>
        <v>6.2761810491853076</v>
      </c>
      <c r="J28" s="41">
        <f t="shared" ca="1" si="5"/>
        <v>0.13174979892199556</v>
      </c>
      <c r="K28" s="41">
        <f t="shared" ca="1" si="6"/>
        <v>-8.9072129228482733E-2</v>
      </c>
      <c r="L28" s="41">
        <f t="shared" ca="1" si="7"/>
        <v>1.7657896906483783E-2</v>
      </c>
      <c r="M28" s="219"/>
      <c r="N28" s="219"/>
    </row>
    <row r="29" spans="1:14" ht="13" x14ac:dyDescent="0.15">
      <c r="A29" s="166">
        <f t="shared" si="8"/>
        <v>2</v>
      </c>
      <c r="B29" s="166">
        <f t="shared" si="9"/>
        <v>1872</v>
      </c>
      <c r="C29" s="41">
        <f>'StockBond Returns'!W19</f>
        <v>7.0458360632668368E-3</v>
      </c>
      <c r="D29" s="217">
        <f>'StockBond Returns'!M19</f>
        <v>11.97712516</v>
      </c>
      <c r="E29" s="41">
        <f t="shared" si="0"/>
        <v>5.9246244889370435E-2</v>
      </c>
      <c r="F29" s="138">
        <f t="shared" si="3"/>
        <v>105.13919169001927</v>
      </c>
      <c r="G29" s="218">
        <f>'StockBond Returns'!C19</f>
        <v>1872.0833333333323</v>
      </c>
      <c r="H29" s="138">
        <f t="shared" si="1"/>
        <v>0.51909185819477854</v>
      </c>
      <c r="I29" s="138">
        <f t="shared" si="4"/>
        <v>6.276707027190394</v>
      </c>
      <c r="J29" s="41">
        <f t="shared" ca="1" si="5"/>
        <v>0.13447433433753742</v>
      </c>
      <c r="K29" s="41">
        <f t="shared" ca="1" si="6"/>
        <v>-8.9148463526414812E-2</v>
      </c>
      <c r="L29" s="41">
        <f t="shared" ca="1" si="7"/>
        <v>1.7945356012946334E-2</v>
      </c>
      <c r="M29" s="219"/>
      <c r="N29" s="219"/>
    </row>
    <row r="30" spans="1:14" ht="13" x14ac:dyDescent="0.15">
      <c r="A30" s="166">
        <f t="shared" si="8"/>
        <v>3</v>
      </c>
      <c r="B30" s="166">
        <f t="shared" si="9"/>
        <v>1872</v>
      </c>
      <c r="C30" s="41">
        <f>'StockBond Returns'!W20</f>
        <v>1.2690685313285799E-2</v>
      </c>
      <c r="D30" s="217">
        <f>'StockBond Returns'!M20</f>
        <v>12.16637776</v>
      </c>
      <c r="E30" s="41">
        <f t="shared" si="0"/>
        <v>5.8596866287012286E-2</v>
      </c>
      <c r="F30" s="138">
        <f t="shared" si="3"/>
        <v>105.94780059623471</v>
      </c>
      <c r="G30" s="218">
        <f>'StockBond Returns'!C20</f>
        <v>1872.1666666666656</v>
      </c>
      <c r="H30" s="138">
        <f t="shared" si="1"/>
        <v>0.51735075874505054</v>
      </c>
      <c r="I30" s="138">
        <f t="shared" si="4"/>
        <v>6.2826313681930408</v>
      </c>
      <c r="J30" s="41">
        <f t="shared" ca="1" si="5"/>
        <v>0.13564829463280259</v>
      </c>
      <c r="K30" s="41">
        <f t="shared" ca="1" si="6"/>
        <v>-9.000737037429607E-2</v>
      </c>
      <c r="L30" s="41">
        <f t="shared" ca="1" si="7"/>
        <v>1.7363831925637285E-2</v>
      </c>
      <c r="M30" s="219"/>
      <c r="N30" s="219"/>
    </row>
    <row r="31" spans="1:14" ht="13" x14ac:dyDescent="0.15">
      <c r="A31" s="166">
        <f t="shared" si="8"/>
        <v>4</v>
      </c>
      <c r="B31" s="166">
        <f t="shared" si="9"/>
        <v>1872</v>
      </c>
      <c r="C31" s="41">
        <f>'StockBond Returns'!W21</f>
        <v>8.000650412036436E-3</v>
      </c>
      <c r="D31" s="217">
        <f>'StockBond Returns'!M21</f>
        <v>12.26713077</v>
      </c>
      <c r="E31" s="41">
        <f t="shared" si="0"/>
        <v>5.8259327455999724E-2</v>
      </c>
      <c r="F31" s="138">
        <f t="shared" si="3"/>
        <v>106.27396200942316</v>
      </c>
      <c r="G31" s="218">
        <f>'StockBond Returns'!C21</f>
        <v>1872.2499999999989</v>
      </c>
      <c r="H31" s="138">
        <f t="shared" si="1"/>
        <v>0.51595412939612151</v>
      </c>
      <c r="I31" s="138">
        <f t="shared" si="4"/>
        <v>6.2840502380063761</v>
      </c>
      <c r="J31" s="41">
        <f t="shared" ca="1" si="5"/>
        <v>0.13546154488805984</v>
      </c>
      <c r="K31" s="41">
        <f t="shared" ca="1" si="6"/>
        <v>-9.0212836757222803E-2</v>
      </c>
      <c r="L31" s="41">
        <f t="shared" ca="1" si="7"/>
        <v>1.7509987490579526E-2</v>
      </c>
      <c r="M31" s="219"/>
      <c r="N31" s="219"/>
    </row>
    <row r="32" spans="1:14" ht="13" x14ac:dyDescent="0.15">
      <c r="A32" s="166">
        <f t="shared" si="8"/>
        <v>5</v>
      </c>
      <c r="B32" s="166">
        <f t="shared" si="9"/>
        <v>1872</v>
      </c>
      <c r="C32" s="41">
        <f>'StockBond Returns'!W22</f>
        <v>8.1006681486262173E-3</v>
      </c>
      <c r="D32" s="217">
        <f>'StockBond Returns'!M22</f>
        <v>12.290163919999999</v>
      </c>
      <c r="E32" s="41">
        <f t="shared" si="0"/>
        <v>5.8182939890357464E-2</v>
      </c>
      <c r="F32" s="138">
        <f t="shared" si="3"/>
        <v>106.61471840592293</v>
      </c>
      <c r="G32" s="218">
        <f>'StockBond Returns'!C22</f>
        <v>1872.3333333333321</v>
      </c>
      <c r="H32" s="138">
        <f t="shared" si="1"/>
        <v>0.51692981270326677</v>
      </c>
      <c r="I32" s="138">
        <f t="shared" si="4"/>
        <v>6.2799311121100914</v>
      </c>
      <c r="J32" s="41">
        <f t="shared" ca="1" si="5"/>
        <v>0.13666938918238491</v>
      </c>
      <c r="K32" s="41">
        <f t="shared" ca="1" si="6"/>
        <v>-8.9616090105496982E-2</v>
      </c>
      <c r="L32" s="41">
        <f t="shared" ca="1" si="7"/>
        <v>1.8554160200934922E-2</v>
      </c>
      <c r="M32" s="219"/>
      <c r="N32" s="219"/>
    </row>
    <row r="33" spans="1:14" ht="13" x14ac:dyDescent="0.15">
      <c r="A33" s="166">
        <f t="shared" si="8"/>
        <v>6</v>
      </c>
      <c r="B33" s="166">
        <f t="shared" si="9"/>
        <v>1872</v>
      </c>
      <c r="C33" s="41">
        <f>'StockBond Returns'!W23</f>
        <v>6.3629613268303374E-3</v>
      </c>
      <c r="D33" s="217">
        <f>'StockBond Returns'!M23</f>
        <v>12.277047570000001</v>
      </c>
      <c r="E33" s="41">
        <f t="shared" si="0"/>
        <v>5.8226404060027603E-2</v>
      </c>
      <c r="F33" s="138">
        <f t="shared" si="3"/>
        <v>106.77288471890054</v>
      </c>
      <c r="G33" s="218">
        <f>'StockBond Returns'!C23</f>
        <v>1872.4166666666654</v>
      </c>
      <c r="H33" s="138">
        <f t="shared" si="1"/>
        <v>0.51808342735812085</v>
      </c>
      <c r="I33" s="138">
        <f t="shared" si="4"/>
        <v>6.271725717631667</v>
      </c>
      <c r="J33" s="41">
        <f t="shared" ca="1" si="5"/>
        <v>0.13542911596302054</v>
      </c>
      <c r="K33" s="41">
        <f t="shared" ca="1" si="6"/>
        <v>-8.8425020941471866E-2</v>
      </c>
      <c r="L33" s="41">
        <f t="shared" ca="1" si="7"/>
        <v>2.0258275918095148E-2</v>
      </c>
      <c r="M33" s="219"/>
      <c r="N33" s="219"/>
    </row>
    <row r="34" spans="1:14" ht="13" x14ac:dyDescent="0.15">
      <c r="A34" s="166">
        <f t="shared" si="8"/>
        <v>7</v>
      </c>
      <c r="B34" s="166">
        <f t="shared" si="9"/>
        <v>1872</v>
      </c>
      <c r="C34" s="41">
        <f>'StockBond Returns'!W24</f>
        <v>8.9168753291859748E-3</v>
      </c>
      <c r="D34" s="217">
        <f>'StockBond Returns'!M24</f>
        <v>12.373855600000001</v>
      </c>
      <c r="E34" s="41">
        <f t="shared" si="0"/>
        <v>5.7907777184663445E-2</v>
      </c>
      <c r="F34" s="138">
        <f t="shared" si="3"/>
        <v>107.20226210778652</v>
      </c>
      <c r="G34" s="218">
        <f>'StockBond Returns'!C24</f>
        <v>1872.4999999999986</v>
      </c>
      <c r="H34" s="138">
        <f t="shared" si="1"/>
        <v>0.51732039231913263</v>
      </c>
      <c r="I34" s="138">
        <f t="shared" si="4"/>
        <v>6.2626490487136719</v>
      </c>
      <c r="J34" s="41">
        <f t="shared" ca="1" si="5"/>
        <v>0.13614594389784118</v>
      </c>
      <c r="K34" s="41">
        <f t="shared" ca="1" si="6"/>
        <v>-8.7103844516849716E-2</v>
      </c>
      <c r="L34" s="41">
        <f t="shared" ca="1" si="7"/>
        <v>2.2110091521509334E-2</v>
      </c>
      <c r="M34" s="219"/>
      <c r="N34" s="219"/>
    </row>
    <row r="35" spans="1:14" ht="13" x14ac:dyDescent="0.15">
      <c r="A35" s="166">
        <f t="shared" si="8"/>
        <v>8</v>
      </c>
      <c r="B35" s="166">
        <f t="shared" si="9"/>
        <v>1872</v>
      </c>
      <c r="C35" s="41">
        <f>'StockBond Returns'!W25</f>
        <v>-1.2218137167565351E-2</v>
      </c>
      <c r="D35" s="217">
        <f>'StockBond Returns'!M25</f>
        <v>12.12469398</v>
      </c>
      <c r="E35" s="41">
        <f t="shared" si="0"/>
        <v>5.8738154202057642E-2</v>
      </c>
      <c r="F35" s="138">
        <f t="shared" si="3"/>
        <v>105.38145046387409</v>
      </c>
      <c r="G35" s="218">
        <f>'StockBond Returns'!C25</f>
        <v>1872.5833333333319</v>
      </c>
      <c r="H35" s="138">
        <f t="shared" si="1"/>
        <v>0.51582599061529455</v>
      </c>
      <c r="I35" s="138">
        <f t="shared" si="4"/>
        <v>6.2473083259156121</v>
      </c>
      <c r="J35" s="41">
        <f t="shared" ca="1" si="5"/>
        <v>0.13904365480778913</v>
      </c>
      <c r="K35" s="41">
        <f t="shared" ca="1" si="6"/>
        <v>-8.4862161197557295E-2</v>
      </c>
      <c r="L35" s="41">
        <f t="shared" ca="1" si="7"/>
        <v>2.4998317990377439E-2</v>
      </c>
      <c r="M35" s="219"/>
      <c r="N35" s="219"/>
    </row>
    <row r="36" spans="1:14" ht="13" x14ac:dyDescent="0.15">
      <c r="A36" s="166">
        <f t="shared" si="8"/>
        <v>9</v>
      </c>
      <c r="B36" s="166">
        <f t="shared" si="9"/>
        <v>1872</v>
      </c>
      <c r="C36" s="41">
        <f>'StockBond Returns'!W26</f>
        <v>-1.6347050837674109E-2</v>
      </c>
      <c r="D36" s="217">
        <f>'StockBond Returns'!M26</f>
        <v>11.8512146</v>
      </c>
      <c r="E36" s="41">
        <f t="shared" si="0"/>
        <v>5.9689768464744532E-2</v>
      </c>
      <c r="F36" s="138">
        <f t="shared" si="3"/>
        <v>103.15138077886999</v>
      </c>
      <c r="G36" s="218">
        <f>'StockBond Returns'!C26</f>
        <v>1872.6666666666652</v>
      </c>
      <c r="H36" s="138">
        <f t="shared" si="1"/>
        <v>0.51309016962578746</v>
      </c>
      <c r="I36" s="138">
        <f t="shared" si="4"/>
        <v>6.2300196381088027</v>
      </c>
      <c r="J36" s="41">
        <f t="shared" ca="1" si="5"/>
        <v>0.14340756437691882</v>
      </c>
      <c r="K36" s="41">
        <f t="shared" ca="1" si="6"/>
        <v>-8.232259738968839E-2</v>
      </c>
      <c r="L36" s="41">
        <f t="shared" ca="1" si="7"/>
        <v>2.8232315107127315E-2</v>
      </c>
      <c r="M36" s="219"/>
      <c r="N36" s="219"/>
    </row>
    <row r="37" spans="1:14" ht="13" x14ac:dyDescent="0.15">
      <c r="A37" s="166">
        <f t="shared" si="8"/>
        <v>10</v>
      </c>
      <c r="B37" s="166">
        <f t="shared" si="9"/>
        <v>1872</v>
      </c>
      <c r="C37" s="41">
        <f>'StockBond Returns'!W27</f>
        <v>3.1634795673875088E-2</v>
      </c>
      <c r="D37" s="217">
        <f>'StockBond Returns'!M27</f>
        <v>12.14152655</v>
      </c>
      <c r="E37" s="41">
        <f t="shared" si="0"/>
        <v>5.8680983127694104E-2</v>
      </c>
      <c r="F37" s="138">
        <f t="shared" si="3"/>
        <v>105.88523196098348</v>
      </c>
      <c r="G37" s="218">
        <f>'StockBond Returns'!C27</f>
        <v>1872.7499999999984</v>
      </c>
      <c r="H37" s="138">
        <f t="shared" si="1"/>
        <v>0.51778745918120406</v>
      </c>
      <c r="I37" s="138">
        <f t="shared" si="4"/>
        <v>6.2213452130722597</v>
      </c>
      <c r="J37" s="41">
        <f t="shared" ca="1" si="5"/>
        <v>0.1430500455735515</v>
      </c>
      <c r="K37" s="41">
        <f t="shared" ca="1" si="6"/>
        <v>-8.1043079284834452E-2</v>
      </c>
      <c r="L37" s="41">
        <f t="shared" ca="1" si="7"/>
        <v>3.0058378172667766E-2</v>
      </c>
      <c r="M37" s="219"/>
      <c r="N37" s="219"/>
    </row>
    <row r="38" spans="1:14" ht="13" x14ac:dyDescent="0.15">
      <c r="A38" s="166">
        <f t="shared" si="8"/>
        <v>11</v>
      </c>
      <c r="B38" s="166">
        <f t="shared" si="9"/>
        <v>1872</v>
      </c>
      <c r="C38" s="41">
        <f>'StockBond Returns'!W28</f>
        <v>-2.5491871630252357E-2</v>
      </c>
      <c r="D38" s="217">
        <f>'StockBond Returns'!M28</f>
        <v>11.740117659999999</v>
      </c>
      <c r="E38" s="41">
        <f t="shared" si="0"/>
        <v>6.0089010986113071E-2</v>
      </c>
      <c r="F38" s="138">
        <f t="shared" si="3"/>
        <v>102.68143113255459</v>
      </c>
      <c r="G38" s="218">
        <f>'StockBond Returns'!C28</f>
        <v>1872.8333333333317</v>
      </c>
      <c r="H38" s="138">
        <f t="shared" si="1"/>
        <v>0.51416880361615713</v>
      </c>
      <c r="I38" s="138">
        <f t="shared" si="4"/>
        <v>6.2091760568059238</v>
      </c>
      <c r="J38" s="41">
        <f t="shared" ca="1" si="5"/>
        <v>0.14396615058539419</v>
      </c>
      <c r="K38" s="41">
        <f t="shared" ca="1" si="6"/>
        <v>-7.9242046383221632E-2</v>
      </c>
      <c r="L38" s="41">
        <f t="shared" ca="1" si="7"/>
        <v>3.2470524308938931E-2</v>
      </c>
      <c r="M38" s="219"/>
      <c r="N38" s="219"/>
    </row>
    <row r="39" spans="1:14" ht="13" x14ac:dyDescent="0.15">
      <c r="A39" s="166">
        <f t="shared" si="8"/>
        <v>12</v>
      </c>
      <c r="B39" s="166">
        <f t="shared" si="9"/>
        <v>1872</v>
      </c>
      <c r="C39" s="41">
        <f>'StockBond Returns'!W29</f>
        <v>3.8143011290465247E-2</v>
      </c>
      <c r="D39" s="217">
        <f>'StockBond Returns'!M29</f>
        <v>12.17533903</v>
      </c>
      <c r="E39" s="41">
        <f t="shared" si="0"/>
        <v>5.8566618249233267E-2</v>
      </c>
      <c r="F39" s="138">
        <f t="shared" si="3"/>
        <v>106.06422936946706</v>
      </c>
      <c r="G39" s="218">
        <f>'StockBond Returns'!C29</f>
        <v>1872.9166666666649</v>
      </c>
      <c r="H39" s="138">
        <f t="shared" si="1"/>
        <v>0.51765193594839098</v>
      </c>
      <c r="I39" s="138">
        <f t="shared" si="4"/>
        <v>6.2035648328866291</v>
      </c>
      <c r="J39" s="41">
        <f t="shared" ca="1" si="5"/>
        <v>0.14356190247709777</v>
      </c>
      <c r="K39" s="41">
        <f t="shared" ca="1" si="6"/>
        <v>-7.8409206041838209E-2</v>
      </c>
      <c r="L39" s="41">
        <f t="shared" ca="1" si="7"/>
        <v>3.3799583278398382E-2</v>
      </c>
      <c r="M39" s="41">
        <f t="shared" ref="M39:M1806" si="10">I39/I27-1</f>
        <v>-1.1726274706360562E-2</v>
      </c>
      <c r="N39" s="219">
        <f t="shared" ref="N39:N1806" ca="1" si="11">IF(ISNUMBER(OFFSET(M39,360,0)), STDEV(M39:OFFSET(M39,360,0)),"")</f>
        <v>2.6071235775602542E-2</v>
      </c>
    </row>
    <row r="40" spans="1:14" ht="13" x14ac:dyDescent="0.15">
      <c r="A40" s="166">
        <f t="shared" si="8"/>
        <v>1</v>
      </c>
      <c r="B40" s="166">
        <f t="shared" si="9"/>
        <v>1873</v>
      </c>
      <c r="C40" s="41">
        <f>'StockBond Returns'!W30</f>
        <v>5.842369977265666E-3</v>
      </c>
      <c r="D40" s="217">
        <f>'StockBond Returns'!M30</f>
        <v>12.24853128</v>
      </c>
      <c r="E40" s="41">
        <f t="shared" si="0"/>
        <v>5.8321220811708617E-2</v>
      </c>
      <c r="F40" s="138">
        <f t="shared" si="3"/>
        <v>106.1632195887194</v>
      </c>
      <c r="G40" s="218">
        <f>'StockBond Returns'!C30</f>
        <v>1872.9999999999982</v>
      </c>
      <c r="H40" s="138">
        <f t="shared" si="1"/>
        <v>0.51596404764296777</v>
      </c>
      <c r="I40" s="138">
        <f t="shared" si="4"/>
        <v>6.1992187853462735</v>
      </c>
      <c r="J40" s="41">
        <f t="shared" ca="1" si="5"/>
        <v>0.14242075785107278</v>
      </c>
      <c r="K40" s="41">
        <f t="shared" ca="1" si="6"/>
        <v>-7.7763112148077962E-2</v>
      </c>
      <c r="L40" s="41">
        <f t="shared" ca="1" si="7"/>
        <v>3.4916918016201448E-2</v>
      </c>
      <c r="M40" s="41">
        <f t="shared" si="10"/>
        <v>-1.2262594599469767E-2</v>
      </c>
      <c r="N40" s="219">
        <f t="shared" ca="1" si="11"/>
        <v>2.6060043803803987E-2</v>
      </c>
    </row>
    <row r="41" spans="1:14" ht="13" x14ac:dyDescent="0.15">
      <c r="A41" s="166">
        <f t="shared" si="8"/>
        <v>2</v>
      </c>
      <c r="B41" s="166">
        <f t="shared" si="9"/>
        <v>1873</v>
      </c>
      <c r="C41" s="41">
        <f>'StockBond Returns'!W31</f>
        <v>-9.5201711499990627E-3</v>
      </c>
      <c r="D41" s="217">
        <f>'StockBond Returns'!M31</f>
        <v>12.0830497</v>
      </c>
      <c r="E41" s="41">
        <f t="shared" si="0"/>
        <v>5.8880281668459912E-2</v>
      </c>
      <c r="F41" s="138">
        <f t="shared" si="3"/>
        <v>104.6414755867977</v>
      </c>
      <c r="G41" s="218">
        <f>'StockBond Returns'!C31</f>
        <v>1873.0833333333314</v>
      </c>
      <c r="H41" s="138">
        <f t="shared" si="1"/>
        <v>0.51344329639616004</v>
      </c>
      <c r="I41" s="138">
        <f t="shared" si="4"/>
        <v>6.1935702235476544</v>
      </c>
      <c r="J41" s="41">
        <f t="shared" ca="1" si="5"/>
        <v>0.14140987480297951</v>
      </c>
      <c r="K41" s="41">
        <f t="shared" ca="1" si="6"/>
        <v>-7.6922028271416365E-2</v>
      </c>
      <c r="L41" s="41">
        <f t="shared" ca="1" si="7"/>
        <v>3.6249957326339732E-2</v>
      </c>
      <c r="M41" s="41">
        <f t="shared" si="10"/>
        <v>-1.324528981241202E-2</v>
      </c>
      <c r="N41" s="219">
        <f t="shared" ca="1" si="11"/>
        <v>2.6052299865363462E-2</v>
      </c>
    </row>
    <row r="42" spans="1:14" ht="13" x14ac:dyDescent="0.15">
      <c r="A42" s="166">
        <f t="shared" si="8"/>
        <v>3</v>
      </c>
      <c r="B42" s="166">
        <f t="shared" si="9"/>
        <v>1873</v>
      </c>
      <c r="C42" s="41">
        <f>'StockBond Returns'!W32</f>
        <v>-6.7941661132277383E-4</v>
      </c>
      <c r="D42" s="217">
        <f>'StockBond Returns'!M32</f>
        <v>11.958111649999999</v>
      </c>
      <c r="E42" s="41">
        <f t="shared" si="0"/>
        <v>5.9312621811404481E-2</v>
      </c>
      <c r="F42" s="138">
        <f t="shared" si="3"/>
        <v>104.05728597555908</v>
      </c>
      <c r="G42" s="218">
        <f>'StockBond Returns'!C32</f>
        <v>1873.1666666666647</v>
      </c>
      <c r="H42" s="138">
        <f t="shared" si="1"/>
        <v>0.51432587081579162</v>
      </c>
      <c r="I42" s="138">
        <f t="shared" si="4"/>
        <v>6.1905453356183946</v>
      </c>
      <c r="J42" s="41">
        <f t="shared" ca="1" si="5"/>
        <v>0.14084599628340433</v>
      </c>
      <c r="K42" s="41">
        <f t="shared" ca="1" si="6"/>
        <v>-7.6470984419369503E-2</v>
      </c>
      <c r="L42" s="41">
        <f t="shared" ca="1" si="7"/>
        <v>3.7145102005783581E-2</v>
      </c>
      <c r="M42" s="41">
        <f t="shared" si="10"/>
        <v>-1.4657239487398277E-2</v>
      </c>
      <c r="N42" s="219">
        <f t="shared" ca="1" si="11"/>
        <v>2.6046897338849996E-2</v>
      </c>
    </row>
    <row r="43" spans="1:14" ht="13" x14ac:dyDescent="0.15">
      <c r="A43" s="166">
        <f t="shared" si="8"/>
        <v>4</v>
      </c>
      <c r="B43" s="166">
        <f t="shared" si="9"/>
        <v>1873</v>
      </c>
      <c r="C43" s="41">
        <f>'StockBond Returns'!W33</f>
        <v>-4.4185020041470494E-3</v>
      </c>
      <c r="D43" s="217">
        <f>'StockBond Returns'!M33</f>
        <v>11.773203240000001</v>
      </c>
      <c r="E43" s="41">
        <f t="shared" si="0"/>
        <v>5.9969325450972166E-2</v>
      </c>
      <c r="F43" s="138">
        <f t="shared" si="3"/>
        <v>103.08545532800515</v>
      </c>
      <c r="G43" s="218">
        <f>'StockBond Returns'!C33</f>
        <v>1873.249999999998</v>
      </c>
      <c r="H43" s="138">
        <f t="shared" si="1"/>
        <v>0.51516376831889954</v>
      </c>
      <c r="I43" s="138">
        <f t="shared" si="4"/>
        <v>6.1897549745411728</v>
      </c>
      <c r="J43" s="41">
        <f t="shared" ca="1" si="5"/>
        <v>0.13898348218804069</v>
      </c>
      <c r="K43" s="41">
        <f t="shared" ca="1" si="6"/>
        <v>-7.6353060302728148E-2</v>
      </c>
      <c r="L43" s="41">
        <f t="shared" ca="1" si="7"/>
        <v>3.766217568768937E-2</v>
      </c>
      <c r="M43" s="41">
        <f t="shared" si="10"/>
        <v>-1.5005491664420334E-2</v>
      </c>
      <c r="N43" s="219">
        <f t="shared" ca="1" si="11"/>
        <v>2.6041709096782131E-2</v>
      </c>
    </row>
    <row r="44" spans="1:14" ht="13" x14ac:dyDescent="0.15">
      <c r="A44" s="166">
        <f t="shared" si="8"/>
        <v>5</v>
      </c>
      <c r="B44" s="166">
        <f t="shared" si="9"/>
        <v>1873</v>
      </c>
      <c r="C44" s="41">
        <f>'StockBond Returns'!W34</f>
        <v>3.2092107381740717E-2</v>
      </c>
      <c r="D44" s="217">
        <f>'StockBond Returns'!M34</f>
        <v>12.05017428</v>
      </c>
      <c r="E44" s="41">
        <f t="shared" si="0"/>
        <v>5.8993175814881241E-2</v>
      </c>
      <c r="F44" s="138">
        <f t="shared" si="3"/>
        <v>105.86198837059615</v>
      </c>
      <c r="G44" s="218">
        <f>'StockBond Returns'!C34</f>
        <v>1873.3333333333312</v>
      </c>
      <c r="H44" s="138">
        <f t="shared" si="1"/>
        <v>0.52042790767162439</v>
      </c>
      <c r="I44" s="138">
        <f t="shared" si="4"/>
        <v>6.19325306950953</v>
      </c>
      <c r="J44" s="41">
        <f t="shared" ca="1" si="5"/>
        <v>0.13775403196775482</v>
      </c>
      <c r="K44" s="41">
        <f t="shared" ca="1" si="6"/>
        <v>-7.6874757813879424E-2</v>
      </c>
      <c r="L44" s="41">
        <f t="shared" ca="1" si="7"/>
        <v>3.7459234414504605E-2</v>
      </c>
      <c r="M44" s="41">
        <f t="shared" si="10"/>
        <v>-1.3802387486928525E-2</v>
      </c>
      <c r="N44" s="219">
        <f t="shared" ca="1" si="11"/>
        <v>2.6037453244206941E-2</v>
      </c>
    </row>
    <row r="45" spans="1:14" ht="13" x14ac:dyDescent="0.15">
      <c r="A45" s="166">
        <f t="shared" si="8"/>
        <v>6</v>
      </c>
      <c r="B45" s="166">
        <f t="shared" si="9"/>
        <v>1873</v>
      </c>
      <c r="C45" s="41">
        <f>'StockBond Returns'!W35</f>
        <v>2.8448096792618036E-2</v>
      </c>
      <c r="D45" s="217">
        <f>'StockBond Returns'!M35</f>
        <v>12.238614569999999</v>
      </c>
      <c r="E45" s="41">
        <f t="shared" si="0"/>
        <v>5.8354297448473376E-2</v>
      </c>
      <c r="F45" s="138">
        <f t="shared" si="3"/>
        <v>108.33832737125923</v>
      </c>
      <c r="G45" s="218">
        <f>'StockBond Returns'!C35</f>
        <v>1873.4166666666645</v>
      </c>
      <c r="H45" s="138">
        <f t="shared" si="1"/>
        <v>0.52683391504104549</v>
      </c>
      <c r="I45" s="138">
        <f t="shared" si="4"/>
        <v>6.2020035571924552</v>
      </c>
      <c r="J45" s="41">
        <f t="shared" ca="1" si="5"/>
        <v>0.13595130518527121</v>
      </c>
      <c r="K45" s="41">
        <f t="shared" ca="1" si="6"/>
        <v>-7.8177207254138015E-2</v>
      </c>
      <c r="L45" s="41">
        <f t="shared" ca="1" si="7"/>
        <v>3.6375974413503265E-2</v>
      </c>
      <c r="M45" s="41">
        <f t="shared" si="10"/>
        <v>-1.1116902042320187E-2</v>
      </c>
      <c r="N45" s="219">
        <f t="shared" ca="1" si="11"/>
        <v>2.6031786587523434E-2</v>
      </c>
    </row>
    <row r="46" spans="1:14" ht="13" x14ac:dyDescent="0.15">
      <c r="A46" s="166">
        <f t="shared" si="8"/>
        <v>7</v>
      </c>
      <c r="B46" s="166">
        <f t="shared" si="9"/>
        <v>1873</v>
      </c>
      <c r="C46" s="41">
        <f>'StockBond Returns'!W36</f>
        <v>-1.6569103397385198E-3</v>
      </c>
      <c r="D46" s="217">
        <f>'StockBond Returns'!M36</f>
        <v>12.170734270000001</v>
      </c>
      <c r="E46" s="41">
        <f t="shared" si="0"/>
        <v>5.858215567835251E-2</v>
      </c>
      <c r="F46" s="138">
        <f t="shared" si="3"/>
        <v>107.63285947796793</v>
      </c>
      <c r="G46" s="218">
        <f>'StockBond Returns'!C36</f>
        <v>1873.4999999999977</v>
      </c>
      <c r="H46" s="138">
        <f t="shared" si="1"/>
        <v>0.52544707750371311</v>
      </c>
      <c r="I46" s="138">
        <f t="shared" si="4"/>
        <v>6.210130242377037</v>
      </c>
      <c r="J46" s="41">
        <f t="shared" ca="1" si="5"/>
        <v>0.13394804024030793</v>
      </c>
      <c r="K46" s="41">
        <f t="shared" ca="1" si="6"/>
        <v>-7.9383520703330657E-2</v>
      </c>
      <c r="L46" s="41">
        <f t="shared" ca="1" si="7"/>
        <v>3.5394426846907745E-2</v>
      </c>
      <c r="M46" s="41">
        <f t="shared" si="10"/>
        <v>-8.3860369514753286E-3</v>
      </c>
      <c r="N46" s="219">
        <f t="shared" ca="1" si="11"/>
        <v>2.603045157820905E-2</v>
      </c>
    </row>
    <row r="47" spans="1:14" ht="13" x14ac:dyDescent="0.15">
      <c r="A47" s="166">
        <f t="shared" si="8"/>
        <v>8</v>
      </c>
      <c r="B47" s="166">
        <f t="shared" si="9"/>
        <v>1873</v>
      </c>
      <c r="C47" s="41">
        <f>'StockBond Returns'!W37</f>
        <v>4.8335829994437815E-3</v>
      </c>
      <c r="D47" s="217">
        <f>'StockBond Returns'!M37</f>
        <v>12.133526359999999</v>
      </c>
      <c r="E47" s="41">
        <f t="shared" si="0"/>
        <v>5.870813563716526E-2</v>
      </c>
      <c r="F47" s="138">
        <f t="shared" si="3"/>
        <v>107.62512496815751</v>
      </c>
      <c r="G47" s="218">
        <f>'StockBond Returns'!C37</f>
        <v>1873.583333333331</v>
      </c>
      <c r="H47" s="138">
        <f t="shared" si="1"/>
        <v>0.52653920288312106</v>
      </c>
      <c r="I47" s="138">
        <f t="shared" si="4"/>
        <v>6.2208434546448625</v>
      </c>
      <c r="J47" s="41">
        <f t="shared" ca="1" si="5"/>
        <v>0.13019277051099687</v>
      </c>
      <c r="K47" s="41">
        <f t="shared" ca="1" si="6"/>
        <v>-8.0968958406734015E-2</v>
      </c>
      <c r="L47" s="41">
        <f t="shared" ca="1" si="7"/>
        <v>3.397673983265137E-2</v>
      </c>
      <c r="M47" s="41">
        <f t="shared" si="10"/>
        <v>-4.2362038001175772E-3</v>
      </c>
      <c r="N47" s="219">
        <f t="shared" ca="1" si="11"/>
        <v>2.6036140902695216E-2</v>
      </c>
    </row>
    <row r="48" spans="1:14" ht="13" x14ac:dyDescent="0.15">
      <c r="A48" s="166">
        <f t="shared" si="8"/>
        <v>9</v>
      </c>
      <c r="B48" s="166">
        <f t="shared" si="9"/>
        <v>1873</v>
      </c>
      <c r="C48" s="41">
        <f>'StockBond Returns'!W38</f>
        <v>-5.7468571648255792E-2</v>
      </c>
      <c r="D48" s="217">
        <f>'StockBond Returns'!M38</f>
        <v>11.158956460000001</v>
      </c>
      <c r="E48" s="41">
        <f t="shared" si="0"/>
        <v>6.2307057164554973E-2</v>
      </c>
      <c r="F48" s="138">
        <f t="shared" si="3"/>
        <v>100.94378301579586</v>
      </c>
      <c r="G48" s="218">
        <f>'StockBond Returns'!C38</f>
        <v>1873.6666666666642</v>
      </c>
      <c r="H48" s="138">
        <f t="shared" si="1"/>
        <v>0.52412583823096881</v>
      </c>
      <c r="I48" s="138">
        <f t="shared" si="4"/>
        <v>6.2318791232500441</v>
      </c>
      <c r="J48" s="41">
        <f t="shared" ca="1" si="5"/>
        <v>0.12559094032876872</v>
      </c>
      <c r="K48" s="41">
        <f t="shared" ca="1" si="6"/>
        <v>-8.2596416483553758E-2</v>
      </c>
      <c r="L48" s="41">
        <f t="shared" ca="1" si="7"/>
        <v>3.2498533891136994E-2</v>
      </c>
      <c r="M48" s="41">
        <f t="shared" si="10"/>
        <v>2.9847179451358841E-4</v>
      </c>
      <c r="N48" s="219">
        <f t="shared" ca="1" si="11"/>
        <v>2.605314315711876E-2</v>
      </c>
    </row>
    <row r="49" spans="1:14" ht="13" x14ac:dyDescent="0.15">
      <c r="A49" s="166">
        <f t="shared" si="8"/>
        <v>10</v>
      </c>
      <c r="B49" s="166">
        <f t="shared" si="9"/>
        <v>1873</v>
      </c>
      <c r="C49" s="41">
        <f>'StockBond Returns'!W39</f>
        <v>-4.2225556107843731E-2</v>
      </c>
      <c r="D49" s="217">
        <f>'StockBond Returns'!M39</f>
        <v>10.3967598</v>
      </c>
      <c r="E49" s="41">
        <f t="shared" si="0"/>
        <v>6.5591906480324758E-2</v>
      </c>
      <c r="F49" s="138">
        <f t="shared" si="3"/>
        <v>96.179381309083183</v>
      </c>
      <c r="G49" s="218">
        <f>'StockBond Returns'!C39</f>
        <v>1873.7499999999975</v>
      </c>
      <c r="H49" s="138">
        <f t="shared" si="1"/>
        <v>0.52571574868007331</v>
      </c>
      <c r="I49" s="138">
        <f t="shared" si="4"/>
        <v>6.239807412748914</v>
      </c>
      <c r="J49" s="41">
        <f t="shared" ca="1" si="5"/>
        <v>0.12491996449514442</v>
      </c>
      <c r="K49" s="41">
        <f t="shared" ca="1" si="6"/>
        <v>-8.3762068035965198E-2</v>
      </c>
      <c r="L49" s="41">
        <f t="shared" ca="1" si="7"/>
        <v>3.1536201221590732E-2</v>
      </c>
      <c r="M49" s="41">
        <f t="shared" si="10"/>
        <v>2.9675575047438674E-3</v>
      </c>
      <c r="N49" s="219">
        <f t="shared" ca="1" si="11"/>
        <v>2.6068593992205159E-2</v>
      </c>
    </row>
    <row r="50" spans="1:14" ht="13" x14ac:dyDescent="0.15">
      <c r="A50" s="166">
        <f t="shared" si="8"/>
        <v>11</v>
      </c>
      <c r="B50" s="166">
        <f t="shared" si="9"/>
        <v>1873</v>
      </c>
      <c r="C50" s="41">
        <f>'StockBond Returns'!W40</f>
        <v>9.4621216189150949E-3</v>
      </c>
      <c r="D50" s="217">
        <f>'StockBond Returns'!M40</f>
        <v>10.30833226</v>
      </c>
      <c r="E50" s="41">
        <f t="shared" si="0"/>
        <v>6.6004451291328481E-2</v>
      </c>
      <c r="F50" s="138">
        <f>(F49-H49)*(1+C50)</f>
        <v>96.558752177230673</v>
      </c>
      <c r="G50" s="218">
        <f>'StockBond Returns'!C40</f>
        <v>1873.8333333333308</v>
      </c>
      <c r="H50" s="138">
        <f t="shared" si="1"/>
        <v>0.53110895456945661</v>
      </c>
      <c r="I50" s="138">
        <f t="shared" si="4"/>
        <v>6.2567475637022127</v>
      </c>
      <c r="J50" s="41">
        <f t="shared" ca="1" si="5"/>
        <v>0.12253560914702466</v>
      </c>
      <c r="K50" s="41">
        <f t="shared" ca="1" si="6"/>
        <v>-8.6242783250792376E-2</v>
      </c>
      <c r="L50" s="41">
        <f t="shared" ca="1" si="7"/>
        <v>2.909024963856166E-2</v>
      </c>
      <c r="M50" s="41">
        <f t="shared" si="10"/>
        <v>7.6614846255076419E-3</v>
      </c>
      <c r="N50" s="219">
        <f t="shared" ca="1" si="11"/>
        <v>2.6081760464560531E-2</v>
      </c>
    </row>
    <row r="51" spans="1:14" ht="13" x14ac:dyDescent="0.15">
      <c r="A51" s="166">
        <f t="shared" si="8"/>
        <v>12</v>
      </c>
      <c r="B51" s="166">
        <f t="shared" si="9"/>
        <v>1873</v>
      </c>
      <c r="C51" s="41">
        <f>'StockBond Returns'!W41</f>
        <v>6.1325036065226893E-2</v>
      </c>
      <c r="D51" s="217">
        <f>'StockBond Returns'!M41</f>
        <v>10.97444469</v>
      </c>
      <c r="E51" s="41">
        <f t="shared" si="0"/>
        <v>6.3060391812407968E-2</v>
      </c>
      <c r="F51" s="138">
        <f t="shared" si="3"/>
        <v>101.91654190654965</v>
      </c>
      <c r="G51" s="218">
        <f>'StockBond Returns'!C41</f>
        <v>1873.916666666664</v>
      </c>
      <c r="H51" s="138">
        <f t="shared" si="1"/>
        <v>0.53557475539939314</v>
      </c>
      <c r="I51" s="138">
        <f t="shared" si="4"/>
        <v>6.2746703831532153</v>
      </c>
      <c r="J51" s="41">
        <f t="shared" ca="1" si="5"/>
        <v>0.12138486242557689</v>
      </c>
      <c r="K51" s="41">
        <f t="shared" ca="1" si="6"/>
        <v>-8.8852817661813743E-2</v>
      </c>
      <c r="L51" s="41">
        <f t="shared" ca="1" si="7"/>
        <v>2.6494939247586613E-2</v>
      </c>
      <c r="M51" s="41">
        <f t="shared" si="10"/>
        <v>1.1462046771823609E-2</v>
      </c>
      <c r="N51" s="219">
        <f t="shared" ca="1" si="11"/>
        <v>2.6089834567212089E-2</v>
      </c>
    </row>
    <row r="52" spans="1:14" ht="13" x14ac:dyDescent="0.15">
      <c r="A52" s="166">
        <f t="shared" si="8"/>
        <v>1</v>
      </c>
      <c r="B52" s="166">
        <f t="shared" si="9"/>
        <v>1874</v>
      </c>
      <c r="C52" s="41">
        <f>'StockBond Returns'!W42</f>
        <v>2.6268307084839789E-2</v>
      </c>
      <c r="D52" s="217">
        <f>'StockBond Returns'!M42</f>
        <v>11.3380005</v>
      </c>
      <c r="E52" s="41">
        <f t="shared" si="0"/>
        <v>6.1599486501169233E-2</v>
      </c>
      <c r="F52" s="138">
        <f t="shared" si="3"/>
        <v>104.04407352883473</v>
      </c>
      <c r="G52" s="218">
        <f>'StockBond Returns'!C42</f>
        <v>1873.9999999999973</v>
      </c>
      <c r="H52" s="138">
        <f t="shared" si="1"/>
        <v>0.53408845857217624</v>
      </c>
      <c r="I52" s="138">
        <f t="shared" si="4"/>
        <v>6.2927947940824236</v>
      </c>
      <c r="J52" s="41">
        <f t="shared" ca="1" si="5"/>
        <v>0.11925639296103441</v>
      </c>
      <c r="K52" s="41">
        <f t="shared" ca="1" si="6"/>
        <v>-9.1477089784149146E-2</v>
      </c>
      <c r="L52" s="41">
        <f t="shared" ca="1" si="7"/>
        <v>2.387677275698219E-2</v>
      </c>
      <c r="M52" s="41">
        <f t="shared" si="10"/>
        <v>1.5094806616173129E-2</v>
      </c>
      <c r="N52" s="219">
        <f t="shared" ca="1" si="11"/>
        <v>2.6092570503588642E-2</v>
      </c>
    </row>
    <row r="53" spans="1:14" ht="13" x14ac:dyDescent="0.15">
      <c r="A53" s="166">
        <f t="shared" si="8"/>
        <v>2</v>
      </c>
      <c r="B53" s="166">
        <f t="shared" si="9"/>
        <v>1874</v>
      </c>
      <c r="C53" s="41">
        <f ca="1">'StockBond Returns'!W43</f>
        <v>0</v>
      </c>
      <c r="D53" s="217">
        <f>'StockBond Returns'!M43</f>
        <v>11.633373519999999</v>
      </c>
      <c r="E53" s="41">
        <f t="shared" si="0"/>
        <v>6.0479794222235206E-2</v>
      </c>
      <c r="F53" s="138">
        <f t="shared" ca="1" si="3"/>
        <v>103.50998507026256</v>
      </c>
      <c r="G53" s="218">
        <f>'StockBond Returns'!C43</f>
        <v>1874.0833333333305</v>
      </c>
      <c r="H53" s="138">
        <f t="shared" ca="1" si="1"/>
        <v>0.52168854974967649</v>
      </c>
      <c r="I53" s="138">
        <f t="shared" ca="1" si="4"/>
        <v>6.30104004743594</v>
      </c>
      <c r="J53" s="41">
        <f t="shared" ca="1" si="5"/>
        <v>0.11775476778344207</v>
      </c>
      <c r="K53" s="41">
        <f t="shared" ca="1" si="6"/>
        <v>-9.2665941388933359E-2</v>
      </c>
      <c r="L53" s="41">
        <f t="shared" ca="1" si="7"/>
        <v>2.2866789650529018E-2</v>
      </c>
      <c r="M53" s="41">
        <f t="shared" ca="1" si="10"/>
        <v>1.7351837471655696E-2</v>
      </c>
      <c r="N53" s="219">
        <f t="shared" ca="1" si="11"/>
        <v>2.60901099098277E-2</v>
      </c>
    </row>
    <row r="54" spans="1:14" ht="13" x14ac:dyDescent="0.15">
      <c r="A54" s="166">
        <f t="shared" si="8"/>
        <v>3</v>
      </c>
      <c r="B54" s="166">
        <f t="shared" si="9"/>
        <v>1874</v>
      </c>
      <c r="C54" s="41">
        <f ca="1">'StockBond Returns'!W44</f>
        <v>0</v>
      </c>
      <c r="D54" s="217">
        <f>'StockBond Returns'!M44</f>
        <v>11.44821086</v>
      </c>
      <c r="E54" s="41">
        <f t="shared" si="0"/>
        <v>6.1174946776792687E-2</v>
      </c>
      <c r="F54" s="138">
        <f t="shared" ca="1" si="3"/>
        <v>102.98829652051288</v>
      </c>
      <c r="G54" s="218">
        <f>'StockBond Returns'!C44</f>
        <v>1874.1666666666638</v>
      </c>
      <c r="H54" s="138">
        <f t="shared" ca="1" si="1"/>
        <v>0.52502529652290986</v>
      </c>
      <c r="I54" s="138">
        <f t="shared" ca="1" si="4"/>
        <v>6.3117394731430583</v>
      </c>
      <c r="J54" s="41">
        <f t="shared" ca="1" si="5"/>
        <v>0.11529524141256897</v>
      </c>
      <c r="K54" s="41">
        <f t="shared" ca="1" si="6"/>
        <v>-9.420402029617525E-2</v>
      </c>
      <c r="L54" s="41">
        <f t="shared" ca="1" si="7"/>
        <v>2.1456937101794749E-2</v>
      </c>
      <c r="M54" s="41">
        <f t="shared" ca="1" si="10"/>
        <v>1.957729585265322E-2</v>
      </c>
      <c r="N54" s="219">
        <f t="shared" ca="1" si="11"/>
        <v>2.6084298658324821E-2</v>
      </c>
    </row>
    <row r="55" spans="1:14" ht="13" x14ac:dyDescent="0.15">
      <c r="A55" s="166">
        <f t="shared" si="8"/>
        <v>4</v>
      </c>
      <c r="B55" s="166">
        <f t="shared" si="9"/>
        <v>1874</v>
      </c>
      <c r="C55" s="41">
        <f ca="1">'StockBond Returns'!W45</f>
        <v>0</v>
      </c>
      <c r="D55" s="217">
        <f>'StockBond Returns'!M45</f>
        <v>11.2590769</v>
      </c>
      <c r="E55" s="41">
        <f t="shared" si="0"/>
        <v>6.1908613995699774E-2</v>
      </c>
      <c r="F55" s="138">
        <f t="shared" ca="1" si="3"/>
        <v>102.46327122398996</v>
      </c>
      <c r="G55" s="218">
        <f>'StockBond Returns'!C45</f>
        <v>1874.249999999997</v>
      </c>
      <c r="H55" s="138">
        <f t="shared" ca="1" si="1"/>
        <v>0.52861325891189059</v>
      </c>
      <c r="I55" s="138">
        <f t="shared" ca="1" si="4"/>
        <v>6.3251889637360481</v>
      </c>
      <c r="J55" s="41">
        <f t="shared" ca="1" si="5"/>
        <v>0.11376005407491108</v>
      </c>
      <c r="K55" s="41">
        <f t="shared" ca="1" si="6"/>
        <v>-9.6130048842996474E-2</v>
      </c>
      <c r="L55" s="41">
        <f t="shared" ca="1" si="7"/>
        <v>1.9605989185820905E-2</v>
      </c>
      <c r="M55" s="41">
        <f t="shared" ca="1" si="10"/>
        <v>2.1880347405014211E-2</v>
      </c>
      <c r="N55" s="219">
        <f t="shared" ca="1" si="11"/>
        <v>2.6073318413702491E-2</v>
      </c>
    </row>
    <row r="56" spans="1:14" ht="13" x14ac:dyDescent="0.15">
      <c r="A56" s="166">
        <f t="shared" si="8"/>
        <v>5</v>
      </c>
      <c r="B56" s="166">
        <f t="shared" si="9"/>
        <v>1874</v>
      </c>
      <c r="C56" s="41">
        <f ca="1">'StockBond Returns'!W46</f>
        <v>0</v>
      </c>
      <c r="D56" s="217">
        <f>'StockBond Returns'!M46</f>
        <v>11.03703844</v>
      </c>
      <c r="E56" s="41">
        <f t="shared" si="0"/>
        <v>6.280200766429514E-2</v>
      </c>
      <c r="F56" s="138">
        <f t="shared" ca="1" si="3"/>
        <v>101.93465796507807</v>
      </c>
      <c r="G56" s="218">
        <f>'StockBond Returns'!C46</f>
        <v>1874.3333333333303</v>
      </c>
      <c r="H56" s="138">
        <f t="shared" ca="1" si="1"/>
        <v>0.53347509756501144</v>
      </c>
      <c r="I56" s="138">
        <f t="shared" ca="1" si="4"/>
        <v>6.3382361536294347</v>
      </c>
      <c r="J56" s="41">
        <f t="shared" ca="1" si="5"/>
        <v>0.11206452021265689</v>
      </c>
      <c r="K56" s="41">
        <f t="shared" ca="1" si="6"/>
        <v>-9.7990655265008497E-2</v>
      </c>
      <c r="L56" s="41">
        <f t="shared" ca="1" si="7"/>
        <v>1.7823271613284675E-2</v>
      </c>
      <c r="M56" s="41">
        <f t="shared" ca="1" si="10"/>
        <v>2.3409843339630587E-2</v>
      </c>
      <c r="N56" s="219">
        <f t="shared" ca="1" si="11"/>
        <v>2.6057665427130595E-2</v>
      </c>
    </row>
    <row r="57" spans="1:14" ht="13" x14ac:dyDescent="0.15">
      <c r="A57" s="166">
        <f t="shared" si="8"/>
        <v>6</v>
      </c>
      <c r="B57" s="166">
        <f t="shared" si="9"/>
        <v>1874</v>
      </c>
      <c r="C57" s="41">
        <f ca="1">'StockBond Returns'!W47</f>
        <v>0</v>
      </c>
      <c r="D57" s="217">
        <f>'StockBond Returns'!M47</f>
        <v>11.205513939999999</v>
      </c>
      <c r="E57" s="41">
        <f t="shared" si="0"/>
        <v>6.2120889561804428E-2</v>
      </c>
      <c r="F57" s="138">
        <f t="shared" ca="1" si="3"/>
        <v>101.40118286751306</v>
      </c>
      <c r="G57" s="218">
        <f>'StockBond Returns'!C47</f>
        <v>1874.4166666666636</v>
      </c>
      <c r="H57" s="138">
        <f t="shared" ca="1" si="1"/>
        <v>0.52492764019575955</v>
      </c>
      <c r="I57" s="138">
        <f t="shared" ca="1" si="4"/>
        <v>6.3363298787841504</v>
      </c>
      <c r="J57" s="41">
        <f t="shared" ca="1" si="5"/>
        <v>0.1138870456889991</v>
      </c>
      <c r="K57" s="41">
        <f t="shared" ca="1" si="6"/>
        <v>-9.7719287177018499E-2</v>
      </c>
      <c r="L57" s="41">
        <f t="shared" ca="1" si="7"/>
        <v>1.8444125344146967E-2</v>
      </c>
      <c r="M57" s="41">
        <f t="shared" ca="1" si="10"/>
        <v>2.165853668947304E-2</v>
      </c>
      <c r="N57" s="219">
        <f t="shared" ca="1" si="11"/>
        <v>2.6038349231780538E-2</v>
      </c>
    </row>
    <row r="58" spans="1:14" ht="13" x14ac:dyDescent="0.15">
      <c r="A58" s="166">
        <f t="shared" si="8"/>
        <v>7</v>
      </c>
      <c r="B58" s="166">
        <f t="shared" si="9"/>
        <v>1874</v>
      </c>
      <c r="C58" s="41">
        <f ca="1">'StockBond Returns'!W48</f>
        <v>0</v>
      </c>
      <c r="D58" s="217">
        <f>'StockBond Returns'!M48</f>
        <v>11.07504741</v>
      </c>
      <c r="E58" s="41">
        <f t="shared" si="0"/>
        <v>6.2646533598450765E-2</v>
      </c>
      <c r="F58" s="138">
        <f t="shared" ca="1" si="3"/>
        <v>100.8762552273173</v>
      </c>
      <c r="G58" s="218">
        <f>'StockBond Returns'!C48</f>
        <v>1874.4999999999968</v>
      </c>
      <c r="H58" s="138">
        <f t="shared" ca="1" si="1"/>
        <v>0.52662897603200232</v>
      </c>
      <c r="I58" s="138">
        <f t="shared" ca="1" si="4"/>
        <v>6.3375117773124394</v>
      </c>
      <c r="J58" s="41">
        <f t="shared" ca="1" si="5"/>
        <v>0.11604551362643023</v>
      </c>
      <c r="K58" s="41">
        <f t="shared" ca="1" si="6"/>
        <v>-9.788755577896513E-2</v>
      </c>
      <c r="L58" s="41">
        <f t="shared" ca="1" si="7"/>
        <v>1.8576165451105409E-2</v>
      </c>
      <c r="M58" s="41">
        <f t="shared" ca="1" si="10"/>
        <v>2.0511894270134556E-2</v>
      </c>
      <c r="N58" s="219">
        <f t="shared" ca="1" si="11"/>
        <v>2.6022034245080393E-2</v>
      </c>
    </row>
    <row r="59" spans="1:14" ht="13" x14ac:dyDescent="0.15">
      <c r="A59" s="166">
        <f t="shared" si="8"/>
        <v>8</v>
      </c>
      <c r="B59" s="166">
        <f t="shared" si="9"/>
        <v>1874</v>
      </c>
      <c r="C59" s="41">
        <f ca="1">'StockBond Returns'!W49</f>
        <v>0</v>
      </c>
      <c r="D59" s="217">
        <f>'StockBond Returns'!M49</f>
        <v>11.158726919999999</v>
      </c>
      <c r="E59" s="41">
        <f t="shared" si="0"/>
        <v>6.2307978865746814E-2</v>
      </c>
      <c r="F59" s="138">
        <f t="shared" ca="1" si="3"/>
        <v>100.3496262512853</v>
      </c>
      <c r="G59" s="218">
        <f>'StockBond Returns'!C49</f>
        <v>1874.5833333333301</v>
      </c>
      <c r="H59" s="138">
        <f t="shared" ca="1" si="1"/>
        <v>0.52104853263755635</v>
      </c>
      <c r="I59" s="138">
        <f t="shared" ca="1" si="4"/>
        <v>6.3320211070668746</v>
      </c>
      <c r="J59" s="41">
        <f t="shared" ca="1" si="5"/>
        <v>0.11712570310541226</v>
      </c>
      <c r="K59" s="41">
        <f t="shared" ca="1" si="6"/>
        <v>-9.7105309183149191E-2</v>
      </c>
      <c r="L59" s="41">
        <f t="shared" ca="1" si="7"/>
        <v>1.9781446869164387E-2</v>
      </c>
      <c r="M59" s="41">
        <f t="shared" ca="1" si="10"/>
        <v>1.7871797165865067E-2</v>
      </c>
      <c r="N59" s="219">
        <f t="shared" ca="1" si="11"/>
        <v>2.6007909743965017E-2</v>
      </c>
    </row>
    <row r="60" spans="1:14" ht="13" x14ac:dyDescent="0.15">
      <c r="A60" s="166">
        <f t="shared" si="8"/>
        <v>9</v>
      </c>
      <c r="B60" s="166">
        <f t="shared" si="9"/>
        <v>1874</v>
      </c>
      <c r="C60" s="41">
        <f ca="1">'StockBond Returns'!W50</f>
        <v>0</v>
      </c>
      <c r="D60" s="217">
        <f>'StockBond Returns'!M50</f>
        <v>11.306989919999999</v>
      </c>
      <c r="E60" s="41">
        <f t="shared" si="0"/>
        <v>6.172043386769023E-2</v>
      </c>
      <c r="F60" s="138">
        <f t="shared" ca="1" si="3"/>
        <v>99.82857771864775</v>
      </c>
      <c r="G60" s="218">
        <f>'StockBond Returns'!C50</f>
        <v>1874.6666666666633</v>
      </c>
      <c r="H60" s="138">
        <f t="shared" ca="1" si="1"/>
        <v>0.51345526076578107</v>
      </c>
      <c r="I60" s="138">
        <f t="shared" ca="1" si="4"/>
        <v>6.3213505296016876</v>
      </c>
      <c r="J60" s="41">
        <f t="shared" ca="1" si="5"/>
        <v>0.12234905218869874</v>
      </c>
      <c r="K60" s="41">
        <f t="shared" ca="1" si="6"/>
        <v>-9.5581203266834058E-2</v>
      </c>
      <c r="L60" s="41">
        <f t="shared" ca="1" si="7"/>
        <v>2.1837101258618485E-2</v>
      </c>
      <c r="M60" s="41">
        <f t="shared" ca="1" si="10"/>
        <v>1.4357050992507503E-2</v>
      </c>
      <c r="N60" s="219">
        <f t="shared" ca="1" si="11"/>
        <v>2.6000652484243155E-2</v>
      </c>
    </row>
    <row r="61" spans="1:14" ht="13" x14ac:dyDescent="0.15">
      <c r="A61" s="166">
        <f t="shared" si="8"/>
        <v>10</v>
      </c>
      <c r="B61" s="166">
        <f t="shared" si="9"/>
        <v>1874</v>
      </c>
      <c r="C61" s="41">
        <f ca="1">'StockBond Returns'!W51</f>
        <v>0</v>
      </c>
      <c r="D61" s="217">
        <f>'StockBond Returns'!M51</f>
        <v>11.424788830000001</v>
      </c>
      <c r="E61" s="41">
        <f t="shared" si="0"/>
        <v>6.1264485054381528E-2</v>
      </c>
      <c r="F61" s="138">
        <f t="shared" ca="1" si="3"/>
        <v>99.315122457881969</v>
      </c>
      <c r="G61" s="218">
        <f>'StockBond Returns'!C51</f>
        <v>1874.7499999999966</v>
      </c>
      <c r="H61" s="138">
        <f t="shared" ca="1" si="1"/>
        <v>0.50704081962458181</v>
      </c>
      <c r="I61" s="138">
        <f t="shared" ca="1" si="4"/>
        <v>6.3026756005461957</v>
      </c>
      <c r="J61" s="41">
        <f t="shared" ca="1" si="5"/>
        <v>0.12961619852027151</v>
      </c>
      <c r="K61" s="41">
        <f t="shared" ca="1" si="6"/>
        <v>-9.2901395842828083E-2</v>
      </c>
      <c r="L61" s="41">
        <f t="shared" ca="1" si="7"/>
        <v>2.5215660845829158E-2</v>
      </c>
      <c r="M61" s="41">
        <f t="shared" ca="1" si="10"/>
        <v>1.0075341054410103E-2</v>
      </c>
      <c r="N61" s="219">
        <f t="shared" ca="1" si="11"/>
        <v>2.6000581491807732E-2</v>
      </c>
    </row>
    <row r="62" spans="1:14" ht="13" x14ac:dyDescent="0.15">
      <c r="A62" s="166">
        <f t="shared" si="8"/>
        <v>11</v>
      </c>
      <c r="B62" s="166">
        <f t="shared" si="9"/>
        <v>1874</v>
      </c>
      <c r="C62" s="41">
        <f ca="1">'StockBond Returns'!W52</f>
        <v>0</v>
      </c>
      <c r="D62" s="217">
        <f>'StockBond Returns'!M52</f>
        <v>11.54270432</v>
      </c>
      <c r="E62" s="41">
        <f t="shared" si="0"/>
        <v>6.0817405188457602E-2</v>
      </c>
      <c r="F62" s="138">
        <f t="shared" ca="1" si="3"/>
        <v>98.808081638257391</v>
      </c>
      <c r="G62" s="218">
        <f>'StockBond Returns'!C52</f>
        <v>1874.8333333333298</v>
      </c>
      <c r="H62" s="138">
        <f t="shared" ca="1" si="1"/>
        <v>0.50077092807400814</v>
      </c>
      <c r="I62" s="138">
        <f t="shared" ca="1" si="4"/>
        <v>6.2723375740507459</v>
      </c>
      <c r="J62" s="41">
        <f t="shared" ca="1" si="5"/>
        <v>0.13843653611000173</v>
      </c>
      <c r="K62" s="41">
        <f t="shared" ca="1" si="6"/>
        <v>-8.8513943611182144E-2</v>
      </c>
      <c r="L62" s="41">
        <f t="shared" ca="1" si="7"/>
        <v>3.0544503736682715E-2</v>
      </c>
      <c r="M62" s="41">
        <f t="shared" ca="1" si="10"/>
        <v>2.491711578548772E-3</v>
      </c>
      <c r="N62" s="219">
        <f t="shared" ca="1" si="11"/>
        <v>2.6007144854199117E-2</v>
      </c>
    </row>
    <row r="63" spans="1:14" ht="13" x14ac:dyDescent="0.15">
      <c r="A63" s="166">
        <f t="shared" si="8"/>
        <v>12</v>
      </c>
      <c r="B63" s="166">
        <f t="shared" si="9"/>
        <v>1874</v>
      </c>
      <c r="C63" s="41">
        <f ca="1">'StockBond Returns'!W53</f>
        <v>0</v>
      </c>
      <c r="D63" s="217">
        <f>'StockBond Returns'!M53</f>
        <v>11.471167919999999</v>
      </c>
      <c r="E63" s="41">
        <f t="shared" si="0"/>
        <v>6.1087540822957462E-2</v>
      </c>
      <c r="F63" s="138">
        <f t="shared" ca="1" si="3"/>
        <v>98.307310710183387</v>
      </c>
      <c r="G63" s="218">
        <f>'StockBond Returns'!C53</f>
        <v>1874.9166666666631</v>
      </c>
      <c r="H63" s="138">
        <f t="shared" ca="1" si="1"/>
        <v>0.50044598801695761</v>
      </c>
      <c r="I63" s="138">
        <f t="shared" ca="1" si="4"/>
        <v>6.2372088066683116</v>
      </c>
      <c r="J63" s="41">
        <f t="shared" ca="1" si="5"/>
        <v>0.14790889310224453</v>
      </c>
      <c r="K63" s="41">
        <f t="shared" ca="1" si="6"/>
        <v>-8.3380336153150103E-2</v>
      </c>
      <c r="L63" s="41">
        <f t="shared" ca="1" si="7"/>
        <v>3.6742782240728022E-2</v>
      </c>
      <c r="M63" s="41">
        <f t="shared" ca="1" si="10"/>
        <v>-5.970285958842414E-3</v>
      </c>
      <c r="N63" s="219">
        <f t="shared" ca="1" si="11"/>
        <v>2.6016608509908282E-2</v>
      </c>
    </row>
    <row r="64" spans="1:14" ht="13" x14ac:dyDescent="0.15">
      <c r="A64" s="166">
        <f t="shared" si="8"/>
        <v>1</v>
      </c>
      <c r="B64" s="166">
        <f t="shared" si="9"/>
        <v>1875</v>
      </c>
      <c r="C64" s="41">
        <f ca="1">'StockBond Returns'!W54</f>
        <v>0</v>
      </c>
      <c r="D64" s="217">
        <f>'StockBond Returns'!M54</f>
        <v>11.43317201</v>
      </c>
      <c r="E64" s="41">
        <f t="shared" si="0"/>
        <v>6.1232395485931297E-2</v>
      </c>
      <c r="F64" s="138">
        <f t="shared" ca="1" si="3"/>
        <v>97.806864722166424</v>
      </c>
      <c r="G64" s="218">
        <f>'StockBond Returns'!C54</f>
        <v>1874.9999999999964</v>
      </c>
      <c r="H64" s="138">
        <f t="shared" ca="1" si="1"/>
        <v>0.49907905182555634</v>
      </c>
      <c r="I64" s="138">
        <f t="shared" ca="1" si="4"/>
        <v>6.2021993999216916</v>
      </c>
      <c r="J64" s="41">
        <f t="shared" ca="1" si="5"/>
        <v>0.15843881093248657</v>
      </c>
      <c r="K64" s="41">
        <f t="shared" ca="1" si="6"/>
        <v>-7.8206315039935026E-2</v>
      </c>
      <c r="L64" s="41">
        <f t="shared" ca="1" si="7"/>
        <v>4.3018111900958278E-2</v>
      </c>
      <c r="M64" s="41">
        <f t="shared" ca="1" si="10"/>
        <v>-1.4396686547911153E-2</v>
      </c>
      <c r="N64" s="219">
        <f t="shared" ca="1" si="11"/>
        <v>2.6024634974802077E-2</v>
      </c>
    </row>
    <row r="65" spans="1:14" ht="13" x14ac:dyDescent="0.15">
      <c r="A65" s="166">
        <f t="shared" si="8"/>
        <v>2</v>
      </c>
      <c r="B65" s="166">
        <f t="shared" si="9"/>
        <v>1875</v>
      </c>
      <c r="C65" s="41">
        <f ca="1">'StockBond Returns'!W55</f>
        <v>0</v>
      </c>
      <c r="D65" s="217">
        <f>'StockBond Returns'!M55</f>
        <v>11.37073193</v>
      </c>
      <c r="E65" s="41">
        <f t="shared" si="0"/>
        <v>6.1472543111391428E-2</v>
      </c>
      <c r="F65" s="138">
        <f t="shared" ca="1" si="3"/>
        <v>97.307785670340863</v>
      </c>
      <c r="G65" s="218">
        <f>'StockBond Returns'!C55</f>
        <v>1875.0833333333296</v>
      </c>
      <c r="H65" s="138">
        <f t="shared" ca="1" si="1"/>
        <v>0.49847975414117213</v>
      </c>
      <c r="I65" s="138">
        <f t="shared" ca="1" si="4"/>
        <v>6.1789906043131877</v>
      </c>
      <c r="J65" s="41">
        <f t="shared" ca="1" si="5"/>
        <v>0.16871356521802006</v>
      </c>
      <c r="K65" s="41">
        <f t="shared" ca="1" si="6"/>
        <v>-7.4743982339102955E-2</v>
      </c>
      <c r="L65" s="41">
        <f t="shared" ca="1" si="7"/>
        <v>4.739271943092116E-2</v>
      </c>
      <c r="M65" s="41">
        <f t="shared" ca="1" si="10"/>
        <v>-1.9369729791261614E-2</v>
      </c>
      <c r="N65" s="219">
        <f t="shared" ca="1" si="11"/>
        <v>2.6029699351827511E-2</v>
      </c>
    </row>
    <row r="66" spans="1:14" ht="13" x14ac:dyDescent="0.15">
      <c r="A66" s="166">
        <f t="shared" si="8"/>
        <v>3</v>
      </c>
      <c r="B66" s="166">
        <f t="shared" si="9"/>
        <v>1875</v>
      </c>
      <c r="C66" s="41">
        <f ca="1">'StockBond Returns'!W56</f>
        <v>0</v>
      </c>
      <c r="D66" s="217">
        <f>'StockBond Returns'!M56</f>
        <v>11.469866339999999</v>
      </c>
      <c r="E66" s="41">
        <f t="shared" si="0"/>
        <v>6.1092487059443805E-2</v>
      </c>
      <c r="F66" s="138">
        <f t="shared" ca="1" si="3"/>
        <v>96.809305916199691</v>
      </c>
      <c r="G66" s="218">
        <f>'StockBond Returns'!C56</f>
        <v>1875.1666666666629</v>
      </c>
      <c r="H66" s="138">
        <f t="shared" ca="1" si="1"/>
        <v>0.49286010574326383</v>
      </c>
      <c r="I66" s="138">
        <f t="shared" ca="1" si="4"/>
        <v>6.1468254135335414</v>
      </c>
      <c r="J66" s="41">
        <f t="shared" ca="1" si="5"/>
        <v>0.18166731907796918</v>
      </c>
      <c r="K66" s="41">
        <f t="shared" ca="1" si="6"/>
        <v>-6.9902290193015193E-2</v>
      </c>
      <c r="L66" s="41">
        <f t="shared" ca="1" si="7"/>
        <v>5.3362268397077806E-2</v>
      </c>
      <c r="M66" s="41">
        <f t="shared" ca="1" si="10"/>
        <v>-2.6128147448296835E-2</v>
      </c>
      <c r="N66" s="219">
        <f t="shared" ca="1" si="11"/>
        <v>2.6039678680186733E-2</v>
      </c>
    </row>
    <row r="67" spans="1:14" ht="13" x14ac:dyDescent="0.15">
      <c r="A67" s="166">
        <f t="shared" si="8"/>
        <v>4</v>
      </c>
      <c r="B67" s="166">
        <f t="shared" si="9"/>
        <v>1875</v>
      </c>
      <c r="C67" s="41">
        <f ca="1">'StockBond Returns'!W57</f>
        <v>9.2312800918574016E-3</v>
      </c>
      <c r="D67" s="217">
        <f>'StockBond Returns'!M57</f>
        <v>11.51039244</v>
      </c>
      <c r="E67" s="41">
        <f t="shared" si="0"/>
        <v>6.0939005455838309E-2</v>
      </c>
      <c r="F67" s="138">
        <f t="shared" ca="1" si="3"/>
        <v>97.205569899184965</v>
      </c>
      <c r="G67" s="218">
        <f>'StockBond Returns'!C57</f>
        <v>1875.2499999999961</v>
      </c>
      <c r="H67" s="138">
        <f t="shared" ca="1" si="1"/>
        <v>0.49363422953535868</v>
      </c>
      <c r="I67" s="138">
        <f t="shared" ca="1" si="4"/>
        <v>6.1118463841570092</v>
      </c>
      <c r="J67" s="41">
        <f t="shared" ca="1" si="5"/>
        <v>0.19457158773211547</v>
      </c>
      <c r="K67" s="41">
        <f t="shared" ca="1" si="6"/>
        <v>-6.4579199089364825E-2</v>
      </c>
      <c r="L67" s="41">
        <f t="shared" ca="1" si="7"/>
        <v>5.9913947235889609E-2</v>
      </c>
      <c r="M67" s="41">
        <f t="shared" ca="1" si="10"/>
        <v>-3.3729044428899679E-2</v>
      </c>
      <c r="N67" s="219">
        <f t="shared" ca="1" si="11"/>
        <v>2.6043458237738529E-2</v>
      </c>
    </row>
    <row r="68" spans="1:14" ht="13" x14ac:dyDescent="0.15">
      <c r="A68" s="166">
        <f t="shared" si="8"/>
        <v>5</v>
      </c>
      <c r="B68" s="166">
        <f t="shared" si="9"/>
        <v>1875</v>
      </c>
      <c r="C68" s="41">
        <f ca="1">'StockBond Returns'!W58</f>
        <v>3.8906360963352287E-3</v>
      </c>
      <c r="D68" s="217">
        <f>'StockBond Returns'!M58</f>
        <v>11.34649877</v>
      </c>
      <c r="E68" s="41">
        <f t="shared" si="0"/>
        <v>6.1566456986889534E-2</v>
      </c>
      <c r="F68" s="138">
        <f t="shared" ca="1" si="3"/>
        <v>97.088206617512398</v>
      </c>
      <c r="G68" s="218">
        <f>'StockBond Returns'!C58</f>
        <v>1875.3333333333294</v>
      </c>
      <c r="H68" s="138">
        <f t="shared" ca="1" si="1"/>
        <v>0.49811474138761008</v>
      </c>
      <c r="I68" s="138">
        <f t="shared" ca="1" si="4"/>
        <v>6.0764860279796089</v>
      </c>
      <c r="J68" s="41">
        <f t="shared" ca="1" si="5"/>
        <v>0.2068414508249965</v>
      </c>
      <c r="K68" s="41">
        <f t="shared" ca="1" si="6"/>
        <v>-5.9135787791511962E-2</v>
      </c>
      <c r="L68" s="41">
        <f t="shared" ca="1" si="7"/>
        <v>6.6638658766926984E-2</v>
      </c>
      <c r="M68" s="41">
        <f t="shared" ca="1" si="10"/>
        <v>-4.1296997982623429E-2</v>
      </c>
      <c r="N68" s="219">
        <f t="shared" ca="1" si="11"/>
        <v>2.6032317001415124E-2</v>
      </c>
    </row>
    <row r="69" spans="1:14" ht="13" x14ac:dyDescent="0.15">
      <c r="A69" s="166">
        <f t="shared" si="8"/>
        <v>6</v>
      </c>
      <c r="B69" s="166">
        <f t="shared" si="9"/>
        <v>1875</v>
      </c>
      <c r="C69" s="41">
        <f ca="1">'StockBond Returns'!W59</f>
        <v>7.3111106894877959E-3</v>
      </c>
      <c r="D69" s="217">
        <f>'StockBond Returns'!M59</f>
        <v>11.27131295</v>
      </c>
      <c r="E69" s="41">
        <f t="shared" si="0"/>
        <v>6.1860404348457028E-2</v>
      </c>
      <c r="F69" s="138">
        <f t="shared" ca="1" si="3"/>
        <v>97.296272729338938</v>
      </c>
      <c r="G69" s="218">
        <f>'StockBond Returns'!C59</f>
        <v>1875.4166666666626</v>
      </c>
      <c r="H69" s="138">
        <f t="shared" ca="1" si="1"/>
        <v>0.50156556438622169</v>
      </c>
      <c r="I69" s="138">
        <f t="shared" ca="1" si="4"/>
        <v>6.0531239521700702</v>
      </c>
      <c r="J69" s="41">
        <f t="shared" ca="1" si="5"/>
        <v>0.21710963167619157</v>
      </c>
      <c r="K69" s="41">
        <f t="shared" ca="1" si="6"/>
        <v>-5.5504515538410848E-2</v>
      </c>
      <c r="L69" s="41">
        <f t="shared" ca="1" si="7"/>
        <v>7.1346078975292215E-2</v>
      </c>
      <c r="M69" s="41">
        <f t="shared" ca="1" si="10"/>
        <v>-4.4695578044687156E-2</v>
      </c>
      <c r="N69" s="219">
        <f t="shared" ca="1" si="11"/>
        <v>2.5998665055689506E-2</v>
      </c>
    </row>
    <row r="70" spans="1:14" ht="13" x14ac:dyDescent="0.15">
      <c r="A70" s="166">
        <f t="shared" si="8"/>
        <v>7</v>
      </c>
      <c r="B70" s="166">
        <f t="shared" si="9"/>
        <v>1875</v>
      </c>
      <c r="C70" s="41">
        <f ca="1">'StockBond Returns'!W60</f>
        <v>-1.1145949520458599E-3</v>
      </c>
      <c r="D70" s="217">
        <f>'StockBond Returns'!M60</f>
        <v>11.291567799999999</v>
      </c>
      <c r="E70" s="41">
        <f t="shared" si="0"/>
        <v>6.1780830514961797E-2</v>
      </c>
      <c r="F70" s="138">
        <f t="shared" ca="1" si="3"/>
        <v>96.686820272961896</v>
      </c>
      <c r="G70" s="218">
        <f>'StockBond Returns'!C60</f>
        <v>1875.4999999999959</v>
      </c>
      <c r="H70" s="138">
        <f t="shared" ca="1" si="1"/>
        <v>0.49778267135953591</v>
      </c>
      <c r="I70" s="138">
        <f t="shared" ca="1" si="4"/>
        <v>6.0242776474976036</v>
      </c>
      <c r="J70" s="41">
        <f t="shared" ca="1" si="5"/>
        <v>0.22871500932797306</v>
      </c>
      <c r="K70" s="41">
        <f t="shared" ca="1" si="6"/>
        <v>-5.0981947672060102E-2</v>
      </c>
      <c r="L70" s="41">
        <f t="shared" ca="1" si="7"/>
        <v>7.7096346410093108E-2</v>
      </c>
      <c r="M70" s="41">
        <f t="shared" ca="1" si="10"/>
        <v>-4.9425411868452507E-2</v>
      </c>
      <c r="N70" s="219">
        <f t="shared" ca="1" si="11"/>
        <v>2.5956794047054508E-2</v>
      </c>
    </row>
    <row r="71" spans="1:14" ht="13" x14ac:dyDescent="0.15">
      <c r="A71" s="166">
        <f t="shared" si="8"/>
        <v>8</v>
      </c>
      <c r="B71" s="166">
        <f t="shared" si="9"/>
        <v>1875</v>
      </c>
      <c r="C71" s="41">
        <f ca="1">'StockBond Returns'!W61</f>
        <v>1.367947787361718E-4</v>
      </c>
      <c r="D71" s="217">
        <f>'StockBond Returns'!M61</f>
        <v>11.25261821</v>
      </c>
      <c r="E71" s="41">
        <f t="shared" si="0"/>
        <v>6.1934103305456414E-2</v>
      </c>
      <c r="F71" s="138">
        <f t="shared" ca="1" si="3"/>
        <v>96.20219575971791</v>
      </c>
      <c r="G71" s="218">
        <f>'StockBond Returns'!C61</f>
        <v>1875.5833333333292</v>
      </c>
      <c r="H71" s="138">
        <f t="shared" ca="1" si="1"/>
        <v>0.49651639419950916</v>
      </c>
      <c r="I71" s="138">
        <f t="shared" ca="1" si="4"/>
        <v>5.9997455090595562</v>
      </c>
      <c r="J71" s="41">
        <f t="shared" ca="1" si="5"/>
        <v>0.24265578533010057</v>
      </c>
      <c r="K71" s="41">
        <f t="shared" ca="1" si="6"/>
        <v>-4.7101542710756283E-2</v>
      </c>
      <c r="L71" s="41">
        <f t="shared" ca="1" si="7"/>
        <v>8.2161296190766064E-2</v>
      </c>
      <c r="M71" s="41">
        <f t="shared" ca="1" si="10"/>
        <v>-5.2475440682988372E-2</v>
      </c>
      <c r="N71" s="219">
        <f t="shared" ca="1" si="11"/>
        <v>2.5921378850310175E-2</v>
      </c>
    </row>
    <row r="72" spans="1:14" ht="13" x14ac:dyDescent="0.15">
      <c r="A72" s="166">
        <f t="shared" si="8"/>
        <v>9</v>
      </c>
      <c r="B72" s="166">
        <f t="shared" si="9"/>
        <v>1875</v>
      </c>
      <c r="C72" s="41">
        <f ca="1">'StockBond Returns'!W62</f>
        <v>4.2500080030390928E-3</v>
      </c>
      <c r="D72" s="217">
        <f>'StockBond Returns'!M62</f>
        <v>11.22017097</v>
      </c>
      <c r="E72" s="41">
        <f t="shared" si="0"/>
        <v>6.2062600813916118E-2</v>
      </c>
      <c r="F72" s="138">
        <f t="shared" ca="1" si="3"/>
        <v>96.112429268758149</v>
      </c>
      <c r="G72" s="218">
        <f>'StockBond Returns'!C62</f>
        <v>1875.6666666666624</v>
      </c>
      <c r="H72" s="138">
        <f t="shared" ca="1" si="1"/>
        <v>0.49708227758022372</v>
      </c>
      <c r="I72" s="138">
        <f t="shared" ca="1" si="4"/>
        <v>5.9833725258739996</v>
      </c>
      <c r="J72" s="41">
        <f t="shared" ca="1" si="5"/>
        <v>0.25290312449547203</v>
      </c>
      <c r="K72" s="41">
        <f t="shared" ca="1" si="6"/>
        <v>-4.4494018216623132E-2</v>
      </c>
      <c r="L72" s="41">
        <f t="shared" ca="1" si="7"/>
        <v>8.5815519879944624E-2</v>
      </c>
      <c r="M72" s="41">
        <f t="shared" ca="1" si="10"/>
        <v>-5.3466106988530493E-2</v>
      </c>
      <c r="N72" s="219">
        <f t="shared" ca="1" si="11"/>
        <v>2.5878114466967347E-2</v>
      </c>
    </row>
    <row r="73" spans="1:14" ht="13" x14ac:dyDescent="0.15">
      <c r="A73" s="166">
        <f t="shared" si="8"/>
        <v>10</v>
      </c>
      <c r="B73" s="166">
        <f t="shared" si="9"/>
        <v>1875</v>
      </c>
      <c r="C73" s="41">
        <f ca="1">'StockBond Returns'!W63</f>
        <v>-5.4655588558715868E-3</v>
      </c>
      <c r="D73" s="217">
        <f>'StockBond Returns'!M63</f>
        <v>11.06249861</v>
      </c>
      <c r="E73" s="41">
        <f t="shared" si="0"/>
        <v>6.2697745792078347E-2</v>
      </c>
      <c r="F73" s="138">
        <f t="shared" ca="1" si="3"/>
        <v>95.092755684673051</v>
      </c>
      <c r="G73" s="218">
        <f>'StockBond Returns'!C63</f>
        <v>1875.7499999999957</v>
      </c>
      <c r="H73" s="138">
        <f t="shared" ca="1" si="1"/>
        <v>0.496841785215487</v>
      </c>
      <c r="I73" s="138">
        <f t="shared" ca="1" si="4"/>
        <v>5.9731734914649044</v>
      </c>
      <c r="J73" s="41">
        <f t="shared" ca="1" si="5"/>
        <v>0.26145402585629851</v>
      </c>
      <c r="K73" s="41">
        <f t="shared" ca="1" si="6"/>
        <v>-4.2862517239758868E-2</v>
      </c>
      <c r="L73" s="41">
        <f t="shared" ca="1" si="7"/>
        <v>8.8389040453345391E-2</v>
      </c>
      <c r="M73" s="41">
        <f t="shared" ca="1" si="10"/>
        <v>-5.2279718958205046E-2</v>
      </c>
      <c r="N73" s="219">
        <f t="shared" ca="1" si="11"/>
        <v>2.5834249788091412E-2</v>
      </c>
    </row>
    <row r="74" spans="1:14" ht="13" x14ac:dyDescent="0.15">
      <c r="A74" s="166">
        <f t="shared" si="8"/>
        <v>11</v>
      </c>
      <c r="B74" s="166">
        <f t="shared" si="9"/>
        <v>1875</v>
      </c>
      <c r="C74" s="41">
        <f ca="1">'StockBond Returns'!W64</f>
        <v>2.5271045168547598E-2</v>
      </c>
      <c r="D74" s="217">
        <f>'StockBond Returns'!M64</f>
        <v>11.325067929999999</v>
      </c>
      <c r="E74" s="41">
        <f t="shared" si="0"/>
        <v>6.164984555417144E-2</v>
      </c>
      <c r="F74" s="138">
        <f t="shared" ca="1" si="3"/>
        <v>96.986451512370806</v>
      </c>
      <c r="G74" s="218">
        <f>'StockBond Returns'!C64</f>
        <v>1875.8333333333289</v>
      </c>
      <c r="H74" s="138">
        <f t="shared" ca="1" si="1"/>
        <v>0.49826664638206641</v>
      </c>
      <c r="I74" s="138">
        <f t="shared" ca="1" si="4"/>
        <v>5.9706692097729617</v>
      </c>
      <c r="J74" s="41">
        <f t="shared" ca="1" si="5"/>
        <v>0.26794002158266994</v>
      </c>
      <c r="K74" s="41">
        <f t="shared" ca="1" si="6"/>
        <v>-4.2461064439321405E-2</v>
      </c>
      <c r="L74" s="41">
        <f t="shared" ca="1" si="7"/>
        <v>8.9586598448975208E-2</v>
      </c>
      <c r="M74" s="41">
        <f t="shared" ca="1" si="10"/>
        <v>-4.8095046020133703E-2</v>
      </c>
      <c r="N74" s="219">
        <f t="shared" ca="1" si="11"/>
        <v>2.5804732777093786E-2</v>
      </c>
    </row>
    <row r="75" spans="1:14" ht="13" x14ac:dyDescent="0.15">
      <c r="A75" s="166">
        <f t="shared" si="8"/>
        <v>12</v>
      </c>
      <c r="B75" s="166">
        <f t="shared" si="9"/>
        <v>1875</v>
      </c>
      <c r="C75" s="41">
        <f ca="1">'StockBond Returns'!W65</f>
        <v>1.4865525007076325E-2</v>
      </c>
      <c r="D75" s="217">
        <f>'StockBond Returns'!M65</f>
        <v>11.43214828</v>
      </c>
      <c r="E75" s="41">
        <f t="shared" si="0"/>
        <v>6.1236311649729584E-2</v>
      </c>
      <c r="F75" s="138">
        <f t="shared" ca="1" si="3"/>
        <v>97.922532391001511</v>
      </c>
      <c r="G75" s="218">
        <f>'StockBond Returns'!C65</f>
        <v>1875.9166666666622</v>
      </c>
      <c r="H75" s="138">
        <f t="shared" ca="1" si="1"/>
        <v>0.49970122591884242</v>
      </c>
      <c r="I75" s="138">
        <f t="shared" ca="1" si="4"/>
        <v>5.9699244476748472</v>
      </c>
      <c r="J75" s="41">
        <f t="shared" ca="1" si="5"/>
        <v>0.27349285647337163</v>
      </c>
      <c r="K75" s="41">
        <f t="shared" ca="1" si="6"/>
        <v>-4.2341609207865005E-2</v>
      </c>
      <c r="L75" s="41">
        <f t="shared" ca="1" si="7"/>
        <v>9.0479779302550467E-2</v>
      </c>
      <c r="M75" s="41">
        <f t="shared" ca="1" si="10"/>
        <v>-4.285320041036722E-2</v>
      </c>
      <c r="N75" s="219">
        <f t="shared" ca="1" si="11"/>
        <v>2.5806870148565211E-2</v>
      </c>
    </row>
    <row r="76" spans="1:14" ht="13" x14ac:dyDescent="0.15">
      <c r="A76" s="166">
        <f t="shared" si="8"/>
        <v>1</v>
      </c>
      <c r="B76" s="166">
        <f t="shared" si="9"/>
        <v>1876</v>
      </c>
      <c r="C76" s="41">
        <f ca="1">'StockBond Returns'!W66</f>
        <v>2.5231803058232982E-2</v>
      </c>
      <c r="D76" s="217">
        <f>'StockBond Returns'!M66</f>
        <v>11.8065897</v>
      </c>
      <c r="E76" s="41">
        <f t="shared" si="0"/>
        <v>5.9849231463510587E-2</v>
      </c>
      <c r="F76" s="138">
        <f t="shared" ca="1" si="3"/>
        <v>99.880984854415516</v>
      </c>
      <c r="G76" s="218">
        <f>'StockBond Returns'!C66</f>
        <v>1875.9999999999955</v>
      </c>
      <c r="H76" s="138">
        <f t="shared" ca="1" si="1"/>
        <v>0.49815001511294249</v>
      </c>
      <c r="I76" s="138">
        <f t="shared" ca="1" si="4"/>
        <v>5.9689954109622345</v>
      </c>
      <c r="J76" s="41">
        <f t="shared" ca="1" si="5"/>
        <v>0.27945546379773978</v>
      </c>
      <c r="K76" s="41">
        <f t="shared" ca="1" si="6"/>
        <v>-4.219255568345559E-2</v>
      </c>
      <c r="L76" s="41">
        <f t="shared" ca="1" si="7"/>
        <v>9.1423189355444912E-2</v>
      </c>
      <c r="M76" s="41">
        <f t="shared" ca="1" si="10"/>
        <v>-3.7600208236194588E-2</v>
      </c>
      <c r="N76" s="219">
        <f t="shared" ca="1" si="11"/>
        <v>2.5841472539357781E-2</v>
      </c>
    </row>
    <row r="77" spans="1:14" ht="13" x14ac:dyDescent="0.15">
      <c r="A77" s="166">
        <f t="shared" si="8"/>
        <v>2</v>
      </c>
      <c r="B77" s="166">
        <f t="shared" si="9"/>
        <v>1876</v>
      </c>
      <c r="C77" s="41">
        <f ca="1">'StockBond Returns'!W67</f>
        <v>1.7441018154861716E-2</v>
      </c>
      <c r="D77" s="217">
        <f>'StockBond Returns'!M67</f>
        <v>11.983981229999999</v>
      </c>
      <c r="E77" s="41">
        <f t="shared" si="0"/>
        <v>5.9222361743051566E-2</v>
      </c>
      <c r="F77" s="138">
        <f t="shared" ca="1" si="3"/>
        <v>101.11617266601647</v>
      </c>
      <c r="G77" s="218">
        <f>'StockBond Returns'!C67</f>
        <v>1876.0833333333287</v>
      </c>
      <c r="H77" s="138">
        <f t="shared" ca="1" si="1"/>
        <v>0.49902821297497418</v>
      </c>
      <c r="I77" s="138">
        <f t="shared" ca="1" si="4"/>
        <v>5.9695438697960368</v>
      </c>
      <c r="J77" s="41">
        <f t="shared" ca="1" si="5"/>
        <v>0.28425096998770716</v>
      </c>
      <c r="K77" s="41">
        <f t="shared" ca="1" si="6"/>
        <v>-4.2280555364063499E-2</v>
      </c>
      <c r="L77" s="41">
        <f t="shared" ca="1" si="7"/>
        <v>9.2110566885247325E-2</v>
      </c>
      <c r="M77" s="41">
        <f t="shared" ca="1" si="10"/>
        <v>-3.3896593785229023E-2</v>
      </c>
      <c r="N77" s="219">
        <f t="shared" ca="1" si="11"/>
        <v>2.5891763406261419E-2</v>
      </c>
    </row>
    <row r="78" spans="1:14" ht="13" x14ac:dyDescent="0.15">
      <c r="A78" s="166">
        <f t="shared" si="8"/>
        <v>3</v>
      </c>
      <c r="B78" s="166">
        <f t="shared" si="9"/>
        <v>1876</v>
      </c>
      <c r="C78" s="41">
        <f ca="1">'StockBond Returns'!W68</f>
        <v>1.9897694057321733E-3</v>
      </c>
      <c r="D78" s="217">
        <f>'StockBond Returns'!M68</f>
        <v>11.96671149</v>
      </c>
      <c r="E78" s="41">
        <f t="shared" si="0"/>
        <v>5.9282573300762351E-2</v>
      </c>
      <c r="F78" s="138">
        <f t="shared" ca="1" si="3"/>
        <v>100.8173493687663</v>
      </c>
      <c r="G78" s="218">
        <f>'StockBond Returns'!C68</f>
        <v>1876.166666666662</v>
      </c>
      <c r="H78" s="138">
        <f t="shared" ca="1" si="1"/>
        <v>0.49805932532853792</v>
      </c>
      <c r="I78" s="138">
        <f t="shared" ca="1" si="4"/>
        <v>5.9747430893813105</v>
      </c>
      <c r="J78" s="41">
        <f t="shared" ca="1" si="5"/>
        <v>0.28650281864852167</v>
      </c>
      <c r="K78" s="41">
        <f t="shared" ca="1" si="6"/>
        <v>-4.3113962528063321E-2</v>
      </c>
      <c r="L78" s="41">
        <f t="shared" ca="1" si="7"/>
        <v>9.1956259750515468E-2</v>
      </c>
      <c r="M78" s="41">
        <f t="shared" ca="1" si="10"/>
        <v>-2.7995316700122119E-2</v>
      </c>
      <c r="N78" s="219">
        <f t="shared" ca="1" si="11"/>
        <v>2.593740249537695E-2</v>
      </c>
    </row>
    <row r="79" spans="1:14" ht="13" x14ac:dyDescent="0.15">
      <c r="A79" s="166">
        <f t="shared" si="8"/>
        <v>4</v>
      </c>
      <c r="B79" s="166">
        <f t="shared" si="9"/>
        <v>1876</v>
      </c>
      <c r="C79" s="41">
        <f ca="1">'StockBond Returns'!W69</f>
        <v>-1.638724736366198E-2</v>
      </c>
      <c r="D79" s="217">
        <f>'StockBond Returns'!M69</f>
        <v>11.62532006</v>
      </c>
      <c r="E79" s="41">
        <f t="shared" si="0"/>
        <v>6.0509568546880936E-2</v>
      </c>
      <c r="F79" s="138">
        <f t="shared" ca="1" si="3"/>
        <v>98.675333022149005</v>
      </c>
      <c r="G79" s="218">
        <f>'StockBond Returns'!C69</f>
        <v>1876.2499999999952</v>
      </c>
      <c r="H79" s="138">
        <f t="shared" ca="1" si="1"/>
        <v>0.4975668189491691</v>
      </c>
      <c r="I79" s="138">
        <f t="shared" ca="1" si="4"/>
        <v>5.9786756787951196</v>
      </c>
      <c r="J79" s="41">
        <f t="shared" ca="1" si="5"/>
        <v>0.28930799831966159</v>
      </c>
      <c r="K79" s="41">
        <f t="shared" ca="1" si="6"/>
        <v>-4.3743372802738434E-2</v>
      </c>
      <c r="L79" s="41">
        <f t="shared" ca="1" si="7"/>
        <v>9.2041233701305236E-2</v>
      </c>
      <c r="M79" s="41">
        <f t="shared" ca="1" si="10"/>
        <v>-2.1788948378527961E-2</v>
      </c>
      <c r="N79" s="219">
        <f t="shared" ca="1" si="11"/>
        <v>2.5992106061081863E-2</v>
      </c>
    </row>
    <row r="80" spans="1:14" ht="13" x14ac:dyDescent="0.15">
      <c r="A80" s="166">
        <f t="shared" si="8"/>
        <v>5</v>
      </c>
      <c r="B80" s="166">
        <f t="shared" si="9"/>
        <v>1876</v>
      </c>
      <c r="C80" s="41">
        <f ca="1">'StockBond Returns'!W70</f>
        <v>1.2523854539900167E-2</v>
      </c>
      <c r="D80" s="217">
        <f>'StockBond Returns'!M70</f>
        <v>11.622299760000001</v>
      </c>
      <c r="E80" s="41">
        <f t="shared" si="0"/>
        <v>6.0520745491424152E-2</v>
      </c>
      <c r="F80" s="138">
        <f t="shared" ca="1" si="3"/>
        <v>99.407330266181049</v>
      </c>
      <c r="G80" s="218">
        <f>'StockBond Returns'!C70</f>
        <v>1876.3333333333285</v>
      </c>
      <c r="H80" s="138">
        <f t="shared" ca="1" si="1"/>
        <v>0.50135047791845733</v>
      </c>
      <c r="I80" s="138">
        <f t="shared" ca="1" si="4"/>
        <v>5.9819114153259667</v>
      </c>
      <c r="J80" s="41">
        <f t="shared" ca="1" si="5"/>
        <v>0.29161780674957916</v>
      </c>
      <c r="K80" s="41">
        <f t="shared" ca="1" si="6"/>
        <v>-4.4260631298669861E-2</v>
      </c>
      <c r="L80" s="41">
        <f t="shared" ca="1" si="7"/>
        <v>9.2259830525823094E-2</v>
      </c>
      <c r="M80" s="41">
        <f t="shared" ca="1" si="10"/>
        <v>-1.5564030299447196E-2</v>
      </c>
      <c r="N80" s="219">
        <f t="shared" ca="1" si="11"/>
        <v>2.6055554320657853E-2</v>
      </c>
    </row>
    <row r="81" spans="1:14" ht="13" x14ac:dyDescent="0.15">
      <c r="A81" s="166">
        <f t="shared" si="8"/>
        <v>6</v>
      </c>
      <c r="B81" s="166">
        <f t="shared" si="9"/>
        <v>1876</v>
      </c>
      <c r="C81" s="41">
        <f ca="1">'StockBond Returns'!W71</f>
        <v>3.0596702345832547E-2</v>
      </c>
      <c r="D81" s="217">
        <f>'StockBond Returns'!M71</f>
        <v>11.89703965</v>
      </c>
      <c r="E81" s="41">
        <f t="shared" si="0"/>
        <v>5.9527261798694601E-2</v>
      </c>
      <c r="F81" s="138">
        <f t="shared" ca="1" si="3"/>
        <v>101.93217661206698</v>
      </c>
      <c r="G81" s="218">
        <f>'StockBond Returns'!C71</f>
        <v>1876.4166666666617</v>
      </c>
      <c r="H81" s="138">
        <f t="shared" ca="1" si="1"/>
        <v>0.50564528024144051</v>
      </c>
      <c r="I81" s="138">
        <f t="shared" ca="1" si="4"/>
        <v>5.9859911311811853</v>
      </c>
      <c r="J81" s="41">
        <f t="shared" ca="1" si="5"/>
        <v>0.2935770969771534</v>
      </c>
      <c r="K81" s="41">
        <f t="shared" ca="1" si="6"/>
        <v>-4.4912009653648832E-2</v>
      </c>
      <c r="L81" s="41">
        <f t="shared" ca="1" si="7"/>
        <v>9.2330528369164888E-2</v>
      </c>
      <c r="M81" s="41">
        <f t="shared" ca="1" si="10"/>
        <v>-1.1090607349089177E-2</v>
      </c>
      <c r="N81" s="219">
        <f t="shared" ca="1" si="11"/>
        <v>2.6123113854375803E-2</v>
      </c>
    </row>
    <row r="82" spans="1:14" ht="13" x14ac:dyDescent="0.15">
      <c r="A82" s="166">
        <f t="shared" si="8"/>
        <v>7</v>
      </c>
      <c r="B82" s="166">
        <f t="shared" si="9"/>
        <v>1876</v>
      </c>
      <c r="C82" s="41">
        <f ca="1">'StockBond Returns'!W72</f>
        <v>-8.3486887547751243E-3</v>
      </c>
      <c r="D82" s="217">
        <f>'StockBond Returns'!M72</f>
        <v>11.76923261</v>
      </c>
      <c r="E82" s="41">
        <f t="shared" si="0"/>
        <v>5.9983653486053418E-2</v>
      </c>
      <c r="F82" s="138">
        <f t="shared" ca="1" si="3"/>
        <v>100.57975279025969</v>
      </c>
      <c r="G82" s="218">
        <f>'StockBond Returns'!C72</f>
        <v>1876.499999999995</v>
      </c>
      <c r="H82" s="138">
        <f t="shared" ca="1" si="1"/>
        <v>0.50276175325698758</v>
      </c>
      <c r="I82" s="138">
        <f t="shared" ca="1" si="4"/>
        <v>5.9909702130786373</v>
      </c>
      <c r="J82" s="41">
        <f t="shared" ca="1" si="5"/>
        <v>0.29596164139811965</v>
      </c>
      <c r="K82" s="41">
        <f t="shared" ca="1" si="6"/>
        <v>-4.5705781138745905E-2</v>
      </c>
      <c r="L82" s="41">
        <f t="shared" ca="1" si="7"/>
        <v>9.2244835470427944E-2</v>
      </c>
      <c r="M82" s="41">
        <f t="shared" ca="1" si="10"/>
        <v>-5.5288677527672858E-3</v>
      </c>
      <c r="N82" s="219">
        <f t="shared" ca="1" si="11"/>
        <v>2.6190116164808964E-2</v>
      </c>
    </row>
    <row r="83" spans="1:14" ht="13" x14ac:dyDescent="0.15">
      <c r="A83" s="166">
        <f t="shared" si="8"/>
        <v>8</v>
      </c>
      <c r="B83" s="166">
        <f t="shared" si="9"/>
        <v>1876</v>
      </c>
      <c r="C83" s="41">
        <f ca="1">'StockBond Returns'!W73</f>
        <v>-4.0132687053914019E-2</v>
      </c>
      <c r="D83" s="217">
        <f>'StockBond Returns'!M73</f>
        <v>11.1814286</v>
      </c>
      <c r="E83" s="41">
        <f t="shared" si="0"/>
        <v>6.2217005124014298E-2</v>
      </c>
      <c r="F83" s="138">
        <f t="shared" ca="1" si="3"/>
        <v>96.060632474417304</v>
      </c>
      <c r="G83" s="218">
        <f>'StockBond Returns'!C73</f>
        <v>1876.5833333333283</v>
      </c>
      <c r="H83" s="138">
        <f t="shared" ca="1" si="1"/>
        <v>0.49805040523973965</v>
      </c>
      <c r="I83" s="138">
        <f t="shared" ca="1" si="4"/>
        <v>5.9925042241188677</v>
      </c>
      <c r="J83" s="41">
        <f t="shared" ca="1" si="5"/>
        <v>0.29928372076659104</v>
      </c>
      <c r="K83" s="41">
        <f t="shared" ca="1" si="6"/>
        <v>-4.5950069304863339E-2</v>
      </c>
      <c r="L83" s="41">
        <f t="shared" ca="1" si="7"/>
        <v>9.2794983445486645E-2</v>
      </c>
      <c r="M83" s="41">
        <f t="shared" ca="1" si="10"/>
        <v>-1.2069320156586905E-3</v>
      </c>
      <c r="N83" s="219">
        <f t="shared" ca="1" si="11"/>
        <v>2.6247411518078995E-2</v>
      </c>
    </row>
    <row r="84" spans="1:14" ht="13" x14ac:dyDescent="0.15">
      <c r="A84" s="166">
        <f t="shared" si="8"/>
        <v>9</v>
      </c>
      <c r="B84" s="166">
        <f t="shared" si="9"/>
        <v>1876</v>
      </c>
      <c r="C84" s="41">
        <f ca="1">'StockBond Returns'!W74</f>
        <v>-5.2653857976421616E-2</v>
      </c>
      <c r="D84" s="217">
        <f>'StockBond Returns'!M74</f>
        <v>10.431435</v>
      </c>
      <c r="E84" s="41">
        <f t="shared" si="0"/>
        <v>6.5432043865489259E-2</v>
      </c>
      <c r="F84" s="138">
        <f t="shared" ca="1" si="3"/>
        <v>90.530843445046955</v>
      </c>
      <c r="G84" s="218">
        <f>'StockBond Returns'!C74</f>
        <v>1876.6666666666615</v>
      </c>
      <c r="H84" s="138">
        <f t="shared" ca="1" si="1"/>
        <v>0.49363484328967111</v>
      </c>
      <c r="I84" s="138">
        <f t="shared" ca="1" si="4"/>
        <v>5.9890567898283154</v>
      </c>
      <c r="J84" s="41">
        <f t="shared" ca="1" si="5"/>
        <v>0.30315367461163589</v>
      </c>
      <c r="K84" s="41">
        <f t="shared" ca="1" si="6"/>
        <v>-4.5400896945776092E-2</v>
      </c>
      <c r="L84" s="41">
        <f t="shared" ca="1" si="7"/>
        <v>9.4262186892816624E-2</v>
      </c>
      <c r="M84" s="41">
        <f t="shared" ca="1" si="10"/>
        <v>9.5001003693728769E-4</v>
      </c>
      <c r="N84" s="219">
        <f t="shared" ca="1" si="11"/>
        <v>2.6297854540801427E-2</v>
      </c>
    </row>
    <row r="85" spans="1:14" ht="13" x14ac:dyDescent="0.15">
      <c r="A85" s="166">
        <f t="shared" si="8"/>
        <v>10</v>
      </c>
      <c r="B85" s="166">
        <f t="shared" si="9"/>
        <v>1876</v>
      </c>
      <c r="C85" s="41">
        <f ca="1">'StockBond Returns'!W75</f>
        <v>-1.9830644185126811E-2</v>
      </c>
      <c r="D85" s="217">
        <f>'StockBond Returns'!M75</f>
        <v>10.195301669999999</v>
      </c>
      <c r="E85" s="41">
        <f t="shared" si="0"/>
        <v>6.6542197689085161E-2</v>
      </c>
      <c r="F85" s="138">
        <f t="shared" ca="1" si="3"/>
        <v>88.251712754553793</v>
      </c>
      <c r="G85" s="218">
        <f>'StockBond Returns'!C75</f>
        <v>1876.7499999999948</v>
      </c>
      <c r="H85" s="138">
        <f t="shared" ca="1" si="1"/>
        <v>0.48937190970948974</v>
      </c>
      <c r="I85" s="138">
        <f t="shared" ca="1" si="4"/>
        <v>5.9815869143223175</v>
      </c>
      <c r="J85" s="41">
        <f t="shared" ca="1" si="5"/>
        <v>0.30663810142121739</v>
      </c>
      <c r="K85" s="41">
        <f t="shared" ca="1" si="6"/>
        <v>-4.4208782451731321E-2</v>
      </c>
      <c r="L85" s="41">
        <f t="shared" ca="1" si="7"/>
        <v>9.6474667986186091E-2</v>
      </c>
      <c r="M85" s="41">
        <f t="shared" ca="1" si="10"/>
        <v>1.4085348214705196E-3</v>
      </c>
      <c r="N85" s="219">
        <f t="shared" ca="1" si="11"/>
        <v>2.6337498483463825E-2</v>
      </c>
    </row>
    <row r="86" spans="1:14" ht="13" x14ac:dyDescent="0.15">
      <c r="A86" s="166">
        <f t="shared" si="8"/>
        <v>11</v>
      </c>
      <c r="B86" s="166">
        <f t="shared" si="9"/>
        <v>1876</v>
      </c>
      <c r="C86" s="41">
        <f ca="1">'StockBond Returns'!W76</f>
        <v>-1.6076367295003523E-2</v>
      </c>
      <c r="D86" s="217">
        <f>'StockBond Returns'!M76</f>
        <v>9.9586657699999996</v>
      </c>
      <c r="E86" s="41">
        <f t="shared" si="0"/>
        <v>6.7707528954955576E-2</v>
      </c>
      <c r="F86" s="138">
        <f t="shared" ca="1" si="3"/>
        <v>86.351441218753294</v>
      </c>
      <c r="G86" s="218">
        <f>'StockBond Returns'!C76</f>
        <v>1876.833333333328</v>
      </c>
      <c r="H86" s="138">
        <f t="shared" ca="1" si="1"/>
        <v>0.48722022555174022</v>
      </c>
      <c r="I86" s="138">
        <f t="shared" ca="1" si="4"/>
        <v>5.9705404934919928</v>
      </c>
      <c r="J86" s="41">
        <f t="shared" ca="1" si="5"/>
        <v>0.31125816630986614</v>
      </c>
      <c r="K86" s="41">
        <f t="shared" ca="1" si="6"/>
        <v>-4.2440421274635987E-2</v>
      </c>
      <c r="L86" s="41">
        <f t="shared" ca="1" si="7"/>
        <v>9.9360401152107425E-2</v>
      </c>
      <c r="M86" s="41">
        <f t="shared" ca="1" si="10"/>
        <v>-2.1558099510543549E-5</v>
      </c>
      <c r="N86" s="219">
        <f t="shared" ca="1" si="11"/>
        <v>2.6368222617261031E-2</v>
      </c>
    </row>
    <row r="87" spans="1:14" ht="13" x14ac:dyDescent="0.15">
      <c r="A87" s="166">
        <f t="shared" si="8"/>
        <v>12</v>
      </c>
      <c r="B87" s="166">
        <f t="shared" si="9"/>
        <v>1876</v>
      </c>
      <c r="C87" s="41">
        <f ca="1">'StockBond Returns'!W77</f>
        <v>-1.8094502035448361E-2</v>
      </c>
      <c r="D87" s="217">
        <f>'StockBond Returns'!M77</f>
        <v>9.7433912100000004</v>
      </c>
      <c r="E87" s="41">
        <f t="shared" si="0"/>
        <v>6.8816835096063025E-2</v>
      </c>
      <c r="F87" s="138">
        <f t="shared" ca="1" si="3"/>
        <v>84.310550671667883</v>
      </c>
      <c r="G87" s="218">
        <f>'StockBond Returns'!C77</f>
        <v>1876.9166666666613</v>
      </c>
      <c r="H87" s="138">
        <f t="shared" ca="1" si="1"/>
        <v>0.48349877186920293</v>
      </c>
      <c r="I87" s="138">
        <f t="shared" ca="1" si="4"/>
        <v>5.9543380394423533</v>
      </c>
      <c r="J87" s="41">
        <f t="shared" ca="1" si="5"/>
        <v>0.31701078324904408</v>
      </c>
      <c r="K87" s="41">
        <f t="shared" ca="1" si="6"/>
        <v>-3.9834789049640107E-2</v>
      </c>
      <c r="L87" s="41">
        <f t="shared" ca="1" si="7"/>
        <v>0.10322249858313648</v>
      </c>
      <c r="M87" s="41">
        <f t="shared" ca="1" si="10"/>
        <v>-2.6108216894712433E-3</v>
      </c>
      <c r="N87" s="219">
        <f t="shared" ca="1" si="11"/>
        <v>2.6390660008399309E-2</v>
      </c>
    </row>
    <row r="88" spans="1:14" ht="13" x14ac:dyDescent="0.15">
      <c r="A88" s="166">
        <f t="shared" si="8"/>
        <v>1</v>
      </c>
      <c r="B88" s="166">
        <f t="shared" si="9"/>
        <v>1877</v>
      </c>
      <c r="C88" s="41">
        <f ca="1">'StockBond Returns'!W78</f>
        <v>-2.4924340759216786E-2</v>
      </c>
      <c r="D88" s="217">
        <f>'StockBond Returns'!M78</f>
        <v>9.5389593000000001</v>
      </c>
      <c r="E88" s="41">
        <f t="shared" si="0"/>
        <v>6.9916619494329951E-2</v>
      </c>
      <c r="F88" s="138">
        <f t="shared" ca="1" si="3"/>
        <v>81.737717893407549</v>
      </c>
      <c r="G88" s="218">
        <f>'StockBond Returns'!C78</f>
        <v>1876.9999999999945</v>
      </c>
      <c r="H88" s="138">
        <f t="shared" ca="1" si="1"/>
        <v>0.47623541002402164</v>
      </c>
      <c r="I88" s="138">
        <f t="shared" ca="1" si="4"/>
        <v>5.9324234343534323</v>
      </c>
      <c r="J88" s="41">
        <f t="shared" ca="1" si="5"/>
        <v>0.3233968762894508</v>
      </c>
      <c r="K88" s="41">
        <f t="shared" ca="1" si="6"/>
        <v>-3.6287901061798578E-2</v>
      </c>
      <c r="L88" s="41">
        <f t="shared" ca="1" si="7"/>
        <v>0.1081834492349627</v>
      </c>
      <c r="M88" s="41">
        <f t="shared" ca="1" si="10"/>
        <v>-6.1269902371907659E-3</v>
      </c>
      <c r="N88" s="219">
        <f t="shared" ca="1" si="11"/>
        <v>2.6402427485587108E-2</v>
      </c>
    </row>
    <row r="89" spans="1:14" ht="13" x14ac:dyDescent="0.15">
      <c r="A89" s="166">
        <f t="shared" si="8"/>
        <v>2</v>
      </c>
      <c r="B89" s="166">
        <f t="shared" si="9"/>
        <v>1877</v>
      </c>
      <c r="C89" s="41">
        <f ca="1">'StockBond Returns'!W79</f>
        <v>-1.5192171462171515E-2</v>
      </c>
      <c r="D89" s="217">
        <f>'StockBond Returns'!M79</f>
        <v>9.2434121699999992</v>
      </c>
      <c r="E89" s="41">
        <f t="shared" si="0"/>
        <v>7.1592578671627063E-2</v>
      </c>
      <c r="F89" s="138">
        <f t="shared" ca="1" si="3"/>
        <v>80.02694410822572</v>
      </c>
      <c r="G89" s="218">
        <f>'StockBond Returns'!C79</f>
        <v>1877.0833333333278</v>
      </c>
      <c r="H89" s="138">
        <f t="shared" ca="1" si="1"/>
        <v>0.47744460765983759</v>
      </c>
      <c r="I89" s="138">
        <f t="shared" ca="1" si="4"/>
        <v>5.910839829038296</v>
      </c>
      <c r="J89" s="41">
        <f t="shared" ca="1" si="5"/>
        <v>0.32879901002656164</v>
      </c>
      <c r="K89" s="41">
        <f t="shared" ca="1" si="6"/>
        <v>-3.2768878015578151E-2</v>
      </c>
      <c r="L89" s="41">
        <f t="shared" ca="1" si="7"/>
        <v>0.11313069920377106</v>
      </c>
      <c r="M89" s="41">
        <f t="shared" ca="1" si="10"/>
        <v>-9.8339240046068088E-3</v>
      </c>
      <c r="N89" s="219">
        <f t="shared" ca="1" si="11"/>
        <v>2.6402629343635797E-2</v>
      </c>
    </row>
    <row r="90" spans="1:14" ht="13" x14ac:dyDescent="0.15">
      <c r="A90" s="166">
        <f t="shared" si="8"/>
        <v>3</v>
      </c>
      <c r="B90" s="166">
        <f t="shared" si="9"/>
        <v>1877</v>
      </c>
      <c r="C90" s="41">
        <f ca="1">'StockBond Returns'!W80</f>
        <v>9.2887015647005033E-3</v>
      </c>
      <c r="D90" s="217">
        <f>'StockBond Returns'!M80</f>
        <v>9.1987378900000003</v>
      </c>
      <c r="E90" s="41">
        <f t="shared" si="0"/>
        <v>7.1855282863701644E-2</v>
      </c>
      <c r="F90" s="138">
        <f t="shared" ca="1" si="3"/>
        <v>80.288411061047938</v>
      </c>
      <c r="G90" s="218">
        <f>'StockBond Returns'!C80</f>
        <v>1877.1666666666611</v>
      </c>
      <c r="H90" s="138">
        <f t="shared" ca="1" si="1"/>
        <v>0.48076220728906266</v>
      </c>
      <c r="I90" s="138">
        <f t="shared" ca="1" si="4"/>
        <v>5.8935427109988199</v>
      </c>
      <c r="J90" s="41">
        <f t="shared" ca="1" si="5"/>
        <v>0.33329992874093817</v>
      </c>
      <c r="K90" s="41">
        <f t="shared" ca="1" si="6"/>
        <v>-2.9930125212922376E-2</v>
      </c>
      <c r="L90" s="41">
        <f t="shared" ca="1" si="7"/>
        <v>0.11731279513386328</v>
      </c>
      <c r="M90" s="41">
        <f t="shared" ca="1" si="10"/>
        <v>-1.3590605849949422E-2</v>
      </c>
      <c r="N90" s="219">
        <f t="shared" ca="1" si="11"/>
        <v>2.6392525325010342E-2</v>
      </c>
    </row>
    <row r="91" spans="1:14" ht="13" x14ac:dyDescent="0.15">
      <c r="A91" s="166">
        <f t="shared" si="8"/>
        <v>4</v>
      </c>
      <c r="B91" s="166">
        <f t="shared" si="9"/>
        <v>1877</v>
      </c>
      <c r="C91" s="41">
        <f ca="1">'StockBond Returns'!W81</f>
        <v>-7.2645102959790306E-2</v>
      </c>
      <c r="D91" s="217">
        <f>'StockBond Returns'!M81</f>
        <v>8.3355525000000004</v>
      </c>
      <c r="E91" s="41">
        <f t="shared" si="0"/>
        <v>7.7484026253808611E-2</v>
      </c>
      <c r="F91" s="138">
        <f t="shared" ca="1" si="3"/>
        <v>74.010013985798778</v>
      </c>
      <c r="G91" s="218">
        <f>'StockBond Returns'!C81</f>
        <v>1877.2499999999943</v>
      </c>
      <c r="H91" s="138">
        <f t="shared" ca="1" si="1"/>
        <v>0.47788282222669792</v>
      </c>
      <c r="I91" s="138">
        <f t="shared" ca="1" si="4"/>
        <v>5.8738587142763476</v>
      </c>
      <c r="J91" s="41">
        <f t="shared" ca="1" si="5"/>
        <v>0.33846291901262338</v>
      </c>
      <c r="K91" s="41">
        <f t="shared" ca="1" si="6"/>
        <v>-2.6679306089631538E-2</v>
      </c>
      <c r="L91" s="41">
        <f t="shared" ca="1" si="7"/>
        <v>0.12198533027048741</v>
      </c>
      <c r="M91" s="41">
        <f t="shared" ca="1" si="10"/>
        <v>-1.7531803053062678E-2</v>
      </c>
      <c r="N91" s="219">
        <f t="shared" ca="1" si="11"/>
        <v>2.6370854073340669E-2</v>
      </c>
    </row>
    <row r="92" spans="1:14" ht="13" x14ac:dyDescent="0.15">
      <c r="A92" s="166">
        <f t="shared" si="8"/>
        <v>5</v>
      </c>
      <c r="B92" s="166">
        <f t="shared" si="9"/>
        <v>1877</v>
      </c>
      <c r="C92" s="41">
        <f ca="1">'StockBond Returns'!W82</f>
        <v>-1.0212028232206839E-2</v>
      </c>
      <c r="D92" s="217">
        <f>'StockBond Returns'!M82</f>
        <v>8.2070874099999997</v>
      </c>
      <c r="E92" s="41">
        <f t="shared" si="0"/>
        <v>7.8422952933432932E-2</v>
      </c>
      <c r="F92" s="138">
        <f t="shared" ca="1" si="3"/>
        <v>72.781218964155343</v>
      </c>
      <c r="G92" s="218">
        <f>'StockBond Returns'!C82</f>
        <v>1877.3333333333276</v>
      </c>
      <c r="H92" s="138">
        <f t="shared" ca="1" si="1"/>
        <v>0.47564317577198589</v>
      </c>
      <c r="I92" s="138">
        <f t="shared" ca="1" si="4"/>
        <v>5.8481514121298774</v>
      </c>
      <c r="J92" s="41">
        <f t="shared" ca="1" si="5"/>
        <v>0.34494164775487057</v>
      </c>
      <c r="K92" s="41">
        <f t="shared" ca="1" si="6"/>
        <v>-2.2400783288072712E-2</v>
      </c>
      <c r="L92" s="41">
        <f t="shared" ca="1" si="7"/>
        <v>0.12786069333337058</v>
      </c>
      <c r="M92" s="41">
        <f t="shared" ca="1" si="10"/>
        <v>-2.2360746241308238E-2</v>
      </c>
      <c r="N92" s="219">
        <f t="shared" ca="1" si="11"/>
        <v>2.6336512329657377E-2</v>
      </c>
    </row>
    <row r="93" spans="1:14" ht="13" x14ac:dyDescent="0.15">
      <c r="A93" s="166">
        <f t="shared" si="8"/>
        <v>6</v>
      </c>
      <c r="B93" s="166">
        <f t="shared" si="9"/>
        <v>1877</v>
      </c>
      <c r="C93" s="41">
        <f ca="1">'StockBond Returns'!W83</f>
        <v>1.9923113070619658E-3</v>
      </c>
      <c r="D93" s="217">
        <f>'StockBond Returns'!M83</f>
        <v>8.0702525999999999</v>
      </c>
      <c r="E93" s="41">
        <f t="shared" si="0"/>
        <v>7.9455929359633679E-2</v>
      </c>
      <c r="F93" s="138">
        <f t="shared" ca="1" si="3"/>
        <v>72.449631004590174</v>
      </c>
      <c r="G93" s="218">
        <f>'StockBond Returns'!C83</f>
        <v>1877.4166666666608</v>
      </c>
      <c r="H93" s="138">
        <f t="shared" ca="1" si="1"/>
        <v>0.47971273026935357</v>
      </c>
      <c r="I93" s="138">
        <f t="shared" ca="1" si="4"/>
        <v>5.8222188621577899</v>
      </c>
      <c r="J93" s="41">
        <f t="shared" ca="1" si="5"/>
        <v>0.35064011066482959</v>
      </c>
      <c r="K93" s="41">
        <f t="shared" ca="1" si="6"/>
        <v>-1.8046491369431261E-2</v>
      </c>
      <c r="L93" s="41">
        <f t="shared" ca="1" si="7"/>
        <v>0.13384322397208814</v>
      </c>
      <c r="M93" s="41">
        <f t="shared" ca="1" si="10"/>
        <v>-2.735925687732832E-2</v>
      </c>
      <c r="N93" s="219">
        <f t="shared" ca="1" si="11"/>
        <v>2.6284834541906919E-2</v>
      </c>
    </row>
    <row r="94" spans="1:14" ht="13" x14ac:dyDescent="0.15">
      <c r="A94" s="166">
        <f t="shared" si="8"/>
        <v>7</v>
      </c>
      <c r="B94" s="166">
        <f t="shared" si="9"/>
        <v>1877</v>
      </c>
      <c r="C94" s="41">
        <f ca="1">'StockBond Returns'!W84</f>
        <v>2.5874938910642655E-2</v>
      </c>
      <c r="D94" s="217">
        <f>'StockBond Returns'!M84</f>
        <v>8.3372941199999993</v>
      </c>
      <c r="E94" s="41">
        <f t="shared" si="0"/>
        <v>7.7471495883846789E-2</v>
      </c>
      <c r="F94" s="138">
        <f t="shared" ca="1" si="3"/>
        <v>73.832135513072814</v>
      </c>
      <c r="G94" s="218">
        <f>'StockBond Returns'!C84</f>
        <v>1877.4999999999941</v>
      </c>
      <c r="H94" s="138">
        <f t="shared" ca="1" si="1"/>
        <v>0.47665716520805318</v>
      </c>
      <c r="I94" s="138">
        <f t="shared" ca="1" si="4"/>
        <v>5.7961142741088558</v>
      </c>
      <c r="J94" s="41">
        <f t="shared" ca="1" si="5"/>
        <v>0.35553242868399582</v>
      </c>
      <c r="K94" s="41">
        <f t="shared" ca="1" si="6"/>
        <v>-1.3623960926836154E-2</v>
      </c>
      <c r="L94" s="41">
        <f t="shared" ca="1" si="7"/>
        <v>0.13992221503732072</v>
      </c>
      <c r="M94" s="41">
        <f t="shared" ca="1" si="10"/>
        <v>-3.2524938705987827E-2</v>
      </c>
      <c r="N94" s="219">
        <f t="shared" ca="1" si="11"/>
        <v>2.6212796271021983E-2</v>
      </c>
    </row>
    <row r="95" spans="1:14" ht="13" x14ac:dyDescent="0.15">
      <c r="A95" s="166">
        <f t="shared" si="8"/>
        <v>8</v>
      </c>
      <c r="B95" s="166">
        <f t="shared" si="9"/>
        <v>1877</v>
      </c>
      <c r="C95" s="41">
        <f ca="1">'StockBond Returns'!W85</f>
        <v>9.5654799287710313E-2</v>
      </c>
      <c r="D95" s="217">
        <f>'StockBond Returns'!M85</f>
        <v>9.2832175800000005</v>
      </c>
      <c r="E95" s="41">
        <f t="shared" si="0"/>
        <v>7.136063567843251E-2</v>
      </c>
      <c r="F95" s="138">
        <f t="shared" ca="1" si="3"/>
        <v>80.372281905883753</v>
      </c>
      <c r="G95" s="218">
        <f>'StockBond Returns'!C85</f>
        <v>1877.5833333333273</v>
      </c>
      <c r="H95" s="138">
        <f t="shared" ca="1" si="1"/>
        <v>0.47795142731083695</v>
      </c>
      <c r="I95" s="138">
        <f t="shared" ca="1" si="4"/>
        <v>5.7760152961799527</v>
      </c>
      <c r="J95" s="41">
        <f t="shared" ca="1" si="5"/>
        <v>0.3577956956094186</v>
      </c>
      <c r="K95" s="41">
        <f t="shared" ca="1" si="6"/>
        <v>-1.0191637911341034E-2</v>
      </c>
      <c r="L95" s="41">
        <f t="shared" ca="1" si="7"/>
        <v>0.14487032206720074</v>
      </c>
      <c r="M95" s="41">
        <f t="shared" ca="1" si="10"/>
        <v>-3.6126620832002354E-2</v>
      </c>
      <c r="N95" s="219">
        <f t="shared" ca="1" si="11"/>
        <v>2.6118373734484033E-2</v>
      </c>
    </row>
    <row r="96" spans="1:14" ht="13" x14ac:dyDescent="0.15">
      <c r="A96" s="166">
        <f t="shared" si="8"/>
        <v>9</v>
      </c>
      <c r="B96" s="166">
        <f t="shared" si="9"/>
        <v>1877</v>
      </c>
      <c r="C96" s="41">
        <f ca="1">'StockBond Returns'!W86</f>
        <v>5.5057188504645312E-2</v>
      </c>
      <c r="D96" s="217">
        <f>'StockBond Returns'!M86</f>
        <v>9.9613813199999992</v>
      </c>
      <c r="E96" s="41">
        <f t="shared" si="0"/>
        <v>6.7693841992186685E-2</v>
      </c>
      <c r="F96" s="138">
        <f t="shared" ca="1" si="3"/>
        <v>84.29308769218413</v>
      </c>
      <c r="G96" s="218">
        <f>'StockBond Returns'!C86</f>
        <v>1877.6666666666606</v>
      </c>
      <c r="H96" s="138">
        <f t="shared" ca="1" si="1"/>
        <v>0.47551024660568736</v>
      </c>
      <c r="I96" s="138">
        <f t="shared" ca="1" si="4"/>
        <v>5.7578906994959693</v>
      </c>
      <c r="J96" s="41">
        <f t="shared" ca="1" si="5"/>
        <v>0.35902635574873343</v>
      </c>
      <c r="K96" s="41">
        <f t="shared" ca="1" si="6"/>
        <v>-7.0759349059225096E-3</v>
      </c>
      <c r="L96" s="41">
        <f t="shared" ca="1" si="7"/>
        <v>0.14945993985972361</v>
      </c>
      <c r="M96" s="41">
        <f t="shared" ca="1" si="10"/>
        <v>-3.8598079538159302E-2</v>
      </c>
      <c r="N96" s="219">
        <f t="shared" ca="1" si="11"/>
        <v>2.6008592531729501E-2</v>
      </c>
    </row>
    <row r="97" spans="1:14" ht="13" x14ac:dyDescent="0.15">
      <c r="A97" s="166">
        <f t="shared" si="8"/>
        <v>10</v>
      </c>
      <c r="B97" s="166">
        <f t="shared" si="9"/>
        <v>1877</v>
      </c>
      <c r="C97" s="41">
        <f ca="1">'StockBond Returns'!W87</f>
        <v>2.0259419843971133E-2</v>
      </c>
      <c r="D97" s="217">
        <f>'StockBond Returns'!M87</f>
        <v>10.202712480000001</v>
      </c>
      <c r="E97" s="41">
        <f t="shared" si="0"/>
        <v>6.6506575553327757E-2</v>
      </c>
      <c r="F97" s="138">
        <f t="shared" ca="1" si="3"/>
        <v>85.515672937352974</v>
      </c>
      <c r="G97" s="218">
        <f>'StockBond Returns'!C87</f>
        <v>1877.7499999999939</v>
      </c>
      <c r="H97" s="138">
        <f t="shared" ca="1" si="1"/>
        <v>0.47394621360014427</v>
      </c>
      <c r="I97" s="138">
        <f t="shared" ca="1" si="4"/>
        <v>5.7424650033866236</v>
      </c>
      <c r="J97" s="41">
        <f t="shared" ca="1" si="5"/>
        <v>0.35983920084977528</v>
      </c>
      <c r="K97" s="41">
        <f t="shared" ca="1" si="6"/>
        <v>-4.4086927235557072E-3</v>
      </c>
      <c r="L97" s="41">
        <f t="shared" ca="1" si="7"/>
        <v>0.15353701987628487</v>
      </c>
      <c r="M97" s="41">
        <f t="shared" ca="1" si="10"/>
        <v>-3.997633309701476E-2</v>
      </c>
      <c r="N97" s="219">
        <f t="shared" ca="1" si="11"/>
        <v>2.5888780493504172E-2</v>
      </c>
    </row>
    <row r="98" spans="1:14" ht="13" x14ac:dyDescent="0.15">
      <c r="A98" s="166">
        <f t="shared" si="8"/>
        <v>11</v>
      </c>
      <c r="B98" s="166">
        <f t="shared" si="9"/>
        <v>1877</v>
      </c>
      <c r="C98" s="41">
        <f ca="1">'StockBond Returns'!W88</f>
        <v>1.3181085073392601E-2</v>
      </c>
      <c r="D98" s="217">
        <f>'StockBond Returns'!M88</f>
        <v>10.260943989999999</v>
      </c>
      <c r="E98" s="41">
        <f t="shared" si="0"/>
        <v>6.6228460118999244E-2</v>
      </c>
      <c r="F98" s="138">
        <f t="shared" ca="1" si="3"/>
        <v>86.162668958486833</v>
      </c>
      <c r="G98" s="218">
        <f>'StockBond Returns'!C88</f>
        <v>1877.8333333333271</v>
      </c>
      <c r="H98" s="138">
        <f t="shared" ca="1" si="1"/>
        <v>0.47553507373863996</v>
      </c>
      <c r="I98" s="138">
        <f t="shared" ca="1" si="4"/>
        <v>5.7307798515735247</v>
      </c>
      <c r="J98" s="41">
        <f t="shared" ca="1" si="5"/>
        <v>0.36072204904936656</v>
      </c>
      <c r="K98" s="41">
        <f t="shared" ca="1" si="6"/>
        <v>-2.3786661179913127E-3</v>
      </c>
      <c r="L98" s="41">
        <f t="shared" ca="1" si="7"/>
        <v>0.15688268212606138</v>
      </c>
      <c r="M98" s="41">
        <f t="shared" ca="1" si="10"/>
        <v>-4.0157275908238477E-2</v>
      </c>
      <c r="N98" s="219">
        <f t="shared" ca="1" si="11"/>
        <v>2.576477899782794E-2</v>
      </c>
    </row>
    <row r="99" spans="1:14" ht="13" x14ac:dyDescent="0.15">
      <c r="A99" s="166">
        <f t="shared" si="8"/>
        <v>12</v>
      </c>
      <c r="B99" s="166">
        <f t="shared" si="9"/>
        <v>1877</v>
      </c>
      <c r="C99" s="41">
        <f ca="1">'StockBond Returns'!W89</f>
        <v>-3.5218344764636077E-5</v>
      </c>
      <c r="D99" s="217">
        <f>'StockBond Returns'!M89</f>
        <v>10.229334679999999</v>
      </c>
      <c r="E99" s="41">
        <f t="shared" si="0"/>
        <v>6.6379034232556755E-2</v>
      </c>
      <c r="F99" s="138">
        <f t="shared" ca="1" si="3"/>
        <v>85.684116125725154</v>
      </c>
      <c r="G99" s="218">
        <f>'StockBond Returns'!C89</f>
        <v>1877.9166666666604</v>
      </c>
      <c r="H99" s="138">
        <f t="shared" ca="1" si="1"/>
        <v>0.47396907312465647</v>
      </c>
      <c r="I99" s="138">
        <f t="shared" ca="1" si="4"/>
        <v>5.7212501528289783</v>
      </c>
      <c r="J99" s="41">
        <f t="shared" ca="1" si="5"/>
        <v>0.36183603702838218</v>
      </c>
      <c r="K99" s="41">
        <f t="shared" ca="1" si="6"/>
        <v>-7.1696098029039312E-4</v>
      </c>
      <c r="L99" s="41">
        <f t="shared" ca="1" si="7"/>
        <v>0.15980736552384167</v>
      </c>
      <c r="M99" s="41">
        <f t="shared" ca="1" si="10"/>
        <v>-3.9145894147992411E-2</v>
      </c>
      <c r="N99" s="219">
        <f t="shared" ca="1" si="11"/>
        <v>2.5642957368530953E-2</v>
      </c>
    </row>
    <row r="100" spans="1:14" ht="13" x14ac:dyDescent="0.15">
      <c r="A100" s="166">
        <f t="shared" si="8"/>
        <v>1</v>
      </c>
      <c r="B100" s="166">
        <f t="shared" si="9"/>
        <v>1878</v>
      </c>
      <c r="C100" s="41">
        <f ca="1">'StockBond Returns'!W90</f>
        <v>3.3384180483132776E-2</v>
      </c>
      <c r="D100" s="217">
        <f>'StockBond Returns'!M90</f>
        <v>10.55260483</v>
      </c>
      <c r="E100" s="41">
        <f t="shared" si="0"/>
        <v>6.488166623832535E-2</v>
      </c>
      <c r="F100" s="138">
        <f t="shared" ca="1" si="3"/>
        <v>88.054817980798802</v>
      </c>
      <c r="G100" s="218">
        <f>'StockBond Returns'!C90</f>
        <v>1877.9999999999936</v>
      </c>
      <c r="H100" s="138">
        <f t="shared" ca="1" si="1"/>
        <v>0.47609527590888984</v>
      </c>
      <c r="I100" s="138">
        <f t="shared" ca="1" si="4"/>
        <v>5.7211100187138459</v>
      </c>
      <c r="J100" s="41">
        <f t="shared" ca="1" si="5"/>
        <v>0.36121608175212749</v>
      </c>
      <c r="K100" s="41">
        <f t="shared" ca="1" si="6"/>
        <v>-6.9248432384050318E-4</v>
      </c>
      <c r="L100" s="41">
        <f t="shared" ca="1" si="7"/>
        <v>0.16083630481150624</v>
      </c>
      <c r="M100" s="41">
        <f t="shared" ca="1" si="10"/>
        <v>-3.5620083087109733E-2</v>
      </c>
      <c r="N100" s="219">
        <f t="shared" ca="1" si="11"/>
        <v>2.5528792017613954E-2</v>
      </c>
    </row>
    <row r="101" spans="1:14" ht="13" x14ac:dyDescent="0.15">
      <c r="A101" s="166">
        <f t="shared" si="8"/>
        <v>2</v>
      </c>
      <c r="B101" s="166">
        <f t="shared" si="9"/>
        <v>1878</v>
      </c>
      <c r="C101" s="41">
        <f ca="1">'StockBond Returns'!W91</f>
        <v>-3.1231435920847493E-4</v>
      </c>
      <c r="D101" s="217">
        <f>'StockBond Returns'!M91</f>
        <v>10.460793450000001</v>
      </c>
      <c r="E101" s="41">
        <f t="shared" si="0"/>
        <v>6.5297521515922857E-2</v>
      </c>
      <c r="F101" s="138">
        <f t="shared" ca="1" si="3"/>
        <v>87.551370612228041</v>
      </c>
      <c r="G101" s="218">
        <f>'StockBond Returns'!C91</f>
        <v>1878.0833333333269</v>
      </c>
      <c r="H101" s="138">
        <f t="shared" ca="1" si="1"/>
        <v>0.47640729219170802</v>
      </c>
      <c r="I101" s="138">
        <f t="shared" ca="1" si="4"/>
        <v>5.7200727032457168</v>
      </c>
      <c r="J101" s="41">
        <f t="shared" ca="1" si="5"/>
        <v>0.36227520268954327</v>
      </c>
      <c r="K101" s="41">
        <f t="shared" ca="1" si="6"/>
        <v>-5.11263350400748E-4</v>
      </c>
      <c r="L101" s="41">
        <f t="shared" ca="1" si="7"/>
        <v>0.16204984854647964</v>
      </c>
      <c r="M101" s="41">
        <f t="shared" ca="1" si="10"/>
        <v>-3.2274115237464929E-2</v>
      </c>
      <c r="N101" s="219">
        <f t="shared" ca="1" si="11"/>
        <v>2.543187689760568E-2</v>
      </c>
    </row>
    <row r="102" spans="1:14" ht="13" x14ac:dyDescent="0.15">
      <c r="A102" s="166">
        <f t="shared" si="8"/>
        <v>3</v>
      </c>
      <c r="B102" s="166">
        <f t="shared" si="9"/>
        <v>1878</v>
      </c>
      <c r="C102" s="41">
        <f ca="1">'StockBond Returns'!W92</f>
        <v>3.5774407348422951E-2</v>
      </c>
      <c r="D102" s="217">
        <f>'StockBond Returns'!M92</f>
        <v>10.85129094</v>
      </c>
      <c r="E102" s="41">
        <f t="shared" si="0"/>
        <v>6.3577466982006836E-2</v>
      </c>
      <c r="F102" s="138">
        <f t="shared" ca="1" si="3"/>
        <v>90.190018527696296</v>
      </c>
      <c r="G102" s="218">
        <f>'StockBond Returns'!C92</f>
        <v>1878.1666666666601</v>
      </c>
      <c r="H102" s="138">
        <f t="shared" ca="1" si="1"/>
        <v>0.4778377437542663</v>
      </c>
      <c r="I102" s="138">
        <f t="shared" ca="1" si="4"/>
        <v>5.7171482397109195</v>
      </c>
      <c r="J102" s="41">
        <f t="shared" ca="1" si="5"/>
        <v>0.3646509397935489</v>
      </c>
      <c r="K102" s="41">
        <f t="shared" ca="1" si="6"/>
        <v>0</v>
      </c>
      <c r="L102" s="41">
        <f t="shared" ca="1" si="7"/>
        <v>0.1636529623894325</v>
      </c>
      <c r="M102" s="41">
        <f t="shared" ca="1" si="10"/>
        <v>-2.9930125212922376E-2</v>
      </c>
      <c r="N102" s="219">
        <f t="shared" ca="1" si="11"/>
        <v>2.5349107622864176E-2</v>
      </c>
    </row>
    <row r="103" spans="1:14" ht="13" x14ac:dyDescent="0.15">
      <c r="A103" s="166">
        <f t="shared" si="8"/>
        <v>4</v>
      </c>
      <c r="B103" s="166">
        <f t="shared" si="9"/>
        <v>1878</v>
      </c>
      <c r="C103" s="41">
        <f ca="1">'StockBond Returns'!W93</f>
        <v>3.6291854855087069E-2</v>
      </c>
      <c r="D103" s="217">
        <f>'StockBond Returns'!M93</f>
        <v>11.30357396</v>
      </c>
      <c r="E103" s="41">
        <f t="shared" si="0"/>
        <v>6.1733797360848164E-2</v>
      </c>
      <c r="F103" s="138">
        <f t="shared" ca="1" si="3"/>
        <v>92.968002227686185</v>
      </c>
      <c r="G103" s="218">
        <f>'StockBond Returns'!C93</f>
        <v>1878.2499999999934</v>
      </c>
      <c r="H103" s="138">
        <f t="shared" ca="1" si="1"/>
        <v>0.47827231754723831</v>
      </c>
      <c r="I103" s="138">
        <f t="shared" ca="1" si="4"/>
        <v>5.7175377350314598</v>
      </c>
      <c r="J103" s="41">
        <f t="shared" ca="1" si="5"/>
        <v>0.36624406457962011</v>
      </c>
      <c r="K103" s="41">
        <f t="shared" ca="1" si="6"/>
        <v>0</v>
      </c>
      <c r="L103" s="41">
        <f t="shared" ca="1" si="7"/>
        <v>0.16458840616177128</v>
      </c>
      <c r="M103" s="41">
        <f t="shared" ca="1" si="10"/>
        <v>-2.6612996132329703E-2</v>
      </c>
      <c r="N103" s="219">
        <f t="shared" ca="1" si="11"/>
        <v>2.5275241596267779E-2</v>
      </c>
    </row>
    <row r="104" spans="1:14" ht="13" x14ac:dyDescent="0.15">
      <c r="A104" s="166">
        <f t="shared" si="8"/>
        <v>5</v>
      </c>
      <c r="B104" s="166">
        <f t="shared" si="9"/>
        <v>1878</v>
      </c>
      <c r="C104" s="41">
        <f ca="1">'StockBond Returns'!W94</f>
        <v>4.3898305070024443E-2</v>
      </c>
      <c r="D104" s="217">
        <f>'StockBond Returns'!M94</f>
        <v>11.720306190000001</v>
      </c>
      <c r="E104" s="41">
        <f t="shared" si="0"/>
        <v>6.0161001504091254E-2</v>
      </c>
      <c r="F104" s="138">
        <f t="shared" ca="1" si="3"/>
        <v>96.549872289578389</v>
      </c>
      <c r="G104" s="218">
        <f>'StockBond Returns'!C94</f>
        <v>1878.3333333333267</v>
      </c>
      <c r="H104" s="138">
        <f t="shared" ca="1" si="1"/>
        <v>0.48404475100276195</v>
      </c>
      <c r="I104" s="138">
        <f t="shared" ca="1" si="4"/>
        <v>5.7259393102622367</v>
      </c>
      <c r="J104" s="41">
        <f t="shared" ca="1" si="5"/>
        <v>0.36783676971632184</v>
      </c>
      <c r="K104" s="41">
        <f t="shared" ca="1" si="6"/>
        <v>0</v>
      </c>
      <c r="L104" s="41">
        <f t="shared" ca="1" si="7"/>
        <v>0.16390262793787391</v>
      </c>
      <c r="M104" s="41">
        <f t="shared" ca="1" si="10"/>
        <v>-2.0897561170211132E-2</v>
      </c>
      <c r="N104" s="219">
        <f t="shared" ca="1" si="11"/>
        <v>2.5211369583373829E-2</v>
      </c>
    </row>
    <row r="105" spans="1:14" ht="13" x14ac:dyDescent="0.15">
      <c r="A105" s="166">
        <f t="shared" si="8"/>
        <v>6</v>
      </c>
      <c r="B105" s="166">
        <f t="shared" si="9"/>
        <v>1878</v>
      </c>
      <c r="C105" s="41">
        <f ca="1">'StockBond Returns'!W95</f>
        <v>4.1041019100904082E-2</v>
      </c>
      <c r="D105" s="217">
        <f>'StockBond Returns'!M95</f>
        <v>12.24488775</v>
      </c>
      <c r="E105" s="41">
        <f t="shared" si="0"/>
        <v>5.8333367378153388E-2</v>
      </c>
      <c r="F105" s="138">
        <f t="shared" ca="1" si="3"/>
        <v>100.00846700153048</v>
      </c>
      <c r="G105" s="218">
        <f>'StockBond Returns'!C95</f>
        <v>1878.4166666666599</v>
      </c>
      <c r="H105" s="138">
        <f t="shared" ca="1" si="1"/>
        <v>0.48615255387718398</v>
      </c>
      <c r="I105" s="138">
        <f t="shared" ca="1" si="4"/>
        <v>5.7323791338700669</v>
      </c>
      <c r="J105" s="41">
        <f t="shared" ca="1" si="5"/>
        <v>0.36984307751567513</v>
      </c>
      <c r="K105" s="41">
        <f t="shared" ca="1" si="6"/>
        <v>0</v>
      </c>
      <c r="L105" s="41">
        <f t="shared" ca="1" si="7"/>
        <v>0.16362269374270122</v>
      </c>
      <c r="M105" s="41">
        <f t="shared" ca="1" si="10"/>
        <v>-1.543049658810447E-2</v>
      </c>
      <c r="N105" s="219">
        <f t="shared" ca="1" si="11"/>
        <v>2.5164714349737879E-2</v>
      </c>
    </row>
    <row r="106" spans="1:14" ht="13" x14ac:dyDescent="0.15">
      <c r="A106" s="166">
        <f t="shared" si="8"/>
        <v>7</v>
      </c>
      <c r="B106" s="166">
        <f t="shared" si="9"/>
        <v>1878</v>
      </c>
      <c r="C106" s="41">
        <f ca="1">'StockBond Returns'!W96</f>
        <v>3.8079863465048996E-3</v>
      </c>
      <c r="D106" s="217">
        <f>'StockBond Returns'!M96</f>
        <v>12.31465968</v>
      </c>
      <c r="E106" s="41">
        <f t="shared" si="0"/>
        <v>5.8102015239774783E-2</v>
      </c>
      <c r="F106" s="138">
        <f t="shared" ca="1" si="3"/>
        <v>99.901294062242513</v>
      </c>
      <c r="G106" s="218">
        <f>'StockBond Returns'!C96</f>
        <v>1878.4999999999932</v>
      </c>
      <c r="H106" s="138">
        <f t="shared" ca="1" si="1"/>
        <v>0.48370554250646974</v>
      </c>
      <c r="I106" s="138">
        <f t="shared" ca="1" si="4"/>
        <v>5.7394275111684836</v>
      </c>
      <c r="J106" s="41">
        <f t="shared" ca="1" si="5"/>
        <v>0.37110678683220844</v>
      </c>
      <c r="K106" s="41">
        <f t="shared" ca="1" si="6"/>
        <v>0</v>
      </c>
      <c r="L106" s="41">
        <f t="shared" ca="1" si="7"/>
        <v>0.16322509049925849</v>
      </c>
      <c r="M106" s="41">
        <f t="shared" ca="1" si="10"/>
        <v>-9.7801320435643158E-3</v>
      </c>
      <c r="N106" s="219">
        <f t="shared" ca="1" si="11"/>
        <v>2.5131732465827557E-2</v>
      </c>
    </row>
    <row r="107" spans="1:14" ht="13" x14ac:dyDescent="0.15">
      <c r="A107" s="166">
        <f t="shared" si="8"/>
        <v>8</v>
      </c>
      <c r="B107" s="166">
        <f t="shared" si="9"/>
        <v>1878</v>
      </c>
      <c r="C107" s="41">
        <f ca="1">'StockBond Returns'!W97</f>
        <v>-1.5430292544534681E-2</v>
      </c>
      <c r="D107" s="217">
        <f>'StockBond Returns'!M97</f>
        <v>12.03652943</v>
      </c>
      <c r="E107" s="41">
        <f t="shared" si="0"/>
        <v>5.9040213307150952E-2</v>
      </c>
      <c r="F107" s="138">
        <f t="shared" ca="1" si="3"/>
        <v>97.883546044804348</v>
      </c>
      <c r="G107" s="218">
        <f>'StockBond Returns'!C97</f>
        <v>1878.5833333333264</v>
      </c>
      <c r="H107" s="138">
        <f t="shared" ca="1" si="1"/>
        <v>0.48158878647879838</v>
      </c>
      <c r="I107" s="138">
        <f t="shared" ca="1" si="4"/>
        <v>5.7430648703364442</v>
      </c>
      <c r="J107" s="41">
        <f t="shared" ca="1" si="5"/>
        <v>0.37410832166380747</v>
      </c>
      <c r="K107" s="41">
        <f t="shared" ca="1" si="6"/>
        <v>0</v>
      </c>
      <c r="L107" s="41">
        <f t="shared" ca="1" si="7"/>
        <v>0.1635264296768153</v>
      </c>
      <c r="M107" s="41">
        <f t="shared" ca="1" si="10"/>
        <v>-5.7046985082087609E-3</v>
      </c>
      <c r="N107" s="219">
        <f t="shared" ca="1" si="11"/>
        <v>2.5109703486792648E-2</v>
      </c>
    </row>
    <row r="108" spans="1:14" ht="13" x14ac:dyDescent="0.15">
      <c r="A108" s="166">
        <f t="shared" si="8"/>
        <v>9</v>
      </c>
      <c r="B108" s="166">
        <f t="shared" si="9"/>
        <v>1878</v>
      </c>
      <c r="C108" s="41">
        <f ca="1">'StockBond Returns'!W98</f>
        <v>1.9911085219798039E-2</v>
      </c>
      <c r="D108" s="217">
        <f>'StockBond Returns'!M98</f>
        <v>12.28764189</v>
      </c>
      <c r="E108" s="41">
        <f t="shared" si="0"/>
        <v>5.8191290035634335E-2</v>
      </c>
      <c r="F108" s="138">
        <f t="shared" ca="1" si="3"/>
        <v>99.341335929871207</v>
      </c>
      <c r="G108" s="218">
        <f>'StockBond Returns'!C98</f>
        <v>1878.6666666666597</v>
      </c>
      <c r="H108" s="138">
        <f t="shared" ca="1" si="1"/>
        <v>0.48173337430187652</v>
      </c>
      <c r="I108" s="138">
        <f t="shared" ca="1" si="4"/>
        <v>5.7492879980326341</v>
      </c>
      <c r="J108" s="41">
        <f t="shared" ca="1" si="5"/>
        <v>0.3764454164700628</v>
      </c>
      <c r="K108" s="41">
        <f t="shared" ca="1" si="6"/>
        <v>0</v>
      </c>
      <c r="L108" s="41">
        <f t="shared" ca="1" si="7"/>
        <v>0.16331279223456252</v>
      </c>
      <c r="M108" s="41">
        <f t="shared" ca="1" si="10"/>
        <v>-1.4940716856761682E-3</v>
      </c>
      <c r="N108" s="219">
        <f t="shared" ca="1" si="11"/>
        <v>2.5094813198350236E-2</v>
      </c>
    </row>
    <row r="109" spans="1:14" ht="13" x14ac:dyDescent="0.15">
      <c r="A109" s="166">
        <f t="shared" si="8"/>
        <v>10</v>
      </c>
      <c r="B109" s="166">
        <f t="shared" si="9"/>
        <v>1878</v>
      </c>
      <c r="C109" s="41">
        <f ca="1">'StockBond Returns'!W99</f>
        <v>5.2221947846617118E-3</v>
      </c>
      <c r="D109" s="217">
        <f>'StockBond Returns'!M99</f>
        <v>12.284272250000001</v>
      </c>
      <c r="E109" s="41">
        <f t="shared" si="0"/>
        <v>5.8202451868892759E-2</v>
      </c>
      <c r="F109" s="138">
        <f t="shared" ca="1" si="3"/>
        <v>99.37586665644875</v>
      </c>
      <c r="G109" s="218">
        <f>'StockBond Returns'!C99</f>
        <v>1878.749999999993</v>
      </c>
      <c r="H109" s="138">
        <f t="shared" ca="1" si="1"/>
        <v>0.48199325800012188</v>
      </c>
      <c r="I109" s="138">
        <f t="shared" ca="1" si="4"/>
        <v>5.7573350424326115</v>
      </c>
      <c r="J109" s="41">
        <f t="shared" ca="1" si="5"/>
        <v>0.37864111597942762</v>
      </c>
      <c r="K109" s="41">
        <f t="shared" ca="1" si="6"/>
        <v>0</v>
      </c>
      <c r="L109" s="41">
        <f t="shared" ca="1" si="7"/>
        <v>0.16273956557792757</v>
      </c>
      <c r="M109" s="41">
        <f t="shared" ca="1" si="10"/>
        <v>2.5894870995675223E-3</v>
      </c>
      <c r="N109" s="219">
        <f t="shared" ca="1" si="11"/>
        <v>2.5088295848345082E-2</v>
      </c>
    </row>
    <row r="110" spans="1:14" ht="13" x14ac:dyDescent="0.15">
      <c r="A110" s="166">
        <f t="shared" si="8"/>
        <v>11</v>
      </c>
      <c r="B110" s="166">
        <f t="shared" si="9"/>
        <v>1878</v>
      </c>
      <c r="C110" s="41">
        <f ca="1">'StockBond Returns'!W100</f>
        <v>1.2867882905513413E-2</v>
      </c>
      <c r="D110" s="217">
        <f>'StockBond Returns'!M100</f>
        <v>12.36797155</v>
      </c>
      <c r="E110" s="41">
        <f t="shared" si="0"/>
        <v>5.7927001143934551E-2</v>
      </c>
      <c r="F110" s="138">
        <f t="shared" ca="1" si="3"/>
        <v>100.16642818141253</v>
      </c>
      <c r="G110" s="218">
        <f>'StockBond Returns'!C100</f>
        <v>1878.8333333333262</v>
      </c>
      <c r="H110" s="138">
        <f t="shared" ca="1" si="1"/>
        <v>0.48352839998737679</v>
      </c>
      <c r="I110" s="138">
        <f t="shared" ca="1" si="4"/>
        <v>5.7653283686813479</v>
      </c>
      <c r="J110" s="41">
        <f t="shared" ca="1" si="5"/>
        <v>0.38030492994926357</v>
      </c>
      <c r="K110" s="41">
        <f t="shared" ca="1" si="6"/>
        <v>0</v>
      </c>
      <c r="L110" s="41">
        <f t="shared" ca="1" si="7"/>
        <v>0.16218480481868913</v>
      </c>
      <c r="M110" s="41">
        <f t="shared" ca="1" si="10"/>
        <v>6.0285891279416859E-3</v>
      </c>
      <c r="N110" s="219">
        <f t="shared" ca="1" si="11"/>
        <v>2.5089762155827613E-2</v>
      </c>
    </row>
    <row r="111" spans="1:14" ht="13" x14ac:dyDescent="0.15">
      <c r="A111" s="166">
        <f t="shared" si="8"/>
        <v>12</v>
      </c>
      <c r="B111" s="166">
        <f t="shared" si="9"/>
        <v>1878</v>
      </c>
      <c r="C111" s="41">
        <f ca="1">'StockBond Returns'!W101</f>
        <v>2.2011238609431646E-2</v>
      </c>
      <c r="D111" s="217">
        <f>'StockBond Returns'!M101</f>
        <v>12.551297720000001</v>
      </c>
      <c r="E111" s="41">
        <f t="shared" si="0"/>
        <v>5.7336518195506558E-2</v>
      </c>
      <c r="F111" s="138">
        <f t="shared" ca="1" si="3"/>
        <v>101.87704387379415</v>
      </c>
      <c r="G111" s="218">
        <f>'StockBond Returns'!C101</f>
        <v>1878.9166666666595</v>
      </c>
      <c r="H111" s="138">
        <f t="shared" ca="1" si="1"/>
        <v>0.48677291498118486</v>
      </c>
      <c r="I111" s="138">
        <f t="shared" ca="1" si="4"/>
        <v>5.7781322105378772</v>
      </c>
      <c r="J111" s="41">
        <f t="shared" ca="1" si="5"/>
        <v>0.38015897278704291</v>
      </c>
      <c r="K111" s="41">
        <f t="shared" ca="1" si="6"/>
        <v>0</v>
      </c>
      <c r="L111" s="41">
        <f t="shared" ca="1" si="7"/>
        <v>0.16066871389378545</v>
      </c>
      <c r="M111" s="41">
        <f t="shared" ca="1" si="10"/>
        <v>9.9422427248303524E-3</v>
      </c>
      <c r="N111" s="219">
        <f t="shared" ca="1" si="11"/>
        <v>2.5097359743225883E-2</v>
      </c>
    </row>
    <row r="112" spans="1:14" ht="13" x14ac:dyDescent="0.15">
      <c r="A112" s="166">
        <f t="shared" si="8"/>
        <v>1</v>
      </c>
      <c r="B112" s="166">
        <f t="shared" si="9"/>
        <v>1879</v>
      </c>
      <c r="C112" s="41">
        <f ca="1">'StockBond Returns'!W102</f>
        <v>2.022309357388449E-2</v>
      </c>
      <c r="D112" s="217">
        <f>'StockBond Returns'!M102</f>
        <v>12.88238905</v>
      </c>
      <c r="E112" s="41">
        <f t="shared" si="0"/>
        <v>5.631267659743594E-2</v>
      </c>
      <c r="F112" s="138">
        <f t="shared" ca="1" si="3"/>
        <v>103.44069589589455</v>
      </c>
      <c r="G112" s="218">
        <f>'StockBond Returns'!C102</f>
        <v>1878.9999999999927</v>
      </c>
      <c r="H112" s="138">
        <f t="shared" ca="1" si="1"/>
        <v>0.48541853791660244</v>
      </c>
      <c r="I112" s="138">
        <f t="shared" ca="1" si="4"/>
        <v>5.7874554725455898</v>
      </c>
      <c r="J112" s="41">
        <f t="shared" ca="1" si="5"/>
        <v>0.38053847349455361</v>
      </c>
      <c r="K112" s="41">
        <f t="shared" ca="1" si="6"/>
        <v>0</v>
      </c>
      <c r="L112" s="41">
        <f t="shared" ca="1" si="7"/>
        <v>0.15985752816971832</v>
      </c>
      <c r="M112" s="41">
        <f t="shared" ca="1" si="10"/>
        <v>1.1596605136892535E-2</v>
      </c>
      <c r="N112" s="219">
        <f t="shared" ca="1" si="11"/>
        <v>2.5109842815940489E-2</v>
      </c>
    </row>
    <row r="113" spans="1:14" ht="13" x14ac:dyDescent="0.15">
      <c r="A113" s="166">
        <f t="shared" si="8"/>
        <v>2</v>
      </c>
      <c r="B113" s="166">
        <f t="shared" si="9"/>
        <v>1879</v>
      </c>
      <c r="C113" s="41">
        <f ca="1">'StockBond Returns'!W103</f>
        <v>1.8686677343989253E-2</v>
      </c>
      <c r="D113" s="217">
        <f>'StockBond Returns'!M103</f>
        <v>13.15958666</v>
      </c>
      <c r="E113" s="41">
        <f t="shared" si="0"/>
        <v>5.549511435414644E-2</v>
      </c>
      <c r="F113" s="138">
        <f t="shared" ca="1" si="3"/>
        <v>104.87916940682742</v>
      </c>
      <c r="G113" s="218">
        <f>'StockBond Returns'!C103</f>
        <v>1879.083333333326</v>
      </c>
      <c r="H113" s="138">
        <f t="shared" ca="1" si="1"/>
        <v>0.485023458299982</v>
      </c>
      <c r="I113" s="138">
        <f t="shared" ca="1" si="4"/>
        <v>5.7960716386538627</v>
      </c>
      <c r="J113" s="41">
        <f t="shared" ca="1" si="5"/>
        <v>0.37989814027183622</v>
      </c>
      <c r="K113" s="41">
        <f t="shared" ca="1" si="6"/>
        <v>0</v>
      </c>
      <c r="L113" s="41">
        <f t="shared" ca="1" si="7"/>
        <v>0.15918980609032563</v>
      </c>
      <c r="M113" s="41">
        <f t="shared" ca="1" si="10"/>
        <v>1.3286358294890555E-2</v>
      </c>
      <c r="N113" s="219">
        <f t="shared" ca="1" si="11"/>
        <v>2.5123014917653064E-2</v>
      </c>
    </row>
    <row r="114" spans="1:14" ht="13" x14ac:dyDescent="0.15">
      <c r="A114" s="166">
        <f t="shared" si="8"/>
        <v>3</v>
      </c>
      <c r="B114" s="166">
        <f t="shared" si="9"/>
        <v>1879</v>
      </c>
      <c r="C114" s="41">
        <f ca="1">'StockBond Returns'!W104</f>
        <v>4.0089736739299681E-3</v>
      </c>
      <c r="D114" s="217">
        <f>'StockBond Returns'!M104</f>
        <v>13.11326306</v>
      </c>
      <c r="E114" s="41">
        <f t="shared" si="0"/>
        <v>5.5629334987961424E-2</v>
      </c>
      <c r="F114" s="138">
        <f t="shared" ca="1" si="3"/>
        <v>104.81265933134749</v>
      </c>
      <c r="G114" s="218">
        <f>'StockBond Returns'!C104</f>
        <v>1879.1666666666592</v>
      </c>
      <c r="H114" s="138">
        <f t="shared" ca="1" si="1"/>
        <v>0.48588821141021749</v>
      </c>
      <c r="I114" s="138">
        <f t="shared" ca="1" si="4"/>
        <v>5.8041221063098138</v>
      </c>
      <c r="J114" s="41">
        <f t="shared" ca="1" si="5"/>
        <v>0.37871371300831536</v>
      </c>
      <c r="K114" s="41">
        <f t="shared" ca="1" si="6"/>
        <v>0</v>
      </c>
      <c r="L114" s="41">
        <f t="shared" ca="1" si="7"/>
        <v>0.1586348904467858</v>
      </c>
      <c r="M114" s="41">
        <f t="shared" ca="1" si="10"/>
        <v>1.5212805922151906E-2</v>
      </c>
      <c r="N114" s="219">
        <f t="shared" ca="1" si="11"/>
        <v>2.5134648982185957E-2</v>
      </c>
    </row>
    <row r="115" spans="1:14" ht="13" x14ac:dyDescent="0.15">
      <c r="A115" s="166">
        <f t="shared" si="8"/>
        <v>4</v>
      </c>
      <c r="B115" s="166">
        <f t="shared" si="9"/>
        <v>1879</v>
      </c>
      <c r="C115" s="41">
        <f ca="1">'StockBond Returns'!W105</f>
        <v>3.9968612441904784E-2</v>
      </c>
      <c r="D115" s="217">
        <f>'StockBond Returns'!M105</f>
        <v>13.647750439999999</v>
      </c>
      <c r="E115" s="41">
        <f t="shared" si="0"/>
        <v>5.4136074362450028E-2</v>
      </c>
      <c r="F115" s="138">
        <f t="shared" ca="1" si="3"/>
        <v>108.49656740214535</v>
      </c>
      <c r="G115" s="218">
        <f>'StockBond Returns'!C105</f>
        <v>1879.2499999999925</v>
      </c>
      <c r="H115" s="138">
        <f t="shared" ca="1" si="1"/>
        <v>0.4894648534127593</v>
      </c>
      <c r="I115" s="138">
        <f t="shared" ca="1" si="4"/>
        <v>5.815314642175335</v>
      </c>
      <c r="J115" s="41">
        <f t="shared" ca="1" si="5"/>
        <v>0.37600465558303631</v>
      </c>
      <c r="K115" s="41">
        <f t="shared" ca="1" si="6"/>
        <v>0</v>
      </c>
      <c r="L115" s="41">
        <f t="shared" ca="1" si="7"/>
        <v>0.15745180139239645</v>
      </c>
      <c r="M115" s="41">
        <f t="shared" ca="1" si="10"/>
        <v>1.7101226380159096E-2</v>
      </c>
      <c r="N115" s="219">
        <f t="shared" ca="1" si="11"/>
        <v>2.514352591343379E-2</v>
      </c>
    </row>
    <row r="116" spans="1:14" ht="13" x14ac:dyDescent="0.15">
      <c r="A116" s="166">
        <f t="shared" si="8"/>
        <v>5</v>
      </c>
      <c r="B116" s="166">
        <f t="shared" si="9"/>
        <v>1879</v>
      </c>
      <c r="C116" s="41">
        <f ca="1">'StockBond Returns'!W106</f>
        <v>4.291756719949829E-2</v>
      </c>
      <c r="D116" s="217">
        <f>'StockBond Returns'!M106</f>
        <v>14.24887786</v>
      </c>
      <c r="E116" s="41">
        <f t="shared" si="0"/>
        <v>5.2590482556778687E-2</v>
      </c>
      <c r="F116" s="138">
        <f t="shared" ca="1" si="3"/>
        <v>112.64250463039093</v>
      </c>
      <c r="G116" s="218">
        <f>'StockBond Returns'!C106</f>
        <v>1879.3333333333258</v>
      </c>
      <c r="H116" s="138">
        <f t="shared" ca="1" si="1"/>
        <v>0.49366030624303642</v>
      </c>
      <c r="I116" s="138">
        <f t="shared" ca="1" si="4"/>
        <v>5.8249301974156094</v>
      </c>
      <c r="J116" s="41">
        <f t="shared" ca="1" si="5"/>
        <v>0.37264910049871403</v>
      </c>
      <c r="K116" s="41">
        <f t="shared" ca="1" si="6"/>
        <v>-1.8688498530816666E-4</v>
      </c>
      <c r="L116" s="41">
        <f t="shared" ca="1" si="7"/>
        <v>0.15657796927048961</v>
      </c>
      <c r="M116" s="41">
        <f t="shared" ca="1" si="10"/>
        <v>1.728814816041746E-2</v>
      </c>
      <c r="N116" s="219">
        <f t="shared" ca="1" si="11"/>
        <v>2.5146833974426679E-2</v>
      </c>
    </row>
    <row r="117" spans="1:14" ht="13" x14ac:dyDescent="0.15">
      <c r="A117" s="166">
        <f t="shared" si="8"/>
        <v>6</v>
      </c>
      <c r="B117" s="166">
        <f t="shared" si="9"/>
        <v>1879</v>
      </c>
      <c r="C117" s="41">
        <f ca="1">'StockBond Returns'!W107</f>
        <v>2.1353955214135419E-2</v>
      </c>
      <c r="D117" s="217">
        <f>'StockBond Returns'!M107</f>
        <v>14.52039379</v>
      </c>
      <c r="E117" s="41">
        <f t="shared" si="0"/>
        <v>5.1934327830994727E-2</v>
      </c>
      <c r="F117" s="138">
        <f t="shared" ca="1" si="3"/>
        <v>114.54366572316282</v>
      </c>
      <c r="G117" s="218">
        <f>'StockBond Returns'!C107</f>
        <v>1879.416666666659</v>
      </c>
      <c r="H117" s="138">
        <f t="shared" ca="1" si="1"/>
        <v>0.4957290238858843</v>
      </c>
      <c r="I117" s="138">
        <f t="shared" ca="1" si="4"/>
        <v>5.8345066674243098</v>
      </c>
      <c r="J117" s="41">
        <f t="shared" ca="1" si="5"/>
        <v>0.36961524257464662</v>
      </c>
      <c r="K117" s="41">
        <f t="shared" ca="1" si="6"/>
        <v>-1.8279286683502427E-3</v>
      </c>
      <c r="L117" s="41">
        <f t="shared" ca="1" si="7"/>
        <v>0.15570803114197118</v>
      </c>
      <c r="M117" s="41">
        <f t="shared" ca="1" si="10"/>
        <v>1.781590700287361E-2</v>
      </c>
      <c r="N117" s="219">
        <f t="shared" ca="1" si="11"/>
        <v>2.5147088551657634E-2</v>
      </c>
    </row>
    <row r="118" spans="1:14" ht="13" x14ac:dyDescent="0.15">
      <c r="A118" s="166">
        <f t="shared" si="8"/>
        <v>7</v>
      </c>
      <c r="B118" s="166">
        <f t="shared" si="9"/>
        <v>1879</v>
      </c>
      <c r="C118" s="41">
        <f ca="1">'StockBond Returns'!W108</f>
        <v>1.9518301210689375E-3</v>
      </c>
      <c r="D118" s="217">
        <f>'StockBond Returns'!M108</f>
        <v>14.53900355</v>
      </c>
      <c r="E118" s="41">
        <f t="shared" si="0"/>
        <v>5.1890252281078783E-2</v>
      </c>
      <c r="F118" s="138">
        <f t="shared" ca="1" si="3"/>
        <v>114.27053889737236</v>
      </c>
      <c r="G118" s="218">
        <f>'StockBond Returns'!C108</f>
        <v>1879.4999999999923</v>
      </c>
      <c r="H118" s="138">
        <f t="shared" ca="1" si="1"/>
        <v>0.49412725763995646</v>
      </c>
      <c r="I118" s="138">
        <f t="shared" ca="1" si="4"/>
        <v>5.8449283825577965</v>
      </c>
      <c r="J118" s="41">
        <f t="shared" ca="1" si="5"/>
        <v>0.36644190111294428</v>
      </c>
      <c r="K118" s="41">
        <f t="shared" ca="1" si="6"/>
        <v>-3.6077049634137826E-3</v>
      </c>
      <c r="L118" s="41">
        <f t="shared" ca="1" si="7"/>
        <v>0.15466737630406491</v>
      </c>
      <c r="M118" s="41">
        <f t="shared" ca="1" si="10"/>
        <v>1.8381776088994384E-2</v>
      </c>
      <c r="N118" s="219">
        <f t="shared" ca="1" si="11"/>
        <v>2.5145381180152207E-2</v>
      </c>
    </row>
    <row r="119" spans="1:14" ht="13" x14ac:dyDescent="0.15">
      <c r="A119" s="166">
        <f t="shared" si="8"/>
        <v>8</v>
      </c>
      <c r="B119" s="166">
        <f t="shared" si="9"/>
        <v>1879</v>
      </c>
      <c r="C119" s="41">
        <f ca="1">'StockBond Returns'!W109</f>
        <v>1.0028102626524388E-2</v>
      </c>
      <c r="D119" s="217">
        <f>'StockBond Returns'!M109</f>
        <v>14.63595699</v>
      </c>
      <c r="E119" s="41">
        <f t="shared" si="0"/>
        <v>5.1662439828268451E-2</v>
      </c>
      <c r="F119" s="138">
        <f t="shared" ca="1" si="3"/>
        <v>114.91737317213331</v>
      </c>
      <c r="G119" s="218">
        <f>'StockBond Returns'!C109</f>
        <v>1879.5833333333255</v>
      </c>
      <c r="H119" s="138">
        <f t="shared" ca="1" si="1"/>
        <v>0.49474265639400072</v>
      </c>
      <c r="I119" s="138">
        <f t="shared" ca="1" si="4"/>
        <v>5.8580822524729985</v>
      </c>
      <c r="J119" s="41">
        <f t="shared" ca="1" si="5"/>
        <v>0.3618811325619351</v>
      </c>
      <c r="K119" s="41">
        <f t="shared" ca="1" si="6"/>
        <v>-5.8450266787052341E-3</v>
      </c>
      <c r="L119" s="41">
        <f t="shared" ca="1" si="7"/>
        <v>0.15308332097164823</v>
      </c>
      <c r="M119" s="41">
        <f t="shared" ca="1" si="10"/>
        <v>2.0027177949988317E-2</v>
      </c>
      <c r="N119" s="219">
        <f t="shared" ca="1" si="11"/>
        <v>2.5142388176326389E-2</v>
      </c>
    </row>
    <row r="120" spans="1:14" ht="13" x14ac:dyDescent="0.15">
      <c r="A120" s="166">
        <f t="shared" si="8"/>
        <v>9</v>
      </c>
      <c r="B120" s="166">
        <f t="shared" si="9"/>
        <v>1879</v>
      </c>
      <c r="C120" s="41">
        <f ca="1">'StockBond Returns'!W110</f>
        <v>-2.4040135855340496E-3</v>
      </c>
      <c r="D120" s="217">
        <f>'StockBond Returns'!M110</f>
        <v>14.62065293</v>
      </c>
      <c r="E120" s="41">
        <f t="shared" si="0"/>
        <v>5.1698199108745277E-2</v>
      </c>
      <c r="F120" s="138">
        <f t="shared" ca="1" si="3"/>
        <v>114.14755695748693</v>
      </c>
      <c r="G120" s="218">
        <f>'StockBond Returns'!C110</f>
        <v>1879.6666666666588</v>
      </c>
      <c r="H120" s="138">
        <f t="shared" ca="1" si="1"/>
        <v>0.49176859394708344</v>
      </c>
      <c r="I120" s="138">
        <f t="shared" ca="1" si="4"/>
        <v>5.8681174721182066</v>
      </c>
      <c r="J120" s="41">
        <f t="shared" ca="1" si="5"/>
        <v>0.35762685669619221</v>
      </c>
      <c r="K120" s="41">
        <f t="shared" ca="1" si="6"/>
        <v>-7.5451568424345083E-3</v>
      </c>
      <c r="L120" s="41">
        <f t="shared" ca="1" si="7"/>
        <v>0.15210679662869619</v>
      </c>
      <c r="M120" s="41">
        <f t="shared" ca="1" si="10"/>
        <v>2.0668554806479555E-2</v>
      </c>
      <c r="N120" s="219">
        <f t="shared" ca="1" si="11"/>
        <v>2.513888888975346E-2</v>
      </c>
    </row>
    <row r="121" spans="1:14" ht="13" x14ac:dyDescent="0.15">
      <c r="A121" s="166">
        <f t="shared" si="8"/>
        <v>10</v>
      </c>
      <c r="B121" s="166">
        <f t="shared" si="9"/>
        <v>1879</v>
      </c>
      <c r="C121" s="41">
        <f ca="1">'StockBond Returns'!W111</f>
        <v>2.7447400017117478E-2</v>
      </c>
      <c r="D121" s="217">
        <f>'StockBond Returns'!M111</f>
        <v>15.312169519999999</v>
      </c>
      <c r="E121" s="41">
        <f t="shared" si="0"/>
        <v>5.0153765970062228E-2</v>
      </c>
      <c r="F121" s="138">
        <f t="shared" ca="1" si="3"/>
        <v>116.77534425101476</v>
      </c>
      <c r="G121" s="218">
        <f>'StockBond Returns'!C111</f>
        <v>1879.749999999992</v>
      </c>
      <c r="H121" s="138">
        <f t="shared" ca="1" si="1"/>
        <v>0.48806027388657047</v>
      </c>
      <c r="I121" s="138">
        <f t="shared" ca="1" si="4"/>
        <v>5.8741844880046541</v>
      </c>
      <c r="J121" s="41">
        <f t="shared" ca="1" si="5"/>
        <v>0.35387118855424404</v>
      </c>
      <c r="K121" s="41">
        <f t="shared" ca="1" si="6"/>
        <v>-8.5701909237294593E-3</v>
      </c>
      <c r="L121" s="41">
        <f t="shared" ca="1" si="7"/>
        <v>0.1518999833279191</v>
      </c>
      <c r="M121" s="41">
        <f t="shared" ca="1" si="10"/>
        <v>2.0295752237943665E-2</v>
      </c>
      <c r="N121" s="219">
        <f t="shared" ca="1" si="11"/>
        <v>2.5138126258933094E-2</v>
      </c>
    </row>
    <row r="122" spans="1:14" ht="13" x14ac:dyDescent="0.15">
      <c r="A122" s="166">
        <f t="shared" si="8"/>
        <v>11</v>
      </c>
      <c r="B122" s="166">
        <f t="shared" si="9"/>
        <v>1879</v>
      </c>
      <c r="C122" s="41">
        <f ca="1">'StockBond Returns'!W112</f>
        <v>-7.9321867256201412E-3</v>
      </c>
      <c r="D122" s="217">
        <f>'StockBond Returns'!M112</f>
        <v>15.280880570000001</v>
      </c>
      <c r="E122" s="41">
        <f t="shared" si="0"/>
        <v>5.0220627434365193E-2</v>
      </c>
      <c r="F122" s="138">
        <f t="shared" ca="1" si="3"/>
        <v>115.36487152680638</v>
      </c>
      <c r="G122" s="218">
        <f>'StockBond Returns'!C112</f>
        <v>1879.8333333333253</v>
      </c>
      <c r="H122" s="138">
        <f t="shared" ca="1" si="1"/>
        <v>0.48280801933009571</v>
      </c>
      <c r="I122" s="138">
        <f t="shared" ca="1" si="4"/>
        <v>5.8734641073473739</v>
      </c>
      <c r="J122" s="41">
        <f t="shared" ca="1" si="5"/>
        <v>0.35081284227771414</v>
      </c>
      <c r="K122" s="41">
        <f t="shared" ca="1" si="6"/>
        <v>-8.4485920096207812E-3</v>
      </c>
      <c r="L122" s="41">
        <f t="shared" ca="1" si="7"/>
        <v>0.15301270489237728</v>
      </c>
      <c r="M122" s="41">
        <f t="shared" ca="1" si="10"/>
        <v>1.8756215041183966E-2</v>
      </c>
      <c r="N122" s="219">
        <f t="shared" ca="1" si="11"/>
        <v>2.5143911907528054E-2</v>
      </c>
    </row>
    <row r="123" spans="1:14" ht="13" x14ac:dyDescent="0.15">
      <c r="A123" s="166">
        <f t="shared" si="8"/>
        <v>12</v>
      </c>
      <c r="B123" s="166">
        <f t="shared" si="9"/>
        <v>1879</v>
      </c>
      <c r="C123" s="41">
        <f ca="1">'StockBond Returns'!W113</f>
        <v>-2.6780926060235959E-2</v>
      </c>
      <c r="D123" s="217">
        <f>'StockBond Returns'!M113</f>
        <v>14.772354269999999</v>
      </c>
      <c r="E123" s="41">
        <f t="shared" si="0"/>
        <v>5.1347008463330068E-2</v>
      </c>
      <c r="F123" s="138">
        <f t="shared" ca="1" si="3"/>
        <v>111.80541545903523</v>
      </c>
      <c r="G123" s="218">
        <f>'StockBond Returns'!C113</f>
        <v>1879.9166666666586</v>
      </c>
      <c r="H123" s="138">
        <f t="shared" ca="1" si="1"/>
        <v>0.47840613448510139</v>
      </c>
      <c r="I123" s="138">
        <f t="shared" ca="1" si="4"/>
        <v>5.8650973268512896</v>
      </c>
      <c r="J123" s="41">
        <f t="shared" ca="1" si="5"/>
        <v>0.34934490286559239</v>
      </c>
      <c r="K123" s="41">
        <f t="shared" ca="1" si="6"/>
        <v>-7.0341068751187397E-3</v>
      </c>
      <c r="L123" s="41">
        <f t="shared" ca="1" si="7"/>
        <v>0.15562128338550152</v>
      </c>
      <c r="M123" s="41">
        <f t="shared" ca="1" si="10"/>
        <v>1.50507314725008E-2</v>
      </c>
      <c r="N123" s="219">
        <f t="shared" ca="1" si="11"/>
        <v>2.5159195206344746E-2</v>
      </c>
    </row>
    <row r="124" spans="1:14" ht="13" x14ac:dyDescent="0.15">
      <c r="A124" s="166">
        <f t="shared" si="8"/>
        <v>1</v>
      </c>
      <c r="B124" s="166">
        <f t="shared" si="9"/>
        <v>1880</v>
      </c>
      <c r="C124" s="41">
        <f ca="1">'StockBond Returns'!W114</f>
        <v>2.7174365947298493E-3</v>
      </c>
      <c r="D124" s="217">
        <f>'StockBond Returns'!M114</f>
        <v>14.874447930000001</v>
      </c>
      <c r="E124" s="41">
        <f t="shared" si="0"/>
        <v>5.111469295217063E-2</v>
      </c>
      <c r="F124" s="138">
        <f t="shared" ca="1" si="3"/>
        <v>111.62953341367049</v>
      </c>
      <c r="G124" s="218">
        <f>'StockBond Returns'!C114</f>
        <v>1879.9999999999918</v>
      </c>
      <c r="H124" s="138">
        <f t="shared" ca="1" si="1"/>
        <v>0.47549244373615324</v>
      </c>
      <c r="I124" s="138">
        <f t="shared" ca="1" si="4"/>
        <v>5.8551712326708421</v>
      </c>
      <c r="J124" s="41">
        <f t="shared" ca="1" si="5"/>
        <v>0.34781309665075444</v>
      </c>
      <c r="K124" s="41">
        <f t="shared" ca="1" si="6"/>
        <v>-5.3507619170526377E-3</v>
      </c>
      <c r="L124" s="41">
        <f t="shared" ca="1" si="7"/>
        <v>0.15853914823670245</v>
      </c>
      <c r="M124" s="41">
        <f t="shared" ca="1" si="10"/>
        <v>1.1700437341847447E-2</v>
      </c>
      <c r="N124" s="219">
        <f t="shared" ca="1" si="11"/>
        <v>2.5187429781006545E-2</v>
      </c>
    </row>
    <row r="125" spans="1:14" ht="13" x14ac:dyDescent="0.15">
      <c r="A125" s="166">
        <f t="shared" si="8"/>
        <v>2</v>
      </c>
      <c r="B125" s="166">
        <f t="shared" si="9"/>
        <v>1880</v>
      </c>
      <c r="C125" s="41">
        <f ca="1">'StockBond Returns'!W115</f>
        <v>2.2195062443619604E-2</v>
      </c>
      <c r="D125" s="217">
        <f>'StockBond Returns'!M115</f>
        <v>15.145600290000001</v>
      </c>
      <c r="E125" s="41">
        <f t="shared" si="0"/>
        <v>5.0512887599452154E-2</v>
      </c>
      <c r="F125" s="138">
        <f t="shared" ca="1" si="3"/>
        <v>113.62111185012267</v>
      </c>
      <c r="G125" s="218">
        <f>'StockBond Returns'!C115</f>
        <v>1880.0833333333251</v>
      </c>
      <c r="H125" s="138">
        <f t="shared" ca="1" si="1"/>
        <v>0.47827753765083564</v>
      </c>
      <c r="I125" s="138">
        <f t="shared" ca="1" si="4"/>
        <v>5.8484253120216945</v>
      </c>
      <c r="J125" s="41">
        <f t="shared" ca="1" si="5"/>
        <v>0.34591685654438198</v>
      </c>
      <c r="K125" s="41">
        <f t="shared" ca="1" si="6"/>
        <v>-4.2034744890931952E-3</v>
      </c>
      <c r="L125" s="41">
        <f t="shared" ca="1" si="7"/>
        <v>0.16083049926904613</v>
      </c>
      <c r="M125" s="41">
        <f t="shared" ca="1" si="10"/>
        <v>9.0326132304312523E-3</v>
      </c>
      <c r="N125" s="219">
        <f t="shared" ca="1" si="11"/>
        <v>2.522602377215169E-2</v>
      </c>
    </row>
    <row r="126" spans="1:14" ht="13" x14ac:dyDescent="0.15">
      <c r="A126" s="166">
        <f t="shared" si="8"/>
        <v>3</v>
      </c>
      <c r="B126" s="166">
        <f t="shared" si="9"/>
        <v>1880</v>
      </c>
      <c r="C126" s="41">
        <f ca="1">'StockBond Returns'!W116</f>
        <v>7.5963585159520407E-3</v>
      </c>
      <c r="D126" s="217">
        <f>'StockBond Returns'!M116</f>
        <v>15.231477870000001</v>
      </c>
      <c r="E126" s="41">
        <f t="shared" si="0"/>
        <v>5.0326755503798004E-2</v>
      </c>
      <c r="F126" s="138">
        <f t="shared" ca="1" si="3"/>
        <v>114.00230784542032</v>
      </c>
      <c r="G126" s="218">
        <f>'StockBond Returns'!C116</f>
        <v>1880.1666666666583</v>
      </c>
      <c r="H126" s="138">
        <f t="shared" ca="1" si="1"/>
        <v>0.47811385615043184</v>
      </c>
      <c r="I126" s="138">
        <f t="shared" ca="1" si="4"/>
        <v>5.8406509567619089</v>
      </c>
      <c r="J126" s="41">
        <f t="shared" ca="1" si="5"/>
        <v>0.34356590816878274</v>
      </c>
      <c r="K126" s="41">
        <f t="shared" ca="1" si="6"/>
        <v>-2.8779927896912527E-3</v>
      </c>
      <c r="L126" s="41">
        <f t="shared" ca="1" si="7"/>
        <v>0.16332367279321014</v>
      </c>
      <c r="M126" s="41">
        <f t="shared" ca="1" si="10"/>
        <v>6.293604749008308E-3</v>
      </c>
      <c r="N126" s="219">
        <f t="shared" ca="1" si="11"/>
        <v>2.527523744187966E-2</v>
      </c>
    </row>
    <row r="127" spans="1:14" ht="13" x14ac:dyDescent="0.15">
      <c r="A127" s="166">
        <f t="shared" si="8"/>
        <v>4</v>
      </c>
      <c r="B127" s="166">
        <f t="shared" si="9"/>
        <v>1880</v>
      </c>
      <c r="C127" s="41">
        <f ca="1">'StockBond Returns'!W117</f>
        <v>2.6284462583356306E-2</v>
      </c>
      <c r="D127" s="217">
        <f>'StockBond Returns'!M117</f>
        <v>15.47045391</v>
      </c>
      <c r="E127" s="41">
        <f t="shared" si="0"/>
        <v>4.9819672254529219E-2</v>
      </c>
      <c r="F127" s="138">
        <f t="shared" ca="1" si="3"/>
        <v>116.50811641848654</v>
      </c>
      <c r="G127" s="218">
        <f>'StockBond Returns'!C117</f>
        <v>1880.2499999999916</v>
      </c>
      <c r="H127" s="138">
        <f t="shared" ca="1" si="1"/>
        <v>0.48369968124679447</v>
      </c>
      <c r="I127" s="138">
        <f t="shared" ca="1" si="4"/>
        <v>5.8348857845959445</v>
      </c>
      <c r="J127" s="41">
        <f t="shared" ca="1" si="5"/>
        <v>0.34056654852946044</v>
      </c>
      <c r="K127" s="41">
        <f t="shared" ca="1" si="6"/>
        <v>-1.892784123359581E-3</v>
      </c>
      <c r="L127" s="41">
        <f t="shared" ca="1" si="7"/>
        <v>0.16541375804755387</v>
      </c>
      <c r="M127" s="41">
        <f t="shared" ca="1" si="10"/>
        <v>3.365448582725028E-3</v>
      </c>
      <c r="N127" s="219">
        <f t="shared" ca="1" si="11"/>
        <v>2.5333992001883868E-2</v>
      </c>
    </row>
    <row r="128" spans="1:14" ht="13" x14ac:dyDescent="0.15">
      <c r="A128" s="166">
        <f t="shared" si="8"/>
        <v>5</v>
      </c>
      <c r="B128" s="166">
        <f t="shared" si="9"/>
        <v>1880</v>
      </c>
      <c r="C128" s="41">
        <f ca="1">'StockBond Returns'!W118</f>
        <v>-2.5504002006572261E-2</v>
      </c>
      <c r="D128" s="217">
        <f>'StockBond Returns'!M118</f>
        <v>14.64609845</v>
      </c>
      <c r="E128" s="41">
        <f t="shared" si="0"/>
        <v>5.1638784585324157E-2</v>
      </c>
      <c r="F128" s="138">
        <f t="shared" ca="1" si="3"/>
        <v>113.06532977996181</v>
      </c>
      <c r="G128" s="218">
        <f>'StockBond Returns'!C118</f>
        <v>1880.3333333333248</v>
      </c>
      <c r="H128" s="138">
        <f t="shared" ca="1" si="1"/>
        <v>0.48654635071467373</v>
      </c>
      <c r="I128" s="138">
        <f t="shared" ca="1" si="4"/>
        <v>5.827771829067582</v>
      </c>
      <c r="J128" s="41">
        <f t="shared" ca="1" si="5"/>
        <v>0.33840974494260179</v>
      </c>
      <c r="K128" s="41">
        <f t="shared" ca="1" si="6"/>
        <v>-6.7439559433923879E-4</v>
      </c>
      <c r="L128" s="41">
        <f t="shared" ca="1" si="7"/>
        <v>0.16777041919183633</v>
      </c>
      <c r="M128" s="41">
        <f t="shared" ca="1" si="10"/>
        <v>4.8783960591203268E-4</v>
      </c>
      <c r="N128" s="219">
        <f t="shared" ca="1" si="11"/>
        <v>2.5397959251754976E-2</v>
      </c>
    </row>
    <row r="129" spans="1:14" ht="13" x14ac:dyDescent="0.15">
      <c r="A129" s="166">
        <f t="shared" si="8"/>
        <v>6</v>
      </c>
      <c r="B129" s="166">
        <f t="shared" si="9"/>
        <v>1880</v>
      </c>
      <c r="C129" s="41">
        <f ca="1">'StockBond Returns'!W119</f>
        <v>2.8833064786831959E-2</v>
      </c>
      <c r="D129" s="217">
        <f>'StockBond Returns'!M119</f>
        <v>14.946474350000001</v>
      </c>
      <c r="E129" s="41">
        <f t="shared" si="0"/>
        <v>5.0952705185955779E-2</v>
      </c>
      <c r="F129" s="138">
        <f t="shared" ca="1" si="3"/>
        <v>115.82477478548535</v>
      </c>
      <c r="G129" s="218">
        <f>'StockBond Returns'!C119</f>
        <v>1880.4166666666581</v>
      </c>
      <c r="H129" s="138">
        <f t="shared" ca="1" si="1"/>
        <v>0.49179880023954659</v>
      </c>
      <c r="I129" s="138">
        <f t="shared" ca="1" si="4"/>
        <v>5.8238416054212445</v>
      </c>
      <c r="J129" s="41">
        <f t="shared" ca="1" si="5"/>
        <v>0.33579080269370531</v>
      </c>
      <c r="K129" s="41">
        <f t="shared" ca="1" si="6"/>
        <v>0</v>
      </c>
      <c r="L129" s="41">
        <f t="shared" ca="1" si="7"/>
        <v>0.16948678892510949</v>
      </c>
      <c r="M129" s="41">
        <f t="shared" ca="1" si="10"/>
        <v>-1.8279286683502427E-3</v>
      </c>
      <c r="N129" s="219">
        <f t="shared" ca="1" si="11"/>
        <v>2.5466748105445407E-2</v>
      </c>
    </row>
    <row r="130" spans="1:14" ht="13" x14ac:dyDescent="0.15">
      <c r="A130" s="166">
        <f t="shared" si="8"/>
        <v>7</v>
      </c>
      <c r="B130" s="166">
        <f t="shared" si="9"/>
        <v>1880</v>
      </c>
      <c r="C130" s="41">
        <f ca="1">'StockBond Returns'!W120</f>
        <v>3.7860125984633924E-2</v>
      </c>
      <c r="D130" s="217">
        <f>'StockBond Returns'!M120</f>
        <v>15.596230139999999</v>
      </c>
      <c r="E130" s="41">
        <f t="shared" si="0"/>
        <v>4.9559029362335381E-2</v>
      </c>
      <c r="F130" s="138">
        <f t="shared" ca="1" si="3"/>
        <v>119.69949698622995</v>
      </c>
      <c r="G130" s="218">
        <f>'StockBond Returns'!C120</f>
        <v>1880.4999999999914</v>
      </c>
      <c r="H130" s="138">
        <f t="shared" ca="1" si="1"/>
        <v>0.49434924048311207</v>
      </c>
      <c r="I130" s="138">
        <f t="shared" ca="1" si="4"/>
        <v>5.8240635882643996</v>
      </c>
      <c r="J130" s="41">
        <f t="shared" ca="1" si="5"/>
        <v>0.33193921348958733</v>
      </c>
      <c r="K130" s="41">
        <f t="shared" ca="1" si="6"/>
        <v>0</v>
      </c>
      <c r="L130" s="41">
        <f t="shared" ca="1" si="7"/>
        <v>0.17036181899274982</v>
      </c>
      <c r="M130" s="41">
        <f t="shared" ca="1" si="10"/>
        <v>-3.5697262528759932E-3</v>
      </c>
      <c r="N130" s="219">
        <f t="shared" ca="1" si="11"/>
        <v>2.554164817709224E-2</v>
      </c>
    </row>
    <row r="131" spans="1:14" ht="13" x14ac:dyDescent="0.15">
      <c r="A131" s="166">
        <f t="shared" si="8"/>
        <v>8</v>
      </c>
      <c r="B131" s="166">
        <f t="shared" si="9"/>
        <v>1880</v>
      </c>
      <c r="C131" s="41">
        <f ca="1">'StockBond Returns'!W121</f>
        <v>3.391597269380036E-2</v>
      </c>
      <c r="D131" s="217">
        <f>'StockBond Returns'!M121</f>
        <v>16.12306963</v>
      </c>
      <c r="E131" s="41">
        <f t="shared" si="0"/>
        <v>4.8511464409336555E-2</v>
      </c>
      <c r="F131" s="138">
        <f t="shared" ca="1" si="3"/>
        <v>123.24810628165201</v>
      </c>
      <c r="G131" s="218">
        <f>'StockBond Returns'!C121</f>
        <v>1880.5833333333246</v>
      </c>
      <c r="H131" s="138">
        <f t="shared" ca="1" si="1"/>
        <v>0.49824551011670759</v>
      </c>
      <c r="I131" s="138">
        <f t="shared" ca="1" si="4"/>
        <v>5.8275664419871074</v>
      </c>
      <c r="J131" s="41">
        <f t="shared" ca="1" si="5"/>
        <v>0.32827798373481065</v>
      </c>
      <c r="K131" s="41">
        <f t="shared" ca="1" si="6"/>
        <v>0</v>
      </c>
      <c r="L131" s="41">
        <f t="shared" ca="1" si="7"/>
        <v>0.17056935622348979</v>
      </c>
      <c r="M131" s="41">
        <f t="shared" ca="1" si="10"/>
        <v>-5.2091809521808141E-3</v>
      </c>
      <c r="N131" s="219">
        <f t="shared" ca="1" si="11"/>
        <v>2.5618061954967884E-2</v>
      </c>
    </row>
    <row r="132" spans="1:14" ht="13" x14ac:dyDescent="0.15">
      <c r="A132" s="166">
        <f t="shared" si="8"/>
        <v>9</v>
      </c>
      <c r="B132" s="166">
        <f t="shared" si="9"/>
        <v>1880</v>
      </c>
      <c r="C132" s="41">
        <f ca="1">'StockBond Returns'!W122</f>
        <v>-9.3564147452691541E-3</v>
      </c>
      <c r="D132" s="217">
        <f>'StockBond Returns'!M122</f>
        <v>15.864885709999999</v>
      </c>
      <c r="E132" s="41">
        <f t="shared" si="0"/>
        <v>4.9016142576737164E-2</v>
      </c>
      <c r="F132" s="138">
        <f t="shared" ca="1" si="3"/>
        <v>121.60136216423278</v>
      </c>
      <c r="G132" s="218">
        <f>'StockBond Returns'!C122</f>
        <v>1880.6666666666579</v>
      </c>
      <c r="H132" s="138">
        <f t="shared" ca="1" si="1"/>
        <v>0.49670247544729046</v>
      </c>
      <c r="I132" s="138">
        <f t="shared" ca="1" si="4"/>
        <v>5.8325003234873138</v>
      </c>
      <c r="J132" s="41">
        <f t="shared" ca="1" si="5"/>
        <v>0.32534529975106685</v>
      </c>
      <c r="K132" s="41">
        <f t="shared" ca="1" si="6"/>
        <v>0</v>
      </c>
      <c r="L132" s="41">
        <f t="shared" ca="1" si="7"/>
        <v>0.17048271440260754</v>
      </c>
      <c r="M132" s="41">
        <f t="shared" ca="1" si="10"/>
        <v>-6.069603889172992E-3</v>
      </c>
      <c r="N132" s="219">
        <f t="shared" ca="1" si="11"/>
        <v>2.5691252257211236E-2</v>
      </c>
    </row>
    <row r="133" spans="1:14" ht="13" x14ac:dyDescent="0.15">
      <c r="A133" s="166">
        <f t="shared" si="8"/>
        <v>10</v>
      </c>
      <c r="B133" s="166">
        <f t="shared" si="9"/>
        <v>1880</v>
      </c>
      <c r="C133" s="41">
        <f ca="1">'StockBond Returns'!W123</f>
        <v>2.3243383790163316E-2</v>
      </c>
      <c r="D133" s="217">
        <f>'StockBond Returns'!M123</f>
        <v>16.263695609999999</v>
      </c>
      <c r="E133" s="41">
        <f t="shared" si="0"/>
        <v>4.824332009094949E-2</v>
      </c>
      <c r="F133" s="138">
        <f t="shared" ca="1" si="3"/>
        <v>123.91954177270905</v>
      </c>
      <c r="G133" s="218">
        <f>'StockBond Returns'!C123</f>
        <v>1880.7499999999911</v>
      </c>
      <c r="H133" s="138">
        <f t="shared" ca="1" si="1"/>
        <v>0.49819084327204916</v>
      </c>
      <c r="I133" s="138">
        <f t="shared" ca="1" si="4"/>
        <v>5.8426308928727924</v>
      </c>
      <c r="J133" s="41">
        <f t="shared" ca="1" si="5"/>
        <v>0.32336000147636668</v>
      </c>
      <c r="K133" s="41">
        <f t="shared" ca="1" si="6"/>
        <v>0</v>
      </c>
      <c r="L133" s="41">
        <f t="shared" ca="1" si="7"/>
        <v>0.16935374521565416</v>
      </c>
      <c r="M133" s="41">
        <f t="shared" ca="1" si="10"/>
        <v>-5.3715703339408671E-3</v>
      </c>
      <c r="N133" s="219">
        <f t="shared" ca="1" si="11"/>
        <v>2.5754584449433519E-2</v>
      </c>
    </row>
    <row r="134" spans="1:14" ht="13" x14ac:dyDescent="0.15">
      <c r="A134" s="166">
        <f t="shared" si="8"/>
        <v>11</v>
      </c>
      <c r="B134" s="166">
        <f t="shared" si="9"/>
        <v>1880</v>
      </c>
      <c r="C134" s="41">
        <f ca="1">'StockBond Returns'!W124</f>
        <v>3.8168797314437446E-2</v>
      </c>
      <c r="D134" s="217">
        <f>'StockBond Returns'!M124</f>
        <v>16.89981422</v>
      </c>
      <c r="E134" s="41">
        <f t="shared" si="0"/>
        <v>4.7086124053853651E-2</v>
      </c>
      <c r="F134" s="138">
        <f t="shared" ca="1" si="3"/>
        <v>128.13219545733671</v>
      </c>
      <c r="G134" s="218">
        <f>'StockBond Returns'!C124</f>
        <v>1880.8333333333244</v>
      </c>
      <c r="H134" s="138">
        <f t="shared" ca="1" si="1"/>
        <v>0.50277070421639825</v>
      </c>
      <c r="I134" s="138">
        <f t="shared" ca="1" si="4"/>
        <v>5.8625935777590943</v>
      </c>
      <c r="J134" s="41">
        <f t="shared" ca="1" si="5"/>
        <v>0.32060960015224516</v>
      </c>
      <c r="K134" s="41">
        <f t="shared" ca="1" si="6"/>
        <v>0</v>
      </c>
      <c r="L134" s="41">
        <f t="shared" ca="1" si="7"/>
        <v>0.16626953289182955</v>
      </c>
      <c r="M134" s="41">
        <f t="shared" ca="1" si="10"/>
        <v>-1.8507867571168068E-3</v>
      </c>
      <c r="N134" s="219">
        <f t="shared" ca="1" si="11"/>
        <v>2.5804795905668605E-2</v>
      </c>
    </row>
    <row r="135" spans="1:14" ht="13" x14ac:dyDescent="0.15">
      <c r="A135" s="166">
        <f t="shared" si="8"/>
        <v>12</v>
      </c>
      <c r="B135" s="166">
        <f t="shared" si="9"/>
        <v>1880</v>
      </c>
      <c r="C135" s="41">
        <f ca="1">'StockBond Returns'!W125</f>
        <v>2.5091008021775742E-2</v>
      </c>
      <c r="D135" s="217">
        <f>'StockBond Returns'!M125</f>
        <v>17.33208891</v>
      </c>
      <c r="E135" s="41">
        <f t="shared" si="0"/>
        <v>4.634822496563111E-2</v>
      </c>
      <c r="F135" s="138">
        <f t="shared" ca="1" si="3"/>
        <v>130.83177567341545</v>
      </c>
      <c r="G135" s="218">
        <f>'StockBond Returns'!C125</f>
        <v>1880.9166666666576</v>
      </c>
      <c r="H135" s="138">
        <f t="shared" ca="1" si="1"/>
        <v>0.50531838096370352</v>
      </c>
      <c r="I135" s="138">
        <f t="shared" ca="1" si="4"/>
        <v>5.8895058242376956</v>
      </c>
      <c r="J135" s="41">
        <f t="shared" ca="1" si="5"/>
        <v>0.3164203764182516</v>
      </c>
      <c r="K135" s="41">
        <f t="shared" ca="1" si="6"/>
        <v>0</v>
      </c>
      <c r="L135" s="41">
        <f t="shared" ca="1" si="7"/>
        <v>0.16182940333692364</v>
      </c>
      <c r="M135" s="41">
        <f t="shared" ca="1" si="10"/>
        <v>4.1616525738898957E-3</v>
      </c>
      <c r="N135" s="219">
        <f t="shared" ca="1" si="11"/>
        <v>2.5846687057224722E-2</v>
      </c>
    </row>
    <row r="136" spans="1:14" ht="13" x14ac:dyDescent="0.15">
      <c r="A136" s="166">
        <f t="shared" si="8"/>
        <v>1</v>
      </c>
      <c r="B136" s="166">
        <f t="shared" si="9"/>
        <v>1881</v>
      </c>
      <c r="C136" s="41">
        <f ca="1">'StockBond Returns'!W126</f>
        <v>5.968595313007441E-2</v>
      </c>
      <c r="D136" s="217">
        <f>'StockBond Returns'!M126</f>
        <v>18.480219720000001</v>
      </c>
      <c r="E136" s="41">
        <f t="shared" si="0"/>
        <v>4.4555955371508971E-2</v>
      </c>
      <c r="F136" s="138">
        <f t="shared" ca="1" si="3"/>
        <v>138.10511611401768</v>
      </c>
      <c r="G136" s="218">
        <f>'StockBond Returns'!C126</f>
        <v>1880.9999999999909</v>
      </c>
      <c r="H136" s="138">
        <f t="shared" ca="1" si="1"/>
        <v>0.51278378251276968</v>
      </c>
      <c r="I136" s="138">
        <f t="shared" ca="1" si="4"/>
        <v>5.9267971630143128</v>
      </c>
      <c r="J136" s="41">
        <f t="shared" ca="1" si="5"/>
        <v>0.31022115931701832</v>
      </c>
      <c r="K136" s="41">
        <f t="shared" ca="1" si="6"/>
        <v>0</v>
      </c>
      <c r="L136" s="41">
        <f t="shared" ca="1" si="7"/>
        <v>0.15539595397401507</v>
      </c>
      <c r="M136" s="41">
        <f t="shared" ca="1" si="10"/>
        <v>1.2232935211836438E-2</v>
      </c>
      <c r="N136" s="219">
        <f t="shared" ca="1" si="11"/>
        <v>2.5880973011278376E-2</v>
      </c>
    </row>
    <row r="137" spans="1:14" ht="13" x14ac:dyDescent="0.15">
      <c r="A137" s="166">
        <f t="shared" si="8"/>
        <v>2</v>
      </c>
      <c r="B137" s="166">
        <f t="shared" si="9"/>
        <v>1881</v>
      </c>
      <c r="C137" s="41">
        <f ca="1">'StockBond Returns'!W127</f>
        <v>-9.0692764515183551E-3</v>
      </c>
      <c r="D137" s="217">
        <f>'StockBond Returns'!M127</f>
        <v>18.139316900000001</v>
      </c>
      <c r="E137" s="41">
        <f t="shared" si="0"/>
        <v>4.5064433807317186E-2</v>
      </c>
      <c r="F137" s="138">
        <f t="shared" ca="1" si="3"/>
        <v>136.34446943198131</v>
      </c>
      <c r="G137" s="218">
        <f>'StockBond Returns'!C127</f>
        <v>1881.0833333333242</v>
      </c>
      <c r="H137" s="138">
        <f t="shared" ca="1" si="1"/>
        <v>0.51202385980927534</v>
      </c>
      <c r="I137" s="138">
        <f t="shared" ca="1" si="4"/>
        <v>5.960543485172753</v>
      </c>
      <c r="J137" s="41">
        <f t="shared" ca="1" si="5"/>
        <v>0.3067645025956891</v>
      </c>
      <c r="K137" s="41">
        <f t="shared" ca="1" si="6"/>
        <v>0</v>
      </c>
      <c r="L137" s="41">
        <f t="shared" ca="1" si="7"/>
        <v>0.14971998939911413</v>
      </c>
      <c r="M137" s="41">
        <f t="shared" ca="1" si="10"/>
        <v>1.9170659992971961E-2</v>
      </c>
      <c r="N137" s="219">
        <f t="shared" ca="1" si="11"/>
        <v>2.5902846889985467E-2</v>
      </c>
    </row>
    <row r="138" spans="1:14" ht="13" x14ac:dyDescent="0.15">
      <c r="A138" s="166">
        <f t="shared" si="8"/>
        <v>3</v>
      </c>
      <c r="B138" s="166">
        <f t="shared" si="9"/>
        <v>1881</v>
      </c>
      <c r="C138" s="41">
        <f ca="1">'StockBond Returns'!W128</f>
        <v>1.2960757553386066E-2</v>
      </c>
      <c r="D138" s="217">
        <f>'StockBond Returns'!M128</f>
        <v>18.275682159999999</v>
      </c>
      <c r="E138" s="41">
        <f t="shared" si="0"/>
        <v>4.4858759887734884E-2</v>
      </c>
      <c r="F138" s="138">
        <f t="shared" ca="1" si="3"/>
        <v>137.59293696711649</v>
      </c>
      <c r="G138" s="218">
        <f>'StockBond Returns'!C128</f>
        <v>1881.1666666666574</v>
      </c>
      <c r="H138" s="138">
        <f t="shared" ca="1" si="1"/>
        <v>0.51435404347134328</v>
      </c>
      <c r="I138" s="138">
        <f t="shared" ca="1" si="4"/>
        <v>5.9967836724936641</v>
      </c>
      <c r="J138" s="41">
        <f t="shared" ca="1" si="5"/>
        <v>0.30288737049759962</v>
      </c>
      <c r="K138" s="41">
        <f t="shared" ca="1" si="6"/>
        <v>0</v>
      </c>
      <c r="L138" s="41">
        <f t="shared" ca="1" si="7"/>
        <v>0.14362768377352042</v>
      </c>
      <c r="M138" s="41">
        <f t="shared" ca="1" si="10"/>
        <v>2.6732074367668668E-2</v>
      </c>
      <c r="N138" s="219">
        <f t="shared" ca="1" si="11"/>
        <v>2.5908859584053798E-2</v>
      </c>
    </row>
    <row r="139" spans="1:14" ht="13" x14ac:dyDescent="0.15">
      <c r="A139" s="166">
        <f t="shared" si="8"/>
        <v>4</v>
      </c>
      <c r="B139" s="166">
        <f t="shared" si="9"/>
        <v>1881</v>
      </c>
      <c r="C139" s="41">
        <f ca="1">'StockBond Returns'!W129</f>
        <v>-6.4569433770723097E-3</v>
      </c>
      <c r="D139" s="217">
        <f>'StockBond Returns'!M129</f>
        <v>17.977235449999998</v>
      </c>
      <c r="E139" s="41">
        <f t="shared" si="0"/>
        <v>4.5312952741852201E-2</v>
      </c>
      <c r="F139" s="138">
        <f t="shared" ca="1" si="3"/>
        <v>136.19347427549786</v>
      </c>
      <c r="G139" s="218">
        <f>'StockBond Returns'!C129</f>
        <v>1881.2499999999907</v>
      </c>
      <c r="H139" s="138">
        <f t="shared" ca="1" si="1"/>
        <v>0.5142773719661915</v>
      </c>
      <c r="I139" s="138">
        <f t="shared" ca="1" si="4"/>
        <v>6.0273613632130605</v>
      </c>
      <c r="J139" s="41">
        <f t="shared" ca="1" si="5"/>
        <v>0.30189187802170747</v>
      </c>
      <c r="K139" s="41">
        <f t="shared" ca="1" si="6"/>
        <v>0</v>
      </c>
      <c r="L139" s="41">
        <f t="shared" ca="1" si="7"/>
        <v>0.13867621095437599</v>
      </c>
      <c r="M139" s="41">
        <f t="shared" ca="1" si="10"/>
        <v>3.2987034489218248E-2</v>
      </c>
      <c r="N139" s="219">
        <f t="shared" ca="1" si="11"/>
        <v>2.5895648024844928E-2</v>
      </c>
    </row>
    <row r="140" spans="1:14" ht="13" x14ac:dyDescent="0.15">
      <c r="A140" s="166">
        <f t="shared" si="8"/>
        <v>5</v>
      </c>
      <c r="B140" s="166">
        <f t="shared" si="9"/>
        <v>1881</v>
      </c>
      <c r="C140" s="41">
        <f ca="1">'StockBond Returns'!W130</f>
        <v>5.0469694625247356E-2</v>
      </c>
      <c r="D140" s="217">
        <f>'StockBond Returns'!M130</f>
        <v>18.87842779</v>
      </c>
      <c r="E140" s="41">
        <f t="shared" si="0"/>
        <v>4.3985256376320309E-2</v>
      </c>
      <c r="F140" s="138">
        <f t="shared" ca="1" si="3"/>
        <v>142.52688453825172</v>
      </c>
      <c r="G140" s="218">
        <f>'StockBond Returns'!C130</f>
        <v>1881.3333333333239</v>
      </c>
      <c r="H140" s="138">
        <f t="shared" ca="1" si="1"/>
        <v>0.5224234630777671</v>
      </c>
      <c r="I140" s="138">
        <f t="shared" ca="1" si="4"/>
        <v>6.0632384755761537</v>
      </c>
      <c r="J140" s="41">
        <f t="shared" ca="1" si="5"/>
        <v>0.29924540537246358</v>
      </c>
      <c r="K140" s="41">
        <f t="shared" ca="1" si="6"/>
        <v>0</v>
      </c>
      <c r="L140" s="41">
        <f t="shared" ca="1" si="7"/>
        <v>0.13278381475089263</v>
      </c>
      <c r="M140" s="41">
        <f t="shared" ca="1" si="10"/>
        <v>4.0404232254618977E-2</v>
      </c>
      <c r="N140" s="219">
        <f t="shared" ca="1" si="11"/>
        <v>2.5866457331008914E-2</v>
      </c>
    </row>
    <row r="141" spans="1:14" ht="13" x14ac:dyDescent="0.15">
      <c r="A141" s="166">
        <f t="shared" si="8"/>
        <v>6</v>
      </c>
      <c r="B141" s="166">
        <f t="shared" si="9"/>
        <v>1881</v>
      </c>
      <c r="C141" s="41">
        <f ca="1">'StockBond Returns'!W131</f>
        <v>1.3077250172590999E-2</v>
      </c>
      <c r="D141" s="217">
        <f>'StockBond Returns'!M131</f>
        <v>19.02177017</v>
      </c>
      <c r="E141" s="41">
        <f t="shared" si="0"/>
        <v>4.3785671392905914E-2</v>
      </c>
      <c r="F141" s="138">
        <f t="shared" ca="1" si="3"/>
        <v>143.861488938278</v>
      </c>
      <c r="G141" s="218">
        <f>'StockBond Returns'!C131</f>
        <v>1881.4166666666572</v>
      </c>
      <c r="H141" s="138">
        <f t="shared" ca="1" si="1"/>
        <v>0.52492265672880078</v>
      </c>
      <c r="I141" s="138">
        <f t="shared" ca="1" si="4"/>
        <v>6.0963623320654072</v>
      </c>
      <c r="J141" s="41">
        <f t="shared" ca="1" si="5"/>
        <v>0.29747002753622054</v>
      </c>
      <c r="K141" s="41">
        <f t="shared" ca="1" si="6"/>
        <v>0</v>
      </c>
      <c r="L141" s="41">
        <f t="shared" ca="1" si="7"/>
        <v>0.12746803682274432</v>
      </c>
      <c r="M141" s="41">
        <f t="shared" ca="1" si="10"/>
        <v>4.6793979834630406E-2</v>
      </c>
      <c r="N141" s="219">
        <f t="shared" ca="1" si="11"/>
        <v>2.58182114839168E-2</v>
      </c>
    </row>
    <row r="142" spans="1:14" ht="13" x14ac:dyDescent="0.15">
      <c r="A142" s="166">
        <f t="shared" si="8"/>
        <v>7</v>
      </c>
      <c r="B142" s="166">
        <f t="shared" si="9"/>
        <v>1881</v>
      </c>
      <c r="C142" s="41">
        <f ca="1">'StockBond Returns'!W132</f>
        <v>-3.4622351254312934E-2</v>
      </c>
      <c r="D142" s="217">
        <f>'StockBond Returns'!M132</f>
        <v>18.12720848</v>
      </c>
      <c r="E142" s="41">
        <f t="shared" si="0"/>
        <v>4.5082846004758925E-2</v>
      </c>
      <c r="F142" s="138">
        <f t="shared" ca="1" si="3"/>
        <v>138.37391733616232</v>
      </c>
      <c r="G142" s="218">
        <f>'StockBond Returns'!C132</f>
        <v>1881.4999999999905</v>
      </c>
      <c r="H142" s="138">
        <f t="shared" ca="1" si="1"/>
        <v>0.51985750052845392</v>
      </c>
      <c r="I142" s="138">
        <f t="shared" ca="1" si="4"/>
        <v>6.121870592110751</v>
      </c>
      <c r="J142" s="41">
        <f t="shared" ca="1" si="5"/>
        <v>0.29713731656740006</v>
      </c>
      <c r="K142" s="41">
        <f t="shared" ca="1" si="6"/>
        <v>-3.1686008791648179E-3</v>
      </c>
      <c r="L142" s="41">
        <f t="shared" ca="1" si="7"/>
        <v>0.12360480481230529</v>
      </c>
      <c r="M142" s="41">
        <f t="shared" ca="1" si="10"/>
        <v>5.1133886045893862E-2</v>
      </c>
      <c r="N142" s="219">
        <f t="shared" ca="1" si="11"/>
        <v>2.5754194037693162E-2</v>
      </c>
    </row>
    <row r="143" spans="1:14" ht="13" x14ac:dyDescent="0.15">
      <c r="A143" s="166">
        <f t="shared" si="8"/>
        <v>8</v>
      </c>
      <c r="B143" s="166">
        <f t="shared" si="9"/>
        <v>1881</v>
      </c>
      <c r="C143" s="41">
        <f ca="1">'StockBond Returns'!W133</f>
        <v>-3.495955419625639E-2</v>
      </c>
      <c r="D143" s="217">
        <f>'StockBond Returns'!M133</f>
        <v>17.29906883</v>
      </c>
      <c r="E143" s="41">
        <f t="shared" si="0"/>
        <v>4.6403289819443999E-2</v>
      </c>
      <c r="F143" s="138">
        <f t="shared" ca="1" si="3"/>
        <v>133.03474335963605</v>
      </c>
      <c r="G143" s="218">
        <f>'StockBond Returns'!C133</f>
        <v>1881.5833333333237</v>
      </c>
      <c r="H143" s="138">
        <f t="shared" ca="1" si="1"/>
        <v>0.51443747934771211</v>
      </c>
      <c r="I143" s="138">
        <f t="shared" ca="1" si="4"/>
        <v>6.1380625613417559</v>
      </c>
      <c r="J143" s="41">
        <f t="shared" ca="1" si="5"/>
        <v>0.29656200346297479</v>
      </c>
      <c r="K143" s="41">
        <f t="shared" ca="1" si="6"/>
        <v>-5.7982031651890864E-3</v>
      </c>
      <c r="L143" s="41">
        <f t="shared" ca="1" si="7"/>
        <v>0.12146958800056806</v>
      </c>
      <c r="M143" s="41">
        <f t="shared" ca="1" si="10"/>
        <v>5.3280579886237023E-2</v>
      </c>
      <c r="N143" s="219">
        <f t="shared" ca="1" si="11"/>
        <v>2.5679248579642145E-2</v>
      </c>
    </row>
    <row r="144" spans="1:14" ht="13" x14ac:dyDescent="0.15">
      <c r="A144" s="166">
        <f t="shared" si="8"/>
        <v>9</v>
      </c>
      <c r="B144" s="166">
        <f t="shared" si="9"/>
        <v>1881</v>
      </c>
      <c r="C144" s="41">
        <f ca="1">'StockBond Returns'!W134</f>
        <v>-2.6749775565527829E-2</v>
      </c>
      <c r="D144" s="217">
        <f>'StockBond Returns'!M134</f>
        <v>16.736343340000001</v>
      </c>
      <c r="E144" s="41">
        <f t="shared" si="0"/>
        <v>4.7375104127733554E-2</v>
      </c>
      <c r="F144" s="138">
        <f t="shared" ca="1" si="3"/>
        <v>128.97541744011554</v>
      </c>
      <c r="G144" s="218">
        <f>'StockBond Returns'!C134</f>
        <v>1881.666666666657</v>
      </c>
      <c r="H144" s="138">
        <f t="shared" ca="1" si="1"/>
        <v>0.50918531926194799</v>
      </c>
      <c r="I144" s="138">
        <f t="shared" ca="1" si="4"/>
        <v>6.1505454051564126</v>
      </c>
      <c r="J144" s="41">
        <f t="shared" ca="1" si="5"/>
        <v>0.29552347756145703</v>
      </c>
      <c r="K144" s="41">
        <f t="shared" ca="1" si="6"/>
        <v>-7.8159861311900558E-3</v>
      </c>
      <c r="L144" s="41">
        <f t="shared" ca="1" si="7"/>
        <v>0.12001775521393698</v>
      </c>
      <c r="M144" s="41">
        <f t="shared" ca="1" si="10"/>
        <v>5.4529800948032614E-2</v>
      </c>
      <c r="N144" s="219">
        <f t="shared" ca="1" si="11"/>
        <v>2.5599770538912825E-2</v>
      </c>
    </row>
    <row r="145" spans="1:14" ht="13" x14ac:dyDescent="0.15">
      <c r="A145" s="166">
        <f t="shared" si="8"/>
        <v>10</v>
      </c>
      <c r="B145" s="166">
        <f t="shared" si="9"/>
        <v>1881</v>
      </c>
      <c r="C145" s="41">
        <f ca="1">'StockBond Returns'!W135</f>
        <v>-1.9109302460537748E-2</v>
      </c>
      <c r="D145" s="217">
        <f>'StockBond Returns'!M135</f>
        <v>16.274681699999999</v>
      </c>
      <c r="E145" s="41">
        <f t="shared" si="0"/>
        <v>4.822256706562808E-2</v>
      </c>
      <c r="F145" s="138">
        <f t="shared" ca="1" si="3"/>
        <v>126.01133203529055</v>
      </c>
      <c r="G145" s="218">
        <f>'StockBond Returns'!C135</f>
        <v>1881.7499999999902</v>
      </c>
      <c r="H145" s="138">
        <f t="shared" ca="1" si="1"/>
        <v>0.5063824925084105</v>
      </c>
      <c r="I145" s="138">
        <f t="shared" ca="1" si="4"/>
        <v>6.1587370543927742</v>
      </c>
      <c r="J145" s="41">
        <f t="shared" ca="1" si="5"/>
        <v>0.29400721603828517</v>
      </c>
      <c r="K145" s="41">
        <f t="shared" ca="1" si="6"/>
        <v>-9.1356760851135643E-3</v>
      </c>
      <c r="L145" s="41">
        <f t="shared" ca="1" si="7"/>
        <v>0.11934614427439638</v>
      </c>
      <c r="M145" s="41">
        <f t="shared" ca="1" si="10"/>
        <v>5.4103394055850407E-2</v>
      </c>
      <c r="N145" s="219">
        <f t="shared" ca="1" si="11"/>
        <v>2.5513644189250471E-2</v>
      </c>
    </row>
    <row r="146" spans="1:14" ht="13" x14ac:dyDescent="0.15">
      <c r="A146" s="166">
        <f t="shared" si="8"/>
        <v>11</v>
      </c>
      <c r="B146" s="166">
        <f t="shared" si="9"/>
        <v>1881</v>
      </c>
      <c r="C146" s="41">
        <f ca="1">'StockBond Returns'!W136</f>
        <v>1.8718892962253684E-2</v>
      </c>
      <c r="D146" s="217">
        <f>'StockBond Returns'!M136</f>
        <v>16.484232810000002</v>
      </c>
      <c r="E146" s="41">
        <f t="shared" si="0"/>
        <v>4.7832015190702709E-2</v>
      </c>
      <c r="F146" s="138">
        <f t="shared" ca="1" si="3"/>
        <v>127.85426325950654</v>
      </c>
      <c r="G146" s="218">
        <f>'StockBond Returns'!C136</f>
        <v>1881.8333333333235</v>
      </c>
      <c r="H146" s="138">
        <f t="shared" ca="1" si="1"/>
        <v>0.50962725520206831</v>
      </c>
      <c r="I146" s="138">
        <f t="shared" ca="1" si="4"/>
        <v>6.1655936053784437</v>
      </c>
      <c r="J146" s="41">
        <f t="shared" ca="1" si="5"/>
        <v>0.29256009233158009</v>
      </c>
      <c r="K146" s="41">
        <f t="shared" ca="1" si="6"/>
        <v>-1.0237583247933557E-2</v>
      </c>
      <c r="L146" s="41">
        <f t="shared" ca="1" si="7"/>
        <v>0.11891485305011296</v>
      </c>
      <c r="M146" s="41">
        <f t="shared" ca="1" si="10"/>
        <v>5.1683614700640312E-2</v>
      </c>
      <c r="N146" s="219">
        <f t="shared" ca="1" si="11"/>
        <v>2.5426026878284477E-2</v>
      </c>
    </row>
    <row r="147" spans="1:14" ht="13" x14ac:dyDescent="0.15">
      <c r="A147" s="166">
        <f t="shared" si="8"/>
        <v>12</v>
      </c>
      <c r="B147" s="166">
        <f t="shared" si="9"/>
        <v>1881</v>
      </c>
      <c r="C147" s="41">
        <f ca="1">'StockBond Returns'!W137</f>
        <v>-1.5109786700220345E-2</v>
      </c>
      <c r="D147" s="217">
        <f>'StockBond Returns'!M137</f>
        <v>15.980262679999999</v>
      </c>
      <c r="E147" s="41">
        <f t="shared" si="0"/>
        <v>4.8788597065789911E-2</v>
      </c>
      <c r="F147" s="138">
        <f t="shared" ca="1" si="3"/>
        <v>125.42048571686223</v>
      </c>
      <c r="G147" s="218">
        <f>'StockBond Returns'!C137</f>
        <v>1881.9166666666567</v>
      </c>
      <c r="H147" s="138">
        <f t="shared" ca="1" si="1"/>
        <v>0.50992412845297086</v>
      </c>
      <c r="I147" s="138">
        <f t="shared" ca="1" si="4"/>
        <v>6.1701993528677113</v>
      </c>
      <c r="J147" s="41">
        <f t="shared" ca="1" si="5"/>
        <v>0.29210644106494299</v>
      </c>
      <c r="K147" s="41">
        <f t="shared" ca="1" si="6"/>
        <v>-1.0976391753984238E-2</v>
      </c>
      <c r="L147" s="41">
        <f t="shared" ca="1" si="7"/>
        <v>0.11889086550834294</v>
      </c>
      <c r="M147" s="41">
        <f t="shared" ca="1" si="10"/>
        <v>4.7659945843817386E-2</v>
      </c>
      <c r="N147" s="219">
        <f t="shared" ca="1" si="11"/>
        <v>2.5347284174638711E-2</v>
      </c>
    </row>
    <row r="148" spans="1:14" ht="13" x14ac:dyDescent="0.15">
      <c r="A148" s="166">
        <f t="shared" si="8"/>
        <v>1</v>
      </c>
      <c r="B148" s="166">
        <f t="shared" si="9"/>
        <v>1882</v>
      </c>
      <c r="C148" s="41">
        <f ca="1">'StockBond Returns'!W138</f>
        <v>-9.2894581781357392E-3</v>
      </c>
      <c r="D148" s="217">
        <f>'StockBond Returns'!M138</f>
        <v>15.675056339999999</v>
      </c>
      <c r="E148" s="41">
        <f t="shared" si="0"/>
        <v>4.9397811985790928E-2</v>
      </c>
      <c r="F148" s="138">
        <f t="shared" ca="1" si="3"/>
        <v>123.75021015052629</v>
      </c>
      <c r="G148" s="218">
        <f>'StockBond Returns'!C138</f>
        <v>1881.99999999999</v>
      </c>
      <c r="H148" s="138">
        <f t="shared" ca="1" si="1"/>
        <v>0.50941580118481777</v>
      </c>
      <c r="I148" s="138">
        <f t="shared" ca="1" si="4"/>
        <v>6.16683137153976</v>
      </c>
      <c r="J148" s="41">
        <f t="shared" ca="1" si="5"/>
        <v>0.29266390172262313</v>
      </c>
      <c r="K148" s="41">
        <f t="shared" ca="1" si="6"/>
        <v>-1.0436241903146959E-2</v>
      </c>
      <c r="L148" s="41">
        <f t="shared" ca="1" si="7"/>
        <v>0.12031113211670186</v>
      </c>
      <c r="M148" s="41">
        <f t="shared" ca="1" si="10"/>
        <v>4.0499818354398975E-2</v>
      </c>
      <c r="N148" s="219">
        <f t="shared" ca="1" si="11"/>
        <v>2.5282535056096931E-2</v>
      </c>
    </row>
    <row r="149" spans="1:14" ht="13" x14ac:dyDescent="0.15">
      <c r="A149" s="166">
        <f t="shared" si="8"/>
        <v>2</v>
      </c>
      <c r="B149" s="166">
        <f t="shared" si="9"/>
        <v>1882</v>
      </c>
      <c r="C149" s="41">
        <f ca="1">'StockBond Returns'!W139</f>
        <v>-2.1082977388191461E-2</v>
      </c>
      <c r="D149" s="217">
        <f>'StockBond Returns'!M139</f>
        <v>15.164853969999999</v>
      </c>
      <c r="E149" s="41">
        <f t="shared" si="0"/>
        <v>5.0470973607073914E-2</v>
      </c>
      <c r="F149" s="138">
        <f t="shared" ca="1" si="3"/>
        <v>120.64251146877156</v>
      </c>
      <c r="G149" s="218">
        <f>'StockBond Returns'!C139</f>
        <v>1882.0833333333233</v>
      </c>
      <c r="H149" s="138">
        <f t="shared" ca="1" si="1"/>
        <v>0.50741208435262342</v>
      </c>
      <c r="I149" s="138">
        <f t="shared" ca="1" si="4"/>
        <v>6.1622195960831077</v>
      </c>
      <c r="J149" s="41">
        <f t="shared" ca="1" si="5"/>
        <v>0.29147619397287716</v>
      </c>
      <c r="K149" s="41">
        <f t="shared" ca="1" si="6"/>
        <v>-9.6956571542223813E-3</v>
      </c>
      <c r="L149" s="41">
        <f t="shared" ca="1" si="7"/>
        <v>0.12195490773326845</v>
      </c>
      <c r="M149" s="41">
        <f t="shared" ca="1" si="10"/>
        <v>3.3835188252889559E-2</v>
      </c>
      <c r="N149" s="219">
        <f t="shared" ca="1" si="11"/>
        <v>2.5237090264464346E-2</v>
      </c>
    </row>
    <row r="150" spans="1:14" ht="13" x14ac:dyDescent="0.15">
      <c r="A150" s="166">
        <f t="shared" si="8"/>
        <v>3</v>
      </c>
      <c r="B150" s="166">
        <f t="shared" si="9"/>
        <v>1882</v>
      </c>
      <c r="C150" s="41">
        <f ca="1">'StockBond Returns'!W140</f>
        <v>3.4402110380789283E-3</v>
      </c>
      <c r="D150" s="217">
        <f>'StockBond Returns'!M140</f>
        <v>15.09637013</v>
      </c>
      <c r="E150" s="41">
        <f t="shared" si="0"/>
        <v>5.0620544587495486E-2</v>
      </c>
      <c r="F150" s="138">
        <f t="shared" ca="1" si="3"/>
        <v>120.54838947938192</v>
      </c>
      <c r="G150" s="218">
        <f>'StockBond Returns'!C140</f>
        <v>1882.1666666666565</v>
      </c>
      <c r="H150" s="138">
        <f t="shared" ca="1" si="1"/>
        <v>0.50851876038265209</v>
      </c>
      <c r="I150" s="138">
        <f t="shared" ca="1" si="4"/>
        <v>6.1563843129944162</v>
      </c>
      <c r="J150" s="41">
        <f t="shared" ca="1" si="5"/>
        <v>0.29048438797818976</v>
      </c>
      <c r="K150" s="41">
        <f t="shared" ca="1" si="6"/>
        <v>-8.7570045473230884E-3</v>
      </c>
      <c r="L150" s="41">
        <f t="shared" ca="1" si="7"/>
        <v>0.12382038464107525</v>
      </c>
      <c r="M150" s="41">
        <f t="shared" ca="1" si="10"/>
        <v>2.6614373507054534E-2</v>
      </c>
      <c r="N150" s="219">
        <f t="shared" ca="1" si="11"/>
        <v>2.5206589787577772E-2</v>
      </c>
    </row>
    <row r="151" spans="1:14" ht="13" x14ac:dyDescent="0.15">
      <c r="A151" s="166">
        <f t="shared" si="8"/>
        <v>4</v>
      </c>
      <c r="B151" s="166">
        <f t="shared" si="9"/>
        <v>1882</v>
      </c>
      <c r="C151" s="41">
        <f ca="1">'StockBond Returns'!W141</f>
        <v>-3.5768459442164446E-3</v>
      </c>
      <c r="D151" s="217">
        <f>'StockBond Returns'!M141</f>
        <v>14.9216426</v>
      </c>
      <c r="E151" s="41">
        <f t="shared" si="0"/>
        <v>5.1008375277665476E-2</v>
      </c>
      <c r="F151" s="138">
        <f t="shared" ca="1" si="3"/>
        <v>119.61050659427374</v>
      </c>
      <c r="G151" s="218">
        <f>'StockBond Returns'!C141</f>
        <v>1882.2499999999898</v>
      </c>
      <c r="H151" s="138">
        <f t="shared" ca="1" si="1"/>
        <v>0.50842813395936637</v>
      </c>
      <c r="I151" s="138">
        <f t="shared" ca="1" si="4"/>
        <v>6.1505350749875918</v>
      </c>
      <c r="J151" s="41">
        <f t="shared" ca="1" si="5"/>
        <v>0.28760024318647393</v>
      </c>
      <c r="K151" s="41">
        <f t="shared" ca="1" si="6"/>
        <v>-7.8143197024582722E-3</v>
      </c>
      <c r="L151" s="41">
        <f t="shared" ca="1" si="7"/>
        <v>0.12568319447842646</v>
      </c>
      <c r="M151" s="41">
        <f t="shared" ca="1" si="10"/>
        <v>2.0435760252620616E-2</v>
      </c>
      <c r="N151" s="219">
        <f t="shared" ca="1" si="11"/>
        <v>2.5189480018237554E-2</v>
      </c>
    </row>
    <row r="152" spans="1:14" ht="13" x14ac:dyDescent="0.15">
      <c r="A152" s="166">
        <f t="shared" si="8"/>
        <v>5</v>
      </c>
      <c r="B152" s="166">
        <f t="shared" si="9"/>
        <v>1882</v>
      </c>
      <c r="C152" s="41">
        <f ca="1">'StockBond Returns'!W142</f>
        <v>-1.34227619004891E-2</v>
      </c>
      <c r="D152" s="217">
        <f>'StockBond Returns'!M142</f>
        <v>14.55995996</v>
      </c>
      <c r="E152" s="41">
        <f t="shared" si="0"/>
        <v>5.1840753777732229E-2</v>
      </c>
      <c r="F152" s="138">
        <f t="shared" ca="1" si="3"/>
        <v>117.5033996192882</v>
      </c>
      <c r="G152" s="218">
        <f>'StockBond Returns'!C142</f>
        <v>1882.333333333323</v>
      </c>
      <c r="H152" s="138">
        <f t="shared" ca="1" si="1"/>
        <v>0.50762206730916626</v>
      </c>
      <c r="I152" s="138">
        <f t="shared" ca="1" si="4"/>
        <v>6.1357336792189905</v>
      </c>
      <c r="J152" s="41">
        <f t="shared" ca="1" si="5"/>
        <v>0.28648026501196133</v>
      </c>
      <c r="K152" s="41">
        <f t="shared" ca="1" si="6"/>
        <v>-5.4208434373848036E-3</v>
      </c>
      <c r="L152" s="41">
        <f t="shared" ca="1" si="7"/>
        <v>0.12918560219109931</v>
      </c>
      <c r="M152" s="41">
        <f t="shared" ca="1" si="10"/>
        <v>1.1956515306937199E-2</v>
      </c>
      <c r="N152" s="219">
        <f t="shared" ca="1" si="11"/>
        <v>2.5184847169155488E-2</v>
      </c>
    </row>
    <row r="153" spans="1:14" ht="13" x14ac:dyDescent="0.15">
      <c r="A153" s="166">
        <f t="shared" si="8"/>
        <v>6</v>
      </c>
      <c r="B153" s="166">
        <f t="shared" si="9"/>
        <v>1882</v>
      </c>
      <c r="C153" s="41">
        <f ca="1">'StockBond Returns'!W143</f>
        <v>-9.5753158176708417E-3</v>
      </c>
      <c r="D153" s="217">
        <f>'StockBond Returns'!M143</f>
        <v>14.333206479999999</v>
      </c>
      <c r="E153" s="41">
        <f t="shared" si="0"/>
        <v>5.2384029662007635E-2</v>
      </c>
      <c r="F153" s="138">
        <f t="shared" ca="1" si="3"/>
        <v>115.87550603258488</v>
      </c>
      <c r="G153" s="218">
        <f>'StockBond Returns'!C143</f>
        <v>1882.4166666666563</v>
      </c>
      <c r="H153" s="138">
        <f t="shared" ca="1" si="1"/>
        <v>0.50583549542592265</v>
      </c>
      <c r="I153" s="138">
        <f t="shared" ca="1" si="4"/>
        <v>6.116646517916112</v>
      </c>
      <c r="J153" s="41">
        <f t="shared" ca="1" si="5"/>
        <v>0.28612917837967533</v>
      </c>
      <c r="K153" s="41">
        <f t="shared" ca="1" si="6"/>
        <v>-2.3172322128049982E-3</v>
      </c>
      <c r="L153" s="41">
        <f t="shared" ca="1" si="7"/>
        <v>0.13349321396164715</v>
      </c>
      <c r="M153" s="41">
        <f t="shared" ca="1" si="10"/>
        <v>3.3272605442125069E-3</v>
      </c>
      <c r="N153" s="219">
        <f t="shared" ca="1" si="11"/>
        <v>2.5195664317043565E-2</v>
      </c>
    </row>
    <row r="154" spans="1:14" ht="13" x14ac:dyDescent="0.15">
      <c r="A154" s="166">
        <f t="shared" si="8"/>
        <v>7</v>
      </c>
      <c r="B154" s="166">
        <f t="shared" si="9"/>
        <v>1882</v>
      </c>
      <c r="C154" s="41">
        <f ca="1">'StockBond Returns'!W144</f>
        <v>5.4730305235276187E-2</v>
      </c>
      <c r="D154" s="217">
        <f>'StockBond Returns'!M144</f>
        <v>15.254784280000001</v>
      </c>
      <c r="E154" s="41">
        <f t="shared" si="0"/>
        <v>5.0276602462712768E-2</v>
      </c>
      <c r="F154" s="138">
        <f t="shared" ca="1" si="3"/>
        <v>121.68388782055091</v>
      </c>
      <c r="G154" s="218">
        <f>'StockBond Returns'!C144</f>
        <v>1882.4999999999895</v>
      </c>
      <c r="H154" s="138">
        <f t="shared" ca="1" si="1"/>
        <v>0.50982103783926447</v>
      </c>
      <c r="I154" s="138">
        <f t="shared" ca="1" si="4"/>
        <v>6.1066100552269242</v>
      </c>
      <c r="J154" s="41">
        <f t="shared" ca="1" si="5"/>
        <v>0.28421038847200752</v>
      </c>
      <c r="K154" s="41">
        <f t="shared" ca="1" si="6"/>
        <v>-6.7749989258403254E-4</v>
      </c>
      <c r="L154" s="41">
        <f t="shared" ca="1" si="7"/>
        <v>0.1361388899394036</v>
      </c>
      <c r="M154" s="41">
        <f t="shared" ca="1" si="10"/>
        <v>-2.4927898514374158E-3</v>
      </c>
      <c r="N154" s="219">
        <f t="shared" ca="1" si="11"/>
        <v>2.5218941472698073E-2</v>
      </c>
    </row>
    <row r="155" spans="1:14" ht="13" x14ac:dyDescent="0.15">
      <c r="A155" s="166">
        <f t="shared" si="8"/>
        <v>8</v>
      </c>
      <c r="B155" s="166">
        <f t="shared" si="9"/>
        <v>1882</v>
      </c>
      <c r="C155" s="41">
        <f ca="1">'StockBond Returns'!W145</f>
        <v>1.6673748104748337E-2</v>
      </c>
      <c r="D155" s="217">
        <f>'StockBond Returns'!M145</f>
        <v>15.524675670000001</v>
      </c>
      <c r="E155" s="41">
        <f t="shared" si="0"/>
        <v>4.9706791988975575E-2</v>
      </c>
      <c r="F155" s="138">
        <f t="shared" ca="1" si="3"/>
        <v>123.19449264907453</v>
      </c>
      <c r="G155" s="218">
        <f>'StockBond Returns'!C145</f>
        <v>1882.5833333333228</v>
      </c>
      <c r="H155" s="138">
        <f t="shared" ca="1" si="1"/>
        <v>0.51030025169124404</v>
      </c>
      <c r="I155" s="138">
        <f t="shared" ca="1" si="4"/>
        <v>6.1024728275704554</v>
      </c>
      <c r="J155" s="41">
        <f t="shared" ca="1" si="5"/>
        <v>0.28242030706828447</v>
      </c>
      <c r="K155" s="41">
        <f t="shared" ca="1" si="6"/>
        <v>0</v>
      </c>
      <c r="L155" s="41">
        <f t="shared" ca="1" si="7"/>
        <v>0.13768959548059545</v>
      </c>
      <c r="M155" s="41">
        <f t="shared" ca="1" si="10"/>
        <v>-5.7982031651890864E-3</v>
      </c>
      <c r="N155" s="219">
        <f t="shared" ca="1" si="11"/>
        <v>2.5247562460293204E-2</v>
      </c>
    </row>
    <row r="156" spans="1:14" ht="13" x14ac:dyDescent="0.15">
      <c r="A156" s="166">
        <f t="shared" si="8"/>
        <v>9</v>
      </c>
      <c r="B156" s="166">
        <f t="shared" si="9"/>
        <v>1882</v>
      </c>
      <c r="C156" s="41">
        <f ca="1">'StockBond Returns'!W146</f>
        <v>3.9151434908460604E-2</v>
      </c>
      <c r="D156" s="217">
        <f>'StockBond Returns'!M146</f>
        <v>16.086003120000001</v>
      </c>
      <c r="E156" s="41">
        <f t="shared" si="0"/>
        <v>4.85829232264876E-2</v>
      </c>
      <c r="F156" s="138">
        <f t="shared" ca="1" si="3"/>
        <v>127.48745457032648</v>
      </c>
      <c r="G156" s="218">
        <f>'StockBond Returns'!C146</f>
        <v>1882.6666666666561</v>
      </c>
      <c r="H156" s="138">
        <f t="shared" ca="1" si="1"/>
        <v>0.51614276814420801</v>
      </c>
      <c r="I156" s="138">
        <f t="shared" ca="1" si="4"/>
        <v>6.1094302764527146</v>
      </c>
      <c r="J156" s="41">
        <f t="shared" ca="1" si="5"/>
        <v>0.27870706129568146</v>
      </c>
      <c r="K156" s="41">
        <f t="shared" ca="1" si="6"/>
        <v>0</v>
      </c>
      <c r="L156" s="41">
        <f t="shared" ca="1" si="7"/>
        <v>0.1371691853467909</v>
      </c>
      <c r="M156" s="41">
        <f t="shared" ca="1" si="10"/>
        <v>-6.6847939483917207E-3</v>
      </c>
      <c r="N156" s="219">
        <f t="shared" ca="1" si="11"/>
        <v>2.5280073280285559E-2</v>
      </c>
    </row>
    <row r="157" spans="1:14" ht="13" x14ac:dyDescent="0.15">
      <c r="A157" s="166">
        <f t="shared" si="8"/>
        <v>10</v>
      </c>
      <c r="B157" s="166">
        <f t="shared" si="9"/>
        <v>1882</v>
      </c>
      <c r="C157" s="41">
        <f ca="1">'StockBond Returns'!W147</f>
        <v>-8.1451565142705833E-3</v>
      </c>
      <c r="D157" s="217">
        <f>'StockBond Returns'!M147</f>
        <v>15.78205664</v>
      </c>
      <c r="E157" s="41">
        <f t="shared" si="0"/>
        <v>4.9181548951784781E-2</v>
      </c>
      <c r="F157" s="138">
        <f t="shared" ca="1" si="3"/>
        <v>125.93711059473124</v>
      </c>
      <c r="G157" s="218">
        <f>'StockBond Returns'!C147</f>
        <v>1882.7499999999893</v>
      </c>
      <c r="H157" s="138">
        <f t="shared" ca="1" si="1"/>
        <v>0.51614851413009233</v>
      </c>
      <c r="I157" s="138">
        <f t="shared" ca="1" si="4"/>
        <v>6.1191962980743968</v>
      </c>
      <c r="J157" s="41">
        <f t="shared" ca="1" si="5"/>
        <v>0.27426620705501592</v>
      </c>
      <c r="K157" s="41">
        <f t="shared" ca="1" si="6"/>
        <v>0</v>
      </c>
      <c r="L157" s="41">
        <f t="shared" ca="1" si="7"/>
        <v>0.13611846454706233</v>
      </c>
      <c r="M157" s="41">
        <f t="shared" ca="1" si="10"/>
        <v>-6.4202702549501778E-3</v>
      </c>
      <c r="N157" s="219">
        <f t="shared" ca="1" si="11"/>
        <v>2.5317456368856586E-2</v>
      </c>
    </row>
    <row r="158" spans="1:14" ht="13" x14ac:dyDescent="0.15">
      <c r="A158" s="166">
        <f t="shared" si="8"/>
        <v>11</v>
      </c>
      <c r="B158" s="166">
        <f t="shared" si="9"/>
        <v>1882</v>
      </c>
      <c r="C158" s="41">
        <f ca="1">'StockBond Returns'!W148</f>
        <v>-1.8881455939196767E-2</v>
      </c>
      <c r="D158" s="217">
        <f>'StockBond Returns'!M148</f>
        <v>15.21646606</v>
      </c>
      <c r="E158" s="41">
        <f t="shared" si="0"/>
        <v>5.0359140751108145E-2</v>
      </c>
      <c r="F158" s="138">
        <f t="shared" ca="1" si="3"/>
        <v>123.0528317112246</v>
      </c>
      <c r="G158" s="218">
        <f>'StockBond Returns'!C148</f>
        <v>1882.8333333333226</v>
      </c>
      <c r="H158" s="138">
        <f t="shared" ca="1" si="1"/>
        <v>0.51640290599733196</v>
      </c>
      <c r="I158" s="138">
        <f t="shared" ca="1" si="4"/>
        <v>6.12597194886966</v>
      </c>
      <c r="J158" s="41">
        <f t="shared" ca="1" si="5"/>
        <v>0.26974394789868805</v>
      </c>
      <c r="K158" s="41">
        <f t="shared" ca="1" si="6"/>
        <v>0</v>
      </c>
      <c r="L158" s="41">
        <f t="shared" ca="1" si="7"/>
        <v>0.13561213411027606</v>
      </c>
      <c r="M158" s="41">
        <f t="shared" ca="1" si="10"/>
        <v>-6.4262517195782243E-3</v>
      </c>
      <c r="N158" s="219">
        <f t="shared" ca="1" si="11"/>
        <v>2.5363376022303912E-2</v>
      </c>
    </row>
    <row r="159" spans="1:14" ht="13" x14ac:dyDescent="0.15">
      <c r="A159" s="166">
        <f t="shared" si="8"/>
        <v>12</v>
      </c>
      <c r="B159" s="166">
        <f t="shared" si="9"/>
        <v>1882</v>
      </c>
      <c r="C159" s="41">
        <f ca="1">'StockBond Returns'!W149</f>
        <v>1.8935188427047729E-2</v>
      </c>
      <c r="D159" s="217">
        <f>'StockBond Returns'!M149</f>
        <v>15.39266404</v>
      </c>
      <c r="E159" s="41">
        <f t="shared" si="0"/>
        <v>4.9983006106069733E-2</v>
      </c>
      <c r="F159" s="138">
        <f t="shared" ca="1" si="3"/>
        <v>124.85667917383175</v>
      </c>
      <c r="G159" s="218">
        <f>'StockBond Returns'!C149</f>
        <v>1882.9166666666558</v>
      </c>
      <c r="H159" s="138">
        <f t="shared" ca="1" si="1"/>
        <v>0.52005934646076846</v>
      </c>
      <c r="I159" s="138">
        <f t="shared" ca="1" si="4"/>
        <v>6.1361071668774576</v>
      </c>
      <c r="J159" s="41">
        <f t="shared" ca="1" si="5"/>
        <v>0.26415175399798896</v>
      </c>
      <c r="K159" s="41">
        <f t="shared" ca="1" si="6"/>
        <v>0</v>
      </c>
      <c r="L159" s="41">
        <f t="shared" ca="1" si="7"/>
        <v>0.13447270247175203</v>
      </c>
      <c r="M159" s="41">
        <f t="shared" ca="1" si="10"/>
        <v>-5.5252973268049566E-3</v>
      </c>
      <c r="N159" s="219">
        <f t="shared" ca="1" si="11"/>
        <v>2.5420577378692459E-2</v>
      </c>
    </row>
    <row r="160" spans="1:14" ht="13" x14ac:dyDescent="0.15">
      <c r="A160" s="166">
        <f t="shared" si="8"/>
        <v>1</v>
      </c>
      <c r="B160" s="166">
        <f t="shared" si="9"/>
        <v>1883</v>
      </c>
      <c r="C160" s="41">
        <f ca="1">'StockBond Returns'!W150</f>
        <v>-1.2673746637251117E-3</v>
      </c>
      <c r="D160" s="217">
        <f>'StockBond Returns'!M150</f>
        <v>15.294176390000001</v>
      </c>
      <c r="E160" s="41">
        <f t="shared" si="0"/>
        <v>5.0192182125408324E-2</v>
      </c>
      <c r="F160" s="138">
        <f t="shared" ca="1" si="3"/>
        <v>124.17903874562856</v>
      </c>
      <c r="G160" s="218">
        <f>'StockBond Returns'!C150</f>
        <v>1882.9999999999891</v>
      </c>
      <c r="H160" s="138">
        <f t="shared" ca="1" si="1"/>
        <v>0.51940141073989377</v>
      </c>
      <c r="I160" s="138">
        <f t="shared" ca="1" si="4"/>
        <v>6.1460927764325337</v>
      </c>
      <c r="J160" s="41">
        <f t="shared" ca="1" si="5"/>
        <v>0.25852116493048749</v>
      </c>
      <c r="K160" s="41">
        <f t="shared" ca="1" si="6"/>
        <v>0</v>
      </c>
      <c r="L160" s="41">
        <f t="shared" ca="1" si="7"/>
        <v>0.13335014064733763</v>
      </c>
      <c r="M160" s="41">
        <f t="shared" ca="1" si="10"/>
        <v>-3.3629256027554177E-3</v>
      </c>
      <c r="N160" s="219">
        <f t="shared" ca="1" si="11"/>
        <v>2.5489591926734292E-2</v>
      </c>
    </row>
    <row r="161" spans="1:14" ht="13" x14ac:dyDescent="0.15">
      <c r="A161" s="166">
        <f t="shared" si="8"/>
        <v>2</v>
      </c>
      <c r="B161" s="166">
        <f t="shared" si="9"/>
        <v>1883</v>
      </c>
      <c r="C161" s="41">
        <f ca="1">'StockBond Returns'!W151</f>
        <v>-2.2971655149165257E-2</v>
      </c>
      <c r="D161" s="217">
        <f>'StockBond Returns'!M151</f>
        <v>14.76356593</v>
      </c>
      <c r="E161" s="41">
        <f t="shared" si="0"/>
        <v>5.1367156645670903E-2</v>
      </c>
      <c r="F161" s="138">
        <f t="shared" ca="1" si="3"/>
        <v>120.81897079016078</v>
      </c>
      <c r="G161" s="218">
        <f>'StockBond Returns'!C151</f>
        <v>1883.0833333333223</v>
      </c>
      <c r="H161" s="138">
        <f t="shared" ca="1" si="1"/>
        <v>0.51717724986224378</v>
      </c>
      <c r="I161" s="138">
        <f t="shared" ca="1" si="4"/>
        <v>6.1558579419421546</v>
      </c>
      <c r="J161" s="41">
        <f t="shared" ca="1" si="5"/>
        <v>0.25312327823036362</v>
      </c>
      <c r="K161" s="41">
        <f t="shared" ca="1" si="6"/>
        <v>0</v>
      </c>
      <c r="L161" s="41">
        <f t="shared" ca="1" si="7"/>
        <v>0.13225785049920469</v>
      </c>
      <c r="M161" s="41">
        <f t="shared" ca="1" si="10"/>
        <v>-1.0323640762488484E-3</v>
      </c>
      <c r="N161" s="219">
        <f t="shared" ca="1" si="11"/>
        <v>2.5565528380902126E-2</v>
      </c>
    </row>
    <row r="162" spans="1:14" ht="13" x14ac:dyDescent="0.15">
      <c r="A162" s="166">
        <f t="shared" si="8"/>
        <v>3</v>
      </c>
      <c r="B162" s="166">
        <f t="shared" si="9"/>
        <v>1883</v>
      </c>
      <c r="C162" s="41">
        <f ca="1">'StockBond Returns'!W152</f>
        <v>2.4265055014974231E-2</v>
      </c>
      <c r="D162" s="217">
        <f>'StockBond Returns'!M152</f>
        <v>15.06931563</v>
      </c>
      <c r="E162" s="41">
        <f t="shared" si="0"/>
        <v>5.0680007126839906E-2</v>
      </c>
      <c r="F162" s="138">
        <f t="shared" ca="1" si="3"/>
        <v>123.22092317895397</v>
      </c>
      <c r="G162" s="218">
        <f>'StockBond Returns'!C152</f>
        <v>1883.1666666666556</v>
      </c>
      <c r="H162" s="138">
        <f t="shared" ca="1" si="1"/>
        <v>0.52040310540709833</v>
      </c>
      <c r="I162" s="138">
        <f t="shared" ca="1" si="4"/>
        <v>6.1677422869666003</v>
      </c>
      <c r="J162" s="41">
        <f t="shared" ca="1" si="5"/>
        <v>0.2475680569732861</v>
      </c>
      <c r="K162" s="41">
        <f t="shared" ca="1" si="6"/>
        <v>0</v>
      </c>
      <c r="L162" s="41">
        <f t="shared" ca="1" si="7"/>
        <v>0.13076727544580424</v>
      </c>
      <c r="M162" s="41">
        <f t="shared" ca="1" si="10"/>
        <v>1.8449098358286342E-3</v>
      </c>
      <c r="N162" s="219">
        <f t="shared" ca="1" si="11"/>
        <v>2.5646993874653159E-2</v>
      </c>
    </row>
    <row r="163" spans="1:14" ht="13" x14ac:dyDescent="0.15">
      <c r="A163" s="166">
        <f t="shared" si="8"/>
        <v>4</v>
      </c>
      <c r="B163" s="166">
        <f t="shared" si="9"/>
        <v>1883</v>
      </c>
      <c r="C163" s="41">
        <f ca="1">'StockBond Returns'!W153</f>
        <v>3.0122559041572083E-2</v>
      </c>
      <c r="D163" s="217">
        <f>'StockBond Returns'!M153</f>
        <v>15.51187086</v>
      </c>
      <c r="E163" s="41">
        <f t="shared" si="0"/>
        <v>4.9733378198714581E-2</v>
      </c>
      <c r="F163" s="138">
        <f t="shared" ca="1" si="3"/>
        <v>126.39657373389389</v>
      </c>
      <c r="G163" s="218">
        <f>'StockBond Returns'!C153</f>
        <v>1883.2499999999889</v>
      </c>
      <c r="H163" s="138">
        <f t="shared" ca="1" si="1"/>
        <v>0.52384405037745485</v>
      </c>
      <c r="I163" s="138">
        <f t="shared" ca="1" si="4"/>
        <v>6.1831582033846892</v>
      </c>
      <c r="J163" s="41">
        <f t="shared" ca="1" si="5"/>
        <v>0.24192972322156669</v>
      </c>
      <c r="K163" s="41">
        <f t="shared" ca="1" si="6"/>
        <v>0</v>
      </c>
      <c r="L163" s="41">
        <f t="shared" ca="1" si="7"/>
        <v>0.12862510617341139</v>
      </c>
      <c r="M163" s="41">
        <f t="shared" ca="1" si="10"/>
        <v>5.3041122437893495E-3</v>
      </c>
      <c r="N163" s="219">
        <f t="shared" ca="1" si="11"/>
        <v>2.5725637121763782E-2</v>
      </c>
    </row>
    <row r="164" spans="1:14" ht="13" x14ac:dyDescent="0.15">
      <c r="A164" s="166">
        <f t="shared" si="8"/>
        <v>5</v>
      </c>
      <c r="B164" s="166">
        <f t="shared" si="9"/>
        <v>1883</v>
      </c>
      <c r="C164" s="41">
        <f ca="1">'StockBond Returns'!W154</f>
        <v>-1.3746842373427031E-3</v>
      </c>
      <c r="D164" s="217">
        <f>'StockBond Returns'!M154</f>
        <v>15.33390296</v>
      </c>
      <c r="E164" s="41">
        <f t="shared" si="0"/>
        <v>5.0107484298309399E-2</v>
      </c>
      <c r="F164" s="138">
        <f t="shared" ca="1" si="3"/>
        <v>125.69969442610922</v>
      </c>
      <c r="G164" s="218">
        <f>'StockBond Returns'!C154</f>
        <v>1883.3333333333221</v>
      </c>
      <c r="H164" s="138">
        <f t="shared" ca="1" si="1"/>
        <v>0.52487462206321311</v>
      </c>
      <c r="I164" s="138">
        <f t="shared" ca="1" si="4"/>
        <v>6.2004107581387347</v>
      </c>
      <c r="J164" s="41">
        <f t="shared" ca="1" si="5"/>
        <v>0.23631479305916003</v>
      </c>
      <c r="K164" s="41">
        <f t="shared" ca="1" si="6"/>
        <v>0</v>
      </c>
      <c r="L164" s="41">
        <f t="shared" ca="1" si="7"/>
        <v>0.12614704219842832</v>
      </c>
      <c r="M164" s="41">
        <f t="shared" ca="1" si="10"/>
        <v>1.0541050557457909E-2</v>
      </c>
      <c r="N164" s="219">
        <f t="shared" ca="1" si="11"/>
        <v>2.5799391427004534E-2</v>
      </c>
    </row>
    <row r="165" spans="1:14" ht="13" x14ac:dyDescent="0.15">
      <c r="A165" s="166">
        <f t="shared" si="8"/>
        <v>6</v>
      </c>
      <c r="B165" s="166">
        <f t="shared" si="9"/>
        <v>1883</v>
      </c>
      <c r="C165" s="41">
        <f ca="1">'StockBond Returns'!W155</f>
        <v>4.2907970523466579E-2</v>
      </c>
      <c r="D165" s="217">
        <f>'StockBond Returns'!M155</f>
        <v>15.93481261</v>
      </c>
      <c r="E165" s="41">
        <f t="shared" si="0"/>
        <v>4.8877839968210338E-2</v>
      </c>
      <c r="F165" s="138">
        <f t="shared" ca="1" si="3"/>
        <v>130.54581728247825</v>
      </c>
      <c r="G165" s="218">
        <f>'StockBond Returns'!C155</f>
        <v>1883.4166666666554</v>
      </c>
      <c r="H165" s="138">
        <f t="shared" ca="1" si="1"/>
        <v>0.53173313047101656</v>
      </c>
      <c r="I165" s="138">
        <f t="shared" ca="1" si="4"/>
        <v>6.226308393183829</v>
      </c>
      <c r="J165" s="41">
        <f t="shared" ca="1" si="5"/>
        <v>0.22819008827086074</v>
      </c>
      <c r="K165" s="41">
        <f t="shared" ca="1" si="6"/>
        <v>0</v>
      </c>
      <c r="L165" s="41">
        <f t="shared" ca="1" si="7"/>
        <v>0.12210658658841433</v>
      </c>
      <c r="M165" s="41">
        <f t="shared" ca="1" si="10"/>
        <v>1.7928431035945769E-2</v>
      </c>
      <c r="N165" s="219">
        <f t="shared" ca="1" si="11"/>
        <v>2.5869016526947817E-2</v>
      </c>
    </row>
    <row r="166" spans="1:14" ht="13" x14ac:dyDescent="0.15">
      <c r="A166" s="166">
        <f t="shared" si="8"/>
        <v>7</v>
      </c>
      <c r="B166" s="166">
        <f t="shared" si="9"/>
        <v>1883</v>
      </c>
      <c r="C166" s="41">
        <f ca="1">'StockBond Returns'!W156</f>
        <v>1.0007492418149485E-2</v>
      </c>
      <c r="D166" s="217">
        <f>'StockBond Returns'!M156</f>
        <v>15.954628230000001</v>
      </c>
      <c r="E166" s="41">
        <f t="shared" si="0"/>
        <v>4.8838868746551793E-2</v>
      </c>
      <c r="F166" s="138">
        <f t="shared" ca="1" si="3"/>
        <v>131.3151991134111</v>
      </c>
      <c r="G166" s="218">
        <f>'StockBond Returns'!C156</f>
        <v>1883.4999999999886</v>
      </c>
      <c r="H166" s="138">
        <f t="shared" ca="1" si="1"/>
        <v>0.53444048116059995</v>
      </c>
      <c r="I166" s="138">
        <f t="shared" ca="1" si="4"/>
        <v>6.2509278365051646</v>
      </c>
      <c r="J166" s="41">
        <f t="shared" ca="1" si="5"/>
        <v>0.21964223288879037</v>
      </c>
      <c r="K166" s="41">
        <f t="shared" ca="1" si="6"/>
        <v>0</v>
      </c>
      <c r="L166" s="41">
        <f t="shared" ca="1" si="7"/>
        <v>0.11830647763365199</v>
      </c>
      <c r="M166" s="41">
        <f t="shared" ca="1" si="10"/>
        <v>2.3633043533656251E-2</v>
      </c>
      <c r="N166" s="219">
        <f t="shared" ca="1" si="11"/>
        <v>2.5932694183675959E-2</v>
      </c>
    </row>
    <row r="167" spans="1:14" ht="13" x14ac:dyDescent="0.15">
      <c r="A167" s="166">
        <f t="shared" si="8"/>
        <v>8</v>
      </c>
      <c r="B167" s="166">
        <f t="shared" si="9"/>
        <v>1883</v>
      </c>
      <c r="C167" s="41">
        <f ca="1">'StockBond Returns'!W157</f>
        <v>-2.9534151435990471E-2</v>
      </c>
      <c r="D167" s="217">
        <f>'StockBond Returns'!M157</f>
        <v>15.19958909</v>
      </c>
      <c r="E167" s="41">
        <f t="shared" si="0"/>
        <v>5.0395626127745535E-2</v>
      </c>
      <c r="F167" s="138">
        <f t="shared" ca="1" si="3"/>
        <v>126.91825990189189</v>
      </c>
      <c r="G167" s="218">
        <f>'StockBond Returns'!C157</f>
        <v>1883.5833333333219</v>
      </c>
      <c r="H167" s="138">
        <f t="shared" ca="1" si="1"/>
        <v>0.53301043123331515</v>
      </c>
      <c r="I167" s="138">
        <f t="shared" ca="1" si="4"/>
        <v>6.2736380160472356</v>
      </c>
      <c r="J167" s="41">
        <f t="shared" ca="1" si="5"/>
        <v>0.21177759872348778</v>
      </c>
      <c r="K167" s="41">
        <f t="shared" ca="1" si="6"/>
        <v>0</v>
      </c>
      <c r="L167" s="41">
        <f t="shared" ca="1" si="7"/>
        <v>0.11485494679387109</v>
      </c>
      <c r="M167" s="41">
        <f t="shared" ca="1" si="10"/>
        <v>2.8048496619840879E-2</v>
      </c>
      <c r="N167" s="219">
        <f t="shared" ca="1" si="11"/>
        <v>2.5990578073485201E-2</v>
      </c>
    </row>
    <row r="168" spans="1:14" ht="13" x14ac:dyDescent="0.15">
      <c r="A168" s="166">
        <f t="shared" si="8"/>
        <v>9</v>
      </c>
      <c r="B168" s="166">
        <f t="shared" si="9"/>
        <v>1883</v>
      </c>
      <c r="C168" s="41">
        <f ca="1">'StockBond Returns'!W158</f>
        <v>2.5469343329048443E-2</v>
      </c>
      <c r="D168" s="217">
        <f>'StockBond Returns'!M158</f>
        <v>15.503378420000001</v>
      </c>
      <c r="E168" s="41">
        <f t="shared" si="0"/>
        <v>4.9751034997312538E-2</v>
      </c>
      <c r="F168" s="138">
        <f t="shared" ca="1" si="3"/>
        <v>129.60419878115422</v>
      </c>
      <c r="G168" s="218">
        <f>'StockBond Returns'!C158</f>
        <v>1883.6666666666551</v>
      </c>
      <c r="H168" s="138">
        <f t="shared" ca="1" si="1"/>
        <v>0.53732858577998788</v>
      </c>
      <c r="I168" s="138">
        <f t="shared" ca="1" si="4"/>
        <v>6.2948238336830151</v>
      </c>
      <c r="J168" s="41">
        <f t="shared" ca="1" si="5"/>
        <v>0.20417653982829043</v>
      </c>
      <c r="K168" s="41">
        <f t="shared" ca="1" si="6"/>
        <v>0</v>
      </c>
      <c r="L168" s="41">
        <f t="shared" ca="1" si="7"/>
        <v>0.11167770728392989</v>
      </c>
      <c r="M168" s="41">
        <f t="shared" ca="1" si="10"/>
        <v>3.0345473938028888E-2</v>
      </c>
      <c r="N168" s="219">
        <f t="shared" ca="1" si="11"/>
        <v>2.6043391513999408E-2</v>
      </c>
    </row>
    <row r="169" spans="1:14" ht="13" x14ac:dyDescent="0.15">
      <c r="A169" s="166">
        <f t="shared" si="8"/>
        <v>10</v>
      </c>
      <c r="B169" s="166">
        <f t="shared" si="9"/>
        <v>1883</v>
      </c>
      <c r="C169" s="41">
        <f ca="1">'StockBond Returns'!W159</f>
        <v>-1.5021969662306711E-2</v>
      </c>
      <c r="D169" s="217">
        <f>'StockBond Returns'!M159</f>
        <v>15.05896471</v>
      </c>
      <c r="E169" s="41">
        <f t="shared" si="0"/>
        <v>5.0702813714542536E-2</v>
      </c>
      <c r="F169" s="138">
        <f t="shared" ca="1" si="3"/>
        <v>127.12803158689044</v>
      </c>
      <c r="G169" s="218">
        <f>'StockBond Returns'!C159</f>
        <v>1883.7499999999884</v>
      </c>
      <c r="H169" s="138">
        <f t="shared" ca="1" si="1"/>
        <v>0.53714574195388209</v>
      </c>
      <c r="I169" s="138">
        <f t="shared" ca="1" si="4"/>
        <v>6.3158210615068047</v>
      </c>
      <c r="J169" s="41">
        <f t="shared" ca="1" si="5"/>
        <v>0.19643852802107631</v>
      </c>
      <c r="K169" s="41">
        <f t="shared" ca="1" si="6"/>
        <v>0</v>
      </c>
      <c r="L169" s="41">
        <f t="shared" ca="1" si="7"/>
        <v>0.1085352456494153</v>
      </c>
      <c r="M169" s="41">
        <f t="shared" ca="1" si="10"/>
        <v>3.2132449075752412E-2</v>
      </c>
      <c r="N169" s="219">
        <f t="shared" ca="1" si="11"/>
        <v>2.6094624619518478E-2</v>
      </c>
    </row>
    <row r="170" spans="1:14" ht="13" x14ac:dyDescent="0.15">
      <c r="A170" s="166">
        <f t="shared" si="8"/>
        <v>11</v>
      </c>
      <c r="B170" s="166">
        <f t="shared" si="9"/>
        <v>1883</v>
      </c>
      <c r="C170" s="41">
        <f ca="1">'StockBond Returns'!W160</f>
        <v>2.7456829193837962E-2</v>
      </c>
      <c r="D170" s="217">
        <f>'StockBond Returns'!M160</f>
        <v>15.40398512</v>
      </c>
      <c r="E170" s="41">
        <f t="shared" si="0"/>
        <v>4.9959132887035664E-2</v>
      </c>
      <c r="F170" s="138">
        <f t="shared" ca="1" si="3"/>
        <v>130.06667017507763</v>
      </c>
      <c r="G170" s="218">
        <f>'StockBond Returns'!C160</f>
        <v>1883.8333333333217</v>
      </c>
      <c r="H170" s="138">
        <f t="shared" ca="1" si="1"/>
        <v>0.54150150495424521</v>
      </c>
      <c r="I170" s="138">
        <f t="shared" ca="1" si="4"/>
        <v>6.3409196604637179</v>
      </c>
      <c r="J170" s="41">
        <f t="shared" ca="1" si="5"/>
        <v>0.18792793146346831</v>
      </c>
      <c r="K170" s="41">
        <f t="shared" ca="1" si="6"/>
        <v>-2.1090654597244463E-4</v>
      </c>
      <c r="L170" s="41">
        <f t="shared" ca="1" si="7"/>
        <v>0.10467898707003753</v>
      </c>
      <c r="M170" s="41">
        <f t="shared" ca="1" si="10"/>
        <v>3.508793598601434E-2</v>
      </c>
      <c r="N170" s="219">
        <f t="shared" ca="1" si="11"/>
        <v>2.6142984591252975E-2</v>
      </c>
    </row>
    <row r="171" spans="1:14" ht="13" x14ac:dyDescent="0.15">
      <c r="A171" s="166">
        <f t="shared" si="8"/>
        <v>12</v>
      </c>
      <c r="B171" s="166">
        <f t="shared" si="9"/>
        <v>1883</v>
      </c>
      <c r="C171" s="41">
        <f ca="1">'StockBond Returns'!W161</f>
        <v>-1.84453822578786E-2</v>
      </c>
      <c r="D171" s="217">
        <f>'StockBond Returns'!M161</f>
        <v>14.91481523</v>
      </c>
      <c r="E171" s="41">
        <f t="shared" si="0"/>
        <v>5.1023713991058275E-2</v>
      </c>
      <c r="F171" s="138">
        <f t="shared" ca="1" si="3"/>
        <v>127.13602742198675</v>
      </c>
      <c r="G171" s="218">
        <f>'StockBond Returns'!C161</f>
        <v>1883.9166666666549</v>
      </c>
      <c r="H171" s="138">
        <f t="shared" ca="1" si="1"/>
        <v>0.5405793584282329</v>
      </c>
      <c r="I171" s="138">
        <f t="shared" ca="1" si="4"/>
        <v>6.3614396724311826</v>
      </c>
      <c r="J171" s="41">
        <f t="shared" ca="1" si="5"/>
        <v>0.18069200131877161</v>
      </c>
      <c r="K171" s="41">
        <f t="shared" ca="1" si="6"/>
        <v>-3.4359130254847381E-3</v>
      </c>
      <c r="L171" s="41">
        <f t="shared" ca="1" si="7"/>
        <v>0.10162510592554885</v>
      </c>
      <c r="M171" s="41">
        <f t="shared" ca="1" si="10"/>
        <v>3.672238757009727E-2</v>
      </c>
      <c r="N171" s="219">
        <f t="shared" ca="1" si="11"/>
        <v>2.6182229527370635E-2</v>
      </c>
    </row>
    <row r="172" spans="1:14" ht="13" x14ac:dyDescent="0.15">
      <c r="A172" s="166">
        <f t="shared" si="8"/>
        <v>1</v>
      </c>
      <c r="B172" s="166">
        <f t="shared" si="9"/>
        <v>1884</v>
      </c>
      <c r="C172" s="41">
        <f ca="1">'StockBond Returns'!W162</f>
        <v>-1.9001287737781328E-2</v>
      </c>
      <c r="D172" s="217">
        <f>'StockBond Returns'!M162</f>
        <v>14.446753019999999</v>
      </c>
      <c r="E172" s="41">
        <f t="shared" si="0"/>
        <v>5.2109853114246707E-2</v>
      </c>
      <c r="F172" s="138">
        <f t="shared" ca="1" si="3"/>
        <v>124.18997152860949</v>
      </c>
      <c r="G172" s="218">
        <f>'StockBond Returns'!C162</f>
        <v>1883.9999999999882</v>
      </c>
      <c r="H172" s="138">
        <f t="shared" ca="1" si="1"/>
        <v>0.5392934312181934</v>
      </c>
      <c r="I172" s="138">
        <f t="shared" ca="1" si="4"/>
        <v>6.381331692909483</v>
      </c>
      <c r="J172" s="41">
        <f t="shared" ca="1" si="5"/>
        <v>0.17425450127431152</v>
      </c>
      <c r="K172" s="41">
        <f t="shared" ca="1" si="6"/>
        <v>-6.5424234186152175E-3</v>
      </c>
      <c r="L172" s="41">
        <f t="shared" ca="1" si="7"/>
        <v>9.8682431539540039E-2</v>
      </c>
      <c r="M172" s="41">
        <f t="shared" ca="1" si="10"/>
        <v>3.8274546941267085E-2</v>
      </c>
      <c r="N172" s="219">
        <f t="shared" ca="1" si="11"/>
        <v>2.6213146025892656E-2</v>
      </c>
    </row>
    <row r="173" spans="1:14" ht="13" x14ac:dyDescent="0.15">
      <c r="A173" s="166">
        <f t="shared" si="8"/>
        <v>2</v>
      </c>
      <c r="B173" s="166">
        <f t="shared" si="9"/>
        <v>1884</v>
      </c>
      <c r="C173" s="41">
        <f ca="1">'StockBond Returns'!W163</f>
        <v>2.4076114189601858E-2</v>
      </c>
      <c r="D173" s="217">
        <f>'StockBond Returns'!M163</f>
        <v>14.810969760000001</v>
      </c>
      <c r="E173" s="41">
        <f t="shared" si="0"/>
        <v>5.1258761789545373E-2</v>
      </c>
      <c r="F173" s="138">
        <f t="shared" ca="1" si="3"/>
        <v>126.62770594288577</v>
      </c>
      <c r="G173" s="218">
        <f>'StockBond Returns'!C163</f>
        <v>1884.0833333333214</v>
      </c>
      <c r="H173" s="138">
        <f t="shared" ca="1" si="1"/>
        <v>0.54089828457358169</v>
      </c>
      <c r="I173" s="138">
        <f t="shared" ca="1" si="4"/>
        <v>6.4050527276208209</v>
      </c>
      <c r="J173" s="41">
        <f t="shared" ca="1" si="5"/>
        <v>0.16769371395194921</v>
      </c>
      <c r="K173" s="41">
        <f t="shared" ca="1" si="6"/>
        <v>-1.0221681445126696E-2</v>
      </c>
      <c r="L173" s="41">
        <f t="shared" ca="1" si="7"/>
        <v>9.5088259037602318E-2</v>
      </c>
      <c r="M173" s="41">
        <f t="shared" ca="1" si="10"/>
        <v>4.048091883030791E-2</v>
      </c>
      <c r="N173" s="219">
        <f t="shared" ca="1" si="11"/>
        <v>2.6234462225162791E-2</v>
      </c>
    </row>
    <row r="174" spans="1:14" ht="13" x14ac:dyDescent="0.15">
      <c r="A174" s="166">
        <f t="shared" si="8"/>
        <v>3</v>
      </c>
      <c r="B174" s="166">
        <f t="shared" si="9"/>
        <v>1884</v>
      </c>
      <c r="C174" s="41">
        <f ca="1">'StockBond Returns'!W164</f>
        <v>1.6213375212166992E-3</v>
      </c>
      <c r="D174" s="217">
        <f>'StockBond Returns'!M164</f>
        <v>14.727404269999999</v>
      </c>
      <c r="E174" s="41">
        <f t="shared" si="0"/>
        <v>5.1450314042679572E-2</v>
      </c>
      <c r="F174" s="138">
        <f t="shared" ca="1" si="3"/>
        <v>126.29123693049902</v>
      </c>
      <c r="G174" s="218">
        <f>'StockBond Returns'!C164</f>
        <v>1884.1666666666547</v>
      </c>
      <c r="H174" s="138">
        <f t="shared" ca="1" si="1"/>
        <v>0.54147698340938555</v>
      </c>
      <c r="I174" s="138">
        <f t="shared" ca="1" si="4"/>
        <v>6.4261266056231081</v>
      </c>
      <c r="J174" s="41">
        <f t="shared" ca="1" si="5"/>
        <v>0.16160693093621714</v>
      </c>
      <c r="K174" s="41">
        <f t="shared" ca="1" si="6"/>
        <v>-1.3467566379339213E-2</v>
      </c>
      <c r="L174" s="41">
        <f t="shared" ca="1" si="7"/>
        <v>9.195376891080298E-2</v>
      </c>
      <c r="M174" s="41">
        <f t="shared" ca="1" si="10"/>
        <v>4.1892852624940913E-2</v>
      </c>
      <c r="N174" s="219">
        <f t="shared" ca="1" si="11"/>
        <v>2.6244553663213037E-2</v>
      </c>
    </row>
    <row r="175" spans="1:14" ht="13" x14ac:dyDescent="0.15">
      <c r="A175" s="166">
        <f t="shared" si="8"/>
        <v>4</v>
      </c>
      <c r="B175" s="166">
        <f t="shared" si="9"/>
        <v>1884</v>
      </c>
      <c r="C175" s="41">
        <f ca="1">'StockBond Returns'!W165</f>
        <v>-6.2969041549294372E-3</v>
      </c>
      <c r="D175" s="217">
        <f>'StockBond Returns'!M165</f>
        <v>14.425788280000001</v>
      </c>
      <c r="E175" s="41">
        <f t="shared" si="0"/>
        <v>5.2160150994535463E-2</v>
      </c>
      <c r="F175" s="138">
        <f t="shared" ca="1" si="3"/>
        <v>124.95792576119743</v>
      </c>
      <c r="G175" s="218">
        <f>'StockBond Returns'!C165</f>
        <v>1884.2499999999879</v>
      </c>
      <c r="H175" s="138">
        <f t="shared" ca="1" si="1"/>
        <v>0.54315202297233423</v>
      </c>
      <c r="I175" s="138">
        <f t="shared" ca="1" si="4"/>
        <v>6.4454345782179878</v>
      </c>
      <c r="J175" s="41">
        <f t="shared" ca="1" si="5"/>
        <v>0.15598795237159635</v>
      </c>
      <c r="K175" s="41">
        <f t="shared" ca="1" si="6"/>
        <v>-1.6422827341366464E-2</v>
      </c>
      <c r="L175" s="41">
        <f t="shared" ca="1" si="7"/>
        <v>8.9123104990544766E-2</v>
      </c>
      <c r="M175" s="41">
        <f t="shared" ca="1" si="10"/>
        <v>4.2417865790612908E-2</v>
      </c>
      <c r="N175" s="219">
        <f t="shared" ca="1" si="11"/>
        <v>2.6247300060310664E-2</v>
      </c>
    </row>
    <row r="176" spans="1:14" ht="13" x14ac:dyDescent="0.15">
      <c r="A176" s="166">
        <f t="shared" si="8"/>
        <v>5</v>
      </c>
      <c r="B176" s="166">
        <f t="shared" si="9"/>
        <v>1884</v>
      </c>
      <c r="C176" s="41">
        <f ca="1">'StockBond Returns'!W166</f>
        <v>-4.415312326681211E-2</v>
      </c>
      <c r="D176" s="217">
        <f>'StockBond Returns'!M166</f>
        <v>13.46591903</v>
      </c>
      <c r="E176" s="41">
        <f t="shared" si="0"/>
        <v>5.4630774281805558E-2</v>
      </c>
      <c r="F176" s="138">
        <f t="shared" ca="1" si="3"/>
        <v>118.9214728971487</v>
      </c>
      <c r="G176" s="218">
        <f>'StockBond Returns'!C166</f>
        <v>1884.3333333333212</v>
      </c>
      <c r="H176" s="138">
        <f t="shared" ca="1" si="1"/>
        <v>0.54139767859199905</v>
      </c>
      <c r="I176" s="138">
        <f t="shared" ca="1" si="4"/>
        <v>6.4619576347467742</v>
      </c>
      <c r="J176" s="41">
        <f t="shared" ca="1" si="5"/>
        <v>0.15029410143841049</v>
      </c>
      <c r="K176" s="41">
        <f t="shared" ca="1" si="6"/>
        <v>-1.8937808426490732E-2</v>
      </c>
      <c r="L176" s="41">
        <f t="shared" ca="1" si="7"/>
        <v>8.6761655899922019E-2</v>
      </c>
      <c r="M176" s="41">
        <f t="shared" ca="1" si="10"/>
        <v>4.2182185472910749E-2</v>
      </c>
      <c r="N176" s="219">
        <f t="shared" ca="1" si="11"/>
        <v>2.6248890945102851E-2</v>
      </c>
    </row>
    <row r="177" spans="1:14" ht="13" x14ac:dyDescent="0.15">
      <c r="A177" s="166">
        <f t="shared" si="8"/>
        <v>6</v>
      </c>
      <c r="B177" s="166">
        <f t="shared" si="9"/>
        <v>1884</v>
      </c>
      <c r="C177" s="41">
        <f ca="1">'StockBond Returns'!W167</f>
        <v>-2.7270842053135246E-2</v>
      </c>
      <c r="D177" s="217">
        <f>'StockBond Returns'!M167</f>
        <v>12.917873370000001</v>
      </c>
      <c r="E177" s="41">
        <f t="shared" si="0"/>
        <v>5.6206061414193903E-2</v>
      </c>
      <c r="F177" s="138">
        <f t="shared" ca="1" si="3"/>
        <v>115.15175088503317</v>
      </c>
      <c r="G177" s="218">
        <f>'StockBond Returns'!C167</f>
        <v>1884.4166666666545</v>
      </c>
      <c r="H177" s="138">
        <f t="shared" ca="1" si="1"/>
        <v>0.53935219851634431</v>
      </c>
      <c r="I177" s="138">
        <f t="shared" ca="1" si="4"/>
        <v>6.4695767027921018</v>
      </c>
      <c r="J177" s="41">
        <f t="shared" ca="1" si="5"/>
        <v>0.14659150242288321</v>
      </c>
      <c r="K177" s="41">
        <f t="shared" ca="1" si="6"/>
        <v>-2.0093182253509534E-2</v>
      </c>
      <c r="L177" s="41">
        <f t="shared" ca="1" si="7"/>
        <v>8.5891135209710923E-2</v>
      </c>
      <c r="M177" s="41">
        <f t="shared" ca="1" si="10"/>
        <v>3.9071034431026108E-2</v>
      </c>
      <c r="N177" s="219">
        <f t="shared" ca="1" si="11"/>
        <v>2.6248430367584084E-2</v>
      </c>
    </row>
    <row r="178" spans="1:14" ht="13" x14ac:dyDescent="0.15">
      <c r="A178" s="166">
        <f t="shared" si="8"/>
        <v>7</v>
      </c>
      <c r="B178" s="166">
        <f t="shared" si="9"/>
        <v>1884</v>
      </c>
      <c r="C178" s="41">
        <f ca="1">'StockBond Returns'!W168</f>
        <v>1.5659893129441459E-2</v>
      </c>
      <c r="D178" s="217">
        <f>'StockBond Returns'!M168</f>
        <v>13.055045249999999</v>
      </c>
      <c r="E178" s="41">
        <f t="shared" si="0"/>
        <v>5.5799369356839268E-2</v>
      </c>
      <c r="F178" s="138">
        <f t="shared" ca="1" si="3"/>
        <v>116.40721660125661</v>
      </c>
      <c r="G178" s="218">
        <f>'StockBond Returns'!C168</f>
        <v>1884.4999999999877</v>
      </c>
      <c r="H178" s="138">
        <f t="shared" ca="1" si="1"/>
        <v>0.5412874395779258</v>
      </c>
      <c r="I178" s="138">
        <f t="shared" ca="1" si="4"/>
        <v>6.4764236612094281</v>
      </c>
      <c r="J178" s="41">
        <f t="shared" ca="1" si="5"/>
        <v>0.14319267043259676</v>
      </c>
      <c r="K178" s="41">
        <f t="shared" ca="1" si="6"/>
        <v>-2.1129152348262736E-2</v>
      </c>
      <c r="L178" s="41">
        <f t="shared" ca="1" si="7"/>
        <v>8.5142701295250811E-2</v>
      </c>
      <c r="M178" s="41">
        <f t="shared" ca="1" si="10"/>
        <v>3.6073976632297278E-2</v>
      </c>
      <c r="N178" s="219">
        <f t="shared" ca="1" si="11"/>
        <v>2.625385375012923E-2</v>
      </c>
    </row>
    <row r="179" spans="1:14" ht="13" x14ac:dyDescent="0.15">
      <c r="A179" s="166">
        <f t="shared" si="8"/>
        <v>8</v>
      </c>
      <c r="B179" s="166">
        <f t="shared" si="9"/>
        <v>1884</v>
      </c>
      <c r="C179" s="41">
        <f ca="1">'StockBond Returns'!W169</f>
        <v>5.3649980988463346E-2</v>
      </c>
      <c r="D179" s="217">
        <f>'StockBond Returns'!M169</f>
        <v>13.88846865</v>
      </c>
      <c r="E179" s="41">
        <f t="shared" si="0"/>
        <v>5.3501089292158931E-2</v>
      </c>
      <c r="F179" s="138">
        <f t="shared" ca="1" si="3"/>
        <v>122.08213405841339</v>
      </c>
      <c r="G179" s="218">
        <f>'StockBond Returns'!C169</f>
        <v>1884.583333333321</v>
      </c>
      <c r="H179" s="138">
        <f t="shared" ca="1" si="1"/>
        <v>0.54429392960304102</v>
      </c>
      <c r="I179" s="138">
        <f t="shared" ca="1" si="4"/>
        <v>6.4877071595791529</v>
      </c>
      <c r="J179" s="41">
        <f t="shared" ca="1" si="5"/>
        <v>0.1384298856212054</v>
      </c>
      <c r="K179" s="41">
        <f t="shared" ca="1" si="6"/>
        <v>-2.2831616306942082E-2</v>
      </c>
      <c r="L179" s="41">
        <f t="shared" ca="1" si="7"/>
        <v>8.3643688098670177E-2</v>
      </c>
      <c r="M179" s="41">
        <f t="shared" ca="1" si="10"/>
        <v>3.4122010703256045E-2</v>
      </c>
      <c r="N179" s="219">
        <f t="shared" ca="1" si="11"/>
        <v>2.6266628425962044E-2</v>
      </c>
    </row>
    <row r="180" spans="1:14" ht="13" x14ac:dyDescent="0.15">
      <c r="A180" s="166">
        <f t="shared" si="8"/>
        <v>9</v>
      </c>
      <c r="B180" s="166">
        <f t="shared" si="9"/>
        <v>1884</v>
      </c>
      <c r="C180" s="41">
        <f ca="1">'StockBond Returns'!W170</f>
        <v>-9.4390775061002612E-3</v>
      </c>
      <c r="D180" s="217">
        <f>'StockBond Returns'!M170</f>
        <v>13.56353788</v>
      </c>
      <c r="E180" s="41">
        <f t="shared" si="0"/>
        <v>5.4363538438394511E-2</v>
      </c>
      <c r="F180" s="138">
        <f t="shared" ca="1" si="3"/>
        <v>120.39063503591048</v>
      </c>
      <c r="G180" s="218">
        <f>'StockBond Returns'!C170</f>
        <v>1884.6666666666542</v>
      </c>
      <c r="H180" s="138">
        <f t="shared" ca="1" si="1"/>
        <v>0.54540507628312029</v>
      </c>
      <c r="I180" s="138">
        <f t="shared" ca="1" si="4"/>
        <v>6.4957836500822861</v>
      </c>
      <c r="J180" s="41">
        <f t="shared" ca="1" si="5"/>
        <v>0.13445949707389016</v>
      </c>
      <c r="K180" s="41">
        <f t="shared" ca="1" si="6"/>
        <v>-2.4046572283925483E-2</v>
      </c>
      <c r="L180" s="41">
        <f t="shared" ca="1" si="7"/>
        <v>8.2672254887691698E-2</v>
      </c>
      <c r="M180" s="41">
        <f t="shared" ca="1" si="10"/>
        <v>3.1924613255092771E-2</v>
      </c>
      <c r="N180" s="219">
        <f t="shared" ca="1" si="11"/>
        <v>2.6281988123330696E-2</v>
      </c>
    </row>
    <row r="181" spans="1:14" ht="13" x14ac:dyDescent="0.15">
      <c r="A181" s="166">
        <f t="shared" si="8"/>
        <v>10</v>
      </c>
      <c r="B181" s="166">
        <f t="shared" si="9"/>
        <v>1884</v>
      </c>
      <c r="C181" s="41">
        <f ca="1">'StockBond Returns'!W171</f>
        <v>-8.7805131950897987E-3</v>
      </c>
      <c r="D181" s="217">
        <f>'StockBond Returns'!M171</f>
        <v>13.269962899999999</v>
      </c>
      <c r="E181" s="41">
        <f t="shared" si="0"/>
        <v>5.5179080474294318E-2</v>
      </c>
      <c r="F181" s="138">
        <f t="shared" ca="1" si="3"/>
        <v>118.79292733659828</v>
      </c>
      <c r="G181" s="218">
        <f>'StockBond Returns'!C171</f>
        <v>1884.7499999999875</v>
      </c>
      <c r="H181" s="138">
        <f t="shared" ca="1" si="1"/>
        <v>0.5462403747735961</v>
      </c>
      <c r="I181" s="138">
        <f t="shared" ca="1" si="4"/>
        <v>6.5048782829019993</v>
      </c>
      <c r="J181" s="41">
        <f t="shared" ca="1" si="5"/>
        <v>0.13073382283305679</v>
      </c>
      <c r="K181" s="41">
        <f t="shared" ca="1" si="6"/>
        <v>-2.5411077150611305E-2</v>
      </c>
      <c r="L181" s="41">
        <f t="shared" ca="1" si="7"/>
        <v>8.1524560238828814E-2</v>
      </c>
      <c r="M181" s="41">
        <f t="shared" ca="1" si="10"/>
        <v>2.9933910342623049E-2</v>
      </c>
      <c r="N181" s="219">
        <f t="shared" ca="1" si="11"/>
        <v>2.629857315813559E-2</v>
      </c>
    </row>
    <row r="182" spans="1:14" ht="13" x14ac:dyDescent="0.15">
      <c r="A182" s="166">
        <f t="shared" si="8"/>
        <v>11</v>
      </c>
      <c r="B182" s="166">
        <f t="shared" si="9"/>
        <v>1884</v>
      </c>
      <c r="C182" s="41">
        <f ca="1">'StockBond Returns'!W172</f>
        <v>1.443899340532769E-2</v>
      </c>
      <c r="D182" s="217">
        <f>'StockBond Returns'!M172</f>
        <v>13.31024874</v>
      </c>
      <c r="E182" s="41">
        <f t="shared" si="0"/>
        <v>5.506503802197163E-2</v>
      </c>
      <c r="F182" s="138">
        <f t="shared" ca="1" si="3"/>
        <v>119.95405009506833</v>
      </c>
      <c r="G182" s="218">
        <f>'StockBond Returns'!C172</f>
        <v>1884.8333333333208</v>
      </c>
      <c r="H182" s="138">
        <f t="shared" ca="1" si="1"/>
        <v>0.55043952744786895</v>
      </c>
      <c r="I182" s="138">
        <f t="shared" ca="1" si="4"/>
        <v>6.5138163053956237</v>
      </c>
      <c r="J182" s="41">
        <f t="shared" ca="1" si="5"/>
        <v>0.12679262320666007</v>
      </c>
      <c r="K182" s="41">
        <f t="shared" ca="1" si="6"/>
        <v>-2.6748372724520797E-2</v>
      </c>
      <c r="L182" s="41">
        <f t="shared" ca="1" si="7"/>
        <v>8.0395558572229575E-2</v>
      </c>
      <c r="M182" s="41">
        <f t="shared" ca="1" si="10"/>
        <v>2.7266808947278509E-2</v>
      </c>
      <c r="N182" s="219">
        <f t="shared" ca="1" si="11"/>
        <v>2.6316193360187722E-2</v>
      </c>
    </row>
    <row r="183" spans="1:14" ht="13" x14ac:dyDescent="0.15">
      <c r="A183" s="166">
        <f t="shared" si="8"/>
        <v>12</v>
      </c>
      <c r="B183" s="166">
        <f t="shared" si="9"/>
        <v>1884</v>
      </c>
      <c r="C183" s="41">
        <f ca="1">'StockBond Returns'!W173</f>
        <v>1.5323348340094885E-2</v>
      </c>
      <c r="D183" s="217">
        <f>'StockBond Returns'!M173</f>
        <v>13.430745249999999</v>
      </c>
      <c r="E183" s="41">
        <f t="shared" si="0"/>
        <v>5.4728016070068788E-2</v>
      </c>
      <c r="F183" s="138">
        <f t="shared" ca="1" si="3"/>
        <v>121.23327368541315</v>
      </c>
      <c r="G183" s="218">
        <f>'StockBond Returns'!C173</f>
        <v>1884.916666666654</v>
      </c>
      <c r="H183" s="138">
        <f t="shared" ca="1" si="1"/>
        <v>0.55290471254019491</v>
      </c>
      <c r="I183" s="138">
        <f t="shared" ca="1" si="4"/>
        <v>6.5261416595075854</v>
      </c>
      <c r="J183" s="41">
        <f t="shared" ca="1" si="5"/>
        <v>0.12196101966583317</v>
      </c>
      <c r="K183" s="41">
        <f t="shared" ca="1" si="6"/>
        <v>-2.8586468121781672E-2</v>
      </c>
      <c r="L183" s="41">
        <f t="shared" ca="1" si="7"/>
        <v>7.869818355799163E-2</v>
      </c>
      <c r="M183" s="41">
        <f t="shared" ca="1" si="10"/>
        <v>2.5890678141644363E-2</v>
      </c>
      <c r="N183" s="219">
        <f t="shared" ca="1" si="11"/>
        <v>2.6338083584241046E-2</v>
      </c>
    </row>
    <row r="184" spans="1:14" ht="13" x14ac:dyDescent="0.15">
      <c r="A184" s="166">
        <f t="shared" si="8"/>
        <v>1</v>
      </c>
      <c r="B184" s="166">
        <f t="shared" si="9"/>
        <v>1885</v>
      </c>
      <c r="C184" s="41">
        <f ca="1">'StockBond Returns'!W174</f>
        <v>-1.4871517723693967E-2</v>
      </c>
      <c r="D184" s="217">
        <f>'StockBond Returns'!M174</f>
        <v>13.129817429999999</v>
      </c>
      <c r="E184" s="41">
        <f t="shared" si="0"/>
        <v>5.5581260662281737E-2</v>
      </c>
      <c r="F184" s="138">
        <f t="shared" ca="1" si="3"/>
        <v>118.88566872679094</v>
      </c>
      <c r="G184" s="218">
        <f>'StockBond Returns'!C174</f>
        <v>1884.9999999999873</v>
      </c>
      <c r="H184" s="138">
        <f t="shared" ca="1" si="1"/>
        <v>0.55065127854278695</v>
      </c>
      <c r="I184" s="138">
        <f t="shared" ca="1" si="4"/>
        <v>6.5374995068321793</v>
      </c>
      <c r="J184" s="41">
        <f t="shared" ca="1" si="5"/>
        <v>0.11703551757856645</v>
      </c>
      <c r="K184" s="41">
        <f t="shared" ca="1" si="6"/>
        <v>-3.0274141913968822E-2</v>
      </c>
      <c r="L184" s="41">
        <f t="shared" ca="1" si="7"/>
        <v>7.7153130727808605E-2</v>
      </c>
      <c r="M184" s="41">
        <f t="shared" ca="1" si="10"/>
        <v>2.447260563123832E-2</v>
      </c>
      <c r="N184" s="219">
        <f t="shared" ca="1" si="11"/>
        <v>2.6363287298951626E-2</v>
      </c>
    </row>
    <row r="185" spans="1:14" ht="13" x14ac:dyDescent="0.15">
      <c r="A185" s="166">
        <f t="shared" si="8"/>
        <v>2</v>
      </c>
      <c r="B185" s="166">
        <f t="shared" si="9"/>
        <v>1885</v>
      </c>
      <c r="C185" s="41">
        <f ca="1">'StockBond Returns'!W175</f>
        <v>1.6253855101570489E-2</v>
      </c>
      <c r="D185" s="217">
        <f>'StockBond Returns'!M175</f>
        <v>13.384817590000001</v>
      </c>
      <c r="E185" s="41">
        <f t="shared" si="0"/>
        <v>5.4855757494488198E-2</v>
      </c>
      <c r="F185" s="138">
        <f t="shared" ca="1" si="3"/>
        <v>120.2584176752938</v>
      </c>
      <c r="G185" s="218">
        <f>'StockBond Returns'!C175</f>
        <v>1885.0833333333205</v>
      </c>
      <c r="H185" s="138">
        <f t="shared" ca="1" si="1"/>
        <v>0.54973888305556584</v>
      </c>
      <c r="I185" s="138">
        <f t="shared" ca="1" si="4"/>
        <v>6.5463401053141634</v>
      </c>
      <c r="J185" s="41">
        <f t="shared" ca="1" si="5"/>
        <v>0.11236437031412105</v>
      </c>
      <c r="K185" s="41">
        <f t="shared" ca="1" si="6"/>
        <v>-3.1583722047450857E-2</v>
      </c>
      <c r="L185" s="41">
        <f t="shared" ca="1" si="7"/>
        <v>7.6013473441657764E-2</v>
      </c>
      <c r="M185" s="41">
        <f t="shared" ca="1" si="10"/>
        <v>2.2058737640685111E-2</v>
      </c>
      <c r="N185" s="219">
        <f t="shared" ca="1" si="11"/>
        <v>2.639372807391023E-2</v>
      </c>
    </row>
    <row r="186" spans="1:14" ht="13" x14ac:dyDescent="0.15">
      <c r="A186" s="166">
        <f t="shared" si="8"/>
        <v>3</v>
      </c>
      <c r="B186" s="166">
        <f t="shared" si="9"/>
        <v>1885</v>
      </c>
      <c r="C186" s="41">
        <f ca="1">'StockBond Returns'!W176</f>
        <v>2.9735054632100598E-2</v>
      </c>
      <c r="D186" s="217">
        <f>'StockBond Returns'!M176</f>
        <v>13.734194090000001</v>
      </c>
      <c r="E186" s="41">
        <f t="shared" si="0"/>
        <v>5.3905485223487183E-2</v>
      </c>
      <c r="F186" s="138">
        <f t="shared" ca="1" si="3"/>
        <v>123.26822289606203</v>
      </c>
      <c r="G186" s="218">
        <f>'StockBond Returns'!C176</f>
        <v>1885.1666666666538</v>
      </c>
      <c r="H186" s="138">
        <f t="shared" ca="1" si="1"/>
        <v>0.55373611398743294</v>
      </c>
      <c r="I186" s="138">
        <f t="shared" ca="1" si="4"/>
        <v>6.5585992358922107</v>
      </c>
      <c r="J186" s="41">
        <f t="shared" ca="1" si="5"/>
        <v>0.10768436511390522</v>
      </c>
      <c r="K186" s="41">
        <f t="shared" ca="1" si="6"/>
        <v>-3.3393855763253599E-2</v>
      </c>
      <c r="L186" s="41">
        <f t="shared" ca="1" si="7"/>
        <v>7.4305694773983966E-2</v>
      </c>
      <c r="M186" s="41">
        <f t="shared" ca="1" si="10"/>
        <v>2.0614693484747759E-2</v>
      </c>
      <c r="N186" s="219">
        <f t="shared" ca="1" si="11"/>
        <v>2.6429419735520307E-2</v>
      </c>
    </row>
    <row r="187" spans="1:14" ht="13" x14ac:dyDescent="0.15">
      <c r="A187" s="166">
        <f t="shared" si="8"/>
        <v>4</v>
      </c>
      <c r="B187" s="166">
        <f t="shared" si="9"/>
        <v>1885</v>
      </c>
      <c r="C187" s="41">
        <f ca="1">'StockBond Returns'!W177</f>
        <v>-1.0314095288373197E-2</v>
      </c>
      <c r="D187" s="217">
        <f>'StockBond Returns'!M177</f>
        <v>13.548548540000001</v>
      </c>
      <c r="E187" s="41">
        <f t="shared" si="0"/>
        <v>5.4404322151101803E-2</v>
      </c>
      <c r="F187" s="138">
        <f t="shared" ca="1" si="3"/>
        <v>121.44879787214046</v>
      </c>
      <c r="G187" s="218">
        <f>'StockBond Returns'!C177</f>
        <v>1885.249999999987</v>
      </c>
      <c r="H187" s="138">
        <f t="shared" ca="1" si="1"/>
        <v>0.550611627024998</v>
      </c>
      <c r="I187" s="138">
        <f t="shared" ca="1" si="4"/>
        <v>6.5660588399448745</v>
      </c>
      <c r="J187" s="41">
        <f t="shared" ca="1" si="5"/>
        <v>0.1037823371718205</v>
      </c>
      <c r="K187" s="41">
        <f t="shared" ca="1" si="6"/>
        <v>-3.4492002960323065E-2</v>
      </c>
      <c r="L187" s="41">
        <f t="shared" ca="1" si="7"/>
        <v>7.3375824431973324E-2</v>
      </c>
      <c r="M187" s="41">
        <f t="shared" ca="1" si="10"/>
        <v>1.8714682503260471E-2</v>
      </c>
      <c r="N187" s="219">
        <f t="shared" ca="1" si="11"/>
        <v>2.6468680979967799E-2</v>
      </c>
    </row>
    <row r="188" spans="1:14" ht="13" x14ac:dyDescent="0.15">
      <c r="A188" s="166">
        <f t="shared" si="8"/>
        <v>5</v>
      </c>
      <c r="B188" s="166">
        <f t="shared" si="9"/>
        <v>1885</v>
      </c>
      <c r="C188" s="41">
        <f ca="1">'StockBond Returns'!W178</f>
        <v>1.8987564200140212E-2</v>
      </c>
      <c r="D188" s="217">
        <f>'StockBond Returns'!M178</f>
        <v>13.711371870000001</v>
      </c>
      <c r="E188" s="41">
        <f t="shared" si="0"/>
        <v>5.3966081201836734E-2</v>
      </c>
      <c r="F188" s="138">
        <f t="shared" ca="1" si="3"/>
        <v>123.19374831812512</v>
      </c>
      <c r="G188" s="218">
        <f>'StockBond Returns'!C178</f>
        <v>1885.3333333333203</v>
      </c>
      <c r="H188" s="138">
        <f t="shared" ca="1" si="1"/>
        <v>0.55402365210788151</v>
      </c>
      <c r="I188" s="138">
        <f t="shared" ca="1" si="4"/>
        <v>6.5786848134607565</v>
      </c>
      <c r="J188" s="41">
        <f t="shared" ca="1" si="5"/>
        <v>9.8937924001918809E-2</v>
      </c>
      <c r="K188" s="41">
        <f t="shared" ca="1" si="6"/>
        <v>-3.6345029628366499E-2</v>
      </c>
      <c r="L188" s="41">
        <f t="shared" ca="1" si="7"/>
        <v>7.1595157862572423E-2</v>
      </c>
      <c r="M188" s="41">
        <f t="shared" ca="1" si="10"/>
        <v>1.8063748682957126E-2</v>
      </c>
      <c r="N188" s="219">
        <f t="shared" ca="1" si="11"/>
        <v>2.6510605559816949E-2</v>
      </c>
    </row>
    <row r="189" spans="1:14" ht="13" x14ac:dyDescent="0.15">
      <c r="A189" s="166">
        <f t="shared" si="8"/>
        <v>6</v>
      </c>
      <c r="B189" s="166">
        <f t="shared" si="9"/>
        <v>1885</v>
      </c>
      <c r="C189" s="41">
        <f ca="1">'StockBond Returns'!W179</f>
        <v>2.5889262770280627E-2</v>
      </c>
      <c r="D189" s="217">
        <f>'StockBond Returns'!M179</f>
        <v>13.97878437</v>
      </c>
      <c r="E189" s="41">
        <f t="shared" si="0"/>
        <v>5.3268489359708182E-2</v>
      </c>
      <c r="F189" s="138">
        <f t="shared" ca="1" si="3"/>
        <v>125.81477672397062</v>
      </c>
      <c r="G189" s="218">
        <f>'StockBond Returns'!C179</f>
        <v>1885.4166666666536</v>
      </c>
      <c r="H189" s="138">
        <f t="shared" ca="1" si="1"/>
        <v>0.55849692460124079</v>
      </c>
      <c r="I189" s="138">
        <f t="shared" ca="1" si="4"/>
        <v>6.5978295395456525</v>
      </c>
      <c r="J189" s="41">
        <f t="shared" ca="1" si="5"/>
        <v>9.3103662386197383E-2</v>
      </c>
      <c r="K189" s="41">
        <f t="shared" ca="1" si="6"/>
        <v>-3.9141238644912812E-2</v>
      </c>
      <c r="L189" s="41">
        <f t="shared" ca="1" si="7"/>
        <v>6.875168475858584E-2</v>
      </c>
      <c r="M189" s="41">
        <f t="shared" ca="1" si="10"/>
        <v>1.9823991992891976E-2</v>
      </c>
      <c r="N189" s="219">
        <f t="shared" ca="1" si="11"/>
        <v>2.6554016893393925E-2</v>
      </c>
    </row>
    <row r="190" spans="1:14" ht="13" x14ac:dyDescent="0.15">
      <c r="A190" s="166">
        <f t="shared" si="8"/>
        <v>7</v>
      </c>
      <c r="B190" s="166">
        <f t="shared" si="9"/>
        <v>1885</v>
      </c>
      <c r="C190" s="41">
        <f ca="1">'StockBond Returns'!W180</f>
        <v>1.9412443509843242E-2</v>
      </c>
      <c r="D190" s="217">
        <f>'StockBond Returns'!M180</f>
        <v>14.326658780000001</v>
      </c>
      <c r="E190" s="41">
        <f t="shared" si="0"/>
        <v>5.239997267876579E-2</v>
      </c>
      <c r="F190" s="138">
        <f t="shared" ca="1" si="3"/>
        <v>127.68781025522776</v>
      </c>
      <c r="G190" s="218">
        <f>'StockBond Returns'!C180</f>
        <v>1885.4999999999868</v>
      </c>
      <c r="H190" s="138">
        <f t="shared" ca="1" si="1"/>
        <v>0.55756981406544703</v>
      </c>
      <c r="I190" s="138">
        <f t="shared" ca="1" si="4"/>
        <v>6.6141119140331739</v>
      </c>
      <c r="J190" s="41">
        <f t="shared" ca="1" si="5"/>
        <v>8.8054500331052221E-2</v>
      </c>
      <c r="K190" s="41">
        <f t="shared" ca="1" si="6"/>
        <v>-4.1506644973887341E-2</v>
      </c>
      <c r="L190" s="41">
        <f t="shared" ca="1" si="7"/>
        <v>6.6371409218214827E-2</v>
      </c>
      <c r="M190" s="41">
        <f t="shared" ca="1" si="10"/>
        <v>2.1259920602234583E-2</v>
      </c>
      <c r="N190" s="219">
        <f t="shared" ca="1" si="11"/>
        <v>2.659482804513966E-2</v>
      </c>
    </row>
    <row r="191" spans="1:14" ht="13" x14ac:dyDescent="0.15">
      <c r="A191" s="166">
        <f t="shared" si="8"/>
        <v>8</v>
      </c>
      <c r="B191" s="166">
        <f t="shared" si="9"/>
        <v>1885</v>
      </c>
      <c r="C191" s="41">
        <f ca="1">'StockBond Returns'!W181</f>
        <v>4.6148758338927724E-2</v>
      </c>
      <c r="D191" s="217">
        <f>'StockBond Returns'!M181</f>
        <v>15.1304108</v>
      </c>
      <c r="E191" s="41">
        <f t="shared" si="0"/>
        <v>5.0546029391350035E-2</v>
      </c>
      <c r="F191" s="138">
        <f t="shared" ca="1" si="3"/>
        <v>132.9971431848513</v>
      </c>
      <c r="G191" s="218">
        <f>'StockBond Returns'!C181</f>
        <v>1885.5833333333201</v>
      </c>
      <c r="H191" s="138">
        <f t="shared" ca="1" si="1"/>
        <v>0.56020645903225685</v>
      </c>
      <c r="I191" s="138">
        <f t="shared" ca="1" si="4"/>
        <v>6.6300244434623892</v>
      </c>
      <c r="J191" s="41">
        <f t="shared" ca="1" si="5"/>
        <v>8.3954039943556547E-2</v>
      </c>
      <c r="K191" s="41">
        <f t="shared" ca="1" si="6"/>
        <v>-4.3807097083773505E-2</v>
      </c>
      <c r="L191" s="41">
        <f t="shared" ca="1" si="7"/>
        <v>6.4051250181955455E-2</v>
      </c>
      <c r="M191" s="41">
        <f t="shared" ca="1" si="10"/>
        <v>2.1936453107798348E-2</v>
      </c>
      <c r="N191" s="219">
        <f t="shared" ca="1" si="11"/>
        <v>2.6629043977321475E-2</v>
      </c>
    </row>
    <row r="192" spans="1:14" ht="13" x14ac:dyDescent="0.15">
      <c r="A192" s="166">
        <f t="shared" si="8"/>
        <v>9</v>
      </c>
      <c r="B192" s="166">
        <f t="shared" si="9"/>
        <v>1885</v>
      </c>
      <c r="C192" s="41">
        <f ca="1">'StockBond Returns'!W182</f>
        <v>6.4569469718960115E-3</v>
      </c>
      <c r="D192" s="217">
        <f>'StockBond Returns'!M182</f>
        <v>15.11628503</v>
      </c>
      <c r="E192" s="41">
        <f t="shared" si="0"/>
        <v>5.0576910034951891E-2</v>
      </c>
      <c r="F192" s="138">
        <f t="shared" ca="1" si="3"/>
        <v>133.29207500337799</v>
      </c>
      <c r="G192" s="218">
        <f>'StockBond Returns'!C182</f>
        <v>1885.6666666666533</v>
      </c>
      <c r="H192" s="138">
        <f t="shared" ca="1" si="1"/>
        <v>0.56179177381815903</v>
      </c>
      <c r="I192" s="138">
        <f t="shared" ca="1" si="4"/>
        <v>6.6464111409974294</v>
      </c>
      <c r="J192" s="41">
        <f t="shared" ca="1" si="5"/>
        <v>7.9934067416481902E-2</v>
      </c>
      <c r="K192" s="41">
        <f t="shared" ca="1" si="6"/>
        <v>-4.616458649465105E-2</v>
      </c>
      <c r="L192" s="41">
        <f t="shared" ca="1" si="7"/>
        <v>6.1656090125878693E-2</v>
      </c>
      <c r="M192" s="41">
        <f t="shared" ca="1" si="10"/>
        <v>2.318850180812837E-2</v>
      </c>
      <c r="N192" s="219">
        <f t="shared" ca="1" si="11"/>
        <v>2.6658212920216067E-2</v>
      </c>
    </row>
    <row r="193" spans="1:14" ht="13" x14ac:dyDescent="0.15">
      <c r="A193" s="166">
        <f t="shared" si="8"/>
        <v>10</v>
      </c>
      <c r="B193" s="166">
        <f t="shared" si="9"/>
        <v>1885</v>
      </c>
      <c r="C193" s="41">
        <f ca="1">'StockBond Returns'!W183</f>
        <v>4.7299852531772525E-2</v>
      </c>
      <c r="D193" s="217">
        <f>'StockBond Returns'!M183</f>
        <v>15.99102396</v>
      </c>
      <c r="E193" s="41">
        <f t="shared" si="0"/>
        <v>4.8767541168764535E-2</v>
      </c>
      <c r="F193" s="138">
        <f t="shared" ca="1" si="3"/>
        <v>139.0084060528184</v>
      </c>
      <c r="G193" s="218">
        <f>'StockBond Returns'!C183</f>
        <v>1885.7499999999866</v>
      </c>
      <c r="H193" s="138">
        <f t="shared" ca="1" si="1"/>
        <v>0.56492484708209656</v>
      </c>
      <c r="I193" s="138">
        <f t="shared" ca="1" si="4"/>
        <v>6.6650956133059296</v>
      </c>
      <c r="J193" s="41">
        <f t="shared" ca="1" si="5"/>
        <v>7.5353110775758791E-2</v>
      </c>
      <c r="K193" s="41">
        <f t="shared" ca="1" si="6"/>
        <v>-4.8838503330131844E-2</v>
      </c>
      <c r="L193" s="41">
        <f t="shared" ca="1" si="7"/>
        <v>5.8896416034130095E-2</v>
      </c>
      <c r="M193" s="41">
        <f t="shared" ca="1" si="10"/>
        <v>2.4630334871147408E-2</v>
      </c>
      <c r="N193" s="219">
        <f t="shared" ca="1" si="11"/>
        <v>2.6682886525689981E-2</v>
      </c>
    </row>
    <row r="194" spans="1:14" ht="13" x14ac:dyDescent="0.15">
      <c r="A194" s="166">
        <f t="shared" si="8"/>
        <v>11</v>
      </c>
      <c r="B194" s="166">
        <f t="shared" si="9"/>
        <v>1885</v>
      </c>
      <c r="C194" s="41">
        <f ca="1">'StockBond Returns'!W184</f>
        <v>3.9446609394969495E-2</v>
      </c>
      <c r="D194" s="217">
        <f>'StockBond Returns'!M184</f>
        <v>16.8240345</v>
      </c>
      <c r="E194" s="41">
        <f t="shared" si="0"/>
        <v>4.7219387463215204E-2</v>
      </c>
      <c r="F194" s="138">
        <f t="shared" ca="1" si="3"/>
        <v>143.90460713213878</v>
      </c>
      <c r="G194" s="218">
        <f>'StockBond Returns'!C184</f>
        <v>1885.8333333333198</v>
      </c>
      <c r="H194" s="138">
        <f t="shared" ca="1" si="1"/>
        <v>0.56625728349285198</v>
      </c>
      <c r="I194" s="138">
        <f t="shared" ca="1" si="4"/>
        <v>6.680913369350912</v>
      </c>
      <c r="J194" s="41">
        <f t="shared" ca="1" si="5"/>
        <v>7.1585337885309963E-2</v>
      </c>
      <c r="K194" s="41">
        <f t="shared" ca="1" si="6"/>
        <v>-5.1090476927443396E-2</v>
      </c>
      <c r="L194" s="41">
        <f t="shared" ca="1" si="7"/>
        <v>5.6594224623900846E-2</v>
      </c>
      <c r="M194" s="41">
        <f t="shared" ca="1" si="10"/>
        <v>2.5652713573896202E-2</v>
      </c>
      <c r="N194" s="219">
        <f t="shared" ca="1" si="11"/>
        <v>2.6700953317341701E-2</v>
      </c>
    </row>
    <row r="195" spans="1:14" ht="13" x14ac:dyDescent="0.15">
      <c r="A195" s="166">
        <f t="shared" si="8"/>
        <v>12</v>
      </c>
      <c r="B195" s="166">
        <f t="shared" si="9"/>
        <v>1885</v>
      </c>
      <c r="C195" s="41">
        <f ca="1">'StockBond Returns'!W185</f>
        <v>-2.4616535023518463E-2</v>
      </c>
      <c r="D195" s="217">
        <f>'StockBond Returns'!M185</f>
        <v>16.30447595</v>
      </c>
      <c r="E195" s="41">
        <f t="shared" si="0"/>
        <v>4.8166425681715946E-2</v>
      </c>
      <c r="F195" s="138">
        <f t="shared" ca="1" si="3"/>
        <v>139.80985633938337</v>
      </c>
      <c r="G195" s="218">
        <f>'StockBond Returns'!C185</f>
        <v>1885.9166666666531</v>
      </c>
      <c r="H195" s="138">
        <f t="shared" ca="1" si="1"/>
        <v>0.56117842124519102</v>
      </c>
      <c r="I195" s="138">
        <f t="shared" ca="1" si="4"/>
        <v>6.689187078055908</v>
      </c>
      <c r="J195" s="41">
        <f t="shared" ca="1" si="5"/>
        <v>6.9134850117285929E-2</v>
      </c>
      <c r="K195" s="41">
        <f t="shared" ca="1" si="6"/>
        <v>-5.2264162293047089E-2</v>
      </c>
      <c r="L195" s="41">
        <f t="shared" ca="1" si="7"/>
        <v>5.5482281949155388E-2</v>
      </c>
      <c r="M195" s="41">
        <f t="shared" ca="1" si="10"/>
        <v>2.4983432333374189E-2</v>
      </c>
      <c r="N195" s="219">
        <f t="shared" ca="1" si="11"/>
        <v>2.6712241292577061E-2</v>
      </c>
    </row>
    <row r="196" spans="1:14" ht="13" x14ac:dyDescent="0.15">
      <c r="A196" s="166">
        <f t="shared" si="8"/>
        <v>1</v>
      </c>
      <c r="B196" s="166">
        <f t="shared" si="9"/>
        <v>1886</v>
      </c>
      <c r="C196" s="41">
        <f ca="1">'StockBond Returns'!W186</f>
        <v>2.618915549427166E-2</v>
      </c>
      <c r="D196" s="217">
        <f>'StockBond Returns'!M186</f>
        <v>16.692317469999999</v>
      </c>
      <c r="E196" s="41">
        <f t="shared" si="0"/>
        <v>4.7453899504884031E-2</v>
      </c>
      <c r="F196" s="138">
        <f t="shared" ca="1" si="3"/>
        <v>142.89548319650805</v>
      </c>
      <c r="G196" s="218">
        <f>'StockBond Returns'!C186</f>
        <v>1885.9999999999864</v>
      </c>
      <c r="H196" s="138">
        <f t="shared" ca="1" si="1"/>
        <v>0.56507899160907815</v>
      </c>
      <c r="I196" s="138">
        <f t="shared" ca="1" si="4"/>
        <v>6.7036147911221988</v>
      </c>
      <c r="J196" s="41">
        <f t="shared" ca="1" si="5"/>
        <v>6.5373935354006374E-2</v>
      </c>
      <c r="K196" s="41">
        <f t="shared" ca="1" si="6"/>
        <v>-5.4303906692916959E-2</v>
      </c>
      <c r="L196" s="41">
        <f t="shared" ca="1" si="7"/>
        <v>5.3397695631294262E-2</v>
      </c>
      <c r="M196" s="41">
        <f t="shared" ca="1" si="10"/>
        <v>2.5409605632308985E-2</v>
      </c>
      <c r="N196" s="219">
        <f t="shared" ca="1" si="11"/>
        <v>2.6720981534012589E-2</v>
      </c>
    </row>
    <row r="197" spans="1:14" ht="13" x14ac:dyDescent="0.15">
      <c r="A197" s="166">
        <f t="shared" si="8"/>
        <v>2</v>
      </c>
      <c r="B197" s="166">
        <f t="shared" si="9"/>
        <v>1886</v>
      </c>
      <c r="C197" s="41">
        <f ca="1">'StockBond Returns'!W187</f>
        <v>2.1205230482597412E-2</v>
      </c>
      <c r="D197" s="217">
        <f>'StockBond Returns'!M187</f>
        <v>17.006648259999999</v>
      </c>
      <c r="E197" s="41">
        <f t="shared" si="0"/>
        <v>4.6900267022397982E-2</v>
      </c>
      <c r="F197" s="138">
        <f t="shared" ca="1" si="3"/>
        <v>145.3485532307451</v>
      </c>
      <c r="G197" s="218">
        <f>'StockBond Returns'!C187</f>
        <v>1886.0833333333196</v>
      </c>
      <c r="H197" s="138">
        <f t="shared" ca="1" si="1"/>
        <v>0.56807382982009769</v>
      </c>
      <c r="I197" s="138">
        <f t="shared" ca="1" si="4"/>
        <v>6.7219497378867317</v>
      </c>
      <c r="J197" s="41">
        <f t="shared" ca="1" si="5"/>
        <v>6.1021012805705821E-2</v>
      </c>
      <c r="K197" s="41">
        <f t="shared" ca="1" si="6"/>
        <v>-5.6883409397092688E-2</v>
      </c>
      <c r="L197" s="41">
        <f t="shared" ca="1" si="7"/>
        <v>5.0701012546261026E-2</v>
      </c>
      <c r="M197" s="41">
        <f t="shared" ca="1" si="10"/>
        <v>2.6825620078922086E-2</v>
      </c>
      <c r="N197" s="219">
        <f t="shared" ca="1" si="11"/>
        <v>2.6724443648823291E-2</v>
      </c>
    </row>
    <row r="198" spans="1:14" ht="13" x14ac:dyDescent="0.15">
      <c r="A198" s="166">
        <f t="shared" si="8"/>
        <v>3</v>
      </c>
      <c r="B198" s="166">
        <f t="shared" si="9"/>
        <v>1886</v>
      </c>
      <c r="C198" s="41">
        <f ca="1">'StockBond Returns'!W188</f>
        <v>7.6277072069106018E-4</v>
      </c>
      <c r="D198" s="217">
        <f>'StockBond Returns'!M188</f>
        <v>16.843266100000001</v>
      </c>
      <c r="E198" s="41">
        <f t="shared" si="0"/>
        <v>4.7185453939363936E-2</v>
      </c>
      <c r="F198" s="138">
        <f t="shared" ca="1" si="3"/>
        <v>144.89091371153964</v>
      </c>
      <c r="G198" s="218">
        <f>'StockBond Returns'!C188</f>
        <v>1886.1666666666529</v>
      </c>
      <c r="H198" s="138">
        <f t="shared" ca="1" si="1"/>
        <v>0.56972862793068402</v>
      </c>
      <c r="I198" s="138">
        <f t="shared" ca="1" si="4"/>
        <v>6.7379422518299821</v>
      </c>
      <c r="J198" s="41">
        <f t="shared" ca="1" si="5"/>
        <v>5.6615670305114163E-2</v>
      </c>
      <c r="K198" s="41">
        <f t="shared" ca="1" si="6"/>
        <v>-5.9121897745850971E-2</v>
      </c>
      <c r="L198" s="41">
        <f t="shared" ca="1" si="7"/>
        <v>4.8370577351332988E-2</v>
      </c>
      <c r="M198" s="41">
        <f t="shared" ca="1" si="10"/>
        <v>2.7344713327856596E-2</v>
      </c>
      <c r="N198" s="219">
        <f t="shared" ca="1" si="11"/>
        <v>2.6722559387231275E-2</v>
      </c>
    </row>
    <row r="199" spans="1:14" ht="13" x14ac:dyDescent="0.15">
      <c r="A199" s="166">
        <f t="shared" si="8"/>
        <v>4</v>
      </c>
      <c r="B199" s="166">
        <f t="shared" si="9"/>
        <v>1886</v>
      </c>
      <c r="C199" s="41">
        <f ca="1">'StockBond Returns'!W189</f>
        <v>4.3291127809853523E-3</v>
      </c>
      <c r="D199" s="217">
        <f>'StockBond Returns'!M189</f>
        <v>16.801716129999999</v>
      </c>
      <c r="E199" s="41">
        <f t="shared" si="0"/>
        <v>4.7258864876144058E-2</v>
      </c>
      <c r="F199" s="138">
        <f t="shared" ca="1" si="3"/>
        <v>144.94596777052135</v>
      </c>
      <c r="G199" s="218">
        <f>'StockBond Returns'!C189</f>
        <v>1886.2499999999861</v>
      </c>
      <c r="H199" s="138">
        <f t="shared" ca="1" si="1"/>
        <v>0.57083182543408328</v>
      </c>
      <c r="I199" s="138">
        <f t="shared" ca="1" si="4"/>
        <v>6.7581624502390678</v>
      </c>
      <c r="J199" s="41">
        <f t="shared" ca="1" si="5"/>
        <v>5.1400161712816583E-2</v>
      </c>
      <c r="K199" s="41">
        <f t="shared" ca="1" si="6"/>
        <v>-6.1936973892129488E-2</v>
      </c>
      <c r="L199" s="41">
        <f t="shared" ca="1" si="7"/>
        <v>4.5384557993120023E-2</v>
      </c>
      <c r="M199" s="41">
        <f t="shared" ca="1" si="10"/>
        <v>2.9257065003061467E-2</v>
      </c>
      <c r="N199" s="219">
        <f t="shared" ca="1" si="11"/>
        <v>2.6717718300483962E-2</v>
      </c>
    </row>
    <row r="200" spans="1:14" ht="13" x14ac:dyDescent="0.15">
      <c r="A200" s="166">
        <f t="shared" si="8"/>
        <v>5</v>
      </c>
      <c r="B200" s="166">
        <f t="shared" si="9"/>
        <v>1886</v>
      </c>
      <c r="C200" s="41">
        <f ca="1">'StockBond Returns'!W190</f>
        <v>1.28697599102884E-2</v>
      </c>
      <c r="D200" s="217">
        <f>'StockBond Returns'!M190</f>
        <v>16.863195520000001</v>
      </c>
      <c r="E200" s="41">
        <f t="shared" si="0"/>
        <v>4.715037079757467E-2</v>
      </c>
      <c r="F200" s="138">
        <f t="shared" ca="1" si="3"/>
        <v>146.2332092817158</v>
      </c>
      <c r="G200" s="218">
        <f>'StockBond Returns'!C190</f>
        <v>1886.3333333333194</v>
      </c>
      <c r="H200" s="138">
        <f t="shared" ca="1" si="1"/>
        <v>0.57457917004601977</v>
      </c>
      <c r="I200" s="138">
        <f t="shared" ca="1" si="4"/>
        <v>6.7787179681772063</v>
      </c>
      <c r="J200" s="41">
        <f t="shared" ca="1" si="5"/>
        <v>4.6574601829445506E-2</v>
      </c>
      <c r="K200" s="41">
        <f t="shared" ca="1" si="6"/>
        <v>-6.4781519343170002E-2</v>
      </c>
      <c r="L200" s="41">
        <f t="shared" ca="1" si="7"/>
        <v>4.2351990355580682E-2</v>
      </c>
      <c r="M200" s="41">
        <f t="shared" ca="1" si="10"/>
        <v>3.0406252980407E-2</v>
      </c>
      <c r="N200" s="219">
        <f t="shared" ca="1" si="11"/>
        <v>2.6705112041192015E-2</v>
      </c>
    </row>
    <row r="201" spans="1:14" ht="13" x14ac:dyDescent="0.15">
      <c r="A201" s="166">
        <f t="shared" si="8"/>
        <v>6</v>
      </c>
      <c r="B201" s="166">
        <f t="shared" si="9"/>
        <v>1886</v>
      </c>
      <c r="C201" s="41">
        <f ca="1">'StockBond Returns'!W191</f>
        <v>5.1575395138303497E-2</v>
      </c>
      <c r="D201" s="217">
        <f>'StockBond Returns'!M191</f>
        <v>17.831494060000001</v>
      </c>
      <c r="E201" s="41">
        <f t="shared" si="0"/>
        <v>4.5540275162450405E-2</v>
      </c>
      <c r="F201" s="138">
        <f t="shared" ca="1" si="3"/>
        <v>153.17103151498316</v>
      </c>
      <c r="G201" s="218">
        <f>'StockBond Returns'!C191</f>
        <v>1886.4166666666526</v>
      </c>
      <c r="H201" s="138">
        <f t="shared" ca="1" si="1"/>
        <v>0.5812875768423913</v>
      </c>
      <c r="I201" s="138">
        <f t="shared" ca="1" si="4"/>
        <v>6.8015086204183568</v>
      </c>
      <c r="J201" s="41">
        <f t="shared" ca="1" si="5"/>
        <v>4.1351522869405022E-2</v>
      </c>
      <c r="K201" s="41">
        <f t="shared" ca="1" si="6"/>
        <v>-6.7915271037339853E-2</v>
      </c>
      <c r="L201" s="41">
        <f t="shared" ca="1" si="7"/>
        <v>3.8983082434910443E-2</v>
      </c>
      <c r="M201" s="41">
        <f t="shared" ca="1" si="10"/>
        <v>3.0870618837892883E-2</v>
      </c>
      <c r="N201" s="219">
        <f t="shared" ca="1" si="11"/>
        <v>2.6686931648001226E-2</v>
      </c>
    </row>
    <row r="202" spans="1:14" ht="13" x14ac:dyDescent="0.15">
      <c r="A202" s="166">
        <f t="shared" si="8"/>
        <v>7</v>
      </c>
      <c r="B202" s="166">
        <f t="shared" si="9"/>
        <v>1886</v>
      </c>
      <c r="C202" s="41">
        <f ca="1">'StockBond Returns'!W192</f>
        <v>1.2133227892526857E-3</v>
      </c>
      <c r="D202" s="217">
        <f>'StockBond Returns'!M192</f>
        <v>17.84584504</v>
      </c>
      <c r="E202" s="41">
        <f t="shared" si="0"/>
        <v>4.5517726192247601E-2</v>
      </c>
      <c r="F202" s="138">
        <f t="shared" ca="1" si="3"/>
        <v>152.77488455186716</v>
      </c>
      <c r="G202" s="218">
        <f>'StockBond Returns'!C192</f>
        <v>1886.4999999999859</v>
      </c>
      <c r="H202" s="138">
        <f t="shared" ca="1" si="1"/>
        <v>0.57949711367367729</v>
      </c>
      <c r="I202" s="138">
        <f t="shared" ca="1" si="4"/>
        <v>6.8234359200265873</v>
      </c>
      <c r="J202" s="41">
        <f t="shared" ca="1" si="5"/>
        <v>3.6609894439190827E-2</v>
      </c>
      <c r="K202" s="41">
        <f t="shared" ca="1" si="6"/>
        <v>-7.0910551032896785E-2</v>
      </c>
      <c r="L202" s="41">
        <f t="shared" ca="1" si="7"/>
        <v>3.5754595819276647E-2</v>
      </c>
      <c r="M202" s="41">
        <f t="shared" ca="1" si="10"/>
        <v>3.1648089526469914E-2</v>
      </c>
      <c r="N202" s="219">
        <f t="shared" ca="1" si="11"/>
        <v>2.6665025258579868E-2</v>
      </c>
    </row>
    <row r="203" spans="1:14" ht="13" x14ac:dyDescent="0.15">
      <c r="A203" s="166">
        <f t="shared" si="8"/>
        <v>8</v>
      </c>
      <c r="B203" s="166">
        <f t="shared" si="9"/>
        <v>1886</v>
      </c>
      <c r="C203" s="41">
        <f ca="1">'StockBond Returns'!W193</f>
        <v>-4.2926937884036056E-3</v>
      </c>
      <c r="D203" s="217">
        <f>'StockBond Returns'!M193</f>
        <v>17.723912800000001</v>
      </c>
      <c r="E203" s="41">
        <f t="shared" si="0"/>
        <v>4.5710475059434957E-2</v>
      </c>
      <c r="F203" s="138">
        <f t="shared" ca="1" si="3"/>
        <v>151.54205924391388</v>
      </c>
      <c r="G203" s="218">
        <f>'StockBond Returns'!C193</f>
        <v>1886.5833333333192</v>
      </c>
      <c r="H203" s="138">
        <f t="shared" ca="1" si="1"/>
        <v>0.57725495996036169</v>
      </c>
      <c r="I203" s="138">
        <f t="shared" ca="1" si="4"/>
        <v>6.8404844209546924</v>
      </c>
      <c r="J203" s="41">
        <f t="shared" ca="1" si="5"/>
        <v>3.2422864046263156E-2</v>
      </c>
      <c r="K203" s="41">
        <f t="shared" ca="1" si="6"/>
        <v>-7.3226115451768381E-2</v>
      </c>
      <c r="L203" s="41">
        <f t="shared" ca="1" si="7"/>
        <v>3.326990834399246E-2</v>
      </c>
      <c r="M203" s="41">
        <f t="shared" ca="1" si="10"/>
        <v>3.1743469317044415E-2</v>
      </c>
      <c r="N203" s="219">
        <f t="shared" ca="1" si="11"/>
        <v>2.6640444900136374E-2</v>
      </c>
    </row>
    <row r="204" spans="1:14" ht="13" x14ac:dyDescent="0.15">
      <c r="A204" s="166">
        <f t="shared" si="8"/>
        <v>9</v>
      </c>
      <c r="B204" s="166">
        <f t="shared" si="9"/>
        <v>1886</v>
      </c>
      <c r="C204" s="41">
        <f ca="1">'StockBond Returns'!W194</f>
        <v>2.4266363554548649E-2</v>
      </c>
      <c r="D204" s="217">
        <f>'StockBond Returns'!M194</f>
        <v>18.147143929999999</v>
      </c>
      <c r="E204" s="41">
        <f t="shared" si="0"/>
        <v>4.5052545013621881E-2</v>
      </c>
      <c r="F204" s="138">
        <f t="shared" ca="1" si="3"/>
        <v>154.62817110864921</v>
      </c>
      <c r="G204" s="218">
        <f>'StockBond Returns'!C194</f>
        <v>1886.6666666666524</v>
      </c>
      <c r="H204" s="138">
        <f t="shared" ca="1" si="1"/>
        <v>0.58053271993720379</v>
      </c>
      <c r="I204" s="138">
        <f t="shared" ca="1" si="4"/>
        <v>6.8592253670737371</v>
      </c>
      <c r="J204" s="41">
        <f t="shared" ca="1" si="5"/>
        <v>2.7985366825309832E-2</v>
      </c>
      <c r="K204" s="41">
        <f t="shared" ca="1" si="6"/>
        <v>-7.575827010559133E-2</v>
      </c>
      <c r="L204" s="41">
        <f t="shared" ca="1" si="7"/>
        <v>3.0531872887372247E-2</v>
      </c>
      <c r="M204" s="41">
        <f t="shared" ca="1" si="10"/>
        <v>3.2019419437295138E-2</v>
      </c>
      <c r="N204" s="219">
        <f t="shared" ca="1" si="11"/>
        <v>2.6615507508857283E-2</v>
      </c>
    </row>
    <row r="205" spans="1:14" ht="13" x14ac:dyDescent="0.15">
      <c r="A205" s="166">
        <f t="shared" si="8"/>
        <v>10</v>
      </c>
      <c r="B205" s="166">
        <f t="shared" si="9"/>
        <v>1886</v>
      </c>
      <c r="C205" s="41">
        <f ca="1">'StockBond Returns'!W195</f>
        <v>2.3276363582930535E-2</v>
      </c>
      <c r="D205" s="217">
        <f>'StockBond Returns'!M195</f>
        <v>18.562381340000002</v>
      </c>
      <c r="E205" s="41">
        <f t="shared" si="0"/>
        <v>4.4436199124546161E-2</v>
      </c>
      <c r="F205" s="138">
        <f t="shared" ca="1" si="3"/>
        <v>157.63330722893949</v>
      </c>
      <c r="G205" s="218">
        <f>'StockBond Returns'!C195</f>
        <v>1886.7499999999857</v>
      </c>
      <c r="H205" s="138">
        <f t="shared" ca="1" si="1"/>
        <v>0.58371875239049309</v>
      </c>
      <c r="I205" s="138">
        <f t="shared" ca="1" si="4"/>
        <v>6.8780192723821338</v>
      </c>
      <c r="J205" s="41">
        <f t="shared" ca="1" si="5"/>
        <v>2.3580208092422561E-2</v>
      </c>
      <c r="K205" s="41">
        <f t="shared" ca="1" si="6"/>
        <v>-7.8283722690967505E-2</v>
      </c>
      <c r="L205" s="41">
        <f t="shared" ca="1" si="7"/>
        <v>2.7788875123994972E-2</v>
      </c>
      <c r="M205" s="41">
        <f t="shared" ca="1" si="10"/>
        <v>3.1946077210225132E-2</v>
      </c>
      <c r="N205" s="219">
        <f t="shared" ca="1" si="11"/>
        <v>2.6589211962352477E-2</v>
      </c>
    </row>
    <row r="206" spans="1:14" ht="13" x14ac:dyDescent="0.15">
      <c r="A206" s="166">
        <f t="shared" si="8"/>
        <v>11</v>
      </c>
      <c r="B206" s="166">
        <f t="shared" si="9"/>
        <v>1886</v>
      </c>
      <c r="C206" s="41">
        <f ca="1">'StockBond Returns'!W196</f>
        <v>2.0893256375863995E-2</v>
      </c>
      <c r="D206" s="217">
        <f>'StockBond Returns'!M196</f>
        <v>18.96831263</v>
      </c>
      <c r="E206" s="41">
        <f t="shared" si="0"/>
        <v>4.3859751115089038E-2</v>
      </c>
      <c r="F206" s="138">
        <f t="shared" ca="1" si="3"/>
        <v>160.33086579231346</v>
      </c>
      <c r="G206" s="218">
        <f>'StockBond Returns'!C196</f>
        <v>1886.8333333333189</v>
      </c>
      <c r="H206" s="138">
        <f t="shared" ca="1" si="1"/>
        <v>0.58600598914313429</v>
      </c>
      <c r="I206" s="138">
        <f t="shared" ca="1" si="4"/>
        <v>6.8977679780324159</v>
      </c>
      <c r="J206" s="41">
        <f t="shared" ca="1" si="5"/>
        <v>1.8936910703041709E-2</v>
      </c>
      <c r="K206" s="41">
        <f t="shared" ca="1" si="6"/>
        <v>-8.0922649299055904E-2</v>
      </c>
      <c r="L206" s="41">
        <f t="shared" ca="1" si="7"/>
        <v>2.4906644303113179E-2</v>
      </c>
      <c r="M206" s="41">
        <f t="shared" ca="1" si="10"/>
        <v>3.2458826614387482E-2</v>
      </c>
      <c r="N206" s="219">
        <f t="shared" ca="1" si="11"/>
        <v>2.6563506255886951E-2</v>
      </c>
    </row>
    <row r="207" spans="1:14" ht="13" x14ac:dyDescent="0.15">
      <c r="A207" s="166">
        <f t="shared" si="8"/>
        <v>12</v>
      </c>
      <c r="B207" s="166">
        <f t="shared" si="9"/>
        <v>1886</v>
      </c>
      <c r="C207" s="41">
        <f ca="1">'StockBond Returns'!W197</f>
        <v>-2.7622256536069832E-2</v>
      </c>
      <c r="D207" s="217">
        <f>'StockBond Returns'!M197</f>
        <v>18.194057560000001</v>
      </c>
      <c r="E207" s="41">
        <f t="shared" si="0"/>
        <v>4.4981500393802207E-2</v>
      </c>
      <c r="F207" s="138">
        <f t="shared" ca="1" si="3"/>
        <v>155.33234630536865</v>
      </c>
      <c r="G207" s="218">
        <f>'StockBond Returns'!C197</f>
        <v>1886.9166666666522</v>
      </c>
      <c r="H207" s="138">
        <f t="shared" ca="1" si="1"/>
        <v>0.58225683304209663</v>
      </c>
      <c r="I207" s="138">
        <f t="shared" ca="1" si="4"/>
        <v>6.918846389829322</v>
      </c>
      <c r="J207" s="41">
        <f t="shared" ca="1" si="5"/>
        <v>1.4034202604620072E-2</v>
      </c>
      <c r="K207" s="41">
        <f t="shared" ca="1" si="6"/>
        <v>-8.372263787804235E-2</v>
      </c>
      <c r="L207" s="41">
        <f t="shared" ca="1" si="7"/>
        <v>2.1831559568071812E-2</v>
      </c>
      <c r="M207" s="41">
        <f t="shared" ca="1" si="10"/>
        <v>3.4332918050209438E-2</v>
      </c>
      <c r="N207" s="219">
        <f t="shared" ca="1" si="11"/>
        <v>2.6536914950431867E-2</v>
      </c>
    </row>
    <row r="208" spans="1:14" ht="13" x14ac:dyDescent="0.15">
      <c r="A208" s="166">
        <f t="shared" si="8"/>
        <v>1</v>
      </c>
      <c r="B208" s="166">
        <f t="shared" si="9"/>
        <v>1887</v>
      </c>
      <c r="C208" s="41">
        <f ca="1">'StockBond Returns'!W198</f>
        <v>-3.068348693416207E-2</v>
      </c>
      <c r="D208" s="217">
        <f>'StockBond Returns'!M198</f>
        <v>17.512222099999999</v>
      </c>
      <c r="E208" s="41">
        <f t="shared" si="0"/>
        <v>4.6051488049023773E-2</v>
      </c>
      <c r="F208" s="138">
        <f t="shared" ca="1" si="3"/>
        <v>150.001817123942</v>
      </c>
      <c r="G208" s="218">
        <f>'StockBond Returns'!C198</f>
        <v>1886.9999999999854</v>
      </c>
      <c r="H208" s="138">
        <f t="shared" ca="1" si="1"/>
        <v>0.57565057405125541</v>
      </c>
      <c r="I208" s="138">
        <f t="shared" ca="1" si="4"/>
        <v>6.9294179722714997</v>
      </c>
      <c r="J208" s="41">
        <f t="shared" ca="1" si="5"/>
        <v>1.1058649196883819E-2</v>
      </c>
      <c r="K208" s="41">
        <f t="shared" ca="1" si="6"/>
        <v>-8.5120518870693496E-2</v>
      </c>
      <c r="L208" s="41">
        <f t="shared" ca="1" si="7"/>
        <v>2.0307503582517317E-2</v>
      </c>
      <c r="M208" s="41">
        <f t="shared" ca="1" si="10"/>
        <v>3.3683794219252938E-2</v>
      </c>
      <c r="N208" s="219">
        <f t="shared" ca="1" si="11"/>
        <v>2.6503371435122308E-2</v>
      </c>
    </row>
    <row r="209" spans="1:14" ht="13" x14ac:dyDescent="0.15">
      <c r="A209" s="166">
        <f t="shared" si="8"/>
        <v>2</v>
      </c>
      <c r="B209" s="166">
        <f t="shared" si="9"/>
        <v>1887</v>
      </c>
      <c r="C209" s="41">
        <f ca="1">'StockBond Returns'!W199</f>
        <v>-1.2926842762188379E-2</v>
      </c>
      <c r="D209" s="217">
        <f>'StockBond Returns'!M199</f>
        <v>17.1253666</v>
      </c>
      <c r="E209" s="41">
        <f t="shared" si="0"/>
        <v>4.669645527471511E-2</v>
      </c>
      <c r="F209" s="138">
        <f t="shared" ca="1" si="3"/>
        <v>147.49455799034374</v>
      </c>
      <c r="G209" s="218">
        <f>'StockBond Returns'!C199</f>
        <v>1887.0833333333187</v>
      </c>
      <c r="H209" s="138">
        <f t="shared" ca="1" si="1"/>
        <v>0.57395608587166336</v>
      </c>
      <c r="I209" s="138">
        <f t="shared" ca="1" si="4"/>
        <v>6.9353002283230643</v>
      </c>
      <c r="J209" s="41">
        <f t="shared" ca="1" si="5"/>
        <v>8.4172814561451759E-3</v>
      </c>
      <c r="K209" s="41">
        <f t="shared" ca="1" si="6"/>
        <v>-8.5896484609328305E-2</v>
      </c>
      <c r="L209" s="41">
        <f t="shared" ca="1" si="7"/>
        <v>1.9467783880360301E-2</v>
      </c>
      <c r="M209" s="41">
        <f t="shared" ca="1" si="10"/>
        <v>3.1739376037555278E-2</v>
      </c>
      <c r="N209" s="219">
        <f t="shared" ca="1" si="11"/>
        <v>2.6472036657330316E-2</v>
      </c>
    </row>
    <row r="210" spans="1:14" ht="13" x14ac:dyDescent="0.15">
      <c r="A210" s="166">
        <f t="shared" si="8"/>
        <v>3</v>
      </c>
      <c r="B210" s="166">
        <f t="shared" si="9"/>
        <v>1887</v>
      </c>
      <c r="C210" s="41">
        <f ca="1">'StockBond Returns'!W200</f>
        <v>2.0938976202691157E-2</v>
      </c>
      <c r="D210" s="217">
        <f>'StockBond Returns'!M200</f>
        <v>17.47321371</v>
      </c>
      <c r="E210" s="41">
        <f t="shared" si="0"/>
        <v>4.6115228331686214E-2</v>
      </c>
      <c r="F210" s="138">
        <f t="shared" ca="1" si="3"/>
        <v>149.9969688914349</v>
      </c>
      <c r="G210" s="218">
        <f>'StockBond Returns'!C200</f>
        <v>1887.166666666652</v>
      </c>
      <c r="H210" s="138">
        <f t="shared" ca="1" si="1"/>
        <v>0.57642870579077954</v>
      </c>
      <c r="I210" s="138">
        <f t="shared" ca="1" si="4"/>
        <v>6.9420003061831608</v>
      </c>
      <c r="J210" s="41">
        <f t="shared" ca="1" si="5"/>
        <v>5.7264620603403316E-3</v>
      </c>
      <c r="K210" s="41">
        <f t="shared" ca="1" si="6"/>
        <v>-8.6778732442110873E-2</v>
      </c>
      <c r="L210" s="41">
        <f t="shared" ca="1" si="7"/>
        <v>1.850237995275883E-2</v>
      </c>
      <c r="M210" s="41">
        <f t="shared" ca="1" si="10"/>
        <v>3.028492182427911E-2</v>
      </c>
      <c r="N210" s="219">
        <f t="shared" ca="1" si="11"/>
        <v>2.6446096260721114E-2</v>
      </c>
    </row>
    <row r="211" spans="1:14" ht="13" x14ac:dyDescent="0.15">
      <c r="A211" s="166">
        <f t="shared" si="8"/>
        <v>4</v>
      </c>
      <c r="B211" s="166">
        <f t="shared" si="9"/>
        <v>1887</v>
      </c>
      <c r="C211" s="41">
        <f ca="1">'StockBond Returns'!W201</f>
        <v>2.0379592406425236E-2</v>
      </c>
      <c r="D211" s="217">
        <f>'StockBond Returns'!M201</f>
        <v>17.82298364</v>
      </c>
      <c r="E211" s="41">
        <f t="shared" si="0"/>
        <v>4.5553664307801611E-2</v>
      </c>
      <c r="F211" s="138">
        <f t="shared" ca="1" si="3"/>
        <v>152.46566989177541</v>
      </c>
      <c r="G211" s="218">
        <f>'StockBond Returns'!C201</f>
        <v>1887.2499999999852</v>
      </c>
      <c r="H211" s="138">
        <f t="shared" ca="1" si="1"/>
        <v>0.57878082872616932</v>
      </c>
      <c r="I211" s="138">
        <f t="shared" ca="1" si="4"/>
        <v>6.9499493094752465</v>
      </c>
      <c r="J211" s="41">
        <f t="shared" ca="1" si="5"/>
        <v>2.2480592940727906E-3</v>
      </c>
      <c r="K211" s="41">
        <f t="shared" ca="1" si="6"/>
        <v>-8.7823229105176148E-2</v>
      </c>
      <c r="L211" s="41">
        <f t="shared" ca="1" si="7"/>
        <v>1.7346863629156051E-2</v>
      </c>
      <c r="M211" s="41">
        <f t="shared" ca="1" si="10"/>
        <v>2.837855121837074E-2</v>
      </c>
      <c r="N211" s="219">
        <f t="shared" ca="1" si="11"/>
        <v>2.6424721154758989E-2</v>
      </c>
    </row>
    <row r="212" spans="1:14" ht="13" x14ac:dyDescent="0.15">
      <c r="A212" s="166">
        <f t="shared" si="8"/>
        <v>5</v>
      </c>
      <c r="B212" s="166">
        <f t="shared" si="9"/>
        <v>1887</v>
      </c>
      <c r="C212" s="41">
        <f ca="1">'StockBond Returns'!W202</f>
        <v>1.58822253843082E-2</v>
      </c>
      <c r="D212" s="217">
        <f>'StockBond Returns'!M202</f>
        <v>18.075445429999998</v>
      </c>
      <c r="E212" s="41">
        <f t="shared" si="0"/>
        <v>4.5161835606559661E-2</v>
      </c>
      <c r="F212" s="138">
        <f t="shared" ca="1" si="3"/>
        <v>154.29919086807001</v>
      </c>
      <c r="G212" s="218">
        <f>'StockBond Returns'!C202</f>
        <v>1887.3333333333185</v>
      </c>
      <c r="H212" s="138">
        <f t="shared" ca="1" si="1"/>
        <v>0.58070289101741246</v>
      </c>
      <c r="I212" s="138">
        <f t="shared" ca="1" si="4"/>
        <v>6.9560730304466389</v>
      </c>
      <c r="J212" s="41">
        <f t="shared" ca="1" si="5"/>
        <v>-1.3698015158671861E-3</v>
      </c>
      <c r="K212" s="41">
        <f t="shared" ca="1" si="6"/>
        <v>-8.8626256330033737E-2</v>
      </c>
      <c r="L212" s="41">
        <f t="shared" ca="1" si="7"/>
        <v>1.6449894944437826E-2</v>
      </c>
      <c r="M212" s="41">
        <f t="shared" ca="1" si="10"/>
        <v>2.6163511021114694E-2</v>
      </c>
      <c r="N212" s="219">
        <f t="shared" ca="1" si="11"/>
        <v>2.6410850770685279E-2</v>
      </c>
    </row>
    <row r="213" spans="1:14" ht="13" x14ac:dyDescent="0.15">
      <c r="A213" s="166">
        <f t="shared" si="8"/>
        <v>6</v>
      </c>
      <c r="B213" s="166">
        <f t="shared" si="9"/>
        <v>1887</v>
      </c>
      <c r="C213" s="41">
        <f ca="1">'StockBond Returns'!W203</f>
        <v>-7.0684588659674788E-3</v>
      </c>
      <c r="D213" s="217">
        <f>'StockBond Returns'!M203</f>
        <v>17.707695659999999</v>
      </c>
      <c r="E213" s="41">
        <f t="shared" si="0"/>
        <v>4.5736310901223161E-2</v>
      </c>
      <c r="F213" s="138">
        <f t="shared" ca="1" si="3"/>
        <v>152.6319351678481</v>
      </c>
      <c r="G213" s="218">
        <f>'StockBond Returns'!C203</f>
        <v>1887.4166666666517</v>
      </c>
      <c r="H213" s="138">
        <f t="shared" ca="1" si="1"/>
        <v>0.58173513669100319</v>
      </c>
      <c r="I213" s="138">
        <f t="shared" ca="1" si="4"/>
        <v>6.9565205902952503</v>
      </c>
      <c r="J213" s="41">
        <f t="shared" ca="1" si="5"/>
        <v>-4.2339948494942714E-3</v>
      </c>
      <c r="K213" s="41">
        <f t="shared" ca="1" si="6"/>
        <v>-8.8684891144586553E-2</v>
      </c>
      <c r="L213" s="41">
        <f t="shared" ca="1" si="7"/>
        <v>1.6372949573504103E-2</v>
      </c>
      <c r="M213" s="41">
        <f t="shared" ca="1" si="10"/>
        <v>2.2790821643825065E-2</v>
      </c>
      <c r="N213" s="219">
        <f t="shared" ca="1" si="11"/>
        <v>2.6405082550860534E-2</v>
      </c>
    </row>
    <row r="214" spans="1:14" ht="13" x14ac:dyDescent="0.15">
      <c r="A214" s="166">
        <f t="shared" si="8"/>
        <v>7</v>
      </c>
      <c r="B214" s="166">
        <f t="shared" si="9"/>
        <v>1887</v>
      </c>
      <c r="C214" s="41">
        <f ca="1">'StockBond Returns'!W204</f>
        <v>-5.9052693649775372E-3</v>
      </c>
      <c r="D214" s="217">
        <f>'StockBond Returns'!M204</f>
        <v>17.43146054</v>
      </c>
      <c r="E214" s="41">
        <f t="shared" si="0"/>
        <v>4.6183769719275632E-2</v>
      </c>
      <c r="F214" s="138">
        <f t="shared" ca="1" si="3"/>
        <v>151.1523026429744</v>
      </c>
      <c r="G214" s="218">
        <f>'StockBond Returns'!C204</f>
        <v>1887.499999999985</v>
      </c>
      <c r="H214" s="138">
        <f t="shared" ca="1" si="1"/>
        <v>0.58173192815011554</v>
      </c>
      <c r="I214" s="138">
        <f t="shared" ca="1" si="4"/>
        <v>6.9587554047716882</v>
      </c>
      <c r="J214" s="41">
        <f t="shared" ca="1" si="5"/>
        <v>-6.8220260467849458E-3</v>
      </c>
      <c r="K214" s="41">
        <f t="shared" ca="1" si="6"/>
        <v>-8.8977561324726895E-2</v>
      </c>
      <c r="L214" s="41">
        <f t="shared" ca="1" si="7"/>
        <v>1.6028531951318037E-2</v>
      </c>
      <c r="M214" s="41">
        <f t="shared" ca="1" si="10"/>
        <v>1.9831575518712174E-2</v>
      </c>
      <c r="N214" s="219">
        <f t="shared" ca="1" si="11"/>
        <v>2.6409287622191573E-2</v>
      </c>
    </row>
    <row r="215" spans="1:14" ht="13" x14ac:dyDescent="0.15">
      <c r="A215" s="166">
        <f t="shared" si="8"/>
        <v>8</v>
      </c>
      <c r="B215" s="166">
        <f t="shared" si="9"/>
        <v>1887</v>
      </c>
      <c r="C215" s="41">
        <f ca="1">'StockBond Returns'!W205</f>
        <v>-2.8597227077413072E-2</v>
      </c>
      <c r="D215" s="217">
        <f>'StockBond Returns'!M205</f>
        <v>16.73984961</v>
      </c>
      <c r="E215" s="41">
        <f t="shared" si="0"/>
        <v>4.736884659353878E-2</v>
      </c>
      <c r="F215" s="138">
        <f t="shared" ca="1" si="3"/>
        <v>146.26466991291679</v>
      </c>
      <c r="G215" s="218">
        <f>'StockBond Returns'!C205</f>
        <v>1887.5833333333183</v>
      </c>
      <c r="H215" s="138">
        <f t="shared" ca="1" si="1"/>
        <v>0.57736572592996194</v>
      </c>
      <c r="I215" s="138">
        <f t="shared" ca="1" si="4"/>
        <v>6.9588661707412891</v>
      </c>
      <c r="J215" s="41">
        <f t="shared" ca="1" si="5"/>
        <v>-9.1906601291735779E-3</v>
      </c>
      <c r="K215" s="41">
        <f t="shared" ca="1" si="6"/>
        <v>-8.8992062291015306E-2</v>
      </c>
      <c r="L215" s="41">
        <f t="shared" ca="1" si="7"/>
        <v>1.5986944777202972E-2</v>
      </c>
      <c r="M215" s="41">
        <f t="shared" ca="1" si="10"/>
        <v>1.7306047715561546E-2</v>
      </c>
      <c r="N215" s="219">
        <f t="shared" ca="1" si="11"/>
        <v>2.6421332957872582E-2</v>
      </c>
    </row>
    <row r="216" spans="1:14" ht="13" x14ac:dyDescent="0.15">
      <c r="A216" s="166">
        <f t="shared" si="8"/>
        <v>9</v>
      </c>
      <c r="B216" s="166">
        <f t="shared" si="9"/>
        <v>1887</v>
      </c>
      <c r="C216" s="41">
        <f ca="1">'StockBond Returns'!W206</f>
        <v>2.5049055867796001E-3</v>
      </c>
      <c r="D216" s="217">
        <f>'StockBond Returns'!M206</f>
        <v>16.676629670000001</v>
      </c>
      <c r="E216" s="41">
        <f t="shared" si="0"/>
        <v>4.7482077307830509E-2</v>
      </c>
      <c r="F216" s="138">
        <f t="shared" ca="1" si="3"/>
        <v>146.05223712916768</v>
      </c>
      <c r="G216" s="218">
        <f>'StockBond Returns'!C206</f>
        <v>1887.6666666666515</v>
      </c>
      <c r="H216" s="138">
        <f t="shared" ca="1" si="1"/>
        <v>0.57790530119572769</v>
      </c>
      <c r="I216" s="138">
        <f t="shared" ca="1" si="4"/>
        <v>6.9562387519998126</v>
      </c>
      <c r="J216" s="41">
        <f t="shared" ca="1" si="5"/>
        <v>-1.1052733782399571E-2</v>
      </c>
      <c r="K216" s="41">
        <f t="shared" ca="1" si="6"/>
        <v>-8.8647968389913623E-2</v>
      </c>
      <c r="L216" s="41">
        <f t="shared" ca="1" si="7"/>
        <v>1.6339026693737324E-2</v>
      </c>
      <c r="M216" s="41">
        <f t="shared" ca="1" si="10"/>
        <v>1.4143489932809006E-2</v>
      </c>
      <c r="N216" s="219">
        <f t="shared" ca="1" si="11"/>
        <v>2.6439341498412705E-2</v>
      </c>
    </row>
    <row r="217" spans="1:14" ht="13" x14ac:dyDescent="0.15">
      <c r="A217" s="166">
        <f t="shared" si="8"/>
        <v>10</v>
      </c>
      <c r="B217" s="166">
        <f t="shared" si="9"/>
        <v>1887</v>
      </c>
      <c r="C217" s="41">
        <f ca="1">'StockBond Returns'!W207</f>
        <v>-3.2773691480946221E-2</v>
      </c>
      <c r="D217" s="217">
        <f>'StockBond Returns'!M207</f>
        <v>15.880666809999999</v>
      </c>
      <c r="E217" s="41">
        <f t="shared" si="0"/>
        <v>4.8984824030509334E-2</v>
      </c>
      <c r="F217" s="138">
        <f t="shared" ca="1" si="3"/>
        <v>140.70660095824519</v>
      </c>
      <c r="G217" s="218">
        <f>'StockBond Returns'!C207</f>
        <v>1887.7499999999848</v>
      </c>
      <c r="H217" s="138">
        <f t="shared" ca="1" si="1"/>
        <v>0.57437400732256139</v>
      </c>
      <c r="I217" s="138">
        <f t="shared" ca="1" si="4"/>
        <v>6.9468940069318812</v>
      </c>
      <c r="J217" s="41">
        <f t="shared" ca="1" si="5"/>
        <v>-1.1847329899720149E-2</v>
      </c>
      <c r="K217" s="41">
        <f t="shared" ca="1" si="6"/>
        <v>-8.7422046072106685E-2</v>
      </c>
      <c r="L217" s="41">
        <f t="shared" ca="1" si="7"/>
        <v>1.7669629923904528E-2</v>
      </c>
      <c r="M217" s="41">
        <f t="shared" ca="1" si="10"/>
        <v>1.0013745501747273E-2</v>
      </c>
      <c r="N217" s="219">
        <f t="shared" ca="1" si="11"/>
        <v>2.6463430916644968E-2</v>
      </c>
    </row>
    <row r="218" spans="1:14" ht="13" x14ac:dyDescent="0.15">
      <c r="A218" s="166">
        <f t="shared" si="8"/>
        <v>11</v>
      </c>
      <c r="B218" s="166">
        <f t="shared" si="9"/>
        <v>1887</v>
      </c>
      <c r="C218" s="41">
        <f ca="1">'StockBond Returns'!W208</f>
        <v>7.8592490244286887E-3</v>
      </c>
      <c r="D218" s="217">
        <f>'StockBond Returns'!M208</f>
        <v>15.9507122</v>
      </c>
      <c r="E218" s="41">
        <f t="shared" si="0"/>
        <v>4.8846562694548526E-2</v>
      </c>
      <c r="F218" s="138">
        <f t="shared" ca="1" si="3"/>
        <v>141.23356101887768</v>
      </c>
      <c r="G218" s="218">
        <f>'StockBond Returns'!C208</f>
        <v>1887.833333333318</v>
      </c>
      <c r="H218" s="138">
        <f t="shared" ca="1" si="1"/>
        <v>0.57489783274024608</v>
      </c>
      <c r="I218" s="138">
        <f t="shared" ca="1" si="4"/>
        <v>6.9357858505289922</v>
      </c>
      <c r="J218" s="41">
        <f t="shared" ca="1" si="5"/>
        <v>-1.1610374535530488E-2</v>
      </c>
      <c r="K218" s="41">
        <f t="shared" ca="1" si="6"/>
        <v>-8.5960487301331434E-2</v>
      </c>
      <c r="L218" s="41">
        <f t="shared" ca="1" si="7"/>
        <v>1.9262902331331544E-2</v>
      </c>
      <c r="M218" s="41">
        <f t="shared" ca="1" si="10"/>
        <v>5.5116195003446222E-3</v>
      </c>
      <c r="N218" s="219">
        <f t="shared" ca="1" si="11"/>
        <v>2.6491331522529655E-2</v>
      </c>
    </row>
    <row r="219" spans="1:14" ht="13" x14ac:dyDescent="0.15">
      <c r="A219" s="166">
        <f t="shared" si="8"/>
        <v>12</v>
      </c>
      <c r="B219" s="166">
        <f t="shared" si="9"/>
        <v>1887</v>
      </c>
      <c r="C219" s="41">
        <f ca="1">'StockBond Returns'!W209</f>
        <v>-2.5559984035445227E-2</v>
      </c>
      <c r="D219" s="217">
        <f>'StockBond Returns'!M209</f>
        <v>15.45551345</v>
      </c>
      <c r="E219" s="41">
        <f t="shared" si="0"/>
        <v>4.9850914876917278E-2</v>
      </c>
      <c r="F219" s="138">
        <f t="shared" ca="1" si="3"/>
        <v>137.06343000065269</v>
      </c>
      <c r="G219" s="218">
        <f>'StockBond Returns'!C209</f>
        <v>1887.9166666666513</v>
      </c>
      <c r="H219" s="138">
        <f t="shared" ca="1" si="1"/>
        <v>0.56939478180840386</v>
      </c>
      <c r="I219" s="138">
        <f t="shared" ca="1" si="4"/>
        <v>6.9229237992952992</v>
      </c>
      <c r="J219" s="41">
        <f t="shared" ca="1" si="5"/>
        <v>-1.1272621253488602E-2</v>
      </c>
      <c r="K219" s="41">
        <f t="shared" ca="1" si="6"/>
        <v>-8.4262299746075242E-2</v>
      </c>
      <c r="L219" s="41">
        <f t="shared" ca="1" si="7"/>
        <v>2.1120211063560435E-2</v>
      </c>
      <c r="M219" s="41">
        <f t="shared" ca="1" si="10"/>
        <v>5.8931926454830474E-4</v>
      </c>
      <c r="N219" s="219">
        <f t="shared" ca="1" si="11"/>
        <v>2.6521756286369186E-2</v>
      </c>
    </row>
    <row r="220" spans="1:14" ht="13" x14ac:dyDescent="0.15">
      <c r="A220" s="166">
        <f t="shared" si="8"/>
        <v>1</v>
      </c>
      <c r="B220" s="166">
        <f t="shared" si="9"/>
        <v>1888</v>
      </c>
      <c r="C220" s="41">
        <f ca="1">'StockBond Returns'!W210</f>
        <v>-2.0304923047564979E-3</v>
      </c>
      <c r="D220" s="217">
        <f>'StockBond Returns'!M210</f>
        <v>15.35866251</v>
      </c>
      <c r="E220" s="41">
        <f t="shared" si="0"/>
        <v>5.0054918090976404E-2</v>
      </c>
      <c r="F220" s="138">
        <f t="shared" ca="1" si="3"/>
        <v>136.21688513068727</v>
      </c>
      <c r="G220" s="218">
        <f>'StockBond Returns'!C210</f>
        <v>1887.9999999999845</v>
      </c>
      <c r="H220" s="138">
        <f t="shared" ca="1" si="1"/>
        <v>0.56819375231870783</v>
      </c>
      <c r="I220" s="138">
        <f t="shared" ca="1" si="4"/>
        <v>6.9154669775627529</v>
      </c>
      <c r="J220" s="41">
        <f t="shared" ca="1" si="5"/>
        <v>-1.3264837948030017E-2</v>
      </c>
      <c r="K220" s="41">
        <f t="shared" ca="1" si="6"/>
        <v>-8.3274876509622731E-2</v>
      </c>
      <c r="L220" s="41">
        <f t="shared" ca="1" si="7"/>
        <v>2.2181534703160866E-2</v>
      </c>
      <c r="M220" s="41">
        <f t="shared" ca="1" si="10"/>
        <v>-2.013299639965771E-3</v>
      </c>
      <c r="N220" s="219">
        <f t="shared" ca="1" si="11"/>
        <v>2.6557728382905522E-2</v>
      </c>
    </row>
    <row r="221" spans="1:14" ht="13" x14ac:dyDescent="0.15">
      <c r="A221" s="166">
        <f t="shared" si="8"/>
        <v>2</v>
      </c>
      <c r="B221" s="166">
        <f t="shared" si="9"/>
        <v>1888</v>
      </c>
      <c r="C221" s="41">
        <f ca="1">'StockBond Returns'!W211</f>
        <v>1.2706403600289148E-2</v>
      </c>
      <c r="D221" s="217">
        <f>'StockBond Returns'!M211</f>
        <v>15.418178320000001</v>
      </c>
      <c r="E221" s="41">
        <f t="shared" si="0"/>
        <v>4.9929252640787979E-2</v>
      </c>
      <c r="F221" s="138">
        <f t="shared" ca="1" si="3"/>
        <v>137.37229839887317</v>
      </c>
      <c r="G221" s="218">
        <f>'StockBond Returns'!C211</f>
        <v>1888.0833333333178</v>
      </c>
      <c r="H221" s="138">
        <f t="shared" ca="1" si="1"/>
        <v>0.57157468271692102</v>
      </c>
      <c r="I221" s="138">
        <f t="shared" ca="1" si="4"/>
        <v>6.9130855744080097</v>
      </c>
      <c r="J221" s="41">
        <f t="shared" ca="1" si="5"/>
        <v>-1.4318040004943411E-2</v>
      </c>
      <c r="K221" s="41">
        <f t="shared" ca="1" si="6"/>
        <v>-8.2959085235579488E-2</v>
      </c>
      <c r="L221" s="41">
        <f t="shared" ca="1" si="7"/>
        <v>2.2493036956793944E-2</v>
      </c>
      <c r="M221" s="41">
        <f t="shared" ca="1" si="10"/>
        <v>-3.2031279373215815E-3</v>
      </c>
      <c r="N221" s="219">
        <f t="shared" ca="1" si="11"/>
        <v>2.6592291192819795E-2</v>
      </c>
    </row>
    <row r="222" spans="1:14" ht="13" x14ac:dyDescent="0.15">
      <c r="A222" s="166">
        <f t="shared" si="8"/>
        <v>3</v>
      </c>
      <c r="B222" s="166">
        <f t="shared" si="9"/>
        <v>1888</v>
      </c>
      <c r="C222" s="41">
        <f ca="1">'StockBond Returns'!W212</f>
        <v>-2.7775448540290622E-2</v>
      </c>
      <c r="D222" s="217">
        <f>'StockBond Returns'!M212</f>
        <v>14.808972369999999</v>
      </c>
      <c r="E222" s="41">
        <f t="shared" si="0"/>
        <v>5.1263315070591897E-2</v>
      </c>
      <c r="F222" s="138">
        <f t="shared" ca="1" si="3"/>
        <v>133.00102225430365</v>
      </c>
      <c r="G222" s="218">
        <f>'StockBond Returns'!C212</f>
        <v>1888.1666666666511</v>
      </c>
      <c r="H222" s="138">
        <f t="shared" ca="1" si="1"/>
        <v>0.5681727757110977</v>
      </c>
      <c r="I222" s="138">
        <f t="shared" ca="1" si="4"/>
        <v>6.9048296443283288</v>
      </c>
      <c r="J222" s="41">
        <f t="shared" ca="1" si="5"/>
        <v>-1.5230804957912847E-2</v>
      </c>
      <c r="K222" s="41">
        <f t="shared" ca="1" si="6"/>
        <v>-8.1862602619426794E-2</v>
      </c>
      <c r="L222" s="41">
        <f t="shared" ca="1" si="7"/>
        <v>2.3670103293276235E-2</v>
      </c>
      <c r="M222" s="41">
        <f t="shared" ca="1" si="10"/>
        <v>-5.3544598408796773E-3</v>
      </c>
      <c r="N222" s="219">
        <f t="shared" ca="1" si="11"/>
        <v>2.6627412648448444E-2</v>
      </c>
    </row>
    <row r="223" spans="1:14" ht="13" x14ac:dyDescent="0.15">
      <c r="A223" s="166">
        <f t="shared" si="8"/>
        <v>4</v>
      </c>
      <c r="B223" s="166">
        <f t="shared" si="9"/>
        <v>1888</v>
      </c>
      <c r="C223" s="41">
        <f ca="1">'StockBond Returns'!W213</f>
        <v>1.7773904002536509E-2</v>
      </c>
      <c r="D223" s="217">
        <f>'StockBond Returns'!M213</f>
        <v>15.02010868</v>
      </c>
      <c r="E223" s="41">
        <f t="shared" si="0"/>
        <v>5.0788707202616593E-2</v>
      </c>
      <c r="F223" s="138">
        <f t="shared" ca="1" si="3"/>
        <v>134.78669823200741</v>
      </c>
      <c r="G223" s="218">
        <f>'StockBond Returns'!C213</f>
        <v>1888.2499999999843</v>
      </c>
      <c r="H223" s="138">
        <f t="shared" ca="1" si="1"/>
        <v>0.57047017927607202</v>
      </c>
      <c r="I223" s="138">
        <f t="shared" ca="1" si="4"/>
        <v>6.8965189948782299</v>
      </c>
      <c r="J223" s="41">
        <f t="shared" ca="1" si="5"/>
        <v>-1.4947673053020138E-2</v>
      </c>
      <c r="K223" s="41">
        <f t="shared" ca="1" si="6"/>
        <v>-8.0756201250515525E-2</v>
      </c>
      <c r="L223" s="41">
        <f t="shared" ca="1" si="7"/>
        <v>2.485893245286519E-2</v>
      </c>
      <c r="M223" s="41">
        <f t="shared" ca="1" si="10"/>
        <v>-7.6878711221924911E-3</v>
      </c>
      <c r="N223" s="219">
        <f t="shared" ca="1" si="11"/>
        <v>2.6657767996375824E-2</v>
      </c>
    </row>
    <row r="224" spans="1:14" ht="13" x14ac:dyDescent="0.15">
      <c r="A224" s="166">
        <f t="shared" si="8"/>
        <v>5</v>
      </c>
      <c r="B224" s="166">
        <f t="shared" si="9"/>
        <v>1888</v>
      </c>
      <c r="C224" s="41">
        <f ca="1">'StockBond Returns'!W214</f>
        <v>2.8260841073488547E-2</v>
      </c>
      <c r="D224" s="217">
        <f>'StockBond Returns'!M214</f>
        <v>15.38791696</v>
      </c>
      <c r="E224" s="41">
        <f t="shared" si="0"/>
        <v>4.9993026918440042E-2</v>
      </c>
      <c r="F224" s="138">
        <f t="shared" ca="1" si="3"/>
        <v>138.00929154321267</v>
      </c>
      <c r="G224" s="218">
        <f>'StockBond Returns'!C214</f>
        <v>1888.3333333333176</v>
      </c>
      <c r="H224" s="138">
        <f t="shared" ca="1" si="1"/>
        <v>0.57495851892622252</v>
      </c>
      <c r="I224" s="138">
        <f t="shared" ca="1" si="4"/>
        <v>6.890774622787041</v>
      </c>
      <c r="J224" s="41">
        <f t="shared" ca="1" si="5"/>
        <v>-1.549116722072208E-2</v>
      </c>
      <c r="K224" s="41">
        <f t="shared" ca="1" si="6"/>
        <v>-7.9989889955835669E-2</v>
      </c>
      <c r="L224" s="41">
        <f t="shared" ca="1" si="7"/>
        <v>2.5668066879984686E-2</v>
      </c>
      <c r="M224" s="41">
        <f t="shared" ca="1" si="10"/>
        <v>-9.3872515963803194E-3</v>
      </c>
      <c r="N224" s="219">
        <f t="shared" ca="1" si="11"/>
        <v>2.6683123426369106E-2</v>
      </c>
    </row>
    <row r="225" spans="1:14" ht="13" x14ac:dyDescent="0.15">
      <c r="A225" s="166">
        <f t="shared" si="8"/>
        <v>6</v>
      </c>
      <c r="B225" s="166">
        <f t="shared" si="9"/>
        <v>1888</v>
      </c>
      <c r="C225" s="41">
        <f ca="1">'StockBond Returns'!W215</f>
        <v>-6.7670770510564948E-3</v>
      </c>
      <c r="D225" s="217">
        <f>'StockBond Returns'!M215</f>
        <v>15.077628819999999</v>
      </c>
      <c r="E225" s="41">
        <f t="shared" si="0"/>
        <v>5.0661713023255076E-2</v>
      </c>
      <c r="F225" s="138">
        <f t="shared" ca="1" si="3"/>
        <v>136.50430430325054</v>
      </c>
      <c r="G225" s="218">
        <f>'StockBond Returns'!C215</f>
        <v>1888.4166666666508</v>
      </c>
      <c r="H225" s="138">
        <f t="shared" ca="1" si="1"/>
        <v>0.57629515758753014</v>
      </c>
      <c r="I225" s="138">
        <f t="shared" ca="1" si="4"/>
        <v>6.8853346436835672</v>
      </c>
      <c r="J225" s="41">
        <f t="shared" ca="1" si="5"/>
        <v>-1.5658010736865458E-2</v>
      </c>
      <c r="K225" s="41">
        <f t="shared" ca="1" si="6"/>
        <v>-7.9263006509696088E-2</v>
      </c>
      <c r="L225" s="41">
        <f t="shared" ca="1" si="7"/>
        <v>2.6432866194273208E-2</v>
      </c>
      <c r="M225" s="41">
        <f t="shared" ca="1" si="10"/>
        <v>-1.0232981515355788E-2</v>
      </c>
      <c r="N225" s="219">
        <f t="shared" ca="1" si="11"/>
        <v>2.6702684595444941E-2</v>
      </c>
    </row>
    <row r="226" spans="1:14" ht="13" x14ac:dyDescent="0.15">
      <c r="A226" s="166">
        <f t="shared" si="8"/>
        <v>7</v>
      </c>
      <c r="B226" s="166">
        <f t="shared" si="9"/>
        <v>1888</v>
      </c>
      <c r="C226" s="41">
        <f ca="1">'StockBond Returns'!W216</f>
        <v>1.0193259162421225E-2</v>
      </c>
      <c r="D226" s="217">
        <f>'StockBond Returns'!M216</f>
        <v>15.279642519999999</v>
      </c>
      <c r="E226" s="41">
        <f t="shared" si="0"/>
        <v>5.0223278659532411E-2</v>
      </c>
      <c r="F226" s="138">
        <f t="shared" ca="1" si="3"/>
        <v>137.3135585703167</v>
      </c>
      <c r="G226" s="218">
        <f>'StockBond Returns'!C216</f>
        <v>1888.4999999999841</v>
      </c>
      <c r="H226" s="138">
        <f t="shared" ca="1" si="1"/>
        <v>0.57469475965075334</v>
      </c>
      <c r="I226" s="138">
        <f t="shared" ca="1" si="4"/>
        <v>6.8782974751842039</v>
      </c>
      <c r="J226" s="41">
        <f t="shared" ca="1" si="5"/>
        <v>-1.6810374570513598E-2</v>
      </c>
      <c r="K226" s="41">
        <f t="shared" ca="1" si="6"/>
        <v>-7.8321002853970922E-2</v>
      </c>
      <c r="L226" s="41">
        <f t="shared" ca="1" si="7"/>
        <v>2.7433606826721135E-2</v>
      </c>
      <c r="M226" s="41">
        <f t="shared" ca="1" si="10"/>
        <v>-1.1562114905247833E-2</v>
      </c>
      <c r="N226" s="219">
        <f t="shared" ca="1" si="11"/>
        <v>2.6721147545695677E-2</v>
      </c>
    </row>
    <row r="227" spans="1:14" ht="13" x14ac:dyDescent="0.15">
      <c r="A227" s="166">
        <f t="shared" si="8"/>
        <v>8</v>
      </c>
      <c r="B227" s="166">
        <f t="shared" si="9"/>
        <v>1888</v>
      </c>
      <c r="C227" s="41">
        <f ca="1">'StockBond Returns'!W217</f>
        <v>2.0038533456166303E-2</v>
      </c>
      <c r="D227" s="217">
        <f>'StockBond Returns'!M217</f>
        <v>15.602911669999999</v>
      </c>
      <c r="E227" s="41">
        <f t="shared" si="0"/>
        <v>4.9545300939654688E-2</v>
      </c>
      <c r="F227" s="138">
        <f t="shared" ca="1" si="3"/>
        <v>139.47891010789414</v>
      </c>
      <c r="G227" s="218">
        <f>'StockBond Returns'!C217</f>
        <v>1888.5833333333173</v>
      </c>
      <c r="H227" s="138">
        <f t="shared" ca="1" si="1"/>
        <v>0.5758770480025549</v>
      </c>
      <c r="I227" s="138">
        <f t="shared" ca="1" si="4"/>
        <v>6.8768087972567971</v>
      </c>
      <c r="J227" s="41">
        <f t="shared" ca="1" si="5"/>
        <v>-1.9310764418111748E-2</v>
      </c>
      <c r="K227" s="41">
        <f t="shared" ca="1" si="6"/>
        <v>-7.8121479612936029E-2</v>
      </c>
      <c r="L227" s="41">
        <f t="shared" ca="1" si="7"/>
        <v>2.7601931531576085E-2</v>
      </c>
      <c r="M227" s="41">
        <f t="shared" ca="1" si="10"/>
        <v>-1.179177346871596E-2</v>
      </c>
      <c r="N227" s="219">
        <f t="shared" ca="1" si="11"/>
        <v>2.673893425082103E-2</v>
      </c>
    </row>
    <row r="228" spans="1:14" ht="13" x14ac:dyDescent="0.15">
      <c r="A228" s="166">
        <f t="shared" si="8"/>
        <v>9</v>
      </c>
      <c r="B228" s="166">
        <f t="shared" si="9"/>
        <v>1888</v>
      </c>
      <c r="C228" s="41">
        <f ca="1">'StockBond Returns'!W218</f>
        <v>2.3205209917428301E-2</v>
      </c>
      <c r="D228" s="217">
        <f>'StockBond Returns'!M218</f>
        <v>15.987828820000001</v>
      </c>
      <c r="E228" s="41">
        <f t="shared" si="0"/>
        <v>4.8773789932909727E-2</v>
      </c>
      <c r="F228" s="138">
        <f t="shared" ca="1" si="3"/>
        <v>142.12630710021384</v>
      </c>
      <c r="G228" s="218">
        <f>'StockBond Returns'!C218</f>
        <v>1888.6666666666506</v>
      </c>
      <c r="H228" s="138">
        <f t="shared" ca="1" si="1"/>
        <v>0.57766988720383716</v>
      </c>
      <c r="I228" s="138">
        <f t="shared" ca="1" si="4"/>
        <v>6.8765733832649083</v>
      </c>
      <c r="J228" s="41">
        <f t="shared" ca="1" si="5"/>
        <v>-2.3337121082044887E-2</v>
      </c>
      <c r="K228" s="41">
        <f t="shared" ca="1" si="6"/>
        <v>-7.8089919838841504E-2</v>
      </c>
      <c r="L228" s="41">
        <f t="shared" ca="1" si="7"/>
        <v>2.757237006577351E-2</v>
      </c>
      <c r="M228" s="41">
        <f t="shared" ca="1" si="10"/>
        <v>-1.1452362630883228E-2</v>
      </c>
      <c r="N228" s="219">
        <f t="shared" ca="1" si="11"/>
        <v>2.6760740332951317E-2</v>
      </c>
    </row>
    <row r="229" spans="1:14" ht="13" x14ac:dyDescent="0.15">
      <c r="A229" s="166">
        <f t="shared" si="8"/>
        <v>10</v>
      </c>
      <c r="B229" s="166">
        <f t="shared" si="9"/>
        <v>1888</v>
      </c>
      <c r="C229" s="41">
        <f ca="1">'StockBond Returns'!W219</f>
        <v>-1.4677035499133656E-2</v>
      </c>
      <c r="D229" s="217">
        <f>'StockBond Returns'!M219</f>
        <v>15.71594187</v>
      </c>
      <c r="E229" s="41">
        <f t="shared" si="0"/>
        <v>4.9314828798421868E-2</v>
      </c>
      <c r="F229" s="138">
        <f t="shared" ca="1" si="3"/>
        <v>139.47112283978066</v>
      </c>
      <c r="G229" s="218">
        <f>'StockBond Returns'!C219</f>
        <v>1888.7499999999839</v>
      </c>
      <c r="H229" s="138">
        <f t="shared" ca="1" si="1"/>
        <v>0.57316621209728746</v>
      </c>
      <c r="I229" s="138">
        <f t="shared" ca="1" si="4"/>
        <v>6.8753655880396334</v>
      </c>
      <c r="J229" s="41">
        <f t="shared" ca="1" si="5"/>
        <v>-2.8867937151319523E-2</v>
      </c>
      <c r="K229" s="41">
        <f t="shared" ca="1" si="6"/>
        <v>-7.7927967928256736E-2</v>
      </c>
      <c r="L229" s="41">
        <f t="shared" ca="1" si="7"/>
        <v>2.7672430461715525E-2</v>
      </c>
      <c r="M229" s="41">
        <f t="shared" ca="1" si="10"/>
        <v>-1.029646037795795E-2</v>
      </c>
      <c r="N229" s="219">
        <f t="shared" ca="1" si="11"/>
        <v>2.6792367903925068E-2</v>
      </c>
    </row>
    <row r="230" spans="1:14" ht="13" x14ac:dyDescent="0.15">
      <c r="A230" s="166">
        <f t="shared" si="8"/>
        <v>11</v>
      </c>
      <c r="B230" s="166">
        <f t="shared" si="9"/>
        <v>1888</v>
      </c>
      <c r="C230" s="41">
        <f ca="1">'StockBond Returns'!W220</f>
        <v>-2.4144039749804683E-2</v>
      </c>
      <c r="D230" s="217">
        <f>'StockBond Returns'!M220</f>
        <v>15.22374902</v>
      </c>
      <c r="E230" s="41">
        <f t="shared" si="0"/>
        <v>5.0343421114150765E-2</v>
      </c>
      <c r="F230" s="138">
        <f t="shared" ca="1" si="3"/>
        <v>135.54439884169796</v>
      </c>
      <c r="G230" s="218">
        <f>'StockBond Returns'!C220</f>
        <v>1888.8333333333171</v>
      </c>
      <c r="H230" s="138">
        <f t="shared" ca="1" si="1"/>
        <v>0.56864739587933411</v>
      </c>
      <c r="I230" s="138">
        <f t="shared" ca="1" si="4"/>
        <v>6.8691151511787218</v>
      </c>
      <c r="J230" s="41">
        <f t="shared" ca="1" si="5"/>
        <v>-3.3757248030606091E-2</v>
      </c>
      <c r="K230" s="41">
        <f t="shared" ca="1" si="6"/>
        <v>-7.7088943848614089E-2</v>
      </c>
      <c r="L230" s="41">
        <f t="shared" ca="1" si="7"/>
        <v>2.8511512890774027E-2</v>
      </c>
      <c r="M230" s="41">
        <f t="shared" ca="1" si="10"/>
        <v>-9.6125660144460445E-3</v>
      </c>
      <c r="N230" s="219">
        <f t="shared" ca="1" si="11"/>
        <v>2.6838676801409798E-2</v>
      </c>
    </row>
    <row r="231" spans="1:14" ht="13" x14ac:dyDescent="0.15">
      <c r="A231" s="166">
        <f t="shared" si="8"/>
        <v>12</v>
      </c>
      <c r="B231" s="166">
        <f t="shared" si="9"/>
        <v>1888</v>
      </c>
      <c r="C231" s="41">
        <f ca="1">'StockBond Returns'!W221</f>
        <v>-1.0743506618191827E-2</v>
      </c>
      <c r="D231" s="217">
        <f>'StockBond Returns'!M221</f>
        <v>14.946748299999999</v>
      </c>
      <c r="E231" s="41">
        <f t="shared" si="0"/>
        <v>5.0952092051352739E-2</v>
      </c>
      <c r="F231" s="138">
        <f t="shared" ca="1" si="3"/>
        <v>133.52563856686504</v>
      </c>
      <c r="G231" s="218">
        <f>'StockBond Returns'!C221</f>
        <v>1888.9166666666504</v>
      </c>
      <c r="H231" s="138">
        <f t="shared" ca="1" si="1"/>
        <v>0.56695088562288032</v>
      </c>
      <c r="I231" s="138">
        <f t="shared" ca="1" si="4"/>
        <v>6.8666712549931983</v>
      </c>
      <c r="J231" s="41">
        <f t="shared" ca="1" si="5"/>
        <v>-3.8706971945450475E-2</v>
      </c>
      <c r="K231" s="41">
        <f t="shared" ca="1" si="6"/>
        <v>-7.6760473367656457E-2</v>
      </c>
      <c r="L231" s="41">
        <f t="shared" ca="1" si="7"/>
        <v>2.8769359889879054E-2</v>
      </c>
      <c r="M231" s="41">
        <f t="shared" ca="1" si="10"/>
        <v>-8.1255472301785536E-3</v>
      </c>
      <c r="N231" s="219">
        <f t="shared" ca="1" si="11"/>
        <v>2.6898696030935594E-2</v>
      </c>
    </row>
    <row r="232" spans="1:14" ht="13" x14ac:dyDescent="0.15">
      <c r="A232" s="166">
        <f t="shared" si="8"/>
        <v>1</v>
      </c>
      <c r="B232" s="166">
        <f t="shared" si="9"/>
        <v>1889</v>
      </c>
      <c r="C232" s="41">
        <f ca="1">'StockBond Returns'!W222</f>
        <v>5.2396577029744658E-2</v>
      </c>
      <c r="D232" s="217">
        <f>'StockBond Returns'!M222</f>
        <v>15.802286069999999</v>
      </c>
      <c r="E232" s="41">
        <f t="shared" si="0"/>
        <v>4.9140991549268924E-2</v>
      </c>
      <c r="F232" s="138">
        <f t="shared" ca="1" si="3"/>
        <v>139.92526780210616</v>
      </c>
      <c r="G232" s="218">
        <f>'StockBond Returns'!C222</f>
        <v>1888.9999999999836</v>
      </c>
      <c r="H232" s="138">
        <f t="shared" ca="1" si="1"/>
        <v>0.57300553354937411</v>
      </c>
      <c r="I232" s="138">
        <f t="shared" ca="1" si="4"/>
        <v>6.8714830362238644</v>
      </c>
      <c r="J232" s="41">
        <f t="shared" ca="1" si="5"/>
        <v>-4.3302807249064879E-2</v>
      </c>
      <c r="K232" s="41">
        <f t="shared" ca="1" si="6"/>
        <v>-7.7406975236647413E-2</v>
      </c>
      <c r="L232" s="41">
        <f t="shared" ca="1" si="7"/>
        <v>2.7930947753820101E-2</v>
      </c>
      <c r="M232" s="41">
        <f t="shared" ca="1" si="10"/>
        <v>-6.3602272242199165E-3</v>
      </c>
      <c r="N232" s="219">
        <f t="shared" ca="1" si="11"/>
        <v>2.696321310821892E-2</v>
      </c>
    </row>
    <row r="233" spans="1:14" ht="13" x14ac:dyDescent="0.15">
      <c r="A233" s="166">
        <f t="shared" si="8"/>
        <v>2</v>
      </c>
      <c r="B233" s="166">
        <f t="shared" si="9"/>
        <v>1889</v>
      </c>
      <c r="C233" s="41">
        <f ca="1">'StockBond Returns'!W223</f>
        <v>2.5667436941940763E-2</v>
      </c>
      <c r="D233" s="217">
        <f>'StockBond Returns'!M223</f>
        <v>16.192720449999999</v>
      </c>
      <c r="E233" s="41">
        <f t="shared" si="0"/>
        <v>4.8378072745336627E-2</v>
      </c>
      <c r="F233" s="138">
        <f t="shared" ca="1" si="3"/>
        <v>142.92907767305175</v>
      </c>
      <c r="G233" s="218">
        <f>'StockBond Returns'!C223</f>
        <v>1889.0833333333169</v>
      </c>
      <c r="H233" s="138">
        <f t="shared" ca="1" si="1"/>
        <v>0.57621944309089723</v>
      </c>
      <c r="I233" s="138">
        <f t="shared" ca="1" si="4"/>
        <v>6.8761277965978413</v>
      </c>
      <c r="J233" s="41">
        <f t="shared" ca="1" si="5"/>
        <v>-4.8886751458477096E-2</v>
      </c>
      <c r="K233" s="41">
        <f t="shared" ca="1" si="6"/>
        <v>-7.8030178244137827E-2</v>
      </c>
      <c r="L233" s="41">
        <f t="shared" ca="1" si="7"/>
        <v>2.710304076028458E-2</v>
      </c>
      <c r="M233" s="41">
        <f t="shared" ca="1" si="10"/>
        <v>-5.3460610912997586E-3</v>
      </c>
      <c r="N233" s="219">
        <f t="shared" ca="1" si="11"/>
        <v>2.7042658323085486E-2</v>
      </c>
    </row>
    <row r="234" spans="1:14" ht="13" x14ac:dyDescent="0.15">
      <c r="A234" s="166">
        <f t="shared" si="8"/>
        <v>3</v>
      </c>
      <c r="B234" s="166">
        <f t="shared" si="9"/>
        <v>1889</v>
      </c>
      <c r="C234" s="41">
        <f ca="1">'StockBond Returns'!W224</f>
        <v>1.3093235511086841E-3</v>
      </c>
      <c r="D234" s="217">
        <f>'StockBond Returns'!M224</f>
        <v>16.065045359999999</v>
      </c>
      <c r="E234" s="41">
        <f t="shared" si="0"/>
        <v>4.8623472657284797E-2</v>
      </c>
      <c r="F234" s="138">
        <f t="shared" ca="1" si="3"/>
        <v>142.53924417980895</v>
      </c>
      <c r="G234" s="218">
        <f>'StockBond Returns'!C224</f>
        <v>1889.1666666666501</v>
      </c>
      <c r="H234" s="138">
        <f t="shared" ca="1" si="1"/>
        <v>0.57756275349724839</v>
      </c>
      <c r="I234" s="138">
        <f t="shared" ca="1" si="4"/>
        <v>6.8855177743839917</v>
      </c>
      <c r="J234" s="41">
        <f t="shared" ca="1" si="5"/>
        <v>-5.6476312979491183E-2</v>
      </c>
      <c r="K234" s="41">
        <f t="shared" ca="1" si="6"/>
        <v>-7.9287494894745625E-2</v>
      </c>
      <c r="L234" s="41">
        <f t="shared" ca="1" si="7"/>
        <v>2.5549684489351021E-2</v>
      </c>
      <c r="M234" s="41">
        <f t="shared" ca="1" si="10"/>
        <v>-2.7968640703829317E-3</v>
      </c>
      <c r="N234" s="219">
        <f t="shared" ca="1" si="11"/>
        <v>2.7140613594750035E-2</v>
      </c>
    </row>
    <row r="235" spans="1:14" ht="13" x14ac:dyDescent="0.15">
      <c r="A235" s="166">
        <f t="shared" si="8"/>
        <v>4</v>
      </c>
      <c r="B235" s="166">
        <f t="shared" si="9"/>
        <v>1889</v>
      </c>
      <c r="C235" s="41">
        <f ca="1">'StockBond Returns'!W225</f>
        <v>1.1255917569638713E-4</v>
      </c>
      <c r="D235" s="217">
        <f>'StockBond Returns'!M225</f>
        <v>16.050104529999999</v>
      </c>
      <c r="E235" s="41">
        <f t="shared" si="0"/>
        <v>4.8652445086287549E-2</v>
      </c>
      <c r="F235" s="138">
        <f t="shared" ca="1" si="3"/>
        <v>141.97766051615349</v>
      </c>
      <c r="G235" s="218">
        <f>'StockBond Returns'!C225</f>
        <v>1889.2499999999834</v>
      </c>
      <c r="H235" s="138">
        <f t="shared" ca="1" si="1"/>
        <v>0.57563002764514448</v>
      </c>
      <c r="I235" s="138">
        <f t="shared" ca="1" si="4"/>
        <v>6.8906776227530635</v>
      </c>
      <c r="J235" s="41">
        <f t="shared" ca="1" si="5"/>
        <v>-6.3478295751823843E-2</v>
      </c>
      <c r="K235" s="41">
        <f t="shared" ca="1" si="6"/>
        <v>-7.9976938978178591E-2</v>
      </c>
      <c r="L235" s="41">
        <f t="shared" ca="1" si="7"/>
        <v>2.4607970795755829E-2</v>
      </c>
      <c r="M235" s="41">
        <f t="shared" ca="1" si="10"/>
        <v>-8.4700297780726519E-4</v>
      </c>
      <c r="N235" s="219">
        <f t="shared" ca="1" si="11"/>
        <v>2.7264781048127035E-2</v>
      </c>
    </row>
    <row r="236" spans="1:14" ht="13" x14ac:dyDescent="0.15">
      <c r="A236" s="166">
        <f t="shared" si="8"/>
        <v>5</v>
      </c>
      <c r="B236" s="166">
        <f t="shared" si="9"/>
        <v>1889</v>
      </c>
      <c r="C236" s="41">
        <f ca="1">'StockBond Returns'!W226</f>
        <v>4.9361772069545846E-2</v>
      </c>
      <c r="D236" s="217">
        <f>'StockBond Returns'!M226</f>
        <v>16.915421080000002</v>
      </c>
      <c r="E236" s="41">
        <f t="shared" si="0"/>
        <v>4.7058826684555702E-2</v>
      </c>
      <c r="F236" s="138">
        <f t="shared" ca="1" si="3"/>
        <v>148.38188528765309</v>
      </c>
      <c r="G236" s="218">
        <f>'StockBond Returns'!C226</f>
        <v>1889.3333333333167</v>
      </c>
      <c r="H236" s="138">
        <f t="shared" ca="1" si="1"/>
        <v>0.58188978523994106</v>
      </c>
      <c r="I236" s="138">
        <f t="shared" ca="1" si="4"/>
        <v>6.8976088890667819</v>
      </c>
      <c r="J236" s="41">
        <f t="shared" ca="1" si="5"/>
        <v>-7.0521680514004759E-2</v>
      </c>
      <c r="K236" s="41">
        <f t="shared" ca="1" si="6"/>
        <v>-8.0901451364030597E-2</v>
      </c>
      <c r="L236" s="41">
        <f t="shared" ca="1" si="7"/>
        <v>2.3385795854232949E-2</v>
      </c>
      <c r="M236" s="41">
        <f t="shared" ca="1" si="10"/>
        <v>9.9179942079952177E-4</v>
      </c>
      <c r="N236" s="219">
        <f t="shared" ca="1" si="11"/>
        <v>2.7413502178409217E-2</v>
      </c>
    </row>
    <row r="237" spans="1:14" ht="13" x14ac:dyDescent="0.15">
      <c r="A237" s="166">
        <f t="shared" si="8"/>
        <v>6</v>
      </c>
      <c r="B237" s="166">
        <f t="shared" si="9"/>
        <v>1889</v>
      </c>
      <c r="C237" s="41">
        <f ca="1">'StockBond Returns'!W227</f>
        <v>1.5900494120654404E-2</v>
      </c>
      <c r="D237" s="217">
        <f>'StockBond Returns'!M227</f>
        <v>17.219302939999999</v>
      </c>
      <c r="E237" s="41">
        <f t="shared" si="0"/>
        <v>4.6537180061366645E-2</v>
      </c>
      <c r="F237" s="138">
        <f t="shared" ca="1" si="3"/>
        <v>150.150088461932</v>
      </c>
      <c r="G237" s="218">
        <f>'StockBond Returns'!C227</f>
        <v>1889.4166666666499</v>
      </c>
      <c r="H237" s="138">
        <f t="shared" ca="1" si="1"/>
        <v>0.58229680858192168</v>
      </c>
      <c r="I237" s="138">
        <f t="shared" ca="1" si="4"/>
        <v>6.9036105400611731</v>
      </c>
      <c r="J237" s="41">
        <f t="shared" ca="1" si="5"/>
        <v>-8.027257127422982E-2</v>
      </c>
      <c r="K237" s="41">
        <f t="shared" ca="1" si="6"/>
        <v>-8.1700469310705737E-2</v>
      </c>
      <c r="L237" s="41">
        <f t="shared" ca="1" si="7"/>
        <v>2.2276162309248004E-2</v>
      </c>
      <c r="M237" s="41">
        <f t="shared" ca="1" si="10"/>
        <v>2.6543221678225759E-3</v>
      </c>
      <c r="N237" s="219">
        <f t="shared" ca="1" si="11"/>
        <v>2.7608267867649649E-2</v>
      </c>
    </row>
    <row r="238" spans="1:14" ht="13" x14ac:dyDescent="0.15">
      <c r="A238" s="166">
        <f t="shared" si="8"/>
        <v>7</v>
      </c>
      <c r="B238" s="166">
        <f t="shared" si="9"/>
        <v>1889</v>
      </c>
      <c r="C238" s="41">
        <f ca="1">'StockBond Returns'!W228</f>
        <v>-1.4016723944960984E-2</v>
      </c>
      <c r="D238" s="217">
        <f>'StockBond Returns'!M228</f>
        <v>16.889214490000001</v>
      </c>
      <c r="E238" s="41">
        <f t="shared" si="0"/>
        <v>4.7104692408640257E-2</v>
      </c>
      <c r="F238" s="138">
        <f t="shared" ca="1" si="3"/>
        <v>147.47134120668761</v>
      </c>
      <c r="G238" s="218">
        <f>'StockBond Returns'!C228</f>
        <v>1889.4999999999832</v>
      </c>
      <c r="H238" s="138">
        <f t="shared" ca="1" si="1"/>
        <v>0.57888268055255454</v>
      </c>
      <c r="I238" s="138">
        <f t="shared" ca="1" si="4"/>
        <v>6.907798460962975</v>
      </c>
      <c r="J238" s="41">
        <f t="shared" ca="1" si="5"/>
        <v>-8.5066694662822462E-2</v>
      </c>
      <c r="K238" s="41">
        <f t="shared" ca="1" si="6"/>
        <v>-8.5066694662822462E-2</v>
      </c>
      <c r="L238" s="41">
        <f t="shared" ca="1" si="7"/>
        <v>2.142243488677309E-2</v>
      </c>
      <c r="M238" s="41">
        <f t="shared" ca="1" si="10"/>
        <v>4.2889953342677423E-3</v>
      </c>
      <c r="N238" s="219">
        <f t="shared" ca="1" si="11"/>
        <v>2.7814299237653918E-2</v>
      </c>
    </row>
    <row r="239" spans="1:14" ht="13" x14ac:dyDescent="0.15">
      <c r="A239" s="166">
        <f t="shared" si="8"/>
        <v>8</v>
      </c>
      <c r="B239" s="166">
        <f t="shared" si="9"/>
        <v>1889</v>
      </c>
      <c r="C239" s="41">
        <f ca="1">'StockBond Returns'!W229</f>
        <v>1.2551263875004987E-2</v>
      </c>
      <c r="D239" s="217">
        <f>'StockBond Returns'!M229</f>
        <v>17.131853979999999</v>
      </c>
      <c r="E239" s="41">
        <f t="shared" si="0"/>
        <v>4.6685399349288642E-2</v>
      </c>
      <c r="F239" s="138">
        <f t="shared" ca="1" si="3"/>
        <v>148.73614453434479</v>
      </c>
      <c r="G239" s="218">
        <f>'StockBond Returns'!C229</f>
        <v>1889.5833333333164</v>
      </c>
      <c r="H239" s="138">
        <f t="shared" ca="1" si="1"/>
        <v>0.57865052543828344</v>
      </c>
      <c r="I239" s="138">
        <f t="shared" ca="1" si="4"/>
        <v>6.9105719383987045</v>
      </c>
      <c r="J239" s="41">
        <f t="shared" ca="1" si="5"/>
        <v>-9.3942274653935454E-2</v>
      </c>
      <c r="K239" s="41">
        <f t="shared" ca="1" si="6"/>
        <v>-9.3942274653935454E-2</v>
      </c>
      <c r="L239" s="41">
        <f t="shared" ca="1" si="7"/>
        <v>2.0753382740324566E-2</v>
      </c>
      <c r="M239" s="41">
        <f t="shared" ca="1" si="10"/>
        <v>4.9097106139370794E-3</v>
      </c>
      <c r="N239" s="219">
        <f t="shared" ca="1" si="11"/>
        <v>2.8057450243470453E-2</v>
      </c>
    </row>
    <row r="240" spans="1:14" ht="13" x14ac:dyDescent="0.15">
      <c r="A240" s="166">
        <f t="shared" si="8"/>
        <v>9</v>
      </c>
      <c r="B240" s="166">
        <f t="shared" si="9"/>
        <v>1889</v>
      </c>
      <c r="C240" s="41">
        <f ca="1">'StockBond Returns'!W230</f>
        <v>8.5318684173292785E-3</v>
      </c>
      <c r="D240" s="217">
        <f>'StockBond Returns'!M230</f>
        <v>17.35078803</v>
      </c>
      <c r="E240" s="41">
        <f t="shared" si="0"/>
        <v>4.6317134941392057E-2</v>
      </c>
      <c r="F240" s="138">
        <f t="shared" ca="1" si="3"/>
        <v>149.42155425283173</v>
      </c>
      <c r="G240" s="218">
        <f>'StockBond Returns'!C230</f>
        <v>1889.6666666666497</v>
      </c>
      <c r="H240" s="138">
        <f t="shared" ca="1" si="1"/>
        <v>0.57673152429007846</v>
      </c>
      <c r="I240" s="138">
        <f t="shared" ca="1" si="4"/>
        <v>6.9096335754849463</v>
      </c>
      <c r="J240" s="41">
        <f t="shared" ca="1" si="5"/>
        <v>-0.10137876539806179</v>
      </c>
      <c r="K240" s="41">
        <f t="shared" ca="1" si="6"/>
        <v>-0.10137876539806179</v>
      </c>
      <c r="L240" s="41">
        <f t="shared" ca="1" si="7"/>
        <v>2.0610802375920168E-2</v>
      </c>
      <c r="M240" s="41">
        <f t="shared" ca="1" si="10"/>
        <v>4.807654972532438E-3</v>
      </c>
      <c r="N240" s="219">
        <f t="shared" ca="1" si="11"/>
        <v>2.8324164695190987E-2</v>
      </c>
    </row>
    <row r="241" spans="1:14" ht="13" x14ac:dyDescent="0.15">
      <c r="A241" s="166">
        <f t="shared" si="8"/>
        <v>10</v>
      </c>
      <c r="B241" s="166">
        <f t="shared" si="9"/>
        <v>1889</v>
      </c>
      <c r="C241" s="41">
        <f ca="1">'StockBond Returns'!W231</f>
        <v>-1.218964165993513E-2</v>
      </c>
      <c r="D241" s="217">
        <f>'StockBond Returns'!M231</f>
        <v>17.053214400000002</v>
      </c>
      <c r="E241" s="41">
        <f t="shared" si="0"/>
        <v>4.6819985562369992E-2</v>
      </c>
      <c r="F241" s="138">
        <f t="shared" ca="1" si="3"/>
        <v>147.03045767654419</v>
      </c>
      <c r="G241" s="218">
        <f>'StockBond Returns'!C231</f>
        <v>1889.7499999999829</v>
      </c>
      <c r="H241" s="138">
        <f t="shared" ca="1" si="1"/>
        <v>0.57366365880370429</v>
      </c>
      <c r="I241" s="138">
        <f t="shared" ca="1" si="4"/>
        <v>6.9101310221913632</v>
      </c>
      <c r="J241" s="41">
        <f t="shared" ca="1" si="5"/>
        <v>-0.10655027404561657</v>
      </c>
      <c r="K241" s="41">
        <f t="shared" ca="1" si="6"/>
        <v>-0.10655027404561657</v>
      </c>
      <c r="L241" s="41">
        <f t="shared" ca="1" si="7"/>
        <v>2.0242376915888372E-2</v>
      </c>
      <c r="M241" s="41">
        <f t="shared" ca="1" si="10"/>
        <v>5.0565215342450731E-3</v>
      </c>
      <c r="N241" s="219">
        <f t="shared" ca="1" si="11"/>
        <v>2.8585694873510207E-2</v>
      </c>
    </row>
    <row r="242" spans="1:14" ht="13" x14ac:dyDescent="0.15">
      <c r="A242" s="166">
        <f t="shared" si="8"/>
        <v>11</v>
      </c>
      <c r="B242" s="166">
        <f t="shared" si="9"/>
        <v>1889</v>
      </c>
      <c r="C242" s="41">
        <f ca="1">'StockBond Returns'!W232</f>
        <v>-4.1878734072452618E-3</v>
      </c>
      <c r="D242" s="217">
        <f>'StockBond Returns'!M232</f>
        <v>16.906021169999999</v>
      </c>
      <c r="E242" s="41">
        <f t="shared" si="0"/>
        <v>4.7075261675837594E-2</v>
      </c>
      <c r="F242" s="138">
        <f t="shared" ca="1" si="3"/>
        <v>145.84345150476321</v>
      </c>
      <c r="G242" s="218">
        <f>'StockBond Returns'!C232</f>
        <v>1889.8333333333162</v>
      </c>
      <c r="H242" s="138">
        <f t="shared" ca="1" si="1"/>
        <v>0.57213488694117154</v>
      </c>
      <c r="I242" s="138">
        <f t="shared" ca="1" si="4"/>
        <v>6.9136185132531995</v>
      </c>
      <c r="J242" s="41">
        <f t="shared" ca="1" si="5"/>
        <v>-0.11142523380467284</v>
      </c>
      <c r="K242" s="41">
        <f t="shared" ca="1" si="6"/>
        <v>-0.11142523380467284</v>
      </c>
      <c r="L242" s="41">
        <f t="shared" ca="1" si="7"/>
        <v>1.9420468192290707E-2</v>
      </c>
      <c r="M242" s="41">
        <f t="shared" ca="1" si="10"/>
        <v>6.4787619795310114E-3</v>
      </c>
      <c r="N242" s="219">
        <f t="shared" ca="1" si="11"/>
        <v>2.8836554830497952E-2</v>
      </c>
    </row>
    <row r="243" spans="1:14" ht="13" x14ac:dyDescent="0.15">
      <c r="A243" s="166">
        <f t="shared" si="8"/>
        <v>12</v>
      </c>
      <c r="B243" s="166">
        <f t="shared" si="9"/>
        <v>1889</v>
      </c>
      <c r="C243" s="41">
        <f ca="1">'StockBond Returns'!W233</f>
        <v>-1.3194533839714662E-2</v>
      </c>
      <c r="D243" s="217">
        <f>'StockBond Returns'!M233</f>
        <v>16.610338079999998</v>
      </c>
      <c r="E243" s="41">
        <f t="shared" si="0"/>
        <v>4.7601735292313818E-2</v>
      </c>
      <c r="F243" s="138">
        <f t="shared" ca="1" si="3"/>
        <v>143.35452931476829</v>
      </c>
      <c r="G243" s="218">
        <f>'StockBond Returns'!C233</f>
        <v>1889.9166666666495</v>
      </c>
      <c r="H243" s="138">
        <f t="shared" ca="1" si="1"/>
        <v>0.56866036311632018</v>
      </c>
      <c r="I243" s="138">
        <f t="shared" ca="1" si="4"/>
        <v>6.9153279907466398</v>
      </c>
      <c r="J243" s="41">
        <f t="shared" ca="1" si="5"/>
        <v>-0.11846916106048455</v>
      </c>
      <c r="K243" s="41">
        <f t="shared" ca="1" si="6"/>
        <v>-0.11846916106048455</v>
      </c>
      <c r="L243" s="41">
        <f t="shared" ca="1" si="7"/>
        <v>1.8840981558881476E-2</v>
      </c>
      <c r="M243" s="41">
        <f t="shared" ca="1" si="10"/>
        <v>7.0859276564405604E-3</v>
      </c>
      <c r="N243" s="219">
        <f t="shared" ca="1" si="11"/>
        <v>2.9096788728474807E-2</v>
      </c>
    </row>
    <row r="244" spans="1:14" ht="13" x14ac:dyDescent="0.15">
      <c r="A244" s="166">
        <f t="shared" si="8"/>
        <v>1</v>
      </c>
      <c r="B244" s="166">
        <f t="shared" si="9"/>
        <v>1890</v>
      </c>
      <c r="C244" s="41">
        <f ca="1">'StockBond Returns'!W234</f>
        <v>3.4103407154641226E-2</v>
      </c>
      <c r="D244" s="217">
        <f>'StockBond Returns'!M234</f>
        <v>17.22007198</v>
      </c>
      <c r="E244" s="41">
        <f t="shared" si="0"/>
        <v>4.6535883275094184E-2</v>
      </c>
      <c r="F244" s="138">
        <f t="shared" ca="1" si="3"/>
        <v>147.65535357643941</v>
      </c>
      <c r="G244" s="218">
        <f>'StockBond Returns'!C234</f>
        <v>1889.9999999999827</v>
      </c>
      <c r="H244" s="138">
        <f t="shared" ca="1" si="1"/>
        <v>0.57260602491466206</v>
      </c>
      <c r="I244" s="138">
        <f t="shared" ca="1" si="4"/>
        <v>6.9149284821119279</v>
      </c>
      <c r="J244" s="41">
        <f t="shared" ca="1" si="5"/>
        <v>-0.12228352009353838</v>
      </c>
      <c r="K244" s="41">
        <f t="shared" ca="1" si="6"/>
        <v>-0.12228352009353838</v>
      </c>
      <c r="L244" s="41">
        <f t="shared" ca="1" si="7"/>
        <v>1.8560949342722122E-2</v>
      </c>
      <c r="M244" s="41">
        <f t="shared" ca="1" si="10"/>
        <v>6.3225719483022136E-3</v>
      </c>
      <c r="N244" s="219">
        <f t="shared" ca="1" si="11"/>
        <v>2.935432513504517E-2</v>
      </c>
    </row>
    <row r="245" spans="1:14" ht="13" x14ac:dyDescent="0.15">
      <c r="A245" s="166">
        <f t="shared" si="8"/>
        <v>2</v>
      </c>
      <c r="B245" s="166">
        <f t="shared" si="9"/>
        <v>1890</v>
      </c>
      <c r="C245" s="41">
        <f ca="1">'StockBond Returns'!W235</f>
        <v>-9.1790842427283519E-3</v>
      </c>
      <c r="D245" s="217">
        <f>'StockBond Returns'!M235</f>
        <v>17.026814980000001</v>
      </c>
      <c r="E245" s="41">
        <f t="shared" si="0"/>
        <v>4.6865445069280948E-2</v>
      </c>
      <c r="F245" s="138">
        <f t="shared" ca="1" si="3"/>
        <v>145.73266262109738</v>
      </c>
      <c r="G245" s="218">
        <f>'StockBond Returns'!C235</f>
        <v>1890.083333333316</v>
      </c>
      <c r="H245" s="138">
        <f t="shared" ca="1" si="1"/>
        <v>0.56915217457242429</v>
      </c>
      <c r="I245" s="138">
        <f t="shared" ca="1" si="4"/>
        <v>6.9078612135934545</v>
      </c>
      <c r="J245" s="41">
        <f t="shared" ca="1" si="5"/>
        <v>-0.12923997441372781</v>
      </c>
      <c r="K245" s="41">
        <f t="shared" ca="1" si="6"/>
        <v>-0.12923997441372781</v>
      </c>
      <c r="L245" s="41">
        <f t="shared" ca="1" si="7"/>
        <v>1.9242175350203228E-2</v>
      </c>
      <c r="M245" s="41">
        <f t="shared" ca="1" si="10"/>
        <v>4.6150126836377314E-3</v>
      </c>
      <c r="N245" s="219">
        <f t="shared" ca="1" si="11"/>
        <v>2.9633329392683955E-2</v>
      </c>
    </row>
    <row r="246" spans="1:14" ht="13" x14ac:dyDescent="0.15">
      <c r="A246" s="166">
        <f t="shared" si="8"/>
        <v>3</v>
      </c>
      <c r="B246" s="166">
        <f t="shared" si="9"/>
        <v>1890</v>
      </c>
      <c r="C246" s="41">
        <f ca="1">'StockBond Returns'!W236</f>
        <v>-4.1255701215918974E-3</v>
      </c>
      <c r="D246" s="217">
        <f>'StockBond Returns'!M236</f>
        <v>16.90112229</v>
      </c>
      <c r="E246" s="41">
        <f t="shared" si="0"/>
        <v>4.7083834222407722E-2</v>
      </c>
      <c r="F246" s="138">
        <f t="shared" ca="1" si="3"/>
        <v>144.56462820508139</v>
      </c>
      <c r="G246" s="218">
        <f>'StockBond Returns'!C236</f>
        <v>1890.1666666666492</v>
      </c>
      <c r="H246" s="138">
        <f t="shared" ca="1" si="1"/>
        <v>0.56722141573600504</v>
      </c>
      <c r="I246" s="138">
        <f t="shared" ca="1" si="4"/>
        <v>6.8975198758322103</v>
      </c>
      <c r="J246" s="41">
        <f t="shared" ca="1" si="5"/>
        <v>-0.13471180002267724</v>
      </c>
      <c r="K246" s="41">
        <f t="shared" ca="1" si="6"/>
        <v>-0.13471180002267724</v>
      </c>
      <c r="L246" s="41">
        <f t="shared" ca="1" si="7"/>
        <v>2.0392992308390756E-2</v>
      </c>
      <c r="M246" s="41">
        <f t="shared" ca="1" si="10"/>
        <v>1.7430935249154178E-3</v>
      </c>
      <c r="N246" s="219">
        <f t="shared" ca="1" si="11"/>
        <v>2.9916821210261846E-2</v>
      </c>
    </row>
    <row r="247" spans="1:14" ht="13" x14ac:dyDescent="0.15">
      <c r="A247" s="166">
        <f t="shared" si="8"/>
        <v>4</v>
      </c>
      <c r="B247" s="166">
        <f t="shared" si="9"/>
        <v>1890</v>
      </c>
      <c r="C247" s="41">
        <f ca="1">'StockBond Returns'!W237</f>
        <v>1.7689070142370495E-2</v>
      </c>
      <c r="D247" s="217">
        <f>'StockBond Returns'!M237</f>
        <v>17.25785454</v>
      </c>
      <c r="E247" s="41">
        <f t="shared" si="0"/>
        <v>4.6472315118377398E-2</v>
      </c>
      <c r="F247" s="138">
        <f t="shared" ca="1" si="3"/>
        <v>146.54458701836154</v>
      </c>
      <c r="G247" s="218">
        <f>'StockBond Returns'!C237</f>
        <v>1890.2499999999825</v>
      </c>
      <c r="H247" s="138">
        <f t="shared" ca="1" si="1"/>
        <v>0.56752218556748124</v>
      </c>
      <c r="I247" s="138">
        <f t="shared" ca="1" si="4"/>
        <v>6.8894120337545477</v>
      </c>
      <c r="J247" s="41">
        <f t="shared" ca="1" si="5"/>
        <v>-0.14154052107606785</v>
      </c>
      <c r="K247" s="41">
        <f t="shared" ca="1" si="6"/>
        <v>-0.14154052107606785</v>
      </c>
      <c r="L247" s="41">
        <f t="shared" ca="1" si="7"/>
        <v>2.1198508366199409E-2</v>
      </c>
      <c r="M247" s="41">
        <f t="shared" ca="1" si="10"/>
        <v>-1.8366684204418338E-4</v>
      </c>
      <c r="N247" s="219">
        <f t="shared" ca="1" si="11"/>
        <v>3.021350564176898E-2</v>
      </c>
    </row>
    <row r="248" spans="1:14" ht="13" x14ac:dyDescent="0.15">
      <c r="A248" s="166">
        <f t="shared" si="8"/>
        <v>5</v>
      </c>
      <c r="B248" s="166">
        <f t="shared" si="9"/>
        <v>1890</v>
      </c>
      <c r="C248" s="41">
        <f ca="1">'StockBond Returns'!W238</f>
        <v>2.2136075502500307E-2</v>
      </c>
      <c r="D248" s="217">
        <f>'StockBond Returns'!M238</f>
        <v>17.786430490000001</v>
      </c>
      <c r="E248" s="41">
        <f t="shared" si="0"/>
        <v>4.5611317798200893E-2</v>
      </c>
      <c r="F248" s="138">
        <f t="shared" ca="1" si="3"/>
        <v>149.2084241615662</v>
      </c>
      <c r="G248" s="218">
        <f>'StockBond Returns'!C238</f>
        <v>1890.3333333333157</v>
      </c>
      <c r="H248" s="138">
        <f t="shared" ca="1" si="1"/>
        <v>0.56713273771682937</v>
      </c>
      <c r="I248" s="138">
        <f t="shared" ca="1" si="4"/>
        <v>6.8746549862314357</v>
      </c>
      <c r="J248" s="41">
        <f t="shared" ca="1" si="5"/>
        <v>-0.14751665850890261</v>
      </c>
      <c r="K248" s="41">
        <f t="shared" ca="1" si="6"/>
        <v>-0.14751665850890261</v>
      </c>
      <c r="L248" s="41">
        <f t="shared" ca="1" si="7"/>
        <v>2.2976020551612297E-2</v>
      </c>
      <c r="M248" s="41">
        <f t="shared" ca="1" si="10"/>
        <v>-3.3278057953866069E-3</v>
      </c>
      <c r="N248" s="219">
        <f t="shared" ca="1" si="11"/>
        <v>3.0523717307136995E-2</v>
      </c>
    </row>
    <row r="249" spans="1:14" ht="13" x14ac:dyDescent="0.15">
      <c r="A249" s="166">
        <f t="shared" si="8"/>
        <v>6</v>
      </c>
      <c r="B249" s="166">
        <f t="shared" si="9"/>
        <v>1890</v>
      </c>
      <c r="C249" s="41">
        <f ca="1">'StockBond Returns'!W239</f>
        <v>-2.1898367820727175E-3</v>
      </c>
      <c r="D249" s="217">
        <f>'StockBond Returns'!M239</f>
        <v>17.68436084</v>
      </c>
      <c r="E249" s="41">
        <f t="shared" si="0"/>
        <v>4.5773569201837214E-2</v>
      </c>
      <c r="F249" s="138">
        <f t="shared" ca="1" si="3"/>
        <v>148.31579125655463</v>
      </c>
      <c r="G249" s="218">
        <f>'StockBond Returns'!C239</f>
        <v>1890.416666666649</v>
      </c>
      <c r="H249" s="138">
        <f t="shared" ca="1" si="1"/>
        <v>0.56574526123392888</v>
      </c>
      <c r="I249" s="138">
        <f t="shared" ca="1" si="4"/>
        <v>6.8581034388834414</v>
      </c>
      <c r="J249" s="41">
        <f t="shared" ca="1" si="5"/>
        <v>-0.15086694507339504</v>
      </c>
      <c r="K249" s="41">
        <f t="shared" ca="1" si="6"/>
        <v>-0.15086694507339504</v>
      </c>
      <c r="L249" s="41">
        <f t="shared" ca="1" si="7"/>
        <v>2.5020301413276158E-2</v>
      </c>
      <c r="M249" s="41">
        <f t="shared" ca="1" si="10"/>
        <v>-6.5917827944750318E-3</v>
      </c>
      <c r="N249" s="219">
        <f t="shared" ca="1" si="11"/>
        <v>3.0807432249576178E-2</v>
      </c>
    </row>
    <row r="250" spans="1:14" ht="13" x14ac:dyDescent="0.15">
      <c r="A250" s="166">
        <f t="shared" si="8"/>
        <v>7</v>
      </c>
      <c r="B250" s="166">
        <f t="shared" si="9"/>
        <v>1890</v>
      </c>
      <c r="C250" s="41">
        <f ca="1">'StockBond Returns'!W240</f>
        <v>-1.8953713666277894E-3</v>
      </c>
      <c r="D250" s="217">
        <f>'StockBond Returns'!M240</f>
        <v>17.589295440000001</v>
      </c>
      <c r="E250" s="41">
        <f t="shared" si="0"/>
        <v>4.5926380221173888E-2</v>
      </c>
      <c r="F250" s="138">
        <f t="shared" ca="1" si="3"/>
        <v>147.47000478872323</v>
      </c>
      <c r="G250" s="218">
        <f>'StockBond Returns'!C240</f>
        <v>1890.4999999999823</v>
      </c>
      <c r="H250" s="138">
        <f t="shared" ca="1" si="1"/>
        <v>0.56439695926210309</v>
      </c>
      <c r="I250" s="138">
        <f t="shared" ca="1" si="4"/>
        <v>6.8436177175929895</v>
      </c>
      <c r="J250" s="41">
        <f t="shared" ca="1" si="5"/>
        <v>-0.15861454684375198</v>
      </c>
      <c r="K250" s="41">
        <f t="shared" ca="1" si="6"/>
        <v>-0.15861454684375198</v>
      </c>
      <c r="L250" s="41">
        <f t="shared" ca="1" si="7"/>
        <v>2.6744698427568769E-2</v>
      </c>
      <c r="M250" s="41">
        <f t="shared" ca="1" si="10"/>
        <v>-9.2910561494636834E-3</v>
      </c>
      <c r="N250" s="219">
        <f t="shared" ca="1" si="11"/>
        <v>3.1131224646053206E-2</v>
      </c>
    </row>
    <row r="251" spans="1:14" ht="13" x14ac:dyDescent="0.15">
      <c r="A251" s="166">
        <f t="shared" si="8"/>
        <v>8</v>
      </c>
      <c r="B251" s="166">
        <f t="shared" si="9"/>
        <v>1890</v>
      </c>
      <c r="C251" s="41">
        <f ca="1">'StockBond Returns'!W241</f>
        <v>-4.8145646317376715E-2</v>
      </c>
      <c r="D251" s="217">
        <f>'StockBond Returns'!M241</f>
        <v>16.59679113</v>
      </c>
      <c r="E251" s="41">
        <f t="shared" si="0"/>
        <v>4.7626305505900524E-2</v>
      </c>
      <c r="F251" s="138">
        <f t="shared" ca="1" si="3"/>
        <v>139.83274239286465</v>
      </c>
      <c r="G251" s="218">
        <f>'StockBond Returns'!C241</f>
        <v>1890.5833333333155</v>
      </c>
      <c r="H251" s="138">
        <f t="shared" ca="1" si="1"/>
        <v>0.55497640907753831</v>
      </c>
      <c r="I251" s="138">
        <f t="shared" ca="1" si="4"/>
        <v>6.8199436012322465</v>
      </c>
      <c r="J251" s="41">
        <f t="shared" ca="1" si="5"/>
        <v>-0.16081907528269279</v>
      </c>
      <c r="K251" s="41">
        <f t="shared" ca="1" si="6"/>
        <v>-0.16081907528269279</v>
      </c>
      <c r="L251" s="41">
        <f t="shared" ca="1" si="7"/>
        <v>2.9853746234065781E-2</v>
      </c>
      <c r="M251" s="41">
        <f t="shared" ca="1" si="10"/>
        <v>-1.3114448120115862E-2</v>
      </c>
      <c r="N251" s="219">
        <f t="shared" ca="1" si="11"/>
        <v>3.1427292577518175E-2</v>
      </c>
    </row>
    <row r="252" spans="1:14" ht="13" x14ac:dyDescent="0.15">
      <c r="A252" s="166">
        <f t="shared" si="8"/>
        <v>9</v>
      </c>
      <c r="B252" s="166">
        <f t="shared" si="9"/>
        <v>1890</v>
      </c>
      <c r="C252" s="41">
        <f ca="1">'StockBond Returns'!W242</f>
        <v>-1.9015118549065468E-2</v>
      </c>
      <c r="D252" s="217">
        <f>'StockBond Returns'!M242</f>
        <v>16.169702000000001</v>
      </c>
      <c r="E252" s="41">
        <f t="shared" si="0"/>
        <v>4.8422029360837941E-2</v>
      </c>
      <c r="F252" s="138">
        <f t="shared" ca="1" si="3"/>
        <v>136.62938275235641</v>
      </c>
      <c r="G252" s="218">
        <f>'StockBond Returns'!C242</f>
        <v>1890.6666666666488</v>
      </c>
      <c r="H252" s="138">
        <f t="shared" ca="1" si="1"/>
        <v>0.55132266526564722</v>
      </c>
      <c r="I252" s="138">
        <f t="shared" ca="1" si="4"/>
        <v>6.7945347422078148</v>
      </c>
      <c r="J252" s="41">
        <f t="shared" ca="1" si="5"/>
        <v>-0.16375390020324954</v>
      </c>
      <c r="K252" s="41">
        <f t="shared" ca="1" si="6"/>
        <v>-0.16375390020324954</v>
      </c>
      <c r="L252" s="41">
        <f t="shared" ca="1" si="7"/>
        <v>3.3241018943823919E-2</v>
      </c>
      <c r="M252" s="41">
        <f t="shared" ca="1" si="10"/>
        <v>-1.6657733296523425E-2</v>
      </c>
      <c r="N252" s="219">
        <f t="shared" ca="1" si="11"/>
        <v>3.1709506989702436E-2</v>
      </c>
    </row>
    <row r="253" spans="1:14" ht="13" x14ac:dyDescent="0.15">
      <c r="A253" s="166">
        <f t="shared" si="8"/>
        <v>10</v>
      </c>
      <c r="B253" s="166">
        <f t="shared" si="9"/>
        <v>1890</v>
      </c>
      <c r="C253" s="41">
        <f ca="1">'StockBond Returns'!W243</f>
        <v>-3.3941020219043362E-2</v>
      </c>
      <c r="D253" s="217">
        <f>'StockBond Returns'!M243</f>
        <v>15.482849160000001</v>
      </c>
      <c r="E253" s="41">
        <f t="shared" si="0"/>
        <v>4.9793797790897036E-2</v>
      </c>
      <c r="F253" s="138">
        <f t="shared" ca="1" si="3"/>
        <v>131.45943189830663</v>
      </c>
      <c r="G253" s="218">
        <f>'StockBond Returns'!C243</f>
        <v>1890.749999999982</v>
      </c>
      <c r="H253" s="138">
        <f t="shared" ca="1" si="1"/>
        <v>0.54548869747087336</v>
      </c>
      <c r="I253" s="138">
        <f t="shared" ca="1" si="4"/>
        <v>6.7663597808749838</v>
      </c>
      <c r="J253" s="41">
        <f t="shared" ca="1" si="5"/>
        <v>-0.16674969977312282</v>
      </c>
      <c r="K253" s="41">
        <f t="shared" ca="1" si="6"/>
        <v>-0.16674969977312282</v>
      </c>
      <c r="L253" s="41">
        <f t="shared" ca="1" si="7"/>
        <v>3.7069964907027408E-2</v>
      </c>
      <c r="M253" s="41">
        <f t="shared" ca="1" si="10"/>
        <v>-2.0805863283151815E-2</v>
      </c>
      <c r="N253" s="219">
        <f t="shared" ca="1" si="11"/>
        <v>3.1998018353672962E-2</v>
      </c>
    </row>
    <row r="254" spans="1:14" ht="13" x14ac:dyDescent="0.15">
      <c r="A254" s="166">
        <f t="shared" si="8"/>
        <v>11</v>
      </c>
      <c r="B254" s="166">
        <f t="shared" si="9"/>
        <v>1890</v>
      </c>
      <c r="C254" s="41">
        <f ca="1">'StockBond Returns'!W244</f>
        <v>-2.8753098900363126E-2</v>
      </c>
      <c r="D254" s="217">
        <f>'StockBond Returns'!M244</f>
        <v>14.74504349</v>
      </c>
      <c r="E254" s="41">
        <f t="shared" si="0"/>
        <v>5.1409699916388649E-2</v>
      </c>
      <c r="F254" s="138">
        <f t="shared" ca="1" si="3"/>
        <v>127.14976164454559</v>
      </c>
      <c r="G254" s="218">
        <f>'StockBond Returns'!C244</f>
        <v>1890.8333333333153</v>
      </c>
      <c r="H254" s="138">
        <f t="shared" ca="1" si="1"/>
        <v>0.54472759088220268</v>
      </c>
      <c r="I254" s="138">
        <f t="shared" ca="1" si="4"/>
        <v>6.7389524848160161</v>
      </c>
      <c r="J254" s="41">
        <f t="shared" ca="1" si="5"/>
        <v>-0.17007561204201427</v>
      </c>
      <c r="K254" s="41">
        <f t="shared" ca="1" si="6"/>
        <v>-0.17007561204201427</v>
      </c>
      <c r="L254" s="41">
        <f t="shared" ca="1" si="7"/>
        <v>4.0805335310261759E-2</v>
      </c>
      <c r="M254" s="41">
        <f t="shared" ca="1" si="10"/>
        <v>-2.5264053563608391E-2</v>
      </c>
      <c r="N254" s="219">
        <f t="shared" ca="1" si="11"/>
        <v>3.2298033386995793E-2</v>
      </c>
    </row>
    <row r="255" spans="1:14" ht="13" x14ac:dyDescent="0.15">
      <c r="A255" s="166">
        <f t="shared" si="8"/>
        <v>12</v>
      </c>
      <c r="B255" s="166">
        <f t="shared" si="9"/>
        <v>1890</v>
      </c>
      <c r="C255" s="41">
        <f ca="1">'StockBond Returns'!W245</f>
        <v>-1.5863963385569984E-2</v>
      </c>
      <c r="D255" s="217">
        <f>'StockBond Returns'!M245</f>
        <v>14.442991230000001</v>
      </c>
      <c r="E255" s="41">
        <f t="shared" si="0"/>
        <v>5.2118867521115289E-2</v>
      </c>
      <c r="F255" s="138">
        <f t="shared" ca="1" si="3"/>
        <v>124.59657642900724</v>
      </c>
      <c r="G255" s="218">
        <f>'StockBond Returns'!C245</f>
        <v>1890.9166666666486</v>
      </c>
      <c r="H255" s="138">
        <f t="shared" ca="1" si="1"/>
        <v>0.54115270504066204</v>
      </c>
      <c r="I255" s="138">
        <f t="shared" ca="1" si="4"/>
        <v>6.7114448267403573</v>
      </c>
      <c r="J255" s="41">
        <f t="shared" ca="1" si="5"/>
        <v>-0.17318892795626439</v>
      </c>
      <c r="K255" s="41">
        <f t="shared" ca="1" si="6"/>
        <v>-0.17318892795626439</v>
      </c>
      <c r="L255" s="41">
        <f t="shared" ca="1" si="7"/>
        <v>4.4580099026484632E-2</v>
      </c>
      <c r="M255" s="41">
        <f t="shared" ca="1" si="10"/>
        <v>-2.9482790155303862E-2</v>
      </c>
      <c r="N255" s="219">
        <f t="shared" ca="1" si="11"/>
        <v>3.258822200324981E-2</v>
      </c>
    </row>
    <row r="256" spans="1:14" ht="13" x14ac:dyDescent="0.15">
      <c r="A256" s="166">
        <f t="shared" si="8"/>
        <v>1</v>
      </c>
      <c r="B256" s="166">
        <f t="shared" si="9"/>
        <v>1891</v>
      </c>
      <c r="C256" s="41">
        <f ca="1">'StockBond Returns'!W246</f>
        <v>5.2318146367400557E-2</v>
      </c>
      <c r="D256" s="217">
        <f>'StockBond Returns'!M246</f>
        <v>15.42898009</v>
      </c>
      <c r="E256" s="41">
        <f t="shared" si="0"/>
        <v>4.9906549044940796E-2</v>
      </c>
      <c r="F256" s="138">
        <f t="shared" ca="1" si="3"/>
        <v>130.54577354002697</v>
      </c>
      <c r="G256" s="218">
        <f>'StockBond Returns'!C246</f>
        <v>1890.9999999999818</v>
      </c>
      <c r="H256" s="138">
        <f t="shared" ca="1" si="1"/>
        <v>0.54292408748209087</v>
      </c>
      <c r="I256" s="138">
        <f t="shared" ca="1" si="4"/>
        <v>6.6817628893077865</v>
      </c>
      <c r="J256" s="41">
        <f t="shared" ca="1" si="5"/>
        <v>-0.17746641231737603</v>
      </c>
      <c r="K256" s="41">
        <f t="shared" ca="1" si="6"/>
        <v>-0.17746641231737603</v>
      </c>
      <c r="L256" s="41">
        <f t="shared" ca="1" si="7"/>
        <v>4.8716463562853862E-2</v>
      </c>
      <c r="M256" s="41">
        <f t="shared" ca="1" si="10"/>
        <v>-3.3719161869470105E-2</v>
      </c>
      <c r="N256" s="219">
        <f t="shared" ca="1" si="11"/>
        <v>3.2901794533990066E-2</v>
      </c>
    </row>
    <row r="257" spans="1:14" ht="13" x14ac:dyDescent="0.15">
      <c r="A257" s="166">
        <f t="shared" si="8"/>
        <v>2</v>
      </c>
      <c r="B257" s="166">
        <f t="shared" si="9"/>
        <v>1891</v>
      </c>
      <c r="C257" s="41">
        <f ca="1">'StockBond Returns'!W247</f>
        <v>4.3133609193262166E-4</v>
      </c>
      <c r="D257" s="217">
        <f>'StockBond Returns'!M247</f>
        <v>15.47652233</v>
      </c>
      <c r="E257" s="41">
        <f t="shared" si="0"/>
        <v>4.9806999553174171E-2</v>
      </c>
      <c r="F257" s="138">
        <f t="shared" ca="1" si="3"/>
        <v>130.05892437356786</v>
      </c>
      <c r="G257" s="218">
        <f>'StockBond Returns'!C247</f>
        <v>1891.0833333333151</v>
      </c>
      <c r="H257" s="138">
        <f t="shared" ca="1" si="1"/>
        <v>0.53982039901338397</v>
      </c>
      <c r="I257" s="138">
        <f t="shared" ca="1" si="4"/>
        <v>6.6524311137487464</v>
      </c>
      <c r="J257" s="41">
        <f t="shared" ca="1" si="5"/>
        <v>-0.17809152465101563</v>
      </c>
      <c r="K257" s="41">
        <f t="shared" ca="1" si="6"/>
        <v>-0.17809152465101563</v>
      </c>
      <c r="L257" s="41">
        <f t="shared" ca="1" si="7"/>
        <v>5.283490257017065E-2</v>
      </c>
      <c r="M257" s="41">
        <f t="shared" ca="1" si="10"/>
        <v>-3.6976727231008422E-2</v>
      </c>
      <c r="N257" s="219">
        <f t="shared" ca="1" si="11"/>
        <v>3.3176781601509608E-2</v>
      </c>
    </row>
    <row r="258" spans="1:14" ht="13" x14ac:dyDescent="0.15">
      <c r="A258" s="166">
        <f t="shared" si="8"/>
        <v>3</v>
      </c>
      <c r="B258" s="166">
        <f t="shared" si="9"/>
        <v>1891</v>
      </c>
      <c r="C258" s="41">
        <f ca="1">'StockBond Returns'!W248</f>
        <v>-2.1602080740110607E-2</v>
      </c>
      <c r="D258" s="217">
        <f>'StockBond Returns'!M248</f>
        <v>15.051623360000001</v>
      </c>
      <c r="E258" s="41">
        <f t="shared" si="0"/>
        <v>5.0719008212015214E-2</v>
      </c>
      <c r="F258" s="138">
        <f t="shared" ca="1" si="3"/>
        <v>126.72122183310937</v>
      </c>
      <c r="G258" s="218">
        <f>'StockBond Returns'!C248</f>
        <v>1891.1666666666483</v>
      </c>
      <c r="H258" s="138">
        <f t="shared" ca="1" si="1"/>
        <v>0.53559789089917298</v>
      </c>
      <c r="I258" s="138">
        <f t="shared" ca="1" si="4"/>
        <v>6.620807588911914</v>
      </c>
      <c r="J258" s="41">
        <f t="shared" ca="1" si="5"/>
        <v>-0.17842468371592035</v>
      </c>
      <c r="K258" s="41">
        <f t="shared" ca="1" si="6"/>
        <v>-0.17842468371592035</v>
      </c>
      <c r="L258" s="41">
        <f t="shared" ca="1" si="7"/>
        <v>5.7356165028182637E-2</v>
      </c>
      <c r="M258" s="41">
        <f t="shared" ca="1" si="10"/>
        <v>-4.0117649807701383E-2</v>
      </c>
      <c r="N258" s="219">
        <f t="shared" ca="1" si="11"/>
        <v>3.3423898160918196E-2</v>
      </c>
    </row>
    <row r="259" spans="1:14" ht="13" x14ac:dyDescent="0.15">
      <c r="A259" s="166">
        <f t="shared" si="8"/>
        <v>4</v>
      </c>
      <c r="B259" s="166">
        <f t="shared" si="9"/>
        <v>1891</v>
      </c>
      <c r="C259" s="41">
        <f ca="1">'StockBond Returns'!W249</f>
        <v>1.6858893712904204E-2</v>
      </c>
      <c r="D259" s="217">
        <f>'StockBond Returns'!M249</f>
        <v>15.408945129999999</v>
      </c>
      <c r="E259" s="41">
        <f t="shared" si="0"/>
        <v>4.9948684564820697E-2</v>
      </c>
      <c r="F259" s="138">
        <f t="shared" ca="1" si="3"/>
        <v>128.31297396434843</v>
      </c>
      <c r="G259" s="218">
        <f>'StockBond Returns'!C249</f>
        <v>1891.2499999999816</v>
      </c>
      <c r="H259" s="138">
        <f t="shared" ca="1" si="1"/>
        <v>0.53408868850994085</v>
      </c>
      <c r="I259" s="138">
        <f t="shared" ca="1" si="4"/>
        <v>6.5873740918543744</v>
      </c>
      <c r="J259" s="41">
        <f t="shared" ca="1" si="5"/>
        <v>-0.17964599983511687</v>
      </c>
      <c r="K259" s="41">
        <f t="shared" ca="1" si="6"/>
        <v>-0.17964599983511687</v>
      </c>
      <c r="L259" s="41">
        <f t="shared" ca="1" si="7"/>
        <v>6.2210967048841992E-2</v>
      </c>
      <c r="M259" s="41">
        <f t="shared" ca="1" si="10"/>
        <v>-4.3840888078742313E-2</v>
      </c>
      <c r="N259" s="219">
        <f t="shared" ca="1" si="11"/>
        <v>3.3644348234826975E-2</v>
      </c>
    </row>
    <row r="260" spans="1:14" ht="13" x14ac:dyDescent="0.15">
      <c r="A260" s="166">
        <f t="shared" si="8"/>
        <v>5</v>
      </c>
      <c r="B260" s="166">
        <f t="shared" si="9"/>
        <v>1891</v>
      </c>
      <c r="C260" s="41">
        <f ca="1">'StockBond Returns'!W250</f>
        <v>1.2033095603577744E-2</v>
      </c>
      <c r="D260" s="217">
        <f>'StockBond Returns'!M250</f>
        <v>15.566495229999999</v>
      </c>
      <c r="E260" s="41">
        <f t="shared" si="0"/>
        <v>4.9620268089402168E-2</v>
      </c>
      <c r="F260" s="138">
        <f t="shared" ca="1" si="3"/>
        <v>129.31646081848123</v>
      </c>
      <c r="G260" s="218">
        <f>'StockBond Returns'!C250</f>
        <v>1891.3333333333148</v>
      </c>
      <c r="H260" s="138">
        <f t="shared" ca="1" si="1"/>
        <v>0.53472645451547585</v>
      </c>
      <c r="I260" s="138">
        <f t="shared" ca="1" si="4"/>
        <v>6.5549678086530205</v>
      </c>
      <c r="J260" s="41">
        <f t="shared" ca="1" si="5"/>
        <v>-0.17939128545937155</v>
      </c>
      <c r="K260" s="41">
        <f t="shared" ca="1" si="6"/>
        <v>-0.17939128545937155</v>
      </c>
      <c r="L260" s="41">
        <f t="shared" ca="1" si="7"/>
        <v>6.6951675187479021E-2</v>
      </c>
      <c r="M260" s="41">
        <f t="shared" ca="1" si="10"/>
        <v>-4.6502286764744549E-2</v>
      </c>
      <c r="N260" s="219">
        <f t="shared" ca="1" si="11"/>
        <v>3.3825203483036775E-2</v>
      </c>
    </row>
    <row r="261" spans="1:14" ht="13" x14ac:dyDescent="0.15">
      <c r="A261" s="166">
        <f t="shared" si="8"/>
        <v>6</v>
      </c>
      <c r="B261" s="166">
        <f t="shared" si="9"/>
        <v>1891</v>
      </c>
      <c r="C261" s="41">
        <f ca="1">'StockBond Returns'!W251</f>
        <v>1.2153429907241862E-2</v>
      </c>
      <c r="D261" s="217">
        <f>'StockBond Returns'!M251</f>
        <v>15.658211400000001</v>
      </c>
      <c r="E261" s="41">
        <f t="shared" si="0"/>
        <v>4.9432127318194206E-2</v>
      </c>
      <c r="F261" s="138">
        <f t="shared" ca="1" si="3"/>
        <v>130.34687414589126</v>
      </c>
      <c r="G261" s="218">
        <f>'StockBond Returns'!C251</f>
        <v>1891.4166666666481</v>
      </c>
      <c r="H261" s="138">
        <f t="shared" ca="1" si="1"/>
        <v>0.53694360652569451</v>
      </c>
      <c r="I261" s="138">
        <f t="shared" ca="1" si="4"/>
        <v>6.5261661539447866</v>
      </c>
      <c r="J261" s="41">
        <f t="shared" ca="1" si="5"/>
        <v>-0.18050602081755263</v>
      </c>
      <c r="K261" s="41">
        <f t="shared" ca="1" si="6"/>
        <v>-0.18050602081755263</v>
      </c>
      <c r="L261" s="41">
        <f t="shared" ca="1" si="7"/>
        <v>7.114816638837973E-2</v>
      </c>
      <c r="M261" s="41">
        <f t="shared" ca="1" si="10"/>
        <v>-4.8400740510367246E-2</v>
      </c>
      <c r="N261" s="219">
        <f t="shared" ca="1" si="11"/>
        <v>3.3992868982105538E-2</v>
      </c>
    </row>
    <row r="262" spans="1:14" ht="13" x14ac:dyDescent="0.15">
      <c r="A262" s="166">
        <f t="shared" si="8"/>
        <v>7</v>
      </c>
      <c r="B262" s="166">
        <f t="shared" si="9"/>
        <v>1891</v>
      </c>
      <c r="C262" s="41">
        <f ca="1">'StockBond Returns'!W252</f>
        <v>-5.0239428524065082E-3</v>
      </c>
      <c r="D262" s="217">
        <f>'StockBond Returns'!M252</f>
        <v>15.617919240000001</v>
      </c>
      <c r="E262" s="41">
        <f t="shared" si="0"/>
        <v>4.9514507971037507E-2</v>
      </c>
      <c r="F262" s="138">
        <f t="shared" ca="1" si="3"/>
        <v>129.15777286666096</v>
      </c>
      <c r="G262" s="218">
        <f>'StockBond Returns'!C252</f>
        <v>1891.4999999999814</v>
      </c>
      <c r="H262" s="138">
        <f t="shared" ca="1" si="1"/>
        <v>0.53293196451064462</v>
      </c>
      <c r="I262" s="138">
        <f t="shared" ca="1" si="4"/>
        <v>6.4947011591933279</v>
      </c>
      <c r="J262" s="41">
        <f t="shared" ca="1" si="5"/>
        <v>-0.18116738283898692</v>
      </c>
      <c r="K262" s="41">
        <f t="shared" ca="1" si="6"/>
        <v>-0.18116738283898692</v>
      </c>
      <c r="L262" s="41">
        <f t="shared" ca="1" si="7"/>
        <v>7.5822308072032385E-2</v>
      </c>
      <c r="M262" s="41">
        <f t="shared" ca="1" si="10"/>
        <v>-5.0984226880864014E-2</v>
      </c>
      <c r="N262" s="219">
        <f t="shared" ca="1" si="11"/>
        <v>3.4122117668278357E-2</v>
      </c>
    </row>
    <row r="263" spans="1:14" ht="13" x14ac:dyDescent="0.15">
      <c r="A263" s="166">
        <f t="shared" si="8"/>
        <v>8</v>
      </c>
      <c r="B263" s="166">
        <f t="shared" si="9"/>
        <v>1891</v>
      </c>
      <c r="C263" s="41">
        <f ca="1">'StockBond Returns'!W253</f>
        <v>2.7951642985197252E-2</v>
      </c>
      <c r="D263" s="217">
        <f>'StockBond Returns'!M253</f>
        <v>16.163998509999999</v>
      </c>
      <c r="E263" s="41">
        <f t="shared" si="0"/>
        <v>4.8432940243137899E-2</v>
      </c>
      <c r="F263" s="138">
        <f t="shared" ca="1" si="3"/>
        <v>132.220116534075</v>
      </c>
      <c r="G263" s="218">
        <f>'StockBond Returns'!C253</f>
        <v>1891.5833333333146</v>
      </c>
      <c r="H263" s="138">
        <f t="shared" ca="1" si="1"/>
        <v>0.53365075025296538</v>
      </c>
      <c r="I263" s="138">
        <f t="shared" ca="1" si="4"/>
        <v>6.4733755003687543</v>
      </c>
      <c r="J263" s="41">
        <f t="shared" ca="1" si="5"/>
        <v>-0.18224366454247187</v>
      </c>
      <c r="K263" s="41">
        <f t="shared" ca="1" si="6"/>
        <v>-0.18224366454247187</v>
      </c>
      <c r="L263" s="41">
        <f t="shared" ca="1" si="7"/>
        <v>7.8852503196086499E-2</v>
      </c>
      <c r="M263" s="41">
        <f t="shared" ca="1" si="10"/>
        <v>-5.0816857312555141E-2</v>
      </c>
      <c r="N263" s="219">
        <f t="shared" ca="1" si="11"/>
        <v>3.4233773029324302E-2</v>
      </c>
    </row>
    <row r="264" spans="1:14" ht="13" x14ac:dyDescent="0.15">
      <c r="A264" s="166">
        <f t="shared" si="8"/>
        <v>9</v>
      </c>
      <c r="B264" s="166">
        <f t="shared" si="9"/>
        <v>1891</v>
      </c>
      <c r="C264" s="41">
        <f ca="1">'StockBond Returns'!W254</f>
        <v>7.908557479154367E-2</v>
      </c>
      <c r="D264" s="217">
        <f>'StockBond Returns'!M254</f>
        <v>17.711261409999999</v>
      </c>
      <c r="E264" s="41">
        <f t="shared" si="0"/>
        <v>4.5730626177630337E-2</v>
      </c>
      <c r="F264" s="138">
        <f t="shared" ca="1" si="3"/>
        <v>142.10096562260256</v>
      </c>
      <c r="G264" s="218">
        <f>'StockBond Returns'!C254</f>
        <v>1891.6666666666479</v>
      </c>
      <c r="H264" s="138">
        <f t="shared" ca="1" si="1"/>
        <v>0.54153051153062803</v>
      </c>
      <c r="I264" s="138">
        <f t="shared" ca="1" si="4"/>
        <v>6.4635833466337349</v>
      </c>
      <c r="J264" s="41">
        <f t="shared" ca="1" si="5"/>
        <v>-0.18444461285992408</v>
      </c>
      <c r="K264" s="41">
        <f t="shared" ca="1" si="6"/>
        <v>-0.18444461285992408</v>
      </c>
      <c r="L264" s="41">
        <f t="shared" ca="1" si="7"/>
        <v>7.9971812016571997E-2</v>
      </c>
      <c r="M264" s="41">
        <f t="shared" ca="1" si="10"/>
        <v>-4.8708470576830254E-2</v>
      </c>
      <c r="N264" s="219">
        <f t="shared" ca="1" si="11"/>
        <v>3.4330203757584325E-2</v>
      </c>
    </row>
    <row r="265" spans="1:14" ht="13" x14ac:dyDescent="0.15">
      <c r="A265" s="166">
        <f t="shared" si="8"/>
        <v>10</v>
      </c>
      <c r="B265" s="166">
        <f t="shared" si="9"/>
        <v>1891</v>
      </c>
      <c r="C265" s="41">
        <f ca="1">'StockBond Returns'!W255</f>
        <v>8.6078584086654673E-4</v>
      </c>
      <c r="D265" s="217">
        <f>'StockBond Returns'!M255</f>
        <v>17.716568590000001</v>
      </c>
      <c r="E265" s="41">
        <f t="shared" si="0"/>
        <v>4.572216940374231E-2</v>
      </c>
      <c r="F265" s="138">
        <f t="shared" ca="1" si="3"/>
        <v>141.68128746845659</v>
      </c>
      <c r="G265" s="218">
        <f>'StockBond Returns'!C255</f>
        <v>1891.7499999999811</v>
      </c>
      <c r="H265" s="138">
        <f t="shared" ca="1" si="1"/>
        <v>0.53983131891442371</v>
      </c>
      <c r="I265" s="138">
        <f t="shared" ca="1" si="4"/>
        <v>6.4579259680772854</v>
      </c>
      <c r="J265" s="41">
        <f t="shared" ca="1" si="5"/>
        <v>-0.18819569735958963</v>
      </c>
      <c r="K265" s="41">
        <f t="shared" ca="1" si="6"/>
        <v>-0.18819569735958963</v>
      </c>
      <c r="L265" s="41">
        <f t="shared" ca="1" si="7"/>
        <v>8.0394162276723691E-2</v>
      </c>
      <c r="M265" s="41">
        <f t="shared" ca="1" si="10"/>
        <v>-4.5583418970638001E-2</v>
      </c>
      <c r="N265" s="219">
        <f t="shared" ca="1" si="11"/>
        <v>3.442267122429532E-2</v>
      </c>
    </row>
    <row r="266" spans="1:14" ht="13" x14ac:dyDescent="0.15">
      <c r="A266" s="166">
        <f t="shared" si="8"/>
        <v>11</v>
      </c>
      <c r="B266" s="166">
        <f t="shared" si="9"/>
        <v>1891</v>
      </c>
      <c r="C266" s="41">
        <f ca="1">'StockBond Returns'!W256</f>
        <v>4.5339777814843848E-3</v>
      </c>
      <c r="D266" s="217">
        <f>'StockBond Returns'!M256</f>
        <v>17.671739169999999</v>
      </c>
      <c r="E266" s="41">
        <f t="shared" si="0"/>
        <v>4.5793763007141539E-2</v>
      </c>
      <c r="F266" s="138">
        <f t="shared" ca="1" si="3"/>
        <v>141.78138837577055</v>
      </c>
      <c r="G266" s="218">
        <f>'StockBond Returns'!C256</f>
        <v>1891.8333333333144</v>
      </c>
      <c r="H266" s="138">
        <f t="shared" ca="1" si="1"/>
        <v>0.54105860817529405</v>
      </c>
      <c r="I266" s="138">
        <f t="shared" ca="1" si="4"/>
        <v>6.4542569853703773</v>
      </c>
      <c r="J266" s="41">
        <f t="shared" ca="1" si="5"/>
        <v>-0.19319295113108692</v>
      </c>
      <c r="K266" s="41">
        <f t="shared" ca="1" si="6"/>
        <v>-0.19319295113108692</v>
      </c>
      <c r="L266" s="41">
        <f t="shared" ca="1" si="7"/>
        <v>8.0471587226904839E-2</v>
      </c>
      <c r="M266" s="41">
        <f t="shared" ca="1" si="10"/>
        <v>-4.2246254159990726E-2</v>
      </c>
      <c r="N266" s="219">
        <f t="shared" ca="1" si="11"/>
        <v>3.4518857151848936E-2</v>
      </c>
    </row>
    <row r="267" spans="1:14" ht="13" x14ac:dyDescent="0.15">
      <c r="A267" s="166">
        <f t="shared" si="8"/>
        <v>12</v>
      </c>
      <c r="B267" s="166">
        <f t="shared" si="9"/>
        <v>1891</v>
      </c>
      <c r="C267" s="41">
        <f ca="1">'StockBond Returns'!W257</f>
        <v>2.7580420008454672E-2</v>
      </c>
      <c r="D267" s="217">
        <f>'StockBond Returns'!M257</f>
        <v>18.206302999999998</v>
      </c>
      <c r="E267" s="41">
        <f t="shared" si="0"/>
        <v>4.4963016516862325E-2</v>
      </c>
      <c r="F267" s="138">
        <f t="shared" ca="1" si="3"/>
        <v>145.13579738471816</v>
      </c>
      <c r="G267" s="218">
        <f>'StockBond Returns'!C257</f>
        <v>1891.9166666666476</v>
      </c>
      <c r="H267" s="138">
        <f t="shared" ca="1" si="1"/>
        <v>0.54381193791642224</v>
      </c>
      <c r="I267" s="138">
        <f t="shared" ca="1" si="4"/>
        <v>6.4569162182461373</v>
      </c>
      <c r="J267" s="41">
        <f t="shared" ca="1" si="5"/>
        <v>-0.19649978475331353</v>
      </c>
      <c r="K267" s="41">
        <f t="shared" ca="1" si="6"/>
        <v>-0.19649978475331353</v>
      </c>
      <c r="L267" s="41">
        <f t="shared" ca="1" si="7"/>
        <v>7.94834231520265E-2</v>
      </c>
      <c r="M267" s="41">
        <f t="shared" ca="1" si="10"/>
        <v>-3.7924562454883626E-2</v>
      </c>
      <c r="N267" s="219">
        <f t="shared" ca="1" si="11"/>
        <v>3.460585069031643E-2</v>
      </c>
    </row>
    <row r="268" spans="1:14" ht="13" x14ac:dyDescent="0.15">
      <c r="A268" s="166">
        <f t="shared" si="8"/>
        <v>1</v>
      </c>
      <c r="B268" s="166">
        <f t="shared" si="9"/>
        <v>1892</v>
      </c>
      <c r="C268" s="41">
        <f ca="1">'StockBond Returns'!W258</f>
        <v>4.1991139570410597E-2</v>
      </c>
      <c r="D268" s="217">
        <f>'StockBond Returns'!M258</f>
        <v>19.0163884</v>
      </c>
      <c r="E268" s="41">
        <f t="shared" si="0"/>
        <v>4.3793110420483422E-2</v>
      </c>
      <c r="F268" s="138">
        <f t="shared" ca="1" si="3"/>
        <v>150.66356768846117</v>
      </c>
      <c r="G268" s="218">
        <f>'StockBond Returns'!C258</f>
        <v>1891.9999999999809</v>
      </c>
      <c r="H268" s="138">
        <f t="shared" ca="1" si="1"/>
        <v>0.54983552134372993</v>
      </c>
      <c r="I268" s="138">
        <f t="shared" ca="1" si="4"/>
        <v>6.4638276521077769</v>
      </c>
      <c r="J268" s="41">
        <f t="shared" ca="1" si="5"/>
        <v>-0.20215262702940795</v>
      </c>
      <c r="K268" s="41">
        <f t="shared" ca="1" si="6"/>
        <v>-0.20215262702940795</v>
      </c>
      <c r="L268" s="41">
        <f t="shared" ca="1" si="7"/>
        <v>7.7772170144881692E-2</v>
      </c>
      <c r="M268" s="41">
        <f t="shared" ca="1" si="10"/>
        <v>-3.2616427851510754E-2</v>
      </c>
      <c r="N268" s="219">
        <f t="shared" ca="1" si="11"/>
        <v>3.4688676643554642E-2</v>
      </c>
    </row>
    <row r="269" spans="1:14" ht="13" x14ac:dyDescent="0.15">
      <c r="A269" s="166">
        <f t="shared" si="8"/>
        <v>2</v>
      </c>
      <c r="B269" s="166">
        <f t="shared" si="9"/>
        <v>1892</v>
      </c>
      <c r="C269" s="41">
        <f ca="1">'StockBond Returns'!W259</f>
        <v>4.4564069022006002E-3</v>
      </c>
      <c r="D269" s="217">
        <f>'StockBond Returns'!M259</f>
        <v>19.036425040000001</v>
      </c>
      <c r="E269" s="41">
        <f t="shared" si="0"/>
        <v>4.3765435813152023E-2</v>
      </c>
      <c r="F269" s="138">
        <f t="shared" ca="1" si="3"/>
        <v>150.78270003926207</v>
      </c>
      <c r="G269" s="218">
        <f>'StockBond Returns'!C259</f>
        <v>1892.0833333333142</v>
      </c>
      <c r="H269" s="138">
        <f t="shared" ca="1" si="1"/>
        <v>0.54992254835850662</v>
      </c>
      <c r="I269" s="138">
        <f t="shared" ca="1" si="4"/>
        <v>6.4739298014528988</v>
      </c>
      <c r="J269" s="41">
        <f t="shared" ca="1" si="5"/>
        <v>-0.20976619942627217</v>
      </c>
      <c r="K269" s="41">
        <f t="shared" ca="1" si="6"/>
        <v>-0.20976619942627217</v>
      </c>
      <c r="L269" s="41">
        <f t="shared" ca="1" si="7"/>
        <v>7.5513629011110472E-2</v>
      </c>
      <c r="M269" s="41">
        <f t="shared" ca="1" si="10"/>
        <v>-2.6832493150802383E-2</v>
      </c>
      <c r="N269" s="219">
        <f t="shared" ca="1" si="11"/>
        <v>3.4795590253629355E-2</v>
      </c>
    </row>
    <row r="270" spans="1:14" ht="13" x14ac:dyDescent="0.15">
      <c r="A270" s="166">
        <f t="shared" si="8"/>
        <v>3</v>
      </c>
      <c r="B270" s="166">
        <f t="shared" si="9"/>
        <v>1892</v>
      </c>
      <c r="C270" s="41">
        <f ca="1">'StockBond Returns'!W260</f>
        <v>3.9021923089645395E-2</v>
      </c>
      <c r="D270" s="217">
        <f>'StockBond Returns'!M260</f>
        <v>19.738054850000001</v>
      </c>
      <c r="E270" s="41">
        <f t="shared" si="0"/>
        <v>4.2831776803730993E-2</v>
      </c>
      <c r="F270" s="138">
        <f t="shared" ca="1" si="3"/>
        <v>156.0951493796974</v>
      </c>
      <c r="G270" s="218">
        <f>'StockBond Returns'!C260</f>
        <v>1892.1666666666474</v>
      </c>
      <c r="H270" s="138">
        <f t="shared" ca="1" si="1"/>
        <v>0.55715271653135401</v>
      </c>
      <c r="I270" s="138">
        <f t="shared" ca="1" si="4"/>
        <v>6.4954846270850792</v>
      </c>
      <c r="J270" s="41">
        <f t="shared" ca="1" si="5"/>
        <v>-0.21915104070518443</v>
      </c>
      <c r="K270" s="41">
        <f t="shared" ca="1" si="6"/>
        <v>-0.21915104070518443</v>
      </c>
      <c r="L270" s="41">
        <f t="shared" ca="1" si="7"/>
        <v>7.1346735643205372E-2</v>
      </c>
      <c r="M270" s="41">
        <f t="shared" ca="1" si="10"/>
        <v>-1.8928651851583322E-2</v>
      </c>
      <c r="N270" s="219">
        <f t="shared" ca="1" si="11"/>
        <v>3.4927920062360514E-2</v>
      </c>
    </row>
    <row r="271" spans="1:14" ht="13" x14ac:dyDescent="0.15">
      <c r="A271" s="166">
        <f t="shared" si="8"/>
        <v>4</v>
      </c>
      <c r="B271" s="166">
        <f t="shared" si="9"/>
        <v>1892</v>
      </c>
      <c r="C271" s="41">
        <f ca="1">'StockBond Returns'!W261</f>
        <v>1.283279222631592E-2</v>
      </c>
      <c r="D271" s="217">
        <f>'StockBond Returns'!M261</f>
        <v>19.943265239999999</v>
      </c>
      <c r="E271" s="41">
        <f t="shared" si="0"/>
        <v>4.2571120199372134E-2</v>
      </c>
      <c r="F271" s="138">
        <f t="shared" ca="1" si="3"/>
        <v>157.53398345764185</v>
      </c>
      <c r="G271" s="218">
        <f>'StockBond Returns'!C261</f>
        <v>1892.2499999999807</v>
      </c>
      <c r="H271" s="138">
        <f t="shared" ca="1" si="1"/>
        <v>0.55886651210509775</v>
      </c>
      <c r="I271" s="138">
        <f t="shared" ca="1" si="4"/>
        <v>6.5202624506802369</v>
      </c>
      <c r="J271" s="41">
        <f t="shared" ca="1" si="5"/>
        <v>-0.22716517840453532</v>
      </c>
      <c r="K271" s="41">
        <f t="shared" ca="1" si="6"/>
        <v>-0.22716517840453532</v>
      </c>
      <c r="L271" s="41">
        <f t="shared" ca="1" si="7"/>
        <v>6.6656742525621926E-2</v>
      </c>
      <c r="M271" s="41">
        <f t="shared" ca="1" si="10"/>
        <v>-1.0187920139092199E-2</v>
      </c>
      <c r="N271" s="219">
        <f t="shared" ca="1" si="11"/>
        <v>3.5069394262203991E-2</v>
      </c>
    </row>
    <row r="272" spans="1:14" ht="13" x14ac:dyDescent="0.15">
      <c r="A272" s="166">
        <f t="shared" si="8"/>
        <v>5</v>
      </c>
      <c r="B272" s="166">
        <f t="shared" si="9"/>
        <v>1892</v>
      </c>
      <c r="C272" s="41">
        <f ca="1">'StockBond Returns'!W262</f>
        <v>4.7344939684297272E-3</v>
      </c>
      <c r="D272" s="217">
        <f>'StockBond Returns'!M262</f>
        <v>19.911465209999999</v>
      </c>
      <c r="E272" s="41">
        <f t="shared" si="0"/>
        <v>4.2611160566369995E-2</v>
      </c>
      <c r="F272" s="138">
        <f t="shared" ca="1" si="3"/>
        <v>157.71831468990896</v>
      </c>
      <c r="G272" s="218">
        <f>'StockBond Returns'!C262</f>
        <v>1892.3333333333139</v>
      </c>
      <c r="H272" s="138">
        <f t="shared" ca="1" si="1"/>
        <v>0.56004670262574852</v>
      </c>
      <c r="I272" s="138">
        <f t="shared" ca="1" si="4"/>
        <v>6.5455826987905095</v>
      </c>
      <c r="J272" s="41">
        <f t="shared" ca="1" si="5"/>
        <v>-0.23547634316315114</v>
      </c>
      <c r="K272" s="41">
        <f t="shared" ca="1" si="6"/>
        <v>-0.23547634316315114</v>
      </c>
      <c r="L272" s="41">
        <f t="shared" ca="1" si="7"/>
        <v>6.1889025507336326E-2</v>
      </c>
      <c r="M272" s="41">
        <f t="shared" ca="1" si="10"/>
        <v>-1.4317552940721345E-3</v>
      </c>
      <c r="N272" s="219">
        <f t="shared" ca="1" si="11"/>
        <v>3.5225678159601218E-2</v>
      </c>
    </row>
    <row r="273" spans="1:14" ht="13" x14ac:dyDescent="0.15">
      <c r="A273" s="166">
        <f t="shared" si="8"/>
        <v>6</v>
      </c>
      <c r="B273" s="166">
        <f t="shared" si="9"/>
        <v>1892</v>
      </c>
      <c r="C273" s="41">
        <f ca="1">'StockBond Returns'!W263</f>
        <v>2.7085168370544302E-4</v>
      </c>
      <c r="D273" s="217">
        <f>'StockBond Returns'!M263</f>
        <v>19.7692844</v>
      </c>
      <c r="E273" s="41">
        <f t="shared" si="0"/>
        <v>4.2791760181263822E-2</v>
      </c>
      <c r="F273" s="138">
        <f t="shared" ca="1" si="3"/>
        <v>157.2008345687758</v>
      </c>
      <c r="G273" s="218">
        <f>'StockBond Returns'!C263</f>
        <v>1892.4166666666472</v>
      </c>
      <c r="H273" s="138">
        <f t="shared" ca="1" si="1"/>
        <v>0.56057503443013179</v>
      </c>
      <c r="I273" s="138">
        <f t="shared" ca="1" si="4"/>
        <v>6.5692141266949458</v>
      </c>
      <c r="J273" s="41">
        <f t="shared" ca="1" si="5"/>
        <v>-0.2429510626047926</v>
      </c>
      <c r="K273" s="41">
        <f t="shared" ca="1" si="6"/>
        <v>-0.2429510626047926</v>
      </c>
      <c r="L273" s="41">
        <f t="shared" ca="1" si="7"/>
        <v>5.7406063281770781E-2</v>
      </c>
      <c r="M273" s="41">
        <f t="shared" ca="1" si="10"/>
        <v>6.5962115788513742E-3</v>
      </c>
      <c r="N273" s="219">
        <f t="shared" ca="1" si="11"/>
        <v>3.5381822148463637E-2</v>
      </c>
    </row>
    <row r="274" spans="1:14" ht="13" x14ac:dyDescent="0.15">
      <c r="A274" s="166">
        <f t="shared" si="8"/>
        <v>7</v>
      </c>
      <c r="B274" s="166">
        <f t="shared" si="9"/>
        <v>1892</v>
      </c>
      <c r="C274" s="41">
        <f ca="1">'StockBond Returns'!W264</f>
        <v>-2.5360338274906479E-2</v>
      </c>
      <c r="D274" s="217">
        <f>'StockBond Returns'!M264</f>
        <v>19.21188643</v>
      </c>
      <c r="E274" s="41">
        <f t="shared" si="0"/>
        <v>4.3525554638884051E-2</v>
      </c>
      <c r="F274" s="138">
        <f t="shared" ca="1" si="3"/>
        <v>152.66780956508552</v>
      </c>
      <c r="G274" s="218">
        <f>'StockBond Returns'!C264</f>
        <v>1892.4999999999804</v>
      </c>
      <c r="H274" s="138">
        <f t="shared" ca="1" si="1"/>
        <v>0.55374592390198962</v>
      </c>
      <c r="I274" s="138">
        <f t="shared" ca="1" si="4"/>
        <v>6.5900280860862912</v>
      </c>
      <c r="J274" s="41">
        <f t="shared" ca="1" si="5"/>
        <v>-0.25093009119801035</v>
      </c>
      <c r="K274" s="41">
        <f t="shared" ca="1" si="6"/>
        <v>-0.25093009119801035</v>
      </c>
      <c r="L274" s="41">
        <f t="shared" ca="1" si="7"/>
        <v>5.3380001446441838E-2</v>
      </c>
      <c r="M274" s="41">
        <f t="shared" ca="1" si="10"/>
        <v>1.4677646369922082E-2</v>
      </c>
      <c r="N274" s="219">
        <f t="shared" ca="1" si="11"/>
        <v>3.5538436544466465E-2</v>
      </c>
    </row>
    <row r="275" spans="1:14" ht="13" x14ac:dyDescent="0.15">
      <c r="A275" s="166">
        <f t="shared" si="8"/>
        <v>8</v>
      </c>
      <c r="B275" s="166">
        <f t="shared" si="9"/>
        <v>1892</v>
      </c>
      <c r="C275" s="41">
        <f ca="1">'StockBond Returns'!W265</f>
        <v>-7.8335606907353408E-5</v>
      </c>
      <c r="D275" s="217">
        <f>'StockBond Returns'!M265</f>
        <v>19.204303800000002</v>
      </c>
      <c r="E275" s="41">
        <f t="shared" si="0"/>
        <v>4.353583057251989E-2</v>
      </c>
      <c r="F275" s="138">
        <f t="shared" ca="1" si="3"/>
        <v>152.10214769368903</v>
      </c>
      <c r="G275" s="218">
        <f>'StockBond Returns'!C265</f>
        <v>1892.5833333333137</v>
      </c>
      <c r="H275" s="138">
        <f t="shared" ca="1" si="1"/>
        <v>0.55182444430907018</v>
      </c>
      <c r="I275" s="138">
        <f t="shared" ca="1" si="4"/>
        <v>6.6082017801423962</v>
      </c>
      <c r="J275" s="41">
        <f t="shared" ca="1" si="5"/>
        <v>-0.25826331054056384</v>
      </c>
      <c r="K275" s="41">
        <f t="shared" ca="1" si="6"/>
        <v>-0.25826331054056384</v>
      </c>
      <c r="L275" s="41">
        <f t="shared" ca="1" si="7"/>
        <v>4.9775232228153055E-2</v>
      </c>
      <c r="M275" s="41">
        <f t="shared" ca="1" si="10"/>
        <v>2.0827816919621212E-2</v>
      </c>
      <c r="N275" s="219">
        <f t="shared" ca="1" si="11"/>
        <v>3.5693406115233701E-2</v>
      </c>
    </row>
    <row r="276" spans="1:14" ht="13" x14ac:dyDescent="0.15">
      <c r="A276" s="166">
        <f t="shared" si="8"/>
        <v>9</v>
      </c>
      <c r="B276" s="166">
        <f t="shared" si="9"/>
        <v>1892</v>
      </c>
      <c r="C276" s="41">
        <f ca="1">'StockBond Returns'!W266</f>
        <v>-1.7753305714456095E-2</v>
      </c>
      <c r="D276" s="217">
        <f>'StockBond Returns'!M266</f>
        <v>18.69427181</v>
      </c>
      <c r="E276" s="41">
        <f t="shared" si="0"/>
        <v>4.4246160806998558E-2</v>
      </c>
      <c r="F276" s="138">
        <f t="shared" ca="1" si="3"/>
        <v>148.85980402960908</v>
      </c>
      <c r="G276" s="218">
        <f>'StockBond Returns'!C266</f>
        <v>1892.666666666647</v>
      </c>
      <c r="H276" s="138">
        <f t="shared" ca="1" si="1"/>
        <v>0.54887290223269791</v>
      </c>
      <c r="I276" s="138">
        <f t="shared" ca="1" si="4"/>
        <v>6.6155441708444664</v>
      </c>
      <c r="J276" s="41">
        <f t="shared" ca="1" si="5"/>
        <v>-0.26527138696143093</v>
      </c>
      <c r="K276" s="41">
        <f t="shared" ca="1" si="6"/>
        <v>-0.26527138696143093</v>
      </c>
      <c r="L276" s="41">
        <f t="shared" ca="1" si="7"/>
        <v>4.7878369360048856E-2</v>
      </c>
      <c r="M276" s="41">
        <f t="shared" ca="1" si="10"/>
        <v>2.3510306290066341E-2</v>
      </c>
      <c r="N276" s="219">
        <f t="shared" ca="1" si="11"/>
        <v>3.5854302706715073E-2</v>
      </c>
    </row>
    <row r="277" spans="1:14" ht="13" x14ac:dyDescent="0.15">
      <c r="A277" s="166">
        <f t="shared" si="8"/>
        <v>10</v>
      </c>
      <c r="B277" s="166">
        <f t="shared" si="9"/>
        <v>1892</v>
      </c>
      <c r="C277" s="41">
        <f ca="1">'StockBond Returns'!W267</f>
        <v>1.778440404665009E-2</v>
      </c>
      <c r="D277" s="217">
        <f>'StockBond Returns'!M267</f>
        <v>19.04021492</v>
      </c>
      <c r="E277" s="41">
        <f t="shared" si="0"/>
        <v>4.3760207781310068E-2</v>
      </c>
      <c r="F277" s="138">
        <f t="shared" ca="1" si="3"/>
        <v>150.94855265108055</v>
      </c>
      <c r="G277" s="218">
        <f>'StockBond Returns'!C267</f>
        <v>1892.7499999999802</v>
      </c>
      <c r="H277" s="138">
        <f t="shared" ca="1" si="1"/>
        <v>0.55046166902494231</v>
      </c>
      <c r="I277" s="138">
        <f t="shared" ca="1" si="4"/>
        <v>6.6261745209549847</v>
      </c>
      <c r="J277" s="41">
        <f t="shared" ca="1" si="5"/>
        <v>-0.26968942674945573</v>
      </c>
      <c r="K277" s="41">
        <f t="shared" ca="1" si="6"/>
        <v>-0.26968942674945573</v>
      </c>
      <c r="L277" s="41">
        <f t="shared" ca="1" si="7"/>
        <v>4.5454643430874686E-2</v>
      </c>
      <c r="M277" s="41">
        <f t="shared" ca="1" si="10"/>
        <v>2.6053032151403199E-2</v>
      </c>
      <c r="N277" s="219">
        <f t="shared" ca="1" si="11"/>
        <v>3.6000917900158892E-2</v>
      </c>
    </row>
    <row r="278" spans="1:14" ht="13" x14ac:dyDescent="0.15">
      <c r="A278" s="166">
        <f t="shared" si="8"/>
        <v>11</v>
      </c>
      <c r="B278" s="166">
        <f t="shared" si="9"/>
        <v>1892</v>
      </c>
      <c r="C278" s="41">
        <f ca="1">'StockBond Returns'!W268</f>
        <v>-2.4842397570986777E-2</v>
      </c>
      <c r="D278" s="217">
        <f>'StockBond Returns'!M268</f>
        <v>18.463312689999999</v>
      </c>
      <c r="E278" s="41">
        <f t="shared" si="0"/>
        <v>4.4580730765655469E-2</v>
      </c>
      <c r="F278" s="138">
        <f t="shared" ca="1" si="3"/>
        <v>146.66184181196192</v>
      </c>
      <c r="G278" s="218">
        <f>'StockBond Returns'!C268</f>
        <v>1892.8333333333135</v>
      </c>
      <c r="H278" s="138">
        <f t="shared" ca="1" si="1"/>
        <v>0.5448576736178522</v>
      </c>
      <c r="I278" s="138">
        <f t="shared" ca="1" si="4"/>
        <v>6.6299735863975435</v>
      </c>
      <c r="J278" s="41">
        <f t="shared" ca="1" si="5"/>
        <v>-0.27533853503462757</v>
      </c>
      <c r="K278" s="41">
        <f t="shared" ca="1" si="6"/>
        <v>-0.27533853503462757</v>
      </c>
      <c r="L278" s="41">
        <f t="shared" ca="1" si="7"/>
        <v>4.4094460309465733E-2</v>
      </c>
      <c r="M278" s="41">
        <f t="shared" ca="1" si="10"/>
        <v>2.7224915497702673E-2</v>
      </c>
      <c r="N278" s="219">
        <f t="shared" ca="1" si="11"/>
        <v>3.6140526314676416E-2</v>
      </c>
    </row>
    <row r="279" spans="1:14" ht="13" x14ac:dyDescent="0.15">
      <c r="A279" s="166">
        <f t="shared" si="8"/>
        <v>12</v>
      </c>
      <c r="B279" s="166">
        <f t="shared" si="9"/>
        <v>1892</v>
      </c>
      <c r="C279" s="41">
        <f ca="1">'StockBond Returns'!W269</f>
        <v>-1.8307552223099443E-2</v>
      </c>
      <c r="D279" s="217">
        <f>'StockBond Returns'!M269</f>
        <v>18.01300925</v>
      </c>
      <c r="E279" s="41">
        <f t="shared" si="0"/>
        <v>4.5257716273864684E-2</v>
      </c>
      <c r="F279" s="138">
        <f t="shared" ca="1" si="3"/>
        <v>143.44193982054955</v>
      </c>
      <c r="G279" s="218">
        <f>'StockBond Returns'!C269</f>
        <v>1892.9166666666467</v>
      </c>
      <c r="H279" s="138">
        <f t="shared" ca="1" si="1"/>
        <v>0.54098788451426694</v>
      </c>
      <c r="I279" s="138">
        <f t="shared" ca="1" si="4"/>
        <v>6.6271495329953876</v>
      </c>
      <c r="J279" s="41">
        <f t="shared" ca="1" si="5"/>
        <v>-0.28183238252495757</v>
      </c>
      <c r="K279" s="41">
        <f t="shared" ca="1" si="6"/>
        <v>-0.28183238252495757</v>
      </c>
      <c r="L279" s="41">
        <f t="shared" ca="1" si="7"/>
        <v>4.3757504858111806E-2</v>
      </c>
      <c r="M279" s="41">
        <f t="shared" ca="1" si="10"/>
        <v>2.6364491809294455E-2</v>
      </c>
      <c r="N279" s="219">
        <f t="shared" ca="1" si="11"/>
        <v>3.6303008917836825E-2</v>
      </c>
    </row>
    <row r="280" spans="1:14" ht="13" x14ac:dyDescent="0.15">
      <c r="A280" s="166">
        <f t="shared" si="8"/>
        <v>1</v>
      </c>
      <c r="B280" s="166">
        <f t="shared" si="9"/>
        <v>1893</v>
      </c>
      <c r="C280" s="41">
        <f ca="1">'StockBond Returns'!W270</f>
        <v>-2.1338523691911002E-2</v>
      </c>
      <c r="D280" s="217">
        <f>'StockBond Returns'!M270</f>
        <v>17.656643710000001</v>
      </c>
      <c r="E280" s="41">
        <f t="shared" si="0"/>
        <v>4.5817952619546853E-2</v>
      </c>
      <c r="F280" s="138">
        <f t="shared" ca="1" si="3"/>
        <v>139.85165658755156</v>
      </c>
      <c r="G280" s="218">
        <f>'StockBond Returns'!C270</f>
        <v>1892.99999999998</v>
      </c>
      <c r="H280" s="138">
        <f t="shared" ca="1" si="1"/>
        <v>0.53397638127446456</v>
      </c>
      <c r="I280" s="138">
        <f t="shared" ca="1" si="4"/>
        <v>6.6112903929261222</v>
      </c>
      <c r="J280" s="41">
        <f t="shared" ca="1" si="5"/>
        <v>-0.28591531693031658</v>
      </c>
      <c r="K280" s="41">
        <f t="shared" ca="1" si="6"/>
        <v>-0.28591531693031658</v>
      </c>
      <c r="L280" s="41">
        <f t="shared" ca="1" si="7"/>
        <v>4.54626126245401E-2</v>
      </c>
      <c r="M280" s="41">
        <f t="shared" ca="1" si="10"/>
        <v>2.2813532283810112E-2</v>
      </c>
      <c r="N280" s="219">
        <f t="shared" ca="1" si="11"/>
        <v>3.6475548292614624E-2</v>
      </c>
    </row>
    <row r="281" spans="1:14" ht="13" x14ac:dyDescent="0.15">
      <c r="A281" s="166">
        <f t="shared" si="8"/>
        <v>2</v>
      </c>
      <c r="B281" s="166">
        <f t="shared" si="9"/>
        <v>1893</v>
      </c>
      <c r="C281" s="41">
        <f ca="1">'StockBond Returns'!W271</f>
        <v>-2.3078883522356802E-2</v>
      </c>
      <c r="D281" s="217">
        <f>'StockBond Returns'!M271</f>
        <v>17.125193849999999</v>
      </c>
      <c r="E281" s="41">
        <f t="shared" si="0"/>
        <v>4.6696749793287744E-2</v>
      </c>
      <c r="F281" s="138">
        <f t="shared" ca="1" si="3"/>
        <v>136.10238369219147</v>
      </c>
      <c r="G281" s="218">
        <f>'StockBond Returns'!C271</f>
        <v>1893.0833333333132</v>
      </c>
      <c r="H281" s="138">
        <f t="shared" ca="1" si="1"/>
        <v>0.52962824646202589</v>
      </c>
      <c r="I281" s="138">
        <f t="shared" ca="1" si="4"/>
        <v>6.5909960910296412</v>
      </c>
      <c r="J281" s="41">
        <f t="shared" ca="1" si="5"/>
        <v>-0.28835277223524702</v>
      </c>
      <c r="K281" s="41">
        <f t="shared" ca="1" si="6"/>
        <v>-0.28835277223524702</v>
      </c>
      <c r="L281" s="41">
        <f t="shared" ca="1" si="7"/>
        <v>4.7874400644997372E-2</v>
      </c>
      <c r="M281" s="41">
        <f t="shared" ca="1" si="10"/>
        <v>1.8082724584142174E-2</v>
      </c>
      <c r="N281" s="219">
        <f t="shared" ca="1" si="11"/>
        <v>3.6645829068899169E-2</v>
      </c>
    </row>
    <row r="282" spans="1:14" ht="13" x14ac:dyDescent="0.15">
      <c r="A282" s="166">
        <f t="shared" si="8"/>
        <v>3</v>
      </c>
      <c r="B282" s="166">
        <f t="shared" si="9"/>
        <v>1893</v>
      </c>
      <c r="C282" s="41">
        <f ca="1">'StockBond Returns'!W272</f>
        <v>1.0010581140199783E-3</v>
      </c>
      <c r="D282" s="217">
        <f>'StockBond Returns'!M272</f>
        <v>16.899589030000001</v>
      </c>
      <c r="E282" s="41">
        <f t="shared" si="0"/>
        <v>4.708651829416706E-2</v>
      </c>
      <c r="F282" s="138">
        <f t="shared" ca="1" si="3"/>
        <v>135.70847165260844</v>
      </c>
      <c r="G282" s="218">
        <f>'StockBond Returns'!C272</f>
        <v>1893.1666666666465</v>
      </c>
      <c r="H282" s="138">
        <f t="shared" ca="1" si="1"/>
        <v>0.53250328609533326</v>
      </c>
      <c r="I282" s="138">
        <f t="shared" ca="1" si="4"/>
        <v>6.5663466605936209</v>
      </c>
      <c r="J282" s="41">
        <f t="shared" ca="1" si="5"/>
        <v>-0.28845479456853351</v>
      </c>
      <c r="K282" s="41">
        <f t="shared" ca="1" si="6"/>
        <v>-0.28845479456853351</v>
      </c>
      <c r="L282" s="41">
        <f t="shared" ca="1" si="7"/>
        <v>5.0998577445225068E-2</v>
      </c>
      <c r="M282" s="41">
        <f t="shared" ca="1" si="10"/>
        <v>1.0909429792668401E-2</v>
      </c>
      <c r="N282" s="219">
        <f t="shared" ca="1" si="11"/>
        <v>3.6800169039314296E-2</v>
      </c>
    </row>
    <row r="283" spans="1:14" ht="13" x14ac:dyDescent="0.15">
      <c r="A283" s="166">
        <f t="shared" si="8"/>
        <v>4</v>
      </c>
      <c r="B283" s="166">
        <f t="shared" si="9"/>
        <v>1893</v>
      </c>
      <c r="C283" s="41">
        <f ca="1">'StockBond Returns'!W273</f>
        <v>1.517793897749083E-2</v>
      </c>
      <c r="D283" s="217">
        <f>'StockBond Returns'!M273</f>
        <v>17.10254158</v>
      </c>
      <c r="E283" s="41">
        <f t="shared" si="0"/>
        <v>4.6735420809308745E-2</v>
      </c>
      <c r="F283" s="138">
        <f t="shared" ca="1" si="3"/>
        <v>137.22766096560326</v>
      </c>
      <c r="G283" s="218">
        <f>'StockBond Returns'!C273</f>
        <v>1893.2499999999798</v>
      </c>
      <c r="H283" s="138">
        <f t="shared" ca="1" si="1"/>
        <v>0.53444937349205168</v>
      </c>
      <c r="I283" s="138">
        <f t="shared" ca="1" si="4"/>
        <v>6.5419295219805749</v>
      </c>
      <c r="J283" s="41">
        <f t="shared" ca="1" si="5"/>
        <v>-0.28797440226699578</v>
      </c>
      <c r="K283" s="41">
        <f t="shared" ca="1" si="6"/>
        <v>-0.28797440226699578</v>
      </c>
      <c r="L283" s="41">
        <f t="shared" ca="1" si="7"/>
        <v>5.4113278999766035E-2</v>
      </c>
      <c r="M283" s="41">
        <f t="shared" ca="1" si="10"/>
        <v>3.3230366820706791E-3</v>
      </c>
      <c r="N283" s="219">
        <f t="shared" ca="1" si="11"/>
        <v>3.6948755267904886E-2</v>
      </c>
    </row>
    <row r="284" spans="1:14" ht="13" x14ac:dyDescent="0.15">
      <c r="A284" s="166">
        <f t="shared" si="8"/>
        <v>5</v>
      </c>
      <c r="B284" s="166">
        <f t="shared" si="9"/>
        <v>1893</v>
      </c>
      <c r="C284" s="41">
        <f ca="1">'StockBond Returns'!W274</f>
        <v>-5.228116635718949E-2</v>
      </c>
      <c r="D284" s="217">
        <f>'StockBond Returns'!M274</f>
        <v>15.78098731</v>
      </c>
      <c r="E284" s="41">
        <f t="shared" si="0"/>
        <v>4.9183695714219544E-2</v>
      </c>
      <c r="F284" s="138">
        <f t="shared" ca="1" si="3"/>
        <v>129.54673105696557</v>
      </c>
      <c r="G284" s="218">
        <f>'StockBond Returns'!C274</f>
        <v>1893.333333333313</v>
      </c>
      <c r="H284" s="138">
        <f t="shared" ca="1" si="1"/>
        <v>0.53096558342313582</v>
      </c>
      <c r="I284" s="138">
        <f t="shared" ca="1" si="4"/>
        <v>6.5128484027779621</v>
      </c>
      <c r="J284" s="41">
        <f t="shared" ca="1" si="5"/>
        <v>-0.28881634968329417</v>
      </c>
      <c r="K284" s="41">
        <f t="shared" ca="1" si="6"/>
        <v>-0.28881634968329417</v>
      </c>
      <c r="L284" s="41">
        <f t="shared" ca="1" si="7"/>
        <v>5.8007683037010205E-2</v>
      </c>
      <c r="M284" s="41">
        <f t="shared" ca="1" si="10"/>
        <v>-5.000975087916304E-3</v>
      </c>
      <c r="N284" s="219">
        <f t="shared" ca="1" si="11"/>
        <v>3.7099010084494906E-2</v>
      </c>
    </row>
    <row r="285" spans="1:14" ht="13" x14ac:dyDescent="0.15">
      <c r="A285" s="166">
        <f t="shared" si="8"/>
        <v>6</v>
      </c>
      <c r="B285" s="166">
        <f t="shared" si="9"/>
        <v>1893</v>
      </c>
      <c r="C285" s="41">
        <f ca="1">'StockBond Returns'!W275</f>
        <v>-1.0568421347097755E-2</v>
      </c>
      <c r="D285" s="217">
        <f>'StockBond Returns'!M275</f>
        <v>15.416503860000001</v>
      </c>
      <c r="E285" s="41">
        <f t="shared" si="0"/>
        <v>4.9932774936560745E-2</v>
      </c>
      <c r="F285" s="138">
        <f t="shared" ca="1" si="3"/>
        <v>127.65227250359969</v>
      </c>
      <c r="G285" s="218">
        <f>'StockBond Returns'!C275</f>
        <v>1893.4166666666463</v>
      </c>
      <c r="H285" s="138">
        <f t="shared" ca="1" si="1"/>
        <v>0.53116934942189709</v>
      </c>
      <c r="I285" s="138">
        <f t="shared" ca="1" si="4"/>
        <v>6.4834427177697274</v>
      </c>
      <c r="J285" s="41">
        <f t="shared" ca="1" si="5"/>
        <v>-0.28867934914241589</v>
      </c>
      <c r="K285" s="41">
        <f t="shared" ca="1" si="6"/>
        <v>-0.28867934914241589</v>
      </c>
      <c r="L285" s="41">
        <f t="shared" ca="1" si="7"/>
        <v>6.1994052358616436E-2</v>
      </c>
      <c r="M285" s="41">
        <f t="shared" ca="1" si="10"/>
        <v>-1.3056570736014517E-2</v>
      </c>
      <c r="N285" s="219">
        <f t="shared" ca="1" si="11"/>
        <v>3.7244878597233133E-2</v>
      </c>
    </row>
    <row r="286" spans="1:14" ht="13" x14ac:dyDescent="0.15">
      <c r="A286" s="166">
        <f t="shared" si="8"/>
        <v>7</v>
      </c>
      <c r="B286" s="166">
        <f t="shared" si="9"/>
        <v>1893</v>
      </c>
      <c r="C286" s="41">
        <f ca="1">'StockBond Returns'!W276</f>
        <v>-4.3990849377009304E-2</v>
      </c>
      <c r="D286" s="217">
        <f>'StockBond Returns'!M276</f>
        <v>14.349854179999999</v>
      </c>
      <c r="E286" s="41">
        <f t="shared" si="0"/>
        <v>5.2343559643753819E-2</v>
      </c>
      <c r="F286" s="138">
        <f t="shared" ca="1" si="3"/>
        <v>121.5289378526831</v>
      </c>
      <c r="G286" s="218">
        <f>'StockBond Returns'!C276</f>
        <v>1893.4999999999795</v>
      </c>
      <c r="H286" s="138">
        <f t="shared" ca="1" si="1"/>
        <v>0.5301047672444974</v>
      </c>
      <c r="I286" s="138">
        <f t="shared" ca="1" si="4"/>
        <v>6.4598015611122346</v>
      </c>
      <c r="J286" s="41">
        <f t="shared" ca="1" si="5"/>
        <v>-0.28809406052129005</v>
      </c>
      <c r="K286" s="41">
        <f t="shared" ca="1" si="6"/>
        <v>-0.28809406052129005</v>
      </c>
      <c r="L286" s="41">
        <f t="shared" ca="1" si="7"/>
        <v>6.5072486048673994E-2</v>
      </c>
      <c r="M286" s="41">
        <f t="shared" ca="1" si="10"/>
        <v>-1.9761148704207754E-2</v>
      </c>
      <c r="N286" s="219">
        <f t="shared" ca="1" si="11"/>
        <v>3.7370810889096377E-2</v>
      </c>
    </row>
    <row r="287" spans="1:14" ht="13" x14ac:dyDescent="0.15">
      <c r="A287" s="166">
        <f t="shared" si="8"/>
        <v>8</v>
      </c>
      <c r="B287" s="166">
        <f t="shared" si="9"/>
        <v>1893</v>
      </c>
      <c r="C287" s="41">
        <f ca="1">'StockBond Returns'!W277</f>
        <v>2.77460237051241E-2</v>
      </c>
      <c r="D287" s="217">
        <f>'StockBond Returns'!M277</f>
        <v>14.58805654</v>
      </c>
      <c r="E287" s="41">
        <f t="shared" si="0"/>
        <v>5.1774613525730137E-2</v>
      </c>
      <c r="F287" s="138">
        <f t="shared" ca="1" si="3"/>
        <v>124.35606957651954</v>
      </c>
      <c r="G287" s="218">
        <f>'StockBond Returns'!C277</f>
        <v>1893.5833333333128</v>
      </c>
      <c r="H287" s="138">
        <f t="shared" ca="1" si="1"/>
        <v>0.53654062015859216</v>
      </c>
      <c r="I287" s="138">
        <f t="shared" ca="1" si="4"/>
        <v>6.4445177369617577</v>
      </c>
      <c r="J287" s="41">
        <f t="shared" ca="1" si="5"/>
        <v>-0.29047274149131352</v>
      </c>
      <c r="K287" s="41">
        <f t="shared" ca="1" si="6"/>
        <v>-0.29047274149131352</v>
      </c>
      <c r="L287" s="41">
        <f t="shared" ca="1" si="7"/>
        <v>6.6787209764715527E-2</v>
      </c>
      <c r="M287" s="41">
        <f t="shared" ca="1" si="10"/>
        <v>-2.4769831283376953E-2</v>
      </c>
      <c r="N287" s="219">
        <f t="shared" ca="1" si="11"/>
        <v>3.7487273907692943E-2</v>
      </c>
    </row>
    <row r="288" spans="1:14" ht="13" x14ac:dyDescent="0.15">
      <c r="A288" s="166">
        <f t="shared" si="8"/>
        <v>9</v>
      </c>
      <c r="B288" s="166">
        <f t="shared" si="9"/>
        <v>1893</v>
      </c>
      <c r="C288" s="41">
        <f ca="1">'StockBond Returns'!W278</f>
        <v>1.8278449046555154E-2</v>
      </c>
      <c r="D288" s="217">
        <f>'StockBond Returns'!M278</f>
        <v>15.01206908</v>
      </c>
      <c r="E288" s="41">
        <f t="shared" si="0"/>
        <v>5.080653471786449E-2</v>
      </c>
      <c r="F288" s="138">
        <f t="shared" ca="1" si="3"/>
        <v>126.08275790735824</v>
      </c>
      <c r="G288" s="218">
        <f>'StockBond Returns'!C278</f>
        <v>1893.6666666666461</v>
      </c>
      <c r="H288" s="138">
        <f t="shared" ca="1" si="1"/>
        <v>0.53381900141202498</v>
      </c>
      <c r="I288" s="138">
        <f t="shared" ca="1" si="4"/>
        <v>6.4294638361410836</v>
      </c>
      <c r="J288" s="41">
        <f t="shared" ca="1" si="5"/>
        <v>-0.29196794647873936</v>
      </c>
      <c r="K288" s="41">
        <f t="shared" ca="1" si="6"/>
        <v>-0.29196794647873936</v>
      </c>
      <c r="L288" s="41">
        <f t="shared" ca="1" si="7"/>
        <v>6.8469716409721881E-2</v>
      </c>
      <c r="M288" s="41">
        <f t="shared" ca="1" si="10"/>
        <v>-2.8127744278915401E-2</v>
      </c>
      <c r="N288" s="219">
        <f t="shared" ca="1" si="11"/>
        <v>3.7583669394172729E-2</v>
      </c>
    </row>
    <row r="289" spans="1:14" ht="13" x14ac:dyDescent="0.15">
      <c r="A289" s="166">
        <f t="shared" si="8"/>
        <v>10</v>
      </c>
      <c r="B289" s="166">
        <f t="shared" si="9"/>
        <v>1893</v>
      </c>
      <c r="C289" s="41">
        <f ca="1">'StockBond Returns'!W279</f>
        <v>1.1741073702739512E-2</v>
      </c>
      <c r="D289" s="217">
        <f>'StockBond Returns'!M279</f>
        <v>15.27179415</v>
      </c>
      <c r="E289" s="41">
        <f t="shared" si="0"/>
        <v>5.0240095570237897E-2</v>
      </c>
      <c r="F289" s="138">
        <f t="shared" ca="1" si="3"/>
        <v>127.02301825094166</v>
      </c>
      <c r="G289" s="218">
        <f>'StockBond Returns'!C279</f>
        <v>1893.7499999999793</v>
      </c>
      <c r="H289" s="138">
        <f t="shared" ca="1" si="1"/>
        <v>0.5318040480456151</v>
      </c>
      <c r="I289" s="138">
        <f t="shared" ca="1" si="4"/>
        <v>6.410806215161756</v>
      </c>
      <c r="J289" s="41">
        <f t="shared" ca="1" si="5"/>
        <v>-0.29510409565680773</v>
      </c>
      <c r="K289" s="41">
        <f t="shared" ca="1" si="6"/>
        <v>-0.29510409565680773</v>
      </c>
      <c r="L289" s="41">
        <f t="shared" ca="1" si="7"/>
        <v>7.0753801016912421E-2</v>
      </c>
      <c r="M289" s="41">
        <f t="shared" ca="1" si="10"/>
        <v>-3.2502661243246189E-2</v>
      </c>
      <c r="N289" s="219">
        <f t="shared" ca="1" si="11"/>
        <v>3.7686499128139699E-2</v>
      </c>
    </row>
    <row r="290" spans="1:14" ht="13" x14ac:dyDescent="0.15">
      <c r="A290" s="166">
        <f t="shared" si="8"/>
        <v>11</v>
      </c>
      <c r="B290" s="166">
        <f t="shared" si="9"/>
        <v>1893</v>
      </c>
      <c r="C290" s="41">
        <f ca="1">'StockBond Returns'!W280</f>
        <v>4.5761249864704603E-2</v>
      </c>
      <c r="D290" s="217">
        <f>'StockBond Returns'!M280</f>
        <v>15.942411399999999</v>
      </c>
      <c r="E290" s="41">
        <f t="shared" si="0"/>
        <v>4.8862884036476442E-2</v>
      </c>
      <c r="F290" s="138">
        <f t="shared" ca="1" si="3"/>
        <v>132.27961026172466</v>
      </c>
      <c r="G290" s="218">
        <f>'StockBond Returns'!C280</f>
        <v>1893.8333333333126</v>
      </c>
      <c r="H290" s="138">
        <f t="shared" ca="1" si="1"/>
        <v>0.53863027138407926</v>
      </c>
      <c r="I290" s="138">
        <f t="shared" ca="1" si="4"/>
        <v>6.4045788129279835</v>
      </c>
      <c r="J290" s="41">
        <f t="shared" ca="1" si="5"/>
        <v>-0.29756400332870347</v>
      </c>
      <c r="K290" s="41">
        <f t="shared" ca="1" si="6"/>
        <v>-0.29756400332870347</v>
      </c>
      <c r="L290" s="41">
        <f t="shared" ca="1" si="7"/>
        <v>7.096796296388419E-2</v>
      </c>
      <c r="M290" s="41">
        <f t="shared" ca="1" si="10"/>
        <v>-3.3996330533200614E-2</v>
      </c>
      <c r="N290" s="219">
        <f t="shared" ca="1" si="11"/>
        <v>3.7772281428192736E-2</v>
      </c>
    </row>
    <row r="291" spans="1:14" ht="13" x14ac:dyDescent="0.15">
      <c r="A291" s="166">
        <f t="shared" si="8"/>
        <v>12</v>
      </c>
      <c r="B291" s="166">
        <f t="shared" si="9"/>
        <v>1893</v>
      </c>
      <c r="C291" s="41">
        <f ca="1">'StockBond Returns'!W281</f>
        <v>-7.0883223135227913E-3</v>
      </c>
      <c r="D291" s="217">
        <f>'StockBond Returns'!M281</f>
        <v>15.612694339999999</v>
      </c>
      <c r="E291" s="41">
        <f t="shared" si="0"/>
        <v>4.9525221855460988E-2</v>
      </c>
      <c r="F291" s="138">
        <f t="shared" ca="1" si="3"/>
        <v>130.80715746226969</v>
      </c>
      <c r="G291" s="218">
        <f>'StockBond Returns'!C281</f>
        <v>1893.9166666666458</v>
      </c>
      <c r="H291" s="138">
        <f t="shared" ca="1" si="1"/>
        <v>0.53985445780009378</v>
      </c>
      <c r="I291" s="138">
        <f t="shared" ca="1" si="4"/>
        <v>6.4034453862138099</v>
      </c>
      <c r="J291" s="41">
        <f t="shared" ca="1" si="5"/>
        <v>-0.29995478943637643</v>
      </c>
      <c r="K291" s="41">
        <f t="shared" ca="1" si="6"/>
        <v>-0.29995478943637643</v>
      </c>
      <c r="L291" s="41">
        <f t="shared" ca="1" si="7"/>
        <v>7.032613711088187E-2</v>
      </c>
      <c r="M291" s="41">
        <f t="shared" ca="1" si="10"/>
        <v>-3.3755711360939578E-2</v>
      </c>
      <c r="N291" s="219">
        <f t="shared" ca="1" si="11"/>
        <v>3.7835018692282819E-2</v>
      </c>
    </row>
    <row r="292" spans="1:14" ht="13" x14ac:dyDescent="0.15">
      <c r="A292" s="166">
        <f t="shared" si="8"/>
        <v>1</v>
      </c>
      <c r="B292" s="166">
        <f t="shared" si="9"/>
        <v>1894</v>
      </c>
      <c r="C292" s="41">
        <f ca="1">'StockBond Returns'!W282</f>
        <v>1.3196755087119634E-2</v>
      </c>
      <c r="D292" s="217">
        <f>'StockBond Returns'!M282</f>
        <v>15.739869349999999</v>
      </c>
      <c r="E292" s="41">
        <f t="shared" si="0"/>
        <v>4.926646444018927E-2</v>
      </c>
      <c r="F292" s="138">
        <f t="shared" ca="1" si="3"/>
        <v>131.9864086980792</v>
      </c>
      <c r="G292" s="218">
        <f>'StockBond Returns'!C282</f>
        <v>1893.9999999999791</v>
      </c>
      <c r="H292" s="138">
        <f t="shared" ca="1" si="1"/>
        <v>0.54187530922601723</v>
      </c>
      <c r="I292" s="138">
        <f t="shared" ca="1" si="4"/>
        <v>6.4113443141653637</v>
      </c>
      <c r="J292" s="41">
        <f t="shared" ca="1" si="5"/>
        <v>-0.30448166804817511</v>
      </c>
      <c r="K292" s="41">
        <f t="shared" ca="1" si="6"/>
        <v>-0.30448166804817511</v>
      </c>
      <c r="L292" s="41">
        <f t="shared" ca="1" si="7"/>
        <v>6.8167443259615546E-2</v>
      </c>
      <c r="M292" s="41">
        <f t="shared" ca="1" si="10"/>
        <v>-3.0243124545655253E-2</v>
      </c>
      <c r="N292" s="219">
        <f t="shared" ca="1" si="11"/>
        <v>3.788889993327503E-2</v>
      </c>
    </row>
    <row r="293" spans="1:14" ht="13" x14ac:dyDescent="0.15">
      <c r="A293" s="166">
        <f t="shared" si="8"/>
        <v>2</v>
      </c>
      <c r="B293" s="166">
        <f t="shared" si="9"/>
        <v>1894</v>
      </c>
      <c r="C293" s="41">
        <f ca="1">'StockBond Returns'!W283</f>
        <v>2.9939758950334423E-2</v>
      </c>
      <c r="D293" s="217">
        <f>'StockBond Returns'!M283</f>
        <v>16.202736600000001</v>
      </c>
      <c r="E293" s="41">
        <f t="shared" si="0"/>
        <v>4.8358984648309344E-2</v>
      </c>
      <c r="F293" s="138">
        <f t="shared" ca="1" si="3"/>
        <v>135.37995103385464</v>
      </c>
      <c r="G293" s="218">
        <f>'StockBond Returns'!C283</f>
        <v>1894.0833333333123</v>
      </c>
      <c r="H293" s="138">
        <f t="shared" ca="1" si="1"/>
        <v>0.54556974781125389</v>
      </c>
      <c r="I293" s="138">
        <f t="shared" ca="1" si="4"/>
        <v>6.4272858155145913</v>
      </c>
      <c r="J293" s="41">
        <f t="shared" ca="1" si="5"/>
        <v>-0.30884892345007497</v>
      </c>
      <c r="K293" s="41">
        <f t="shared" ca="1" si="6"/>
        <v>-0.30884892345007497</v>
      </c>
      <c r="L293" s="41">
        <f t="shared" ca="1" si="7"/>
        <v>6.4669416859736151E-2</v>
      </c>
      <c r="M293" s="41">
        <f t="shared" ca="1" si="10"/>
        <v>-2.4838472554681079E-2</v>
      </c>
      <c r="N293" s="219">
        <f t="shared" ca="1" si="11"/>
        <v>3.7940010542205305E-2</v>
      </c>
    </row>
    <row r="294" spans="1:14" ht="13" x14ac:dyDescent="0.15">
      <c r="A294" s="166">
        <f t="shared" si="8"/>
        <v>3</v>
      </c>
      <c r="B294" s="166">
        <f t="shared" si="9"/>
        <v>1894</v>
      </c>
      <c r="C294" s="41">
        <f ca="1">'StockBond Returns'!W284</f>
        <v>5.605528751240027E-2</v>
      </c>
      <c r="D294" s="217">
        <f>'StockBond Returns'!M284</f>
        <v>17.187622090000001</v>
      </c>
      <c r="E294" s="41">
        <f t="shared" si="0"/>
        <v>4.6590702447484401E-2</v>
      </c>
      <c r="F294" s="138">
        <f t="shared" ca="1" si="3"/>
        <v>142.39256129558916</v>
      </c>
      <c r="G294" s="218">
        <f>'StockBond Returns'!C284</f>
        <v>1894.1666666666456</v>
      </c>
      <c r="H294" s="138">
        <f t="shared" ca="1" si="1"/>
        <v>0.55284745450483153</v>
      </c>
      <c r="I294" s="138">
        <f t="shared" ca="1" si="4"/>
        <v>6.4476299839240907</v>
      </c>
      <c r="J294" s="41">
        <f t="shared" ca="1" si="5"/>
        <v>-0.31434869691547407</v>
      </c>
      <c r="K294" s="41">
        <f t="shared" ca="1" si="6"/>
        <v>-0.31434869691547407</v>
      </c>
      <c r="L294" s="41">
        <f t="shared" ca="1" si="7"/>
        <v>6.0448040215618892E-2</v>
      </c>
      <c r="M294" s="41">
        <f t="shared" ca="1" si="10"/>
        <v>-1.8079562777576164E-2</v>
      </c>
      <c r="N294" s="219">
        <f t="shared" ca="1" si="11"/>
        <v>3.8000269109634104E-2</v>
      </c>
    </row>
    <row r="295" spans="1:14" ht="13" x14ac:dyDescent="0.15">
      <c r="A295" s="166">
        <f t="shared" si="8"/>
        <v>4</v>
      </c>
      <c r="B295" s="166">
        <f t="shared" si="9"/>
        <v>1894</v>
      </c>
      <c r="C295" s="41">
        <f ca="1">'StockBond Returns'!W285</f>
        <v>1.3503634201992071E-2</v>
      </c>
      <c r="D295" s="217">
        <f>'StockBond Returns'!M285</f>
        <v>17.434849079999999</v>
      </c>
      <c r="E295" s="41">
        <f t="shared" si="0"/>
        <v>4.6178194901816724E-2</v>
      </c>
      <c r="F295" s="138">
        <f t="shared" ca="1" si="3"/>
        <v>143.75506545210956</v>
      </c>
      <c r="G295" s="218">
        <f>'StockBond Returns'!C285</f>
        <v>1894.2499999999789</v>
      </c>
      <c r="H295" s="138">
        <f t="shared" ca="1" si="1"/>
        <v>0.55319578588091123</v>
      </c>
      <c r="I295" s="138">
        <f t="shared" ca="1" si="4"/>
        <v>6.4663763963129499</v>
      </c>
      <c r="J295" s="41">
        <f t="shared" ca="1" si="5"/>
        <v>-0.3203179528227601</v>
      </c>
      <c r="K295" s="41">
        <f t="shared" ca="1" si="6"/>
        <v>-0.3203179528227601</v>
      </c>
      <c r="L295" s="41">
        <f t="shared" ca="1" si="7"/>
        <v>5.6494461134126484E-2</v>
      </c>
      <c r="M295" s="41">
        <f t="shared" ca="1" si="10"/>
        <v>-1.1549058334207052E-2</v>
      </c>
      <c r="N295" s="219">
        <f t="shared" ca="1" si="11"/>
        <v>3.8073889942147672E-2</v>
      </c>
    </row>
    <row r="296" spans="1:14" ht="13" x14ac:dyDescent="0.15">
      <c r="A296" s="166">
        <f t="shared" si="8"/>
        <v>5</v>
      </c>
      <c r="B296" s="166">
        <f t="shared" si="9"/>
        <v>1894</v>
      </c>
      <c r="C296" s="41">
        <f ca="1">'StockBond Returns'!W286</f>
        <v>-2.5506323359111426E-2</v>
      </c>
      <c r="D296" s="217">
        <f>'StockBond Returns'!M286</f>
        <v>16.808751919999999</v>
      </c>
      <c r="E296" s="41">
        <f t="shared" si="0"/>
        <v>4.724640844125208E-2</v>
      </c>
      <c r="F296" s="138">
        <f t="shared" ca="1" si="3"/>
        <v>139.54931647289249</v>
      </c>
      <c r="G296" s="218">
        <f>'StockBond Returns'!C286</f>
        <v>1894.3333333333121</v>
      </c>
      <c r="H296" s="138">
        <f t="shared" ca="1" si="1"/>
        <v>0.54943366698131879</v>
      </c>
      <c r="I296" s="138">
        <f t="shared" ca="1" si="4"/>
        <v>6.4848444798711329</v>
      </c>
      <c r="J296" s="41">
        <f t="shared" ca="1" si="5"/>
        <v>-0.32438615554061712</v>
      </c>
      <c r="K296" s="41">
        <f t="shared" ca="1" si="6"/>
        <v>-0.32438615554061712</v>
      </c>
      <c r="L296" s="41">
        <f t="shared" ca="1" si="7"/>
        <v>5.2594999937123355E-2</v>
      </c>
      <c r="M296" s="41">
        <f t="shared" ca="1" si="10"/>
        <v>-4.299796521424426E-3</v>
      </c>
      <c r="N296" s="219">
        <f t="shared" ca="1" si="11"/>
        <v>3.8141263129281296E-2</v>
      </c>
    </row>
    <row r="297" spans="1:14" ht="13" x14ac:dyDescent="0.15">
      <c r="A297" s="166">
        <f t="shared" si="8"/>
        <v>6</v>
      </c>
      <c r="B297" s="166">
        <f t="shared" si="9"/>
        <v>1894</v>
      </c>
      <c r="C297" s="41">
        <f ca="1">'StockBond Returns'!W287</f>
        <v>-5.9906743655328155E-3</v>
      </c>
      <c r="D297" s="217">
        <f>'StockBond Returns'!M287</f>
        <v>16.6063197</v>
      </c>
      <c r="E297" s="41">
        <f t="shared" si="0"/>
        <v>4.7609019278967629E-2</v>
      </c>
      <c r="F297" s="138">
        <f t="shared" ca="1" si="3"/>
        <v>138.16717977117372</v>
      </c>
      <c r="G297" s="218">
        <f>'StockBond Returns'!C287</f>
        <v>1894.4166666666454</v>
      </c>
      <c r="H297" s="138">
        <f t="shared" ca="1" si="1"/>
        <v>0.54816699378719969</v>
      </c>
      <c r="I297" s="138">
        <f t="shared" ca="1" si="4"/>
        <v>6.5018421242364353</v>
      </c>
      <c r="J297" s="41">
        <f t="shared" ca="1" si="5"/>
        <v>-0.32895680180612896</v>
      </c>
      <c r="K297" s="41">
        <f t="shared" ca="1" si="6"/>
        <v>-0.32895680180612896</v>
      </c>
      <c r="L297" s="41">
        <f t="shared" ca="1" si="7"/>
        <v>4.8939224597013942E-2</v>
      </c>
      <c r="M297" s="41">
        <f t="shared" ca="1" si="10"/>
        <v>2.8379068448123324E-3</v>
      </c>
      <c r="N297" s="219">
        <f t="shared" ca="1" si="11"/>
        <v>3.8205902852316252E-2</v>
      </c>
    </row>
    <row r="298" spans="1:14" ht="13" x14ac:dyDescent="0.15">
      <c r="A298" s="166">
        <f t="shared" si="8"/>
        <v>7</v>
      </c>
      <c r="B298" s="166">
        <f t="shared" si="9"/>
        <v>1894</v>
      </c>
      <c r="C298" s="41">
        <f ca="1">'StockBond Returns'!W288</f>
        <v>-1.2619731876256462E-2</v>
      </c>
      <c r="D298" s="217">
        <f>'StockBond Returns'!M288</f>
        <v>16.289679710000001</v>
      </c>
      <c r="E298" s="41">
        <f t="shared" si="0"/>
        <v>4.8194280605962876E-2</v>
      </c>
      <c r="F298" s="138">
        <f t="shared" ca="1" si="3"/>
        <v>135.8822977350608</v>
      </c>
      <c r="G298" s="218">
        <f>'StockBond Returns'!C288</f>
        <v>1894.4999999999786</v>
      </c>
      <c r="H298" s="138">
        <f t="shared" ca="1" si="1"/>
        <v>0.54572913220220953</v>
      </c>
      <c r="I298" s="138">
        <f t="shared" ca="1" si="4"/>
        <v>6.5174664891941472</v>
      </c>
      <c r="J298" s="41">
        <f t="shared" ca="1" si="5"/>
        <v>-0.33416389061304252</v>
      </c>
      <c r="K298" s="41">
        <f t="shared" ca="1" si="6"/>
        <v>-0.33416389061304252</v>
      </c>
      <c r="L298" s="41">
        <f t="shared" ca="1" si="7"/>
        <v>4.5505574738324395E-2</v>
      </c>
      <c r="M298" s="41">
        <f t="shared" ca="1" si="10"/>
        <v>8.9267336676490672E-3</v>
      </c>
      <c r="N298" s="219">
        <f t="shared" ca="1" si="11"/>
        <v>3.8272055291685259E-2</v>
      </c>
    </row>
    <row r="299" spans="1:14" ht="13" x14ac:dyDescent="0.15">
      <c r="A299" s="166">
        <f t="shared" si="8"/>
        <v>8</v>
      </c>
      <c r="B299" s="166">
        <f t="shared" si="9"/>
        <v>1894</v>
      </c>
      <c r="C299" s="41">
        <f ca="1">'StockBond Returns'!W289</f>
        <v>2.8932089412603544E-3</v>
      </c>
      <c r="D299" s="217">
        <f>'StockBond Returns'!M289</f>
        <v>16.457777069999999</v>
      </c>
      <c r="E299" s="41">
        <f t="shared" si="0"/>
        <v>4.7880773653291443E-2</v>
      </c>
      <c r="F299" s="138">
        <f t="shared" ca="1" si="3"/>
        <v>135.72812557321987</v>
      </c>
      <c r="G299" s="218">
        <f>'StockBond Returns'!C289</f>
        <v>1894.5833333333119</v>
      </c>
      <c r="H299" s="138">
        <f t="shared" ca="1" si="1"/>
        <v>0.54156397157973823</v>
      </c>
      <c r="I299" s="138">
        <f t="shared" ca="1" si="4"/>
        <v>6.5224898406152931</v>
      </c>
      <c r="J299" s="41">
        <f t="shared" ca="1" si="5"/>
        <v>-0.33686253303747482</v>
      </c>
      <c r="K299" s="41">
        <f t="shared" ca="1" si="6"/>
        <v>-0.33686253303747482</v>
      </c>
      <c r="L299" s="41">
        <f t="shared" ca="1" si="7"/>
        <v>4.3769365856939135E-2</v>
      </c>
      <c r="M299" s="41">
        <f t="shared" ca="1" si="10"/>
        <v>1.2098981931004005E-2</v>
      </c>
      <c r="N299" s="219">
        <f t="shared" ca="1" si="11"/>
        <v>3.8322425063152102E-2</v>
      </c>
    </row>
    <row r="300" spans="1:14" ht="13" x14ac:dyDescent="0.15">
      <c r="A300" s="166">
        <f t="shared" si="8"/>
        <v>9</v>
      </c>
      <c r="B300" s="166">
        <f t="shared" si="9"/>
        <v>1894</v>
      </c>
      <c r="C300" s="41">
        <f ca="1">'StockBond Returns'!W290</f>
        <v>2.0385590106886671E-3</v>
      </c>
      <c r="D300" s="217">
        <f>'StockBond Returns'!M290</f>
        <v>16.52231544</v>
      </c>
      <c r="E300" s="41">
        <f t="shared" si="0"/>
        <v>4.7762102295270066E-2</v>
      </c>
      <c r="F300" s="138">
        <f t="shared" ca="1" si="3"/>
        <v>135.46214738491716</v>
      </c>
      <c r="G300" s="218">
        <f>'StockBond Returns'!C290</f>
        <v>1894.6666666666451</v>
      </c>
      <c r="H300" s="138">
        <f t="shared" ca="1" si="1"/>
        <v>0.53916307837794697</v>
      </c>
      <c r="I300" s="138">
        <f t="shared" ca="1" si="4"/>
        <v>6.5278339175812157</v>
      </c>
      <c r="J300" s="41">
        <f t="shared" ca="1" si="5"/>
        <v>-0.33836156857722943</v>
      </c>
      <c r="K300" s="41">
        <f t="shared" ca="1" si="6"/>
        <v>-0.33836156857722943</v>
      </c>
      <c r="L300" s="41">
        <f t="shared" ca="1" si="7"/>
        <v>4.197985164855611E-2</v>
      </c>
      <c r="M300" s="41">
        <f t="shared" ca="1" si="10"/>
        <v>1.529988875389221E-2</v>
      </c>
      <c r="N300" s="219">
        <f t="shared" ca="1" si="11"/>
        <v>3.835839014544061E-2</v>
      </c>
    </row>
    <row r="301" spans="1:14" ht="13" x14ac:dyDescent="0.15">
      <c r="A301" s="166">
        <f t="shared" si="8"/>
        <v>10</v>
      </c>
      <c r="B301" s="166">
        <f t="shared" si="9"/>
        <v>1894</v>
      </c>
      <c r="C301" s="41">
        <f ca="1">'StockBond Returns'!W291</f>
        <v>7.1986160115303987E-3</v>
      </c>
      <c r="D301" s="217">
        <f>'StockBond Returns'!M291</f>
        <v>16.502904210000001</v>
      </c>
      <c r="E301" s="41">
        <f t="shared" si="0"/>
        <v>4.7797697522659256E-2</v>
      </c>
      <c r="F301" s="138">
        <f t="shared" ca="1" si="3"/>
        <v>135.89424306169172</v>
      </c>
      <c r="G301" s="218">
        <f>'StockBond Returns'!C291</f>
        <v>1894.7499999999784</v>
      </c>
      <c r="H301" s="138">
        <f t="shared" ca="1" si="1"/>
        <v>0.54128599374445641</v>
      </c>
      <c r="I301" s="138">
        <f t="shared" ca="1" si="4"/>
        <v>6.5373158632800568</v>
      </c>
      <c r="J301" s="41">
        <f t="shared" ca="1" si="5"/>
        <v>-0.34133814040798705</v>
      </c>
      <c r="K301" s="41">
        <f t="shared" ca="1" si="6"/>
        <v>-0.34133814040798705</v>
      </c>
      <c r="L301" s="41">
        <f t="shared" ca="1" si="7"/>
        <v>3.9527011372343379E-2</v>
      </c>
      <c r="M301" s="41">
        <f t="shared" ca="1" si="10"/>
        <v>1.9733812545932539E-2</v>
      </c>
      <c r="N301" s="219">
        <f t="shared" ca="1" si="11"/>
        <v>3.8376592079783542E-2</v>
      </c>
    </row>
    <row r="302" spans="1:14" ht="13" x14ac:dyDescent="0.15">
      <c r="A302" s="166">
        <f t="shared" si="8"/>
        <v>11</v>
      </c>
      <c r="B302" s="166">
        <f t="shared" si="9"/>
        <v>1894</v>
      </c>
      <c r="C302" s="41">
        <f ca="1">'StockBond Returns'!W292</f>
        <v>4.6687387389177729E-3</v>
      </c>
      <c r="D302" s="217">
        <f>'StockBond Returns'!M292</f>
        <v>16.542784449999999</v>
      </c>
      <c r="E302" s="41">
        <f t="shared" si="0"/>
        <v>4.7724657856797498E-2</v>
      </c>
      <c r="F302" s="138">
        <f t="shared" ca="1" si="3"/>
        <v>135.98488466203747</v>
      </c>
      <c r="G302" s="218">
        <f>'StockBond Returns'!C292</f>
        <v>1894.8333333333117</v>
      </c>
      <c r="H302" s="138">
        <f t="shared" ca="1" si="1"/>
        <v>0.54081934118265063</v>
      </c>
      <c r="I302" s="138">
        <f t="shared" ca="1" si="4"/>
        <v>6.5395049330786286</v>
      </c>
      <c r="J302" s="41">
        <f t="shared" ca="1" si="5"/>
        <v>-0.34372143550523393</v>
      </c>
      <c r="K302" s="41">
        <f t="shared" ca="1" si="6"/>
        <v>-0.34372143550523393</v>
      </c>
      <c r="L302" s="41">
        <f t="shared" ca="1" si="7"/>
        <v>3.8227824723480852E-2</v>
      </c>
      <c r="M302" s="41">
        <f t="shared" ca="1" si="10"/>
        <v>2.1067134013292188E-2</v>
      </c>
      <c r="N302" s="219">
        <f t="shared" ca="1" si="11"/>
        <v>3.838168431522445E-2</v>
      </c>
    </row>
    <row r="303" spans="1:14" ht="13" x14ac:dyDescent="0.15">
      <c r="A303" s="166">
        <f t="shared" si="8"/>
        <v>12</v>
      </c>
      <c r="B303" s="166">
        <f t="shared" si="9"/>
        <v>1894</v>
      </c>
      <c r="C303" s="41">
        <f ca="1">'StockBond Returns'!W293</f>
        <v>1.0901137932246636E-2</v>
      </c>
      <c r="D303" s="217">
        <f>'StockBond Returns'!M293</f>
        <v>16.672466329999999</v>
      </c>
      <c r="E303" s="41">
        <f t="shared" si="0"/>
        <v>4.748956423743457E-2</v>
      </c>
      <c r="F303" s="138">
        <f t="shared" ca="1" si="3"/>
        <v>136.92055975902167</v>
      </c>
      <c r="G303" s="218">
        <f>'StockBond Returns'!C293</f>
        <v>1894.9166666666449</v>
      </c>
      <c r="H303" s="138">
        <f t="shared" ca="1" si="1"/>
        <v>0.54185814317512981</v>
      </c>
      <c r="I303" s="138">
        <f t="shared" ca="1" si="4"/>
        <v>6.5415086184536646</v>
      </c>
      <c r="J303" s="41">
        <f t="shared" ca="1" si="5"/>
        <v>-0.34563061094621972</v>
      </c>
      <c r="K303" s="41">
        <f t="shared" ca="1" si="6"/>
        <v>-0.34563061094621972</v>
      </c>
      <c r="L303" s="41">
        <f t="shared" ca="1" si="7"/>
        <v>3.695323513289317E-2</v>
      </c>
      <c r="M303" s="41">
        <f t="shared" ca="1" si="10"/>
        <v>2.1560772976544129E-2</v>
      </c>
      <c r="N303" s="219">
        <f t="shared" ca="1" si="11"/>
        <v>3.8380502211561841E-2</v>
      </c>
    </row>
    <row r="304" spans="1:14" ht="13" x14ac:dyDescent="0.15">
      <c r="A304" s="166">
        <f t="shared" si="8"/>
        <v>1</v>
      </c>
      <c r="B304" s="166">
        <f t="shared" si="9"/>
        <v>1895</v>
      </c>
      <c r="C304" s="41">
        <f ca="1">'StockBond Returns'!W294</f>
        <v>-9.2650057608435529E-3</v>
      </c>
      <c r="D304" s="217">
        <f>'StockBond Returns'!M294</f>
        <v>16.524443940000001</v>
      </c>
      <c r="E304" s="41">
        <f t="shared" si="0"/>
        <v>4.7758204258823614E-2</v>
      </c>
      <c r="F304" s="138">
        <f t="shared" ca="1" si="3"/>
        <v>135.11515215971937</v>
      </c>
      <c r="G304" s="218">
        <f>'StockBond Returns'!C294</f>
        <v>1894.9999999999782</v>
      </c>
      <c r="H304" s="138">
        <f t="shared" ca="1" si="1"/>
        <v>0.53773808627549247</v>
      </c>
      <c r="I304" s="138">
        <f t="shared" ca="1" si="4"/>
        <v>6.5373713955031407</v>
      </c>
      <c r="J304" s="41">
        <f t="shared" ca="1" si="5"/>
        <v>-0.34690579555918111</v>
      </c>
      <c r="K304" s="41">
        <f t="shared" ca="1" si="6"/>
        <v>-0.34690579555918111</v>
      </c>
      <c r="L304" s="41">
        <f t="shared" ca="1" si="7"/>
        <v>3.6646767566637317E-2</v>
      </c>
      <c r="M304" s="41">
        <f t="shared" ca="1" si="10"/>
        <v>1.9656888658955651E-2</v>
      </c>
      <c r="N304" s="219">
        <f t="shared" ca="1" si="11"/>
        <v>3.8371448613085876E-2</v>
      </c>
    </row>
    <row r="305" spans="1:14" ht="13" x14ac:dyDescent="0.15">
      <c r="A305" s="166">
        <f t="shared" si="8"/>
        <v>2</v>
      </c>
      <c r="B305" s="166">
        <f t="shared" si="9"/>
        <v>1895</v>
      </c>
      <c r="C305" s="41">
        <f ca="1">'StockBond Returns'!W295</f>
        <v>2.8883507990911735E-3</v>
      </c>
      <c r="D305" s="217">
        <f>'StockBond Returns'!M295</f>
        <v>16.331237689999998</v>
      </c>
      <c r="E305" s="41">
        <f t="shared" si="0"/>
        <v>4.8116173096676061E-2</v>
      </c>
      <c r="F305" s="138">
        <f t="shared" ca="1" si="3"/>
        <v>134.96612085492254</v>
      </c>
      <c r="G305" s="218">
        <f>'StockBond Returns'!C295</f>
        <v>1895.0833333333114</v>
      </c>
      <c r="H305" s="138">
        <f t="shared" ca="1" si="1"/>
        <v>0.54117110277019609</v>
      </c>
      <c r="I305" s="138">
        <f t="shared" ca="1" si="4"/>
        <v>6.5329727504620827</v>
      </c>
      <c r="J305" s="41">
        <f t="shared" ca="1" si="5"/>
        <v>-0.34853853287263215</v>
      </c>
      <c r="K305" s="41">
        <f t="shared" ca="1" si="6"/>
        <v>-0.34853853287263215</v>
      </c>
      <c r="L305" s="41">
        <f t="shared" ca="1" si="7"/>
        <v>3.637739516553351E-2</v>
      </c>
      <c r="M305" s="41">
        <f t="shared" ca="1" si="10"/>
        <v>1.644347831745363E-2</v>
      </c>
      <c r="N305" s="219">
        <f t="shared" ca="1" si="11"/>
        <v>3.8364851652983978E-2</v>
      </c>
    </row>
    <row r="306" spans="1:14" ht="13" x14ac:dyDescent="0.15">
      <c r="A306" s="166">
        <f t="shared" si="8"/>
        <v>3</v>
      </c>
      <c r="B306" s="166">
        <f t="shared" si="9"/>
        <v>1895</v>
      </c>
      <c r="C306" s="41">
        <f ca="1">'StockBond Returns'!W296</f>
        <v>4.9816490551269537E-3</v>
      </c>
      <c r="D306" s="217">
        <f>'StockBond Returns'!M296</f>
        <v>16.36462543</v>
      </c>
      <c r="E306" s="41">
        <f t="shared" si="0"/>
        <v>4.8053708799432021E-2</v>
      </c>
      <c r="F306" s="138">
        <f t="shared" ca="1" si="3"/>
        <v>135.09460767607064</v>
      </c>
      <c r="G306" s="218">
        <f>'StockBond Returns'!C296</f>
        <v>1895.1666666666447</v>
      </c>
      <c r="H306" s="138">
        <f t="shared" ca="1" si="1"/>
        <v>0.54098307813661772</v>
      </c>
      <c r="I306" s="138">
        <f t="shared" ca="1" si="4"/>
        <v>6.5211083740938678</v>
      </c>
      <c r="J306" s="41">
        <f t="shared" ca="1" si="5"/>
        <v>-0.35013847788462338</v>
      </c>
      <c r="K306" s="41">
        <f t="shared" ca="1" si="6"/>
        <v>-0.35013847788462338</v>
      </c>
      <c r="L306" s="41">
        <f t="shared" ca="1" si="7"/>
        <v>3.7288007306845117E-2</v>
      </c>
      <c r="M306" s="41">
        <f t="shared" ca="1" si="10"/>
        <v>1.1396185940102166E-2</v>
      </c>
      <c r="N306" s="219">
        <f t="shared" ca="1" si="11"/>
        <v>3.8363582803871948E-2</v>
      </c>
    </row>
    <row r="307" spans="1:14" ht="13" x14ac:dyDescent="0.15">
      <c r="A307" s="166">
        <f t="shared" si="8"/>
        <v>4</v>
      </c>
      <c r="B307" s="166">
        <f t="shared" si="9"/>
        <v>1895</v>
      </c>
      <c r="C307" s="41">
        <f ca="1">'StockBond Returns'!W297</f>
        <v>-5.6479450123513471E-3</v>
      </c>
      <c r="D307" s="217">
        <f>'StockBond Returns'!M297</f>
        <v>16.387543820000001</v>
      </c>
      <c r="E307" s="41">
        <f t="shared" si="0"/>
        <v>4.801097867331286E-2</v>
      </c>
      <c r="F307" s="138">
        <f t="shared" ca="1" si="3"/>
        <v>133.79367312499232</v>
      </c>
      <c r="G307" s="218">
        <f>'StockBond Returns'!C297</f>
        <v>1895.2499999999779</v>
      </c>
      <c r="H307" s="138">
        <f t="shared" ca="1" si="1"/>
        <v>0.53529709891901656</v>
      </c>
      <c r="I307" s="138">
        <f t="shared" ca="1" si="4"/>
        <v>6.5032096871319736</v>
      </c>
      <c r="J307" s="41">
        <f t="shared" ca="1" si="5"/>
        <v>-0.35026594159140145</v>
      </c>
      <c r="K307" s="41">
        <f t="shared" ca="1" si="6"/>
        <v>-0.35026594159140145</v>
      </c>
      <c r="L307" s="41">
        <f t="shared" ca="1" si="7"/>
        <v>3.9165029783336136E-2</v>
      </c>
      <c r="M307" s="41">
        <f t="shared" ca="1" si="10"/>
        <v>5.6961253972203085E-3</v>
      </c>
      <c r="N307" s="219">
        <f t="shared" ca="1" si="11"/>
        <v>3.8366049340028463E-2</v>
      </c>
    </row>
    <row r="308" spans="1:14" ht="13" x14ac:dyDescent="0.15">
      <c r="A308" s="166">
        <f t="shared" si="8"/>
        <v>5</v>
      </c>
      <c r="B308" s="166">
        <f t="shared" si="9"/>
        <v>1895</v>
      </c>
      <c r="C308" s="41">
        <f ca="1">'StockBond Returns'!W298</f>
        <v>3.1743163114143887E-2</v>
      </c>
      <c r="D308" s="217">
        <f>'StockBond Returns'!M298</f>
        <v>17.08036955</v>
      </c>
      <c r="E308" s="41">
        <f t="shared" si="0"/>
        <v>4.677337131297607E-2</v>
      </c>
      <c r="F308" s="138">
        <f t="shared" ca="1" si="3"/>
        <v>137.48841839259487</v>
      </c>
      <c r="G308" s="218">
        <f>'StockBond Returns'!C298</f>
        <v>1895.3333333333112</v>
      </c>
      <c r="H308" s="138">
        <f t="shared" ca="1" si="1"/>
        <v>0.53589973705922067</v>
      </c>
      <c r="I308" s="138">
        <f t="shared" ca="1" si="4"/>
        <v>6.4896757572098744</v>
      </c>
      <c r="J308" s="41">
        <f t="shared" ca="1" si="5"/>
        <v>-0.35076320545289608</v>
      </c>
      <c r="K308" s="41">
        <f t="shared" ca="1" si="6"/>
        <v>-0.35076320545289608</v>
      </c>
      <c r="L308" s="41">
        <f t="shared" ca="1" si="7"/>
        <v>4.035474208404799E-2</v>
      </c>
      <c r="M308" s="41">
        <f t="shared" ca="1" si="10"/>
        <v>7.4501051701969523E-4</v>
      </c>
      <c r="N308" s="219">
        <f t="shared" ca="1" si="11"/>
        <v>3.8376423983262853E-2</v>
      </c>
    </row>
    <row r="309" spans="1:14" ht="13" x14ac:dyDescent="0.15">
      <c r="A309" s="166">
        <f t="shared" si="8"/>
        <v>6</v>
      </c>
      <c r="B309" s="166">
        <f t="shared" si="9"/>
        <v>1895</v>
      </c>
      <c r="C309" s="41">
        <f ca="1">'StockBond Returns'!W299</f>
        <v>6.5583083270562125E-3</v>
      </c>
      <c r="D309" s="217">
        <f>'StockBond Returns'!M299</f>
        <v>17.207413540000001</v>
      </c>
      <c r="E309" s="41">
        <f t="shared" si="0"/>
        <v>4.6557243195655768E-2</v>
      </c>
      <c r="F309" s="138">
        <f t="shared" ca="1" si="3"/>
        <v>137.85069549904554</v>
      </c>
      <c r="G309" s="218">
        <f>'StockBond Returns'!C299</f>
        <v>1895.4166666666445</v>
      </c>
      <c r="H309" s="138">
        <f t="shared" ca="1" si="1"/>
        <v>0.53482902958661283</v>
      </c>
      <c r="I309" s="138">
        <f t="shared" ca="1" si="4"/>
        <v>6.4763377930092876</v>
      </c>
      <c r="J309" s="41">
        <f t="shared" ca="1" si="5"/>
        <v>-0.3515614174391497</v>
      </c>
      <c r="K309" s="41">
        <f t="shared" ca="1" si="6"/>
        <v>-0.3515614174391497</v>
      </c>
      <c r="L309" s="41">
        <f t="shared" ca="1" si="7"/>
        <v>4.1517784778506206E-2</v>
      </c>
      <c r="M309" s="41">
        <f t="shared" ca="1" si="10"/>
        <v>-3.9226315772997733E-3</v>
      </c>
      <c r="N309" s="219">
        <f t="shared" ca="1" si="11"/>
        <v>3.8390786362405505E-2</v>
      </c>
    </row>
    <row r="310" spans="1:14" ht="13" x14ac:dyDescent="0.15">
      <c r="A310" s="166">
        <f t="shared" si="8"/>
        <v>7</v>
      </c>
      <c r="B310" s="166">
        <f t="shared" si="9"/>
        <v>1895</v>
      </c>
      <c r="C310" s="41">
        <f ca="1">'StockBond Returns'!W300</f>
        <v>1.9710472409070832E-2</v>
      </c>
      <c r="D310" s="217">
        <f>'StockBond Returns'!M300</f>
        <v>17.54601465</v>
      </c>
      <c r="E310" s="41">
        <f t="shared" si="0"/>
        <v>4.5996499631042999E-2</v>
      </c>
      <c r="F310" s="138">
        <f t="shared" ca="1" si="3"/>
        <v>140.02242706683288</v>
      </c>
      <c r="G310" s="218">
        <f>'StockBond Returns'!C300</f>
        <v>1895.4999999999777</v>
      </c>
      <c r="H310" s="138">
        <f t="shared" ca="1" si="1"/>
        <v>0.536711792909777</v>
      </c>
      <c r="I310" s="138">
        <f t="shared" ca="1" si="4"/>
        <v>6.4673204537168552</v>
      </c>
      <c r="J310" s="41">
        <f t="shared" ca="1" si="5"/>
        <v>-0.35170682312326662</v>
      </c>
      <c r="K310" s="41">
        <f t="shared" ca="1" si="6"/>
        <v>-0.35170682312326662</v>
      </c>
      <c r="L310" s="41">
        <f t="shared" ca="1" si="7"/>
        <v>4.1991846244551212E-2</v>
      </c>
      <c r="M310" s="41">
        <f t="shared" ca="1" si="10"/>
        <v>-7.6940994726145684E-3</v>
      </c>
      <c r="N310" s="219">
        <f t="shared" ca="1" si="11"/>
        <v>3.8402934282902507E-2</v>
      </c>
    </row>
    <row r="311" spans="1:14" ht="13" x14ac:dyDescent="0.15">
      <c r="A311" s="166">
        <f t="shared" si="8"/>
        <v>8</v>
      </c>
      <c r="B311" s="166">
        <f t="shared" si="9"/>
        <v>1895</v>
      </c>
      <c r="C311" s="41">
        <f ca="1">'StockBond Returns'!W301</f>
        <v>2.5273827333374885E-2</v>
      </c>
      <c r="D311" s="217">
        <f>'StockBond Returns'!M301</f>
        <v>18.07407255</v>
      </c>
      <c r="E311" s="41">
        <f t="shared" si="0"/>
        <v>4.5163936758956968E-2</v>
      </c>
      <c r="F311" s="138">
        <f t="shared" ca="1" si="3"/>
        <v>143.0110531572285</v>
      </c>
      <c r="G311" s="218">
        <f>'StockBond Returns'!C301</f>
        <v>1895.583333333311</v>
      </c>
      <c r="H311" s="138">
        <f t="shared" ca="1" si="1"/>
        <v>0.53824518005207511</v>
      </c>
      <c r="I311" s="138">
        <f t="shared" ca="1" si="4"/>
        <v>6.4640016621891929</v>
      </c>
      <c r="J311" s="41">
        <f t="shared" ca="1" si="5"/>
        <v>-0.35289059106893117</v>
      </c>
      <c r="K311" s="41">
        <f t="shared" ca="1" si="6"/>
        <v>-0.35289059106893117</v>
      </c>
      <c r="L311" s="41">
        <f t="shared" ca="1" si="7"/>
        <v>4.1547874259666218E-2</v>
      </c>
      <c r="M311" s="41">
        <f t="shared" ca="1" si="10"/>
        <v>-8.9671551593528687E-3</v>
      </c>
      <c r="N311" s="219">
        <f t="shared" ca="1" si="11"/>
        <v>3.8415638024001719E-2</v>
      </c>
    </row>
    <row r="312" spans="1:14" ht="13" x14ac:dyDescent="0.15">
      <c r="A312" s="166">
        <f t="shared" si="8"/>
        <v>9</v>
      </c>
      <c r="B312" s="166">
        <f t="shared" si="9"/>
        <v>1895</v>
      </c>
      <c r="C312" s="41">
        <f ca="1">'StockBond Returns'!W302</f>
        <v>8.1408943732281525E-3</v>
      </c>
      <c r="D312" s="217">
        <f>'StockBond Returns'!M302</f>
        <v>18.200335949999999</v>
      </c>
      <c r="E312" s="41">
        <f t="shared" si="0"/>
        <v>4.4972020372239338E-2</v>
      </c>
      <c r="F312" s="138">
        <f t="shared" ca="1" si="3"/>
        <v>143.63266405797583</v>
      </c>
      <c r="G312" s="218">
        <f>'StockBond Returns'!C302</f>
        <v>1895.6666666666442</v>
      </c>
      <c r="H312" s="138">
        <f t="shared" ca="1" si="1"/>
        <v>0.53828759117785818</v>
      </c>
      <c r="I312" s="138">
        <f t="shared" ca="1" si="4"/>
        <v>6.463126174989104</v>
      </c>
      <c r="J312" s="41">
        <f t="shared" ca="1" si="5"/>
        <v>-0.35509838337751887</v>
      </c>
      <c r="K312" s="41">
        <f t="shared" ca="1" si="6"/>
        <v>-0.35509838337751887</v>
      </c>
      <c r="L312" s="41">
        <f t="shared" ca="1" si="7"/>
        <v>4.0704933802591103E-2</v>
      </c>
      <c r="M312" s="41">
        <f t="shared" ca="1" si="10"/>
        <v>-9.9125902112546793E-3</v>
      </c>
      <c r="N312" s="219">
        <f t="shared" ca="1" si="11"/>
        <v>3.8431698590535052E-2</v>
      </c>
    </row>
    <row r="313" spans="1:14" ht="13" x14ac:dyDescent="0.15">
      <c r="A313" s="166">
        <f t="shared" si="8"/>
        <v>10</v>
      </c>
      <c r="B313" s="166">
        <f t="shared" si="9"/>
        <v>1895</v>
      </c>
      <c r="C313" s="41">
        <f ca="1">'StockBond Returns'!W303</f>
        <v>-1.5740971111918727E-2</v>
      </c>
      <c r="D313" s="217">
        <f>'StockBond Returns'!M303</f>
        <v>17.944706620000002</v>
      </c>
      <c r="E313" s="41">
        <f t="shared" si="0"/>
        <v>4.5363369994733296E-2</v>
      </c>
      <c r="F313" s="138">
        <f t="shared" ca="1" si="3"/>
        <v>140.84193202055607</v>
      </c>
      <c r="G313" s="218">
        <f>'StockBond Returns'!C303</f>
        <v>1895.7499999999775</v>
      </c>
      <c r="H313" s="138">
        <f t="shared" ca="1" si="1"/>
        <v>0.53242205608512994</v>
      </c>
      <c r="I313" s="138">
        <f t="shared" ca="1" si="4"/>
        <v>6.4542622373297771</v>
      </c>
      <c r="J313" s="41">
        <f t="shared" ca="1" si="5"/>
        <v>-0.35600280703186338</v>
      </c>
      <c r="K313" s="41">
        <f t="shared" ca="1" si="6"/>
        <v>-0.35600280703186338</v>
      </c>
      <c r="L313" s="41">
        <f t="shared" ca="1" si="7"/>
        <v>4.114422050907951E-2</v>
      </c>
      <c r="M313" s="41">
        <f t="shared" ca="1" si="10"/>
        <v>-1.2704545364985331E-2</v>
      </c>
      <c r="N313" s="219">
        <f t="shared" ca="1" si="11"/>
        <v>3.8447477696124346E-2</v>
      </c>
    </row>
    <row r="314" spans="1:14" ht="13" x14ac:dyDescent="0.15">
      <c r="A314" s="166">
        <f t="shared" si="8"/>
        <v>11</v>
      </c>
      <c r="B314" s="166">
        <f t="shared" si="9"/>
        <v>1895</v>
      </c>
      <c r="C314" s="41">
        <f ca="1">'StockBond Returns'!W304</f>
        <v>-1.6967540897429471E-2</v>
      </c>
      <c r="D314" s="217">
        <f>'StockBond Returns'!M304</f>
        <v>17.342998990000002</v>
      </c>
      <c r="E314" s="41">
        <f t="shared" si="0"/>
        <v>4.6330077213767973E-2</v>
      </c>
      <c r="F314" s="138">
        <f t="shared" ca="1" si="3"/>
        <v>137.92880261585049</v>
      </c>
      <c r="G314" s="218">
        <f>'StockBond Returns'!C304</f>
        <v>1895.8333333333107</v>
      </c>
      <c r="H314" s="138">
        <f t="shared" ca="1" si="1"/>
        <v>0.53252100626624288</v>
      </c>
      <c r="I314" s="138">
        <f t="shared" ca="1" si="4"/>
        <v>6.4459639024133688</v>
      </c>
      <c r="J314" s="41">
        <f t="shared" ca="1" si="5"/>
        <v>-0.3566185739644322</v>
      </c>
      <c r="K314" s="41">
        <f t="shared" ca="1" si="6"/>
        <v>-0.3566185739644322</v>
      </c>
      <c r="L314" s="41">
        <f t="shared" ca="1" si="7"/>
        <v>4.1493128229222132E-2</v>
      </c>
      <c r="M314" s="41">
        <f t="shared" ca="1" si="10"/>
        <v>-1.4303992675669286E-2</v>
      </c>
      <c r="N314" s="219">
        <f t="shared" ca="1" si="11"/>
        <v>3.8462081914073951E-2</v>
      </c>
    </row>
    <row r="315" spans="1:14" ht="13" x14ac:dyDescent="0.15">
      <c r="A315" s="166">
        <f t="shared" si="8"/>
        <v>12</v>
      </c>
      <c r="B315" s="166">
        <f t="shared" si="9"/>
        <v>1895</v>
      </c>
      <c r="C315" s="41">
        <f ca="1">'StockBond Returns'!W305</f>
        <v>-2.8661298161744474E-2</v>
      </c>
      <c r="D315" s="217">
        <f>'StockBond Returns'!M305</f>
        <v>16.548415160000001</v>
      </c>
      <c r="E315" s="41">
        <f t="shared" si="0"/>
        <v>4.771437371287221E-2</v>
      </c>
      <c r="F315" s="138">
        <f t="shared" ca="1" si="3"/>
        <v>133.45832581605694</v>
      </c>
      <c r="G315" s="218">
        <f>'StockBond Returns'!C305</f>
        <v>1895.916666666644</v>
      </c>
      <c r="H315" s="138">
        <f t="shared" ca="1" si="1"/>
        <v>0.53065670275680021</v>
      </c>
      <c r="I315" s="138">
        <f t="shared" ca="1" si="4"/>
        <v>6.4347624619950388</v>
      </c>
      <c r="J315" s="41">
        <f t="shared" ca="1" si="5"/>
        <v>-0.35688144791881449</v>
      </c>
      <c r="K315" s="41">
        <f t="shared" ca="1" si="6"/>
        <v>-0.35688144791881449</v>
      </c>
      <c r="L315" s="41">
        <f t="shared" ca="1" si="7"/>
        <v>4.2312714709321853E-2</v>
      </c>
      <c r="M315" s="41">
        <f t="shared" ca="1" si="10"/>
        <v>-1.6318278043308543E-2</v>
      </c>
      <c r="N315" s="219">
        <f t="shared" ca="1" si="11"/>
        <v>3.8475972599354799E-2</v>
      </c>
    </row>
    <row r="316" spans="1:14" ht="13" x14ac:dyDescent="0.15">
      <c r="A316" s="166">
        <f t="shared" si="8"/>
        <v>1</v>
      </c>
      <c r="B316" s="166">
        <f t="shared" si="9"/>
        <v>1896</v>
      </c>
      <c r="C316" s="41">
        <f ca="1">'StockBond Returns'!W306</f>
        <v>1.3475123336896225E-3</v>
      </c>
      <c r="D316" s="217">
        <f>'StockBond Returns'!M306</f>
        <v>16.576224830000001</v>
      </c>
      <c r="E316" s="41">
        <f t="shared" si="0"/>
        <v>4.7663683536379738E-2</v>
      </c>
      <c r="F316" s="138">
        <f t="shared" ca="1" si="3"/>
        <v>133.10679078691894</v>
      </c>
      <c r="G316" s="218">
        <f>'StockBond Returns'!C306</f>
        <v>1895.9999999999773</v>
      </c>
      <c r="H316" s="138">
        <f t="shared" ca="1" si="1"/>
        <v>0.52869666271756754</v>
      </c>
      <c r="I316" s="138">
        <f t="shared" ca="1" si="4"/>
        <v>6.4257210384371142</v>
      </c>
      <c r="J316" s="41">
        <f t="shared" ca="1" si="5"/>
        <v>-0.35739322680546226</v>
      </c>
      <c r="K316" s="41">
        <f t="shared" ca="1" si="6"/>
        <v>-0.35739322680546226</v>
      </c>
      <c r="L316" s="41">
        <f t="shared" ca="1" si="7"/>
        <v>4.278541247447909E-2</v>
      </c>
      <c r="M316" s="41">
        <f t="shared" ca="1" si="10"/>
        <v>-1.7078784470288433E-2</v>
      </c>
      <c r="N316" s="219">
        <f t="shared" ca="1" si="11"/>
        <v>3.8489034319358628E-2</v>
      </c>
    </row>
    <row r="317" spans="1:14" ht="13" x14ac:dyDescent="0.15">
      <c r="A317" s="166">
        <f t="shared" si="8"/>
        <v>2</v>
      </c>
      <c r="B317" s="166">
        <f t="shared" si="9"/>
        <v>1896</v>
      </c>
      <c r="C317" s="41">
        <f ca="1">'StockBond Returns'!W307</f>
        <v>4.8429079992252391E-2</v>
      </c>
      <c r="D317" s="217">
        <f>'StockBond Returns'!M307</f>
        <v>17.51540335</v>
      </c>
      <c r="E317" s="41">
        <f t="shared" si="0"/>
        <v>4.6046302360773214E-2</v>
      </c>
      <c r="F317" s="138">
        <f t="shared" ca="1" si="3"/>
        <v>138.99872924976268</v>
      </c>
      <c r="G317" s="218">
        <f>'StockBond Returns'!C307</f>
        <v>1896.0833333333105</v>
      </c>
      <c r="H317" s="138">
        <f t="shared" ca="1" si="1"/>
        <v>0.53336479289981864</v>
      </c>
      <c r="I317" s="138">
        <f t="shared" ca="1" si="4"/>
        <v>6.4179147285667364</v>
      </c>
      <c r="J317" s="41">
        <f t="shared" ca="1" si="5"/>
        <v>-0.35745306836496438</v>
      </c>
      <c r="K317" s="41">
        <f t="shared" ca="1" si="6"/>
        <v>-0.35745306836496438</v>
      </c>
      <c r="L317" s="41">
        <f t="shared" ca="1" si="7"/>
        <v>4.3060240854885246E-2</v>
      </c>
      <c r="M317" s="41">
        <f t="shared" ca="1" si="10"/>
        <v>-1.7611893741208084E-2</v>
      </c>
      <c r="N317" s="219">
        <f t="shared" ca="1" si="11"/>
        <v>3.8499494249110928E-2</v>
      </c>
    </row>
    <row r="318" spans="1:14" ht="13" x14ac:dyDescent="0.15">
      <c r="A318" s="166">
        <f t="shared" si="8"/>
        <v>3</v>
      </c>
      <c r="B318" s="166">
        <f t="shared" si="9"/>
        <v>1896</v>
      </c>
      <c r="C318" s="41">
        <f ca="1">'StockBond Returns'!W308</f>
        <v>-6.5238197048417537E-3</v>
      </c>
      <c r="D318" s="217">
        <f>'StockBond Returns'!M308</f>
        <v>17.23236271</v>
      </c>
      <c r="E318" s="41">
        <f t="shared" si="0"/>
        <v>4.6515173857143127E-2</v>
      </c>
      <c r="F318" s="138">
        <f t="shared" ca="1" si="3"/>
        <v>137.56204138378109</v>
      </c>
      <c r="G318" s="218">
        <f>'StockBond Returns'!C308</f>
        <v>1896.1666666666438</v>
      </c>
      <c r="H318" s="138">
        <f t="shared" ca="1" si="1"/>
        <v>0.53322685592584129</v>
      </c>
      <c r="I318" s="138">
        <f t="shared" ca="1" si="4"/>
        <v>6.4101585063559599</v>
      </c>
      <c r="J318" s="41">
        <f t="shared" ca="1" si="5"/>
        <v>-0.35695669373519479</v>
      </c>
      <c r="K318" s="41">
        <f t="shared" ca="1" si="6"/>
        <v>-0.35695669373519479</v>
      </c>
      <c r="L318" s="41">
        <f t="shared" ca="1" si="7"/>
        <v>4.3330180947835917E-2</v>
      </c>
      <c r="M318" s="41">
        <f t="shared" ca="1" si="10"/>
        <v>-1.7013958574691679E-2</v>
      </c>
      <c r="N318" s="219">
        <f t="shared" ca="1" si="11"/>
        <v>3.8505621333367206E-2</v>
      </c>
    </row>
    <row r="319" spans="1:14" ht="13" x14ac:dyDescent="0.15">
      <c r="A319" s="166">
        <f t="shared" si="8"/>
        <v>4</v>
      </c>
      <c r="B319" s="166">
        <f t="shared" si="9"/>
        <v>1896</v>
      </c>
      <c r="C319" s="41">
        <f ca="1">'StockBond Returns'!W309</f>
        <v>2.6608633171049896E-2</v>
      </c>
      <c r="D319" s="217">
        <f>'StockBond Returns'!M309</f>
        <v>17.643699380000001</v>
      </c>
      <c r="E319" s="41">
        <f t="shared" si="0"/>
        <v>4.5838728133555398E-2</v>
      </c>
      <c r="F319" s="138">
        <f t="shared" ca="1" si="3"/>
        <v>140.6749639874908</v>
      </c>
      <c r="G319" s="218">
        <f>'StockBond Returns'!C309</f>
        <v>1896.249999999977</v>
      </c>
      <c r="H319" s="138">
        <f t="shared" ca="1" si="1"/>
        <v>0.53736345245169059</v>
      </c>
      <c r="I319" s="138">
        <f t="shared" ca="1" si="4"/>
        <v>6.4122248598886333</v>
      </c>
      <c r="J319" s="41">
        <f t="shared" ca="1" si="5"/>
        <v>-0.35870122333882803</v>
      </c>
      <c r="K319" s="41">
        <f t="shared" ca="1" si="6"/>
        <v>-0.35870122333882803</v>
      </c>
      <c r="L319" s="41">
        <f t="shared" ca="1" si="7"/>
        <v>4.2001225975190293E-2</v>
      </c>
      <c r="M319" s="41">
        <f t="shared" ca="1" si="10"/>
        <v>-1.3990757121575492E-2</v>
      </c>
      <c r="N319" s="219">
        <f t="shared" ca="1" si="11"/>
        <v>3.851136812265625E-2</v>
      </c>
    </row>
    <row r="320" spans="1:14" ht="13" x14ac:dyDescent="0.15">
      <c r="A320" s="166">
        <f t="shared" si="8"/>
        <v>5</v>
      </c>
      <c r="B320" s="166">
        <f t="shared" si="9"/>
        <v>1896</v>
      </c>
      <c r="C320" s="41">
        <f ca="1">'StockBond Returns'!W310</f>
        <v>1.319276738751028E-2</v>
      </c>
      <c r="D320" s="217">
        <f>'StockBond Returns'!M310</f>
        <v>17.828266889999998</v>
      </c>
      <c r="E320" s="41">
        <f t="shared" si="0"/>
        <v>4.5545350851262698E-2</v>
      </c>
      <c r="F320" s="138">
        <f t="shared" ca="1" si="3"/>
        <v>141.98640330114171</v>
      </c>
      <c r="G320" s="218">
        <f>'StockBond Returns'!C310</f>
        <v>1896.3333333333103</v>
      </c>
      <c r="H320" s="138">
        <f t="shared" ca="1" si="1"/>
        <v>0.53890171287161526</v>
      </c>
      <c r="I320" s="138">
        <f t="shared" ca="1" si="4"/>
        <v>6.4152268357010289</v>
      </c>
      <c r="J320" s="41">
        <f t="shared" ca="1" si="5"/>
        <v>-0.36138775208857166</v>
      </c>
      <c r="K320" s="41">
        <f t="shared" ca="1" si="6"/>
        <v>-0.36138775208857166</v>
      </c>
      <c r="L320" s="41">
        <f t="shared" ca="1" si="7"/>
        <v>4.0513848449040157E-2</v>
      </c>
      <c r="M320" s="41">
        <f t="shared" ca="1" si="10"/>
        <v>-1.1471901570141552E-2</v>
      </c>
      <c r="N320" s="219">
        <f t="shared" ca="1" si="11"/>
        <v>3.8518295297701989E-2</v>
      </c>
    </row>
    <row r="321" spans="1:14" ht="13" x14ac:dyDescent="0.15">
      <c r="A321" s="166">
        <f t="shared" si="8"/>
        <v>6</v>
      </c>
      <c r="B321" s="166">
        <f t="shared" si="9"/>
        <v>1896</v>
      </c>
      <c r="C321" s="41">
        <f ca="1">'StockBond Returns'!W311</f>
        <v>4.6946880178451575E-3</v>
      </c>
      <c r="D321" s="217">
        <f>'StockBond Returns'!M311</f>
        <v>17.77757862</v>
      </c>
      <c r="E321" s="41">
        <f t="shared" si="0"/>
        <v>4.5625315077357821E-2</v>
      </c>
      <c r="F321" s="138">
        <f t="shared" ca="1" si="3"/>
        <v>142.11155347913066</v>
      </c>
      <c r="G321" s="218">
        <f>'StockBond Returns'!C311</f>
        <v>1896.4166666666436</v>
      </c>
      <c r="H321" s="138">
        <f t="shared" ca="1" si="1"/>
        <v>0.54032370030151022</v>
      </c>
      <c r="I321" s="138">
        <f t="shared" ca="1" si="4"/>
        <v>6.4207215064159264</v>
      </c>
      <c r="J321" s="41">
        <f t="shared" ca="1" si="5"/>
        <v>-0.3642352080931327</v>
      </c>
      <c r="K321" s="41">
        <f t="shared" ca="1" si="6"/>
        <v>-0.3642352080931327</v>
      </c>
      <c r="L321" s="41">
        <f t="shared" ca="1" si="7"/>
        <v>3.8616815076248479E-2</v>
      </c>
      <c r="M321" s="41">
        <f t="shared" ca="1" si="10"/>
        <v>-8.5876136129580116E-3</v>
      </c>
      <c r="N321" s="219">
        <f t="shared" ca="1" si="11"/>
        <v>3.852529919031681E-2</v>
      </c>
    </row>
    <row r="322" spans="1:14" ht="13" x14ac:dyDescent="0.15">
      <c r="A322" s="166">
        <f t="shared" si="8"/>
        <v>7</v>
      </c>
      <c r="B322" s="166">
        <f t="shared" si="9"/>
        <v>1896</v>
      </c>
      <c r="C322" s="41">
        <f ca="1">'StockBond Returns'!W312</f>
        <v>-4.9908213170201242E-2</v>
      </c>
      <c r="D322" s="217">
        <f>'StockBond Returns'!M312</f>
        <v>16.637100100000001</v>
      </c>
      <c r="E322" s="41">
        <f t="shared" si="0"/>
        <v>4.7553314399424687E-2</v>
      </c>
      <c r="F322" s="138">
        <f t="shared" ca="1" si="3"/>
        <v>134.5056626642598</v>
      </c>
      <c r="G322" s="218">
        <f>'StockBond Returns'!C312</f>
        <v>1896.4999999999768</v>
      </c>
      <c r="H322" s="138">
        <f t="shared" ca="1" si="1"/>
        <v>0.5330158387647087</v>
      </c>
      <c r="I322" s="138">
        <f t="shared" ca="1" si="4"/>
        <v>6.4170255522708581</v>
      </c>
      <c r="J322" s="41">
        <f t="shared" ca="1" si="5"/>
        <v>-0.36608821820625592</v>
      </c>
      <c r="K322" s="41">
        <f t="shared" ca="1" si="6"/>
        <v>-0.36608821820625592</v>
      </c>
      <c r="L322" s="41">
        <f t="shared" ca="1" si="7"/>
        <v>3.8199327235838521E-2</v>
      </c>
      <c r="M322" s="41">
        <f t="shared" ca="1" si="10"/>
        <v>-7.7767758387621289E-3</v>
      </c>
      <c r="N322" s="219">
        <f t="shared" ca="1" si="11"/>
        <v>3.8533409321763183E-2</v>
      </c>
    </row>
    <row r="323" spans="1:14" ht="13" x14ac:dyDescent="0.15">
      <c r="A323" s="166">
        <f t="shared" si="8"/>
        <v>8</v>
      </c>
      <c r="B323" s="166">
        <f t="shared" si="9"/>
        <v>1896</v>
      </c>
      <c r="C323" s="41">
        <f ca="1">'StockBond Returns'!W313</f>
        <v>-4.3576764451152619E-2</v>
      </c>
      <c r="D323" s="217">
        <f>'StockBond Returns'!M313</f>
        <v>15.703370550000001</v>
      </c>
      <c r="E323" s="41">
        <f t="shared" si="0"/>
        <v>4.9340298132683369E-2</v>
      </c>
      <c r="F323" s="138">
        <f t="shared" ca="1" si="3"/>
        <v>128.13455235188303</v>
      </c>
      <c r="G323" s="218">
        <f>'StockBond Returns'!C313</f>
        <v>1896.5833333333101</v>
      </c>
      <c r="H323" s="138">
        <f t="shared" ca="1" si="1"/>
        <v>0.52684975117831945</v>
      </c>
      <c r="I323" s="138">
        <f t="shared" ca="1" si="4"/>
        <v>6.4056301233971027</v>
      </c>
      <c r="J323" s="41">
        <f t="shared" ca="1" si="5"/>
        <v>-0.36752694675602038</v>
      </c>
      <c r="K323" s="41">
        <f t="shared" ca="1" si="6"/>
        <v>-0.36752694675602038</v>
      </c>
      <c r="L323" s="41">
        <f t="shared" ca="1" si="7"/>
        <v>3.9023245430161779E-2</v>
      </c>
      <c r="M323" s="41">
        <f t="shared" ca="1" si="10"/>
        <v>-9.0302481098560872E-3</v>
      </c>
      <c r="N323" s="219">
        <f t="shared" ca="1" si="11"/>
        <v>3.8543076325281478E-2</v>
      </c>
    </row>
    <row r="324" spans="1:14" ht="13" x14ac:dyDescent="0.15">
      <c r="A324" s="166">
        <f t="shared" si="8"/>
        <v>9</v>
      </c>
      <c r="B324" s="166">
        <f t="shared" si="9"/>
        <v>1896</v>
      </c>
      <c r="C324" s="41">
        <f ca="1">'StockBond Returns'!W314</f>
        <v>4.8344056095684089E-2</v>
      </c>
      <c r="D324" s="217">
        <f>'StockBond Returns'!M314</f>
        <v>16.54433994</v>
      </c>
      <c r="E324" s="41">
        <f t="shared" si="0"/>
        <v>4.7721816150617616E-2</v>
      </c>
      <c r="F324" s="138">
        <f t="shared" ca="1" si="3"/>
        <v>133.77677653347456</v>
      </c>
      <c r="G324" s="218">
        <f>'StockBond Returns'!C314</f>
        <v>1896.6666666666433</v>
      </c>
      <c r="H324" s="138">
        <f t="shared" ca="1" si="1"/>
        <v>0.53200589457939418</v>
      </c>
      <c r="I324" s="138">
        <f t="shared" ca="1" si="4"/>
        <v>6.3993484267986398</v>
      </c>
      <c r="J324" s="41">
        <f t="shared" ca="1" si="5"/>
        <v>-0.3687718478096641</v>
      </c>
      <c r="K324" s="41">
        <f t="shared" ca="1" si="6"/>
        <v>-0.3687718478096641</v>
      </c>
      <c r="L324" s="41">
        <f t="shared" ca="1" si="7"/>
        <v>3.9018918444977402E-2</v>
      </c>
      <c r="M324" s="41">
        <f t="shared" ca="1" si="10"/>
        <v>-9.867941065001995E-3</v>
      </c>
      <c r="N324" s="219">
        <f t="shared" ca="1" si="11"/>
        <v>3.855241933397003E-2</v>
      </c>
    </row>
    <row r="325" spans="1:14" ht="13" x14ac:dyDescent="0.15">
      <c r="A325" s="166">
        <f t="shared" si="8"/>
        <v>10</v>
      </c>
      <c r="B325" s="166">
        <f t="shared" si="9"/>
        <v>1896</v>
      </c>
      <c r="C325" s="41">
        <f ca="1">'StockBond Returns'!W315</f>
        <v>-7.897413178443698E-3</v>
      </c>
      <c r="D325" s="217">
        <f>'StockBond Returns'!M315</f>
        <v>16.4388668</v>
      </c>
      <c r="E325" s="41">
        <f t="shared" si="0"/>
        <v>4.7915721842821918E-2</v>
      </c>
      <c r="F325" s="138">
        <f t="shared" ca="1" si="3"/>
        <v>132.19248163129285</v>
      </c>
      <c r="G325" s="218">
        <f>'StockBond Returns'!C315</f>
        <v>1896.7499999999766</v>
      </c>
      <c r="H325" s="138">
        <f t="shared" ca="1" si="1"/>
        <v>0.52784151496311449</v>
      </c>
      <c r="I325" s="138">
        <f t="shared" ca="1" si="4"/>
        <v>6.3947678856766226</v>
      </c>
      <c r="J325" s="41">
        <f t="shared" ca="1" si="5"/>
        <v>-0.37058519966078485</v>
      </c>
      <c r="K325" s="41">
        <f t="shared" ca="1" si="6"/>
        <v>-0.37058519966078485</v>
      </c>
      <c r="L325" s="41">
        <f t="shared" ca="1" si="7"/>
        <v>3.8734626644128634E-2</v>
      </c>
      <c r="M325" s="41">
        <f t="shared" ca="1" si="10"/>
        <v>-9.217839230184155E-3</v>
      </c>
      <c r="N325" s="219">
        <f t="shared" ca="1" si="11"/>
        <v>3.8562923881566138E-2</v>
      </c>
    </row>
    <row r="326" spans="1:14" ht="13" x14ac:dyDescent="0.15">
      <c r="A326" s="166">
        <f t="shared" si="8"/>
        <v>11</v>
      </c>
      <c r="B326" s="166">
        <f t="shared" si="9"/>
        <v>1896</v>
      </c>
      <c r="C326" s="41">
        <f ca="1">'StockBond Returns'!W316</f>
        <v>2.8687359388568683E-2</v>
      </c>
      <c r="D326" s="217">
        <f>'StockBond Returns'!M316</f>
        <v>17.089425240000001</v>
      </c>
      <c r="E326" s="41">
        <f t="shared" si="0"/>
        <v>4.67578593474101E-2</v>
      </c>
      <c r="F326" s="138">
        <f t="shared" ca="1" si="3"/>
        <v>135.44175096611343</v>
      </c>
      <c r="G326" s="218">
        <f>'StockBond Returns'!C316</f>
        <v>1896.8333333333098</v>
      </c>
      <c r="H326" s="138">
        <f t="shared" ca="1" si="1"/>
        <v>0.52774719512003976</v>
      </c>
      <c r="I326" s="138">
        <f t="shared" ca="1" si="4"/>
        <v>6.3899940745304207</v>
      </c>
      <c r="J326" s="41">
        <f t="shared" ca="1" si="5"/>
        <v>-0.37269901565027563</v>
      </c>
      <c r="K326" s="41">
        <f t="shared" ca="1" si="6"/>
        <v>-0.37269901565027563</v>
      </c>
      <c r="L326" s="41">
        <f t="shared" ca="1" si="7"/>
        <v>3.8476163635025484E-2</v>
      </c>
      <c r="M326" s="41">
        <f t="shared" ca="1" si="10"/>
        <v>-8.6829260495847604E-3</v>
      </c>
      <c r="N326" s="219">
        <f t="shared" ca="1" si="11"/>
        <v>3.8575508172529235E-2</v>
      </c>
    </row>
    <row r="327" spans="1:14" ht="13" x14ac:dyDescent="0.15">
      <c r="A327" s="166">
        <f t="shared" si="8"/>
        <v>12</v>
      </c>
      <c r="B327" s="166">
        <f t="shared" si="9"/>
        <v>1896</v>
      </c>
      <c r="C327" s="41">
        <f ca="1">'StockBond Returns'!W317</f>
        <v>-2.4047095668198942E-2</v>
      </c>
      <c r="D327" s="217">
        <f>'StockBond Returns'!M317</f>
        <v>16.501404180000002</v>
      </c>
      <c r="E327" s="41">
        <f t="shared" si="0"/>
        <v>4.7800451679500644E-2</v>
      </c>
      <c r="F327" s="138">
        <f t="shared" ca="1" si="3"/>
        <v>131.66971381533256</v>
      </c>
      <c r="G327" s="218">
        <f>'StockBond Returns'!C317</f>
        <v>1896.9166666666431</v>
      </c>
      <c r="H327" s="138">
        <f t="shared" ca="1" si="1"/>
        <v>0.52448931607362359</v>
      </c>
      <c r="I327" s="138">
        <f t="shared" ca="1" si="4"/>
        <v>6.3838266878472432</v>
      </c>
      <c r="J327" s="41">
        <f t="shared" ca="1" si="5"/>
        <v>-0.37469823527371182</v>
      </c>
      <c r="K327" s="41">
        <f t="shared" ca="1" si="6"/>
        <v>-0.37469823527371182</v>
      </c>
      <c r="L327" s="41">
        <f t="shared" ca="1" si="7"/>
        <v>3.8438809441249333E-2</v>
      </c>
      <c r="M327" s="41">
        <f t="shared" ca="1" si="10"/>
        <v>-7.9157194144511278E-3</v>
      </c>
      <c r="N327" s="219">
        <f t="shared" ca="1" si="11"/>
        <v>3.8590588756766749E-2</v>
      </c>
    </row>
    <row r="328" spans="1:14" ht="13" x14ac:dyDescent="0.15">
      <c r="A328" s="166">
        <f t="shared" si="8"/>
        <v>1</v>
      </c>
      <c r="B328" s="166">
        <f t="shared" si="9"/>
        <v>1897</v>
      </c>
      <c r="C328" s="41">
        <f ca="1">'StockBond Returns'!W318</f>
        <v>3.6606860790596468E-2</v>
      </c>
      <c r="D328" s="217">
        <f>'StockBond Returns'!M318</f>
        <v>17.026521280000001</v>
      </c>
      <c r="E328" s="41">
        <f t="shared" si="0"/>
        <v>4.6865951610286893E-2</v>
      </c>
      <c r="F328" s="138">
        <f t="shared" ca="1" si="3"/>
        <v>135.94603947585483</v>
      </c>
      <c r="G328" s="218">
        <f>'StockBond Returns'!C318</f>
        <v>1896.9999999999764</v>
      </c>
      <c r="H328" s="138">
        <f t="shared" ca="1" si="1"/>
        <v>0.53093670897379697</v>
      </c>
      <c r="I328" s="138">
        <f t="shared" ca="1" si="4"/>
        <v>6.3860667341034727</v>
      </c>
      <c r="J328" s="41">
        <f t="shared" ca="1" si="5"/>
        <v>-0.37806548912836913</v>
      </c>
      <c r="K328" s="41">
        <f t="shared" ca="1" si="6"/>
        <v>-0.37806548912836913</v>
      </c>
      <c r="L328" s="41">
        <f t="shared" ca="1" si="7"/>
        <v>3.7028254186327825E-2</v>
      </c>
      <c r="M328" s="41">
        <f t="shared" ca="1" si="10"/>
        <v>-6.1711836067017689E-3</v>
      </c>
      <c r="N328" s="219">
        <f t="shared" ca="1" si="11"/>
        <v>3.8609618588515575E-2</v>
      </c>
    </row>
    <row r="329" spans="1:14" ht="13" x14ac:dyDescent="0.15">
      <c r="A329" s="166">
        <f t="shared" si="8"/>
        <v>2</v>
      </c>
      <c r="B329" s="166">
        <f t="shared" si="9"/>
        <v>1897</v>
      </c>
      <c r="C329" s="41">
        <f ca="1">'StockBond Returns'!W319</f>
        <v>-3.1280682696043995E-3</v>
      </c>
      <c r="D329" s="217">
        <f>'StockBond Returns'!M319</f>
        <v>16.894025880000001</v>
      </c>
      <c r="E329" s="41">
        <f t="shared" si="0"/>
        <v>4.7096261042308761E-2</v>
      </c>
      <c r="F329" s="138">
        <f t="shared" ca="1" si="3"/>
        <v>134.99151508069073</v>
      </c>
      <c r="G329" s="218">
        <f>'StockBond Returns'!C319</f>
        <v>1897.0833333333096</v>
      </c>
      <c r="H329" s="138">
        <f t="shared" ca="1" si="1"/>
        <v>0.52979963606141423</v>
      </c>
      <c r="I329" s="138">
        <f t="shared" ca="1" si="4"/>
        <v>6.3825015772650682</v>
      </c>
      <c r="J329" s="41">
        <f t="shared" ca="1" si="5"/>
        <v>-0.38068625623101437</v>
      </c>
      <c r="K329" s="41">
        <f t="shared" ca="1" si="6"/>
        <v>-0.38068625623101437</v>
      </c>
      <c r="L329" s="41">
        <f t="shared" ca="1" si="7"/>
        <v>3.6551440646066746E-2</v>
      </c>
      <c r="M329" s="41">
        <f t="shared" ca="1" si="10"/>
        <v>-5.5178594293315841E-3</v>
      </c>
      <c r="N329" s="219">
        <f t="shared" ca="1" si="11"/>
        <v>3.8633621425509197E-2</v>
      </c>
    </row>
    <row r="330" spans="1:14" ht="13" x14ac:dyDescent="0.15">
      <c r="A330" s="166">
        <f t="shared" si="8"/>
        <v>3</v>
      </c>
      <c r="B330" s="166">
        <f t="shared" si="9"/>
        <v>1897</v>
      </c>
      <c r="C330" s="41">
        <f ca="1">'StockBond Returns'!W320</f>
        <v>6.073897452403128E-3</v>
      </c>
      <c r="D330" s="217">
        <f>'StockBond Returns'!M320</f>
        <v>16.95803072</v>
      </c>
      <c r="E330" s="41">
        <f t="shared" si="0"/>
        <v>4.6984555621798055E-2</v>
      </c>
      <c r="F330" s="138">
        <f t="shared" ca="1" si="3"/>
        <v>135.27842211551419</v>
      </c>
      <c r="G330" s="218">
        <f>'StockBond Returns'!C320</f>
        <v>1897.1666666666429</v>
      </c>
      <c r="H330" s="138">
        <f t="shared" ca="1" si="1"/>
        <v>0.52966637902628777</v>
      </c>
      <c r="I330" s="138">
        <f t="shared" ca="1" si="4"/>
        <v>6.3789411003655143</v>
      </c>
      <c r="J330" s="41">
        <f t="shared" ca="1" si="5"/>
        <v>-0.38318412222308418</v>
      </c>
      <c r="K330" s="41">
        <f t="shared" ca="1" si="6"/>
        <v>-0.38318412222308418</v>
      </c>
      <c r="L330" s="41">
        <f t="shared" ca="1" si="7"/>
        <v>3.606700534278473E-2</v>
      </c>
      <c r="M330" s="41">
        <f t="shared" ca="1" si="10"/>
        <v>-4.8699897139036219E-3</v>
      </c>
      <c r="N330" s="219">
        <f t="shared" ca="1" si="11"/>
        <v>3.8665233368753139E-2</v>
      </c>
    </row>
    <row r="331" spans="1:14" ht="13" x14ac:dyDescent="0.15">
      <c r="A331" s="166">
        <f t="shared" si="8"/>
        <v>4</v>
      </c>
      <c r="B331" s="166">
        <f t="shared" si="9"/>
        <v>1897</v>
      </c>
      <c r="C331" s="41">
        <f ca="1">'StockBond Returns'!W321</f>
        <v>-4.5065640165020101E-3</v>
      </c>
      <c r="D331" s="217">
        <f>'StockBond Returns'!M321</f>
        <v>16.696857430000001</v>
      </c>
      <c r="E331" s="41">
        <f t="shared" si="0"/>
        <v>4.7445754888080158E-2</v>
      </c>
      <c r="F331" s="138">
        <f t="shared" ca="1" si="3"/>
        <v>134.14150184261743</v>
      </c>
      <c r="G331" s="218">
        <f>'StockBond Returns'!C321</f>
        <v>1897.2499999999761</v>
      </c>
      <c r="H331" s="138">
        <f t="shared" ca="1" si="1"/>
        <v>0.53037040139531488</v>
      </c>
      <c r="I331" s="138">
        <f t="shared" ca="1" si="4"/>
        <v>6.3719480493091378</v>
      </c>
      <c r="J331" s="41">
        <f t="shared" ca="1" si="5"/>
        <v>-0.38474689508150528</v>
      </c>
      <c r="K331" s="41">
        <f t="shared" ca="1" si="6"/>
        <v>-0.38474689508150528</v>
      </c>
      <c r="L331" s="41">
        <f t="shared" ca="1" si="7"/>
        <v>3.6135241583384214E-2</v>
      </c>
      <c r="M331" s="41">
        <f t="shared" ca="1" si="10"/>
        <v>-6.2812536147078823E-3</v>
      </c>
      <c r="N331" s="219">
        <f t="shared" ca="1" si="11"/>
        <v>3.8698728147620008E-2</v>
      </c>
    </row>
    <row r="332" spans="1:14" ht="13" x14ac:dyDescent="0.15">
      <c r="A332" s="166">
        <f t="shared" si="8"/>
        <v>5</v>
      </c>
      <c r="B332" s="166">
        <f t="shared" si="9"/>
        <v>1897</v>
      </c>
      <c r="C332" s="41">
        <f ca="1">'StockBond Returns'!W322</f>
        <v>2.0092539851939525E-2</v>
      </c>
      <c r="D332" s="217">
        <f>'StockBond Returns'!M322</f>
        <v>17.047755129999999</v>
      </c>
      <c r="E332" s="41">
        <f t="shared" si="0"/>
        <v>4.6829374817222644E-2</v>
      </c>
      <c r="F332" s="138">
        <f t="shared" ca="1" si="3"/>
        <v>136.29571842436761</v>
      </c>
      <c r="G332" s="218">
        <f>'StockBond Returns'!C322</f>
        <v>1897.3333333333094</v>
      </c>
      <c r="H332" s="138">
        <f t="shared" ca="1" si="1"/>
        <v>0.53188694033977912</v>
      </c>
      <c r="I332" s="138">
        <f t="shared" ca="1" si="4"/>
        <v>6.364933276777303</v>
      </c>
      <c r="J332" s="41">
        <f t="shared" ca="1" si="5"/>
        <v>-0.38617272226254618</v>
      </c>
      <c r="K332" s="41">
        <f t="shared" ca="1" si="6"/>
        <v>-0.38617272226254618</v>
      </c>
      <c r="L332" s="41">
        <f t="shared" ca="1" si="7"/>
        <v>3.6204379474687576E-2</v>
      </c>
      <c r="M332" s="41">
        <f t="shared" ca="1" si="10"/>
        <v>-7.8397163828782812E-3</v>
      </c>
      <c r="N332" s="219">
        <f t="shared" ca="1" si="11"/>
        <v>3.8732107851912549E-2</v>
      </c>
    </row>
    <row r="333" spans="1:14" ht="13" x14ac:dyDescent="0.15">
      <c r="A333" s="166">
        <f t="shared" si="8"/>
        <v>6</v>
      </c>
      <c r="B333" s="166">
        <f t="shared" si="9"/>
        <v>1897</v>
      </c>
      <c r="C333" s="41">
        <f ca="1">'StockBond Returns'!W323</f>
        <v>4.0764308254397537E-2</v>
      </c>
      <c r="D333" s="217">
        <f>'StockBond Returns'!M323</f>
        <v>17.850497279999999</v>
      </c>
      <c r="E333" s="41">
        <f t="shared" si="0"/>
        <v>4.55104241443295E-2</v>
      </c>
      <c r="F333" s="138">
        <f t="shared" ca="1" si="3"/>
        <v>141.29815016044083</v>
      </c>
      <c r="G333" s="218">
        <f>'StockBond Returns'!C323</f>
        <v>1897.4166666666426</v>
      </c>
      <c r="H333" s="138">
        <f t="shared" ca="1" si="1"/>
        <v>0.53587822871756841</v>
      </c>
      <c r="I333" s="138">
        <f t="shared" ca="1" si="4"/>
        <v>6.3604878051933618</v>
      </c>
      <c r="J333" s="41">
        <f t="shared" ca="1" si="5"/>
        <v>-0.38761462964156113</v>
      </c>
      <c r="K333" s="41">
        <f t="shared" ca="1" si="6"/>
        <v>-0.38761462964156113</v>
      </c>
      <c r="L333" s="41">
        <f t="shared" ca="1" si="7"/>
        <v>3.5852942547430988E-2</v>
      </c>
      <c r="M333" s="41">
        <f t="shared" ca="1" si="10"/>
        <v>-9.3811421601724954E-3</v>
      </c>
      <c r="N333" s="219">
        <f t="shared" ca="1" si="11"/>
        <v>3.8764812384032794E-2</v>
      </c>
    </row>
    <row r="334" spans="1:14" ht="13" x14ac:dyDescent="0.15">
      <c r="A334" s="166">
        <f t="shared" si="8"/>
        <v>7</v>
      </c>
      <c r="B334" s="166">
        <f t="shared" si="9"/>
        <v>1897</v>
      </c>
      <c r="C334" s="41">
        <f ca="1">'StockBond Returns'!W324</f>
        <v>3.835339700424955E-2</v>
      </c>
      <c r="D334" s="217">
        <f>'StockBond Returns'!M324</f>
        <v>18.651975759999999</v>
      </c>
      <c r="E334" s="41">
        <f t="shared" si="0"/>
        <v>4.4306811591095487E-2</v>
      </c>
      <c r="F334" s="138">
        <f t="shared" ca="1" si="3"/>
        <v>146.16098323034078</v>
      </c>
      <c r="G334" s="218">
        <f>'StockBond Returns'!C324</f>
        <v>1897.4999999999759</v>
      </c>
      <c r="H334" s="138">
        <f t="shared" ca="1" si="1"/>
        <v>0.53966059549633127</v>
      </c>
      <c r="I334" s="138">
        <f t="shared" ca="1" si="4"/>
        <v>6.3671325619249846</v>
      </c>
      <c r="J334" s="41">
        <f t="shared" ca="1" si="5"/>
        <v>-0.39094459387196445</v>
      </c>
      <c r="K334" s="41">
        <f t="shared" ca="1" si="6"/>
        <v>-0.39094459387196445</v>
      </c>
      <c r="L334" s="41">
        <f t="shared" ca="1" si="7"/>
        <v>3.3691865472698979E-2</v>
      </c>
      <c r="M334" s="41">
        <f t="shared" ca="1" si="10"/>
        <v>-7.7750961001264995E-3</v>
      </c>
      <c r="N334" s="219">
        <f t="shared" ca="1" si="11"/>
        <v>3.8799856435940132E-2</v>
      </c>
    </row>
    <row r="335" spans="1:14" ht="13" x14ac:dyDescent="0.15">
      <c r="A335" s="166">
        <f t="shared" si="8"/>
        <v>8</v>
      </c>
      <c r="B335" s="166">
        <f t="shared" si="9"/>
        <v>1897</v>
      </c>
      <c r="C335" s="41">
        <f ca="1">'StockBond Returns'!W325</f>
        <v>5.1958562912473912E-3</v>
      </c>
      <c r="D335" s="217">
        <f>'StockBond Returns'!M325</f>
        <v>19.00639601</v>
      </c>
      <c r="E335" s="41">
        <f t="shared" si="0"/>
        <v>4.3806933715204645E-2</v>
      </c>
      <c r="F335" s="138">
        <f t="shared" ca="1" si="3"/>
        <v>146.37795010019644</v>
      </c>
      <c r="G335" s="218">
        <f>'StockBond Returns'!C325</f>
        <v>1897.5833333333092</v>
      </c>
      <c r="H335" s="138">
        <f t="shared" ca="1" si="1"/>
        <v>0.53436409645056993</v>
      </c>
      <c r="I335" s="138">
        <f t="shared" ca="1" si="4"/>
        <v>6.3746469071972358</v>
      </c>
      <c r="J335" s="41">
        <f t="shared" ca="1" si="5"/>
        <v>-0.39315803537455973</v>
      </c>
      <c r="K335" s="41">
        <f t="shared" ca="1" si="6"/>
        <v>-0.39315803537455973</v>
      </c>
      <c r="L335" s="41">
        <f t="shared" ca="1" si="7"/>
        <v>3.1387548757969341E-2</v>
      </c>
      <c r="M335" s="41">
        <f t="shared" ca="1" si="10"/>
        <v>-4.8368725016916247E-3</v>
      </c>
      <c r="N335" s="219">
        <f t="shared" ca="1" si="11"/>
        <v>3.8830503118444624E-2</v>
      </c>
    </row>
    <row r="336" spans="1:14" ht="13" x14ac:dyDescent="0.15">
      <c r="A336" s="166">
        <f t="shared" si="8"/>
        <v>9</v>
      </c>
      <c r="B336" s="166">
        <f t="shared" si="9"/>
        <v>1897</v>
      </c>
      <c r="C336" s="41">
        <f ca="1">'StockBond Returns'!W326</f>
        <v>9.9087703844033467E-3</v>
      </c>
      <c r="D336" s="217">
        <f>'StockBond Returns'!M326</f>
        <v>19.372370289999999</v>
      </c>
      <c r="E336" s="41">
        <f t="shared" si="0"/>
        <v>4.3309954719794902E-2</v>
      </c>
      <c r="F336" s="138">
        <f t="shared" ca="1" si="3"/>
        <v>147.288716609495</v>
      </c>
      <c r="G336" s="218">
        <f>'StockBond Returns'!C326</f>
        <v>1897.6666666666424</v>
      </c>
      <c r="H336" s="138">
        <f t="shared" ca="1" si="1"/>
        <v>0.53158897059116095</v>
      </c>
      <c r="I336" s="138">
        <f t="shared" ca="1" si="4"/>
        <v>6.3742299832090019</v>
      </c>
      <c r="J336" s="41">
        <f t="shared" ca="1" si="5"/>
        <v>-0.39480318982022633</v>
      </c>
      <c r="K336" s="41">
        <f t="shared" ca="1" si="6"/>
        <v>-0.39480318982022633</v>
      </c>
      <c r="L336" s="41">
        <f t="shared" ca="1" si="7"/>
        <v>3.0361190658532378E-2</v>
      </c>
      <c r="M336" s="41">
        <f t="shared" ca="1" si="10"/>
        <v>-3.9251564244335846E-3</v>
      </c>
      <c r="N336" s="219">
        <f t="shared" ca="1" si="11"/>
        <v>3.8858636007549623E-2</v>
      </c>
    </row>
    <row r="337" spans="1:14" ht="13" x14ac:dyDescent="0.15">
      <c r="A337" s="166">
        <f t="shared" si="8"/>
        <v>10</v>
      </c>
      <c r="B337" s="166">
        <f t="shared" si="9"/>
        <v>1897</v>
      </c>
      <c r="C337" s="41">
        <f ca="1">'StockBond Returns'!W327</f>
        <v>-4.9100396610537089E-3</v>
      </c>
      <c r="D337" s="217">
        <f>'StockBond Returns'!M327</f>
        <v>19.028031219999999</v>
      </c>
      <c r="E337" s="41">
        <f t="shared" si="0"/>
        <v>4.3777022263578144E-2</v>
      </c>
      <c r="F337" s="138">
        <f t="shared" ca="1" si="3"/>
        <v>146.03654432165447</v>
      </c>
      <c r="G337" s="218">
        <f>'StockBond Returns'!C327</f>
        <v>1897.7499999999757</v>
      </c>
      <c r="H337" s="138">
        <f t="shared" ca="1" si="1"/>
        <v>0.53275375433875705</v>
      </c>
      <c r="I337" s="138">
        <f t="shared" ca="1" si="4"/>
        <v>6.3791422225846448</v>
      </c>
      <c r="J337" s="41">
        <f t="shared" ca="1" si="5"/>
        <v>-0.39745685692838828</v>
      </c>
      <c r="K337" s="41">
        <f t="shared" ca="1" si="6"/>
        <v>-0.39745685692838828</v>
      </c>
      <c r="L337" s="41">
        <f t="shared" ca="1" si="7"/>
        <v>2.8468908678405347E-2</v>
      </c>
      <c r="M337" s="41">
        <f t="shared" ca="1" si="10"/>
        <v>-2.4435074691260272E-3</v>
      </c>
      <c r="N337" s="219">
        <f t="shared" ca="1" si="11"/>
        <v>3.888578188340272E-2</v>
      </c>
    </row>
    <row r="338" spans="1:14" ht="13" x14ac:dyDescent="0.15">
      <c r="A338" s="166">
        <f t="shared" si="8"/>
        <v>11</v>
      </c>
      <c r="B338" s="166">
        <f t="shared" si="9"/>
        <v>1897</v>
      </c>
      <c r="C338" s="41">
        <f ca="1">'StockBond Returns'!W328</f>
        <v>-2.2289646720747472E-2</v>
      </c>
      <c r="D338" s="217">
        <f>'StockBond Returns'!M328</f>
        <v>18.3584481</v>
      </c>
      <c r="E338" s="41">
        <f t="shared" si="0"/>
        <v>4.4735417573231587E-2</v>
      </c>
      <c r="F338" s="138">
        <f t="shared" ca="1" si="3"/>
        <v>142.26056247904063</v>
      </c>
      <c r="G338" s="218">
        <f>'StockBond Returns'!C328</f>
        <v>1897.8333333333089</v>
      </c>
      <c r="H338" s="138">
        <f t="shared" ca="1" si="1"/>
        <v>0.53034047222522374</v>
      </c>
      <c r="I338" s="138">
        <f t="shared" ca="1" si="4"/>
        <v>6.3817354996898281</v>
      </c>
      <c r="J338" s="41">
        <f t="shared" ca="1" si="5"/>
        <v>-0.39853627917880685</v>
      </c>
      <c r="K338" s="41">
        <f t="shared" ca="1" si="6"/>
        <v>-0.39853627917880685</v>
      </c>
      <c r="L338" s="41">
        <f t="shared" ca="1" si="7"/>
        <v>2.6948127883727357E-2</v>
      </c>
      <c r="M338" s="41">
        <f t="shared" ca="1" si="10"/>
        <v>-1.292422926260639E-3</v>
      </c>
      <c r="N338" s="219">
        <f t="shared" ca="1" si="11"/>
        <v>3.8906014315549256E-2</v>
      </c>
    </row>
    <row r="339" spans="1:14" ht="13" x14ac:dyDescent="0.15">
      <c r="A339" s="166">
        <f t="shared" si="8"/>
        <v>12</v>
      </c>
      <c r="B339" s="166">
        <f t="shared" si="9"/>
        <v>1897</v>
      </c>
      <c r="C339" s="41">
        <f ca="1">'StockBond Returns'!W329</f>
        <v>2.0435985606891756E-2</v>
      </c>
      <c r="D339" s="217">
        <f>'StockBond Returns'!M329</f>
        <v>18.748757659999999</v>
      </c>
      <c r="E339" s="41">
        <f t="shared" si="0"/>
        <v>4.4168433667300389E-2</v>
      </c>
      <c r="F339" s="138">
        <f t="shared" ca="1" si="3"/>
        <v>144.62661878380828</v>
      </c>
      <c r="G339" s="218">
        <f>'StockBond Returns'!C329</f>
        <v>1897.9166666666422</v>
      </c>
      <c r="H339" s="138">
        <f t="shared" ca="1" si="1"/>
        <v>0.53232760152321468</v>
      </c>
      <c r="I339" s="138">
        <f t="shared" ca="1" si="4"/>
        <v>6.3895737851394196</v>
      </c>
      <c r="J339" s="41">
        <f t="shared" ca="1" si="5"/>
        <v>-0.40007157216087741</v>
      </c>
      <c r="K339" s="41">
        <f t="shared" ca="1" si="6"/>
        <v>-0.40007157216087741</v>
      </c>
      <c r="L339" s="41">
        <f t="shared" ca="1" si="7"/>
        <v>2.4583505871958566E-2</v>
      </c>
      <c r="M339" s="41">
        <f t="shared" ca="1" si="10"/>
        <v>9.0025897838308389E-4</v>
      </c>
      <c r="N339" s="219">
        <f t="shared" ca="1" si="11"/>
        <v>3.8919850722957838E-2</v>
      </c>
    </row>
    <row r="340" spans="1:14" ht="13" x14ac:dyDescent="0.15">
      <c r="A340" s="166">
        <f t="shared" si="8"/>
        <v>1</v>
      </c>
      <c r="B340" s="166">
        <f t="shared" si="9"/>
        <v>1898</v>
      </c>
      <c r="C340" s="41">
        <f ca="1">'StockBond Returns'!W330</f>
        <v>2.3300439617324351E-2</v>
      </c>
      <c r="D340" s="217">
        <f>'StockBond Returns'!M330</f>
        <v>19.24900002</v>
      </c>
      <c r="E340" s="41">
        <f t="shared" si="0"/>
        <v>4.3475375317184921E-2</v>
      </c>
      <c r="F340" s="138">
        <f t="shared" ca="1" si="3"/>
        <v>147.45175151317906</v>
      </c>
      <c r="G340" s="218">
        <f>'StockBond Returns'!C330</f>
        <v>1897.9999999999754</v>
      </c>
      <c r="H340" s="138">
        <f t="shared" ca="1" si="1"/>
        <v>0.53421001985097905</v>
      </c>
      <c r="I340" s="138">
        <f t="shared" ca="1" si="4"/>
        <v>6.3928470960166015</v>
      </c>
      <c r="J340" s="41">
        <f t="shared" ca="1" si="5"/>
        <v>-0.40031615105064988</v>
      </c>
      <c r="K340" s="41">
        <f t="shared" ca="1" si="6"/>
        <v>-0.40037875176628357</v>
      </c>
      <c r="L340" s="41">
        <f t="shared" ca="1" si="7"/>
        <v>2.2951400715804704E-2</v>
      </c>
      <c r="M340" s="41">
        <f t="shared" ca="1" si="10"/>
        <v>1.0617430408172979E-3</v>
      </c>
      <c r="N340" s="219">
        <f t="shared" ca="1" si="11"/>
        <v>3.8923324603042507E-2</v>
      </c>
    </row>
    <row r="341" spans="1:14" ht="13" x14ac:dyDescent="0.15">
      <c r="A341" s="166">
        <f t="shared" si="8"/>
        <v>2</v>
      </c>
      <c r="B341" s="166">
        <f t="shared" si="9"/>
        <v>1898</v>
      </c>
      <c r="C341" s="41">
        <f ca="1">'StockBond Returns'!W331</f>
        <v>-1.7447210759815146E-2</v>
      </c>
      <c r="D341" s="217">
        <f>'StockBond Returns'!M331</f>
        <v>18.918131890000002</v>
      </c>
      <c r="E341" s="41">
        <f t="shared" si="0"/>
        <v>4.3929670905524063E-2</v>
      </c>
      <c r="F341" s="138">
        <f t="shared" ca="1" si="3"/>
        <v>144.3542401825801</v>
      </c>
      <c r="G341" s="218">
        <f>'StockBond Returns'!C331</f>
        <v>1898.0833333333087</v>
      </c>
      <c r="H341" s="138">
        <f t="shared" ca="1" si="1"/>
        <v>0.52845285541981013</v>
      </c>
      <c r="I341" s="138">
        <f t="shared" ca="1" si="4"/>
        <v>6.3915003153749979</v>
      </c>
      <c r="J341" s="41">
        <f t="shared" ca="1" si="5"/>
        <v>-0.40114936021136671</v>
      </c>
      <c r="K341" s="41">
        <f t="shared" ca="1" si="6"/>
        <v>-0.40114936021136671</v>
      </c>
      <c r="L341" s="41">
        <f t="shared" ca="1" si="7"/>
        <v>2.2055150463944351E-2</v>
      </c>
      <c r="M341" s="41">
        <f t="shared" ca="1" si="10"/>
        <v>1.409907698571411E-3</v>
      </c>
      <c r="N341" s="219">
        <f t="shared" ca="1" si="11"/>
        <v>3.8922512701411283E-2</v>
      </c>
    </row>
    <row r="342" spans="1:14" ht="13" x14ac:dyDescent="0.15">
      <c r="A342" s="166">
        <f t="shared" si="8"/>
        <v>3</v>
      </c>
      <c r="B342" s="166">
        <f t="shared" si="9"/>
        <v>1898</v>
      </c>
      <c r="C342" s="41">
        <f ca="1">'StockBond Returns'!W332</f>
        <v>-3.7899540177184006E-2</v>
      </c>
      <c r="D342" s="217">
        <f>'StockBond Returns'!M332</f>
        <v>18.042174920000001</v>
      </c>
      <c r="E342" s="41">
        <f t="shared" si="0"/>
        <v>4.5212845165121592E-2</v>
      </c>
      <c r="F342" s="138">
        <f t="shared" ca="1" si="3"/>
        <v>138.37485612183946</v>
      </c>
      <c r="G342" s="218">
        <f>'StockBond Returns'!C332</f>
        <v>1898.166666666642</v>
      </c>
      <c r="H342" s="138">
        <f t="shared" ca="1" si="1"/>
        <v>0.52136007871522538</v>
      </c>
      <c r="I342" s="138">
        <f t="shared" ca="1" si="4"/>
        <v>6.3831940150639355</v>
      </c>
      <c r="J342" s="41">
        <f t="shared" ca="1" si="5"/>
        <v>-0.40019498298972478</v>
      </c>
      <c r="K342" s="41">
        <f t="shared" ca="1" si="6"/>
        <v>-0.40037008995202361</v>
      </c>
      <c r="L342" s="41">
        <f t="shared" ca="1" si="7"/>
        <v>2.2272948799929138E-2</v>
      </c>
      <c r="M342" s="41">
        <f t="shared" ca="1" si="10"/>
        <v>6.6671170520415934E-4</v>
      </c>
      <c r="N342" s="219">
        <f t="shared" ca="1" si="11"/>
        <v>3.891648464964588E-2</v>
      </c>
    </row>
    <row r="343" spans="1:14" ht="13" x14ac:dyDescent="0.15">
      <c r="A343" s="166">
        <f t="shared" si="8"/>
        <v>4</v>
      </c>
      <c r="B343" s="166">
        <f t="shared" si="9"/>
        <v>1898</v>
      </c>
      <c r="C343" s="41">
        <f ca="1">'StockBond Returns'!W333</f>
        <v>-1.3244008032526388E-2</v>
      </c>
      <c r="D343" s="217">
        <f>'StockBond Returns'!M333</f>
        <v>17.705089430000001</v>
      </c>
      <c r="E343" s="41">
        <f t="shared" si="0"/>
        <v>4.5740467351313457E-2</v>
      </c>
      <c r="F343" s="138">
        <f t="shared" ca="1" si="3"/>
        <v>136.02776323421728</v>
      </c>
      <c r="G343" s="218">
        <f>'StockBond Returns'!C333</f>
        <v>1898.2499999999752</v>
      </c>
      <c r="H343" s="138">
        <f t="shared" ca="1" si="1"/>
        <v>0.51849778859057605</v>
      </c>
      <c r="I343" s="138">
        <f t="shared" ca="1" si="4"/>
        <v>6.3713214022591949</v>
      </c>
      <c r="J343" s="41">
        <f t="shared" ca="1" si="5"/>
        <v>-0.39865034072275085</v>
      </c>
      <c r="K343" s="41">
        <f t="shared" ca="1" si="6"/>
        <v>-0.39925271204896928</v>
      </c>
      <c r="L343" s="41">
        <f t="shared" ca="1" si="7"/>
        <v>2.3068442672032008E-2</v>
      </c>
      <c r="M343" s="41">
        <f t="shared" ca="1" si="10"/>
        <v>-9.8344657723736795E-5</v>
      </c>
      <c r="N343" s="219">
        <f t="shared" ca="1" si="11"/>
        <v>3.8908482976999628E-2</v>
      </c>
    </row>
    <row r="344" spans="1:14" ht="13" x14ac:dyDescent="0.15">
      <c r="A344" s="166">
        <f t="shared" si="8"/>
        <v>5</v>
      </c>
      <c r="B344" s="166">
        <f t="shared" si="9"/>
        <v>1898</v>
      </c>
      <c r="C344" s="41">
        <f ca="1">'StockBond Returns'!W334</f>
        <v>-1.4561558807816196E-2</v>
      </c>
      <c r="D344" s="217">
        <f>'StockBond Returns'!M334</f>
        <v>17.595635269999999</v>
      </c>
      <c r="E344" s="41">
        <f t="shared" si="0"/>
        <v>4.5916137998295761E-2</v>
      </c>
      <c r="F344" s="138">
        <f t="shared" ca="1" si="3"/>
        <v>133.53603930783623</v>
      </c>
      <c r="G344" s="218">
        <f>'StockBond Returns'!C334</f>
        <v>1898.3333333333085</v>
      </c>
      <c r="H344" s="138">
        <f t="shared" ca="1" si="1"/>
        <v>0.51095493405037129</v>
      </c>
      <c r="I344" s="138">
        <f t="shared" ca="1" si="4"/>
        <v>6.3503893959697875</v>
      </c>
      <c r="J344" s="41">
        <f t="shared" ca="1" si="5"/>
        <v>-0.39630748294014917</v>
      </c>
      <c r="K344" s="41">
        <f t="shared" ca="1" si="6"/>
        <v>-0.39727254276711144</v>
      </c>
      <c r="L344" s="41">
        <f t="shared" ca="1" si="7"/>
        <v>2.5333721806731324E-2</v>
      </c>
      <c r="M344" s="41">
        <f t="shared" ca="1" si="10"/>
        <v>-2.2850012993190782E-3</v>
      </c>
      <c r="N344" s="219">
        <f t="shared" ca="1" si="11"/>
        <v>3.8899900291854271E-2</v>
      </c>
    </row>
    <row r="345" spans="1:14" ht="13" x14ac:dyDescent="0.15">
      <c r="A345" s="166">
        <f t="shared" si="8"/>
        <v>6</v>
      </c>
      <c r="B345" s="166">
        <f t="shared" si="9"/>
        <v>1898</v>
      </c>
      <c r="C345" s="41">
        <f ca="1">'StockBond Returns'!W335</f>
        <v>0.10798547020563617</v>
      </c>
      <c r="D345" s="217">
        <f>'StockBond Returns'!M335</f>
        <v>19.544817479999999</v>
      </c>
      <c r="E345" s="41">
        <f t="shared" si="0"/>
        <v>4.3082229177204889E-2</v>
      </c>
      <c r="F345" s="138">
        <f t="shared" ca="1" si="3"/>
        <v>147.38986065903356</v>
      </c>
      <c r="G345" s="218">
        <f>'StockBond Returns'!C335</f>
        <v>1898.4166666666417</v>
      </c>
      <c r="H345" s="138">
        <f t="shared" ca="1" si="1"/>
        <v>0.52915697960906483</v>
      </c>
      <c r="I345" s="138">
        <f t="shared" ca="1" si="4"/>
        <v>6.3436681468612832</v>
      </c>
      <c r="J345" s="41">
        <f t="shared" ca="1" si="5"/>
        <v>-0.3952673866493529</v>
      </c>
      <c r="K345" s="41">
        <f t="shared" ca="1" si="6"/>
        <v>-0.39663394041736499</v>
      </c>
      <c r="L345" s="41">
        <f t="shared" ca="1" si="7"/>
        <v>2.5322225864821135E-2</v>
      </c>
      <c r="M345" s="41">
        <f t="shared" ca="1" si="10"/>
        <v>-2.6443975442175249E-3</v>
      </c>
      <c r="N345" s="219">
        <f t="shared" ca="1" si="11"/>
        <v>3.8893291117795728E-2</v>
      </c>
    </row>
    <row r="346" spans="1:14" ht="13" x14ac:dyDescent="0.15">
      <c r="A346" s="166">
        <f t="shared" si="8"/>
        <v>7</v>
      </c>
      <c r="B346" s="166">
        <f t="shared" si="9"/>
        <v>1898</v>
      </c>
      <c r="C346" s="41">
        <f ca="1">'StockBond Returns'!W336</f>
        <v>2.5406412294486924E-2</v>
      </c>
      <c r="D346" s="217">
        <f>'StockBond Returns'!M336</f>
        <v>19.858943010000001</v>
      </c>
      <c r="E346" s="41">
        <f t="shared" si="0"/>
        <v>4.267757363764145E-2</v>
      </c>
      <c r="F346" s="138">
        <f t="shared" ca="1" si="3"/>
        <v>150.59190726696241</v>
      </c>
      <c r="G346" s="218">
        <f>'StockBond Returns'!C336</f>
        <v>1898.499999999975</v>
      </c>
      <c r="H346" s="138">
        <f t="shared" ca="1" si="1"/>
        <v>0.53557476763488843</v>
      </c>
      <c r="I346" s="138">
        <f t="shared" ca="1" si="4"/>
        <v>6.3395823189998408</v>
      </c>
      <c r="J346" s="41">
        <f t="shared" ca="1" si="5"/>
        <v>-0.39427338342312734</v>
      </c>
      <c r="K346" s="41">
        <f t="shared" ca="1" si="6"/>
        <v>-0.39624507412730936</v>
      </c>
      <c r="L346" s="41">
        <f t="shared" ca="1" si="7"/>
        <v>2.4889085370034536E-2</v>
      </c>
      <c r="M346" s="41">
        <f t="shared" ca="1" si="10"/>
        <v>-4.3269466525469591E-3</v>
      </c>
      <c r="N346" s="219">
        <f t="shared" ca="1" si="11"/>
        <v>3.8888337474098415E-2</v>
      </c>
    </row>
    <row r="347" spans="1:14" ht="13" x14ac:dyDescent="0.15">
      <c r="A347" s="166">
        <f t="shared" si="8"/>
        <v>8</v>
      </c>
      <c r="B347" s="166">
        <f t="shared" si="9"/>
        <v>1898</v>
      </c>
      <c r="C347" s="41">
        <f ca="1">'StockBond Returns'!W337</f>
        <v>3.1528851817743855E-2</v>
      </c>
      <c r="D347" s="217">
        <f>'StockBond Returns'!M337</f>
        <v>20.54491518</v>
      </c>
      <c r="E347" s="41">
        <f t="shared" si="0"/>
        <v>4.1836922086041922E-2</v>
      </c>
      <c r="F347" s="138">
        <f t="shared" ca="1" si="3"/>
        <v>154.78743637101292</v>
      </c>
      <c r="G347" s="218">
        <f>'StockBond Returns'!C337</f>
        <v>1898.5833333333082</v>
      </c>
      <c r="H347" s="138">
        <f t="shared" ca="1" si="1"/>
        <v>0.53965249294601991</v>
      </c>
      <c r="I347" s="138">
        <f t="shared" ca="1" si="4"/>
        <v>6.3448707154952917</v>
      </c>
      <c r="J347" s="41">
        <f t="shared" ca="1" si="5"/>
        <v>-0.39388553443178942</v>
      </c>
      <c r="K347" s="41">
        <f t="shared" ca="1" si="6"/>
        <v>-0.39674829879133577</v>
      </c>
      <c r="L347" s="41">
        <f t="shared" ca="1" si="7"/>
        <v>2.2946062095982489E-2</v>
      </c>
      <c r="M347" s="41">
        <f t="shared" ca="1" si="10"/>
        <v>-4.6710338839827115E-3</v>
      </c>
      <c r="N347" s="219">
        <f t="shared" ca="1" si="11"/>
        <v>3.8887145166230791E-2</v>
      </c>
    </row>
    <row r="348" spans="1:14" ht="13" x14ac:dyDescent="0.15">
      <c r="A348" s="166">
        <f t="shared" si="8"/>
        <v>9</v>
      </c>
      <c r="B348" s="166">
        <f t="shared" si="9"/>
        <v>1898</v>
      </c>
      <c r="C348" s="41">
        <f ca="1">'StockBond Returns'!W338</f>
        <v>1.3629198441415923E-3</v>
      </c>
      <c r="D348" s="217">
        <f>'StockBond Returns'!M338</f>
        <v>20.44273286</v>
      </c>
      <c r="E348" s="41">
        <f t="shared" si="0"/>
        <v>4.1958569381315099E-2</v>
      </c>
      <c r="F348" s="138">
        <f t="shared" ca="1" si="3"/>
        <v>154.45801124362916</v>
      </c>
      <c r="G348" s="218">
        <f>'StockBond Returns'!C338</f>
        <v>1898.6666666666415</v>
      </c>
      <c r="H348" s="138">
        <f t="shared" ca="1" si="1"/>
        <v>0.5400697651054801</v>
      </c>
      <c r="I348" s="138">
        <f t="shared" ca="1" si="4"/>
        <v>6.3533515100096114</v>
      </c>
      <c r="J348" s="41">
        <f t="shared" ca="1" si="5"/>
        <v>-0.39370140762097905</v>
      </c>
      <c r="K348" s="41">
        <f t="shared" ca="1" si="6"/>
        <v>-0.39755355153239769</v>
      </c>
      <c r="L348" s="41">
        <f t="shared" ca="1" si="7"/>
        <v>2.0493690840234446E-2</v>
      </c>
      <c r="M348" s="41">
        <f t="shared" ca="1" si="10"/>
        <v>-3.2754502511501693E-3</v>
      </c>
      <c r="N348" s="219">
        <f t="shared" ca="1" si="11"/>
        <v>3.8890099699868216E-2</v>
      </c>
    </row>
    <row r="349" spans="1:14" ht="13" x14ac:dyDescent="0.15">
      <c r="A349" s="166">
        <f t="shared" si="8"/>
        <v>10</v>
      </c>
      <c r="B349" s="166">
        <f t="shared" si="9"/>
        <v>1898</v>
      </c>
      <c r="C349" s="41">
        <f ca="1">'StockBond Returns'!W339</f>
        <v>-1.2496101432887385E-2</v>
      </c>
      <c r="D349" s="217">
        <f>'StockBond Returns'!M339</f>
        <v>19.947199829999999</v>
      </c>
      <c r="E349" s="41">
        <f t="shared" si="0"/>
        <v>4.2566174914837662E-2</v>
      </c>
      <c r="F349" s="138">
        <f t="shared" ca="1" si="3"/>
        <v>151.99456726946684</v>
      </c>
      <c r="G349" s="218">
        <f>'StockBond Returns'!C339</f>
        <v>1898.7499999999748</v>
      </c>
      <c r="H349" s="138">
        <f t="shared" ca="1" si="1"/>
        <v>0.53915227804143206</v>
      </c>
      <c r="I349" s="138">
        <f t="shared" ca="1" si="4"/>
        <v>6.3597500337122863</v>
      </c>
      <c r="J349" s="41">
        <f t="shared" ca="1" si="5"/>
        <v>-0.39197474985509617</v>
      </c>
      <c r="K349" s="41">
        <f t="shared" ca="1" si="6"/>
        <v>-0.39815967093326698</v>
      </c>
      <c r="L349" s="41">
        <f t="shared" ca="1" si="7"/>
        <v>1.8383959816846041E-2</v>
      </c>
      <c r="M349" s="41">
        <f t="shared" ca="1" si="10"/>
        <v>-3.0399367494430285E-3</v>
      </c>
      <c r="N349" s="219">
        <f t="shared" ca="1" si="11"/>
        <v>3.8901604904275043E-2</v>
      </c>
    </row>
    <row r="350" spans="1:14" ht="13" x14ac:dyDescent="0.15">
      <c r="A350" s="166">
        <f t="shared" si="8"/>
        <v>11</v>
      </c>
      <c r="B350" s="166">
        <f t="shared" si="9"/>
        <v>1898</v>
      </c>
      <c r="C350" s="41">
        <f ca="1">'StockBond Returns'!W340</f>
        <v>2.6901228783583673E-2</v>
      </c>
      <c r="D350" s="217">
        <f>'StockBond Returns'!M340</f>
        <v>20.52741632</v>
      </c>
      <c r="E350" s="41">
        <f t="shared" si="0"/>
        <v>4.1857668408217877E-2</v>
      </c>
      <c r="F350" s="138">
        <f t="shared" ca="1" si="3"/>
        <v>155.52975176062236</v>
      </c>
      <c r="G350" s="218">
        <f>'StockBond Returns'!C340</f>
        <v>1898.833333333308</v>
      </c>
      <c r="H350" s="138">
        <f t="shared" ca="1" si="1"/>
        <v>0.54250939806738097</v>
      </c>
      <c r="I350" s="138">
        <f t="shared" ca="1" si="4"/>
        <v>6.371918959554443</v>
      </c>
      <c r="J350" s="41">
        <f t="shared" ca="1" si="5"/>
        <v>-0.390613508801812</v>
      </c>
      <c r="K350" s="41">
        <f t="shared" ca="1" si="6"/>
        <v>-0.39930905001038952</v>
      </c>
      <c r="L350" s="41">
        <f t="shared" ca="1" si="7"/>
        <v>1.5362334851842796E-2</v>
      </c>
      <c r="M350" s="41">
        <f t="shared" ca="1" si="10"/>
        <v>-1.5382242237808041E-3</v>
      </c>
      <c r="N350" s="219">
        <f t="shared" ca="1" si="11"/>
        <v>3.8922722782796647E-2</v>
      </c>
    </row>
    <row r="351" spans="1:14" ht="13" x14ac:dyDescent="0.15">
      <c r="A351" s="166">
        <f t="shared" si="8"/>
        <v>12</v>
      </c>
      <c r="B351" s="166">
        <f t="shared" si="9"/>
        <v>1898</v>
      </c>
      <c r="C351" s="41">
        <f ca="1">'StockBond Returns'!W341</f>
        <v>3.6369896639353819E-2</v>
      </c>
      <c r="D351" s="217">
        <f>'StockBond Returns'!M341</f>
        <v>21.403631990000001</v>
      </c>
      <c r="E351" s="41">
        <f t="shared" si="0"/>
        <v>4.0860521253290344E-2</v>
      </c>
      <c r="F351" s="138">
        <f t="shared" ca="1" si="3"/>
        <v>160.62411234769957</v>
      </c>
      <c r="G351" s="218">
        <f>'StockBond Returns'!C341</f>
        <v>1898.9166666666413</v>
      </c>
      <c r="H351" s="138">
        <f t="shared" ca="1" si="1"/>
        <v>0.54693207969783952</v>
      </c>
      <c r="I351" s="138">
        <f t="shared" ca="1" si="4"/>
        <v>6.3865234377290676</v>
      </c>
      <c r="J351" s="41">
        <f t="shared" ca="1" si="5"/>
        <v>-0.38932744885253923</v>
      </c>
      <c r="K351" s="41">
        <f t="shared" ca="1" si="6"/>
        <v>-0.40068268904175852</v>
      </c>
      <c r="L351" s="41">
        <f t="shared" ca="1" si="7"/>
        <v>1.196830495884349E-2</v>
      </c>
      <c r="M351" s="41">
        <f t="shared" ca="1" si="10"/>
        <v>-4.7739450437933595E-4</v>
      </c>
      <c r="N351" s="219">
        <f t="shared" ca="1" si="11"/>
        <v>3.8954910770664514E-2</v>
      </c>
    </row>
    <row r="352" spans="1:14" ht="13" x14ac:dyDescent="0.15">
      <c r="A352" s="166">
        <f t="shared" si="8"/>
        <v>1</v>
      </c>
      <c r="B352" s="166">
        <f t="shared" si="9"/>
        <v>1899</v>
      </c>
      <c r="C352" s="41">
        <f ca="1">'StockBond Returns'!W342</f>
        <v>6.1157056388529168E-2</v>
      </c>
      <c r="D352" s="217">
        <f>'StockBond Returns'!M342</f>
        <v>22.93280742</v>
      </c>
      <c r="E352" s="41">
        <f t="shared" si="0"/>
        <v>3.93028255696223E-2</v>
      </c>
      <c r="F352" s="138">
        <f t="shared" ca="1" si="3"/>
        <v>169.86702940816863</v>
      </c>
      <c r="G352" s="218">
        <f>'StockBond Returns'!C342</f>
        <v>1898.9999999999745</v>
      </c>
      <c r="H352" s="138">
        <f t="shared" ca="1" si="1"/>
        <v>0.55635451890492948</v>
      </c>
      <c r="I352" s="138">
        <f t="shared" ca="1" si="4"/>
        <v>6.4086679367830177</v>
      </c>
      <c r="J352" s="41">
        <f t="shared" ca="1" si="5"/>
        <v>-0.38783759170143761</v>
      </c>
      <c r="K352" s="41">
        <f t="shared" ca="1" si="6"/>
        <v>-0.40275356894323655</v>
      </c>
      <c r="L352" s="41">
        <f t="shared" ca="1" si="7"/>
        <v>7.4067809746736213E-3</v>
      </c>
      <c r="M352" s="41">
        <f t="shared" ca="1" si="10"/>
        <v>2.4747722773275083E-3</v>
      </c>
      <c r="N352" s="219">
        <f t="shared" ca="1" si="11"/>
        <v>3.9001108547265101E-2</v>
      </c>
    </row>
    <row r="353" spans="1:14" ht="13" x14ac:dyDescent="0.15">
      <c r="A353" s="166">
        <f t="shared" si="8"/>
        <v>2</v>
      </c>
      <c r="B353" s="166">
        <f t="shared" si="9"/>
        <v>1899</v>
      </c>
      <c r="C353" s="41">
        <f ca="1">'StockBond Returns'!W343</f>
        <v>1.3122021333057726E-3</v>
      </c>
      <c r="D353" s="217">
        <f>'StockBond Returns'!M343</f>
        <v>23.048117550000001</v>
      </c>
      <c r="E353" s="41">
        <f t="shared" si="0"/>
        <v>3.9193745656898565E-2</v>
      </c>
      <c r="F353" s="138">
        <f t="shared" ca="1" si="3"/>
        <v>169.53284471804486</v>
      </c>
      <c r="G353" s="218">
        <f>'StockBond Returns'!C343</f>
        <v>1899.0833333333078</v>
      </c>
      <c r="H353" s="138">
        <f t="shared" ca="1" si="1"/>
        <v>0.55371893303079411</v>
      </c>
      <c r="I353" s="138">
        <f t="shared" ca="1" si="4"/>
        <v>6.4339340143940014</v>
      </c>
      <c r="J353" s="41">
        <f t="shared" ca="1" si="5"/>
        <v>-0.38670181775451462</v>
      </c>
      <c r="K353" s="41">
        <f t="shared" ca="1" si="6"/>
        <v>-0.40509895741725632</v>
      </c>
      <c r="L353" s="41">
        <f t="shared" ca="1" si="7"/>
        <v>2.3903735654307035E-3</v>
      </c>
      <c r="M353" s="41">
        <f t="shared" ca="1" si="10"/>
        <v>6.6390826762423583E-3</v>
      </c>
      <c r="N353" s="219">
        <f t="shared" ca="1" si="11"/>
        <v>3.9066749893289517E-2</v>
      </c>
    </row>
    <row r="354" spans="1:14" ht="13" x14ac:dyDescent="0.15">
      <c r="A354" s="166">
        <f t="shared" si="8"/>
        <v>3</v>
      </c>
      <c r="B354" s="166">
        <f t="shared" si="9"/>
        <v>1899</v>
      </c>
      <c r="C354" s="41">
        <f ca="1">'StockBond Returns'!W344</f>
        <v>1.3702616457675371E-2</v>
      </c>
      <c r="D354" s="217">
        <f>'StockBond Returns'!M344</f>
        <v>23.27968225</v>
      </c>
      <c r="E354" s="41">
        <f t="shared" si="0"/>
        <v>3.8977956384048155E-2</v>
      </c>
      <c r="F354" s="138">
        <f t="shared" ca="1" si="3"/>
        <v>171.2945819349994</v>
      </c>
      <c r="G354" s="218">
        <f>'StockBond Returns'!C344</f>
        <v>1899.166666666641</v>
      </c>
      <c r="H354" s="138">
        <f t="shared" ca="1" si="1"/>
        <v>0.55639272862384748</v>
      </c>
      <c r="I354" s="138">
        <f t="shared" ca="1" si="4"/>
        <v>6.4689666643026236</v>
      </c>
      <c r="J354" s="41">
        <f t="shared" ca="1" si="5"/>
        <v>-0.38647177800491261</v>
      </c>
      <c r="K354" s="41">
        <f t="shared" ca="1" si="6"/>
        <v>-0.40832064042114025</v>
      </c>
      <c r="L354" s="41">
        <f t="shared" ca="1" si="7"/>
        <v>-4.0936230233522553E-3</v>
      </c>
      <c r="M354" s="41">
        <f t="shared" ca="1" si="10"/>
        <v>1.3437261821631852E-2</v>
      </c>
      <c r="N354" s="219">
        <f t="shared" ca="1" si="11"/>
        <v>3.9146136779854679E-2</v>
      </c>
    </row>
    <row r="355" spans="1:14" ht="13" x14ac:dyDescent="0.15">
      <c r="A355" s="166">
        <f t="shared" si="8"/>
        <v>4</v>
      </c>
      <c r="B355" s="166">
        <f t="shared" si="9"/>
        <v>1899</v>
      </c>
      <c r="C355" s="41">
        <f ca="1">'StockBond Returns'!W345</f>
        <v>-4.789981570912202E-4</v>
      </c>
      <c r="D355" s="217">
        <f>'StockBond Returns'!M345</f>
        <v>23.152421530000002</v>
      </c>
      <c r="E355" s="41">
        <f t="shared" si="0"/>
        <v>3.9096013157937697E-2</v>
      </c>
      <c r="F355" s="138">
        <f t="shared" ca="1" si="3"/>
        <v>170.6564059284006</v>
      </c>
      <c r="G355" s="218">
        <f>'StockBond Returns'!C345</f>
        <v>1899.2499999999743</v>
      </c>
      <c r="H355" s="138">
        <f t="shared" ca="1" si="1"/>
        <v>0.55599875763859219</v>
      </c>
      <c r="I355" s="138">
        <f t="shared" ca="1" si="4"/>
        <v>6.5064676333506402</v>
      </c>
      <c r="J355" s="41">
        <f t="shared" ca="1" si="5"/>
        <v>-0.38679855388585105</v>
      </c>
      <c r="K355" s="41">
        <f t="shared" ca="1" si="6"/>
        <v>-0.41173087014950827</v>
      </c>
      <c r="L355" s="41">
        <f t="shared" ca="1" si="7"/>
        <v>-1.0889172105286726E-2</v>
      </c>
      <c r="M355" s="41">
        <f t="shared" ca="1" si="10"/>
        <v>2.1211648661064952E-2</v>
      </c>
      <c r="N355" s="219">
        <f t="shared" ca="1" si="11"/>
        <v>3.9231076781777563E-2</v>
      </c>
    </row>
    <row r="356" spans="1:14" ht="13" x14ac:dyDescent="0.15">
      <c r="A356" s="166">
        <f t="shared" si="8"/>
        <v>5</v>
      </c>
      <c r="B356" s="166">
        <f t="shared" si="9"/>
        <v>1899</v>
      </c>
      <c r="C356" s="41">
        <f ca="1">'StockBond Returns'!W346</f>
        <v>-2.935879095313566E-2</v>
      </c>
      <c r="D356" s="217">
        <f>'StockBond Returns'!M346</f>
        <v>22.091269359999998</v>
      </c>
      <c r="E356" s="41">
        <f t="shared" si="0"/>
        <v>4.0133375740071101E-2</v>
      </c>
      <c r="F356" s="138">
        <f t="shared" ca="1" si="3"/>
        <v>165.10646487559234</v>
      </c>
      <c r="G356" s="218">
        <f>'StockBond Returns'!C346</f>
        <v>1899.3333333333076</v>
      </c>
      <c r="H356" s="138">
        <f t="shared" ca="1" si="1"/>
        <v>0.55218998266391661</v>
      </c>
      <c r="I356" s="138">
        <f t="shared" ca="1" si="4"/>
        <v>6.5477026819641857</v>
      </c>
      <c r="J356" s="41">
        <f t="shared" ca="1" si="5"/>
        <v>-0.38794006968489958</v>
      </c>
      <c r="K356" s="41">
        <f t="shared" ca="1" si="6"/>
        <v>-0.41543557504303541</v>
      </c>
      <c r="L356" s="41">
        <f t="shared" ca="1" si="7"/>
        <v>-1.8175413393028528E-2</v>
      </c>
      <c r="M356" s="41">
        <f t="shared" ca="1" si="10"/>
        <v>3.1071053078984612E-2</v>
      </c>
      <c r="N356" s="219">
        <f t="shared" ca="1" si="11"/>
        <v>3.9314394611555697E-2</v>
      </c>
    </row>
    <row r="357" spans="1:14" ht="13" x14ac:dyDescent="0.15">
      <c r="A357" s="166">
        <f t="shared" si="8"/>
        <v>6</v>
      </c>
      <c r="B357" s="166">
        <f t="shared" si="9"/>
        <v>1899</v>
      </c>
      <c r="C357" s="41">
        <f ca="1">'StockBond Returns'!W347</f>
        <v>-2.6094036499823579E-2</v>
      </c>
      <c r="D357" s="217">
        <f>'StockBond Returns'!M347</f>
        <v>21.21209193</v>
      </c>
      <c r="E357" s="41">
        <f t="shared" si="0"/>
        <v>4.1071461110483695E-2</v>
      </c>
      <c r="F357" s="138">
        <f t="shared" ca="1" si="3"/>
        <v>160.26038963767036</v>
      </c>
      <c r="G357" s="218">
        <f>'StockBond Returns'!C347</f>
        <v>1899.4166666666408</v>
      </c>
      <c r="H357" s="138">
        <f t="shared" ca="1" si="1"/>
        <v>0.54851069671287855</v>
      </c>
      <c r="I357" s="138">
        <f t="shared" ca="1" si="4"/>
        <v>6.567056399068</v>
      </c>
      <c r="J357" s="41">
        <f t="shared" ca="1" si="5"/>
        <v>-0.3854999555714631</v>
      </c>
      <c r="K357" s="41">
        <f t="shared" ca="1" si="6"/>
        <v>-0.41715833998094221</v>
      </c>
      <c r="L357" s="41">
        <f t="shared" ca="1" si="7"/>
        <v>-2.2128643661875169E-2</v>
      </c>
      <c r="M357" s="41">
        <f t="shared" ca="1" si="10"/>
        <v>3.5214366047386036E-2</v>
      </c>
      <c r="N357" s="219">
        <f t="shared" ca="1" si="11"/>
        <v>3.9398227464708377E-2</v>
      </c>
    </row>
    <row r="358" spans="1:14" ht="13" x14ac:dyDescent="0.15">
      <c r="A358" s="166">
        <f t="shared" si="8"/>
        <v>7</v>
      </c>
      <c r="B358" s="166">
        <f t="shared" si="9"/>
        <v>1899</v>
      </c>
      <c r="C358" s="41">
        <f ca="1">'StockBond Returns'!W348</f>
        <v>1.3802886077442882E-2</v>
      </c>
      <c r="D358" s="217">
        <f>'StockBond Returns'!M348</f>
        <v>21.561425629999999</v>
      </c>
      <c r="E358" s="41">
        <f t="shared" si="0"/>
        <v>4.0689561236818828E-2</v>
      </c>
      <c r="F358" s="138">
        <f t="shared" ca="1" si="3"/>
        <v>161.91636381119386</v>
      </c>
      <c r="G358" s="218">
        <f>'StockBond Returns'!C348</f>
        <v>1899.4999999999741</v>
      </c>
      <c r="H358" s="138">
        <f t="shared" ca="1" si="1"/>
        <v>0.54902548337821744</v>
      </c>
      <c r="I358" s="138">
        <f t="shared" ca="1" si="4"/>
        <v>6.5805071148113292</v>
      </c>
      <c r="J358" s="41">
        <f t="shared" ca="1" si="5"/>
        <v>-0.38188343521964552</v>
      </c>
      <c r="K358" s="41">
        <f t="shared" ca="1" si="6"/>
        <v>-0.41834968243457182</v>
      </c>
      <c r="L358" s="41">
        <f t="shared" ca="1" si="7"/>
        <v>-2.5179623105787807E-2</v>
      </c>
      <c r="M358" s="41">
        <f t="shared" ca="1" si="10"/>
        <v>3.800326010270938E-2</v>
      </c>
      <c r="N358" s="219">
        <f t="shared" ca="1" si="11"/>
        <v>3.9504086690016538E-2</v>
      </c>
    </row>
    <row r="359" spans="1:14" ht="13" x14ac:dyDescent="0.15">
      <c r="A359" s="166">
        <f t="shared" si="8"/>
        <v>8</v>
      </c>
      <c r="B359" s="166">
        <f t="shared" si="9"/>
        <v>1899</v>
      </c>
      <c r="C359" s="41">
        <f ca="1">'StockBond Returns'!W349</f>
        <v>8.7625043464594418E-3</v>
      </c>
      <c r="D359" s="217">
        <f>'StockBond Returns'!M349</f>
        <v>21.72623737</v>
      </c>
      <c r="E359" s="41">
        <f t="shared" si="0"/>
        <v>4.0513648957477083E-2</v>
      </c>
      <c r="F359" s="138">
        <f t="shared" ca="1" si="3"/>
        <v>162.78132033128972</v>
      </c>
      <c r="G359" s="218">
        <f>'StockBond Returns'!C349</f>
        <v>1899.5833333333073</v>
      </c>
      <c r="H359" s="138">
        <f t="shared" ca="1" si="1"/>
        <v>0.5495721057280416</v>
      </c>
      <c r="I359" s="138">
        <f t="shared" ca="1" si="4"/>
        <v>6.5904267275933508</v>
      </c>
      <c r="J359" s="41">
        <f t="shared" ca="1" si="5"/>
        <v>-0.37715871149278823</v>
      </c>
      <c r="K359" s="41">
        <f t="shared" ca="1" si="6"/>
        <v>-0.41922515623365553</v>
      </c>
      <c r="L359" s="41">
        <f t="shared" ca="1" si="7"/>
        <v>-2.7687470297935168E-2</v>
      </c>
      <c r="M359" s="41">
        <f t="shared" ca="1" si="10"/>
        <v>3.8701499700910968E-2</v>
      </c>
      <c r="N359" s="219">
        <f t="shared" ca="1" si="11"/>
        <v>3.9644187316790529E-2</v>
      </c>
    </row>
    <row r="360" spans="1:14" ht="13" x14ac:dyDescent="0.15">
      <c r="A360" s="166">
        <f t="shared" si="8"/>
        <v>9</v>
      </c>
      <c r="B360" s="166">
        <f t="shared" si="9"/>
        <v>1899</v>
      </c>
      <c r="C360" s="41">
        <f ca="1">'StockBond Returns'!W350</f>
        <v>-4.315735381922127E-2</v>
      </c>
      <c r="D360" s="217">
        <f>'StockBond Returns'!M350</f>
        <v>20.591140509999999</v>
      </c>
      <c r="E360" s="41">
        <f t="shared" si="0"/>
        <v>4.1782287800288531E-2</v>
      </c>
      <c r="F360" s="138">
        <f t="shared" ca="1" si="3"/>
        <v>155.2302552666803</v>
      </c>
      <c r="G360" s="218">
        <f>'StockBond Returns'!C350</f>
        <v>1899.6666666666406</v>
      </c>
      <c r="H360" s="138">
        <f t="shared" ca="1" si="1"/>
        <v>0.5404896000720576</v>
      </c>
      <c r="I360" s="138">
        <f t="shared" ca="1" si="4"/>
        <v>6.5908465625599275</v>
      </c>
      <c r="J360" s="41">
        <f t="shared" ca="1" si="5"/>
        <v>-0.37209038157060148</v>
      </c>
      <c r="K360" s="41">
        <f t="shared" ca="1" si="6"/>
        <v>-0.41926215141853918</v>
      </c>
      <c r="L360" s="41">
        <f t="shared" ca="1" si="7"/>
        <v>-2.8779951142127169E-2</v>
      </c>
      <c r="M360" s="41">
        <f t="shared" ca="1" si="10"/>
        <v>3.7381066068223445E-2</v>
      </c>
      <c r="N360" s="219">
        <f t="shared" ca="1" si="11"/>
        <v>3.9822991117907269E-2</v>
      </c>
    </row>
    <row r="361" spans="1:14" ht="13" x14ac:dyDescent="0.15">
      <c r="A361" s="166">
        <f t="shared" si="8"/>
        <v>10</v>
      </c>
      <c r="B361" s="166">
        <f t="shared" si="9"/>
        <v>1899</v>
      </c>
      <c r="C361" s="41">
        <f ca="1">'StockBond Returns'!W351</f>
        <v>-1.3391492781160664E-2</v>
      </c>
      <c r="D361" s="217">
        <f>'StockBond Returns'!M351</f>
        <v>20.153713459999999</v>
      </c>
      <c r="E361" s="41">
        <f t="shared" si="0"/>
        <v>4.2309323651066738E-2</v>
      </c>
      <c r="F361" s="138">
        <f t="shared" ca="1" si="3"/>
        <v>152.61823878636443</v>
      </c>
      <c r="G361" s="218">
        <f>'StockBond Returns'!C351</f>
        <v>1899.7499999999739</v>
      </c>
      <c r="H361" s="138">
        <f t="shared" ca="1" si="1"/>
        <v>0.53809787165567335</v>
      </c>
      <c r="I361" s="138">
        <f t="shared" ca="1" si="4"/>
        <v>6.5897921561741697</v>
      </c>
      <c r="J361" s="41">
        <f t="shared" ca="1" si="5"/>
        <v>-0.36955900886963666</v>
      </c>
      <c r="K361" s="41">
        <f t="shared" ca="1" si="6"/>
        <v>-0.41916922986934857</v>
      </c>
      <c r="L361" s="41">
        <f t="shared" ca="1" si="7"/>
        <v>-2.9648702487757639E-2</v>
      </c>
      <c r="M361" s="41">
        <f t="shared" ca="1" si="10"/>
        <v>3.6171566687756229E-2</v>
      </c>
      <c r="N361" s="219">
        <f t="shared" ca="1" si="11"/>
        <v>4.0005705184087845E-2</v>
      </c>
    </row>
    <row r="362" spans="1:14" ht="13" x14ac:dyDescent="0.15">
      <c r="A362" s="166">
        <f t="shared" si="8"/>
        <v>11</v>
      </c>
      <c r="B362" s="166">
        <f t="shared" si="9"/>
        <v>1899</v>
      </c>
      <c r="C362" s="41">
        <f ca="1">'StockBond Returns'!W352</f>
        <v>5.357785443947472E-3</v>
      </c>
      <c r="D362" s="217">
        <f>'StockBond Returns'!M352</f>
        <v>20.196457519999999</v>
      </c>
      <c r="E362" s="41">
        <f t="shared" si="0"/>
        <v>4.2256816857850626E-2</v>
      </c>
      <c r="F362" s="138">
        <f t="shared" ca="1" si="3"/>
        <v>152.89495368001505</v>
      </c>
      <c r="G362" s="218">
        <f>'StockBond Returns'!C352</f>
        <v>1899.8333333333071</v>
      </c>
      <c r="H362" s="138">
        <f t="shared" ca="1" si="1"/>
        <v>0.53840450467882917</v>
      </c>
      <c r="I362" s="138">
        <f t="shared" ca="1" si="4"/>
        <v>6.5856872627856182</v>
      </c>
      <c r="J362" s="41">
        <f t="shared" ca="1" si="5"/>
        <v>-0.3691109982224744</v>
      </c>
      <c r="K362" s="41">
        <f t="shared" ca="1" si="6"/>
        <v>-0.41880719500600949</v>
      </c>
      <c r="L362" s="41">
        <f t="shared" ca="1" si="7"/>
        <v>-3.006807218453933E-2</v>
      </c>
      <c r="M362" s="41">
        <f t="shared" ca="1" si="10"/>
        <v>3.3548496863827548E-2</v>
      </c>
      <c r="N362" s="219">
        <f t="shared" ca="1" si="11"/>
        <v>4.0165419886392925E-2</v>
      </c>
    </row>
    <row r="363" spans="1:14" ht="13" x14ac:dyDescent="0.15">
      <c r="A363" s="166">
        <f t="shared" si="8"/>
        <v>12</v>
      </c>
      <c r="B363" s="166">
        <f t="shared" si="9"/>
        <v>1899</v>
      </c>
      <c r="C363" s="41">
        <f ca="1">'StockBond Returns'!W353</f>
        <v>-5.544510308479713E-2</v>
      </c>
      <c r="D363" s="217">
        <f>'StockBond Returns'!M353</f>
        <v>18.512649639999999</v>
      </c>
      <c r="E363" s="41">
        <f t="shared" si="0"/>
        <v>4.4508559537563858E-2</v>
      </c>
      <c r="F363" s="138">
        <f t="shared" ca="1" si="3"/>
        <v>143.90912460066576</v>
      </c>
      <c r="G363" s="218">
        <f>'StockBond Returns'!C353</f>
        <v>1899.9166666666404</v>
      </c>
      <c r="H363" s="138">
        <f t="shared" ca="1" si="1"/>
        <v>0.53376565335728565</v>
      </c>
      <c r="I363" s="138">
        <f t="shared" ca="1" si="4"/>
        <v>6.5725208364450634</v>
      </c>
      <c r="J363" s="41">
        <f t="shared" ca="1" si="5"/>
        <v>-0.36739063102730751</v>
      </c>
      <c r="K363" s="41">
        <f t="shared" ca="1" si="6"/>
        <v>-0.4176429183993563</v>
      </c>
      <c r="L363" s="41">
        <f t="shared" ca="1" si="7"/>
        <v>-2.9148304270171566E-2</v>
      </c>
      <c r="M363" s="41">
        <f t="shared" ca="1" si="10"/>
        <v>2.9123419107365489E-2</v>
      </c>
      <c r="N363" s="219">
        <f t="shared" ca="1" si="11"/>
        <v>4.0310842135609919E-2</v>
      </c>
    </row>
    <row r="364" spans="1:14" ht="13" x14ac:dyDescent="0.15">
      <c r="A364" s="166">
        <f t="shared" si="8"/>
        <v>1</v>
      </c>
      <c r="B364" s="166">
        <f t="shared" si="9"/>
        <v>1900</v>
      </c>
      <c r="C364" s="41">
        <f ca="1">'StockBond Returns'!W354</f>
        <v>1.2765461155070939E-2</v>
      </c>
      <c r="D364" s="217">
        <f>'StockBond Returns'!M354</f>
        <v>18.674275359999999</v>
      </c>
      <c r="E364" s="41">
        <f t="shared" si="0"/>
        <v>4.4274800647472086E-2</v>
      </c>
      <c r="F364" s="138">
        <f t="shared" ca="1" si="3"/>
        <v>145.2056115225447</v>
      </c>
      <c r="G364" s="218">
        <f>'StockBond Returns'!C354</f>
        <v>1899.9999999999736</v>
      </c>
      <c r="H364" s="138">
        <f t="shared" ca="1" si="1"/>
        <v>0.53574579192124516</v>
      </c>
      <c r="I364" s="138">
        <f t="shared" ca="1" si="4"/>
        <v>6.5519121094613793</v>
      </c>
      <c r="J364" s="41">
        <f t="shared" ca="1" si="5"/>
        <v>-0.36475448021321522</v>
      </c>
      <c r="K364" s="41">
        <f t="shared" ca="1" si="6"/>
        <v>-0.41581114198031799</v>
      </c>
      <c r="L364" s="41">
        <f t="shared" ca="1" si="7"/>
        <v>-2.711364996183685E-2</v>
      </c>
      <c r="M364" s="41">
        <f t="shared" ca="1" si="10"/>
        <v>2.2351629713282639E-2</v>
      </c>
      <c r="N364" s="219">
        <f t="shared" ca="1" si="11"/>
        <v>4.0441654903301358E-2</v>
      </c>
    </row>
    <row r="365" spans="1:14" ht="13" x14ac:dyDescent="0.15">
      <c r="A365" s="166">
        <f t="shared" si="8"/>
        <v>2</v>
      </c>
      <c r="B365" s="166">
        <f t="shared" si="9"/>
        <v>1900</v>
      </c>
      <c r="C365" s="41">
        <f ca="1">'StockBond Returns'!W355</f>
        <v>4.9551089147669659E-3</v>
      </c>
      <c r="D365" s="217">
        <f>'StockBond Returns'!M355</f>
        <v>18.703797420000001</v>
      </c>
      <c r="E365" s="41">
        <f t="shared" si="0"/>
        <v>4.4232539321953368E-2</v>
      </c>
      <c r="F365" s="138">
        <f t="shared" ca="1" si="3"/>
        <v>145.38672067200341</v>
      </c>
      <c r="G365" s="218">
        <f>'StockBond Returns'!C355</f>
        <v>1900.0833333333069</v>
      </c>
      <c r="H365" s="138">
        <f t="shared" ca="1" si="1"/>
        <v>0.53590198658452015</v>
      </c>
      <c r="I365" s="138">
        <f t="shared" ca="1" si="4"/>
        <v>6.5340951630151052</v>
      </c>
      <c r="J365" s="41">
        <f t="shared" ca="1" si="5"/>
        <v>-0.36171828638748282</v>
      </c>
      <c r="K365" s="41">
        <f t="shared" ca="1" si="6"/>
        <v>-0.41421819585110309</v>
      </c>
      <c r="L365" s="41">
        <f t="shared" ca="1" si="7"/>
        <v>-2.547035993165403E-2</v>
      </c>
      <c r="M365" s="41">
        <f t="shared" ca="1" si="10"/>
        <v>1.556763690722085E-2</v>
      </c>
      <c r="N365" s="219">
        <f t="shared" ca="1" si="11"/>
        <v>4.0570620444387431E-2</v>
      </c>
    </row>
    <row r="366" spans="1:14" ht="13" x14ac:dyDescent="0.15">
      <c r="A366" s="166">
        <f t="shared" si="8"/>
        <v>3</v>
      </c>
      <c r="B366" s="166">
        <f t="shared" si="9"/>
        <v>1900</v>
      </c>
      <c r="C366" s="41">
        <f ca="1">'StockBond Returns'!W356</f>
        <v>1.0715761157995546E-2</v>
      </c>
      <c r="D366" s="217">
        <f>'StockBond Returns'!M356</f>
        <v>18.775793419999999</v>
      </c>
      <c r="E366" s="41">
        <f t="shared" si="0"/>
        <v>4.4130033086505913E-2</v>
      </c>
      <c r="F366" s="138">
        <f t="shared" ca="1" si="3"/>
        <v>146.40300546199197</v>
      </c>
      <c r="G366" s="218">
        <f>'StockBond Returns'!C356</f>
        <v>1900.1666666666401</v>
      </c>
      <c r="H366" s="138">
        <f t="shared" ca="1" si="1"/>
        <v>0.53839745625013424</v>
      </c>
      <c r="I366" s="138">
        <f t="shared" ca="1" si="4"/>
        <v>6.5160998906413923</v>
      </c>
      <c r="J366" s="41">
        <f t="shared" ca="1" si="5"/>
        <v>-0.35809427978260344</v>
      </c>
      <c r="K366" s="41">
        <f t="shared" ca="1" si="6"/>
        <v>-0.41260046388042471</v>
      </c>
      <c r="L366" s="41">
        <f t="shared" ca="1" si="7"/>
        <v>-2.3778638371945493E-2</v>
      </c>
      <c r="M366" s="41">
        <f t="shared" ca="1" si="10"/>
        <v>7.2860518201247615E-3</v>
      </c>
      <c r="N366" s="219">
        <f t="shared" ca="1" si="11"/>
        <v>4.0699853616332486E-2</v>
      </c>
    </row>
    <row r="367" spans="1:14" ht="13" x14ac:dyDescent="0.15">
      <c r="A367" s="166">
        <f t="shared" si="8"/>
        <v>4</v>
      </c>
      <c r="B367" s="166">
        <f t="shared" si="9"/>
        <v>1900</v>
      </c>
      <c r="C367" s="41">
        <f ca="1">'StockBond Returns'!W357</f>
        <v>9.1426625002407891E-3</v>
      </c>
      <c r="D367" s="217">
        <f>'StockBond Returns'!M357</f>
        <v>18.93640203</v>
      </c>
      <c r="E367" s="41">
        <f t="shared" si="0"/>
        <v>4.3904171141269335E-2</v>
      </c>
      <c r="F367" s="138">
        <f t="shared" ca="1" si="3"/>
        <v>147.19819888746827</v>
      </c>
      <c r="G367" s="218">
        <f>'StockBond Returns'!C357</f>
        <v>1900.2499999999734</v>
      </c>
      <c r="H367" s="138">
        <f t="shared" ca="1" si="1"/>
        <v>0.53855124297016732</v>
      </c>
      <c r="I367" s="138">
        <f t="shared" ca="1" si="4"/>
        <v>6.4986523759729673</v>
      </c>
      <c r="J367" s="41">
        <f t="shared" ca="1" si="5"/>
        <v>-0.35453075640627896</v>
      </c>
      <c r="K367" s="41">
        <f t="shared" ca="1" si="6"/>
        <v>-0.41102341968268241</v>
      </c>
      <c r="L367" s="41">
        <f t="shared" ca="1" si="7"/>
        <v>-2.2147206107652417E-2</v>
      </c>
      <c r="M367" s="41">
        <f t="shared" ca="1" si="10"/>
        <v>-1.2011521178731943E-3</v>
      </c>
      <c r="N367" s="219">
        <f t="shared" ca="1" si="11"/>
        <v>4.0831493571160296E-2</v>
      </c>
    </row>
    <row r="368" spans="1:14" ht="13" x14ac:dyDescent="0.15">
      <c r="A368" s="166">
        <f t="shared" si="8"/>
        <v>5</v>
      </c>
      <c r="B368" s="166">
        <f t="shared" si="9"/>
        <v>1900</v>
      </c>
      <c r="C368" s="41">
        <f ca="1">'StockBond Returns'!W358</f>
        <v>-7.4090511326680569E-3</v>
      </c>
      <c r="D368" s="217">
        <f>'StockBond Returns'!M358</f>
        <v>18.40319702</v>
      </c>
      <c r="E368" s="41">
        <f t="shared" si="0"/>
        <v>4.4669192366772803E-2</v>
      </c>
      <c r="F368" s="138">
        <f t="shared" ca="1" si="3"/>
        <v>145.57303881600095</v>
      </c>
      <c r="G368" s="218">
        <f>'StockBond Returns'!C358</f>
        <v>1900.3333333333067</v>
      </c>
      <c r="H368" s="138">
        <f t="shared" ca="1" si="1"/>
        <v>0.54188583952396918</v>
      </c>
      <c r="I368" s="138">
        <f t="shared" ca="1" si="4"/>
        <v>6.4883482328330198</v>
      </c>
      <c r="J368" s="41">
        <f t="shared" ca="1" si="5"/>
        <v>-0.35078523469426393</v>
      </c>
      <c r="K368" s="41">
        <f t="shared" ca="1" si="6"/>
        <v>-0.41008806621953819</v>
      </c>
      <c r="L368" s="41">
        <f t="shared" ca="1" si="7"/>
        <v>-2.1570381909928105E-2</v>
      </c>
      <c r="M368" s="41">
        <f t="shared" ca="1" si="10"/>
        <v>-9.0649273514906703E-3</v>
      </c>
      <c r="N368" s="219">
        <f t="shared" ca="1" si="11"/>
        <v>4.0971145385637946E-2</v>
      </c>
    </row>
    <row r="369" spans="1:14" ht="13" x14ac:dyDescent="0.15">
      <c r="A369" s="166">
        <f t="shared" si="8"/>
        <v>6</v>
      </c>
      <c r="B369" s="166">
        <f t="shared" si="9"/>
        <v>1900</v>
      </c>
      <c r="C369" s="41">
        <f ca="1">'StockBond Returns'!W359</f>
        <v>-7.4607972429767497E-3</v>
      </c>
      <c r="D369" s="217">
        <f>'StockBond Returns'!M359</f>
        <v>17.992711580000002</v>
      </c>
      <c r="E369" s="41">
        <f t="shared" si="0"/>
        <v>4.5289029895626214E-2</v>
      </c>
      <c r="F369" s="138">
        <f t="shared" ca="1" si="3"/>
        <v>143.94910495020434</v>
      </c>
      <c r="G369" s="218">
        <f>'StockBond Returns'!C359</f>
        <v>1900.4166666666399</v>
      </c>
      <c r="H369" s="138">
        <f t="shared" ca="1" si="1"/>
        <v>0.54327627646153664</v>
      </c>
      <c r="I369" s="138">
        <f t="shared" ca="1" si="4"/>
        <v>6.4831138125816778</v>
      </c>
      <c r="J369" s="41">
        <f t="shared" ca="1" si="5"/>
        <v>-0.35021703623179101</v>
      </c>
      <c r="K369" s="41">
        <f t="shared" ca="1" si="6"/>
        <v>-0.40961177549536543</v>
      </c>
      <c r="L369" s="41">
        <f t="shared" ca="1" si="7"/>
        <v>-2.1752771594363951E-2</v>
      </c>
      <c r="M369" s="41">
        <f t="shared" ca="1" si="10"/>
        <v>-1.2782376362449943E-2</v>
      </c>
      <c r="N369" s="219">
        <f t="shared" ca="1" si="11"/>
        <v>4.108465294410072E-2</v>
      </c>
    </row>
    <row r="370" spans="1:14" ht="13" x14ac:dyDescent="0.15">
      <c r="A370" s="166">
        <f t="shared" si="8"/>
        <v>7</v>
      </c>
      <c r="B370" s="166">
        <f t="shared" si="9"/>
        <v>1900</v>
      </c>
      <c r="C370" s="41">
        <f ca="1">'StockBond Returns'!W360</f>
        <v>-1.0143737064009574E-2</v>
      </c>
      <c r="D370" s="217">
        <f>'StockBond Returns'!M360</f>
        <v>17.689545469999999</v>
      </c>
      <c r="E370" s="41">
        <f t="shared" si="0"/>
        <v>4.5765282499652608E-2</v>
      </c>
      <c r="F370" s="138">
        <f t="shared" ca="1" si="3"/>
        <v>141.95115765422995</v>
      </c>
      <c r="G370" s="218">
        <f>'StockBond Returns'!C360</f>
        <v>1900.4999999999732</v>
      </c>
      <c r="H370" s="138">
        <f t="shared" ca="1" si="1"/>
        <v>0.54136956926654645</v>
      </c>
      <c r="I370" s="138">
        <f t="shared" ca="1" si="4"/>
        <v>6.4754578984700073</v>
      </c>
      <c r="J370" s="41">
        <f t="shared" ca="1" si="5"/>
        <v>-0.34924301342083275</v>
      </c>
      <c r="K370" s="41">
        <f t="shared" ca="1" si="6"/>
        <v>-0.40891376129927015</v>
      </c>
      <c r="L370" s="41">
        <f t="shared" ca="1" si="7"/>
        <v>-2.1566900112557352E-2</v>
      </c>
      <c r="M370" s="41">
        <f t="shared" ca="1" si="10"/>
        <v>-1.596369618762028E-2</v>
      </c>
      <c r="N370" s="219">
        <f t="shared" ca="1" si="11"/>
        <v>4.1169337053767359E-2</v>
      </c>
    </row>
    <row r="371" spans="1:14" ht="13" x14ac:dyDescent="0.15">
      <c r="A371" s="166">
        <f t="shared" si="8"/>
        <v>8</v>
      </c>
      <c r="B371" s="166">
        <f t="shared" si="9"/>
        <v>1900</v>
      </c>
      <c r="C371" s="41">
        <f ca="1">'StockBond Returns'!W361</f>
        <v>2.4047875794147019E-2</v>
      </c>
      <c r="D371" s="217">
        <f>'StockBond Returns'!M361</f>
        <v>18.06961467</v>
      </c>
      <c r="E371" s="41">
        <f t="shared" si="0"/>
        <v>4.5170761614530874E-2</v>
      </c>
      <c r="F371" s="138">
        <f t="shared" ca="1" si="3"/>
        <v>144.81039310490723</v>
      </c>
      <c r="G371" s="218">
        <f>'StockBond Returns'!C361</f>
        <v>1900.5833333333064</v>
      </c>
      <c r="H371" s="138">
        <f t="shared" ca="1" si="1"/>
        <v>0.54509964552068924</v>
      </c>
      <c r="I371" s="138">
        <f t="shared" ca="1" si="4"/>
        <v>6.4709854382626544</v>
      </c>
      <c r="J371" s="41">
        <f t="shared" ca="1" si="5"/>
        <v>-0.34968329190031422</v>
      </c>
      <c r="K371" s="41">
        <f t="shared" ca="1" si="6"/>
        <v>-0.40850522851752857</v>
      </c>
      <c r="L371" s="41">
        <f t="shared" ca="1" si="7"/>
        <v>-2.1861216573436093E-2</v>
      </c>
      <c r="M371" s="41">
        <f t="shared" ca="1" si="10"/>
        <v>-1.8123453042973581E-2</v>
      </c>
      <c r="N371" s="219">
        <f t="shared" ca="1" si="11"/>
        <v>4.1220902918466501E-2</v>
      </c>
    </row>
    <row r="372" spans="1:14" ht="13" x14ac:dyDescent="0.15">
      <c r="A372" s="166">
        <f t="shared" si="8"/>
        <v>9</v>
      </c>
      <c r="B372" s="166">
        <f t="shared" si="9"/>
        <v>1900</v>
      </c>
      <c r="C372" s="41">
        <f ca="1">'StockBond Returns'!W362</f>
        <v>-1.0166216004260837E-2</v>
      </c>
      <c r="D372" s="217">
        <f>'StockBond Returns'!M362</f>
        <v>17.341874149999999</v>
      </c>
      <c r="E372" s="41">
        <f t="shared" si="0"/>
        <v>4.6331947209119845E-2</v>
      </c>
      <c r="F372" s="138">
        <f t="shared" ca="1" si="3"/>
        <v>142.79866132416035</v>
      </c>
      <c r="G372" s="218">
        <f>'StockBond Returns'!C362</f>
        <v>1900.6666666666397</v>
      </c>
      <c r="H372" s="138">
        <f t="shared" ca="1" si="1"/>
        <v>0.55134500316699842</v>
      </c>
      <c r="I372" s="138">
        <f t="shared" ca="1" si="4"/>
        <v>6.4818408413575952</v>
      </c>
      <c r="J372" s="41">
        <f t="shared" ca="1" si="5"/>
        <v>-0.35224487681722805</v>
      </c>
      <c r="K372" s="41">
        <f t="shared" ca="1" si="6"/>
        <v>-0.40949582892413272</v>
      </c>
      <c r="L372" s="41">
        <f t="shared" ca="1" si="7"/>
        <v>-2.4470453878839393E-2</v>
      </c>
      <c r="M372" s="41">
        <f t="shared" ca="1" si="10"/>
        <v>-1.6538955985040182E-2</v>
      </c>
      <c r="N372" s="219">
        <f t="shared" ca="1" si="11"/>
        <v>4.124748080152784E-2</v>
      </c>
    </row>
    <row r="373" spans="1:14" ht="13" x14ac:dyDescent="0.15">
      <c r="A373" s="166">
        <f t="shared" si="8"/>
        <v>10</v>
      </c>
      <c r="B373" s="166">
        <f t="shared" si="9"/>
        <v>1900</v>
      </c>
      <c r="C373" s="41">
        <f ca="1">'StockBond Returns'!W363</f>
        <v>-2.3723213838418729E-3</v>
      </c>
      <c r="D373" s="217">
        <f>'StockBond Returns'!M363</f>
        <v>17.469869039999999</v>
      </c>
      <c r="E373" s="41">
        <f t="shared" si="0"/>
        <v>4.6120706821280215E-2</v>
      </c>
      <c r="F373" s="138">
        <f t="shared" ca="1" si="3"/>
        <v>141.90985997069095</v>
      </c>
      <c r="G373" s="218">
        <f>'StockBond Returns'!C363</f>
        <v>1900.7499999999729</v>
      </c>
      <c r="H373" s="138">
        <f t="shared" ca="1" si="1"/>
        <v>0.54541525389643053</v>
      </c>
      <c r="I373" s="138">
        <f t="shared" ca="1" si="4"/>
        <v>6.489158223598352</v>
      </c>
      <c r="J373" s="41">
        <f t="shared" ca="1" si="5"/>
        <v>-0.35236438543859028</v>
      </c>
      <c r="K373" s="41">
        <f t="shared" ca="1" si="6"/>
        <v>-0.41016170030307519</v>
      </c>
      <c r="L373" s="41">
        <f t="shared" ca="1" si="7"/>
        <v>-2.6543447173901558E-2</v>
      </c>
      <c r="M373" s="41">
        <f t="shared" ca="1" si="10"/>
        <v>-1.5271184612633104E-2</v>
      </c>
      <c r="N373" s="219">
        <f t="shared" ca="1" si="11"/>
        <v>4.1268890287143305E-2</v>
      </c>
    </row>
    <row r="374" spans="1:14" ht="13" x14ac:dyDescent="0.15">
      <c r="A374" s="166">
        <f t="shared" si="8"/>
        <v>11</v>
      </c>
      <c r="B374" s="166">
        <f t="shared" si="9"/>
        <v>1900</v>
      </c>
      <c r="C374" s="41">
        <f ca="1">'StockBond Returns'!W364</f>
        <v>3.4028429343054604E-2</v>
      </c>
      <c r="D374" s="217">
        <f>'StockBond Returns'!M364</f>
        <v>18.011065349999999</v>
      </c>
      <c r="E374" s="41">
        <f t="shared" si="0"/>
        <v>4.5260712111346593E-2</v>
      </c>
      <c r="F374" s="138">
        <f t="shared" ca="1" si="3"/>
        <v>146.17485473546009</v>
      </c>
      <c r="G374" s="218">
        <f>'StockBond Returns'!C364</f>
        <v>1900.8333333333062</v>
      </c>
      <c r="H374" s="138">
        <f t="shared" ca="1" si="1"/>
        <v>0.55133150150829724</v>
      </c>
      <c r="I374" s="138">
        <f t="shared" ca="1" si="4"/>
        <v>6.5020852204278201</v>
      </c>
      <c r="J374" s="41">
        <f t="shared" ca="1" si="5"/>
        <v>-0.35238817906257547</v>
      </c>
      <c r="K374" s="41">
        <f t="shared" ca="1" si="6"/>
        <v>-0.41133437607885948</v>
      </c>
      <c r="L374" s="41">
        <f t="shared" ca="1" si="7"/>
        <v>-2.9449443521950891E-2</v>
      </c>
      <c r="M374" s="41">
        <f t="shared" ca="1" si="10"/>
        <v>-1.2694505375348775E-2</v>
      </c>
      <c r="N374" s="219">
        <f t="shared" ca="1" si="11"/>
        <v>4.1293662052755128E-2</v>
      </c>
    </row>
    <row r="375" spans="1:14" ht="13" x14ac:dyDescent="0.15">
      <c r="A375" s="166">
        <f t="shared" si="8"/>
        <v>12</v>
      </c>
      <c r="B375" s="166">
        <f t="shared" si="9"/>
        <v>1900</v>
      </c>
      <c r="C375" s="41">
        <f ca="1">'StockBond Returns'!W365</f>
        <v>7.7302693274829415E-2</v>
      </c>
      <c r="D375" s="217">
        <f>'StockBond Returns'!M365</f>
        <v>19.566441269999999</v>
      </c>
      <c r="E375" s="41">
        <f t="shared" si="0"/>
        <v>4.3053957058436516E-2</v>
      </c>
      <c r="F375" s="138">
        <f t="shared" ca="1" si="3"/>
        <v>156.88061378410598</v>
      </c>
      <c r="G375" s="218">
        <f>'StockBond Returns'!C365</f>
        <v>1900.9166666666395</v>
      </c>
      <c r="H375" s="138">
        <f t="shared" ca="1" si="1"/>
        <v>0.56286093409683857</v>
      </c>
      <c r="I375" s="138">
        <f t="shared" ca="1" si="4"/>
        <v>6.5311805011673734</v>
      </c>
      <c r="J375" s="41">
        <f t="shared" ca="1" si="5"/>
        <v>-0.35414603465758954</v>
      </c>
      <c r="K375" s="41">
        <f t="shared" ca="1" si="6"/>
        <v>-0.4139567797295699</v>
      </c>
      <c r="L375" s="41">
        <f t="shared" ca="1" si="7"/>
        <v>-3.4741752273664606E-2</v>
      </c>
      <c r="M375" s="41">
        <f t="shared" ca="1" si="10"/>
        <v>-6.2898751189125468E-3</v>
      </c>
      <c r="N375" s="219">
        <f t="shared" ca="1" si="11"/>
        <v>4.1320260523526151E-2</v>
      </c>
    </row>
    <row r="376" spans="1:14" ht="13" x14ac:dyDescent="0.15">
      <c r="A376" s="166">
        <f t="shared" si="8"/>
        <v>1</v>
      </c>
      <c r="B376" s="166">
        <f t="shared" si="9"/>
        <v>1901</v>
      </c>
      <c r="C376" s="41">
        <f ca="1">'StockBond Returns'!W366</f>
        <v>6.1188712534037876E-2</v>
      </c>
      <c r="D376" s="217">
        <f>'StockBond Returns'!M366</f>
        <v>20.97858183</v>
      </c>
      <c r="E376" s="41">
        <f t="shared" si="0"/>
        <v>4.1333832241461865E-2</v>
      </c>
      <c r="F376" s="138">
        <f t="shared" ca="1" si="3"/>
        <v>165.8826348931151</v>
      </c>
      <c r="G376" s="218">
        <f>'StockBond Returns'!C366</f>
        <v>1900.9999999999727</v>
      </c>
      <c r="H376" s="138">
        <f t="shared" ca="1" si="1"/>
        <v>0.57138041687030727</v>
      </c>
      <c r="I376" s="138">
        <f t="shared" ca="1" si="4"/>
        <v>6.5668151261164356</v>
      </c>
      <c r="J376" s="41">
        <f t="shared" ca="1" si="5"/>
        <v>-0.35677937315887143</v>
      </c>
      <c r="K376" s="41">
        <f t="shared" ca="1" si="6"/>
        <v>-0.41713692565376737</v>
      </c>
      <c r="L376" s="41">
        <f t="shared" ca="1" si="7"/>
        <v>-4.0952973889129551E-2</v>
      </c>
      <c r="M376" s="41">
        <f t="shared" ca="1" si="10"/>
        <v>2.2746057038121048E-3</v>
      </c>
      <c r="N376" s="219">
        <f t="shared" ca="1" si="11"/>
        <v>4.1345619578584417E-2</v>
      </c>
    </row>
    <row r="377" spans="1:14" ht="13" x14ac:dyDescent="0.15">
      <c r="A377" s="166">
        <f t="shared" si="8"/>
        <v>2</v>
      </c>
      <c r="B377" s="166">
        <f t="shared" si="9"/>
        <v>1901</v>
      </c>
      <c r="C377" s="41">
        <f ca="1">'StockBond Returns'!W367</f>
        <v>3.4588688318683183E-2</v>
      </c>
      <c r="D377" s="217">
        <f>'StockBond Returns'!M367</f>
        <v>21.679149850000002</v>
      </c>
      <c r="E377" s="41">
        <f t="shared" si="0"/>
        <v>4.0563635034562943E-2</v>
      </c>
      <c r="F377" s="138">
        <f t="shared" ca="1" si="3"/>
        <v>171.02915393289413</v>
      </c>
      <c r="G377" s="218">
        <f>'StockBond Returns'!C367</f>
        <v>1901.083333333306</v>
      </c>
      <c r="H377" s="138">
        <f t="shared" ca="1" si="1"/>
        <v>0.57813034836700028</v>
      </c>
      <c r="I377" s="138">
        <f t="shared" ca="1" si="4"/>
        <v>6.6090434878989148</v>
      </c>
      <c r="J377" s="41">
        <f t="shared" ca="1" si="5"/>
        <v>-0.35949097693848175</v>
      </c>
      <c r="K377" s="41">
        <f t="shared" ca="1" si="6"/>
        <v>-0.42086111854464603</v>
      </c>
      <c r="L377" s="41">
        <f t="shared" ca="1" si="7"/>
        <v>-4.8058907705022524E-2</v>
      </c>
      <c r="M377" s="41">
        <f t="shared" ca="1" si="10"/>
        <v>1.1470344862443804E-2</v>
      </c>
      <c r="N377" s="219">
        <f t="shared" ca="1" si="11"/>
        <v>4.1364552016305366E-2</v>
      </c>
    </row>
    <row r="378" spans="1:14" ht="13" x14ac:dyDescent="0.15">
      <c r="A378" s="166">
        <f t="shared" si="8"/>
        <v>3</v>
      </c>
      <c r="B378" s="166">
        <f t="shared" si="9"/>
        <v>1901</v>
      </c>
      <c r="C378" s="41">
        <f ca="1">'StockBond Returns'!W368</f>
        <v>2.8734962852772657E-2</v>
      </c>
      <c r="D378" s="217">
        <f>'StockBond Returns'!M368</f>
        <v>22.347583950000001</v>
      </c>
      <c r="E378" s="41">
        <f t="shared" si="0"/>
        <v>3.9873783274231758E-2</v>
      </c>
      <c r="F378" s="138">
        <f t="shared" ca="1" si="3"/>
        <v>175.34892741544559</v>
      </c>
      <c r="G378" s="218">
        <f>'StockBond Returns'!C368</f>
        <v>1901.1666666666392</v>
      </c>
      <c r="H378" s="138">
        <f t="shared" ca="1" si="1"/>
        <v>0.5826520940943728</v>
      </c>
      <c r="I378" s="138">
        <f t="shared" ca="1" si="4"/>
        <v>6.653298125743154</v>
      </c>
      <c r="J378" s="41">
        <f t="shared" ca="1" si="5"/>
        <v>-0.36395153422084092</v>
      </c>
      <c r="K378" s="41">
        <f t="shared" ca="1" si="6"/>
        <v>-0.42471328043126844</v>
      </c>
      <c r="L378" s="41">
        <f t="shared" ca="1" si="7"/>
        <v>-5.5380526818107456E-2</v>
      </c>
      <c r="M378" s="41">
        <f t="shared" ca="1" si="10"/>
        <v>2.1055268857804066E-2</v>
      </c>
      <c r="N378" s="219">
        <f t="shared" ca="1" si="11"/>
        <v>4.1365003739161549E-2</v>
      </c>
    </row>
    <row r="379" spans="1:14" ht="13" x14ac:dyDescent="0.15">
      <c r="A379" s="166">
        <f t="shared" si="8"/>
        <v>4</v>
      </c>
      <c r="B379" s="166">
        <f t="shared" si="9"/>
        <v>1901</v>
      </c>
      <c r="C379" s="41">
        <f ca="1">'StockBond Returns'!W369</f>
        <v>8.0419272329033967E-2</v>
      </c>
      <c r="D379" s="217">
        <f>'StockBond Returns'!M369</f>
        <v>24.40971699</v>
      </c>
      <c r="E379" s="41">
        <f t="shared" si="0"/>
        <v>3.7983645926941166E-2</v>
      </c>
      <c r="F379" s="138">
        <f t="shared" ca="1" si="3"/>
        <v>188.82085201034988</v>
      </c>
      <c r="G379" s="218">
        <f>'StockBond Returns'!C369</f>
        <v>1901.2499999999725</v>
      </c>
      <c r="H379" s="138">
        <f t="shared" ca="1" si="1"/>
        <v>0.59767536553204059</v>
      </c>
      <c r="I379" s="138">
        <f t="shared" ca="1" si="4"/>
        <v>6.7124222483050273</v>
      </c>
      <c r="J379" s="41">
        <f t="shared" ca="1" si="5"/>
        <v>-0.36994388777914877</v>
      </c>
      <c r="K379" s="41">
        <f t="shared" ca="1" si="6"/>
        <v>-0.42978050076660845</v>
      </c>
      <c r="L379" s="41">
        <f t="shared" ca="1" si="7"/>
        <v>-6.4701266942314706E-2</v>
      </c>
      <c r="M379" s="41">
        <f t="shared" ca="1" si="10"/>
        <v>3.2894492575478829E-2</v>
      </c>
      <c r="N379" s="219">
        <f t="shared" ca="1" si="11"/>
        <v>4.1340748485772232E-2</v>
      </c>
    </row>
    <row r="380" spans="1:14" ht="13" x14ac:dyDescent="0.15">
      <c r="A380" s="166">
        <f t="shared" si="8"/>
        <v>5</v>
      </c>
      <c r="B380" s="166">
        <f t="shared" si="9"/>
        <v>1901</v>
      </c>
      <c r="C380" s="41">
        <f ca="1">'StockBond Returns'!W370</f>
        <v>-3.6249620003662851E-2</v>
      </c>
      <c r="D380" s="217">
        <f>'StockBond Returns'!M370</f>
        <v>23.064012680000001</v>
      </c>
      <c r="E380" s="41">
        <f t="shared" si="0"/>
        <v>3.917879488002432E-2</v>
      </c>
      <c r="F380" s="138">
        <f t="shared" ca="1" si="3"/>
        <v>181.40015801556089</v>
      </c>
      <c r="G380" s="218">
        <f>'StockBond Returns'!C370</f>
        <v>1901.3333333333057</v>
      </c>
      <c r="H380" s="138">
        <f t="shared" ca="1" si="1"/>
        <v>0.5922532985079717</v>
      </c>
      <c r="I380" s="138">
        <f t="shared" ca="1" si="4"/>
        <v>6.7627897072890297</v>
      </c>
      <c r="J380" s="41">
        <f t="shared" ca="1" si="5"/>
        <v>-0.37373661923974411</v>
      </c>
      <c r="K380" s="41">
        <f t="shared" ca="1" si="6"/>
        <v>-0.43402734393083708</v>
      </c>
      <c r="L380" s="41">
        <f t="shared" ca="1" si="7"/>
        <v>-7.2681773788455084E-2</v>
      </c>
      <c r="M380" s="41">
        <f t="shared" ca="1" si="10"/>
        <v>4.2297587091157052E-2</v>
      </c>
      <c r="N380" s="219">
        <f t="shared" ca="1" si="11"/>
        <v>4.1280329639858261E-2</v>
      </c>
    </row>
    <row r="381" spans="1:14" ht="13" x14ac:dyDescent="0.15">
      <c r="A381" s="166">
        <f t="shared" si="8"/>
        <v>6</v>
      </c>
      <c r="B381" s="166">
        <f t="shared" si="9"/>
        <v>1901</v>
      </c>
      <c r="C381" s="41">
        <f ca="1">'StockBond Returns'!W371</f>
        <v>7.7918305384973172E-2</v>
      </c>
      <c r="D381" s="217">
        <f>'StockBond Returns'!M371</f>
        <v>25.238466209999999</v>
      </c>
      <c r="E381" s="41">
        <f t="shared" si="0"/>
        <v>3.7311029554636319E-2</v>
      </c>
      <c r="F381" s="138">
        <f t="shared" ca="1" si="3"/>
        <v>194.89615025281338</v>
      </c>
      <c r="G381" s="218">
        <f>'StockBond Returns'!C371</f>
        <v>1901.416666666639</v>
      </c>
      <c r="H381" s="138">
        <f t="shared" ca="1" si="1"/>
        <v>0.60598133518063013</v>
      </c>
      <c r="I381" s="138">
        <f t="shared" ca="1" si="4"/>
        <v>6.8254947660081227</v>
      </c>
      <c r="J381" s="41">
        <f t="shared" ca="1" si="5"/>
        <v>-0.37787734889067981</v>
      </c>
      <c r="K381" s="41">
        <f t="shared" ca="1" si="6"/>
        <v>-0.43922687156200013</v>
      </c>
      <c r="L381" s="41">
        <f t="shared" ca="1" si="7"/>
        <v>-8.2222246062529258E-2</v>
      </c>
      <c r="M381" s="41">
        <f t="shared" ca="1" si="10"/>
        <v>5.2811189703625416E-2</v>
      </c>
      <c r="N381" s="219">
        <f t="shared" ca="1" si="11"/>
        <v>4.1190672953024983E-2</v>
      </c>
    </row>
    <row r="382" spans="1:14" ht="13" x14ac:dyDescent="0.15">
      <c r="A382" s="166">
        <f t="shared" si="8"/>
        <v>7</v>
      </c>
      <c r="B382" s="166">
        <f t="shared" si="9"/>
        <v>1901</v>
      </c>
      <c r="C382" s="41">
        <f ca="1">'StockBond Returns'!W372</f>
        <v>-6.0393641744944902E-2</v>
      </c>
      <c r="D382" s="217">
        <f>'StockBond Returns'!M372</f>
        <v>23.144848549999999</v>
      </c>
      <c r="E382" s="41">
        <f t="shared" si="0"/>
        <v>3.9103079359964099E-2</v>
      </c>
      <c r="F382" s="138">
        <f t="shared" ca="1" si="3"/>
        <v>182.5562780614564</v>
      </c>
      <c r="G382" s="218">
        <f>'StockBond Returns'!C372</f>
        <v>1901.4999999999723</v>
      </c>
      <c r="H382" s="138">
        <f t="shared" ca="1" si="1"/>
        <v>0.59487605239140018</v>
      </c>
      <c r="I382" s="138">
        <f t="shared" ca="1" si="4"/>
        <v>6.8790012491329762</v>
      </c>
      <c r="J382" s="41">
        <f t="shared" ca="1" si="5"/>
        <v>-0.38215970692191115</v>
      </c>
      <c r="K382" s="41">
        <f t="shared" ca="1" si="6"/>
        <v>-0.44358869631634523</v>
      </c>
      <c r="L382" s="41">
        <f t="shared" ca="1" si="7"/>
        <v>-9.0398004213834926E-2</v>
      </c>
      <c r="M382" s="41">
        <f t="shared" ca="1" si="10"/>
        <v>6.2318890337981658E-2</v>
      </c>
      <c r="N382" s="219">
        <f t="shared" ca="1" si="11"/>
        <v>4.1057856553573371E-2</v>
      </c>
    </row>
    <row r="383" spans="1:14" ht="13" x14ac:dyDescent="0.15">
      <c r="A383" s="166">
        <f t="shared" si="8"/>
        <v>8</v>
      </c>
      <c r="B383" s="166">
        <f t="shared" si="9"/>
        <v>1901</v>
      </c>
      <c r="C383" s="41">
        <f ca="1">'StockBond Returns'!W373</f>
        <v>-1.4093530482267799E-3</v>
      </c>
      <c r="D383" s="217">
        <f>'StockBond Returns'!M373</f>
        <v>22.96236588</v>
      </c>
      <c r="E383" s="41">
        <f t="shared" si="0"/>
        <v>3.9274759735689745E-2</v>
      </c>
      <c r="F383" s="138">
        <f t="shared" ca="1" si="3"/>
        <v>181.70495415248388</v>
      </c>
      <c r="G383" s="218">
        <f>'StockBond Returns'!C373</f>
        <v>1901.5833333333055</v>
      </c>
      <c r="H383" s="138">
        <f t="shared" ca="1" si="1"/>
        <v>0.5947015347602771</v>
      </c>
      <c r="I383" s="138">
        <f t="shared" ca="1" si="4"/>
        <v>6.9286031383725639</v>
      </c>
      <c r="J383" s="41">
        <f t="shared" ca="1" si="5"/>
        <v>-0.38623153884060635</v>
      </c>
      <c r="K383" s="41">
        <f t="shared" ca="1" si="6"/>
        <v>-0.44757204639511072</v>
      </c>
      <c r="L383" s="41">
        <f t="shared" ca="1" si="7"/>
        <v>-9.7959909871579764E-2</v>
      </c>
      <c r="M383" s="41">
        <f t="shared" ca="1" si="10"/>
        <v>7.0718394358305403E-2</v>
      </c>
      <c r="N383" s="219">
        <f t="shared" ca="1" si="11"/>
        <v>4.0881189862157698E-2</v>
      </c>
    </row>
    <row r="384" spans="1:14" ht="13" x14ac:dyDescent="0.15">
      <c r="A384" s="166">
        <f t="shared" si="8"/>
        <v>9</v>
      </c>
      <c r="B384" s="166">
        <f t="shared" si="9"/>
        <v>1901</v>
      </c>
      <c r="C384" s="41">
        <f ca="1">'StockBond Returns'!W374</f>
        <v>-1.1923810773830718E-2</v>
      </c>
      <c r="D384" s="217">
        <f>'StockBond Returns'!M374</f>
        <v>22.590468319999999</v>
      </c>
      <c r="E384" s="41">
        <f t="shared" si="0"/>
        <v>3.963322862179601E-2</v>
      </c>
      <c r="F384" s="138">
        <f t="shared" ca="1" si="3"/>
        <v>178.95072823630917</v>
      </c>
      <c r="G384" s="218">
        <f>'StockBond Returns'!C374</f>
        <v>1901.6666666666388</v>
      </c>
      <c r="H384" s="138">
        <f t="shared" ca="1" si="1"/>
        <v>0.59103292701887733</v>
      </c>
      <c r="I384" s="138">
        <f t="shared" ca="1" si="4"/>
        <v>6.9682910622244423</v>
      </c>
      <c r="J384" s="41">
        <f t="shared" ca="1" si="5"/>
        <v>-0.38857318440971023</v>
      </c>
      <c r="K384" s="41">
        <f t="shared" ca="1" si="6"/>
        <v>-0.45071840155745102</v>
      </c>
      <c r="L384" s="41">
        <f t="shared" ca="1" si="7"/>
        <v>-0.10415808506175472</v>
      </c>
      <c r="M384" s="41">
        <f t="shared" ca="1" si="10"/>
        <v>7.5048158813625143E-2</v>
      </c>
      <c r="N384" s="219">
        <f t="shared" ca="1" si="11"/>
        <v>4.0664704547579519E-2</v>
      </c>
    </row>
    <row r="385" spans="1:14" ht="13" x14ac:dyDescent="0.15">
      <c r="A385" s="166">
        <f t="shared" si="8"/>
        <v>10</v>
      </c>
      <c r="B385" s="166">
        <f t="shared" si="9"/>
        <v>1901</v>
      </c>
      <c r="C385" s="41">
        <f ca="1">'StockBond Returns'!W375</f>
        <v>-3.7839199281970259E-3</v>
      </c>
      <c r="D385" s="217">
        <f>'StockBond Returns'!M375</f>
        <v>22.252901619999999</v>
      </c>
      <c r="E385" s="41">
        <f t="shared" si="0"/>
        <v>3.9968979935210806E-2</v>
      </c>
      <c r="F385" s="138">
        <f t="shared" ca="1" si="3"/>
        <v>177.6847965038223</v>
      </c>
      <c r="G385" s="218">
        <f>'StockBond Returns'!C375</f>
        <v>1901.749999999972</v>
      </c>
      <c r="H385" s="138">
        <f t="shared" ca="1" si="1"/>
        <v>0.59182333885444072</v>
      </c>
      <c r="I385" s="138">
        <f t="shared" ca="1" si="4"/>
        <v>7.0146991471824531</v>
      </c>
      <c r="J385" s="41">
        <f t="shared" ca="1" si="5"/>
        <v>-0.39109862561580044</v>
      </c>
      <c r="K385" s="41">
        <f t="shared" ca="1" si="6"/>
        <v>-0.4543523574194972</v>
      </c>
      <c r="L385" s="41">
        <f t="shared" ca="1" si="7"/>
        <v>-0.111149875725152</v>
      </c>
      <c r="M385" s="41">
        <f t="shared" ca="1" si="10"/>
        <v>8.0987534203269762E-2</v>
      </c>
      <c r="N385" s="219">
        <f t="shared" ca="1" si="11"/>
        <v>4.0423774400176332E-2</v>
      </c>
    </row>
    <row r="386" spans="1:14" ht="13" x14ac:dyDescent="0.15">
      <c r="A386" s="166">
        <f t="shared" si="8"/>
        <v>11</v>
      </c>
      <c r="B386" s="166">
        <f t="shared" si="9"/>
        <v>1901</v>
      </c>
      <c r="C386" s="41">
        <f ca="1">'StockBond Returns'!W376</f>
        <v>6.4823891275985765E-3</v>
      </c>
      <c r="D386" s="217">
        <f>'StockBond Returns'!M376</f>
        <v>22.375074779999998</v>
      </c>
      <c r="E386" s="41">
        <f t="shared" si="0"/>
        <v>3.9846294031022675E-2</v>
      </c>
      <c r="F386" s="138">
        <f t="shared" ca="1" si="3"/>
        <v>178.24095872878655</v>
      </c>
      <c r="G386" s="218">
        <f>'StockBond Returns'!C376</f>
        <v>1901.8333333333053</v>
      </c>
      <c r="H386" s="138">
        <f t="shared" ca="1" si="1"/>
        <v>0.59185347082321715</v>
      </c>
      <c r="I386" s="138">
        <f t="shared" ca="1" si="4"/>
        <v>7.055221116497373</v>
      </c>
      <c r="J386" s="41">
        <f t="shared" ca="1" si="5"/>
        <v>-0.39257144664571675</v>
      </c>
      <c r="K386" s="41">
        <f t="shared" ca="1" si="6"/>
        <v>-0.45748630838493232</v>
      </c>
      <c r="L386" s="41">
        <f t="shared" ca="1" si="7"/>
        <v>-0.11732657050821516</v>
      </c>
      <c r="M386" s="41">
        <f t="shared" ca="1" si="10"/>
        <v>8.5070539268194745E-2</v>
      </c>
      <c r="N386" s="219">
        <f t="shared" ca="1" si="11"/>
        <v>4.0145822271445739E-2</v>
      </c>
    </row>
    <row r="387" spans="1:14" ht="13" x14ac:dyDescent="0.15">
      <c r="A387" s="166">
        <f t="shared" si="8"/>
        <v>12</v>
      </c>
      <c r="B387" s="166">
        <f t="shared" si="9"/>
        <v>1901</v>
      </c>
      <c r="C387" s="41">
        <f ca="1">'StockBond Returns'!W377</f>
        <v>-2.0956872009983779E-2</v>
      </c>
      <c r="D387" s="217">
        <f>'StockBond Returns'!M377</f>
        <v>21.680215140000001</v>
      </c>
      <c r="E387" s="41">
        <f t="shared" si="0"/>
        <v>4.0562501768144354E-2</v>
      </c>
      <c r="F387" s="138">
        <f t="shared" ca="1" si="3"/>
        <v>173.92613569638405</v>
      </c>
      <c r="G387" s="218">
        <f>'StockBond Returns'!C377</f>
        <v>1901.9166666666385</v>
      </c>
      <c r="H387" s="138">
        <f t="shared" ca="1" si="1"/>
        <v>0.58790659889259111</v>
      </c>
      <c r="I387" s="138">
        <f t="shared" ca="1" si="4"/>
        <v>7.0802667812931261</v>
      </c>
      <c r="J387" s="41">
        <f t="shared" ca="1" si="5"/>
        <v>-0.39308955454540351</v>
      </c>
      <c r="K387" s="41">
        <f t="shared" ca="1" si="6"/>
        <v>-0.45940539088380061</v>
      </c>
      <c r="L387" s="41">
        <f t="shared" ca="1" si="7"/>
        <v>-0.12152802252537853</v>
      </c>
      <c r="M387" s="41">
        <f t="shared" ca="1" si="10"/>
        <v>8.4071521224625467E-2</v>
      </c>
      <c r="N387" s="219">
        <f t="shared" ca="1" si="11"/>
        <v>3.9839565506615215E-2</v>
      </c>
    </row>
    <row r="388" spans="1:14" ht="13" x14ac:dyDescent="0.15">
      <c r="A388" s="166">
        <f t="shared" si="8"/>
        <v>1</v>
      </c>
      <c r="B388" s="166">
        <f t="shared" si="9"/>
        <v>1902</v>
      </c>
      <c r="C388" s="41">
        <f ca="1">'StockBond Returns'!W378</f>
        <v>3.1426133563966577E-2</v>
      </c>
      <c r="D388" s="217">
        <f>'StockBond Returns'!M378</f>
        <v>22.340290799999998</v>
      </c>
      <c r="E388" s="41">
        <f t="shared" si="0"/>
        <v>3.988108735809294E-2</v>
      </c>
      <c r="F388" s="138">
        <f t="shared" ca="1" si="3"/>
        <v>178.78557943685064</v>
      </c>
      <c r="G388" s="218">
        <f>'StockBond Returns'!C378</f>
        <v>1901.9999999999718</v>
      </c>
      <c r="H388" s="138">
        <f t="shared" ca="1" si="1"/>
        <v>0.59418027599069212</v>
      </c>
      <c r="I388" s="138">
        <f t="shared" ca="1" si="4"/>
        <v>7.1030666404135117</v>
      </c>
      <c r="J388" s="41">
        <f t="shared" ca="1" si="5"/>
        <v>-0.39551389960251448</v>
      </c>
      <c r="K388" s="41">
        <f t="shared" ca="1" si="6"/>
        <v>-0.46114062462903427</v>
      </c>
      <c r="L388" s="41">
        <f t="shared" ca="1" si="7"/>
        <v>-0.12543451056586452</v>
      </c>
      <c r="M388" s="41">
        <f t="shared" ca="1" si="10"/>
        <v>8.1660820960892666E-2</v>
      </c>
      <c r="N388" s="219">
        <f t="shared" ca="1" si="11"/>
        <v>3.9532084797939938E-2</v>
      </c>
    </row>
    <row r="389" spans="1:14" ht="13" x14ac:dyDescent="0.15">
      <c r="A389" s="166">
        <f t="shared" si="8"/>
        <v>2</v>
      </c>
      <c r="B389" s="166">
        <f t="shared" si="9"/>
        <v>1902</v>
      </c>
      <c r="C389" s="41">
        <f ca="1">'StockBond Returns'!W379</f>
        <v>9.1320753578284456E-3</v>
      </c>
      <c r="D389" s="217">
        <f>'StockBond Returns'!M379</f>
        <v>22.459957450000001</v>
      </c>
      <c r="E389" s="41">
        <f t="shared" si="0"/>
        <v>3.9761840927931058E-2</v>
      </c>
      <c r="F389" s="138">
        <f t="shared" ca="1" si="3"/>
        <v>179.81865644611381</v>
      </c>
      <c r="G389" s="218">
        <f>'StockBond Returns'!C379</f>
        <v>1902.0833333333051</v>
      </c>
      <c r="H389" s="138">
        <f t="shared" ca="1" si="1"/>
        <v>0.59582673445705514</v>
      </c>
      <c r="I389" s="138">
        <f t="shared" ca="1" si="4"/>
        <v>7.1207630265035657</v>
      </c>
      <c r="J389" s="41">
        <f t="shared" ca="1" si="5"/>
        <v>-0.39653116507850306</v>
      </c>
      <c r="K389" s="41">
        <f t="shared" ca="1" si="6"/>
        <v>-0.46247978779445875</v>
      </c>
      <c r="L389" s="41">
        <f t="shared" ca="1" si="7"/>
        <v>-0.12869950436159328</v>
      </c>
      <c r="M389" s="41">
        <f t="shared" ca="1" si="10"/>
        <v>7.7427170745903551E-2</v>
      </c>
      <c r="N389" s="219">
        <f t="shared" ca="1" si="11"/>
        <v>3.9234943168707195E-2</v>
      </c>
    </row>
    <row r="390" spans="1:14" ht="13" x14ac:dyDescent="0.15">
      <c r="A390" s="166">
        <f t="shared" si="8"/>
        <v>3</v>
      </c>
      <c r="B390" s="166">
        <f t="shared" si="9"/>
        <v>1902</v>
      </c>
      <c r="C390" s="41">
        <f ca="1">'StockBond Returns'!W380</f>
        <v>3.6406998754904226E-3</v>
      </c>
      <c r="D390" s="217">
        <f>'StockBond Returns'!M380</f>
        <v>22.410652290000002</v>
      </c>
      <c r="E390" s="41">
        <f t="shared" si="0"/>
        <v>3.9810818691480399E-2</v>
      </c>
      <c r="F390" s="138">
        <f t="shared" ca="1" si="3"/>
        <v>179.87532624547299</v>
      </c>
      <c r="G390" s="218">
        <f>'StockBond Returns'!C380</f>
        <v>1902.1666666666383</v>
      </c>
      <c r="H390" s="138">
        <f t="shared" ca="1" si="1"/>
        <v>0.5967486666857843</v>
      </c>
      <c r="I390" s="138">
        <f t="shared" ca="1" si="4"/>
        <v>7.1348595990949777</v>
      </c>
      <c r="J390" s="41">
        <f t="shared" ca="1" si="5"/>
        <v>-0.39650357119036761</v>
      </c>
      <c r="K390" s="41">
        <f t="shared" ca="1" si="6"/>
        <v>-0.46354178384153832</v>
      </c>
      <c r="L390" s="41">
        <f t="shared" ca="1" si="7"/>
        <v>-0.13151383579691123</v>
      </c>
      <c r="M390" s="41">
        <f t="shared" ca="1" si="10"/>
        <v>7.2379361972154888E-2</v>
      </c>
      <c r="N390" s="219">
        <f t="shared" ca="1" si="11"/>
        <v>3.8968598290188443E-2</v>
      </c>
    </row>
    <row r="391" spans="1:14" ht="13" x14ac:dyDescent="0.15">
      <c r="A391" s="166">
        <f t="shared" si="8"/>
        <v>4</v>
      </c>
      <c r="B391" s="166">
        <f t="shared" si="9"/>
        <v>1902</v>
      </c>
      <c r="C391" s="41">
        <f ca="1">'StockBond Returns'!W381</f>
        <v>1.5911776039867681E-2</v>
      </c>
      <c r="D391" s="217">
        <f>'StockBond Returns'!M381</f>
        <v>22.823108699999999</v>
      </c>
      <c r="E391" s="41">
        <f t="shared" si="0"/>
        <v>3.9407620323431231E-2</v>
      </c>
      <c r="F391" s="138">
        <f t="shared" ca="1" si="3"/>
        <v>182.13121815396693</v>
      </c>
      <c r="G391" s="218">
        <f>'StockBond Returns'!C381</f>
        <v>1902.2499999999716</v>
      </c>
      <c r="H391" s="138">
        <f t="shared" ca="1" si="1"/>
        <v>0.59811315783796282</v>
      </c>
      <c r="I391" s="138">
        <f t="shared" ca="1" si="4"/>
        <v>7.1352973914008997</v>
      </c>
      <c r="J391" s="41">
        <f t="shared" ca="1" si="5"/>
        <v>-0.39383684839957178</v>
      </c>
      <c r="K391" s="41">
        <f t="shared" ca="1" si="6"/>
        <v>-0.46357469869660317</v>
      </c>
      <c r="L391" s="41">
        <f t="shared" ca="1" si="7"/>
        <v>-0.13265791335024502</v>
      </c>
      <c r="M391" s="41">
        <f t="shared" ca="1" si="10"/>
        <v>6.2998888844135736E-2</v>
      </c>
      <c r="N391" s="219">
        <f t="shared" ca="1" si="11"/>
        <v>3.8745573539381871E-2</v>
      </c>
    </row>
    <row r="392" spans="1:14" ht="13" x14ac:dyDescent="0.15">
      <c r="A392" s="166">
        <f t="shared" si="8"/>
        <v>5</v>
      </c>
      <c r="B392" s="166">
        <f t="shared" si="9"/>
        <v>1902</v>
      </c>
      <c r="C392" s="41">
        <f ca="1">'StockBond Returns'!W382</f>
        <v>-1.1340284083530671E-2</v>
      </c>
      <c r="D392" s="217">
        <f>'StockBond Returns'!M382</f>
        <v>22.427954490000001</v>
      </c>
      <c r="E392" s="41">
        <f t="shared" si="0"/>
        <v>3.9793606856699124E-2</v>
      </c>
      <c r="F392" s="138">
        <f t="shared" ca="1" si="3"/>
        <v>179.47446801490744</v>
      </c>
      <c r="G392" s="218">
        <f>'StockBond Returns'!C382</f>
        <v>1902.3333333333048</v>
      </c>
      <c r="H392" s="138">
        <f t="shared" ca="1" si="1"/>
        <v>0.59516136841670397</v>
      </c>
      <c r="I392" s="138">
        <f t="shared" ca="1" si="4"/>
        <v>7.1382054613096324</v>
      </c>
      <c r="J392" s="41">
        <f t="shared" ca="1" si="5"/>
        <v>-0.39133478968103552</v>
      </c>
      <c r="K392" s="41">
        <f t="shared" ca="1" si="6"/>
        <v>-0.46379323573444253</v>
      </c>
      <c r="L392" s="41">
        <f t="shared" ca="1" si="7"/>
        <v>-0.13409416563409948</v>
      </c>
      <c r="M392" s="41">
        <f t="shared" ca="1" si="10"/>
        <v>5.5511966254987E-2</v>
      </c>
      <c r="N392" s="219">
        <f t="shared" ca="1" si="11"/>
        <v>3.8585999489706875E-2</v>
      </c>
    </row>
    <row r="393" spans="1:14" ht="13" x14ac:dyDescent="0.15">
      <c r="A393" s="166">
        <f t="shared" si="8"/>
        <v>6</v>
      </c>
      <c r="B393" s="166">
        <f t="shared" si="9"/>
        <v>1902</v>
      </c>
      <c r="C393" s="41">
        <f ca="1">'StockBond Returns'!W383</f>
        <v>-1.8886056829517689E-2</v>
      </c>
      <c r="D393" s="217">
        <f>'StockBond Returns'!M383</f>
        <v>21.9637423</v>
      </c>
      <c r="E393" s="41">
        <f t="shared" si="0"/>
        <v>4.0264790861710302E-2</v>
      </c>
      <c r="F393" s="138">
        <f t="shared" ca="1" si="3"/>
        <v>175.50098189554038</v>
      </c>
      <c r="G393" s="218">
        <f>'StockBond Returns'!C383</f>
        <v>1902.4166666666381</v>
      </c>
      <c r="H393" s="138">
        <f t="shared" ca="1" si="1"/>
        <v>0.58887586100406164</v>
      </c>
      <c r="I393" s="138">
        <f t="shared" ca="1" si="4"/>
        <v>7.1210999871330642</v>
      </c>
      <c r="J393" s="41">
        <f t="shared" ca="1" si="5"/>
        <v>-0.38646153618858325</v>
      </c>
      <c r="K393" s="41">
        <f t="shared" ca="1" si="6"/>
        <v>-0.46250522250951687</v>
      </c>
      <c r="L393" s="41">
        <f t="shared" ca="1" si="7"/>
        <v>-0.13309137237456037</v>
      </c>
      <c r="M393" s="41">
        <f t="shared" ca="1" si="10"/>
        <v>4.3308980705266231E-2</v>
      </c>
      <c r="N393" s="219">
        <f t="shared" ca="1" si="11"/>
        <v>3.8475411406769175E-2</v>
      </c>
    </row>
    <row r="394" spans="1:14" ht="13" x14ac:dyDescent="0.15">
      <c r="A394" s="166">
        <f t="shared" si="8"/>
        <v>7</v>
      </c>
      <c r="B394" s="166">
        <f t="shared" si="9"/>
        <v>1902</v>
      </c>
      <c r="C394" s="41">
        <f ca="1">'StockBond Returns'!W384</f>
        <v>1.4490513335402272E-2</v>
      </c>
      <c r="D394" s="217">
        <f>'StockBond Returns'!M384</f>
        <v>22.385686589999999</v>
      </c>
      <c r="E394" s="41">
        <f t="shared" si="0"/>
        <v>3.9835700894845776E-2</v>
      </c>
      <c r="F394" s="138">
        <f t="shared" ca="1" si="3"/>
        <v>177.44667223955307</v>
      </c>
      <c r="G394" s="218">
        <f>'StockBond Returns'!C384</f>
        <v>1902.4999999999714</v>
      </c>
      <c r="H394" s="138">
        <f t="shared" ca="1" si="1"/>
        <v>0.58905938001004743</v>
      </c>
      <c r="I394" s="138">
        <f t="shared" ca="1" si="4"/>
        <v>7.1152833147517116</v>
      </c>
      <c r="J394" s="41">
        <f t="shared" ca="1" si="5"/>
        <v>-0.38312036764756008</v>
      </c>
      <c r="K394" s="41">
        <f t="shared" ca="1" si="6"/>
        <v>-0.46206582594734924</v>
      </c>
      <c r="L394" s="41">
        <f t="shared" ca="1" si="7"/>
        <v>-0.1334462230823481</v>
      </c>
      <c r="M394" s="41">
        <f t="shared" ca="1" si="10"/>
        <v>3.4348309741696337E-2</v>
      </c>
      <c r="N394" s="219">
        <f t="shared" ca="1" si="11"/>
        <v>3.8434541093931407E-2</v>
      </c>
    </row>
    <row r="395" spans="1:14" ht="13" x14ac:dyDescent="0.15">
      <c r="A395" s="166">
        <f t="shared" si="8"/>
        <v>8</v>
      </c>
      <c r="B395" s="166">
        <f t="shared" si="9"/>
        <v>1902</v>
      </c>
      <c r="C395" s="41">
        <f ca="1">'StockBond Returns'!W385</f>
        <v>3.4966533414007378E-2</v>
      </c>
      <c r="D395" s="217">
        <f>'StockBond Returns'!M385</f>
        <v>23.221149010000001</v>
      </c>
      <c r="E395" s="41">
        <f t="shared" si="0"/>
        <v>3.9032095581690601E-2</v>
      </c>
      <c r="F395" s="138">
        <f t="shared" ca="1" si="3"/>
        <v>183.04171048911783</v>
      </c>
      <c r="G395" s="218">
        <f>'StockBond Returns'!C385</f>
        <v>1902.5833333333046</v>
      </c>
      <c r="H395" s="138">
        <f t="shared" ca="1" si="1"/>
        <v>0.59537512827061556</v>
      </c>
      <c r="I395" s="138">
        <f t="shared" ca="1" si="4"/>
        <v>7.1159569082620493</v>
      </c>
      <c r="J395" s="41">
        <f t="shared" ca="1" si="5"/>
        <v>-0.38022656734204463</v>
      </c>
      <c r="K395" s="41">
        <f t="shared" ca="1" si="6"/>
        <v>-0.46211674657170121</v>
      </c>
      <c r="L395" s="41">
        <f t="shared" ca="1" si="7"/>
        <v>-0.13458124767552582</v>
      </c>
      <c r="M395" s="41">
        <f t="shared" ca="1" si="10"/>
        <v>2.7040626537240486E-2</v>
      </c>
      <c r="N395" s="219">
        <f t="shared" ca="1" si="11"/>
        <v>3.8444688943413623E-2</v>
      </c>
    </row>
    <row r="396" spans="1:14" ht="13" x14ac:dyDescent="0.15">
      <c r="A396" s="166">
        <f t="shared" si="8"/>
        <v>9</v>
      </c>
      <c r="B396" s="166">
        <f t="shared" si="9"/>
        <v>1902</v>
      </c>
      <c r="C396" s="41">
        <f ca="1">'StockBond Returns'!W386</f>
        <v>-2.2187369095014135E-4</v>
      </c>
      <c r="D396" s="217">
        <f>'StockBond Returns'!M386</f>
        <v>22.85656638</v>
      </c>
      <c r="E396" s="41">
        <f t="shared" si="0"/>
        <v>3.9375551720555499E-2</v>
      </c>
      <c r="F396" s="138">
        <f t="shared" ca="1" si="3"/>
        <v>182.40585531902039</v>
      </c>
      <c r="G396" s="218">
        <f>'StockBond Returns'!C386</f>
        <v>1902.6666666666379</v>
      </c>
      <c r="H396" s="138">
        <f t="shared" ca="1" si="1"/>
        <v>0.59852759918718756</v>
      </c>
      <c r="I396" s="138">
        <f t="shared" ca="1" si="4"/>
        <v>7.1234515804303591</v>
      </c>
      <c r="J396" s="41">
        <f t="shared" ca="1" si="5"/>
        <v>-0.37765907705873725</v>
      </c>
      <c r="K396" s="41">
        <f t="shared" ca="1" si="6"/>
        <v>-0.46268266024483462</v>
      </c>
      <c r="L396" s="41">
        <f t="shared" ca="1" si="7"/>
        <v>-0.13653499811716263</v>
      </c>
      <c r="M396" s="41">
        <f t="shared" ca="1" si="10"/>
        <v>2.2266652873765835E-2</v>
      </c>
      <c r="N396" s="219">
        <f t="shared" ca="1" si="11"/>
        <v>3.8492630205439464E-2</v>
      </c>
    </row>
    <row r="397" spans="1:14" ht="13" x14ac:dyDescent="0.15">
      <c r="A397" s="166">
        <f t="shared" si="8"/>
        <v>10</v>
      </c>
      <c r="B397" s="166">
        <f t="shared" si="9"/>
        <v>1902</v>
      </c>
      <c r="C397" s="41">
        <f ca="1">'StockBond Returns'!W387</f>
        <v>-8.3928771629792134E-2</v>
      </c>
      <c r="D397" s="217">
        <f>'StockBond Returns'!M387</f>
        <v>20.6044254</v>
      </c>
      <c r="E397" s="41">
        <f t="shared" si="0"/>
        <v>4.1766631575176079E-2</v>
      </c>
      <c r="F397" s="138">
        <f t="shared" ca="1" si="3"/>
        <v>166.54846203101255</v>
      </c>
      <c r="G397" s="218">
        <f>'StockBond Returns'!C387</f>
        <v>1902.7499999999711</v>
      </c>
      <c r="H397" s="138">
        <f t="shared" ca="1" si="1"/>
        <v>0.57968068775512527</v>
      </c>
      <c r="I397" s="138">
        <f t="shared" ca="1" si="4"/>
        <v>7.1113089293310434</v>
      </c>
      <c r="J397" s="41">
        <f t="shared" ca="1" si="5"/>
        <v>-0.37320851630375562</v>
      </c>
      <c r="K397" s="41">
        <f t="shared" ca="1" si="6"/>
        <v>-0.46176518400366773</v>
      </c>
      <c r="L397" s="41">
        <f t="shared" ca="1" si="7"/>
        <v>-0.13609916912176234</v>
      </c>
      <c r="M397" s="41">
        <f t="shared" ca="1" si="10"/>
        <v>1.3772476926169341E-2</v>
      </c>
      <c r="N397" s="219">
        <f t="shared" ca="1" si="11"/>
        <v>3.8566865970456547E-2</v>
      </c>
    </row>
    <row r="398" spans="1:14" ht="13" x14ac:dyDescent="0.15">
      <c r="A398" s="166">
        <f t="shared" si="8"/>
        <v>11</v>
      </c>
      <c r="B398" s="166">
        <f t="shared" si="9"/>
        <v>1902</v>
      </c>
      <c r="C398" s="41">
        <f ca="1">'StockBond Returns'!W388</f>
        <v>4.7295375020377037E-3</v>
      </c>
      <c r="D398" s="217">
        <f>'StockBond Returns'!M388</f>
        <v>20.40854126</v>
      </c>
      <c r="E398" s="41">
        <f t="shared" si="0"/>
        <v>4.1999546225774689E-2</v>
      </c>
      <c r="F398" s="138">
        <f t="shared" ca="1" si="3"/>
        <v>166.75373691878787</v>
      </c>
      <c r="G398" s="218">
        <f>'StockBond Returns'!C388</f>
        <v>1902.8333333333044</v>
      </c>
      <c r="H398" s="138">
        <f t="shared" ca="1" si="1"/>
        <v>0.58363177350344186</v>
      </c>
      <c r="I398" s="138">
        <f t="shared" ca="1" si="4"/>
        <v>7.1030872320112692</v>
      </c>
      <c r="J398" s="41">
        <f t="shared" ca="1" si="5"/>
        <v>-0.36924572267009059</v>
      </c>
      <c r="K398" s="41">
        <f t="shared" ca="1" si="6"/>
        <v>-0.46114218676323637</v>
      </c>
      <c r="L398" s="41">
        <f t="shared" ca="1" si="7"/>
        <v>-0.13612526691198501</v>
      </c>
      <c r="M398" s="41">
        <f t="shared" ca="1" si="10"/>
        <v>6.7844954429521209E-3</v>
      </c>
      <c r="N398" s="219">
        <f t="shared" ca="1" si="11"/>
        <v>3.8669354327274946E-2</v>
      </c>
    </row>
    <row r="399" spans="1:14" ht="13" x14ac:dyDescent="0.15">
      <c r="A399" s="166">
        <f t="shared" si="8"/>
        <v>12</v>
      </c>
      <c r="B399" s="166">
        <f t="shared" si="9"/>
        <v>1902</v>
      </c>
      <c r="C399" s="41">
        <f ca="1">'StockBond Returns'!W389</f>
        <v>-2.6902262795739845E-2</v>
      </c>
      <c r="D399" s="217">
        <f>'StockBond Returns'!M389</f>
        <v>19.63323213</v>
      </c>
      <c r="E399" s="41">
        <f t="shared" si="0"/>
        <v>4.296702431312821E-2</v>
      </c>
      <c r="F399" s="138">
        <f t="shared" ca="1" si="3"/>
        <v>161.69975330787025</v>
      </c>
      <c r="G399" s="218">
        <f>'StockBond Returns'!C389</f>
        <v>1902.9166666666376</v>
      </c>
      <c r="H399" s="138">
        <f t="shared" ca="1" si="1"/>
        <v>0.57897976931717454</v>
      </c>
      <c r="I399" s="138">
        <f t="shared" ca="1" si="4"/>
        <v>7.0941604024358522</v>
      </c>
      <c r="J399" s="41">
        <f t="shared" ca="1" si="5"/>
        <v>-0.36529517672677259</v>
      </c>
      <c r="K399" s="41">
        <f t="shared" ca="1" si="6"/>
        <v>-0.46046412317413354</v>
      </c>
      <c r="L399" s="41">
        <f t="shared" ca="1" si="7"/>
        <v>-0.13605360688031143</v>
      </c>
      <c r="M399" s="41">
        <f t="shared" ca="1" si="10"/>
        <v>1.9623019261696406E-3</v>
      </c>
      <c r="N399" s="219">
        <f t="shared" ca="1" si="11"/>
        <v>3.8794790291287198E-2</v>
      </c>
    </row>
    <row r="400" spans="1:14" ht="13" x14ac:dyDescent="0.15">
      <c r="A400" s="166">
        <f t="shared" si="8"/>
        <v>1</v>
      </c>
      <c r="B400" s="166">
        <f t="shared" si="9"/>
        <v>1903</v>
      </c>
      <c r="C400" s="41">
        <f ca="1">'StockBond Returns'!W390</f>
        <v>2.9636270290462889E-2</v>
      </c>
      <c r="D400" s="217">
        <f>'StockBond Returns'!M390</f>
        <v>20.318132049999999</v>
      </c>
      <c r="E400" s="41">
        <f t="shared" si="0"/>
        <v>4.2108561395780481E-2</v>
      </c>
      <c r="F400" s="138">
        <f t="shared" ca="1" si="3"/>
        <v>165.89579233255009</v>
      </c>
      <c r="G400" s="218">
        <f>'StockBond Returns'!C390</f>
        <v>1902.9999999999709</v>
      </c>
      <c r="H400" s="138">
        <f t="shared" ca="1" si="1"/>
        <v>0.58213609639473618</v>
      </c>
      <c r="I400" s="138">
        <f t="shared" ca="1" si="4"/>
        <v>7.0821162228398968</v>
      </c>
      <c r="J400" s="41">
        <f t="shared" ca="1" si="5"/>
        <v>-0.35792126611768837</v>
      </c>
      <c r="K400" s="41">
        <f t="shared" ca="1" si="6"/>
        <v>-0.45954656311235498</v>
      </c>
      <c r="L400" s="41">
        <f t="shared" ca="1" si="7"/>
        <v>-0.13558052163713263</v>
      </c>
      <c r="M400" s="41">
        <f t="shared" ca="1" si="10"/>
        <v>-2.949489091713664E-3</v>
      </c>
      <c r="N400" s="219">
        <f t="shared" ca="1" si="11"/>
        <v>3.8980959988181942E-2</v>
      </c>
    </row>
    <row r="401" spans="1:14" ht="13" x14ac:dyDescent="0.15">
      <c r="A401" s="166">
        <f t="shared" si="8"/>
        <v>2</v>
      </c>
      <c r="B401" s="166">
        <f t="shared" si="9"/>
        <v>1903</v>
      </c>
      <c r="C401" s="41">
        <f ca="1">'StockBond Returns'!W391</f>
        <v>-9.2436857062967335E-4</v>
      </c>
      <c r="D401" s="217">
        <f>'StockBond Returns'!M391</f>
        <v>20.107051519999999</v>
      </c>
      <c r="E401" s="41">
        <f t="shared" si="0"/>
        <v>4.2366898038365401E-2</v>
      </c>
      <c r="F401" s="138">
        <f t="shared" ca="1" si="3"/>
        <v>165.16084548803474</v>
      </c>
      <c r="G401" s="218">
        <f>'StockBond Returns'!C391</f>
        <v>1903.0833333333042</v>
      </c>
      <c r="H401" s="138">
        <f t="shared" ca="1" si="1"/>
        <v>0.58311272506014922</v>
      </c>
      <c r="I401" s="138">
        <f t="shared" ca="1" si="4"/>
        <v>7.0694022134429906</v>
      </c>
      <c r="J401" s="41">
        <f t="shared" ca="1" si="5"/>
        <v>-0.35190304032114161</v>
      </c>
      <c r="K401" s="41">
        <f t="shared" ca="1" si="6"/>
        <v>-0.45857458134250839</v>
      </c>
      <c r="L401" s="41">
        <f t="shared" ca="1" si="7"/>
        <v>-0.135005683708599</v>
      </c>
      <c r="M401" s="41">
        <f t="shared" ca="1" si="10"/>
        <v>-7.2128243657890723E-3</v>
      </c>
      <c r="N401" s="219">
        <f t="shared" ca="1" si="11"/>
        <v>3.9209902224023936E-2</v>
      </c>
    </row>
    <row r="402" spans="1:14" ht="13" x14ac:dyDescent="0.15">
      <c r="A402" s="166">
        <f t="shared" si="8"/>
        <v>3</v>
      </c>
      <c r="B402" s="166">
        <f t="shared" si="9"/>
        <v>1903</v>
      </c>
      <c r="C402" s="41">
        <f ca="1">'StockBond Returns'!W392</f>
        <v>8.4383093104820582E-3</v>
      </c>
      <c r="D402" s="217">
        <f>'StockBond Returns'!M392</f>
        <v>19.88456038</v>
      </c>
      <c r="E402" s="41">
        <f t="shared" si="0"/>
        <v>4.2645137254475225E-2</v>
      </c>
      <c r="F402" s="138">
        <f t="shared" ca="1" si="3"/>
        <v>165.96649057764643</v>
      </c>
      <c r="G402" s="218">
        <f>'StockBond Returns'!C392</f>
        <v>1903.1666666666374</v>
      </c>
      <c r="H402" s="138">
        <f t="shared" ca="1" si="1"/>
        <v>0.58980531419394178</v>
      </c>
      <c r="I402" s="138">
        <f t="shared" ca="1" si="4"/>
        <v>7.0624588609511489</v>
      </c>
      <c r="J402" s="41">
        <f t="shared" ca="1" si="5"/>
        <v>-0.34721037808502175</v>
      </c>
      <c r="K402" s="41">
        <f t="shared" ca="1" si="6"/>
        <v>-0.45804228691024385</v>
      </c>
      <c r="L402" s="41">
        <f t="shared" ca="1" si="7"/>
        <v>-0.13511980224432629</v>
      </c>
      <c r="M402" s="41">
        <f t="shared" ca="1" si="10"/>
        <v>-1.0147465011506651E-2</v>
      </c>
      <c r="N402" s="219">
        <f t="shared" ca="1" si="11"/>
        <v>3.9465775982044288E-2</v>
      </c>
    </row>
    <row r="403" spans="1:14" ht="13" x14ac:dyDescent="0.15">
      <c r="A403" s="166">
        <f t="shared" si="8"/>
        <v>4</v>
      </c>
      <c r="B403" s="166">
        <f t="shared" si="9"/>
        <v>1903</v>
      </c>
      <c r="C403" s="41">
        <f ca="1">'StockBond Returns'!W393</f>
        <v>-3.0686052491902299E-2</v>
      </c>
      <c r="D403" s="217">
        <f>'StockBond Returns'!M393</f>
        <v>18.980022600000002</v>
      </c>
      <c r="E403" s="41">
        <f t="shared" si="0"/>
        <v>4.38434881262997E-2</v>
      </c>
      <c r="F403" s="138">
        <f t="shared" ca="1" si="3"/>
        <v>160.30192761852138</v>
      </c>
      <c r="G403" s="218">
        <f>'StockBond Returns'!C393</f>
        <v>1903.2499999999707</v>
      </c>
      <c r="H403" s="138">
        <f t="shared" ca="1" si="1"/>
        <v>0.58568297168046635</v>
      </c>
      <c r="I403" s="138">
        <f t="shared" ca="1" si="4"/>
        <v>7.0500286747936523</v>
      </c>
      <c r="J403" s="41">
        <f t="shared" ca="1" si="5"/>
        <v>-0.34364773845125907</v>
      </c>
      <c r="K403" s="41">
        <f t="shared" ca="1" si="6"/>
        <v>-0.45708673969562286</v>
      </c>
      <c r="L403" s="41">
        <f t="shared" ca="1" si="7"/>
        <v>-0.13455171438149094</v>
      </c>
      <c r="M403" s="41">
        <f t="shared" ca="1" si="10"/>
        <v>-1.1950268072919989E-2</v>
      </c>
      <c r="N403" s="219">
        <f t="shared" ca="1" si="11"/>
        <v>3.9715001389403988E-2</v>
      </c>
    </row>
    <row r="404" spans="1:14" ht="13" x14ac:dyDescent="0.15">
      <c r="A404" s="166">
        <f t="shared" si="8"/>
        <v>5</v>
      </c>
      <c r="B404" s="166">
        <f t="shared" si="9"/>
        <v>1903</v>
      </c>
      <c r="C404" s="41">
        <f ca="1">'StockBond Returns'!W394</f>
        <v>1.2881251081627661E-2</v>
      </c>
      <c r="D404" s="217">
        <f>'StockBond Returns'!M394</f>
        <v>18.954858720000001</v>
      </c>
      <c r="E404" s="41">
        <f t="shared" si="0"/>
        <v>4.3878460920546494E-2</v>
      </c>
      <c r="F404" s="138">
        <f t="shared" ca="1" si="3"/>
        <v>161.77358969595156</v>
      </c>
      <c r="G404" s="218">
        <f>'StockBond Returns'!C394</f>
        <v>1903.3333333333039</v>
      </c>
      <c r="H404" s="138">
        <f t="shared" ca="1" si="1"/>
        <v>0.59153134445419442</v>
      </c>
      <c r="I404" s="138">
        <f t="shared" ca="1" si="4"/>
        <v>7.0463986508311418</v>
      </c>
      <c r="J404" s="41">
        <f t="shared" ca="1" si="5"/>
        <v>-0.34151492768981873</v>
      </c>
      <c r="K404" s="41">
        <f t="shared" ca="1" si="6"/>
        <v>-0.45680705240540165</v>
      </c>
      <c r="L404" s="41">
        <f t="shared" ca="1" si="7"/>
        <v>-0.13505332165810435</v>
      </c>
      <c r="M404" s="41">
        <f t="shared" ca="1" si="10"/>
        <v>-1.2861329220081985E-2</v>
      </c>
      <c r="N404" s="219">
        <f t="shared" ca="1" si="11"/>
        <v>3.9950735372024149E-2</v>
      </c>
    </row>
    <row r="405" spans="1:14" ht="13" x14ac:dyDescent="0.15">
      <c r="A405" s="166">
        <f t="shared" si="8"/>
        <v>6</v>
      </c>
      <c r="B405" s="166">
        <f t="shared" si="9"/>
        <v>1903</v>
      </c>
      <c r="C405" s="41">
        <f ca="1">'StockBond Returns'!W395</f>
        <v>-3.9727758618585934E-2</v>
      </c>
      <c r="D405" s="217">
        <f>'StockBond Returns'!M395</f>
        <v>17.818551719999999</v>
      </c>
      <c r="E405" s="41">
        <f t="shared" si="0"/>
        <v>4.5560641956595566E-2</v>
      </c>
      <c r="F405" s="138">
        <f t="shared" ca="1" si="3"/>
        <v>154.77865644366227</v>
      </c>
      <c r="G405" s="218">
        <f>'StockBond Returns'!C395</f>
        <v>1903.4166666666372</v>
      </c>
      <c r="H405" s="138">
        <f t="shared" ca="1" si="1"/>
        <v>0.58765124572938421</v>
      </c>
      <c r="I405" s="138">
        <f t="shared" ca="1" si="4"/>
        <v>7.0451740355564647</v>
      </c>
      <c r="J405" s="41">
        <f t="shared" ca="1" si="5"/>
        <v>-0.33936861308975852</v>
      </c>
      <c r="K405" s="41">
        <f t="shared" ca="1" si="6"/>
        <v>-0.45671263282437158</v>
      </c>
      <c r="L405" s="41">
        <f t="shared" ca="1" si="7"/>
        <v>-0.1358435345531025</v>
      </c>
      <c r="M405" s="41">
        <f t="shared" ca="1" si="10"/>
        <v>-1.0662110027072846E-2</v>
      </c>
      <c r="N405" s="219">
        <f t="shared" ca="1" si="11"/>
        <v>4.0169134882430672E-2</v>
      </c>
    </row>
    <row r="406" spans="1:14" ht="13" x14ac:dyDescent="0.15">
      <c r="A406" s="166">
        <f t="shared" si="8"/>
        <v>7</v>
      </c>
      <c r="B406" s="166">
        <f t="shared" si="9"/>
        <v>1903</v>
      </c>
      <c r="C406" s="41">
        <f ca="1">'StockBond Returns'!W396</f>
        <v>-2.2188964050908876E-2</v>
      </c>
      <c r="D406" s="217">
        <f>'StockBond Returns'!M396</f>
        <v>17.165159119999998</v>
      </c>
      <c r="E406" s="41">
        <f t="shared" si="0"/>
        <v>4.6628771630052912E-2</v>
      </c>
      <c r="F406" s="138">
        <f t="shared" ca="1" si="3"/>
        <v>150.76966652662247</v>
      </c>
      <c r="G406" s="218">
        <f>'StockBond Returns'!C396</f>
        <v>1903.4999999999704</v>
      </c>
      <c r="H406" s="138">
        <f t="shared" ca="1" si="1"/>
        <v>0.58585036243409261</v>
      </c>
      <c r="I406" s="138">
        <f t="shared" ca="1" si="4"/>
        <v>7.0419650179805098</v>
      </c>
      <c r="J406" s="41">
        <f t="shared" ca="1" si="5"/>
        <v>-0.33715694938997198</v>
      </c>
      <c r="K406" s="41">
        <f t="shared" ca="1" si="6"/>
        <v>-0.45646505722500275</v>
      </c>
      <c r="L406" s="41">
        <f t="shared" ca="1" si="7"/>
        <v>-0.13638495426664887</v>
      </c>
      <c r="M406" s="41">
        <f t="shared" ca="1" si="10"/>
        <v>-1.0304339761031733E-2</v>
      </c>
      <c r="N406" s="219">
        <f t="shared" ca="1" si="11"/>
        <v>4.0375002635429688E-2</v>
      </c>
    </row>
    <row r="407" spans="1:14" ht="13" x14ac:dyDescent="0.15">
      <c r="A407" s="166">
        <f t="shared" si="8"/>
        <v>8</v>
      </c>
      <c r="B407" s="166">
        <f t="shared" si="9"/>
        <v>1903</v>
      </c>
      <c r="C407" s="41">
        <f ca="1">'StockBond Returns'!W397</f>
        <v>-3.1150262055735425E-2</v>
      </c>
      <c r="D407" s="217">
        <f>'StockBond Returns'!M397</f>
        <v>16.299118790000001</v>
      </c>
      <c r="E407" s="41">
        <f t="shared" si="0"/>
        <v>4.8176505057854112E-2</v>
      </c>
      <c r="F407" s="138">
        <f t="shared" ca="1" si="3"/>
        <v>145.50555093414351</v>
      </c>
      <c r="G407" s="218">
        <f>'StockBond Returns'!C397</f>
        <v>1903.5833333333037</v>
      </c>
      <c r="H407" s="138">
        <f t="shared" ca="1" si="1"/>
        <v>0.58416240921038454</v>
      </c>
      <c r="I407" s="138">
        <f t="shared" ca="1" si="4"/>
        <v>7.0307522989202784</v>
      </c>
      <c r="J407" s="41">
        <f t="shared" ca="1" si="5"/>
        <v>-0.33434438779119946</v>
      </c>
      <c r="K407" s="41">
        <f t="shared" ca="1" si="6"/>
        <v>-0.45559822187742682</v>
      </c>
      <c r="L407" s="41">
        <f t="shared" ca="1" si="7"/>
        <v>-0.13593823124029603</v>
      </c>
      <c r="M407" s="41">
        <f t="shared" ca="1" si="10"/>
        <v>-1.1973738801431377E-2</v>
      </c>
      <c r="N407" s="219">
        <f t="shared" ca="1" si="11"/>
        <v>4.0566929818386374E-2</v>
      </c>
    </row>
    <row r="408" spans="1:14" ht="13" x14ac:dyDescent="0.15">
      <c r="A408" s="166">
        <f t="shared" si="8"/>
        <v>9</v>
      </c>
      <c r="B408" s="166">
        <f t="shared" si="9"/>
        <v>1903</v>
      </c>
      <c r="C408" s="41">
        <f ca="1">'StockBond Returns'!W398</f>
        <v>-2.471035822217536E-2</v>
      </c>
      <c r="D408" s="217">
        <f>'StockBond Returns'!M398</f>
        <v>15.654359120000001</v>
      </c>
      <c r="E408" s="41">
        <f t="shared" si="0"/>
        <v>4.9439985288902713E-2</v>
      </c>
      <c r="F408" s="138">
        <f t="shared" ca="1" si="3"/>
        <v>141.34032910042697</v>
      </c>
      <c r="G408" s="218">
        <f>'StockBond Returns'!C398</f>
        <v>1903.666666666637</v>
      </c>
      <c r="H408" s="138">
        <f t="shared" ca="1" si="1"/>
        <v>0.58232198262114809</v>
      </c>
      <c r="I408" s="138">
        <f t="shared" ca="1" si="4"/>
        <v>7.0145466823542399</v>
      </c>
      <c r="J408" s="41">
        <f t="shared" ca="1" si="5"/>
        <v>-0.33158532462742518</v>
      </c>
      <c r="K408" s="41">
        <f t="shared" ca="1" si="6"/>
        <v>-0.45434049748358707</v>
      </c>
      <c r="L408" s="41">
        <f t="shared" ca="1" si="7"/>
        <v>-0.13486691909236492</v>
      </c>
      <c r="M408" s="41">
        <f t="shared" ca="1" si="10"/>
        <v>-1.528822044292466E-2</v>
      </c>
      <c r="N408" s="219">
        <f t="shared" ca="1" si="11"/>
        <v>4.0739593911011319E-2</v>
      </c>
    </row>
    <row r="409" spans="1:14" ht="13" x14ac:dyDescent="0.15">
      <c r="A409" s="166">
        <f t="shared" si="8"/>
        <v>10</v>
      </c>
      <c r="B409" s="166">
        <f t="shared" si="9"/>
        <v>1903</v>
      </c>
      <c r="C409" s="41">
        <f ca="1">'StockBond Returns'!W399</f>
        <v>-9.0959770131540767E-3</v>
      </c>
      <c r="D409" s="217">
        <f>'StockBond Returns'!M399</f>
        <v>15.25294383</v>
      </c>
      <c r="E409" s="41">
        <f t="shared" si="0"/>
        <v>5.0280557351596832E-2</v>
      </c>
      <c r="F409" s="138">
        <f t="shared" ca="1" si="3"/>
        <v>139.47767552064488</v>
      </c>
      <c r="G409" s="218">
        <f>'StockBond Returns'!C399</f>
        <v>1903.7499999999702</v>
      </c>
      <c r="H409" s="138">
        <f t="shared" ca="1" si="1"/>
        <v>0.58441793860693314</v>
      </c>
      <c r="I409" s="138">
        <f t="shared" ca="1" si="4"/>
        <v>7.0192839332060473</v>
      </c>
      <c r="J409" s="41">
        <f t="shared" ca="1" si="5"/>
        <v>-0.33142412963277823</v>
      </c>
      <c r="K409" s="41">
        <f t="shared" ca="1" si="6"/>
        <v>-0.45470875811639389</v>
      </c>
      <c r="L409" s="41">
        <f t="shared" ca="1" si="7"/>
        <v>-0.13636699241342942</v>
      </c>
      <c r="M409" s="41">
        <f t="shared" ca="1" si="10"/>
        <v>-1.2940655094511921E-2</v>
      </c>
      <c r="N409" s="219">
        <f t="shared" ca="1" si="11"/>
        <v>4.0888431893928726E-2</v>
      </c>
    </row>
    <row r="410" spans="1:14" ht="13" x14ac:dyDescent="0.15">
      <c r="A410" s="166">
        <f t="shared" si="8"/>
        <v>11</v>
      </c>
      <c r="B410" s="166">
        <f t="shared" si="9"/>
        <v>1903</v>
      </c>
      <c r="C410" s="41">
        <f ca="1">'StockBond Returns'!W400</f>
        <v>1.6631893407298235E-2</v>
      </c>
      <c r="D410" s="217">
        <f>'StockBond Returns'!M400</f>
        <v>15.40787753</v>
      </c>
      <c r="E410" s="41">
        <f t="shared" si="0"/>
        <v>4.9950932909251906E-2</v>
      </c>
      <c r="F410" s="138">
        <f t="shared" ca="1" si="3"/>
        <v>141.20331543713479</v>
      </c>
      <c r="G410" s="218">
        <f>'StockBond Returns'!C400</f>
        <v>1903.8333333333035</v>
      </c>
      <c r="H410" s="138">
        <f t="shared" ca="1" si="1"/>
        <v>0.58776977799702113</v>
      </c>
      <c r="I410" s="138">
        <f t="shared" ca="1" si="4"/>
        <v>7.0234219376996254</v>
      </c>
      <c r="J410" s="41">
        <f t="shared" ca="1" si="5"/>
        <v>-0.33154614713106279</v>
      </c>
      <c r="K410" s="41">
        <f t="shared" ca="1" si="6"/>
        <v>-0.45503002852122476</v>
      </c>
      <c r="L410" s="41">
        <f t="shared" ca="1" si="7"/>
        <v>-0.1377925992399075</v>
      </c>
      <c r="M410" s="41">
        <f t="shared" ca="1" si="10"/>
        <v>-1.12155872101104E-2</v>
      </c>
      <c r="N410" s="219">
        <f t="shared" ca="1" si="11"/>
        <v>4.1014663507544791E-2</v>
      </c>
    </row>
    <row r="411" spans="1:14" ht="13" x14ac:dyDescent="0.15">
      <c r="A411" s="166">
        <f t="shared" si="8"/>
        <v>12</v>
      </c>
      <c r="B411" s="166">
        <f t="shared" si="9"/>
        <v>1903</v>
      </c>
      <c r="C411" s="41">
        <f ca="1">'StockBond Returns'!W401</f>
        <v>3.7888333932288805E-2</v>
      </c>
      <c r="D411" s="217">
        <f>'StockBond Returns'!M401</f>
        <v>16.042894140000001</v>
      </c>
      <c r="E411" s="41">
        <f t="shared" si="0"/>
        <v>4.8666446380353667E-2</v>
      </c>
      <c r="F411" s="138">
        <f t="shared" ca="1" si="3"/>
        <v>145.94323440914221</v>
      </c>
      <c r="G411" s="218">
        <f>'StockBond Returns'!C401</f>
        <v>1903.9166666666367</v>
      </c>
      <c r="H411" s="138">
        <f t="shared" ca="1" si="1"/>
        <v>0.59187821599565882</v>
      </c>
      <c r="I411" s="138">
        <f t="shared" ca="1" si="4"/>
        <v>7.0363203843781106</v>
      </c>
      <c r="J411" s="41">
        <f t="shared" ca="1" si="5"/>
        <v>-0.33261508102093518</v>
      </c>
      <c r="K411" s="41">
        <f t="shared" ca="1" si="6"/>
        <v>-0.45602902597081518</v>
      </c>
      <c r="L411" s="41">
        <f t="shared" ca="1" si="7"/>
        <v>-0.14028942569585934</v>
      </c>
      <c r="M411" s="41">
        <f t="shared" ca="1" si="10"/>
        <v>-8.1531872380390391E-3</v>
      </c>
      <c r="N411" s="219">
        <f t="shared" ca="1" si="11"/>
        <v>4.1120169974359161E-2</v>
      </c>
    </row>
    <row r="412" spans="1:14" ht="13" x14ac:dyDescent="0.15">
      <c r="A412" s="166">
        <f t="shared" si="8"/>
        <v>1</v>
      </c>
      <c r="B412" s="166">
        <f t="shared" si="9"/>
        <v>1904</v>
      </c>
      <c r="C412" s="41">
        <f ca="1">'StockBond Returns'!W402</f>
        <v>-7.9498178606747915E-3</v>
      </c>
      <c r="D412" s="217">
        <f>'StockBond Returns'!M402</f>
        <v>15.86183391</v>
      </c>
      <c r="E412" s="41">
        <f t="shared" si="0"/>
        <v>4.9022206249100739E-2</v>
      </c>
      <c r="F412" s="138">
        <f t="shared" ca="1" si="3"/>
        <v>144.19583938560896</v>
      </c>
      <c r="G412" s="218">
        <f>'StockBond Returns'!C402</f>
        <v>1903.99999999997</v>
      </c>
      <c r="H412" s="138">
        <f t="shared" ca="1" si="1"/>
        <v>0.58906651488529382</v>
      </c>
      <c r="I412" s="138">
        <f t="shared" ca="1" si="4"/>
        <v>7.043250802868668</v>
      </c>
      <c r="J412" s="41">
        <f t="shared" ca="1" si="5"/>
        <v>-0.33426975498414369</v>
      </c>
      <c r="K412" s="41">
        <f t="shared" ca="1" si="6"/>
        <v>-0.45656428257351955</v>
      </c>
      <c r="L412" s="41">
        <f t="shared" ca="1" si="7"/>
        <v>-0.14205859306915791</v>
      </c>
      <c r="M412" s="41">
        <f t="shared" ca="1" si="10"/>
        <v>-5.4878257781039164E-3</v>
      </c>
      <c r="N412" s="219">
        <f t="shared" ca="1" si="11"/>
        <v>4.1184716730286848E-2</v>
      </c>
    </row>
    <row r="413" spans="1:14" ht="13" x14ac:dyDescent="0.15">
      <c r="A413" s="166">
        <f t="shared" si="8"/>
        <v>2</v>
      </c>
      <c r="B413" s="166">
        <f t="shared" si="9"/>
        <v>1904</v>
      </c>
      <c r="C413" s="41">
        <f ca="1">'StockBond Returns'!W403</f>
        <v>-4.0943342522012947E-2</v>
      </c>
      <c r="D413" s="217">
        <f>'StockBond Returns'!M403</f>
        <v>15.021498380000001</v>
      </c>
      <c r="E413" s="41">
        <f t="shared" si="0"/>
        <v>5.0785627528723273E-2</v>
      </c>
      <c r="F413" s="138">
        <f t="shared" ca="1" si="3"/>
        <v>137.7270315805967</v>
      </c>
      <c r="G413" s="218">
        <f>'StockBond Returns'!C403</f>
        <v>1904.0833333333032</v>
      </c>
      <c r="H413" s="138">
        <f t="shared" ca="1" si="1"/>
        <v>0.58287947720740763</v>
      </c>
      <c r="I413" s="138">
        <f t="shared" ca="1" si="4"/>
        <v>7.0430175550159273</v>
      </c>
      <c r="J413" s="41">
        <f t="shared" ca="1" si="5"/>
        <v>-0.33609384270521159</v>
      </c>
      <c r="K413" s="41">
        <f t="shared" ca="1" si="6"/>
        <v>-0.45654628528568064</v>
      </c>
      <c r="L413" s="41">
        <f t="shared" ca="1" si="7"/>
        <v>-0.14296127972008554</v>
      </c>
      <c r="M413" s="41">
        <f t="shared" ca="1" si="10"/>
        <v>-3.732233310603128E-3</v>
      </c>
      <c r="N413" s="219">
        <f t="shared" ca="1" si="11"/>
        <v>4.1220355910099163E-2</v>
      </c>
    </row>
    <row r="414" spans="1:14" ht="13" x14ac:dyDescent="0.15">
      <c r="A414" s="166">
        <f t="shared" si="8"/>
        <v>3</v>
      </c>
      <c r="B414" s="166">
        <f t="shared" si="9"/>
        <v>1904</v>
      </c>
      <c r="C414" s="41">
        <f ca="1">'StockBond Returns'!W404</f>
        <v>1.2700850198212084E-2</v>
      </c>
      <c r="D414" s="217">
        <f>'StockBond Returns'!M404</f>
        <v>15.081930180000001</v>
      </c>
      <c r="E414" s="41">
        <f t="shared" si="0"/>
        <v>5.065225531696501E-2</v>
      </c>
      <c r="F414" s="138">
        <f t="shared" ca="1" si="3"/>
        <v>138.88599943481526</v>
      </c>
      <c r="G414" s="218">
        <f>'StockBond Returns'!C404</f>
        <v>1904.1666666666365</v>
      </c>
      <c r="H414" s="138">
        <f t="shared" ca="1" si="1"/>
        <v>0.58624075861034342</v>
      </c>
      <c r="I414" s="138">
        <f t="shared" ca="1" si="4"/>
        <v>7.0394529994323287</v>
      </c>
      <c r="J414" s="41">
        <f t="shared" ca="1" si="5"/>
        <v>-0.33737504693016007</v>
      </c>
      <c r="K414" s="41">
        <f t="shared" ca="1" si="6"/>
        <v>-0.45627109757246365</v>
      </c>
      <c r="L414" s="41">
        <f t="shared" ca="1" si="7"/>
        <v>-0.14346326211135563</v>
      </c>
      <c r="M414" s="41">
        <f t="shared" ca="1" si="10"/>
        <v>-3.2574860925592697E-3</v>
      </c>
      <c r="N414" s="219">
        <f t="shared" ca="1" si="11"/>
        <v>4.123778935573439E-2</v>
      </c>
    </row>
    <row r="415" spans="1:14" ht="13" x14ac:dyDescent="0.15">
      <c r="A415" s="166">
        <f t="shared" si="8"/>
        <v>4</v>
      </c>
      <c r="B415" s="166">
        <f t="shared" si="9"/>
        <v>1904</v>
      </c>
      <c r="C415" s="41">
        <f ca="1">'StockBond Returns'!W405</f>
        <v>3.3356194501200531E-2</v>
      </c>
      <c r="D415" s="217">
        <f>'StockBond Returns'!M405</f>
        <v>15.565490609999999</v>
      </c>
      <c r="E415" s="41">
        <f t="shared" si="0"/>
        <v>4.9622341179453515E-2</v>
      </c>
      <c r="F415" s="138">
        <f t="shared" ca="1" si="3"/>
        <v>142.9129123260775</v>
      </c>
      <c r="G415" s="218">
        <f>'StockBond Returns'!C405</f>
        <v>1904.2499999999698</v>
      </c>
      <c r="H415" s="138">
        <f t="shared" ca="1" si="1"/>
        <v>0.59097277453282882</v>
      </c>
      <c r="I415" s="138">
        <f t="shared" ca="1" si="4"/>
        <v>7.0447428022846914</v>
      </c>
      <c r="J415" s="41">
        <f t="shared" ca="1" si="5"/>
        <v>-0.33924183379308037</v>
      </c>
      <c r="K415" s="41">
        <f t="shared" ca="1" si="6"/>
        <v>-0.45667937631019706</v>
      </c>
      <c r="L415" s="41">
        <f t="shared" ca="1" si="7"/>
        <v>-0.14504407210907111</v>
      </c>
      <c r="M415" s="41">
        <f t="shared" ca="1" si="10"/>
        <v>-7.4976610064858562E-4</v>
      </c>
      <c r="N415" s="219">
        <f t="shared" ca="1" si="11"/>
        <v>4.1246481594510845E-2</v>
      </c>
    </row>
    <row r="416" spans="1:14" ht="13" x14ac:dyDescent="0.15">
      <c r="A416" s="166">
        <f t="shared" si="8"/>
        <v>5</v>
      </c>
      <c r="B416" s="166">
        <f t="shared" si="9"/>
        <v>1904</v>
      </c>
      <c r="C416" s="41">
        <f ca="1">'StockBond Returns'!W406</f>
        <v>9.8620089986002218E-3</v>
      </c>
      <c r="D416" s="217">
        <f>'StockBond Returns'!M406</f>
        <v>15.525820899999999</v>
      </c>
      <c r="E416" s="41">
        <f t="shared" si="0"/>
        <v>4.9704416321716044E-2</v>
      </c>
      <c r="F416" s="138">
        <f t="shared" ca="1" si="3"/>
        <v>143.72551980010024</v>
      </c>
      <c r="G416" s="218">
        <f>'StockBond Returns'!C406</f>
        <v>1904.333333333303</v>
      </c>
      <c r="H416" s="138">
        <f t="shared" ca="1" si="1"/>
        <v>0.59531608934993541</v>
      </c>
      <c r="I416" s="138">
        <f t="shared" ca="1" si="4"/>
        <v>7.0485275471804325</v>
      </c>
      <c r="J416" s="41">
        <f t="shared" ca="1" si="5"/>
        <v>-0.34223908021194527</v>
      </c>
      <c r="K416" s="41">
        <f t="shared" ca="1" si="6"/>
        <v>-0.45697111525049294</v>
      </c>
      <c r="L416" s="41">
        <f t="shared" ca="1" si="7"/>
        <v>-0.14644968858938034</v>
      </c>
      <c r="M416" s="41">
        <f t="shared" ca="1" si="10"/>
        <v>3.0212544801733188E-4</v>
      </c>
      <c r="N416" s="219">
        <f t="shared" ca="1" si="11"/>
        <v>4.124644309906117E-2</v>
      </c>
    </row>
    <row r="417" spans="1:14" ht="13" x14ac:dyDescent="0.15">
      <c r="A417" s="166">
        <f t="shared" si="8"/>
        <v>6</v>
      </c>
      <c r="B417" s="166">
        <f t="shared" si="9"/>
        <v>1904</v>
      </c>
      <c r="C417" s="41">
        <f ca="1">'StockBond Returns'!W407</f>
        <v>4.9713756683766276E-3</v>
      </c>
      <c r="D417" s="217">
        <f>'StockBond Returns'!M407</f>
        <v>15.474433640000001</v>
      </c>
      <c r="E417" s="41">
        <f t="shared" si="0"/>
        <v>4.981136024956323E-2</v>
      </c>
      <c r="F417" s="138">
        <f t="shared" ca="1" si="3"/>
        <v>143.84175772288773</v>
      </c>
      <c r="G417" s="218">
        <f>'StockBond Returns'!C407</f>
        <v>1904.4166666666363</v>
      </c>
      <c r="H417" s="138">
        <f t="shared" ca="1" si="1"/>
        <v>0.59707946773876286</v>
      </c>
      <c r="I417" s="138">
        <f t="shared" ca="1" si="4"/>
        <v>7.0579557691898112</v>
      </c>
      <c r="J417" s="41">
        <f t="shared" ca="1" si="5"/>
        <v>-0.34625714290542353</v>
      </c>
      <c r="K417" s="41">
        <f t="shared" ca="1" si="6"/>
        <v>-0.45769650898351588</v>
      </c>
      <c r="L417" s="41">
        <f t="shared" ca="1" si="7"/>
        <v>-0.14854534655312868</v>
      </c>
      <c r="M417" s="41">
        <f t="shared" ca="1" si="10"/>
        <v>1.8142537812178006E-3</v>
      </c>
      <c r="N417" s="219">
        <f t="shared" ca="1" si="11"/>
        <v>4.1241335261500797E-2</v>
      </c>
    </row>
    <row r="418" spans="1:14" ht="13" x14ac:dyDescent="0.15">
      <c r="A418" s="166">
        <f t="shared" si="8"/>
        <v>7</v>
      </c>
      <c r="B418" s="166">
        <f t="shared" si="9"/>
        <v>1904</v>
      </c>
      <c r="C418" s="41">
        <f ca="1">'StockBond Returns'!W408</f>
        <v>3.4007838468920595E-2</v>
      </c>
      <c r="D418" s="217">
        <f>'StockBond Returns'!M408</f>
        <v>16.03640163</v>
      </c>
      <c r="E418" s="41">
        <f t="shared" si="0"/>
        <v>4.8679064452004497E-2</v>
      </c>
      <c r="F418" s="138">
        <f t="shared" ca="1" si="3"/>
        <v>148.11612013478259</v>
      </c>
      <c r="G418" s="218">
        <f>'StockBond Returns'!C408</f>
        <v>1904.4999999999695</v>
      </c>
      <c r="H418" s="138">
        <f t="shared" ca="1" si="1"/>
        <v>0.60084617986849354</v>
      </c>
      <c r="I418" s="138">
        <f t="shared" ca="1" si="4"/>
        <v>7.0729515866242121</v>
      </c>
      <c r="J418" s="41">
        <f t="shared" ca="1" si="5"/>
        <v>-0.35011819255076837</v>
      </c>
      <c r="K418" s="41">
        <f t="shared" ca="1" si="6"/>
        <v>-0.45884628133042415</v>
      </c>
      <c r="L418" s="41">
        <f t="shared" ca="1" si="7"/>
        <v>-0.15131455352839118</v>
      </c>
      <c r="M418" s="41">
        <f t="shared" ca="1" si="10"/>
        <v>4.4002730153562819E-3</v>
      </c>
      <c r="N418" s="219">
        <f t="shared" ca="1" si="11"/>
        <v>4.1234469085814927E-2</v>
      </c>
    </row>
    <row r="419" spans="1:14" ht="13" x14ac:dyDescent="0.15">
      <c r="A419" s="166">
        <f t="shared" si="8"/>
        <v>8</v>
      </c>
      <c r="B419" s="166">
        <f t="shared" si="9"/>
        <v>1904</v>
      </c>
      <c r="C419" s="41">
        <f ca="1">'StockBond Returns'!W409</f>
        <v>1.5163582512415601E-2</v>
      </c>
      <c r="D419" s="217">
        <f>'StockBond Returns'!M409</f>
        <v>17.02568509</v>
      </c>
      <c r="E419" s="41">
        <f t="shared" si="0"/>
        <v>4.6867393873252949E-2</v>
      </c>
      <c r="F419" s="138">
        <f t="shared" ca="1" si="3"/>
        <v>149.75213398337104</v>
      </c>
      <c r="G419" s="218">
        <f>'StockBond Returns'!C409</f>
        <v>1904.5833333333028</v>
      </c>
      <c r="H419" s="138">
        <f t="shared" ca="1" si="1"/>
        <v>0.5848743538965665</v>
      </c>
      <c r="I419" s="138">
        <f t="shared" ca="1" si="4"/>
        <v>7.0736635313103928</v>
      </c>
      <c r="J419" s="41">
        <f t="shared" ca="1" si="5"/>
        <v>-0.35295093406971001</v>
      </c>
      <c r="K419" s="41">
        <f t="shared" ca="1" si="6"/>
        <v>-0.45890074695671645</v>
      </c>
      <c r="L419" s="41">
        <f t="shared" ca="1" si="7"/>
        <v>-0.15237739599048183</v>
      </c>
      <c r="M419" s="41">
        <f t="shared" ca="1" si="10"/>
        <v>6.1033628501894199E-3</v>
      </c>
      <c r="N419" s="219">
        <f t="shared" ca="1" si="11"/>
        <v>4.1227455392881453E-2</v>
      </c>
    </row>
    <row r="420" spans="1:14" ht="13" x14ac:dyDescent="0.15">
      <c r="A420" s="166">
        <f t="shared" si="8"/>
        <v>9</v>
      </c>
      <c r="B420" s="166">
        <f t="shared" si="9"/>
        <v>1904</v>
      </c>
      <c r="C420" s="41">
        <f ca="1">'StockBond Returns'!W410</f>
        <v>2.4895952399089923E-2</v>
      </c>
      <c r="D420" s="217">
        <f>'StockBond Returns'!M410</f>
        <v>16.74260005</v>
      </c>
      <c r="E420" s="41">
        <f t="shared" si="0"/>
        <v>4.7363939800676297E-2</v>
      </c>
      <c r="F420" s="138">
        <f t="shared" ca="1" si="3"/>
        <v>152.88092062471256</v>
      </c>
      <c r="G420" s="218">
        <f>'StockBond Returns'!C410</f>
        <v>1904.666666666636</v>
      </c>
      <c r="H420" s="138">
        <f t="shared" ca="1" si="1"/>
        <v>0.60342022676173801</v>
      </c>
      <c r="I420" s="138">
        <f t="shared" ca="1" si="4"/>
        <v>7.0947617754509835</v>
      </c>
      <c r="J420" s="41">
        <f t="shared" ca="1" si="5"/>
        <v>-0.35655159555472526</v>
      </c>
      <c r="K420" s="41">
        <f t="shared" ca="1" si="6"/>
        <v>-0.46050985583257753</v>
      </c>
      <c r="L420" s="41">
        <f t="shared" ca="1" si="7"/>
        <v>-0.1558774771014666</v>
      </c>
      <c r="M420" s="41">
        <f t="shared" ca="1" si="10"/>
        <v>1.1435534857659801E-2</v>
      </c>
      <c r="N420" s="219">
        <f t="shared" ca="1" si="11"/>
        <v>4.1221526800159128E-2</v>
      </c>
    </row>
    <row r="421" spans="1:14" ht="13" x14ac:dyDescent="0.15">
      <c r="A421" s="166">
        <f t="shared" si="8"/>
        <v>10</v>
      </c>
      <c r="B421" s="166">
        <f t="shared" si="9"/>
        <v>1904</v>
      </c>
      <c r="C421" s="41">
        <f ca="1">'StockBond Returns'!W411</f>
        <v>4.7022881729609702E-2</v>
      </c>
      <c r="D421" s="217">
        <f>'StockBond Returns'!M411</f>
        <v>17.633197370000001</v>
      </c>
      <c r="E421" s="41">
        <f t="shared" si="0"/>
        <v>4.5855606161969709E-2</v>
      </c>
      <c r="F421" s="138">
        <f t="shared" ca="1" si="3"/>
        <v>159.43802728924427</v>
      </c>
      <c r="G421" s="218">
        <f>'StockBond Returns'!C411</f>
        <v>1904.7499999999693</v>
      </c>
      <c r="H421" s="138">
        <f t="shared" ca="1" si="1"/>
        <v>0.60926061555141364</v>
      </c>
      <c r="I421" s="138">
        <f t="shared" ca="1" si="4"/>
        <v>7.1196044523954631</v>
      </c>
      <c r="J421" s="41">
        <f t="shared" ca="1" si="5"/>
        <v>-0.36122940271435355</v>
      </c>
      <c r="K421" s="41">
        <f t="shared" ca="1" si="6"/>
        <v>-0.46239231706422268</v>
      </c>
      <c r="L421" s="41">
        <f t="shared" ca="1" si="7"/>
        <v>-0.15981387212938725</v>
      </c>
      <c r="M421" s="41">
        <f t="shared" ca="1" si="10"/>
        <v>1.4292130101025036E-2</v>
      </c>
      <c r="N421" s="219">
        <f t="shared" ca="1" si="11"/>
        <v>4.1212418901988256E-2</v>
      </c>
    </row>
    <row r="422" spans="1:14" ht="13" x14ac:dyDescent="0.15">
      <c r="A422" s="166">
        <f t="shared" si="8"/>
        <v>11</v>
      </c>
      <c r="B422" s="166">
        <f t="shared" si="9"/>
        <v>1904</v>
      </c>
      <c r="C422" s="41">
        <f ca="1">'StockBond Returns'!W412</f>
        <v>1.8551690193726506E-2</v>
      </c>
      <c r="D422" s="217">
        <f>'StockBond Returns'!M412</f>
        <v>18.07620022</v>
      </c>
      <c r="E422" s="41">
        <f t="shared" si="0"/>
        <v>4.516068055867109E-2</v>
      </c>
      <c r="F422" s="138">
        <f t="shared" ca="1" si="3"/>
        <v>161.77530874687488</v>
      </c>
      <c r="G422" s="218">
        <f>'StockBond Returns'!C412</f>
        <v>1904.8333333333026</v>
      </c>
      <c r="H422" s="138">
        <f t="shared" ca="1" si="1"/>
        <v>0.6088235867165005</v>
      </c>
      <c r="I422" s="138">
        <f t="shared" ca="1" si="4"/>
        <v>7.1406582611149423</v>
      </c>
      <c r="J422" s="41">
        <f t="shared" ca="1" si="5"/>
        <v>-0.36527770398258941</v>
      </c>
      <c r="K422" s="41">
        <f t="shared" ca="1" si="6"/>
        <v>-0.4639774215334127</v>
      </c>
      <c r="L422" s="41">
        <f t="shared" ca="1" si="7"/>
        <v>-0.1632947934239658</v>
      </c>
      <c r="M422" s="41">
        <f t="shared" ca="1" si="10"/>
        <v>1.6692194268726368E-2</v>
      </c>
      <c r="N422" s="219">
        <f t="shared" ca="1" si="11"/>
        <v>4.1202853643689696E-2</v>
      </c>
    </row>
    <row r="423" spans="1:14" ht="13" x14ac:dyDescent="0.15">
      <c r="A423" s="166">
        <f t="shared" si="8"/>
        <v>12</v>
      </c>
      <c r="B423" s="166">
        <f t="shared" si="9"/>
        <v>1904</v>
      </c>
      <c r="C423" s="41">
        <f ca="1">'StockBond Returns'!W413</f>
        <v>1.0156363574572008E-2</v>
      </c>
      <c r="D423" s="217">
        <f>'StockBond Returns'!M413</f>
        <v>18.15967912</v>
      </c>
      <c r="E423" s="41">
        <f t="shared" si="0"/>
        <v>4.503352615406786E-2</v>
      </c>
      <c r="F423" s="138">
        <f t="shared" ca="1" si="3"/>
        <v>162.80335057948082</v>
      </c>
      <c r="G423" s="218">
        <f>'StockBond Returns'!C413</f>
        <v>1904.9166666666358</v>
      </c>
      <c r="H423" s="138">
        <f t="shared" ca="1" si="1"/>
        <v>0.61096741219091066</v>
      </c>
      <c r="I423" s="138">
        <f t="shared" ca="1" si="4"/>
        <v>7.1597474573101936</v>
      </c>
      <c r="J423" s="41">
        <f t="shared" ca="1" si="5"/>
        <v>-0.36899587216103646</v>
      </c>
      <c r="K423" s="41">
        <f t="shared" ca="1" si="6"/>
        <v>-0.46540655576285905</v>
      </c>
      <c r="L423" s="41">
        <f t="shared" ca="1" si="7"/>
        <v>-0.16654036621514767</v>
      </c>
      <c r="M423" s="41">
        <f t="shared" ca="1" si="10"/>
        <v>1.7541423100362774E-2</v>
      </c>
      <c r="N423" s="219">
        <f t="shared" ca="1" si="11"/>
        <v>4.1193324891575629E-2</v>
      </c>
    </row>
    <row r="424" spans="1:14" ht="13" x14ac:dyDescent="0.15">
      <c r="A424" s="166">
        <f t="shared" si="8"/>
        <v>1</v>
      </c>
      <c r="B424" s="166">
        <f t="shared" si="9"/>
        <v>1905</v>
      </c>
      <c r="C424" s="41">
        <f ca="1">'StockBond Returns'!W414</f>
        <v>1.919002908309992E-2</v>
      </c>
      <c r="D424" s="217">
        <f>'StockBond Returns'!M414</f>
        <v>18.45985203</v>
      </c>
      <c r="E424" s="41">
        <f t="shared" si="0"/>
        <v>4.4585807577841134E-2</v>
      </c>
      <c r="F424" s="138">
        <f t="shared" ca="1" si="3"/>
        <v>165.3048597173275</v>
      </c>
      <c r="G424" s="218">
        <f>'StockBond Returns'!C414</f>
        <v>1904.9999999999691</v>
      </c>
      <c r="H424" s="138">
        <f t="shared" ca="1" si="1"/>
        <v>0.61418755558656557</v>
      </c>
      <c r="I424" s="138">
        <f t="shared" ca="1" si="4"/>
        <v>7.1848684980114657</v>
      </c>
      <c r="J424" s="41">
        <f t="shared" ca="1" si="5"/>
        <v>-0.37402186948167271</v>
      </c>
      <c r="K424" s="41">
        <f t="shared" ca="1" si="6"/>
        <v>-0.46727569834703175</v>
      </c>
      <c r="L424" s="41">
        <f t="shared" ca="1" si="7"/>
        <v>-0.1704808453842066</v>
      </c>
      <c r="M424" s="41">
        <f t="shared" ca="1" si="10"/>
        <v>2.0106865296507292E-2</v>
      </c>
      <c r="N424" s="219">
        <f t="shared" ca="1" si="11"/>
        <v>4.1186520636295305E-2</v>
      </c>
    </row>
    <row r="425" spans="1:14" ht="13" x14ac:dyDescent="0.15">
      <c r="A425" s="166">
        <f t="shared" si="8"/>
        <v>2</v>
      </c>
      <c r="B425" s="166">
        <f t="shared" si="9"/>
        <v>1905</v>
      </c>
      <c r="C425" s="41">
        <f ca="1">'StockBond Returns'!W415</f>
        <v>3.5655613585238603E-2</v>
      </c>
      <c r="D425" s="217">
        <f>'StockBond Returns'!M415</f>
        <v>19.168996379999999</v>
      </c>
      <c r="E425" s="41">
        <f t="shared" si="0"/>
        <v>4.358378603074263E-2</v>
      </c>
      <c r="F425" s="138">
        <f t="shared" ca="1" si="3"/>
        <v>170.56281912943319</v>
      </c>
      <c r="G425" s="218">
        <f>'StockBond Returns'!C415</f>
        <v>1905.0833333333023</v>
      </c>
      <c r="H425" s="138">
        <f t="shared" ca="1" si="1"/>
        <v>0.61948111781145598</v>
      </c>
      <c r="I425" s="138">
        <f t="shared" ca="1" si="4"/>
        <v>7.2214701386155138</v>
      </c>
      <c r="J425" s="41">
        <f t="shared" ca="1" si="5"/>
        <v>-0.37998054805897563</v>
      </c>
      <c r="K425" s="41">
        <f t="shared" ca="1" si="6"/>
        <v>-0.46997578337900869</v>
      </c>
      <c r="L425" s="41">
        <f t="shared" ca="1" si="7"/>
        <v>-0.17572375715352861</v>
      </c>
      <c r="M425" s="41">
        <f t="shared" ca="1" si="10"/>
        <v>2.5337517932565001E-2</v>
      </c>
      <c r="N425" s="219">
        <f t="shared" ca="1" si="11"/>
        <v>4.117655656773947E-2</v>
      </c>
    </row>
    <row r="426" spans="1:14" ht="13" x14ac:dyDescent="0.15">
      <c r="A426" s="166">
        <f t="shared" si="8"/>
        <v>3</v>
      </c>
      <c r="B426" s="166">
        <f t="shared" si="9"/>
        <v>1905</v>
      </c>
      <c r="C426" s="41">
        <f ca="1">'StockBond Returns'!W416</f>
        <v>3.8655868569420562E-2</v>
      </c>
      <c r="D426" s="217">
        <f>'StockBond Returns'!M416</f>
        <v>19.83150607</v>
      </c>
      <c r="E426" s="41">
        <f t="shared" si="0"/>
        <v>4.2712406875964518E-2</v>
      </c>
      <c r="F426" s="138">
        <f t="shared" ca="1" si="3"/>
        <v>176.51264535004759</v>
      </c>
      <c r="G426" s="218">
        <f>'StockBond Returns'!C416</f>
        <v>1905.1666666666356</v>
      </c>
      <c r="H426" s="138">
        <f t="shared" ca="1" si="1"/>
        <v>0.62827332724533824</v>
      </c>
      <c r="I426" s="138">
        <f t="shared" ca="1" si="4"/>
        <v>7.2635027072505096</v>
      </c>
      <c r="J426" s="41">
        <f t="shared" ca="1" si="5"/>
        <v>-0.38674750965190074</v>
      </c>
      <c r="K426" s="41">
        <f t="shared" ca="1" si="6"/>
        <v>-0.47304293708724554</v>
      </c>
      <c r="L426" s="41">
        <f t="shared" ca="1" si="7"/>
        <v>-0.18154898657540297</v>
      </c>
      <c r="M426" s="41">
        <f t="shared" ca="1" si="10"/>
        <v>3.1827715567708026E-2</v>
      </c>
      <c r="N426" s="219">
        <f t="shared" ca="1" si="11"/>
        <v>4.1158248137169041E-2</v>
      </c>
    </row>
    <row r="427" spans="1:14" ht="13" x14ac:dyDescent="0.15">
      <c r="A427" s="166">
        <f t="shared" si="8"/>
        <v>4</v>
      </c>
      <c r="B427" s="166">
        <f t="shared" si="9"/>
        <v>1905</v>
      </c>
      <c r="C427" s="41">
        <f ca="1">'StockBond Returns'!W417</f>
        <v>-6.5448144856039272E-3</v>
      </c>
      <c r="D427" s="217">
        <f>'StockBond Returns'!M417</f>
        <v>19.48292752</v>
      </c>
      <c r="E427" s="41">
        <f t="shared" si="0"/>
        <v>4.3163494333011823E-2</v>
      </c>
      <c r="F427" s="138">
        <f t="shared" ca="1" si="3"/>
        <v>174.73324143699608</v>
      </c>
      <c r="G427" s="218">
        <f>'StockBond Returns'!C417</f>
        <v>1905.2499999999688</v>
      </c>
      <c r="H427" s="138">
        <f t="shared" ca="1" si="1"/>
        <v>0.62850810637954724</v>
      </c>
      <c r="I427" s="138">
        <f t="shared" ca="1" si="4"/>
        <v>7.3010380390972278</v>
      </c>
      <c r="J427" s="41">
        <f t="shared" ca="1" si="5"/>
        <v>-0.39253840643030868</v>
      </c>
      <c r="K427" s="41">
        <f t="shared" ca="1" si="6"/>
        <v>-0.4757520735305133</v>
      </c>
      <c r="L427" s="41">
        <f t="shared" ca="1" si="7"/>
        <v>-0.18682984392331836</v>
      </c>
      <c r="M427" s="41">
        <f t="shared" ca="1" si="10"/>
        <v>3.6381063724486351E-2</v>
      </c>
      <c r="N427" s="219">
        <f t="shared" ca="1" si="11"/>
        <v>4.1125015566483777E-2</v>
      </c>
    </row>
    <row r="428" spans="1:14" ht="13" x14ac:dyDescent="0.15">
      <c r="A428" s="166">
        <f t="shared" si="8"/>
        <v>5</v>
      </c>
      <c r="B428" s="166">
        <f t="shared" si="9"/>
        <v>1905</v>
      </c>
      <c r="C428" s="41">
        <f ca="1">'StockBond Returns'!W418</f>
        <v>-2.4361225188655813E-2</v>
      </c>
      <c r="D428" s="217">
        <f>'StockBond Returns'!M418</f>
        <v>18.629487510000001</v>
      </c>
      <c r="E428" s="41">
        <f t="shared" si="0"/>
        <v>4.4339170950441251E-2</v>
      </c>
      <c r="F428" s="138">
        <f t="shared" ca="1" si="3"/>
        <v>169.86332871553853</v>
      </c>
      <c r="G428" s="218">
        <f>'StockBond Returns'!C418</f>
        <v>1905.3333333333021</v>
      </c>
      <c r="H428" s="138">
        <f t="shared" ca="1" si="1"/>
        <v>0.62763326417743825</v>
      </c>
      <c r="I428" s="138">
        <f t="shared" ca="1" si="4"/>
        <v>7.3333552139247313</v>
      </c>
      <c r="J428" s="41">
        <f t="shared" ca="1" si="5"/>
        <v>-0.39756228673107152</v>
      </c>
      <c r="K428" s="41">
        <f t="shared" ca="1" si="6"/>
        <v>-0.47806236825897541</v>
      </c>
      <c r="L428" s="41">
        <f t="shared" ca="1" si="7"/>
        <v>-0.19150245577266545</v>
      </c>
      <c r="M428" s="41">
        <f t="shared" ca="1" si="10"/>
        <v>4.0409527356991992E-2</v>
      </c>
      <c r="N428" s="219">
        <f t="shared" ca="1" si="11"/>
        <v>4.1075441042806693E-2</v>
      </c>
    </row>
    <row r="429" spans="1:14" ht="13" x14ac:dyDescent="0.15">
      <c r="A429" s="166">
        <f t="shared" si="8"/>
        <v>6</v>
      </c>
      <c r="B429" s="166">
        <f t="shared" si="9"/>
        <v>1905</v>
      </c>
      <c r="C429" s="41">
        <f ca="1">'StockBond Returns'!W419</f>
        <v>1.2636391068577741E-2</v>
      </c>
      <c r="D429" s="217">
        <f>'StockBond Returns'!M419</f>
        <v>18.735862390000001</v>
      </c>
      <c r="E429" s="41">
        <f t="shared" si="0"/>
        <v>4.4186788661880222E-2</v>
      </c>
      <c r="F429" s="138">
        <f t="shared" ca="1" si="3"/>
        <v>171.37422388184723</v>
      </c>
      <c r="G429" s="218">
        <f>'StockBond Returns'!C419</f>
        <v>1905.4166666666354</v>
      </c>
      <c r="H429" s="138">
        <f t="shared" ca="1" si="1"/>
        <v>0.6310397177300775</v>
      </c>
      <c r="I429" s="138">
        <f t="shared" ca="1" si="4"/>
        <v>7.3673154639160465</v>
      </c>
      <c r="J429" s="41">
        <f t="shared" ca="1" si="5"/>
        <v>-0.40243800143056552</v>
      </c>
      <c r="K429" s="41">
        <f t="shared" ca="1" si="6"/>
        <v>-0.48046828294263666</v>
      </c>
      <c r="L429" s="41">
        <f t="shared" ca="1" si="7"/>
        <v>-0.19633130985506686</v>
      </c>
      <c r="M429" s="41">
        <f t="shared" ca="1" si="10"/>
        <v>4.3831345058393145E-2</v>
      </c>
      <c r="N429" s="219">
        <f t="shared" ca="1" si="11"/>
        <v>4.1007415663326822E-2</v>
      </c>
    </row>
    <row r="430" spans="1:14" ht="13" x14ac:dyDescent="0.15">
      <c r="A430" s="166">
        <f t="shared" si="8"/>
        <v>7</v>
      </c>
      <c r="B430" s="166">
        <f t="shared" si="9"/>
        <v>1905</v>
      </c>
      <c r="C430" s="41">
        <f ca="1">'StockBond Returns'!W420</f>
        <v>2.6198052782054258E-2</v>
      </c>
      <c r="D430" s="217">
        <f>'StockBond Returns'!M420</f>
        <v>19.205883310000001</v>
      </c>
      <c r="E430" s="41">
        <f t="shared" si="0"/>
        <v>4.3533689361200223E-2</v>
      </c>
      <c r="F430" s="138">
        <f t="shared" ca="1" si="3"/>
        <v>175.21632311502469</v>
      </c>
      <c r="G430" s="218">
        <f>'StockBond Returns'!C420</f>
        <v>1905.4999999999686</v>
      </c>
      <c r="H430" s="138">
        <f t="shared" ca="1" si="1"/>
        <v>0.63565108179176433</v>
      </c>
      <c r="I430" s="138">
        <f t="shared" ca="1" si="4"/>
        <v>7.4021203658393171</v>
      </c>
      <c r="J430" s="41">
        <f t="shared" ca="1" si="5"/>
        <v>-0.40663789076768342</v>
      </c>
      <c r="K430" s="41">
        <f t="shared" ca="1" si="6"/>
        <v>-0.4829111303383179</v>
      </c>
      <c r="L430" s="41">
        <f t="shared" ca="1" si="7"/>
        <v>-0.20122357013364334</v>
      </c>
      <c r="M430" s="41">
        <f t="shared" ca="1" si="10"/>
        <v>4.6539096893806198E-2</v>
      </c>
      <c r="N430" s="219">
        <f t="shared" ca="1" si="11"/>
        <v>4.092179162529358E-2</v>
      </c>
    </row>
    <row r="431" spans="1:14" ht="13" x14ac:dyDescent="0.15">
      <c r="A431" s="166">
        <f t="shared" si="8"/>
        <v>8</v>
      </c>
      <c r="B431" s="166">
        <f t="shared" si="9"/>
        <v>1905</v>
      </c>
      <c r="C431" s="41">
        <f ca="1">'StockBond Returns'!W421</f>
        <v>1.9381146770280473E-2</v>
      </c>
      <c r="D431" s="217">
        <f>'StockBond Returns'!M421</f>
        <v>19.573308430000001</v>
      </c>
      <c r="E431" s="41">
        <f t="shared" si="0"/>
        <v>4.3044991629194902E-2</v>
      </c>
      <c r="F431" s="138">
        <f t="shared" ca="1" si="3"/>
        <v>177.9642456611632</v>
      </c>
      <c r="G431" s="218">
        <f>'StockBond Returns'!C421</f>
        <v>1905.5833333333019</v>
      </c>
      <c r="H431" s="138">
        <f t="shared" ca="1" si="1"/>
        <v>0.63837245539839627</v>
      </c>
      <c r="I431" s="138">
        <f t="shared" ca="1" si="4"/>
        <v>7.4556184673411465</v>
      </c>
      <c r="J431" s="41">
        <f t="shared" ca="1" si="5"/>
        <v>-0.41220246409666284</v>
      </c>
      <c r="K431" s="41">
        <f t="shared" ca="1" si="6"/>
        <v>-0.48662152310530349</v>
      </c>
      <c r="L431" s="41">
        <f t="shared" ca="1" si="7"/>
        <v>-0.20807718197988856</v>
      </c>
      <c r="M431" s="41">
        <f t="shared" ca="1" si="10"/>
        <v>5.3996763394257297E-2</v>
      </c>
      <c r="N431" s="219">
        <f t="shared" ca="1" si="11"/>
        <v>4.0819635050551972E-2</v>
      </c>
    </row>
    <row r="432" spans="1:14" ht="13" x14ac:dyDescent="0.15">
      <c r="A432" s="166">
        <f t="shared" si="8"/>
        <v>9</v>
      </c>
      <c r="B432" s="166">
        <f t="shared" si="9"/>
        <v>1905</v>
      </c>
      <c r="C432" s="41">
        <f ca="1">'StockBond Returns'!W422</f>
        <v>1.826581842764062E-2</v>
      </c>
      <c r="D432" s="217">
        <f>'StockBond Returns'!M422</f>
        <v>19.743492419999999</v>
      </c>
      <c r="E432" s="41">
        <f t="shared" si="0"/>
        <v>4.2824800160153227E-2</v>
      </c>
      <c r="F432" s="138">
        <f t="shared" ca="1" si="3"/>
        <v>180.56487540826413</v>
      </c>
      <c r="G432" s="218">
        <f>'StockBond Returns'!C422</f>
        <v>1905.6666666666351</v>
      </c>
      <c r="H432" s="138">
        <f t="shared" ca="1" si="1"/>
        <v>0.64438789210848979</v>
      </c>
      <c r="I432" s="138">
        <f t="shared" ca="1" si="4"/>
        <v>7.4965861326878986</v>
      </c>
      <c r="J432" s="41">
        <f t="shared" ca="1" si="5"/>
        <v>-0.41730426698098722</v>
      </c>
      <c r="K432" s="41">
        <f t="shared" ca="1" si="6"/>
        <v>-0.48942705581917978</v>
      </c>
      <c r="L432" s="41">
        <f t="shared" ca="1" si="7"/>
        <v>-0.21354574518259528</v>
      </c>
      <c r="M432" s="41">
        <f t="shared" ca="1" si="10"/>
        <v>5.6636765257896515E-2</v>
      </c>
      <c r="N432" s="219">
        <f t="shared" ca="1" si="11"/>
        <v>4.0683520609459733E-2</v>
      </c>
    </row>
    <row r="433" spans="1:14" ht="13" x14ac:dyDescent="0.15">
      <c r="A433" s="166">
        <f t="shared" si="8"/>
        <v>10</v>
      </c>
      <c r="B433" s="166">
        <f t="shared" si="9"/>
        <v>1905</v>
      </c>
      <c r="C433" s="41">
        <f ca="1">'StockBond Returns'!W423</f>
        <v>1.3153260582718457E-2</v>
      </c>
      <c r="D433" s="217">
        <f>'StockBond Returns'!M423</f>
        <v>19.897394810000002</v>
      </c>
      <c r="E433" s="41">
        <f t="shared" si="0"/>
        <v>4.262891786962536E-2</v>
      </c>
      <c r="F433" s="138">
        <f t="shared" ca="1" si="3"/>
        <v>182.28702857262539</v>
      </c>
      <c r="G433" s="218">
        <f>'StockBond Returns'!C423</f>
        <v>1905.7499999999684</v>
      </c>
      <c r="H433" s="138">
        <f t="shared" ca="1" si="1"/>
        <v>0.6475582308100416</v>
      </c>
      <c r="I433" s="138">
        <f t="shared" ca="1" si="4"/>
        <v>7.5348837479465267</v>
      </c>
      <c r="J433" s="41">
        <f t="shared" ca="1" si="5"/>
        <v>-0.42078171895083494</v>
      </c>
      <c r="K433" s="41">
        <f t="shared" ca="1" si="6"/>
        <v>-0.49202214909889119</v>
      </c>
      <c r="L433" s="41">
        <f t="shared" ca="1" si="7"/>
        <v>-0.21869458346196036</v>
      </c>
      <c r="M433" s="41">
        <f t="shared" ca="1" si="10"/>
        <v>5.832898419115673E-2</v>
      </c>
      <c r="N433" s="219">
        <f t="shared" ca="1" si="11"/>
        <v>4.0527333512380144E-2</v>
      </c>
    </row>
    <row r="434" spans="1:14" ht="13" x14ac:dyDescent="0.15">
      <c r="A434" s="166">
        <f t="shared" si="8"/>
        <v>11</v>
      </c>
      <c r="B434" s="166">
        <f t="shared" si="9"/>
        <v>1905</v>
      </c>
      <c r="C434" s="41">
        <f ca="1">'StockBond Returns'!W424</f>
        <v>-1.4899694268234998E-2</v>
      </c>
      <c r="D434" s="217">
        <f>'StockBond Returns'!M424</f>
        <v>19.443525690000001</v>
      </c>
      <c r="E434" s="41">
        <f t="shared" si="0"/>
        <v>4.3215500777575286E-2</v>
      </c>
      <c r="F434" s="138">
        <f t="shared" ca="1" si="3"/>
        <v>178.93309776667817</v>
      </c>
      <c r="G434" s="218">
        <f>'StockBond Returns'!C424</f>
        <v>1905.8333333333017</v>
      </c>
      <c r="H434" s="138">
        <f t="shared" ca="1" si="1"/>
        <v>0.64439028547248622</v>
      </c>
      <c r="I434" s="138">
        <f t="shared" ca="1" si="4"/>
        <v>7.5704504467025124</v>
      </c>
      <c r="J434" s="41">
        <f t="shared" ca="1" si="5"/>
        <v>-0.4240423766536906</v>
      </c>
      <c r="K434" s="41">
        <f t="shared" ca="1" si="6"/>
        <v>-0.49440867752608431</v>
      </c>
      <c r="L434" s="41">
        <f t="shared" ca="1" si="7"/>
        <v>-0.22352684938761624</v>
      </c>
      <c r="M434" s="41">
        <f t="shared" ca="1" si="10"/>
        <v>6.0189434905187911E-2</v>
      </c>
      <c r="N434" s="219">
        <f t="shared" ca="1" si="11"/>
        <v>4.0356402554157442E-2</v>
      </c>
    </row>
    <row r="435" spans="1:14" ht="13" x14ac:dyDescent="0.15">
      <c r="A435" s="166">
        <f t="shared" si="8"/>
        <v>12</v>
      </c>
      <c r="B435" s="166">
        <f t="shared" si="9"/>
        <v>1905</v>
      </c>
      <c r="C435" s="41">
        <f ca="1">'StockBond Returns'!W425</f>
        <v>5.8284284367223337E-3</v>
      </c>
      <c r="D435" s="217">
        <f>'StockBond Returns'!M425</f>
        <v>19.57796081</v>
      </c>
      <c r="E435" s="41">
        <f t="shared" si="0"/>
        <v>4.3038921282578663E-2</v>
      </c>
      <c r="F435" s="138">
        <f t="shared" ca="1" si="3"/>
        <v>179.32785045383559</v>
      </c>
      <c r="G435" s="218">
        <f>'StockBond Returns'!C425</f>
        <v>1905.9166666666349</v>
      </c>
      <c r="H435" s="138">
        <f t="shared" ca="1" si="1"/>
        <v>0.64317310328805577</v>
      </c>
      <c r="I435" s="138">
        <f t="shared" ca="1" si="4"/>
        <v>7.6026561377996567</v>
      </c>
      <c r="J435" s="41">
        <f t="shared" ca="1" si="5"/>
        <v>-0.42688104616151934</v>
      </c>
      <c r="K435" s="41">
        <f t="shared" ca="1" si="6"/>
        <v>-0.49655041820958501</v>
      </c>
      <c r="L435" s="41">
        <f t="shared" ca="1" si="7"/>
        <v>-0.22798683700821598</v>
      </c>
      <c r="M435" s="41">
        <f t="shared" ca="1" si="10"/>
        <v>6.1860936175513803E-2</v>
      </c>
      <c r="N435" s="219">
        <f t="shared" ca="1" si="11"/>
        <v>4.0169821112810859E-2</v>
      </c>
    </row>
    <row r="436" spans="1:14" ht="13" x14ac:dyDescent="0.15">
      <c r="A436" s="166">
        <f t="shared" si="8"/>
        <v>1</v>
      </c>
      <c r="B436" s="166">
        <f t="shared" si="9"/>
        <v>1906</v>
      </c>
      <c r="C436" s="41">
        <f ca="1">'StockBond Returns'!W426</f>
        <v>2.8873778164027038E-2</v>
      </c>
      <c r="D436" s="217">
        <f>'StockBond Returns'!M426</f>
        <v>20.132402259999999</v>
      </c>
      <c r="E436" s="41">
        <f t="shared" si="0"/>
        <v>4.2335585616795637E-2</v>
      </c>
      <c r="F436" s="138">
        <f t="shared" ca="1" si="3"/>
        <v>183.843979085678</v>
      </c>
      <c r="G436" s="218">
        <f>'StockBond Returns'!C426</f>
        <v>1905.9999999999682</v>
      </c>
      <c r="H436" s="138">
        <f t="shared" ca="1" si="1"/>
        <v>0.64859520972617568</v>
      </c>
      <c r="I436" s="138">
        <f t="shared" ca="1" si="4"/>
        <v>7.6370637919392657</v>
      </c>
      <c r="J436" s="41">
        <f t="shared" ca="1" si="5"/>
        <v>-0.42925305817280734</v>
      </c>
      <c r="K436" s="41">
        <f t="shared" ca="1" si="6"/>
        <v>-0.49881863536200144</v>
      </c>
      <c r="L436" s="41">
        <f t="shared" ca="1" si="7"/>
        <v>-0.23264161384616111</v>
      </c>
      <c r="M436" s="41">
        <f t="shared" ca="1" si="10"/>
        <v>6.2937170534568931E-2</v>
      </c>
      <c r="N436" s="219">
        <f t="shared" ca="1" si="11"/>
        <v>3.9966107416603808E-2</v>
      </c>
    </row>
    <row r="437" spans="1:14" ht="13" x14ac:dyDescent="0.15">
      <c r="A437" s="166">
        <f t="shared" si="8"/>
        <v>2</v>
      </c>
      <c r="B437" s="166">
        <f t="shared" si="9"/>
        <v>1906</v>
      </c>
      <c r="C437" s="41">
        <f ca="1">'StockBond Returns'!W427</f>
        <v>-3.9408053052031869E-3</v>
      </c>
      <c r="D437" s="217">
        <f>'StockBond Returns'!M427</f>
        <v>19.866752559999998</v>
      </c>
      <c r="E437" s="41">
        <f t="shared" si="0"/>
        <v>4.2667676422703686E-2</v>
      </c>
      <c r="F437" s="138">
        <f t="shared" ca="1" si="3"/>
        <v>182.47344653528475</v>
      </c>
      <c r="G437" s="218">
        <f>'StockBond Returns'!C427</f>
        <v>1906.0833333333014</v>
      </c>
      <c r="H437" s="138">
        <f t="shared" ca="1" si="1"/>
        <v>0.64880983104192091</v>
      </c>
      <c r="I437" s="138">
        <f t="shared" ca="1" si="4"/>
        <v>7.666392505169731</v>
      </c>
      <c r="J437" s="41">
        <f t="shared" ca="1" si="5"/>
        <v>-0.43092944163853353</v>
      </c>
      <c r="K437" s="41">
        <f t="shared" ca="1" si="6"/>
        <v>-0.50073596538521759</v>
      </c>
      <c r="L437" s="41">
        <f t="shared" ca="1" si="7"/>
        <v>-0.23676034938587698</v>
      </c>
      <c r="M437" s="41">
        <f t="shared" ca="1" si="10"/>
        <v>6.1611051214499168E-2</v>
      </c>
      <c r="N437" s="219">
        <f t="shared" ca="1" si="11"/>
        <v>3.9749490290655616E-2</v>
      </c>
    </row>
    <row r="438" spans="1:14" ht="13" x14ac:dyDescent="0.15">
      <c r="A438" s="166">
        <f t="shared" si="8"/>
        <v>3</v>
      </c>
      <c r="B438" s="166">
        <f t="shared" si="9"/>
        <v>1906</v>
      </c>
      <c r="C438" s="41">
        <f ca="1">'StockBond Returns'!W428</f>
        <v>-1.5372069916474945E-2</v>
      </c>
      <c r="D438" s="217">
        <f>'StockBond Returns'!M428</f>
        <v>19.259453019999999</v>
      </c>
      <c r="E438" s="41">
        <f t="shared" si="0"/>
        <v>4.3461277274114404E-2</v>
      </c>
      <c r="F438" s="138">
        <f t="shared" ca="1" si="3"/>
        <v>179.02961567628753</v>
      </c>
      <c r="G438" s="218">
        <f>'StockBond Returns'!C428</f>
        <v>1906.1666666666347</v>
      </c>
      <c r="H438" s="138">
        <f t="shared" ca="1" si="1"/>
        <v>0.64840464726543934</v>
      </c>
      <c r="I438" s="138">
        <f t="shared" ca="1" si="4"/>
        <v>7.6865238251898322</v>
      </c>
      <c r="J438" s="41">
        <f t="shared" ca="1" si="5"/>
        <v>-0.43119901525557913</v>
      </c>
      <c r="K438" s="41">
        <f t="shared" ca="1" si="6"/>
        <v>-0.50204355829508662</v>
      </c>
      <c r="L438" s="41">
        <f t="shared" ca="1" si="7"/>
        <v>-0.23994650736695033</v>
      </c>
      <c r="M438" s="41">
        <f t="shared" ca="1" si="10"/>
        <v>5.8239273115030077E-2</v>
      </c>
      <c r="N438" s="219">
        <f t="shared" ca="1" si="11"/>
        <v>3.9534887136877028E-2</v>
      </c>
    </row>
    <row r="439" spans="1:14" ht="13" x14ac:dyDescent="0.15">
      <c r="A439" s="166">
        <f t="shared" si="8"/>
        <v>4</v>
      </c>
      <c r="B439" s="166">
        <f t="shared" si="9"/>
        <v>1906</v>
      </c>
      <c r="C439" s="41">
        <f ca="1">'StockBond Returns'!W429</f>
        <v>-5.4335961633774901E-3</v>
      </c>
      <c r="D439" s="217">
        <f>'StockBond Returns'!M429</f>
        <v>18.876204999999999</v>
      </c>
      <c r="E439" s="41">
        <f t="shared" si="0"/>
        <v>4.3988375179226977E-2</v>
      </c>
      <c r="F439" s="138">
        <f t="shared" ca="1" si="3"/>
        <v>177.41195956515617</v>
      </c>
      <c r="G439" s="218">
        <f>'StockBond Returns'!C429</f>
        <v>1906.2499999999679</v>
      </c>
      <c r="H439" s="138">
        <f t="shared" ca="1" si="1"/>
        <v>0.65033865321949469</v>
      </c>
      <c r="I439" s="138">
        <f t="shared" ca="1" si="4"/>
        <v>7.7083543720297802</v>
      </c>
      <c r="J439" s="41">
        <f t="shared" ca="1" si="5"/>
        <v>-0.43242150549790559</v>
      </c>
      <c r="K439" s="41">
        <f t="shared" ca="1" si="6"/>
        <v>-0.50345380241467941</v>
      </c>
      <c r="L439" s="41">
        <f t="shared" ca="1" si="7"/>
        <v>-0.24328902535746411</v>
      </c>
      <c r="M439" s="41">
        <f t="shared" ca="1" si="10"/>
        <v>5.5788824924807079E-2</v>
      </c>
      <c r="N439" s="219">
        <f t="shared" ca="1" si="11"/>
        <v>3.9336524445151975E-2</v>
      </c>
    </row>
    <row r="440" spans="1:14" ht="13" x14ac:dyDescent="0.15">
      <c r="A440" s="166">
        <f t="shared" si="8"/>
        <v>5</v>
      </c>
      <c r="B440" s="166">
        <f t="shared" si="9"/>
        <v>1906</v>
      </c>
      <c r="C440" s="41">
        <f ca="1">'StockBond Returns'!W430</f>
        <v>-3.0193857718056261E-2</v>
      </c>
      <c r="D440" s="217">
        <f>'StockBond Returns'!M430</f>
        <v>18.05404446</v>
      </c>
      <c r="E440" s="41">
        <f t="shared" si="0"/>
        <v>4.5194625495566104E-2</v>
      </c>
      <c r="F440" s="138">
        <f t="shared" ca="1" si="3"/>
        <v>171.42450568010864</v>
      </c>
      <c r="G440" s="218">
        <f>'StockBond Returns'!C430</f>
        <v>1906.3333333333012</v>
      </c>
      <c r="H440" s="138">
        <f t="shared" ca="1" si="1"/>
        <v>0.64562219458125447</v>
      </c>
      <c r="I440" s="138">
        <f t="shared" ca="1" si="4"/>
        <v>7.7263433024335963</v>
      </c>
      <c r="J440" s="41">
        <f t="shared" ca="1" si="5"/>
        <v>-0.43305545830641734</v>
      </c>
      <c r="K440" s="41">
        <f t="shared" ca="1" si="6"/>
        <v>-0.50460989070133744</v>
      </c>
      <c r="L440" s="41">
        <f t="shared" ca="1" si="7"/>
        <v>-0.24624399483342585</v>
      </c>
      <c r="M440" s="41">
        <f t="shared" ca="1" si="10"/>
        <v>5.3589124901880059E-2</v>
      </c>
      <c r="N440" s="219">
        <f t="shared" ca="1" si="11"/>
        <v>3.9151251392023405E-2</v>
      </c>
    </row>
    <row r="441" spans="1:14" ht="13" x14ac:dyDescent="0.15">
      <c r="A441" s="166">
        <f t="shared" si="8"/>
        <v>6</v>
      </c>
      <c r="B441" s="166">
        <f t="shared" si="9"/>
        <v>1906</v>
      </c>
      <c r="C441" s="41">
        <f ca="1">'StockBond Returns'!W431</f>
        <v>1.1581846325841055E-2</v>
      </c>
      <c r="D441" s="217">
        <f>'StockBond Returns'!M431</f>
        <v>18.172666379999999</v>
      </c>
      <c r="E441" s="41">
        <f t="shared" si="0"/>
        <v>4.5013849071167511E-2</v>
      </c>
      <c r="F441" s="138">
        <f t="shared" ca="1" si="3"/>
        <v>172.75681826975548</v>
      </c>
      <c r="G441" s="218">
        <f>'StockBond Returns'!C431</f>
        <v>1906.4166666666345</v>
      </c>
      <c r="H441" s="138">
        <f t="shared" ca="1" si="1"/>
        <v>0.64803744530082397</v>
      </c>
      <c r="I441" s="138">
        <f t="shared" ca="1" si="4"/>
        <v>7.7433410300043439</v>
      </c>
      <c r="J441" s="41">
        <f t="shared" ca="1" si="5"/>
        <v>-0.43366304461067418</v>
      </c>
      <c r="K441" s="41">
        <f t="shared" ca="1" si="6"/>
        <v>-0.50569734198192462</v>
      </c>
      <c r="L441" s="41">
        <f t="shared" ca="1" si="7"/>
        <v>-0.2490937977066735</v>
      </c>
      <c r="M441" s="41">
        <f t="shared" ca="1" si="10"/>
        <v>5.1039699321959509E-2</v>
      </c>
      <c r="N441" s="219">
        <f t="shared" ca="1" si="11"/>
        <v>3.8979230309358279E-2</v>
      </c>
    </row>
    <row r="442" spans="1:14" ht="13" x14ac:dyDescent="0.15">
      <c r="A442" s="166">
        <f t="shared" si="8"/>
        <v>7</v>
      </c>
      <c r="B442" s="166">
        <f t="shared" si="9"/>
        <v>1906</v>
      </c>
      <c r="C442" s="41">
        <f ca="1">'StockBond Returns'!W432</f>
        <v>1.7453856395151412E-2</v>
      </c>
      <c r="D442" s="217">
        <f>'StockBond Returns'!M432</f>
        <v>18.195200140000001</v>
      </c>
      <c r="E442" s="41">
        <f t="shared" si="0"/>
        <v>4.4979774674245493E-2</v>
      </c>
      <c r="F442" s="138">
        <f t="shared" ca="1" si="3"/>
        <v>175.11274276930928</v>
      </c>
      <c r="G442" s="218">
        <f>'StockBond Returns'!C432</f>
        <v>1906.4999999999677</v>
      </c>
      <c r="H442" s="138">
        <f t="shared" ca="1" si="1"/>
        <v>0.65637764269605359</v>
      </c>
      <c r="I442" s="138">
        <f t="shared" ca="1" si="4"/>
        <v>7.7640675909086339</v>
      </c>
      <c r="J442" s="41">
        <f t="shared" ca="1" si="5"/>
        <v>-0.43458993105951294</v>
      </c>
      <c r="K442" s="41">
        <f t="shared" ca="1" si="6"/>
        <v>-0.50701690727764159</v>
      </c>
      <c r="L442" s="41">
        <f t="shared" ca="1" si="7"/>
        <v>-0.25229483415577414</v>
      </c>
      <c r="M442" s="41">
        <f t="shared" ca="1" si="10"/>
        <v>4.8897776202032395E-2</v>
      </c>
      <c r="N442" s="219">
        <f t="shared" ca="1" si="11"/>
        <v>3.8822205881699573E-2</v>
      </c>
    </row>
    <row r="443" spans="1:14" ht="13" x14ac:dyDescent="0.15">
      <c r="A443" s="166">
        <f t="shared" si="8"/>
        <v>8</v>
      </c>
      <c r="B443" s="166">
        <f t="shared" si="9"/>
        <v>1906</v>
      </c>
      <c r="C443" s="41">
        <f ca="1">'StockBond Returns'!W433</f>
        <v>3.5461470386356678E-2</v>
      </c>
      <c r="D443" s="217">
        <f>'StockBond Returns'!M433</f>
        <v>18.967251480000002</v>
      </c>
      <c r="E443" s="41">
        <f t="shared" si="0"/>
        <v>4.3861225849049584E-2</v>
      </c>
      <c r="F443" s="138">
        <f t="shared" ca="1" si="3"/>
        <v>180.64284435226207</v>
      </c>
      <c r="G443" s="218">
        <f>'StockBond Returns'!C433</f>
        <v>1906.583333333301</v>
      </c>
      <c r="H443" s="138">
        <f t="shared" ca="1" si="1"/>
        <v>0.66026804951243989</v>
      </c>
      <c r="I443" s="138">
        <f t="shared" ca="1" si="4"/>
        <v>7.7859631850226769</v>
      </c>
      <c r="J443" s="41">
        <f t="shared" ca="1" si="5"/>
        <v>-0.43554378325208098</v>
      </c>
      <c r="K443" s="41">
        <f t="shared" ca="1" si="6"/>
        <v>-0.50840326853402384</v>
      </c>
      <c r="L443" s="41">
        <f t="shared" ca="1" si="7"/>
        <v>-0.2555962243101767</v>
      </c>
      <c r="M443" s="41">
        <f t="shared" ca="1" si="10"/>
        <v>4.4308157549716842E-2</v>
      </c>
      <c r="N443" s="219">
        <f t="shared" ca="1" si="11"/>
        <v>3.8678928285838632E-2</v>
      </c>
    </row>
    <row r="444" spans="1:14" ht="13" x14ac:dyDescent="0.15">
      <c r="A444" s="166">
        <f t="shared" si="8"/>
        <v>9</v>
      </c>
      <c r="B444" s="166">
        <f t="shared" si="9"/>
        <v>1906</v>
      </c>
      <c r="C444" s="41">
        <f ca="1">'StockBond Returns'!W434</f>
        <v>1.5381111424555871E-2</v>
      </c>
      <c r="D444" s="217">
        <f>'StockBond Returns'!M434</f>
        <v>19.20099368</v>
      </c>
      <c r="E444" s="41">
        <f t="shared" si="0"/>
        <v>4.3540318971658554E-2</v>
      </c>
      <c r="F444" s="138">
        <f t="shared" ca="1" si="3"/>
        <v>182.75090836334087</v>
      </c>
      <c r="G444" s="218">
        <f>'StockBond Returns'!C434</f>
        <v>1906.6666666666342</v>
      </c>
      <c r="H444" s="138">
        <f t="shared" ca="1" si="1"/>
        <v>0.66308607020835042</v>
      </c>
      <c r="I444" s="138">
        <f t="shared" ca="1" si="4"/>
        <v>7.8046613631225368</v>
      </c>
      <c r="J444" s="41">
        <f t="shared" ca="1" si="5"/>
        <v>-0.4362916601175566</v>
      </c>
      <c r="K444" s="41">
        <f t="shared" ca="1" si="6"/>
        <v>-0.50958102152170537</v>
      </c>
      <c r="L444" s="41">
        <f t="shared" ca="1" si="7"/>
        <v>-0.25858157264929149</v>
      </c>
      <c r="M444" s="41">
        <f t="shared" ca="1" si="10"/>
        <v>4.1095403291815158E-2</v>
      </c>
      <c r="N444" s="219">
        <f t="shared" ca="1" si="11"/>
        <v>3.8563052210621694E-2</v>
      </c>
    </row>
    <row r="445" spans="1:14" ht="13" x14ac:dyDescent="0.15">
      <c r="A445" s="166">
        <f t="shared" si="8"/>
        <v>10</v>
      </c>
      <c r="B445" s="166">
        <f t="shared" si="9"/>
        <v>1906</v>
      </c>
      <c r="C445" s="41">
        <f ca="1">'StockBond Returns'!W435</f>
        <v>-2.3807190052446997E-2</v>
      </c>
      <c r="D445" s="217">
        <f>'StockBond Returns'!M435</f>
        <v>18.541721240000001</v>
      </c>
      <c r="E445" s="41">
        <f t="shared" si="0"/>
        <v>4.4466212765692514E-2</v>
      </c>
      <c r="F445" s="138">
        <f t="shared" ca="1" si="3"/>
        <v>177.75282290156372</v>
      </c>
      <c r="G445" s="218">
        <f>'StockBond Returns'!C435</f>
        <v>1906.7499999999675</v>
      </c>
      <c r="H445" s="138">
        <f t="shared" ca="1" si="1"/>
        <v>0.65866623690361614</v>
      </c>
      <c r="I445" s="138">
        <f t="shared" ca="1" si="4"/>
        <v>7.8157693692161105</v>
      </c>
      <c r="J445" s="41">
        <f t="shared" ca="1" si="5"/>
        <v>-0.43618808039921919</v>
      </c>
      <c r="K445" s="41">
        <f t="shared" ca="1" si="6"/>
        <v>-0.51027801969859599</v>
      </c>
      <c r="L445" s="41">
        <f t="shared" ca="1" si="7"/>
        <v>-0.26083963908484642</v>
      </c>
      <c r="M445" s="41">
        <f t="shared" ca="1" si="10"/>
        <v>3.7278029849648675E-2</v>
      </c>
      <c r="N445" s="219">
        <f t="shared" ca="1" si="11"/>
        <v>3.846535558338441E-2</v>
      </c>
    </row>
    <row r="446" spans="1:14" ht="13" x14ac:dyDescent="0.15">
      <c r="A446" s="166">
        <f t="shared" si="8"/>
        <v>11</v>
      </c>
      <c r="B446" s="166">
        <f t="shared" si="9"/>
        <v>1906</v>
      </c>
      <c r="C446" s="41">
        <f ca="1">'StockBond Returns'!W436</f>
        <v>-1.1212468743250804E-2</v>
      </c>
      <c r="D446" s="217">
        <f>'StockBond Returns'!M436</f>
        <v>18.14185165</v>
      </c>
      <c r="E446" s="41">
        <f t="shared" si="0"/>
        <v>4.5060582549466502E-2</v>
      </c>
      <c r="F446" s="138">
        <f t="shared" ca="1" si="3"/>
        <v>175.10849396844523</v>
      </c>
      <c r="G446" s="218">
        <f>'StockBond Returns'!C436</f>
        <v>1906.8333333333007</v>
      </c>
      <c r="H446" s="138">
        <f t="shared" ca="1" si="1"/>
        <v>0.65754089563149021</v>
      </c>
      <c r="I446" s="138">
        <f t="shared" ca="1" si="4"/>
        <v>7.8289199793751143</v>
      </c>
      <c r="J446" s="41">
        <f t="shared" ca="1" si="5"/>
        <v>-0.43607310138772959</v>
      </c>
      <c r="K446" s="41">
        <f t="shared" ca="1" si="6"/>
        <v>-0.511100629058023</v>
      </c>
      <c r="L446" s="41">
        <f t="shared" ca="1" si="7"/>
        <v>-0.26328454767393583</v>
      </c>
      <c r="M446" s="41">
        <f t="shared" ca="1" si="10"/>
        <v>3.4141896112031889E-2</v>
      </c>
      <c r="N446" s="219">
        <f t="shared" ca="1" si="11"/>
        <v>3.8388955880136778E-2</v>
      </c>
    </row>
    <row r="447" spans="1:14" ht="13" x14ac:dyDescent="0.15">
      <c r="A447" s="166">
        <f t="shared" si="8"/>
        <v>12</v>
      </c>
      <c r="B447" s="166">
        <f t="shared" si="9"/>
        <v>1906</v>
      </c>
      <c r="C447" s="41">
        <f ca="1">'StockBond Returns'!W437</f>
        <v>-1.4749573169696439E-2</v>
      </c>
      <c r="D447" s="217">
        <f>'StockBond Returns'!M437</f>
        <v>17.660003669999998</v>
      </c>
      <c r="E447" s="41">
        <f t="shared" si="0"/>
        <v>4.5812564897671965E-2</v>
      </c>
      <c r="F447" s="138">
        <f t="shared" ca="1" si="3"/>
        <v>171.877875975943</v>
      </c>
      <c r="G447" s="218">
        <f>'StockBond Returns'!C437</f>
        <v>1906.916666666634</v>
      </c>
      <c r="H447" s="138">
        <f t="shared" ca="1" si="1"/>
        <v>0.65618052896849177</v>
      </c>
      <c r="I447" s="138">
        <f t="shared" ca="1" si="4"/>
        <v>7.841927405055551</v>
      </c>
      <c r="J447" s="41">
        <f t="shared" ca="1" si="5"/>
        <v>-0.43611913747255504</v>
      </c>
      <c r="K447" s="41">
        <f t="shared" ca="1" si="6"/>
        <v>-0.51191156773473656</v>
      </c>
      <c r="L447" s="41">
        <f t="shared" ca="1" si="7"/>
        <v>-0.26571003104802549</v>
      </c>
      <c r="M447" s="41">
        <f t="shared" ca="1" si="10"/>
        <v>3.1472062252856814E-2</v>
      </c>
      <c r="N447" s="219">
        <f t="shared" ca="1" si="11"/>
        <v>3.8329751418434976E-2</v>
      </c>
    </row>
    <row r="448" spans="1:14" ht="13" x14ac:dyDescent="0.15">
      <c r="A448" s="166">
        <f t="shared" si="8"/>
        <v>1</v>
      </c>
      <c r="B448" s="166">
        <f t="shared" si="9"/>
        <v>1907</v>
      </c>
      <c r="C448" s="41">
        <f ca="1">'StockBond Returns'!W438</f>
        <v>-9.6464719544000262E-3</v>
      </c>
      <c r="D448" s="217">
        <f>'StockBond Returns'!M438</f>
        <v>17.21891385</v>
      </c>
      <c r="E448" s="41">
        <f t="shared" si="0"/>
        <v>4.6537836204749931E-2</v>
      </c>
      <c r="F448" s="138">
        <f t="shared" ca="1" si="3"/>
        <v>169.57001016386045</v>
      </c>
      <c r="G448" s="218">
        <f>'StockBond Returns'!C438</f>
        <v>1906.9999999999673</v>
      </c>
      <c r="H448" s="138">
        <f t="shared" ca="1" si="1"/>
        <v>0.65761844652029322</v>
      </c>
      <c r="I448" s="138">
        <f t="shared" ca="1" si="4"/>
        <v>7.8509506418496677</v>
      </c>
      <c r="J448" s="41">
        <f t="shared" ca="1" si="5"/>
        <v>-0.43602373614806778</v>
      </c>
      <c r="K448" s="41">
        <f t="shared" ca="1" si="6"/>
        <v>-0.51247253642524426</v>
      </c>
      <c r="L448" s="41">
        <f t="shared" ca="1" si="7"/>
        <v>-0.26775860180871358</v>
      </c>
      <c r="M448" s="41">
        <f t="shared" ca="1" si="10"/>
        <v>2.8006424424024567E-2</v>
      </c>
      <c r="N448" s="219">
        <f t="shared" ca="1" si="11"/>
        <v>3.8282547107142649E-2</v>
      </c>
    </row>
    <row r="449" spans="1:14" ht="13" x14ac:dyDescent="0.15">
      <c r="A449" s="166">
        <f t="shared" si="8"/>
        <v>2</v>
      </c>
      <c r="B449" s="166">
        <f t="shared" si="9"/>
        <v>1907</v>
      </c>
      <c r="C449" s="41">
        <f ca="1">'StockBond Returns'!W439</f>
        <v>-4.1365012554454808E-2</v>
      </c>
      <c r="D449" s="217">
        <f>'StockBond Returns'!M439</f>
        <v>16.21707129</v>
      </c>
      <c r="E449" s="41">
        <f t="shared" si="0"/>
        <v>4.8331707591266315E-2</v>
      </c>
      <c r="F449" s="138">
        <f t="shared" ca="1" si="3"/>
        <v>161.92532851334937</v>
      </c>
      <c r="G449" s="218">
        <f>'StockBond Returns'!C439</f>
        <v>1907.0833333333005</v>
      </c>
      <c r="H449" s="138">
        <f t="shared" ca="1" si="1"/>
        <v>0.65217730244391159</v>
      </c>
      <c r="I449" s="138">
        <f t="shared" ca="1" si="4"/>
        <v>7.8543181132516589</v>
      </c>
      <c r="J449" s="41">
        <f t="shared" ca="1" si="5"/>
        <v>-0.43532940674445508</v>
      </c>
      <c r="K449" s="41">
        <f t="shared" ca="1" si="6"/>
        <v>-0.51268155963612028</v>
      </c>
      <c r="L449" s="41">
        <f t="shared" ca="1" si="7"/>
        <v>-0.26927725500063882</v>
      </c>
      <c r="M449" s="41">
        <f t="shared" ca="1" si="10"/>
        <v>2.4512912423307665E-2</v>
      </c>
      <c r="N449" s="219">
        <f t="shared" ca="1" si="11"/>
        <v>3.8249185824269873E-2</v>
      </c>
    </row>
    <row r="450" spans="1:14" ht="13" x14ac:dyDescent="0.15">
      <c r="A450" s="166">
        <f t="shared" si="8"/>
        <v>3</v>
      </c>
      <c r="B450" s="166">
        <f t="shared" si="9"/>
        <v>1907</v>
      </c>
      <c r="C450" s="41">
        <f ca="1">'StockBond Returns'!W440</f>
        <v>-5.8834146697668691E-2</v>
      </c>
      <c r="D450" s="217">
        <f>'StockBond Returns'!M440</f>
        <v>14.68754526</v>
      </c>
      <c r="E450" s="41">
        <f t="shared" si="0"/>
        <v>5.1542448288598497E-2</v>
      </c>
      <c r="F450" s="138">
        <f t="shared" ca="1" si="3"/>
        <v>151.78478297416774</v>
      </c>
      <c r="G450" s="218">
        <f>'StockBond Returns'!C440</f>
        <v>1907.1666666666338</v>
      </c>
      <c r="H450" s="138">
        <f t="shared" ca="1" si="1"/>
        <v>0.65194661062018222</v>
      </c>
      <c r="I450" s="138">
        <f t="shared" ca="1" si="4"/>
        <v>7.8578600766064026</v>
      </c>
      <c r="J450" s="41">
        <f t="shared" ca="1" si="5"/>
        <v>-0.43533262906331316</v>
      </c>
      <c r="K450" s="41">
        <f t="shared" ca="1" si="6"/>
        <v>-0.51290122046502695</v>
      </c>
      <c r="L450" s="41">
        <f t="shared" ca="1" si="7"/>
        <v>-0.27081129027291517</v>
      </c>
      <c r="M450" s="41">
        <f t="shared" ca="1" si="10"/>
        <v>2.2290472951515206E-2</v>
      </c>
      <c r="N450" s="219">
        <f t="shared" ca="1" si="11"/>
        <v>3.8222766634745657E-2</v>
      </c>
    </row>
    <row r="451" spans="1:14" ht="13" x14ac:dyDescent="0.15">
      <c r="A451" s="166">
        <f t="shared" si="8"/>
        <v>4</v>
      </c>
      <c r="B451" s="166">
        <f t="shared" si="9"/>
        <v>1907</v>
      </c>
      <c r="C451" s="41">
        <f ca="1">'StockBond Returns'!W441</f>
        <v>7.3160877063752584E-3</v>
      </c>
      <c r="D451" s="217">
        <f>'StockBond Returns'!M441</f>
        <v>14.66970991</v>
      </c>
      <c r="E451" s="41">
        <f t="shared" si="0"/>
        <v>5.158383690390235E-2</v>
      </c>
      <c r="F451" s="138">
        <f t="shared" ca="1" si="3"/>
        <v>152.23853744969654</v>
      </c>
      <c r="G451" s="218">
        <f>'StockBond Returns'!C441</f>
        <v>1907.249999999967</v>
      </c>
      <c r="H451" s="138">
        <f t="shared" ca="1" si="1"/>
        <v>0.65442065719114806</v>
      </c>
      <c r="I451" s="138">
        <f t="shared" ca="1" si="4"/>
        <v>7.8619420805780553</v>
      </c>
      <c r="J451" s="41">
        <f t="shared" ca="1" si="5"/>
        <v>-0.43563521568596553</v>
      </c>
      <c r="K451" s="41">
        <f t="shared" ca="1" si="6"/>
        <v>-0.51315412733361865</v>
      </c>
      <c r="L451" s="41">
        <f t="shared" ca="1" si="7"/>
        <v>-0.27239520030206876</v>
      </c>
      <c r="M451" s="41">
        <f t="shared" ca="1" si="10"/>
        <v>1.9924837538032314E-2</v>
      </c>
      <c r="N451" s="219">
        <f t="shared" ca="1" si="11"/>
        <v>3.8201323192193146E-2</v>
      </c>
    </row>
    <row r="452" spans="1:14" ht="13" x14ac:dyDescent="0.15">
      <c r="A452" s="166">
        <f t="shared" si="8"/>
        <v>5</v>
      </c>
      <c r="B452" s="166">
        <f t="shared" si="9"/>
        <v>1907</v>
      </c>
      <c r="C452" s="41">
        <f ca="1">'StockBond Returns'!W442</f>
        <v>-4.4130216380287468E-2</v>
      </c>
      <c r="D452" s="217">
        <f>'StockBond Returns'!M442</f>
        <v>13.790107150000001</v>
      </c>
      <c r="E452" s="41">
        <f t="shared" si="0"/>
        <v>5.3757876357400168E-2</v>
      </c>
      <c r="F452" s="138">
        <f t="shared" ca="1" si="3"/>
        <v>144.89467691863737</v>
      </c>
      <c r="G452" s="218">
        <f>'StockBond Returns'!C442</f>
        <v>1907.3333333333003</v>
      </c>
      <c r="H452" s="138">
        <f t="shared" ca="1" si="1"/>
        <v>0.64910251055312929</v>
      </c>
      <c r="I452" s="138">
        <f t="shared" ca="1" si="4"/>
        <v>7.8654223965499304</v>
      </c>
      <c r="J452" s="41">
        <f t="shared" ca="1" si="5"/>
        <v>-0.43576567894200435</v>
      </c>
      <c r="K452" s="41">
        <f t="shared" ca="1" si="6"/>
        <v>-0.51336954837282756</v>
      </c>
      <c r="L452" s="41">
        <f t="shared" ca="1" si="7"/>
        <v>-0.27392303451106748</v>
      </c>
      <c r="M452" s="41">
        <f t="shared" ca="1" si="10"/>
        <v>1.8000636092953215E-2</v>
      </c>
      <c r="N452" s="219">
        <f t="shared" ca="1" si="11"/>
        <v>3.8184251453303474E-2</v>
      </c>
    </row>
    <row r="453" spans="1:14" ht="13" x14ac:dyDescent="0.15">
      <c r="A453" s="166">
        <f t="shared" si="8"/>
        <v>6</v>
      </c>
      <c r="B453" s="166">
        <f t="shared" si="9"/>
        <v>1907</v>
      </c>
      <c r="C453" s="41">
        <f ca="1">'StockBond Returns'!W443</f>
        <v>-3.1862770737790341E-2</v>
      </c>
      <c r="D453" s="217">
        <f>'StockBond Returns'!M443</f>
        <v>13.14426995</v>
      </c>
      <c r="E453" s="41">
        <f t="shared" si="0"/>
        <v>5.5539389171248725E-2</v>
      </c>
      <c r="F453" s="138">
        <f t="shared" ca="1" si="3"/>
        <v>139.6495107407786</v>
      </c>
      <c r="G453" s="218">
        <f>'StockBond Returns'!C443</f>
        <v>1907.4166666666335</v>
      </c>
      <c r="H453" s="138">
        <f t="shared" ca="1" si="1"/>
        <v>0.64633737705054839</v>
      </c>
      <c r="I453" s="138">
        <f t="shared" ca="1" si="4"/>
        <v>7.8637223282996551</v>
      </c>
      <c r="J453" s="41">
        <f t="shared" ca="1" si="5"/>
        <v>-0.43629299145597122</v>
      </c>
      <c r="K453" s="41">
        <f t="shared" ca="1" si="6"/>
        <v>-0.51326434310922731</v>
      </c>
      <c r="L453" s="41">
        <f t="shared" ca="1" si="7"/>
        <v>-0.27497522970868227</v>
      </c>
      <c r="M453" s="41">
        <f t="shared" ca="1" si="10"/>
        <v>1.5546428580228033E-2</v>
      </c>
      <c r="N453" s="219">
        <f t="shared" ca="1" si="11"/>
        <v>3.8167310345248867E-2</v>
      </c>
    </row>
    <row r="454" spans="1:14" ht="13" x14ac:dyDescent="0.15">
      <c r="A454" s="166">
        <f t="shared" si="8"/>
        <v>7</v>
      </c>
      <c r="B454" s="166">
        <f t="shared" si="9"/>
        <v>1907</v>
      </c>
      <c r="C454" s="41">
        <f ca="1">'StockBond Returns'!W444</f>
        <v>3.2470606872990096E-2</v>
      </c>
      <c r="D454" s="217">
        <f>'StockBond Returns'!M444</f>
        <v>13.585007360000001</v>
      </c>
      <c r="E454" s="41">
        <f t="shared" si="0"/>
        <v>5.4305280023050351E-2</v>
      </c>
      <c r="F454" s="138">
        <f t="shared" ca="1" si="3"/>
        <v>143.51669076011976</v>
      </c>
      <c r="G454" s="218">
        <f>'StockBond Returns'!C444</f>
        <v>1907.4999999999668</v>
      </c>
      <c r="H454" s="138">
        <f t="shared" ca="1" si="1"/>
        <v>0.64947617330915219</v>
      </c>
      <c r="I454" s="138">
        <f t="shared" ca="1" si="4"/>
        <v>7.8568208589127533</v>
      </c>
      <c r="J454" s="41">
        <f t="shared" ca="1" si="5"/>
        <v>-0.43603735447951819</v>
      </c>
      <c r="K454" s="41">
        <f t="shared" ca="1" si="6"/>
        <v>-0.51283679215752975</v>
      </c>
      <c r="L454" s="41">
        <f t="shared" ca="1" si="7"/>
        <v>-0.27554865741103374</v>
      </c>
      <c r="M454" s="41">
        <f t="shared" ca="1" si="10"/>
        <v>1.1946478687631323E-2</v>
      </c>
      <c r="N454" s="219">
        <f t="shared" ca="1" si="11"/>
        <v>3.8153554944881575E-2</v>
      </c>
    </row>
    <row r="455" spans="1:14" ht="13" x14ac:dyDescent="0.15">
      <c r="A455" s="166">
        <f t="shared" si="8"/>
        <v>8</v>
      </c>
      <c r="B455" s="166">
        <f t="shared" si="9"/>
        <v>1907</v>
      </c>
      <c r="C455" s="41">
        <f ca="1">'StockBond Returns'!W445</f>
        <v>-5.5497352845030323E-2</v>
      </c>
      <c r="D455" s="217">
        <f>'StockBond Returns'!M445</f>
        <v>12.513471600000001</v>
      </c>
      <c r="E455" s="41">
        <f t="shared" si="0"/>
        <v>5.7456937289888439E-2</v>
      </c>
      <c r="F455" s="138">
        <f t="shared" ca="1" si="3"/>
        <v>134.93846236889971</v>
      </c>
      <c r="G455" s="218">
        <f>'StockBond Returns'!C445</f>
        <v>1907.5833333333001</v>
      </c>
      <c r="H455" s="138">
        <f t="shared" ca="1" si="1"/>
        <v>0.64609589752698682</v>
      </c>
      <c r="I455" s="138">
        <f t="shared" ca="1" si="4"/>
        <v>7.8426487069273003</v>
      </c>
      <c r="J455" s="41">
        <f t="shared" ca="1" si="5"/>
        <v>-0.43559527077318827</v>
      </c>
      <c r="K455" s="41">
        <f t="shared" ca="1" si="6"/>
        <v>-0.51195645806617029</v>
      </c>
      <c r="L455" s="41">
        <f t="shared" ca="1" si="7"/>
        <v>-0.27545116977344841</v>
      </c>
      <c r="M455" s="41">
        <f t="shared" ca="1" si="10"/>
        <v>7.280476487952825E-3</v>
      </c>
      <c r="N455" s="219">
        <f t="shared" ca="1" si="11"/>
        <v>3.814397335183968E-2</v>
      </c>
    </row>
    <row r="456" spans="1:14" ht="13" x14ac:dyDescent="0.15">
      <c r="A456" s="166">
        <f t="shared" si="8"/>
        <v>9</v>
      </c>
      <c r="B456" s="166">
        <f t="shared" si="9"/>
        <v>1907</v>
      </c>
      <c r="C456" s="41">
        <f ca="1">'StockBond Returns'!W446</f>
        <v>-6.3816087027102333E-3</v>
      </c>
      <c r="D456" s="217">
        <f>'StockBond Returns'!M446</f>
        <v>12.328569659999999</v>
      </c>
      <c r="E456" s="41">
        <f t="shared" si="0"/>
        <v>5.8056205122663032E-2</v>
      </c>
      <c r="F456" s="138">
        <f t="shared" ca="1" si="3"/>
        <v>133.43536513679146</v>
      </c>
      <c r="G456" s="218">
        <f>'StockBond Returns'!C446</f>
        <v>1907.6666666666333</v>
      </c>
      <c r="H456" s="138">
        <f t="shared" ca="1" si="1"/>
        <v>0.64556257741658374</v>
      </c>
      <c r="I456" s="138">
        <f t="shared" ca="1" si="4"/>
        <v>7.8251252141355332</v>
      </c>
      <c r="J456" s="41">
        <f t="shared" ca="1" si="5"/>
        <v>-0.43567910503472307</v>
      </c>
      <c r="K456" s="41">
        <f t="shared" ca="1" si="6"/>
        <v>-0.51086353913450933</v>
      </c>
      <c r="L456" s="41">
        <f t="shared" ca="1" si="7"/>
        <v>-0.27504169431657877</v>
      </c>
      <c r="M456" s="41">
        <f t="shared" ca="1" si="10"/>
        <v>2.6220037053354961E-3</v>
      </c>
      <c r="N456" s="219">
        <f t="shared" ca="1" si="11"/>
        <v>3.8137839852723579E-2</v>
      </c>
    </row>
    <row r="457" spans="1:14" ht="13" x14ac:dyDescent="0.15">
      <c r="A457" s="166">
        <f t="shared" si="8"/>
        <v>10</v>
      </c>
      <c r="B457" s="166">
        <f t="shared" si="9"/>
        <v>1907</v>
      </c>
      <c r="C457" s="41">
        <f ca="1">'StockBond Returns'!W447</f>
        <v>-8.8128286456563884E-2</v>
      </c>
      <c r="D457" s="217">
        <f>'StockBond Returns'!M447</f>
        <v>10.83184015</v>
      </c>
      <c r="E457" s="41">
        <f t="shared" si="0"/>
        <v>6.3660208521910289E-2</v>
      </c>
      <c r="F457" s="138">
        <f t="shared" ca="1" si="3"/>
        <v>121.08726480091174</v>
      </c>
      <c r="G457" s="218">
        <f>'StockBond Returns'!C447</f>
        <v>1907.7499999999666</v>
      </c>
      <c r="H457" s="138">
        <f t="shared" ca="1" si="1"/>
        <v>0.64237004388115071</v>
      </c>
      <c r="I457" s="138">
        <f t="shared" ca="1" si="4"/>
        <v>7.808829021113068</v>
      </c>
      <c r="J457" s="41">
        <f t="shared" ca="1" si="5"/>
        <v>-0.43602617195567328</v>
      </c>
      <c r="K457" s="41">
        <f t="shared" ca="1" si="6"/>
        <v>-0.50984276352794433</v>
      </c>
      <c r="L457" s="41">
        <f t="shared" ca="1" si="7"/>
        <v>-0.27474239327940098</v>
      </c>
      <c r="M457" s="41">
        <f t="shared" ca="1" si="10"/>
        <v>-8.8799295055685956E-4</v>
      </c>
      <c r="N457" s="219">
        <f t="shared" ca="1" si="11"/>
        <v>3.8133350859856467E-2</v>
      </c>
    </row>
    <row r="458" spans="1:14" ht="13" x14ac:dyDescent="0.15">
      <c r="A458" s="166">
        <f t="shared" si="8"/>
        <v>11</v>
      </c>
      <c r="B458" s="166">
        <f t="shared" si="9"/>
        <v>1907</v>
      </c>
      <c r="C458" s="41">
        <f ca="1">'StockBond Returns'!W448</f>
        <v>-4.2798530728351174E-3</v>
      </c>
      <c r="D458" s="217">
        <f>'StockBond Returns'!M448</f>
        <v>10.59117756</v>
      </c>
      <c r="E458" s="41">
        <f t="shared" si="0"/>
        <v>6.4709103725006378E-2</v>
      </c>
      <c r="F458" s="138">
        <f t="shared" ca="1" si="3"/>
        <v>119.92940830409742</v>
      </c>
      <c r="G458" s="218">
        <f>'StockBond Returns'!C448</f>
        <v>1907.8333333332998</v>
      </c>
      <c r="H458" s="138">
        <f t="shared" ca="1" si="1"/>
        <v>0.64671037680237342</v>
      </c>
      <c r="I458" s="138">
        <f t="shared" ca="1" si="4"/>
        <v>7.7979985022839511</v>
      </c>
      <c r="J458" s="41">
        <f t="shared" ca="1" si="5"/>
        <v>-0.43766815917285951</v>
      </c>
      <c r="K458" s="41">
        <f t="shared" ca="1" si="6"/>
        <v>-0.50916199176615395</v>
      </c>
      <c r="L458" s="41">
        <f t="shared" ca="1" si="7"/>
        <v>-0.27495131876770174</v>
      </c>
      <c r="M458" s="41">
        <f t="shared" ca="1" si="10"/>
        <v>-3.9496478661966705E-3</v>
      </c>
      <c r="N458" s="219">
        <f t="shared" ca="1" si="11"/>
        <v>3.8127228308109155E-2</v>
      </c>
    </row>
    <row r="459" spans="1:14" ht="13" x14ac:dyDescent="0.15">
      <c r="A459" s="166">
        <f t="shared" si="8"/>
        <v>12</v>
      </c>
      <c r="B459" s="166">
        <f t="shared" si="9"/>
        <v>1907</v>
      </c>
      <c r="C459" s="41">
        <f ca="1">'StockBond Returns'!W449</f>
        <v>6.0559498078771763E-2</v>
      </c>
      <c r="D459" s="217">
        <f>'StockBond Returns'!M449</f>
        <v>11.333306240000001</v>
      </c>
      <c r="E459" s="41">
        <f t="shared" si="0"/>
        <v>6.1617752526203683E-2</v>
      </c>
      <c r="F459" s="138">
        <f t="shared" ca="1" si="3"/>
        <v>126.50639824325378</v>
      </c>
      <c r="G459" s="218">
        <f>'StockBond Returns'!C449</f>
        <v>1907.9166666666331</v>
      </c>
      <c r="H459" s="138">
        <f t="shared" ca="1" si="1"/>
        <v>0.64958666166118173</v>
      </c>
      <c r="I459" s="138">
        <f t="shared" ca="1" si="4"/>
        <v>7.7914046349766419</v>
      </c>
      <c r="J459" s="41">
        <f t="shared" ca="1" si="5"/>
        <v>-0.43948024960245791</v>
      </c>
      <c r="K459" s="41">
        <f t="shared" ca="1" si="6"/>
        <v>-0.50874659546121181</v>
      </c>
      <c r="L459" s="41">
        <f t="shared" ca="1" si="7"/>
        <v>-0.27555745105835416</v>
      </c>
      <c r="M459" s="41">
        <f t="shared" ca="1" si="10"/>
        <v>-6.442647001085211E-3</v>
      </c>
      <c r="N459" s="219">
        <f t="shared" ca="1" si="11"/>
        <v>3.8121105628559041E-2</v>
      </c>
    </row>
    <row r="460" spans="1:14" ht="13" x14ac:dyDescent="0.15">
      <c r="A460" s="166">
        <f t="shared" si="8"/>
        <v>1</v>
      </c>
      <c r="B460" s="166">
        <f t="shared" si="9"/>
        <v>1908</v>
      </c>
      <c r="C460" s="41">
        <f ca="1">'StockBond Returns'!W450</f>
        <v>4.7707228068547866E-2</v>
      </c>
      <c r="D460" s="217">
        <f>'StockBond Returns'!M450</f>
        <v>11.90296863</v>
      </c>
      <c r="E460" s="41">
        <f t="shared" si="0"/>
        <v>5.9506327626522526E-2</v>
      </c>
      <c r="F460" s="138">
        <f t="shared" ca="1" si="3"/>
        <v>131.86109119569591</v>
      </c>
      <c r="G460" s="218">
        <f>'StockBond Returns'!C450</f>
        <v>1907.9999999999663</v>
      </c>
      <c r="H460" s="138">
        <f t="shared" ca="1" si="1"/>
        <v>0.6538807744901538</v>
      </c>
      <c r="I460" s="138">
        <f t="shared" ca="1" si="4"/>
        <v>7.7876669629465018</v>
      </c>
      <c r="J460" s="41">
        <f t="shared" ca="1" si="5"/>
        <v>-0.44131875326362757</v>
      </c>
      <c r="K460" s="41">
        <f t="shared" ca="1" si="6"/>
        <v>-0.5085108195711292</v>
      </c>
      <c r="L460" s="41">
        <f t="shared" ca="1" si="7"/>
        <v>-0.27643357571516902</v>
      </c>
      <c r="M460" s="41">
        <f t="shared" ca="1" si="10"/>
        <v>-8.0606389964841263E-3</v>
      </c>
      <c r="N460" s="219">
        <f t="shared" ca="1" si="11"/>
        <v>3.8116117882715281E-2</v>
      </c>
    </row>
    <row r="461" spans="1:14" ht="13" x14ac:dyDescent="0.15">
      <c r="A461" s="166">
        <f t="shared" si="8"/>
        <v>2</v>
      </c>
      <c r="B461" s="166">
        <f t="shared" si="9"/>
        <v>1908</v>
      </c>
      <c r="C461" s="41">
        <f ca="1">'StockBond Returns'!W451</f>
        <v>-1.151625044843143E-2</v>
      </c>
      <c r="D461" s="217">
        <f>'StockBond Returns'!M451</f>
        <v>11.554846299999999</v>
      </c>
      <c r="E461" s="41">
        <f t="shared" si="0"/>
        <v>6.0771886706100113E-2</v>
      </c>
      <c r="F461" s="138">
        <f t="shared" ca="1" si="3"/>
        <v>129.69619532535512</v>
      </c>
      <c r="G461" s="218">
        <f>'StockBond Returns'!C451</f>
        <v>1908.0833333332996</v>
      </c>
      <c r="H461" s="138">
        <f t="shared" ca="1" si="1"/>
        <v>0.65682354071039273</v>
      </c>
      <c r="I461" s="138">
        <f t="shared" ca="1" si="4"/>
        <v>7.7923132012129832</v>
      </c>
      <c r="J461" s="41">
        <f t="shared" ca="1" si="5"/>
        <v>-0.44361721380104158</v>
      </c>
      <c r="K461" s="41">
        <f t="shared" ca="1" si="6"/>
        <v>-0.50880387450599951</v>
      </c>
      <c r="L461" s="41">
        <f t="shared" ca="1" si="7"/>
        <v>-0.27809221369721582</v>
      </c>
      <c r="M461" s="41">
        <f t="shared" ca="1" si="10"/>
        <v>-7.894372387854065E-3</v>
      </c>
      <c r="N461" s="219">
        <f t="shared" ca="1" si="11"/>
        <v>3.8113026562144263E-2</v>
      </c>
    </row>
    <row r="462" spans="1:14" ht="13" x14ac:dyDescent="0.15">
      <c r="A462" s="166">
        <f t="shared" si="8"/>
        <v>3</v>
      </c>
      <c r="B462" s="166">
        <f t="shared" si="9"/>
        <v>1908</v>
      </c>
      <c r="C462" s="41">
        <f ca="1">'StockBond Returns'!W452</f>
        <v>3.8843568284282461E-2</v>
      </c>
      <c r="D462" s="217">
        <f>'StockBond Returns'!M452</f>
        <v>11.98466266</v>
      </c>
      <c r="E462" s="41">
        <f t="shared" si="0"/>
        <v>5.9219989471943971E-2</v>
      </c>
      <c r="F462" s="138">
        <f t="shared" ca="1" si="3"/>
        <v>134.05172143392247</v>
      </c>
      <c r="G462" s="218">
        <f>'StockBond Returns'!C452</f>
        <v>1908.1666666666329</v>
      </c>
      <c r="H462" s="138">
        <f t="shared" ca="1" si="1"/>
        <v>0.66154512766773788</v>
      </c>
      <c r="I462" s="138">
        <f t="shared" ca="1" si="4"/>
        <v>7.8019117182605404</v>
      </c>
      <c r="J462" s="41">
        <f t="shared" ca="1" si="5"/>
        <v>-0.44593263385913318</v>
      </c>
      <c r="K462" s="41">
        <f t="shared" ca="1" si="6"/>
        <v>-0.50940818208528338</v>
      </c>
      <c r="L462" s="41">
        <f t="shared" ca="1" si="7"/>
        <v>-0.28021222314240435</v>
      </c>
      <c r="M462" s="41">
        <f t="shared" ca="1" si="10"/>
        <v>-7.1200502172882318E-3</v>
      </c>
      <c r="N462" s="219">
        <f t="shared" ca="1" si="11"/>
        <v>3.8111173738938291E-2</v>
      </c>
    </row>
    <row r="463" spans="1:14" ht="13" x14ac:dyDescent="0.15">
      <c r="A463" s="166">
        <f t="shared" si="8"/>
        <v>4</v>
      </c>
      <c r="B463" s="166">
        <f t="shared" si="9"/>
        <v>1908</v>
      </c>
      <c r="C463" s="41">
        <f ca="1">'StockBond Returns'!W453</f>
        <v>3.5997870049073948E-2</v>
      </c>
      <c r="D463" s="217">
        <f>'StockBond Returns'!M453</f>
        <v>12.44888916</v>
      </c>
      <c r="E463" s="41">
        <f t="shared" si="0"/>
        <v>5.7664226187069692E-2</v>
      </c>
      <c r="F463" s="138">
        <f t="shared" ca="1" si="3"/>
        <v>138.19193853875035</v>
      </c>
      <c r="G463" s="218">
        <f>'StockBond Returns'!C453</f>
        <v>1908.2499999999661</v>
      </c>
      <c r="H463" s="138">
        <f t="shared" ca="1" si="1"/>
        <v>0.66406093342734451</v>
      </c>
      <c r="I463" s="138">
        <f t="shared" ca="1" si="4"/>
        <v>7.8115519944967362</v>
      </c>
      <c r="J463" s="41">
        <f t="shared" ca="1" si="5"/>
        <v>-0.44723038527860903</v>
      </c>
      <c r="K463" s="41">
        <f t="shared" ca="1" si="6"/>
        <v>-0.51001362395486916</v>
      </c>
      <c r="L463" s="41">
        <f t="shared" ca="1" si="7"/>
        <v>-0.28233596367566283</v>
      </c>
      <c r="M463" s="41">
        <f t="shared" ca="1" si="10"/>
        <v>-6.4093687748987271E-3</v>
      </c>
      <c r="N463" s="219">
        <f t="shared" ca="1" si="11"/>
        <v>3.8109263856967453E-2</v>
      </c>
    </row>
    <row r="464" spans="1:14" ht="13" x14ac:dyDescent="0.15">
      <c r="A464" s="166">
        <f t="shared" si="8"/>
        <v>5</v>
      </c>
      <c r="B464" s="166">
        <f t="shared" si="9"/>
        <v>1908</v>
      </c>
      <c r="C464" s="41">
        <f ca="1">'StockBond Returns'!W454</f>
        <v>4.8517954921978093E-2</v>
      </c>
      <c r="D464" s="217">
        <f>'StockBond Returns'!M454</f>
        <v>13.078451360000001</v>
      </c>
      <c r="E464" s="41">
        <f t="shared" si="0"/>
        <v>5.573082613047238E-2</v>
      </c>
      <c r="F464" s="138">
        <f t="shared" ca="1" si="3"/>
        <v>144.20044897149339</v>
      </c>
      <c r="G464" s="218">
        <f>'StockBond Returns'!C454</f>
        <v>1908.3333333332994</v>
      </c>
      <c r="H464" s="138">
        <f t="shared" ca="1" si="1"/>
        <v>0.66970084579719602</v>
      </c>
      <c r="I464" s="138">
        <f t="shared" ca="1" si="4"/>
        <v>7.8321503297408022</v>
      </c>
      <c r="J464" s="41">
        <f t="shared" ca="1" si="5"/>
        <v>-0.44961801629040576</v>
      </c>
      <c r="K464" s="41">
        <f t="shared" ca="1" si="6"/>
        <v>-0.51130227435276532</v>
      </c>
      <c r="L464" s="41">
        <f t="shared" ca="1" si="7"/>
        <v>-0.2854615939499926</v>
      </c>
      <c r="M464" s="41">
        <f t="shared" ca="1" si="10"/>
        <v>-4.230169103660919E-3</v>
      </c>
      <c r="N464" s="219">
        <f t="shared" ca="1" si="11"/>
        <v>3.8107938644751704E-2</v>
      </c>
    </row>
    <row r="465" spans="1:14" ht="13" x14ac:dyDescent="0.15">
      <c r="A465" s="166">
        <f t="shared" si="8"/>
        <v>6</v>
      </c>
      <c r="B465" s="166">
        <f t="shared" si="9"/>
        <v>1908</v>
      </c>
      <c r="C465" s="41">
        <f ca="1">'StockBond Returns'!W455</f>
        <v>-1.3205198624984974E-3</v>
      </c>
      <c r="D465" s="217">
        <f>'StockBond Returns'!M455</f>
        <v>13.05168413</v>
      </c>
      <c r="E465" s="41">
        <f t="shared" si="0"/>
        <v>5.5809232358046655E-2</v>
      </c>
      <c r="F465" s="138">
        <f t="shared" ca="1" si="3"/>
        <v>143.34121292191693</v>
      </c>
      <c r="G465" s="218">
        <f>'StockBond Returns'!C455</f>
        <v>1908.4166666666326</v>
      </c>
      <c r="H465" s="138">
        <f t="shared" ca="1" si="1"/>
        <v>0.66664692153695848</v>
      </c>
      <c r="I465" s="138">
        <f t="shared" ca="1" si="4"/>
        <v>7.8524598742272129</v>
      </c>
      <c r="J465" s="41">
        <f t="shared" ca="1" si="5"/>
        <v>-0.45049864045954835</v>
      </c>
      <c r="K465" s="41">
        <f t="shared" ca="1" si="6"/>
        <v>-0.51256623855741101</v>
      </c>
      <c r="L465" s="41">
        <f t="shared" ca="1" si="7"/>
        <v>-0.28855042497908523</v>
      </c>
      <c r="M465" s="41">
        <f t="shared" ca="1" si="10"/>
        <v>-1.4322039362848482E-3</v>
      </c>
      <c r="N465" s="219">
        <f t="shared" ca="1" si="11"/>
        <v>3.8103034080714568E-2</v>
      </c>
    </row>
    <row r="466" spans="1:14" ht="13" x14ac:dyDescent="0.15">
      <c r="A466" s="166">
        <f t="shared" si="8"/>
        <v>7</v>
      </c>
      <c r="B466" s="166">
        <f t="shared" si="9"/>
        <v>1908</v>
      </c>
      <c r="C466" s="41">
        <f ca="1">'StockBond Returns'!W456</f>
        <v>1.9686131500056481E-2</v>
      </c>
      <c r="D466" s="217">
        <f>'StockBond Returns'!M456</f>
        <v>13.3454871</v>
      </c>
      <c r="E466" s="41">
        <f t="shared" si="0"/>
        <v>5.496584866130514E-2</v>
      </c>
      <c r="F466" s="138">
        <f t="shared" ca="1" si="3"/>
        <v>145.48327626837693</v>
      </c>
      <c r="G466" s="218">
        <f>'StockBond Returns'!C456</f>
        <v>1908.4999999999659</v>
      </c>
      <c r="H466" s="138">
        <f t="shared" ca="1" si="1"/>
        <v>0.66638431217653771</v>
      </c>
      <c r="I466" s="138">
        <f t="shared" ca="1" si="4"/>
        <v>7.8693680130945989</v>
      </c>
      <c r="J466" s="41">
        <f t="shared" ca="1" si="5"/>
        <v>-0.45130332526013595</v>
      </c>
      <c r="K466" s="41">
        <f t="shared" ca="1" si="6"/>
        <v>-0.51361353965114698</v>
      </c>
      <c r="L466" s="41">
        <f t="shared" ca="1" si="7"/>
        <v>-0.29132324277954202</v>
      </c>
      <c r="M466" s="41">
        <f t="shared" ca="1" si="10"/>
        <v>1.5969759788543314E-3</v>
      </c>
      <c r="N466" s="219">
        <f t="shared" ca="1" si="11"/>
        <v>3.8094233445852839E-2</v>
      </c>
    </row>
    <row r="467" spans="1:14" ht="13" x14ac:dyDescent="0.15">
      <c r="A467" s="166">
        <f t="shared" si="8"/>
        <v>8</v>
      </c>
      <c r="B467" s="166">
        <f t="shared" si="9"/>
        <v>1908</v>
      </c>
      <c r="C467" s="41">
        <f ca="1">'StockBond Returns'!W457</f>
        <v>3.4892966949290775E-2</v>
      </c>
      <c r="D467" s="217">
        <f>'StockBond Returns'!M457</f>
        <v>13.884232900000001</v>
      </c>
      <c r="E467" s="41">
        <f t="shared" si="0"/>
        <v>5.3512072370235163E-2</v>
      </c>
      <c r="F467" s="138">
        <f t="shared" ca="1" si="3"/>
        <v>149.86998298092709</v>
      </c>
      <c r="G467" s="218">
        <f>'StockBond Returns'!C457</f>
        <v>1908.5833333332992</v>
      </c>
      <c r="H467" s="138">
        <f t="shared" ca="1" si="1"/>
        <v>0.66832111461677357</v>
      </c>
      <c r="I467" s="138">
        <f t="shared" ca="1" si="4"/>
        <v>7.8915932301843839</v>
      </c>
      <c r="J467" s="41">
        <f t="shared" ca="1" si="5"/>
        <v>-0.45262043840160038</v>
      </c>
      <c r="K467" s="41">
        <f t="shared" ca="1" si="6"/>
        <v>-0.51498335742500756</v>
      </c>
      <c r="L467" s="41">
        <f t="shared" ca="1" si="7"/>
        <v>-0.29456509498329064</v>
      </c>
      <c r="M467" s="41">
        <f t="shared" ca="1" si="10"/>
        <v>6.2408154548414529E-3</v>
      </c>
      <c r="N467" s="219">
        <f t="shared" ca="1" si="11"/>
        <v>3.808055120684796E-2</v>
      </c>
    </row>
    <row r="468" spans="1:14" ht="13" x14ac:dyDescent="0.15">
      <c r="A468" s="166">
        <f t="shared" si="8"/>
        <v>9</v>
      </c>
      <c r="B468" s="166">
        <f t="shared" si="9"/>
        <v>1908</v>
      </c>
      <c r="C468" s="41">
        <f ca="1">'StockBond Returns'!W458</f>
        <v>-5.6067241853061042E-3</v>
      </c>
      <c r="D468" s="217">
        <f>'StockBond Returns'!M458</f>
        <v>13.701442269999999</v>
      </c>
      <c r="E468" s="41">
        <f t="shared" si="0"/>
        <v>5.3992508609460428E-2</v>
      </c>
      <c r="F468" s="138">
        <f t="shared" ca="1" si="3"/>
        <v>148.36512930023662</v>
      </c>
      <c r="G468" s="218">
        <f>'StockBond Returns'!C458</f>
        <v>1908.6666666666324</v>
      </c>
      <c r="H468" s="138">
        <f t="shared" ca="1" si="1"/>
        <v>0.66755046009056118</v>
      </c>
      <c r="I468" s="138">
        <f t="shared" ca="1" si="4"/>
        <v>7.9135811128583633</v>
      </c>
      <c r="J468" s="41">
        <f t="shared" ca="1" si="5"/>
        <v>-0.45322586182419655</v>
      </c>
      <c r="K468" s="41">
        <f t="shared" ca="1" si="6"/>
        <v>-0.51633097601636035</v>
      </c>
      <c r="L468" s="41">
        <f t="shared" ca="1" si="7"/>
        <v>-0.29777292227505925</v>
      </c>
      <c r="M468" s="41">
        <f t="shared" ca="1" si="10"/>
        <v>1.1304087321572842E-2</v>
      </c>
      <c r="N468" s="219">
        <f t="shared" ca="1" si="11"/>
        <v>3.8058073507812977E-2</v>
      </c>
    </row>
    <row r="469" spans="1:14" ht="13" x14ac:dyDescent="0.15">
      <c r="A469" s="166">
        <f t="shared" si="8"/>
        <v>10</v>
      </c>
      <c r="B469" s="166">
        <f t="shared" si="9"/>
        <v>1908</v>
      </c>
      <c r="C469" s="41">
        <f ca="1">'StockBond Returns'!W459</f>
        <v>1.7928195580102729E-3</v>
      </c>
      <c r="D469" s="217">
        <f>'StockBond Returns'!M459</f>
        <v>13.69081036</v>
      </c>
      <c r="E469" s="41">
        <f t="shared" si="0"/>
        <v>5.4020847696556656E-2</v>
      </c>
      <c r="F469" s="138">
        <f t="shared" ca="1" si="3"/>
        <v>147.96237394816146</v>
      </c>
      <c r="G469" s="218">
        <f>'StockBond Returns'!C459</f>
        <v>1908.7499999999657</v>
      </c>
      <c r="H469" s="138">
        <f t="shared" ca="1" si="1"/>
        <v>0.66608773898954932</v>
      </c>
      <c r="I469" s="138">
        <f t="shared" ca="1" si="4"/>
        <v>7.9372988079667612</v>
      </c>
      <c r="J469" s="41">
        <f t="shared" ca="1" si="5"/>
        <v>-0.45396234774901745</v>
      </c>
      <c r="K469" s="41">
        <f t="shared" ca="1" si="6"/>
        <v>-0.51777624281577916</v>
      </c>
      <c r="L469" s="41">
        <f t="shared" ca="1" si="7"/>
        <v>-0.30112050540391766</v>
      </c>
      <c r="M469" s="41">
        <f t="shared" ca="1" si="10"/>
        <v>1.6451863205910078E-2</v>
      </c>
      <c r="N469" s="219">
        <f t="shared" ca="1" si="11"/>
        <v>3.8025495228279735E-2</v>
      </c>
    </row>
    <row r="470" spans="1:14" ht="13" x14ac:dyDescent="0.15">
      <c r="A470" s="166">
        <f t="shared" si="8"/>
        <v>11</v>
      </c>
      <c r="B470" s="166">
        <f t="shared" si="9"/>
        <v>1908</v>
      </c>
      <c r="C470" s="41">
        <f ca="1">'StockBond Returns'!W460</f>
        <v>4.2727951035688772E-2</v>
      </c>
      <c r="D470" s="217">
        <f>'StockBond Returns'!M460</f>
        <v>14.435014089999999</v>
      </c>
      <c r="E470" s="41">
        <f t="shared" si="0"/>
        <v>5.2137998749608429E-2</v>
      </c>
      <c r="F470" s="138">
        <f t="shared" ca="1" si="3"/>
        <v>153.5899547140562</v>
      </c>
      <c r="G470" s="218">
        <f>'StockBond Returns'!C460</f>
        <v>1908.8333333332989</v>
      </c>
      <c r="H470" s="138">
        <f t="shared" ca="1" si="1"/>
        <v>0.66732273890282323</v>
      </c>
      <c r="I470" s="138">
        <f t="shared" ca="1" si="4"/>
        <v>7.9579111700672103</v>
      </c>
      <c r="J470" s="41">
        <f t="shared" ca="1" si="5"/>
        <v>-0.45408820942809269</v>
      </c>
      <c r="K470" s="41">
        <f t="shared" ca="1" si="6"/>
        <v>-0.51902528549596227</v>
      </c>
      <c r="L470" s="41">
        <f t="shared" ca="1" si="7"/>
        <v>-0.30418141088470363</v>
      </c>
      <c r="M470" s="41">
        <f t="shared" ca="1" si="10"/>
        <v>2.0506886188349727E-2</v>
      </c>
      <c r="N470" s="219">
        <f t="shared" ca="1" si="11"/>
        <v>3.7983432530574936E-2</v>
      </c>
    </row>
    <row r="471" spans="1:14" ht="13" x14ac:dyDescent="0.15">
      <c r="A471" s="166">
        <f t="shared" si="8"/>
        <v>12</v>
      </c>
      <c r="B471" s="166">
        <f t="shared" si="9"/>
        <v>1908</v>
      </c>
      <c r="C471" s="41">
        <f ca="1">'StockBond Returns'!W461</f>
        <v>9.7840103653998138E-3</v>
      </c>
      <c r="D471" s="217">
        <f>'StockBond Returns'!M461</f>
        <v>14.58248291</v>
      </c>
      <c r="E471" s="41">
        <f t="shared" si="0"/>
        <v>5.178771376492565E-2</v>
      </c>
      <c r="F471" s="138">
        <f t="shared" ca="1" si="3"/>
        <v>154.41882859150252</v>
      </c>
      <c r="G471" s="218">
        <f>'StockBond Returns'!C461</f>
        <v>1908.9166666666322</v>
      </c>
      <c r="H471" s="138">
        <f t="shared" ca="1" si="1"/>
        <v>0.66641650791765417</v>
      </c>
      <c r="I471" s="138">
        <f t="shared" ca="1" si="4"/>
        <v>7.9747410163236827</v>
      </c>
      <c r="J471" s="41">
        <f t="shared" ca="1" si="5"/>
        <v>-0.4540060101578981</v>
      </c>
      <c r="K471" s="41">
        <f t="shared" ca="1" si="6"/>
        <v>-0.52004033168765484</v>
      </c>
      <c r="L471" s="41">
        <f t="shared" ca="1" si="7"/>
        <v>-0.30690165072838171</v>
      </c>
      <c r="M471" s="41">
        <f t="shared" ca="1" si="10"/>
        <v>2.3530594281295558E-2</v>
      </c>
      <c r="N471" s="219">
        <f t="shared" ca="1" si="11"/>
        <v>3.7935969763525777E-2</v>
      </c>
    </row>
    <row r="472" spans="1:14" ht="13" x14ac:dyDescent="0.15">
      <c r="A472" s="166">
        <f t="shared" si="8"/>
        <v>1</v>
      </c>
      <c r="B472" s="166">
        <f t="shared" si="9"/>
        <v>1909</v>
      </c>
      <c r="C472" s="41">
        <f ca="1">'StockBond Returns'!W462</f>
        <v>1.6437159742298521E-2</v>
      </c>
      <c r="D472" s="217">
        <f>'StockBond Returns'!M462</f>
        <v>14.76441846</v>
      </c>
      <c r="E472" s="41">
        <f t="shared" si="0"/>
        <v>5.1365201081546699E-2</v>
      </c>
      <c r="F472" s="138">
        <f t="shared" ca="1" si="3"/>
        <v>156.27966504176646</v>
      </c>
      <c r="G472" s="218">
        <f>'StockBond Returns'!C462</f>
        <v>1908.9999999999654</v>
      </c>
      <c r="H472" s="138">
        <f t="shared" ca="1" si="1"/>
        <v>0.66894470165225828</v>
      </c>
      <c r="I472" s="138">
        <f t="shared" ca="1" si="4"/>
        <v>7.9898049434857885</v>
      </c>
      <c r="J472" s="41">
        <f t="shared" ca="1" si="5"/>
        <v>-0.45463231009723226</v>
      </c>
      <c r="K472" s="41">
        <f t="shared" ca="1" si="6"/>
        <v>-0.52094524457793767</v>
      </c>
      <c r="L472" s="41">
        <f t="shared" ca="1" si="7"/>
        <v>-0.30946256050823773</v>
      </c>
      <c r="M472" s="41">
        <f t="shared" ca="1" si="10"/>
        <v>2.5956166526002411E-2</v>
      </c>
      <c r="N472" s="219">
        <f t="shared" ca="1" si="11"/>
        <v>3.7885260324014181E-2</v>
      </c>
    </row>
    <row r="473" spans="1:14" ht="13" x14ac:dyDescent="0.15">
      <c r="A473" s="166">
        <f t="shared" si="8"/>
        <v>2</v>
      </c>
      <c r="B473" s="166">
        <f t="shared" si="9"/>
        <v>1909</v>
      </c>
      <c r="C473" s="41">
        <f ca="1">'StockBond Returns'!W463</f>
        <v>-2.8612477749562774E-2</v>
      </c>
      <c r="D473" s="217">
        <f>'StockBond Returns'!M463</f>
        <v>14.16715752</v>
      </c>
      <c r="E473" s="41">
        <f t="shared" si="0"/>
        <v>5.2792894802231295E-2</v>
      </c>
      <c r="F473" s="138">
        <f t="shared" ca="1" si="3"/>
        <v>151.15831206678925</v>
      </c>
      <c r="G473" s="218">
        <f>'StockBond Returns'!C463</f>
        <v>1909.0833333332987</v>
      </c>
      <c r="H473" s="138">
        <f t="shared" ca="1" si="1"/>
        <v>0.66500707228540457</v>
      </c>
      <c r="I473" s="138">
        <f t="shared" ca="1" si="4"/>
        <v>7.9979884750607999</v>
      </c>
      <c r="J473" s="41">
        <f t="shared" ca="1" si="5"/>
        <v>-0.45504548941400957</v>
      </c>
      <c r="K473" s="41">
        <f t="shared" ca="1" si="6"/>
        <v>-0.52143541279078021</v>
      </c>
      <c r="L473" s="41">
        <f t="shared" ca="1" si="7"/>
        <v>-0.31142679700845333</v>
      </c>
      <c r="M473" s="41">
        <f t="shared" ca="1" si="10"/>
        <v>2.6394636423982654E-2</v>
      </c>
      <c r="N473" s="219">
        <f t="shared" ca="1" si="11"/>
        <v>3.7832853962047212E-2</v>
      </c>
    </row>
    <row r="474" spans="1:14" ht="13" x14ac:dyDescent="0.15">
      <c r="A474" s="166">
        <f t="shared" si="8"/>
        <v>3</v>
      </c>
      <c r="B474" s="166">
        <f t="shared" si="9"/>
        <v>1909</v>
      </c>
      <c r="C474" s="41">
        <f ca="1">'StockBond Returns'!W464</f>
        <v>1.3568366790583647E-2</v>
      </c>
      <c r="D474" s="217">
        <f>'StockBond Returns'!M464</f>
        <v>14.336058380000001</v>
      </c>
      <c r="E474" s="41">
        <f t="shared" si="0"/>
        <v>5.2377090114081974E-2</v>
      </c>
      <c r="F474" s="138">
        <f t="shared" ca="1" si="3"/>
        <v>152.53525335619648</v>
      </c>
      <c r="G474" s="218">
        <f>'StockBond Returns'!C464</f>
        <v>1909.166666666632</v>
      </c>
      <c r="H474" s="138">
        <f t="shared" ca="1" si="1"/>
        <v>0.66577939255098562</v>
      </c>
      <c r="I474" s="138">
        <f t="shared" ca="1" si="4"/>
        <v>8.0022227399440471</v>
      </c>
      <c r="J474" s="41">
        <f t="shared" ca="1" si="5"/>
        <v>-0.45568764724204336</v>
      </c>
      <c r="K474" s="41">
        <f t="shared" ca="1" si="6"/>
        <v>-0.52168863858714187</v>
      </c>
      <c r="L474" s="41">
        <f t="shared" ca="1" si="7"/>
        <v>-0.31305197284414576</v>
      </c>
      <c r="M474" s="41">
        <f t="shared" ca="1" si="10"/>
        <v>2.567460757274076E-2</v>
      </c>
      <c r="N474" s="219">
        <f t="shared" ca="1" si="11"/>
        <v>3.7783152268210177E-2</v>
      </c>
    </row>
    <row r="475" spans="1:14" ht="13" x14ac:dyDescent="0.15">
      <c r="A475" s="166">
        <f t="shared" si="8"/>
        <v>4</v>
      </c>
      <c r="B475" s="166">
        <f t="shared" si="9"/>
        <v>1909</v>
      </c>
      <c r="C475" s="41">
        <f ca="1">'StockBond Returns'!W465</f>
        <v>1.5579503995472015E-2</v>
      </c>
      <c r="D475" s="217">
        <f>'StockBond Returns'!M465</f>
        <v>14.645198600000001</v>
      </c>
      <c r="E475" s="41">
        <f t="shared" si="0"/>
        <v>5.1640882186466217E-2</v>
      </c>
      <c r="F475" s="138">
        <f t="shared" ca="1" si="3"/>
        <v>154.23552504005235</v>
      </c>
      <c r="G475" s="218">
        <f>'StockBond Returns'!C465</f>
        <v>1909.2499999999652</v>
      </c>
      <c r="H475" s="138">
        <f t="shared" ca="1" si="1"/>
        <v>0.66373821479675865</v>
      </c>
      <c r="I475" s="138">
        <f t="shared" ca="1" si="4"/>
        <v>8.0019000213134603</v>
      </c>
      <c r="J475" s="41">
        <f t="shared" ca="1" si="5"/>
        <v>-0.45612213952905467</v>
      </c>
      <c r="K475" s="41">
        <f t="shared" ca="1" si="6"/>
        <v>-0.52166934817022359</v>
      </c>
      <c r="L475" s="41">
        <f t="shared" ca="1" si="7"/>
        <v>-0.31428787600780728</v>
      </c>
      <c r="M475" s="41">
        <f t="shared" ca="1" si="10"/>
        <v>2.4367504300147447E-2</v>
      </c>
      <c r="N475" s="219">
        <f t="shared" ca="1" si="11"/>
        <v>3.7736245490656892E-2</v>
      </c>
    </row>
    <row r="476" spans="1:14" ht="13" x14ac:dyDescent="0.15">
      <c r="A476" s="166">
        <f t="shared" si="8"/>
        <v>5</v>
      </c>
      <c r="B476" s="166">
        <f t="shared" si="9"/>
        <v>1909</v>
      </c>
      <c r="C476" s="41">
        <f ca="1">'StockBond Returns'!W466</f>
        <v>1.7660809500043482E-2</v>
      </c>
      <c r="D476" s="217">
        <f>'StockBond Returns'!M466</f>
        <v>14.95350979</v>
      </c>
      <c r="E476" s="41">
        <f t="shared" si="0"/>
        <v>5.0936966105065831E-2</v>
      </c>
      <c r="F476" s="138">
        <f t="shared" ca="1" si="3"/>
        <v>156.28398889695771</v>
      </c>
      <c r="G476" s="218">
        <f>'StockBond Returns'!C466</f>
        <v>1909.3333333332985</v>
      </c>
      <c r="H476" s="138">
        <f t="shared" ca="1" si="1"/>
        <v>0.66338602043406836</v>
      </c>
      <c r="I476" s="138">
        <f t="shared" ca="1" si="4"/>
        <v>7.9955851959503326</v>
      </c>
      <c r="J476" s="41">
        <f t="shared" ca="1" si="5"/>
        <v>-0.45617952631722536</v>
      </c>
      <c r="K476" s="41">
        <f t="shared" ca="1" si="6"/>
        <v>-0.52129156787545972</v>
      </c>
      <c r="L476" s="41">
        <f t="shared" ca="1" si="7"/>
        <v>-0.31501215108299885</v>
      </c>
      <c r="M476" s="41">
        <f t="shared" ca="1" si="10"/>
        <v>2.0867176870817072E-2</v>
      </c>
      <c r="N476" s="219">
        <f t="shared" ca="1" si="11"/>
        <v>3.7695101337179092E-2</v>
      </c>
    </row>
    <row r="477" spans="1:14" ht="13" x14ac:dyDescent="0.15">
      <c r="A477" s="166">
        <f t="shared" si="8"/>
        <v>6</v>
      </c>
      <c r="B477" s="166">
        <f t="shared" si="9"/>
        <v>1909</v>
      </c>
      <c r="C477" s="41">
        <f ca="1">'StockBond Returns'!W467</f>
        <v>6.1198498028166189E-3</v>
      </c>
      <c r="D477" s="217">
        <f>'StockBond Returns'!M467</f>
        <v>15.04044468</v>
      </c>
      <c r="E477" s="41">
        <f t="shared" si="0"/>
        <v>5.0743697951622001E-2</v>
      </c>
      <c r="F477" s="138">
        <f t="shared" ca="1" si="3"/>
        <v>156.57297759235172</v>
      </c>
      <c r="G477" s="218">
        <f>'StockBond Returns'!C467</f>
        <v>1909.4166666666317</v>
      </c>
      <c r="H477" s="138">
        <f t="shared" ca="1" si="1"/>
        <v>0.66209099019436468</v>
      </c>
      <c r="I477" s="138">
        <f t="shared" ca="1" si="4"/>
        <v>7.9910292646077385</v>
      </c>
      <c r="J477" s="41">
        <f t="shared" ca="1" si="5"/>
        <v>-0.45744553113619446</v>
      </c>
      <c r="K477" s="41">
        <f t="shared" ca="1" si="6"/>
        <v>-0.52101864148792409</v>
      </c>
      <c r="L477" s="41">
        <f t="shared" ca="1" si="7"/>
        <v>-0.31589035990673608</v>
      </c>
      <c r="M477" s="41">
        <f t="shared" ca="1" si="10"/>
        <v>1.7646621899378045E-2</v>
      </c>
      <c r="N477" s="219">
        <f t="shared" ca="1" si="11"/>
        <v>3.7657168525660818E-2</v>
      </c>
    </row>
    <row r="478" spans="1:14" ht="13" x14ac:dyDescent="0.15">
      <c r="A478" s="166">
        <f t="shared" si="8"/>
        <v>7</v>
      </c>
      <c r="B478" s="166">
        <f t="shared" si="9"/>
        <v>1909</v>
      </c>
      <c r="C478" s="41">
        <f ca="1">'StockBond Returns'!W468</f>
        <v>1.2596811497541644E-2</v>
      </c>
      <c r="D478" s="217">
        <f>'StockBond Returns'!M468</f>
        <v>15.23150324</v>
      </c>
      <c r="E478" s="41">
        <f t="shared" si="0"/>
        <v>5.032670082667428E-2</v>
      </c>
      <c r="F478" s="138">
        <f t="shared" ca="1" si="3"/>
        <v>157.87486665109932</v>
      </c>
      <c r="G478" s="218">
        <f>'StockBond Returns'!C468</f>
        <v>1909.499999999965</v>
      </c>
      <c r="H478" s="138">
        <f t="shared" ca="1" si="1"/>
        <v>0.66211009850008107</v>
      </c>
      <c r="I478" s="138">
        <f t="shared" ca="1" si="4"/>
        <v>7.9867550509312819</v>
      </c>
      <c r="J478" s="41">
        <f t="shared" ca="1" si="5"/>
        <v>-0.45897181855850289</v>
      </c>
      <c r="K478" s="41">
        <f t="shared" ca="1" si="6"/>
        <v>-0.52076230851411132</v>
      </c>
      <c r="L478" s="41">
        <f t="shared" ca="1" si="7"/>
        <v>-0.31679712244509439</v>
      </c>
      <c r="M478" s="41">
        <f t="shared" ca="1" si="10"/>
        <v>1.4916958724175977E-2</v>
      </c>
      <c r="N478" s="219">
        <f t="shared" ca="1" si="11"/>
        <v>3.7621723780553167E-2</v>
      </c>
    </row>
    <row r="479" spans="1:14" ht="13" x14ac:dyDescent="0.15">
      <c r="A479" s="166">
        <f t="shared" si="8"/>
        <v>8</v>
      </c>
      <c r="B479" s="166">
        <f t="shared" si="9"/>
        <v>1909</v>
      </c>
      <c r="C479" s="41">
        <f ca="1">'StockBond Returns'!W469</f>
        <v>8.3085862131026186E-3</v>
      </c>
      <c r="D479" s="217">
        <f>'StockBond Returns'!M469</f>
        <v>15.417580709999999</v>
      </c>
      <c r="E479" s="41">
        <f t="shared" si="0"/>
        <v>4.9930509650304274E-2</v>
      </c>
      <c r="F479" s="138">
        <f t="shared" ca="1" si="3"/>
        <v>158.51897229421604</v>
      </c>
      <c r="G479" s="218">
        <f>'StockBond Returns'!C469</f>
        <v>1909.5833333332982</v>
      </c>
      <c r="H479" s="138">
        <f t="shared" ca="1" si="1"/>
        <v>0.65957775632438909</v>
      </c>
      <c r="I479" s="138">
        <f t="shared" ca="1" si="4"/>
        <v>7.9780116926388995</v>
      </c>
      <c r="J479" s="41">
        <f t="shared" ca="1" si="5"/>
        <v>-0.46020364376649914</v>
      </c>
      <c r="K479" s="41">
        <f t="shared" ca="1" si="6"/>
        <v>-0.52023709659348438</v>
      </c>
      <c r="L479" s="41">
        <f t="shared" ca="1" si="7"/>
        <v>-0.31732621671063932</v>
      </c>
      <c r="M479" s="41">
        <f t="shared" ca="1" si="10"/>
        <v>1.0950699045659817E-2</v>
      </c>
      <c r="N479" s="219">
        <f t="shared" ca="1" si="11"/>
        <v>3.7588289697387103E-2</v>
      </c>
    </row>
    <row r="480" spans="1:14" ht="13" x14ac:dyDescent="0.15">
      <c r="A480" s="166">
        <f t="shared" si="8"/>
        <v>9</v>
      </c>
      <c r="B480" s="166">
        <f t="shared" si="9"/>
        <v>1909</v>
      </c>
      <c r="C480" s="41">
        <f ca="1">'StockBond Returns'!W470</f>
        <v>-7.7760891277548691E-3</v>
      </c>
      <c r="D480" s="217">
        <f>'StockBond Returns'!M470</f>
        <v>15.254446440000001</v>
      </c>
      <c r="E480" s="41">
        <f t="shared" si="0"/>
        <v>5.0277328365643401E-2</v>
      </c>
      <c r="F480" s="138">
        <f t="shared" ca="1" si="3"/>
        <v>156.6318658163116</v>
      </c>
      <c r="G480" s="218">
        <f>'StockBond Returns'!C470</f>
        <v>1909.6666666666315</v>
      </c>
      <c r="H480" s="138">
        <f t="shared" ca="1" si="1"/>
        <v>0.65625264584750787</v>
      </c>
      <c r="I480" s="138">
        <f t="shared" ca="1" si="4"/>
        <v>7.9667138783958462</v>
      </c>
      <c r="J480" s="41">
        <f t="shared" ca="1" si="5"/>
        <v>-0.46116730110657234</v>
      </c>
      <c r="K480" s="41">
        <f t="shared" ca="1" si="6"/>
        <v>-0.51955673173463168</v>
      </c>
      <c r="L480" s="41">
        <f t="shared" ca="1" si="7"/>
        <v>-0.31763949847725026</v>
      </c>
      <c r="M480" s="41">
        <f t="shared" ca="1" si="10"/>
        <v>6.7141240836150473E-3</v>
      </c>
      <c r="N480" s="219">
        <f t="shared" ca="1" si="11"/>
        <v>3.7559253523411565E-2</v>
      </c>
    </row>
    <row r="481" spans="1:14" ht="13" x14ac:dyDescent="0.15">
      <c r="A481" s="166">
        <f t="shared" si="8"/>
        <v>10</v>
      </c>
      <c r="B481" s="166">
        <f t="shared" si="9"/>
        <v>1909</v>
      </c>
      <c r="C481" s="41">
        <f ca="1">'StockBond Returns'!W471</f>
        <v>-1.3296174849878356E-2</v>
      </c>
      <c r="D481" s="217">
        <f>'StockBond Returns'!M471</f>
        <v>14.988845299999999</v>
      </c>
      <c r="E481" s="41">
        <f t="shared" si="0"/>
        <v>5.0858140002952731E-2</v>
      </c>
      <c r="F481" s="138">
        <f t="shared" ca="1" si="3"/>
        <v>153.90173414543261</v>
      </c>
      <c r="G481" s="218">
        <f>'StockBond Returns'!C471</f>
        <v>1909.7499999999648</v>
      </c>
      <c r="H481" s="138">
        <f t="shared" ca="1" si="1"/>
        <v>0.65226299515546848</v>
      </c>
      <c r="I481" s="138">
        <f t="shared" ca="1" si="4"/>
        <v>7.9528891345617652</v>
      </c>
      <c r="J481" s="41">
        <f t="shared" ca="1" si="5"/>
        <v>-0.46226121178656765</v>
      </c>
      <c r="K481" s="41">
        <f t="shared" ca="1" si="6"/>
        <v>-0.5187215629050157</v>
      </c>
      <c r="L481" s="41">
        <f t="shared" ca="1" si="7"/>
        <v>-0.31773864820227271</v>
      </c>
      <c r="M481" s="41">
        <f t="shared" ca="1" si="10"/>
        <v>1.9641854202787634E-3</v>
      </c>
      <c r="N481" s="219">
        <f t="shared" ca="1" si="11"/>
        <v>3.7535481162710202E-2</v>
      </c>
    </row>
    <row r="482" spans="1:14" ht="13" x14ac:dyDescent="0.15">
      <c r="A482" s="166">
        <f t="shared" si="8"/>
        <v>11</v>
      </c>
      <c r="B482" s="166">
        <f t="shared" si="9"/>
        <v>1909</v>
      </c>
      <c r="C482" s="41">
        <f ca="1">'StockBond Returns'!W472</f>
        <v>-1.2399882346107565E-2</v>
      </c>
      <c r="D482" s="217">
        <f>'StockBond Returns'!M472</f>
        <v>14.74563118</v>
      </c>
      <c r="E482" s="41">
        <f t="shared" si="0"/>
        <v>5.1408348438700069E-2</v>
      </c>
      <c r="F482" s="138">
        <f t="shared" ca="1" si="3"/>
        <v>151.34919573841051</v>
      </c>
      <c r="G482" s="218">
        <f>'StockBond Returns'!C472</f>
        <v>1909.833333333298</v>
      </c>
      <c r="H482" s="138">
        <f t="shared" ca="1" si="1"/>
        <v>0.64838434920310228</v>
      </c>
      <c r="I482" s="138">
        <f t="shared" ca="1" si="4"/>
        <v>7.9339507448620434</v>
      </c>
      <c r="J482" s="41">
        <f t="shared" ca="1" si="5"/>
        <v>-0.46293137362493542</v>
      </c>
      <c r="K482" s="41">
        <f t="shared" ca="1" si="6"/>
        <v>-0.51757274828681543</v>
      </c>
      <c r="L482" s="41">
        <f t="shared" ca="1" si="7"/>
        <v>-0.31739905669978585</v>
      </c>
      <c r="M482" s="41">
        <f t="shared" ca="1" si="10"/>
        <v>-3.0108937751518461E-3</v>
      </c>
      <c r="N482" s="219">
        <f t="shared" ca="1" si="11"/>
        <v>3.7518565562352467E-2</v>
      </c>
    </row>
    <row r="483" spans="1:14" ht="13" x14ac:dyDescent="0.15">
      <c r="A483" s="166">
        <f t="shared" si="8"/>
        <v>12</v>
      </c>
      <c r="B483" s="166">
        <f t="shared" si="9"/>
        <v>1909</v>
      </c>
      <c r="C483" s="41">
        <f ca="1">'StockBond Returns'!W473</f>
        <v>1.6156634786351827E-3</v>
      </c>
      <c r="D483" s="217">
        <f>'StockBond Returns'!M473</f>
        <v>14.75063849</v>
      </c>
      <c r="E483" s="41">
        <f t="shared" si="0"/>
        <v>5.1396837776816806E-2</v>
      </c>
      <c r="F483" s="138">
        <f t="shared" ca="1" si="3"/>
        <v>150.94429318636966</v>
      </c>
      <c r="G483" s="218">
        <f>'StockBond Returns'!C473</f>
        <v>1909.9166666666313</v>
      </c>
      <c r="H483" s="138">
        <f t="shared" ca="1" si="1"/>
        <v>0.64650494585300966</v>
      </c>
      <c r="I483" s="138">
        <f t="shared" ca="1" si="4"/>
        <v>7.9140391827973984</v>
      </c>
      <c r="J483" s="41">
        <f t="shared" ca="1" si="5"/>
        <v>-0.46381873971084364</v>
      </c>
      <c r="K483" s="41">
        <f t="shared" ca="1" si="6"/>
        <v>-0.51635897110650486</v>
      </c>
      <c r="L483" s="41">
        <f t="shared" ca="1" si="7"/>
        <v>-0.31697343249792864</v>
      </c>
      <c r="M483" s="41">
        <f t="shared" ca="1" si="10"/>
        <v>-7.611762363446295E-3</v>
      </c>
      <c r="N483" s="219">
        <f t="shared" ca="1" si="11"/>
        <v>3.7509848020123568E-2</v>
      </c>
    </row>
    <row r="484" spans="1:14" ht="13" x14ac:dyDescent="0.15">
      <c r="A484" s="166">
        <f t="shared" si="8"/>
        <v>1</v>
      </c>
      <c r="B484" s="166">
        <f t="shared" si="9"/>
        <v>1910</v>
      </c>
      <c r="C484" s="41">
        <f ca="1">'StockBond Returns'!W474</f>
        <v>-4.7269775053367475E-3</v>
      </c>
      <c r="D484" s="217">
        <f>'StockBond Returns'!M474</f>
        <v>14.547885040000001</v>
      </c>
      <c r="E484" s="41">
        <f t="shared" si="0"/>
        <v>5.1869257017444784E-2</v>
      </c>
      <c r="F484" s="138">
        <f t="shared" ca="1" si="3"/>
        <v>149.58733397640188</v>
      </c>
      <c r="G484" s="218">
        <f>'StockBond Returns'!C474</f>
        <v>1909.9999999999645</v>
      </c>
      <c r="H484" s="138">
        <f t="shared" ca="1" si="1"/>
        <v>0.64658198938136169</v>
      </c>
      <c r="I484" s="138">
        <f t="shared" ca="1" si="4"/>
        <v>7.8916764705265026</v>
      </c>
      <c r="J484" s="41">
        <f t="shared" ca="1" si="5"/>
        <v>-0.46395497882758152</v>
      </c>
      <c r="K484" s="41">
        <f t="shared" ca="1" si="6"/>
        <v>-0.51498847331532716</v>
      </c>
      <c r="L484" s="41">
        <f t="shared" ca="1" si="7"/>
        <v>-0.31633097762712725</v>
      </c>
      <c r="M484" s="41">
        <f t="shared" ca="1" si="10"/>
        <v>-1.228171071176043E-2</v>
      </c>
      <c r="N484" s="219">
        <f t="shared" ca="1" si="11"/>
        <v>3.750801485600274E-2</v>
      </c>
    </row>
    <row r="485" spans="1:14" ht="13" x14ac:dyDescent="0.15">
      <c r="A485" s="166">
        <f t="shared" si="8"/>
        <v>2</v>
      </c>
      <c r="B485" s="166">
        <f t="shared" si="9"/>
        <v>1910</v>
      </c>
      <c r="C485" s="41">
        <f ca="1">'StockBond Returns'!W475</f>
        <v>-2.3609305199590688E-2</v>
      </c>
      <c r="D485" s="217">
        <f>'StockBond Returns'!M475</f>
        <v>14.002037899999999</v>
      </c>
      <c r="E485" s="41">
        <f t="shared" si="0"/>
        <v>5.3209087746434396E-2</v>
      </c>
      <c r="F485" s="138">
        <f t="shared" ca="1" si="3"/>
        <v>145.42436431670239</v>
      </c>
      <c r="G485" s="218">
        <f>'StockBond Returns'!C475</f>
        <v>1910.0833333332978</v>
      </c>
      <c r="H485" s="138">
        <f t="shared" ca="1" si="1"/>
        <v>0.64482481344973841</v>
      </c>
      <c r="I485" s="138">
        <f t="shared" ca="1" si="4"/>
        <v>7.8714942116908357</v>
      </c>
      <c r="J485" s="41">
        <f t="shared" ca="1" si="5"/>
        <v>-0.46456576495205992</v>
      </c>
      <c r="K485" s="41">
        <f t="shared" ca="1" si="6"/>
        <v>-0.51374491930809774</v>
      </c>
      <c r="L485" s="41">
        <f t="shared" ca="1" si="7"/>
        <v>-0.31587206034874815</v>
      </c>
      <c r="M485" s="41">
        <f t="shared" ca="1" si="10"/>
        <v>-1.5815759645615435E-2</v>
      </c>
      <c r="N485" s="219">
        <f t="shared" ca="1" si="11"/>
        <v>3.7512695875987365E-2</v>
      </c>
    </row>
    <row r="486" spans="1:14" ht="13" x14ac:dyDescent="0.15">
      <c r="A486" s="166">
        <f t="shared" si="8"/>
        <v>3</v>
      </c>
      <c r="B486" s="166">
        <f t="shared" si="9"/>
        <v>1910</v>
      </c>
      <c r="C486" s="41">
        <f ca="1">'StockBond Returns'!W476</f>
        <v>1.7018212825899101E-3</v>
      </c>
      <c r="D486" s="217">
        <f>'StockBond Returns'!M476</f>
        <v>14.05000697</v>
      </c>
      <c r="E486" s="41">
        <f t="shared" si="0"/>
        <v>5.3087170957823379E-2</v>
      </c>
      <c r="F486" s="138">
        <f t="shared" ca="1" si="3"/>
        <v>145.02592840486287</v>
      </c>
      <c r="G486" s="218">
        <f>'StockBond Returns'!C476</f>
        <v>1910.166666666631</v>
      </c>
      <c r="H486" s="138">
        <f t="shared" ca="1" si="1"/>
        <v>0.64158468787883405</v>
      </c>
      <c r="I486" s="138">
        <f t="shared" ca="1" si="4"/>
        <v>7.8472995070186835</v>
      </c>
      <c r="J486" s="41">
        <f t="shared" ca="1" si="5"/>
        <v>-0.46416483200283865</v>
      </c>
      <c r="K486" s="41">
        <f t="shared" ca="1" si="6"/>
        <v>-0.51224570316856444</v>
      </c>
      <c r="L486" s="41">
        <f t="shared" ca="1" si="7"/>
        <v>-0.31505708070552418</v>
      </c>
      <c r="M486" s="41">
        <f t="shared" ca="1" si="10"/>
        <v>-1.9360025078038134E-2</v>
      </c>
      <c r="N486" s="219">
        <f t="shared" ca="1" si="11"/>
        <v>3.7520461057958907E-2</v>
      </c>
    </row>
    <row r="487" spans="1:14" ht="13" x14ac:dyDescent="0.15">
      <c r="A487" s="166">
        <f t="shared" si="8"/>
        <v>4</v>
      </c>
      <c r="B487" s="166">
        <f t="shared" si="9"/>
        <v>1910</v>
      </c>
      <c r="C487" s="41">
        <f ca="1">'StockBond Returns'!W477</f>
        <v>-2.4046499160426938E-2</v>
      </c>
      <c r="D487" s="217">
        <f>'StockBond Returns'!M477</f>
        <v>13.559883620000001</v>
      </c>
      <c r="E487" s="41">
        <f t="shared" si="0"/>
        <v>5.4373472812298367E-2</v>
      </c>
      <c r="F487" s="138">
        <f t="shared" ca="1" si="3"/>
        <v>140.91240571701479</v>
      </c>
      <c r="G487" s="218">
        <f>'StockBond Returns'!C477</f>
        <v>1910.2499999999643</v>
      </c>
      <c r="H487" s="138">
        <f t="shared" ca="1" si="1"/>
        <v>0.63849140509747171</v>
      </c>
      <c r="I487" s="138">
        <f t="shared" ca="1" si="4"/>
        <v>7.822052697319398</v>
      </c>
      <c r="J487" s="41">
        <f t="shared" ca="1" si="5"/>
        <v>-0.46401498824967535</v>
      </c>
      <c r="K487" s="41">
        <f t="shared" ca="1" si="6"/>
        <v>-0.51067140542491307</v>
      </c>
      <c r="L487" s="41">
        <f t="shared" ca="1" si="7"/>
        <v>-0.31414062900318707</v>
      </c>
      <c r="M487" s="41">
        <f t="shared" ca="1" si="10"/>
        <v>-2.2475577489724952E-2</v>
      </c>
      <c r="N487" s="219">
        <f t="shared" ca="1" si="11"/>
        <v>3.753110394818196E-2</v>
      </c>
    </row>
    <row r="488" spans="1:14" ht="13" x14ac:dyDescent="0.15">
      <c r="A488" s="166">
        <f t="shared" si="8"/>
        <v>5</v>
      </c>
      <c r="B488" s="166">
        <f t="shared" si="9"/>
        <v>1910</v>
      </c>
      <c r="C488" s="41">
        <f ca="1">'StockBond Returns'!W478</f>
        <v>9.3884166451976697E-3</v>
      </c>
      <c r="D488" s="217">
        <f>'StockBond Returns'!M478</f>
        <v>13.568792289999999</v>
      </c>
      <c r="E488" s="41">
        <f t="shared" si="0"/>
        <v>5.4349263317892534E-2</v>
      </c>
      <c r="F488" s="138">
        <f t="shared" ca="1" si="3"/>
        <v>141.59086426393034</v>
      </c>
      <c r="G488" s="218">
        <f>'StockBond Returns'!C478</f>
        <v>1910.3333333332976</v>
      </c>
      <c r="H488" s="138">
        <f t="shared" ca="1" si="1"/>
        <v>0.6412799304406942</v>
      </c>
      <c r="I488" s="138">
        <f t="shared" ca="1" si="4"/>
        <v>7.7999466073260226</v>
      </c>
      <c r="J488" s="41">
        <f t="shared" ca="1" si="5"/>
        <v>-0.46495748372756751</v>
      </c>
      <c r="K488" s="41">
        <f t="shared" ca="1" si="6"/>
        <v>-0.50928458286155742</v>
      </c>
      <c r="L488" s="41">
        <f t="shared" ca="1" si="7"/>
        <v>-0.31349263363658253</v>
      </c>
      <c r="M488" s="41">
        <f t="shared" ca="1" si="10"/>
        <v>-2.4468326436368759E-2</v>
      </c>
      <c r="N488" s="219">
        <f t="shared" ca="1" si="11"/>
        <v>3.7546325299107466E-2</v>
      </c>
    </row>
    <row r="489" spans="1:14" ht="13" x14ac:dyDescent="0.15">
      <c r="A489" s="166">
        <f t="shared" si="8"/>
        <v>6</v>
      </c>
      <c r="B489" s="166">
        <f t="shared" si="9"/>
        <v>1910</v>
      </c>
      <c r="C489" s="41">
        <f ca="1">'StockBond Returns'!W479</f>
        <v>-2.2923765480514814E-2</v>
      </c>
      <c r="D489" s="217">
        <f>'StockBond Returns'!M479</f>
        <v>13.0196573</v>
      </c>
      <c r="E489" s="41">
        <f t="shared" si="0"/>
        <v>5.5903468576703627E-2</v>
      </c>
      <c r="F489" s="138">
        <f t="shared" ca="1" si="3"/>
        <v>137.71848911765269</v>
      </c>
      <c r="G489" s="218">
        <f>'StockBond Returns'!C479</f>
        <v>1910.4166666666308</v>
      </c>
      <c r="H489" s="138">
        <f t="shared" ca="1" si="1"/>
        <v>0.64157843573498319</v>
      </c>
      <c r="I489" s="138">
        <f t="shared" ca="1" si="4"/>
        <v>7.779434052866641</v>
      </c>
      <c r="J489" s="41">
        <f t="shared" ca="1" si="5"/>
        <v>-0.46505793046334898</v>
      </c>
      <c r="K489" s="41">
        <f t="shared" ca="1" si="6"/>
        <v>-0.50799068067668052</v>
      </c>
      <c r="L489" s="41">
        <f t="shared" ca="1" si="7"/>
        <v>-0.31297802689283993</v>
      </c>
      <c r="M489" s="41">
        <f t="shared" ca="1" si="10"/>
        <v>-2.6479093585384916E-2</v>
      </c>
      <c r="N489" s="219">
        <f t="shared" ca="1" si="11"/>
        <v>3.7560822799312651E-2</v>
      </c>
    </row>
    <row r="490" spans="1:14" ht="13" x14ac:dyDescent="0.15">
      <c r="A490" s="166">
        <f t="shared" si="8"/>
        <v>7</v>
      </c>
      <c r="B490" s="166">
        <f t="shared" si="9"/>
        <v>1910</v>
      </c>
      <c r="C490" s="41">
        <f ca="1">'StockBond Returns'!W480</f>
        <v>-3.4225667971215991E-2</v>
      </c>
      <c r="D490" s="217">
        <f>'StockBond Returns'!M480</f>
        <v>12.342581259999999</v>
      </c>
      <c r="E490" s="41">
        <f t="shared" si="0"/>
        <v>5.8010164727082383E-2</v>
      </c>
      <c r="F490" s="138">
        <f t="shared" ca="1" si="3"/>
        <v>132.38536185039837</v>
      </c>
      <c r="G490" s="218">
        <f>'StockBond Returns'!C480</f>
        <v>1910.4999999999641</v>
      </c>
      <c r="H490" s="138">
        <f t="shared" ca="1" si="1"/>
        <v>0.6399747206996681</v>
      </c>
      <c r="I490" s="138">
        <f t="shared" ca="1" si="4"/>
        <v>7.7572986750662283</v>
      </c>
      <c r="J490" s="41">
        <f t="shared" ca="1" si="5"/>
        <v>-0.46543506628165343</v>
      </c>
      <c r="K490" s="41">
        <f t="shared" ca="1" si="6"/>
        <v>-0.50658673677549348</v>
      </c>
      <c r="L490" s="41">
        <f t="shared" ca="1" si="7"/>
        <v>-0.31231481446173637</v>
      </c>
      <c r="M490" s="41">
        <f t="shared" ca="1" si="10"/>
        <v>-2.8729612264532634E-2</v>
      </c>
      <c r="N490" s="219">
        <f t="shared" ca="1" si="11"/>
        <v>3.7574722510552556E-2</v>
      </c>
    </row>
    <row r="491" spans="1:14" ht="13" x14ac:dyDescent="0.15">
      <c r="A491" s="166">
        <f t="shared" si="8"/>
        <v>8</v>
      </c>
      <c r="B491" s="166">
        <f t="shared" si="9"/>
        <v>1910</v>
      </c>
      <c r="C491" s="41">
        <f ca="1">'StockBond Returns'!W481</f>
        <v>3.2225282082494026E-2</v>
      </c>
      <c r="D491" s="217">
        <f>'StockBond Returns'!M481</f>
        <v>12.745055150000001</v>
      </c>
      <c r="E491" s="41">
        <f t="shared" si="0"/>
        <v>5.6730901248787456E-2</v>
      </c>
      <c r="F491" s="138">
        <f t="shared" ca="1" si="3"/>
        <v>135.99091939302062</v>
      </c>
      <c r="G491" s="218">
        <f>'StockBond Returns'!C481</f>
        <v>1910.5833333332973</v>
      </c>
      <c r="H491" s="138">
        <f t="shared" ca="1" si="1"/>
        <v>0.642907284901439</v>
      </c>
      <c r="I491" s="138">
        <f t="shared" ca="1" si="4"/>
        <v>7.7406282036432792</v>
      </c>
      <c r="J491" s="41">
        <f t="shared" ca="1" si="5"/>
        <v>-0.46550792584333656</v>
      </c>
      <c r="K491" s="41">
        <f t="shared" ca="1" si="6"/>
        <v>-0.5055241057476374</v>
      </c>
      <c r="L491" s="41">
        <f t="shared" ca="1" si="7"/>
        <v>-0.31212925441553985</v>
      </c>
      <c r="M491" s="41">
        <f t="shared" ca="1" si="10"/>
        <v>-2.9754718110359235E-2</v>
      </c>
      <c r="N491" s="219">
        <f t="shared" ca="1" si="11"/>
        <v>3.7585757868432081E-2</v>
      </c>
    </row>
    <row r="492" spans="1:14" ht="13" x14ac:dyDescent="0.15">
      <c r="A492" s="166">
        <f t="shared" si="8"/>
        <v>9</v>
      </c>
      <c r="B492" s="166">
        <f t="shared" si="9"/>
        <v>1910</v>
      </c>
      <c r="C492" s="41">
        <f ca="1">'StockBond Returns'!W482</f>
        <v>1.9586335606551448E-2</v>
      </c>
      <c r="D492" s="217">
        <f>'StockBond Returns'!M482</f>
        <v>12.937161100000001</v>
      </c>
      <c r="E492" s="41">
        <f t="shared" si="0"/>
        <v>5.6148355395373412E-2</v>
      </c>
      <c r="F492" s="138">
        <f t="shared" ca="1" si="3"/>
        <v>137.99898369694841</v>
      </c>
      <c r="G492" s="218">
        <f>'StockBond Returns'!C482</f>
        <v>1910.6666666666306</v>
      </c>
      <c r="H492" s="138">
        <f t="shared" ca="1" si="1"/>
        <v>0.64570133173471678</v>
      </c>
      <c r="I492" s="138">
        <f t="shared" ca="1" si="4"/>
        <v>7.7300768895304888</v>
      </c>
      <c r="J492" s="41">
        <f t="shared" ca="1" si="5"/>
        <v>-0.46584258139172074</v>
      </c>
      <c r="K492" s="41">
        <f t="shared" ca="1" si="6"/>
        <v>-0.50484916155807502</v>
      </c>
      <c r="L492" s="41">
        <f t="shared" ca="1" si="7"/>
        <v>-0.31248453601966164</v>
      </c>
      <c r="M492" s="41">
        <f t="shared" ca="1" si="10"/>
        <v>-2.9703211697745369E-2</v>
      </c>
      <c r="N492" s="219">
        <f t="shared" ca="1" si="11"/>
        <v>3.7594440412379124E-2</v>
      </c>
    </row>
    <row r="493" spans="1:14" ht="13" x14ac:dyDescent="0.15">
      <c r="A493" s="166">
        <f t="shared" si="8"/>
        <v>10</v>
      </c>
      <c r="B493" s="166">
        <f t="shared" si="9"/>
        <v>1910</v>
      </c>
      <c r="C493" s="41">
        <f ca="1">'StockBond Returns'!W483</f>
        <v>6.9684932357416962E-2</v>
      </c>
      <c r="D493" s="217">
        <f>'StockBond Returns'!M483</f>
        <v>13.918866660000001</v>
      </c>
      <c r="E493" s="41">
        <f t="shared" si="0"/>
        <v>5.3422464968854007E-2</v>
      </c>
      <c r="F493" s="138">
        <f t="shared" ca="1" si="3"/>
        <v>146.9247365559028</v>
      </c>
      <c r="G493" s="218">
        <f>'StockBond Returns'!C483</f>
        <v>1910.7499999999638</v>
      </c>
      <c r="H493" s="138">
        <f t="shared" ca="1" si="1"/>
        <v>0.6540901326429851</v>
      </c>
      <c r="I493" s="138">
        <f t="shared" ca="1" si="4"/>
        <v>7.7319040270180039</v>
      </c>
      <c r="J493" s="41">
        <f t="shared" ca="1" si="5"/>
        <v>-0.4668661051469466</v>
      </c>
      <c r="K493" s="41">
        <f t="shared" ca="1" si="6"/>
        <v>-0.50496617137295763</v>
      </c>
      <c r="L493" s="41">
        <f t="shared" ca="1" si="7"/>
        <v>-0.31393960710564728</v>
      </c>
      <c r="M493" s="41">
        <f t="shared" ca="1" si="10"/>
        <v>-2.778677079545866E-2</v>
      </c>
      <c r="N493" s="219">
        <f t="shared" ca="1" si="11"/>
        <v>3.7600591749378291E-2</v>
      </c>
    </row>
    <row r="494" spans="1:14" ht="13" x14ac:dyDescent="0.15">
      <c r="A494" s="166">
        <f t="shared" si="8"/>
        <v>11</v>
      </c>
      <c r="B494" s="166">
        <f t="shared" si="9"/>
        <v>1910</v>
      </c>
      <c r="C494" s="41">
        <f ca="1">'StockBond Returns'!W484</f>
        <v>2.3452154856569558E-2</v>
      </c>
      <c r="D494" s="217">
        <f>'StockBond Returns'!M484</f>
        <v>14.16452318</v>
      </c>
      <c r="E494" s="41">
        <f t="shared" si="0"/>
        <v>5.2799458629570334E-2</v>
      </c>
      <c r="F494" s="138">
        <f t="shared" ca="1" si="3"/>
        <v>149.70100827414865</v>
      </c>
      <c r="G494" s="218">
        <f>'StockBond Returns'!C484</f>
        <v>1910.8333333332971</v>
      </c>
      <c r="H494" s="138">
        <f t="shared" ca="1" si="1"/>
        <v>0.65867768276465644</v>
      </c>
      <c r="I494" s="138">
        <f t="shared" ca="1" si="4"/>
        <v>7.7421973605795582</v>
      </c>
      <c r="J494" s="41">
        <f t="shared" ca="1" si="5"/>
        <v>-0.46813780876305788</v>
      </c>
      <c r="K494" s="41">
        <f t="shared" ca="1" si="6"/>
        <v>-0.50562432410208547</v>
      </c>
      <c r="L494" s="41">
        <f t="shared" ca="1" si="7"/>
        <v>-0.31614482945820876</v>
      </c>
      <c r="M494" s="41">
        <f t="shared" ca="1" si="10"/>
        <v>-2.4168713727730551E-2</v>
      </c>
      <c r="N494" s="219">
        <f t="shared" ca="1" si="11"/>
        <v>3.7605241119293704E-2</v>
      </c>
    </row>
    <row r="495" spans="1:14" ht="13" x14ac:dyDescent="0.15">
      <c r="A495" s="166">
        <f t="shared" si="8"/>
        <v>12</v>
      </c>
      <c r="B495" s="166">
        <f t="shared" si="9"/>
        <v>1910</v>
      </c>
      <c r="C495" s="41">
        <f ca="1">'StockBond Returns'!W485</f>
        <v>-1.7786129417005962E-2</v>
      </c>
      <c r="D495" s="217">
        <f>'StockBond Returns'!M485</f>
        <v>13.74147842</v>
      </c>
      <c r="E495" s="41">
        <f t="shared" si="0"/>
        <v>5.3886186749183863E-2</v>
      </c>
      <c r="F495" s="138">
        <f t="shared" ca="1" si="3"/>
        <v>146.39144441087345</v>
      </c>
      <c r="G495" s="218">
        <f>'StockBond Returns'!C485</f>
        <v>1910.9166666666304</v>
      </c>
      <c r="H495" s="138">
        <f t="shared" ca="1" si="1"/>
        <v>0.65737305933392454</v>
      </c>
      <c r="I495" s="138">
        <f t="shared" ca="1" si="4"/>
        <v>7.7530654740604721</v>
      </c>
      <c r="J495" s="41">
        <f t="shared" ca="1" si="5"/>
        <v>-0.46919636281266897</v>
      </c>
      <c r="K495" s="41">
        <f t="shared" ca="1" si="6"/>
        <v>-0.50631733139911383</v>
      </c>
      <c r="L495" s="41">
        <f t="shared" ca="1" si="7"/>
        <v>-0.31839927570493454</v>
      </c>
      <c r="M495" s="41">
        <f t="shared" ca="1" si="10"/>
        <v>-2.0340271891353789E-2</v>
      </c>
      <c r="N495" s="219">
        <f t="shared" ca="1" si="11"/>
        <v>3.760843798019535E-2</v>
      </c>
    </row>
    <row r="496" spans="1:14" ht="13" x14ac:dyDescent="0.15">
      <c r="A496" s="166">
        <f t="shared" si="8"/>
        <v>1</v>
      </c>
      <c r="B496" s="166">
        <f t="shared" si="9"/>
        <v>1911</v>
      </c>
      <c r="C496" s="41">
        <f ca="1">'StockBond Returns'!W486</f>
        <v>2.2008413375331024E-2</v>
      </c>
      <c r="D496" s="217">
        <f>'StockBond Returns'!M486</f>
        <v>14.049215179999999</v>
      </c>
      <c r="E496" s="41">
        <f t="shared" si="0"/>
        <v>5.3089176590574508E-2</v>
      </c>
      <c r="F496" s="138">
        <f t="shared" ca="1" si="3"/>
        <v>148.94144703671418</v>
      </c>
      <c r="G496" s="218">
        <f>'StockBond Returns'!C486</f>
        <v>1910.9999999999636</v>
      </c>
      <c r="H496" s="138">
        <f t="shared" ca="1" si="1"/>
        <v>0.65893156528231833</v>
      </c>
      <c r="I496" s="138">
        <f t="shared" ca="1" si="4"/>
        <v>7.7654150499614287</v>
      </c>
      <c r="J496" s="41">
        <f t="shared" ca="1" si="5"/>
        <v>-0.47043500618721634</v>
      </c>
      <c r="K496" s="41">
        <f t="shared" ca="1" si="6"/>
        <v>-0.50710244997264109</v>
      </c>
      <c r="L496" s="41">
        <f t="shared" ca="1" si="7"/>
        <v>-0.32078198479587061</v>
      </c>
      <c r="M496" s="41">
        <f t="shared" ca="1" si="10"/>
        <v>-1.5999315359243371E-2</v>
      </c>
      <c r="N496" s="219">
        <f t="shared" ca="1" si="11"/>
        <v>3.7610752525250667E-2</v>
      </c>
    </row>
    <row r="497" spans="1:14" ht="13" x14ac:dyDescent="0.15">
      <c r="A497" s="166">
        <f t="shared" si="8"/>
        <v>2</v>
      </c>
      <c r="B497" s="166">
        <f t="shared" si="9"/>
        <v>1911</v>
      </c>
      <c r="C497" s="41">
        <f ca="1">'StockBond Returns'!W487</f>
        <v>5.1110131036886691E-2</v>
      </c>
      <c r="D497" s="217">
        <f>'StockBond Returns'!M487</f>
        <v>14.721488470000001</v>
      </c>
      <c r="E497" s="41">
        <f t="shared" si="0"/>
        <v>5.1463956906865685E-2</v>
      </c>
      <c r="F497" s="138">
        <f t="shared" ca="1" si="3"/>
        <v>155.86125426765591</v>
      </c>
      <c r="G497" s="218">
        <f>'StockBond Returns'!C487</f>
        <v>1911.0833333332969</v>
      </c>
      <c r="H497" s="138">
        <f t="shared" ca="1" si="1"/>
        <v>0.66843640609005661</v>
      </c>
      <c r="I497" s="138">
        <f t="shared" ca="1" si="4"/>
        <v>7.7890266426017476</v>
      </c>
      <c r="J497" s="41">
        <f t="shared" ca="1" si="5"/>
        <v>-0.47225719577394276</v>
      </c>
      <c r="K497" s="41">
        <f t="shared" ca="1" si="6"/>
        <v>-0.50859661563655134</v>
      </c>
      <c r="L497" s="41">
        <f t="shared" ca="1" si="7"/>
        <v>-0.32414075528793629</v>
      </c>
      <c r="M497" s="41">
        <f t="shared" ca="1" si="10"/>
        <v>-1.0476736293168587E-2</v>
      </c>
      <c r="N497" s="219">
        <f t="shared" ca="1" si="11"/>
        <v>3.7610979567033624E-2</v>
      </c>
    </row>
    <row r="498" spans="1:14" ht="13" x14ac:dyDescent="0.15">
      <c r="A498" s="166">
        <f t="shared" si="8"/>
        <v>3</v>
      </c>
      <c r="B498" s="166">
        <f t="shared" si="9"/>
        <v>1911</v>
      </c>
      <c r="C498" s="41">
        <f ca="1">'StockBond Returns'!W488</f>
        <v>-1.567714622190047E-2</v>
      </c>
      <c r="D498" s="217">
        <f>'StockBond Returns'!M488</f>
        <v>14.370623220000001</v>
      </c>
      <c r="E498" s="41">
        <f t="shared" si="0"/>
        <v>5.229320223942243E-2</v>
      </c>
      <c r="F498" s="138">
        <f t="shared" ca="1" si="3"/>
        <v>152.75983736336133</v>
      </c>
      <c r="G498" s="218">
        <f>'StockBond Returns'!C488</f>
        <v>1911.1666666666301</v>
      </c>
      <c r="H498" s="138">
        <f t="shared" ca="1" si="1"/>
        <v>0.66569175577529438</v>
      </c>
      <c r="I498" s="138">
        <f t="shared" ca="1" si="4"/>
        <v>7.8131337104982084</v>
      </c>
      <c r="J498" s="41">
        <f t="shared" ca="1" si="5"/>
        <v>-0.47410896524727231</v>
      </c>
      <c r="K498" s="41">
        <f t="shared" ca="1" si="6"/>
        <v>-0.51011281837803035</v>
      </c>
      <c r="L498" s="41">
        <f t="shared" ca="1" si="7"/>
        <v>-0.32753086244620433</v>
      </c>
      <c r="M498" s="41">
        <f t="shared" ca="1" si="10"/>
        <v>-4.3538285355257944E-3</v>
      </c>
      <c r="N498" s="219">
        <f t="shared" ca="1" si="11"/>
        <v>3.7607907517150173E-2</v>
      </c>
    </row>
    <row r="499" spans="1:14" ht="13" x14ac:dyDescent="0.15">
      <c r="A499" s="166">
        <f t="shared" si="8"/>
        <v>4</v>
      </c>
      <c r="B499" s="166">
        <f t="shared" si="9"/>
        <v>1911</v>
      </c>
      <c r="C499" s="41">
        <f ca="1">'StockBond Returns'!W489</f>
        <v>3.219026329185716E-2</v>
      </c>
      <c r="D499" s="217">
        <f>'StockBond Returns'!M489</f>
        <v>14.75293542</v>
      </c>
      <c r="E499" s="41">
        <f t="shared" si="0"/>
        <v>5.139156027363672E-2</v>
      </c>
      <c r="F499" s="138">
        <f t="shared" ca="1" si="3"/>
        <v>156.99009619984429</v>
      </c>
      <c r="G499" s="218">
        <f>'StockBond Returns'!C489</f>
        <v>1911.2499999999634</v>
      </c>
      <c r="H499" s="138">
        <f t="shared" ca="1" si="1"/>
        <v>0.67233049926819366</v>
      </c>
      <c r="I499" s="138">
        <f t="shared" ca="1" si="4"/>
        <v>7.8469728046689307</v>
      </c>
      <c r="J499" s="41">
        <f t="shared" ca="1" si="5"/>
        <v>-0.47643255153172792</v>
      </c>
      <c r="K499" s="41">
        <f t="shared" ca="1" si="6"/>
        <v>-0.51222539591392713</v>
      </c>
      <c r="L499" s="41">
        <f t="shared" ca="1" si="7"/>
        <v>-0.33173861407816863</v>
      </c>
      <c r="M499" s="41">
        <f t="shared" ca="1" si="10"/>
        <v>3.1858782232536687E-3</v>
      </c>
      <c r="N499" s="219">
        <f t="shared" ca="1" si="11"/>
        <v>3.7598796739085519E-2</v>
      </c>
    </row>
    <row r="500" spans="1:14" ht="13" x14ac:dyDescent="0.15">
      <c r="A500" s="166">
        <f t="shared" si="8"/>
        <v>5</v>
      </c>
      <c r="B500" s="166">
        <f t="shared" si="9"/>
        <v>1911</v>
      </c>
      <c r="C500" s="41">
        <f ca="1">'StockBond Returns'!W490</f>
        <v>1.6854811425729827E-2</v>
      </c>
      <c r="D500" s="217">
        <f>'StockBond Returns'!M490</f>
        <v>15.04766059</v>
      </c>
      <c r="E500" s="41">
        <f t="shared" si="0"/>
        <v>5.0727756368473487E-2</v>
      </c>
      <c r="F500" s="138">
        <f t="shared" ca="1" si="3"/>
        <v>158.95247216395074</v>
      </c>
      <c r="G500" s="218">
        <f>'StockBond Returns'!C490</f>
        <v>1911.3333333332967</v>
      </c>
      <c r="H500" s="138">
        <f t="shared" ca="1" si="1"/>
        <v>0.67194185684162144</v>
      </c>
      <c r="I500" s="138">
        <f t="shared" ca="1" si="4"/>
        <v>7.8776347310698576</v>
      </c>
      <c r="J500" s="41">
        <f t="shared" ca="1" si="5"/>
        <v>-0.47766962895028964</v>
      </c>
      <c r="K500" s="41">
        <f t="shared" ca="1" si="6"/>
        <v>-0.51412394916262505</v>
      </c>
      <c r="L500" s="41">
        <f t="shared" ca="1" si="7"/>
        <v>-0.33565207428625277</v>
      </c>
      <c r="M500" s="41">
        <f t="shared" ca="1" si="10"/>
        <v>9.9600840435070115E-3</v>
      </c>
      <c r="N500" s="219">
        <f t="shared" ca="1" si="11"/>
        <v>3.7580114161778616E-2</v>
      </c>
    </row>
    <row r="501" spans="1:14" ht="13" x14ac:dyDescent="0.15">
      <c r="A501" s="166">
        <f t="shared" si="8"/>
        <v>6</v>
      </c>
      <c r="B501" s="166">
        <f t="shared" si="9"/>
        <v>1911</v>
      </c>
      <c r="C501" s="41">
        <f ca="1">'StockBond Returns'!W491</f>
        <v>1.923460190103898E-2</v>
      </c>
      <c r="D501" s="217">
        <f>'StockBond Returns'!M491</f>
        <v>15.32835568</v>
      </c>
      <c r="E501" s="41">
        <f t="shared" si="0"/>
        <v>5.0119284836428066E-2</v>
      </c>
      <c r="F501" s="138">
        <f t="shared" ca="1" si="3"/>
        <v>161.32499329625171</v>
      </c>
      <c r="G501" s="218">
        <f>'StockBond Returns'!C491</f>
        <v>1911.4166666666299</v>
      </c>
      <c r="H501" s="138">
        <f t="shared" ca="1" si="1"/>
        <v>0.67379110752080729</v>
      </c>
      <c r="I501" s="138">
        <f t="shared" ca="1" si="4"/>
        <v>7.9098474028556813</v>
      </c>
      <c r="J501" s="41">
        <f t="shared" ca="1" si="5"/>
        <v>-0.47947167039996341</v>
      </c>
      <c r="K501" s="41">
        <f t="shared" ca="1" si="6"/>
        <v>-0.51610266821459638</v>
      </c>
      <c r="L501" s="41">
        <f t="shared" ca="1" si="7"/>
        <v>-0.33967451122002812</v>
      </c>
      <c r="M501" s="41">
        <f t="shared" ca="1" si="10"/>
        <v>1.6763860854503099E-2</v>
      </c>
      <c r="N501" s="219">
        <f t="shared" ca="1" si="11"/>
        <v>3.7549931685328893E-2</v>
      </c>
    </row>
    <row r="502" spans="1:14" ht="13" x14ac:dyDescent="0.15">
      <c r="A502" s="166">
        <f t="shared" si="8"/>
        <v>7</v>
      </c>
      <c r="B502" s="166">
        <f t="shared" si="9"/>
        <v>1911</v>
      </c>
      <c r="C502" s="41">
        <f ca="1">'StockBond Returns'!W492</f>
        <v>-1.0387159960993342E-2</v>
      </c>
      <c r="D502" s="217">
        <f>'StockBond Returns'!M492</f>
        <v>15.08311058</v>
      </c>
      <c r="E502" s="41">
        <f t="shared" si="0"/>
        <v>5.0649660830770098E-2</v>
      </c>
      <c r="F502" s="138">
        <f t="shared" ca="1" si="3"/>
        <v>158.98249245367066</v>
      </c>
      <c r="G502" s="218">
        <f>'StockBond Returns'!C492</f>
        <v>1911.4999999999632</v>
      </c>
      <c r="H502" s="138">
        <f t="shared" ca="1" si="1"/>
        <v>0.67103411006740721</v>
      </c>
      <c r="I502" s="138">
        <f t="shared" ca="1" si="4"/>
        <v>7.9409067922234202</v>
      </c>
      <c r="J502" s="41">
        <f t="shared" ca="1" si="5"/>
        <v>-0.48077915372043978</v>
      </c>
      <c r="K502" s="41">
        <f t="shared" ca="1" si="6"/>
        <v>-0.51799534319935392</v>
      </c>
      <c r="L502" s="41">
        <f t="shared" ca="1" si="7"/>
        <v>-0.34357821587701332</v>
      </c>
      <c r="M502" s="41">
        <f t="shared" ca="1" si="10"/>
        <v>2.366907925659123E-2</v>
      </c>
      <c r="N502" s="219">
        <f t="shared" ca="1" si="11"/>
        <v>3.750710278331975E-2</v>
      </c>
    </row>
    <row r="503" spans="1:14" ht="13" x14ac:dyDescent="0.15">
      <c r="A503" s="166">
        <f t="shared" si="8"/>
        <v>8</v>
      </c>
      <c r="B503" s="166">
        <f t="shared" si="9"/>
        <v>1911</v>
      </c>
      <c r="C503" s="41">
        <f ca="1">'StockBond Returns'!W493</f>
        <v>-6.386656965629757E-2</v>
      </c>
      <c r="D503" s="217">
        <f>'StockBond Returns'!M493</f>
        <v>13.89979067</v>
      </c>
      <c r="E503" s="41">
        <f t="shared" si="0"/>
        <v>5.3471764746008225E-2</v>
      </c>
      <c r="F503" s="138">
        <f t="shared" ca="1" si="3"/>
        <v>148.20064856191146</v>
      </c>
      <c r="G503" s="218">
        <f>'StockBond Returns'!C493</f>
        <v>1911.5833333332964</v>
      </c>
      <c r="H503" s="138">
        <f t="shared" ca="1" si="1"/>
        <v>0.66037918459236433</v>
      </c>
      <c r="I503" s="138">
        <f t="shared" ca="1" si="4"/>
        <v>7.9583786919143451</v>
      </c>
      <c r="J503" s="41">
        <f t="shared" ca="1" si="5"/>
        <v>-0.48154585123900495</v>
      </c>
      <c r="K503" s="41">
        <f t="shared" ca="1" si="6"/>
        <v>-0.51905354077202481</v>
      </c>
      <c r="L503" s="41">
        <f t="shared" ca="1" si="7"/>
        <v>-0.34634717101615176</v>
      </c>
      <c r="M503" s="41">
        <f t="shared" ca="1" si="10"/>
        <v>2.8130854827593588E-2</v>
      </c>
      <c r="N503" s="219">
        <f t="shared" ca="1" si="11"/>
        <v>3.74469402275137E-2</v>
      </c>
    </row>
    <row r="504" spans="1:14" ht="13" x14ac:dyDescent="0.15">
      <c r="A504" s="166">
        <f t="shared" si="8"/>
        <v>9</v>
      </c>
      <c r="B504" s="166">
        <f t="shared" si="9"/>
        <v>1911</v>
      </c>
      <c r="C504" s="41">
        <f ca="1">'StockBond Returns'!W494</f>
        <v>-4.7410428087219111E-2</v>
      </c>
      <c r="D504" s="217">
        <f>'StockBond Returns'!M494</f>
        <v>12.99795398</v>
      </c>
      <c r="E504" s="41">
        <f t="shared" si="0"/>
        <v>5.5967592728005645E-2</v>
      </c>
      <c r="F504" s="138">
        <f t="shared" ca="1" si="3"/>
        <v>140.5453220460368</v>
      </c>
      <c r="G504" s="218">
        <f>'StockBond Returns'!C494</f>
        <v>1911.6666666666297</v>
      </c>
      <c r="H504" s="138">
        <f t="shared" ca="1" si="1"/>
        <v>0.65549861200824833</v>
      </c>
      <c r="I504" s="138">
        <f t="shared" ca="1" si="4"/>
        <v>7.9681759721878764</v>
      </c>
      <c r="J504" s="41">
        <f t="shared" ca="1" si="5"/>
        <v>-0.48189257500379978</v>
      </c>
      <c r="K504" s="41">
        <f t="shared" ca="1" si="6"/>
        <v>-0.51964488906479167</v>
      </c>
      <c r="L504" s="41">
        <f t="shared" ca="1" si="7"/>
        <v>-0.34848234715216098</v>
      </c>
      <c r="M504" s="41">
        <f t="shared" ca="1" si="10"/>
        <v>3.0801644803800876E-2</v>
      </c>
      <c r="N504" s="219">
        <f t="shared" ca="1" si="11"/>
        <v>3.7374775816747287E-2</v>
      </c>
    </row>
    <row r="505" spans="1:14" ht="13" x14ac:dyDescent="0.15">
      <c r="A505" s="166">
        <f t="shared" si="8"/>
        <v>10</v>
      </c>
      <c r="B505" s="166">
        <f t="shared" si="9"/>
        <v>1911</v>
      </c>
      <c r="C505" s="41">
        <f ca="1">'StockBond Returns'!W495</f>
        <v>8.1134910517411448E-3</v>
      </c>
      <c r="D505" s="217">
        <f>'StockBond Returns'!M495</f>
        <v>13.06647285</v>
      </c>
      <c r="E505" s="41">
        <f t="shared" si="0"/>
        <v>5.5765873716639609E-2</v>
      </c>
      <c r="F505" s="138">
        <f t="shared" ca="1" si="3"/>
        <v>141.0248182646902</v>
      </c>
      <c r="G505" s="218">
        <f>'StockBond Returns'!C495</f>
        <v>1911.7499999999629</v>
      </c>
      <c r="H505" s="138">
        <f t="shared" ca="1" si="1"/>
        <v>0.65536435052173037</v>
      </c>
      <c r="I505" s="138">
        <f t="shared" ca="1" si="4"/>
        <v>7.9694501900666221</v>
      </c>
      <c r="J505" s="41">
        <f t="shared" ca="1" si="5"/>
        <v>-0.4819864666524285</v>
      </c>
      <c r="K505" s="41">
        <f t="shared" ca="1" si="6"/>
        <v>-0.51972169198794227</v>
      </c>
      <c r="L505" s="41">
        <f t="shared" ca="1" si="7"/>
        <v>-0.34992121654242792</v>
      </c>
      <c r="M505" s="41">
        <f t="shared" ca="1" si="10"/>
        <v>3.0722854580003567E-2</v>
      </c>
      <c r="N505" s="219">
        <f t="shared" ca="1" si="11"/>
        <v>3.7294987697919585E-2</v>
      </c>
    </row>
    <row r="506" spans="1:14" ht="13" x14ac:dyDescent="0.15">
      <c r="A506" s="166">
        <f t="shared" si="8"/>
        <v>11</v>
      </c>
      <c r="B506" s="166">
        <f t="shared" si="9"/>
        <v>1911</v>
      </c>
      <c r="C506" s="41">
        <f ca="1">'StockBond Returns'!W496</f>
        <v>4.4199110547140423E-2</v>
      </c>
      <c r="D506" s="217">
        <f>'StockBond Returns'!M496</f>
        <v>13.727997589999999</v>
      </c>
      <c r="E506" s="41">
        <f t="shared" si="0"/>
        <v>5.3921917815910693E-2</v>
      </c>
      <c r="F506" s="138">
        <f t="shared" ca="1" si="3"/>
        <v>146.57365892516253</v>
      </c>
      <c r="G506" s="218">
        <f>'StockBond Returns'!C496</f>
        <v>1911.8333333332962</v>
      </c>
      <c r="H506" s="138">
        <f t="shared" ca="1" si="1"/>
        <v>0.65862773254499485</v>
      </c>
      <c r="I506" s="138">
        <f t="shared" ca="1" si="4"/>
        <v>7.9694002398469612</v>
      </c>
      <c r="J506" s="41">
        <f t="shared" ca="1" si="5"/>
        <v>-0.48188755853446552</v>
      </c>
      <c r="K506" s="41">
        <f t="shared" ca="1" si="6"/>
        <v>-0.51971868172289581</v>
      </c>
      <c r="L506" s="41">
        <f t="shared" ca="1" si="7"/>
        <v>-0.35125202795560084</v>
      </c>
      <c r="M506" s="41">
        <f t="shared" ca="1" si="10"/>
        <v>2.9346045920275454E-2</v>
      </c>
      <c r="N506" s="219">
        <f t="shared" ca="1" si="11"/>
        <v>3.7217259723921051E-2</v>
      </c>
    </row>
    <row r="507" spans="1:14" ht="13" x14ac:dyDescent="0.15">
      <c r="A507" s="166">
        <f t="shared" si="8"/>
        <v>12</v>
      </c>
      <c r="B507" s="166">
        <f t="shared" si="9"/>
        <v>1911</v>
      </c>
      <c r="C507" s="41">
        <f ca="1">'StockBond Returns'!W497</f>
        <v>1.7339439479551785E-2</v>
      </c>
      <c r="D507" s="217">
        <f>'StockBond Returns'!M497</f>
        <v>13.92925842</v>
      </c>
      <c r="E507" s="41">
        <f t="shared" si="0"/>
        <v>5.3395665434858089E-2</v>
      </c>
      <c r="F507" s="138">
        <f t="shared" ca="1" si="3"/>
        <v>148.44511604513886</v>
      </c>
      <c r="G507" s="218">
        <f>'StockBond Returns'!C497</f>
        <v>1911.9166666666295</v>
      </c>
      <c r="H507" s="138">
        <f t="shared" ca="1" si="1"/>
        <v>0.66052714598207662</v>
      </c>
      <c r="I507" s="138">
        <f t="shared" ca="1" si="4"/>
        <v>7.9725543264951124</v>
      </c>
      <c r="J507" s="41">
        <f t="shared" ca="1" si="5"/>
        <v>-0.48220079410762384</v>
      </c>
      <c r="K507" s="41">
        <f t="shared" ca="1" si="6"/>
        <v>-0.51990868969666404</v>
      </c>
      <c r="L507" s="41">
        <f t="shared" ca="1" si="7"/>
        <v>-0.35284332476055047</v>
      </c>
      <c r="M507" s="41">
        <f t="shared" ca="1" si="10"/>
        <v>2.8309944391542441E-2</v>
      </c>
      <c r="N507" s="219">
        <f t="shared" ca="1" si="11"/>
        <v>3.7145096281417933E-2</v>
      </c>
    </row>
    <row r="508" spans="1:14" ht="13" x14ac:dyDescent="0.15">
      <c r="A508" s="166">
        <f t="shared" si="8"/>
        <v>1</v>
      </c>
      <c r="B508" s="166">
        <f t="shared" si="9"/>
        <v>1912</v>
      </c>
      <c r="C508" s="41">
        <f ca="1">'StockBond Returns'!W498</f>
        <v>-5.8535540806367347E-3</v>
      </c>
      <c r="D508" s="217">
        <f>'StockBond Returns'!M498</f>
        <v>13.794952629999999</v>
      </c>
      <c r="E508" s="41">
        <f t="shared" si="0"/>
        <v>5.3745140770737103E-2</v>
      </c>
      <c r="F508" s="138">
        <f t="shared" ca="1" si="3"/>
        <v>146.91952381575089</v>
      </c>
      <c r="G508" s="218">
        <f>'StockBond Returns'!C498</f>
        <v>1911.9999999999627</v>
      </c>
      <c r="H508" s="138">
        <f t="shared" ca="1" si="1"/>
        <v>0.65801754078726615</v>
      </c>
      <c r="I508" s="138">
        <f t="shared" ca="1" si="4"/>
        <v>7.9716403020000612</v>
      </c>
      <c r="J508" s="41">
        <f t="shared" ca="1" si="5"/>
        <v>-0.48222635253959267</v>
      </c>
      <c r="K508" s="41">
        <f t="shared" ca="1" si="6"/>
        <v>-0.51985364265479372</v>
      </c>
      <c r="L508" s="41">
        <f t="shared" ca="1" si="7"/>
        <v>-0.35410524677035848</v>
      </c>
      <c r="M508" s="41">
        <f t="shared" ca="1" si="10"/>
        <v>2.6556887263824658E-2</v>
      </c>
      <c r="N508" s="219">
        <f t="shared" ca="1" si="11"/>
        <v>3.7077546882154602E-2</v>
      </c>
    </row>
    <row r="509" spans="1:14" ht="13" x14ac:dyDescent="0.15">
      <c r="A509" s="166">
        <f t="shared" si="8"/>
        <v>2</v>
      </c>
      <c r="B509" s="166">
        <f t="shared" si="9"/>
        <v>1912</v>
      </c>
      <c r="C509" s="41">
        <f ca="1">'StockBond Returns'!W499</f>
        <v>-1.2824311984580816E-2</v>
      </c>
      <c r="D509" s="217">
        <f>'StockBond Returns'!M499</f>
        <v>13.531634370000001</v>
      </c>
      <c r="E509" s="41">
        <f t="shared" si="0"/>
        <v>5.4450451536623951E-2</v>
      </c>
      <c r="F509" s="138">
        <f t="shared" ca="1" si="3"/>
        <v>144.38580308715879</v>
      </c>
      <c r="G509" s="218">
        <f>'StockBond Returns'!C499</f>
        <v>1912.083333333296</v>
      </c>
      <c r="H509" s="138">
        <f t="shared" ca="1" si="1"/>
        <v>0.65515601446448901</v>
      </c>
      <c r="I509" s="138">
        <f t="shared" ca="1" si="4"/>
        <v>7.9583599103744929</v>
      </c>
      <c r="J509" s="41">
        <f t="shared" ca="1" si="5"/>
        <v>-0.48140721781333584</v>
      </c>
      <c r="K509" s="41">
        <f t="shared" ca="1" si="6"/>
        <v>-0.51905240574983524</v>
      </c>
      <c r="L509" s="41">
        <f t="shared" ca="1" si="7"/>
        <v>-0.3543655802930975</v>
      </c>
      <c r="M509" s="41">
        <f t="shared" ca="1" si="10"/>
        <v>2.1739977989879256E-2</v>
      </c>
      <c r="N509" s="219">
        <f t="shared" ca="1" si="11"/>
        <v>3.7016691067283988E-2</v>
      </c>
    </row>
    <row r="510" spans="1:14" ht="13" x14ac:dyDescent="0.15">
      <c r="A510" s="166">
        <f t="shared" si="8"/>
        <v>3</v>
      </c>
      <c r="B510" s="166">
        <f t="shared" si="9"/>
        <v>1912</v>
      </c>
      <c r="C510" s="41">
        <f ca="1">'StockBond Returns'!W500</f>
        <v>5.2031783221063999E-3</v>
      </c>
      <c r="D510" s="217">
        <f>'StockBond Returns'!M500</f>
        <v>13.639769169999999</v>
      </c>
      <c r="E510" s="41">
        <f t="shared" si="0"/>
        <v>5.415751185142674E-2</v>
      </c>
      <c r="F510" s="138">
        <f t="shared" ca="1" si="3"/>
        <v>144.47850325976529</v>
      </c>
      <c r="G510" s="218">
        <f>'StockBond Returns'!C500</f>
        <v>1912.1666666666292</v>
      </c>
      <c r="H510" s="138">
        <f t="shared" ca="1" si="1"/>
        <v>0.65204968771392802</v>
      </c>
      <c r="I510" s="138">
        <f t="shared" ca="1" si="4"/>
        <v>7.9447178423131275</v>
      </c>
      <c r="J510" s="41">
        <f t="shared" ca="1" si="5"/>
        <v>-0.48056979048941484</v>
      </c>
      <c r="K510" s="41">
        <f t="shared" ca="1" si="6"/>
        <v>-0.51822655894886183</v>
      </c>
      <c r="L510" s="41">
        <f t="shared" ca="1" si="7"/>
        <v>-0.35459292057550129</v>
      </c>
      <c r="M510" s="41">
        <f t="shared" ca="1" si="10"/>
        <v>1.684140278286983E-2</v>
      </c>
      <c r="N510" s="219">
        <f t="shared" ca="1" si="11"/>
        <v>3.6972514792607013E-2</v>
      </c>
    </row>
    <row r="511" spans="1:14" ht="13" x14ac:dyDescent="0.15">
      <c r="A511" s="166">
        <f t="shared" si="8"/>
        <v>4</v>
      </c>
      <c r="B511" s="166">
        <f t="shared" si="9"/>
        <v>1912</v>
      </c>
      <c r="C511" s="41">
        <f ca="1">'StockBond Returns'!W501</f>
        <v>-2.4563012400592283E-3</v>
      </c>
      <c r="D511" s="217">
        <f>'StockBond Returns'!M501</f>
        <v>13.65439269</v>
      </c>
      <c r="E511" s="41">
        <f t="shared" si="0"/>
        <v>5.4118252554445904E-2</v>
      </c>
      <c r="F511" s="138">
        <f t="shared" ca="1" si="3"/>
        <v>143.473172475789</v>
      </c>
      <c r="G511" s="218">
        <f>'StockBond Returns'!C501</f>
        <v>1912.2499999999625</v>
      </c>
      <c r="H511" s="138">
        <f t="shared" ca="1" si="1"/>
        <v>0.64704311523602709</v>
      </c>
      <c r="I511" s="138">
        <f t="shared" ca="1" si="4"/>
        <v>7.9194304582809609</v>
      </c>
      <c r="J511" s="41">
        <f t="shared" ca="1" si="5"/>
        <v>-0.47885957110472877</v>
      </c>
      <c r="K511" s="41">
        <f t="shared" ca="1" si="6"/>
        <v>-0.51668821726071434</v>
      </c>
      <c r="L511" s="41">
        <f t="shared" ca="1" si="7"/>
        <v>-0.35386740930936467</v>
      </c>
      <c r="M511" s="41">
        <f t="shared" ca="1" si="10"/>
        <v>9.2338351891467774E-3</v>
      </c>
      <c r="N511" s="219">
        <f t="shared" ca="1" si="11"/>
        <v>3.6943403768255847E-2</v>
      </c>
    </row>
    <row r="512" spans="1:14" ht="13" x14ac:dyDescent="0.15">
      <c r="A512" s="166">
        <f t="shared" si="8"/>
        <v>5</v>
      </c>
      <c r="B512" s="166">
        <f t="shared" si="9"/>
        <v>1912</v>
      </c>
      <c r="C512" s="41">
        <f ca="1">'StockBond Returns'!W502</f>
        <v>1.0696156464603489E-3</v>
      </c>
      <c r="D512" s="217">
        <f>'StockBond Returns'!M502</f>
        <v>13.61701321</v>
      </c>
      <c r="E512" s="41">
        <f t="shared" si="0"/>
        <v>5.4218771751856153E-2</v>
      </c>
      <c r="F512" s="138">
        <f t="shared" ca="1" si="3"/>
        <v>142.97889842324039</v>
      </c>
      <c r="G512" s="218">
        <f>'StockBond Returns'!C502</f>
        <v>1912.3333333332957</v>
      </c>
      <c r="H512" s="138">
        <f t="shared" ca="1" si="1"/>
        <v>0.64601168824512467</v>
      </c>
      <c r="I512" s="138">
        <f t="shared" ca="1" si="4"/>
        <v>7.8935002896844635</v>
      </c>
      <c r="J512" s="41">
        <f t="shared" ca="1" si="5"/>
        <v>-0.47732536409055815</v>
      </c>
      <c r="K512" s="41">
        <f t="shared" ca="1" si="6"/>
        <v>-0.51510053682096302</v>
      </c>
      <c r="L512" s="41">
        <f t="shared" ca="1" si="7"/>
        <v>-0.3530761927554803</v>
      </c>
      <c r="M512" s="41">
        <f t="shared" ca="1" si="10"/>
        <v>2.0140002876791741E-3</v>
      </c>
      <c r="N512" s="219">
        <f t="shared" ca="1" si="11"/>
        <v>3.6930180025867322E-2</v>
      </c>
    </row>
    <row r="513" spans="1:14" ht="13" x14ac:dyDescent="0.15">
      <c r="A513" s="166">
        <f t="shared" si="8"/>
        <v>6</v>
      </c>
      <c r="B513" s="166">
        <f t="shared" si="9"/>
        <v>1912</v>
      </c>
      <c r="C513" s="41">
        <f ca="1">'StockBond Returns'!W503</f>
        <v>1.4606981723151719E-2</v>
      </c>
      <c r="D513" s="217">
        <f>'StockBond Returns'!M503</f>
        <v>13.7854174</v>
      </c>
      <c r="E513" s="41">
        <f t="shared" si="0"/>
        <v>5.3770211158060403E-2</v>
      </c>
      <c r="F513" s="138">
        <f t="shared" ca="1" si="3"/>
        <v>144.41194061013678</v>
      </c>
      <c r="G513" s="218">
        <f>'StockBond Returns'!C503</f>
        <v>1912.416666666629</v>
      </c>
      <c r="H513" s="138">
        <f t="shared" ca="1" si="1"/>
        <v>0.64708837836269439</v>
      </c>
      <c r="I513" s="138">
        <f t="shared" ca="1" si="4"/>
        <v>7.8667975605263516</v>
      </c>
      <c r="J513" s="41">
        <f t="shared" ca="1" si="5"/>
        <v>-0.47553074008159346</v>
      </c>
      <c r="K513" s="41">
        <f t="shared" ca="1" si="6"/>
        <v>-0.51345461433032291</v>
      </c>
      <c r="L513" s="41">
        <f t="shared" ca="1" si="7"/>
        <v>-0.35220696391897011</v>
      </c>
      <c r="M513" s="41">
        <f t="shared" ca="1" si="10"/>
        <v>-5.4425629391772201E-3</v>
      </c>
      <c r="N513" s="219">
        <f t="shared" ca="1" si="11"/>
        <v>3.693030626778631E-2</v>
      </c>
    </row>
    <row r="514" spans="1:14" ht="13" x14ac:dyDescent="0.15">
      <c r="A514" s="166">
        <f t="shared" si="8"/>
        <v>7</v>
      </c>
      <c r="B514" s="166">
        <f t="shared" si="9"/>
        <v>1912</v>
      </c>
      <c r="C514" s="41">
        <f ca="1">'StockBond Returns'!W504</f>
        <v>4.3027022970688125E-3</v>
      </c>
      <c r="D514" s="217">
        <f>'StockBond Returns'!M504</f>
        <v>13.80287665</v>
      </c>
      <c r="E514" s="41">
        <f t="shared" si="0"/>
        <v>5.3724332990761028E-2</v>
      </c>
      <c r="F514" s="138">
        <f t="shared" ca="1" si="3"/>
        <v>144.3834295917095</v>
      </c>
      <c r="G514" s="218">
        <f>'StockBond Returns'!C504</f>
        <v>1912.4999999999623</v>
      </c>
      <c r="H514" s="138">
        <f t="shared" ca="1" si="1"/>
        <v>0.64640862081109174</v>
      </c>
      <c r="I514" s="138">
        <f t="shared" ca="1" si="4"/>
        <v>7.8421720712700358</v>
      </c>
      <c r="J514" s="41">
        <f t="shared" ca="1" si="5"/>
        <v>-0.47423074980632851</v>
      </c>
      <c r="K514" s="41">
        <f t="shared" ca="1" si="6"/>
        <v>-0.51192679549918385</v>
      </c>
      <c r="L514" s="41">
        <f t="shared" ca="1" si="7"/>
        <v>-0.351495162511407</v>
      </c>
      <c r="M514" s="41">
        <f t="shared" ca="1" si="10"/>
        <v>-1.2433683398736739E-2</v>
      </c>
      <c r="N514" s="219">
        <f t="shared" ca="1" si="11"/>
        <v>3.6937762407453244E-2</v>
      </c>
    </row>
    <row r="515" spans="1:14" ht="13" x14ac:dyDescent="0.15">
      <c r="A515" s="166">
        <f t="shared" si="8"/>
        <v>8</v>
      </c>
      <c r="B515" s="166">
        <f t="shared" si="9"/>
        <v>1912</v>
      </c>
      <c r="C515" s="41">
        <f ca="1">'StockBond Returns'!W505</f>
        <v>9.830848329201846E-3</v>
      </c>
      <c r="D515" s="217">
        <f>'StockBond Returns'!M505</f>
        <v>13.98476176</v>
      </c>
      <c r="E515" s="41">
        <f t="shared" si="0"/>
        <v>5.3253201132830739E-2</v>
      </c>
      <c r="F515" s="138">
        <f t="shared" ca="1" si="3"/>
        <v>145.15007782335462</v>
      </c>
      <c r="G515" s="218">
        <f>'StockBond Returns'!C505</f>
        <v>1912.5833333332955</v>
      </c>
      <c r="H515" s="138">
        <f t="shared" ca="1" si="1"/>
        <v>0.6441421907310948</v>
      </c>
      <c r="I515" s="138">
        <f t="shared" ca="1" si="4"/>
        <v>7.825935077408765</v>
      </c>
      <c r="J515" s="41">
        <f t="shared" ca="1" si="5"/>
        <v>-0.47324026560057275</v>
      </c>
      <c r="K515" s="41">
        <f t="shared" ca="1" si="6"/>
        <v>-0.51091415719501398</v>
      </c>
      <c r="L515" s="41">
        <f t="shared" ca="1" si="7"/>
        <v>-0.35146632804886047</v>
      </c>
      <c r="M515" s="41">
        <f t="shared" ca="1" si="10"/>
        <v>-1.6642034719979049E-2</v>
      </c>
      <c r="N515" s="219">
        <f t="shared" ca="1" si="11"/>
        <v>3.6950062376531763E-2</v>
      </c>
    </row>
    <row r="516" spans="1:14" ht="13" x14ac:dyDescent="0.15">
      <c r="A516" s="166">
        <f t="shared" si="8"/>
        <v>9</v>
      </c>
      <c r="B516" s="166">
        <f t="shared" si="9"/>
        <v>1912</v>
      </c>
      <c r="C516" s="41">
        <f ca="1">'StockBond Returns'!W506</f>
        <v>-2.1090919990395694E-3</v>
      </c>
      <c r="D516" s="217">
        <f>'StockBond Returns'!M506</f>
        <v>13.926285</v>
      </c>
      <c r="E516" s="41">
        <f t="shared" si="0"/>
        <v>5.3403329567074061E-2</v>
      </c>
      <c r="F516" s="138">
        <f t="shared" ca="1" si="3"/>
        <v>144.20115931996705</v>
      </c>
      <c r="G516" s="218">
        <f>'StockBond Returns'!C506</f>
        <v>1912.6666666666288</v>
      </c>
      <c r="H516" s="138">
        <f t="shared" ca="1" si="1"/>
        <v>0.6417351695931961</v>
      </c>
      <c r="I516" s="138">
        <f t="shared" ca="1" si="4"/>
        <v>7.8121716349937129</v>
      </c>
      <c r="J516" s="41">
        <f t="shared" ca="1" si="5"/>
        <v>-0.47240846658714153</v>
      </c>
      <c r="K516" s="41">
        <f t="shared" ca="1" si="6"/>
        <v>-0.51005248835976835</v>
      </c>
      <c r="L516" s="41">
        <f t="shared" ca="1" si="7"/>
        <v>-0.35163723590514373</v>
      </c>
      <c r="M516" s="41">
        <f t="shared" ca="1" si="10"/>
        <v>-1.957842519275188E-2</v>
      </c>
      <c r="N516" s="219">
        <f t="shared" ca="1" si="11"/>
        <v>3.6963214519226656E-2</v>
      </c>
    </row>
    <row r="517" spans="1:14" ht="13" x14ac:dyDescent="0.15">
      <c r="A517" s="166">
        <f t="shared" si="8"/>
        <v>10</v>
      </c>
      <c r="B517" s="166">
        <f t="shared" si="9"/>
        <v>1912</v>
      </c>
      <c r="C517" s="41">
        <f ca="1">'StockBond Returns'!W507</f>
        <v>1.7886187168446653E-3</v>
      </c>
      <c r="D517" s="217">
        <f>'StockBond Returns'!M507</f>
        <v>13.905092700000001</v>
      </c>
      <c r="E517" s="41">
        <f t="shared" si="0"/>
        <v>5.3458048665148417E-2</v>
      </c>
      <c r="F517" s="138">
        <f t="shared" ca="1" si="3"/>
        <v>143.81619722338866</v>
      </c>
      <c r="G517" s="218">
        <f>'StockBond Returns'!C507</f>
        <v>1912.749999999962</v>
      </c>
      <c r="H517" s="138">
        <f t="shared" ca="1" si="1"/>
        <v>0.64067777250037439</v>
      </c>
      <c r="I517" s="138">
        <f t="shared" ca="1" si="4"/>
        <v>7.7974850569723566</v>
      </c>
      <c r="J517" s="41">
        <f t="shared" ca="1" si="5"/>
        <v>-0.4715086902084511</v>
      </c>
      <c r="K517" s="41">
        <f t="shared" ca="1" si="6"/>
        <v>-0.50912967128432696</v>
      </c>
      <c r="L517" s="41">
        <f t="shared" ca="1" si="7"/>
        <v>-0.35172737911090435</v>
      </c>
      <c r="M517" s="41">
        <f t="shared" ca="1" si="10"/>
        <v>-2.1578042273055265E-2</v>
      </c>
      <c r="N517" s="219">
        <f t="shared" ca="1" si="11"/>
        <v>3.6976669431341001E-2</v>
      </c>
    </row>
    <row r="518" spans="1:14" ht="13" x14ac:dyDescent="0.15">
      <c r="A518" s="166">
        <f t="shared" si="8"/>
        <v>11</v>
      </c>
      <c r="B518" s="166">
        <f t="shared" si="9"/>
        <v>1912</v>
      </c>
      <c r="C518" s="41">
        <f ca="1">'StockBond Returns'!W508</f>
        <v>-4.852891611825276E-3</v>
      </c>
      <c r="D518" s="217">
        <f>'StockBond Returns'!M508</f>
        <v>13.749541020000001</v>
      </c>
      <c r="E518" s="41">
        <f t="shared" si="0"/>
        <v>5.3864850235560806E-2</v>
      </c>
      <c r="F518" s="138">
        <f t="shared" ca="1" si="3"/>
        <v>142.48070417352636</v>
      </c>
      <c r="G518" s="218">
        <f>'StockBond Returns'!C508</f>
        <v>1912.8333333332953</v>
      </c>
      <c r="H518" s="138">
        <f t="shared" ca="1" si="1"/>
        <v>0.63955848264702009</v>
      </c>
      <c r="I518" s="138">
        <f t="shared" ca="1" si="4"/>
        <v>7.7784158070743823</v>
      </c>
      <c r="J518" s="41">
        <f t="shared" ca="1" si="5"/>
        <v>-0.47046824895907868</v>
      </c>
      <c r="K518" s="41">
        <f t="shared" ca="1" si="6"/>
        <v>-0.50792627342055297</v>
      </c>
      <c r="L518" s="41">
        <f t="shared" ca="1" si="7"/>
        <v>-0.35144812731814146</v>
      </c>
      <c r="M518" s="41">
        <f t="shared" ca="1" si="10"/>
        <v>-2.3964718426068954E-2</v>
      </c>
      <c r="N518" s="219">
        <f t="shared" ca="1" si="11"/>
        <v>3.6989141267046111E-2</v>
      </c>
    </row>
    <row r="519" spans="1:14" ht="13" x14ac:dyDescent="0.15">
      <c r="A519" s="166">
        <f t="shared" si="8"/>
        <v>12</v>
      </c>
      <c r="B519" s="166">
        <f t="shared" si="9"/>
        <v>1912</v>
      </c>
      <c r="C519" s="41">
        <f ca="1">'StockBond Returns'!W509</f>
        <v>-1.416155438893923E-2</v>
      </c>
      <c r="D519" s="217">
        <f>'StockBond Returns'!M509</f>
        <v>13.38899945</v>
      </c>
      <c r="E519" s="41">
        <f t="shared" si="0"/>
        <v>5.4844089964840505E-2</v>
      </c>
      <c r="F519" s="138">
        <f t="shared" ca="1" si="3"/>
        <v>139.83245459158849</v>
      </c>
      <c r="G519" s="218">
        <f>'StockBond Returns'!C509</f>
        <v>1912.9166666666285</v>
      </c>
      <c r="H519" s="138">
        <f t="shared" ca="1" si="1"/>
        <v>0.63908197663546285</v>
      </c>
      <c r="I519" s="138">
        <f t="shared" ca="1" si="4"/>
        <v>7.7569706377277683</v>
      </c>
      <c r="J519" s="41">
        <f t="shared" ca="1" si="5"/>
        <v>-0.46900241169599499</v>
      </c>
      <c r="K519" s="41">
        <f t="shared" ca="1" si="6"/>
        <v>-0.50656587064344416</v>
      </c>
      <c r="L519" s="41">
        <f t="shared" ca="1" si="7"/>
        <v>-0.35096195396512109</v>
      </c>
      <c r="M519" s="41">
        <f t="shared" ca="1" si="10"/>
        <v>-2.7040729976702371E-2</v>
      </c>
      <c r="N519" s="219">
        <f t="shared" ca="1" si="11"/>
        <v>3.7001437223544383E-2</v>
      </c>
    </row>
    <row r="520" spans="1:14" ht="13" x14ac:dyDescent="0.15">
      <c r="A520" s="166">
        <f t="shared" si="8"/>
        <v>1</v>
      </c>
      <c r="B520" s="166">
        <f t="shared" si="9"/>
        <v>1913</v>
      </c>
      <c r="C520" s="41">
        <f ca="1">'StockBond Returns'!W510</f>
        <v>-1.251880905061214E-2</v>
      </c>
      <c r="D520" s="217">
        <f>'StockBond Returns'!M510</f>
        <v>13.148088789999999</v>
      </c>
      <c r="E520" s="41">
        <f t="shared" si="0"/>
        <v>5.5528340695438827E-2</v>
      </c>
      <c r="F520" s="138">
        <f t="shared" ca="1" si="3"/>
        <v>137.45083736207573</v>
      </c>
      <c r="G520" s="218">
        <f>'StockBond Returns'!C510</f>
        <v>1912.9999999999618</v>
      </c>
      <c r="H520" s="138">
        <f t="shared" ca="1" si="1"/>
        <v>0.63603474382622449</v>
      </c>
      <c r="I520" s="138">
        <f t="shared" ca="1" si="4"/>
        <v>7.7349878407667267</v>
      </c>
      <c r="J520" s="41">
        <f t="shared" ca="1" si="5"/>
        <v>-0.46744875237785977</v>
      </c>
      <c r="K520" s="41">
        <f t="shared" ca="1" si="6"/>
        <v>-0.50516353330270203</v>
      </c>
      <c r="L520" s="41">
        <f t="shared" ca="1" si="7"/>
        <v>-0.35042013551996498</v>
      </c>
      <c r="M520" s="41">
        <f t="shared" ca="1" si="10"/>
        <v>-2.9686796226111589E-2</v>
      </c>
      <c r="N520" s="219">
        <f t="shared" ca="1" si="11"/>
        <v>3.7012828596297259E-2</v>
      </c>
    </row>
    <row r="521" spans="1:14" ht="13" x14ac:dyDescent="0.15">
      <c r="A521" s="166">
        <f t="shared" si="8"/>
        <v>2</v>
      </c>
      <c r="B521" s="166">
        <f t="shared" si="9"/>
        <v>1913</v>
      </c>
      <c r="C521" s="41">
        <f ca="1">'StockBond Returns'!W511</f>
        <v>-2.2766135779471612E-2</v>
      </c>
      <c r="D521" s="217">
        <f>'StockBond Returns'!M511</f>
        <v>12.68296052</v>
      </c>
      <c r="E521" s="41">
        <f t="shared" si="0"/>
        <v>5.6922972200500077E-2</v>
      </c>
      <c r="F521" s="138">
        <f t="shared" ca="1" si="3"/>
        <v>133.70005824520084</v>
      </c>
      <c r="G521" s="218">
        <f>'StockBond Returns'!C511</f>
        <v>1913.0833333332951</v>
      </c>
      <c r="H521" s="138">
        <f t="shared" ca="1" si="1"/>
        <v>0.63421705822473406</v>
      </c>
      <c r="I521" s="138">
        <f t="shared" ca="1" si="4"/>
        <v>7.7140488845269726</v>
      </c>
      <c r="J521" s="41">
        <f t="shared" ca="1" si="5"/>
        <v>-0.46545102077683209</v>
      </c>
      <c r="K521" s="41">
        <f t="shared" ca="1" si="6"/>
        <v>-0.50382035292141203</v>
      </c>
      <c r="L521" s="41">
        <f t="shared" ca="1" si="7"/>
        <v>-0.34995377792468063</v>
      </c>
      <c r="M521" s="41">
        <f t="shared" ca="1" si="10"/>
        <v>-3.0698665126848157E-2</v>
      </c>
      <c r="N521" s="219">
        <f t="shared" ca="1" si="11"/>
        <v>3.7024115456189145E-2</v>
      </c>
    </row>
    <row r="522" spans="1:14" ht="13" x14ac:dyDescent="0.15">
      <c r="A522" s="166">
        <f t="shared" si="8"/>
        <v>3</v>
      </c>
      <c r="B522" s="166">
        <f t="shared" si="9"/>
        <v>1913</v>
      </c>
      <c r="C522" s="41">
        <f ca="1">'StockBond Returns'!W512</f>
        <v>-1.0855957512661024E-2</v>
      </c>
      <c r="D522" s="217">
        <f>'StockBond Returns'!M512</f>
        <v>12.44345352</v>
      </c>
      <c r="E522" s="41">
        <f t="shared" si="0"/>
        <v>5.7681771016893708E-2</v>
      </c>
      <c r="F522" s="138">
        <f t="shared" ca="1" si="3"/>
        <v>131.62128406866381</v>
      </c>
      <c r="G522" s="218">
        <f>'StockBond Returns'!C512</f>
        <v>1913.1666666666283</v>
      </c>
      <c r="H522" s="138">
        <f t="shared" ca="1" si="1"/>
        <v>0.63267906404984886</v>
      </c>
      <c r="I522" s="138">
        <f t="shared" ca="1" si="4"/>
        <v>7.6946782608628936</v>
      </c>
      <c r="J522" s="41">
        <f t="shared" ca="1" si="5"/>
        <v>-0.46397982423668971</v>
      </c>
      <c r="K522" s="41">
        <f t="shared" ca="1" si="6"/>
        <v>-0.50257126765917026</v>
      </c>
      <c r="L522" s="41">
        <f t="shared" ca="1" si="7"/>
        <v>-0.34960958422731869</v>
      </c>
      <c r="M522" s="41">
        <f t="shared" ca="1" si="10"/>
        <v>-3.1472430665635098E-2</v>
      </c>
      <c r="N522" s="219">
        <f t="shared" ca="1" si="11"/>
        <v>3.7034977614737695E-2</v>
      </c>
    </row>
    <row r="523" spans="1:14" ht="13" x14ac:dyDescent="0.15">
      <c r="A523" s="166">
        <f t="shared" si="8"/>
        <v>4</v>
      </c>
      <c r="B523" s="166">
        <f t="shared" si="9"/>
        <v>1913</v>
      </c>
      <c r="C523" s="41">
        <f ca="1">'StockBond Returns'!W513</f>
        <v>2.2357071782847355E-3</v>
      </c>
      <c r="D523" s="217">
        <f>'StockBond Returns'!M513</f>
        <v>12.433067080000001</v>
      </c>
      <c r="E523" s="41">
        <f t="shared" si="0"/>
        <v>5.7715338402244028E-2</v>
      </c>
      <c r="F523" s="138">
        <f t="shared" ca="1" si="3"/>
        <v>131.28145716909629</v>
      </c>
      <c r="G523" s="218">
        <f>'StockBond Returns'!C513</f>
        <v>1913.2499999999616</v>
      </c>
      <c r="H523" s="138">
        <f t="shared" ca="1" si="1"/>
        <v>0.63141281053784148</v>
      </c>
      <c r="I523" s="138">
        <f t="shared" ca="1" si="4"/>
        <v>7.6790479561647071</v>
      </c>
      <c r="J523" s="41">
        <f t="shared" ca="1" si="5"/>
        <v>-0.46286849640136873</v>
      </c>
      <c r="K523" s="41">
        <f t="shared" ca="1" si="6"/>
        <v>-0.50155877721810227</v>
      </c>
      <c r="L523" s="41">
        <f t="shared" ca="1" si="7"/>
        <v>-0.34957357075725914</v>
      </c>
      <c r="M523" s="41">
        <f t="shared" ca="1" si="10"/>
        <v>-3.035350880124188E-2</v>
      </c>
      <c r="N523" s="219">
        <f t="shared" ca="1" si="11"/>
        <v>3.7044930868199252E-2</v>
      </c>
    </row>
    <row r="524" spans="1:14" ht="13" x14ac:dyDescent="0.15">
      <c r="A524" s="166">
        <f t="shared" si="8"/>
        <v>5</v>
      </c>
      <c r="B524" s="166">
        <f t="shared" si="9"/>
        <v>1913</v>
      </c>
      <c r="C524" s="41">
        <f ca="1">'StockBond Returns'!W514</f>
        <v>-5.2453753446428256E-3</v>
      </c>
      <c r="D524" s="217">
        <f>'StockBond Returns'!M514</f>
        <v>12.22140106</v>
      </c>
      <c r="E524" s="41">
        <f t="shared" si="0"/>
        <v>5.8411839611947076E-2</v>
      </c>
      <c r="F524" s="138">
        <f t="shared" ca="1" si="3"/>
        <v>129.96473583710355</v>
      </c>
      <c r="G524" s="218">
        <f>'StockBond Returns'!C514</f>
        <v>1913.3333333332948</v>
      </c>
      <c r="H524" s="138">
        <f t="shared" ca="1" si="1"/>
        <v>0.6326232754104969</v>
      </c>
      <c r="I524" s="138">
        <f t="shared" ca="1" si="4"/>
        <v>7.6656595433300794</v>
      </c>
      <c r="J524" s="41">
        <f t="shared" ca="1" si="5"/>
        <v>-0.4617691825113015</v>
      </c>
      <c r="K524" s="41">
        <f t="shared" ca="1" si="6"/>
        <v>-0.50068822761611709</v>
      </c>
      <c r="L524" s="41">
        <f t="shared" ca="1" si="7"/>
        <v>-0.34972154936414246</v>
      </c>
      <c r="M524" s="41">
        <f t="shared" ca="1" si="10"/>
        <v>-2.886434889375189E-2</v>
      </c>
      <c r="N524" s="219">
        <f t="shared" ca="1" si="11"/>
        <v>3.7056536513520082E-2</v>
      </c>
    </row>
    <row r="525" spans="1:14" ht="13" x14ac:dyDescent="0.15">
      <c r="A525" s="166">
        <f t="shared" si="8"/>
        <v>6</v>
      </c>
      <c r="B525" s="166">
        <f t="shared" si="9"/>
        <v>1913</v>
      </c>
      <c r="C525" s="41">
        <f ca="1">'StockBond Returns'!W515</f>
        <v>-4.4123461693724553E-2</v>
      </c>
      <c r="D525" s="217">
        <f>'StockBond Returns'!M515</f>
        <v>11.49196285</v>
      </c>
      <c r="E525" s="41">
        <f t="shared" si="0"/>
        <v>6.1008668321182402E-2</v>
      </c>
      <c r="F525" s="138">
        <f t="shared" ca="1" si="3"/>
        <v>123.62553204730871</v>
      </c>
      <c r="G525" s="218">
        <f>'StockBond Returns'!C515</f>
        <v>1913.4166666666281</v>
      </c>
      <c r="H525" s="138">
        <f t="shared" ca="1" si="1"/>
        <v>0.62851909005866358</v>
      </c>
      <c r="I525" s="138">
        <f t="shared" ca="1" si="4"/>
        <v>7.6470902550260487</v>
      </c>
      <c r="J525" s="41">
        <f t="shared" ca="1" si="5"/>
        <v>-0.46024442745219496</v>
      </c>
      <c r="K525" s="41">
        <f t="shared" ca="1" si="6"/>
        <v>-0.49947575804327538</v>
      </c>
      <c r="L525" s="41">
        <f t="shared" ca="1" si="7"/>
        <v>-0.34942413204257561</v>
      </c>
      <c r="M525" s="41">
        <f t="shared" ca="1" si="10"/>
        <v>-2.7928430064444565E-2</v>
      </c>
      <c r="N525" s="219">
        <f t="shared" ca="1" si="11"/>
        <v>3.706956092916508E-2</v>
      </c>
    </row>
    <row r="526" spans="1:14" ht="13" x14ac:dyDescent="0.15">
      <c r="A526" s="166">
        <f t="shared" si="8"/>
        <v>7</v>
      </c>
      <c r="B526" s="166">
        <f t="shared" si="9"/>
        <v>1913</v>
      </c>
      <c r="C526" s="41">
        <f ca="1">'StockBond Returns'!W516</f>
        <v>-7.7521956650378145E-4</v>
      </c>
      <c r="D526" s="217">
        <f>'StockBond Returns'!M516</f>
        <v>11.534022800000001</v>
      </c>
      <c r="E526" s="41">
        <f t="shared" si="0"/>
        <v>6.0850009677456157E-2</v>
      </c>
      <c r="F526" s="138">
        <f t="shared" ca="1" si="3"/>
        <v>122.90166326618407</v>
      </c>
      <c r="G526" s="218">
        <f>'StockBond Returns'!C516</f>
        <v>1913.4999999999613</v>
      </c>
      <c r="H526" s="138">
        <f t="shared" ca="1" si="1"/>
        <v>0.6232139499268966</v>
      </c>
      <c r="I526" s="138">
        <f t="shared" ca="1" si="4"/>
        <v>7.6238955841418541</v>
      </c>
      <c r="J526" s="41">
        <f t="shared" ca="1" si="5"/>
        <v>-0.45829426172657162</v>
      </c>
      <c r="K526" s="41">
        <f t="shared" ca="1" si="6"/>
        <v>-0.49795298075263461</v>
      </c>
      <c r="L526" s="41">
        <f t="shared" ca="1" si="7"/>
        <v>-0.34872278377364407</v>
      </c>
      <c r="M526" s="41">
        <f t="shared" ca="1" si="10"/>
        <v>-2.783367734659159E-2</v>
      </c>
      <c r="N526" s="219">
        <f t="shared" ca="1" si="11"/>
        <v>3.7084928645336919E-2</v>
      </c>
    </row>
    <row r="527" spans="1:14" ht="13" x14ac:dyDescent="0.15">
      <c r="A527" s="166">
        <f t="shared" si="8"/>
        <v>8</v>
      </c>
      <c r="B527" s="166">
        <f t="shared" si="9"/>
        <v>1913</v>
      </c>
      <c r="C527" s="41">
        <f ca="1">'StockBond Returns'!W517</f>
        <v>2.3193782957054227E-2</v>
      </c>
      <c r="D527" s="217">
        <f>'StockBond Returns'!M517</f>
        <v>11.846840540000001</v>
      </c>
      <c r="E527" s="41">
        <f t="shared" si="0"/>
        <v>5.9705345662565995E-2</v>
      </c>
      <c r="F527" s="138">
        <f t="shared" ca="1" si="3"/>
        <v>125.11454913002362</v>
      </c>
      <c r="G527" s="218">
        <f>'StockBond Returns'!C517</f>
        <v>1913.5833333332946</v>
      </c>
      <c r="H527" s="138">
        <f t="shared" ca="1" si="1"/>
        <v>0.62250061693534631</v>
      </c>
      <c r="I527" s="138">
        <f t="shared" ca="1" si="4"/>
        <v>7.6022540103461056</v>
      </c>
      <c r="J527" s="41">
        <f t="shared" ca="1" si="5"/>
        <v>-0.45629923237080106</v>
      </c>
      <c r="K527" s="41">
        <f t="shared" ca="1" si="6"/>
        <v>-0.49652378783153639</v>
      </c>
      <c r="L527" s="41">
        <f t="shared" ca="1" si="7"/>
        <v>-0.34814064506788955</v>
      </c>
      <c r="M527" s="41">
        <f t="shared" ca="1" si="10"/>
        <v>-2.8582024365160219E-2</v>
      </c>
      <c r="N527" s="219">
        <f t="shared" ca="1" si="11"/>
        <v>3.7101863464952117E-2</v>
      </c>
    </row>
    <row r="528" spans="1:14" ht="13" x14ac:dyDescent="0.15">
      <c r="A528" s="166">
        <f t="shared" si="8"/>
        <v>9</v>
      </c>
      <c r="B528" s="166">
        <f t="shared" si="9"/>
        <v>1913</v>
      </c>
      <c r="C528" s="41">
        <f ca="1">'StockBond Returns'!W518</f>
        <v>4.3048496140352358E-5</v>
      </c>
      <c r="D528" s="217">
        <f>'StockBond Returns'!M518</f>
        <v>11.843316829999999</v>
      </c>
      <c r="E528" s="41">
        <f t="shared" si="0"/>
        <v>5.9717902904823331E-2</v>
      </c>
      <c r="F528" s="138">
        <f t="shared" ca="1" si="3"/>
        <v>124.49740770855821</v>
      </c>
      <c r="G528" s="218">
        <f>'StockBond Returns'!C518</f>
        <v>1913.6666666666279</v>
      </c>
      <c r="H528" s="138">
        <f t="shared" ca="1" si="1"/>
        <v>0.61956034212015687</v>
      </c>
      <c r="I528" s="138">
        <f t="shared" ca="1" si="4"/>
        <v>7.5800791828730665</v>
      </c>
      <c r="J528" s="41">
        <f t="shared" ca="1" si="5"/>
        <v>-0.4542692702921346</v>
      </c>
      <c r="K528" s="41">
        <f t="shared" ca="1" si="6"/>
        <v>-0.49505091428071113</v>
      </c>
      <c r="L528" s="41">
        <f t="shared" ca="1" si="7"/>
        <v>-0.34750015747574936</v>
      </c>
      <c r="M528" s="41">
        <f t="shared" ca="1" si="10"/>
        <v>-2.9709082565597456E-2</v>
      </c>
      <c r="N528" s="219">
        <f t="shared" ca="1" si="11"/>
        <v>3.7119839001369219E-2</v>
      </c>
    </row>
    <row r="529" spans="1:14" ht="13" x14ac:dyDescent="0.15">
      <c r="A529" s="166">
        <f t="shared" si="8"/>
        <v>10</v>
      </c>
      <c r="B529" s="166">
        <f t="shared" si="9"/>
        <v>1913</v>
      </c>
      <c r="C529" s="41">
        <f ca="1">'StockBond Returns'!W519</f>
        <v>-2.1429000745941767E-2</v>
      </c>
      <c r="D529" s="217">
        <f>'StockBond Returns'!M519</f>
        <v>11.47149024</v>
      </c>
      <c r="E529" s="41">
        <f t="shared" si="0"/>
        <v>6.108631612277779E-2</v>
      </c>
      <c r="F529" s="138">
        <f t="shared" ca="1" si="3"/>
        <v>121.223268882817</v>
      </c>
      <c r="G529" s="218">
        <f>'StockBond Returns'!C519</f>
        <v>1913.7499999999611</v>
      </c>
      <c r="H529" s="138">
        <f t="shared" ca="1" si="1"/>
        <v>0.61709024370102095</v>
      </c>
      <c r="I529" s="138">
        <f t="shared" ca="1" si="4"/>
        <v>7.5564916540737137</v>
      </c>
      <c r="J529" s="41">
        <f t="shared" ca="1" si="5"/>
        <v>-0.45202262867679643</v>
      </c>
      <c r="K529" s="41">
        <f t="shared" ca="1" si="6"/>
        <v>-0.49347471971227153</v>
      </c>
      <c r="L529" s="41">
        <f t="shared" ca="1" si="7"/>
        <v>-0.34672417142763778</v>
      </c>
      <c r="M529" s="41">
        <f t="shared" ca="1" si="10"/>
        <v>-3.0906555272350422E-2</v>
      </c>
      <c r="N529" s="219">
        <f t="shared" ca="1" si="11"/>
        <v>3.713891060023794E-2</v>
      </c>
    </row>
    <row r="530" spans="1:14" ht="13" x14ac:dyDescent="0.15">
      <c r="A530" s="166">
        <f t="shared" si="8"/>
        <v>11</v>
      </c>
      <c r="B530" s="166">
        <f t="shared" si="9"/>
        <v>1913</v>
      </c>
      <c r="C530" s="41">
        <f ca="1">'StockBond Returns'!W520</f>
        <v>-2.2406892726869514E-2</v>
      </c>
      <c r="D530" s="217">
        <f>'StockBond Returns'!M520</f>
        <v>11.07253785</v>
      </c>
      <c r="E530" s="41">
        <f t="shared" si="0"/>
        <v>6.2656765935101319E-2</v>
      </c>
      <c r="F530" s="138">
        <f t="shared" ca="1" si="3"/>
        <v>117.90376893215165</v>
      </c>
      <c r="G530" s="218">
        <f>'StockBond Returns'!C520</f>
        <v>1913.8333333332944</v>
      </c>
      <c r="H530" s="138">
        <f t="shared" ca="1" si="1"/>
        <v>0.61562240440400806</v>
      </c>
      <c r="I530" s="138">
        <f t="shared" ca="1" si="4"/>
        <v>7.5325555758307017</v>
      </c>
      <c r="J530" s="41">
        <f t="shared" ca="1" si="5"/>
        <v>-0.44973657347725549</v>
      </c>
      <c r="K530" s="41">
        <f t="shared" ca="1" si="6"/>
        <v>-0.49186514264125281</v>
      </c>
      <c r="L530" s="41">
        <f t="shared" ca="1" si="7"/>
        <v>-0.34590287767791206</v>
      </c>
      <c r="M530" s="41">
        <f t="shared" ca="1" si="10"/>
        <v>-3.1608008281078681E-2</v>
      </c>
      <c r="N530" s="219">
        <f t="shared" ca="1" si="11"/>
        <v>3.7159567334097379E-2</v>
      </c>
    </row>
    <row r="531" spans="1:14" ht="13" x14ac:dyDescent="0.15">
      <c r="A531" s="166">
        <f t="shared" si="8"/>
        <v>12</v>
      </c>
      <c r="B531" s="166">
        <f t="shared" si="9"/>
        <v>1913</v>
      </c>
      <c r="C531" s="41">
        <f ca="1">'StockBond Returns'!W521</f>
        <v>1.4839947707050145E-2</v>
      </c>
      <c r="D531" s="217">
        <f>'StockBond Returns'!M521</f>
        <v>11.174040870000001</v>
      </c>
      <c r="E531" s="41">
        <f t="shared" si="0"/>
        <v>6.2246569823491256E-2</v>
      </c>
      <c r="F531" s="138">
        <f t="shared" ca="1" si="3"/>
        <v>119.02869648887626</v>
      </c>
      <c r="G531" s="218">
        <f>'StockBond Returns'!C521</f>
        <v>1913.9166666666276</v>
      </c>
      <c r="H531" s="138">
        <f t="shared" ca="1" si="1"/>
        <v>0.61742733891616541</v>
      </c>
      <c r="I531" s="138">
        <f t="shared" ca="1" si="4"/>
        <v>7.510900938111404</v>
      </c>
      <c r="J531" s="41">
        <f t="shared" ca="1" si="5"/>
        <v>-0.44754622900848062</v>
      </c>
      <c r="K531" s="41">
        <f t="shared" ca="1" si="6"/>
        <v>-0.4904001417925774</v>
      </c>
      <c r="L531" s="41">
        <f t="shared" ca="1" si="7"/>
        <v>-0.34526478047363984</v>
      </c>
      <c r="M531" s="41">
        <f t="shared" ca="1" si="10"/>
        <v>-3.1722396681450493E-2</v>
      </c>
      <c r="N531" s="219">
        <f t="shared" ca="1" si="11"/>
        <v>3.7181480065600458E-2</v>
      </c>
    </row>
    <row r="532" spans="1:14" ht="13" x14ac:dyDescent="0.15">
      <c r="A532" s="166">
        <f t="shared" si="8"/>
        <v>1</v>
      </c>
      <c r="B532" s="166">
        <f t="shared" si="9"/>
        <v>1914</v>
      </c>
      <c r="C532" s="41">
        <f ca="1">'StockBond Returns'!W522</f>
        <v>3.6450299338967575E-2</v>
      </c>
      <c r="D532" s="217">
        <f>'StockBond Returns'!M522</f>
        <v>11.63609211</v>
      </c>
      <c r="E532" s="41">
        <f t="shared" si="0"/>
        <v>6.0469752668965426E-2</v>
      </c>
      <c r="F532" s="138">
        <f t="shared" ca="1" si="3"/>
        <v>122.7273953555832</v>
      </c>
      <c r="G532" s="218">
        <f>'StockBond Returns'!C522</f>
        <v>1913.9999999999609</v>
      </c>
      <c r="H532" s="138">
        <f t="shared" ca="1" si="1"/>
        <v>0.61844127023820439</v>
      </c>
      <c r="I532" s="138">
        <f t="shared" ca="1" si="4"/>
        <v>7.493307464523383</v>
      </c>
      <c r="J532" s="41">
        <f t="shared" ca="1" si="5"/>
        <v>-0.44567681600196563</v>
      </c>
      <c r="K532" s="41">
        <f t="shared" ca="1" si="6"/>
        <v>-0.48920365657049369</v>
      </c>
      <c r="L532" s="41">
        <f t="shared" ca="1" si="7"/>
        <v>-0.3449685988290988</v>
      </c>
      <c r="M532" s="41">
        <f t="shared" ca="1" si="10"/>
        <v>-3.1245088062011428E-2</v>
      </c>
      <c r="N532" s="219">
        <f t="shared" ca="1" si="11"/>
        <v>3.720491368057563E-2</v>
      </c>
    </row>
    <row r="533" spans="1:14" ht="13" x14ac:dyDescent="0.15">
      <c r="A533" s="166">
        <f t="shared" si="8"/>
        <v>2</v>
      </c>
      <c r="B533" s="166">
        <f t="shared" si="9"/>
        <v>1914</v>
      </c>
      <c r="C533" s="41">
        <f ca="1">'StockBond Returns'!W523</f>
        <v>2.4433870552946133E-2</v>
      </c>
      <c r="D533" s="217">
        <f>'StockBond Returns'!M523</f>
        <v>11.91023388</v>
      </c>
      <c r="E533" s="41">
        <f t="shared" si="0"/>
        <v>5.9480703740806815E-2</v>
      </c>
      <c r="F533" s="138">
        <f t="shared" ca="1" si="3"/>
        <v>125.09254846282195</v>
      </c>
      <c r="G533" s="218">
        <f>'StockBond Returns'!C523</f>
        <v>1914.0833333332941</v>
      </c>
      <c r="H533" s="138">
        <f t="shared" ca="1" si="1"/>
        <v>0.62004940127496921</v>
      </c>
      <c r="I533" s="138">
        <f t="shared" ca="1" si="4"/>
        <v>7.4791398075736186</v>
      </c>
      <c r="J533" s="41">
        <f t="shared" ca="1" si="5"/>
        <v>-0.44453094862229992</v>
      </c>
      <c r="K533" s="41">
        <f t="shared" ca="1" si="6"/>
        <v>-0.48823606035607681</v>
      </c>
      <c r="L533" s="41">
        <f t="shared" ca="1" si="7"/>
        <v>-0.34496441465007843</v>
      </c>
      <c r="M533" s="41">
        <f t="shared" ca="1" si="10"/>
        <v>-3.0452111526612202E-2</v>
      </c>
      <c r="N533" s="219">
        <f t="shared" ca="1" si="11"/>
        <v>3.7226666937643267E-2</v>
      </c>
    </row>
    <row r="534" spans="1:14" ht="13" x14ac:dyDescent="0.15">
      <c r="A534" s="166">
        <f t="shared" si="8"/>
        <v>3</v>
      </c>
      <c r="B534" s="166">
        <f t="shared" si="9"/>
        <v>1914</v>
      </c>
      <c r="C534" s="41">
        <f ca="1">'StockBond Returns'!W524</f>
        <v>-1.1476971934715807E-2</v>
      </c>
      <c r="D534" s="217">
        <f>'StockBond Returns'!M524</f>
        <v>11.685526019999999</v>
      </c>
      <c r="E534" s="41">
        <f t="shared" si="0"/>
        <v>6.0287975410284529E-2</v>
      </c>
      <c r="F534" s="138">
        <f t="shared" ca="1" si="3"/>
        <v>123.04393168317367</v>
      </c>
      <c r="G534" s="218">
        <f>'StockBond Returns'!C524</f>
        <v>1914.1666666666274</v>
      </c>
      <c r="H534" s="138">
        <f t="shared" ca="1" si="1"/>
        <v>0.61817246064165865</v>
      </c>
      <c r="I534" s="138">
        <f t="shared" ca="1" si="4"/>
        <v>7.4646332041654286</v>
      </c>
      <c r="J534" s="41">
        <f t="shared" ca="1" si="5"/>
        <v>-0.44297574396486783</v>
      </c>
      <c r="K534" s="41">
        <f t="shared" ca="1" si="6"/>
        <v>-0.48724150961152246</v>
      </c>
      <c r="L534" s="41">
        <f t="shared" ca="1" si="7"/>
        <v>-0.34492389589310879</v>
      </c>
      <c r="M534" s="41">
        <f t="shared" ca="1" si="10"/>
        <v>-2.9896644004926531E-2</v>
      </c>
      <c r="N534" s="219">
        <f t="shared" ca="1" si="11"/>
        <v>3.7250044568969284E-2</v>
      </c>
    </row>
    <row r="535" spans="1:14" ht="13" x14ac:dyDescent="0.15">
      <c r="A535" s="166">
        <f t="shared" si="8"/>
        <v>4</v>
      </c>
      <c r="B535" s="166">
        <f t="shared" si="9"/>
        <v>1914</v>
      </c>
      <c r="C535" s="41">
        <f ca="1">'StockBond Returns'!W525</f>
        <v>-5.8148889014305299E-3</v>
      </c>
      <c r="D535" s="217">
        <f>'StockBond Returns'!M525</f>
        <v>11.522662540000001</v>
      </c>
      <c r="E535" s="41">
        <f t="shared" si="0"/>
        <v>6.0892748704068182E-2</v>
      </c>
      <c r="F535" s="138">
        <f t="shared" ca="1" si="3"/>
        <v>121.7138670339797</v>
      </c>
      <c r="G535" s="218">
        <f>'StockBond Returns'!C525</f>
        <v>1914.2499999999607</v>
      </c>
      <c r="H535" s="138">
        <f t="shared" ca="1" si="1"/>
        <v>0.61762432659170785</v>
      </c>
      <c r="I535" s="138">
        <f t="shared" ca="1" si="4"/>
        <v>7.4508447202192949</v>
      </c>
      <c r="J535" s="41">
        <f t="shared" ca="1" si="5"/>
        <v>-0.44173323079518734</v>
      </c>
      <c r="K535" s="41">
        <f t="shared" ca="1" si="6"/>
        <v>-0.48629260214150383</v>
      </c>
      <c r="L535" s="41">
        <f t="shared" ca="1" si="7"/>
        <v>-0.34494038044458275</v>
      </c>
      <c r="M535" s="41">
        <f t="shared" ca="1" si="10"/>
        <v>-2.9717646933330011E-2</v>
      </c>
      <c r="N535" s="219">
        <f t="shared" ca="1" si="11"/>
        <v>3.7274261163172215E-2</v>
      </c>
    </row>
    <row r="536" spans="1:14" ht="13" x14ac:dyDescent="0.15">
      <c r="A536" s="166">
        <f t="shared" si="8"/>
        <v>5</v>
      </c>
      <c r="B536" s="166">
        <f t="shared" si="9"/>
        <v>1914</v>
      </c>
      <c r="C536" s="41">
        <f ca="1">'StockBond Returns'!W526</f>
        <v>-1.9884922965473502E-3</v>
      </c>
      <c r="D536" s="217">
        <f>'StockBond Returns'!M526</f>
        <v>11.479008690000001</v>
      </c>
      <c r="E536" s="41">
        <f t="shared" si="0"/>
        <v>6.1057768227458321E-2</v>
      </c>
      <c r="F536" s="138">
        <f t="shared" ca="1" si="3"/>
        <v>120.85544376162352</v>
      </c>
      <c r="G536" s="218">
        <f>'StockBond Returns'!C526</f>
        <v>1914.3333333332939</v>
      </c>
      <c r="H536" s="138">
        <f t="shared" ca="1" si="1"/>
        <v>0.61493030618531941</v>
      </c>
      <c r="I536" s="138">
        <f t="shared" ca="1" si="4"/>
        <v>7.4331517509941163</v>
      </c>
      <c r="J536" s="41">
        <f t="shared" ca="1" si="5"/>
        <v>-0.43977437153885746</v>
      </c>
      <c r="K536" s="41">
        <f t="shared" ca="1" si="6"/>
        <v>-0.48506983561049077</v>
      </c>
      <c r="L536" s="41">
        <f t="shared" ca="1" si="7"/>
        <v>-0.34460596142278355</v>
      </c>
      <c r="M536" s="41">
        <f t="shared" ca="1" si="10"/>
        <v>-3.0331087758556752E-2</v>
      </c>
      <c r="N536" s="219">
        <f t="shared" ca="1" si="11"/>
        <v>3.7300033348825902E-2</v>
      </c>
    </row>
    <row r="537" spans="1:14" ht="13" x14ac:dyDescent="0.15">
      <c r="A537" s="166">
        <f t="shared" si="8"/>
        <v>6</v>
      </c>
      <c r="B537" s="166">
        <f t="shared" si="9"/>
        <v>1914</v>
      </c>
      <c r="C537" s="41">
        <f ca="1">'StockBond Returns'!W527</f>
        <v>-6.405121104993295E-4</v>
      </c>
      <c r="D537" s="217">
        <f>'StockBond Returns'!M527</f>
        <v>11.42871517</v>
      </c>
      <c r="E537" s="41">
        <f t="shared" si="0"/>
        <v>6.1249449746764495E-2</v>
      </c>
      <c r="F537" s="138">
        <f t="shared" ca="1" si="3"/>
        <v>120.16349795039734</v>
      </c>
      <c r="G537" s="218">
        <f>'StockBond Returns'!C527</f>
        <v>1914.4166666666272</v>
      </c>
      <c r="H537" s="138">
        <f t="shared" ca="1" si="1"/>
        <v>0.61332901075902502</v>
      </c>
      <c r="I537" s="138">
        <f t="shared" ca="1" si="4"/>
        <v>7.4179616716944787</v>
      </c>
      <c r="J537" s="41">
        <f t="shared" ca="1" si="5"/>
        <v>-0.43827054482709393</v>
      </c>
      <c r="K537" s="41">
        <f t="shared" ca="1" si="6"/>
        <v>-0.48401539095614599</v>
      </c>
      <c r="L537" s="41">
        <f t="shared" ca="1" si="7"/>
        <v>-0.34448360109820853</v>
      </c>
      <c r="M537" s="41">
        <f t="shared" ca="1" si="10"/>
        <v>-2.9962845434049257E-2</v>
      </c>
      <c r="N537" s="219">
        <f t="shared" ca="1" si="11"/>
        <v>3.7325459536638878E-2</v>
      </c>
    </row>
    <row r="538" spans="1:14" ht="13" x14ac:dyDescent="0.15">
      <c r="A538" s="166">
        <f t="shared" si="8"/>
        <v>7</v>
      </c>
      <c r="B538" s="166">
        <f t="shared" si="9"/>
        <v>1914</v>
      </c>
      <c r="C538" s="41">
        <f ca="1">'StockBond Returns'!W528</f>
        <v>-4.8546307480286391E-2</v>
      </c>
      <c r="D538" s="217">
        <f>'StockBond Returns'!M528</f>
        <v>10.694345179999999</v>
      </c>
      <c r="E538" s="41">
        <f t="shared" si="0"/>
        <v>6.4253680714839251E-2</v>
      </c>
      <c r="F538" s="138">
        <f t="shared" ca="1" si="3"/>
        <v>113.74644967897444</v>
      </c>
      <c r="G538" s="218">
        <f>'StockBond Returns'!C528</f>
        <v>1914.4999999999604</v>
      </c>
      <c r="H538" s="138">
        <f t="shared" ca="1" si="1"/>
        <v>0.60905233834327943</v>
      </c>
      <c r="I538" s="138">
        <f t="shared" ca="1" si="4"/>
        <v>7.4038000601108616</v>
      </c>
      <c r="J538" s="41">
        <f t="shared" ca="1" si="5"/>
        <v>-0.43699069740187768</v>
      </c>
      <c r="K538" s="41">
        <f t="shared" ca="1" si="6"/>
        <v>-0.48302844188174132</v>
      </c>
      <c r="L538" s="41">
        <f t="shared" ca="1" si="7"/>
        <v>-0.34444556174498531</v>
      </c>
      <c r="M538" s="41">
        <f t="shared" ca="1" si="10"/>
        <v>-2.8869168209596729E-2</v>
      </c>
      <c r="N538" s="219">
        <f t="shared" ca="1" si="11"/>
        <v>3.735041958487869E-2</v>
      </c>
    </row>
    <row r="539" spans="1:14" ht="13" x14ac:dyDescent="0.15">
      <c r="A539" s="166">
        <f t="shared" si="8"/>
        <v>8</v>
      </c>
      <c r="B539" s="166">
        <f t="shared" si="9"/>
        <v>1914</v>
      </c>
      <c r="C539" s="41">
        <f ca="1">'StockBond Returns'!W529</f>
        <v>-8.0234754063783401E-2</v>
      </c>
      <c r="D539" s="217">
        <f>'StockBond Returns'!M529</f>
        <v>9.5767245200000009</v>
      </c>
      <c r="E539" s="41">
        <f t="shared" si="0"/>
        <v>6.9709917801833138E-2</v>
      </c>
      <c r="F539" s="138">
        <f t="shared" ca="1" si="3"/>
        <v>104.05984608958907</v>
      </c>
      <c r="G539" s="218">
        <f>'StockBond Returns'!C529</f>
        <v>1914.5833333332937</v>
      </c>
      <c r="H539" s="138">
        <f t="shared" ca="1" si="1"/>
        <v>0.60450027644805515</v>
      </c>
      <c r="I539" s="138">
        <f t="shared" ca="1" si="4"/>
        <v>7.385799719623571</v>
      </c>
      <c r="J539" s="41">
        <f t="shared" ca="1" si="5"/>
        <v>-0.43551093297741728</v>
      </c>
      <c r="K539" s="41">
        <f t="shared" ca="1" si="6"/>
        <v>-0.48176850194001108</v>
      </c>
      <c r="L539" s="41">
        <f t="shared" ca="1" si="7"/>
        <v>-0.34406102640971359</v>
      </c>
      <c r="M539" s="41">
        <f t="shared" ca="1" si="10"/>
        <v>-2.8472383378397526E-2</v>
      </c>
      <c r="N539" s="219">
        <f t="shared" ca="1" si="11"/>
        <v>3.7374581282170846E-2</v>
      </c>
    </row>
    <row r="540" spans="1:14" ht="13" x14ac:dyDescent="0.15">
      <c r="A540" s="166">
        <f t="shared" si="8"/>
        <v>9</v>
      </c>
      <c r="B540" s="166">
        <f t="shared" si="9"/>
        <v>1914</v>
      </c>
      <c r="C540" s="41">
        <f ca="1">'StockBond Returns'!W530</f>
        <v>3.8921054012156903E-3</v>
      </c>
      <c r="D540" s="217">
        <f>'StockBond Returns'!M530</f>
        <v>9.5844382899999996</v>
      </c>
      <c r="E540" s="41">
        <f t="shared" si="0"/>
        <v>6.9667898093900713E-2</v>
      </c>
      <c r="F540" s="138">
        <f t="shared" ca="1" si="3"/>
        <v>103.85800492336499</v>
      </c>
      <c r="G540" s="218">
        <f>'StockBond Returns'!C530</f>
        <v>1914.666666666627</v>
      </c>
      <c r="H540" s="138">
        <f t="shared" ca="1" si="1"/>
        <v>0.60296407526973583</v>
      </c>
      <c r="I540" s="138">
        <f t="shared" ca="1" si="4"/>
        <v>7.3692034527731494</v>
      </c>
      <c r="J540" s="41">
        <f t="shared" ca="1" si="5"/>
        <v>-0.43417302610691333</v>
      </c>
      <c r="K540" s="41">
        <f t="shared" ca="1" si="6"/>
        <v>-0.4806013868932878</v>
      </c>
      <c r="L540" s="41">
        <f t="shared" ca="1" si="7"/>
        <v>-0.34379271269105416</v>
      </c>
      <c r="M540" s="41">
        <f t="shared" ca="1" si="10"/>
        <v>-2.7819726550665003E-2</v>
      </c>
      <c r="N540" s="219">
        <f t="shared" ca="1" si="11"/>
        <v>3.7397347176262349E-2</v>
      </c>
    </row>
    <row r="541" spans="1:14" ht="13" x14ac:dyDescent="0.15">
      <c r="A541" s="166">
        <f t="shared" si="8"/>
        <v>10</v>
      </c>
      <c r="B541" s="166">
        <f t="shared" si="9"/>
        <v>1914</v>
      </c>
      <c r="C541" s="41">
        <f ca="1">'StockBond Returns'!W531</f>
        <v>-2.7631045116903317E-2</v>
      </c>
      <c r="D541" s="217">
        <f>'StockBond Returns'!M531</f>
        <v>9.1590325200000002</v>
      </c>
      <c r="E541" s="41">
        <f t="shared" si="0"/>
        <v>7.2090918736032614E-2</v>
      </c>
      <c r="F541" s="138">
        <f t="shared" ca="1" si="3"/>
        <v>100.40199615587383</v>
      </c>
      <c r="G541" s="218">
        <f>'StockBond Returns'!C531</f>
        <v>1914.7499999999602</v>
      </c>
      <c r="H541" s="138">
        <f t="shared" ca="1" si="1"/>
        <v>0.6031726788173799</v>
      </c>
      <c r="I541" s="138">
        <f t="shared" ca="1" si="4"/>
        <v>7.355285887889508</v>
      </c>
      <c r="J541" s="41">
        <f t="shared" ca="1" si="5"/>
        <v>-0.4330735713468874</v>
      </c>
      <c r="K541" s="41">
        <f t="shared" ca="1" si="6"/>
        <v>-0.47961858839863125</v>
      </c>
      <c r="L541" s="41">
        <f t="shared" ca="1" si="7"/>
        <v>-0.34375593810768901</v>
      </c>
      <c r="M541" s="41">
        <f t="shared" ca="1" si="10"/>
        <v>-2.6626875988903564E-2</v>
      </c>
      <c r="N541" s="219">
        <f t="shared" ca="1" si="11"/>
        <v>3.7418463013706695E-2</v>
      </c>
    </row>
    <row r="542" spans="1:14" ht="13" x14ac:dyDescent="0.15">
      <c r="A542" s="166">
        <f t="shared" si="8"/>
        <v>11</v>
      </c>
      <c r="B542" s="166">
        <f t="shared" si="9"/>
        <v>1914</v>
      </c>
      <c r="C542" s="41">
        <f ca="1">'StockBond Returns'!W532</f>
        <v>2.2742785532199928E-2</v>
      </c>
      <c r="D542" s="217">
        <f>'StockBond Returns'!M532</f>
        <v>9.4255135600000006</v>
      </c>
      <c r="E542" s="41">
        <f t="shared" si="0"/>
        <v>7.0547507365741891E-2</v>
      </c>
      <c r="F542" s="138">
        <f t="shared" ca="1" si="3"/>
        <v>102.06852671576104</v>
      </c>
      <c r="G542" s="218">
        <f>'StockBond Returns'!C532</f>
        <v>1914.8333333332935</v>
      </c>
      <c r="H542" s="138">
        <f t="shared" ca="1" si="1"/>
        <v>0.60005667835754795</v>
      </c>
      <c r="I542" s="138">
        <f t="shared" ca="1" si="4"/>
        <v>7.339720161843049</v>
      </c>
      <c r="J542" s="41">
        <f t="shared" ca="1" si="5"/>
        <v>-0.43181140520815242</v>
      </c>
      <c r="K542" s="41">
        <f t="shared" ca="1" si="6"/>
        <v>-0.47851498849099905</v>
      </c>
      <c r="L542" s="41">
        <f t="shared" ca="1" si="7"/>
        <v>-0.34356623535205155</v>
      </c>
      <c r="M542" s="41">
        <f t="shared" ca="1" si="10"/>
        <v>-2.5600264352033886E-2</v>
      </c>
      <c r="N542" s="219">
        <f t="shared" ca="1" si="11"/>
        <v>3.7438444749371691E-2</v>
      </c>
    </row>
    <row r="543" spans="1:14" ht="13" x14ac:dyDescent="0.15">
      <c r="A543" s="166">
        <f t="shared" si="8"/>
        <v>12</v>
      </c>
      <c r="B543" s="166">
        <f t="shared" si="9"/>
        <v>1914</v>
      </c>
      <c r="C543" s="41">
        <f ca="1">'StockBond Returns'!W533</f>
        <v>6.4196751240467267E-2</v>
      </c>
      <c r="D543" s="217">
        <f>'StockBond Returns'!M533</f>
        <v>10.17221799</v>
      </c>
      <c r="E543" s="41">
        <f t="shared" si="0"/>
        <v>6.6653488500888883E-2</v>
      </c>
      <c r="F543" s="138">
        <f t="shared" ca="1" si="3"/>
        <v>107.98241616714549</v>
      </c>
      <c r="G543" s="218">
        <f>'StockBond Returns'!C533</f>
        <v>1914.9166666666267</v>
      </c>
      <c r="H543" s="138">
        <f t="shared" ca="1" si="1"/>
        <v>0.59978372785791911</v>
      </c>
      <c r="I543" s="138">
        <f t="shared" ca="1" si="4"/>
        <v>7.3220765507848027</v>
      </c>
      <c r="J543" s="41">
        <f t="shared" ca="1" si="5"/>
        <v>-0.43062080876610331</v>
      </c>
      <c r="K543" s="41">
        <f t="shared" ca="1" si="6"/>
        <v>-0.4772583943196661</v>
      </c>
      <c r="L543" s="41">
        <f t="shared" ca="1" si="7"/>
        <v>-0.3431839928286512</v>
      </c>
      <c r="M543" s="41">
        <f t="shared" ca="1" si="10"/>
        <v>-2.5140044966973085E-2</v>
      </c>
      <c r="N543" s="219">
        <f t="shared" ca="1" si="11"/>
        <v>3.7456295086351205E-2</v>
      </c>
    </row>
    <row r="544" spans="1:14" ht="13" x14ac:dyDescent="0.15">
      <c r="A544" s="166">
        <f t="shared" si="8"/>
        <v>1</v>
      </c>
      <c r="B544" s="166">
        <f t="shared" si="9"/>
        <v>1915</v>
      </c>
      <c r="C544" s="41">
        <f ca="1">'StockBond Returns'!W534</f>
        <v>1.7837831660636412E-2</v>
      </c>
      <c r="D544" s="217">
        <f>'StockBond Returns'!M534</f>
        <v>10.3598342</v>
      </c>
      <c r="E544" s="41">
        <f t="shared" si="0"/>
        <v>6.5763320662023728E-2</v>
      </c>
      <c r="F544" s="138">
        <f t="shared" ca="1" si="3"/>
        <v>109.29810576001557</v>
      </c>
      <c r="G544" s="218">
        <f>'StockBond Returns'!C534</f>
        <v>1914.99999999996</v>
      </c>
      <c r="H544" s="138">
        <f t="shared" ca="1" si="1"/>
        <v>0.59898386473730725</v>
      </c>
      <c r="I544" s="138">
        <f t="shared" ca="1" si="4"/>
        <v>7.3026191452839058</v>
      </c>
      <c r="J544" s="41">
        <f t="shared" ca="1" si="5"/>
        <v>-0.42897314786513974</v>
      </c>
      <c r="K544" s="41">
        <f t="shared" ca="1" si="6"/>
        <v>-0.47586557960599163</v>
      </c>
      <c r="L544" s="41">
        <f t="shared" ca="1" si="7"/>
        <v>-0.3426296166364885</v>
      </c>
      <c r="M544" s="41">
        <f t="shared" ca="1" si="10"/>
        <v>-2.5447817287930552E-2</v>
      </c>
      <c r="N544" s="219">
        <f t="shared" ca="1" si="11"/>
        <v>3.7472839641129629E-2</v>
      </c>
    </row>
    <row r="545" spans="1:14" ht="13" x14ac:dyDescent="0.15">
      <c r="A545" s="166">
        <f t="shared" si="8"/>
        <v>2</v>
      </c>
      <c r="B545" s="166">
        <f t="shared" si="9"/>
        <v>1915</v>
      </c>
      <c r="C545" s="41">
        <f ca="1">'StockBond Returns'!W535</f>
        <v>3.9746750305193887E-3</v>
      </c>
      <c r="D545" s="217">
        <f>'StockBond Returns'!M535</f>
        <v>10.32978621</v>
      </c>
      <c r="E545" s="41">
        <f t="shared" si="0"/>
        <v>6.5903712316520452E-2</v>
      </c>
      <c r="F545" s="138">
        <f t="shared" ca="1" si="3"/>
        <v>109.13116558091481</v>
      </c>
      <c r="G545" s="218">
        <f>'StockBond Returns'!C535</f>
        <v>1915.0833333332932</v>
      </c>
      <c r="H545" s="138">
        <f t="shared" ca="1" si="1"/>
        <v>0.59934574510093064</v>
      </c>
      <c r="I545" s="138">
        <f t="shared" ca="1" si="4"/>
        <v>7.2819154891098661</v>
      </c>
      <c r="J545" s="41">
        <f t="shared" ca="1" si="5"/>
        <v>-0.42709174420551244</v>
      </c>
      <c r="K545" s="41">
        <f t="shared" ca="1" si="6"/>
        <v>-0.4743753812035183</v>
      </c>
      <c r="L545" s="41">
        <f t="shared" ca="1" si="7"/>
        <v>-0.34195156239131974</v>
      </c>
      <c r="M545" s="41">
        <f t="shared" ca="1" si="10"/>
        <v>-2.6369920009255199E-2</v>
      </c>
      <c r="N545" s="219">
        <f t="shared" ca="1" si="11"/>
        <v>3.7489500286480078E-2</v>
      </c>
    </row>
    <row r="546" spans="1:14" ht="13" x14ac:dyDescent="0.15">
      <c r="A546" s="166">
        <f t="shared" si="8"/>
        <v>3</v>
      </c>
      <c r="B546" s="166">
        <f t="shared" si="9"/>
        <v>1915</v>
      </c>
      <c r="C546" s="41">
        <f ca="1">'StockBond Returns'!W536</f>
        <v>3.527951783172046E-2</v>
      </c>
      <c r="D546" s="217">
        <f>'StockBond Returns'!M536</f>
        <v>10.70701319</v>
      </c>
      <c r="E546" s="41">
        <f t="shared" si="0"/>
        <v>6.4198364065431779E-2</v>
      </c>
      <c r="F546" s="138">
        <f t="shared" ca="1" si="3"/>
        <v>112.36077010902055</v>
      </c>
      <c r="G546" s="218">
        <f>'StockBond Returns'!C536</f>
        <v>1915.1666666666265</v>
      </c>
      <c r="H546" s="138">
        <f t="shared" ca="1" si="1"/>
        <v>0.60111480217759883</v>
      </c>
      <c r="I546" s="138">
        <f t="shared" ca="1" si="4"/>
        <v>7.2648578306458074</v>
      </c>
      <c r="J546" s="41">
        <f t="shared" ca="1" si="5"/>
        <v>-0.42563391364692349</v>
      </c>
      <c r="K546" s="41">
        <f t="shared" ca="1" si="6"/>
        <v>-0.47314123107467343</v>
      </c>
      <c r="L546" s="41">
        <f t="shared" ca="1" si="7"/>
        <v>-0.34159203066716126</v>
      </c>
      <c r="M546" s="41">
        <f t="shared" ca="1" si="10"/>
        <v>-2.6762918961395488E-2</v>
      </c>
      <c r="N546" s="219">
        <f t="shared" ca="1" si="11"/>
        <v>3.7504364552674731E-2</v>
      </c>
    </row>
    <row r="547" spans="1:14" ht="13" x14ac:dyDescent="0.15">
      <c r="A547" s="166">
        <f t="shared" si="8"/>
        <v>4</v>
      </c>
      <c r="B547" s="166">
        <f t="shared" si="9"/>
        <v>1915</v>
      </c>
      <c r="C547" s="41">
        <f ca="1">'StockBond Returns'!W537</f>
        <v>5.0480182636147716E-2</v>
      </c>
      <c r="D547" s="217">
        <f>'StockBond Returns'!M537</f>
        <v>11.40112379</v>
      </c>
      <c r="E547" s="41">
        <f t="shared" si="0"/>
        <v>6.1355325949408013E-2</v>
      </c>
      <c r="F547" s="138">
        <f t="shared" ca="1" si="3"/>
        <v>117.40130311808528</v>
      </c>
      <c r="G547" s="218">
        <f>'StockBond Returns'!C537</f>
        <v>1915.2499999999598</v>
      </c>
      <c r="H547" s="138">
        <f t="shared" ca="1" si="1"/>
        <v>0.60026626830794783</v>
      </c>
      <c r="I547" s="138">
        <f t="shared" ca="1" si="4"/>
        <v>7.2474997723620467</v>
      </c>
      <c r="J547" s="41">
        <f t="shared" ca="1" si="5"/>
        <v>-0.42352740722634363</v>
      </c>
      <c r="K547" s="41">
        <f t="shared" ca="1" si="6"/>
        <v>-0.47187938278139141</v>
      </c>
      <c r="L547" s="41">
        <f t="shared" ca="1" si="7"/>
        <v>-0.34119495723673476</v>
      </c>
      <c r="M547" s="41">
        <f t="shared" ca="1" si="10"/>
        <v>-2.7291529416179183E-2</v>
      </c>
      <c r="N547" s="219">
        <f t="shared" ca="1" si="11"/>
        <v>3.7520243502672766E-2</v>
      </c>
    </row>
    <row r="548" spans="1:14" ht="13" x14ac:dyDescent="0.15">
      <c r="A548" s="166">
        <f t="shared" si="8"/>
        <v>5</v>
      </c>
      <c r="B548" s="166">
        <f t="shared" si="9"/>
        <v>1915</v>
      </c>
      <c r="C548" s="41">
        <f ca="1">'StockBond Returns'!W538</f>
        <v>-2.4008787014266883E-2</v>
      </c>
      <c r="D548" s="217">
        <f>'StockBond Returns'!M538</f>
        <v>11.026929880000001</v>
      </c>
      <c r="E548" s="41">
        <f t="shared" si="0"/>
        <v>6.2843536727015079E-2</v>
      </c>
      <c r="F548" s="138">
        <f t="shared" ca="1" si="3"/>
        <v>113.99678563300549</v>
      </c>
      <c r="G548" s="218">
        <f>'StockBond Returns'!C538</f>
        <v>1915.333333333293</v>
      </c>
      <c r="H548" s="138">
        <f t="shared" ca="1" si="1"/>
        <v>0.59699676539078717</v>
      </c>
      <c r="I548" s="138">
        <f t="shared" ca="1" si="4"/>
        <v>7.2295662315675138</v>
      </c>
      <c r="J548" s="41">
        <f t="shared" ca="1" si="5"/>
        <v>-0.42182495141976706</v>
      </c>
      <c r="K548" s="41">
        <f t="shared" ca="1" si="6"/>
        <v>-0.47056933563195547</v>
      </c>
      <c r="L548" s="41">
        <f t="shared" ca="1" si="7"/>
        <v>-0.34073609808398442</v>
      </c>
      <c r="M548" s="41">
        <f t="shared" ca="1" si="10"/>
        <v>-2.7388855528124423E-2</v>
      </c>
      <c r="N548" s="219">
        <f t="shared" ca="1" si="11"/>
        <v>3.7534490114623939E-2</v>
      </c>
    </row>
    <row r="549" spans="1:14" ht="13" x14ac:dyDescent="0.15">
      <c r="A549" s="166">
        <f t="shared" si="8"/>
        <v>6</v>
      </c>
      <c r="B549" s="166">
        <f t="shared" si="9"/>
        <v>1915</v>
      </c>
      <c r="C549" s="41">
        <f ca="1">'StockBond Returns'!W539</f>
        <v>1.1707755964538597E-2</v>
      </c>
      <c r="D549" s="217">
        <f>'StockBond Returns'!M539</f>
        <v>11.154262190000001</v>
      </c>
      <c r="E549" s="41">
        <f t="shared" si="0"/>
        <v>6.2325914209570864E-2</v>
      </c>
      <c r="F549" s="138">
        <f t="shared" ca="1" si="3"/>
        <v>114.72744592210694</v>
      </c>
      <c r="G549" s="218">
        <f>'StockBond Returns'!C539</f>
        <v>1915.4166666666263</v>
      </c>
      <c r="H549" s="138">
        <f t="shared" ca="1" si="1"/>
        <v>0.59587441266870145</v>
      </c>
      <c r="I549" s="138">
        <f t="shared" ca="1" si="4"/>
        <v>7.2121116334771909</v>
      </c>
      <c r="J549" s="41">
        <f t="shared" ca="1" si="5"/>
        <v>-0.42038892525020588</v>
      </c>
      <c r="K549" s="41">
        <f t="shared" ca="1" si="6"/>
        <v>-0.4692880188785733</v>
      </c>
      <c r="L549" s="41">
        <f t="shared" ca="1" si="7"/>
        <v>-0.34031177806424495</v>
      </c>
      <c r="M549" s="41">
        <f t="shared" ca="1" si="10"/>
        <v>-2.7750215939072898E-2</v>
      </c>
      <c r="N549" s="219">
        <f t="shared" ca="1" si="11"/>
        <v>3.754756053191792E-2</v>
      </c>
    </row>
    <row r="550" spans="1:14" ht="13" x14ac:dyDescent="0.15">
      <c r="A550" s="166">
        <f t="shared" si="8"/>
        <v>7</v>
      </c>
      <c r="B550" s="166">
        <f t="shared" si="9"/>
        <v>1915</v>
      </c>
      <c r="C550" s="41">
        <f ca="1">'StockBond Returns'!W540</f>
        <v>-1.4862731349361826E-3</v>
      </c>
      <c r="D550" s="217">
        <f>'StockBond Returns'!M540</f>
        <v>11.11362939</v>
      </c>
      <c r="E550" s="41">
        <f t="shared" si="0"/>
        <v>6.2489803281536277E-2</v>
      </c>
      <c r="F550" s="138">
        <f t="shared" ca="1" si="3"/>
        <v>113.9619408208557</v>
      </c>
      <c r="G550" s="218">
        <f>'StockBond Returns'!C540</f>
        <v>1915.4999999999595</v>
      </c>
      <c r="H550" s="138">
        <f t="shared" ca="1" si="1"/>
        <v>0.5934549386231126</v>
      </c>
      <c r="I550" s="138">
        <f t="shared" ca="1" si="4"/>
        <v>7.196514233757024</v>
      </c>
      <c r="J550" s="41">
        <f t="shared" ca="1" si="5"/>
        <v>-0.4191636357888513</v>
      </c>
      <c r="K550" s="41">
        <f t="shared" ca="1" si="6"/>
        <v>-0.46813777771501053</v>
      </c>
      <c r="L550" s="41">
        <f t="shared" ca="1" si="7"/>
        <v>-0.34004912148273603</v>
      </c>
      <c r="M550" s="41">
        <f t="shared" ca="1" si="10"/>
        <v>-2.7997220977187487E-2</v>
      </c>
      <c r="N550" s="219">
        <f t="shared" ca="1" si="11"/>
        <v>3.755952904606031E-2</v>
      </c>
    </row>
    <row r="551" spans="1:14" ht="13" x14ac:dyDescent="0.15">
      <c r="A551" s="166">
        <f t="shared" si="8"/>
        <v>8</v>
      </c>
      <c r="B551" s="166">
        <f t="shared" si="9"/>
        <v>1915</v>
      </c>
      <c r="C551" s="41">
        <f ca="1">'StockBond Returns'!W541</f>
        <v>3.7606166746817396E-2</v>
      </c>
      <c r="D551" s="217">
        <f>'StockBond Returns'!M541</f>
        <v>11.584831640000001</v>
      </c>
      <c r="E551" s="41">
        <f t="shared" si="0"/>
        <v>6.0659884885474261E-2</v>
      </c>
      <c r="F551" s="138">
        <f t="shared" ca="1" si="3"/>
        <v>117.63184006615406</v>
      </c>
      <c r="G551" s="218">
        <f>'StockBond Returns'!C541</f>
        <v>1915.5833333332928</v>
      </c>
      <c r="H551" s="138">
        <f t="shared" ca="1" si="1"/>
        <v>0.59462782310661866</v>
      </c>
      <c r="I551" s="138">
        <f t="shared" ca="1" si="4"/>
        <v>7.1866417804155871</v>
      </c>
      <c r="J551" s="41">
        <f t="shared" ca="1" si="5"/>
        <v>-0.41832533348255097</v>
      </c>
      <c r="K551" s="41">
        <f t="shared" ca="1" si="6"/>
        <v>-0.46740714647805492</v>
      </c>
      <c r="L551" s="41">
        <f t="shared" ca="1" si="7"/>
        <v>-0.34030513320794864</v>
      </c>
      <c r="M551" s="41">
        <f t="shared" ca="1" si="10"/>
        <v>-2.696497965939082E-2</v>
      </c>
      <c r="N551" s="219">
        <f t="shared" ca="1" si="11"/>
        <v>3.7570933154656434E-2</v>
      </c>
    </row>
    <row r="552" spans="1:14" ht="13" x14ac:dyDescent="0.15">
      <c r="A552" s="166">
        <f t="shared" si="8"/>
        <v>9</v>
      </c>
      <c r="B552" s="166">
        <f t="shared" si="9"/>
        <v>1915</v>
      </c>
      <c r="C552" s="41">
        <f ca="1">'StockBond Returns'!W542</f>
        <v>3.0071254743464622E-2</v>
      </c>
      <c r="D552" s="217">
        <f>'StockBond Returns'!M542</f>
        <v>12.01157076</v>
      </c>
      <c r="E552" s="41">
        <f t="shared" si="0"/>
        <v>5.9126529118494746E-2</v>
      </c>
      <c r="F552" s="138">
        <f t="shared" ca="1" si="3"/>
        <v>120.55666806687306</v>
      </c>
      <c r="G552" s="218">
        <f>'StockBond Returns'!C542</f>
        <v>1915.666666666626</v>
      </c>
      <c r="H552" s="138">
        <f t="shared" ca="1" si="1"/>
        <v>0.59400811207372295</v>
      </c>
      <c r="I552" s="138">
        <f t="shared" ca="1" si="4"/>
        <v>7.177685817219575</v>
      </c>
      <c r="J552" s="41">
        <f t="shared" ca="1" si="5"/>
        <v>-0.41778567226510299</v>
      </c>
      <c r="K552" s="41">
        <f t="shared" ca="1" si="6"/>
        <v>-0.46674260332082196</v>
      </c>
      <c r="L552" s="41">
        <f t="shared" ca="1" si="7"/>
        <v>-0.34064275581701453</v>
      </c>
      <c r="M552" s="41">
        <f t="shared" ca="1" si="10"/>
        <v>-2.5988919532612842E-2</v>
      </c>
      <c r="N552" s="219">
        <f t="shared" ca="1" si="11"/>
        <v>3.7582248623459484E-2</v>
      </c>
    </row>
    <row r="553" spans="1:14" ht="13" x14ac:dyDescent="0.15">
      <c r="A553" s="166">
        <f t="shared" si="8"/>
        <v>10</v>
      </c>
      <c r="B553" s="166">
        <f t="shared" si="9"/>
        <v>1915</v>
      </c>
      <c r="C553" s="41">
        <f ca="1">'StockBond Returns'!W543</f>
        <v>3.4122361566123194E-2</v>
      </c>
      <c r="D553" s="217">
        <f>'StockBond Returns'!M543</f>
        <v>12.54907613</v>
      </c>
      <c r="E553" s="41">
        <f t="shared" si="0"/>
        <v>5.7343570540200402E-2</v>
      </c>
      <c r="F553" s="138">
        <f t="shared" ca="1" si="3"/>
        <v>124.05606921221089</v>
      </c>
      <c r="G553" s="218">
        <f>'StockBond Returns'!C543</f>
        <v>1915.7499999999593</v>
      </c>
      <c r="H553" s="138">
        <f t="shared" ca="1" si="1"/>
        <v>0.59281816298419987</v>
      </c>
      <c r="I553" s="138">
        <f t="shared" ca="1" si="4"/>
        <v>7.1673313013863948</v>
      </c>
      <c r="J553" s="41">
        <f t="shared" ca="1" si="5"/>
        <v>-0.41668280023165016</v>
      </c>
      <c r="K553" s="41">
        <f t="shared" ca="1" si="6"/>
        <v>-0.46597221586070736</v>
      </c>
      <c r="L553" s="41">
        <f t="shared" ca="1" si="7"/>
        <v>-0.34084844202761544</v>
      </c>
      <c r="M553" s="41">
        <f t="shared" ca="1" si="10"/>
        <v>-2.555367518923779E-2</v>
      </c>
      <c r="N553" s="219">
        <f t="shared" ca="1" si="11"/>
        <v>3.7594621153686808E-2</v>
      </c>
    </row>
    <row r="554" spans="1:14" ht="13" x14ac:dyDescent="0.15">
      <c r="A554" s="166">
        <f t="shared" si="8"/>
        <v>11</v>
      </c>
      <c r="B554" s="166">
        <f t="shared" si="9"/>
        <v>1915</v>
      </c>
      <c r="C554" s="41">
        <f ca="1">'StockBond Returns'!W544</f>
        <v>2.0251848578322598E-2</v>
      </c>
      <c r="D554" s="217">
        <f>'StockBond Returns'!M544</f>
        <v>12.85771445</v>
      </c>
      <c r="E554" s="41">
        <f t="shared" si="0"/>
        <v>5.6387160073771904E-2</v>
      </c>
      <c r="F554" s="138">
        <f t="shared" ca="1" si="3"/>
        <v>125.96361011446304</v>
      </c>
      <c r="G554" s="218">
        <f>'StockBond Returns'!C544</f>
        <v>1915.8333333332926</v>
      </c>
      <c r="H554" s="138">
        <f t="shared" ca="1" si="1"/>
        <v>0.59189418724953502</v>
      </c>
      <c r="I554" s="138">
        <f t="shared" ca="1" si="4"/>
        <v>7.1591688102783815</v>
      </c>
      <c r="J554" s="41">
        <f t="shared" ca="1" si="5"/>
        <v>-0.41565363536044009</v>
      </c>
      <c r="K554" s="41">
        <f t="shared" ca="1" si="6"/>
        <v>-0.46536334670913615</v>
      </c>
      <c r="L554" s="41">
        <f t="shared" ca="1" si="7"/>
        <v>-0.341251467029133</v>
      </c>
      <c r="M554" s="41">
        <f t="shared" ca="1" si="10"/>
        <v>-2.4599214627186838E-2</v>
      </c>
      <c r="N554" s="219">
        <f t="shared" ca="1" si="11"/>
        <v>3.7607869410145781E-2</v>
      </c>
    </row>
    <row r="555" spans="1:14" ht="13" x14ac:dyDescent="0.15">
      <c r="A555" s="166">
        <f t="shared" si="8"/>
        <v>12</v>
      </c>
      <c r="B555" s="166">
        <f t="shared" si="9"/>
        <v>1915</v>
      </c>
      <c r="C555" s="41">
        <f ca="1">'StockBond Returns'!W545</f>
        <v>6.4558496868343989E-3</v>
      </c>
      <c r="D555" s="217">
        <f>'StockBond Returns'!M545</f>
        <v>12.8784446</v>
      </c>
      <c r="E555" s="41">
        <f t="shared" si="0"/>
        <v>5.6324564264538593E-2</v>
      </c>
      <c r="F555" s="138">
        <f t="shared" ca="1" si="3"/>
        <v>126.18109688022008</v>
      </c>
      <c r="G555" s="218">
        <f>'StockBond Returns'!C545</f>
        <v>1915.9166666666258</v>
      </c>
      <c r="H555" s="138">
        <f t="shared" ca="1" si="1"/>
        <v>0.59225794168332724</v>
      </c>
      <c r="I555" s="138">
        <f t="shared" ca="1" si="4"/>
        <v>7.1516430241037892</v>
      </c>
      <c r="J555" s="41">
        <f t="shared" ca="1" si="5"/>
        <v>-0.41475396473457393</v>
      </c>
      <c r="K555" s="41">
        <f t="shared" ca="1" si="6"/>
        <v>-0.46480074016960315</v>
      </c>
      <c r="L555" s="41">
        <f t="shared" ca="1" si="7"/>
        <v>-0.34171007356242444</v>
      </c>
      <c r="M555" s="41">
        <f t="shared" ca="1" si="10"/>
        <v>-2.3276665505872929E-2</v>
      </c>
      <c r="N555" s="219">
        <f t="shared" ca="1" si="11"/>
        <v>3.7622727824124416E-2</v>
      </c>
    </row>
    <row r="556" spans="1:14" ht="13" x14ac:dyDescent="0.15">
      <c r="A556" s="166">
        <f t="shared" si="8"/>
        <v>1</v>
      </c>
      <c r="B556" s="166">
        <f t="shared" si="9"/>
        <v>1916</v>
      </c>
      <c r="C556" s="41">
        <f ca="1">'StockBond Returns'!W546</f>
        <v>-1.8537670760337629E-2</v>
      </c>
      <c r="D556" s="217">
        <f>'StockBond Returns'!M546</f>
        <v>12.543563689999999</v>
      </c>
      <c r="E556" s="41">
        <f t="shared" si="0"/>
        <v>5.7361080340239422E-2</v>
      </c>
      <c r="F556" s="138">
        <f t="shared" ca="1" si="3"/>
        <v>123.26071439112108</v>
      </c>
      <c r="G556" s="218">
        <f>'StockBond Returns'!C546</f>
        <v>1915.9999999999591</v>
      </c>
      <c r="H556" s="138">
        <f t="shared" ca="1" si="1"/>
        <v>0.58919731174870016</v>
      </c>
      <c r="I556" s="138">
        <f t="shared" ca="1" si="4"/>
        <v>7.1418564711151822</v>
      </c>
      <c r="J556" s="41">
        <f t="shared" ca="1" si="5"/>
        <v>-0.41362501656875716</v>
      </c>
      <c r="K556" s="41">
        <f t="shared" ca="1" si="6"/>
        <v>-0.46406735159802137</v>
      </c>
      <c r="L556" s="41">
        <f t="shared" ca="1" si="7"/>
        <v>-0.3419575842345508</v>
      </c>
      <c r="M556" s="41">
        <f t="shared" ca="1" si="10"/>
        <v>-2.2014385656760616E-2</v>
      </c>
      <c r="N556" s="219">
        <f t="shared" ca="1" si="11"/>
        <v>3.7638586619785218E-2</v>
      </c>
    </row>
    <row r="557" spans="1:14" ht="13" x14ac:dyDescent="0.15">
      <c r="A557" s="166">
        <f t="shared" si="8"/>
        <v>2</v>
      </c>
      <c r="B557" s="166">
        <f t="shared" si="9"/>
        <v>1916</v>
      </c>
      <c r="C557" s="41">
        <f ca="1">'StockBond Returns'!W547</f>
        <v>-5.049571983878458E-3</v>
      </c>
      <c r="D557" s="217">
        <f>'StockBond Returns'!M547</f>
        <v>12.35465233</v>
      </c>
      <c r="E557" s="41">
        <f t="shared" si="0"/>
        <v>5.7970584411823754E-2</v>
      </c>
      <c r="F557" s="138">
        <f t="shared" ca="1" si="3"/>
        <v>122.05207842350852</v>
      </c>
      <c r="G557" s="218">
        <f>'StockBond Returns'!C547</f>
        <v>1916.0833333332923</v>
      </c>
      <c r="H557" s="138">
        <f t="shared" ca="1" si="1"/>
        <v>0.58961919290737774</v>
      </c>
      <c r="I557" s="138">
        <f t="shared" ca="1" si="4"/>
        <v>7.1321299189216294</v>
      </c>
      <c r="J557" s="41">
        <f t="shared" ca="1" si="5"/>
        <v>-0.41298525024497501</v>
      </c>
      <c r="K557" s="41">
        <f t="shared" ca="1" si="6"/>
        <v>-0.46333646518173754</v>
      </c>
      <c r="L557" s="41">
        <f t="shared" ca="1" si="7"/>
        <v>-0.34220794994626502</v>
      </c>
      <c r="M557" s="41">
        <f t="shared" ca="1" si="10"/>
        <v>-2.0569528774707968E-2</v>
      </c>
      <c r="N557" s="219">
        <f t="shared" ca="1" si="11"/>
        <v>3.7653662640284538E-2</v>
      </c>
    </row>
    <row r="558" spans="1:14" ht="13" x14ac:dyDescent="0.15">
      <c r="A558" s="166">
        <f t="shared" si="8"/>
        <v>3</v>
      </c>
      <c r="B558" s="166">
        <f t="shared" si="9"/>
        <v>1916</v>
      </c>
      <c r="C558" s="41">
        <f ca="1">'StockBond Returns'!W548</f>
        <v>-7.3303617398227036E-3</v>
      </c>
      <c r="D558" s="217">
        <f>'StockBond Returns'!M548</f>
        <v>12.1770528</v>
      </c>
      <c r="E558" s="41">
        <f t="shared" si="0"/>
        <v>5.856083862919606E-2</v>
      </c>
      <c r="F558" s="138">
        <f t="shared" ca="1" si="3"/>
        <v>120.57209546663236</v>
      </c>
      <c r="G558" s="218">
        <f>'StockBond Returns'!C548</f>
        <v>1916.1666666666256</v>
      </c>
      <c r="H558" s="138">
        <f t="shared" ca="1" si="1"/>
        <v>0.58840025215045666</v>
      </c>
      <c r="I558" s="138">
        <f t="shared" ca="1" si="4"/>
        <v>7.1194153688944875</v>
      </c>
      <c r="J558" s="41">
        <f t="shared" ca="1" si="5"/>
        <v>-0.41199453461711377</v>
      </c>
      <c r="K558" s="41">
        <f t="shared" ca="1" si="6"/>
        <v>-0.46237803882119655</v>
      </c>
      <c r="L558" s="41">
        <f t="shared" ca="1" si="7"/>
        <v>-0.34217940659119417</v>
      </c>
      <c r="M558" s="41">
        <f t="shared" ca="1" si="10"/>
        <v>-2.002000109868507E-2</v>
      </c>
      <c r="N558" s="219">
        <f t="shared" ca="1" si="11"/>
        <v>3.7668596588330432E-2</v>
      </c>
    </row>
    <row r="559" spans="1:14" ht="13" x14ac:dyDescent="0.15">
      <c r="A559" s="166">
        <f t="shared" si="8"/>
        <v>4</v>
      </c>
      <c r="B559" s="166">
        <f t="shared" si="9"/>
        <v>1916</v>
      </c>
      <c r="C559" s="41">
        <f ca="1">'StockBond Returns'!W549</f>
        <v>-1.4246249888712509E-2</v>
      </c>
      <c r="D559" s="217">
        <f>'StockBond Returns'!M549</f>
        <v>11.90648178</v>
      </c>
      <c r="E559" s="41">
        <f t="shared" si="0"/>
        <v>5.9493933156633948E-2</v>
      </c>
      <c r="F559" s="138">
        <f t="shared" ca="1" si="3"/>
        <v>118.27437750988528</v>
      </c>
      <c r="G559" s="218">
        <f>'StockBond Returns'!C549</f>
        <v>1916.2499999999588</v>
      </c>
      <c r="H559" s="138">
        <f t="shared" ca="1" si="1"/>
        <v>0.58638399247630035</v>
      </c>
      <c r="I559" s="138">
        <f t="shared" ca="1" si="4"/>
        <v>7.1055330930628404</v>
      </c>
      <c r="J559" s="41">
        <f t="shared" ca="1" si="5"/>
        <v>-0.41135119907456641</v>
      </c>
      <c r="K559" s="41">
        <f t="shared" ca="1" si="6"/>
        <v>-0.46132767197883784</v>
      </c>
      <c r="L559" s="41">
        <f t="shared" ca="1" si="7"/>
        <v>-0.34203909336183369</v>
      </c>
      <c r="M559" s="41">
        <f t="shared" ca="1" si="10"/>
        <v>-1.9588366161885085E-2</v>
      </c>
      <c r="N559" s="219">
        <f t="shared" ca="1" si="11"/>
        <v>3.7680514910027788E-2</v>
      </c>
    </row>
    <row r="560" spans="1:14" ht="13" x14ac:dyDescent="0.15">
      <c r="A560" s="166">
        <f t="shared" si="8"/>
        <v>5</v>
      </c>
      <c r="B560" s="166">
        <f t="shared" si="9"/>
        <v>1916</v>
      </c>
      <c r="C560" s="41">
        <f ca="1">'StockBond Returns'!W550</f>
        <v>1.1258188323772438E-2</v>
      </c>
      <c r="D560" s="217">
        <f>'StockBond Returns'!M550</f>
        <v>12.02625667</v>
      </c>
      <c r="E560" s="41">
        <f t="shared" si="0"/>
        <v>5.9075696720931534E-2</v>
      </c>
      <c r="F560" s="138">
        <f t="shared" ca="1" si="3"/>
        <v>119.01294711187488</v>
      </c>
      <c r="G560" s="218">
        <f>'StockBond Returns'!C550</f>
        <v>1916.3333333332921</v>
      </c>
      <c r="H560" s="138">
        <f t="shared" ca="1" si="1"/>
        <v>0.58589773078711538</v>
      </c>
      <c r="I560" s="138">
        <f t="shared" ca="1" si="4"/>
        <v>7.0944340584591679</v>
      </c>
      <c r="J560" s="41">
        <f t="shared" ca="1" si="5"/>
        <v>-0.41090963919170309</v>
      </c>
      <c r="K560" s="41">
        <f t="shared" ca="1" si="6"/>
        <v>-0.46048493487542952</v>
      </c>
      <c r="L560" s="41">
        <f t="shared" ca="1" si="7"/>
        <v>-0.34215232032801945</v>
      </c>
      <c r="M560" s="41">
        <f t="shared" ca="1" si="10"/>
        <v>-1.8691601789094681E-2</v>
      </c>
      <c r="N560" s="219">
        <f t="shared" ca="1" si="11"/>
        <v>3.7690770419973714E-2</v>
      </c>
    </row>
    <row r="561" spans="1:14" ht="13" x14ac:dyDescent="0.15">
      <c r="A561" s="166">
        <f t="shared" si="8"/>
        <v>6</v>
      </c>
      <c r="B561" s="166">
        <f t="shared" si="9"/>
        <v>1916</v>
      </c>
      <c r="C561" s="41">
        <f ca="1">'StockBond Returns'!W551</f>
        <v>2.6046387679437062E-4</v>
      </c>
      <c r="D561" s="217">
        <f>'StockBond Returns'!M551</f>
        <v>11.99596122</v>
      </c>
      <c r="E561" s="41">
        <f t="shared" si="0"/>
        <v>5.9180694929755702E-2</v>
      </c>
      <c r="F561" s="138">
        <f t="shared" ca="1" si="3"/>
        <v>118.45789534948689</v>
      </c>
      <c r="G561" s="218">
        <f>'StockBond Returns'!C551</f>
        <v>1916.4166666666254</v>
      </c>
      <c r="H561" s="138">
        <f t="shared" ca="1" si="1"/>
        <v>0.58420171389157582</v>
      </c>
      <c r="I561" s="138">
        <f t="shared" ca="1" si="4"/>
        <v>7.082761359682042</v>
      </c>
      <c r="J561" s="41">
        <f t="shared" ca="1" si="5"/>
        <v>-0.41087845317520233</v>
      </c>
      <c r="K561" s="41">
        <f t="shared" ca="1" si="6"/>
        <v>-0.45959579058253142</v>
      </c>
      <c r="L561" s="41">
        <f t="shared" ca="1" si="7"/>
        <v>-0.34221089141736294</v>
      </c>
      <c r="M561" s="41">
        <f t="shared" ca="1" si="10"/>
        <v>-1.7935145817035147E-2</v>
      </c>
      <c r="N561" s="219">
        <f t="shared" ca="1" si="11"/>
        <v>3.7699141982193332E-2</v>
      </c>
    </row>
    <row r="562" spans="1:14" ht="13" x14ac:dyDescent="0.15">
      <c r="A562" s="166">
        <f t="shared" si="8"/>
        <v>7</v>
      </c>
      <c r="B562" s="166">
        <f t="shared" si="9"/>
        <v>1916</v>
      </c>
      <c r="C562" s="41">
        <f ca="1">'StockBond Returns'!W552</f>
        <v>-7.6421762083531842E-3</v>
      </c>
      <c r="D562" s="217">
        <f>'StockBond Returns'!M552</f>
        <v>11.79116528</v>
      </c>
      <c r="E562" s="41">
        <f t="shared" si="0"/>
        <v>5.9904629917968549E-2</v>
      </c>
      <c r="F562" s="138">
        <f t="shared" ca="1" si="3"/>
        <v>116.97288209850267</v>
      </c>
      <c r="G562" s="218">
        <f>'StockBond Returns'!C552</f>
        <v>1916.4999999999586</v>
      </c>
      <c r="H562" s="138">
        <f t="shared" ca="1" si="1"/>
        <v>0.58393476771241415</v>
      </c>
      <c r="I562" s="138">
        <f t="shared" ca="1" si="4"/>
        <v>7.0732411887713429</v>
      </c>
      <c r="J562" s="41">
        <f t="shared" ca="1" si="5"/>
        <v>-0.41189953743552554</v>
      </c>
      <c r="K562" s="41">
        <f t="shared" ca="1" si="6"/>
        <v>-0.45886843797328025</v>
      </c>
      <c r="L562" s="41">
        <f t="shared" ca="1" si="7"/>
        <v>-0.34247026988593021</v>
      </c>
      <c r="M562" s="41">
        <f t="shared" ca="1" si="10"/>
        <v>-1.7129549248640186E-2</v>
      </c>
      <c r="N562" s="219">
        <f t="shared" ca="1" si="11"/>
        <v>3.7704509661351332E-2</v>
      </c>
    </row>
    <row r="563" spans="1:14" ht="13" x14ac:dyDescent="0.15">
      <c r="A563" s="166">
        <f t="shared" si="8"/>
        <v>8</v>
      </c>
      <c r="B563" s="166">
        <f t="shared" si="9"/>
        <v>1916</v>
      </c>
      <c r="C563" s="41">
        <f ca="1">'StockBond Returns'!W553</f>
        <v>9.7443786972100147E-4</v>
      </c>
      <c r="D563" s="217">
        <f>'StockBond Returns'!M553</f>
        <v>11.73208264</v>
      </c>
      <c r="E563" s="41">
        <f t="shared" si="0"/>
        <v>6.0118179170957499E-2</v>
      </c>
      <c r="F563" s="138">
        <f t="shared" ca="1" si="3"/>
        <v>116.50236112868633</v>
      </c>
      <c r="G563" s="218">
        <f>'StockBond Returns'!C553</f>
        <v>1916.5833333332919</v>
      </c>
      <c r="H563" s="138">
        <f t="shared" ca="1" si="1"/>
        <v>0.58365915168116322</v>
      </c>
      <c r="I563" s="138">
        <f t="shared" ca="1" si="4"/>
        <v>7.062272517345888</v>
      </c>
      <c r="J563" s="41">
        <f t="shared" ca="1" si="5"/>
        <v>-0.41137601301955651</v>
      </c>
      <c r="K563" s="41">
        <f t="shared" ca="1" si="6"/>
        <v>-0.45802798693046987</v>
      </c>
      <c r="L563" s="41">
        <f t="shared" ca="1" si="7"/>
        <v>-0.3425928846882087</v>
      </c>
      <c r="M563" s="41">
        <f t="shared" ca="1" si="10"/>
        <v>-1.7305616012282643E-2</v>
      </c>
      <c r="N563" s="219">
        <f t="shared" ca="1" si="11"/>
        <v>3.7709252348771621E-2</v>
      </c>
    </row>
    <row r="564" spans="1:14" ht="13" x14ac:dyDescent="0.15">
      <c r="A564" s="166">
        <f t="shared" si="8"/>
        <v>9</v>
      </c>
      <c r="B564" s="166">
        <f t="shared" si="9"/>
        <v>1916</v>
      </c>
      <c r="C564" s="41">
        <f ca="1">'StockBond Returns'!W554</f>
        <v>1.6579497548333585E-2</v>
      </c>
      <c r="D564" s="217">
        <f>'StockBond Returns'!M554</f>
        <v>11.944552420000001</v>
      </c>
      <c r="E564" s="41">
        <f t="shared" si="0"/>
        <v>5.9360086708883146E-2</v>
      </c>
      <c r="F564" s="138">
        <f t="shared" ca="1" si="3"/>
        <v>117.84057581223894</v>
      </c>
      <c r="G564" s="218">
        <f>'StockBond Returns'!C554</f>
        <v>1916.6666666666251</v>
      </c>
      <c r="H564" s="138">
        <f t="shared" ca="1" si="1"/>
        <v>0.58291889983660183</v>
      </c>
      <c r="I564" s="138">
        <f t="shared" ca="1" si="4"/>
        <v>7.0511833051087667</v>
      </c>
      <c r="J564" s="41">
        <f t="shared" ca="1" si="5"/>
        <v>-0.41346958098105824</v>
      </c>
      <c r="K564" s="41">
        <f t="shared" ca="1" si="6"/>
        <v>-0.45717564166876701</v>
      </c>
      <c r="L564" s="41">
        <f t="shared" ca="1" si="7"/>
        <v>-0.34270869918651359</v>
      </c>
      <c r="M564" s="41">
        <f t="shared" ca="1" si="10"/>
        <v>-1.7624414794991883E-2</v>
      </c>
      <c r="N564" s="219">
        <f t="shared" ca="1" si="11"/>
        <v>3.771082464509045E-2</v>
      </c>
    </row>
    <row r="565" spans="1:14" ht="13" x14ac:dyDescent="0.15">
      <c r="A565" s="166">
        <f t="shared" si="8"/>
        <v>10</v>
      </c>
      <c r="B565" s="166">
        <f t="shared" si="9"/>
        <v>1916</v>
      </c>
      <c r="C565" s="41">
        <f ca="1">'StockBond Returns'!W555</f>
        <v>9.0876455623984439E-3</v>
      </c>
      <c r="D565" s="217">
        <f>'StockBond Returns'!M555</f>
        <v>12.04574176</v>
      </c>
      <c r="E565" s="41">
        <f t="shared" si="0"/>
        <v>5.90084442255219E-2</v>
      </c>
      <c r="F565" s="138">
        <f t="shared" ca="1" si="3"/>
        <v>118.32325293789958</v>
      </c>
      <c r="G565" s="218">
        <f>'StockBond Returns'!C555</f>
        <v>1916.7499999999584</v>
      </c>
      <c r="H565" s="138">
        <f t="shared" ca="1" si="1"/>
        <v>0.58183925596403063</v>
      </c>
      <c r="I565" s="138">
        <f t="shared" ca="1" si="4"/>
        <v>7.0402043980885978</v>
      </c>
      <c r="J565" s="41">
        <f t="shared" ca="1" si="5"/>
        <v>-0.41645590975778612</v>
      </c>
      <c r="K565" s="41">
        <f t="shared" ca="1" si="6"/>
        <v>-0.45632912957601879</v>
      </c>
      <c r="L565" s="41">
        <f t="shared" ca="1" si="7"/>
        <v>-0.34284161794871626</v>
      </c>
      <c r="M565" s="41">
        <f t="shared" ca="1" si="10"/>
        <v>-1.7736992745571389E-2</v>
      </c>
      <c r="N565" s="219">
        <f t="shared" ca="1" si="11"/>
        <v>3.771081251969019E-2</v>
      </c>
    </row>
    <row r="566" spans="1:14" ht="13" x14ac:dyDescent="0.15">
      <c r="A566" s="166">
        <f t="shared" si="8"/>
        <v>11</v>
      </c>
      <c r="B566" s="166">
        <f t="shared" si="9"/>
        <v>1916</v>
      </c>
      <c r="C566" s="41">
        <f ca="1">'StockBond Returns'!W556</f>
        <v>2.3414977866998972E-3</v>
      </c>
      <c r="D566" s="217">
        <f>'StockBond Returns'!M556</f>
        <v>12.0532304</v>
      </c>
      <c r="E566" s="41">
        <f t="shared" si="0"/>
        <v>5.8982655139488582E-2</v>
      </c>
      <c r="F566" s="138">
        <f t="shared" ca="1" si="3"/>
        <v>118.01710494147471</v>
      </c>
      <c r="G566" s="218">
        <f>'StockBond Returns'!C556</f>
        <v>1916.8333333332916</v>
      </c>
      <c r="H566" s="138">
        <f t="shared" ca="1" si="1"/>
        <v>0.58008018344365309</v>
      </c>
      <c r="I566" s="138">
        <f t="shared" ca="1" si="4"/>
        <v>7.0283903942827166</v>
      </c>
      <c r="J566" s="41">
        <f t="shared" ca="1" si="5"/>
        <v>-0.42005857716304396</v>
      </c>
      <c r="K566" s="41">
        <f t="shared" ca="1" si="6"/>
        <v>-0.45541527457195408</v>
      </c>
      <c r="L566" s="41">
        <f t="shared" ca="1" si="7"/>
        <v>-0.34290525546307549</v>
      </c>
      <c r="M566" s="41">
        <f t="shared" ca="1" si="10"/>
        <v>-1.8267262507891568E-2</v>
      </c>
      <c r="N566" s="219">
        <f t="shared" ca="1" si="11"/>
        <v>3.7713624057008913E-2</v>
      </c>
    </row>
    <row r="567" spans="1:14" ht="13" x14ac:dyDescent="0.15">
      <c r="A567" s="166">
        <f t="shared" si="8"/>
        <v>12</v>
      </c>
      <c r="B567" s="166">
        <f t="shared" si="9"/>
        <v>1916</v>
      </c>
      <c r="C567" s="41">
        <f ca="1">'StockBond Returns'!W557</f>
        <v>-3.3612498763291497E-2</v>
      </c>
      <c r="D567" s="217">
        <f>'StockBond Returns'!M557</f>
        <v>11.413559190000001</v>
      </c>
      <c r="E567" s="41">
        <f t="shared" si="0"/>
        <v>6.1307544314316557E-2</v>
      </c>
      <c r="F567" s="138">
        <f t="shared" ca="1" si="3"/>
        <v>113.4896729085871</v>
      </c>
      <c r="G567" s="218">
        <f>'StockBond Returns'!C557</f>
        <v>1916.9166666666249</v>
      </c>
      <c r="H567" s="138">
        <f t="shared" ca="1" si="1"/>
        <v>0.57981442925504123</v>
      </c>
      <c r="I567" s="138">
        <f t="shared" ca="1" si="4"/>
        <v>7.0159468818544308</v>
      </c>
      <c r="J567" s="41">
        <f t="shared" ca="1" si="5"/>
        <v>-0.42355333704674103</v>
      </c>
      <c r="K567" s="41">
        <f t="shared" ca="1" si="6"/>
        <v>-0.45444939684892782</v>
      </c>
      <c r="L567" s="41">
        <f t="shared" ca="1" si="7"/>
        <v>-0.34291802047729836</v>
      </c>
      <c r="M567" s="41">
        <f t="shared" ca="1" si="10"/>
        <v>-1.8974121302197333E-2</v>
      </c>
      <c r="N567" s="219">
        <f t="shared" ca="1" si="11"/>
        <v>3.7723952994029475E-2</v>
      </c>
    </row>
    <row r="568" spans="1:14" ht="13" x14ac:dyDescent="0.15">
      <c r="A568" s="166">
        <f t="shared" si="8"/>
        <v>1</v>
      </c>
      <c r="B568" s="166">
        <f t="shared" si="9"/>
        <v>1917</v>
      </c>
      <c r="C568" s="41">
        <f ca="1">'StockBond Returns'!W558</f>
        <v>-2.3260307569416053E-2</v>
      </c>
      <c r="D568" s="217">
        <f>'StockBond Returns'!M558</f>
        <v>10.98087516</v>
      </c>
      <c r="E568" s="41">
        <f t="shared" si="0"/>
        <v>6.3033711358576272E-2</v>
      </c>
      <c r="F568" s="138">
        <f t="shared" ca="1" si="3"/>
        <v>110.28354044348355</v>
      </c>
      <c r="G568" s="218">
        <f>'StockBond Returns'!C558</f>
        <v>1916.9999999999582</v>
      </c>
      <c r="H568" s="138">
        <f t="shared" ca="1" si="1"/>
        <v>0.57929840465970117</v>
      </c>
      <c r="I568" s="138">
        <f t="shared" ca="1" si="4"/>
        <v>7.0060479747654316</v>
      </c>
      <c r="J568" s="41">
        <f t="shared" ca="1" si="5"/>
        <v>-0.42745392455811093</v>
      </c>
      <c r="K568" s="41">
        <f t="shared" ca="1" si="6"/>
        <v>-0.45367858358124946</v>
      </c>
      <c r="L568" s="41">
        <f t="shared" ca="1" si="7"/>
        <v>-0.34317762031085786</v>
      </c>
      <c r="M568" s="41">
        <f t="shared" ca="1" si="10"/>
        <v>-1.9015853496779145E-2</v>
      </c>
      <c r="N568" s="219">
        <f t="shared" ca="1" si="11"/>
        <v>3.7747134210022064E-2</v>
      </c>
    </row>
    <row r="569" spans="1:14" ht="13" x14ac:dyDescent="0.15">
      <c r="A569" s="166">
        <f t="shared" si="8"/>
        <v>2</v>
      </c>
      <c r="B569" s="166">
        <f t="shared" si="9"/>
        <v>1917</v>
      </c>
      <c r="C569" s="41">
        <f ca="1">'StockBond Returns'!W559</f>
        <v>-6.0187862667587418E-2</v>
      </c>
      <c r="D569" s="217">
        <f>'StockBond Returns'!M559</f>
        <v>10.06318774</v>
      </c>
      <c r="E569" s="41">
        <f t="shared" si="0"/>
        <v>6.7186045109996123E-2</v>
      </c>
      <c r="F569" s="138">
        <f t="shared" ca="1" si="3"/>
        <v>103.10137818493935</v>
      </c>
      <c r="G569" s="218">
        <f>'StockBond Returns'!C559</f>
        <v>1917.0833333332914</v>
      </c>
      <c r="H569" s="138">
        <f t="shared" ca="1" si="1"/>
        <v>0.57724782046967549</v>
      </c>
      <c r="I569" s="138">
        <f t="shared" ca="1" si="4"/>
        <v>6.9936766023277279</v>
      </c>
      <c r="J569" s="41">
        <f t="shared" ca="1" si="5"/>
        <v>-0.43132873856104603</v>
      </c>
      <c r="K569" s="41">
        <f t="shared" ca="1" si="6"/>
        <v>-0.45271217548182996</v>
      </c>
      <c r="L569" s="41">
        <f t="shared" ca="1" si="7"/>
        <v>-0.34321545953517896</v>
      </c>
      <c r="M569" s="41">
        <f t="shared" ca="1" si="10"/>
        <v>-1.9412618413832239E-2</v>
      </c>
      <c r="N569" s="219">
        <f t="shared" ca="1" si="11"/>
        <v>3.7787050746995891E-2</v>
      </c>
    </row>
    <row r="570" spans="1:14" ht="13" x14ac:dyDescent="0.15">
      <c r="A570" s="166">
        <f t="shared" si="8"/>
        <v>3</v>
      </c>
      <c r="B570" s="166">
        <f t="shared" si="9"/>
        <v>1917</v>
      </c>
      <c r="C570" s="41">
        <f ca="1">'StockBond Returns'!W560</f>
        <v>2.363730150324371E-2</v>
      </c>
      <c r="D570" s="217">
        <f>'StockBond Returns'!M560</f>
        <v>10.327157079999999</v>
      </c>
      <c r="E570" s="41">
        <f t="shared" si="0"/>
        <v>6.5916035132100467E-2</v>
      </c>
      <c r="F570" s="138">
        <f t="shared" ca="1" si="3"/>
        <v>104.94752414525249</v>
      </c>
      <c r="G570" s="218">
        <f>'StockBond Returns'!C560</f>
        <v>1917.1666666666247</v>
      </c>
      <c r="H570" s="138">
        <f t="shared" ca="1" si="1"/>
        <v>0.57647705738211874</v>
      </c>
      <c r="I570" s="138">
        <f t="shared" ca="1" si="4"/>
        <v>6.9817534075593901</v>
      </c>
      <c r="J570" s="41">
        <f t="shared" ca="1" si="5"/>
        <v>-0.43563295703089211</v>
      </c>
      <c r="K570" s="41">
        <f t="shared" ca="1" si="6"/>
        <v>-0.45177753643843366</v>
      </c>
      <c r="L570" s="41">
        <f t="shared" ca="1" si="7"/>
        <v>-0.34330529596671044</v>
      </c>
      <c r="M570" s="41">
        <f t="shared" ca="1" si="10"/>
        <v>-1.9336132842670994E-2</v>
      </c>
      <c r="N570" s="219">
        <f t="shared" ca="1" si="11"/>
        <v>3.7850453346039759E-2</v>
      </c>
    </row>
    <row r="571" spans="1:14" ht="13" x14ac:dyDescent="0.15">
      <c r="A571" s="166">
        <f t="shared" si="8"/>
        <v>4</v>
      </c>
      <c r="B571" s="166">
        <f t="shared" si="9"/>
        <v>1917</v>
      </c>
      <c r="C571" s="41">
        <f ca="1">'StockBond Returns'!W561</f>
        <v>-5.4569497895474869E-2</v>
      </c>
      <c r="D571" s="217">
        <f>'StockBond Returns'!M561</f>
        <v>9.6445311999999994</v>
      </c>
      <c r="E571" s="41">
        <f t="shared" si="0"/>
        <v>6.9342851625592755E-2</v>
      </c>
      <c r="F571" s="138">
        <f t="shared" ca="1" si="3"/>
        <v>98.675571453460321</v>
      </c>
      <c r="G571" s="218">
        <f>'StockBond Returns'!C561</f>
        <v>1917.2499999999579</v>
      </c>
      <c r="H571" s="138">
        <f t="shared" ca="1" si="1"/>
        <v>0.57020379253065623</v>
      </c>
      <c r="I571" s="138">
        <f t="shared" ca="1" si="4"/>
        <v>6.9655732076137467</v>
      </c>
      <c r="J571" s="41">
        <f t="shared" ca="1" si="5"/>
        <v>-0.43965830551575935</v>
      </c>
      <c r="K571" s="41">
        <f t="shared" ca="1" si="6"/>
        <v>-0.45050408071401127</v>
      </c>
      <c r="L571" s="41">
        <f t="shared" ca="1" si="7"/>
        <v>-0.34300419671754234</v>
      </c>
      <c r="M571" s="41">
        <f t="shared" ca="1" si="10"/>
        <v>-1.969730963405647E-2</v>
      </c>
      <c r="N571" s="219">
        <f t="shared" ca="1" si="11"/>
        <v>3.7940354468185604E-2</v>
      </c>
    </row>
    <row r="572" spans="1:14" ht="13" x14ac:dyDescent="0.15">
      <c r="A572" s="166">
        <f t="shared" si="8"/>
        <v>5</v>
      </c>
      <c r="B572" s="166">
        <f t="shared" si="9"/>
        <v>1917</v>
      </c>
      <c r="C572" s="41">
        <f ca="1">'StockBond Returns'!W562</f>
        <v>-3.9781588070553285E-2</v>
      </c>
      <c r="D572" s="217">
        <f>'StockBond Returns'!M562</f>
        <v>9.1389888100000007</v>
      </c>
      <c r="E572" s="41">
        <f t="shared" si="0"/>
        <v>7.2210648015335513E-2</v>
      </c>
      <c r="F572" s="138">
        <f t="shared" ca="1" si="3"/>
        <v>94.202580337132375</v>
      </c>
      <c r="G572" s="218">
        <f>'StockBond Returns'!C562</f>
        <v>1917.3333333332912</v>
      </c>
      <c r="H572" s="138">
        <f t="shared" ca="1" si="1"/>
        <v>0.56686911423841935</v>
      </c>
      <c r="I572" s="138">
        <f t="shared" ca="1" si="4"/>
        <v>6.9465445910650505</v>
      </c>
      <c r="J572" s="41">
        <f t="shared" ca="1" si="5"/>
        <v>-0.44307421666054714</v>
      </c>
      <c r="K572" s="41">
        <f t="shared" ca="1" si="6"/>
        <v>-0.44899885073872026</v>
      </c>
      <c r="L572" s="41">
        <f t="shared" ca="1" si="7"/>
        <v>-0.34243943359918838</v>
      </c>
      <c r="M572" s="41">
        <f t="shared" ca="1" si="10"/>
        <v>-2.0845844245712453E-2</v>
      </c>
      <c r="N572" s="219">
        <f t="shared" ca="1" si="11"/>
        <v>3.8058492097570444E-2</v>
      </c>
    </row>
    <row r="573" spans="1:14" ht="13" x14ac:dyDescent="0.15">
      <c r="A573" s="166">
        <f t="shared" si="8"/>
        <v>6</v>
      </c>
      <c r="B573" s="166">
        <f t="shared" si="9"/>
        <v>1917</v>
      </c>
      <c r="C573" s="41">
        <f ca="1">'StockBond Returns'!W563</f>
        <v>3.0134991483447837E-3</v>
      </c>
      <c r="D573" s="217">
        <f>'StockBond Returns'!M563</f>
        <v>9.1482202600000004</v>
      </c>
      <c r="E573" s="41">
        <f t="shared" si="0"/>
        <v>7.21554396144371E-2</v>
      </c>
      <c r="F573" s="138">
        <f t="shared" ca="1" si="3"/>
        <v>93.917882358918817</v>
      </c>
      <c r="G573" s="218">
        <f>'StockBond Returns'!C563</f>
        <v>1917.4166666666245</v>
      </c>
      <c r="H573" s="138">
        <f t="shared" ca="1" si="1"/>
        <v>0.5647238407720645</v>
      </c>
      <c r="I573" s="138">
        <f t="shared" ca="1" si="4"/>
        <v>6.9270667179455394</v>
      </c>
      <c r="J573" s="41">
        <f t="shared" ca="1" si="5"/>
        <v>-0.4463519634126194</v>
      </c>
      <c r="K573" s="41">
        <f t="shared" ca="1" si="6"/>
        <v>-0.44744951811193723</v>
      </c>
      <c r="L573" s="41">
        <f t="shared" ca="1" si="7"/>
        <v>-0.34183469295658697</v>
      </c>
      <c r="M573" s="41">
        <f t="shared" ca="1" si="10"/>
        <v>-2.1982195054993658E-2</v>
      </c>
      <c r="N573" s="219">
        <f t="shared" ca="1" si="11"/>
        <v>3.8204067471662523E-2</v>
      </c>
    </row>
    <row r="574" spans="1:14" ht="13" x14ac:dyDescent="0.15">
      <c r="A574" s="166">
        <f t="shared" si="8"/>
        <v>7</v>
      </c>
      <c r="B574" s="166">
        <f t="shared" si="9"/>
        <v>1917</v>
      </c>
      <c r="C574" s="41">
        <f ca="1">'StockBond Returns'!W564</f>
        <v>-2.3310479020192163E-5</v>
      </c>
      <c r="D574" s="217">
        <f>'StockBond Returns'!M564</f>
        <v>9.0034723799999998</v>
      </c>
      <c r="E574" s="41">
        <f t="shared" si="0"/>
        <v>7.3034129377759022E-2</v>
      </c>
      <c r="F574" s="138">
        <f t="shared" ca="1" si="3"/>
        <v>93.350982411303647</v>
      </c>
      <c r="G574" s="218">
        <f>'StockBond Returns'!C564</f>
        <v>1917.4999999999577</v>
      </c>
      <c r="H574" s="138">
        <f t="shared" ca="1" si="1"/>
        <v>0.56815064391400483</v>
      </c>
      <c r="I574" s="138">
        <f t="shared" ca="1" si="4"/>
        <v>6.9112825941471305</v>
      </c>
      <c r="J574" s="41">
        <f t="shared" ca="1" si="5"/>
        <v>-0.44894882931335112</v>
      </c>
      <c r="K574" s="41">
        <f t="shared" ca="1" si="6"/>
        <v>-0.44894882931335112</v>
      </c>
      <c r="L574" s="41">
        <f t="shared" ca="1" si="7"/>
        <v>-0.34158151395543301</v>
      </c>
      <c r="M574" s="41">
        <f t="shared" ca="1" si="10"/>
        <v>-2.289736632780448E-2</v>
      </c>
      <c r="N574" s="219">
        <f t="shared" ca="1" si="11"/>
        <v>3.8364884073407074E-2</v>
      </c>
    </row>
    <row r="575" spans="1:14" ht="13" x14ac:dyDescent="0.15">
      <c r="A575" s="166">
        <f t="shared" si="8"/>
        <v>8</v>
      </c>
      <c r="B575" s="166">
        <f t="shared" si="9"/>
        <v>1917</v>
      </c>
      <c r="C575" s="41">
        <f ca="1">'StockBond Returns'!W565</f>
        <v>-3.2380862769267965E-2</v>
      </c>
      <c r="D575" s="217">
        <f>'StockBond Returns'!M565</f>
        <v>8.5726804699999999</v>
      </c>
      <c r="E575" s="41">
        <f t="shared" si="0"/>
        <v>7.582481471224134E-2</v>
      </c>
      <c r="F575" s="138">
        <f t="shared" ca="1" si="3"/>
        <v>89.778443624585719</v>
      </c>
      <c r="G575" s="218">
        <f>'StockBond Returns'!C565</f>
        <v>1917.583333333291</v>
      </c>
      <c r="H575" s="138">
        <f t="shared" ca="1" si="1"/>
        <v>0.56728615441563479</v>
      </c>
      <c r="I575" s="138">
        <f t="shared" ca="1" si="4"/>
        <v>6.8949095968816021</v>
      </c>
      <c r="J575" s="41">
        <f t="shared" ca="1" si="5"/>
        <v>-0.45328451739358977</v>
      </c>
      <c r="K575" s="41">
        <f t="shared" ca="1" si="6"/>
        <v>-0.45328451739358977</v>
      </c>
      <c r="L575" s="41">
        <f t="shared" ca="1" si="7"/>
        <v>-0.3412802142394501</v>
      </c>
      <c r="M575" s="41">
        <f t="shared" ca="1" si="10"/>
        <v>-2.3698167983920215E-2</v>
      </c>
      <c r="N575" s="219">
        <f t="shared" ca="1" si="11"/>
        <v>3.8568641414442696E-2</v>
      </c>
    </row>
    <row r="576" spans="1:14" ht="13" x14ac:dyDescent="0.15">
      <c r="A576" s="166">
        <f t="shared" si="8"/>
        <v>9</v>
      </c>
      <c r="B576" s="166">
        <f t="shared" si="9"/>
        <v>1917</v>
      </c>
      <c r="C576" s="41">
        <f ca="1">'StockBond Returns'!W566</f>
        <v>-5.062174526871991E-2</v>
      </c>
      <c r="D576" s="217">
        <f>'StockBond Returns'!M566</f>
        <v>7.9508232599999999</v>
      </c>
      <c r="E576" s="41">
        <f t="shared" si="0"/>
        <v>8.0386569560093588E-2</v>
      </c>
      <c r="F576" s="138">
        <f t="shared" ca="1" si="3"/>
        <v>84.695132981587477</v>
      </c>
      <c r="G576" s="218">
        <f>'StockBond Returns'!C566</f>
        <v>1917.6666666666242</v>
      </c>
      <c r="H576" s="138">
        <f t="shared" ca="1" si="1"/>
        <v>0.56736259990214655</v>
      </c>
      <c r="I576" s="138">
        <f t="shared" ca="1" si="4"/>
        <v>6.8793532969471469</v>
      </c>
      <c r="J576" s="41">
        <f t="shared" ca="1" si="5"/>
        <v>-0.45498162607642112</v>
      </c>
      <c r="K576" s="41">
        <f t="shared" ca="1" si="6"/>
        <v>-0.45498162607642112</v>
      </c>
      <c r="L576" s="41">
        <f t="shared" ca="1" si="7"/>
        <v>-0.34105725034395984</v>
      </c>
      <c r="M576" s="41">
        <f t="shared" ca="1" si="10"/>
        <v>-2.4368960602275669E-2</v>
      </c>
      <c r="N576" s="219">
        <f t="shared" ca="1" si="11"/>
        <v>3.8771193140992019E-2</v>
      </c>
    </row>
    <row r="577" spans="1:14" ht="13" x14ac:dyDescent="0.15">
      <c r="A577" s="166">
        <f t="shared" si="8"/>
        <v>10</v>
      </c>
      <c r="B577" s="166">
        <f t="shared" si="9"/>
        <v>1917</v>
      </c>
      <c r="C577" s="41">
        <f ca="1">'StockBond Returns'!W567</f>
        <v>-5.0445008774796365E-2</v>
      </c>
      <c r="D577" s="217">
        <f>'StockBond Returns'!M567</f>
        <v>7.3871337099999996</v>
      </c>
      <c r="E577" s="41">
        <f t="shared" si="0"/>
        <v>8.518525109043952E-2</v>
      </c>
      <c r="F577" s="138">
        <f t="shared" ca="1" si="3"/>
        <v>79.88394426657716</v>
      </c>
      <c r="G577" s="218">
        <f>'StockBond Returns'!C567</f>
        <v>1917.7499999999575</v>
      </c>
      <c r="H577" s="138">
        <f t="shared" ca="1" si="1"/>
        <v>0.56707782087025438</v>
      </c>
      <c r="I577" s="138">
        <f t="shared" ca="1" si="4"/>
        <v>6.8645918618533708</v>
      </c>
      <c r="J577" s="41">
        <f t="shared" ca="1" si="5"/>
        <v>-0.45662805982258803</v>
      </c>
      <c r="K577" s="41">
        <f t="shared" ca="1" si="6"/>
        <v>-0.45662805982258803</v>
      </c>
      <c r="L577" s="41">
        <f t="shared" ca="1" si="7"/>
        <v>-0.34091113183055755</v>
      </c>
      <c r="M577" s="41">
        <f t="shared" ca="1" si="10"/>
        <v>-2.4944238306902733E-2</v>
      </c>
      <c r="N577" s="219">
        <f t="shared" ca="1" si="11"/>
        <v>3.8964303070161278E-2</v>
      </c>
    </row>
    <row r="578" spans="1:14" ht="13" x14ac:dyDescent="0.15">
      <c r="A578" s="166">
        <f t="shared" si="8"/>
        <v>11</v>
      </c>
      <c r="B578" s="166">
        <f t="shared" si="9"/>
        <v>1917</v>
      </c>
      <c r="C578" s="41">
        <f ca="1">'StockBond Returns'!W568</f>
        <v>-5.6713378247893666E-2</v>
      </c>
      <c r="D578" s="217">
        <f>'StockBond Returns'!M568</f>
        <v>6.7530136000000001</v>
      </c>
      <c r="E578" s="41">
        <f t="shared" si="0"/>
        <v>9.1541017776122946E-2</v>
      </c>
      <c r="F578" s="138">
        <f t="shared" ca="1" si="3"/>
        <v>74.818538997533864</v>
      </c>
      <c r="G578" s="218">
        <f>'StockBond Returns'!C568</f>
        <v>1917.8333333332907</v>
      </c>
      <c r="H578" s="138">
        <f t="shared" ca="1" si="1"/>
        <v>0.57074710069639967</v>
      </c>
      <c r="I578" s="138">
        <f t="shared" ca="1" si="4"/>
        <v>6.8552587791061175</v>
      </c>
      <c r="J578" s="41">
        <f t="shared" ca="1" si="5"/>
        <v>-0.45866276945618667</v>
      </c>
      <c r="K578" s="41">
        <f t="shared" ca="1" si="6"/>
        <v>-0.45866276945618667</v>
      </c>
      <c r="L578" s="41">
        <f t="shared" ca="1" si="7"/>
        <v>-0.34128812150009957</v>
      </c>
      <c r="M578" s="41">
        <f t="shared" ca="1" si="10"/>
        <v>-2.4633181349378974E-2</v>
      </c>
      <c r="N578" s="219">
        <f t="shared" ca="1" si="11"/>
        <v>3.9142450380369696E-2</v>
      </c>
    </row>
    <row r="579" spans="1:14" ht="13" x14ac:dyDescent="0.15">
      <c r="A579" s="166">
        <f t="shared" si="8"/>
        <v>12</v>
      </c>
      <c r="B579" s="166">
        <f t="shared" si="9"/>
        <v>1917</v>
      </c>
      <c r="C579" s="41">
        <f ca="1">'StockBond Returns'!W569</f>
        <v>-3.6012099529836909E-2</v>
      </c>
      <c r="D579" s="217">
        <f>'StockBond Returns'!M569</f>
        <v>6.4125939000000001</v>
      </c>
      <c r="E579" s="41">
        <f t="shared" si="0"/>
        <v>9.5471567792558956E-2</v>
      </c>
      <c r="F579" s="138">
        <f t="shared" ca="1" si="3"/>
        <v>71.573973025177949</v>
      </c>
      <c r="G579" s="218">
        <f>'StockBond Returns'!C569</f>
        <v>1917.916666666624</v>
      </c>
      <c r="H579" s="138">
        <f t="shared" ca="1" si="1"/>
        <v>0.56943995148800519</v>
      </c>
      <c r="I579" s="138">
        <f t="shared" ca="1" si="4"/>
        <v>6.8448843013390812</v>
      </c>
      <c r="J579" s="41">
        <f t="shared" ca="1" si="5"/>
        <v>-0.46074710165637567</v>
      </c>
      <c r="K579" s="41">
        <f t="shared" ca="1" si="6"/>
        <v>-0.46074710165637567</v>
      </c>
      <c r="L579" s="41">
        <f t="shared" ca="1" si="7"/>
        <v>-0.34157024831158145</v>
      </c>
      <c r="M579" s="41">
        <f t="shared" ca="1" si="10"/>
        <v>-2.4381966311314951E-2</v>
      </c>
      <c r="N579" s="219">
        <f t="shared" ca="1" si="11"/>
        <v>3.9308135884672815E-2</v>
      </c>
    </row>
    <row r="580" spans="1:14" ht="13" x14ac:dyDescent="0.15">
      <c r="A580" s="166">
        <f t="shared" si="8"/>
        <v>1</v>
      </c>
      <c r="B580" s="166">
        <f t="shared" si="9"/>
        <v>1918</v>
      </c>
      <c r="C580" s="41">
        <f ca="1">'StockBond Returns'!W570</f>
        <v>3.8171445531489406E-2</v>
      </c>
      <c r="D580" s="217">
        <f>'StockBond Returns'!M570</f>
        <v>6.8156422499999998</v>
      </c>
      <c r="E580" s="41">
        <f t="shared" si="0"/>
        <v>9.0860657977610254E-2</v>
      </c>
      <c r="F580" s="138">
        <f t="shared" ca="1" si="3"/>
        <v>73.714878740401133</v>
      </c>
      <c r="G580" s="218">
        <f>'StockBond Returns'!C570</f>
        <v>1917.9999999999573</v>
      </c>
      <c r="H580" s="138">
        <f t="shared" ca="1" si="1"/>
        <v>0.55814853209105009</v>
      </c>
      <c r="I580" s="138">
        <f t="shared" ca="1" si="4"/>
        <v>6.8237344287704298</v>
      </c>
      <c r="J580" s="41">
        <f t="shared" ca="1" si="5"/>
        <v>-0.462474261897034</v>
      </c>
      <c r="K580" s="41">
        <f t="shared" ca="1" si="6"/>
        <v>-0.462474261897034</v>
      </c>
      <c r="L580" s="41">
        <f t="shared" ca="1" si="7"/>
        <v>-0.34081915139207153</v>
      </c>
      <c r="M580" s="41">
        <f t="shared" ca="1" si="10"/>
        <v>-2.6022309103743479E-2</v>
      </c>
      <c r="N580" s="219">
        <f t="shared" ca="1" si="11"/>
        <v>3.9464212787852462E-2</v>
      </c>
    </row>
    <row r="581" spans="1:14" ht="13" x14ac:dyDescent="0.15">
      <c r="A581" s="166">
        <f t="shared" si="8"/>
        <v>2</v>
      </c>
      <c r="B581" s="166">
        <f t="shared" si="9"/>
        <v>1918</v>
      </c>
      <c r="C581" s="41">
        <f ca="1">'StockBond Returns'!W571</f>
        <v>1.4971673580154781E-2</v>
      </c>
      <c r="D581" s="217">
        <f>'StockBond Returns'!M571</f>
        <v>6.7354926300000004</v>
      </c>
      <c r="E581" s="41">
        <f t="shared" si="0"/>
        <v>9.1733619939392608E-2</v>
      </c>
      <c r="F581" s="138">
        <f t="shared" ca="1" si="3"/>
        <v>74.252008893180346</v>
      </c>
      <c r="G581" s="218">
        <f>'StockBond Returns'!C571</f>
        <v>1918.0833333332905</v>
      </c>
      <c r="H581" s="138">
        <f t="shared" ca="1" si="1"/>
        <v>0.56761713029528382</v>
      </c>
      <c r="I581" s="138">
        <f t="shared" ca="1" si="4"/>
        <v>6.8141037385960388</v>
      </c>
      <c r="J581" s="41">
        <f t="shared" ca="1" si="5"/>
        <v>-0.46513531505340444</v>
      </c>
      <c r="K581" s="41">
        <f t="shared" ca="1" si="6"/>
        <v>-0.46513531505340444</v>
      </c>
      <c r="L581" s="41">
        <f t="shared" ca="1" si="7"/>
        <v>-0.34117987896205537</v>
      </c>
      <c r="M581" s="41">
        <f t="shared" ca="1" si="10"/>
        <v>-2.5676460886384311E-2</v>
      </c>
      <c r="N581" s="219">
        <f t="shared" ca="1" si="11"/>
        <v>3.9609064588107826E-2</v>
      </c>
    </row>
    <row r="582" spans="1:14" ht="13" x14ac:dyDescent="0.15">
      <c r="A582" s="166">
        <f t="shared" si="8"/>
        <v>3</v>
      </c>
      <c r="B582" s="166">
        <f t="shared" si="9"/>
        <v>1918</v>
      </c>
      <c r="C582" s="41">
        <f ca="1">'StockBond Returns'!W572</f>
        <v>-1.5645585163735987E-2</v>
      </c>
      <c r="D582" s="217">
        <f>'StockBond Returns'!M572</f>
        <v>6.6237171000000004</v>
      </c>
      <c r="E582" s="41">
        <f t="shared" si="0"/>
        <v>9.2986315682171874E-2</v>
      </c>
      <c r="F582" s="138">
        <f t="shared" ca="1" si="3"/>
        <v>72.531556336320747</v>
      </c>
      <c r="G582" s="218">
        <f>'StockBond Returns'!C572</f>
        <v>1918.1666666666238</v>
      </c>
      <c r="H582" s="138">
        <f t="shared" ca="1" si="1"/>
        <v>0.56203684953402955</v>
      </c>
      <c r="I582" s="138">
        <f t="shared" ca="1" si="4"/>
        <v>6.7996635307479494</v>
      </c>
      <c r="J582" s="41">
        <f t="shared" ca="1" si="5"/>
        <v>-0.4666828481096118</v>
      </c>
      <c r="K582" s="41">
        <f t="shared" ca="1" si="6"/>
        <v>-0.4666828481096118</v>
      </c>
      <c r="L582" s="41">
        <f t="shared" ca="1" si="7"/>
        <v>-0.34107939869180159</v>
      </c>
      <c r="M582" s="41">
        <f t="shared" ca="1" si="10"/>
        <v>-2.6080823280622556E-2</v>
      </c>
      <c r="N582" s="219">
        <f t="shared" ca="1" si="11"/>
        <v>3.9735745693172987E-2</v>
      </c>
    </row>
    <row r="583" spans="1:14" ht="13" x14ac:dyDescent="0.15">
      <c r="A583" s="166">
        <f t="shared" si="8"/>
        <v>4</v>
      </c>
      <c r="B583" s="166">
        <f t="shared" si="9"/>
        <v>1918</v>
      </c>
      <c r="C583" s="41">
        <f ca="1">'StockBond Returns'!W573</f>
        <v>1.3285752685321898E-3</v>
      </c>
      <c r="D583" s="217">
        <f>'StockBond Returns'!M573</f>
        <v>6.5436090599999996</v>
      </c>
      <c r="E583" s="41">
        <f t="shared" si="0"/>
        <v>9.3910432746726474E-2</v>
      </c>
      <c r="F583" s="138">
        <f t="shared" ca="1" si="3"/>
        <v>72.065136410465016</v>
      </c>
      <c r="G583" s="218">
        <f>'StockBond Returns'!C573</f>
        <v>1918.249999999957</v>
      </c>
      <c r="H583" s="138">
        <f t="shared" ca="1" si="1"/>
        <v>0.56397234552155362</v>
      </c>
      <c r="I583" s="138">
        <f t="shared" ca="1" si="4"/>
        <v>6.7934320837388471</v>
      </c>
      <c r="J583" s="41">
        <f t="shared" ca="1" si="5"/>
        <v>-0.4687131180286993</v>
      </c>
      <c r="K583" s="41">
        <f t="shared" ca="1" si="6"/>
        <v>-0.4687131180286993</v>
      </c>
      <c r="L583" s="41">
        <f t="shared" ca="1" si="7"/>
        <v>-0.34177590235937727</v>
      </c>
      <c r="M583" s="41">
        <f t="shared" ca="1" si="10"/>
        <v>-2.471313110121931E-2</v>
      </c>
      <c r="N583" s="219">
        <f t="shared" ca="1" si="11"/>
        <v>3.984354322944867E-2</v>
      </c>
    </row>
    <row r="584" spans="1:14" ht="13" x14ac:dyDescent="0.15">
      <c r="A584" s="166">
        <f t="shared" si="8"/>
        <v>5</v>
      </c>
      <c r="B584" s="166">
        <f t="shared" si="9"/>
        <v>1918</v>
      </c>
      <c r="C584" s="41">
        <f ca="1">'StockBond Returns'!W574</f>
        <v>-3.3240882858146365E-3</v>
      </c>
      <c r="D584" s="217">
        <f>'StockBond Returns'!M574</f>
        <v>6.5469741800000003</v>
      </c>
      <c r="E584" s="41">
        <f t="shared" si="0"/>
        <v>9.3871158072903832E-2</v>
      </c>
      <c r="F584" s="138">
        <f t="shared" ca="1" si="3"/>
        <v>71.263487883053074</v>
      </c>
      <c r="G584" s="218">
        <f>'StockBond Returns'!C574</f>
        <v>1918.3333333332903</v>
      </c>
      <c r="H584" s="138">
        <f t="shared" ca="1" si="1"/>
        <v>0.55746551132471189</v>
      </c>
      <c r="I584" s="138">
        <f t="shared" ca="1" si="4"/>
        <v>6.784028480825139</v>
      </c>
      <c r="J584" s="41">
        <f t="shared" ca="1" si="5"/>
        <v>-0.47094319852843947</v>
      </c>
      <c r="K584" s="41">
        <f t="shared" ca="1" si="6"/>
        <v>-0.47094319852843947</v>
      </c>
      <c r="L584" s="41">
        <f t="shared" ca="1" si="7"/>
        <v>-0.34217190412568721</v>
      </c>
      <c r="M584" s="41">
        <f t="shared" ca="1" si="10"/>
        <v>-2.3395244658610093E-2</v>
      </c>
      <c r="N584" s="219">
        <f t="shared" ca="1" si="11"/>
        <v>3.9939752570149388E-2</v>
      </c>
    </row>
    <row r="585" spans="1:14" ht="13" x14ac:dyDescent="0.15">
      <c r="A585" s="166">
        <f t="shared" si="8"/>
        <v>6</v>
      </c>
      <c r="B585" s="166">
        <f t="shared" si="9"/>
        <v>1918</v>
      </c>
      <c r="C585" s="41">
        <f ca="1">'StockBond Returns'!W575</f>
        <v>1.0283327374573457E-2</v>
      </c>
      <c r="D585" s="217">
        <f>'StockBond Returns'!M575</f>
        <v>6.5552375300000003</v>
      </c>
      <c r="E585" s="41">
        <f t="shared" si="0"/>
        <v>9.3774886716423839E-2</v>
      </c>
      <c r="F585" s="138">
        <f t="shared" ca="1" si="3"/>
        <v>71.433115547130768</v>
      </c>
      <c r="G585" s="218">
        <f>'StockBond Returns'!C575</f>
        <v>1918.4166666666235</v>
      </c>
      <c r="H585" s="138">
        <f t="shared" ca="1" si="1"/>
        <v>0.55821935985278348</v>
      </c>
      <c r="I585" s="138">
        <f t="shared" ca="1" si="4"/>
        <v>6.7775239999058581</v>
      </c>
      <c r="J585" s="41">
        <f t="shared" ca="1" si="5"/>
        <v>-0.47278094982852348</v>
      </c>
      <c r="K585" s="41">
        <f t="shared" ca="1" si="6"/>
        <v>-0.47278094982852348</v>
      </c>
      <c r="L585" s="41">
        <f t="shared" ca="1" si="7"/>
        <v>-0.34285287866264214</v>
      </c>
      <c r="M585" s="41">
        <f t="shared" ca="1" si="10"/>
        <v>-2.158817348362907E-2</v>
      </c>
      <c r="N585" s="219">
        <f t="shared" ca="1" si="11"/>
        <v>4.0021740938156386E-2</v>
      </c>
    </row>
    <row r="586" spans="1:14" ht="13" x14ac:dyDescent="0.15">
      <c r="A586" s="166">
        <f t="shared" si="8"/>
        <v>7</v>
      </c>
      <c r="B586" s="166">
        <f t="shared" si="9"/>
        <v>1918</v>
      </c>
      <c r="C586" s="41">
        <f ca="1">'StockBond Returns'!W576</f>
        <v>-2.5618168133319696E-2</v>
      </c>
      <c r="D586" s="217">
        <f>'StockBond Returns'!M576</f>
        <v>6.3578348699999996</v>
      </c>
      <c r="E586" s="41">
        <f t="shared" si="0"/>
        <v>9.6143124620819226E-2</v>
      </c>
      <c r="F586" s="138">
        <f t="shared" ca="1" si="3"/>
        <v>69.059211180320716</v>
      </c>
      <c r="G586" s="218">
        <f>'StockBond Returns'!C576</f>
        <v>1918.4999999999568</v>
      </c>
      <c r="H586" s="138">
        <f t="shared" ca="1" si="1"/>
        <v>0.55329736222708725</v>
      </c>
      <c r="I586" s="138">
        <f t="shared" ca="1" si="4"/>
        <v>6.7626707182189394</v>
      </c>
      <c r="J586" s="41">
        <f t="shared" ca="1" si="5"/>
        <v>-0.47400854402669046</v>
      </c>
      <c r="K586" s="41">
        <f t="shared" ca="1" si="6"/>
        <v>-0.47400854402669046</v>
      </c>
      <c r="L586" s="41">
        <f t="shared" ca="1" si="7"/>
        <v>-0.34272867201831547</v>
      </c>
      <c r="M586" s="41">
        <f t="shared" ca="1" si="10"/>
        <v>-2.1502792557497874E-2</v>
      </c>
      <c r="N586" s="219">
        <f t="shared" ca="1" si="11"/>
        <v>4.0095990734057417E-2</v>
      </c>
    </row>
    <row r="587" spans="1:14" ht="13" x14ac:dyDescent="0.15">
      <c r="A587" s="166">
        <f t="shared" si="8"/>
        <v>8</v>
      </c>
      <c r="B587" s="166">
        <f t="shared" si="9"/>
        <v>1918</v>
      </c>
      <c r="C587" s="41">
        <f ca="1">'StockBond Returns'!W577</f>
        <v>2.2135555308064989E-3</v>
      </c>
      <c r="D587" s="217">
        <f>'StockBond Returns'!M577</f>
        <v>6.3784112899999998</v>
      </c>
      <c r="E587" s="41">
        <f t="shared" si="0"/>
        <v>9.5889426029001024E-2</v>
      </c>
      <c r="F587" s="138">
        <f t="shared" ca="1" si="3"/>
        <v>68.65755546251863</v>
      </c>
      <c r="G587" s="218">
        <f>'StockBond Returns'!C577</f>
        <v>1918.5833333332901</v>
      </c>
      <c r="H587" s="138">
        <f t="shared" ca="1" si="1"/>
        <v>0.54862779882126789</v>
      </c>
      <c r="I587" s="138">
        <f t="shared" ca="1" si="4"/>
        <v>6.7440123626245727</v>
      </c>
      <c r="J587" s="41">
        <f t="shared" ca="1" si="5"/>
        <v>-0.47459684514527711</v>
      </c>
      <c r="K587" s="41">
        <f t="shared" ca="1" si="6"/>
        <v>-0.47459684514527711</v>
      </c>
      <c r="L587" s="41">
        <f t="shared" ca="1" si="7"/>
        <v>-0.34223256557098303</v>
      </c>
      <c r="M587" s="41">
        <f t="shared" ca="1" si="10"/>
        <v>-2.1885310044569173E-2</v>
      </c>
      <c r="N587" s="219">
        <f t="shared" ca="1" si="11"/>
        <v>4.015187010055718E-2</v>
      </c>
    </row>
    <row r="588" spans="1:14" ht="13" x14ac:dyDescent="0.15">
      <c r="A588" s="166">
        <f t="shared" si="8"/>
        <v>9</v>
      </c>
      <c r="B588" s="166">
        <f t="shared" si="9"/>
        <v>1918</v>
      </c>
      <c r="C588" s="41">
        <f ca="1">'StockBond Returns'!W578</f>
        <v>-2.6918363680290078E-2</v>
      </c>
      <c r="D588" s="217">
        <f>'StockBond Returns'!M578</f>
        <v>6.2365148799999996</v>
      </c>
      <c r="E588" s="41">
        <f t="shared" si="0"/>
        <v>9.7672982766939226E-2</v>
      </c>
      <c r="F588" s="138">
        <f t="shared" ca="1" si="3"/>
        <v>66.275546778971375</v>
      </c>
      <c r="G588" s="218">
        <f>'StockBond Returns'!C578</f>
        <v>1918.6666666666233</v>
      </c>
      <c r="H588" s="138">
        <f t="shared" ca="1" si="1"/>
        <v>0.53944419486766215</v>
      </c>
      <c r="I588" s="138">
        <f t="shared" ca="1" si="4"/>
        <v>6.716093957590088</v>
      </c>
      <c r="J588" s="41">
        <f t="shared" ca="1" si="5"/>
        <v>-0.47402134245491767</v>
      </c>
      <c r="K588" s="41">
        <f t="shared" ca="1" si="6"/>
        <v>-0.47402134245491767</v>
      </c>
      <c r="L588" s="41">
        <f t="shared" ca="1" si="7"/>
        <v>-0.34082285886387542</v>
      </c>
      <c r="M588" s="41">
        <f t="shared" ca="1" si="10"/>
        <v>-2.373178586852176E-2</v>
      </c>
      <c r="N588" s="219">
        <f t="shared" ca="1" si="11"/>
        <v>4.0201478386965667E-2</v>
      </c>
    </row>
    <row r="589" spans="1:14" ht="13" x14ac:dyDescent="0.15">
      <c r="A589" s="166">
        <f t="shared" si="8"/>
        <v>10</v>
      </c>
      <c r="B589" s="166">
        <f t="shared" si="9"/>
        <v>1918</v>
      </c>
      <c r="C589" s="41">
        <f ca="1">'StockBond Returns'!W579</f>
        <v>2.3720685130307236E-2</v>
      </c>
      <c r="D589" s="217">
        <f>'StockBond Returns'!M579</f>
        <v>6.5249290499999999</v>
      </c>
      <c r="E589" s="41">
        <f t="shared" si="0"/>
        <v>9.4129185722716793E-2</v>
      </c>
      <c r="F589" s="138">
        <f t="shared" ca="1" si="3"/>
        <v>67.29540797519482</v>
      </c>
      <c r="G589" s="218">
        <f>'StockBond Returns'!C579</f>
        <v>1918.7499999999566</v>
      </c>
      <c r="H589" s="138">
        <f t="shared" ca="1" si="1"/>
        <v>0.5278718296319258</v>
      </c>
      <c r="I589" s="138">
        <f t="shared" ca="1" si="4"/>
        <v>6.6768879663517602</v>
      </c>
      <c r="J589" s="41">
        <f t="shared" ca="1" si="5"/>
        <v>-0.47240746908869513</v>
      </c>
      <c r="K589" s="41">
        <f t="shared" ca="1" si="6"/>
        <v>-0.47240746908869513</v>
      </c>
      <c r="L589" s="41">
        <f t="shared" ca="1" si="7"/>
        <v>-0.33827711288257301</v>
      </c>
      <c r="M589" s="41">
        <f t="shared" ca="1" si="10"/>
        <v>-2.7343780850932142E-2</v>
      </c>
      <c r="N589" s="219">
        <f t="shared" ca="1" si="11"/>
        <v>4.0244739507013363E-2</v>
      </c>
    </row>
    <row r="590" spans="1:14" ht="13" x14ac:dyDescent="0.15">
      <c r="A590" s="166">
        <f t="shared" si="8"/>
        <v>11</v>
      </c>
      <c r="B590" s="166">
        <f t="shared" si="9"/>
        <v>1918</v>
      </c>
      <c r="C590" s="41">
        <f ca="1">'StockBond Returns'!W580</f>
        <v>-2.3485160548232298E-2</v>
      </c>
      <c r="D590" s="217">
        <f>'StockBond Returns'!M580</f>
        <v>6.2307055900000003</v>
      </c>
      <c r="E590" s="41">
        <f t="shared" si="0"/>
        <v>9.7747733226631231E-2</v>
      </c>
      <c r="F590" s="138">
        <f t="shared" ca="1" si="3"/>
        <v>65.199489839774458</v>
      </c>
      <c r="G590" s="218">
        <f>'StockBond Returns'!C580</f>
        <v>1918.8333333332898</v>
      </c>
      <c r="H590" s="138">
        <f t="shared" ca="1" si="1"/>
        <v>0.53109186161422728</v>
      </c>
      <c r="I590" s="138">
        <f t="shared" ca="1" si="4"/>
        <v>6.6372327272695877</v>
      </c>
      <c r="J590" s="41">
        <f t="shared" ca="1" si="5"/>
        <v>-0.46970654145067159</v>
      </c>
      <c r="K590" s="41">
        <f t="shared" ca="1" si="6"/>
        <v>-0.46970654145067159</v>
      </c>
      <c r="L590" s="41">
        <f t="shared" ca="1" si="7"/>
        <v>-0.33564121707825689</v>
      </c>
      <c r="M590" s="41">
        <f t="shared" ca="1" si="10"/>
        <v>-3.1804204459945806E-2</v>
      </c>
      <c r="N590" s="219">
        <f t="shared" ca="1" si="11"/>
        <v>4.0277106342115628E-2</v>
      </c>
    </row>
    <row r="591" spans="1:14" ht="13" x14ac:dyDescent="0.15">
      <c r="A591" s="166">
        <f t="shared" si="8"/>
        <v>12</v>
      </c>
      <c r="B591" s="166">
        <f t="shared" si="9"/>
        <v>1918</v>
      </c>
      <c r="C591" s="41">
        <f ca="1">'StockBond Returns'!W581</f>
        <v>9.851762258124455E-4</v>
      </c>
      <c r="D591" s="217">
        <f>'StockBond Returns'!M581</f>
        <v>6.1482473200000003</v>
      </c>
      <c r="E591" s="41">
        <f t="shared" si="0"/>
        <v>9.8823989419475719E-2</v>
      </c>
      <c r="F591" s="138">
        <f t="shared" ca="1" si="3"/>
        <v>64.732107746409682</v>
      </c>
      <c r="G591" s="218">
        <f>'StockBond Returns'!C581</f>
        <v>1918.9166666666231</v>
      </c>
      <c r="H591" s="138">
        <f t="shared" ca="1" si="1"/>
        <v>0.5330904275859627</v>
      </c>
      <c r="I591" s="138">
        <f t="shared" ca="1" si="4"/>
        <v>6.6008832033675455</v>
      </c>
      <c r="J591" s="41">
        <f t="shared" ca="1" si="5"/>
        <v>-0.46667772481947944</v>
      </c>
      <c r="K591" s="41">
        <f t="shared" ca="1" si="6"/>
        <v>-0.46678633908490308</v>
      </c>
      <c r="L591" s="41">
        <f t="shared" ca="1" si="7"/>
        <v>-0.33329073852809366</v>
      </c>
      <c r="M591" s="41">
        <f t="shared" ca="1" si="10"/>
        <v>-3.5647220205577645E-2</v>
      </c>
      <c r="N591" s="219">
        <f t="shared" ca="1" si="11"/>
        <v>4.0295935816898165E-2</v>
      </c>
    </row>
    <row r="592" spans="1:14" ht="13" x14ac:dyDescent="0.15">
      <c r="A592" s="166">
        <f t="shared" si="8"/>
        <v>1</v>
      </c>
      <c r="B592" s="166">
        <f t="shared" si="9"/>
        <v>1919</v>
      </c>
      <c r="C592" s="41">
        <f ca="1">'StockBond Returns'!W582</f>
        <v>-7.2318346372999267E-3</v>
      </c>
      <c r="D592" s="217">
        <f>'StockBond Returns'!M582</f>
        <v>6.0596239000000001</v>
      </c>
      <c r="E592" s="41">
        <f t="shared" si="0"/>
        <v>0.10001337182824169</v>
      </c>
      <c r="F592" s="138">
        <f t="shared" ca="1" si="3"/>
        <v>63.734740641696831</v>
      </c>
      <c r="G592" s="218">
        <f>'StockBond Returns'!C582</f>
        <v>1918.9999999999563</v>
      </c>
      <c r="H592" s="138">
        <f t="shared" ca="1" si="1"/>
        <v>0.53119385951454767</v>
      </c>
      <c r="I592" s="138">
        <f t="shared" ca="1" si="4"/>
        <v>6.5739285307910436</v>
      </c>
      <c r="J592" s="41">
        <f t="shared" ca="1" si="5"/>
        <v>-0.46403157721340349</v>
      </c>
      <c r="K592" s="41">
        <f t="shared" ca="1" si="6"/>
        <v>-0.46460003608876221</v>
      </c>
      <c r="L592" s="41">
        <f t="shared" ca="1" si="7"/>
        <v>-0.33185383580878869</v>
      </c>
      <c r="M592" s="41">
        <f t="shared" ca="1" si="10"/>
        <v>-3.6608385127965604E-2</v>
      </c>
      <c r="N592" s="219">
        <f t="shared" ca="1" si="11"/>
        <v>4.0300428483072782E-2</v>
      </c>
    </row>
    <row r="593" spans="1:14" ht="13" x14ac:dyDescent="0.15">
      <c r="A593" s="166">
        <f t="shared" si="8"/>
        <v>2</v>
      </c>
      <c r="B593" s="166">
        <f t="shared" si="9"/>
        <v>1919</v>
      </c>
      <c r="C593" s="41">
        <f ca="1">'StockBond Returns'!W583</f>
        <v>4.8212731193455927E-2</v>
      </c>
      <c r="D593" s="217">
        <f>'StockBond Returns'!M583</f>
        <v>6.3161052499999997</v>
      </c>
      <c r="E593" s="41">
        <f t="shared" si="0"/>
        <v>9.6662708696154176E-2</v>
      </c>
      <c r="F593" s="138">
        <f t="shared" ca="1" si="3"/>
        <v>66.250762393664658</v>
      </c>
      <c r="G593" s="218">
        <f>'StockBond Returns'!C583</f>
        <v>1919.0833333332896</v>
      </c>
      <c r="H593" s="138">
        <f t="shared" ca="1" si="1"/>
        <v>0.5336648455130778</v>
      </c>
      <c r="I593" s="138">
        <f t="shared" ca="1" si="4"/>
        <v>6.5399762460088366</v>
      </c>
      <c r="J593" s="41">
        <f t="shared" ca="1" si="5"/>
        <v>-0.46017703203314897</v>
      </c>
      <c r="K593" s="41">
        <f t="shared" ca="1" si="6"/>
        <v>-0.46182050733157587</v>
      </c>
      <c r="L593" s="41">
        <f t="shared" ca="1" si="7"/>
        <v>-0.32967426469760575</v>
      </c>
      <c r="M593" s="41">
        <f t="shared" ca="1" si="10"/>
        <v>-4.0229427537844087E-2</v>
      </c>
      <c r="N593" s="219">
        <f t="shared" ca="1" si="11"/>
        <v>4.0295402663767015E-2</v>
      </c>
    </row>
    <row r="594" spans="1:14" ht="13" x14ac:dyDescent="0.15">
      <c r="A594" s="166">
        <f t="shared" si="8"/>
        <v>3</v>
      </c>
      <c r="B594" s="166">
        <f t="shared" si="9"/>
        <v>1919</v>
      </c>
      <c r="C594" s="41">
        <f ca="1">'StockBond Returns'!W584</f>
        <v>-3.646979079892232E-3</v>
      </c>
      <c r="D594" s="217">
        <f>'StockBond Returns'!M584</f>
        <v>6.4463271200000003</v>
      </c>
      <c r="E594" s="41">
        <f t="shared" si="0"/>
        <v>9.5063547535266871E-2</v>
      </c>
      <c r="F594" s="138">
        <f t="shared" ca="1" si="3"/>
        <v>65.477428668202236</v>
      </c>
      <c r="G594" s="218">
        <f>'StockBond Returns'!C584</f>
        <v>1919.1666666666229</v>
      </c>
      <c r="H594" s="138">
        <f t="shared" ca="1" si="1"/>
        <v>0.51870972105722413</v>
      </c>
      <c r="I594" s="138">
        <f t="shared" ca="1" si="4"/>
        <v>6.4966491175320318</v>
      </c>
      <c r="J594" s="41">
        <f t="shared" ca="1" si="5"/>
        <v>-0.45565123238969352</v>
      </c>
      <c r="K594" s="41">
        <f t="shared" ca="1" si="6"/>
        <v>-0.45823130748399588</v>
      </c>
      <c r="L594" s="41">
        <f t="shared" ca="1" si="7"/>
        <v>-0.32648442759495389</v>
      </c>
      <c r="M594" s="41">
        <f t="shared" ca="1" si="10"/>
        <v>-4.456314813897666E-2</v>
      </c>
      <c r="N594" s="219">
        <f t="shared" ca="1" si="11"/>
        <v>4.0282220033928819E-2</v>
      </c>
    </row>
    <row r="595" spans="1:14" ht="13" x14ac:dyDescent="0.15">
      <c r="A595" s="166">
        <f t="shared" si="8"/>
        <v>4</v>
      </c>
      <c r="B595" s="166">
        <f t="shared" si="9"/>
        <v>1919</v>
      </c>
      <c r="C595" s="41">
        <f ca="1">'StockBond Returns'!W585</f>
        <v>2.5430074549947983E-2</v>
      </c>
      <c r="D595" s="217">
        <f>'StockBond Returns'!M585</f>
        <v>6.55432828</v>
      </c>
      <c r="E595" s="41">
        <f t="shared" si="0"/>
        <v>9.3785467959502322E-2</v>
      </c>
      <c r="F595" s="138">
        <f t="shared" ca="1" si="3"/>
        <v>66.610624012640031</v>
      </c>
      <c r="G595" s="218">
        <f>'StockBond Returns'!C585</f>
        <v>1919.2499999999561</v>
      </c>
      <c r="H595" s="138">
        <f t="shared" ca="1" si="1"/>
        <v>0.52059237867499231</v>
      </c>
      <c r="I595" s="138">
        <f t="shared" ca="1" si="4"/>
        <v>6.45326915068547</v>
      </c>
      <c r="J595" s="41">
        <f t="shared" ca="1" si="5"/>
        <v>-0.45068790906185763</v>
      </c>
      <c r="K595" s="41">
        <f t="shared" ca="1" si="6"/>
        <v>-0.45458944668893619</v>
      </c>
      <c r="L595" s="41">
        <f t="shared" ca="1" si="7"/>
        <v>-0.32322400591595735</v>
      </c>
      <c r="M595" s="41">
        <f t="shared" ca="1" si="10"/>
        <v>-5.0072324100745913E-2</v>
      </c>
      <c r="N595" s="219">
        <f t="shared" ca="1" si="11"/>
        <v>4.0261690941019453E-2</v>
      </c>
    </row>
    <row r="596" spans="1:14" ht="13" x14ac:dyDescent="0.15">
      <c r="A596" s="166">
        <f t="shared" si="8"/>
        <v>5</v>
      </c>
      <c r="B596" s="166">
        <f t="shared" si="9"/>
        <v>1919</v>
      </c>
      <c r="C596" s="41">
        <f ca="1">'StockBond Returns'!W586</f>
        <v>5.384858515799712E-2</v>
      </c>
      <c r="D596" s="217">
        <f>'StockBond Returns'!M586</f>
        <v>7.0130884099999999</v>
      </c>
      <c r="E596" s="41">
        <f t="shared" si="0"/>
        <v>8.8795265476340979E-2</v>
      </c>
      <c r="F596" s="138">
        <f t="shared" ca="1" si="3"/>
        <v>69.648886330501327</v>
      </c>
      <c r="G596" s="218">
        <f>'StockBond Returns'!C586</f>
        <v>1919.3333333332894</v>
      </c>
      <c r="H596" s="138">
        <f t="shared" ca="1" si="1"/>
        <v>0.51537427932069679</v>
      </c>
      <c r="I596" s="138">
        <f t="shared" ca="1" si="4"/>
        <v>6.4111779186814548</v>
      </c>
      <c r="J596" s="41">
        <f t="shared" ca="1" si="5"/>
        <v>-0.4455579137241521</v>
      </c>
      <c r="K596" s="41">
        <f t="shared" ca="1" si="6"/>
        <v>-0.45100866911139303</v>
      </c>
      <c r="L596" s="41">
        <f t="shared" ca="1" si="7"/>
        <v>-0.32003319517671347</v>
      </c>
      <c r="M596" s="41">
        <f t="shared" ca="1" si="10"/>
        <v>-5.4960052599651643E-2</v>
      </c>
      <c r="N596" s="219">
        <f t="shared" ca="1" si="11"/>
        <v>4.0234125160569623E-2</v>
      </c>
    </row>
    <row r="597" spans="1:14" ht="13" x14ac:dyDescent="0.15">
      <c r="A597" s="166">
        <f t="shared" si="8"/>
        <v>6</v>
      </c>
      <c r="B597" s="166">
        <f t="shared" si="9"/>
        <v>1919</v>
      </c>
      <c r="C597" s="41">
        <f ca="1">'StockBond Returns'!W587</f>
        <v>-1.7452078586489814E-2</v>
      </c>
      <c r="D597" s="217">
        <f>'StockBond Returns'!M587</f>
        <v>7.1216408299999996</v>
      </c>
      <c r="E597" s="41">
        <f t="shared" si="0"/>
        <v>8.770853928686545E-2</v>
      </c>
      <c r="F597" s="138">
        <f t="shared" ca="1" si="3"/>
        <v>67.926988565903386</v>
      </c>
      <c r="G597" s="218">
        <f>'StockBond Returns'!C587</f>
        <v>1919.4166666666226</v>
      </c>
      <c r="H597" s="138">
        <f t="shared" ca="1" si="1"/>
        <v>0.49648141210591645</v>
      </c>
      <c r="I597" s="138">
        <f t="shared" ca="1" si="4"/>
        <v>6.3494399709345881</v>
      </c>
      <c r="J597" s="41">
        <f t="shared" ca="1" si="5"/>
        <v>-0.43829659773586305</v>
      </c>
      <c r="K597" s="41">
        <f t="shared" ca="1" si="6"/>
        <v>-0.44567062382629141</v>
      </c>
      <c r="L597" s="41">
        <f t="shared" ca="1" si="7"/>
        <v>-0.3146626795687133</v>
      </c>
      <c r="M597" s="41">
        <f t="shared" ca="1" si="10"/>
        <v>-6.3162303663877317E-2</v>
      </c>
      <c r="N597" s="219">
        <f t="shared" ca="1" si="11"/>
        <v>4.0202669595579749E-2</v>
      </c>
    </row>
    <row r="598" spans="1:14" ht="13" x14ac:dyDescent="0.15">
      <c r="A598" s="166">
        <f t="shared" si="8"/>
        <v>7</v>
      </c>
      <c r="B598" s="166">
        <f t="shared" si="9"/>
        <v>1919</v>
      </c>
      <c r="C598" s="41">
        <f ca="1">'StockBond Returns'!W588</f>
        <v>1.98236001072233E-2</v>
      </c>
      <c r="D598" s="217">
        <f>'StockBond Returns'!M588</f>
        <v>6.7618242000000004</v>
      </c>
      <c r="E598" s="41">
        <f t="shared" si="0"/>
        <v>9.1444542953364558E-2</v>
      </c>
      <c r="F598" s="138">
        <f t="shared" ca="1" si="3"/>
        <v>68.767222562641606</v>
      </c>
      <c r="G598" s="218">
        <f>'StockBond Returns'!C588</f>
        <v>1919.4999999999559</v>
      </c>
      <c r="H598" s="138">
        <f t="shared" ca="1" si="1"/>
        <v>0.52403226978442174</v>
      </c>
      <c r="I598" s="138">
        <f t="shared" ca="1" si="4"/>
        <v>6.3201748784919225</v>
      </c>
      <c r="J598" s="41">
        <f t="shared" ca="1" si="5"/>
        <v>-0.43353724659300907</v>
      </c>
      <c r="K598" s="41">
        <f t="shared" ca="1" si="6"/>
        <v>-0.4431038435157314</v>
      </c>
      <c r="L598" s="41">
        <f t="shared" ca="1" si="7"/>
        <v>-0.31270303772834762</v>
      </c>
      <c r="M598" s="41">
        <f t="shared" ca="1" si="10"/>
        <v>-6.5432113755725663E-2</v>
      </c>
      <c r="N598" s="219">
        <f t="shared" ca="1" si="11"/>
        <v>4.0160925335913242E-2</v>
      </c>
    </row>
    <row r="599" spans="1:14" ht="13" x14ac:dyDescent="0.15">
      <c r="A599" s="166">
        <f t="shared" si="8"/>
        <v>8</v>
      </c>
      <c r="B599" s="166">
        <f t="shared" si="9"/>
        <v>1919</v>
      </c>
      <c r="C599" s="41">
        <f ca="1">'StockBond Returns'!W589</f>
        <v>-7.153905276234343E-2</v>
      </c>
      <c r="D599" s="217">
        <f>'StockBond Returns'!M589</f>
        <v>6.6428259499999998</v>
      </c>
      <c r="E599" s="41">
        <f t="shared" si="0"/>
        <v>9.2769170645664742E-2</v>
      </c>
      <c r="F599" s="138">
        <f t="shared" ca="1" si="3"/>
        <v>63.361137101825825</v>
      </c>
      <c r="G599" s="218">
        <f>'StockBond Returns'!C589</f>
        <v>1919.5833333332891</v>
      </c>
      <c r="H599" s="138">
        <f t="shared" ca="1" si="1"/>
        <v>0.48983001167521995</v>
      </c>
      <c r="I599" s="138">
        <f t="shared" ca="1" si="4"/>
        <v>6.2613770913458744</v>
      </c>
      <c r="J599" s="41">
        <f t="shared" ca="1" si="5"/>
        <v>-0.42564149017260788</v>
      </c>
      <c r="K599" s="41">
        <f t="shared" ca="1" si="6"/>
        <v>-0.43787428120160865</v>
      </c>
      <c r="L599" s="41">
        <f t="shared" ca="1" si="7"/>
        <v>-0.30745401477614709</v>
      </c>
      <c r="M599" s="41">
        <f t="shared" ca="1" si="10"/>
        <v>-7.1565003936450489E-2</v>
      </c>
      <c r="N599" s="219">
        <f t="shared" ca="1" si="11"/>
        <v>4.0128778626559614E-2</v>
      </c>
    </row>
    <row r="600" spans="1:14" ht="13" x14ac:dyDescent="0.15">
      <c r="A600" s="166">
        <f t="shared" si="8"/>
        <v>9</v>
      </c>
      <c r="B600" s="166">
        <f t="shared" si="9"/>
        <v>1919</v>
      </c>
      <c r="C600" s="41">
        <f ca="1">'StockBond Returns'!W590</f>
        <v>1.4215920954648286E-2</v>
      </c>
      <c r="D600" s="217">
        <f>'StockBond Returns'!M590</f>
        <v>6.7395860299999999</v>
      </c>
      <c r="E600" s="41">
        <f t="shared" si="0"/>
        <v>9.1688532912013301E-2</v>
      </c>
      <c r="F600" s="138">
        <f t="shared" ca="1" si="3"/>
        <v>63.7650806220596</v>
      </c>
      <c r="G600" s="218">
        <f>'StockBond Returns'!C590</f>
        <v>1919.6666666666224</v>
      </c>
      <c r="H600" s="138">
        <f t="shared" ca="1" si="1"/>
        <v>0.48721055777107442</v>
      </c>
      <c r="I600" s="138">
        <f t="shared" ca="1" si="4"/>
        <v>6.2091434542492872</v>
      </c>
      <c r="J600" s="41">
        <f t="shared" ca="1" si="5"/>
        <v>-0.41826326106952605</v>
      </c>
      <c r="K600" s="41">
        <f t="shared" ca="1" si="6"/>
        <v>-0.43314546940740217</v>
      </c>
      <c r="L600" s="41">
        <f t="shared" ca="1" si="7"/>
        <v>-0.30280998588766783</v>
      </c>
      <c r="M600" s="41">
        <f t="shared" ca="1" si="10"/>
        <v>-7.548293793118821E-2</v>
      </c>
      <c r="N600" s="219">
        <f t="shared" ca="1" si="11"/>
        <v>4.009425602049662E-2</v>
      </c>
    </row>
    <row r="601" spans="1:14" ht="13" x14ac:dyDescent="0.15">
      <c r="A601" s="166">
        <f t="shared" si="8"/>
        <v>10</v>
      </c>
      <c r="B601" s="166">
        <f t="shared" si="9"/>
        <v>1919</v>
      </c>
      <c r="C601" s="41">
        <f ca="1">'StockBond Returns'!W591</f>
        <v>4.4036821367934305E-2</v>
      </c>
      <c r="D601" s="217">
        <f>'StockBond Returns'!M591</f>
        <v>6.9470289799999998</v>
      </c>
      <c r="E601" s="41">
        <f t="shared" si="0"/>
        <v>8.9473213504573587E-2</v>
      </c>
      <c r="F601" s="138">
        <f t="shared" ca="1" si="3"/>
        <v>66.06442632485296</v>
      </c>
      <c r="G601" s="218">
        <f>'StockBond Returns'!C591</f>
        <v>1919.7499999999557</v>
      </c>
      <c r="H601" s="138">
        <f t="shared" ca="1" si="1"/>
        <v>0.49258304346839504</v>
      </c>
      <c r="I601" s="138">
        <f t="shared" ca="1" si="4"/>
        <v>6.1738546680857569</v>
      </c>
      <c r="J601" s="41">
        <f t="shared" ca="1" si="5"/>
        <v>-0.41213610799316625</v>
      </c>
      <c r="K601" s="41">
        <f t="shared" ca="1" si="6"/>
        <v>-0.42990541770691204</v>
      </c>
      <c r="L601" s="41">
        <f t="shared" ca="1" si="7"/>
        <v>-0.29998244160988041</v>
      </c>
      <c r="M601" s="41">
        <f t="shared" ca="1" si="10"/>
        <v>-7.5339484622333641E-2</v>
      </c>
      <c r="N601" s="219">
        <f t="shared" ca="1" si="11"/>
        <v>4.0067501179620053E-2</v>
      </c>
    </row>
    <row r="602" spans="1:14" ht="13" x14ac:dyDescent="0.15">
      <c r="A602" s="166">
        <f t="shared" si="8"/>
        <v>11</v>
      </c>
      <c r="B602" s="166">
        <f t="shared" si="9"/>
        <v>1919</v>
      </c>
      <c r="C602" s="41">
        <f ca="1">'StockBond Returns'!W592</f>
        <v>-6.254418717392006E-2</v>
      </c>
      <c r="D602" s="217">
        <f>'StockBond Returns'!M592</f>
        <v>6.2339564300000001</v>
      </c>
      <c r="E602" s="41">
        <f t="shared" si="0"/>
        <v>9.7705886199945732E-2</v>
      </c>
      <c r="F602" s="138">
        <f t="shared" ca="1" si="3"/>
        <v>61.470705641854693</v>
      </c>
      <c r="G602" s="218">
        <f>'StockBond Returns'!C592</f>
        <v>1919.8333333332889</v>
      </c>
      <c r="H602" s="138">
        <f t="shared" ca="1" si="1"/>
        <v>0.50050414750611805</v>
      </c>
      <c r="I602" s="138">
        <f t="shared" ca="1" si="4"/>
        <v>6.1432669539776468</v>
      </c>
      <c r="J602" s="41">
        <f t="shared" ca="1" si="5"/>
        <v>-0.40666573553809338</v>
      </c>
      <c r="K602" s="41">
        <f t="shared" ca="1" si="6"/>
        <v>-0.42706688078048516</v>
      </c>
      <c r="L602" s="41">
        <f t="shared" ca="1" si="7"/>
        <v>-0.29763730028196844</v>
      </c>
      <c r="M602" s="41">
        <f t="shared" ca="1" si="10"/>
        <v>-7.442345230150571E-2</v>
      </c>
      <c r="N602" s="219">
        <f t="shared" ca="1" si="11"/>
        <v>4.005811476742855E-2</v>
      </c>
    </row>
    <row r="603" spans="1:14" ht="13" x14ac:dyDescent="0.15">
      <c r="A603" s="166">
        <f t="shared" si="8"/>
        <v>12</v>
      </c>
      <c r="B603" s="166">
        <f t="shared" si="9"/>
        <v>1919</v>
      </c>
      <c r="C603" s="41">
        <f ca="1">'StockBond Returns'!W593</f>
        <v>-2.1439017163421559E-2</v>
      </c>
      <c r="D603" s="217">
        <f>'StockBond Returns'!M593</f>
        <v>6.23220069</v>
      </c>
      <c r="E603" s="41">
        <f t="shared" si="0"/>
        <v>9.7728481859110344E-2</v>
      </c>
      <c r="F603" s="138">
        <f t="shared" ca="1" si="3"/>
        <v>59.663060298053963</v>
      </c>
      <c r="G603" s="218">
        <f>'StockBond Returns'!C593</f>
        <v>1919.9166666666222</v>
      </c>
      <c r="H603" s="138">
        <f t="shared" ca="1" si="1"/>
        <v>0.48589835883311444</v>
      </c>
      <c r="I603" s="138">
        <f t="shared" ca="1" si="4"/>
        <v>6.096074885224799</v>
      </c>
      <c r="J603" s="41">
        <f t="shared" ca="1" si="5"/>
        <v>-0.39968886276055104</v>
      </c>
      <c r="K603" s="41">
        <f t="shared" ca="1" si="6"/>
        <v>-0.42263158435416937</v>
      </c>
      <c r="L603" s="41">
        <f t="shared" ca="1" si="7"/>
        <v>-0.29332865516111783</v>
      </c>
      <c r="M603" s="41">
        <f t="shared" ca="1" si="10"/>
        <v>-7.6475874907953267E-2</v>
      </c>
      <c r="N603" s="219">
        <f t="shared" ca="1" si="11"/>
        <v>4.0065104697149571E-2</v>
      </c>
    </row>
    <row r="604" spans="1:14" ht="13" x14ac:dyDescent="0.15">
      <c r="A604" s="166">
        <f t="shared" si="8"/>
        <v>1</v>
      </c>
      <c r="B604" s="166">
        <f t="shared" si="9"/>
        <v>1920</v>
      </c>
      <c r="C604" s="41">
        <f ca="1">'StockBond Returns'!W594</f>
        <v>-3.8306643512522817E-2</v>
      </c>
      <c r="D604" s="217">
        <f>'StockBond Returns'!M594</f>
        <v>5.6261498799999998</v>
      </c>
      <c r="E604" s="41">
        <f t="shared" si="0"/>
        <v>0.10637072165948057</v>
      </c>
      <c r="F604" s="138">
        <f t="shared" ca="1" si="3"/>
        <v>56.91028349273229</v>
      </c>
      <c r="G604" s="218">
        <f>'StockBond Returns'!C594</f>
        <v>1919.9999999999554</v>
      </c>
      <c r="H604" s="138">
        <f t="shared" ca="1" si="1"/>
        <v>0.50446566041396312</v>
      </c>
      <c r="I604" s="138">
        <f t="shared" ca="1" si="4"/>
        <v>6.0693466861242129</v>
      </c>
      <c r="J604" s="41">
        <f t="shared" ca="1" si="5"/>
        <v>-0.39462555696540969</v>
      </c>
      <c r="K604" s="41">
        <f t="shared" ca="1" si="6"/>
        <v>-0.42008896835843912</v>
      </c>
      <c r="L604" s="41">
        <f t="shared" ca="1" si="7"/>
        <v>-0.29132195919303339</v>
      </c>
      <c r="M604" s="41">
        <f t="shared" ca="1" si="10"/>
        <v>-7.6754993958857987E-2</v>
      </c>
      <c r="N604" s="219">
        <f t="shared" ca="1" si="11"/>
        <v>4.0074811907246495E-2</v>
      </c>
    </row>
    <row r="605" spans="1:14" ht="13" x14ac:dyDescent="0.15">
      <c r="A605" s="166">
        <f t="shared" si="8"/>
        <v>2</v>
      </c>
      <c r="B605" s="166">
        <f t="shared" si="9"/>
        <v>1920</v>
      </c>
      <c r="C605" s="41">
        <f ca="1">'StockBond Returns'!W595</f>
        <v>-6.2769030812662316E-2</v>
      </c>
      <c r="D605" s="217">
        <f>'StockBond Returns'!M595</f>
        <v>5.4751485400000002</v>
      </c>
      <c r="E605" s="41">
        <f t="shared" si="0"/>
        <v>0.10882172330067962</v>
      </c>
      <c r="F605" s="138">
        <f t="shared" ca="1" si="3"/>
        <v>52.865279314788125</v>
      </c>
      <c r="G605" s="218">
        <f>'StockBond Returns'!C595</f>
        <v>1920.0833333332887</v>
      </c>
      <c r="H605" s="138">
        <f t="shared" ca="1" si="1"/>
        <v>0.47940756648391791</v>
      </c>
      <c r="I605" s="138">
        <f t="shared" ca="1" si="4"/>
        <v>6.0150894070950534</v>
      </c>
      <c r="J605" s="41">
        <f t="shared" ca="1" si="5"/>
        <v>-0.38692129054091551</v>
      </c>
      <c r="K605" s="41">
        <f t="shared" ca="1" si="6"/>
        <v>-0.41485805780559681</v>
      </c>
      <c r="L605" s="41">
        <f t="shared" ca="1" si="7"/>
        <v>-0.28602633593427662</v>
      </c>
      <c r="M605" s="41">
        <f t="shared" ca="1" si="10"/>
        <v>-8.0258217945991306E-2</v>
      </c>
      <c r="N605" s="219">
        <f t="shared" ca="1" si="11"/>
        <v>4.0088070500737927E-2</v>
      </c>
    </row>
    <row r="606" spans="1:14" ht="13" x14ac:dyDescent="0.15">
      <c r="A606" s="166">
        <f t="shared" si="8"/>
        <v>3</v>
      </c>
      <c r="B606" s="166">
        <f t="shared" si="9"/>
        <v>1920</v>
      </c>
      <c r="C606" s="41">
        <f ca="1">'StockBond Returns'!W596</f>
        <v>6.6928610877484099E-2</v>
      </c>
      <c r="D606" s="217">
        <f>'StockBond Returns'!M596</f>
        <v>5.9644269400000001</v>
      </c>
      <c r="E606" s="41">
        <f t="shared" si="0"/>
        <v>0.10133035034711986</v>
      </c>
      <c r="F606" s="138">
        <f t="shared" ca="1" si="3"/>
        <v>55.891985374024237</v>
      </c>
      <c r="G606" s="218">
        <f>'StockBond Returns'!C596</f>
        <v>1920.1666666666219</v>
      </c>
      <c r="H606" s="138">
        <f t="shared" ca="1" si="1"/>
        <v>0.47196287162883127</v>
      </c>
      <c r="I606" s="138">
        <f t="shared" ca="1" si="4"/>
        <v>5.9683425576666602</v>
      </c>
      <c r="J606" s="41">
        <f t="shared" ca="1" si="5"/>
        <v>-0.37989404427379247</v>
      </c>
      <c r="K606" s="41">
        <f t="shared" ca="1" si="6"/>
        <v>-0.41027495252943225</v>
      </c>
      <c r="L606" s="41">
        <f t="shared" ca="1" si="7"/>
        <v>-0.28150819503555191</v>
      </c>
      <c r="M606" s="41">
        <f t="shared" ca="1" si="10"/>
        <v>-8.1319854329160113E-2</v>
      </c>
      <c r="N606" s="219">
        <f t="shared" ca="1" si="11"/>
        <v>4.0092212965077693E-2</v>
      </c>
    </row>
    <row r="607" spans="1:14" ht="13" x14ac:dyDescent="0.15">
      <c r="A607" s="166">
        <f t="shared" si="8"/>
        <v>4</v>
      </c>
      <c r="B607" s="166">
        <f t="shared" si="9"/>
        <v>1920</v>
      </c>
      <c r="C607" s="41">
        <f ca="1">'StockBond Returns'!W597</f>
        <v>-8.124103681639426E-2</v>
      </c>
      <c r="D607" s="217">
        <f>'StockBond Returns'!M597</f>
        <v>5.4083565800000004</v>
      </c>
      <c r="E607" s="41">
        <f t="shared" si="0"/>
        <v>0.10994952558213164</v>
      </c>
      <c r="F607" s="138">
        <f t="shared" ca="1" si="3"/>
        <v>50.917642413912901</v>
      </c>
      <c r="G607" s="218">
        <f>'StockBond Returns'!C597</f>
        <v>1920.2499999999552</v>
      </c>
      <c r="H607" s="138">
        <f t="shared" ca="1" si="1"/>
        <v>0.46653088559752898</v>
      </c>
      <c r="I607" s="138">
        <f t="shared" ca="1" si="4"/>
        <v>5.914281064589197</v>
      </c>
      <c r="J607" s="41">
        <f t="shared" ca="1" si="5"/>
        <v>-0.37251777015207621</v>
      </c>
      <c r="K607" s="41">
        <f t="shared" ca="1" si="6"/>
        <v>-0.40488437061030069</v>
      </c>
      <c r="L607" s="41">
        <f t="shared" ca="1" si="7"/>
        <v>-0.275997802937751</v>
      </c>
      <c r="M607" s="41">
        <f t="shared" ca="1" si="10"/>
        <v>-8.3521711788360986E-2</v>
      </c>
      <c r="N607" s="219">
        <f t="shared" ca="1" si="11"/>
        <v>4.0090170044911735E-2</v>
      </c>
    </row>
    <row r="608" spans="1:14" ht="13" x14ac:dyDescent="0.15">
      <c r="A608" s="166">
        <f t="shared" si="8"/>
        <v>5</v>
      </c>
      <c r="B608" s="166">
        <f t="shared" si="9"/>
        <v>1920</v>
      </c>
      <c r="C608" s="41">
        <f ca="1">'StockBond Returns'!W598</f>
        <v>-4.4126026989168662E-2</v>
      </c>
      <c r="D608" s="217">
        <f>'StockBond Returns'!M598</f>
        <v>5.1351939700000004</v>
      </c>
      <c r="E608" s="41">
        <f t="shared" si="0"/>
        <v>0.11486730548466506</v>
      </c>
      <c r="F608" s="138">
        <f t="shared" ca="1" si="3"/>
        <v>48.224904419383371</v>
      </c>
      <c r="G608" s="218">
        <f>'StockBond Returns'!C598</f>
        <v>1920.3333333332885</v>
      </c>
      <c r="H608" s="138">
        <f t="shared" ca="1" si="1"/>
        <v>0.46162206899250702</v>
      </c>
      <c r="I608" s="138">
        <f t="shared" ca="1" si="4"/>
        <v>5.8605288542610081</v>
      </c>
      <c r="J608" s="41">
        <f t="shared" ca="1" si="5"/>
        <v>-0.36471916236419444</v>
      </c>
      <c r="K608" s="41">
        <f t="shared" ca="1" si="6"/>
        <v>-0.39942602695633345</v>
      </c>
      <c r="L608" s="41">
        <f t="shared" ca="1" si="7"/>
        <v>-0.27039303333408016</v>
      </c>
      <c r="M608" s="41">
        <f t="shared" ca="1" si="10"/>
        <v>-8.5888907062759423E-2</v>
      </c>
      <c r="N608" s="219">
        <f t="shared" ca="1" si="11"/>
        <v>4.0077072152183445E-2</v>
      </c>
    </row>
    <row r="609" spans="1:14" ht="13" x14ac:dyDescent="0.15">
      <c r="A609" s="166">
        <f t="shared" si="8"/>
        <v>6</v>
      </c>
      <c r="B609" s="166">
        <f t="shared" si="9"/>
        <v>1920</v>
      </c>
      <c r="C609" s="41">
        <f ca="1">'StockBond Returns'!W599</f>
        <v>-1.5684032693604258E-2</v>
      </c>
      <c r="D609" s="217">
        <f>'StockBond Returns'!M599</f>
        <v>5.0121806099999997</v>
      </c>
      <c r="E609" s="41">
        <f t="shared" si="0"/>
        <v>0.11725697982679041</v>
      </c>
      <c r="F609" s="138">
        <f t="shared" ca="1" si="3"/>
        <v>47.01416146845348</v>
      </c>
      <c r="G609" s="218">
        <f>'StockBond Returns'!C599</f>
        <v>1920.4166666666217</v>
      </c>
      <c r="H609" s="138">
        <f t="shared" ca="1" si="1"/>
        <v>0.45939488190665972</v>
      </c>
      <c r="I609" s="138">
        <f t="shared" ca="1" si="4"/>
        <v>5.8234423240617517</v>
      </c>
      <c r="J609" s="41">
        <f t="shared" ca="1" si="5"/>
        <v>-0.35912788480977764</v>
      </c>
      <c r="K609" s="41">
        <f t="shared" ca="1" si="6"/>
        <v>-0.39560127802799916</v>
      </c>
      <c r="L609" s="41">
        <f t="shared" ca="1" si="7"/>
        <v>-0.26675899449495699</v>
      </c>
      <c r="M609" s="41">
        <f t="shared" ca="1" si="10"/>
        <v>-8.28415811915163E-2</v>
      </c>
      <c r="N609" s="219">
        <f t="shared" ca="1" si="11"/>
        <v>4.004520084873231E-2</v>
      </c>
    </row>
    <row r="610" spans="1:14" ht="13" x14ac:dyDescent="0.15">
      <c r="A610" s="166">
        <f t="shared" si="8"/>
        <v>7</v>
      </c>
      <c r="B610" s="166">
        <f t="shared" si="9"/>
        <v>1920</v>
      </c>
      <c r="C610" s="41">
        <f ca="1">'StockBond Returns'!W600</f>
        <v>-8.8809822929969192E-3</v>
      </c>
      <c r="D610" s="217">
        <f>'StockBond Returns'!M600</f>
        <v>4.91173225</v>
      </c>
      <c r="E610" s="41">
        <f t="shared" si="0"/>
        <v>0.11929707983878804</v>
      </c>
      <c r="F610" s="138">
        <f t="shared" ca="1" si="3"/>
        <v>46.141314528837093</v>
      </c>
      <c r="G610" s="218">
        <f>'StockBond Returns'!C600</f>
        <v>1920.499999999955</v>
      </c>
      <c r="H610" s="138">
        <f t="shared" ca="1" si="1"/>
        <v>0.45871034026777574</v>
      </c>
      <c r="I610" s="138">
        <f t="shared" ca="1" si="4"/>
        <v>5.7581203945451049</v>
      </c>
      <c r="J610" s="41">
        <f t="shared" ca="1" si="5"/>
        <v>-0.35023990079370515</v>
      </c>
      <c r="K610" s="41">
        <f t="shared" ca="1" si="6"/>
        <v>-0.38874478875521357</v>
      </c>
      <c r="L610" s="41">
        <f t="shared" ca="1" si="7"/>
        <v>-0.25944249614356985</v>
      </c>
      <c r="M610" s="41">
        <f t="shared" ca="1" si="10"/>
        <v>-8.8930210754062378E-2</v>
      </c>
      <c r="N610" s="219">
        <f t="shared" ca="1" si="11"/>
        <v>4.0018550566632199E-2</v>
      </c>
    </row>
    <row r="611" spans="1:14" ht="13" x14ac:dyDescent="0.15">
      <c r="A611" s="166">
        <f t="shared" si="8"/>
        <v>8</v>
      </c>
      <c r="B611" s="166">
        <f t="shared" si="9"/>
        <v>1920</v>
      </c>
      <c r="C611" s="41">
        <f ca="1">'StockBond Returns'!W601</f>
        <v>4.1913047087660409E-2</v>
      </c>
      <c r="D611" s="217">
        <f>'StockBond Returns'!M601</f>
        <v>5.1450294899999998</v>
      </c>
      <c r="E611" s="41">
        <f t="shared" si="0"/>
        <v>0.11468117281384135</v>
      </c>
      <c r="F611" s="138">
        <f t="shared" ca="1" si="3"/>
        <v>47.597301329011771</v>
      </c>
      <c r="G611" s="218">
        <f>'StockBond Returns'!C601</f>
        <v>1920.5833333332882</v>
      </c>
      <c r="H611" s="138">
        <f t="shared" ca="1" si="1"/>
        <v>0.45487619493207326</v>
      </c>
      <c r="I611" s="138">
        <f t="shared" ca="1" si="4"/>
        <v>5.7231665778019591</v>
      </c>
      <c r="J611" s="41">
        <f t="shared" ca="1" si="5"/>
        <v>-0.34503364780048618</v>
      </c>
      <c r="K611" s="41">
        <f t="shared" ca="1" si="6"/>
        <v>-0.38501159274445751</v>
      </c>
      <c r="L611" s="41">
        <f t="shared" ca="1" si="7"/>
        <v>-0.25589228589570412</v>
      </c>
      <c r="M611" s="41">
        <f t="shared" ca="1" si="10"/>
        <v>-8.5957211279895529E-2</v>
      </c>
      <c r="N611" s="219">
        <f t="shared" ca="1" si="11"/>
        <v>3.994774077303536E-2</v>
      </c>
    </row>
    <row r="612" spans="1:14" ht="13" x14ac:dyDescent="0.15">
      <c r="A612" s="166">
        <f t="shared" si="8"/>
        <v>9</v>
      </c>
      <c r="B612" s="166">
        <f t="shared" si="9"/>
        <v>1920</v>
      </c>
      <c r="C612" s="41">
        <f ca="1">'StockBond Returns'!W602</f>
        <v>1.9692090849144882E-2</v>
      </c>
      <c r="D612" s="217">
        <f>'StockBond Returns'!M602</f>
        <v>5.3292015199999998</v>
      </c>
      <c r="E612" s="41">
        <f t="shared" si="0"/>
        <v>0.11132268584206213</v>
      </c>
      <c r="F612" s="138">
        <f t="shared" ca="1" si="3"/>
        <v>48.070758052669007</v>
      </c>
      <c r="G612" s="218">
        <f>'StockBond Returns'!C602</f>
        <v>1920.6666666666215</v>
      </c>
      <c r="H612" s="138">
        <f t="shared" ca="1" si="1"/>
        <v>0.44594715807392088</v>
      </c>
      <c r="I612" s="138">
        <f t="shared" ca="1" si="4"/>
        <v>5.6819031781048048</v>
      </c>
      <c r="J612" s="41">
        <f t="shared" ca="1" si="5"/>
        <v>-0.33965774153133088</v>
      </c>
      <c r="K612" s="41">
        <f t="shared" ca="1" si="6"/>
        <v>-0.38054539336332582</v>
      </c>
      <c r="L612" s="41">
        <f t="shared" ca="1" si="7"/>
        <v>-0.25144938707173825</v>
      </c>
      <c r="M612" s="41">
        <f t="shared" ca="1" si="10"/>
        <v>-8.4913527933335176E-2</v>
      </c>
      <c r="N612" s="219">
        <f t="shared" ca="1" si="11"/>
        <v>3.9874602640320819E-2</v>
      </c>
    </row>
    <row r="613" spans="1:14" ht="13" x14ac:dyDescent="0.15">
      <c r="A613" s="166">
        <f t="shared" si="8"/>
        <v>10</v>
      </c>
      <c r="B613" s="166">
        <f t="shared" si="9"/>
        <v>1920</v>
      </c>
      <c r="C613" s="41">
        <f ca="1">'StockBond Returns'!W603</f>
        <v>2.4614552774888485E-2</v>
      </c>
      <c r="D613" s="217">
        <f>'StockBond Returns'!M603</f>
        <v>5.3847241099999996</v>
      </c>
      <c r="E613" s="41">
        <f t="shared" si="0"/>
        <v>0.11035526793683773</v>
      </c>
      <c r="F613" s="138">
        <f t="shared" ca="1" si="3"/>
        <v>48.79707431575418</v>
      </c>
      <c r="G613" s="218">
        <f>'StockBond Returns'!C603</f>
        <v>1920.7499999999548</v>
      </c>
      <c r="H613" s="138">
        <f t="shared" ca="1" si="1"/>
        <v>0.44875118422073629</v>
      </c>
      <c r="I613" s="138">
        <f t="shared" ca="1" si="4"/>
        <v>5.638071318857147</v>
      </c>
      <c r="J613" s="41">
        <f t="shared" ca="1" si="5"/>
        <v>-0.33337551164001644</v>
      </c>
      <c r="K613" s="41">
        <f t="shared" ca="1" si="6"/>
        <v>-0.37572958923583988</v>
      </c>
      <c r="L613" s="41">
        <f t="shared" ca="1" si="7"/>
        <v>-0.24657496964113534</v>
      </c>
      <c r="M613" s="41">
        <f t="shared" ca="1" si="10"/>
        <v>-8.6782630630781066E-2</v>
      </c>
      <c r="N613" s="219">
        <f t="shared" ca="1" si="11"/>
        <v>3.9792023718798725E-2</v>
      </c>
    </row>
    <row r="614" spans="1:14" ht="13" x14ac:dyDescent="0.15">
      <c r="A614" s="166">
        <f t="shared" si="8"/>
        <v>11</v>
      </c>
      <c r="B614" s="166">
        <f t="shared" si="9"/>
        <v>1920</v>
      </c>
      <c r="C614" s="41">
        <f ca="1">'StockBond Returns'!W604</f>
        <v>-5.3072171305361085E-2</v>
      </c>
      <c r="D614" s="217">
        <f>'StockBond Returns'!M604</f>
        <v>4.9103174999999997</v>
      </c>
      <c r="E614" s="41">
        <f t="shared" si="0"/>
        <v>0.11932640939206071</v>
      </c>
      <c r="F614" s="138">
        <f t="shared" ca="1" si="3"/>
        <v>45.782372643969744</v>
      </c>
      <c r="G614" s="218">
        <f>'StockBond Returns'!C604</f>
        <v>1920.833333333288</v>
      </c>
      <c r="H614" s="138">
        <f t="shared" ca="1" si="1"/>
        <v>0.45525384508785122</v>
      </c>
      <c r="I614" s="138">
        <f t="shared" ca="1" si="4"/>
        <v>5.5928210164388794</v>
      </c>
      <c r="J614" s="41">
        <f t="shared" ca="1" si="5"/>
        <v>-0.3270162574079607</v>
      </c>
      <c r="K614" s="41">
        <f t="shared" ca="1" si="6"/>
        <v>-0.37067875267324935</v>
      </c>
      <c r="L614" s="41">
        <f t="shared" ca="1" si="7"/>
        <v>-0.24140744540062886</v>
      </c>
      <c r="M614" s="41">
        <f t="shared" ca="1" si="10"/>
        <v>-8.9601500579811866E-2</v>
      </c>
      <c r="N614" s="219">
        <f t="shared" ca="1" si="11"/>
        <v>3.9687085694842673E-2</v>
      </c>
    </row>
    <row r="615" spans="1:14" ht="13" x14ac:dyDescent="0.15">
      <c r="A615" s="166">
        <f t="shared" si="8"/>
        <v>12</v>
      </c>
      <c r="B615" s="166">
        <f t="shared" si="9"/>
        <v>1920</v>
      </c>
      <c r="C615" s="41">
        <f ca="1">'StockBond Returns'!W605</f>
        <v>-2.194233668796948E-2</v>
      </c>
      <c r="D615" s="217">
        <f>'StockBond Returns'!M605</f>
        <v>4.8929226999999997</v>
      </c>
      <c r="E615" s="41">
        <f t="shared" si="0"/>
        <v>0.11968841184635924</v>
      </c>
      <c r="F615" s="138">
        <f t="shared" ca="1" si="3"/>
        <v>44.332535897101231</v>
      </c>
      <c r="G615" s="218">
        <f>'StockBond Returns'!C605</f>
        <v>1920.9166666666213</v>
      </c>
      <c r="H615" s="138">
        <f t="shared" ca="1" si="1"/>
        <v>0.44217423455381311</v>
      </c>
      <c r="I615" s="138">
        <f t="shared" ca="1" si="4"/>
        <v>5.5490968921595778</v>
      </c>
      <c r="J615" s="41">
        <f t="shared" ca="1" si="5"/>
        <v>-0.32163792401934677</v>
      </c>
      <c r="K615" s="41">
        <f t="shared" ca="1" si="6"/>
        <v>-0.36572001416778221</v>
      </c>
      <c r="L615" s="41">
        <f t="shared" ca="1" si="7"/>
        <v>-0.23634290392857082</v>
      </c>
      <c r="M615" s="41">
        <f t="shared" ca="1" si="10"/>
        <v>-8.9726258840905126E-2</v>
      </c>
      <c r="N615" s="219">
        <f t="shared" ca="1" si="11"/>
        <v>3.9551928998212332E-2</v>
      </c>
    </row>
    <row r="616" spans="1:14" ht="13" x14ac:dyDescent="0.15">
      <c r="A616" s="166">
        <f t="shared" si="8"/>
        <v>1</v>
      </c>
      <c r="B616" s="166">
        <f t="shared" si="9"/>
        <v>1921</v>
      </c>
      <c r="C616" s="41">
        <f ca="1">'StockBond Returns'!W606</f>
        <v>6.0904953435665717E-2</v>
      </c>
      <c r="D616" s="217">
        <f>'StockBond Returns'!M606</f>
        <v>5.0598678399999999</v>
      </c>
      <c r="E616" s="41">
        <f t="shared" si="0"/>
        <v>0.11631681020348547</v>
      </c>
      <c r="F616" s="138">
        <f t="shared" ca="1" si="3"/>
        <v>46.5635020958794</v>
      </c>
      <c r="G616" s="218">
        <f>'StockBond Returns'!C606</f>
        <v>1920.9999999999545</v>
      </c>
      <c r="H616" s="138">
        <f t="shared" ca="1" si="1"/>
        <v>0.45134316964133347</v>
      </c>
      <c r="I616" s="138">
        <f t="shared" ca="1" si="4"/>
        <v>5.4959744013869489</v>
      </c>
      <c r="J616" s="41">
        <f t="shared" ca="1" si="5"/>
        <v>-0.31428995249028602</v>
      </c>
      <c r="K616" s="41">
        <f t="shared" ca="1" si="6"/>
        <v>-0.35958924822277849</v>
      </c>
      <c r="L616" s="41">
        <f t="shared" ca="1" si="7"/>
        <v>-0.22985900055316966</v>
      </c>
      <c r="M616" s="41">
        <f t="shared" ca="1" si="10"/>
        <v>-9.4470181782186247E-2</v>
      </c>
      <c r="N616" s="219">
        <f t="shared" ca="1" si="11"/>
        <v>3.9404480020999506E-2</v>
      </c>
    </row>
    <row r="617" spans="1:14" ht="13" x14ac:dyDescent="0.15">
      <c r="A617" s="166">
        <f t="shared" si="8"/>
        <v>2</v>
      </c>
      <c r="B617" s="166">
        <f t="shared" si="9"/>
        <v>1921</v>
      </c>
      <c r="C617" s="41">
        <f ca="1">'StockBond Returns'!W607</f>
        <v>3.0605299811654871E-2</v>
      </c>
      <c r="D617" s="217">
        <f>'StockBond Returns'!M607</f>
        <v>5.1860961400000001</v>
      </c>
      <c r="E617" s="41">
        <f t="shared" si="0"/>
        <v>0.11391163343339022</v>
      </c>
      <c r="F617" s="138">
        <f t="shared" ca="1" si="3"/>
        <v>47.523435375138256</v>
      </c>
      <c r="G617" s="218">
        <f>'StockBond Returns'!C607</f>
        <v>1921.0833333332878</v>
      </c>
      <c r="H617" s="138">
        <f t="shared" ca="1" si="1"/>
        <v>0.45112267916234655</v>
      </c>
      <c r="I617" s="138">
        <f t="shared" ca="1" si="4"/>
        <v>5.4676895140653778</v>
      </c>
      <c r="J617" s="41">
        <f t="shared" ca="1" si="5"/>
        <v>-0.31023977099092859</v>
      </c>
      <c r="K617" s="41">
        <f t="shared" ca="1" si="6"/>
        <v>-0.35627634138947273</v>
      </c>
      <c r="L617" s="41">
        <f t="shared" ca="1" si="7"/>
        <v>-0.22674870644167677</v>
      </c>
      <c r="M617" s="41">
        <f t="shared" ca="1" si="10"/>
        <v>-9.1004448310276875E-2</v>
      </c>
      <c r="N617" s="219">
        <f t="shared" ca="1" si="11"/>
        <v>3.9219426615678968E-2</v>
      </c>
    </row>
    <row r="618" spans="1:14" ht="13" x14ac:dyDescent="0.15">
      <c r="A618" s="166">
        <f t="shared" si="8"/>
        <v>3</v>
      </c>
      <c r="B618" s="166">
        <f t="shared" si="9"/>
        <v>1921</v>
      </c>
      <c r="C618" s="41">
        <f ca="1">'StockBond Returns'!W608</f>
        <v>-7.0179064064028896E-3</v>
      </c>
      <c r="D618" s="217">
        <f>'StockBond Returns'!M608</f>
        <v>5.1852539599999998</v>
      </c>
      <c r="E618" s="41">
        <f t="shared" si="0"/>
        <v>0.1139272924445151</v>
      </c>
      <c r="F618" s="138">
        <f t="shared" ca="1" si="3"/>
        <v>46.741963611142623</v>
      </c>
      <c r="G618" s="218">
        <f>'StockBond Returns'!C608</f>
        <v>1921.166666666621</v>
      </c>
      <c r="H618" s="138">
        <f t="shared" ca="1" si="1"/>
        <v>0.44376544647979405</v>
      </c>
      <c r="I618" s="138">
        <f t="shared" ca="1" si="4"/>
        <v>5.4394920889163405</v>
      </c>
      <c r="J618" s="41">
        <f t="shared" ca="1" si="5"/>
        <v>-0.30636039052213704</v>
      </c>
      <c r="K618" s="41">
        <f t="shared" ca="1" si="6"/>
        <v>-0.35293938466931862</v>
      </c>
      <c r="L618" s="41">
        <f t="shared" ca="1" si="7"/>
        <v>-0.22360330332956746</v>
      </c>
      <c r="M618" s="41">
        <f t="shared" ca="1" si="10"/>
        <v>-8.8609268593503043E-2</v>
      </c>
      <c r="N618" s="219">
        <f t="shared" ca="1" si="11"/>
        <v>3.9042609307737876E-2</v>
      </c>
    </row>
    <row r="619" spans="1:14" ht="13" x14ac:dyDescent="0.15">
      <c r="A619" s="166">
        <f t="shared" si="8"/>
        <v>4</v>
      </c>
      <c r="B619" s="166">
        <f t="shared" si="9"/>
        <v>1921</v>
      </c>
      <c r="C619" s="41">
        <f ca="1">'StockBond Returns'!W609</f>
        <v>3.3541619068906812E-2</v>
      </c>
      <c r="D619" s="217">
        <f>'StockBond Returns'!M609</f>
        <v>5.5193948800000001</v>
      </c>
      <c r="E619" s="41">
        <f t="shared" si="0"/>
        <v>0.10808964087019626</v>
      </c>
      <c r="F619" s="138">
        <f t="shared" ca="1" si="3"/>
        <v>47.851114691078713</v>
      </c>
      <c r="G619" s="218">
        <f>'StockBond Returns'!C609</f>
        <v>1921.2499999999543</v>
      </c>
      <c r="H619" s="138">
        <f t="shared" ca="1" si="1"/>
        <v>0.43101748351643926</v>
      </c>
      <c r="I619" s="138">
        <f t="shared" ca="1" si="4"/>
        <v>5.4039786868352504</v>
      </c>
      <c r="J619" s="41">
        <f t="shared" ca="1" si="5"/>
        <v>-0.30117282666184142</v>
      </c>
      <c r="K619" s="41">
        <f t="shared" ca="1" si="6"/>
        <v>-0.34868708740192622</v>
      </c>
      <c r="L619" s="41">
        <f t="shared" ca="1" si="7"/>
        <v>-0.21935352428498256</v>
      </c>
      <c r="M619" s="41">
        <f t="shared" ca="1" si="10"/>
        <v>-8.628307856542361E-2</v>
      </c>
      <c r="N619" s="219">
        <f t="shared" ca="1" si="11"/>
        <v>3.8871600129848326E-2</v>
      </c>
    </row>
    <row r="620" spans="1:14" ht="13" x14ac:dyDescent="0.15">
      <c r="A620" s="166">
        <f t="shared" si="8"/>
        <v>5</v>
      </c>
      <c r="B620" s="166">
        <f t="shared" si="9"/>
        <v>1921</v>
      </c>
      <c r="C620" s="41">
        <f ca="1">'StockBond Returns'!W610</f>
        <v>1.3064481380306889E-2</v>
      </c>
      <c r="D620" s="217">
        <f>'StockBond Returns'!M610</f>
        <v>5.4593056300000002</v>
      </c>
      <c r="E620" s="41">
        <f t="shared" si="0"/>
        <v>0.10908673902636955</v>
      </c>
      <c r="F620" s="138">
        <f t="shared" ca="1" si="3"/>
        <v>48.039616184582812</v>
      </c>
      <c r="G620" s="218">
        <f>'StockBond Returns'!C610</f>
        <v>1921.3333333332876</v>
      </c>
      <c r="H620" s="138">
        <f t="shared" ca="1" si="1"/>
        <v>0.43670708947121201</v>
      </c>
      <c r="I620" s="138">
        <f t="shared" ca="1" si="4"/>
        <v>5.3790637073139553</v>
      </c>
      <c r="J620" s="41">
        <f t="shared" ca="1" si="5"/>
        <v>-0.2977526310876828</v>
      </c>
      <c r="K620" s="41">
        <f t="shared" ca="1" si="6"/>
        <v>-0.34567030813283683</v>
      </c>
      <c r="L620" s="41">
        <f t="shared" ca="1" si="7"/>
        <v>-0.21657532235686672</v>
      </c>
      <c r="M620" s="41">
        <f t="shared" ca="1" si="10"/>
        <v>-8.2153873638382335E-2</v>
      </c>
      <c r="N620" s="219">
        <f t="shared" ca="1" si="11"/>
        <v>3.870393420095012E-2</v>
      </c>
    </row>
    <row r="621" spans="1:14" ht="13" x14ac:dyDescent="0.15">
      <c r="A621" s="166">
        <f t="shared" si="8"/>
        <v>6</v>
      </c>
      <c r="B621" s="166">
        <f t="shared" si="9"/>
        <v>1921</v>
      </c>
      <c r="C621" s="41">
        <f ca="1">'StockBond Returns'!W611</f>
        <v>-4.5317928677890959E-2</v>
      </c>
      <c r="D621" s="217">
        <f>'StockBond Returns'!M611</f>
        <v>5.2278173499999996</v>
      </c>
      <c r="E621" s="41">
        <f t="shared" si="0"/>
        <v>0.11314220907603056</v>
      </c>
      <c r="F621" s="138">
        <f t="shared" ca="1" si="3"/>
        <v>45.445643855879204</v>
      </c>
      <c r="G621" s="218">
        <f>'StockBond Returns'!C611</f>
        <v>1921.4166666666208</v>
      </c>
      <c r="H621" s="138">
        <f t="shared" ca="1" si="1"/>
        <v>0.42848504489472572</v>
      </c>
      <c r="I621" s="138">
        <f t="shared" ca="1" si="4"/>
        <v>5.3481538703020215</v>
      </c>
      <c r="J621" s="41">
        <f t="shared" ca="1" si="5"/>
        <v>-0.29344096562356137</v>
      </c>
      <c r="K621" s="41">
        <f t="shared" ca="1" si="6"/>
        <v>-0.34188858744600459</v>
      </c>
      <c r="L621" s="41">
        <f t="shared" ca="1" si="7"/>
        <v>-0.2128763584632436</v>
      </c>
      <c r="M621" s="41">
        <f t="shared" ca="1" si="10"/>
        <v>-8.1616409558294523E-2</v>
      </c>
      <c r="N621" s="219">
        <f t="shared" ca="1" si="11"/>
        <v>3.8551059284237341E-2</v>
      </c>
    </row>
    <row r="622" spans="1:14" ht="13" x14ac:dyDescent="0.15">
      <c r="A622" s="166">
        <f t="shared" si="8"/>
        <v>7</v>
      </c>
      <c r="B622" s="166">
        <f t="shared" si="9"/>
        <v>1921</v>
      </c>
      <c r="C622" s="41">
        <f ca="1">'StockBond Returns'!W612</f>
        <v>2.0155091677985095E-2</v>
      </c>
      <c r="D622" s="217">
        <f>'StockBond Returns'!M612</f>
        <v>5.2909891599999996</v>
      </c>
      <c r="E622" s="41">
        <f t="shared" si="0"/>
        <v>0.11200028810869839</v>
      </c>
      <c r="F622" s="138">
        <f t="shared" ca="1" si="3"/>
        <v>45.924483773902281</v>
      </c>
      <c r="G622" s="218">
        <f>'StockBond Returns'!C612</f>
        <v>1921.4999999999541</v>
      </c>
      <c r="H622" s="138">
        <f t="shared" ca="1" si="1"/>
        <v>0.42862961782669168</v>
      </c>
      <c r="I622" s="138">
        <f t="shared" ca="1" si="4"/>
        <v>5.3180731478609378</v>
      </c>
      <c r="J622" s="41">
        <f t="shared" ca="1" si="5"/>
        <v>-0.28868764658669566</v>
      </c>
      <c r="K622" s="41">
        <f t="shared" ca="1" si="6"/>
        <v>-0.33816609883294202</v>
      </c>
      <c r="L622" s="41">
        <f t="shared" ca="1" si="7"/>
        <v>-0.20923949267262343</v>
      </c>
      <c r="M622" s="41">
        <f t="shared" ca="1" si="10"/>
        <v>-7.6422029504808808E-2</v>
      </c>
      <c r="N622" s="219">
        <f t="shared" ca="1" si="11"/>
        <v>3.8396013450090437E-2</v>
      </c>
    </row>
    <row r="623" spans="1:14" ht="13" x14ac:dyDescent="0.15">
      <c r="A623" s="166">
        <f t="shared" si="8"/>
        <v>8</v>
      </c>
      <c r="B623" s="166">
        <f t="shared" si="9"/>
        <v>1921</v>
      </c>
      <c r="C623" s="41">
        <f ca="1">'StockBond Returns'!W613</f>
        <v>-9.2621673756648256E-3</v>
      </c>
      <c r="D623" s="217">
        <f>'StockBond Returns'!M613</f>
        <v>5.1495318699999997</v>
      </c>
      <c r="E623" s="41">
        <f t="shared" si="0"/>
        <v>0.11459620459150592</v>
      </c>
      <c r="F623" s="138">
        <f t="shared" ca="1" si="3"/>
        <v>45.074463939983175</v>
      </c>
      <c r="G623" s="218">
        <f>'StockBond Returns'!C613</f>
        <v>1921.5833333332873</v>
      </c>
      <c r="H623" s="138">
        <f t="shared" ca="1" si="1"/>
        <v>0.43044687429323064</v>
      </c>
      <c r="I623" s="138">
        <f t="shared" ca="1" si="4"/>
        <v>5.2936438272220947</v>
      </c>
      <c r="J623" s="41">
        <f t="shared" ca="1" si="5"/>
        <v>-0.28421311438077979</v>
      </c>
      <c r="K623" s="41">
        <f t="shared" ca="1" si="6"/>
        <v>-0.33511184110254411</v>
      </c>
      <c r="L623" s="41">
        <f t="shared" ca="1" si="7"/>
        <v>-0.20639033668661788</v>
      </c>
      <c r="M623" s="41">
        <f t="shared" ca="1" si="10"/>
        <v>-7.5049842554963164E-2</v>
      </c>
      <c r="N623" s="219">
        <f t="shared" ca="1" si="11"/>
        <v>3.8263618992865234E-2</v>
      </c>
    </row>
    <row r="624" spans="1:14" ht="13" x14ac:dyDescent="0.15">
      <c r="A624" s="166">
        <f t="shared" si="8"/>
        <v>9</v>
      </c>
      <c r="B624" s="166">
        <f t="shared" si="9"/>
        <v>1921</v>
      </c>
      <c r="C624" s="41">
        <f ca="1">'StockBond Returns'!W614</f>
        <v>3.8822875096159774E-2</v>
      </c>
      <c r="D624" s="217">
        <f>'StockBond Returns'!M614</f>
        <v>5.4268251799999998</v>
      </c>
      <c r="E624" s="41">
        <f t="shared" si="0"/>
        <v>0.10963490087034646</v>
      </c>
      <c r="F624" s="138">
        <f t="shared" ca="1" si="3"/>
        <v>46.377226164022048</v>
      </c>
      <c r="G624" s="218">
        <f>'StockBond Returns'!C614</f>
        <v>1921.6666666666206</v>
      </c>
      <c r="H624" s="138">
        <f t="shared" ca="1" si="1"/>
        <v>0.42371354942784961</v>
      </c>
      <c r="I624" s="138">
        <f t="shared" ca="1" si="4"/>
        <v>5.2714102185760234</v>
      </c>
      <c r="J624" s="41">
        <f t="shared" ca="1" si="5"/>
        <v>-0.28025643126804289</v>
      </c>
      <c r="K624" s="41">
        <f t="shared" ca="1" si="6"/>
        <v>-0.33230749416209171</v>
      </c>
      <c r="L624" s="41">
        <f t="shared" ca="1" si="7"/>
        <v>-0.20383108891943214</v>
      </c>
      <c r="M624" s="41">
        <f t="shared" ca="1" si="10"/>
        <v>-7.2245680128907308E-2</v>
      </c>
      <c r="N624" s="219">
        <f t="shared" ca="1" si="11"/>
        <v>3.8136255307053002E-2</v>
      </c>
    </row>
    <row r="625" spans="1:14" ht="13" x14ac:dyDescent="0.15">
      <c r="A625" s="166">
        <f t="shared" si="8"/>
        <v>10</v>
      </c>
      <c r="B625" s="166">
        <f t="shared" si="9"/>
        <v>1921</v>
      </c>
      <c r="C625" s="41">
        <f ca="1">'StockBond Returns'!W615</f>
        <v>2.6786047745211258E-2</v>
      </c>
      <c r="D625" s="217">
        <f>'StockBond Returns'!M615</f>
        <v>5.5995560099999997</v>
      </c>
      <c r="E625" s="41">
        <f t="shared" si="0"/>
        <v>0.10679279376919744</v>
      </c>
      <c r="F625" s="138">
        <f t="shared" ca="1" si="3"/>
        <v>47.184425597548888</v>
      </c>
      <c r="G625" s="218">
        <f>'StockBond Returns'!C615</f>
        <v>1921.7499999999538</v>
      </c>
      <c r="H625" s="138">
        <f t="shared" ca="1" si="1"/>
        <v>0.41991305266308993</v>
      </c>
      <c r="I625" s="138">
        <f t="shared" ca="1" si="4"/>
        <v>5.2425720870183774</v>
      </c>
      <c r="J625" s="41">
        <f t="shared" ca="1" si="5"/>
        <v>-0.27573957380319025</v>
      </c>
      <c r="K625" s="41">
        <f t="shared" ca="1" si="6"/>
        <v>-0.32863467784143741</v>
      </c>
      <c r="L625" s="41">
        <f t="shared" ca="1" si="7"/>
        <v>-0.20023061380691709</v>
      </c>
      <c r="M625" s="41">
        <f t="shared" ca="1" si="10"/>
        <v>-7.0147965407244661E-2</v>
      </c>
      <c r="N625" s="219">
        <f t="shared" ca="1" si="11"/>
        <v>3.8018192698074695E-2</v>
      </c>
    </row>
    <row r="626" spans="1:14" ht="13" x14ac:dyDescent="0.15">
      <c r="A626" s="166">
        <f t="shared" si="8"/>
        <v>11</v>
      </c>
      <c r="B626" s="166">
        <f t="shared" si="9"/>
        <v>1921</v>
      </c>
      <c r="C626" s="41">
        <f ca="1">'StockBond Returns'!W616</f>
        <v>6.2102577271527168E-2</v>
      </c>
      <c r="D626" s="217">
        <f>'StockBond Returns'!M616</f>
        <v>5.9539685999999996</v>
      </c>
      <c r="E626" s="41">
        <f t="shared" si="0"/>
        <v>0.1014776010911445</v>
      </c>
      <c r="F626" s="138">
        <f t="shared" ca="1" si="3"/>
        <v>49.668709298769869</v>
      </c>
      <c r="G626" s="218">
        <f>'StockBond Returns'!C616</f>
        <v>1921.8333333332871</v>
      </c>
      <c r="H626" s="138">
        <f t="shared" ca="1" si="1"/>
        <v>0.42002178907771565</v>
      </c>
      <c r="I626" s="138">
        <f t="shared" ca="1" si="4"/>
        <v>5.2073400310082416</v>
      </c>
      <c r="J626" s="41">
        <f t="shared" ca="1" si="5"/>
        <v>-0.27040395253184746</v>
      </c>
      <c r="K626" s="41">
        <f t="shared" ca="1" si="6"/>
        <v>-0.32409232406912702</v>
      </c>
      <c r="L626" s="41">
        <f t="shared" ca="1" si="7"/>
        <v>-0.19558728140062731</v>
      </c>
      <c r="M626" s="41">
        <f t="shared" ca="1" si="10"/>
        <v>-6.8924248478111516E-2</v>
      </c>
      <c r="N626" s="219">
        <f t="shared" ca="1" si="11"/>
        <v>3.7906332909830837E-2</v>
      </c>
    </row>
    <row r="627" spans="1:14" ht="13" x14ac:dyDescent="0.15">
      <c r="A627" s="166">
        <f t="shared" si="8"/>
        <v>12</v>
      </c>
      <c r="B627" s="166">
        <f t="shared" si="9"/>
        <v>1921</v>
      </c>
      <c r="C627" s="41">
        <f ca="1">'StockBond Returns'!W617</f>
        <v>2.5208307545632955E-2</v>
      </c>
      <c r="D627" s="217">
        <f>'StockBond Returns'!M617</f>
        <v>6.0221537200000004</v>
      </c>
      <c r="E627" s="41">
        <f t="shared" si="0"/>
        <v>0.10052677468020527</v>
      </c>
      <c r="F627" s="138">
        <f t="shared" ca="1" si="3"/>
        <v>50.490163570655241</v>
      </c>
      <c r="G627" s="218">
        <f>'StockBond Returns'!C617</f>
        <v>1921.9166666666204</v>
      </c>
      <c r="H627" s="138">
        <f t="shared" ca="1" si="1"/>
        <v>0.42296777473616398</v>
      </c>
      <c r="I627" s="138">
        <f t="shared" ca="1" si="4"/>
        <v>5.1881335711905923</v>
      </c>
      <c r="J627" s="41">
        <f t="shared" ca="1" si="5"/>
        <v>-0.26640876834880634</v>
      </c>
      <c r="K627" s="41">
        <f t="shared" ca="1" si="6"/>
        <v>-0.32159011524198844</v>
      </c>
      <c r="L627" s="41">
        <f t="shared" ca="1" si="7"/>
        <v>-0.19335757643915086</v>
      </c>
      <c r="M627" s="41">
        <f t="shared" ca="1" si="10"/>
        <v>-6.5049021126121875E-2</v>
      </c>
      <c r="N627" s="219">
        <f t="shared" ca="1" si="11"/>
        <v>3.780072064629314E-2</v>
      </c>
    </row>
    <row r="628" spans="1:14" ht="13" x14ac:dyDescent="0.15">
      <c r="A628" s="166">
        <f t="shared" si="8"/>
        <v>1</v>
      </c>
      <c r="B628" s="166">
        <f t="shared" si="9"/>
        <v>1922</v>
      </c>
      <c r="C628" s="41">
        <f ca="1">'StockBond Returns'!W618</f>
        <v>3.4933174046810234E-2</v>
      </c>
      <c r="D628" s="217">
        <f>'StockBond Returns'!M618</f>
        <v>6.26176669</v>
      </c>
      <c r="E628" s="41">
        <f t="shared" si="0"/>
        <v>9.7349669390987797E-2</v>
      </c>
      <c r="F628" s="138">
        <f t="shared" ca="1" si="3"/>
        <v>51.816201860693639</v>
      </c>
      <c r="G628" s="218">
        <f>'StockBond Returns'!C618</f>
        <v>1921.9999999999536</v>
      </c>
      <c r="H628" s="138">
        <f t="shared" ca="1" si="1"/>
        <v>0.42035751001960103</v>
      </c>
      <c r="I628" s="138">
        <f t="shared" ca="1" si="4"/>
        <v>5.1571479115688597</v>
      </c>
      <c r="J628" s="41">
        <f t="shared" ca="1" si="5"/>
        <v>-0.2615327603830685</v>
      </c>
      <c r="K628" s="41">
        <f t="shared" ca="1" si="6"/>
        <v>-0.3175140293639831</v>
      </c>
      <c r="L628" s="41">
        <f t="shared" ca="1" si="7"/>
        <v>-0.18925214275160451</v>
      </c>
      <c r="M628" s="41">
        <f t="shared" ca="1" si="10"/>
        <v>-6.164993958716114E-2</v>
      </c>
      <c r="N628" s="219">
        <f t="shared" ca="1" si="11"/>
        <v>3.770877386439736E-2</v>
      </c>
    </row>
    <row r="629" spans="1:14" ht="13" x14ac:dyDescent="0.15">
      <c r="A629" s="166">
        <f t="shared" si="8"/>
        <v>2</v>
      </c>
      <c r="B629" s="166">
        <f t="shared" si="9"/>
        <v>1922</v>
      </c>
      <c r="C629" s="41">
        <f ca="1">'StockBond Returns'!W619</f>
        <v>2.6586272137168538E-2</v>
      </c>
      <c r="D629" s="217">
        <f>'StockBond Returns'!M619</f>
        <v>6.6029175999999996</v>
      </c>
      <c r="E629" s="41">
        <f t="shared" si="0"/>
        <v>9.3224101115543231E-2</v>
      </c>
      <c r="F629" s="138">
        <f t="shared" ca="1" si="3"/>
        <v>52.762268255300619</v>
      </c>
      <c r="G629" s="218">
        <f>'StockBond Returns'!C619</f>
        <v>1922.0833333332869</v>
      </c>
      <c r="H629" s="138">
        <f t="shared" ca="1" si="1"/>
        <v>0.40989291924313015</v>
      </c>
      <c r="I629" s="138">
        <f t="shared" ca="1" si="4"/>
        <v>5.1159181516496437</v>
      </c>
      <c r="J629" s="41">
        <f t="shared" ca="1" si="5"/>
        <v>-0.25500413543245004</v>
      </c>
      <c r="K629" s="41">
        <f t="shared" ca="1" si="6"/>
        <v>-0.3120137981477189</v>
      </c>
      <c r="L629" s="41">
        <f t="shared" ca="1" si="7"/>
        <v>-0.18344694161979413</v>
      </c>
      <c r="M629" s="41">
        <f t="shared" ca="1" si="10"/>
        <v>-6.4336382216074739E-2</v>
      </c>
      <c r="N629" s="219">
        <f t="shared" ca="1" si="11"/>
        <v>3.7628790809851466E-2</v>
      </c>
    </row>
    <row r="630" spans="1:14" ht="13" x14ac:dyDescent="0.15">
      <c r="A630" s="166">
        <f t="shared" si="8"/>
        <v>3</v>
      </c>
      <c r="B630" s="166">
        <f t="shared" si="9"/>
        <v>1922</v>
      </c>
      <c r="C630" s="41">
        <f ca="1">'StockBond Returns'!W620</f>
        <v>4.2667231958755832E-2</v>
      </c>
      <c r="D630" s="217">
        <f>'StockBond Returns'!M620</f>
        <v>7.1023508499999997</v>
      </c>
      <c r="E630" s="41">
        <f t="shared" si="0"/>
        <v>8.789922563104581E-2</v>
      </c>
      <c r="F630" s="138">
        <f t="shared" ca="1" si="3"/>
        <v>54.586106278112901</v>
      </c>
      <c r="G630" s="218">
        <f>'StockBond Returns'!C620</f>
        <v>1922.1666666666201</v>
      </c>
      <c r="H630" s="138">
        <f t="shared" ca="1" si="1"/>
        <v>0.39983970600500768</v>
      </c>
      <c r="I630" s="138">
        <f t="shared" ca="1" si="4"/>
        <v>5.0719924111748576</v>
      </c>
      <c r="J630" s="41">
        <f t="shared" ca="1" si="5"/>
        <v>-0.24770041243615148</v>
      </c>
      <c r="K630" s="41">
        <f t="shared" ca="1" si="6"/>
        <v>-0.30605552753078846</v>
      </c>
      <c r="L630" s="41">
        <f t="shared" ca="1" si="7"/>
        <v>-0.17708536496923655</v>
      </c>
      <c r="M630" s="41">
        <f t="shared" ca="1" si="10"/>
        <v>-6.7561395757944065E-2</v>
      </c>
      <c r="N630" s="219">
        <f t="shared" ca="1" si="11"/>
        <v>3.7538175629485138E-2</v>
      </c>
    </row>
    <row r="631" spans="1:14" ht="13" x14ac:dyDescent="0.15">
      <c r="A631" s="166">
        <f t="shared" si="8"/>
        <v>4</v>
      </c>
      <c r="B631" s="166">
        <f t="shared" si="9"/>
        <v>1922</v>
      </c>
      <c r="C631" s="41">
        <f ca="1">'StockBond Returns'!W621</f>
        <v>4.9106486040936127E-2</v>
      </c>
      <c r="D631" s="217">
        <f>'StockBond Returns'!M621</f>
        <v>7.5144844400000004</v>
      </c>
      <c r="E631" s="41">
        <f t="shared" si="0"/>
        <v>8.4038164260274925E-2</v>
      </c>
      <c r="F631" s="138">
        <f t="shared" ca="1" si="3"/>
        <v>56.847163715141548</v>
      </c>
      <c r="G631" s="218">
        <f>'StockBond Returns'!C621</f>
        <v>1922.2499999999534</v>
      </c>
      <c r="H631" s="138">
        <f t="shared" ca="1" si="1"/>
        <v>0.39811094016865051</v>
      </c>
      <c r="I631" s="138">
        <f t="shared" ca="1" si="4"/>
        <v>5.039085867827068</v>
      </c>
      <c r="J631" s="41">
        <f t="shared" ca="1" si="5"/>
        <v>-0.24194307424731454</v>
      </c>
      <c r="K631" s="41">
        <f t="shared" ca="1" si="6"/>
        <v>-0.30152388936005137</v>
      </c>
      <c r="L631" s="41">
        <f t="shared" ca="1" si="7"/>
        <v>-0.1723998098275259</v>
      </c>
      <c r="M631" s="41">
        <f t="shared" ca="1" si="10"/>
        <v>-6.7522993733692083E-2</v>
      </c>
      <c r="N631" s="219">
        <f t="shared" ca="1" si="11"/>
        <v>3.7433120354465943E-2</v>
      </c>
    </row>
    <row r="632" spans="1:14" ht="13" x14ac:dyDescent="0.15">
      <c r="A632" s="166">
        <f t="shared" si="8"/>
        <v>5</v>
      </c>
      <c r="B632" s="166">
        <f t="shared" si="9"/>
        <v>1922</v>
      </c>
      <c r="C632" s="41">
        <f ca="1">'StockBond Returns'!W622</f>
        <v>4.2740954819515113E-2</v>
      </c>
      <c r="D632" s="217">
        <f>'StockBond Returns'!M622</f>
        <v>7.7604701299999999</v>
      </c>
      <c r="E632" s="41">
        <f t="shared" si="0"/>
        <v>8.1929086334232182E-2</v>
      </c>
      <c r="F632" s="138">
        <f t="shared" ca="1" si="3"/>
        <v>58.861739189232431</v>
      </c>
      <c r="G632" s="218">
        <f>'StockBond Returns'!C622</f>
        <v>1922.3333333332866</v>
      </c>
      <c r="H632" s="138">
        <f t="shared" ca="1" si="1"/>
        <v>0.40187404265147347</v>
      </c>
      <c r="I632" s="138">
        <f t="shared" ca="1" si="4"/>
        <v>5.0042528210073307</v>
      </c>
      <c r="J632" s="41">
        <f t="shared" ca="1" si="5"/>
        <v>-0.23550769673205807</v>
      </c>
      <c r="K632" s="41">
        <f t="shared" ca="1" si="6"/>
        <v>-0.29666201448389518</v>
      </c>
      <c r="L632" s="41">
        <f t="shared" ca="1" si="7"/>
        <v>-0.16731079998833998</v>
      </c>
      <c r="M632" s="41">
        <f t="shared" ca="1" si="10"/>
        <v>-6.9679577469400678E-2</v>
      </c>
      <c r="N632" s="219">
        <f t="shared" ca="1" si="11"/>
        <v>3.7328718197432637E-2</v>
      </c>
    </row>
    <row r="633" spans="1:14" ht="13" x14ac:dyDescent="0.15">
      <c r="A633" s="166">
        <f t="shared" si="8"/>
        <v>6</v>
      </c>
      <c r="B633" s="166">
        <f t="shared" si="9"/>
        <v>1922</v>
      </c>
      <c r="C633" s="41">
        <f ca="1">'StockBond Returns'!W623</f>
        <v>-2.7179579718886359E-2</v>
      </c>
      <c r="D633" s="217">
        <f>'StockBond Returns'!M623</f>
        <v>7.5342847900000001</v>
      </c>
      <c r="E633" s="41">
        <f t="shared" si="0"/>
        <v>8.3863299760533735E-2</v>
      </c>
      <c r="F633" s="138">
        <f t="shared" ca="1" si="3"/>
        <v>56.870950581474112</v>
      </c>
      <c r="G633" s="218">
        <f>'StockBond Returns'!C623</f>
        <v>1922.4166666666199</v>
      </c>
      <c r="H633" s="138">
        <f t="shared" ca="1" si="1"/>
        <v>0.39744879802338867</v>
      </c>
      <c r="I633" s="138">
        <f t="shared" ca="1" si="4"/>
        <v>4.9732165741359937</v>
      </c>
      <c r="J633" s="41">
        <f t="shared" ca="1" si="5"/>
        <v>-0.22936694784660705</v>
      </c>
      <c r="K633" s="41">
        <f t="shared" ca="1" si="6"/>
        <v>-0.29227270808087391</v>
      </c>
      <c r="L633" s="41">
        <f t="shared" ca="1" si="7"/>
        <v>-0.16276690691808904</v>
      </c>
      <c r="M633" s="41">
        <f t="shared" ca="1" si="10"/>
        <v>-7.0105929122202704E-2</v>
      </c>
      <c r="N633" s="219">
        <f t="shared" ca="1" si="11"/>
        <v>3.721565975364214E-2</v>
      </c>
    </row>
    <row r="634" spans="1:14" ht="13" x14ac:dyDescent="0.15">
      <c r="A634" s="166">
        <f t="shared" si="8"/>
        <v>7</v>
      </c>
      <c r="B634" s="166">
        <f t="shared" si="9"/>
        <v>1922</v>
      </c>
      <c r="C634" s="41">
        <f ca="1">'StockBond Returns'!W624</f>
        <v>9.2171716869839278E-3</v>
      </c>
      <c r="D634" s="217">
        <f>'StockBond Returns'!M624</f>
        <v>7.6930343299999997</v>
      </c>
      <c r="E634" s="41">
        <f t="shared" si="0"/>
        <v>8.2493860491455781E-2</v>
      </c>
      <c r="F634" s="138">
        <f t="shared" ca="1" si="3"/>
        <v>56.994027745153986</v>
      </c>
      <c r="G634" s="218">
        <f>'StockBond Returns'!C624</f>
        <v>1922.4999999999532</v>
      </c>
      <c r="H634" s="138">
        <f t="shared" ca="1" si="1"/>
        <v>0.39180478113790773</v>
      </c>
      <c r="I634" s="138">
        <f t="shared" ca="1" si="4"/>
        <v>4.9363917374472086</v>
      </c>
      <c r="J634" s="41">
        <f t="shared" ca="1" si="5"/>
        <v>-0.22296647457746022</v>
      </c>
      <c r="K634" s="41">
        <f t="shared" ca="1" si="6"/>
        <v>-0.28699315505281631</v>
      </c>
      <c r="L634" s="41">
        <f t="shared" ca="1" si="7"/>
        <v>-0.15715955767379153</v>
      </c>
      <c r="M634" s="41">
        <f t="shared" ca="1" si="10"/>
        <v>-7.1770620636771643E-2</v>
      </c>
      <c r="N634" s="219">
        <f t="shared" ca="1" si="11"/>
        <v>3.7098461793099065E-2</v>
      </c>
    </row>
    <row r="635" spans="1:14" ht="13" x14ac:dyDescent="0.15">
      <c r="A635" s="166">
        <f t="shared" si="8"/>
        <v>8</v>
      </c>
      <c r="B635" s="166">
        <f t="shared" si="9"/>
        <v>1922</v>
      </c>
      <c r="C635" s="41">
        <f ca="1">'StockBond Returns'!W625</f>
        <v>7.0478258379286729E-2</v>
      </c>
      <c r="D635" s="217">
        <f>'StockBond Returns'!M625</f>
        <v>8.2172162699999998</v>
      </c>
      <c r="E635" s="41">
        <f t="shared" si="0"/>
        <v>7.8347856934888743E-2</v>
      </c>
      <c r="F635" s="138">
        <f t="shared" ca="1" si="3"/>
        <v>60.591449058915998</v>
      </c>
      <c r="G635" s="218">
        <f>'StockBond Returns'!C625</f>
        <v>1922.5833333332864</v>
      </c>
      <c r="H635" s="138">
        <f t="shared" ca="1" si="1"/>
        <v>0.39560084852879585</v>
      </c>
      <c r="I635" s="138">
        <f t="shared" ca="1" si="4"/>
        <v>4.9015457116827736</v>
      </c>
      <c r="J635" s="41">
        <f t="shared" ca="1" si="5"/>
        <v>-0.2177918711359218</v>
      </c>
      <c r="K635" s="41">
        <f t="shared" ca="1" si="6"/>
        <v>-0.28192425304706137</v>
      </c>
      <c r="L635" s="41">
        <f t="shared" ca="1" si="7"/>
        <v>-0.15179063842936646</v>
      </c>
      <c r="M635" s="41">
        <f t="shared" ca="1" si="10"/>
        <v>-7.4069606557772394E-2</v>
      </c>
      <c r="N635" s="219">
        <f t="shared" ca="1" si="11"/>
        <v>3.6968146571874264E-2</v>
      </c>
    </row>
    <row r="636" spans="1:14" ht="13" x14ac:dyDescent="0.15">
      <c r="A636" s="166">
        <f t="shared" si="8"/>
        <v>9</v>
      </c>
      <c r="B636" s="166">
        <f t="shared" si="9"/>
        <v>1922</v>
      </c>
      <c r="C636" s="41">
        <f ca="1">'StockBond Returns'!W626</f>
        <v>-7.9649851540599895E-3</v>
      </c>
      <c r="D636" s="217">
        <f>'StockBond Returns'!M626</f>
        <v>8.4142376500000005</v>
      </c>
      <c r="E636" s="41">
        <f t="shared" si="0"/>
        <v>7.6923089862454747E-2</v>
      </c>
      <c r="F636" s="138">
        <f t="shared" ca="1" si="3"/>
        <v>59.716389173055425</v>
      </c>
      <c r="G636" s="218">
        <f>'StockBond Returns'!C626</f>
        <v>1922.6666666666197</v>
      </c>
      <c r="H636" s="138">
        <f t="shared" ca="1" si="1"/>
        <v>0.38279743088502188</v>
      </c>
      <c r="I636" s="138">
        <f t="shared" ca="1" si="4"/>
        <v>4.8606295931399455</v>
      </c>
      <c r="J636" s="41">
        <f t="shared" ca="1" si="5"/>
        <v>-0.21049823025753478</v>
      </c>
      <c r="K636" s="41">
        <f t="shared" ca="1" si="6"/>
        <v>-0.2758795891157626</v>
      </c>
      <c r="L636" s="41">
        <f t="shared" ca="1" si="7"/>
        <v>-0.14525694321051197</v>
      </c>
      <c r="M636" s="41">
        <f t="shared" ca="1" si="10"/>
        <v>-7.7926135209231195E-2</v>
      </c>
      <c r="N636" s="219">
        <f t="shared" ca="1" si="11"/>
        <v>3.6824164517305892E-2</v>
      </c>
    </row>
    <row r="637" spans="1:14" ht="13" x14ac:dyDescent="0.15">
      <c r="A637" s="166">
        <f t="shared" si="8"/>
        <v>10</v>
      </c>
      <c r="B637" s="166">
        <f t="shared" si="9"/>
        <v>1922</v>
      </c>
      <c r="C637" s="41">
        <f ca="1">'StockBond Returns'!W627</f>
        <v>1.3870974138188557E-2</v>
      </c>
      <c r="D637" s="217">
        <f>'StockBond Returns'!M627</f>
        <v>8.0668194500000006</v>
      </c>
      <c r="E637" s="41">
        <f t="shared" si="0"/>
        <v>7.9482297124550128E-2</v>
      </c>
      <c r="F637" s="138">
        <f t="shared" ca="1" si="3"/>
        <v>60.156606458751895</v>
      </c>
      <c r="G637" s="218">
        <f>'StockBond Returns'!C627</f>
        <v>1922.7499999999529</v>
      </c>
      <c r="H637" s="138">
        <f t="shared" ca="1" si="1"/>
        <v>0.39844877237992909</v>
      </c>
      <c r="I637" s="138">
        <f t="shared" ca="1" si="4"/>
        <v>4.8391653128567853</v>
      </c>
      <c r="J637" s="41">
        <f t="shared" ca="1" si="5"/>
        <v>-0.20640258266096101</v>
      </c>
      <c r="K637" s="41">
        <f t="shared" ca="1" si="6"/>
        <v>-0.27266772871151435</v>
      </c>
      <c r="L637" s="41">
        <f t="shared" ca="1" si="7"/>
        <v>-0.14204974077617749</v>
      </c>
      <c r="M637" s="41">
        <f t="shared" ca="1" si="10"/>
        <v>-7.6948255067489701E-2</v>
      </c>
      <c r="N637" s="219">
        <f t="shared" ca="1" si="11"/>
        <v>3.6658356118122945E-2</v>
      </c>
    </row>
    <row r="638" spans="1:14" ht="13" x14ac:dyDescent="0.15">
      <c r="A638" s="166">
        <f t="shared" si="8"/>
        <v>11</v>
      </c>
      <c r="B638" s="166">
        <f t="shared" si="9"/>
        <v>1922</v>
      </c>
      <c r="C638" s="41">
        <f ca="1">'StockBond Returns'!W628</f>
        <v>-3.898154515673552E-2</v>
      </c>
      <c r="D638" s="217">
        <f>'StockBond Returns'!M628</f>
        <v>7.93408596</v>
      </c>
      <c r="E638" s="41">
        <f t="shared" si="0"/>
        <v>8.0519231518383999E-2</v>
      </c>
      <c r="F638" s="138">
        <f t="shared" ca="1" si="3"/>
        <v>57.428692364037339</v>
      </c>
      <c r="G638" s="218">
        <f>'StockBond Returns'!C628</f>
        <v>1922.8333333332862</v>
      </c>
      <c r="H638" s="138">
        <f t="shared" ca="1" si="1"/>
        <v>0.38534284802149782</v>
      </c>
      <c r="I638" s="138">
        <f t="shared" ca="1" si="4"/>
        <v>4.8044863718005679</v>
      </c>
      <c r="J638" s="41">
        <f t="shared" ca="1" si="5"/>
        <v>-0.19975989119713256</v>
      </c>
      <c r="K638" s="41">
        <f t="shared" ca="1" si="6"/>
        <v>-0.26741782039408368</v>
      </c>
      <c r="L638" s="41">
        <f t="shared" ca="1" si="7"/>
        <v>-0.13643037356512966</v>
      </c>
      <c r="M638" s="41">
        <f t="shared" ca="1" si="10"/>
        <v>-7.736265671317677E-2</v>
      </c>
      <c r="N638" s="219">
        <f t="shared" ca="1" si="11"/>
        <v>3.6496097581146247E-2</v>
      </c>
    </row>
    <row r="639" spans="1:14" ht="13" x14ac:dyDescent="0.15">
      <c r="A639" s="166">
        <f t="shared" si="8"/>
        <v>12</v>
      </c>
      <c r="B639" s="166">
        <f t="shared" si="9"/>
        <v>1922</v>
      </c>
      <c r="C639" s="41">
        <f ca="1">'StockBond Returns'!W629</f>
        <v>1.1596516332536388E-2</v>
      </c>
      <c r="D639" s="217">
        <f>'StockBond Returns'!M629</f>
        <v>8.1855682000000005</v>
      </c>
      <c r="E639" s="41">
        <f t="shared" si="0"/>
        <v>7.8583114547869745E-2</v>
      </c>
      <c r="F639" s="138">
        <f t="shared" ca="1" si="3"/>
        <v>57.704853650340908</v>
      </c>
      <c r="G639" s="218">
        <f>'StockBond Returns'!C629</f>
        <v>1922.9166666666194</v>
      </c>
      <c r="H639" s="138">
        <f t="shared" ca="1" si="1"/>
        <v>0.37788559369773328</v>
      </c>
      <c r="I639" s="138">
        <f t="shared" ca="1" si="4"/>
        <v>4.7594041907621376</v>
      </c>
      <c r="J639" s="41">
        <f t="shared" ca="1" si="5"/>
        <v>-0.19106781858830113</v>
      </c>
      <c r="K639" s="41">
        <f t="shared" ca="1" si="6"/>
        <v>-0.2604786319741077</v>
      </c>
      <c r="L639" s="41">
        <f t="shared" ca="1" si="7"/>
        <v>-0.12880595425546426</v>
      </c>
      <c r="M639" s="41">
        <f t="shared" ca="1" si="10"/>
        <v>-8.2636534804956474E-2</v>
      </c>
      <c r="N639" s="219">
        <f t="shared" ca="1" si="11"/>
        <v>3.6328651893644634E-2</v>
      </c>
    </row>
    <row r="640" spans="1:14" ht="13" x14ac:dyDescent="0.15">
      <c r="A640" s="166">
        <f t="shared" si="8"/>
        <v>1</v>
      </c>
      <c r="B640" s="166">
        <f t="shared" si="9"/>
        <v>1923</v>
      </c>
      <c r="C640" s="41">
        <f ca="1">'StockBond Returns'!W630</f>
        <v>1.0793087676176878E-2</v>
      </c>
      <c r="D640" s="217">
        <f>'StockBond Returns'!M630</f>
        <v>8.1164529499999993</v>
      </c>
      <c r="E640" s="41">
        <f t="shared" si="0"/>
        <v>7.910326476111712E-2</v>
      </c>
      <c r="F640" s="138">
        <f t="shared" ca="1" si="3"/>
        <v>57.945703049087911</v>
      </c>
      <c r="G640" s="218">
        <f>'StockBond Returns'!C630</f>
        <v>1922.9999999999527</v>
      </c>
      <c r="H640" s="138">
        <f t="shared" ca="1" si="1"/>
        <v>0.38197452417175604</v>
      </c>
      <c r="I640" s="138">
        <f t="shared" ca="1" si="4"/>
        <v>4.721021204914293</v>
      </c>
      <c r="J640" s="41">
        <f t="shared" ca="1" si="5"/>
        <v>-0.18398094512385965</v>
      </c>
      <c r="K640" s="41">
        <f t="shared" ca="1" si="6"/>
        <v>-0.2544661535354239</v>
      </c>
      <c r="L640" s="41">
        <f t="shared" ca="1" si="7"/>
        <v>-0.12225511064728778</v>
      </c>
      <c r="M640" s="41">
        <f t="shared" ca="1" si="10"/>
        <v>-8.456742256242411E-2</v>
      </c>
      <c r="N640" s="219">
        <f t="shared" ca="1" si="11"/>
        <v>3.6129485073225047E-2</v>
      </c>
    </row>
    <row r="641" spans="1:14" ht="13" x14ac:dyDescent="0.15">
      <c r="A641" s="166">
        <f t="shared" si="8"/>
        <v>2</v>
      </c>
      <c r="B641" s="166">
        <f t="shared" si="9"/>
        <v>1923</v>
      </c>
      <c r="C641" s="41">
        <f ca="1">'StockBond Returns'!W631</f>
        <v>5.2562108559456207E-2</v>
      </c>
      <c r="D641" s="217">
        <f>'StockBond Returns'!M631</f>
        <v>8.6761656299999999</v>
      </c>
      <c r="E641" s="41">
        <f t="shared" si="0"/>
        <v>7.5129144177599111E-2</v>
      </c>
      <c r="F641" s="138">
        <f t="shared" ca="1" si="3"/>
        <v>60.589399472729873</v>
      </c>
      <c r="G641" s="218">
        <f>'StockBond Returns'!C631</f>
        <v>1923.083333333286</v>
      </c>
      <c r="H641" s="138">
        <f t="shared" ca="1" si="1"/>
        <v>0.37933581071840589</v>
      </c>
      <c r="I641" s="138">
        <f t="shared" ca="1" si="4"/>
        <v>4.6904640963895678</v>
      </c>
      <c r="J641" s="41">
        <f t="shared" ca="1" si="5"/>
        <v>-0.17771918530008968</v>
      </c>
      <c r="K641" s="41">
        <f t="shared" ca="1" si="6"/>
        <v>-0.24960920160335176</v>
      </c>
      <c r="L641" s="41">
        <f t="shared" ca="1" si="7"/>
        <v>-0.11704718268587178</v>
      </c>
      <c r="M641" s="41">
        <f t="shared" ca="1" si="10"/>
        <v>-8.3162795542944146E-2</v>
      </c>
      <c r="N641" s="219">
        <f t="shared" ca="1" si="11"/>
        <v>3.5916528101779602E-2</v>
      </c>
    </row>
    <row r="642" spans="1:14" ht="13" x14ac:dyDescent="0.15">
      <c r="A642" s="166">
        <f t="shared" si="8"/>
        <v>3</v>
      </c>
      <c r="B642" s="166">
        <f t="shared" si="9"/>
        <v>1923</v>
      </c>
      <c r="C642" s="41">
        <f ca="1">'StockBond Returns'!W632</f>
        <v>-7.4461957142558472E-3</v>
      </c>
      <c r="D642" s="217">
        <f>'StockBond Returns'!M632</f>
        <v>8.4559542899999993</v>
      </c>
      <c r="E642" s="41">
        <f t="shared" si="0"/>
        <v>7.6629931744226595E-2</v>
      </c>
      <c r="F642" s="138">
        <f t="shared" ca="1" si="3"/>
        <v>59.761727744016319</v>
      </c>
      <c r="G642" s="218">
        <f>'StockBond Returns'!C632</f>
        <v>1923.1666666666192</v>
      </c>
      <c r="H642" s="138">
        <f t="shared" ca="1" si="1"/>
        <v>0.38162809316175195</v>
      </c>
      <c r="I642" s="138">
        <f t="shared" ca="1" si="4"/>
        <v>4.6722524835463117</v>
      </c>
      <c r="J642" s="41">
        <f t="shared" ca="1" si="5"/>
        <v>-0.17381561556509861</v>
      </c>
      <c r="K642" s="41">
        <f t="shared" ca="1" si="6"/>
        <v>-0.24668431114641121</v>
      </c>
      <c r="L642" s="41">
        <f t="shared" ca="1" si="7"/>
        <v>-0.11409786994561599</v>
      </c>
      <c r="M642" s="41">
        <f t="shared" ca="1" si="10"/>
        <v>-7.8813195135666869E-2</v>
      </c>
      <c r="N642" s="219">
        <f t="shared" ca="1" si="11"/>
        <v>3.570822893118545E-2</v>
      </c>
    </row>
    <row r="643" spans="1:14" ht="13" x14ac:dyDescent="0.15">
      <c r="A643" s="166">
        <f t="shared" si="8"/>
        <v>4</v>
      </c>
      <c r="B643" s="166">
        <f t="shared" si="9"/>
        <v>1923</v>
      </c>
      <c r="C643" s="41">
        <f ca="1">'StockBond Returns'!W633</f>
        <v>-2.2163823318824421E-2</v>
      </c>
      <c r="D643" s="217">
        <f>'StockBond Returns'!M633</f>
        <v>8.0859259300000002</v>
      </c>
      <c r="E643" s="41">
        <f t="shared" si="0"/>
        <v>7.9335837271885562E-2</v>
      </c>
      <c r="F643" s="138">
        <f t="shared" ca="1" si="3"/>
        <v>58.064009613538843</v>
      </c>
      <c r="G643" s="218">
        <f>'StockBond Returns'!C633</f>
        <v>1923.2499999999525</v>
      </c>
      <c r="H643" s="138">
        <f t="shared" ca="1" si="1"/>
        <v>0.38387973483774301</v>
      </c>
      <c r="I643" s="138">
        <f t="shared" ca="1" si="4"/>
        <v>4.6580212782154051</v>
      </c>
      <c r="J643" s="41">
        <f t="shared" ca="1" si="5"/>
        <v>-0.17094839193444233</v>
      </c>
      <c r="K643" s="41">
        <f t="shared" ca="1" si="6"/>
        <v>-0.24438277802606956</v>
      </c>
      <c r="L643" s="41">
        <f t="shared" ca="1" si="7"/>
        <v>-0.11187326261814556</v>
      </c>
      <c r="M643" s="41">
        <f t="shared" ca="1" si="10"/>
        <v>-7.5621769425410434E-2</v>
      </c>
      <c r="N643" s="219">
        <f t="shared" ca="1" si="11"/>
        <v>3.5520901453284306E-2</v>
      </c>
    </row>
    <row r="644" spans="1:14" ht="13" x14ac:dyDescent="0.15">
      <c r="A644" s="166">
        <f t="shared" si="8"/>
        <v>5</v>
      </c>
      <c r="B644" s="166">
        <f t="shared" si="9"/>
        <v>1923</v>
      </c>
      <c r="C644" s="41">
        <f ca="1">'StockBond Returns'!W634</f>
        <v>-2.6025327775123615E-2</v>
      </c>
      <c r="D644" s="217">
        <f>'StockBond Returns'!M634</f>
        <v>7.9684774200000001</v>
      </c>
      <c r="E644" s="41">
        <f t="shared" si="0"/>
        <v>8.0247244378838942E-2</v>
      </c>
      <c r="F644" s="138">
        <f t="shared" ca="1" si="3"/>
        <v>56.178985592496211</v>
      </c>
      <c r="G644" s="218">
        <f>'StockBond Returns'!C634</f>
        <v>1923.3333333332857</v>
      </c>
      <c r="H644" s="138">
        <f t="shared" ca="1" si="1"/>
        <v>0.3756840654830263</v>
      </c>
      <c r="I644" s="138">
        <f t="shared" ca="1" si="4"/>
        <v>4.6318313010469581</v>
      </c>
      <c r="J644" s="41">
        <f t="shared" ca="1" si="5"/>
        <v>-0.16539665367857748</v>
      </c>
      <c r="K644" s="41">
        <f t="shared" ca="1" si="6"/>
        <v>-0.24011025674769115</v>
      </c>
      <c r="L644" s="41">
        <f t="shared" ca="1" si="7"/>
        <v>-0.10732531216462471</v>
      </c>
      <c r="M644" s="41">
        <f t="shared" ca="1" si="10"/>
        <v>-7.4421004150107328E-2</v>
      </c>
      <c r="N644" s="219">
        <f t="shared" ca="1" si="11"/>
        <v>3.5347819461776259E-2</v>
      </c>
    </row>
    <row r="645" spans="1:14" ht="13" x14ac:dyDescent="0.15">
      <c r="A645" s="166">
        <f t="shared" si="8"/>
        <v>6</v>
      </c>
      <c r="B645" s="166">
        <f t="shared" si="9"/>
        <v>1923</v>
      </c>
      <c r="C645" s="41">
        <f ca="1">'StockBond Returns'!W635</f>
        <v>-5.9017917783899101E-2</v>
      </c>
      <c r="D645" s="217">
        <f>'StockBond Returns'!M635</f>
        <v>7.2725040200000004</v>
      </c>
      <c r="E645" s="41">
        <f t="shared" si="0"/>
        <v>8.6252110500724066E-2</v>
      </c>
      <c r="F645" s="138">
        <f t="shared" ca="1" si="3"/>
        <v>52.50990686542179</v>
      </c>
      <c r="G645" s="218">
        <f>'StockBond Returns'!C635</f>
        <v>1923.416666666619</v>
      </c>
      <c r="H645" s="138">
        <f t="shared" ca="1" si="1"/>
        <v>0.37742419077825745</v>
      </c>
      <c r="I645" s="138">
        <f t="shared" ca="1" si="4"/>
        <v>4.6118066938018263</v>
      </c>
      <c r="J645" s="41">
        <f t="shared" ca="1" si="5"/>
        <v>-0.16187216510789892</v>
      </c>
      <c r="K645" s="41">
        <f t="shared" ca="1" si="6"/>
        <v>-0.23681079198940402</v>
      </c>
      <c r="L645" s="41">
        <f t="shared" ca="1" si="7"/>
        <v>-0.10390971820752182</v>
      </c>
      <c r="M645" s="41">
        <f t="shared" ca="1" si="10"/>
        <v>-7.2671253090753618E-2</v>
      </c>
      <c r="N645" s="219">
        <f t="shared" ca="1" si="11"/>
        <v>3.5176321669832471E-2</v>
      </c>
    </row>
    <row r="646" spans="1:14" ht="13" x14ac:dyDescent="0.15">
      <c r="A646" s="166">
        <f t="shared" si="8"/>
        <v>7</v>
      </c>
      <c r="B646" s="166">
        <f t="shared" si="9"/>
        <v>1923</v>
      </c>
      <c r="C646" s="41">
        <f ca="1">'StockBond Returns'!W636</f>
        <v>6.9703942816052803E-3</v>
      </c>
      <c r="D646" s="217">
        <f>'StockBond Returns'!M636</f>
        <v>7.2377093099999996</v>
      </c>
      <c r="E646" s="41">
        <f t="shared" si="0"/>
        <v>8.6582630786120926E-2</v>
      </c>
      <c r="F646" s="138">
        <f t="shared" ca="1" si="3"/>
        <v>52.495866633764756</v>
      </c>
      <c r="G646" s="218">
        <f>'StockBond Returns'!C636</f>
        <v>1923.4999999999523</v>
      </c>
      <c r="H646" s="138">
        <f t="shared" ca="1" si="1"/>
        <v>0.37876918654572483</v>
      </c>
      <c r="I646" s="138">
        <f t="shared" ca="1" si="4"/>
        <v>4.5987710992096424</v>
      </c>
      <c r="J646" s="41">
        <f t="shared" ca="1" si="5"/>
        <v>-0.15931052692737635</v>
      </c>
      <c r="K646" s="41">
        <f t="shared" ca="1" si="6"/>
        <v>-0.23464746946298698</v>
      </c>
      <c r="L646" s="41">
        <f t="shared" ca="1" si="7"/>
        <v>-0.10181883209298959</v>
      </c>
      <c r="M646" s="41">
        <f t="shared" ca="1" si="10"/>
        <v>-6.8394215085564203E-2</v>
      </c>
      <c r="N646" s="219">
        <f t="shared" ca="1" si="11"/>
        <v>3.5011078002958607E-2</v>
      </c>
    </row>
    <row r="647" spans="1:14" ht="13" x14ac:dyDescent="0.15">
      <c r="A647" s="166">
        <f t="shared" si="8"/>
        <v>8</v>
      </c>
      <c r="B647" s="166">
        <f t="shared" si="9"/>
        <v>1923</v>
      </c>
      <c r="C647" s="41">
        <f ca="1">'StockBond Returns'!W637</f>
        <v>2.2150879186534741E-2</v>
      </c>
      <c r="D647" s="217">
        <f>'StockBond Returns'!M637</f>
        <v>7.6092692299999998</v>
      </c>
      <c r="E647" s="41">
        <f t="shared" si="0"/>
        <v>8.3209332248190146E-2</v>
      </c>
      <c r="F647" s="138">
        <f t="shared" ca="1" si="3"/>
        <v>53.271536976325244</v>
      </c>
      <c r="G647" s="218">
        <f>'StockBond Returns'!C637</f>
        <v>1923.5833333332855</v>
      </c>
      <c r="H647" s="138">
        <f t="shared" ca="1" si="1"/>
        <v>0.36939075163623286</v>
      </c>
      <c r="I647" s="138">
        <f t="shared" ca="1" si="4"/>
        <v>4.5725610023170802</v>
      </c>
      <c r="J647" s="41">
        <f t="shared" ca="1" si="5"/>
        <v>-0.15402477205075404</v>
      </c>
      <c r="K647" s="41">
        <f t="shared" ca="1" si="6"/>
        <v>-0.23026043909375238</v>
      </c>
      <c r="L647" s="41">
        <f t="shared" ca="1" si="7"/>
        <v>-9.7112962468194675E-2</v>
      </c>
      <c r="M647" s="41">
        <f t="shared" ca="1" si="10"/>
        <v>-6.7118563962703104E-2</v>
      </c>
      <c r="N647" s="219">
        <f t="shared" ca="1" si="11"/>
        <v>3.4866734260249721E-2</v>
      </c>
    </row>
    <row r="648" spans="1:14" ht="13" x14ac:dyDescent="0.15">
      <c r="A648" s="166">
        <f t="shared" si="8"/>
        <v>9</v>
      </c>
      <c r="B648" s="166">
        <f t="shared" si="9"/>
        <v>1923</v>
      </c>
      <c r="C648" s="41">
        <f ca="1">'StockBond Returns'!W638</f>
        <v>-2.4847543786306873E-2</v>
      </c>
      <c r="D648" s="217">
        <f>'StockBond Returns'!M638</f>
        <v>7.4824343999999998</v>
      </c>
      <c r="E648" s="41">
        <f t="shared" si="0"/>
        <v>8.4323171881065875E-2</v>
      </c>
      <c r="F648" s="138">
        <f t="shared" ca="1" si="3"/>
        <v>51.587657829981445</v>
      </c>
      <c r="G648" s="218">
        <f>'StockBond Returns'!C638</f>
        <v>1923.6666666666188</v>
      </c>
      <c r="H648" s="138">
        <f t="shared" ca="1" si="1"/>
        <v>0.36250291151159497</v>
      </c>
      <c r="I648" s="138">
        <f t="shared" ca="1" si="4"/>
        <v>4.5522664829436534</v>
      </c>
      <c r="J648" s="41">
        <f t="shared" ca="1" si="5"/>
        <v>-0.14998203106372554</v>
      </c>
      <c r="K648" s="41">
        <f t="shared" ca="1" si="6"/>
        <v>-0.22682885298388045</v>
      </c>
      <c r="L648" s="41">
        <f t="shared" ca="1" si="7"/>
        <v>-9.3515601867029563E-2</v>
      </c>
      <c r="M648" s="41">
        <f t="shared" ca="1" si="10"/>
        <v>-6.3440981109011196E-2</v>
      </c>
      <c r="N648" s="219">
        <f t="shared" ca="1" si="11"/>
        <v>3.4726093085050258E-2</v>
      </c>
    </row>
    <row r="649" spans="1:14" ht="13" x14ac:dyDescent="0.15">
      <c r="A649" s="166">
        <f t="shared" si="8"/>
        <v>10</v>
      </c>
      <c r="B649" s="166">
        <f t="shared" si="9"/>
        <v>1923</v>
      </c>
      <c r="C649" s="41">
        <f ca="1">'StockBond Returns'!W639</f>
        <v>-4.069744835271138E-3</v>
      </c>
      <c r="D649" s="217">
        <f>'StockBond Returns'!M639</f>
        <v>7.3114772200000004</v>
      </c>
      <c r="E649" s="41">
        <f t="shared" si="0"/>
        <v>8.5885633293404415E-2</v>
      </c>
      <c r="F649" s="138">
        <f t="shared" ca="1" si="3"/>
        <v>51.01668160880444</v>
      </c>
      <c r="G649" s="218">
        <f>'StockBond Returns'!C639</f>
        <v>1923.749999999952</v>
      </c>
      <c r="H649" s="138">
        <f t="shared" ca="1" si="1"/>
        <v>0.36513333404167891</v>
      </c>
      <c r="I649" s="138">
        <f t="shared" ca="1" si="4"/>
        <v>4.5189510446054033</v>
      </c>
      <c r="J649" s="41">
        <f t="shared" ca="1" si="5"/>
        <v>-0.14326724928951473</v>
      </c>
      <c r="K649" s="41">
        <f t="shared" ca="1" si="6"/>
        <v>-0.22112873908154473</v>
      </c>
      <c r="L649" s="41">
        <f t="shared" ca="1" si="7"/>
        <v>-8.724993590461394E-2</v>
      </c>
      <c r="M649" s="41">
        <f t="shared" ca="1" si="10"/>
        <v>-6.6171384432896052E-2</v>
      </c>
      <c r="N649" s="219">
        <f t="shared" ca="1" si="11"/>
        <v>3.4600943234374772E-2</v>
      </c>
    </row>
    <row r="650" spans="1:14" ht="13" x14ac:dyDescent="0.15">
      <c r="A650" s="166">
        <f t="shared" si="8"/>
        <v>11</v>
      </c>
      <c r="B650" s="166">
        <f t="shared" si="9"/>
        <v>1923</v>
      </c>
      <c r="C650" s="41">
        <f ca="1">'StockBond Returns'!W640</f>
        <v>4.6947059815458075E-2</v>
      </c>
      <c r="D650" s="217">
        <f>'StockBond Returns'!M640</f>
        <v>7.6757195999999999</v>
      </c>
      <c r="E650" s="41">
        <f t="shared" si="0"/>
        <v>8.2640472301776111E-2</v>
      </c>
      <c r="F650" s="138">
        <f t="shared" ca="1" si="3"/>
        <v>53.029489541363603</v>
      </c>
      <c r="G650" s="218">
        <f>'StockBond Returns'!C640</f>
        <v>1923.8333333332853</v>
      </c>
      <c r="H650" s="138">
        <f t="shared" ca="1" si="1"/>
        <v>0.3651985051350321</v>
      </c>
      <c r="I650" s="138">
        <f t="shared" ca="1" si="4"/>
        <v>4.4988067017189373</v>
      </c>
      <c r="J650" s="41">
        <f t="shared" ca="1" si="5"/>
        <v>-0.13882277537360777</v>
      </c>
      <c r="K650" s="41">
        <f t="shared" ca="1" si="6"/>
        <v>-0.2176411809834472</v>
      </c>
      <c r="L650" s="41">
        <f t="shared" ca="1" si="7"/>
        <v>-8.3559861862350759E-2</v>
      </c>
      <c r="M650" s="41">
        <f t="shared" ca="1" si="10"/>
        <v>-6.3623797930989157E-2</v>
      </c>
      <c r="N650" s="219">
        <f t="shared" ca="1" si="11"/>
        <v>3.4460677150426999E-2</v>
      </c>
    </row>
    <row r="651" spans="1:14" ht="13" x14ac:dyDescent="0.15">
      <c r="A651" s="166">
        <f t="shared" si="8"/>
        <v>12</v>
      </c>
      <c r="B651" s="166">
        <f t="shared" si="9"/>
        <v>1923</v>
      </c>
      <c r="C651" s="41">
        <f ca="1">'StockBond Returns'!W641</f>
        <v>2.6688699546296987E-2</v>
      </c>
      <c r="D651" s="217">
        <f>'StockBond Returns'!M641</f>
        <v>7.9628283</v>
      </c>
      <c r="E651" s="41">
        <f t="shared" si="0"/>
        <v>8.0291759556086376E-2</v>
      </c>
      <c r="F651" s="138">
        <f t="shared" ca="1" si="3"/>
        <v>54.069832476513213</v>
      </c>
      <c r="G651" s="218">
        <f>'StockBond Returns'!C641</f>
        <v>1923.9166666666185</v>
      </c>
      <c r="H651" s="138">
        <f t="shared" ca="1" si="1"/>
        <v>0.3617801657035058</v>
      </c>
      <c r="I651" s="138">
        <f t="shared" ca="1" si="4"/>
        <v>4.4827012737247101</v>
      </c>
      <c r="J651" s="41">
        <f t="shared" ca="1" si="5"/>
        <v>-0.13511942085268935</v>
      </c>
      <c r="K651" s="41">
        <f t="shared" ca="1" si="6"/>
        <v>-0.21483032590836648</v>
      </c>
      <c r="L651" s="41">
        <f t="shared" ca="1" si="7"/>
        <v>-8.0651524422335474E-2</v>
      </c>
      <c r="M651" s="41">
        <f t="shared" ca="1" si="10"/>
        <v>-5.813814207553536E-2</v>
      </c>
      <c r="N651" s="219">
        <f t="shared" ca="1" si="11"/>
        <v>3.4330202178588072E-2</v>
      </c>
    </row>
    <row r="652" spans="1:14" ht="13" x14ac:dyDescent="0.15">
      <c r="A652" s="166">
        <f t="shared" si="8"/>
        <v>1</v>
      </c>
      <c r="B652" s="166">
        <f t="shared" si="9"/>
        <v>1924</v>
      </c>
      <c r="C652" s="41">
        <f ca="1">'StockBond Returns'!W642</f>
        <v>2.7467189096314522E-2</v>
      </c>
      <c r="D652" s="217">
        <f>'StockBond Returns'!M642</f>
        <v>8.2707189099999994</v>
      </c>
      <c r="E652" s="41">
        <f t="shared" si="0"/>
        <v>7.7954236861496731E-2</v>
      </c>
      <c r="F652" s="138">
        <f t="shared" ca="1" si="3"/>
        <v>55.18326153962547</v>
      </c>
      <c r="G652" s="218">
        <f>'StockBond Returns'!C642</f>
        <v>1923.9999999999518</v>
      </c>
      <c r="H652" s="138">
        <f t="shared" ca="1" si="1"/>
        <v>0.35848075340415719</v>
      </c>
      <c r="I652" s="138">
        <f t="shared" ca="1" si="4"/>
        <v>4.4592075029571108</v>
      </c>
      <c r="J652" s="41">
        <f t="shared" ca="1" si="5"/>
        <v>-0.1289221483381775</v>
      </c>
      <c r="K652" s="41">
        <f t="shared" ca="1" si="6"/>
        <v>-0.21069358270353777</v>
      </c>
      <c r="L652" s="41">
        <f t="shared" ca="1" si="7"/>
        <v>-7.6179566599707593E-2</v>
      </c>
      <c r="M652" s="41">
        <f t="shared" ca="1" si="10"/>
        <v>-5.5457006141944487E-2</v>
      </c>
      <c r="N652" s="219">
        <f t="shared" ca="1" si="11"/>
        <v>3.4224249161500818E-2</v>
      </c>
    </row>
    <row r="653" spans="1:14" ht="13" x14ac:dyDescent="0.15">
      <c r="A653" s="166">
        <f t="shared" si="8"/>
        <v>2</v>
      </c>
      <c r="B653" s="166">
        <f t="shared" si="9"/>
        <v>1924</v>
      </c>
      <c r="C653" s="41">
        <f ca="1">'StockBond Returns'!W643</f>
        <v>-5.4420421670395274E-3</v>
      </c>
      <c r="D653" s="217">
        <f>'StockBond Returns'!M643</f>
        <v>8.0326878100000005</v>
      </c>
      <c r="E653" s="41">
        <f t="shared" si="0"/>
        <v>7.9745665688332024E-2</v>
      </c>
      <c r="F653" s="138">
        <f t="shared" ca="1" si="3"/>
        <v>54.526422017384</v>
      </c>
      <c r="G653" s="218">
        <f>'StockBond Returns'!C643</f>
        <v>1924.0833333332851</v>
      </c>
      <c r="H653" s="138">
        <f t="shared" ca="1" si="1"/>
        <v>0.36235381844826758</v>
      </c>
      <c r="I653" s="138">
        <f t="shared" ca="1" si="4"/>
        <v>4.4422255106869724</v>
      </c>
      <c r="J653" s="41">
        <f t="shared" ca="1" si="5"/>
        <v>-0.12434131878284194</v>
      </c>
      <c r="K653" s="41">
        <f t="shared" ca="1" si="6"/>
        <v>-0.20767617725101117</v>
      </c>
      <c r="L653" s="41">
        <f t="shared" ca="1" si="7"/>
        <v>-7.3002958735158163E-2</v>
      </c>
      <c r="M653" s="41">
        <f t="shared" ca="1" si="10"/>
        <v>-5.2924098895389515E-2</v>
      </c>
      <c r="N653" s="219">
        <f t="shared" ca="1" si="11"/>
        <v>3.4128589996990227E-2</v>
      </c>
    </row>
    <row r="654" spans="1:14" ht="13" x14ac:dyDescent="0.15">
      <c r="A654" s="166">
        <f t="shared" si="8"/>
        <v>3</v>
      </c>
      <c r="B654" s="166">
        <f t="shared" si="9"/>
        <v>1924</v>
      </c>
      <c r="C654" s="41">
        <f ca="1">'StockBond Returns'!W644</f>
        <v>-1.0028083932506492E-2</v>
      </c>
      <c r="D654" s="217">
        <f>'StockBond Returns'!M644</f>
        <v>7.9218307100000001</v>
      </c>
      <c r="E654" s="41">
        <f t="shared" si="0"/>
        <v>8.0616723684694844E-2</v>
      </c>
      <c r="F654" s="138">
        <f t="shared" ca="1" si="3"/>
        <v>53.620906376910796</v>
      </c>
      <c r="G654" s="218">
        <f>'StockBond Returns'!C644</f>
        <v>1924.1666666666183</v>
      </c>
      <c r="H654" s="138">
        <f t="shared" ca="1" si="1"/>
        <v>0.36022848275919245</v>
      </c>
      <c r="I654" s="138">
        <f t="shared" ca="1" si="4"/>
        <v>4.4208259002844139</v>
      </c>
      <c r="J654" s="41">
        <f t="shared" ca="1" si="5"/>
        <v>-0.11815735109771142</v>
      </c>
      <c r="K654" s="41">
        <f t="shared" ca="1" si="6"/>
        <v>-0.20384082578005569</v>
      </c>
      <c r="L654" s="41">
        <f t="shared" ca="1" si="7"/>
        <v>-6.885641783835017E-2</v>
      </c>
      <c r="M654" s="41">
        <f t="shared" ca="1" si="10"/>
        <v>-5.3812713278513002E-2</v>
      </c>
      <c r="N654" s="219">
        <f t="shared" ca="1" si="11"/>
        <v>3.4043520763462259E-2</v>
      </c>
    </row>
    <row r="655" spans="1:14" ht="13" x14ac:dyDescent="0.15">
      <c r="A655" s="166">
        <f t="shared" si="8"/>
        <v>4</v>
      </c>
      <c r="B655" s="166">
        <f t="shared" si="9"/>
        <v>1924</v>
      </c>
      <c r="C655" s="41">
        <f ca="1">'StockBond Returns'!W645</f>
        <v>4.8810867427406665E-3</v>
      </c>
      <c r="D655" s="217">
        <f>'StockBond Returns'!M645</f>
        <v>7.9620265999999997</v>
      </c>
      <c r="E655" s="41">
        <f t="shared" si="0"/>
        <v>8.0298082086286929E-2</v>
      </c>
      <c r="F655" s="138">
        <f t="shared" ca="1" si="3"/>
        <v>53.520647882930128</v>
      </c>
      <c r="G655" s="218">
        <f>'StockBond Returns'!C645</f>
        <v>1924.2499999999516</v>
      </c>
      <c r="H655" s="138">
        <f t="shared" ca="1" si="1"/>
        <v>0.35813378141789848</v>
      </c>
      <c r="I655" s="138">
        <f t="shared" ca="1" si="4"/>
        <v>4.3950799468645689</v>
      </c>
      <c r="J655" s="41">
        <f t="shared" ca="1" si="5"/>
        <v>-0.11028052706409774</v>
      </c>
      <c r="K655" s="41">
        <f t="shared" ca="1" si="6"/>
        <v>-0.1991770023087962</v>
      </c>
      <c r="L655" s="41">
        <f t="shared" ca="1" si="7"/>
        <v>-6.3723581858994072E-2</v>
      </c>
      <c r="M655" s="41">
        <f t="shared" ca="1" si="10"/>
        <v>-5.64491477487572E-2</v>
      </c>
      <c r="N655" s="219">
        <f t="shared" ca="1" si="11"/>
        <v>3.395726658952361E-2</v>
      </c>
    </row>
    <row r="656" spans="1:14" ht="13" x14ac:dyDescent="0.15">
      <c r="A656" s="166">
        <f t="shared" si="8"/>
        <v>5</v>
      </c>
      <c r="B656" s="166">
        <f t="shared" si="9"/>
        <v>1924</v>
      </c>
      <c r="C656" s="41">
        <f ca="1">'StockBond Returns'!W646</f>
        <v>9.9110766401850191E-3</v>
      </c>
      <c r="D656" s="217">
        <f>'StockBond Returns'!M646</f>
        <v>7.8892524499999999</v>
      </c>
      <c r="E656" s="41">
        <f t="shared" si="0"/>
        <v>8.0877360931072756E-2</v>
      </c>
      <c r="F656" s="138">
        <f t="shared" ca="1" si="3"/>
        <v>53.689411853157239</v>
      </c>
      <c r="G656" s="218">
        <f>'StockBond Returns'!C646</f>
        <v>1924.3333333332848</v>
      </c>
      <c r="H656" s="138">
        <f t="shared" ca="1" si="1"/>
        <v>0.36185482838540112</v>
      </c>
      <c r="I656" s="138">
        <f t="shared" ca="1" si="4"/>
        <v>4.3812507097669435</v>
      </c>
      <c r="J656" s="41">
        <f t="shared" ca="1" si="5"/>
        <v>-0.10539742815747655</v>
      </c>
      <c r="K656" s="41">
        <f t="shared" ca="1" si="6"/>
        <v>-0.1966492375580563</v>
      </c>
      <c r="L656" s="41">
        <f t="shared" ca="1" si="7"/>
        <v>-6.1068967263136709E-2</v>
      </c>
      <c r="M656" s="41">
        <f t="shared" ca="1" si="10"/>
        <v>-5.4099680017140162E-2</v>
      </c>
      <c r="N656" s="219">
        <f t="shared" ca="1" si="11"/>
        <v>3.3860715919479797E-2</v>
      </c>
    </row>
    <row r="657" spans="1:14" ht="13" x14ac:dyDescent="0.15">
      <c r="A657" s="166">
        <f t="shared" si="8"/>
        <v>6</v>
      </c>
      <c r="B657" s="166">
        <f t="shared" si="9"/>
        <v>1924</v>
      </c>
      <c r="C657" s="41">
        <f ca="1">'StockBond Returns'!W647</f>
        <v>3.417121113240032E-2</v>
      </c>
      <c r="D657" s="217">
        <f>'StockBond Returns'!M647</f>
        <v>8.2432191600000007</v>
      </c>
      <c r="E657" s="41">
        <f t="shared" si="0"/>
        <v>7.8155914915648078E-2</v>
      </c>
      <c r="F657" s="138">
        <f t="shared" ca="1" si="3"/>
        <v>55.149824235040434</v>
      </c>
      <c r="G657" s="218">
        <f>'StockBond Returns'!C647</f>
        <v>1924.4166666666181</v>
      </c>
      <c r="H657" s="138">
        <f t="shared" ca="1" si="1"/>
        <v>0.35919041421056391</v>
      </c>
      <c r="I657" s="138">
        <f t="shared" ca="1" si="4"/>
        <v>4.3630169331992494</v>
      </c>
      <c r="J657" s="41">
        <f t="shared" ca="1" si="5"/>
        <v>-9.8591936970962357E-2</v>
      </c>
      <c r="K657" s="41">
        <f t="shared" ca="1" si="6"/>
        <v>-0.19329190052908629</v>
      </c>
      <c r="L657" s="41">
        <f t="shared" ca="1" si="7"/>
        <v>-5.7429702135753713E-2</v>
      </c>
      <c r="M657" s="41">
        <f t="shared" ca="1" si="10"/>
        <v>-5.3946268159275834E-2</v>
      </c>
      <c r="N657" s="219">
        <f t="shared" ca="1" si="11"/>
        <v>3.3778494923995525E-2</v>
      </c>
    </row>
    <row r="658" spans="1:14" ht="13" x14ac:dyDescent="0.15">
      <c r="A658" s="166">
        <f t="shared" si="8"/>
        <v>7</v>
      </c>
      <c r="B658" s="166">
        <f t="shared" si="9"/>
        <v>1924</v>
      </c>
      <c r="C658" s="41">
        <f ca="1">'StockBond Returns'!W648</f>
        <v>3.1920064033873867E-2</v>
      </c>
      <c r="D658" s="217">
        <f>'StockBond Returns'!M648</f>
        <v>8.6336823299999992</v>
      </c>
      <c r="E658" s="41">
        <f t="shared" si="0"/>
        <v>7.541271683261018E-2</v>
      </c>
      <c r="F658" s="138">
        <f t="shared" ca="1" si="3"/>
        <v>56.539554360847298</v>
      </c>
      <c r="G658" s="218">
        <f>'StockBond Returns'!C648</f>
        <v>1924.4999999999513</v>
      </c>
      <c r="H658" s="138">
        <f t="shared" ca="1" si="1"/>
        <v>0.35531678357137891</v>
      </c>
      <c r="I658" s="138">
        <f t="shared" ca="1" si="4"/>
        <v>4.3395645302249042</v>
      </c>
      <c r="J658" s="41">
        <f t="shared" ca="1" si="5"/>
        <v>-9.0379157853913372E-2</v>
      </c>
      <c r="K658" s="41">
        <f t="shared" ca="1" si="6"/>
        <v>-0.18893219040156362</v>
      </c>
      <c r="L658" s="41">
        <f t="shared" ca="1" si="7"/>
        <v>-5.2601077172857447E-2</v>
      </c>
      <c r="M658" s="41">
        <f t="shared" ca="1" si="10"/>
        <v>-5.6364311985279358E-2</v>
      </c>
      <c r="N658" s="219">
        <f t="shared" ca="1" si="11"/>
        <v>3.3702296997952873E-2</v>
      </c>
    </row>
    <row r="659" spans="1:14" ht="13" x14ac:dyDescent="0.15">
      <c r="A659" s="166">
        <f t="shared" si="8"/>
        <v>8</v>
      </c>
      <c r="B659" s="166">
        <f t="shared" si="9"/>
        <v>1924</v>
      </c>
      <c r="C659" s="41">
        <f ca="1">'StockBond Returns'!W649</f>
        <v>1.4351852449603814E-2</v>
      </c>
      <c r="D659" s="217">
        <f>'StockBond Returns'!M649</f>
        <v>8.7294584299999993</v>
      </c>
      <c r="E659" s="41">
        <f t="shared" si="0"/>
        <v>7.4777321841831612E-2</v>
      </c>
      <c r="F659" s="138">
        <f t="shared" ca="1" si="3"/>
        <v>56.990585464978466</v>
      </c>
      <c r="G659" s="218">
        <f>'StockBond Returns'!C649</f>
        <v>1924.5833333332846</v>
      </c>
      <c r="H659" s="138">
        <f t="shared" ca="1" si="1"/>
        <v>0.35513361260575876</v>
      </c>
      <c r="I659" s="138">
        <f t="shared" ca="1" si="4"/>
        <v>4.3253073911944302</v>
      </c>
      <c r="J659" s="41">
        <f t="shared" ca="1" si="5"/>
        <v>-8.3889647117014188E-2</v>
      </c>
      <c r="K659" s="41">
        <f t="shared" ca="1" si="6"/>
        <v>-0.18625873728511499</v>
      </c>
      <c r="L659" s="41">
        <f t="shared" ca="1" si="7"/>
        <v>-4.9719759605183489E-2</v>
      </c>
      <c r="M659" s="41">
        <f t="shared" ca="1" si="10"/>
        <v>-5.4073332427354792E-2</v>
      </c>
      <c r="N659" s="219">
        <f t="shared" ca="1" si="11"/>
        <v>3.3621689119756833E-2</v>
      </c>
    </row>
    <row r="660" spans="1:14" ht="13" x14ac:dyDescent="0.15">
      <c r="A660" s="166">
        <f t="shared" si="8"/>
        <v>9</v>
      </c>
      <c r="B660" s="166">
        <f t="shared" si="9"/>
        <v>1924</v>
      </c>
      <c r="C660" s="41">
        <f ca="1">'StockBond Returns'!W650</f>
        <v>-1.0034193264640827E-3</v>
      </c>
      <c r="D660" s="217">
        <f>'StockBond Returns'!M650</f>
        <v>8.6116366400000004</v>
      </c>
      <c r="E660" s="41">
        <f t="shared" si="0"/>
        <v>7.5560972716563674E-2</v>
      </c>
      <c r="F660" s="138">
        <f t="shared" ca="1" si="3"/>
        <v>56.578622745421008</v>
      </c>
      <c r="G660" s="218">
        <f>'StockBond Returns'!C650</f>
        <v>1924.6666666666179</v>
      </c>
      <c r="H660" s="138">
        <f t="shared" ca="1" si="1"/>
        <v>0.35626131413395878</v>
      </c>
      <c r="I660" s="138">
        <f t="shared" ca="1" si="4"/>
        <v>4.3190657938167947</v>
      </c>
      <c r="J660" s="41">
        <f t="shared" ca="1" si="5"/>
        <v>-7.8562693561729402E-2</v>
      </c>
      <c r="K660" s="41">
        <f t="shared" ca="1" si="6"/>
        <v>-0.18508277804441386</v>
      </c>
      <c r="L660" s="41">
        <f t="shared" ca="1" si="7"/>
        <v>-4.8568112550744891E-2</v>
      </c>
      <c r="M660" s="41">
        <f t="shared" ca="1" si="10"/>
        <v>-5.1227380910280784E-2</v>
      </c>
      <c r="N660" s="219">
        <f t="shared" ca="1" si="11"/>
        <v>3.3559472110244459E-2</v>
      </c>
    </row>
    <row r="661" spans="1:14" ht="13" x14ac:dyDescent="0.15">
      <c r="A661" s="166">
        <f t="shared" si="8"/>
        <v>10</v>
      </c>
      <c r="B661" s="166">
        <f t="shared" si="9"/>
        <v>1924</v>
      </c>
      <c r="C661" s="41">
        <f ca="1">'StockBond Returns'!W651</f>
        <v>-7.5459199561292876E-3</v>
      </c>
      <c r="D661" s="217">
        <f>'StockBond Returns'!M651</f>
        <v>8.5924917500000006</v>
      </c>
      <c r="E661" s="41">
        <f t="shared" si="0"/>
        <v>7.5690338093720028E-2</v>
      </c>
      <c r="F661" s="138">
        <f t="shared" ca="1" si="3"/>
        <v>55.798111992181987</v>
      </c>
      <c r="G661" s="218">
        <f>'StockBond Returns'!C651</f>
        <v>1924.7499999999511</v>
      </c>
      <c r="H661" s="138">
        <f t="shared" ca="1" si="1"/>
        <v>0.35194816347329239</v>
      </c>
      <c r="I661" s="138">
        <f t="shared" ca="1" si="4"/>
        <v>4.3058806232484077</v>
      </c>
      <c r="J661" s="41">
        <f t="shared" ca="1" si="5"/>
        <v>-7.1976322448083829E-2</v>
      </c>
      <c r="K661" s="41">
        <f t="shared" ca="1" si="6"/>
        <v>-0.18258739475102037</v>
      </c>
      <c r="L661" s="41">
        <f t="shared" ca="1" si="7"/>
        <v>-4.5862566219201817E-2</v>
      </c>
      <c r="M661" s="41">
        <f t="shared" ca="1" si="10"/>
        <v>-4.7150415938086554E-2</v>
      </c>
      <c r="N661" s="219">
        <f t="shared" ca="1" si="11"/>
        <v>3.351738882822581E-2</v>
      </c>
    </row>
    <row r="662" spans="1:14" ht="13" x14ac:dyDescent="0.15">
      <c r="A662" s="166">
        <f t="shared" si="8"/>
        <v>11</v>
      </c>
      <c r="B662" s="166">
        <f t="shared" si="9"/>
        <v>1924</v>
      </c>
      <c r="C662" s="41">
        <f ca="1">'StockBond Returns'!W652</f>
        <v>5.5461351864750458E-2</v>
      </c>
      <c r="D662" s="217">
        <f>'StockBond Returns'!M652</f>
        <v>9.1768291899999994</v>
      </c>
      <c r="E662" s="41">
        <f t="shared" si="0"/>
        <v>7.1985050298729605E-2</v>
      </c>
      <c r="F662" s="138">
        <f t="shared" ca="1" si="3"/>
        <v>58.5212830303633</v>
      </c>
      <c r="G662" s="218">
        <f>'StockBond Returns'!C652</f>
        <v>1924.8333333332844</v>
      </c>
      <c r="H662" s="138">
        <f t="shared" ca="1" si="1"/>
        <v>0.35105479187390776</v>
      </c>
      <c r="I662" s="138">
        <f t="shared" ca="1" si="4"/>
        <v>4.291736909987284</v>
      </c>
      <c r="J662" s="41">
        <f t="shared" ca="1" si="5"/>
        <v>-6.4879619657324916E-2</v>
      </c>
      <c r="K662" s="41">
        <f t="shared" ca="1" si="6"/>
        <v>-0.17989355546237118</v>
      </c>
      <c r="L662" s="41">
        <f t="shared" ca="1" si="7"/>
        <v>-4.2906991820138796E-2</v>
      </c>
      <c r="M662" s="41">
        <f t="shared" ca="1" si="10"/>
        <v>-4.6027714783241191E-2</v>
      </c>
      <c r="N662" s="219">
        <f t="shared" ca="1" si="11"/>
        <v>3.3500768387001452E-2</v>
      </c>
    </row>
    <row r="663" spans="1:14" ht="13" x14ac:dyDescent="0.15">
      <c r="A663" s="166">
        <f t="shared" si="8"/>
        <v>12</v>
      </c>
      <c r="B663" s="166">
        <f t="shared" si="9"/>
        <v>1924</v>
      </c>
      <c r="C663" s="41">
        <f ca="1">'StockBond Returns'!W653</f>
        <v>3.6421586434428041E-2</v>
      </c>
      <c r="D663" s="217">
        <f>'StockBond Returns'!M653</f>
        <v>9.5629250300000006</v>
      </c>
      <c r="E663" s="41">
        <f t="shared" si="0"/>
        <v>6.9785257746081061E-2</v>
      </c>
      <c r="F663" s="138">
        <f t="shared" ca="1" si="3"/>
        <v>60.288880234187936</v>
      </c>
      <c r="G663" s="218">
        <f>'StockBond Returns'!C653</f>
        <v>1924.9166666666176</v>
      </c>
      <c r="H663" s="138">
        <f t="shared" ca="1" si="1"/>
        <v>0.3506062538637848</v>
      </c>
      <c r="I663" s="138">
        <f t="shared" ca="1" si="4"/>
        <v>4.2805629981475626</v>
      </c>
      <c r="J663" s="41">
        <f t="shared" ca="1" si="5"/>
        <v>-5.8191440375952919E-2</v>
      </c>
      <c r="K663" s="41">
        <f t="shared" ca="1" si="6"/>
        <v>-0.1777527629744633</v>
      </c>
      <c r="L663" s="41">
        <f t="shared" ca="1" si="7"/>
        <v>-4.0577037946028516E-2</v>
      </c>
      <c r="M663" s="41">
        <f t="shared" ca="1" si="10"/>
        <v>-4.5092961416362543E-2</v>
      </c>
      <c r="N663" s="219">
        <f t="shared" ca="1" si="11"/>
        <v>3.3500002887325492E-2</v>
      </c>
    </row>
    <row r="664" spans="1:14" ht="13" x14ac:dyDescent="0.15">
      <c r="A664" s="166">
        <f t="shared" si="8"/>
        <v>1</v>
      </c>
      <c r="B664" s="166">
        <f t="shared" si="9"/>
        <v>1925</v>
      </c>
      <c r="C664" s="41">
        <f ca="1">'StockBond Returns'!W654</f>
        <v>1.9086990132245591E-2</v>
      </c>
      <c r="D664" s="217">
        <f>'StockBond Returns'!M654</f>
        <v>9.8510171300000007</v>
      </c>
      <c r="E664" s="41">
        <f t="shared" si="0"/>
        <v>6.8256180138730499E-2</v>
      </c>
      <c r="F664" s="138">
        <f t="shared" ca="1" si="3"/>
        <v>61.082315224330436</v>
      </c>
      <c r="G664" s="218">
        <f>'StockBond Returns'!C654</f>
        <v>1924.9999999999509</v>
      </c>
      <c r="H664" s="138">
        <f t="shared" ca="1" si="1"/>
        <v>0.34743712593688492</v>
      </c>
      <c r="I664" s="138">
        <f t="shared" ca="1" si="4"/>
        <v>4.2695193706802899</v>
      </c>
      <c r="J664" s="41">
        <f t="shared" ca="1" si="5"/>
        <v>-5.1749849227775702E-2</v>
      </c>
      <c r="K664" s="41">
        <f t="shared" ca="1" si="6"/>
        <v>-0.1756259211959571</v>
      </c>
      <c r="L664" s="41">
        <f t="shared" ca="1" si="7"/>
        <v>-3.8245891125881504E-2</v>
      </c>
      <c r="M664" s="41">
        <f t="shared" ca="1" si="10"/>
        <v>-4.2538530030511001E-2</v>
      </c>
      <c r="N664" s="219">
        <f t="shared" ca="1" si="11"/>
        <v>3.3509725234124869E-2</v>
      </c>
    </row>
    <row r="665" spans="1:14" ht="13" x14ac:dyDescent="0.15">
      <c r="A665" s="166">
        <f t="shared" si="8"/>
        <v>2</v>
      </c>
      <c r="B665" s="166">
        <f t="shared" si="9"/>
        <v>1925</v>
      </c>
      <c r="C665" s="41">
        <f ca="1">'StockBond Returns'!W655</f>
        <v>1.6451857700348533E-2</v>
      </c>
      <c r="D665" s="217">
        <f>'StockBond Returns'!M655</f>
        <v>9.9397082999999995</v>
      </c>
      <c r="E665" s="41">
        <f t="shared" si="0"/>
        <v>6.7803287069299611E-2</v>
      </c>
      <c r="F665" s="138">
        <f t="shared" ca="1" si="3"/>
        <v>61.734079670316333</v>
      </c>
      <c r="G665" s="218">
        <f>'StockBond Returns'!C655</f>
        <v>1925.0833333332841</v>
      </c>
      <c r="H665" s="138">
        <f t="shared" ca="1" si="1"/>
        <v>0.34881446048712261</v>
      </c>
      <c r="I665" s="138">
        <f t="shared" ca="1" si="4"/>
        <v>4.2559800127191441</v>
      </c>
      <c r="J665" s="41">
        <f t="shared" ca="1" si="5"/>
        <v>-4.4331272738505456E-2</v>
      </c>
      <c r="K665" s="41">
        <f t="shared" ca="1" si="6"/>
        <v>-0.17300337698440982</v>
      </c>
      <c r="L665" s="41">
        <f t="shared" ca="1" si="7"/>
        <v>-3.5317919648612306E-2</v>
      </c>
      <c r="M665" s="41">
        <f t="shared" ca="1" si="10"/>
        <v>-4.1926169105950262E-2</v>
      </c>
      <c r="N665" s="219">
        <f t="shared" ca="1" si="11"/>
        <v>3.353923307785539E-2</v>
      </c>
    </row>
    <row r="666" spans="1:14" ht="13" x14ac:dyDescent="0.15">
      <c r="A666" s="166">
        <f t="shared" si="8"/>
        <v>3</v>
      </c>
      <c r="B666" s="166">
        <f t="shared" si="9"/>
        <v>1925</v>
      </c>
      <c r="C666" s="41">
        <f ca="1">'StockBond Returns'!W656</f>
        <v>-5.1747105338339656E-2</v>
      </c>
      <c r="D666" s="217">
        <f>'StockBond Returns'!M656</f>
        <v>9.4306811600000007</v>
      </c>
      <c r="E666" s="41">
        <f t="shared" si="0"/>
        <v>7.0518439656377913E-2</v>
      </c>
      <c r="F666" s="138">
        <f t="shared" ca="1" si="3"/>
        <v>58.208755424794262</v>
      </c>
      <c r="G666" s="218">
        <f>'StockBond Returns'!C656</f>
        <v>1925.1666666666174</v>
      </c>
      <c r="H666" s="138">
        <f t="shared" ca="1" si="1"/>
        <v>0.3420658839080179</v>
      </c>
      <c r="I666" s="138">
        <f t="shared" ca="1" si="4"/>
        <v>4.2378174138679698</v>
      </c>
      <c r="J666" s="41">
        <f t="shared" ca="1" si="5"/>
        <v>-3.6353983267798484E-2</v>
      </c>
      <c r="K666" s="41">
        <f t="shared" ca="1" si="6"/>
        <v>-0.16945900344298381</v>
      </c>
      <c r="L666" s="41">
        <f t="shared" ca="1" si="7"/>
        <v>-3.1296024226125652E-2</v>
      </c>
      <c r="M666" s="41">
        <f t="shared" ca="1" si="10"/>
        <v>-4.1396899707059287E-2</v>
      </c>
      <c r="N666" s="219">
        <f t="shared" ca="1" si="11"/>
        <v>3.3576673854046932E-2</v>
      </c>
    </row>
    <row r="667" spans="1:14" ht="13" x14ac:dyDescent="0.15">
      <c r="A667" s="166">
        <f t="shared" si="8"/>
        <v>4</v>
      </c>
      <c r="B667" s="166">
        <f t="shared" si="9"/>
        <v>1925</v>
      </c>
      <c r="C667" s="41">
        <f ca="1">'StockBond Returns'!W657</f>
        <v>3.350105896723321E-2</v>
      </c>
      <c r="D667" s="217">
        <f>'StockBond Returns'!M657</f>
        <v>9.6413926799999992</v>
      </c>
      <c r="E667" s="41">
        <f t="shared" si="0"/>
        <v>6.9359727800237261E-2</v>
      </c>
      <c r="F667" s="138">
        <f t="shared" ca="1" si="3"/>
        <v>59.805284919434044</v>
      </c>
      <c r="G667" s="218">
        <f>'StockBond Returns'!C657</f>
        <v>1925.2499999999507</v>
      </c>
      <c r="H667" s="138">
        <f t="shared" ca="1" si="1"/>
        <v>0.34567319025229831</v>
      </c>
      <c r="I667" s="138">
        <f t="shared" ca="1" si="4"/>
        <v>4.2253568227023699</v>
      </c>
      <c r="J667" s="41">
        <f t="shared" ca="1" si="5"/>
        <v>-2.9787185243349223E-2</v>
      </c>
      <c r="K667" s="41">
        <f t="shared" ca="1" si="6"/>
        <v>-0.16700973531283136</v>
      </c>
      <c r="L667" s="41">
        <f t="shared" ca="1" si="7"/>
        <v>-2.8529994978594209E-2</v>
      </c>
      <c r="M667" s="41">
        <f t="shared" ca="1" si="10"/>
        <v>-3.8616618176258388E-2</v>
      </c>
      <c r="N667" s="219">
        <f t="shared" ca="1" si="11"/>
        <v>3.3617411215110984E-2</v>
      </c>
    </row>
    <row r="668" spans="1:14" ht="13" x14ac:dyDescent="0.15">
      <c r="A668" s="166">
        <f t="shared" si="8"/>
        <v>5</v>
      </c>
      <c r="B668" s="166">
        <f t="shared" si="9"/>
        <v>1925</v>
      </c>
      <c r="C668" s="41">
        <f ca="1">'StockBond Returns'!W658</f>
        <v>3.7607313306641597E-2</v>
      </c>
      <c r="D668" s="217">
        <f>'StockBond Returns'!M658</f>
        <v>9.89241101</v>
      </c>
      <c r="E668" s="41">
        <f t="shared" si="0"/>
        <v>6.8043795591849351E-2</v>
      </c>
      <c r="F668" s="138">
        <f t="shared" ca="1" si="3"/>
        <v>61.69572797657235</v>
      </c>
      <c r="G668" s="218">
        <f>'StockBond Returns'!C658</f>
        <v>1925.3333333332839</v>
      </c>
      <c r="H668" s="138">
        <f t="shared" ca="1" si="1"/>
        <v>0.34983429194401922</v>
      </c>
      <c r="I668" s="138">
        <f t="shared" ca="1" si="4"/>
        <v>4.2133362862609882</v>
      </c>
      <c r="J668" s="41">
        <f t="shared" ca="1" si="5"/>
        <v>-2.31367452514748E-2</v>
      </c>
      <c r="K668" s="41">
        <f t="shared" ca="1" si="6"/>
        <v>-0.1646332362271451</v>
      </c>
      <c r="L668" s="41">
        <f t="shared" ca="1" si="7"/>
        <v>-2.5830410554825489E-2</v>
      </c>
      <c r="M668" s="41">
        <f t="shared" ca="1" si="10"/>
        <v>-3.8325682465883637E-2</v>
      </c>
      <c r="N668" s="219">
        <f t="shared" ca="1" si="11"/>
        <v>3.3672372626546772E-2</v>
      </c>
    </row>
    <row r="669" spans="1:14" ht="13" x14ac:dyDescent="0.15">
      <c r="A669" s="166">
        <f t="shared" si="8"/>
        <v>6</v>
      </c>
      <c r="B669" s="166">
        <f t="shared" si="9"/>
        <v>1925</v>
      </c>
      <c r="C669" s="41">
        <f ca="1">'StockBond Returns'!W659</f>
        <v>-3.1826069935240787E-3</v>
      </c>
      <c r="D669" s="217">
        <f>'StockBond Returns'!M659</f>
        <v>9.9457810700000007</v>
      </c>
      <c r="E669" s="41">
        <f t="shared" si="0"/>
        <v>6.7772572508978418E-2</v>
      </c>
      <c r="F669" s="138">
        <f t="shared" ca="1" si="3"/>
        <v>61.150653814363643</v>
      </c>
      <c r="G669" s="218">
        <f>'StockBond Returns'!C659</f>
        <v>1925.4166666666172</v>
      </c>
      <c r="H669" s="138">
        <f t="shared" ca="1" si="1"/>
        <v>0.34536142663378316</v>
      </c>
      <c r="I669" s="138">
        <f t="shared" ca="1" si="4"/>
        <v>4.1995072986842077</v>
      </c>
      <c r="J669" s="41">
        <f t="shared" ca="1" si="5"/>
        <v>-1.4878856551774011E-2</v>
      </c>
      <c r="K669" s="41">
        <f t="shared" ca="1" si="6"/>
        <v>-0.16188237147644213</v>
      </c>
      <c r="L669" s="41">
        <f t="shared" ca="1" si="7"/>
        <v>-2.2672805326665602E-2</v>
      </c>
      <c r="M669" s="41">
        <f t="shared" ca="1" si="10"/>
        <v>-3.7476277772579225E-2</v>
      </c>
      <c r="N669" s="219">
        <f t="shared" ca="1" si="11"/>
        <v>3.3734148253224981E-2</v>
      </c>
    </row>
    <row r="670" spans="1:14" ht="13" x14ac:dyDescent="0.15">
      <c r="A670" s="166">
        <f t="shared" si="8"/>
        <v>7</v>
      </c>
      <c r="B670" s="166">
        <f t="shared" si="9"/>
        <v>1925</v>
      </c>
      <c r="C670" s="41">
        <f ca="1">'StockBond Returns'!W660</f>
        <v>1.907632155780763E-2</v>
      </c>
      <c r="D670" s="217">
        <f>'StockBond Returns'!M660</f>
        <v>10.00097736</v>
      </c>
      <c r="E670" s="41">
        <f t="shared" si="0"/>
        <v>6.7495113677569607E-2</v>
      </c>
      <c r="F670" s="138">
        <f t="shared" ca="1" si="3"/>
        <v>61.965233697734703</v>
      </c>
      <c r="G670" s="218">
        <f>'StockBond Returns'!C660</f>
        <v>1925.4999999999504</v>
      </c>
      <c r="H670" s="138">
        <f t="shared" ca="1" si="1"/>
        <v>0.34852920770714757</v>
      </c>
      <c r="I670" s="138">
        <f t="shared" ca="1" si="4"/>
        <v>4.1927197228199766</v>
      </c>
      <c r="J670" s="41">
        <f t="shared" ca="1" si="5"/>
        <v>-7.3208162147821998E-3</v>
      </c>
      <c r="K670" s="41">
        <f t="shared" ca="1" si="6"/>
        <v>-0.16052554646479389</v>
      </c>
      <c r="L670" s="41">
        <f t="shared" ca="1" si="7"/>
        <v>-2.1115378294053966E-2</v>
      </c>
      <c r="M670" s="41">
        <f t="shared" ca="1" si="10"/>
        <v>-3.3838604399625605E-2</v>
      </c>
      <c r="N670" s="219">
        <f t="shared" ca="1" si="11"/>
        <v>3.3807541815039331E-2</v>
      </c>
    </row>
    <row r="671" spans="1:14" ht="13" x14ac:dyDescent="0.15">
      <c r="A671" s="166">
        <f t="shared" si="8"/>
        <v>8</v>
      </c>
      <c r="B671" s="166">
        <f t="shared" si="9"/>
        <v>1925</v>
      </c>
      <c r="C671" s="41">
        <f ca="1">'StockBond Returns'!W661</f>
        <v>5.0967250303258615E-3</v>
      </c>
      <c r="D671" s="217">
        <f>'StockBond Returns'!M661</f>
        <v>10.11882744</v>
      </c>
      <c r="E671" s="41">
        <f t="shared" si="0"/>
        <v>6.6912839873470548E-2</v>
      </c>
      <c r="F671" s="138">
        <f t="shared" ca="1" si="3"/>
        <v>61.930747890088071</v>
      </c>
      <c r="G671" s="218">
        <f>'StockBond Returns'!C661</f>
        <v>1925.5833333332837</v>
      </c>
      <c r="H671" s="138">
        <f t="shared" ca="1" si="1"/>
        <v>0.34533018473447807</v>
      </c>
      <c r="I671" s="138">
        <f t="shared" ca="1" si="4"/>
        <v>4.1829162949486953</v>
      </c>
      <c r="J671" s="41">
        <f t="shared" ca="1" si="5"/>
        <v>3.4493313027228467E-4</v>
      </c>
      <c r="K671" s="41">
        <f t="shared" ca="1" si="6"/>
        <v>-0.1585580848483723</v>
      </c>
      <c r="L671" s="41">
        <f t="shared" ca="1" si="7"/>
        <v>-1.8826720203063751E-2</v>
      </c>
      <c r="M671" s="41">
        <f t="shared" ca="1" si="10"/>
        <v>-3.2920457060605313E-2</v>
      </c>
      <c r="N671" s="219">
        <f t="shared" ca="1" si="11"/>
        <v>3.3896666869180248E-2</v>
      </c>
    </row>
    <row r="672" spans="1:14" ht="13" x14ac:dyDescent="0.15">
      <c r="A672" s="166">
        <f t="shared" si="8"/>
        <v>9</v>
      </c>
      <c r="B672" s="166">
        <f t="shared" si="9"/>
        <v>1925</v>
      </c>
      <c r="C672" s="41">
        <f ca="1">'StockBond Returns'!W662</f>
        <v>2.339800031410981E-2</v>
      </c>
      <c r="D672" s="217">
        <f>'StockBond Returns'!M662</f>
        <v>10.524941569999999</v>
      </c>
      <c r="E672" s="41">
        <f t="shared" si="0"/>
        <v>6.5006201975048111E-2</v>
      </c>
      <c r="F672" s="138">
        <f t="shared" ca="1" si="3"/>
        <v>63.026393328168041</v>
      </c>
      <c r="G672" s="218">
        <f>'StockBond Returns'!C662</f>
        <v>1925.6666666666169</v>
      </c>
      <c r="H672" s="138">
        <f t="shared" ca="1" si="1"/>
        <v>0.3414255378708097</v>
      </c>
      <c r="I672" s="138">
        <f t="shared" ca="1" si="4"/>
        <v>4.1680805186855459</v>
      </c>
      <c r="J672" s="41">
        <f t="shared" ca="1" si="5"/>
        <v>8.8321287481289978E-3</v>
      </c>
      <c r="K672" s="41">
        <f t="shared" ca="1" si="6"/>
        <v>-0.15556307457070084</v>
      </c>
      <c r="L672" s="41">
        <f t="shared" ca="1" si="7"/>
        <v>-1.5319747151347096E-2</v>
      </c>
      <c r="M672" s="41">
        <f t="shared" ca="1" si="10"/>
        <v>-3.4957854855418136E-2</v>
      </c>
      <c r="N672" s="219">
        <f t="shared" ca="1" si="11"/>
        <v>3.398884947256333E-2</v>
      </c>
    </row>
    <row r="673" spans="1:14" ht="13" x14ac:dyDescent="0.15">
      <c r="A673" s="166">
        <f t="shared" si="8"/>
        <v>10</v>
      </c>
      <c r="B673" s="166">
        <f t="shared" si="9"/>
        <v>1925</v>
      </c>
      <c r="C673" s="41">
        <f ca="1">'StockBond Returns'!W663</f>
        <v>4.7134107813235987E-2</v>
      </c>
      <c r="D673" s="217">
        <f>'StockBond Returns'!M663</f>
        <v>11.17824646</v>
      </c>
      <c r="E673" s="41">
        <f t="shared" si="0"/>
        <v>6.2229734828194154E-2</v>
      </c>
      <c r="F673" s="138">
        <f t="shared" ca="1" si="3"/>
        <v>65.639567820394319</v>
      </c>
      <c r="G673" s="218">
        <f>'StockBond Returns'!C663</f>
        <v>1925.7499999999502</v>
      </c>
      <c r="H673" s="138">
        <f t="shared" ca="1" si="1"/>
        <v>0.34039440830836704</v>
      </c>
      <c r="I673" s="138">
        <f t="shared" ca="1" si="4"/>
        <v>4.1565267635206213</v>
      </c>
      <c r="J673" s="41">
        <f t="shared" ca="1" si="5"/>
        <v>1.6670065780975962E-2</v>
      </c>
      <c r="K673" s="41">
        <f t="shared" ca="1" si="6"/>
        <v>-0.15321582215451091</v>
      </c>
      <c r="L673" s="41">
        <f t="shared" ca="1" si="7"/>
        <v>-1.2544187596158274E-2</v>
      </c>
      <c r="M673" s="41">
        <f t="shared" ca="1" si="10"/>
        <v>-3.4686019608019647E-2</v>
      </c>
      <c r="N673" s="219">
        <f t="shared" ca="1" si="11"/>
        <v>3.4077847773288275E-2</v>
      </c>
    </row>
    <row r="674" spans="1:14" ht="13" x14ac:dyDescent="0.15">
      <c r="A674" s="166">
        <f t="shared" si="8"/>
        <v>11</v>
      </c>
      <c r="B674" s="166">
        <f t="shared" si="9"/>
        <v>1925</v>
      </c>
      <c r="C674" s="41">
        <f ca="1">'StockBond Returns'!W664</f>
        <v>-1.4785558618892358E-2</v>
      </c>
      <c r="D674" s="217">
        <f>'StockBond Returns'!M664</f>
        <v>10.812173270000001</v>
      </c>
      <c r="E674" s="41">
        <f t="shared" si="0"/>
        <v>6.3744171963773938E-2</v>
      </c>
      <c r="F674" s="138">
        <f t="shared" ca="1" si="3"/>
        <v>64.33368865583634</v>
      </c>
      <c r="G674" s="218">
        <f>'StockBond Returns'!C664</f>
        <v>1925.8333333332835</v>
      </c>
      <c r="H674" s="138">
        <f t="shared" ca="1" si="1"/>
        <v>0.34174147606179367</v>
      </c>
      <c r="I674" s="138">
        <f t="shared" ca="1" si="4"/>
        <v>4.1472134477085065</v>
      </c>
      <c r="J674" s="41">
        <f t="shared" ca="1" si="5"/>
        <v>2.4278281525712542E-2</v>
      </c>
      <c r="K674" s="41">
        <f t="shared" ca="1" si="6"/>
        <v>-0.15131421555229119</v>
      </c>
      <c r="L674" s="41">
        <f t="shared" ca="1" si="7"/>
        <v>-1.0265645330015172E-2</v>
      </c>
      <c r="M674" s="41">
        <f t="shared" ca="1" si="10"/>
        <v>-3.3674818682957297E-2</v>
      </c>
      <c r="N674" s="219">
        <f t="shared" ca="1" si="11"/>
        <v>3.4169876485378212E-2</v>
      </c>
    </row>
    <row r="675" spans="1:14" ht="13" x14ac:dyDescent="0.15">
      <c r="A675" s="166">
        <f t="shared" si="8"/>
        <v>12</v>
      </c>
      <c r="B675" s="166">
        <f t="shared" si="9"/>
        <v>1925</v>
      </c>
      <c r="C675" s="41">
        <f ca="1">'StockBond Returns'!W665</f>
        <v>4.5338400079034662E-2</v>
      </c>
      <c r="D675" s="217">
        <f>'StockBond Returns'!M665</f>
        <v>11.41576087</v>
      </c>
      <c r="E675" s="41">
        <f t="shared" si="0"/>
        <v>6.1299095451795321E-2</v>
      </c>
      <c r="F675" s="138">
        <f t="shared" ca="1" si="3"/>
        <v>66.893239682847621</v>
      </c>
      <c r="G675" s="218">
        <f>'StockBond Returns'!C665</f>
        <v>1925.9166666666167</v>
      </c>
      <c r="H675" s="138">
        <f t="shared" ca="1" si="1"/>
        <v>0.34170792369989161</v>
      </c>
      <c r="I675" s="138">
        <f t="shared" ca="1" si="4"/>
        <v>4.1383151175446136</v>
      </c>
      <c r="J675" s="41">
        <f t="shared" ca="1" si="5"/>
        <v>3.1778579293985088E-2</v>
      </c>
      <c r="K675" s="41">
        <f t="shared" ca="1" si="6"/>
        <v>-0.14948934574394779</v>
      </c>
      <c r="L675" s="41">
        <f t="shared" ca="1" si="7"/>
        <v>-8.0554156364299745E-3</v>
      </c>
      <c r="M675" s="41">
        <f t="shared" ca="1" si="10"/>
        <v>-3.3231114847394494E-2</v>
      </c>
      <c r="N675" s="219">
        <f t="shared" ca="1" si="11"/>
        <v>3.4265685385848378E-2</v>
      </c>
    </row>
    <row r="676" spans="1:14" ht="13" x14ac:dyDescent="0.15">
      <c r="A676" s="166">
        <f t="shared" si="8"/>
        <v>1</v>
      </c>
      <c r="B676" s="166">
        <f t="shared" si="9"/>
        <v>1926</v>
      </c>
      <c r="C676" s="41">
        <f ca="1">'StockBond Returns'!W666</f>
        <v>2.8132210467729578E-3</v>
      </c>
      <c r="D676" s="217">
        <f>'StockBond Returns'!M666</f>
        <v>11.538200379999999</v>
      </c>
      <c r="E676" s="41">
        <f t="shared" si="0"/>
        <v>6.0834314150644005E-2</v>
      </c>
      <c r="F676" s="138">
        <f t="shared" ca="1" si="3"/>
        <v>66.738755928987558</v>
      </c>
      <c r="G676" s="218">
        <f>'StockBond Returns'!C666</f>
        <v>1925.99999999995</v>
      </c>
      <c r="H676" s="138">
        <f t="shared" ca="1" si="1"/>
        <v>0.3383338703505987</v>
      </c>
      <c r="I676" s="138">
        <f t="shared" ca="1" si="4"/>
        <v>4.1292118619583285</v>
      </c>
      <c r="J676" s="41">
        <f t="shared" ca="1" si="5"/>
        <v>3.8823315571197448E-2</v>
      </c>
      <c r="K676" s="41">
        <f t="shared" ca="1" si="6"/>
        <v>-0.14761431096167354</v>
      </c>
      <c r="L676" s="41">
        <f t="shared" ca="1" si="7"/>
        <v>-5.7671388906320731E-3</v>
      </c>
      <c r="M676" s="41">
        <f t="shared" ca="1" si="10"/>
        <v>-3.2862600339860992E-2</v>
      </c>
      <c r="N676" s="219">
        <f t="shared" ca="1" si="11"/>
        <v>3.4362376549005008E-2</v>
      </c>
    </row>
    <row r="677" spans="1:14" ht="13" x14ac:dyDescent="0.15">
      <c r="A677" s="166">
        <f t="shared" si="8"/>
        <v>2</v>
      </c>
      <c r="B677" s="166">
        <f t="shared" si="9"/>
        <v>1926</v>
      </c>
      <c r="C677" s="41">
        <f ca="1">'StockBond Returns'!W667</f>
        <v>-2.8607132610331119E-2</v>
      </c>
      <c r="D677" s="217">
        <f>'StockBond Returns'!M667</f>
        <v>10.77816367</v>
      </c>
      <c r="E677" s="41">
        <f t="shared" si="0"/>
        <v>6.3890091606393279E-2</v>
      </c>
      <c r="F677" s="138">
        <f t="shared" ca="1" si="3"/>
        <v>64.50089637942358</v>
      </c>
      <c r="G677" s="218">
        <f>'StockBond Returns'!C667</f>
        <v>1926.0833333332832</v>
      </c>
      <c r="H677" s="138">
        <f t="shared" ca="1" si="1"/>
        <v>0.34341401486465445</v>
      </c>
      <c r="I677" s="138">
        <f t="shared" ca="1" si="4"/>
        <v>4.123811416335859</v>
      </c>
      <c r="J677" s="41">
        <f t="shared" ca="1" si="5"/>
        <v>4.5676708044229519E-2</v>
      </c>
      <c r="K677" s="41">
        <f t="shared" ca="1" si="6"/>
        <v>-0.14649804688015233</v>
      </c>
      <c r="L677" s="41">
        <f t="shared" ca="1" si="7"/>
        <v>-4.3422144748906932E-3</v>
      </c>
      <c r="M677" s="41">
        <f t="shared" ca="1" si="10"/>
        <v>-3.1054797247236698E-2</v>
      </c>
      <c r="N677" s="219">
        <f t="shared" ca="1" si="11"/>
        <v>3.4461165152824949E-2</v>
      </c>
    </row>
    <row r="678" spans="1:14" ht="13" x14ac:dyDescent="0.15">
      <c r="A678" s="166">
        <f t="shared" si="8"/>
        <v>3</v>
      </c>
      <c r="B678" s="166">
        <f t="shared" si="9"/>
        <v>1926</v>
      </c>
      <c r="C678" s="41">
        <f ca="1">'StockBond Returns'!W668</f>
        <v>-3.5440996331943336E-2</v>
      </c>
      <c r="D678" s="217">
        <f>'StockBond Returns'!M668</f>
        <v>10.31324665</v>
      </c>
      <c r="E678" s="41">
        <f t="shared" si="0"/>
        <v>6.5981338318423718E-2</v>
      </c>
      <c r="F678" s="138">
        <f t="shared" ca="1" si="3"/>
        <v>61.88367726740988</v>
      </c>
      <c r="G678" s="218">
        <f>'StockBond Returns'!C668</f>
        <v>1926.1666666666165</v>
      </c>
      <c r="H678" s="138">
        <f t="shared" ca="1" si="1"/>
        <v>0.34026398718075984</v>
      </c>
      <c r="I678" s="138">
        <f t="shared" ca="1" si="4"/>
        <v>4.1220095196086017</v>
      </c>
      <c r="J678" s="41">
        <f t="shared" ca="1" si="5"/>
        <v>5.2171507025891017E-2</v>
      </c>
      <c r="K678" s="41">
        <f t="shared" ca="1" si="6"/>
        <v>-0.1461249467287048</v>
      </c>
      <c r="L678" s="41">
        <f t="shared" ca="1" si="7"/>
        <v>-3.7636637767044512E-3</v>
      </c>
      <c r="M678" s="41">
        <f t="shared" ca="1" si="10"/>
        <v>-2.7327249607402737E-2</v>
      </c>
      <c r="N678" s="219">
        <f t="shared" ca="1" si="11"/>
        <v>3.4571342862724244E-2</v>
      </c>
    </row>
    <row r="679" spans="1:14" ht="13" x14ac:dyDescent="0.15">
      <c r="A679" s="166">
        <f t="shared" si="8"/>
        <v>4</v>
      </c>
      <c r="B679" s="166">
        <f t="shared" si="9"/>
        <v>1926</v>
      </c>
      <c r="C679" s="41">
        <f ca="1">'StockBond Returns'!W669</f>
        <v>1.340885339546629E-2</v>
      </c>
      <c r="D679" s="217">
        <f>'StockBond Returns'!M669</f>
        <v>10.61291705</v>
      </c>
      <c r="E679" s="41">
        <f t="shared" si="0"/>
        <v>6.4612400638239226E-2</v>
      </c>
      <c r="F679" s="138">
        <f t="shared" ca="1" si="3"/>
        <v>62.368639886360306</v>
      </c>
      <c r="G679" s="218">
        <f>'StockBond Returns'!C669</f>
        <v>1926.2499999999498</v>
      </c>
      <c r="H679" s="138">
        <f t="shared" ca="1" si="1"/>
        <v>0.33581562896663159</v>
      </c>
      <c r="I679" s="138">
        <f t="shared" ca="1" si="4"/>
        <v>4.1121519583229356</v>
      </c>
      <c r="J679" s="41">
        <f t="shared" ca="1" si="5"/>
        <v>6.0704664777603057E-2</v>
      </c>
      <c r="K679" s="41">
        <f t="shared" ca="1" si="6"/>
        <v>-0.14407805601230328</v>
      </c>
      <c r="L679" s="41">
        <f t="shared" ca="1" si="7"/>
        <v>-1.2139911042758911E-3</v>
      </c>
      <c r="M679" s="41">
        <f t="shared" ca="1" si="10"/>
        <v>-2.6791788038159847E-2</v>
      </c>
      <c r="N679" s="219">
        <f t="shared" ca="1" si="11"/>
        <v>3.4697974734403163E-2</v>
      </c>
    </row>
    <row r="680" spans="1:14" ht="13" x14ac:dyDescent="0.15">
      <c r="A680" s="166">
        <f t="shared" si="8"/>
        <v>5</v>
      </c>
      <c r="B680" s="166">
        <f t="shared" si="9"/>
        <v>1926</v>
      </c>
      <c r="C680" s="41">
        <f ca="1">'StockBond Returns'!W670</f>
        <v>1.7737319026421713E-2</v>
      </c>
      <c r="D680" s="217">
        <f>'StockBond Returns'!M670</f>
        <v>10.84960029</v>
      </c>
      <c r="E680" s="41">
        <f t="shared" si="0"/>
        <v>6.3584647050163368E-2</v>
      </c>
      <c r="F680" s="138">
        <f t="shared" ca="1" si="3"/>
        <v>63.133120251357013</v>
      </c>
      <c r="G680" s="218">
        <f>'StockBond Returns'!C670</f>
        <v>1926.333333333283</v>
      </c>
      <c r="H680" s="138">
        <f t="shared" ca="1" si="1"/>
        <v>0.33452476402983811</v>
      </c>
      <c r="I680" s="138">
        <f t="shared" ca="1" si="4"/>
        <v>4.0968424304087536</v>
      </c>
      <c r="J680" s="41">
        <f t="shared" ca="1" si="5"/>
        <v>6.9871498691892908E-2</v>
      </c>
      <c r="K680" s="41">
        <f t="shared" ca="1" si="6"/>
        <v>-0.14087955347860126</v>
      </c>
      <c r="L680" s="41">
        <f t="shared" ca="1" si="7"/>
        <v>2.7015797680536302E-3</v>
      </c>
      <c r="M680" s="41">
        <f t="shared" ca="1" si="10"/>
        <v>-2.764883881500324E-2</v>
      </c>
      <c r="N680" s="219">
        <f t="shared" ca="1" si="11"/>
        <v>3.4828298814925419E-2</v>
      </c>
    </row>
    <row r="681" spans="1:14" ht="13" x14ac:dyDescent="0.15">
      <c r="A681" s="166">
        <f t="shared" si="8"/>
        <v>6</v>
      </c>
      <c r="B681" s="166">
        <f t="shared" si="9"/>
        <v>1926</v>
      </c>
      <c r="C681" s="41">
        <f ca="1">'StockBond Returns'!W671</f>
        <v>4.2085437166009057E-2</v>
      </c>
      <c r="D681" s="217">
        <f>'StockBond Returns'!M671</f>
        <v>11.59559587</v>
      </c>
      <c r="E681" s="41">
        <f t="shared" si="0"/>
        <v>6.0619819421578375E-2</v>
      </c>
      <c r="F681" s="138">
        <f t="shared" ca="1" si="3"/>
        <v>65.441501831822706</v>
      </c>
      <c r="G681" s="218">
        <f>'StockBond Returns'!C671</f>
        <v>1926.4166666666163</v>
      </c>
      <c r="H681" s="138">
        <f t="shared" ca="1" si="1"/>
        <v>0.33058766864349859</v>
      </c>
      <c r="I681" s="138">
        <f t="shared" ca="1" si="4"/>
        <v>4.0820686724184689</v>
      </c>
      <c r="J681" s="41">
        <f t="shared" ca="1" si="5"/>
        <v>7.8681823550961205E-2</v>
      </c>
      <c r="K681" s="41">
        <f t="shared" ca="1" si="6"/>
        <v>-0.13777023842783498</v>
      </c>
      <c r="L681" s="41">
        <f t="shared" ca="1" si="7"/>
        <v>6.5384711209788282E-3</v>
      </c>
      <c r="M681" s="41">
        <f t="shared" ca="1" si="10"/>
        <v>-2.7964858235282719E-2</v>
      </c>
      <c r="N681" s="219">
        <f t="shared" ca="1" si="11"/>
        <v>3.4951431015854885E-2</v>
      </c>
    </row>
    <row r="682" spans="1:14" ht="13" x14ac:dyDescent="0.15">
      <c r="A682" s="166">
        <f t="shared" si="8"/>
        <v>7</v>
      </c>
      <c r="B682" s="166">
        <f t="shared" si="9"/>
        <v>1926</v>
      </c>
      <c r="C682" s="41">
        <f ca="1">'StockBond Returns'!W672</f>
        <v>2.9246314510525357E-2</v>
      </c>
      <c r="D682" s="217">
        <f>'StockBond Returns'!M672</f>
        <v>11.803855820000001</v>
      </c>
      <c r="E682" s="41">
        <f t="shared" si="0"/>
        <v>5.9859039929377925E-2</v>
      </c>
      <c r="F682" s="138">
        <f t="shared" ca="1" si="3"/>
        <v>67.015168436863362</v>
      </c>
      <c r="G682" s="218">
        <f>'StockBond Returns'!C672</f>
        <v>1926.4999999999495</v>
      </c>
      <c r="H682" s="138">
        <f t="shared" ca="1" si="1"/>
        <v>0.33428863694468264</v>
      </c>
      <c r="I682" s="138">
        <f t="shared" ca="1" si="4"/>
        <v>4.0678281016560041</v>
      </c>
      <c r="J682" s="41">
        <f t="shared" ca="1" si="5"/>
        <v>8.6562376383829687E-2</v>
      </c>
      <c r="K682" s="41">
        <f t="shared" ca="1" si="6"/>
        <v>-0.134751761828941</v>
      </c>
      <c r="L682" s="41">
        <f t="shared" ca="1" si="7"/>
        <v>1.0292228271324477E-2</v>
      </c>
      <c r="M682" s="41">
        <f t="shared" ca="1" si="10"/>
        <v>-2.9787734315799175E-2</v>
      </c>
      <c r="N682" s="219">
        <f t="shared" ca="1" si="11"/>
        <v>3.5059972456997768E-2</v>
      </c>
    </row>
    <row r="683" spans="1:14" ht="13" x14ac:dyDescent="0.15">
      <c r="A683" s="166">
        <f t="shared" si="8"/>
        <v>8</v>
      </c>
      <c r="B683" s="166">
        <f t="shared" si="9"/>
        <v>1926</v>
      </c>
      <c r="C683" s="41">
        <f ca="1">'StockBond Returns'!W673</f>
        <v>4.2270831587005592E-2</v>
      </c>
      <c r="D683" s="217">
        <f>'StockBond Returns'!M673</f>
        <v>12.726780939999999</v>
      </c>
      <c r="E683" s="41">
        <f t="shared" si="0"/>
        <v>5.678723236121011E-2</v>
      </c>
      <c r="F683" s="138">
        <f t="shared" ca="1" si="3"/>
        <v>69.499536040014405</v>
      </c>
      <c r="G683" s="218">
        <f>'StockBond Returns'!C673</f>
        <v>1926.5833333332828</v>
      </c>
      <c r="H683" s="138">
        <f t="shared" ca="1" si="1"/>
        <v>0.32889052517504952</v>
      </c>
      <c r="I683" s="138">
        <f t="shared" ca="1" si="4"/>
        <v>4.0513884420965756</v>
      </c>
      <c r="J683" s="41">
        <f t="shared" ca="1" si="5"/>
        <v>9.4837483632339348E-2</v>
      </c>
      <c r="K683" s="41">
        <f t="shared" ca="1" si="6"/>
        <v>-0.13124077129489919</v>
      </c>
      <c r="L683" s="41">
        <f t="shared" ca="1" si="7"/>
        <v>1.4643243312380427E-2</v>
      </c>
      <c r="M683" s="41">
        <f t="shared" ca="1" si="10"/>
        <v>-3.1444055672582572E-2</v>
      </c>
      <c r="N683" s="219">
        <f t="shared" ca="1" si="11"/>
        <v>3.5152989968191883E-2</v>
      </c>
    </row>
    <row r="684" spans="1:14" ht="13" x14ac:dyDescent="0.15">
      <c r="A684" s="166">
        <f t="shared" si="8"/>
        <v>9</v>
      </c>
      <c r="B684" s="166">
        <f t="shared" si="9"/>
        <v>1926</v>
      </c>
      <c r="C684" s="41">
        <f ca="1">'StockBond Returns'!W674</f>
        <v>1.5100173784613528E-2</v>
      </c>
      <c r="D684" s="217">
        <f>'StockBond Returns'!M674</f>
        <v>12.88319463</v>
      </c>
      <c r="E684" s="41">
        <f t="shared" si="0"/>
        <v>5.6310249659326926E-2</v>
      </c>
      <c r="F684" s="138">
        <f t="shared" ca="1" si="3"/>
        <v>70.215134282907314</v>
      </c>
      <c r="G684" s="218">
        <f>'StockBond Returns'!C674</f>
        <v>1926.666666666616</v>
      </c>
      <c r="H684" s="138">
        <f t="shared" ca="1" si="1"/>
        <v>0.32948597844447297</v>
      </c>
      <c r="I684" s="138">
        <f t="shared" ca="1" si="4"/>
        <v>4.0394488826702384</v>
      </c>
      <c r="J684" s="41">
        <f t="shared" ca="1" si="5"/>
        <v>0.10239808885564305</v>
      </c>
      <c r="K684" s="41">
        <f t="shared" ca="1" si="6"/>
        <v>-0.12867294515336714</v>
      </c>
      <c r="L684" s="41">
        <f t="shared" ca="1" si="7"/>
        <v>1.7917728198469929E-2</v>
      </c>
      <c r="M684" s="41">
        <f t="shared" ca="1" si="10"/>
        <v>-3.0861120709796852E-2</v>
      </c>
      <c r="N684" s="219">
        <f t="shared" ca="1" si="11"/>
        <v>3.5235084671050236E-2</v>
      </c>
    </row>
    <row r="685" spans="1:14" ht="13" x14ac:dyDescent="0.15">
      <c r="A685" s="166">
        <f t="shared" si="8"/>
        <v>10</v>
      </c>
      <c r="B685" s="166">
        <f t="shared" si="9"/>
        <v>1926</v>
      </c>
      <c r="C685" s="41">
        <f ca="1">'StockBond Returns'!W675</f>
        <v>-2.5056683309954444E-2</v>
      </c>
      <c r="D685" s="217">
        <f>'StockBond Returns'!M675</f>
        <v>12.53150346</v>
      </c>
      <c r="E685" s="41">
        <f t="shared" si="0"/>
        <v>5.7399442361084421E-2</v>
      </c>
      <c r="F685" s="138">
        <f t="shared" ca="1" si="3"/>
        <v>68.134545746987058</v>
      </c>
      <c r="G685" s="218">
        <f>'StockBond Returns'!C675</f>
        <v>1926.7499999999493</v>
      </c>
      <c r="H685" s="138">
        <f t="shared" ca="1" si="1"/>
        <v>0.32590707761690446</v>
      </c>
      <c r="I685" s="138">
        <f t="shared" ca="1" si="4"/>
        <v>4.0249615519787767</v>
      </c>
      <c r="J685" s="41">
        <f t="shared" ca="1" si="5"/>
        <v>0.10982537093186573</v>
      </c>
      <c r="K685" s="41">
        <f t="shared" ca="1" si="6"/>
        <v>-0.12553671564633628</v>
      </c>
      <c r="L685" s="41">
        <f t="shared" ca="1" si="7"/>
        <v>2.1875846800260446E-2</v>
      </c>
      <c r="M685" s="41">
        <f t="shared" ca="1" si="10"/>
        <v>-3.1652679996316824E-2</v>
      </c>
      <c r="N685" s="219">
        <f t="shared" ca="1" si="11"/>
        <v>3.5308266882887962E-2</v>
      </c>
    </row>
    <row r="686" spans="1:14" ht="13" x14ac:dyDescent="0.15">
      <c r="A686" s="166">
        <f t="shared" si="8"/>
        <v>11</v>
      </c>
      <c r="B686" s="166">
        <f t="shared" si="9"/>
        <v>1926</v>
      </c>
      <c r="C686" s="41">
        <f ca="1">'StockBond Returns'!W676</f>
        <v>1.5811370018490992E-2</v>
      </c>
      <c r="D686" s="217">
        <f>'StockBond Returns'!M676</f>
        <v>12.76827928</v>
      </c>
      <c r="E686" s="41">
        <f t="shared" si="0"/>
        <v>5.6659544448811591E-2</v>
      </c>
      <c r="F686" s="138">
        <f t="shared" ca="1" si="3"/>
        <v>68.880786145821716</v>
      </c>
      <c r="G686" s="218">
        <f>'StockBond Returns'!C676</f>
        <v>1926.8333333332826</v>
      </c>
      <c r="H686" s="138">
        <f t="shared" ca="1" si="1"/>
        <v>0.32522949702485593</v>
      </c>
      <c r="I686" s="138">
        <f t="shared" ca="1" si="4"/>
        <v>4.0084495729418386</v>
      </c>
      <c r="J686" s="41">
        <f t="shared" ca="1" si="5"/>
        <v>0.11675266565095987</v>
      </c>
      <c r="K686" s="41">
        <f t="shared" ca="1" si="6"/>
        <v>-0.12193454499230383</v>
      </c>
      <c r="L686" s="41">
        <f t="shared" ca="1" si="7"/>
        <v>2.6397256821043102E-2</v>
      </c>
      <c r="M686" s="41">
        <f t="shared" ca="1" si="10"/>
        <v>-3.3459544948992281E-2</v>
      </c>
      <c r="N686" s="219">
        <f t="shared" ca="1" si="11"/>
        <v>3.5363989821861272E-2</v>
      </c>
    </row>
    <row r="687" spans="1:14" ht="13" x14ac:dyDescent="0.15">
      <c r="A687" s="166">
        <f t="shared" si="8"/>
        <v>12</v>
      </c>
      <c r="B687" s="166">
        <f t="shared" si="9"/>
        <v>1926</v>
      </c>
      <c r="C687" s="41">
        <f ca="1">'StockBond Returns'!W677</f>
        <v>1.7283964370732971E-2</v>
      </c>
      <c r="D687" s="217">
        <f>'StockBond Returns'!M677</f>
        <v>13.009052730000001</v>
      </c>
      <c r="E687" s="41">
        <f t="shared" si="0"/>
        <v>5.5934773874577105E-2</v>
      </c>
      <c r="F687" s="138">
        <f t="shared" ca="1" si="3"/>
        <v>69.740468447330443</v>
      </c>
      <c r="G687" s="218">
        <f>'StockBond Returns'!C677</f>
        <v>1926.9166666666158</v>
      </c>
      <c r="H687" s="138">
        <f t="shared" ca="1" si="1"/>
        <v>0.32507644437570898</v>
      </c>
      <c r="I687" s="138">
        <f t="shared" ca="1" si="4"/>
        <v>3.9918180936176562</v>
      </c>
      <c r="J687" s="41">
        <f t="shared" ca="1" si="5"/>
        <v>0.12372452317422833</v>
      </c>
      <c r="K687" s="41">
        <f t="shared" ca="1" si="6"/>
        <v>-0.11827618002733009</v>
      </c>
      <c r="L687" s="41">
        <f t="shared" ca="1" si="7"/>
        <v>3.1004816190258522E-2</v>
      </c>
      <c r="M687" s="41">
        <f t="shared" ca="1" si="10"/>
        <v>-3.5400161603420521E-2</v>
      </c>
      <c r="N687" s="219">
        <f t="shared" ca="1" si="11"/>
        <v>3.5400502192501154E-2</v>
      </c>
    </row>
    <row r="688" spans="1:14" ht="13" x14ac:dyDescent="0.15">
      <c r="A688" s="166">
        <f t="shared" si="8"/>
        <v>1</v>
      </c>
      <c r="B688" s="166">
        <f t="shared" si="9"/>
        <v>1927</v>
      </c>
      <c r="C688" s="41">
        <f ca="1">'StockBond Returns'!W678</f>
        <v>2.5289091805994103E-4</v>
      </c>
      <c r="D688" s="217">
        <f>'StockBond Returns'!M678</f>
        <v>13.333534330000001</v>
      </c>
      <c r="E688" s="41">
        <f t="shared" si="0"/>
        <v>5.4999434705396671E-2</v>
      </c>
      <c r="F688" s="138">
        <f t="shared" ca="1" si="3"/>
        <v>69.432946525165846</v>
      </c>
      <c r="G688" s="218">
        <f>'StockBond Returns'!C678</f>
        <v>1926.9999999999491</v>
      </c>
      <c r="H688" s="138">
        <f t="shared" ca="1" si="1"/>
        <v>0.31823106740117979</v>
      </c>
      <c r="I688" s="138">
        <f t="shared" ca="1" si="4"/>
        <v>3.9717152906682367</v>
      </c>
      <c r="J688" s="41">
        <f t="shared" ca="1" si="5"/>
        <v>0.13178240439096545</v>
      </c>
      <c r="K688" s="41">
        <f t="shared" ca="1" si="6"/>
        <v>-0.11381334245929842</v>
      </c>
      <c r="L688" s="41">
        <f t="shared" ca="1" si="7"/>
        <v>3.6574265702630671E-2</v>
      </c>
      <c r="M688" s="41">
        <f t="shared" ca="1" si="10"/>
        <v>-3.8142041763727041E-2</v>
      </c>
      <c r="N688" s="219">
        <f t="shared" ca="1" si="11"/>
        <v>3.5420234545432569E-2</v>
      </c>
    </row>
    <row r="689" spans="1:14" ht="13" x14ac:dyDescent="0.15">
      <c r="A689" s="166">
        <f t="shared" si="8"/>
        <v>2</v>
      </c>
      <c r="B689" s="166">
        <f t="shared" si="9"/>
        <v>1927</v>
      </c>
      <c r="C689" s="41">
        <f ca="1">'StockBond Returns'!W679</f>
        <v>4.6089492543663221E-2</v>
      </c>
      <c r="D689" s="217">
        <f>'StockBond Returns'!M679</f>
        <v>13.753737429999999</v>
      </c>
      <c r="E689" s="41">
        <f t="shared" si="0"/>
        <v>5.3853754937140751E-2</v>
      </c>
      <c r="F689" s="138">
        <f t="shared" ca="1" si="3"/>
        <v>72.300177620512713</v>
      </c>
      <c r="G689" s="218">
        <f>'StockBond Returns'!C679</f>
        <v>1927.0833333332823</v>
      </c>
      <c r="H689" s="138">
        <f t="shared" ca="1" si="1"/>
        <v>0.32446967062390331</v>
      </c>
      <c r="I689" s="138">
        <f t="shared" ca="1" si="4"/>
        <v>3.9527709464274854</v>
      </c>
      <c r="J689" s="41">
        <f t="shared" ca="1" si="5"/>
        <v>0.13869807290828695</v>
      </c>
      <c r="K689" s="41">
        <f t="shared" ca="1" si="6"/>
        <v>-0.10956613832590811</v>
      </c>
      <c r="L689" s="41">
        <f t="shared" ca="1" si="7"/>
        <v>4.1913157761836128E-2</v>
      </c>
      <c r="M689" s="41">
        <f t="shared" ca="1" si="10"/>
        <v>-4.1476307386613898E-2</v>
      </c>
      <c r="N689" s="219">
        <f t="shared" ca="1" si="11"/>
        <v>3.5416057320586787E-2</v>
      </c>
    </row>
    <row r="690" spans="1:14" ht="13" x14ac:dyDescent="0.15">
      <c r="A690" s="166">
        <f t="shared" si="8"/>
        <v>3</v>
      </c>
      <c r="B690" s="166">
        <f t="shared" si="9"/>
        <v>1927</v>
      </c>
      <c r="C690" s="41">
        <f ca="1">'StockBond Returns'!W680</f>
        <v>1.6203691507595274E-2</v>
      </c>
      <c r="D690" s="217">
        <f>'StockBond Returns'!M680</f>
        <v>14.14455227</v>
      </c>
      <c r="E690" s="41">
        <f t="shared" si="0"/>
        <v>5.2849298475885938E-2</v>
      </c>
      <c r="F690" s="138">
        <f t="shared" ca="1" si="3"/>
        <v>73.141980117549593</v>
      </c>
      <c r="G690" s="218">
        <f>'StockBond Returns'!C680</f>
        <v>1927.1666666666156</v>
      </c>
      <c r="H690" s="138">
        <f t="shared" ca="1" si="1"/>
        <v>0.32212519486247443</v>
      </c>
      <c r="I690" s="138">
        <f t="shared" ca="1" si="4"/>
        <v>3.9346321541092002</v>
      </c>
      <c r="J690" s="41">
        <f t="shared" ca="1" si="5"/>
        <v>0.14493094725092859</v>
      </c>
      <c r="K690" s="41">
        <f t="shared" ca="1" si="6"/>
        <v>-0.10546120697337824</v>
      </c>
      <c r="L690" s="41">
        <f t="shared" ca="1" si="7"/>
        <v>4.7105114573258611E-2</v>
      </c>
      <c r="M690" s="41">
        <f t="shared" ca="1" si="10"/>
        <v>-4.5457771169144179E-2</v>
      </c>
      <c r="N690" s="219">
        <f t="shared" ca="1" si="11"/>
        <v>3.5384034117377235E-2</v>
      </c>
    </row>
    <row r="691" spans="1:14" ht="13" x14ac:dyDescent="0.15">
      <c r="A691" s="166">
        <f t="shared" si="8"/>
        <v>4</v>
      </c>
      <c r="B691" s="166">
        <f t="shared" si="9"/>
        <v>1927</v>
      </c>
      <c r="C691" s="41">
        <f ca="1">'StockBond Returns'!W681</f>
        <v>1.6871545880377922E-2</v>
      </c>
      <c r="D691" s="217">
        <f>'StockBond Returns'!M681</f>
        <v>14.447439040000001</v>
      </c>
      <c r="E691" s="41">
        <f t="shared" si="0"/>
        <v>5.2108209705240605E-2</v>
      </c>
      <c r="F691" s="138">
        <f t="shared" ca="1" si="3"/>
        <v>74.048438446017684</v>
      </c>
      <c r="G691" s="218">
        <f>'StockBond Returns'!C681</f>
        <v>1927.2499999999488</v>
      </c>
      <c r="H691" s="138">
        <f t="shared" ca="1" si="1"/>
        <v>0.32154429657422418</v>
      </c>
      <c r="I691" s="138">
        <f t="shared" ca="1" si="4"/>
        <v>3.9203608217167925</v>
      </c>
      <c r="J691" s="41">
        <f t="shared" ca="1" si="5"/>
        <v>0.15029855350076238</v>
      </c>
      <c r="K691" s="41">
        <f t="shared" ca="1" si="6"/>
        <v>-0.10220480761787309</v>
      </c>
      <c r="L691" s="41">
        <f t="shared" ca="1" si="7"/>
        <v>5.1323158297891025E-2</v>
      </c>
      <c r="M691" s="41">
        <f t="shared" ca="1" si="10"/>
        <v>-4.664008979968759E-2</v>
      </c>
      <c r="N691" s="219">
        <f t="shared" ca="1" si="11"/>
        <v>3.5323525006849356E-2</v>
      </c>
    </row>
    <row r="692" spans="1:14" ht="13" x14ac:dyDescent="0.15">
      <c r="A692" s="166">
        <f t="shared" si="8"/>
        <v>5</v>
      </c>
      <c r="B692" s="166">
        <f t="shared" si="9"/>
        <v>1927</v>
      </c>
      <c r="C692" s="41">
        <f ca="1">'StockBond Returns'!W682</f>
        <v>3.747189793053847E-2</v>
      </c>
      <c r="D692" s="217">
        <f>'StockBond Returns'!M682</f>
        <v>15.20646062</v>
      </c>
      <c r="E692" s="41">
        <f t="shared" si="0"/>
        <v>5.0380761177415918E-2</v>
      </c>
      <c r="F692" s="138">
        <f t="shared" ca="1" si="3"/>
        <v>76.48958080174701</v>
      </c>
      <c r="G692" s="218">
        <f>'StockBond Returns'!C682</f>
        <v>1927.3333333332821</v>
      </c>
      <c r="H692" s="138">
        <f t="shared" ca="1" si="1"/>
        <v>0.32113360857778944</v>
      </c>
      <c r="I692" s="138">
        <f t="shared" ca="1" si="4"/>
        <v>3.906969666264744</v>
      </c>
      <c r="J692" s="41">
        <f t="shared" ca="1" si="5"/>
        <v>0.15632847091269908</v>
      </c>
      <c r="K692" s="41">
        <f t="shared" ca="1" si="6"/>
        <v>-9.9127610707669067E-2</v>
      </c>
      <c r="L692" s="41">
        <f t="shared" ca="1" si="7"/>
        <v>5.5350121360077553E-2</v>
      </c>
      <c r="M692" s="41">
        <f t="shared" ca="1" si="10"/>
        <v>-4.634612323253684E-2</v>
      </c>
      <c r="N692" s="219">
        <f t="shared" ca="1" si="11"/>
        <v>3.52498511759234E-2</v>
      </c>
    </row>
    <row r="693" spans="1:14" ht="13" x14ac:dyDescent="0.15">
      <c r="A693" s="166">
        <f t="shared" si="8"/>
        <v>6</v>
      </c>
      <c r="B693" s="166">
        <f t="shared" si="9"/>
        <v>1927</v>
      </c>
      <c r="C693" s="41">
        <f ca="1">'StockBond Returns'!W683</f>
        <v>-1.544524273821396E-2</v>
      </c>
      <c r="D693" s="217">
        <f>'StockBond Returns'!M683</f>
        <v>14.92739437</v>
      </c>
      <c r="E693" s="41">
        <f t="shared" si="0"/>
        <v>5.0995463950819435E-2</v>
      </c>
      <c r="F693" s="138">
        <f t="shared" ca="1" si="3"/>
        <v>74.992007037277887</v>
      </c>
      <c r="G693" s="218">
        <f>'StockBond Returns'!C683</f>
        <v>1927.4166666666154</v>
      </c>
      <c r="H693" s="138">
        <f t="shared" ca="1" si="1"/>
        <v>0.31868768262242514</v>
      </c>
      <c r="I693" s="138">
        <f t="shared" ca="1" si="4"/>
        <v>3.8950696802436706</v>
      </c>
      <c r="J693" s="41">
        <f t="shared" ca="1" si="5"/>
        <v>0.16049329743780127</v>
      </c>
      <c r="K693" s="41">
        <f t="shared" ca="1" si="6"/>
        <v>-9.6375318779818531E-2</v>
      </c>
      <c r="L693" s="41">
        <f t="shared" ca="1" si="7"/>
        <v>5.901048127642694E-2</v>
      </c>
      <c r="M693" s="41">
        <f t="shared" ca="1" si="10"/>
        <v>-4.580985945638405E-2</v>
      </c>
      <c r="N693" s="219">
        <f t="shared" ca="1" si="11"/>
        <v>3.516795107150799E-2</v>
      </c>
    </row>
    <row r="694" spans="1:14" ht="13" x14ac:dyDescent="0.15">
      <c r="A694" s="166">
        <f t="shared" si="8"/>
        <v>7</v>
      </c>
      <c r="B694" s="166">
        <f t="shared" si="9"/>
        <v>1927</v>
      </c>
      <c r="C694" s="41">
        <f ca="1">'StockBond Returns'!W684</f>
        <v>7.0288753756110781E-2</v>
      </c>
      <c r="D694" s="217">
        <f>'StockBond Returns'!M684</f>
        <v>16.6004085</v>
      </c>
      <c r="E694" s="41">
        <f t="shared" si="0"/>
        <v>4.7619740728067024E-2</v>
      </c>
      <c r="F694" s="138">
        <f t="shared" ca="1" si="3"/>
        <v>79.922013910926253</v>
      </c>
      <c r="G694" s="218">
        <f>'StockBond Returns'!C684</f>
        <v>1927.4999999999486</v>
      </c>
      <c r="H694" s="138">
        <f t="shared" ca="1" si="1"/>
        <v>0.31715546507527287</v>
      </c>
      <c r="I694" s="138">
        <f t="shared" ca="1" si="4"/>
        <v>3.877936508374261</v>
      </c>
      <c r="J694" s="41">
        <f t="shared" ca="1" si="5"/>
        <v>0.16579415168068401</v>
      </c>
      <c r="K694" s="41">
        <f t="shared" ca="1" si="6"/>
        <v>-9.2383000459146492E-2</v>
      </c>
      <c r="L694" s="41">
        <f t="shared" ca="1" si="7"/>
        <v>6.4136337058422921E-2</v>
      </c>
      <c r="M694" s="41">
        <f t="shared" ca="1" si="10"/>
        <v>-4.6681321957640853E-2</v>
      </c>
      <c r="N694" s="219">
        <f t="shared" ca="1" si="11"/>
        <v>3.5080932449736951E-2</v>
      </c>
    </row>
    <row r="695" spans="1:14" ht="13" x14ac:dyDescent="0.15">
      <c r="A695" s="166">
        <f t="shared" si="8"/>
        <v>8</v>
      </c>
      <c r="B695" s="166">
        <f t="shared" si="9"/>
        <v>1927</v>
      </c>
      <c r="C695" s="41">
        <f ca="1">'StockBond Returns'!W685</f>
        <v>4.3538447928669136E-2</v>
      </c>
      <c r="D695" s="217">
        <f>'StockBond Returns'!M685</f>
        <v>17.462477029999999</v>
      </c>
      <c r="E695" s="41">
        <f t="shared" si="0"/>
        <v>4.6132822201627829E-2</v>
      </c>
      <c r="F695" s="138">
        <f t="shared" ca="1" si="3"/>
        <v>83.070730430164744</v>
      </c>
      <c r="G695" s="218">
        <f>'StockBond Returns'!C685</f>
        <v>1927.5833333332819</v>
      </c>
      <c r="H695" s="138">
        <f t="shared" ca="1" si="1"/>
        <v>0.3193572697578454</v>
      </c>
      <c r="I695" s="138">
        <f t="shared" ca="1" si="4"/>
        <v>3.8684032529570569</v>
      </c>
      <c r="J695" s="41">
        <f t="shared" ca="1" si="5"/>
        <v>0.16865300440346953</v>
      </c>
      <c r="K695" s="41">
        <f t="shared" ca="1" si="6"/>
        <v>-9.0146277937779185E-2</v>
      </c>
      <c r="L695" s="41">
        <f t="shared" ca="1" si="7"/>
        <v>6.7219140587260195E-2</v>
      </c>
      <c r="M695" s="41">
        <f t="shared" ca="1" si="10"/>
        <v>-4.5166044124079208E-2</v>
      </c>
      <c r="N695" s="219">
        <f t="shared" ca="1" si="11"/>
        <v>3.4984467182612611E-2</v>
      </c>
    </row>
    <row r="696" spans="1:14" ht="13" x14ac:dyDescent="0.15">
      <c r="A696" s="166">
        <f t="shared" si="8"/>
        <v>9</v>
      </c>
      <c r="B696" s="166">
        <f t="shared" si="9"/>
        <v>1927</v>
      </c>
      <c r="C696" s="41">
        <f ca="1">'StockBond Returns'!W686</f>
        <v>2.1871829269353001E-2</v>
      </c>
      <c r="D696" s="217">
        <f>'StockBond Returns'!M686</f>
        <v>18.029098260000001</v>
      </c>
      <c r="E696" s="41">
        <f t="shared" si="0"/>
        <v>4.5232945530022314E-2</v>
      </c>
      <c r="F696" s="138">
        <f t="shared" ca="1" si="3"/>
        <v>84.561297065975836</v>
      </c>
      <c r="G696" s="218">
        <f>'StockBond Returns'!C686</f>
        <v>1927.6666666666151</v>
      </c>
      <c r="H696" s="138">
        <f t="shared" ca="1" si="1"/>
        <v>0.31874637867777672</v>
      </c>
      <c r="I696" s="138">
        <f t="shared" ca="1" si="4"/>
        <v>3.8576636531903605</v>
      </c>
      <c r="J696" s="41">
        <f t="shared" ca="1" si="5"/>
        <v>0.17103502904483103</v>
      </c>
      <c r="K696" s="41">
        <f t="shared" ca="1" si="6"/>
        <v>-8.7613277215151109E-2</v>
      </c>
      <c r="L696" s="41">
        <f t="shared" ca="1" si="7"/>
        <v>7.0656310523675048E-2</v>
      </c>
      <c r="M696" s="41">
        <f t="shared" ca="1" si="10"/>
        <v>-4.5002482952503753E-2</v>
      </c>
      <c r="N696" s="219">
        <f t="shared" ca="1" si="11"/>
        <v>3.4888439567809772E-2</v>
      </c>
    </row>
    <row r="697" spans="1:14" ht="13" x14ac:dyDescent="0.15">
      <c r="A697" s="166">
        <f t="shared" si="8"/>
        <v>10</v>
      </c>
      <c r="B697" s="166">
        <f t="shared" si="9"/>
        <v>1927</v>
      </c>
      <c r="C697" s="41">
        <f ca="1">'StockBond Returns'!W687</f>
        <v>-3.4579644030438214E-2</v>
      </c>
      <c r="D697" s="217">
        <f>'StockBond Returns'!M687</f>
        <v>17.526723919999998</v>
      </c>
      <c r="E697" s="41">
        <f t="shared" si="0"/>
        <v>4.6027864207950624E-2</v>
      </c>
      <c r="F697" s="138">
        <f t="shared" ca="1" si="3"/>
        <v>81.329473272315141</v>
      </c>
      <c r="G697" s="218">
        <f>'StockBond Returns'!C687</f>
        <v>1927.7499999999484</v>
      </c>
      <c r="H697" s="138">
        <f t="shared" ca="1" si="1"/>
        <v>0.31195182932352256</v>
      </c>
      <c r="I697" s="138">
        <f t="shared" ca="1" si="4"/>
        <v>3.8437084048969785</v>
      </c>
      <c r="J697" s="41">
        <f t="shared" ca="1" si="5"/>
        <v>0.17501738485371177</v>
      </c>
      <c r="K697" s="41">
        <f t="shared" ca="1" si="6"/>
        <v>-8.4300699382809263E-2</v>
      </c>
      <c r="L697" s="41">
        <f t="shared" ca="1" si="7"/>
        <v>7.5018268908138452E-2</v>
      </c>
      <c r="M697" s="41">
        <f t="shared" ca="1" si="10"/>
        <v>-4.5032267946184312E-2</v>
      </c>
      <c r="N697" s="219">
        <f t="shared" ca="1" si="11"/>
        <v>3.478995309630848E-2</v>
      </c>
    </row>
    <row r="698" spans="1:14" ht="13" x14ac:dyDescent="0.15">
      <c r="A698" s="166">
        <f t="shared" si="8"/>
        <v>11</v>
      </c>
      <c r="B698" s="166">
        <f t="shared" si="9"/>
        <v>1927</v>
      </c>
      <c r="C698" s="41">
        <f ca="1">'StockBond Returns'!W688</f>
        <v>6.1278039630086996E-2</v>
      </c>
      <c r="D698" s="217">
        <f>'StockBond Returns'!M688</f>
        <v>18.418256379999999</v>
      </c>
      <c r="E698" s="41">
        <f t="shared" si="0"/>
        <v>4.4646977959484788E-2</v>
      </c>
      <c r="F698" s="138">
        <f t="shared" ca="1" si="3"/>
        <v>85.982116332706681</v>
      </c>
      <c r="G698" s="218">
        <f>'StockBond Returns'!C688</f>
        <v>1927.8333333332816</v>
      </c>
      <c r="H698" s="138">
        <f t="shared" ca="1" si="1"/>
        <v>0.3199034710680177</v>
      </c>
      <c r="I698" s="138">
        <f t="shared" ca="1" si="4"/>
        <v>3.8383823789401403</v>
      </c>
      <c r="J698" s="41">
        <f t="shared" ca="1" si="5"/>
        <v>0.1776317659084603</v>
      </c>
      <c r="K698" s="41">
        <f t="shared" ca="1" si="6"/>
        <v>-8.3030102094090896E-2</v>
      </c>
      <c r="L698" s="41">
        <f t="shared" ca="1" si="7"/>
        <v>7.6998143556808341E-2</v>
      </c>
      <c r="M698" s="41">
        <f t="shared" ca="1" si="10"/>
        <v>-4.2427175621641777E-2</v>
      </c>
      <c r="N698" s="219">
        <f t="shared" ca="1" si="11"/>
        <v>3.4689840811399093E-2</v>
      </c>
    </row>
    <row r="699" spans="1:14" ht="13" x14ac:dyDescent="0.15">
      <c r="A699" s="166">
        <f t="shared" si="8"/>
        <v>12</v>
      </c>
      <c r="B699" s="166">
        <f t="shared" si="9"/>
        <v>1927</v>
      </c>
      <c r="C699" s="41">
        <f ca="1">'StockBond Returns'!W689</f>
        <v>1.8489636748481229E-2</v>
      </c>
      <c r="D699" s="217">
        <f>'StockBond Returns'!M689</f>
        <v>18.860216510000001</v>
      </c>
      <c r="E699" s="41">
        <f t="shared" si="0"/>
        <v>4.4010830336167761E-2</v>
      </c>
      <c r="F699" s="138">
        <f t="shared" ca="1" si="3"/>
        <v>87.246076060521446</v>
      </c>
      <c r="G699" s="218">
        <f>'StockBond Returns'!C689</f>
        <v>1927.9166666666149</v>
      </c>
      <c r="H699" s="138">
        <f t="shared" ca="1" si="1"/>
        <v>0.31998102091633313</v>
      </c>
      <c r="I699" s="138">
        <f t="shared" ca="1" si="4"/>
        <v>3.833286955480764</v>
      </c>
      <c r="J699" s="41">
        <f t="shared" ca="1" si="5"/>
        <v>0.1797764074830035</v>
      </c>
      <c r="K699" s="41">
        <f t="shared" ca="1" si="6"/>
        <v>-8.1811213452672837E-2</v>
      </c>
      <c r="L699" s="41">
        <f t="shared" ca="1" si="7"/>
        <v>7.8924064297767771E-2</v>
      </c>
      <c r="M699" s="41">
        <f t="shared" ca="1" si="10"/>
        <v>-3.9714018629847025E-2</v>
      </c>
      <c r="N699" s="219">
        <f t="shared" ca="1" si="11"/>
        <v>3.4598603552144072E-2</v>
      </c>
    </row>
    <row r="700" spans="1:14" ht="13" x14ac:dyDescent="0.15">
      <c r="A700" s="166">
        <f t="shared" si="8"/>
        <v>1</v>
      </c>
      <c r="B700" s="166">
        <f t="shared" si="9"/>
        <v>1928</v>
      </c>
      <c r="C700" s="41">
        <f ca="1">'StockBond Returns'!W690</f>
        <v>-9.0953327594254683E-4</v>
      </c>
      <c r="D700" s="217">
        <f>'StockBond Returns'!M690</f>
        <v>18.84904045</v>
      </c>
      <c r="E700" s="41">
        <f t="shared" si="0"/>
        <v>4.4026549259965117E-2</v>
      </c>
      <c r="F700" s="138">
        <f t="shared" ca="1" si="3"/>
        <v>86.84703286361885</v>
      </c>
      <c r="G700" s="218">
        <f>'StockBond Returns'!C690</f>
        <v>1927.9999999999482</v>
      </c>
      <c r="H700" s="138">
        <f t="shared" ca="1" si="1"/>
        <v>0.31863126420432702</v>
      </c>
      <c r="I700" s="138">
        <f t="shared" ca="1" si="4"/>
        <v>3.8336871522839115</v>
      </c>
      <c r="J700" s="41">
        <f t="shared" ca="1" si="5"/>
        <v>0.18109028335991506</v>
      </c>
      <c r="K700" s="41">
        <f t="shared" ca="1" si="6"/>
        <v>-8.1907062749307036E-2</v>
      </c>
      <c r="L700" s="41">
        <f t="shared" ca="1" si="7"/>
        <v>7.9313360222538876E-2</v>
      </c>
      <c r="M700" s="41">
        <f t="shared" ca="1" si="10"/>
        <v>-3.4752777649654232E-2</v>
      </c>
      <c r="N700" s="219">
        <f t="shared" ca="1" si="11"/>
        <v>3.4516583354520972E-2</v>
      </c>
    </row>
    <row r="701" spans="1:14" ht="13" x14ac:dyDescent="0.15">
      <c r="A701" s="166">
        <f t="shared" si="8"/>
        <v>2</v>
      </c>
      <c r="B701" s="166">
        <f t="shared" si="9"/>
        <v>1928</v>
      </c>
      <c r="C701" s="41">
        <f ca="1">'StockBond Returns'!W691</f>
        <v>1.2925105556586618E-3</v>
      </c>
      <c r="D701" s="217">
        <f>'StockBond Returns'!M691</f>
        <v>18.803484990000001</v>
      </c>
      <c r="E701" s="41">
        <f t="shared" si="0"/>
        <v>4.4090815493293301E-2</v>
      </c>
      <c r="F701" s="138">
        <f t="shared" ca="1" si="3"/>
        <v>86.640240471846042</v>
      </c>
      <c r="G701" s="218">
        <f>'StockBond Returns'!C691</f>
        <v>1928.0833333332814</v>
      </c>
      <c r="H701" s="138">
        <f t="shared" ca="1" si="1"/>
        <v>0.31833657141156058</v>
      </c>
      <c r="I701" s="138">
        <f t="shared" ca="1" si="4"/>
        <v>3.827554053071569</v>
      </c>
      <c r="J701" s="41">
        <f t="shared" ca="1" si="5"/>
        <v>0.18435264402668872</v>
      </c>
      <c r="K701" s="41">
        <f t="shared" ca="1" si="6"/>
        <v>-8.0435952219648943E-2</v>
      </c>
      <c r="L701" s="41">
        <f t="shared" ca="1" si="7"/>
        <v>8.1549036542537978E-2</v>
      </c>
      <c r="M701" s="41">
        <f t="shared" ca="1" si="10"/>
        <v>-3.167825686157888E-2</v>
      </c>
      <c r="N701" s="219">
        <f t="shared" ca="1" si="11"/>
        <v>3.4451027469486521E-2</v>
      </c>
    </row>
    <row r="702" spans="1:14" ht="13" x14ac:dyDescent="0.15">
      <c r="A702" s="166">
        <f t="shared" si="8"/>
        <v>3</v>
      </c>
      <c r="B702" s="166">
        <f t="shared" si="9"/>
        <v>1928</v>
      </c>
      <c r="C702" s="41">
        <f ca="1">'StockBond Returns'!W692</f>
        <v>8.4935538730381441E-2</v>
      </c>
      <c r="D702" s="217">
        <f>'StockBond Returns'!M692</f>
        <v>20.905073009999999</v>
      </c>
      <c r="E702" s="41">
        <f t="shared" si="0"/>
        <v>4.1417639501226504E-2</v>
      </c>
      <c r="F702" s="138">
        <f t="shared" ca="1" si="3"/>
        <v>93.653701312450096</v>
      </c>
      <c r="G702" s="218">
        <f>'StockBond Returns'!C692</f>
        <v>1928.1666666666147</v>
      </c>
      <c r="H702" s="138">
        <f t="shared" ca="1" si="1"/>
        <v>0.32324293657621678</v>
      </c>
      <c r="I702" s="138">
        <f t="shared" ca="1" si="4"/>
        <v>3.8286717947853108</v>
      </c>
      <c r="J702" s="41">
        <f t="shared" ca="1" si="5"/>
        <v>0.18537341005393171</v>
      </c>
      <c r="K702" s="41">
        <f t="shared" ca="1" si="6"/>
        <v>-8.0704409572420976E-2</v>
      </c>
      <c r="L702" s="41">
        <f t="shared" ca="1" si="7"/>
        <v>8.1747597771407277E-2</v>
      </c>
      <c r="M702" s="41">
        <f t="shared" ca="1" si="10"/>
        <v>-2.693018182480611E-2</v>
      </c>
      <c r="N702" s="219">
        <f t="shared" ca="1" si="11"/>
        <v>3.4394676427859615E-2</v>
      </c>
    </row>
    <row r="703" spans="1:14" ht="13" x14ac:dyDescent="0.15">
      <c r="A703" s="166">
        <f t="shared" si="8"/>
        <v>4</v>
      </c>
      <c r="B703" s="166">
        <f t="shared" si="9"/>
        <v>1928</v>
      </c>
      <c r="C703" s="41">
        <f ca="1">'StockBond Returns'!W693</f>
        <v>2.6810103180179075E-2</v>
      </c>
      <c r="D703" s="217">
        <f>'StockBond Returns'!M693</f>
        <v>21.641428229999999</v>
      </c>
      <c r="E703" s="41">
        <f t="shared" si="0"/>
        <v>4.0603835601149697E-2</v>
      </c>
      <c r="F703" s="138">
        <f t="shared" ca="1" si="3"/>
        <v>95.832657594784465</v>
      </c>
      <c r="G703" s="218">
        <f>'StockBond Returns'!C693</f>
        <v>1928.2499999999479</v>
      </c>
      <c r="H703" s="138">
        <f t="shared" ca="1" si="1"/>
        <v>0.32426445618332483</v>
      </c>
      <c r="I703" s="138">
        <f t="shared" ca="1" si="4"/>
        <v>3.8313919543944119</v>
      </c>
      <c r="J703" s="41">
        <f t="shared" ca="1" si="5"/>
        <v>0.18581031111287905</v>
      </c>
      <c r="K703" s="41">
        <f t="shared" ca="1" si="6"/>
        <v>-8.135707856678942E-2</v>
      </c>
      <c r="L703" s="41">
        <f t="shared" ca="1" si="7"/>
        <v>8.1496269976878866E-2</v>
      </c>
      <c r="M703" s="41">
        <f t="shared" ca="1" si="10"/>
        <v>-2.2694050718377379E-2</v>
      </c>
      <c r="N703" s="219">
        <f t="shared" ca="1" si="11"/>
        <v>3.4351409202949212E-2</v>
      </c>
    </row>
    <row r="704" spans="1:14" ht="13" x14ac:dyDescent="0.15">
      <c r="A704" s="166">
        <f t="shared" si="8"/>
        <v>5</v>
      </c>
      <c r="B704" s="166">
        <f t="shared" si="9"/>
        <v>1928</v>
      </c>
      <c r="C704" s="41">
        <f ca="1">'StockBond Returns'!W694</f>
        <v>5.8098590072452891E-3</v>
      </c>
      <c r="D704" s="217">
        <f>'StockBond Returns'!M694</f>
        <v>21.832732180000001</v>
      </c>
      <c r="E704" s="41">
        <f t="shared" si="0"/>
        <v>4.040139391981494E-2</v>
      </c>
      <c r="F704" s="138">
        <f t="shared" ca="1" si="3"/>
        <v>96.063283436744968</v>
      </c>
      <c r="G704" s="218">
        <f>'StockBond Returns'!C694</f>
        <v>1928.3333333332812</v>
      </c>
      <c r="H704" s="138">
        <f t="shared" ca="1" si="1"/>
        <v>0.32342421294656393</v>
      </c>
      <c r="I704" s="138">
        <f t="shared" ca="1" si="4"/>
        <v>3.8336825587631869</v>
      </c>
      <c r="J704" s="41">
        <f t="shared" ca="1" si="5"/>
        <v>0.18571086678012683</v>
      </c>
      <c r="K704" s="41">
        <f t="shared" ca="1" si="6"/>
        <v>-8.1905962689802991E-2</v>
      </c>
      <c r="L704" s="41">
        <f t="shared" ca="1" si="7"/>
        <v>8.1366171512012198E-2</v>
      </c>
      <c r="M704" s="41">
        <f t="shared" ca="1" si="10"/>
        <v>-1.8758043640411226E-2</v>
      </c>
      <c r="N704" s="219">
        <f t="shared" ca="1" si="11"/>
        <v>3.4318287577595197E-2</v>
      </c>
    </row>
    <row r="705" spans="1:14" ht="13" x14ac:dyDescent="0.15">
      <c r="A705" s="166">
        <f t="shared" si="8"/>
        <v>6</v>
      </c>
      <c r="B705" s="166">
        <f t="shared" si="9"/>
        <v>1928</v>
      </c>
      <c r="C705" s="41">
        <f ca="1">'StockBond Returns'!W695</f>
        <v>-2.2664026320454264E-2</v>
      </c>
      <c r="D705" s="217">
        <f>'StockBond Returns'!M695</f>
        <v>21.1003449</v>
      </c>
      <c r="E705" s="41">
        <f t="shared" si="0"/>
        <v>4.1196295125488683E-2</v>
      </c>
      <c r="F705" s="138">
        <f t="shared" ca="1" si="3"/>
        <v>93.570008534433654</v>
      </c>
      <c r="G705" s="218">
        <f>'StockBond Returns'!C695</f>
        <v>1928.4166666666144</v>
      </c>
      <c r="H705" s="138">
        <f t="shared" ca="1" si="1"/>
        <v>0.32122814053991861</v>
      </c>
      <c r="I705" s="138">
        <f t="shared" ca="1" si="4"/>
        <v>3.8362230166806803</v>
      </c>
      <c r="J705" s="41">
        <f t="shared" ca="1" si="5"/>
        <v>0.18650730253637637</v>
      </c>
      <c r="K705" s="41">
        <f t="shared" ca="1" si="6"/>
        <v>-8.2513951134673524E-2</v>
      </c>
      <c r="L705" s="41">
        <f t="shared" ca="1" si="7"/>
        <v>8.1168534690571281E-2</v>
      </c>
      <c r="M705" s="41">
        <f t="shared" ca="1" si="10"/>
        <v>-1.5107987377342313E-2</v>
      </c>
      <c r="N705" s="219">
        <f t="shared" ca="1" si="11"/>
        <v>3.4293515043916381E-2</v>
      </c>
    </row>
    <row r="706" spans="1:14" ht="13" x14ac:dyDescent="0.15">
      <c r="A706" s="166">
        <f t="shared" si="8"/>
        <v>7</v>
      </c>
      <c r="B706" s="166">
        <f t="shared" si="9"/>
        <v>1928</v>
      </c>
      <c r="C706" s="41">
        <f ca="1">'StockBond Returns'!W696</f>
        <v>1.026296118180387E-2</v>
      </c>
      <c r="D706" s="217">
        <f>'StockBond Returns'!M696</f>
        <v>21.37898865</v>
      </c>
      <c r="E706" s="41">
        <f t="shared" si="0"/>
        <v>4.0887448685511141E-2</v>
      </c>
      <c r="F706" s="138">
        <f t="shared" ca="1" si="3"/>
        <v>94.205789007326828</v>
      </c>
      <c r="G706" s="218">
        <f>'StockBond Returns'!C696</f>
        <v>1928.4999999999477</v>
      </c>
      <c r="H706" s="138">
        <f t="shared" ca="1" si="1"/>
        <v>0.32098619699293046</v>
      </c>
      <c r="I706" s="138">
        <f t="shared" ca="1" si="4"/>
        <v>3.8400537485983377</v>
      </c>
      <c r="J706" s="41">
        <f t="shared" ca="1" si="5"/>
        <v>0.18687509477493425</v>
      </c>
      <c r="K706" s="41">
        <f t="shared" ca="1" si="6"/>
        <v>-8.3429209962151307E-2</v>
      </c>
      <c r="L706" s="41">
        <f t="shared" ca="1" si="7"/>
        <v>8.0610413621750698E-2</v>
      </c>
      <c r="M706" s="41">
        <f t="shared" ca="1" si="10"/>
        <v>-9.7687931955865448E-3</v>
      </c>
      <c r="N706" s="219">
        <f t="shared" ca="1" si="11"/>
        <v>3.4275527822254313E-2</v>
      </c>
    </row>
    <row r="707" spans="1:14" ht="13" x14ac:dyDescent="0.15">
      <c r="A707" s="166">
        <f t="shared" si="8"/>
        <v>8</v>
      </c>
      <c r="B707" s="166">
        <f t="shared" si="9"/>
        <v>1928</v>
      </c>
      <c r="C707" s="41">
        <f ca="1">'StockBond Returns'!W697</f>
        <v>5.7727679487894326E-2</v>
      </c>
      <c r="D707" s="217">
        <f>'StockBond Returns'!M697</f>
        <v>22.961359170000001</v>
      </c>
      <c r="E707" s="41">
        <f t="shared" si="0"/>
        <v>3.9275714420828861E-2</v>
      </c>
      <c r="F707" s="138">
        <f t="shared" ca="1" si="3"/>
        <v>99.304554615753005</v>
      </c>
      <c r="G707" s="218">
        <f>'StockBond Returns'!C697</f>
        <v>1928.583333333281</v>
      </c>
      <c r="H707" s="138">
        <f t="shared" ca="1" si="1"/>
        <v>0.32502144398132643</v>
      </c>
      <c r="I707" s="138">
        <f t="shared" ca="1" si="4"/>
        <v>3.8457179228218186</v>
      </c>
      <c r="J707" s="41">
        <f t="shared" ca="1" si="5"/>
        <v>0.18650849429643968</v>
      </c>
      <c r="K707" s="41">
        <f t="shared" ca="1" si="6"/>
        <v>-8.4779183295379701E-2</v>
      </c>
      <c r="L707" s="41">
        <f t="shared" ca="1" si="7"/>
        <v>7.9539558114509967E-2</v>
      </c>
      <c r="M707" s="41">
        <f t="shared" ca="1" si="10"/>
        <v>-5.8642619840362231E-3</v>
      </c>
      <c r="N707" s="219">
        <f t="shared" ca="1" si="11"/>
        <v>3.4265706830661075E-2</v>
      </c>
    </row>
    <row r="708" spans="1:14" ht="13" x14ac:dyDescent="0.15">
      <c r="A708" s="166">
        <f t="shared" si="8"/>
        <v>9</v>
      </c>
      <c r="B708" s="166">
        <f t="shared" si="9"/>
        <v>1928</v>
      </c>
      <c r="C708" s="41">
        <f ca="1">'StockBond Returns'!W698</f>
        <v>9.4139985245463124E-3</v>
      </c>
      <c r="D708" s="217">
        <f>'StockBond Returns'!M698</f>
        <v>23.211115360000001</v>
      </c>
      <c r="E708" s="41">
        <f t="shared" si="0"/>
        <v>3.9041403428706239E-2</v>
      </c>
      <c r="F708" s="138">
        <f t="shared" ca="1" si="3"/>
        <v>99.911326351011013</v>
      </c>
      <c r="G708" s="218">
        <f>'StockBond Returns'!C698</f>
        <v>1928.6666666666142</v>
      </c>
      <c r="H708" s="138">
        <f t="shared" ca="1" si="1"/>
        <v>0.32505653326391243</v>
      </c>
      <c r="I708" s="138">
        <f t="shared" ca="1" si="4"/>
        <v>3.8520280774079545</v>
      </c>
      <c r="J708" s="41">
        <f t="shared" ca="1" si="5"/>
        <v>0.18669675092957938</v>
      </c>
      <c r="K708" s="41">
        <f t="shared" ca="1" si="6"/>
        <v>-8.6278441534883954E-2</v>
      </c>
      <c r="L708" s="41">
        <f t="shared" ca="1" si="7"/>
        <v>7.8292826351436418E-2</v>
      </c>
      <c r="M708" s="41">
        <f t="shared" ca="1" si="10"/>
        <v>-1.4608779533553662E-3</v>
      </c>
      <c r="N708" s="219">
        <f t="shared" ca="1" si="11"/>
        <v>3.4261157262723892E-2</v>
      </c>
    </row>
    <row r="709" spans="1:14" ht="13" x14ac:dyDescent="0.15">
      <c r="A709" s="166">
        <f t="shared" si="8"/>
        <v>10</v>
      </c>
      <c r="B709" s="166">
        <f t="shared" si="9"/>
        <v>1928</v>
      </c>
      <c r="C709" s="41">
        <f ca="1">'StockBond Returns'!W699</f>
        <v>1.9487659496140581E-2</v>
      </c>
      <c r="D709" s="217">
        <f>'StockBond Returns'!M699</f>
        <v>23.665671440000001</v>
      </c>
      <c r="E709" s="41">
        <f t="shared" si="0"/>
        <v>3.8627649019705987E-2</v>
      </c>
      <c r="F709" s="138">
        <f t="shared" ca="1" si="3"/>
        <v>101.52697313444614</v>
      </c>
      <c r="G709" s="218">
        <f>'StockBond Returns'!C699</f>
        <v>1928.7499999999475</v>
      </c>
      <c r="H709" s="138">
        <f t="shared" ca="1" si="1"/>
        <v>0.32681235702254202</v>
      </c>
      <c r="I709" s="138">
        <f t="shared" ca="1" si="4"/>
        <v>3.8668886051069737</v>
      </c>
      <c r="J709" s="41">
        <f t="shared" ca="1" si="5"/>
        <v>0.18457989519848716</v>
      </c>
      <c r="K709" s="41">
        <f t="shared" ca="1" si="6"/>
        <v>-8.978989115637781E-2</v>
      </c>
      <c r="L709" s="41">
        <f t="shared" ca="1" si="7"/>
        <v>7.4670873296166729E-2</v>
      </c>
      <c r="M709" s="41">
        <f t="shared" ca="1" si="10"/>
        <v>6.0306864538588467E-3</v>
      </c>
      <c r="N709" s="219">
        <f t="shared" ca="1" si="11"/>
        <v>3.4261357209123211E-2</v>
      </c>
    </row>
    <row r="710" spans="1:14" ht="13" x14ac:dyDescent="0.15">
      <c r="A710" s="166">
        <f t="shared" si="8"/>
        <v>11</v>
      </c>
      <c r="B710" s="166">
        <f t="shared" si="9"/>
        <v>1928</v>
      </c>
      <c r="C710" s="41">
        <f ca="1">'StockBond Returns'!W700</f>
        <v>9.4393463719632822E-2</v>
      </c>
      <c r="D710" s="217">
        <f>'StockBond Returns'!M700</f>
        <v>26.451074819999999</v>
      </c>
      <c r="E710" s="41">
        <f t="shared" si="0"/>
        <v>3.6402823548854185E-2</v>
      </c>
      <c r="F710" s="138">
        <f t="shared" ca="1" si="3"/>
        <v>110.75279448218834</v>
      </c>
      <c r="G710" s="218">
        <f>'StockBond Returns'!C700</f>
        <v>1928.8333333332807</v>
      </c>
      <c r="H710" s="138">
        <f t="shared" ca="1" si="1"/>
        <v>0.3359762029231344</v>
      </c>
      <c r="I710" s="138">
        <f t="shared" ca="1" si="4"/>
        <v>3.8829613369620906</v>
      </c>
      <c r="J710" s="41">
        <f t="shared" ca="1" si="5"/>
        <v>0.18105803205604998</v>
      </c>
      <c r="K710" s="41">
        <f t="shared" ca="1" si="6"/>
        <v>-9.3557521514167075E-2</v>
      </c>
      <c r="L710" s="41">
        <f t="shared" ca="1" si="7"/>
        <v>7.0735502912935289E-2</v>
      </c>
      <c r="M710" s="41">
        <f t="shared" ca="1" si="10"/>
        <v>1.1613996111106362E-2</v>
      </c>
      <c r="N710" s="219">
        <f t="shared" ca="1" si="11"/>
        <v>3.4264149389330215E-2</v>
      </c>
    </row>
    <row r="711" spans="1:14" ht="13" x14ac:dyDescent="0.15">
      <c r="A711" s="166">
        <f t="shared" si="8"/>
        <v>12</v>
      </c>
      <c r="B711" s="166">
        <f t="shared" si="9"/>
        <v>1928</v>
      </c>
      <c r="C711" s="41">
        <f ca="1">'StockBond Returns'!W701</f>
        <v>9.5727259172877551E-3</v>
      </c>
      <c r="D711" s="217">
        <f>'StockBond Returns'!M701</f>
        <v>26.61312058</v>
      </c>
      <c r="E711" s="41">
        <f t="shared" si="0"/>
        <v>3.6287725343857442E-2</v>
      </c>
      <c r="F711" s="138">
        <f t="shared" ca="1" si="3"/>
        <v>111.47380821731157</v>
      </c>
      <c r="G711" s="218">
        <f>'StockBond Returns'!C701</f>
        <v>1928.916666666614</v>
      </c>
      <c r="H711" s="138">
        <f t="shared" ca="1" si="1"/>
        <v>0.33709424463530341</v>
      </c>
      <c r="I711" s="138">
        <f t="shared" ca="1" si="4"/>
        <v>3.9000745606810612</v>
      </c>
      <c r="J711" s="41">
        <f t="shared" ca="1" si="5"/>
        <v>0.17764608065181431</v>
      </c>
      <c r="K711" s="41">
        <f t="shared" ca="1" si="6"/>
        <v>-9.75349205821473E-2</v>
      </c>
      <c r="L711" s="41">
        <f t="shared" ca="1" si="7"/>
        <v>6.6541448152284133E-2</v>
      </c>
      <c r="M711" s="41">
        <f t="shared" ca="1" si="10"/>
        <v>1.7423064324679771E-2</v>
      </c>
      <c r="N711" s="219">
        <f t="shared" ca="1" si="11"/>
        <v>3.4266508882985602E-2</v>
      </c>
    </row>
    <row r="712" spans="1:14" ht="13" x14ac:dyDescent="0.15">
      <c r="A712" s="166">
        <f t="shared" si="8"/>
        <v>1</v>
      </c>
      <c r="B712" s="166">
        <f t="shared" si="9"/>
        <v>1929</v>
      </c>
      <c r="C712" s="41">
        <f ca="1">'StockBond Returns'!W702</f>
        <v>4.429277274007782E-2</v>
      </c>
      <c r="D712" s="217">
        <f>'StockBond Returns'!M702</f>
        <v>28.041896950000002</v>
      </c>
      <c r="E712" s="41">
        <f t="shared" si="0"/>
        <v>3.5330462785435779E-2</v>
      </c>
      <c r="F712" s="138">
        <f t="shared" ca="1" si="3"/>
        <v>116.05926718774705</v>
      </c>
      <c r="G712" s="218">
        <f>'StockBond Returns'!C702</f>
        <v>1928.9999999999472</v>
      </c>
      <c r="H712" s="138">
        <f t="shared" ca="1" si="1"/>
        <v>0.3417023016901371</v>
      </c>
      <c r="I712" s="138">
        <f t="shared" ca="1" si="4"/>
        <v>3.923145598166871</v>
      </c>
      <c r="J712" s="41">
        <f t="shared" ca="1" si="5"/>
        <v>0.17222298486654775</v>
      </c>
      <c r="K712" s="41">
        <f t="shared" ca="1" si="6"/>
        <v>-0.10284209187005777</v>
      </c>
      <c r="L712" s="41">
        <f t="shared" ca="1" si="7"/>
        <v>6.0762746946113833E-2</v>
      </c>
      <c r="M712" s="41">
        <f t="shared" ca="1" si="10"/>
        <v>2.3334832063608646E-2</v>
      </c>
      <c r="N712" s="219">
        <f t="shared" ca="1" si="11"/>
        <v>3.426503542152818E-2</v>
      </c>
    </row>
    <row r="713" spans="1:14" ht="13" x14ac:dyDescent="0.15">
      <c r="A713" s="166">
        <f t="shared" si="8"/>
        <v>2</v>
      </c>
      <c r="B713" s="166">
        <f t="shared" si="9"/>
        <v>1929</v>
      </c>
      <c r="C713" s="41">
        <f ca="1">'StockBond Returns'!W703</f>
        <v>-3.4674770422738524E-3</v>
      </c>
      <c r="D713" s="217">
        <f>'StockBond Returns'!M703</f>
        <v>27.78309351</v>
      </c>
      <c r="E713" s="41">
        <f t="shared" si="0"/>
        <v>3.5496556064573387E-2</v>
      </c>
      <c r="F713" s="138">
        <f t="shared" ca="1" si="3"/>
        <v>115.31631688642668</v>
      </c>
      <c r="G713" s="218">
        <f>'StockBond Returns'!C703</f>
        <v>1929.0833333332805</v>
      </c>
      <c r="H713" s="138">
        <f t="shared" ca="1" si="1"/>
        <v>0.34111100895992963</v>
      </c>
      <c r="I713" s="138">
        <f t="shared" ca="1" si="4"/>
        <v>3.9459200357152397</v>
      </c>
      <c r="J713" s="41">
        <f t="shared" ca="1" si="5"/>
        <v>0.1663791008395088</v>
      </c>
      <c r="K713" s="41">
        <f t="shared" ca="1" si="6"/>
        <v>-0.10802016607450049</v>
      </c>
      <c r="L713" s="41">
        <f t="shared" ca="1" si="7"/>
        <v>5.5117276056910525E-2</v>
      </c>
      <c r="M713" s="41">
        <f t="shared" ca="1" si="10"/>
        <v>3.0924705700415389E-2</v>
      </c>
      <c r="N713" s="219">
        <f t="shared" ca="1" si="11"/>
        <v>3.4256515273727778E-2</v>
      </c>
    </row>
    <row r="714" spans="1:14" ht="13" x14ac:dyDescent="0.15">
      <c r="A714" s="166">
        <f t="shared" si="8"/>
        <v>3</v>
      </c>
      <c r="B714" s="166">
        <f t="shared" si="9"/>
        <v>1929</v>
      </c>
      <c r="C714" s="41">
        <f ca="1">'StockBond Returns'!W704</f>
        <v>4.6988024950549616E-3</v>
      </c>
      <c r="D714" s="217">
        <f>'StockBond Returns'!M704</f>
        <v>27.077177389999999</v>
      </c>
      <c r="E714" s="41">
        <f t="shared" si="0"/>
        <v>3.5965735656208295E-2</v>
      </c>
      <c r="F714" s="138">
        <f t="shared" ca="1" si="3"/>
        <v>115.51545166171324</v>
      </c>
      <c r="G714" s="218">
        <f>'StockBond Returns'!C704</f>
        <v>1929.1666666666138</v>
      </c>
      <c r="H714" s="138">
        <f t="shared" ca="1" si="1"/>
        <v>0.34621651655605712</v>
      </c>
      <c r="I714" s="138">
        <f t="shared" ca="1" si="4"/>
        <v>3.9688936156950798</v>
      </c>
      <c r="J714" s="41">
        <f t="shared" ca="1" si="5"/>
        <v>0.16056625590213947</v>
      </c>
      <c r="K714" s="41">
        <f t="shared" ca="1" si="6"/>
        <v>-0.11318331027520567</v>
      </c>
      <c r="L714" s="41">
        <f t="shared" ca="1" si="7"/>
        <v>4.9470641845827945E-2</v>
      </c>
      <c r="M714" s="41">
        <f t="shared" ca="1" si="10"/>
        <v>3.6624142372494006E-2</v>
      </c>
      <c r="N714" s="219">
        <f t="shared" ca="1" si="11"/>
        <v>3.4234850081667413E-2</v>
      </c>
    </row>
    <row r="715" spans="1:14" ht="13" x14ac:dyDescent="0.15">
      <c r="A715" s="166">
        <f t="shared" si="8"/>
        <v>4</v>
      </c>
      <c r="B715" s="166">
        <f t="shared" si="9"/>
        <v>1929</v>
      </c>
      <c r="C715" s="41">
        <f ca="1">'StockBond Returns'!W705</f>
        <v>2.2377100328620211E-2</v>
      </c>
      <c r="D715" s="217">
        <f>'StockBond Returns'!M705</f>
        <v>28.28820052</v>
      </c>
      <c r="E715" s="41">
        <f t="shared" si="0"/>
        <v>3.5175214075440955E-2</v>
      </c>
      <c r="F715" s="138">
        <f t="shared" ca="1" si="3"/>
        <v>117.74638867477081</v>
      </c>
      <c r="G715" s="218">
        <f>'StockBond Returns'!C705</f>
        <v>1929.249999999947</v>
      </c>
      <c r="H715" s="138">
        <f t="shared" ca="1" si="1"/>
        <v>0.34514620235376164</v>
      </c>
      <c r="I715" s="138">
        <f t="shared" ca="1" si="4"/>
        <v>3.989775361865517</v>
      </c>
      <c r="J715" s="41">
        <f t="shared" ca="1" si="5"/>
        <v>0.15540997310006688</v>
      </c>
      <c r="K715" s="41">
        <f t="shared" ca="1" si="6"/>
        <v>-0.11782474477588933</v>
      </c>
      <c r="L715" s="41">
        <f t="shared" ca="1" si="7"/>
        <v>4.442290329226295E-2</v>
      </c>
      <c r="M715" s="41">
        <f t="shared" ca="1" si="10"/>
        <v>4.1338346312871366E-2</v>
      </c>
      <c r="N715" s="219">
        <f t="shared" ca="1" si="11"/>
        <v>3.4200127879106985E-2</v>
      </c>
    </row>
    <row r="716" spans="1:14" ht="13" x14ac:dyDescent="0.15">
      <c r="A716" s="166">
        <f t="shared" si="8"/>
        <v>5</v>
      </c>
      <c r="B716" s="166">
        <f t="shared" si="9"/>
        <v>1929</v>
      </c>
      <c r="C716" s="41">
        <f ca="1">'StockBond Returns'!W706</f>
        <v>-3.529251547478833E-2</v>
      </c>
      <c r="D716" s="217">
        <f>'StockBond Returns'!M706</f>
        <v>26.80264661</v>
      </c>
      <c r="E716" s="41">
        <f t="shared" si="0"/>
        <v>3.61548741725174E-2</v>
      </c>
      <c r="F716" s="138">
        <f t="shared" ca="1" si="3"/>
        <v>113.2578573056999</v>
      </c>
      <c r="G716" s="218">
        <f>'StockBond Returns'!C706</f>
        <v>1929.3333333332803</v>
      </c>
      <c r="H716" s="138">
        <f t="shared" ca="1" si="1"/>
        <v>0.3412352983280425</v>
      </c>
      <c r="I716" s="138">
        <f t="shared" ca="1" si="4"/>
        <v>4.0075864472469958</v>
      </c>
      <c r="J716" s="41">
        <f t="shared" ca="1" si="5"/>
        <v>0.15119102312262989</v>
      </c>
      <c r="K716" s="41">
        <f t="shared" ca="1" si="6"/>
        <v>-0.12174543344949695</v>
      </c>
      <c r="L716" s="41">
        <f t="shared" ca="1" si="7"/>
        <v>4.021225345253443E-2</v>
      </c>
      <c r="M716" s="41">
        <f t="shared" ca="1" si="10"/>
        <v>4.5362099187449045E-2</v>
      </c>
      <c r="N716" s="219">
        <f t="shared" ca="1" si="11"/>
        <v>3.4152850840739393E-2</v>
      </c>
    </row>
    <row r="717" spans="1:14" ht="13" x14ac:dyDescent="0.15">
      <c r="A717" s="166">
        <f t="shared" si="8"/>
        <v>6</v>
      </c>
      <c r="B717" s="166">
        <f t="shared" si="9"/>
        <v>1929</v>
      </c>
      <c r="C717" s="41">
        <f ca="1">'StockBond Returns'!W707</f>
        <v>7.9916607462131931E-2</v>
      </c>
      <c r="D717" s="217">
        <f>'StockBond Returns'!M707</f>
        <v>29.666078070000001</v>
      </c>
      <c r="E717" s="41">
        <f t="shared" si="0"/>
        <v>3.4354266978607731E-2</v>
      </c>
      <c r="F717" s="138">
        <f t="shared" ca="1" si="3"/>
        <v>121.94053536428493</v>
      </c>
      <c r="G717" s="218">
        <f>'StockBond Returns'!C707</f>
        <v>1929.4166666666135</v>
      </c>
      <c r="H717" s="138">
        <f t="shared" ca="1" si="1"/>
        <v>0.34909814228491681</v>
      </c>
      <c r="I717" s="138">
        <f t="shared" ca="1" si="4"/>
        <v>4.0354564489919937</v>
      </c>
      <c r="J717" s="41">
        <f t="shared" ca="1" si="5"/>
        <v>0.14337640801993468</v>
      </c>
      <c r="K717" s="41">
        <f t="shared" ca="1" si="6"/>
        <v>-0.12781090748241064</v>
      </c>
      <c r="L717" s="41">
        <f t="shared" ca="1" si="7"/>
        <v>3.3444549442481986E-2</v>
      </c>
      <c r="M717" s="41">
        <f t="shared" ca="1" si="10"/>
        <v>5.1934788839180124E-2</v>
      </c>
      <c r="N717" s="219">
        <f t="shared" ca="1" si="11"/>
        <v>3.4092269887666414E-2</v>
      </c>
    </row>
    <row r="718" spans="1:14" ht="13" x14ac:dyDescent="0.15">
      <c r="A718" s="166">
        <f t="shared" si="8"/>
        <v>7</v>
      </c>
      <c r="B718" s="166">
        <f t="shared" si="9"/>
        <v>1929</v>
      </c>
      <c r="C718" s="41">
        <f ca="1">'StockBond Returns'!W708</f>
        <v>2.5623047757004573E-2</v>
      </c>
      <c r="D718" s="217">
        <f>'StockBond Returns'!M708</f>
        <v>30.35370077</v>
      </c>
      <c r="E718" s="41">
        <f t="shared" si="0"/>
        <v>3.3972455987777733E-2</v>
      </c>
      <c r="F718" s="138">
        <f t="shared" ca="1" si="3"/>
        <v>124.70698042478213</v>
      </c>
      <c r="G718" s="218">
        <f>'StockBond Returns'!C708</f>
        <v>1929.4999999999468</v>
      </c>
      <c r="H718" s="138">
        <f t="shared" ca="1" si="1"/>
        <v>0.35305020032079754</v>
      </c>
      <c r="I718" s="138">
        <f t="shared" ca="1" si="4"/>
        <v>4.0675204523198607</v>
      </c>
      <c r="J718" s="41">
        <f t="shared" ca="1" si="5"/>
        <v>0.13463673748979499</v>
      </c>
      <c r="K718" s="41">
        <f t="shared" ca="1" si="6"/>
        <v>-0.13468631826222932</v>
      </c>
      <c r="L718" s="41">
        <f t="shared" ca="1" si="7"/>
        <v>2.5692763558359255E-2</v>
      </c>
      <c r="M718" s="41">
        <f t="shared" ca="1" si="10"/>
        <v>5.9235291642610655E-2</v>
      </c>
      <c r="N718" s="219">
        <f t="shared" ca="1" si="11"/>
        <v>3.4007763165812943E-2</v>
      </c>
    </row>
    <row r="719" spans="1:14" ht="13" x14ac:dyDescent="0.15">
      <c r="A719" s="166">
        <f t="shared" si="8"/>
        <v>8</v>
      </c>
      <c r="B719" s="166">
        <f t="shared" si="9"/>
        <v>1929</v>
      </c>
      <c r="C719" s="41">
        <f ca="1">'StockBond Returns'!W709</f>
        <v>7.4904191880001109E-2</v>
      </c>
      <c r="D719" s="217">
        <f>'StockBond Returns'!M709</f>
        <v>33.27918829</v>
      </c>
      <c r="E719" s="41">
        <f t="shared" si="0"/>
        <v>3.2524404911649971E-2</v>
      </c>
      <c r="F719" s="138">
        <f t="shared" ca="1" si="3"/>
        <v>133.66856087502666</v>
      </c>
      <c r="G719" s="218">
        <f>'StockBond Returns'!C709</f>
        <v>1929.5833333332801</v>
      </c>
      <c r="H719" s="138">
        <f t="shared" ca="1" si="1"/>
        <v>0.36229086648807501</v>
      </c>
      <c r="I719" s="138">
        <f t="shared" ca="1" si="4"/>
        <v>4.1047898748266096</v>
      </c>
      <c r="J719" s="41">
        <f t="shared" ca="1" si="5"/>
        <v>0.12534260440864875</v>
      </c>
      <c r="K719" s="41">
        <f t="shared" ca="1" si="6"/>
        <v>-0.14254293021777253</v>
      </c>
      <c r="L719" s="41">
        <f t="shared" ca="1" si="7"/>
        <v>1.6752350788398429E-2</v>
      </c>
      <c r="M719" s="41">
        <f t="shared" ca="1" si="10"/>
        <v>6.7366342827009928E-2</v>
      </c>
      <c r="N719" s="219">
        <f t="shared" ca="1" si="11"/>
        <v>3.3892743949709883E-2</v>
      </c>
    </row>
    <row r="720" spans="1:14" ht="13" x14ac:dyDescent="0.15">
      <c r="A720" s="166">
        <f t="shared" si="8"/>
        <v>9</v>
      </c>
      <c r="B720" s="166">
        <f t="shared" si="9"/>
        <v>1929</v>
      </c>
      <c r="C720" s="41">
        <f ca="1">'StockBond Returns'!W710</f>
        <v>-3.4193792428320012E-2</v>
      </c>
      <c r="D720" s="217">
        <f>'StockBond Returns'!M710</f>
        <v>31.37775924</v>
      </c>
      <c r="E720" s="41">
        <f t="shared" si="0"/>
        <v>3.3434853606837733E-2</v>
      </c>
      <c r="F720" s="138">
        <f t="shared" ca="1" si="3"/>
        <v>128.74802308247303</v>
      </c>
      <c r="G720" s="218">
        <f>'StockBond Returns'!C710</f>
        <v>1929.6666666666133</v>
      </c>
      <c r="H720" s="138">
        <f t="shared" ca="1" si="1"/>
        <v>0.3587226086610209</v>
      </c>
      <c r="I720" s="138">
        <f t="shared" ca="1" si="4"/>
        <v>4.138455950223717</v>
      </c>
      <c r="J720" s="41">
        <f t="shared" ca="1" si="5"/>
        <v>0.11562681873439495</v>
      </c>
      <c r="K720" s="41">
        <f t="shared" ca="1" si="6"/>
        <v>-0.14951828883177709</v>
      </c>
      <c r="L720" s="41">
        <f t="shared" ca="1" si="7"/>
        <v>8.8239655621051849E-3</v>
      </c>
      <c r="M720" s="41">
        <f t="shared" ca="1" si="10"/>
        <v>7.4357680437391993E-2</v>
      </c>
      <c r="N720" s="219">
        <f t="shared" ca="1" si="11"/>
        <v>3.3737158225539861E-2</v>
      </c>
    </row>
    <row r="721" spans="1:14" ht="13" x14ac:dyDescent="0.15">
      <c r="A721" s="166">
        <f t="shared" si="8"/>
        <v>10</v>
      </c>
      <c r="B721" s="166">
        <f t="shared" si="9"/>
        <v>1929</v>
      </c>
      <c r="C721" s="41">
        <f ca="1">'StockBond Returns'!W711</f>
        <v>-0.14574168991882352</v>
      </c>
      <c r="D721" s="217">
        <f>'StockBond Returns'!M711</f>
        <v>24.98784466</v>
      </c>
      <c r="E721" s="41">
        <f t="shared" si="0"/>
        <v>3.7509729002373274E-2</v>
      </c>
      <c r="F721" s="138">
        <f t="shared" ca="1" si="3"/>
        <v>109.67762685526303</v>
      </c>
      <c r="G721" s="218">
        <f>'StockBond Returns'!C711</f>
        <v>1929.7499999999466</v>
      </c>
      <c r="H721" s="138">
        <f t="shared" ca="1" si="1"/>
        <v>0.34283150508036114</v>
      </c>
      <c r="I721" s="138">
        <f t="shared" ca="1" si="4"/>
        <v>4.1544750982815373</v>
      </c>
      <c r="J721" s="41">
        <f t="shared" ca="1" si="5"/>
        <v>0.11093054492190935</v>
      </c>
      <c r="K721" s="41">
        <f t="shared" ca="1" si="6"/>
        <v>-0.15279764233116566</v>
      </c>
      <c r="L721" s="41">
        <f t="shared" ca="1" si="7"/>
        <v>5.2520316183233273E-3</v>
      </c>
      <c r="M721" s="41">
        <f t="shared" ca="1" si="10"/>
        <v>7.4371548431664047E-2</v>
      </c>
      <c r="N721" s="219">
        <f t="shared" ca="1" si="11"/>
        <v>3.3541543030096863E-2</v>
      </c>
    </row>
    <row r="722" spans="1:14" ht="13" x14ac:dyDescent="0.15">
      <c r="A722" s="166">
        <f t="shared" si="8"/>
        <v>11</v>
      </c>
      <c r="B722" s="166">
        <f t="shared" si="9"/>
        <v>1929</v>
      </c>
      <c r="C722" s="41">
        <f ca="1">'StockBond Returns'!W712</f>
        <v>-9.3005495487345061E-2</v>
      </c>
      <c r="D722" s="217">
        <f>'StockBond Returns'!M712</f>
        <v>21.551662010000001</v>
      </c>
      <c r="E722" s="41">
        <f t="shared" si="0"/>
        <v>4.0700066879667998E-2</v>
      </c>
      <c r="F722" s="138">
        <f t="shared" ca="1" si="3"/>
        <v>99.16605853463146</v>
      </c>
      <c r="G722" s="218">
        <f>'StockBond Returns'!C712</f>
        <v>1929.8333333332798</v>
      </c>
      <c r="H722" s="138">
        <f t="shared" ca="1" si="1"/>
        <v>0.336338767879381</v>
      </c>
      <c r="I722" s="138">
        <f t="shared" ca="1" si="4"/>
        <v>4.1548376632377835</v>
      </c>
      <c r="J722" s="41">
        <f t="shared" ca="1" si="5"/>
        <v>0.11035485556057401</v>
      </c>
      <c r="K722" s="41">
        <f t="shared" ca="1" si="6"/>
        <v>-0.15287157202725399</v>
      </c>
      <c r="L722" s="41">
        <f t="shared" ca="1" si="7"/>
        <v>5.4702438292406619E-3</v>
      </c>
      <c r="M722" s="41">
        <f t="shared" ca="1" si="10"/>
        <v>7.0017778360986771E-2</v>
      </c>
      <c r="N722" s="219">
        <f t="shared" ca="1" si="11"/>
        <v>3.3343462493444227E-2</v>
      </c>
    </row>
    <row r="723" spans="1:14" ht="13" x14ac:dyDescent="0.15">
      <c r="A723" s="166">
        <f t="shared" si="8"/>
        <v>12</v>
      </c>
      <c r="B723" s="166">
        <f t="shared" si="9"/>
        <v>1929</v>
      </c>
      <c r="C723" s="41">
        <f ca="1">'StockBond Returns'!W713</f>
        <v>2.8081598376497069E-2</v>
      </c>
      <c r="D723" s="217">
        <f>'StockBond Returns'!M713</f>
        <v>22.058792270000001</v>
      </c>
      <c r="E723" s="41">
        <f t="shared" si="0"/>
        <v>4.0166698787494404E-2</v>
      </c>
      <c r="F723" s="138">
        <f t="shared" ca="1" si="3"/>
        <v>101.60501626490377</v>
      </c>
      <c r="G723" s="218">
        <f>'StockBond Returns'!C713</f>
        <v>1929.9166666666131</v>
      </c>
      <c r="H723" s="138">
        <f t="shared" ca="1" si="1"/>
        <v>0.34009484030090498</v>
      </c>
      <c r="I723" s="138">
        <f t="shared" ca="1" si="4"/>
        <v>4.1578382589033849</v>
      </c>
      <c r="J723" s="41">
        <f t="shared" ca="1" si="5"/>
        <v>0.10866678321869894</v>
      </c>
      <c r="K723" s="41">
        <f t="shared" ca="1" si="6"/>
        <v>-0.15348292093764992</v>
      </c>
      <c r="L723" s="41">
        <f t="shared" ca="1" si="7"/>
        <v>5.0476391673284215E-3</v>
      </c>
      <c r="M723" s="41">
        <f t="shared" ca="1" si="10"/>
        <v>6.6091992399578858E-2</v>
      </c>
      <c r="N723" s="219">
        <f t="shared" ca="1" si="11"/>
        <v>3.316765531650253E-2</v>
      </c>
    </row>
    <row r="724" spans="1:14" ht="13" x14ac:dyDescent="0.15">
      <c r="A724" s="166">
        <f t="shared" si="8"/>
        <v>1</v>
      </c>
      <c r="B724" s="166">
        <f t="shared" si="9"/>
        <v>1930</v>
      </c>
      <c r="C724" s="41">
        <f ca="1">'StockBond Returns'!W714</f>
        <v>5.5371013008333678E-2</v>
      </c>
      <c r="D724" s="217">
        <f>'StockBond Returns'!M714</f>
        <v>23.426774340000001</v>
      </c>
      <c r="E724" s="41">
        <f t="shared" si="0"/>
        <v>3.8843100537160849E-2</v>
      </c>
      <c r="F724" s="138">
        <f t="shared" ca="1" si="3"/>
        <v>106.87206270609242</v>
      </c>
      <c r="G724" s="218">
        <f>'StockBond Returns'!C714</f>
        <v>1929.9999999999463</v>
      </c>
      <c r="H724" s="138">
        <f t="shared" ca="1" si="1"/>
        <v>0.34593685635887556</v>
      </c>
      <c r="I724" s="138">
        <f t="shared" ca="1" si="4"/>
        <v>4.1620728135721237</v>
      </c>
      <c r="J724" s="41">
        <f t="shared" ca="1" si="5"/>
        <v>0.10522344191166466</v>
      </c>
      <c r="K724" s="41">
        <f t="shared" ca="1" si="6"/>
        <v>-0.15434417998088945</v>
      </c>
      <c r="L724" s="41">
        <f t="shared" ca="1" si="7"/>
        <v>4.3193847808640218E-3</v>
      </c>
      <c r="M724" s="41">
        <f t="shared" ca="1" si="10"/>
        <v>6.0901949577628178E-2</v>
      </c>
      <c r="N724" s="219">
        <f t="shared" ca="1" si="11"/>
        <v>3.3011593664534225E-2</v>
      </c>
    </row>
    <row r="725" spans="1:14" ht="13" x14ac:dyDescent="0.15">
      <c r="A725" s="166">
        <f t="shared" si="8"/>
        <v>2</v>
      </c>
      <c r="B725" s="166">
        <f t="shared" si="9"/>
        <v>1930</v>
      </c>
      <c r="C725" s="41">
        <f ca="1">'StockBond Returns'!W715</f>
        <v>2.5585256932916307E-2</v>
      </c>
      <c r="D725" s="217">
        <f>'StockBond Returns'!M715</f>
        <v>23.920119230000001</v>
      </c>
      <c r="E725" s="41">
        <f t="shared" si="0"/>
        <v>3.840290584224651E-2</v>
      </c>
      <c r="F725" s="138">
        <f t="shared" ca="1" si="3"/>
        <v>109.25162414966715</v>
      </c>
      <c r="G725" s="218">
        <f>'StockBond Returns'!C715</f>
        <v>1930.0833333332796</v>
      </c>
      <c r="H725" s="138">
        <f t="shared" ca="1" si="1"/>
        <v>0.34963165294434773</v>
      </c>
      <c r="I725" s="138">
        <f t="shared" ca="1" si="4"/>
        <v>4.1705934575565413</v>
      </c>
      <c r="J725" s="41">
        <f t="shared" ca="1" si="5"/>
        <v>0.10220961008119023</v>
      </c>
      <c r="K725" s="41">
        <f t="shared" ca="1" si="6"/>
        <v>-0.1560718794675604</v>
      </c>
      <c r="L725" s="41">
        <f t="shared" ca="1" si="7"/>
        <v>2.5563194814952617E-3</v>
      </c>
      <c r="M725" s="41">
        <f t="shared" ca="1" si="10"/>
        <v>5.6938158859718868E-2</v>
      </c>
      <c r="N725" s="219">
        <f t="shared" ca="1" si="11"/>
        <v>3.2880221398671763E-2</v>
      </c>
    </row>
    <row r="726" spans="1:14" ht="13" x14ac:dyDescent="0.15">
      <c r="A726" s="166">
        <f t="shared" si="8"/>
        <v>3</v>
      </c>
      <c r="B726" s="166">
        <f t="shared" si="9"/>
        <v>1930</v>
      </c>
      <c r="C726" s="41">
        <f ca="1">'StockBond Returns'!W716</f>
        <v>7.1055647747789927E-2</v>
      </c>
      <c r="D726" s="217">
        <f>'StockBond Returns'!M716</f>
        <v>25.817478699999999</v>
      </c>
      <c r="E726" s="41">
        <f t="shared" si="0"/>
        <v>3.6866724605838452E-2</v>
      </c>
      <c r="F726" s="138">
        <f t="shared" ca="1" si="3"/>
        <v>116.64009411460239</v>
      </c>
      <c r="G726" s="218">
        <f>'StockBond Returns'!C716</f>
        <v>1930.1666666666129</v>
      </c>
      <c r="H726" s="138">
        <f t="shared" ca="1" si="1"/>
        <v>0.3583448523101771</v>
      </c>
      <c r="I726" s="138">
        <f t="shared" ca="1" si="4"/>
        <v>4.1827217933106615</v>
      </c>
      <c r="J726" s="41">
        <f t="shared" ca="1" si="5"/>
        <v>9.8132802563197785E-2</v>
      </c>
      <c r="K726" s="41">
        <f t="shared" ca="1" si="6"/>
        <v>-0.15851895677844685</v>
      </c>
      <c r="L726" s="41">
        <f t="shared" ca="1" si="7"/>
        <v>-7.0852313023062052E-5</v>
      </c>
      <c r="M726" s="41">
        <f t="shared" ca="1" si="10"/>
        <v>5.3876016421804174E-2</v>
      </c>
      <c r="N726" s="219">
        <f t="shared" ca="1" si="11"/>
        <v>3.276659475445369E-2</v>
      </c>
    </row>
    <row r="727" spans="1:14" ht="13" x14ac:dyDescent="0.15">
      <c r="A727" s="166">
        <f t="shared" si="8"/>
        <v>4</v>
      </c>
      <c r="B727" s="166">
        <f t="shared" si="9"/>
        <v>1930</v>
      </c>
      <c r="C727" s="41">
        <f ca="1">'StockBond Returns'!W717</f>
        <v>-1.1551556135504865E-2</v>
      </c>
      <c r="D727" s="217">
        <f>'StockBond Returns'!M717</f>
        <v>25.274191009999999</v>
      </c>
      <c r="E727" s="41">
        <f t="shared" si="0"/>
        <v>3.7283026875209173E-2</v>
      </c>
      <c r="F727" s="138">
        <f t="shared" ca="1" si="3"/>
        <v>114.93851410815414</v>
      </c>
      <c r="G727" s="218">
        <f>'StockBond Returns'!C717</f>
        <v>1930.2499999999461</v>
      </c>
      <c r="H727" s="138">
        <f t="shared" ca="1" si="1"/>
        <v>0.35710464254090996</v>
      </c>
      <c r="I727" s="138">
        <f t="shared" ca="1" si="4"/>
        <v>4.1946802334978095</v>
      </c>
      <c r="J727" s="41">
        <f t="shared" ca="1" si="5"/>
        <v>9.3503858607061119E-2</v>
      </c>
      <c r="K727" s="41">
        <f t="shared" ca="1" si="6"/>
        <v>-0.16091790024107955</v>
      </c>
      <c r="L727" s="41">
        <f t="shared" ca="1" si="7"/>
        <v>-2.6545983418018171E-3</v>
      </c>
      <c r="M727" s="41">
        <f t="shared" ca="1" si="10"/>
        <v>5.1357495860740565E-2</v>
      </c>
      <c r="N727" s="219">
        <f t="shared" ca="1" si="11"/>
        <v>3.2666541101157139E-2</v>
      </c>
    </row>
    <row r="728" spans="1:14" ht="13" x14ac:dyDescent="0.15">
      <c r="A728" s="166">
        <f t="shared" si="8"/>
        <v>5</v>
      </c>
      <c r="B728" s="166">
        <f t="shared" si="9"/>
        <v>1930</v>
      </c>
      <c r="C728" s="41">
        <f ca="1">'StockBond Returns'!W718</f>
        <v>-2.3246809657231737E-3</v>
      </c>
      <c r="D728" s="217">
        <f>'StockBond Returns'!M718</f>
        <v>24.785090579999999</v>
      </c>
      <c r="E728" s="41">
        <f t="shared" si="0"/>
        <v>3.7673418305094616E-2</v>
      </c>
      <c r="F728" s="138">
        <f t="shared" ca="1" si="3"/>
        <v>114.31504424400279</v>
      </c>
      <c r="G728" s="218">
        <f>'StockBond Returns'!C718</f>
        <v>1930.3333333332794</v>
      </c>
      <c r="H728" s="138">
        <f t="shared" ca="1" si="1"/>
        <v>0.35888654003080966</v>
      </c>
      <c r="I728" s="138">
        <f t="shared" ca="1" si="4"/>
        <v>4.2123314752005765</v>
      </c>
      <c r="J728" s="41">
        <f t="shared" ca="1" si="5"/>
        <v>8.7467964456621639E-2</v>
      </c>
      <c r="K728" s="41">
        <f t="shared" ca="1" si="6"/>
        <v>-0.16443396753979678</v>
      </c>
      <c r="L728" s="41">
        <f t="shared" ca="1" si="7"/>
        <v>-6.5799467557730029E-3</v>
      </c>
      <c r="M728" s="41">
        <f t="shared" ca="1" si="10"/>
        <v>5.1089360304187537E-2</v>
      </c>
      <c r="N728" s="219">
        <f t="shared" ca="1" si="11"/>
        <v>3.25776109216252E-2</v>
      </c>
    </row>
    <row r="729" spans="1:14" ht="13" x14ac:dyDescent="0.15">
      <c r="A729" s="166">
        <f t="shared" si="8"/>
        <v>6</v>
      </c>
      <c r="B729" s="166">
        <f t="shared" si="9"/>
        <v>1930</v>
      </c>
      <c r="C729" s="41">
        <f ca="1">'StockBond Returns'!W719</f>
        <v>-0.11438271116767353</v>
      </c>
      <c r="D729" s="217">
        <f>'StockBond Returns'!M719</f>
        <v>20.795909000000002</v>
      </c>
      <c r="E729" s="41">
        <f t="shared" si="0"/>
        <v>4.1543190417884596E-2</v>
      </c>
      <c r="F729" s="138">
        <f t="shared" ca="1" si="3"/>
        <v>100.9215434315407</v>
      </c>
      <c r="G729" s="218">
        <f>'StockBond Returns'!C719</f>
        <v>1930.4166666666126</v>
      </c>
      <c r="H729" s="138">
        <f t="shared" ca="1" si="1"/>
        <v>0.34938357467027542</v>
      </c>
      <c r="I729" s="138">
        <f t="shared" ca="1" si="4"/>
        <v>4.2126169075859359</v>
      </c>
      <c r="J729" s="41">
        <f t="shared" ca="1" si="5"/>
        <v>8.6678356399005674E-2</v>
      </c>
      <c r="K729" s="41">
        <f t="shared" ca="1" si="6"/>
        <v>-0.16449058261090388</v>
      </c>
      <c r="L729" s="41">
        <f t="shared" ca="1" si="7"/>
        <v>-6.4069635289432103E-3</v>
      </c>
      <c r="M729" s="41">
        <f t="shared" ca="1" si="10"/>
        <v>4.3900971509231557E-2</v>
      </c>
      <c r="N729" s="219">
        <f t="shared" ca="1" si="11"/>
        <v>3.2489468925179225E-2</v>
      </c>
    </row>
    <row r="730" spans="1:14" ht="13" x14ac:dyDescent="0.15">
      <c r="A730" s="166">
        <f t="shared" si="8"/>
        <v>7</v>
      </c>
      <c r="B730" s="166">
        <f t="shared" si="9"/>
        <v>1930</v>
      </c>
      <c r="C730" s="41">
        <f ca="1">'StockBond Returns'!W720</f>
        <v>4.3018384039063447E-2</v>
      </c>
      <c r="D730" s="217">
        <f>'StockBond Returns'!M720</f>
        <v>21.701358169999999</v>
      </c>
      <c r="E730" s="41">
        <f t="shared" si="0"/>
        <v>4.0540032613774424E-2</v>
      </c>
      <c r="F730" s="138">
        <f t="shared" ca="1" si="3"/>
        <v>104.89861165323136</v>
      </c>
      <c r="G730" s="218">
        <f>'StockBond Returns'!C720</f>
        <v>1930.4999999999459</v>
      </c>
      <c r="H730" s="138">
        <f t="shared" ca="1" si="1"/>
        <v>0.35438276146347142</v>
      </c>
      <c r="I730" s="138">
        <f t="shared" ca="1" si="4"/>
        <v>4.2139494687286092</v>
      </c>
      <c r="J730" s="41">
        <f t="shared" ca="1" si="5"/>
        <v>8.5372207343612061E-2</v>
      </c>
      <c r="K730" s="41">
        <f t="shared" ca="1" si="6"/>
        <v>-0.1647547925622127</v>
      </c>
      <c r="L730" s="41">
        <f t="shared" ca="1" si="7"/>
        <v>-6.483799577432281E-3</v>
      </c>
      <c r="M730" s="41">
        <f t="shared" ca="1" si="10"/>
        <v>3.5999577168747798E-2</v>
      </c>
      <c r="N730" s="219">
        <f t="shared" ca="1" si="11"/>
        <v>3.2428315883184927E-2</v>
      </c>
    </row>
    <row r="731" spans="1:14" ht="13" x14ac:dyDescent="0.15">
      <c r="A731" s="166">
        <f t="shared" si="8"/>
        <v>8</v>
      </c>
      <c r="B731" s="166">
        <f t="shared" si="9"/>
        <v>1930</v>
      </c>
      <c r="C731" s="41">
        <f ca="1">'StockBond Returns'!W721</f>
        <v>1.4982625735240835E-2</v>
      </c>
      <c r="D731" s="217">
        <f>'StockBond Returns'!M721</f>
        <v>21.91062526</v>
      </c>
      <c r="E731" s="41">
        <f t="shared" si="0"/>
        <v>4.031997862072878E-2</v>
      </c>
      <c r="F731" s="138">
        <f t="shared" ca="1" si="3"/>
        <v>106.1105759460326</v>
      </c>
      <c r="G731" s="218">
        <f>'StockBond Returns'!C721</f>
        <v>1930.5833333332791</v>
      </c>
      <c r="H731" s="138">
        <f t="shared" ca="1" si="1"/>
        <v>0.35653134613143767</v>
      </c>
      <c r="I731" s="138">
        <f t="shared" ca="1" si="4"/>
        <v>4.208189948371972</v>
      </c>
      <c r="J731" s="41">
        <f t="shared" ca="1" si="5"/>
        <v>8.6467732174327683E-2</v>
      </c>
      <c r="K731" s="41">
        <f t="shared" ca="1" si="6"/>
        <v>-0.16361163794370914</v>
      </c>
      <c r="L731" s="41">
        <f t="shared" ca="1" si="7"/>
        <v>-4.888296530106917E-3</v>
      </c>
      <c r="M731" s="41">
        <f t="shared" ca="1" si="10"/>
        <v>2.5190101490817574E-2</v>
      </c>
      <c r="N731" s="219">
        <f t="shared" ca="1" si="11"/>
        <v>3.2392352263722737E-2</v>
      </c>
    </row>
    <row r="732" spans="1:14" ht="13" x14ac:dyDescent="0.15">
      <c r="A732" s="166">
        <f t="shared" si="8"/>
        <v>9</v>
      </c>
      <c r="B732" s="166">
        <f t="shared" si="9"/>
        <v>1930</v>
      </c>
      <c r="C732" s="41">
        <f ca="1">'StockBond Returns'!W722</f>
        <v>-9.999288151190322E-2</v>
      </c>
      <c r="D732" s="217">
        <f>'StockBond Returns'!M722</f>
        <v>18.851138200000001</v>
      </c>
      <c r="E732" s="41">
        <f t="shared" si="0"/>
        <v>4.4023597392119272E-2</v>
      </c>
      <c r="F732" s="138">
        <f t="shared" ca="1" si="3"/>
        <v>95.179392948818716</v>
      </c>
      <c r="G732" s="218">
        <f>'StockBond Returns'!C722</f>
        <v>1930.6666666666124</v>
      </c>
      <c r="H732" s="138">
        <f t="shared" ca="1" si="1"/>
        <v>0.3491782729337593</v>
      </c>
      <c r="I732" s="138">
        <f t="shared" ca="1" si="4"/>
        <v>4.1986456126447109</v>
      </c>
      <c r="J732" s="41">
        <f t="shared" ca="1" si="5"/>
        <v>8.8801613680727476E-2</v>
      </c>
      <c r="K732" s="41">
        <f t="shared" ca="1" si="6"/>
        <v>-0.16171036499469005</v>
      </c>
      <c r="L732" s="41">
        <f t="shared" ca="1" si="7"/>
        <v>-2.3865237311635479E-3</v>
      </c>
      <c r="M732" s="41">
        <f t="shared" ca="1" si="10"/>
        <v>1.4543990112481531E-2</v>
      </c>
      <c r="N732" s="219">
        <f t="shared" ca="1" si="11"/>
        <v>3.2380412550158374E-2</v>
      </c>
    </row>
    <row r="733" spans="1:14" ht="13" x14ac:dyDescent="0.15">
      <c r="A733" s="166">
        <f t="shared" si="8"/>
        <v>10</v>
      </c>
      <c r="B733" s="166">
        <f t="shared" si="9"/>
        <v>1930</v>
      </c>
      <c r="C733" s="41">
        <f ca="1">'StockBond Returns'!W723</f>
        <v>-5.7043684421840386E-2</v>
      </c>
      <c r="D733" s="217">
        <f>'StockBond Returns'!M723</f>
        <v>17.218236220000001</v>
      </c>
      <c r="E733" s="41">
        <f t="shared" si="0"/>
        <v>4.653897899944133E-2</v>
      </c>
      <c r="F733" s="138">
        <f t="shared" ca="1" si="3"/>
        <v>89.420749836258409</v>
      </c>
      <c r="G733" s="218">
        <f>'StockBond Returns'!C723</f>
        <v>1930.7499999999457</v>
      </c>
      <c r="H733" s="138">
        <f t="shared" ca="1" si="1"/>
        <v>0.3467958665619939</v>
      </c>
      <c r="I733" s="138">
        <f t="shared" ca="1" si="4"/>
        <v>4.2026099741263447</v>
      </c>
      <c r="J733" s="41">
        <f t="shared" ca="1" si="5"/>
        <v>8.7013117125057216E-2</v>
      </c>
      <c r="K733" s="41">
        <f t="shared" ca="1" si="6"/>
        <v>-0.16250113148502054</v>
      </c>
      <c r="L733" s="41">
        <f t="shared" ca="1" si="7"/>
        <v>-3.0839352873011094E-3</v>
      </c>
      <c r="M733" s="41">
        <f t="shared" ca="1" si="10"/>
        <v>1.1586271359459666E-2</v>
      </c>
      <c r="N733" s="219">
        <f t="shared" ca="1" si="11"/>
        <v>3.2383464739193998E-2</v>
      </c>
    </row>
    <row r="734" spans="1:14" ht="13" x14ac:dyDescent="0.15">
      <c r="A734" s="166">
        <f t="shared" si="8"/>
        <v>11</v>
      </c>
      <c r="B734" s="166">
        <f t="shared" si="9"/>
        <v>1930</v>
      </c>
      <c r="C734" s="41">
        <f ca="1">'StockBond Returns'!W724</f>
        <v>-5.9966096239668738E-3</v>
      </c>
      <c r="D734" s="217">
        <f>'StockBond Returns'!M724</f>
        <v>17.12419319</v>
      </c>
      <c r="E734" s="41">
        <f t="shared" si="0"/>
        <v>4.6698455918611367E-2</v>
      </c>
      <c r="F734" s="138">
        <f t="shared" ca="1" si="3"/>
        <v>88.539812240076955</v>
      </c>
      <c r="G734" s="218">
        <f>'StockBond Returns'!C724</f>
        <v>1930.8333333332789</v>
      </c>
      <c r="H734" s="138">
        <f t="shared" ca="1" si="1"/>
        <v>0.34455604324461336</v>
      </c>
      <c r="I734" s="138">
        <f t="shared" ca="1" si="4"/>
        <v>4.2108272494915759</v>
      </c>
      <c r="J734" s="41">
        <f t="shared" ca="1" si="5"/>
        <v>8.4275060630164322E-2</v>
      </c>
      <c r="K734" s="41">
        <f t="shared" ca="1" si="6"/>
        <v>-0.16413547989517863</v>
      </c>
      <c r="L734" s="41">
        <f t="shared" ca="1" si="7"/>
        <v>-4.7905258878406798E-3</v>
      </c>
      <c r="M734" s="41">
        <f t="shared" ca="1" si="10"/>
        <v>1.3475757849504166E-2</v>
      </c>
      <c r="N734" s="219">
        <f t="shared" ca="1" si="11"/>
        <v>3.2388954714016684E-2</v>
      </c>
    </row>
    <row r="735" spans="1:14" ht="13" x14ac:dyDescent="0.15">
      <c r="A735" s="166">
        <f t="shared" si="8"/>
        <v>12</v>
      </c>
      <c r="B735" s="166">
        <f t="shared" si="9"/>
        <v>1930</v>
      </c>
      <c r="C735" s="41">
        <f ca="1">'StockBond Returns'!W725</f>
        <v>-3.4958478034175532E-2</v>
      </c>
      <c r="D735" s="217">
        <f>'StockBond Returns'!M725</f>
        <v>15.879028269999999</v>
      </c>
      <c r="E735" s="41">
        <f t="shared" si="0"/>
        <v>4.8988072915937951E-2</v>
      </c>
      <c r="F735" s="138">
        <f t="shared" ca="1" si="3"/>
        <v>85.112084270356902</v>
      </c>
      <c r="G735" s="218">
        <f>'StockBond Returns'!C725</f>
        <v>1930.9166666666122</v>
      </c>
      <c r="H735" s="138">
        <f t="shared" ca="1" si="1"/>
        <v>0.34745641585530834</v>
      </c>
      <c r="I735" s="138">
        <f t="shared" ca="1" si="4"/>
        <v>4.2181888250459796</v>
      </c>
      <c r="J735" s="41">
        <f t="shared" ca="1" si="5"/>
        <v>8.2828141103072239E-2</v>
      </c>
      <c r="K735" s="41">
        <f t="shared" ca="1" si="6"/>
        <v>-0.16559422915302635</v>
      </c>
      <c r="L735" s="41">
        <f t="shared" ca="1" si="7"/>
        <v>-6.2930884948352306E-3</v>
      </c>
      <c r="M735" s="41">
        <f t="shared" ca="1" si="10"/>
        <v>1.4514890283036541E-2</v>
      </c>
      <c r="N735" s="219">
        <f t="shared" ca="1" si="11"/>
        <v>3.2391503586034494E-2</v>
      </c>
    </row>
    <row r="736" spans="1:14" ht="13" x14ac:dyDescent="0.15">
      <c r="A736" s="166">
        <f t="shared" si="8"/>
        <v>1</v>
      </c>
      <c r="B736" s="166">
        <f t="shared" si="9"/>
        <v>1931</v>
      </c>
      <c r="C736" s="41">
        <f ca="1">'StockBond Returns'!W726</f>
        <v>5.4403599605490474E-2</v>
      </c>
      <c r="D736" s="217">
        <f>'StockBond Returns'!M726</f>
        <v>16.826431419999999</v>
      </c>
      <c r="E736" s="41">
        <f t="shared" si="0"/>
        <v>4.7215153945577376E-2</v>
      </c>
      <c r="F736" s="138">
        <f t="shared" ca="1" si="3"/>
        <v>89.376128729006311</v>
      </c>
      <c r="G736" s="218">
        <f>'StockBond Returns'!C726</f>
        <v>1930.9999999999454</v>
      </c>
      <c r="H736" s="138">
        <f t="shared" ca="1" si="1"/>
        <v>0.35165897308331445</v>
      </c>
      <c r="I736" s="138">
        <f t="shared" ca="1" si="4"/>
        <v>4.2239109417704181</v>
      </c>
      <c r="J736" s="41">
        <f t="shared" ca="1" si="5"/>
        <v>8.2942086826176542E-2</v>
      </c>
      <c r="K736" s="41">
        <f t="shared" ca="1" si="6"/>
        <v>-0.16672459560301833</v>
      </c>
      <c r="L736" s="41">
        <f t="shared" ca="1" si="7"/>
        <v>-7.405750523545418E-3</v>
      </c>
      <c r="M736" s="41">
        <f t="shared" ca="1" si="10"/>
        <v>1.4857531563754911E-2</v>
      </c>
      <c r="N736" s="219">
        <f t="shared" ca="1" si="11"/>
        <v>3.2389730683390225E-2</v>
      </c>
    </row>
    <row r="737" spans="1:14" ht="13" x14ac:dyDescent="0.15">
      <c r="A737" s="166">
        <f t="shared" si="8"/>
        <v>2</v>
      </c>
      <c r="B737" s="166">
        <f t="shared" si="9"/>
        <v>1931</v>
      </c>
      <c r="C737" s="41">
        <f ca="1">'StockBond Returns'!W727</f>
        <v>0.10183216638662766</v>
      </c>
      <c r="D737" s="217">
        <f>'StockBond Returns'!M727</f>
        <v>18.937051520000001</v>
      </c>
      <c r="E737" s="41">
        <f t="shared" si="0"/>
        <v>4.3903265549123882E-2</v>
      </c>
      <c r="F737" s="138">
        <f t="shared" ca="1" si="3"/>
        <v>98.090024372589454</v>
      </c>
      <c r="G737" s="218">
        <f>'StockBond Returns'!C727</f>
        <v>1931.0833333332787</v>
      </c>
      <c r="H737" s="138">
        <f t="shared" ca="1" si="1"/>
        <v>0.35887269897915236</v>
      </c>
      <c r="I737" s="138">
        <f t="shared" ca="1" si="4"/>
        <v>4.2331519878052228</v>
      </c>
      <c r="J737" s="41">
        <f t="shared" ca="1" si="5"/>
        <v>8.1659627159448522E-2</v>
      </c>
      <c r="K737" s="41">
        <f t="shared" ca="1" si="6"/>
        <v>-0.16854365062251353</v>
      </c>
      <c r="L737" s="41">
        <f t="shared" ca="1" si="7"/>
        <v>-9.3403503197826421E-3</v>
      </c>
      <c r="M737" s="41">
        <f t="shared" ca="1" si="10"/>
        <v>1.4999910896453805E-2</v>
      </c>
      <c r="N737" s="219">
        <f t="shared" ca="1" si="11"/>
        <v>3.2386361152113408E-2</v>
      </c>
    </row>
    <row r="738" spans="1:14" ht="13" x14ac:dyDescent="0.15">
      <c r="A738" s="166">
        <f t="shared" si="8"/>
        <v>3</v>
      </c>
      <c r="B738" s="166">
        <f t="shared" si="9"/>
        <v>1931</v>
      </c>
      <c r="C738" s="41">
        <f ca="1">'StockBond Returns'!W728</f>
        <v>-4.2244053243861386E-2</v>
      </c>
      <c r="D738" s="217">
        <f>'StockBond Returns'!M728</f>
        <v>17.686830610000001</v>
      </c>
      <c r="E738" s="41">
        <f t="shared" si="0"/>
        <v>4.5769621111048792E-2</v>
      </c>
      <c r="F738" s="138">
        <f t="shared" ca="1" si="3"/>
        <v>93.602591698726414</v>
      </c>
      <c r="G738" s="218">
        <f>'StockBond Returns'!C728</f>
        <v>1931.1666666666119</v>
      </c>
      <c r="H738" s="138">
        <f t="shared" ca="1" si="1"/>
        <v>0.3570129297552424</v>
      </c>
      <c r="I738" s="138">
        <f t="shared" ca="1" si="4"/>
        <v>4.2318200652502878</v>
      </c>
      <c r="J738" s="41">
        <f t="shared" ca="1" si="5"/>
        <v>8.2777090676627418E-2</v>
      </c>
      <c r="K738" s="41">
        <f t="shared" ca="1" si="6"/>
        <v>-0.16828195814785618</v>
      </c>
      <c r="L738" s="41">
        <f t="shared" ca="1" si="7"/>
        <v>-8.800122652389053E-3</v>
      </c>
      <c r="M738" s="41">
        <f t="shared" ca="1" si="10"/>
        <v>1.1738354680473462E-2</v>
      </c>
      <c r="N738" s="219">
        <f t="shared" ca="1" si="11"/>
        <v>3.2381925266902076E-2</v>
      </c>
    </row>
    <row r="739" spans="1:14" ht="13" x14ac:dyDescent="0.15">
      <c r="A739" s="166">
        <f t="shared" si="8"/>
        <v>4</v>
      </c>
      <c r="B739" s="166">
        <f t="shared" si="9"/>
        <v>1931</v>
      </c>
      <c r="C739" s="41">
        <f ca="1">'StockBond Returns'!W729</f>
        <v>-6.2289392839484335E-2</v>
      </c>
      <c r="D739" s="217">
        <f>'StockBond Returns'!M729</f>
        <v>16.051252720000001</v>
      </c>
      <c r="E739" s="41">
        <f t="shared" si="0"/>
        <v>4.8650216666702634E-2</v>
      </c>
      <c r="F739" s="138">
        <f t="shared" ca="1" si="3"/>
        <v>87.43736828248565</v>
      </c>
      <c r="G739" s="218">
        <f>'StockBond Returns'!C729</f>
        <v>1931.2499999999452</v>
      </c>
      <c r="H739" s="138">
        <f t="shared" ca="1" si="1"/>
        <v>0.35448724264243331</v>
      </c>
      <c r="I739" s="138">
        <f t="shared" ca="1" si="4"/>
        <v>4.2292026653518109</v>
      </c>
      <c r="J739" s="41">
        <f t="shared" ca="1" si="5"/>
        <v>8.4967194422839398E-2</v>
      </c>
      <c r="K739" s="41">
        <f t="shared" ca="1" si="6"/>
        <v>-0.16776721839888653</v>
      </c>
      <c r="L739" s="41">
        <f t="shared" ca="1" si="7"/>
        <v>-7.9530297976098119E-3</v>
      </c>
      <c r="M739" s="41">
        <f t="shared" ca="1" si="10"/>
        <v>8.23005090550466E-3</v>
      </c>
      <c r="N739" s="219">
        <f t="shared" ca="1" si="11"/>
        <v>3.2379227294645853E-2</v>
      </c>
    </row>
    <row r="740" spans="1:14" ht="13" x14ac:dyDescent="0.15">
      <c r="A740" s="166">
        <f t="shared" si="8"/>
        <v>5</v>
      </c>
      <c r="B740" s="166">
        <f t="shared" si="9"/>
        <v>1931</v>
      </c>
      <c r="C740" s="41">
        <f ca="1">'StockBond Returns'!W730</f>
        <v>-8.5591636818972E-2</v>
      </c>
      <c r="D740" s="217">
        <f>'StockBond Returns'!M730</f>
        <v>13.3331336</v>
      </c>
      <c r="E740" s="41">
        <f t="shared" si="0"/>
        <v>5.500056175841514E-2</v>
      </c>
      <c r="F740" s="138">
        <f t="shared" ca="1" si="3"/>
        <v>79.629314712731215</v>
      </c>
      <c r="G740" s="218">
        <f>'StockBond Returns'!C730</f>
        <v>1931.3333333332785</v>
      </c>
      <c r="H740" s="138">
        <f t="shared" ca="1" si="1"/>
        <v>0.36497142013648737</v>
      </c>
      <c r="I740" s="138">
        <f t="shared" ca="1" si="4"/>
        <v>4.2352875454574894</v>
      </c>
      <c r="J740" s="41">
        <f t="shared" ca="1" si="5"/>
        <v>8.5174167392772171E-2</v>
      </c>
      <c r="K740" s="41">
        <f t="shared" ca="1" si="6"/>
        <v>-0.16896289558531263</v>
      </c>
      <c r="L740" s="41">
        <f t="shared" ca="1" si="7"/>
        <v>-9.1383943040352911E-3</v>
      </c>
      <c r="M740" s="41">
        <f t="shared" ca="1" si="10"/>
        <v>5.4497302484532995E-3</v>
      </c>
      <c r="N740" s="219">
        <f t="shared" ca="1" si="11"/>
        <v>3.2378168916506987E-2</v>
      </c>
    </row>
    <row r="741" spans="1:14" ht="13" x14ac:dyDescent="0.15">
      <c r="A741" s="166">
        <f t="shared" si="8"/>
        <v>6</v>
      </c>
      <c r="B741" s="166">
        <f t="shared" si="9"/>
        <v>1931</v>
      </c>
      <c r="C741" s="41">
        <f ca="1">'StockBond Returns'!W731</f>
        <v>0.12418976719694357</v>
      </c>
      <c r="D741" s="217">
        <f>'StockBond Returns'!M731</f>
        <v>16.111853910000001</v>
      </c>
      <c r="E741" s="41">
        <f t="shared" si="0"/>
        <v>4.8533051987249554E-2</v>
      </c>
      <c r="F741" s="138">
        <f t="shared" ca="1" si="3"/>
        <v>89.108163633120697</v>
      </c>
      <c r="G741" s="218">
        <f>'StockBond Returns'!C731</f>
        <v>1931.4166666666117</v>
      </c>
      <c r="H741" s="138">
        <f t="shared" ca="1" si="1"/>
        <v>0.36039092817454893</v>
      </c>
      <c r="I741" s="138">
        <f t="shared" ca="1" si="4"/>
        <v>4.2462948989617626</v>
      </c>
      <c r="J741" s="41">
        <f t="shared" ca="1" si="5"/>
        <v>8.28046613448854E-2</v>
      </c>
      <c r="K741" s="41">
        <f t="shared" ca="1" si="6"/>
        <v>-0.17111713107792914</v>
      </c>
      <c r="L741" s="41">
        <f t="shared" ca="1" si="7"/>
        <v>-1.1470374455855858E-2</v>
      </c>
      <c r="M741" s="41">
        <f t="shared" ca="1" si="10"/>
        <v>7.9945535316017224E-3</v>
      </c>
      <c r="N741" s="219">
        <f t="shared" ca="1" si="11"/>
        <v>3.2378018583264397E-2</v>
      </c>
    </row>
    <row r="742" spans="1:14" ht="13" x14ac:dyDescent="0.15">
      <c r="A742" s="166">
        <f t="shared" si="8"/>
        <v>7</v>
      </c>
      <c r="B742" s="166">
        <f t="shared" si="9"/>
        <v>1931</v>
      </c>
      <c r="C742" s="41">
        <f ca="1">'StockBond Returns'!W732</f>
        <v>-5.2815321884540446E-2</v>
      </c>
      <c r="D742" s="217">
        <f>'StockBond Returns'!M732</f>
        <v>14.864895000000001</v>
      </c>
      <c r="E742" s="41">
        <f t="shared" si="0"/>
        <v>5.1136295446419233E-2</v>
      </c>
      <c r="F742" s="138">
        <f t="shared" ca="1" si="3"/>
        <v>84.060530522998377</v>
      </c>
      <c r="G742" s="218">
        <f>'StockBond Returns'!C732</f>
        <v>1931.499999999945</v>
      </c>
      <c r="H742" s="138">
        <f t="shared" ca="1" si="1"/>
        <v>0.35821201035056555</v>
      </c>
      <c r="I742" s="138">
        <f t="shared" ca="1" si="4"/>
        <v>4.2501241478488572</v>
      </c>
      <c r="J742" s="41">
        <f t="shared" ca="1" si="5"/>
        <v>8.2526695194764077E-2</v>
      </c>
      <c r="K742" s="41">
        <f t="shared" ca="1" si="6"/>
        <v>-0.17186393251076681</v>
      </c>
      <c r="L742" s="41">
        <f t="shared" ca="1" si="7"/>
        <v>-1.212991179782219E-2</v>
      </c>
      <c r="M742" s="41">
        <f t="shared" ca="1" si="10"/>
        <v>8.584507096892624E-3</v>
      </c>
      <c r="N742" s="219">
        <f t="shared" ca="1" si="11"/>
        <v>3.2377363391244245E-2</v>
      </c>
    </row>
    <row r="743" spans="1:14" ht="13" x14ac:dyDescent="0.15">
      <c r="A743" s="166">
        <f t="shared" si="8"/>
        <v>8</v>
      </c>
      <c r="B743" s="166">
        <f t="shared" si="9"/>
        <v>1931</v>
      </c>
      <c r="C743" s="41">
        <f ca="1">'StockBond Returns'!W733</f>
        <v>1.1065723737776118E-2</v>
      </c>
      <c r="D743" s="217">
        <f>'StockBond Returns'!M733</f>
        <v>14.970110399999999</v>
      </c>
      <c r="E743" s="41">
        <f t="shared" si="0"/>
        <v>5.0899887284732388E-2</v>
      </c>
      <c r="F743" s="138">
        <f t="shared" ca="1" si="3"/>
        <v>84.628545245520101</v>
      </c>
      <c r="G743" s="218">
        <f>'StockBond Returns'!C733</f>
        <v>1931.5833333332782</v>
      </c>
      <c r="H743" s="138">
        <f t="shared" ca="1" si="1"/>
        <v>0.35896528450565407</v>
      </c>
      <c r="I743" s="138">
        <f t="shared" ca="1" si="4"/>
        <v>4.2525580862230736</v>
      </c>
      <c r="J743" s="41">
        <f t="shared" ca="1" si="5"/>
        <v>8.2201538072307789E-2</v>
      </c>
      <c r="K743" s="41">
        <f t="shared" ca="1" si="6"/>
        <v>-0.17233791360940598</v>
      </c>
      <c r="L743" s="41">
        <f t="shared" ca="1" si="7"/>
        <v>-1.2466025625607613E-2</v>
      </c>
      <c r="M743" s="41">
        <f t="shared" ca="1" si="10"/>
        <v>1.0543283073110032E-2</v>
      </c>
      <c r="N743" s="219">
        <f t="shared" ca="1" si="11"/>
        <v>3.2376615978819787E-2</v>
      </c>
    </row>
    <row r="744" spans="1:14" ht="13" x14ac:dyDescent="0.15">
      <c r="A744" s="166">
        <f t="shared" si="8"/>
        <v>9</v>
      </c>
      <c r="B744" s="166">
        <f t="shared" si="9"/>
        <v>1931</v>
      </c>
      <c r="C744" s="41">
        <f ca="1">'StockBond Returns'!W734</f>
        <v>-0.21769773280305599</v>
      </c>
      <c r="D744" s="217">
        <f>'StockBond Returns'!M734</f>
        <v>10.521061019999999</v>
      </c>
      <c r="E744" s="41">
        <f t="shared" si="0"/>
        <v>6.5023723990339524E-2</v>
      </c>
      <c r="F744" s="138">
        <f t="shared" ca="1" si="3"/>
        <v>65.924283459235753</v>
      </c>
      <c r="G744" s="218">
        <f>'StockBond Returns'!C734</f>
        <v>1931.6666666666115</v>
      </c>
      <c r="H744" s="138">
        <f t="shared" ca="1" si="1"/>
        <v>0.35722020099285423</v>
      </c>
      <c r="I744" s="138">
        <f t="shared" ca="1" si="4"/>
        <v>4.2606000142821685</v>
      </c>
      <c r="J744" s="41">
        <f t="shared" ca="1" si="5"/>
        <v>8.0931167426942174E-2</v>
      </c>
      <c r="K744" s="41">
        <f t="shared" ca="1" si="6"/>
        <v>-0.17390013464251908</v>
      </c>
      <c r="L744" s="41">
        <f t="shared" ca="1" si="7"/>
        <v>-1.4100591934993578E-2</v>
      </c>
      <c r="M744" s="41">
        <f t="shared" ca="1" si="10"/>
        <v>1.4755806360716495E-2</v>
      </c>
      <c r="N744" s="219">
        <f t="shared" ca="1" si="11"/>
        <v>3.2375076818876733E-2</v>
      </c>
    </row>
    <row r="745" spans="1:14" ht="13" x14ac:dyDescent="0.15">
      <c r="A745" s="166">
        <f t="shared" si="8"/>
        <v>10</v>
      </c>
      <c r="B745" s="166">
        <f t="shared" si="9"/>
        <v>1931</v>
      </c>
      <c r="C745" s="41">
        <f ca="1">'StockBond Returns'!W735</f>
        <v>6.9483570201999426E-2</v>
      </c>
      <c r="D745" s="217">
        <f>'StockBond Returns'!M735</f>
        <v>11.44931309</v>
      </c>
      <c r="E745" s="41">
        <f t="shared" si="0"/>
        <v>6.1170742172009206E-2</v>
      </c>
      <c r="F745" s="138">
        <f t="shared" ca="1" si="3"/>
        <v>70.122896901085952</v>
      </c>
      <c r="G745" s="218">
        <f>'StockBond Returns'!C735</f>
        <v>1931.7499999999447</v>
      </c>
      <c r="H745" s="138">
        <f t="shared" ca="1" si="1"/>
        <v>0.35745580389089265</v>
      </c>
      <c r="I745" s="138">
        <f t="shared" ca="1" si="4"/>
        <v>4.2712599516110679</v>
      </c>
      <c r="J745" s="41">
        <f t="shared" ca="1" si="5"/>
        <v>7.9785682830783466E-2</v>
      </c>
      <c r="K745" s="41">
        <f t="shared" ca="1" si="6"/>
        <v>-0.17596186183587359</v>
      </c>
      <c r="L745" s="41">
        <f t="shared" ca="1" si="7"/>
        <v>-1.6333210235675688E-2</v>
      </c>
      <c r="M745" s="41">
        <f t="shared" ca="1" si="10"/>
        <v>1.6335081748573232E-2</v>
      </c>
      <c r="N745" s="219">
        <f t="shared" ca="1" si="11"/>
        <v>3.2371104116043888E-2</v>
      </c>
    </row>
    <row r="746" spans="1:14" ht="13" x14ac:dyDescent="0.15">
      <c r="A746" s="166">
        <f t="shared" si="8"/>
        <v>11</v>
      </c>
      <c r="B746" s="166">
        <f t="shared" si="9"/>
        <v>1931</v>
      </c>
      <c r="C746" s="41">
        <f ca="1">'StockBond Returns'!W736</f>
        <v>-5.6558303922034439E-2</v>
      </c>
      <c r="D746" s="217">
        <f>'StockBond Returns'!M736</f>
        <v>10.43357301</v>
      </c>
      <c r="E746" s="41">
        <f t="shared" si="0"/>
        <v>6.5422221804627978E-2</v>
      </c>
      <c r="F746" s="138">
        <f t="shared" ca="1" si="3"/>
        <v>65.819626076365111</v>
      </c>
      <c r="G746" s="218">
        <f>'StockBond Returns'!C736</f>
        <v>1931.833333333278</v>
      </c>
      <c r="H746" s="138">
        <f t="shared" ca="1" si="1"/>
        <v>0.35883884802213611</v>
      </c>
      <c r="I746" s="138">
        <f t="shared" ca="1" si="4"/>
        <v>4.2855427563885904</v>
      </c>
      <c r="J746" s="41">
        <f t="shared" ca="1" si="5"/>
        <v>7.8106936536074034E-2</v>
      </c>
      <c r="K746" s="41">
        <f t="shared" ca="1" si="6"/>
        <v>-0.17870820612075711</v>
      </c>
      <c r="L746" s="41">
        <f t="shared" ca="1" si="7"/>
        <v>-1.9385968144841059E-2</v>
      </c>
      <c r="M746" s="41">
        <f t="shared" ca="1" si="10"/>
        <v>1.7743664717196683E-2</v>
      </c>
      <c r="N746" s="219">
        <f t="shared" ca="1" si="11"/>
        <v>3.2366993990608529E-2</v>
      </c>
    </row>
    <row r="747" spans="1:14" ht="13" x14ac:dyDescent="0.15">
      <c r="A747" s="166">
        <f t="shared" si="8"/>
        <v>12</v>
      </c>
      <c r="B747" s="166">
        <f t="shared" si="9"/>
        <v>1931</v>
      </c>
      <c r="C747" s="41">
        <f ca="1">'StockBond Returns'!W737</f>
        <v>-0.10245034841132385</v>
      </c>
      <c r="D747" s="217">
        <f>'StockBond Returns'!M737</f>
        <v>8.9569463700000007</v>
      </c>
      <c r="E747" s="41">
        <f t="shared" si="0"/>
        <v>7.3322596155613678E-2</v>
      </c>
      <c r="F747" s="138">
        <f t="shared" ca="1" si="3"/>
        <v>58.754306769519701</v>
      </c>
      <c r="G747" s="218">
        <f>'StockBond Returns'!C737</f>
        <v>1931.9166666666113</v>
      </c>
      <c r="H747" s="138">
        <f t="shared" ca="1" si="1"/>
        <v>0.35900152563871096</v>
      </c>
      <c r="I747" s="138">
        <f t="shared" ca="1" si="4"/>
        <v>4.2970878661719931</v>
      </c>
      <c r="J747" s="41">
        <f t="shared" ca="1" si="5"/>
        <v>7.6325226524298184E-2</v>
      </c>
      <c r="K747" s="41">
        <f t="shared" ca="1" si="6"/>
        <v>-0.1809147944475139</v>
      </c>
      <c r="L747" s="41">
        <f t="shared" ca="1" si="7"/>
        <v>-2.1801742436594385E-2</v>
      </c>
      <c r="M747" s="41">
        <f t="shared" ca="1" si="10"/>
        <v>1.8704482989841953E-2</v>
      </c>
      <c r="N747" s="219">
        <f t="shared" ca="1" si="11"/>
        <v>3.2361697621601751E-2</v>
      </c>
    </row>
    <row r="748" spans="1:14" ht="13" x14ac:dyDescent="0.15">
      <c r="A748" s="166">
        <f t="shared" si="8"/>
        <v>1</v>
      </c>
      <c r="B748" s="166">
        <f t="shared" si="9"/>
        <v>1932</v>
      </c>
      <c r="C748" s="41">
        <f ca="1">'StockBond Returns'!W738</f>
        <v>-1.63667460728019E-3</v>
      </c>
      <c r="D748" s="217">
        <f>'StockBond Returns'!M738</f>
        <v>9.2273606200000007</v>
      </c>
      <c r="E748" s="41">
        <f t="shared" si="0"/>
        <v>7.168667597278755E-2</v>
      </c>
      <c r="F748" s="138">
        <f t="shared" ca="1" si="3"/>
        <v>58.299731130603952</v>
      </c>
      <c r="G748" s="218">
        <f>'StockBond Returns'!C738</f>
        <v>1931.9999999999445</v>
      </c>
      <c r="H748" s="138">
        <f t="shared" ca="1" si="1"/>
        <v>0.34827616123835337</v>
      </c>
      <c r="I748" s="138">
        <f t="shared" ca="1" si="4"/>
        <v>4.2937050543270319</v>
      </c>
      <c r="J748" s="41">
        <f t="shared" ca="1" si="5"/>
        <v>7.7093922394745551E-2</v>
      </c>
      <c r="K748" s="41">
        <f t="shared" ca="1" si="6"/>
        <v>-0.18026947505544644</v>
      </c>
      <c r="L748" s="41">
        <f t="shared" ca="1" si="7"/>
        <v>-2.0819691070571689E-2</v>
      </c>
      <c r="M748" s="41">
        <f t="shared" ca="1" si="10"/>
        <v>1.6523575785279299E-2</v>
      </c>
      <c r="N748" s="219">
        <f t="shared" ca="1" si="11"/>
        <v>3.2354001482672451E-2</v>
      </c>
    </row>
    <row r="749" spans="1:14" ht="13" x14ac:dyDescent="0.15">
      <c r="A749" s="166">
        <f t="shared" si="8"/>
        <v>2</v>
      </c>
      <c r="B749" s="166">
        <f t="shared" si="9"/>
        <v>1932</v>
      </c>
      <c r="C749" s="41">
        <f ca="1">'StockBond Returns'!W739</f>
        <v>6.2687075999947647E-2</v>
      </c>
      <c r="D749" s="217">
        <f>'StockBond Returns'!M739</f>
        <v>9.4160068799999994</v>
      </c>
      <c r="E749" s="41">
        <f t="shared" si="0"/>
        <v>7.0601065703554372E-2</v>
      </c>
      <c r="F749" s="138">
        <f t="shared" ca="1" si="3"/>
        <v>61.58426223133776</v>
      </c>
      <c r="G749" s="218">
        <f>'StockBond Returns'!C739</f>
        <v>1932.0833333332778</v>
      </c>
      <c r="H749" s="138">
        <f t="shared" ca="1" si="1"/>
        <v>0.36232621200829995</v>
      </c>
      <c r="I749" s="138">
        <f t="shared" ca="1" si="4"/>
        <v>4.2971585673561794</v>
      </c>
      <c r="J749" s="41">
        <f t="shared" ca="1" si="5"/>
        <v>7.6151925491142025E-2</v>
      </c>
      <c r="K749" s="41">
        <f t="shared" ca="1" si="6"/>
        <v>-0.1809282708629345</v>
      </c>
      <c r="L749" s="41">
        <f t="shared" ca="1" si="7"/>
        <v>-2.1393459060158659E-2</v>
      </c>
      <c r="M749" s="41">
        <f t="shared" ca="1" si="10"/>
        <v>1.5120312177626882E-2</v>
      </c>
      <c r="N749" s="219">
        <f t="shared" ca="1" si="11"/>
        <v>3.2348315603576962E-2</v>
      </c>
    </row>
    <row r="750" spans="1:14" ht="13" x14ac:dyDescent="0.15">
      <c r="A750" s="166">
        <f t="shared" si="8"/>
        <v>3</v>
      </c>
      <c r="B750" s="166">
        <f t="shared" si="9"/>
        <v>1932</v>
      </c>
      <c r="C750" s="41">
        <f ca="1">'StockBond Returns'!W740</f>
        <v>-7.4575518014899006E-2</v>
      </c>
      <c r="D750" s="217">
        <f>'StockBond Returns'!M740</f>
        <v>8.3388816000000006</v>
      </c>
      <c r="E750" s="41">
        <f t="shared" si="0"/>
        <v>7.7460079059043119E-2</v>
      </c>
      <c r="F750" s="138">
        <f t="shared" ca="1" si="3"/>
        <v>56.65627842681296</v>
      </c>
      <c r="G750" s="218">
        <f>'StockBond Returns'!C740</f>
        <v>1932.166666666611</v>
      </c>
      <c r="H750" s="138">
        <f t="shared" ca="1" si="1"/>
        <v>0.3657166505110076</v>
      </c>
      <c r="I750" s="138">
        <f t="shared" ca="1" si="4"/>
        <v>4.3058622881119444</v>
      </c>
      <c r="J750" s="41">
        <f t="shared" ca="1" si="5"/>
        <v>7.4082170527653313E-2</v>
      </c>
      <c r="K750" s="41">
        <f t="shared" ca="1" si="6"/>
        <v>-0.18258391406105379</v>
      </c>
      <c r="L750" s="41">
        <f t="shared" ca="1" si="7"/>
        <v>-2.3160767277458749E-2</v>
      </c>
      <c r="M750" s="41">
        <f t="shared" ca="1" si="10"/>
        <v>1.7496543265073328E-2</v>
      </c>
      <c r="N750" s="219">
        <f t="shared" ca="1" si="11"/>
        <v>3.234379800707287E-2</v>
      </c>
    </row>
    <row r="751" spans="1:14" ht="13" x14ac:dyDescent="0.15">
      <c r="A751" s="166">
        <f t="shared" si="8"/>
        <v>4</v>
      </c>
      <c r="B751" s="166">
        <f t="shared" si="9"/>
        <v>1932</v>
      </c>
      <c r="C751" s="41">
        <f ca="1">'StockBond Returns'!W741</f>
        <v>-0.13735942636995413</v>
      </c>
      <c r="D751" s="217">
        <f>'StockBond Returns'!M741</f>
        <v>6.6782404800000004</v>
      </c>
      <c r="E751" s="41">
        <f t="shared" si="0"/>
        <v>9.2370020254197258E-2</v>
      </c>
      <c r="F751" s="138">
        <f t="shared" ca="1" si="3"/>
        <v>48.558522500666655</v>
      </c>
      <c r="G751" s="218">
        <f>'StockBond Returns'!C741</f>
        <v>1932.2499999999443</v>
      </c>
      <c r="H751" s="138">
        <f t="shared" ca="1" si="1"/>
        <v>0.37377930890837269</v>
      </c>
      <c r="I751" s="138">
        <f t="shared" ca="1" si="4"/>
        <v>4.3251543543778839</v>
      </c>
      <c r="J751" s="41">
        <f t="shared" ca="1" si="5"/>
        <v>6.789698882032047E-2</v>
      </c>
      <c r="K751" s="41">
        <f t="shared" ca="1" si="6"/>
        <v>-0.18622994470058851</v>
      </c>
      <c r="L751" s="41">
        <f t="shared" ca="1" si="7"/>
        <v>-2.7317458293382613E-2</v>
      </c>
      <c r="M751" s="41">
        <f t="shared" ca="1" si="10"/>
        <v>2.2687890985259918E-2</v>
      </c>
      <c r="N751" s="219">
        <f t="shared" ca="1" si="11"/>
        <v>3.233544218256041E-2</v>
      </c>
    </row>
    <row r="752" spans="1:14" ht="13" x14ac:dyDescent="0.15">
      <c r="A752" s="166">
        <f t="shared" si="8"/>
        <v>5</v>
      </c>
      <c r="B752" s="166">
        <f t="shared" si="9"/>
        <v>1932</v>
      </c>
      <c r="C752" s="41">
        <f ca="1">'StockBond Returns'!W742</f>
        <v>-0.15921964924207371</v>
      </c>
      <c r="D752" s="217">
        <f>'StockBond Returns'!M742</f>
        <v>5.1857573400000003</v>
      </c>
      <c r="E752" s="41">
        <f t="shared" si="0"/>
        <v>0.11391793227447854</v>
      </c>
      <c r="F752" s="138">
        <f t="shared" ca="1" si="3"/>
        <v>40.512785281947131</v>
      </c>
      <c r="G752" s="218">
        <f>'StockBond Returns'!C742</f>
        <v>1932.3333333332776</v>
      </c>
      <c r="H752" s="138">
        <f t="shared" ca="1" si="1"/>
        <v>0.38459439416661206</v>
      </c>
      <c r="I752" s="138">
        <f t="shared" ca="1" si="4"/>
        <v>4.344777328408008</v>
      </c>
      <c r="J752" s="41">
        <f t="shared" ca="1" si="5"/>
        <v>6.0401981102453428E-2</v>
      </c>
      <c r="K752" s="41">
        <f t="shared" ca="1" si="6"/>
        <v>-0.18990529730317729</v>
      </c>
      <c r="L752" s="41">
        <f t="shared" ca="1" si="7"/>
        <v>-3.1530701906639425E-2</v>
      </c>
      <c r="M752" s="41">
        <f t="shared" ca="1" si="10"/>
        <v>2.585179442372243E-2</v>
      </c>
      <c r="N752" s="219">
        <f t="shared" ca="1" si="11"/>
        <v>3.2318938910400968E-2</v>
      </c>
    </row>
    <row r="753" spans="1:14" ht="13" x14ac:dyDescent="0.15">
      <c r="A753" s="166">
        <f t="shared" si="8"/>
        <v>6</v>
      </c>
      <c r="B753" s="166">
        <f t="shared" si="9"/>
        <v>1932</v>
      </c>
      <c r="C753" s="41">
        <f ca="1">'StockBond Returns'!W743</f>
        <v>7.5667909519327959E-3</v>
      </c>
      <c r="D753" s="217">
        <f>'StockBond Returns'!M743</f>
        <v>5.1721218499999999</v>
      </c>
      <c r="E753" s="41">
        <f t="shared" si="0"/>
        <v>0.11417212306686085</v>
      </c>
      <c r="F753" s="138">
        <f t="shared" ca="1" si="3"/>
        <v>40.431832519507608</v>
      </c>
      <c r="G753" s="218">
        <f>'StockBond Returns'!C743</f>
        <v>1932.4166666666108</v>
      </c>
      <c r="H753" s="138">
        <f t="shared" ca="1" si="1"/>
        <v>0.38468234651966077</v>
      </c>
      <c r="I753" s="138">
        <f t="shared" ca="1" si="4"/>
        <v>4.3690687467531202</v>
      </c>
      <c r="J753" s="41">
        <f t="shared" ca="1" si="5"/>
        <v>5.0650804788868742E-2</v>
      </c>
      <c r="K753" s="41">
        <f t="shared" ca="1" si="6"/>
        <v>-0.19440931187996591</v>
      </c>
      <c r="L753" s="41">
        <f t="shared" ca="1" si="7"/>
        <v>-3.6759549125862101E-2</v>
      </c>
      <c r="M753" s="41">
        <f t="shared" ca="1" si="10"/>
        <v>2.8913170355025608E-2</v>
      </c>
      <c r="N753" s="219">
        <f t="shared" ca="1" si="11"/>
        <v>3.2297444291143985E-2</v>
      </c>
    </row>
    <row r="754" spans="1:14" ht="13" x14ac:dyDescent="0.15">
      <c r="A754" s="166">
        <f t="shared" si="8"/>
        <v>7</v>
      </c>
      <c r="B754" s="166">
        <f t="shared" si="9"/>
        <v>1932</v>
      </c>
      <c r="C754" s="41">
        <f ca="1">'StockBond Returns'!W744</f>
        <v>0.29239905885062645</v>
      </c>
      <c r="D754" s="217">
        <f>'StockBond Returns'!M744</f>
        <v>7.1187465300000001</v>
      </c>
      <c r="E754" s="41">
        <f t="shared" si="0"/>
        <v>8.7737084280622643E-2</v>
      </c>
      <c r="F754" s="138">
        <f t="shared" ca="1" si="3"/>
        <v>51.756899193219326</v>
      </c>
      <c r="G754" s="218">
        <f>'StockBond Returns'!C744</f>
        <v>1932.4999999999441</v>
      </c>
      <c r="H754" s="138">
        <f t="shared" ca="1" si="1"/>
        <v>0.37841661888493117</v>
      </c>
      <c r="I754" s="138">
        <f t="shared" ca="1" si="4"/>
        <v>4.3892733552874859</v>
      </c>
      <c r="J754" s="41">
        <f t="shared" ca="1" si="5"/>
        <v>4.3413862601269004E-2</v>
      </c>
      <c r="K754" s="41">
        <f t="shared" ca="1" si="6"/>
        <v>-0.19811758957763725</v>
      </c>
      <c r="L754" s="41">
        <f t="shared" ca="1" si="7"/>
        <v>-4.1060505620542198E-2</v>
      </c>
      <c r="M754" s="41">
        <f t="shared" ca="1" si="10"/>
        <v>3.274003360797284E-2</v>
      </c>
      <c r="N754" s="219">
        <f t="shared" ca="1" si="11"/>
        <v>3.2270815570057135E-2</v>
      </c>
    </row>
    <row r="755" spans="1:14" ht="13" x14ac:dyDescent="0.15">
      <c r="A755" s="166">
        <f t="shared" si="8"/>
        <v>8</v>
      </c>
      <c r="B755" s="166">
        <f t="shared" si="9"/>
        <v>1932</v>
      </c>
      <c r="C755" s="41">
        <f ca="1">'StockBond Returns'!W745</f>
        <v>0.29923719738171284</v>
      </c>
      <c r="D755" s="217">
        <f>'StockBond Returns'!M745</f>
        <v>9.8411935699999997</v>
      </c>
      <c r="E755" s="41">
        <f t="shared" si="0"/>
        <v>6.8306845373330066E-2</v>
      </c>
      <c r="F755" s="138">
        <f t="shared" ca="1" si="3"/>
        <v>66.752835705603388</v>
      </c>
      <c r="G755" s="218">
        <f>'StockBond Returns'!C745</f>
        <v>1932.5833333332773</v>
      </c>
      <c r="H755" s="138">
        <f t="shared" ca="1" si="1"/>
        <v>0.37997296889782972</v>
      </c>
      <c r="I755" s="138">
        <f t="shared" ca="1" si="4"/>
        <v>4.4102810396796617</v>
      </c>
      <c r="J755" s="41">
        <f t="shared" ca="1" si="5"/>
        <v>3.6388373056209788E-2</v>
      </c>
      <c r="K755" s="41">
        <f t="shared" ca="1" si="6"/>
        <v>-0.20193723110302486</v>
      </c>
      <c r="L755" s="41">
        <f t="shared" ca="1" si="7"/>
        <v>-4.5514270341643126E-2</v>
      </c>
      <c r="M755" s="41">
        <f t="shared" ca="1" si="10"/>
        <v>3.7088959223757545E-2</v>
      </c>
      <c r="N755" s="219">
        <f t="shared" ca="1" si="11"/>
        <v>3.2236285648249152E-2</v>
      </c>
    </row>
    <row r="756" spans="1:14" ht="13" x14ac:dyDescent="0.15">
      <c r="A756" s="166">
        <f t="shared" si="8"/>
        <v>9</v>
      </c>
      <c r="B756" s="166">
        <f t="shared" si="9"/>
        <v>1932</v>
      </c>
      <c r="C756" s="41">
        <f ca="1">'StockBond Returns'!W746</f>
        <v>-1.5717082370762667E-2</v>
      </c>
      <c r="D756" s="217">
        <f>'StockBond Returns'!M746</f>
        <v>9.5550731899999999</v>
      </c>
      <c r="E756" s="41">
        <f t="shared" si="0"/>
        <v>6.9828222930127026E-2</v>
      </c>
      <c r="F756" s="138">
        <f t="shared" ca="1" si="3"/>
        <v>65.32967498588944</v>
      </c>
      <c r="G756" s="218">
        <f>'StockBond Returns'!C746</f>
        <v>1932.6666666666106</v>
      </c>
      <c r="H756" s="138">
        <f t="shared" ca="1" si="1"/>
        <v>0.38015459240561927</v>
      </c>
      <c r="I756" s="138">
        <f t="shared" ca="1" si="4"/>
        <v>4.4332154310924263</v>
      </c>
      <c r="J756" s="41">
        <f t="shared" ca="1" si="5"/>
        <v>2.9325125755949699E-2</v>
      </c>
      <c r="K756" s="41">
        <f t="shared" ca="1" si="6"/>
        <v>-0.20606585607023697</v>
      </c>
      <c r="L756" s="41">
        <f t="shared" ca="1" si="7"/>
        <v>-5.0356556023372745E-2</v>
      </c>
      <c r="M756" s="41">
        <f t="shared" ca="1" si="10"/>
        <v>4.0514344512891487E-2</v>
      </c>
      <c r="N756" s="219">
        <f t="shared" ca="1" si="11"/>
        <v>3.2191395339527661E-2</v>
      </c>
    </row>
    <row r="757" spans="1:14" ht="13" x14ac:dyDescent="0.15">
      <c r="A757" s="166">
        <f t="shared" si="8"/>
        <v>10</v>
      </c>
      <c r="B757" s="166">
        <f t="shared" si="9"/>
        <v>1932</v>
      </c>
      <c r="C757" s="41">
        <f ca="1">'StockBond Returns'!W747</f>
        <v>-9.5020845031888235E-2</v>
      </c>
      <c r="D757" s="217">
        <f>'StockBond Returns'!M747</f>
        <v>8.2786686799999991</v>
      </c>
      <c r="E757" s="41">
        <f t="shared" si="0"/>
        <v>7.7896184377800229E-2</v>
      </c>
      <c r="F757" s="138">
        <f t="shared" ca="1" si="3"/>
        <v>58.777962081279135</v>
      </c>
      <c r="G757" s="218">
        <f>'StockBond Returns'!C747</f>
        <v>1932.7499999999438</v>
      </c>
      <c r="H757" s="138">
        <f t="shared" ca="1" si="1"/>
        <v>0.38154824763622247</v>
      </c>
      <c r="I757" s="138">
        <f t="shared" ca="1" si="4"/>
        <v>4.4573078748377561</v>
      </c>
      <c r="J757" s="41">
        <f t="shared" ca="1" si="5"/>
        <v>2.1073179665224595E-2</v>
      </c>
      <c r="K757" s="41">
        <f t="shared" ca="1" si="6"/>
        <v>-0.210357193854666</v>
      </c>
      <c r="L757" s="41">
        <f t="shared" ca="1" si="7"/>
        <v>-5.5416179652413633E-2</v>
      </c>
      <c r="M757" s="41">
        <f t="shared" ca="1" si="10"/>
        <v>4.3558089494532659E-2</v>
      </c>
      <c r="N757" s="219">
        <f t="shared" ca="1" si="11"/>
        <v>3.213994070349762E-2</v>
      </c>
    </row>
    <row r="758" spans="1:14" ht="13" x14ac:dyDescent="0.15">
      <c r="A758" s="166">
        <f t="shared" si="8"/>
        <v>11</v>
      </c>
      <c r="B758" s="166">
        <f t="shared" si="9"/>
        <v>1932</v>
      </c>
      <c r="C758" s="41">
        <f ca="1">'StockBond Returns'!W748</f>
        <v>-3.2471096287512914E-2</v>
      </c>
      <c r="D758" s="217">
        <f>'StockBond Returns'!M748</f>
        <v>7.8619944200000003</v>
      </c>
      <c r="E758" s="41">
        <f t="shared" si="0"/>
        <v>8.1097094234518677E-2</v>
      </c>
      <c r="F758" s="138">
        <f t="shared" ca="1" si="3"/>
        <v>56.50021825720524</v>
      </c>
      <c r="G758" s="218">
        <f>'StockBond Returns'!C748</f>
        <v>1932.8333333332771</v>
      </c>
      <c r="H758" s="138">
        <f t="shared" ca="1" si="1"/>
        <v>0.38183362702295381</v>
      </c>
      <c r="I758" s="138">
        <f t="shared" ca="1" si="4"/>
        <v>4.4803026538385744</v>
      </c>
      <c r="J758" s="41">
        <f t="shared" ca="1" si="5"/>
        <v>1.3792170071297516E-2</v>
      </c>
      <c r="K758" s="41">
        <f t="shared" ca="1" si="6"/>
        <v>-0.21440996957537339</v>
      </c>
      <c r="L758" s="41">
        <f t="shared" ca="1" si="7"/>
        <v>-6.0211754504464809E-2</v>
      </c>
      <c r="M758" s="41">
        <f t="shared" ca="1" si="10"/>
        <v>4.5445794971861853E-2</v>
      </c>
      <c r="N758" s="219">
        <f t="shared" ca="1" si="11"/>
        <v>3.2082875228048355E-2</v>
      </c>
    </row>
    <row r="759" spans="1:14" ht="13" x14ac:dyDescent="0.15">
      <c r="A759" s="166">
        <f t="shared" si="8"/>
        <v>12</v>
      </c>
      <c r="B759" s="166">
        <f t="shared" si="9"/>
        <v>1932</v>
      </c>
      <c r="C759" s="41">
        <f ca="1">'StockBond Returns'!W749</f>
        <v>5.306369082638078E-2</v>
      </c>
      <c r="D759" s="217">
        <f>'StockBond Returns'!M749</f>
        <v>8.3408554499999994</v>
      </c>
      <c r="E759" s="41">
        <f t="shared" si="0"/>
        <v>7.7445889602966334E-2</v>
      </c>
      <c r="F759" s="138">
        <f t="shared" ca="1" si="3"/>
        <v>59.096233241874202</v>
      </c>
      <c r="G759" s="218">
        <f>'StockBond Returns'!C749</f>
        <v>1932.9166666666104</v>
      </c>
      <c r="H759" s="138">
        <f t="shared" ca="1" si="1"/>
        <v>0.38139669630011158</v>
      </c>
      <c r="I759" s="138">
        <f t="shared" ca="1" si="4"/>
        <v>4.5026978244999754</v>
      </c>
      <c r="J759" s="41">
        <f t="shared" ca="1" si="5"/>
        <v>6.8492910503177296E-3</v>
      </c>
      <c r="K759" s="41">
        <f t="shared" ca="1" si="6"/>
        <v>-0.21831727659151956</v>
      </c>
      <c r="L759" s="41">
        <f t="shared" ca="1" si="7"/>
        <v>-6.4853249962029791E-2</v>
      </c>
      <c r="M759" s="41">
        <f t="shared" ca="1" si="10"/>
        <v>4.7848674435216454E-2</v>
      </c>
      <c r="N759" s="219">
        <f t="shared" ca="1" si="11"/>
        <v>3.2022997846074458E-2</v>
      </c>
    </row>
    <row r="760" spans="1:14" ht="13" x14ac:dyDescent="0.15">
      <c r="A760" s="166">
        <f t="shared" si="8"/>
        <v>1</v>
      </c>
      <c r="B760" s="166">
        <f t="shared" si="9"/>
        <v>1933</v>
      </c>
      <c r="C760" s="41">
        <f ca="1">'StockBond Returns'!W750</f>
        <v>5.6053608596668365E-2</v>
      </c>
      <c r="D760" s="217">
        <f>'StockBond Returns'!M750</f>
        <v>8.5427752300000002</v>
      </c>
      <c r="E760" s="41">
        <f t="shared" si="0"/>
        <v>7.6028989296608243E-2</v>
      </c>
      <c r="F760" s="138">
        <f t="shared" ca="1" si="3"/>
        <v>62.006015012117054</v>
      </c>
      <c r="G760" s="218">
        <f>'StockBond Returns'!C750</f>
        <v>1932.9999999999436</v>
      </c>
      <c r="H760" s="138">
        <f t="shared" ca="1" si="1"/>
        <v>0.39285455430679811</v>
      </c>
      <c r="I760" s="138">
        <f t="shared" ca="1" si="4"/>
        <v>4.5472762175684203</v>
      </c>
      <c r="J760" s="41">
        <f t="shared" ca="1" si="5"/>
        <v>-3.294768208903065E-3</v>
      </c>
      <c r="K760" s="41">
        <f t="shared" ca="1" si="6"/>
        <v>-0.22598036060746018</v>
      </c>
      <c r="L760" s="41">
        <f t="shared" ca="1" si="7"/>
        <v>-7.4002761351576019E-2</v>
      </c>
      <c r="M760" s="41">
        <f t="shared" ca="1" si="10"/>
        <v>5.9056493176178781E-2</v>
      </c>
      <c r="N760" s="219">
        <f t="shared" ca="1" si="11"/>
        <v>3.1953024740461779E-2</v>
      </c>
    </row>
    <row r="761" spans="1:14" ht="13" x14ac:dyDescent="0.15">
      <c r="A761" s="166">
        <f t="shared" si="8"/>
        <v>2</v>
      </c>
      <c r="B761" s="166">
        <f t="shared" si="9"/>
        <v>1933</v>
      </c>
      <c r="C761" s="41">
        <f ca="1">'StockBond Returns'!W751</f>
        <v>-0.12311903027615138</v>
      </c>
      <c r="D761" s="217">
        <f>'StockBond Returns'!M751</f>
        <v>7.0808864099999997</v>
      </c>
      <c r="E761" s="41">
        <f t="shared" si="0"/>
        <v>8.8112628285333561E-2</v>
      </c>
      <c r="F761" s="138">
        <f t="shared" ca="1" si="3"/>
        <v>54.027407889995743</v>
      </c>
      <c r="G761" s="218">
        <f>'StockBond Returns'!C751</f>
        <v>1933.0833333332769</v>
      </c>
      <c r="H761" s="138">
        <f t="shared" ca="1" si="1"/>
        <v>0.39670807571927441</v>
      </c>
      <c r="I761" s="138">
        <f t="shared" ca="1" si="4"/>
        <v>4.5816580812793939</v>
      </c>
      <c r="J761" s="41">
        <f t="shared" ca="1" si="5"/>
        <v>-1.1898816621305208E-2</v>
      </c>
      <c r="K761" s="41">
        <f t="shared" ca="1" si="6"/>
        <v>-0.23178879006227893</v>
      </c>
      <c r="L761" s="41">
        <f t="shared" ca="1" si="7"/>
        <v>-8.0963840589211022E-2</v>
      </c>
      <c r="M761" s="41">
        <f t="shared" ca="1" si="10"/>
        <v>6.6206426750096137E-2</v>
      </c>
      <c r="N761" s="219">
        <f t="shared" ca="1" si="11"/>
        <v>3.1833292475801488E-2</v>
      </c>
    </row>
    <row r="762" spans="1:14" ht="13" x14ac:dyDescent="0.15">
      <c r="A762" s="166">
        <f t="shared" si="8"/>
        <v>3</v>
      </c>
      <c r="B762" s="166">
        <f t="shared" si="9"/>
        <v>1933</v>
      </c>
      <c r="C762" s="41">
        <f ca="1">'StockBond Returns'!W752</f>
        <v>3.5776717216982383E-2</v>
      </c>
      <c r="D762" s="217">
        <f>'StockBond Returns'!M752</f>
        <v>7.3865269199999997</v>
      </c>
      <c r="E762" s="41">
        <f t="shared" si="0"/>
        <v>8.5190811312984435E-2</v>
      </c>
      <c r="F762" s="138">
        <f t="shared" ca="1" si="3"/>
        <v>55.549430195680699</v>
      </c>
      <c r="G762" s="218">
        <f>'StockBond Returns'!C752</f>
        <v>1933.1666666666101</v>
      </c>
      <c r="H762" s="138">
        <f t="shared" ca="1" si="1"/>
        <v>0.39435841886200285</v>
      </c>
      <c r="I762" s="138">
        <f t="shared" ca="1" si="4"/>
        <v>4.6102998496303886</v>
      </c>
      <c r="J762" s="41">
        <f t="shared" ca="1" si="5"/>
        <v>-1.8866681518746931E-2</v>
      </c>
      <c r="K762" s="41">
        <f t="shared" ca="1" si="6"/>
        <v>-0.23656134894940584</v>
      </c>
      <c r="L762" s="41">
        <f t="shared" ca="1" si="7"/>
        <v>-8.6708461618428601E-2</v>
      </c>
      <c r="M762" s="41">
        <f t="shared" ca="1" si="10"/>
        <v>7.0703041841111869E-2</v>
      </c>
      <c r="N762" s="219">
        <f t="shared" ca="1" si="11"/>
        <v>3.167510557229887E-2</v>
      </c>
    </row>
    <row r="763" spans="1:14" ht="13" x14ac:dyDescent="0.15">
      <c r="A763" s="166">
        <f t="shared" si="8"/>
        <v>4</v>
      </c>
      <c r="B763" s="166">
        <f t="shared" si="9"/>
        <v>1933</v>
      </c>
      <c r="C763" s="41">
        <f ca="1">'StockBond Returns'!W753</f>
        <v>0.32222797568650946</v>
      </c>
      <c r="D763" s="217">
        <f>'StockBond Returns'!M753</f>
        <v>10.68333071</v>
      </c>
      <c r="E763" s="41">
        <f t="shared" si="0"/>
        <v>6.4301883567264392E-2</v>
      </c>
      <c r="F763" s="138">
        <f t="shared" ca="1" si="3"/>
        <v>72.927578904307111</v>
      </c>
      <c r="G763" s="218">
        <f>'StockBond Returns'!C753</f>
        <v>1933.2499999999434</v>
      </c>
      <c r="H763" s="138">
        <f t="shared" ca="1" si="1"/>
        <v>0.39078172396227023</v>
      </c>
      <c r="I763" s="138">
        <f t="shared" ca="1" si="4"/>
        <v>4.6273022646842863</v>
      </c>
      <c r="J763" s="41">
        <f t="shared" ca="1" si="5"/>
        <v>-2.1407378531083987E-2</v>
      </c>
      <c r="K763" s="41">
        <f t="shared" ca="1" si="6"/>
        <v>-0.23936650410696192</v>
      </c>
      <c r="L763" s="41">
        <f t="shared" ca="1" si="7"/>
        <v>-9.0113353459899015E-2</v>
      </c>
      <c r="M763" s="41">
        <f t="shared" ca="1" si="10"/>
        <v>6.9858295346285404E-2</v>
      </c>
      <c r="N763" s="219">
        <f t="shared" ca="1" si="11"/>
        <v>3.1483023715825634E-2</v>
      </c>
    </row>
    <row r="764" spans="1:14" ht="13" x14ac:dyDescent="0.15">
      <c r="A764" s="166">
        <f t="shared" si="8"/>
        <v>5</v>
      </c>
      <c r="B764" s="166">
        <f t="shared" si="9"/>
        <v>1933</v>
      </c>
      <c r="C764" s="41">
        <f ca="1">'StockBond Returns'!W754</f>
        <v>0.1259754161897117</v>
      </c>
      <c r="D764" s="217">
        <f>'StockBond Returns'!M754</f>
        <v>12.235612789999999</v>
      </c>
      <c r="E764" s="41">
        <f t="shared" si="0"/>
        <v>5.8364320290410242E-2</v>
      </c>
      <c r="F764" s="138">
        <f t="shared" ca="1" si="3"/>
        <v>81.67465039420749</v>
      </c>
      <c r="G764" s="218">
        <f>'StockBond Returns'!C754</f>
        <v>1933.3333333332766</v>
      </c>
      <c r="H764" s="138">
        <f t="shared" ca="1" si="1"/>
        <v>0.39724045460123397</v>
      </c>
      <c r="I764" s="138">
        <f t="shared" ca="1" si="4"/>
        <v>4.6399483251189082</v>
      </c>
      <c r="J764" s="41">
        <f t="shared" ca="1" si="5"/>
        <v>-2.1731032926351479E-2</v>
      </c>
      <c r="K764" s="41">
        <f t="shared" ca="1" si="6"/>
        <v>-0.24143959123717573</v>
      </c>
      <c r="L764" s="41">
        <f t="shared" ca="1" si="7"/>
        <v>-9.2645873209653451E-2</v>
      </c>
      <c r="M764" s="41">
        <f t="shared" ca="1" si="10"/>
        <v>6.7936967627994616E-2</v>
      </c>
      <c r="N764" s="219">
        <f t="shared" ca="1" si="11"/>
        <v>3.1285149660591975E-2</v>
      </c>
    </row>
    <row r="765" spans="1:14" ht="13" x14ac:dyDescent="0.15">
      <c r="A765" s="166">
        <f t="shared" si="8"/>
        <v>6</v>
      </c>
      <c r="B765" s="166">
        <f t="shared" si="9"/>
        <v>1933</v>
      </c>
      <c r="C765" s="41">
        <f ca="1">'StockBond Returns'!W755</f>
        <v>9.4542884784162617E-2</v>
      </c>
      <c r="D765" s="217">
        <f>'StockBond Returns'!M755</f>
        <v>13.76630042</v>
      </c>
      <c r="E765" s="41">
        <f t="shared" si="0"/>
        <v>5.382057885890594E-2</v>
      </c>
      <c r="F765" s="138">
        <f t="shared" ca="1" si="3"/>
        <v>88.961610743081593</v>
      </c>
      <c r="G765" s="218">
        <f>'StockBond Returns'!C755</f>
        <v>1933.4166666666099</v>
      </c>
      <c r="H765" s="138">
        <f t="shared" ca="1" si="1"/>
        <v>0.39899711553444311</v>
      </c>
      <c r="I765" s="138">
        <f t="shared" ca="1" si="4"/>
        <v>4.6542630941336904</v>
      </c>
      <c r="J765" s="41">
        <f t="shared" ca="1" si="5"/>
        <v>-2.0600320176146436E-2</v>
      </c>
      <c r="K765" s="41">
        <f t="shared" ca="1" si="6"/>
        <v>-0.2437726387713568</v>
      </c>
      <c r="L765" s="41">
        <f t="shared" ca="1" si="7"/>
        <v>-9.5485099318895594E-2</v>
      </c>
      <c r="M765" s="41">
        <f t="shared" ca="1" si="10"/>
        <v>6.527577475005697E-2</v>
      </c>
      <c r="N765" s="219">
        <f t="shared" ca="1" si="11"/>
        <v>3.1087796208827907E-2</v>
      </c>
    </row>
    <row r="766" spans="1:14" ht="13" x14ac:dyDescent="0.15">
      <c r="A766" s="166">
        <f t="shared" si="8"/>
        <v>7</v>
      </c>
      <c r="B766" s="166">
        <f t="shared" si="9"/>
        <v>1933</v>
      </c>
      <c r="C766" s="41">
        <f ca="1">'StockBond Returns'!W756</f>
        <v>-9.2821524630819163E-2</v>
      </c>
      <c r="D766" s="217">
        <f>'StockBond Returns'!M756</f>
        <v>12.186093319999999</v>
      </c>
      <c r="E766" s="41">
        <f t="shared" si="0"/>
        <v>5.8530376747516981E-2</v>
      </c>
      <c r="F766" s="138">
        <f t="shared" ca="1" si="3"/>
        <v>80.342096805348064</v>
      </c>
      <c r="G766" s="218">
        <f>'StockBond Returns'!C756</f>
        <v>1933.4999999999432</v>
      </c>
      <c r="H766" s="138">
        <f t="shared" ca="1" si="1"/>
        <v>0.39187109955854188</v>
      </c>
      <c r="I766" s="138">
        <f t="shared" ca="1" si="4"/>
        <v>4.6677175748073019</v>
      </c>
      <c r="J766" s="41">
        <f t="shared" ca="1" si="5"/>
        <v>-2.1461480484554984E-2</v>
      </c>
      <c r="K766" s="41">
        <f t="shared" ca="1" si="6"/>
        <v>-0.24595242926926997</v>
      </c>
      <c r="L766" s="41">
        <f t="shared" ca="1" si="7"/>
        <v>-9.8143787259144077E-2</v>
      </c>
      <c r="M766" s="41">
        <f t="shared" ca="1" si="10"/>
        <v>6.3437429611074903E-2</v>
      </c>
      <c r="N766" s="219">
        <f t="shared" ca="1" si="11"/>
        <v>3.0901486253729384E-2</v>
      </c>
    </row>
    <row r="767" spans="1:14" ht="13" x14ac:dyDescent="0.15">
      <c r="A767" s="166">
        <f t="shared" si="8"/>
        <v>8</v>
      </c>
      <c r="B767" s="166">
        <f t="shared" si="9"/>
        <v>1933</v>
      </c>
      <c r="C767" s="41">
        <f ca="1">'StockBond Returns'!W757</f>
        <v>8.0691225288179971E-2</v>
      </c>
      <c r="D767" s="217">
        <f>'StockBond Returns'!M757</f>
        <v>13.51816797</v>
      </c>
      <c r="E767" s="41">
        <f t="shared" si="0"/>
        <v>5.4487260486008E-2</v>
      </c>
      <c r="F767" s="138">
        <f t="shared" ca="1" si="3"/>
        <v>86.401507380056216</v>
      </c>
      <c r="G767" s="218">
        <f>'StockBond Returns'!C757</f>
        <v>1933.5833333332764</v>
      </c>
      <c r="H767" s="138">
        <f t="shared" ca="1" si="1"/>
        <v>0.39231511991673879</v>
      </c>
      <c r="I767" s="138">
        <f t="shared" ca="1" si="4"/>
        <v>4.6800597258262098</v>
      </c>
      <c r="J767" s="41">
        <f t="shared" ca="1" si="5"/>
        <v>-2.1801650556028895E-2</v>
      </c>
      <c r="K767" s="41">
        <f t="shared" ca="1" si="6"/>
        <v>-0.24794098700968559</v>
      </c>
      <c r="L767" s="41">
        <f t="shared" ca="1" si="7"/>
        <v>-0.10057522989467949</v>
      </c>
      <c r="M767" s="41">
        <f t="shared" ca="1" si="10"/>
        <v>6.1170406992054893E-2</v>
      </c>
      <c r="N767" s="219">
        <f t="shared" ca="1" si="11"/>
        <v>3.0723137417288219E-2</v>
      </c>
    </row>
    <row r="768" spans="1:14" ht="13" x14ac:dyDescent="0.15">
      <c r="A768" s="166">
        <f t="shared" si="8"/>
        <v>9</v>
      </c>
      <c r="B768" s="166">
        <f t="shared" si="9"/>
        <v>1933</v>
      </c>
      <c r="C768" s="41">
        <f ca="1">'StockBond Returns'!W758</f>
        <v>-8.2582352956808075E-2</v>
      </c>
      <c r="D768" s="217">
        <f>'StockBond Returns'!M758</f>
        <v>12.014529680000001</v>
      </c>
      <c r="E768" s="41">
        <f t="shared" si="0"/>
        <v>5.9116277400548235E-2</v>
      </c>
      <c r="F768" s="138">
        <f t="shared" ca="1" si="3"/>
        <v>78.906350787382664</v>
      </c>
      <c r="G768" s="218">
        <f>'StockBond Returns'!C758</f>
        <v>1933.6666666666097</v>
      </c>
      <c r="H768" s="138">
        <f t="shared" ca="1" si="1"/>
        <v>0.38872081015099008</v>
      </c>
      <c r="I768" s="138">
        <f t="shared" ca="1" si="4"/>
        <v>4.6886259435715809</v>
      </c>
      <c r="J768" s="41">
        <f t="shared" ca="1" si="5"/>
        <v>-2.1424571353811706E-2</v>
      </c>
      <c r="K768" s="41">
        <f t="shared" ca="1" si="6"/>
        <v>-0.24931501456918348</v>
      </c>
      <c r="L768" s="41">
        <f t="shared" ca="1" si="7"/>
        <v>-0.10227278462048817</v>
      </c>
      <c r="M768" s="41">
        <f t="shared" ca="1" si="10"/>
        <v>5.7612925978699048E-2</v>
      </c>
      <c r="N768" s="219">
        <f t="shared" ca="1" si="11"/>
        <v>3.0556715704923069E-2</v>
      </c>
    </row>
    <row r="769" spans="1:14" ht="13" x14ac:dyDescent="0.15">
      <c r="A769" s="166">
        <f t="shared" si="8"/>
        <v>10</v>
      </c>
      <c r="B769" s="166">
        <f t="shared" si="9"/>
        <v>1933</v>
      </c>
      <c r="C769" s="41">
        <f ca="1">'StockBond Returns'!W759</f>
        <v>-6.5318995882212585E-2</v>
      </c>
      <c r="D769" s="217">
        <f>'StockBond Returns'!M759</f>
        <v>10.96716668</v>
      </c>
      <c r="E769" s="41">
        <f t="shared" si="0"/>
        <v>6.3090626511750986E-2</v>
      </c>
      <c r="F769" s="138">
        <f t="shared" ca="1" si="3"/>
        <v>73.388937228067789</v>
      </c>
      <c r="G769" s="218">
        <f>'StockBond Returns'!C759</f>
        <v>1933.7499999999429</v>
      </c>
      <c r="H769" s="138">
        <f t="shared" ca="1" si="1"/>
        <v>0.38584616906253016</v>
      </c>
      <c r="I769" s="138">
        <f t="shared" ca="1" si="4"/>
        <v>4.6929238649978888</v>
      </c>
      <c r="J769" s="41">
        <f t="shared" ca="1" si="5"/>
        <v>-1.9180529170370275E-2</v>
      </c>
      <c r="K769" s="41">
        <f t="shared" ca="1" si="6"/>
        <v>-0.25000251455343736</v>
      </c>
      <c r="L769" s="41">
        <f t="shared" ca="1" si="7"/>
        <v>-0.10314554505434581</v>
      </c>
      <c r="M769" s="41">
        <f t="shared" ca="1" si="10"/>
        <v>5.2860604826115765E-2</v>
      </c>
      <c r="N769" s="219">
        <f t="shared" ca="1" si="11"/>
        <v>3.0412300327529028E-2</v>
      </c>
    </row>
    <row r="770" spans="1:14" ht="13" x14ac:dyDescent="0.15">
      <c r="A770" s="166">
        <f t="shared" si="8"/>
        <v>11</v>
      </c>
      <c r="B770" s="166">
        <f t="shared" si="9"/>
        <v>1933</v>
      </c>
      <c r="C770" s="41">
        <f ca="1">'StockBond Returns'!W760</f>
        <v>7.6931611479386819E-2</v>
      </c>
      <c r="D770" s="217">
        <f>'StockBond Returns'!M760</f>
        <v>12.17364255</v>
      </c>
      <c r="E770" s="41">
        <f t="shared" si="0"/>
        <v>5.8572341162177466E-2</v>
      </c>
      <c r="F770" s="138">
        <f t="shared" ca="1" si="3"/>
        <v>78.61933649715094</v>
      </c>
      <c r="G770" s="218">
        <f>'StockBond Returns'!C760</f>
        <v>1933.8333333332762</v>
      </c>
      <c r="H770" s="138">
        <f t="shared" ca="1" si="1"/>
        <v>0.38374321660459626</v>
      </c>
      <c r="I770" s="138">
        <f t="shared" ca="1" si="4"/>
        <v>4.6948334545795314</v>
      </c>
      <c r="J770" s="41">
        <f t="shared" ca="1" si="5"/>
        <v>-1.7907060281201037E-2</v>
      </c>
      <c r="K770" s="41">
        <f t="shared" ca="1" si="6"/>
        <v>-0.25030757061097864</v>
      </c>
      <c r="L770" s="41">
        <f t="shared" ca="1" si="7"/>
        <v>-0.10355881145682244</v>
      </c>
      <c r="M770" s="41">
        <f t="shared" ca="1" si="10"/>
        <v>4.7883104628468454E-2</v>
      </c>
      <c r="N770" s="219">
        <f t="shared" ca="1" si="11"/>
        <v>3.0295269598854997E-2</v>
      </c>
    </row>
    <row r="771" spans="1:14" ht="13" x14ac:dyDescent="0.15">
      <c r="A771" s="166">
        <f t="shared" si="8"/>
        <v>12</v>
      </c>
      <c r="B771" s="166">
        <f t="shared" si="9"/>
        <v>1933</v>
      </c>
      <c r="C771" s="41">
        <f ca="1">'StockBond Returns'!W761</f>
        <v>1.7953884838345622E-2</v>
      </c>
      <c r="D771" s="217">
        <f>'StockBond Returns'!M761</f>
        <v>12.45832942</v>
      </c>
      <c r="E771" s="41">
        <f t="shared" si="0"/>
        <v>5.7633791870788403E-2</v>
      </c>
      <c r="F771" s="138">
        <f t="shared" ca="1" si="3"/>
        <v>79.640226112564918</v>
      </c>
      <c r="G771" s="218">
        <f>'StockBond Returns'!C761</f>
        <v>1933.9166666666094</v>
      </c>
      <c r="H771" s="138">
        <f t="shared" ca="1" si="1"/>
        <v>0.38249735135950785</v>
      </c>
      <c r="I771" s="138">
        <f t="shared" ca="1" si="4"/>
        <v>4.6959341096389275</v>
      </c>
      <c r="J771" s="41">
        <f t="shared" ca="1" si="5"/>
        <v>-1.6254279068727784E-2</v>
      </c>
      <c r="K771" s="41">
        <f t="shared" ca="1" si="6"/>
        <v>-0.25048328703845235</v>
      </c>
      <c r="L771" s="41">
        <f t="shared" ca="1" si="7"/>
        <v>-0.10381329998540512</v>
      </c>
      <c r="M771" s="41">
        <f t="shared" ca="1" si="10"/>
        <v>4.2915668044060107E-2</v>
      </c>
      <c r="N771" s="219">
        <f t="shared" ca="1" si="11"/>
        <v>3.0206586546157294E-2</v>
      </c>
    </row>
    <row r="772" spans="1:14" ht="13" x14ac:dyDescent="0.15">
      <c r="A772" s="166">
        <f t="shared" si="8"/>
        <v>1</v>
      </c>
      <c r="B772" s="166">
        <f t="shared" si="9"/>
        <v>1934</v>
      </c>
      <c r="C772" s="41">
        <f ca="1">'StockBond Returns'!W762</f>
        <v>8.7452432251704529E-2</v>
      </c>
      <c r="D772" s="217">
        <f>'StockBond Returns'!M762</f>
        <v>13.80526766</v>
      </c>
      <c r="E772" s="41">
        <f t="shared" si="0"/>
        <v>5.3718059099913174E-2</v>
      </c>
      <c r="F772" s="138">
        <f t="shared" ca="1" si="3"/>
        <v>86.189009916118707</v>
      </c>
      <c r="G772" s="218">
        <f>'StockBond Returns'!C762</f>
        <v>1933.9999999999427</v>
      </c>
      <c r="H772" s="138">
        <f t="shared" ca="1" si="1"/>
        <v>0.38582552736975556</v>
      </c>
      <c r="I772" s="138">
        <f t="shared" ca="1" si="4"/>
        <v>4.6889050827018854</v>
      </c>
      <c r="J772" s="41">
        <f t="shared" ca="1" si="5"/>
        <v>-1.303802711462132E-2</v>
      </c>
      <c r="K772" s="41">
        <f t="shared" ca="1" si="6"/>
        <v>-0.24935970422492815</v>
      </c>
      <c r="L772" s="41">
        <f t="shared" ca="1" si="7"/>
        <v>-0.10251011664094456</v>
      </c>
      <c r="M772" s="41">
        <f t="shared" ca="1" si="10"/>
        <v>3.1145868066312143E-2</v>
      </c>
      <c r="N772" s="219">
        <f t="shared" ca="1" si="11"/>
        <v>3.0142125791653537E-2</v>
      </c>
    </row>
    <row r="773" spans="1:14" ht="13" x14ac:dyDescent="0.15">
      <c r="A773" s="166">
        <f t="shared" si="8"/>
        <v>2</v>
      </c>
      <c r="B773" s="166">
        <f t="shared" si="9"/>
        <v>1934</v>
      </c>
      <c r="C773" s="41">
        <f ca="1">'StockBond Returns'!W763</f>
        <v>-2.9341107511136732E-2</v>
      </c>
      <c r="D773" s="217">
        <f>'StockBond Returns'!M763</f>
        <v>13.232668260000001</v>
      </c>
      <c r="E773" s="41">
        <f t="shared" si="0"/>
        <v>5.5285274305667507E-2</v>
      </c>
      <c r="F773" s="138">
        <f t="shared" ca="1" si="3"/>
        <v>83.285623930800782</v>
      </c>
      <c r="G773" s="218">
        <f>'StockBond Returns'!C763</f>
        <v>1934.083333333276</v>
      </c>
      <c r="H773" s="138">
        <f t="shared" ca="1" si="1"/>
        <v>0.38370571372774892</v>
      </c>
      <c r="I773" s="138">
        <f t="shared" ca="1" si="4"/>
        <v>4.6759027207103605</v>
      </c>
      <c r="J773" s="41">
        <f t="shared" ca="1" si="5"/>
        <v>-7.8772003751159669E-3</v>
      </c>
      <c r="K773" s="41">
        <f t="shared" ca="1" si="6"/>
        <v>-0.24727238602477319</v>
      </c>
      <c r="L773" s="41">
        <f t="shared" ca="1" si="7"/>
        <v>-0.10004397461896741</v>
      </c>
      <c r="M773" s="41">
        <f t="shared" ca="1" si="10"/>
        <v>2.0569985310787242E-2</v>
      </c>
      <c r="N773" s="219">
        <f t="shared" ca="1" si="11"/>
        <v>3.0125531840808181E-2</v>
      </c>
    </row>
    <row r="774" spans="1:14" ht="13" x14ac:dyDescent="0.15">
      <c r="A774" s="166">
        <f t="shared" si="8"/>
        <v>3</v>
      </c>
      <c r="B774" s="166">
        <f t="shared" si="9"/>
        <v>1934</v>
      </c>
      <c r="C774" s="41">
        <f ca="1">'StockBond Returns'!W764</f>
        <v>4.8437458144224141E-3</v>
      </c>
      <c r="D774" s="217">
        <f>'StockBond Returns'!M764</f>
        <v>13.273913439999999</v>
      </c>
      <c r="E774" s="41">
        <f t="shared" si="0"/>
        <v>5.5167866545918959E-2</v>
      </c>
      <c r="F774" s="138">
        <f t="shared" ca="1" si="3"/>
        <v>83.30347403644457</v>
      </c>
      <c r="G774" s="218">
        <f>'StockBond Returns'!C764</f>
        <v>1934.1666666666092</v>
      </c>
      <c r="H774" s="138">
        <f t="shared" ca="1" si="1"/>
        <v>0.38297291153783325</v>
      </c>
      <c r="I774" s="138">
        <f t="shared" ca="1" si="4"/>
        <v>4.6645172133861905</v>
      </c>
      <c r="J774" s="41">
        <f t="shared" ca="1" si="5"/>
        <v>-3.1125881306098835E-3</v>
      </c>
      <c r="K774" s="41">
        <f t="shared" ca="1" si="6"/>
        <v>-0.24543507138534493</v>
      </c>
      <c r="L774" s="41">
        <f t="shared" ca="1" si="7"/>
        <v>-9.7862677265345588E-2</v>
      </c>
      <c r="M774" s="41">
        <f t="shared" ca="1" si="10"/>
        <v>1.1760051520325332E-2</v>
      </c>
      <c r="N774" s="219">
        <f t="shared" ca="1" si="11"/>
        <v>3.0142244618318471E-2</v>
      </c>
    </row>
    <row r="775" spans="1:14" ht="13" x14ac:dyDescent="0.15">
      <c r="A775" s="166">
        <f t="shared" si="8"/>
        <v>4</v>
      </c>
      <c r="B775" s="166">
        <f t="shared" si="9"/>
        <v>1934</v>
      </c>
      <c r="C775" s="41">
        <f ca="1">'StockBond Returns'!W765</f>
        <v>-1.6656388251305939E-2</v>
      </c>
      <c r="D775" s="217">
        <f>'StockBond Returns'!M765</f>
        <v>12.95636101</v>
      </c>
      <c r="E775" s="41">
        <f t="shared" si="0"/>
        <v>5.6091082759587296E-2</v>
      </c>
      <c r="F775" s="138">
        <f t="shared" ca="1" si="3"/>
        <v>81.539345064177439</v>
      </c>
      <c r="G775" s="218">
        <f>'StockBond Returns'!C765</f>
        <v>1934.2499999999425</v>
      </c>
      <c r="H775" s="138">
        <f t="shared" ca="1" si="1"/>
        <v>0.38113584601311024</v>
      </c>
      <c r="I775" s="138">
        <f t="shared" ca="1" si="4"/>
        <v>4.6548713354370292</v>
      </c>
      <c r="J775" s="41">
        <f t="shared" ca="1" si="5"/>
        <v>4.933736130225963E-4</v>
      </c>
      <c r="K775" s="41">
        <f t="shared" ca="1" si="6"/>
        <v>-0.24387145325679971</v>
      </c>
      <c r="L775" s="41">
        <f t="shared" ca="1" si="7"/>
        <v>-9.599763143562845E-2</v>
      </c>
      <c r="M775" s="41">
        <f t="shared" ca="1" si="10"/>
        <v>5.9579143906700605E-3</v>
      </c>
      <c r="N775" s="219">
        <f t="shared" ca="1" si="11"/>
        <v>3.0173300403183018E-2</v>
      </c>
    </row>
    <row r="776" spans="1:14" ht="13" x14ac:dyDescent="0.15">
      <c r="A776" s="166">
        <f t="shared" si="8"/>
        <v>5</v>
      </c>
      <c r="B776" s="166">
        <f t="shared" si="9"/>
        <v>1934</v>
      </c>
      <c r="C776" s="41">
        <f ca="1">'StockBond Returns'!W766</f>
        <v>-5.7570199989463049E-2</v>
      </c>
      <c r="D776" s="217">
        <f>'StockBond Returns'!M766</f>
        <v>11.93273621</v>
      </c>
      <c r="E776" s="41">
        <f t="shared" si="0"/>
        <v>5.9401538021177792E-2</v>
      </c>
      <c r="F776" s="138">
        <f t="shared" ca="1" si="3"/>
        <v>76.485914882687936</v>
      </c>
      <c r="G776" s="218">
        <f>'StockBond Returns'!C766</f>
        <v>1934.3333333332757</v>
      </c>
      <c r="H776" s="138">
        <f t="shared" ca="1" si="1"/>
        <v>0.37861508174904634</v>
      </c>
      <c r="I776" s="138">
        <f t="shared" ca="1" si="4"/>
        <v>4.6362459625848427</v>
      </c>
      <c r="J776" s="41">
        <f t="shared" ca="1" si="5"/>
        <v>6.2879640495658862E-3</v>
      </c>
      <c r="K776" s="41">
        <f t="shared" ca="1" si="6"/>
        <v>-0.24083382837215661</v>
      </c>
      <c r="L776" s="41">
        <f t="shared" ca="1" si="7"/>
        <v>-9.2359657423958907E-2</v>
      </c>
      <c r="M776" s="41">
        <f t="shared" ca="1" si="10"/>
        <v>-7.9793184635745806E-4</v>
      </c>
      <c r="N776" s="219">
        <f t="shared" ca="1" si="11"/>
        <v>3.0207288856465016E-2</v>
      </c>
    </row>
    <row r="777" spans="1:14" ht="13" x14ac:dyDescent="0.15">
      <c r="A777" s="166">
        <f t="shared" si="8"/>
        <v>6</v>
      </c>
      <c r="B777" s="166">
        <f t="shared" si="9"/>
        <v>1934</v>
      </c>
      <c r="C777" s="41">
        <f ca="1">'StockBond Returns'!W767</f>
        <v>1.1774123045197826E-2</v>
      </c>
      <c r="D777" s="217">
        <f>'StockBond Returns'!M767</f>
        <v>12.128381620000001</v>
      </c>
      <c r="E777" s="41">
        <f t="shared" si="0"/>
        <v>5.8725615722339052E-2</v>
      </c>
      <c r="F777" s="138">
        <f t="shared" ca="1" si="3"/>
        <v>77.003396513432904</v>
      </c>
      <c r="G777" s="218">
        <f>'StockBond Returns'!C767</f>
        <v>1934.416666666609</v>
      </c>
      <c r="H777" s="138">
        <f t="shared" ca="1" si="1"/>
        <v>0.37683932274689697</v>
      </c>
      <c r="I777" s="138">
        <f t="shared" ca="1" si="4"/>
        <v>4.614088169797296</v>
      </c>
      <c r="J777" s="41">
        <f t="shared" ca="1" si="5"/>
        <v>1.3264096523867286E-2</v>
      </c>
      <c r="K777" s="41">
        <f t="shared" ca="1" si="6"/>
        <v>-0.23718815752599587</v>
      </c>
      <c r="L777" s="41">
        <f t="shared" ca="1" si="7"/>
        <v>-8.797754317081985E-2</v>
      </c>
      <c r="M777" s="41">
        <f t="shared" ca="1" si="10"/>
        <v>-8.6318550378107206E-3</v>
      </c>
      <c r="N777" s="219">
        <f t="shared" ca="1" si="11"/>
        <v>3.0237341426614099E-2</v>
      </c>
    </row>
    <row r="778" spans="1:14" ht="13" x14ac:dyDescent="0.15">
      <c r="A778" s="166">
        <f t="shared" si="8"/>
        <v>7</v>
      </c>
      <c r="B778" s="166">
        <f t="shared" si="9"/>
        <v>1934</v>
      </c>
      <c r="C778" s="41">
        <f ca="1">'StockBond Returns'!W768</f>
        <v>-8.3558951521146341E-2</v>
      </c>
      <c r="D778" s="217">
        <f>'StockBond Returns'!M768</f>
        <v>10.75905498</v>
      </c>
      <c r="E778" s="41">
        <f t="shared" si="0"/>
        <v>6.3972483032148239E-2</v>
      </c>
      <c r="F778" s="138">
        <f t="shared" ca="1" si="3"/>
        <v>70.22372241315712</v>
      </c>
      <c r="G778" s="218">
        <f>'StockBond Returns'!C768</f>
        <v>1934.4999999999422</v>
      </c>
      <c r="H778" s="138">
        <f t="shared" ca="1" si="1"/>
        <v>0.37436549087749849</v>
      </c>
      <c r="I778" s="138">
        <f t="shared" ca="1" si="4"/>
        <v>4.5965825611162536</v>
      </c>
      <c r="J778" s="41">
        <f t="shared" ca="1" si="5"/>
        <v>2.0156516638563104E-2</v>
      </c>
      <c r="K778" s="41">
        <f t="shared" ca="1" si="6"/>
        <v>-0.23428306761755491</v>
      </c>
      <c r="L778" s="41">
        <f t="shared" ca="1" si="7"/>
        <v>-8.4458914437729682E-2</v>
      </c>
      <c r="M778" s="41">
        <f t="shared" ca="1" si="10"/>
        <v>-1.5239785302131326E-2</v>
      </c>
      <c r="N778" s="219">
        <f t="shared" ca="1" si="11"/>
        <v>3.026604010673873E-2</v>
      </c>
    </row>
    <row r="779" spans="1:14" ht="13" x14ac:dyDescent="0.15">
      <c r="A779" s="166">
        <f t="shared" si="8"/>
        <v>8</v>
      </c>
      <c r="B779" s="166">
        <f t="shared" si="9"/>
        <v>1934</v>
      </c>
      <c r="C779" s="41">
        <f ca="1">'StockBond Returns'!W769</f>
        <v>4.1604343457001348E-2</v>
      </c>
      <c r="D779" s="217">
        <f>'StockBond Returns'!M769</f>
        <v>11.36923863</v>
      </c>
      <c r="E779" s="41">
        <f t="shared" si="0"/>
        <v>6.1478318713502102E-2</v>
      </c>
      <c r="F779" s="138">
        <f t="shared" ca="1" si="3"/>
        <v>72.755393557924819</v>
      </c>
      <c r="G779" s="218">
        <f>'StockBond Returns'!C769</f>
        <v>1934.5833333332755</v>
      </c>
      <c r="H779" s="138">
        <f t="shared" ca="1" si="1"/>
        <v>0.37273993944003164</v>
      </c>
      <c r="I779" s="138">
        <f t="shared" ca="1" si="4"/>
        <v>4.5770073806395466</v>
      </c>
      <c r="J779" s="41">
        <f t="shared" ca="1" si="5"/>
        <v>2.6688884871425289E-2</v>
      </c>
      <c r="K779" s="41">
        <f t="shared" ca="1" si="6"/>
        <v>-0.23100821007442318</v>
      </c>
      <c r="L779" s="41">
        <f t="shared" ca="1" si="7"/>
        <v>-8.0481198058402592E-2</v>
      </c>
      <c r="M779" s="41">
        <f t="shared" ca="1" si="10"/>
        <v>-2.2019450866830659E-2</v>
      </c>
      <c r="N779" s="219">
        <f t="shared" ca="1" si="11"/>
        <v>3.0286541119243268E-2</v>
      </c>
    </row>
    <row r="780" spans="1:14" ht="13" x14ac:dyDescent="0.15">
      <c r="A780" s="166">
        <f t="shared" si="8"/>
        <v>9</v>
      </c>
      <c r="B780" s="166">
        <f t="shared" si="9"/>
        <v>1934</v>
      </c>
      <c r="C780" s="41">
        <f ca="1">'StockBond Returns'!W770</f>
        <v>-1.7667681676554085E-2</v>
      </c>
      <c r="D780" s="217">
        <f>'StockBond Returns'!M770</f>
        <v>10.846926979999999</v>
      </c>
      <c r="E780" s="41">
        <f t="shared" si="0"/>
        <v>6.3596004971907732E-2</v>
      </c>
      <c r="F780" s="138">
        <f t="shared" ca="1" si="3"/>
        <v>71.10381993544911</v>
      </c>
      <c r="G780" s="218">
        <f>'StockBond Returns'!C770</f>
        <v>1934.6666666666088</v>
      </c>
      <c r="H780" s="138">
        <f t="shared" ca="1" si="1"/>
        <v>0.37682657384470447</v>
      </c>
      <c r="I780" s="138">
        <f t="shared" ca="1" si="4"/>
        <v>4.5651131443332602</v>
      </c>
      <c r="J780" s="41">
        <f t="shared" ca="1" si="5"/>
        <v>3.2213727595557407E-2</v>
      </c>
      <c r="K780" s="41">
        <f t="shared" ca="1" si="6"/>
        <v>-0.22900462992694692</v>
      </c>
      <c r="L780" s="41">
        <f t="shared" ca="1" si="7"/>
        <v>-7.8003407902724864E-2</v>
      </c>
      <c r="M780" s="41">
        <f t="shared" ca="1" si="10"/>
        <v>-2.634306953141885E-2</v>
      </c>
      <c r="N780" s="219">
        <f t="shared" ca="1" si="11"/>
        <v>3.0296101351831577E-2</v>
      </c>
    </row>
    <row r="781" spans="1:14" ht="13" x14ac:dyDescent="0.15">
      <c r="A781" s="166">
        <f t="shared" si="8"/>
        <v>10</v>
      </c>
      <c r="B781" s="166">
        <f t="shared" si="9"/>
        <v>1934</v>
      </c>
      <c r="C781" s="41">
        <f ca="1">'StockBond Returns'!W771</f>
        <v>-1.1595431887127781E-2</v>
      </c>
      <c r="D781" s="217">
        <f>'StockBond Returns'!M771</f>
        <v>10.92652315</v>
      </c>
      <c r="E781" s="41">
        <f t="shared" si="0"/>
        <v>6.3260210557005953E-2</v>
      </c>
      <c r="F781" s="138">
        <f t="shared" ca="1" si="3"/>
        <v>69.906883327498576</v>
      </c>
      <c r="G781" s="218">
        <f>'StockBond Returns'!C771</f>
        <v>1934.749999999942</v>
      </c>
      <c r="H781" s="138">
        <f t="shared" ca="1" si="1"/>
        <v>0.36852701322346743</v>
      </c>
      <c r="I781" s="138">
        <f t="shared" ca="1" si="4"/>
        <v>4.547793988494198</v>
      </c>
      <c r="J781" s="41">
        <f t="shared" ca="1" si="5"/>
        <v>3.8480235335797142E-2</v>
      </c>
      <c r="K781" s="41">
        <f t="shared" ca="1" si="6"/>
        <v>-0.22606848352293807</v>
      </c>
      <c r="L781" s="41">
        <f t="shared" ca="1" si="7"/>
        <v>-7.4396166182482792E-2</v>
      </c>
      <c r="M781" s="41">
        <f t="shared" ca="1" si="10"/>
        <v>-3.0925256978094229E-2</v>
      </c>
      <c r="N781" s="219">
        <f t="shared" ca="1" si="11"/>
        <v>3.0292897695028624E-2</v>
      </c>
    </row>
    <row r="782" spans="1:14" ht="13" x14ac:dyDescent="0.15">
      <c r="A782" s="166">
        <f t="shared" si="8"/>
        <v>11</v>
      </c>
      <c r="B782" s="166">
        <f t="shared" si="9"/>
        <v>1934</v>
      </c>
      <c r="C782" s="41">
        <f ca="1">'StockBond Returns'!W772</f>
        <v>6.6566260150180356E-2</v>
      </c>
      <c r="D782" s="217">
        <f>'StockBond Returns'!M772</f>
        <v>11.88013011</v>
      </c>
      <c r="E782" s="41">
        <f t="shared" si="0"/>
        <v>5.95870811489791E-2</v>
      </c>
      <c r="F782" s="138">
        <f t="shared" ca="1" si="3"/>
        <v>74.167264631107088</v>
      </c>
      <c r="G782" s="218">
        <f>'StockBond Returns'!C772</f>
        <v>1934.8333333332753</v>
      </c>
      <c r="H782" s="138">
        <f t="shared" ca="1" si="1"/>
        <v>0.36828423468096544</v>
      </c>
      <c r="I782" s="138">
        <f t="shared" ca="1" si="4"/>
        <v>4.532335006570567</v>
      </c>
      <c r="J782" s="41">
        <f t="shared" ca="1" si="5"/>
        <v>4.4767027068819409E-2</v>
      </c>
      <c r="K782" s="41">
        <f t="shared" ca="1" si="6"/>
        <v>-0.22342874190939832</v>
      </c>
      <c r="L782" s="41">
        <f t="shared" ca="1" si="7"/>
        <v>-7.1124537365367391E-2</v>
      </c>
      <c r="M782" s="41">
        <f t="shared" ca="1" si="10"/>
        <v>-3.4612185838127418E-2</v>
      </c>
      <c r="N782" s="219">
        <f t="shared" ca="1" si="11"/>
        <v>3.0278897214049003E-2</v>
      </c>
    </row>
    <row r="783" spans="1:14" ht="13" x14ac:dyDescent="0.15">
      <c r="A783" s="166">
        <f t="shared" si="8"/>
        <v>12</v>
      </c>
      <c r="B783" s="166">
        <f t="shared" si="9"/>
        <v>1934</v>
      </c>
      <c r="C783" s="41">
        <f ca="1">'StockBond Returns'!W773</f>
        <v>7.5389848218879799E-3</v>
      </c>
      <c r="D783" s="217">
        <f>'StockBond Returns'!M773</f>
        <v>11.936228659999999</v>
      </c>
      <c r="E783" s="41">
        <f t="shared" si="0"/>
        <v>5.9389277948869328E-2</v>
      </c>
      <c r="F783" s="138">
        <f t="shared" ca="1" si="3"/>
        <v>74.355349789505595</v>
      </c>
      <c r="G783" s="218">
        <f>'StockBond Returns'!C773</f>
        <v>1934.9166666666085</v>
      </c>
      <c r="H783" s="138">
        <f t="shared" ca="1" si="1"/>
        <v>0.36799254463619585</v>
      </c>
      <c r="I783" s="138">
        <f t="shared" ca="1" si="4"/>
        <v>4.5178301998472552</v>
      </c>
      <c r="J783" s="41">
        <f t="shared" ca="1" si="5"/>
        <v>5.038752731156726E-2</v>
      </c>
      <c r="K783" s="41">
        <f t="shared" ca="1" si="6"/>
        <v>-0.22093550610654222</v>
      </c>
      <c r="L783" s="41">
        <f t="shared" ca="1" si="7"/>
        <v>-6.8011634272172827E-2</v>
      </c>
      <c r="M783" s="41">
        <f t="shared" ca="1" si="10"/>
        <v>-3.7927259121054102E-2</v>
      </c>
      <c r="N783" s="219">
        <f t="shared" ca="1" si="11"/>
        <v>3.0253238591210471E-2</v>
      </c>
    </row>
    <row r="784" spans="1:14" ht="13" x14ac:dyDescent="0.15">
      <c r="A784" s="166">
        <f t="shared" si="8"/>
        <v>1</v>
      </c>
      <c r="B784" s="166">
        <f t="shared" si="9"/>
        <v>1935</v>
      </c>
      <c r="C784" s="41">
        <f ca="1">'StockBond Returns'!W774</f>
        <v>-3.951365383212057E-2</v>
      </c>
      <c r="D784" s="217">
        <f>'StockBond Returns'!M774</f>
        <v>11.304475030000001</v>
      </c>
      <c r="E784" s="41">
        <f t="shared" si="0"/>
        <v>6.1730271522834258E-2</v>
      </c>
      <c r="F784" s="138">
        <f t="shared" ca="1" si="3"/>
        <v>71.063846422742188</v>
      </c>
      <c r="G784" s="218">
        <f>'StockBond Returns'!C774</f>
        <v>1934.9999999999418</v>
      </c>
      <c r="H784" s="138">
        <f t="shared" ca="1" si="1"/>
        <v>0.36556587792773909</v>
      </c>
      <c r="I784" s="138">
        <f t="shared" ca="1" si="4"/>
        <v>4.4975705504052392</v>
      </c>
      <c r="J784" s="41">
        <f t="shared" ca="1" si="5"/>
        <v>5.7701580897054683E-2</v>
      </c>
      <c r="K784" s="41">
        <f t="shared" ca="1" si="6"/>
        <v>-0.21742615069741345</v>
      </c>
      <c r="L784" s="41">
        <f t="shared" ca="1" si="7"/>
        <v>-6.3666061499648374E-2</v>
      </c>
      <c r="M784" s="41">
        <f t="shared" ca="1" si="10"/>
        <v>-4.0805801977632172E-2</v>
      </c>
      <c r="N784" s="219">
        <f t="shared" ca="1" si="11"/>
        <v>3.0216895783510778E-2</v>
      </c>
    </row>
    <row r="785" spans="1:14" ht="13" x14ac:dyDescent="0.15">
      <c r="A785" s="166">
        <f t="shared" si="8"/>
        <v>2</v>
      </c>
      <c r="B785" s="166">
        <f t="shared" si="9"/>
        <v>1935</v>
      </c>
      <c r="C785" s="41">
        <f ca="1">'StockBond Returns'!W775</f>
        <v>-3.3159889352573101E-2</v>
      </c>
      <c r="D785" s="217">
        <f>'StockBond Returns'!M775</f>
        <v>10.79209601</v>
      </c>
      <c r="E785" s="41">
        <f t="shared" si="0"/>
        <v>6.383020309833215E-2</v>
      </c>
      <c r="F785" s="138">
        <f t="shared" ca="1" si="3"/>
        <v>68.353933384531231</v>
      </c>
      <c r="G785" s="218">
        <f>'StockBond Returns'!C775</f>
        <v>1935.083333333275</v>
      </c>
      <c r="H785" s="138">
        <f t="shared" ca="1" si="1"/>
        <v>0.36358712087537454</v>
      </c>
      <c r="I785" s="138">
        <f t="shared" ca="1" si="4"/>
        <v>4.477451957552864</v>
      </c>
      <c r="J785" s="41">
        <f t="shared" ca="1" si="5"/>
        <v>6.501067529528215E-2</v>
      </c>
      <c r="K785" s="41">
        <f t="shared" ca="1" si="6"/>
        <v>-0.21390980148802075</v>
      </c>
      <c r="L785" s="41">
        <f t="shared" ca="1" si="7"/>
        <v>-5.9291181967817796E-2</v>
      </c>
      <c r="M785" s="41">
        <f t="shared" ca="1" si="10"/>
        <v>-4.2441165911883627E-2</v>
      </c>
      <c r="N785" s="219">
        <f t="shared" ca="1" si="11"/>
        <v>3.0168540198533662E-2</v>
      </c>
    </row>
    <row r="786" spans="1:14" ht="13" x14ac:dyDescent="0.15">
      <c r="A786" s="166">
        <f t="shared" si="8"/>
        <v>3</v>
      </c>
      <c r="B786" s="166">
        <f t="shared" si="9"/>
        <v>1935</v>
      </c>
      <c r="C786" s="41">
        <f ca="1">'StockBond Returns'!W776</f>
        <v>-2.0673704193302753E-2</v>
      </c>
      <c r="D786" s="217">
        <f>'StockBond Returns'!M776</f>
        <v>10.55777028</v>
      </c>
      <c r="E786" s="41">
        <f t="shared" si="0"/>
        <v>6.4858484484850903E-2</v>
      </c>
      <c r="F786" s="138">
        <f t="shared" ca="1" si="3"/>
        <v>66.584733957000807</v>
      </c>
      <c r="G786" s="218">
        <f>'StockBond Returns'!C776</f>
        <v>1935.1666666666083</v>
      </c>
      <c r="H786" s="138">
        <f t="shared" ca="1" si="1"/>
        <v>0.35988207785650511</v>
      </c>
      <c r="I786" s="138">
        <f t="shared" ca="1" si="4"/>
        <v>4.4543611238715357</v>
      </c>
      <c r="J786" s="41">
        <f t="shared" ca="1" si="5"/>
        <v>7.2647604501872465E-2</v>
      </c>
      <c r="K786" s="41">
        <f t="shared" ca="1" si="6"/>
        <v>-0.20983481126437542</v>
      </c>
      <c r="L786" s="41">
        <f t="shared" ca="1" si="7"/>
        <v>-5.4227788610412553E-2</v>
      </c>
      <c r="M786" s="41">
        <f t="shared" ca="1" si="10"/>
        <v>-4.505419958823409E-2</v>
      </c>
      <c r="N786" s="219">
        <f t="shared" ca="1" si="11"/>
        <v>3.0111457184145433E-2</v>
      </c>
    </row>
    <row r="787" spans="1:14" ht="13" x14ac:dyDescent="0.15">
      <c r="A787" s="166">
        <f t="shared" si="8"/>
        <v>4</v>
      </c>
      <c r="B787" s="166">
        <f t="shared" si="9"/>
        <v>1935</v>
      </c>
      <c r="C787" s="41">
        <f ca="1">'StockBond Returns'!W777</f>
        <v>6.8757595772971872E-2</v>
      </c>
      <c r="D787" s="217">
        <f>'StockBond Returns'!M777</f>
        <v>11.40159177</v>
      </c>
      <c r="E787" s="41">
        <f t="shared" si="0"/>
        <v>6.1353525901147052E-2</v>
      </c>
      <c r="F787" s="138">
        <f t="shared" ca="1" si="3"/>
        <v>70.77831347477543</v>
      </c>
      <c r="G787" s="218">
        <f>'StockBond Returns'!C777</f>
        <v>1935.2499999999416</v>
      </c>
      <c r="H787" s="138">
        <f t="shared" ca="1" si="1"/>
        <v>0.36187492408451166</v>
      </c>
      <c r="I787" s="138">
        <f t="shared" ca="1" si="4"/>
        <v>4.4351002019429364</v>
      </c>
      <c r="J787" s="41">
        <f t="shared" ca="1" si="5"/>
        <v>7.9897481681106886E-2</v>
      </c>
      <c r="K787" s="41">
        <f t="shared" ca="1" si="6"/>
        <v>-0.20640325181409136</v>
      </c>
      <c r="L787" s="41">
        <f t="shared" ca="1" si="7"/>
        <v>-4.991116041910959E-2</v>
      </c>
      <c r="M787" s="41">
        <f t="shared" ca="1" si="10"/>
        <v>-4.7213148905104863E-2</v>
      </c>
      <c r="N787" s="219">
        <f t="shared" ca="1" si="11"/>
        <v>3.0044189850326999E-2</v>
      </c>
    </row>
    <row r="788" spans="1:14" ht="13" x14ac:dyDescent="0.15">
      <c r="A788" s="166">
        <f t="shared" si="8"/>
        <v>5</v>
      </c>
      <c r="B788" s="166">
        <f t="shared" si="9"/>
        <v>1935</v>
      </c>
      <c r="C788" s="41">
        <f ca="1">'StockBond Returns'!W778</f>
        <v>2.754675051688563E-2</v>
      </c>
      <c r="D788" s="217">
        <f>'StockBond Returns'!M778</f>
        <v>11.78200627</v>
      </c>
      <c r="E788" s="41">
        <f t="shared" si="0"/>
        <v>5.9937594119528509E-2</v>
      </c>
      <c r="F788" s="138">
        <f t="shared" ca="1" si="3"/>
        <v>72.356182615734397</v>
      </c>
      <c r="G788" s="218">
        <f>'StockBond Returns'!C778</f>
        <v>1935.3333333332748</v>
      </c>
      <c r="H788" s="138">
        <f t="shared" ca="1" si="1"/>
        <v>0.36140462547169777</v>
      </c>
      <c r="I788" s="138">
        <f t="shared" ca="1" si="4"/>
        <v>4.4178897456655886</v>
      </c>
      <c r="J788" s="41">
        <f t="shared" ca="1" si="5"/>
        <v>8.6318563607526322E-2</v>
      </c>
      <c r="K788" s="41">
        <f t="shared" ca="1" si="6"/>
        <v>-0.20331169387064141</v>
      </c>
      <c r="L788" s="41">
        <f t="shared" ca="1" si="7"/>
        <v>-4.5981649076808351E-2</v>
      </c>
      <c r="M788" s="41">
        <f t="shared" ca="1" si="10"/>
        <v>-4.7097634310478642E-2</v>
      </c>
      <c r="N788" s="219">
        <f t="shared" ca="1" si="11"/>
        <v>2.9966472727955409E-2</v>
      </c>
    </row>
    <row r="789" spans="1:14" ht="13" x14ac:dyDescent="0.15">
      <c r="A789" s="166">
        <f t="shared" si="8"/>
        <v>6</v>
      </c>
      <c r="B789" s="166">
        <f t="shared" si="9"/>
        <v>1935</v>
      </c>
      <c r="C789" s="41">
        <f ca="1">'StockBond Returns'!W779</f>
        <v>6.1328433961136831E-2</v>
      </c>
      <c r="D789" s="217">
        <f>'StockBond Returns'!M779</f>
        <v>12.737772590000001</v>
      </c>
      <c r="E789" s="41">
        <f t="shared" si="0"/>
        <v>5.6753330711252714E-2</v>
      </c>
      <c r="F789" s="138">
        <f t="shared" ca="1" si="3"/>
        <v>76.410104977785238</v>
      </c>
      <c r="G789" s="218">
        <f>'StockBond Returns'!C779</f>
        <v>1935.4166666666081</v>
      </c>
      <c r="H789" s="138">
        <f t="shared" ca="1" si="1"/>
        <v>0.36137732979048187</v>
      </c>
      <c r="I789" s="138">
        <f t="shared" ca="1" si="4"/>
        <v>4.4024277527091735</v>
      </c>
      <c r="J789" s="41">
        <f t="shared" ca="1" si="5"/>
        <v>9.0826347195849033E-2</v>
      </c>
      <c r="K789" s="41">
        <f t="shared" ca="1" si="6"/>
        <v>-0.20051360389170869</v>
      </c>
      <c r="L789" s="41">
        <f t="shared" ca="1" si="7"/>
        <v>-4.2389124576744819E-2</v>
      </c>
      <c r="M789" s="41">
        <f t="shared" ca="1" si="10"/>
        <v>-4.5872642502499228E-2</v>
      </c>
      <c r="N789" s="219">
        <f t="shared" ca="1" si="11"/>
        <v>2.9883941938841866E-2</v>
      </c>
    </row>
    <row r="790" spans="1:14" ht="13" x14ac:dyDescent="0.15">
      <c r="A790" s="166">
        <f t="shared" si="8"/>
        <v>7</v>
      </c>
      <c r="B790" s="166">
        <f t="shared" si="9"/>
        <v>1935</v>
      </c>
      <c r="C790" s="41">
        <f ca="1">'StockBond Returns'!W780</f>
        <v>6.5984572385417814E-2</v>
      </c>
      <c r="D790" s="217">
        <f>'StockBond Returns'!M780</f>
        <v>13.739024880000001</v>
      </c>
      <c r="E790" s="41">
        <f t="shared" si="0"/>
        <v>5.3892684660456047E-2</v>
      </c>
      <c r="F790" s="138">
        <f t="shared" ca="1" si="3"/>
        <v>81.066770422302781</v>
      </c>
      <c r="G790" s="218">
        <f>'StockBond Returns'!C780</f>
        <v>1935.4999999999413</v>
      </c>
      <c r="H790" s="138">
        <f t="shared" ca="1" si="1"/>
        <v>0.36407549123422905</v>
      </c>
      <c r="I790" s="138">
        <f t="shared" ca="1" si="4"/>
        <v>4.3921377530659038</v>
      </c>
      <c r="J790" s="41">
        <f t="shared" ca="1" si="5"/>
        <v>9.3836250417925759E-2</v>
      </c>
      <c r="K790" s="41">
        <f t="shared" ca="1" si="6"/>
        <v>-0.19864054908485285</v>
      </c>
      <c r="L790" s="41">
        <f t="shared" ca="1" si="7"/>
        <v>-3.9892167765871678E-2</v>
      </c>
      <c r="M790" s="41">
        <f t="shared" ca="1" si="10"/>
        <v>-4.4477566829714821E-2</v>
      </c>
      <c r="N790" s="219">
        <f t="shared" ca="1" si="11"/>
        <v>2.9799561989356252E-2</v>
      </c>
    </row>
    <row r="791" spans="1:14" ht="13" x14ac:dyDescent="0.15">
      <c r="A791" s="166">
        <f t="shared" si="8"/>
        <v>8</v>
      </c>
      <c r="B791" s="166">
        <f t="shared" si="9"/>
        <v>1935</v>
      </c>
      <c r="C791" s="41">
        <f ca="1">'StockBond Returns'!W781</f>
        <v>1.6536502340748369E-2</v>
      </c>
      <c r="D791" s="217">
        <f>'StockBond Returns'!M781</f>
        <v>14.046006650000001</v>
      </c>
      <c r="E791" s="41">
        <f t="shared" si="0"/>
        <v>5.3097306227959107E-2</v>
      </c>
      <c r="F791" s="138">
        <f t="shared" ca="1" si="3"/>
        <v>82.037235234700873</v>
      </c>
      <c r="G791" s="218">
        <f>'StockBond Returns'!C781</f>
        <v>1935.5833333332746</v>
      </c>
      <c r="H791" s="138">
        <f t="shared" ca="1" si="1"/>
        <v>0.36299635011266912</v>
      </c>
      <c r="I791" s="138">
        <f t="shared" ca="1" si="4"/>
        <v>4.3823941637385415</v>
      </c>
      <c r="J791" s="41">
        <f t="shared" ca="1" si="5"/>
        <v>9.7755846689444148E-2</v>
      </c>
      <c r="K791" s="41">
        <f t="shared" ca="1" si="6"/>
        <v>-0.19685884778150486</v>
      </c>
      <c r="L791" s="41">
        <f t="shared" ca="1" si="7"/>
        <v>-3.7492880533868567E-2</v>
      </c>
      <c r="M791" s="41">
        <f t="shared" ca="1" si="10"/>
        <v>-4.2519751601058586E-2</v>
      </c>
      <c r="N791" s="219">
        <f t="shared" ca="1" si="11"/>
        <v>2.9718302061119885E-2</v>
      </c>
    </row>
    <row r="792" spans="1:14" ht="13" x14ac:dyDescent="0.15">
      <c r="A792" s="166">
        <f t="shared" si="8"/>
        <v>9</v>
      </c>
      <c r="B792" s="166">
        <f t="shared" si="9"/>
        <v>1935</v>
      </c>
      <c r="C792" s="41">
        <f ca="1">'StockBond Returns'!W782</f>
        <v>1.9871141328847639E-2</v>
      </c>
      <c r="D792" s="217">
        <f>'StockBond Returns'!M782</f>
        <v>14.390202950000001</v>
      </c>
      <c r="E792" s="41">
        <f t="shared" si="0"/>
        <v>5.2245861593286286E-2</v>
      </c>
      <c r="F792" s="138">
        <f t="shared" ca="1" si="3"/>
        <v>83.297199228389928</v>
      </c>
      <c r="G792" s="218">
        <f>'StockBond Returns'!C782</f>
        <v>1935.6666666666079</v>
      </c>
      <c r="H792" s="138">
        <f t="shared" ca="1" si="1"/>
        <v>0.36266116183290448</v>
      </c>
      <c r="I792" s="138">
        <f t="shared" ca="1" si="4"/>
        <v>4.3682287517267415</v>
      </c>
      <c r="J792" s="41">
        <f t="shared" ca="1" si="5"/>
        <v>0.10239588143095535</v>
      </c>
      <c r="K792" s="41">
        <f t="shared" ca="1" si="6"/>
        <v>-0.19425439962381397</v>
      </c>
      <c r="L792" s="41">
        <f t="shared" ca="1" si="7"/>
        <v>-3.4096973846902467E-2</v>
      </c>
      <c r="M792" s="41">
        <f t="shared" ca="1" si="10"/>
        <v>-4.3128042259130916E-2</v>
      </c>
      <c r="N792" s="219">
        <f t="shared" ca="1" si="11"/>
        <v>2.9640633349321641E-2</v>
      </c>
    </row>
    <row r="793" spans="1:14" ht="13" x14ac:dyDescent="0.15">
      <c r="A793" s="166">
        <f t="shared" si="8"/>
        <v>10</v>
      </c>
      <c r="B793" s="166">
        <f t="shared" si="9"/>
        <v>1935</v>
      </c>
      <c r="C793" s="41">
        <f ca="1">'StockBond Returns'!W783</f>
        <v>6.0720890657983244E-2</v>
      </c>
      <c r="D793" s="217">
        <f>'StockBond Returns'!M783</f>
        <v>15.50846321</v>
      </c>
      <c r="E793" s="41">
        <f t="shared" si="0"/>
        <v>4.9740460787732685E-2</v>
      </c>
      <c r="F793" s="138">
        <f t="shared" ca="1" si="3"/>
        <v>87.970397084266779</v>
      </c>
      <c r="G793" s="218">
        <f>'StockBond Returns'!C783</f>
        <v>1935.7499999999411</v>
      </c>
      <c r="H793" s="138">
        <f t="shared" ca="1" si="1"/>
        <v>0.36464067388760379</v>
      </c>
      <c r="I793" s="138">
        <f t="shared" ca="1" si="4"/>
        <v>4.3643424123908776</v>
      </c>
      <c r="J793" s="41">
        <f t="shared" ca="1" si="5"/>
        <v>0.10514038328846631</v>
      </c>
      <c r="K793" s="41">
        <f t="shared" ca="1" si="6"/>
        <v>-0.19353690302855353</v>
      </c>
      <c r="L793" s="41">
        <f t="shared" ca="1" si="7"/>
        <v>-3.2948080103499477E-2</v>
      </c>
      <c r="M793" s="41">
        <f t="shared" ca="1" si="10"/>
        <v>-4.0338585381714309E-2</v>
      </c>
      <c r="N793" s="219">
        <f t="shared" ca="1" si="11"/>
        <v>2.955788944570294E-2</v>
      </c>
    </row>
    <row r="794" spans="1:14" ht="13" x14ac:dyDescent="0.15">
      <c r="A794" s="166">
        <f t="shared" si="8"/>
        <v>11</v>
      </c>
      <c r="B794" s="166">
        <f t="shared" si="9"/>
        <v>1935</v>
      </c>
      <c r="C794" s="41">
        <f ca="1">'StockBond Returns'!W784</f>
        <v>2.3929358715951397E-2</v>
      </c>
      <c r="D794" s="217">
        <f>'StockBond Returns'!M784</f>
        <v>16.0146941</v>
      </c>
      <c r="E794" s="41">
        <f t="shared" si="0"/>
        <v>4.872132691875769E-2</v>
      </c>
      <c r="F794" s="138">
        <f t="shared" ca="1" si="3"/>
        <v>89.702105981105404</v>
      </c>
      <c r="G794" s="218">
        <f>'StockBond Returns'!C784</f>
        <v>1935.8333333332744</v>
      </c>
      <c r="H794" s="138">
        <f t="shared" ca="1" si="1"/>
        <v>0.36420046923387384</v>
      </c>
      <c r="I794" s="138">
        <f t="shared" ca="1" si="4"/>
        <v>4.3602586469437856</v>
      </c>
      <c r="J794" s="41">
        <f t="shared" ca="1" si="5"/>
        <v>0.10728433776310453</v>
      </c>
      <c r="K794" s="41">
        <f t="shared" ca="1" si="6"/>
        <v>-0.19278157945799534</v>
      </c>
      <c r="L794" s="41">
        <f t="shared" ca="1" si="7"/>
        <v>-3.1747758881169097E-2</v>
      </c>
      <c r="M794" s="41">
        <f t="shared" ca="1" si="10"/>
        <v>-3.7966381429731189E-2</v>
      </c>
      <c r="N794" s="219">
        <f t="shared" ca="1" si="11"/>
        <v>2.9482868426646058E-2</v>
      </c>
    </row>
    <row r="795" spans="1:14" ht="13" x14ac:dyDescent="0.15">
      <c r="A795" s="166">
        <f t="shared" si="8"/>
        <v>12</v>
      </c>
      <c r="B795" s="166">
        <f t="shared" si="9"/>
        <v>1935</v>
      </c>
      <c r="C795" s="41">
        <f ca="1">'StockBond Returns'!W785</f>
        <v>3.1498318990892574E-2</v>
      </c>
      <c r="D795" s="217">
        <f>'StockBond Returns'!M785</f>
        <v>16.652766830000001</v>
      </c>
      <c r="E795" s="41">
        <f t="shared" si="0"/>
        <v>4.7525040589606334E-2</v>
      </c>
      <c r="F795" s="138">
        <f t="shared" ca="1" si="3"/>
        <v>92.151899357662685</v>
      </c>
      <c r="G795" s="218">
        <f>'StockBond Returns'!C785</f>
        <v>1935.9166666666076</v>
      </c>
      <c r="H795" s="138">
        <f t="shared" ca="1" si="1"/>
        <v>0.36496022978185305</v>
      </c>
      <c r="I795" s="138">
        <f t="shared" ca="1" si="4"/>
        <v>4.3572263320894429</v>
      </c>
      <c r="J795" s="41">
        <f t="shared" ca="1" si="5"/>
        <v>0.10896865838057668</v>
      </c>
      <c r="K795" s="41">
        <f t="shared" ca="1" si="6"/>
        <v>-0.1922198137334834</v>
      </c>
      <c r="L795" s="41">
        <f t="shared" ca="1" si="7"/>
        <v>-3.0774000785679489E-2</v>
      </c>
      <c r="M795" s="41">
        <f t="shared" ca="1" si="10"/>
        <v>-3.5548894193332514E-2</v>
      </c>
      <c r="N795" s="219">
        <f t="shared" ca="1" si="11"/>
        <v>2.9414176289608032E-2</v>
      </c>
    </row>
    <row r="796" spans="1:14" ht="13" x14ac:dyDescent="0.15">
      <c r="A796" s="166">
        <f t="shared" si="8"/>
        <v>1</v>
      </c>
      <c r="B796" s="166">
        <f t="shared" si="9"/>
        <v>1936</v>
      </c>
      <c r="C796" s="41">
        <f ca="1">'StockBond Returns'!W786</f>
        <v>5.2297317438234688E-2</v>
      </c>
      <c r="D796" s="217">
        <f>'StockBond Returns'!M786</f>
        <v>17.782651470000001</v>
      </c>
      <c r="E796" s="41">
        <f t="shared" si="0"/>
        <v>4.5617291779773042E-2</v>
      </c>
      <c r="F796" s="138">
        <f t="shared" ca="1" si="3"/>
        <v>96.587149820135537</v>
      </c>
      <c r="G796" s="218">
        <f>'StockBond Returns'!C786</f>
        <v>1935.9999999999409</v>
      </c>
      <c r="H796" s="138">
        <f t="shared" ca="1" si="1"/>
        <v>0.36717034962681466</v>
      </c>
      <c r="I796" s="138">
        <f t="shared" ca="1" si="4"/>
        <v>4.3588308037885195</v>
      </c>
      <c r="J796" s="41">
        <f t="shared" ca="1" si="5"/>
        <v>0.10887624519710304</v>
      </c>
      <c r="K796" s="41">
        <f t="shared" ca="1" si="6"/>
        <v>-0.19251715504042588</v>
      </c>
      <c r="L796" s="41">
        <f t="shared" ca="1" si="7"/>
        <v>-3.0828153874968067E-2</v>
      </c>
      <c r="M796" s="41">
        <f t="shared" ca="1" si="10"/>
        <v>-3.0847708793410478E-2</v>
      </c>
      <c r="N796" s="219">
        <f t="shared" ca="1" si="11"/>
        <v>2.93507917834669E-2</v>
      </c>
    </row>
    <row r="797" spans="1:14" ht="13" x14ac:dyDescent="0.15">
      <c r="A797" s="166">
        <f t="shared" si="8"/>
        <v>2</v>
      </c>
      <c r="B797" s="166">
        <f t="shared" si="9"/>
        <v>1936</v>
      </c>
      <c r="C797" s="41">
        <f ca="1">'StockBond Returns'!W787</f>
        <v>1.6172325077524904E-2</v>
      </c>
      <c r="D797" s="217">
        <f>'StockBond Returns'!M787</f>
        <v>18.115984000000001</v>
      </c>
      <c r="E797" s="41">
        <f t="shared" si="0"/>
        <v>4.5099936056468143E-2</v>
      </c>
      <c r="F797" s="138">
        <f t="shared" ca="1" si="3"/>
        <v>97.77608025745856</v>
      </c>
      <c r="G797" s="218">
        <f>'StockBond Returns'!C787</f>
        <v>1936.0833333332741</v>
      </c>
      <c r="H797" s="138">
        <f t="shared" ca="1" si="1"/>
        <v>0.36747458062195654</v>
      </c>
      <c r="I797" s="138">
        <f t="shared" ca="1" si="4"/>
        <v>4.3627182635351005</v>
      </c>
      <c r="J797" s="41">
        <f t="shared" ca="1" si="5"/>
        <v>0.10706767139165851</v>
      </c>
      <c r="K797" s="41">
        <f t="shared" ca="1" si="6"/>
        <v>-0.19323667366762498</v>
      </c>
      <c r="L797" s="41">
        <f t="shared" ca="1" si="7"/>
        <v>-3.1392693029165364E-2</v>
      </c>
      <c r="M797" s="41">
        <f t="shared" ca="1" si="10"/>
        <v>-2.562477389047646E-2</v>
      </c>
      <c r="N797" s="219">
        <f t="shared" ca="1" si="11"/>
        <v>2.9299579068693238E-2</v>
      </c>
    </row>
    <row r="798" spans="1:14" ht="13" x14ac:dyDescent="0.15">
      <c r="A798" s="166">
        <f t="shared" si="8"/>
        <v>3</v>
      </c>
      <c r="B798" s="166">
        <f t="shared" si="9"/>
        <v>1936</v>
      </c>
      <c r="C798" s="41">
        <f ca="1">'StockBond Returns'!W788</f>
        <v>2.9692976031355064E-2</v>
      </c>
      <c r="D798" s="217">
        <f>'StockBond Returns'!M788</f>
        <v>18.741348649999999</v>
      </c>
      <c r="E798" s="41">
        <f t="shared" si="0"/>
        <v>4.4178976488706431E-2</v>
      </c>
      <c r="F798" s="138">
        <f t="shared" ca="1" si="3"/>
        <v>100.30095707044663</v>
      </c>
      <c r="G798" s="218">
        <f>'StockBond Returns'!C788</f>
        <v>1936.1666666666074</v>
      </c>
      <c r="H798" s="138">
        <f t="shared" ca="1" si="1"/>
        <v>0.36926613535083458</v>
      </c>
      <c r="I798" s="138">
        <f t="shared" ca="1" si="4"/>
        <v>4.3721023210294296</v>
      </c>
      <c r="J798" s="41">
        <f t="shared" ca="1" si="5"/>
        <v>0.10404834114675721</v>
      </c>
      <c r="K798" s="41">
        <f t="shared" ca="1" si="6"/>
        <v>-0.19496826933550415</v>
      </c>
      <c r="L798" s="41">
        <f t="shared" ca="1" si="7"/>
        <v>-3.3177494248101902E-2</v>
      </c>
      <c r="M798" s="41">
        <f t="shared" ca="1" si="10"/>
        <v>-1.8467026034613587E-2</v>
      </c>
      <c r="N798" s="219">
        <f t="shared" ca="1" si="11"/>
        <v>2.9261567099930129E-2</v>
      </c>
    </row>
    <row r="799" spans="1:14" ht="13" x14ac:dyDescent="0.15">
      <c r="A799" s="166">
        <f t="shared" si="8"/>
        <v>4</v>
      </c>
      <c r="B799" s="166">
        <f t="shared" si="9"/>
        <v>1936</v>
      </c>
      <c r="C799" s="41">
        <f ca="1">'StockBond Returns'!W789</f>
        <v>-5.5179171514365633E-2</v>
      </c>
      <c r="D799" s="217">
        <f>'StockBond Returns'!M789</f>
        <v>17.317213290000002</v>
      </c>
      <c r="E799" s="41">
        <f t="shared" si="0"/>
        <v>4.6373005813743137E-2</v>
      </c>
      <c r="F799" s="138">
        <f t="shared" ca="1" si="3"/>
        <v>94.417543021267548</v>
      </c>
      <c r="G799" s="218">
        <f>'StockBond Returns'!C789</f>
        <v>1936.2499999999407</v>
      </c>
      <c r="H799" s="138">
        <f t="shared" ca="1" si="1"/>
        <v>0.36486877262038186</v>
      </c>
      <c r="I799" s="138">
        <f t="shared" ca="1" si="4"/>
        <v>4.3750961695652997</v>
      </c>
      <c r="J799" s="41">
        <f t="shared" ca="1" si="5"/>
        <v>0.10242993142082857</v>
      </c>
      <c r="K799" s="41">
        <f t="shared" ca="1" si="6"/>
        <v>-0.19551914707047713</v>
      </c>
      <c r="L799" s="41">
        <f t="shared" ca="1" si="7"/>
        <v>-3.3553449338230235E-2</v>
      </c>
      <c r="M799" s="41">
        <f t="shared" ca="1" si="10"/>
        <v>-1.3529352133092698E-2</v>
      </c>
      <c r="N799" s="219">
        <f t="shared" ca="1" si="11"/>
        <v>2.9239084861829488E-2</v>
      </c>
    </row>
    <row r="800" spans="1:14" ht="13" x14ac:dyDescent="0.15">
      <c r="A800" s="166">
        <f t="shared" si="8"/>
        <v>5</v>
      </c>
      <c r="B800" s="166">
        <f t="shared" si="9"/>
        <v>1936</v>
      </c>
      <c r="C800" s="41">
        <f ca="1">'StockBond Returns'!W790</f>
        <v>3.75562301088797E-2</v>
      </c>
      <c r="D800" s="217">
        <f>'StockBond Returns'!M790</f>
        <v>18.119179840000001</v>
      </c>
      <c r="E800" s="41">
        <f t="shared" si="0"/>
        <v>4.5095068011643508E-2</v>
      </c>
      <c r="F800" s="138">
        <f t="shared" ca="1" si="3"/>
        <v>97.584938125084861</v>
      </c>
      <c r="G800" s="218">
        <f>'StockBond Returns'!C790</f>
        <v>1936.3333333332739</v>
      </c>
      <c r="H800" s="138">
        <f t="shared" ca="1" si="1"/>
        <v>0.36671661847189374</v>
      </c>
      <c r="I800" s="138">
        <f t="shared" ca="1" si="4"/>
        <v>4.3804081625654971</v>
      </c>
      <c r="J800" s="41">
        <f t="shared" ca="1" si="5"/>
        <v>9.906954530719525E-2</v>
      </c>
      <c r="K800" s="41">
        <f t="shared" ca="1" si="6"/>
        <v>-0.19649471749701286</v>
      </c>
      <c r="L800" s="41">
        <f t="shared" ca="1" si="7"/>
        <v>-3.4447640762121701E-2</v>
      </c>
      <c r="M800" s="41">
        <f t="shared" ca="1" si="10"/>
        <v>-8.4840467412897747E-3</v>
      </c>
      <c r="N800" s="219">
        <f t="shared" ca="1" si="11"/>
        <v>2.9225108745696764E-2</v>
      </c>
    </row>
    <row r="801" spans="1:14" ht="13" x14ac:dyDescent="0.15">
      <c r="A801" s="166">
        <f t="shared" si="8"/>
        <v>6</v>
      </c>
      <c r="B801" s="166">
        <f t="shared" si="9"/>
        <v>1936</v>
      </c>
      <c r="C801" s="41">
        <f ca="1">'StockBond Returns'!W791</f>
        <v>1.7982399691233737E-2</v>
      </c>
      <c r="D801" s="217">
        <f>'StockBond Returns'!M791</f>
        <v>18.576179830000001</v>
      </c>
      <c r="E801" s="41">
        <f t="shared" si="0"/>
        <v>4.4416190765580031E-2</v>
      </c>
      <c r="F801" s="138">
        <f t="shared" ca="1" si="3"/>
        <v>98.966438423015788</v>
      </c>
      <c r="G801" s="218">
        <f>'StockBond Returns'!C791</f>
        <v>1936.4166666666072</v>
      </c>
      <c r="H801" s="138">
        <f t="shared" ca="1" si="1"/>
        <v>0.36630935069889153</v>
      </c>
      <c r="I801" s="138">
        <f t="shared" ca="1" si="4"/>
        <v>4.3853401834739065</v>
      </c>
      <c r="J801" s="41">
        <f t="shared" ca="1" si="5"/>
        <v>9.6664496417169676E-2</v>
      </c>
      <c r="K801" s="41">
        <f t="shared" ca="1" si="6"/>
        <v>-0.19739838852081526</v>
      </c>
      <c r="L801" s="41">
        <f t="shared" ca="1" si="7"/>
        <v>-3.5262675714633152E-2</v>
      </c>
      <c r="M801" s="41">
        <f t="shared" ca="1" si="10"/>
        <v>-3.8813968553490508E-3</v>
      </c>
      <c r="N801" s="219">
        <f t="shared" ca="1" si="11"/>
        <v>2.921832660183191E-2</v>
      </c>
    </row>
    <row r="802" spans="1:14" ht="13" x14ac:dyDescent="0.15">
      <c r="A802" s="166">
        <f t="shared" si="8"/>
        <v>7</v>
      </c>
      <c r="B802" s="166">
        <f t="shared" si="9"/>
        <v>1936</v>
      </c>
      <c r="C802" s="41">
        <f ca="1">'StockBond Returns'!W792</f>
        <v>4.7125866192024808E-2</v>
      </c>
      <c r="D802" s="217">
        <f>'StockBond Returns'!M792</f>
        <v>19.729258959999999</v>
      </c>
      <c r="E802" s="41">
        <f t="shared" si="0"/>
        <v>4.2843070462693145E-2</v>
      </c>
      <c r="F802" s="138">
        <f t="shared" ca="1" si="3"/>
        <v>103.24674556149527</v>
      </c>
      <c r="G802" s="218">
        <f>'StockBond Returns'!C792</f>
        <v>1936.4999999999404</v>
      </c>
      <c r="H802" s="138">
        <f t="shared" ca="1" si="1"/>
        <v>0.3686172995945744</v>
      </c>
      <c r="I802" s="138">
        <f t="shared" ca="1" si="4"/>
        <v>4.389881991834252</v>
      </c>
      <c r="J802" s="41">
        <f t="shared" ca="1" si="5"/>
        <v>9.4667019107270933E-2</v>
      </c>
      <c r="K802" s="41">
        <f t="shared" ca="1" si="6"/>
        <v>-0.19822876681249235</v>
      </c>
      <c r="L802" s="41">
        <f t="shared" ca="1" si="7"/>
        <v>-3.599569950010939E-2</v>
      </c>
      <c r="M802" s="41">
        <f t="shared" ca="1" si="10"/>
        <v>-5.1359072927004146E-4</v>
      </c>
      <c r="N802" s="219">
        <f t="shared" ca="1" si="11"/>
        <v>2.9216167653588743E-2</v>
      </c>
    </row>
    <row r="803" spans="1:14" ht="13" x14ac:dyDescent="0.15">
      <c r="A803" s="166">
        <f t="shared" si="8"/>
        <v>8</v>
      </c>
      <c r="B803" s="166">
        <f t="shared" si="9"/>
        <v>1936</v>
      </c>
      <c r="C803" s="41">
        <f ca="1">'StockBond Returns'!W793</f>
        <v>2.7493835340206057E-3</v>
      </c>
      <c r="D803" s="217">
        <f>'StockBond Returns'!M793</f>
        <v>19.762041379999999</v>
      </c>
      <c r="E803" s="41">
        <f t="shared" si="0"/>
        <v>4.2801029908075217E-2</v>
      </c>
      <c r="F803" s="138">
        <f t="shared" ca="1" si="3"/>
        <v>103.16097969375484</v>
      </c>
      <c r="G803" s="218">
        <f>'StockBond Returns'!C793</f>
        <v>1936.5833333332737</v>
      </c>
      <c r="H803" s="138">
        <f t="shared" ca="1" si="1"/>
        <v>0.36794968143489509</v>
      </c>
      <c r="I803" s="138">
        <f t="shared" ca="1" si="4"/>
        <v>4.3948353231564781</v>
      </c>
      <c r="J803" s="41">
        <f t="shared" ca="1" si="5"/>
        <v>8.9549264726064504E-2</v>
      </c>
      <c r="K803" s="41">
        <f t="shared" ca="1" si="6"/>
        <v>-0.1991324271935041</v>
      </c>
      <c r="L803" s="41">
        <f t="shared" ca="1" si="7"/>
        <v>-3.6831028528142129E-2</v>
      </c>
      <c r="M803" s="41">
        <f t="shared" ca="1" si="10"/>
        <v>2.8388955792426618E-3</v>
      </c>
      <c r="N803" s="219">
        <f t="shared" ca="1" si="11"/>
        <v>2.9218638368745966E-2</v>
      </c>
    </row>
    <row r="804" spans="1:14" ht="13" x14ac:dyDescent="0.15">
      <c r="A804" s="166">
        <f t="shared" si="8"/>
        <v>9</v>
      </c>
      <c r="B804" s="166">
        <f t="shared" si="9"/>
        <v>1936</v>
      </c>
      <c r="C804" s="41">
        <f ca="1">'StockBond Returns'!W794</f>
        <v>3.4444236606163865E-3</v>
      </c>
      <c r="D804" s="217">
        <f>'StockBond Returns'!M794</f>
        <v>19.80955385</v>
      </c>
      <c r="E804" s="41">
        <f t="shared" si="0"/>
        <v>4.2740346339248829E-2</v>
      </c>
      <c r="F804" s="138">
        <f t="shared" ca="1" si="3"/>
        <v>103.14709275704082</v>
      </c>
      <c r="G804" s="218">
        <f>'StockBond Returns'!C794</f>
        <v>1936.6666666666069</v>
      </c>
      <c r="H804" s="138">
        <f t="shared" ca="1" si="1"/>
        <v>0.36737853902687911</v>
      </c>
      <c r="I804" s="138">
        <f t="shared" ca="1" si="4"/>
        <v>4.3995527003504531</v>
      </c>
      <c r="J804" s="41">
        <f t="shared" ca="1" si="5"/>
        <v>8.4411377819141764E-2</v>
      </c>
      <c r="K804" s="41">
        <f t="shared" ca="1" si="6"/>
        <v>-0.1999911495865897</v>
      </c>
      <c r="L804" s="41">
        <f t="shared" ca="1" si="7"/>
        <v>-3.7626980276918243E-2</v>
      </c>
      <c r="M804" s="41">
        <f t="shared" ca="1" si="10"/>
        <v>7.1708581221461287E-3</v>
      </c>
      <c r="N804" s="219">
        <f t="shared" ca="1" si="11"/>
        <v>2.9226542485253224E-2</v>
      </c>
    </row>
    <row r="805" spans="1:14" ht="13" x14ac:dyDescent="0.15">
      <c r="A805" s="166">
        <f t="shared" si="8"/>
        <v>10</v>
      </c>
      <c r="B805" s="166">
        <f t="shared" si="9"/>
        <v>1936</v>
      </c>
      <c r="C805" s="41">
        <f ca="1">'StockBond Returns'!W795</f>
        <v>5.9678669309862216E-2</v>
      </c>
      <c r="D805" s="217">
        <f>'StockBond Returns'!M795</f>
        <v>21.317485919999999</v>
      </c>
      <c r="E805" s="41">
        <f t="shared" si="0"/>
        <v>4.0954923431233581E-2</v>
      </c>
      <c r="F805" s="138">
        <f t="shared" ca="1" si="3"/>
        <v>108.91347079459295</v>
      </c>
      <c r="G805" s="218">
        <f>'StockBond Returns'!C795</f>
        <v>1936.7499999999402</v>
      </c>
      <c r="H805" s="138">
        <f t="shared" ca="1" si="1"/>
        <v>0.37171190475187071</v>
      </c>
      <c r="I805" s="138">
        <f t="shared" ca="1" si="4"/>
        <v>4.4066239312147193</v>
      </c>
      <c r="J805" s="41">
        <f t="shared" ca="1" si="5"/>
        <v>7.8921325450401314E-2</v>
      </c>
      <c r="K805" s="41">
        <f t="shared" ca="1" si="6"/>
        <v>-0.20127490952685989</v>
      </c>
      <c r="L805" s="41">
        <f t="shared" ca="1" si="7"/>
        <v>-3.8948219372138548E-2</v>
      </c>
      <c r="M805" s="41">
        <f t="shared" ca="1" si="10"/>
        <v>9.6879471930981786E-3</v>
      </c>
      <c r="N805" s="219">
        <f t="shared" ca="1" si="11"/>
        <v>2.9241134097962584E-2</v>
      </c>
    </row>
    <row r="806" spans="1:14" ht="13" x14ac:dyDescent="0.15">
      <c r="A806" s="166">
        <f t="shared" si="8"/>
        <v>11</v>
      </c>
      <c r="B806" s="166">
        <f t="shared" si="9"/>
        <v>1936</v>
      </c>
      <c r="C806" s="41">
        <f ca="1">'StockBond Returns'!W796</f>
        <v>7.8234748527197754E-3</v>
      </c>
      <c r="D806" s="217">
        <f>'StockBond Returns'!M796</f>
        <v>21.400192700000002</v>
      </c>
      <c r="E806" s="41">
        <f t="shared" si="0"/>
        <v>4.0864275593649212E-2</v>
      </c>
      <c r="F806" s="138">
        <f t="shared" ca="1" si="3"/>
        <v>109.39093261098571</v>
      </c>
      <c r="G806" s="218">
        <f>'StockBond Returns'!C796</f>
        <v>1936.8333333332735</v>
      </c>
      <c r="H806" s="138">
        <f t="shared" ca="1" si="1"/>
        <v>0.37251510147180245</v>
      </c>
      <c r="I806" s="138">
        <f t="shared" ca="1" si="4"/>
        <v>4.4149385634526483</v>
      </c>
      <c r="J806" s="41">
        <f t="shared" ca="1" si="5"/>
        <v>7.3625511094671747E-2</v>
      </c>
      <c r="K806" s="41">
        <f t="shared" ca="1" si="6"/>
        <v>-0.2027791445894872</v>
      </c>
      <c r="L806" s="41">
        <f t="shared" ca="1" si="7"/>
        <v>-4.0548997829499611E-2</v>
      </c>
      <c r="M806" s="41">
        <f t="shared" ca="1" si="10"/>
        <v>1.2540521316823483E-2</v>
      </c>
      <c r="N806" s="219">
        <f t="shared" ca="1" si="11"/>
        <v>2.9261878511865069E-2</v>
      </c>
    </row>
    <row r="807" spans="1:14" ht="13" x14ac:dyDescent="0.15">
      <c r="A807" s="166">
        <f t="shared" si="8"/>
        <v>12</v>
      </c>
      <c r="B807" s="166">
        <f t="shared" si="9"/>
        <v>1936</v>
      </c>
      <c r="C807" s="41">
        <f ca="1">'StockBond Returns'!W797</f>
        <v>-1.566309863569836E-3</v>
      </c>
      <c r="D807" s="217">
        <f>'StockBond Returns'!M797</f>
        <v>21.27277544</v>
      </c>
      <c r="E807" s="41">
        <f t="shared" si="0"/>
        <v>4.100422028429028E-2</v>
      </c>
      <c r="F807" s="138">
        <f t="shared" ca="1" si="3"/>
        <v>108.84766088685798</v>
      </c>
      <c r="G807" s="218">
        <f>'StockBond Returns'!C797</f>
        <v>1936.9166666666067</v>
      </c>
      <c r="H807" s="138">
        <f t="shared" ca="1" si="1"/>
        <v>0.37193445536953762</v>
      </c>
      <c r="I807" s="138">
        <f t="shared" ca="1" si="4"/>
        <v>4.4219127890403325</v>
      </c>
      <c r="J807" s="41">
        <f t="shared" ca="1" si="5"/>
        <v>6.9454801482355055E-2</v>
      </c>
      <c r="K807" s="41">
        <f t="shared" ca="1" si="6"/>
        <v>-0.20403651857086014</v>
      </c>
      <c r="L807" s="41">
        <f t="shared" ca="1" si="7"/>
        <v>-4.1865476100888643E-2</v>
      </c>
      <c r="M807" s="41">
        <f t="shared" ca="1" si="10"/>
        <v>1.4845787668750665E-2</v>
      </c>
      <c r="N807" s="219">
        <f t="shared" ca="1" si="11"/>
        <v>2.9287091182739061E-2</v>
      </c>
    </row>
    <row r="808" spans="1:14" ht="13" x14ac:dyDescent="0.15">
      <c r="A808" s="166">
        <f t="shared" si="8"/>
        <v>1</v>
      </c>
      <c r="B808" s="166">
        <f t="shared" si="9"/>
        <v>1937</v>
      </c>
      <c r="C808" s="41">
        <f ca="1">'StockBond Returns'!W798</f>
        <v>2.5237645359140401E-2</v>
      </c>
      <c r="D808" s="217">
        <f>'StockBond Returns'!M798</f>
        <v>21.980201040000001</v>
      </c>
      <c r="E808" s="41">
        <f t="shared" si="0"/>
        <v>4.0247744622084677E-2</v>
      </c>
      <c r="F808" s="138">
        <f t="shared" ca="1" si="3"/>
        <v>111.21339834524147</v>
      </c>
      <c r="G808" s="218">
        <f>'StockBond Returns'!C798</f>
        <v>1936.99999999994</v>
      </c>
      <c r="H808" s="138">
        <f t="shared" ca="1" si="1"/>
        <v>0.37300737126278777</v>
      </c>
      <c r="I808" s="138">
        <f t="shared" ca="1" si="4"/>
        <v>4.4277498106763051</v>
      </c>
      <c r="J808" s="41">
        <f t="shared" ca="1" si="5"/>
        <v>6.7033721979198768E-2</v>
      </c>
      <c r="K808" s="41">
        <f t="shared" ca="1" si="6"/>
        <v>-0.2050858226781842</v>
      </c>
      <c r="L808" s="41">
        <f t="shared" ca="1" si="7"/>
        <v>-4.2939226598539326E-2</v>
      </c>
      <c r="M808" s="41">
        <f t="shared" ca="1" si="10"/>
        <v>1.5811351711078947E-2</v>
      </c>
      <c r="N808" s="219">
        <f t="shared" ca="1" si="11"/>
        <v>2.9312595938723842E-2</v>
      </c>
    </row>
    <row r="809" spans="1:14" ht="13" x14ac:dyDescent="0.15">
      <c r="A809" s="166">
        <f t="shared" si="8"/>
        <v>2</v>
      </c>
      <c r="B809" s="166">
        <f t="shared" si="9"/>
        <v>1937</v>
      </c>
      <c r="C809" s="41">
        <f ca="1">'StockBond Returns'!W799</f>
        <v>1.4300648021005219E-2</v>
      </c>
      <c r="D809" s="217">
        <f>'StockBond Returns'!M799</f>
        <v>22.214251430000001</v>
      </c>
      <c r="E809" s="41">
        <f t="shared" si="0"/>
        <v>4.0008073322910079E-2</v>
      </c>
      <c r="F809" s="138">
        <f t="shared" ca="1" si="3"/>
        <v>112.42548039180816</v>
      </c>
      <c r="G809" s="218">
        <f>'StockBond Returns'!C799</f>
        <v>1937.0833333332732</v>
      </c>
      <c r="H809" s="138">
        <f t="shared" ca="1" si="1"/>
        <v>0.37482723857323758</v>
      </c>
      <c r="I809" s="138">
        <f t="shared" ca="1" si="4"/>
        <v>4.4351024686275862</v>
      </c>
      <c r="J809" s="41">
        <f t="shared" ca="1" si="5"/>
        <v>6.4829038108443982E-2</v>
      </c>
      <c r="K809" s="41">
        <f t="shared" ca="1" si="6"/>
        <v>-0.20640365740417188</v>
      </c>
      <c r="L809" s="41">
        <f t="shared" ca="1" si="7"/>
        <v>-4.4341699098167986E-2</v>
      </c>
      <c r="M809" s="41">
        <f t="shared" ca="1" si="10"/>
        <v>1.6591537825739078E-2</v>
      </c>
      <c r="N809" s="219">
        <f t="shared" ca="1" si="11"/>
        <v>2.9335819020348868E-2</v>
      </c>
    </row>
    <row r="810" spans="1:14" ht="13" x14ac:dyDescent="0.15">
      <c r="A810" s="166">
        <f t="shared" si="8"/>
        <v>3</v>
      </c>
      <c r="B810" s="166">
        <f t="shared" si="9"/>
        <v>1937</v>
      </c>
      <c r="C810" s="41">
        <f ca="1">'StockBond Returns'!W800</f>
        <v>-1.5810845671212652E-2</v>
      </c>
      <c r="D810" s="217">
        <f>'StockBond Returns'!M800</f>
        <v>21.837371510000001</v>
      </c>
      <c r="E810" s="41">
        <f t="shared" si="0"/>
        <v>4.0396528539207874E-2</v>
      </c>
      <c r="F810" s="138">
        <f t="shared" ca="1" si="3"/>
        <v>110.27903756887056</v>
      </c>
      <c r="G810" s="218">
        <f>'StockBond Returns'!C800</f>
        <v>1937.1666666666065</v>
      </c>
      <c r="H810" s="138">
        <f t="shared" ca="1" si="1"/>
        <v>0.37124085736893808</v>
      </c>
      <c r="I810" s="138">
        <f t="shared" ca="1" si="4"/>
        <v>4.4370771906456898</v>
      </c>
      <c r="J810" s="41">
        <f t="shared" ca="1" si="5"/>
        <v>6.5106143786713533E-2</v>
      </c>
      <c r="K810" s="41">
        <f t="shared" ca="1" si="6"/>
        <v>-0.20675684760210544</v>
      </c>
      <c r="L810" s="41">
        <f t="shared" ca="1" si="7"/>
        <v>-4.4585432745626097E-2</v>
      </c>
      <c r="M810" s="41">
        <f t="shared" ca="1" si="10"/>
        <v>1.4861241765485866E-2</v>
      </c>
      <c r="N810" s="219">
        <f t="shared" ca="1" si="11"/>
        <v>2.9354737312742331E-2</v>
      </c>
    </row>
    <row r="811" spans="1:14" ht="13" x14ac:dyDescent="0.15">
      <c r="A811" s="166">
        <f t="shared" si="8"/>
        <v>4</v>
      </c>
      <c r="B811" s="166">
        <f t="shared" si="9"/>
        <v>1937</v>
      </c>
      <c r="C811" s="41">
        <f ca="1">'StockBond Returns'!W801</f>
        <v>-6.6639039234734868E-2</v>
      </c>
      <c r="D811" s="217">
        <f>'StockBond Returns'!M801</f>
        <v>19.862658939999999</v>
      </c>
      <c r="E811" s="41">
        <f t="shared" si="0"/>
        <v>4.2672863387040572E-2</v>
      </c>
      <c r="F811" s="138">
        <f t="shared" ca="1" si="3"/>
        <v>102.5836467342406</v>
      </c>
      <c r="G811" s="218">
        <f>'StockBond Returns'!C801</f>
        <v>1937.2499999999397</v>
      </c>
      <c r="H811" s="138">
        <f t="shared" ca="1" si="1"/>
        <v>0.36479482856955664</v>
      </c>
      <c r="I811" s="138">
        <f t="shared" ca="1" si="4"/>
        <v>4.4370032465948652</v>
      </c>
      <c r="J811" s="41">
        <f t="shared" ca="1" si="5"/>
        <v>6.5843723425855982E-2</v>
      </c>
      <c r="K811" s="41">
        <f t="shared" ca="1" si="6"/>
        <v>-0.2067436279561603</v>
      </c>
      <c r="L811" s="41">
        <f t="shared" ca="1" si="7"/>
        <v>-4.4387164040821991E-2</v>
      </c>
      <c r="M811" s="41">
        <f t="shared" ca="1" si="10"/>
        <v>1.4149877998159921E-2</v>
      </c>
      <c r="N811" s="219">
        <f t="shared" ca="1" si="11"/>
        <v>2.9372219191874046E-2</v>
      </c>
    </row>
    <row r="812" spans="1:14" ht="13" x14ac:dyDescent="0.15">
      <c r="A812" s="166">
        <f t="shared" si="8"/>
        <v>5</v>
      </c>
      <c r="B812" s="166">
        <f t="shared" si="9"/>
        <v>1937</v>
      </c>
      <c r="C812" s="41">
        <f ca="1">'StockBond Returns'!W802</f>
        <v>-1.0650482222315533E-2</v>
      </c>
      <c r="D812" s="217">
        <f>'StockBond Returns'!M802</f>
        <v>19.138379990000001</v>
      </c>
      <c r="E812" s="41">
        <f t="shared" si="0"/>
        <v>4.3625513249358365E-2</v>
      </c>
      <c r="F812" s="138">
        <f t="shared" ca="1" si="3"/>
        <v>101.13017184066419</v>
      </c>
      <c r="G812" s="218">
        <f>'StockBond Returns'!C802</f>
        <v>1937.333333333273</v>
      </c>
      <c r="H812" s="138">
        <f t="shared" ca="1" si="1"/>
        <v>0.36765463762873196</v>
      </c>
      <c r="I812" s="138">
        <f t="shared" ca="1" si="4"/>
        <v>4.4379412657517028</v>
      </c>
      <c r="J812" s="41">
        <f t="shared" ca="1" si="5"/>
        <v>6.6733211199736742E-2</v>
      </c>
      <c r="K812" s="41">
        <f t="shared" ca="1" si="6"/>
        <v>-0.20691129346336357</v>
      </c>
      <c r="L812" s="41">
        <f t="shared" ca="1" si="7"/>
        <v>-4.4403703756184187E-2</v>
      </c>
      <c r="M812" s="41">
        <f t="shared" ca="1" si="10"/>
        <v>1.3134187740283521E-2</v>
      </c>
      <c r="N812" s="219">
        <f t="shared" ca="1" si="11"/>
        <v>2.9384535773451657E-2</v>
      </c>
    </row>
    <row r="813" spans="1:14" ht="13" x14ac:dyDescent="0.15">
      <c r="A813" s="166">
        <f t="shared" si="8"/>
        <v>6</v>
      </c>
      <c r="B813" s="166">
        <f t="shared" si="9"/>
        <v>1937</v>
      </c>
      <c r="C813" s="41">
        <f ca="1">'StockBond Returns'!W803</f>
        <v>-3.6207897219903265E-2</v>
      </c>
      <c r="D813" s="217">
        <f>'StockBond Returns'!M803</f>
        <v>18.428113710000002</v>
      </c>
      <c r="E813" s="41">
        <f t="shared" si="0"/>
        <v>4.4632456846555896E-2</v>
      </c>
      <c r="F813" s="138">
        <f t="shared" ca="1" si="3"/>
        <v>97.114118336529216</v>
      </c>
      <c r="G813" s="218">
        <f>'StockBond Returns'!C803</f>
        <v>1937.4166666666063</v>
      </c>
      <c r="H813" s="138">
        <f t="shared" ca="1" si="1"/>
        <v>0.36120347465387193</v>
      </c>
      <c r="I813" s="138">
        <f t="shared" ca="1" si="4"/>
        <v>4.4328353897066837</v>
      </c>
      <c r="J813" s="41">
        <f t="shared" ca="1" si="5"/>
        <v>6.8838669237165639E-2</v>
      </c>
      <c r="K813" s="41">
        <f t="shared" ca="1" si="6"/>
        <v>-0.20599778951560066</v>
      </c>
      <c r="L813" s="41">
        <f t="shared" ca="1" si="7"/>
        <v>-4.3115520404331198E-2</v>
      </c>
      <c r="M813" s="41">
        <f t="shared" ca="1" si="10"/>
        <v>1.0830449690485189E-2</v>
      </c>
      <c r="N813" s="219">
        <f t="shared" ca="1" si="11"/>
        <v>2.9394375091792966E-2</v>
      </c>
    </row>
    <row r="814" spans="1:14" ht="13" x14ac:dyDescent="0.15">
      <c r="A814" s="166">
        <f t="shared" si="8"/>
        <v>7</v>
      </c>
      <c r="B814" s="166">
        <f t="shared" si="9"/>
        <v>1937</v>
      </c>
      <c r="C814" s="41">
        <f ca="1">'StockBond Returns'!W804</f>
        <v>7.4309985957540167E-2</v>
      </c>
      <c r="D814" s="217">
        <f>'StockBond Returns'!M804</f>
        <v>20.12965088</v>
      </c>
      <c r="E814" s="41">
        <f t="shared" si="0"/>
        <v>4.2338980217822834E-2</v>
      </c>
      <c r="F814" s="138">
        <f t="shared" ca="1" si="3"/>
        <v>103.94262260661239</v>
      </c>
      <c r="G814" s="218">
        <f>'StockBond Returns'!C804</f>
        <v>1937.4999999999395</v>
      </c>
      <c r="H814" s="138">
        <f t="shared" ca="1" si="1"/>
        <v>0.36673538686083224</v>
      </c>
      <c r="I814" s="138">
        <f t="shared" ca="1" si="4"/>
        <v>4.4309534769729408</v>
      </c>
      <c r="J814" s="41">
        <f t="shared" ca="1" si="5"/>
        <v>7.0414338590567338E-2</v>
      </c>
      <c r="K814" s="41">
        <f t="shared" ca="1" si="6"/>
        <v>-0.20566056122415144</v>
      </c>
      <c r="L814" s="41">
        <f t="shared" ca="1" si="7"/>
        <v>-4.2515235761755976E-2</v>
      </c>
      <c r="M814" s="41">
        <f t="shared" ca="1" si="10"/>
        <v>9.355942873882972E-3</v>
      </c>
      <c r="N814" s="219">
        <f t="shared" ca="1" si="11"/>
        <v>2.9403156870690859E-2</v>
      </c>
    </row>
    <row r="815" spans="1:14" ht="13" x14ac:dyDescent="0.15">
      <c r="A815" s="166">
        <f t="shared" si="8"/>
        <v>8</v>
      </c>
      <c r="B815" s="166">
        <f t="shared" si="9"/>
        <v>1937</v>
      </c>
      <c r="C815" s="41">
        <f ca="1">'StockBond Returns'!W805</f>
        <v>-3.9494534744074314E-2</v>
      </c>
      <c r="D815" s="217">
        <f>'StockBond Returns'!M805</f>
        <v>18.985004629999999</v>
      </c>
      <c r="E815" s="41">
        <f t="shared" si="0"/>
        <v>4.3836575088841576E-2</v>
      </c>
      <c r="F815" s="138">
        <f t="shared" ca="1" si="3"/>
        <v>99.485205743302757</v>
      </c>
      <c r="G815" s="218">
        <f>'StockBond Returns'!C805</f>
        <v>1937.5833333332728</v>
      </c>
      <c r="H815" s="138">
        <f t="shared" ca="1" si="1"/>
        <v>0.36342422431626203</v>
      </c>
      <c r="I815" s="138">
        <f t="shared" ca="1" si="4"/>
        <v>4.426428019854308</v>
      </c>
      <c r="J815" s="41">
        <f t="shared" ca="1" si="5"/>
        <v>7.708005573263832E-2</v>
      </c>
      <c r="K815" s="41">
        <f t="shared" ca="1" si="6"/>
        <v>-0.20484845063482404</v>
      </c>
      <c r="L815" s="41">
        <f t="shared" ca="1" si="7"/>
        <v>-4.132564381713888E-2</v>
      </c>
      <c r="M815" s="41">
        <f t="shared" ca="1" si="10"/>
        <v>7.188596244179557E-3</v>
      </c>
      <c r="N815" s="219">
        <f t="shared" ca="1" si="11"/>
        <v>2.9403480345466179E-2</v>
      </c>
    </row>
    <row r="816" spans="1:14" ht="13" x14ac:dyDescent="0.15">
      <c r="A816" s="166">
        <f t="shared" si="8"/>
        <v>9</v>
      </c>
      <c r="B816" s="166">
        <f t="shared" si="9"/>
        <v>1937</v>
      </c>
      <c r="C816" s="41">
        <f ca="1">'StockBond Returns'!W806</f>
        <v>-0.10892870968852594</v>
      </c>
      <c r="D816" s="217">
        <f>'StockBond Returns'!M806</f>
        <v>16.139380729999999</v>
      </c>
      <c r="E816" s="41">
        <f t="shared" si="0"/>
        <v>4.8480122990134086E-2</v>
      </c>
      <c r="F816" s="138">
        <f t="shared" ca="1" si="3"/>
        <v>88.324573756095319</v>
      </c>
      <c r="G816" s="218">
        <f>'StockBond Returns'!C806</f>
        <v>1937.666666666606</v>
      </c>
      <c r="H816" s="138">
        <f t="shared" ca="1" si="1"/>
        <v>0.35683218322888921</v>
      </c>
      <c r="I816" s="138">
        <f t="shared" ca="1" si="4"/>
        <v>4.4158816640563181</v>
      </c>
      <c r="J816" s="41">
        <f t="shared" ca="1" si="5"/>
        <v>8.3280507078022037E-2</v>
      </c>
      <c r="K816" s="41">
        <f t="shared" ca="1" si="6"/>
        <v>-0.20294940718418386</v>
      </c>
      <c r="L816" s="41">
        <f t="shared" ca="1" si="7"/>
        <v>-3.8811984146780665E-2</v>
      </c>
      <c r="M816" s="41">
        <f t="shared" ca="1" si="10"/>
        <v>3.7115054229408528E-3</v>
      </c>
      <c r="N816" s="219">
        <f t="shared" ca="1" si="11"/>
        <v>2.9402543137596764E-2</v>
      </c>
    </row>
    <row r="817" spans="1:14" ht="13" x14ac:dyDescent="0.15">
      <c r="A817" s="166">
        <f t="shared" si="8"/>
        <v>10</v>
      </c>
      <c r="B817" s="166">
        <f t="shared" si="9"/>
        <v>1937</v>
      </c>
      <c r="C817" s="41">
        <f ca="1">'StockBond Returns'!W807</f>
        <v>-7.2112391782003155E-2</v>
      </c>
      <c r="D817" s="217">
        <f>'StockBond Returns'!M807</f>
        <v>14.12553424</v>
      </c>
      <c r="E817" s="41">
        <f t="shared" si="0"/>
        <v>5.2896891296622561E-2</v>
      </c>
      <c r="F817" s="138">
        <f t="shared" ca="1" si="3"/>
        <v>81.624177328385883</v>
      </c>
      <c r="G817" s="218">
        <f>'StockBond Returns'!C807</f>
        <v>1937.7499999999393</v>
      </c>
      <c r="H817" s="138">
        <f t="shared" ca="1" si="1"/>
        <v>0.35980543627632261</v>
      </c>
      <c r="I817" s="138">
        <f t="shared" ca="1" si="4"/>
        <v>4.4039751955807693</v>
      </c>
      <c r="J817" s="41">
        <f t="shared" ca="1" si="5"/>
        <v>8.7788045861643349E-2</v>
      </c>
      <c r="K817" s="41">
        <f t="shared" ca="1" si="6"/>
        <v>-0.20079452271383036</v>
      </c>
      <c r="L817" s="41">
        <f t="shared" ca="1" si="7"/>
        <v>-3.5977651109038833E-2</v>
      </c>
      <c r="M817" s="41">
        <f t="shared" ca="1" si="10"/>
        <v>-6.0108048140605774E-4</v>
      </c>
      <c r="N817" s="219">
        <f t="shared" ca="1" si="11"/>
        <v>2.9403622442418103E-2</v>
      </c>
    </row>
    <row r="818" spans="1:14" ht="13" x14ac:dyDescent="0.15">
      <c r="A818" s="166">
        <f t="shared" si="8"/>
        <v>11</v>
      </c>
      <c r="B818" s="166">
        <f t="shared" si="9"/>
        <v>1937</v>
      </c>
      <c r="C818" s="41">
        <f ca="1">'StockBond Returns'!W808</f>
        <v>-6.4462866364615887E-2</v>
      </c>
      <c r="D818" s="217">
        <f>'StockBond Returns'!M808</f>
        <v>13.050387069999999</v>
      </c>
      <c r="E818" s="41">
        <f t="shared" si="0"/>
        <v>5.5813039859897433E-2</v>
      </c>
      <c r="F818" s="138">
        <f t="shared" ca="1" si="3"/>
        <v>76.025837546624061</v>
      </c>
      <c r="G818" s="218">
        <f>'StockBond Returns'!C808</f>
        <v>1937.8333333332725</v>
      </c>
      <c r="H818" s="138">
        <f t="shared" ca="1" si="1"/>
        <v>0.35360275844765132</v>
      </c>
      <c r="I818" s="138">
        <f t="shared" ca="1" si="4"/>
        <v>4.3850628525566187</v>
      </c>
      <c r="J818" s="41">
        <f t="shared" ca="1" si="5"/>
        <v>9.3776858247239137E-2</v>
      </c>
      <c r="K818" s="41">
        <f t="shared" ca="1" si="6"/>
        <v>-0.19734762841802711</v>
      </c>
      <c r="L818" s="41">
        <f t="shared" ca="1" si="7"/>
        <v>-3.1572095327365601E-2</v>
      </c>
      <c r="M818" s="41">
        <f t="shared" ca="1" si="10"/>
        <v>-6.7669596001502796E-3</v>
      </c>
      <c r="N818" s="219">
        <f t="shared" ca="1" si="11"/>
        <v>2.9407018712858057E-2</v>
      </c>
    </row>
    <row r="819" spans="1:14" ht="13" x14ac:dyDescent="0.15">
      <c r="A819" s="166">
        <f t="shared" si="8"/>
        <v>12</v>
      </c>
      <c r="B819" s="166">
        <f t="shared" si="9"/>
        <v>1937</v>
      </c>
      <c r="C819" s="41">
        <f ca="1">'StockBond Returns'!W809</f>
        <v>-2.6470756458600229E-2</v>
      </c>
      <c r="D819" s="217">
        <f>'StockBond Returns'!M809</f>
        <v>12.443759050000001</v>
      </c>
      <c r="E819" s="41">
        <f t="shared" si="0"/>
        <v>5.7680784439087959E-2</v>
      </c>
      <c r="F819" s="138">
        <f t="shared" ca="1" si="3"/>
        <v>73.669133490420577</v>
      </c>
      <c r="G819" s="218">
        <f>'StockBond Returns'!C809</f>
        <v>1937.9166666666058</v>
      </c>
      <c r="H819" s="138">
        <f t="shared" ca="1" si="1"/>
        <v>0.35410778405627874</v>
      </c>
      <c r="I819" s="138">
        <f t="shared" ca="1" si="4"/>
        <v>4.36723618124336</v>
      </c>
      <c r="J819" s="41">
        <f t="shared" ca="1" si="5"/>
        <v>9.9564293952755456E-2</v>
      </c>
      <c r="K819" s="41">
        <f t="shared" ca="1" si="6"/>
        <v>-0.19407127252309009</v>
      </c>
      <c r="L819" s="41">
        <f t="shared" ca="1" si="7"/>
        <v>-2.7354564253651681E-2</v>
      </c>
      <c r="M819" s="41">
        <f t="shared" ca="1" si="10"/>
        <v>-1.2364922241905774E-2</v>
      </c>
      <c r="N819" s="219">
        <f t="shared" ca="1" si="11"/>
        <v>2.9410235263653956E-2</v>
      </c>
    </row>
    <row r="820" spans="1:14" ht="13" x14ac:dyDescent="0.15">
      <c r="A820" s="166">
        <f t="shared" si="8"/>
        <v>1</v>
      </c>
      <c r="B820" s="166">
        <f t="shared" si="9"/>
        <v>1938</v>
      </c>
      <c r="C820" s="41">
        <f ca="1">'StockBond Returns'!W810</f>
        <v>3.0444535190045904E-2</v>
      </c>
      <c r="D820" s="217">
        <f>'StockBond Returns'!M810</f>
        <v>12.77400609</v>
      </c>
      <c r="E820" s="41">
        <f t="shared" si="0"/>
        <v>5.6641988541200075E-2</v>
      </c>
      <c r="F820" s="138">
        <f t="shared" ca="1" si="3"/>
        <v>75.547067586440832</v>
      </c>
      <c r="G820" s="218">
        <f>'StockBond Returns'!C810</f>
        <v>1937.9999999999391</v>
      </c>
      <c r="H820" s="138">
        <f t="shared" ca="1" si="1"/>
        <v>0.35659467804603745</v>
      </c>
      <c r="I820" s="138">
        <f t="shared" ca="1" si="4"/>
        <v>4.3508234880266103</v>
      </c>
      <c r="J820" s="41">
        <f t="shared" ca="1" si="5"/>
        <v>0.1036847727226764</v>
      </c>
      <c r="K820" s="41">
        <f t="shared" ca="1" si="6"/>
        <v>-0.1910310524371579</v>
      </c>
      <c r="L820" s="41">
        <f t="shared" ca="1" si="7"/>
        <v>-2.3408669795353054E-2</v>
      </c>
      <c r="M820" s="41">
        <f t="shared" ca="1" si="10"/>
        <v>-1.7373683233909976E-2</v>
      </c>
      <c r="N820" s="219">
        <f t="shared" ca="1" si="11"/>
        <v>2.9407879851372994E-2</v>
      </c>
    </row>
    <row r="821" spans="1:14" ht="13" x14ac:dyDescent="0.15">
      <c r="A821" s="166">
        <f t="shared" si="8"/>
        <v>2</v>
      </c>
      <c r="B821" s="166">
        <f t="shared" si="9"/>
        <v>1938</v>
      </c>
      <c r="C821" s="41">
        <f ca="1">'StockBond Returns'!W811</f>
        <v>5.905796121241251E-2</v>
      </c>
      <c r="D821" s="217">
        <f>'StockBond Returns'!M811</f>
        <v>13.6326163</v>
      </c>
      <c r="E821" s="41">
        <f t="shared" si="0"/>
        <v>5.4176745607517757E-2</v>
      </c>
      <c r="F821" s="138">
        <f t="shared" ca="1" si="3"/>
        <v>79.631068940961725</v>
      </c>
      <c r="G821" s="218">
        <f>'StockBond Returns'!C811</f>
        <v>1938.0833333332723</v>
      </c>
      <c r="H821" s="138">
        <f t="shared" ca="1" si="1"/>
        <v>0.35951268037243267</v>
      </c>
      <c r="I821" s="138">
        <f t="shared" ca="1" si="4"/>
        <v>4.3355089298258047</v>
      </c>
      <c r="J821" s="41">
        <f t="shared" ca="1" si="5"/>
        <v>0.10746948126644873</v>
      </c>
      <c r="K821" s="41">
        <f t="shared" ca="1" si="6"/>
        <v>-0.18817348664024147</v>
      </c>
      <c r="L821" s="41">
        <f t="shared" ca="1" si="7"/>
        <v>-1.9671087700680934E-2</v>
      </c>
      <c r="M821" s="41">
        <f t="shared" ca="1" si="10"/>
        <v>-2.2455746965548751E-2</v>
      </c>
      <c r="N821" s="219">
        <f t="shared" ca="1" si="11"/>
        <v>2.9397249571655164E-2</v>
      </c>
    </row>
    <row r="822" spans="1:14" ht="13" x14ac:dyDescent="0.15">
      <c r="A822" s="166">
        <f t="shared" si="8"/>
        <v>3</v>
      </c>
      <c r="B822" s="166">
        <f t="shared" si="9"/>
        <v>1938</v>
      </c>
      <c r="C822" s="41">
        <f ca="1">'StockBond Returns'!W812</f>
        <v>-0.18377648843616951</v>
      </c>
      <c r="D822" s="217">
        <f>'StockBond Returns'!M812</f>
        <v>10.205918860000001</v>
      </c>
      <c r="E822" s="41">
        <f t="shared" si="0"/>
        <v>6.6491179222445823E-2</v>
      </c>
      <c r="F822" s="138">
        <f t="shared" ca="1" si="3"/>
        <v>64.703308018147951</v>
      </c>
      <c r="G822" s="218">
        <f>'StockBond Returns'!C812</f>
        <v>1938.1666666666056</v>
      </c>
      <c r="H822" s="138">
        <f t="shared" ca="1" si="1"/>
        <v>0.35851660414331593</v>
      </c>
      <c r="I822" s="138">
        <f t="shared" ca="1" si="4"/>
        <v>4.3227846766001825</v>
      </c>
      <c r="J822" s="41">
        <f t="shared" ca="1" si="5"/>
        <v>0.1079491521733158</v>
      </c>
      <c r="K822" s="41">
        <f t="shared" ca="1" si="6"/>
        <v>-0.18578384965758532</v>
      </c>
      <c r="L822" s="41">
        <f t="shared" ca="1" si="7"/>
        <v>-1.6494584289534875E-2</v>
      </c>
      <c r="M822" s="41">
        <f t="shared" ca="1" si="10"/>
        <v>-2.5758513799683413E-2</v>
      </c>
      <c r="N822" s="219">
        <f t="shared" ca="1" si="11"/>
        <v>2.9371565769173592E-2</v>
      </c>
    </row>
    <row r="823" spans="1:14" ht="13" x14ac:dyDescent="0.15">
      <c r="A823" s="166">
        <f t="shared" si="8"/>
        <v>4</v>
      </c>
      <c r="B823" s="166">
        <f t="shared" si="9"/>
        <v>1938</v>
      </c>
      <c r="C823" s="41">
        <f ca="1">'StockBond Returns'!W813</f>
        <v>0.10512545300483754</v>
      </c>
      <c r="D823" s="217">
        <f>'StockBond Returns'!M813</f>
        <v>11.560283719999999</v>
      </c>
      <c r="E823" s="41">
        <f t="shared" si="0"/>
        <v>6.0751533622394521E-2</v>
      </c>
      <c r="F823" s="138">
        <f t="shared" ca="1" si="3"/>
        <v>71.109066759903655</v>
      </c>
      <c r="G823" s="218">
        <f>'StockBond Returns'!C813</f>
        <v>1938.2499999999388</v>
      </c>
      <c r="H823" s="138">
        <f t="shared" ca="1" si="1"/>
        <v>0.35999873834344864</v>
      </c>
      <c r="I823" s="138">
        <f t="shared" ca="1" si="4"/>
        <v>4.3179885863740743</v>
      </c>
      <c r="J823" s="41">
        <f t="shared" ca="1" si="5"/>
        <v>0.10911943593301787</v>
      </c>
      <c r="K823" s="41">
        <f t="shared" ca="1" si="6"/>
        <v>-0.18487948086584749</v>
      </c>
      <c r="L823" s="41">
        <f t="shared" ca="1" si="7"/>
        <v>-1.5102988868323619E-2</v>
      </c>
      <c r="M823" s="41">
        <f t="shared" ca="1" si="10"/>
        <v>-2.6823207828871376E-2</v>
      </c>
      <c r="N823" s="219">
        <f t="shared" ca="1" si="11"/>
        <v>2.9336290489980339E-2</v>
      </c>
    </row>
    <row r="824" spans="1:14" ht="13" x14ac:dyDescent="0.15">
      <c r="A824" s="166">
        <f t="shared" si="8"/>
        <v>5</v>
      </c>
      <c r="B824" s="166">
        <f t="shared" si="9"/>
        <v>1938</v>
      </c>
      <c r="C824" s="41">
        <f ca="1">'StockBond Returns'!W814</f>
        <v>-2.036651654360723E-2</v>
      </c>
      <c r="D824" s="217">
        <f>'StockBond Returns'!M814</f>
        <v>11.13851721</v>
      </c>
      <c r="E824" s="41">
        <f t="shared" si="0"/>
        <v>6.238927839974133E-2</v>
      </c>
      <c r="F824" s="138">
        <f t="shared" ca="1" si="3"/>
        <v>69.308155957254314</v>
      </c>
      <c r="G824" s="218">
        <f>'StockBond Returns'!C814</f>
        <v>1938.3333333332721</v>
      </c>
      <c r="H824" s="138">
        <f t="shared" ca="1" si="1"/>
        <v>0.36034048644915245</v>
      </c>
      <c r="I824" s="138">
        <f t="shared" ca="1" si="4"/>
        <v>4.3106744351944952</v>
      </c>
      <c r="J824" s="41">
        <f t="shared" ca="1" si="5"/>
        <v>0.11211545050733074</v>
      </c>
      <c r="K824" s="41">
        <f t="shared" ca="1" si="6"/>
        <v>-0.18349642241498232</v>
      </c>
      <c r="L824" s="41">
        <f t="shared" ca="1" si="7"/>
        <v>-1.3125992622942007E-2</v>
      </c>
      <c r="M824" s="41">
        <f t="shared" ca="1" si="10"/>
        <v>-2.8676997494163747E-2</v>
      </c>
      <c r="N824" s="219">
        <f t="shared" ca="1" si="11"/>
        <v>2.9297556519925931E-2</v>
      </c>
    </row>
    <row r="825" spans="1:14" ht="13" x14ac:dyDescent="0.15">
      <c r="A825" s="166">
        <f t="shared" si="8"/>
        <v>6</v>
      </c>
      <c r="B825" s="166">
        <f t="shared" si="9"/>
        <v>1938</v>
      </c>
      <c r="C825" s="41">
        <f ca="1">'StockBond Returns'!W815</f>
        <v>0.19047982740074343</v>
      </c>
      <c r="D825" s="217">
        <f>'StockBond Returns'!M815</f>
        <v>13.91590027</v>
      </c>
      <c r="E825" s="41">
        <f t="shared" si="0"/>
        <v>5.3430122399475921E-2</v>
      </c>
      <c r="F825" s="138">
        <f t="shared" ca="1" si="3"/>
        <v>82.080983461342441</v>
      </c>
      <c r="G825" s="218">
        <f>'StockBond Returns'!C815</f>
        <v>1938.4166666666054</v>
      </c>
      <c r="H825" s="138">
        <f t="shared" ca="1" si="1"/>
        <v>0.36546641608407376</v>
      </c>
      <c r="I825" s="138">
        <f t="shared" ca="1" si="4"/>
        <v>4.3149373766246972</v>
      </c>
      <c r="J825" s="41">
        <f t="shared" ca="1" si="5"/>
        <v>0.11308652760480031</v>
      </c>
      <c r="K825" s="41">
        <f t="shared" ca="1" si="6"/>
        <v>-0.18430308694449582</v>
      </c>
      <c r="L825" s="41">
        <f t="shared" ca="1" si="7"/>
        <v>-1.3784978798789704E-2</v>
      </c>
      <c r="M825" s="41">
        <f t="shared" ca="1" si="10"/>
        <v>-2.6596524056758941E-2</v>
      </c>
      <c r="N825" s="219">
        <f t="shared" ca="1" si="11"/>
        <v>2.9253846943961256E-2</v>
      </c>
    </row>
    <row r="826" spans="1:14" ht="13" x14ac:dyDescent="0.15">
      <c r="A826" s="166">
        <f t="shared" si="8"/>
        <v>7</v>
      </c>
      <c r="B826" s="166">
        <f t="shared" si="9"/>
        <v>1938</v>
      </c>
      <c r="C826" s="41">
        <f ca="1">'StockBond Returns'!W816</f>
        <v>5.8038158087547011E-2</v>
      </c>
      <c r="D826" s="217">
        <f>'StockBond Returns'!M816</f>
        <v>14.787704870000001</v>
      </c>
      <c r="E826" s="41">
        <f t="shared" si="0"/>
        <v>5.1311873065870837E-2</v>
      </c>
      <c r="F826" s="138">
        <f t="shared" ca="1" si="3"/>
        <v>86.458135141736719</v>
      </c>
      <c r="G826" s="218">
        <f>'StockBond Returns'!C816</f>
        <v>1938.4999999999386</v>
      </c>
      <c r="H826" s="138">
        <f t="shared" ca="1" si="1"/>
        <v>0.36969407132539178</v>
      </c>
      <c r="I826" s="138">
        <f t="shared" ca="1" si="4"/>
        <v>4.3178960610892574</v>
      </c>
      <c r="J826" s="41">
        <f t="shared" ca="1" si="5"/>
        <v>0.11348304266815656</v>
      </c>
      <c r="K826" s="41">
        <f t="shared" ca="1" si="6"/>
        <v>-0.18486201419756132</v>
      </c>
      <c r="L826" s="41">
        <f t="shared" ca="1" si="7"/>
        <v>-1.4144491951612381E-2</v>
      </c>
      <c r="M826" s="41">
        <f t="shared" ca="1" si="10"/>
        <v>-2.551536965378387E-2</v>
      </c>
      <c r="N826" s="219">
        <f t="shared" ca="1" si="11"/>
        <v>2.9215762887841095E-2</v>
      </c>
    </row>
    <row r="827" spans="1:14" ht="13" x14ac:dyDescent="0.15">
      <c r="A827" s="166">
        <f t="shared" si="8"/>
        <v>8</v>
      </c>
      <c r="B827" s="166">
        <f t="shared" si="9"/>
        <v>1938</v>
      </c>
      <c r="C827" s="41">
        <f ca="1">'StockBond Returns'!W817</f>
        <v>-1.6523348424351544E-2</v>
      </c>
      <c r="D827" s="217">
        <f>'StockBond Returns'!M817</f>
        <v>14.59232023</v>
      </c>
      <c r="E827" s="41">
        <f t="shared" si="0"/>
        <v>5.1764598920469279E-2</v>
      </c>
      <c r="F827" s="138">
        <f t="shared" ca="1" si="3"/>
        <v>84.665971763295659</v>
      </c>
      <c r="G827" s="218">
        <f>'StockBond Returns'!C817</f>
        <v>1938.5833333332719</v>
      </c>
      <c r="H827" s="138">
        <f t="shared" ca="1" si="1"/>
        <v>0.36522500587823142</v>
      </c>
      <c r="I827" s="138">
        <f t="shared" ca="1" si="4"/>
        <v>4.3196968426512266</v>
      </c>
      <c r="J827" s="41">
        <f t="shared" ca="1" si="5"/>
        <v>0.11480971617435531</v>
      </c>
      <c r="K827" s="41">
        <f t="shared" ca="1" si="6"/>
        <v>-0.18520182634382132</v>
      </c>
      <c r="L827" s="41">
        <f t="shared" ca="1" si="7"/>
        <v>-1.4236285040518104E-2</v>
      </c>
      <c r="M827" s="41">
        <f t="shared" ca="1" si="10"/>
        <v>-2.4112258625769822E-2</v>
      </c>
      <c r="N827" s="219">
        <f t="shared" ca="1" si="11"/>
        <v>2.9177423975532562E-2</v>
      </c>
    </row>
    <row r="828" spans="1:14" ht="13" x14ac:dyDescent="0.15">
      <c r="A828" s="166">
        <f t="shared" si="8"/>
        <v>9</v>
      </c>
      <c r="B828" s="166">
        <f t="shared" si="9"/>
        <v>1938</v>
      </c>
      <c r="C828" s="41">
        <f ca="1">'StockBond Returns'!W818</f>
        <v>1.4158965039150212E-2</v>
      </c>
      <c r="D828" s="217">
        <f>'StockBond Returns'!M818</f>
        <v>14.880122009999999</v>
      </c>
      <c r="E828" s="41">
        <f t="shared" si="0"/>
        <v>5.1101875015808429E-2</v>
      </c>
      <c r="F828" s="138">
        <f t="shared" ca="1" si="3"/>
        <v>85.49435808352996</v>
      </c>
      <c r="G828" s="218">
        <f>'StockBond Returns'!C818</f>
        <v>1938.6666666666051</v>
      </c>
      <c r="H828" s="138">
        <f t="shared" ca="1" si="1"/>
        <v>0.36407683344510994</v>
      </c>
      <c r="I828" s="138">
        <f t="shared" ca="1" si="4"/>
        <v>4.326941492867447</v>
      </c>
      <c r="J828" s="41">
        <f t="shared" ca="1" si="5"/>
        <v>0.11444248208199448</v>
      </c>
      <c r="K828" s="41">
        <f t="shared" ca="1" si="6"/>
        <v>-0.1865660527320645</v>
      </c>
      <c r="L828" s="41">
        <f t="shared" ca="1" si="7"/>
        <v>-1.5565107922835386E-2</v>
      </c>
      <c r="M828" s="41">
        <f t="shared" ca="1" si="10"/>
        <v>-2.0140977035868479E-2</v>
      </c>
      <c r="N828" s="219">
        <f t="shared" ca="1" si="11"/>
        <v>2.9141493243579002E-2</v>
      </c>
    </row>
    <row r="829" spans="1:14" ht="13" x14ac:dyDescent="0.15">
      <c r="A829" s="166">
        <f t="shared" si="8"/>
        <v>10</v>
      </c>
      <c r="B829" s="166">
        <f t="shared" si="9"/>
        <v>1938</v>
      </c>
      <c r="C829" s="41">
        <f ca="1">'StockBond Returns'!W819</f>
        <v>6.8827289368154035E-2</v>
      </c>
      <c r="D829" s="217">
        <f>'StockBond Returns'!M819</f>
        <v>16.185603090000001</v>
      </c>
      <c r="E829" s="41">
        <f t="shared" si="0"/>
        <v>4.839165088379787E-2</v>
      </c>
      <c r="F829" s="138">
        <f t="shared" ca="1" si="3"/>
        <v>90.989567751676773</v>
      </c>
      <c r="G829" s="218">
        <f>'StockBond Returns'!C819</f>
        <v>1938.7499999999384</v>
      </c>
      <c r="H829" s="138">
        <f t="shared" ca="1" si="1"/>
        <v>0.36692794972556797</v>
      </c>
      <c r="I829" s="138">
        <f t="shared" ca="1" si="4"/>
        <v>4.3340640063166926</v>
      </c>
      <c r="J829" s="41">
        <f t="shared" ca="1" si="5"/>
        <v>0.11514602821795394</v>
      </c>
      <c r="K829" s="41">
        <f t="shared" ca="1" si="6"/>
        <v>-0.18790283368893201</v>
      </c>
      <c r="L829" s="41">
        <f t="shared" ca="1" si="7"/>
        <v>-1.6859392020609043E-2</v>
      </c>
      <c r="M829" s="41">
        <f t="shared" ca="1" si="10"/>
        <v>-1.5874564719217776E-2</v>
      </c>
      <c r="N829" s="219">
        <f t="shared" ca="1" si="11"/>
        <v>2.9115446427663505E-2</v>
      </c>
    </row>
    <row r="830" spans="1:14" ht="13" x14ac:dyDescent="0.15">
      <c r="A830" s="166">
        <f t="shared" si="8"/>
        <v>11</v>
      </c>
      <c r="B830" s="166">
        <f t="shared" si="9"/>
        <v>1938</v>
      </c>
      <c r="C830" s="41">
        <f ca="1">'StockBond Returns'!W820</f>
        <v>-2.2304184813077103E-2</v>
      </c>
      <c r="D830" s="217">
        <f>'StockBond Returns'!M820</f>
        <v>15.73316739</v>
      </c>
      <c r="E830" s="41">
        <f t="shared" si="0"/>
        <v>4.9279996208379501E-2</v>
      </c>
      <c r="F830" s="138">
        <f t="shared" ca="1" si="3"/>
        <v>88.601375695559582</v>
      </c>
      <c r="G830" s="218">
        <f>'StockBond Returns'!C820</f>
        <v>1938.8333333332716</v>
      </c>
      <c r="H830" s="138">
        <f t="shared" ca="1" si="1"/>
        <v>0.36385628819453197</v>
      </c>
      <c r="I830" s="138">
        <f t="shared" ca="1" si="4"/>
        <v>4.3443175360635724</v>
      </c>
      <c r="J830" s="41">
        <f t="shared" ca="1" si="5"/>
        <v>0.11631617562737162</v>
      </c>
      <c r="K830" s="41">
        <f t="shared" ca="1" si="6"/>
        <v>-0.18981955878625822</v>
      </c>
      <c r="L830" s="41">
        <f t="shared" ca="1" si="7"/>
        <v>-1.8851073195593315E-2</v>
      </c>
      <c r="M830" s="41">
        <f t="shared" ca="1" si="10"/>
        <v>-9.2918432102496729E-3</v>
      </c>
      <c r="N830" s="219">
        <f t="shared" ca="1" si="11"/>
        <v>2.9099385827401635E-2</v>
      </c>
    </row>
    <row r="831" spans="1:14" ht="13" x14ac:dyDescent="0.15">
      <c r="A831" s="166">
        <f t="shared" si="8"/>
        <v>12</v>
      </c>
      <c r="B831" s="166">
        <f t="shared" si="9"/>
        <v>1938</v>
      </c>
      <c r="C831" s="41">
        <f ca="1">'StockBond Returns'!W821</f>
        <v>3.1595180372202408E-2</v>
      </c>
      <c r="D831" s="217">
        <f>'StockBond Returns'!M821</f>
        <v>16.404126860000002</v>
      </c>
      <c r="E831" s="41">
        <f t="shared" si="0"/>
        <v>4.7980134923804166E-2</v>
      </c>
      <c r="F831" s="138">
        <f t="shared" ca="1" si="3"/>
        <v>91.02539974863646</v>
      </c>
      <c r="G831" s="218">
        <f>'StockBond Returns'!C821</f>
        <v>1938.9166666666049</v>
      </c>
      <c r="H831" s="138">
        <f t="shared" ca="1" si="1"/>
        <v>0.36395091345273228</v>
      </c>
      <c r="I831" s="138">
        <f t="shared" ca="1" si="4"/>
        <v>4.354160665460026</v>
      </c>
      <c r="J831" s="41">
        <f t="shared" ca="1" si="5"/>
        <v>0.11557836627966034</v>
      </c>
      <c r="K831" s="41">
        <f t="shared" ca="1" si="6"/>
        <v>-0.19165107386575519</v>
      </c>
      <c r="L831" s="41">
        <f t="shared" ca="1" si="7"/>
        <v>-2.0742660300180016E-2</v>
      </c>
      <c r="M831" s="41">
        <f t="shared" ca="1" si="10"/>
        <v>-2.9940024401454712E-3</v>
      </c>
      <c r="N831" s="219">
        <f t="shared" ca="1" si="11"/>
        <v>2.9093807064081521E-2</v>
      </c>
    </row>
    <row r="832" spans="1:14" ht="13" x14ac:dyDescent="0.15">
      <c r="A832" s="166">
        <f t="shared" si="8"/>
        <v>1</v>
      </c>
      <c r="B832" s="166">
        <f t="shared" si="9"/>
        <v>1939</v>
      </c>
      <c r="C832" s="41">
        <f ca="1">'StockBond Returns'!W822</f>
        <v>-4.8643551263246841E-2</v>
      </c>
      <c r="D832" s="217">
        <f>'StockBond Returns'!M822</f>
        <v>15.356030519999999</v>
      </c>
      <c r="E832" s="41">
        <f t="shared" si="0"/>
        <v>5.0060497932638913E-2</v>
      </c>
      <c r="F832" s="138">
        <f t="shared" ca="1" si="3"/>
        <v>86.251354001169247</v>
      </c>
      <c r="G832" s="218">
        <f>'StockBond Returns'!C822</f>
        <v>1938.9999999999382</v>
      </c>
      <c r="H832" s="138">
        <f t="shared" ca="1" si="1"/>
        <v>0.35981547738857</v>
      </c>
      <c r="I832" s="138">
        <f t="shared" ca="1" si="4"/>
        <v>4.3573814648025584</v>
      </c>
      <c r="J832" s="41">
        <f t="shared" ca="1" si="5"/>
        <v>0.11630352453556858</v>
      </c>
      <c r="K832" s="41">
        <f t="shared" ca="1" si="6"/>
        <v>-0.19224857254950833</v>
      </c>
      <c r="L832" s="41">
        <f t="shared" ca="1" si="7"/>
        <v>-2.1142269578435346E-2</v>
      </c>
      <c r="M832" s="41">
        <f t="shared" ca="1" si="10"/>
        <v>1.5072955255470699E-3</v>
      </c>
      <c r="N832" s="219">
        <f t="shared" ca="1" si="11"/>
        <v>2.9095340292081062E-2</v>
      </c>
    </row>
    <row r="833" spans="1:14" ht="13" x14ac:dyDescent="0.15">
      <c r="A833" s="166">
        <f t="shared" si="8"/>
        <v>2</v>
      </c>
      <c r="B833" s="166">
        <f t="shared" si="9"/>
        <v>1939</v>
      </c>
      <c r="C833" s="41">
        <f ca="1">'StockBond Returns'!W823</f>
        <v>3.5850260061891064E-2</v>
      </c>
      <c r="D833" s="217">
        <f>'StockBond Returns'!M823</f>
        <v>16.05353513</v>
      </c>
      <c r="E833" s="41">
        <f t="shared" si="0"/>
        <v>4.8645787887281369E-2</v>
      </c>
      <c r="F833" s="138">
        <f t="shared" ca="1" si="3"/>
        <v>88.970772516974151</v>
      </c>
      <c r="G833" s="218">
        <f>'StockBond Returns'!C823</f>
        <v>1939.0833333332714</v>
      </c>
      <c r="H833" s="138">
        <f t="shared" ca="1" si="1"/>
        <v>0.36067111066902391</v>
      </c>
      <c r="I833" s="138">
        <f t="shared" ca="1" si="4"/>
        <v>4.3585398950991499</v>
      </c>
      <c r="J833" s="41">
        <f t="shared" ca="1" si="5"/>
        <v>0.11745098563584233</v>
      </c>
      <c r="K833" s="41">
        <f t="shared" ca="1" si="6"/>
        <v>-0.19246325997882974</v>
      </c>
      <c r="L833" s="41">
        <f t="shared" ca="1" si="7"/>
        <v>-2.1076349095923708E-2</v>
      </c>
      <c r="M833" s="41">
        <f t="shared" ca="1" si="10"/>
        <v>5.3121711075037048E-3</v>
      </c>
      <c r="N833" s="219">
        <f t="shared" ca="1" si="11"/>
        <v>2.910016100946149E-2</v>
      </c>
    </row>
    <row r="834" spans="1:14" ht="13" x14ac:dyDescent="0.15">
      <c r="A834" s="166">
        <f t="shared" si="8"/>
        <v>3</v>
      </c>
      <c r="B834" s="166">
        <f t="shared" si="9"/>
        <v>1939</v>
      </c>
      <c r="C834" s="41">
        <f ca="1">'StockBond Returns'!W824</f>
        <v>-9.7327044343231639E-2</v>
      </c>
      <c r="D834" s="217">
        <f>'StockBond Returns'!M824</f>
        <v>13.94226205</v>
      </c>
      <c r="E834" s="41">
        <f t="shared" si="0"/>
        <v>5.3362186365949131E-2</v>
      </c>
      <c r="F834" s="138">
        <f t="shared" ca="1" si="3"/>
        <v>79.985942137475419</v>
      </c>
      <c r="G834" s="218">
        <f>'StockBond Returns'!C824</f>
        <v>1939.1666666666047</v>
      </c>
      <c r="H834" s="138">
        <f t="shared" ca="1" si="1"/>
        <v>0.35568539591633225</v>
      </c>
      <c r="I834" s="138">
        <f t="shared" ca="1" si="4"/>
        <v>4.3557086868721662</v>
      </c>
      <c r="J834" s="41">
        <f t="shared" ca="1" si="5"/>
        <v>0.12144552915954332</v>
      </c>
      <c r="K834" s="41">
        <f t="shared" ca="1" si="6"/>
        <v>-0.19193836154638166</v>
      </c>
      <c r="L834" s="41">
        <f t="shared" ca="1" si="7"/>
        <v>-2.010543561088296E-2</v>
      </c>
      <c r="M834" s="41">
        <f t="shared" ca="1" si="10"/>
        <v>7.6163891415192975E-3</v>
      </c>
      <c r="N834" s="219">
        <f t="shared" ca="1" si="11"/>
        <v>2.9112054274476648E-2</v>
      </c>
    </row>
    <row r="835" spans="1:14" ht="13" x14ac:dyDescent="0.15">
      <c r="A835" s="166">
        <f t="shared" si="8"/>
        <v>4</v>
      </c>
      <c r="B835" s="166">
        <f t="shared" si="9"/>
        <v>1939</v>
      </c>
      <c r="C835" s="41">
        <f ca="1">'StockBond Returns'!W825</f>
        <v>7.5378400306290129E-3</v>
      </c>
      <c r="D835" s="217">
        <f>'StockBond Returns'!M825</f>
        <v>13.96711118</v>
      </c>
      <c r="E835" s="41">
        <f t="shared" si="0"/>
        <v>5.329838332753932E-2</v>
      </c>
      <c r="F835" s="138">
        <f t="shared" ca="1" si="3"/>
        <v>80.230496878474867</v>
      </c>
      <c r="G835" s="218">
        <f>'StockBond Returns'!C825</f>
        <v>1939.2499999999379</v>
      </c>
      <c r="H835" s="138">
        <f t="shared" ca="1" si="1"/>
        <v>0.35634631476565831</v>
      </c>
      <c r="I835" s="138">
        <f t="shared" ca="1" si="4"/>
        <v>4.3520562632943767</v>
      </c>
      <c r="J835" s="41">
        <f t="shared" ca="1" si="5"/>
        <v>0.12295608685607329</v>
      </c>
      <c r="K835" s="41">
        <f t="shared" ca="1" si="6"/>
        <v>-0.19126020317662729</v>
      </c>
      <c r="L835" s="41">
        <f t="shared" ca="1" si="7"/>
        <v>-1.8944794211659621E-2</v>
      </c>
      <c r="M835" s="41">
        <f t="shared" ca="1" si="10"/>
        <v>7.889709812528567E-3</v>
      </c>
      <c r="N835" s="219">
        <f t="shared" ca="1" si="11"/>
        <v>2.9124247292000149E-2</v>
      </c>
    </row>
    <row r="836" spans="1:14" ht="13" x14ac:dyDescent="0.15">
      <c r="A836" s="166">
        <f t="shared" si="8"/>
        <v>5</v>
      </c>
      <c r="B836" s="166">
        <f t="shared" si="9"/>
        <v>1939</v>
      </c>
      <c r="C836" s="41">
        <f ca="1">'StockBond Returns'!W826</f>
        <v>5.2552471756315625E-2</v>
      </c>
      <c r="D836" s="217">
        <f>'StockBond Returns'!M826</f>
        <v>14.9801185</v>
      </c>
      <c r="E836" s="41">
        <f t="shared" si="0"/>
        <v>5.0877573081281033E-2</v>
      </c>
      <c r="F836" s="138">
        <f t="shared" ca="1" si="3"/>
        <v>84.071734605268247</v>
      </c>
      <c r="G836" s="218">
        <f>'StockBond Returns'!C826</f>
        <v>1939.3333333332712</v>
      </c>
      <c r="H836" s="138">
        <f t="shared" ca="1" si="1"/>
        <v>0.35644715178746655</v>
      </c>
      <c r="I836" s="138">
        <f t="shared" ca="1" si="4"/>
        <v>4.3481629286326902</v>
      </c>
      <c r="J836" s="41">
        <f t="shared" ca="1" si="5"/>
        <v>0.12384042003887119</v>
      </c>
      <c r="K836" s="41">
        <f t="shared" ca="1" si="6"/>
        <v>-0.190536059501485</v>
      </c>
      <c r="L836" s="41">
        <f t="shared" ca="1" si="7"/>
        <v>-1.7725791803265278E-2</v>
      </c>
      <c r="M836" s="41">
        <f t="shared" ca="1" si="10"/>
        <v>8.6966654526541287E-3</v>
      </c>
      <c r="N836" s="219">
        <f t="shared" ca="1" si="11"/>
        <v>2.9134596911156194E-2</v>
      </c>
    </row>
    <row r="837" spans="1:14" ht="13" x14ac:dyDescent="0.15">
      <c r="A837" s="166">
        <f t="shared" si="8"/>
        <v>6</v>
      </c>
      <c r="B837" s="166">
        <f t="shared" si="9"/>
        <v>1939</v>
      </c>
      <c r="C837" s="41">
        <f ca="1">'StockBond Returns'!W827</f>
        <v>-4.5404811835215095E-2</v>
      </c>
      <c r="D837" s="217">
        <f>'StockBond Returns'!M827</f>
        <v>14.089412100000001</v>
      </c>
      <c r="E837" s="41">
        <f t="shared" si="0"/>
        <v>5.2987641106047284E-2</v>
      </c>
      <c r="F837" s="138">
        <f t="shared" ca="1" si="3"/>
        <v>79.914210578924553</v>
      </c>
      <c r="G837" s="218">
        <f>'StockBond Returns'!C827</f>
        <v>1939.4166666666044</v>
      </c>
      <c r="H837" s="138">
        <f t="shared" ca="1" si="1"/>
        <v>0.35287212578576183</v>
      </c>
      <c r="I837" s="138">
        <f t="shared" ca="1" si="4"/>
        <v>4.3355686383343786</v>
      </c>
      <c r="J837" s="41">
        <f t="shared" ca="1" si="5"/>
        <v>0.12498539452142832</v>
      </c>
      <c r="K837" s="41">
        <f t="shared" ca="1" si="6"/>
        <v>-0.18818466693846236</v>
      </c>
      <c r="L837" s="41">
        <f t="shared" ca="1" si="7"/>
        <v>-1.453423361976558E-2</v>
      </c>
      <c r="M837" s="41">
        <f t="shared" ca="1" si="10"/>
        <v>4.7813583162172879E-3</v>
      </c>
      <c r="N837" s="219">
        <f t="shared" ca="1" si="11"/>
        <v>2.9139776425012396E-2</v>
      </c>
    </row>
    <row r="838" spans="1:14" ht="13" x14ac:dyDescent="0.15">
      <c r="A838" s="166">
        <f t="shared" si="8"/>
        <v>7</v>
      </c>
      <c r="B838" s="166">
        <f t="shared" si="9"/>
        <v>1939</v>
      </c>
      <c r="C838" s="41">
        <f ca="1">'StockBond Returns'!W828</f>
        <v>8.5680662562007695E-2</v>
      </c>
      <c r="D838" s="217">
        <f>'StockBond Returns'!M828</f>
        <v>15.70169518</v>
      </c>
      <c r="E838" s="41">
        <f t="shared" si="0"/>
        <v>4.9343695490718348E-2</v>
      </c>
      <c r="F838" s="138">
        <f t="shared" ca="1" si="3"/>
        <v>86.378206646123857</v>
      </c>
      <c r="G838" s="218">
        <f>'StockBond Returns'!C828</f>
        <v>1939.4999999999377</v>
      </c>
      <c r="H838" s="138">
        <f t="shared" ca="1" si="1"/>
        <v>0.35518499381505664</v>
      </c>
      <c r="I838" s="138">
        <f t="shared" ca="1" si="4"/>
        <v>4.3210595608240432</v>
      </c>
      <c r="J838" s="41">
        <f t="shared" ca="1" si="5"/>
        <v>0.12598272060737026</v>
      </c>
      <c r="K838" s="41">
        <f t="shared" ca="1" si="6"/>
        <v>-0.18545878653212466</v>
      </c>
      <c r="L838" s="41">
        <f t="shared" ca="1" si="7"/>
        <v>-1.0885595539187665E-2</v>
      </c>
      <c r="M838" s="41">
        <f t="shared" ca="1" si="10"/>
        <v>7.3264842183062839E-4</v>
      </c>
      <c r="N838" s="219">
        <f t="shared" ca="1" si="11"/>
        <v>2.9142656153028149E-2</v>
      </c>
    </row>
    <row r="839" spans="1:14" ht="13" x14ac:dyDescent="0.15">
      <c r="A839" s="166">
        <f t="shared" si="8"/>
        <v>8</v>
      </c>
      <c r="B839" s="166">
        <f t="shared" si="9"/>
        <v>1939</v>
      </c>
      <c r="C839" s="41">
        <f ca="1">'StockBond Returns'!W829</f>
        <v>-5.2387542492502104E-2</v>
      </c>
      <c r="D839" s="217">
        <f>'StockBond Returns'!M829</f>
        <v>14.65350857</v>
      </c>
      <c r="E839" s="41">
        <f t="shared" si="0"/>
        <v>5.1621520973048438E-2</v>
      </c>
      <c r="F839" s="138">
        <f t="shared" ca="1" si="3"/>
        <v>81.516486950165046</v>
      </c>
      <c r="G839" s="218">
        <f>'StockBond Returns'!C829</f>
        <v>1939.583333333271</v>
      </c>
      <c r="H839" s="138">
        <f t="shared" ca="1" si="1"/>
        <v>0.35066708672893121</v>
      </c>
      <c r="I839" s="138">
        <f t="shared" ca="1" si="4"/>
        <v>4.3065016416747426</v>
      </c>
      <c r="J839" s="41">
        <f t="shared" ca="1" si="5"/>
        <v>0.12468286464664602</v>
      </c>
      <c r="K839" s="41">
        <f t="shared" ca="1" si="6"/>
        <v>-0.18270526961373168</v>
      </c>
      <c r="L839" s="41">
        <f t="shared" ca="1" si="7"/>
        <v>-7.2059246818126921E-3</v>
      </c>
      <c r="M839" s="41">
        <f t="shared" ca="1" si="10"/>
        <v>-3.0546590321336442E-3</v>
      </c>
      <c r="N839" s="219">
        <f t="shared" ca="1" si="11"/>
        <v>2.9142207891624507E-2</v>
      </c>
    </row>
    <row r="840" spans="1:14" ht="13" x14ac:dyDescent="0.15">
      <c r="A840" s="166">
        <f t="shared" si="8"/>
        <v>9</v>
      </c>
      <c r="B840" s="166">
        <f t="shared" si="9"/>
        <v>1939</v>
      </c>
      <c r="C840" s="41">
        <f ca="1">'StockBond Returns'!W830</f>
        <v>9.4930805615823149E-2</v>
      </c>
      <c r="D840" s="217">
        <f>'StockBond Returns'!M830</f>
        <v>16.778413619999998</v>
      </c>
      <c r="E840" s="41">
        <f t="shared" si="0"/>
        <v>4.7300195139068218E-2</v>
      </c>
      <c r="F840" s="138">
        <f t="shared" ca="1" si="3"/>
        <v>88.870956531540884</v>
      </c>
      <c r="G840" s="218">
        <f>'StockBond Returns'!C830</f>
        <v>1939.6666666666042</v>
      </c>
      <c r="H840" s="138">
        <f t="shared" ca="1" si="1"/>
        <v>0.35030113217812775</v>
      </c>
      <c r="I840" s="138">
        <f t="shared" ca="1" si="4"/>
        <v>4.2927259404077605</v>
      </c>
      <c r="J840" s="41">
        <f t="shared" ca="1" si="5"/>
        <v>0.12377481100126686</v>
      </c>
      <c r="K840" s="41">
        <f t="shared" ca="1" si="6"/>
        <v>-0.18008250538205783</v>
      </c>
      <c r="L840" s="41">
        <f t="shared" ca="1" si="7"/>
        <v>-3.6859919057999901E-3</v>
      </c>
      <c r="M840" s="41">
        <f t="shared" ca="1" si="10"/>
        <v>-7.9075606906373608E-3</v>
      </c>
      <c r="N840" s="219">
        <f t="shared" ca="1" si="11"/>
        <v>2.9140388267606392E-2</v>
      </c>
    </row>
    <row r="841" spans="1:14" ht="13" x14ac:dyDescent="0.15">
      <c r="A841" s="166">
        <f t="shared" si="8"/>
        <v>10</v>
      </c>
      <c r="B841" s="166">
        <f t="shared" si="9"/>
        <v>1939</v>
      </c>
      <c r="C841" s="41">
        <f ca="1">'StockBond Returns'!W831</f>
        <v>3.6769605514720099E-3</v>
      </c>
      <c r="D841" s="217">
        <f>'StockBond Returns'!M831</f>
        <v>16.734751639999999</v>
      </c>
      <c r="E841" s="41">
        <f t="shared" si="0"/>
        <v>4.7377945652021643E-2</v>
      </c>
      <c r="F841" s="138">
        <f t="shared" ca="1" si="3"/>
        <v>88.846142357256653</v>
      </c>
      <c r="G841" s="218">
        <f>'StockBond Returns'!C831</f>
        <v>1939.7499999999375</v>
      </c>
      <c r="H841" s="138">
        <f t="shared" ca="1" si="1"/>
        <v>0.35077897533282365</v>
      </c>
      <c r="I841" s="138">
        <f t="shared" ca="1" si="4"/>
        <v>4.2765769660150159</v>
      </c>
      <c r="J841" s="41">
        <f t="shared" ca="1" si="5"/>
        <v>0.12479148013962171</v>
      </c>
      <c r="K841" s="41">
        <f t="shared" ca="1" si="6"/>
        <v>-0.17698637809849194</v>
      </c>
      <c r="L841" s="41">
        <f t="shared" ca="1" si="7"/>
        <v>4.1145671157538644E-4</v>
      </c>
      <c r="M841" s="41">
        <f t="shared" ca="1" si="10"/>
        <v>-1.3264003535225166E-2</v>
      </c>
      <c r="N841" s="219">
        <f t="shared" ca="1" si="11"/>
        <v>2.9137199104291207E-2</v>
      </c>
    </row>
    <row r="842" spans="1:14" ht="13" x14ac:dyDescent="0.15">
      <c r="A842" s="166">
        <f t="shared" si="8"/>
        <v>11</v>
      </c>
      <c r="B842" s="166">
        <f t="shared" si="9"/>
        <v>1939</v>
      </c>
      <c r="C842" s="41">
        <f ca="1">'StockBond Returns'!W832</f>
        <v>-3.1471809373818112E-2</v>
      </c>
      <c r="D842" s="217">
        <f>'StockBond Returns'!M832</f>
        <v>15.98872192</v>
      </c>
      <c r="E842" s="41">
        <f t="shared" si="0"/>
        <v>4.8772043037696416E-2</v>
      </c>
      <c r="F842" s="138">
        <f t="shared" ca="1" si="3"/>
        <v>85.710254175101156</v>
      </c>
      <c r="G842" s="218">
        <f>'StockBond Returns'!C832</f>
        <v>1939.8333333332707</v>
      </c>
      <c r="H842" s="138">
        <f t="shared" ca="1" si="1"/>
        <v>0.34835535044999438</v>
      </c>
      <c r="I842" s="138">
        <f t="shared" ca="1" si="4"/>
        <v>4.2610760282704785</v>
      </c>
      <c r="J842" s="41">
        <f t="shared" ca="1" si="5"/>
        <v>0.12362587840792982</v>
      </c>
      <c r="K842" s="41">
        <f t="shared" ca="1" si="6"/>
        <v>-0.17399242003922222</v>
      </c>
      <c r="L842" s="41">
        <f t="shared" ca="1" si="7"/>
        <v>4.3831293730234311E-3</v>
      </c>
      <c r="M842" s="41">
        <f t="shared" ca="1" si="10"/>
        <v>-1.9161009088787706E-2</v>
      </c>
      <c r="N842" s="219">
        <f t="shared" ca="1" si="11"/>
        <v>2.9136336577653271E-2</v>
      </c>
    </row>
    <row r="843" spans="1:14" ht="13" x14ac:dyDescent="0.15">
      <c r="A843" s="166">
        <f t="shared" si="8"/>
        <v>12</v>
      </c>
      <c r="B843" s="166">
        <f t="shared" si="9"/>
        <v>1939</v>
      </c>
      <c r="C843" s="41">
        <f ca="1">'StockBond Returns'!W833</f>
        <v>2.3093013011760786E-2</v>
      </c>
      <c r="D843" s="217">
        <f>'StockBond Returns'!M833</f>
        <v>16.625499749999999</v>
      </c>
      <c r="E843" s="41">
        <f t="shared" si="0"/>
        <v>4.7574283932427353E-2</v>
      </c>
      <c r="F843" s="138">
        <f t="shared" ca="1" si="3"/>
        <v>87.333162264917448</v>
      </c>
      <c r="G843" s="218">
        <f>'StockBond Returns'!C833</f>
        <v>1939.916666666604</v>
      </c>
      <c r="H843" s="138">
        <f t="shared" ca="1" si="1"/>
        <v>0.34623438819232777</v>
      </c>
      <c r="I843" s="138">
        <f t="shared" ca="1" si="4"/>
        <v>4.2433595030100744</v>
      </c>
      <c r="J843" s="41">
        <f t="shared" ca="1" si="5"/>
        <v>0.12295645312887027</v>
      </c>
      <c r="K843" s="41">
        <f t="shared" ca="1" si="6"/>
        <v>-0.17054374119283178</v>
      </c>
      <c r="L843" s="41">
        <f t="shared" ca="1" si="7"/>
        <v>8.9055812987024474E-3</v>
      </c>
      <c r="M843" s="41">
        <f t="shared" ca="1" si="10"/>
        <v>-2.5447191999343755E-2</v>
      </c>
      <c r="N843" s="219">
        <f t="shared" ca="1" si="11"/>
        <v>2.913598300303185E-2</v>
      </c>
    </row>
    <row r="844" spans="1:14" ht="13" x14ac:dyDescent="0.15">
      <c r="A844" s="166">
        <f t="shared" si="8"/>
        <v>1</v>
      </c>
      <c r="B844" s="166">
        <f t="shared" si="9"/>
        <v>1940</v>
      </c>
      <c r="C844" s="41">
        <f ca="1">'StockBond Returns'!W834</f>
        <v>-1.6832621985025151E-2</v>
      </c>
      <c r="D844" s="217">
        <f>'StockBond Returns'!M834</f>
        <v>16.049445989999999</v>
      </c>
      <c r="E844" s="41">
        <f t="shared" si="0"/>
        <v>4.8653723331729785E-2</v>
      </c>
      <c r="F844" s="138">
        <f t="shared" ca="1" si="3"/>
        <v>85.522709802137555</v>
      </c>
      <c r="G844" s="218">
        <f>'StockBond Returns'!C834</f>
        <v>1939.9999999999372</v>
      </c>
      <c r="H844" s="138">
        <f t="shared" ca="1" si="1"/>
        <v>0.3467498551077513</v>
      </c>
      <c r="I844" s="138">
        <f t="shared" ca="1" si="4"/>
        <v>4.2302938807292554</v>
      </c>
      <c r="J844" s="41">
        <f t="shared" ca="1" si="5"/>
        <v>0.11975321162620856</v>
      </c>
      <c r="K844" s="41">
        <f t="shared" ca="1" si="6"/>
        <v>-0.16798189502289917</v>
      </c>
      <c r="L844" s="41">
        <f t="shared" ca="1" si="7"/>
        <v>1.2344842667524114E-2</v>
      </c>
      <c r="M844" s="41">
        <f t="shared" ca="1" si="10"/>
        <v>-2.9166045043307109E-2</v>
      </c>
      <c r="N844" s="219">
        <f t="shared" ca="1" si="11"/>
        <v>2.9138039856563037E-2</v>
      </c>
    </row>
    <row r="845" spans="1:14" ht="13" x14ac:dyDescent="0.15">
      <c r="A845" s="166">
        <f t="shared" si="8"/>
        <v>2</v>
      </c>
      <c r="B845" s="166">
        <f t="shared" si="9"/>
        <v>1940</v>
      </c>
      <c r="C845" s="41">
        <f ca="1">'StockBond Returns'!W835</f>
        <v>9.3546204471811113E-4</v>
      </c>
      <c r="D845" s="217">
        <f>'StockBond Returns'!M835</f>
        <v>16.094698000000001</v>
      </c>
      <c r="E845" s="41">
        <f t="shared" si="0"/>
        <v>4.8566131219113275E-2</v>
      </c>
      <c r="F845" s="138">
        <f t="shared" ca="1" si="3"/>
        <v>85.255638824682691</v>
      </c>
      <c r="G845" s="218">
        <f>'StockBond Returns'!C835</f>
        <v>1940.0833333332705</v>
      </c>
      <c r="H845" s="138">
        <f t="shared" ca="1" si="1"/>
        <v>0.34504471186073898</v>
      </c>
      <c r="I845" s="138">
        <f t="shared" ca="1" si="4"/>
        <v>4.2146674819209711</v>
      </c>
      <c r="J845" s="41">
        <f t="shared" ca="1" si="5"/>
        <v>0.11976088793502382</v>
      </c>
      <c r="K845" s="41">
        <f t="shared" ca="1" si="6"/>
        <v>-0.1648970854193289</v>
      </c>
      <c r="L845" s="41">
        <f t="shared" ca="1" si="7"/>
        <v>1.6419713049576234E-2</v>
      </c>
      <c r="M845" s="41">
        <f t="shared" ca="1" si="10"/>
        <v>-3.3009314275166401E-2</v>
      </c>
      <c r="N845" s="219">
        <f t="shared" ca="1" si="11"/>
        <v>2.9144069676010371E-2</v>
      </c>
    </row>
    <row r="846" spans="1:14" ht="13" x14ac:dyDescent="0.15">
      <c r="A846" s="166">
        <f t="shared" si="8"/>
        <v>3</v>
      </c>
      <c r="B846" s="166">
        <f t="shared" si="9"/>
        <v>1940</v>
      </c>
      <c r="C846" s="41">
        <f ca="1">'StockBond Returns'!W836</f>
        <v>1.3135268317945498E-2</v>
      </c>
      <c r="D846" s="217">
        <f>'StockBond Returns'!M836</f>
        <v>16.261557790000001</v>
      </c>
      <c r="E846" s="41">
        <f t="shared" si="0"/>
        <v>4.8247361750758812E-2</v>
      </c>
      <c r="F846" s="138">
        <f t="shared" ca="1" si="3"/>
        <v>86.025917549530035</v>
      </c>
      <c r="G846" s="218">
        <f>'StockBond Returns'!C836</f>
        <v>1940.1666666666038</v>
      </c>
      <c r="H846" s="138">
        <f t="shared" ca="1" si="1"/>
        <v>0.34587696366276055</v>
      </c>
      <c r="I846" s="138">
        <f t="shared" ca="1" si="4"/>
        <v>4.2048590496673981</v>
      </c>
      <c r="J846" s="41">
        <f t="shared" ca="1" si="5"/>
        <v>0.11767216457057406</v>
      </c>
      <c r="K846" s="41">
        <f t="shared" ca="1" si="6"/>
        <v>-0.16294908900240412</v>
      </c>
      <c r="L846" s="41">
        <f t="shared" ca="1" si="7"/>
        <v>1.9110156769168274E-2</v>
      </c>
      <c r="M846" s="41">
        <f t="shared" ca="1" si="10"/>
        <v>-3.4632627673062633E-2</v>
      </c>
      <c r="N846" s="219">
        <f t="shared" ca="1" si="11"/>
        <v>2.9162471517168824E-2</v>
      </c>
    </row>
    <row r="847" spans="1:14" ht="13" x14ac:dyDescent="0.15">
      <c r="A847" s="166">
        <f t="shared" si="8"/>
        <v>4</v>
      </c>
      <c r="B847" s="166">
        <f t="shared" si="9"/>
        <v>1940</v>
      </c>
      <c r="C847" s="41">
        <f ca="1">'StockBond Returns'!W837</f>
        <v>-1.261531988561814E-3</v>
      </c>
      <c r="D847" s="217">
        <f>'StockBond Returns'!M837</f>
        <v>16.26611831</v>
      </c>
      <c r="E847" s="41">
        <f t="shared" si="0"/>
        <v>4.8238741134854074E-2</v>
      </c>
      <c r="F847" s="138">
        <f t="shared" ca="1" si="3"/>
        <v>85.571952473886924</v>
      </c>
      <c r="G847" s="218">
        <f>'StockBond Returns'!C837</f>
        <v>1940.249999999937</v>
      </c>
      <c r="H847" s="138">
        <f t="shared" ca="1" si="1"/>
        <v>0.34399027198265558</v>
      </c>
      <c r="I847" s="138">
        <f t="shared" ca="1" si="4"/>
        <v>4.1925030068843965</v>
      </c>
      <c r="J847" s="41">
        <f t="shared" ca="1" si="5"/>
        <v>0.11413088553058603</v>
      </c>
      <c r="K847" s="41">
        <f t="shared" ca="1" si="6"/>
        <v>-0.16048215293799262</v>
      </c>
      <c r="L847" s="41">
        <f t="shared" ca="1" si="7"/>
        <v>2.2421641525953939E-2</v>
      </c>
      <c r="M847" s="41">
        <f t="shared" ca="1" si="10"/>
        <v>-3.6661579436751857E-2</v>
      </c>
      <c r="N847" s="219">
        <f t="shared" ca="1" si="11"/>
        <v>2.9202322962197474E-2</v>
      </c>
    </row>
    <row r="848" spans="1:14" ht="13" x14ac:dyDescent="0.15">
      <c r="A848" s="166">
        <f t="shared" si="8"/>
        <v>5</v>
      </c>
      <c r="B848" s="166">
        <f t="shared" si="9"/>
        <v>1940</v>
      </c>
      <c r="C848" s="41">
        <f ca="1">'StockBond Returns'!W838</f>
        <v>-0.17937814528410381</v>
      </c>
      <c r="D848" s="217">
        <f>'StockBond Returns'!M838</f>
        <v>12.38744062</v>
      </c>
      <c r="E848" s="41">
        <f t="shared" si="0"/>
        <v>5.7863462908773165E-2</v>
      </c>
      <c r="F848" s="138">
        <f t="shared" ca="1" si="3"/>
        <v>69.939928415782973</v>
      </c>
      <c r="G848" s="218">
        <f>'StockBond Returns'!C838</f>
        <v>1940.3333333332703</v>
      </c>
      <c r="H848" s="138">
        <f t="shared" ca="1" si="1"/>
        <v>0.33724720447740902</v>
      </c>
      <c r="I848" s="138">
        <f t="shared" ca="1" si="4"/>
        <v>4.1733030595743381</v>
      </c>
      <c r="J848" s="41">
        <f t="shared" ca="1" si="5"/>
        <v>0.11102083035810484</v>
      </c>
      <c r="K848" s="41">
        <f t="shared" ca="1" si="6"/>
        <v>-0.15661981698986038</v>
      </c>
      <c r="L848" s="41">
        <f t="shared" ca="1" si="7"/>
        <v>2.7420248311418982E-2</v>
      </c>
      <c r="M848" s="41">
        <f t="shared" ca="1" si="10"/>
        <v>-4.0214654309961184E-2</v>
      </c>
      <c r="N848" s="219">
        <f t="shared" ca="1" si="11"/>
        <v>2.9268539406026691E-2</v>
      </c>
    </row>
    <row r="849" spans="1:14" ht="13" x14ac:dyDescent="0.15">
      <c r="A849" s="166">
        <f t="shared" si="8"/>
        <v>6</v>
      </c>
      <c r="B849" s="166">
        <f t="shared" si="9"/>
        <v>1940</v>
      </c>
      <c r="C849" s="41">
        <f ca="1">'StockBond Returns'!W839</f>
        <v>5.7923397468754703E-2</v>
      </c>
      <c r="D849" s="217">
        <f>'StockBond Returns'!M839</f>
        <v>13.126540950000001</v>
      </c>
      <c r="E849" s="41">
        <f t="shared" si="0"/>
        <v>5.5590766021645636E-2</v>
      </c>
      <c r="F849" s="138">
        <f t="shared" ca="1" si="3"/>
        <v>73.634304979999044</v>
      </c>
      <c r="G849" s="218">
        <f>'StockBond Returns'!C839</f>
        <v>1940.4166666666035</v>
      </c>
      <c r="H849" s="138">
        <f t="shared" ca="1" si="1"/>
        <v>0.34111561827580195</v>
      </c>
      <c r="I849" s="138">
        <f t="shared" ca="1" si="4"/>
        <v>4.1615465520643777</v>
      </c>
      <c r="J849" s="41">
        <f t="shared" ca="1" si="5"/>
        <v>0.10859671655218106</v>
      </c>
      <c r="K849" s="41">
        <f t="shared" ca="1" si="6"/>
        <v>-0.15423723990433147</v>
      </c>
      <c r="L849" s="41">
        <f t="shared" ca="1" si="7"/>
        <v>3.0615741059010881E-2</v>
      </c>
      <c r="M849" s="41">
        <f t="shared" ca="1" si="10"/>
        <v>-4.0138238092075507E-2</v>
      </c>
      <c r="N849" s="219">
        <f t="shared" ca="1" si="11"/>
        <v>2.9336136364650305E-2</v>
      </c>
    </row>
    <row r="850" spans="1:14" ht="13" x14ac:dyDescent="0.15">
      <c r="A850" s="166">
        <f t="shared" si="8"/>
        <v>7</v>
      </c>
      <c r="B850" s="166">
        <f t="shared" si="9"/>
        <v>1940</v>
      </c>
      <c r="C850" s="41">
        <f ca="1">'StockBond Returns'!W840</f>
        <v>3.5814018944922671E-2</v>
      </c>
      <c r="D850" s="217">
        <f>'StockBond Returns'!M840</f>
        <v>13.77098131</v>
      </c>
      <c r="E850" s="41">
        <f t="shared" si="0"/>
        <v>5.380823314217395E-2</v>
      </c>
      <c r="F850" s="138">
        <f t="shared" ca="1" si="3"/>
        <v>75.918113034057797</v>
      </c>
      <c r="G850" s="218">
        <f>'StockBond Returns'!C840</f>
        <v>1940.4999999999368</v>
      </c>
      <c r="H850" s="138">
        <f t="shared" ca="1" si="1"/>
        <v>0.34041829382087468</v>
      </c>
      <c r="I850" s="138">
        <f t="shared" ca="1" si="4"/>
        <v>4.1467798520701962</v>
      </c>
      <c r="J850" s="41">
        <f t="shared" ca="1" si="5"/>
        <v>0.10874482554186171</v>
      </c>
      <c r="K850" s="41">
        <f t="shared" ca="1" si="6"/>
        <v>-0.15122547526041175</v>
      </c>
      <c r="L850" s="41">
        <f t="shared" ca="1" si="7"/>
        <v>3.4577135849798601E-2</v>
      </c>
      <c r="M850" s="41">
        <f t="shared" ca="1" si="10"/>
        <v>-4.0332632841703075E-2</v>
      </c>
      <c r="N850" s="219">
        <f t="shared" ca="1" si="11"/>
        <v>2.9408846654394204E-2</v>
      </c>
    </row>
    <row r="851" spans="1:14" ht="13" x14ac:dyDescent="0.15">
      <c r="A851" s="166">
        <f t="shared" si="8"/>
        <v>8</v>
      </c>
      <c r="B851" s="166">
        <f t="shared" si="9"/>
        <v>1940</v>
      </c>
      <c r="C851" s="41">
        <f ca="1">'StockBond Returns'!W841</f>
        <v>2.402737197124067E-2</v>
      </c>
      <c r="D851" s="217">
        <f>'StockBond Returns'!M841</f>
        <v>14.123381480000001</v>
      </c>
      <c r="E851" s="41">
        <f t="shared" si="0"/>
        <v>5.2902286676745632E-2</v>
      </c>
      <c r="F851" s="138">
        <f t="shared" ca="1" si="3"/>
        <v>77.393628124489481</v>
      </c>
      <c r="G851" s="218">
        <f>'StockBond Returns'!C841</f>
        <v>1940.58333333327</v>
      </c>
      <c r="H851" s="138">
        <f t="shared" ca="1" si="1"/>
        <v>0.34119165849959882</v>
      </c>
      <c r="I851" s="138">
        <f t="shared" ca="1" si="4"/>
        <v>4.1373044238408641</v>
      </c>
      <c r="J851" s="41">
        <f t="shared" ca="1" si="5"/>
        <v>0.10716779480573146</v>
      </c>
      <c r="K851" s="41">
        <f t="shared" ca="1" si="6"/>
        <v>-0.14928157622177407</v>
      </c>
      <c r="L851" s="41">
        <f t="shared" ca="1" si="7"/>
        <v>3.7237087363264365E-2</v>
      </c>
      <c r="M851" s="41">
        <f t="shared" ca="1" si="10"/>
        <v>-3.9288785169969143E-2</v>
      </c>
      <c r="N851" s="219">
        <f t="shared" ca="1" si="11"/>
        <v>2.9476231661893233E-2</v>
      </c>
    </row>
    <row r="852" spans="1:14" ht="13" x14ac:dyDescent="0.15">
      <c r="A852" s="166">
        <f t="shared" si="8"/>
        <v>9</v>
      </c>
      <c r="B852" s="166">
        <f t="shared" si="9"/>
        <v>1940</v>
      </c>
      <c r="C852" s="41">
        <f ca="1">'StockBond Returns'!W842</f>
        <v>1.37619333761909E-2</v>
      </c>
      <c r="D852" s="217">
        <f>'StockBond Returns'!M842</f>
        <v>14.264989030000001</v>
      </c>
      <c r="E852" s="41">
        <f t="shared" si="0"/>
        <v>5.2550850648989247E-2</v>
      </c>
      <c r="F852" s="138">
        <f t="shared" ca="1" si="3"/>
        <v>78.11282696310802</v>
      </c>
      <c r="G852" s="218">
        <f>'StockBond Returns'!C842</f>
        <v>1940.6666666666033</v>
      </c>
      <c r="H852" s="138">
        <f t="shared" ca="1" si="1"/>
        <v>0.34207462529238586</v>
      </c>
      <c r="I852" s="138">
        <f t="shared" ca="1" si="4"/>
        <v>4.1290779169551222</v>
      </c>
      <c r="J852" s="41">
        <f t="shared" ca="1" si="5"/>
        <v>0.10728136110922182</v>
      </c>
      <c r="K852" s="41">
        <f t="shared" ca="1" si="6"/>
        <v>-0.147586660041505</v>
      </c>
      <c r="L852" s="41">
        <f t="shared" ca="1" si="7"/>
        <v>3.9595270576566755E-2</v>
      </c>
      <c r="M852" s="41">
        <f t="shared" ca="1" si="10"/>
        <v>-3.812216892585818E-2</v>
      </c>
      <c r="N852" s="219">
        <f t="shared" ca="1" si="11"/>
        <v>2.9536891540827837E-2</v>
      </c>
    </row>
    <row r="853" spans="1:14" ht="13" x14ac:dyDescent="0.15">
      <c r="A853" s="166">
        <f t="shared" si="8"/>
        <v>10</v>
      </c>
      <c r="B853" s="166">
        <f t="shared" si="9"/>
        <v>1940</v>
      </c>
      <c r="C853" s="41">
        <f ca="1">'StockBond Returns'!W843</f>
        <v>3.4520087993201533E-2</v>
      </c>
      <c r="D853" s="217">
        <f>'StockBond Returns'!M843</f>
        <v>14.799801909999999</v>
      </c>
      <c r="E853" s="41">
        <f t="shared" si="0"/>
        <v>5.1284235967520464E-2</v>
      </c>
      <c r="F853" s="138">
        <f t="shared" ca="1" si="3"/>
        <v>80.455405551814508</v>
      </c>
      <c r="G853" s="218">
        <f>'StockBond Returns'!C843</f>
        <v>1940.7499999999366</v>
      </c>
      <c r="H853" s="138">
        <f t="shared" ca="1" si="1"/>
        <v>0.3438411669318176</v>
      </c>
      <c r="I853" s="138">
        <f t="shared" ca="1" si="4"/>
        <v>4.1221401085541167</v>
      </c>
      <c r="J853" s="41">
        <f t="shared" ca="1" si="5"/>
        <v>0.10555865513166474</v>
      </c>
      <c r="K853" s="41">
        <f t="shared" ca="1" si="6"/>
        <v>-0.14615199739653062</v>
      </c>
      <c r="L853" s="41">
        <f t="shared" ca="1" si="7"/>
        <v>4.1632715639860596E-2</v>
      </c>
      <c r="M853" s="41">
        <f t="shared" ca="1" si="10"/>
        <v>-3.6112259568382266E-2</v>
      </c>
      <c r="N853" s="219">
        <f t="shared" ca="1" si="11"/>
        <v>2.9603925144280435E-2</v>
      </c>
    </row>
    <row r="854" spans="1:14" ht="13" x14ac:dyDescent="0.15">
      <c r="A854" s="166">
        <f t="shared" si="8"/>
        <v>11</v>
      </c>
      <c r="B854" s="166">
        <f t="shared" si="9"/>
        <v>1940</v>
      </c>
      <c r="C854" s="41">
        <f ca="1">'StockBond Returns'!W844</f>
        <v>-2.4619966611781917E-2</v>
      </c>
      <c r="D854" s="217">
        <f>'StockBond Returns'!M844</f>
        <v>14.152932010000001</v>
      </c>
      <c r="E854" s="41">
        <f t="shared" si="0"/>
        <v>5.2828368683373615E-2</v>
      </c>
      <c r="F854" s="138">
        <f t="shared" ca="1" si="3"/>
        <v>78.139220344509255</v>
      </c>
      <c r="G854" s="218">
        <f>'StockBond Returns'!C844</f>
        <v>1940.8333333332698</v>
      </c>
      <c r="H854" s="138">
        <f t="shared" ca="1" si="1"/>
        <v>0.34399729508259197</v>
      </c>
      <c r="I854" s="138">
        <f t="shared" ca="1" si="4"/>
        <v>4.1177820531867138</v>
      </c>
      <c r="J854" s="41">
        <f t="shared" ca="1" si="5"/>
        <v>0.10595790140748895</v>
      </c>
      <c r="K854" s="41">
        <f t="shared" ca="1" si="6"/>
        <v>-0.1452483272113122</v>
      </c>
      <c r="L854" s="41">
        <f t="shared" ca="1" si="7"/>
        <v>4.3025708283796593E-2</v>
      </c>
      <c r="M854" s="41">
        <f t="shared" ca="1" si="10"/>
        <v>-3.3628589148156141E-2</v>
      </c>
      <c r="N854" s="219">
        <f t="shared" ca="1" si="11"/>
        <v>2.9659196221323854E-2</v>
      </c>
    </row>
    <row r="855" spans="1:14" ht="13" x14ac:dyDescent="0.15">
      <c r="A855" s="166">
        <f t="shared" si="8"/>
        <v>12</v>
      </c>
      <c r="B855" s="166">
        <f t="shared" si="9"/>
        <v>1940</v>
      </c>
      <c r="C855" s="41">
        <f ca="1">'StockBond Returns'!W845</f>
        <v>-4.676728903064053E-3</v>
      </c>
      <c r="D855" s="217">
        <f>'StockBond Returns'!M845</f>
        <v>13.973543449999999</v>
      </c>
      <c r="E855" s="41">
        <f t="shared" si="0"/>
        <v>5.3281904696478408E-2</v>
      </c>
      <c r="F855" s="138">
        <f t="shared" ca="1" si="3"/>
        <v>77.431395881271101</v>
      </c>
      <c r="G855" s="218">
        <f>'StockBond Returns'!C845</f>
        <v>1940.9166666666031</v>
      </c>
      <c r="H855" s="138">
        <f t="shared" ca="1" si="1"/>
        <v>0.34380768798843148</v>
      </c>
      <c r="I855" s="138">
        <f t="shared" ca="1" si="4"/>
        <v>4.1153553529828173</v>
      </c>
      <c r="J855" s="41">
        <f t="shared" ca="1" si="5"/>
        <v>0.10772507620401051</v>
      </c>
      <c r="K855" s="41">
        <f t="shared" ca="1" si="6"/>
        <v>-0.14474430608051636</v>
      </c>
      <c r="L855" s="41">
        <f t="shared" ca="1" si="7"/>
        <v>4.3937522880982849E-2</v>
      </c>
      <c r="M855" s="41">
        <f t="shared" ca="1" si="10"/>
        <v>-3.0165756621953865E-2</v>
      </c>
      <c r="N855" s="219">
        <f t="shared" ca="1" si="11"/>
        <v>2.969761891623017E-2</v>
      </c>
    </row>
    <row r="856" spans="1:14" ht="13" x14ac:dyDescent="0.15">
      <c r="A856" s="166">
        <f t="shared" si="8"/>
        <v>1</v>
      </c>
      <c r="B856" s="166">
        <f t="shared" si="9"/>
        <v>1941</v>
      </c>
      <c r="C856" s="41">
        <f ca="1">'StockBond Returns'!W846</f>
        <v>-2.9970073182486581E-2</v>
      </c>
      <c r="D856" s="217">
        <f>'StockBond Returns'!M846</f>
        <v>13.27893242</v>
      </c>
      <c r="E856" s="41">
        <f t="shared" si="0"/>
        <v>5.5153629387173282E-2</v>
      </c>
      <c r="F856" s="138">
        <f t="shared" ca="1" si="3"/>
        <v>74.777267533668606</v>
      </c>
      <c r="G856" s="218">
        <f>'StockBond Returns'!C846</f>
        <v>1940.9999999999363</v>
      </c>
      <c r="H856" s="138">
        <f t="shared" ca="1" si="1"/>
        <v>0.34368647501145527</v>
      </c>
      <c r="I856" s="138">
        <f t="shared" ca="1" si="4"/>
        <v>4.1122919728865215</v>
      </c>
      <c r="J856" s="41">
        <f t="shared" ca="1" si="5"/>
        <v>0.11155963674463276</v>
      </c>
      <c r="K856" s="41">
        <f t="shared" ca="1" si="6"/>
        <v>-0.14410719828581919</v>
      </c>
      <c r="L856" s="41">
        <f t="shared" ca="1" si="7"/>
        <v>4.5022151849030578E-2</v>
      </c>
      <c r="M856" s="41">
        <f t="shared" ca="1" si="10"/>
        <v>-2.7894494134386605E-2</v>
      </c>
      <c r="N856" s="219">
        <f t="shared" ca="1" si="11"/>
        <v>2.9714122212256697E-2</v>
      </c>
    </row>
    <row r="857" spans="1:14" ht="13" x14ac:dyDescent="0.15">
      <c r="A857" s="166">
        <f t="shared" si="8"/>
        <v>2</v>
      </c>
      <c r="B857" s="166">
        <f t="shared" si="9"/>
        <v>1941</v>
      </c>
      <c r="C857" s="41">
        <f ca="1">'StockBond Returns'!W847</f>
        <v>-8.3234707663922096E-3</v>
      </c>
      <c r="D857" s="217">
        <f>'StockBond Returns'!M847</f>
        <v>13.04817093</v>
      </c>
      <c r="E857" s="41">
        <f t="shared" si="0"/>
        <v>5.5819547060072125E-2</v>
      </c>
      <c r="F857" s="138">
        <f t="shared" ca="1" si="3"/>
        <v>73.81403532267754</v>
      </c>
      <c r="G857" s="218">
        <f>'StockBond Returns'!C847</f>
        <v>1941.0833333332696</v>
      </c>
      <c r="H857" s="138">
        <f t="shared" ca="1" si="1"/>
        <v>0.34335550153233546</v>
      </c>
      <c r="I857" s="138">
        <f t="shared" ca="1" si="4"/>
        <v>4.1106027625581181</v>
      </c>
      <c r="J857" s="41">
        <f t="shared" ca="1" si="5"/>
        <v>0.11352292653290386</v>
      </c>
      <c r="K857" s="41">
        <f t="shared" ca="1" si="6"/>
        <v>-0.14375547785838438</v>
      </c>
      <c r="L857" s="41">
        <f t="shared" ca="1" si="7"/>
        <v>4.576492265924692E-2</v>
      </c>
      <c r="M857" s="41">
        <f t="shared" ca="1" si="10"/>
        <v>-2.4691086499526671E-2</v>
      </c>
      <c r="N857" s="219">
        <f t="shared" ca="1" si="11"/>
        <v>2.9720971789466755E-2</v>
      </c>
    </row>
    <row r="858" spans="1:14" ht="13" x14ac:dyDescent="0.15">
      <c r="A858" s="166">
        <f t="shared" si="8"/>
        <v>3</v>
      </c>
      <c r="B858" s="166">
        <f t="shared" si="9"/>
        <v>1941</v>
      </c>
      <c r="C858" s="41">
        <f ca="1">'StockBond Returns'!W848</f>
        <v>2.8793008593357709E-3</v>
      </c>
      <c r="D858" s="217">
        <f>'StockBond Returns'!M848</f>
        <v>12.97160523</v>
      </c>
      <c r="E858" s="41">
        <f t="shared" si="0"/>
        <v>5.6045730550265911E-2</v>
      </c>
      <c r="F858" s="138">
        <f t="shared" ca="1" si="3"/>
        <v>73.682224012690213</v>
      </c>
      <c r="G858" s="218">
        <f>'StockBond Returns'!C848</f>
        <v>1941.1666666666029</v>
      </c>
      <c r="H858" s="138">
        <f t="shared" ca="1" si="1"/>
        <v>0.34413117277996402</v>
      </c>
      <c r="I858" s="138">
        <f t="shared" ca="1" si="4"/>
        <v>4.1088569716753218</v>
      </c>
      <c r="J858" s="41">
        <f t="shared" ca="1" si="5"/>
        <v>0.1170317123394502</v>
      </c>
      <c r="K858" s="41">
        <f t="shared" ca="1" si="6"/>
        <v>-0.14339167257372643</v>
      </c>
      <c r="L858" s="41">
        <f t="shared" ca="1" si="7"/>
        <v>4.6532262884438458E-2</v>
      </c>
      <c r="M858" s="41">
        <f t="shared" ca="1" si="10"/>
        <v>-2.283122379563951E-2</v>
      </c>
      <c r="N858" s="219">
        <f t="shared" ca="1" si="11"/>
        <v>2.9717582753320076E-2</v>
      </c>
    </row>
    <row r="859" spans="1:14" ht="13" x14ac:dyDescent="0.15">
      <c r="A859" s="166">
        <f t="shared" si="8"/>
        <v>4</v>
      </c>
      <c r="B859" s="166">
        <f t="shared" si="9"/>
        <v>1941</v>
      </c>
      <c r="C859" s="41">
        <f ca="1">'StockBond Returns'!W849</f>
        <v>-4.8974874994733179E-2</v>
      </c>
      <c r="D859" s="217">
        <f>'StockBond Returns'!M849</f>
        <v>12.016648249999999</v>
      </c>
      <c r="E859" s="41">
        <f t="shared" si="0"/>
        <v>5.910894032992936E-2</v>
      </c>
      <c r="F859" s="138">
        <f t="shared" ca="1" si="3"/>
        <v>69.746368910723504</v>
      </c>
      <c r="G859" s="218">
        <f>'StockBond Returns'!C849</f>
        <v>1941.2499999999361</v>
      </c>
      <c r="H859" s="138">
        <f t="shared" ca="1" si="1"/>
        <v>0.34355282984776631</v>
      </c>
      <c r="I859" s="138">
        <f t="shared" ca="1" si="4"/>
        <v>4.1084195295404324</v>
      </c>
      <c r="J859" s="41">
        <f t="shared" ca="1" si="5"/>
        <v>0.12165220001123767</v>
      </c>
      <c r="K859" s="41">
        <f t="shared" ca="1" si="6"/>
        <v>-0.14330046558456211</v>
      </c>
      <c r="L859" s="41">
        <f t="shared" ca="1" si="7"/>
        <v>4.6980383700095496E-2</v>
      </c>
      <c r="M859" s="41">
        <f t="shared" ca="1" si="10"/>
        <v>-2.0055674904917886E-2</v>
      </c>
      <c r="N859" s="219">
        <f t="shared" ca="1" si="11"/>
        <v>2.9698262515850799E-2</v>
      </c>
    </row>
    <row r="860" spans="1:14" ht="13" x14ac:dyDescent="0.15">
      <c r="A860" s="166">
        <f t="shared" si="8"/>
        <v>5</v>
      </c>
      <c r="B860" s="166">
        <f t="shared" si="9"/>
        <v>1941</v>
      </c>
      <c r="C860" s="41">
        <f ca="1">'StockBond Returns'!W850</f>
        <v>-2.2284368286632435E-4</v>
      </c>
      <c r="D860" s="217">
        <f>'StockBond Returns'!M850</f>
        <v>11.92883336</v>
      </c>
      <c r="E860" s="41">
        <f t="shared" si="0"/>
        <v>5.9415247276117536E-2</v>
      </c>
      <c r="F860" s="138">
        <f t="shared" ca="1" si="3"/>
        <v>69.387350101738988</v>
      </c>
      <c r="G860" s="218">
        <f>'StockBond Returns'!C850</f>
        <v>1941.3333333332694</v>
      </c>
      <c r="H860" s="138">
        <f t="shared" ca="1" si="1"/>
        <v>0.34355554701078012</v>
      </c>
      <c r="I860" s="138">
        <f t="shared" ca="1" si="4"/>
        <v>4.1147278720738036</v>
      </c>
      <c r="J860" s="41">
        <f t="shared" ca="1" si="5"/>
        <v>0.12482334856406907</v>
      </c>
      <c r="K860" s="41">
        <f t="shared" ca="1" si="6"/>
        <v>-0.14461388272399212</v>
      </c>
      <c r="L860" s="41">
        <f t="shared" ca="1" si="7"/>
        <v>4.5725262427837698E-2</v>
      </c>
      <c r="M860" s="41">
        <f t="shared" ca="1" si="10"/>
        <v>-1.403568987546977E-2</v>
      </c>
      <c r="N860" s="219">
        <f t="shared" ca="1" si="11"/>
        <v>2.9672916908974351E-2</v>
      </c>
    </row>
    <row r="861" spans="1:14" ht="13" x14ac:dyDescent="0.15">
      <c r="A861" s="166">
        <f t="shared" si="8"/>
        <v>6</v>
      </c>
      <c r="B861" s="166">
        <f t="shared" si="9"/>
        <v>1941</v>
      </c>
      <c r="C861" s="41">
        <f ca="1">'StockBond Returns'!W851</f>
        <v>2.5775223963627907E-2</v>
      </c>
      <c r="D861" s="217">
        <f>'StockBond Returns'!M851</f>
        <v>12.275106470000001</v>
      </c>
      <c r="E861" s="41">
        <f t="shared" si="0"/>
        <v>5.8232844250433617E-2</v>
      </c>
      <c r="F861" s="138">
        <f t="shared" ca="1" si="3"/>
        <v>70.82341382267505</v>
      </c>
      <c r="G861" s="218">
        <f>'StockBond Returns'!C851</f>
        <v>1941.4166666666026</v>
      </c>
      <c r="H861" s="138">
        <f t="shared" ca="1" si="1"/>
        <v>0.34368740220165361</v>
      </c>
      <c r="I861" s="138">
        <f t="shared" ca="1" si="4"/>
        <v>4.1172996559996555</v>
      </c>
      <c r="J861" s="41">
        <f t="shared" ca="1" si="5"/>
        <v>0.12784052407918312</v>
      </c>
      <c r="K861" s="41">
        <f t="shared" ca="1" si="6"/>
        <v>-0.14514818152432396</v>
      </c>
      <c r="L861" s="41">
        <f t="shared" ca="1" si="7"/>
        <v>4.5427931465724214E-2</v>
      </c>
      <c r="M861" s="41">
        <f t="shared" ca="1" si="10"/>
        <v>-1.0632320343208268E-2</v>
      </c>
      <c r="N861" s="219">
        <f t="shared" ca="1" si="11"/>
        <v>2.9658068896156724E-2</v>
      </c>
    </row>
    <row r="862" spans="1:14" ht="13" x14ac:dyDescent="0.15">
      <c r="A862" s="166">
        <f t="shared" si="8"/>
        <v>7</v>
      </c>
      <c r="B862" s="166">
        <f t="shared" si="9"/>
        <v>1941</v>
      </c>
      <c r="C862" s="41">
        <f ca="1">'StockBond Returns'!W852</f>
        <v>4.812319631400766E-2</v>
      </c>
      <c r="D862" s="217">
        <f>'StockBond Returns'!M852</f>
        <v>12.90697947</v>
      </c>
      <c r="E862" s="41">
        <f t="shared" si="0"/>
        <v>5.6238730557537642E-2</v>
      </c>
      <c r="F862" s="138">
        <f t="shared" ca="1" si="3"/>
        <v>73.871436131163392</v>
      </c>
      <c r="G862" s="218">
        <f>'StockBond Returns'!C852</f>
        <v>1941.4999999999359</v>
      </c>
      <c r="H862" s="138">
        <f t="shared" ca="1" si="1"/>
        <v>0.34620298270657074</v>
      </c>
      <c r="I862" s="138">
        <f t="shared" ca="1" si="4"/>
        <v>4.1230843448853518</v>
      </c>
      <c r="J862" s="41">
        <f t="shared" ca="1" si="5"/>
        <v>0.1282901121616018</v>
      </c>
      <c r="K862" s="41">
        <f t="shared" ca="1" si="6"/>
        <v>-0.14634753894697472</v>
      </c>
      <c r="L862" s="41">
        <f t="shared" ca="1" si="7"/>
        <v>4.4320456384463025E-2</v>
      </c>
      <c r="M862" s="41">
        <f t="shared" ca="1" si="10"/>
        <v>-5.7141946353903572E-3</v>
      </c>
      <c r="N862" s="219">
        <f t="shared" ca="1" si="11"/>
        <v>2.96508611620569E-2</v>
      </c>
    </row>
    <row r="863" spans="1:14" ht="13" x14ac:dyDescent="0.15">
      <c r="A863" s="166">
        <f t="shared" si="8"/>
        <v>8</v>
      </c>
      <c r="B863" s="166">
        <f t="shared" si="9"/>
        <v>1941</v>
      </c>
      <c r="C863" s="41">
        <f ca="1">'StockBond Returns'!W853</f>
        <v>-1.6518125633120703E-2</v>
      </c>
      <c r="D863" s="217">
        <f>'StockBond Returns'!M853</f>
        <v>12.62186251</v>
      </c>
      <c r="E863" s="41">
        <f t="shared" si="0"/>
        <v>5.7113804983524578E-2</v>
      </c>
      <c r="F863" s="138">
        <f t="shared" ca="1" si="3"/>
        <v>72.310734110106125</v>
      </c>
      <c r="G863" s="218">
        <f>'StockBond Returns'!C853</f>
        <v>1941.5833333332691</v>
      </c>
      <c r="H863" s="138">
        <f t="shared" ca="1" si="1"/>
        <v>0.34416176384834163</v>
      </c>
      <c r="I863" s="138">
        <f t="shared" ca="1" si="4"/>
        <v>4.1260544502340935</v>
      </c>
      <c r="J863" s="41">
        <f t="shared" ca="1" si="5"/>
        <v>0.13061703453958939</v>
      </c>
      <c r="K863" s="41">
        <f t="shared" ca="1" si="6"/>
        <v>-0.14696203344071468</v>
      </c>
      <c r="L863" s="41">
        <f t="shared" ca="1" si="7"/>
        <v>4.3932525210356843E-2</v>
      </c>
      <c r="M863" s="41">
        <f t="shared" ca="1" si="10"/>
        <v>-2.7191553857974782E-3</v>
      </c>
      <c r="N863" s="219">
        <f t="shared" ca="1" si="11"/>
        <v>2.9655969355750031E-2</v>
      </c>
    </row>
    <row r="864" spans="1:14" ht="13" x14ac:dyDescent="0.15">
      <c r="A864" s="166">
        <f t="shared" si="8"/>
        <v>9</v>
      </c>
      <c r="B864" s="166">
        <f t="shared" si="9"/>
        <v>1941</v>
      </c>
      <c r="C864" s="41">
        <f ca="1">'StockBond Returns'!W854</f>
        <v>-1.6206002996713115E-2</v>
      </c>
      <c r="D864" s="217">
        <f>'StockBond Returns'!M854</f>
        <v>12.233560369999999</v>
      </c>
      <c r="E864" s="41">
        <f t="shared" si="0"/>
        <v>5.8371176082650092E-2</v>
      </c>
      <c r="F864" s="138">
        <f t="shared" ca="1" si="3"/>
        <v>70.800281859151156</v>
      </c>
      <c r="G864" s="218">
        <f>'StockBond Returns'!C854</f>
        <v>1941.6666666666024</v>
      </c>
      <c r="H864" s="138">
        <f t="shared" ca="1" si="1"/>
        <v>0.34439130992514744</v>
      </c>
      <c r="I864" s="138">
        <f t="shared" ca="1" si="4"/>
        <v>4.128371134866855</v>
      </c>
      <c r="J864" s="41">
        <f t="shared" ca="1" si="5"/>
        <v>0.13289974371015467</v>
      </c>
      <c r="K864" s="41">
        <f t="shared" ca="1" si="6"/>
        <v>-0.14744072585564794</v>
      </c>
      <c r="L864" s="41">
        <f t="shared" ca="1" si="7"/>
        <v>4.3716407839714533E-2</v>
      </c>
      <c r="M864" s="41">
        <f t="shared" ca="1" si="10"/>
        <v>-1.7117189418125456E-4</v>
      </c>
      <c r="N864" s="219">
        <f t="shared" ca="1" si="11"/>
        <v>2.9670323357656975E-2</v>
      </c>
    </row>
    <row r="865" spans="1:14" ht="13" x14ac:dyDescent="0.15">
      <c r="A865" s="166">
        <f t="shared" si="8"/>
        <v>10</v>
      </c>
      <c r="B865" s="166">
        <f t="shared" si="9"/>
        <v>1941</v>
      </c>
      <c r="C865" s="41">
        <f ca="1">'StockBond Returns'!W855</f>
        <v>-5.7881540185184446E-2</v>
      </c>
      <c r="D865" s="217">
        <f>'StockBond Returns'!M855</f>
        <v>11.199504259999999</v>
      </c>
      <c r="E865" s="41">
        <f t="shared" si="0"/>
        <v>6.2144833234788199E-2</v>
      </c>
      <c r="F865" s="138">
        <f t="shared" ca="1" si="3"/>
        <v>66.377795089118024</v>
      </c>
      <c r="G865" s="218">
        <f>'StockBond Returns'!C855</f>
        <v>1941.7499999999357</v>
      </c>
      <c r="H865" s="138">
        <f t="shared" ca="1" si="1"/>
        <v>0.34375308385884856</v>
      </c>
      <c r="I865" s="138">
        <f t="shared" ca="1" si="4"/>
        <v>4.1282830517938862</v>
      </c>
      <c r="J865" s="41">
        <f t="shared" ca="1" si="5"/>
        <v>0.13678364688826394</v>
      </c>
      <c r="K865" s="41">
        <f t="shared" ca="1" si="6"/>
        <v>-0.14742253523261839</v>
      </c>
      <c r="L865" s="41">
        <f t="shared" ca="1" si="7"/>
        <v>4.4117520050241055E-2</v>
      </c>
      <c r="M865" s="41">
        <f t="shared" ca="1" si="10"/>
        <v>1.4902315491465146E-3</v>
      </c>
      <c r="N865" s="219">
        <f t="shared" ca="1" si="11"/>
        <v>2.9699952610796769E-2</v>
      </c>
    </row>
    <row r="866" spans="1:14" ht="13" x14ac:dyDescent="0.15">
      <c r="A866" s="166">
        <f t="shared" si="8"/>
        <v>11</v>
      </c>
      <c r="B866" s="166">
        <f t="shared" si="9"/>
        <v>1941</v>
      </c>
      <c r="C866" s="41">
        <f ca="1">'StockBond Returns'!W856</f>
        <v>-3.388378931366743E-2</v>
      </c>
      <c r="D866" s="217">
        <f>'StockBond Returns'!M856</f>
        <v>10.5599799</v>
      </c>
      <c r="E866" s="41">
        <f t="shared" si="0"/>
        <v>6.4848574972192902E-2</v>
      </c>
      <c r="F866" s="138">
        <f t="shared" ca="1" si="3"/>
        <v>63.796558438423112</v>
      </c>
      <c r="G866" s="218">
        <f>'StockBond Returns'!C856</f>
        <v>1941.8333333332689</v>
      </c>
      <c r="H866" s="138">
        <f t="shared" ca="1" si="1"/>
        <v>0.34475965857183061</v>
      </c>
      <c r="I866" s="138">
        <f t="shared" ca="1" si="4"/>
        <v>4.1290454152831249</v>
      </c>
      <c r="J866" s="41">
        <f t="shared" ca="1" si="5"/>
        <v>0.13767468847931519</v>
      </c>
      <c r="K866" s="41">
        <f t="shared" ca="1" si="6"/>
        <v>-0.14757995029239956</v>
      </c>
      <c r="L866" s="41">
        <f t="shared" ca="1" si="7"/>
        <v>4.4306621903356547E-2</v>
      </c>
      <c r="M866" s="41">
        <f t="shared" ca="1" si="10"/>
        <v>2.7352982627368849E-3</v>
      </c>
      <c r="N866" s="219">
        <f t="shared" ca="1" si="11"/>
        <v>2.9734106702383911E-2</v>
      </c>
    </row>
    <row r="867" spans="1:14" ht="13" x14ac:dyDescent="0.15">
      <c r="A867" s="166">
        <f t="shared" si="8"/>
        <v>12</v>
      </c>
      <c r="B867" s="166">
        <f t="shared" si="9"/>
        <v>1941</v>
      </c>
      <c r="C867" s="41">
        <f ca="1">'StockBond Returns'!W857</f>
        <v>-3.8703009971623396E-2</v>
      </c>
      <c r="D867" s="217">
        <f>'StockBond Returns'!M857</f>
        <v>10.00622297</v>
      </c>
      <c r="E867" s="41">
        <f t="shared" si="0"/>
        <v>6.7468904500635973E-2</v>
      </c>
      <c r="F867" s="138">
        <f t="shared" ca="1" si="3"/>
        <v>60.996023178957259</v>
      </c>
      <c r="G867" s="218">
        <f>'StockBond Returns'!C857</f>
        <v>1941.9166666666022</v>
      </c>
      <c r="H867" s="138">
        <f t="shared" ca="1" si="1"/>
        <v>0.3429445718983038</v>
      </c>
      <c r="I867" s="138">
        <f t="shared" ca="1" si="4"/>
        <v>4.1281822991929973</v>
      </c>
      <c r="J867" s="41">
        <f t="shared" ca="1" si="5"/>
        <v>0.13974036028140846</v>
      </c>
      <c r="K867" s="41">
        <f t="shared" ca="1" si="6"/>
        <v>-0.1474017271890754</v>
      </c>
      <c r="L867" s="41">
        <f t="shared" ca="1" si="7"/>
        <v>4.4911477697588076E-2</v>
      </c>
      <c r="M867" s="41">
        <f t="shared" ca="1" si="10"/>
        <v>3.1168502134044651E-3</v>
      </c>
      <c r="N867" s="219">
        <f t="shared" ca="1" si="11"/>
        <v>2.9769834071363719E-2</v>
      </c>
    </row>
    <row r="868" spans="1:14" ht="13" x14ac:dyDescent="0.15">
      <c r="A868" s="166">
        <f t="shared" si="8"/>
        <v>1</v>
      </c>
      <c r="B868" s="166">
        <f t="shared" si="9"/>
        <v>1942</v>
      </c>
      <c r="C868" s="41">
        <f ca="1">'StockBond Returns'!W858</f>
        <v>2.8424153683008825E-3</v>
      </c>
      <c r="D868" s="217">
        <f>'StockBond Returns'!M858</f>
        <v>9.9659414900000005</v>
      </c>
      <c r="E868" s="41">
        <f t="shared" si="0"/>
        <v>6.76708745231656E-2</v>
      </c>
      <c r="F868" s="138">
        <f t="shared" ca="1" si="3"/>
        <v>60.825479849826422</v>
      </c>
      <c r="G868" s="218">
        <f>'StockBond Returns'!C858</f>
        <v>1941.9999999999354</v>
      </c>
      <c r="H868" s="138">
        <f t="shared" ca="1" si="1"/>
        <v>0.34300945122741178</v>
      </c>
      <c r="I868" s="138">
        <f t="shared" ca="1" si="4"/>
        <v>4.1275052754089545</v>
      </c>
      <c r="J868" s="41">
        <f t="shared" ca="1" si="5"/>
        <v>0.14134046802099354</v>
      </c>
      <c r="K868" s="41">
        <f t="shared" ca="1" si="6"/>
        <v>-0.14726187774724298</v>
      </c>
      <c r="L868" s="41">
        <f t="shared" ca="1" si="7"/>
        <v>4.5473942239012466E-2</v>
      </c>
      <c r="M868" s="41">
        <f t="shared" ca="1" si="10"/>
        <v>3.6994704225135067E-3</v>
      </c>
      <c r="N868" s="219">
        <f t="shared" ca="1" si="11"/>
        <v>2.9801554924753081E-2</v>
      </c>
    </row>
    <row r="869" spans="1:14" ht="13" x14ac:dyDescent="0.15">
      <c r="A869" s="166">
        <f t="shared" si="8"/>
        <v>2</v>
      </c>
      <c r="B869" s="166">
        <f t="shared" si="9"/>
        <v>1942</v>
      </c>
      <c r="C869" s="41">
        <f ca="1">'StockBond Returns'!W859</f>
        <v>-2.6127430342424918E-2</v>
      </c>
      <c r="D869" s="217">
        <f>'StockBond Returns'!M859</f>
        <v>9.5459630299999993</v>
      </c>
      <c r="E869" s="41">
        <f t="shared" si="0"/>
        <v>6.9878162206228445E-2</v>
      </c>
      <c r="F869" s="138">
        <f t="shared" ca="1" si="3"/>
        <v>58.902218866321839</v>
      </c>
      <c r="G869" s="218">
        <f>'StockBond Returns'!C859</f>
        <v>1942.0833333332687</v>
      </c>
      <c r="H869" s="138">
        <f t="shared" ca="1" si="1"/>
        <v>0.34299823368730054</v>
      </c>
      <c r="I869" s="138">
        <f t="shared" ca="1" si="4"/>
        <v>4.1271480075639193</v>
      </c>
      <c r="J869" s="41">
        <f t="shared" ca="1" si="5"/>
        <v>0.14271370085739798</v>
      </c>
      <c r="K869" s="41">
        <f t="shared" ca="1" si="6"/>
        <v>-0.14718806020768338</v>
      </c>
      <c r="L869" s="41">
        <f t="shared" ca="1" si="7"/>
        <v>4.5959533032637889E-2</v>
      </c>
      <c r="M869" s="41">
        <f t="shared" ca="1" si="10"/>
        <v>4.025016758248956E-3</v>
      </c>
      <c r="N869" s="219">
        <f t="shared" ca="1" si="11"/>
        <v>2.9832520386198672E-2</v>
      </c>
    </row>
    <row r="870" spans="1:14" ht="13" x14ac:dyDescent="0.15">
      <c r="A870" s="166">
        <f t="shared" si="8"/>
        <v>3</v>
      </c>
      <c r="B870" s="166">
        <f t="shared" si="9"/>
        <v>1942</v>
      </c>
      <c r="C870" s="41">
        <f ca="1">'StockBond Returns'!W860</f>
        <v>-5.0931859062531275E-2</v>
      </c>
      <c r="D870" s="217">
        <f>'StockBond Returns'!M860</f>
        <v>8.8163138399999994</v>
      </c>
      <c r="E870" s="41">
        <f t="shared" si="0"/>
        <v>7.4213044598239936E-2</v>
      </c>
      <c r="F870" s="138">
        <f t="shared" ca="1" si="3"/>
        <v>55.576690660561518</v>
      </c>
      <c r="G870" s="218">
        <f>'StockBond Returns'!C860</f>
        <v>1942.1666666666019</v>
      </c>
      <c r="H870" s="138">
        <f t="shared" ca="1" si="1"/>
        <v>0.34370961855123644</v>
      </c>
      <c r="I870" s="138">
        <f t="shared" ca="1" si="4"/>
        <v>4.1267264533351922</v>
      </c>
      <c r="J870" s="41">
        <f t="shared" ca="1" si="5"/>
        <v>0.14274242809831228</v>
      </c>
      <c r="K870" s="41">
        <f t="shared" ca="1" si="6"/>
        <v>-0.14710094358301884</v>
      </c>
      <c r="L870" s="41">
        <f t="shared" ca="1" si="7"/>
        <v>4.6461505528848424E-2</v>
      </c>
      <c r="M870" s="41">
        <f t="shared" ca="1" si="10"/>
        <v>4.3490152572978058E-3</v>
      </c>
      <c r="N870" s="219">
        <f t="shared" ca="1" si="11"/>
        <v>2.985679923803047E-2</v>
      </c>
    </row>
    <row r="871" spans="1:14" ht="13" x14ac:dyDescent="0.15">
      <c r="A871" s="166">
        <f t="shared" si="8"/>
        <v>4</v>
      </c>
      <c r="B871" s="166">
        <f t="shared" si="9"/>
        <v>1942</v>
      </c>
      <c r="C871" s="41">
        <f ca="1">'StockBond Returns'!W861</f>
        <v>-3.4425397225156848E-2</v>
      </c>
      <c r="D871" s="217">
        <f>'StockBond Returns'!M861</f>
        <v>8.3480865699999995</v>
      </c>
      <c r="E871" s="41">
        <f t="shared" si="0"/>
        <v>7.7393964420160541E-2</v>
      </c>
      <c r="F871" s="138">
        <f t="shared" ca="1" si="3"/>
        <v>53.331563729709522</v>
      </c>
      <c r="G871" s="218">
        <f>'StockBond Returns'!C861</f>
        <v>1942.2499999999352</v>
      </c>
      <c r="H871" s="138">
        <f t="shared" ca="1" si="1"/>
        <v>0.34396176214738855</v>
      </c>
      <c r="I871" s="138">
        <f t="shared" ca="1" si="4"/>
        <v>4.1271353856348147</v>
      </c>
      <c r="J871" s="41">
        <f t="shared" ca="1" si="5"/>
        <v>0.14357377690627415</v>
      </c>
      <c r="K871" s="41">
        <f t="shared" ca="1" si="6"/>
        <v>-0.14718545207132783</v>
      </c>
      <c r="L871" s="41">
        <f t="shared" ca="1" si="7"/>
        <v>4.6755803899308779E-2</v>
      </c>
      <c r="M871" s="41">
        <f t="shared" ca="1" si="10"/>
        <v>4.5554880556406552E-3</v>
      </c>
      <c r="N871" s="219">
        <f t="shared" ca="1" si="11"/>
        <v>2.9874497668967395E-2</v>
      </c>
    </row>
    <row r="872" spans="1:14" ht="13" x14ac:dyDescent="0.15">
      <c r="A872" s="166">
        <f t="shared" si="8"/>
        <v>5</v>
      </c>
      <c r="B872" s="166">
        <f t="shared" si="9"/>
        <v>1942</v>
      </c>
      <c r="C872" s="41">
        <f ca="1">'StockBond Returns'!W862</f>
        <v>4.1274738792141004E-2</v>
      </c>
      <c r="D872" s="217">
        <f>'StockBond Returns'!M862</f>
        <v>8.7850053199999998</v>
      </c>
      <c r="E872" s="41">
        <f t="shared" si="0"/>
        <v>7.4415161890875214E-2</v>
      </c>
      <c r="F872" s="138">
        <f t="shared" ca="1" si="3"/>
        <v>55.174651397995198</v>
      </c>
      <c r="G872" s="218">
        <f>'StockBond Returns'!C862</f>
        <v>1942.3333333332685</v>
      </c>
      <c r="H872" s="138">
        <f t="shared" ca="1" si="1"/>
        <v>0.34215255133786809</v>
      </c>
      <c r="I872" s="138">
        <f t="shared" ca="1" si="4"/>
        <v>4.1257323899619012</v>
      </c>
      <c r="J872" s="41">
        <f t="shared" ca="1" si="5"/>
        <v>0.14683347529540969</v>
      </c>
      <c r="K872" s="41">
        <f t="shared" ca="1" si="6"/>
        <v>-0.14689544413880828</v>
      </c>
      <c r="L872" s="41">
        <f t="shared" ca="1" si="7"/>
        <v>4.7517562388726509E-2</v>
      </c>
      <c r="M872" s="41">
        <f t="shared" ca="1" si="10"/>
        <v>2.674421791726278E-3</v>
      </c>
      <c r="N872" s="219">
        <f t="shared" ca="1" si="11"/>
        <v>2.988883639436004E-2</v>
      </c>
    </row>
    <row r="873" spans="1:14" ht="13" x14ac:dyDescent="0.15">
      <c r="A873" s="166">
        <f t="shared" si="8"/>
        <v>6</v>
      </c>
      <c r="B873" s="166">
        <f t="shared" si="9"/>
        <v>1942</v>
      </c>
      <c r="C873" s="41">
        <f ca="1">'StockBond Returns'!W863</f>
        <v>1.8990027604008017E-2</v>
      </c>
      <c r="D873" s="217">
        <f>'StockBond Returns'!M863</f>
        <v>8.8733844499999996</v>
      </c>
      <c r="E873" s="41">
        <f t="shared" si="0"/>
        <v>7.3848285461698887E-2</v>
      </c>
      <c r="F873" s="138">
        <f t="shared" ca="1" si="3"/>
        <v>55.873769513352094</v>
      </c>
      <c r="G873" s="218">
        <f>'StockBond Returns'!C863</f>
        <v>1942.4166666666017</v>
      </c>
      <c r="H873" s="138">
        <f t="shared" ca="1" si="1"/>
        <v>0.34384850673693285</v>
      </c>
      <c r="I873" s="138">
        <f t="shared" ca="1" si="4"/>
        <v>4.1258934944971815</v>
      </c>
      <c r="J873" s="41">
        <f t="shared" ca="1" si="5"/>
        <v>0.14974027647984167</v>
      </c>
      <c r="K873" s="41">
        <f t="shared" ca="1" si="6"/>
        <v>-0.14692875547202633</v>
      </c>
      <c r="L873" s="41">
        <f t="shared" ca="1" si="7"/>
        <v>4.7891560948058576E-2</v>
      </c>
      <c r="M873" s="41">
        <f t="shared" ca="1" si="10"/>
        <v>2.0872511635152691E-3</v>
      </c>
      <c r="N873" s="219">
        <f t="shared" ca="1" si="11"/>
        <v>2.990168823750795E-2</v>
      </c>
    </row>
    <row r="874" spans="1:14" ht="13" x14ac:dyDescent="0.15">
      <c r="A874" s="166">
        <f t="shared" si="8"/>
        <v>7</v>
      </c>
      <c r="B874" s="166">
        <f t="shared" si="9"/>
        <v>1942</v>
      </c>
      <c r="C874" s="41">
        <f ca="1">'StockBond Returns'!W864</f>
        <v>2.1663255590235644E-2</v>
      </c>
      <c r="D874" s="217">
        <f>'StockBond Returns'!M864</f>
        <v>9.0657621499999994</v>
      </c>
      <c r="E874" s="41">
        <f t="shared" si="0"/>
        <v>7.2652561001172983E-2</v>
      </c>
      <c r="F874" s="138">
        <f t="shared" ca="1" si="3"/>
        <v>56.732879878287058</v>
      </c>
      <c r="G874" s="218">
        <f>'StockBond Returns'!C864</f>
        <v>1942.499999999935</v>
      </c>
      <c r="H874" s="138">
        <f t="shared" ca="1" si="1"/>
        <v>0.34348241801078916</v>
      </c>
      <c r="I874" s="138">
        <f t="shared" ca="1" si="4"/>
        <v>4.1231729298013988</v>
      </c>
      <c r="J874" s="41">
        <f t="shared" ca="1" si="5"/>
        <v>0.15462681713413962</v>
      </c>
      <c r="K874" s="41">
        <f t="shared" ca="1" si="6"/>
        <v>-0.14636587936899514</v>
      </c>
      <c r="L874" s="41">
        <f t="shared" ca="1" si="7"/>
        <v>4.9009485362465188E-2</v>
      </c>
      <c r="M874" s="41">
        <f t="shared" ca="1" si="10"/>
        <v>2.1485108874008674E-5</v>
      </c>
      <c r="N874" s="219">
        <f t="shared" ca="1" si="11"/>
        <v>2.9917278971442481E-2</v>
      </c>
    </row>
    <row r="875" spans="1:14" ht="13" x14ac:dyDescent="0.15">
      <c r="A875" s="166">
        <f t="shared" si="8"/>
        <v>8</v>
      </c>
      <c r="B875" s="166">
        <f t="shared" si="9"/>
        <v>1942</v>
      </c>
      <c r="C875" s="41">
        <f ca="1">'StockBond Returns'!W865</f>
        <v>3.9718892311178715E-3</v>
      </c>
      <c r="D875" s="217">
        <f>'StockBond Returns'!M865</f>
        <v>9.0442997300000005</v>
      </c>
      <c r="E875" s="41">
        <f t="shared" si="0"/>
        <v>7.2783439837967423E-2</v>
      </c>
      <c r="F875" s="138">
        <f t="shared" ca="1" si="3"/>
        <v>56.613369900797963</v>
      </c>
      <c r="G875" s="218">
        <f>'StockBond Returns'!C865</f>
        <v>1942.5833333332682</v>
      </c>
      <c r="H875" s="138">
        <f t="shared" ca="1" si="1"/>
        <v>0.34337631684994369</v>
      </c>
      <c r="I875" s="138">
        <f t="shared" ca="1" si="4"/>
        <v>4.1223874828030018</v>
      </c>
      <c r="J875" s="41">
        <f t="shared" ca="1" si="5"/>
        <v>0.15757045480031562</v>
      </c>
      <c r="K875" s="41">
        <f t="shared" ca="1" si="6"/>
        <v>-0.14620323469753338</v>
      </c>
      <c r="L875" s="41">
        <f t="shared" ca="1" si="7"/>
        <v>4.9645310770193296E-2</v>
      </c>
      <c r="M875" s="41">
        <f t="shared" ca="1" si="10"/>
        <v>-8.8873461931249231E-4</v>
      </c>
      <c r="N875" s="219">
        <f t="shared" ca="1" si="11"/>
        <v>2.9931268224159431E-2</v>
      </c>
    </row>
    <row r="876" spans="1:14" ht="13" x14ac:dyDescent="0.15">
      <c r="A876" s="166">
        <f t="shared" si="8"/>
        <v>9</v>
      </c>
      <c r="B876" s="166">
        <f t="shared" si="9"/>
        <v>1942</v>
      </c>
      <c r="C876" s="41">
        <f ca="1">'StockBond Returns'!W866</f>
        <v>2.4642683451109877E-2</v>
      </c>
      <c r="D876" s="217">
        <f>'StockBond Returns'!M866</f>
        <v>9.2556214400000005</v>
      </c>
      <c r="E876" s="41">
        <f t="shared" si="0"/>
        <v>7.152122410053971E-2</v>
      </c>
      <c r="F876" s="138">
        <f t="shared" ca="1" si="3"/>
        <v>57.65663722363324</v>
      </c>
      <c r="G876" s="218">
        <f>'StockBond Returns'!C866</f>
        <v>1942.6666666666015</v>
      </c>
      <c r="H876" s="138">
        <f t="shared" ca="1" si="1"/>
        <v>0.34363943931291607</v>
      </c>
      <c r="I876" s="138">
        <f t="shared" ca="1" si="4"/>
        <v>4.1216356121907705</v>
      </c>
      <c r="J876" s="41">
        <f t="shared" ca="1" si="5"/>
        <v>0.15969527257613536</v>
      </c>
      <c r="K876" s="41">
        <f t="shared" ca="1" si="6"/>
        <v>-0.14604748470965223</v>
      </c>
      <c r="L876" s="41">
        <f t="shared" ca="1" si="7"/>
        <v>5.0278651393665941E-2</v>
      </c>
      <c r="M876" s="41">
        <f t="shared" ca="1" si="10"/>
        <v>-1.6315206303034735E-3</v>
      </c>
      <c r="N876" s="219">
        <f t="shared" ca="1" si="11"/>
        <v>2.9943122833675628E-2</v>
      </c>
    </row>
    <row r="877" spans="1:14" ht="13" x14ac:dyDescent="0.15">
      <c r="A877" s="166">
        <f t="shared" si="8"/>
        <v>10</v>
      </c>
      <c r="B877" s="166">
        <f t="shared" si="9"/>
        <v>1942</v>
      </c>
      <c r="C877" s="41">
        <f ca="1">'StockBond Returns'!W867</f>
        <v>4.0350986807187891E-2</v>
      </c>
      <c r="D877" s="217">
        <f>'StockBond Returns'!M867</f>
        <v>9.7021722100000005</v>
      </c>
      <c r="E877" s="41">
        <f t="shared" si="0"/>
        <v>6.9034851080529314E-2</v>
      </c>
      <c r="F877" s="138">
        <f t="shared" ca="1" si="3"/>
        <v>59.625633801795821</v>
      </c>
      <c r="G877" s="218">
        <f>'StockBond Returns'!C867</f>
        <v>1942.7499999999347</v>
      </c>
      <c r="H877" s="138">
        <f t="shared" ca="1" si="1"/>
        <v>0.34302056250742913</v>
      </c>
      <c r="I877" s="138">
        <f t="shared" ca="1" si="4"/>
        <v>4.1209030908393514</v>
      </c>
      <c r="J877" s="41">
        <f t="shared" ca="1" si="5"/>
        <v>0.16137870532937115</v>
      </c>
      <c r="K877" s="41">
        <f t="shared" ca="1" si="6"/>
        <v>-0.14589568826194177</v>
      </c>
      <c r="L877" s="41">
        <f t="shared" ca="1" si="7"/>
        <v>5.0911886302456688E-2</v>
      </c>
      <c r="M877" s="41">
        <f t="shared" ca="1" si="10"/>
        <v>-1.787658661469016E-3</v>
      </c>
      <c r="N877" s="219">
        <f t="shared" ca="1" si="11"/>
        <v>2.9951211358158807E-2</v>
      </c>
    </row>
    <row r="878" spans="1:14" ht="13" x14ac:dyDescent="0.15">
      <c r="A878" s="166">
        <f t="shared" si="8"/>
        <v>11</v>
      </c>
      <c r="B878" s="166">
        <f t="shared" si="9"/>
        <v>1942</v>
      </c>
      <c r="C878" s="41">
        <f ca="1">'StockBond Returns'!W868</f>
        <v>-1.2396128762538698E-2</v>
      </c>
      <c r="D878" s="217">
        <f>'StockBond Returns'!M868</f>
        <v>9.4776973899999994</v>
      </c>
      <c r="E878" s="41">
        <f t="shared" si="0"/>
        <v>7.0255429871347697E-2</v>
      </c>
      <c r="F878" s="138">
        <f t="shared" ca="1" si="3"/>
        <v>58.547738332194392</v>
      </c>
      <c r="G878" s="218">
        <f>'StockBond Returns'!C868</f>
        <v>1942.833333333268</v>
      </c>
      <c r="H878" s="138">
        <f t="shared" ca="1" si="1"/>
        <v>0.34277471037695822</v>
      </c>
      <c r="I878" s="138">
        <f t="shared" ca="1" si="4"/>
        <v>4.1189181426444792</v>
      </c>
      <c r="J878" s="41">
        <f t="shared" ca="1" si="5"/>
        <v>0.16500992748367782</v>
      </c>
      <c r="K878" s="41">
        <f t="shared" ca="1" si="6"/>
        <v>-0.1454840867799253</v>
      </c>
      <c r="L878" s="41">
        <f t="shared" ca="1" si="7"/>
        <v>5.1874087620467524E-2</v>
      </c>
      <c r="M878" s="41">
        <f t="shared" ca="1" si="10"/>
        <v>-2.452691026638032E-3</v>
      </c>
      <c r="N878" s="219">
        <f t="shared" ca="1" si="11"/>
        <v>2.9961540777822034E-2</v>
      </c>
    </row>
    <row r="879" spans="1:14" ht="13" x14ac:dyDescent="0.15">
      <c r="A879" s="166">
        <f t="shared" si="8"/>
        <v>12</v>
      </c>
      <c r="B879" s="166">
        <f t="shared" si="9"/>
        <v>1942</v>
      </c>
      <c r="C879" s="41">
        <f ca="1">'StockBond Returns'!W869</f>
        <v>3.7398527250990063E-2</v>
      </c>
      <c r="D879" s="217">
        <f>'StockBond Returns'!M869</f>
        <v>9.8700748699999998</v>
      </c>
      <c r="E879" s="41">
        <f t="shared" si="0"/>
        <v>6.8158177023534577E-2</v>
      </c>
      <c r="F879" s="138">
        <f t="shared" ca="1" si="3"/>
        <v>60.381743539970856</v>
      </c>
      <c r="G879" s="218">
        <f>'StockBond Returns'!C869</f>
        <v>1942.9166666666013</v>
      </c>
      <c r="H879" s="138">
        <f t="shared" ca="1" si="1"/>
        <v>0.3429591304322499</v>
      </c>
      <c r="I879" s="138">
        <f t="shared" ca="1" si="4"/>
        <v>4.1189327011784247</v>
      </c>
      <c r="J879" s="41">
        <f t="shared" ca="1" si="5"/>
        <v>0.16642445648819582</v>
      </c>
      <c r="K879" s="41">
        <f t="shared" ca="1" si="6"/>
        <v>-0.14548710710092405</v>
      </c>
      <c r="L879" s="41">
        <f t="shared" ca="1" si="7"/>
        <v>5.2331389094762759E-2</v>
      </c>
      <c r="M879" s="41">
        <f t="shared" ca="1" si="10"/>
        <v>-2.2405982449904549E-3</v>
      </c>
      <c r="N879" s="219">
        <f t="shared" ca="1" si="11"/>
        <v>2.9970684532587524E-2</v>
      </c>
    </row>
    <row r="880" spans="1:14" ht="13" x14ac:dyDescent="0.15">
      <c r="A880" s="166">
        <f t="shared" si="8"/>
        <v>1</v>
      </c>
      <c r="B880" s="166">
        <f t="shared" si="9"/>
        <v>1943</v>
      </c>
      <c r="C880" s="41">
        <f ca="1">'StockBond Returns'!W870</f>
        <v>5.9948972234428494E-2</v>
      </c>
      <c r="D880" s="217">
        <f>'StockBond Returns'!M870</f>
        <v>10.583113969999999</v>
      </c>
      <c r="E880" s="41">
        <f t="shared" si="0"/>
        <v>6.4745073748364829E-2</v>
      </c>
      <c r="F880" s="138">
        <f t="shared" ca="1" si="3"/>
        <v>63.638047829094873</v>
      </c>
      <c r="G880" s="218">
        <f>'StockBond Returns'!C870</f>
        <v>1942.9999999999345</v>
      </c>
      <c r="H880" s="138">
        <f t="shared" ca="1" si="1"/>
        <v>0.34335417499139304</v>
      </c>
      <c r="I880" s="138">
        <f t="shared" ca="1" si="4"/>
        <v>4.1192774249424051</v>
      </c>
      <c r="J880" s="41">
        <f t="shared" ca="1" si="5"/>
        <v>0.16755742561702647</v>
      </c>
      <c r="K880" s="41">
        <f t="shared" ca="1" si="6"/>
        <v>-0.1455586174340292</v>
      </c>
      <c r="L880" s="41">
        <f t="shared" ca="1" si="7"/>
        <v>5.2707704032359581E-2</v>
      </c>
      <c r="M880" s="41">
        <f t="shared" ca="1" si="10"/>
        <v>-1.9934197336026749E-3</v>
      </c>
      <c r="N880" s="219">
        <f t="shared" ca="1" si="11"/>
        <v>2.997955684529565E-2</v>
      </c>
    </row>
    <row r="881" spans="1:14" ht="13" x14ac:dyDescent="0.15">
      <c r="A881" s="166">
        <f t="shared" si="8"/>
        <v>2</v>
      </c>
      <c r="B881" s="166">
        <f t="shared" si="9"/>
        <v>1943</v>
      </c>
      <c r="C881" s="41">
        <f ca="1">'StockBond Returns'!W871</f>
        <v>4.1609616374148797E-2</v>
      </c>
      <c r="D881" s="217">
        <f>'StockBond Returns'!M871</f>
        <v>10.93939142</v>
      </c>
      <c r="E881" s="41">
        <f t="shared" si="0"/>
        <v>6.320638171753068E-2</v>
      </c>
      <c r="F881" s="138">
        <f t="shared" ca="1" si="3"/>
        <v>65.928361575570008</v>
      </c>
      <c r="G881" s="218">
        <f>'StockBond Returns'!C871</f>
        <v>1943.0833333332678</v>
      </c>
      <c r="H881" s="138">
        <f t="shared" ca="1" si="1"/>
        <v>0.34725776564640504</v>
      </c>
      <c r="I881" s="138">
        <f t="shared" ca="1" si="4"/>
        <v>4.1235369569015106</v>
      </c>
      <c r="J881" s="41">
        <f t="shared" ca="1" si="5"/>
        <v>0.1678472807800071</v>
      </c>
      <c r="K881" s="41">
        <f t="shared" ca="1" si="6"/>
        <v>-0.14644123844949752</v>
      </c>
      <c r="L881" s="41">
        <f t="shared" ca="1" si="7"/>
        <v>5.2088090193156855E-2</v>
      </c>
      <c r="M881" s="41">
        <f t="shared" ca="1" si="10"/>
        <v>-8.7495060894127175E-4</v>
      </c>
      <c r="N881" s="219">
        <f t="shared" ca="1" si="11"/>
        <v>2.9988705156069845E-2</v>
      </c>
    </row>
    <row r="882" spans="1:14" ht="13" x14ac:dyDescent="0.15">
      <c r="A882" s="166">
        <f t="shared" si="8"/>
        <v>3</v>
      </c>
      <c r="B882" s="166">
        <f t="shared" si="9"/>
        <v>1943</v>
      </c>
      <c r="C882" s="41">
        <f ca="1">'StockBond Returns'!W872</f>
        <v>2.4652087548528434E-2</v>
      </c>
      <c r="D882" s="217">
        <f>'StockBond Returns'!M872</f>
        <v>11.350431199999999</v>
      </c>
      <c r="E882" s="41">
        <f t="shared" si="0"/>
        <v>6.1551189879024158E-2</v>
      </c>
      <c r="F882" s="138">
        <f t="shared" ca="1" si="3"/>
        <v>67.197814922574977</v>
      </c>
      <c r="G882" s="218">
        <f>'StockBond Returns'!C872</f>
        <v>1943.166666666601</v>
      </c>
      <c r="H882" s="138">
        <f t="shared" ca="1" si="1"/>
        <v>0.34467545547957795</v>
      </c>
      <c r="I882" s="138">
        <f t="shared" ca="1" si="4"/>
        <v>4.1245027938298513</v>
      </c>
      <c r="J882" s="41">
        <f t="shared" ca="1" si="5"/>
        <v>0.16962996137001296</v>
      </c>
      <c r="K882" s="41">
        <f t="shared" ca="1" si="6"/>
        <v>-0.14664111674116642</v>
      </c>
      <c r="L882" s="41">
        <f t="shared" ca="1" si="7"/>
        <v>5.2312259948524176E-2</v>
      </c>
      <c r="M882" s="41">
        <f t="shared" ca="1" si="10"/>
        <v>-5.3884344661214723E-4</v>
      </c>
      <c r="N882" s="219">
        <f t="shared" ca="1" si="11"/>
        <v>3.0001315244196105E-2</v>
      </c>
    </row>
    <row r="883" spans="1:14" ht="13" x14ac:dyDescent="0.15">
      <c r="A883" s="166">
        <f t="shared" si="8"/>
        <v>4</v>
      </c>
      <c r="B883" s="166">
        <f t="shared" si="9"/>
        <v>1943</v>
      </c>
      <c r="C883" s="41">
        <f ca="1">'StockBond Returns'!W873</f>
        <v>-7.04824316174355E-3</v>
      </c>
      <c r="D883" s="217">
        <f>'StockBond Returns'!M873</f>
        <v>11.18397225</v>
      </c>
      <c r="E883" s="41">
        <f t="shared" si="0"/>
        <v>6.2206834818907923E-2</v>
      </c>
      <c r="F883" s="138">
        <f t="shared" ca="1" si="3"/>
        <v>66.381942284005362</v>
      </c>
      <c r="G883" s="218">
        <f>'StockBond Returns'!C873</f>
        <v>1943.2499999999343</v>
      </c>
      <c r="H883" s="138">
        <f t="shared" ca="1" si="1"/>
        <v>0.34411754321828342</v>
      </c>
      <c r="I883" s="138">
        <f t="shared" ca="1" si="4"/>
        <v>4.1246585749007458</v>
      </c>
      <c r="J883" s="41">
        <f t="shared" ca="1" si="5"/>
        <v>0.16953563937089022</v>
      </c>
      <c r="K883" s="41">
        <f t="shared" ca="1" si="6"/>
        <v>-0.14667334659929343</v>
      </c>
      <c r="L883" s="41">
        <f t="shared" ca="1" si="7"/>
        <v>5.2742248403718106E-2</v>
      </c>
      <c r="M883" s="41">
        <f t="shared" ca="1" si="10"/>
        <v>-6.0012829787214894E-4</v>
      </c>
      <c r="N883" s="219">
        <f t="shared" ca="1" si="11"/>
        <v>3.0012559322459782E-2</v>
      </c>
    </row>
    <row r="884" spans="1:14" ht="13" x14ac:dyDescent="0.15">
      <c r="A884" s="166">
        <f t="shared" si="8"/>
        <v>5</v>
      </c>
      <c r="B884" s="166">
        <f t="shared" si="9"/>
        <v>1943</v>
      </c>
      <c r="C884" s="41">
        <f ca="1">'StockBond Returns'!W874</f>
        <v>3.210014571910387E-2</v>
      </c>
      <c r="D884" s="217">
        <f>'StockBond Returns'!M874</f>
        <v>11.63934302</v>
      </c>
      <c r="E884" s="41">
        <f t="shared" si="0"/>
        <v>6.0457751063856868E-2</v>
      </c>
      <c r="F884" s="138">
        <f t="shared" ca="1" si="3"/>
        <v>68.157648537938982</v>
      </c>
      <c r="G884" s="218">
        <f>'StockBond Returns'!C874</f>
        <v>1943.3333333332675</v>
      </c>
      <c r="H884" s="138">
        <f t="shared" ca="1" si="1"/>
        <v>0.3433881790337136</v>
      </c>
      <c r="I884" s="138">
        <f t="shared" ca="1" si="4"/>
        <v>4.1258942025965917</v>
      </c>
      <c r="J884" s="41">
        <f t="shared" ca="1" si="5"/>
        <v>0.16927871452807008</v>
      </c>
      <c r="K884" s="41">
        <f t="shared" ca="1" si="6"/>
        <v>-0.14692890187889363</v>
      </c>
      <c r="L884" s="41">
        <f t="shared" ca="1" si="7"/>
        <v>5.2896717599396847E-2</v>
      </c>
      <c r="M884" s="41">
        <f t="shared" ca="1" si="10"/>
        <v>3.9220341843781981E-5</v>
      </c>
      <c r="N884" s="219">
        <f t="shared" ca="1" si="11"/>
        <v>3.002011478322179E-2</v>
      </c>
    </row>
    <row r="885" spans="1:14" ht="13" x14ac:dyDescent="0.15">
      <c r="A885" s="166">
        <f t="shared" si="8"/>
        <v>6</v>
      </c>
      <c r="B885" s="166">
        <f t="shared" si="9"/>
        <v>1943</v>
      </c>
      <c r="C885" s="41">
        <f ca="1">'StockBond Returns'!W875</f>
        <v>1.8386266965078654E-2</v>
      </c>
      <c r="D885" s="217">
        <f>'StockBond Returns'!M875</f>
        <v>11.75469406</v>
      </c>
      <c r="E885" s="41">
        <f t="shared" si="0"/>
        <v>6.0036198513362247E-2</v>
      </c>
      <c r="F885" s="138">
        <f t="shared" ca="1" si="3"/>
        <v>69.061111453903465</v>
      </c>
      <c r="G885" s="218">
        <f>'StockBond Returns'!C875</f>
        <v>1943.4166666666008</v>
      </c>
      <c r="H885" s="138">
        <f t="shared" ca="1" si="1"/>
        <v>0.34551388306666531</v>
      </c>
      <c r="I885" s="138">
        <f t="shared" ca="1" si="4"/>
        <v>4.1275595789263253</v>
      </c>
      <c r="J885" s="41">
        <f t="shared" ca="1" si="5"/>
        <v>0.169923323178506</v>
      </c>
      <c r="K885" s="41">
        <f t="shared" ca="1" si="6"/>
        <v>-0.14727309664755173</v>
      </c>
      <c r="L885" s="41">
        <f t="shared" ca="1" si="7"/>
        <v>5.2943717133868029E-2</v>
      </c>
      <c r="M885" s="41">
        <f t="shared" ca="1" si="10"/>
        <v>4.0381178800807938E-4</v>
      </c>
      <c r="N885" s="219">
        <f t="shared" ca="1" si="11"/>
        <v>3.0025891885445046E-2</v>
      </c>
    </row>
    <row r="886" spans="1:14" ht="13" x14ac:dyDescent="0.15">
      <c r="A886" s="166">
        <f t="shared" si="8"/>
        <v>7</v>
      </c>
      <c r="B886" s="166">
        <f t="shared" si="9"/>
        <v>1943</v>
      </c>
      <c r="C886" s="41">
        <f ca="1">'StockBond Returns'!W876</f>
        <v>-3.2182201268456771E-2</v>
      </c>
      <c r="D886" s="217">
        <f>'StockBond Returns'!M876</f>
        <v>11.135450349999999</v>
      </c>
      <c r="E886" s="41">
        <f t="shared" si="0"/>
        <v>6.2401641539805354E-2</v>
      </c>
      <c r="F886" s="138">
        <f t="shared" ca="1" si="3"/>
        <v>66.504178379529861</v>
      </c>
      <c r="G886" s="218">
        <f>'StockBond Returns'!C876</f>
        <v>1943.4999999999341</v>
      </c>
      <c r="H886" s="138">
        <f t="shared" ca="1" si="1"/>
        <v>0.34583082501155799</v>
      </c>
      <c r="I886" s="138">
        <f t="shared" ca="1" si="4"/>
        <v>4.129907985927094</v>
      </c>
      <c r="J886" s="41">
        <f t="shared" ca="1" si="5"/>
        <v>0.16865514967400586</v>
      </c>
      <c r="K886" s="41">
        <f t="shared" ca="1" si="6"/>
        <v>-0.14775798634398085</v>
      </c>
      <c r="L886" s="41">
        <f t="shared" ca="1" si="7"/>
        <v>5.2813741250270274E-2</v>
      </c>
      <c r="M886" s="41">
        <f t="shared" ca="1" si="10"/>
        <v>1.6334643829793993E-3</v>
      </c>
      <c r="N886" s="219">
        <f t="shared" ca="1" si="11"/>
        <v>3.0027801968875802E-2</v>
      </c>
    </row>
    <row r="887" spans="1:14" ht="13" x14ac:dyDescent="0.15">
      <c r="A887" s="166">
        <f t="shared" si="8"/>
        <v>8</v>
      </c>
      <c r="B887" s="166">
        <f t="shared" si="9"/>
        <v>1943</v>
      </c>
      <c r="C887" s="41">
        <f ca="1">'StockBond Returns'!W877</f>
        <v>1.6697104561909603E-2</v>
      </c>
      <c r="D887" s="217">
        <f>'StockBond Returns'!M877</f>
        <v>11.26784001</v>
      </c>
      <c r="E887" s="41">
        <f t="shared" si="0"/>
        <v>6.1874076979816825E-2</v>
      </c>
      <c r="F887" s="138">
        <f t="shared" ca="1" si="3"/>
        <v>67.263000401279243</v>
      </c>
      <c r="G887" s="218">
        <f>'StockBond Returns'!C877</f>
        <v>1943.5833333332673</v>
      </c>
      <c r="H887" s="138">
        <f t="shared" ca="1" si="1"/>
        <v>0.34681967206018349</v>
      </c>
      <c r="I887" s="138">
        <f t="shared" ca="1" si="4"/>
        <v>4.1333513411373337</v>
      </c>
      <c r="J887" s="41">
        <f t="shared" ca="1" si="5"/>
        <v>0.16613757511979133</v>
      </c>
      <c r="K887" s="41">
        <f t="shared" ca="1" si="6"/>
        <v>-0.14846796034229581</v>
      </c>
      <c r="L887" s="41">
        <f t="shared" ca="1" si="7"/>
        <v>5.2399200281210812E-2</v>
      </c>
      <c r="M887" s="41">
        <f t="shared" ca="1" si="10"/>
        <v>2.6595894684982024E-3</v>
      </c>
      <c r="N887" s="219">
        <f t="shared" ca="1" si="11"/>
        <v>3.00280083583414E-2</v>
      </c>
    </row>
    <row r="888" spans="1:14" ht="13" x14ac:dyDescent="0.15">
      <c r="A888" s="166">
        <f t="shared" si="8"/>
        <v>9</v>
      </c>
      <c r="B888" s="166">
        <f t="shared" si="9"/>
        <v>1943</v>
      </c>
      <c r="C888" s="41">
        <f ca="1">'StockBond Returns'!W878</f>
        <v>1.5408561623984214E-2</v>
      </c>
      <c r="D888" s="217">
        <f>'StockBond Returns'!M878</f>
        <v>11.42137497</v>
      </c>
      <c r="E888" s="41">
        <f t="shared" si="0"/>
        <v>6.1277566301196393E-2</v>
      </c>
      <c r="F888" s="138">
        <f t="shared" ca="1" si="3"/>
        <v>67.9472628236269</v>
      </c>
      <c r="G888" s="218">
        <f>'StockBond Returns'!C878</f>
        <v>1943.6666666666006</v>
      </c>
      <c r="H888" s="138">
        <f t="shared" ca="1" si="1"/>
        <v>0.34697024188830117</v>
      </c>
      <c r="I888" s="138">
        <f t="shared" ca="1" si="4"/>
        <v>4.1366821437127186</v>
      </c>
      <c r="J888" s="41">
        <f t="shared" ca="1" si="5"/>
        <v>0.1647661891285086</v>
      </c>
      <c r="K888" s="41">
        <f t="shared" ca="1" si="6"/>
        <v>-0.14915360284809609</v>
      </c>
      <c r="L888" s="41">
        <f t="shared" ca="1" si="7"/>
        <v>5.2010468625480533E-2</v>
      </c>
      <c r="M888" s="41">
        <f t="shared" ca="1" si="10"/>
        <v>3.6506214856655284E-3</v>
      </c>
      <c r="N888" s="219">
        <f t="shared" ca="1" si="11"/>
        <v>3.0027877746225371E-2</v>
      </c>
    </row>
    <row r="889" spans="1:14" ht="13" x14ac:dyDescent="0.15">
      <c r="A889" s="166">
        <f t="shared" si="8"/>
        <v>10</v>
      </c>
      <c r="B889" s="166">
        <f t="shared" si="9"/>
        <v>1943</v>
      </c>
      <c r="C889" s="41">
        <f ca="1">'StockBond Returns'!W879</f>
        <v>-6.832107056491842E-3</v>
      </c>
      <c r="D889" s="217">
        <f>'StockBond Returns'!M879</f>
        <v>11.225003299999999</v>
      </c>
      <c r="E889" s="41">
        <f t="shared" si="0"/>
        <v>6.2043416748928715E-2</v>
      </c>
      <c r="F889" s="138">
        <f t="shared" ca="1" si="3"/>
        <v>67.138440145769991</v>
      </c>
      <c r="G889" s="218">
        <f>'StockBond Returns'!C879</f>
        <v>1943.7499999999338</v>
      </c>
      <c r="H889" s="138">
        <f t="shared" ca="1" si="1"/>
        <v>0.34712485181975117</v>
      </c>
      <c r="I889" s="138">
        <f t="shared" ca="1" si="4"/>
        <v>4.1407864330250401</v>
      </c>
      <c r="J889" s="41">
        <f t="shared" ca="1" si="5"/>
        <v>0.16272729816270459</v>
      </c>
      <c r="K889" s="41">
        <f t="shared" ca="1" si="6"/>
        <v>-0.14999694983803169</v>
      </c>
      <c r="L889" s="41">
        <f t="shared" ca="1" si="7"/>
        <v>5.1421244441717917E-2</v>
      </c>
      <c r="M889" s="41">
        <f t="shared" ca="1" si="10"/>
        <v>4.8249963047879429E-3</v>
      </c>
      <c r="N889" s="219">
        <f t="shared" ca="1" si="11"/>
        <v>3.0027704195435666E-2</v>
      </c>
    </row>
    <row r="890" spans="1:14" ht="13" x14ac:dyDescent="0.15">
      <c r="A890" s="166">
        <f t="shared" si="8"/>
        <v>11</v>
      </c>
      <c r="B890" s="166">
        <f t="shared" si="9"/>
        <v>1943</v>
      </c>
      <c r="C890" s="41">
        <f ca="1">'StockBond Returns'!W880</f>
        <v>-5.3657498392258279E-2</v>
      </c>
      <c r="D890" s="217">
        <f>'StockBond Returns'!M880</f>
        <v>10.34015808</v>
      </c>
      <c r="E890" s="41">
        <f t="shared" si="0"/>
        <v>6.5855160156313597E-2</v>
      </c>
      <c r="F890" s="138">
        <f t="shared" ca="1" si="3"/>
        <v>63.207460400948278</v>
      </c>
      <c r="G890" s="218">
        <f>'StockBond Returns'!C880</f>
        <v>1943.8333333332671</v>
      </c>
      <c r="H890" s="138">
        <f t="shared" ca="1" si="1"/>
        <v>0.34687811898152487</v>
      </c>
      <c r="I890" s="138">
        <f t="shared" ca="1" si="4"/>
        <v>4.1448898416296069</v>
      </c>
      <c r="J890" s="41">
        <f t="shared" ca="1" si="5"/>
        <v>0.15939670829043395</v>
      </c>
      <c r="K890" s="41">
        <f t="shared" ca="1" si="6"/>
        <v>-0.15083844622592402</v>
      </c>
      <c r="L890" s="41">
        <f t="shared" ca="1" si="7"/>
        <v>5.0824630101851564E-2</v>
      </c>
      <c r="M890" s="41">
        <f t="shared" ca="1" si="10"/>
        <v>6.3054661650676636E-3</v>
      </c>
      <c r="N890" s="219">
        <f t="shared" ca="1" si="11"/>
        <v>3.0028476938586273E-2</v>
      </c>
    </row>
    <row r="891" spans="1:14" ht="13" x14ac:dyDescent="0.15">
      <c r="A891" s="166">
        <f t="shared" si="8"/>
        <v>12</v>
      </c>
      <c r="B891" s="166">
        <f t="shared" si="9"/>
        <v>1943</v>
      </c>
      <c r="C891" s="41">
        <f ca="1">'StockBond Returns'!W881</f>
        <v>4.7830488643866471E-2</v>
      </c>
      <c r="D891" s="217">
        <f>'StockBond Returns'!M881</f>
        <v>10.915069239999999</v>
      </c>
      <c r="E891" s="41">
        <f t="shared" si="0"/>
        <v>6.3308229797358576E-2</v>
      </c>
      <c r="F891" s="138">
        <f t="shared" ca="1" si="3"/>
        <v>65.867234648951211</v>
      </c>
      <c r="G891" s="218">
        <f>'StockBond Returns'!C881</f>
        <v>1943.9166666666003</v>
      </c>
      <c r="H891" s="138">
        <f t="shared" ca="1" si="1"/>
        <v>0.34749483560602851</v>
      </c>
      <c r="I891" s="138">
        <f t="shared" ca="1" si="4"/>
        <v>4.1494255468033856</v>
      </c>
      <c r="J891" s="41">
        <f t="shared" ca="1" si="5"/>
        <v>0.15654767629045252</v>
      </c>
      <c r="K891" s="41">
        <f t="shared" ca="1" si="6"/>
        <v>-0.15176665819391411</v>
      </c>
      <c r="L891" s="41">
        <f t="shared" ca="1" si="7"/>
        <v>5.0112659804434578E-2</v>
      </c>
      <c r="M891" s="41">
        <f t="shared" ca="1" si="10"/>
        <v>7.4030939170812715E-3</v>
      </c>
      <c r="N891" s="219">
        <f t="shared" ca="1" si="11"/>
        <v>3.0030551229197101E-2</v>
      </c>
    </row>
    <row r="892" spans="1:14" ht="13" x14ac:dyDescent="0.15">
      <c r="A892" s="166">
        <f t="shared" si="8"/>
        <v>1</v>
      </c>
      <c r="B892" s="166">
        <f t="shared" si="9"/>
        <v>1944</v>
      </c>
      <c r="C892" s="41">
        <f ca="1">'StockBond Returns'!W882</f>
        <v>1.4856512330604249E-2</v>
      </c>
      <c r="D892" s="217">
        <f>'StockBond Returns'!M882</f>
        <v>11.052412759999999</v>
      </c>
      <c r="E892" s="41">
        <f t="shared" si="0"/>
        <v>6.273899087532811E-2</v>
      </c>
      <c r="F892" s="138">
        <f t="shared" ca="1" si="3"/>
        <v>66.493134635780123</v>
      </c>
      <c r="G892" s="218">
        <f>'StockBond Returns'!C882</f>
        <v>1943.9999999999336</v>
      </c>
      <c r="H892" s="138">
        <f t="shared" ca="1" si="1"/>
        <v>0.34764268059884773</v>
      </c>
      <c r="I892" s="138">
        <f t="shared" ca="1" si="4"/>
        <v>4.15371405241084</v>
      </c>
      <c r="J892" s="41">
        <f t="shared" ca="1" si="5"/>
        <v>0.15415784403638888</v>
      </c>
      <c r="K892" s="41">
        <f t="shared" ca="1" si="6"/>
        <v>-0.15264241742935158</v>
      </c>
      <c r="L892" s="41">
        <f t="shared" ca="1" si="7"/>
        <v>4.9458360108905808E-2</v>
      </c>
      <c r="M892" s="41">
        <f t="shared" ca="1" si="10"/>
        <v>8.3598708986969417E-3</v>
      </c>
      <c r="N892" s="219">
        <f t="shared" ca="1" si="11"/>
        <v>3.0033974038800336E-2</v>
      </c>
    </row>
    <row r="893" spans="1:14" ht="13" x14ac:dyDescent="0.15">
      <c r="A893" s="166">
        <f t="shared" si="8"/>
        <v>2</v>
      </c>
      <c r="B893" s="166">
        <f t="shared" si="9"/>
        <v>1944</v>
      </c>
      <c r="C893" s="41">
        <f ca="1">'StockBond Returns'!W883</f>
        <v>2.4028154889493788E-3</v>
      </c>
      <c r="D893" s="217">
        <f>'StockBond Returns'!M883</f>
        <v>10.99442661</v>
      </c>
      <c r="E893" s="41">
        <f t="shared" si="0"/>
        <v>6.2977587666575005E-2</v>
      </c>
      <c r="F893" s="138">
        <f t="shared" ca="1" si="3"/>
        <v>66.304427367775347</v>
      </c>
      <c r="G893" s="218">
        <f>'StockBond Returns'!C883</f>
        <v>1944.0833333332669</v>
      </c>
      <c r="H893" s="138">
        <f t="shared" ca="1" si="1"/>
        <v>0.34797440726967727</v>
      </c>
      <c r="I893" s="138">
        <f t="shared" ca="1" si="4"/>
        <v>4.1544306940341125</v>
      </c>
      <c r="J893" s="41">
        <f t="shared" ca="1" si="5"/>
        <v>0.15330625256098807</v>
      </c>
      <c r="K893" s="41">
        <f t="shared" ca="1" si="6"/>
        <v>-0.1527885870872876</v>
      </c>
      <c r="L893" s="41">
        <f t="shared" ca="1" si="7"/>
        <v>4.9702476854180944E-2</v>
      </c>
      <c r="M893" s="41">
        <f t="shared" ca="1" si="10"/>
        <v>7.492048078020952E-3</v>
      </c>
      <c r="N893" s="219">
        <f t="shared" ca="1" si="11"/>
        <v>3.0038804220229143E-2</v>
      </c>
    </row>
    <row r="894" spans="1:14" ht="13" x14ac:dyDescent="0.15">
      <c r="A894" s="166">
        <f t="shared" si="8"/>
        <v>3</v>
      </c>
      <c r="B894" s="166">
        <f t="shared" si="9"/>
        <v>1944</v>
      </c>
      <c r="C894" s="41">
        <f ca="1">'StockBond Returns'!W884</f>
        <v>1.6274928941809891E-2</v>
      </c>
      <c r="D894" s="217">
        <f>'StockBond Returns'!M884</f>
        <v>11.15048035</v>
      </c>
      <c r="E894" s="41">
        <f t="shared" si="0"/>
        <v>6.2341117539837641E-2</v>
      </c>
      <c r="F894" s="138">
        <f t="shared" ca="1" si="3"/>
        <v>67.029889545691717</v>
      </c>
      <c r="G894" s="218">
        <f>'StockBond Returns'!C884</f>
        <v>1944.1666666666001</v>
      </c>
      <c r="H894" s="138">
        <f t="shared" ca="1" si="1"/>
        <v>0.34822651857085846</v>
      </c>
      <c r="I894" s="138">
        <f t="shared" ca="1" si="4"/>
        <v>4.157981757125393</v>
      </c>
      <c r="J894" s="41">
        <f t="shared" ca="1" si="5"/>
        <v>0.15091662542063644</v>
      </c>
      <c r="K894" s="41">
        <f t="shared" ca="1" si="6"/>
        <v>-0.15351213551886755</v>
      </c>
      <c r="L894" s="41">
        <f t="shared" ca="1" si="7"/>
        <v>4.9226411253871394E-2</v>
      </c>
      <c r="M894" s="41">
        <f t="shared" ca="1" si="10"/>
        <v>8.1170907062120268E-3</v>
      </c>
      <c r="N894" s="219">
        <f t="shared" ca="1" si="11"/>
        <v>3.0047072613657778E-2</v>
      </c>
    </row>
    <row r="895" spans="1:14" ht="13" x14ac:dyDescent="0.15">
      <c r="A895" s="166">
        <f t="shared" si="8"/>
        <v>4</v>
      </c>
      <c r="B895" s="166">
        <f t="shared" si="9"/>
        <v>1944</v>
      </c>
      <c r="C895" s="41">
        <f ca="1">'StockBond Returns'!W885</f>
        <v>-1.1636422490262267E-2</v>
      </c>
      <c r="D895" s="217">
        <f>'StockBond Returns'!M885</f>
        <v>11.0026721</v>
      </c>
      <c r="E895" s="41">
        <f t="shared" si="0"/>
        <v>6.2943506400595178E-2</v>
      </c>
      <c r="F895" s="138">
        <f t="shared" ca="1" si="3"/>
        <v>65.905727023783982</v>
      </c>
      <c r="G895" s="218">
        <f>'StockBond Returns'!C885</f>
        <v>1944.2499999999334</v>
      </c>
      <c r="H895" s="138">
        <f t="shared" ca="1" si="1"/>
        <v>0.34569479589645219</v>
      </c>
      <c r="I895" s="138">
        <f t="shared" ca="1" si="4"/>
        <v>4.1595590098035622</v>
      </c>
      <c r="J895" s="41">
        <f t="shared" ca="1" si="5"/>
        <v>0.14896755525672134</v>
      </c>
      <c r="K895" s="41">
        <f t="shared" ca="1" si="6"/>
        <v>-0.15383311311484438</v>
      </c>
      <c r="L895" s="41">
        <f t="shared" ca="1" si="7"/>
        <v>4.9242260628705958E-2</v>
      </c>
      <c r="M895" s="41">
        <f t="shared" ca="1" si="10"/>
        <v>8.4614118402894789E-3</v>
      </c>
      <c r="N895" s="219">
        <f t="shared" ca="1" si="11"/>
        <v>3.0056783029882496E-2</v>
      </c>
    </row>
    <row r="896" spans="1:14" ht="13" x14ac:dyDescent="0.15">
      <c r="A896" s="166">
        <f t="shared" si="8"/>
        <v>5</v>
      </c>
      <c r="B896" s="166">
        <f t="shared" si="9"/>
        <v>1944</v>
      </c>
      <c r="C896" s="41">
        <f ca="1">'StockBond Returns'!W886</f>
        <v>3.3951624986545484E-2</v>
      </c>
      <c r="D896" s="217">
        <f>'StockBond Returns'!M886</f>
        <v>11.33315299</v>
      </c>
      <c r="E896" s="41">
        <f t="shared" si="0"/>
        <v>6.1618349098541553E-2</v>
      </c>
      <c r="F896" s="138">
        <f t="shared" ca="1" si="3"/>
        <v>67.785901856194599</v>
      </c>
      <c r="G896" s="218">
        <f>'StockBond Returns'!C886</f>
        <v>1944.3333333332666</v>
      </c>
      <c r="H896" s="138">
        <f t="shared" ca="1" si="1"/>
        <v>0.34807128037787288</v>
      </c>
      <c r="I896" s="138">
        <f t="shared" ca="1" si="4"/>
        <v>4.164242111147721</v>
      </c>
      <c r="J896" s="41">
        <f t="shared" ca="1" si="5"/>
        <v>0.14500396572754282</v>
      </c>
      <c r="K896" s="41">
        <f t="shared" ca="1" si="6"/>
        <v>-0.15478471131196803</v>
      </c>
      <c r="L896" s="41">
        <f t="shared" ca="1" si="7"/>
        <v>4.8467072393557631E-2</v>
      </c>
      <c r="M896" s="41">
        <f t="shared" ca="1" si="10"/>
        <v>9.294447862234545E-3</v>
      </c>
      <c r="N896" s="219">
        <f t="shared" ca="1" si="11"/>
        <v>3.0069813466888352E-2</v>
      </c>
    </row>
    <row r="897" spans="1:14" ht="13" x14ac:dyDescent="0.15">
      <c r="A897" s="166">
        <f t="shared" si="8"/>
        <v>6</v>
      </c>
      <c r="B897" s="166">
        <f t="shared" si="9"/>
        <v>1944</v>
      </c>
      <c r="C897" s="41">
        <f ca="1">'StockBond Returns'!W887</f>
        <v>3.5654539483349366E-2</v>
      </c>
      <c r="D897" s="217">
        <f>'StockBond Returns'!M887</f>
        <v>11.81496076</v>
      </c>
      <c r="E897" s="41">
        <f t="shared" si="0"/>
        <v>5.981922645843811E-2</v>
      </c>
      <c r="F897" s="138">
        <f t="shared" ca="1" si="3"/>
        <v>69.842295368753625</v>
      </c>
      <c r="G897" s="218">
        <f>'StockBond Returns'!C887</f>
        <v>1944.4166666665999</v>
      </c>
      <c r="H897" s="138">
        <f t="shared" ca="1" si="1"/>
        <v>0.34815934025338308</v>
      </c>
      <c r="I897" s="138">
        <f t="shared" ca="1" si="4"/>
        <v>4.1668875683344391</v>
      </c>
      <c r="J897" s="41">
        <f t="shared" ca="1" si="5"/>
        <v>0.1399726408290396</v>
      </c>
      <c r="K897" s="41">
        <f t="shared" ca="1" si="6"/>
        <v>-0.15532131826934681</v>
      </c>
      <c r="L897" s="41">
        <f t="shared" ca="1" si="7"/>
        <v>4.819092024997329E-2</v>
      </c>
      <c r="M897" s="41">
        <f t="shared" ca="1" si="10"/>
        <v>9.5281457859279772E-3</v>
      </c>
      <c r="N897" s="219">
        <f t="shared" ca="1" si="11"/>
        <v>3.0090762814562164E-2</v>
      </c>
    </row>
    <row r="898" spans="1:14" ht="13" x14ac:dyDescent="0.15">
      <c r="A898" s="166">
        <f t="shared" si="8"/>
        <v>7</v>
      </c>
      <c r="B898" s="166">
        <f t="shared" si="9"/>
        <v>1944</v>
      </c>
      <c r="C898" s="41">
        <f ca="1">'StockBond Returns'!W888</f>
        <v>-1.7789068379211456E-2</v>
      </c>
      <c r="D898" s="217">
        <f>'StockBond Returns'!M888</f>
        <v>11.476909770000001</v>
      </c>
      <c r="E898" s="41">
        <f t="shared" si="0"/>
        <v>6.1065734158420593E-2</v>
      </c>
      <c r="F898" s="138">
        <f t="shared" ca="1" si="3"/>
        <v>68.257900090735021</v>
      </c>
      <c r="G898" s="218">
        <f>'StockBond Returns'!C888</f>
        <v>1944.4999999999332</v>
      </c>
      <c r="H898" s="138">
        <f t="shared" ca="1" si="1"/>
        <v>0.34735156509607146</v>
      </c>
      <c r="I898" s="138">
        <f t="shared" ca="1" si="4"/>
        <v>4.168408308418952</v>
      </c>
      <c r="J898" s="41">
        <f t="shared" ca="1" si="5"/>
        <v>0.13628251763233967</v>
      </c>
      <c r="K898" s="41">
        <f t="shared" ca="1" si="6"/>
        <v>-0.15562947827546891</v>
      </c>
      <c r="L898" s="41">
        <f t="shared" ca="1" si="7"/>
        <v>4.8187038361054313E-2</v>
      </c>
      <c r="M898" s="41">
        <f t="shared" ca="1" si="10"/>
        <v>9.3223196795304553E-3</v>
      </c>
      <c r="N898" s="219">
        <f t="shared" ca="1" si="11"/>
        <v>3.0116301453583388E-2</v>
      </c>
    </row>
    <row r="899" spans="1:14" ht="13" x14ac:dyDescent="0.15">
      <c r="A899" s="166">
        <f t="shared" si="8"/>
        <v>8</v>
      </c>
      <c r="B899" s="166">
        <f t="shared" si="9"/>
        <v>1944</v>
      </c>
      <c r="C899" s="41">
        <f ca="1">'StockBond Returns'!W889</f>
        <v>1.0482579763437022E-2</v>
      </c>
      <c r="D899" s="217">
        <f>'StockBond Returns'!M889</f>
        <v>11.550721599999999</v>
      </c>
      <c r="E899" s="41">
        <f t="shared" si="0"/>
        <v>6.0787338862015344E-2</v>
      </c>
      <c r="F899" s="138">
        <f t="shared" ca="1" si="3"/>
        <v>68.622426267337701</v>
      </c>
      <c r="G899" s="218">
        <f>'StockBond Returns'!C889</f>
        <v>1944.5833333332664</v>
      </c>
      <c r="H899" s="138">
        <f t="shared" ca="1" si="1"/>
        <v>0.34761455658719331</v>
      </c>
      <c r="I899" s="138">
        <f t="shared" ca="1" si="4"/>
        <v>4.1692031929459628</v>
      </c>
      <c r="J899" s="41">
        <f t="shared" ca="1" si="5"/>
        <v>0.13507052512173412</v>
      </c>
      <c r="K899" s="41">
        <f t="shared" ca="1" si="6"/>
        <v>-0.15579046276860131</v>
      </c>
      <c r="L899" s="41">
        <f t="shared" ca="1" si="7"/>
        <v>4.8361879693862964E-2</v>
      </c>
      <c r="M899" s="41">
        <f t="shared" ca="1" si="10"/>
        <v>8.6737973256258982E-3</v>
      </c>
      <c r="N899" s="219">
        <f t="shared" ca="1" si="11"/>
        <v>3.0140744462410694E-2</v>
      </c>
    </row>
    <row r="900" spans="1:14" ht="13" x14ac:dyDescent="0.15">
      <c r="A900" s="166">
        <f t="shared" si="8"/>
        <v>9</v>
      </c>
      <c r="B900" s="166">
        <f t="shared" si="9"/>
        <v>1944</v>
      </c>
      <c r="C900" s="41">
        <f ca="1">'StockBond Returns'!W890</f>
        <v>9.0584965688682122E-4</v>
      </c>
      <c r="D900" s="217">
        <f>'StockBond Returns'!M890</f>
        <v>11.490397160000001</v>
      </c>
      <c r="E900" s="41">
        <f t="shared" si="0"/>
        <v>6.1014596844448848E-2</v>
      </c>
      <c r="F900" s="138">
        <f t="shared" ca="1" si="3"/>
        <v>68.336658425512709</v>
      </c>
      <c r="G900" s="218">
        <f>'StockBond Returns'!C890</f>
        <v>1944.6666666665997</v>
      </c>
      <c r="H900" s="138">
        <f t="shared" ca="1" si="1"/>
        <v>0.34746113862745553</v>
      </c>
      <c r="I900" s="138">
        <f t="shared" ca="1" si="4"/>
        <v>4.1696940896851169</v>
      </c>
      <c r="J900" s="41">
        <f t="shared" ca="1" si="5"/>
        <v>0.13167879887370892</v>
      </c>
      <c r="K900" s="41">
        <f t="shared" ca="1" si="6"/>
        <v>-0.15588985128489918</v>
      </c>
      <c r="L900" s="41">
        <f t="shared" ca="1" si="7"/>
        <v>4.8603543724895726E-2</v>
      </c>
      <c r="M900" s="41">
        <f t="shared" ca="1" si="10"/>
        <v>7.9802955183716495E-3</v>
      </c>
      <c r="N900" s="219">
        <f t="shared" ca="1" si="11"/>
        <v>3.0170747787850345E-2</v>
      </c>
    </row>
    <row r="901" spans="1:14" ht="13" x14ac:dyDescent="0.15">
      <c r="A901" s="166">
        <f t="shared" si="8"/>
        <v>10</v>
      </c>
      <c r="B901" s="166">
        <f t="shared" si="9"/>
        <v>1944</v>
      </c>
      <c r="C901" s="41">
        <f ca="1">'StockBond Returns'!W891</f>
        <v>3.257369558495888E-3</v>
      </c>
      <c r="D901" s="217">
        <f>'StockBond Returns'!M891</f>
        <v>11.46646664</v>
      </c>
      <c r="E901" s="41">
        <f t="shared" si="0"/>
        <v>6.1105411823707184E-2</v>
      </c>
      <c r="F901" s="138">
        <f t="shared" ca="1" si="3"/>
        <v>68.210663228434129</v>
      </c>
      <c r="G901" s="218">
        <f>'StockBond Returns'!C891</f>
        <v>1944.7499999999329</v>
      </c>
      <c r="H901" s="138">
        <f t="shared" ca="1" si="1"/>
        <v>0.34733672227847229</v>
      </c>
      <c r="I901" s="138">
        <f t="shared" ca="1" si="4"/>
        <v>4.1699059601438373</v>
      </c>
      <c r="J901" s="41">
        <f t="shared" ca="1" si="5"/>
        <v>0.12918502807806731</v>
      </c>
      <c r="K901" s="41">
        <f t="shared" ca="1" si="6"/>
        <v>-0.15593274002294943</v>
      </c>
      <c r="L901" s="41">
        <f t="shared" ca="1" si="7"/>
        <v>4.8908258807897287E-2</v>
      </c>
      <c r="M901" s="41">
        <f t="shared" ca="1" si="10"/>
        <v>7.0323663366342881E-3</v>
      </c>
      <c r="N901" s="219">
        <f t="shared" ca="1" si="11"/>
        <v>3.0204020593267027E-2</v>
      </c>
    </row>
    <row r="902" spans="1:14" ht="13" x14ac:dyDescent="0.15">
      <c r="A902" s="166">
        <f t="shared" si="8"/>
        <v>11</v>
      </c>
      <c r="B902" s="166">
        <f t="shared" si="9"/>
        <v>1944</v>
      </c>
      <c r="C902" s="41">
        <f ca="1">'StockBond Returns'!W892</f>
        <v>6.3718766223123625E-3</v>
      </c>
      <c r="D902" s="217">
        <f>'StockBond Returns'!M892</f>
        <v>11.487412750000001</v>
      </c>
      <c r="E902" s="41">
        <f t="shared" si="0"/>
        <v>6.1025901861583236E-2</v>
      </c>
      <c r="F902" s="138">
        <f t="shared" ca="1" si="3"/>
        <v>68.295743249832583</v>
      </c>
      <c r="G902" s="218">
        <f>'StockBond Returns'!C892</f>
        <v>1944.8333333332662</v>
      </c>
      <c r="H902" s="138">
        <f t="shared" ca="1" si="1"/>
        <v>0.34731744376068074</v>
      </c>
      <c r="I902" s="138">
        <f t="shared" ca="1" si="4"/>
        <v>4.1703452849229938</v>
      </c>
      <c r="J902" s="41">
        <f t="shared" ca="1" si="5"/>
        <v>0.12979193090782504</v>
      </c>
      <c r="K902" s="41">
        <f t="shared" ca="1" si="6"/>
        <v>-0.15602165823888792</v>
      </c>
      <c r="L902" s="41">
        <f t="shared" ca="1" si="7"/>
        <v>4.9157587877854736E-2</v>
      </c>
      <c r="M902" s="41">
        <f t="shared" ca="1" si="10"/>
        <v>6.1414040580096696E-3</v>
      </c>
      <c r="N902" s="219">
        <f t="shared" ca="1" si="11"/>
        <v>3.0231425458217973E-2</v>
      </c>
    </row>
    <row r="903" spans="1:14" ht="13" x14ac:dyDescent="0.15">
      <c r="A903" s="166">
        <f t="shared" si="8"/>
        <v>12</v>
      </c>
      <c r="B903" s="166">
        <f t="shared" si="9"/>
        <v>1944</v>
      </c>
      <c r="C903" s="41">
        <f ca="1">'StockBond Returns'!W893</f>
        <v>2.3767311261127522E-2</v>
      </c>
      <c r="D903" s="217">
        <f>'StockBond Returns'!M893</f>
        <v>11.843026890000001</v>
      </c>
      <c r="E903" s="41">
        <f t="shared" si="0"/>
        <v>5.9718936480013342E-2</v>
      </c>
      <c r="F903" s="138">
        <f t="shared" ca="1" si="3"/>
        <v>69.56337719190843</v>
      </c>
      <c r="G903" s="218">
        <f>'StockBond Returns'!C893</f>
        <v>1944.9166666665994</v>
      </c>
      <c r="H903" s="138">
        <f t="shared" ca="1" si="1"/>
        <v>0.34618757532156569</v>
      </c>
      <c r="I903" s="138">
        <f t="shared" ca="1" si="4"/>
        <v>4.1690380246385308</v>
      </c>
      <c r="J903" s="41">
        <f t="shared" ca="1" si="5"/>
        <v>0.12916050246633692</v>
      </c>
      <c r="K903" s="41">
        <f t="shared" ca="1" si="6"/>
        <v>-0.15575701700496036</v>
      </c>
      <c r="L903" s="41">
        <f t="shared" ca="1" si="7"/>
        <v>4.9843482666164673E-2</v>
      </c>
      <c r="M903" s="41">
        <f t="shared" ca="1" si="10"/>
        <v>4.7265525345439041E-3</v>
      </c>
      <c r="N903" s="219">
        <f t="shared" ca="1" si="11"/>
        <v>3.0257693522548763E-2</v>
      </c>
    </row>
    <row r="904" spans="1:14" ht="13" x14ac:dyDescent="0.15">
      <c r="A904" s="166">
        <f t="shared" si="8"/>
        <v>1</v>
      </c>
      <c r="B904" s="166">
        <f t="shared" si="9"/>
        <v>1945</v>
      </c>
      <c r="C904" s="41">
        <f ca="1">'StockBond Returns'!W894</f>
        <v>1.8002397531936731E-2</v>
      </c>
      <c r="D904" s="217">
        <f>'StockBond Returns'!M894</f>
        <v>11.9427311</v>
      </c>
      <c r="E904" s="41">
        <f t="shared" si="0"/>
        <v>5.9366470559652815E-2</v>
      </c>
      <c r="F904" s="138">
        <f t="shared" ca="1" si="3"/>
        <v>70.463264980108107</v>
      </c>
      <c r="G904" s="218">
        <f>'StockBond Returns'!C894</f>
        <v>1944.9999999999327</v>
      </c>
      <c r="H904" s="138">
        <f t="shared" ca="1" si="1"/>
        <v>0.34859627883155025</v>
      </c>
      <c r="I904" s="138">
        <f t="shared" ca="1" si="4"/>
        <v>4.1699916228712324</v>
      </c>
      <c r="J904" s="41">
        <f t="shared" ca="1" si="5"/>
        <v>0.1266759992578379</v>
      </c>
      <c r="K904" s="41">
        <f t="shared" ca="1" si="6"/>
        <v>-0.15595007941116257</v>
      </c>
      <c r="L904" s="41">
        <f t="shared" ca="1" si="7"/>
        <v>4.9954939824101707E-2</v>
      </c>
      <c r="M904" s="41">
        <f t="shared" ca="1" si="10"/>
        <v>3.918798996513706E-3</v>
      </c>
      <c r="N904" s="219">
        <f t="shared" ca="1" si="11"/>
        <v>3.0285913656700279E-2</v>
      </c>
    </row>
    <row r="905" spans="1:14" ht="13" x14ac:dyDescent="0.15">
      <c r="A905" s="166">
        <f t="shared" si="8"/>
        <v>2</v>
      </c>
      <c r="B905" s="166">
        <f t="shared" si="9"/>
        <v>1945</v>
      </c>
      <c r="C905" s="41">
        <f ca="1">'StockBond Returns'!W895</f>
        <v>5.059597871187968E-2</v>
      </c>
      <c r="D905" s="217">
        <f>'StockBond Returns'!M895</f>
        <v>12.66047889</v>
      </c>
      <c r="E905" s="41">
        <f t="shared" si="0"/>
        <v>5.6992976872693953E-2</v>
      </c>
      <c r="F905" s="138">
        <f t="shared" ca="1" si="3"/>
        <v>73.662188986276846</v>
      </c>
      <c r="G905" s="218">
        <f>'StockBond Returns'!C895</f>
        <v>1945.083333333266</v>
      </c>
      <c r="H905" s="138">
        <f t="shared" ca="1" si="1"/>
        <v>0.34985228610724062</v>
      </c>
      <c r="I905" s="138">
        <f t="shared" ca="1" si="4"/>
        <v>4.1718695017087963</v>
      </c>
      <c r="J905" s="41">
        <f t="shared" ca="1" si="5"/>
        <v>0.12300466435671198</v>
      </c>
      <c r="K905" s="41">
        <f t="shared" ca="1" si="6"/>
        <v>-0.15633001063457985</v>
      </c>
      <c r="L905" s="41">
        <f t="shared" ca="1" si="7"/>
        <v>4.9824304846951328E-2</v>
      </c>
      <c r="M905" s="41">
        <f t="shared" ca="1" si="10"/>
        <v>4.1976407741561861E-3</v>
      </c>
      <c r="N905" s="219">
        <f t="shared" ca="1" si="11"/>
        <v>3.0319125302721059E-2</v>
      </c>
    </row>
    <row r="906" spans="1:14" ht="13" x14ac:dyDescent="0.15">
      <c r="A906" s="166">
        <f t="shared" si="8"/>
        <v>3</v>
      </c>
      <c r="B906" s="166">
        <f t="shared" si="9"/>
        <v>1945</v>
      </c>
      <c r="C906" s="41">
        <f ca="1">'StockBond Returns'!W896</f>
        <v>-3.0598168832742887E-2</v>
      </c>
      <c r="D906" s="217">
        <f>'StockBond Returns'!M896</f>
        <v>12.066758979999999</v>
      </c>
      <c r="E906" s="41">
        <f t="shared" si="0"/>
        <v>5.8936147090426105E-2</v>
      </c>
      <c r="F906" s="138">
        <f t="shared" ca="1" si="3"/>
        <v>71.069113444294928</v>
      </c>
      <c r="G906" s="218">
        <f>'StockBond Returns'!C896</f>
        <v>1945.1666666665992</v>
      </c>
      <c r="H906" s="138">
        <f t="shared" ca="1" si="1"/>
        <v>0.34904497696159548</v>
      </c>
      <c r="I906" s="138">
        <f t="shared" ca="1" si="4"/>
        <v>4.1726879600995339</v>
      </c>
      <c r="J906" s="41">
        <f t="shared" ca="1" si="5"/>
        <v>0.11887903485150209</v>
      </c>
      <c r="K906" s="41">
        <f t="shared" ca="1" si="6"/>
        <v>-0.1564954936010543</v>
      </c>
      <c r="L906" s="41">
        <f t="shared" ca="1" si="7"/>
        <v>4.9948233568551492E-2</v>
      </c>
      <c r="M906" s="41">
        <f t="shared" ca="1" si="10"/>
        <v>3.5368608698052029E-3</v>
      </c>
      <c r="N906" s="219">
        <f t="shared" ca="1" si="11"/>
        <v>3.0357794769248738E-2</v>
      </c>
    </row>
    <row r="907" spans="1:14" ht="13" x14ac:dyDescent="0.15">
      <c r="A907" s="166">
        <f t="shared" si="8"/>
        <v>4</v>
      </c>
      <c r="B907" s="166">
        <f t="shared" si="9"/>
        <v>1945</v>
      </c>
      <c r="C907" s="41">
        <f ca="1">'StockBond Returns'!W897</f>
        <v>7.1392582062641374E-2</v>
      </c>
      <c r="D907" s="217">
        <f>'StockBond Returns'!M897</f>
        <v>13.12723458</v>
      </c>
      <c r="E907" s="41">
        <f t="shared" si="0"/>
        <v>5.5588753343508851E-2</v>
      </c>
      <c r="F907" s="138">
        <f t="shared" ca="1" si="3"/>
        <v>75.768956758863041</v>
      </c>
      <c r="G907" s="218">
        <f>'StockBond Returns'!C897</f>
        <v>1945.2499999999325</v>
      </c>
      <c r="H907" s="138">
        <f t="shared" ca="1" si="1"/>
        <v>0.35099182069695217</v>
      </c>
      <c r="I907" s="138">
        <f t="shared" ca="1" si="4"/>
        <v>4.177984984900033</v>
      </c>
      <c r="J907" s="41">
        <f t="shared" ca="1" si="5"/>
        <v>0.11427747720543779</v>
      </c>
      <c r="K907" s="41">
        <f t="shared" ca="1" si="6"/>
        <v>-0.15756492403363753</v>
      </c>
      <c r="L907" s="41">
        <f t="shared" ca="1" si="7"/>
        <v>4.8937135246217123E-2</v>
      </c>
      <c r="M907" s="41">
        <f t="shared" ca="1" si="10"/>
        <v>4.4297905266021953E-3</v>
      </c>
      <c r="N907" s="219">
        <f t="shared" ca="1" si="11"/>
        <v>3.040023235769328E-2</v>
      </c>
    </row>
    <row r="908" spans="1:14" ht="13" x14ac:dyDescent="0.15">
      <c r="A908" s="166">
        <f t="shared" si="8"/>
        <v>5</v>
      </c>
      <c r="B908" s="166">
        <f t="shared" si="9"/>
        <v>1945</v>
      </c>
      <c r="C908" s="41">
        <f ca="1">'StockBond Returns'!W898</f>
        <v>5.924057345647161E-3</v>
      </c>
      <c r="D908" s="217">
        <f>'StockBond Returns'!M898</f>
        <v>13.203696020000001</v>
      </c>
      <c r="E908" s="41">
        <f t="shared" si="0"/>
        <v>5.5368184729687527E-2</v>
      </c>
      <c r="F908" s="138">
        <f t="shared" ca="1" si="3"/>
        <v>75.864745287351795</v>
      </c>
      <c r="G908" s="218">
        <f>'StockBond Returns'!C898</f>
        <v>1945.3333333332657</v>
      </c>
      <c r="H908" s="138">
        <f t="shared" ca="1" si="1"/>
        <v>0.35004110262839877</v>
      </c>
      <c r="I908" s="138">
        <f t="shared" ca="1" si="4"/>
        <v>4.1799548071505592</v>
      </c>
      <c r="J908" s="41">
        <f t="shared" ca="1" si="5"/>
        <v>0.11047246287227441</v>
      </c>
      <c r="K908" s="41">
        <f t="shared" ca="1" si="6"/>
        <v>-0.15796192530131237</v>
      </c>
      <c r="L908" s="41">
        <f t="shared" ca="1" si="7"/>
        <v>4.8750142283444875E-2</v>
      </c>
      <c r="M908" s="41">
        <f t="shared" ca="1" si="10"/>
        <v>3.7732426654000228E-3</v>
      </c>
      <c r="N908" s="219">
        <f t="shared" ca="1" si="11"/>
        <v>3.0444116977635254E-2</v>
      </c>
    </row>
    <row r="909" spans="1:14" ht="13" x14ac:dyDescent="0.15">
      <c r="A909" s="166">
        <f t="shared" si="8"/>
        <v>6</v>
      </c>
      <c r="B909" s="166">
        <f t="shared" si="9"/>
        <v>1945</v>
      </c>
      <c r="C909" s="41">
        <f ca="1">'StockBond Returns'!W899</f>
        <v>-9.7132685189963049E-3</v>
      </c>
      <c r="D909" s="217">
        <f>'StockBond Returns'!M899</f>
        <v>13.01710679</v>
      </c>
      <c r="E909" s="41">
        <f t="shared" si="0"/>
        <v>5.5910993169704187E-2</v>
      </c>
      <c r="F909" s="138">
        <f t="shared" ca="1" si="3"/>
        <v>74.781209585844607</v>
      </c>
      <c r="G909" s="218">
        <f>'StockBond Returns'!C899</f>
        <v>1945.416666666599</v>
      </c>
      <c r="H909" s="138">
        <f t="shared" ca="1" si="1"/>
        <v>0.34842430819803122</v>
      </c>
      <c r="I909" s="138">
        <f t="shared" ca="1" si="4"/>
        <v>4.1802197750952077</v>
      </c>
      <c r="J909" s="41">
        <f t="shared" ca="1" si="5"/>
        <v>0.10871740880146619</v>
      </c>
      <c r="K909" s="41">
        <f t="shared" ca="1" si="6"/>
        <v>-0.15801529883427778</v>
      </c>
      <c r="L909" s="41">
        <f t="shared" ca="1" si="7"/>
        <v>4.8984997914867101E-2</v>
      </c>
      <c r="M909" s="41">
        <f t="shared" ca="1" si="10"/>
        <v>3.1995599934311336E-3</v>
      </c>
      <c r="N909" s="219">
        <f t="shared" ca="1" si="11"/>
        <v>3.0481728145167499E-2</v>
      </c>
    </row>
    <row r="910" spans="1:14" ht="13" x14ac:dyDescent="0.15">
      <c r="A910" s="166">
        <f t="shared" si="8"/>
        <v>7</v>
      </c>
      <c r="B910" s="166">
        <f t="shared" si="9"/>
        <v>1945</v>
      </c>
      <c r="C910" s="41">
        <f ca="1">'StockBond Returns'!W900</f>
        <v>-1.2583803651837422E-2</v>
      </c>
      <c r="D910" s="217">
        <f>'StockBond Returns'!M900</f>
        <v>12.76256001</v>
      </c>
      <c r="E910" s="41">
        <f t="shared" si="0"/>
        <v>5.6677092966319384E-2</v>
      </c>
      <c r="F910" s="138">
        <f t="shared" ca="1" si="3"/>
        <v>73.496137722453298</v>
      </c>
      <c r="G910" s="218">
        <f>'StockBond Returns'!C900</f>
        <v>1945.4999999999322</v>
      </c>
      <c r="H910" s="138">
        <f t="shared" ca="1" si="1"/>
        <v>0.34712895253007486</v>
      </c>
      <c r="I910" s="138">
        <f t="shared" ca="1" si="4"/>
        <v>4.1799971625292107</v>
      </c>
      <c r="J910" s="41">
        <f t="shared" ca="1" si="5"/>
        <v>0.10662211848994296</v>
      </c>
      <c r="K910" s="41">
        <f t="shared" ca="1" si="6"/>
        <v>-0.15797045756583461</v>
      </c>
      <c r="L910" s="41">
        <f t="shared" ca="1" si="7"/>
        <v>4.9336067925195737E-2</v>
      </c>
      <c r="M910" s="41">
        <f t="shared" ca="1" si="10"/>
        <v>2.7801628949957191E-3</v>
      </c>
      <c r="N910" s="219">
        <f t="shared" ca="1" si="11"/>
        <v>3.0516718127326013E-2</v>
      </c>
    </row>
    <row r="911" spans="1:14" ht="13" x14ac:dyDescent="0.15">
      <c r="A911" s="166">
        <f t="shared" si="8"/>
        <v>8</v>
      </c>
      <c r="B911" s="166">
        <f t="shared" si="9"/>
        <v>1945</v>
      </c>
      <c r="C911" s="41">
        <f ca="1">'StockBond Returns'!W901</f>
        <v>4.6905431270299995E-2</v>
      </c>
      <c r="D911" s="217">
        <f>'StockBond Returns'!M901</f>
        <v>13.50758742</v>
      </c>
      <c r="E911" s="41">
        <f t="shared" si="0"/>
        <v>5.4516232762608322E-2</v>
      </c>
      <c r="F911" s="138">
        <f t="shared" ca="1" si="3"/>
        <v>76.580094573271424</v>
      </c>
      <c r="G911" s="218">
        <f>'StockBond Returns'!C901</f>
        <v>1945.5833333332655</v>
      </c>
      <c r="H911" s="138">
        <f t="shared" ca="1" si="1"/>
        <v>0.34790485506158531</v>
      </c>
      <c r="I911" s="138">
        <f t="shared" ca="1" si="4"/>
        <v>4.1802874610036032</v>
      </c>
      <c r="J911" s="41">
        <f t="shared" ca="1" si="5"/>
        <v>0.10378861975058684</v>
      </c>
      <c r="K911" s="41">
        <f t="shared" ca="1" si="6"/>
        <v>-0.15802893198747248</v>
      </c>
      <c r="L911" s="41">
        <f t="shared" ca="1" si="7"/>
        <v>4.9550892649834033E-2</v>
      </c>
      <c r="M911" s="41">
        <f t="shared" ca="1" si="10"/>
        <v>2.6586058641600019E-3</v>
      </c>
      <c r="N911" s="219">
        <f t="shared" ca="1" si="11"/>
        <v>3.0555521452136119E-2</v>
      </c>
    </row>
    <row r="912" spans="1:14" ht="13" x14ac:dyDescent="0.15">
      <c r="A912" s="166">
        <f t="shared" si="8"/>
        <v>9</v>
      </c>
      <c r="B912" s="166">
        <f t="shared" si="9"/>
        <v>1945</v>
      </c>
      <c r="C912" s="41">
        <f ca="1">'StockBond Returns'!W902</f>
        <v>3.4867896413129811E-2</v>
      </c>
      <c r="D912" s="217">
        <f>'StockBond Returns'!M902</f>
        <v>14.22510522</v>
      </c>
      <c r="E912" s="41">
        <f t="shared" si="0"/>
        <v>5.2649124893432604E-2</v>
      </c>
      <c r="F912" s="138">
        <f t="shared" ca="1" si="3"/>
        <v>78.890245812650434</v>
      </c>
      <c r="G912" s="218">
        <f>'StockBond Returns'!C902</f>
        <v>1945.6666666665988</v>
      </c>
      <c r="H912" s="138">
        <f t="shared" ca="1" si="1"/>
        <v>0.34612520038865258</v>
      </c>
      <c r="I912" s="138">
        <f t="shared" ca="1" si="4"/>
        <v>4.1789515227648</v>
      </c>
      <c r="J912" s="41">
        <f t="shared" ca="1" si="5"/>
        <v>0.10051880177449823</v>
      </c>
      <c r="K912" s="41">
        <f t="shared" ca="1" si="6"/>
        <v>-0.15775976845695616</v>
      </c>
      <c r="L912" s="41">
        <f t="shared" ca="1" si="7"/>
        <v>5.0163975732695265E-2</v>
      </c>
      <c r="M912" s="41">
        <f t="shared" ca="1" si="10"/>
        <v>2.2201708040365808E-3</v>
      </c>
      <c r="N912" s="219">
        <f t="shared" ca="1" si="11"/>
        <v>3.0595134313783925E-2</v>
      </c>
    </row>
    <row r="913" spans="1:14" ht="13" x14ac:dyDescent="0.15">
      <c r="A913" s="166">
        <f t="shared" si="8"/>
        <v>10</v>
      </c>
      <c r="B913" s="166">
        <f t="shared" si="9"/>
        <v>1945</v>
      </c>
      <c r="C913" s="41">
        <f ca="1">'StockBond Returns'!W903</f>
        <v>2.6607715469727785E-2</v>
      </c>
      <c r="D913" s="217">
        <f>'StockBond Returns'!M903</f>
        <v>14.50534143</v>
      </c>
      <c r="E913" s="41">
        <f t="shared" si="0"/>
        <v>5.197006072989762E-2</v>
      </c>
      <c r="F913" s="138">
        <f t="shared" ca="1" si="3"/>
        <v>80.634000225332812</v>
      </c>
      <c r="G913" s="218">
        <f>'StockBond Returns'!C903</f>
        <v>1945.749999999932</v>
      </c>
      <c r="H913" s="138">
        <f t="shared" ca="1" si="1"/>
        <v>0.34921282405042708</v>
      </c>
      <c r="I913" s="138">
        <f t="shared" ca="1" si="4"/>
        <v>4.1808276245367546</v>
      </c>
      <c r="J913" s="41">
        <f t="shared" ca="1" si="5"/>
        <v>9.6433424732779383E-2</v>
      </c>
      <c r="K913" s="41">
        <f t="shared" ca="1" si="6"/>
        <v>-0.15813771477111072</v>
      </c>
      <c r="L913" s="41">
        <f t="shared" ca="1" si="7"/>
        <v>4.9961097503227414E-2</v>
      </c>
      <c r="M913" s="41">
        <f t="shared" ca="1" si="10"/>
        <v>2.6191632370866635E-3</v>
      </c>
      <c r="N913" s="219">
        <f t="shared" ca="1" si="11"/>
        <v>3.0637387551468519E-2</v>
      </c>
    </row>
    <row r="914" spans="1:14" ht="13" x14ac:dyDescent="0.15">
      <c r="A914" s="166">
        <f t="shared" si="8"/>
        <v>11</v>
      </c>
      <c r="B914" s="166">
        <f t="shared" si="9"/>
        <v>1945</v>
      </c>
      <c r="C914" s="41">
        <f ca="1">'StockBond Returns'!W904</f>
        <v>2.7928316933574022E-2</v>
      </c>
      <c r="D914" s="217">
        <f>'StockBond Returns'!M904</f>
        <v>14.97840427</v>
      </c>
      <c r="E914" s="41">
        <f t="shared" si="0"/>
        <v>5.0881393036736347E-2</v>
      </c>
      <c r="F914" s="138">
        <f t="shared" ca="1" si="3"/>
        <v>82.527006388770005</v>
      </c>
      <c r="G914" s="218">
        <f>'StockBond Returns'!C904</f>
        <v>1945.8333333332653</v>
      </c>
      <c r="H914" s="138">
        <f t="shared" ca="1" si="1"/>
        <v>0.34992408735102148</v>
      </c>
      <c r="I914" s="138">
        <f t="shared" ca="1" si="4"/>
        <v>4.1834342681270957</v>
      </c>
      <c r="J914" s="41">
        <f t="shared" ca="1" si="5"/>
        <v>8.9497953657518892E-2</v>
      </c>
      <c r="K914" s="41">
        <f t="shared" ca="1" si="6"/>
        <v>-0.15866226823343255</v>
      </c>
      <c r="L914" s="41">
        <f t="shared" ca="1" si="7"/>
        <v>4.9556523144116404E-2</v>
      </c>
      <c r="M914" s="41">
        <f t="shared" ca="1" si="10"/>
        <v>3.1385850115150937E-3</v>
      </c>
      <c r="N914" s="219">
        <f t="shared" ca="1" si="11"/>
        <v>3.0698183946916414E-2</v>
      </c>
    </row>
    <row r="915" spans="1:14" ht="13" x14ac:dyDescent="0.15">
      <c r="A915" s="166">
        <f t="shared" si="8"/>
        <v>12</v>
      </c>
      <c r="B915" s="166">
        <f t="shared" si="9"/>
        <v>1945</v>
      </c>
      <c r="C915" s="41">
        <f ca="1">'StockBond Returns'!W905</f>
        <v>2.3486790502398715E-3</v>
      </c>
      <c r="D915" s="217">
        <f>'StockBond Returns'!M905</f>
        <v>15.046349230000001</v>
      </c>
      <c r="E915" s="41">
        <f t="shared" si="0"/>
        <v>5.0730652323493892E-2</v>
      </c>
      <c r="F915" s="138">
        <f t="shared" ca="1" si="3"/>
        <v>82.370089893030155</v>
      </c>
      <c r="G915" s="218">
        <f>'StockBond Returns'!C905</f>
        <v>1945.9166666665985</v>
      </c>
      <c r="H915" s="138">
        <f t="shared" ca="1" si="1"/>
        <v>0.34822403268485425</v>
      </c>
      <c r="I915" s="138">
        <f t="shared" ca="1" si="4"/>
        <v>4.1854707254903847</v>
      </c>
      <c r="J915" s="41">
        <f t="shared" ca="1" si="5"/>
        <v>8.4053329648108521E-2</v>
      </c>
      <c r="K915" s="41">
        <f t="shared" ca="1" si="6"/>
        <v>-0.1590716244399959</v>
      </c>
      <c r="L915" s="41">
        <f t="shared" ca="1" si="7"/>
        <v>4.9280039762771066E-2</v>
      </c>
      <c r="M915" s="41">
        <f t="shared" ca="1" si="10"/>
        <v>3.9416049349367821E-3</v>
      </c>
      <c r="N915" s="219">
        <f t="shared" ca="1" si="11"/>
        <v>3.0770778807977295E-2</v>
      </c>
    </row>
    <row r="916" spans="1:14" ht="13" x14ac:dyDescent="0.15">
      <c r="A916" s="166">
        <f t="shared" si="8"/>
        <v>1</v>
      </c>
      <c r="B916" s="166">
        <f t="shared" si="9"/>
        <v>1946</v>
      </c>
      <c r="C916" s="41">
        <f ca="1">'StockBond Returns'!W906</f>
        <v>5.7382463318902399E-2</v>
      </c>
      <c r="D916" s="217">
        <f>'StockBond Returns'!M906</f>
        <v>16.100007779999999</v>
      </c>
      <c r="E916" s="41">
        <f t="shared" si="0"/>
        <v>4.8555885613988201E-2</v>
      </c>
      <c r="F916" s="138">
        <f t="shared" ca="1" si="3"/>
        <v>86.7284825694245</v>
      </c>
      <c r="G916" s="218">
        <f>'StockBond Returns'!C906</f>
        <v>1945.9999999999318</v>
      </c>
      <c r="H916" s="138">
        <f t="shared" ca="1" si="1"/>
        <v>0.35093152325964549</v>
      </c>
      <c r="I916" s="138">
        <f t="shared" ca="1" si="4"/>
        <v>4.1878059699184798</v>
      </c>
      <c r="J916" s="41">
        <f t="shared" ca="1" si="5"/>
        <v>7.9038546936219811E-2</v>
      </c>
      <c r="K916" s="41">
        <f t="shared" ca="1" si="6"/>
        <v>-0.15954055096561814</v>
      </c>
      <c r="L916" s="41">
        <f t="shared" ca="1" si="7"/>
        <v>4.891541821248846E-2</v>
      </c>
      <c r="M916" s="41">
        <f t="shared" ca="1" si="10"/>
        <v>4.2720342529085631E-3</v>
      </c>
      <c r="N916" s="219">
        <f t="shared" ca="1" si="11"/>
        <v>3.0850303679113223E-2</v>
      </c>
    </row>
    <row r="917" spans="1:14" ht="13" x14ac:dyDescent="0.15">
      <c r="A917" s="166">
        <f t="shared" si="8"/>
        <v>2</v>
      </c>
      <c r="B917" s="166">
        <f t="shared" si="9"/>
        <v>1946</v>
      </c>
      <c r="C917" s="41">
        <f ca="1">'StockBond Returns'!W907</f>
        <v>-4.3969011650832612E-2</v>
      </c>
      <c r="D917" s="217">
        <f>'StockBond Returns'!M907</f>
        <v>15.072584259999999</v>
      </c>
      <c r="E917" s="41">
        <f t="shared" si="0"/>
        <v>5.0672811733878477E-2</v>
      </c>
      <c r="F917" s="138">
        <f t="shared" ca="1" si="3"/>
        <v>82.579615497845637</v>
      </c>
      <c r="G917" s="218">
        <f>'StockBond Returns'!C907</f>
        <v>1946.083333333265</v>
      </c>
      <c r="H917" s="138">
        <f t="shared" ca="1" si="1"/>
        <v>0.34871177576486706</v>
      </c>
      <c r="I917" s="138">
        <f t="shared" ca="1" si="4"/>
        <v>4.1866654595761066</v>
      </c>
      <c r="J917" s="41">
        <f t="shared" ca="1" si="5"/>
        <v>7.4587189810596533E-2</v>
      </c>
      <c r="K917" s="41">
        <f t="shared" ca="1" si="6"/>
        <v>-0.15931159723066501</v>
      </c>
      <c r="L917" s="41">
        <f t="shared" ca="1" si="7"/>
        <v>4.9407016575925944E-2</v>
      </c>
      <c r="M917" s="41">
        <f t="shared" ca="1" si="10"/>
        <v>3.5466013165679211E-3</v>
      </c>
      <c r="N917" s="219">
        <f t="shared" ca="1" si="11"/>
        <v>3.0935022174861181E-2</v>
      </c>
    </row>
    <row r="918" spans="1:14" ht="13" x14ac:dyDescent="0.15">
      <c r="A918" s="166">
        <f t="shared" si="8"/>
        <v>3</v>
      </c>
      <c r="B918" s="166">
        <f t="shared" si="9"/>
        <v>1946</v>
      </c>
      <c r="C918" s="41">
        <f ca="1">'StockBond Returns'!W908</f>
        <v>2.6422169505220708E-2</v>
      </c>
      <c r="D918" s="217">
        <f>'StockBond Returns'!M908</f>
        <v>15.59245943</v>
      </c>
      <c r="E918" s="41">
        <f t="shared" si="0"/>
        <v>4.9566782167667314E-2</v>
      </c>
      <c r="F918" s="138">
        <f t="shared" ca="1" si="3"/>
        <v>84.403622598793064</v>
      </c>
      <c r="G918" s="218">
        <f>'StockBond Returns'!C908</f>
        <v>1946.1666666665983</v>
      </c>
      <c r="H918" s="138">
        <f t="shared" ca="1" si="1"/>
        <v>0.34863466462636478</v>
      </c>
      <c r="I918" s="138">
        <f t="shared" ca="1" si="4"/>
        <v>4.1862551472408756</v>
      </c>
      <c r="J918" s="41">
        <f t="shared" ca="1" si="5"/>
        <v>7.1000620359917388E-2</v>
      </c>
      <c r="K918" s="41">
        <f t="shared" ca="1" si="6"/>
        <v>-0.15922919785231626</v>
      </c>
      <c r="L918" s="41">
        <f t="shared" ca="1" si="7"/>
        <v>4.9706279447869095E-2</v>
      </c>
      <c r="M918" s="41">
        <f t="shared" ca="1" si="10"/>
        <v>3.2514262439642394E-3</v>
      </c>
      <c r="N918" s="219">
        <f t="shared" ca="1" si="11"/>
        <v>3.1018894843870184E-2</v>
      </c>
    </row>
    <row r="919" spans="1:14" ht="13" x14ac:dyDescent="0.15">
      <c r="A919" s="166">
        <f t="shared" si="8"/>
        <v>4</v>
      </c>
      <c r="B919" s="166">
        <f t="shared" si="9"/>
        <v>1946</v>
      </c>
      <c r="C919" s="41">
        <f ca="1">'StockBond Returns'!W909</f>
        <v>2.2510499774994804E-2</v>
      </c>
      <c r="D919" s="217">
        <f>'StockBond Returns'!M909</f>
        <v>16.126806169999998</v>
      </c>
      <c r="E919" s="41">
        <f t="shared" si="0"/>
        <v>4.8504279131854913E-2</v>
      </c>
      <c r="F919" s="138">
        <f t="shared" ca="1" si="3"/>
        <v>85.947107721145954</v>
      </c>
      <c r="G919" s="218">
        <f>'StockBond Returns'!C909</f>
        <v>1946.2499999999316</v>
      </c>
      <c r="H919" s="138">
        <f t="shared" ca="1" si="1"/>
        <v>0.34740020862350551</v>
      </c>
      <c r="I919" s="138">
        <f t="shared" ca="1" si="4"/>
        <v>4.1826635351674284</v>
      </c>
      <c r="J919" s="41">
        <f t="shared" ca="1" si="5"/>
        <v>6.8761961918586412E-2</v>
      </c>
      <c r="K919" s="41">
        <f t="shared" ca="1" si="6"/>
        <v>-0.15850723622700125</v>
      </c>
      <c r="L919" s="41">
        <f t="shared" ca="1" si="7"/>
        <v>5.0795749619941821E-2</v>
      </c>
      <c r="M919" s="41">
        <f t="shared" ca="1" si="10"/>
        <v>1.1198102157630174E-3</v>
      </c>
      <c r="N919" s="219">
        <f t="shared" ca="1" si="11"/>
        <v>3.1102442675884703E-2</v>
      </c>
    </row>
    <row r="920" spans="1:14" ht="13" x14ac:dyDescent="0.15">
      <c r="A920" s="166">
        <f t="shared" si="8"/>
        <v>5</v>
      </c>
      <c r="B920" s="166">
        <f t="shared" si="9"/>
        <v>1946</v>
      </c>
      <c r="C920" s="41">
        <f ca="1">'StockBond Returns'!W910</f>
        <v>1.3615945963456378E-2</v>
      </c>
      <c r="D920" s="217">
        <f>'StockBond Returns'!M910</f>
        <v>16.424770609999999</v>
      </c>
      <c r="E920" s="41">
        <f t="shared" si="0"/>
        <v>4.7941825452075523E-2</v>
      </c>
      <c r="F920" s="138">
        <f t="shared" ca="1" si="3"/>
        <v>86.765228504500627</v>
      </c>
      <c r="G920" s="218">
        <f>'StockBond Returns'!C910</f>
        <v>1946.3333333332648</v>
      </c>
      <c r="H920" s="138">
        <f t="shared" ca="1" si="1"/>
        <v>0.34664028668935143</v>
      </c>
      <c r="I920" s="138">
        <f t="shared" ca="1" si="4"/>
        <v>4.1792627192283813</v>
      </c>
      <c r="J920" s="41">
        <f t="shared" ca="1" si="5"/>
        <v>6.6498870573256985E-2</v>
      </c>
      <c r="K920" s="41">
        <f t="shared" ca="1" si="6"/>
        <v>-0.15782248338998395</v>
      </c>
      <c r="L920" s="41">
        <f t="shared" ca="1" si="7"/>
        <v>5.1832773083706707E-2</v>
      </c>
      <c r="M920" s="41">
        <f t="shared" ca="1" si="10"/>
        <v>-1.6557306337239286E-4</v>
      </c>
      <c r="N920" s="219">
        <f t="shared" ca="1" si="11"/>
        <v>3.1185043437284371E-2</v>
      </c>
    </row>
    <row r="921" spans="1:14" ht="13" x14ac:dyDescent="0.15">
      <c r="A921" s="166">
        <f t="shared" si="8"/>
        <v>6</v>
      </c>
      <c r="B921" s="166">
        <f t="shared" si="9"/>
        <v>1946</v>
      </c>
      <c r="C921" s="41">
        <f ca="1">'StockBond Returns'!W911</f>
        <v>-3.6739257529152421E-2</v>
      </c>
      <c r="D921" s="217">
        <f>'StockBond Returns'!M911</f>
        <v>15.739229529999999</v>
      </c>
      <c r="E921" s="41">
        <f t="shared" si="0"/>
        <v>4.9267755787979796E-2</v>
      </c>
      <c r="F921" s="138">
        <f t="shared" ca="1" si="3"/>
        <v>83.243633449971327</v>
      </c>
      <c r="G921" s="218">
        <f>'StockBond Returns'!C911</f>
        <v>1946.4166666665981</v>
      </c>
      <c r="H921" s="138">
        <f t="shared" ca="1" si="1"/>
        <v>0.34176891697644113</v>
      </c>
      <c r="I921" s="138">
        <f t="shared" ca="1" si="4"/>
        <v>4.1726073280067917</v>
      </c>
      <c r="J921" s="41">
        <f t="shared" ca="1" si="5"/>
        <v>6.3893093220857899E-2</v>
      </c>
      <c r="K921" s="41">
        <f t="shared" ca="1" si="6"/>
        <v>-0.15647919359287199</v>
      </c>
      <c r="L921" s="41">
        <f t="shared" ca="1" si="7"/>
        <v>5.3683038002394268E-2</v>
      </c>
      <c r="M921" s="41">
        <f t="shared" ca="1" si="10"/>
        <v>-1.8210638430470327E-3</v>
      </c>
      <c r="N921" s="219">
        <f t="shared" ca="1" si="11"/>
        <v>3.1276188391671608E-2</v>
      </c>
    </row>
    <row r="922" spans="1:14" ht="13" x14ac:dyDescent="0.15">
      <c r="A922" s="166">
        <f t="shared" si="8"/>
        <v>7</v>
      </c>
      <c r="B922" s="166">
        <f t="shared" si="9"/>
        <v>1946</v>
      </c>
      <c r="C922" s="41">
        <f ca="1">'StockBond Returns'!W912</f>
        <v>-7.1873364708810644E-2</v>
      </c>
      <c r="D922" s="217">
        <f>'StockBond Returns'!M912</f>
        <v>14.435555239999999</v>
      </c>
      <c r="E922" s="41">
        <f t="shared" si="0"/>
        <v>5.2136700264533785E-2</v>
      </c>
      <c r="F922" s="138">
        <f t="shared" ca="1" si="3"/>
        <v>76.94342858837453</v>
      </c>
      <c r="G922" s="218">
        <f>'StockBond Returns'!C912</f>
        <v>1946.4999999999313</v>
      </c>
      <c r="H922" s="138">
        <f t="shared" ca="1" si="1"/>
        <v>0.33429803946980358</v>
      </c>
      <c r="I922" s="138">
        <f t="shared" ca="1" si="4"/>
        <v>4.1597764149465197</v>
      </c>
      <c r="J922" s="41">
        <f t="shared" ca="1" si="5"/>
        <v>6.296468624929763E-2</v>
      </c>
      <c r="K922" s="41">
        <f t="shared" ca="1" si="6"/>
        <v>-0.15387733689387928</v>
      </c>
      <c r="L922" s="41">
        <f t="shared" ca="1" si="7"/>
        <v>5.7099017320400458E-2</v>
      </c>
      <c r="M922" s="41">
        <f t="shared" ca="1" si="10"/>
        <v>-4.837502705493657E-3</v>
      </c>
      <c r="N922" s="219">
        <f t="shared" ca="1" si="11"/>
        <v>3.1373900490016426E-2</v>
      </c>
    </row>
    <row r="923" spans="1:14" ht="13" x14ac:dyDescent="0.15">
      <c r="A923" s="166">
        <f t="shared" si="8"/>
        <v>8</v>
      </c>
      <c r="B923" s="166">
        <f t="shared" si="9"/>
        <v>1946</v>
      </c>
      <c r="C923" s="41">
        <f ca="1">'StockBond Returns'!W913</f>
        <v>-7.1875198125741752E-2</v>
      </c>
      <c r="D923" s="217">
        <f>'StockBond Returns'!M913</f>
        <v>12.26961144</v>
      </c>
      <c r="E923" s="41">
        <f t="shared" si="0"/>
        <v>5.8251086735310667E-2</v>
      </c>
      <c r="F923" s="138">
        <f t="shared" ca="1" si="3"/>
        <v>71.102834112461395</v>
      </c>
      <c r="G923" s="218">
        <f>'StockBond Returns'!C913</f>
        <v>1946.5833333332646</v>
      </c>
      <c r="H923" s="138">
        <f t="shared" ca="1" si="1"/>
        <v>0.34515144641761619</v>
      </c>
      <c r="I923" s="138">
        <f t="shared" ca="1" si="4"/>
        <v>4.1570230063025502</v>
      </c>
      <c r="J923" s="41">
        <f t="shared" ca="1" si="5"/>
        <v>6.0036288144692751E-2</v>
      </c>
      <c r="K923" s="41">
        <f t="shared" ca="1" si="6"/>
        <v>-0.15331690664104625</v>
      </c>
      <c r="L923" s="41">
        <f t="shared" ca="1" si="7"/>
        <v>5.7963658727398171E-2</v>
      </c>
      <c r="M923" s="41">
        <f t="shared" ca="1" si="10"/>
        <v>-5.5652762921398757E-3</v>
      </c>
      <c r="N923" s="219">
        <f t="shared" ca="1" si="11"/>
        <v>3.1472914532114565E-2</v>
      </c>
    </row>
    <row r="924" spans="1:14" ht="13" x14ac:dyDescent="0.15">
      <c r="A924" s="166">
        <f t="shared" si="8"/>
        <v>9</v>
      </c>
      <c r="B924" s="166">
        <f t="shared" si="9"/>
        <v>1946</v>
      </c>
      <c r="C924" s="41">
        <f ca="1">'StockBond Returns'!W914</f>
        <v>-8.3148533538837721E-2</v>
      </c>
      <c r="D924" s="217">
        <f>'StockBond Returns'!M914</f>
        <v>11.740981659999999</v>
      </c>
      <c r="E924" s="41">
        <f t="shared" si="0"/>
        <v>6.0085876929135758E-2</v>
      </c>
      <c r="F924" s="138">
        <f t="shared" ca="1" si="3"/>
        <v>64.874285115755796</v>
      </c>
      <c r="G924" s="218">
        <f>'StockBond Returns'!C914</f>
        <v>1946.6666666665978</v>
      </c>
      <c r="H924" s="138">
        <f t="shared" ca="1" si="1"/>
        <v>0.32483569261091388</v>
      </c>
      <c r="I924" s="138">
        <f t="shared" ca="1" si="4"/>
        <v>4.1357334985248118</v>
      </c>
      <c r="J924" s="41">
        <f t="shared" ca="1" si="5"/>
        <v>6.3127884053594041E-2</v>
      </c>
      <c r="K924" s="41">
        <f t="shared" ca="1" si="6"/>
        <v>-0.148958437627563</v>
      </c>
      <c r="L924" s="41">
        <f t="shared" ca="1" si="7"/>
        <v>6.3570346254576249E-2</v>
      </c>
      <c r="M924" s="41">
        <f t="shared" ca="1" si="10"/>
        <v>-1.0341834310486409E-2</v>
      </c>
      <c r="N924" s="219">
        <f t="shared" ca="1" si="11"/>
        <v>3.1566479145033098E-2</v>
      </c>
    </row>
    <row r="925" spans="1:14" ht="13" x14ac:dyDescent="0.15">
      <c r="A925" s="166">
        <f t="shared" si="8"/>
        <v>10</v>
      </c>
      <c r="B925" s="166">
        <f t="shared" si="9"/>
        <v>1946</v>
      </c>
      <c r="C925" s="41">
        <f ca="1">'StockBond Returns'!W915</f>
        <v>-2.1280119308866443E-2</v>
      </c>
      <c r="D925" s="217">
        <f>'StockBond Returns'!M915</f>
        <v>11.463957799999999</v>
      </c>
      <c r="E925" s="41">
        <f t="shared" si="0"/>
        <v>6.1114954688685268E-2</v>
      </c>
      <c r="F925" s="138">
        <f t="shared" ca="1" si="3"/>
        <v>63.175829438098717</v>
      </c>
      <c r="G925" s="218">
        <f>'StockBond Returns'!C915</f>
        <v>1946.7499999999311</v>
      </c>
      <c r="H925" s="138">
        <f t="shared" ca="1" si="1"/>
        <v>0.32174899612745933</v>
      </c>
      <c r="I925" s="138">
        <f t="shared" ca="1" si="4"/>
        <v>4.1082696706018433</v>
      </c>
      <c r="J925" s="41">
        <f t="shared" ca="1" si="5"/>
        <v>6.7216896757551492E-2</v>
      </c>
      <c r="K925" s="41">
        <f t="shared" ca="1" si="6"/>
        <v>-0.14326921542495452</v>
      </c>
      <c r="L925" s="41">
        <f t="shared" ca="1" si="7"/>
        <v>7.0848004068337023E-2</v>
      </c>
      <c r="M925" s="41">
        <f t="shared" ca="1" si="10"/>
        <v>-1.7354925974244373E-2</v>
      </c>
      <c r="N925" s="219">
        <f t="shared" ca="1" si="11"/>
        <v>3.1653190358018508E-2</v>
      </c>
    </row>
    <row r="926" spans="1:14" ht="13" x14ac:dyDescent="0.15">
      <c r="A926" s="166">
        <f t="shared" si="8"/>
        <v>11</v>
      </c>
      <c r="B926" s="166">
        <f t="shared" si="9"/>
        <v>1946</v>
      </c>
      <c r="C926" s="41">
        <f ca="1">'StockBond Returns'!W916</f>
        <v>-3.0395502716481778E-2</v>
      </c>
      <c r="D926" s="217">
        <f>'StockBond Returns'!M916</f>
        <v>11.09680841</v>
      </c>
      <c r="E926" s="41">
        <f t="shared" si="0"/>
        <v>6.2558000600372629E-2</v>
      </c>
      <c r="F926" s="138">
        <f t="shared" ca="1" si="3"/>
        <v>60.943599069155354</v>
      </c>
      <c r="G926" s="218">
        <f>'StockBond Returns'!C916</f>
        <v>1946.8333333332644</v>
      </c>
      <c r="H926" s="138">
        <f t="shared" ca="1" si="1"/>
        <v>0.31770914226309077</v>
      </c>
      <c r="I926" s="138">
        <f t="shared" ca="1" si="4"/>
        <v>4.076054725513913</v>
      </c>
      <c r="J926" s="41">
        <f t="shared" ca="1" si="5"/>
        <v>7.3544815827045529E-2</v>
      </c>
      <c r="K926" s="41">
        <f t="shared" ca="1" si="6"/>
        <v>-0.13649807591903318</v>
      </c>
      <c r="L926" s="41">
        <f t="shared" ca="1" si="7"/>
        <v>7.9493242962568544E-2</v>
      </c>
      <c r="M926" s="41">
        <f t="shared" ca="1" si="10"/>
        <v>-2.5667797252436841E-2</v>
      </c>
      <c r="N926" s="219">
        <f t="shared" ca="1" si="11"/>
        <v>3.171525014809809E-2</v>
      </c>
    </row>
    <row r="927" spans="1:14" ht="13" x14ac:dyDescent="0.15">
      <c r="A927" s="166">
        <f t="shared" si="8"/>
        <v>12</v>
      </c>
      <c r="B927" s="166">
        <f t="shared" si="9"/>
        <v>1946</v>
      </c>
      <c r="C927" s="41">
        <f ca="1">'StockBond Returns'!W917</f>
        <v>2.7466571901883736E-2</v>
      </c>
      <c r="D927" s="217">
        <f>'StockBond Returns'!M917</f>
        <v>11.50229231</v>
      </c>
      <c r="E927" s="41">
        <f t="shared" si="0"/>
        <v>6.0969596018291418E-2</v>
      </c>
      <c r="F927" s="138">
        <f t="shared" ca="1" si="3"/>
        <v>62.291075291684948</v>
      </c>
      <c r="G927" s="218">
        <f>'StockBond Returns'!C917</f>
        <v>1946.9166666665976</v>
      </c>
      <c r="H927" s="138">
        <f t="shared" ca="1" si="1"/>
        <v>0.31648847467325047</v>
      </c>
      <c r="I927" s="138">
        <f t="shared" ca="1" si="4"/>
        <v>4.0443191675023096</v>
      </c>
      <c r="J927" s="41">
        <f t="shared" ca="1" si="5"/>
        <v>8.0397200884233744E-2</v>
      </c>
      <c r="K927" s="41">
        <f t="shared" ca="1" si="6"/>
        <v>-0.12972222211773032</v>
      </c>
      <c r="L927" s="41">
        <f t="shared" ca="1" si="7"/>
        <v>8.8164939420218857E-2</v>
      </c>
      <c r="M927" s="41">
        <f t="shared" ca="1" si="10"/>
        <v>-3.3724177576594405E-2</v>
      </c>
      <c r="N927" s="219">
        <f t="shared" ca="1" si="11"/>
        <v>3.1748911851024519E-2</v>
      </c>
    </row>
    <row r="928" spans="1:14" ht="13" x14ac:dyDescent="0.15">
      <c r="A928" s="166">
        <f t="shared" si="8"/>
        <v>1</v>
      </c>
      <c r="B928" s="166">
        <f t="shared" si="9"/>
        <v>1947</v>
      </c>
      <c r="C928" s="41">
        <f ca="1">'StockBond Returns'!W918</f>
        <v>2.8369479817957833E-2</v>
      </c>
      <c r="D928" s="217">
        <f>'StockBond Returns'!M918</f>
        <v>11.80477891</v>
      </c>
      <c r="E928" s="41">
        <f t="shared" si="0"/>
        <v>5.9855727609302599E-2</v>
      </c>
      <c r="F928" s="138">
        <f t="shared" ca="1" si="3"/>
        <v>63.732773606943191</v>
      </c>
      <c r="G928" s="218">
        <f>'StockBond Returns'!C918</f>
        <v>1946.9999999999309</v>
      </c>
      <c r="H928" s="138">
        <f t="shared" ca="1" si="1"/>
        <v>0.31789762806687843</v>
      </c>
      <c r="I928" s="138">
        <f t="shared" ca="1" si="4"/>
        <v>4.0112852723095429</v>
      </c>
      <c r="J928" s="41">
        <f t="shared" ca="1" si="5"/>
        <v>8.6959199269501131E-2</v>
      </c>
      <c r="K928" s="41">
        <f t="shared" ca="1" si="6"/>
        <v>-0.12255527612622663</v>
      </c>
      <c r="L928" s="41">
        <f t="shared" ca="1" si="7"/>
        <v>9.7344310296293646E-2</v>
      </c>
      <c r="M928" s="41">
        <f t="shared" ca="1" si="10"/>
        <v>-4.2151116569608682E-2</v>
      </c>
      <c r="N928" s="219">
        <f t="shared" ca="1" si="11"/>
        <v>3.1753437941456589E-2</v>
      </c>
    </row>
    <row r="929" spans="1:14" ht="13" x14ac:dyDescent="0.15">
      <c r="A929" s="166">
        <f t="shared" si="8"/>
        <v>2</v>
      </c>
      <c r="B929" s="166">
        <f t="shared" si="9"/>
        <v>1947</v>
      </c>
      <c r="C929" s="41">
        <f ca="1">'StockBond Returns'!W919</f>
        <v>-1.3712053921946642E-2</v>
      </c>
      <c r="D929" s="217">
        <f>'StockBond Returns'!M919</f>
        <v>11.66973372</v>
      </c>
      <c r="E929" s="41">
        <f t="shared" si="0"/>
        <v>6.0345879091746747E-2</v>
      </c>
      <c r="F929" s="138">
        <f t="shared" ca="1" si="3"/>
        <v>62.545327780000399</v>
      </c>
      <c r="G929" s="218">
        <f>'StockBond Returns'!C919</f>
        <v>1947.0833333332641</v>
      </c>
      <c r="H929" s="138">
        <f t="shared" ca="1" si="1"/>
        <v>0.31452939899713112</v>
      </c>
      <c r="I929" s="138">
        <f t="shared" ca="1" si="4"/>
        <v>3.9771028955418064</v>
      </c>
      <c r="J929" s="41">
        <f t="shared" ca="1" si="5"/>
        <v>9.3983151592285985E-2</v>
      </c>
      <c r="K929" s="41">
        <f t="shared" ca="1" si="6"/>
        <v>-0.11501382021420148</v>
      </c>
      <c r="L929" s="41">
        <f t="shared" ca="1" si="7"/>
        <v>0.10701229051867944</v>
      </c>
      <c r="M929" s="41">
        <f t="shared" ca="1" si="10"/>
        <v>-5.0054766987644217E-2</v>
      </c>
      <c r="N929" s="219">
        <f t="shared" ca="1" si="11"/>
        <v>3.1720933188666284E-2</v>
      </c>
    </row>
    <row r="930" spans="1:14" ht="13" x14ac:dyDescent="0.15">
      <c r="A930" s="166">
        <f t="shared" si="8"/>
        <v>3</v>
      </c>
      <c r="B930" s="166">
        <f t="shared" si="9"/>
        <v>1947</v>
      </c>
      <c r="C930" s="41">
        <f ca="1">'StockBond Returns'!W920</f>
        <v>-2.627511741034446E-2</v>
      </c>
      <c r="D930" s="217">
        <f>'StockBond Returns'!M920</f>
        <v>11.300039829999999</v>
      </c>
      <c r="E930" s="41">
        <f t="shared" si="0"/>
        <v>6.1747631647507212E-2</v>
      </c>
      <c r="F930" s="138">
        <f t="shared" ca="1" si="3"/>
        <v>60.595676847002935</v>
      </c>
      <c r="G930" s="218">
        <f>'StockBond Returns'!C920</f>
        <v>1947.1666666665974</v>
      </c>
      <c r="H930" s="138">
        <f t="shared" ca="1" si="1"/>
        <v>0.3118032944483432</v>
      </c>
      <c r="I930" s="138">
        <f t="shared" ca="1" si="4"/>
        <v>3.9402715253637854</v>
      </c>
      <c r="J930" s="41">
        <f t="shared" ca="1" si="5"/>
        <v>0.10186741206544303</v>
      </c>
      <c r="K930" s="41">
        <f t="shared" ca="1" si="6"/>
        <v>-0.10674148330028443</v>
      </c>
      <c r="L930" s="41">
        <f t="shared" ca="1" si="7"/>
        <v>0.11761628665791823</v>
      </c>
      <c r="M930" s="41">
        <f t="shared" ca="1" si="10"/>
        <v>-5.8759825482499695E-2</v>
      </c>
      <c r="N930" s="219">
        <f t="shared" ca="1" si="11"/>
        <v>3.1650626822513413E-2</v>
      </c>
    </row>
    <row r="931" spans="1:14" ht="13" x14ac:dyDescent="0.15">
      <c r="A931" s="166">
        <f t="shared" si="8"/>
        <v>4</v>
      </c>
      <c r="B931" s="166">
        <f t="shared" si="9"/>
        <v>1947</v>
      </c>
      <c r="C931" s="41">
        <f ca="1">'StockBond Returns'!W921</f>
        <v>-2.6228949284090388E-2</v>
      </c>
      <c r="D931" s="217">
        <f>'StockBond Returns'!M921</f>
        <v>10.88917767</v>
      </c>
      <c r="E931" s="41">
        <f t="shared" si="0"/>
        <v>6.3417149591333655E-2</v>
      </c>
      <c r="F931" s="138">
        <f t="shared" ca="1" si="3"/>
        <v>58.702690890496115</v>
      </c>
      <c r="G931" s="218">
        <f>'StockBond Returns'!C921</f>
        <v>1947.2499999999307</v>
      </c>
      <c r="H931" s="138">
        <f t="shared" ca="1" si="1"/>
        <v>0.31022977746803432</v>
      </c>
      <c r="I931" s="138">
        <f t="shared" ca="1" si="4"/>
        <v>3.9031010942083144</v>
      </c>
      <c r="J931" s="41">
        <f t="shared" ca="1" si="5"/>
        <v>0.10956997175541816</v>
      </c>
      <c r="K931" s="41">
        <f t="shared" ca="1" si="6"/>
        <v>-9.8234707944582333E-2</v>
      </c>
      <c r="L931" s="41">
        <f t="shared" ca="1" si="7"/>
        <v>0.12853682757744567</v>
      </c>
      <c r="M931" s="41">
        <f t="shared" ca="1" si="10"/>
        <v>-6.6838376696710111E-2</v>
      </c>
      <c r="N931" s="219">
        <f t="shared" ca="1" si="11"/>
        <v>3.1534983611466914E-2</v>
      </c>
    </row>
    <row r="932" spans="1:14" ht="13" x14ac:dyDescent="0.15">
      <c r="A932" s="166">
        <f t="shared" si="8"/>
        <v>5</v>
      </c>
      <c r="B932" s="166">
        <f t="shared" si="9"/>
        <v>1947</v>
      </c>
      <c r="C932" s="41">
        <f ca="1">'StockBond Returns'!W922</f>
        <v>-9.490599027575364E-4</v>
      </c>
      <c r="D932" s="217">
        <f>'StockBond Returns'!M922</f>
        <v>10.69976664</v>
      </c>
      <c r="E932" s="41">
        <f t="shared" si="0"/>
        <v>6.4229991113151974E-2</v>
      </c>
      <c r="F932" s="138">
        <f t="shared" ca="1" si="3"/>
        <v>58.337043169562385</v>
      </c>
      <c r="G932" s="218">
        <f>'StockBond Returns'!C922</f>
        <v>1947.3333333332639</v>
      </c>
      <c r="H932" s="138">
        <f t="shared" ca="1" si="1"/>
        <v>0.31224898036237958</v>
      </c>
      <c r="I932" s="138">
        <f t="shared" ca="1" si="4"/>
        <v>3.8687097878813423</v>
      </c>
      <c r="J932" s="41">
        <f t="shared" ca="1" si="5"/>
        <v>0.11733877992333586</v>
      </c>
      <c r="K932" s="41">
        <f t="shared" ca="1" si="6"/>
        <v>-9.0218369657524389E-2</v>
      </c>
      <c r="L932" s="41">
        <f t="shared" ca="1" si="7"/>
        <v>0.13886948872530902</v>
      </c>
      <c r="M932" s="41">
        <f t="shared" ca="1" si="10"/>
        <v>-7.430806632907172E-2</v>
      </c>
      <c r="N932" s="219">
        <f t="shared" ca="1" si="11"/>
        <v>3.1368728046579877E-2</v>
      </c>
    </row>
    <row r="933" spans="1:14" ht="13" x14ac:dyDescent="0.15">
      <c r="A933" s="166">
        <f t="shared" si="8"/>
        <v>6</v>
      </c>
      <c r="B933" s="166">
        <f t="shared" si="9"/>
        <v>1947</v>
      </c>
      <c r="C933" s="41">
        <f ca="1">'StockBond Returns'!W923</f>
        <v>3.6348163065060127E-2</v>
      </c>
      <c r="D933" s="217">
        <f>'StockBond Returns'!M923</f>
        <v>11.362098870000001</v>
      </c>
      <c r="E933" s="41">
        <f t="shared" si="0"/>
        <v>6.1505953980930284E-2</v>
      </c>
      <c r="F933" s="138">
        <f t="shared" ca="1" si="3"/>
        <v>60.13388887020561</v>
      </c>
      <c r="G933" s="218">
        <f>'StockBond Returns'!C923</f>
        <v>1947.4166666665972</v>
      </c>
      <c r="H933" s="138">
        <f t="shared" ca="1" si="1"/>
        <v>0.30821601679543681</v>
      </c>
      <c r="I933" s="138">
        <f t="shared" ca="1" si="4"/>
        <v>3.8351568877003381</v>
      </c>
      <c r="J933" s="41">
        <f t="shared" ca="1" si="5"/>
        <v>0.12549194652368034</v>
      </c>
      <c r="K933" s="41">
        <f t="shared" ca="1" si="6"/>
        <v>-8.2258900691002723E-2</v>
      </c>
      <c r="L933" s="41">
        <f t="shared" ca="1" si="7"/>
        <v>0.14915658265991283</v>
      </c>
      <c r="M933" s="41">
        <f t="shared" ca="1" si="10"/>
        <v>-8.087280057278956E-2</v>
      </c>
      <c r="N933" s="219">
        <f t="shared" ca="1" si="11"/>
        <v>3.1145096159694956E-2</v>
      </c>
    </row>
    <row r="934" spans="1:14" ht="13" x14ac:dyDescent="0.15">
      <c r="A934" s="166">
        <f t="shared" si="8"/>
        <v>7</v>
      </c>
      <c r="B934" s="166">
        <f t="shared" si="9"/>
        <v>1947</v>
      </c>
      <c r="C934" s="41">
        <f ca="1">'StockBond Returns'!W924</f>
        <v>2.4047738982501322E-2</v>
      </c>
      <c r="D934" s="217">
        <f>'StockBond Returns'!M924</f>
        <v>11.69518568</v>
      </c>
      <c r="E934" s="41">
        <f t="shared" si="0"/>
        <v>6.0252634603745775E-2</v>
      </c>
      <c r="F934" s="138">
        <f t="shared" ca="1" si="3"/>
        <v>61.2643450186415</v>
      </c>
      <c r="G934" s="218">
        <f>'StockBond Returns'!C924</f>
        <v>1947.4999999999304</v>
      </c>
      <c r="H934" s="138">
        <f t="shared" ca="1" si="1"/>
        <v>0.30761151622050159</v>
      </c>
      <c r="I934" s="138">
        <f t="shared" ca="1" si="4"/>
        <v>3.8084703644510363</v>
      </c>
      <c r="J934" s="41">
        <f t="shared" ca="1" si="5"/>
        <v>0.13169229401302562</v>
      </c>
      <c r="K934" s="41">
        <f t="shared" ca="1" si="6"/>
        <v>-7.5828151114438969E-2</v>
      </c>
      <c r="L934" s="41">
        <f t="shared" ca="1" si="7"/>
        <v>0.15755428345930866</v>
      </c>
      <c r="M934" s="41">
        <f t="shared" ca="1" si="10"/>
        <v>-8.4453108881814787E-2</v>
      </c>
      <c r="N934" s="219">
        <f t="shared" ca="1" si="11"/>
        <v>3.0865247666414422E-2</v>
      </c>
    </row>
    <row r="935" spans="1:14" ht="13" x14ac:dyDescent="0.15">
      <c r="A935" s="166">
        <f t="shared" si="8"/>
        <v>8</v>
      </c>
      <c r="B935" s="166">
        <f t="shared" si="9"/>
        <v>1947</v>
      </c>
      <c r="C935" s="41">
        <f ca="1">'StockBond Returns'!W925</f>
        <v>-2.5091447607763172E-2</v>
      </c>
      <c r="D935" s="217">
        <f>'StockBond Returns'!M925</f>
        <v>11.27719162</v>
      </c>
      <c r="E935" s="41">
        <f t="shared" si="0"/>
        <v>6.1837279781009877E-2</v>
      </c>
      <c r="F935" s="138">
        <f t="shared" ca="1" si="3"/>
        <v>59.427240817404616</v>
      </c>
      <c r="G935" s="218">
        <f>'StockBond Returns'!C925</f>
        <v>1947.5833333332637</v>
      </c>
      <c r="H935" s="138">
        <f t="shared" ca="1" si="1"/>
        <v>0.30623490975327494</v>
      </c>
      <c r="I935" s="138">
        <f t="shared" ca="1" si="4"/>
        <v>3.7695538277866945</v>
      </c>
      <c r="J935" s="41">
        <f t="shared" ca="1" si="5"/>
        <v>0.14053186708399568</v>
      </c>
      <c r="K935" s="41">
        <f t="shared" ca="1" si="6"/>
        <v>-6.628708358114288E-2</v>
      </c>
      <c r="L935" s="41">
        <f t="shared" ca="1" si="7"/>
        <v>0.1698654572394187</v>
      </c>
      <c r="M935" s="41">
        <f t="shared" ca="1" si="10"/>
        <v>-9.3208331521958288E-2</v>
      </c>
      <c r="N935" s="219">
        <f t="shared" ca="1" si="11"/>
        <v>3.0551758813636219E-2</v>
      </c>
    </row>
    <row r="936" spans="1:14" ht="13" x14ac:dyDescent="0.15">
      <c r="A936" s="166">
        <f t="shared" si="8"/>
        <v>9</v>
      </c>
      <c r="B936" s="166">
        <f t="shared" si="9"/>
        <v>1947</v>
      </c>
      <c r="C936" s="41">
        <f ca="1">'StockBond Returns'!W926</f>
        <v>-2.7021521864562584E-2</v>
      </c>
      <c r="D936" s="217">
        <f>'StockBond Returns'!M926</f>
        <v>10.85672449</v>
      </c>
      <c r="E936" s="41">
        <f t="shared" si="0"/>
        <v>6.3554406230953375E-2</v>
      </c>
      <c r="F936" s="138">
        <f t="shared" ca="1" si="3"/>
        <v>57.523466353862808</v>
      </c>
      <c r="G936" s="218">
        <f>'StockBond Returns'!C926</f>
        <v>1947.6666666665969</v>
      </c>
      <c r="H936" s="138">
        <f t="shared" ca="1" si="1"/>
        <v>0.3046558123721646</v>
      </c>
      <c r="I936" s="138">
        <f t="shared" ca="1" si="4"/>
        <v>3.7493739475479453</v>
      </c>
      <c r="J936" s="41">
        <f t="shared" ca="1" si="5"/>
        <v>0.14516103460791396</v>
      </c>
      <c r="K936" s="41">
        <f t="shared" ca="1" si="6"/>
        <v>-6.1261653977614405E-2</v>
      </c>
      <c r="L936" s="41">
        <f t="shared" ca="1" si="7"/>
        <v>0.17654910602218243</v>
      </c>
      <c r="M936" s="41">
        <f t="shared" ca="1" si="10"/>
        <v>-9.3419837403613704E-2</v>
      </c>
      <c r="N936" s="219">
        <f t="shared" ca="1" si="11"/>
        <v>3.0157488458427868E-2</v>
      </c>
    </row>
    <row r="937" spans="1:14" ht="13" x14ac:dyDescent="0.15">
      <c r="A937" s="166">
        <f t="shared" si="8"/>
        <v>10</v>
      </c>
      <c r="B937" s="166">
        <f t="shared" si="9"/>
        <v>1947</v>
      </c>
      <c r="C937" s="41">
        <f ca="1">'StockBond Returns'!W927</f>
        <v>1.5104907457607503E-2</v>
      </c>
      <c r="D937" s="217">
        <f>'StockBond Returns'!M927</f>
        <v>11.116953820000001</v>
      </c>
      <c r="E937" s="41">
        <f t="shared" si="0"/>
        <v>6.2476349465486941E-2</v>
      </c>
      <c r="F937" s="138">
        <f t="shared" ca="1" si="3"/>
        <v>58.08309537955423</v>
      </c>
      <c r="G937" s="218">
        <f>'StockBond Returns'!C927</f>
        <v>1947.7499999999302</v>
      </c>
      <c r="H937" s="138">
        <f t="shared" ca="1" si="1"/>
        <v>0.30240164708085332</v>
      </c>
      <c r="I937" s="138">
        <f t="shared" ca="1" si="4"/>
        <v>3.7300265985013392</v>
      </c>
      <c r="J937" s="41">
        <f t="shared" ca="1" si="5"/>
        <v>0.14928273311221285</v>
      </c>
      <c r="K937" s="41">
        <f t="shared" ca="1" si="6"/>
        <v>-5.6392493406152044E-2</v>
      </c>
      <c r="L937" s="41">
        <f t="shared" ca="1" si="7"/>
        <v>0.18305092932532352</v>
      </c>
      <c r="M937" s="41">
        <f t="shared" ca="1" si="10"/>
        <v>-9.2068705909729931E-2</v>
      </c>
      <c r="N937" s="219">
        <f t="shared" ca="1" si="11"/>
        <v>2.9751805295866043E-2</v>
      </c>
    </row>
    <row r="938" spans="1:14" ht="13" x14ac:dyDescent="0.15">
      <c r="A938" s="166">
        <f t="shared" si="8"/>
        <v>11</v>
      </c>
      <c r="B938" s="166">
        <f t="shared" si="9"/>
        <v>1947</v>
      </c>
      <c r="C938" s="41">
        <f ca="1">'StockBond Returns'!W928</f>
        <v>-2.591131341554858E-2</v>
      </c>
      <c r="D938" s="217">
        <f>'StockBond Returns'!M928</f>
        <v>10.82662479</v>
      </c>
      <c r="E938" s="41">
        <f t="shared" si="0"/>
        <v>6.3682444639794333E-2</v>
      </c>
      <c r="F938" s="138">
        <f t="shared" ca="1" si="3"/>
        <v>56.283520067803437</v>
      </c>
      <c r="G938" s="218">
        <f>'StockBond Returns'!C928</f>
        <v>1947.8333333332635</v>
      </c>
      <c r="H938" s="138">
        <f t="shared" ca="1" si="1"/>
        <v>0.29868934590422047</v>
      </c>
      <c r="I938" s="138">
        <f t="shared" ca="1" si="4"/>
        <v>3.7110068021424687</v>
      </c>
      <c r="J938" s="41">
        <f t="shared" ca="1" si="5"/>
        <v>0.1524516729343488</v>
      </c>
      <c r="K938" s="41">
        <f t="shared" ca="1" si="6"/>
        <v>-5.1556279522697257E-2</v>
      </c>
      <c r="L938" s="41">
        <f t="shared" ca="1" si="7"/>
        <v>0.18952245441484905</v>
      </c>
      <c r="M938" s="41">
        <f t="shared" ca="1" si="10"/>
        <v>-8.9559132041687417E-2</v>
      </c>
      <c r="N938" s="219">
        <f t="shared" ca="1" si="11"/>
        <v>2.9352520351265645E-2</v>
      </c>
    </row>
    <row r="939" spans="1:14" ht="13" x14ac:dyDescent="0.15">
      <c r="A939" s="166">
        <f t="shared" si="8"/>
        <v>12</v>
      </c>
      <c r="B939" s="166">
        <f t="shared" si="9"/>
        <v>1947</v>
      </c>
      <c r="C939" s="41">
        <f ca="1">'StockBond Returns'!W929</f>
        <v>1.5130877750948182E-3</v>
      </c>
      <c r="D939" s="217">
        <f>'StockBond Returns'!M929</f>
        <v>10.874419680000001</v>
      </c>
      <c r="E939" s="41">
        <f t="shared" si="0"/>
        <v>6.347946508534974E-2</v>
      </c>
      <c r="F939" s="138">
        <f t="shared" ca="1" si="3"/>
        <v>56.069540684855276</v>
      </c>
      <c r="G939" s="218">
        <f>'StockBond Returns'!C929</f>
        <v>1947.9166666665967</v>
      </c>
      <c r="H939" s="138">
        <f t="shared" ca="1" si="1"/>
        <v>0.2966053708546556</v>
      </c>
      <c r="I939" s="138">
        <f t="shared" ca="1" si="4"/>
        <v>3.691123698323874</v>
      </c>
      <c r="J939" s="41">
        <f t="shared" ca="1" si="5"/>
        <v>0.15624516696543744</v>
      </c>
      <c r="K939" s="41">
        <f t="shared" ca="1" si="6"/>
        <v>-4.6447264896905094E-2</v>
      </c>
      <c r="L939" s="41">
        <f t="shared" ca="1" si="7"/>
        <v>0.19634798659759278</v>
      </c>
      <c r="M939" s="41">
        <f t="shared" ca="1" si="10"/>
        <v>-8.7331255163168087E-2</v>
      </c>
      <c r="N939" s="219">
        <f t="shared" ca="1" si="11"/>
        <v>2.8970902390958845E-2</v>
      </c>
    </row>
    <row r="940" spans="1:14" ht="13" x14ac:dyDescent="0.15">
      <c r="A940" s="166">
        <f t="shared" si="8"/>
        <v>1</v>
      </c>
      <c r="B940" s="166">
        <f t="shared" si="9"/>
        <v>1948</v>
      </c>
      <c r="C940" s="41">
        <f ca="1">'StockBond Returns'!W930</f>
        <v>-3.8092812212632367E-2</v>
      </c>
      <c r="D940" s="217">
        <f>'StockBond Returns'!M930</f>
        <v>10.3263906</v>
      </c>
      <c r="E940" s="41">
        <f t="shared" si="0"/>
        <v>6.5919628829457608E-2</v>
      </c>
      <c r="F940" s="138">
        <f t="shared" ca="1" si="3"/>
        <v>53.6483873625371</v>
      </c>
      <c r="G940" s="218">
        <f>'StockBond Returns'!C930</f>
        <v>1947.99999999993</v>
      </c>
      <c r="H940" s="138">
        <f t="shared" ca="1" si="1"/>
        <v>0.29470681518645081</v>
      </c>
      <c r="I940" s="138">
        <f t="shared" ca="1" si="4"/>
        <v>3.6679328854434461</v>
      </c>
      <c r="J940" s="41">
        <f t="shared" ca="1" si="5"/>
        <v>0.16142910138681921</v>
      </c>
      <c r="K940" s="41">
        <f t="shared" ca="1" si="6"/>
        <v>-4.0418347863238502E-2</v>
      </c>
      <c r="L940" s="41">
        <f t="shared" ca="1" si="7"/>
        <v>0.20434165488802214</v>
      </c>
      <c r="M940" s="41">
        <f t="shared" ca="1" si="10"/>
        <v>-8.5596601477413214E-2</v>
      </c>
      <c r="N940" s="219">
        <f t="shared" ca="1" si="11"/>
        <v>2.860225431158674E-2</v>
      </c>
    </row>
    <row r="941" spans="1:14" ht="13" x14ac:dyDescent="0.15">
      <c r="A941" s="166">
        <f t="shared" si="8"/>
        <v>2</v>
      </c>
      <c r="B941" s="166">
        <f t="shared" si="9"/>
        <v>1948</v>
      </c>
      <c r="C941" s="41">
        <f ca="1">'StockBond Returns'!W931</f>
        <v>-3.0643472389470169E-2</v>
      </c>
      <c r="D941" s="217">
        <f>'StockBond Returns'!M931</f>
        <v>9.9860026299999998</v>
      </c>
      <c r="E941" s="41">
        <f t="shared" si="0"/>
        <v>6.7570084950498349E-2</v>
      </c>
      <c r="F941" s="138">
        <f t="shared" ca="1" si="3"/>
        <v>51.7187385106213</v>
      </c>
      <c r="G941" s="218">
        <f>'StockBond Returns'!C931</f>
        <v>1948.0833333332632</v>
      </c>
      <c r="H941" s="138">
        <f t="shared" ca="1" si="1"/>
        <v>0.29121996289127433</v>
      </c>
      <c r="I941" s="138">
        <f t="shared" ca="1" si="4"/>
        <v>3.6446234493375895</v>
      </c>
      <c r="J941" s="41">
        <f t="shared" ca="1" si="5"/>
        <v>0.16689859882283065</v>
      </c>
      <c r="K941" s="41">
        <f t="shared" ca="1" si="6"/>
        <v>-3.4281278418410221E-2</v>
      </c>
      <c r="L941" s="41">
        <f t="shared" ca="1" si="7"/>
        <v>0.21248871024139238</v>
      </c>
      <c r="M941" s="41">
        <f t="shared" ca="1" si="10"/>
        <v>-8.3598401886185725E-2</v>
      </c>
      <c r="N941" s="219">
        <f t="shared" ca="1" si="11"/>
        <v>2.8242029793567335E-2</v>
      </c>
    </row>
    <row r="942" spans="1:14" ht="13" x14ac:dyDescent="0.15">
      <c r="A942" s="166">
        <f t="shared" si="8"/>
        <v>3</v>
      </c>
      <c r="B942" s="166">
        <f t="shared" si="9"/>
        <v>1948</v>
      </c>
      <c r="C942" s="41">
        <f ca="1">'StockBond Returns'!W932</f>
        <v>6.9304935066025655E-2</v>
      </c>
      <c r="D942" s="217">
        <f>'StockBond Returns'!M932</f>
        <v>10.739183369999999</v>
      </c>
      <c r="E942" s="41">
        <f t="shared" si="0"/>
        <v>6.4058474957858935E-2</v>
      </c>
      <c r="F942" s="138">
        <f t="shared" ca="1" si="3"/>
        <v>54.99169938128729</v>
      </c>
      <c r="G942" s="218">
        <f>'StockBond Returns'!C932</f>
        <v>1948.1666666665965</v>
      </c>
      <c r="H942" s="138">
        <f t="shared" ca="1" si="1"/>
        <v>0.29355703314219156</v>
      </c>
      <c r="I942" s="138">
        <f t="shared" ca="1" si="4"/>
        <v>3.6263771880314377</v>
      </c>
      <c r="J942" s="41">
        <f t="shared" ca="1" si="5"/>
        <v>0.17036213123338051</v>
      </c>
      <c r="K942" s="41">
        <f t="shared" ca="1" si="6"/>
        <v>-2.9422226193954293E-2</v>
      </c>
      <c r="L942" s="41">
        <f t="shared" ca="1" si="7"/>
        <v>0.21904737497330329</v>
      </c>
      <c r="M942" s="41">
        <f t="shared" ca="1" si="10"/>
        <v>-7.9663123546636183E-2</v>
      </c>
      <c r="N942" s="219">
        <f t="shared" ca="1" si="11"/>
        <v>2.789363560410461E-2</v>
      </c>
    </row>
    <row r="943" spans="1:14" ht="13" x14ac:dyDescent="0.15">
      <c r="A943" s="166">
        <f t="shared" si="8"/>
        <v>4</v>
      </c>
      <c r="B943" s="166">
        <f t="shared" si="9"/>
        <v>1948</v>
      </c>
      <c r="C943" s="41">
        <f ca="1">'StockBond Returns'!W933</f>
        <v>1.0309540272947948E-2</v>
      </c>
      <c r="D943" s="217">
        <f>'StockBond Returns'!M933</f>
        <v>10.834501850000001</v>
      </c>
      <c r="E943" s="41">
        <f t="shared" si="0"/>
        <v>6.3648868394904551E-2</v>
      </c>
      <c r="F943" s="138">
        <f t="shared" ca="1" si="3"/>
        <v>55.262055049538745</v>
      </c>
      <c r="G943" s="218">
        <f>'StockBond Returns'!C933</f>
        <v>1948.2499999999297</v>
      </c>
      <c r="H943" s="138">
        <f t="shared" ca="1" si="1"/>
        <v>0.29311393909000516</v>
      </c>
      <c r="I943" s="138">
        <f t="shared" ca="1" si="4"/>
        <v>3.6092613496534085</v>
      </c>
      <c r="J943" s="41">
        <f t="shared" ca="1" si="5"/>
        <v>0.17292255268668844</v>
      </c>
      <c r="K943" s="41">
        <f t="shared" ca="1" si="6"/>
        <v>-2.4819552488608232E-2</v>
      </c>
      <c r="L943" s="41">
        <f t="shared" ca="1" si="7"/>
        <v>0.2252942147203818</v>
      </c>
      <c r="M943" s="41">
        <f t="shared" ca="1" si="10"/>
        <v>-7.5283662263046502E-2</v>
      </c>
      <c r="N943" s="219">
        <f t="shared" ca="1" si="11"/>
        <v>2.7574163837465391E-2</v>
      </c>
    </row>
    <row r="944" spans="1:14" ht="13" x14ac:dyDescent="0.15">
      <c r="A944" s="166">
        <f t="shared" si="8"/>
        <v>5</v>
      </c>
      <c r="B944" s="166">
        <f t="shared" si="9"/>
        <v>1948</v>
      </c>
      <c r="C944" s="41">
        <f ca="1">'StockBond Returns'!W934</f>
        <v>5.5527617406368322E-2</v>
      </c>
      <c r="D944" s="217">
        <f>'StockBond Returns'!M934</f>
        <v>11.650303729999999</v>
      </c>
      <c r="E944" s="41">
        <f t="shared" si="0"/>
        <v>6.0417336027255665E-2</v>
      </c>
      <c r="F944" s="138">
        <f t="shared" ca="1" si="3"/>
        <v>58.021235441662931</v>
      </c>
      <c r="G944" s="218">
        <f>'StockBond Returns'!C934</f>
        <v>1948.333333333263</v>
      </c>
      <c r="H944" s="138">
        <f t="shared" ca="1" si="1"/>
        <v>0.29212403986628876</v>
      </c>
      <c r="I944" s="138">
        <f t="shared" ca="1" si="4"/>
        <v>3.5891364091573177</v>
      </c>
      <c r="J944" s="41">
        <f t="shared" ca="1" si="5"/>
        <v>0.17677411372777452</v>
      </c>
      <c r="K944" s="41">
        <f t="shared" ca="1" si="6"/>
        <v>-1.9351538392224032E-2</v>
      </c>
      <c r="L944" s="41">
        <f t="shared" ca="1" si="7"/>
        <v>0.23263880881601762</v>
      </c>
      <c r="M944" s="41">
        <f t="shared" ca="1" si="10"/>
        <v>-7.2265275518929584E-2</v>
      </c>
      <c r="N944" s="219">
        <f t="shared" ca="1" si="11"/>
        <v>2.7288001876767505E-2</v>
      </c>
    </row>
    <row r="945" spans="1:14" ht="13" x14ac:dyDescent="0.15">
      <c r="A945" s="166">
        <f t="shared" si="8"/>
        <v>6</v>
      </c>
      <c r="B945" s="166">
        <f t="shared" si="9"/>
        <v>1948</v>
      </c>
      <c r="C945" s="41">
        <f ca="1">'StockBond Returns'!W935</f>
        <v>-1.2908294832017992E-3</v>
      </c>
      <c r="D945" s="217">
        <f>'StockBond Returns'!M935</f>
        <v>11.536100129999999</v>
      </c>
      <c r="E945" s="41">
        <f t="shared" si="0"/>
        <v>6.0842203549337608E-2</v>
      </c>
      <c r="F945" s="138">
        <f t="shared" ca="1" si="3"/>
        <v>57.654592962760162</v>
      </c>
      <c r="G945" s="218">
        <f>'StockBond Returns'!C935</f>
        <v>1948.4166666665963</v>
      </c>
      <c r="H945" s="138">
        <f t="shared" ca="1" si="1"/>
        <v>0.29231937338287178</v>
      </c>
      <c r="I945" s="138">
        <f t="shared" ca="1" si="4"/>
        <v>3.5732397657447525</v>
      </c>
      <c r="J945" s="41">
        <f t="shared" ca="1" si="5"/>
        <v>0.17874664128819173</v>
      </c>
      <c r="K945" s="41">
        <f t="shared" ca="1" si="6"/>
        <v>-1.4988825579973053E-2</v>
      </c>
      <c r="L945" s="41">
        <f t="shared" ca="1" si="7"/>
        <v>0.23860539679023374</v>
      </c>
      <c r="M945" s="41">
        <f t="shared" ca="1" si="10"/>
        <v>-6.8293717734357995E-2</v>
      </c>
      <c r="N945" s="219">
        <f t="shared" ca="1" si="11"/>
        <v>2.7026306288119254E-2</v>
      </c>
    </row>
    <row r="946" spans="1:14" ht="13" x14ac:dyDescent="0.15">
      <c r="A946" s="166">
        <f t="shared" si="8"/>
        <v>7</v>
      </c>
      <c r="B946" s="166">
        <f t="shared" si="9"/>
        <v>1948</v>
      </c>
      <c r="C946" s="41">
        <f ca="1">'StockBond Returns'!W936</f>
        <v>-4.7259842709618499E-2</v>
      </c>
      <c r="D946" s="217">
        <f>'StockBond Returns'!M936</f>
        <v>10.75243704</v>
      </c>
      <c r="E946" s="41">
        <f t="shared" si="0"/>
        <v>6.4001086045884906E-2</v>
      </c>
      <c r="F946" s="138">
        <f t="shared" ca="1" si="3"/>
        <v>54.651341562077214</v>
      </c>
      <c r="G946" s="218">
        <f>'StockBond Returns'!C936</f>
        <v>1948.4999999999295</v>
      </c>
      <c r="H946" s="138">
        <f t="shared" ca="1" si="1"/>
        <v>0.29147876781979581</v>
      </c>
      <c r="I946" s="138">
        <f t="shared" ca="1" si="4"/>
        <v>3.5571070173440469</v>
      </c>
      <c r="J946" s="41">
        <f t="shared" ca="1" si="5"/>
        <v>0.18173950862700838</v>
      </c>
      <c r="K946" s="41">
        <f t="shared" ca="1" si="6"/>
        <v>-1.0521448756245277E-2</v>
      </c>
      <c r="L946" s="41">
        <f t="shared" ca="1" si="7"/>
        <v>0.244713784044021</v>
      </c>
      <c r="M946" s="41">
        <f t="shared" ca="1" si="10"/>
        <v>-6.6001129863911046E-2</v>
      </c>
      <c r="N946" s="219">
        <f t="shared" ca="1" si="11"/>
        <v>2.6793984134970864E-2</v>
      </c>
    </row>
    <row r="947" spans="1:14" ht="13" x14ac:dyDescent="0.15">
      <c r="A947" s="166">
        <f t="shared" si="8"/>
        <v>8</v>
      </c>
      <c r="B947" s="166">
        <f t="shared" si="9"/>
        <v>1948</v>
      </c>
      <c r="C947" s="41">
        <f ca="1">'StockBond Returns'!W937</f>
        <v>8.1210536298972295E-3</v>
      </c>
      <c r="D947" s="217">
        <f>'StockBond Returns'!M937</f>
        <v>10.743604469999999</v>
      </c>
      <c r="E947" s="41">
        <f t="shared" si="0"/>
        <v>6.4039315682756143E-2</v>
      </c>
      <c r="F947" s="138">
        <f t="shared" ca="1" si="3"/>
        <v>54.80132215532344</v>
      </c>
      <c r="G947" s="218">
        <f>'StockBond Returns'!C937</f>
        <v>1948.5833333332628</v>
      </c>
      <c r="H947" s="138">
        <f t="shared" ca="1" si="1"/>
        <v>0.29245326411143135</v>
      </c>
      <c r="I947" s="138">
        <f t="shared" ca="1" si="4"/>
        <v>3.543325371702204</v>
      </c>
      <c r="J947" s="41">
        <f t="shared" ca="1" si="5"/>
        <v>0.18398175277147022</v>
      </c>
      <c r="K947" s="41">
        <f t="shared" ca="1" si="6"/>
        <v>-6.6729049921442352E-3</v>
      </c>
      <c r="L947" s="41">
        <f t="shared" ca="1" si="7"/>
        <v>0.25005392731689624</v>
      </c>
      <c r="M947" s="41">
        <f t="shared" ca="1" si="10"/>
        <v>-6.0014650650928925E-2</v>
      </c>
      <c r="N947" s="219">
        <f t="shared" ca="1" si="11"/>
        <v>2.657491709418831E-2</v>
      </c>
    </row>
    <row r="948" spans="1:14" ht="13" x14ac:dyDescent="0.15">
      <c r="A948" s="166">
        <f t="shared" si="8"/>
        <v>9</v>
      </c>
      <c r="B948" s="166">
        <f t="shared" si="9"/>
        <v>1948</v>
      </c>
      <c r="C948" s="41">
        <f ca="1">'StockBond Returns'!W938</f>
        <v>-1.5387810789278871E-2</v>
      </c>
      <c r="D948" s="217">
        <f>'StockBond Returns'!M938</f>
        <v>10.3730232</v>
      </c>
      <c r="E948" s="41">
        <f t="shared" si="0"/>
        <v>6.5701955240975454E-2</v>
      </c>
      <c r="F948" s="138">
        <f t="shared" ca="1" si="3"/>
        <v>53.670096730376429</v>
      </c>
      <c r="G948" s="218">
        <f>'StockBond Returns'!C938</f>
        <v>1948.666666666596</v>
      </c>
      <c r="H948" s="138">
        <f t="shared" ca="1" si="1"/>
        <v>0.29385252442983462</v>
      </c>
      <c r="I948" s="138">
        <f t="shared" ca="1" si="4"/>
        <v>3.5325220837598734</v>
      </c>
      <c r="J948" s="41">
        <f t="shared" ca="1" si="5"/>
        <v>0.18463586937945831</v>
      </c>
      <c r="K948" s="41">
        <f t="shared" ca="1" si="6"/>
        <v>-3.6350758225480728E-3</v>
      </c>
      <c r="L948" s="41">
        <f t="shared" ca="1" si="7"/>
        <v>0.25437987298597076</v>
      </c>
      <c r="M948" s="41">
        <f t="shared" ca="1" si="10"/>
        <v>-5.783681937884344E-2</v>
      </c>
      <c r="N948" s="219">
        <f t="shared" ca="1" si="11"/>
        <v>2.6400324644435924E-2</v>
      </c>
    </row>
    <row r="949" spans="1:14" ht="13" x14ac:dyDescent="0.15">
      <c r="A949" s="166">
        <f t="shared" si="8"/>
        <v>10</v>
      </c>
      <c r="B949" s="166">
        <f t="shared" si="9"/>
        <v>1948</v>
      </c>
      <c r="C949" s="41">
        <f ca="1">'StockBond Returns'!W939</f>
        <v>5.6129636322665932E-2</v>
      </c>
      <c r="D949" s="217">
        <f>'StockBond Returns'!M939</f>
        <v>11.16655398</v>
      </c>
      <c r="E949" s="41">
        <f t="shared" si="0"/>
        <v>6.2276571258736708E-2</v>
      </c>
      <c r="F949" s="138">
        <f t="shared" ca="1" si="3"/>
        <v>56.37223338149618</v>
      </c>
      <c r="G949" s="218">
        <f>'StockBond Returns'!C939</f>
        <v>1948.7499999999293</v>
      </c>
      <c r="H949" s="138">
        <f t="shared" ca="1" si="1"/>
        <v>0.29255578409974026</v>
      </c>
      <c r="I949" s="138">
        <f t="shared" ca="1" si="4"/>
        <v>3.5226762207787603</v>
      </c>
      <c r="J949" s="41">
        <f t="shared" ca="1" si="5"/>
        <v>0.18560328857230113</v>
      </c>
      <c r="K949" s="41">
        <f t="shared" ca="1" si="6"/>
        <v>-8.5024068363492855E-4</v>
      </c>
      <c r="L949" s="41">
        <f t="shared" ca="1" si="7"/>
        <v>0.25839225282213829</v>
      </c>
      <c r="M949" s="41">
        <f t="shared" ca="1" si="10"/>
        <v>-5.5589517191616977E-2</v>
      </c>
      <c r="N949" s="219">
        <f t="shared" ca="1" si="11"/>
        <v>2.6240335712392846E-2</v>
      </c>
    </row>
    <row r="950" spans="1:14" ht="13" x14ac:dyDescent="0.15">
      <c r="A950" s="166">
        <f t="shared" si="8"/>
        <v>11</v>
      </c>
      <c r="B950" s="166">
        <f t="shared" si="9"/>
        <v>1948</v>
      </c>
      <c r="C950" s="41">
        <f ca="1">'StockBond Returns'!W940</f>
        <v>-7.0638623577084253E-2</v>
      </c>
      <c r="D950" s="217">
        <f>'StockBond Returns'!M940</f>
        <v>9.8848886599999997</v>
      </c>
      <c r="E950" s="41">
        <f t="shared" si="0"/>
        <v>6.8082259163250919E-2</v>
      </c>
      <c r="F950" s="138">
        <f t="shared" ca="1" si="3"/>
        <v>52.118286361269703</v>
      </c>
      <c r="G950" s="218">
        <f>'StockBond Returns'!C940</f>
        <v>1948.8333333332625</v>
      </c>
      <c r="H950" s="138">
        <f t="shared" ca="1" si="1"/>
        <v>0.29569422326604083</v>
      </c>
      <c r="I950" s="138">
        <f t="shared" ca="1" si="4"/>
        <v>3.5196810981405808</v>
      </c>
      <c r="J950" s="41">
        <f t="shared" ca="1" si="5"/>
        <v>0.18335048744395177</v>
      </c>
      <c r="K950" s="41">
        <f t="shared" ca="1" si="6"/>
        <v>0</v>
      </c>
      <c r="L950" s="41">
        <f t="shared" ca="1" si="7"/>
        <v>0.2599686384344746</v>
      </c>
      <c r="M950" s="41">
        <f t="shared" ca="1" si="10"/>
        <v>-5.1556279522697257E-2</v>
      </c>
      <c r="N950" s="219">
        <f t="shared" ca="1" si="11"/>
        <v>2.6095254056187511E-2</v>
      </c>
    </row>
    <row r="951" spans="1:14" ht="13" x14ac:dyDescent="0.15">
      <c r="A951" s="166">
        <f t="shared" si="8"/>
        <v>12</v>
      </c>
      <c r="B951" s="166">
        <f t="shared" si="9"/>
        <v>1948</v>
      </c>
      <c r="C951" s="41">
        <f ca="1">'StockBond Returns'!W941</f>
        <v>3.2555154731350705E-2</v>
      </c>
      <c r="D951" s="217">
        <f>'StockBond Returns'!M941</f>
        <v>10.16734458</v>
      </c>
      <c r="E951" s="41">
        <f t="shared" si="0"/>
        <v>6.6677048743242262E-2</v>
      </c>
      <c r="F951" s="138">
        <f t="shared" ca="1" si="3"/>
        <v>53.509684643636056</v>
      </c>
      <c r="G951" s="218">
        <f>'StockBond Returns'!C941</f>
        <v>1948.9166666665958</v>
      </c>
      <c r="H951" s="138">
        <f t="shared" ca="1" si="1"/>
        <v>0.29732232093493693</v>
      </c>
      <c r="I951" s="138">
        <f t="shared" ca="1" si="4"/>
        <v>3.5203980482208621</v>
      </c>
      <c r="J951" s="41">
        <f t="shared" ca="1" si="5"/>
        <v>0.17887678572969778</v>
      </c>
      <c r="K951" s="41">
        <f t="shared" ca="1" si="6"/>
        <v>0</v>
      </c>
      <c r="L951" s="41">
        <f t="shared" ca="1" si="7"/>
        <v>0.26020810600443234</v>
      </c>
      <c r="M951" s="41">
        <f t="shared" ca="1" si="10"/>
        <v>-4.6253028632049831E-2</v>
      </c>
      <c r="N951" s="219">
        <f t="shared" ca="1" si="11"/>
        <v>2.5979725062561278E-2</v>
      </c>
    </row>
    <row r="952" spans="1:14" ht="13" x14ac:dyDescent="0.15">
      <c r="A952" s="166">
        <f t="shared" si="8"/>
        <v>1</v>
      </c>
      <c r="B952" s="166">
        <f t="shared" si="9"/>
        <v>1949</v>
      </c>
      <c r="C952" s="41">
        <f ca="1">'StockBond Returns'!W942</f>
        <v>6.3714329807624693E-3</v>
      </c>
      <c r="D952" s="217">
        <f>'StockBond Returns'!M942</f>
        <v>10.159347179999999</v>
      </c>
      <c r="E952" s="41">
        <f t="shared" si="0"/>
        <v>6.6715760731586693E-2</v>
      </c>
      <c r="F952" s="138">
        <f t="shared" ca="1" si="3"/>
        <v>53.551401322988262</v>
      </c>
      <c r="G952" s="218">
        <f>'StockBond Returns'!C942</f>
        <v>1948.9999999999291</v>
      </c>
      <c r="H952" s="138">
        <f t="shared" ca="1" si="1"/>
        <v>0.29772687312547169</v>
      </c>
      <c r="I952" s="138">
        <f t="shared" ca="1" si="4"/>
        <v>3.5234181061598835</v>
      </c>
      <c r="J952" s="41">
        <f t="shared" ca="1" si="5"/>
        <v>0.1753542475477754</v>
      </c>
      <c r="K952" s="41">
        <f t="shared" ca="1" si="6"/>
        <v>0</v>
      </c>
      <c r="L952" s="41">
        <f t="shared" ca="1" si="7"/>
        <v>0.25961605307737456</v>
      </c>
      <c r="M952" s="41">
        <f t="shared" ca="1" si="10"/>
        <v>-3.9399515693725906E-2</v>
      </c>
      <c r="N952" s="219">
        <f t="shared" ca="1" si="11"/>
        <v>2.5895655922317146E-2</v>
      </c>
    </row>
    <row r="953" spans="1:14" ht="13" x14ac:dyDescent="0.15">
      <c r="A953" s="166">
        <f t="shared" si="8"/>
        <v>2</v>
      </c>
      <c r="B953" s="166">
        <f t="shared" si="9"/>
        <v>1949</v>
      </c>
      <c r="C953" s="41">
        <f ca="1">'StockBond Returns'!W943</f>
        <v>-2.1194509194590802E-2</v>
      </c>
      <c r="D953" s="217">
        <f>'StockBond Returns'!M943</f>
        <v>9.7737251300000008</v>
      </c>
      <c r="E953" s="41">
        <f t="shared" si="0"/>
        <v>6.865756718646332E-2</v>
      </c>
      <c r="F953" s="138">
        <f t="shared" ca="1" si="3"/>
        <v>52.124988957089435</v>
      </c>
      <c r="G953" s="218">
        <f>'StockBond Returns'!C943</f>
        <v>1949.0833333332623</v>
      </c>
      <c r="H953" s="138">
        <f t="shared" ca="1" si="1"/>
        <v>0.29823124428458553</v>
      </c>
      <c r="I953" s="138">
        <f t="shared" ca="1" si="4"/>
        <v>3.5304293875531947</v>
      </c>
      <c r="J953" s="41">
        <f t="shared" ca="1" si="5"/>
        <v>0.17047193912620329</v>
      </c>
      <c r="K953" s="41">
        <f t="shared" ca="1" si="6"/>
        <v>0</v>
      </c>
      <c r="L953" s="41">
        <f t="shared" ca="1" si="7"/>
        <v>0.25759223230744044</v>
      </c>
      <c r="M953" s="41">
        <f t="shared" ca="1" si="10"/>
        <v>-3.1332197515534732E-2</v>
      </c>
      <c r="N953" s="219">
        <f t="shared" ca="1" si="11"/>
        <v>2.5848760327791796E-2</v>
      </c>
    </row>
    <row r="954" spans="1:14" ht="13" x14ac:dyDescent="0.15">
      <c r="A954" s="166">
        <f t="shared" si="8"/>
        <v>3</v>
      </c>
      <c r="B954" s="166">
        <f t="shared" si="9"/>
        <v>1949</v>
      </c>
      <c r="C954" s="41">
        <f ca="1">'StockBond Returns'!W944</f>
        <v>2.7819910374973951E-2</v>
      </c>
      <c r="D954" s="217">
        <f>'StockBond Returns'!M944</f>
        <v>10.0029357</v>
      </c>
      <c r="E954" s="41">
        <f t="shared" si="0"/>
        <v>6.7485325807902577E-2</v>
      </c>
      <c r="F954" s="138">
        <f t="shared" ca="1" si="3"/>
        <v>53.268573467400564</v>
      </c>
      <c r="G954" s="218">
        <f>'StockBond Returns'!C944</f>
        <v>1949.1666666665956</v>
      </c>
      <c r="H954" s="138">
        <f t="shared" ca="1" si="1"/>
        <v>0.29957058631414352</v>
      </c>
      <c r="I954" s="138">
        <f t="shared" ca="1" si="4"/>
        <v>3.5364429407251463</v>
      </c>
      <c r="J954" s="41">
        <f t="shared" ca="1" si="5"/>
        <v>0.16631249511586321</v>
      </c>
      <c r="K954" s="41">
        <f t="shared" ca="1" si="6"/>
        <v>0</v>
      </c>
      <c r="L954" s="41">
        <f t="shared" ca="1" si="7"/>
        <v>0.25591916630324918</v>
      </c>
      <c r="M954" s="41">
        <f t="shared" ca="1" si="10"/>
        <v>-2.4800025657317759E-2</v>
      </c>
      <c r="N954" s="219">
        <f t="shared" ca="1" si="11"/>
        <v>2.5836718455637134E-2</v>
      </c>
    </row>
    <row r="955" spans="1:14" ht="13" x14ac:dyDescent="0.15">
      <c r="A955" s="166">
        <f t="shared" si="8"/>
        <v>4</v>
      </c>
      <c r="B955" s="166">
        <f t="shared" si="9"/>
        <v>1949</v>
      </c>
      <c r="C955" s="41">
        <f ca="1">'StockBond Returns'!W945</f>
        <v>-1.1383910241700095E-2</v>
      </c>
      <c r="D955" s="217">
        <f>'StockBond Returns'!M945</f>
        <v>9.6904029000000005</v>
      </c>
      <c r="E955" s="41">
        <f t="shared" si="0"/>
        <v>6.909744183598393E-2</v>
      </c>
      <c r="F955" s="138">
        <f t="shared" ca="1" si="3"/>
        <v>52.366008506695778</v>
      </c>
      <c r="G955" s="218">
        <f>'StockBond Returns'!C945</f>
        <v>1949.2499999999288</v>
      </c>
      <c r="H955" s="138">
        <f t="shared" ca="1" si="1"/>
        <v>0.30152976891450428</v>
      </c>
      <c r="I955" s="138">
        <f t="shared" ca="1" si="4"/>
        <v>3.5448587705496459</v>
      </c>
      <c r="J955" s="41">
        <f t="shared" ca="1" si="5"/>
        <v>0.16180996062105479</v>
      </c>
      <c r="K955" s="41">
        <f t="shared" ca="1" si="6"/>
        <v>0</v>
      </c>
      <c r="L955" s="41">
        <f t="shared" ca="1" si="7"/>
        <v>0.25339229895455184</v>
      </c>
      <c r="M955" s="41">
        <f t="shared" ca="1" si="10"/>
        <v>-1.7843700653583094E-2</v>
      </c>
      <c r="N955" s="219">
        <f t="shared" ca="1" si="11"/>
        <v>2.5844722436485418E-2</v>
      </c>
    </row>
    <row r="956" spans="1:14" ht="13" x14ac:dyDescent="0.15">
      <c r="A956" s="166">
        <f t="shared" si="8"/>
        <v>5</v>
      </c>
      <c r="B956" s="166">
        <f t="shared" si="9"/>
        <v>1949</v>
      </c>
      <c r="C956" s="41">
        <f ca="1">'StockBond Returns'!W946</f>
        <v>-2.2977467169710244E-2</v>
      </c>
      <c r="D956" s="217">
        <f>'StockBond Returns'!M946</f>
        <v>9.3079477100000005</v>
      </c>
      <c r="E956" s="41">
        <f t="shared" si="0"/>
        <v>7.1217534259762183E-2</v>
      </c>
      <c r="F956" s="138">
        <f t="shared" ca="1" si="3"/>
        <v>50.868168886875821</v>
      </c>
      <c r="G956" s="218">
        <f>'StockBond Returns'!C946</f>
        <v>1949.3333333332621</v>
      </c>
      <c r="H956" s="138">
        <f t="shared" ca="1" si="1"/>
        <v>0.30189213003603727</v>
      </c>
      <c r="I956" s="138">
        <f t="shared" ca="1" si="4"/>
        <v>3.5546268607193938</v>
      </c>
      <c r="J956" s="41">
        <f t="shared" ca="1" si="5"/>
        <v>0.15729506741974064</v>
      </c>
      <c r="K956" s="41">
        <f t="shared" ca="1" si="6"/>
        <v>0</v>
      </c>
      <c r="L956" s="41">
        <f t="shared" ca="1" si="7"/>
        <v>0.25039131811370008</v>
      </c>
      <c r="M956" s="41">
        <f t="shared" ca="1" si="10"/>
        <v>-9.6150005193105237E-3</v>
      </c>
      <c r="N956" s="219">
        <f t="shared" ca="1" si="11"/>
        <v>2.5868964208844183E-2</v>
      </c>
    </row>
    <row r="957" spans="1:14" ht="13" x14ac:dyDescent="0.15">
      <c r="A957" s="166">
        <f t="shared" si="8"/>
        <v>6</v>
      </c>
      <c r="B957" s="166">
        <f t="shared" si="9"/>
        <v>1949</v>
      </c>
      <c r="C957" s="41">
        <f ca="1">'StockBond Returns'!W947</f>
        <v>3.8062851800886037E-3</v>
      </c>
      <c r="D957" s="217">
        <f>'StockBond Returns'!M947</f>
        <v>9.1885785900000005</v>
      </c>
      <c r="E957" s="41">
        <f t="shared" si="0"/>
        <v>7.1915380475077367E-2</v>
      </c>
      <c r="F957" s="138">
        <f t="shared" ca="1" si="3"/>
        <v>50.758746426671607</v>
      </c>
      <c r="G957" s="218">
        <f>'StockBond Returns'!C947</f>
        <v>1949.4166666665953</v>
      </c>
      <c r="H957" s="138">
        <f t="shared" ca="1" si="1"/>
        <v>0.3041945468093385</v>
      </c>
      <c r="I957" s="138">
        <f t="shared" ca="1" si="4"/>
        <v>3.5665020341458606</v>
      </c>
      <c r="J957" s="41">
        <f t="shared" ca="1" si="5"/>
        <v>0.15309352313971614</v>
      </c>
      <c r="K957" s="41">
        <f t="shared" ca="1" si="6"/>
        <v>0</v>
      </c>
      <c r="L957" s="41">
        <f t="shared" ca="1" si="7"/>
        <v>0.24666126836961166</v>
      </c>
      <c r="M957" s="41">
        <f t="shared" ca="1" si="10"/>
        <v>-1.8856085906924225E-3</v>
      </c>
      <c r="N957" s="219">
        <f t="shared" ca="1" si="11"/>
        <v>2.5902434827730695E-2</v>
      </c>
    </row>
    <row r="958" spans="1:14" ht="13" x14ac:dyDescent="0.15">
      <c r="A958" s="166">
        <f t="shared" si="8"/>
        <v>7</v>
      </c>
      <c r="B958" s="166">
        <f t="shared" si="9"/>
        <v>1949</v>
      </c>
      <c r="C958" s="41">
        <f ca="1">'StockBond Returns'!W948</f>
        <v>6.255644123983975E-2</v>
      </c>
      <c r="D958" s="217">
        <f>'StockBond Returns'!M948</f>
        <v>9.8431467300000008</v>
      </c>
      <c r="E958" s="41">
        <f t="shared" si="0"/>
        <v>6.8296763851553394E-2</v>
      </c>
      <c r="F958" s="138">
        <f t="shared" ca="1" si="3"/>
        <v>53.610809089817316</v>
      </c>
      <c r="G958" s="218">
        <f>'StockBond Returns'!C948</f>
        <v>1949.4999999999286</v>
      </c>
      <c r="H958" s="138">
        <f t="shared" ca="1" si="1"/>
        <v>0.30512039735816376</v>
      </c>
      <c r="I958" s="138">
        <f t="shared" ca="1" si="4"/>
        <v>3.5801436636842285</v>
      </c>
      <c r="J958" s="41">
        <f t="shared" ca="1" si="5"/>
        <v>0.14729253117665597</v>
      </c>
      <c r="K958" s="41">
        <f t="shared" ca="1" si="6"/>
        <v>0</v>
      </c>
      <c r="L958" s="41">
        <f t="shared" ca="1" si="7"/>
        <v>0.24232961002277986</v>
      </c>
      <c r="M958" s="41">
        <f t="shared" ca="1" si="10"/>
        <v>6.4762308887131859E-3</v>
      </c>
      <c r="N958" s="219">
        <f t="shared" ca="1" si="11"/>
        <v>2.5942905266048932E-2</v>
      </c>
    </row>
    <row r="959" spans="1:14" ht="13" x14ac:dyDescent="0.15">
      <c r="A959" s="166">
        <f t="shared" si="8"/>
        <v>8</v>
      </c>
      <c r="B959" s="166">
        <f t="shared" si="9"/>
        <v>1949</v>
      </c>
      <c r="C959" s="41">
        <f ca="1">'StockBond Returns'!W949</f>
        <v>1.4636927221989665E-2</v>
      </c>
      <c r="D959" s="217">
        <f>'StockBond Returns'!M949</f>
        <v>9.8105644400000003</v>
      </c>
      <c r="E959" s="41">
        <f t="shared" si="0"/>
        <v>6.8465467181621206E-2</v>
      </c>
      <c r="F959" s="138">
        <f t="shared" ca="1" si="3"/>
        <v>54.085920178368717</v>
      </c>
      <c r="G959" s="218">
        <f>'StockBond Returns'!C949</f>
        <v>1949.5833333332619</v>
      </c>
      <c r="H959" s="138">
        <f t="shared" ca="1" si="1"/>
        <v>0.30858481607999061</v>
      </c>
      <c r="I959" s="138">
        <f t="shared" ca="1" si="4"/>
        <v>3.5962752156527875</v>
      </c>
      <c r="J959" s="41">
        <f t="shared" ca="1" si="5"/>
        <v>0.14047605265540564</v>
      </c>
      <c r="K959" s="41">
        <f t="shared" ca="1" si="6"/>
        <v>0</v>
      </c>
      <c r="L959" s="41">
        <f t="shared" ca="1" si="7"/>
        <v>0.23715853772855255</v>
      </c>
      <c r="M959" s="41">
        <f t="shared" ca="1" si="10"/>
        <v>1.4943545510512024E-2</v>
      </c>
      <c r="N959" s="219">
        <f t="shared" ca="1" si="11"/>
        <v>2.5984539092089899E-2</v>
      </c>
    </row>
    <row r="960" spans="1:14" ht="13" x14ac:dyDescent="0.15">
      <c r="A960" s="166">
        <f t="shared" si="8"/>
        <v>9</v>
      </c>
      <c r="B960" s="166">
        <f t="shared" si="9"/>
        <v>1949</v>
      </c>
      <c r="C960" s="41">
        <f ca="1">'StockBond Returns'!W950</f>
        <v>1.921315582459051E-2</v>
      </c>
      <c r="D960" s="217">
        <f>'StockBond Returns'!M950</f>
        <v>9.9410299999999996</v>
      </c>
      <c r="E960" s="41">
        <f t="shared" si="0"/>
        <v>6.7796599044565808E-2</v>
      </c>
      <c r="F960" s="138">
        <f t="shared" ca="1" si="3"/>
        <v>54.81056768643564</v>
      </c>
      <c r="G960" s="218">
        <f>'StockBond Returns'!C950</f>
        <v>1949.6666666665951</v>
      </c>
      <c r="H960" s="138">
        <f t="shared" ca="1" si="1"/>
        <v>0.30966417340352598</v>
      </c>
      <c r="I960" s="138">
        <f t="shared" ca="1" si="4"/>
        <v>3.612086864626479</v>
      </c>
      <c r="J960" s="41">
        <f t="shared" ca="1" si="5"/>
        <v>0.13582225051314833</v>
      </c>
      <c r="K960" s="41">
        <f t="shared" ca="1" si="6"/>
        <v>0</v>
      </c>
      <c r="L960" s="41">
        <f t="shared" ca="1" si="7"/>
        <v>0.23213133047760626</v>
      </c>
      <c r="M960" s="41">
        <f t="shared" ca="1" si="10"/>
        <v>2.2523505580443581E-2</v>
      </c>
      <c r="N960" s="219">
        <f t="shared" ca="1" si="11"/>
        <v>2.601336339820861E-2</v>
      </c>
    </row>
    <row r="961" spans="1:14" ht="13" x14ac:dyDescent="0.15">
      <c r="A961" s="166">
        <f t="shared" si="8"/>
        <v>10</v>
      </c>
      <c r="B961" s="166">
        <f t="shared" si="9"/>
        <v>1949</v>
      </c>
      <c r="C961" s="41">
        <f ca="1">'StockBond Returns'!W951</f>
        <v>3.0491568673638343E-2</v>
      </c>
      <c r="D961" s="217">
        <f>'StockBond Returns'!M951</f>
        <v>10.26585321</v>
      </c>
      <c r="E961" s="41">
        <f t="shared" si="0"/>
        <v>6.6205157746941912E-2</v>
      </c>
      <c r="F961" s="138">
        <f t="shared" ca="1" si="3"/>
        <v>56.162721555275077</v>
      </c>
      <c r="G961" s="218">
        <f>'StockBond Returns'!C951</f>
        <v>1949.7499999999284</v>
      </c>
      <c r="H961" s="138">
        <f t="shared" ca="1" si="1"/>
        <v>0.30985515333871344</v>
      </c>
      <c r="I961" s="138">
        <f t="shared" ca="1" si="4"/>
        <v>3.6293862338654521</v>
      </c>
      <c r="J961" s="41">
        <f t="shared" ca="1" si="5"/>
        <v>0.12799873282310248</v>
      </c>
      <c r="K961" s="41">
        <f t="shared" ca="1" si="6"/>
        <v>0</v>
      </c>
      <c r="L961" s="41">
        <f t="shared" ca="1" si="7"/>
        <v>0.22662618117425626</v>
      </c>
      <c r="M961" s="41">
        <f t="shared" ca="1" si="10"/>
        <v>3.0292313683913052E-2</v>
      </c>
      <c r="N961" s="219">
        <f t="shared" ca="1" si="11"/>
        <v>2.603137200394388E-2</v>
      </c>
    </row>
    <row r="962" spans="1:14" ht="13" x14ac:dyDescent="0.15">
      <c r="A962" s="166">
        <f t="shared" si="8"/>
        <v>11</v>
      </c>
      <c r="B962" s="166">
        <f t="shared" si="9"/>
        <v>1949</v>
      </c>
      <c r="C962" s="41">
        <f ca="1">'StockBond Returns'!W952</f>
        <v>4.2731885906780193E-3</v>
      </c>
      <c r="D962" s="217">
        <f>'StockBond Returns'!M952</f>
        <v>10.18282275</v>
      </c>
      <c r="E962" s="41">
        <f t="shared" si="0"/>
        <v>6.660229827971817E-2</v>
      </c>
      <c r="F962" s="138">
        <f t="shared" ca="1" si="3"/>
        <v>56.091536233401776</v>
      </c>
      <c r="G962" s="218">
        <f>'StockBond Returns'!C952</f>
        <v>1949.8333333332616</v>
      </c>
      <c r="H962" s="138">
        <f t="shared" ca="1" si="1"/>
        <v>0.31131876893205374</v>
      </c>
      <c r="I962" s="138">
        <f t="shared" ca="1" si="4"/>
        <v>3.6450107795314648</v>
      </c>
      <c r="J962" s="41">
        <f t="shared" ca="1" si="5"/>
        <v>0.12238452687292911</v>
      </c>
      <c r="K962" s="41">
        <f t="shared" ca="1" si="6"/>
        <v>0</v>
      </c>
      <c r="L962" s="41">
        <f t="shared" ca="1" si="7"/>
        <v>0.2217190678306169</v>
      </c>
      <c r="M962" s="41">
        <f t="shared" ca="1" si="10"/>
        <v>3.5608249127199176E-2</v>
      </c>
      <c r="N962" s="219">
        <f t="shared" ca="1" si="11"/>
        <v>2.6026090053400869E-2</v>
      </c>
    </row>
    <row r="963" spans="1:14" ht="13" x14ac:dyDescent="0.15">
      <c r="A963" s="166">
        <f t="shared" si="8"/>
        <v>12</v>
      </c>
      <c r="B963" s="166">
        <f t="shared" si="9"/>
        <v>1949</v>
      </c>
      <c r="C963" s="41">
        <f ca="1">'StockBond Returns'!W953</f>
        <v>4.2352210008614485E-2</v>
      </c>
      <c r="D963" s="217">
        <f>'StockBond Returns'!M953</f>
        <v>10.66938246</v>
      </c>
      <c r="E963" s="41">
        <f t="shared" si="0"/>
        <v>6.4363068399180823E-2</v>
      </c>
      <c r="F963" s="138">
        <f t="shared" ca="1" si="3"/>
        <v>58.14263294885113</v>
      </c>
      <c r="G963" s="218">
        <f>'StockBond Returns'!C953</f>
        <v>1949.9166666665949</v>
      </c>
      <c r="H963" s="138">
        <f t="shared" ca="1" si="1"/>
        <v>0.31185318844961413</v>
      </c>
      <c r="I963" s="138">
        <f t="shared" ca="1" si="4"/>
        <v>3.6595416470461424</v>
      </c>
      <c r="J963" s="41">
        <f t="shared" ca="1" si="5"/>
        <v>0.11841409935812708</v>
      </c>
      <c r="K963" s="41">
        <f t="shared" ca="1" si="6"/>
        <v>0</v>
      </c>
      <c r="L963" s="41">
        <f t="shared" ca="1" si="7"/>
        <v>0.21720702880881504</v>
      </c>
      <c r="M963" s="41">
        <f t="shared" ca="1" si="10"/>
        <v>3.952496192741628E-2</v>
      </c>
      <c r="N963" s="219">
        <f t="shared" ca="1" si="11"/>
        <v>2.5995487335516178E-2</v>
      </c>
    </row>
    <row r="964" spans="1:14" ht="13" x14ac:dyDescent="0.15">
      <c r="A964" s="166">
        <f t="shared" si="8"/>
        <v>1</v>
      </c>
      <c r="B964" s="166">
        <f t="shared" si="9"/>
        <v>1950</v>
      </c>
      <c r="C964" s="41">
        <f ca="1">'StockBond Returns'!W954</f>
        <v>1.982290263746218E-2</v>
      </c>
      <c r="D964" s="217">
        <f>'StockBond Returns'!M954</f>
        <v>10.853954549999999</v>
      </c>
      <c r="E964" s="41">
        <f t="shared" si="0"/>
        <v>6.356615936124406E-2</v>
      </c>
      <c r="F964" s="138">
        <f t="shared" ca="1" si="3"/>
        <v>58.977153677040477</v>
      </c>
      <c r="G964" s="218">
        <f>'StockBond Returns'!C954</f>
        <v>1949.9999999999281</v>
      </c>
      <c r="H964" s="138">
        <f t="shared" ca="1" si="1"/>
        <v>0.31241259577561137</v>
      </c>
      <c r="I964" s="138">
        <f t="shared" ca="1" si="4"/>
        <v>3.6742273696962822</v>
      </c>
      <c r="J964" s="41">
        <f t="shared" ca="1" si="5"/>
        <v>0.11385465272016493</v>
      </c>
      <c r="K964" s="41">
        <f t="shared" ca="1" si="6"/>
        <v>0</v>
      </c>
      <c r="L964" s="41">
        <f t="shared" ca="1" si="7"/>
        <v>0.21266836544157952</v>
      </c>
      <c r="M964" s="41">
        <f t="shared" ca="1" si="10"/>
        <v>4.2801977793309076E-2</v>
      </c>
      <c r="N964" s="219">
        <f t="shared" ca="1" si="11"/>
        <v>2.59465947160499E-2</v>
      </c>
    </row>
    <row r="965" spans="1:14" ht="13" x14ac:dyDescent="0.15">
      <c r="A965" s="166">
        <f t="shared" si="8"/>
        <v>2</v>
      </c>
      <c r="B965" s="166">
        <f t="shared" si="9"/>
        <v>1950</v>
      </c>
      <c r="C965" s="41">
        <f ca="1">'StockBond Returns'!W955</f>
        <v>7.3957647661911496E-3</v>
      </c>
      <c r="D965" s="217">
        <f>'StockBond Returns'!M955</f>
        <v>10.917904310000001</v>
      </c>
      <c r="E965" s="41">
        <f t="shared" si="0"/>
        <v>6.3296334699694756E-2</v>
      </c>
      <c r="F965" s="138">
        <f t="shared" ca="1" si="3"/>
        <v>59.098611706371408</v>
      </c>
      <c r="G965" s="218">
        <f>'StockBond Returns'!C955</f>
        <v>1950.0833333332614</v>
      </c>
      <c r="H965" s="138">
        <f t="shared" ca="1" si="1"/>
        <v>0.31172712557114862</v>
      </c>
      <c r="I965" s="138">
        <f t="shared" ca="1" si="4"/>
        <v>3.6877232509828453</v>
      </c>
      <c r="J965" s="41">
        <f t="shared" ca="1" si="5"/>
        <v>0.10773356449929095</v>
      </c>
      <c r="K965" s="41">
        <f t="shared" ca="1" si="6"/>
        <v>0</v>
      </c>
      <c r="L965" s="41">
        <f t="shared" ca="1" si="7"/>
        <v>0.20853895770568043</v>
      </c>
      <c r="M965" s="41">
        <f t="shared" ca="1" si="10"/>
        <v>4.4553748613186395E-2</v>
      </c>
      <c r="N965" s="219">
        <f t="shared" ca="1" si="11"/>
        <v>2.5883452977279498E-2</v>
      </c>
    </row>
    <row r="966" spans="1:14" ht="13" x14ac:dyDescent="0.15">
      <c r="A966" s="166">
        <f t="shared" si="8"/>
        <v>3</v>
      </c>
      <c r="B966" s="166">
        <f t="shared" si="9"/>
        <v>1950</v>
      </c>
      <c r="C966" s="41">
        <f ca="1">'StockBond Returns'!W956</f>
        <v>5.9392243077047557E-3</v>
      </c>
      <c r="D966" s="217">
        <f>'StockBond Returns'!M956</f>
        <v>10.87321414</v>
      </c>
      <c r="E966" s="41">
        <f t="shared" si="0"/>
        <v>6.348456294175403E-2</v>
      </c>
      <c r="F966" s="138">
        <f t="shared" ca="1" si="3"/>
        <v>59.136033074676789</v>
      </c>
      <c r="G966" s="218">
        <f>'StockBond Returns'!C956</f>
        <v>1950.1666666665947</v>
      </c>
      <c r="H966" s="138">
        <f t="shared" ca="1" si="1"/>
        <v>0.31285210115458056</v>
      </c>
      <c r="I966" s="138">
        <f t="shared" ca="1" si="4"/>
        <v>3.7010047658232819</v>
      </c>
      <c r="J966" s="41">
        <f t="shared" ca="1" si="5"/>
        <v>0.10095615848469519</v>
      </c>
      <c r="K966" s="41">
        <f t="shared" ca="1" si="6"/>
        <v>0</v>
      </c>
      <c r="L966" s="41">
        <f t="shared" ca="1" si="7"/>
        <v>0.20449156343033925</v>
      </c>
      <c r="M966" s="41">
        <f t="shared" ca="1" si="10"/>
        <v>4.6533148662761148E-2</v>
      </c>
      <c r="N966" s="219">
        <f t="shared" ca="1" si="11"/>
        <v>2.5813103452051022E-2</v>
      </c>
    </row>
    <row r="967" spans="1:14" ht="13" x14ac:dyDescent="0.15">
      <c r="A967" s="166">
        <f t="shared" si="8"/>
        <v>4</v>
      </c>
      <c r="B967" s="166">
        <f t="shared" si="9"/>
        <v>1950</v>
      </c>
      <c r="C967" s="41">
        <f ca="1">'StockBond Returns'!W957</f>
        <v>3.7121001289383025E-2</v>
      </c>
      <c r="D967" s="217">
        <f>'StockBond Returns'!M957</f>
        <v>11.416118470000001</v>
      </c>
      <c r="E967" s="41">
        <f t="shared" si="0"/>
        <v>6.1297723483155125E-2</v>
      </c>
      <c r="F967" s="138">
        <f t="shared" ca="1" si="3"/>
        <v>61.006756350285933</v>
      </c>
      <c r="G967" s="218">
        <f>'StockBond Returns'!C957</f>
        <v>1950.2499999999279</v>
      </c>
      <c r="H967" s="138">
        <f t="shared" ca="1" si="1"/>
        <v>0.31163127344700375</v>
      </c>
      <c r="I967" s="138">
        <f t="shared" ca="1" si="4"/>
        <v>3.7111062703557818</v>
      </c>
      <c r="J967" s="41">
        <f t="shared" ca="1" si="5"/>
        <v>9.7953877730763139E-2</v>
      </c>
      <c r="K967" s="41">
        <f t="shared" ca="1" si="6"/>
        <v>0</v>
      </c>
      <c r="L967" s="41">
        <f t="shared" ca="1" si="7"/>
        <v>0.20149185898156641</v>
      </c>
      <c r="M967" s="41">
        <f t="shared" ca="1" si="10"/>
        <v>4.6898201188522615E-2</v>
      </c>
      <c r="N967" s="219">
        <f t="shared" ca="1" si="11"/>
        <v>2.573031198600571E-2</v>
      </c>
    </row>
    <row r="968" spans="1:14" ht="13" x14ac:dyDescent="0.15">
      <c r="A968" s="166">
        <f t="shared" si="8"/>
        <v>5</v>
      </c>
      <c r="B968" s="166">
        <f t="shared" si="9"/>
        <v>1950</v>
      </c>
      <c r="C968" s="41">
        <f ca="1">'StockBond Returns'!W958</f>
        <v>2.8511511637479343E-2</v>
      </c>
      <c r="D968" s="217">
        <f>'StockBond Returns'!M958</f>
        <v>11.67287308</v>
      </c>
      <c r="E968" s="41">
        <f t="shared" si="0"/>
        <v>6.0334355909916225E-2</v>
      </c>
      <c r="F968" s="138">
        <f t="shared" ca="1" si="3"/>
        <v>62.42563484180549</v>
      </c>
      <c r="G968" s="218">
        <f>'StockBond Returns'!C958</f>
        <v>1950.3333333332612</v>
      </c>
      <c r="H968" s="138">
        <f t="shared" ca="1" si="1"/>
        <v>0.31386753920399663</v>
      </c>
      <c r="I968" s="138">
        <f t="shared" ca="1" si="4"/>
        <v>3.7230816795237414</v>
      </c>
      <c r="J968" s="41">
        <f t="shared" ca="1" si="5"/>
        <v>9.4203415766287435E-2</v>
      </c>
      <c r="K968" s="41">
        <f t="shared" ca="1" si="6"/>
        <v>0</v>
      </c>
      <c r="L968" s="41">
        <f t="shared" ca="1" si="7"/>
        <v>0.19789708402659612</v>
      </c>
      <c r="M968" s="41">
        <f t="shared" ca="1" si="10"/>
        <v>4.7390295917095315E-2</v>
      </c>
      <c r="N968" s="219">
        <f t="shared" ca="1" si="11"/>
        <v>2.5643135036963458E-2</v>
      </c>
    </row>
    <row r="969" spans="1:14" ht="13" x14ac:dyDescent="0.15">
      <c r="A969" s="166">
        <f t="shared" si="8"/>
        <v>6</v>
      </c>
      <c r="B969" s="166">
        <f t="shared" si="9"/>
        <v>1950</v>
      </c>
      <c r="C969" s="41">
        <f ca="1">'StockBond Returns'!W959</f>
        <v>-4.473929055780243E-2</v>
      </c>
      <c r="D969" s="217">
        <f>'StockBond Returns'!M959</f>
        <v>10.906749810000001</v>
      </c>
      <c r="E969" s="41">
        <f t="shared" si="0"/>
        <v>6.3343171312279317E-2</v>
      </c>
      <c r="F969" s="138">
        <f t="shared" ca="1" si="3"/>
        <v>59.33293089819179</v>
      </c>
      <c r="G969" s="218">
        <f>'StockBond Returns'!C959</f>
        <v>1950.4166666665944</v>
      </c>
      <c r="H969" s="138">
        <f t="shared" ca="1" si="1"/>
        <v>0.31319466719531613</v>
      </c>
      <c r="I969" s="138">
        <f t="shared" ca="1" si="4"/>
        <v>3.7320817999097189</v>
      </c>
      <c r="J969" s="41">
        <f t="shared" ca="1" si="5"/>
        <v>9.1537722744567063E-2</v>
      </c>
      <c r="K969" s="41">
        <f t="shared" ca="1" si="6"/>
        <v>0</v>
      </c>
      <c r="L969" s="41">
        <f t="shared" ca="1" si="7"/>
        <v>0.19526853667541144</v>
      </c>
      <c r="M969" s="41">
        <f t="shared" ca="1" si="10"/>
        <v>4.6426376370625855E-2</v>
      </c>
      <c r="N969" s="219">
        <f t="shared" ca="1" si="11"/>
        <v>2.5551985648519255E-2</v>
      </c>
    </row>
    <row r="970" spans="1:14" ht="13" x14ac:dyDescent="0.15">
      <c r="A970" s="166">
        <f t="shared" si="8"/>
        <v>7</v>
      </c>
      <c r="B970" s="166">
        <f t="shared" si="9"/>
        <v>1950</v>
      </c>
      <c r="C970" s="41">
        <f ca="1">'StockBond Returns'!W960</f>
        <v>3.3795536749652304E-3</v>
      </c>
      <c r="D970" s="217">
        <f>'StockBond Returns'!M960</f>
        <v>10.81870325</v>
      </c>
      <c r="E970" s="41">
        <f t="shared" si="0"/>
        <v>6.3716259790654678E-2</v>
      </c>
      <c r="F970" s="138">
        <f t="shared" ca="1" si="3"/>
        <v>59.219196597471417</v>
      </c>
      <c r="G970" s="218">
        <f>'StockBond Returns'!C960</f>
        <v>1950.4999999999277</v>
      </c>
      <c r="H970" s="138">
        <f t="shared" ca="1" si="1"/>
        <v>0.31443547624986184</v>
      </c>
      <c r="I970" s="138">
        <f t="shared" ca="1" si="4"/>
        <v>3.7413968788014169</v>
      </c>
      <c r="J970" s="41">
        <f t="shared" ca="1" si="5"/>
        <v>8.8437508027323863E-2</v>
      </c>
      <c r="K970" s="41">
        <f t="shared" ca="1" si="6"/>
        <v>0</v>
      </c>
      <c r="L970" s="41">
        <f t="shared" ca="1" si="7"/>
        <v>0.19254451329196454</v>
      </c>
      <c r="M970" s="41">
        <f t="shared" ca="1" si="10"/>
        <v>4.5040990045423834E-2</v>
      </c>
      <c r="N970" s="219">
        <f t="shared" ca="1" si="11"/>
        <v>2.5462824585031602E-2</v>
      </c>
    </row>
    <row r="971" spans="1:14" ht="13" x14ac:dyDescent="0.15">
      <c r="A971" s="166">
        <f t="shared" si="8"/>
        <v>8</v>
      </c>
      <c r="B971" s="166">
        <f t="shared" si="9"/>
        <v>1950</v>
      </c>
      <c r="C971" s="41">
        <f ca="1">'StockBond Returns'!W961</f>
        <v>2.3814514566284355E-2</v>
      </c>
      <c r="D971" s="217">
        <f>'StockBond Returns'!M961</f>
        <v>11.03462111</v>
      </c>
      <c r="E971" s="41">
        <f t="shared" si="0"/>
        <v>6.2811931874750163E-2</v>
      </c>
      <c r="F971" s="138">
        <f t="shared" ca="1" si="3"/>
        <v>60.307549412966381</v>
      </c>
      <c r="G971" s="218">
        <f>'StockBond Returns'!C961</f>
        <v>1950.583333333261</v>
      </c>
      <c r="H971" s="138">
        <f t="shared" ca="1" si="1"/>
        <v>0.31566947377169779</v>
      </c>
      <c r="I971" s="138">
        <f t="shared" ca="1" si="4"/>
        <v>3.7484815364931241</v>
      </c>
      <c r="J971" s="41">
        <f t="shared" ca="1" si="5"/>
        <v>8.4571921457440302E-2</v>
      </c>
      <c r="K971" s="41">
        <f t="shared" ca="1" si="6"/>
        <v>0</v>
      </c>
      <c r="L971" s="41">
        <f t="shared" ca="1" si="7"/>
        <v>0.19053010211308696</v>
      </c>
      <c r="M971" s="41">
        <f t="shared" ca="1" si="10"/>
        <v>4.2323323915216093E-2</v>
      </c>
      <c r="N971" s="219">
        <f t="shared" ca="1" si="11"/>
        <v>2.5379064697305109E-2</v>
      </c>
    </row>
    <row r="972" spans="1:14" ht="13" x14ac:dyDescent="0.15">
      <c r="A972" s="166">
        <f t="shared" si="8"/>
        <v>9</v>
      </c>
      <c r="B972" s="166">
        <f t="shared" si="9"/>
        <v>1950</v>
      </c>
      <c r="C972" s="41">
        <f ca="1">'StockBond Returns'!W962</f>
        <v>4.0002739904056603E-2</v>
      </c>
      <c r="D972" s="217">
        <f>'StockBond Returns'!M962</f>
        <v>11.69985486</v>
      </c>
      <c r="E972" s="41">
        <f t="shared" si="0"/>
        <v>6.0235572875303171E-2</v>
      </c>
      <c r="F972" s="138">
        <f t="shared" ca="1" si="3"/>
        <v>62.391719508757674</v>
      </c>
      <c r="G972" s="218">
        <f>'StockBond Returns'!C962</f>
        <v>1950.6666666665942</v>
      </c>
      <c r="H972" s="138">
        <f t="shared" ca="1" si="1"/>
        <v>0.31318341394043731</v>
      </c>
      <c r="I972" s="138">
        <f t="shared" ca="1" si="4"/>
        <v>3.7520007770300356</v>
      </c>
      <c r="J972" s="41">
        <f t="shared" ca="1" si="5"/>
        <v>8.0990123819211224E-2</v>
      </c>
      <c r="K972" s="41">
        <f t="shared" ca="1" si="6"/>
        <v>0</v>
      </c>
      <c r="L972" s="41">
        <f t="shared" ca="1" si="7"/>
        <v>0.18964037570260439</v>
      </c>
      <c r="M972" s="41">
        <f t="shared" ca="1" si="10"/>
        <v>3.8734924614838961E-2</v>
      </c>
      <c r="N972" s="219">
        <f t="shared" ca="1" si="11"/>
        <v>2.5310073745924238E-2</v>
      </c>
    </row>
    <row r="973" spans="1:14" ht="13" x14ac:dyDescent="0.15">
      <c r="A973" s="166">
        <f t="shared" si="8"/>
        <v>10</v>
      </c>
      <c r="B973" s="166">
        <f t="shared" si="9"/>
        <v>1950</v>
      </c>
      <c r="C973" s="41">
        <f ca="1">'StockBond Returns'!W963</f>
        <v>4.7155964015772113E-4</v>
      </c>
      <c r="D973" s="217">
        <f>'StockBond Returns'!M963</f>
        <v>11.46288536</v>
      </c>
      <c r="E973" s="41">
        <f t="shared" si="0"/>
        <v>6.1119035199005078E-2</v>
      </c>
      <c r="F973" s="138">
        <f t="shared" ca="1" si="3"/>
        <v>62.107809826959624</v>
      </c>
      <c r="G973" s="218">
        <f>'StockBond Returns'!C963</f>
        <v>1950.7499999999275</v>
      </c>
      <c r="H973" s="138">
        <f t="shared" ca="1" si="1"/>
        <v>0.31633078457892155</v>
      </c>
      <c r="I973" s="138">
        <f t="shared" ca="1" si="4"/>
        <v>3.7584764082702433</v>
      </c>
      <c r="J973" s="41">
        <f t="shared" ca="1" si="5"/>
        <v>7.7980462878964873E-2</v>
      </c>
      <c r="K973" s="41">
        <f t="shared" ca="1" si="6"/>
        <v>0</v>
      </c>
      <c r="L973" s="41">
        <f t="shared" ca="1" si="7"/>
        <v>0.18781148116406521</v>
      </c>
      <c r="M973" s="41">
        <f t="shared" ca="1" si="10"/>
        <v>3.5568045417779803E-2</v>
      </c>
      <c r="N973" s="219">
        <f t="shared" ca="1" si="11"/>
        <v>2.5252945941322873E-2</v>
      </c>
    </row>
    <row r="974" spans="1:14" ht="13" x14ac:dyDescent="0.15">
      <c r="A974" s="166">
        <f t="shared" si="8"/>
        <v>11</v>
      </c>
      <c r="B974" s="166">
        <f t="shared" si="9"/>
        <v>1950</v>
      </c>
      <c r="C974" s="41">
        <f ca="1">'StockBond Returns'!W964</f>
        <v>-3.64212390929857E-4</v>
      </c>
      <c r="D974" s="217">
        <f>'StockBond Returns'!M964</f>
        <v>11.355915420000001</v>
      </c>
      <c r="E974" s="41">
        <f t="shared" si="0"/>
        <v>6.1529915819855584E-2</v>
      </c>
      <c r="F974" s="138">
        <f t="shared" ca="1" si="3"/>
        <v>61.768973820059578</v>
      </c>
      <c r="G974" s="218">
        <f>'StockBond Returns'!C964</f>
        <v>1950.8333333332607</v>
      </c>
      <c r="H974" s="138">
        <f t="shared" ca="1" si="1"/>
        <v>0.31671997995226076</v>
      </c>
      <c r="I974" s="138">
        <f t="shared" ca="1" si="4"/>
        <v>3.7638776192904504</v>
      </c>
      <c r="J974" s="41">
        <f t="shared" ca="1" si="5"/>
        <v>7.5785947847929025E-2</v>
      </c>
      <c r="K974" s="41">
        <f t="shared" ca="1" si="6"/>
        <v>0</v>
      </c>
      <c r="L974" s="41">
        <f t="shared" ca="1" si="7"/>
        <v>0.18632086544806836</v>
      </c>
      <c r="M974" s="41">
        <f t="shared" ca="1" si="10"/>
        <v>3.2610833533464945E-2</v>
      </c>
      <c r="N974" s="219">
        <f t="shared" ca="1" si="11"/>
        <v>2.5206596929691339E-2</v>
      </c>
    </row>
    <row r="975" spans="1:14" ht="13" x14ac:dyDescent="0.15">
      <c r="A975" s="166">
        <f t="shared" si="8"/>
        <v>12</v>
      </c>
      <c r="B975" s="166">
        <f t="shared" si="9"/>
        <v>1950</v>
      </c>
      <c r="C975" s="41">
        <f ca="1">'StockBond Returns'!W965</f>
        <v>2.3989037487726673E-2</v>
      </c>
      <c r="D975" s="217">
        <f>'StockBond Returns'!M965</f>
        <v>11.890604980000001</v>
      </c>
      <c r="E975" s="41">
        <f t="shared" si="0"/>
        <v>5.9550005095703719E-2</v>
      </c>
      <c r="F975" s="138">
        <f t="shared" ca="1" si="3"/>
        <v>62.926434261182955</v>
      </c>
      <c r="G975" s="218">
        <f>'StockBond Returns'!C965</f>
        <v>1950.916666666594</v>
      </c>
      <c r="H975" s="138">
        <f t="shared" ca="1" si="1"/>
        <v>0.31227245674232584</v>
      </c>
      <c r="I975" s="138">
        <f t="shared" ca="1" si="4"/>
        <v>3.7642968875831619</v>
      </c>
      <c r="J975" s="41">
        <f t="shared" ca="1" si="5"/>
        <v>7.252964354692204E-2</v>
      </c>
      <c r="K975" s="41">
        <f t="shared" ca="1" si="6"/>
        <v>0</v>
      </c>
      <c r="L975" s="41">
        <f t="shared" ca="1" si="7"/>
        <v>0.18638995441728734</v>
      </c>
      <c r="M975" s="41">
        <f t="shared" ca="1" si="10"/>
        <v>2.8625235245395952E-2</v>
      </c>
      <c r="N975" s="219">
        <f t="shared" ca="1" si="11"/>
        <v>2.5175136750805387E-2</v>
      </c>
    </row>
    <row r="976" spans="1:14" ht="13" x14ac:dyDescent="0.15">
      <c r="A976" s="166">
        <f t="shared" si="8"/>
        <v>1</v>
      </c>
      <c r="B976" s="166">
        <f t="shared" si="9"/>
        <v>1951</v>
      </c>
      <c r="C976" s="41">
        <f ca="1">'StockBond Returns'!W966</f>
        <v>3.4924097420465455E-2</v>
      </c>
      <c r="D976" s="217">
        <f>'StockBond Returns'!M966</f>
        <v>12.14814513</v>
      </c>
      <c r="E976" s="41">
        <f t="shared" si="0"/>
        <v>5.8658546811006039E-2</v>
      </c>
      <c r="F976" s="138">
        <f t="shared" ca="1" si="3"/>
        <v>64.800904891199693</v>
      </c>
      <c r="G976" s="218">
        <f>'StockBond Returns'!C966</f>
        <v>1950.9999999999272</v>
      </c>
      <c r="H976" s="138">
        <f t="shared" ca="1" si="1"/>
        <v>0.31676057607966562</v>
      </c>
      <c r="I976" s="138">
        <f t="shared" ca="1" si="4"/>
        <v>3.7686448678872164</v>
      </c>
      <c r="J976" s="41">
        <f t="shared" ca="1" si="5"/>
        <v>6.8461335636668785E-2</v>
      </c>
      <c r="K976" s="41">
        <f t="shared" ca="1" si="6"/>
        <v>0</v>
      </c>
      <c r="L976" s="41">
        <f t="shared" ca="1" si="7"/>
        <v>0.18521402601203096</v>
      </c>
      <c r="M976" s="41">
        <f t="shared" ca="1" si="10"/>
        <v>2.5697238818058965E-2</v>
      </c>
      <c r="N976" s="219">
        <f t="shared" ca="1" si="11"/>
        <v>2.5160097373574001E-2</v>
      </c>
    </row>
    <row r="977" spans="1:14" ht="13" x14ac:dyDescent="0.15">
      <c r="A977" s="166">
        <f t="shared" si="8"/>
        <v>2</v>
      </c>
      <c r="B977" s="166">
        <f t="shared" si="9"/>
        <v>1951</v>
      </c>
      <c r="C977" s="41">
        <f ca="1">'StockBond Returns'!W967</f>
        <v>-9.094582521008877E-3</v>
      </c>
      <c r="D977" s="217">
        <f>'StockBond Returns'!M967</f>
        <v>12.03113003</v>
      </c>
      <c r="E977" s="41">
        <f t="shared" si="0"/>
        <v>5.9058855963923115E-2</v>
      </c>
      <c r="F977" s="138">
        <f t="shared" ca="1" si="3"/>
        <v>63.897687943349524</v>
      </c>
      <c r="G977" s="218">
        <f>'StockBond Returns'!C967</f>
        <v>1951.0833333332605</v>
      </c>
      <c r="H977" s="138">
        <f t="shared" ca="1" si="1"/>
        <v>0.31447702905616554</v>
      </c>
      <c r="I977" s="138">
        <f t="shared" ca="1" si="4"/>
        <v>3.7713947713722336</v>
      </c>
      <c r="J977" s="41">
        <f t="shared" ca="1" si="5"/>
        <v>6.4121705357681025E-2</v>
      </c>
      <c r="K977" s="41">
        <f t="shared" ca="1" si="6"/>
        <v>0</v>
      </c>
      <c r="L977" s="41">
        <f t="shared" ca="1" si="7"/>
        <v>0.18452947228926764</v>
      </c>
      <c r="M977" s="41">
        <f t="shared" ca="1" si="10"/>
        <v>2.2689208135965311E-2</v>
      </c>
      <c r="N977" s="219">
        <f t="shared" ca="1" si="11"/>
        <v>2.5155468763875807E-2</v>
      </c>
    </row>
    <row r="978" spans="1:14" ht="13" x14ac:dyDescent="0.15">
      <c r="A978" s="166">
        <f t="shared" si="8"/>
        <v>3</v>
      </c>
      <c r="B978" s="166">
        <f t="shared" si="9"/>
        <v>1951</v>
      </c>
      <c r="C978" s="41">
        <f ca="1">'StockBond Returns'!W968</f>
        <v>-1.3652852515407288E-2</v>
      </c>
      <c r="D978" s="217">
        <f>'StockBond Returns'!M968</f>
        <v>11.71570998</v>
      </c>
      <c r="E978" s="41">
        <f t="shared" si="0"/>
        <v>6.0177737913754678E-2</v>
      </c>
      <c r="F978" s="138">
        <f t="shared" ca="1" si="3"/>
        <v>62.715118713224477</v>
      </c>
      <c r="G978" s="218">
        <f>'StockBond Returns'!C968</f>
        <v>1951.1666666665938</v>
      </c>
      <c r="H978" s="138">
        <f t="shared" ca="1" si="1"/>
        <v>0.31450449809620284</v>
      </c>
      <c r="I978" s="138">
        <f t="shared" ca="1" si="4"/>
        <v>3.7730471683138553</v>
      </c>
      <c r="J978" s="41">
        <f t="shared" ca="1" si="5"/>
        <v>6.1512201736188432E-2</v>
      </c>
      <c r="K978" s="41">
        <f t="shared" ca="1" si="6"/>
        <v>0</v>
      </c>
      <c r="L978" s="41">
        <f t="shared" ca="1" si="7"/>
        <v>0.18418231751488845</v>
      </c>
      <c r="M978" s="41">
        <f t="shared" ca="1" si="10"/>
        <v>1.946563353709907E-2</v>
      </c>
      <c r="N978" s="219">
        <f t="shared" ca="1" si="11"/>
        <v>2.5156181664192149E-2</v>
      </c>
    </row>
    <row r="979" spans="1:14" ht="13" x14ac:dyDescent="0.15">
      <c r="A979" s="166">
        <f t="shared" si="8"/>
        <v>4</v>
      </c>
      <c r="B979" s="166">
        <f t="shared" si="9"/>
        <v>1951</v>
      </c>
      <c r="C979" s="41">
        <f ca="1">'StockBond Returns'!W969</f>
        <v>3.7619413255932904E-2</v>
      </c>
      <c r="D979" s="217">
        <f>'StockBond Returns'!M969</f>
        <v>12.22915648</v>
      </c>
      <c r="E979" s="41">
        <f t="shared" si="0"/>
        <v>5.8385894363827781E-2</v>
      </c>
      <c r="F979" s="138">
        <f t="shared" ca="1" si="3"/>
        <v>64.748088708711222</v>
      </c>
      <c r="G979" s="218">
        <f>'StockBond Returns'!C969</f>
        <v>1951.249999999927</v>
      </c>
      <c r="H979" s="138">
        <f t="shared" ca="1" si="1"/>
        <v>0.31503125563388029</v>
      </c>
      <c r="I979" s="138">
        <f t="shared" ca="1" si="4"/>
        <v>3.776447150500732</v>
      </c>
      <c r="J979" s="41">
        <f t="shared" ca="1" si="5"/>
        <v>5.5319409460439006E-2</v>
      </c>
      <c r="K979" s="41">
        <f t="shared" ca="1" si="6"/>
        <v>0</v>
      </c>
      <c r="L979" s="41">
        <f t="shared" ca="1" si="7"/>
        <v>0.18327191679545773</v>
      </c>
      <c r="M979" s="41">
        <f t="shared" ca="1" si="10"/>
        <v>1.760684695743997E-2</v>
      </c>
      <c r="N979" s="219">
        <f t="shared" ca="1" si="11"/>
        <v>2.5174843048801177E-2</v>
      </c>
    </row>
    <row r="980" spans="1:14" ht="13" x14ac:dyDescent="0.15">
      <c r="A980" s="166">
        <f t="shared" si="8"/>
        <v>5</v>
      </c>
      <c r="B980" s="166">
        <f t="shared" si="9"/>
        <v>1951</v>
      </c>
      <c r="C980" s="41">
        <f ca="1">'StockBond Returns'!W970</f>
        <v>-2.9933192191713667E-2</v>
      </c>
      <c r="D980" s="217">
        <f>'StockBond Returns'!M970</f>
        <v>11.64207017</v>
      </c>
      <c r="E980" s="41">
        <f t="shared" si="0"/>
        <v>6.0447688228888248E-2</v>
      </c>
      <c r="F980" s="138">
        <f t="shared" ca="1" si="3"/>
        <v>62.504370360834649</v>
      </c>
      <c r="G980" s="218">
        <f>'StockBond Returns'!C970</f>
        <v>1951.3333333332603</v>
      </c>
      <c r="H980" s="138">
        <f t="shared" ca="1" si="1"/>
        <v>0.31485372437622466</v>
      </c>
      <c r="I980" s="138">
        <f t="shared" ca="1" si="4"/>
        <v>3.7774333356729599</v>
      </c>
      <c r="J980" s="41">
        <f t="shared" ca="1" si="5"/>
        <v>4.9759481512070769E-2</v>
      </c>
      <c r="K980" s="41">
        <f t="shared" ca="1" si="6"/>
        <v>0</v>
      </c>
      <c r="L980" s="41">
        <f t="shared" ca="1" si="7"/>
        <v>0.18310155775198256</v>
      </c>
      <c r="M980" s="41">
        <f t="shared" ca="1" si="10"/>
        <v>1.4598566678819536E-2</v>
      </c>
      <c r="N980" s="219">
        <f t="shared" ca="1" si="11"/>
        <v>2.5210188293555112E-2</v>
      </c>
    </row>
    <row r="981" spans="1:14" ht="13" x14ac:dyDescent="0.15">
      <c r="A981" s="166">
        <f t="shared" si="8"/>
        <v>6</v>
      </c>
      <c r="B981" s="166">
        <f t="shared" si="9"/>
        <v>1951</v>
      </c>
      <c r="C981" s="41">
        <f ca="1">'StockBond Returns'!W971</f>
        <v>-1.2506008187139471E-2</v>
      </c>
      <c r="D981" s="217">
        <f>'StockBond Returns'!M971</f>
        <v>11.373110369999999</v>
      </c>
      <c r="E981" s="41">
        <f t="shared" si="0"/>
        <v>6.1463347205255342E-2</v>
      </c>
      <c r="F981" s="138">
        <f t="shared" ca="1" si="3"/>
        <v>61.41177403224863</v>
      </c>
      <c r="G981" s="218">
        <f>'StockBond Returns'!C971</f>
        <v>1951.4166666665935</v>
      </c>
      <c r="H981" s="138">
        <f t="shared" ca="1" si="1"/>
        <v>0.31454776581956512</v>
      </c>
      <c r="I981" s="138">
        <f t="shared" ca="1" si="4"/>
        <v>3.7787864342972091</v>
      </c>
      <c r="J981" s="41">
        <f t="shared" ca="1" si="5"/>
        <v>4.2260010194263176E-2</v>
      </c>
      <c r="K981" s="41">
        <f t="shared" ca="1" si="6"/>
        <v>0</v>
      </c>
      <c r="L981" s="41">
        <f t="shared" ca="1" si="7"/>
        <v>0.18279597127829428</v>
      </c>
      <c r="M981" s="41">
        <f t="shared" ca="1" si="10"/>
        <v>1.2514365142966666E-2</v>
      </c>
      <c r="N981" s="219">
        <f t="shared" ca="1" si="11"/>
        <v>2.5272872695047556E-2</v>
      </c>
    </row>
    <row r="982" spans="1:14" ht="13" x14ac:dyDescent="0.15">
      <c r="A982" s="166">
        <f t="shared" si="8"/>
        <v>7</v>
      </c>
      <c r="B982" s="166">
        <f t="shared" si="9"/>
        <v>1951</v>
      </c>
      <c r="C982" s="41">
        <f ca="1">'StockBond Returns'!W972</f>
        <v>5.9050919696710141E-2</v>
      </c>
      <c r="D982" s="217">
        <f>'StockBond Returns'!M972</f>
        <v>12.030618240000001</v>
      </c>
      <c r="E982" s="41">
        <f t="shared" si="0"/>
        <v>5.9060623903564244E-2</v>
      </c>
      <c r="F982" s="138">
        <f t="shared" ca="1" si="3"/>
        <v>64.705073668379697</v>
      </c>
      <c r="G982" s="218">
        <f>'StockBond Returns'!C972</f>
        <v>1951.4999999999268</v>
      </c>
      <c r="H982" s="138">
        <f t="shared" ca="1" si="1"/>
        <v>0.31846016838171592</v>
      </c>
      <c r="I982" s="138">
        <f t="shared" ca="1" si="4"/>
        <v>3.7828111264290634</v>
      </c>
      <c r="J982" s="41">
        <f t="shared" ca="1" si="5"/>
        <v>3.414781312077797E-2</v>
      </c>
      <c r="K982" s="41">
        <f t="shared" ca="1" si="6"/>
        <v>0</v>
      </c>
      <c r="L982" s="41">
        <f t="shared" ca="1" si="7"/>
        <v>0.18163508430004716</v>
      </c>
      <c r="M982" s="41">
        <f t="shared" ca="1" si="10"/>
        <v>1.1069193931896759E-2</v>
      </c>
      <c r="N982" s="219">
        <f t="shared" ca="1" si="11"/>
        <v>2.5363395819218263E-2</v>
      </c>
    </row>
    <row r="983" spans="1:14" ht="13" x14ac:dyDescent="0.15">
      <c r="A983" s="166">
        <f t="shared" si="8"/>
        <v>8</v>
      </c>
      <c r="B983" s="166">
        <f t="shared" si="9"/>
        <v>1951</v>
      </c>
      <c r="C983" s="41">
        <f ca="1">'StockBond Returns'!W973</f>
        <v>4.1641097615847777E-2</v>
      </c>
      <c r="D983" s="217">
        <f>'StockBond Returns'!M973</f>
        <v>12.465823759999999</v>
      </c>
      <c r="E983" s="41">
        <f t="shared" si="0"/>
        <v>5.7609663799707049E-2</v>
      </c>
      <c r="F983" s="138">
        <f t="shared" ca="1" si="3"/>
        <v>67.067742757905251</v>
      </c>
      <c r="G983" s="218">
        <f>'StockBond Returns'!C973</f>
        <v>1951.58333333326</v>
      </c>
      <c r="H983" s="138">
        <f t="shared" ca="1" si="1"/>
        <v>0.32197917600734655</v>
      </c>
      <c r="I983" s="138">
        <f t="shared" ca="1" si="4"/>
        <v>3.7891208286647124</v>
      </c>
      <c r="J983" s="41">
        <f t="shared" ca="1" si="5"/>
        <v>2.6660154778578526E-2</v>
      </c>
      <c r="K983" s="41">
        <f t="shared" ca="1" si="6"/>
        <v>0</v>
      </c>
      <c r="L983" s="41">
        <f t="shared" ca="1" si="7"/>
        <v>0.1797458710273474</v>
      </c>
      <c r="M983" s="41">
        <f t="shared" ca="1" si="10"/>
        <v>1.0841534572318734E-2</v>
      </c>
      <c r="N983" s="219">
        <f t="shared" ca="1" si="11"/>
        <v>2.5472189365617286E-2</v>
      </c>
    </row>
    <row r="984" spans="1:14" ht="13" x14ac:dyDescent="0.15">
      <c r="A984" s="166">
        <f t="shared" si="8"/>
        <v>9</v>
      </c>
      <c r="B984" s="166">
        <f t="shared" si="9"/>
        <v>1951</v>
      </c>
      <c r="C984" s="41">
        <f ca="1">'StockBond Returns'!W974</f>
        <v>-8.6524114468403846E-3</v>
      </c>
      <c r="D984" s="217">
        <f>'StockBond Returns'!M974</f>
        <v>12.43965292</v>
      </c>
      <c r="E984" s="41">
        <f t="shared" si="0"/>
        <v>5.7694047471864671E-2</v>
      </c>
      <c r="F984" s="138">
        <f t="shared" ca="1" si="3"/>
        <v>66.168251773053797</v>
      </c>
      <c r="G984" s="218">
        <f>'StockBond Returns'!C974</f>
        <v>1951.6666666665933</v>
      </c>
      <c r="H984" s="138">
        <f t="shared" ca="1" si="1"/>
        <v>0.31812618824373828</v>
      </c>
      <c r="I984" s="138">
        <f t="shared" ca="1" si="4"/>
        <v>3.7940636029680133</v>
      </c>
      <c r="J984" s="41">
        <f t="shared" ca="1" si="5"/>
        <v>1.8768537615434955E-2</v>
      </c>
      <c r="K984" s="41">
        <f t="shared" ca="1" si="6"/>
        <v>0</v>
      </c>
      <c r="L984" s="41">
        <f t="shared" ca="1" si="7"/>
        <v>0.17826453825326638</v>
      </c>
      <c r="M984" s="41">
        <f t="shared" ca="1" si="10"/>
        <v>1.1210772182001838E-2</v>
      </c>
      <c r="N984" s="219">
        <f t="shared" ca="1" si="11"/>
        <v>2.5599623998404972E-2</v>
      </c>
    </row>
    <row r="985" spans="1:14" ht="13" x14ac:dyDescent="0.15">
      <c r="A985" s="166">
        <f t="shared" si="8"/>
        <v>10</v>
      </c>
      <c r="B985" s="166">
        <f t="shared" si="9"/>
        <v>1951</v>
      </c>
      <c r="C985" s="41">
        <f ca="1">'StockBond Returns'!W975</f>
        <v>-1.1627651902801101E-2</v>
      </c>
      <c r="D985" s="217">
        <f>'StockBond Returns'!M975</f>
        <v>12.088140599999999</v>
      </c>
      <c r="E985" s="41">
        <f t="shared" si="0"/>
        <v>5.8862854432715654E-2</v>
      </c>
      <c r="F985" s="138">
        <f t="shared" ca="1" si="3"/>
        <v>65.084443246754148</v>
      </c>
      <c r="G985" s="218">
        <f>'StockBond Returns'!C975</f>
        <v>1951.7499999999266</v>
      </c>
      <c r="H985" s="138">
        <f t="shared" ca="1" si="1"/>
        <v>0.31925467572233607</v>
      </c>
      <c r="I985" s="138">
        <f t="shared" ca="1" si="4"/>
        <v>3.7969874941114283</v>
      </c>
      <c r="J985" s="41">
        <f t="shared" ca="1" si="5"/>
        <v>1.2003505923618096E-2</v>
      </c>
      <c r="K985" s="41">
        <f t="shared" ca="1" si="6"/>
        <v>0</v>
      </c>
      <c r="L985" s="41">
        <f t="shared" ca="1" si="7"/>
        <v>0.17739259297935983</v>
      </c>
      <c r="M985" s="41">
        <f t="shared" ca="1" si="10"/>
        <v>1.0246462038831616E-2</v>
      </c>
      <c r="N985" s="219">
        <f t="shared" ca="1" si="11"/>
        <v>2.575044162723527E-2</v>
      </c>
    </row>
    <row r="986" spans="1:14" ht="13" x14ac:dyDescent="0.15">
      <c r="A986" s="166">
        <f t="shared" si="8"/>
        <v>11</v>
      </c>
      <c r="B986" s="166">
        <f t="shared" si="9"/>
        <v>1951</v>
      </c>
      <c r="C986" s="41">
        <f ca="1">'StockBond Returns'!W976</f>
        <v>-4.5468041138554231E-3</v>
      </c>
      <c r="D986" s="217">
        <f>'StockBond Returns'!M976</f>
        <v>11.94075123</v>
      </c>
      <c r="E986" s="41">
        <f t="shared" si="0"/>
        <v>5.93734123481107E-2</v>
      </c>
      <c r="F986" s="138">
        <f t="shared" ca="1" si="3"/>
        <v>64.470713945202419</v>
      </c>
      <c r="G986" s="218">
        <f>'StockBond Returns'!C976</f>
        <v>1951.8333333332598</v>
      </c>
      <c r="H986" s="138">
        <f t="shared" ca="1" si="1"/>
        <v>0.31898719028713285</v>
      </c>
      <c r="I986" s="138">
        <f t="shared" ca="1" si="4"/>
        <v>3.7992547044462999</v>
      </c>
      <c r="J986" s="41">
        <f t="shared" ca="1" si="5"/>
        <v>6.6769417040664081E-3</v>
      </c>
      <c r="K986" s="41">
        <f t="shared" ca="1" si="6"/>
        <v>0</v>
      </c>
      <c r="L986" s="41">
        <f t="shared" ca="1" si="7"/>
        <v>0.17671013110629907</v>
      </c>
      <c r="M986" s="41">
        <f t="shared" ca="1" si="10"/>
        <v>9.3991061171958545E-3</v>
      </c>
      <c r="N986" s="219">
        <f t="shared" ca="1" si="11"/>
        <v>2.5923007659027181E-2</v>
      </c>
    </row>
    <row r="987" spans="1:14" ht="13" x14ac:dyDescent="0.15">
      <c r="A987" s="166">
        <f t="shared" si="8"/>
        <v>12</v>
      </c>
      <c r="B987" s="166">
        <f t="shared" si="9"/>
        <v>1951</v>
      </c>
      <c r="C987" s="41">
        <f ca="1">'StockBond Returns'!W977</f>
        <v>2.8081906853402124E-2</v>
      </c>
      <c r="D987" s="217">
        <f>'StockBond Returns'!M977</f>
        <v>12.33387078</v>
      </c>
      <c r="E987" s="41">
        <f t="shared" si="0"/>
        <v>5.8038773992247064E-2</v>
      </c>
      <c r="F987" s="138">
        <f t="shared" ca="1" si="3"/>
        <v>65.953229570131725</v>
      </c>
      <c r="G987" s="218">
        <f>'StockBond Returns'!C977</f>
        <v>1951.9166666665931</v>
      </c>
      <c r="H987" s="138">
        <f t="shared" ca="1" si="1"/>
        <v>0.31898704875663847</v>
      </c>
      <c r="I987" s="138">
        <f t="shared" ca="1" si="4"/>
        <v>3.8059692964606127</v>
      </c>
      <c r="J987" s="41">
        <f t="shared" ca="1" si="5"/>
        <v>9.1507408552682357E-4</v>
      </c>
      <c r="K987" s="41">
        <f t="shared" ca="1" si="6"/>
        <v>0</v>
      </c>
      <c r="L987" s="41">
        <f t="shared" ca="1" si="7"/>
        <v>0.1746415697574264</v>
      </c>
      <c r="M987" s="41">
        <f t="shared" ca="1" si="10"/>
        <v>1.1070436291810815E-2</v>
      </c>
      <c r="N987" s="219">
        <f t="shared" ca="1" si="11"/>
        <v>2.6099996728067443E-2</v>
      </c>
    </row>
    <row r="988" spans="1:14" ht="13" x14ac:dyDescent="0.15">
      <c r="A988" s="166">
        <f t="shared" si="8"/>
        <v>1</v>
      </c>
      <c r="B988" s="166">
        <f t="shared" si="9"/>
        <v>1952</v>
      </c>
      <c r="C988" s="41">
        <f ca="1">'StockBond Returns'!W978</f>
        <v>1.5147198488404573E-2</v>
      </c>
      <c r="D988" s="217">
        <f>'StockBond Returns'!M978</f>
        <v>12.50479172</v>
      </c>
      <c r="E988" s="41">
        <f t="shared" si="0"/>
        <v>5.7484672371656262E-2</v>
      </c>
      <c r="F988" s="138">
        <f t="shared" ca="1" si="3"/>
        <v>66.628417420482435</v>
      </c>
      <c r="G988" s="218">
        <f>'StockBond Returns'!C978</f>
        <v>1951.9999999999263</v>
      </c>
      <c r="H988" s="138">
        <f t="shared" ca="1" si="1"/>
        <v>0.31917606217153227</v>
      </c>
      <c r="I988" s="138">
        <f t="shared" ca="1" si="4"/>
        <v>3.808384782552479</v>
      </c>
      <c r="J988" s="41">
        <f t="shared" ca="1" si="5"/>
        <v>-2.8507434975024726E-3</v>
      </c>
      <c r="K988" s="41">
        <f t="shared" ca="1" si="6"/>
        <v>-2.8507434975024726E-3</v>
      </c>
      <c r="L988" s="41">
        <f t="shared" ca="1" si="7"/>
        <v>0.17389040791847954</v>
      </c>
      <c r="M988" s="41">
        <f t="shared" ca="1" si="10"/>
        <v>1.0544881796607619E-2</v>
      </c>
      <c r="N988" s="219">
        <f t="shared" ca="1" si="11"/>
        <v>2.6275789592965296E-2</v>
      </c>
    </row>
    <row r="989" spans="1:14" ht="13" x14ac:dyDescent="0.15">
      <c r="A989" s="166">
        <f t="shared" si="8"/>
        <v>2</v>
      </c>
      <c r="B989" s="166">
        <f t="shared" si="9"/>
        <v>1952</v>
      </c>
      <c r="C989" s="41">
        <f ca="1">'StockBond Returns'!W979</f>
        <v>-2.2748633047574685E-2</v>
      </c>
      <c r="D989" s="217">
        <f>'StockBond Returns'!M979</f>
        <v>12.111631020000001</v>
      </c>
      <c r="E989" s="41">
        <f t="shared" si="0"/>
        <v>5.8782631478315958E-2</v>
      </c>
      <c r="F989" s="138">
        <f t="shared" ca="1" si="3"/>
        <v>64.800796758987616</v>
      </c>
      <c r="G989" s="218">
        <f>'StockBond Returns'!C979</f>
        <v>1952.0833333332596</v>
      </c>
      <c r="H989" s="138">
        <f t="shared" ca="1" si="1"/>
        <v>0.31743011294873502</v>
      </c>
      <c r="I989" s="138">
        <f t="shared" ca="1" si="4"/>
        <v>3.8113378664450486</v>
      </c>
      <c r="J989" s="41">
        <f t="shared" ca="1" si="5"/>
        <v>-5.6719679778192145E-3</v>
      </c>
      <c r="K989" s="41">
        <f t="shared" ca="1" si="6"/>
        <v>-5.6719679778192145E-3</v>
      </c>
      <c r="L989" s="41">
        <f t="shared" ca="1" si="7"/>
        <v>0.17296729384269027</v>
      </c>
      <c r="M989" s="41">
        <f t="shared" ca="1" si="10"/>
        <v>1.059106709698332E-2</v>
      </c>
      <c r="N989" s="219">
        <f t="shared" ca="1" si="11"/>
        <v>2.6442294987975675E-2</v>
      </c>
    </row>
    <row r="990" spans="1:14" ht="13" x14ac:dyDescent="0.15">
      <c r="A990" s="166">
        <f t="shared" si="8"/>
        <v>3</v>
      </c>
      <c r="B990" s="166">
        <f t="shared" si="9"/>
        <v>1952</v>
      </c>
      <c r="C990" s="41">
        <f ca="1">'StockBond Returns'!W980</f>
        <v>4.0699322665609272E-2</v>
      </c>
      <c r="D990" s="217">
        <f>'StockBond Returns'!M980</f>
        <v>12.65465311</v>
      </c>
      <c r="E990" s="41">
        <f t="shared" si="0"/>
        <v>5.7011158121346564E-2</v>
      </c>
      <c r="F990" s="138">
        <f t="shared" ca="1" si="3"/>
        <v>67.107795991730811</v>
      </c>
      <c r="G990" s="218">
        <f>'StockBond Returns'!C980</f>
        <v>1952.1666666665928</v>
      </c>
      <c r="H990" s="138">
        <f t="shared" ca="1" si="1"/>
        <v>0.31882443070496935</v>
      </c>
      <c r="I990" s="138">
        <f t="shared" ca="1" si="4"/>
        <v>3.815657799053815</v>
      </c>
      <c r="J990" s="41">
        <f t="shared" ca="1" si="5"/>
        <v>-1.0123407328134992E-2</v>
      </c>
      <c r="K990" s="41">
        <f t="shared" ca="1" si="6"/>
        <v>-1.0123407328134992E-2</v>
      </c>
      <c r="L990" s="41">
        <f t="shared" ca="1" si="7"/>
        <v>0.17161440146337714</v>
      </c>
      <c r="M990" s="41">
        <f t="shared" ca="1" si="10"/>
        <v>1.1293426463842016E-2</v>
      </c>
      <c r="N990" s="219">
        <f t="shared" ca="1" si="11"/>
        <v>2.6613992886638835E-2</v>
      </c>
    </row>
    <row r="991" spans="1:14" ht="13" x14ac:dyDescent="0.15">
      <c r="A991" s="166">
        <f t="shared" si="8"/>
        <v>4</v>
      </c>
      <c r="B991" s="166">
        <f t="shared" si="9"/>
        <v>1952</v>
      </c>
      <c r="C991" s="41">
        <f ca="1">'StockBond Returns'!W981</f>
        <v>-2.8705030544229182E-2</v>
      </c>
      <c r="D991" s="217">
        <f>'StockBond Returns'!M981</f>
        <v>12.0302601</v>
      </c>
      <c r="E991" s="41">
        <f t="shared" si="0"/>
        <v>5.9061861160424958E-2</v>
      </c>
      <c r="F991" s="138">
        <f t="shared" ca="1" si="3"/>
        <v>64.871792092348954</v>
      </c>
      <c r="G991" s="218">
        <f>'StockBond Returns'!C981</f>
        <v>1952.2499999999261</v>
      </c>
      <c r="H991" s="138">
        <f t="shared" ca="1" si="1"/>
        <v>0.31928739814885565</v>
      </c>
      <c r="I991" s="138">
        <f t="shared" ca="1" si="4"/>
        <v>3.8199139415687902</v>
      </c>
      <c r="J991" s="41">
        <f t="shared" ca="1" si="5"/>
        <v>-1.2899875463178723E-2</v>
      </c>
      <c r="K991" s="41">
        <f t="shared" ca="1" si="6"/>
        <v>-1.2899875463178723E-2</v>
      </c>
      <c r="L991" s="41">
        <f t="shared" ca="1" si="7"/>
        <v>0.17027634310995055</v>
      </c>
      <c r="M991" s="41">
        <f t="shared" ca="1" si="10"/>
        <v>1.1509969380160578E-2</v>
      </c>
      <c r="N991" s="219">
        <f t="shared" ca="1" si="11"/>
        <v>2.6764596650970977E-2</v>
      </c>
    </row>
    <row r="992" spans="1:14" ht="13" x14ac:dyDescent="0.15">
      <c r="A992" s="166">
        <f t="shared" si="8"/>
        <v>5</v>
      </c>
      <c r="B992" s="166">
        <f t="shared" si="9"/>
        <v>1952</v>
      </c>
      <c r="C992" s="41">
        <f ca="1">'StockBond Returns'!W982</f>
        <v>2.1565195491528601E-2</v>
      </c>
      <c r="D992" s="217">
        <f>'StockBond Returns'!M982</f>
        <v>12.24006734</v>
      </c>
      <c r="E992" s="41">
        <f t="shared" si="0"/>
        <v>5.8349448463900368E-2</v>
      </c>
      <c r="F992" s="138">
        <f t="shared" ca="1" si="3"/>
        <v>65.94459207739834</v>
      </c>
      <c r="G992" s="218">
        <f>'StockBond Returns'!C982</f>
        <v>1952.3333333332594</v>
      </c>
      <c r="H992" s="138">
        <f t="shared" ca="1" si="1"/>
        <v>0.32065254807442395</v>
      </c>
      <c r="I992" s="138">
        <f t="shared" ca="1" si="4"/>
        <v>3.82571276526699</v>
      </c>
      <c r="J992" s="41">
        <f t="shared" ca="1" si="5"/>
        <v>-1.6798667199992345E-2</v>
      </c>
      <c r="K992" s="41">
        <f t="shared" ca="1" si="6"/>
        <v>-1.6798667199992345E-2</v>
      </c>
      <c r="L992" s="41">
        <f t="shared" ca="1" si="7"/>
        <v>0.16846016192211799</v>
      </c>
      <c r="M992" s="41">
        <f t="shared" ca="1" si="10"/>
        <v>1.2781014330046192E-2</v>
      </c>
      <c r="N992" s="219">
        <f t="shared" ca="1" si="11"/>
        <v>2.6899450629629774E-2</v>
      </c>
    </row>
    <row r="993" spans="1:14" ht="13" x14ac:dyDescent="0.15">
      <c r="A993" s="166">
        <f t="shared" si="8"/>
        <v>6</v>
      </c>
      <c r="B993" s="166">
        <f t="shared" si="9"/>
        <v>1952</v>
      </c>
      <c r="C993" s="41">
        <f ca="1">'StockBond Returns'!W983</f>
        <v>3.5778044925535539E-2</v>
      </c>
      <c r="D993" s="217">
        <f>'StockBond Returns'!M983</f>
        <v>12.74401658</v>
      </c>
      <c r="E993" s="41">
        <f t="shared" si="0"/>
        <v>5.673409835990656E-2</v>
      </c>
      <c r="F993" s="138">
        <f t="shared" ca="1" si="3"/>
        <v>67.971835785994699</v>
      </c>
      <c r="G993" s="218">
        <f>'StockBond Returns'!C983</f>
        <v>1952.4166666665926</v>
      </c>
      <c r="H993" s="138">
        <f t="shared" ca="1" si="1"/>
        <v>0.32136006809883666</v>
      </c>
      <c r="I993" s="138">
        <f t="shared" ca="1" si="4"/>
        <v>3.8325250675462614</v>
      </c>
      <c r="J993" s="41">
        <f t="shared" ca="1" si="5"/>
        <v>-2.0892917821068502E-2</v>
      </c>
      <c r="K993" s="41">
        <f t="shared" ca="1" si="6"/>
        <v>-2.0892917821068502E-2</v>
      </c>
      <c r="L993" s="41">
        <f t="shared" ca="1" si="7"/>
        <v>0.16633027604273254</v>
      </c>
      <c r="M993" s="41">
        <f t="shared" ca="1" si="10"/>
        <v>1.422113532569802E-2</v>
      </c>
      <c r="N993" s="219">
        <f t="shared" ca="1" si="11"/>
        <v>2.7009475076539686E-2</v>
      </c>
    </row>
    <row r="994" spans="1:14" ht="13" x14ac:dyDescent="0.15">
      <c r="A994" s="166">
        <f t="shared" si="8"/>
        <v>7</v>
      </c>
      <c r="B994" s="166">
        <f t="shared" si="9"/>
        <v>1952</v>
      </c>
      <c r="C994" s="41">
        <f ca="1">'StockBond Returns'!W984</f>
        <v>1.0630016720572021E-2</v>
      </c>
      <c r="D994" s="217">
        <f>'StockBond Returns'!M984</f>
        <v>12.83379115</v>
      </c>
      <c r="E994" s="41">
        <f t="shared" si="0"/>
        <v>5.6459649113504547E-2</v>
      </c>
      <c r="F994" s="138">
        <f t="shared" ca="1" si="3"/>
        <v>68.369601405931732</v>
      </c>
      <c r="G994" s="218">
        <f>'StockBond Returns'!C984</f>
        <v>1952.4999999999259</v>
      </c>
      <c r="H994" s="138">
        <f t="shared" ca="1" si="1"/>
        <v>0.32167697545075608</v>
      </c>
      <c r="I994" s="138">
        <f t="shared" ca="1" si="4"/>
        <v>3.8357418746153011</v>
      </c>
      <c r="J994" s="41">
        <f t="shared" ca="1" si="5"/>
        <v>-2.3196941653705894E-2</v>
      </c>
      <c r="K994" s="41">
        <f t="shared" ca="1" si="6"/>
        <v>-2.3196941653705894E-2</v>
      </c>
      <c r="L994" s="41">
        <f t="shared" ca="1" si="7"/>
        <v>0.16529021031374236</v>
      </c>
      <c r="M994" s="41">
        <f t="shared" ca="1" si="10"/>
        <v>1.3992437480272457E-2</v>
      </c>
      <c r="N994" s="219">
        <f t="shared" ca="1" si="11"/>
        <v>2.7093008937860201E-2</v>
      </c>
    </row>
    <row r="995" spans="1:14" ht="13" x14ac:dyDescent="0.15">
      <c r="A995" s="166">
        <f t="shared" si="8"/>
        <v>8</v>
      </c>
      <c r="B995" s="166">
        <f t="shared" si="9"/>
        <v>1952</v>
      </c>
      <c r="C995" s="41">
        <f ca="1">'StockBond Returns'!W985</f>
        <v>-8.779237429859572E-3</v>
      </c>
      <c r="D995" s="217">
        <f>'StockBond Returns'!M985</f>
        <v>12.665286979999999</v>
      </c>
      <c r="E995" s="41">
        <f t="shared" si="0"/>
        <v>5.6977984256460966E-2</v>
      </c>
      <c r="F995" s="138">
        <f t="shared" ca="1" si="3"/>
        <v>67.450515545296639</v>
      </c>
      <c r="G995" s="218">
        <f>'StockBond Returns'!C985</f>
        <v>1952.5833333332591</v>
      </c>
      <c r="H995" s="138">
        <f t="shared" ca="1" si="1"/>
        <v>0.32026620106917397</v>
      </c>
      <c r="I995" s="138">
        <f t="shared" ca="1" si="4"/>
        <v>3.8340288996771288</v>
      </c>
      <c r="J995" s="41">
        <f t="shared" ca="1" si="5"/>
        <v>-2.1917206497098718E-2</v>
      </c>
      <c r="K995" s="41">
        <f t="shared" ca="1" si="6"/>
        <v>-2.2760523670884103E-2</v>
      </c>
      <c r="L995" s="41">
        <f t="shared" ca="1" si="7"/>
        <v>0.16574889084882227</v>
      </c>
      <c r="M995" s="41">
        <f t="shared" ca="1" si="10"/>
        <v>1.1851844542060119E-2</v>
      </c>
      <c r="N995" s="219">
        <f t="shared" ca="1" si="11"/>
        <v>2.715074822550953E-2</v>
      </c>
    </row>
    <row r="996" spans="1:14" ht="13" x14ac:dyDescent="0.15">
      <c r="A996" s="166">
        <f t="shared" si="8"/>
        <v>9</v>
      </c>
      <c r="B996" s="166">
        <f t="shared" si="9"/>
        <v>1952</v>
      </c>
      <c r="C996" s="41">
        <f ca="1">'StockBond Returns'!W986</f>
        <v>-1.038850309357393E-2</v>
      </c>
      <c r="D996" s="217">
        <f>'StockBond Returns'!M986</f>
        <v>12.31926333</v>
      </c>
      <c r="E996" s="41">
        <f t="shared" si="0"/>
        <v>5.808684246016519E-2</v>
      </c>
      <c r="F996" s="138">
        <f t="shared" ca="1" si="3"/>
        <v>66.432866541242561</v>
      </c>
      <c r="G996" s="218">
        <f>'StockBond Returns'!C986</f>
        <v>1952.6666666665924</v>
      </c>
      <c r="H996" s="138">
        <f t="shared" ca="1" si="1"/>
        <v>0.32157295441319467</v>
      </c>
      <c r="I996" s="138">
        <f t="shared" ca="1" si="4"/>
        <v>3.8374756658465854</v>
      </c>
      <c r="J996" s="41">
        <f t="shared" ca="1" si="5"/>
        <v>-2.0848398689902514E-2</v>
      </c>
      <c r="K996" s="41">
        <f t="shared" ca="1" si="6"/>
        <v>-2.3638266296445609E-2</v>
      </c>
      <c r="L996" s="41">
        <f t="shared" ca="1" si="7"/>
        <v>0.16464656799545785</v>
      </c>
      <c r="M996" s="41">
        <f t="shared" ca="1" si="10"/>
        <v>1.144210203661622E-2</v>
      </c>
      <c r="N996" s="219">
        <f t="shared" ca="1" si="11"/>
        <v>2.71838648044853E-2</v>
      </c>
    </row>
    <row r="997" spans="1:14" ht="13" x14ac:dyDescent="0.15">
      <c r="A997" s="166">
        <f t="shared" si="8"/>
        <v>10</v>
      </c>
      <c r="B997" s="166">
        <f t="shared" si="9"/>
        <v>1952</v>
      </c>
      <c r="C997" s="41">
        <f ca="1">'StockBond Returns'!W987</f>
        <v>3.3934748480095429E-3</v>
      </c>
      <c r="D997" s="217">
        <f>'StockBond Returns'!M987</f>
        <v>12.26319644</v>
      </c>
      <c r="E997" s="41">
        <f t="shared" si="0"/>
        <v>5.8272404034000781E-2</v>
      </c>
      <c r="F997" s="138">
        <f t="shared" ca="1" si="3"/>
        <v>66.335640598785645</v>
      </c>
      <c r="G997" s="218">
        <f>'StockBond Returns'!C987</f>
        <v>1952.7499999999256</v>
      </c>
      <c r="H997" s="138">
        <f t="shared" ca="1" si="1"/>
        <v>0.32212810423555854</v>
      </c>
      <c r="I997" s="138">
        <f t="shared" ca="1" si="4"/>
        <v>3.8403490943598073</v>
      </c>
      <c r="J997" s="41">
        <f t="shared" ca="1" si="5"/>
        <v>-1.9478406053720976E-2</v>
      </c>
      <c r="K997" s="41">
        <f t="shared" ca="1" si="6"/>
        <v>-2.4368800311950434E-2</v>
      </c>
      <c r="L997" s="41">
        <f t="shared" ca="1" si="7"/>
        <v>0.16372327120790997</v>
      </c>
      <c r="M997" s="41">
        <f t="shared" ca="1" si="10"/>
        <v>1.1420000807383923E-2</v>
      </c>
      <c r="N997" s="219">
        <f t="shared" ca="1" si="11"/>
        <v>2.7197801926438572E-2</v>
      </c>
    </row>
    <row r="998" spans="1:14" ht="13" x14ac:dyDescent="0.15">
      <c r="A998" s="166">
        <f t="shared" si="8"/>
        <v>11</v>
      </c>
      <c r="B998" s="166">
        <f t="shared" si="9"/>
        <v>1952</v>
      </c>
      <c r="C998" s="41">
        <f ca="1">'StockBond Returns'!W988</f>
        <v>3.9221042411734776E-2</v>
      </c>
      <c r="D998" s="217">
        <f>'StockBond Returns'!M988</f>
        <v>12.798886299999999</v>
      </c>
      <c r="E998" s="41">
        <f t="shared" si="0"/>
        <v>5.6565899038418681E-2</v>
      </c>
      <c r="F998" s="138">
        <f t="shared" ca="1" si="3"/>
        <v>68.602631267846419</v>
      </c>
      <c r="G998" s="218">
        <f>'StockBond Returns'!C988</f>
        <v>1952.8333333332589</v>
      </c>
      <c r="H998" s="138">
        <f t="shared" ca="1" si="1"/>
        <v>0.32338079283890542</v>
      </c>
      <c r="I998" s="138">
        <f t="shared" ca="1" si="4"/>
        <v>3.8447426969115801</v>
      </c>
      <c r="J998" s="41">
        <f t="shared" ca="1" si="5"/>
        <v>-2.0132629345282149E-2</v>
      </c>
      <c r="K998" s="41">
        <f t="shared" ca="1" si="6"/>
        <v>-2.5483708659908677E-2</v>
      </c>
      <c r="L998" s="41">
        <f t="shared" ca="1" si="7"/>
        <v>0.16234081600065653</v>
      </c>
      <c r="M998" s="41">
        <f t="shared" ca="1" si="10"/>
        <v>1.1972872577362459E-2</v>
      </c>
      <c r="N998" s="219">
        <f t="shared" ca="1" si="11"/>
        <v>2.7202467896969635E-2</v>
      </c>
    </row>
    <row r="999" spans="1:14" ht="13" x14ac:dyDescent="0.15">
      <c r="A999" s="166">
        <f t="shared" si="8"/>
        <v>12</v>
      </c>
      <c r="B999" s="166">
        <f t="shared" si="9"/>
        <v>1952</v>
      </c>
      <c r="C999" s="41">
        <f ca="1">'StockBond Returns'!W989</f>
        <v>2.9189493211136928E-2</v>
      </c>
      <c r="D999" s="217">
        <f>'StockBond Returns'!M989</f>
        <v>13.201186760000001</v>
      </c>
      <c r="E999" s="41">
        <f t="shared" si="0"/>
        <v>5.5375382652339662E-2</v>
      </c>
      <c r="F999" s="138">
        <f t="shared" ca="1" si="3"/>
        <v>70.272287193209266</v>
      </c>
      <c r="G999" s="218">
        <f>'StockBond Returns'!C989</f>
        <v>1952.9166666665922</v>
      </c>
      <c r="H999" s="138">
        <f t="shared" ca="1" si="1"/>
        <v>0.32427956609825592</v>
      </c>
      <c r="I999" s="138">
        <f t="shared" ca="1" si="4"/>
        <v>3.8500352142531975</v>
      </c>
      <c r="J999" s="41">
        <f t="shared" ca="1" si="5"/>
        <v>-1.9753999878396433E-2</v>
      </c>
      <c r="K999" s="41">
        <f t="shared" ca="1" si="6"/>
        <v>-2.6823344295580864E-2</v>
      </c>
      <c r="L999" s="41">
        <f t="shared" ca="1" si="7"/>
        <v>0.16069207186241696</v>
      </c>
      <c r="M999" s="41">
        <f t="shared" ca="1" si="10"/>
        <v>1.1578106484874784E-2</v>
      </c>
      <c r="N999" s="219">
        <f t="shared" ca="1" si="11"/>
        <v>2.7199327218607575E-2</v>
      </c>
    </row>
    <row r="1000" spans="1:14" ht="13" x14ac:dyDescent="0.15">
      <c r="A1000" s="166">
        <f t="shared" si="8"/>
        <v>1</v>
      </c>
      <c r="B1000" s="166">
        <f t="shared" si="9"/>
        <v>1953</v>
      </c>
      <c r="C1000" s="41">
        <f ca="1">'StockBond Returns'!W990</f>
        <v>-5.0788911507428066E-3</v>
      </c>
      <c r="D1000" s="217">
        <f>'StockBond Returns'!M990</f>
        <v>13.174774790000001</v>
      </c>
      <c r="E1000" s="41">
        <f t="shared" si="0"/>
        <v>5.5451312866426614E-2</v>
      </c>
      <c r="F1000" s="138">
        <f t="shared" ca="1" si="3"/>
        <v>69.592749310161594</v>
      </c>
      <c r="G1000" s="218">
        <f>'StockBond Returns'!C990</f>
        <v>1952.9999999999254</v>
      </c>
      <c r="H1000" s="138">
        <f t="shared" ca="1" si="1"/>
        <v>0.32158410960271377</v>
      </c>
      <c r="I1000" s="138">
        <f t="shared" ca="1" si="4"/>
        <v>3.8524432616843787</v>
      </c>
      <c r="J1000" s="41">
        <f t="shared" ca="1" si="5"/>
        <v>-2.0004466489690231E-2</v>
      </c>
      <c r="K1000" s="41">
        <f t="shared" ca="1" si="6"/>
        <v>-2.7431648010047494E-2</v>
      </c>
      <c r="L1000" s="41">
        <f t="shared" ca="1" si="7"/>
        <v>0.15991287531341514</v>
      </c>
      <c r="M1000" s="41">
        <f t="shared" ca="1" si="10"/>
        <v>1.1568809783545797E-2</v>
      </c>
      <c r="N1000" s="219">
        <f t="shared" ca="1" si="11"/>
        <v>2.719392067658595E-2</v>
      </c>
    </row>
    <row r="1001" spans="1:14" ht="13" x14ac:dyDescent="0.15">
      <c r="A1001" s="166">
        <f t="shared" si="8"/>
        <v>2</v>
      </c>
      <c r="B1001" s="166">
        <f t="shared" si="9"/>
        <v>1953</v>
      </c>
      <c r="C1001" s="41">
        <f ca="1">'StockBond Returns'!W991</f>
        <v>-9.2359537465553625E-3</v>
      </c>
      <c r="D1001" s="217">
        <f>'StockBond Returns'!M991</f>
        <v>12.89415563</v>
      </c>
      <c r="E1001" s="41">
        <f t="shared" si="0"/>
        <v>5.6277258034382827E-2</v>
      </c>
      <c r="F1001" s="138">
        <f t="shared" ca="1" si="3"/>
        <v>68.631379922796526</v>
      </c>
      <c r="G1001" s="218">
        <f>'StockBond Returns'!C991</f>
        <v>1953.0833333332587</v>
      </c>
      <c r="H1001" s="138">
        <f t="shared" ca="1" si="1"/>
        <v>0.32186548976424839</v>
      </c>
      <c r="I1001" s="138">
        <f t="shared" ca="1" si="4"/>
        <v>3.8568786384998925</v>
      </c>
      <c r="J1001" s="41">
        <f t="shared" ca="1" si="5"/>
        <v>-1.9648274908318442E-2</v>
      </c>
      <c r="K1001" s="41">
        <f t="shared" ca="1" si="6"/>
        <v>-2.8550093137373667E-2</v>
      </c>
      <c r="L1001" s="41">
        <f t="shared" ca="1" si="7"/>
        <v>0.1585277438343744</v>
      </c>
      <c r="M1001" s="41">
        <f t="shared" ca="1" si="10"/>
        <v>1.1948762783741573E-2</v>
      </c>
      <c r="N1001" s="219">
        <f t="shared" ca="1" si="11"/>
        <v>2.718705029295666E-2</v>
      </c>
    </row>
    <row r="1002" spans="1:14" ht="13" x14ac:dyDescent="0.15">
      <c r="A1002" s="166">
        <f t="shared" si="8"/>
        <v>3</v>
      </c>
      <c r="B1002" s="166">
        <f t="shared" si="9"/>
        <v>1953</v>
      </c>
      <c r="C1002" s="41">
        <f ca="1">'StockBond Returns'!W992</f>
        <v>-1.6569349899175547E-2</v>
      </c>
      <c r="D1002" s="217">
        <f>'StockBond Returns'!M992</f>
        <v>12.489133560000001</v>
      </c>
      <c r="E1002" s="41">
        <f t="shared" si="0"/>
        <v>5.7534802862657511E-2</v>
      </c>
      <c r="F1002" s="138">
        <f t="shared" ca="1" si="3"/>
        <v>67.177670186948575</v>
      </c>
      <c r="G1002" s="218">
        <f>'StockBond Returns'!C992</f>
        <v>1953.1666666665919</v>
      </c>
      <c r="H1002" s="138">
        <f t="shared" ca="1" si="1"/>
        <v>0.3220878342482259</v>
      </c>
      <c r="I1002" s="138">
        <f t="shared" ca="1" si="4"/>
        <v>3.8601420420431487</v>
      </c>
      <c r="J1002" s="41">
        <f t="shared" ca="1" si="5"/>
        <v>-1.9129027903233009E-2</v>
      </c>
      <c r="K1002" s="41">
        <f t="shared" ca="1" si="6"/>
        <v>-2.9371366819435751E-2</v>
      </c>
      <c r="L1002" s="41">
        <f t="shared" ca="1" si="7"/>
        <v>0.15749766549611421</v>
      </c>
      <c r="M1002" s="41">
        <f t="shared" ca="1" si="10"/>
        <v>1.1658341846159548E-2</v>
      </c>
      <c r="N1002" s="219">
        <f t="shared" ca="1" si="11"/>
        <v>2.7179827340906671E-2</v>
      </c>
    </row>
    <row r="1003" spans="1:14" ht="13" x14ac:dyDescent="0.15">
      <c r="A1003" s="166">
        <f t="shared" si="8"/>
        <v>4</v>
      </c>
      <c r="B1003" s="166">
        <f t="shared" si="9"/>
        <v>1953</v>
      </c>
      <c r="C1003" s="41">
        <f ca="1">'StockBond Returns'!W993</f>
        <v>-1.9452032776659467E-2</v>
      </c>
      <c r="D1003" s="217">
        <f>'StockBond Returns'!M993</f>
        <v>12.12452015</v>
      </c>
      <c r="E1003" s="41">
        <f t="shared" si="0"/>
        <v>5.8738745436041032E-2</v>
      </c>
      <c r="F1003" s="138">
        <f t="shared" ca="1" si="3"/>
        <v>65.555105373472969</v>
      </c>
      <c r="G1003" s="218">
        <f>'StockBond Returns'!C993</f>
        <v>1953.2499999999252</v>
      </c>
      <c r="H1003" s="138">
        <f t="shared" ca="1" si="1"/>
        <v>0.32088538721377285</v>
      </c>
      <c r="I1003" s="138">
        <f t="shared" ca="1" si="4"/>
        <v>3.8617400311080661</v>
      </c>
      <c r="J1003" s="41">
        <f t="shared" ca="1" si="5"/>
        <v>-1.7689890759488125E-2</v>
      </c>
      <c r="K1003" s="41">
        <f t="shared" ca="1" si="6"/>
        <v>-2.977301320925585E-2</v>
      </c>
      <c r="L1003" s="41">
        <f t="shared" ca="1" si="7"/>
        <v>0.15697083644405052</v>
      </c>
      <c r="M1003" s="41">
        <f t="shared" ca="1" si="10"/>
        <v>1.0949484773496776E-2</v>
      </c>
      <c r="N1003" s="219">
        <f t="shared" ca="1" si="11"/>
        <v>2.7174596378475184E-2</v>
      </c>
    </row>
    <row r="1004" spans="1:14" ht="13" x14ac:dyDescent="0.15">
      <c r="A1004" s="166">
        <f t="shared" si="8"/>
        <v>5</v>
      </c>
      <c r="B1004" s="166">
        <f t="shared" si="9"/>
        <v>1953</v>
      </c>
      <c r="C1004" s="41">
        <f ca="1">'StockBond Returns'!W994</f>
        <v>-2.2559115889080098E-3</v>
      </c>
      <c r="D1004" s="217">
        <f>'StockBond Returns'!M994</f>
        <v>11.80469383</v>
      </c>
      <c r="E1004" s="41">
        <f t="shared" si="0"/>
        <v>5.9856032879846408E-2</v>
      </c>
      <c r="F1004" s="138">
        <f t="shared" ca="1" si="3"/>
        <v>65.087057353398819</v>
      </c>
      <c r="G1004" s="218">
        <f>'StockBond Returns'!C994</f>
        <v>1953.3333333332585</v>
      </c>
      <c r="H1004" s="138">
        <f t="shared" ca="1" si="1"/>
        <v>0.32465442041645737</v>
      </c>
      <c r="I1004" s="138">
        <f t="shared" ca="1" si="4"/>
        <v>3.8657419034500995</v>
      </c>
      <c r="J1004" s="41">
        <f t="shared" ca="1" si="5"/>
        <v>-1.8194997557758441E-2</v>
      </c>
      <c r="K1004" s="41">
        <f t="shared" ca="1" si="6"/>
        <v>-3.0777406322119116E-2</v>
      </c>
      <c r="L1004" s="41">
        <f t="shared" ca="1" si="7"/>
        <v>0.15572558935228464</v>
      </c>
      <c r="M1004" s="41">
        <f t="shared" ca="1" si="10"/>
        <v>1.0463184415340221E-2</v>
      </c>
      <c r="N1004" s="219">
        <f t="shared" ca="1" si="11"/>
        <v>2.7172580560384317E-2</v>
      </c>
    </row>
    <row r="1005" spans="1:14" ht="13" x14ac:dyDescent="0.15">
      <c r="A1005" s="166">
        <f t="shared" si="8"/>
        <v>6</v>
      </c>
      <c r="B1005" s="166">
        <f t="shared" si="9"/>
        <v>1953</v>
      </c>
      <c r="C1005" s="41">
        <f ca="1">'StockBond Returns'!W995</f>
        <v>-1.1859775371060886E-2</v>
      </c>
      <c r="D1005" s="217">
        <f>'StockBond Returns'!M995</f>
        <v>11.716626570000001</v>
      </c>
      <c r="E1005" s="41">
        <f t="shared" si="0"/>
        <v>6.0174399240497431E-2</v>
      </c>
      <c r="F1005" s="138">
        <f t="shared" ca="1" si="3"/>
        <v>63.994335381707067</v>
      </c>
      <c r="G1005" s="218">
        <f>'StockBond Returns'!C995</f>
        <v>1953.4166666665917</v>
      </c>
      <c r="H1005" s="138">
        <f t="shared" ca="1" si="1"/>
        <v>0.32090172386576093</v>
      </c>
      <c r="I1005" s="138">
        <f t="shared" ca="1" si="4"/>
        <v>3.8652835592170236</v>
      </c>
      <c r="J1005" s="41">
        <f t="shared" ca="1" si="5"/>
        <v>-1.7088071238423153E-2</v>
      </c>
      <c r="K1005" s="41">
        <f t="shared" ca="1" si="6"/>
        <v>-3.0662476180624121E-2</v>
      </c>
      <c r="L1005" s="41">
        <f t="shared" ca="1" si="7"/>
        <v>0.1558149711132828</v>
      </c>
      <c r="M1005" s="41">
        <f t="shared" ca="1" si="10"/>
        <v>8.5474957354252368E-3</v>
      </c>
      <c r="N1005" s="219">
        <f t="shared" ca="1" si="11"/>
        <v>2.7174984930555111E-2</v>
      </c>
    </row>
    <row r="1006" spans="1:14" ht="13" x14ac:dyDescent="0.15">
      <c r="A1006" s="166">
        <f t="shared" si="8"/>
        <v>7</v>
      </c>
      <c r="B1006" s="166">
        <f t="shared" si="9"/>
        <v>1953</v>
      </c>
      <c r="C1006" s="41">
        <f ca="1">'StockBond Returns'!W996</f>
        <v>2.5704661309546635E-2</v>
      </c>
      <c r="D1006" s="217">
        <f>'StockBond Returns'!M996</f>
        <v>11.97272502</v>
      </c>
      <c r="E1006" s="41">
        <f t="shared" si="0"/>
        <v>5.9261587204647921E-2</v>
      </c>
      <c r="F1006" s="138">
        <f t="shared" ca="1" si="3"/>
        <v>65.310137704432009</v>
      </c>
      <c r="G1006" s="218">
        <f>'StockBond Returns'!C996</f>
        <v>1953.499999999925</v>
      </c>
      <c r="H1006" s="138">
        <f t="shared" ca="1" si="1"/>
        <v>0.32253186840989684</v>
      </c>
      <c r="I1006" s="138">
        <f t="shared" ca="1" si="4"/>
        <v>3.8661384521761644</v>
      </c>
      <c r="J1006" s="41">
        <f t="shared" ca="1" si="5"/>
        <v>-1.6947760021824965E-2</v>
      </c>
      <c r="K1006" s="41">
        <f t="shared" ca="1" si="6"/>
        <v>-3.0876819209047612E-2</v>
      </c>
      <c r="L1006" s="41">
        <f t="shared" ca="1" si="7"/>
        <v>0.15551305941844773</v>
      </c>
      <c r="M1006" s="41">
        <f t="shared" ca="1" si="10"/>
        <v>7.9245628497646159E-3</v>
      </c>
      <c r="N1006" s="219">
        <f t="shared" ca="1" si="11"/>
        <v>2.7181965104107197E-2</v>
      </c>
    </row>
    <row r="1007" spans="1:14" ht="13" x14ac:dyDescent="0.15">
      <c r="A1007" s="166">
        <f t="shared" si="8"/>
        <v>8</v>
      </c>
      <c r="B1007" s="166">
        <f t="shared" si="9"/>
        <v>1953</v>
      </c>
      <c r="C1007" s="41">
        <f ca="1">'StockBond Returns'!W997</f>
        <v>-4.1951531898351192E-2</v>
      </c>
      <c r="D1007" s="217">
        <f>'StockBond Returns'!M997</f>
        <v>11.20113067</v>
      </c>
      <c r="E1007" s="41">
        <f t="shared" si="0"/>
        <v>6.2138350781778713E-2</v>
      </c>
      <c r="F1007" s="138">
        <f t="shared" ca="1" si="3"/>
        <v>62.261276216794755</v>
      </c>
      <c r="G1007" s="218">
        <f>'StockBond Returns'!C997</f>
        <v>1953.5833333332582</v>
      </c>
      <c r="H1007" s="138">
        <f t="shared" ca="1" si="1"/>
        <v>0.32240108514003407</v>
      </c>
      <c r="I1007" s="138">
        <f t="shared" ca="1" si="4"/>
        <v>3.8682733362470243</v>
      </c>
      <c r="J1007" s="41">
        <f t="shared" ca="1" si="5"/>
        <v>-1.9816903469963898E-2</v>
      </c>
      <c r="K1007" s="41">
        <f t="shared" ca="1" si="6"/>
        <v>-3.1411674288182034E-2</v>
      </c>
      <c r="L1007" s="41">
        <f t="shared" ca="1" si="7"/>
        <v>0.15482197086342042</v>
      </c>
      <c r="M1007" s="41">
        <f t="shared" ca="1" si="10"/>
        <v>8.9317106015500691E-3</v>
      </c>
      <c r="N1007" s="219">
        <f t="shared" ca="1" si="11"/>
        <v>2.7185131205592863E-2</v>
      </c>
    </row>
    <row r="1008" spans="1:14" ht="13" x14ac:dyDescent="0.15">
      <c r="A1008" s="166">
        <f t="shared" si="8"/>
        <v>9</v>
      </c>
      <c r="B1008" s="166">
        <f t="shared" si="9"/>
        <v>1953</v>
      </c>
      <c r="C1008" s="41">
        <f ca="1">'StockBond Returns'!W998</f>
        <v>4.9567861044108553E-3</v>
      </c>
      <c r="D1008" s="217">
        <f>'StockBond Returns'!M998</f>
        <v>11.17764536</v>
      </c>
      <c r="E1008" s="41">
        <f t="shared" si="0"/>
        <v>6.2232140258205511E-2</v>
      </c>
      <c r="F1008" s="138">
        <f t="shared" ca="1" si="3"/>
        <v>62.245892887230141</v>
      </c>
      <c r="G1008" s="218">
        <f>'StockBond Returns'!C998</f>
        <v>1953.6666666665915</v>
      </c>
      <c r="H1008" s="138">
        <f t="shared" ca="1" si="1"/>
        <v>0.32280792805461195</v>
      </c>
      <c r="I1008" s="138">
        <f t="shared" ca="1" si="4"/>
        <v>3.8695083098884417</v>
      </c>
      <c r="J1008" s="41">
        <f t="shared" ca="1" si="5"/>
        <v>-2.3009348484180903E-2</v>
      </c>
      <c r="K1008" s="41">
        <f t="shared" ca="1" si="6"/>
        <v>-3.1720804274692704E-2</v>
      </c>
      <c r="L1008" s="41">
        <f t="shared" ca="1" si="7"/>
        <v>0.15439054972234434</v>
      </c>
      <c r="M1008" s="41">
        <f t="shared" ca="1" si="10"/>
        <v>8.3473217372935782E-3</v>
      </c>
      <c r="N1008" s="219">
        <f t="shared" ca="1" si="11"/>
        <v>2.7182898151763515E-2</v>
      </c>
    </row>
    <row r="1009" spans="1:14" ht="13" x14ac:dyDescent="0.15">
      <c r="A1009" s="166">
        <f t="shared" si="8"/>
        <v>10</v>
      </c>
      <c r="B1009" s="166">
        <f t="shared" si="9"/>
        <v>1953</v>
      </c>
      <c r="C1009" s="41">
        <f ca="1">'StockBond Returns'!W999</f>
        <v>4.4124301422704765E-2</v>
      </c>
      <c r="D1009" s="217">
        <f>'StockBond Returns'!M999</f>
        <v>11.7198628</v>
      </c>
      <c r="E1009" s="41">
        <f t="shared" si="0"/>
        <v>6.016261547020841E-2</v>
      </c>
      <c r="F1009" s="138">
        <f t="shared" ca="1" si="3"/>
        <v>64.65539782493795</v>
      </c>
      <c r="G1009" s="218">
        <f>'StockBond Returns'!C999</f>
        <v>1953.7499999999247</v>
      </c>
      <c r="H1009" s="138">
        <f t="shared" ca="1" si="1"/>
        <v>0.32415315311792425</v>
      </c>
      <c r="I1009" s="138">
        <f t="shared" ca="1" si="4"/>
        <v>3.8715333587708081</v>
      </c>
      <c r="J1009" s="41">
        <f t="shared" ca="1" si="5"/>
        <v>-2.6954035800240694E-2</v>
      </c>
      <c r="K1009" s="41">
        <f t="shared" ca="1" si="6"/>
        <v>-3.2227273552215441E-2</v>
      </c>
      <c r="L1009" s="41">
        <f t="shared" ca="1" si="7"/>
        <v>0.15371351682064383</v>
      </c>
      <c r="M1009" s="41">
        <f t="shared" ca="1" si="10"/>
        <v>8.1201639863417441E-3</v>
      </c>
      <c r="N1009" s="219">
        <f t="shared" ca="1" si="11"/>
        <v>2.7179132613463025E-2</v>
      </c>
    </row>
    <row r="1010" spans="1:14" ht="13" x14ac:dyDescent="0.15">
      <c r="A1010" s="166">
        <f t="shared" si="8"/>
        <v>11</v>
      </c>
      <c r="B1010" s="166">
        <f t="shared" si="9"/>
        <v>1953</v>
      </c>
      <c r="C1010" s="41">
        <f ca="1">'StockBond Returns'!W1000</f>
        <v>1.4048188252965305E-2</v>
      </c>
      <c r="D1010" s="217">
        <f>'StockBond Returns'!M1000</f>
        <v>11.767639989999999</v>
      </c>
      <c r="E1010" s="41">
        <f t="shared" si="0"/>
        <v>5.998940317896316E-2</v>
      </c>
      <c r="F1010" s="138">
        <f t="shared" ca="1" si="3"/>
        <v>65.234982107517325</v>
      </c>
      <c r="G1010" s="218">
        <f>'StockBond Returns'!C1000</f>
        <v>1953.833333333258</v>
      </c>
      <c r="H1010" s="138">
        <f t="shared" ca="1" si="1"/>
        <v>0.32611730358502539</v>
      </c>
      <c r="I1010" s="138">
        <f t="shared" ca="1" si="4"/>
        <v>3.8742698695169278</v>
      </c>
      <c r="J1010" s="41">
        <f t="shared" ca="1" si="5"/>
        <v>-3.1587408672015371E-2</v>
      </c>
      <c r="K1010" s="41">
        <f t="shared" ca="1" si="6"/>
        <v>-3.2910839889853216E-2</v>
      </c>
      <c r="L1010" s="41">
        <f t="shared" ca="1" si="7"/>
        <v>0.15281307187863291</v>
      </c>
      <c r="M1010" s="41">
        <f t="shared" ca="1" si="10"/>
        <v>7.6798826171298185E-3</v>
      </c>
      <c r="N1010" s="219">
        <f t="shared" ca="1" si="11"/>
        <v>2.7176255470739191E-2</v>
      </c>
    </row>
    <row r="1011" spans="1:14" ht="13" x14ac:dyDescent="0.15">
      <c r="A1011" s="166">
        <f t="shared" si="8"/>
        <v>12</v>
      </c>
      <c r="B1011" s="166">
        <f t="shared" si="9"/>
        <v>1953</v>
      </c>
      <c r="C1011" s="41">
        <f ca="1">'StockBond Returns'!W1001</f>
        <v>6.4031379322959337E-3</v>
      </c>
      <c r="D1011" s="217">
        <f>'StockBond Returns'!M1001</f>
        <v>11.74498124</v>
      </c>
      <c r="E1011" s="41">
        <f t="shared" si="0"/>
        <v>6.0071374937334512E-2</v>
      </c>
      <c r="F1011" s="138">
        <f t="shared" ca="1" si="3"/>
        <v>65.324485218300637</v>
      </c>
      <c r="G1011" s="218">
        <f>'StockBond Returns'!C1001</f>
        <v>1953.9166666665913</v>
      </c>
      <c r="H1011" s="138">
        <f t="shared" ca="1" si="1"/>
        <v>0.32701097034474197</v>
      </c>
      <c r="I1011" s="138">
        <f t="shared" ca="1" si="4"/>
        <v>3.8770012737634145</v>
      </c>
      <c r="J1011" s="41">
        <f t="shared" ca="1" si="5"/>
        <v>-3.7051172115989295E-2</v>
      </c>
      <c r="K1011" s="41">
        <f t="shared" ca="1" si="6"/>
        <v>-3.7051172115989295E-2</v>
      </c>
      <c r="L1011" s="41">
        <f t="shared" ca="1" si="7"/>
        <v>0.15190021490396055</v>
      </c>
      <c r="M1011" s="41">
        <f t="shared" ca="1" si="10"/>
        <v>7.0041072378730362E-3</v>
      </c>
      <c r="N1011" s="219">
        <f t="shared" ca="1" si="11"/>
        <v>2.7178530441590062E-2</v>
      </c>
    </row>
    <row r="1012" spans="1:14" ht="13" x14ac:dyDescent="0.15">
      <c r="A1012" s="166">
        <f t="shared" si="8"/>
        <v>1</v>
      </c>
      <c r="B1012" s="166">
        <f t="shared" si="9"/>
        <v>1954</v>
      </c>
      <c r="C1012" s="41">
        <f ca="1">'StockBond Returns'!W1002</f>
        <v>4.1406725364368901E-2</v>
      </c>
      <c r="D1012" s="217">
        <f>'StockBond Returns'!M1002</f>
        <v>12.25250934</v>
      </c>
      <c r="E1012" s="41">
        <f t="shared" si="0"/>
        <v>5.8307967260035572E-2</v>
      </c>
      <c r="F1012" s="138">
        <f t="shared" ca="1" si="3"/>
        <v>67.688806813518639</v>
      </c>
      <c r="G1012" s="218">
        <f>'StockBond Returns'!C1002</f>
        <v>1953.9999999999245</v>
      </c>
      <c r="H1012" s="138">
        <f t="shared" ca="1" si="1"/>
        <v>0.32889972762945979</v>
      </c>
      <c r="I1012" s="138">
        <f t="shared" ca="1" si="4"/>
        <v>3.88431689179016</v>
      </c>
      <c r="J1012" s="41">
        <f t="shared" ca="1" si="5"/>
        <v>-4.4102458514990617E-2</v>
      </c>
      <c r="K1012" s="41">
        <f t="shared" ca="1" si="6"/>
        <v>-4.4102458514990617E-2</v>
      </c>
      <c r="L1012" s="41">
        <f t="shared" ca="1" si="7"/>
        <v>0.14961380662629042</v>
      </c>
      <c r="M1012" s="41">
        <f t="shared" ca="1" si="10"/>
        <v>8.2736144157631308E-3</v>
      </c>
      <c r="N1012" s="219">
        <f t="shared" ca="1" si="11"/>
        <v>2.7189019905296884E-2</v>
      </c>
    </row>
    <row r="1013" spans="1:14" ht="13" x14ac:dyDescent="0.15">
      <c r="A1013" s="166">
        <f t="shared" si="8"/>
        <v>2</v>
      </c>
      <c r="B1013" s="166">
        <f t="shared" si="9"/>
        <v>1954</v>
      </c>
      <c r="C1013" s="41">
        <f ca="1">'StockBond Returns'!W1003</f>
        <v>4.3900893615292993E-3</v>
      </c>
      <c r="D1013" s="217">
        <f>'StockBond Returns'!M1003</f>
        <v>12.323025660000001</v>
      </c>
      <c r="E1013" s="41">
        <f t="shared" si="0"/>
        <v>5.8074450933992453E-2</v>
      </c>
      <c r="F1013" s="138">
        <f t="shared" ca="1" si="3"/>
        <v>67.655623097380541</v>
      </c>
      <c r="G1013" s="218">
        <f>'StockBond Returns'!C1003</f>
        <v>1954.0833333332578</v>
      </c>
      <c r="H1013" s="138">
        <f t="shared" ca="1" si="1"/>
        <v>0.32742193033145939</v>
      </c>
      <c r="I1013" s="138">
        <f t="shared" ca="1" si="4"/>
        <v>3.8898733323573706</v>
      </c>
      <c r="J1013" s="41">
        <f t="shared" ca="1" si="5"/>
        <v>-5.0628559575664589E-2</v>
      </c>
      <c r="K1013" s="41">
        <f t="shared" ca="1" si="6"/>
        <v>-5.0628559575664589E-2</v>
      </c>
      <c r="L1013" s="41">
        <f t="shared" ca="1" si="7"/>
        <v>0.14783536683695986</v>
      </c>
      <c r="M1013" s="41">
        <f t="shared" ca="1" si="10"/>
        <v>8.5547659001039555E-3</v>
      </c>
      <c r="N1013" s="219">
        <f t="shared" ca="1" si="11"/>
        <v>2.7211767598557975E-2</v>
      </c>
    </row>
    <row r="1014" spans="1:14" ht="13" x14ac:dyDescent="0.15">
      <c r="A1014" s="166">
        <f t="shared" si="8"/>
        <v>3</v>
      </c>
      <c r="B1014" s="166">
        <f t="shared" si="9"/>
        <v>1954</v>
      </c>
      <c r="C1014" s="41">
        <f ca="1">'StockBond Returns'!W1004</f>
        <v>3.0320430225004899E-2</v>
      </c>
      <c r="D1014" s="217">
        <f>'StockBond Returns'!M1004</f>
        <v>12.593061219999999</v>
      </c>
      <c r="E1014" s="41">
        <f t="shared" si="0"/>
        <v>5.7204404772202011E-2</v>
      </c>
      <c r="F1014" s="138">
        <f t="shared" ca="1" si="3"/>
        <v>69.369621192709687</v>
      </c>
      <c r="G1014" s="218">
        <f>'StockBond Returns'!C1004</f>
        <v>1954.166666666591</v>
      </c>
      <c r="H1014" s="138">
        <f t="shared" ca="1" si="1"/>
        <v>0.33068732413350732</v>
      </c>
      <c r="I1014" s="138">
        <f t="shared" ca="1" si="4"/>
        <v>3.8984728222426521</v>
      </c>
      <c r="J1014" s="41">
        <f t="shared" ca="1" si="5"/>
        <v>-5.7529740954528119E-2</v>
      </c>
      <c r="K1014" s="41">
        <f t="shared" ca="1" si="6"/>
        <v>-5.7529740954528119E-2</v>
      </c>
      <c r="L1014" s="41">
        <f t="shared" ca="1" si="7"/>
        <v>0.14515014960823147</v>
      </c>
      <c r="M1014" s="41">
        <f t="shared" ca="1" si="10"/>
        <v>9.9298885331211562E-3</v>
      </c>
      <c r="N1014" s="219">
        <f t="shared" ca="1" si="11"/>
        <v>2.7250540471515462E-2</v>
      </c>
    </row>
    <row r="1015" spans="1:14" ht="13" x14ac:dyDescent="0.15">
      <c r="A1015" s="166">
        <f t="shared" si="8"/>
        <v>4</v>
      </c>
      <c r="B1015" s="166">
        <f t="shared" si="9"/>
        <v>1954</v>
      </c>
      <c r="C1015" s="41">
        <f ca="1">'StockBond Returns'!W1005</f>
        <v>4.466539995935323E-2</v>
      </c>
      <c r="D1015" s="217">
        <f>'StockBond Returns'!M1005</f>
        <v>13.2021844</v>
      </c>
      <c r="E1015" s="41">
        <f t="shared" si="0"/>
        <v>5.537252055046285E-2</v>
      </c>
      <c r="F1015" s="138">
        <f t="shared" ca="1" si="3"/>
        <v>72.122585462583473</v>
      </c>
      <c r="G1015" s="218">
        <f>'StockBond Returns'!C1005</f>
        <v>1954.2499999999243</v>
      </c>
      <c r="H1015" s="138">
        <f t="shared" ca="1" si="1"/>
        <v>0.33280077880661801</v>
      </c>
      <c r="I1015" s="138">
        <f t="shared" ca="1" si="4"/>
        <v>3.9103882138354975</v>
      </c>
      <c r="J1015" s="41">
        <f t="shared" ca="1" si="5"/>
        <v>-6.714216486230673E-2</v>
      </c>
      <c r="K1015" s="41">
        <f t="shared" ca="1" si="6"/>
        <v>-6.714216486230673E-2</v>
      </c>
      <c r="L1015" s="41">
        <f t="shared" ca="1" si="7"/>
        <v>0.14148320000595938</v>
      </c>
      <c r="M1015" s="41">
        <f t="shared" ca="1" si="10"/>
        <v>1.2597477389867828E-2</v>
      </c>
      <c r="N1015" s="219">
        <f t="shared" ca="1" si="11"/>
        <v>2.7317125938780589E-2</v>
      </c>
    </row>
    <row r="1016" spans="1:14" ht="13" x14ac:dyDescent="0.15">
      <c r="A1016" s="166">
        <f t="shared" si="8"/>
        <v>5</v>
      </c>
      <c r="B1016" s="166">
        <f t="shared" si="9"/>
        <v>1954</v>
      </c>
      <c r="C1016" s="41">
        <f ca="1">'StockBond Returns'!W1006</f>
        <v>2.4213497935945055E-2</v>
      </c>
      <c r="D1016" s="217">
        <f>'StockBond Returns'!M1006</f>
        <v>13.52518319</v>
      </c>
      <c r="E1016" s="41">
        <f t="shared" si="0"/>
        <v>5.4468075993948886E-2</v>
      </c>
      <c r="F1016" s="138">
        <f t="shared" ca="1" si="3"/>
        <v>73.528066487039425</v>
      </c>
      <c r="G1016" s="218">
        <f>'StockBond Returns'!C1006</f>
        <v>1954.3333333332575</v>
      </c>
      <c r="H1016" s="138">
        <f t="shared" ca="1" si="1"/>
        <v>0.33374435942534914</v>
      </c>
      <c r="I1016" s="138">
        <f t="shared" ca="1" si="4"/>
        <v>3.9194781528443889</v>
      </c>
      <c r="J1016" s="41">
        <f t="shared" ca="1" si="5"/>
        <v>-7.5475128828397908E-2</v>
      </c>
      <c r="K1016" s="41">
        <f t="shared" ca="1" si="6"/>
        <v>-7.5475128828397908E-2</v>
      </c>
      <c r="L1016" s="41">
        <f t="shared" ca="1" si="7"/>
        <v>0.13863325749636091</v>
      </c>
      <c r="M1016" s="41">
        <f t="shared" ca="1" si="10"/>
        <v>1.3900630392921665E-2</v>
      </c>
      <c r="N1016" s="219">
        <f t="shared" ca="1" si="11"/>
        <v>2.7408114525929447E-2</v>
      </c>
    </row>
    <row r="1017" spans="1:14" ht="13" x14ac:dyDescent="0.15">
      <c r="A1017" s="166">
        <f t="shared" si="8"/>
        <v>6</v>
      </c>
      <c r="B1017" s="166">
        <f t="shared" si="9"/>
        <v>1954</v>
      </c>
      <c r="C1017" s="41">
        <f ca="1">'StockBond Returns'!W1007</f>
        <v>3.5506387428300983E-3</v>
      </c>
      <c r="D1017" s="217">
        <f>'StockBond Returns'!M1007</f>
        <v>13.473199149999999</v>
      </c>
      <c r="E1017" s="41">
        <f t="shared" si="0"/>
        <v>5.4610711007340829E-2</v>
      </c>
      <c r="F1017" s="138">
        <f t="shared" ca="1" si="3"/>
        <v>73.454208723515563</v>
      </c>
      <c r="G1017" s="218">
        <f>'StockBond Returns'!C1007</f>
        <v>1954.4166666665908</v>
      </c>
      <c r="H1017" s="138">
        <f t="shared" ca="1" si="1"/>
        <v>0.33428221373940015</v>
      </c>
      <c r="I1017" s="138">
        <f t="shared" ca="1" si="4"/>
        <v>3.9328586427180277</v>
      </c>
      <c r="J1017" s="41">
        <f t="shared" ca="1" si="5"/>
        <v>-8.4435462386721172E-2</v>
      </c>
      <c r="K1017" s="41">
        <f t="shared" ca="1" si="6"/>
        <v>-8.4435462386721172E-2</v>
      </c>
      <c r="L1017" s="41">
        <f t="shared" ca="1" si="7"/>
        <v>0.13453489641923677</v>
      </c>
      <c r="M1017" s="41">
        <f t="shared" ca="1" si="10"/>
        <v>1.7482568216726779E-2</v>
      </c>
      <c r="N1017" s="219">
        <f t="shared" ca="1" si="11"/>
        <v>2.7529570901049866E-2</v>
      </c>
    </row>
    <row r="1018" spans="1:14" ht="13" x14ac:dyDescent="0.15">
      <c r="A1018" s="166">
        <f t="shared" si="8"/>
        <v>7</v>
      </c>
      <c r="B1018" s="166">
        <f t="shared" si="9"/>
        <v>1954</v>
      </c>
      <c r="C1018" s="41">
        <f ca="1">'StockBond Returns'!W1008</f>
        <v>5.0704899761300659E-2</v>
      </c>
      <c r="D1018" s="217">
        <f>'StockBond Returns'!M1008</f>
        <v>14.22784489</v>
      </c>
      <c r="E1018" s="41">
        <f t="shared" si="0"/>
        <v>5.2642356686178352E-2</v>
      </c>
      <c r="F1018" s="138">
        <f t="shared" ca="1" si="3"/>
        <v>76.82746505400803</v>
      </c>
      <c r="G1018" s="218">
        <f>'StockBond Returns'!C1008</f>
        <v>1954.4999999999241</v>
      </c>
      <c r="H1018" s="138">
        <f t="shared" ca="1" si="1"/>
        <v>0.33703156822233277</v>
      </c>
      <c r="I1018" s="138">
        <f t="shared" ca="1" si="4"/>
        <v>3.9473583425304639</v>
      </c>
      <c r="J1018" s="41">
        <f t="shared" ca="1" si="5"/>
        <v>-9.2529741141438193E-2</v>
      </c>
      <c r="K1018" s="41">
        <f t="shared" ca="1" si="6"/>
        <v>-9.2529741141438193E-2</v>
      </c>
      <c r="L1018" s="41">
        <f t="shared" ca="1" si="7"/>
        <v>0.13012130738601724</v>
      </c>
      <c r="M1018" s="41">
        <f t="shared" ca="1" si="10"/>
        <v>2.1008013903015543E-2</v>
      </c>
      <c r="N1018" s="219">
        <f t="shared" ca="1" si="11"/>
        <v>2.7671457489761322E-2</v>
      </c>
    </row>
    <row r="1019" spans="1:14" ht="13" x14ac:dyDescent="0.15">
      <c r="A1019" s="166">
        <f t="shared" si="8"/>
        <v>8</v>
      </c>
      <c r="B1019" s="166">
        <f t="shared" si="9"/>
        <v>1954</v>
      </c>
      <c r="C1019" s="41">
        <f ca="1">'StockBond Returns'!W1009</f>
        <v>-2.2764773431203311E-2</v>
      </c>
      <c r="D1019" s="217">
        <f>'StockBond Returns'!M1009</f>
        <v>13.630856209999999</v>
      </c>
      <c r="E1019" s="41">
        <f t="shared" si="0"/>
        <v>5.4181481507609569E-2</v>
      </c>
      <c r="F1019" s="138">
        <f t="shared" ca="1" si="3"/>
        <v>74.749146097827264</v>
      </c>
      <c r="G1019" s="218">
        <f>'StockBond Returns'!C1009</f>
        <v>1954.5833333332573</v>
      </c>
      <c r="H1019" s="138">
        <f t="shared" ca="1" si="1"/>
        <v>0.33750162308408616</v>
      </c>
      <c r="I1019" s="138">
        <f t="shared" ca="1" si="4"/>
        <v>3.9624588804745162</v>
      </c>
      <c r="J1019" s="41">
        <f t="shared" ca="1" si="5"/>
        <v>-9.9975119586951933E-2</v>
      </c>
      <c r="K1019" s="41">
        <f t="shared" ca="1" si="6"/>
        <v>-9.9975119586951933E-2</v>
      </c>
      <c r="L1019" s="41">
        <f t="shared" ca="1" si="7"/>
        <v>0.12554814424964</v>
      </c>
      <c r="M1019" s="41">
        <f t="shared" ca="1" si="10"/>
        <v>2.434821328289849E-2</v>
      </c>
      <c r="N1019" s="219">
        <f t="shared" ca="1" si="11"/>
        <v>2.781472609590542E-2</v>
      </c>
    </row>
    <row r="1020" spans="1:14" ht="13" x14ac:dyDescent="0.15">
      <c r="A1020" s="166">
        <f t="shared" si="8"/>
        <v>9</v>
      </c>
      <c r="B1020" s="166">
        <f t="shared" si="9"/>
        <v>1954</v>
      </c>
      <c r="C1020" s="41">
        <f ca="1">'StockBond Returns'!W1010</f>
        <v>6.7029540048538547E-2</v>
      </c>
      <c r="D1020" s="217">
        <f>'StockBond Returns'!M1010</f>
        <v>14.749051809999999</v>
      </c>
      <c r="E1020" s="41">
        <f t="shared" si="0"/>
        <v>5.140048434577979E-2</v>
      </c>
      <c r="F1020" s="138">
        <f t="shared" ca="1" si="3"/>
        <v>79.39942277814059</v>
      </c>
      <c r="G1020" s="218">
        <f>'StockBond Returns'!C1010</f>
        <v>1954.6666666665906</v>
      </c>
      <c r="H1020" s="138">
        <f t="shared" ca="1" si="1"/>
        <v>0.3400973989643139</v>
      </c>
      <c r="I1020" s="138">
        <f t="shared" ca="1" si="4"/>
        <v>3.9797483513842185</v>
      </c>
      <c r="J1020" s="41">
        <f t="shared" ca="1" si="5"/>
        <v>-0.10746793298637736</v>
      </c>
      <c r="K1020" s="41">
        <f t="shared" ca="1" si="6"/>
        <v>-0.10746793298637736</v>
      </c>
      <c r="L1020" s="41">
        <f t="shared" ca="1" si="7"/>
        <v>0.12037269384124216</v>
      </c>
      <c r="M1020" s="41">
        <f t="shared" ca="1" si="10"/>
        <v>2.8489418465405647E-2</v>
      </c>
      <c r="N1020" s="219">
        <f t="shared" ca="1" si="11"/>
        <v>2.7953145889630913E-2</v>
      </c>
    </row>
    <row r="1021" spans="1:14" ht="13" x14ac:dyDescent="0.15">
      <c r="A1021" s="166">
        <f t="shared" si="8"/>
        <v>10</v>
      </c>
      <c r="B1021" s="166">
        <f t="shared" si="9"/>
        <v>1954</v>
      </c>
      <c r="C1021" s="41">
        <f ca="1">'StockBond Returns'!W1011</f>
        <v>-8.807314260135651E-3</v>
      </c>
      <c r="D1021" s="217">
        <f>'StockBond Returns'!M1011</f>
        <v>14.44205666</v>
      </c>
      <c r="E1021" s="41">
        <f t="shared" si="0"/>
        <v>5.2121107766793656E-2</v>
      </c>
      <c r="F1021" s="138">
        <f t="shared" ca="1" si="3"/>
        <v>78.363025055367544</v>
      </c>
      <c r="G1021" s="218">
        <f>'StockBond Returns'!C1011</f>
        <v>1954.7499999999238</v>
      </c>
      <c r="H1021" s="138">
        <f t="shared" ca="1" si="1"/>
        <v>0.34036397282023029</v>
      </c>
      <c r="I1021" s="138">
        <f t="shared" ca="1" si="4"/>
        <v>3.9959591710865241</v>
      </c>
      <c r="J1021" s="41">
        <f t="shared" ca="1" si="5"/>
        <v>-0.11413728841583526</v>
      </c>
      <c r="K1021" s="41">
        <f t="shared" ca="1" si="6"/>
        <v>-0.11413728841583526</v>
      </c>
      <c r="L1021" s="41">
        <f t="shared" ca="1" si="7"/>
        <v>0.11552263028959198</v>
      </c>
      <c r="M1021" s="41">
        <f t="shared" ca="1" si="10"/>
        <v>3.2138638824804167E-2</v>
      </c>
      <c r="N1021" s="219">
        <f t="shared" ca="1" si="11"/>
        <v>2.8076800136232163E-2</v>
      </c>
    </row>
    <row r="1022" spans="1:14" ht="13" x14ac:dyDescent="0.15">
      <c r="A1022" s="166">
        <f t="shared" si="8"/>
        <v>11</v>
      </c>
      <c r="B1022" s="166">
        <f t="shared" si="9"/>
        <v>1954</v>
      </c>
      <c r="C1022" s="41">
        <f ca="1">'StockBond Returns'!W1012</f>
        <v>6.0661086873585096E-2</v>
      </c>
      <c r="D1022" s="217">
        <f>'StockBond Returns'!M1012</f>
        <v>15.47896987</v>
      </c>
      <c r="E1022" s="41">
        <f t="shared" si="0"/>
        <v>4.9801891159375972E-2</v>
      </c>
      <c r="F1022" s="138">
        <f t="shared" ca="1" si="3"/>
        <v>82.75560050458401</v>
      </c>
      <c r="G1022" s="218">
        <f>'StockBond Returns'!C1012</f>
        <v>1954.8333333332571</v>
      </c>
      <c r="H1022" s="138">
        <f t="shared" ca="1" si="1"/>
        <v>0.3434487840965077</v>
      </c>
      <c r="I1022" s="138">
        <f t="shared" ca="1" si="4"/>
        <v>4.0132906515980062</v>
      </c>
      <c r="J1022" s="41">
        <f t="shared" ca="1" si="5"/>
        <v>-0.12115718922204277</v>
      </c>
      <c r="K1022" s="41">
        <f t="shared" ca="1" si="6"/>
        <v>-0.12115718922204277</v>
      </c>
      <c r="L1022" s="41">
        <f t="shared" ca="1" si="7"/>
        <v>0.11038156941069777</v>
      </c>
      <c r="M1022" s="41">
        <f t="shared" ca="1" si="10"/>
        <v>3.5883091979447723E-2</v>
      </c>
      <c r="N1022" s="219">
        <f t="shared" ca="1" si="11"/>
        <v>2.8183696548129952E-2</v>
      </c>
    </row>
    <row r="1023" spans="1:14" ht="13" x14ac:dyDescent="0.15">
      <c r="A1023" s="166">
        <f t="shared" si="8"/>
        <v>12</v>
      </c>
      <c r="B1023" s="166">
        <f t="shared" si="9"/>
        <v>1954</v>
      </c>
      <c r="C1023" s="41">
        <f ca="1">'StockBond Returns'!W1013</f>
        <v>4.1107280868536988E-2</v>
      </c>
      <c r="D1023" s="217">
        <f>'StockBond Returns'!M1013</f>
        <v>16.245080089999998</v>
      </c>
      <c r="E1023" s="41">
        <f t="shared" si="0"/>
        <v>4.8278549396489928E-2</v>
      </c>
      <c r="F1023" s="138">
        <f t="shared" ca="1" si="3"/>
        <v>85.799891188242071</v>
      </c>
      <c r="G1023" s="218">
        <f>'StockBond Returns'!C1013</f>
        <v>1954.9166666665903</v>
      </c>
      <c r="H1023" s="138">
        <f t="shared" ca="1" si="1"/>
        <v>0.34519119041208385</v>
      </c>
      <c r="I1023" s="138">
        <f t="shared" ca="1" si="4"/>
        <v>4.0314708716653485</v>
      </c>
      <c r="J1023" s="41">
        <f t="shared" ca="1" si="5"/>
        <v>-0.12829701831467466</v>
      </c>
      <c r="K1023" s="41">
        <f t="shared" ca="1" si="6"/>
        <v>-0.12829701831467466</v>
      </c>
      <c r="L1023" s="41">
        <f t="shared" ca="1" si="7"/>
        <v>0.1050313189916523</v>
      </c>
      <c r="M1023" s="41">
        <f t="shared" ca="1" si="10"/>
        <v>3.9842545048222267E-2</v>
      </c>
      <c r="N1023" s="219">
        <f t="shared" ca="1" si="11"/>
        <v>2.8267542009697406E-2</v>
      </c>
    </row>
    <row r="1024" spans="1:14" ht="13" x14ac:dyDescent="0.15">
      <c r="A1024" s="166">
        <f t="shared" si="8"/>
        <v>1</v>
      </c>
      <c r="B1024" s="166">
        <f t="shared" si="9"/>
        <v>1955</v>
      </c>
      <c r="C1024" s="41">
        <f ca="1">'StockBond Returns'!W1014</f>
        <v>1.4586520464991044E-2</v>
      </c>
      <c r="D1024" s="217">
        <f>'StockBond Returns'!M1014</f>
        <v>16.453435679999998</v>
      </c>
      <c r="E1024" s="41">
        <f t="shared" si="0"/>
        <v>4.7888789899229123E-2</v>
      </c>
      <c r="F1024" s="138">
        <f t="shared" ca="1" si="3"/>
        <v>86.701186728178016</v>
      </c>
      <c r="G1024" s="218">
        <f>'StockBond Returns'!C1014</f>
        <v>1954.9999999999236</v>
      </c>
      <c r="H1024" s="138">
        <f t="shared" ca="1" si="1"/>
        <v>0.34600124293662909</v>
      </c>
      <c r="I1024" s="138">
        <f t="shared" ca="1" si="4"/>
        <v>4.0485723869725172</v>
      </c>
      <c r="J1024" s="41">
        <f t="shared" ca="1" si="5"/>
        <v>-0.13432007434053883</v>
      </c>
      <c r="K1024" s="41">
        <f t="shared" ca="1" si="6"/>
        <v>-0.13432007434053883</v>
      </c>
      <c r="L1024" s="41">
        <f t="shared" ca="1" si="7"/>
        <v>0.10000319568529137</v>
      </c>
      <c r="M1024" s="41">
        <f t="shared" ca="1" si="10"/>
        <v>4.2286842129056312E-2</v>
      </c>
      <c r="N1024" s="219">
        <f t="shared" ca="1" si="11"/>
        <v>2.8318986692250685E-2</v>
      </c>
    </row>
    <row r="1025" spans="1:14" ht="13" x14ac:dyDescent="0.15">
      <c r="A1025" s="166">
        <f t="shared" si="8"/>
        <v>2</v>
      </c>
      <c r="B1025" s="166">
        <f t="shared" si="9"/>
        <v>1955</v>
      </c>
      <c r="C1025" s="41">
        <f ca="1">'StockBond Returns'!W1015</f>
        <v>3.3288769598277708E-3</v>
      </c>
      <c r="D1025" s="217">
        <f>'StockBond Returns'!M1015</f>
        <v>16.424324250000002</v>
      </c>
      <c r="E1025" s="41">
        <f t="shared" si="0"/>
        <v>4.7942652762411213E-2</v>
      </c>
      <c r="F1025" s="138">
        <f t="shared" ca="1" si="3"/>
        <v>86.642651272564876</v>
      </c>
      <c r="G1025" s="218">
        <f>'StockBond Returns'!C1015</f>
        <v>1955.0833333332569</v>
      </c>
      <c r="H1025" s="138">
        <f t="shared" ca="1" si="1"/>
        <v>0.34615654536460533</v>
      </c>
      <c r="I1025" s="138">
        <f t="shared" ca="1" si="4"/>
        <v>4.0673070020056636</v>
      </c>
      <c r="J1025" s="41">
        <f t="shared" ca="1" si="5"/>
        <v>-0.1413348543985804</v>
      </c>
      <c r="K1025" s="41">
        <f t="shared" ca="1" si="6"/>
        <v>-0.1413348543985804</v>
      </c>
      <c r="L1025" s="41">
        <f t="shared" ca="1" si="7"/>
        <v>9.4557669090055363E-2</v>
      </c>
      <c r="M1025" s="41">
        <f t="shared" ca="1" si="10"/>
        <v>4.5614253855603915E-2</v>
      </c>
      <c r="N1025" s="219">
        <f t="shared" ca="1" si="11"/>
        <v>2.8348103393387475E-2</v>
      </c>
    </row>
    <row r="1026" spans="1:14" ht="13" x14ac:dyDescent="0.15">
      <c r="A1026" s="166">
        <f t="shared" si="8"/>
        <v>3</v>
      </c>
      <c r="B1026" s="166">
        <f t="shared" si="9"/>
        <v>1955</v>
      </c>
      <c r="C1026" s="41">
        <f ca="1">'StockBond Returns'!W1016</f>
        <v>2.3008391186878468E-4</v>
      </c>
      <c r="D1026" s="217">
        <f>'StockBond Returns'!M1016</f>
        <v>16.254832059999998</v>
      </c>
      <c r="E1026" s="41">
        <f t="shared" si="0"/>
        <v>4.8260084026361824E-2</v>
      </c>
      <c r="F1026" s="138">
        <f t="shared" ca="1" si="3"/>
        <v>86.316350162287662</v>
      </c>
      <c r="G1026" s="218">
        <f>'StockBond Returns'!C1016</f>
        <v>1955.1666666665901</v>
      </c>
      <c r="H1026" s="138">
        <f t="shared" ca="1" si="1"/>
        <v>0.34713619264007273</v>
      </c>
      <c r="I1026" s="138">
        <f t="shared" ca="1" si="4"/>
        <v>4.0837558705122285</v>
      </c>
      <c r="J1026" s="41">
        <f t="shared" ca="1" si="5"/>
        <v>-0.14718551311483496</v>
      </c>
      <c r="K1026" s="41">
        <f t="shared" ca="1" si="6"/>
        <v>-0.14718551311483496</v>
      </c>
      <c r="L1026" s="41">
        <f t="shared" ca="1" si="7"/>
        <v>8.9752366302720876E-2</v>
      </c>
      <c r="M1026" s="41">
        <f t="shared" ca="1" si="10"/>
        <v>4.7527084763153482E-2</v>
      </c>
      <c r="N1026" s="219">
        <f t="shared" ca="1" si="11"/>
        <v>2.8348678247834012E-2</v>
      </c>
    </row>
    <row r="1027" spans="1:14" ht="13" x14ac:dyDescent="0.15">
      <c r="A1027" s="166">
        <f t="shared" si="8"/>
        <v>4</v>
      </c>
      <c r="B1027" s="166">
        <f t="shared" si="9"/>
        <v>1955</v>
      </c>
      <c r="C1027" s="41">
        <f ca="1">'StockBond Returns'!W1017</f>
        <v>2.9737026471673519E-2</v>
      </c>
      <c r="D1027" s="217">
        <f>'StockBond Returns'!M1017</f>
        <v>16.808992119999999</v>
      </c>
      <c r="E1027" s="41">
        <f t="shared" si="0"/>
        <v>4.7245983365955674E-2</v>
      </c>
      <c r="F1027" s="138">
        <f t="shared" ca="1" si="3"/>
        <v>88.525682761211954</v>
      </c>
      <c r="G1027" s="218">
        <f>'StockBond Returns'!C1017</f>
        <v>1955.2499999999234</v>
      </c>
      <c r="H1027" s="138">
        <f t="shared" ca="1" si="1"/>
        <v>0.34854024459967409</v>
      </c>
      <c r="I1027" s="138">
        <f t="shared" ca="1" si="4"/>
        <v>4.0994953363052851</v>
      </c>
      <c r="J1027" s="41">
        <f t="shared" ca="1" si="5"/>
        <v>-0.15157983263138652</v>
      </c>
      <c r="K1027" s="41">
        <f t="shared" ca="1" si="6"/>
        <v>-0.15157983263138652</v>
      </c>
      <c r="L1027" s="41">
        <f t="shared" ca="1" si="7"/>
        <v>8.5159154011383409E-2</v>
      </c>
      <c r="M1027" s="41">
        <f t="shared" ca="1" si="10"/>
        <v>4.8360191400101948E-2</v>
      </c>
      <c r="N1027" s="219">
        <f t="shared" ca="1" si="11"/>
        <v>2.8312182835656403E-2</v>
      </c>
    </row>
    <row r="1028" spans="1:14" ht="13" x14ac:dyDescent="0.15">
      <c r="A1028" s="166">
        <f t="shared" si="8"/>
        <v>5</v>
      </c>
      <c r="B1028" s="166">
        <f t="shared" si="9"/>
        <v>1955</v>
      </c>
      <c r="C1028" s="41">
        <f ca="1">'StockBond Returns'!W1018</f>
        <v>2.58725276571657E-3</v>
      </c>
      <c r="D1028" s="217">
        <f>'StockBond Returns'!M1018</f>
        <v>16.654243940000001</v>
      </c>
      <c r="E1028" s="41">
        <f t="shared" si="0"/>
        <v>4.752237758743913E-2</v>
      </c>
      <c r="F1028" s="138">
        <f t="shared" ca="1" si="3"/>
        <v>88.405279072461354</v>
      </c>
      <c r="G1028" s="218">
        <f>'StockBond Returns'!C1018</f>
        <v>1955.3333333332566</v>
      </c>
      <c r="H1028" s="138">
        <f t="shared" ca="1" si="1"/>
        <v>0.35010242106703654</v>
      </c>
      <c r="I1028" s="138">
        <f t="shared" ca="1" si="4"/>
        <v>4.1158533979469727</v>
      </c>
      <c r="J1028" s="41">
        <f t="shared" ca="1" si="5"/>
        <v>-0.15434736097789281</v>
      </c>
      <c r="K1028" s="41">
        <f t="shared" ca="1" si="6"/>
        <v>-0.15495179660920688</v>
      </c>
      <c r="L1028" s="41">
        <f t="shared" ca="1" si="7"/>
        <v>8.0429748216793939E-2</v>
      </c>
      <c r="M1028" s="41">
        <f t="shared" ca="1" si="10"/>
        <v>5.0102395636539843E-2</v>
      </c>
      <c r="N1028" s="219">
        <f t="shared" ca="1" si="11"/>
        <v>2.8241851794469489E-2</v>
      </c>
    </row>
    <row r="1029" spans="1:14" ht="13" x14ac:dyDescent="0.15">
      <c r="A1029" s="166">
        <f t="shared" si="8"/>
        <v>6</v>
      </c>
      <c r="B1029" s="166">
        <f t="shared" si="9"/>
        <v>1955</v>
      </c>
      <c r="C1029" s="41">
        <f ca="1">'StockBond Returns'!W1019</f>
        <v>6.677725762538303E-2</v>
      </c>
      <c r="D1029" s="217">
        <f>'StockBond Returns'!M1019</f>
        <v>17.915909330000002</v>
      </c>
      <c r="E1029" s="41">
        <f t="shared" si="0"/>
        <v>4.5408156420659894E-2</v>
      </c>
      <c r="F1029" s="138">
        <f t="shared" ca="1" si="3"/>
        <v>93.935259867893095</v>
      </c>
      <c r="G1029" s="218">
        <f>'StockBond Returns'!C1019</f>
        <v>1955.4166666665899</v>
      </c>
      <c r="H1029" s="138">
        <f t="shared" ca="1" si="1"/>
        <v>0.35545224779138546</v>
      </c>
      <c r="I1029" s="138">
        <f t="shared" ca="1" si="4"/>
        <v>4.1370234319989576</v>
      </c>
      <c r="J1029" s="41">
        <f t="shared" ca="1" si="5"/>
        <v>-0.15813703023496628</v>
      </c>
      <c r="K1029" s="41">
        <f t="shared" ca="1" si="6"/>
        <v>-0.15927608907102353</v>
      </c>
      <c r="L1029" s="41">
        <f t="shared" ca="1" si="7"/>
        <v>7.4477080420856101E-2</v>
      </c>
      <c r="M1029" s="41">
        <f t="shared" ca="1" si="10"/>
        <v>5.1912567378681551E-2</v>
      </c>
      <c r="N1029" s="219">
        <f t="shared" ca="1" si="11"/>
        <v>2.813882868265211E-2</v>
      </c>
    </row>
    <row r="1030" spans="1:14" ht="13" x14ac:dyDescent="0.15">
      <c r="A1030" s="166">
        <f t="shared" si="8"/>
        <v>7</v>
      </c>
      <c r="B1030" s="166">
        <f t="shared" si="9"/>
        <v>1955</v>
      </c>
      <c r="C1030" s="41">
        <f ca="1">'StockBond Returns'!W1020</f>
        <v>4.4590194127441092E-2</v>
      </c>
      <c r="D1030" s="217">
        <f>'StockBond Returns'!M1020</f>
        <v>18.557779100000001</v>
      </c>
      <c r="E1030" s="41">
        <f t="shared" si="0"/>
        <v>4.4442879172432864E-2</v>
      </c>
      <c r="F1030" s="138">
        <f t="shared" ca="1" si="3"/>
        <v>97.752549408290633</v>
      </c>
      <c r="G1030" s="218">
        <f>'StockBond Returns'!C1020</f>
        <v>1955.4999999999231</v>
      </c>
      <c r="H1030" s="138">
        <f t="shared" ca="1" si="1"/>
        <v>0.36203372851249455</v>
      </c>
      <c r="I1030" s="138">
        <f t="shared" ca="1" si="4"/>
        <v>4.1620255922891189</v>
      </c>
      <c r="J1030" s="41">
        <f t="shared" ca="1" si="5"/>
        <v>-0.16304157898961658</v>
      </c>
      <c r="K1030" s="41">
        <f t="shared" ca="1" si="6"/>
        <v>-0.16432649385944209</v>
      </c>
      <c r="L1030" s="41">
        <f t="shared" ca="1" si="7"/>
        <v>6.7587473084561589E-2</v>
      </c>
      <c r="M1030" s="41">
        <f t="shared" ca="1" si="10"/>
        <v>5.4382508789673878E-2</v>
      </c>
      <c r="N1030" s="219">
        <f t="shared" ca="1" si="11"/>
        <v>2.8010234633734237E-2</v>
      </c>
    </row>
    <row r="1031" spans="1:14" ht="13" x14ac:dyDescent="0.15">
      <c r="A1031" s="166">
        <f t="shared" si="8"/>
        <v>8</v>
      </c>
      <c r="B1031" s="166">
        <f t="shared" si="9"/>
        <v>1955</v>
      </c>
      <c r="C1031" s="41">
        <f ca="1">'StockBond Returns'!W1021</f>
        <v>-2.8133346832646283E-3</v>
      </c>
      <c r="D1031" s="217">
        <f>'StockBond Returns'!M1021</f>
        <v>18.544427450000001</v>
      </c>
      <c r="E1031" s="41">
        <f t="shared" si="0"/>
        <v>4.4462277554705526E-2</v>
      </c>
      <c r="F1031" s="138">
        <f t="shared" ca="1" si="3"/>
        <v>97.116523564195191</v>
      </c>
      <c r="G1031" s="218">
        <f>'StockBond Returns'!C1021</f>
        <v>1955.5833333332564</v>
      </c>
      <c r="H1031" s="138">
        <f t="shared" ca="1" si="1"/>
        <v>0.35983515215494549</v>
      </c>
      <c r="I1031" s="138">
        <f t="shared" ca="1" si="4"/>
        <v>4.1843591213599787</v>
      </c>
      <c r="J1031" s="41">
        <f t="shared" ca="1" si="5"/>
        <v>-0.16698275897971315</v>
      </c>
      <c r="K1031" s="41">
        <f t="shared" ca="1" si="6"/>
        <v>-0.16878680379026645</v>
      </c>
      <c r="L1031" s="41">
        <f t="shared" ca="1" si="7"/>
        <v>6.1441578264261665E-2</v>
      </c>
      <c r="M1031" s="41">
        <f t="shared" ca="1" si="10"/>
        <v>5.6000641919314864E-2</v>
      </c>
      <c r="N1031" s="219">
        <f t="shared" ca="1" si="11"/>
        <v>2.785500764656414E-2</v>
      </c>
    </row>
    <row r="1032" spans="1:14" ht="13" x14ac:dyDescent="0.15">
      <c r="A1032" s="166">
        <f t="shared" si="8"/>
        <v>9</v>
      </c>
      <c r="B1032" s="166">
        <f t="shared" si="9"/>
        <v>1955</v>
      </c>
      <c r="C1032" s="41">
        <f ca="1">'StockBond Returns'!W1022</f>
        <v>6.4275854175052842E-3</v>
      </c>
      <c r="D1032" s="217">
        <f>'StockBond Returns'!M1022</f>
        <v>18.5592188</v>
      </c>
      <c r="E1032" s="41">
        <f t="shared" si="0"/>
        <v>4.4440789124162924E-2</v>
      </c>
      <c r="F1032" s="138">
        <f t="shared" ca="1" si="3"/>
        <v>97.378600291523583</v>
      </c>
      <c r="G1032" s="218">
        <f>'StockBond Returns'!C1022</f>
        <v>1955.6666666665897</v>
      </c>
      <c r="H1032" s="138">
        <f t="shared" ca="1" si="1"/>
        <v>0.3606318200634791</v>
      </c>
      <c r="I1032" s="138">
        <f t="shared" ca="1" si="4"/>
        <v>4.2048935424591445</v>
      </c>
      <c r="J1032" s="41">
        <f t="shared" ca="1" si="5"/>
        <v>-0.17155166149146173</v>
      </c>
      <c r="K1032" s="41">
        <f t="shared" ca="1" si="6"/>
        <v>-0.17284599854081228</v>
      </c>
      <c r="L1032" s="41">
        <f t="shared" ca="1" si="7"/>
        <v>5.5796388100456396E-2</v>
      </c>
      <c r="M1032" s="41">
        <f t="shared" ca="1" si="10"/>
        <v>5.6572720482845895E-2</v>
      </c>
      <c r="N1032" s="219">
        <f t="shared" ca="1" si="11"/>
        <v>2.7682112151782682E-2</v>
      </c>
    </row>
    <row r="1033" spans="1:14" ht="13" x14ac:dyDescent="0.15">
      <c r="A1033" s="166">
        <f t="shared" si="8"/>
        <v>10</v>
      </c>
      <c r="B1033" s="166">
        <f t="shared" si="9"/>
        <v>1955</v>
      </c>
      <c r="C1033" s="41">
        <f ca="1">'StockBond Returns'!W1023</f>
        <v>-1.7453684134296092E-2</v>
      </c>
      <c r="D1033" s="217">
        <f>'StockBond Returns'!M1023</f>
        <v>17.869396200000001</v>
      </c>
      <c r="E1033" s="41">
        <f t="shared" si="0"/>
        <v>4.548079993324005E-2</v>
      </c>
      <c r="F1033" s="138">
        <f t="shared" ca="1" si="3"/>
        <v>95.324647494408154</v>
      </c>
      <c r="G1033" s="218">
        <f>'StockBond Returns'!C1023</f>
        <v>1955.7499999999229</v>
      </c>
      <c r="H1033" s="138">
        <f t="shared" ca="1" si="1"/>
        <v>0.36128676844998414</v>
      </c>
      <c r="I1033" s="138">
        <f t="shared" ca="1" si="4"/>
        <v>4.2258163380888973</v>
      </c>
      <c r="J1033" s="41">
        <f t="shared" ca="1" si="5"/>
        <v>-0.17574818102664946</v>
      </c>
      <c r="K1033" s="41">
        <f t="shared" ca="1" si="6"/>
        <v>-0.17694139047038426</v>
      </c>
      <c r="L1033" s="41">
        <f t="shared" ca="1" si="7"/>
        <v>5.0095823694725761E-2</v>
      </c>
      <c r="M1033" s="41">
        <f t="shared" ca="1" si="10"/>
        <v>5.7522401296175918E-2</v>
      </c>
      <c r="N1033" s="219">
        <f t="shared" ca="1" si="11"/>
        <v>2.7498808424629501E-2</v>
      </c>
    </row>
    <row r="1034" spans="1:14" ht="13" x14ac:dyDescent="0.15">
      <c r="A1034" s="166">
        <f t="shared" si="8"/>
        <v>11</v>
      </c>
      <c r="B1034" s="166">
        <f t="shared" si="9"/>
        <v>1955</v>
      </c>
      <c r="C1034" s="41">
        <f ca="1">'StockBond Returns'!W1024</f>
        <v>5.653220149454781E-2</v>
      </c>
      <c r="D1034" s="217">
        <f>'StockBond Returns'!M1024</f>
        <v>19.070218090000001</v>
      </c>
      <c r="E1034" s="41">
        <f t="shared" si="0"/>
        <v>4.3718892602082456E-2</v>
      </c>
      <c r="F1034" s="138">
        <f t="shared" ca="1" si="3"/>
        <v>100.33184856911745</v>
      </c>
      <c r="G1034" s="218">
        <f>'StockBond Returns'!C1024</f>
        <v>1955.8333333332562</v>
      </c>
      <c r="H1034" s="138">
        <f t="shared" ca="1" si="1"/>
        <v>0.36553310934680389</v>
      </c>
      <c r="I1034" s="138">
        <f t="shared" ca="1" si="4"/>
        <v>4.2479006633391947</v>
      </c>
      <c r="J1034" s="41">
        <f t="shared" ca="1" si="5"/>
        <v>-0.1793389057093514</v>
      </c>
      <c r="K1034" s="41">
        <f t="shared" ca="1" si="6"/>
        <v>-0.18122037330766683</v>
      </c>
      <c r="L1034" s="41">
        <f t="shared" ca="1" si="7"/>
        <v>4.4154119311833773E-2</v>
      </c>
      <c r="M1034" s="41">
        <f t="shared" ca="1" si="10"/>
        <v>5.8458265824273603E-2</v>
      </c>
      <c r="N1034" s="219">
        <f t="shared" ca="1" si="11"/>
        <v>2.7302872387606748E-2</v>
      </c>
    </row>
    <row r="1035" spans="1:14" ht="13" x14ac:dyDescent="0.15">
      <c r="A1035" s="166">
        <f t="shared" si="8"/>
        <v>12</v>
      </c>
      <c r="B1035" s="166">
        <f t="shared" si="9"/>
        <v>1955</v>
      </c>
      <c r="C1035" s="41">
        <f ca="1">'StockBond Returns'!W1025</f>
        <v>1.138084186526007E-3</v>
      </c>
      <c r="D1035" s="217">
        <f>'StockBond Returns'!M1025</f>
        <v>18.85469221</v>
      </c>
      <c r="E1035" s="41">
        <f t="shared" si="0"/>
        <v>4.4018597833955314E-2</v>
      </c>
      <c r="F1035" s="138">
        <f t="shared" ca="1" si="3"/>
        <v>100.08008554258069</v>
      </c>
      <c r="G1035" s="218">
        <f>'StockBond Returns'!C1025</f>
        <v>1955.9166666665894</v>
      </c>
      <c r="H1035" s="138">
        <f t="shared" ca="1" si="1"/>
        <v>0.36711541972389211</v>
      </c>
      <c r="I1035" s="138">
        <f t="shared" ca="1" si="4"/>
        <v>4.2698248926510018</v>
      </c>
      <c r="J1035" s="41">
        <f t="shared" ca="1" si="5"/>
        <v>-0.18252580159075349</v>
      </c>
      <c r="K1035" s="41">
        <f t="shared" ca="1" si="6"/>
        <v>-0.18542455327821672</v>
      </c>
      <c r="L1035" s="41">
        <f t="shared" ca="1" si="7"/>
        <v>3.8301322955782924E-2</v>
      </c>
      <c r="M1035" s="41">
        <f t="shared" ca="1" si="10"/>
        <v>5.9123339489041804E-2</v>
      </c>
      <c r="N1035" s="219">
        <f t="shared" ca="1" si="11"/>
        <v>2.709615180347711E-2</v>
      </c>
    </row>
    <row r="1036" spans="1:14" ht="13" x14ac:dyDescent="0.15">
      <c r="A1036" s="166">
        <f t="shared" si="8"/>
        <v>1</v>
      </c>
      <c r="B1036" s="166">
        <f t="shared" si="9"/>
        <v>1956</v>
      </c>
      <c r="C1036" s="41">
        <f ca="1">'StockBond Returns'!W1026</f>
        <v>-2.2852282691283119E-2</v>
      </c>
      <c r="D1036" s="217">
        <f>'StockBond Returns'!M1026</f>
        <v>18.155857109999999</v>
      </c>
      <c r="E1036" s="41">
        <f t="shared" si="0"/>
        <v>4.5039322267776981E-2</v>
      </c>
      <c r="F1036" s="138">
        <f t="shared" ca="1" si="3"/>
        <v>97.434301141621802</v>
      </c>
      <c r="G1036" s="218">
        <f>'StockBond Returns'!C1026</f>
        <v>1955.9999999999227</v>
      </c>
      <c r="H1036" s="138">
        <f t="shared" ca="1" si="1"/>
        <v>0.36569790742109459</v>
      </c>
      <c r="I1036" s="138">
        <f t="shared" ca="1" si="4"/>
        <v>4.2895215571354681</v>
      </c>
      <c r="J1036" s="41">
        <f t="shared" ca="1" si="5"/>
        <v>-0.18543185997714151</v>
      </c>
      <c r="K1036" s="41">
        <f t="shared" ca="1" si="6"/>
        <v>-0.18916492829618903</v>
      </c>
      <c r="L1036" s="41">
        <f t="shared" ca="1" si="7"/>
        <v>3.3032699435487478E-2</v>
      </c>
      <c r="M1036" s="41">
        <f t="shared" ca="1" si="10"/>
        <v>5.9514600983368027E-2</v>
      </c>
      <c r="N1036" s="219">
        <f t="shared" ca="1" si="11"/>
        <v>2.6882421854945483E-2</v>
      </c>
    </row>
    <row r="1037" spans="1:14" ht="13" x14ac:dyDescent="0.15">
      <c r="A1037" s="166">
        <f t="shared" si="8"/>
        <v>2</v>
      </c>
      <c r="B1037" s="166">
        <f t="shared" si="9"/>
        <v>1956</v>
      </c>
      <c r="C1037" s="41">
        <f ca="1">'StockBond Returns'!W1027</f>
        <v>2.8649666021816563E-2</v>
      </c>
      <c r="D1037" s="217">
        <f>'StockBond Returns'!M1027</f>
        <v>18.640237150000001</v>
      </c>
      <c r="E1037" s="41">
        <f t="shared" si="0"/>
        <v>4.4323693066587407E-2</v>
      </c>
      <c r="F1037" s="138">
        <f t="shared" ca="1" si="3"/>
        <v>99.849586298064779</v>
      </c>
      <c r="G1037" s="218">
        <f>'StockBond Returns'!C1027</f>
        <v>1956.083333333256</v>
      </c>
      <c r="H1037" s="138">
        <f t="shared" ca="1" si="1"/>
        <v>0.36880853465842955</v>
      </c>
      <c r="I1037" s="138">
        <f t="shared" ca="1" si="4"/>
        <v>4.3121735464292925</v>
      </c>
      <c r="J1037" s="41">
        <f t="shared" ca="1" si="5"/>
        <v>-0.18708997820828566</v>
      </c>
      <c r="K1037" s="41">
        <f t="shared" ca="1" si="6"/>
        <v>-0.19342427156369291</v>
      </c>
      <c r="L1037" s="41">
        <f t="shared" ca="1" si="7"/>
        <v>2.7102441280594913E-2</v>
      </c>
      <c r="M1037" s="41">
        <f t="shared" ca="1" si="10"/>
        <v>6.0203605064206078E-2</v>
      </c>
      <c r="N1037" s="219">
        <f t="shared" ca="1" si="11"/>
        <v>2.666739987661252E-2</v>
      </c>
    </row>
    <row r="1038" spans="1:14" ht="13" x14ac:dyDescent="0.15">
      <c r="A1038" s="166">
        <f t="shared" si="8"/>
        <v>3</v>
      </c>
      <c r="B1038" s="166">
        <f t="shared" si="9"/>
        <v>1956</v>
      </c>
      <c r="C1038" s="41">
        <f ca="1">'StockBond Returns'!W1028</f>
        <v>5.1690678301492675E-2</v>
      </c>
      <c r="D1038" s="217">
        <f>'StockBond Returns'!M1028</f>
        <v>19.864770100000001</v>
      </c>
      <c r="E1038" s="41">
        <f t="shared" si="0"/>
        <v>4.2670188100993933E-2</v>
      </c>
      <c r="F1038" s="138">
        <f t="shared" ca="1" si="3"/>
        <v>104.62300664395688</v>
      </c>
      <c r="G1038" s="218">
        <f>'StockBond Returns'!C1028</f>
        <v>1956.1666666665892</v>
      </c>
      <c r="H1038" s="138">
        <f t="shared" ca="1" si="1"/>
        <v>0.37202361443243154</v>
      </c>
      <c r="I1038" s="138">
        <f t="shared" ca="1" si="4"/>
        <v>4.3370609682216514</v>
      </c>
      <c r="J1038" s="41">
        <f t="shared" ca="1" si="5"/>
        <v>-0.18841114763116829</v>
      </c>
      <c r="K1038" s="41">
        <f t="shared" ca="1" si="6"/>
        <v>-0.19805265712436537</v>
      </c>
      <c r="L1038" s="41">
        <f t="shared" ca="1" si="7"/>
        <v>2.0702585059671819E-2</v>
      </c>
      <c r="M1038" s="41">
        <f t="shared" ca="1" si="10"/>
        <v>6.2027482969409409E-2</v>
      </c>
      <c r="N1038" s="219">
        <f t="shared" ca="1" si="11"/>
        <v>2.6454467578687801E-2</v>
      </c>
    </row>
    <row r="1039" spans="1:14" ht="13" x14ac:dyDescent="0.15">
      <c r="A1039" s="166">
        <f t="shared" si="8"/>
        <v>4</v>
      </c>
      <c r="B1039" s="166">
        <f t="shared" si="9"/>
        <v>1956</v>
      </c>
      <c r="C1039" s="41">
        <f ca="1">'StockBond Returns'!W1029</f>
        <v>-3.9805707943457551E-3</v>
      </c>
      <c r="D1039" s="217">
        <f>'StockBond Returns'!M1029</f>
        <v>19.503627890000001</v>
      </c>
      <c r="E1039" s="41">
        <f t="shared" si="0"/>
        <v>4.3136256127320936E-2</v>
      </c>
      <c r="F1039" s="138">
        <f t="shared" ca="1" si="3"/>
        <v>103.83600461119529</v>
      </c>
      <c r="G1039" s="218">
        <f>'StockBond Returns'!C1029</f>
        <v>1956.2499999999225</v>
      </c>
      <c r="H1039" s="138">
        <f t="shared" ca="1" si="1"/>
        <v>0.37325804084551645</v>
      </c>
      <c r="I1039" s="138">
        <f t="shared" ca="1" si="4"/>
        <v>4.361778764467493</v>
      </c>
      <c r="J1039" s="41">
        <f t="shared" ca="1" si="5"/>
        <v>-0.19004381501904222</v>
      </c>
      <c r="K1039" s="41">
        <f t="shared" ca="1" si="6"/>
        <v>-0.20259721843558409</v>
      </c>
      <c r="L1039" s="41">
        <f t="shared" ca="1" si="7"/>
        <v>1.4407618696976154E-2</v>
      </c>
      <c r="M1039" s="41">
        <f t="shared" ca="1" si="10"/>
        <v>6.3979442991291213E-2</v>
      </c>
      <c r="N1039" s="219">
        <f t="shared" ca="1" si="11"/>
        <v>2.6236368727321029E-2</v>
      </c>
    </row>
    <row r="1040" spans="1:14" ht="13" x14ac:dyDescent="0.15">
      <c r="A1040" s="166">
        <f t="shared" si="8"/>
        <v>5</v>
      </c>
      <c r="B1040" s="166">
        <f t="shared" si="9"/>
        <v>1956</v>
      </c>
      <c r="C1040" s="41">
        <f ca="1">'StockBond Returns'!W1030</f>
        <v>-4.8229765891208226E-2</v>
      </c>
      <c r="D1040" s="217">
        <f>'StockBond Returns'!M1030</f>
        <v>18.010565060000001</v>
      </c>
      <c r="E1040" s="41">
        <f t="shared" si="0"/>
        <v>4.5261483236884073E-2</v>
      </c>
      <c r="F1040" s="138">
        <f t="shared" ca="1" si="3"/>
        <v>98.472762524800402</v>
      </c>
      <c r="G1040" s="218">
        <f>'StockBond Returns'!C1030</f>
        <v>1956.3333333332557</v>
      </c>
      <c r="H1040" s="138">
        <f t="shared" ca="1" si="1"/>
        <v>0.37141860752549327</v>
      </c>
      <c r="I1040" s="138">
        <f t="shared" ca="1" si="4"/>
        <v>4.3830949509259503</v>
      </c>
      <c r="J1040" s="41">
        <f t="shared" ca="1" si="5"/>
        <v>-0.19195888071047085</v>
      </c>
      <c r="K1040" s="41">
        <f t="shared" ca="1" si="6"/>
        <v>-0.20647520569450228</v>
      </c>
      <c r="L1040" s="41">
        <f t="shared" ca="1" si="7"/>
        <v>8.9560073339536306E-3</v>
      </c>
      <c r="M1040" s="41">
        <f t="shared" ca="1" si="10"/>
        <v>6.4929803649537154E-2</v>
      </c>
      <c r="N1040" s="219">
        <f t="shared" ca="1" si="11"/>
        <v>2.6005833698414502E-2</v>
      </c>
    </row>
    <row r="1041" spans="1:14" ht="13" x14ac:dyDescent="0.15">
      <c r="A1041" s="166">
        <f t="shared" si="8"/>
        <v>6</v>
      </c>
      <c r="B1041" s="166">
        <f t="shared" si="9"/>
        <v>1956</v>
      </c>
      <c r="C1041" s="41">
        <f ca="1">'StockBond Returns'!W1031</f>
        <v>2.9050080772222028E-2</v>
      </c>
      <c r="D1041" s="217">
        <f>'StockBond Returns'!M1031</f>
        <v>18.41717375</v>
      </c>
      <c r="E1041" s="41">
        <f t="shared" si="0"/>
        <v>4.4648573759858243E-2</v>
      </c>
      <c r="F1041" s="138">
        <f t="shared" ca="1" si="3"/>
        <v>100.95119588193528</v>
      </c>
      <c r="G1041" s="218">
        <f>'StockBond Returns'!C1031</f>
        <v>1956.416666666589</v>
      </c>
      <c r="H1041" s="138">
        <f t="shared" ca="1" si="1"/>
        <v>0.37561057629004041</v>
      </c>
      <c r="I1041" s="138">
        <f t="shared" ca="1" si="4"/>
        <v>4.4032532794246055</v>
      </c>
      <c r="J1041" s="41">
        <f t="shared" ca="1" si="5"/>
        <v>-0.19327168002402062</v>
      </c>
      <c r="K1041" s="41">
        <f t="shared" ca="1" si="6"/>
        <v>-0.21010800455033563</v>
      </c>
      <c r="L1041" s="41">
        <f t="shared" ca="1" si="7"/>
        <v>3.8142558613509792E-3</v>
      </c>
      <c r="M1041" s="41">
        <f t="shared" ca="1" si="10"/>
        <v>6.435299480453005E-2</v>
      </c>
      <c r="N1041" s="219">
        <f t="shared" ca="1" si="11"/>
        <v>2.5771710490811735E-2</v>
      </c>
    </row>
    <row r="1042" spans="1:14" ht="13" x14ac:dyDescent="0.15">
      <c r="A1042" s="166">
        <f t="shared" si="8"/>
        <v>7</v>
      </c>
      <c r="B1042" s="166">
        <f t="shared" si="9"/>
        <v>1956</v>
      </c>
      <c r="C1042" s="41">
        <f ca="1">'StockBond Returns'!W1032</f>
        <v>3.4317932360495705E-2</v>
      </c>
      <c r="D1042" s="217">
        <f>'StockBond Returns'!M1032</f>
        <v>19.092604210000001</v>
      </c>
      <c r="E1042" s="41">
        <f t="shared" si="0"/>
        <v>4.3688150893429117E-2</v>
      </c>
      <c r="F1042" s="138">
        <f t="shared" ca="1" si="3"/>
        <v>104.02713143928162</v>
      </c>
      <c r="G1042" s="218">
        <f>'StockBond Returns'!C1032</f>
        <v>1956.4999999999222</v>
      </c>
      <c r="H1042" s="138">
        <f t="shared" ca="1" si="1"/>
        <v>0.37872941794415999</v>
      </c>
      <c r="I1042" s="138">
        <f t="shared" ca="1" si="4"/>
        <v>4.4199489688562705</v>
      </c>
      <c r="J1042" s="41">
        <f t="shared" ca="1" si="5"/>
        <v>-0.19418768714679391</v>
      </c>
      <c r="K1042" s="41">
        <f t="shared" ca="1" si="6"/>
        <v>-0.21309170222049179</v>
      </c>
      <c r="L1042" s="41">
        <f t="shared" ca="1" si="7"/>
        <v>-5.0495328705424392E-4</v>
      </c>
      <c r="M1042" s="41">
        <f t="shared" ca="1" si="10"/>
        <v>6.1970636856486294E-2</v>
      </c>
      <c r="N1042" s="219">
        <f t="shared" ca="1" si="11"/>
        <v>2.5546791505704717E-2</v>
      </c>
    </row>
    <row r="1043" spans="1:14" ht="13" x14ac:dyDescent="0.15">
      <c r="A1043" s="166">
        <f t="shared" si="8"/>
        <v>8</v>
      </c>
      <c r="B1043" s="166">
        <f t="shared" si="9"/>
        <v>1956</v>
      </c>
      <c r="C1043" s="41">
        <f ca="1">'StockBond Returns'!W1033</f>
        <v>-3.0297526863287742E-2</v>
      </c>
      <c r="D1043" s="217">
        <f>'StockBond Returns'!M1033</f>
        <v>18.293590890000001</v>
      </c>
      <c r="E1043" s="41">
        <f t="shared" si="0"/>
        <v>4.4831976701923501E-2</v>
      </c>
      <c r="F1043" s="138">
        <f t="shared" ca="1" si="3"/>
        <v>100.50811177675914</v>
      </c>
      <c r="G1043" s="218">
        <f>'StockBond Returns'!C1033</f>
        <v>1956.5833333332555</v>
      </c>
      <c r="H1043" s="138">
        <f t="shared" ca="1" si="1"/>
        <v>0.37549811046083237</v>
      </c>
      <c r="I1043" s="138">
        <f t="shared" ca="1" si="4"/>
        <v>4.4356119271621584</v>
      </c>
      <c r="J1043" s="41">
        <f t="shared" ca="1" si="5"/>
        <v>-0.19362916218379222</v>
      </c>
      <c r="K1043" s="41">
        <f t="shared" ca="1" si="6"/>
        <v>-0.21587041957924036</v>
      </c>
      <c r="L1043" s="41">
        <f t="shared" ca="1" si="7"/>
        <v>-4.5609406009640141E-3</v>
      </c>
      <c r="M1043" s="41">
        <f t="shared" ca="1" si="10"/>
        <v>6.0045707960295402E-2</v>
      </c>
      <c r="N1043" s="219">
        <f t="shared" ca="1" si="11"/>
        <v>2.5349881530902518E-2</v>
      </c>
    </row>
    <row r="1044" spans="1:14" ht="13" x14ac:dyDescent="0.15">
      <c r="A1044" s="166">
        <f t="shared" si="8"/>
        <v>9</v>
      </c>
      <c r="B1044" s="166">
        <f t="shared" si="9"/>
        <v>1956</v>
      </c>
      <c r="C1044" s="41">
        <f ca="1">'StockBond Returns'!W1034</f>
        <v>-3.3328183398199276E-2</v>
      </c>
      <c r="D1044" s="217">
        <f>'StockBond Returns'!M1034</f>
        <v>17.021730219999998</v>
      </c>
      <c r="E1044" s="41">
        <f t="shared" si="0"/>
        <v>4.6874217164628529E-2</v>
      </c>
      <c r="F1044" s="138">
        <f t="shared" ca="1" si="3"/>
        <v>96.795375553886871</v>
      </c>
      <c r="G1044" s="218">
        <f>'StockBond Returns'!C1034</f>
        <v>1956.6666666665888</v>
      </c>
      <c r="H1044" s="138">
        <f t="shared" ca="1" si="1"/>
        <v>0.37810062118705573</v>
      </c>
      <c r="I1044" s="138">
        <f t="shared" ca="1" si="4"/>
        <v>4.4530807282857339</v>
      </c>
      <c r="J1044" s="41">
        <f t="shared" ca="1" si="5"/>
        <v>-0.19454096690324563</v>
      </c>
      <c r="K1044" s="41">
        <f t="shared" ca="1" si="6"/>
        <v>-0.2189464481830955</v>
      </c>
      <c r="L1044" s="41">
        <f t="shared" ca="1" si="7"/>
        <v>-8.9939341826927865E-3</v>
      </c>
      <c r="M1044" s="41">
        <f t="shared" ca="1" si="10"/>
        <v>5.9023417197250128E-2</v>
      </c>
      <c r="N1044" s="219">
        <f t="shared" ca="1" si="11"/>
        <v>2.5178619135292072E-2</v>
      </c>
    </row>
    <row r="1045" spans="1:14" ht="13" x14ac:dyDescent="0.15">
      <c r="A1045" s="166">
        <f t="shared" si="8"/>
        <v>10</v>
      </c>
      <c r="B1045" s="166">
        <f t="shared" si="9"/>
        <v>1956</v>
      </c>
      <c r="C1045" s="41">
        <f ca="1">'StockBond Returns'!W1035</f>
        <v>1.6800760943047951E-3</v>
      </c>
      <c r="D1045" s="217">
        <f>'StockBond Returns'!M1035</f>
        <v>17.170326029999998</v>
      </c>
      <c r="E1045" s="41">
        <f t="shared" si="0"/>
        <v>4.6620006173814052E-2</v>
      </c>
      <c r="F1045" s="138">
        <f t="shared" ca="1" si="3"/>
        <v>96.579263291392252</v>
      </c>
      <c r="G1045" s="218">
        <f>'StockBond Returns'!C1035</f>
        <v>1956.749999999922</v>
      </c>
      <c r="H1045" s="138">
        <f t="shared" ca="1" si="1"/>
        <v>0.37521048757559328</v>
      </c>
      <c r="I1045" s="138">
        <f t="shared" ca="1" si="4"/>
        <v>4.4670044474113437</v>
      </c>
      <c r="J1045" s="41">
        <f t="shared" ca="1" si="5"/>
        <v>-0.19497773460585455</v>
      </c>
      <c r="K1045" s="41">
        <f t="shared" ca="1" si="6"/>
        <v>-0.22138100369016711</v>
      </c>
      <c r="L1045" s="41">
        <f t="shared" ca="1" si="7"/>
        <v>-1.2614384928187672E-2</v>
      </c>
      <c r="M1045" s="41">
        <f t="shared" ca="1" si="10"/>
        <v>5.7074915241470903E-2</v>
      </c>
      <c r="N1045" s="219">
        <f t="shared" ca="1" si="11"/>
        <v>2.5024971626216454E-2</v>
      </c>
    </row>
    <row r="1046" spans="1:14" ht="13" x14ac:dyDescent="0.15">
      <c r="A1046" s="166">
        <f t="shared" si="8"/>
        <v>11</v>
      </c>
      <c r="B1046" s="166">
        <f t="shared" si="9"/>
        <v>1956</v>
      </c>
      <c r="C1046" s="41">
        <f ca="1">'StockBond Returns'!W1036</f>
        <v>-7.9128656350669017E-3</v>
      </c>
      <c r="D1046" s="217">
        <f>'StockBond Returns'!M1036</f>
        <v>16.865929090000002</v>
      </c>
      <c r="E1046" s="41">
        <f t="shared" si="0"/>
        <v>4.7145565170581424E-2</v>
      </c>
      <c r="F1046" s="138">
        <f t="shared" ca="1" si="3"/>
        <v>95.442803060431189</v>
      </c>
      <c r="G1046" s="218">
        <f>'StockBond Returns'!C1036</f>
        <v>1956.8333333332553</v>
      </c>
      <c r="H1046" s="138">
        <f t="shared" ca="1" si="1"/>
        <v>0.37497540764571058</v>
      </c>
      <c r="I1046" s="138">
        <f t="shared" ca="1" si="4"/>
        <v>4.4764467457102501</v>
      </c>
      <c r="J1046" s="41">
        <f t="shared" ca="1" si="5"/>
        <v>-0.19524337424347482</v>
      </c>
      <c r="K1046" s="41">
        <f t="shared" ca="1" si="6"/>
        <v>-0.22302336720792759</v>
      </c>
      <c r="L1046" s="41">
        <f t="shared" ca="1" si="7"/>
        <v>-1.5232103254984697E-2</v>
      </c>
      <c r="M1046" s="41">
        <f t="shared" ca="1" si="10"/>
        <v>5.3802124975163457E-2</v>
      </c>
      <c r="N1046" s="219">
        <f t="shared" ca="1" si="11"/>
        <v>2.4888467940143759E-2</v>
      </c>
    </row>
    <row r="1047" spans="1:14" ht="13" x14ac:dyDescent="0.15">
      <c r="A1047" s="166">
        <f t="shared" si="8"/>
        <v>12</v>
      </c>
      <c r="B1047" s="166">
        <f t="shared" si="9"/>
        <v>1956</v>
      </c>
      <c r="C1047" s="41">
        <f ca="1">'StockBond Returns'!W1037</f>
        <v>2.3200294476295527E-2</v>
      </c>
      <c r="D1047" s="217">
        <f>'StockBond Returns'!M1037</f>
        <v>17.28269564</v>
      </c>
      <c r="E1047" s="41">
        <f t="shared" si="0"/>
        <v>4.6430672067311836E-2</v>
      </c>
      <c r="F1047" s="138">
        <f t="shared" ca="1" si="3"/>
        <v>97.27342924955181</v>
      </c>
      <c r="G1047" s="218">
        <f>'StockBond Returns'!C1037</f>
        <v>1956.9166666665885</v>
      </c>
      <c r="H1047" s="138">
        <f t="shared" ca="1" si="1"/>
        <v>0.37637255786239998</v>
      </c>
      <c r="I1047" s="138">
        <f t="shared" ca="1" si="4"/>
        <v>4.4857038838487577</v>
      </c>
      <c r="J1047" s="41">
        <f t="shared" ca="1" si="5"/>
        <v>-0.19599494350685531</v>
      </c>
      <c r="K1047" s="41">
        <f t="shared" ca="1" si="6"/>
        <v>-0.22462681233190163</v>
      </c>
      <c r="L1047" s="41">
        <f t="shared" ca="1" si="7"/>
        <v>-1.7801572461240145E-2</v>
      </c>
      <c r="M1047" s="41">
        <f t="shared" ca="1" si="10"/>
        <v>5.0559214165741384E-2</v>
      </c>
      <c r="N1047" s="219">
        <f t="shared" ca="1" si="11"/>
        <v>2.4773241015603426E-2</v>
      </c>
    </row>
    <row r="1048" spans="1:14" ht="13" x14ac:dyDescent="0.15">
      <c r="A1048" s="166">
        <f t="shared" si="8"/>
        <v>1</v>
      </c>
      <c r="B1048" s="166">
        <f t="shared" si="9"/>
        <v>1957</v>
      </c>
      <c r="C1048" s="41">
        <f ca="1">'StockBond Returns'!W1038</f>
        <v>-2.9828251537789213E-2</v>
      </c>
      <c r="D1048" s="217">
        <f>'StockBond Returns'!M1038</f>
        <v>16.456507269999999</v>
      </c>
      <c r="E1048" s="41">
        <f t="shared" si="0"/>
        <v>4.7883117863138161E-2</v>
      </c>
      <c r="F1048" s="138">
        <f t="shared" ca="1" si="3"/>
        <v>94.006786911418274</v>
      </c>
      <c r="G1048" s="218">
        <f>'StockBond Returns'!C1038</f>
        <v>1956.9999999999218</v>
      </c>
      <c r="H1048" s="138">
        <f t="shared" ca="1" si="1"/>
        <v>0.3751115048011962</v>
      </c>
      <c r="I1048" s="138">
        <f t="shared" ca="1" si="4"/>
        <v>4.495117481228859</v>
      </c>
      <c r="J1048" s="41">
        <f t="shared" ca="1" si="5"/>
        <v>-0.19643109504798095</v>
      </c>
      <c r="K1048" s="41">
        <f t="shared" ca="1" si="6"/>
        <v>-0.22625058546764576</v>
      </c>
      <c r="L1048" s="41">
        <f t="shared" ca="1" si="7"/>
        <v>-2.03968048386165E-2</v>
      </c>
      <c r="M1048" s="41">
        <f t="shared" ca="1" si="10"/>
        <v>4.7929803208796029E-2</v>
      </c>
      <c r="N1048" s="219">
        <f t="shared" ca="1" si="11"/>
        <v>2.4681231142709412E-2</v>
      </c>
    </row>
    <row r="1049" spans="1:14" ht="13" x14ac:dyDescent="0.15">
      <c r="A1049" s="166">
        <f t="shared" si="8"/>
        <v>2</v>
      </c>
      <c r="B1049" s="166">
        <f t="shared" si="9"/>
        <v>1957</v>
      </c>
      <c r="C1049" s="41">
        <f ca="1">'StockBond Returns'!W1039</f>
        <v>-2.4155537419825495E-2</v>
      </c>
      <c r="D1049" s="217">
        <f>'StockBond Returns'!M1039</f>
        <v>15.767193369999999</v>
      </c>
      <c r="E1049" s="41">
        <f t="shared" si="0"/>
        <v>4.9211414217278676E-2</v>
      </c>
      <c r="F1049" s="138">
        <f t="shared" ca="1" si="3"/>
        <v>91.369951967651588</v>
      </c>
      <c r="G1049" s="218">
        <f>'StockBond Returns'!C1039</f>
        <v>1957.083333333255</v>
      </c>
      <c r="H1049" s="138">
        <f t="shared" ca="1" si="1"/>
        <v>0.37470371277441328</v>
      </c>
      <c r="I1049" s="138">
        <f t="shared" ca="1" si="4"/>
        <v>4.501012659344843</v>
      </c>
      <c r="J1049" s="41">
        <f t="shared" ca="1" si="5"/>
        <v>-0.19648129406066461</v>
      </c>
      <c r="K1049" s="41">
        <f t="shared" ca="1" si="6"/>
        <v>-0.22726399977261036</v>
      </c>
      <c r="L1049" s="41">
        <f t="shared" ca="1" si="7"/>
        <v>-2.2220476481617624E-2</v>
      </c>
      <c r="M1049" s="41">
        <f t="shared" ca="1" si="10"/>
        <v>4.3792094840876539E-2</v>
      </c>
      <c r="N1049" s="219">
        <f t="shared" ca="1" si="11"/>
        <v>2.4596286682473059E-2</v>
      </c>
    </row>
    <row r="1050" spans="1:14" ht="13" x14ac:dyDescent="0.15">
      <c r="A1050" s="166">
        <f t="shared" si="8"/>
        <v>3</v>
      </c>
      <c r="B1050" s="166">
        <f t="shared" si="9"/>
        <v>1957</v>
      </c>
      <c r="C1050" s="41">
        <f ca="1">'StockBond Returns'!W1040</f>
        <v>1.4397239145697044E-2</v>
      </c>
      <c r="D1050" s="217">
        <f>'StockBond Returns'!M1040</f>
        <v>15.940141069999999</v>
      </c>
      <c r="E1050" s="41">
        <f t="shared" si="0"/>
        <v>4.8867351004253066E-2</v>
      </c>
      <c r="F1050" s="138">
        <f t="shared" ca="1" si="3"/>
        <v>92.3053286051247</v>
      </c>
      <c r="G1050" s="218">
        <f>'StockBond Returns'!C1040</f>
        <v>1957.1666666665883</v>
      </c>
      <c r="H1050" s="138">
        <f t="shared" ca="1" si="1"/>
        <v>0.37589307437579583</v>
      </c>
      <c r="I1050" s="138">
        <f t="shared" ca="1" si="4"/>
        <v>4.504882119288208</v>
      </c>
      <c r="J1050" s="41">
        <f t="shared" ca="1" si="5"/>
        <v>-0.19750228920796409</v>
      </c>
      <c r="K1050" s="41">
        <f t="shared" ca="1" si="6"/>
        <v>-0.22792773989288417</v>
      </c>
      <c r="L1050" s="41">
        <f t="shared" ca="1" si="7"/>
        <v>-2.3605056743342567E-2</v>
      </c>
      <c r="M1050" s="41">
        <f t="shared" ca="1" si="10"/>
        <v>3.8694671874850206E-2</v>
      </c>
      <c r="N1050" s="219">
        <f t="shared" ca="1" si="11"/>
        <v>2.4516488506798537E-2</v>
      </c>
    </row>
    <row r="1051" spans="1:14" ht="13" x14ac:dyDescent="0.15">
      <c r="A1051" s="166">
        <f t="shared" si="8"/>
        <v>4</v>
      </c>
      <c r="B1051" s="166">
        <f t="shared" si="9"/>
        <v>1957</v>
      </c>
      <c r="C1051" s="41">
        <f ca="1">'StockBond Returns'!W1041</f>
        <v>2.6949012751806004E-2</v>
      </c>
      <c r="D1051" s="217">
        <f>'StockBond Returns'!M1041</f>
        <v>16.370660099999998</v>
      </c>
      <c r="E1051" s="41">
        <f t="shared" si="0"/>
        <v>4.8042445872417822E-2</v>
      </c>
      <c r="F1051" s="138">
        <f t="shared" ca="1" si="3"/>
        <v>94.406843061133372</v>
      </c>
      <c r="G1051" s="218">
        <f>'StockBond Returns'!C1041</f>
        <v>1957.2499999999216</v>
      </c>
      <c r="H1051" s="138">
        <f t="shared" ca="1" si="1"/>
        <v>0.37796130397919536</v>
      </c>
      <c r="I1051" s="138">
        <f t="shared" ca="1" si="4"/>
        <v>4.5095853824218866</v>
      </c>
      <c r="J1051" s="41">
        <f t="shared" ca="1" si="5"/>
        <v>-0.19925412490579464</v>
      </c>
      <c r="K1051" s="41">
        <f t="shared" ca="1" si="6"/>
        <v>-0.22873297112581581</v>
      </c>
      <c r="L1051" s="41">
        <f t="shared" ca="1" si="7"/>
        <v>-2.5172447345388926E-2</v>
      </c>
      <c r="M1051" s="41">
        <f t="shared" ca="1" si="10"/>
        <v>3.3886775541775771E-2</v>
      </c>
      <c r="N1051" s="219">
        <f t="shared" ca="1" si="11"/>
        <v>2.4446585704479492E-2</v>
      </c>
    </row>
    <row r="1052" spans="1:14" ht="13" x14ac:dyDescent="0.15">
      <c r="A1052" s="166">
        <f t="shared" si="8"/>
        <v>5</v>
      </c>
      <c r="B1052" s="166">
        <f t="shared" si="9"/>
        <v>1957</v>
      </c>
      <c r="C1052" s="41">
        <f ca="1">'StockBond Returns'!W1042</f>
        <v>2.6057991347792821E-2</v>
      </c>
      <c r="D1052" s="217">
        <f>'StockBond Returns'!M1042</f>
        <v>16.828738659999999</v>
      </c>
      <c r="E1052" s="41">
        <f t="shared" si="0"/>
        <v>4.7211079962780768E-2</v>
      </c>
      <c r="F1052" s="138">
        <f t="shared" ca="1" si="3"/>
        <v>96.479085544424734</v>
      </c>
      <c r="G1052" s="218">
        <f>'StockBond Returns'!C1042</f>
        <v>1957.3333333332548</v>
      </c>
      <c r="H1052" s="138">
        <f t="shared" ca="1" si="1"/>
        <v>0.37957348519781681</v>
      </c>
      <c r="I1052" s="138">
        <f t="shared" ca="1" si="4"/>
        <v>4.51774026009421</v>
      </c>
      <c r="J1052" s="41">
        <f t="shared" ca="1" si="5"/>
        <v>-0.20185516641728318</v>
      </c>
      <c r="K1052" s="41">
        <f t="shared" ca="1" si="6"/>
        <v>-0.23012516897497548</v>
      </c>
      <c r="L1052" s="41">
        <f t="shared" ca="1" si="7"/>
        <v>-2.7486243370343555E-2</v>
      </c>
      <c r="M1052" s="41">
        <f t="shared" ca="1" si="10"/>
        <v>3.0719231656118895E-2</v>
      </c>
      <c r="N1052" s="219">
        <f t="shared" ca="1" si="11"/>
        <v>2.4387633340738221E-2</v>
      </c>
    </row>
    <row r="1053" spans="1:14" ht="13" x14ac:dyDescent="0.15">
      <c r="A1053" s="166">
        <f t="shared" si="8"/>
        <v>6</v>
      </c>
      <c r="B1053" s="166">
        <f t="shared" si="9"/>
        <v>1957</v>
      </c>
      <c r="C1053" s="41">
        <f ca="1">'StockBond Returns'!W1043</f>
        <v>-5.310679086702302E-3</v>
      </c>
      <c r="D1053" s="217">
        <f>'StockBond Returns'!M1043</f>
        <v>16.687698260000001</v>
      </c>
      <c r="E1053" s="41">
        <f t="shared" si="0"/>
        <v>4.7462190843208595E-2</v>
      </c>
      <c r="F1053" s="138">
        <f t="shared" ca="1" si="3"/>
        <v>95.589158390291672</v>
      </c>
      <c r="G1053" s="218">
        <f>'StockBond Returns'!C1043</f>
        <v>1957.4166666665881</v>
      </c>
      <c r="H1053" s="138">
        <f t="shared" ca="1" si="1"/>
        <v>0.37807257317180976</v>
      </c>
      <c r="I1053" s="138">
        <f t="shared" ca="1" si="4"/>
        <v>4.5202022569759794</v>
      </c>
      <c r="J1053" s="41">
        <f t="shared" ca="1" si="5"/>
        <v>-0.20351322669219563</v>
      </c>
      <c r="K1053" s="41">
        <f t="shared" ca="1" si="6"/>
        <v>-0.23054449300641922</v>
      </c>
      <c r="L1053" s="41">
        <f t="shared" ca="1" si="7"/>
        <v>-2.8578177555938722E-2</v>
      </c>
      <c r="M1053" s="41">
        <f t="shared" ca="1" si="10"/>
        <v>2.6559675342286093E-2</v>
      </c>
      <c r="N1053" s="219">
        <f t="shared" ca="1" si="11"/>
        <v>2.4330792038691762E-2</v>
      </c>
    </row>
    <row r="1054" spans="1:14" ht="13" x14ac:dyDescent="0.15">
      <c r="A1054" s="166">
        <f t="shared" si="8"/>
        <v>7</v>
      </c>
      <c r="B1054" s="166">
        <f t="shared" si="9"/>
        <v>1957</v>
      </c>
      <c r="C1054" s="41">
        <f ca="1">'StockBond Returns'!W1044</f>
        <v>6.4562426228263366E-3</v>
      </c>
      <c r="D1054" s="217">
        <f>'StockBond Returns'!M1044</f>
        <v>16.660238199999998</v>
      </c>
      <c r="E1054" s="41">
        <f t="shared" si="0"/>
        <v>4.7511575704841963E-2</v>
      </c>
      <c r="F1054" s="138">
        <f t="shared" ca="1" si="3"/>
        <v>95.825791687537929</v>
      </c>
      <c r="G1054" s="218">
        <f>'StockBond Returns'!C1044</f>
        <v>1957.4999999999213</v>
      </c>
      <c r="H1054" s="138">
        <f t="shared" ca="1" si="1"/>
        <v>0.37940286301990617</v>
      </c>
      <c r="I1054" s="138">
        <f t="shared" ca="1" si="4"/>
        <v>4.5208757020517254</v>
      </c>
      <c r="J1054" s="41">
        <f t="shared" ca="1" si="5"/>
        <v>-0.20442998627017273</v>
      </c>
      <c r="K1054" s="41">
        <f t="shared" ca="1" si="6"/>
        <v>-0.23065911372513426</v>
      </c>
      <c r="L1054" s="41">
        <f t="shared" ca="1" si="7"/>
        <v>-2.9288759275953757E-2</v>
      </c>
      <c r="M1054" s="41">
        <f t="shared" ca="1" si="10"/>
        <v>2.2834366167257203E-2</v>
      </c>
      <c r="N1054" s="219">
        <f t="shared" ca="1" si="11"/>
        <v>2.4282787420306019E-2</v>
      </c>
    </row>
    <row r="1055" spans="1:14" ht="13" x14ac:dyDescent="0.15">
      <c r="A1055" s="166">
        <f t="shared" si="8"/>
        <v>8</v>
      </c>
      <c r="B1055" s="166">
        <f t="shared" si="9"/>
        <v>1957</v>
      </c>
      <c r="C1055" s="41">
        <f ca="1">'StockBond Returns'!W1045</f>
        <v>-4.2259965215490879E-2</v>
      </c>
      <c r="D1055" s="217">
        <f>'StockBond Returns'!M1045</f>
        <v>15.73047028</v>
      </c>
      <c r="E1055" s="41">
        <f t="shared" si="0"/>
        <v>4.928544513292199E-2</v>
      </c>
      <c r="F1055" s="138">
        <f t="shared" ca="1" si="3"/>
        <v>91.412827752849665</v>
      </c>
      <c r="G1055" s="218">
        <f>'StockBond Returns'!C1045</f>
        <v>1957.5833333332546</v>
      </c>
      <c r="H1055" s="138">
        <f t="shared" ca="1" si="1"/>
        <v>0.37544349222152668</v>
      </c>
      <c r="I1055" s="138">
        <f t="shared" ca="1" si="4"/>
        <v>4.520821083812419</v>
      </c>
      <c r="J1055" s="41">
        <f t="shared" ca="1" si="5"/>
        <v>-0.20707410039995855</v>
      </c>
      <c r="K1055" s="41">
        <f t="shared" ca="1" si="6"/>
        <v>-0.23064981894353243</v>
      </c>
      <c r="L1055" s="41">
        <f t="shared" ca="1" si="7"/>
        <v>-2.9850677574318252E-2</v>
      </c>
      <c r="M1055" s="41">
        <f t="shared" ca="1" si="10"/>
        <v>1.9210237065255598E-2</v>
      </c>
      <c r="N1055" s="219">
        <f t="shared" ca="1" si="11"/>
        <v>2.4236764872349551E-2</v>
      </c>
    </row>
    <row r="1056" spans="1:14" ht="13" x14ac:dyDescent="0.15">
      <c r="A1056" s="166">
        <f t="shared" si="8"/>
        <v>9</v>
      </c>
      <c r="B1056" s="166">
        <f t="shared" si="9"/>
        <v>1957</v>
      </c>
      <c r="C1056" s="41">
        <f ca="1">'StockBond Returns'!W1046</f>
        <v>-4.457908885732105E-2</v>
      </c>
      <c r="D1056" s="217">
        <f>'StockBond Returns'!M1046</f>
        <v>14.61963583</v>
      </c>
      <c r="E1056" s="41">
        <f t="shared" si="0"/>
        <v>5.1700578305376298E-2</v>
      </c>
      <c r="F1056" s="138">
        <f t="shared" ca="1" si="3"/>
        <v>86.979020618335511</v>
      </c>
      <c r="G1056" s="218">
        <f>'StockBond Returns'!C1046</f>
        <v>1957.6666666665878</v>
      </c>
      <c r="H1056" s="138">
        <f t="shared" ca="1" si="1"/>
        <v>0.37473880553359956</v>
      </c>
      <c r="I1056" s="138">
        <f t="shared" ca="1" si="4"/>
        <v>4.5174592681589631</v>
      </c>
      <c r="J1056" s="41">
        <f t="shared" ca="1" si="5"/>
        <v>-0.20848497699497459</v>
      </c>
      <c r="K1056" s="41">
        <f t="shared" ca="1" si="6"/>
        <v>-0.23007728174327591</v>
      </c>
      <c r="L1056" s="41">
        <f t="shared" ca="1" si="7"/>
        <v>-2.9708291259602948E-2</v>
      </c>
      <c r="M1056" s="41">
        <f t="shared" ca="1" si="10"/>
        <v>1.445707899798454E-2</v>
      </c>
      <c r="N1056" s="219">
        <f t="shared" ca="1" si="11"/>
        <v>2.4198162757135683E-2</v>
      </c>
    </row>
    <row r="1057" spans="1:14" ht="13" x14ac:dyDescent="0.15">
      <c r="A1057" s="166">
        <f t="shared" si="8"/>
        <v>10</v>
      </c>
      <c r="B1057" s="166">
        <f t="shared" si="9"/>
        <v>1957</v>
      </c>
      <c r="C1057" s="41">
        <f ca="1">'StockBond Returns'!W1047</f>
        <v>-2.1621129799034848E-2</v>
      </c>
      <c r="D1057" s="217">
        <f>'StockBond Returns'!M1047</f>
        <v>14.087693460000001</v>
      </c>
      <c r="E1057" s="41">
        <f t="shared" si="0"/>
        <v>5.2991970450640399E-2</v>
      </c>
      <c r="F1057" s="138">
        <f t="shared" ca="1" si="3"/>
        <v>84.731799394575134</v>
      </c>
      <c r="G1057" s="218">
        <f>'StockBond Returns'!C1047</f>
        <v>1957.7499999999211</v>
      </c>
      <c r="H1057" s="138">
        <f t="shared" ca="1" si="1"/>
        <v>0.37417541747890964</v>
      </c>
      <c r="I1057" s="138">
        <f t="shared" ca="1" si="4"/>
        <v>4.5164241980622792</v>
      </c>
      <c r="J1057" s="41">
        <f t="shared" ca="1" si="5"/>
        <v>-0.21154109802427778</v>
      </c>
      <c r="K1057" s="41">
        <f t="shared" ca="1" si="6"/>
        <v>-0.2299008315367681</v>
      </c>
      <c r="L1057" s="41">
        <f t="shared" ca="1" si="7"/>
        <v>-3.0072541931670971E-2</v>
      </c>
      <c r="M1057" s="41">
        <f t="shared" ca="1" si="10"/>
        <v>1.1063286646059822E-2</v>
      </c>
      <c r="N1057" s="219">
        <f t="shared" ca="1" si="11"/>
        <v>2.417189477475537E-2</v>
      </c>
    </row>
    <row r="1058" spans="1:14" ht="13" x14ac:dyDescent="0.15">
      <c r="A1058" s="166">
        <f t="shared" si="8"/>
        <v>11</v>
      </c>
      <c r="B1058" s="166">
        <f t="shared" si="9"/>
        <v>1957</v>
      </c>
      <c r="C1058" s="41">
        <f ca="1">'StockBond Returns'!W1048</f>
        <v>1.635318813891919E-2</v>
      </c>
      <c r="D1058" s="217">
        <f>'StockBond Returns'!M1048</f>
        <v>14.08007383</v>
      </c>
      <c r="E1058" s="41">
        <f t="shared" si="0"/>
        <v>5.3011177429671194E-2</v>
      </c>
      <c r="F1058" s="138">
        <f t="shared" ca="1" si="3"/>
        <v>85.737140072945877</v>
      </c>
      <c r="G1058" s="218">
        <f>'StockBond Returns'!C1048</f>
        <v>1957.8333333332544</v>
      </c>
      <c r="H1058" s="138">
        <f t="shared" ca="1" si="1"/>
        <v>0.37875222872662556</v>
      </c>
      <c r="I1058" s="138">
        <f t="shared" ca="1" si="4"/>
        <v>4.5202010191431947</v>
      </c>
      <c r="J1058" s="41">
        <f t="shared" ca="1" si="5"/>
        <v>-0.21528900604084145</v>
      </c>
      <c r="K1058" s="41">
        <f t="shared" ca="1" si="6"/>
        <v>-0.23054428229515911</v>
      </c>
      <c r="L1058" s="41">
        <f t="shared" ca="1" si="7"/>
        <v>-3.1477011678860189E-2</v>
      </c>
      <c r="M1058" s="41">
        <f t="shared" ca="1" si="10"/>
        <v>9.7743312762235135E-3</v>
      </c>
      <c r="N1058" s="219">
        <f t="shared" ca="1" si="11"/>
        <v>2.4156679164429019E-2</v>
      </c>
    </row>
    <row r="1059" spans="1:14" ht="13" x14ac:dyDescent="0.15">
      <c r="A1059" s="166">
        <f t="shared" si="8"/>
        <v>12</v>
      </c>
      <c r="B1059" s="166">
        <f t="shared" si="9"/>
        <v>1957</v>
      </c>
      <c r="C1059" s="41">
        <f ca="1">'StockBond Returns'!W1049</f>
        <v>-2.1233404324648705E-2</v>
      </c>
      <c r="D1059" s="217">
        <f>'StockBond Returns'!M1049</f>
        <v>13.557974460000001</v>
      </c>
      <c r="E1059" s="41">
        <f t="shared" si="0"/>
        <v>5.43786651335822E-2</v>
      </c>
      <c r="F1059" s="138">
        <f t="shared" ca="1" si="3"/>
        <v>83.545938682622761</v>
      </c>
      <c r="G1059" s="218">
        <f>'StockBond Returns'!C1049</f>
        <v>1957.9166666665876</v>
      </c>
      <c r="H1059" s="138">
        <f t="shared" ca="1" si="1"/>
        <v>0.37859305190776121</v>
      </c>
      <c r="I1059" s="138">
        <f t="shared" ca="1" si="4"/>
        <v>4.5224215131885561</v>
      </c>
      <c r="J1059" s="41">
        <f t="shared" ca="1" si="5"/>
        <v>-0.21800329572825994</v>
      </c>
      <c r="K1059" s="41">
        <f t="shared" ca="1" si="6"/>
        <v>-0.23092208251443325</v>
      </c>
      <c r="L1059" s="41">
        <f t="shared" ca="1" si="7"/>
        <v>-3.2555080415484494E-2</v>
      </c>
      <c r="M1059" s="41">
        <f t="shared" ca="1" si="10"/>
        <v>8.1854777512184729E-3</v>
      </c>
      <c r="N1059" s="219">
        <f t="shared" ca="1" si="11"/>
        <v>2.4148550875596607E-2</v>
      </c>
    </row>
    <row r="1060" spans="1:14" ht="13" x14ac:dyDescent="0.15">
      <c r="A1060" s="166">
        <f t="shared" si="8"/>
        <v>1</v>
      </c>
      <c r="B1060" s="166">
        <f t="shared" si="9"/>
        <v>1958</v>
      </c>
      <c r="C1060" s="41">
        <f ca="1">'StockBond Returns'!W1050</f>
        <v>3.1184974518934063E-2</v>
      </c>
      <c r="D1060" s="217">
        <f>'StockBond Returns'!M1050</f>
        <v>13.98291818</v>
      </c>
      <c r="E1060" s="41">
        <f t="shared" si="0"/>
        <v>5.3257915019138014E-2</v>
      </c>
      <c r="F1060" s="138">
        <f t="shared" ca="1" si="3"/>
        <v>85.76091718501624</v>
      </c>
      <c r="G1060" s="218">
        <f>'StockBond Returns'!C1050</f>
        <v>1957.9999999999209</v>
      </c>
      <c r="H1060" s="138">
        <f t="shared" ca="1" si="1"/>
        <v>0.38062063661691065</v>
      </c>
      <c r="I1060" s="138">
        <f t="shared" ca="1" si="4"/>
        <v>4.5279306450042709</v>
      </c>
      <c r="J1060" s="41">
        <f t="shared" ca="1" si="5"/>
        <v>-0.22139646280713998</v>
      </c>
      <c r="K1060" s="41">
        <f t="shared" ca="1" si="6"/>
        <v>-0.23185781937883465</v>
      </c>
      <c r="L1060" s="41">
        <f t="shared" ca="1" si="7"/>
        <v>-3.4342086591322873E-2</v>
      </c>
      <c r="M1060" s="41">
        <f t="shared" ca="1" si="10"/>
        <v>7.2997344146035203E-3</v>
      </c>
      <c r="N1060" s="219">
        <f t="shared" ca="1" si="11"/>
        <v>2.4150695948560518E-2</v>
      </c>
    </row>
    <row r="1061" spans="1:14" ht="13" x14ac:dyDescent="0.15">
      <c r="A1061" s="166">
        <f t="shared" si="8"/>
        <v>2</v>
      </c>
      <c r="B1061" s="166">
        <f t="shared" si="9"/>
        <v>1958</v>
      </c>
      <c r="C1061" s="41">
        <f ca="1">'StockBond Returns'!W1051</f>
        <v>-1.3739874320297284E-2</v>
      </c>
      <c r="D1061" s="217">
        <f>'StockBond Returns'!M1051</f>
        <v>13.644584999999999</v>
      </c>
      <c r="E1061" s="41">
        <f t="shared" si="0"/>
        <v>5.4144573653211146E-2</v>
      </c>
      <c r="F1061" s="138">
        <f t="shared" ca="1" si="3"/>
        <v>84.20718200439461</v>
      </c>
      <c r="G1061" s="218">
        <f>'StockBond Returns'!C1051</f>
        <v>1958.0833333332541</v>
      </c>
      <c r="H1061" s="138">
        <f t="shared" ca="1" si="1"/>
        <v>0.37994683068052498</v>
      </c>
      <c r="I1061" s="138">
        <f t="shared" ca="1" si="4"/>
        <v>4.5331737629103817</v>
      </c>
      <c r="J1061" s="41">
        <f t="shared" ca="1" si="5"/>
        <v>-0.22522126109883955</v>
      </c>
      <c r="K1061" s="41">
        <f t="shared" ca="1" si="6"/>
        <v>-0.23274626095030182</v>
      </c>
      <c r="L1061" s="41">
        <f t="shared" ca="1" si="7"/>
        <v>-3.6079654701621E-2</v>
      </c>
      <c r="M1061" s="41">
        <f t="shared" ca="1" si="10"/>
        <v>7.1453039570477106E-3</v>
      </c>
      <c r="N1061" s="219">
        <f t="shared" ca="1" si="11"/>
        <v>2.4164710924665184E-2</v>
      </c>
    </row>
    <row r="1062" spans="1:14" ht="13" x14ac:dyDescent="0.15">
      <c r="A1062" s="166">
        <f t="shared" si="8"/>
        <v>3</v>
      </c>
      <c r="B1062" s="166">
        <f t="shared" si="9"/>
        <v>1958</v>
      </c>
      <c r="C1062" s="41">
        <f ca="1">'StockBond Returns'!W1052</f>
        <v>2.1436431391285069E-2</v>
      </c>
      <c r="D1062" s="217">
        <f>'StockBond Returns'!M1052</f>
        <v>13.922282969999999</v>
      </c>
      <c r="E1062" s="41">
        <f t="shared" si="0"/>
        <v>5.3413650159058648E-2</v>
      </c>
      <c r="F1062" s="138">
        <f t="shared" ca="1" si="3"/>
        <v>85.624191949236533</v>
      </c>
      <c r="G1062" s="218">
        <f>'StockBond Returns'!C1052</f>
        <v>1958.1666666665874</v>
      </c>
      <c r="H1062" s="138">
        <f t="shared" ca="1" si="1"/>
        <v>0.38112505282738379</v>
      </c>
      <c r="I1062" s="138">
        <f t="shared" ca="1" si="4"/>
        <v>4.5384057413619709</v>
      </c>
      <c r="J1062" s="41">
        <f t="shared" ca="1" si="5"/>
        <v>-0.22902845546031714</v>
      </c>
      <c r="K1062" s="41">
        <f t="shared" ca="1" si="6"/>
        <v>-0.23363076869561517</v>
      </c>
      <c r="L1062" s="41">
        <f t="shared" ca="1" si="7"/>
        <v>-3.7822118669890825E-2</v>
      </c>
      <c r="M1062" s="41">
        <f t="shared" ca="1" si="10"/>
        <v>7.4416202657616726E-3</v>
      </c>
      <c r="N1062" s="219">
        <f t="shared" ca="1" si="11"/>
        <v>2.41871454157606E-2</v>
      </c>
    </row>
    <row r="1063" spans="1:14" ht="13" x14ac:dyDescent="0.15">
      <c r="A1063" s="166">
        <f t="shared" si="8"/>
        <v>4</v>
      </c>
      <c r="B1063" s="166">
        <f t="shared" si="9"/>
        <v>1958</v>
      </c>
      <c r="C1063" s="41">
        <f ca="1">'StockBond Returns'!W1053</f>
        <v>2.608832223317795E-2</v>
      </c>
      <c r="D1063" s="217">
        <f>'StockBond Returns'!M1053</f>
        <v>14.274976779999999</v>
      </c>
      <c r="E1063" s="41">
        <f t="shared" si="0"/>
        <v>5.2526326676798983E-2</v>
      </c>
      <c r="F1063" s="138">
        <f t="shared" ca="1" si="3"/>
        <v>87.466915493747024</v>
      </c>
      <c r="G1063" s="218">
        <f>'StockBond Returns'!C1053</f>
        <v>1958.2499999999206</v>
      </c>
      <c r="H1063" s="138">
        <f t="shared" ca="1" si="1"/>
        <v>0.3828596480530439</v>
      </c>
      <c r="I1063" s="138">
        <f t="shared" ca="1" si="4"/>
        <v>4.5433040854358193</v>
      </c>
      <c r="J1063" s="41">
        <f t="shared" ca="1" si="5"/>
        <v>-0.23269108786298087</v>
      </c>
      <c r="K1063" s="41">
        <f t="shared" ca="1" si="6"/>
        <v>-0.23445702643930733</v>
      </c>
      <c r="L1063" s="41">
        <f t="shared" ca="1" si="7"/>
        <v>-3.950107377822154E-2</v>
      </c>
      <c r="M1063" s="41">
        <f t="shared" ca="1" si="10"/>
        <v>7.4771182169799388E-3</v>
      </c>
      <c r="N1063" s="219">
        <f t="shared" ca="1" si="11"/>
        <v>2.4215794662583064E-2</v>
      </c>
    </row>
    <row r="1064" spans="1:14" ht="13" x14ac:dyDescent="0.15">
      <c r="A1064" s="166">
        <f t="shared" si="8"/>
        <v>5</v>
      </c>
      <c r="B1064" s="166">
        <f t="shared" si="9"/>
        <v>1958</v>
      </c>
      <c r="C1064" s="41">
        <f ca="1">'StockBond Returns'!W1054</f>
        <v>1.3477908906450569E-2</v>
      </c>
      <c r="D1064" s="217">
        <f>'StockBond Returns'!M1054</f>
        <v>14.523768520000001</v>
      </c>
      <c r="E1064" s="41">
        <f t="shared" si="0"/>
        <v>5.1926326701053759E-2</v>
      </c>
      <c r="F1064" s="138">
        <f t="shared" ca="1" si="3"/>
        <v>88.2577668175865</v>
      </c>
      <c r="G1064" s="218">
        <f>'StockBond Returns'!C1054</f>
        <v>1958.3333333332539</v>
      </c>
      <c r="H1064" s="138">
        <f t="shared" ca="1" si="1"/>
        <v>0.38190846947295154</v>
      </c>
      <c r="I1064" s="138">
        <f t="shared" ca="1" si="4"/>
        <v>4.545639069710953</v>
      </c>
      <c r="J1064" s="41">
        <f t="shared" ca="1" si="5"/>
        <v>-0.235765647111707</v>
      </c>
      <c r="K1064" s="41">
        <f t="shared" ca="1" si="6"/>
        <v>-0.235765647111707</v>
      </c>
      <c r="L1064" s="41">
        <f t="shared" ca="1" si="7"/>
        <v>-4.0646126235545976E-2</v>
      </c>
      <c r="M1064" s="41">
        <f t="shared" ca="1" si="10"/>
        <v>6.1753903523795728E-3</v>
      </c>
      <c r="N1064" s="219">
        <f t="shared" ca="1" si="11"/>
        <v>2.4250089853065131E-2</v>
      </c>
    </row>
    <row r="1065" spans="1:14" ht="13" x14ac:dyDescent="0.15">
      <c r="A1065" s="166">
        <f t="shared" si="8"/>
        <v>6</v>
      </c>
      <c r="B1065" s="166">
        <f t="shared" si="9"/>
        <v>1958</v>
      </c>
      <c r="C1065" s="41">
        <f ca="1">'StockBond Returns'!W1055</f>
        <v>2.2681229278615885E-2</v>
      </c>
      <c r="D1065" s="217">
        <f>'StockBond Returns'!M1055</f>
        <v>14.7958108</v>
      </c>
      <c r="E1065" s="41">
        <f t="shared" si="0"/>
        <v>5.1293349128254603E-2</v>
      </c>
      <c r="F1065" s="138">
        <f t="shared" ca="1" si="3"/>
        <v>89.868990839362283</v>
      </c>
      <c r="G1065" s="218">
        <f>'StockBond Returns'!C1055</f>
        <v>1958.4166666665872</v>
      </c>
      <c r="H1065" s="138">
        <f t="shared" ca="1" si="1"/>
        <v>0.38414012691061039</v>
      </c>
      <c r="I1065" s="138">
        <f t="shared" ca="1" si="4"/>
        <v>4.5517066234497543</v>
      </c>
      <c r="J1065" s="41">
        <f t="shared" ca="1" si="5"/>
        <v>-0.23927276094083427</v>
      </c>
      <c r="K1065" s="41">
        <f t="shared" ca="1" si="6"/>
        <v>-0.23927276094083427</v>
      </c>
      <c r="L1065" s="41">
        <f t="shared" ca="1" si="7"/>
        <v>-4.2584084931041377E-2</v>
      </c>
      <c r="M1065" s="41">
        <f t="shared" ca="1" si="10"/>
        <v>6.9696807095642743E-3</v>
      </c>
      <c r="N1065" s="219">
        <f t="shared" ca="1" si="11"/>
        <v>2.429153544657052E-2</v>
      </c>
    </row>
    <row r="1066" spans="1:14" ht="13" x14ac:dyDescent="0.15">
      <c r="A1066" s="166">
        <f t="shared" si="8"/>
        <v>7</v>
      </c>
      <c r="B1066" s="166">
        <f t="shared" si="9"/>
        <v>1958</v>
      </c>
      <c r="C1066" s="41">
        <f ca="1">'StockBond Returns'!W1056</f>
        <v>3.2077843887993125E-2</v>
      </c>
      <c r="D1066" s="217">
        <f>'StockBond Returns'!M1056</f>
        <v>15.351074390000001</v>
      </c>
      <c r="E1066" s="41">
        <f t="shared" si="0"/>
        <v>5.0071010164976469E-2</v>
      </c>
      <c r="F1066" s="138">
        <f t="shared" ca="1" si="3"/>
        <v>92.35533178394607</v>
      </c>
      <c r="G1066" s="218">
        <f>'StockBond Returns'!C1056</f>
        <v>1958.4999999999204</v>
      </c>
      <c r="H1066" s="138">
        <f t="shared" ca="1" si="1"/>
        <v>0.38536039637864489</v>
      </c>
      <c r="I1066" s="138">
        <f t="shared" ca="1" si="4"/>
        <v>4.5576641568084932</v>
      </c>
      <c r="J1066" s="41">
        <f t="shared" ca="1" si="5"/>
        <v>-0.24328237867055424</v>
      </c>
      <c r="K1066" s="41">
        <f t="shared" ca="1" si="6"/>
        <v>-0.24328237867055424</v>
      </c>
      <c r="L1066" s="41">
        <f t="shared" ca="1" si="7"/>
        <v>-4.4505859003756254E-2</v>
      </c>
      <c r="M1066" s="41">
        <f t="shared" ca="1" si="10"/>
        <v>8.1374621160390515E-3</v>
      </c>
      <c r="N1066" s="219">
        <f t="shared" ca="1" si="11"/>
        <v>2.4341260198318979E-2</v>
      </c>
    </row>
    <row r="1067" spans="1:14" ht="13" x14ac:dyDescent="0.15">
      <c r="A1067" s="166">
        <f t="shared" si="8"/>
        <v>8</v>
      </c>
      <c r="B1067" s="166">
        <f t="shared" si="9"/>
        <v>1958</v>
      </c>
      <c r="C1067" s="41">
        <f ca="1">'StockBond Returns'!W1057</f>
        <v>4.3574338659051427E-3</v>
      </c>
      <c r="D1067" s="217">
        <f>'StockBond Returns'!M1057</f>
        <v>15.642331459999999</v>
      </c>
      <c r="E1067" s="41">
        <f t="shared" si="0"/>
        <v>4.9464544497639741E-2</v>
      </c>
      <c r="F1067" s="138">
        <f t="shared" ca="1" si="3"/>
        <v>92.370724455537939</v>
      </c>
      <c r="G1067" s="218">
        <f>'StockBond Returns'!C1057</f>
        <v>1958.5833333332537</v>
      </c>
      <c r="H1067" s="138">
        <f t="shared" ca="1" si="1"/>
        <v>0.38075631750918132</v>
      </c>
      <c r="I1067" s="138">
        <f t="shared" ca="1" si="4"/>
        <v>4.5629769820961474</v>
      </c>
      <c r="J1067" s="41">
        <f t="shared" ca="1" si="5"/>
        <v>-0.24731805835384868</v>
      </c>
      <c r="K1067" s="41">
        <f t="shared" ca="1" si="6"/>
        <v>-0.24731805835384868</v>
      </c>
      <c r="L1067" s="41">
        <f t="shared" ca="1" si="7"/>
        <v>-4.6300238765832336E-2</v>
      </c>
      <c r="M1067" s="41">
        <f t="shared" ca="1" si="10"/>
        <v>9.3248322599350786E-3</v>
      </c>
      <c r="N1067" s="219">
        <f t="shared" ca="1" si="11"/>
        <v>2.4391115303401299E-2</v>
      </c>
    </row>
    <row r="1068" spans="1:14" ht="13" x14ac:dyDescent="0.15">
      <c r="A1068" s="166">
        <f t="shared" si="8"/>
        <v>9</v>
      </c>
      <c r="B1068" s="166">
        <f t="shared" si="9"/>
        <v>1958</v>
      </c>
      <c r="C1068" s="41">
        <f ca="1">'StockBond Returns'!W1058</f>
        <v>3.6553588065947357E-2</v>
      </c>
      <c r="D1068" s="217">
        <f>'StockBond Returns'!M1058</f>
        <v>16.289870799999999</v>
      </c>
      <c r="E1068" s="41">
        <f t="shared" si="0"/>
        <v>4.8193920543556437E-2</v>
      </c>
      <c r="F1068" s="138">
        <f t="shared" ca="1" si="3"/>
        <v>95.352531539545879</v>
      </c>
      <c r="G1068" s="218">
        <f>'StockBond Returns'!C1058</f>
        <v>1958.6666666665869</v>
      </c>
      <c r="H1068" s="138">
        <f t="shared" ca="1" si="1"/>
        <v>0.38295102738698611</v>
      </c>
      <c r="I1068" s="138">
        <f t="shared" ca="1" si="4"/>
        <v>4.5711892039495341</v>
      </c>
      <c r="J1068" s="41">
        <f t="shared" ca="1" si="5"/>
        <v>-0.25068080843100748</v>
      </c>
      <c r="K1068" s="41">
        <f t="shared" ca="1" si="6"/>
        <v>-0.25068080843100748</v>
      </c>
      <c r="L1068" s="41">
        <f t="shared" ca="1" si="7"/>
        <v>-4.8703007339588988E-2</v>
      </c>
      <c r="M1068" s="41">
        <f t="shared" ca="1" si="10"/>
        <v>1.1893839568025033E-2</v>
      </c>
      <c r="N1068" s="219">
        <f t="shared" ca="1" si="11"/>
        <v>2.4438341366405249E-2</v>
      </c>
    </row>
    <row r="1069" spans="1:14" ht="13" x14ac:dyDescent="0.15">
      <c r="A1069" s="166">
        <f t="shared" si="8"/>
        <v>10</v>
      </c>
      <c r="B1069" s="166">
        <f t="shared" si="9"/>
        <v>1958</v>
      </c>
      <c r="C1069" s="41">
        <f ca="1">'StockBond Returns'!W1059</f>
        <v>2.1135633826018914E-2</v>
      </c>
      <c r="D1069" s="217">
        <f>'StockBond Returns'!M1059</f>
        <v>16.68331117</v>
      </c>
      <c r="E1069" s="41">
        <f t="shared" si="0"/>
        <v>4.7470069784414384E-2</v>
      </c>
      <c r="F1069" s="138">
        <f t="shared" ca="1" si="3"/>
        <v>96.976822790474515</v>
      </c>
      <c r="G1069" s="218">
        <f>'StockBond Returns'!C1059</f>
        <v>1958.7499999999202</v>
      </c>
      <c r="H1069" s="138">
        <f t="shared" ca="1" si="1"/>
        <v>0.38362471211121774</v>
      </c>
      <c r="I1069" s="138">
        <f t="shared" ca="1" si="4"/>
        <v>4.5806384985818429</v>
      </c>
      <c r="J1069" s="41">
        <f t="shared" ca="1" si="5"/>
        <v>-0.25266860188451667</v>
      </c>
      <c r="K1069" s="41">
        <f t="shared" ca="1" si="6"/>
        <v>-0.25266860188451667</v>
      </c>
      <c r="L1069" s="41">
        <f t="shared" ca="1" si="7"/>
        <v>-5.1359614881320237E-2</v>
      </c>
      <c r="M1069" s="41">
        <f t="shared" ca="1" si="10"/>
        <v>1.4217951570429044E-2</v>
      </c>
      <c r="N1069" s="219">
        <f t="shared" ca="1" si="11"/>
        <v>2.4466905202077591E-2</v>
      </c>
    </row>
    <row r="1070" spans="1:14" ht="13" x14ac:dyDescent="0.15">
      <c r="A1070" s="166">
        <f t="shared" si="8"/>
        <v>11</v>
      </c>
      <c r="B1070" s="166">
        <f t="shared" si="9"/>
        <v>1958</v>
      </c>
      <c r="C1070" s="41">
        <f ca="1">'StockBond Returns'!W1060</f>
        <v>1.9109541850475198E-2</v>
      </c>
      <c r="D1070" s="217">
        <f>'StockBond Returns'!M1060</f>
        <v>17.05036716</v>
      </c>
      <c r="E1070" s="41">
        <f t="shared" si="0"/>
        <v>4.6824881705362642E-2</v>
      </c>
      <c r="F1070" s="138">
        <f t="shared" ca="1" si="3"/>
        <v>98.439049839513018</v>
      </c>
      <c r="G1070" s="218">
        <f>'StockBond Returns'!C1060</f>
        <v>1958.8333333332534</v>
      </c>
      <c r="H1070" s="138">
        <f t="shared" ca="1" si="1"/>
        <v>0.3841164053269579</v>
      </c>
      <c r="I1070" s="138">
        <f t="shared" ca="1" si="4"/>
        <v>4.5860026751821756</v>
      </c>
      <c r="J1070" s="41">
        <f t="shared" ca="1" si="5"/>
        <v>-0.25456471719912299</v>
      </c>
      <c r="K1070" s="41">
        <f t="shared" ca="1" si="6"/>
        <v>-0.25456471719912299</v>
      </c>
      <c r="L1070" s="41">
        <f t="shared" ca="1" si="7"/>
        <v>-5.3171150207260265E-2</v>
      </c>
      <c r="M1070" s="41">
        <f t="shared" ca="1" si="10"/>
        <v>1.4557241096205376E-2</v>
      </c>
      <c r="N1070" s="219">
        <f t="shared" ca="1" si="11"/>
        <v>2.4480861694056087E-2</v>
      </c>
    </row>
    <row r="1071" spans="1:14" ht="13" x14ac:dyDescent="0.15">
      <c r="A1071" s="166">
        <f t="shared" si="8"/>
        <v>12</v>
      </c>
      <c r="B1071" s="166">
        <f t="shared" si="9"/>
        <v>1958</v>
      </c>
      <c r="C1071" s="41">
        <f ca="1">'StockBond Returns'!W1061</f>
        <v>3.8984597911005357E-2</v>
      </c>
      <c r="D1071" s="217">
        <f>'StockBond Returns'!M1061</f>
        <v>17.916524769999999</v>
      </c>
      <c r="E1071" s="41">
        <f t="shared" si="0"/>
        <v>4.5407197764000304E-2</v>
      </c>
      <c r="F1071" s="138">
        <f t="shared" ca="1" si="3"/>
        <v>101.87756558730818</v>
      </c>
      <c r="G1071" s="218">
        <f>'StockBond Returns'!C1061</f>
        <v>1958.9166666665867</v>
      </c>
      <c r="H1071" s="138">
        <f t="shared" ca="1" si="1"/>
        <v>0.38549789736148449</v>
      </c>
      <c r="I1071" s="138">
        <f t="shared" ca="1" si="4"/>
        <v>4.5929075206358982</v>
      </c>
      <c r="J1071" s="41">
        <f t="shared" ca="1" si="5"/>
        <v>-0.2571254292048667</v>
      </c>
      <c r="K1071" s="41">
        <f t="shared" ca="1" si="6"/>
        <v>-0.2571254292048667</v>
      </c>
      <c r="L1071" s="41">
        <f t="shared" ca="1" si="7"/>
        <v>-5.5302679890581019E-2</v>
      </c>
      <c r="M1071" s="41">
        <f t="shared" ca="1" si="10"/>
        <v>1.558589955442824E-2</v>
      </c>
      <c r="N1071" s="219">
        <f t="shared" ca="1" si="11"/>
        <v>2.4490062687674608E-2</v>
      </c>
    </row>
    <row r="1072" spans="1:14" ht="13" x14ac:dyDescent="0.15">
      <c r="A1072" s="166">
        <f t="shared" si="8"/>
        <v>1</v>
      </c>
      <c r="B1072" s="166">
        <f t="shared" si="9"/>
        <v>1959</v>
      </c>
      <c r="C1072" s="41">
        <f ca="1">'StockBond Returns'!W1062</f>
        <v>4.0693247085424114E-3</v>
      </c>
      <c r="D1072" s="217">
        <f>'StockBond Returns'!M1062</f>
        <v>17.847798189999999</v>
      </c>
      <c r="E1072" s="41">
        <f t="shared" si="0"/>
        <v>4.5514660109735365E-2</v>
      </c>
      <c r="F1072" s="138">
        <f t="shared" ca="1" si="3"/>
        <v>101.90507186871845</v>
      </c>
      <c r="G1072" s="218">
        <f>'StockBond Returns'!C1062</f>
        <v>1958.99999999992</v>
      </c>
      <c r="H1072" s="138">
        <f t="shared" ca="1" si="1"/>
        <v>0.38651455913023963</v>
      </c>
      <c r="I1072" s="138">
        <f t="shared" ca="1" si="4"/>
        <v>4.5988014431492275</v>
      </c>
      <c r="J1072" s="41">
        <f t="shared" ca="1" si="5"/>
        <v>-0.25936663313946218</v>
      </c>
      <c r="K1072" s="41">
        <f t="shared" ca="1" si="6"/>
        <v>-0.25936663313946218</v>
      </c>
      <c r="L1072" s="41">
        <f t="shared" ca="1" si="7"/>
        <v>-5.7228341157286811E-2</v>
      </c>
      <c r="M1072" s="41">
        <f t="shared" ca="1" si="10"/>
        <v>1.565191777465702E-2</v>
      </c>
      <c r="N1072" s="219">
        <f t="shared" ca="1" si="11"/>
        <v>2.4491776672334327E-2</v>
      </c>
    </row>
    <row r="1073" spans="1:14" ht="13" x14ac:dyDescent="0.15">
      <c r="A1073" s="166">
        <f t="shared" si="8"/>
        <v>2</v>
      </c>
      <c r="B1073" s="166">
        <f t="shared" si="9"/>
        <v>1959</v>
      </c>
      <c r="C1073" s="41">
        <f ca="1">'StockBond Returns'!W1063</f>
        <v>3.8093192449281284E-3</v>
      </c>
      <c r="D1073" s="217">
        <f>'StockBond Returns'!M1063</f>
        <v>18.07044921</v>
      </c>
      <c r="E1073" s="41">
        <f t="shared" si="0"/>
        <v>4.5169483707317312E-2</v>
      </c>
      <c r="F1073" s="138">
        <f t="shared" ca="1" si="3"/>
        <v>101.90527390366498</v>
      </c>
      <c r="G1073" s="218">
        <f>'StockBond Returns'!C1063</f>
        <v>1959.0833333332532</v>
      </c>
      <c r="H1073" s="138">
        <f t="shared" ca="1" si="1"/>
        <v>0.38358405077344199</v>
      </c>
      <c r="I1073" s="138">
        <f t="shared" ca="1" si="4"/>
        <v>4.6024386632421441</v>
      </c>
      <c r="J1073" s="41">
        <f t="shared" ca="1" si="5"/>
        <v>-0.2617641598585867</v>
      </c>
      <c r="K1073" s="41">
        <f t="shared" ca="1" si="6"/>
        <v>-0.2617641598585867</v>
      </c>
      <c r="L1073" s="41">
        <f t="shared" ca="1" si="7"/>
        <v>-5.8696315072483074E-2</v>
      </c>
      <c r="M1073" s="41">
        <f t="shared" ca="1" si="10"/>
        <v>1.52795599627078E-2</v>
      </c>
      <c r="N1073" s="219">
        <f t="shared" ca="1" si="11"/>
        <v>2.4489046982740306E-2</v>
      </c>
    </row>
    <row r="1074" spans="1:14" ht="13" x14ac:dyDescent="0.15">
      <c r="A1074" s="166">
        <f t="shared" si="8"/>
        <v>3</v>
      </c>
      <c r="B1074" s="166">
        <f t="shared" si="9"/>
        <v>1959</v>
      </c>
      <c r="C1074" s="41">
        <f ca="1">'StockBond Returns'!W1064</f>
        <v>3.5706978766877071E-3</v>
      </c>
      <c r="D1074" s="217">
        <f>'StockBond Returns'!M1064</f>
        <v>17.967527329999999</v>
      </c>
      <c r="E1074" s="41">
        <f t="shared" si="0"/>
        <v>4.5327980490401737E-2</v>
      </c>
      <c r="F1074" s="138">
        <f t="shared" ca="1" si="3"/>
        <v>101.88419313528701</v>
      </c>
      <c r="G1074" s="218">
        <f>'StockBond Returns'!C1064</f>
        <v>1959.1666666665865</v>
      </c>
      <c r="H1074" s="138">
        <f t="shared" ca="1" si="1"/>
        <v>0.38485039322638431</v>
      </c>
      <c r="I1074" s="138">
        <f t="shared" ca="1" si="4"/>
        <v>4.606164003641144</v>
      </c>
      <c r="J1074" s="41">
        <f t="shared" ca="1" si="5"/>
        <v>-0.26381513340405738</v>
      </c>
      <c r="K1074" s="41">
        <f t="shared" ca="1" si="6"/>
        <v>-0.26381513340405738</v>
      </c>
      <c r="L1074" s="41">
        <f t="shared" ca="1" si="7"/>
        <v>-6.0186165413756432E-2</v>
      </c>
      <c r="M1074" s="41">
        <f t="shared" ca="1" si="10"/>
        <v>1.4929970157061989E-2</v>
      </c>
      <c r="N1074" s="219">
        <f t="shared" ca="1" si="11"/>
        <v>2.4482165863875884E-2</v>
      </c>
    </row>
    <row r="1075" spans="1:14" ht="13" x14ac:dyDescent="0.15">
      <c r="A1075" s="166">
        <f t="shared" si="8"/>
        <v>4</v>
      </c>
      <c r="B1075" s="166">
        <f t="shared" si="9"/>
        <v>1959</v>
      </c>
      <c r="C1075" s="41">
        <f ca="1">'StockBond Returns'!W1065</f>
        <v>2.9274340592614016E-2</v>
      </c>
      <c r="D1075" s="217">
        <f>'StockBond Returns'!M1065</f>
        <v>18.58891538</v>
      </c>
      <c r="E1075" s="41">
        <f t="shared" si="0"/>
        <v>4.4397750071957134E-2</v>
      </c>
      <c r="F1075" s="138">
        <f t="shared" ca="1" si="3"/>
        <v>104.47066907141816</v>
      </c>
      <c r="G1075" s="218">
        <f>'StockBond Returns'!C1065</f>
        <v>1959.2499999999197</v>
      </c>
      <c r="H1075" s="138">
        <f t="shared" ca="1" si="1"/>
        <v>0.38652188794024717</v>
      </c>
      <c r="I1075" s="138">
        <f t="shared" ca="1" si="4"/>
        <v>4.6098262435283468</v>
      </c>
      <c r="J1075" s="41">
        <f t="shared" ca="1" si="5"/>
        <v>-0.26504120326595082</v>
      </c>
      <c r="K1075" s="41">
        <f t="shared" ca="1" si="6"/>
        <v>-0.26504120326595082</v>
      </c>
      <c r="L1075" s="41">
        <f t="shared" ca="1" si="7"/>
        <v>-6.1664778546735466E-2</v>
      </c>
      <c r="M1075" s="41">
        <f t="shared" ca="1" si="10"/>
        <v>1.4641801834434309E-2</v>
      </c>
      <c r="N1075" s="219">
        <f t="shared" ca="1" si="11"/>
        <v>2.4469324225183275E-2</v>
      </c>
    </row>
    <row r="1076" spans="1:14" ht="13" x14ac:dyDescent="0.15">
      <c r="A1076" s="166">
        <f t="shared" si="8"/>
        <v>5</v>
      </c>
      <c r="B1076" s="166">
        <f t="shared" si="9"/>
        <v>1959</v>
      </c>
      <c r="C1076" s="41">
        <f ca="1">'StockBond Returns'!W1066</f>
        <v>1.1635508422907831E-2</v>
      </c>
      <c r="D1076" s="217">
        <f>'StockBond Returns'!M1066</f>
        <v>18.90880362</v>
      </c>
      <c r="E1076" s="41">
        <f t="shared" si="0"/>
        <v>4.3942709440968855E-2</v>
      </c>
      <c r="F1076" s="138">
        <f t="shared" ca="1" si="3"/>
        <v>105.29521915472245</v>
      </c>
      <c r="G1076" s="218">
        <f>'StockBond Returns'!C1066</f>
        <v>1959.333333333253</v>
      </c>
      <c r="H1076" s="138">
        <f t="shared" ca="1" si="1"/>
        <v>0.38557976840325892</v>
      </c>
      <c r="I1076" s="138">
        <f t="shared" ca="1" si="4"/>
        <v>4.6134975424586546</v>
      </c>
      <c r="J1076" s="41">
        <f t="shared" ca="1" si="5"/>
        <v>-0.26562070399261573</v>
      </c>
      <c r="K1076" s="41">
        <f t="shared" ca="1" si="6"/>
        <v>-0.26562606397508481</v>
      </c>
      <c r="L1076" s="41">
        <f t="shared" ca="1" si="7"/>
        <v>-6.3145067883466077E-2</v>
      </c>
      <c r="M1076" s="41">
        <f t="shared" ca="1" si="10"/>
        <v>1.4928257986839277E-2</v>
      </c>
      <c r="N1076" s="219">
        <f t="shared" ca="1" si="11"/>
        <v>2.4450078586390488E-2</v>
      </c>
    </row>
    <row r="1077" spans="1:14" ht="13" x14ac:dyDescent="0.15">
      <c r="A1077" s="166">
        <f t="shared" si="8"/>
        <v>6</v>
      </c>
      <c r="B1077" s="166">
        <f t="shared" si="9"/>
        <v>1959</v>
      </c>
      <c r="C1077" s="41">
        <f ca="1">'StockBond Returns'!W1067</f>
        <v>-2.9894457794558287E-3</v>
      </c>
      <c r="D1077" s="217">
        <f>'StockBond Returns'!M1067</f>
        <v>18.7728705</v>
      </c>
      <c r="E1077" s="41">
        <f t="shared" si="0"/>
        <v>4.4134179360050457E-2</v>
      </c>
      <c r="F1077" s="138">
        <f t="shared" ca="1" si="3"/>
        <v>104.59601770763152</v>
      </c>
      <c r="G1077" s="218">
        <f>'StockBond Returns'!C1067</f>
        <v>1959.4166666665863</v>
      </c>
      <c r="H1077" s="138">
        <f t="shared" ca="1" si="1"/>
        <v>0.38468828382130194</v>
      </c>
      <c r="I1077" s="138">
        <f t="shared" ca="1" si="4"/>
        <v>4.6140456993693464</v>
      </c>
      <c r="J1077" s="41">
        <f t="shared" ca="1" si="5"/>
        <v>-0.26570166672649598</v>
      </c>
      <c r="K1077" s="41">
        <f t="shared" ca="1" si="6"/>
        <v>-0.26571330891678946</v>
      </c>
      <c r="L1077" s="41">
        <f t="shared" ca="1" si="7"/>
        <v>-6.3992054537391985E-2</v>
      </c>
      <c r="M1077" s="41">
        <f t="shared" ca="1" si="10"/>
        <v>1.3695758772859001E-2</v>
      </c>
      <c r="N1077" s="219">
        <f t="shared" ca="1" si="11"/>
        <v>2.4424585802946722E-2</v>
      </c>
    </row>
    <row r="1078" spans="1:14" ht="13" x14ac:dyDescent="0.15">
      <c r="A1078" s="166">
        <f t="shared" si="8"/>
        <v>7</v>
      </c>
      <c r="B1078" s="166">
        <f t="shared" si="9"/>
        <v>1959</v>
      </c>
      <c r="C1078" s="41">
        <f ca="1">'StockBond Returns'!W1068</f>
        <v>2.6405531458848327E-2</v>
      </c>
      <c r="D1078" s="217">
        <f>'StockBond Returns'!M1068</f>
        <v>19.336595429999999</v>
      </c>
      <c r="E1078" s="41">
        <f t="shared" si="0"/>
        <v>4.335770601707211E-2</v>
      </c>
      <c r="F1078" s="138">
        <f t="shared" ca="1" si="3"/>
        <v>106.96308496127904</v>
      </c>
      <c r="G1078" s="218">
        <f>'StockBond Returns'!C1068</f>
        <v>1959.4999999999195</v>
      </c>
      <c r="H1078" s="138">
        <f t="shared" ca="1" si="1"/>
        <v>0.38647283270252025</v>
      </c>
      <c r="I1078" s="138">
        <f t="shared" ca="1" si="4"/>
        <v>4.6151581356932221</v>
      </c>
      <c r="J1078" s="41">
        <f t="shared" ca="1" si="5"/>
        <v>-0.26471149964855889</v>
      </c>
      <c r="K1078" s="41">
        <f t="shared" ca="1" si="6"/>
        <v>-0.26589030115915313</v>
      </c>
      <c r="L1078" s="41">
        <f t="shared" ca="1" si="7"/>
        <v>-6.4950274762235916E-2</v>
      </c>
      <c r="M1078" s="41">
        <f t="shared" ca="1" si="10"/>
        <v>1.2614790582768487E-2</v>
      </c>
      <c r="N1078" s="219">
        <f t="shared" ca="1" si="11"/>
        <v>2.4396282044826214E-2</v>
      </c>
    </row>
    <row r="1079" spans="1:14" ht="13" x14ac:dyDescent="0.15">
      <c r="A1079" s="166">
        <f t="shared" si="8"/>
        <v>8</v>
      </c>
      <c r="B1079" s="166">
        <f t="shared" si="9"/>
        <v>1959</v>
      </c>
      <c r="C1079" s="41">
        <f ca="1">'StockBond Returns'!W1069</f>
        <v>-1.0218451948323702E-2</v>
      </c>
      <c r="D1079" s="217">
        <f>'StockBond Returns'!M1069</f>
        <v>19.022638000000001</v>
      </c>
      <c r="E1079" s="41">
        <f t="shared" si="0"/>
        <v>4.3784472216734607E-2</v>
      </c>
      <c r="F1079" s="138">
        <f t="shared" ca="1" si="3"/>
        <v>105.48756413872552</v>
      </c>
      <c r="G1079" s="218">
        <f>'StockBond Returns'!C1069</f>
        <v>1959.5833333332528</v>
      </c>
      <c r="H1079" s="138">
        <f t="shared" ca="1" si="1"/>
        <v>0.38489311010358646</v>
      </c>
      <c r="I1079" s="138">
        <f t="shared" ca="1" si="4"/>
        <v>4.6192949282876281</v>
      </c>
      <c r="J1079" s="41">
        <f t="shared" ca="1" si="5"/>
        <v>-0.26403662493994995</v>
      </c>
      <c r="K1079" s="41">
        <f t="shared" ca="1" si="6"/>
        <v>-0.26654773040166579</v>
      </c>
      <c r="L1079" s="41">
        <f t="shared" ca="1" si="7"/>
        <v>-6.6516577762260387E-2</v>
      </c>
      <c r="M1079" s="41">
        <f t="shared" ca="1" si="10"/>
        <v>1.2342369118331531E-2</v>
      </c>
      <c r="N1079" s="219">
        <f t="shared" ca="1" si="11"/>
        <v>2.4368151418978457E-2</v>
      </c>
    </row>
    <row r="1080" spans="1:14" ht="13" x14ac:dyDescent="0.15">
      <c r="A1080" s="166">
        <f t="shared" si="8"/>
        <v>9</v>
      </c>
      <c r="B1080" s="166">
        <f t="shared" si="9"/>
        <v>1959</v>
      </c>
      <c r="C1080" s="41">
        <f ca="1">'StockBond Returns'!W1070</f>
        <v>-3.7930169181369572E-2</v>
      </c>
      <c r="D1080" s="217">
        <f>'StockBond Returns'!M1070</f>
        <v>18.069286009999999</v>
      </c>
      <c r="E1080" s="41">
        <f t="shared" si="0"/>
        <v>4.5171264914578665E-2</v>
      </c>
      <c r="F1080" s="138">
        <f t="shared" ca="1" si="3"/>
        <v>101.11610893509247</v>
      </c>
      <c r="G1080" s="218">
        <f>'StockBond Returns'!C1070</f>
        <v>1959.666666666586</v>
      </c>
      <c r="H1080" s="138">
        <f t="shared" ca="1" si="1"/>
        <v>0.38062854531987139</v>
      </c>
      <c r="I1080" s="138">
        <f t="shared" ca="1" si="4"/>
        <v>4.6169724462205126</v>
      </c>
      <c r="J1080" s="41">
        <f t="shared" ca="1" si="5"/>
        <v>-0.26265636884489307</v>
      </c>
      <c r="K1080" s="41">
        <f t="shared" ca="1" si="6"/>
        <v>-0.26617878088700664</v>
      </c>
      <c r="L1080" s="41">
        <f t="shared" ca="1" si="7"/>
        <v>-6.6775979706703015E-2</v>
      </c>
      <c r="M1080" s="41">
        <f t="shared" ca="1" si="10"/>
        <v>1.0015608680433052E-2</v>
      </c>
      <c r="N1080" s="219">
        <f t="shared" ca="1" si="11"/>
        <v>2.4341232809786412E-2</v>
      </c>
    </row>
    <row r="1081" spans="1:14" ht="13" x14ac:dyDescent="0.15">
      <c r="A1081" s="166">
        <f t="shared" si="8"/>
        <v>10</v>
      </c>
      <c r="B1081" s="166">
        <f t="shared" si="9"/>
        <v>1959</v>
      </c>
      <c r="C1081" s="41">
        <f ca="1">'StockBond Returns'!W1071</f>
        <v>1.0163125454599724E-2</v>
      </c>
      <c r="D1081" s="217">
        <f>'StockBond Returns'!M1071</f>
        <v>18.151594100000001</v>
      </c>
      <c r="E1081" s="41">
        <f t="shared" si="0"/>
        <v>4.504579004165811E-2</v>
      </c>
      <c r="F1081" s="138">
        <f t="shared" ca="1" si="3"/>
        <v>101.75926771470324</v>
      </c>
      <c r="G1081" s="218">
        <f>'StockBond Returns'!C1071</f>
        <v>1959.7499999999193</v>
      </c>
      <c r="H1081" s="138">
        <f t="shared" ca="1" si="1"/>
        <v>0.38198555068911677</v>
      </c>
      <c r="I1081" s="138">
        <f t="shared" ca="1" si="4"/>
        <v>4.6153332847984112</v>
      </c>
      <c r="J1081" s="41">
        <f t="shared" ca="1" si="5"/>
        <v>-0.26173527094615223</v>
      </c>
      <c r="K1081" s="41">
        <f t="shared" ca="1" si="6"/>
        <v>-0.26591816017797765</v>
      </c>
      <c r="L1081" s="41">
        <f t="shared" ca="1" si="7"/>
        <v>-6.7170552239777859E-2</v>
      </c>
      <c r="M1081" s="41">
        <f t="shared" ca="1" si="10"/>
        <v>7.5742249093242453E-3</v>
      </c>
      <c r="N1081" s="219">
        <f t="shared" ca="1" si="11"/>
        <v>2.4320471645802016E-2</v>
      </c>
    </row>
    <row r="1082" spans="1:14" ht="13" x14ac:dyDescent="0.15">
      <c r="A1082" s="166">
        <f t="shared" si="8"/>
        <v>11</v>
      </c>
      <c r="B1082" s="166">
        <f t="shared" si="9"/>
        <v>1959</v>
      </c>
      <c r="C1082" s="41">
        <f ca="1">'StockBond Returns'!W1072</f>
        <v>1.2611357109219862E-2</v>
      </c>
      <c r="D1082" s="217">
        <f>'StockBond Returns'!M1072</f>
        <v>18.40335262</v>
      </c>
      <c r="E1082" s="41">
        <f t="shared" si="0"/>
        <v>4.4668962651762747E-2</v>
      </c>
      <c r="F1082" s="138">
        <f t="shared" ca="1" si="3"/>
        <v>102.65578727214665</v>
      </c>
      <c r="G1082" s="218">
        <f>'StockBond Returns'!C1072</f>
        <v>1959.8333333332525</v>
      </c>
      <c r="H1082" s="138">
        <f t="shared" ca="1" si="1"/>
        <v>0.38212729397056838</v>
      </c>
      <c r="I1082" s="138">
        <f t="shared" ca="1" si="4"/>
        <v>4.6133441734420222</v>
      </c>
      <c r="J1082" s="41">
        <f t="shared" ca="1" si="5"/>
        <v>-0.2600118224715986</v>
      </c>
      <c r="K1082" s="41">
        <f t="shared" ca="1" si="6"/>
        <v>-0.26560164996993496</v>
      </c>
      <c r="L1082" s="41">
        <f t="shared" ca="1" si="7"/>
        <v>-6.7489797788419792E-2</v>
      </c>
      <c r="M1082" s="41">
        <f t="shared" ca="1" si="10"/>
        <v>5.9619455539807742E-3</v>
      </c>
      <c r="N1082" s="219">
        <f t="shared" ca="1" si="11"/>
        <v>2.430732096720083E-2</v>
      </c>
    </row>
    <row r="1083" spans="1:14" ht="13" x14ac:dyDescent="0.15">
      <c r="A1083" s="166">
        <f t="shared" si="8"/>
        <v>12</v>
      </c>
      <c r="B1083" s="166">
        <f t="shared" si="9"/>
        <v>1959</v>
      </c>
      <c r="C1083" s="41">
        <f ca="1">'StockBond Returns'!W1073</f>
        <v>1.8755637985175346E-2</v>
      </c>
      <c r="D1083" s="217">
        <f>'StockBond Returns'!M1073</f>
        <v>18.886471700000001</v>
      </c>
      <c r="E1083" s="41">
        <f t="shared" si="0"/>
        <v>4.3973976078867077E-2</v>
      </c>
      <c r="F1083" s="138">
        <f t="shared" ca="1" si="3"/>
        <v>104.19186772014568</v>
      </c>
      <c r="G1083" s="218">
        <f>'StockBond Returns'!C1073</f>
        <v>1959.9166666665858</v>
      </c>
      <c r="H1083" s="138">
        <f t="shared" ca="1" si="1"/>
        <v>0.3818108915615141</v>
      </c>
      <c r="I1083" s="138">
        <f t="shared" ca="1" si="4"/>
        <v>4.6096571676420517</v>
      </c>
      <c r="J1083" s="41">
        <f t="shared" ca="1" si="5"/>
        <v>-0.25773736530079361</v>
      </c>
      <c r="K1083" s="41">
        <f t="shared" ca="1" si="6"/>
        <v>-0.26501424598790846</v>
      </c>
      <c r="L1083" s="41">
        <f t="shared" ca="1" si="7"/>
        <v>-6.7460104820019295E-2</v>
      </c>
      <c r="M1083" s="41">
        <f t="shared" ca="1" si="10"/>
        <v>3.6468504821614012E-3</v>
      </c>
      <c r="N1083" s="219">
        <f t="shared" ca="1" si="11"/>
        <v>2.4302237302240324E-2</v>
      </c>
    </row>
    <row r="1084" spans="1:14" ht="13" x14ac:dyDescent="0.15">
      <c r="A1084" s="166">
        <f t="shared" si="8"/>
        <v>1</v>
      </c>
      <c r="B1084" s="166">
        <f t="shared" si="9"/>
        <v>1960</v>
      </c>
      <c r="C1084" s="41">
        <f ca="1">'StockBond Returns'!W1074</f>
        <v>-4.8247062604192946E-2</v>
      </c>
      <c r="D1084" s="217">
        <f>'StockBond Returns'!M1074</f>
        <v>17.684136280000001</v>
      </c>
      <c r="E1084" s="41">
        <f t="shared" si="0"/>
        <v>4.577392823055082E-2</v>
      </c>
      <c r="F1084" s="138">
        <f t="shared" ca="1" si="3"/>
        <v>98.801526517830638</v>
      </c>
      <c r="G1084" s="218">
        <f>'StockBond Returns'!C1074</f>
        <v>1959.9999999999191</v>
      </c>
      <c r="H1084" s="138">
        <f t="shared" ca="1" si="1"/>
        <v>0.3768778319913369</v>
      </c>
      <c r="I1084" s="138">
        <f t="shared" ca="1" si="4"/>
        <v>4.6000204405031484</v>
      </c>
      <c r="J1084" s="41">
        <f t="shared" ca="1" si="5"/>
        <v>-0.25609802234241974</v>
      </c>
      <c r="K1084" s="41">
        <f t="shared" ca="1" si="6"/>
        <v>-0.26347450127285654</v>
      </c>
      <c r="L1084" s="41">
        <f t="shared" ca="1" si="7"/>
        <v>-6.622171367496843E-2</v>
      </c>
      <c r="M1084" s="41">
        <f t="shared" ca="1" si="10"/>
        <v>2.6506848990770493E-4</v>
      </c>
      <c r="N1084" s="219">
        <f t="shared" ca="1" si="11"/>
        <v>2.430388175869546E-2</v>
      </c>
    </row>
    <row r="1085" spans="1:14" ht="13" x14ac:dyDescent="0.15">
      <c r="A1085" s="166">
        <f t="shared" si="8"/>
        <v>2</v>
      </c>
      <c r="B1085" s="166">
        <f t="shared" si="9"/>
        <v>1960</v>
      </c>
      <c r="C1085" s="41">
        <f ca="1">'StockBond Returns'!W1075</f>
        <v>1.2164837057080253E-2</v>
      </c>
      <c r="D1085" s="217">
        <f>'StockBond Returns'!M1075</f>
        <v>17.65222013</v>
      </c>
      <c r="E1085" s="41">
        <f t="shared" si="0"/>
        <v>4.5825048992010273E-2</v>
      </c>
      <c r="F1085" s="138">
        <f t="shared" ca="1" si="3"/>
        <v>99.621968499502898</v>
      </c>
      <c r="G1085" s="218">
        <f>'StockBond Returns'!C1075</f>
        <v>1960.0833333332523</v>
      </c>
      <c r="H1085" s="138">
        <f t="shared" ca="1" si="1"/>
        <v>0.38043179893085205</v>
      </c>
      <c r="I1085" s="138">
        <f t="shared" ca="1" si="4"/>
        <v>4.596868188660558</v>
      </c>
      <c r="J1085" s="41">
        <f t="shared" ca="1" si="5"/>
        <v>-0.25515566043916638</v>
      </c>
      <c r="K1085" s="41">
        <f t="shared" ca="1" si="6"/>
        <v>-0.26296943700623154</v>
      </c>
      <c r="L1085" s="41">
        <f t="shared" ca="1" si="7"/>
        <v>-6.6290087414512588E-2</v>
      </c>
      <c r="M1085" s="41">
        <f t="shared" ca="1" si="10"/>
        <v>-1.2103310851430127E-3</v>
      </c>
      <c r="N1085" s="219">
        <f t="shared" ca="1" si="11"/>
        <v>2.4315615915054746E-2</v>
      </c>
    </row>
    <row r="1086" spans="1:14" ht="13" x14ac:dyDescent="0.15">
      <c r="A1086" s="166">
        <f t="shared" si="8"/>
        <v>3</v>
      </c>
      <c r="B1086" s="166">
        <f t="shared" si="9"/>
        <v>1960</v>
      </c>
      <c r="C1086" s="41">
        <f ca="1">'StockBond Returns'!W1076</f>
        <v>-3.6389984259797494E-3</v>
      </c>
      <c r="D1086" s="217">
        <f>'StockBond Returns'!M1076</f>
        <v>17.386557369999998</v>
      </c>
      <c r="E1086" s="41">
        <f t="shared" si="0"/>
        <v>4.6257849490246736E-2</v>
      </c>
      <c r="F1086" s="138">
        <f t="shared" ca="1" si="3"/>
        <v>98.880396904726851</v>
      </c>
      <c r="G1086" s="218">
        <f>'StockBond Returns'!C1076</f>
        <v>1960.1666666665856</v>
      </c>
      <c r="H1086" s="138">
        <f t="shared" ca="1" si="1"/>
        <v>0.38116620979622612</v>
      </c>
      <c r="I1086" s="138">
        <f t="shared" ca="1" si="4"/>
        <v>4.5931840052304009</v>
      </c>
      <c r="J1086" s="41">
        <f t="shared" ca="1" si="5"/>
        <v>-0.25453899523440571</v>
      </c>
      <c r="K1086" s="41">
        <f t="shared" ca="1" si="6"/>
        <v>-0.26237826630969319</v>
      </c>
      <c r="L1086" s="41">
        <f t="shared" ca="1" si="7"/>
        <v>-6.624847666433642E-2</v>
      </c>
      <c r="M1086" s="41">
        <f t="shared" ca="1" si="10"/>
        <v>-2.8179627126785345E-3</v>
      </c>
      <c r="N1086" s="219">
        <f t="shared" ca="1" si="11"/>
        <v>2.4333134241175596E-2</v>
      </c>
    </row>
    <row r="1087" spans="1:14" ht="13" x14ac:dyDescent="0.15">
      <c r="A1087" s="166">
        <f t="shared" si="8"/>
        <v>4</v>
      </c>
      <c r="B1087" s="166">
        <f t="shared" si="9"/>
        <v>1960</v>
      </c>
      <c r="C1087" s="41">
        <f ca="1">'StockBond Returns'!W1077</f>
        <v>-1.5113339354250648E-2</v>
      </c>
      <c r="D1087" s="217">
        <f>'StockBond Returns'!M1077</f>
        <v>16.929360930000001</v>
      </c>
      <c r="E1087" s="41">
        <f t="shared" si="0"/>
        <v>4.7034487572650503E-2</v>
      </c>
      <c r="F1087" s="138">
        <f t="shared" ca="1" si="3"/>
        <v>97.010578395305529</v>
      </c>
      <c r="G1087" s="218">
        <f>'StockBond Returns'!C1077</f>
        <v>1960.2499999999188</v>
      </c>
      <c r="H1087" s="138">
        <f t="shared" ca="1" si="1"/>
        <v>0.38023690366246959</v>
      </c>
      <c r="I1087" s="138">
        <f t="shared" ca="1" si="4"/>
        <v>4.5868990209526226</v>
      </c>
      <c r="J1087" s="41">
        <f t="shared" ca="1" si="5"/>
        <v>-0.25447371911764216</v>
      </c>
      <c r="K1087" s="41">
        <f t="shared" ca="1" si="6"/>
        <v>-0.26136757455955562</v>
      </c>
      <c r="L1087" s="41">
        <f t="shared" ca="1" si="7"/>
        <v>-6.5677756151242161E-2</v>
      </c>
      <c r="M1087" s="41">
        <f t="shared" ca="1" si="10"/>
        <v>-4.9735546123699237E-3</v>
      </c>
      <c r="N1087" s="219">
        <f t="shared" ca="1" si="11"/>
        <v>2.4351101829506599E-2</v>
      </c>
    </row>
    <row r="1088" spans="1:14" ht="13" x14ac:dyDescent="0.15">
      <c r="A1088" s="166">
        <f t="shared" si="8"/>
        <v>5</v>
      </c>
      <c r="B1088" s="166">
        <f t="shared" si="9"/>
        <v>1960</v>
      </c>
      <c r="C1088" s="41">
        <f ca="1">'StockBond Returns'!W1078</f>
        <v>2.0885967636280981E-2</v>
      </c>
      <c r="D1088" s="217">
        <f>'StockBond Returns'!M1078</f>
        <v>17.446794700000002</v>
      </c>
      <c r="E1088" s="41">
        <f t="shared" si="0"/>
        <v>4.615855927106198E-2</v>
      </c>
      <c r="F1088" s="138">
        <f t="shared" ca="1" si="3"/>
        <v>98.648559676720296</v>
      </c>
      <c r="G1088" s="218">
        <f>'StockBond Returns'!C1078</f>
        <v>1960.3333333332521</v>
      </c>
      <c r="H1088" s="138">
        <f t="shared" ca="1" si="1"/>
        <v>0.37945628240356571</v>
      </c>
      <c r="I1088" s="138">
        <f t="shared" ca="1" si="4"/>
        <v>4.5807755349529291</v>
      </c>
      <c r="J1088" s="41">
        <f t="shared" ca="1" si="5"/>
        <v>-0.25387394680403952</v>
      </c>
      <c r="K1088" s="41">
        <f t="shared" ca="1" si="6"/>
        <v>-0.26038018600895052</v>
      </c>
      <c r="L1088" s="41">
        <f t="shared" ca="1" si="7"/>
        <v>-6.5135728418475702E-2</v>
      </c>
      <c r="M1088" s="41">
        <f t="shared" ca="1" si="10"/>
        <v>-7.092668242386635E-3</v>
      </c>
      <c r="N1088" s="219">
        <f t="shared" ca="1" si="11"/>
        <v>2.4369262891590561E-2</v>
      </c>
    </row>
    <row r="1089" spans="1:14" ht="13" x14ac:dyDescent="0.15">
      <c r="A1089" s="166">
        <f t="shared" si="8"/>
        <v>6</v>
      </c>
      <c r="B1089" s="166">
        <f t="shared" si="9"/>
        <v>1960</v>
      </c>
      <c r="C1089" s="41">
        <f ca="1">'StockBond Returns'!W1079</f>
        <v>1.9395505698476596E-2</v>
      </c>
      <c r="D1089" s="217">
        <f>'StockBond Returns'!M1079</f>
        <v>17.71753176</v>
      </c>
      <c r="E1089" s="41">
        <f t="shared" si="0"/>
        <v>4.5720635174975412E-2</v>
      </c>
      <c r="F1089" s="138">
        <f t="shared" ca="1" si="3"/>
        <v>100.1750823491854</v>
      </c>
      <c r="G1089" s="218">
        <f>'StockBond Returns'!C1079</f>
        <v>1960.4166666665853</v>
      </c>
      <c r="H1089" s="138">
        <f t="shared" ca="1" si="1"/>
        <v>0.3816723661425187</v>
      </c>
      <c r="I1089" s="138">
        <f t="shared" ca="1" si="4"/>
        <v>4.5777596172741468</v>
      </c>
      <c r="J1089" s="41">
        <f t="shared" ca="1" si="5"/>
        <v>-0.25431722843203397</v>
      </c>
      <c r="K1089" s="41">
        <f t="shared" ca="1" si="6"/>
        <v>-0.25989290999205883</v>
      </c>
      <c r="L1089" s="41">
        <f t="shared" ca="1" si="7"/>
        <v>-6.5226126371738524E-2</v>
      </c>
      <c r="M1089" s="41">
        <f t="shared" ca="1" si="10"/>
        <v>-7.8642658654549669E-3</v>
      </c>
      <c r="N1089" s="219">
        <f t="shared" ca="1" si="11"/>
        <v>2.4385640464749361E-2</v>
      </c>
    </row>
    <row r="1090" spans="1:14" ht="13" x14ac:dyDescent="0.15">
      <c r="A1090" s="166">
        <f t="shared" si="8"/>
        <v>7</v>
      </c>
      <c r="B1090" s="166">
        <f t="shared" si="9"/>
        <v>1960</v>
      </c>
      <c r="C1090" s="41">
        <f ca="1">'StockBond Returns'!W1080</f>
        <v>-9.682362915757298E-3</v>
      </c>
      <c r="D1090" s="217">
        <f>'StockBond Returns'!M1080</f>
        <v>17.280337809999999</v>
      </c>
      <c r="E1090" s="41">
        <f t="shared" si="0"/>
        <v>4.6434619536815644E-2</v>
      </c>
      <c r="F1090" s="138">
        <f t="shared" ca="1" si="3"/>
        <v>98.827173970986095</v>
      </c>
      <c r="G1090" s="218">
        <f>'StockBond Returns'!C1080</f>
        <v>1960.4999999999186</v>
      </c>
      <c r="H1090" s="138">
        <f t="shared" ca="1" si="1"/>
        <v>0.38241685193678582</v>
      </c>
      <c r="I1090" s="138">
        <f t="shared" ca="1" si="4"/>
        <v>4.5737036365084123</v>
      </c>
      <c r="J1090" s="41">
        <f t="shared" ca="1" si="5"/>
        <v>-0.25539915359817567</v>
      </c>
      <c r="K1090" s="41">
        <f t="shared" ca="1" si="6"/>
        <v>-0.25923657972664882</v>
      </c>
      <c r="L1090" s="41">
        <f t="shared" ca="1" si="7"/>
        <v>-6.5107098136972241E-2</v>
      </c>
      <c r="M1090" s="41">
        <f t="shared" ca="1" si="10"/>
        <v>-8.9822489210509282E-3</v>
      </c>
      <c r="N1090" s="219">
        <f t="shared" ca="1" si="11"/>
        <v>2.4395329569385674E-2</v>
      </c>
    </row>
    <row r="1091" spans="1:14" ht="13" x14ac:dyDescent="0.15">
      <c r="A1091" s="166">
        <f t="shared" si="8"/>
        <v>8</v>
      </c>
      <c r="B1091" s="166">
        <f t="shared" si="9"/>
        <v>1960</v>
      </c>
      <c r="C1091" s="41">
        <f ca="1">'StockBond Returns'!W1081</f>
        <v>2.1951651945555449E-2</v>
      </c>
      <c r="D1091" s="217">
        <f>'StockBond Returns'!M1081</f>
        <v>17.72212279</v>
      </c>
      <c r="E1091" s="41">
        <f t="shared" si="0"/>
        <v>4.5713324437754901E-2</v>
      </c>
      <c r="F1091" s="138">
        <f t="shared" ca="1" si="3"/>
        <v>100.60578216319142</v>
      </c>
      <c r="G1091" s="218">
        <f>'StockBond Returns'!C1081</f>
        <v>1960.5833333332519</v>
      </c>
      <c r="H1091" s="138">
        <f t="shared" ca="1" si="1"/>
        <v>0.38325206336167206</v>
      </c>
      <c r="I1091" s="138">
        <f t="shared" ca="1" si="4"/>
        <v>4.5720625897664977</v>
      </c>
      <c r="J1091" s="41">
        <f t="shared" ca="1" si="5"/>
        <v>-0.25774492119425074</v>
      </c>
      <c r="K1091" s="41">
        <f t="shared" ca="1" si="6"/>
        <v>-0.25897069810899775</v>
      </c>
      <c r="L1091" s="41">
        <f t="shared" ca="1" si="7"/>
        <v>-6.5486506895542362E-2</v>
      </c>
      <c r="M1091" s="41">
        <f t="shared" ca="1" si="10"/>
        <v>-1.0225010365086051E-2</v>
      </c>
      <c r="N1091" s="219">
        <f t="shared" ca="1" si="11"/>
        <v>2.4398773488715719E-2</v>
      </c>
    </row>
    <row r="1092" spans="1:14" ht="13" x14ac:dyDescent="0.15">
      <c r="A1092" s="166">
        <f t="shared" si="8"/>
        <v>9</v>
      </c>
      <c r="B1092" s="166">
        <f t="shared" si="9"/>
        <v>1960</v>
      </c>
      <c r="C1092" s="41">
        <f ca="1">'StockBond Returns'!W1082</f>
        <v>-4.2565674780807035E-2</v>
      </c>
      <c r="D1092" s="217">
        <f>'StockBond Returns'!M1082</f>
        <v>16.650681769999998</v>
      </c>
      <c r="E1092" s="41">
        <f t="shared" si="0"/>
        <v>4.7528800436319921E-2</v>
      </c>
      <c r="F1092" s="138">
        <f t="shared" ca="1" si="3"/>
        <v>95.956490477890753</v>
      </c>
      <c r="G1092" s="218">
        <f>'StockBond Returns'!C1082</f>
        <v>1960.6666666665851</v>
      </c>
      <c r="H1092" s="138">
        <f t="shared" ca="1" si="1"/>
        <v>0.38005807387444185</v>
      </c>
      <c r="I1092" s="138">
        <f t="shared" ca="1" si="4"/>
        <v>4.5714921183210677</v>
      </c>
      <c r="J1092" s="41">
        <f t="shared" ca="1" si="5"/>
        <v>-0.26033835785588966</v>
      </c>
      <c r="K1092" s="41">
        <f t="shared" ca="1" si="6"/>
        <v>-0.26033835785588966</v>
      </c>
      <c r="L1092" s="41">
        <f t="shared" ca="1" si="7"/>
        <v>-6.609139455193247E-2</v>
      </c>
      <c r="M1092" s="41">
        <f t="shared" ca="1" si="10"/>
        <v>-9.85068211456952E-3</v>
      </c>
      <c r="N1092" s="219">
        <f t="shared" ca="1" si="11"/>
        <v>2.4399196979807088E-2</v>
      </c>
    </row>
    <row r="1093" spans="1:14" ht="13" x14ac:dyDescent="0.15">
      <c r="A1093" s="166">
        <f t="shared" si="8"/>
        <v>10</v>
      </c>
      <c r="B1093" s="166">
        <f t="shared" si="9"/>
        <v>1960</v>
      </c>
      <c r="C1093" s="41">
        <f ca="1">'StockBond Returns'!W1083</f>
        <v>-5.1240351554893582E-3</v>
      </c>
      <c r="D1093" s="217">
        <f>'StockBond Returns'!M1083</f>
        <v>16.500028499999999</v>
      </c>
      <c r="E1093" s="41">
        <f t="shared" si="0"/>
        <v>4.7802977961522913E-2</v>
      </c>
      <c r="F1093" s="138">
        <f t="shared" ca="1" si="3"/>
        <v>95.086695404341881</v>
      </c>
      <c r="G1093" s="218">
        <f>'StockBond Returns'!C1083</f>
        <v>1960.7499999999184</v>
      </c>
      <c r="H1093" s="138">
        <f t="shared" ca="1" si="1"/>
        <v>0.37878560040398307</v>
      </c>
      <c r="I1093" s="138">
        <f t="shared" ca="1" si="4"/>
        <v>4.5682921680359341</v>
      </c>
      <c r="J1093" s="41">
        <f t="shared" ca="1" si="5"/>
        <v>-0.26298202840209228</v>
      </c>
      <c r="K1093" s="41">
        <f t="shared" ca="1" si="6"/>
        <v>-0.26298202840209228</v>
      </c>
      <c r="L1093" s="41">
        <f t="shared" ca="1" si="7"/>
        <v>-6.6167642295371421E-2</v>
      </c>
      <c r="M1093" s="41">
        <f t="shared" ca="1" si="10"/>
        <v>-1.0192355320777668E-2</v>
      </c>
      <c r="N1093" s="219">
        <f t="shared" ca="1" si="11"/>
        <v>2.4399497491980889E-2</v>
      </c>
    </row>
    <row r="1094" spans="1:14" ht="13" x14ac:dyDescent="0.15">
      <c r="A1094" s="166">
        <f t="shared" si="8"/>
        <v>11</v>
      </c>
      <c r="B1094" s="166">
        <f t="shared" si="9"/>
        <v>1960</v>
      </c>
      <c r="C1094" s="41">
        <f ca="1">'StockBond Returns'!W1084</f>
        <v>3.1401610139245278E-2</v>
      </c>
      <c r="D1094" s="217">
        <f>'StockBond Returns'!M1084</f>
        <v>17.16772585</v>
      </c>
      <c r="E1094" s="41">
        <f t="shared" si="0"/>
        <v>4.6624416615727818E-2</v>
      </c>
      <c r="F1094" s="138">
        <f t="shared" ca="1" si="3"/>
        <v>97.681890664703971</v>
      </c>
      <c r="G1094" s="218">
        <f>'StockBond Returns'!C1084</f>
        <v>1960.8333333332516</v>
      </c>
      <c r="H1094" s="138">
        <f t="shared" ca="1" si="1"/>
        <v>0.37953009718026104</v>
      </c>
      <c r="I1094" s="138">
        <f t="shared" ca="1" si="4"/>
        <v>4.5656949712456267</v>
      </c>
      <c r="J1094" s="41">
        <f t="shared" ca="1" si="5"/>
        <v>-0.26536831914186987</v>
      </c>
      <c r="K1094" s="41">
        <f t="shared" ca="1" si="6"/>
        <v>-0.26536831914186987</v>
      </c>
      <c r="L1094" s="41">
        <f t="shared" ca="1" si="7"/>
        <v>-6.6373099571338967E-2</v>
      </c>
      <c r="M1094" s="41">
        <f t="shared" ca="1" si="10"/>
        <v>-1.0328560021751976E-2</v>
      </c>
      <c r="N1094" s="219">
        <f t="shared" ca="1" si="11"/>
        <v>2.4403057029987022E-2</v>
      </c>
    </row>
    <row r="1095" spans="1:14" ht="13" x14ac:dyDescent="0.15">
      <c r="A1095" s="166">
        <f t="shared" si="8"/>
        <v>12</v>
      </c>
      <c r="B1095" s="166">
        <f t="shared" si="9"/>
        <v>1960</v>
      </c>
      <c r="C1095" s="41">
        <f ca="1">'StockBond Returns'!W1085</f>
        <v>3.7938872736682047E-2</v>
      </c>
      <c r="D1095" s="217">
        <f>'StockBond Returns'!M1085</f>
        <v>17.800168469999999</v>
      </c>
      <c r="E1095" s="41">
        <f t="shared" si="0"/>
        <v>4.5589621783225745E-2</v>
      </c>
      <c r="F1095" s="138">
        <f t="shared" ca="1" si="3"/>
        <v>100.99390244207373</v>
      </c>
      <c r="G1095" s="218">
        <f>'StockBond Returns'!C1085</f>
        <v>1960.9166666665849</v>
      </c>
      <c r="H1095" s="138">
        <f t="shared" ca="1" si="1"/>
        <v>0.38368948456217838</v>
      </c>
      <c r="I1095" s="138">
        <f t="shared" ca="1" si="4"/>
        <v>4.5675735642462909</v>
      </c>
      <c r="J1095" s="41">
        <f t="shared" ca="1" si="5"/>
        <v>-0.2684313513832407</v>
      </c>
      <c r="K1095" s="41">
        <f t="shared" ca="1" si="6"/>
        <v>-0.2684313513832407</v>
      </c>
      <c r="L1095" s="41">
        <f t="shared" ca="1" si="7"/>
        <v>-6.7499527939825943E-2</v>
      </c>
      <c r="M1095" s="41">
        <f t="shared" ca="1" si="10"/>
        <v>-9.1294432243618218E-3</v>
      </c>
      <c r="N1095" s="219">
        <f t="shared" ca="1" si="11"/>
        <v>2.4413890320497303E-2</v>
      </c>
    </row>
    <row r="1096" spans="1:14" ht="13" x14ac:dyDescent="0.15">
      <c r="A1096" s="166">
        <f t="shared" si="8"/>
        <v>1</v>
      </c>
      <c r="B1096" s="166">
        <f t="shared" si="9"/>
        <v>1961</v>
      </c>
      <c r="C1096" s="41">
        <f ca="1">'StockBond Returns'!W1086</f>
        <v>4.7627629176721836E-2</v>
      </c>
      <c r="D1096" s="217">
        <f>'StockBond Returns'!M1086</f>
        <v>19.107541220000002</v>
      </c>
      <c r="E1096" s="41">
        <f t="shared" si="0"/>
        <v>4.3667678731821674E-2</v>
      </c>
      <c r="F1096" s="138">
        <f t="shared" ca="1" si="3"/>
        <v>105.40203887164293</v>
      </c>
      <c r="G1096" s="218">
        <f>'StockBond Returns'!C1086</f>
        <v>1960.9999999999181</v>
      </c>
      <c r="H1096" s="138">
        <f t="shared" ca="1" si="1"/>
        <v>0.38355519759382362</v>
      </c>
      <c r="I1096" s="138">
        <f t="shared" ca="1" si="4"/>
        <v>4.5742509298487777</v>
      </c>
      <c r="J1096" s="41">
        <f t="shared" ca="1" si="5"/>
        <v>-0.270953283473784</v>
      </c>
      <c r="K1096" s="41">
        <f t="shared" ca="1" si="6"/>
        <v>-0.270953283473784</v>
      </c>
      <c r="L1096" s="41">
        <f t="shared" ca="1" si="7"/>
        <v>-6.9607285883187653E-2</v>
      </c>
      <c r="M1096" s="41">
        <f t="shared" ca="1" si="10"/>
        <v>-5.6020426403914358E-3</v>
      </c>
      <c r="N1096" s="219">
        <f t="shared" ca="1" si="11"/>
        <v>2.4428130639042991E-2</v>
      </c>
    </row>
    <row r="1097" spans="1:14" ht="13" x14ac:dyDescent="0.15">
      <c r="A1097" s="166">
        <f t="shared" si="8"/>
        <v>2</v>
      </c>
      <c r="B1097" s="166">
        <f t="shared" si="9"/>
        <v>1961</v>
      </c>
      <c r="C1097" s="41">
        <f ca="1">'StockBond Returns'!W1087</f>
        <v>2.3693730520086782E-2</v>
      </c>
      <c r="D1097" s="217">
        <f>'StockBond Returns'!M1087</f>
        <v>19.626924240000001</v>
      </c>
      <c r="E1097" s="41">
        <f t="shared" si="0"/>
        <v>4.2975209150753826E-2</v>
      </c>
      <c r="F1097" s="138">
        <f t="shared" ca="1" si="3"/>
        <v>107.50676332585017</v>
      </c>
      <c r="G1097" s="218">
        <f>'StockBond Returns'!C1087</f>
        <v>1961.0833333332514</v>
      </c>
      <c r="H1097" s="138">
        <f t="shared" ca="1" si="1"/>
        <v>0.38501046992075016</v>
      </c>
      <c r="I1097" s="138">
        <f t="shared" ca="1" si="4"/>
        <v>4.5788296008386755</v>
      </c>
      <c r="J1097" s="41">
        <f t="shared" ca="1" si="5"/>
        <v>-0.27254446095084317</v>
      </c>
      <c r="K1097" s="41">
        <f t="shared" ca="1" si="6"/>
        <v>-0.27254446095084317</v>
      </c>
      <c r="L1097" s="41">
        <f t="shared" ca="1" si="7"/>
        <v>-7.1289847187254618E-2</v>
      </c>
      <c r="M1097" s="41">
        <f t="shared" ca="1" si="10"/>
        <v>-3.92410377708452E-3</v>
      </c>
      <c r="N1097" s="219">
        <f t="shared" ca="1" si="11"/>
        <v>2.4444586644733646E-2</v>
      </c>
    </row>
    <row r="1098" spans="1:14" ht="13" x14ac:dyDescent="0.15">
      <c r="A1098" s="166">
        <f t="shared" si="8"/>
        <v>3</v>
      </c>
      <c r="B1098" s="166">
        <f t="shared" si="9"/>
        <v>1961</v>
      </c>
      <c r="C1098" s="41">
        <f ca="1">'StockBond Returns'!W1088</f>
        <v>2.2303184663717876E-2</v>
      </c>
      <c r="D1098" s="217">
        <f>'StockBond Returns'!M1088</f>
        <v>20.30226416</v>
      </c>
      <c r="E1098" s="41">
        <f t="shared" si="0"/>
        <v>4.2127795011411187E-2</v>
      </c>
      <c r="F1098" s="138">
        <f t="shared" ca="1" si="3"/>
        <v>109.51090909137636</v>
      </c>
      <c r="G1098" s="218">
        <f>'StockBond Returns'!C1088</f>
        <v>1961.1666666665847</v>
      </c>
      <c r="H1098" s="138">
        <f t="shared" ca="1" si="1"/>
        <v>0.38445442747623243</v>
      </c>
      <c r="I1098" s="138">
        <f t="shared" ca="1" si="4"/>
        <v>4.5821178185186824</v>
      </c>
      <c r="J1098" s="41">
        <f t="shared" ca="1" si="5"/>
        <v>-0.27355185042189023</v>
      </c>
      <c r="K1098" s="41">
        <f t="shared" ca="1" si="6"/>
        <v>-0.27355185042189023</v>
      </c>
      <c r="L1098" s="41">
        <f t="shared" ca="1" si="7"/>
        <v>-7.2712081313256904E-2</v>
      </c>
      <c r="M1098" s="41">
        <f t="shared" ca="1" si="10"/>
        <v>-2.4092626594356403E-3</v>
      </c>
      <c r="N1098" s="219">
        <f t="shared" ca="1" si="11"/>
        <v>2.446128959899194E-2</v>
      </c>
    </row>
    <row r="1099" spans="1:14" ht="13" x14ac:dyDescent="0.15">
      <c r="A1099" s="166">
        <f t="shared" si="8"/>
        <v>4</v>
      </c>
      <c r="B1099" s="166">
        <f t="shared" si="9"/>
        <v>1961</v>
      </c>
      <c r="C1099" s="41">
        <f ca="1">'StockBond Returns'!W1089</f>
        <v>5.6874369636216457E-3</v>
      </c>
      <c r="D1099" s="217">
        <f>'StockBond Returns'!M1089</f>
        <v>20.178488179999999</v>
      </c>
      <c r="E1099" s="41">
        <f t="shared" si="0"/>
        <v>4.2278863289449867E-2</v>
      </c>
      <c r="F1099" s="138">
        <f t="shared" ca="1" si="3"/>
        <v>109.74710449586459</v>
      </c>
      <c r="G1099" s="218">
        <f>'StockBond Returns'!C1089</f>
        <v>1961.2499999999179</v>
      </c>
      <c r="H1099" s="138">
        <f t="shared" ca="1" si="1"/>
        <v>0.38666523561613569</v>
      </c>
      <c r="I1099" s="138">
        <f t="shared" ca="1" si="4"/>
        <v>4.5885461504723484</v>
      </c>
      <c r="J1099" s="41">
        <f t="shared" ca="1" si="5"/>
        <v>-0.27442942473737353</v>
      </c>
      <c r="K1099" s="41">
        <f t="shared" ca="1" si="6"/>
        <v>-0.27456956925907217</v>
      </c>
      <c r="L1099" s="41">
        <f t="shared" ca="1" si="7"/>
        <v>-7.4767478544345956E-2</v>
      </c>
      <c r="M1099" s="41">
        <f t="shared" ca="1" si="10"/>
        <v>3.5909434940717411E-4</v>
      </c>
      <c r="N1099" s="219">
        <f t="shared" ca="1" si="11"/>
        <v>2.447383746344688E-2</v>
      </c>
    </row>
    <row r="1100" spans="1:14" ht="13" x14ac:dyDescent="0.15">
      <c r="A1100" s="166">
        <f t="shared" si="8"/>
        <v>5</v>
      </c>
      <c r="B1100" s="166">
        <f t="shared" si="9"/>
        <v>1961</v>
      </c>
      <c r="C1100" s="41">
        <f ca="1">'StockBond Returns'!W1090</f>
        <v>1.6917166145057498E-2</v>
      </c>
      <c r="D1100" s="217">
        <f>'StockBond Returns'!M1090</f>
        <v>20.61719205</v>
      </c>
      <c r="E1100" s="41">
        <f t="shared" si="0"/>
        <v>4.1751605106428641E-2</v>
      </c>
      <c r="F1100" s="138">
        <f t="shared" ca="1" si="3"/>
        <v>111.21050798091055</v>
      </c>
      <c r="G1100" s="218">
        <f>'StockBond Returns'!C1090</f>
        <v>1961.3333333332512</v>
      </c>
      <c r="H1100" s="138">
        <f t="shared" ca="1" si="1"/>
        <v>0.38693476774202568</v>
      </c>
      <c r="I1100" s="138">
        <f t="shared" ca="1" si="4"/>
        <v>4.5960246358108083</v>
      </c>
      <c r="J1100" s="41">
        <f t="shared" ca="1" si="5"/>
        <v>-0.27621989829667593</v>
      </c>
      <c r="K1100" s="41">
        <f t="shared" ca="1" si="6"/>
        <v>-0.27621989829667593</v>
      </c>
      <c r="L1100" s="41">
        <f t="shared" ca="1" si="7"/>
        <v>-7.703362818947268E-2</v>
      </c>
      <c r="M1100" s="41">
        <f t="shared" ca="1" si="10"/>
        <v>3.3289343128741766E-3</v>
      </c>
      <c r="N1100" s="219">
        <f t="shared" ca="1" si="11"/>
        <v>2.4483977230937266E-2</v>
      </c>
    </row>
    <row r="1101" spans="1:14" ht="13" x14ac:dyDescent="0.15">
      <c r="A1101" s="166">
        <f t="shared" si="8"/>
        <v>6</v>
      </c>
      <c r="B1101" s="166">
        <f t="shared" si="9"/>
        <v>1961</v>
      </c>
      <c r="C1101" s="41">
        <f ca="1">'StockBond Returns'!W1091</f>
        <v>-2.1873482242396401E-2</v>
      </c>
      <c r="D1101" s="217">
        <f>'StockBond Returns'!M1091</f>
        <v>20.0318592</v>
      </c>
      <c r="E1101" s="41">
        <f t="shared" si="0"/>
        <v>4.2460239337145503E-2</v>
      </c>
      <c r="F1101" s="138">
        <f t="shared" ca="1" si="3"/>
        <v>108.39947575245137</v>
      </c>
      <c r="G1101" s="218">
        <f>'StockBond Returns'!C1091</f>
        <v>1961.4166666665844</v>
      </c>
      <c r="H1101" s="138">
        <f t="shared" ca="1" si="1"/>
        <v>0.38355564037251549</v>
      </c>
      <c r="I1101" s="138">
        <f t="shared" ca="1" si="4"/>
        <v>4.5979079100408056</v>
      </c>
      <c r="J1101" s="41">
        <f t="shared" ca="1" si="5"/>
        <v>-0.27738628470483029</v>
      </c>
      <c r="K1101" s="41">
        <f t="shared" ca="1" si="6"/>
        <v>-0.27738628470483029</v>
      </c>
      <c r="L1101" s="41">
        <f t="shared" ca="1" si="7"/>
        <v>-7.8178917875603604E-2</v>
      </c>
      <c r="M1101" s="41">
        <f t="shared" ca="1" si="10"/>
        <v>4.4013435503753584E-3</v>
      </c>
      <c r="N1101" s="219">
        <f t="shared" ca="1" si="11"/>
        <v>2.4489802265284473E-2</v>
      </c>
    </row>
    <row r="1102" spans="1:14" ht="13" x14ac:dyDescent="0.15">
      <c r="A1102" s="166">
        <f t="shared" si="8"/>
        <v>7</v>
      </c>
      <c r="B1102" s="166">
        <f t="shared" si="9"/>
        <v>1961</v>
      </c>
      <c r="C1102" s="41">
        <f ca="1">'StockBond Returns'!W1092</f>
        <v>2.3586693343625467E-2</v>
      </c>
      <c r="D1102" s="217">
        <f>'StockBond Returns'!M1092</f>
        <v>20.553024690000001</v>
      </c>
      <c r="E1102" s="41">
        <f t="shared" si="0"/>
        <v>4.1827319581495624E-2</v>
      </c>
      <c r="F1102" s="138">
        <f t="shared" ca="1" si="3"/>
        <v>110.563658495992</v>
      </c>
      <c r="G1102" s="218">
        <f>'StockBond Returns'!C1092</f>
        <v>1961.4999999999177</v>
      </c>
      <c r="H1102" s="138">
        <f t="shared" ca="1" si="1"/>
        <v>0.3853817898342668</v>
      </c>
      <c r="I1102" s="138">
        <f t="shared" ca="1" si="4"/>
        <v>4.6008728479382865</v>
      </c>
      <c r="J1102" s="41">
        <f t="shared" ca="1" si="5"/>
        <v>-0.27856610066209642</v>
      </c>
      <c r="K1102" s="41">
        <f t="shared" ca="1" si="6"/>
        <v>-0.27856610066209642</v>
      </c>
      <c r="L1102" s="41">
        <f t="shared" ca="1" si="7"/>
        <v>-7.9542832641524508E-2</v>
      </c>
      <c r="M1102" s="41">
        <f t="shared" ca="1" si="10"/>
        <v>5.9403086839739938E-3</v>
      </c>
      <c r="N1102" s="219">
        <f t="shared" ca="1" si="11"/>
        <v>2.449127288217854E-2</v>
      </c>
    </row>
    <row r="1103" spans="1:14" ht="13" x14ac:dyDescent="0.15">
      <c r="A1103" s="166">
        <f t="shared" si="8"/>
        <v>8</v>
      </c>
      <c r="B1103" s="166">
        <f t="shared" si="9"/>
        <v>1961</v>
      </c>
      <c r="C1103" s="41">
        <f ca="1">'StockBond Returns'!W1093</f>
        <v>1.4545959270100078E-2</v>
      </c>
      <c r="D1103" s="217">
        <f>'StockBond Returns'!M1093</f>
        <v>21.028186080000001</v>
      </c>
      <c r="E1103" s="41">
        <f t="shared" si="0"/>
        <v>4.127760963774009E-2</v>
      </c>
      <c r="F1103" s="138">
        <f t="shared" ca="1" si="3"/>
        <v>111.78092543157531</v>
      </c>
      <c r="G1103" s="218">
        <f>'StockBond Returns'!C1093</f>
        <v>1961.5833333332509</v>
      </c>
      <c r="H1103" s="138">
        <f t="shared" ca="1" si="1"/>
        <v>0.38450411707582494</v>
      </c>
      <c r="I1103" s="138">
        <f t="shared" ca="1" si="4"/>
        <v>4.6021249016524397</v>
      </c>
      <c r="J1103" s="41">
        <f t="shared" ca="1" si="5"/>
        <v>-0.27821838027762502</v>
      </c>
      <c r="K1103" s="41">
        <f t="shared" ca="1" si="6"/>
        <v>-0.27876237390814795</v>
      </c>
      <c r="L1103" s="41">
        <f t="shared" ca="1" si="7"/>
        <v>-8.0563186546589116E-2</v>
      </c>
      <c r="M1103" s="41">
        <f t="shared" ca="1" si="10"/>
        <v>6.5752187980168131E-3</v>
      </c>
      <c r="N1103" s="219">
        <f t="shared" ca="1" si="11"/>
        <v>2.4483588481000081E-2</v>
      </c>
    </row>
    <row r="1104" spans="1:14" ht="13" x14ac:dyDescent="0.15">
      <c r="A1104" s="166">
        <f t="shared" si="8"/>
        <v>9</v>
      </c>
      <c r="B1104" s="166">
        <f t="shared" si="9"/>
        <v>1961</v>
      </c>
      <c r="C1104" s="41">
        <f ca="1">'StockBond Returns'!W1094</f>
        <v>-1.2673738700425924E-2</v>
      </c>
      <c r="D1104" s="217">
        <f>'StockBond Returns'!M1094</f>
        <v>20.554401989999999</v>
      </c>
      <c r="E1104" s="41">
        <f t="shared" si="0"/>
        <v>4.1825689467553322E-2</v>
      </c>
      <c r="F1104" s="138">
        <f t="shared" ca="1" si="3"/>
        <v>109.98461217859698</v>
      </c>
      <c r="G1104" s="218">
        <f>'StockBond Returns'!C1094</f>
        <v>1961.6666666665842</v>
      </c>
      <c r="H1104" s="138">
        <f t="shared" ca="1" si="1"/>
        <v>0.38334851959927335</v>
      </c>
      <c r="I1104" s="138">
        <f t="shared" ca="1" si="4"/>
        <v>4.6054153473772708</v>
      </c>
      <c r="J1104" s="41">
        <f t="shared" ca="1" si="5"/>
        <v>-0.277972824977199</v>
      </c>
      <c r="K1104" s="41">
        <f t="shared" ca="1" si="6"/>
        <v>-0.27927767884469679</v>
      </c>
      <c r="L1104" s="41">
        <f t="shared" ca="1" si="7"/>
        <v>-8.1988128161141316E-2</v>
      </c>
      <c r="M1104" s="41">
        <f t="shared" ca="1" si="10"/>
        <v>7.4206032031094438E-3</v>
      </c>
      <c r="N1104" s="219">
        <f t="shared" ca="1" si="11"/>
        <v>2.4469966680655052E-2</v>
      </c>
    </row>
    <row r="1105" spans="1:14" ht="13" x14ac:dyDescent="0.15">
      <c r="A1105" s="166">
        <f t="shared" si="8"/>
        <v>10</v>
      </c>
      <c r="B1105" s="166">
        <f t="shared" si="9"/>
        <v>1961</v>
      </c>
      <c r="C1105" s="41">
        <f ca="1">'StockBond Returns'!W1095</f>
        <v>2.4730977796995155E-2</v>
      </c>
      <c r="D1105" s="217">
        <f>'StockBond Returns'!M1095</f>
        <v>21.114969519999999</v>
      </c>
      <c r="E1105" s="41">
        <f t="shared" si="0"/>
        <v>4.1179882631438444E-2</v>
      </c>
      <c r="F1105" s="138">
        <f t="shared" ca="1" si="3"/>
        <v>112.31181007707099</v>
      </c>
      <c r="G1105" s="218">
        <f>'StockBond Returns'!C1095</f>
        <v>1961.7499999999175</v>
      </c>
      <c r="H1105" s="138">
        <f t="shared" ca="1" si="1"/>
        <v>0.38541559642484907</v>
      </c>
      <c r="I1105" s="138">
        <f t="shared" ca="1" si="4"/>
        <v>4.6120453433981359</v>
      </c>
      <c r="J1105" s="41">
        <f t="shared" ca="1" si="5"/>
        <v>-0.27776248180180108</v>
      </c>
      <c r="K1105" s="41">
        <f t="shared" ca="1" si="6"/>
        <v>-0.28031374544110366</v>
      </c>
      <c r="L1105" s="41">
        <f t="shared" ca="1" si="7"/>
        <v>-8.4073249276710338E-2</v>
      </c>
      <c r="M1105" s="41">
        <f t="shared" ca="1" si="10"/>
        <v>9.5775781742550858E-3</v>
      </c>
      <c r="N1105" s="219">
        <f t="shared" ca="1" si="11"/>
        <v>2.4452251089244922E-2</v>
      </c>
    </row>
    <row r="1106" spans="1:14" ht="13" x14ac:dyDescent="0.15">
      <c r="A1106" s="166">
        <f t="shared" si="8"/>
        <v>11</v>
      </c>
      <c r="B1106" s="166">
        <f t="shared" si="9"/>
        <v>1961</v>
      </c>
      <c r="C1106" s="41">
        <f ca="1">'StockBond Returns'!W1096</f>
        <v>3.1635514773821601E-2</v>
      </c>
      <c r="D1106" s="217">
        <f>'StockBond Returns'!M1096</f>
        <v>21.931760619999999</v>
      </c>
      <c r="E1106" s="41">
        <f t="shared" si="0"/>
        <v>4.0297987296288487E-2</v>
      </c>
      <c r="F1106" s="138">
        <f t="shared" ca="1" si="3"/>
        <v>115.46724358681921</v>
      </c>
      <c r="G1106" s="218">
        <f>'StockBond Returns'!C1096</f>
        <v>1961.8333333332507</v>
      </c>
      <c r="H1106" s="138">
        <f t="shared" ca="1" si="1"/>
        <v>0.38775812626659073</v>
      </c>
      <c r="I1106" s="138">
        <f t="shared" ca="1" si="4"/>
        <v>4.6202733724844656</v>
      </c>
      <c r="J1106" s="41">
        <f t="shared" ca="1" si="5"/>
        <v>-0.27872102306043389</v>
      </c>
      <c r="K1106" s="41">
        <f t="shared" ca="1" si="6"/>
        <v>-0.28159540108312853</v>
      </c>
      <c r="L1106" s="41">
        <f t="shared" ca="1" si="7"/>
        <v>-8.6471527738747445E-2</v>
      </c>
      <c r="M1106" s="41">
        <f t="shared" ca="1" si="10"/>
        <v>1.1954018300076807E-2</v>
      </c>
      <c r="N1106" s="219">
        <f t="shared" ca="1" si="11"/>
        <v>2.44306538588605E-2</v>
      </c>
    </row>
    <row r="1107" spans="1:14" ht="13" x14ac:dyDescent="0.15">
      <c r="A1107" s="166">
        <f t="shared" si="8"/>
        <v>12</v>
      </c>
      <c r="B1107" s="166">
        <f t="shared" si="9"/>
        <v>1961</v>
      </c>
      <c r="C1107" s="41">
        <f ca="1">'StockBond Returns'!W1097</f>
        <v>1.8601042493707985E-3</v>
      </c>
      <c r="D1107" s="217">
        <f>'StockBond Returns'!M1097</f>
        <v>21.801832099999999</v>
      </c>
      <c r="E1107" s="41">
        <f t="shared" si="0"/>
        <v>4.0433852426099551E-2</v>
      </c>
      <c r="F1107" s="138">
        <f t="shared" ca="1" si="3"/>
        <v>115.29354530047321</v>
      </c>
      <c r="G1107" s="218">
        <f>'StockBond Returns'!C1097</f>
        <v>1961.916666666584</v>
      </c>
      <c r="H1107" s="138">
        <f t="shared" ca="1" si="1"/>
        <v>0.3884801830300964</v>
      </c>
      <c r="I1107" s="138">
        <f t="shared" ca="1" si="4"/>
        <v>4.6250640709523836</v>
      </c>
      <c r="J1107" s="41">
        <f t="shared" ca="1" si="5"/>
        <v>-0.27822665783440959</v>
      </c>
      <c r="K1107" s="41">
        <f t="shared" ca="1" si="6"/>
        <v>-0.28233953343644913</v>
      </c>
      <c r="L1107" s="41">
        <f t="shared" ca="1" si="7"/>
        <v>-8.818561348642151E-2</v>
      </c>
      <c r="M1107" s="41">
        <f t="shared" ca="1" si="10"/>
        <v>1.2586662458184072E-2</v>
      </c>
      <c r="N1107" s="219">
        <f t="shared" ca="1" si="11"/>
        <v>2.4407383429660281E-2</v>
      </c>
    </row>
    <row r="1108" spans="1:14" ht="13" x14ac:dyDescent="0.15">
      <c r="A1108" s="166">
        <f t="shared" si="8"/>
        <v>1</v>
      </c>
      <c r="B1108" s="166">
        <f t="shared" si="9"/>
        <v>1962</v>
      </c>
      <c r="C1108" s="41">
        <f ca="1">'StockBond Returns'!W1098</f>
        <v>-2.7822720079345144E-2</v>
      </c>
      <c r="D1108" s="217">
        <f>'StockBond Returns'!M1098</f>
        <v>21.127343239999998</v>
      </c>
      <c r="E1108" s="41">
        <f t="shared" si="0"/>
        <v>4.1166013957370629E-2</v>
      </c>
      <c r="F1108" s="138">
        <f t="shared" ca="1" si="3"/>
        <v>111.70809365498157</v>
      </c>
      <c r="G1108" s="218">
        <f>'StockBond Returns'!C1098</f>
        <v>1961.9999999999172</v>
      </c>
      <c r="H1108" s="138">
        <f t="shared" ca="1" si="1"/>
        <v>0.38321474521268639</v>
      </c>
      <c r="I1108" s="138">
        <f t="shared" ca="1" si="4"/>
        <v>4.624723618571247</v>
      </c>
      <c r="J1108" s="41">
        <f t="shared" ca="1" si="5"/>
        <v>-0.27784972483949688</v>
      </c>
      <c r="K1108" s="41">
        <f t="shared" ca="1" si="6"/>
        <v>-0.28228670234104958</v>
      </c>
      <c r="L1108" s="41">
        <f t="shared" ca="1" si="7"/>
        <v>-8.8888360358969187E-2</v>
      </c>
      <c r="M1108" s="41">
        <f t="shared" ca="1" si="10"/>
        <v>1.1034088312277701E-2</v>
      </c>
      <c r="N1108" s="219">
        <f t="shared" ca="1" si="11"/>
        <v>2.4385363378987293E-2</v>
      </c>
    </row>
    <row r="1109" spans="1:14" ht="13" x14ac:dyDescent="0.15">
      <c r="A1109" s="166">
        <f t="shared" si="8"/>
        <v>2</v>
      </c>
      <c r="B1109" s="166">
        <f t="shared" si="9"/>
        <v>1962</v>
      </c>
      <c r="C1109" s="41">
        <f ca="1">'StockBond Returns'!W1099</f>
        <v>1.3965133352829246E-2</v>
      </c>
      <c r="D1109" s="217">
        <f>'StockBond Returns'!M1099</f>
        <v>21.37225969</v>
      </c>
      <c r="E1109" s="41">
        <f t="shared" si="0"/>
        <v>4.0894812118717996E-2</v>
      </c>
      <c r="F1109" s="138">
        <f t="shared" ca="1" si="3"/>
        <v>112.87954568923138</v>
      </c>
      <c r="G1109" s="218">
        <f>'StockBond Returns'!C1099</f>
        <v>1962.0833333332505</v>
      </c>
      <c r="H1109" s="138">
        <f t="shared" ca="1" si="1"/>
        <v>0.3846823177506134</v>
      </c>
      <c r="I1109" s="138">
        <f t="shared" ca="1" si="4"/>
        <v>4.6243954664011095</v>
      </c>
      <c r="J1109" s="41">
        <f t="shared" ca="1" si="5"/>
        <v>-0.2779107179817033</v>
      </c>
      <c r="K1109" s="41">
        <f t="shared" ca="1" si="6"/>
        <v>-0.28223577261891086</v>
      </c>
      <c r="L1109" s="41">
        <f t="shared" ca="1" si="7"/>
        <v>-8.9593739230555136E-2</v>
      </c>
      <c r="M1109" s="41">
        <f t="shared" ca="1" si="10"/>
        <v>9.9514219865461939E-3</v>
      </c>
      <c r="N1109" s="219">
        <f t="shared" ca="1" si="11"/>
        <v>2.4368674807683868E-2</v>
      </c>
    </row>
    <row r="1110" spans="1:14" ht="13" x14ac:dyDescent="0.15">
      <c r="A1110" s="166">
        <f t="shared" si="8"/>
        <v>3</v>
      </c>
      <c r="B1110" s="166">
        <f t="shared" si="9"/>
        <v>1962</v>
      </c>
      <c r="C1110" s="41">
        <f ca="1">'StockBond Returns'!W1100</f>
        <v>-1.6505184289792628E-3</v>
      </c>
      <c r="D1110" s="217">
        <f>'StockBond Returns'!M1100</f>
        <v>21.16249694</v>
      </c>
      <c r="E1110" s="41">
        <f t="shared" si="0"/>
        <v>4.1126701585243092E-2</v>
      </c>
      <c r="F1110" s="138">
        <f t="shared" ca="1" si="3"/>
        <v>112.30918852632063</v>
      </c>
      <c r="G1110" s="218">
        <f>'StockBond Returns'!C1100</f>
        <v>1962.1666666665838</v>
      </c>
      <c r="H1110" s="138">
        <f t="shared" ca="1" si="1"/>
        <v>0.38490887348356634</v>
      </c>
      <c r="I1110" s="138">
        <f t="shared" ca="1" si="4"/>
        <v>4.624849912408445</v>
      </c>
      <c r="J1110" s="41">
        <f t="shared" ca="1" si="5"/>
        <v>-0.2787490535010213</v>
      </c>
      <c r="K1110" s="41">
        <f t="shared" ca="1" si="6"/>
        <v>-0.28230630141303814</v>
      </c>
      <c r="L1110" s="41">
        <f t="shared" ca="1" si="7"/>
        <v>-9.0455083224361132E-2</v>
      </c>
      <c r="M1110" s="41">
        <f t="shared" ca="1" si="10"/>
        <v>9.3258391822794717E-3</v>
      </c>
      <c r="N1110" s="219">
        <f t="shared" ca="1" si="11"/>
        <v>2.4353959897548433E-2</v>
      </c>
    </row>
    <row r="1111" spans="1:14" ht="13" x14ac:dyDescent="0.15">
      <c r="A1111" s="166">
        <f t="shared" si="8"/>
        <v>4</v>
      </c>
      <c r="B1111" s="166">
        <f t="shared" si="9"/>
        <v>1962</v>
      </c>
      <c r="C1111" s="41">
        <f ca="1">'StockBond Returns'!W1101</f>
        <v>-4.5288904525834034E-2</v>
      </c>
      <c r="D1111" s="217">
        <f>'StockBond Returns'!M1101</f>
        <v>19.805288319999999</v>
      </c>
      <c r="E1111" s="41">
        <f t="shared" si="0"/>
        <v>4.2745782435546997E-2</v>
      </c>
      <c r="F1111" s="138">
        <f t="shared" ca="1" si="3"/>
        <v>106.85535163751697</v>
      </c>
      <c r="G1111" s="218">
        <f>'StockBond Returns'!C1101</f>
        <v>1962.249999999917</v>
      </c>
      <c r="H1111" s="138">
        <f t="shared" ca="1" si="1"/>
        <v>0.38063463443093098</v>
      </c>
      <c r="I1111" s="138">
        <f t="shared" ca="1" si="4"/>
        <v>4.6188193112232394</v>
      </c>
      <c r="J1111" s="41">
        <f t="shared" ca="1" si="5"/>
        <v>-0.27859642601421464</v>
      </c>
      <c r="K1111" s="41">
        <f t="shared" ca="1" si="6"/>
        <v>-0.28136923845870343</v>
      </c>
      <c r="L1111" s="41">
        <f t="shared" ca="1" si="7"/>
        <v>-9.0042880110805856E-2</v>
      </c>
      <c r="M1111" s="41">
        <f t="shared" ca="1" si="10"/>
        <v>6.5975495850194577E-3</v>
      </c>
      <c r="N1111" s="219">
        <f t="shared" ca="1" si="11"/>
        <v>2.4338899523397069E-2</v>
      </c>
    </row>
    <row r="1112" spans="1:14" ht="13" x14ac:dyDescent="0.15">
      <c r="A1112" s="166">
        <f t="shared" si="8"/>
        <v>5</v>
      </c>
      <c r="B1112" s="166">
        <f t="shared" si="9"/>
        <v>1962</v>
      </c>
      <c r="C1112" s="41">
        <f ca="1">'StockBond Returns'!W1102</f>
        <v>-6.3499782472452124E-2</v>
      </c>
      <c r="D1112" s="217">
        <f>'StockBond Returns'!M1102</f>
        <v>18.071106270000001</v>
      </c>
      <c r="E1112" s="41">
        <f t="shared" si="0"/>
        <v>4.5168477653194608E-2</v>
      </c>
      <c r="F1112" s="138">
        <f t="shared" ca="1" si="3"/>
        <v>99.713595634574176</v>
      </c>
      <c r="G1112" s="218">
        <f>'StockBond Returns'!C1102</f>
        <v>1962.3333333332503</v>
      </c>
      <c r="H1112" s="138">
        <f t="shared" ca="1" si="1"/>
        <v>0.37532594301166222</v>
      </c>
      <c r="I1112" s="138">
        <f t="shared" ca="1" si="4"/>
        <v>4.6072104864928765</v>
      </c>
      <c r="J1112" s="41">
        <f t="shared" ca="1" si="5"/>
        <v>-0.27763650483376334</v>
      </c>
      <c r="K1112" s="41">
        <f t="shared" ca="1" si="6"/>
        <v>-0.27955849884065509</v>
      </c>
      <c r="L1112" s="41">
        <f t="shared" ca="1" si="7"/>
        <v>-8.8526109944213949E-2</v>
      </c>
      <c r="M1112" s="41">
        <f t="shared" ca="1" si="10"/>
        <v>2.4338099919898326E-3</v>
      </c>
      <c r="N1112" s="219">
        <f t="shared" ca="1" si="11"/>
        <v>2.4329112421842745E-2</v>
      </c>
    </row>
    <row r="1113" spans="1:14" ht="13" x14ac:dyDescent="0.15">
      <c r="A1113" s="166">
        <f t="shared" si="8"/>
        <v>6</v>
      </c>
      <c r="B1113" s="166">
        <f t="shared" si="9"/>
        <v>1962</v>
      </c>
      <c r="C1113" s="41">
        <f ca="1">'StockBond Returns'!W1103</f>
        <v>-5.929763950912479E-2</v>
      </c>
      <c r="D1113" s="217">
        <f>'StockBond Returns'!M1103</f>
        <v>16.89714416</v>
      </c>
      <c r="E1113" s="41">
        <f t="shared" si="0"/>
        <v>4.7090799206390865E-2</v>
      </c>
      <c r="F1113" s="138">
        <f t="shared" ca="1" si="3"/>
        <v>93.447744785932016</v>
      </c>
      <c r="G1113" s="218">
        <f>'StockBond Returns'!C1103</f>
        <v>1962.4166666665835</v>
      </c>
      <c r="H1113" s="138">
        <f t="shared" ca="1" si="1"/>
        <v>0.36671074883369864</v>
      </c>
      <c r="I1113" s="138">
        <f t="shared" ca="1" si="4"/>
        <v>4.5903655949540596</v>
      </c>
      <c r="J1113" s="41">
        <f t="shared" ca="1" si="5"/>
        <v>-0.27547047269904312</v>
      </c>
      <c r="K1113" s="41">
        <f t="shared" ca="1" si="6"/>
        <v>-0.27691475321820802</v>
      </c>
      <c r="L1113" s="41">
        <f t="shared" ca="1" si="7"/>
        <v>-8.5954589540996773E-2</v>
      </c>
      <c r="M1113" s="41">
        <f t="shared" ca="1" si="10"/>
        <v>-1.640379762777644E-3</v>
      </c>
      <c r="N1113" s="219">
        <f t="shared" ca="1" si="11"/>
        <v>2.4327125458047289E-2</v>
      </c>
    </row>
    <row r="1114" spans="1:14" ht="13" x14ac:dyDescent="0.15">
      <c r="A1114" s="166">
        <f t="shared" si="8"/>
        <v>7</v>
      </c>
      <c r="B1114" s="166">
        <f t="shared" si="9"/>
        <v>1962</v>
      </c>
      <c r="C1114" s="41">
        <f ca="1">'StockBond Returns'!W1104</f>
        <v>4.9673499010979449E-2</v>
      </c>
      <c r="D1114" s="217">
        <f>'StockBond Returns'!M1104</f>
        <v>17.520438710000001</v>
      </c>
      <c r="E1114" s="41">
        <f t="shared" si="0"/>
        <v>4.6038098176424028E-2</v>
      </c>
      <c r="F1114" s="138">
        <f t="shared" ca="1" si="3"/>
        <v>97.704694689281069</v>
      </c>
      <c r="G1114" s="218">
        <f>'StockBond Returns'!C1104</f>
        <v>1962.4999999999168</v>
      </c>
      <c r="H1114" s="138">
        <f t="shared" ca="1" si="1"/>
        <v>0.37484486053355476</v>
      </c>
      <c r="I1114" s="138">
        <f t="shared" ca="1" si="4"/>
        <v>4.5798286656533476</v>
      </c>
      <c r="J1114" s="41">
        <f t="shared" ca="1" si="5"/>
        <v>-0.27374112908613157</v>
      </c>
      <c r="K1114" s="41">
        <f t="shared" ca="1" si="6"/>
        <v>-0.27525113244111055</v>
      </c>
      <c r="L1114" s="41">
        <f t="shared" ca="1" si="7"/>
        <v>-8.4616280693884161E-2</v>
      </c>
      <c r="M1114" s="41">
        <f t="shared" ca="1" si="10"/>
        <v>-4.5739543300722385E-3</v>
      </c>
      <c r="N1114" s="219">
        <f t="shared" ca="1" si="11"/>
        <v>2.433167067192319E-2</v>
      </c>
    </row>
    <row r="1115" spans="1:14" ht="13" x14ac:dyDescent="0.15">
      <c r="A1115" s="166">
        <f t="shared" si="8"/>
        <v>8</v>
      </c>
      <c r="B1115" s="166">
        <f t="shared" si="9"/>
        <v>1962</v>
      </c>
      <c r="C1115" s="41">
        <f ca="1">'StockBond Returns'!W1105</f>
        <v>1.3619295003190469E-2</v>
      </c>
      <c r="D1115" s="217">
        <f>'StockBond Returns'!M1105</f>
        <v>17.751419120000001</v>
      </c>
      <c r="E1115" s="41">
        <f t="shared" si="0"/>
        <v>4.5666762139972505E-2</v>
      </c>
      <c r="F1115" s="138">
        <f t="shared" ca="1" si="3"/>
        <v>98.655413766181439</v>
      </c>
      <c r="G1115" s="218">
        <f>'StockBond Returns'!C1105</f>
        <v>1962.58333333325</v>
      </c>
      <c r="H1115" s="138">
        <f t="shared" ca="1" si="1"/>
        <v>0.37543944285673142</v>
      </c>
      <c r="I1115" s="138">
        <f t="shared" ca="1" si="4"/>
        <v>4.5707639914342542</v>
      </c>
      <c r="J1115" s="41">
        <f t="shared" ca="1" si="5"/>
        <v>-0.27277288867132876</v>
      </c>
      <c r="K1115" s="41">
        <f t="shared" ca="1" si="6"/>
        <v>-0.27381382078218652</v>
      </c>
      <c r="L1115" s="41">
        <f t="shared" ca="1" si="7"/>
        <v>-8.3562001864171398E-2</v>
      </c>
      <c r="M1115" s="41">
        <f t="shared" ca="1" si="10"/>
        <v>-6.8144413479358512E-3</v>
      </c>
      <c r="N1115" s="219">
        <f t="shared" ca="1" si="11"/>
        <v>2.4336772463996355E-2</v>
      </c>
    </row>
    <row r="1116" spans="1:14" ht="13" x14ac:dyDescent="0.15">
      <c r="A1116" s="166">
        <f t="shared" si="8"/>
        <v>9</v>
      </c>
      <c r="B1116" s="166">
        <f t="shared" si="9"/>
        <v>1962</v>
      </c>
      <c r="C1116" s="41">
        <f ca="1">'StockBond Returns'!W1106</f>
        <v>-3.7461144663172803E-2</v>
      </c>
      <c r="D1116" s="217">
        <f>'StockBond Returns'!M1106</f>
        <v>16.571859979999999</v>
      </c>
      <c r="E1116" s="41">
        <f t="shared" si="0"/>
        <v>4.7671628326780013E-2</v>
      </c>
      <c r="F1116" s="138">
        <f t="shared" ca="1" si="3"/>
        <v>94.598293987705731</v>
      </c>
      <c r="G1116" s="218">
        <f>'StockBond Returns'!C1106</f>
        <v>1962.6666666665833</v>
      </c>
      <c r="H1116" s="138">
        <f t="shared" ca="1" si="1"/>
        <v>0.37580455927744799</v>
      </c>
      <c r="I1116" s="138">
        <f t="shared" ca="1" si="4"/>
        <v>4.5632200311124285</v>
      </c>
      <c r="J1116" s="41">
        <f t="shared" ca="1" si="5"/>
        <v>-0.27186965850920741</v>
      </c>
      <c r="K1116" s="41">
        <f t="shared" ca="1" si="6"/>
        <v>-0.27261328263479812</v>
      </c>
      <c r="L1116" s="41">
        <f t="shared" ca="1" si="7"/>
        <v>-8.2804618610787362E-2</v>
      </c>
      <c r="M1116" s="41">
        <f t="shared" ca="1" si="10"/>
        <v>-9.1621087528775957E-3</v>
      </c>
      <c r="N1116" s="219">
        <f t="shared" ca="1" si="11"/>
        <v>2.4341340482951831E-2</v>
      </c>
    </row>
    <row r="1117" spans="1:14" ht="13" x14ac:dyDescent="0.15">
      <c r="A1117" s="166">
        <f t="shared" si="8"/>
        <v>10</v>
      </c>
      <c r="B1117" s="166">
        <f t="shared" si="9"/>
        <v>1962</v>
      </c>
      <c r="C1117" s="41">
        <f ca="1">'StockBond Returns'!W1107</f>
        <v>7.9646847526773593E-3</v>
      </c>
      <c r="D1117" s="217">
        <f>'StockBond Returns'!M1107</f>
        <v>16.8441282</v>
      </c>
      <c r="E1117" s="41">
        <f t="shared" si="0"/>
        <v>4.7183934606956981E-2</v>
      </c>
      <c r="F1117" s="138">
        <f t="shared" ca="1" si="3"/>
        <v>94.97294185333817</v>
      </c>
      <c r="G1117" s="218">
        <f>'StockBond Returns'!C1107</f>
        <v>1962.7499999999166</v>
      </c>
      <c r="H1117" s="138">
        <f t="shared" ca="1" si="1"/>
        <v>0.37343308981985301</v>
      </c>
      <c r="I1117" s="138">
        <f t="shared" ca="1" si="4"/>
        <v>4.5512375245074326</v>
      </c>
      <c r="J1117" s="41">
        <f t="shared" ca="1" si="5"/>
        <v>-0.27079862803985566</v>
      </c>
      <c r="K1117" s="41">
        <f t="shared" ca="1" si="6"/>
        <v>-0.27079862803985566</v>
      </c>
      <c r="L1117" s="41">
        <f t="shared" ca="1" si="7"/>
        <v>-8.1147252691317839E-2</v>
      </c>
      <c r="M1117" s="41">
        <f t="shared" ca="1" si="10"/>
        <v>-1.3184566577981727E-2</v>
      </c>
      <c r="N1117" s="219">
        <f t="shared" ca="1" si="11"/>
        <v>2.4343853127989409E-2</v>
      </c>
    </row>
    <row r="1118" spans="1:14" ht="13" x14ac:dyDescent="0.15">
      <c r="A1118" s="166">
        <f t="shared" si="8"/>
        <v>11</v>
      </c>
      <c r="B1118" s="166">
        <f t="shared" si="9"/>
        <v>1962</v>
      </c>
      <c r="C1118" s="41">
        <f ca="1">'StockBond Returns'!W1108</f>
        <v>7.9133975904367049E-2</v>
      </c>
      <c r="D1118" s="217">
        <f>'StockBond Returns'!M1108</f>
        <v>18.51455867</v>
      </c>
      <c r="E1118" s="41">
        <f t="shared" si="0"/>
        <v>4.4505774693953323E-2</v>
      </c>
      <c r="F1118" s="138">
        <f t="shared" ca="1" si="3"/>
        <v>102.08554401057553</v>
      </c>
      <c r="G1118" s="218">
        <f>'StockBond Returns'!C1108</f>
        <v>1962.8333333332498</v>
      </c>
      <c r="H1118" s="138">
        <f t="shared" ca="1" si="1"/>
        <v>0.3786163517703609</v>
      </c>
      <c r="I1118" s="138">
        <f t="shared" ca="1" si="4"/>
        <v>4.5420957500112014</v>
      </c>
      <c r="J1118" s="41">
        <f t="shared" ca="1" si="5"/>
        <v>-0.26999649948127136</v>
      </c>
      <c r="K1118" s="41">
        <f t="shared" ca="1" si="6"/>
        <v>-0.26999649948127136</v>
      </c>
      <c r="L1118" s="41">
        <f t="shared" ca="1" si="7"/>
        <v>-8.0051386349433651E-2</v>
      </c>
      <c r="M1118" s="41">
        <f t="shared" ca="1" si="10"/>
        <v>-1.692056209029591E-2</v>
      </c>
      <c r="N1118" s="219">
        <f t="shared" ca="1" si="11"/>
        <v>2.4345061892757026E-2</v>
      </c>
    </row>
    <row r="1119" spans="1:14" ht="13" x14ac:dyDescent="0.15">
      <c r="A1119" s="166">
        <f t="shared" si="8"/>
        <v>12</v>
      </c>
      <c r="B1119" s="166">
        <f t="shared" si="9"/>
        <v>1962</v>
      </c>
      <c r="C1119" s="41">
        <f ca="1">'StockBond Returns'!W1109</f>
        <v>1.4013376072527867E-2</v>
      </c>
      <c r="D1119" s="217">
        <f>'StockBond Returns'!M1109</f>
        <v>18.722322139999999</v>
      </c>
      <c r="E1119" s="41">
        <f t="shared" si="0"/>
        <v>4.4206088927492414E-2</v>
      </c>
      <c r="F1119" s="138">
        <f t="shared" ca="1" si="3"/>
        <v>103.13218508526938</v>
      </c>
      <c r="G1119" s="218">
        <f>'StockBond Returns'!C1109</f>
        <v>1962.9166666665831</v>
      </c>
      <c r="H1119" s="138">
        <f t="shared" ca="1" si="1"/>
        <v>0.37992254543050213</v>
      </c>
      <c r="I1119" s="138">
        <f t="shared" ca="1" si="4"/>
        <v>4.5335381124116081</v>
      </c>
      <c r="J1119" s="41">
        <f t="shared" ca="1" si="5"/>
        <v>-0.27013128419195342</v>
      </c>
      <c r="K1119" s="41">
        <f t="shared" ca="1" si="6"/>
        <v>-0.27013128419195342</v>
      </c>
      <c r="L1119" s="41">
        <f t="shared" ca="1" si="7"/>
        <v>-7.9068379746544681E-2</v>
      </c>
      <c r="M1119" s="41">
        <f t="shared" ca="1" si="10"/>
        <v>-1.978912229899743E-2</v>
      </c>
      <c r="N1119" s="219">
        <f t="shared" ca="1" si="11"/>
        <v>2.4342767683968519E-2</v>
      </c>
    </row>
    <row r="1120" spans="1:14" ht="13" x14ac:dyDescent="0.15">
      <c r="A1120" s="166">
        <f t="shared" si="8"/>
        <v>1</v>
      </c>
      <c r="B1120" s="166">
        <f t="shared" si="9"/>
        <v>1963</v>
      </c>
      <c r="C1120" s="41">
        <f ca="1">'StockBond Returns'!W1110</f>
        <v>3.706245473629198E-2</v>
      </c>
      <c r="D1120" s="217">
        <f>'StockBond Returns'!M1110</f>
        <v>19.59669748</v>
      </c>
      <c r="E1120" s="41">
        <f t="shared" si="0"/>
        <v>4.3014503171276183E-2</v>
      </c>
      <c r="F1120" s="138">
        <f t="shared" ca="1" si="3"/>
        <v>106.56051361927324</v>
      </c>
      <c r="G1120" s="218">
        <f>'StockBond Returns'!C1110</f>
        <v>1962.9999999999163</v>
      </c>
      <c r="H1120" s="138">
        <f t="shared" ca="1" si="1"/>
        <v>0.38197062925075392</v>
      </c>
      <c r="I1120" s="138">
        <f t="shared" ca="1" si="4"/>
        <v>4.5322939964496749</v>
      </c>
      <c r="J1120" s="41">
        <f t="shared" ca="1" si="5"/>
        <v>-0.27027156546863973</v>
      </c>
      <c r="K1120" s="41">
        <f t="shared" ca="1" si="6"/>
        <v>-0.27027156546863973</v>
      </c>
      <c r="L1120" s="41">
        <f t="shared" ca="1" si="7"/>
        <v>-7.956501884595113E-2</v>
      </c>
      <c r="M1120" s="41">
        <f t="shared" ca="1" si="10"/>
        <v>-1.9985977486396744E-2</v>
      </c>
      <c r="N1120" s="219">
        <f t="shared" ca="1" si="11"/>
        <v>2.4337717054194612E-2</v>
      </c>
    </row>
    <row r="1121" spans="1:14" ht="13" x14ac:dyDescent="0.15">
      <c r="A1121" s="166">
        <f t="shared" si="8"/>
        <v>2</v>
      </c>
      <c r="B1121" s="166">
        <f t="shared" si="9"/>
        <v>1963</v>
      </c>
      <c r="C1121" s="41">
        <f ca="1">'StockBond Returns'!W1111</f>
        <v>-2.142933122476632E-2</v>
      </c>
      <c r="D1121" s="217">
        <f>'StockBond Returns'!M1111</f>
        <v>18.987777749999999</v>
      </c>
      <c r="E1121" s="41">
        <f t="shared" si="0"/>
        <v>4.383272869438342E-2</v>
      </c>
      <c r="F1121" s="138">
        <f t="shared" ca="1" si="3"/>
        <v>103.9032078233262</v>
      </c>
      <c r="G1121" s="218">
        <f>'StockBond Returns'!C1111</f>
        <v>1963.0833333332496</v>
      </c>
      <c r="H1121" s="138">
        <f t="shared" ca="1" si="1"/>
        <v>0.37953009324966619</v>
      </c>
      <c r="I1121" s="138">
        <f t="shared" ca="1" si="4"/>
        <v>4.5271417719487292</v>
      </c>
      <c r="J1121" s="41">
        <f t="shared" ca="1" si="5"/>
        <v>-0.26951187952569955</v>
      </c>
      <c r="K1121" s="41">
        <f t="shared" ca="1" si="6"/>
        <v>-0.26951187952569955</v>
      </c>
      <c r="L1121" s="41">
        <f t="shared" ca="1" si="7"/>
        <v>-7.9267218151138463E-2</v>
      </c>
      <c r="M1121" s="41">
        <f t="shared" ca="1" si="10"/>
        <v>-2.1030574733277962E-2</v>
      </c>
      <c r="N1121" s="219">
        <f t="shared" ca="1" si="11"/>
        <v>2.4332422350332616E-2</v>
      </c>
    </row>
    <row r="1122" spans="1:14" ht="13" x14ac:dyDescent="0.15">
      <c r="A1122" s="166">
        <f t="shared" si="8"/>
        <v>3</v>
      </c>
      <c r="B1122" s="166">
        <f t="shared" si="9"/>
        <v>1963</v>
      </c>
      <c r="C1122" s="41">
        <f ca="1">'StockBond Returns'!W1112</f>
        <v>2.8129137380880086E-2</v>
      </c>
      <c r="D1122" s="217">
        <f>'StockBond Returns'!M1112</f>
        <v>19.634644720000001</v>
      </c>
      <c r="E1122" s="41">
        <f t="shared" si="0"/>
        <v>4.2965192119860267E-2</v>
      </c>
      <c r="F1122" s="138">
        <f t="shared" ca="1" si="3"/>
        <v>106.43570948311981</v>
      </c>
      <c r="G1122" s="218">
        <f>'StockBond Returns'!C1112</f>
        <v>1963.1666666665828</v>
      </c>
      <c r="H1122" s="138">
        <f t="shared" ca="1" si="1"/>
        <v>0.381085892196323</v>
      </c>
      <c r="I1122" s="138">
        <f t="shared" ca="1" si="4"/>
        <v>4.5233187906614853</v>
      </c>
      <c r="J1122" s="41">
        <f t="shared" ca="1" si="5"/>
        <v>-0.2679654547059106</v>
      </c>
      <c r="K1122" s="41">
        <f t="shared" ca="1" si="6"/>
        <v>-0.26889449159785928</v>
      </c>
      <c r="L1122" s="41">
        <f t="shared" ca="1" si="7"/>
        <v>-7.9233668582824879E-2</v>
      </c>
      <c r="M1122" s="41">
        <f t="shared" ca="1" si="10"/>
        <v>-2.1953387389837764E-2</v>
      </c>
      <c r="N1122" s="219">
        <f t="shared" ca="1" si="11"/>
        <v>2.4326347133991556E-2</v>
      </c>
    </row>
    <row r="1123" spans="1:14" ht="13" x14ac:dyDescent="0.15">
      <c r="A1123" s="166">
        <f t="shared" si="8"/>
        <v>4</v>
      </c>
      <c r="B1123" s="166">
        <f t="shared" si="9"/>
        <v>1963</v>
      </c>
      <c r="C1123" s="41">
        <f ca="1">'StockBond Returns'!W1113</f>
        <v>4.009396031606012E-2</v>
      </c>
      <c r="D1123" s="217">
        <f>'StockBond Returns'!M1113</f>
        <v>20.45484862</v>
      </c>
      <c r="E1123" s="41">
        <f t="shared" si="0"/>
        <v>4.1944082148382092E-2</v>
      </c>
      <c r="F1123" s="138">
        <f t="shared" ca="1" si="3"/>
        <v>110.30677346051267</v>
      </c>
      <c r="G1123" s="218">
        <f>'StockBond Returns'!C1113</f>
        <v>1963.2499999999161</v>
      </c>
      <c r="H1123" s="138">
        <f t="shared" ca="1" si="1"/>
        <v>0.38555969729589307</v>
      </c>
      <c r="I1123" s="138">
        <f t="shared" ca="1" si="4"/>
        <v>4.5282438535264475</v>
      </c>
      <c r="J1123" s="41">
        <f t="shared" ca="1" si="5"/>
        <v>-0.26806357368037814</v>
      </c>
      <c r="K1123" s="41">
        <f t="shared" ca="1" si="6"/>
        <v>-0.26968966533546546</v>
      </c>
      <c r="L1123" s="41">
        <f t="shared" ca="1" si="7"/>
        <v>-8.097466904328332E-2</v>
      </c>
      <c r="M1123" s="41">
        <f t="shared" ca="1" si="10"/>
        <v>-1.9610088984581608E-2</v>
      </c>
      <c r="N1123" s="219">
        <f t="shared" ca="1" si="11"/>
        <v>2.4319936028817601E-2</v>
      </c>
    </row>
    <row r="1124" spans="1:14" ht="13" x14ac:dyDescent="0.15">
      <c r="A1124" s="166">
        <f t="shared" si="8"/>
        <v>5</v>
      </c>
      <c r="B1124" s="166">
        <f t="shared" si="9"/>
        <v>1963</v>
      </c>
      <c r="C1124" s="41">
        <f ca="1">'StockBond Returns'!W1114</f>
        <v>1.2174540173827597E-2</v>
      </c>
      <c r="D1124" s="217">
        <f>'StockBond Returns'!M1114</f>
        <v>20.700557159999999</v>
      </c>
      <c r="E1124" s="41">
        <f t="shared" si="0"/>
        <v>4.1653939245952162E-2</v>
      </c>
      <c r="F1124" s="138">
        <f t="shared" ca="1" si="3"/>
        <v>111.25945399613296</v>
      </c>
      <c r="G1124" s="218">
        <f>'StockBond Returns'!C1114</f>
        <v>1963.3333333332494</v>
      </c>
      <c r="H1124" s="138">
        <f t="shared" ca="1" si="1"/>
        <v>0.38619954477439428</v>
      </c>
      <c r="I1124" s="138">
        <f t="shared" ca="1" si="4"/>
        <v>4.5391174552891798</v>
      </c>
      <c r="J1124" s="41">
        <f t="shared" ca="1" si="5"/>
        <v>-0.26893714665859825</v>
      </c>
      <c r="K1124" s="41">
        <f t="shared" ca="1" si="6"/>
        <v>-0.27143914721615492</v>
      </c>
      <c r="L1124" s="41">
        <f t="shared" ca="1" si="7"/>
        <v>-8.3914566185844919E-2</v>
      </c>
      <c r="M1124" s="41">
        <f t="shared" ca="1" si="10"/>
        <v>-1.4779665787644669E-2</v>
      </c>
      <c r="N1124" s="219">
        <f t="shared" ca="1" si="11"/>
        <v>2.4317925892500349E-2</v>
      </c>
    </row>
    <row r="1125" spans="1:14" ht="13" x14ac:dyDescent="0.15">
      <c r="A1125" s="166">
        <f t="shared" si="8"/>
        <v>6</v>
      </c>
      <c r="B1125" s="166">
        <f t="shared" si="9"/>
        <v>1963</v>
      </c>
      <c r="C1125" s="41">
        <f ca="1">'StockBond Returns'!W1115</f>
        <v>-1.6461228100261502E-2</v>
      </c>
      <c r="D1125" s="217">
        <f>'StockBond Returns'!M1115</f>
        <v>20.020718420000001</v>
      </c>
      <c r="E1125" s="41">
        <f t="shared" si="0"/>
        <v>4.2474128775544712E-2</v>
      </c>
      <c r="F1125" s="138">
        <f t="shared" ca="1" si="3"/>
        <v>109.04814451961641</v>
      </c>
      <c r="G1125" s="218">
        <f>'StockBond Returns'!C1115</f>
        <v>1963.4166666665826</v>
      </c>
      <c r="H1125" s="138">
        <f t="shared" ca="1" si="1"/>
        <v>0.38597707775503315</v>
      </c>
      <c r="I1125" s="138">
        <f t="shared" ca="1" si="4"/>
        <v>4.5583837842105144</v>
      </c>
      <c r="J1125" s="41">
        <f t="shared" ca="1" si="5"/>
        <v>-0.27080818743572066</v>
      </c>
      <c r="K1125" s="41">
        <f t="shared" ca="1" si="6"/>
        <v>-0.27451846078285425</v>
      </c>
      <c r="L1125" s="41">
        <f t="shared" ca="1" si="7"/>
        <v>-8.8524918786112683E-2</v>
      </c>
      <c r="M1125" s="41">
        <f t="shared" ca="1" si="10"/>
        <v>-6.9671598224553266E-3</v>
      </c>
      <c r="N1125" s="219">
        <f t="shared" ca="1" si="11"/>
        <v>2.4321960547863217E-2</v>
      </c>
    </row>
    <row r="1126" spans="1:14" ht="13" x14ac:dyDescent="0.15">
      <c r="A1126" s="166">
        <f t="shared" si="8"/>
        <v>7</v>
      </c>
      <c r="B1126" s="166">
        <f t="shared" si="9"/>
        <v>1963</v>
      </c>
      <c r="C1126" s="41">
        <f ca="1">'StockBond Returns'!W1116</f>
        <v>-2.5835790026447641E-3</v>
      </c>
      <c r="D1126" s="217">
        <f>'StockBond Returns'!M1116</f>
        <v>19.98657884</v>
      </c>
      <c r="E1126" s="41">
        <f t="shared" si="0"/>
        <v>4.2516787715530815E-2</v>
      </c>
      <c r="F1126" s="138">
        <f t="shared" ca="1" si="3"/>
        <v>108.38143014767672</v>
      </c>
      <c r="G1126" s="218">
        <f>'StockBond Returns'!C1116</f>
        <v>1963.4999999999159</v>
      </c>
      <c r="H1126" s="138">
        <f t="shared" ca="1" si="1"/>
        <v>0.38400252149120023</v>
      </c>
      <c r="I1126" s="138">
        <f t="shared" ca="1" si="4"/>
        <v>4.5675414451681604</v>
      </c>
      <c r="J1126" s="41">
        <f t="shared" ca="1" si="5"/>
        <v>-0.27166512894849593</v>
      </c>
      <c r="K1126" s="41">
        <f t="shared" ca="1" si="6"/>
        <v>-0.27597301002930064</v>
      </c>
      <c r="L1126" s="41">
        <f t="shared" ca="1" si="7"/>
        <v>-9.1099355635620438E-2</v>
      </c>
      <c r="M1126" s="41">
        <f t="shared" ca="1" si="10"/>
        <v>-2.6828995978246395E-3</v>
      </c>
      <c r="N1126" s="219">
        <f t="shared" ca="1" si="11"/>
        <v>2.4327449301708395E-2</v>
      </c>
    </row>
    <row r="1127" spans="1:14" ht="13" x14ac:dyDescent="0.15">
      <c r="A1127" s="166">
        <f t="shared" si="8"/>
        <v>8</v>
      </c>
      <c r="B1127" s="166">
        <f t="shared" si="9"/>
        <v>1963</v>
      </c>
      <c r="C1127" s="41">
        <f ca="1">'StockBond Returns'!W1117</f>
        <v>3.6834123030740532E-2</v>
      </c>
      <c r="D1127" s="217">
        <f>'StockBond Returns'!M1117</f>
        <v>20.95719738</v>
      </c>
      <c r="E1127" s="41">
        <f t="shared" si="0"/>
        <v>4.1358151972036253E-2</v>
      </c>
      <c r="F1127" s="138">
        <f t="shared" ca="1" si="3"/>
        <v>111.97541816237194</v>
      </c>
      <c r="G1127" s="218">
        <f>'StockBond Returns'!C1117</f>
        <v>1963.5833333332491</v>
      </c>
      <c r="H1127" s="138">
        <f t="shared" ca="1" si="1"/>
        <v>0.38592469679097391</v>
      </c>
      <c r="I1127" s="138">
        <f t="shared" ca="1" si="4"/>
        <v>4.5780266991024021</v>
      </c>
      <c r="J1127" s="41">
        <f t="shared" ca="1" si="5"/>
        <v>-0.2719988910399489</v>
      </c>
      <c r="K1127" s="41">
        <f t="shared" ca="1" si="6"/>
        <v>-0.27763128057773934</v>
      </c>
      <c r="L1127" s="41">
        <f t="shared" ca="1" si="7"/>
        <v>-9.3928165456450663E-2</v>
      </c>
      <c r="M1127" s="41">
        <f t="shared" ca="1" si="10"/>
        <v>1.5889482987436754E-3</v>
      </c>
      <c r="N1127" s="219">
        <f t="shared" ca="1" si="11"/>
        <v>2.4333607268173643E-2</v>
      </c>
    </row>
    <row r="1128" spans="1:14" ht="13" x14ac:dyDescent="0.15">
      <c r="A1128" s="166">
        <f t="shared" si="8"/>
        <v>9</v>
      </c>
      <c r="B1128" s="166">
        <f t="shared" si="9"/>
        <v>1963</v>
      </c>
      <c r="C1128" s="41">
        <f ca="1">'StockBond Returns'!W1118</f>
        <v>-5.5833626008160598E-3</v>
      </c>
      <c r="D1128" s="217">
        <f>'StockBond Returns'!M1118</f>
        <v>20.629482750000001</v>
      </c>
      <c r="E1128" s="41">
        <f t="shared" si="0"/>
        <v>4.173715640664815E-2</v>
      </c>
      <c r="F1128" s="138">
        <f t="shared" ca="1" si="3"/>
        <v>110.96644886112122</v>
      </c>
      <c r="G1128" s="218">
        <f>'StockBond Returns'!C1118</f>
        <v>1963.6666666665824</v>
      </c>
      <c r="H1128" s="138">
        <f t="shared" ca="1" si="1"/>
        <v>0.385952002667245</v>
      </c>
      <c r="I1128" s="138">
        <f t="shared" ca="1" si="4"/>
        <v>4.5881741424921989</v>
      </c>
      <c r="J1128" s="41">
        <f t="shared" ca="1" si="5"/>
        <v>-0.27281601288115109</v>
      </c>
      <c r="K1128" s="41">
        <f t="shared" ca="1" si="6"/>
        <v>-0.27922890862306793</v>
      </c>
      <c r="L1128" s="41">
        <f t="shared" ca="1" si="7"/>
        <v>-9.6681677386767806E-2</v>
      </c>
      <c r="M1128" s="41">
        <f t="shared" ca="1" si="10"/>
        <v>5.4685312585478485E-3</v>
      </c>
      <c r="N1128" s="219">
        <f t="shared" ca="1" si="11"/>
        <v>2.433741999682772E-2</v>
      </c>
    </row>
    <row r="1129" spans="1:14" ht="13" x14ac:dyDescent="0.15">
      <c r="A1129" s="166">
        <f t="shared" si="8"/>
        <v>10</v>
      </c>
      <c r="B1129" s="166">
        <f t="shared" si="9"/>
        <v>1963</v>
      </c>
      <c r="C1129" s="41">
        <f ca="1">'StockBond Returns'!W1119</f>
        <v>2.449344226342888E-2</v>
      </c>
      <c r="D1129" s="217">
        <f>'StockBond Returns'!M1119</f>
        <v>21.171688530000001</v>
      </c>
      <c r="E1129" s="41">
        <f t="shared" si="0"/>
        <v>4.1116444162755686E-2</v>
      </c>
      <c r="F1129" s="138">
        <f t="shared" ca="1" si="3"/>
        <v>113.2889938737178</v>
      </c>
      <c r="G1129" s="218">
        <f>'StockBond Returns'!C1119</f>
        <v>1963.7499999999156</v>
      </c>
      <c r="H1129" s="138">
        <f t="shared" ca="1" si="1"/>
        <v>0.38817004923862403</v>
      </c>
      <c r="I1129" s="138">
        <f t="shared" ca="1" si="4"/>
        <v>4.6029111019109701</v>
      </c>
      <c r="J1129" s="41">
        <f t="shared" ca="1" si="5"/>
        <v>-0.27362184764741215</v>
      </c>
      <c r="K1129" s="41">
        <f t="shared" ca="1" si="6"/>
        <v>-0.2815365730746876</v>
      </c>
      <c r="L1129" s="41">
        <f t="shared" ca="1" si="7"/>
        <v>-0.10032288251864674</v>
      </c>
      <c r="M1129" s="41">
        <f t="shared" ca="1" si="10"/>
        <v>1.1353742169088354E-2</v>
      </c>
      <c r="N1129" s="219">
        <f t="shared" ca="1" si="11"/>
        <v>2.4341141255601616E-2</v>
      </c>
    </row>
    <row r="1130" spans="1:14" ht="13" x14ac:dyDescent="0.15">
      <c r="A1130" s="166">
        <f t="shared" si="8"/>
        <v>11</v>
      </c>
      <c r="B1130" s="166">
        <f t="shared" si="9"/>
        <v>1963</v>
      </c>
      <c r="C1130" s="41">
        <f ca="1">'StockBond Returns'!W1120</f>
        <v>-5.1635256271280782E-3</v>
      </c>
      <c r="D1130" s="217">
        <f>'StockBond Returns'!M1120</f>
        <v>21.01713874</v>
      </c>
      <c r="E1130" s="41">
        <f t="shared" si="0"/>
        <v>4.1290107977371621E-2</v>
      </c>
      <c r="F1130" s="138">
        <f t="shared" ca="1" si="3"/>
        <v>112.31785752733761</v>
      </c>
      <c r="G1130" s="218">
        <f>'StockBond Returns'!C1120</f>
        <v>1963.8333333332489</v>
      </c>
      <c r="H1130" s="138">
        <f t="shared" ca="1" si="1"/>
        <v>0.38646803875756763</v>
      </c>
      <c r="I1130" s="138">
        <f t="shared" ca="1" si="4"/>
        <v>4.6107627888981764</v>
      </c>
      <c r="J1130" s="41">
        <f t="shared" ca="1" si="5"/>
        <v>-0.27388841380202267</v>
      </c>
      <c r="K1130" s="41">
        <f t="shared" ca="1" si="6"/>
        <v>-0.28276004741033456</v>
      </c>
      <c r="L1130" s="41">
        <f t="shared" ca="1" si="7"/>
        <v>-0.10260892287711254</v>
      </c>
      <c r="M1130" s="41">
        <f t="shared" ca="1" si="10"/>
        <v>1.5117919715101902E-2</v>
      </c>
      <c r="N1130" s="219">
        <f t="shared" ca="1" si="11"/>
        <v>2.4337261456818075E-2</v>
      </c>
    </row>
    <row r="1131" spans="1:14" ht="13" x14ac:dyDescent="0.15">
      <c r="A1131" s="166">
        <f t="shared" si="8"/>
        <v>12</v>
      </c>
      <c r="B1131" s="166">
        <f t="shared" si="9"/>
        <v>1963</v>
      </c>
      <c r="C1131" s="41">
        <f ca="1">'StockBond Returns'!W1121</f>
        <v>1.6643881503817487E-2</v>
      </c>
      <c r="D1131" s="217">
        <f>'StockBond Returns'!M1121</f>
        <v>21.279705069999999</v>
      </c>
      <c r="E1131" s="41">
        <f t="shared" si="0"/>
        <v>4.0996566251987068E-2</v>
      </c>
      <c r="F1131" s="138">
        <f t="shared" ca="1" si="3"/>
        <v>113.7943622717856</v>
      </c>
      <c r="G1131" s="218">
        <f>'StockBond Returns'!C1121</f>
        <v>1963.9166666665822</v>
      </c>
      <c r="H1131" s="138">
        <f t="shared" ca="1" si="1"/>
        <v>0.38876484266482297</v>
      </c>
      <c r="I1131" s="138">
        <f t="shared" ca="1" si="4"/>
        <v>4.6196050861324984</v>
      </c>
      <c r="J1131" s="41">
        <f t="shared" ca="1" si="5"/>
        <v>-0.27435647961654719</v>
      </c>
      <c r="K1131" s="41">
        <f t="shared" ca="1" si="6"/>
        <v>-0.28413290260701951</v>
      </c>
      <c r="L1131" s="41">
        <f t="shared" ca="1" si="7"/>
        <v>-0.10508128996140798</v>
      </c>
      <c r="M1131" s="41">
        <f t="shared" ca="1" si="10"/>
        <v>1.8984504284912163E-2</v>
      </c>
      <c r="N1131" s="219">
        <f t="shared" ca="1" si="11"/>
        <v>2.4331645552445668E-2</v>
      </c>
    </row>
    <row r="1132" spans="1:14" ht="13" x14ac:dyDescent="0.15">
      <c r="A1132" s="166">
        <f t="shared" si="8"/>
        <v>1</v>
      </c>
      <c r="B1132" s="166">
        <f t="shared" si="9"/>
        <v>1964</v>
      </c>
      <c r="C1132" s="41">
        <f ca="1">'StockBond Returns'!W1122</f>
        <v>2.0777663494631112E-2</v>
      </c>
      <c r="D1132" s="217">
        <f>'StockBond Returns'!M1122</f>
        <v>21.794123419999998</v>
      </c>
      <c r="E1132" s="41">
        <f t="shared" si="0"/>
        <v>4.0441964233402516E-2</v>
      </c>
      <c r="F1132" s="138">
        <f t="shared" ca="1" si="3"/>
        <v>115.76190077091064</v>
      </c>
      <c r="G1132" s="218">
        <f>'StockBond Returns'!C1122</f>
        <v>1963.9999999999154</v>
      </c>
      <c r="H1132" s="138">
        <f t="shared" ca="1" si="1"/>
        <v>0.3901365542139883</v>
      </c>
      <c r="I1132" s="138">
        <f t="shared" ca="1" si="4"/>
        <v>4.6277710110957324</v>
      </c>
      <c r="J1132" s="41">
        <f t="shared" ca="1" si="5"/>
        <v>-0.2746060656686764</v>
      </c>
      <c r="K1132" s="41">
        <f t="shared" ca="1" si="6"/>
        <v>-0.28539608459829413</v>
      </c>
      <c r="L1132" s="41">
        <f t="shared" ca="1" si="7"/>
        <v>-0.10741621082899055</v>
      </c>
      <c r="M1132" s="41">
        <f t="shared" ca="1" si="10"/>
        <v>2.1065935864012397E-2</v>
      </c>
      <c r="N1132" s="219">
        <f t="shared" ca="1" si="11"/>
        <v>2.4319314690481084E-2</v>
      </c>
    </row>
    <row r="1133" spans="1:14" ht="13" x14ac:dyDescent="0.15">
      <c r="A1133" s="166">
        <f t="shared" si="8"/>
        <v>2</v>
      </c>
      <c r="B1133" s="166">
        <f t="shared" si="9"/>
        <v>1964</v>
      </c>
      <c r="C1133" s="41">
        <f ca="1">'StockBond Returns'!W1123</f>
        <v>1.0430259914014734E-2</v>
      </c>
      <c r="D1133" s="217">
        <f>'StockBond Returns'!M1123</f>
        <v>21.996295960000001</v>
      </c>
      <c r="E1133" s="41">
        <f t="shared" si="0"/>
        <v>4.0231099859232844E-2</v>
      </c>
      <c r="F1133" s="138">
        <f t="shared" ca="1" si="3"/>
        <v>116.57512170421522</v>
      </c>
      <c r="G1133" s="218">
        <f>'StockBond Returns'!C1123</f>
        <v>1964.0833333332487</v>
      </c>
      <c r="H1133" s="138">
        <f t="shared" ca="1" si="1"/>
        <v>0.3908287801987087</v>
      </c>
      <c r="I1133" s="138">
        <f t="shared" ca="1" si="4"/>
        <v>4.639069698044775</v>
      </c>
      <c r="J1133" s="41">
        <f t="shared" ca="1" si="5"/>
        <v>-0.27638378295786969</v>
      </c>
      <c r="K1133" s="41">
        <f t="shared" ca="1" si="6"/>
        <v>-0.28713653827936025</v>
      </c>
      <c r="L1133" s="41">
        <f t="shared" ca="1" si="7"/>
        <v>-0.11034900279086401</v>
      </c>
      <c r="M1133" s="41">
        <f t="shared" ca="1" si="10"/>
        <v>2.4723751040795383E-2</v>
      </c>
      <c r="N1133" s="219">
        <f t="shared" ca="1" si="11"/>
        <v>2.4300036526313327E-2</v>
      </c>
    </row>
    <row r="1134" spans="1:14" ht="13" x14ac:dyDescent="0.15">
      <c r="A1134" s="166">
        <f t="shared" si="8"/>
        <v>3</v>
      </c>
      <c r="B1134" s="166">
        <f t="shared" si="9"/>
        <v>1964</v>
      </c>
      <c r="C1134" s="41">
        <f ca="1">'StockBond Returns'!W1124</f>
        <v>1.2111706204956508E-2</v>
      </c>
      <c r="D1134" s="217">
        <f>'StockBond Returns'!M1124</f>
        <v>22.217881429999998</v>
      </c>
      <c r="E1134" s="41">
        <f t="shared" si="0"/>
        <v>4.0004395910803098E-2</v>
      </c>
      <c r="F1134" s="138">
        <f t="shared" ca="1" si="3"/>
        <v>117.59148294554281</v>
      </c>
      <c r="G1134" s="218">
        <f>'StockBond Returns'!C1124</f>
        <v>1964.1666666665819</v>
      </c>
      <c r="H1134" s="138">
        <f t="shared" ca="1" si="1"/>
        <v>0.39201468662432876</v>
      </c>
      <c r="I1134" s="138">
        <f t="shared" ca="1" si="4"/>
        <v>4.6499984924727791</v>
      </c>
      <c r="J1134" s="41">
        <f t="shared" ca="1" si="5"/>
        <v>-0.27939234593707141</v>
      </c>
      <c r="K1134" s="41">
        <f t="shared" ca="1" si="6"/>
        <v>-0.2888119663985288</v>
      </c>
      <c r="L1134" s="41">
        <f t="shared" ca="1" si="7"/>
        <v>-0.11320736051369906</v>
      </c>
      <c r="M1134" s="41">
        <f t="shared" ca="1" si="10"/>
        <v>2.8005919475060592E-2</v>
      </c>
      <c r="N1134" s="219">
        <f t="shared" ca="1" si="11"/>
        <v>2.4258421231885475E-2</v>
      </c>
    </row>
    <row r="1135" spans="1:14" ht="13" x14ac:dyDescent="0.15">
      <c r="A1135" s="166">
        <f t="shared" si="8"/>
        <v>4</v>
      </c>
      <c r="B1135" s="166">
        <f t="shared" si="9"/>
        <v>1964</v>
      </c>
      <c r="C1135" s="41">
        <f ca="1">'StockBond Returns'!W1125</f>
        <v>6.9443221351742036E-3</v>
      </c>
      <c r="D1135" s="217">
        <f>'StockBond Returns'!M1125</f>
        <v>22.28755804</v>
      </c>
      <c r="E1135" s="41">
        <f t="shared" si="0"/>
        <v>3.9934041410128393E-2</v>
      </c>
      <c r="F1135" s="138">
        <f t="shared" ca="1" si="3"/>
        <v>118.01333912057952</v>
      </c>
      <c r="G1135" s="218">
        <f>'StockBond Returns'!C1125</f>
        <v>1964.2499999999152</v>
      </c>
      <c r="H1135" s="138">
        <f t="shared" ca="1" si="1"/>
        <v>0.39272913094906231</v>
      </c>
      <c r="I1135" s="138">
        <f t="shared" ca="1" si="4"/>
        <v>4.6571679261259495</v>
      </c>
      <c r="J1135" s="41">
        <f t="shared" ca="1" si="5"/>
        <v>-0.28174173107012546</v>
      </c>
      <c r="K1135" s="41">
        <f t="shared" ca="1" si="6"/>
        <v>-0.28990679817241238</v>
      </c>
      <c r="L1135" s="41">
        <f t="shared" ca="1" si="7"/>
        <v>-0.11534870878743675</v>
      </c>
      <c r="M1135" s="41">
        <f t="shared" ca="1" si="10"/>
        <v>2.8471097575520465E-2</v>
      </c>
      <c r="N1135" s="219">
        <f t="shared" ca="1" si="11"/>
        <v>2.4196435998744166E-2</v>
      </c>
    </row>
    <row r="1136" spans="1:14" ht="13" x14ac:dyDescent="0.15">
      <c r="A1136" s="166">
        <f t="shared" si="8"/>
        <v>5</v>
      </c>
      <c r="B1136" s="166">
        <f t="shared" si="9"/>
        <v>1964</v>
      </c>
      <c r="C1136" s="41">
        <f ca="1">'StockBond Returns'!W1126</f>
        <v>1.062880134462672E-2</v>
      </c>
      <c r="D1136" s="217">
        <f>'StockBond Returns'!M1126</f>
        <v>22.403736840000001</v>
      </c>
      <c r="E1136" s="41">
        <f t="shared" si="0"/>
        <v>3.9817705460068242E-2</v>
      </c>
      <c r="F1136" s="138">
        <f t="shared" ca="1" si="3"/>
        <v>118.87077608724405</v>
      </c>
      <c r="G1136" s="218">
        <f>'StockBond Returns'!C1126</f>
        <v>1964.3333333332484</v>
      </c>
      <c r="H1136" s="138">
        <f t="shared" ca="1" si="1"/>
        <v>0.39443012917096726</v>
      </c>
      <c r="I1136" s="138">
        <f t="shared" ca="1" si="4"/>
        <v>4.6653985105225209</v>
      </c>
      <c r="J1136" s="41">
        <f t="shared" ca="1" si="5"/>
        <v>-0.28462585466744084</v>
      </c>
      <c r="K1136" s="41">
        <f t="shared" ca="1" si="6"/>
        <v>-0.29115952760461239</v>
      </c>
      <c r="L1136" s="41">
        <f t="shared" ca="1" si="7"/>
        <v>-0.11769293977951201</v>
      </c>
      <c r="M1136" s="41">
        <f t="shared" ca="1" si="10"/>
        <v>2.7820618540327136E-2</v>
      </c>
      <c r="N1136" s="219">
        <f t="shared" ca="1" si="11"/>
        <v>2.4124973935719395E-2</v>
      </c>
    </row>
    <row r="1137" spans="1:14" ht="13" x14ac:dyDescent="0.15">
      <c r="A1137" s="166">
        <f t="shared" si="8"/>
        <v>6</v>
      </c>
      <c r="B1137" s="166">
        <f t="shared" si="9"/>
        <v>1964</v>
      </c>
      <c r="C1137" s="41">
        <f ca="1">'StockBond Returns'!W1127</f>
        <v>1.4489956465776322E-2</v>
      </c>
      <c r="D1137" s="217">
        <f>'StockBond Returns'!M1127</f>
        <v>22.70327181</v>
      </c>
      <c r="E1137" s="41">
        <f t="shared" si="0"/>
        <v>3.9523257448724522E-2</v>
      </c>
      <c r="F1137" s="138">
        <f t="shared" ca="1" si="3"/>
        <v>120.19306305322982</v>
      </c>
      <c r="G1137" s="218">
        <f>'StockBond Returns'!C1127</f>
        <v>1964.4166666665817</v>
      </c>
      <c r="H1137" s="138">
        <f t="shared" ca="1" si="1"/>
        <v>0.39586844788363179</v>
      </c>
      <c r="I1137" s="138">
        <f t="shared" ca="1" si="4"/>
        <v>4.6752898806511212</v>
      </c>
      <c r="J1137" s="41">
        <f t="shared" ca="1" si="5"/>
        <v>-0.2884099022051686</v>
      </c>
      <c r="K1137" s="41">
        <f t="shared" ca="1" si="6"/>
        <v>-0.29265920006419865</v>
      </c>
      <c r="L1137" s="41">
        <f t="shared" ca="1" si="7"/>
        <v>-0.1203526690948491</v>
      </c>
      <c r="M1137" s="41">
        <f t="shared" ca="1" si="10"/>
        <v>2.5646391785954847E-2</v>
      </c>
      <c r="N1137" s="219">
        <f t="shared" ca="1" si="11"/>
        <v>2.4048324134426365E-2</v>
      </c>
    </row>
    <row r="1138" spans="1:14" ht="13" x14ac:dyDescent="0.15">
      <c r="A1138" s="166">
        <f t="shared" si="8"/>
        <v>7</v>
      </c>
      <c r="B1138" s="166">
        <f t="shared" si="9"/>
        <v>1964</v>
      </c>
      <c r="C1138" s="41">
        <f ca="1">'StockBond Returns'!W1128</f>
        <v>1.5220052171906145E-2</v>
      </c>
      <c r="D1138" s="217">
        <f>'StockBond Returns'!M1128</f>
        <v>22.973304330000001</v>
      </c>
      <c r="E1138" s="41">
        <f t="shared" si="0"/>
        <v>3.9264391957628327E-2</v>
      </c>
      <c r="F1138" s="138">
        <f t="shared" ca="1" si="3"/>
        <v>121.62051415728756</v>
      </c>
      <c r="G1138" s="218">
        <f>'StockBond Returns'!C1128</f>
        <v>1964.499999999915</v>
      </c>
      <c r="H1138" s="138">
        <f t="shared" ca="1" si="1"/>
        <v>0.39794629483000193</v>
      </c>
      <c r="I1138" s="138">
        <f t="shared" ca="1" si="4"/>
        <v>4.6892336539899224</v>
      </c>
      <c r="J1138" s="41">
        <f t="shared" ca="1" si="5"/>
        <v>-0.29242183191332449</v>
      </c>
      <c r="K1138" s="41">
        <f t="shared" ca="1" si="6"/>
        <v>-0.29476252877745202</v>
      </c>
      <c r="L1138" s="41">
        <f t="shared" ca="1" si="7"/>
        <v>-0.12377015939773439</v>
      </c>
      <c r="M1138" s="41">
        <f t="shared" ca="1" si="10"/>
        <v>2.6642825310429608E-2</v>
      </c>
      <c r="N1138" s="219">
        <f t="shared" ca="1" si="11"/>
        <v>2.3976673449802834E-2</v>
      </c>
    </row>
    <row r="1139" spans="1:14" ht="13" x14ac:dyDescent="0.15">
      <c r="A1139" s="166">
        <f t="shared" si="8"/>
        <v>8</v>
      </c>
      <c r="B1139" s="166">
        <f t="shared" si="9"/>
        <v>1964</v>
      </c>
      <c r="C1139" s="41">
        <f ca="1">'StockBond Returns'!W1129</f>
        <v>-1.0963614965294244E-2</v>
      </c>
      <c r="D1139" s="217">
        <f>'StockBond Returns'!M1129</f>
        <v>22.603449130000001</v>
      </c>
      <c r="E1139" s="41">
        <f t="shared" si="0"/>
        <v>3.9620517852135426E-2</v>
      </c>
      <c r="F1139" s="138">
        <f t="shared" ca="1" si="3"/>
        <v>119.8935303033093</v>
      </c>
      <c r="G1139" s="218">
        <f>'StockBond Returns'!C1129</f>
        <v>1964.5833333332482</v>
      </c>
      <c r="H1139" s="138">
        <f t="shared" ca="1" si="1"/>
        <v>0.39585364647815052</v>
      </c>
      <c r="I1139" s="138">
        <f t="shared" ca="1" si="4"/>
        <v>4.6991626036770997</v>
      </c>
      <c r="J1139" s="41">
        <f t="shared" ca="1" si="5"/>
        <v>-0.29598770160070842</v>
      </c>
      <c r="K1139" s="41">
        <f t="shared" ca="1" si="6"/>
        <v>-0.2962526383905566</v>
      </c>
      <c r="L1139" s="41">
        <f t="shared" ca="1" si="7"/>
        <v>-0.12643561959710004</v>
      </c>
      <c r="M1139" s="41">
        <f t="shared" ca="1" si="10"/>
        <v>2.6460287922402959E-2</v>
      </c>
      <c r="N1139" s="219">
        <f t="shared" ca="1" si="11"/>
        <v>2.3897249101112378E-2</v>
      </c>
    </row>
    <row r="1140" spans="1:14" ht="13" x14ac:dyDescent="0.15">
      <c r="A1140" s="166">
        <f t="shared" si="8"/>
        <v>9</v>
      </c>
      <c r="B1140" s="166">
        <f t="shared" si="9"/>
        <v>1964</v>
      </c>
      <c r="C1140" s="41">
        <f ca="1">'StockBond Returns'!W1130</f>
        <v>2.3560550513081431E-2</v>
      </c>
      <c r="D1140" s="217">
        <f>'StockBond Returns'!M1130</f>
        <v>23.10355169</v>
      </c>
      <c r="E1140" s="41">
        <f t="shared" si="0"/>
        <v>3.9141694173645908E-2</v>
      </c>
      <c r="F1140" s="138">
        <f t="shared" ca="1" si="3"/>
        <v>122.3131077039003</v>
      </c>
      <c r="G1140" s="218">
        <f>'StockBond Returns'!C1130</f>
        <v>1964.6666666665815</v>
      </c>
      <c r="H1140" s="138">
        <f t="shared" ca="1" si="1"/>
        <v>0.3989618545978566</v>
      </c>
      <c r="I1140" s="138">
        <f t="shared" ca="1" si="4"/>
        <v>4.7121724556077105</v>
      </c>
      <c r="J1140" s="41">
        <f t="shared" ca="1" si="5"/>
        <v>-0.30030901082769079</v>
      </c>
      <c r="K1140" s="41">
        <f t="shared" ca="1" si="6"/>
        <v>-0.30030901082769079</v>
      </c>
      <c r="L1140" s="41">
        <f t="shared" ca="1" si="7"/>
        <v>-0.12967167926050505</v>
      </c>
      <c r="M1140" s="41">
        <f t="shared" ca="1" si="10"/>
        <v>2.7025633566767349E-2</v>
      </c>
      <c r="N1140" s="219">
        <f t="shared" ca="1" si="11"/>
        <v>2.3817433910816668E-2</v>
      </c>
    </row>
    <row r="1141" spans="1:14" ht="13" x14ac:dyDescent="0.15">
      <c r="A1141" s="166">
        <f t="shared" si="8"/>
        <v>10</v>
      </c>
      <c r="B1141" s="166">
        <f t="shared" si="9"/>
        <v>1964</v>
      </c>
      <c r="C1141" s="41">
        <f ca="1">'StockBond Returns'!W1131</f>
        <v>7.5995278721276887E-3</v>
      </c>
      <c r="D1141" s="217">
        <f>'StockBond Returns'!M1131</f>
        <v>23.302431769999998</v>
      </c>
      <c r="E1141" s="41">
        <f t="shared" si="0"/>
        <v>3.8956988048934438E-2</v>
      </c>
      <c r="F1141" s="138">
        <f t="shared" ca="1" si="3"/>
        <v>122.84063579869085</v>
      </c>
      <c r="G1141" s="218">
        <f>'StockBond Returns'!C1131</f>
        <v>1964.7499999999147</v>
      </c>
      <c r="H1141" s="138">
        <f t="shared" ca="1" si="1"/>
        <v>0.39879176506109232</v>
      </c>
      <c r="I1141" s="138">
        <f t="shared" ca="1" si="4"/>
        <v>4.722794171430178</v>
      </c>
      <c r="J1141" s="41">
        <f t="shared" ca="1" si="5"/>
        <v>-0.30446199006043007</v>
      </c>
      <c r="K1141" s="41">
        <f t="shared" ca="1" si="6"/>
        <v>-0.30446199006043007</v>
      </c>
      <c r="L1141" s="41">
        <f t="shared" ca="1" si="7"/>
        <v>-0.13246623062332674</v>
      </c>
      <c r="M1141" s="41">
        <f t="shared" ca="1" si="10"/>
        <v>2.60450542851971E-2</v>
      </c>
      <c r="N1141" s="219">
        <f t="shared" ca="1" si="11"/>
        <v>2.3737007286544539E-2</v>
      </c>
    </row>
    <row r="1142" spans="1:14" ht="13" x14ac:dyDescent="0.15">
      <c r="A1142" s="166">
        <f t="shared" si="8"/>
        <v>11</v>
      </c>
      <c r="B1142" s="166">
        <f t="shared" si="9"/>
        <v>1964</v>
      </c>
      <c r="C1142" s="41">
        <f ca="1">'StockBond Returns'!W1132</f>
        <v>-4.9214758614179168E-3</v>
      </c>
      <c r="D1142" s="217">
        <f>'StockBond Returns'!M1132</f>
        <v>22.947754809999999</v>
      </c>
      <c r="E1142" s="41">
        <f t="shared" si="0"/>
        <v>3.9288623947738618E-2</v>
      </c>
      <c r="F1142" s="138">
        <f t="shared" ca="1" si="3"/>
        <v>121.83924945379076</v>
      </c>
      <c r="G1142" s="218">
        <f>'StockBond Returns'!C1132</f>
        <v>1964.833333333248</v>
      </c>
      <c r="H1142" s="138">
        <f t="shared" ca="1" si="1"/>
        <v>0.39890803782205858</v>
      </c>
      <c r="I1142" s="138">
        <f t="shared" ca="1" si="4"/>
        <v>4.7352341704946692</v>
      </c>
      <c r="J1142" s="41">
        <f t="shared" ca="1" si="5"/>
        <v>-0.30875159687572529</v>
      </c>
      <c r="K1142" s="41">
        <f t="shared" ca="1" si="6"/>
        <v>-0.30875159687572529</v>
      </c>
      <c r="L1142" s="41">
        <f t="shared" ca="1" si="7"/>
        <v>-0.13559333082393699</v>
      </c>
      <c r="M1142" s="41">
        <f t="shared" ca="1" si="10"/>
        <v>2.6995832857894086E-2</v>
      </c>
      <c r="N1142" s="219">
        <f t="shared" ca="1" si="11"/>
        <v>2.3665051351365651E-2</v>
      </c>
    </row>
    <row r="1143" spans="1:14" ht="13" x14ac:dyDescent="0.15">
      <c r="A1143" s="166">
        <f t="shared" si="8"/>
        <v>12</v>
      </c>
      <c r="B1143" s="166">
        <f t="shared" si="9"/>
        <v>1964</v>
      </c>
      <c r="C1143" s="41">
        <f ca="1">'StockBond Returns'!W1133</f>
        <v>3.992393178745497E-3</v>
      </c>
      <c r="D1143" s="217">
        <f>'StockBond Returns'!M1133</f>
        <v>22.967073119999998</v>
      </c>
      <c r="E1143" s="41">
        <f t="shared" si="0"/>
        <v>3.9270296867500901E-2</v>
      </c>
      <c r="F1143" s="138">
        <f t="shared" ca="1" si="3"/>
        <v>121.92517900666235</v>
      </c>
      <c r="G1143" s="218">
        <f>'StockBond Returns'!C1133</f>
        <v>1964.9166666665812</v>
      </c>
      <c r="H1143" s="138">
        <f t="shared" ca="1" si="1"/>
        <v>0.39900316460123492</v>
      </c>
      <c r="I1143" s="138">
        <f t="shared" ca="1" si="4"/>
        <v>4.745472492431082</v>
      </c>
      <c r="J1143" s="41">
        <f t="shared" ca="1" si="5"/>
        <v>-0.31270178787163783</v>
      </c>
      <c r="K1143" s="41">
        <f t="shared" ca="1" si="6"/>
        <v>-0.31270178787163783</v>
      </c>
      <c r="L1143" s="41">
        <f t="shared" ca="1" si="7"/>
        <v>-0.13831851534830697</v>
      </c>
      <c r="M1143" s="41">
        <f t="shared" ca="1" si="10"/>
        <v>2.7246356333882948E-2</v>
      </c>
      <c r="N1143" s="219">
        <f t="shared" ca="1" si="11"/>
        <v>2.3595490965026975E-2</v>
      </c>
    </row>
    <row r="1144" spans="1:14" ht="13" x14ac:dyDescent="0.15">
      <c r="A1144" s="166">
        <f t="shared" si="8"/>
        <v>1</v>
      </c>
      <c r="B1144" s="166">
        <f t="shared" si="9"/>
        <v>1965</v>
      </c>
      <c r="C1144" s="41">
        <f ca="1">'StockBond Returns'!W1134</f>
        <v>2.6956690078045239E-2</v>
      </c>
      <c r="D1144" s="217">
        <f>'StockBond Returns'!M1134</f>
        <v>23.66382218</v>
      </c>
      <c r="E1144" s="41">
        <f t="shared" si="0"/>
        <v>3.8629300085029628E-2</v>
      </c>
      <c r="F1144" s="138">
        <f t="shared" ca="1" si="3"/>
        <v>124.80211930060557</v>
      </c>
      <c r="G1144" s="218">
        <f>'StockBond Returns'!C1134</f>
        <v>1964.9999999999145</v>
      </c>
      <c r="H1144" s="138">
        <f t="shared" ca="1" si="1"/>
        <v>0.40175154314256334</v>
      </c>
      <c r="I1144" s="138">
        <f t="shared" ca="1" si="4"/>
        <v>4.7570874813596582</v>
      </c>
      <c r="J1144" s="41">
        <f t="shared" ca="1" si="5"/>
        <v>-0.31684901259683007</v>
      </c>
      <c r="K1144" s="41">
        <f t="shared" ca="1" si="6"/>
        <v>-0.31684901259683007</v>
      </c>
      <c r="L1144" s="41">
        <f t="shared" ca="1" si="7"/>
        <v>-0.14129334671291593</v>
      </c>
      <c r="M1144" s="41">
        <f t="shared" ca="1" si="10"/>
        <v>2.7943575849771252E-2</v>
      </c>
      <c r="N1144" s="219">
        <f t="shared" ca="1" si="11"/>
        <v>2.3534167640770352E-2</v>
      </c>
    </row>
    <row r="1145" spans="1:14" ht="13" x14ac:dyDescent="0.15">
      <c r="A1145" s="166">
        <f t="shared" si="8"/>
        <v>2</v>
      </c>
      <c r="B1145" s="166">
        <f t="shared" si="9"/>
        <v>1965</v>
      </c>
      <c r="C1145" s="41">
        <f ca="1">'StockBond Returns'!W1135</f>
        <v>8.802616229092574E-4</v>
      </c>
      <c r="D1145" s="217">
        <f>'StockBond Returns'!M1135</f>
        <v>23.506777599999999</v>
      </c>
      <c r="E1145" s="41">
        <f t="shared" si="0"/>
        <v>3.8770461162656339E-2</v>
      </c>
      <c r="F1145" s="138">
        <f t="shared" ca="1" si="3"/>
        <v>124.50987262707571</v>
      </c>
      <c r="G1145" s="218">
        <f>'StockBond Returns'!C1135</f>
        <v>1965.0833333332478</v>
      </c>
      <c r="H1145" s="138">
        <f t="shared" ca="1" si="1"/>
        <v>0.4022754317546105</v>
      </c>
      <c r="I1145" s="138">
        <f t="shared" ca="1" si="4"/>
        <v>4.7685341329155584</v>
      </c>
      <c r="J1145" s="41">
        <f t="shared" ca="1" si="5"/>
        <v>-0.31951058927542175</v>
      </c>
      <c r="K1145" s="41">
        <f t="shared" ca="1" si="6"/>
        <v>-0.31951058927542175</v>
      </c>
      <c r="L1145" s="41">
        <f t="shared" ca="1" si="7"/>
        <v>-0.14423305480863813</v>
      </c>
      <c r="M1145" s="41">
        <f t="shared" ca="1" si="10"/>
        <v>2.7907413187896024E-2</v>
      </c>
      <c r="N1145" s="219">
        <f t="shared" ca="1" si="11"/>
        <v>2.3471935317437666E-2</v>
      </c>
    </row>
    <row r="1146" spans="1:14" ht="13" x14ac:dyDescent="0.15">
      <c r="A1146" s="166">
        <f t="shared" si="8"/>
        <v>3</v>
      </c>
      <c r="B1146" s="166">
        <f t="shared" si="9"/>
        <v>1965</v>
      </c>
      <c r="C1146" s="41">
        <f ca="1">'StockBond Returns'!W1136</f>
        <v>-9.0360058257549451E-3</v>
      </c>
      <c r="D1146" s="217">
        <f>'StockBond Returns'!M1136</f>
        <v>23.0740987</v>
      </c>
      <c r="E1146" s="41">
        <f t="shared" si="0"/>
        <v>3.9169318767367498E-2</v>
      </c>
      <c r="F1146" s="138">
        <f t="shared" ca="1" si="3"/>
        <v>122.98616022404373</v>
      </c>
      <c r="G1146" s="218">
        <f>'StockBond Returns'!C1136</f>
        <v>1965.166666666581</v>
      </c>
      <c r="H1146" s="138">
        <f t="shared" ca="1" si="1"/>
        <v>0.40144034281584179</v>
      </c>
      <c r="I1146" s="138">
        <f t="shared" ca="1" si="4"/>
        <v>4.7779597891070713</v>
      </c>
      <c r="J1146" s="41">
        <f t="shared" ca="1" si="5"/>
        <v>-0.32047107693064614</v>
      </c>
      <c r="K1146" s="41">
        <f t="shared" ca="1" si="6"/>
        <v>-0.32085301564788271</v>
      </c>
      <c r="L1146" s="41">
        <f t="shared" ca="1" si="7"/>
        <v>-0.14680352446074529</v>
      </c>
      <c r="M1146" s="41">
        <f t="shared" ca="1" si="10"/>
        <v>2.7518567337479816E-2</v>
      </c>
      <c r="N1146" s="219">
        <f t="shared" ca="1" si="11"/>
        <v>2.3402835298385726E-2</v>
      </c>
    </row>
    <row r="1147" spans="1:14" ht="13" x14ac:dyDescent="0.15">
      <c r="A1147" s="166">
        <f t="shared" si="8"/>
        <v>4</v>
      </c>
      <c r="B1147" s="166">
        <f t="shared" si="9"/>
        <v>1965</v>
      </c>
      <c r="C1147" s="41">
        <f ca="1">'StockBond Returns'!W1137</f>
        <v>2.5775969162207021E-2</v>
      </c>
      <c r="D1147" s="217">
        <f>'StockBond Returns'!M1137</f>
        <v>23.724058029999998</v>
      </c>
      <c r="E1147" s="41">
        <f t="shared" si="0"/>
        <v>3.8575652376491854E-2</v>
      </c>
      <c r="F1147" s="138">
        <f t="shared" ca="1" si="3"/>
        <v>125.7444598406442</v>
      </c>
      <c r="G1147" s="218">
        <f>'StockBond Returns'!C1137</f>
        <v>1965.2499999999143</v>
      </c>
      <c r="H1147" s="138">
        <f t="shared" ca="1" si="1"/>
        <v>0.40422288092353592</v>
      </c>
      <c r="I1147" s="138">
        <f t="shared" ca="1" si="4"/>
        <v>4.7894535390815456</v>
      </c>
      <c r="J1147" s="41">
        <f t="shared" ca="1" si="5"/>
        <v>-0.32114630682143397</v>
      </c>
      <c r="K1147" s="41">
        <f t="shared" ca="1" si="6"/>
        <v>-0.32248283532780353</v>
      </c>
      <c r="L1147" s="41">
        <f t="shared" ca="1" si="7"/>
        <v>-0.14973398311489705</v>
      </c>
      <c r="M1147" s="41">
        <f t="shared" ca="1" si="10"/>
        <v>2.8404733317322517E-2</v>
      </c>
      <c r="N1147" s="219">
        <f t="shared" ca="1" si="11"/>
        <v>2.3327752231265354E-2</v>
      </c>
    </row>
    <row r="1148" spans="1:14" ht="13" x14ac:dyDescent="0.15">
      <c r="A1148" s="166">
        <f t="shared" si="8"/>
        <v>5</v>
      </c>
      <c r="B1148" s="166">
        <f t="shared" si="9"/>
        <v>1965</v>
      </c>
      <c r="C1148" s="41">
        <f ca="1">'StockBond Returns'!W1138</f>
        <v>-6.8066565921479465E-3</v>
      </c>
      <c r="D1148" s="217">
        <f>'StockBond Returns'!M1138</f>
        <v>23.294541500000001</v>
      </c>
      <c r="E1148" s="41">
        <f t="shared" si="0"/>
        <v>3.8964255907333489E-2</v>
      </c>
      <c r="F1148" s="138">
        <f t="shared" ca="1" si="3"/>
        <v>124.48708900955738</v>
      </c>
      <c r="G1148" s="218">
        <f>'StockBond Returns'!C1138</f>
        <v>1965.3333333332475</v>
      </c>
      <c r="H1148" s="138">
        <f t="shared" ca="1" si="1"/>
        <v>0.40421223277728302</v>
      </c>
      <c r="I1148" s="138">
        <f t="shared" ca="1" si="4"/>
        <v>4.7992356426878615</v>
      </c>
      <c r="J1148" s="41">
        <f t="shared" ca="1" si="5"/>
        <v>-0.32047640673256306</v>
      </c>
      <c r="K1148" s="41">
        <f t="shared" ca="1" si="6"/>
        <v>-0.32386379337890037</v>
      </c>
      <c r="L1148" s="41">
        <f t="shared" ca="1" si="7"/>
        <v>-0.15234914885141104</v>
      </c>
      <c r="M1148" s="41">
        <f t="shared" ca="1" si="10"/>
        <v>2.8687181140792051E-2</v>
      </c>
      <c r="N1148" s="219">
        <f t="shared" ca="1" si="11"/>
        <v>2.3238824499540813E-2</v>
      </c>
    </row>
    <row r="1149" spans="1:14" ht="13" x14ac:dyDescent="0.15">
      <c r="A1149" s="166">
        <f t="shared" si="8"/>
        <v>6</v>
      </c>
      <c r="B1149" s="166">
        <f t="shared" si="9"/>
        <v>1965</v>
      </c>
      <c r="C1149" s="41">
        <f ca="1">'StockBond Returns'!W1139</f>
        <v>-3.7455842348367956E-2</v>
      </c>
      <c r="D1149" s="217">
        <f>'StockBond Returns'!M1139</f>
        <v>22.143168530000001</v>
      </c>
      <c r="E1149" s="41">
        <f t="shared" si="0"/>
        <v>4.0080327622155347E-2</v>
      </c>
      <c r="F1149" s="138">
        <f t="shared" ca="1" si="3"/>
        <v>119.43524810609705</v>
      </c>
      <c r="G1149" s="218">
        <f>'StockBond Returns'!C1139</f>
        <v>1965.4166666665808</v>
      </c>
      <c r="H1149" s="138">
        <f t="shared" ca="1" si="1"/>
        <v>0.39891698947714821</v>
      </c>
      <c r="I1149" s="138">
        <f t="shared" ca="1" si="4"/>
        <v>4.8022841842813779</v>
      </c>
      <c r="J1149" s="41">
        <f t="shared" ca="1" si="5"/>
        <v>-0.31803906564068118</v>
      </c>
      <c r="K1149" s="41">
        <f t="shared" ca="1" si="6"/>
        <v>-0.32429301190693205</v>
      </c>
      <c r="L1149" s="41">
        <f t="shared" ca="1" si="7"/>
        <v>-0.1537664828816061</v>
      </c>
      <c r="M1149" s="41">
        <f t="shared" ca="1" si="10"/>
        <v>2.7162872650063452E-2</v>
      </c>
      <c r="N1149" s="219">
        <f t="shared" ca="1" si="11"/>
        <v>2.3140980222080883E-2</v>
      </c>
    </row>
    <row r="1150" spans="1:14" ht="13" x14ac:dyDescent="0.15">
      <c r="A1150" s="166">
        <f t="shared" si="8"/>
        <v>7</v>
      </c>
      <c r="B1150" s="166">
        <f t="shared" si="9"/>
        <v>1965</v>
      </c>
      <c r="C1150" s="41">
        <f ca="1">'StockBond Returns'!W1140</f>
        <v>1.3347632988725749E-2</v>
      </c>
      <c r="D1150" s="217">
        <f>'StockBond Returns'!M1140</f>
        <v>22.434728230000001</v>
      </c>
      <c r="E1150" s="41">
        <f t="shared" si="0"/>
        <v>3.9786875725616941E-2</v>
      </c>
      <c r="F1150" s="138">
        <f t="shared" ca="1" si="3"/>
        <v>120.62518437668898</v>
      </c>
      <c r="G1150" s="218">
        <f>'StockBond Returns'!C1140</f>
        <v>1965.4999999999141</v>
      </c>
      <c r="H1150" s="138">
        <f t="shared" ca="1" si="1"/>
        <v>0.39994160168124621</v>
      </c>
      <c r="I1150" s="138">
        <f t="shared" ca="1" si="4"/>
        <v>4.8042794911326219</v>
      </c>
      <c r="J1150" s="41">
        <f t="shared" ca="1" si="5"/>
        <v>-0.31569795143333557</v>
      </c>
      <c r="K1150" s="41">
        <f t="shared" ca="1" si="6"/>
        <v>-0.32457364561803559</v>
      </c>
      <c r="L1150" s="41">
        <f t="shared" ca="1" si="7"/>
        <v>-0.15499129853337479</v>
      </c>
      <c r="M1150" s="41">
        <f t="shared" ca="1" si="10"/>
        <v>2.4534038103392497E-2</v>
      </c>
      <c r="N1150" s="219">
        <f t="shared" ca="1" si="11"/>
        <v>2.3049171374689065E-2</v>
      </c>
    </row>
    <row r="1151" spans="1:14" ht="13" x14ac:dyDescent="0.15">
      <c r="A1151" s="166">
        <f t="shared" si="8"/>
        <v>8</v>
      </c>
      <c r="B1151" s="166">
        <f t="shared" si="9"/>
        <v>1965</v>
      </c>
      <c r="C1151" s="41">
        <f ca="1">'StockBond Returns'!W1141</f>
        <v>1.9663522459158918E-2</v>
      </c>
      <c r="D1151" s="217">
        <f>'StockBond Returns'!M1141</f>
        <v>22.844175809999999</v>
      </c>
      <c r="E1151" s="41">
        <f t="shared" si="0"/>
        <v>3.9387416913554213E-2</v>
      </c>
      <c r="F1151" s="138">
        <f t="shared" ca="1" si="3"/>
        <v>122.58929453647191</v>
      </c>
      <c r="G1151" s="218">
        <f>'StockBond Returns'!C1141</f>
        <v>1965.5833333332473</v>
      </c>
      <c r="H1151" s="138">
        <f t="shared" ca="1" si="1"/>
        <v>0.40237297108720943</v>
      </c>
      <c r="I1151" s="138">
        <f t="shared" ca="1" si="4"/>
        <v>4.8107988157416814</v>
      </c>
      <c r="J1151" s="41">
        <f t="shared" ca="1" si="5"/>
        <v>-0.31395791840760678</v>
      </c>
      <c r="K1151" s="41">
        <f t="shared" ca="1" si="6"/>
        <v>-0.32548894551362084</v>
      </c>
      <c r="L1151" s="41">
        <f t="shared" ca="1" si="7"/>
        <v>-0.15700234257352752</v>
      </c>
      <c r="M1151" s="41">
        <f t="shared" ca="1" si="10"/>
        <v>2.3756618248797379E-2</v>
      </c>
      <c r="N1151" s="219">
        <f t="shared" ca="1" si="11"/>
        <v>2.2973877019416132E-2</v>
      </c>
    </row>
    <row r="1152" spans="1:14" ht="13" x14ac:dyDescent="0.15">
      <c r="A1152" s="166">
        <f t="shared" si="8"/>
        <v>9</v>
      </c>
      <c r="B1152" s="166">
        <f t="shared" si="9"/>
        <v>1965</v>
      </c>
      <c r="C1152" s="41">
        <f ca="1">'StockBond Returns'!W1142</f>
        <v>2.3024884402182672E-2</v>
      </c>
      <c r="D1152" s="217">
        <f>'StockBond Returns'!M1142</f>
        <v>23.52582512</v>
      </c>
      <c r="E1152" s="41">
        <f t="shared" si="0"/>
        <v>3.8753239682332553E-2</v>
      </c>
      <c r="F1152" s="138">
        <f t="shared" ca="1" si="3"/>
        <v>125.00026130988626</v>
      </c>
      <c r="G1152" s="218">
        <f>'StockBond Returns'!C1142</f>
        <v>1965.6666666665806</v>
      </c>
      <c r="H1152" s="138">
        <f t="shared" ca="1" si="1"/>
        <v>0.40368042390801856</v>
      </c>
      <c r="I1152" s="138">
        <f t="shared" ca="1" si="4"/>
        <v>4.8155173850518427</v>
      </c>
      <c r="J1152" s="41">
        <f t="shared" ca="1" si="5"/>
        <v>-0.31078712080056481</v>
      </c>
      <c r="K1152" s="41">
        <f t="shared" ca="1" si="6"/>
        <v>-0.3261498770203668</v>
      </c>
      <c r="L1152" s="41">
        <f t="shared" ca="1" si="7"/>
        <v>-0.15868656047539453</v>
      </c>
      <c r="M1152" s="41">
        <f t="shared" ca="1" si="10"/>
        <v>2.1931482860128915E-2</v>
      </c>
      <c r="N1152" s="219">
        <f t="shared" ca="1" si="11"/>
        <v>2.2917156249002202E-2</v>
      </c>
    </row>
    <row r="1153" spans="1:14" ht="13" x14ac:dyDescent="0.15">
      <c r="A1153" s="166">
        <f t="shared" si="8"/>
        <v>10</v>
      </c>
      <c r="B1153" s="166">
        <f t="shared" si="9"/>
        <v>1965</v>
      </c>
      <c r="C1153" s="41">
        <f ca="1">'StockBond Returns'!W1143</f>
        <v>2.1144555106838284E-2</v>
      </c>
      <c r="D1153" s="217">
        <f>'StockBond Returns'!M1143</f>
        <v>23.99427738</v>
      </c>
      <c r="E1153" s="41">
        <f t="shared" si="0"/>
        <v>3.8338302070174704E-2</v>
      </c>
      <c r="F1153" s="138">
        <f t="shared" ca="1" si="3"/>
        <v>127.23112015664545</v>
      </c>
      <c r="G1153" s="218">
        <f>'StockBond Returns'!C1143</f>
        <v>1965.7499999999138</v>
      </c>
      <c r="H1153" s="138">
        <f t="shared" ca="1" si="1"/>
        <v>0.40648542644101388</v>
      </c>
      <c r="I1153" s="138">
        <f t="shared" ca="1" si="4"/>
        <v>4.8232110464317639</v>
      </c>
      <c r="J1153" s="41">
        <f t="shared" ca="1" si="5"/>
        <v>-0.30786748250583662</v>
      </c>
      <c r="K1153" s="41">
        <f t="shared" ca="1" si="6"/>
        <v>-0.32722475734741763</v>
      </c>
      <c r="L1153" s="41">
        <f t="shared" ca="1" si="7"/>
        <v>-0.16087696686613984</v>
      </c>
      <c r="M1153" s="41">
        <f t="shared" ca="1" si="10"/>
        <v>2.1262174754310248E-2</v>
      </c>
      <c r="N1153" s="219">
        <f t="shared" ca="1" si="11"/>
        <v>2.289564360896849E-2</v>
      </c>
    </row>
    <row r="1154" spans="1:14" ht="13" x14ac:dyDescent="0.15">
      <c r="A1154" s="166">
        <f t="shared" si="8"/>
        <v>11</v>
      </c>
      <c r="B1154" s="166">
        <f t="shared" si="9"/>
        <v>1965</v>
      </c>
      <c r="C1154" s="41">
        <f ca="1">'StockBond Returns'!W1144</f>
        <v>-8.2998028371024258E-3</v>
      </c>
      <c r="D1154" s="217">
        <f>'StockBond Returns'!M1144</f>
        <v>23.785257690000002</v>
      </c>
      <c r="E1154" s="41">
        <f t="shared" si="0"/>
        <v>3.8521424552831911E-2</v>
      </c>
      <c r="F1154" s="138">
        <f t="shared" ca="1" si="3"/>
        <v>125.7720152670562</v>
      </c>
      <c r="G1154" s="218">
        <f>'StockBond Returns'!C1144</f>
        <v>1965.8333333332471</v>
      </c>
      <c r="H1154" s="138">
        <f t="shared" ca="1" si="1"/>
        <v>0.40374309974729411</v>
      </c>
      <c r="I1154" s="138">
        <f t="shared" ca="1" si="4"/>
        <v>4.8280461083570003</v>
      </c>
      <c r="J1154" s="41">
        <f t="shared" ca="1" si="5"/>
        <v>-0.30320415875184437</v>
      </c>
      <c r="K1154" s="41">
        <f t="shared" ca="1" si="6"/>
        <v>-0.32789851022528693</v>
      </c>
      <c r="L1154" s="41">
        <f t="shared" ca="1" si="7"/>
        <v>-0.16255443586912144</v>
      </c>
      <c r="M1154" s="41">
        <f t="shared" ca="1" si="10"/>
        <v>1.9600284699887505E-2</v>
      </c>
      <c r="N1154" s="219">
        <f t="shared" ca="1" si="11"/>
        <v>2.292467012510141E-2</v>
      </c>
    </row>
    <row r="1155" spans="1:14" ht="13" x14ac:dyDescent="0.15">
      <c r="A1155" s="166">
        <f t="shared" si="8"/>
        <v>12</v>
      </c>
      <c r="B1155" s="166">
        <f t="shared" si="9"/>
        <v>1965</v>
      </c>
      <c r="C1155" s="41">
        <f ca="1">'StockBond Returns'!W1145</f>
        <v>3.3919148942210824E-3</v>
      </c>
      <c r="D1155" s="217">
        <f>'StockBond Returns'!M1145</f>
        <v>23.87492348</v>
      </c>
      <c r="E1155" s="41">
        <f t="shared" si="0"/>
        <v>3.8442475498145556E-2</v>
      </c>
      <c r="F1155" s="138">
        <f t="shared" ca="1" si="3"/>
        <v>125.79351067693598</v>
      </c>
      <c r="G1155" s="218">
        <f>'StockBond Returns'!C1145</f>
        <v>1965.9166666665803</v>
      </c>
      <c r="H1155" s="138">
        <f t="shared" ca="1" si="1"/>
        <v>0.40298449600198527</v>
      </c>
      <c r="I1155" s="138">
        <f t="shared" ca="1" si="4"/>
        <v>4.8320274397577503</v>
      </c>
      <c r="J1155" s="41">
        <f t="shared" ca="1" si="5"/>
        <v>-0.29804019168442442</v>
      </c>
      <c r="K1155" s="41">
        <f t="shared" ca="1" si="6"/>
        <v>-0.32845228579860297</v>
      </c>
      <c r="L1155" s="41">
        <f t="shared" ca="1" si="7"/>
        <v>-0.16406775978894916</v>
      </c>
      <c r="M1155" s="41">
        <f t="shared" ca="1" si="10"/>
        <v>1.8239479306796369E-2</v>
      </c>
      <c r="N1155" s="219">
        <f t="shared" ca="1" si="11"/>
        <v>2.3027894727546027E-2</v>
      </c>
    </row>
    <row r="1156" spans="1:14" ht="13" x14ac:dyDescent="0.15">
      <c r="A1156" s="166">
        <f t="shared" si="8"/>
        <v>1</v>
      </c>
      <c r="B1156" s="166">
        <f t="shared" si="9"/>
        <v>1966</v>
      </c>
      <c r="C1156" s="41">
        <f ca="1">'StockBond Returns'!W1146</f>
        <v>5.1748534908743326E-3</v>
      </c>
      <c r="D1156" s="217">
        <f>'StockBond Returns'!M1146</f>
        <v>23.945048620000001</v>
      </c>
      <c r="E1156" s="41">
        <f t="shared" si="0"/>
        <v>3.8381143652486766E-2</v>
      </c>
      <c r="F1156" s="138">
        <f t="shared" ca="1" si="3"/>
        <v>126.03940378306397</v>
      </c>
      <c r="G1156" s="218">
        <f>'StockBond Returns'!C1146</f>
        <v>1965.9999999999136</v>
      </c>
      <c r="H1156" s="138">
        <f t="shared" ca="1" si="1"/>
        <v>0.40312803853929685</v>
      </c>
      <c r="I1156" s="138">
        <f t="shared" ca="1" si="4"/>
        <v>4.8334039351544842</v>
      </c>
      <c r="J1156" s="41">
        <f t="shared" ca="1" si="5"/>
        <v>-0.29248538718677186</v>
      </c>
      <c r="K1156" s="41">
        <f t="shared" ca="1" si="6"/>
        <v>-0.32864353452303963</v>
      </c>
      <c r="L1156" s="41">
        <f t="shared" ca="1" si="7"/>
        <v>-0.16511524319468174</v>
      </c>
      <c r="M1156" s="41">
        <f t="shared" ca="1" si="10"/>
        <v>1.6042684540460428E-2</v>
      </c>
      <c r="N1156" s="219">
        <f t="shared" ca="1" si="11"/>
        <v>2.3221451730635018E-2</v>
      </c>
    </row>
    <row r="1157" spans="1:14" ht="13" x14ac:dyDescent="0.15">
      <c r="A1157" s="166">
        <f t="shared" si="8"/>
        <v>2</v>
      </c>
      <c r="B1157" s="166">
        <f t="shared" si="9"/>
        <v>1966</v>
      </c>
      <c r="C1157" s="41">
        <f ca="1">'StockBond Returns'!W1147</f>
        <v>-2.1985185698802628E-2</v>
      </c>
      <c r="D1157" s="217">
        <f>'StockBond Returns'!M1147</f>
        <v>23.324160930000001</v>
      </c>
      <c r="E1157" s="41">
        <f t="shared" si="0"/>
        <v>3.89369983769444E-2</v>
      </c>
      <c r="F1157" s="138">
        <f t="shared" ca="1" si="3"/>
        <v>122.87413889177535</v>
      </c>
      <c r="G1157" s="218">
        <f>'StockBond Returns'!C1147</f>
        <v>1966.0833333332469</v>
      </c>
      <c r="H1157" s="138">
        <f t="shared" ca="1" si="1"/>
        <v>0.39869584554979148</v>
      </c>
      <c r="I1157" s="138">
        <f t="shared" ca="1" si="4"/>
        <v>4.8298243489496642</v>
      </c>
      <c r="J1157" s="41">
        <f t="shared" ca="1" si="5"/>
        <v>-0.28720213215352941</v>
      </c>
      <c r="K1157" s="41">
        <f t="shared" ca="1" si="6"/>
        <v>-0.32814596397622242</v>
      </c>
      <c r="L1157" s="41">
        <f t="shared" ca="1" si="7"/>
        <v>-0.16529410174363501</v>
      </c>
      <c r="M1157" s="41">
        <f t="shared" ca="1" si="10"/>
        <v>1.2853051760925993E-2</v>
      </c>
      <c r="N1157" s="219">
        <f t="shared" ca="1" si="11"/>
        <v>2.3490912189165023E-2</v>
      </c>
    </row>
    <row r="1158" spans="1:14" ht="13" x14ac:dyDescent="0.15">
      <c r="A1158" s="166">
        <f t="shared" si="8"/>
        <v>3</v>
      </c>
      <c r="B1158" s="166">
        <f t="shared" si="9"/>
        <v>1966</v>
      </c>
      <c r="C1158" s="41">
        <f ca="1">'StockBond Returns'!W1148</f>
        <v>-1.1869322702028643E-2</v>
      </c>
      <c r="D1158" s="217">
        <f>'StockBond Returns'!M1148</f>
        <v>22.70015274</v>
      </c>
      <c r="E1158" s="41">
        <f t="shared" si="0"/>
        <v>3.952628351125359E-2</v>
      </c>
      <c r="F1158" s="138">
        <f t="shared" ca="1" si="3"/>
        <v>121.02174248963597</v>
      </c>
      <c r="G1158" s="218">
        <f>'StockBond Returns'!C1148</f>
        <v>1966.1666666665801</v>
      </c>
      <c r="H1158" s="138">
        <f t="shared" ca="1" si="1"/>
        <v>0.39862830872260635</v>
      </c>
      <c r="I1158" s="138">
        <f t="shared" ca="1" si="4"/>
        <v>4.8270123148564288</v>
      </c>
      <c r="J1158" s="41">
        <f t="shared" ca="1" si="5"/>
        <v>-0.28231556615638342</v>
      </c>
      <c r="K1158" s="41">
        <f t="shared" ca="1" si="6"/>
        <v>-0.32775456732509689</v>
      </c>
      <c r="L1158" s="41">
        <f t="shared" ca="1" si="7"/>
        <v>-0.16559148510566557</v>
      </c>
      <c r="M1158" s="41">
        <f t="shared" ca="1" si="10"/>
        <v>1.026641661179073E-2</v>
      </c>
      <c r="N1158" s="219">
        <f t="shared" ca="1" si="11"/>
        <v>2.3819945792173412E-2</v>
      </c>
    </row>
    <row r="1159" spans="1:14" ht="13" x14ac:dyDescent="0.15">
      <c r="A1159" s="166">
        <f t="shared" si="8"/>
        <v>4</v>
      </c>
      <c r="B1159" s="166">
        <f t="shared" si="9"/>
        <v>1966</v>
      </c>
      <c r="C1159" s="41">
        <f ca="1">'StockBond Returns'!W1149</f>
        <v>1.3718253596542019E-2</v>
      </c>
      <c r="D1159" s="217">
        <f>'StockBond Returns'!M1149</f>
        <v>22.93706341</v>
      </c>
      <c r="E1159" s="41">
        <f t="shared" si="0"/>
        <v>3.9298780038337963E-2</v>
      </c>
      <c r="F1159" s="138">
        <f t="shared" ca="1" si="3"/>
        <v>122.27785265085178</v>
      </c>
      <c r="G1159" s="218">
        <f>'StockBond Returns'!C1149</f>
        <v>1966.2499999999134</v>
      </c>
      <c r="H1159" s="138">
        <f t="shared" ca="1" si="1"/>
        <v>0.40044753624051044</v>
      </c>
      <c r="I1159" s="138">
        <f t="shared" ca="1" si="4"/>
        <v>4.8232369701734035</v>
      </c>
      <c r="J1159" s="41">
        <f t="shared" ca="1" si="5"/>
        <v>-0.27798125108462735</v>
      </c>
      <c r="K1159" s="41">
        <f t="shared" ca="1" si="6"/>
        <v>-0.32722837335295074</v>
      </c>
      <c r="L1159" s="41">
        <f t="shared" ca="1" si="7"/>
        <v>-0.16571055888579356</v>
      </c>
      <c r="M1159" s="41">
        <f t="shared" ca="1" si="10"/>
        <v>7.0537130835883755E-3</v>
      </c>
      <c r="N1159" s="219">
        <f t="shared" ca="1" si="11"/>
        <v>2.4188400423312672E-2</v>
      </c>
    </row>
    <row r="1160" spans="1:14" ht="13" x14ac:dyDescent="0.15">
      <c r="A1160" s="166">
        <f t="shared" si="8"/>
        <v>5</v>
      </c>
      <c r="B1160" s="166">
        <f t="shared" si="9"/>
        <v>1966</v>
      </c>
      <c r="C1160" s="41">
        <f ca="1">'StockBond Returns'!W1150</f>
        <v>-4.014038801905534E-2</v>
      </c>
      <c r="D1160" s="217">
        <f>'StockBond Returns'!M1150</f>
        <v>21.688500680000001</v>
      </c>
      <c r="E1160" s="41">
        <f t="shared" si="0"/>
        <v>4.055369132597874E-2</v>
      </c>
      <c r="F1160" s="138">
        <f t="shared" ca="1" si="3"/>
        <v>116.98519878255517</v>
      </c>
      <c r="G1160" s="218">
        <f>'StockBond Returns'!C1150</f>
        <v>1966.3333333332466</v>
      </c>
      <c r="H1160" s="138">
        <f t="shared" ca="1" si="1"/>
        <v>0.39534847009466723</v>
      </c>
      <c r="I1160" s="138">
        <f t="shared" ca="1" si="4"/>
        <v>4.8143732074907879</v>
      </c>
      <c r="J1160" s="41">
        <f t="shared" ca="1" si="5"/>
        <v>-0.27372270337614757</v>
      </c>
      <c r="K1160" s="41">
        <f t="shared" ca="1" si="6"/>
        <v>-0.32598973069248605</v>
      </c>
      <c r="L1160" s="41">
        <f t="shared" ca="1" si="7"/>
        <v>-0.16493787974741447</v>
      </c>
      <c r="M1160" s="41">
        <f t="shared" ca="1" si="10"/>
        <v>3.1541616061279143E-3</v>
      </c>
      <c r="N1160" s="219">
        <f t="shared" ca="1" si="11"/>
        <v>2.456767536110192E-2</v>
      </c>
    </row>
    <row r="1161" spans="1:14" ht="13" x14ac:dyDescent="0.15">
      <c r="A1161" s="166">
        <f t="shared" si="8"/>
        <v>6</v>
      </c>
      <c r="B1161" s="166">
        <f t="shared" si="9"/>
        <v>1966</v>
      </c>
      <c r="C1161" s="41">
        <f ca="1">'StockBond Returns'!W1151</f>
        <v>-1.2827384196013297E-2</v>
      </c>
      <c r="D1161" s="217">
        <f>'StockBond Returns'!M1151</f>
        <v>21.224635970000001</v>
      </c>
      <c r="E1161" s="41">
        <f t="shared" si="0"/>
        <v>4.1057530065850167E-2</v>
      </c>
      <c r="F1161" s="138">
        <f t="shared" ca="1" si="3"/>
        <v>115.0943075091469</v>
      </c>
      <c r="G1161" s="218">
        <f>'StockBond Returns'!C1151</f>
        <v>1966.4166666665799</v>
      </c>
      <c r="H1161" s="138">
        <f t="shared" ca="1" si="1"/>
        <v>0.39379066591375028</v>
      </c>
      <c r="I1161" s="138">
        <f t="shared" ca="1" si="4"/>
        <v>4.8092468839273899</v>
      </c>
      <c r="J1161" s="41">
        <f t="shared" ca="1" si="5"/>
        <v>-0.27020806055239099</v>
      </c>
      <c r="K1161" s="41">
        <f t="shared" ca="1" si="6"/>
        <v>-0.32527128250113391</v>
      </c>
      <c r="L1161" s="41">
        <f t="shared" ca="1" si="7"/>
        <v>-0.164799212954157</v>
      </c>
      <c r="M1161" s="41">
        <f t="shared" ca="1" si="10"/>
        <v>1.4498724729372636E-3</v>
      </c>
      <c r="N1161" s="219">
        <f t="shared" ca="1" si="11"/>
        <v>2.4942466987272132E-2</v>
      </c>
    </row>
    <row r="1162" spans="1:14" ht="13" x14ac:dyDescent="0.15">
      <c r="A1162" s="166">
        <f t="shared" si="8"/>
        <v>7</v>
      </c>
      <c r="B1162" s="166">
        <f t="shared" si="9"/>
        <v>1966</v>
      </c>
      <c r="C1162" s="41">
        <f ca="1">'StockBond Returns'!W1152</f>
        <v>-1.054368086583693E-2</v>
      </c>
      <c r="D1162" s="217">
        <f>'StockBond Returns'!M1152</f>
        <v>20.502421859999998</v>
      </c>
      <c r="E1162" s="41">
        <f t="shared" si="0"/>
        <v>4.1887362791295138E-2</v>
      </c>
      <c r="F1162" s="138">
        <f t="shared" ca="1" si="3"/>
        <v>113.49115119849155</v>
      </c>
      <c r="G1162" s="218">
        <f>'StockBond Returns'!C1152</f>
        <v>1966.4999999999131</v>
      </c>
      <c r="H1162" s="138">
        <f t="shared" ca="1" si="1"/>
        <v>0.39615375198774544</v>
      </c>
      <c r="I1162" s="138">
        <f t="shared" ca="1" si="4"/>
        <v>4.8054590342338894</v>
      </c>
      <c r="J1162" s="41">
        <f t="shared" ca="1" si="5"/>
        <v>-0.26773065258807294</v>
      </c>
      <c r="K1162" s="41">
        <f t="shared" ca="1" si="6"/>
        <v>-0.32473943508602399</v>
      </c>
      <c r="L1162" s="41">
        <f t="shared" ca="1" si="7"/>
        <v>-0.16488469485710711</v>
      </c>
      <c r="M1162" s="41">
        <f t="shared" ca="1" si="10"/>
        <v>2.4551925079396852E-4</v>
      </c>
      <c r="N1162" s="219">
        <f t="shared" ca="1" si="11"/>
        <v>2.5300799924029987E-2</v>
      </c>
    </row>
    <row r="1163" spans="1:14" ht="13" x14ac:dyDescent="0.15">
      <c r="A1163" s="166">
        <f t="shared" si="8"/>
        <v>8</v>
      </c>
      <c r="B1163" s="166">
        <f t="shared" si="9"/>
        <v>1966</v>
      </c>
      <c r="C1163" s="41">
        <f ca="1">'StockBond Returns'!W1153</f>
        <v>-6.5837998156257627E-2</v>
      </c>
      <c r="D1163" s="217">
        <f>'StockBond Returns'!M1153</f>
        <v>19.037346410000001</v>
      </c>
      <c r="E1163" s="41">
        <f t="shared" si="0"/>
        <v>4.3764164617888041E-2</v>
      </c>
      <c r="F1163" s="138">
        <f t="shared" ca="1" si="3"/>
        <v>105.64904921313894</v>
      </c>
      <c r="G1163" s="218">
        <f>'StockBond Returns'!C1153</f>
        <v>1966.5833333332464</v>
      </c>
      <c r="H1163" s="138">
        <f t="shared" ca="1" si="1"/>
        <v>0.38530353179059729</v>
      </c>
      <c r="I1163" s="138">
        <f t="shared" ca="1" si="4"/>
        <v>4.7883895949372768</v>
      </c>
      <c r="J1163" s="41">
        <f t="shared" ca="1" si="5"/>
        <v>-0.26316438791069729</v>
      </c>
      <c r="K1163" s="41">
        <f t="shared" ca="1" si="6"/>
        <v>-0.32233229611087</v>
      </c>
      <c r="L1163" s="41">
        <f t="shared" ca="1" si="7"/>
        <v>-0.16264657467283616</v>
      </c>
      <c r="M1163" s="41">
        <f t="shared" ca="1" si="10"/>
        <v>-4.658108073669176E-3</v>
      </c>
      <c r="N1163" s="219">
        <f t="shared" ca="1" si="11"/>
        <v>2.5642680684479335E-2</v>
      </c>
    </row>
    <row r="1164" spans="1:14" ht="13" x14ac:dyDescent="0.15">
      <c r="A1164" s="166">
        <f t="shared" si="8"/>
        <v>9</v>
      </c>
      <c r="B1164" s="166">
        <f t="shared" si="9"/>
        <v>1966</v>
      </c>
      <c r="C1164" s="41">
        <f ca="1">'StockBond Returns'!W1154</f>
        <v>1.9478559370526141E-4</v>
      </c>
      <c r="D1164" s="217">
        <f>'StockBond Returns'!M1154</f>
        <v>18.85384827</v>
      </c>
      <c r="E1164" s="41">
        <f t="shared" si="0"/>
        <v>4.4019784865119212E-2</v>
      </c>
      <c r="F1164" s="138">
        <f t="shared" ca="1" si="3"/>
        <v>105.28424954254652</v>
      </c>
      <c r="G1164" s="218">
        <f>'StockBond Returns'!C1154</f>
        <v>1966.6666666665797</v>
      </c>
      <c r="H1164" s="138">
        <f t="shared" ca="1" si="1"/>
        <v>0.38621583454570191</v>
      </c>
      <c r="I1164" s="138">
        <f t="shared" ca="1" si="4"/>
        <v>4.770925005574961</v>
      </c>
      <c r="J1164" s="41">
        <f t="shared" ca="1" si="5"/>
        <v>-0.25827908964979018</v>
      </c>
      <c r="K1164" s="41">
        <f t="shared" ca="1" si="6"/>
        <v>-0.31985160564545767</v>
      </c>
      <c r="L1164" s="41">
        <f t="shared" ca="1" si="7"/>
        <v>-0.16030692871677521</v>
      </c>
      <c r="M1164" s="41">
        <f t="shared" ca="1" si="10"/>
        <v>-9.260142973484764E-3</v>
      </c>
      <c r="N1164" s="219">
        <f t="shared" ca="1" si="11"/>
        <v>2.5959513596931532E-2</v>
      </c>
    </row>
    <row r="1165" spans="1:14" ht="13" x14ac:dyDescent="0.15">
      <c r="A1165" s="166">
        <f t="shared" si="8"/>
        <v>10</v>
      </c>
      <c r="B1165" s="166">
        <f t="shared" si="9"/>
        <v>1966</v>
      </c>
      <c r="C1165" s="41">
        <f ca="1">'StockBond Returns'!W1155</f>
        <v>3.6408402557970267E-2</v>
      </c>
      <c r="D1165" s="217">
        <f>'StockBond Returns'!M1155</f>
        <v>19.574715820000002</v>
      </c>
      <c r="E1165" s="41">
        <f t="shared" si="0"/>
        <v>4.3043154986144777E-2</v>
      </c>
      <c r="F1165" s="138">
        <f t="shared" ca="1" si="3"/>
        <v>108.71720354678123</v>
      </c>
      <c r="G1165" s="218">
        <f>'StockBond Returns'!C1155</f>
        <v>1966.7499999999129</v>
      </c>
      <c r="H1165" s="138">
        <f t="shared" ca="1" si="1"/>
        <v>0.38996095349369608</v>
      </c>
      <c r="I1165" s="138">
        <f t="shared" ca="1" si="4"/>
        <v>4.7544005326276428</v>
      </c>
      <c r="J1165" s="41">
        <f t="shared" ca="1" si="5"/>
        <v>-0.25295190019578795</v>
      </c>
      <c r="K1165" s="41">
        <f t="shared" ca="1" si="6"/>
        <v>-0.31748767066237327</v>
      </c>
      <c r="L1165" s="41">
        <f t="shared" ca="1" si="7"/>
        <v>-0.15809880315280278</v>
      </c>
      <c r="M1165" s="41">
        <f t="shared" ca="1" si="10"/>
        <v>-1.4266535953268655E-2</v>
      </c>
      <c r="N1165" s="219">
        <f t="shared" ca="1" si="11"/>
        <v>2.6254570791842579E-2</v>
      </c>
    </row>
    <row r="1166" spans="1:14" ht="13" x14ac:dyDescent="0.15">
      <c r="A1166" s="166">
        <f t="shared" si="8"/>
        <v>11</v>
      </c>
      <c r="B1166" s="166">
        <f t="shared" si="9"/>
        <v>1966</v>
      </c>
      <c r="C1166" s="41">
        <f ca="1">'StockBond Returns'!W1156</f>
        <v>2.1395932233708678E-3</v>
      </c>
      <c r="D1166" s="217">
        <f>'StockBond Returns'!M1156</f>
        <v>19.579826650000001</v>
      </c>
      <c r="E1166" s="41">
        <f t="shared" si="0"/>
        <v>4.303648757661499E-2</v>
      </c>
      <c r="F1166" s="138">
        <f t="shared" ca="1" si="3"/>
        <v>108.55901882744658</v>
      </c>
      <c r="G1166" s="218">
        <f>'StockBond Returns'!C1156</f>
        <v>1966.8333333332462</v>
      </c>
      <c r="H1166" s="138">
        <f t="shared" ca="1" si="1"/>
        <v>0.38933323875807641</v>
      </c>
      <c r="I1166" s="138">
        <f t="shared" ca="1" si="4"/>
        <v>4.7399906716384255</v>
      </c>
      <c r="J1166" s="41">
        <f t="shared" ca="1" si="5"/>
        <v>-0.24744330485524035</v>
      </c>
      <c r="K1166" s="41">
        <f t="shared" ca="1" si="6"/>
        <v>-0.31541279151798396</v>
      </c>
      <c r="L1166" s="41">
        <f t="shared" ca="1" si="7"/>
        <v>-0.15623323186080207</v>
      </c>
      <c r="M1166" s="41">
        <f t="shared" ca="1" si="10"/>
        <v>-1.8238317270035442E-2</v>
      </c>
      <c r="N1166" s="219">
        <f t="shared" ca="1" si="11"/>
        <v>2.6516585140419796E-2</v>
      </c>
    </row>
    <row r="1167" spans="1:14" ht="13" x14ac:dyDescent="0.15">
      <c r="A1167" s="166">
        <f t="shared" si="8"/>
        <v>12</v>
      </c>
      <c r="B1167" s="166">
        <f t="shared" si="9"/>
        <v>1966</v>
      </c>
      <c r="C1167" s="41">
        <f ca="1">'StockBond Returns'!W1157</f>
        <v>8.2836542037739835E-3</v>
      </c>
      <c r="D1167" s="217">
        <f>'StockBond Returns'!M1157</f>
        <v>19.505935820000001</v>
      </c>
      <c r="E1167" s="41">
        <f t="shared" si="0"/>
        <v>4.3133222861696061E-2</v>
      </c>
      <c r="F1167" s="138">
        <f t="shared" ca="1" si="3"/>
        <v>109.06572585943617</v>
      </c>
      <c r="G1167" s="218">
        <f>'StockBond Returns'!C1157</f>
        <v>1966.9166666665794</v>
      </c>
      <c r="H1167" s="138">
        <f t="shared" ca="1" si="1"/>
        <v>0.39202968833897561</v>
      </c>
      <c r="I1167" s="138">
        <f t="shared" ca="1" si="4"/>
        <v>4.7290358639754153</v>
      </c>
      <c r="J1167" s="41">
        <f t="shared" ca="1" si="5"/>
        <v>-0.24368735522612839</v>
      </c>
      <c r="K1167" s="41">
        <f t="shared" ca="1" si="6"/>
        <v>-0.31382694581640935</v>
      </c>
      <c r="L1167" s="41">
        <f t="shared" ca="1" si="7"/>
        <v>-0.15496009796130672</v>
      </c>
      <c r="M1167" s="41">
        <f t="shared" ca="1" si="10"/>
        <v>-2.1314360703940549E-2</v>
      </c>
      <c r="N1167" s="219">
        <f t="shared" ca="1" si="11"/>
        <v>2.6730835140824992E-2</v>
      </c>
    </row>
    <row r="1168" spans="1:14" ht="13" x14ac:dyDescent="0.15">
      <c r="A1168" s="166">
        <f t="shared" si="8"/>
        <v>1</v>
      </c>
      <c r="B1168" s="166">
        <f t="shared" si="9"/>
        <v>1967</v>
      </c>
      <c r="C1168" s="41">
        <f ca="1">'StockBond Returns'!W1158</f>
        <v>6.4289767665529934E-2</v>
      </c>
      <c r="D1168" s="217">
        <f>'StockBond Returns'!M1158</f>
        <v>20.95484299</v>
      </c>
      <c r="E1168" s="41">
        <f t="shared" si="0"/>
        <v>4.1360832564510661E-2</v>
      </c>
      <c r="F1168" s="138">
        <f t="shared" ca="1" si="3"/>
        <v>115.66030284929141</v>
      </c>
      <c r="G1168" s="218">
        <f>'StockBond Returns'!C1158</f>
        <v>1966.9999999999127</v>
      </c>
      <c r="H1168" s="138">
        <f t="shared" ca="1" si="1"/>
        <v>0.39865053504251141</v>
      </c>
      <c r="I1168" s="138">
        <f t="shared" ca="1" si="4"/>
        <v>4.7245583604786301</v>
      </c>
      <c r="J1168" s="41">
        <f t="shared" ca="1" si="5"/>
        <v>-0.24058520973900632</v>
      </c>
      <c r="K1168" s="41">
        <f t="shared" ca="1" si="6"/>
        <v>-0.31317665387056171</v>
      </c>
      <c r="L1168" s="41">
        <f t="shared" ca="1" si="7"/>
        <v>-0.15482831282937903</v>
      </c>
      <c r="M1168" s="41">
        <f t="shared" ca="1" si="10"/>
        <v>-2.2519445123175941E-2</v>
      </c>
      <c r="N1168" s="219">
        <f t="shared" ca="1" si="11"/>
        <v>2.6905120909753538E-2</v>
      </c>
    </row>
    <row r="1169" spans="1:14" ht="13" x14ac:dyDescent="0.15">
      <c r="A1169" s="166">
        <f t="shared" si="8"/>
        <v>2</v>
      </c>
      <c r="B1169" s="166">
        <f t="shared" si="9"/>
        <v>1967</v>
      </c>
      <c r="C1169" s="41">
        <f ca="1">'StockBond Returns'!W1159</f>
        <v>-1.8504173776542005E-3</v>
      </c>
      <c r="D1169" s="217">
        <f>'StockBond Returns'!M1159</f>
        <v>20.934525839999999</v>
      </c>
      <c r="E1169" s="41">
        <f t="shared" si="0"/>
        <v>4.1383989722119263E-2</v>
      </c>
      <c r="F1169" s="138">
        <f t="shared" ca="1" si="3"/>
        <v>115.04837014982948</v>
      </c>
      <c r="G1169" s="218">
        <f>'StockBond Returns'!C1159</f>
        <v>1967.0833333332459</v>
      </c>
      <c r="H1169" s="138">
        <f t="shared" ca="1" si="1"/>
        <v>0.39676338065225969</v>
      </c>
      <c r="I1169" s="138">
        <f t="shared" ca="1" si="4"/>
        <v>4.722625895581098</v>
      </c>
      <c r="J1169" s="41">
        <f t="shared" ca="1" si="5"/>
        <v>-0.23723779608292994</v>
      </c>
      <c r="K1169" s="41">
        <f t="shared" ca="1" si="6"/>
        <v>-0.31289561064661231</v>
      </c>
      <c r="L1169" s="41">
        <f t="shared" ca="1" si="7"/>
        <v>-0.15514077649999758</v>
      </c>
      <c r="M1169" s="41">
        <f t="shared" ca="1" si="10"/>
        <v>-2.2195103925855664E-2</v>
      </c>
      <c r="N1169" s="219">
        <f t="shared" ca="1" si="11"/>
        <v>2.7058628869351394E-2</v>
      </c>
    </row>
    <row r="1170" spans="1:14" ht="13" x14ac:dyDescent="0.15">
      <c r="A1170" s="166">
        <f t="shared" si="8"/>
        <v>3</v>
      </c>
      <c r="B1170" s="166">
        <f t="shared" si="9"/>
        <v>1967</v>
      </c>
      <c r="C1170" s="41">
        <f ca="1">'StockBond Returns'!W1160</f>
        <v>3.5852309485469705E-2</v>
      </c>
      <c r="D1170" s="217">
        <f>'StockBond Returns'!M1160</f>
        <v>21.630951169999999</v>
      </c>
      <c r="E1170" s="41">
        <f t="shared" si="0"/>
        <v>4.0615026060132335E-2</v>
      </c>
      <c r="F1170" s="138">
        <f t="shared" ca="1" si="3"/>
        <v>118.76213165807214</v>
      </c>
      <c r="G1170" s="218">
        <f>'StockBond Returns'!C1160</f>
        <v>1967.1666666665792</v>
      </c>
      <c r="H1170" s="138">
        <f t="shared" ca="1" si="1"/>
        <v>0.40196058935412227</v>
      </c>
      <c r="I1170" s="138">
        <f t="shared" ca="1" si="4"/>
        <v>4.7259581762126146</v>
      </c>
      <c r="J1170" s="41">
        <f t="shared" ca="1" si="5"/>
        <v>-0.23583395376685723</v>
      </c>
      <c r="K1170" s="41">
        <f t="shared" ca="1" si="6"/>
        <v>-0.31338008904508752</v>
      </c>
      <c r="L1170" s="41">
        <f t="shared" ca="1" si="7"/>
        <v>-0.15638781454341943</v>
      </c>
      <c r="M1170" s="41">
        <f t="shared" ca="1" si="10"/>
        <v>-2.0935131723777256E-2</v>
      </c>
      <c r="N1170" s="219">
        <f t="shared" ca="1" si="11"/>
        <v>2.7189065661086181E-2</v>
      </c>
    </row>
    <row r="1171" spans="1:14" ht="13" x14ac:dyDescent="0.15">
      <c r="A1171" s="166">
        <f t="shared" si="8"/>
        <v>4</v>
      </c>
      <c r="B1171" s="166">
        <f t="shared" si="9"/>
        <v>1967</v>
      </c>
      <c r="C1171" s="41">
        <f ca="1">'StockBond Returns'!W1161</f>
        <v>2.6968455829645285E-2</v>
      </c>
      <c r="D1171" s="217">
        <f>'StockBond Returns'!M1161</f>
        <v>22.37265434</v>
      </c>
      <c r="E1171" s="41">
        <f t="shared" si="0"/>
        <v>3.9848711619168566E-2</v>
      </c>
      <c r="F1171" s="138">
        <f t="shared" ca="1" si="3"/>
        <v>121.552162114174</v>
      </c>
      <c r="G1171" s="218">
        <f>'StockBond Returns'!C1161</f>
        <v>1967.2499999999125</v>
      </c>
      <c r="H1171" s="138">
        <f t="shared" ca="1" si="1"/>
        <v>0.40364142123117891</v>
      </c>
      <c r="I1171" s="138">
        <f t="shared" ca="1" si="4"/>
        <v>4.7291520612032825</v>
      </c>
      <c r="J1171" s="41">
        <f t="shared" ca="1" si="5"/>
        <v>-0.23288328506170686</v>
      </c>
      <c r="K1171" s="41">
        <f t="shared" ca="1" si="6"/>
        <v>-0.31384380537298562</v>
      </c>
      <c r="L1171" s="41">
        <f t="shared" ca="1" si="7"/>
        <v>-0.15760079258161674</v>
      </c>
      <c r="M1171" s="41">
        <f t="shared" ca="1" si="10"/>
        <v>-1.950659060542459E-2</v>
      </c>
      <c r="N1171" s="219">
        <f t="shared" ca="1" si="11"/>
        <v>2.7315411760400508E-2</v>
      </c>
    </row>
    <row r="1172" spans="1:14" ht="13" x14ac:dyDescent="0.15">
      <c r="A1172" s="166">
        <f t="shared" si="8"/>
        <v>5</v>
      </c>
      <c r="B1172" s="166">
        <f t="shared" si="9"/>
        <v>1967</v>
      </c>
      <c r="C1172" s="41">
        <f ca="1">'StockBond Returns'!W1162</f>
        <v>-3.7110860099201635E-2</v>
      </c>
      <c r="D1172" s="217">
        <f>'StockBond Returns'!M1162</f>
        <v>21.116431209999998</v>
      </c>
      <c r="E1172" s="41">
        <f t="shared" si="0"/>
        <v>4.1178243498040411E-2</v>
      </c>
      <c r="F1172" s="138">
        <f t="shared" ca="1" si="3"/>
        <v>116.65259489028178</v>
      </c>
      <c r="G1172" s="218">
        <f>'StockBond Returns'!C1162</f>
        <v>1967.3333333332457</v>
      </c>
      <c r="H1172" s="138">
        <f t="shared" ca="1" si="1"/>
        <v>0.40029574642252391</v>
      </c>
      <c r="I1172" s="138">
        <f t="shared" ca="1" si="4"/>
        <v>4.7340993375311387</v>
      </c>
      <c r="J1172" s="41">
        <f t="shared" ca="1" si="5"/>
        <v>-0.22926355823231281</v>
      </c>
      <c r="K1172" s="41">
        <f t="shared" ca="1" si="6"/>
        <v>-0.31456085925311406</v>
      </c>
      <c r="L1172" s="41">
        <f t="shared" ca="1" si="7"/>
        <v>-0.15911330940225199</v>
      </c>
      <c r="M1172" s="41">
        <f t="shared" ca="1" si="10"/>
        <v>-1.6673794593811131E-2</v>
      </c>
      <c r="N1172" s="219">
        <f t="shared" ca="1" si="11"/>
        <v>2.7451026908068735E-2</v>
      </c>
    </row>
    <row r="1173" spans="1:14" ht="13" x14ac:dyDescent="0.15">
      <c r="A1173" s="166">
        <f t="shared" si="8"/>
        <v>6</v>
      </c>
      <c r="B1173" s="166">
        <f t="shared" si="9"/>
        <v>1967</v>
      </c>
      <c r="C1173" s="41">
        <f ca="1">'StockBond Returns'!W1163</f>
        <v>3.6168961778893565E-3</v>
      </c>
      <c r="D1173" s="217">
        <f>'StockBond Returns'!M1163</f>
        <v>21.365876929999999</v>
      </c>
      <c r="E1173" s="41">
        <f t="shared" si="0"/>
        <v>4.09018009950224E-2</v>
      </c>
      <c r="F1173" s="138">
        <f t="shared" ca="1" si="3"/>
        <v>116.67277164030351</v>
      </c>
      <c r="G1173" s="218">
        <f>'StockBond Returns'!C1163</f>
        <v>1967.416666666579</v>
      </c>
      <c r="H1173" s="138">
        <f t="shared" ca="1" si="1"/>
        <v>0.39767720726411565</v>
      </c>
      <c r="I1173" s="138">
        <f t="shared" ca="1" si="4"/>
        <v>4.7379858788815046</v>
      </c>
      <c r="J1173" s="41">
        <f t="shared" ca="1" si="5"/>
        <v>-0.22474081704345028</v>
      </c>
      <c r="K1173" s="41">
        <f t="shared" ca="1" si="6"/>
        <v>-0.31512312086211247</v>
      </c>
      <c r="L1173" s="41">
        <f t="shared" ca="1" si="7"/>
        <v>-0.16042336215966235</v>
      </c>
      <c r="M1173" s="41">
        <f t="shared" ca="1" si="10"/>
        <v>-1.4817497784121114E-2</v>
      </c>
      <c r="N1173" s="219">
        <f t="shared" ca="1" si="11"/>
        <v>2.7603997848446235E-2</v>
      </c>
    </row>
    <row r="1174" spans="1:14" ht="13" x14ac:dyDescent="0.15">
      <c r="A1174" s="166">
        <f t="shared" si="8"/>
        <v>7</v>
      </c>
      <c r="B1174" s="166">
        <f t="shared" si="9"/>
        <v>1967</v>
      </c>
      <c r="C1174" s="41">
        <f ca="1">'StockBond Returns'!W1164</f>
        <v>3.467015019024846E-2</v>
      </c>
      <c r="D1174" s="217">
        <f>'StockBond Returns'!M1164</f>
        <v>22.212101860000001</v>
      </c>
      <c r="E1174" s="41">
        <f t="shared" si="0"/>
        <v>4.0010251535466348E-2</v>
      </c>
      <c r="F1174" s="138">
        <f t="shared" ca="1" si="3"/>
        <v>120.30636942041819</v>
      </c>
      <c r="G1174" s="218">
        <f>'StockBond Returns'!C1164</f>
        <v>1967.4999999999122</v>
      </c>
      <c r="H1174" s="138">
        <f t="shared" ca="1" si="1"/>
        <v>0.40112400848580571</v>
      </c>
      <c r="I1174" s="138">
        <f t="shared" ca="1" si="4"/>
        <v>4.7429561353795648</v>
      </c>
      <c r="J1174" s="41">
        <f t="shared" ca="1" si="5"/>
        <v>-0.21769059228210119</v>
      </c>
      <c r="K1174" s="41">
        <f t="shared" ca="1" si="6"/>
        <v>-0.31584081962671096</v>
      </c>
      <c r="L1174" s="41">
        <f t="shared" ca="1" si="7"/>
        <v>-0.1619032926747026</v>
      </c>
      <c r="M1174" s="41">
        <f t="shared" ca="1" si="10"/>
        <v>-1.3006644819788638E-2</v>
      </c>
      <c r="N1174" s="219">
        <f t="shared" ca="1" si="11"/>
        <v>2.7803002971686482E-2</v>
      </c>
    </row>
    <row r="1175" spans="1:14" ht="13" x14ac:dyDescent="0.15">
      <c r="A1175" s="166">
        <f t="shared" si="8"/>
        <v>8</v>
      </c>
      <c r="B1175" s="166">
        <f t="shared" si="9"/>
        <v>1967</v>
      </c>
      <c r="C1175" s="41">
        <f ca="1">'StockBond Returns'!W1165</f>
        <v>1.5523549739691011E-2</v>
      </c>
      <c r="D1175" s="217">
        <f>'StockBond Returns'!M1165</f>
        <v>21.832446999999998</v>
      </c>
      <c r="E1175" s="41">
        <f t="shared" si="0"/>
        <v>4.0401693062623721E-2</v>
      </c>
      <c r="F1175" s="138">
        <f t="shared" ca="1" si="3"/>
        <v>121.76660045313437</v>
      </c>
      <c r="G1175" s="218">
        <f>'StockBond Returns'!C1165</f>
        <v>1967.5833333332455</v>
      </c>
      <c r="H1175" s="138">
        <f t="shared" ca="1" si="1"/>
        <v>0.40996473473222278</v>
      </c>
      <c r="I1175" s="138">
        <f t="shared" ca="1" si="4"/>
        <v>4.7676173383211902</v>
      </c>
      <c r="J1175" s="41">
        <f t="shared" ca="1" si="5"/>
        <v>-0.21506405106315907</v>
      </c>
      <c r="K1175" s="41">
        <f t="shared" ca="1" si="6"/>
        <v>-0.31937973376227846</v>
      </c>
      <c r="L1175" s="41">
        <f t="shared" ca="1" si="7"/>
        <v>-0.16681988797400538</v>
      </c>
      <c r="M1175" s="41">
        <f t="shared" ca="1" si="10"/>
        <v>-4.3380464776819894E-3</v>
      </c>
      <c r="N1175" s="219">
        <f t="shared" ca="1" si="11"/>
        <v>2.8040985672908535E-2</v>
      </c>
    </row>
    <row r="1176" spans="1:14" ht="13" x14ac:dyDescent="0.15">
      <c r="A1176" s="166">
        <f t="shared" si="8"/>
        <v>9</v>
      </c>
      <c r="B1176" s="166">
        <f t="shared" si="9"/>
        <v>1967</v>
      </c>
      <c r="C1176" s="41">
        <f ca="1">'StockBond Returns'!W1166</f>
        <v>-2.7559939112364587E-3</v>
      </c>
      <c r="D1176" s="217">
        <f>'StockBond Returns'!M1166</f>
        <v>22.33741878</v>
      </c>
      <c r="E1176" s="41">
        <f t="shared" si="0"/>
        <v>3.9883964992753748E-2</v>
      </c>
      <c r="F1176" s="138">
        <f t="shared" ca="1" si="3"/>
        <v>121.02217756927408</v>
      </c>
      <c r="G1176" s="218">
        <f>'StockBond Returns'!C1166</f>
        <v>1967.6666666665787</v>
      </c>
      <c r="H1176" s="138">
        <f t="shared" ca="1" si="1"/>
        <v>0.40223702445997961</v>
      </c>
      <c r="I1176" s="138">
        <f t="shared" ca="1" si="4"/>
        <v>4.7836385282354676</v>
      </c>
      <c r="J1176" s="41">
        <f t="shared" ca="1" si="5"/>
        <v>-0.21118817429984327</v>
      </c>
      <c r="K1176" s="41">
        <f t="shared" ca="1" si="6"/>
        <v>-0.32165924265086554</v>
      </c>
      <c r="L1176" s="41">
        <f t="shared" ca="1" si="7"/>
        <v>-0.1701860761353734</v>
      </c>
      <c r="M1176" s="41">
        <f t="shared" ca="1" si="10"/>
        <v>2.6647919733910896E-3</v>
      </c>
      <c r="N1176" s="219">
        <f t="shared" ca="1" si="11"/>
        <v>2.8315712502262742E-2</v>
      </c>
    </row>
    <row r="1177" spans="1:14" ht="13" x14ac:dyDescent="0.15">
      <c r="A1177" s="166">
        <f t="shared" si="8"/>
        <v>10</v>
      </c>
      <c r="B1177" s="166">
        <f t="shared" si="9"/>
        <v>1967</v>
      </c>
      <c r="C1177" s="41">
        <f ca="1">'StockBond Returns'!W1167</f>
        <v>-2.6965459225342391E-2</v>
      </c>
      <c r="D1177" s="217">
        <f>'StockBond Returns'!M1167</f>
        <v>21.662177549999999</v>
      </c>
      <c r="E1177" s="41">
        <f t="shared" si="0"/>
        <v>4.0581705375459826E-2</v>
      </c>
      <c r="F1177" s="138">
        <f t="shared" ca="1" si="3"/>
        <v>117.36736845628968</v>
      </c>
      <c r="G1177" s="218">
        <f>'StockBond Returns'!C1167</f>
        <v>1967.749999999912</v>
      </c>
      <c r="H1177" s="138">
        <f t="shared" ca="1" si="1"/>
        <v>0.39691399728218207</v>
      </c>
      <c r="I1177" s="138">
        <f t="shared" ca="1" si="4"/>
        <v>4.7905915720239536</v>
      </c>
      <c r="J1177" s="41">
        <f t="shared" ca="1" si="5"/>
        <v>-0.20703625664143122</v>
      </c>
      <c r="K1177" s="41">
        <f t="shared" ca="1" si="6"/>
        <v>-0.32264378347812095</v>
      </c>
      <c r="L1177" s="41">
        <f t="shared" ca="1" si="7"/>
        <v>-0.17195995160778055</v>
      </c>
      <c r="M1177" s="41">
        <f t="shared" ca="1" si="10"/>
        <v>7.6121141136396009E-3</v>
      </c>
      <c r="N1177" s="219">
        <f t="shared" ca="1" si="11"/>
        <v>2.8605275015661374E-2</v>
      </c>
    </row>
    <row r="1178" spans="1:14" ht="13" x14ac:dyDescent="0.15">
      <c r="A1178" s="166">
        <f t="shared" si="8"/>
        <v>11</v>
      </c>
      <c r="B1178" s="166">
        <f t="shared" si="9"/>
        <v>1967</v>
      </c>
      <c r="C1178" s="41">
        <f ca="1">'StockBond Returns'!W1168</f>
        <v>-3.7953945746973796E-3</v>
      </c>
      <c r="D1178" s="217">
        <f>'StockBond Returns'!M1168</f>
        <v>21.570598740000001</v>
      </c>
      <c r="E1178" s="41">
        <f t="shared" si="0"/>
        <v>4.0679699647039103E-2</v>
      </c>
      <c r="F1178" s="138">
        <f t="shared" ca="1" si="3"/>
        <v>116.5265054307539</v>
      </c>
      <c r="G1178" s="218">
        <f>'StockBond Returns'!C1168</f>
        <v>1967.8333333332453</v>
      </c>
      <c r="H1178" s="138">
        <f t="shared" ca="1" si="1"/>
        <v>0.39502193682017833</v>
      </c>
      <c r="I1178" s="138">
        <f t="shared" ca="1" si="4"/>
        <v>4.7962802700860552</v>
      </c>
      <c r="J1178" s="41">
        <f t="shared" ca="1" si="5"/>
        <v>-0.20288231552880986</v>
      </c>
      <c r="K1178" s="41">
        <f t="shared" ca="1" si="6"/>
        <v>-0.32344717168299986</v>
      </c>
      <c r="L1178" s="41">
        <f t="shared" ca="1" si="7"/>
        <v>-0.17350077594247992</v>
      </c>
      <c r="M1178" s="41">
        <f t="shared" ca="1" si="10"/>
        <v>1.1875466081491703E-2</v>
      </c>
      <c r="N1178" s="219">
        <f t="shared" ca="1" si="11"/>
        <v>2.8901505505126299E-2</v>
      </c>
    </row>
    <row r="1179" spans="1:14" ht="13" x14ac:dyDescent="0.15">
      <c r="A1179" s="166">
        <f t="shared" si="8"/>
        <v>12</v>
      </c>
      <c r="B1179" s="166">
        <f t="shared" si="9"/>
        <v>1967</v>
      </c>
      <c r="C1179" s="41">
        <f ca="1">'StockBond Returns'!W1169</f>
        <v>2.016982387832509E-2</v>
      </c>
      <c r="D1179" s="217">
        <f>'StockBond Returns'!M1169</f>
        <v>21.93647498</v>
      </c>
      <c r="E1179" s="41">
        <f t="shared" si="0"/>
        <v>4.0293087788984411E-2</v>
      </c>
      <c r="F1179" s="138">
        <f t="shared" ca="1" si="3"/>
        <v>118.47383506273498</v>
      </c>
      <c r="G1179" s="218">
        <f>'StockBond Returns'!C1169</f>
        <v>1967.9166666665785</v>
      </c>
      <c r="H1179" s="138">
        <f t="shared" ca="1" si="1"/>
        <v>0.39780638640670335</v>
      </c>
      <c r="I1179" s="138">
        <f t="shared" ca="1" si="4"/>
        <v>4.8020569681537832</v>
      </c>
      <c r="J1179" s="41">
        <f t="shared" ca="1" si="5"/>
        <v>-0.19807092662172421</v>
      </c>
      <c r="K1179" s="41">
        <f t="shared" ca="1" si="6"/>
        <v>-0.32426103987364685</v>
      </c>
      <c r="L1179" s="41">
        <f t="shared" ca="1" si="7"/>
        <v>-0.17504036475575702</v>
      </c>
      <c r="M1179" s="41">
        <f t="shared" ca="1" si="10"/>
        <v>1.5441012984194868E-2</v>
      </c>
      <c r="N1179" s="219">
        <f t="shared" ca="1" si="11"/>
        <v>2.9224723393853094E-2</v>
      </c>
    </row>
    <row r="1180" spans="1:14" ht="13" x14ac:dyDescent="0.15">
      <c r="A1180" s="166">
        <f t="shared" si="8"/>
        <v>1</v>
      </c>
      <c r="B1180" s="166">
        <f t="shared" si="9"/>
        <v>1968</v>
      </c>
      <c r="C1180" s="41">
        <f ca="1">'StockBond Returns'!W1170</f>
        <v>-2.2833117228433723E-2</v>
      </c>
      <c r="D1180" s="217">
        <f>'StockBond Returns'!M1170</f>
        <v>20.877778530000001</v>
      </c>
      <c r="E1180" s="41">
        <f t="shared" si="0"/>
        <v>4.1448908131271375E-2</v>
      </c>
      <c r="F1180" s="138">
        <f t="shared" ca="1" si="3"/>
        <v>115.37998487169376</v>
      </c>
      <c r="G1180" s="218">
        <f>'StockBond Returns'!C1170</f>
        <v>1967.9999999999118</v>
      </c>
      <c r="H1180" s="138">
        <f t="shared" ca="1" si="1"/>
        <v>0.39853119942785969</v>
      </c>
      <c r="I1180" s="138">
        <f t="shared" ca="1" si="4"/>
        <v>4.8019376325391319</v>
      </c>
      <c r="J1180" s="41">
        <f t="shared" ca="1" si="5"/>
        <v>-0.19198910999486285</v>
      </c>
      <c r="K1180" s="41">
        <f t="shared" ca="1" si="6"/>
        <v>-0.32424424671006968</v>
      </c>
      <c r="L1180" s="41">
        <f t="shared" ca="1" si="7"/>
        <v>-0.1755517578567739</v>
      </c>
      <c r="M1180" s="41">
        <f t="shared" ca="1" si="10"/>
        <v>1.6378096354526361E-2</v>
      </c>
      <c r="N1180" s="219">
        <f t="shared" ca="1" si="11"/>
        <v>2.9574716871464613E-2</v>
      </c>
    </row>
    <row r="1181" spans="1:14" ht="13" x14ac:dyDescent="0.15">
      <c r="A1181" s="166">
        <f t="shared" si="8"/>
        <v>2</v>
      </c>
      <c r="B1181" s="166">
        <f t="shared" si="9"/>
        <v>1968</v>
      </c>
      <c r="C1181" s="41">
        <f ca="1">'StockBond Returns'!W1171</f>
        <v>-2.3702686956082103E-2</v>
      </c>
      <c r="D1181" s="217">
        <f>'StockBond Returns'!M1171</f>
        <v>20.112146760000002</v>
      </c>
      <c r="E1181" s="41">
        <f t="shared" si="0"/>
        <v>4.2360598222882101E-2</v>
      </c>
      <c r="F1181" s="138">
        <f t="shared" ca="1" si="3"/>
        <v>112.25608427011692</v>
      </c>
      <c r="G1181" s="218">
        <f>'StockBond Returns'!C1171</f>
        <v>1968.083333333245</v>
      </c>
      <c r="H1181" s="138">
        <f t="shared" ca="1" si="1"/>
        <v>0.39626957365336818</v>
      </c>
      <c r="I1181" s="138">
        <f t="shared" ca="1" si="4"/>
        <v>4.8014438255402405</v>
      </c>
      <c r="J1181" s="41">
        <f t="shared" ca="1" si="5"/>
        <v>-0.18521672397821842</v>
      </c>
      <c r="K1181" s="41">
        <f t="shared" ca="1" si="6"/>
        <v>-0.32417474825655435</v>
      </c>
      <c r="L1181" s="41">
        <f t="shared" ca="1" si="7"/>
        <v>-0.17598031765458877</v>
      </c>
      <c r="M1181" s="41">
        <f t="shared" ca="1" si="10"/>
        <v>1.6689429080734897E-2</v>
      </c>
      <c r="N1181" s="219">
        <f t="shared" ca="1" si="11"/>
        <v>2.9956467339019677E-2</v>
      </c>
    </row>
    <row r="1182" spans="1:14" ht="13" x14ac:dyDescent="0.15">
      <c r="A1182" s="166">
        <f t="shared" si="8"/>
        <v>3</v>
      </c>
      <c r="B1182" s="166">
        <f t="shared" si="9"/>
        <v>1968</v>
      </c>
      <c r="C1182" s="41">
        <f ca="1">'StockBond Returns'!W1172</f>
        <v>4.0669109464554114E-3</v>
      </c>
      <c r="D1182" s="217">
        <f>'StockBond Returns'!M1172</f>
        <v>20.69325516</v>
      </c>
      <c r="E1182" s="41">
        <f t="shared" si="0"/>
        <v>4.166246241270434E-2</v>
      </c>
      <c r="F1182" s="138">
        <f t="shared" ca="1" si="3"/>
        <v>112.31473860132108</v>
      </c>
      <c r="G1182" s="218">
        <f>'StockBond Returns'!C1172</f>
        <v>1968.1666666665783</v>
      </c>
      <c r="H1182" s="138">
        <f t="shared" ca="1" si="1"/>
        <v>0.3899423812808544</v>
      </c>
      <c r="I1182" s="138">
        <f t="shared" ca="1" si="4"/>
        <v>4.7894256174669732</v>
      </c>
      <c r="J1182" s="41">
        <f t="shared" ca="1" si="5"/>
        <v>-0.17427233255589092</v>
      </c>
      <c r="K1182" s="41">
        <f t="shared" ca="1" si="6"/>
        <v>-0.3224788855069588</v>
      </c>
      <c r="L1182" s="41">
        <f t="shared" ca="1" si="7"/>
        <v>-0.174402287325092</v>
      </c>
      <c r="M1182" s="41">
        <f t="shared" ca="1" si="10"/>
        <v>1.3429539341632823E-2</v>
      </c>
      <c r="N1182" s="219">
        <f t="shared" ca="1" si="11"/>
        <v>3.0412376861057386E-2</v>
      </c>
    </row>
    <row r="1183" spans="1:14" ht="13" x14ac:dyDescent="0.15">
      <c r="A1183" s="166">
        <f t="shared" si="8"/>
        <v>4</v>
      </c>
      <c r="B1183" s="166">
        <f t="shared" si="9"/>
        <v>1968</v>
      </c>
      <c r="C1183" s="41">
        <f ca="1">'StockBond Returns'!W1173</f>
        <v>6.6083727178980006E-2</v>
      </c>
      <c r="D1183" s="217">
        <f>'StockBond Returns'!M1173</f>
        <v>21.67545853</v>
      </c>
      <c r="E1183" s="41">
        <f t="shared" si="0"/>
        <v>4.0567562760343595E-2</v>
      </c>
      <c r="F1183" s="138">
        <f t="shared" ca="1" si="3"/>
        <v>119.32120391800829</v>
      </c>
      <c r="G1183" s="218">
        <f>'StockBond Returns'!C1173</f>
        <v>1968.2499999999116</v>
      </c>
      <c r="H1183" s="138">
        <f t="shared" ca="1" si="1"/>
        <v>0.4033808690486298</v>
      </c>
      <c r="I1183" s="138">
        <f t="shared" ca="1" si="4"/>
        <v>4.7891650652844229</v>
      </c>
      <c r="J1183" s="41">
        <f t="shared" ca="1" si="5"/>
        <v>-0.16612016000279139</v>
      </c>
      <c r="K1183" s="41">
        <f t="shared" ca="1" si="6"/>
        <v>-0.32244202530216337</v>
      </c>
      <c r="L1183" s="41">
        <f t="shared" ca="1" si="7"/>
        <v>-0.17481768843863399</v>
      </c>
      <c r="M1183" s="41">
        <f t="shared" ca="1" si="10"/>
        <v>1.2690013622837615E-2</v>
      </c>
      <c r="N1183" s="219">
        <f t="shared" ca="1" si="11"/>
        <v>3.0920774884970817E-2</v>
      </c>
    </row>
    <row r="1184" spans="1:14" ht="13" x14ac:dyDescent="0.15">
      <c r="A1184" s="166">
        <f t="shared" si="8"/>
        <v>5</v>
      </c>
      <c r="B1184" s="166">
        <f t="shared" si="9"/>
        <v>1968</v>
      </c>
      <c r="C1184" s="41">
        <f ca="1">'StockBond Returns'!W1174</f>
        <v>1.119136987697986E-2</v>
      </c>
      <c r="D1184" s="217">
        <f>'StockBond Returns'!M1174</f>
        <v>21.809245059999999</v>
      </c>
      <c r="E1184" s="41">
        <f t="shared" si="0"/>
        <v>4.0426057212179359E-2</v>
      </c>
      <c r="F1184" s="138">
        <f t="shared" ca="1" si="3"/>
        <v>120.24867639166581</v>
      </c>
      <c r="G1184" s="218">
        <f>'StockBond Returns'!C1174</f>
        <v>1968.3333333332448</v>
      </c>
      <c r="H1184" s="138">
        <f t="shared" ca="1" si="1"/>
        <v>0.40509832262486029</v>
      </c>
      <c r="I1184" s="138">
        <f t="shared" ca="1" si="4"/>
        <v>4.7939676414867591</v>
      </c>
      <c r="J1184" s="41">
        <f t="shared" ca="1" si="5"/>
        <v>-0.16060122203410243</v>
      </c>
      <c r="K1184" s="41">
        <f t="shared" ca="1" si="6"/>
        <v>-0.32312079997240251</v>
      </c>
      <c r="L1184" s="41">
        <f t="shared" ca="1" si="7"/>
        <v>-0.17608645620981578</v>
      </c>
      <c r="M1184" s="41">
        <f t="shared" ca="1" si="10"/>
        <v>1.2646186673987758E-2</v>
      </c>
      <c r="N1184" s="219">
        <f t="shared" ca="1" si="11"/>
        <v>3.143988567624563E-2</v>
      </c>
    </row>
    <row r="1185" spans="1:14" ht="13" x14ac:dyDescent="0.15">
      <c r="A1185" s="166">
        <f t="shared" si="8"/>
        <v>6</v>
      </c>
      <c r="B1185" s="166">
        <f t="shared" si="9"/>
        <v>1968</v>
      </c>
      <c r="C1185" s="41">
        <f ca="1">'StockBond Returns'!W1175</f>
        <v>5.9282636167053981E-3</v>
      </c>
      <c r="D1185" s="217">
        <f>'StockBond Returns'!M1175</f>
        <v>21.76377681</v>
      </c>
      <c r="E1185" s="41">
        <f t="shared" si="0"/>
        <v>4.047395366461673E-2</v>
      </c>
      <c r="F1185" s="138">
        <f t="shared" ca="1" si="3"/>
        <v>120.55404239260342</v>
      </c>
      <c r="G1185" s="218">
        <f>'StockBond Returns'!C1175</f>
        <v>1968.4166666665781</v>
      </c>
      <c r="H1185" s="138">
        <f t="shared" ca="1" si="1"/>
        <v>0.40660822715670597</v>
      </c>
      <c r="I1185" s="138">
        <f t="shared" ca="1" si="4"/>
        <v>4.8028986613793503</v>
      </c>
      <c r="J1185" s="41">
        <f t="shared" ca="1" si="5"/>
        <v>-0.15569132241784367</v>
      </c>
      <c r="K1185" s="41">
        <f t="shared" ca="1" si="6"/>
        <v>-0.32437946104908477</v>
      </c>
      <c r="L1185" s="41">
        <f t="shared" ca="1" si="7"/>
        <v>-0.1780446554766838</v>
      </c>
      <c r="M1185" s="41">
        <f t="shared" ca="1" si="10"/>
        <v>1.3700501469871451E-2</v>
      </c>
      <c r="N1185" s="219">
        <f t="shared" ca="1" si="11"/>
        <v>3.1959450740575879E-2</v>
      </c>
    </row>
    <row r="1186" spans="1:14" ht="13" x14ac:dyDescent="0.15">
      <c r="A1186" s="166">
        <f t="shared" si="8"/>
        <v>7</v>
      </c>
      <c r="B1186" s="166">
        <f t="shared" si="9"/>
        <v>1968</v>
      </c>
      <c r="C1186" s="41">
        <f ca="1">'StockBond Returns'!W1176</f>
        <v>-1.5418432511110898E-2</v>
      </c>
      <c r="D1186" s="217">
        <f>'StockBond Returns'!M1176</f>
        <v>21.098545560000002</v>
      </c>
      <c r="E1186" s="41">
        <f t="shared" si="0"/>
        <v>4.1198316008470869E-2</v>
      </c>
      <c r="F1186" s="138">
        <f t="shared" ca="1" si="3"/>
        <v>118.29494906038363</v>
      </c>
      <c r="G1186" s="218">
        <f>'StockBond Returns'!C1176</f>
        <v>1968.4999999999113</v>
      </c>
      <c r="H1186" s="138">
        <f t="shared" ca="1" si="1"/>
        <v>0.4061293911329707</v>
      </c>
      <c r="I1186" s="138">
        <f t="shared" ca="1" si="4"/>
        <v>4.8079040440265146</v>
      </c>
      <c r="J1186" s="41">
        <f t="shared" ca="1" si="5"/>
        <v>-0.15261342559324598</v>
      </c>
      <c r="K1186" s="41">
        <f t="shared" ca="1" si="6"/>
        <v>-0.32508283185074094</v>
      </c>
      <c r="L1186" s="41">
        <f t="shared" ca="1" si="7"/>
        <v>-0.17932023961241761</v>
      </c>
      <c r="M1186" s="41">
        <f t="shared" ca="1" si="10"/>
        <v>1.369355034984987E-2</v>
      </c>
      <c r="N1186" s="219">
        <f t="shared" ca="1" si="11"/>
        <v>3.2412173939979458E-2</v>
      </c>
    </row>
    <row r="1187" spans="1:14" ht="13" x14ac:dyDescent="0.15">
      <c r="A1187" s="166">
        <f t="shared" si="8"/>
        <v>8</v>
      </c>
      <c r="B1187" s="166">
        <f t="shared" si="9"/>
        <v>1968</v>
      </c>
      <c r="C1187" s="41">
        <f ca="1">'StockBond Returns'!W1177</f>
        <v>4.0422969176910954E-2</v>
      </c>
      <c r="D1187" s="217">
        <f>'StockBond Returns'!M1177</f>
        <v>21.398460889999999</v>
      </c>
      <c r="E1187" s="41">
        <f t="shared" si="0"/>
        <v>4.0866166500024392E-2</v>
      </c>
      <c r="F1187" s="138">
        <f t="shared" ca="1" si="3"/>
        <v>122.6542357930432</v>
      </c>
      <c r="G1187" s="218">
        <f>'StockBond Returns'!C1177</f>
        <v>1968.5833333332446</v>
      </c>
      <c r="H1187" s="138">
        <f t="shared" ca="1" si="1"/>
        <v>0.41770070182097957</v>
      </c>
      <c r="I1187" s="138">
        <f t="shared" ca="1" si="4"/>
        <v>4.8156400111152724</v>
      </c>
      <c r="J1187" s="41">
        <f t="shared" ca="1" si="5"/>
        <v>-0.15199770149534986</v>
      </c>
      <c r="K1187" s="41">
        <f t="shared" ca="1" si="6"/>
        <v>-0.32616703602472175</v>
      </c>
      <c r="L1187" s="41">
        <f t="shared" ca="1" si="7"/>
        <v>-0.18105519686914173</v>
      </c>
      <c r="M1187" s="41">
        <f t="shared" ca="1" si="10"/>
        <v>1.007267768914355E-2</v>
      </c>
      <c r="N1187" s="219">
        <f t="shared" ca="1" si="11"/>
        <v>3.2799180776352452E-2</v>
      </c>
    </row>
    <row r="1188" spans="1:14" ht="13" x14ac:dyDescent="0.15">
      <c r="A1188" s="166">
        <f t="shared" si="8"/>
        <v>9</v>
      </c>
      <c r="B1188" s="166">
        <f t="shared" si="9"/>
        <v>1968</v>
      </c>
      <c r="C1188" s="41">
        <f ca="1">'StockBond Returns'!W1178</f>
        <v>-3.2316659632117433E-3</v>
      </c>
      <c r="D1188" s="217">
        <f>'StockBond Returns'!M1178</f>
        <v>21.973483699999999</v>
      </c>
      <c r="E1188" s="41">
        <f t="shared" si="0"/>
        <v>4.0254698655270579E-2</v>
      </c>
      <c r="F1188" s="138">
        <f t="shared" ca="1" si="3"/>
        <v>121.84150744130697</v>
      </c>
      <c r="G1188" s="218">
        <f>'StockBond Returns'!C1178</f>
        <v>1968.6666666665778</v>
      </c>
      <c r="H1188" s="138">
        <f t="shared" ca="1" si="1"/>
        <v>0.40872443047947665</v>
      </c>
      <c r="I1188" s="138">
        <f t="shared" ca="1" si="4"/>
        <v>4.8221274171347686</v>
      </c>
      <c r="J1188" s="41">
        <f t="shared" ca="1" si="5"/>
        <v>-0.14974728839614881</v>
      </c>
      <c r="K1188" s="41">
        <f t="shared" ca="1" si="6"/>
        <v>-0.32707357117995117</v>
      </c>
      <c r="L1188" s="41">
        <f t="shared" ca="1" si="7"/>
        <v>-0.18256804266682813</v>
      </c>
      <c r="M1188" s="41">
        <f t="shared" ca="1" si="10"/>
        <v>8.0459442476934484E-3</v>
      </c>
      <c r="N1188" s="219">
        <f t="shared" ca="1" si="11"/>
        <v>3.3148643798528915E-2</v>
      </c>
    </row>
    <row r="1189" spans="1:14" ht="13" x14ac:dyDescent="0.15">
      <c r="A1189" s="166">
        <f t="shared" si="8"/>
        <v>10</v>
      </c>
      <c r="B1189" s="166">
        <f t="shared" si="9"/>
        <v>1968</v>
      </c>
      <c r="C1189" s="41">
        <f ca="1">'StockBond Returns'!W1179</f>
        <v>1.4706606933684339E-5</v>
      </c>
      <c r="D1189" s="217">
        <f>'StockBond Returns'!M1179</f>
        <v>21.921930660000001</v>
      </c>
      <c r="E1189" s="41">
        <f t="shared" si="0"/>
        <v>4.0308210086729648E-2</v>
      </c>
      <c r="F1189" s="138">
        <f t="shared" ca="1" si="3"/>
        <v>121.43456887503608</v>
      </c>
      <c r="G1189" s="218">
        <f>'StockBond Returns'!C1179</f>
        <v>1968.7499999999111</v>
      </c>
      <c r="H1189" s="138">
        <f t="shared" ca="1" si="1"/>
        <v>0.40790084283386624</v>
      </c>
      <c r="I1189" s="138">
        <f t="shared" ca="1" si="4"/>
        <v>4.8331142626864532</v>
      </c>
      <c r="J1189" s="41">
        <f t="shared" ca="1" si="5"/>
        <v>-0.14615535883163155</v>
      </c>
      <c r="K1189" s="41">
        <f t="shared" ca="1" si="6"/>
        <v>-0.32860329680596667</v>
      </c>
      <c r="L1189" s="41">
        <f t="shared" ca="1" si="7"/>
        <v>-0.18482482996178018</v>
      </c>
      <c r="M1189" s="41">
        <f t="shared" ca="1" si="10"/>
        <v>8.876292212181669E-3</v>
      </c>
      <c r="N1189" s="219">
        <f t="shared" ca="1" si="11"/>
        <v>3.3493832756764867E-2</v>
      </c>
    </row>
    <row r="1190" spans="1:14" ht="13" x14ac:dyDescent="0.15">
      <c r="A1190" s="166">
        <f t="shared" si="8"/>
        <v>11</v>
      </c>
      <c r="B1190" s="166">
        <f t="shared" si="9"/>
        <v>1968</v>
      </c>
      <c r="C1190" s="41">
        <f ca="1">'StockBond Returns'!W1180</f>
        <v>3.4072484181257169E-2</v>
      </c>
      <c r="D1190" s="217">
        <f>'StockBond Returns'!M1180</f>
        <v>22.768317079999999</v>
      </c>
      <c r="E1190" s="41">
        <f t="shared" si="0"/>
        <v>3.946034068935235E-2</v>
      </c>
      <c r="F1190" s="138">
        <f t="shared" ca="1" si="3"/>
        <v>125.15034726423968</v>
      </c>
      <c r="G1190" s="218">
        <f>'StockBond Returns'!C1180</f>
        <v>1968.8333333332444</v>
      </c>
      <c r="H1190" s="138">
        <f t="shared" ca="1" si="1"/>
        <v>0.4115396117031378</v>
      </c>
      <c r="I1190" s="138">
        <f t="shared" ca="1" si="4"/>
        <v>4.8496319375694128</v>
      </c>
      <c r="J1190" s="41">
        <f t="shared" ca="1" si="5"/>
        <v>-0.14375673035934222</v>
      </c>
      <c r="K1190" s="41">
        <f t="shared" ca="1" si="6"/>
        <v>-0.33089005023460072</v>
      </c>
      <c r="L1190" s="41">
        <f t="shared" ca="1" si="7"/>
        <v>-0.18799007104862986</v>
      </c>
      <c r="M1190" s="41">
        <f t="shared" ca="1" si="10"/>
        <v>1.1123550851710462E-2</v>
      </c>
      <c r="N1190" s="219">
        <f t="shared" ca="1" si="11"/>
        <v>3.3831573622456798E-2</v>
      </c>
    </row>
    <row r="1191" spans="1:14" ht="13" x14ac:dyDescent="0.15">
      <c r="A1191" s="166">
        <f t="shared" si="8"/>
        <v>12</v>
      </c>
      <c r="B1191" s="166">
        <f t="shared" si="9"/>
        <v>1968</v>
      </c>
      <c r="C1191" s="41">
        <f ca="1">'StockBond Returns'!W1181</f>
        <v>-3.6947447277748603E-2</v>
      </c>
      <c r="D1191" s="217">
        <f>'StockBond Returns'!M1181</f>
        <v>21.72563276</v>
      </c>
      <c r="E1191" s="41">
        <f t="shared" si="0"/>
        <v>4.051428941211653E-2</v>
      </c>
      <c r="F1191" s="138">
        <f t="shared" ca="1" si="3"/>
        <v>120.13002713330523</v>
      </c>
      <c r="G1191" s="218">
        <f>'StockBond Returns'!C1181</f>
        <v>1968.9166666665776</v>
      </c>
      <c r="H1191" s="138">
        <f t="shared" ca="1" si="1"/>
        <v>0.40558189053034499</v>
      </c>
      <c r="I1191" s="138">
        <f t="shared" ca="1" si="4"/>
        <v>4.8574074416930548</v>
      </c>
      <c r="J1191" s="41">
        <f t="shared" ca="1" si="5"/>
        <v>-0.13860169047848481</v>
      </c>
      <c r="K1191" s="41">
        <f t="shared" ca="1" si="6"/>
        <v>-0.33196112924866783</v>
      </c>
      <c r="L1191" s="41">
        <f t="shared" ca="1" si="7"/>
        <v>-0.1896694014589172</v>
      </c>
      <c r="M1191" s="41">
        <f t="shared" ca="1" si="10"/>
        <v>1.1526409183886033E-2</v>
      </c>
      <c r="N1191" s="219">
        <f t="shared" ca="1" si="11"/>
        <v>3.416495595083275E-2</v>
      </c>
    </row>
    <row r="1192" spans="1:14" ht="13" x14ac:dyDescent="0.15">
      <c r="A1192" s="166">
        <f t="shared" si="8"/>
        <v>1</v>
      </c>
      <c r="B1192" s="166">
        <f t="shared" si="9"/>
        <v>1969</v>
      </c>
      <c r="C1192" s="41">
        <f ca="1">'StockBond Returns'!W1182</f>
        <v>-5.8131200585685248E-3</v>
      </c>
      <c r="D1192" s="217">
        <f>'StockBond Returns'!M1182</f>
        <v>21.404839819999999</v>
      </c>
      <c r="E1192" s="41">
        <f t="shared" si="0"/>
        <v>4.0859203068308689E-2</v>
      </c>
      <c r="F1192" s="138">
        <f t="shared" ca="1" si="3"/>
        <v>119.02847266863313</v>
      </c>
      <c r="G1192" s="218">
        <f>'StockBond Returns'!C1182</f>
        <v>1968.9999999999109</v>
      </c>
      <c r="H1192" s="138">
        <f t="shared" ca="1" si="1"/>
        <v>0.40528404463985929</v>
      </c>
      <c r="I1192" s="138">
        <f t="shared" ca="1" si="4"/>
        <v>4.8641602869050544</v>
      </c>
      <c r="J1192" s="41">
        <f t="shared" ca="1" si="5"/>
        <v>-0.13355780491792857</v>
      </c>
      <c r="K1192" s="41">
        <f t="shared" ca="1" si="6"/>
        <v>-0.33288855820324548</v>
      </c>
      <c r="L1192" s="41">
        <f t="shared" ca="1" si="7"/>
        <v>-0.19116049256618628</v>
      </c>
      <c r="M1192" s="41">
        <f t="shared" ca="1" si="10"/>
        <v>1.2957822264139107E-2</v>
      </c>
      <c r="N1192" s="219">
        <f t="shared" ca="1" si="11"/>
        <v>3.4490898996611501E-2</v>
      </c>
    </row>
    <row r="1193" spans="1:14" ht="13" x14ac:dyDescent="0.15">
      <c r="A1193" s="166">
        <f t="shared" si="8"/>
        <v>2</v>
      </c>
      <c r="B1193" s="166">
        <f t="shared" si="9"/>
        <v>1969</v>
      </c>
      <c r="C1193" s="41">
        <f ca="1">'StockBond Returns'!W1183</f>
        <v>-3.6128845494486438E-2</v>
      </c>
      <c r="D1193" s="217">
        <f>'StockBond Returns'!M1183</f>
        <v>20.201950499999999</v>
      </c>
      <c r="E1193" s="41">
        <f t="shared" si="0"/>
        <v>4.2250085393982131E-2</v>
      </c>
      <c r="F1193" s="138">
        <f t="shared" ca="1" si="3"/>
        <v>114.33746977013369</v>
      </c>
      <c r="G1193" s="218">
        <f>'StockBond Returns'!C1183</f>
        <v>1969.0833333332441</v>
      </c>
      <c r="H1193" s="138">
        <f t="shared" ca="1" si="1"/>
        <v>0.40256398845999991</v>
      </c>
      <c r="I1193" s="138">
        <f t="shared" ca="1" si="4"/>
        <v>4.8704547017116857</v>
      </c>
      <c r="J1193" s="41">
        <f t="shared" ca="1" si="5"/>
        <v>-0.13080960025823185</v>
      </c>
      <c r="K1193" s="41">
        <f t="shared" ca="1" si="6"/>
        <v>-0.33375071099884446</v>
      </c>
      <c r="L1193" s="41">
        <f t="shared" ca="1" si="7"/>
        <v>-0.19256458353255623</v>
      </c>
      <c r="M1193" s="41">
        <f t="shared" ca="1" si="10"/>
        <v>1.4372942531235555E-2</v>
      </c>
      <c r="N1193" s="219">
        <f t="shared" ca="1" si="11"/>
        <v>3.4781494969754842E-2</v>
      </c>
    </row>
    <row r="1194" spans="1:14" ht="13" x14ac:dyDescent="0.15">
      <c r="A1194" s="166">
        <f t="shared" si="8"/>
        <v>3</v>
      </c>
      <c r="B1194" s="166">
        <f t="shared" si="9"/>
        <v>1969</v>
      </c>
      <c r="C1194" s="41">
        <f ca="1">'StockBond Returns'!W1184</f>
        <v>2.0056488576067476E-2</v>
      </c>
      <c r="D1194" s="217">
        <f>'StockBond Returns'!M1184</f>
        <v>20.633595270000001</v>
      </c>
      <c r="E1194" s="41">
        <f t="shared" si="0"/>
        <v>4.1732325654219346E-2</v>
      </c>
      <c r="F1194" s="138">
        <f t="shared" ca="1" si="3"/>
        <v>116.22003991789916</v>
      </c>
      <c r="G1194" s="218">
        <f>'StockBond Returns'!C1184</f>
        <v>1969.1666666665774</v>
      </c>
      <c r="H1194" s="138">
        <f t="shared" ca="1" si="1"/>
        <v>0.40417771278334497</v>
      </c>
      <c r="I1194" s="138">
        <f t="shared" ca="1" si="4"/>
        <v>4.8846900332141763</v>
      </c>
      <c r="J1194" s="41">
        <f t="shared" ca="1" si="5"/>
        <v>-0.1297161262229185</v>
      </c>
      <c r="K1194" s="41">
        <f t="shared" ca="1" si="6"/>
        <v>-0.33569234484413257</v>
      </c>
      <c r="L1194" s="41">
        <f t="shared" ca="1" si="7"/>
        <v>-0.19526892428616038</v>
      </c>
      <c r="M1194" s="41">
        <f t="shared" ca="1" si="10"/>
        <v>1.9890572138707929E-2</v>
      </c>
      <c r="N1194" s="219">
        <f t="shared" ca="1" si="11"/>
        <v>3.5019261810527703E-2</v>
      </c>
    </row>
    <row r="1195" spans="1:14" ht="13" x14ac:dyDescent="0.15">
      <c r="A1195" s="166">
        <f t="shared" si="8"/>
        <v>4</v>
      </c>
      <c r="B1195" s="166">
        <f t="shared" si="9"/>
        <v>1969</v>
      </c>
      <c r="C1195" s="41">
        <f ca="1">'StockBond Returns'!W1185</f>
        <v>1.5474603131435677E-2</v>
      </c>
      <c r="D1195" s="217">
        <f>'StockBond Returns'!M1185</f>
        <v>20.9105861</v>
      </c>
      <c r="E1195" s="41">
        <f t="shared" si="0"/>
        <v>4.1411333599587624E-2</v>
      </c>
      <c r="F1195" s="138">
        <f t="shared" ca="1" si="3"/>
        <v>117.60806670906501</v>
      </c>
      <c r="G1195" s="218">
        <f>'StockBond Returns'!C1185</f>
        <v>1969.2499999999106</v>
      </c>
      <c r="H1195" s="138">
        <f t="shared" ca="1" si="1"/>
        <v>0.40585890704097055</v>
      </c>
      <c r="I1195" s="138">
        <f t="shared" ca="1" si="4"/>
        <v>4.887168071206518</v>
      </c>
      <c r="J1195" s="41">
        <f t="shared" ca="1" si="5"/>
        <v>-0.12625985100328574</v>
      </c>
      <c r="K1195" s="41">
        <f t="shared" ca="1" si="6"/>
        <v>-0.3360291819620902</v>
      </c>
      <c r="L1195" s="41">
        <f t="shared" ca="1" si="7"/>
        <v>-0.19602530879237756</v>
      </c>
      <c r="M1195" s="41">
        <f t="shared" ca="1" si="10"/>
        <v>2.0463484675543375E-2</v>
      </c>
      <c r="N1195" s="219">
        <f t="shared" ca="1" si="11"/>
        <v>3.5210955783254651E-2</v>
      </c>
    </row>
    <row r="1196" spans="1:14" ht="13" x14ac:dyDescent="0.15">
      <c r="A1196" s="166">
        <f t="shared" si="8"/>
        <v>5</v>
      </c>
      <c r="B1196" s="166">
        <f t="shared" si="9"/>
        <v>1969</v>
      </c>
      <c r="C1196" s="41">
        <f ca="1">'StockBond Returns'!W1186</f>
        <v>-7.2510463222191677E-3</v>
      </c>
      <c r="D1196" s="217">
        <f>'StockBond Returns'!M1186</f>
        <v>20.639428930000001</v>
      </c>
      <c r="E1196" s="41">
        <f t="shared" si="0"/>
        <v>4.1725476474944311E-2</v>
      </c>
      <c r="F1196" s="138">
        <f t="shared" ca="1" si="3"/>
        <v>116.35236916418522</v>
      </c>
      <c r="G1196" s="218">
        <f>'StockBond Returns'!C1186</f>
        <v>1969.3333333332439</v>
      </c>
      <c r="H1196" s="138">
        <f t="shared" ca="1" si="1"/>
        <v>0.40457150353035387</v>
      </c>
      <c r="I1196" s="138">
        <f t="shared" ca="1" si="4"/>
        <v>4.8866412521120104</v>
      </c>
      <c r="J1196" s="41">
        <f t="shared" ca="1" si="5"/>
        <v>-0.12307679148702433</v>
      </c>
      <c r="K1196" s="41">
        <f t="shared" ca="1" si="6"/>
        <v>-0.33595760058603008</v>
      </c>
      <c r="L1196" s="41">
        <f t="shared" ca="1" si="7"/>
        <v>-0.19627986545419562</v>
      </c>
      <c r="M1196" s="41">
        <f t="shared" ca="1" si="10"/>
        <v>1.9331296653581465E-2</v>
      </c>
      <c r="N1196" s="219">
        <f t="shared" ca="1" si="11"/>
        <v>3.5375635455907425E-2</v>
      </c>
    </row>
    <row r="1197" spans="1:14" ht="13" x14ac:dyDescent="0.15">
      <c r="A1197" s="166">
        <f t="shared" si="8"/>
        <v>6</v>
      </c>
      <c r="B1197" s="166">
        <f t="shared" si="9"/>
        <v>1969</v>
      </c>
      <c r="C1197" s="41">
        <f ca="1">'StockBond Returns'!W1187</f>
        <v>-4.8664060831800721E-2</v>
      </c>
      <c r="D1197" s="217">
        <f>'StockBond Returns'!M1187</f>
        <v>19.42899542</v>
      </c>
      <c r="E1197" s="41">
        <f t="shared" si="0"/>
        <v>4.3234732506308868E-2</v>
      </c>
      <c r="F1197" s="138">
        <f t="shared" ca="1" si="3"/>
        <v>110.30530698198343</v>
      </c>
      <c r="G1197" s="218">
        <f>'StockBond Returns'!C1187</f>
        <v>1969.4166666665772</v>
      </c>
      <c r="H1197" s="138">
        <f t="shared" ca="1" si="1"/>
        <v>0.39741837011602815</v>
      </c>
      <c r="I1197" s="138">
        <f t="shared" ca="1" si="4"/>
        <v>4.8774513950713327</v>
      </c>
      <c r="J1197" s="41">
        <f t="shared" ca="1" si="5"/>
        <v>-0.1181139252161183</v>
      </c>
      <c r="K1197" s="41">
        <f t="shared" ca="1" si="6"/>
        <v>-0.33470644414688455</v>
      </c>
      <c r="L1197" s="41">
        <f t="shared" ca="1" si="7"/>
        <v>-0.19509793965455291</v>
      </c>
      <c r="M1197" s="41">
        <f t="shared" ca="1" si="10"/>
        <v>1.552244570377237E-2</v>
      </c>
      <c r="N1197" s="219">
        <f t="shared" ca="1" si="11"/>
        <v>3.5519355615828939E-2</v>
      </c>
    </row>
    <row r="1198" spans="1:14" ht="13" x14ac:dyDescent="0.15">
      <c r="A1198" s="166">
        <f t="shared" si="8"/>
        <v>7</v>
      </c>
      <c r="B1198" s="166">
        <f t="shared" si="9"/>
        <v>1969</v>
      </c>
      <c r="C1198" s="41">
        <f ca="1">'StockBond Returns'!W1188</f>
        <v>-4.5960575492319015E-2</v>
      </c>
      <c r="D1198" s="217">
        <f>'StockBond Returns'!M1188</f>
        <v>18.113623319999999</v>
      </c>
      <c r="E1198" s="41">
        <f t="shared" si="0"/>
        <v>4.5103533051718561E-2</v>
      </c>
      <c r="F1198" s="138">
        <f t="shared" ca="1" si="3"/>
        <v>104.85645880012028</v>
      </c>
      <c r="G1198" s="218">
        <f>'StockBond Returns'!C1188</f>
        <v>1969.4999999999104</v>
      </c>
      <c r="H1198" s="138">
        <f t="shared" ca="1" si="1"/>
        <v>0.39411639626478251</v>
      </c>
      <c r="I1198" s="138">
        <f t="shared" ca="1" si="4"/>
        <v>4.8654384002031446</v>
      </c>
      <c r="J1198" s="41">
        <f t="shared" ca="1" si="5"/>
        <v>-0.11336179372739319</v>
      </c>
      <c r="K1198" s="41">
        <f t="shared" ca="1" si="6"/>
        <v>-0.33306380325516782</v>
      </c>
      <c r="L1198" s="41">
        <f t="shared" ca="1" si="7"/>
        <v>-0.19343145989253363</v>
      </c>
      <c r="M1198" s="41">
        <f t="shared" ca="1" si="10"/>
        <v>1.1966619060983952E-2</v>
      </c>
      <c r="N1198" s="219">
        <f t="shared" ca="1" si="11"/>
        <v>3.565916932002873E-2</v>
      </c>
    </row>
    <row r="1199" spans="1:14" ht="13" x14ac:dyDescent="0.15">
      <c r="A1199" s="166">
        <f t="shared" si="8"/>
        <v>8</v>
      </c>
      <c r="B1199" s="166">
        <f t="shared" si="9"/>
        <v>1969</v>
      </c>
      <c r="C1199" s="41">
        <f ca="1">'StockBond Returns'!W1189</f>
        <v>2.7408618885313502E-2</v>
      </c>
      <c r="D1199" s="217">
        <f>'StockBond Returns'!M1189</f>
        <v>18.69564578</v>
      </c>
      <c r="E1199" s="41">
        <f t="shared" si="0"/>
        <v>4.4244195193026387E-2</v>
      </c>
      <c r="F1199" s="138">
        <f t="shared" ca="1" si="3"/>
        <v>107.32551093466991</v>
      </c>
      <c r="G1199" s="218">
        <f>'StockBond Returns'!C1189</f>
        <v>1969.5833333332437</v>
      </c>
      <c r="H1199" s="138">
        <f t="shared" ca="1" si="1"/>
        <v>0.39571090458206859</v>
      </c>
      <c r="I1199" s="138">
        <f t="shared" ca="1" si="4"/>
        <v>4.8434486029642336</v>
      </c>
      <c r="J1199" s="41">
        <f t="shared" ca="1" si="5"/>
        <v>-0.10426164533005644</v>
      </c>
      <c r="K1199" s="41">
        <f t="shared" ca="1" si="6"/>
        <v>-0.33003583848462525</v>
      </c>
      <c r="L1199" s="41">
        <f t="shared" ca="1" si="7"/>
        <v>-0.19007093860706292</v>
      </c>
      <c r="M1199" s="41">
        <f t="shared" ca="1" si="10"/>
        <v>5.7746409168406565E-3</v>
      </c>
      <c r="N1199" s="219">
        <f t="shared" ca="1" si="11"/>
        <v>3.5820712551200111E-2</v>
      </c>
    </row>
    <row r="1200" spans="1:14" ht="13" x14ac:dyDescent="0.15">
      <c r="A1200" s="166">
        <f t="shared" si="8"/>
        <v>9</v>
      </c>
      <c r="B1200" s="166">
        <f t="shared" si="9"/>
        <v>1969</v>
      </c>
      <c r="C1200" s="41">
        <f ca="1">'StockBond Returns'!W1190</f>
        <v>-3.0838471439721789E-2</v>
      </c>
      <c r="D1200" s="217">
        <f>'StockBond Returns'!M1190</f>
        <v>18.12745821</v>
      </c>
      <c r="E1200" s="41">
        <f t="shared" si="0"/>
        <v>4.5082466014136242E-2</v>
      </c>
      <c r="F1200" s="138">
        <f t="shared" ca="1" si="3"/>
        <v>103.63224844580482</v>
      </c>
      <c r="G1200" s="218">
        <f>'StockBond Returns'!C1190</f>
        <v>1969.6666666665769</v>
      </c>
      <c r="H1200" s="138">
        <f t="shared" ca="1" si="1"/>
        <v>0.38933310987720993</v>
      </c>
      <c r="I1200" s="138">
        <f t="shared" ca="1" si="4"/>
        <v>4.8240572823619665</v>
      </c>
      <c r="J1200" s="41">
        <f t="shared" ca="1" si="5"/>
        <v>-9.772083677503085E-2</v>
      </c>
      <c r="K1200" s="41">
        <f t="shared" ca="1" si="6"/>
        <v>-0.32734277555283253</v>
      </c>
      <c r="L1200" s="41">
        <f t="shared" ca="1" si="7"/>
        <v>-0.18709708687244619</v>
      </c>
      <c r="M1200" s="41">
        <f t="shared" ca="1" si="10"/>
        <v>4.0021033462123157E-4</v>
      </c>
      <c r="N1200" s="219">
        <f t="shared" ca="1" si="11"/>
        <v>3.598310079252208E-2</v>
      </c>
    </row>
    <row r="1201" spans="1:14" ht="13" x14ac:dyDescent="0.15">
      <c r="A1201" s="166">
        <f t="shared" si="8"/>
        <v>10</v>
      </c>
      <c r="B1201" s="166">
        <f t="shared" si="9"/>
        <v>1969</v>
      </c>
      <c r="C1201" s="41">
        <f ca="1">'StockBond Returns'!W1191</f>
        <v>3.7388013961948414E-2</v>
      </c>
      <c r="D1201" s="217">
        <f>'StockBond Returns'!M1191</f>
        <v>18.75768485</v>
      </c>
      <c r="E1201" s="41">
        <f t="shared" si="0"/>
        <v>4.4155741579963693E-2</v>
      </c>
      <c r="F1201" s="138">
        <f t="shared" ca="1" si="3"/>
        <v>107.10296289597953</v>
      </c>
      <c r="G1201" s="218">
        <f>'StockBond Returns'!C1191</f>
        <v>1969.7499999999102</v>
      </c>
      <c r="H1201" s="138">
        <f t="shared" ca="1" si="1"/>
        <v>0.3941008960069427</v>
      </c>
      <c r="I1201" s="138">
        <f t="shared" ca="1" si="4"/>
        <v>4.8102573355350424</v>
      </c>
      <c r="J1201" s="41">
        <f t="shared" ca="1" si="5"/>
        <v>-9.266517704460786E-2</v>
      </c>
      <c r="K1201" s="41">
        <f t="shared" ca="1" si="6"/>
        <v>-0.32541301727118244</v>
      </c>
      <c r="L1201" s="41">
        <f t="shared" ca="1" si="7"/>
        <v>-0.18502962079567065</v>
      </c>
      <c r="M1201" s="41">
        <f t="shared" ca="1" si="10"/>
        <v>-4.7292337629746273E-3</v>
      </c>
      <c r="N1201" s="219">
        <f t="shared" ca="1" si="11"/>
        <v>3.6127458865650615E-2</v>
      </c>
    </row>
    <row r="1202" spans="1:14" ht="13" x14ac:dyDescent="0.15">
      <c r="A1202" s="166">
        <f t="shared" si="8"/>
        <v>11</v>
      </c>
      <c r="B1202" s="166">
        <f t="shared" si="9"/>
        <v>1969</v>
      </c>
      <c r="C1202" s="41">
        <f ca="1">'StockBond Returns'!W1192</f>
        <v>-3.7974895450923703E-2</v>
      </c>
      <c r="D1202" s="217">
        <f>'StockBond Returns'!M1192</f>
        <v>17.864754130000001</v>
      </c>
      <c r="E1202" s="41">
        <f t="shared" si="0"/>
        <v>4.5488070608839665E-2</v>
      </c>
      <c r="F1202" s="138">
        <f t="shared" ca="1" si="3"/>
        <v>102.65660412183658</v>
      </c>
      <c r="G1202" s="218">
        <f>'StockBond Returns'!C1192</f>
        <v>1969.8333333332434</v>
      </c>
      <c r="H1202" s="138">
        <f t="shared" ca="1" si="1"/>
        <v>0.38913757139648358</v>
      </c>
      <c r="I1202" s="138">
        <f t="shared" ca="1" si="4"/>
        <v>4.7878552952283888</v>
      </c>
      <c r="J1202" s="41">
        <f t="shared" ca="1" si="5"/>
        <v>-8.6487351131499413E-2</v>
      </c>
      <c r="K1202" s="41">
        <f t="shared" ca="1" si="6"/>
        <v>-0.32225667192538721</v>
      </c>
      <c r="L1202" s="41">
        <f t="shared" ca="1" si="7"/>
        <v>-0.18146896952424607</v>
      </c>
      <c r="M1202" s="41">
        <f t="shared" ca="1" si="10"/>
        <v>-1.273841873698689E-2</v>
      </c>
      <c r="N1202" s="219">
        <f t="shared" ca="1" si="11"/>
        <v>3.6251531046930262E-2</v>
      </c>
    </row>
    <row r="1203" spans="1:14" ht="13" x14ac:dyDescent="0.15">
      <c r="A1203" s="166">
        <f t="shared" si="8"/>
        <v>12</v>
      </c>
      <c r="B1203" s="166">
        <f t="shared" si="9"/>
        <v>1969</v>
      </c>
      <c r="C1203" s="41">
        <f ca="1">'StockBond Returns'!W1193</f>
        <v>-2.469587657503089E-2</v>
      </c>
      <c r="D1203" s="217">
        <f>'StockBond Returns'!M1193</f>
        <v>17.507597059999998</v>
      </c>
      <c r="E1203" s="41">
        <f t="shared" si="0"/>
        <v>4.6059030590346481E-2</v>
      </c>
      <c r="F1203" s="138">
        <f t="shared" ca="1" si="3"/>
        <v>99.741881818869317</v>
      </c>
      <c r="G1203" s="218">
        <f>'StockBond Returns'!C1193</f>
        <v>1969.9166666665767</v>
      </c>
      <c r="H1203" s="138">
        <f t="shared" ca="1" si="1"/>
        <v>0.38283453215283547</v>
      </c>
      <c r="I1203" s="138">
        <f t="shared" ca="1" si="4"/>
        <v>4.7651079368508791</v>
      </c>
      <c r="J1203" s="41">
        <f t="shared" ca="1" si="5"/>
        <v>-8.0223401533456751E-2</v>
      </c>
      <c r="K1203" s="41">
        <f t="shared" ca="1" si="6"/>
        <v>-0.31902130547073604</v>
      </c>
      <c r="L1203" s="41">
        <f t="shared" ca="1" si="7"/>
        <v>-0.17779696913921883</v>
      </c>
      <c r="M1203" s="41">
        <f t="shared" ca="1" si="10"/>
        <v>-1.9001804141429934E-2</v>
      </c>
      <c r="N1203" s="219">
        <f t="shared" ca="1" si="11"/>
        <v>3.6347310282792367E-2</v>
      </c>
    </row>
    <row r="1204" spans="1:14" ht="13" x14ac:dyDescent="0.15">
      <c r="A1204" s="166">
        <f t="shared" si="8"/>
        <v>1</v>
      </c>
      <c r="B1204" s="166">
        <f t="shared" si="9"/>
        <v>1970</v>
      </c>
      <c r="C1204" s="41">
        <f ca="1">'StockBond Returns'!W1194</f>
        <v>-5.7387316693298419E-2</v>
      </c>
      <c r="D1204" s="217">
        <f>'StockBond Returns'!M1194</f>
        <v>16.22759301</v>
      </c>
      <c r="E1204" s="41">
        <f t="shared" si="0"/>
        <v>4.8311716789537607E-2</v>
      </c>
      <c r="F1204" s="138">
        <f t="shared" ca="1" si="3"/>
        <v>93.657098173729267</v>
      </c>
      <c r="G1204" s="218">
        <f>'StockBond Returns'!C1194</f>
        <v>1969.99999999991</v>
      </c>
      <c r="H1204" s="138">
        <f t="shared" ca="1" si="1"/>
        <v>0.37706126685826069</v>
      </c>
      <c r="I1204" s="138">
        <f t="shared" ca="1" si="4"/>
        <v>4.7368851590692813</v>
      </c>
      <c r="J1204" s="41">
        <f t="shared" ca="1" si="5"/>
        <v>-7.5478709895547391E-2</v>
      </c>
      <c r="K1204" s="41">
        <f t="shared" ca="1" si="6"/>
        <v>-0.31496397460365666</v>
      </c>
      <c r="L1204" s="41">
        <f t="shared" ca="1" si="7"/>
        <v>-0.17312379797091781</v>
      </c>
      <c r="M1204" s="41">
        <f t="shared" ca="1" si="10"/>
        <v>-2.6165899215618849E-2</v>
      </c>
      <c r="N1204" s="219">
        <f t="shared" ca="1" si="11"/>
        <v>3.6406345869895801E-2</v>
      </c>
    </row>
    <row r="1205" spans="1:14" ht="13" x14ac:dyDescent="0.15">
      <c r="A1205" s="166">
        <f t="shared" si="8"/>
        <v>2</v>
      </c>
      <c r="B1205" s="166">
        <f t="shared" si="9"/>
        <v>1970</v>
      </c>
      <c r="C1205" s="41">
        <f ca="1">'StockBond Returns'!W1195</f>
        <v>5.0246851788286466E-2</v>
      </c>
      <c r="D1205" s="217">
        <f>'StockBond Returns'!M1195</f>
        <v>16.851592019999998</v>
      </c>
      <c r="E1205" s="41">
        <f t="shared" si="0"/>
        <v>4.7170787152132826E-2</v>
      </c>
      <c r="F1205" s="138">
        <f t="shared" ca="1" si="3"/>
        <v>97.967065096136437</v>
      </c>
      <c r="G1205" s="218">
        <f>'StockBond Returns'!C1195</f>
        <v>1970.0833333332432</v>
      </c>
      <c r="H1205" s="138">
        <f t="shared" ca="1" si="1"/>
        <v>0.38509863129741606</v>
      </c>
      <c r="I1205" s="138">
        <f t="shared" ca="1" si="4"/>
        <v>4.7194198019066977</v>
      </c>
      <c r="J1205" s="41">
        <f t="shared" ca="1" si="5"/>
        <v>-7.1447575109282457E-2</v>
      </c>
      <c r="K1205" s="41">
        <f t="shared" ca="1" si="6"/>
        <v>-0.31242883271016586</v>
      </c>
      <c r="L1205" s="41">
        <f t="shared" ca="1" si="7"/>
        <v>-0.17027190920040969</v>
      </c>
      <c r="M1205" s="41">
        <f t="shared" ca="1" si="10"/>
        <v>-3.101043106958945E-2</v>
      </c>
      <c r="N1205" s="219">
        <f t="shared" ca="1" si="11"/>
        <v>3.6441818058490248E-2</v>
      </c>
    </row>
    <row r="1206" spans="1:14" ht="13" x14ac:dyDescent="0.15">
      <c r="A1206" s="166">
        <f t="shared" si="8"/>
        <v>3</v>
      </c>
      <c r="B1206" s="166">
        <f t="shared" si="9"/>
        <v>1970</v>
      </c>
      <c r="C1206" s="41">
        <f ca="1">'StockBond Returns'!W1196</f>
        <v>-2.9898858890072592E-3</v>
      </c>
      <c r="D1206" s="217">
        <f>'StockBond Returns'!M1196</f>
        <v>16.714443849999999</v>
      </c>
      <c r="E1206" s="41">
        <f t="shared" si="0"/>
        <v>4.7414246892516262E-2</v>
      </c>
      <c r="F1206" s="138">
        <f t="shared" ca="1" si="3"/>
        <v>97.290207520284227</v>
      </c>
      <c r="G1206" s="218">
        <f>'StockBond Returns'!C1196</f>
        <v>1970.1666666665765</v>
      </c>
      <c r="H1206" s="138">
        <f t="shared" ca="1" si="1"/>
        <v>0.38441182663257489</v>
      </c>
      <c r="I1206" s="138">
        <f t="shared" ca="1" si="4"/>
        <v>4.6996539157559276</v>
      </c>
      <c r="J1206" s="41">
        <f t="shared" ca="1" si="5"/>
        <v>-6.5240950559823041E-2</v>
      </c>
      <c r="K1206" s="41">
        <f t="shared" ca="1" si="6"/>
        <v>-0.30953703394012455</v>
      </c>
      <c r="L1206" s="41">
        <f t="shared" ca="1" si="7"/>
        <v>-0.1669745976882302</v>
      </c>
      <c r="M1206" s="41">
        <f t="shared" ca="1" si="10"/>
        <v>-3.7880830963698431E-2</v>
      </c>
      <c r="N1206" s="219">
        <f t="shared" ca="1" si="11"/>
        <v>3.6461954154882008E-2</v>
      </c>
    </row>
    <row r="1207" spans="1:14" ht="13" x14ac:dyDescent="0.15">
      <c r="A1207" s="166">
        <f t="shared" si="8"/>
        <v>4</v>
      </c>
      <c r="B1207" s="166">
        <f t="shared" si="9"/>
        <v>1970</v>
      </c>
      <c r="C1207" s="41">
        <f ca="1">'StockBond Returns'!W1197</f>
        <v>-7.891952780869993E-2</v>
      </c>
      <c r="D1207" s="217">
        <f>'StockBond Returns'!M1197</f>
        <v>15.054944600000001</v>
      </c>
      <c r="E1207" s="41">
        <f t="shared" si="0"/>
        <v>5.0711679835739813E-2</v>
      </c>
      <c r="F1207" s="138">
        <f t="shared" ca="1" si="3"/>
        <v>89.258036055582323</v>
      </c>
      <c r="G1207" s="218">
        <f>'StockBond Returns'!C1197</f>
        <v>1970.2499999999097</v>
      </c>
      <c r="H1207" s="138">
        <f t="shared" ca="1" si="1"/>
        <v>0.37720207893480096</v>
      </c>
      <c r="I1207" s="138">
        <f t="shared" ca="1" si="4"/>
        <v>4.6709970876497575</v>
      </c>
      <c r="J1207" s="41">
        <f t="shared" ca="1" si="5"/>
        <v>-5.8487316426054758E-2</v>
      </c>
      <c r="K1207" s="41">
        <f t="shared" ca="1" si="6"/>
        <v>-0.30530100506646707</v>
      </c>
      <c r="L1207" s="41">
        <f t="shared" ca="1" si="7"/>
        <v>-0.16204294964459975</v>
      </c>
      <c r="M1207" s="41">
        <f t="shared" ca="1" si="10"/>
        <v>-4.4232361238068396E-2</v>
      </c>
      <c r="N1207" s="219">
        <f t="shared" ca="1" si="11"/>
        <v>3.6455429637942467E-2</v>
      </c>
    </row>
    <row r="1208" spans="1:14" ht="13" x14ac:dyDescent="0.15">
      <c r="A1208" s="166">
        <f t="shared" si="8"/>
        <v>5</v>
      </c>
      <c r="B1208" s="166">
        <f t="shared" si="9"/>
        <v>1970</v>
      </c>
      <c r="C1208" s="41">
        <f ca="1">'StockBond Returns'!W1198</f>
        <v>-4.6841280720274665E-2</v>
      </c>
      <c r="D1208" s="217">
        <f>'StockBond Returns'!M1198</f>
        <v>14.31109386</v>
      </c>
      <c r="E1208" s="41">
        <f t="shared" si="0"/>
        <v>5.2437930314154196E-2</v>
      </c>
      <c r="F1208" s="138">
        <f t="shared" ca="1" si="3"/>
        <v>84.71754188169524</v>
      </c>
      <c r="G1208" s="218">
        <f>'StockBond Returns'!C1198</f>
        <v>1970.333333333243</v>
      </c>
      <c r="H1208" s="138">
        <f t="shared" ca="1" si="1"/>
        <v>0.37020104646489788</v>
      </c>
      <c r="I1208" s="138">
        <f t="shared" ca="1" si="4"/>
        <v>4.6366266305843009</v>
      </c>
      <c r="J1208" s="41">
        <f t="shared" ca="1" si="5"/>
        <v>-5.0049597233806975E-2</v>
      </c>
      <c r="K1208" s="41">
        <f t="shared" ca="1" si="6"/>
        <v>-0.30015132969228886</v>
      </c>
      <c r="L1208" s="41">
        <f t="shared" ca="1" si="7"/>
        <v>-0.15599050441612294</v>
      </c>
      <c r="M1208" s="41">
        <f t="shared" ca="1" si="10"/>
        <v>-5.1162876222938025E-2</v>
      </c>
      <c r="N1208" s="219">
        <f t="shared" ca="1" si="11"/>
        <v>3.6424340680686791E-2</v>
      </c>
    </row>
    <row r="1209" spans="1:14" ht="13" x14ac:dyDescent="0.15">
      <c r="A1209" s="166">
        <f t="shared" si="8"/>
        <v>6</v>
      </c>
      <c r="B1209" s="166">
        <f t="shared" si="9"/>
        <v>1970</v>
      </c>
      <c r="C1209" s="41">
        <f ca="1">'StockBond Returns'!W1199</f>
        <v>-3.47319019731607E-2</v>
      </c>
      <c r="D1209" s="217">
        <f>'StockBond Returns'!M1199</f>
        <v>13.275745300000001</v>
      </c>
      <c r="E1209" s="41">
        <f t="shared" si="0"/>
        <v>5.516266892752153E-2</v>
      </c>
      <c r="F1209" s="138">
        <f t="shared" ca="1" si="3"/>
        <v>81.417797261644353</v>
      </c>
      <c r="G1209" s="218">
        <f>'StockBond Returns'!C1199</f>
        <v>1970.4166666665762</v>
      </c>
      <c r="H1209" s="138">
        <f t="shared" ca="1" si="1"/>
        <v>0.37426858292934639</v>
      </c>
      <c r="I1209" s="138">
        <f t="shared" ca="1" si="4"/>
        <v>4.6134768433976197</v>
      </c>
      <c r="J1209" s="41">
        <f t="shared" ca="1" si="5"/>
        <v>-4.4098295632304607E-2</v>
      </c>
      <c r="K1209" s="41">
        <f t="shared" ca="1" si="6"/>
        <v>-0.29663958609186503</v>
      </c>
      <c r="L1209" s="41">
        <f t="shared" ca="1" si="7"/>
        <v>-0.15189143761749635</v>
      </c>
      <c r="M1209" s="41">
        <f t="shared" ca="1" si="10"/>
        <v>-5.4121411018151711E-2</v>
      </c>
      <c r="N1209" s="219">
        <f t="shared" ca="1" si="11"/>
        <v>3.6362373724851134E-2</v>
      </c>
    </row>
    <row r="1210" spans="1:14" ht="13" x14ac:dyDescent="0.15">
      <c r="A1210" s="166">
        <f t="shared" si="8"/>
        <v>7</v>
      </c>
      <c r="B1210" s="166">
        <f t="shared" si="9"/>
        <v>1970</v>
      </c>
      <c r="C1210" s="41">
        <f ca="1">'StockBond Returns'!W1200</f>
        <v>6.0273919637007844E-2</v>
      </c>
      <c r="D1210" s="217">
        <f>'StockBond Returns'!M1200</f>
        <v>14.148881469999999</v>
      </c>
      <c r="E1210" s="41">
        <f t="shared" si="0"/>
        <v>5.2838482484297754E-2</v>
      </c>
      <c r="F1210" s="138">
        <f t="shared" ca="1" si="3"/>
        <v>85.928339813395425</v>
      </c>
      <c r="G1210" s="218">
        <f>'StockBond Returns'!C1200</f>
        <v>1970.4999999999095</v>
      </c>
      <c r="H1210" s="138">
        <f t="shared" ca="1" si="1"/>
        <v>0.37836025651124</v>
      </c>
      <c r="I1210" s="138">
        <f t="shared" ca="1" si="4"/>
        <v>4.597720703644077</v>
      </c>
      <c r="J1210" s="41">
        <f t="shared" ca="1" si="5"/>
        <v>-3.8958422873340393E-2</v>
      </c>
      <c r="K1210" s="41">
        <f t="shared" ca="1" si="6"/>
        <v>-0.29422920806044983</v>
      </c>
      <c r="L1210" s="41">
        <f t="shared" ca="1" si="7"/>
        <v>-0.14910242651711925</v>
      </c>
      <c r="M1210" s="41">
        <f t="shared" ca="1" si="10"/>
        <v>-5.5024372839226454E-2</v>
      </c>
      <c r="N1210" s="219">
        <f t="shared" ca="1" si="11"/>
        <v>3.6285566490863945E-2</v>
      </c>
    </row>
    <row r="1211" spans="1:14" ht="13" x14ac:dyDescent="0.15">
      <c r="A1211" s="166">
        <f t="shared" si="8"/>
        <v>8</v>
      </c>
      <c r="B1211" s="166">
        <f t="shared" si="9"/>
        <v>1970</v>
      </c>
      <c r="C1211" s="41">
        <f ca="1">'StockBond Returns'!W1201</f>
        <v>3.3528762430275978E-2</v>
      </c>
      <c r="D1211" s="217">
        <f>'StockBond Returns'!M1201</f>
        <v>14.75191498</v>
      </c>
      <c r="E1211" s="41">
        <f t="shared" si="0"/>
        <v>5.1393904667826389E-2</v>
      </c>
      <c r="F1211" s="138">
        <f t="shared" ca="1" si="3"/>
        <v>88.418364497361921</v>
      </c>
      <c r="G1211" s="218">
        <f>'StockBond Returns'!C1201</f>
        <v>1970.5833333332428</v>
      </c>
      <c r="H1211" s="138">
        <f t="shared" ca="1" si="1"/>
        <v>0.37868041632187865</v>
      </c>
      <c r="I1211" s="138">
        <f t="shared" ca="1" si="4"/>
        <v>4.5806902153838864</v>
      </c>
      <c r="J1211" s="41">
        <f t="shared" ca="1" si="5"/>
        <v>-3.0988233041166158E-2</v>
      </c>
      <c r="K1211" s="41">
        <f t="shared" ca="1" si="6"/>
        <v>-0.29160523206090616</v>
      </c>
      <c r="L1211" s="41">
        <f t="shared" ca="1" si="7"/>
        <v>-0.14603502439045035</v>
      </c>
      <c r="M1211" s="41">
        <f t="shared" ca="1" si="10"/>
        <v>-5.4250268583326489E-2</v>
      </c>
      <c r="N1211" s="219">
        <f t="shared" ca="1" si="11"/>
        <v>3.6201364866661277E-2</v>
      </c>
    </row>
    <row r="1212" spans="1:14" ht="13" x14ac:dyDescent="0.15">
      <c r="A1212" s="166">
        <f t="shared" si="8"/>
        <v>9</v>
      </c>
      <c r="B1212" s="166">
        <f t="shared" si="9"/>
        <v>1970</v>
      </c>
      <c r="C1212" s="41">
        <f ca="1">'StockBond Returns'!W1202</f>
        <v>2.7525986937709843E-2</v>
      </c>
      <c r="D1212" s="217">
        <f>'StockBond Returns'!M1202</f>
        <v>15.15180836</v>
      </c>
      <c r="E1212" s="41">
        <f t="shared" si="0"/>
        <v>5.0499361404277951E-2</v>
      </c>
      <c r="F1212" s="138">
        <f t="shared" ca="1" si="3"/>
        <v>90.463063275054836</v>
      </c>
      <c r="G1212" s="218">
        <f>'StockBond Returns'!C1202</f>
        <v>1970.666666666576</v>
      </c>
      <c r="H1212" s="138">
        <f t="shared" ca="1" si="1"/>
        <v>0.38069391050542151</v>
      </c>
      <c r="I1212" s="138">
        <f t="shared" ca="1" si="4"/>
        <v>4.5720510160120984</v>
      </c>
      <c r="J1212" s="41">
        <f t="shared" ca="1" si="5"/>
        <v>-2.6507270351376344E-2</v>
      </c>
      <c r="K1212" s="41">
        <f t="shared" ca="1" si="6"/>
        <v>-0.29026667227390379</v>
      </c>
      <c r="L1212" s="41">
        <f t="shared" ca="1" si="7"/>
        <v>-0.14450006145940575</v>
      </c>
      <c r="M1212" s="41">
        <f t="shared" ca="1" si="10"/>
        <v>-5.223948464941941E-2</v>
      </c>
      <c r="N1212" s="219">
        <f t="shared" ca="1" si="11"/>
        <v>3.6117792041895733E-2</v>
      </c>
    </row>
    <row r="1213" spans="1:14" ht="13" x14ac:dyDescent="0.15">
      <c r="A1213" s="166">
        <f t="shared" si="8"/>
        <v>10</v>
      </c>
      <c r="B1213" s="166">
        <f t="shared" si="9"/>
        <v>1970</v>
      </c>
      <c r="C1213" s="41">
        <f ca="1">'StockBond Returns'!W1203</f>
        <v>-9.869823072184673E-3</v>
      </c>
      <c r="D1213" s="217">
        <f>'StockBond Returns'!M1203</f>
        <v>14.910633199999999</v>
      </c>
      <c r="E1213" s="41">
        <f t="shared" si="0"/>
        <v>5.1033116487635151E-2</v>
      </c>
      <c r="F1213" s="138">
        <f t="shared" ca="1" si="3"/>
        <v>89.193272316998119</v>
      </c>
      <c r="G1213" s="218">
        <f>'StockBond Returns'!C1203</f>
        <v>1970.7499999999093</v>
      </c>
      <c r="H1213" s="138">
        <f t="shared" ca="1" si="1"/>
        <v>0.37931755467222739</v>
      </c>
      <c r="I1213" s="138">
        <f t="shared" ca="1" si="4"/>
        <v>4.5572676746773837</v>
      </c>
      <c r="J1213" s="41">
        <f t="shared" ca="1" si="5"/>
        <v>-2.2132738391832274E-2</v>
      </c>
      <c r="K1213" s="41">
        <f t="shared" ca="1" si="6"/>
        <v>-0.28796436510447898</v>
      </c>
      <c r="L1213" s="41">
        <f t="shared" ca="1" si="7"/>
        <v>-0.14179519672806995</v>
      </c>
      <c r="M1213" s="41">
        <f t="shared" ca="1" si="10"/>
        <v>-5.2593789315331652E-2</v>
      </c>
      <c r="N1213" s="219">
        <f t="shared" ca="1" si="11"/>
        <v>3.6038108916480044E-2</v>
      </c>
    </row>
    <row r="1214" spans="1:14" ht="13" x14ac:dyDescent="0.15">
      <c r="A1214" s="166">
        <f t="shared" si="8"/>
        <v>11</v>
      </c>
      <c r="B1214" s="166">
        <f t="shared" si="9"/>
        <v>1970</v>
      </c>
      <c r="C1214" s="41">
        <f ca="1">'StockBond Returns'!W1204</f>
        <v>4.6681163684643139E-2</v>
      </c>
      <c r="D1214" s="217">
        <f>'StockBond Returns'!M1204</f>
        <v>15.468752240000001</v>
      </c>
      <c r="E1214" s="41">
        <f t="shared" si="0"/>
        <v>4.9823227642567761E-2</v>
      </c>
      <c r="F1214" s="138">
        <f t="shared" ca="1" si="3"/>
        <v>92.959893522066523</v>
      </c>
      <c r="G1214" s="218">
        <f>'StockBond Returns'!C1204</f>
        <v>1970.8333333332425</v>
      </c>
      <c r="H1214" s="138">
        <f t="shared" ca="1" si="1"/>
        <v>0.38596349471489838</v>
      </c>
      <c r="I1214" s="138">
        <f t="shared" ca="1" si="4"/>
        <v>4.5540935979957986</v>
      </c>
      <c r="J1214" s="41">
        <f t="shared" ca="1" si="5"/>
        <v>-2.2301482546974727E-2</v>
      </c>
      <c r="K1214" s="41">
        <f t="shared" ca="1" si="6"/>
        <v>-0.28746809605410761</v>
      </c>
      <c r="L1214" s="41">
        <f t="shared" ca="1" si="7"/>
        <v>-0.14126075946022287</v>
      </c>
      <c r="M1214" s="41">
        <f t="shared" ca="1" si="10"/>
        <v>-4.882388518833447E-2</v>
      </c>
      <c r="N1214" s="219">
        <f t="shared" ca="1" si="11"/>
        <v>3.5950826030486834E-2</v>
      </c>
    </row>
    <row r="1215" spans="1:14" ht="13" x14ac:dyDescent="0.15">
      <c r="A1215" s="166">
        <f t="shared" si="8"/>
        <v>12</v>
      </c>
      <c r="B1215" s="166">
        <f t="shared" si="9"/>
        <v>1970</v>
      </c>
      <c r="C1215" s="41">
        <f ca="1">'StockBond Returns'!W1205</f>
        <v>4.0174086422335407E-2</v>
      </c>
      <c r="D1215" s="217">
        <f>'StockBond Returns'!M1205</f>
        <v>16.24402465</v>
      </c>
      <c r="E1215" s="41">
        <f t="shared" si="0"/>
        <v>4.8280549203365067E-2</v>
      </c>
      <c r="F1215" s="138">
        <f t="shared" ca="1" si="3"/>
        <v>96.293003092725684</v>
      </c>
      <c r="G1215" s="218">
        <f>'StockBond Returns'!C1205</f>
        <v>1970.9166666665758</v>
      </c>
      <c r="H1215" s="138">
        <f t="shared" ca="1" si="1"/>
        <v>0.38742325614651058</v>
      </c>
      <c r="I1215" s="138">
        <f t="shared" ca="1" si="4"/>
        <v>4.5586823219894734</v>
      </c>
      <c r="J1215" s="41">
        <f t="shared" ca="1" si="5"/>
        <v>-2.5521524136926765E-2</v>
      </c>
      <c r="K1215" s="41">
        <f t="shared" ca="1" si="6"/>
        <v>-0.28818532353629556</v>
      </c>
      <c r="L1215" s="41">
        <f t="shared" ca="1" si="7"/>
        <v>-0.14219306618875394</v>
      </c>
      <c r="M1215" s="41">
        <f t="shared" ca="1" si="10"/>
        <v>-4.3320239036983121E-2</v>
      </c>
      <c r="N1215" s="219">
        <f t="shared" ca="1" si="11"/>
        <v>3.5871016411330815E-2</v>
      </c>
    </row>
    <row r="1216" spans="1:14" ht="13" x14ac:dyDescent="0.15">
      <c r="A1216" s="166">
        <f t="shared" si="8"/>
        <v>1</v>
      </c>
      <c r="B1216" s="166">
        <f t="shared" si="9"/>
        <v>1971</v>
      </c>
      <c r="C1216" s="41">
        <f ca="1">'StockBond Returns'!W1206</f>
        <v>3.7851388970820916E-2</v>
      </c>
      <c r="D1216" s="217">
        <f>'StockBond Returns'!M1206</f>
        <v>16.977710689999999</v>
      </c>
      <c r="E1216" s="41">
        <f t="shared" si="0"/>
        <v>4.6950378153428181E-2</v>
      </c>
      <c r="F1216" s="138">
        <f t="shared" ca="1" si="3"/>
        <v>99.535739243445661</v>
      </c>
      <c r="G1216" s="218">
        <f>'StockBond Returns'!C1206</f>
        <v>1970.9999999999091</v>
      </c>
      <c r="H1216" s="138">
        <f t="shared" ca="1" si="1"/>
        <v>0.38943671643839961</v>
      </c>
      <c r="I1216" s="138">
        <f t="shared" ca="1" si="4"/>
        <v>4.5710577715696115</v>
      </c>
      <c r="J1216" s="41">
        <f t="shared" ca="1" si="5"/>
        <v>-2.7177453349821801E-2</v>
      </c>
      <c r="K1216" s="41">
        <f t="shared" ca="1" si="6"/>
        <v>-0.29011245442791722</v>
      </c>
      <c r="L1216" s="41">
        <f t="shared" ca="1" si="7"/>
        <v>-0.14458323332287915</v>
      </c>
      <c r="M1216" s="41">
        <f t="shared" ca="1" si="10"/>
        <v>-3.5007685838060798E-2</v>
      </c>
      <c r="N1216" s="219">
        <f t="shared" ca="1" si="11"/>
        <v>3.5811687290815845E-2</v>
      </c>
    </row>
    <row r="1217" spans="1:14" ht="13" x14ac:dyDescent="0.15">
      <c r="A1217" s="166">
        <f t="shared" si="8"/>
        <v>2</v>
      </c>
      <c r="B1217" s="166">
        <f t="shared" si="9"/>
        <v>1971</v>
      </c>
      <c r="C1217" s="41">
        <f ca="1">'StockBond Returns'!W1207</f>
        <v>1.0106235079931088E-2</v>
      </c>
      <c r="D1217" s="217">
        <f>'StockBond Returns'!M1207</f>
        <v>17.015239149999999</v>
      </c>
      <c r="E1217" s="41">
        <f t="shared" si="0"/>
        <v>4.6885423007704249E-2</v>
      </c>
      <c r="F1217" s="138">
        <f t="shared" ca="1" si="3"/>
        <v>100.14829836765117</v>
      </c>
      <c r="G1217" s="218">
        <f>'StockBond Returns'!C1207</f>
        <v>1971.0833333332423</v>
      </c>
      <c r="H1217" s="138">
        <f t="shared" ca="1" si="1"/>
        <v>0.3912912777057585</v>
      </c>
      <c r="I1217" s="138">
        <f t="shared" ca="1" si="4"/>
        <v>4.5772504179779547</v>
      </c>
      <c r="J1217" s="41">
        <f t="shared" ca="1" si="5"/>
        <v>-2.9290455498687473E-2</v>
      </c>
      <c r="K1217" s="41">
        <f t="shared" ca="1" si="6"/>
        <v>-0.29107287436521145</v>
      </c>
      <c r="L1217" s="41">
        <f t="shared" ca="1" si="7"/>
        <v>-0.14581793172359503</v>
      </c>
      <c r="M1217" s="41">
        <f t="shared" ca="1" si="10"/>
        <v>-3.0124335171731298E-2</v>
      </c>
      <c r="N1217" s="219">
        <f t="shared" ca="1" si="11"/>
        <v>3.5774570438450629E-2</v>
      </c>
    </row>
    <row r="1218" spans="1:14" ht="13" x14ac:dyDescent="0.15">
      <c r="A1218" s="166">
        <f t="shared" si="8"/>
        <v>3</v>
      </c>
      <c r="B1218" s="166">
        <f t="shared" si="9"/>
        <v>1971</v>
      </c>
      <c r="C1218" s="41">
        <f ca="1">'StockBond Returns'!W1208</f>
        <v>3.7254330977368848E-2</v>
      </c>
      <c r="D1218" s="217">
        <f>'StockBond Returns'!M1208</f>
        <v>17.526959439999999</v>
      </c>
      <c r="E1218" s="41">
        <f t="shared" si="0"/>
        <v>4.6027480862362288E-2</v>
      </c>
      <c r="F1218" s="138">
        <f t="shared" ca="1" si="3"/>
        <v>103.47338764938596</v>
      </c>
      <c r="G1218" s="218">
        <f>'StockBond Returns'!C1208</f>
        <v>1971.1666666665756</v>
      </c>
      <c r="H1218" s="138">
        <f t="shared" ca="1" si="1"/>
        <v>0.39688494748299225</v>
      </c>
      <c r="I1218" s="138">
        <f t="shared" ca="1" si="4"/>
        <v>4.5897235388283724</v>
      </c>
      <c r="J1218" s="41">
        <f t="shared" ca="1" si="5"/>
        <v>-3.7195784199701709E-2</v>
      </c>
      <c r="K1218" s="41">
        <f t="shared" ca="1" si="6"/>
        <v>-0.29299946833920043</v>
      </c>
      <c r="L1218" s="41">
        <f t="shared" ca="1" si="7"/>
        <v>-0.14823478070207086</v>
      </c>
      <c r="M1218" s="41">
        <f t="shared" ca="1" si="10"/>
        <v>-2.3391164306589829E-2</v>
      </c>
      <c r="N1218" s="219">
        <f t="shared" ca="1" si="11"/>
        <v>3.5742511833984171E-2</v>
      </c>
    </row>
    <row r="1219" spans="1:14" ht="13" x14ac:dyDescent="0.15">
      <c r="A1219" s="166">
        <f t="shared" si="8"/>
        <v>4</v>
      </c>
      <c r="B1219" s="166">
        <f t="shared" si="9"/>
        <v>1971</v>
      </c>
      <c r="C1219" s="41">
        <f ca="1">'StockBond Returns'!W1209</f>
        <v>2.0511059319692226E-2</v>
      </c>
      <c r="D1219" s="217">
        <f>'StockBond Returns'!M1209</f>
        <v>18.08942991</v>
      </c>
      <c r="E1219" s="41">
        <f t="shared" si="0"/>
        <v>4.5140450942215457E-2</v>
      </c>
      <c r="F1219" s="138">
        <f t="shared" ca="1" si="3"/>
        <v>105.19071096328811</v>
      </c>
      <c r="G1219" s="218">
        <f>'StockBond Returns'!C1209</f>
        <v>1971.2499999999088</v>
      </c>
      <c r="H1219" s="138">
        <f t="shared" ca="1" si="1"/>
        <v>0.39569634398458936</v>
      </c>
      <c r="I1219" s="138">
        <f t="shared" ca="1" si="4"/>
        <v>4.6082178038781603</v>
      </c>
      <c r="J1219" s="41">
        <f t="shared" ca="1" si="5"/>
        <v>-4.405419262070287E-2</v>
      </c>
      <c r="K1219" s="41">
        <f t="shared" ca="1" si="6"/>
        <v>-0.29583688961123134</v>
      </c>
      <c r="L1219" s="41">
        <f t="shared" ca="1" si="7"/>
        <v>-0.15176410591620293</v>
      </c>
      <c r="M1219" s="41">
        <f t="shared" ca="1" si="10"/>
        <v>-1.3440231837777761E-2</v>
      </c>
      <c r="N1219" s="219">
        <f t="shared" ca="1" si="11"/>
        <v>3.5722465661810643E-2</v>
      </c>
    </row>
    <row r="1220" spans="1:14" ht="13" x14ac:dyDescent="0.15">
      <c r="A1220" s="166">
        <f t="shared" si="8"/>
        <v>5</v>
      </c>
      <c r="B1220" s="166">
        <f t="shared" si="9"/>
        <v>1971</v>
      </c>
      <c r="C1220" s="41">
        <f ca="1">'StockBond Returns'!W1210</f>
        <v>-3.5996266232111225E-2</v>
      </c>
      <c r="D1220" s="217">
        <f>'StockBond Returns'!M1210</f>
        <v>17.322127550000001</v>
      </c>
      <c r="E1220" s="41">
        <f t="shared" si="0"/>
        <v>4.6364814587974784E-2</v>
      </c>
      <c r="F1220" s="138">
        <f t="shared" ca="1" si="3"/>
        <v>101.02278537326907</v>
      </c>
      <c r="G1220" s="218">
        <f>'StockBond Returns'!C1210</f>
        <v>1971.3333333332421</v>
      </c>
      <c r="H1220" s="138">
        <f t="shared" ca="1" si="1"/>
        <v>0.39032522608269926</v>
      </c>
      <c r="I1220" s="138">
        <f t="shared" ca="1" si="4"/>
        <v>4.6283419834959618</v>
      </c>
      <c r="J1220" s="41">
        <f t="shared" ca="1" si="5"/>
        <v>-5.0296201902006787E-2</v>
      </c>
      <c r="K1220" s="41">
        <f t="shared" ca="1" si="6"/>
        <v>-0.29889861343462742</v>
      </c>
      <c r="L1220" s="41">
        <f t="shared" ca="1" si="7"/>
        <v>-0.15557954307976885</v>
      </c>
      <c r="M1220" s="41">
        <f t="shared" ca="1" si="10"/>
        <v>-1.7867833121804066E-3</v>
      </c>
      <c r="N1220" s="219">
        <f t="shared" ca="1" si="11"/>
        <v>3.5716064690560829E-2</v>
      </c>
    </row>
    <row r="1221" spans="1:14" ht="13" x14ac:dyDescent="0.15">
      <c r="A1221" s="166">
        <f t="shared" si="8"/>
        <v>6</v>
      </c>
      <c r="B1221" s="166">
        <f t="shared" si="9"/>
        <v>1971</v>
      </c>
      <c r="C1221" s="41">
        <f ca="1">'StockBond Returns'!W1211</f>
        <v>-6.8025685698701486E-3</v>
      </c>
      <c r="D1221" s="217">
        <f>'StockBond Returns'!M1211</f>
        <v>17.079740650000002</v>
      </c>
      <c r="E1221" s="41">
        <f t="shared" si="0"/>
        <v>4.6774449199555028E-2</v>
      </c>
      <c r="F1221" s="138">
        <f t="shared" ca="1" si="3"/>
        <v>99.947900936680412</v>
      </c>
      <c r="G1221" s="218">
        <f>'StockBond Returns'!C1211</f>
        <v>1971.4166666665753</v>
      </c>
      <c r="H1221" s="138">
        <f t="shared" ca="1" si="1"/>
        <v>0.38958400124707637</v>
      </c>
      <c r="I1221" s="138">
        <f t="shared" ca="1" si="4"/>
        <v>4.6436574018136918</v>
      </c>
      <c r="J1221" s="41">
        <f t="shared" ca="1" si="5"/>
        <v>-5.6903808148039303E-2</v>
      </c>
      <c r="K1221" s="41">
        <f t="shared" ca="1" si="6"/>
        <v>-0.30121094186225761</v>
      </c>
      <c r="L1221" s="41">
        <f t="shared" ca="1" si="7"/>
        <v>-0.1585130496007584</v>
      </c>
      <c r="M1221" s="41">
        <f t="shared" ca="1" si="10"/>
        <v>6.5418250574431624E-3</v>
      </c>
      <c r="N1221" s="219">
        <f t="shared" ca="1" si="11"/>
        <v>3.571760980593168E-2</v>
      </c>
    </row>
    <row r="1222" spans="1:14" ht="13" x14ac:dyDescent="0.15">
      <c r="A1222" s="166">
        <f t="shared" si="8"/>
        <v>7</v>
      </c>
      <c r="B1222" s="166">
        <f t="shared" si="9"/>
        <v>1971</v>
      </c>
      <c r="C1222" s="41">
        <f ca="1">'StockBond Returns'!W1212</f>
        <v>-2.9718381461702983E-2</v>
      </c>
      <c r="D1222" s="217">
        <f>'StockBond Returns'!M1212</f>
        <v>16.37079026</v>
      </c>
      <c r="E1222" s="41">
        <f t="shared" si="0"/>
        <v>4.8042203037179466E-2</v>
      </c>
      <c r="F1222" s="138">
        <f t="shared" ca="1" si="3"/>
        <v>96.599604895061006</v>
      </c>
      <c r="G1222" s="218">
        <f>'StockBond Returns'!C1212</f>
        <v>1971.4999999999086</v>
      </c>
      <c r="H1222" s="138">
        <f t="shared" ca="1" si="1"/>
        <v>0.3867381526399864</v>
      </c>
      <c r="I1222" s="138">
        <f t="shared" ca="1" si="4"/>
        <v>4.6520352979424384</v>
      </c>
      <c r="J1222" s="41">
        <f t="shared" ca="1" si="5"/>
        <v>-6.1453063998830992E-2</v>
      </c>
      <c r="K1222" s="41">
        <f t="shared" ca="1" si="6"/>
        <v>-0.30246939795083716</v>
      </c>
      <c r="L1222" s="41">
        <f t="shared" ca="1" si="7"/>
        <v>-0.16019373315146002</v>
      </c>
      <c r="M1222" s="41">
        <f t="shared" ca="1" si="10"/>
        <v>1.1813374017110911E-2</v>
      </c>
      <c r="N1222" s="219">
        <f t="shared" ca="1" si="11"/>
        <v>3.5720646091100781E-2</v>
      </c>
    </row>
    <row r="1223" spans="1:14" ht="13" x14ac:dyDescent="0.15">
      <c r="A1223" s="166">
        <f t="shared" si="8"/>
        <v>8</v>
      </c>
      <c r="B1223" s="166">
        <f t="shared" si="9"/>
        <v>1971</v>
      </c>
      <c r="C1223" s="41">
        <f ca="1">'StockBond Returns'!W1213</f>
        <v>3.4423821227390551E-2</v>
      </c>
      <c r="D1223" s="217">
        <f>'StockBond Returns'!M1213</f>
        <v>16.8235405</v>
      </c>
      <c r="E1223" s="41">
        <f t="shared" si="0"/>
        <v>4.7220260131926456E-2</v>
      </c>
      <c r="F1223" s="138">
        <f t="shared" ca="1" si="3"/>
        <v>99.524881266936873</v>
      </c>
      <c r="G1223" s="218">
        <f>'StockBond Returns'!C1213</f>
        <v>1971.5833333332419</v>
      </c>
      <c r="H1223" s="138">
        <f t="shared" ca="1" si="1"/>
        <v>0.39163256525198781</v>
      </c>
      <c r="I1223" s="138">
        <f t="shared" ca="1" si="4"/>
        <v>4.664987446872547</v>
      </c>
      <c r="J1223" s="41">
        <f t="shared" ca="1" si="5"/>
        <v>-6.9951177594028691E-2</v>
      </c>
      <c r="K1223" s="41">
        <f t="shared" ca="1" si="6"/>
        <v>-0.30440606344971344</v>
      </c>
      <c r="L1223" s="41">
        <f t="shared" ca="1" si="7"/>
        <v>-0.16271150082944963</v>
      </c>
      <c r="M1223" s="41">
        <f t="shared" ca="1" si="10"/>
        <v>1.8402735728680231E-2</v>
      </c>
      <c r="N1223" s="219">
        <f t="shared" ca="1" si="11"/>
        <v>3.573333547127433E-2</v>
      </c>
    </row>
    <row r="1224" spans="1:14" ht="13" x14ac:dyDescent="0.15">
      <c r="A1224" s="166">
        <f t="shared" si="8"/>
        <v>9</v>
      </c>
      <c r="B1224" s="166">
        <f t="shared" si="9"/>
        <v>1971</v>
      </c>
      <c r="C1224" s="41">
        <f ca="1">'StockBond Returns'!W1214</f>
        <v>1.2457864913173495E-3</v>
      </c>
      <c r="D1224" s="217">
        <f>'StockBond Returns'!M1214</f>
        <v>16.677031979999999</v>
      </c>
      <c r="E1224" s="41">
        <f t="shared" si="0"/>
        <v>4.7481354032277878E-2</v>
      </c>
      <c r="F1224" s="138">
        <f t="shared" ca="1" si="3"/>
        <v>99.256747563757855</v>
      </c>
      <c r="G1224" s="218">
        <f>'StockBond Returns'!C1214</f>
        <v>1971.6666666665751</v>
      </c>
      <c r="H1224" s="138">
        <f t="shared" ca="1" si="1"/>
        <v>0.39273706426393512</v>
      </c>
      <c r="I1224" s="138">
        <f t="shared" ca="1" si="4"/>
        <v>4.6770306006310607</v>
      </c>
      <c r="J1224" s="41">
        <f t="shared" ca="1" si="5"/>
        <v>-7.7696254337943138E-2</v>
      </c>
      <c r="K1224" s="41">
        <f t="shared" ca="1" si="6"/>
        <v>-0.30619718808555274</v>
      </c>
      <c r="L1224" s="41">
        <f t="shared" ca="1" si="7"/>
        <v>-0.16507557513947102</v>
      </c>
      <c r="M1224" s="41">
        <f t="shared" ca="1" si="10"/>
        <v>2.2961157749838312E-2</v>
      </c>
      <c r="N1224" s="219">
        <f t="shared" ca="1" si="11"/>
        <v>3.5754305424827479E-2</v>
      </c>
    </row>
    <row r="1225" spans="1:14" ht="13" x14ac:dyDescent="0.15">
      <c r="A1225" s="166">
        <f t="shared" si="8"/>
        <v>10</v>
      </c>
      <c r="B1225" s="166">
        <f t="shared" si="9"/>
        <v>1971</v>
      </c>
      <c r="C1225" s="41">
        <f ca="1">'StockBond Returns'!W1215</f>
        <v>-2.8975279458389375E-2</v>
      </c>
      <c r="D1225" s="217">
        <f>'StockBond Returns'!M1215</f>
        <v>15.67065947</v>
      </c>
      <c r="E1225" s="41">
        <f t="shared" si="0"/>
        <v>4.9406761866480658E-2</v>
      </c>
      <c r="F1225" s="138">
        <f t="shared" ca="1" si="3"/>
        <v>95.99939816689394</v>
      </c>
      <c r="G1225" s="218">
        <f>'StockBond Returns'!C1215</f>
        <v>1971.7499999999084</v>
      </c>
      <c r="H1225" s="138">
        <f t="shared" ca="1" si="1"/>
        <v>0.39525161704643241</v>
      </c>
      <c r="I1225" s="138">
        <f t="shared" ca="1" si="4"/>
        <v>4.6929646630052657</v>
      </c>
      <c r="J1225" s="41">
        <f t="shared" ca="1" si="5"/>
        <v>-8.5353365608276666E-2</v>
      </c>
      <c r="K1225" s="41">
        <f t="shared" ca="1" si="6"/>
        <v>-0.30855286260566828</v>
      </c>
      <c r="L1225" s="41">
        <f t="shared" ca="1" si="7"/>
        <v>-0.16813743168780249</v>
      </c>
      <c r="M1225" s="41">
        <f t="shared" ca="1" si="10"/>
        <v>2.9775953052283199E-2</v>
      </c>
      <c r="N1225" s="219">
        <f t="shared" ca="1" si="11"/>
        <v>3.5782321980206359E-2</v>
      </c>
    </row>
    <row r="1226" spans="1:14" ht="13" x14ac:dyDescent="0.15">
      <c r="A1226" s="166">
        <f t="shared" si="8"/>
        <v>11</v>
      </c>
      <c r="B1226" s="166">
        <f t="shared" si="9"/>
        <v>1971</v>
      </c>
      <c r="C1226" s="41">
        <f ca="1">'StockBond Returns'!W1216</f>
        <v>-9.0841852535818775E-4</v>
      </c>
      <c r="D1226" s="217">
        <f>'StockBond Returns'!M1216</f>
        <v>15.842666550000001</v>
      </c>
      <c r="E1226" s="41">
        <f t="shared" si="0"/>
        <v>4.9060343608948835E-2</v>
      </c>
      <c r="F1226" s="138">
        <f t="shared" ca="1" si="3"/>
        <v>95.517297972020572</v>
      </c>
      <c r="G1226" s="218">
        <f>'StockBond Returns'!C1216</f>
        <v>1971.8333333332416</v>
      </c>
      <c r="H1226" s="138">
        <f t="shared" ca="1" si="1"/>
        <v>0.39050928825880676</v>
      </c>
      <c r="I1226" s="138">
        <f t="shared" ca="1" si="4"/>
        <v>4.6975104565491739</v>
      </c>
      <c r="J1226" s="41">
        <f t="shared" ca="1" si="5"/>
        <v>-8.8382535814589991E-2</v>
      </c>
      <c r="K1226" s="41">
        <f t="shared" ca="1" si="6"/>
        <v>-0.30922197786622907</v>
      </c>
      <c r="L1226" s="41">
        <f t="shared" ca="1" si="7"/>
        <v>-0.16918457369186268</v>
      </c>
      <c r="M1226" s="41">
        <f t="shared" ca="1" si="10"/>
        <v>3.1491855726569096E-2</v>
      </c>
      <c r="N1226" s="219">
        <f t="shared" ca="1" si="11"/>
        <v>3.5799022734417853E-2</v>
      </c>
    </row>
    <row r="1227" spans="1:14" ht="13" x14ac:dyDescent="0.15">
      <c r="A1227" s="166">
        <f t="shared" si="8"/>
        <v>12</v>
      </c>
      <c r="B1227" s="166">
        <f t="shared" si="9"/>
        <v>1971</v>
      </c>
      <c r="C1227" s="41">
        <f ca="1">'StockBond Returns'!W1217</f>
        <v>6.569879344183184E-2</v>
      </c>
      <c r="D1227" s="217">
        <f>'StockBond Returns'!M1217</f>
        <v>17.0924388</v>
      </c>
      <c r="E1227" s="41">
        <f t="shared" si="0"/>
        <v>4.6752700907725347E-2</v>
      </c>
      <c r="F1227" s="138">
        <f t="shared" ca="1" si="3"/>
        <v>101.37650392428101</v>
      </c>
      <c r="G1227" s="218">
        <f>'StockBond Returns'!C1217</f>
        <v>1971.9166666665749</v>
      </c>
      <c r="H1227" s="138">
        <f t="shared" ca="1" si="1"/>
        <v>0.39496878058689622</v>
      </c>
      <c r="I1227" s="138">
        <f t="shared" ca="1" si="4"/>
        <v>4.7050559809895596</v>
      </c>
      <c r="J1227" s="41">
        <f t="shared" ca="1" si="5"/>
        <v>-9.2131314245061602E-2</v>
      </c>
      <c r="K1227" s="41">
        <f t="shared" ca="1" si="6"/>
        <v>-0.31032978242157361</v>
      </c>
      <c r="L1227" s="41">
        <f t="shared" ca="1" si="7"/>
        <v>-0.17076772601012102</v>
      </c>
      <c r="M1227" s="41">
        <f t="shared" ca="1" si="10"/>
        <v>3.2108764915254495E-2</v>
      </c>
      <c r="N1227" s="219">
        <f t="shared" ca="1" si="11"/>
        <v>3.5811083738722681E-2</v>
      </c>
    </row>
    <row r="1228" spans="1:14" ht="13" x14ac:dyDescent="0.15">
      <c r="A1228" s="166">
        <f t="shared" si="8"/>
        <v>1</v>
      </c>
      <c r="B1228" s="166">
        <f t="shared" si="9"/>
        <v>1972</v>
      </c>
      <c r="C1228" s="41">
        <f ca="1">'StockBond Returns'!W1218</f>
        <v>1.4820258212603797E-2</v>
      </c>
      <c r="D1228" s="217">
        <f>'StockBond Returns'!M1218</f>
        <v>17.369950500000002</v>
      </c>
      <c r="E1228" s="41">
        <f t="shared" si="0"/>
        <v>4.6285343976656693E-2</v>
      </c>
      <c r="F1228" s="138">
        <f t="shared" ca="1" si="3"/>
        <v>102.47810756922878</v>
      </c>
      <c r="G1228" s="218">
        <f>'StockBond Returns'!C1218</f>
        <v>1971.9999999999081</v>
      </c>
      <c r="H1228" s="138">
        <f t="shared" ca="1" si="1"/>
        <v>0.39526953824321498</v>
      </c>
      <c r="I1228" s="138">
        <f t="shared" ca="1" si="4"/>
        <v>4.7108888027943756</v>
      </c>
      <c r="J1228" s="41">
        <f t="shared" ca="1" si="5"/>
        <v>-9.7118393835203043E-2</v>
      </c>
      <c r="K1228" s="41">
        <f t="shared" ca="1" si="6"/>
        <v>-0.31118370270108386</v>
      </c>
      <c r="L1228" s="41">
        <f t="shared" ca="1" si="7"/>
        <v>-0.17206004230456617</v>
      </c>
      <c r="M1228" s="41">
        <f t="shared" ca="1" si="10"/>
        <v>3.0590519352974299E-2</v>
      </c>
      <c r="N1228" s="219">
        <f t="shared" ca="1" si="11"/>
        <v>3.5835970550647432E-2</v>
      </c>
    </row>
    <row r="1229" spans="1:14" ht="13" x14ac:dyDescent="0.15">
      <c r="A1229" s="166">
        <f t="shared" si="8"/>
        <v>2</v>
      </c>
      <c r="B1229" s="166">
        <f t="shared" si="9"/>
        <v>1972</v>
      </c>
      <c r="C1229" s="41">
        <f ca="1">'StockBond Returns'!W1219</f>
        <v>1.6397451370464142E-2</v>
      </c>
      <c r="D1229" s="217">
        <f>'StockBond Returns'!M1219</f>
        <v>17.628496519999999</v>
      </c>
      <c r="E1229" s="41">
        <f t="shared" si="0"/>
        <v>4.5863167524396467E-2</v>
      </c>
      <c r="F1229" s="138">
        <f t="shared" ca="1" si="3"/>
        <v>103.75673640335762</v>
      </c>
      <c r="G1229" s="218">
        <f>'StockBond Returns'!C1219</f>
        <v>1972.0833333332414</v>
      </c>
      <c r="H1229" s="138">
        <f t="shared" ca="1" si="1"/>
        <v>0.39655104862098628</v>
      </c>
      <c r="I1229" s="138">
        <f t="shared" ca="1" si="4"/>
        <v>4.7161485737096029</v>
      </c>
      <c r="J1229" s="41">
        <f t="shared" ca="1" si="5"/>
        <v>-0.1001470938873239</v>
      </c>
      <c r="K1229" s="41">
        <f t="shared" ca="1" si="6"/>
        <v>-0.31195191766926023</v>
      </c>
      <c r="L1229" s="41">
        <f t="shared" ca="1" si="7"/>
        <v>-0.17325774386511239</v>
      </c>
      <c r="M1229" s="41">
        <f t="shared" ca="1" si="10"/>
        <v>3.0345325915772881E-2</v>
      </c>
      <c r="N1229" s="219">
        <f t="shared" ca="1" si="11"/>
        <v>3.5867978209783526E-2</v>
      </c>
    </row>
    <row r="1230" spans="1:14" ht="13" x14ac:dyDescent="0.15">
      <c r="A1230" s="166">
        <f t="shared" si="8"/>
        <v>3</v>
      </c>
      <c r="B1230" s="166">
        <f t="shared" si="9"/>
        <v>1972</v>
      </c>
      <c r="C1230" s="41">
        <f ca="1">'StockBond Returns'!W1220</f>
        <v>8.7046139067827218E-3</v>
      </c>
      <c r="D1230" s="217">
        <f>'StockBond Returns'!M1220</f>
        <v>17.769272059999999</v>
      </c>
      <c r="E1230" s="41">
        <f t="shared" si="0"/>
        <v>4.5638462752536642E-2</v>
      </c>
      <c r="F1230" s="138">
        <f t="shared" ca="1" si="3"/>
        <v>104.25989586158312</v>
      </c>
      <c r="G1230" s="218">
        <f>'StockBond Returns'!C1220</f>
        <v>1972.1666666665747</v>
      </c>
      <c r="H1230" s="138">
        <f t="shared" ca="1" si="1"/>
        <v>0.39652178115518422</v>
      </c>
      <c r="I1230" s="138">
        <f t="shared" ca="1" si="4"/>
        <v>4.7157854073817944</v>
      </c>
      <c r="J1230" s="41">
        <f t="shared" ca="1" si="5"/>
        <v>-0.10036709102839203</v>
      </c>
      <c r="K1230" s="41">
        <f t="shared" ca="1" si="6"/>
        <v>-0.31189893054753404</v>
      </c>
      <c r="L1230" s="41">
        <f t="shared" ca="1" si="7"/>
        <v>-0.17347231430560428</v>
      </c>
      <c r="M1230" s="41">
        <f t="shared" ca="1" si="10"/>
        <v>2.7466113696600125E-2</v>
      </c>
      <c r="N1230" s="219">
        <f t="shared" ca="1" si="11"/>
        <v>3.588396522906085E-2</v>
      </c>
    </row>
    <row r="1231" spans="1:14" ht="13" x14ac:dyDescent="0.15">
      <c r="A1231" s="166">
        <f t="shared" si="8"/>
        <v>4</v>
      </c>
      <c r="B1231" s="166">
        <f t="shared" si="9"/>
        <v>1972</v>
      </c>
      <c r="C1231" s="41">
        <f ca="1">'StockBond Returns'!W1221</f>
        <v>4.4919223689380474E-3</v>
      </c>
      <c r="D1231" s="217">
        <f>'StockBond Returns'!M1221</f>
        <v>17.567726100000002</v>
      </c>
      <c r="E1231" s="41">
        <f t="shared" si="0"/>
        <v>4.5961281622554445E-2</v>
      </c>
      <c r="F1231" s="138">
        <f t="shared" ca="1" si="3"/>
        <v>104.3299202937732</v>
      </c>
      <c r="G1231" s="218">
        <f>'StockBond Returns'!C1221</f>
        <v>1972.2499999999079</v>
      </c>
      <c r="H1231" s="138">
        <f t="shared" ca="1" si="1"/>
        <v>0.39959473735673073</v>
      </c>
      <c r="I1231" s="138">
        <f t="shared" ca="1" si="4"/>
        <v>4.7196838007539377</v>
      </c>
      <c r="J1231" s="41">
        <f t="shared" ca="1" si="5"/>
        <v>-0.10383972884648474</v>
      </c>
      <c r="K1231" s="41">
        <f t="shared" ca="1" si="6"/>
        <v>-0.31246729248908811</v>
      </c>
      <c r="L1231" s="41">
        <f t="shared" ca="1" si="7"/>
        <v>-0.17444037134064405</v>
      </c>
      <c r="M1231" s="41">
        <f t="shared" ca="1" si="10"/>
        <v>2.4188526154725221E-2</v>
      </c>
      <c r="N1231" s="219">
        <f t="shared" ca="1" si="11"/>
        <v>3.5905562709975185E-2</v>
      </c>
    </row>
    <row r="1232" spans="1:14" ht="13" x14ac:dyDescent="0.15">
      <c r="A1232" s="166">
        <f t="shared" si="8"/>
        <v>5</v>
      </c>
      <c r="B1232" s="166">
        <f t="shared" si="9"/>
        <v>1972</v>
      </c>
      <c r="C1232" s="41">
        <f ca="1">'StockBond Returns'!W1222</f>
        <v>2.3227587002266764E-2</v>
      </c>
      <c r="D1232" s="217">
        <f>'StockBond Returns'!M1222</f>
        <v>17.933243839999999</v>
      </c>
      <c r="E1232" s="41">
        <f t="shared" si="0"/>
        <v>4.5381180028609927E-2</v>
      </c>
      <c r="F1232" s="138">
        <f t="shared" ca="1" si="3"/>
        <v>106.34437623545203</v>
      </c>
      <c r="G1232" s="218">
        <f>'StockBond Returns'!C1222</f>
        <v>1972.3333333332412</v>
      </c>
      <c r="H1232" s="138">
        <f t="shared" ca="1" si="1"/>
        <v>0.40216944024760631</v>
      </c>
      <c r="I1232" s="138">
        <f t="shared" ca="1" si="4"/>
        <v>4.7315280149188439</v>
      </c>
      <c r="J1232" s="41">
        <f t="shared" ca="1" si="5"/>
        <v>-0.10873557417598978</v>
      </c>
      <c r="K1232" s="41">
        <f t="shared" ca="1" si="6"/>
        <v>-0.31418836116023641</v>
      </c>
      <c r="L1232" s="41">
        <f t="shared" ca="1" si="7"/>
        <v>-0.17680122874458792</v>
      </c>
      <c r="M1232" s="41">
        <f t="shared" ca="1" si="10"/>
        <v>2.2294383559129605E-2</v>
      </c>
      <c r="N1232" s="219">
        <f t="shared" ca="1" si="11"/>
        <v>3.5935499821649328E-2</v>
      </c>
    </row>
    <row r="1233" spans="1:14" ht="13" x14ac:dyDescent="0.15">
      <c r="A1233" s="166">
        <f t="shared" si="8"/>
        <v>6</v>
      </c>
      <c r="B1233" s="166">
        <f t="shared" si="9"/>
        <v>1972</v>
      </c>
      <c r="C1233" s="41">
        <f ca="1">'StockBond Returns'!W1223</f>
        <v>-1.2231385516807672E-2</v>
      </c>
      <c r="D1233" s="217">
        <f>'StockBond Returns'!M1223</f>
        <v>17.50038382</v>
      </c>
      <c r="E1233" s="41">
        <f t="shared" si="0"/>
        <v>4.6070801940274242E-2</v>
      </c>
      <c r="F1233" s="138">
        <f t="shared" ca="1" si="3"/>
        <v>104.64638682139092</v>
      </c>
      <c r="G1233" s="218">
        <f>'StockBond Returns'!C1223</f>
        <v>1972.4166666665744</v>
      </c>
      <c r="H1233" s="138">
        <f t="shared" ca="1" si="1"/>
        <v>0.40176191341780215</v>
      </c>
      <c r="I1233" s="138">
        <f t="shared" ca="1" si="4"/>
        <v>4.7437059270895698</v>
      </c>
      <c r="J1233" s="41">
        <f t="shared" ca="1" si="5"/>
        <v>-0.11474727745110969</v>
      </c>
      <c r="K1233" s="41">
        <f t="shared" ca="1" si="6"/>
        <v>-0.31594895805047751</v>
      </c>
      <c r="L1233" s="41">
        <f t="shared" ca="1" si="7"/>
        <v>-0.17922527033793634</v>
      </c>
      <c r="M1233" s="41">
        <f t="shared" ca="1" si="10"/>
        <v>2.1545199531042503E-2</v>
      </c>
      <c r="N1233" s="219">
        <f t="shared" ca="1" si="11"/>
        <v>3.5969755246873646E-2</v>
      </c>
    </row>
    <row r="1234" spans="1:14" ht="13" x14ac:dyDescent="0.15">
      <c r="A1234" s="166">
        <f t="shared" si="8"/>
        <v>7</v>
      </c>
      <c r="B1234" s="166">
        <f t="shared" si="9"/>
        <v>1972</v>
      </c>
      <c r="C1234" s="41">
        <f ca="1">'StockBond Returns'!W1224</f>
        <v>6.3051627032027031E-3</v>
      </c>
      <c r="D1234" s="217">
        <f>'StockBond Returns'!M1224</f>
        <v>17.42952726</v>
      </c>
      <c r="E1234" s="41">
        <f t="shared" si="0"/>
        <v>4.6186951317806424E-2</v>
      </c>
      <c r="F1234" s="138">
        <f t="shared" ca="1" si="3"/>
        <v>104.90190422895222</v>
      </c>
      <c r="G1234" s="218">
        <f>'StockBond Returns'!C1224</f>
        <v>1972.4999999999077</v>
      </c>
      <c r="H1234" s="138">
        <f t="shared" ca="1" si="1"/>
        <v>0.40375826198065062</v>
      </c>
      <c r="I1234" s="138">
        <f t="shared" ca="1" si="4"/>
        <v>4.760726036430234</v>
      </c>
      <c r="J1234" s="41">
        <f t="shared" ca="1" si="5"/>
        <v>-0.12237941589211387</v>
      </c>
      <c r="K1234" s="41">
        <f t="shared" ca="1" si="6"/>
        <v>-0.31839451434577448</v>
      </c>
      <c r="L1234" s="41">
        <f t="shared" ca="1" si="7"/>
        <v>-0.18248872637756108</v>
      </c>
      <c r="M1234" s="41">
        <f t="shared" ca="1" si="10"/>
        <v>2.3364125920512402E-2</v>
      </c>
      <c r="N1234" s="219">
        <f t="shared" ca="1" si="11"/>
        <v>3.6010494556716385E-2</v>
      </c>
    </row>
    <row r="1235" spans="1:14" ht="13" x14ac:dyDescent="0.15">
      <c r="A1235" s="166">
        <f t="shared" si="8"/>
        <v>8</v>
      </c>
      <c r="B1235" s="166">
        <f t="shared" si="9"/>
        <v>1972</v>
      </c>
      <c r="C1235" s="41">
        <f ca="1">'StockBond Returns'!W1225</f>
        <v>2.0278738331545604E-2</v>
      </c>
      <c r="D1235" s="217">
        <f>'StockBond Returns'!M1225</f>
        <v>17.95795339</v>
      </c>
      <c r="E1235" s="41">
        <f t="shared" si="0"/>
        <v>4.5342816446913611E-2</v>
      </c>
      <c r="F1235" s="138">
        <f t="shared" ca="1" si="3"/>
        <v>106.61723652516744</v>
      </c>
      <c r="G1235" s="218">
        <f>'StockBond Returns'!C1225</f>
        <v>1972.5833333332409</v>
      </c>
      <c r="H1235" s="138">
        <f t="shared" ca="1" si="1"/>
        <v>0.4028604821531534</v>
      </c>
      <c r="I1235" s="138">
        <f t="shared" ca="1" si="4"/>
        <v>4.7719539533313995</v>
      </c>
      <c r="J1235" s="41">
        <f t="shared" ca="1" si="5"/>
        <v>-0.12813619269300891</v>
      </c>
      <c r="K1235" s="41">
        <f t="shared" ca="1" si="6"/>
        <v>-0.31999826195674241</v>
      </c>
      <c r="L1235" s="41">
        <f t="shared" ca="1" si="7"/>
        <v>-0.18476067651250772</v>
      </c>
      <c r="M1235" s="41">
        <f t="shared" ca="1" si="10"/>
        <v>2.2929645079873495E-2</v>
      </c>
      <c r="N1235" s="219">
        <f t="shared" ca="1" si="11"/>
        <v>3.60406992182482E-2</v>
      </c>
    </row>
    <row r="1236" spans="1:14" ht="13" x14ac:dyDescent="0.15">
      <c r="A1236" s="166">
        <f t="shared" si="8"/>
        <v>9</v>
      </c>
      <c r="B1236" s="166">
        <f t="shared" si="9"/>
        <v>1972</v>
      </c>
      <c r="C1236" s="41">
        <f ca="1">'StockBond Returns'!W1226</f>
        <v>-9.3833005555161945E-3</v>
      </c>
      <c r="D1236" s="217">
        <f>'StockBond Returns'!M1226</f>
        <v>17.736217709999998</v>
      </c>
      <c r="E1236" s="41">
        <f t="shared" si="0"/>
        <v>4.5690903391882198E-2</v>
      </c>
      <c r="F1236" s="138">
        <f t="shared" ca="1" si="3"/>
        <v>105.21773462928607</v>
      </c>
      <c r="G1236" s="218">
        <f>'StockBond Returns'!C1226</f>
        <v>1972.6666666665742</v>
      </c>
      <c r="H1236" s="138">
        <f t="shared" ca="1" si="1"/>
        <v>0.40062444567161731</v>
      </c>
      <c r="I1236" s="138">
        <f t="shared" ca="1" si="4"/>
        <v>4.779841334739082</v>
      </c>
      <c r="J1236" s="41">
        <f t="shared" ca="1" si="5"/>
        <v>-0.13236157535879878</v>
      </c>
      <c r="K1236" s="41">
        <f t="shared" ca="1" si="6"/>
        <v>-0.32112035632980318</v>
      </c>
      <c r="L1236" s="41">
        <f t="shared" ca="1" si="7"/>
        <v>-0.18646801265340918</v>
      </c>
      <c r="M1236" s="41">
        <f t="shared" ca="1" si="10"/>
        <v>2.1982052906420968E-2</v>
      </c>
      <c r="N1236" s="219">
        <f t="shared" ca="1" si="11"/>
        <v>3.6063855927089265E-2</v>
      </c>
    </row>
    <row r="1237" spans="1:14" ht="13" x14ac:dyDescent="0.15">
      <c r="A1237" s="166">
        <f t="shared" si="8"/>
        <v>10</v>
      </c>
      <c r="B1237" s="166">
        <f t="shared" si="9"/>
        <v>1972</v>
      </c>
      <c r="C1237" s="41">
        <f ca="1">'StockBond Returns'!W1227</f>
        <v>9.5817817335958014E-3</v>
      </c>
      <c r="D1237" s="217">
        <f>'StockBond Returns'!M1227</f>
        <v>17.849932979999998</v>
      </c>
      <c r="E1237" s="41">
        <f t="shared" si="0"/>
        <v>4.551130965366796E-2</v>
      </c>
      <c r="F1237" s="138">
        <f t="shared" ca="1" si="3"/>
        <v>105.8214448553401</v>
      </c>
      <c r="G1237" s="218">
        <f>'StockBond Returns'!C1227</f>
        <v>1972.7499999999075</v>
      </c>
      <c r="H1237" s="138">
        <f t="shared" ca="1" si="1"/>
        <v>0.40133937873416098</v>
      </c>
      <c r="I1237" s="138">
        <f t="shared" ca="1" si="4"/>
        <v>4.78592909642681</v>
      </c>
      <c r="J1237" s="41">
        <f t="shared" ca="1" si="5"/>
        <v>-0.13625348327632292</v>
      </c>
      <c r="K1237" s="41">
        <f t="shared" ca="1" si="6"/>
        <v>-0.32198389973005948</v>
      </c>
      <c r="L1237" s="41">
        <f t="shared" ca="1" si="7"/>
        <v>-0.1878767454107827</v>
      </c>
      <c r="M1237" s="41">
        <f t="shared" ca="1" si="10"/>
        <v>1.9809318862846981E-2</v>
      </c>
      <c r="N1237" s="219">
        <f t="shared" ca="1" si="11"/>
        <v>3.6083676116718699E-2</v>
      </c>
    </row>
    <row r="1238" spans="1:14" ht="13" x14ac:dyDescent="0.15">
      <c r="A1238" s="166">
        <f t="shared" si="8"/>
        <v>11</v>
      </c>
      <c r="B1238" s="166">
        <f t="shared" si="9"/>
        <v>1972</v>
      </c>
      <c r="C1238" s="41">
        <f ca="1">'StockBond Returns'!W1228</f>
        <v>3.4730735436881446E-2</v>
      </c>
      <c r="D1238" s="217">
        <f>'StockBond Returns'!M1228</f>
        <v>18.620909000000001</v>
      </c>
      <c r="E1238" s="41">
        <f t="shared" si="0"/>
        <v>4.4351535550708074E-2</v>
      </c>
      <c r="F1238" s="138">
        <f t="shared" ca="1" si="3"/>
        <v>109.08142326964209</v>
      </c>
      <c r="G1238" s="218">
        <f>'StockBond Returns'!C1228</f>
        <v>1972.8333333332407</v>
      </c>
      <c r="H1238" s="138">
        <f t="shared" ca="1" si="1"/>
        <v>0.40316071850544716</v>
      </c>
      <c r="I1238" s="138">
        <f t="shared" ca="1" si="4"/>
        <v>4.79858052667345</v>
      </c>
      <c r="J1238" s="41">
        <f t="shared" ca="1" si="5"/>
        <v>-0.14172589243919997</v>
      </c>
      <c r="K1238" s="41">
        <f t="shared" ca="1" si="6"/>
        <v>-0.32377148531937761</v>
      </c>
      <c r="L1238" s="41">
        <f t="shared" ca="1" si="7"/>
        <v>-0.19040319294066832</v>
      </c>
      <c r="M1238" s="41">
        <f t="shared" ca="1" si="10"/>
        <v>2.1515666874858397E-2</v>
      </c>
      <c r="N1238" s="219">
        <f t="shared" ca="1" si="11"/>
        <v>3.6110264361681202E-2</v>
      </c>
    </row>
    <row r="1239" spans="1:14" ht="13" x14ac:dyDescent="0.15">
      <c r="A1239" s="166">
        <f t="shared" si="8"/>
        <v>12</v>
      </c>
      <c r="B1239" s="166">
        <f t="shared" si="9"/>
        <v>1972</v>
      </c>
      <c r="C1239" s="41">
        <f ca="1">'StockBond Returns'!W1229</f>
        <v>6.8518051743302905E-3</v>
      </c>
      <c r="D1239" s="217">
        <f>'StockBond Returns'!M1229</f>
        <v>18.8996186</v>
      </c>
      <c r="E1239" s="41">
        <f t="shared" si="0"/>
        <v>4.3955560325434295E-2</v>
      </c>
      <c r="F1239" s="138">
        <f t="shared" ca="1" si="3"/>
        <v>109.42290483282174</v>
      </c>
      <c r="G1239" s="218">
        <f>'StockBond Returns'!C1229</f>
        <v>1972.916666666574</v>
      </c>
      <c r="H1239" s="138">
        <f t="shared" ca="1" si="1"/>
        <v>0.400812091196946</v>
      </c>
      <c r="I1239" s="138">
        <f t="shared" ca="1" si="4"/>
        <v>4.8044238372835002</v>
      </c>
      <c r="J1239" s="41">
        <f t="shared" ca="1" si="5"/>
        <v>-0.14599304933605206</v>
      </c>
      <c r="K1239" s="41">
        <f t="shared" ca="1" si="6"/>
        <v>-0.32459393841437467</v>
      </c>
      <c r="L1239" s="41">
        <f t="shared" ca="1" si="7"/>
        <v>-0.19178889708714764</v>
      </c>
      <c r="M1239" s="41">
        <f t="shared" ca="1" si="10"/>
        <v>2.111937811057496E-2</v>
      </c>
      <c r="N1239" s="219">
        <f t="shared" ca="1" si="11"/>
        <v>3.6136210859735701E-2</v>
      </c>
    </row>
    <row r="1240" spans="1:14" ht="13" x14ac:dyDescent="0.15">
      <c r="A1240" s="166">
        <f t="shared" si="8"/>
        <v>1</v>
      </c>
      <c r="B1240" s="166">
        <f t="shared" si="9"/>
        <v>1973</v>
      </c>
      <c r="C1240" s="41">
        <f ca="1">'StockBond Returns'!W1230</f>
        <v>-1.5654629897672568E-2</v>
      </c>
      <c r="D1240" s="217">
        <f>'StockBond Returns'!M1230</f>
        <v>18.337963770000002</v>
      </c>
      <c r="E1240" s="41">
        <f t="shared" si="0"/>
        <v>4.4765840759156433E-2</v>
      </c>
      <c r="F1240" s="138">
        <f t="shared" ca="1" si="3"/>
        <v>107.31539222908494</v>
      </c>
      <c r="G1240" s="218">
        <f>'StockBond Returns'!C1230</f>
        <v>1972.9999999999072</v>
      </c>
      <c r="H1240" s="138">
        <f t="shared" ca="1" si="1"/>
        <v>0.4003386466278025</v>
      </c>
      <c r="I1240" s="138">
        <f t="shared" ca="1" si="4"/>
        <v>4.8094929456680884</v>
      </c>
      <c r="J1240" s="41">
        <f t="shared" ca="1" si="5"/>
        <v>-0.15026604419977951</v>
      </c>
      <c r="K1240" s="41">
        <f t="shared" ca="1" si="6"/>
        <v>-0.32530580275609688</v>
      </c>
      <c r="L1240" s="41">
        <f t="shared" ca="1" si="7"/>
        <v>-0.19305406507728129</v>
      </c>
      <c r="M1240" s="41">
        <f t="shared" ca="1" si="10"/>
        <v>2.0931112365722537E-2</v>
      </c>
      <c r="N1240" s="219">
        <f t="shared" ca="1" si="11"/>
        <v>3.6161299486372832E-2</v>
      </c>
    </row>
    <row r="1241" spans="1:14" ht="13" x14ac:dyDescent="0.15">
      <c r="A1241" s="166">
        <f t="shared" si="8"/>
        <v>2</v>
      </c>
      <c r="B1241" s="166">
        <f t="shared" si="9"/>
        <v>1973</v>
      </c>
      <c r="C1241" s="41">
        <f ca="1">'StockBond Returns'!W1231</f>
        <v>-1.9069363076264983E-2</v>
      </c>
      <c r="D1241" s="217">
        <f>'StockBond Returns'!M1231</f>
        <v>17.49512146</v>
      </c>
      <c r="E1241" s="41">
        <f t="shared" si="0"/>
        <v>4.6079395755735442E-2</v>
      </c>
      <c r="F1241" s="138">
        <f t="shared" ca="1" si="3"/>
        <v>104.87625160737494</v>
      </c>
      <c r="G1241" s="218">
        <f>'StockBond Returns'!C1231</f>
        <v>1973.0833333332405</v>
      </c>
      <c r="H1241" s="138">
        <f t="shared" ca="1" si="1"/>
        <v>0.40271952526619287</v>
      </c>
      <c r="I1241" s="138">
        <f t="shared" ca="1" si="4"/>
        <v>4.8156614223132941</v>
      </c>
      <c r="J1241" s="41">
        <f t="shared" ca="1" si="5"/>
        <v>-0.15495040504048541</v>
      </c>
      <c r="K1241" s="41">
        <f t="shared" ca="1" si="6"/>
        <v>-0.32617003199344963</v>
      </c>
      <c r="L1241" s="41">
        <f t="shared" ca="1" si="7"/>
        <v>-0.19451337544401992</v>
      </c>
      <c r="M1241" s="41">
        <f t="shared" ca="1" si="10"/>
        <v>2.1100448183170029E-2</v>
      </c>
      <c r="N1241" s="219">
        <f t="shared" ca="1" si="11"/>
        <v>3.619130701793357E-2</v>
      </c>
    </row>
    <row r="1242" spans="1:14" ht="13" x14ac:dyDescent="0.15">
      <c r="A1242" s="166">
        <f t="shared" si="8"/>
        <v>3</v>
      </c>
      <c r="B1242" s="166">
        <f t="shared" si="9"/>
        <v>1973</v>
      </c>
      <c r="C1242" s="41">
        <f ca="1">'StockBond Returns'!W1232</f>
        <v>-5.875616386503326E-3</v>
      </c>
      <c r="D1242" s="217">
        <f>'StockBond Returns'!M1232</f>
        <v>17.068236760000001</v>
      </c>
      <c r="E1242" s="41">
        <f t="shared" si="0"/>
        <v>4.6794180004097852E-2</v>
      </c>
      <c r="F1242" s="138">
        <f t="shared" ca="1" si="3"/>
        <v>103.85968568505122</v>
      </c>
      <c r="G1242" s="218">
        <f>'StockBond Returns'!C1232</f>
        <v>1973.1666666665737</v>
      </c>
      <c r="H1242" s="138">
        <f t="shared" ca="1" si="1"/>
        <v>0.40500240225960932</v>
      </c>
      <c r="I1242" s="138">
        <f t="shared" ca="1" si="4"/>
        <v>4.8241420434177193</v>
      </c>
      <c r="J1242" s="41">
        <f t="shared" ca="1" si="5"/>
        <v>-0.1602357522236777</v>
      </c>
      <c r="K1242" s="41">
        <f t="shared" ca="1" si="6"/>
        <v>-0.32735459426297642</v>
      </c>
      <c r="L1242" s="41">
        <f t="shared" ca="1" si="7"/>
        <v>-0.19636838076533647</v>
      </c>
      <c r="M1242" s="41">
        <f t="shared" ca="1" si="10"/>
        <v>2.2977431472244403E-2</v>
      </c>
      <c r="N1242" s="219">
        <f t="shared" ca="1" si="11"/>
        <v>3.6232162571179859E-2</v>
      </c>
    </row>
    <row r="1243" spans="1:14" ht="13" x14ac:dyDescent="0.15">
      <c r="A1243" s="166">
        <f t="shared" si="8"/>
        <v>4</v>
      </c>
      <c r="B1243" s="166">
        <f t="shared" si="9"/>
        <v>1973</v>
      </c>
      <c r="C1243" s="41">
        <f ca="1">'StockBond Returns'!W1233</f>
        <v>-3.3713455530744084E-2</v>
      </c>
      <c r="D1243" s="217">
        <f>'StockBond Returns'!M1233</f>
        <v>16.42444347</v>
      </c>
      <c r="E1243" s="41">
        <f t="shared" si="0"/>
        <v>4.7942431788527445E-2</v>
      </c>
      <c r="F1243" s="138">
        <f t="shared" ca="1" si="3"/>
        <v>99.966868418489994</v>
      </c>
      <c r="G1243" s="218">
        <f>'StockBond Returns'!C1233</f>
        <v>1973.249999999907</v>
      </c>
      <c r="H1243" s="138">
        <f t="shared" ca="1" si="1"/>
        <v>0.39938789752217962</v>
      </c>
      <c r="I1243" s="138">
        <f t="shared" ca="1" si="4"/>
        <v>4.8239352035831686</v>
      </c>
      <c r="J1243" s="41">
        <f t="shared" ca="1" si="5"/>
        <v>-0.16204584114506038</v>
      </c>
      <c r="K1243" s="41">
        <f t="shared" ca="1" si="6"/>
        <v>-0.32732575269306263</v>
      </c>
      <c r="L1243" s="41">
        <f t="shared" ca="1" si="7"/>
        <v>-0.19678292201340308</v>
      </c>
      <c r="M1243" s="41">
        <f t="shared" ca="1" si="10"/>
        <v>2.2088641364613748E-2</v>
      </c>
      <c r="N1243" s="219">
        <f t="shared" ca="1" si="11"/>
        <v>3.6265777408612206E-2</v>
      </c>
    </row>
    <row r="1244" spans="1:14" ht="13" x14ac:dyDescent="0.15">
      <c r="A1244" s="166">
        <f t="shared" si="8"/>
        <v>5</v>
      </c>
      <c r="B1244" s="166">
        <f t="shared" si="9"/>
        <v>1973</v>
      </c>
      <c r="C1244" s="41">
        <f ca="1">'StockBond Returns'!W1234</f>
        <v>-5.9124362187055286E-3</v>
      </c>
      <c r="D1244" s="217">
        <f>'StockBond Returns'!M1234</f>
        <v>15.97192027</v>
      </c>
      <c r="E1244" s="41">
        <f t="shared" si="0"/>
        <v>4.8804939640798746E-2</v>
      </c>
      <c r="F1244" s="138">
        <f t="shared" ca="1" si="3"/>
        <v>98.978794142930397</v>
      </c>
      <c r="G1244" s="218">
        <f>'StockBond Returns'!C1234</f>
        <v>1973.3333333332403</v>
      </c>
      <c r="H1244" s="138">
        <f t="shared" ca="1" si="1"/>
        <v>0.40255450615539684</v>
      </c>
      <c r="I1244" s="138">
        <f t="shared" ca="1" si="4"/>
        <v>4.8243202694909595</v>
      </c>
      <c r="J1244" s="41">
        <f t="shared" ca="1" si="5"/>
        <v>-0.1622513557414258</v>
      </c>
      <c r="K1244" s="41">
        <f t="shared" ca="1" si="6"/>
        <v>-0.32737944397084218</v>
      </c>
      <c r="L1244" s="41">
        <f t="shared" ca="1" si="7"/>
        <v>-0.19729626155055169</v>
      </c>
      <c r="M1244" s="41">
        <f t="shared" ca="1" si="10"/>
        <v>1.9611477366198615E-2</v>
      </c>
      <c r="N1244" s="219">
        <f t="shared" ca="1" si="11"/>
        <v>3.6292312978004684E-2</v>
      </c>
    </row>
    <row r="1245" spans="1:14" ht="13" x14ac:dyDescent="0.15">
      <c r="A1245" s="166">
        <f t="shared" si="8"/>
        <v>6</v>
      </c>
      <c r="B1245" s="166">
        <f t="shared" si="9"/>
        <v>1973</v>
      </c>
      <c r="C1245" s="41">
        <f ca="1">'StockBond Returns'!W1235</f>
        <v>-4.9126438269611944E-3</v>
      </c>
      <c r="D1245" s="217">
        <f>'StockBond Returns'!M1235</f>
        <v>15.521721769999999</v>
      </c>
      <c r="E1245" s="41">
        <f t="shared" si="0"/>
        <v>4.9712921182905601E-2</v>
      </c>
      <c r="F1245" s="138">
        <f t="shared" ca="1" si="3"/>
        <v>98.091969681638346</v>
      </c>
      <c r="G1245" s="218">
        <f>'StockBond Returns'!C1235</f>
        <v>1973.4166666665735</v>
      </c>
      <c r="H1245" s="138">
        <f t="shared" ca="1" si="1"/>
        <v>0.40636986312160439</v>
      </c>
      <c r="I1245" s="138">
        <f t="shared" ca="1" si="4"/>
        <v>4.8289282191947613</v>
      </c>
      <c r="J1245" s="41">
        <f t="shared" ca="1" si="5"/>
        <v>-0.16213048017917575</v>
      </c>
      <c r="K1245" s="41">
        <f t="shared" ca="1" si="6"/>
        <v>-0.32802128446861667</v>
      </c>
      <c r="L1245" s="41">
        <f t="shared" ca="1" si="7"/>
        <v>-0.19850870402553511</v>
      </c>
      <c r="M1245" s="41">
        <f t="shared" ca="1" si="10"/>
        <v>1.7965340477477332E-2</v>
      </c>
      <c r="N1245" s="219">
        <f t="shared" ca="1" si="11"/>
        <v>3.630935892935501E-2</v>
      </c>
    </row>
    <row r="1246" spans="1:14" ht="13" x14ac:dyDescent="0.15">
      <c r="A1246" s="166">
        <f t="shared" si="8"/>
        <v>7</v>
      </c>
      <c r="B1246" s="166">
        <f t="shared" si="9"/>
        <v>1973</v>
      </c>
      <c r="C1246" s="41">
        <f ca="1">'StockBond Returns'!W1236</f>
        <v>2.132898260617164E-2</v>
      </c>
      <c r="D1246" s="217">
        <f>'StockBond Returns'!M1236</f>
        <v>16.252965029999999</v>
      </c>
      <c r="E1246" s="41">
        <f t="shared" si="0"/>
        <v>4.8263617535452247E-2</v>
      </c>
      <c r="F1246" s="138">
        <f t="shared" ca="1" si="3"/>
        <v>99.769134277919321</v>
      </c>
      <c r="G1246" s="218">
        <f>'StockBond Returns'!C1236</f>
        <v>1973.4999999999068</v>
      </c>
      <c r="H1246" s="138">
        <f t="shared" ca="1" si="1"/>
        <v>0.40126827821938971</v>
      </c>
      <c r="I1246" s="138">
        <f t="shared" ca="1" si="4"/>
        <v>4.8264382354334998</v>
      </c>
      <c r="J1246" s="41">
        <f t="shared" ca="1" si="5"/>
        <v>-0.16089160011195125</v>
      </c>
      <c r="K1246" s="41">
        <f t="shared" ca="1" si="6"/>
        <v>-0.32767460726941366</v>
      </c>
      <c r="L1246" s="41">
        <f t="shared" ca="1" si="7"/>
        <v>-0.19854232283727902</v>
      </c>
      <c r="M1246" s="41">
        <f t="shared" ca="1" si="10"/>
        <v>1.3802978474379834E-2</v>
      </c>
      <c r="N1246" s="219">
        <f t="shared" ca="1" si="11"/>
        <v>3.6315791224320756E-2</v>
      </c>
    </row>
    <row r="1247" spans="1:14" ht="13" x14ac:dyDescent="0.15">
      <c r="A1247" s="166">
        <f t="shared" si="8"/>
        <v>8</v>
      </c>
      <c r="B1247" s="166">
        <f t="shared" si="9"/>
        <v>1973</v>
      </c>
      <c r="C1247" s="41">
        <f ca="1">'StockBond Returns'!W1237</f>
        <v>-4.4013013572559954E-2</v>
      </c>
      <c r="D1247" s="217">
        <f>'StockBond Returns'!M1237</f>
        <v>15.344737370000001</v>
      </c>
      <c r="E1247" s="41">
        <f t="shared" si="0"/>
        <v>5.0084461235389656E-2</v>
      </c>
      <c r="F1247" s="138">
        <f t="shared" ca="1" si="3"/>
        <v>94.994386764778824</v>
      </c>
      <c r="G1247" s="218">
        <f>'StockBond Returns'!C1237</f>
        <v>1973.58333333324</v>
      </c>
      <c r="H1247" s="138">
        <f t="shared" ca="1" si="1"/>
        <v>0.39647855679168148</v>
      </c>
      <c r="I1247" s="138">
        <f t="shared" ca="1" si="4"/>
        <v>4.8200563100720277</v>
      </c>
      <c r="J1247" s="41">
        <f t="shared" ca="1" si="5"/>
        <v>-0.15834053871015119</v>
      </c>
      <c r="K1247" s="41">
        <f t="shared" ca="1" si="6"/>
        <v>-0.32678442462443857</v>
      </c>
      <c r="L1247" s="41">
        <f t="shared" ca="1" si="7"/>
        <v>-0.19792344861060318</v>
      </c>
      <c r="M1247" s="41">
        <f t="shared" ca="1" si="10"/>
        <v>1.0080222317955689E-2</v>
      </c>
      <c r="N1247" s="219">
        <f t="shared" ca="1" si="11"/>
        <v>3.6318166543916369E-2</v>
      </c>
    </row>
    <row r="1248" spans="1:14" ht="13" x14ac:dyDescent="0.15">
      <c r="A1248" s="166">
        <f t="shared" si="8"/>
        <v>9</v>
      </c>
      <c r="B1248" s="166">
        <f t="shared" si="9"/>
        <v>1973</v>
      </c>
      <c r="C1248" s="41">
        <f ca="1">'StockBond Returns'!W1238</f>
        <v>3.1881174446884895E-2</v>
      </c>
      <c r="D1248" s="217">
        <f>'StockBond Returns'!M1238</f>
        <v>15.85779492</v>
      </c>
      <c r="E1248" s="41">
        <f t="shared" si="0"/>
        <v>4.9030234974182657E-2</v>
      </c>
      <c r="F1248" s="138">
        <f t="shared" ca="1" si="3"/>
        <v>97.613800621876393</v>
      </c>
      <c r="G1248" s="218">
        <f>'StockBond Returns'!C1238</f>
        <v>1973.6666666665733</v>
      </c>
      <c r="H1248" s="138">
        <f t="shared" ca="1" si="1"/>
        <v>0.3988356317678014</v>
      </c>
      <c r="I1248" s="138">
        <f t="shared" ca="1" si="4"/>
        <v>4.8182674961682128</v>
      </c>
      <c r="J1248" s="41">
        <f t="shared" ca="1" si="5"/>
        <v>-0.15608779443688003</v>
      </c>
      <c r="K1248" s="41">
        <f t="shared" ca="1" si="6"/>
        <v>-0.32653448885759817</v>
      </c>
      <c r="L1248" s="41">
        <f t="shared" ca="1" si="7"/>
        <v>-0.19805907692171709</v>
      </c>
      <c r="M1248" s="41">
        <f t="shared" ca="1" si="10"/>
        <v>8.0392127558410742E-3</v>
      </c>
      <c r="N1248" s="219">
        <f t="shared" ca="1" si="11"/>
        <v>3.6317885454086679E-2</v>
      </c>
    </row>
    <row r="1249" spans="1:14" ht="13" x14ac:dyDescent="0.15">
      <c r="A1249" s="166">
        <f t="shared" si="8"/>
        <v>10</v>
      </c>
      <c r="B1249" s="166">
        <f t="shared" si="9"/>
        <v>1973</v>
      </c>
      <c r="C1249" s="41">
        <f ca="1">'StockBond Returns'!W1239</f>
        <v>-5.4610251551293126E-3</v>
      </c>
      <c r="D1249" s="217">
        <f>'StockBond Returns'!M1239</f>
        <v>15.694669230000001</v>
      </c>
      <c r="E1249" s="41">
        <f t="shared" si="0"/>
        <v>4.9357950790339784E-2</v>
      </c>
      <c r="F1249" s="138">
        <f t="shared" ca="1" si="3"/>
        <v>96.684071620842602</v>
      </c>
      <c r="G1249" s="218">
        <f>'StockBond Returns'!C1239</f>
        <v>1973.7499999999065</v>
      </c>
      <c r="H1249" s="138">
        <f t="shared" ca="1" si="1"/>
        <v>0.39767730410593632</v>
      </c>
      <c r="I1249" s="138">
        <f t="shared" ca="1" si="4"/>
        <v>4.8146054215399881</v>
      </c>
      <c r="J1249" s="41">
        <f t="shared" ca="1" si="5"/>
        <v>-0.15359533407146808</v>
      </c>
      <c r="K1249" s="41">
        <f t="shared" ca="1" si="6"/>
        <v>-0.32602223899589511</v>
      </c>
      <c r="L1249" s="41">
        <f t="shared" ca="1" si="7"/>
        <v>-0.19787668518771639</v>
      </c>
      <c r="M1249" s="41">
        <f t="shared" ca="1" si="10"/>
        <v>5.9917989872828592E-3</v>
      </c>
      <c r="N1249" s="219">
        <f t="shared" ca="1" si="11"/>
        <v>3.6314762114762492E-2</v>
      </c>
    </row>
    <row r="1250" spans="1:14" ht="13" x14ac:dyDescent="0.15">
      <c r="A1250" s="166">
        <f t="shared" si="8"/>
        <v>11</v>
      </c>
      <c r="B1250" s="166">
        <f t="shared" si="9"/>
        <v>1973</v>
      </c>
      <c r="C1250" s="41">
        <f ca="1">'StockBond Returns'!W1240</f>
        <v>-8.6548739746587264E-2</v>
      </c>
      <c r="D1250" s="217">
        <f>'StockBond Returns'!M1240</f>
        <v>13.784226090000001</v>
      </c>
      <c r="E1250" s="41">
        <f t="shared" si="0"/>
        <v>5.377334583279459E-2</v>
      </c>
      <c r="F1250" s="138">
        <f t="shared" ca="1" si="3"/>
        <v>87.952928233880144</v>
      </c>
      <c r="G1250" s="218">
        <f>'StockBond Returns'!C1240</f>
        <v>1973.8333333332398</v>
      </c>
      <c r="H1250" s="138">
        <f t="shared" ca="1" si="1"/>
        <v>0.3941269355772834</v>
      </c>
      <c r="I1250" s="138">
        <f t="shared" ca="1" si="4"/>
        <v>4.8055716386118243</v>
      </c>
      <c r="J1250" s="41">
        <f t="shared" ca="1" si="5"/>
        <v>-0.15015395714475832</v>
      </c>
      <c r="K1250" s="41">
        <f t="shared" ca="1" si="6"/>
        <v>-0.32475525782295811</v>
      </c>
      <c r="L1250" s="41">
        <f t="shared" ca="1" si="7"/>
        <v>-0.19678995511686015</v>
      </c>
      <c r="M1250" s="41">
        <f t="shared" ca="1" si="10"/>
        <v>1.456912497250773E-3</v>
      </c>
      <c r="N1250" s="219">
        <f t="shared" ca="1" si="11"/>
        <v>3.6310610498819021E-2</v>
      </c>
    </row>
    <row r="1251" spans="1:14" ht="13" x14ac:dyDescent="0.15">
      <c r="A1251" s="166">
        <f t="shared" si="8"/>
        <v>12</v>
      </c>
      <c r="B1251" s="166">
        <f t="shared" si="9"/>
        <v>1973</v>
      </c>
      <c r="C1251" s="41">
        <f ca="1">'StockBond Returns'!W1241</f>
        <v>9.8869005421947983E-3</v>
      </c>
      <c r="D1251" s="217">
        <f>'StockBond Returns'!M1241</f>
        <v>13.88768001</v>
      </c>
      <c r="E1251" s="41">
        <f t="shared" si="0"/>
        <v>5.3503133686833848E-2</v>
      </c>
      <c r="F1251" s="138">
        <f t="shared" ca="1" si="3"/>
        <v>88.424486458332979</v>
      </c>
      <c r="G1251" s="218">
        <f>'StockBond Returns'!C1241</f>
        <v>1973.9166666665731</v>
      </c>
      <c r="H1251" s="138">
        <f t="shared" ca="1" si="1"/>
        <v>0.39424892668081823</v>
      </c>
      <c r="I1251" s="138">
        <f t="shared" ca="1" si="4"/>
        <v>4.7990084740956958</v>
      </c>
      <c r="J1251" s="41">
        <f t="shared" ca="1" si="5"/>
        <v>-0.14607022639196543</v>
      </c>
      <c r="K1251" s="41">
        <f t="shared" ca="1" si="6"/>
        <v>-0.32383178741120944</v>
      </c>
      <c r="L1251" s="41">
        <f t="shared" ca="1" si="7"/>
        <v>-0.1960998933314313</v>
      </c>
      <c r="M1251" s="41">
        <f t="shared" ca="1" si="10"/>
        <v>-1.1271618348447365E-3</v>
      </c>
      <c r="N1251" s="219">
        <f t="shared" ca="1" si="11"/>
        <v>3.6309564406544752E-2</v>
      </c>
    </row>
    <row r="1252" spans="1:14" ht="13" x14ac:dyDescent="0.15">
      <c r="A1252" s="166">
        <f t="shared" si="8"/>
        <v>1</v>
      </c>
      <c r="B1252" s="166">
        <f t="shared" si="9"/>
        <v>1974</v>
      </c>
      <c r="C1252" s="41">
        <f ca="1">'StockBond Returns'!W1242</f>
        <v>-7.0214220695123579E-3</v>
      </c>
      <c r="D1252" s="217">
        <f>'StockBond Returns'!M1242</f>
        <v>13.5954824</v>
      </c>
      <c r="E1252" s="41">
        <f t="shared" si="0"/>
        <v>5.4276922310605179E-2</v>
      </c>
      <c r="F1252" s="138">
        <f t="shared" ca="1" si="3"/>
        <v>87.412140079063008</v>
      </c>
      <c r="G1252" s="218">
        <f>'StockBond Returns'!C1242</f>
        <v>1973.9999999999063</v>
      </c>
      <c r="H1252" s="138">
        <f t="shared" ca="1" si="1"/>
        <v>0.39537182800625331</v>
      </c>
      <c r="I1252" s="138">
        <f t="shared" ca="1" si="4"/>
        <v>4.794041655474147</v>
      </c>
      <c r="J1252" s="41">
        <f t="shared" ca="1" si="5"/>
        <v>-0.1414910147692201</v>
      </c>
      <c r="K1252" s="41">
        <f t="shared" ca="1" si="6"/>
        <v>-0.32313125013787336</v>
      </c>
      <c r="L1252" s="41">
        <f t="shared" ca="1" si="7"/>
        <v>-0.19566183250031155</v>
      </c>
      <c r="M1252" s="41">
        <f t="shared" ca="1" si="10"/>
        <v>-3.2126651122045269E-3</v>
      </c>
      <c r="N1252" s="219">
        <f t="shared" ca="1" si="11"/>
        <v>3.6314564100749895E-2</v>
      </c>
    </row>
    <row r="1253" spans="1:14" ht="13" x14ac:dyDescent="0.15">
      <c r="A1253" s="166">
        <f t="shared" si="8"/>
        <v>2</v>
      </c>
      <c r="B1253" s="166">
        <f t="shared" si="9"/>
        <v>1974</v>
      </c>
      <c r="C1253" s="41">
        <f ca="1">'StockBond Returns'!W1243</f>
        <v>3.3769040632974216E-3</v>
      </c>
      <c r="D1253" s="217">
        <f>'StockBond Returns'!M1243</f>
        <v>13.341395970000001</v>
      </c>
      <c r="E1253" s="41">
        <f t="shared" si="0"/>
        <v>5.4977337538314588E-2</v>
      </c>
      <c r="F1253" s="138">
        <f t="shared" ca="1" si="3"/>
        <v>87.310615529338762</v>
      </c>
      <c r="G1253" s="218">
        <f>'StockBond Returns'!C1243</f>
        <v>1974.0833333332396</v>
      </c>
      <c r="H1253" s="138">
        <f t="shared" ca="1" si="1"/>
        <v>0.40000876505287236</v>
      </c>
      <c r="I1253" s="138">
        <f t="shared" ca="1" si="4"/>
        <v>4.7913308952608267</v>
      </c>
      <c r="J1253" s="41">
        <f t="shared" ca="1" si="5"/>
        <v>-0.13650997165279388</v>
      </c>
      <c r="K1253" s="41">
        <f t="shared" ca="1" si="6"/>
        <v>-0.32274830249412345</v>
      </c>
      <c r="L1253" s="41">
        <f t="shared" ca="1" si="7"/>
        <v>-0.19558647848841737</v>
      </c>
      <c r="M1253" s="41">
        <f t="shared" ca="1" si="10"/>
        <v>-5.0523749322849421E-3</v>
      </c>
      <c r="N1253" s="219">
        <f t="shared" ca="1" si="11"/>
        <v>3.6332298546162788E-2</v>
      </c>
    </row>
    <row r="1254" spans="1:14" ht="13" x14ac:dyDescent="0.15">
      <c r="A1254" s="166">
        <f t="shared" si="8"/>
        <v>3</v>
      </c>
      <c r="B1254" s="166">
        <f t="shared" si="9"/>
        <v>1974</v>
      </c>
      <c r="C1254" s="41">
        <f ca="1">'StockBond Returns'!W1244</f>
        <v>-2.8882750822569206E-2</v>
      </c>
      <c r="D1254" s="217">
        <f>'StockBond Returns'!M1244</f>
        <v>12.73800765</v>
      </c>
      <c r="E1254" s="41">
        <f t="shared" si="0"/>
        <v>5.6752606352454188E-2</v>
      </c>
      <c r="F1254" s="138">
        <f t="shared" ca="1" si="3"/>
        <v>84.400389365274719</v>
      </c>
      <c r="G1254" s="218">
        <f>'StockBond Returns'!C1244</f>
        <v>1974.1666666665728</v>
      </c>
      <c r="H1254" s="138">
        <f t="shared" ca="1" si="1"/>
        <v>0.39916183947010803</v>
      </c>
      <c r="I1254" s="138">
        <f t="shared" ca="1" si="4"/>
        <v>4.7854903324713254</v>
      </c>
      <c r="J1254" s="41">
        <f t="shared" ca="1" si="5"/>
        <v>-0.13068671166647738</v>
      </c>
      <c r="K1254" s="41">
        <f t="shared" ca="1" si="6"/>
        <v>-0.3219217349349458</v>
      </c>
      <c r="L1254" s="41">
        <f t="shared" ca="1" si="7"/>
        <v>-0.19497010719253793</v>
      </c>
      <c r="M1254" s="41">
        <f t="shared" ca="1" si="10"/>
        <v>-8.012141972297826E-3</v>
      </c>
      <c r="N1254" s="219">
        <f t="shared" ca="1" si="11"/>
        <v>3.6370856797946653E-2</v>
      </c>
    </row>
    <row r="1255" spans="1:14" ht="13" x14ac:dyDescent="0.15">
      <c r="A1255" s="166">
        <f t="shared" si="8"/>
        <v>4</v>
      </c>
      <c r="B1255" s="166">
        <f t="shared" si="9"/>
        <v>1974</v>
      </c>
      <c r="C1255" s="41">
        <f ca="1">'StockBond Returns'!W1245</f>
        <v>-3.6577904239145531E-2</v>
      </c>
      <c r="D1255" s="217">
        <f>'StockBond Returns'!M1245</f>
        <v>12.25857259</v>
      </c>
      <c r="E1255" s="41">
        <f t="shared" si="0"/>
        <v>5.8287783106809501E-2</v>
      </c>
      <c r="F1255" s="138">
        <f t="shared" ca="1" si="3"/>
        <v>80.928638669395056</v>
      </c>
      <c r="G1255" s="218">
        <f>'StockBond Returns'!C1245</f>
        <v>1974.2499999999061</v>
      </c>
      <c r="H1255" s="138">
        <f t="shared" ca="1" si="1"/>
        <v>0.39309591149092132</v>
      </c>
      <c r="I1255" s="138">
        <f t="shared" ca="1" si="4"/>
        <v>4.7791983464400678</v>
      </c>
      <c r="J1255" s="41">
        <f t="shared" ca="1" si="5"/>
        <v>-0.12719493988035668</v>
      </c>
      <c r="K1255" s="41">
        <f t="shared" ca="1" si="6"/>
        <v>-0.32102902057939564</v>
      </c>
      <c r="L1255" s="41">
        <f t="shared" ca="1" si="7"/>
        <v>-0.19426624393332581</v>
      </c>
      <c r="M1255" s="41">
        <f t="shared" ca="1" si="10"/>
        <v>-9.2739340922056712E-3</v>
      </c>
      <c r="N1255" s="219">
        <f t="shared" ca="1" si="11"/>
        <v>3.6421872037862971E-2</v>
      </c>
    </row>
    <row r="1256" spans="1:14" ht="13" x14ac:dyDescent="0.15">
      <c r="A1256" s="166">
        <f t="shared" si="8"/>
        <v>5</v>
      </c>
      <c r="B1256" s="166">
        <f t="shared" si="9"/>
        <v>1974</v>
      </c>
      <c r="C1256" s="41">
        <f ca="1">'StockBond Returns'!W1246</f>
        <v>-3.3152169704649445E-2</v>
      </c>
      <c r="D1256" s="217">
        <f>'StockBond Returns'!M1246</f>
        <v>11.67571916</v>
      </c>
      <c r="E1256" s="41">
        <f t="shared" si="0"/>
        <v>6.0323914582748495E-2</v>
      </c>
      <c r="F1256" s="138">
        <f t="shared" ca="1" si="3"/>
        <v>77.865614777138049</v>
      </c>
      <c r="G1256" s="218">
        <f>'StockBond Returns'!C1246</f>
        <v>1974.3333333332394</v>
      </c>
      <c r="H1256" s="138">
        <f t="shared" ca="1" si="1"/>
        <v>0.39142989122910626</v>
      </c>
      <c r="I1256" s="138">
        <f t="shared" ca="1" si="4"/>
        <v>4.768073731513776</v>
      </c>
      <c r="J1256" s="41">
        <f t="shared" ca="1" si="5"/>
        <v>-0.1243823685083526</v>
      </c>
      <c r="K1256" s="41">
        <f t="shared" ca="1" si="6"/>
        <v>-0.31944488175992658</v>
      </c>
      <c r="L1256" s="41">
        <f t="shared" ca="1" si="7"/>
        <v>-0.19273736148205667</v>
      </c>
      <c r="M1256" s="41">
        <f t="shared" ca="1" si="10"/>
        <v>-1.1658956046696756E-2</v>
      </c>
      <c r="N1256" s="219">
        <f t="shared" ca="1" si="11"/>
        <v>3.6475159591969099E-2</v>
      </c>
    </row>
    <row r="1257" spans="1:14" ht="13" x14ac:dyDescent="0.15">
      <c r="A1257" s="166">
        <f t="shared" si="8"/>
        <v>6</v>
      </c>
      <c r="B1257" s="166">
        <f t="shared" si="9"/>
        <v>1974</v>
      </c>
      <c r="C1257" s="41">
        <f ca="1">'StockBond Returns'!W1247</f>
        <v>-2.0130940515663449E-2</v>
      </c>
      <c r="D1257" s="217">
        <f>'StockBond Returns'!M1247</f>
        <v>11.389338110000001</v>
      </c>
      <c r="E1257" s="41">
        <f t="shared" si="0"/>
        <v>6.1400707413453021E-2</v>
      </c>
      <c r="F1257" s="138">
        <f t="shared" ca="1" si="3"/>
        <v>75.9145566784712</v>
      </c>
      <c r="G1257" s="218">
        <f>'StockBond Returns'!C1247</f>
        <v>1974.4166666665726</v>
      </c>
      <c r="H1257" s="138">
        <f t="shared" ca="1" si="1"/>
        <v>0.38843395691973387</v>
      </c>
      <c r="I1257" s="138">
        <f t="shared" ca="1" si="4"/>
        <v>4.7501378253119055</v>
      </c>
      <c r="J1257" s="41">
        <f t="shared" ca="1" si="5"/>
        <v>-0.11965087315232614</v>
      </c>
      <c r="K1257" s="41">
        <f t="shared" ca="1" si="6"/>
        <v>-0.31687519363405514</v>
      </c>
      <c r="L1257" s="41">
        <f t="shared" ca="1" si="7"/>
        <v>-0.1900311444813183</v>
      </c>
      <c r="M1257" s="41">
        <f t="shared" ca="1" si="10"/>
        <v>-1.6316331555658148E-2</v>
      </c>
      <c r="N1257" s="219">
        <f t="shared" ca="1" si="11"/>
        <v>3.6528454374035658E-2</v>
      </c>
    </row>
    <row r="1258" spans="1:14" ht="13" x14ac:dyDescent="0.15">
      <c r="A1258" s="166">
        <f t="shared" si="8"/>
        <v>7</v>
      </c>
      <c r="B1258" s="166">
        <f t="shared" si="9"/>
        <v>1974</v>
      </c>
      <c r="C1258" s="41">
        <f ca="1">'StockBond Returns'!W1248</f>
        <v>-6.122888701785769E-2</v>
      </c>
      <c r="D1258" s="217">
        <f>'StockBond Returns'!M1248</f>
        <v>10.394141810000001</v>
      </c>
      <c r="E1258" s="41">
        <f t="shared" si="0"/>
        <v>6.5604019469790165E-2</v>
      </c>
      <c r="F1258" s="138">
        <f t="shared" ca="1" si="3"/>
        <v>70.901742286536731</v>
      </c>
      <c r="G1258" s="218">
        <f>'StockBond Returns'!C1248</f>
        <v>1974.4999999999059</v>
      </c>
      <c r="H1258" s="138">
        <f t="shared" ca="1" si="1"/>
        <v>0.38761994011733331</v>
      </c>
      <c r="I1258" s="138">
        <f t="shared" ca="1" si="4"/>
        <v>4.7364894872098491</v>
      </c>
      <c r="J1258" s="41">
        <f t="shared" ca="1" si="5"/>
        <v>-0.11521408809373357</v>
      </c>
      <c r="K1258" s="41">
        <f t="shared" ca="1" si="6"/>
        <v>-0.31490674878722058</v>
      </c>
      <c r="L1258" s="41">
        <f t="shared" ca="1" si="7"/>
        <v>-0.18802432933708657</v>
      </c>
      <c r="M1258" s="41">
        <f t="shared" ca="1" si="10"/>
        <v>-1.8636672394000242E-2</v>
      </c>
      <c r="N1258" s="219">
        <f t="shared" ca="1" si="11"/>
        <v>3.6581424249380663E-2</v>
      </c>
    </row>
    <row r="1259" spans="1:14" ht="13" x14ac:dyDescent="0.15">
      <c r="A1259" s="166">
        <f t="shared" si="8"/>
        <v>8</v>
      </c>
      <c r="B1259" s="166">
        <f t="shared" si="9"/>
        <v>1974</v>
      </c>
      <c r="C1259" s="41">
        <f ca="1">'StockBond Returns'!W1249</f>
        <v>-7.7452903101292422E-2</v>
      </c>
      <c r="D1259" s="217">
        <f>'StockBond Returns'!M1249</f>
        <v>9.1122225799999992</v>
      </c>
      <c r="E1259" s="41">
        <f t="shared" si="0"/>
        <v>7.2371354997125201E-2</v>
      </c>
      <c r="F1259" s="138">
        <f t="shared" ca="1" si="3"/>
        <v>65.052598861049503</v>
      </c>
      <c r="G1259" s="218">
        <f>'StockBond Returns'!C1249</f>
        <v>1974.5833333332391</v>
      </c>
      <c r="H1259" s="138">
        <f t="shared" ca="1" si="1"/>
        <v>0.39232872713821632</v>
      </c>
      <c r="I1259" s="138">
        <f t="shared" ca="1" si="4"/>
        <v>4.7323396575563841</v>
      </c>
      <c r="J1259" s="41">
        <f t="shared" ca="1" si="5"/>
        <v>-0.11239564710716388</v>
      </c>
      <c r="K1259" s="41">
        <f t="shared" ca="1" si="6"/>
        <v>-0.31430598457860515</v>
      </c>
      <c r="L1259" s="41">
        <f t="shared" ca="1" si="7"/>
        <v>-0.18762607522808628</v>
      </c>
      <c r="M1259" s="41">
        <f t="shared" ca="1" si="10"/>
        <v>-1.8198263022851102E-2</v>
      </c>
      <c r="N1259" s="219">
        <f t="shared" ca="1" si="11"/>
        <v>3.6633254904486059E-2</v>
      </c>
    </row>
    <row r="1260" spans="1:14" ht="13" x14ac:dyDescent="0.15">
      <c r="A1260" s="166">
        <f t="shared" si="8"/>
        <v>9</v>
      </c>
      <c r="B1260" s="166">
        <f t="shared" si="9"/>
        <v>1974</v>
      </c>
      <c r="C1260" s="41">
        <f ca="1">'StockBond Returns'!W1250</f>
        <v>-9.7863603917355504E-2</v>
      </c>
      <c r="D1260" s="217">
        <f>'StockBond Returns'!M1250</f>
        <v>8.0967993200000006</v>
      </c>
      <c r="E1260" s="41">
        <f t="shared" si="0"/>
        <v>7.9252796412397686E-2</v>
      </c>
      <c r="F1260" s="138">
        <f t="shared" ca="1" si="3"/>
        <v>58.332383068336981</v>
      </c>
      <c r="G1260" s="218">
        <f>'StockBond Returns'!C1250</f>
        <v>1974.6666666665724</v>
      </c>
      <c r="H1260" s="138">
        <f t="shared" ca="1" si="1"/>
        <v>0.3852503732970754</v>
      </c>
      <c r="I1260" s="138">
        <f t="shared" ca="1" si="4"/>
        <v>4.7187543990856566</v>
      </c>
      <c r="J1260" s="41">
        <f t="shared" ca="1" si="5"/>
        <v>-0.10789651473566431</v>
      </c>
      <c r="K1260" s="41">
        <f t="shared" ca="1" si="6"/>
        <v>-0.31233187665869822</v>
      </c>
      <c r="L1260" s="41">
        <f t="shared" ca="1" si="7"/>
        <v>-0.18559411416142912</v>
      </c>
      <c r="M1260" s="41">
        <f t="shared" ca="1" si="10"/>
        <v>-2.0653294397144917E-2</v>
      </c>
      <c r="N1260" s="219">
        <f t="shared" ca="1" si="11"/>
        <v>3.6684505061474006E-2</v>
      </c>
    </row>
    <row r="1261" spans="1:14" ht="13" x14ac:dyDescent="0.15">
      <c r="A1261" s="166">
        <f t="shared" si="8"/>
        <v>10</v>
      </c>
      <c r="B1261" s="166">
        <f t="shared" si="9"/>
        <v>1974</v>
      </c>
      <c r="C1261" s="41">
        <f ca="1">'StockBond Returns'!W1251</f>
        <v>0.12670222810724796</v>
      </c>
      <c r="D1261" s="217">
        <f>'StockBond Returns'!M1251</f>
        <v>9.3066576199999993</v>
      </c>
      <c r="E1261" s="41">
        <f t="shared" si="0"/>
        <v>7.1224980590829989E-2</v>
      </c>
      <c r="F1261" s="138">
        <f t="shared" ca="1" si="3"/>
        <v>65.289163519927826</v>
      </c>
      <c r="G1261" s="218">
        <f>'StockBond Returns'!C1251</f>
        <v>1974.7499999999056</v>
      </c>
      <c r="H1261" s="138">
        <f t="shared" ca="1" si="1"/>
        <v>0.38751828370819874</v>
      </c>
      <c r="I1261" s="138">
        <f t="shared" ca="1" si="4"/>
        <v>4.7085953786879191</v>
      </c>
      <c r="J1261" s="41">
        <f t="shared" ca="1" si="5"/>
        <v>-0.10417852400108985</v>
      </c>
      <c r="K1261" s="41">
        <f t="shared" ca="1" si="6"/>
        <v>-0.31084819969560251</v>
      </c>
      <c r="L1261" s="41">
        <f t="shared" ca="1" si="7"/>
        <v>-0.18413155415236937</v>
      </c>
      <c r="M1261" s="41">
        <f t="shared" ca="1" si="10"/>
        <v>-2.2018428006123303E-2</v>
      </c>
      <c r="N1261" s="219">
        <f t="shared" ca="1" si="11"/>
        <v>3.6731634418893426E-2</v>
      </c>
    </row>
    <row r="1262" spans="1:14" ht="13" x14ac:dyDescent="0.15">
      <c r="A1262" s="166">
        <f t="shared" si="8"/>
        <v>11</v>
      </c>
      <c r="B1262" s="166">
        <f t="shared" si="9"/>
        <v>1974</v>
      </c>
      <c r="C1262" s="41">
        <f ca="1">'StockBond Returns'!W1252</f>
        <v>-3.822111306776111E-2</v>
      </c>
      <c r="D1262" s="217">
        <f>'StockBond Returns'!M1252</f>
        <v>8.4961713900000007</v>
      </c>
      <c r="E1262" s="41">
        <f t="shared" si="0"/>
        <v>7.6350036922336606E-2</v>
      </c>
      <c r="F1262" s="138">
        <f t="shared" ca="1" si="3"/>
        <v>62.421032115362351</v>
      </c>
      <c r="G1262" s="218">
        <f>'StockBond Returns'!C1252</f>
        <v>1974.8333333332389</v>
      </c>
      <c r="H1262" s="138">
        <f t="shared" ca="1" si="1"/>
        <v>0.39715400889485619</v>
      </c>
      <c r="I1262" s="138">
        <f t="shared" ca="1" si="4"/>
        <v>4.7116224520054928</v>
      </c>
      <c r="J1262" s="41">
        <f t="shared" ca="1" si="5"/>
        <v>-0.10302494709387178</v>
      </c>
      <c r="K1262" s="41">
        <f t="shared" ca="1" si="6"/>
        <v>-0.31129095864917089</v>
      </c>
      <c r="L1262" s="41">
        <f t="shared" ca="1" si="7"/>
        <v>-0.18493933264640483</v>
      </c>
      <c r="M1262" s="41">
        <f t="shared" ca="1" si="10"/>
        <v>-1.9550054326829325E-2</v>
      </c>
      <c r="N1262" s="219">
        <f t="shared" ca="1" si="11"/>
        <v>3.67754821867936E-2</v>
      </c>
    </row>
    <row r="1263" spans="1:14" ht="13" x14ac:dyDescent="0.15">
      <c r="A1263" s="166">
        <f t="shared" si="8"/>
        <v>12</v>
      </c>
      <c r="B1263" s="166">
        <f t="shared" si="9"/>
        <v>1974</v>
      </c>
      <c r="C1263" s="41">
        <f ca="1">'StockBond Returns'!W1253</f>
        <v>-1.3432688357246064E-2</v>
      </c>
      <c r="D1263" s="217">
        <f>'StockBond Returns'!M1253</f>
        <v>8.4732064600000001</v>
      </c>
      <c r="E1263" s="41">
        <f t="shared" si="0"/>
        <v>7.6509538167207597E-2</v>
      </c>
      <c r="F1263" s="138">
        <f t="shared" ca="1" si="3"/>
        <v>61.190730681155493</v>
      </c>
      <c r="G1263" s="218">
        <f>'StockBond Returns'!C1253</f>
        <v>1974.9166666665722</v>
      </c>
      <c r="H1263" s="138">
        <f t="shared" ca="1" si="1"/>
        <v>0.39013954537743228</v>
      </c>
      <c r="I1263" s="138">
        <f t="shared" ca="1" si="4"/>
        <v>4.7075130707021078</v>
      </c>
      <c r="J1263" s="41">
        <f t="shared" ca="1" si="5"/>
        <v>-0.10073251132338668</v>
      </c>
      <c r="K1263" s="41">
        <f t="shared" ca="1" si="6"/>
        <v>-0.31068975627001805</v>
      </c>
      <c r="L1263" s="41">
        <f t="shared" ca="1" si="7"/>
        <v>-0.18450928829553115</v>
      </c>
      <c r="M1263" s="41">
        <f t="shared" ca="1" si="10"/>
        <v>-1.906548068991043E-2</v>
      </c>
      <c r="N1263" s="219">
        <f t="shared" ca="1" si="11"/>
        <v>3.6816697499063716E-2</v>
      </c>
    </row>
    <row r="1264" spans="1:14" ht="13" x14ac:dyDescent="0.15">
      <c r="A1264" s="166">
        <f t="shared" si="8"/>
        <v>1</v>
      </c>
      <c r="B1264" s="166">
        <f t="shared" si="9"/>
        <v>1975</v>
      </c>
      <c r="C1264" s="41">
        <f ca="1">'StockBond Returns'!W1254</f>
        <v>8.3484794360331238E-2</v>
      </c>
      <c r="D1264" s="217">
        <f>'StockBond Returns'!M1254</f>
        <v>9.4644188800000002</v>
      </c>
      <c r="E1264" s="41">
        <f t="shared" si="0"/>
        <v>7.0329445351007117E-2</v>
      </c>
      <c r="F1264" s="138">
        <f t="shared" ca="1" si="3"/>
        <v>65.876515983735075</v>
      </c>
      <c r="G1264" s="218">
        <f>'StockBond Returns'!C1254</f>
        <v>1974.9999999999054</v>
      </c>
      <c r="H1264" s="138">
        <f t="shared" ca="1" si="1"/>
        <v>0.38608823589940355</v>
      </c>
      <c r="I1264" s="138">
        <f t="shared" ca="1" si="4"/>
        <v>4.698229478595259</v>
      </c>
      <c r="J1264" s="41">
        <f t="shared" ca="1" si="5"/>
        <v>-9.803635745352679E-2</v>
      </c>
      <c r="K1264" s="41">
        <f t="shared" ca="1" si="6"/>
        <v>-0.30932769527086579</v>
      </c>
      <c r="L1264" s="41">
        <f t="shared" ca="1" si="7"/>
        <v>-0.18317494010523905</v>
      </c>
      <c r="M1264" s="41">
        <f t="shared" ca="1" si="10"/>
        <v>-1.9985678841460075E-2</v>
      </c>
      <c r="N1264" s="219">
        <f t="shared" ca="1" si="11"/>
        <v>3.6848971981384294E-2</v>
      </c>
    </row>
    <row r="1265" spans="1:14" ht="13" x14ac:dyDescent="0.15">
      <c r="A1265" s="166">
        <f t="shared" si="8"/>
        <v>2</v>
      </c>
      <c r="B1265" s="166">
        <f t="shared" si="9"/>
        <v>1975</v>
      </c>
      <c r="C1265" s="41">
        <f ca="1">'StockBond Returns'!W1255</f>
        <v>4.564023492197164E-2</v>
      </c>
      <c r="D1265" s="217">
        <f>'StockBond Returns'!M1255</f>
        <v>9.94384157</v>
      </c>
      <c r="E1265" s="41">
        <f t="shared" si="0"/>
        <v>6.7782377940178717E-2</v>
      </c>
      <c r="F1265" s="138">
        <f t="shared" ca="1" si="3"/>
        <v>68.479426255387295</v>
      </c>
      <c r="G1265" s="218">
        <f>'StockBond Returns'!C1255</f>
        <v>1975.0833333332387</v>
      </c>
      <c r="H1265" s="138">
        <f t="shared" ca="1" si="1"/>
        <v>0.38680819596410493</v>
      </c>
      <c r="I1265" s="138">
        <f t="shared" ca="1" si="4"/>
        <v>4.6850289095064896</v>
      </c>
      <c r="J1265" s="41">
        <f t="shared" ca="1" si="5"/>
        <v>-9.4989442837313698E-2</v>
      </c>
      <c r="K1265" s="41">
        <f t="shared" ca="1" si="6"/>
        <v>-0.30738165232163739</v>
      </c>
      <c r="L1265" s="41">
        <f t="shared" ca="1" si="7"/>
        <v>-0.18114438195664384</v>
      </c>
      <c r="M1265" s="41">
        <f t="shared" ca="1" si="10"/>
        <v>-2.2186316929077465E-2</v>
      </c>
      <c r="N1265" s="219">
        <f t="shared" ca="1" si="11"/>
        <v>3.6868584871305454E-2</v>
      </c>
    </row>
    <row r="1266" spans="1:14" ht="13" x14ac:dyDescent="0.15">
      <c r="A1266" s="166">
        <f t="shared" si="8"/>
        <v>3</v>
      </c>
      <c r="B1266" s="166">
        <f t="shared" si="9"/>
        <v>1975</v>
      </c>
      <c r="C1266" s="41">
        <f ca="1">'StockBond Returns'!W1256</f>
        <v>7.9264877989250002E-3</v>
      </c>
      <c r="D1266" s="217">
        <f>'StockBond Returns'!M1256</f>
        <v>10.112844340000001</v>
      </c>
      <c r="E1266" s="41">
        <f t="shared" si="0"/>
        <v>6.6942074177125124E-2</v>
      </c>
      <c r="F1266" s="138">
        <f t="shared" ca="1" si="3"/>
        <v>68.632353365668067</v>
      </c>
      <c r="G1266" s="218">
        <f>'StockBond Returns'!C1256</f>
        <v>1975.1666666665719</v>
      </c>
      <c r="H1266" s="138">
        <f t="shared" ca="1" si="1"/>
        <v>0.38286600749626792</v>
      </c>
      <c r="I1266" s="138">
        <f t="shared" ca="1" si="4"/>
        <v>4.6687330775326492</v>
      </c>
      <c r="J1266" s="41">
        <f t="shared" ca="1" si="5"/>
        <v>-9.1989154268886431E-2</v>
      </c>
      <c r="K1266" s="41">
        <f t="shared" ca="1" si="6"/>
        <v>-0.30496412447664645</v>
      </c>
      <c r="L1266" s="41">
        <f t="shared" ca="1" si="7"/>
        <v>-0.17855071956770929</v>
      </c>
      <c r="M1266" s="41">
        <f t="shared" ca="1" si="10"/>
        <v>-2.4398180087510601E-2</v>
      </c>
      <c r="N1266" s="219">
        <f t="shared" ca="1" si="11"/>
        <v>3.6873823584412956E-2</v>
      </c>
    </row>
    <row r="1267" spans="1:14" ht="13" x14ac:dyDescent="0.15">
      <c r="A1267" s="166">
        <f t="shared" si="8"/>
        <v>4</v>
      </c>
      <c r="B1267" s="166">
        <f t="shared" si="9"/>
        <v>1975</v>
      </c>
      <c r="C1267" s="41">
        <f ca="1">'StockBond Returns'!W1257</f>
        <v>2.8665933467634165E-2</v>
      </c>
      <c r="D1267" s="217">
        <f>'StockBond Returns'!M1257</f>
        <v>10.544706639999999</v>
      </c>
      <c r="E1267" s="41">
        <f t="shared" si="0"/>
        <v>6.4917156026258124E-2</v>
      </c>
      <c r="F1267" s="138">
        <f t="shared" ca="1" si="3"/>
        <v>70.205922621981301</v>
      </c>
      <c r="G1267" s="218">
        <f>'StockBond Returns'!C1257</f>
        <v>1975.2499999999052</v>
      </c>
      <c r="H1267" s="138">
        <f t="shared" ca="1" si="1"/>
        <v>0.37979740273488044</v>
      </c>
      <c r="I1267" s="138">
        <f t="shared" ca="1" si="4"/>
        <v>4.6554345687766077</v>
      </c>
      <c r="J1267" s="41">
        <f t="shared" ca="1" si="5"/>
        <v>-8.7977184396162311E-2</v>
      </c>
      <c r="K1267" s="41">
        <f t="shared" ca="1" si="6"/>
        <v>-0.30297871569474633</v>
      </c>
      <c r="L1267" s="41">
        <f t="shared" ca="1" si="7"/>
        <v>-0.17645582084603195</v>
      </c>
      <c r="M1267" s="41">
        <f t="shared" ca="1" si="10"/>
        <v>-2.5896346770300838E-2</v>
      </c>
      <c r="N1267" s="219">
        <f t="shared" ca="1" si="11"/>
        <v>3.687346259032525E-2</v>
      </c>
    </row>
    <row r="1268" spans="1:14" ht="13" x14ac:dyDescent="0.15">
      <c r="A1268" s="166">
        <f t="shared" si="8"/>
        <v>5</v>
      </c>
      <c r="B1268" s="166">
        <f t="shared" si="9"/>
        <v>1975</v>
      </c>
      <c r="C1268" s="41">
        <f ca="1">'StockBond Returns'!W1258</f>
        <v>3.8934730093246488E-2</v>
      </c>
      <c r="D1268" s="217">
        <f>'StockBond Returns'!M1258</f>
        <v>11.1159081</v>
      </c>
      <c r="E1268" s="41">
        <f t="shared" si="0"/>
        <v>6.248058057892724E-2</v>
      </c>
      <c r="F1268" s="138">
        <f t="shared" ca="1" si="3"/>
        <v>72.544786558115021</v>
      </c>
      <c r="G1268" s="218">
        <f>'StockBond Returns'!C1258</f>
        <v>1975.3333333332384</v>
      </c>
      <c r="H1268" s="138">
        <f t="shared" ca="1" si="1"/>
        <v>0.37772003184378194</v>
      </c>
      <c r="I1268" s="138">
        <f t="shared" ca="1" si="4"/>
        <v>4.6417247093912843</v>
      </c>
      <c r="J1268" s="41">
        <f t="shared" ca="1" si="5"/>
        <v>-8.3388733734088283E-2</v>
      </c>
      <c r="K1268" s="41">
        <f t="shared" ca="1" si="6"/>
        <v>-0.30091998442680445</v>
      </c>
      <c r="L1268" s="41">
        <f t="shared" ca="1" si="7"/>
        <v>-0.17426256536169038</v>
      </c>
      <c r="M1268" s="41">
        <f t="shared" ca="1" si="10"/>
        <v>-2.6498965669806918E-2</v>
      </c>
      <c r="N1268" s="219">
        <f t="shared" ca="1" si="11"/>
        <v>3.6872171120100876E-2</v>
      </c>
    </row>
    <row r="1269" spans="1:14" ht="13" x14ac:dyDescent="0.15">
      <c r="A1269" s="166">
        <f t="shared" si="8"/>
        <v>6</v>
      </c>
      <c r="B1269" s="166">
        <f t="shared" si="9"/>
        <v>1975</v>
      </c>
      <c r="C1269" s="41">
        <f ca="1">'StockBond Returns'!W1259</f>
        <v>2.9903207265618313E-2</v>
      </c>
      <c r="D1269" s="217">
        <f>'StockBond Returns'!M1259</f>
        <v>11.34384032</v>
      </c>
      <c r="E1269" s="41">
        <f t="shared" si="0"/>
        <v>6.1576784042742944E-2</v>
      </c>
      <c r="F1269" s="138">
        <f t="shared" ca="1" si="3"/>
        <v>74.325093274357997</v>
      </c>
      <c r="G1269" s="218">
        <f>'StockBond Returns'!C1259</f>
        <v>1975.4166666665717</v>
      </c>
      <c r="H1269" s="138">
        <f t="shared" ca="1" si="1"/>
        <v>0.38139168479265573</v>
      </c>
      <c r="I1269" s="138">
        <f t="shared" ca="1" si="4"/>
        <v>4.6346824372642068</v>
      </c>
      <c r="J1269" s="41">
        <f t="shared" ca="1" si="5"/>
        <v>-8.0100472205589135E-2</v>
      </c>
      <c r="K1269" s="41">
        <f t="shared" ca="1" si="6"/>
        <v>-0.29985775162554817</v>
      </c>
      <c r="L1269" s="41">
        <f t="shared" ca="1" si="7"/>
        <v>-0.17323397413512542</v>
      </c>
      <c r="M1269" s="41">
        <f t="shared" ca="1" si="10"/>
        <v>-2.4305692233281162E-2</v>
      </c>
      <c r="N1269" s="219">
        <f t="shared" ca="1" si="11"/>
        <v>3.687014925500591E-2</v>
      </c>
    </row>
    <row r="1270" spans="1:14" ht="13" x14ac:dyDescent="0.15">
      <c r="A1270" s="166">
        <f t="shared" si="8"/>
        <v>7</v>
      </c>
      <c r="B1270" s="166">
        <f t="shared" si="9"/>
        <v>1975</v>
      </c>
      <c r="C1270" s="41">
        <f ca="1">'StockBond Returns'!W1260</f>
        <v>-5.8946288738327114E-2</v>
      </c>
      <c r="D1270" s="217">
        <f>'StockBond Returns'!M1260</f>
        <v>10.46189399</v>
      </c>
      <c r="E1270" s="41">
        <f t="shared" si="0"/>
        <v>6.5292493450796282E-2</v>
      </c>
      <c r="F1270" s="138">
        <f t="shared" ca="1" si="3"/>
        <v>69.584994805286129</v>
      </c>
      <c r="G1270" s="218">
        <f>'StockBond Returns'!C1260</f>
        <v>1975.499999999905</v>
      </c>
      <c r="H1270" s="138">
        <f t="shared" ca="1" si="1"/>
        <v>0.37861481813315317</v>
      </c>
      <c r="I1270" s="138">
        <f t="shared" ca="1" si="4"/>
        <v>4.6256773152800257</v>
      </c>
      <c r="J1270" s="41">
        <f t="shared" ca="1" si="5"/>
        <v>-7.6054651959094333E-2</v>
      </c>
      <c r="K1270" s="41">
        <f t="shared" ca="1" si="6"/>
        <v>-0.29849473688777917</v>
      </c>
      <c r="L1270" s="41">
        <f t="shared" ca="1" si="7"/>
        <v>-0.17184052265698602</v>
      </c>
      <c r="M1270" s="41">
        <f t="shared" ca="1" si="10"/>
        <v>-2.3395422333155058E-2</v>
      </c>
      <c r="N1270" s="219">
        <f t="shared" ca="1" si="11"/>
        <v>3.6871939684962801E-2</v>
      </c>
    </row>
    <row r="1271" spans="1:14" ht="13" x14ac:dyDescent="0.15">
      <c r="A1271" s="166">
        <f t="shared" si="8"/>
        <v>8</v>
      </c>
      <c r="B1271" s="166">
        <f t="shared" si="9"/>
        <v>1975</v>
      </c>
      <c r="C1271" s="41">
        <f ca="1">'StockBond Returns'!W1261</f>
        <v>-1.7249942028176472E-2</v>
      </c>
      <c r="D1271" s="217">
        <f>'StockBond Returns'!M1261</f>
        <v>10.06269402</v>
      </c>
      <c r="E1271" s="41">
        <f t="shared" si="0"/>
        <v>6.718848292576822E-2</v>
      </c>
      <c r="F1271" s="138">
        <f t="shared" ca="1" si="3"/>
        <v>68.012573944394632</v>
      </c>
      <c r="G1271" s="218">
        <f>'StockBond Returns'!C1261</f>
        <v>1975.5833333332382</v>
      </c>
      <c r="H1271" s="138">
        <f t="shared" ca="1" si="1"/>
        <v>0.38080513860004223</v>
      </c>
      <c r="I1271" s="138">
        <f t="shared" ca="1" si="4"/>
        <v>4.6141537267418524</v>
      </c>
      <c r="J1271" s="41">
        <f t="shared" ca="1" si="5"/>
        <v>-7.2189264097308525E-2</v>
      </c>
      <c r="K1271" s="41">
        <f t="shared" ca="1" si="6"/>
        <v>-0.29674276708178471</v>
      </c>
      <c r="L1271" s="41">
        <f t="shared" ca="1" si="7"/>
        <v>-0.16997912948541205</v>
      </c>
      <c r="M1271" s="41">
        <f t="shared" ca="1" si="10"/>
        <v>-2.4974101473426047E-2</v>
      </c>
      <c r="N1271" s="219">
        <f t="shared" ca="1" si="11"/>
        <v>3.6873722715132201E-2</v>
      </c>
    </row>
    <row r="1272" spans="1:14" ht="13" x14ac:dyDescent="0.15">
      <c r="A1272" s="166">
        <f t="shared" si="8"/>
        <v>9</v>
      </c>
      <c r="B1272" s="166">
        <f t="shared" si="9"/>
        <v>1975</v>
      </c>
      <c r="C1272" s="41">
        <f ca="1">'StockBond Returns'!W1262</f>
        <v>-3.9775549551963045E-2</v>
      </c>
      <c r="D1272" s="217">
        <f>'StockBond Returns'!M1262</f>
        <v>9.8251871099999999</v>
      </c>
      <c r="E1272" s="41">
        <f t="shared" si="0"/>
        <v>6.838961608589661E-2</v>
      </c>
      <c r="F1272" s="138">
        <f t="shared" ca="1" si="3"/>
        <v>64.941678034372799</v>
      </c>
      <c r="G1272" s="218">
        <f>'StockBond Returns'!C1262</f>
        <v>1975.6666666665715</v>
      </c>
      <c r="H1272" s="138">
        <f t="shared" ca="1" si="1"/>
        <v>0.37011136906205505</v>
      </c>
      <c r="I1272" s="138">
        <f t="shared" ca="1" si="4"/>
        <v>4.5990147225068325</v>
      </c>
      <c r="J1272" s="41">
        <f t="shared" ca="1" si="5"/>
        <v>-6.8134917794810512E-2</v>
      </c>
      <c r="K1272" s="41">
        <f t="shared" ca="1" si="6"/>
        <v>-0.29442778988126517</v>
      </c>
      <c r="L1272" s="41">
        <f t="shared" ca="1" si="7"/>
        <v>-0.16744473056098463</v>
      </c>
      <c r="M1272" s="41">
        <f t="shared" ca="1" si="10"/>
        <v>-2.5375272042559738E-2</v>
      </c>
      <c r="N1272" s="219">
        <f t="shared" ca="1" si="11"/>
        <v>3.6870752297503258E-2</v>
      </c>
    </row>
    <row r="1273" spans="1:14" ht="13" x14ac:dyDescent="0.15">
      <c r="A1273" s="166">
        <f t="shared" si="8"/>
        <v>10</v>
      </c>
      <c r="B1273" s="166">
        <f t="shared" si="9"/>
        <v>1975</v>
      </c>
      <c r="C1273" s="41">
        <f ca="1">'StockBond Returns'!W1263</f>
        <v>5.4335986732658652E-2</v>
      </c>
      <c r="D1273" s="217">
        <f>'StockBond Returns'!M1263</f>
        <v>10.382403569999999</v>
      </c>
      <c r="E1273" s="41">
        <f t="shared" si="0"/>
        <v>6.5658405385507476E-2</v>
      </c>
      <c r="F1273" s="138">
        <f t="shared" ca="1" si="3"/>
        <v>68.08012645494405</v>
      </c>
      <c r="G1273" s="218">
        <f>'StockBond Returns'!C1263</f>
        <v>1975.7499999999047</v>
      </c>
      <c r="H1273" s="138">
        <f t="shared" ca="1" si="1"/>
        <v>0.3725027117896107</v>
      </c>
      <c r="I1273" s="138">
        <f t="shared" ca="1" si="4"/>
        <v>4.5839991505882445</v>
      </c>
      <c r="J1273" s="41">
        <f t="shared" ca="1" si="5"/>
        <v>-6.5042334942061131E-2</v>
      </c>
      <c r="K1273" s="41">
        <f t="shared" ca="1" si="6"/>
        <v>-0.29211658302525267</v>
      </c>
      <c r="L1273" s="41">
        <f t="shared" ca="1" si="7"/>
        <v>-0.16490681827514375</v>
      </c>
      <c r="M1273" s="41">
        <f t="shared" ca="1" si="10"/>
        <v>-2.6461442973763072E-2</v>
      </c>
      <c r="N1273" s="219">
        <f t="shared" ca="1" si="11"/>
        <v>3.6863785814497403E-2</v>
      </c>
    </row>
    <row r="1274" spans="1:14" ht="13" x14ac:dyDescent="0.15">
      <c r="A1274" s="166">
        <f t="shared" si="8"/>
        <v>11</v>
      </c>
      <c r="B1274" s="166">
        <f t="shared" si="9"/>
        <v>1975</v>
      </c>
      <c r="C1274" s="41">
        <f ca="1">'StockBond Returns'!W1264</f>
        <v>1.0112456234885273E-2</v>
      </c>
      <c r="D1274" s="217">
        <f>'StockBond Returns'!M1264</f>
        <v>10.50537778</v>
      </c>
      <c r="E1274" s="41">
        <f t="shared" si="0"/>
        <v>6.5094671079025196E-2</v>
      </c>
      <c r="F1274" s="138">
        <f t="shared" ca="1" si="3"/>
        <v>68.39231412502518</v>
      </c>
      <c r="G1274" s="218">
        <f>'StockBond Returns'!C1264</f>
        <v>1975.833333333238</v>
      </c>
      <c r="H1274" s="138">
        <f t="shared" ca="1" si="1"/>
        <v>0.37099793269182357</v>
      </c>
      <c r="I1274" s="138">
        <f t="shared" ca="1" si="4"/>
        <v>4.557843074385211</v>
      </c>
      <c r="J1274" s="41">
        <f t="shared" ca="1" si="5"/>
        <v>-5.8837571985847714E-2</v>
      </c>
      <c r="K1274" s="41">
        <f t="shared" ca="1" si="6"/>
        <v>-0.28805425523224226</v>
      </c>
      <c r="L1274" s="41">
        <f t="shared" ca="1" si="7"/>
        <v>-0.16029335393230193</v>
      </c>
      <c r="M1274" s="41">
        <f t="shared" ca="1" si="10"/>
        <v>-3.263830648290289E-2</v>
      </c>
      <c r="N1274" s="219">
        <f t="shared" ca="1" si="11"/>
        <v>3.6853108922292571E-2</v>
      </c>
    </row>
    <row r="1275" spans="1:14" ht="13" x14ac:dyDescent="0.15">
      <c r="A1275" s="166">
        <f t="shared" si="8"/>
        <v>12</v>
      </c>
      <c r="B1275" s="166">
        <f t="shared" si="9"/>
        <v>1975</v>
      </c>
      <c r="C1275" s="41">
        <f ca="1">'StockBond Returns'!W1265</f>
        <v>-4.2015650094571347E-3</v>
      </c>
      <c r="D1275" s="217">
        <f>'StockBond Returns'!M1265</f>
        <v>10.422556119999999</v>
      </c>
      <c r="E1275" s="41">
        <f t="shared" si="0"/>
        <v>6.5472876734195995E-2</v>
      </c>
      <c r="F1275" s="138">
        <f t="shared" ca="1" si="3"/>
        <v>67.735520210322434</v>
      </c>
      <c r="G1275" s="218">
        <f>'StockBond Returns'!C1265</f>
        <v>1975.9166666665712</v>
      </c>
      <c r="H1275" s="138">
        <f t="shared" ca="1" si="1"/>
        <v>0.36956994710475688</v>
      </c>
      <c r="I1275" s="138">
        <f t="shared" ca="1" si="4"/>
        <v>4.537273476112536</v>
      </c>
      <c r="J1275" s="41">
        <f t="shared" ca="1" si="5"/>
        <v>-5.381134967365131E-2</v>
      </c>
      <c r="K1275" s="41">
        <f t="shared" ca="1" si="6"/>
        <v>-0.28482666975851845</v>
      </c>
      <c r="L1275" s="41">
        <f t="shared" ca="1" si="7"/>
        <v>-0.15664818810432546</v>
      </c>
      <c r="M1275" s="41">
        <f t="shared" ca="1" si="10"/>
        <v>-3.6163382242968778E-2</v>
      </c>
      <c r="N1275" s="219">
        <f t="shared" ca="1" si="11"/>
        <v>3.6828175649945769E-2</v>
      </c>
    </row>
    <row r="1276" spans="1:14" ht="13" x14ac:dyDescent="0.15">
      <c r="A1276" s="166">
        <f t="shared" si="8"/>
        <v>1</v>
      </c>
      <c r="B1276" s="166">
        <f t="shared" si="9"/>
        <v>1976</v>
      </c>
      <c r="C1276" s="41">
        <f ca="1">'StockBond Returns'!W1266</f>
        <v>8.3724613136589521E-2</v>
      </c>
      <c r="D1276" s="217">
        <f>'StockBond Returns'!M1266</f>
        <v>11.64811203</v>
      </c>
      <c r="E1276" s="41">
        <f t="shared" si="0"/>
        <v>6.0425411320928032E-2</v>
      </c>
      <c r="F1276" s="138">
        <f t="shared" ca="1" si="3"/>
        <v>73.006138387584329</v>
      </c>
      <c r="G1276" s="218">
        <f>'StockBond Returns'!C1266</f>
        <v>1975.9999999999045</v>
      </c>
      <c r="H1276" s="138">
        <f t="shared" ca="1" si="1"/>
        <v>0.36761882841853138</v>
      </c>
      <c r="I1276" s="138">
        <f t="shared" ca="1" si="4"/>
        <v>4.5188040686316633</v>
      </c>
      <c r="J1276" s="41">
        <f t="shared" ca="1" si="5"/>
        <v>-4.8539881500970772E-2</v>
      </c>
      <c r="K1276" s="41">
        <f t="shared" ca="1" si="6"/>
        <v>-0.2819035893471824</v>
      </c>
      <c r="L1276" s="41">
        <f t="shared" ca="1" si="7"/>
        <v>-0.15334699378769256</v>
      </c>
      <c r="M1276" s="41">
        <f t="shared" ca="1" si="10"/>
        <v>-3.8190005571469565E-2</v>
      </c>
      <c r="N1276" s="219">
        <f t="shared" ca="1" si="11"/>
        <v>3.6794714772625768E-2</v>
      </c>
    </row>
    <row r="1277" spans="1:14" ht="13" x14ac:dyDescent="0.15">
      <c r="A1277" s="166">
        <f t="shared" si="8"/>
        <v>2</v>
      </c>
      <c r="B1277" s="166">
        <f t="shared" si="9"/>
        <v>1976</v>
      </c>
      <c r="C1277" s="41">
        <f ca="1">'StockBond Returns'!W1267</f>
        <v>-4.6984536248552283E-3</v>
      </c>
      <c r="D1277" s="217">
        <f>'StockBond Returns'!M1267</f>
        <v>11.51929445</v>
      </c>
      <c r="E1277" s="41">
        <f t="shared" si="0"/>
        <v>6.0905436172351682E-2</v>
      </c>
      <c r="F1277" s="138">
        <f t="shared" ca="1" si="3"/>
        <v>72.297230843638928</v>
      </c>
      <c r="G1277" s="218">
        <f>'StockBond Returns'!C1267</f>
        <v>1976.0833333332378</v>
      </c>
      <c r="H1277" s="138">
        <f t="shared" ca="1" si="1"/>
        <v>0.36694119821541887</v>
      </c>
      <c r="I1277" s="138">
        <f t="shared" ca="1" si="4"/>
        <v>4.4989370708829783</v>
      </c>
      <c r="J1277" s="41">
        <f t="shared" ca="1" si="5"/>
        <v>-4.303164874810228E-2</v>
      </c>
      <c r="K1277" s="41">
        <f t="shared" ca="1" si="6"/>
        <v>-0.2787325248159378</v>
      </c>
      <c r="L1277" s="41">
        <f t="shared" ca="1" si="7"/>
        <v>-0.14973966588189225</v>
      </c>
      <c r="M1277" s="41">
        <f t="shared" ca="1" si="10"/>
        <v>-3.9720531552304483E-2</v>
      </c>
      <c r="N1277" s="219">
        <f t="shared" ca="1" si="11"/>
        <v>3.6756314509876188E-2</v>
      </c>
    </row>
    <row r="1278" spans="1:14" ht="13" x14ac:dyDescent="0.15">
      <c r="A1278" s="166">
        <f t="shared" si="8"/>
        <v>3</v>
      </c>
      <c r="B1278" s="166">
        <f t="shared" si="9"/>
        <v>1976</v>
      </c>
      <c r="C1278" s="41">
        <f ca="1">'StockBond Returns'!W1268</f>
        <v>2.5209628980631647E-2</v>
      </c>
      <c r="D1278" s="217">
        <f>'StockBond Returns'!M1268</f>
        <v>11.8238912</v>
      </c>
      <c r="E1278" s="41">
        <f t="shared" si="0"/>
        <v>5.9787263265751296E-2</v>
      </c>
      <c r="F1278" s="138">
        <f t="shared" ca="1" si="3"/>
        <v>73.74362555985401</v>
      </c>
      <c r="G1278" s="218">
        <f>'StockBond Returns'!C1268</f>
        <v>1976.166666666571</v>
      </c>
      <c r="H1278" s="138">
        <f t="shared" ca="1" si="1"/>
        <v>0.36741079629316481</v>
      </c>
      <c r="I1278" s="138">
        <f t="shared" ca="1" si="4"/>
        <v>4.4834818596798751</v>
      </c>
      <c r="J1278" s="41">
        <f t="shared" ca="1" si="5"/>
        <v>-3.7670198339787131E-2</v>
      </c>
      <c r="K1278" s="41">
        <f t="shared" ca="1" si="6"/>
        <v>-0.27624621138548833</v>
      </c>
      <c r="L1278" s="41">
        <f t="shared" ca="1" si="7"/>
        <v>-0.14692259384528927</v>
      </c>
      <c r="M1278" s="41">
        <f t="shared" ca="1" si="10"/>
        <v>-3.9679119533360896E-2</v>
      </c>
      <c r="N1278" s="219">
        <f t="shared" ca="1" si="11"/>
        <v>3.6716215274494417E-2</v>
      </c>
    </row>
    <row r="1279" spans="1:14" ht="13" x14ac:dyDescent="0.15">
      <c r="A1279" s="166">
        <f t="shared" si="8"/>
        <v>4</v>
      </c>
      <c r="B1279" s="166">
        <f t="shared" si="9"/>
        <v>1976</v>
      </c>
      <c r="C1279" s="41">
        <f ca="1">'StockBond Returns'!W1269</f>
        <v>-7.1564132292170511E-3</v>
      </c>
      <c r="D1279" s="217">
        <f>'StockBond Returns'!M1269</f>
        <v>11.659338979999999</v>
      </c>
      <c r="E1279" s="41">
        <f t="shared" si="0"/>
        <v>6.0384077807299506E-2</v>
      </c>
      <c r="F1279" s="138">
        <f t="shared" ca="1" si="3"/>
        <v>72.851104249517022</v>
      </c>
      <c r="G1279" s="218">
        <f>'StockBond Returns'!C1269</f>
        <v>1976.2499999999043</v>
      </c>
      <c r="H1279" s="138">
        <f t="shared" ca="1" si="1"/>
        <v>0.36658722894587698</v>
      </c>
      <c r="I1279" s="138">
        <f t="shared" ca="1" si="4"/>
        <v>4.4702716858908715</v>
      </c>
      <c r="J1279" s="41">
        <f t="shared" ca="1" si="5"/>
        <v>-3.266788579590596E-2</v>
      </c>
      <c r="K1279" s="41">
        <f t="shared" ca="1" si="6"/>
        <v>-0.27410743459520426</v>
      </c>
      <c r="L1279" s="41">
        <f t="shared" ca="1" si="7"/>
        <v>-0.14450032937086421</v>
      </c>
      <c r="M1279" s="41">
        <f t="shared" ca="1" si="10"/>
        <v>-3.9773490562535097E-2</v>
      </c>
      <c r="N1279" s="219">
        <f t="shared" ca="1" si="11"/>
        <v>3.6676524153878926E-2</v>
      </c>
    </row>
    <row r="1280" spans="1:14" ht="13" x14ac:dyDescent="0.15">
      <c r="A1280" s="166">
        <f t="shared" si="8"/>
        <v>5</v>
      </c>
      <c r="B1280" s="166">
        <f t="shared" si="9"/>
        <v>1976</v>
      </c>
      <c r="C1280" s="41">
        <f ca="1">'StockBond Returns'!W1270</f>
        <v>-1.7554591859387979E-2</v>
      </c>
      <c r="D1280" s="217">
        <f>'StockBond Returns'!M1270</f>
        <v>11.3782169</v>
      </c>
      <c r="E1280" s="41">
        <f t="shared" si="0"/>
        <v>6.1443616508136706E-2</v>
      </c>
      <c r="F1280" s="138">
        <f t="shared" ca="1" si="3"/>
        <v>71.212080908150156</v>
      </c>
      <c r="G1280" s="218">
        <f>'StockBond Returns'!C1270</f>
        <v>1976.3333333332375</v>
      </c>
      <c r="H1280" s="138">
        <f t="shared" ca="1" si="1"/>
        <v>0.36462731583889846</v>
      </c>
      <c r="I1280" s="138">
        <f t="shared" ca="1" si="4"/>
        <v>4.4571789698859874</v>
      </c>
      <c r="J1280" s="41">
        <f t="shared" ca="1" si="5"/>
        <v>-2.861569220986937E-2</v>
      </c>
      <c r="K1280" s="41">
        <f t="shared" ca="1" si="6"/>
        <v>-0.27197516544623968</v>
      </c>
      <c r="L1280" s="41">
        <f t="shared" ca="1" si="7"/>
        <v>-0.14207475134993786</v>
      </c>
      <c r="M1280" s="41">
        <f t="shared" ca="1" si="10"/>
        <v>-3.9758010450709924E-2</v>
      </c>
      <c r="N1280" s="219">
        <f t="shared" ca="1" si="11"/>
        <v>3.6634575089180957E-2</v>
      </c>
    </row>
    <row r="1281" spans="1:14" ht="13" x14ac:dyDescent="0.15">
      <c r="A1281" s="166">
        <f t="shared" si="8"/>
        <v>6</v>
      </c>
      <c r="B1281" s="166">
        <f t="shared" si="9"/>
        <v>1976</v>
      </c>
      <c r="C1281" s="41">
        <f ca="1">'StockBond Returns'!W1271</f>
        <v>2.964777415614863E-2</v>
      </c>
      <c r="D1281" s="217">
        <f>'StockBond Returns'!M1271</f>
        <v>11.825066850000001</v>
      </c>
      <c r="E1281" s="41">
        <f t="shared" si="0"/>
        <v>5.9783059059408193E-2</v>
      </c>
      <c r="F1281" s="138">
        <f t="shared" ca="1" si="3"/>
        <v>72.947922895954321</v>
      </c>
      <c r="G1281" s="218">
        <f>'StockBond Returns'!C1271</f>
        <v>1976.4166666665708</v>
      </c>
      <c r="H1281" s="138">
        <f t="shared" ca="1" si="1"/>
        <v>0.36342083189583269</v>
      </c>
      <c r="I1281" s="138">
        <f t="shared" ca="1" si="4"/>
        <v>4.4392081169891648</v>
      </c>
      <c r="J1281" s="41">
        <f t="shared" ca="1" si="5"/>
        <v>-2.4151395724540725E-2</v>
      </c>
      <c r="K1281" s="41">
        <f t="shared" ca="1" si="6"/>
        <v>-0.26902796701304865</v>
      </c>
      <c r="L1281" s="41">
        <f t="shared" ca="1" si="7"/>
        <v>-0.13867980383499789</v>
      </c>
      <c r="M1281" s="41">
        <f t="shared" ca="1" si="10"/>
        <v>-4.2176421560918831E-2</v>
      </c>
      <c r="N1281" s="219">
        <f t="shared" ca="1" si="11"/>
        <v>3.6589816765971915E-2</v>
      </c>
    </row>
    <row r="1282" spans="1:14" ht="13" x14ac:dyDescent="0.15">
      <c r="A1282" s="166">
        <f t="shared" si="8"/>
        <v>7</v>
      </c>
      <c r="B1282" s="166">
        <f t="shared" si="9"/>
        <v>1976</v>
      </c>
      <c r="C1282" s="41">
        <f ca="1">'StockBond Returns'!W1272</f>
        <v>-1.2297182184694253E-2</v>
      </c>
      <c r="D1282" s="217">
        <f>'StockBond Returns'!M1272</f>
        <v>11.64352633</v>
      </c>
      <c r="E1282" s="41">
        <f t="shared" si="0"/>
        <v>6.0442317115024721E-2</v>
      </c>
      <c r="F1282" s="138">
        <f t="shared" ca="1" si="3"/>
        <v>71.691917218391438</v>
      </c>
      <c r="G1282" s="218">
        <f>'StockBond Returns'!C1272</f>
        <v>1976.499999999904</v>
      </c>
      <c r="H1282" s="138">
        <f t="shared" ca="1" si="1"/>
        <v>0.361102132924843</v>
      </c>
      <c r="I1282" s="138">
        <f t="shared" ca="1" si="4"/>
        <v>4.4216954317808552</v>
      </c>
      <c r="J1282" s="41">
        <f t="shared" ca="1" si="5"/>
        <v>-1.9312077967313712E-2</v>
      </c>
      <c r="K1282" s="41">
        <f t="shared" ca="1" si="6"/>
        <v>-0.26613285962555888</v>
      </c>
      <c r="L1282" s="41">
        <f t="shared" ca="1" si="7"/>
        <v>-0.13533290335167414</v>
      </c>
      <c r="M1282" s="41">
        <f t="shared" ca="1" si="10"/>
        <v>-4.4097733066108202E-2</v>
      </c>
      <c r="N1282" s="219">
        <f t="shared" ca="1" si="11"/>
        <v>3.653517353578549E-2</v>
      </c>
    </row>
    <row r="1283" spans="1:14" ht="13" x14ac:dyDescent="0.15">
      <c r="A1283" s="166">
        <f t="shared" si="8"/>
        <v>8</v>
      </c>
      <c r="B1283" s="166">
        <f t="shared" si="9"/>
        <v>1976</v>
      </c>
      <c r="C1283" s="41">
        <f ca="1">'StockBond Returns'!W1273</f>
        <v>1.2313068141559443E-2</v>
      </c>
      <c r="D1283" s="217">
        <f>'StockBond Returns'!M1273</f>
        <v>11.554198830000001</v>
      </c>
      <c r="E1283" s="41">
        <f t="shared" si="0"/>
        <v>6.0774311560380163E-2</v>
      </c>
      <c r="F1283" s="138">
        <f t="shared" ca="1" si="3"/>
        <v>72.209116272206927</v>
      </c>
      <c r="G1283" s="218">
        <f>'StockBond Returns'!C1273</f>
        <v>1976.5833333332373</v>
      </c>
      <c r="H1283" s="138">
        <f t="shared" ca="1" si="1"/>
        <v>0.36570494415223509</v>
      </c>
      <c r="I1283" s="138">
        <f t="shared" ca="1" si="4"/>
        <v>4.4065952373330468</v>
      </c>
      <c r="J1283" s="41">
        <f t="shared" ca="1" si="5"/>
        <v>-1.4444479748648598E-2</v>
      </c>
      <c r="K1283" s="41">
        <f t="shared" ca="1" si="6"/>
        <v>-0.26361809801899527</v>
      </c>
      <c r="L1283" s="41">
        <f t="shared" ca="1" si="7"/>
        <v>-0.13241943085989438</v>
      </c>
      <c r="M1283" s="41">
        <f t="shared" ca="1" si="10"/>
        <v>-4.4983002669780281E-2</v>
      </c>
      <c r="N1283" s="219">
        <f t="shared" ca="1" si="11"/>
        <v>3.6473406738894404E-2</v>
      </c>
    </row>
    <row r="1284" spans="1:14" ht="13" x14ac:dyDescent="0.15">
      <c r="A1284" s="166">
        <f t="shared" si="8"/>
        <v>9</v>
      </c>
      <c r="B1284" s="166">
        <f t="shared" si="9"/>
        <v>1976</v>
      </c>
      <c r="C1284" s="41">
        <f ca="1">'StockBond Returns'!W1274</f>
        <v>3.8334845975406882E-3</v>
      </c>
      <c r="D1284" s="217">
        <f>'StockBond Returns'!M1274</f>
        <v>11.776895619999999</v>
      </c>
      <c r="E1284" s="41">
        <f t="shared" si="0"/>
        <v>5.9956010151850189E-2</v>
      </c>
      <c r="F1284" s="138">
        <f t="shared" ca="1" si="3"/>
        <v>72.118821938815572</v>
      </c>
      <c r="G1284" s="218">
        <f>'StockBond Returns'!C1274</f>
        <v>1976.6666666665706</v>
      </c>
      <c r="H1284" s="138">
        <f t="shared" ca="1" si="1"/>
        <v>0.36032973502525856</v>
      </c>
      <c r="I1284" s="138">
        <f t="shared" ca="1" si="4"/>
        <v>4.396813603296251</v>
      </c>
      <c r="J1284" s="41">
        <f t="shared" ca="1" si="5"/>
        <v>-9.5785535230124008E-3</v>
      </c>
      <c r="K1284" s="41">
        <f t="shared" ca="1" si="6"/>
        <v>-0.26197986203121137</v>
      </c>
      <c r="L1284" s="41">
        <f t="shared" ca="1" si="7"/>
        <v>-0.13052201193985924</v>
      </c>
      <c r="M1284" s="41">
        <f t="shared" ca="1" si="10"/>
        <v>-4.3966182195730341E-2</v>
      </c>
      <c r="N1284" s="219">
        <f t="shared" ca="1" si="11"/>
        <v>3.6409868518265255E-2</v>
      </c>
    </row>
    <row r="1285" spans="1:14" ht="13" x14ac:dyDescent="0.15">
      <c r="A1285" s="166">
        <f t="shared" si="8"/>
        <v>10</v>
      </c>
      <c r="B1285" s="166">
        <f t="shared" si="9"/>
        <v>1976</v>
      </c>
      <c r="C1285" s="41">
        <f ca="1">'StockBond Returns'!W1275</f>
        <v>-1.371396747089406E-2</v>
      </c>
      <c r="D1285" s="217">
        <f>'StockBond Returns'!M1275</f>
        <v>11.4793059</v>
      </c>
      <c r="E1285" s="41">
        <f t="shared" si="0"/>
        <v>6.1056640475971639E-2</v>
      </c>
      <c r="F1285" s="138">
        <f t="shared" ca="1" si="3"/>
        <v>70.774398575947131</v>
      </c>
      <c r="G1285" s="218">
        <f>'StockBond Returns'!C1275</f>
        <v>1976.7499999999038</v>
      </c>
      <c r="H1285" s="138">
        <f t="shared" ca="1" si="1"/>
        <v>0.36010391739622688</v>
      </c>
      <c r="I1285" s="138">
        <f t="shared" ca="1" si="4"/>
        <v>4.3844148089028678</v>
      </c>
      <c r="J1285" s="41">
        <f t="shared" ca="1" si="5"/>
        <v>-2.5152161176777987E-3</v>
      </c>
      <c r="K1285" s="41">
        <f t="shared" ca="1" si="6"/>
        <v>-0.25989279674480859</v>
      </c>
      <c r="L1285" s="41">
        <f t="shared" ca="1" si="7"/>
        <v>-0.12807799471211023</v>
      </c>
      <c r="M1285" s="41">
        <f t="shared" ca="1" si="10"/>
        <v>-4.3539349622210288E-2</v>
      </c>
      <c r="N1285" s="219">
        <f t="shared" ca="1" si="11"/>
        <v>3.6355045782920641E-2</v>
      </c>
    </row>
    <row r="1286" spans="1:14" ht="13" x14ac:dyDescent="0.15">
      <c r="A1286" s="166">
        <f t="shared" si="8"/>
        <v>11</v>
      </c>
      <c r="B1286" s="166">
        <f t="shared" si="9"/>
        <v>1976</v>
      </c>
      <c r="C1286" s="41">
        <f ca="1">'StockBond Returns'!W1276</f>
        <v>3.3274991724192666E-3</v>
      </c>
      <c r="D1286" s="217">
        <f>'StockBond Returns'!M1276</f>
        <v>11.348895089999999</v>
      </c>
      <c r="E1286" s="41">
        <f t="shared" si="0"/>
        <v>6.1557152351383669E-2</v>
      </c>
      <c r="F1286" s="138">
        <f t="shared" ca="1" si="3"/>
        <v>70.648598165753711</v>
      </c>
      <c r="G1286" s="218">
        <f>'StockBond Returns'!C1276</f>
        <v>1976.8333333332371</v>
      </c>
      <c r="H1286" s="138">
        <f t="shared" ca="1" si="1"/>
        <v>0.36241054339174883</v>
      </c>
      <c r="I1286" s="138">
        <f t="shared" ca="1" si="4"/>
        <v>4.3758274196027926</v>
      </c>
      <c r="J1286" s="41">
        <f t="shared" ca="1" si="5"/>
        <v>3.4911790021145972E-3</v>
      </c>
      <c r="K1286" s="41">
        <f t="shared" ca="1" si="6"/>
        <v>-0.25844036545154725</v>
      </c>
      <c r="L1286" s="41">
        <f t="shared" ca="1" si="7"/>
        <v>-0.12636264737464953</v>
      </c>
      <c r="M1286" s="41">
        <f t="shared" ca="1" si="10"/>
        <v>-3.9934603234879851E-2</v>
      </c>
      <c r="N1286" s="219">
        <f t="shared" ca="1" si="11"/>
        <v>3.6306194186051646E-2</v>
      </c>
    </row>
    <row r="1287" spans="1:14" ht="13" x14ac:dyDescent="0.15">
      <c r="A1287" s="166">
        <f t="shared" si="8"/>
        <v>12</v>
      </c>
      <c r="B1287" s="166">
        <f t="shared" si="9"/>
        <v>1976</v>
      </c>
      <c r="C1287" s="41">
        <f ca="1">'StockBond Returns'!W1277</f>
        <v>4.2123412177131565E-2</v>
      </c>
      <c r="D1287" s="217">
        <f>'StockBond Returns'!M1277</f>
        <v>11.90331415</v>
      </c>
      <c r="E1287" s="41">
        <f t="shared" si="0"/>
        <v>5.9505108300027518E-2</v>
      </c>
      <c r="F1287" s="138">
        <f t="shared" ca="1" si="3"/>
        <v>73.246881673937921</v>
      </c>
      <c r="G1287" s="218">
        <f>'StockBond Returns'!C1277</f>
        <v>1976.9166666665703</v>
      </c>
      <c r="H1287" s="138">
        <f t="shared" ca="1" si="1"/>
        <v>0.36321363555391478</v>
      </c>
      <c r="I1287" s="138">
        <f t="shared" ca="1" si="4"/>
        <v>4.3694711080519495</v>
      </c>
      <c r="J1287" s="41">
        <f t="shared" ca="1" si="5"/>
        <v>8.1351087976291314E-3</v>
      </c>
      <c r="K1287" s="41">
        <f t="shared" ca="1" si="6"/>
        <v>-0.25736161153507597</v>
      </c>
      <c r="L1287" s="41">
        <f t="shared" ca="1" si="7"/>
        <v>-0.12507325347331222</v>
      </c>
      <c r="M1287" s="41">
        <f t="shared" ca="1" si="10"/>
        <v>-3.6983084432538282E-2</v>
      </c>
      <c r="N1287" s="219">
        <f t="shared" ca="1" si="11"/>
        <v>3.6272434311503829E-2</v>
      </c>
    </row>
    <row r="1288" spans="1:14" ht="13" x14ac:dyDescent="0.15">
      <c r="A1288" s="166">
        <f t="shared" si="8"/>
        <v>1</v>
      </c>
      <c r="B1288" s="166">
        <f t="shared" si="9"/>
        <v>1977</v>
      </c>
      <c r="C1288" s="41">
        <f ca="1">'StockBond Returns'!W1278</f>
        <v>-4.8212274596773574E-2</v>
      </c>
      <c r="D1288" s="217">
        <f>'StockBond Returns'!M1278</f>
        <v>11.24292097</v>
      </c>
      <c r="E1288" s="41">
        <f t="shared" si="0"/>
        <v>6.1972428591659842E-2</v>
      </c>
      <c r="F1288" s="138">
        <f t="shared" ca="1" si="3"/>
        <v>69.369780621297338</v>
      </c>
      <c r="G1288" s="218">
        <f>'StockBond Returns'!C1278</f>
        <v>1976.9999999999036</v>
      </c>
      <c r="H1288" s="138">
        <f t="shared" ca="1" si="1"/>
        <v>0.35825114799770486</v>
      </c>
      <c r="I1288" s="138">
        <f t="shared" ca="1" si="4"/>
        <v>4.3601034276311239</v>
      </c>
      <c r="J1288" s="41">
        <f t="shared" ca="1" si="5"/>
        <v>1.3460456457601966E-2</v>
      </c>
      <c r="K1288" s="41">
        <f t="shared" ca="1" si="6"/>
        <v>-0.25576605326292823</v>
      </c>
      <c r="L1288" s="41">
        <f t="shared" ca="1" si="7"/>
        <v>-0.12316213865770442</v>
      </c>
      <c r="M1288" s="41">
        <f t="shared" ca="1" si="10"/>
        <v>-3.5120053578378663E-2</v>
      </c>
      <c r="N1288" s="219">
        <f t="shared" ca="1" si="11"/>
        <v>3.6249904510329611E-2</v>
      </c>
    </row>
    <row r="1289" spans="1:14" ht="13" x14ac:dyDescent="0.15">
      <c r="A1289" s="166">
        <f t="shared" si="8"/>
        <v>2</v>
      </c>
      <c r="B1289" s="166">
        <f t="shared" si="9"/>
        <v>1977</v>
      </c>
      <c r="C1289" s="41">
        <f ca="1">'StockBond Returns'!W1279</f>
        <v>-1.9358269810660151E-2</v>
      </c>
      <c r="D1289" s="217">
        <f>'StockBond Returns'!M1279</f>
        <v>10.8861536</v>
      </c>
      <c r="E1289" s="41">
        <f t="shared" si="0"/>
        <v>6.3429904939059478E-2</v>
      </c>
      <c r="F1289" s="138">
        <f t="shared" ca="1" si="3"/>
        <v>67.675585665709178</v>
      </c>
      <c r="G1289" s="218">
        <f>'StockBond Returns'!C1279</f>
        <v>1977.0833333332369</v>
      </c>
      <c r="H1289" s="138">
        <f t="shared" ca="1" si="1"/>
        <v>0.35772133045592575</v>
      </c>
      <c r="I1289" s="138">
        <f t="shared" ca="1" si="4"/>
        <v>4.3508835598716313</v>
      </c>
      <c r="J1289" s="41">
        <f t="shared" ca="1" si="5"/>
        <v>1.893153472068887E-2</v>
      </c>
      <c r="K1289" s="41">
        <f t="shared" ca="1" si="6"/>
        <v>-0.25418896243146427</v>
      </c>
      <c r="L1289" s="41">
        <f t="shared" ca="1" si="7"/>
        <v>-0.12125747770297246</v>
      </c>
      <c r="M1289" s="41">
        <f t="shared" ca="1" si="10"/>
        <v>-3.2908553437998922E-2</v>
      </c>
      <c r="N1289" s="219">
        <f t="shared" ca="1" si="11"/>
        <v>3.6235925869987438E-2</v>
      </c>
    </row>
    <row r="1290" spans="1:14" ht="13" x14ac:dyDescent="0.15">
      <c r="A1290" s="166">
        <f t="shared" si="8"/>
        <v>3</v>
      </c>
      <c r="B1290" s="166">
        <f t="shared" si="9"/>
        <v>1977</v>
      </c>
      <c r="C1290" s="41">
        <f ca="1">'StockBond Returns'!W1280</f>
        <v>-8.6400751865118568E-3</v>
      </c>
      <c r="D1290" s="217">
        <f>'StockBond Returns'!M1280</f>
        <v>10.6596359</v>
      </c>
      <c r="E1290" s="41">
        <f t="shared" si="0"/>
        <v>6.4405917302484988E-2</v>
      </c>
      <c r="F1290" s="138">
        <f t="shared" ca="1" si="3"/>
        <v>66.73623292600125</v>
      </c>
      <c r="G1290" s="218">
        <f>'StockBond Returns'!C1280</f>
        <v>1977.1666666665701</v>
      </c>
      <c r="H1290" s="138">
        <f t="shared" ca="1" si="1"/>
        <v>0.3581840249092843</v>
      </c>
      <c r="I1290" s="138">
        <f t="shared" ca="1" si="4"/>
        <v>4.3416567884877502</v>
      </c>
      <c r="J1290" s="41">
        <f t="shared" ca="1" si="5"/>
        <v>2.4308055828239805E-2</v>
      </c>
      <c r="K1290" s="41">
        <f t="shared" ca="1" si="6"/>
        <v>-0.25260398501973824</v>
      </c>
      <c r="L1290" s="41">
        <f t="shared" ca="1" si="7"/>
        <v>-0.11932854947210469</v>
      </c>
      <c r="M1290" s="41">
        <f t="shared" ca="1" si="10"/>
        <v>-3.1632796926773232E-2</v>
      </c>
      <c r="N1290" s="219">
        <f t="shared" ca="1" si="11"/>
        <v>3.6229224907887547E-2</v>
      </c>
    </row>
    <row r="1291" spans="1:14" ht="13" x14ac:dyDescent="0.15">
      <c r="A1291" s="166">
        <f t="shared" si="8"/>
        <v>4</v>
      </c>
      <c r="B1291" s="166">
        <f t="shared" si="9"/>
        <v>1977</v>
      </c>
      <c r="C1291" s="41">
        <f ca="1">'StockBond Returns'!W1281</f>
        <v>-4.0836120460353842E-3</v>
      </c>
      <c r="D1291" s="217">
        <f>'StockBond Returns'!M1281</f>
        <v>10.62315175</v>
      </c>
      <c r="E1291" s="41">
        <f t="shared" si="0"/>
        <v>6.456701097440315E-2</v>
      </c>
      <c r="F1291" s="138">
        <f t="shared" ca="1" si="3"/>
        <v>66.106986701007145</v>
      </c>
      <c r="G1291" s="218">
        <f>'StockBond Returns'!C1281</f>
        <v>1977.2499999999034</v>
      </c>
      <c r="H1291" s="138">
        <f t="shared" ca="1" si="1"/>
        <v>0.3556942113173876</v>
      </c>
      <c r="I1291" s="138">
        <f t="shared" ca="1" si="4"/>
        <v>4.330763770859261</v>
      </c>
      <c r="J1291" s="41">
        <f t="shared" ca="1" si="5"/>
        <v>3.0853576989911424E-2</v>
      </c>
      <c r="K1291" s="41">
        <f t="shared" ca="1" si="6"/>
        <v>-0.25072408613875463</v>
      </c>
      <c r="L1291" s="41">
        <f t="shared" ca="1" si="7"/>
        <v>-0.11703492810088256</v>
      </c>
      <c r="M1291" s="41">
        <f t="shared" ca="1" si="10"/>
        <v>-3.1207927578971839E-2</v>
      </c>
      <c r="N1291" s="219">
        <f t="shared" ca="1" si="11"/>
        <v>3.6228857669650699E-2</v>
      </c>
    </row>
    <row r="1292" spans="1:14" ht="13" x14ac:dyDescent="0.15">
      <c r="A1292" s="166">
        <f t="shared" si="8"/>
        <v>5</v>
      </c>
      <c r="B1292" s="166">
        <f t="shared" si="9"/>
        <v>1977</v>
      </c>
      <c r="C1292" s="41">
        <f ca="1">'StockBond Returns'!W1282</f>
        <v>-1.7136635916914861E-2</v>
      </c>
      <c r="D1292" s="217">
        <f>'StockBond Returns'!M1282</f>
        <v>10.266510139999999</v>
      </c>
      <c r="E1292" s="41">
        <f t="shared" si="0"/>
        <v>6.6202041217679058E-2</v>
      </c>
      <c r="F1292" s="138">
        <f t="shared" ca="1" si="3"/>
        <v>64.62453652922737</v>
      </c>
      <c r="G1292" s="218">
        <f>'StockBond Returns'!C1282</f>
        <v>1977.3333333332366</v>
      </c>
      <c r="H1292" s="138">
        <f t="shared" ca="1" si="1"/>
        <v>0.35652301924844304</v>
      </c>
      <c r="I1292" s="138">
        <f t="shared" ca="1" si="4"/>
        <v>4.3226594742688063</v>
      </c>
      <c r="J1292" s="41">
        <f t="shared" ca="1" si="5"/>
        <v>3.7365831555800977E-2</v>
      </c>
      <c r="K1292" s="41">
        <f t="shared" ca="1" si="6"/>
        <v>-0.24931931338944091</v>
      </c>
      <c r="L1292" s="41">
        <f t="shared" ca="1" si="7"/>
        <v>-0.11528119652297442</v>
      </c>
      <c r="M1292" s="41">
        <f t="shared" ca="1" si="10"/>
        <v>-3.0180411539683427E-2</v>
      </c>
      <c r="N1292" s="219">
        <f t="shared" ca="1" si="11"/>
        <v>3.6237058995072305E-2</v>
      </c>
    </row>
    <row r="1293" spans="1:14" ht="13" x14ac:dyDescent="0.15">
      <c r="A1293" s="166">
        <f t="shared" si="8"/>
        <v>6</v>
      </c>
      <c r="B1293" s="166">
        <f t="shared" si="9"/>
        <v>1977</v>
      </c>
      <c r="C1293" s="41">
        <f ca="1">'StockBond Returns'!W1283</f>
        <v>3.5309837458424628E-2</v>
      </c>
      <c r="D1293" s="217">
        <f>'StockBond Returns'!M1283</f>
        <v>10.65622729</v>
      </c>
      <c r="E1293" s="41">
        <f t="shared" si="0"/>
        <v>6.4420921109594687E-2</v>
      </c>
      <c r="F1293" s="138">
        <f t="shared" ca="1" si="3"/>
        <v>66.537306620792123</v>
      </c>
      <c r="G1293" s="218">
        <f>'StockBond Returns'!C1283</f>
        <v>1977.4166666665699</v>
      </c>
      <c r="H1293" s="138">
        <f t="shared" ca="1" si="1"/>
        <v>0.35719954838858015</v>
      </c>
      <c r="I1293" s="138">
        <f t="shared" ca="1" si="4"/>
        <v>4.316438190761553</v>
      </c>
      <c r="J1293" s="41">
        <f t="shared" ca="1" si="5"/>
        <v>4.3440459672773324E-2</v>
      </c>
      <c r="K1293" s="41">
        <f t="shared" ca="1" si="6"/>
        <v>-0.24823735711706352</v>
      </c>
      <c r="L1293" s="41">
        <f t="shared" ca="1" si="7"/>
        <v>-0.11388970991547154</v>
      </c>
      <c r="M1293" s="41">
        <f t="shared" ca="1" si="10"/>
        <v>-2.7655816756543272E-2</v>
      </c>
      <c r="N1293" s="219">
        <f t="shared" ca="1" si="11"/>
        <v>3.6258062937507614E-2</v>
      </c>
    </row>
    <row r="1294" spans="1:14" ht="13" x14ac:dyDescent="0.15">
      <c r="A1294" s="166">
        <f t="shared" si="8"/>
        <v>7</v>
      </c>
      <c r="B1294" s="166">
        <f t="shared" si="9"/>
        <v>1977</v>
      </c>
      <c r="C1294" s="41">
        <f ca="1">'StockBond Returns'!W1284</f>
        <v>-1.5577677107350849E-2</v>
      </c>
      <c r="D1294" s="217">
        <f>'StockBond Returns'!M1284</f>
        <v>10.453789179999999</v>
      </c>
      <c r="E1294" s="41">
        <f t="shared" si="0"/>
        <v>6.5329546912672676E-2</v>
      </c>
      <c r="F1294" s="138">
        <f t="shared" ca="1" si="3"/>
        <v>65.149174733499734</v>
      </c>
      <c r="G1294" s="218">
        <f>'StockBond Returns'!C1284</f>
        <v>1977.4999999999031</v>
      </c>
      <c r="H1294" s="138">
        <f t="shared" ca="1" si="1"/>
        <v>0.35468050558950664</v>
      </c>
      <c r="I1294" s="138">
        <f t="shared" ca="1" si="4"/>
        <v>4.3100165634262169</v>
      </c>
      <c r="J1294" s="41">
        <f t="shared" ca="1" si="5"/>
        <v>4.8798671792020576E-2</v>
      </c>
      <c r="K1294" s="41">
        <f t="shared" ca="1" si="6"/>
        <v>-0.24711728264259702</v>
      </c>
      <c r="L1294" s="41">
        <f t="shared" ca="1" si="7"/>
        <v>-0.1124384175717601</v>
      </c>
      <c r="M1294" s="41">
        <f t="shared" ca="1" si="10"/>
        <v>-2.5257024161354114E-2</v>
      </c>
      <c r="N1294" s="219">
        <f t="shared" ca="1" si="11"/>
        <v>3.6292226780333059E-2</v>
      </c>
    </row>
    <row r="1295" spans="1:14" ht="13" x14ac:dyDescent="0.15">
      <c r="A1295" s="166">
        <f t="shared" si="8"/>
        <v>8</v>
      </c>
      <c r="B1295" s="166">
        <f t="shared" si="9"/>
        <v>1977</v>
      </c>
      <c r="C1295" s="41">
        <f ca="1">'StockBond Returns'!W1285</f>
        <v>-1.4137589338458051E-2</v>
      </c>
      <c r="D1295" s="217">
        <f>'StockBond Returns'!M1285</f>
        <v>10.165439190000001</v>
      </c>
      <c r="E1295" s="41">
        <f t="shared" si="0"/>
        <v>6.6686266392883706E-2</v>
      </c>
      <c r="F1295" s="138">
        <f t="shared" ca="1" si="3"/>
        <v>63.878456277122929</v>
      </c>
      <c r="G1295" s="218">
        <f>'StockBond Returns'!C1285</f>
        <v>1977.5833333332364</v>
      </c>
      <c r="H1295" s="138">
        <f t="shared" ca="1" si="1"/>
        <v>0.35498464600519952</v>
      </c>
      <c r="I1295" s="138">
        <f t="shared" ca="1" si="4"/>
        <v>4.2992962652791817</v>
      </c>
      <c r="J1295" s="41">
        <f t="shared" ca="1" si="5"/>
        <v>5.5346150756095502E-2</v>
      </c>
      <c r="K1295" s="41">
        <f t="shared" ca="1" si="6"/>
        <v>-0.24523996907735068</v>
      </c>
      <c r="L1295" s="41">
        <f t="shared" ca="1" si="7"/>
        <v>-0.11007887593240862</v>
      </c>
      <c r="M1295" s="41">
        <f t="shared" ca="1" si="10"/>
        <v>-2.4349631920994042E-2</v>
      </c>
      <c r="N1295" s="219">
        <f t="shared" ca="1" si="11"/>
        <v>3.6337841084088031E-2</v>
      </c>
    </row>
    <row r="1296" spans="1:14" ht="13" x14ac:dyDescent="0.15">
      <c r="A1296" s="166">
        <f t="shared" si="8"/>
        <v>9</v>
      </c>
      <c r="B1296" s="166">
        <f t="shared" si="9"/>
        <v>1977</v>
      </c>
      <c r="C1296" s="41">
        <f ca="1">'StockBond Returns'!W1286</f>
        <v>-1.4404857685861529E-4</v>
      </c>
      <c r="D1296" s="217">
        <f>'StockBond Returns'!M1286</f>
        <v>10.099129319999999</v>
      </c>
      <c r="E1296" s="41">
        <f t="shared" si="0"/>
        <v>6.7009218483796984E-2</v>
      </c>
      <c r="F1296" s="138">
        <f t="shared" ca="1" si="3"/>
        <v>63.51432116543215</v>
      </c>
      <c r="G1296" s="218">
        <f>'StockBond Returns'!C1286</f>
        <v>1977.6666666665697</v>
      </c>
      <c r="H1296" s="138">
        <f t="shared" ca="1" si="1"/>
        <v>0.35467041865204113</v>
      </c>
      <c r="I1296" s="138">
        <f t="shared" ca="1" si="4"/>
        <v>4.2936369489059638</v>
      </c>
      <c r="J1296" s="41">
        <f t="shared" ca="1" si="5"/>
        <v>6.1236189313946365E-2</v>
      </c>
      <c r="K1296" s="41">
        <f t="shared" ca="1" si="6"/>
        <v>-0.24424514211557435</v>
      </c>
      <c r="L1296" s="41">
        <f t="shared" ca="1" si="7"/>
        <v>-0.10873991894721136</v>
      </c>
      <c r="M1296" s="41">
        <f t="shared" ca="1" si="10"/>
        <v>-2.3466233436172157E-2</v>
      </c>
      <c r="N1296" s="219">
        <f t="shared" ca="1" si="11"/>
        <v>3.6389617312861833E-2</v>
      </c>
    </row>
    <row r="1297" spans="1:14" ht="13" x14ac:dyDescent="0.15">
      <c r="A1297" s="166">
        <f t="shared" si="8"/>
        <v>10</v>
      </c>
      <c r="B1297" s="166">
        <f t="shared" si="9"/>
        <v>1977</v>
      </c>
      <c r="C1297" s="41">
        <f ca="1">'StockBond Returns'!W1287</f>
        <v>-3.370313922888557E-2</v>
      </c>
      <c r="D1297" s="217">
        <f>'StockBond Returns'!M1287</f>
        <v>9.6208018600000003</v>
      </c>
      <c r="E1297" s="41">
        <f t="shared" si="0"/>
        <v>6.9470720037258932E-2</v>
      </c>
      <c r="F1297" s="138">
        <f t="shared" ca="1" si="3"/>
        <v>61.03097224401359</v>
      </c>
      <c r="G1297" s="218">
        <f>'StockBond Returns'!C1287</f>
        <v>1977.7499999999029</v>
      </c>
      <c r="H1297" s="138">
        <f t="shared" ca="1" si="1"/>
        <v>0.35332213219713243</v>
      </c>
      <c r="I1297" s="138">
        <f t="shared" ca="1" si="4"/>
        <v>4.2868551637068695</v>
      </c>
      <c r="J1297" s="41">
        <f t="shared" ca="1" si="5"/>
        <v>6.6791215914667079E-2</v>
      </c>
      <c r="K1297" s="41">
        <f t="shared" ca="1" si="6"/>
        <v>-0.24304954139812152</v>
      </c>
      <c r="L1297" s="41">
        <f t="shared" ca="1" si="7"/>
        <v>-0.10714931462861854</v>
      </c>
      <c r="M1297" s="41">
        <f t="shared" ca="1" si="10"/>
        <v>-2.22514632962868E-2</v>
      </c>
      <c r="N1297" s="219">
        <f t="shared" ca="1" si="11"/>
        <v>3.6439719914742173E-2</v>
      </c>
    </row>
    <row r="1298" spans="1:14" ht="13" x14ac:dyDescent="0.15">
      <c r="A1298" s="166">
        <f t="shared" si="8"/>
        <v>11</v>
      </c>
      <c r="B1298" s="166">
        <f t="shared" si="9"/>
        <v>1977</v>
      </c>
      <c r="C1298" s="41">
        <f ca="1">'StockBond Returns'!W1288</f>
        <v>1.8652479203966267E-2</v>
      </c>
      <c r="D1298" s="217">
        <f>'StockBond Returns'!M1288</f>
        <v>9.8232735200000008</v>
      </c>
      <c r="E1298" s="41">
        <f t="shared" si="0"/>
        <v>6.8399529467647352E-2</v>
      </c>
      <c r="F1298" s="138">
        <f t="shared" ca="1" si="3"/>
        <v>61.809438718672645</v>
      </c>
      <c r="G1298" s="218">
        <f>'StockBond Returns'!C1288</f>
        <v>1977.8333333332362</v>
      </c>
      <c r="H1298" s="138">
        <f t="shared" ca="1" si="1"/>
        <v>0.3523113770847161</v>
      </c>
      <c r="I1298" s="138">
        <f t="shared" ca="1" si="4"/>
        <v>4.2767559973998361</v>
      </c>
      <c r="J1298" s="41">
        <f t="shared" ca="1" si="5"/>
        <v>7.1878473800631726E-2</v>
      </c>
      <c r="K1298" s="41">
        <f t="shared" ca="1" si="6"/>
        <v>-0.24126207244449094</v>
      </c>
      <c r="L1298" s="41">
        <f t="shared" ca="1" si="7"/>
        <v>-0.10484836172801915</v>
      </c>
      <c r="M1298" s="41">
        <f t="shared" ca="1" si="10"/>
        <v>-2.2640614609053644E-2</v>
      </c>
      <c r="N1298" s="219">
        <f t="shared" ca="1" si="11"/>
        <v>3.6485419937123474E-2</v>
      </c>
    </row>
    <row r="1299" spans="1:14" ht="13" x14ac:dyDescent="0.15">
      <c r="A1299" s="166">
        <f t="shared" si="8"/>
        <v>12</v>
      </c>
      <c r="B1299" s="166">
        <f t="shared" si="9"/>
        <v>1977</v>
      </c>
      <c r="C1299" s="41">
        <f ca="1">'StockBond Returns'!W1289</f>
        <v>2.6166764872927699E-4</v>
      </c>
      <c r="D1299" s="217">
        <f>'StockBond Returns'!M1289</f>
        <v>9.6782665800000007</v>
      </c>
      <c r="E1299" s="41">
        <f t="shared" si="0"/>
        <v>6.9162143821626373E-2</v>
      </c>
      <c r="F1299" s="138">
        <f t="shared" ca="1" si="3"/>
        <v>61.473208683597058</v>
      </c>
      <c r="G1299" s="218">
        <f>'StockBond Returns'!C1289</f>
        <v>1977.9166666665694</v>
      </c>
      <c r="H1299" s="138">
        <f t="shared" ca="1" si="1"/>
        <v>0.35430157501264925</v>
      </c>
      <c r="I1299" s="138">
        <f t="shared" ca="1" si="4"/>
        <v>4.2678439368585703</v>
      </c>
      <c r="J1299" s="41">
        <f t="shared" ca="1" si="5"/>
        <v>7.6778705803129732E-2</v>
      </c>
      <c r="K1299" s="41">
        <f t="shared" ca="1" si="6"/>
        <v>-0.23967768500076769</v>
      </c>
      <c r="L1299" s="41">
        <f t="shared" ca="1" si="7"/>
        <v>-0.10277221786780488</v>
      </c>
      <c r="M1299" s="41">
        <f t="shared" ca="1" si="10"/>
        <v>-2.3258460504774425E-2</v>
      </c>
      <c r="N1299" s="219">
        <f t="shared" ca="1" si="11"/>
        <v>3.6527145086596685E-2</v>
      </c>
    </row>
    <row r="1300" spans="1:14" ht="13" x14ac:dyDescent="0.15">
      <c r="A1300" s="166">
        <f t="shared" si="8"/>
        <v>1</v>
      </c>
      <c r="B1300" s="166">
        <f t="shared" si="9"/>
        <v>1978</v>
      </c>
      <c r="C1300" s="41">
        <f ca="1">'StockBond Returns'!W1290</f>
        <v>-4.7127743015150665E-2</v>
      </c>
      <c r="D1300" s="217">
        <f>'StockBond Returns'!M1290</f>
        <v>9.1390637899999998</v>
      </c>
      <c r="E1300" s="41">
        <f t="shared" si="0"/>
        <v>7.2210199150497451E-2</v>
      </c>
      <c r="F1300" s="138">
        <f t="shared" ca="1" si="3"/>
        <v>58.238510961004181</v>
      </c>
      <c r="G1300" s="218">
        <f>'StockBond Returns'!C1290</f>
        <v>1977.9999999999027</v>
      </c>
      <c r="H1300" s="138">
        <f t="shared" ca="1" si="1"/>
        <v>0.35045120622687836</v>
      </c>
      <c r="I1300" s="138">
        <f t="shared" ca="1" si="4"/>
        <v>4.2600439950877442</v>
      </c>
      <c r="J1300" s="41">
        <f t="shared" ca="1" si="5"/>
        <v>8.0876132022506875E-2</v>
      </c>
      <c r="K1300" s="41">
        <f t="shared" ca="1" si="6"/>
        <v>-0.238285570320522</v>
      </c>
      <c r="L1300" s="41">
        <f t="shared" ca="1" si="7"/>
        <v>-0.10091047395177755</v>
      </c>
      <c r="M1300" s="41">
        <f t="shared" ca="1" si="10"/>
        <v>-2.294886674230634E-2</v>
      </c>
      <c r="N1300" s="219">
        <f t="shared" ca="1" si="11"/>
        <v>3.6563035692886707E-2</v>
      </c>
    </row>
    <row r="1301" spans="1:14" ht="13" x14ac:dyDescent="0.15">
      <c r="A1301" s="166">
        <f t="shared" si="8"/>
        <v>2</v>
      </c>
      <c r="B1301" s="166">
        <f t="shared" si="9"/>
        <v>1978</v>
      </c>
      <c r="C1301" s="41">
        <f ca="1">'StockBond Returns'!W1291</f>
        <v>-1.8036352276059566E-2</v>
      </c>
      <c r="D1301" s="217">
        <f>'StockBond Returns'!M1291</f>
        <v>8.8480528300000003</v>
      </c>
      <c r="E1301" s="41">
        <f t="shared" si="0"/>
        <v>7.4009608340573158E-2</v>
      </c>
      <c r="F1301" s="138">
        <f t="shared" ca="1" si="3"/>
        <v>56.843970316462553</v>
      </c>
      <c r="G1301" s="218">
        <f>'StockBond Returns'!C1291</f>
        <v>1978.0833333332359</v>
      </c>
      <c r="H1301" s="138">
        <f t="shared" ca="1" si="1"/>
        <v>0.35058333163704664</v>
      </c>
      <c r="I1301" s="138">
        <f t="shared" ca="1" si="4"/>
        <v>4.2529059962688649</v>
      </c>
      <c r="J1301" s="41">
        <f t="shared" ca="1" si="5"/>
        <v>8.4317564668016098E-2</v>
      </c>
      <c r="K1301" s="41">
        <f t="shared" ca="1" si="6"/>
        <v>-0.23700712290030035</v>
      </c>
      <c r="L1301" s="41">
        <f t="shared" ca="1" si="7"/>
        <v>-9.9172541304025752E-2</v>
      </c>
      <c r="M1301" s="41">
        <f t="shared" ca="1" si="10"/>
        <v>-2.2519003842441876E-2</v>
      </c>
      <c r="N1301" s="219">
        <f t="shared" ca="1" si="11"/>
        <v>3.6593196823208697E-2</v>
      </c>
    </row>
    <row r="1302" spans="1:14" ht="13" x14ac:dyDescent="0.15">
      <c r="A1302" s="166">
        <f t="shared" si="8"/>
        <v>3</v>
      </c>
      <c r="B1302" s="166">
        <f t="shared" si="9"/>
        <v>1978</v>
      </c>
      <c r="C1302" s="41">
        <f ca="1">'StockBond Returns'!W1292</f>
        <v>1.5175513912233684E-2</v>
      </c>
      <c r="D1302" s="217">
        <f>'StockBond Returns'!M1292</f>
        <v>8.9897205000000007</v>
      </c>
      <c r="E1302" s="41">
        <f t="shared" si="0"/>
        <v>7.311908181683735E-2</v>
      </c>
      <c r="F1302" s="138">
        <f t="shared" ca="1" si="3"/>
        <v>57.350703164962923</v>
      </c>
      <c r="G1302" s="218">
        <f>'StockBond Returns'!C1292</f>
        <v>1978.1666666665692</v>
      </c>
      <c r="H1302" s="138">
        <f t="shared" ca="1" si="1"/>
        <v>0.34945256308100636</v>
      </c>
      <c r="I1302" s="138">
        <f t="shared" ca="1" si="4"/>
        <v>4.244174534440587</v>
      </c>
      <c r="J1302" s="41">
        <f t="shared" ca="1" si="5"/>
        <v>8.7990150441624726E-2</v>
      </c>
      <c r="K1302" s="41">
        <f t="shared" ca="1" si="6"/>
        <v>-0.23543743175598408</v>
      </c>
      <c r="L1302" s="41">
        <f t="shared" ca="1" si="7"/>
        <v>-9.7081244434314762E-2</v>
      </c>
      <c r="M1302" s="41">
        <f t="shared" ca="1" si="10"/>
        <v>-2.2452777544656466E-2</v>
      </c>
      <c r="N1302" s="219">
        <f t="shared" ca="1" si="11"/>
        <v>3.6618078786573936E-2</v>
      </c>
    </row>
    <row r="1303" spans="1:14" ht="13" x14ac:dyDescent="0.15">
      <c r="A1303" s="166">
        <f t="shared" si="8"/>
        <v>4</v>
      </c>
      <c r="B1303" s="166">
        <f t="shared" si="9"/>
        <v>1978</v>
      </c>
      <c r="C1303" s="41">
        <f ca="1">'StockBond Returns'!W1293</f>
        <v>5.6306016401751299E-2</v>
      </c>
      <c r="D1303" s="217">
        <f>'StockBond Returns'!M1293</f>
        <v>9.7581387199999998</v>
      </c>
      <c r="E1303" s="41">
        <f t="shared" si="0"/>
        <v>6.8739279779371693E-2</v>
      </c>
      <c r="F1303" s="138">
        <f t="shared" ca="1" si="3"/>
        <v>60.210763953191808</v>
      </c>
      <c r="G1303" s="218">
        <f>'StockBond Returns'!C1293</f>
        <v>1978.2499999999025</v>
      </c>
      <c r="H1303" s="138">
        <f t="shared" ca="1" si="1"/>
        <v>0.34490371242567996</v>
      </c>
      <c r="I1303" s="138">
        <f t="shared" ca="1" si="4"/>
        <v>4.2333840355488785</v>
      </c>
      <c r="J1303" s="41">
        <f t="shared" ca="1" si="5"/>
        <v>9.1167918568168416E-2</v>
      </c>
      <c r="K1303" s="41">
        <f t="shared" ca="1" si="6"/>
        <v>-0.23348863347167981</v>
      </c>
      <c r="L1303" s="41">
        <f t="shared" ca="1" si="7"/>
        <v>-9.4534307175166643E-2</v>
      </c>
      <c r="M1303" s="41">
        <f t="shared" ca="1" si="10"/>
        <v>-2.2485580018385853E-2</v>
      </c>
      <c r="N1303" s="219">
        <f t="shared" ca="1" si="11"/>
        <v>3.6633043651447504E-2</v>
      </c>
    </row>
    <row r="1304" spans="1:14" ht="13" x14ac:dyDescent="0.15">
      <c r="A1304" s="166">
        <f t="shared" si="8"/>
        <v>5</v>
      </c>
      <c r="B1304" s="166">
        <f t="shared" si="9"/>
        <v>1978</v>
      </c>
      <c r="C1304" s="41">
        <f ca="1">'StockBond Returns'!W1294</f>
        <v>2.6488240138510124E-4</v>
      </c>
      <c r="D1304" s="217">
        <f>'StockBond Returns'!M1294</f>
        <v>9.6180958800000003</v>
      </c>
      <c r="E1304" s="41">
        <f t="shared" si="0"/>
        <v>6.948534161420733E-2</v>
      </c>
      <c r="F1304" s="138">
        <f t="shared" ca="1" si="3"/>
        <v>59.881717653587685</v>
      </c>
      <c r="G1304" s="218">
        <f>'StockBond Returns'!C1294</f>
        <v>1978.3333333332357</v>
      </c>
      <c r="H1304" s="138">
        <f t="shared" ca="1" si="1"/>
        <v>0.34674180063375415</v>
      </c>
      <c r="I1304" s="138">
        <f t="shared" ca="1" si="4"/>
        <v>4.2236028169341893</v>
      </c>
      <c r="J1304" s="41">
        <f t="shared" ca="1" si="5"/>
        <v>9.3305521295848903E-2</v>
      </c>
      <c r="K1304" s="41">
        <f t="shared" ca="1" si="6"/>
        <v>-0.23171351029565634</v>
      </c>
      <c r="L1304" s="41">
        <f t="shared" ca="1" si="7"/>
        <v>-9.2185338057552357E-2</v>
      </c>
      <c r="M1304" s="41">
        <f t="shared" ca="1" si="10"/>
        <v>-2.2915674464820679E-2</v>
      </c>
      <c r="N1304" s="219">
        <f t="shared" ca="1" si="11"/>
        <v>3.6636279743934581E-2</v>
      </c>
    </row>
    <row r="1305" spans="1:14" ht="13" x14ac:dyDescent="0.15">
      <c r="A1305" s="166">
        <f t="shared" si="8"/>
        <v>6</v>
      </c>
      <c r="B1305" s="166">
        <f t="shared" si="9"/>
        <v>1978</v>
      </c>
      <c r="C1305" s="41">
        <f ca="1">'StockBond Returns'!W1295</f>
        <v>-1.9389793288057237E-2</v>
      </c>
      <c r="D1305" s="217">
        <f>'StockBond Returns'!M1295</f>
        <v>9.3413970200000005</v>
      </c>
      <c r="E1305" s="41">
        <f t="shared" si="0"/>
        <v>7.1025184608843439E-2</v>
      </c>
      <c r="F1305" s="138">
        <f t="shared" ca="1" si="3"/>
        <v>58.380604977755681</v>
      </c>
      <c r="G1305" s="218">
        <f>'StockBond Returns'!C1295</f>
        <v>1978.416666666569</v>
      </c>
      <c r="H1305" s="138">
        <f t="shared" ca="1" si="1"/>
        <v>0.34554110384342179</v>
      </c>
      <c r="I1305" s="138">
        <f t="shared" ca="1" si="4"/>
        <v>4.2119443723890324</v>
      </c>
      <c r="J1305" s="41">
        <f t="shared" ca="1" si="5"/>
        <v>9.4930124808140892E-2</v>
      </c>
      <c r="K1305" s="41">
        <f t="shared" ca="1" si="6"/>
        <v>-0.22958693296150912</v>
      </c>
      <c r="L1305" s="41">
        <f t="shared" ca="1" si="7"/>
        <v>-8.9417257059334121E-2</v>
      </c>
      <c r="M1305" s="41">
        <f t="shared" ca="1" si="10"/>
        <v>-2.4208343489353856E-2</v>
      </c>
      <c r="N1305" s="219">
        <f t="shared" ca="1" si="11"/>
        <v>3.6627571524560122E-2</v>
      </c>
    </row>
    <row r="1306" spans="1:14" ht="13" x14ac:dyDescent="0.15">
      <c r="A1306" s="166">
        <f t="shared" si="8"/>
        <v>7</v>
      </c>
      <c r="B1306" s="166">
        <f t="shared" si="9"/>
        <v>1978</v>
      </c>
      <c r="C1306" s="41">
        <f ca="1">'StockBond Returns'!W1296</f>
        <v>4.218489403392451E-2</v>
      </c>
      <c r="D1306" s="217">
        <f>'StockBond Returns'!M1296</f>
        <v>9.7639856100000006</v>
      </c>
      <c r="E1306" s="41">
        <f t="shared" si="0"/>
        <v>6.8708596568179486E-2</v>
      </c>
      <c r="F1306" s="138">
        <f t="shared" ca="1" si="3"/>
        <v>60.483266893685283</v>
      </c>
      <c r="G1306" s="218">
        <f>'StockBond Returns'!C1296</f>
        <v>1978.4999999999022</v>
      </c>
      <c r="H1306" s="138">
        <f t="shared" ca="1" si="1"/>
        <v>0.34631003201031235</v>
      </c>
      <c r="I1306" s="138">
        <f t="shared" ca="1" si="4"/>
        <v>4.2035738988098377</v>
      </c>
      <c r="J1306" s="41">
        <f t="shared" ca="1" si="5"/>
        <v>9.5395942956377766E-2</v>
      </c>
      <c r="K1306" s="41">
        <f t="shared" ca="1" si="6"/>
        <v>-0.22805282832151752</v>
      </c>
      <c r="L1306" s="41">
        <f t="shared" ca="1" si="7"/>
        <v>-8.7345297291369528E-2</v>
      </c>
      <c r="M1306" s="41">
        <f t="shared" ca="1" si="10"/>
        <v>-2.4696579015409448E-2</v>
      </c>
      <c r="N1306" s="219">
        <f t="shared" ca="1" si="11"/>
        <v>3.6608476799950655E-2</v>
      </c>
    </row>
    <row r="1307" spans="1:14" ht="13" x14ac:dyDescent="0.15">
      <c r="A1307" s="166">
        <f t="shared" si="8"/>
        <v>8</v>
      </c>
      <c r="B1307" s="166">
        <f t="shared" si="9"/>
        <v>1978</v>
      </c>
      <c r="C1307" s="41">
        <f ca="1">'StockBond Returns'!W1297</f>
        <v>2.2102171914674215E-2</v>
      </c>
      <c r="D1307" s="217">
        <f>'StockBond Returns'!M1297</f>
        <v>9.96511982</v>
      </c>
      <c r="E1307" s="41">
        <f t="shared" si="0"/>
        <v>6.7675011342713587E-2</v>
      </c>
      <c r="F1307" s="138">
        <f t="shared" ca="1" si="3"/>
        <v>61.466114220657047</v>
      </c>
      <c r="G1307" s="218">
        <f>'StockBond Returns'!C1297</f>
        <v>1978.5833333332355</v>
      </c>
      <c r="H1307" s="138">
        <f t="shared" ca="1" si="1"/>
        <v>0.34664333142295783</v>
      </c>
      <c r="I1307" s="138">
        <f t="shared" ca="1" si="4"/>
        <v>4.1952325842275968</v>
      </c>
      <c r="J1307" s="41">
        <f t="shared" ca="1" si="5"/>
        <v>9.5000655055312189E-2</v>
      </c>
      <c r="K1307" s="41">
        <f t="shared" ca="1" si="6"/>
        <v>-0.22651797797161088</v>
      </c>
      <c r="L1307" s="41">
        <f t="shared" ca="1" si="7"/>
        <v>-8.5273028386505967E-2</v>
      </c>
      <c r="M1307" s="41">
        <f t="shared" ca="1" si="10"/>
        <v>-2.4204817400465317E-2</v>
      </c>
      <c r="N1307" s="219">
        <f t="shared" ca="1" si="11"/>
        <v>3.6582197424511693E-2</v>
      </c>
    </row>
    <row r="1308" spans="1:14" ht="13" x14ac:dyDescent="0.15">
      <c r="A1308" s="166">
        <f t="shared" si="8"/>
        <v>9</v>
      </c>
      <c r="B1308" s="166">
        <f t="shared" si="9"/>
        <v>1978</v>
      </c>
      <c r="C1308" s="41">
        <f ca="1">'StockBond Returns'!W1298</f>
        <v>-9.8784978050572379E-3</v>
      </c>
      <c r="D1308" s="217">
        <f>'StockBond Returns'!M1298</f>
        <v>9.8519416199999998</v>
      </c>
      <c r="E1308" s="41">
        <f t="shared" si="0"/>
        <v>6.8251417262255365E-2</v>
      </c>
      <c r="F1308" s="138">
        <f t="shared" ca="1" si="3"/>
        <v>60.515702330208526</v>
      </c>
      <c r="G1308" s="218">
        <f>'StockBond Returns'!C1298</f>
        <v>1978.6666666665687</v>
      </c>
      <c r="H1308" s="138">
        <f t="shared" ca="1" si="1"/>
        <v>0.34419020422145846</v>
      </c>
      <c r="I1308" s="138">
        <f t="shared" ca="1" si="4"/>
        <v>4.184752369797013</v>
      </c>
      <c r="J1308" s="41">
        <f t="shared" ca="1" si="5"/>
        <v>9.2605195753811209E-2</v>
      </c>
      <c r="K1308" s="41">
        <f t="shared" ca="1" si="6"/>
        <v>-0.22458088427221656</v>
      </c>
      <c r="L1308" s="41">
        <f t="shared" ca="1" si="7"/>
        <v>-8.2732616771048262E-2</v>
      </c>
      <c r="M1308" s="41">
        <f t="shared" ca="1" si="10"/>
        <v>-2.5359521637406957E-2</v>
      </c>
      <c r="N1308" s="219">
        <f t="shared" ca="1" si="11"/>
        <v>3.6553487453301364E-2</v>
      </c>
    </row>
    <row r="1309" spans="1:14" ht="13" x14ac:dyDescent="0.15">
      <c r="A1309" s="166">
        <f t="shared" si="8"/>
        <v>10</v>
      </c>
      <c r="B1309" s="166">
        <f t="shared" si="9"/>
        <v>1978</v>
      </c>
      <c r="C1309" s="41">
        <f ca="1">'StockBond Returns'!W1299</f>
        <v>-7.1810269352069717E-2</v>
      </c>
      <c r="D1309" s="217">
        <f>'StockBond Returns'!M1299</f>
        <v>8.8275906400000004</v>
      </c>
      <c r="E1309" s="41">
        <f t="shared" si="0"/>
        <v>7.4140596555800409E-2</v>
      </c>
      <c r="F1309" s="138">
        <f t="shared" ca="1" si="3"/>
        <v>55.850579632898615</v>
      </c>
      <c r="G1309" s="218">
        <f>'StockBond Returns'!C1299</f>
        <v>1978.749999999902</v>
      </c>
      <c r="H1309" s="138">
        <f t="shared" ca="1" si="1"/>
        <v>0.34506627433086162</v>
      </c>
      <c r="I1309" s="138">
        <f t="shared" ca="1" si="4"/>
        <v>4.1764965119307433</v>
      </c>
      <c r="J1309" s="41">
        <f t="shared" ca="1" si="5"/>
        <v>8.623386025511004E-2</v>
      </c>
      <c r="K1309" s="41">
        <f t="shared" ca="1" si="6"/>
        <v>-0.22304808040468083</v>
      </c>
      <c r="L1309" s="41">
        <f t="shared" ca="1" si="7"/>
        <v>-8.0686016196089172E-2</v>
      </c>
      <c r="M1309" s="41">
        <f t="shared" ca="1" si="10"/>
        <v>-2.5743499036412154E-2</v>
      </c>
      <c r="N1309" s="219">
        <f t="shared" ca="1" si="11"/>
        <v>3.6527041772979267E-2</v>
      </c>
    </row>
    <row r="1310" spans="1:14" ht="13" x14ac:dyDescent="0.15">
      <c r="A1310" s="166">
        <f t="shared" si="8"/>
        <v>11</v>
      </c>
      <c r="B1310" s="166">
        <f t="shared" si="9"/>
        <v>1978</v>
      </c>
      <c r="C1310" s="41">
        <f ca="1">'StockBond Returns'!W1300</f>
        <v>2.4357464946053319E-3</v>
      </c>
      <c r="D1310" s="217">
        <f>'StockBond Returns'!M1300</f>
        <v>8.9274761900000001</v>
      </c>
      <c r="E1310" s="41">
        <f t="shared" si="0"/>
        <v>7.3506870179062322E-2</v>
      </c>
      <c r="F1310" s="138">
        <f t="shared" ca="1" si="3"/>
        <v>55.640710718162161</v>
      </c>
      <c r="G1310" s="218">
        <f>'StockBond Returns'!C1300</f>
        <v>1978.8333333332353</v>
      </c>
      <c r="H1310" s="138">
        <f t="shared" ca="1" si="1"/>
        <v>0.34083120828589225</v>
      </c>
      <c r="I1310" s="138">
        <f t="shared" ca="1" si="4"/>
        <v>4.1650163431319198</v>
      </c>
      <c r="J1310" s="41">
        <f t="shared" ca="1" si="5"/>
        <v>8.2489982492949476E-2</v>
      </c>
      <c r="K1310" s="41">
        <f t="shared" ca="1" si="6"/>
        <v>-0.22090654278497079</v>
      </c>
      <c r="L1310" s="41">
        <f t="shared" ca="1" si="7"/>
        <v>-7.7931212592716625E-2</v>
      </c>
      <c r="M1310" s="41">
        <f t="shared" ca="1" si="10"/>
        <v>-2.6127198824494879E-2</v>
      </c>
      <c r="N1310" s="219">
        <f t="shared" ca="1" si="11"/>
        <v>3.6509787127661134E-2</v>
      </c>
    </row>
    <row r="1311" spans="1:14" ht="13" x14ac:dyDescent="0.15">
      <c r="A1311" s="166">
        <f t="shared" si="8"/>
        <v>12</v>
      </c>
      <c r="B1311" s="166">
        <f t="shared" si="9"/>
        <v>1978</v>
      </c>
      <c r="C1311" s="41">
        <f ca="1">'StockBond Returns'!W1301</f>
        <v>1.4088440978563313E-2</v>
      </c>
      <c r="D1311" s="217">
        <f>'StockBond Returns'!M1301</f>
        <v>9.0700773300000002</v>
      </c>
      <c r="E1311" s="41">
        <f t="shared" si="0"/>
        <v>7.262632161869341E-2</v>
      </c>
      <c r="F1311" s="138">
        <f t="shared" ca="1" si="3"/>
        <v>56.078968598472827</v>
      </c>
      <c r="G1311" s="218">
        <f>'StockBond Returns'!C1301</f>
        <v>1978.9166666665685</v>
      </c>
      <c r="H1311" s="138">
        <f t="shared" ca="1" si="1"/>
        <v>0.33940076745644138</v>
      </c>
      <c r="I1311" s="138">
        <f t="shared" ca="1" si="4"/>
        <v>4.1501155355757113</v>
      </c>
      <c r="J1311" s="41">
        <f t="shared" ca="1" si="5"/>
        <v>8.1796810496251648E-2</v>
      </c>
      <c r="K1311" s="41">
        <f t="shared" ca="1" si="6"/>
        <v>-0.21810924194485048</v>
      </c>
      <c r="L1311" s="41">
        <f t="shared" ca="1" si="7"/>
        <v>-7.4403927008182213E-2</v>
      </c>
      <c r="M1311" s="41">
        <f t="shared" ca="1" si="10"/>
        <v>-2.7584982727722585E-2</v>
      </c>
      <c r="N1311" s="219">
        <f t="shared" ca="1" si="11"/>
        <v>3.6503238983236028E-2</v>
      </c>
    </row>
    <row r="1312" spans="1:14" ht="13" x14ac:dyDescent="0.15">
      <c r="A1312" s="166">
        <f t="shared" si="8"/>
        <v>1</v>
      </c>
      <c r="B1312" s="166">
        <f t="shared" si="9"/>
        <v>1979</v>
      </c>
      <c r="C1312" s="41">
        <f ca="1">'StockBond Returns'!W1302</f>
        <v>3.0136711777245091E-2</v>
      </c>
      <c r="D1312" s="217">
        <f>'StockBond Returns'!M1302</f>
        <v>9.2780629599999997</v>
      </c>
      <c r="E1312" s="41">
        <f t="shared" si="0"/>
        <v>7.1390559069885867E-2</v>
      </c>
      <c r="F1312" s="138">
        <f t="shared" ca="1" si="3"/>
        <v>57.419375121327931</v>
      </c>
      <c r="G1312" s="218">
        <f>'StockBond Returns'!C1302</f>
        <v>1978.9999999999018</v>
      </c>
      <c r="H1312" s="138">
        <f t="shared" ca="1" si="1"/>
        <v>0.3416001076129247</v>
      </c>
      <c r="I1312" s="138">
        <f t="shared" ca="1" si="4"/>
        <v>4.1412644369617579</v>
      </c>
      <c r="J1312" s="41">
        <f t="shared" ca="1" si="5"/>
        <v>7.7929443060140713E-2</v>
      </c>
      <c r="K1312" s="41">
        <f t="shared" ca="1" si="6"/>
        <v>-0.21643811171150507</v>
      </c>
      <c r="L1312" s="41">
        <f t="shared" ca="1" si="7"/>
        <v>-7.2215705750739545E-2</v>
      </c>
      <c r="M1312" s="41">
        <f t="shared" ca="1" si="10"/>
        <v>-2.7882237428287326E-2</v>
      </c>
      <c r="N1312" s="219">
        <f t="shared" ca="1" si="11"/>
        <v>3.651051975504814E-2</v>
      </c>
    </row>
    <row r="1313" spans="1:14" ht="13" x14ac:dyDescent="0.15">
      <c r="A1313" s="166">
        <f t="shared" si="8"/>
        <v>2</v>
      </c>
      <c r="B1313" s="166">
        <f t="shared" si="9"/>
        <v>1979</v>
      </c>
      <c r="C1313" s="41">
        <f ca="1">'StockBond Returns'!W1303</f>
        <v>-3.158219340153056E-2</v>
      </c>
      <c r="D1313" s="217">
        <f>'StockBond Returns'!M1303</f>
        <v>8.8250037999999993</v>
      </c>
      <c r="E1313" s="41">
        <f t="shared" si="0"/>
        <v>7.4157199399732837E-2</v>
      </c>
      <c r="F1313" s="138">
        <f t="shared" ca="1" si="3"/>
        <v>55.275133684302808</v>
      </c>
      <c r="G1313" s="218">
        <f>'StockBond Returns'!C1303</f>
        <v>1979.083333333235</v>
      </c>
      <c r="H1313" s="138">
        <f t="shared" ca="1" si="1"/>
        <v>0.34158742587281105</v>
      </c>
      <c r="I1313" s="138">
        <f t="shared" ca="1" si="4"/>
        <v>4.1322685311975222</v>
      </c>
      <c r="J1313" s="41">
        <f t="shared" ca="1" si="5"/>
        <v>7.3070761256505801E-2</v>
      </c>
      <c r="K1313" s="41">
        <f t="shared" ca="1" si="6"/>
        <v>-0.21473230560179246</v>
      </c>
      <c r="L1313" s="41">
        <f t="shared" ca="1" si="7"/>
        <v>-6.9999547319179678E-2</v>
      </c>
      <c r="M1313" s="41">
        <f t="shared" ca="1" si="10"/>
        <v>-2.836589032938408E-2</v>
      </c>
      <c r="N1313" s="219">
        <f t="shared" ca="1" si="11"/>
        <v>3.6539877795669203E-2</v>
      </c>
    </row>
    <row r="1314" spans="1:14" ht="13" x14ac:dyDescent="0.15">
      <c r="A1314" s="166">
        <f t="shared" si="8"/>
        <v>3</v>
      </c>
      <c r="B1314" s="166">
        <f t="shared" si="9"/>
        <v>1979</v>
      </c>
      <c r="C1314" s="41">
        <f ca="1">'StockBond Returns'!W1304</f>
        <v>3.4297532797348616E-2</v>
      </c>
      <c r="D1314" s="217">
        <f>'StockBond Returns'!M1304</f>
        <v>9.1432788200000008</v>
      </c>
      <c r="E1314" s="41">
        <f t="shared" si="0"/>
        <v>7.2184977877553125E-2</v>
      </c>
      <c r="F1314" s="138">
        <f t="shared" ca="1" si="3"/>
        <v>56.817631362903171</v>
      </c>
      <c r="G1314" s="218">
        <f>'StockBond Returns'!C1304</f>
        <v>1979.1666666665683</v>
      </c>
      <c r="H1314" s="138">
        <f t="shared" ca="1" si="1"/>
        <v>0.3417816219155112</v>
      </c>
      <c r="I1314" s="138">
        <f t="shared" ca="1" si="4"/>
        <v>4.1245975900320264</v>
      </c>
      <c r="J1314" s="41">
        <f t="shared" ca="1" si="5"/>
        <v>6.8729004990988996E-2</v>
      </c>
      <c r="K1314" s="41">
        <f t="shared" ca="1" si="6"/>
        <v>-0.21327186197028503</v>
      </c>
      <c r="L1314" s="41">
        <f t="shared" ca="1" si="7"/>
        <v>-6.8084695947601248E-2</v>
      </c>
      <c r="M1314" s="41">
        <f t="shared" ca="1" si="10"/>
        <v>-2.8174370172154517E-2</v>
      </c>
      <c r="N1314" s="219">
        <f t="shared" ca="1" si="11"/>
        <v>3.6591860877285887E-2</v>
      </c>
    </row>
    <row r="1315" spans="1:14" ht="13" x14ac:dyDescent="0.15">
      <c r="A1315" s="166">
        <f t="shared" si="8"/>
        <v>4</v>
      </c>
      <c r="B1315" s="166">
        <f t="shared" si="9"/>
        <v>1979</v>
      </c>
      <c r="C1315" s="41">
        <f ca="1">'StockBond Returns'!W1305</f>
        <v>-6.2076878983022207E-3</v>
      </c>
      <c r="D1315" s="217">
        <f>'StockBond Returns'!M1305</f>
        <v>9.1026498399999998</v>
      </c>
      <c r="E1315" s="41">
        <f t="shared" si="0"/>
        <v>7.2429060085650837E-2</v>
      </c>
      <c r="F1315" s="138">
        <f t="shared" ca="1" si="3"/>
        <v>56.125265292004201</v>
      </c>
      <c r="G1315" s="218">
        <f>'StockBond Returns'!C1305</f>
        <v>1979.2499999999015</v>
      </c>
      <c r="H1315" s="138">
        <f t="shared" ca="1" si="1"/>
        <v>0.33875835101313884</v>
      </c>
      <c r="I1315" s="138">
        <f t="shared" ca="1" si="4"/>
        <v>4.1184522286194847</v>
      </c>
      <c r="J1315" s="41">
        <f t="shared" ca="1" si="5"/>
        <v>6.3423642247143031E-2</v>
      </c>
      <c r="K1315" s="41">
        <f t="shared" ca="1" si="6"/>
        <v>-0.21209794311115349</v>
      </c>
      <c r="L1315" s="41">
        <f t="shared" ca="1" si="7"/>
        <v>-6.6522580231739958E-2</v>
      </c>
      <c r="M1315" s="41">
        <f t="shared" ca="1" si="10"/>
        <v>-2.7148920571410495E-2</v>
      </c>
      <c r="N1315" s="219">
        <f t="shared" ca="1" si="11"/>
        <v>3.6669754297807076E-2</v>
      </c>
    </row>
    <row r="1316" spans="1:14" ht="13" x14ac:dyDescent="0.15">
      <c r="A1316" s="166">
        <f t="shared" si="8"/>
        <v>5</v>
      </c>
      <c r="B1316" s="166">
        <f t="shared" si="9"/>
        <v>1979</v>
      </c>
      <c r="C1316" s="41">
        <f ca="1">'StockBond Returns'!W1306</f>
        <v>-1.5420146770057165E-2</v>
      </c>
      <c r="D1316" s="217">
        <f>'StockBond Returns'!M1306</f>
        <v>8.7370650399999992</v>
      </c>
      <c r="E1316" s="41">
        <f t="shared" si="0"/>
        <v>7.4727455411045002E-2</v>
      </c>
      <c r="F1316" s="138">
        <f t="shared" ca="1" si="3"/>
        <v>54.926270816172163</v>
      </c>
      <c r="G1316" s="218">
        <f>'StockBond Returns'!C1306</f>
        <v>1979.3333333332348</v>
      </c>
      <c r="H1316" s="138">
        <f t="shared" ca="1" si="1"/>
        <v>0.34204170444254062</v>
      </c>
      <c r="I1316" s="138">
        <f t="shared" ca="1" si="4"/>
        <v>4.1137521324282718</v>
      </c>
      <c r="J1316" s="41">
        <f t="shared" ca="1" si="5"/>
        <v>5.8560238284591781E-2</v>
      </c>
      <c r="K1316" s="41">
        <f t="shared" ca="1" si="6"/>
        <v>-0.2111977392735328</v>
      </c>
      <c r="L1316" s="41">
        <f t="shared" ca="1" si="7"/>
        <v>-6.5296999970543723E-2</v>
      </c>
      <c r="M1316" s="41">
        <f t="shared" ca="1" si="10"/>
        <v>-2.6008762960731069E-2</v>
      </c>
      <c r="N1316" s="219">
        <f t="shared" ca="1" si="11"/>
        <v>3.6771858538654861E-2</v>
      </c>
    </row>
    <row r="1317" spans="1:14" ht="13" x14ac:dyDescent="0.15">
      <c r="A1317" s="166">
        <f t="shared" si="8"/>
        <v>6</v>
      </c>
      <c r="B1317" s="166">
        <f t="shared" si="9"/>
        <v>1979</v>
      </c>
      <c r="C1317" s="41">
        <f ca="1">'StockBond Returns'!W1307</f>
        <v>2.5478140869567383E-2</v>
      </c>
      <c r="D1317" s="217">
        <f>'StockBond Returns'!M1307</f>
        <v>8.8791849799999998</v>
      </c>
      <c r="E1317" s="41">
        <f t="shared" si="0"/>
        <v>7.3811474659693371E-2</v>
      </c>
      <c r="F1317" s="138">
        <f t="shared" ca="1" si="3"/>
        <v>55.974933790295012</v>
      </c>
      <c r="G1317" s="218">
        <f>'StockBond Returns'!C1307</f>
        <v>1979.4166666665681</v>
      </c>
      <c r="H1317" s="138">
        <f t="shared" ca="1" si="1"/>
        <v>0.34429936725336452</v>
      </c>
      <c r="I1317" s="138">
        <f t="shared" ca="1" si="4"/>
        <v>4.112510395838215</v>
      </c>
      <c r="J1317" s="41">
        <f t="shared" ca="1" si="5"/>
        <v>5.3005236813662648E-2</v>
      </c>
      <c r="K1317" s="41">
        <f t="shared" ca="1" si="6"/>
        <v>-0.21095956732132215</v>
      </c>
      <c r="L1317" s="41">
        <f t="shared" ca="1" si="7"/>
        <v>-6.4868782056139884E-2</v>
      </c>
      <c r="M1317" s="41">
        <f t="shared" ca="1" si="10"/>
        <v>-2.3607618657702778E-2</v>
      </c>
      <c r="N1317" s="219">
        <f t="shared" ca="1" si="11"/>
        <v>3.689488568759082E-2</v>
      </c>
    </row>
    <row r="1318" spans="1:14" ht="13" x14ac:dyDescent="0.15">
      <c r="A1318" s="166">
        <f t="shared" si="8"/>
        <v>7</v>
      </c>
      <c r="B1318" s="166">
        <f t="shared" si="9"/>
        <v>1979</v>
      </c>
      <c r="C1318" s="41">
        <f ca="1">'StockBond Returns'!W1308</f>
        <v>1.0832655270788117E-3</v>
      </c>
      <c r="D1318" s="217">
        <f>'StockBond Returns'!M1308</f>
        <v>8.9229072299999999</v>
      </c>
      <c r="E1318" s="41">
        <f t="shared" si="0"/>
        <v>7.3535548405001178E-2</v>
      </c>
      <c r="F1318" s="138">
        <f t="shared" ca="1" si="3"/>
        <v>55.690897171561645</v>
      </c>
      <c r="G1318" s="218">
        <f>'StockBond Returns'!C1308</f>
        <v>1979.4999999999013</v>
      </c>
      <c r="H1318" s="138">
        <f t="shared" ca="1" si="1"/>
        <v>0.34127172205644291</v>
      </c>
      <c r="I1318" s="138">
        <f t="shared" ca="1" si="4"/>
        <v>4.1074720858843454</v>
      </c>
      <c r="J1318" s="41">
        <f t="shared" ca="1" si="5"/>
        <v>4.9359800562489342E-2</v>
      </c>
      <c r="K1318" s="41">
        <f t="shared" ca="1" si="6"/>
        <v>-0.20999171405711314</v>
      </c>
      <c r="L1318" s="41">
        <f t="shared" ca="1" si="7"/>
        <v>-6.3588397914000505E-2</v>
      </c>
      <c r="M1318" s="41">
        <f t="shared" ca="1" si="10"/>
        <v>-2.286193016678062E-2</v>
      </c>
      <c r="N1318" s="219">
        <f t="shared" ca="1" si="11"/>
        <v>3.703665946094202E-2</v>
      </c>
    </row>
    <row r="1319" spans="1:14" ht="13" x14ac:dyDescent="0.15">
      <c r="A1319" s="166">
        <f t="shared" si="8"/>
        <v>8</v>
      </c>
      <c r="B1319" s="166">
        <f t="shared" si="9"/>
        <v>1979</v>
      </c>
      <c r="C1319" s="41">
        <f ca="1">'StockBond Returns'!W1309</f>
        <v>3.5501673835452094E-2</v>
      </c>
      <c r="D1319" s="217">
        <f>'StockBond Returns'!M1309</f>
        <v>9.2903330099999994</v>
      </c>
      <c r="E1319" s="41">
        <f t="shared" si="0"/>
        <v>7.1319384026579696E-2</v>
      </c>
      <c r="F1319" s="138">
        <f t="shared" ca="1" si="3"/>
        <v>57.314629799127978</v>
      </c>
      <c r="G1319" s="218">
        <f>'StockBond Returns'!C1309</f>
        <v>1979.5833333332346</v>
      </c>
      <c r="H1319" s="138">
        <f t="shared" ca="1" si="1"/>
        <v>0.34063700774877143</v>
      </c>
      <c r="I1319" s="138">
        <f t="shared" ca="1" si="4"/>
        <v>4.1014657622101591</v>
      </c>
      <c r="J1319" s="41">
        <f t="shared" ca="1" si="5"/>
        <v>4.6127566868151115E-2</v>
      </c>
      <c r="K1319" s="41">
        <f t="shared" ca="1" si="6"/>
        <v>-0.20883479949393879</v>
      </c>
      <c r="L1319" s="41">
        <f t="shared" ca="1" si="7"/>
        <v>-6.209336484565986E-2</v>
      </c>
      <c r="M1319" s="41">
        <f t="shared" ca="1" si="10"/>
        <v>-2.2350804189012918E-2</v>
      </c>
      <c r="N1319" s="219">
        <f t="shared" ca="1" si="11"/>
        <v>3.7189435108137874E-2</v>
      </c>
    </row>
    <row r="1320" spans="1:14" ht="13" x14ac:dyDescent="0.15">
      <c r="A1320" s="166">
        <f t="shared" si="8"/>
        <v>9</v>
      </c>
      <c r="B1320" s="166">
        <f t="shared" si="9"/>
        <v>1979</v>
      </c>
      <c r="C1320" s="41">
        <f ca="1">'StockBond Returns'!W1310</f>
        <v>5.0200658858172553E-3</v>
      </c>
      <c r="D1320" s="217">
        <f>'StockBond Returns'!M1310</f>
        <v>9.1094025399999996</v>
      </c>
      <c r="E1320" s="41">
        <f t="shared" si="0"/>
        <v>7.2388341777022844E-2</v>
      </c>
      <c r="F1320" s="138">
        <f t="shared" ca="1" si="3"/>
        <v>57.260005988970015</v>
      </c>
      <c r="G1320" s="218">
        <f>'StockBond Returns'!C1310</f>
        <v>1979.6666666665678</v>
      </c>
      <c r="H1320" s="138">
        <f t="shared" ca="1" si="1"/>
        <v>0.34541307364032803</v>
      </c>
      <c r="I1320" s="138">
        <f t="shared" ca="1" si="4"/>
        <v>4.1026886316290287</v>
      </c>
      <c r="J1320" s="41">
        <f t="shared" ca="1" si="5"/>
        <v>4.2468976082522758E-2</v>
      </c>
      <c r="K1320" s="41">
        <f t="shared" ca="1" si="6"/>
        <v>-0.20907061844483699</v>
      </c>
      <c r="L1320" s="41">
        <f t="shared" ca="1" si="7"/>
        <v>-6.2254454078187083E-2</v>
      </c>
      <c r="M1320" s="41">
        <f t="shared" ca="1" si="10"/>
        <v>-1.9610177835197695E-2</v>
      </c>
      <c r="N1320" s="219">
        <f t="shared" ca="1" si="11"/>
        <v>3.733513703044649E-2</v>
      </c>
    </row>
    <row r="1321" spans="1:14" ht="13" x14ac:dyDescent="0.15">
      <c r="A1321" s="166">
        <f t="shared" si="8"/>
        <v>10</v>
      </c>
      <c r="B1321" s="166">
        <f t="shared" si="9"/>
        <v>1979</v>
      </c>
      <c r="C1321" s="41">
        <f ca="1">'StockBond Returns'!W1311</f>
        <v>-7.4362440807816149E-2</v>
      </c>
      <c r="D1321" s="217">
        <f>'StockBond Returns'!M1311</f>
        <v>8.45918934</v>
      </c>
      <c r="E1321" s="41">
        <f t="shared" si="0"/>
        <v>7.6607318668906882E-2</v>
      </c>
      <c r="F1321" s="138">
        <f t="shared" ca="1" si="3"/>
        <v>52.682284868562526</v>
      </c>
      <c r="G1321" s="218">
        <f>'StockBond Returns'!C1311</f>
        <v>1979.7499999999011</v>
      </c>
      <c r="H1321" s="138">
        <f t="shared" ca="1" si="1"/>
        <v>0.33632071542767505</v>
      </c>
      <c r="I1321" s="138">
        <f t="shared" ca="1" si="4"/>
        <v>4.0939430727258426</v>
      </c>
      <c r="J1321" s="41">
        <f t="shared" ca="1" si="5"/>
        <v>4.357389423741842E-2</v>
      </c>
      <c r="K1321" s="41">
        <f t="shared" ca="1" si="6"/>
        <v>-0.20738102008653692</v>
      </c>
      <c r="L1321" s="41">
        <f t="shared" ca="1" si="7"/>
        <v>-6.0136438438670892E-2</v>
      </c>
      <c r="M1321" s="41">
        <f t="shared" ca="1" si="10"/>
        <v>-1.9766193738956939E-2</v>
      </c>
      <c r="N1321" s="219">
        <f t="shared" ca="1" si="11"/>
        <v>3.74546238261875E-2</v>
      </c>
    </row>
    <row r="1322" spans="1:14" ht="13" x14ac:dyDescent="0.15">
      <c r="A1322" s="166">
        <f t="shared" si="8"/>
        <v>11</v>
      </c>
      <c r="B1322" s="166">
        <f t="shared" si="9"/>
        <v>1979</v>
      </c>
      <c r="C1322" s="41">
        <f ca="1">'StockBond Returns'!W1312</f>
        <v>3.5396837188554707E-2</v>
      </c>
      <c r="D1322" s="217">
        <f>'StockBond Returns'!M1312</f>
        <v>8.7208692499999998</v>
      </c>
      <c r="E1322" s="41">
        <f t="shared" si="0"/>
        <v>7.4833734249025702E-2</v>
      </c>
      <c r="F1322" s="138">
        <f t="shared" ca="1" si="3"/>
        <v>54.198845723741286</v>
      </c>
      <c r="G1322" s="218">
        <f>'StockBond Returns'!C1312</f>
        <v>1979.8333333332343</v>
      </c>
      <c r="H1322" s="138">
        <f t="shared" ca="1" si="1"/>
        <v>0.33799183479119987</v>
      </c>
      <c r="I1322" s="138">
        <f t="shared" ca="1" si="4"/>
        <v>4.0911036992311498</v>
      </c>
      <c r="J1322" s="41">
        <f t="shared" ca="1" si="5"/>
        <v>4.2584058648506451E-2</v>
      </c>
      <c r="K1322" s="41">
        <f t="shared" ca="1" si="6"/>
        <v>-0.2068309139322051</v>
      </c>
      <c r="L1322" s="41">
        <f t="shared" ca="1" si="7"/>
        <v>-5.9368100391221645E-2</v>
      </c>
      <c r="M1322" s="41">
        <f t="shared" ca="1" si="10"/>
        <v>-1.7746063355225772E-2</v>
      </c>
      <c r="N1322" s="219">
        <f t="shared" ca="1" si="11"/>
        <v>3.7554496459402169E-2</v>
      </c>
    </row>
    <row r="1323" spans="1:14" ht="13" x14ac:dyDescent="0.15">
      <c r="A1323" s="166">
        <f t="shared" si="8"/>
        <v>12</v>
      </c>
      <c r="B1323" s="166">
        <f t="shared" si="9"/>
        <v>1979</v>
      </c>
      <c r="C1323" s="41">
        <f ca="1">'StockBond Returns'!W1313</f>
        <v>1.8949337621198322E-2</v>
      </c>
      <c r="D1323" s="217">
        <f>'StockBond Returns'!M1313</f>
        <v>8.7565618099999991</v>
      </c>
      <c r="E1323" s="41">
        <f t="shared" si="0"/>
        <v>7.4600036618139298E-2</v>
      </c>
      <c r="F1323" s="138">
        <f t="shared" ca="1" si="3"/>
        <v>54.881481393857833</v>
      </c>
      <c r="G1323" s="218">
        <f>'StockBond Returns'!C1313</f>
        <v>1979.9166666665676</v>
      </c>
      <c r="H1323" s="138">
        <f t="shared" ca="1" si="1"/>
        <v>0.34118004346996039</v>
      </c>
      <c r="I1323" s="138">
        <f t="shared" ca="1" si="4"/>
        <v>4.0928829752446685</v>
      </c>
      <c r="J1323" s="41">
        <f t="shared" ca="1" si="5"/>
        <v>3.7205779977656173E-2</v>
      </c>
      <c r="K1323" s="41">
        <f t="shared" ca="1" si="6"/>
        <v>-0.20717572387132155</v>
      </c>
      <c r="L1323" s="41">
        <f t="shared" ca="1" si="7"/>
        <v>-5.967274868542638E-2</v>
      </c>
      <c r="M1323" s="41">
        <f t="shared" ca="1" si="10"/>
        <v>-1.3790594464282435E-2</v>
      </c>
      <c r="N1323" s="219">
        <f t="shared" ca="1" si="11"/>
        <v>3.7659047853600226E-2</v>
      </c>
    </row>
    <row r="1324" spans="1:14" ht="13" x14ac:dyDescent="0.15">
      <c r="A1324" s="166">
        <f t="shared" si="8"/>
        <v>1</v>
      </c>
      <c r="B1324" s="166">
        <f t="shared" si="9"/>
        <v>1980</v>
      </c>
      <c r="C1324" s="41">
        <f ca="1">'StockBond Returns'!W1314</f>
        <v>3.7428382066892314E-2</v>
      </c>
      <c r="D1324" s="217">
        <f>'StockBond Returns'!M1314</f>
        <v>9.1111149299999994</v>
      </c>
      <c r="E1324" s="41">
        <f t="shared" si="0"/>
        <v>7.2378025778564087E-2</v>
      </c>
      <c r="F1324" s="138">
        <f t="shared" ca="1" si="3"/>
        <v>56.581656587373637</v>
      </c>
      <c r="G1324" s="218">
        <f>'StockBond Returns'!C1314</f>
        <v>1979.9999999999009</v>
      </c>
      <c r="H1324" s="138">
        <f t="shared" ca="1" si="1"/>
        <v>0.34127238325623249</v>
      </c>
      <c r="I1324" s="138">
        <f t="shared" ca="1" si="4"/>
        <v>4.092555250887977</v>
      </c>
      <c r="J1324" s="41">
        <f t="shared" ca="1" si="5"/>
        <v>3.397609600373741E-2</v>
      </c>
      <c r="K1324" s="41">
        <f t="shared" ca="1" si="6"/>
        <v>-0.20711223594997774</v>
      </c>
      <c r="L1324" s="41">
        <f t="shared" ca="1" si="7"/>
        <v>-5.9503554208754084E-2</v>
      </c>
      <c r="M1324" s="41">
        <f t="shared" ca="1" si="10"/>
        <v>-1.1761911564748151E-2</v>
      </c>
      <c r="N1324" s="219">
        <f t="shared" ca="1" si="11"/>
        <v>3.7758555637366222E-2</v>
      </c>
    </row>
    <row r="1325" spans="1:14" ht="13" x14ac:dyDescent="0.15">
      <c r="A1325" s="166">
        <f t="shared" si="8"/>
        <v>2</v>
      </c>
      <c r="B1325" s="166">
        <f t="shared" si="9"/>
        <v>1980</v>
      </c>
      <c r="C1325" s="41">
        <f ca="1">'StockBond Returns'!W1315</f>
        <v>-3.0503389190081599E-2</v>
      </c>
      <c r="D1325" s="217">
        <f>'StockBond Returns'!M1315</f>
        <v>8.9256873599999995</v>
      </c>
      <c r="E1325" s="41">
        <f t="shared" si="0"/>
        <v>7.3518094722959254E-2</v>
      </c>
      <c r="F1325" s="138">
        <f t="shared" ca="1" si="3"/>
        <v>54.524861876539497</v>
      </c>
      <c r="G1325" s="218">
        <f>'StockBond Returns'!C1315</f>
        <v>1980.0833333332341</v>
      </c>
      <c r="H1325" s="138">
        <f t="shared" ca="1" si="1"/>
        <v>0.33404699668297505</v>
      </c>
      <c r="I1325" s="138">
        <f t="shared" ca="1" si="4"/>
        <v>4.0850148216981408</v>
      </c>
      <c r="J1325" s="41">
        <f t="shared" ca="1" si="5"/>
        <v>3.4267016277847562E-2</v>
      </c>
      <c r="K1325" s="41">
        <f t="shared" ca="1" si="6"/>
        <v>-0.20564866377184265</v>
      </c>
      <c r="L1325" s="41">
        <f t="shared" ca="1" si="7"/>
        <v>-5.7677705512518274E-2</v>
      </c>
      <c r="M1325" s="41">
        <f t="shared" ca="1" si="10"/>
        <v>-1.1435294957873321E-2</v>
      </c>
      <c r="N1325" s="219">
        <f t="shared" ca="1" si="11"/>
        <v>3.7841190005784307E-2</v>
      </c>
    </row>
    <row r="1326" spans="1:14" ht="13" x14ac:dyDescent="0.15">
      <c r="A1326" s="166">
        <f t="shared" si="8"/>
        <v>3</v>
      </c>
      <c r="B1326" s="166">
        <f t="shared" si="9"/>
        <v>1980</v>
      </c>
      <c r="C1326" s="41">
        <f ca="1">'StockBond Returns'!W1316</f>
        <v>-9.3468484426151882E-2</v>
      </c>
      <c r="D1326" s="217">
        <f>'StockBond Returns'!M1316</f>
        <v>7.8797010099999998</v>
      </c>
      <c r="E1326" s="41">
        <f t="shared" si="0"/>
        <v>8.0954184285096376E-2</v>
      </c>
      <c r="F1326" s="138">
        <f t="shared" ca="1" si="3"/>
        <v>49.125681543218178</v>
      </c>
      <c r="G1326" s="218">
        <f>'StockBond Returns'!C1316</f>
        <v>1980.1666666665674</v>
      </c>
      <c r="H1326" s="138">
        <f t="shared" ca="1" si="1"/>
        <v>0.33141078973172017</v>
      </c>
      <c r="I1326" s="138">
        <f t="shared" ca="1" si="4"/>
        <v>4.0746439895143496</v>
      </c>
      <c r="J1326" s="41">
        <f t="shared" ca="1" si="5"/>
        <v>3.4829887979018093E-2</v>
      </c>
      <c r="K1326" s="41">
        <f t="shared" ca="1" si="6"/>
        <v>-0.20362687133446844</v>
      </c>
      <c r="L1326" s="41">
        <f t="shared" ca="1" si="7"/>
        <v>-5.5189864402301114E-2</v>
      </c>
      <c r="M1326" s="41">
        <f t="shared" ca="1" si="10"/>
        <v>-1.2111145251696875E-2</v>
      </c>
      <c r="N1326" s="219">
        <f t="shared" ca="1" si="11"/>
        <v>3.7910728727440599E-2</v>
      </c>
    </row>
    <row r="1327" spans="1:14" ht="13" x14ac:dyDescent="0.15">
      <c r="A1327" s="166">
        <f t="shared" si="8"/>
        <v>4</v>
      </c>
      <c r="B1327" s="166">
        <f t="shared" si="9"/>
        <v>1980</v>
      </c>
      <c r="C1327" s="41">
        <f ca="1">'StockBond Returns'!W1317</f>
        <v>5.0917598701452169E-2</v>
      </c>
      <c r="D1327" s="217">
        <f>'StockBond Returns'!M1317</f>
        <v>8.0945763599999996</v>
      </c>
      <c r="E1327" s="41">
        <f t="shared" si="0"/>
        <v>7.9269755174685888E-2</v>
      </c>
      <c r="F1327" s="138">
        <f t="shared" ca="1" si="3"/>
        <v>51.278757850642478</v>
      </c>
      <c r="G1327" s="218">
        <f>'StockBond Returns'!C1317</f>
        <v>1980.2499999999006</v>
      </c>
      <c r="H1327" s="138">
        <f t="shared" ca="1" si="1"/>
        <v>0.3387378817068693</v>
      </c>
      <c r="I1327" s="138">
        <f t="shared" ca="1" si="4"/>
        <v>4.0746235202080801</v>
      </c>
      <c r="J1327" s="41">
        <f t="shared" ca="1" si="5"/>
        <v>3.3820264303302539E-2</v>
      </c>
      <c r="K1327" s="41">
        <f t="shared" ca="1" si="6"/>
        <v>-0.20362287066903406</v>
      </c>
      <c r="L1327" s="41">
        <f t="shared" ca="1" si="7"/>
        <v>-5.5091447020854556E-2</v>
      </c>
      <c r="M1327" s="41">
        <f t="shared" ca="1" si="10"/>
        <v>-1.0642033943439988E-2</v>
      </c>
      <c r="N1327" s="219">
        <f t="shared" ca="1" si="11"/>
        <v>3.7962744850486105E-2</v>
      </c>
    </row>
    <row r="1328" spans="1:14" ht="13" x14ac:dyDescent="0.15">
      <c r="A1328" s="166">
        <f t="shared" si="8"/>
        <v>5</v>
      </c>
      <c r="B1328" s="166">
        <f t="shared" si="9"/>
        <v>1980</v>
      </c>
      <c r="C1328" s="41">
        <f ca="1">'StockBond Returns'!W1318</f>
        <v>3.7313740059227919E-2</v>
      </c>
      <c r="D1328" s="217">
        <f>'StockBond Returns'!M1318</f>
        <v>8.3344851500000008</v>
      </c>
      <c r="E1328" s="41">
        <f t="shared" si="0"/>
        <v>7.7491708066094511E-2</v>
      </c>
      <c r="F1328" s="138">
        <f t="shared" ca="1" si="3"/>
        <v>52.840782632668343</v>
      </c>
      <c r="G1328" s="218">
        <f>'StockBond Returns'!C1318</f>
        <v>1980.3333333332339</v>
      </c>
      <c r="H1328" s="138">
        <f t="shared" ca="1" si="1"/>
        <v>0.34122687514622435</v>
      </c>
      <c r="I1328" s="138">
        <f t="shared" ca="1" si="4"/>
        <v>4.0738086909117639</v>
      </c>
      <c r="J1328" s="41">
        <f t="shared" ca="1" si="5"/>
        <v>3.2027836260704934E-2</v>
      </c>
      <c r="K1328" s="41">
        <f t="shared" ca="1" si="6"/>
        <v>-0.2034635820364229</v>
      </c>
      <c r="L1328" s="41">
        <f t="shared" ca="1" si="7"/>
        <v>-5.481428393486143E-2</v>
      </c>
      <c r="M1328" s="41">
        <f t="shared" ca="1" si="10"/>
        <v>-9.7097346244169325E-3</v>
      </c>
      <c r="N1328" s="219">
        <f t="shared" ca="1" si="11"/>
        <v>3.8005750454116499E-2</v>
      </c>
    </row>
    <row r="1329" spans="1:14" ht="13" x14ac:dyDescent="0.15">
      <c r="A1329" s="166">
        <f t="shared" si="8"/>
        <v>6</v>
      </c>
      <c r="B1329" s="166">
        <f t="shared" si="9"/>
        <v>1980</v>
      </c>
      <c r="C1329" s="41">
        <f ca="1">'StockBond Returns'!W1319</f>
        <v>2.9433967232586396E-2</v>
      </c>
      <c r="D1329" s="217">
        <f>'StockBond Returns'!M1319</f>
        <v>8.4853384500000004</v>
      </c>
      <c r="E1329" s="41">
        <f t="shared" si="0"/>
        <v>7.6425168742090654E-2</v>
      </c>
      <c r="F1329" s="138">
        <f t="shared" ca="1" si="3"/>
        <v>54.044825961414361</v>
      </c>
      <c r="G1329" s="218">
        <f>'StockBond Returns'!C1319</f>
        <v>1980.4166666665672</v>
      </c>
      <c r="H1329" s="138">
        <f t="shared" ca="1" si="1"/>
        <v>0.34419874531150119</v>
      </c>
      <c r="I1329" s="138">
        <f t="shared" ca="1" si="4"/>
        <v>4.0737080689698999</v>
      </c>
      <c r="J1329" s="41">
        <f t="shared" ca="1" si="5"/>
        <v>3.1254867252219709E-2</v>
      </c>
      <c r="K1329" s="41">
        <f t="shared" ca="1" si="6"/>
        <v>-0.20344390732243156</v>
      </c>
      <c r="L1329" s="41">
        <f t="shared" ca="1" si="7"/>
        <v>-5.4704427376178422E-2</v>
      </c>
      <c r="M1329" s="41">
        <f t="shared" ca="1" si="10"/>
        <v>-9.4351924088951211E-3</v>
      </c>
      <c r="N1329" s="219">
        <f t="shared" ca="1" si="11"/>
        <v>3.8037858857049855E-2</v>
      </c>
    </row>
    <row r="1330" spans="1:14" ht="13" x14ac:dyDescent="0.15">
      <c r="A1330" s="166">
        <f t="shared" si="8"/>
        <v>7</v>
      </c>
      <c r="B1330" s="166">
        <f t="shared" si="9"/>
        <v>1980</v>
      </c>
      <c r="C1330" s="41">
        <f ca="1">'StockBond Returns'!W1320</f>
        <v>4.1208787441380422E-2</v>
      </c>
      <c r="D1330" s="217">
        <f>'StockBond Returns'!M1320</f>
        <v>9.0194900600000008</v>
      </c>
      <c r="E1330" s="41">
        <f t="shared" si="0"/>
        <v>7.2935506516872861E-2</v>
      </c>
      <c r="F1330" s="138">
        <f t="shared" ca="1" si="3"/>
        <v>55.913564948520055</v>
      </c>
      <c r="G1330" s="218">
        <f>'StockBond Returns'!C1320</f>
        <v>1980.4999999999004</v>
      </c>
      <c r="H1330" s="138">
        <f t="shared" ca="1" si="1"/>
        <v>0.33984034839036487</v>
      </c>
      <c r="I1330" s="138">
        <f t="shared" ca="1" si="4"/>
        <v>4.0722766953038221</v>
      </c>
      <c r="J1330" s="41">
        <f t="shared" ca="1" si="5"/>
        <v>3.1390282565660232E-2</v>
      </c>
      <c r="K1330" s="41">
        <f t="shared" ca="1" si="6"/>
        <v>-0.20316392403545913</v>
      </c>
      <c r="L1330" s="41">
        <f t="shared" ca="1" si="7"/>
        <v>-5.4286183287313938E-2</v>
      </c>
      <c r="M1330" s="41">
        <f t="shared" ca="1" si="10"/>
        <v>-8.5686256277858197E-3</v>
      </c>
      <c r="N1330" s="219">
        <f t="shared" ca="1" si="11"/>
        <v>3.8060688221673675E-2</v>
      </c>
    </row>
    <row r="1331" spans="1:14" ht="13" x14ac:dyDescent="0.15">
      <c r="A1331" s="166">
        <f t="shared" si="8"/>
        <v>8</v>
      </c>
      <c r="B1331" s="166">
        <f t="shared" si="9"/>
        <v>1980</v>
      </c>
      <c r="C1331" s="41">
        <f ca="1">'StockBond Returns'!W1321</f>
        <v>-5.8469989825490057E-3</v>
      </c>
      <c r="D1331" s="217">
        <f>'StockBond Returns'!M1321</f>
        <v>9.0886338500000008</v>
      </c>
      <c r="E1331" s="41">
        <f t="shared" si="0"/>
        <v>7.2513768653470395E-2</v>
      </c>
      <c r="F1331" s="138">
        <f t="shared" ca="1" si="3"/>
        <v>55.248785088936266</v>
      </c>
      <c r="G1331" s="218">
        <f>'StockBond Returns'!C1321</f>
        <v>1980.5833333332337</v>
      </c>
      <c r="H1331" s="138">
        <f t="shared" ca="1" si="1"/>
        <v>0.33385813502703576</v>
      </c>
      <c r="I1331" s="138">
        <f t="shared" ca="1" si="4"/>
        <v>4.0654978225820857</v>
      </c>
      <c r="J1331" s="41">
        <f t="shared" ca="1" si="5"/>
        <v>3.2804932483268878E-2</v>
      </c>
      <c r="K1331" s="41">
        <f t="shared" ca="1" si="6"/>
        <v>-0.2018352674785554</v>
      </c>
      <c r="L1331" s="41">
        <f t="shared" ca="1" si="7"/>
        <v>-5.2623032217211652E-2</v>
      </c>
      <c r="M1331" s="41">
        <f t="shared" ca="1" si="10"/>
        <v>-8.7695330677809435E-3</v>
      </c>
      <c r="N1331" s="219">
        <f t="shared" ca="1" si="11"/>
        <v>3.8076465167166874E-2</v>
      </c>
    </row>
    <row r="1332" spans="1:14" ht="13" x14ac:dyDescent="0.15">
      <c r="A1332" s="166">
        <f t="shared" si="8"/>
        <v>9</v>
      </c>
      <c r="B1332" s="166">
        <f t="shared" si="9"/>
        <v>1980</v>
      </c>
      <c r="C1332" s="41">
        <f ca="1">'StockBond Returns'!W1322</f>
        <v>1.4588358029776158E-2</v>
      </c>
      <c r="D1332" s="217">
        <f>'StockBond Returns'!M1322</f>
        <v>9.1204363199999996</v>
      </c>
      <c r="E1332" s="41">
        <f t="shared" si="0"/>
        <v>7.2321938606551228E-2</v>
      </c>
      <c r="F1332" s="138">
        <f t="shared" ca="1" si="3"/>
        <v>55.716045569491861</v>
      </c>
      <c r="G1332" s="218">
        <f>'StockBond Returns'!C1322</f>
        <v>1980.6666666665669</v>
      </c>
      <c r="H1332" s="138">
        <f t="shared" ca="1" si="1"/>
        <v>0.33579103558971674</v>
      </c>
      <c r="I1332" s="138">
        <f t="shared" ca="1" si="4"/>
        <v>4.0558757845314748</v>
      </c>
      <c r="J1332" s="41">
        <f t="shared" ca="1" si="5"/>
        <v>3.5949003851641681E-2</v>
      </c>
      <c r="K1332" s="41">
        <f t="shared" ca="1" si="6"/>
        <v>-0.19994172540898136</v>
      </c>
      <c r="L1332" s="41">
        <f t="shared" ca="1" si="7"/>
        <v>-5.0282493450434229E-2</v>
      </c>
      <c r="M1332" s="41">
        <f t="shared" ca="1" si="10"/>
        <v>-1.1410285132695153E-2</v>
      </c>
      <c r="N1332" s="219">
        <f t="shared" ca="1" si="11"/>
        <v>3.8086139278186847E-2</v>
      </c>
    </row>
    <row r="1333" spans="1:14" ht="13" x14ac:dyDescent="0.15">
      <c r="A1333" s="166">
        <f t="shared" si="8"/>
        <v>10</v>
      </c>
      <c r="B1333" s="166">
        <f t="shared" si="9"/>
        <v>1980</v>
      </c>
      <c r="C1333" s="41">
        <f ca="1">'StockBond Returns'!W1323</f>
        <v>-1.8659461223550576E-3</v>
      </c>
      <c r="D1333" s="217">
        <f>'StockBond Returns'!M1323</f>
        <v>9.1616282499999997</v>
      </c>
      <c r="E1333" s="41">
        <f t="shared" si="0"/>
        <v>7.2075451694408155E-2</v>
      </c>
      <c r="F1333" s="138">
        <f t="shared" ca="1" si="3"/>
        <v>55.276917962699578</v>
      </c>
      <c r="G1333" s="218">
        <f>'StockBond Returns'!C1323</f>
        <v>1980.7499999999002</v>
      </c>
      <c r="H1333" s="138">
        <f t="shared" ca="1" si="1"/>
        <v>0.33200906920302631</v>
      </c>
      <c r="I1333" s="138">
        <f t="shared" ca="1" si="4"/>
        <v>4.0515641383068264</v>
      </c>
      <c r="J1333" s="41">
        <f t="shared" ca="1" si="5"/>
        <v>3.874128315812686E-2</v>
      </c>
      <c r="K1333" s="41">
        <f t="shared" ca="1" si="6"/>
        <v>-0.19909030898772218</v>
      </c>
      <c r="L1333" s="41">
        <f t="shared" ca="1" si="7"/>
        <v>-4.9167442050267685E-2</v>
      </c>
      <c r="M1333" s="41">
        <f t="shared" ca="1" si="10"/>
        <v>-1.0351617906303567E-2</v>
      </c>
      <c r="N1333" s="219">
        <f t="shared" ca="1" si="11"/>
        <v>3.8089995743475769E-2</v>
      </c>
    </row>
    <row r="1334" spans="1:14" ht="13" x14ac:dyDescent="0.15">
      <c r="A1334" s="166">
        <f t="shared" si="8"/>
        <v>11</v>
      </c>
      <c r="B1334" s="166">
        <f t="shared" si="9"/>
        <v>1980</v>
      </c>
      <c r="C1334" s="41">
        <f ca="1">'StockBond Returns'!W1324</f>
        <v>6.640491756282893E-2</v>
      </c>
      <c r="D1334" s="217">
        <f>'StockBond Returns'!M1324</f>
        <v>9.7614689099999996</v>
      </c>
      <c r="E1334" s="41">
        <f t="shared" si="0"/>
        <v>6.8721799158503905E-2</v>
      </c>
      <c r="F1334" s="138">
        <f t="shared" ca="1" si="3"/>
        <v>58.593521039066339</v>
      </c>
      <c r="G1334" s="218">
        <f>'StockBond Returns'!C1324</f>
        <v>1980.8333333332334</v>
      </c>
      <c r="H1334" s="138">
        <f t="shared" ca="1" si="1"/>
        <v>0.33555434873635748</v>
      </c>
      <c r="I1334" s="138">
        <f t="shared" ca="1" si="4"/>
        <v>4.0491266522519833</v>
      </c>
      <c r="J1334" s="41">
        <f t="shared" ca="1" si="5"/>
        <v>3.9785772700337008E-2</v>
      </c>
      <c r="K1334" s="41">
        <f t="shared" ca="1" si="6"/>
        <v>-0.19860817879751314</v>
      </c>
      <c r="L1334" s="41">
        <f t="shared" ca="1" si="7"/>
        <v>-4.8486519192494582E-2</v>
      </c>
      <c r="M1334" s="41">
        <f t="shared" ca="1" si="10"/>
        <v>-1.026056782355711E-2</v>
      </c>
      <c r="N1334" s="219">
        <f t="shared" ca="1" si="11"/>
        <v>3.809251343776042E-2</v>
      </c>
    </row>
    <row r="1335" spans="1:14" ht="13" x14ac:dyDescent="0.15">
      <c r="A1335" s="166">
        <f t="shared" si="8"/>
        <v>12</v>
      </c>
      <c r="B1335" s="166">
        <f t="shared" si="9"/>
        <v>1980</v>
      </c>
      <c r="C1335" s="41">
        <f ca="1">'StockBond Returns'!W1325</f>
        <v>-2.888244060103104E-2</v>
      </c>
      <c r="D1335" s="217">
        <f>'StockBond Returns'!M1325</f>
        <v>9.5488622299999992</v>
      </c>
      <c r="E1335" s="41">
        <f t="shared" si="0"/>
        <v>6.986225928876974E-2</v>
      </c>
      <c r="F1335" s="138">
        <f t="shared" ca="1" si="3"/>
        <v>56.57533442785968</v>
      </c>
      <c r="G1335" s="218">
        <f>'StockBond Returns'!C1325</f>
        <v>1980.9166666665667</v>
      </c>
      <c r="H1335" s="138">
        <f t="shared" ca="1" si="1"/>
        <v>0.32937339026233287</v>
      </c>
      <c r="I1335" s="138">
        <f t="shared" ca="1" si="4"/>
        <v>4.0373199990443567</v>
      </c>
      <c r="J1335" s="41">
        <f t="shared" ca="1" si="5"/>
        <v>4.4640572001580114E-2</v>
      </c>
      <c r="K1335" s="41">
        <f t="shared" ca="1" si="6"/>
        <v>-0.19626460550666525</v>
      </c>
      <c r="L1335" s="41">
        <f t="shared" ca="1" si="7"/>
        <v>-4.5588375973922846E-2</v>
      </c>
      <c r="M1335" s="41">
        <f t="shared" ca="1" si="10"/>
        <v>-1.3575510596412821E-2</v>
      </c>
      <c r="N1335" s="219">
        <f t="shared" ca="1" si="11"/>
        <v>3.808971758494327E-2</v>
      </c>
    </row>
    <row r="1336" spans="1:14" ht="13" x14ac:dyDescent="0.15">
      <c r="A1336" s="166">
        <f t="shared" si="8"/>
        <v>1</v>
      </c>
      <c r="B1336" s="166">
        <f t="shared" si="9"/>
        <v>1981</v>
      </c>
      <c r="C1336" s="41">
        <f ca="1">'StockBond Returns'!W1326</f>
        <v>-4.8002719173990634E-2</v>
      </c>
      <c r="D1336" s="217">
        <f>'StockBond Returns'!M1326</f>
        <v>8.8354212699999994</v>
      </c>
      <c r="E1336" s="41">
        <f t="shared" si="0"/>
        <v>7.4090397302017955E-2</v>
      </c>
      <c r="F1336" s="138">
        <f t="shared" ca="1" si="3"/>
        <v>53.546001965238339</v>
      </c>
      <c r="G1336" s="218">
        <f>'StockBond Returns'!C1326</f>
        <v>1980.9999999999</v>
      </c>
      <c r="H1336" s="138">
        <f t="shared" ca="1" si="1"/>
        <v>0.33060371329492855</v>
      </c>
      <c r="I1336" s="138">
        <f t="shared" ca="1" si="4"/>
        <v>4.0266513290830526</v>
      </c>
      <c r="J1336" s="41">
        <f t="shared" ca="1" si="5"/>
        <v>4.9357881990972796E-2</v>
      </c>
      <c r="K1336" s="41">
        <f t="shared" ca="1" si="6"/>
        <v>-0.19413509714865684</v>
      </c>
      <c r="L1336" s="41">
        <f t="shared" ca="1" si="7"/>
        <v>-4.2930262742626679E-2</v>
      </c>
      <c r="M1336" s="41">
        <f t="shared" ca="1" si="10"/>
        <v>-1.6103367643143018E-2</v>
      </c>
      <c r="N1336" s="219">
        <f t="shared" ca="1" si="11"/>
        <v>3.8081443909938659E-2</v>
      </c>
    </row>
    <row r="1337" spans="1:14" ht="13" x14ac:dyDescent="0.15">
      <c r="A1337" s="166">
        <f t="shared" si="8"/>
        <v>2</v>
      </c>
      <c r="B1337" s="166">
        <f t="shared" si="9"/>
        <v>1981</v>
      </c>
      <c r="C1337" s="41">
        <f ca="1">'StockBond Returns'!W1327</f>
        <v>-3.8330577842644394E-3</v>
      </c>
      <c r="D1337" s="217">
        <f>'StockBond Returns'!M1327</f>
        <v>9.0781543100000004</v>
      </c>
      <c r="E1337" s="41">
        <f t="shared" si="0"/>
        <v>7.2577274843106304E-2</v>
      </c>
      <c r="F1337" s="138">
        <f t="shared" ca="1" si="3"/>
        <v>53.011420555431066</v>
      </c>
      <c r="G1337" s="218">
        <f>'StockBond Returns'!C1327</f>
        <v>1981.0833333332332</v>
      </c>
      <c r="H1337" s="138">
        <f t="shared" ca="1" si="1"/>
        <v>0.32061870328958464</v>
      </c>
      <c r="I1337" s="138">
        <f t="shared" ca="1" si="4"/>
        <v>4.0132230356896628</v>
      </c>
      <c r="J1337" s="41">
        <f t="shared" ca="1" si="5"/>
        <v>5.5300135325891286E-2</v>
      </c>
      <c r="K1337" s="41">
        <f t="shared" ca="1" si="6"/>
        <v>-0.19143866332111015</v>
      </c>
      <c r="L1337" s="41">
        <f t="shared" ca="1" si="7"/>
        <v>-3.9583978450162483E-2</v>
      </c>
      <c r="M1337" s="41">
        <f t="shared" ca="1" si="10"/>
        <v>-1.75744248532822E-2</v>
      </c>
      <c r="N1337" s="219">
        <f t="shared" ca="1" si="11"/>
        <v>3.8069644266600054E-2</v>
      </c>
    </row>
    <row r="1338" spans="1:14" ht="13" x14ac:dyDescent="0.15">
      <c r="A1338" s="166">
        <f t="shared" si="8"/>
        <v>3</v>
      </c>
      <c r="B1338" s="166">
        <f t="shared" si="9"/>
        <v>1981</v>
      </c>
      <c r="C1338" s="41">
        <f ca="1">'StockBond Returns'!W1328</f>
        <v>3.0927432398769061E-2</v>
      </c>
      <c r="D1338" s="217">
        <f>'StockBond Returns'!M1328</f>
        <v>9.2719908100000001</v>
      </c>
      <c r="E1338" s="41">
        <f t="shared" si="0"/>
        <v>7.1425851550752345E-2</v>
      </c>
      <c r="F1338" s="138">
        <f t="shared" ca="1" si="3"/>
        <v>54.320393064460532</v>
      </c>
      <c r="G1338" s="218">
        <f>'StockBond Returns'!C1328</f>
        <v>1981.1666666665665</v>
      </c>
      <c r="H1338" s="138">
        <f t="shared" ca="1" si="1"/>
        <v>0.32332336093338959</v>
      </c>
      <c r="I1338" s="138">
        <f t="shared" ca="1" si="4"/>
        <v>4.005135606891332</v>
      </c>
      <c r="J1338" s="41">
        <f t="shared" ca="1" si="5"/>
        <v>5.9512619743242068E-2</v>
      </c>
      <c r="K1338" s="41">
        <f t="shared" ca="1" si="6"/>
        <v>-0.18980596398673</v>
      </c>
      <c r="L1338" s="41">
        <f t="shared" ca="1" si="7"/>
        <v>-3.7485382945416812E-2</v>
      </c>
      <c r="M1338" s="41">
        <f t="shared" ca="1" si="10"/>
        <v>-1.7058762140174655E-2</v>
      </c>
      <c r="N1338" s="219">
        <f t="shared" ca="1" si="11"/>
        <v>3.8056455469406864E-2</v>
      </c>
    </row>
    <row r="1339" spans="1:14" ht="13" x14ac:dyDescent="0.15">
      <c r="A1339" s="166">
        <f t="shared" si="8"/>
        <v>4</v>
      </c>
      <c r="B1339" s="166">
        <f t="shared" si="9"/>
        <v>1981</v>
      </c>
      <c r="C1339" s="41">
        <f ca="1">'StockBond Returns'!W1329</f>
        <v>-3.1524521552082373E-2</v>
      </c>
      <c r="D1339" s="217">
        <f>'StockBond Returns'!M1329</f>
        <v>8.9780757999999992</v>
      </c>
      <c r="E1339" s="41">
        <f t="shared" si="0"/>
        <v>7.3191220606535767E-2</v>
      </c>
      <c r="F1339" s="138">
        <f t="shared" ca="1" si="3"/>
        <v>52.294837915909007</v>
      </c>
      <c r="G1339" s="218">
        <f>'StockBond Returns'!C1329</f>
        <v>1981.2499999998997</v>
      </c>
      <c r="H1339" s="138">
        <f t="shared" ca="1" si="1"/>
        <v>0.31896025154052726</v>
      </c>
      <c r="I1339" s="138">
        <f t="shared" ca="1" si="4"/>
        <v>3.9853579767249903</v>
      </c>
      <c r="J1339" s="41">
        <f t="shared" ca="1" si="5"/>
        <v>6.7200487868278369E-2</v>
      </c>
      <c r="K1339" s="41">
        <f t="shared" ca="1" si="6"/>
        <v>-0.18578531688279931</v>
      </c>
      <c r="L1339" s="41">
        <f t="shared" ca="1" si="7"/>
        <v>-3.2536429632009201E-2</v>
      </c>
      <c r="M1339" s="41">
        <f t="shared" ca="1" si="10"/>
        <v>-2.190767884207645E-2</v>
      </c>
      <c r="N1339" s="219">
        <f t="shared" ca="1" si="11"/>
        <v>3.8045309861166693E-2</v>
      </c>
    </row>
    <row r="1340" spans="1:14" ht="13" x14ac:dyDescent="0.15">
      <c r="A1340" s="166">
        <f t="shared" si="8"/>
        <v>5</v>
      </c>
      <c r="B1340" s="166">
        <f t="shared" si="9"/>
        <v>1981</v>
      </c>
      <c r="C1340" s="41">
        <f ca="1">'StockBond Returns'!W1330</f>
        <v>3.7553834332967281E-3</v>
      </c>
      <c r="D1340" s="217">
        <f>'StockBond Returns'!M1330</f>
        <v>8.8660242700000005</v>
      </c>
      <c r="E1340" s="41">
        <f t="shared" si="0"/>
        <v>7.3895063308348011E-2</v>
      </c>
      <c r="F1340" s="138">
        <f t="shared" ca="1" si="3"/>
        <v>52.171067014280304</v>
      </c>
      <c r="G1340" s="218">
        <f>'StockBond Returns'!C1330</f>
        <v>1981.333333333233</v>
      </c>
      <c r="H1340" s="138">
        <f t="shared" ca="1" si="1"/>
        <v>0.32126535832369246</v>
      </c>
      <c r="I1340" s="138">
        <f t="shared" ca="1" si="4"/>
        <v>3.965396459902458</v>
      </c>
      <c r="J1340" s="41">
        <f t="shared" ca="1" si="5"/>
        <v>7.6149005892467869E-2</v>
      </c>
      <c r="K1340" s="41">
        <f t="shared" ca="1" si="6"/>
        <v>-0.18168661949943699</v>
      </c>
      <c r="L1340" s="41">
        <f t="shared" ca="1" si="7"/>
        <v>-2.7469293839390896E-2</v>
      </c>
      <c r="M1340" s="41">
        <f t="shared" ca="1" si="10"/>
        <v>-2.6612008377114527E-2</v>
      </c>
      <c r="N1340" s="219">
        <f t="shared" ca="1" si="11"/>
        <v>3.8030324816519447E-2</v>
      </c>
    </row>
    <row r="1341" spans="1:14" ht="13" x14ac:dyDescent="0.15">
      <c r="A1341" s="166">
        <f t="shared" si="8"/>
        <v>6</v>
      </c>
      <c r="B1341" s="166">
        <f t="shared" si="9"/>
        <v>1981</v>
      </c>
      <c r="C1341" s="41">
        <f ca="1">'StockBond Returns'!W1331</f>
        <v>-2.1143232956771955E-2</v>
      </c>
      <c r="D1341" s="217">
        <f>'StockBond Returns'!M1331</f>
        <v>8.6931244099999994</v>
      </c>
      <c r="E1341" s="41">
        <f t="shared" si="0"/>
        <v>7.5016719699172008E-2</v>
      </c>
      <c r="F1341" s="138">
        <f t="shared" ca="1" si="3"/>
        <v>50.753529220782298</v>
      </c>
      <c r="G1341" s="218">
        <f>'StockBond Returns'!C1331</f>
        <v>1981.4166666665662</v>
      </c>
      <c r="H1341" s="138">
        <f t="shared" ca="1" si="1"/>
        <v>0.31728027294159677</v>
      </c>
      <c r="I1341" s="138">
        <f t="shared" ca="1" si="4"/>
        <v>3.9384779875325528</v>
      </c>
      <c r="J1341" s="41">
        <f t="shared" ca="1" si="5"/>
        <v>8.6391532024964857E-2</v>
      </c>
      <c r="K1341" s="41">
        <f t="shared" ca="1" si="6"/>
        <v>-0.17609366044452845</v>
      </c>
      <c r="L1341" s="41">
        <f t="shared" ca="1" si="7"/>
        <v>-2.0601920560610387E-2</v>
      </c>
      <c r="M1341" s="41">
        <f t="shared" ca="1" si="10"/>
        <v>-3.3195820404367415E-2</v>
      </c>
      <c r="N1341" s="219">
        <f t="shared" ca="1" si="11"/>
        <v>3.8009632470085486E-2</v>
      </c>
    </row>
    <row r="1342" spans="1:14" ht="13" x14ac:dyDescent="0.15">
      <c r="A1342" s="166">
        <f t="shared" si="8"/>
        <v>7</v>
      </c>
      <c r="B1342" s="166">
        <f t="shared" si="9"/>
        <v>1981</v>
      </c>
      <c r="C1342" s="41">
        <f ca="1">'StockBond Returns'!W1332</f>
        <v>-1.7504395895968999E-2</v>
      </c>
      <c r="D1342" s="217">
        <f>'StockBond Returns'!M1332</f>
        <v>8.5643781899999993</v>
      </c>
      <c r="E1342" s="41">
        <f t="shared" si="0"/>
        <v>7.5881354595458389E-2</v>
      </c>
      <c r="F1342" s="138">
        <f t="shared" ca="1" si="3"/>
        <v>49.553392878750053</v>
      </c>
      <c r="G1342" s="218">
        <f>'StockBond Returns'!C1332</f>
        <v>1981.4999999998995</v>
      </c>
      <c r="H1342" s="138">
        <f t="shared" ca="1" si="1"/>
        <v>0.31334821470337459</v>
      </c>
      <c r="I1342" s="138">
        <f t="shared" ca="1" si="4"/>
        <v>3.9119858538455623</v>
      </c>
      <c r="J1342" s="41">
        <f t="shared" ca="1" si="5"/>
        <v>9.6337552899839141E-2</v>
      </c>
      <c r="K1342" s="41">
        <f t="shared" ca="1" si="6"/>
        <v>-0.17051413186018904</v>
      </c>
      <c r="L1342" s="41">
        <f t="shared" ca="1" si="7"/>
        <v>-1.3721291428695381E-2</v>
      </c>
      <c r="M1342" s="41">
        <f t="shared" ca="1" si="10"/>
        <v>-3.9361480923707393E-2</v>
      </c>
      <c r="N1342" s="219">
        <f t="shared" ca="1" si="11"/>
        <v>3.7976304953374139E-2</v>
      </c>
    </row>
    <row r="1343" spans="1:14" ht="13" x14ac:dyDescent="0.15">
      <c r="A1343" s="166">
        <f t="shared" si="8"/>
        <v>8</v>
      </c>
      <c r="B1343" s="166">
        <f t="shared" si="9"/>
        <v>1981</v>
      </c>
      <c r="C1343" s="41">
        <f ca="1">'StockBond Returns'!W1333</f>
        <v>-5.3381717805271345E-2</v>
      </c>
      <c r="D1343" s="217">
        <f>'StockBond Returns'!M1333</f>
        <v>7.9584276100000002</v>
      </c>
      <c r="E1343" s="41">
        <f t="shared" si="0"/>
        <v>8.0326480870635195E-2</v>
      </c>
      <c r="F1343" s="138">
        <f t="shared" ca="1" si="3"/>
        <v>46.61152649507158</v>
      </c>
      <c r="G1343" s="218">
        <f>'StockBond Returns'!C1333</f>
        <v>1981.5833333332328</v>
      </c>
      <c r="H1343" s="138">
        <f t="shared" ca="1" si="1"/>
        <v>0.31201165761312272</v>
      </c>
      <c r="I1343" s="138">
        <f t="shared" ca="1" si="4"/>
        <v>3.8901393764316494</v>
      </c>
      <c r="J1343" s="41">
        <f t="shared" ca="1" si="5"/>
        <v>0.10618212541304817</v>
      </c>
      <c r="K1343" s="41">
        <f t="shared" ca="1" si="6"/>
        <v>-0.16585585550298088</v>
      </c>
      <c r="L1343" s="41">
        <f t="shared" ca="1" si="7"/>
        <v>-7.9039115460177722E-3</v>
      </c>
      <c r="M1343" s="41">
        <f t="shared" ca="1" si="10"/>
        <v>-4.3133326791222393E-2</v>
      </c>
      <c r="N1343" s="219">
        <f t="shared" ca="1" si="11"/>
        <v>3.793035039358323E-2</v>
      </c>
    </row>
    <row r="1344" spans="1:14" ht="13" x14ac:dyDescent="0.15">
      <c r="A1344" s="166">
        <f t="shared" si="8"/>
        <v>9</v>
      </c>
      <c r="B1344" s="166">
        <f t="shared" si="9"/>
        <v>1981</v>
      </c>
      <c r="C1344" s="41">
        <f ca="1">'StockBond Returns'!W1334</f>
        <v>-4.8081970143285017E-2</v>
      </c>
      <c r="D1344" s="217">
        <f>'StockBond Returns'!M1334</f>
        <v>7.4453045099999997</v>
      </c>
      <c r="E1344" s="41">
        <f t="shared" si="0"/>
        <v>8.4656420443037061E-2</v>
      </c>
      <c r="F1344" s="138">
        <f t="shared" ca="1" si="3"/>
        <v>44.073342947395204</v>
      </c>
      <c r="G1344" s="218">
        <f>'StockBond Returns'!C1334</f>
        <v>1981.666666666566</v>
      </c>
      <c r="H1344" s="138">
        <f t="shared" ca="1" si="1"/>
        <v>0.31092428757373752</v>
      </c>
      <c r="I1344" s="138">
        <f t="shared" ca="1" si="4"/>
        <v>3.8652726284156711</v>
      </c>
      <c r="J1344" s="41">
        <f t="shared" ca="1" si="5"/>
        <v>0.11467021545319289</v>
      </c>
      <c r="K1344" s="41">
        <f t="shared" ca="1" si="6"/>
        <v>-0.16048949347777142</v>
      </c>
      <c r="L1344" s="41">
        <f t="shared" ca="1" si="7"/>
        <v>-1.2215604017832282E-3</v>
      </c>
      <c r="M1344" s="41">
        <f t="shared" ca="1" si="10"/>
        <v>-4.6994327795426227E-2</v>
      </c>
      <c r="N1344" s="219">
        <f t="shared" ca="1" si="11"/>
        <v>3.7872262798418106E-2</v>
      </c>
    </row>
    <row r="1345" spans="1:14" ht="13" x14ac:dyDescent="0.15">
      <c r="A1345" s="166">
        <f t="shared" si="8"/>
        <v>10</v>
      </c>
      <c r="B1345" s="166">
        <f t="shared" si="9"/>
        <v>1981</v>
      </c>
      <c r="C1345" s="41">
        <f ca="1">'StockBond Returns'!W1335</f>
        <v>5.290704123048276E-2</v>
      </c>
      <c r="D1345" s="217">
        <f>'StockBond Returns'!M1335</f>
        <v>7.9300784699999998</v>
      </c>
      <c r="E1345" s="41">
        <f t="shared" si="0"/>
        <v>8.0551078484473057E-2</v>
      </c>
      <c r="F1345" s="138">
        <f t="shared" ca="1" si="3"/>
        <v>46.077758748202292</v>
      </c>
      <c r="G1345" s="218">
        <f>'StockBond Returns'!C1335</f>
        <v>1981.7499999998993</v>
      </c>
      <c r="H1345" s="138">
        <f t="shared" ca="1" si="1"/>
        <v>0.30930109677625484</v>
      </c>
      <c r="I1345" s="138">
        <f t="shared" ca="1" si="4"/>
        <v>3.8425646559888991</v>
      </c>
      <c r="J1345" s="41">
        <f t="shared" ca="1" si="5"/>
        <v>0.12426630710961684</v>
      </c>
      <c r="K1345" s="41">
        <f t="shared" ca="1" si="6"/>
        <v>-0.15552833260195364</v>
      </c>
      <c r="L1345" s="41">
        <f t="shared" ca="1" si="7"/>
        <v>5.0086662245276692E-3</v>
      </c>
      <c r="M1345" s="41">
        <f t="shared" ca="1" si="10"/>
        <v>-5.1584888004579277E-2</v>
      </c>
      <c r="N1345" s="219">
        <f t="shared" ca="1" si="11"/>
        <v>3.7801316329183814E-2</v>
      </c>
    </row>
    <row r="1346" spans="1:14" ht="13" x14ac:dyDescent="0.15">
      <c r="A1346" s="166">
        <f t="shared" si="8"/>
        <v>11</v>
      </c>
      <c r="B1346" s="166">
        <f t="shared" si="9"/>
        <v>1981</v>
      </c>
      <c r="C1346" s="41">
        <f ca="1">'StockBond Returns'!W1336</f>
        <v>4.3978613648701988E-2</v>
      </c>
      <c r="D1346" s="217">
        <f>'StockBond Returns'!M1336</f>
        <v>8.0300129099999999</v>
      </c>
      <c r="E1346" s="41">
        <f t="shared" si="0"/>
        <v>7.9766400515662444E-2</v>
      </c>
      <c r="F1346" s="138">
        <f t="shared" ca="1" si="3"/>
        <v>47.781290967775078</v>
      </c>
      <c r="G1346" s="218">
        <f>'StockBond Returns'!C1336</f>
        <v>1981.8333333332325</v>
      </c>
      <c r="H1346" s="138">
        <f t="shared" ca="1" si="1"/>
        <v>0.31761179937424594</v>
      </c>
      <c r="I1346" s="138">
        <f t="shared" ca="1" si="4"/>
        <v>3.8246221066267876</v>
      </c>
      <c r="J1346" s="41">
        <f t="shared" ca="1" si="5"/>
        <v>0.13281490049850175</v>
      </c>
      <c r="K1346" s="41">
        <f t="shared" ca="1" si="6"/>
        <v>-0.1515666406609536</v>
      </c>
      <c r="L1346" s="41">
        <f t="shared" ca="1" si="7"/>
        <v>1.007840252044967E-2</v>
      </c>
      <c r="M1346" s="41">
        <f t="shared" ca="1" si="10"/>
        <v>-5.5445177418773528E-2</v>
      </c>
      <c r="N1346" s="219">
        <f t="shared" ca="1" si="11"/>
        <v>3.771601716663462E-2</v>
      </c>
    </row>
    <row r="1347" spans="1:14" ht="13" x14ac:dyDescent="0.15">
      <c r="A1347" s="166">
        <f t="shared" si="8"/>
        <v>12</v>
      </c>
      <c r="B1347" s="166">
        <f t="shared" si="9"/>
        <v>1981</v>
      </c>
      <c r="C1347" s="41">
        <f ca="1">'StockBond Returns'!W1337</f>
        <v>-3.1087419381410221E-2</v>
      </c>
      <c r="D1347" s="217">
        <f>'StockBond Returns'!M1337</f>
        <v>7.7534773000000001</v>
      </c>
      <c r="E1347" s="41">
        <f t="shared" si="0"/>
        <v>8.1987194668126526E-2</v>
      </c>
      <c r="F1347" s="138">
        <f t="shared" ca="1" si="3"/>
        <v>45.988155868708049</v>
      </c>
      <c r="G1347" s="218">
        <f>'StockBond Returns'!C1337</f>
        <v>1981.9166666665658</v>
      </c>
      <c r="H1347" s="138">
        <f t="shared" ca="1" si="1"/>
        <v>0.31420332396965933</v>
      </c>
      <c r="I1347" s="138">
        <f t="shared" ca="1" si="4"/>
        <v>3.8094520403341141</v>
      </c>
      <c r="J1347" s="41">
        <f t="shared" ca="1" si="5"/>
        <v>0.14103744495102544</v>
      </c>
      <c r="K1347" s="41">
        <f t="shared" ca="1" si="6"/>
        <v>-0.14818799455389819</v>
      </c>
      <c r="L1347" s="41">
        <f t="shared" ca="1" si="7"/>
        <v>1.4480408704919734E-2</v>
      </c>
      <c r="M1347" s="41">
        <f t="shared" ca="1" si="10"/>
        <v>-5.6440400752028386E-2</v>
      </c>
      <c r="N1347" s="219">
        <f t="shared" ca="1" si="11"/>
        <v>3.7616005735924822E-2</v>
      </c>
    </row>
    <row r="1348" spans="1:14" ht="13" x14ac:dyDescent="0.15">
      <c r="A1348" s="166">
        <f t="shared" si="8"/>
        <v>1</v>
      </c>
      <c r="B1348" s="166">
        <f t="shared" si="9"/>
        <v>1982</v>
      </c>
      <c r="C1348" s="41">
        <f ca="1">'StockBond Returns'!W1338</f>
        <v>-1.3760240810028369E-2</v>
      </c>
      <c r="D1348" s="217">
        <f>'StockBond Returns'!M1338</f>
        <v>7.4188948999999997</v>
      </c>
      <c r="E1348" s="41">
        <f t="shared" si="0"/>
        <v>8.489548231098408E-2</v>
      </c>
      <c r="F1348" s="138">
        <f t="shared" ca="1" si="3"/>
        <v>45.045467958976985</v>
      </c>
      <c r="G1348" s="218">
        <f>'StockBond Returns'!C1338</f>
        <v>1981.999999999899</v>
      </c>
      <c r="H1348" s="138">
        <f t="shared" ca="1" si="1"/>
        <v>0.31867972735844424</v>
      </c>
      <c r="I1348" s="138">
        <f t="shared" ca="1" si="4"/>
        <v>3.7975280543976302</v>
      </c>
      <c r="J1348" s="41">
        <f t="shared" ca="1" si="5"/>
        <v>0.14971679809434035</v>
      </c>
      <c r="K1348" s="41">
        <f t="shared" ca="1" si="6"/>
        <v>-0.14551336141676963</v>
      </c>
      <c r="L1348" s="41">
        <f t="shared" ca="1" si="7"/>
        <v>1.8071839922716215E-2</v>
      </c>
      <c r="M1348" s="41">
        <f t="shared" ca="1" si="10"/>
        <v>-5.6901692240037605E-2</v>
      </c>
      <c r="N1348" s="219">
        <f t="shared" ca="1" si="11"/>
        <v>3.7515388713400745E-2</v>
      </c>
    </row>
    <row r="1349" spans="1:14" ht="13" x14ac:dyDescent="0.15">
      <c r="A1349" s="166">
        <f t="shared" si="8"/>
        <v>2</v>
      </c>
      <c r="B1349" s="166">
        <f t="shared" si="9"/>
        <v>1982</v>
      </c>
      <c r="C1349" s="41">
        <f ca="1">'StockBond Returns'!W1339</f>
        <v>-4.4684859218325636E-2</v>
      </c>
      <c r="D1349" s="217">
        <f>'StockBond Returns'!M1339</f>
        <v>7.1071826700000003</v>
      </c>
      <c r="E1349" s="41">
        <f t="shared" si="0"/>
        <v>8.7851364699058729E-2</v>
      </c>
      <c r="F1349" s="138">
        <f t="shared" ca="1" si="3"/>
        <v>42.728177996200806</v>
      </c>
      <c r="G1349" s="218">
        <f>'StockBond Returns'!C1339</f>
        <v>1982.0833333332323</v>
      </c>
      <c r="H1349" s="138">
        <f t="shared" ca="1" si="1"/>
        <v>0.31281072900587775</v>
      </c>
      <c r="I1349" s="138">
        <f t="shared" ca="1" si="4"/>
        <v>3.7897200801139226</v>
      </c>
      <c r="J1349" s="41">
        <f t="shared" ca="1" si="5"/>
        <v>0.15720343127429715</v>
      </c>
      <c r="K1349" s="41">
        <f t="shared" ca="1" si="6"/>
        <v>-0.14375285943805116</v>
      </c>
      <c r="L1349" s="41">
        <f t="shared" ca="1" si="7"/>
        <v>2.0599136452361666E-2</v>
      </c>
      <c r="M1349" s="41">
        <f t="shared" ca="1" si="10"/>
        <v>-5.5691635772077586E-2</v>
      </c>
      <c r="N1349" s="219">
        <f t="shared" ca="1" si="11"/>
        <v>3.7415736289223858E-2</v>
      </c>
    </row>
    <row r="1350" spans="1:14" ht="13" x14ac:dyDescent="0.15">
      <c r="A1350" s="166">
        <f t="shared" si="8"/>
        <v>3</v>
      </c>
      <c r="B1350" s="166">
        <f t="shared" si="9"/>
        <v>1982</v>
      </c>
      <c r="C1350" s="41">
        <f ca="1">'StockBond Returns'!W1340</f>
        <v>-9.097242917649755E-3</v>
      </c>
      <c r="D1350" s="217">
        <f>'StockBond Returns'!M1340</f>
        <v>7.0234425800000002</v>
      </c>
      <c r="E1350" s="41">
        <f t="shared" si="0"/>
        <v>8.8690159854627873E-2</v>
      </c>
      <c r="F1350" s="138">
        <f t="shared" ca="1" si="3"/>
        <v>42.029504367723924</v>
      </c>
      <c r="G1350" s="218">
        <f>'StockBond Returns'!C1340</f>
        <v>1982.1666666665656</v>
      </c>
      <c r="H1350" s="138">
        <f t="shared" ca="1" si="1"/>
        <v>0.31063362174868459</v>
      </c>
      <c r="I1350" s="138">
        <f t="shared" ca="1" si="4"/>
        <v>3.7770303409292181</v>
      </c>
      <c r="J1350" s="41">
        <f t="shared" ca="1" si="5"/>
        <v>0.16662583229362227</v>
      </c>
      <c r="K1350" s="41">
        <f t="shared" ca="1" si="6"/>
        <v>-0.14087611450602422</v>
      </c>
      <c r="L1350" s="41">
        <f t="shared" ca="1" si="7"/>
        <v>2.4480317693164499E-2</v>
      </c>
      <c r="M1350" s="41">
        <f t="shared" ca="1" si="10"/>
        <v>-5.6953194186391776E-2</v>
      </c>
      <c r="N1350" s="219">
        <f t="shared" ca="1" si="11"/>
        <v>3.732654918176373E-2</v>
      </c>
    </row>
    <row r="1351" spans="1:14" ht="13" x14ac:dyDescent="0.15">
      <c r="A1351" s="166">
        <f t="shared" si="8"/>
        <v>4</v>
      </c>
      <c r="B1351" s="166">
        <f t="shared" si="9"/>
        <v>1982</v>
      </c>
      <c r="C1351" s="41">
        <f ca="1">'StockBond Returns'!W1341</f>
        <v>4.1835672793796151E-2</v>
      </c>
      <c r="D1351" s="217">
        <f>'StockBond Returns'!M1341</f>
        <v>7.2678109800000001</v>
      </c>
      <c r="E1351" s="41">
        <f t="shared" si="0"/>
        <v>8.6296505767132645E-2</v>
      </c>
      <c r="F1351" s="138">
        <f t="shared" ca="1" si="3"/>
        <v>43.46420777183053</v>
      </c>
      <c r="G1351" s="218">
        <f>'StockBond Returns'!C1341</f>
        <v>1982.2499999998988</v>
      </c>
      <c r="H1351" s="138">
        <f t="shared" ca="1" si="1"/>
        <v>0.3125674380538021</v>
      </c>
      <c r="I1351" s="138">
        <f t="shared" ca="1" si="4"/>
        <v>3.7706375274424926</v>
      </c>
      <c r="J1351" s="41">
        <f t="shared" ca="1" si="5"/>
        <v>0.17359830907686113</v>
      </c>
      <c r="K1351" s="41">
        <f t="shared" ca="1" si="6"/>
        <v>-0.13941953886808989</v>
      </c>
      <c r="L1351" s="41">
        <f t="shared" ca="1" si="7"/>
        <v>2.6693427187613361E-2</v>
      </c>
      <c r="M1351" s="41">
        <f t="shared" ca="1" si="10"/>
        <v>-5.387733060279476E-2</v>
      </c>
      <c r="N1351" s="219">
        <f t="shared" ca="1" si="11"/>
        <v>3.7234971432982787E-2</v>
      </c>
    </row>
    <row r="1352" spans="1:14" ht="13" x14ac:dyDescent="0.15">
      <c r="A1352" s="166">
        <f t="shared" si="8"/>
        <v>5</v>
      </c>
      <c r="B1352" s="166">
        <f t="shared" si="9"/>
        <v>1982</v>
      </c>
      <c r="C1352" s="41">
        <f ca="1">'StockBond Returns'!W1342</f>
        <v>-3.5234370243950826E-2</v>
      </c>
      <c r="D1352" s="217">
        <f>'StockBond Returns'!M1342</f>
        <v>6.9009532800000004</v>
      </c>
      <c r="E1352" s="41">
        <f t="shared" si="0"/>
        <v>8.9953758156728167E-2</v>
      </c>
      <c r="F1352" s="138">
        <f t="shared" ca="1" si="3"/>
        <v>41.631219461622635</v>
      </c>
      <c r="G1352" s="218">
        <f>'StockBond Returns'!C1342</f>
        <v>1982.3333333332321</v>
      </c>
      <c r="H1352" s="138">
        <f t="shared" ca="1" si="1"/>
        <v>0.31207372060170646</v>
      </c>
      <c r="I1352" s="138">
        <f t="shared" ca="1" si="4"/>
        <v>3.7614458897205072</v>
      </c>
      <c r="J1352" s="41">
        <f t="shared" ca="1" si="5"/>
        <v>0.18082229927571136</v>
      </c>
      <c r="K1352" s="41">
        <f t="shared" ca="1" si="6"/>
        <v>-0.13731658589169293</v>
      </c>
      <c r="L1352" s="41">
        <f t="shared" ca="1" si="7"/>
        <v>2.9696424947770694E-2</v>
      </c>
      <c r="M1352" s="41">
        <f t="shared" ca="1" si="10"/>
        <v>-5.143257988054184E-2</v>
      </c>
      <c r="N1352" s="219">
        <f t="shared" ca="1" si="11"/>
        <v>3.7156069026063616E-2</v>
      </c>
    </row>
    <row r="1353" spans="1:14" ht="13" x14ac:dyDescent="0.15">
      <c r="A1353" s="166">
        <f t="shared" si="8"/>
        <v>6</v>
      </c>
      <c r="B1353" s="166">
        <f t="shared" si="9"/>
        <v>1982</v>
      </c>
      <c r="C1353" s="41">
        <f ca="1">'StockBond Returns'!W1343</f>
        <v>-2.9721438770230257E-2</v>
      </c>
      <c r="D1353" s="217">
        <f>'StockBond Returns'!M1343</f>
        <v>6.6866436299999998</v>
      </c>
      <c r="E1353" s="41">
        <f t="shared" si="0"/>
        <v>9.2275930596438863E-2</v>
      </c>
      <c r="F1353" s="138">
        <f t="shared" ca="1" si="3"/>
        <v>40.091081280840953</v>
      </c>
      <c r="G1353" s="218">
        <f>'StockBond Returns'!C1343</f>
        <v>1982.4166666665653</v>
      </c>
      <c r="H1353" s="138">
        <f t="shared" ca="1" si="1"/>
        <v>0.30828681948392239</v>
      </c>
      <c r="I1353" s="138">
        <f t="shared" ca="1" si="4"/>
        <v>3.7524524362628324</v>
      </c>
      <c r="J1353" s="41">
        <f t="shared" ca="1" si="5"/>
        <v>0.18965301064478224</v>
      </c>
      <c r="K1353" s="41">
        <f t="shared" ca="1" si="6"/>
        <v>-0.13524900388625172</v>
      </c>
      <c r="L1353" s="41">
        <f t="shared" ca="1" si="7"/>
        <v>3.2683000420568042E-2</v>
      </c>
      <c r="M1353" s="41">
        <f t="shared" ca="1" si="10"/>
        <v>-4.723285285803136E-2</v>
      </c>
      <c r="N1353" s="219">
        <f t="shared" ca="1" si="11"/>
        <v>3.7092628547462668E-2</v>
      </c>
    </row>
    <row r="1354" spans="1:14" ht="13" x14ac:dyDescent="0.15">
      <c r="A1354" s="166">
        <f t="shared" si="8"/>
        <v>7</v>
      </c>
      <c r="B1354" s="166">
        <f t="shared" si="9"/>
        <v>1982</v>
      </c>
      <c r="C1354" s="41">
        <f ca="1">'StockBond Returns'!W1344</f>
        <v>-3.2733036497487604E-3</v>
      </c>
      <c r="D1354" s="217">
        <f>'StockBond Returns'!M1344</f>
        <v>6.6131665000000002</v>
      </c>
      <c r="E1354" s="41">
        <f t="shared" si="0"/>
        <v>9.3106746027035614E-2</v>
      </c>
      <c r="F1354" s="138">
        <f t="shared" ca="1" si="3"/>
        <v>39.652573295049464</v>
      </c>
      <c r="G1354" s="218">
        <f>'StockBond Returns'!C1344</f>
        <v>1982.4999999998986</v>
      </c>
      <c r="H1354" s="138">
        <f t="shared" ca="1" si="1"/>
        <v>0.30766017259171546</v>
      </c>
      <c r="I1354" s="138">
        <f t="shared" ca="1" si="4"/>
        <v>3.7467643941511737</v>
      </c>
      <c r="J1354" s="41">
        <f t="shared" ca="1" si="5"/>
        <v>0.19771325443149612</v>
      </c>
      <c r="K1354" s="41">
        <f t="shared" ca="1" si="6"/>
        <v>-0.13393620714630405</v>
      </c>
      <c r="L1354" s="41">
        <f t="shared" ca="1" si="7"/>
        <v>3.4794215104494208E-2</v>
      </c>
      <c r="M1354" s="41">
        <f t="shared" ca="1" si="10"/>
        <v>-4.2234677186261393E-2</v>
      </c>
      <c r="N1354" s="219">
        <f t="shared" ca="1" si="11"/>
        <v>3.7053311703196784E-2</v>
      </c>
    </row>
    <row r="1355" spans="1:14" ht="13" x14ac:dyDescent="0.15">
      <c r="A1355" s="166">
        <f t="shared" si="8"/>
        <v>8</v>
      </c>
      <c r="B1355" s="166">
        <f t="shared" si="9"/>
        <v>1982</v>
      </c>
      <c r="C1355" s="41">
        <f ca="1">'StockBond Returns'!W1345</f>
        <v>0.11045445859849443</v>
      </c>
      <c r="D1355" s="217">
        <f>'StockBond Returns'!M1345</f>
        <v>7.2375155299999996</v>
      </c>
      <c r="E1355" s="41">
        <f t="shared" si="0"/>
        <v>8.6584480430814362E-2</v>
      </c>
      <c r="F1355" s="138">
        <f t="shared" ca="1" si="3"/>
        <v>43.690734200003611</v>
      </c>
      <c r="G1355" s="218">
        <f>'StockBond Returns'!C1345</f>
        <v>1982.5833333332318</v>
      </c>
      <c r="H1355" s="138">
        <f t="shared" ca="1" si="1"/>
        <v>0.31524496002901037</v>
      </c>
      <c r="I1355" s="138">
        <f t="shared" ca="1" si="4"/>
        <v>3.7499976965670609</v>
      </c>
      <c r="J1355" s="41">
        <f t="shared" ca="1" si="5"/>
        <v>0.20228118674749385</v>
      </c>
      <c r="K1355" s="41">
        <f t="shared" ca="1" si="6"/>
        <v>-0.13468293991264935</v>
      </c>
      <c r="L1355" s="41">
        <f t="shared" ca="1" si="7"/>
        <v>3.446472462347927E-2</v>
      </c>
      <c r="M1355" s="41">
        <f t="shared" ca="1" si="10"/>
        <v>-3.602484803337247E-2</v>
      </c>
      <c r="N1355" s="219">
        <f t="shared" ca="1" si="11"/>
        <v>3.7035319682707978E-2</v>
      </c>
    </row>
    <row r="1356" spans="1:14" ht="13" x14ac:dyDescent="0.15">
      <c r="A1356" s="166">
        <f t="shared" si="8"/>
        <v>9</v>
      </c>
      <c r="B1356" s="166">
        <f t="shared" si="9"/>
        <v>1982</v>
      </c>
      <c r="C1356" s="41">
        <f ca="1">'StockBond Returns'!W1346</f>
        <v>2.2003486980231062E-2</v>
      </c>
      <c r="D1356" s="217">
        <f>'StockBond Returns'!M1346</f>
        <v>7.2791511099999999</v>
      </c>
      <c r="E1356" s="41">
        <f t="shared" si="0"/>
        <v>8.6189328253277603E-2</v>
      </c>
      <c r="F1356" s="138">
        <f t="shared" ca="1" si="3"/>
        <v>44.329901252727531</v>
      </c>
      <c r="G1356" s="218">
        <f>'StockBond Returns'!C1346</f>
        <v>1982.6666666665651</v>
      </c>
      <c r="H1356" s="138">
        <f t="shared" ca="1" si="1"/>
        <v>0.31839703420889293</v>
      </c>
      <c r="I1356" s="138">
        <f t="shared" ca="1" si="4"/>
        <v>3.7574704432022168</v>
      </c>
      <c r="J1356" s="41">
        <f t="shared" ca="1" si="5"/>
        <v>0.20733439631868888</v>
      </c>
      <c r="K1356" s="41">
        <f t="shared" ca="1" si="6"/>
        <v>-0.1364038570154863</v>
      </c>
      <c r="L1356" s="41">
        <f t="shared" ca="1" si="7"/>
        <v>3.2987254190984361E-2</v>
      </c>
      <c r="M1356" s="41">
        <f t="shared" ca="1" si="10"/>
        <v>-2.7889930562968068E-2</v>
      </c>
      <c r="N1356" s="219">
        <f t="shared" ca="1" si="11"/>
        <v>3.705393661455951E-2</v>
      </c>
    </row>
    <row r="1357" spans="1:14" ht="13" x14ac:dyDescent="0.15">
      <c r="A1357" s="166">
        <f t="shared" si="8"/>
        <v>10</v>
      </c>
      <c r="B1357" s="166">
        <f t="shared" si="9"/>
        <v>1982</v>
      </c>
      <c r="C1357" s="41">
        <f ca="1">'StockBond Returns'!W1347</f>
        <v>9.9223169560413632E-2</v>
      </c>
      <c r="D1357" s="217">
        <f>'StockBond Returns'!M1347</f>
        <v>8.16683089</v>
      </c>
      <c r="E1357" s="41">
        <f t="shared" si="0"/>
        <v>7.8723258658659451E-2</v>
      </c>
      <c r="F1357" s="138">
        <f t="shared" ca="1" si="3"/>
        <v>48.378465164201572</v>
      </c>
      <c r="G1357" s="218">
        <f>'StockBond Returns'!C1347</f>
        <v>1982.7499999998984</v>
      </c>
      <c r="H1357" s="138">
        <f t="shared" ca="1" si="1"/>
        <v>0.3173758688858655</v>
      </c>
      <c r="I1357" s="138">
        <f t="shared" ca="1" si="4"/>
        <v>3.7655452153118274</v>
      </c>
      <c r="J1357" s="41">
        <f t="shared" ca="1" si="5"/>
        <v>0.20948533285414661</v>
      </c>
      <c r="K1357" s="41">
        <f t="shared" ca="1" si="6"/>
        <v>-0.13825573812449088</v>
      </c>
      <c r="L1357" s="41">
        <f t="shared" ca="1" si="7"/>
        <v>3.1358365519966958E-2</v>
      </c>
      <c r="M1357" s="41">
        <f t="shared" ca="1" si="10"/>
        <v>-2.0043759200520261E-2</v>
      </c>
      <c r="N1357" s="219">
        <f t="shared" ca="1" si="11"/>
        <v>3.7098721393995379E-2</v>
      </c>
    </row>
    <row r="1358" spans="1:14" ht="13" x14ac:dyDescent="0.15">
      <c r="A1358" s="166">
        <f t="shared" si="8"/>
        <v>11</v>
      </c>
      <c r="B1358" s="166">
        <f t="shared" si="9"/>
        <v>1982</v>
      </c>
      <c r="C1358" s="41">
        <f ca="1">'StockBond Returns'!W1348</f>
        <v>3.2917862479420724E-2</v>
      </c>
      <c r="D1358" s="217">
        <f>'StockBond Returns'!M1348</f>
        <v>8.3740728099999995</v>
      </c>
      <c r="E1358" s="41">
        <f t="shared" si="0"/>
        <v>7.7208102776813572E-2</v>
      </c>
      <c r="F1358" s="138">
        <f t="shared" ca="1" si="3"/>
        <v>49.643157623350064</v>
      </c>
      <c r="G1358" s="218">
        <f>'StockBond Returns'!C1348</f>
        <v>1982.8333333332316</v>
      </c>
      <c r="H1358" s="138">
        <f t="shared" ca="1" si="1"/>
        <v>0.31940450132909731</v>
      </c>
      <c r="I1358" s="138">
        <f t="shared" ca="1" si="4"/>
        <v>3.767337917266679</v>
      </c>
      <c r="J1358" s="41">
        <f t="shared" ca="1" si="5"/>
        <v>0.21427602342913987</v>
      </c>
      <c r="K1358" s="41">
        <f t="shared" ca="1" si="6"/>
        <v>-0.13866580238120807</v>
      </c>
      <c r="L1358" s="41">
        <f t="shared" ca="1" si="7"/>
        <v>3.1462470298663892E-2</v>
      </c>
      <c r="M1358" s="41">
        <f t="shared" ca="1" si="10"/>
        <v>-1.497773839168437E-2</v>
      </c>
      <c r="N1358" s="219">
        <f t="shared" ca="1" si="11"/>
        <v>3.7165676210739587E-2</v>
      </c>
    </row>
    <row r="1359" spans="1:14" ht="13" x14ac:dyDescent="0.15">
      <c r="A1359" s="166">
        <f t="shared" si="8"/>
        <v>12</v>
      </c>
      <c r="B1359" s="166">
        <f t="shared" si="9"/>
        <v>1982</v>
      </c>
      <c r="C1359" s="41">
        <f ca="1">'StockBond Returns'!W1349</f>
        <v>2.6727329103086839E-2</v>
      </c>
      <c r="D1359" s="217">
        <f>'StockBond Returns'!M1349</f>
        <v>8.5430611800000005</v>
      </c>
      <c r="E1359" s="41">
        <f t="shared" si="0"/>
        <v>7.6027030237187182E-2</v>
      </c>
      <c r="F1359" s="138">
        <f t="shared" ca="1" si="3"/>
        <v>50.642045304312624</v>
      </c>
      <c r="G1359" s="218">
        <f>'StockBond Returns'!C1349</f>
        <v>1982.9166666665649</v>
      </c>
      <c r="H1359" s="138">
        <f t="shared" ca="1" si="1"/>
        <v>0.32084702580199825</v>
      </c>
      <c r="I1359" s="138">
        <f t="shared" ca="1" si="4"/>
        <v>3.7739816190990179</v>
      </c>
      <c r="J1359" s="41">
        <f t="shared" ca="1" si="5"/>
        <v>0.21671301092135198</v>
      </c>
      <c r="K1359" s="41">
        <f t="shared" ca="1" si="6"/>
        <v>-0.14018209158569606</v>
      </c>
      <c r="L1359" s="41">
        <f t="shared" ca="1" si="7"/>
        <v>3.0251877470244715E-2</v>
      </c>
      <c r="M1359" s="41">
        <f t="shared" ca="1" si="10"/>
        <v>-9.3111609910135895E-3</v>
      </c>
      <c r="N1359" s="219">
        <f t="shared" ca="1" si="11"/>
        <v>3.7242357546295492E-2</v>
      </c>
    </row>
    <row r="1360" spans="1:14" ht="13" x14ac:dyDescent="0.15">
      <c r="A1360" s="166">
        <f t="shared" si="8"/>
        <v>1</v>
      </c>
      <c r="B1360" s="166">
        <f t="shared" si="9"/>
        <v>1983</v>
      </c>
      <c r="C1360" s="41">
        <f ca="1">'StockBond Returns'!W1350</f>
        <v>2.8597862110196149E-2</v>
      </c>
      <c r="D1360" s="217">
        <f>'StockBond Returns'!M1350</f>
        <v>8.8174677900000002</v>
      </c>
      <c r="E1360" s="41">
        <f t="shared" si="0"/>
        <v>7.4205622510700425E-2</v>
      </c>
      <c r="F1360" s="138">
        <f t="shared" ca="1" si="3"/>
        <v>51.760276968099312</v>
      </c>
      <c r="G1360" s="218">
        <f>'StockBond Returns'!C1350</f>
        <v>1982.9999999998981</v>
      </c>
      <c r="H1360" s="138">
        <f t="shared" ca="1" si="1"/>
        <v>0.32007529781200655</v>
      </c>
      <c r="I1360" s="138">
        <f t="shared" ca="1" si="4"/>
        <v>3.7753771895525805</v>
      </c>
      <c r="J1360" s="41">
        <f t="shared" ca="1" si="5"/>
        <v>0.22024435919310381</v>
      </c>
      <c r="K1360" s="41">
        <f t="shared" ca="1" si="6"/>
        <v>-0.14049992379375931</v>
      </c>
      <c r="L1360" s="41">
        <f t="shared" ca="1" si="7"/>
        <v>3.0482163383506622E-2</v>
      </c>
      <c r="M1360" s="41">
        <f t="shared" ca="1" si="10"/>
        <v>-5.8329693758017997E-3</v>
      </c>
      <c r="N1360" s="219">
        <f t="shared" ca="1" si="11"/>
        <v>3.7321199480565601E-2</v>
      </c>
    </row>
    <row r="1361" spans="1:14" ht="13" x14ac:dyDescent="0.15">
      <c r="A1361" s="166">
        <f t="shared" si="8"/>
        <v>2</v>
      </c>
      <c r="B1361" s="166">
        <f t="shared" si="9"/>
        <v>1983</v>
      </c>
      <c r="C1361" s="41">
        <f ca="1">'StockBond Returns'!W1351</f>
        <v>1.6011930715774492E-2</v>
      </c>
      <c r="D1361" s="217">
        <f>'StockBond Returns'!M1351</f>
        <v>8.9869731500000007</v>
      </c>
      <c r="E1361" s="41">
        <f t="shared" si="0"/>
        <v>7.3136084770098586E-2</v>
      </c>
      <c r="F1361" s="138">
        <f t="shared" ca="1" si="3"/>
        <v>52.263858615437414</v>
      </c>
      <c r="G1361" s="218">
        <f>'StockBond Returns'!C1351</f>
        <v>1983.0833333332314</v>
      </c>
      <c r="H1361" s="138">
        <f t="shared" ca="1" si="1"/>
        <v>0.3185311661759232</v>
      </c>
      <c r="I1361" s="138">
        <f t="shared" ca="1" si="4"/>
        <v>3.7810976267226257</v>
      </c>
      <c r="J1361" s="41">
        <f t="shared" ca="1" si="5"/>
        <v>0.22177146070403486</v>
      </c>
      <c r="K1361" s="41">
        <f t="shared" ca="1" si="6"/>
        <v>-0.14180026477116181</v>
      </c>
      <c r="L1361" s="41">
        <f t="shared" ca="1" si="7"/>
        <v>2.9541659192841019E-2</v>
      </c>
      <c r="M1361" s="41">
        <f t="shared" ca="1" si="10"/>
        <v>-2.2752217074136771E-3</v>
      </c>
      <c r="N1361" s="219">
        <f t="shared" ca="1" si="11"/>
        <v>3.7396520432827679E-2</v>
      </c>
    </row>
    <row r="1362" spans="1:14" ht="13" x14ac:dyDescent="0.15">
      <c r="A1362" s="166">
        <f t="shared" si="8"/>
        <v>3</v>
      </c>
      <c r="B1362" s="166">
        <f t="shared" si="9"/>
        <v>1983</v>
      </c>
      <c r="C1362" s="41">
        <f ca="1">'StockBond Returns'!W1352</f>
        <v>2.3610571438303619E-2</v>
      </c>
      <c r="D1362" s="217">
        <f>'StockBond Returns'!M1352</f>
        <v>9.2972589299999999</v>
      </c>
      <c r="E1362" s="41">
        <f t="shared" si="0"/>
        <v>7.1279291699257868E-2</v>
      </c>
      <c r="F1362" s="138">
        <f t="shared" ca="1" si="3"/>
        <v>53.171786313888354</v>
      </c>
      <c r="G1362" s="218">
        <f>'StockBond Returns'!C1352</f>
        <v>1983.1666666665647</v>
      </c>
      <c r="H1362" s="138">
        <f t="shared" ca="1" si="1"/>
        <v>0.3158372722365213</v>
      </c>
      <c r="I1362" s="138">
        <f t="shared" ca="1" si="4"/>
        <v>3.7863012772104625</v>
      </c>
      <c r="J1362" s="41">
        <f t="shared" ca="1" si="5"/>
        <v>0.22433328265813146</v>
      </c>
      <c r="K1362" s="41">
        <f t="shared" ca="1" si="6"/>
        <v>-0.14297971963857137</v>
      </c>
      <c r="L1362" s="41">
        <f t="shared" ca="1" si="7"/>
        <v>2.8751951796620157E-2</v>
      </c>
      <c r="M1362" s="41">
        <f t="shared" ca="1" si="10"/>
        <v>2.4545570049521181E-3</v>
      </c>
      <c r="N1362" s="219">
        <f t="shared" ca="1" si="11"/>
        <v>3.7469268384172215E-2</v>
      </c>
    </row>
    <row r="1363" spans="1:14" ht="13" x14ac:dyDescent="0.15">
      <c r="A1363" s="166">
        <f t="shared" si="8"/>
        <v>4</v>
      </c>
      <c r="B1363" s="166">
        <f t="shared" si="9"/>
        <v>1983</v>
      </c>
      <c r="C1363" s="41">
        <f ca="1">'StockBond Returns'!W1353</f>
        <v>5.9102460648794604E-2</v>
      </c>
      <c r="D1363" s="217">
        <f>'StockBond Returns'!M1353</f>
        <v>9.7981270899999995</v>
      </c>
      <c r="E1363" s="41">
        <f t="shared" si="0"/>
        <v>6.8530160703906523E-2</v>
      </c>
      <c r="F1363" s="138">
        <f t="shared" ca="1" si="3"/>
        <v>55.979865689940759</v>
      </c>
      <c r="G1363" s="218">
        <f>'StockBond Returns'!C1353</f>
        <v>1983.2499999998979</v>
      </c>
      <c r="H1363" s="138">
        <f t="shared" ca="1" si="1"/>
        <v>0.31969243265956193</v>
      </c>
      <c r="I1363" s="138">
        <f t="shared" ca="1" si="4"/>
        <v>3.7934262718162222</v>
      </c>
      <c r="J1363" s="41">
        <f t="shared" ca="1" si="5"/>
        <v>0.2264998623508403</v>
      </c>
      <c r="K1363" s="41">
        <f t="shared" ca="1" si="6"/>
        <v>-0.14458941610742571</v>
      </c>
      <c r="L1363" s="41">
        <f t="shared" ca="1" si="7"/>
        <v>2.7452327035104807E-2</v>
      </c>
      <c r="M1363" s="41">
        <f t="shared" ca="1" si="10"/>
        <v>6.0437377520046187E-3</v>
      </c>
      <c r="N1363" s="219">
        <f t="shared" ca="1" si="11"/>
        <v>3.7541563642326865E-2</v>
      </c>
    </row>
    <row r="1364" spans="1:14" ht="13" x14ac:dyDescent="0.15">
      <c r="A1364" s="166">
        <f t="shared" si="8"/>
        <v>5</v>
      </c>
      <c r="B1364" s="166">
        <f t="shared" si="9"/>
        <v>1983</v>
      </c>
      <c r="C1364" s="41">
        <f ca="1">'StockBond Returns'!W1354</f>
        <v>-1.3996608943142197E-2</v>
      </c>
      <c r="D1364" s="217">
        <f>'StockBond Returns'!M1354</f>
        <v>9.7715599700000002</v>
      </c>
      <c r="E1364" s="41">
        <f t="shared" si="0"/>
        <v>6.8668902563671211E-2</v>
      </c>
      <c r="F1364" s="138">
        <f t="shared" ca="1" si="3"/>
        <v>54.881119578491486</v>
      </c>
      <c r="G1364" s="218">
        <f>'StockBond Returns'!C1354</f>
        <v>1983.3333333332312</v>
      </c>
      <c r="H1364" s="138">
        <f t="shared" ca="1" si="1"/>
        <v>0.314052187743385</v>
      </c>
      <c r="I1364" s="138">
        <f t="shared" ca="1" si="4"/>
        <v>3.7954047389579006</v>
      </c>
      <c r="J1364" s="41">
        <f t="shared" ca="1" si="5"/>
        <v>0.23018096719792069</v>
      </c>
      <c r="K1364" s="41">
        <f t="shared" ca="1" si="6"/>
        <v>-0.14503532421190368</v>
      </c>
      <c r="L1364" s="41">
        <f t="shared" ca="1" si="7"/>
        <v>2.7555801471683239E-2</v>
      </c>
      <c r="M1364" s="41">
        <f t="shared" ca="1" si="10"/>
        <v>9.0281371134961486E-3</v>
      </c>
      <c r="N1364" s="219">
        <f t="shared" ca="1" si="11"/>
        <v>3.7613397057323306E-2</v>
      </c>
    </row>
    <row r="1365" spans="1:14" ht="13" x14ac:dyDescent="0.15">
      <c r="A1365" s="166">
        <f t="shared" si="8"/>
        <v>6</v>
      </c>
      <c r="B1365" s="166">
        <f t="shared" si="9"/>
        <v>1983</v>
      </c>
      <c r="C1365" s="41">
        <f ca="1">'StockBond Returns'!W1355</f>
        <v>2.4590980360686323E-2</v>
      </c>
      <c r="D1365" s="217">
        <f>'StockBond Returns'!M1355</f>
        <v>10.102883540000001</v>
      </c>
      <c r="E1365" s="41">
        <f t="shared" si="0"/>
        <v>6.6990820914679172E-2</v>
      </c>
      <c r="F1365" s="138">
        <f t="shared" ca="1" si="3"/>
        <v>55.908925073294235</v>
      </c>
      <c r="G1365" s="218">
        <f>'StockBond Returns'!C1355</f>
        <v>1983.4166666665644</v>
      </c>
      <c r="H1365" s="138">
        <f t="shared" ca="1" si="1"/>
        <v>0.31211539892643919</v>
      </c>
      <c r="I1365" s="138">
        <f t="shared" ca="1" si="4"/>
        <v>3.7992333184004172</v>
      </c>
      <c r="J1365" s="41">
        <f t="shared" ca="1" si="5"/>
        <v>0.23087609947903709</v>
      </c>
      <c r="K1365" s="41">
        <f t="shared" ca="1" si="6"/>
        <v>-0.14589689282522023</v>
      </c>
      <c r="L1365" s="41">
        <f t="shared" ca="1" si="7"/>
        <v>2.7162646062175444E-2</v>
      </c>
      <c r="M1365" s="41">
        <f t="shared" ca="1" si="10"/>
        <v>1.2466748861492682E-2</v>
      </c>
      <c r="N1365" s="219">
        <f t="shared" ca="1" si="11"/>
        <v>3.7673278210783055E-2</v>
      </c>
    </row>
    <row r="1366" spans="1:14" ht="13" x14ac:dyDescent="0.15">
      <c r="A1366" s="166">
        <f t="shared" si="8"/>
        <v>7</v>
      </c>
      <c r="B1366" s="166">
        <f t="shared" si="9"/>
        <v>1983</v>
      </c>
      <c r="C1366" s="41">
        <f ca="1">'StockBond Returns'!W1356</f>
        <v>-3.2662284582995048E-2</v>
      </c>
      <c r="D1366" s="217">
        <f>'StockBond Returns'!M1356</f>
        <v>9.7170400600000004</v>
      </c>
      <c r="E1366" s="41">
        <f t="shared" si="0"/>
        <v>6.8955998628454765E-2</v>
      </c>
      <c r="F1366" s="138">
        <f t="shared" ca="1" si="3"/>
        <v>53.780890854876986</v>
      </c>
      <c r="G1366" s="218">
        <f>'StockBond Returns'!C1356</f>
        <v>1983.4999999998977</v>
      </c>
      <c r="H1366" s="138">
        <f t="shared" ca="1" si="1"/>
        <v>0.30904291966883107</v>
      </c>
      <c r="I1366" s="138">
        <f t="shared" ca="1" si="4"/>
        <v>3.8006160654775329</v>
      </c>
      <c r="J1366" s="41">
        <f t="shared" ca="1" si="5"/>
        <v>0.23289466968477179</v>
      </c>
      <c r="K1366" s="41">
        <f t="shared" ca="1" si="6"/>
        <v>-0.14620763417732074</v>
      </c>
      <c r="L1366" s="41">
        <f t="shared" ca="1" si="7"/>
        <v>2.7435087278465886E-2</v>
      </c>
      <c r="M1366" s="41">
        <f t="shared" ca="1" si="10"/>
        <v>1.4372846985100995E-2</v>
      </c>
      <c r="N1366" s="219">
        <f t="shared" ca="1" si="11"/>
        <v>3.7722326728785387E-2</v>
      </c>
    </row>
    <row r="1367" spans="1:14" ht="13" x14ac:dyDescent="0.15">
      <c r="A1367" s="166">
        <f t="shared" si="8"/>
        <v>8</v>
      </c>
      <c r="B1367" s="166">
        <f t="shared" si="9"/>
        <v>1983</v>
      </c>
      <c r="C1367" s="41">
        <f ca="1">'StockBond Returns'!W1357</f>
        <v>6.6526064753243304E-3</v>
      </c>
      <c r="D1367" s="217">
        <f>'StockBond Returns'!M1357</f>
        <v>9.8478605899999998</v>
      </c>
      <c r="E1367" s="41">
        <f t="shared" si="0"/>
        <v>6.8272449044183725E-2</v>
      </c>
      <c r="F1367" s="138">
        <f t="shared" ca="1" si="3"/>
        <v>53.827575097029474</v>
      </c>
      <c r="G1367" s="218">
        <f>'StockBond Returns'!C1357</f>
        <v>1983.5833333332309</v>
      </c>
      <c r="H1367" s="138">
        <f t="shared" ca="1" si="1"/>
        <v>0.30624503149865978</v>
      </c>
      <c r="I1367" s="138">
        <f t="shared" ca="1" si="4"/>
        <v>3.7916161369471819</v>
      </c>
      <c r="J1367" s="41">
        <f t="shared" ca="1" si="5"/>
        <v>0.23721949342672999</v>
      </c>
      <c r="K1367" s="41">
        <f t="shared" ca="1" si="6"/>
        <v>-0.1441810391859959</v>
      </c>
      <c r="L1367" s="41">
        <f t="shared" ca="1" si="7"/>
        <v>3.0524389965341792E-2</v>
      </c>
      <c r="M1367" s="41">
        <f t="shared" ca="1" si="10"/>
        <v>1.1098257585123505E-2</v>
      </c>
      <c r="N1367" s="219">
        <f t="shared" ca="1" si="11"/>
        <v>3.7760807363481044E-2</v>
      </c>
    </row>
    <row r="1368" spans="1:14" ht="13" x14ac:dyDescent="0.15">
      <c r="A1368" s="166">
        <f t="shared" si="8"/>
        <v>9</v>
      </c>
      <c r="B1368" s="166">
        <f t="shared" si="9"/>
        <v>1983</v>
      </c>
      <c r="C1368" s="41">
        <f ca="1">'StockBond Returns'!W1358</f>
        <v>1.4274571971751171E-2</v>
      </c>
      <c r="D1368" s="217">
        <f>'StockBond Returns'!M1358</f>
        <v>9.9167254899999993</v>
      </c>
      <c r="E1368" s="41">
        <f t="shared" si="0"/>
        <v>6.7919868988427556E-2</v>
      </c>
      <c r="F1368" s="138">
        <f t="shared" ca="1" si="3"/>
        <v>54.285324143575082</v>
      </c>
      <c r="G1368" s="218">
        <f>'StockBond Returns'!C1358</f>
        <v>1983.6666666665642</v>
      </c>
      <c r="H1368" s="138">
        <f t="shared" ca="1" si="1"/>
        <v>0.30725434198549523</v>
      </c>
      <c r="I1368" s="138">
        <f t="shared" ca="1" si="4"/>
        <v>3.7804734447237847</v>
      </c>
      <c r="J1368" s="41">
        <f t="shared" ca="1" si="5"/>
        <v>0.24249124940691646</v>
      </c>
      <c r="K1368" s="41">
        <f t="shared" ca="1" si="6"/>
        <v>-0.14165857013053751</v>
      </c>
      <c r="L1368" s="41">
        <f t="shared" ca="1" si="7"/>
        <v>3.4225347847768983E-2</v>
      </c>
      <c r="M1368" s="41">
        <f t="shared" ca="1" si="10"/>
        <v>6.1219381148249763E-3</v>
      </c>
      <c r="N1368" s="219">
        <f t="shared" ca="1" si="11"/>
        <v>3.7789044021435216E-2</v>
      </c>
    </row>
    <row r="1369" spans="1:14" ht="13" x14ac:dyDescent="0.15">
      <c r="A1369" s="166">
        <f t="shared" si="8"/>
        <v>10</v>
      </c>
      <c r="B1369" s="166">
        <f t="shared" si="9"/>
        <v>1983</v>
      </c>
      <c r="C1369" s="41">
        <f ca="1">'StockBond Returns'!W1359</f>
        <v>-1.6727467162304912E-2</v>
      </c>
      <c r="D1369" s="217">
        <f>'StockBond Returns'!M1359</f>
        <v>9.7558421499999994</v>
      </c>
      <c r="E1369" s="41">
        <f t="shared" si="0"/>
        <v>6.8751341740907523E-2</v>
      </c>
      <c r="F1369" s="138">
        <f t="shared" ca="1" si="3"/>
        <v>53.075153411498896</v>
      </c>
      <c r="G1369" s="218">
        <f>'StockBond Returns'!C1359</f>
        <v>1983.7499999998975</v>
      </c>
      <c r="H1369" s="138">
        <f t="shared" ca="1" si="1"/>
        <v>0.30408233417875452</v>
      </c>
      <c r="I1369" s="138">
        <f t="shared" ca="1" si="4"/>
        <v>3.7671799100166736</v>
      </c>
      <c r="J1369" s="41">
        <f t="shared" ca="1" si="5"/>
        <v>0.25037444459697955</v>
      </c>
      <c r="K1369" s="41">
        <f t="shared" ca="1" si="6"/>
        <v>-0.13862967534423287</v>
      </c>
      <c r="L1369" s="41">
        <f t="shared" ca="1" si="7"/>
        <v>3.8558680628131281E-2</v>
      </c>
      <c r="M1369" s="41">
        <f t="shared" ca="1" si="10"/>
        <v>4.3411899509249174E-4</v>
      </c>
      <c r="N1369" s="219">
        <f t="shared" ca="1" si="11"/>
        <v>3.7815186462801416E-2</v>
      </c>
    </row>
    <row r="1370" spans="1:14" ht="13" x14ac:dyDescent="0.15">
      <c r="A1370" s="166">
        <f t="shared" si="8"/>
        <v>11</v>
      </c>
      <c r="B1370" s="166">
        <f t="shared" si="9"/>
        <v>1983</v>
      </c>
      <c r="C1370" s="41">
        <f ca="1">'StockBond Returns'!W1360</f>
        <v>1.8831095190474333E-2</v>
      </c>
      <c r="D1370" s="217">
        <f>'StockBond Returns'!M1360</f>
        <v>9.9251573000000004</v>
      </c>
      <c r="E1370" s="41">
        <f t="shared" si="0"/>
        <v>6.7877035334240998E-2</v>
      </c>
      <c r="F1370" s="138">
        <f t="shared" ca="1" si="3"/>
        <v>53.764808140080454</v>
      </c>
      <c r="G1370" s="218">
        <f>'StockBond Returns'!C1360</f>
        <v>1983.8333333332307</v>
      </c>
      <c r="H1370" s="138">
        <f t="shared" ca="1" si="1"/>
        <v>0.30411631515524412</v>
      </c>
      <c r="I1370" s="138">
        <f t="shared" ca="1" si="4"/>
        <v>3.7518917238428209</v>
      </c>
      <c r="J1370" s="41">
        <f t="shared" ca="1" si="5"/>
        <v>0.25848793808229154</v>
      </c>
      <c r="K1370" s="41">
        <f t="shared" ca="1" si="6"/>
        <v>-0.13511976864722364</v>
      </c>
      <c r="L1370" s="41">
        <f t="shared" ca="1" si="7"/>
        <v>4.349533893983093E-2</v>
      </c>
      <c r="M1370" s="41">
        <f t="shared" ca="1" si="10"/>
        <v>-4.100028657653576E-3</v>
      </c>
      <c r="N1370" s="219">
        <f t="shared" ca="1" si="11"/>
        <v>3.783538944783775E-2</v>
      </c>
    </row>
    <row r="1371" spans="1:14" ht="13" x14ac:dyDescent="0.15">
      <c r="A1371" s="166">
        <f t="shared" si="8"/>
        <v>12</v>
      </c>
      <c r="B1371" s="166">
        <f t="shared" si="9"/>
        <v>1983</v>
      </c>
      <c r="C1371" s="41">
        <f ca="1">'StockBond Returns'!W1361</f>
        <v>-1.0162218812656351E-2</v>
      </c>
      <c r="D1371" s="217">
        <f>'StockBond Returns'!M1361</f>
        <v>9.7935181799999995</v>
      </c>
      <c r="E1371" s="41">
        <f t="shared" si="0"/>
        <v>6.855417591617724E-2</v>
      </c>
      <c r="F1371" s="138">
        <f t="shared" ca="1" si="3"/>
        <v>52.917412576724338</v>
      </c>
      <c r="G1371" s="218">
        <f>'StockBond Returns'!C1361</f>
        <v>1983.916666666564</v>
      </c>
      <c r="H1371" s="138">
        <f t="shared" ca="1" si="1"/>
        <v>0.3023091342344742</v>
      </c>
      <c r="I1371" s="138">
        <f t="shared" ca="1" si="4"/>
        <v>3.7333538322752964</v>
      </c>
      <c r="J1371" s="41">
        <f t="shared" ca="1" si="5"/>
        <v>0.26778171026694997</v>
      </c>
      <c r="K1371" s="41">
        <f t="shared" ca="1" si="6"/>
        <v>-0.13082522367023652</v>
      </c>
      <c r="L1371" s="41">
        <f t="shared" ca="1" si="7"/>
        <v>4.9404816355218983E-2</v>
      </c>
      <c r="M1371" s="41">
        <f t="shared" ca="1" si="10"/>
        <v>-1.0765231769576222E-2</v>
      </c>
      <c r="N1371" s="219">
        <f t="shared" ca="1" si="11"/>
        <v>3.7849740836405868E-2</v>
      </c>
    </row>
    <row r="1372" spans="1:14" ht="13" x14ac:dyDescent="0.15">
      <c r="A1372" s="166">
        <f t="shared" si="8"/>
        <v>1</v>
      </c>
      <c r="B1372" s="166">
        <f t="shared" si="9"/>
        <v>1984</v>
      </c>
      <c r="C1372" s="41">
        <f ca="1">'StockBond Returns'!W1362</f>
        <v>-8.6370581690360434E-3</v>
      </c>
      <c r="D1372" s="217">
        <f>'StockBond Returns'!M1362</f>
        <v>9.7171322500000006</v>
      </c>
      <c r="E1372" s="41">
        <f t="shared" si="0"/>
        <v>6.895551044651059E-2</v>
      </c>
      <c r="F1372" s="138">
        <f t="shared" ca="1" si="3"/>
        <v>52.160663733487226</v>
      </c>
      <c r="G1372" s="218">
        <f>'StockBond Returns'!C1362</f>
        <v>1983.9999999998972</v>
      </c>
      <c r="H1372" s="138">
        <f t="shared" ca="1" si="1"/>
        <v>0.29973043274761707</v>
      </c>
      <c r="I1372" s="138">
        <f t="shared" ca="1" si="4"/>
        <v>3.7130089672109072</v>
      </c>
      <c r="J1372" s="41">
        <f t="shared" ca="1" si="5"/>
        <v>0.27711729468430812</v>
      </c>
      <c r="K1372" s="41">
        <f t="shared" ca="1" si="6"/>
        <v>-0.12606271334560282</v>
      </c>
      <c r="L1372" s="41">
        <f t="shared" ca="1" si="7"/>
        <v>5.5907329322653743E-2</v>
      </c>
      <c r="M1372" s="41">
        <f t="shared" ca="1" si="10"/>
        <v>-1.6519732787034336E-2</v>
      </c>
      <c r="N1372" s="219">
        <f t="shared" ca="1" si="11"/>
        <v>3.7854018181124729E-2</v>
      </c>
    </row>
    <row r="1373" spans="1:14" ht="13" x14ac:dyDescent="0.15">
      <c r="A1373" s="166">
        <f t="shared" si="8"/>
        <v>2</v>
      </c>
      <c r="B1373" s="166">
        <f t="shared" si="9"/>
        <v>1984</v>
      </c>
      <c r="C1373" s="41">
        <f ca="1">'StockBond Returns'!W1363</f>
        <v>-3.0119112109289428E-2</v>
      </c>
      <c r="D1373" s="217">
        <f>'StockBond Returns'!M1363</f>
        <v>9.3103027699999998</v>
      </c>
      <c r="E1373" s="41">
        <f t="shared" si="0"/>
        <v>7.1203946300341422E-2</v>
      </c>
      <c r="F1373" s="138">
        <f t="shared" ca="1" si="3"/>
        <v>50.298928036562252</v>
      </c>
      <c r="G1373" s="218">
        <f>'StockBond Returns'!C1363</f>
        <v>1984.0833333332305</v>
      </c>
      <c r="H1373" s="138">
        <f t="shared" ca="1" si="1"/>
        <v>0.29845684757334301</v>
      </c>
      <c r="I1373" s="138">
        <f t="shared" ca="1" si="4"/>
        <v>3.6929346486083268</v>
      </c>
      <c r="J1373" s="41">
        <f t="shared" ca="1" si="5"/>
        <v>0.28771679752018575</v>
      </c>
      <c r="K1373" s="41">
        <f t="shared" ca="1" si="6"/>
        <v>-0.12131210246284962</v>
      </c>
      <c r="L1373" s="41">
        <f t="shared" ca="1" si="7"/>
        <v>6.2429047616685773E-2</v>
      </c>
      <c r="M1373" s="41">
        <f t="shared" ca="1" si="10"/>
        <v>-2.3316768520128539E-2</v>
      </c>
      <c r="N1373" s="219">
        <f t="shared" ca="1" si="11"/>
        <v>3.784895873720058E-2</v>
      </c>
    </row>
    <row r="1374" spans="1:14" ht="13" x14ac:dyDescent="0.15">
      <c r="A1374" s="166">
        <f t="shared" si="8"/>
        <v>3</v>
      </c>
      <c r="B1374" s="166">
        <f t="shared" si="9"/>
        <v>1984</v>
      </c>
      <c r="C1374" s="41">
        <f ca="1">'StockBond Returns'!W1364</f>
        <v>5.5031637007541545E-3</v>
      </c>
      <c r="D1374" s="217">
        <f>'StockBond Returns'!M1364</f>
        <v>9.3611149999999999</v>
      </c>
      <c r="E1374" s="41">
        <f t="shared" si="0"/>
        <v>7.0912440718867362E-2</v>
      </c>
      <c r="F1374" s="138">
        <f t="shared" ca="1" si="3"/>
        <v>50.275631967056754</v>
      </c>
      <c r="G1374" s="218">
        <f>'StockBond Returns'!C1364</f>
        <v>1984.1666666665637</v>
      </c>
      <c r="H1374" s="138">
        <f t="shared" ca="1" si="1"/>
        <v>0.29709731428895875</v>
      </c>
      <c r="I1374" s="138">
        <f t="shared" ca="1" si="4"/>
        <v>3.6741946906607641</v>
      </c>
      <c r="J1374" s="41">
        <f t="shared" ca="1" si="5"/>
        <v>0.29671057521679622</v>
      </c>
      <c r="K1374" s="41">
        <f t="shared" ca="1" si="6"/>
        <v>-0.1168304199078305</v>
      </c>
      <c r="L1374" s="41">
        <f t="shared" ca="1" si="7"/>
        <v>6.8655672648749944E-2</v>
      </c>
      <c r="M1374" s="41">
        <f t="shared" ca="1" si="10"/>
        <v>-2.9608469675792004E-2</v>
      </c>
      <c r="N1374" s="219">
        <f t="shared" ca="1" si="11"/>
        <v>3.782700300132924E-2</v>
      </c>
    </row>
    <row r="1375" spans="1:14" ht="13" x14ac:dyDescent="0.15">
      <c r="A1375" s="166">
        <f t="shared" si="8"/>
        <v>4</v>
      </c>
      <c r="B1375" s="166">
        <f t="shared" si="9"/>
        <v>1984</v>
      </c>
      <c r="C1375" s="41">
        <f ca="1">'StockBond Returns'!W1365</f>
        <v>3.133549041655686E-4</v>
      </c>
      <c r="D1375" s="217">
        <f>'StockBond Returns'!M1365</f>
        <v>9.4503060100000003</v>
      </c>
      <c r="E1375" s="41">
        <f t="shared" si="0"/>
        <v>7.0408339631639089E-2</v>
      </c>
      <c r="F1375" s="138">
        <f t="shared" ca="1" si="3"/>
        <v>49.994195671704247</v>
      </c>
      <c r="G1375" s="218">
        <f>'StockBond Returns'!C1365</f>
        <v>1984.249999999897</v>
      </c>
      <c r="H1375" s="138">
        <f t="shared" ca="1" si="1"/>
        <v>0.29333402570533113</v>
      </c>
      <c r="I1375" s="138">
        <f t="shared" ca="1" si="4"/>
        <v>3.6478362837065332</v>
      </c>
      <c r="J1375" s="41">
        <f t="shared" ca="1" si="5"/>
        <v>0.30814748342118703</v>
      </c>
      <c r="K1375" s="41">
        <f t="shared" ca="1" si="6"/>
        <v>-0.11044884425827495</v>
      </c>
      <c r="L1375" s="41">
        <f t="shared" ca="1" si="7"/>
        <v>7.7211105341673525E-2</v>
      </c>
      <c r="M1375" s="41">
        <f t="shared" ca="1" si="10"/>
        <v>-3.8379548639542516E-2</v>
      </c>
      <c r="N1375" s="219">
        <f t="shared" ca="1" si="11"/>
        <v>3.7785562124385393E-2</v>
      </c>
    </row>
    <row r="1376" spans="1:14" ht="13" x14ac:dyDescent="0.15">
      <c r="A1376" s="166">
        <f t="shared" si="8"/>
        <v>5</v>
      </c>
      <c r="B1376" s="166">
        <f t="shared" si="9"/>
        <v>1984</v>
      </c>
      <c r="C1376" s="41">
        <f ca="1">'StockBond Returns'!W1366</f>
        <v>-5.2130785910981629E-2</v>
      </c>
      <c r="D1376" s="217">
        <f>'StockBond Returns'!M1366</f>
        <v>8.8751742</v>
      </c>
      <c r="E1376" s="41">
        <f t="shared" si="0"/>
        <v>7.383692237837991E-2</v>
      </c>
      <c r="F1376" s="138">
        <f t="shared" ca="1" si="3"/>
        <v>47.109916667940027</v>
      </c>
      <c r="G1376" s="218">
        <f>'StockBond Returns'!C1366</f>
        <v>1984.3333333332303</v>
      </c>
      <c r="H1376" s="138">
        <f t="shared" ca="1" si="1"/>
        <v>0.28987093835521949</v>
      </c>
      <c r="I1376" s="138">
        <f t="shared" ca="1" si="4"/>
        <v>3.6236550343183676</v>
      </c>
      <c r="J1376" s="41">
        <f t="shared" ca="1" si="5"/>
        <v>0.32014178306358065</v>
      </c>
      <c r="K1376" s="41">
        <f t="shared" ca="1" si="6"/>
        <v>-0.10451272226630726</v>
      </c>
      <c r="L1376" s="41">
        <f t="shared" ca="1" si="7"/>
        <v>8.5267847336801594E-2</v>
      </c>
      <c r="M1376" s="41">
        <f t="shared" ca="1" si="10"/>
        <v>-4.5252013013687198E-2</v>
      </c>
      <c r="N1376" s="219">
        <f t="shared" ca="1" si="11"/>
        <v>3.7714727638608364E-2</v>
      </c>
    </row>
    <row r="1377" spans="1:14" ht="13" x14ac:dyDescent="0.15">
      <c r="A1377" s="166">
        <f t="shared" si="8"/>
        <v>6</v>
      </c>
      <c r="B1377" s="166">
        <f t="shared" si="9"/>
        <v>1984</v>
      </c>
      <c r="C1377" s="41">
        <f ca="1">'StockBond Returns'!W1367</f>
        <v>1.6138730937693906E-2</v>
      </c>
      <c r="D1377" s="217">
        <f>'StockBond Returns'!M1367</f>
        <v>9.0160706800000003</v>
      </c>
      <c r="E1377" s="41">
        <f t="shared" si="0"/>
        <v>7.2956530649114212E-2</v>
      </c>
      <c r="F1377" s="138">
        <f t="shared" ca="1" si="3"/>
        <v>47.575661850105099</v>
      </c>
      <c r="G1377" s="218">
        <f>'StockBond Returns'!C1367</f>
        <v>1984.4166666665635</v>
      </c>
      <c r="H1377" s="138">
        <f t="shared" ca="1" si="1"/>
        <v>0.28924626932659053</v>
      </c>
      <c r="I1377" s="138">
        <f t="shared" ca="1" si="4"/>
        <v>3.6007859047185184</v>
      </c>
      <c r="J1377" s="41">
        <f t="shared" ca="1" si="5"/>
        <v>0.33413653876963934</v>
      </c>
      <c r="K1377" s="41">
        <f t="shared" ca="1" si="6"/>
        <v>-9.8825348689702275E-2</v>
      </c>
      <c r="L1377" s="41">
        <f t="shared" ca="1" si="7"/>
        <v>9.3068538451288374E-2</v>
      </c>
      <c r="M1377" s="41">
        <f t="shared" ca="1" si="10"/>
        <v>-5.2233542151986279E-2</v>
      </c>
      <c r="N1377" s="219">
        <f t="shared" ca="1" si="11"/>
        <v>3.7620795304893977E-2</v>
      </c>
    </row>
    <row r="1378" spans="1:14" ht="13" x14ac:dyDescent="0.15">
      <c r="A1378" s="166">
        <f t="shared" si="8"/>
        <v>7</v>
      </c>
      <c r="B1378" s="166">
        <f t="shared" si="9"/>
        <v>1984</v>
      </c>
      <c r="C1378" s="41">
        <f ca="1">'StockBond Returns'!W1368</f>
        <v>-4.8341742543032834E-3</v>
      </c>
      <c r="D1378" s="217">
        <f>'StockBond Returns'!M1368</f>
        <v>8.8424779099999995</v>
      </c>
      <c r="E1378" s="41">
        <f t="shared" si="0"/>
        <v>7.4045235972209522E-2</v>
      </c>
      <c r="F1378" s="138">
        <f t="shared" ca="1" si="3"/>
        <v>47.057824807999623</v>
      </c>
      <c r="G1378" s="218">
        <f>'StockBond Returns'!C1368</f>
        <v>1984.4999999998968</v>
      </c>
      <c r="H1378" s="138">
        <f t="shared" ca="1" si="1"/>
        <v>0.29036731185393561</v>
      </c>
      <c r="I1378" s="138">
        <f t="shared" ca="1" si="4"/>
        <v>3.5821102969036236</v>
      </c>
      <c r="J1378" s="41">
        <f t="shared" ca="1" si="5"/>
        <v>0.34474629396408596</v>
      </c>
      <c r="K1378" s="41">
        <f t="shared" ca="1" si="6"/>
        <v>-9.4127005264837971E-2</v>
      </c>
      <c r="L1378" s="41">
        <f t="shared" ca="1" si="7"/>
        <v>9.9707869272458671E-2</v>
      </c>
      <c r="M1378" s="41">
        <f t="shared" ca="1" si="10"/>
        <v>-5.7492197267354106E-2</v>
      </c>
      <c r="N1378" s="219">
        <f t="shared" ca="1" si="11"/>
        <v>3.7496780887185159E-2</v>
      </c>
    </row>
    <row r="1379" spans="1:14" ht="13" x14ac:dyDescent="0.15">
      <c r="A1379" s="166">
        <f t="shared" si="8"/>
        <v>8</v>
      </c>
      <c r="B1379" s="166">
        <f t="shared" si="9"/>
        <v>1984</v>
      </c>
      <c r="C1379" s="41">
        <f ca="1">'StockBond Returns'!W1369</f>
        <v>8.4038561324545888E-2</v>
      </c>
      <c r="D1379" s="217">
        <f>'StockBond Returns'!M1369</f>
        <v>9.7565217999999998</v>
      </c>
      <c r="E1379" s="41">
        <f t="shared" si="0"/>
        <v>6.8747771516279504E-2</v>
      </c>
      <c r="F1379" s="138">
        <f t="shared" ca="1" si="3"/>
        <v>50.697727340928616</v>
      </c>
      <c r="G1379" s="218">
        <f>'StockBond Returns'!C1369</f>
        <v>1984.58333333323</v>
      </c>
      <c r="H1379" s="138">
        <f t="shared" ca="1" si="1"/>
        <v>0.29044631463573306</v>
      </c>
      <c r="I1379" s="138">
        <f t="shared" ca="1" si="4"/>
        <v>3.5663115800406966</v>
      </c>
      <c r="J1379" s="41">
        <f t="shared" ca="1" si="5"/>
        <v>0.35644590528049802</v>
      </c>
      <c r="K1379" s="41">
        <f t="shared" ca="1" si="6"/>
        <v>-9.0113998931434791E-2</v>
      </c>
      <c r="L1379" s="41">
        <f t="shared" ca="1" si="7"/>
        <v>0.10555467508397376</v>
      </c>
      <c r="M1379" s="41">
        <f t="shared" ca="1" si="10"/>
        <v>-5.9421773926695343E-2</v>
      </c>
      <c r="N1379" s="219">
        <f t="shared" ca="1" si="11"/>
        <v>3.735088810366699E-2</v>
      </c>
    </row>
    <row r="1380" spans="1:14" ht="13" x14ac:dyDescent="0.15">
      <c r="A1380" s="166">
        <f t="shared" si="8"/>
        <v>9</v>
      </c>
      <c r="B1380" s="166">
        <f t="shared" si="9"/>
        <v>1984</v>
      </c>
      <c r="C1380" s="41">
        <f ca="1">'StockBond Returns'!W1370</f>
        <v>2.4871072247929123E-3</v>
      </c>
      <c r="D1380" s="217">
        <f>'StockBond Returns'!M1370</f>
        <v>9.6010242399999992</v>
      </c>
      <c r="E1380" s="41">
        <f t="shared" si="0"/>
        <v>6.9577777068501601E-2</v>
      </c>
      <c r="F1380" s="138">
        <f t="shared" ca="1" si="3"/>
        <v>50.532649339115544</v>
      </c>
      <c r="G1380" s="218">
        <f>'StockBond Returns'!C1370</f>
        <v>1984.6666666665633</v>
      </c>
      <c r="H1380" s="138">
        <f t="shared" ca="1" si="1"/>
        <v>0.29299578419981215</v>
      </c>
      <c r="I1380" s="138">
        <f t="shared" ca="1" si="4"/>
        <v>3.5520530222550133</v>
      </c>
      <c r="J1380" s="41">
        <f t="shared" ca="1" si="5"/>
        <v>0.3657421811054451</v>
      </c>
      <c r="K1380" s="41">
        <f t="shared" ca="1" si="6"/>
        <v>-8.6461558485491197E-2</v>
      </c>
      <c r="L1380" s="41">
        <f t="shared" ca="1" si="7"/>
        <v>0.11099458021405306</v>
      </c>
      <c r="M1380" s="41">
        <f t="shared" ca="1" si="10"/>
        <v>-6.0421115452501395E-2</v>
      </c>
      <c r="N1380" s="219">
        <f t="shared" ca="1" si="11"/>
        <v>3.7195658658620047E-2</v>
      </c>
    </row>
    <row r="1381" spans="1:14" ht="13" x14ac:dyDescent="0.15">
      <c r="A1381" s="166">
        <f t="shared" si="8"/>
        <v>10</v>
      </c>
      <c r="B1381" s="166">
        <f t="shared" si="9"/>
        <v>1984</v>
      </c>
      <c r="C1381" s="41">
        <f ca="1">'StockBond Returns'!W1371</f>
        <v>7.4645849600136049E-3</v>
      </c>
      <c r="D1381" s="217">
        <f>'StockBond Returns'!M1371</f>
        <v>9.6701777500000006</v>
      </c>
      <c r="E1381" s="41">
        <f t="shared" si="0"/>
        <v>6.9205357742777779E-2</v>
      </c>
      <c r="F1381" s="138">
        <f t="shared" ca="1" si="3"/>
        <v>50.614671717238053</v>
      </c>
      <c r="G1381" s="218">
        <f>'StockBond Returns'!C1371</f>
        <v>1984.7499999998965</v>
      </c>
      <c r="H1381" s="138">
        <f t="shared" ca="1" si="1"/>
        <v>0.29190053860205967</v>
      </c>
      <c r="I1381" s="138">
        <f t="shared" ca="1" si="4"/>
        <v>3.5398712266783194</v>
      </c>
      <c r="J1381" s="41">
        <f t="shared" ca="1" si="5"/>
        <v>0.37388907010269024</v>
      </c>
      <c r="K1381" s="41">
        <f t="shared" ca="1" si="6"/>
        <v>-8.3317789169220391E-2</v>
      </c>
      <c r="L1381" s="41">
        <f t="shared" ca="1" si="7"/>
        <v>0.11584402846851471</v>
      </c>
      <c r="M1381" s="41">
        <f t="shared" ca="1" si="10"/>
        <v>-6.0339216275271612E-2</v>
      </c>
      <c r="N1381" s="219">
        <f t="shared" ca="1" si="11"/>
        <v>3.7032281359849935E-2</v>
      </c>
    </row>
    <row r="1382" spans="1:14" ht="13" x14ac:dyDescent="0.15">
      <c r="A1382" s="166">
        <f t="shared" si="8"/>
        <v>11</v>
      </c>
      <c r="B1382" s="166">
        <f t="shared" si="9"/>
        <v>1984</v>
      </c>
      <c r="C1382" s="41">
        <f ca="1">'StockBond Returns'!W1372</f>
        <v>-6.9209682506691074E-3</v>
      </c>
      <c r="D1382" s="217">
        <f>'StockBond Returns'!M1372</f>
        <v>9.5334514699999993</v>
      </c>
      <c r="E1382" s="41">
        <f t="shared" si="0"/>
        <v>6.9946902527736901E-2</v>
      </c>
      <c r="F1382" s="138">
        <f t="shared" ca="1" si="3"/>
        <v>49.974488877022971</v>
      </c>
      <c r="G1382" s="218">
        <f>'StockBond Returns'!C1372</f>
        <v>1984.8333333332298</v>
      </c>
      <c r="H1382" s="138">
        <f t="shared" ca="1" si="1"/>
        <v>0.29129672519621647</v>
      </c>
      <c r="I1382" s="138">
        <f t="shared" ca="1" si="4"/>
        <v>3.5270516367192912</v>
      </c>
      <c r="J1382" s="41">
        <f t="shared" ca="1" si="5"/>
        <v>0.38338322025714766</v>
      </c>
      <c r="K1382" s="41">
        <f t="shared" ca="1" si="6"/>
        <v>-7.9985972321617638E-2</v>
      </c>
      <c r="L1382" s="41">
        <f t="shared" ca="1" si="7"/>
        <v>0.12095166345364095</v>
      </c>
      <c r="M1382" s="41">
        <f t="shared" ca="1" si="10"/>
        <v>-5.9927125746912613E-2</v>
      </c>
      <c r="N1382" s="219">
        <f t="shared" ca="1" si="11"/>
        <v>3.6868347587845983E-2</v>
      </c>
    </row>
    <row r="1383" spans="1:14" ht="13" x14ac:dyDescent="0.15">
      <c r="A1383" s="166">
        <f t="shared" si="8"/>
        <v>12</v>
      </c>
      <c r="B1383" s="166">
        <f t="shared" si="9"/>
        <v>1984</v>
      </c>
      <c r="C1383" s="41">
        <f ca="1">'StockBond Returns'!W1373</f>
        <v>1.6976854267508966E-2</v>
      </c>
      <c r="D1383" s="217">
        <f>'StockBond Returns'!M1373</f>
        <v>9.75487517</v>
      </c>
      <c r="E1383" s="41">
        <f t="shared" si="0"/>
        <v>6.875642217726094E-2</v>
      </c>
      <c r="F1383" s="138">
        <f t="shared" ca="1" si="3"/>
        <v>50.526656464532962</v>
      </c>
      <c r="G1383" s="218">
        <f>'StockBond Returns'!C1373</f>
        <v>1984.9166666665631</v>
      </c>
      <c r="H1383" s="138">
        <f t="shared" ca="1" si="1"/>
        <v>0.28950267692340492</v>
      </c>
      <c r="I1383" s="138">
        <f t="shared" ca="1" si="4"/>
        <v>3.5142451794082219</v>
      </c>
      <c r="J1383" s="41">
        <f t="shared" ca="1" si="5"/>
        <v>0.39325741416298676</v>
      </c>
      <c r="K1383" s="41">
        <f t="shared" ca="1" si="6"/>
        <v>-7.6633297772873643E-2</v>
      </c>
      <c r="L1383" s="41">
        <f t="shared" ca="1" si="7"/>
        <v>0.12611584717691438</v>
      </c>
      <c r="M1383" s="41">
        <f t="shared" ca="1" si="10"/>
        <v>-5.8689495480673037E-2</v>
      </c>
      <c r="N1383" s="219">
        <f t="shared" ca="1" si="11"/>
        <v>3.6706022063513942E-2</v>
      </c>
    </row>
    <row r="1384" spans="1:14" ht="13" x14ac:dyDescent="0.15">
      <c r="A1384" s="166">
        <f t="shared" si="8"/>
        <v>1</v>
      </c>
      <c r="B1384" s="166">
        <f t="shared" si="9"/>
        <v>1985</v>
      </c>
      <c r="C1384" s="41">
        <f ca="1">'StockBond Returns'!W1374</f>
        <v>6.2082868075814299E-2</v>
      </c>
      <c r="D1384" s="217">
        <f>'StockBond Returns'!M1374</f>
        <v>10.46480957</v>
      </c>
      <c r="E1384" s="41">
        <f t="shared" si="0"/>
        <v>6.5279178078249539E-2</v>
      </c>
      <c r="F1384" s="138">
        <f t="shared" ca="1" si="3"/>
        <v>53.35602037871012</v>
      </c>
      <c r="G1384" s="218">
        <f>'StockBond Returns'!C1374</f>
        <v>1984.9999999998963</v>
      </c>
      <c r="H1384" s="138">
        <f t="shared" ca="1" si="1"/>
        <v>0.29025309632071078</v>
      </c>
      <c r="I1384" s="138">
        <f t="shared" ca="1" si="4"/>
        <v>3.5047678429813161</v>
      </c>
      <c r="J1384" s="41">
        <f t="shared" ca="1" si="5"/>
        <v>0.40278870436267389</v>
      </c>
      <c r="K1384" s="41">
        <f t="shared" ca="1" si="6"/>
        <v>-7.4136397186452818E-2</v>
      </c>
      <c r="L1384" s="41">
        <f t="shared" ca="1" si="7"/>
        <v>0.13026927467490279</v>
      </c>
      <c r="M1384" s="41">
        <f t="shared" ca="1" si="10"/>
        <v>-5.6084196420892352E-2</v>
      </c>
      <c r="N1384" s="219">
        <f t="shared" ca="1" si="11"/>
        <v>3.6552112530769551E-2</v>
      </c>
    </row>
    <row r="1385" spans="1:14" ht="13" x14ac:dyDescent="0.15">
      <c r="A1385" s="166">
        <f t="shared" si="8"/>
        <v>2</v>
      </c>
      <c r="B1385" s="166">
        <f t="shared" si="9"/>
        <v>1985</v>
      </c>
      <c r="C1385" s="41">
        <f ca="1">'StockBond Returns'!W1375</f>
        <v>-5.5545916140224928E-3</v>
      </c>
      <c r="D1385" s="217">
        <f>'StockBond Returns'!M1375</f>
        <v>10.51117941</v>
      </c>
      <c r="E1385" s="41">
        <f t="shared" si="0"/>
        <v>6.5068401270395593E-2</v>
      </c>
      <c r="F1385" s="138">
        <f t="shared" ca="1" si="3"/>
        <v>52.771008616450978</v>
      </c>
      <c r="G1385" s="218">
        <f>'StockBond Returns'!C1375</f>
        <v>1985.0833333332296</v>
      </c>
      <c r="H1385" s="138">
        <f t="shared" ca="1" si="1"/>
        <v>0.28614376367489464</v>
      </c>
      <c r="I1385" s="138">
        <f t="shared" ca="1" si="4"/>
        <v>3.4924547590828667</v>
      </c>
      <c r="J1385" s="41">
        <f t="shared" ca="1" si="5"/>
        <v>0.41254756353227506</v>
      </c>
      <c r="K1385" s="41">
        <f t="shared" ca="1" si="6"/>
        <v>-7.0872149828540731E-2</v>
      </c>
      <c r="L1385" s="41">
        <f t="shared" ca="1" si="7"/>
        <v>0.13538720442978591</v>
      </c>
      <c r="M1385" s="41">
        <f t="shared" ca="1" si="10"/>
        <v>-5.4287418706694512E-2</v>
      </c>
      <c r="N1385" s="219">
        <f t="shared" ca="1" si="11"/>
        <v>3.6410349387985159E-2</v>
      </c>
    </row>
    <row r="1386" spans="1:14" ht="13" x14ac:dyDescent="0.15">
      <c r="A1386" s="166">
        <f t="shared" si="8"/>
        <v>3</v>
      </c>
      <c r="B1386" s="166">
        <f t="shared" si="9"/>
        <v>1985</v>
      </c>
      <c r="C1386" s="41">
        <f ca="1">'StockBond Returns'!W1376</f>
        <v>7.5190205550883637E-3</v>
      </c>
      <c r="D1386" s="217">
        <f>'StockBond Returns'!M1376</f>
        <v>10.481343839999999</v>
      </c>
      <c r="E1386" s="41">
        <f t="shared" si="0"/>
        <v>6.5203806652334773E-2</v>
      </c>
      <c r="F1386" s="138">
        <f t="shared" ca="1" si="3"/>
        <v>52.879499630435141</v>
      </c>
      <c r="G1386" s="218">
        <f>'StockBond Returns'!C1376</f>
        <v>1985.1666666665628</v>
      </c>
      <c r="H1386" s="138">
        <f t="shared" ca="1" si="1"/>
        <v>0.2873287224812584</v>
      </c>
      <c r="I1386" s="138">
        <f t="shared" ca="1" si="4"/>
        <v>3.4826861672751668</v>
      </c>
      <c r="J1386" s="41">
        <f t="shared" ca="1" si="5"/>
        <v>0.42078618456224737</v>
      </c>
      <c r="K1386" s="41">
        <f t="shared" ca="1" si="6"/>
        <v>-6.8266037687063408E-2</v>
      </c>
      <c r="L1386" s="41">
        <f t="shared" ca="1" si="7"/>
        <v>0.13972969664172497</v>
      </c>
      <c r="M1386" s="41">
        <f t="shared" ca="1" si="10"/>
        <v>-5.2122584541418715E-2</v>
      </c>
      <c r="N1386" s="219">
        <f t="shared" ca="1" si="11"/>
        <v>3.6277733016053582E-2</v>
      </c>
    </row>
    <row r="1387" spans="1:14" ht="13" x14ac:dyDescent="0.15">
      <c r="A1387" s="166">
        <f t="shared" si="8"/>
        <v>4</v>
      </c>
      <c r="B1387" s="166">
        <f t="shared" si="9"/>
        <v>1985</v>
      </c>
      <c r="C1387" s="41">
        <f ca="1">'StockBond Returns'!W1377</f>
        <v>1.3136291578686287E-3</v>
      </c>
      <c r="D1387" s="217">
        <f>'StockBond Returns'!M1377</f>
        <v>10.352789919999999</v>
      </c>
      <c r="E1387" s="41">
        <f t="shared" si="0"/>
        <v>6.5796160152354372E-2</v>
      </c>
      <c r="F1387" s="138">
        <f t="shared" ca="1" si="3"/>
        <v>52.661257517134182</v>
      </c>
      <c r="G1387" s="218">
        <f>'StockBond Returns'!C1377</f>
        <v>1985.2499999998961</v>
      </c>
      <c r="H1387" s="138">
        <f t="shared" ca="1" si="1"/>
        <v>0.28874237778514467</v>
      </c>
      <c r="I1387" s="138">
        <f t="shared" ca="1" si="4"/>
        <v>3.4780945193549804</v>
      </c>
      <c r="J1387" s="41">
        <f t="shared" ca="1" si="5"/>
        <v>0.42681685229933009</v>
      </c>
      <c r="K1387" s="41">
        <f t="shared" ca="1" si="6"/>
        <v>-6.7035997995383401E-2</v>
      </c>
      <c r="L1387" s="41">
        <f t="shared" ca="1" si="7"/>
        <v>0.14241298557248738</v>
      </c>
      <c r="M1387" s="41">
        <f t="shared" ca="1" si="10"/>
        <v>-4.6532177200419689E-2</v>
      </c>
      <c r="N1387" s="219">
        <f t="shared" ca="1" si="11"/>
        <v>3.615650074727339E-2</v>
      </c>
    </row>
    <row r="1388" spans="1:14" ht="13" x14ac:dyDescent="0.15">
      <c r="A1388" s="166">
        <f t="shared" si="8"/>
        <v>5</v>
      </c>
      <c r="B1388" s="166">
        <f t="shared" si="9"/>
        <v>1985</v>
      </c>
      <c r="C1388" s="41">
        <f ca="1">'StockBond Returns'!W1378</f>
        <v>5.5296549356304951E-2</v>
      </c>
      <c r="D1388" s="217">
        <f>'StockBond Returns'!M1378</f>
        <v>10.87490122</v>
      </c>
      <c r="E1388" s="41">
        <f t="shared" si="0"/>
        <v>6.3477429117282602E-2</v>
      </c>
      <c r="F1388" s="138">
        <f t="shared" ca="1" si="3"/>
        <v>55.268534507665876</v>
      </c>
      <c r="G1388" s="218">
        <f>'StockBond Returns'!C1378</f>
        <v>1985.3333333332293</v>
      </c>
      <c r="H1388" s="138">
        <f t="shared" ca="1" si="1"/>
        <v>0.29235870680220405</v>
      </c>
      <c r="I1388" s="138">
        <f t="shared" ca="1" si="4"/>
        <v>3.4805822878019645</v>
      </c>
      <c r="J1388" s="41">
        <f t="shared" ca="1" si="5"/>
        <v>0.42911661098225151</v>
      </c>
      <c r="K1388" s="41">
        <f t="shared" ca="1" si="6"/>
        <v>-6.7702839981706564E-2</v>
      </c>
      <c r="L1388" s="41">
        <f t="shared" ca="1" si="7"/>
        <v>0.14278710719351806</v>
      </c>
      <c r="M1388" s="41">
        <f t="shared" ca="1" si="10"/>
        <v>-3.948299304470515E-2</v>
      </c>
      <c r="N1388" s="219">
        <f t="shared" ca="1" si="11"/>
        <v>3.6058894351951545E-2</v>
      </c>
    </row>
    <row r="1389" spans="1:14" ht="13" x14ac:dyDescent="0.15">
      <c r="A1389" s="166">
        <f t="shared" si="8"/>
        <v>6</v>
      </c>
      <c r="B1389" s="166">
        <f t="shared" si="9"/>
        <v>1985</v>
      </c>
      <c r="C1389" s="41">
        <f ca="1">'StockBond Returns'!W1379</f>
        <v>1.1388963845186145E-2</v>
      </c>
      <c r="D1389" s="217">
        <f>'StockBond Returns'!M1379</f>
        <v>11.012058720000001</v>
      </c>
      <c r="E1389" s="41">
        <f t="shared" si="0"/>
        <v>6.2904770598607912E-2</v>
      </c>
      <c r="F1389" s="138">
        <f t="shared" ca="1" si="3"/>
        <v>55.602297479406303</v>
      </c>
      <c r="G1389" s="218">
        <f>'StockBond Returns'!C1379</f>
        <v>1985.4166666665626</v>
      </c>
      <c r="H1389" s="138">
        <f t="shared" ca="1" si="1"/>
        <v>0.29147081397480074</v>
      </c>
      <c r="I1389" s="138">
        <f t="shared" ca="1" si="4"/>
        <v>3.4828068324501746</v>
      </c>
      <c r="J1389" s="41">
        <f t="shared" ca="1" si="5"/>
        <v>0.42956705603927303</v>
      </c>
      <c r="K1389" s="41">
        <f t="shared" ca="1" si="6"/>
        <v>-6.8298318501656907E-2</v>
      </c>
      <c r="L1389" s="41">
        <f t="shared" ca="1" si="7"/>
        <v>0.14324888991146523</v>
      </c>
      <c r="M1389" s="41">
        <f t="shared" ca="1" si="10"/>
        <v>-3.2764811735610966E-2</v>
      </c>
      <c r="N1389" s="219">
        <f t="shared" ca="1" si="11"/>
        <v>3.5982286537105869E-2</v>
      </c>
    </row>
    <row r="1390" spans="1:14" ht="13" x14ac:dyDescent="0.15">
      <c r="A1390" s="166">
        <f t="shared" si="8"/>
        <v>7</v>
      </c>
      <c r="B1390" s="166">
        <f t="shared" si="9"/>
        <v>1985</v>
      </c>
      <c r="C1390" s="41">
        <f ca="1">'StockBond Returns'!W1380</f>
        <v>-3.2543789159194848E-3</v>
      </c>
      <c r="D1390" s="217">
        <f>'StockBond Returns'!M1380</f>
        <v>10.907298239999999</v>
      </c>
      <c r="E1390" s="41">
        <f t="shared" si="0"/>
        <v>6.3340866271205942E-2</v>
      </c>
      <c r="F1390" s="138">
        <f t="shared" ca="1" si="3"/>
        <v>55.130824277309451</v>
      </c>
      <c r="G1390" s="218">
        <f>'StockBond Returns'!C1380</f>
        <v>1985.4999999998959</v>
      </c>
      <c r="H1390" s="138">
        <f t="shared" ca="1" si="1"/>
        <v>0.29100284733086768</v>
      </c>
      <c r="I1390" s="138">
        <f t="shared" ca="1" si="4"/>
        <v>3.4834423679271067</v>
      </c>
      <c r="J1390" s="41">
        <f t="shared" ca="1" si="5"/>
        <v>0.43147216441765868</v>
      </c>
      <c r="K1390" s="41">
        <f t="shared" ca="1" si="6"/>
        <v>-6.8468302503103651E-2</v>
      </c>
      <c r="L1390" s="41">
        <f t="shared" ca="1" si="7"/>
        <v>0.14423602938911673</v>
      </c>
      <c r="M1390" s="41">
        <f t="shared" ca="1" si="10"/>
        <v>-2.7544637322252652E-2</v>
      </c>
      <c r="N1390" s="219">
        <f t="shared" ca="1" si="11"/>
        <v>3.5926899378698827E-2</v>
      </c>
    </row>
    <row r="1391" spans="1:14" ht="13" x14ac:dyDescent="0.15">
      <c r="A1391" s="166">
        <f t="shared" si="8"/>
        <v>8</v>
      </c>
      <c r="B1391" s="166">
        <f t="shared" si="9"/>
        <v>1985</v>
      </c>
      <c r="C1391" s="41">
        <f ca="1">'StockBond Returns'!W1381</f>
        <v>-1.8699282525552671E-3</v>
      </c>
      <c r="D1391" s="217">
        <f>'StockBond Returns'!M1381</f>
        <v>10.716557999999999</v>
      </c>
      <c r="E1391" s="41">
        <f t="shared" si="0"/>
        <v>6.415677169852485E-2</v>
      </c>
      <c r="F1391" s="138">
        <f t="shared" ca="1" si="3"/>
        <v>54.737274898521584</v>
      </c>
      <c r="G1391" s="218">
        <f>'StockBond Returns'!C1381</f>
        <v>1985.5833333332291</v>
      </c>
      <c r="H1391" s="138">
        <f t="shared" ca="1" si="1"/>
        <v>0.29264723742198701</v>
      </c>
      <c r="I1391" s="138">
        <f t="shared" ca="1" si="4"/>
        <v>3.485643290713361</v>
      </c>
      <c r="J1391" s="41">
        <f t="shared" ca="1" si="5"/>
        <v>0.42987791511237727</v>
      </c>
      <c r="K1391" s="41">
        <f t="shared" ca="1" si="6"/>
        <v>-6.9056495031180609E-2</v>
      </c>
      <c r="L1391" s="41">
        <f t="shared" ca="1" si="7"/>
        <v>0.14470607664839297</v>
      </c>
      <c r="M1391" s="41">
        <f t="shared" ca="1" si="10"/>
        <v>-2.2619529313929188E-2</v>
      </c>
      <c r="N1391" s="219">
        <f t="shared" ca="1" si="11"/>
        <v>3.5879661262920158E-2</v>
      </c>
    </row>
    <row r="1392" spans="1:14" ht="13" x14ac:dyDescent="0.15">
      <c r="A1392" s="166">
        <f t="shared" si="8"/>
        <v>9</v>
      </c>
      <c r="B1392" s="166">
        <f t="shared" si="9"/>
        <v>1985</v>
      </c>
      <c r="C1392" s="41">
        <f ca="1">'StockBond Returns'!W1382</f>
        <v>-2.531758771333124E-2</v>
      </c>
      <c r="D1392" s="217">
        <f>'StockBond Returns'!M1382</f>
        <v>10.356341159999999</v>
      </c>
      <c r="E1392" s="41">
        <f t="shared" si="0"/>
        <v>6.5779599162992419E-2</v>
      </c>
      <c r="F1392" s="138">
        <f t="shared" ca="1" si="3"/>
        <v>53.066221024770044</v>
      </c>
      <c r="G1392" s="218">
        <f>'StockBond Returns'!C1382</f>
        <v>1985.6666666665624</v>
      </c>
      <c r="H1392" s="138">
        <f t="shared" ca="1" si="1"/>
        <v>0.29088956234201119</v>
      </c>
      <c r="I1392" s="138">
        <f t="shared" ca="1" si="4"/>
        <v>3.48353706885556</v>
      </c>
      <c r="J1392" s="41">
        <f t="shared" ca="1" si="5"/>
        <v>0.43076341071733215</v>
      </c>
      <c r="K1392" s="41">
        <f t="shared" ca="1" si="6"/>
        <v>-6.8493626452552969E-2</v>
      </c>
      <c r="L1392" s="41">
        <f t="shared" ca="1" si="7"/>
        <v>0.14658976629440401</v>
      </c>
      <c r="M1392" s="41">
        <f t="shared" ca="1" si="10"/>
        <v>-1.9289113357873311E-2</v>
      </c>
      <c r="N1392" s="219">
        <f t="shared" ca="1" si="11"/>
        <v>3.5842121395337906E-2</v>
      </c>
    </row>
    <row r="1393" spans="1:14" ht="13" x14ac:dyDescent="0.15">
      <c r="A1393" s="166">
        <f t="shared" si="8"/>
        <v>10</v>
      </c>
      <c r="B1393" s="166">
        <f t="shared" si="9"/>
        <v>1985</v>
      </c>
      <c r="C1393" s="41">
        <f ca="1">'StockBond Returns'!W1383</f>
        <v>3.5989888716094272E-2</v>
      </c>
      <c r="D1393" s="217">
        <f>'StockBond Returns'!M1383</f>
        <v>10.757673329999999</v>
      </c>
      <c r="E1393" s="41">
        <f t="shared" si="0"/>
        <v>6.3978451674642917E-2</v>
      </c>
      <c r="F1393" s="138">
        <f t="shared" ca="1" si="3"/>
        <v>54.674709768715815</v>
      </c>
      <c r="G1393" s="218">
        <f>'StockBond Returns'!C1383</f>
        <v>1985.7499999998956</v>
      </c>
      <c r="H1393" s="138">
        <f t="shared" ca="1" si="1"/>
        <v>0.29150027306357601</v>
      </c>
      <c r="I1393" s="138">
        <f t="shared" ca="1" si="4"/>
        <v>3.4831368033170769</v>
      </c>
      <c r="J1393" s="41">
        <f t="shared" ca="1" si="5"/>
        <v>0.43207748040222316</v>
      </c>
      <c r="K1393" s="41">
        <f t="shared" ca="1" si="6"/>
        <v>-6.8386582164239873E-2</v>
      </c>
      <c r="L1393" s="41">
        <f t="shared" ca="1" si="7"/>
        <v>0.1479180991473219</v>
      </c>
      <c r="M1393" s="41">
        <f t="shared" ca="1" si="10"/>
        <v>-1.6027256283692504E-2</v>
      </c>
      <c r="N1393" s="219">
        <f t="shared" ca="1" si="11"/>
        <v>3.5810652527225074E-2</v>
      </c>
    </row>
    <row r="1394" spans="1:14" ht="13" x14ac:dyDescent="0.15">
      <c r="A1394" s="166">
        <f t="shared" si="8"/>
        <v>11</v>
      </c>
      <c r="B1394" s="166">
        <f t="shared" si="9"/>
        <v>1985</v>
      </c>
      <c r="C1394" s="41">
        <f ca="1">'StockBond Returns'!W1384</f>
        <v>5.3621646705816942E-2</v>
      </c>
      <c r="D1394" s="217">
        <f>'StockBond Returns'!M1384</f>
        <v>11.33193897</v>
      </c>
      <c r="E1394" s="41">
        <f t="shared" si="0"/>
        <v>6.1623075611657661E-2</v>
      </c>
      <c r="F1394" s="138">
        <f t="shared" ca="1" si="3"/>
        <v>57.299326741956534</v>
      </c>
      <c r="G1394" s="218">
        <f>'StockBond Returns'!C1384</f>
        <v>1985.8333333332289</v>
      </c>
      <c r="H1394" s="138">
        <f t="shared" ca="1" si="1"/>
        <v>0.29424672869305546</v>
      </c>
      <c r="I1394" s="138">
        <f t="shared" ca="1" si="4"/>
        <v>3.4860868068139155</v>
      </c>
      <c r="J1394" s="41">
        <f t="shared" ca="1" si="5"/>
        <v>0.43013751548300116</v>
      </c>
      <c r="K1394" s="41">
        <f t="shared" ca="1" si="6"/>
        <v>-6.917493397319241E-2</v>
      </c>
      <c r="L1394" s="41">
        <f t="shared" ca="1" si="7"/>
        <v>0.14814056631798689</v>
      </c>
      <c r="M1394" s="41">
        <f t="shared" ca="1" si="10"/>
        <v>-1.1614468435590997E-2</v>
      </c>
      <c r="N1394" s="219">
        <f t="shared" ca="1" si="11"/>
        <v>3.5782937569920376E-2</v>
      </c>
    </row>
    <row r="1395" spans="1:14" ht="13" x14ac:dyDescent="0.15">
      <c r="A1395" s="166">
        <f t="shared" si="8"/>
        <v>12</v>
      </c>
      <c r="B1395" s="166">
        <f t="shared" si="9"/>
        <v>1985</v>
      </c>
      <c r="C1395" s="41">
        <f ca="1">'StockBond Returns'!W1385</f>
        <v>4.038635410334919E-2</v>
      </c>
      <c r="D1395" s="217">
        <f>'StockBond Returns'!M1385</f>
        <v>11.914970459999999</v>
      </c>
      <c r="E1395" s="41">
        <f t="shared" si="0"/>
        <v>5.9464015074864068E-2</v>
      </c>
      <c r="F1395" s="138">
        <f t="shared" ca="1" si="3"/>
        <v>59.307307360368888</v>
      </c>
      <c r="G1395" s="218">
        <f>'StockBond Returns'!C1385</f>
        <v>1985.9166666665622</v>
      </c>
      <c r="H1395" s="138">
        <f t="shared" ca="1" si="1"/>
        <v>0.29388755157721436</v>
      </c>
      <c r="I1395" s="138">
        <f t="shared" ca="1" si="4"/>
        <v>3.4904716814677248</v>
      </c>
      <c r="J1395" s="41">
        <f t="shared" ca="1" si="5"/>
        <v>0.42678937869930911</v>
      </c>
      <c r="K1395" s="41">
        <f t="shared" ca="1" si="6"/>
        <v>-7.0344274856495304E-2</v>
      </c>
      <c r="L1395" s="41">
        <f t="shared" ca="1" si="7"/>
        <v>0.14788394666892302</v>
      </c>
      <c r="M1395" s="41">
        <f t="shared" ca="1" si="10"/>
        <v>-6.7648945155558415E-3</v>
      </c>
      <c r="N1395" s="219">
        <f t="shared" ca="1" si="11"/>
        <v>3.5761379017492274E-2</v>
      </c>
    </row>
    <row r="1396" spans="1:14" ht="13" x14ac:dyDescent="0.15">
      <c r="A1396" s="166">
        <f t="shared" si="8"/>
        <v>1</v>
      </c>
      <c r="B1396" s="166">
        <f t="shared" si="9"/>
        <v>1986</v>
      </c>
      <c r="C1396" s="41">
        <f ca="1">'StockBond Returns'!W1386</f>
        <v>5.0729013996371301E-3</v>
      </c>
      <c r="D1396" s="217">
        <f>'StockBond Returns'!M1386</f>
        <v>11.9164472</v>
      </c>
      <c r="E1396" s="41">
        <f t="shared" si="0"/>
        <v>5.9458814704436404E-2</v>
      </c>
      <c r="F1396" s="138">
        <f t="shared" ca="1" si="3"/>
        <v>59.312789068737068</v>
      </c>
      <c r="G1396" s="218">
        <f>'StockBond Returns'!C1386</f>
        <v>1985.9999999998954</v>
      </c>
      <c r="H1396" s="138">
        <f t="shared" ca="1" si="1"/>
        <v>0.29388901123677985</v>
      </c>
      <c r="I1396" s="138">
        <f t="shared" ca="1" si="4"/>
        <v>3.494107596383794</v>
      </c>
      <c r="J1396" s="41">
        <f t="shared" ca="1" si="5"/>
        <v>0.42247258581653613</v>
      </c>
      <c r="K1396" s="41">
        <f t="shared" ca="1" si="6"/>
        <v>-7.1311660383305275E-2</v>
      </c>
      <c r="L1396" s="41">
        <f t="shared" ca="1" si="7"/>
        <v>0.14786264287033046</v>
      </c>
      <c r="M1396" s="41">
        <f t="shared" ca="1" si="10"/>
        <v>-3.0416412941217663E-3</v>
      </c>
      <c r="N1396" s="219">
        <f t="shared" ca="1" si="11"/>
        <v>3.5747080072810217E-2</v>
      </c>
    </row>
    <row r="1397" spans="1:14" ht="13" x14ac:dyDescent="0.15">
      <c r="A1397" s="166">
        <f t="shared" si="8"/>
        <v>2</v>
      </c>
      <c r="B1397" s="166">
        <f t="shared" si="9"/>
        <v>1986</v>
      </c>
      <c r="C1397" s="41">
        <f ca="1">'StockBond Returns'!W1387</f>
        <v>6.9963587512811079E-2</v>
      </c>
      <c r="D1397" s="217">
        <f>'StockBond Returns'!M1387</f>
        <v>12.812828980000001</v>
      </c>
      <c r="E1397" s="41">
        <f t="shared" si="0"/>
        <v>5.6523388260349666E-2</v>
      </c>
      <c r="F1397" s="138">
        <f t="shared" ca="1" si="3"/>
        <v>63.148074036583061</v>
      </c>
      <c r="G1397" s="218">
        <f>'StockBond Returns'!C1387</f>
        <v>1986.0833333332287</v>
      </c>
      <c r="H1397" s="138">
        <f t="shared" ca="1" si="1"/>
        <v>0.29744525888859091</v>
      </c>
      <c r="I1397" s="138">
        <f t="shared" ca="1" si="4"/>
        <v>3.5054090915974903</v>
      </c>
      <c r="J1397" s="41">
        <f t="shared" ca="1" si="5"/>
        <v>0.41532272961420769</v>
      </c>
      <c r="K1397" s="41">
        <f t="shared" ca="1" si="6"/>
        <v>-7.4305766506425508E-2</v>
      </c>
      <c r="L1397" s="41">
        <f t="shared" ca="1" si="7"/>
        <v>0.1453213245410363</v>
      </c>
      <c r="M1397" s="41">
        <f t="shared" ca="1" si="10"/>
        <v>3.7092341657205541E-3</v>
      </c>
      <c r="N1397" s="219">
        <f t="shared" ca="1" si="11"/>
        <v>3.5739488291626043E-2</v>
      </c>
    </row>
    <row r="1398" spans="1:14" ht="13" x14ac:dyDescent="0.15">
      <c r="A1398" s="166">
        <f t="shared" si="8"/>
        <v>3</v>
      </c>
      <c r="B1398" s="166">
        <f t="shared" si="9"/>
        <v>1986</v>
      </c>
      <c r="C1398" s="41">
        <f ca="1">'StockBond Returns'!W1388</f>
        <v>6.0060659891874819E-2</v>
      </c>
      <c r="D1398" s="217">
        <f>'StockBond Returns'!M1388</f>
        <v>13.563743390000001</v>
      </c>
      <c r="E1398" s="41">
        <f t="shared" si="0"/>
        <v>5.436297990336722E-2</v>
      </c>
      <c r="F1398" s="138">
        <f t="shared" ca="1" si="3"/>
        <v>66.625479016702059</v>
      </c>
      <c r="G1398" s="218">
        <f>'StockBond Returns'!C1388</f>
        <v>1986.1666666665619</v>
      </c>
      <c r="H1398" s="138">
        <f t="shared" ca="1" si="1"/>
        <v>0.30182996473643237</v>
      </c>
      <c r="I1398" s="138">
        <f t="shared" ca="1" si="4"/>
        <v>3.5199103338526641</v>
      </c>
      <c r="J1398" s="41">
        <f t="shared" ca="1" si="5"/>
        <v>0.40884485736757781</v>
      </c>
      <c r="K1398" s="41">
        <f t="shared" ca="1" si="6"/>
        <v>-7.8119419429627968E-2</v>
      </c>
      <c r="L1398" s="41">
        <f t="shared" ca="1" si="7"/>
        <v>0.14174680354340419</v>
      </c>
      <c r="M1398" s="41">
        <f t="shared" ca="1" si="10"/>
        <v>1.0688349391705598E-2</v>
      </c>
      <c r="N1398" s="219">
        <f t="shared" ca="1" si="11"/>
        <v>3.5740616344957565E-2</v>
      </c>
    </row>
    <row r="1399" spans="1:14" ht="13" x14ac:dyDescent="0.15">
      <c r="A1399" s="166">
        <f t="shared" si="8"/>
        <v>4</v>
      </c>
      <c r="B1399" s="166">
        <f t="shared" si="9"/>
        <v>1986</v>
      </c>
      <c r="C1399" s="41">
        <f ca="1">'StockBond Returns'!W1389</f>
        <v>-3.6230353953922148E-3</v>
      </c>
      <c r="D1399" s="217">
        <f>'StockBond Returns'!M1389</f>
        <v>13.411284800000001</v>
      </c>
      <c r="E1399" s="41">
        <f t="shared" si="0"/>
        <v>5.4782035797196704E-2</v>
      </c>
      <c r="F1399" s="138">
        <f t="shared" ca="1" si="3"/>
        <v>66.083356123898795</v>
      </c>
      <c r="G1399" s="218">
        <f>'StockBond Returns'!C1389</f>
        <v>1986.2499999998952</v>
      </c>
      <c r="H1399" s="138">
        <f t="shared" ca="1" si="1"/>
        <v>0.30168173173152685</v>
      </c>
      <c r="I1399" s="138">
        <f t="shared" ca="1" si="4"/>
        <v>3.5328496877990463</v>
      </c>
      <c r="J1399" s="41">
        <f t="shared" ca="1" si="5"/>
        <v>0.40274783797118241</v>
      </c>
      <c r="K1399" s="41">
        <f t="shared" ca="1" si="6"/>
        <v>-8.1495883242818978E-2</v>
      </c>
      <c r="L1399" s="41">
        <f t="shared" ca="1" si="7"/>
        <v>0.13869085215701982</v>
      </c>
      <c r="M1399" s="41">
        <f t="shared" ca="1" si="10"/>
        <v>1.5742863840922938E-2</v>
      </c>
      <c r="N1399" s="219">
        <f t="shared" ca="1" si="11"/>
        <v>3.5747996723357628E-2</v>
      </c>
    </row>
    <row r="1400" spans="1:14" ht="13" x14ac:dyDescent="0.15">
      <c r="A1400" s="166">
        <f t="shared" si="8"/>
        <v>5</v>
      </c>
      <c r="B1400" s="166">
        <f t="shared" si="9"/>
        <v>1986</v>
      </c>
      <c r="C1400" s="41">
        <f ca="1">'StockBond Returns'!W1390</f>
        <v>2.925614348094845E-2</v>
      </c>
      <c r="D1400" s="217">
        <f>'StockBond Returns'!M1390</f>
        <v>13.931881430000001</v>
      </c>
      <c r="E1400" s="41">
        <f t="shared" si="0"/>
        <v>5.3388907217034792E-2</v>
      </c>
      <c r="F1400" s="138">
        <f t="shared" ca="1" si="3"/>
        <v>67.706192496601545</v>
      </c>
      <c r="G1400" s="218">
        <f>'StockBond Returns'!C1390</f>
        <v>1986.3333333332284</v>
      </c>
      <c r="H1400" s="138">
        <f t="shared" ca="1" si="1"/>
        <v>0.3012299691016464</v>
      </c>
      <c r="I1400" s="138">
        <f t="shared" ca="1" si="4"/>
        <v>3.5417209500984885</v>
      </c>
      <c r="J1400" s="41">
        <f t="shared" ca="1" si="5"/>
        <v>0.3981642959095153</v>
      </c>
      <c r="K1400" s="41">
        <f t="shared" ca="1" si="6"/>
        <v>-8.3796541893705556E-2</v>
      </c>
      <c r="L1400" s="41">
        <f t="shared" ca="1" si="7"/>
        <v>0.13694855893971392</v>
      </c>
      <c r="M1400" s="41">
        <f t="shared" ca="1" si="10"/>
        <v>1.7565641964791379E-2</v>
      </c>
      <c r="N1400" s="219">
        <f t="shared" ca="1" si="11"/>
        <v>3.5758724898812988E-2</v>
      </c>
    </row>
    <row r="1401" spans="1:14" ht="13" x14ac:dyDescent="0.15">
      <c r="A1401" s="166">
        <f t="shared" si="8"/>
        <v>6</v>
      </c>
      <c r="B1401" s="166">
        <f t="shared" si="9"/>
        <v>1986</v>
      </c>
      <c r="C1401" s="41">
        <f ca="1">'StockBond Returns'!W1391</f>
        <v>2.0025017218413998E-2</v>
      </c>
      <c r="D1401" s="217">
        <f>'StockBond Returns'!M1391</f>
        <v>14.202358970000001</v>
      </c>
      <c r="E1401" s="41">
        <f t="shared" si="0"/>
        <v>5.2705419117779137E-2</v>
      </c>
      <c r="F1401" s="138">
        <f t="shared" ca="1" si="3"/>
        <v>68.754748062719642</v>
      </c>
      <c r="G1401" s="218">
        <f>'StockBond Returns'!C1391</f>
        <v>1986.4166666665617</v>
      </c>
      <c r="H1401" s="138">
        <f t="shared" ca="1" si="1"/>
        <v>0.30197898441524601</v>
      </c>
      <c r="I1401" s="138">
        <f t="shared" ca="1" si="4"/>
        <v>3.5522291205389336</v>
      </c>
      <c r="J1401" s="41">
        <f t="shared" ca="1" si="5"/>
        <v>0.39510912869050774</v>
      </c>
      <c r="K1401" s="41">
        <f t="shared" ca="1" si="6"/>
        <v>-8.6506846260121395E-2</v>
      </c>
      <c r="L1401" s="41">
        <f t="shared" ca="1" si="7"/>
        <v>0.13468792806749819</v>
      </c>
      <c r="M1401" s="41">
        <f t="shared" ca="1" si="10"/>
        <v>1.9932856293359169E-2</v>
      </c>
      <c r="N1401" s="219">
        <f t="shared" ca="1" si="11"/>
        <v>3.5768991126983882E-2</v>
      </c>
    </row>
    <row r="1402" spans="1:14" ht="13" x14ac:dyDescent="0.15">
      <c r="A1402" s="166">
        <f t="shared" si="8"/>
        <v>7</v>
      </c>
      <c r="B1402" s="166">
        <f t="shared" si="9"/>
        <v>1986</v>
      </c>
      <c r="C1402" s="41">
        <f ca="1">'StockBond Returns'!W1392</f>
        <v>-3.9746594606500277E-2</v>
      </c>
      <c r="D1402" s="217">
        <f>'StockBond Returns'!M1392</f>
        <v>13.388648399999999</v>
      </c>
      <c r="E1402" s="41">
        <f t="shared" si="0"/>
        <v>5.4845069125872337E-2</v>
      </c>
      <c r="F1402" s="138">
        <f t="shared" ca="1" si="3"/>
        <v>65.732004616056656</v>
      </c>
      <c r="G1402" s="218">
        <f>'StockBond Returns'!C1392</f>
        <v>1986.499999999895</v>
      </c>
      <c r="H1402" s="138">
        <f t="shared" ca="1" si="1"/>
        <v>0.30042302807914889</v>
      </c>
      <c r="I1402" s="138">
        <f t="shared" ca="1" si="4"/>
        <v>3.5616493012872148</v>
      </c>
      <c r="J1402" s="41">
        <f t="shared" ca="1" si="5"/>
        <v>0.39314434818911015</v>
      </c>
      <c r="K1402" s="41">
        <f t="shared" ca="1" si="6"/>
        <v>-8.8922937765098298E-2</v>
      </c>
      <c r="L1402" s="41">
        <f t="shared" ca="1" si="7"/>
        <v>0.13278316917560007</v>
      </c>
      <c r="M1402" s="41">
        <f t="shared" ca="1" si="10"/>
        <v>2.2451048445692123E-2</v>
      </c>
      <c r="N1402" s="219">
        <f t="shared" ca="1" si="11"/>
        <v>3.5778328441877505E-2</v>
      </c>
    </row>
    <row r="1403" spans="1:14" ht="13" x14ac:dyDescent="0.15">
      <c r="A1403" s="166">
        <f t="shared" si="8"/>
        <v>8</v>
      </c>
      <c r="B1403" s="166">
        <f t="shared" si="9"/>
        <v>1986</v>
      </c>
      <c r="C1403" s="41">
        <f ca="1">'StockBond Returns'!W1393</f>
        <v>6.5040135435592172E-2</v>
      </c>
      <c r="D1403" s="217">
        <f>'StockBond Returns'!M1393</f>
        <v>14.08719649</v>
      </c>
      <c r="E1403" s="41">
        <f t="shared" si="0"/>
        <v>5.2993222541116131E-2</v>
      </c>
      <c r="F1403" s="138">
        <f t="shared" ca="1" si="3"/>
        <v>69.687260516224569</v>
      </c>
      <c r="G1403" s="218">
        <f>'StockBond Returns'!C1393</f>
        <v>1986.5833333332282</v>
      </c>
      <c r="H1403" s="138">
        <f t="shared" ca="1" si="1"/>
        <v>0.30774604206808531</v>
      </c>
      <c r="I1403" s="138">
        <f t="shared" ca="1" si="4"/>
        <v>3.5767481059333135</v>
      </c>
      <c r="J1403" s="41">
        <f t="shared" ca="1" si="5"/>
        <v>0.38980007936971983</v>
      </c>
      <c r="K1403" s="41">
        <f t="shared" ca="1" si="6"/>
        <v>-9.2768938146675861E-2</v>
      </c>
      <c r="L1403" s="41">
        <f t="shared" ca="1" si="7"/>
        <v>0.12909273576134273</v>
      </c>
      <c r="M1403" s="41">
        <f t="shared" ca="1" si="10"/>
        <v>2.6137159663663478E-2</v>
      </c>
      <c r="N1403" s="219">
        <f t="shared" ca="1" si="11"/>
        <v>3.5782920279322269E-2</v>
      </c>
    </row>
    <row r="1404" spans="1:14" ht="13" x14ac:dyDescent="0.15">
      <c r="A1404" s="166">
        <f t="shared" si="8"/>
        <v>9</v>
      </c>
      <c r="B1404" s="166">
        <f t="shared" si="9"/>
        <v>1986</v>
      </c>
      <c r="C1404" s="41">
        <f ca="1">'StockBond Returns'!W1394</f>
        <v>-6.6377270076865919E-2</v>
      </c>
      <c r="D1404" s="217">
        <f>'StockBond Returns'!M1394</f>
        <v>13.072845770000001</v>
      </c>
      <c r="E1404" s="41">
        <f t="shared" si="0"/>
        <v>5.574721937341421E-2</v>
      </c>
      <c r="F1404" s="138">
        <f t="shared" ca="1" si="3"/>
        <v>64.774291704103575</v>
      </c>
      <c r="G1404" s="218">
        <f>'StockBond Returns'!C1394</f>
        <v>1986.6666666665615</v>
      </c>
      <c r="H1404" s="138">
        <f t="shared" ca="1" si="1"/>
        <v>0.30091555411551552</v>
      </c>
      <c r="I1404" s="138">
        <f t="shared" ca="1" si="4"/>
        <v>3.5867740977068179</v>
      </c>
      <c r="J1404" s="41">
        <f t="shared" ca="1" si="5"/>
        <v>0.38847098208589204</v>
      </c>
      <c r="K1404" s="41">
        <f t="shared" ca="1" si="6"/>
        <v>-9.5304891322155916E-2</v>
      </c>
      <c r="L1404" s="41">
        <f t="shared" ca="1" si="7"/>
        <v>0.1270204599647442</v>
      </c>
      <c r="M1404" s="41">
        <f t="shared" ca="1" si="10"/>
        <v>2.9635691198536263E-2</v>
      </c>
      <c r="N1404" s="219">
        <f t="shared" ca="1" si="11"/>
        <v>3.5781940369709518E-2</v>
      </c>
    </row>
    <row r="1405" spans="1:14" ht="13" x14ac:dyDescent="0.15">
      <c r="A1405" s="166">
        <f t="shared" si="8"/>
        <v>10</v>
      </c>
      <c r="B1405" s="166">
        <f t="shared" si="9"/>
        <v>1986</v>
      </c>
      <c r="C1405" s="41">
        <f ca="1">'StockBond Returns'!W1395</f>
        <v>4.1725795835251295E-2</v>
      </c>
      <c r="D1405" s="217">
        <f>'StockBond Returns'!M1395</f>
        <v>13.79804416</v>
      </c>
      <c r="E1405" s="41">
        <f t="shared" si="0"/>
        <v>5.3737019841513543E-2</v>
      </c>
      <c r="F1405" s="138">
        <f t="shared" ca="1" si="3"/>
        <v>67.163579080031809</v>
      </c>
      <c r="G1405" s="218">
        <f>'StockBond Returns'!C1395</f>
        <v>1986.7499999998947</v>
      </c>
      <c r="H1405" s="138">
        <f t="shared" ca="1" si="1"/>
        <v>0.30076421513756108</v>
      </c>
      <c r="I1405" s="138">
        <f t="shared" ca="1" si="4"/>
        <v>3.5960380397808027</v>
      </c>
      <c r="J1405" s="41">
        <f t="shared" ca="1" si="5"/>
        <v>0.38413054227343557</v>
      </c>
      <c r="K1405" s="41">
        <f t="shared" ca="1" si="6"/>
        <v>-9.7635523809547431E-2</v>
      </c>
      <c r="L1405" s="41">
        <f t="shared" ca="1" si="7"/>
        <v>0.12518829316770153</v>
      </c>
      <c r="M1405" s="41">
        <f t="shared" ca="1" si="10"/>
        <v>3.2413667001596647E-2</v>
      </c>
      <c r="N1405" s="219">
        <f t="shared" ca="1" si="11"/>
        <v>3.5777935234618564E-2</v>
      </c>
    </row>
    <row r="1406" spans="1:14" ht="13" x14ac:dyDescent="0.15">
      <c r="A1406" s="166">
        <f t="shared" si="8"/>
        <v>11</v>
      </c>
      <c r="B1406" s="166">
        <f t="shared" si="9"/>
        <v>1986</v>
      </c>
      <c r="C1406" s="41">
        <f ca="1">'StockBond Returns'!W1396</f>
        <v>1.8693534612538788E-2</v>
      </c>
      <c r="D1406" s="217">
        <f>'StockBond Returns'!M1396</f>
        <v>14.09656084</v>
      </c>
      <c r="E1406" s="41">
        <f t="shared" si="0"/>
        <v>5.2969644381714316E-2</v>
      </c>
      <c r="F1406" s="138">
        <f t="shared" ca="1" si="3"/>
        <v>68.112717208862918</v>
      </c>
      <c r="G1406" s="218">
        <f>'StockBond Returns'!C1396</f>
        <v>1986.833333333228</v>
      </c>
      <c r="H1406" s="138">
        <f t="shared" ca="1" si="1"/>
        <v>0.30065886736881181</v>
      </c>
      <c r="I1406" s="138">
        <f t="shared" ca="1" si="4"/>
        <v>3.602450178456559</v>
      </c>
      <c r="J1406" s="41">
        <f t="shared" ca="1" si="5"/>
        <v>0.380972598979612</v>
      </c>
      <c r="K1406" s="41">
        <f t="shared" ca="1" si="6"/>
        <v>-9.9241676808417889E-2</v>
      </c>
      <c r="L1406" s="41">
        <f t="shared" ca="1" si="7"/>
        <v>0.12424578388144081</v>
      </c>
      <c r="M1406" s="41">
        <f t="shared" ca="1" si="10"/>
        <v>3.3379367207724053E-2</v>
      </c>
      <c r="N1406" s="219">
        <f t="shared" ca="1" si="11"/>
        <v>3.5769597665841375E-2</v>
      </c>
    </row>
    <row r="1407" spans="1:14" ht="13" x14ac:dyDescent="0.15">
      <c r="A1407" s="166">
        <f t="shared" si="8"/>
        <v>12</v>
      </c>
      <c r="B1407" s="166">
        <f t="shared" si="9"/>
        <v>1986</v>
      </c>
      <c r="C1407" s="41">
        <f ca="1">'StockBond Returns'!W1397</f>
        <v>-2.2487204769333816E-2</v>
      </c>
      <c r="D1407" s="217">
        <f>'StockBond Returns'!M1397</f>
        <v>13.72082988</v>
      </c>
      <c r="E1407" s="41">
        <f t="shared" si="0"/>
        <v>5.394094448899326E-2</v>
      </c>
      <c r="F1407" s="138">
        <f t="shared" ca="1" si="3"/>
        <v>66.28715469973892</v>
      </c>
      <c r="G1407" s="218">
        <f>'StockBond Returns'!C1397</f>
        <v>1986.9166666665612</v>
      </c>
      <c r="H1407" s="138">
        <f t="shared" ca="1" si="1"/>
        <v>0.29796597766599381</v>
      </c>
      <c r="I1407" s="138">
        <f t="shared" ca="1" si="4"/>
        <v>3.6065286045453391</v>
      </c>
      <c r="J1407" s="41">
        <f t="shared" ca="1" si="5"/>
        <v>0.3792852033820524</v>
      </c>
      <c r="K1407" s="41">
        <f t="shared" ca="1" si="6"/>
        <v>-0.10026029516634816</v>
      </c>
      <c r="L1407" s="41">
        <f t="shared" ca="1" si="7"/>
        <v>0.12402821983713053</v>
      </c>
      <c r="M1407" s="41">
        <f t="shared" ca="1" si="10"/>
        <v>3.3249638922385749E-2</v>
      </c>
      <c r="N1407" s="219">
        <f t="shared" ca="1" si="11"/>
        <v>3.5758379953179126E-2</v>
      </c>
    </row>
    <row r="1408" spans="1:14" ht="13" x14ac:dyDescent="0.15">
      <c r="A1408" s="166">
        <f t="shared" si="8"/>
        <v>1</v>
      </c>
      <c r="B1408" s="166">
        <f t="shared" si="9"/>
        <v>1987</v>
      </c>
      <c r="C1408" s="41">
        <f ca="1">'StockBond Returns'!W1398</f>
        <v>9.8957830458877599E-2</v>
      </c>
      <c r="D1408" s="217">
        <f>'StockBond Returns'!M1398</f>
        <v>15.59638726</v>
      </c>
      <c r="E1408" s="41">
        <f t="shared" si="0"/>
        <v>4.9558706395573304E-2</v>
      </c>
      <c r="F1408" s="138">
        <f t="shared" ca="1" si="3"/>
        <v>72.519335671750696</v>
      </c>
      <c r="G1408" s="218">
        <f>'StockBond Returns'!C1398</f>
        <v>1986.9999999998945</v>
      </c>
      <c r="H1408" s="138">
        <f t="shared" ca="1" si="1"/>
        <v>0.29949703871319322</v>
      </c>
      <c r="I1408" s="138">
        <f t="shared" ca="1" si="4"/>
        <v>3.6121366320217523</v>
      </c>
      <c r="J1408" s="41">
        <f t="shared" ca="1" si="5"/>
        <v>0.3776931786832014</v>
      </c>
      <c r="K1408" s="41">
        <f t="shared" ca="1" si="6"/>
        <v>-0.10165718722784878</v>
      </c>
      <c r="L1408" s="41">
        <f t="shared" ca="1" si="7"/>
        <v>0.12333365053518031</v>
      </c>
      <c r="M1408" s="41">
        <f t="shared" ca="1" si="10"/>
        <v>3.3779450798856914E-2</v>
      </c>
      <c r="N1408" s="219">
        <f t="shared" ca="1" si="11"/>
        <v>3.5744938815527399E-2</v>
      </c>
    </row>
    <row r="1409" spans="1:14" ht="13" x14ac:dyDescent="0.15">
      <c r="A1409" s="166">
        <f t="shared" si="8"/>
        <v>2</v>
      </c>
      <c r="B1409" s="166">
        <f t="shared" si="9"/>
        <v>1987</v>
      </c>
      <c r="C1409" s="41">
        <f ca="1">'StockBond Returns'!W1399</f>
        <v>2.6735145498202696E-2</v>
      </c>
      <c r="D1409" s="217">
        <f>'StockBond Returns'!M1399</f>
        <v>15.94060532</v>
      </c>
      <c r="E1409" s="41">
        <f t="shared" si="0"/>
        <v>4.8866437469766051E-2</v>
      </c>
      <c r="F1409" s="138">
        <f t="shared" ca="1" si="3"/>
        <v>74.150646526748474</v>
      </c>
      <c r="G1409" s="218">
        <f>'StockBond Returns'!C1399</f>
        <v>1987.0833333332278</v>
      </c>
      <c r="H1409" s="138">
        <f t="shared" ca="1" si="1"/>
        <v>0.3019564943201733</v>
      </c>
      <c r="I1409" s="138">
        <f t="shared" ca="1" si="4"/>
        <v>3.6166478674533349</v>
      </c>
      <c r="J1409" s="41">
        <f t="shared" ca="1" si="5"/>
        <v>0.37697181102665733</v>
      </c>
      <c r="K1409" s="41">
        <f t="shared" ca="1" si="6"/>
        <v>-0.10277773754825892</v>
      </c>
      <c r="L1409" s="41">
        <f t="shared" ca="1" si="7"/>
        <v>0.12298015580341293</v>
      </c>
      <c r="M1409" s="41">
        <f t="shared" ca="1" si="10"/>
        <v>3.1733464753795904E-2</v>
      </c>
      <c r="N1409" s="219">
        <f t="shared" ca="1" si="11"/>
        <v>3.572855616049378E-2</v>
      </c>
    </row>
    <row r="1410" spans="1:14" ht="13" x14ac:dyDescent="0.15">
      <c r="A1410" s="166">
        <f t="shared" si="8"/>
        <v>3</v>
      </c>
      <c r="B1410" s="166">
        <f t="shared" si="9"/>
        <v>1987</v>
      </c>
      <c r="C1410" s="41">
        <f ca="1">'StockBond Returns'!W1400</f>
        <v>1.6541233449045543E-2</v>
      </c>
      <c r="D1410" s="217">
        <f>'StockBond Returns'!M1400</f>
        <v>16.388398080000002</v>
      </c>
      <c r="E1410" s="41">
        <f t="shared" si="0"/>
        <v>4.8009388261088665E-2</v>
      </c>
      <c r="F1410" s="138">
        <f t="shared" ca="1" si="3"/>
        <v>75.070238454160901</v>
      </c>
      <c r="G1410" s="218">
        <f>'StockBond Returns'!C1400</f>
        <v>1987.166666666561</v>
      </c>
      <c r="H1410" s="138">
        <f t="shared" ca="1" si="1"/>
        <v>0.30033968539985995</v>
      </c>
      <c r="I1410" s="138">
        <f t="shared" ca="1" si="4"/>
        <v>3.6151575881167624</v>
      </c>
      <c r="J1410" s="41">
        <f t="shared" ca="1" si="5"/>
        <v>0.37704112989958061</v>
      </c>
      <c r="K1410" s="41">
        <f t="shared" ca="1" si="6"/>
        <v>-0.10240787488931424</v>
      </c>
      <c r="L1410" s="41">
        <f t="shared" ca="1" si="7"/>
        <v>0.12448637617061387</v>
      </c>
      <c r="M1410" s="41">
        <f t="shared" ca="1" si="10"/>
        <v>2.7059568349812713E-2</v>
      </c>
      <c r="N1410" s="219">
        <f t="shared" ca="1" si="11"/>
        <v>3.5715274422515979E-2</v>
      </c>
    </row>
    <row r="1411" spans="1:14" ht="13" x14ac:dyDescent="0.15">
      <c r="A1411" s="166">
        <f t="shared" si="8"/>
        <v>4</v>
      </c>
      <c r="B1411" s="166">
        <f t="shared" si="9"/>
        <v>1987</v>
      </c>
      <c r="C1411" s="41">
        <f ca="1">'StockBond Returns'!W1401</f>
        <v>-1.477063896955432E-2</v>
      </c>
      <c r="D1411" s="217">
        <f>'StockBond Returns'!M1401</f>
        <v>16.14390831</v>
      </c>
      <c r="E1411" s="41">
        <f t="shared" si="0"/>
        <v>4.84714345745067E-2</v>
      </c>
      <c r="F1411" s="138">
        <f t="shared" ca="1" si="3"/>
        <v>73.665499588257546</v>
      </c>
      <c r="G1411" s="218">
        <f>'StockBond Returns'!C1401</f>
        <v>1987.2499999998943</v>
      </c>
      <c r="H1411" s="138">
        <f t="shared" ca="1" si="1"/>
        <v>0.29755603697421468</v>
      </c>
      <c r="I1411" s="138">
        <f t="shared" ca="1" si="4"/>
        <v>3.6110318933594501</v>
      </c>
      <c r="J1411" s="41">
        <f t="shared" ca="1" si="5"/>
        <v>0.37867263910501547</v>
      </c>
      <c r="K1411" s="41">
        <f t="shared" ca="1" si="6"/>
        <v>-0.10138235331151157</v>
      </c>
      <c r="L1411" s="41">
        <f t="shared" ca="1" si="7"/>
        <v>0.12681691992609712</v>
      </c>
      <c r="M1411" s="41">
        <f t="shared" ca="1" si="10"/>
        <v>2.2130068491283961E-2</v>
      </c>
      <c r="N1411" s="219">
        <f t="shared" ca="1" si="11"/>
        <v>3.5707897692648941E-2</v>
      </c>
    </row>
    <row r="1412" spans="1:14" ht="13" x14ac:dyDescent="0.15">
      <c r="A1412" s="166">
        <f t="shared" si="8"/>
        <v>5</v>
      </c>
      <c r="B1412" s="166">
        <f t="shared" si="9"/>
        <v>1987</v>
      </c>
      <c r="C1412" s="41">
        <f ca="1">'StockBond Returns'!W1402</f>
        <v>1.0946415568116213E-3</v>
      </c>
      <c r="D1412" s="217">
        <f>'StockBond Returns'!M1402</f>
        <v>16.201118000000001</v>
      </c>
      <c r="E1412" s="41">
        <f t="shared" si="0"/>
        <v>4.8362067667181985E-2</v>
      </c>
      <c r="F1412" s="138">
        <f t="shared" ca="1" si="3"/>
        <v>73.448255151232374</v>
      </c>
      <c r="G1412" s="218">
        <f>'StockBond Returns'!C1402</f>
        <v>1987.3333333332275</v>
      </c>
      <c r="H1412" s="138">
        <f t="shared" ca="1" si="1"/>
        <v>0.29600912380502897</v>
      </c>
      <c r="I1412" s="138">
        <f t="shared" ca="1" si="4"/>
        <v>3.6058110480628329</v>
      </c>
      <c r="J1412" s="41">
        <f t="shared" ca="1" si="5"/>
        <v>0.38134427264105408</v>
      </c>
      <c r="K1412" s="41">
        <f t="shared" ca="1" si="6"/>
        <v>-0.10008124694414067</v>
      </c>
      <c r="L1412" s="41">
        <f t="shared" ca="1" si="7"/>
        <v>0.12950078001109211</v>
      </c>
      <c r="M1412" s="41">
        <f t="shared" ca="1" si="10"/>
        <v>1.8095750305388236E-2</v>
      </c>
      <c r="N1412" s="219">
        <f t="shared" ca="1" si="11"/>
        <v>3.5704807784715374E-2</v>
      </c>
    </row>
    <row r="1413" spans="1:14" ht="13" x14ac:dyDescent="0.15">
      <c r="A1413" s="166">
        <f t="shared" si="8"/>
        <v>6</v>
      </c>
      <c r="B1413" s="166">
        <f t="shared" si="9"/>
        <v>1987</v>
      </c>
      <c r="C1413" s="41">
        <f ca="1">'StockBond Returns'!W1403</f>
        <v>3.5491815502443201E-2</v>
      </c>
      <c r="D1413" s="217">
        <f>'StockBond Returns'!M1403</f>
        <v>16.970348449999999</v>
      </c>
      <c r="E1413" s="41">
        <f t="shared" si="0"/>
        <v>4.6963154600104869E-2</v>
      </c>
      <c r="F1413" s="138">
        <f t="shared" ca="1" si="3"/>
        <v>75.74855204702213</v>
      </c>
      <c r="G1413" s="218">
        <f>'StockBond Returns'!C1403</f>
        <v>1987.4166666665608</v>
      </c>
      <c r="H1413" s="138">
        <f t="shared" ca="1" si="1"/>
        <v>0.29644924670986589</v>
      </c>
      <c r="I1413" s="138">
        <f t="shared" ca="1" si="4"/>
        <v>3.6002813103574525</v>
      </c>
      <c r="J1413" s="41">
        <f t="shared" ca="1" si="5"/>
        <v>0.38294706253352606</v>
      </c>
      <c r="K1413" s="41">
        <f t="shared" ca="1" si="6"/>
        <v>-9.8699045323885071E-2</v>
      </c>
      <c r="L1413" s="41">
        <f t="shared" ca="1" si="7"/>
        <v>0.13229214141824985</v>
      </c>
      <c r="M1413" s="41">
        <f t="shared" ca="1" si="10"/>
        <v>1.3527334017020998E-2</v>
      </c>
      <c r="N1413" s="219">
        <f t="shared" ca="1" si="11"/>
        <v>3.5704927446215243E-2</v>
      </c>
    </row>
    <row r="1414" spans="1:14" ht="13" x14ac:dyDescent="0.15">
      <c r="A1414" s="166">
        <f t="shared" si="8"/>
        <v>7</v>
      </c>
      <c r="B1414" s="166">
        <f t="shared" si="9"/>
        <v>1987</v>
      </c>
      <c r="C1414" s="41">
        <f ca="1">'StockBond Returns'!W1404</f>
        <v>3.4861229892881956E-2</v>
      </c>
      <c r="D1414" s="217">
        <f>'StockBond Returns'!M1404</f>
        <v>17.783719309999999</v>
      </c>
      <c r="E1414" s="41">
        <f t="shared" si="0"/>
        <v>4.5615603450783443E-2</v>
      </c>
      <c r="F1414" s="138">
        <f t="shared" ca="1" si="3"/>
        <v>78.082455901935305</v>
      </c>
      <c r="G1414" s="218">
        <f>'StockBond Returns'!C1404</f>
        <v>1987.499999999894</v>
      </c>
      <c r="H1414" s="138">
        <f t="shared" ca="1" si="1"/>
        <v>0.29681486207383051</v>
      </c>
      <c r="I1414" s="138">
        <f t="shared" ca="1" si="4"/>
        <v>3.5966731443521338</v>
      </c>
      <c r="J1414" s="41">
        <f t="shared" ca="1" si="5"/>
        <v>0.38351905630111927</v>
      </c>
      <c r="K1414" s="41">
        <f t="shared" ca="1" si="6"/>
        <v>-9.7794864339207588E-2</v>
      </c>
      <c r="L1414" s="41">
        <f t="shared" ca="1" si="7"/>
        <v>0.13448765242489968</v>
      </c>
      <c r="M1414" s="41">
        <f t="shared" ca="1" si="10"/>
        <v>9.8336023853502486E-3</v>
      </c>
      <c r="N1414" s="219">
        <f t="shared" ca="1" si="11"/>
        <v>3.5707652916697759E-2</v>
      </c>
    </row>
    <row r="1415" spans="1:14" ht="13" x14ac:dyDescent="0.15">
      <c r="A1415" s="166">
        <f t="shared" si="8"/>
        <v>8</v>
      </c>
      <c r="B1415" s="166">
        <f t="shared" si="9"/>
        <v>1987</v>
      </c>
      <c r="C1415" s="41">
        <f ca="1">'StockBond Returns'!W1405</f>
        <v>1.9576571391165403E-2</v>
      </c>
      <c r="D1415" s="217">
        <f>'StockBond Returns'!M1405</f>
        <v>18.349162140000001</v>
      </c>
      <c r="E1415" s="41">
        <f t="shared" si="0"/>
        <v>4.4749200600284193E-2</v>
      </c>
      <c r="F1415" s="138">
        <f t="shared" ca="1" si="3"/>
        <v>79.308417194885877</v>
      </c>
      <c r="G1415" s="218">
        <f>'StockBond Returns'!C1405</f>
        <v>1987.5833333332273</v>
      </c>
      <c r="H1415" s="138">
        <f t="shared" ca="1" si="1"/>
        <v>0.29574902252874802</v>
      </c>
      <c r="I1415" s="138">
        <f t="shared" ca="1" si="4"/>
        <v>3.5846761248127965</v>
      </c>
      <c r="J1415" s="41">
        <f t="shared" ca="1" si="5"/>
        <v>0.38818819075736855</v>
      </c>
      <c r="K1415" s="41">
        <f t="shared" ca="1" si="6"/>
        <v>-9.4775408113834225E-2</v>
      </c>
      <c r="L1415" s="41">
        <f t="shared" ca="1" si="7"/>
        <v>0.13935054323754881</v>
      </c>
      <c r="M1415" s="41">
        <f t="shared" ca="1" si="10"/>
        <v>2.2165438114949421E-3</v>
      </c>
      <c r="N1415" s="219">
        <f t="shared" ca="1" si="11"/>
        <v>3.5711753468651644E-2</v>
      </c>
    </row>
    <row r="1416" spans="1:14" ht="13" x14ac:dyDescent="0.15">
      <c r="A1416" s="166">
        <f t="shared" si="8"/>
        <v>9</v>
      </c>
      <c r="B1416" s="166">
        <f t="shared" si="9"/>
        <v>1987</v>
      </c>
      <c r="C1416" s="41">
        <f ca="1">'StockBond Returns'!W1406</f>
        <v>-2.6012733035254375E-2</v>
      </c>
      <c r="D1416" s="217">
        <f>'StockBond Returns'!M1406</f>
        <v>17.849215340000001</v>
      </c>
      <c r="E1416" s="41">
        <f t="shared" si="0"/>
        <v>4.5512435867671036E-2</v>
      </c>
      <c r="F1416" s="138">
        <f t="shared" ca="1" si="3"/>
        <v>76.957332728786454</v>
      </c>
      <c r="G1416" s="218">
        <f>'StockBond Returns'!C1406</f>
        <v>1987.6666666665606</v>
      </c>
      <c r="H1416" s="138">
        <f t="shared" ca="1" si="1"/>
        <v>0.29187630586382624</v>
      </c>
      <c r="I1416" s="138">
        <f t="shared" ca="1" si="4"/>
        <v>3.5756368765611071</v>
      </c>
      <c r="J1416" s="41">
        <f t="shared" ca="1" si="5"/>
        <v>0.39176295046937826</v>
      </c>
      <c r="K1416" s="41">
        <f t="shared" ca="1" si="6"/>
        <v>-9.2486990667635771E-2</v>
      </c>
      <c r="L1416" s="41">
        <f t="shared" ca="1" si="7"/>
        <v>0.14330904672142353</v>
      </c>
      <c r="M1416" s="41">
        <f t="shared" ca="1" si="10"/>
        <v>-3.105080175757724E-3</v>
      </c>
      <c r="N1416" s="219">
        <f t="shared" ca="1" si="11"/>
        <v>3.5714214040567967E-2</v>
      </c>
    </row>
    <row r="1417" spans="1:14" ht="13" x14ac:dyDescent="0.15">
      <c r="A1417" s="166">
        <f t="shared" si="8"/>
        <v>10</v>
      </c>
      <c r="B1417" s="166">
        <f t="shared" si="9"/>
        <v>1987</v>
      </c>
      <c r="C1417" s="41">
        <f ca="1">'StockBond Returns'!W1407</f>
        <v>-0.15131423569330765</v>
      </c>
      <c r="D1417" s="217">
        <f>'StockBond Returns'!M1407</f>
        <v>14.17491688</v>
      </c>
      <c r="E1417" s="41">
        <f t="shared" si="0"/>
        <v>5.27735754454738E-2</v>
      </c>
      <c r="F1417" s="138">
        <f t="shared" ca="1" si="3"/>
        <v>65.064881480209507</v>
      </c>
      <c r="G1417" s="218">
        <f>'StockBond Returns'!C1407</f>
        <v>1987.7499999998938</v>
      </c>
      <c r="H1417" s="138">
        <f t="shared" ca="1" si="1"/>
        <v>0.28614220263722062</v>
      </c>
      <c r="I1417" s="138">
        <f t="shared" ca="1" si="4"/>
        <v>3.5610148640607666</v>
      </c>
      <c r="J1417" s="41">
        <f t="shared" ca="1" si="5"/>
        <v>0.3994998221187116</v>
      </c>
      <c r="K1417" s="41">
        <f t="shared" ca="1" si="6"/>
        <v>-8.8760618531253388E-2</v>
      </c>
      <c r="L1417" s="41">
        <f t="shared" ca="1" si="7"/>
        <v>0.14909890290093064</v>
      </c>
      <c r="M1417" s="41">
        <f t="shared" ca="1" si="10"/>
        <v>-9.7393785417717593E-3</v>
      </c>
      <c r="N1417" s="219">
        <f t="shared" ca="1" si="11"/>
        <v>3.5710021543942767E-2</v>
      </c>
    </row>
    <row r="1418" spans="1:14" ht="13" x14ac:dyDescent="0.15">
      <c r="A1418" s="166">
        <f t="shared" si="8"/>
        <v>11</v>
      </c>
      <c r="B1418" s="166">
        <f t="shared" si="9"/>
        <v>1987</v>
      </c>
      <c r="C1418" s="41">
        <f ca="1">'StockBond Returns'!W1408</f>
        <v>-6.2298644274986159E-2</v>
      </c>
      <c r="D1418" s="217">
        <f>'StockBond Returns'!M1408</f>
        <v>12.775432029999999</v>
      </c>
      <c r="E1418" s="41">
        <f t="shared" si="0"/>
        <v>5.6637619677038821E-2</v>
      </c>
      <c r="F1418" s="138">
        <f t="shared" ca="1" si="3"/>
        <v>60.743111642736729</v>
      </c>
      <c r="G1418" s="218">
        <f>'StockBond Returns'!C1408</f>
        <v>1987.8333333332271</v>
      </c>
      <c r="H1418" s="138">
        <f t="shared" ca="1" si="1"/>
        <v>0.2866954379351026</v>
      </c>
      <c r="I1418" s="138">
        <f t="shared" ca="1" si="4"/>
        <v>3.5470514346270576</v>
      </c>
      <c r="J1418" s="41">
        <f t="shared" ca="1" si="5"/>
        <v>0.40838603353742564</v>
      </c>
      <c r="K1418" s="41">
        <f t="shared" ca="1" si="6"/>
        <v>-8.5173406156450748E-2</v>
      </c>
      <c r="L1418" s="41">
        <f t="shared" ca="1" si="7"/>
        <v>0.15474283868498095</v>
      </c>
      <c r="M1418" s="41">
        <f t="shared" ca="1" si="10"/>
        <v>-1.5378073556935767E-2</v>
      </c>
      <c r="N1418" s="219">
        <f t="shared" ca="1" si="11"/>
        <v>3.569460817933473E-2</v>
      </c>
    </row>
    <row r="1419" spans="1:14" ht="13" x14ac:dyDescent="0.15">
      <c r="A1419" s="166">
        <f t="shared" si="8"/>
        <v>12</v>
      </c>
      <c r="B1419" s="166">
        <f t="shared" si="9"/>
        <v>1987</v>
      </c>
      <c r="C1419" s="41">
        <f ca="1">'StockBond Returns'!W1409</f>
        <v>5.7998756795390793E-2</v>
      </c>
      <c r="D1419" s="217">
        <f>'StockBond Returns'!M1409</f>
        <v>13.726809810000001</v>
      </c>
      <c r="E1419" s="41">
        <f t="shared" si="0"/>
        <v>5.3925069402196373E-2</v>
      </c>
      <c r="F1419" s="138">
        <f t="shared" ca="1" si="3"/>
        <v>63.962813184984839</v>
      </c>
      <c r="G1419" s="218">
        <f>'StockBond Returns'!C1409</f>
        <v>1987.9166666665603</v>
      </c>
      <c r="H1419" s="138">
        <f t="shared" ca="1" si="1"/>
        <v>0.28743326168000238</v>
      </c>
      <c r="I1419" s="138">
        <f t="shared" ca="1" si="4"/>
        <v>3.5365187186410667</v>
      </c>
      <c r="J1419" s="41">
        <f t="shared" ca="1" si="5"/>
        <v>0.41625670227112965</v>
      </c>
      <c r="K1419" s="41">
        <f t="shared" ca="1" si="6"/>
        <v>-8.2448803388594283E-2</v>
      </c>
      <c r="L1419" s="41">
        <f t="shared" ca="1" si="7"/>
        <v>0.15932679297127517</v>
      </c>
      <c r="M1419" s="41">
        <f t="shared" ca="1" si="10"/>
        <v>-1.9411986866273101E-2</v>
      </c>
      <c r="N1419" s="219">
        <f t="shared" ca="1" si="11"/>
        <v>3.5667304843860853E-2</v>
      </c>
    </row>
    <row r="1420" spans="1:14" ht="13" x14ac:dyDescent="0.15">
      <c r="A1420" s="166">
        <f t="shared" si="8"/>
        <v>1</v>
      </c>
      <c r="B1420" s="166">
        <f t="shared" si="9"/>
        <v>1988</v>
      </c>
      <c r="C1420" s="41">
        <f ca="1">'StockBond Returns'!W1410</f>
        <v>2.8831320400406358E-2</v>
      </c>
      <c r="D1420" s="217">
        <f>'StockBond Returns'!M1410</f>
        <v>14.150226699999999</v>
      </c>
      <c r="E1420" s="41">
        <f t="shared" si="0"/>
        <v>5.283512293481489E-2</v>
      </c>
      <c r="F1420" s="138">
        <f t="shared" ca="1" si="3"/>
        <v>65.511225203491236</v>
      </c>
      <c r="G1420" s="218">
        <f>'StockBond Returns'!C1410</f>
        <v>1987.9999999998936</v>
      </c>
      <c r="H1420" s="138">
        <f t="shared" ca="1" si="1"/>
        <v>0.28844113643640029</v>
      </c>
      <c r="I1420" s="138">
        <f t="shared" ca="1" si="4"/>
        <v>3.5254628163642736</v>
      </c>
      <c r="J1420" s="41">
        <f t="shared" ca="1" si="5"/>
        <v>0.42543445669433222</v>
      </c>
      <c r="K1420" s="41">
        <f t="shared" ca="1" si="6"/>
        <v>-7.9571349592569951E-2</v>
      </c>
      <c r="L1420" s="41">
        <f t="shared" ca="1" si="7"/>
        <v>0.16413226030626182</v>
      </c>
      <c r="M1420" s="41">
        <f t="shared" ca="1" si="10"/>
        <v>-2.3995165323789647E-2</v>
      </c>
      <c r="N1420" s="219">
        <f t="shared" ca="1" si="11"/>
        <v>3.5630001600655985E-2</v>
      </c>
    </row>
    <row r="1421" spans="1:14" ht="13" x14ac:dyDescent="0.15">
      <c r="A1421" s="166">
        <f t="shared" si="8"/>
        <v>2</v>
      </c>
      <c r="B1421" s="166">
        <f t="shared" si="9"/>
        <v>1988</v>
      </c>
      <c r="C1421" s="41">
        <f ca="1">'StockBond Returns'!W1411</f>
        <v>3.7428540841627243E-2</v>
      </c>
      <c r="D1421" s="217">
        <f>'StockBond Returns'!M1411</f>
        <v>14.8367413</v>
      </c>
      <c r="E1421" s="41">
        <f t="shared" si="0"/>
        <v>5.1200122546451628E-2</v>
      </c>
      <c r="F1421" s="138">
        <f t="shared" ca="1" si="3"/>
        <v>67.663977704313226</v>
      </c>
      <c r="G1421" s="218">
        <f>'StockBond Returns'!C1411</f>
        <v>1988.0833333332268</v>
      </c>
      <c r="H1421" s="138">
        <f t="shared" ca="1" si="1"/>
        <v>0.28870032920343397</v>
      </c>
      <c r="I1421" s="138">
        <f t="shared" ca="1" si="4"/>
        <v>3.5122066512475336</v>
      </c>
      <c r="J1421" s="41">
        <f t="shared" ca="1" si="5"/>
        <v>0.43251403267483224</v>
      </c>
      <c r="K1421" s="41">
        <f t="shared" ca="1" si="6"/>
        <v>-7.6097364323609473E-2</v>
      </c>
      <c r="L1421" s="41">
        <f t="shared" ca="1" si="7"/>
        <v>0.16971370378659745</v>
      </c>
      <c r="M1421" s="41">
        <f t="shared" ca="1" si="10"/>
        <v>-2.8877905738537879E-2</v>
      </c>
      <c r="N1421" s="219">
        <f t="shared" ca="1" si="11"/>
        <v>3.5580460912930705E-2</v>
      </c>
    </row>
    <row r="1422" spans="1:14" ht="13" x14ac:dyDescent="0.15">
      <c r="A1422" s="166">
        <f t="shared" si="8"/>
        <v>3</v>
      </c>
      <c r="B1422" s="166">
        <f t="shared" si="9"/>
        <v>1988</v>
      </c>
      <c r="C1422" s="41">
        <f ca="1">'StockBond Returns'!W1412</f>
        <v>-2.5629895940585835E-2</v>
      </c>
      <c r="D1422" s="217">
        <f>'StockBond Returns'!M1412</f>
        <v>14.29297569</v>
      </c>
      <c r="E1422" s="41">
        <f t="shared" si="0"/>
        <v>5.2482218597756536E-2</v>
      </c>
      <c r="F1422" s="138">
        <f t="shared" ca="1" si="3"/>
        <v>65.648456027017616</v>
      </c>
      <c r="G1422" s="218">
        <f>'StockBond Returns'!C1412</f>
        <v>1988.1666666665601</v>
      </c>
      <c r="H1422" s="138">
        <f t="shared" ca="1" si="1"/>
        <v>0.28711471831792884</v>
      </c>
      <c r="I1422" s="138">
        <f t="shared" ca="1" si="4"/>
        <v>3.498981684165603</v>
      </c>
      <c r="J1422" s="41">
        <f t="shared" ca="1" si="5"/>
        <v>0.43923773997382032</v>
      </c>
      <c r="K1422" s="41">
        <f t="shared" ca="1" si="6"/>
        <v>-7.2605324911393154E-2</v>
      </c>
      <c r="L1422" s="41">
        <f t="shared" ca="1" si="7"/>
        <v>0.1753410809443352</v>
      </c>
      <c r="M1422" s="41">
        <f t="shared" ca="1" si="10"/>
        <v>-3.2135778626369293E-2</v>
      </c>
      <c r="N1422" s="219">
        <f t="shared" ca="1" si="11"/>
        <v>3.551590113453329E-2</v>
      </c>
    </row>
    <row r="1423" spans="1:14" ht="13" x14ac:dyDescent="0.15">
      <c r="A1423" s="166">
        <f t="shared" si="8"/>
        <v>4</v>
      </c>
      <c r="B1423" s="166">
        <f t="shared" si="9"/>
        <v>1988</v>
      </c>
      <c r="C1423" s="41">
        <f ca="1">'StockBond Returns'!W1413</f>
        <v>-2.2650907683402524E-4</v>
      </c>
      <c r="D1423" s="217">
        <f>'StockBond Returns'!M1413</f>
        <v>14.376154769999999</v>
      </c>
      <c r="E1423" s="41">
        <f t="shared" si="0"/>
        <v>5.2279814769620764E-2</v>
      </c>
      <c r="F1423" s="138">
        <f t="shared" ca="1" si="3"/>
        <v>65.346536371619223</v>
      </c>
      <c r="G1423" s="218">
        <f>'StockBond Returns'!C1413</f>
        <v>1988.2499999998934</v>
      </c>
      <c r="H1423" s="138">
        <f t="shared" ca="1" si="1"/>
        <v>0.28469206811204489</v>
      </c>
      <c r="I1423" s="138">
        <f t="shared" ca="1" si="4"/>
        <v>3.4861177153034331</v>
      </c>
      <c r="J1423" s="41">
        <f t="shared" ca="1" si="5"/>
        <v>0.44518710994523047</v>
      </c>
      <c r="K1423" s="41">
        <f t="shared" ca="1" si="6"/>
        <v>-6.9183186820383824E-2</v>
      </c>
      <c r="L1423" s="41">
        <f t="shared" ca="1" si="7"/>
        <v>0.18090113863555213</v>
      </c>
      <c r="M1423" s="41">
        <f t="shared" ca="1" si="10"/>
        <v>-3.4592377399304985E-2</v>
      </c>
      <c r="N1423" s="219">
        <f t="shared" ca="1" si="11"/>
        <v>3.5440024795219432E-2</v>
      </c>
    </row>
    <row r="1424" spans="1:14" ht="13" x14ac:dyDescent="0.15">
      <c r="A1424" s="166">
        <f t="shared" si="8"/>
        <v>5</v>
      </c>
      <c r="B1424" s="166">
        <f t="shared" si="9"/>
        <v>1988</v>
      </c>
      <c r="C1424" s="41">
        <f ca="1">'StockBond Returns'!W1414</f>
        <v>7.4960120023503495E-4</v>
      </c>
      <c r="D1424" s="217">
        <f>'StockBond Returns'!M1414</f>
        <v>14.36392283</v>
      </c>
      <c r="E1424" s="41">
        <f t="shared" si="0"/>
        <v>5.230943234780662E-2</v>
      </c>
      <c r="F1424" s="138">
        <f t="shared" ca="1" si="3"/>
        <v>65.110614740086589</v>
      </c>
      <c r="G1424" s="218">
        <f>'StockBond Returns'!C1414</f>
        <v>1988.3333333332266</v>
      </c>
      <c r="H1424" s="138">
        <f t="shared" ca="1" si="1"/>
        <v>0.28382494140588832</v>
      </c>
      <c r="I1424" s="138">
        <f t="shared" ca="1" si="4"/>
        <v>3.4739335329042924</v>
      </c>
      <c r="J1424" s="41">
        <f t="shared" ca="1" si="5"/>
        <v>0.4513232262584328</v>
      </c>
      <c r="K1424" s="41">
        <f t="shared" ca="1" si="6"/>
        <v>-6.5918518189120312E-2</v>
      </c>
      <c r="L1424" s="41">
        <f t="shared" ca="1" si="7"/>
        <v>0.18628341929009395</v>
      </c>
      <c r="M1424" s="41">
        <f t="shared" ca="1" si="10"/>
        <v>-3.6573606714469853E-2</v>
      </c>
      <c r="N1424" s="219">
        <f t="shared" ca="1" si="11"/>
        <v>3.5354793310722991E-2</v>
      </c>
    </row>
    <row r="1425" spans="1:14" ht="13" x14ac:dyDescent="0.15">
      <c r="A1425" s="166">
        <f t="shared" si="8"/>
        <v>6</v>
      </c>
      <c r="B1425" s="166">
        <f t="shared" si="9"/>
        <v>1988</v>
      </c>
      <c r="C1425" s="41">
        <f ca="1">'StockBond Returns'!W1415</f>
        <v>3.4596000556438522E-2</v>
      </c>
      <c r="D1425" s="217">
        <f>'StockBond Returns'!M1415</f>
        <v>14.919206409999999</v>
      </c>
      <c r="E1425" s="41">
        <f t="shared" si="0"/>
        <v>5.1013846933900021E-2</v>
      </c>
      <c r="F1425" s="138">
        <f t="shared" ca="1" si="3"/>
        <v>67.069537454627991</v>
      </c>
      <c r="G1425" s="218">
        <f>'StockBond Returns'!C1415</f>
        <v>1988.4166666665599</v>
      </c>
      <c r="H1425" s="138">
        <f t="shared" ca="1" si="1"/>
        <v>0.28512292646982224</v>
      </c>
      <c r="I1425" s="138">
        <f t="shared" ca="1" si="4"/>
        <v>3.4626072126642491</v>
      </c>
      <c r="J1425" s="41">
        <f t="shared" ca="1" si="5"/>
        <v>0.45737918618027518</v>
      </c>
      <c r="K1425" s="41">
        <f t="shared" ca="1" si="6"/>
        <v>-6.2863102040678798E-2</v>
      </c>
      <c r="L1425" s="41">
        <f t="shared" ca="1" si="7"/>
        <v>0.19142171490141968</v>
      </c>
      <c r="M1425" s="41">
        <f t="shared" ca="1" si="10"/>
        <v>-3.8239816787964953E-2</v>
      </c>
      <c r="N1425" s="219">
        <f t="shared" ca="1" si="11"/>
        <v>3.5261485807900658E-2</v>
      </c>
    </row>
    <row r="1426" spans="1:14" ht="13" x14ac:dyDescent="0.15">
      <c r="A1426" s="166">
        <f t="shared" si="8"/>
        <v>7</v>
      </c>
      <c r="B1426" s="166">
        <f t="shared" si="9"/>
        <v>1988</v>
      </c>
      <c r="C1426" s="41">
        <f ca="1">'StockBond Returns'!W1416</f>
        <v>-9.2105751444429129E-3</v>
      </c>
      <c r="D1426" s="217">
        <f>'StockBond Returns'!M1416</f>
        <v>14.777144639999999</v>
      </c>
      <c r="E1426" s="41">
        <f t="shared" si="0"/>
        <v>5.1336036134244679E-2</v>
      </c>
      <c r="F1426" s="138">
        <f t="shared" ca="1" si="3"/>
        <v>66.169291659668943</v>
      </c>
      <c r="G1426" s="218">
        <f>'StockBond Returns'!C1416</f>
        <v>1988.4999999998931</v>
      </c>
      <c r="H1426" s="138">
        <f t="shared" ca="1" si="1"/>
        <v>0.28307242896817836</v>
      </c>
      <c r="I1426" s="138">
        <f t="shared" ca="1" si="4"/>
        <v>3.4488647795585972</v>
      </c>
      <c r="J1426" s="41">
        <f t="shared" ca="1" si="5"/>
        <v>0.46487329883140838</v>
      </c>
      <c r="K1426" s="41">
        <f t="shared" ca="1" si="6"/>
        <v>-5.9128962851640376E-2</v>
      </c>
      <c r="L1426" s="41">
        <f t="shared" ca="1" si="7"/>
        <v>0.19744578367734422</v>
      </c>
      <c r="M1426" s="41">
        <f t="shared" ca="1" si="10"/>
        <v>-4.109585688253059E-2</v>
      </c>
      <c r="N1426" s="219">
        <f t="shared" ca="1" si="11"/>
        <v>3.5161116233871706E-2</v>
      </c>
    </row>
    <row r="1427" spans="1:14" ht="13" x14ac:dyDescent="0.15">
      <c r="A1427" s="166">
        <f t="shared" si="8"/>
        <v>8</v>
      </c>
      <c r="B1427" s="166">
        <f t="shared" si="9"/>
        <v>1988</v>
      </c>
      <c r="C1427" s="41">
        <f ca="1">'StockBond Returns'!W1417</f>
        <v>-3.1176887457480512E-2</v>
      </c>
      <c r="D1427" s="217">
        <f>'StockBond Returns'!M1417</f>
        <v>14.12718377</v>
      </c>
      <c r="E1427" s="41">
        <f t="shared" si="0"/>
        <v>5.2892758255313616E-2</v>
      </c>
      <c r="F1427" s="138">
        <f t="shared" ca="1" si="3"/>
        <v>63.832091988746313</v>
      </c>
      <c r="G1427" s="218">
        <f>'StockBond Returns'!C1417</f>
        <v>1988.5833333332264</v>
      </c>
      <c r="H1427" s="138">
        <f t="shared" ca="1" si="1"/>
        <v>0.28135461754097496</v>
      </c>
      <c r="I1427" s="138">
        <f t="shared" ca="1" si="4"/>
        <v>3.4344703745708243</v>
      </c>
      <c r="J1427" s="41">
        <f t="shared" ca="1" si="5"/>
        <v>0.47386729045903353</v>
      </c>
      <c r="K1427" s="41">
        <f t="shared" ca="1" si="6"/>
        <v>-5.5185624498730101E-2</v>
      </c>
      <c r="L1427" s="41">
        <f t="shared" ca="1" si="7"/>
        <v>0.20376550902835966</v>
      </c>
      <c r="M1427" s="41">
        <f t="shared" ca="1" si="10"/>
        <v>-4.1902181678914241E-2</v>
      </c>
      <c r="N1427" s="219">
        <f t="shared" ca="1" si="11"/>
        <v>3.5048594130919014E-2</v>
      </c>
    </row>
    <row r="1428" spans="1:14" ht="13" x14ac:dyDescent="0.15">
      <c r="A1428" s="166">
        <f t="shared" si="8"/>
        <v>9</v>
      </c>
      <c r="B1428" s="166">
        <f t="shared" si="9"/>
        <v>1988</v>
      </c>
      <c r="C1428" s="41">
        <f ca="1">'StockBond Returns'!W1418</f>
        <v>3.0553489287681552E-2</v>
      </c>
      <c r="D1428" s="217">
        <f>'StockBond Returns'!M1418</f>
        <v>14.579072310000001</v>
      </c>
      <c r="E1428" s="41">
        <f t="shared" si="0"/>
        <v>5.1795734966417761E-2</v>
      </c>
      <c r="F1428" s="138">
        <f t="shared" ca="1" si="3"/>
        <v>65.492434144700724</v>
      </c>
      <c r="G1428" s="218">
        <f>'StockBond Returns'!C1418</f>
        <v>1988.6666666665596</v>
      </c>
      <c r="H1428" s="138">
        <f t="shared" ca="1" si="1"/>
        <v>0.28268573010537396</v>
      </c>
      <c r="I1428" s="138">
        <f t="shared" ca="1" si="4"/>
        <v>3.4252797988123715</v>
      </c>
      <c r="J1428" s="41">
        <f t="shared" ca="1" si="5"/>
        <v>0.48082651290987366</v>
      </c>
      <c r="K1428" s="41">
        <f t="shared" ca="1" si="6"/>
        <v>-5.2650535803572929E-2</v>
      </c>
      <c r="L1428" s="41">
        <f t="shared" ca="1" si="7"/>
        <v>0.20831990202000616</v>
      </c>
      <c r="M1428" s="41">
        <f t="shared" ca="1" si="10"/>
        <v>-4.2050432675183269E-2</v>
      </c>
      <c r="N1428" s="219">
        <f t="shared" ca="1" si="11"/>
        <v>3.4932376843756906E-2</v>
      </c>
    </row>
    <row r="1429" spans="1:14" ht="13" x14ac:dyDescent="0.15">
      <c r="A1429" s="166">
        <f t="shared" si="8"/>
        <v>10</v>
      </c>
      <c r="B1429" s="166">
        <f t="shared" si="9"/>
        <v>1988</v>
      </c>
      <c r="C1429" s="41">
        <f ca="1">'StockBond Returns'!W1419</f>
        <v>2.3812332424258838E-2</v>
      </c>
      <c r="D1429" s="217">
        <f>'StockBond Returns'!M1419</f>
        <v>14.89527848</v>
      </c>
      <c r="E1429" s="41">
        <f t="shared" si="0"/>
        <v>5.1067683925571025E-2</v>
      </c>
      <c r="F1429" s="138">
        <f t="shared" ca="1" si="3"/>
        <v>66.762544621145977</v>
      </c>
      <c r="G1429" s="218">
        <f>'StockBond Returns'!C1419</f>
        <v>1988.7499999998929</v>
      </c>
      <c r="H1429" s="138">
        <f t="shared" ca="1" si="1"/>
        <v>0.28411737723162622</v>
      </c>
      <c r="I1429" s="138">
        <f t="shared" ca="1" si="4"/>
        <v>3.423254973406777</v>
      </c>
      <c r="J1429" s="41">
        <f t="shared" ca="1" si="5"/>
        <v>0.48200147805173188</v>
      </c>
      <c r="K1429" s="41">
        <f t="shared" ca="1" si="6"/>
        <v>-5.2090186873100963E-2</v>
      </c>
      <c r="L1429" s="41">
        <f t="shared" ca="1" si="7"/>
        <v>0.21036815835396117</v>
      </c>
      <c r="M1429" s="41">
        <f t="shared" ca="1" si="10"/>
        <v>-3.8685570241315026E-2</v>
      </c>
      <c r="N1429" s="219">
        <f t="shared" ca="1" si="11"/>
        <v>3.4813714713587553E-2</v>
      </c>
    </row>
    <row r="1430" spans="1:14" ht="13" x14ac:dyDescent="0.15">
      <c r="A1430" s="166">
        <f t="shared" si="8"/>
        <v>11</v>
      </c>
      <c r="B1430" s="166">
        <f t="shared" si="9"/>
        <v>1988</v>
      </c>
      <c r="C1430" s="41">
        <f ca="1">'StockBond Returns'!W1420</f>
        <v>-1.672812704058188E-2</v>
      </c>
      <c r="D1430" s="217">
        <f>'StockBond Returns'!M1420</f>
        <v>14.589452939999999</v>
      </c>
      <c r="E1430" s="41">
        <f t="shared" si="0"/>
        <v>5.177133300037226E-2</v>
      </c>
      <c r="F1430" s="138">
        <f t="shared" ca="1" si="3"/>
        <v>65.366367667520066</v>
      </c>
      <c r="G1430" s="218">
        <f>'StockBond Returns'!C1420</f>
        <v>1988.8333333332262</v>
      </c>
      <c r="H1430" s="138">
        <f t="shared" ca="1" si="1"/>
        <v>0.28200866562832899</v>
      </c>
      <c r="I1430" s="138">
        <f t="shared" ca="1" si="4"/>
        <v>3.4185682011000034</v>
      </c>
      <c r="J1430" s="41">
        <f t="shared" ca="1" si="5"/>
        <v>0.48489296206109334</v>
      </c>
      <c r="K1430" s="41">
        <f t="shared" ca="1" si="6"/>
        <v>-5.07906260042984E-2</v>
      </c>
      <c r="L1430" s="41">
        <f t="shared" ca="1" si="7"/>
        <v>0.21336693919693839</v>
      </c>
      <c r="M1430" s="41">
        <f t="shared" ca="1" si="10"/>
        <v>-3.6222545935695849E-2</v>
      </c>
      <c r="N1430" s="219">
        <f t="shared" ca="1" si="11"/>
        <v>3.4707630318709722E-2</v>
      </c>
    </row>
    <row r="1431" spans="1:14" ht="13" x14ac:dyDescent="0.15">
      <c r="A1431" s="166">
        <f t="shared" si="8"/>
        <v>12</v>
      </c>
      <c r="B1431" s="166">
        <f t="shared" si="9"/>
        <v>1988</v>
      </c>
      <c r="C1431" s="41">
        <f ca="1">'StockBond Returns'!W1421</f>
        <v>2.3343401517768644E-3</v>
      </c>
      <c r="D1431" s="217">
        <f>'StockBond Returns'!M1421</f>
        <v>14.63881194</v>
      </c>
      <c r="E1431" s="41">
        <f t="shared" si="0"/>
        <v>5.1655777261798749E-2</v>
      </c>
      <c r="F1431" s="138">
        <f t="shared" ca="1" si="3"/>
        <v>65.236288034362516</v>
      </c>
      <c r="G1431" s="218">
        <f>'StockBond Returns'!C1421</f>
        <v>1988.9166666665594</v>
      </c>
      <c r="H1431" s="138">
        <f t="shared" ca="1" si="1"/>
        <v>0.2808192636741314</v>
      </c>
      <c r="I1431" s="138">
        <f t="shared" ca="1" si="4"/>
        <v>3.4119542030941328</v>
      </c>
      <c r="J1431" s="41">
        <f t="shared" ca="1" si="5"/>
        <v>0.48691671984660223</v>
      </c>
      <c r="K1431" s="41">
        <f t="shared" ca="1" si="6"/>
        <v>-4.8950604558210986E-2</v>
      </c>
      <c r="L1431" s="41">
        <f t="shared" ca="1" si="7"/>
        <v>0.21706245429273263</v>
      </c>
      <c r="M1431" s="41">
        <f t="shared" ca="1" si="10"/>
        <v>-3.5222354370797349E-2</v>
      </c>
      <c r="N1431" s="219">
        <f t="shared" ca="1" si="11"/>
        <v>3.4610207211218186E-2</v>
      </c>
    </row>
    <row r="1432" spans="1:14" ht="13" x14ac:dyDescent="0.15">
      <c r="A1432" s="166">
        <f t="shared" si="8"/>
        <v>1</v>
      </c>
      <c r="B1432" s="166">
        <f t="shared" si="9"/>
        <v>1989</v>
      </c>
      <c r="C1432" s="41">
        <f ca="1">'StockBond Returns'!W1422</f>
        <v>5.8786218567718415E-2</v>
      </c>
      <c r="D1432" s="217">
        <f>'StockBond Returns'!M1422</f>
        <v>15.726169970000001</v>
      </c>
      <c r="E1432" s="41">
        <f t="shared" si="0"/>
        <v>4.9294136840300221E-2</v>
      </c>
      <c r="F1432" s="138">
        <f t="shared" ca="1" si="3"/>
        <v>68.773955155010682</v>
      </c>
      <c r="G1432" s="218">
        <f>'StockBond Returns'!C1422</f>
        <v>1988.9999999998927</v>
      </c>
      <c r="H1432" s="138">
        <f t="shared" ca="1" si="1"/>
        <v>0.28251272970498059</v>
      </c>
      <c r="I1432" s="138">
        <f t="shared" ca="1" si="4"/>
        <v>3.4060257963627127</v>
      </c>
      <c r="J1432" s="41">
        <f t="shared" ca="1" si="5"/>
        <v>0.4905217383122138</v>
      </c>
      <c r="K1432" s="41">
        <f t="shared" ca="1" si="6"/>
        <v>-4.7295241981723524E-2</v>
      </c>
      <c r="L1432" s="41">
        <f t="shared" ca="1" si="7"/>
        <v>0.22053479416024291</v>
      </c>
      <c r="M1432" s="41">
        <f t="shared" ca="1" si="10"/>
        <v>-3.3878394475518325E-2</v>
      </c>
      <c r="N1432" s="219">
        <f t="shared" ca="1" si="11"/>
        <v>3.4516283843660227E-2</v>
      </c>
    </row>
    <row r="1433" spans="1:14" ht="13" x14ac:dyDescent="0.15">
      <c r="A1433" s="166">
        <f t="shared" si="8"/>
        <v>2</v>
      </c>
      <c r="B1433" s="166">
        <f t="shared" si="9"/>
        <v>1989</v>
      </c>
      <c r="C1433" s="41">
        <f ca="1">'StockBond Returns'!W1423</f>
        <v>-2.5430401067704528E-2</v>
      </c>
      <c r="D1433" s="217">
        <f>'StockBond Returns'!M1423</f>
        <v>15.196649949999999</v>
      </c>
      <c r="E1433" s="41">
        <f t="shared" si="0"/>
        <v>5.040198837540507E-2</v>
      </c>
      <c r="F1433" s="138">
        <f t="shared" ca="1" si="3"/>
        <v>66.749677574724586</v>
      </c>
      <c r="G1433" s="218">
        <f>'StockBond Returns'!C1423</f>
        <v>1989.0833333332259</v>
      </c>
      <c r="H1433" s="138">
        <f t="shared" ca="1" si="1"/>
        <v>0.28035970609860877</v>
      </c>
      <c r="I1433" s="138">
        <f t="shared" ca="1" si="4"/>
        <v>3.3976851732578877</v>
      </c>
      <c r="J1433" s="41">
        <f t="shared" ca="1" si="5"/>
        <v>0.49827770529735771</v>
      </c>
      <c r="K1433" s="41">
        <f t="shared" ca="1" si="6"/>
        <v>-4.4956546395874097E-2</v>
      </c>
      <c r="L1433" s="41">
        <f t="shared" ca="1" si="7"/>
        <v>0.22490442844267222</v>
      </c>
      <c r="M1433" s="41">
        <f t="shared" ca="1" si="10"/>
        <v>-3.2606702669094934E-2</v>
      </c>
      <c r="N1433" s="219">
        <f t="shared" ca="1" si="11"/>
        <v>3.4426541141267364E-2</v>
      </c>
    </row>
    <row r="1434" spans="1:14" ht="13" x14ac:dyDescent="0.15">
      <c r="A1434" s="166">
        <f t="shared" si="8"/>
        <v>3</v>
      </c>
      <c r="B1434" s="166">
        <f t="shared" si="9"/>
        <v>1989</v>
      </c>
      <c r="C1434" s="41">
        <f ca="1">'StockBond Returns'!W1424</f>
        <v>1.3688703389817924E-2</v>
      </c>
      <c r="D1434" s="217">
        <f>'StockBond Returns'!M1424</f>
        <v>15.412391599999999</v>
      </c>
      <c r="E1434" s="41">
        <f t="shared" si="0"/>
        <v>4.9941428493161313E-2</v>
      </c>
      <c r="F1434" s="138">
        <f t="shared" ca="1" si="3"/>
        <v>67.379196645453121</v>
      </c>
      <c r="G1434" s="218">
        <f>'StockBond Returns'!C1424</f>
        <v>1989.1666666665592</v>
      </c>
      <c r="H1434" s="138">
        <f t="shared" ca="1" si="1"/>
        <v>0.28041777759962933</v>
      </c>
      <c r="I1434" s="138">
        <f t="shared" ca="1" si="4"/>
        <v>3.3909882325395886</v>
      </c>
      <c r="J1434" s="41">
        <f t="shared" ca="1" si="5"/>
        <v>0.50725422629467221</v>
      </c>
      <c r="K1434" s="41">
        <f t="shared" ca="1" si="6"/>
        <v>-4.3070409095009365E-2</v>
      </c>
      <c r="L1434" s="41">
        <f t="shared" ca="1" si="7"/>
        <v>0.22872318605477404</v>
      </c>
      <c r="M1434" s="41">
        <f t="shared" ca="1" si="10"/>
        <v>-3.0864251766372863E-2</v>
      </c>
      <c r="N1434" s="219">
        <f t="shared" ca="1" si="11"/>
        <v>3.4340866699037957E-2</v>
      </c>
    </row>
    <row r="1435" spans="1:14" ht="13" x14ac:dyDescent="0.15">
      <c r="A1435" s="166">
        <f t="shared" si="8"/>
        <v>4</v>
      </c>
      <c r="B1435" s="166">
        <f t="shared" si="9"/>
        <v>1989</v>
      </c>
      <c r="C1435" s="41">
        <f ca="1">'StockBond Returns'!W1425</f>
        <v>3.5238857459974543E-2</v>
      </c>
      <c r="D1435" s="217">
        <f>'StockBond Returns'!M1425</f>
        <v>16.04064138</v>
      </c>
      <c r="E1435" s="41">
        <f t="shared" si="0"/>
        <v>4.867082342002961E-2</v>
      </c>
      <c r="F1435" s="138">
        <f t="shared" ca="1" si="3"/>
        <v>69.463263172116129</v>
      </c>
      <c r="G1435" s="218">
        <f>'StockBond Returns'!C1425</f>
        <v>1989.2499999998925</v>
      </c>
      <c r="H1435" s="138">
        <f t="shared" ca="1" si="1"/>
        <v>0.2817361846690925</v>
      </c>
      <c r="I1435" s="138">
        <f t="shared" ca="1" si="4"/>
        <v>3.3880323490966355</v>
      </c>
      <c r="J1435" s="41">
        <f t="shared" ca="1" si="5"/>
        <v>0.51637102412373137</v>
      </c>
      <c r="K1435" s="41">
        <f t="shared" ca="1" si="6"/>
        <v>-4.2235537392977918E-2</v>
      </c>
      <c r="L1435" s="41">
        <f t="shared" ca="1" si="7"/>
        <v>0.23122315754123823</v>
      </c>
      <c r="M1435" s="41">
        <f t="shared" ca="1" si="10"/>
        <v>-2.8135988000697831E-2</v>
      </c>
      <c r="N1435" s="219">
        <f t="shared" ca="1" si="11"/>
        <v>3.4262310511192585E-2</v>
      </c>
    </row>
    <row r="1436" spans="1:14" ht="13" x14ac:dyDescent="0.15">
      <c r="A1436" s="166">
        <f t="shared" si="8"/>
        <v>5</v>
      </c>
      <c r="B1436" s="166">
        <f t="shared" si="9"/>
        <v>1989</v>
      </c>
      <c r="C1436" s="41">
        <f ca="1">'StockBond Returns'!W1426</f>
        <v>3.1064854163143692E-2</v>
      </c>
      <c r="D1436" s="217">
        <f>'StockBond Returns'!M1426</f>
        <v>16.527715950000001</v>
      </c>
      <c r="E1436" s="41">
        <f t="shared" si="0"/>
        <v>4.7752214009038556E-2</v>
      </c>
      <c r="F1436" s="138">
        <f t="shared" ca="1" si="3"/>
        <v>71.330641034095677</v>
      </c>
      <c r="G1436" s="218">
        <f>'StockBond Returns'!C1426</f>
        <v>1989.3333333332257</v>
      </c>
      <c r="H1436" s="138">
        <f t="shared" ca="1" si="1"/>
        <v>0.283849669671837</v>
      </c>
      <c r="I1436" s="138">
        <f t="shared" ca="1" si="4"/>
        <v>3.3880570773625842</v>
      </c>
      <c r="J1436" s="41">
        <f t="shared" ca="1" si="5"/>
        <v>0.52233093285150756</v>
      </c>
      <c r="K1436" s="41">
        <f t="shared" ca="1" si="6"/>
        <v>-4.2242527787120232E-2</v>
      </c>
      <c r="L1436" s="41">
        <f t="shared" ca="1" si="7"/>
        <v>0.23266109157480996</v>
      </c>
      <c r="M1436" s="41">
        <f t="shared" ca="1" si="10"/>
        <v>-2.4720235643056032E-2</v>
      </c>
      <c r="N1436" s="219">
        <f t="shared" ca="1" si="11"/>
        <v>3.4194600243903486E-2</v>
      </c>
    </row>
    <row r="1437" spans="1:14" ht="13" x14ac:dyDescent="0.15">
      <c r="A1437" s="166">
        <f t="shared" si="8"/>
        <v>6</v>
      </c>
      <c r="B1437" s="166">
        <f t="shared" si="9"/>
        <v>1989</v>
      </c>
      <c r="C1437" s="41">
        <f ca="1">'StockBond Returns'!W1427</f>
        <v>1.6190202914241245E-3</v>
      </c>
      <c r="D1437" s="217">
        <f>'StockBond Returns'!M1427</f>
        <v>16.347830429999998</v>
      </c>
      <c r="E1437" s="41">
        <f t="shared" si="0"/>
        <v>4.8085098257591857E-2</v>
      </c>
      <c r="F1437" s="138">
        <f t="shared" ca="1" si="3"/>
        <v>71.161817561283414</v>
      </c>
      <c r="G1437" s="218">
        <f>'StockBond Returns'!C1427</f>
        <v>1989.416666666559</v>
      </c>
      <c r="H1437" s="138">
        <f t="shared" ca="1" si="1"/>
        <v>0.28515191580192822</v>
      </c>
      <c r="I1437" s="138">
        <f t="shared" ca="1" si="4"/>
        <v>3.3880860666946901</v>
      </c>
      <c r="J1437" s="41">
        <f t="shared" ca="1" si="5"/>
        <v>0.53198221485405384</v>
      </c>
      <c r="K1437" s="41">
        <f t="shared" ca="1" si="6"/>
        <v>-4.2250722605342794E-2</v>
      </c>
      <c r="L1437" s="41">
        <f t="shared" ca="1" si="7"/>
        <v>0.23412420325654915</v>
      </c>
      <c r="M1437" s="41">
        <f t="shared" ca="1" si="10"/>
        <v>-2.1521686230249526E-2</v>
      </c>
      <c r="N1437" s="219">
        <f t="shared" ca="1" si="11"/>
        <v>3.4142750453847383E-2</v>
      </c>
    </row>
    <row r="1438" spans="1:14" ht="13" x14ac:dyDescent="0.15">
      <c r="A1438" s="166">
        <f t="shared" si="8"/>
        <v>7</v>
      </c>
      <c r="B1438" s="166">
        <f t="shared" si="9"/>
        <v>1989</v>
      </c>
      <c r="C1438" s="41">
        <f ca="1">'StockBond Returns'!W1428</f>
        <v>6.9039700732786521E-2</v>
      </c>
      <c r="D1438" s="217">
        <f>'StockBond Returns'!M1428</f>
        <v>17.74028358</v>
      </c>
      <c r="E1438" s="41">
        <f t="shared" si="0"/>
        <v>4.5684442359404498E-2</v>
      </c>
      <c r="F1438" s="138">
        <f t="shared" ca="1" si="3"/>
        <v>75.769969430583288</v>
      </c>
      <c r="G1438" s="218">
        <f>'StockBond Returns'!C1428</f>
        <v>1989.4999999998922</v>
      </c>
      <c r="H1438" s="138">
        <f t="shared" ca="1" si="1"/>
        <v>0.28845906675211025</v>
      </c>
      <c r="I1438" s="138">
        <f t="shared" ca="1" si="4"/>
        <v>3.3934727044786221</v>
      </c>
      <c r="J1438" s="41">
        <f t="shared" ca="1" si="5"/>
        <v>0.53919181194421384</v>
      </c>
      <c r="K1438" s="41">
        <f t="shared" ca="1" si="6"/>
        <v>-4.3771008428870717E-2</v>
      </c>
      <c r="L1438" s="41">
        <f t="shared" ca="1" si="7"/>
        <v>0.23366321619664854</v>
      </c>
      <c r="M1438" s="41">
        <f t="shared" ca="1" si="10"/>
        <v>-1.6060958785129364E-2</v>
      </c>
      <c r="N1438" s="219">
        <f t="shared" ca="1" si="11"/>
        <v>3.4107252865915275E-2</v>
      </c>
    </row>
    <row r="1439" spans="1:14" ht="13" x14ac:dyDescent="0.15">
      <c r="A1439" s="166">
        <f t="shared" si="8"/>
        <v>8</v>
      </c>
      <c r="B1439" s="166">
        <f t="shared" si="9"/>
        <v>1989</v>
      </c>
      <c r="C1439" s="41">
        <f ca="1">'StockBond Returns'!W1429</f>
        <v>8.9129127014227916E-3</v>
      </c>
      <c r="D1439" s="217">
        <f>'StockBond Returns'!M1429</f>
        <v>17.982408159999999</v>
      </c>
      <c r="E1439" s="41">
        <f t="shared" si="0"/>
        <v>4.5304952237275882E-2</v>
      </c>
      <c r="F1439" s="138">
        <f t="shared" ca="1" si="3"/>
        <v>76.154270476275542</v>
      </c>
      <c r="G1439" s="218">
        <f>'StockBond Returns'!C1429</f>
        <v>1989.5833333332255</v>
      </c>
      <c r="H1439" s="138">
        <f t="shared" ca="1" si="1"/>
        <v>0.28751379888268769</v>
      </c>
      <c r="I1439" s="138">
        <f t="shared" ca="1" si="4"/>
        <v>3.3996318858203347</v>
      </c>
      <c r="J1439" s="41">
        <f t="shared" ca="1" si="5"/>
        <v>0.54595729381806724</v>
      </c>
      <c r="K1439" s="41">
        <f t="shared" ca="1" si="6"/>
        <v>-4.5503427691042764E-2</v>
      </c>
      <c r="L1439" s="41">
        <f t="shared" ca="1" si="7"/>
        <v>0.23294552946915448</v>
      </c>
      <c r="M1439" s="41">
        <f t="shared" ca="1" si="10"/>
        <v>-1.0143773260773314E-2</v>
      </c>
      <c r="N1439" s="219">
        <f t="shared" ca="1" si="11"/>
        <v>3.4093581305012596E-2</v>
      </c>
    </row>
    <row r="1440" spans="1:14" ht="13" x14ac:dyDescent="0.15">
      <c r="A1440" s="166">
        <f t="shared" si="8"/>
        <v>9</v>
      </c>
      <c r="B1440" s="166">
        <f t="shared" si="9"/>
        <v>1989</v>
      </c>
      <c r="C1440" s="41">
        <f ca="1">'StockBond Returns'!W1430</f>
        <v>2.6124404913600206E-4</v>
      </c>
      <c r="D1440" s="217">
        <f>'StockBond Returns'!M1430</f>
        <v>17.896310419999999</v>
      </c>
      <c r="E1440" s="41">
        <f t="shared" si="0"/>
        <v>4.5438719672700002E-2</v>
      </c>
      <c r="F1440" s="138">
        <f t="shared" ca="1" si="3"/>
        <v>75.886576416102088</v>
      </c>
      <c r="G1440" s="218">
        <f>'StockBond Returns'!C1430</f>
        <v>1989.6666666665587</v>
      </c>
      <c r="H1440" s="138">
        <f t="shared" ca="1" si="1"/>
        <v>0.28734907272434917</v>
      </c>
      <c r="I1440" s="138">
        <f t="shared" ca="1" si="4"/>
        <v>3.4042952284393095</v>
      </c>
      <c r="J1440" s="41">
        <f t="shared" ca="1" si="5"/>
        <v>0.55382020879715865</v>
      </c>
      <c r="K1440" s="41">
        <f t="shared" ca="1" si="6"/>
        <v>-4.6810936072844922E-2</v>
      </c>
      <c r="L1440" s="41">
        <f t="shared" ca="1" si="7"/>
        <v>0.23279451291047581</v>
      </c>
      <c r="M1440" s="41">
        <f t="shared" ca="1" si="10"/>
        <v>-6.126381377760115E-3</v>
      </c>
      <c r="N1440" s="219">
        <f t="shared" ca="1" si="11"/>
        <v>3.4102290916241389E-2</v>
      </c>
    </row>
    <row r="1441" spans="1:14" ht="13" x14ac:dyDescent="0.15">
      <c r="A1441" s="166">
        <f t="shared" si="8"/>
        <v>10</v>
      </c>
      <c r="B1441" s="166">
        <f t="shared" si="9"/>
        <v>1989</v>
      </c>
      <c r="C1441" s="41">
        <f ca="1">'StockBond Returns'!W1431</f>
        <v>-1.8267354604592483E-2</v>
      </c>
      <c r="D1441" s="217">
        <f>'StockBond Returns'!M1431</f>
        <v>17.28336505</v>
      </c>
      <c r="E1441" s="41">
        <f t="shared" si="0"/>
        <v>4.6429551540080445E-2</v>
      </c>
      <c r="F1441" s="138">
        <f t="shared" ca="1" si="3"/>
        <v>74.218229449663042</v>
      </c>
      <c r="G1441" s="218">
        <f>'StockBond Returns'!C1431</f>
        <v>1989.749999999892</v>
      </c>
      <c r="H1441" s="138">
        <f t="shared" ca="1" si="1"/>
        <v>0.28715992578722055</v>
      </c>
      <c r="I1441" s="138">
        <f t="shared" ca="1" si="4"/>
        <v>3.4073377769949045</v>
      </c>
      <c r="J1441" s="41">
        <f t="shared" ca="1" si="5"/>
        <v>0.56570190449961522</v>
      </c>
      <c r="K1441" s="41">
        <f t="shared" ca="1" si="6"/>
        <v>-4.7662076816577859E-2</v>
      </c>
      <c r="L1441" s="41">
        <f t="shared" ca="1" si="7"/>
        <v>0.23326321605250566</v>
      </c>
      <c r="M1441" s="41">
        <f t="shared" ca="1" si="10"/>
        <v>-4.6497256370102713E-3</v>
      </c>
      <c r="N1441" s="219">
        <f t="shared" ca="1" si="11"/>
        <v>3.4140911175834975E-2</v>
      </c>
    </row>
    <row r="1442" spans="1:14" ht="13" x14ac:dyDescent="0.15">
      <c r="A1442" s="166">
        <f t="shared" si="8"/>
        <v>11</v>
      </c>
      <c r="B1442" s="166">
        <f t="shared" si="9"/>
        <v>1989</v>
      </c>
      <c r="C1442" s="41">
        <f ca="1">'StockBond Returns'!W1432</f>
        <v>1.7666470515889519E-2</v>
      </c>
      <c r="D1442" s="217">
        <f>'StockBond Returns'!M1432</f>
        <v>17.535824049999999</v>
      </c>
      <c r="E1442" s="41">
        <f t="shared" si="0"/>
        <v>4.6013059812549842E-2</v>
      </c>
      <c r="F1442" s="138">
        <f t="shared" ca="1" si="3"/>
        <v>75.237170583827549</v>
      </c>
      <c r="G1442" s="218">
        <f>'StockBond Returns'!C1432</f>
        <v>1989.8333333332253</v>
      </c>
      <c r="H1442" s="138">
        <f t="shared" ca="1" si="1"/>
        <v>0.28849103585005603</v>
      </c>
      <c r="I1442" s="138">
        <f t="shared" ca="1" si="4"/>
        <v>3.4138201472166312</v>
      </c>
      <c r="J1442" s="41">
        <f t="shared" ca="1" si="5"/>
        <v>0.57570182778495549</v>
      </c>
      <c r="K1442" s="41">
        <f t="shared" ca="1" si="6"/>
        <v>-4.9470434236724481E-2</v>
      </c>
      <c r="L1442" s="41">
        <f t="shared" ca="1" si="7"/>
        <v>0.23252142243473561</v>
      </c>
      <c r="M1442" s="41">
        <f t="shared" ca="1" si="10"/>
        <v>-1.3889013189335442E-3</v>
      </c>
      <c r="N1442" s="219">
        <f t="shared" ca="1" si="11"/>
        <v>3.4208104363954724E-2</v>
      </c>
    </row>
    <row r="1443" spans="1:14" ht="13" x14ac:dyDescent="0.15">
      <c r="A1443" s="166">
        <f t="shared" si="8"/>
        <v>12</v>
      </c>
      <c r="B1443" s="166">
        <f t="shared" si="9"/>
        <v>1989</v>
      </c>
      <c r="C1443" s="41">
        <f ca="1">'StockBond Returns'!W1433</f>
        <v>2.7779615908662399E-2</v>
      </c>
      <c r="D1443" s="217">
        <f>'StockBond Returns'!M1433</f>
        <v>18.211718529999999</v>
      </c>
      <c r="E1443" s="41">
        <f t="shared" si="0"/>
        <v>4.4954849973458277E-2</v>
      </c>
      <c r="F1443" s="138">
        <f t="shared" ca="1" si="3"/>
        <v>77.030725078681712</v>
      </c>
      <c r="G1443" s="218">
        <f>'StockBond Returns'!C1433</f>
        <v>1989.9166666665585</v>
      </c>
      <c r="H1443" s="138">
        <f t="shared" ca="1" si="1"/>
        <v>0.28857539077157052</v>
      </c>
      <c r="I1443" s="138">
        <f t="shared" ca="1" si="4"/>
        <v>3.4215762743140705</v>
      </c>
      <c r="J1443" s="41">
        <f t="shared" ca="1" si="5"/>
        <v>0.58790484823046474</v>
      </c>
      <c r="K1443" s="41">
        <f t="shared" ca="1" si="6"/>
        <v>-5.1625121880919056E-2</v>
      </c>
      <c r="L1443" s="41">
        <f t="shared" ca="1" si="7"/>
        <v>0.23136233216286195</v>
      </c>
      <c r="M1443" s="41">
        <f t="shared" ca="1" si="10"/>
        <v>2.8201056190062523E-3</v>
      </c>
      <c r="N1443" s="219">
        <f t="shared" ca="1" si="11"/>
        <v>3.4324856689015797E-2</v>
      </c>
    </row>
    <row r="1444" spans="1:14" ht="13" x14ac:dyDescent="0.15">
      <c r="A1444" s="166">
        <f t="shared" si="8"/>
        <v>1</v>
      </c>
      <c r="B1444" s="166">
        <f t="shared" si="9"/>
        <v>1990</v>
      </c>
      <c r="C1444" s="41">
        <f ca="1">'StockBond Returns'!W1434</f>
        <v>-7.4510424878704906E-2</v>
      </c>
      <c r="D1444" s="217">
        <f>'StockBond Returns'!M1434</f>
        <v>16.50273099</v>
      </c>
      <c r="E1444" s="41">
        <f t="shared" si="0"/>
        <v>4.7798015540759901E-2</v>
      </c>
      <c r="F1444" s="138">
        <f t="shared" ca="1" si="3"/>
        <v>71.024059508558778</v>
      </c>
      <c r="G1444" s="218">
        <f>'StockBond Returns'!C1434</f>
        <v>1989.9999999998918</v>
      </c>
      <c r="H1444" s="138">
        <f t="shared" ca="1" si="1"/>
        <v>0.2829007583464957</v>
      </c>
      <c r="I1444" s="138">
        <f t="shared" ca="1" si="4"/>
        <v>3.4219643029555855</v>
      </c>
      <c r="J1444" s="41">
        <f t="shared" ca="1" si="5"/>
        <v>0.60151618842964849</v>
      </c>
      <c r="K1444" s="41">
        <f t="shared" ca="1" si="6"/>
        <v>-5.173266146433475E-2</v>
      </c>
      <c r="L1444" s="41">
        <f t="shared" ca="1" si="7"/>
        <v>0.23288926756960371</v>
      </c>
      <c r="M1444" s="41">
        <f t="shared" ca="1" si="10"/>
        <v>4.6795026067898426E-3</v>
      </c>
      <c r="N1444" s="219">
        <f t="shared" ca="1" si="11"/>
        <v>3.4486403267902005E-2</v>
      </c>
    </row>
    <row r="1445" spans="1:14" ht="13" x14ac:dyDescent="0.15">
      <c r="A1445" s="166">
        <f t="shared" si="8"/>
        <v>2</v>
      </c>
      <c r="B1445" s="166">
        <f t="shared" si="9"/>
        <v>1990</v>
      </c>
      <c r="C1445" s="41">
        <f ca="1">'StockBond Returns'!W1435</f>
        <v>5.0026621264383508E-3</v>
      </c>
      <c r="D1445" s="217">
        <f>'StockBond Returns'!M1435</f>
        <v>16.580030740000002</v>
      </c>
      <c r="E1445" s="41">
        <f t="shared" si="0"/>
        <v>4.7656759528420509E-2</v>
      </c>
      <c r="F1445" s="138">
        <f t="shared" ca="1" si="3"/>
        <v>71.095052865872319</v>
      </c>
      <c r="G1445" s="218">
        <f>'StockBond Returns'!C1435</f>
        <v>1990.083333333225</v>
      </c>
      <c r="H1445" s="138">
        <f t="shared" ca="1" si="1"/>
        <v>0.28234665317410174</v>
      </c>
      <c r="I1445" s="138">
        <f t="shared" ca="1" si="4"/>
        <v>3.4239512500310787</v>
      </c>
      <c r="J1445" s="41">
        <f t="shared" ca="1" si="5"/>
        <v>0.61132682439703201</v>
      </c>
      <c r="K1445" s="41">
        <f t="shared" ca="1" si="6"/>
        <v>-5.2282948801244733E-2</v>
      </c>
      <c r="L1445" s="41">
        <f t="shared" ca="1" si="7"/>
        <v>0.23386884539437602</v>
      </c>
      <c r="M1445" s="41">
        <f t="shared" ca="1" si="10"/>
        <v>7.7305799195062086E-3</v>
      </c>
      <c r="N1445" s="219">
        <f t="shared" ca="1" si="11"/>
        <v>3.4670306074019143E-2</v>
      </c>
    </row>
    <row r="1446" spans="1:14" ht="13" x14ac:dyDescent="0.15">
      <c r="A1446" s="166">
        <f t="shared" si="8"/>
        <v>3</v>
      </c>
      <c r="B1446" s="166">
        <f t="shared" si="9"/>
        <v>1990</v>
      </c>
      <c r="C1446" s="41">
        <f ca="1">'StockBond Returns'!W1436</f>
        <v>7.496269664181196E-3</v>
      </c>
      <c r="D1446" s="217">
        <f>'StockBond Returns'!M1436</f>
        <v>16.845684949999999</v>
      </c>
      <c r="E1446" s="41">
        <f t="shared" si="0"/>
        <v>4.7181191443628423E-2</v>
      </c>
      <c r="F1446" s="138">
        <f t="shared" ca="1" si="3"/>
        <v>71.343537354119036</v>
      </c>
      <c r="G1446" s="218">
        <f>'StockBond Returns'!C1436</f>
        <v>1990.1666666665583</v>
      </c>
      <c r="H1446" s="138">
        <f t="shared" ca="1" si="1"/>
        <v>0.28050609118086217</v>
      </c>
      <c r="I1446" s="138">
        <f t="shared" ca="1" si="4"/>
        <v>3.4240395636123115</v>
      </c>
      <c r="J1446" s="41">
        <f t="shared" ca="1" si="5"/>
        <v>0.6181446848442953</v>
      </c>
      <c r="K1446" s="41">
        <f t="shared" ca="1" si="6"/>
        <v>-5.2307392527794039E-2</v>
      </c>
      <c r="L1446" s="41">
        <f t="shared" ca="1" si="7"/>
        <v>0.23554940477081288</v>
      </c>
      <c r="M1446" s="41">
        <f t="shared" ca="1" si="10"/>
        <v>9.7468138507723623E-3</v>
      </c>
      <c r="N1446" s="219">
        <f t="shared" ca="1" si="11"/>
        <v>3.4855603999711958E-2</v>
      </c>
    </row>
    <row r="1447" spans="1:14" ht="13" x14ac:dyDescent="0.15">
      <c r="A1447" s="166">
        <f t="shared" si="8"/>
        <v>4</v>
      </c>
      <c r="B1447" s="166">
        <f t="shared" si="9"/>
        <v>1990</v>
      </c>
      <c r="C1447" s="41">
        <f ca="1">'StockBond Returns'!W1437</f>
        <v>-2.2257657340764153E-2</v>
      </c>
      <c r="D1447" s="217">
        <f>'StockBond Returns'!M1437</f>
        <v>16.44698893</v>
      </c>
      <c r="E1447" s="41">
        <f t="shared" si="0"/>
        <v>4.7900701437086704E-2</v>
      </c>
      <c r="F1447" s="138">
        <f t="shared" ca="1" si="3"/>
        <v>69.48133466349168</v>
      </c>
      <c r="G1447" s="218">
        <f>'StockBond Returns'!C1437</f>
        <v>1990.2499999998915</v>
      </c>
      <c r="H1447" s="138">
        <f t="shared" ca="1" si="1"/>
        <v>0.27735038893051817</v>
      </c>
      <c r="I1447" s="138">
        <f t="shared" ca="1" si="4"/>
        <v>3.4196537678737373</v>
      </c>
      <c r="J1447" s="41">
        <f t="shared" ca="1" si="5"/>
        <v>0.62021999788617665</v>
      </c>
      <c r="K1447" s="41">
        <f t="shared" ca="1" si="6"/>
        <v>-5.1091951877521913E-2</v>
      </c>
      <c r="L1447" s="41">
        <f t="shared" ca="1" si="7"/>
        <v>0.23884853755282109</v>
      </c>
      <c r="M1447" s="41">
        <f t="shared" ca="1" si="10"/>
        <v>9.3332694375050096E-3</v>
      </c>
      <c r="N1447" s="219" t="str">
        <f t="shared" ca="1" si="11"/>
        <v/>
      </c>
    </row>
    <row r="1448" spans="1:14" ht="13" x14ac:dyDescent="0.15">
      <c r="A1448" s="166">
        <f t="shared" si="8"/>
        <v>5</v>
      </c>
      <c r="B1448" s="166">
        <f t="shared" si="9"/>
        <v>1990</v>
      </c>
      <c r="C1448" s="41">
        <f ca="1">'StockBond Returns'!W1438</f>
        <v>7.7799764943007735E-2</v>
      </c>
      <c r="D1448" s="217">
        <f>'StockBond Returns'!M1438</f>
        <v>17.937649</v>
      </c>
      <c r="E1448" s="41">
        <f t="shared" si="0"/>
        <v>4.537433291843318E-2</v>
      </c>
      <c r="F1448" s="138">
        <f t="shared" ca="1" si="3"/>
        <v>74.588037984241623</v>
      </c>
      <c r="G1448" s="218">
        <f>'StockBond Returns'!C1438</f>
        <v>1990.3333333332248</v>
      </c>
      <c r="H1448" s="138">
        <f t="shared" ca="1" si="1"/>
        <v>0.28203187226914322</v>
      </c>
      <c r="I1448" s="138">
        <f t="shared" ca="1" si="4"/>
        <v>3.4178359704710437</v>
      </c>
      <c r="J1448" s="41">
        <f t="shared" ca="1" si="5"/>
        <v>0.62108172200909983</v>
      </c>
      <c r="K1448" s="41">
        <f t="shared" ca="1" si="6"/>
        <v>-5.0587269206915475E-2</v>
      </c>
      <c r="L1448" s="41">
        <f t="shared" ca="1" si="7"/>
        <v>0.24122640158059983</v>
      </c>
      <c r="M1448" s="41">
        <f t="shared" ca="1" si="10"/>
        <v>8.7893717338554112E-3</v>
      </c>
      <c r="N1448" s="219" t="str">
        <f t="shared" ca="1" si="11"/>
        <v/>
      </c>
    </row>
    <row r="1449" spans="1:14" ht="13" x14ac:dyDescent="0.15">
      <c r="A1449" s="166">
        <f t="shared" si="8"/>
        <v>6</v>
      </c>
      <c r="B1449" s="166">
        <f t="shared" si="9"/>
        <v>1990</v>
      </c>
      <c r="C1449" s="41">
        <f ca="1">'StockBond Returns'!W1439</f>
        <v>-5.9170511932831573E-3</v>
      </c>
      <c r="D1449" s="217">
        <f>'StockBond Returns'!M1439</f>
        <v>17.775060230000001</v>
      </c>
      <c r="E1449" s="41">
        <f t="shared" si="0"/>
        <v>4.5629299902799819E-2</v>
      </c>
      <c r="F1449" s="138">
        <f t="shared" ca="1" si="3"/>
        <v>73.866333669839534</v>
      </c>
      <c r="G1449" s="218">
        <f>'StockBond Returns'!C1439</f>
        <v>1990.4166666665581</v>
      </c>
      <c r="H1449" s="138">
        <f t="shared" ca="1" si="1"/>
        <v>0.28087242431178233</v>
      </c>
      <c r="I1449" s="138">
        <f t="shared" ca="1" si="4"/>
        <v>3.4135564789808974</v>
      </c>
      <c r="J1449" s="41">
        <f t="shared" ca="1" si="5"/>
        <v>0.62311403214572336</v>
      </c>
      <c r="K1449" s="41">
        <f t="shared" ca="1" si="6"/>
        <v>-4.9397013903661025E-2</v>
      </c>
      <c r="L1449" s="41">
        <f t="shared" ca="1" si="7"/>
        <v>0.244505101345736</v>
      </c>
      <c r="M1449" s="41">
        <f t="shared" ca="1" si="10"/>
        <v>7.5176402797392239E-3</v>
      </c>
      <c r="N1449" s="219" t="str">
        <f t="shared" ca="1" si="11"/>
        <v/>
      </c>
    </row>
    <row r="1450" spans="1:14" ht="13" x14ac:dyDescent="0.15">
      <c r="A1450" s="166">
        <f t="shared" si="8"/>
        <v>7</v>
      </c>
      <c r="B1450" s="166">
        <f t="shared" si="9"/>
        <v>1990</v>
      </c>
      <c r="C1450" s="41">
        <f ca="1">'StockBond Returns'!W1440</f>
        <v>-5.21862685757973E-3</v>
      </c>
      <c r="D1450" s="217">
        <f>'StockBond Returns'!M1440</f>
        <v>17.555912450000001</v>
      </c>
      <c r="E1450" s="41">
        <f t="shared" si="0"/>
        <v>4.5980433667234422E-2</v>
      </c>
      <c r="F1450" s="138">
        <f t="shared" ca="1" si="3"/>
        <v>73.201446181144448</v>
      </c>
      <c r="G1450" s="218">
        <f>'StockBond Returns'!C1440</f>
        <v>1990.4999999998913</v>
      </c>
      <c r="H1450" s="138">
        <f t="shared" ca="1" si="1"/>
        <v>0.28048618670647857</v>
      </c>
      <c r="I1450" s="138">
        <f t="shared" ca="1" si="4"/>
        <v>3.4055835989352659</v>
      </c>
      <c r="J1450" s="41">
        <f t="shared" ca="1" si="5"/>
        <v>0.62691393694991771</v>
      </c>
      <c r="K1450" s="41">
        <f t="shared" ca="1" si="6"/>
        <v>-4.7171538193261586E-2</v>
      </c>
      <c r="L1450" s="41">
        <f t="shared" ca="1" si="7"/>
        <v>0.24914875579727247</v>
      </c>
      <c r="M1450" s="41">
        <f t="shared" ca="1" si="10"/>
        <v>3.5688792901324984E-3</v>
      </c>
      <c r="N1450" s="219" t="str">
        <f t="shared" ca="1" si="11"/>
        <v/>
      </c>
    </row>
    <row r="1451" spans="1:14" ht="13" x14ac:dyDescent="0.15">
      <c r="A1451" s="166">
        <f t="shared" si="8"/>
        <v>8</v>
      </c>
      <c r="B1451" s="166">
        <f t="shared" si="9"/>
        <v>1990</v>
      </c>
      <c r="C1451" s="41">
        <f ca="1">'StockBond Returns'!W1441</f>
        <v>-7.8481774592732034E-2</v>
      </c>
      <c r="D1451" s="217">
        <f>'StockBond Returns'!M1441</f>
        <v>15.76797599</v>
      </c>
      <c r="E1451" s="41">
        <f t="shared" si="0"/>
        <v>4.9209840268471895E-2</v>
      </c>
      <c r="F1451" s="138">
        <f t="shared" ca="1" si="3"/>
        <v>67.197993649068863</v>
      </c>
      <c r="G1451" s="218">
        <f>'StockBond Returns'!C1441</f>
        <v>1990.5833333332246</v>
      </c>
      <c r="H1451" s="138">
        <f t="shared" ca="1" si="1"/>
        <v>0.27556687781937234</v>
      </c>
      <c r="I1451" s="138">
        <f t="shared" ca="1" si="4"/>
        <v>3.39363667787195</v>
      </c>
      <c r="J1451" s="41">
        <f t="shared" ca="1" si="5"/>
        <v>0.63264130679722164</v>
      </c>
      <c r="K1451" s="41">
        <f t="shared" ca="1" si="6"/>
        <v>-4.3817211404448053E-2</v>
      </c>
      <c r="L1451" s="41">
        <f t="shared" ca="1" si="7"/>
        <v>0.25528896249885635</v>
      </c>
      <c r="M1451" s="41">
        <f t="shared" ca="1" si="10"/>
        <v>-1.7634873862050204E-3</v>
      </c>
      <c r="N1451" s="219" t="str">
        <f t="shared" ca="1" si="11"/>
        <v/>
      </c>
    </row>
    <row r="1452" spans="1:14" ht="13" x14ac:dyDescent="0.15">
      <c r="A1452" s="166">
        <f t="shared" si="8"/>
        <v>9</v>
      </c>
      <c r="B1452" s="166">
        <f t="shared" si="9"/>
        <v>1990</v>
      </c>
      <c r="C1452" s="41">
        <f ca="1">'StockBond Returns'!W1442</f>
        <v>-1.7967385003793281E-2</v>
      </c>
      <c r="D1452" s="217">
        <f>'StockBond Returns'!M1442</f>
        <v>15.278484629999999</v>
      </c>
      <c r="E1452" s="41">
        <f t="shared" si="0"/>
        <v>5.0225758614714136E-2</v>
      </c>
      <c r="F1452" s="138">
        <f t="shared" ca="1" si="3"/>
        <v>65.720005764062293</v>
      </c>
      <c r="G1452" s="218">
        <f>'StockBond Returns'!C1442</f>
        <v>1990.6666666665578</v>
      </c>
      <c r="H1452" s="138">
        <f t="shared" ca="1" si="1"/>
        <v>0.27506976213861783</v>
      </c>
      <c r="I1452" s="138">
        <f t="shared" ca="1" si="4"/>
        <v>3.3813573672862187</v>
      </c>
      <c r="J1452" s="41">
        <f t="shared" ca="1" si="5"/>
        <v>0.63857020087840155</v>
      </c>
      <c r="K1452" s="41">
        <f t="shared" ca="1" si="6"/>
        <v>-4.0344858688497687E-2</v>
      </c>
      <c r="L1452" s="41">
        <f t="shared" ca="1" si="7"/>
        <v>0.2616063444788137</v>
      </c>
      <c r="M1452" s="41">
        <f t="shared" ca="1" si="10"/>
        <v>-6.7379177227254727E-3</v>
      </c>
      <c r="N1452" s="219" t="str">
        <f t="shared" ca="1" si="11"/>
        <v/>
      </c>
    </row>
    <row r="1453" spans="1:14" ht="13" x14ac:dyDescent="0.15">
      <c r="A1453" s="166">
        <f t="shared" si="8"/>
        <v>10</v>
      </c>
      <c r="B1453" s="166">
        <f t="shared" si="9"/>
        <v>1990</v>
      </c>
      <c r="C1453" s="41">
        <f ca="1">'StockBond Returns'!W1443</f>
        <v>-3.0693535549654462E-2</v>
      </c>
      <c r="D1453" s="217">
        <f>'StockBond Returns'!M1443</f>
        <v>14.66761195</v>
      </c>
      <c r="E1453" s="41">
        <f t="shared" si="0"/>
        <v>5.1588712034681287E-2</v>
      </c>
      <c r="F1453" s="138">
        <f t="shared" ca="1" si="3"/>
        <v>63.436199532203773</v>
      </c>
      <c r="G1453" s="218">
        <f>'StockBond Returns'!C1443</f>
        <v>1990.7499999998911</v>
      </c>
      <c r="H1453" s="138">
        <f t="shared" ca="1" si="1"/>
        <v>0.27271598585345369</v>
      </c>
      <c r="I1453" s="138">
        <f t="shared" ca="1" si="4"/>
        <v>3.3669134273524524</v>
      </c>
      <c r="J1453" s="41">
        <f t="shared" ca="1" si="5"/>
        <v>0.64559960928744342</v>
      </c>
      <c r="K1453" s="41">
        <f t="shared" ca="1" si="6"/>
        <v>-3.6227971956089733E-2</v>
      </c>
      <c r="L1453" s="41">
        <f t="shared" ca="1" si="7"/>
        <v>0.26879507224008359</v>
      </c>
      <c r="M1453" s="41">
        <f t="shared" ca="1" si="10"/>
        <v>-1.1863910269003131E-2</v>
      </c>
      <c r="N1453" s="219" t="str">
        <f t="shared" ca="1" si="11"/>
        <v/>
      </c>
    </row>
    <row r="1454" spans="1:14" ht="13" x14ac:dyDescent="0.15">
      <c r="A1454" s="166">
        <f t="shared" si="8"/>
        <v>11</v>
      </c>
      <c r="B1454" s="166">
        <f t="shared" si="9"/>
        <v>1990</v>
      </c>
      <c r="C1454" s="41">
        <f ca="1">'StockBond Returns'!W1444</f>
        <v>5.3534154113068361E-2</v>
      </c>
      <c r="D1454" s="217">
        <f>'StockBond Returns'!M1444</f>
        <v>15.521427640000001</v>
      </c>
      <c r="E1454" s="41">
        <f t="shared" si="0"/>
        <v>4.971353161557502E-2</v>
      </c>
      <c r="F1454" s="138">
        <f t="shared" ca="1" si="3"/>
        <v>66.544887208838887</v>
      </c>
      <c r="G1454" s="218">
        <f>'StockBond Returns'!C1444</f>
        <v>1990.8333333332243</v>
      </c>
      <c r="H1454" s="138">
        <f t="shared" ca="1" si="1"/>
        <v>0.27568177950929046</v>
      </c>
      <c r="I1454" s="138">
        <f t="shared" ca="1" si="4"/>
        <v>3.354104171011687</v>
      </c>
      <c r="J1454" s="41">
        <f t="shared" ca="1" si="5"/>
        <v>0.65188412108400695</v>
      </c>
      <c r="K1454" s="41">
        <f t="shared" ca="1" si="6"/>
        <v>-3.2547345973161446E-2</v>
      </c>
      <c r="L1454" s="41">
        <f t="shared" ca="1" si="7"/>
        <v>0.27543576938835868</v>
      </c>
      <c r="M1454" s="41">
        <f t="shared" ca="1" si="10"/>
        <v>-1.7492420112884988E-2</v>
      </c>
      <c r="N1454" s="219" t="str">
        <f t="shared" ca="1" si="11"/>
        <v/>
      </c>
    </row>
    <row r="1455" spans="1:14" ht="13" x14ac:dyDescent="0.15">
      <c r="A1455" s="166">
        <f t="shared" si="8"/>
        <v>12</v>
      </c>
      <c r="B1455" s="166">
        <f t="shared" si="9"/>
        <v>1990</v>
      </c>
      <c r="C1455" s="41">
        <f ca="1">'StockBond Returns'!W1445</f>
        <v>2.1650477216284186E-2</v>
      </c>
      <c r="D1455" s="217">
        <f>'StockBond Returns'!M1445</f>
        <v>15.9171715</v>
      </c>
      <c r="E1455" s="41">
        <f t="shared" si="0"/>
        <v>4.8912616242779067E-2</v>
      </c>
      <c r="F1455" s="138">
        <f t="shared" ca="1" si="3"/>
        <v>67.703965351618564</v>
      </c>
      <c r="G1455" s="218">
        <f>'StockBond Returns'!C1445</f>
        <v>1990.9166666665576</v>
      </c>
      <c r="H1455" s="138">
        <f t="shared" ca="1" si="1"/>
        <v>0.27596483961317747</v>
      </c>
      <c r="I1455" s="138">
        <f t="shared" ca="1" si="4"/>
        <v>3.3414936198532939</v>
      </c>
      <c r="J1455" s="41">
        <f t="shared" ca="1" si="5"/>
        <v>0.65811821026284001</v>
      </c>
      <c r="K1455" s="41">
        <f t="shared" ca="1" si="6"/>
        <v>-2.8896250811871194E-2</v>
      </c>
      <c r="L1455" s="41">
        <f t="shared" ca="1" si="7"/>
        <v>0.28206175821902657</v>
      </c>
      <c r="M1455" s="41">
        <f t="shared" ca="1" si="10"/>
        <v>-2.3405193408067793E-2</v>
      </c>
      <c r="N1455" s="219" t="str">
        <f t="shared" ca="1" si="11"/>
        <v/>
      </c>
    </row>
    <row r="1456" spans="1:14" ht="13" x14ac:dyDescent="0.15">
      <c r="A1456" s="166">
        <f t="shared" si="8"/>
        <v>1</v>
      </c>
      <c r="B1456" s="166">
        <f t="shared" si="9"/>
        <v>1991</v>
      </c>
      <c r="C1456" s="41">
        <f ca="1">'StockBond Returns'!W1446</f>
        <v>2.8077860742154542E-2</v>
      </c>
      <c r="D1456" s="217">
        <f>'StockBond Returns'!M1446</f>
        <v>16.490328330000001</v>
      </c>
      <c r="E1456" s="41">
        <f t="shared" si="0"/>
        <v>4.782080320016284E-2</v>
      </c>
      <c r="F1456" s="138">
        <f t="shared" ca="1" si="3"/>
        <v>69.321234520503396</v>
      </c>
      <c r="G1456" s="218">
        <f>'StockBond Returns'!C1446</f>
        <v>1990.9999999998909</v>
      </c>
      <c r="H1456" s="138">
        <f t="shared" ca="1" si="1"/>
        <v>0.27624975946644398</v>
      </c>
      <c r="I1456" s="138">
        <f t="shared" ca="1" si="4"/>
        <v>3.3348426209732418</v>
      </c>
      <c r="J1456" s="41">
        <f t="shared" ca="1" si="5"/>
        <v>0.66142515563114457</v>
      </c>
      <c r="K1456" s="41">
        <f t="shared" ca="1" si="6"/>
        <v>-2.6959484768506958E-2</v>
      </c>
      <c r="L1456" s="41">
        <f t="shared" ca="1" si="7"/>
        <v>0.2864453758700034</v>
      </c>
      <c r="M1456" s="41">
        <f t="shared" ca="1" si="10"/>
        <v>-2.5459553130667056E-2</v>
      </c>
      <c r="N1456" s="219" t="str">
        <f t="shared" ca="1" si="11"/>
        <v/>
      </c>
    </row>
    <row r="1457" spans="1:14" ht="13" x14ac:dyDescent="0.15">
      <c r="A1457" s="166">
        <f t="shared" si="8"/>
        <v>2</v>
      </c>
      <c r="B1457" s="166">
        <f t="shared" si="9"/>
        <v>1991</v>
      </c>
      <c r="C1457" s="41">
        <f ca="1">'StockBond Returns'!W1447</f>
        <v>5.3392811323848363E-2</v>
      </c>
      <c r="D1457" s="217">
        <f>'StockBond Returns'!M1447</f>
        <v>17.585095750000001</v>
      </c>
      <c r="E1457" s="41">
        <f t="shared" si="0"/>
        <v>4.5933169037478794E-2</v>
      </c>
      <c r="F1457" s="138">
        <f t="shared" ca="1" si="3"/>
        <v>72.731490605240992</v>
      </c>
      <c r="G1457" s="218">
        <f>'StockBond Returns'!C1447</f>
        <v>1991.0833333332241</v>
      </c>
      <c r="H1457" s="138">
        <f t="shared" ca="1" si="1"/>
        <v>0.2783989876931946</v>
      </c>
      <c r="I1457" s="138">
        <f t="shared" ca="1" si="4"/>
        <v>3.3308949554923344</v>
      </c>
      <c r="J1457" s="41">
        <f t="shared" ca="1" si="5"/>
        <v>0.66339422124973502</v>
      </c>
      <c r="K1457" s="41">
        <f t="shared" ca="1" si="6"/>
        <v>-2.5806269640191393E-2</v>
      </c>
      <c r="L1457" s="41">
        <f t="shared" ca="1" si="7"/>
        <v>0.28980440208697034</v>
      </c>
      <c r="M1457" s="41">
        <f t="shared" ca="1" si="10"/>
        <v>-2.7178043068779023E-2</v>
      </c>
      <c r="N1457" s="219" t="str">
        <f t="shared" ca="1" si="11"/>
        <v/>
      </c>
    </row>
    <row r="1458" spans="1:14" ht="13" x14ac:dyDescent="0.15">
      <c r="A1458" s="166">
        <f t="shared" si="8"/>
        <v>3</v>
      </c>
      <c r="B1458" s="166">
        <f t="shared" si="9"/>
        <v>1991</v>
      </c>
      <c r="C1458" s="41">
        <f ca="1">'StockBond Returns'!W1448</f>
        <v>9.9862296428881447E-3</v>
      </c>
      <c r="D1458" s="217">
        <f>'StockBond Returns'!M1448</f>
        <v>17.771713859999998</v>
      </c>
      <c r="E1458" s="41">
        <f t="shared" si="0"/>
        <v>4.5634596580771195E-2</v>
      </c>
      <c r="F1458" s="138">
        <f t="shared" ca="1" si="3"/>
        <v>73.176624828777847</v>
      </c>
      <c r="G1458" s="218">
        <f>'StockBond Returns'!C1448</f>
        <v>1991.1666666665574</v>
      </c>
      <c r="H1458" s="138">
        <f t="shared" ca="1" si="1"/>
        <v>0.27828214610031016</v>
      </c>
      <c r="I1458" s="138">
        <f t="shared" ca="1" si="4"/>
        <v>3.328671010411782</v>
      </c>
      <c r="J1458" s="41">
        <f t="shared" ca="1" si="5"/>
        <v>0.66450556490123946</v>
      </c>
      <c r="K1458" s="41">
        <f t="shared" ca="1" si="6"/>
        <v>-2.5155393255183123E-2</v>
      </c>
      <c r="L1458" s="41">
        <f t="shared" ca="1" si="7"/>
        <v>0.29250502854308147</v>
      </c>
      <c r="M1458" s="41">
        <f t="shared" ca="1" si="10"/>
        <v>-2.7852643472354388E-2</v>
      </c>
      <c r="N1458" s="219" t="str">
        <f t="shared" ca="1" si="11"/>
        <v/>
      </c>
    </row>
    <row r="1459" spans="1:14" ht="13" x14ac:dyDescent="0.15">
      <c r="A1459" s="166">
        <f t="shared" si="8"/>
        <v>4</v>
      </c>
      <c r="B1459" s="166">
        <f t="shared" si="9"/>
        <v>1991</v>
      </c>
      <c r="C1459" s="41">
        <f ca="1">'StockBond Returns'!W1449</f>
        <v>8.8955215030931904E-3</v>
      </c>
      <c r="D1459" s="217">
        <f>'StockBond Returns'!M1449</f>
        <v>17.948296150000001</v>
      </c>
      <c r="E1459" s="41">
        <f t="shared" si="0"/>
        <v>4.5357797521354139E-2</v>
      </c>
      <c r="F1459" s="138">
        <f t="shared" ca="1" si="3"/>
        <v>73.546811457551158</v>
      </c>
      <c r="G1459" s="218">
        <f>'StockBond Returns'!C1449</f>
        <v>1991.2499999998906</v>
      </c>
      <c r="H1459" s="138">
        <f t="shared" ca="1" si="1"/>
        <v>0.27799344853606783</v>
      </c>
      <c r="I1459" s="138">
        <f t="shared" ca="1" si="4"/>
        <v>3.329314070017332</v>
      </c>
      <c r="J1459" s="41">
        <f t="shared" ca="1" si="5"/>
        <v>0.66418406435503363</v>
      </c>
      <c r="K1459" s="41">
        <f t="shared" ca="1" si="6"/>
        <v>-2.5343685250201364E-2</v>
      </c>
      <c r="L1459" s="41">
        <f t="shared" ca="1" si="7"/>
        <v>0.29409576028751716</v>
      </c>
      <c r="M1459" s="41">
        <f t="shared" ca="1" si="10"/>
        <v>-2.6417790802422791E-2</v>
      </c>
      <c r="N1459" s="219" t="str">
        <f t="shared" ca="1" si="11"/>
        <v/>
      </c>
    </row>
    <row r="1460" spans="1:14" ht="13" x14ac:dyDescent="0.15">
      <c r="A1460" s="166">
        <f t="shared" si="8"/>
        <v>5</v>
      </c>
      <c r="B1460" s="166">
        <f t="shared" si="9"/>
        <v>1991</v>
      </c>
      <c r="C1460" s="41">
        <f ca="1">'StockBond Returns'!W1450</f>
        <v>3.0442072295717566E-2</v>
      </c>
      <c r="D1460" s="217">
        <f>'StockBond Returns'!M1450</f>
        <v>18.60036517</v>
      </c>
      <c r="E1460" s="41">
        <f t="shared" si="0"/>
        <v>4.4381192677143556E-2</v>
      </c>
      <c r="F1460" s="138">
        <f t="shared" ca="1" si="3"/>
        <v>75.499272663867302</v>
      </c>
      <c r="G1460" s="218">
        <f>'StockBond Returns'!C1450</f>
        <v>1991.3333333332239</v>
      </c>
      <c r="H1460" s="138">
        <f t="shared" ca="1" si="1"/>
        <v>0.279228980589941</v>
      </c>
      <c r="I1460" s="138">
        <f t="shared" ca="1" si="4"/>
        <v>3.32651117833813</v>
      </c>
      <c r="J1460" s="41">
        <f t="shared" ca="1" si="5"/>
        <v>0.66558629252039081</v>
      </c>
      <c r="K1460" s="41">
        <f t="shared" ca="1" si="6"/>
        <v>-2.4522447644723444E-2</v>
      </c>
      <c r="L1460" s="41">
        <f t="shared" ca="1" si="7"/>
        <v>0.29702755030396433</v>
      </c>
      <c r="M1460" s="41">
        <f t="shared" ca="1" si="10"/>
        <v>-2.6720062905864816E-2</v>
      </c>
      <c r="N1460" s="219" t="str">
        <f t="shared" ca="1" si="11"/>
        <v/>
      </c>
    </row>
    <row r="1461" spans="1:14" ht="13" x14ac:dyDescent="0.15">
      <c r="A1461" s="166">
        <f t="shared" si="8"/>
        <v>6</v>
      </c>
      <c r="B1461" s="166">
        <f t="shared" si="9"/>
        <v>1991</v>
      </c>
      <c r="C1461" s="41">
        <f ca="1">'StockBond Returns'!W1451</f>
        <v>-2.4545419902075892E-2</v>
      </c>
      <c r="D1461" s="217">
        <f>'StockBond Returns'!M1451</f>
        <v>17.997606609999998</v>
      </c>
      <c r="E1461" s="41">
        <f t="shared" si="0"/>
        <v>4.5281471772040255E-2</v>
      </c>
      <c r="F1461" s="138">
        <f t="shared" ca="1" si="3"/>
        <v>73.373736126018827</v>
      </c>
      <c r="G1461" s="218">
        <f>'StockBond Returns'!C1451</f>
        <v>1991.4166666665571</v>
      </c>
      <c r="H1461" s="138">
        <f t="shared" ca="1" si="1"/>
        <v>0.27687256343328764</v>
      </c>
      <c r="I1461" s="138">
        <f t="shared" ca="1" si="4"/>
        <v>3.3225113174596355</v>
      </c>
      <c r="J1461" s="41">
        <f t="shared" ca="1" si="5"/>
        <v>0.66759143646563501</v>
      </c>
      <c r="K1461" s="41">
        <f t="shared" ca="1" si="6"/>
        <v>-2.3348102660851855E-2</v>
      </c>
      <c r="L1461" s="41">
        <f t="shared" ca="1" si="7"/>
        <v>0.30043494758319378</v>
      </c>
      <c r="M1461" s="41">
        <f t="shared" ca="1" si="10"/>
        <v>-2.6671643513700771E-2</v>
      </c>
      <c r="N1461" s="219" t="str">
        <f t="shared" ca="1" si="11"/>
        <v/>
      </c>
    </row>
    <row r="1462" spans="1:14" ht="13" x14ac:dyDescent="0.15">
      <c r="A1462" s="166">
        <f t="shared" si="8"/>
        <v>7</v>
      </c>
      <c r="B1462" s="166">
        <f t="shared" si="9"/>
        <v>1991</v>
      </c>
      <c r="C1462" s="41">
        <f ca="1">'StockBond Returns'!W1452</f>
        <v>2.0808236629291706E-2</v>
      </c>
      <c r="D1462" s="217">
        <f>'StockBond Returns'!M1452</f>
        <v>18.464350140000001</v>
      </c>
      <c r="E1462" s="41">
        <f t="shared" si="0"/>
        <v>4.457920919008309E-2</v>
      </c>
      <c r="F1462" s="138">
        <f t="shared" ca="1" si="3"/>
        <v>74.617880396454865</v>
      </c>
      <c r="G1462" s="218">
        <f>'StockBond Returns'!C1452</f>
        <v>1991.4999999998904</v>
      </c>
      <c r="H1462" s="138">
        <f t="shared" ca="1" si="1"/>
        <v>0.27720050829284676</v>
      </c>
      <c r="I1462" s="138">
        <f t="shared" ca="1" si="4"/>
        <v>3.3192256390460035</v>
      </c>
      <c r="J1462" s="41">
        <f t="shared" ca="1" si="5"/>
        <v>0.6692421736499643</v>
      </c>
      <c r="K1462" s="41">
        <f t="shared" ca="1" si="6"/>
        <v>-2.2381321728886516E-2</v>
      </c>
      <c r="L1462" s="41">
        <f t="shared" ca="1" si="7"/>
        <v>0.30357335345913894</v>
      </c>
      <c r="M1462" s="41">
        <f t="shared" ca="1" si="10"/>
        <v>-2.5357756572548018E-2</v>
      </c>
      <c r="N1462" s="219" t="str">
        <f t="shared" ca="1" si="11"/>
        <v/>
      </c>
    </row>
    <row r="1463" spans="1:14" ht="13" x14ac:dyDescent="0.15">
      <c r="A1463" s="166">
        <f t="shared" si="8"/>
        <v>8</v>
      </c>
      <c r="B1463" s="166">
        <f t="shared" si="9"/>
        <v>1991</v>
      </c>
      <c r="C1463" s="41">
        <f ca="1">'StockBond Returns'!W1453</f>
        <v>1.277372308966692E-2</v>
      </c>
      <c r="D1463" s="217">
        <f>'StockBond Returns'!M1453</f>
        <v>18.642994739999999</v>
      </c>
      <c r="E1463" s="41">
        <f t="shared" si="0"/>
        <v>4.4319725423577525E-2</v>
      </c>
      <c r="F1463" s="138">
        <f t="shared" ca="1" si="3"/>
        <v>75.290287147350966</v>
      </c>
      <c r="G1463" s="218">
        <f>'StockBond Returns'!C1453</f>
        <v>1991.5833333332237</v>
      </c>
      <c r="H1463" s="138">
        <f t="shared" ca="1" si="1"/>
        <v>0.27807040445274189</v>
      </c>
      <c r="I1463" s="138">
        <f t="shared" ca="1" si="4"/>
        <v>3.3217291656793737</v>
      </c>
      <c r="J1463" s="41">
        <f t="shared" ca="1" si="5"/>
        <v>0.66798409629601996</v>
      </c>
      <c r="K1463" s="41">
        <f t="shared" ca="1" si="6"/>
        <v>-2.3118135080083202E-2</v>
      </c>
      <c r="L1463" s="41">
        <f t="shared" ca="1" si="7"/>
        <v>0.30444333323856765</v>
      </c>
      <c r="M1463" s="41">
        <f t="shared" ca="1" si="10"/>
        <v>-2.1188924748911986E-2</v>
      </c>
      <c r="N1463" s="219" t="str">
        <f t="shared" ca="1" si="11"/>
        <v/>
      </c>
    </row>
    <row r="1464" spans="1:14" ht="13" x14ac:dyDescent="0.15">
      <c r="A1464" s="166">
        <f t="shared" si="8"/>
        <v>9</v>
      </c>
      <c r="B1464" s="166">
        <f t="shared" si="9"/>
        <v>1991</v>
      </c>
      <c r="C1464" s="41">
        <f ca="1">'StockBond Returns'!W1454</f>
        <v>-2.8184156751749666E-3</v>
      </c>
      <c r="D1464" s="217">
        <f>'StockBond Returns'!M1454</f>
        <v>18.388573409999999</v>
      </c>
      <c r="E1464" s="41">
        <f t="shared" si="0"/>
        <v>4.4690798810314021E-2</v>
      </c>
      <c r="F1464" s="138">
        <f t="shared" ca="1" si="3"/>
        <v>74.80080113540042</v>
      </c>
      <c r="G1464" s="218">
        <f>'StockBond Returns'!C1454</f>
        <v>1991.6666666665569</v>
      </c>
      <c r="H1464" s="138">
        <f t="shared" ca="1" si="1"/>
        <v>0.27857562953270737</v>
      </c>
      <c r="I1464" s="138">
        <f t="shared" ca="1" si="4"/>
        <v>3.3252350330734624</v>
      </c>
      <c r="J1464" s="41">
        <f t="shared" ca="1" si="5"/>
        <v>0.66622550449757578</v>
      </c>
      <c r="K1464" s="41">
        <f t="shared" ca="1" si="6"/>
        <v>-2.4148082811306759E-2</v>
      </c>
      <c r="L1464" s="41">
        <f t="shared" ca="1" si="7"/>
        <v>0.30491645092014719</v>
      </c>
      <c r="M1464" s="41">
        <f t="shared" ca="1" si="10"/>
        <v>-1.6597575504951334E-2</v>
      </c>
      <c r="N1464" s="219" t="str">
        <f t="shared" ca="1" si="11"/>
        <v/>
      </c>
    </row>
    <row r="1465" spans="1:14" ht="13" x14ac:dyDescent="0.15">
      <c r="A1465" s="166">
        <f t="shared" si="8"/>
        <v>10</v>
      </c>
      <c r="B1465" s="166">
        <f t="shared" si="9"/>
        <v>1991</v>
      </c>
      <c r="C1465" s="41">
        <f ca="1">'StockBond Returns'!W1455</f>
        <v>1.0796028523710073E-2</v>
      </c>
      <c r="D1465" s="217">
        <f>'StockBond Returns'!M1455</f>
        <v>18.613365460000001</v>
      </c>
      <c r="E1465" s="41">
        <f t="shared" si="0"/>
        <v>4.4362417818770969E-2</v>
      </c>
      <c r="F1465" s="138">
        <f t="shared" ca="1" si="3"/>
        <v>75.326769578079407</v>
      </c>
      <c r="G1465" s="218">
        <f>'StockBond Returns'!C1455</f>
        <v>1991.7499999998902</v>
      </c>
      <c r="H1465" s="138">
        <f t="shared" ca="1" si="1"/>
        <v>0.27847313541342039</v>
      </c>
      <c r="I1465" s="138">
        <f t="shared" ca="1" si="4"/>
        <v>3.3309921826334299</v>
      </c>
      <c r="J1465" s="41">
        <f t="shared" ca="1" si="5"/>
        <v>0.66334566902992198</v>
      </c>
      <c r="K1465" s="41">
        <f t="shared" ca="1" si="6"/>
        <v>-2.5834705033036198E-2</v>
      </c>
      <c r="L1465" s="41">
        <f t="shared" ca="1" si="7"/>
        <v>0.30450339745114863</v>
      </c>
      <c r="M1465" s="41">
        <f t="shared" ca="1" si="10"/>
        <v>-1.0668894669878415E-2</v>
      </c>
      <c r="N1465" s="219" t="str">
        <f t="shared" ca="1" si="11"/>
        <v/>
      </c>
    </row>
    <row r="1466" spans="1:14" ht="13" x14ac:dyDescent="0.15">
      <c r="A1466" s="166">
        <f t="shared" si="8"/>
        <v>11</v>
      </c>
      <c r="B1466" s="166">
        <f t="shared" si="9"/>
        <v>1991</v>
      </c>
      <c r="C1466" s="41">
        <f ca="1">'StockBond Returns'!W1456</f>
        <v>-1.860525279525713E-2</v>
      </c>
      <c r="D1466" s="217">
        <f>'StockBond Returns'!M1456</f>
        <v>18.07466397</v>
      </c>
      <c r="E1466" s="41">
        <f t="shared" si="0"/>
        <v>4.5163031568934892E-2</v>
      </c>
      <c r="F1466" s="138">
        <f t="shared" ca="1" si="3"/>
        <v>73.652003915496792</v>
      </c>
      <c r="G1466" s="218">
        <f>'StockBond Returns'!C1456</f>
        <v>1991.8333333332234</v>
      </c>
      <c r="H1466" s="138">
        <f t="shared" ca="1" si="1"/>
        <v>0.2771956481625748</v>
      </c>
      <c r="I1466" s="138">
        <f t="shared" ca="1" si="4"/>
        <v>3.332506051286714</v>
      </c>
      <c r="J1466" s="41">
        <f t="shared" ca="1" si="5"/>
        <v>0.6625900554378783</v>
      </c>
      <c r="K1466" s="41">
        <f t="shared" ca="1" si="6"/>
        <v>-2.6277242354940888E-2</v>
      </c>
      <c r="L1466" s="41">
        <f t="shared" ca="1" si="7"/>
        <v>0.30574748422756892</v>
      </c>
      <c r="M1466" s="41">
        <f t="shared" ca="1" si="10"/>
        <v>-6.4393109527240977E-3</v>
      </c>
      <c r="N1466" s="219" t="str">
        <f t="shared" ca="1" si="11"/>
        <v/>
      </c>
    </row>
    <row r="1467" spans="1:14" ht="13" x14ac:dyDescent="0.15">
      <c r="A1467" s="166">
        <f t="shared" si="8"/>
        <v>12</v>
      </c>
      <c r="B1467" s="166">
        <f t="shared" si="9"/>
        <v>1991</v>
      </c>
      <c r="C1467" s="41">
        <f ca="1">'StockBond Returns'!W1457</f>
        <v>7.7574770540461316E-2</v>
      </c>
      <c r="D1467" s="217">
        <f>'StockBond Returns'!M1457</f>
        <v>19.798277429999999</v>
      </c>
      <c r="E1467" s="41">
        <f t="shared" si="0"/>
        <v>4.2754722375107163E-2</v>
      </c>
      <c r="F1467" s="138">
        <f t="shared" ca="1" si="3"/>
        <v>79.066842182123011</v>
      </c>
      <c r="G1467" s="218">
        <f>'StockBond Returns'!C1457</f>
        <v>1991.9166666665567</v>
      </c>
      <c r="H1467" s="138">
        <f t="shared" ca="1" si="1"/>
        <v>0.2817067405477568</v>
      </c>
      <c r="I1467" s="138">
        <f t="shared" ca="1" si="4"/>
        <v>3.3382479522212933</v>
      </c>
      <c r="J1467" s="41">
        <f t="shared" ca="1" si="5"/>
        <v>0.65973034353817095</v>
      </c>
      <c r="K1467" s="41">
        <f t="shared" ca="1" si="6"/>
        <v>-2.7952078883612508E-2</v>
      </c>
      <c r="L1467" s="41">
        <f t="shared" ca="1" si="7"/>
        <v>0.30533382629996697</v>
      </c>
      <c r="M1467" s="41">
        <f t="shared" ca="1" si="10"/>
        <v>-9.7132240885233756E-4</v>
      </c>
      <c r="N1467" s="219" t="str">
        <f t="shared" ca="1" si="11"/>
        <v/>
      </c>
    </row>
    <row r="1468" spans="1:14" ht="13" x14ac:dyDescent="0.15">
      <c r="A1468" s="166">
        <f t="shared" si="8"/>
        <v>1</v>
      </c>
      <c r="B1468" s="166">
        <f t="shared" si="9"/>
        <v>1992</v>
      </c>
      <c r="C1468" s="41">
        <f ca="1">'StockBond Returns'!W1458</f>
        <v>-2.1600664596436489E-2</v>
      </c>
      <c r="D1468" s="217">
        <f>'StockBond Returns'!M1458</f>
        <v>19.426155600000001</v>
      </c>
      <c r="E1468" s="41">
        <f t="shared" si="0"/>
        <v>4.3238494548041198E-2</v>
      </c>
      <c r="F1468" s="138">
        <f t="shared" ca="1" si="3"/>
        <v>77.083324155716966</v>
      </c>
      <c r="G1468" s="218">
        <f>'StockBond Returns'!C1458</f>
        <v>1991.99999999989</v>
      </c>
      <c r="H1468" s="138">
        <f t="shared" ca="1" si="1"/>
        <v>0.27774724093765507</v>
      </c>
      <c r="I1468" s="138">
        <f t="shared" ca="1" si="4"/>
        <v>3.3397454336925039</v>
      </c>
      <c r="J1468" s="41">
        <f t="shared" ca="1" si="5"/>
        <v>0.65898615045938702</v>
      </c>
      <c r="K1468" s="41">
        <f t="shared" ca="1" si="6"/>
        <v>-2.8387927597204765E-2</v>
      </c>
      <c r="L1468" s="41">
        <f t="shared" ca="1" si="7"/>
        <v>0.30657522666751169</v>
      </c>
      <c r="M1468" s="41">
        <f t="shared" ca="1" si="10"/>
        <v>1.4701781392703062E-3</v>
      </c>
      <c r="N1468" s="219" t="str">
        <f t="shared" ca="1" si="11"/>
        <v/>
      </c>
    </row>
    <row r="1469" spans="1:14" ht="13" x14ac:dyDescent="0.15">
      <c r="A1469" s="166">
        <f t="shared" si="8"/>
        <v>2</v>
      </c>
      <c r="B1469" s="166">
        <f t="shared" si="9"/>
        <v>1992</v>
      </c>
      <c r="C1469" s="41">
        <f ca="1">'StockBond Returns'!W1459</f>
        <v>9.1084685927307341E-3</v>
      </c>
      <c r="D1469" s="217">
        <f>'StockBond Returns'!M1459</f>
        <v>19.589628350000002</v>
      </c>
      <c r="E1469" s="41">
        <f t="shared" si="0"/>
        <v>4.3023710356659216E-2</v>
      </c>
      <c r="F1469" s="138">
        <f t="shared" ca="1" si="3"/>
        <v>77.505158099854143</v>
      </c>
      <c r="G1469" s="218">
        <f>'StockBond Returns'!C1459</f>
        <v>1992.0833333332232</v>
      </c>
      <c r="H1469" s="138">
        <f t="shared" ca="1" si="1"/>
        <v>0.2778799561029337</v>
      </c>
      <c r="I1469" s="138">
        <f t="shared" ca="1" si="4"/>
        <v>3.3392264021022435</v>
      </c>
      <c r="J1469" s="41">
        <f t="shared" ca="1" si="5"/>
        <v>0.65924401444229952</v>
      </c>
      <c r="K1469" s="41">
        <f t="shared" ca="1" si="6"/>
        <v>-2.8236905384773192E-2</v>
      </c>
      <c r="L1469" s="41">
        <f t="shared" ca="1" si="7"/>
        <v>0.30860404390878227</v>
      </c>
      <c r="M1469" s="41">
        <f t="shared" ca="1" si="10"/>
        <v>2.5012636907602026E-3</v>
      </c>
      <c r="N1469" s="219" t="str">
        <f t="shared" ca="1" si="11"/>
        <v/>
      </c>
    </row>
    <row r="1470" spans="1:14" ht="13" x14ac:dyDescent="0.15">
      <c r="A1470" s="166">
        <f t="shared" si="8"/>
        <v>3</v>
      </c>
      <c r="B1470" s="166">
        <f t="shared" si="9"/>
        <v>1992</v>
      </c>
      <c r="C1470" s="41">
        <f ca="1">'StockBond Returns'!W1460</f>
        <v>-2.2329240837067152E-2</v>
      </c>
      <c r="D1470" s="217">
        <f>'StockBond Returns'!M1460</f>
        <v>19.109831809999999</v>
      </c>
      <c r="E1470" s="41">
        <f t="shared" si="0"/>
        <v>4.3664542156689974E-2</v>
      </c>
      <c r="F1470" s="138">
        <f t="shared" ca="1" si="3"/>
        <v>75.502851650888218</v>
      </c>
      <c r="G1470" s="218">
        <f>'StockBond Returns'!C1460</f>
        <v>1992.1666666665565</v>
      </c>
      <c r="H1470" s="138">
        <f t="shared" ca="1" si="1"/>
        <v>0.27473312073837647</v>
      </c>
      <c r="I1470" s="138">
        <f t="shared" ca="1" si="4"/>
        <v>3.3356773767403096</v>
      </c>
      <c r="J1470" s="41">
        <f t="shared" ca="1" si="5"/>
        <v>0.66100938273899223</v>
      </c>
      <c r="K1470" s="41">
        <f t="shared" ca="1" si="6"/>
        <v>-2.7202988887743418E-2</v>
      </c>
      <c r="L1470" s="41">
        <f t="shared" ca="1" si="7"/>
        <v>0.31182444917204455</v>
      </c>
      <c r="M1470" s="41">
        <f t="shared" ca="1" si="10"/>
        <v>2.1048539512051878E-3</v>
      </c>
      <c r="N1470" s="219" t="str">
        <f t="shared" ca="1" si="11"/>
        <v/>
      </c>
    </row>
    <row r="1471" spans="1:14" ht="13" x14ac:dyDescent="0.15">
      <c r="A1471" s="166">
        <f t="shared" si="8"/>
        <v>4</v>
      </c>
      <c r="B1471" s="166">
        <f t="shared" si="9"/>
        <v>1992</v>
      </c>
      <c r="C1471" s="41">
        <f ca="1">'StockBond Returns'!W1461</f>
        <v>1.9293108372681521E-2</v>
      </c>
      <c r="D1471" s="217">
        <f>'StockBond Returns'!M1461</f>
        <v>19.658440349999999</v>
      </c>
      <c r="E1471" s="41">
        <f t="shared" si="0"/>
        <v>4.2934367686244243E-2</v>
      </c>
      <c r="F1471" s="138">
        <f t="shared" ca="1" si="3"/>
        <v>76.679502773624947</v>
      </c>
      <c r="G1471" s="218">
        <f>'StockBond Returns'!C1461</f>
        <v>1992.2499999998897</v>
      </c>
      <c r="H1471" s="138">
        <f t="shared" ca="1" si="1"/>
        <v>0.27434883050676656</v>
      </c>
      <c r="I1471" s="138">
        <f t="shared" ca="1" si="4"/>
        <v>3.3320327587110086</v>
      </c>
      <c r="J1471" s="41">
        <f t="shared" ca="1" si="5"/>
        <v>0.66282621503973793</v>
      </c>
      <c r="K1471" s="41">
        <f t="shared" ca="1" si="6"/>
        <v>-2.613893166433201E-2</v>
      </c>
      <c r="L1471" s="41">
        <f t="shared" ca="1" si="7"/>
        <v>0.31509239248547272</v>
      </c>
      <c r="M1471" s="41">
        <f t="shared" ca="1" si="10"/>
        <v>8.1659123666355526E-4</v>
      </c>
      <c r="N1471" s="219" t="str">
        <f t="shared" ca="1" si="11"/>
        <v/>
      </c>
    </row>
    <row r="1472" spans="1:14" ht="13" x14ac:dyDescent="0.15">
      <c r="A1472" s="166">
        <f t="shared" si="8"/>
        <v>5</v>
      </c>
      <c r="B1472" s="166">
        <f t="shared" si="9"/>
        <v>1992</v>
      </c>
      <c r="C1472" s="41">
        <f ca="1">'StockBond Returns'!W1462</f>
        <v>1.0674399581931322E-2</v>
      </c>
      <c r="D1472" s="217">
        <f>'StockBond Returns'!M1462</f>
        <v>19.78030751</v>
      </c>
      <c r="E1472" s="41">
        <f t="shared" si="0"/>
        <v>4.2777665665572867E-2</v>
      </c>
      <c r="F1472" s="138">
        <f t="shared" ca="1" si="3"/>
        <v>77.220733086426009</v>
      </c>
      <c r="G1472" s="218">
        <f>'StockBond Returns'!C1462</f>
        <v>1992.333333333223</v>
      </c>
      <c r="H1472" s="138">
        <f t="shared" ca="1" si="1"/>
        <v>0.27527689186846438</v>
      </c>
      <c r="I1472" s="138">
        <f t="shared" ca="1" si="4"/>
        <v>3.3280806699895318</v>
      </c>
      <c r="J1472" s="41">
        <f t="shared" ca="1" si="5"/>
        <v>0.66480081763561039</v>
      </c>
      <c r="K1472" s="41">
        <f t="shared" ca="1" si="6"/>
        <v>-2.4982473715712938E-2</v>
      </c>
      <c r="L1472" s="41">
        <f t="shared" ca="1" si="7"/>
        <v>0.31849232594986132</v>
      </c>
      <c r="M1472" s="41">
        <f t="shared" ca="1" si="10"/>
        <v>4.7181313011113168E-4</v>
      </c>
      <c r="N1472" s="219" t="str">
        <f t="shared" ca="1" si="11"/>
        <v/>
      </c>
    </row>
    <row r="1473" spans="1:14" ht="13" x14ac:dyDescent="0.15">
      <c r="A1473" s="166">
        <f t="shared" si="8"/>
        <v>6</v>
      </c>
      <c r="B1473" s="166">
        <f t="shared" si="9"/>
        <v>1992</v>
      </c>
      <c r="C1473" s="41">
        <f ca="1">'StockBond Returns'!W1463</f>
        <v>-1.2947591061434531E-2</v>
      </c>
      <c r="D1473" s="217">
        <f>'StockBond Returns'!M1463</f>
        <v>19.309215630000001</v>
      </c>
      <c r="E1473" s="41">
        <f t="shared" si="0"/>
        <v>4.3394371349976993E-2</v>
      </c>
      <c r="F1473" s="138">
        <f t="shared" ca="1" si="3"/>
        <v>75.949197893714896</v>
      </c>
      <c r="G1473" s="218">
        <f>'StockBond Returns'!C1463</f>
        <v>1992.4166666665562</v>
      </c>
      <c r="H1473" s="138">
        <f t="shared" ca="1" si="1"/>
        <v>0.27464730809439625</v>
      </c>
      <c r="I1473" s="138">
        <f t="shared" ca="1" si="4"/>
        <v>3.3258554146506407</v>
      </c>
      <c r="J1473" s="41">
        <f t="shared" ca="1" si="5"/>
        <v>0.66591469856119567</v>
      </c>
      <c r="K1473" s="41">
        <f t="shared" ca="1" si="6"/>
        <v>-2.433011133509988E-2</v>
      </c>
      <c r="L1473" s="41">
        <f t="shared" ca="1" si="7"/>
        <v>0.32121728527668947</v>
      </c>
      <c r="M1473" s="41">
        <f t="shared" ca="1" si="10"/>
        <v>1.0064968547833786E-3</v>
      </c>
      <c r="N1473" s="219" t="str">
        <f t="shared" ca="1" si="11"/>
        <v/>
      </c>
    </row>
    <row r="1474" spans="1:14" ht="13" x14ac:dyDescent="0.15">
      <c r="A1474" s="166">
        <f t="shared" si="8"/>
        <v>7</v>
      </c>
      <c r="B1474" s="166">
        <f t="shared" si="9"/>
        <v>1992</v>
      </c>
      <c r="C1474" s="41">
        <f ca="1">'StockBond Returns'!W1464</f>
        <v>3.6977734237206343E-2</v>
      </c>
      <c r="D1474" s="217">
        <f>'StockBond Returns'!M1464</f>
        <v>20.053763190000002</v>
      </c>
      <c r="E1474" s="41">
        <f t="shared" si="0"/>
        <v>4.2432976183209833E-2</v>
      </c>
      <c r="F1474" s="138">
        <f t="shared" ca="1" si="3"/>
        <v>78.4728240056956</v>
      </c>
      <c r="G1474" s="218">
        <f>'StockBond Returns'!C1464</f>
        <v>1992.4999999998895</v>
      </c>
      <c r="H1474" s="138">
        <f t="shared" ca="1" si="1"/>
        <v>0.27748628933857483</v>
      </c>
      <c r="I1474" s="138">
        <f t="shared" ca="1" si="4"/>
        <v>3.3261411956963687</v>
      </c>
      <c r="J1474" s="41">
        <f t="shared" ca="1" si="5"/>
        <v>0.66577156367405843</v>
      </c>
      <c r="K1474" s="41">
        <f t="shared" ca="1" si="6"/>
        <v>-2.4413940596896944E-2</v>
      </c>
      <c r="L1474" s="41">
        <f t="shared" ca="1" si="7"/>
        <v>0.32294824725042348</v>
      </c>
      <c r="M1474" s="41">
        <f t="shared" ca="1" si="10"/>
        <v>2.083484945709424E-3</v>
      </c>
      <c r="N1474" s="219" t="str">
        <f t="shared" ca="1" si="11"/>
        <v/>
      </c>
    </row>
    <row r="1475" spans="1:14" ht="13" x14ac:dyDescent="0.15">
      <c r="A1475" s="166">
        <f t="shared" si="8"/>
        <v>8</v>
      </c>
      <c r="B1475" s="166">
        <f t="shared" si="9"/>
        <v>1992</v>
      </c>
      <c r="C1475" s="41">
        <f ca="1">'StockBond Returns'!W1465</f>
        <v>-1.738087827363597E-2</v>
      </c>
      <c r="D1475" s="217">
        <f>'StockBond Returns'!M1465</f>
        <v>19.538096299999999</v>
      </c>
      <c r="E1475" s="41">
        <f t="shared" si="0"/>
        <v>4.3091029562076631E-2</v>
      </c>
      <c r="F1475" s="138">
        <f t="shared" ca="1" si="3"/>
        <v>76.836234069943174</v>
      </c>
      <c r="G1475" s="218">
        <f>'StockBond Returns'!C1465</f>
        <v>1992.5833333332228</v>
      </c>
      <c r="H1475" s="138">
        <f t="shared" ca="1" si="1"/>
        <v>0.27591270281221342</v>
      </c>
      <c r="I1475" s="138">
        <f t="shared" ca="1" si="4"/>
        <v>3.3239834940558399</v>
      </c>
      <c r="J1475" s="41">
        <f t="shared" ca="1" si="5"/>
        <v>0.66685286809151822</v>
      </c>
      <c r="K1475" s="41">
        <f t="shared" ca="1" si="6"/>
        <v>-2.3780657175178521E-2</v>
      </c>
      <c r="L1475" s="41">
        <f t="shared" ca="1" si="7"/>
        <v>0.32565245404588339</v>
      </c>
      <c r="M1475" s="41">
        <f t="shared" ca="1" si="10"/>
        <v>6.7866110210257347E-4</v>
      </c>
      <c r="N1475" s="219" t="str">
        <f t="shared" ca="1" si="11"/>
        <v/>
      </c>
    </row>
    <row r="1476" spans="1:14" ht="13" x14ac:dyDescent="0.15">
      <c r="A1476" s="166">
        <f t="shared" si="8"/>
        <v>9</v>
      </c>
      <c r="B1476" s="166">
        <f t="shared" si="9"/>
        <v>1992</v>
      </c>
      <c r="C1476" s="41">
        <f ca="1">'StockBond Returns'!W1466</f>
        <v>1.2563775649955995E-2</v>
      </c>
      <c r="D1476" s="217">
        <f>'StockBond Returns'!M1466</f>
        <v>19.67674109</v>
      </c>
      <c r="E1476" s="41">
        <f t="shared" si="0"/>
        <v>4.2910711952402883E-2</v>
      </c>
      <c r="F1476" s="138">
        <f t="shared" ca="1" si="3"/>
        <v>77.522208068476132</v>
      </c>
      <c r="G1476" s="218">
        <f>'StockBond Returns'!C1466</f>
        <v>1992.666666666556</v>
      </c>
      <c r="H1476" s="138">
        <f t="shared" ca="1" si="1"/>
        <v>0.2772110950283852</v>
      </c>
      <c r="I1476" s="138">
        <f t="shared" ca="1" si="4"/>
        <v>3.3226189595515176</v>
      </c>
      <c r="J1476" s="41">
        <f t="shared" ca="1" si="5"/>
        <v>0.66753741190464511</v>
      </c>
      <c r="K1476" s="41">
        <f t="shared" ca="1" si="6"/>
        <v>-2.337974301881951E-2</v>
      </c>
      <c r="L1476" s="41">
        <f t="shared" ca="1" si="7"/>
        <v>0.32804487002048188</v>
      </c>
      <c r="M1476" s="41">
        <f t="shared" ca="1" si="10"/>
        <v>-7.8673341761548166E-4</v>
      </c>
      <c r="N1476" s="219" t="str">
        <f t="shared" ca="1" si="11"/>
        <v/>
      </c>
    </row>
    <row r="1477" spans="1:14" ht="13" x14ac:dyDescent="0.15">
      <c r="A1477" s="166">
        <f t="shared" si="8"/>
        <v>10</v>
      </c>
      <c r="B1477" s="166">
        <f t="shared" si="9"/>
        <v>1992</v>
      </c>
      <c r="C1477" s="41">
        <f ca="1">'StockBond Returns'!W1467</f>
        <v>-5.6871431875003082E-4</v>
      </c>
      <c r="D1477" s="217">
        <f>'StockBond Returns'!M1467</f>
        <v>19.851592960000001</v>
      </c>
      <c r="E1477" s="41">
        <f t="shared" si="0"/>
        <v>4.268689563137204E-2</v>
      </c>
      <c r="F1477" s="138">
        <f t="shared" ca="1" si="3"/>
        <v>77.201066637617132</v>
      </c>
      <c r="G1477" s="218">
        <f>'StockBond Returns'!C1467</f>
        <v>1992.7499999998893</v>
      </c>
      <c r="H1477" s="138">
        <f t="shared" ca="1" si="1"/>
        <v>0.27462282284921341</v>
      </c>
      <c r="I1477" s="138">
        <f t="shared" ca="1" si="4"/>
        <v>3.3187686469873108</v>
      </c>
      <c r="J1477" s="41">
        <f t="shared" ca="1" si="5"/>
        <v>0.66947202709819598</v>
      </c>
      <c r="K1477" s="41">
        <f t="shared" ca="1" si="6"/>
        <v>-2.2246704339149215E-2</v>
      </c>
      <c r="L1477" s="41">
        <f t="shared" ca="1" si="7"/>
        <v>0.33143689793273556</v>
      </c>
      <c r="M1477" s="41">
        <f t="shared" ca="1" si="10"/>
        <v>-3.6696380465400802E-3</v>
      </c>
      <c r="N1477" s="219" t="str">
        <f t="shared" ca="1" si="11"/>
        <v/>
      </c>
    </row>
    <row r="1478" spans="1:14" ht="13" x14ac:dyDescent="0.15">
      <c r="A1478" s="166">
        <f t="shared" si="8"/>
        <v>11</v>
      </c>
      <c r="B1478" s="166">
        <f t="shared" si="9"/>
        <v>1992</v>
      </c>
      <c r="C1478" s="41">
        <f ca="1">'StockBond Returns'!W1468</f>
        <v>1.3189663655170164E-2</v>
      </c>
      <c r="D1478" s="217">
        <f>'StockBond Returns'!M1468</f>
        <v>20.23282455</v>
      </c>
      <c r="E1478" s="41">
        <f t="shared" si="0"/>
        <v>4.2212318280840329E-2</v>
      </c>
      <c r="F1478" s="138">
        <f t="shared" ca="1" si="3"/>
        <v>77.941077734873062</v>
      </c>
      <c r="G1478" s="218">
        <f>'StockBond Returns'!C1468</f>
        <v>1992.8333333332225</v>
      </c>
      <c r="H1478" s="138">
        <f t="shared" ca="1" si="1"/>
        <v>0.27417279837468161</v>
      </c>
      <c r="I1478" s="138">
        <f t="shared" ca="1" si="4"/>
        <v>3.3157457971994173</v>
      </c>
      <c r="J1478" s="41">
        <f t="shared" ca="1" si="5"/>
        <v>0.67099402651300943</v>
      </c>
      <c r="K1478" s="41">
        <f t="shared" ca="1" si="6"/>
        <v>-2.1355320764178898E-2</v>
      </c>
      <c r="L1478" s="41">
        <f t="shared" ca="1" si="7"/>
        <v>0.33450690633775348</v>
      </c>
      <c r="M1478" s="41">
        <f t="shared" ca="1" si="10"/>
        <v>-5.0293244271305548E-3</v>
      </c>
      <c r="N1478" s="219" t="str">
        <f t="shared" ca="1" si="11"/>
        <v/>
      </c>
    </row>
    <row r="1479" spans="1:14" ht="13" x14ac:dyDescent="0.15">
      <c r="A1479" s="166">
        <f t="shared" si="8"/>
        <v>12</v>
      </c>
      <c r="B1479" s="166">
        <f t="shared" si="9"/>
        <v>1992</v>
      </c>
      <c r="C1479" s="41">
        <f ca="1">'StockBond Returns'!W1469</f>
        <v>1.2351833273563135E-2</v>
      </c>
      <c r="D1479" s="217">
        <f>'StockBond Returns'!M1469</f>
        <v>20.451892470000001</v>
      </c>
      <c r="E1479" s="41">
        <f t="shared" si="0"/>
        <v>4.1947615336010033E-2</v>
      </c>
      <c r="F1479" s="138">
        <f t="shared" ca="1" si="3"/>
        <v>78.626233597147689</v>
      </c>
      <c r="G1479" s="218">
        <f>'StockBond Returns'!C1469</f>
        <v>1992.9166666665558</v>
      </c>
      <c r="H1479" s="138">
        <f t="shared" ca="1" si="1"/>
        <v>0.27484858352103497</v>
      </c>
      <c r="I1479" s="138">
        <f t="shared" ca="1" si="4"/>
        <v>3.3088876401726957</v>
      </c>
      <c r="J1479" s="41">
        <f t="shared" ca="1" si="5"/>
        <v>0.67445740776700136</v>
      </c>
      <c r="K1479" s="41">
        <f t="shared" ca="1" si="6"/>
        <v>-1.9326935514078714E-2</v>
      </c>
      <c r="L1479" s="41">
        <f t="shared" ca="1" si="7"/>
        <v>0.33913543013465852</v>
      </c>
      <c r="M1479" s="41">
        <f t="shared" ca="1" si="10"/>
        <v>-8.7951262065663061E-3</v>
      </c>
      <c r="N1479" s="219" t="str">
        <f t="shared" ca="1" si="11"/>
        <v/>
      </c>
    </row>
    <row r="1480" spans="1:14" ht="13" x14ac:dyDescent="0.15">
      <c r="A1480" s="166">
        <f t="shared" si="8"/>
        <v>1</v>
      </c>
      <c r="B1480" s="166">
        <f t="shared" si="9"/>
        <v>1993</v>
      </c>
      <c r="C1480" s="41">
        <f ca="1">'StockBond Returns'!W1470</f>
        <v>1.4518706216664474E-2</v>
      </c>
      <c r="D1480" s="217">
        <f>'StockBond Returns'!M1470</f>
        <v>20.663823149999999</v>
      </c>
      <c r="E1480" s="41">
        <f t="shared" si="0"/>
        <v>4.1696877623780867E-2</v>
      </c>
      <c r="F1480" s="138">
        <f t="shared" ca="1" si="3"/>
        <v>79.488945754308276</v>
      </c>
      <c r="G1480" s="218">
        <f>'StockBond Returns'!C1470</f>
        <v>1992.999999999889</v>
      </c>
      <c r="H1480" s="138">
        <f t="shared" ca="1" si="1"/>
        <v>0.27620340363006229</v>
      </c>
      <c r="I1480" s="138">
        <f t="shared" ca="1" si="4"/>
        <v>3.3073438028651037</v>
      </c>
      <c r="J1480" s="41">
        <f t="shared" ca="1" si="5"/>
        <v>0.67523902890171539</v>
      </c>
      <c r="K1480" s="41">
        <f t="shared" ca="1" si="6"/>
        <v>-1.8869166454148378E-2</v>
      </c>
      <c r="L1480" s="41">
        <f t="shared" ca="1" si="7"/>
        <v>0.34162970126595793</v>
      </c>
      <c r="M1480" s="41">
        <f t="shared" ca="1" si="10"/>
        <v>-9.701826522620971E-3</v>
      </c>
      <c r="N1480" s="219" t="str">
        <f t="shared" ca="1" si="11"/>
        <v/>
      </c>
    </row>
    <row r="1481" spans="1:14" ht="13" x14ac:dyDescent="0.15">
      <c r="A1481" s="166">
        <f t="shared" si="8"/>
        <v>2</v>
      </c>
      <c r="B1481" s="166">
        <f t="shared" si="9"/>
        <v>1993</v>
      </c>
      <c r="C1481" s="41">
        <f ca="1">'StockBond Returns'!W1471</f>
        <v>5.4601681912526305E-3</v>
      </c>
      <c r="D1481" s="217">
        <f>'StockBond Returns'!M1471</f>
        <v>20.55975621</v>
      </c>
      <c r="E1481" s="41">
        <f t="shared" si="0"/>
        <v>4.1819354514369508E-2</v>
      </c>
      <c r="F1481" s="138">
        <f t="shared" ca="1" si="3"/>
        <v>79.645257246803283</v>
      </c>
      <c r="G1481" s="218">
        <f>'StockBond Returns'!C1471</f>
        <v>1993.0833333332223</v>
      </c>
      <c r="H1481" s="138">
        <f t="shared" ca="1" si="1"/>
        <v>0.27755943734935196</v>
      </c>
      <c r="I1481" s="138">
        <f t="shared" ca="1" si="4"/>
        <v>3.3070232841115215</v>
      </c>
      <c r="J1481" s="41">
        <f t="shared" ca="1" si="5"/>
        <v>0.67540139411035338</v>
      </c>
      <c r="K1481" s="41">
        <f t="shared" ca="1" si="6"/>
        <v>-1.8774074643522209E-2</v>
      </c>
      <c r="L1481" s="41">
        <f t="shared" ca="1" si="7"/>
        <v>0.34363038236211274</v>
      </c>
      <c r="M1481" s="41">
        <f t="shared" ca="1" si="10"/>
        <v>-9.6438857725993365E-3</v>
      </c>
      <c r="N1481" s="219" t="str">
        <f t="shared" ca="1" si="11"/>
        <v/>
      </c>
    </row>
    <row r="1482" spans="1:14" ht="13" x14ac:dyDescent="0.15">
      <c r="A1482" s="166">
        <f t="shared" si="8"/>
        <v>3</v>
      </c>
      <c r="B1482" s="166">
        <f t="shared" si="9"/>
        <v>1993</v>
      </c>
      <c r="C1482" s="41">
        <f ca="1">'StockBond Returns'!W1472</f>
        <v>1.8817980166494715E-2</v>
      </c>
      <c r="D1482" s="217">
        <f>'StockBond Returns'!M1472</f>
        <v>20.925156059999999</v>
      </c>
      <c r="E1482" s="41">
        <f t="shared" si="0"/>
        <v>4.1394684396442206E-2</v>
      </c>
      <c r="F1482" s="138">
        <f t="shared" ca="1" si="3"/>
        <v>80.861237572692573</v>
      </c>
      <c r="G1482" s="218">
        <f>'StockBond Returns'!C1472</f>
        <v>1993.1666666665556</v>
      </c>
      <c r="H1482" s="138">
        <f t="shared" ca="1" si="1"/>
        <v>0.27893545076894527</v>
      </c>
      <c r="I1482" s="138">
        <f t="shared" ca="1" si="4"/>
        <v>3.3112256141420908</v>
      </c>
      <c r="J1482" s="41">
        <f t="shared" ca="1" si="5"/>
        <v>0.67327511507891025</v>
      </c>
      <c r="K1482" s="41">
        <f t="shared" ca="1" si="6"/>
        <v>-2.0019364349934121E-2</v>
      </c>
      <c r="L1482" s="41">
        <f t="shared" ca="1" si="7"/>
        <v>0.34379370286946109</v>
      </c>
      <c r="M1482" s="41">
        <f t="shared" ca="1" si="10"/>
        <v>-7.3303739650366628E-3</v>
      </c>
      <c r="N1482" s="219" t="str">
        <f t="shared" ca="1" si="11"/>
        <v/>
      </c>
    </row>
    <row r="1483" spans="1:14" ht="13" x14ac:dyDescent="0.15">
      <c r="A1483" s="166">
        <f t="shared" si="8"/>
        <v>4</v>
      </c>
      <c r="B1483" s="166">
        <f t="shared" si="9"/>
        <v>1993</v>
      </c>
      <c r="C1483" s="41">
        <f ca="1">'StockBond Returns'!W1473</f>
        <v>-1.8428480234065837E-2</v>
      </c>
      <c r="D1483" s="217">
        <f>'StockBond Returns'!M1473</f>
        <v>20.323928380000002</v>
      </c>
      <c r="E1483" s="41">
        <f t="shared" si="0"/>
        <v>4.2101543099907338E-2</v>
      </c>
      <c r="F1483" s="138">
        <f t="shared" ca="1" si="3"/>
        <v>79.097292760054245</v>
      </c>
      <c r="G1483" s="218">
        <f>'StockBond Returns'!C1473</f>
        <v>1993.2499999998888</v>
      </c>
      <c r="H1483" s="138">
        <f t="shared" ca="1" si="1"/>
        <v>0.27750984001861773</v>
      </c>
      <c r="I1483" s="138">
        <f t="shared" ca="1" si="4"/>
        <v>3.3143866236539412</v>
      </c>
      <c r="J1483" s="41">
        <f t="shared" ca="1" si="5"/>
        <v>0.67167927272396022</v>
      </c>
      <c r="K1483" s="41">
        <f t="shared" ca="1" si="6"/>
        <v>-2.0953995237173229E-2</v>
      </c>
      <c r="L1483" s="41">
        <f t="shared" ca="1" si="7"/>
        <v>0.34437534408751613</v>
      </c>
      <c r="M1483" s="41">
        <f t="shared" ca="1" si="10"/>
        <v>-5.2959068337292692E-3</v>
      </c>
      <c r="N1483" s="219" t="str">
        <f t="shared" ca="1" si="11"/>
        <v/>
      </c>
    </row>
    <row r="1484" spans="1:14" ht="13" x14ac:dyDescent="0.15">
      <c r="A1484" s="166">
        <f t="shared" si="8"/>
        <v>5</v>
      </c>
      <c r="B1484" s="166">
        <f t="shared" si="9"/>
        <v>1993</v>
      </c>
      <c r="C1484" s="41">
        <f ca="1">'StockBond Returns'!W1474</f>
        <v>2.6787247859729146E-2</v>
      </c>
      <c r="D1484" s="217">
        <f>'StockBond Returns'!M1474</f>
        <v>20.912981389999999</v>
      </c>
      <c r="E1484" s="41">
        <f t="shared" si="0"/>
        <v>4.1408594890209482E-2</v>
      </c>
      <c r="F1484" s="138">
        <f t="shared" ca="1" si="3"/>
        <v>80.93114798136466</v>
      </c>
      <c r="G1484" s="218">
        <f>'StockBond Returns'!C1474</f>
        <v>1993.3333333332221</v>
      </c>
      <c r="H1484" s="138">
        <f t="shared" ca="1" si="1"/>
        <v>0.27927042672999369</v>
      </c>
      <c r="I1484" s="138">
        <f t="shared" ca="1" si="4"/>
        <v>3.3183801585154704</v>
      </c>
      <c r="J1484" s="41">
        <f t="shared" ca="1" si="5"/>
        <v>0.6696674750594318</v>
      </c>
      <c r="K1484" s="41">
        <f t="shared" ca="1" si="6"/>
        <v>-2.2132237079364847E-2</v>
      </c>
      <c r="L1484" s="41">
        <f t="shared" ca="1" si="7"/>
        <v>0.34461581155925702</v>
      </c>
      <c r="M1484" s="41">
        <f t="shared" ca="1" si="10"/>
        <v>-2.9147464968425352E-3</v>
      </c>
      <c r="N1484" s="219" t="str">
        <f t="shared" ca="1" si="11"/>
        <v/>
      </c>
    </row>
    <row r="1485" spans="1:14" ht="13" x14ac:dyDescent="0.15">
      <c r="A1485" s="166">
        <f t="shared" si="8"/>
        <v>6</v>
      </c>
      <c r="B1485" s="166">
        <f t="shared" si="9"/>
        <v>1993</v>
      </c>
      <c r="C1485" s="41">
        <f ca="1">'StockBond Returns'!W1475</f>
        <v>1.4842841346725658E-3</v>
      </c>
      <c r="D1485" s="217">
        <f>'StockBond Returns'!M1475</f>
        <v>20.721963769999999</v>
      </c>
      <c r="E1485" s="41">
        <f t="shared" si="0"/>
        <v>4.1628987269240844E-2</v>
      </c>
      <c r="F1485" s="138">
        <f t="shared" ca="1" si="3"/>
        <v>80.771587856920561</v>
      </c>
      <c r="G1485" s="218">
        <f>'StockBond Returns'!C1475</f>
        <v>1993.4166666665553</v>
      </c>
      <c r="H1485" s="138">
        <f t="shared" ca="1" si="1"/>
        <v>0.28020328355100954</v>
      </c>
      <c r="I1485" s="138">
        <f t="shared" ca="1" si="4"/>
        <v>3.3239361339720839</v>
      </c>
      <c r="J1485" s="41">
        <f t="shared" ca="1" si="5"/>
        <v>0.66687661773298545</v>
      </c>
      <c r="K1485" s="41">
        <f t="shared" ca="1" si="6"/>
        <v>-2.3766747813513067E-2</v>
      </c>
      <c r="L1485" s="41">
        <f t="shared" ca="1" si="7"/>
        <v>0.34422021353106058</v>
      </c>
      <c r="M1485" s="41">
        <f t="shared" ca="1" si="10"/>
        <v>-5.770788080872169E-4</v>
      </c>
      <c r="N1485" s="219" t="str">
        <f t="shared" ca="1" si="11"/>
        <v/>
      </c>
    </row>
    <row r="1486" spans="1:14" ht="13" x14ac:dyDescent="0.15">
      <c r="A1486" s="166">
        <f t="shared" si="8"/>
        <v>7</v>
      </c>
      <c r="B1486" s="166">
        <f t="shared" si="9"/>
        <v>1993</v>
      </c>
      <c r="C1486" s="41">
        <f ca="1">'StockBond Returns'!W1476</f>
        <v>2.9211703952166639E-3</v>
      </c>
      <c r="D1486" s="217">
        <f>'StockBond Returns'!M1476</f>
        <v>20.696087720000001</v>
      </c>
      <c r="E1486" s="41">
        <f t="shared" si="0"/>
        <v>4.1659155429014577E-2</v>
      </c>
      <c r="F1486" s="138">
        <f t="shared" ca="1" si="3"/>
        <v>80.726513623055283</v>
      </c>
      <c r="G1486" s="218">
        <f>'StockBond Returns'!C1476</f>
        <v>1993.4999999998886</v>
      </c>
      <c r="H1486" s="138">
        <f t="shared" ca="1" si="1"/>
        <v>0.28024986485544356</v>
      </c>
      <c r="I1486" s="138">
        <f t="shared" ca="1" si="4"/>
        <v>3.3266997094889525</v>
      </c>
      <c r="J1486" s="41">
        <f t="shared" ca="1" si="5"/>
        <v>0.66549190020129223</v>
      </c>
      <c r="K1486" s="41">
        <f t="shared" ca="1" si="6"/>
        <v>-2.4577730033158662E-2</v>
      </c>
      <c r="L1486" s="41">
        <f t="shared" ca="1" si="7"/>
        <v>0.3449493040693814</v>
      </c>
      <c r="M1486" s="41">
        <f t="shared" ca="1" si="10"/>
        <v>1.6791644122227112E-4</v>
      </c>
      <c r="N1486" s="219" t="str">
        <f t="shared" ca="1" si="11"/>
        <v/>
      </c>
    </row>
    <row r="1487" spans="1:14" ht="13" x14ac:dyDescent="0.15">
      <c r="A1487" s="166">
        <f t="shared" si="8"/>
        <v>8</v>
      </c>
      <c r="B1487" s="166">
        <f t="shared" si="9"/>
        <v>1993</v>
      </c>
      <c r="C1487" s="41">
        <f ca="1">'StockBond Returns'!W1477</f>
        <v>2.5171626593014296E-2</v>
      </c>
      <c r="D1487" s="217">
        <f>'StockBond Returns'!M1477</f>
        <v>21.24439302</v>
      </c>
      <c r="E1487" s="41">
        <f t="shared" si="0"/>
        <v>4.1035621824040233E-2</v>
      </c>
      <c r="F1487" s="138">
        <f t="shared" ca="1" si="3"/>
        <v>82.471227070324375</v>
      </c>
      <c r="G1487" s="218">
        <f>'StockBond Returns'!C1477</f>
        <v>1993.5833333332218</v>
      </c>
      <c r="H1487" s="138">
        <f t="shared" ca="1" si="1"/>
        <v>0.28202150711853174</v>
      </c>
      <c r="I1487" s="138">
        <f t="shared" ca="1" si="4"/>
        <v>3.3328085137952708</v>
      </c>
      <c r="J1487" s="41">
        <f t="shared" ca="1" si="5"/>
        <v>0.66243917033398225</v>
      </c>
      <c r="K1487" s="41">
        <f t="shared" ca="1" si="6"/>
        <v>-2.6365610656539085E-2</v>
      </c>
      <c r="L1487" s="41">
        <f t="shared" ca="1" si="7"/>
        <v>0.3443241952243099</v>
      </c>
      <c r="M1487" s="41">
        <f t="shared" ca="1" si="10"/>
        <v>2.6549529368038449E-3</v>
      </c>
      <c r="N1487" s="219" t="str">
        <f t="shared" ca="1" si="11"/>
        <v/>
      </c>
    </row>
    <row r="1488" spans="1:14" ht="13" x14ac:dyDescent="0.15">
      <c r="A1488" s="166">
        <f t="shared" si="8"/>
        <v>9</v>
      </c>
      <c r="B1488" s="166">
        <f t="shared" si="9"/>
        <v>1993</v>
      </c>
      <c r="C1488" s="41">
        <f ca="1">'StockBond Returns'!W1478</f>
        <v>-7.9281222016036289E-3</v>
      </c>
      <c r="D1488" s="217">
        <f>'StockBond Returns'!M1478</f>
        <v>20.979329799999999</v>
      </c>
      <c r="E1488" s="41">
        <f t="shared" si="0"/>
        <v>4.1332982500708867E-2</v>
      </c>
      <c r="F1488" s="138">
        <f t="shared" ca="1" si="3"/>
        <v>81.537599497848021</v>
      </c>
      <c r="G1488" s="218">
        <f>'StockBond Returns'!C1478</f>
        <v>1993.6666666665551</v>
      </c>
      <c r="H1488" s="138">
        <f t="shared" ca="1" si="1"/>
        <v>0.28084934776619669</v>
      </c>
      <c r="I1488" s="138">
        <f t="shared" ca="1" si="4"/>
        <v>3.3364467665330828</v>
      </c>
      <c r="J1488" s="41">
        <f t="shared" ca="1" si="5"/>
        <v>0.6606263514023023</v>
      </c>
      <c r="K1488" s="41">
        <f t="shared" ca="1" si="6"/>
        <v>-2.7427317385442684E-2</v>
      </c>
      <c r="L1488" s="41">
        <f t="shared" ca="1" si="7"/>
        <v>0.34469127764039786</v>
      </c>
      <c r="M1488" s="41">
        <f t="shared" ca="1" si="10"/>
        <v>4.1617191588625424E-3</v>
      </c>
      <c r="N1488" s="219" t="str">
        <f t="shared" ca="1" si="11"/>
        <v/>
      </c>
    </row>
    <row r="1489" spans="1:14" ht="13" x14ac:dyDescent="0.15">
      <c r="A1489" s="166">
        <f t="shared" si="8"/>
        <v>10</v>
      </c>
      <c r="B1489" s="166">
        <f t="shared" si="9"/>
        <v>1993</v>
      </c>
      <c r="C1489" s="41">
        <f ca="1">'StockBond Returns'!W1479</f>
        <v>1.6306700291432684E-2</v>
      </c>
      <c r="D1489" s="217">
        <f>'StockBond Returns'!M1479</f>
        <v>21.345797619999999</v>
      </c>
      <c r="E1489" s="41">
        <f t="shared" si="0"/>
        <v>4.0923814321725031E-2</v>
      </c>
      <c r="F1489" s="138">
        <f t="shared" ca="1" si="3"/>
        <v>82.581779621435047</v>
      </c>
      <c r="G1489" s="218">
        <f>'StockBond Returns'!C1479</f>
        <v>1993.7499999998884</v>
      </c>
      <c r="H1489" s="138">
        <f t="shared" ca="1" si="1"/>
        <v>0.2816301179654353</v>
      </c>
      <c r="I1489" s="138">
        <f t="shared" ca="1" si="4"/>
        <v>3.3434540616493047</v>
      </c>
      <c r="J1489" s="41">
        <f t="shared" ca="1" si="5"/>
        <v>0.65714596892732668</v>
      </c>
      <c r="K1489" s="41">
        <f t="shared" ca="1" si="6"/>
        <v>-2.9465659675599332E-2</v>
      </c>
      <c r="L1489" s="41">
        <f t="shared" ca="1" si="7"/>
        <v>0.34369919439357699</v>
      </c>
      <c r="M1489" s="41">
        <f t="shared" ca="1" si="10"/>
        <v>7.4381245840691168E-3</v>
      </c>
      <c r="N1489" s="219" t="str">
        <f t="shared" ca="1" si="11"/>
        <v/>
      </c>
    </row>
    <row r="1490" spans="1:14" ht="13" x14ac:dyDescent="0.15">
      <c r="A1490" s="166">
        <f t="shared" si="8"/>
        <v>11</v>
      </c>
      <c r="B1490" s="166">
        <f t="shared" si="9"/>
        <v>1993</v>
      </c>
      <c r="C1490" s="41">
        <f ca="1">'StockBond Returns'!W1480</f>
        <v>-1.6802799304648723E-2</v>
      </c>
      <c r="D1490" s="217">
        <f>'StockBond Returns'!M1480</f>
        <v>20.98790726</v>
      </c>
      <c r="E1490" s="41">
        <f t="shared" si="0"/>
        <v>4.1323242298813172E-2</v>
      </c>
      <c r="F1490" s="138">
        <f t="shared" ca="1" si="3"/>
        <v>80.917276608620227</v>
      </c>
      <c r="G1490" s="218">
        <f>'StockBond Returns'!C1480</f>
        <v>1993.8333333332216</v>
      </c>
      <c r="H1490" s="138">
        <f t="shared" ca="1" si="1"/>
        <v>0.27864701895484173</v>
      </c>
      <c r="I1490" s="138">
        <f t="shared" ca="1" si="4"/>
        <v>3.3479282822294647</v>
      </c>
      <c r="J1490" s="41">
        <f t="shared" ca="1" si="5"/>
        <v>0.65493133468983133</v>
      </c>
      <c r="K1490" s="41">
        <f t="shared" ca="1" si="6"/>
        <v>-3.0762696037543114E-2</v>
      </c>
      <c r="L1490" s="41">
        <f t="shared" ca="1" si="7"/>
        <v>0.34372137123740543</v>
      </c>
      <c r="M1490" s="41">
        <f t="shared" ca="1" si="10"/>
        <v>9.705956668098592E-3</v>
      </c>
      <c r="N1490" s="219" t="str">
        <f t="shared" ca="1" si="11"/>
        <v/>
      </c>
    </row>
    <row r="1491" spans="1:14" ht="13" x14ac:dyDescent="0.15">
      <c r="A1491" s="166">
        <f t="shared" si="8"/>
        <v>12</v>
      </c>
      <c r="B1491" s="166">
        <f t="shared" si="9"/>
        <v>1993</v>
      </c>
      <c r="C1491" s="41">
        <f ca="1">'StockBond Returns'!W1481</f>
        <v>1.0598162172563094E-2</v>
      </c>
      <c r="D1491" s="217">
        <f>'StockBond Returns'!M1481</f>
        <v>21.187443460000001</v>
      </c>
      <c r="E1491" s="41">
        <f t="shared" si="0"/>
        <v>4.1098883033904271E-2</v>
      </c>
      <c r="F1491" s="138">
        <f t="shared" ca="1" si="3"/>
        <v>81.493250863429893</v>
      </c>
      <c r="G1491" s="218">
        <f>'StockBond Returns'!C1481</f>
        <v>1993.9166666665549</v>
      </c>
      <c r="H1491" s="138">
        <f t="shared" ca="1" si="1"/>
        <v>0.27910679877406025</v>
      </c>
      <c r="I1491" s="138">
        <f t="shared" ca="1" si="4"/>
        <v>3.35218649748249</v>
      </c>
      <c r="J1491" s="41">
        <f t="shared" ca="1" si="5"/>
        <v>0.65282910861816812</v>
      </c>
      <c r="K1491" s="41">
        <f t="shared" ca="1" si="6"/>
        <v>-3.1993898739013815E-2</v>
      </c>
      <c r="L1491" s="41">
        <f t="shared" ca="1" si="7"/>
        <v>0.34382637860211585</v>
      </c>
      <c r="M1491" s="41">
        <f t="shared" ca="1" si="10"/>
        <v>1.308562333278096E-2</v>
      </c>
      <c r="N1491" s="219" t="str">
        <f t="shared" ca="1" si="11"/>
        <v/>
      </c>
    </row>
    <row r="1492" spans="1:14" ht="13" x14ac:dyDescent="0.15">
      <c r="A1492" s="166">
        <f t="shared" si="8"/>
        <v>1</v>
      </c>
      <c r="B1492" s="166">
        <f t="shared" si="9"/>
        <v>1994</v>
      </c>
      <c r="C1492" s="41">
        <f ca="1">'StockBond Returns'!W1482</f>
        <v>2.6773376102809943E-2</v>
      </c>
      <c r="D1492" s="217">
        <f>'StockBond Returns'!M1482</f>
        <v>21.802197169999999</v>
      </c>
      <c r="E1492" s="41">
        <f t="shared" si="0"/>
        <v>4.0433468406936714E-2</v>
      </c>
      <c r="F1492" s="138">
        <f t="shared" ca="1" si="3"/>
        <v>83.388520888566646</v>
      </c>
      <c r="G1492" s="218">
        <f>'StockBond Returns'!C1482</f>
        <v>1993.9999999998881</v>
      </c>
      <c r="H1492" s="138">
        <f t="shared" ca="1" si="1"/>
        <v>0.28097392707075347</v>
      </c>
      <c r="I1492" s="138">
        <f t="shared" ca="1" si="4"/>
        <v>3.3569570209231809</v>
      </c>
      <c r="J1492" s="41">
        <f t="shared" ca="1" si="5"/>
        <v>0.65048029689464149</v>
      </c>
      <c r="K1492" s="41">
        <f t="shared" ca="1" si="6"/>
        <v>-3.3369518315914837E-2</v>
      </c>
      <c r="L1492" s="41">
        <f t="shared" ca="1" si="7"/>
        <v>0.34372250722743036</v>
      </c>
      <c r="M1492" s="41">
        <f t="shared" ca="1" si="10"/>
        <v>1.500092552068466E-2</v>
      </c>
      <c r="N1492" s="219" t="str">
        <f t="shared" ca="1" si="11"/>
        <v/>
      </c>
    </row>
    <row r="1493" spans="1:14" ht="13" x14ac:dyDescent="0.15">
      <c r="A1493" s="166">
        <f t="shared" si="8"/>
        <v>2</v>
      </c>
      <c r="B1493" s="166">
        <f t="shared" si="9"/>
        <v>1994</v>
      </c>
      <c r="C1493" s="41">
        <f ca="1">'StockBond Returns'!W1483</f>
        <v>-2.8318875399033366E-2</v>
      </c>
      <c r="D1493" s="217">
        <f>'StockBond Returns'!M1483</f>
        <v>21.063637780000001</v>
      </c>
      <c r="E1493" s="41">
        <f t="shared" si="0"/>
        <v>4.123759011725657E-2</v>
      </c>
      <c r="F1493" s="138">
        <f t="shared" ca="1" si="3"/>
        <v>80.754034694373985</v>
      </c>
      <c r="G1493" s="218">
        <f>'StockBond Returns'!C1483</f>
        <v>1994.0833333332214</v>
      </c>
      <c r="H1493" s="138">
        <f t="shared" ca="1" si="1"/>
        <v>0.27750848192010924</v>
      </c>
      <c r="I1493" s="138">
        <f t="shared" ca="1" si="4"/>
        <v>3.3569060654939378</v>
      </c>
      <c r="J1493" s="41">
        <f t="shared" ca="1" si="5"/>
        <v>0.65050535000317189</v>
      </c>
      <c r="K1493" s="41">
        <f t="shared" ca="1" si="6"/>
        <v>-3.3354845557680757E-2</v>
      </c>
      <c r="L1493" s="41">
        <f t="shared" ca="1" si="7"/>
        <v>0.3455448158027179</v>
      </c>
      <c r="M1493" s="41">
        <f t="shared" ca="1" si="10"/>
        <v>1.5083891795403037E-2</v>
      </c>
      <c r="N1493" s="219" t="str">
        <f t="shared" ca="1" si="11"/>
        <v/>
      </c>
    </row>
    <row r="1494" spans="1:14" ht="13" x14ac:dyDescent="0.15">
      <c r="A1494" s="166">
        <f t="shared" si="8"/>
        <v>3</v>
      </c>
      <c r="B1494" s="166">
        <f t="shared" si="9"/>
        <v>1994</v>
      </c>
      <c r="C1494" s="41">
        <f ca="1">'StockBond Returns'!W1484</f>
        <v>-4.2039685300264418E-2</v>
      </c>
      <c r="D1494" s="217">
        <f>'StockBond Returns'!M1484</f>
        <v>20.023056789999998</v>
      </c>
      <c r="E1494" s="41">
        <f t="shared" si="0"/>
        <v>4.2471212200212716E-2</v>
      </c>
      <c r="F1494" s="138">
        <f t="shared" ca="1" si="3"/>
        <v>77.093318376423824</v>
      </c>
      <c r="G1494" s="218">
        <f>'StockBond Returns'!C1484</f>
        <v>1994.1666666665546</v>
      </c>
      <c r="H1494" s="138">
        <f t="shared" ca="1" si="1"/>
        <v>0.27285389033197122</v>
      </c>
      <c r="I1494" s="138">
        <f t="shared" ca="1" si="4"/>
        <v>3.3508245050569641</v>
      </c>
      <c r="J1494" s="41">
        <f t="shared" ca="1" si="5"/>
        <v>0.65350092557642103</v>
      </c>
      <c r="K1494" s="41">
        <f t="shared" ca="1" si="6"/>
        <v>-3.1600438271063069E-2</v>
      </c>
      <c r="L1494" s="41">
        <f t="shared" ca="1" si="7"/>
        <v>0.34979212926234582</v>
      </c>
      <c r="M1494" s="41">
        <f t="shared" ca="1" si="10"/>
        <v>1.1958983026027603E-2</v>
      </c>
      <c r="N1494" s="219" t="str">
        <f t="shared" ca="1" si="11"/>
        <v/>
      </c>
    </row>
    <row r="1495" spans="1:14" ht="13" x14ac:dyDescent="0.15">
      <c r="A1495" s="166">
        <f t="shared" si="8"/>
        <v>4</v>
      </c>
      <c r="B1495" s="166">
        <f t="shared" si="9"/>
        <v>1994</v>
      </c>
      <c r="C1495" s="41">
        <f ca="1">'StockBond Returns'!W1485</f>
        <v>7.9489918849646058E-3</v>
      </c>
      <c r="D1495" s="217">
        <f>'StockBond Returns'!M1485</f>
        <v>20.31489255</v>
      </c>
      <c r="E1495" s="41">
        <f t="shared" si="0"/>
        <v>4.2112485582652029E-2</v>
      </c>
      <c r="F1495" s="138">
        <f t="shared" ca="1" si="3"/>
        <v>77.43110973489101</v>
      </c>
      <c r="G1495" s="218">
        <f>'StockBond Returns'!C1485</f>
        <v>1994.2499999998879</v>
      </c>
      <c r="H1495" s="138">
        <f t="shared" ca="1" si="1"/>
        <v>0.27173470769661207</v>
      </c>
      <c r="I1495" s="138">
        <f t="shared" ca="1" si="4"/>
        <v>3.3450493727349584</v>
      </c>
      <c r="J1495" s="41">
        <f t="shared" ca="1" si="5"/>
        <v>0.65635564775708488</v>
      </c>
      <c r="K1495" s="41">
        <f t="shared" ca="1" si="6"/>
        <v>-2.9928524052055816E-2</v>
      </c>
      <c r="L1495" s="41">
        <f t="shared" ca="1" si="7"/>
        <v>0.35393588408931254</v>
      </c>
      <c r="M1495" s="41">
        <f t="shared" ca="1" si="10"/>
        <v>9.2514098573126535E-3</v>
      </c>
      <c r="N1495" s="219" t="str">
        <f t="shared" ca="1" si="11"/>
        <v/>
      </c>
    </row>
    <row r="1496" spans="1:14" ht="13" x14ac:dyDescent="0.15">
      <c r="A1496" s="166">
        <f t="shared" si="8"/>
        <v>5</v>
      </c>
      <c r="B1496" s="166">
        <f t="shared" si="9"/>
        <v>1994</v>
      </c>
      <c r="C1496" s="41">
        <f ca="1">'StockBond Returns'!W1486</f>
        <v>7.3044836775476652E-3</v>
      </c>
      <c r="D1496" s="217">
        <f>'StockBond Returns'!M1486</f>
        <v>20.44732488</v>
      </c>
      <c r="E1496" s="41">
        <f t="shared" si="0"/>
        <v>4.1953076523915438E-2</v>
      </c>
      <c r="F1496" s="138">
        <f t="shared" ca="1" si="3"/>
        <v>77.722984422650327</v>
      </c>
      <c r="G1496" s="218">
        <f>'StockBond Returns'!C1486</f>
        <v>1994.3333333332212</v>
      </c>
      <c r="H1496" s="138">
        <f t="shared" ca="1" si="1"/>
        <v>0.27172652609587805</v>
      </c>
      <c r="I1496" s="138">
        <f t="shared" ca="1" si="4"/>
        <v>3.337505472100843</v>
      </c>
      <c r="J1496" s="41">
        <f t="shared" ca="1" si="5"/>
        <v>0.66009957642653205</v>
      </c>
      <c r="K1496" s="41">
        <f t="shared" ca="1" si="6"/>
        <v>-2.7735831670360866E-2</v>
      </c>
      <c r="L1496" s="41">
        <f t="shared" ca="1" si="7"/>
        <v>0.35881851030168455</v>
      </c>
      <c r="M1496" s="41">
        <f t="shared" ca="1" si="10"/>
        <v>5.7634486320965461E-3</v>
      </c>
      <c r="N1496" s="219" t="str">
        <f t="shared" ca="1" si="11"/>
        <v/>
      </c>
    </row>
    <row r="1497" spans="1:14" ht="13" x14ac:dyDescent="0.15">
      <c r="A1497" s="166">
        <f t="shared" si="8"/>
        <v>6</v>
      </c>
      <c r="B1497" s="166">
        <f t="shared" si="9"/>
        <v>1994</v>
      </c>
      <c r="C1497" s="41">
        <f ca="1">'StockBond Returns'!W1487</f>
        <v>-2.2434642974566862E-2</v>
      </c>
      <c r="D1497" s="217">
        <f>'StockBond Returns'!M1487</f>
        <v>19.81966358</v>
      </c>
      <c r="E1497" s="41">
        <f t="shared" si="0"/>
        <v>4.2727471595660663E-2</v>
      </c>
      <c r="F1497" s="138">
        <f t="shared" ca="1" si="3"/>
        <v>75.71366657771415</v>
      </c>
      <c r="G1497" s="218">
        <f>'StockBond Returns'!C1487</f>
        <v>1994.4166666665544</v>
      </c>
      <c r="H1497" s="138">
        <f t="shared" ca="1" si="1"/>
        <v>0.26958779484188361</v>
      </c>
      <c r="I1497" s="138">
        <f t="shared" ca="1" si="4"/>
        <v>3.3268899833917169</v>
      </c>
      <c r="J1497" s="41">
        <f t="shared" ca="1" si="5"/>
        <v>0.66539664618163563</v>
      </c>
      <c r="K1497" s="41">
        <f t="shared" ca="1" si="6"/>
        <v>-2.4633517090463353E-2</v>
      </c>
      <c r="L1497" s="41">
        <f t="shared" ca="1" si="7"/>
        <v>0.3649886132553406</v>
      </c>
      <c r="M1497" s="41">
        <f t="shared" ca="1" si="10"/>
        <v>8.8866010072918833E-4</v>
      </c>
      <c r="N1497" s="219" t="str">
        <f t="shared" ca="1" si="11"/>
        <v/>
      </c>
    </row>
    <row r="1498" spans="1:14" ht="13" x14ac:dyDescent="0.15">
      <c r="A1498" s="166">
        <f t="shared" si="8"/>
        <v>7</v>
      </c>
      <c r="B1498" s="166">
        <f t="shared" si="9"/>
        <v>1994</v>
      </c>
      <c r="C1498" s="41">
        <f ca="1">'StockBond Returns'!W1488</f>
        <v>3.0216279241450043E-2</v>
      </c>
      <c r="D1498" s="217">
        <f>'StockBond Returns'!M1488</f>
        <v>20.495184909999999</v>
      </c>
      <c r="E1498" s="41">
        <f t="shared" si="0"/>
        <v>4.1895974088335272E-2</v>
      </c>
      <c r="F1498" s="138">
        <f t="shared" ca="1" si="3"/>
        <v>77.723718134489488</v>
      </c>
      <c r="G1498" s="218">
        <f>'StockBond Returns'!C1488</f>
        <v>1994.4999999998877</v>
      </c>
      <c r="H1498" s="138">
        <f t="shared" ca="1" si="1"/>
        <v>0.27135924008430384</v>
      </c>
      <c r="I1498" s="138">
        <f t="shared" ca="1" si="4"/>
        <v>3.3179993586205772</v>
      </c>
      <c r="J1498" s="41">
        <f t="shared" ca="1" si="5"/>
        <v>0.66985909932763965</v>
      </c>
      <c r="K1498" s="41">
        <f t="shared" ca="1" si="6"/>
        <v>-2.2020009227249004E-2</v>
      </c>
      <c r="L1498" s="41">
        <f t="shared" ca="1" si="7"/>
        <v>0.37049426185497758</v>
      </c>
      <c r="M1498" s="41">
        <f t="shared" ca="1" si="10"/>
        <v>-2.6153099552564951E-3</v>
      </c>
      <c r="N1498" s="219" t="str">
        <f t="shared" ca="1" si="11"/>
        <v/>
      </c>
    </row>
    <row r="1499" spans="1:14" ht="13" x14ac:dyDescent="0.15">
      <c r="A1499" s="166">
        <f t="shared" si="8"/>
        <v>8</v>
      </c>
      <c r="B1499" s="166">
        <f t="shared" si="9"/>
        <v>1994</v>
      </c>
      <c r="C1499" s="41">
        <f ca="1">'StockBond Returns'!W1489</f>
        <v>2.2171898038989488E-2</v>
      </c>
      <c r="D1499" s="217">
        <f>'StockBond Returns'!M1489</f>
        <v>21.033190560000001</v>
      </c>
      <c r="E1499" s="41">
        <f t="shared" si="0"/>
        <v>4.1271952171197369E-2</v>
      </c>
      <c r="F1499" s="138">
        <f t="shared" ca="1" si="3"/>
        <v>79.169624698691152</v>
      </c>
      <c r="G1499" s="218">
        <f>'StockBond Returns'!C1489</f>
        <v>1994.5833333332209</v>
      </c>
      <c r="H1499" s="138">
        <f t="shared" ca="1" si="1"/>
        <v>0.27229041366466894</v>
      </c>
      <c r="I1499" s="138">
        <f t="shared" ca="1" si="4"/>
        <v>3.3082682651667144</v>
      </c>
      <c r="J1499" s="41">
        <f t="shared" ca="1" si="5"/>
        <v>0.67477090019984654</v>
      </c>
      <c r="K1499" s="41">
        <f t="shared" ca="1" si="6"/>
        <v>-1.9143333600177947E-2</v>
      </c>
      <c r="L1499" s="41">
        <f t="shared" ca="1" si="7"/>
        <v>0.37638652055111832</v>
      </c>
      <c r="M1499" s="41">
        <f t="shared" ca="1" si="10"/>
        <v>-7.3632338992710711E-3</v>
      </c>
      <c r="N1499" s="219" t="str">
        <f t="shared" ca="1" si="11"/>
        <v/>
      </c>
    </row>
    <row r="1500" spans="1:14" ht="13" x14ac:dyDescent="0.15">
      <c r="A1500" s="166">
        <f t="shared" si="8"/>
        <v>9</v>
      </c>
      <c r="B1500" s="166">
        <f t="shared" si="9"/>
        <v>1994</v>
      </c>
      <c r="C1500" s="41">
        <f ca="1">'StockBond Returns'!W1490</f>
        <v>-2.4075352321091849E-2</v>
      </c>
      <c r="D1500" s="217">
        <f>'StockBond Returns'!M1490</f>
        <v>20.38829385</v>
      </c>
      <c r="E1500" s="41">
        <f t="shared" si="0"/>
        <v>4.2023876479247435E-2</v>
      </c>
      <c r="F1500" s="138">
        <f t="shared" ca="1" si="3"/>
        <v>76.997853164919519</v>
      </c>
      <c r="G1500" s="218">
        <f>'StockBond Returns'!C1490</f>
        <v>1994.6666666665542</v>
      </c>
      <c r="H1500" s="138">
        <f t="shared" ca="1" si="1"/>
        <v>0.26964568921415072</v>
      </c>
      <c r="I1500" s="138">
        <f t="shared" ca="1" si="4"/>
        <v>3.2970646066146685</v>
      </c>
      <c r="J1500" s="41">
        <f t="shared" ca="1" si="5"/>
        <v>0.68046189008251279</v>
      </c>
      <c r="K1500" s="41">
        <f t="shared" ca="1" si="6"/>
        <v>-1.5810313326084846E-2</v>
      </c>
      <c r="L1500" s="41">
        <f t="shared" ca="1" si="7"/>
        <v>0.38293910226898875</v>
      </c>
      <c r="M1500" s="41">
        <f t="shared" ca="1" si="10"/>
        <v>-1.1803623037971223E-2</v>
      </c>
      <c r="N1500" s="219" t="str">
        <f t="shared" ca="1" si="11"/>
        <v/>
      </c>
    </row>
    <row r="1501" spans="1:14" ht="13" x14ac:dyDescent="0.15">
      <c r="A1501" s="166">
        <f t="shared" si="8"/>
        <v>10</v>
      </c>
      <c r="B1501" s="166">
        <f t="shared" si="9"/>
        <v>1994</v>
      </c>
      <c r="C1501" s="41">
        <f ca="1">'StockBond Returns'!W1491</f>
        <v>1.3687824109718383E-2</v>
      </c>
      <c r="D1501" s="217">
        <f>'StockBond Returns'!M1491</f>
        <v>20.771300530000001</v>
      </c>
      <c r="E1501" s="41">
        <f t="shared" si="0"/>
        <v>4.1571675207715077E-2</v>
      </c>
      <c r="F1501" s="138">
        <f t="shared" ca="1" si="3"/>
        <v>77.778449683886819</v>
      </c>
      <c r="G1501" s="218">
        <f>'StockBond Returns'!C1491</f>
        <v>1994.7499999998875</v>
      </c>
      <c r="H1501" s="138">
        <f t="shared" ca="1" si="1"/>
        <v>0.26944837070151267</v>
      </c>
      <c r="I1501" s="138">
        <f t="shared" ca="1" si="4"/>
        <v>3.2848828593507462</v>
      </c>
      <c r="J1501" s="41">
        <f t="shared" ca="1" si="5"/>
        <v>0.68669375980455349</v>
      </c>
      <c r="K1501" s="41">
        <f t="shared" ca="1" si="6"/>
        <v>-1.2160518025563838E-2</v>
      </c>
      <c r="L1501" s="41">
        <f t="shared" ca="1" si="7"/>
        <v>0.38995955667480642</v>
      </c>
      <c r="M1501" s="41">
        <f t="shared" ca="1" si="10"/>
        <v>-1.751817169267933E-2</v>
      </c>
      <c r="N1501" s="219" t="str">
        <f t="shared" ca="1" si="11"/>
        <v/>
      </c>
    </row>
    <row r="1502" spans="1:14" ht="13" x14ac:dyDescent="0.15">
      <c r="A1502" s="166">
        <f t="shared" si="8"/>
        <v>11</v>
      </c>
      <c r="B1502" s="166">
        <f t="shared" si="9"/>
        <v>1994</v>
      </c>
      <c r="C1502" s="41">
        <f ca="1">'StockBond Returns'!W1492</f>
        <v>-3.0602578748320869E-2</v>
      </c>
      <c r="D1502" s="217">
        <f>'StockBond Returns'!M1492</f>
        <v>19.888583359999998</v>
      </c>
      <c r="E1502" s="41">
        <f t="shared" si="0"/>
        <v>4.2640051000595758E-2</v>
      </c>
      <c r="F1502" s="138">
        <f t="shared" ca="1" si="3"/>
        <v>75.137025996794847</v>
      </c>
      <c r="G1502" s="218">
        <f>'StockBond Returns'!C1492</f>
        <v>1994.8333333332207</v>
      </c>
      <c r="H1502" s="138">
        <f t="shared" ca="1" si="1"/>
        <v>0.26698721837803513</v>
      </c>
      <c r="I1502" s="138">
        <f t="shared" ca="1" si="4"/>
        <v>3.2732230587739397</v>
      </c>
      <c r="J1502" s="41">
        <f t="shared" ca="1" si="5"/>
        <v>0.69270206187267824</v>
      </c>
      <c r="K1502" s="41">
        <f t="shared" ca="1" si="6"/>
        <v>-8.641658737669089E-3</v>
      </c>
      <c r="L1502" s="41">
        <f t="shared" ca="1" si="7"/>
        <v>0.39681981367745878</v>
      </c>
      <c r="M1502" s="41">
        <f t="shared" ca="1" si="10"/>
        <v>-2.2313866115966197E-2</v>
      </c>
      <c r="N1502" s="219" t="str">
        <f t="shared" ca="1" si="11"/>
        <v/>
      </c>
    </row>
    <row r="1503" spans="1:14" ht="13" x14ac:dyDescent="0.15">
      <c r="A1503" s="166">
        <f t="shared" si="8"/>
        <v>12</v>
      </c>
      <c r="B1503" s="166">
        <f t="shared" si="9"/>
        <v>1994</v>
      </c>
      <c r="C1503" s="41">
        <f ca="1">'StockBond Returns'!W1493</f>
        <v>1.1031624200080303E-2</v>
      </c>
      <c r="D1503" s="217">
        <f>'StockBond Returns'!M1493</f>
        <v>20.0829576</v>
      </c>
      <c r="E1503" s="41">
        <f t="shared" si="0"/>
        <v>4.2396731345984623E-2</v>
      </c>
      <c r="F1503" s="138">
        <f t="shared" ca="1" si="3"/>
        <v>75.695976910065752</v>
      </c>
      <c r="G1503" s="218">
        <f>'StockBond Returns'!C1493</f>
        <v>1994.916666666554</v>
      </c>
      <c r="H1503" s="138">
        <f t="shared" ca="1" si="1"/>
        <v>0.26743849975232609</v>
      </c>
      <c r="I1503" s="138">
        <f t="shared" ca="1" si="4"/>
        <v>3.2615547597522054</v>
      </c>
      <c r="J1503" s="41">
        <f t="shared" ca="1" si="5"/>
        <v>0.69875774858269901</v>
      </c>
      <c r="K1503" s="41">
        <f t="shared" ca="1" si="6"/>
        <v>-5.0950478678217781E-3</v>
      </c>
      <c r="L1503" s="41">
        <f t="shared" ca="1" si="7"/>
        <v>0.40374268074999797</v>
      </c>
      <c r="M1503" s="41">
        <f t="shared" ca="1" si="10"/>
        <v>-2.7036603661028225E-2</v>
      </c>
      <c r="N1503" s="219" t="str">
        <f t="shared" ca="1" si="11"/>
        <v/>
      </c>
    </row>
    <row r="1504" spans="1:14" ht="13" x14ac:dyDescent="0.15">
      <c r="A1504" s="166">
        <f t="shared" si="8"/>
        <v>1</v>
      </c>
      <c r="B1504" s="166">
        <f t="shared" si="9"/>
        <v>1995</v>
      </c>
      <c r="C1504" s="41">
        <f ca="1">'StockBond Returns'!W1494</f>
        <v>2.0842195924549608E-2</v>
      </c>
      <c r="D1504" s="217">
        <f>'StockBond Returns'!M1494</f>
        <v>20.443800450000001</v>
      </c>
      <c r="E1504" s="41">
        <f t="shared" si="0"/>
        <v>4.1957292137186755E-2</v>
      </c>
      <c r="F1504" s="138">
        <f t="shared" ca="1" si="3"/>
        <v>77.000634786163587</v>
      </c>
      <c r="G1504" s="218">
        <f>'StockBond Returns'!C1494</f>
        <v>1994.9999999998872</v>
      </c>
      <c r="H1504" s="138">
        <f t="shared" ca="1" si="1"/>
        <v>0.26922817737265753</v>
      </c>
      <c r="I1504" s="138">
        <f t="shared" ca="1" si="4"/>
        <v>3.249809010054109</v>
      </c>
      <c r="J1504" s="41">
        <f t="shared" ca="1" si="5"/>
        <v>0.70489755041438329</v>
      </c>
      <c r="K1504" s="41">
        <f t="shared" ca="1" si="6"/>
        <v>-1.4991736164464697E-3</v>
      </c>
      <c r="L1504" s="41">
        <f t="shared" ca="1" si="7"/>
        <v>0.41075882571179023</v>
      </c>
      <c r="M1504" s="41">
        <f t="shared" ca="1" si="10"/>
        <v>-3.1918195616220779E-2</v>
      </c>
      <c r="N1504" s="219" t="str">
        <f t="shared" ca="1" si="11"/>
        <v/>
      </c>
    </row>
    <row r="1505" spans="1:14" ht="13" x14ac:dyDescent="0.15">
      <c r="A1505" s="166">
        <f t="shared" si="8"/>
        <v>2</v>
      </c>
      <c r="B1505" s="166">
        <f t="shared" si="9"/>
        <v>1995</v>
      </c>
      <c r="C1505" s="41">
        <f ca="1">'StockBond Returns'!W1495</f>
        <v>3.3242807724295262E-2</v>
      </c>
      <c r="D1505" s="217">
        <f>'StockBond Returns'!M1495</f>
        <v>21.03868993</v>
      </c>
      <c r="E1505" s="41">
        <f t="shared" si="0"/>
        <v>4.1265738345096663E-2</v>
      </c>
      <c r="F1505" s="138">
        <f t="shared" ca="1" si="3"/>
        <v>79.28217400510168</v>
      </c>
      <c r="G1505" s="218">
        <f>'StockBond Returns'!C1495</f>
        <v>1995.0833333332205</v>
      </c>
      <c r="H1505" s="138">
        <f t="shared" ca="1" si="1"/>
        <v>0.27263645399374586</v>
      </c>
      <c r="I1505" s="138">
        <f t="shared" ca="1" si="4"/>
        <v>3.2449369821277458</v>
      </c>
      <c r="J1505" s="41">
        <f t="shared" ca="1" si="5"/>
        <v>0.70745732538781314</v>
      </c>
      <c r="K1505" s="41">
        <f t="shared" ca="1" si="6"/>
        <v>0</v>
      </c>
      <c r="L1505" s="41">
        <f t="shared" ca="1" si="7"/>
        <v>0.41483253010600696</v>
      </c>
      <c r="M1505" s="41">
        <f t="shared" ca="1" si="10"/>
        <v>-3.3354845557680757E-2</v>
      </c>
      <c r="N1505" s="219" t="str">
        <f t="shared" ca="1" si="11"/>
        <v/>
      </c>
    </row>
    <row r="1506" spans="1:14" ht="13" x14ac:dyDescent="0.15">
      <c r="A1506" s="166">
        <f t="shared" si="8"/>
        <v>3</v>
      </c>
      <c r="B1506" s="166">
        <f t="shared" si="9"/>
        <v>1995</v>
      </c>
      <c r="C1506" s="41">
        <f ca="1">'StockBond Returns'!W1496</f>
        <v>2.2991586684623786E-2</v>
      </c>
      <c r="D1506" s="217">
        <f>'StockBond Returns'!M1496</f>
        <v>21.477009219999999</v>
      </c>
      <c r="E1506" s="41">
        <f t="shared" si="0"/>
        <v>4.0780708914274058E-2</v>
      </c>
      <c r="F1506" s="138">
        <f t="shared" ca="1" si="3"/>
        <v>80.826092182626269</v>
      </c>
      <c r="G1506" s="218">
        <f>'StockBond Returns'!C1496</f>
        <v>1995.1666666665537</v>
      </c>
      <c r="H1506" s="138">
        <f t="shared" ca="1" si="1"/>
        <v>0.27467877816483033</v>
      </c>
      <c r="I1506" s="138">
        <f t="shared" ca="1" si="4"/>
        <v>3.2467618699606051</v>
      </c>
      <c r="J1506" s="41">
        <f t="shared" ca="1" si="5"/>
        <v>0.70649762516247305</v>
      </c>
      <c r="K1506" s="41">
        <f t="shared" ca="1" si="6"/>
        <v>0</v>
      </c>
      <c r="L1506" s="41">
        <f t="shared" ca="1" si="7"/>
        <v>0.41599591782910306</v>
      </c>
      <c r="M1506" s="41">
        <f t="shared" ca="1" si="10"/>
        <v>-3.1055829673953594E-2</v>
      </c>
      <c r="N1506" s="219" t="str">
        <f t="shared" ca="1" si="11"/>
        <v/>
      </c>
    </row>
    <row r="1507" spans="1:14" ht="13" x14ac:dyDescent="0.15">
      <c r="A1507" s="166">
        <f t="shared" si="8"/>
        <v>4</v>
      </c>
      <c r="B1507" s="166">
        <f t="shared" si="9"/>
        <v>1995</v>
      </c>
      <c r="C1507" s="41">
        <f ca="1">'StockBond Returns'!W1497</f>
        <v>2.0977807053137818E-2</v>
      </c>
      <c r="D1507" s="217">
        <f>'StockBond Returns'!M1497</f>
        <v>21.913321440000001</v>
      </c>
      <c r="E1507" s="41">
        <f t="shared" si="0"/>
        <v>4.0317170887080277E-2</v>
      </c>
      <c r="F1507" s="138">
        <f t="shared" ca="1" si="3"/>
        <v>82.241205412717775</v>
      </c>
      <c r="G1507" s="218">
        <f>'StockBond Returns'!C1497</f>
        <v>1995.249999999887</v>
      </c>
      <c r="H1507" s="138">
        <f t="shared" ca="1" si="1"/>
        <v>0.27631106104866782</v>
      </c>
      <c r="I1507" s="138">
        <f t="shared" ca="1" si="4"/>
        <v>3.2513382233126609</v>
      </c>
      <c r="J1507" s="41">
        <f t="shared" ca="1" si="5"/>
        <v>0.70409567999688183</v>
      </c>
      <c r="K1507" s="41">
        <f t="shared" ca="1" si="6"/>
        <v>0</v>
      </c>
      <c r="L1507" s="41">
        <f t="shared" ca="1" si="7"/>
        <v>0.41595716480548717</v>
      </c>
      <c r="M1507" s="41">
        <f t="shared" ca="1" si="10"/>
        <v>-2.8014877803037574E-2</v>
      </c>
      <c r="N1507" s="219" t="str">
        <f t="shared" ca="1" si="11"/>
        <v/>
      </c>
    </row>
    <row r="1508" spans="1:14" ht="13" x14ac:dyDescent="0.15">
      <c r="A1508" s="166">
        <f t="shared" si="8"/>
        <v>5</v>
      </c>
      <c r="B1508" s="166">
        <f t="shared" si="9"/>
        <v>1995</v>
      </c>
      <c r="C1508" s="41">
        <f ca="1">'StockBond Returns'!W1498</f>
        <v>4.0448234709956669E-2</v>
      </c>
      <c r="D1508" s="217">
        <f>'StockBond Returns'!M1498</f>
        <v>22.601784240000001</v>
      </c>
      <c r="E1508" s="41">
        <f t="shared" si="0"/>
        <v>3.9622147291146784E-2</v>
      </c>
      <c r="F1508" s="138">
        <f t="shared" ca="1" si="3"/>
        <v>85.280229636382217</v>
      </c>
      <c r="G1508" s="218">
        <f>'StockBond Returns'!C1498</f>
        <v>1995.3333333332203</v>
      </c>
      <c r="H1508" s="138">
        <f t="shared" ca="1" si="1"/>
        <v>0.2815821516396298</v>
      </c>
      <c r="I1508" s="138">
        <f t="shared" ca="1" si="4"/>
        <v>3.2611938488564127</v>
      </c>
      <c r="J1508" s="41">
        <f t="shared" ca="1" si="5"/>
        <v>0.69894574727556757</v>
      </c>
      <c r="K1508" s="41">
        <f t="shared" ca="1" si="6"/>
        <v>0</v>
      </c>
      <c r="L1508" s="41">
        <f t="shared" ca="1" si="7"/>
        <v>0.41362252223096685</v>
      </c>
      <c r="M1508" s="41">
        <f t="shared" ca="1" si="10"/>
        <v>-2.2864868352229228E-2</v>
      </c>
      <c r="N1508" s="219" t="str">
        <f t="shared" ca="1" si="11"/>
        <v/>
      </c>
    </row>
    <row r="1509" spans="1:14" ht="13" x14ac:dyDescent="0.15">
      <c r="A1509" s="166">
        <f t="shared" si="8"/>
        <v>6</v>
      </c>
      <c r="B1509" s="166">
        <f t="shared" si="9"/>
        <v>1995</v>
      </c>
      <c r="C1509" s="41">
        <f ca="1">'StockBond Returns'!W1499</f>
        <v>1.8185610772594927E-2</v>
      </c>
      <c r="D1509" s="217">
        <f>'StockBond Returns'!M1499</f>
        <v>22.945814120000001</v>
      </c>
      <c r="E1509" s="41">
        <f t="shared" si="0"/>
        <v>3.9290466765970644E-2</v>
      </c>
      <c r="F1509" s="138">
        <f t="shared" ca="1" si="3"/>
        <v>86.544399804097111</v>
      </c>
      <c r="G1509" s="218">
        <f>'StockBond Returns'!C1499</f>
        <v>1995.4166666665535</v>
      </c>
      <c r="H1509" s="138">
        <f t="shared" ca="1" si="1"/>
        <v>0.28336415535697951</v>
      </c>
      <c r="I1509" s="138">
        <f t="shared" ca="1" si="4"/>
        <v>3.2749702093715078</v>
      </c>
      <c r="J1509" s="41">
        <f t="shared" ca="1" si="5"/>
        <v>0.69179902910296254</v>
      </c>
      <c r="K1509" s="41">
        <f t="shared" ca="1" si="6"/>
        <v>0</v>
      </c>
      <c r="L1509" s="41">
        <f t="shared" ca="1" si="7"/>
        <v>0.40960402680660413</v>
      </c>
      <c r="M1509" s="41">
        <f t="shared" ca="1" si="10"/>
        <v>-1.5606098872941288E-2</v>
      </c>
      <c r="N1509" s="219" t="str">
        <f t="shared" ca="1" si="11"/>
        <v/>
      </c>
    </row>
    <row r="1510" spans="1:14" ht="13" x14ac:dyDescent="0.15">
      <c r="A1510" s="166">
        <f t="shared" si="8"/>
        <v>7</v>
      </c>
      <c r="B1510" s="166">
        <f t="shared" si="9"/>
        <v>1995</v>
      </c>
      <c r="C1510" s="41">
        <f ca="1">'StockBond Returns'!W1500</f>
        <v>2.0481177642614937E-2</v>
      </c>
      <c r="D1510" s="217">
        <f>'StockBond Returns'!M1500</f>
        <v>23.573113939999999</v>
      </c>
      <c r="E1510" s="41">
        <f t="shared" si="0"/>
        <v>3.8710604643605269E-2</v>
      </c>
      <c r="F1510" s="138">
        <f t="shared" ca="1" si="3"/>
        <v>88.02776324349793</v>
      </c>
      <c r="G1510" s="218">
        <f>'StockBond Returns'!C1500</f>
        <v>1995.4999999998868</v>
      </c>
      <c r="H1510" s="138">
        <f t="shared" ca="1" si="1"/>
        <v>0.28396732838166133</v>
      </c>
      <c r="I1510" s="138">
        <f t="shared" ca="1" si="4"/>
        <v>3.2875782976688654</v>
      </c>
      <c r="J1510" s="41">
        <f t="shared" ca="1" si="5"/>
        <v>0.68531086377000627</v>
      </c>
      <c r="K1510" s="41">
        <f t="shared" ca="1" si="6"/>
        <v>0</v>
      </c>
      <c r="L1510" s="41">
        <f t="shared" ca="1" si="7"/>
        <v>0.40610709016826152</v>
      </c>
      <c r="M1510" s="41">
        <f t="shared" ca="1" si="10"/>
        <v>-9.1684951272440474E-3</v>
      </c>
      <c r="N1510" s="219" t="str">
        <f t="shared" ca="1" si="11"/>
        <v/>
      </c>
    </row>
    <row r="1511" spans="1:14" ht="13" x14ac:dyDescent="0.15">
      <c r="A1511" s="166">
        <f t="shared" si="8"/>
        <v>8</v>
      </c>
      <c r="B1511" s="166">
        <f t="shared" si="9"/>
        <v>1995</v>
      </c>
      <c r="C1511" s="41">
        <f ca="1">'StockBond Returns'!W1501</f>
        <v>3.2373598242187505E-3</v>
      </c>
      <c r="D1511" s="217">
        <f>'StockBond Returns'!M1501</f>
        <v>23.39942658</v>
      </c>
      <c r="E1511" s="41">
        <f t="shared" si="0"/>
        <v>3.8868044994203446E-2</v>
      </c>
      <c r="F1511" s="138">
        <f t="shared" ca="1" si="3"/>
        <v>88.027854154836319</v>
      </c>
      <c r="G1511" s="218">
        <f>'StockBond Returns'!C1501</f>
        <v>1995.58333333322</v>
      </c>
      <c r="H1511" s="138">
        <f t="shared" ca="1" si="1"/>
        <v>0.28512254966944639</v>
      </c>
      <c r="I1511" s="138">
        <f t="shared" ca="1" si="4"/>
        <v>3.3004104336736431</v>
      </c>
      <c r="J1511" s="41">
        <f t="shared" ca="1" si="5"/>
        <v>0.67875830352065747</v>
      </c>
      <c r="K1511" s="41">
        <f t="shared" ca="1" si="6"/>
        <v>0</v>
      </c>
      <c r="L1511" s="41">
        <f t="shared" ca="1" si="7"/>
        <v>0.40253107316246783</v>
      </c>
      <c r="M1511" s="41">
        <f t="shared" ca="1" si="10"/>
        <v>-2.3752098872414917E-3</v>
      </c>
      <c r="N1511" s="219" t="str">
        <f t="shared" ca="1" si="11"/>
        <v/>
      </c>
    </row>
    <row r="1512" spans="1:14" ht="13" x14ac:dyDescent="0.15">
      <c r="A1512" s="166">
        <f t="shared" si="8"/>
        <v>9</v>
      </c>
      <c r="B1512" s="166">
        <f t="shared" si="9"/>
        <v>1995</v>
      </c>
      <c r="C1512" s="41">
        <f ca="1">'StockBond Returns'!W1502</f>
        <v>2.9634051169244984E-2</v>
      </c>
      <c r="D1512" s="217">
        <f>'StockBond Returns'!M1502</f>
        <v>24.068060259999999</v>
      </c>
      <c r="E1512" s="41">
        <f t="shared" si="0"/>
        <v>3.8274420314668101E-2</v>
      </c>
      <c r="F1512" s="138">
        <f t="shared" ca="1" si="3"/>
        <v>90.342904203283709</v>
      </c>
      <c r="G1512" s="218">
        <f>'StockBond Returns'!C1502</f>
        <v>1995.6666666665533</v>
      </c>
      <c r="H1512" s="138">
        <f t="shared" ca="1" si="1"/>
        <v>0.28815185732702303</v>
      </c>
      <c r="I1512" s="138">
        <f t="shared" ca="1" si="4"/>
        <v>3.3189166017865155</v>
      </c>
      <c r="J1512" s="41">
        <f t="shared" ca="1" si="5"/>
        <v>0.66939760329423104</v>
      </c>
      <c r="K1512" s="41">
        <f t="shared" ca="1" si="6"/>
        <v>0</v>
      </c>
      <c r="L1512" s="41">
        <f t="shared" ca="1" si="7"/>
        <v>0.39658033962654438</v>
      </c>
      <c r="M1512" s="41">
        <f t="shared" ca="1" si="10"/>
        <v>6.6277121558391272E-3</v>
      </c>
      <c r="N1512" s="219" t="str">
        <f t="shared" ca="1" si="11"/>
        <v/>
      </c>
    </row>
    <row r="1513" spans="1:14" ht="13" x14ac:dyDescent="0.15">
      <c r="A1513" s="166">
        <f t="shared" si="8"/>
        <v>10</v>
      </c>
      <c r="B1513" s="166">
        <f t="shared" si="9"/>
        <v>1995</v>
      </c>
      <c r="C1513" s="41">
        <f ca="1">'StockBond Returns'!W1503</f>
        <v>1.0277981465144533E-3</v>
      </c>
      <c r="D1513" s="217">
        <f>'StockBond Returns'!M1503</f>
        <v>23.86847689</v>
      </c>
      <c r="E1513" s="41">
        <f t="shared" si="0"/>
        <v>3.8448131810181876E-2</v>
      </c>
      <c r="F1513" s="138">
        <f t="shared" ca="1" si="3"/>
        <v>90.147310453502683</v>
      </c>
      <c r="G1513" s="218">
        <f>'StockBond Returns'!C1503</f>
        <v>1995.7499999998865</v>
      </c>
      <c r="H1513" s="138">
        <f t="shared" ca="1" si="1"/>
        <v>0.28883297288747151</v>
      </c>
      <c r="I1513" s="138">
        <f t="shared" ca="1" si="4"/>
        <v>3.3383012039724749</v>
      </c>
      <c r="J1513" s="41">
        <f t="shared" ca="1" si="5"/>
        <v>0.65970386793220182</v>
      </c>
      <c r="K1513" s="41">
        <f t="shared" ca="1" si="6"/>
        <v>0</v>
      </c>
      <c r="L1513" s="41">
        <f t="shared" ca="1" si="7"/>
        <v>0.39031429916117433</v>
      </c>
      <c r="M1513" s="41">
        <f t="shared" ca="1" si="10"/>
        <v>1.6261872008515699E-2</v>
      </c>
      <c r="N1513" s="219" t="str">
        <f t="shared" ca="1" si="11"/>
        <v/>
      </c>
    </row>
    <row r="1514" spans="1:14" ht="13" x14ac:dyDescent="0.15">
      <c r="A1514" s="166">
        <f t="shared" si="8"/>
        <v>11</v>
      </c>
      <c r="B1514" s="166">
        <f t="shared" si="9"/>
        <v>1995</v>
      </c>
      <c r="C1514" s="41">
        <f ca="1">'StockBond Returns'!W1504</f>
        <v>3.7288187529307397E-2</v>
      </c>
      <c r="D1514" s="217">
        <f>'StockBond Returns'!M1504</f>
        <v>24.749884420000001</v>
      </c>
      <c r="E1514" s="41">
        <f t="shared" si="0"/>
        <v>3.7702114543854505E-2</v>
      </c>
      <c r="F1514" s="138">
        <f t="shared" ca="1" si="3"/>
        <v>93.209137240010435</v>
      </c>
      <c r="G1514" s="218">
        <f>'StockBond Returns'!C1504</f>
        <v>1995.8333333332198</v>
      </c>
      <c r="H1514" s="138">
        <f t="shared" ca="1" si="1"/>
        <v>0.2928484640630607</v>
      </c>
      <c r="I1514" s="138">
        <f t="shared" ca="1" si="4"/>
        <v>3.3641624496575</v>
      </c>
      <c r="J1514" s="41">
        <f t="shared" ca="1" si="5"/>
        <v>0.646945266011135</v>
      </c>
      <c r="K1514" s="41">
        <f t="shared" ca="1" si="6"/>
        <v>0</v>
      </c>
      <c r="L1514" s="41">
        <f t="shared" ca="1" si="7"/>
        <v>0.38143995578417522</v>
      </c>
      <c r="M1514" s="41">
        <f t="shared" ca="1" si="10"/>
        <v>2.7782827277779143E-2</v>
      </c>
      <c r="N1514" s="219" t="str">
        <f t="shared" ca="1" si="11"/>
        <v/>
      </c>
    </row>
    <row r="1515" spans="1:14" ht="13" x14ac:dyDescent="0.15">
      <c r="A1515" s="166">
        <f t="shared" si="8"/>
        <v>12</v>
      </c>
      <c r="B1515" s="166">
        <f t="shared" si="9"/>
        <v>1995</v>
      </c>
      <c r="C1515" s="41">
        <f ca="1">'StockBond Returns'!W1505</f>
        <v>2.2539574711716078E-2</v>
      </c>
      <c r="D1515" s="217">
        <f>'StockBond Returns'!M1505</f>
        <v>25.27823682</v>
      </c>
      <c r="E1515" s="41">
        <f t="shared" si="0"/>
        <v>3.7279860579690544E-2</v>
      </c>
      <c r="F1515" s="138">
        <f t="shared" ca="1" si="3"/>
        <v>95.010582408748235</v>
      </c>
      <c r="G1515" s="218">
        <f>'StockBond Returns'!C1505</f>
        <v>1995.9166666665531</v>
      </c>
      <c r="H1515" s="138">
        <f t="shared" ca="1" si="1"/>
        <v>0.29516510548277775</v>
      </c>
      <c r="I1515" s="138">
        <f t="shared" ca="1" si="4"/>
        <v>3.3918890553879519</v>
      </c>
      <c r="J1515" s="41">
        <f t="shared" ca="1" si="5"/>
        <v>0.63348250195704892</v>
      </c>
      <c r="K1515" s="41">
        <f t="shared" ca="1" si="6"/>
        <v>0</v>
      </c>
      <c r="L1515" s="41">
        <f t="shared" ca="1" si="7"/>
        <v>0.37192497715390638</v>
      </c>
      <c r="M1515" s="41">
        <f t="shared" ca="1" si="10"/>
        <v>3.9960787181647195E-2</v>
      </c>
      <c r="N1515" s="219" t="str">
        <f t="shared" ca="1" si="11"/>
        <v/>
      </c>
    </row>
    <row r="1516" spans="1:14" ht="13" x14ac:dyDescent="0.15">
      <c r="A1516" s="166">
        <f t="shared" si="8"/>
        <v>1</v>
      </c>
      <c r="B1516" s="166">
        <f t="shared" si="9"/>
        <v>1996</v>
      </c>
      <c r="C1516" s="41">
        <f ca="1">'StockBond Returns'!W1506</f>
        <v>1.6966139491405494E-2</v>
      </c>
      <c r="D1516" s="217">
        <f>'StockBond Returns'!M1506</f>
        <v>25.632992269999999</v>
      </c>
      <c r="E1516" s="41">
        <f t="shared" si="0"/>
        <v>3.7006111293342192E-2</v>
      </c>
      <c r="F1516" s="138">
        <f t="shared" ca="1" si="3"/>
        <v>96.322372285219345</v>
      </c>
      <c r="G1516" s="218">
        <f>'StockBond Returns'!C1506</f>
        <v>1995.9999999998863</v>
      </c>
      <c r="H1516" s="138">
        <f t="shared" ca="1" si="1"/>
        <v>0.29704303573546387</v>
      </c>
      <c r="I1516" s="138">
        <f t="shared" ca="1" si="4"/>
        <v>3.4197039137507579</v>
      </c>
      <c r="J1516" s="41">
        <f t="shared" ca="1" si="5"/>
        <v>0.6201962392933833</v>
      </c>
      <c r="K1516" s="41">
        <f t="shared" ca="1" si="6"/>
        <v>0</v>
      </c>
      <c r="L1516" s="41">
        <f t="shared" ca="1" si="7"/>
        <v>0.36250667205433773</v>
      </c>
      <c r="M1516" s="41">
        <f t="shared" ca="1" si="10"/>
        <v>5.2278427184808685E-2</v>
      </c>
      <c r="N1516" s="219" t="str">
        <f t="shared" ca="1" si="11"/>
        <v/>
      </c>
    </row>
    <row r="1517" spans="1:14" ht="13" x14ac:dyDescent="0.15">
      <c r="A1517" s="166">
        <f t="shared" si="8"/>
        <v>2</v>
      </c>
      <c r="B1517" s="166">
        <f t="shared" si="9"/>
        <v>1996</v>
      </c>
      <c r="C1517" s="41">
        <f ca="1">'StockBond Returns'!W1507</f>
        <v>-2.1449843790560643E-3</v>
      </c>
      <c r="D1517" s="217">
        <f>'StockBond Returns'!M1507</f>
        <v>25.61174317</v>
      </c>
      <c r="E1517" s="41">
        <f t="shared" si="0"/>
        <v>3.7022294780218977E-2</v>
      </c>
      <c r="F1517" s="138">
        <f t="shared" ca="1" si="3"/>
        <v>95.81935641825001</v>
      </c>
      <c r="G1517" s="218">
        <f>'StockBond Returns'!C1507</f>
        <v>1996.0833333332196</v>
      </c>
      <c r="H1517" s="138">
        <f t="shared" ca="1" si="1"/>
        <v>0.29562103824727659</v>
      </c>
      <c r="I1517" s="138">
        <f t="shared" ca="1" si="4"/>
        <v>3.4426884980042884</v>
      </c>
      <c r="J1517" s="41">
        <f t="shared" ca="1" si="5"/>
        <v>0.60937924641387076</v>
      </c>
      <c r="K1517" s="41">
        <f t="shared" ca="1" si="6"/>
        <v>0</v>
      </c>
      <c r="L1517" s="41">
        <f t="shared" ca="1" si="7"/>
        <v>0.35511662942640632</v>
      </c>
      <c r="M1517" s="41">
        <f t="shared" ca="1" si="10"/>
        <v>6.0941558176847765E-2</v>
      </c>
      <c r="N1517" s="219" t="str">
        <f t="shared" ca="1" si="11"/>
        <v/>
      </c>
    </row>
    <row r="1518" spans="1:14" ht="13" x14ac:dyDescent="0.15">
      <c r="A1518" s="166">
        <f t="shared" si="8"/>
        <v>3</v>
      </c>
      <c r="B1518" s="166">
        <f t="shared" si="9"/>
        <v>1996</v>
      </c>
      <c r="C1518" s="41">
        <f ca="1">'StockBond Returns'!W1508</f>
        <v>1.1075294112318734E-2</v>
      </c>
      <c r="D1518" s="217">
        <f>'StockBond Returns'!M1508</f>
        <v>25.893727720000001</v>
      </c>
      <c r="E1518" s="41">
        <f t="shared" si="0"/>
        <v>3.6809695591407884E-2</v>
      </c>
      <c r="F1518" s="138">
        <f t="shared" ca="1" si="3"/>
        <v>96.581688844043569</v>
      </c>
      <c r="G1518" s="218">
        <f>'StockBond Returns'!C1508</f>
        <v>1996.1666666665528</v>
      </c>
      <c r="H1518" s="138">
        <f t="shared" ca="1" si="1"/>
        <v>0.29626188050444319</v>
      </c>
      <c r="I1518" s="138">
        <f t="shared" ca="1" si="4"/>
        <v>3.4642716003439014</v>
      </c>
      <c r="J1518" s="41">
        <f t="shared" ca="1" si="5"/>
        <v>0.59935249303369376</v>
      </c>
      <c r="K1518" s="41">
        <f t="shared" ca="1" si="6"/>
        <v>0</v>
      </c>
      <c r="L1518" s="41">
        <f t="shared" ca="1" si="7"/>
        <v>0.34835149719593539</v>
      </c>
      <c r="M1518" s="41">
        <f t="shared" ca="1" si="10"/>
        <v>6.6992819028620421E-2</v>
      </c>
      <c r="N1518" s="219" t="str">
        <f t="shared" ca="1" si="11"/>
        <v/>
      </c>
    </row>
    <row r="1519" spans="1:14" ht="13" x14ac:dyDescent="0.15">
      <c r="A1519" s="166">
        <f t="shared" si="8"/>
        <v>4</v>
      </c>
      <c r="B1519" s="166">
        <f t="shared" si="9"/>
        <v>1996</v>
      </c>
      <c r="C1519" s="41">
        <f ca="1">'StockBond Returns'!W1509</f>
        <v>-6.8085109197852994E-3</v>
      </c>
      <c r="D1519" s="217">
        <f>'StockBond Returns'!M1509</f>
        <v>25.699200260000001</v>
      </c>
      <c r="E1519" s="41">
        <f t="shared" si="0"/>
        <v>3.6955858351290186E-2</v>
      </c>
      <c r="F1519" s="138">
        <f t="shared" ca="1" si="3"/>
        <v>95.629866582641682</v>
      </c>
      <c r="G1519" s="218">
        <f>'StockBond Returns'!C1509</f>
        <v>1996.2499999998861</v>
      </c>
      <c r="H1519" s="138">
        <f t="shared" ca="1" si="1"/>
        <v>0.29450698363174038</v>
      </c>
      <c r="I1519" s="138">
        <f t="shared" ca="1" si="4"/>
        <v>3.4824675229269735</v>
      </c>
      <c r="J1519" s="41">
        <f t="shared" ca="1" si="5"/>
        <v>0.590995862582816</v>
      </c>
      <c r="K1519" s="41">
        <f t="shared" ca="1" si="6"/>
        <v>0</v>
      </c>
      <c r="L1519" s="41">
        <f t="shared" ca="1" si="7"/>
        <v>0.34295793045489686</v>
      </c>
      <c r="M1519" s="41">
        <f t="shared" ca="1" si="10"/>
        <v>7.1087436538307625E-2</v>
      </c>
      <c r="N1519" s="219" t="str">
        <f t="shared" ca="1" si="11"/>
        <v/>
      </c>
    </row>
    <row r="1520" spans="1:14" ht="13" x14ac:dyDescent="0.15">
      <c r="A1520" s="166">
        <f t="shared" si="8"/>
        <v>5</v>
      </c>
      <c r="B1520" s="166">
        <f t="shared" si="9"/>
        <v>1996</v>
      </c>
      <c r="C1520" s="41">
        <f ca="1">'StockBond Returns'!W1510</f>
        <v>1.5756745768212867E-2</v>
      </c>
      <c r="D1520" s="217">
        <f>'StockBond Returns'!M1510</f>
        <v>26.122064949999999</v>
      </c>
      <c r="E1520" s="41">
        <f t="shared" si="0"/>
        <v>3.6640906393007038E-2</v>
      </c>
      <c r="F1520" s="138">
        <f t="shared" ca="1" si="3"/>
        <v>96.837534622932694</v>
      </c>
      <c r="G1520" s="218">
        <f>'StockBond Returns'!C1510</f>
        <v>1996.3333333332193</v>
      </c>
      <c r="H1520" s="138">
        <f t="shared" ca="1" si="1"/>
        <v>0.29568458678737125</v>
      </c>
      <c r="I1520" s="138">
        <f t="shared" ca="1" si="4"/>
        <v>3.4965699580747147</v>
      </c>
      <c r="J1520" s="41">
        <f t="shared" ca="1" si="5"/>
        <v>0.5845790265859887</v>
      </c>
      <c r="K1520" s="41">
        <f t="shared" ca="1" si="6"/>
        <v>0</v>
      </c>
      <c r="L1520" s="41">
        <f t="shared" ca="1" si="7"/>
        <v>0.33917199079189775</v>
      </c>
      <c r="M1520" s="41">
        <f t="shared" ca="1" si="10"/>
        <v>7.2174829257954265E-2</v>
      </c>
      <c r="N1520" s="219" t="str">
        <f t="shared" ca="1" si="11"/>
        <v/>
      </c>
    </row>
    <row r="1521" spans="1:14" ht="13" x14ac:dyDescent="0.15">
      <c r="A1521" s="166">
        <f t="shared" si="8"/>
        <v>6</v>
      </c>
      <c r="B1521" s="166">
        <f t="shared" si="9"/>
        <v>1996</v>
      </c>
      <c r="C1521" s="41">
        <f ca="1">'StockBond Returns'!W1511</f>
        <v>8.6120784110829945E-3</v>
      </c>
      <c r="D1521" s="217">
        <f>'StockBond Returns'!M1511</f>
        <v>26.253336310000002</v>
      </c>
      <c r="E1521" s="41">
        <f t="shared" si="0"/>
        <v>3.6545198450055584E-2</v>
      </c>
      <c r="F1521" s="138">
        <f t="shared" ca="1" si="3"/>
        <v>97.373276018607626</v>
      </c>
      <c r="G1521" s="218">
        <f>'StockBond Returns'!C1511</f>
        <v>1996.4166666665526</v>
      </c>
      <c r="H1521" s="138">
        <f t="shared" ca="1" si="1"/>
        <v>0.29654380798600449</v>
      </c>
      <c r="I1521" s="138">
        <f t="shared" ca="1" si="4"/>
        <v>3.5097496107037398</v>
      </c>
      <c r="J1521" s="41">
        <f t="shared" ca="1" si="5"/>
        <v>0.57862868725980099</v>
      </c>
      <c r="K1521" s="41">
        <f t="shared" ca="1" si="6"/>
        <v>0</v>
      </c>
      <c r="L1521" s="41">
        <f t="shared" ca="1" si="7"/>
        <v>0.33575644448105924</v>
      </c>
      <c r="M1521" s="41">
        <f t="shared" ca="1" si="10"/>
        <v>7.1689018929209647E-2</v>
      </c>
      <c r="N1521" s="219" t="str">
        <f t="shared" ca="1" si="11"/>
        <v/>
      </c>
    </row>
    <row r="1522" spans="1:14" ht="13" x14ac:dyDescent="0.15">
      <c r="A1522" s="166">
        <f t="shared" si="8"/>
        <v>7</v>
      </c>
      <c r="B1522" s="166">
        <f t="shared" si="9"/>
        <v>1996</v>
      </c>
      <c r="C1522" s="41">
        <f ca="1">'StockBond Returns'!W1512</f>
        <v>-4.00408742709744E-2</v>
      </c>
      <c r="D1522" s="217">
        <f>'StockBond Returns'!M1512</f>
        <v>24.699396539999999</v>
      </c>
      <c r="E1522" s="41">
        <f t="shared" si="0"/>
        <v>3.7743409558215875E-2</v>
      </c>
      <c r="F1522" s="138">
        <f t="shared" ca="1" si="3"/>
        <v>93.189694981539077</v>
      </c>
      <c r="G1522" s="218">
        <f>'StockBond Returns'!C1512</f>
        <v>1996.4999999998859</v>
      </c>
      <c r="H1522" s="138">
        <f t="shared" ca="1" si="1"/>
        <v>0.29310806869112033</v>
      </c>
      <c r="I1522" s="138">
        <f t="shared" ca="1" si="4"/>
        <v>3.5188903510131992</v>
      </c>
      <c r="J1522" s="41">
        <f t="shared" ca="1" si="5"/>
        <v>0.57452800964955664</v>
      </c>
      <c r="K1522" s="41">
        <f t="shared" ca="1" si="6"/>
        <v>0</v>
      </c>
      <c r="L1522" s="41">
        <f t="shared" ca="1" si="7"/>
        <v>0.33388534264565117</v>
      </c>
      <c r="M1522" s="41">
        <f t="shared" ca="1" si="10"/>
        <v>7.0359405130624886E-2</v>
      </c>
      <c r="N1522" s="219" t="str">
        <f t="shared" ca="1" si="11"/>
        <v/>
      </c>
    </row>
    <row r="1523" spans="1:14" ht="13" x14ac:dyDescent="0.15">
      <c r="A1523" s="166">
        <f t="shared" si="8"/>
        <v>8</v>
      </c>
      <c r="B1523" s="166">
        <f t="shared" si="9"/>
        <v>1996</v>
      </c>
      <c r="C1523" s="41">
        <f ca="1">'StockBond Returns'!W1513</f>
        <v>1.6737618453410125E-2</v>
      </c>
      <c r="D1523" s="217">
        <f>'StockBond Returns'!M1513</f>
        <v>25.10727812</v>
      </c>
      <c r="E1523" s="41">
        <f t="shared" si="0"/>
        <v>3.7414544205479169E-2</v>
      </c>
      <c r="F1523" s="138">
        <f t="shared" ca="1" si="3"/>
        <v>94.451454540219245</v>
      </c>
      <c r="G1523" s="218">
        <f>'StockBond Returns'!C1513</f>
        <v>1996.5833333332191</v>
      </c>
      <c r="H1523" s="138">
        <f t="shared" ca="1" si="1"/>
        <v>0.29448817676390326</v>
      </c>
      <c r="I1523" s="138">
        <f t="shared" ca="1" si="4"/>
        <v>3.5282559781076563</v>
      </c>
      <c r="J1523" s="41">
        <f t="shared" ca="1" si="5"/>
        <v>0.57034848234778068</v>
      </c>
      <c r="K1523" s="41">
        <f t="shared" ca="1" si="6"/>
        <v>0</v>
      </c>
      <c r="L1523" s="41">
        <f t="shared" ca="1" si="7"/>
        <v>0.33193185832429939</v>
      </c>
      <c r="M1523" s="41">
        <f t="shared" ca="1" si="10"/>
        <v>6.9035518161418841E-2</v>
      </c>
      <c r="N1523" s="219" t="str">
        <f t="shared" ca="1" si="11"/>
        <v/>
      </c>
    </row>
    <row r="1524" spans="1:14" ht="13" x14ac:dyDescent="0.15">
      <c r="A1524" s="166">
        <f t="shared" si="8"/>
        <v>9</v>
      </c>
      <c r="B1524" s="166">
        <f t="shared" si="9"/>
        <v>1996</v>
      </c>
      <c r="C1524" s="41">
        <f ca="1">'StockBond Returns'!W1514</f>
        <v>3.9221533615485103E-2</v>
      </c>
      <c r="D1524" s="217">
        <f>'StockBond Returns'!M1514</f>
        <v>26.153094169999999</v>
      </c>
      <c r="E1524" s="41">
        <f t="shared" si="0"/>
        <v>3.6618196751401828E-2</v>
      </c>
      <c r="F1524" s="138">
        <f t="shared" ca="1" si="3"/>
        <v>97.849946984811695</v>
      </c>
      <c r="G1524" s="218">
        <f>'StockBond Returns'!C1514</f>
        <v>1996.6666666665524</v>
      </c>
      <c r="H1524" s="138">
        <f t="shared" ca="1" si="1"/>
        <v>0.29859071756700606</v>
      </c>
      <c r="I1524" s="138">
        <f t="shared" ca="1" si="4"/>
        <v>3.5386948383476398</v>
      </c>
      <c r="J1524" s="41">
        <f t="shared" ca="1" si="5"/>
        <v>0.56571608280949404</v>
      </c>
      <c r="K1524" s="41">
        <f t="shared" ca="1" si="6"/>
        <v>0</v>
      </c>
      <c r="L1524" s="41">
        <f t="shared" ca="1" si="7"/>
        <v>0.32957802040013262</v>
      </c>
      <c r="M1524" s="41">
        <f t="shared" ca="1" si="10"/>
        <v>6.6219873208872349E-2</v>
      </c>
      <c r="N1524" s="219" t="str">
        <f t="shared" ca="1" si="11"/>
        <v/>
      </c>
    </row>
    <row r="1525" spans="1:14" ht="13" x14ac:dyDescent="0.15">
      <c r="A1525" s="166">
        <f t="shared" si="8"/>
        <v>10</v>
      </c>
      <c r="B1525" s="166">
        <f t="shared" si="9"/>
        <v>1996</v>
      </c>
      <c r="C1525" s="41">
        <f ca="1">'StockBond Returns'!W1515</f>
        <v>2.3710007990792575E-2</v>
      </c>
      <c r="D1525" s="217">
        <f>'StockBond Returns'!M1515</f>
        <v>26.627313430000001</v>
      </c>
      <c r="E1525" s="41">
        <f t="shared" si="0"/>
        <v>3.6277711139144395E-2</v>
      </c>
      <c r="F1525" s="138">
        <f t="shared" ca="1" si="3"/>
        <v>99.864299703853717</v>
      </c>
      <c r="G1525" s="218">
        <f>'StockBond Returns'!C1515</f>
        <v>1996.7499999998856</v>
      </c>
      <c r="H1525" s="138">
        <f t="shared" ca="1" si="1"/>
        <v>0.30190401814744566</v>
      </c>
      <c r="I1525" s="138">
        <f t="shared" ca="1" si="4"/>
        <v>3.5517658836076142</v>
      </c>
      <c r="J1525" s="41">
        <f t="shared" ca="1" si="5"/>
        <v>0.55995400657661887</v>
      </c>
      <c r="K1525" s="41">
        <f t="shared" ca="1" si="6"/>
        <v>0</v>
      </c>
      <c r="L1525" s="41">
        <f t="shared" ca="1" si="7"/>
        <v>0.32624628205537887</v>
      </c>
      <c r="M1525" s="41">
        <f t="shared" ca="1" si="10"/>
        <v>6.3944104079381114E-2</v>
      </c>
      <c r="N1525" s="219" t="str">
        <f t="shared" ca="1" si="11"/>
        <v/>
      </c>
    </row>
    <row r="1526" spans="1:14" ht="13" x14ac:dyDescent="0.15">
      <c r="A1526" s="166">
        <f t="shared" si="8"/>
        <v>11</v>
      </c>
      <c r="B1526" s="166">
        <f t="shared" si="9"/>
        <v>1996</v>
      </c>
      <c r="C1526" s="41">
        <f ca="1">'StockBond Returns'!W1516</f>
        <v>5.7536125986795361E-2</v>
      </c>
      <c r="D1526" s="217">
        <f>'StockBond Returns'!M1516</f>
        <v>28.36892989</v>
      </c>
      <c r="E1526" s="41">
        <f t="shared" si="0"/>
        <v>3.512491577718091E-2</v>
      </c>
      <c r="F1526" s="138">
        <f t="shared" ca="1" si="3"/>
        <v>105.29083022742626</v>
      </c>
      <c r="G1526" s="218">
        <f>'StockBond Returns'!C1516</f>
        <v>1996.8333333332189</v>
      </c>
      <c r="H1526" s="138">
        <f t="shared" ca="1" si="1"/>
        <v>0.30819429532065007</v>
      </c>
      <c r="I1526" s="138">
        <f t="shared" ca="1" si="4"/>
        <v>3.5671117148652032</v>
      </c>
      <c r="J1526" s="41">
        <f t="shared" ca="1" si="5"/>
        <v>0.55324303342297054</v>
      </c>
      <c r="K1526" s="41">
        <f t="shared" ca="1" si="6"/>
        <v>0</v>
      </c>
      <c r="L1526" s="41">
        <f t="shared" ca="1" si="7"/>
        <v>0.32208517334244902</v>
      </c>
      <c r="M1526" s="41">
        <f t="shared" ca="1" si="10"/>
        <v>6.0326832679665987E-2</v>
      </c>
      <c r="N1526" s="219" t="str">
        <f t="shared" ca="1" si="11"/>
        <v/>
      </c>
    </row>
    <row r="1527" spans="1:14" ht="13" x14ac:dyDescent="0.15">
      <c r="A1527" s="166">
        <f t="shared" si="8"/>
        <v>12</v>
      </c>
      <c r="B1527" s="166">
        <f t="shared" si="9"/>
        <v>1996</v>
      </c>
      <c r="C1527" s="41">
        <f ca="1">'StockBond Returns'!W1517</f>
        <v>-2.1614387406252742E-2</v>
      </c>
      <c r="D1527" s="217">
        <f>'StockBond Returns'!M1517</f>
        <v>27.630320730000001</v>
      </c>
      <c r="E1527" s="41">
        <f t="shared" si="0"/>
        <v>3.5596062108215712E-2</v>
      </c>
      <c r="F1527" s="138">
        <f t="shared" ca="1" si="3"/>
        <v>102.71350056813948</v>
      </c>
      <c r="G1527" s="218">
        <f>'StockBond Returns'!C1517</f>
        <v>1996.9166666665521</v>
      </c>
      <c r="H1527" s="138">
        <f t="shared" ca="1" si="1"/>
        <v>0.30468301213131188</v>
      </c>
      <c r="I1527" s="138">
        <f t="shared" ca="1" si="4"/>
        <v>3.5766296215137374</v>
      </c>
      <c r="J1527" s="41">
        <f t="shared" ca="1" si="5"/>
        <v>0.5491096386465919</v>
      </c>
      <c r="K1527" s="41">
        <f t="shared" ca="1" si="6"/>
        <v>0</v>
      </c>
      <c r="L1527" s="41">
        <f t="shared" ca="1" si="7"/>
        <v>0.3200953725443374</v>
      </c>
      <c r="M1527" s="41">
        <f t="shared" ca="1" si="10"/>
        <v>5.4465391735713853E-2</v>
      </c>
      <c r="N1527" s="219" t="str">
        <f t="shared" ca="1" si="11"/>
        <v/>
      </c>
    </row>
    <row r="1528" spans="1:14" ht="13" x14ac:dyDescent="0.15">
      <c r="A1528" s="166">
        <f t="shared" si="8"/>
        <v>1</v>
      </c>
      <c r="B1528" s="166">
        <f t="shared" si="9"/>
        <v>1997</v>
      </c>
      <c r="C1528" s="41">
        <f ca="1">'StockBond Returns'!W1518</f>
        <v>4.1140496296346994E-2</v>
      </c>
      <c r="D1528" s="217">
        <f>'StockBond Returns'!M1518</f>
        <v>29.070200700000001</v>
      </c>
      <c r="E1528" s="41">
        <f t="shared" si="0"/>
        <v>3.4699743653644609E-2</v>
      </c>
      <c r="F1528" s="138">
        <f t="shared" ca="1" si="3"/>
        <v>106.62196713538441</v>
      </c>
      <c r="G1528" s="218">
        <f>'StockBond Returns'!C1518</f>
        <v>1996.9999999998854</v>
      </c>
      <c r="H1528" s="138">
        <f t="shared" ca="1" si="1"/>
        <v>0.30831291062042993</v>
      </c>
      <c r="I1528" s="138">
        <f t="shared" ca="1" si="4"/>
        <v>3.5878994963987032</v>
      </c>
      <c r="J1528" s="41">
        <f t="shared" ca="1" si="5"/>
        <v>0.54424376327071666</v>
      </c>
      <c r="K1528" s="41">
        <f t="shared" ca="1" si="6"/>
        <v>0</v>
      </c>
      <c r="L1528" s="41">
        <f t="shared" ca="1" si="7"/>
        <v>0.31746515051587743</v>
      </c>
      <c r="M1528" s="41">
        <f t="shared" ca="1" si="10"/>
        <v>4.9184253049401327E-2</v>
      </c>
      <c r="N1528" s="219" t="str">
        <f t="shared" ca="1" si="11"/>
        <v/>
      </c>
    </row>
    <row r="1529" spans="1:14" ht="13" x14ac:dyDescent="0.15">
      <c r="A1529" s="166">
        <f t="shared" si="8"/>
        <v>2</v>
      </c>
      <c r="B1529" s="166">
        <f t="shared" si="9"/>
        <v>1997</v>
      </c>
      <c r="C1529" s="41">
        <f ca="1">'StockBond Returns'!W1519</f>
        <v>6.8519433240233109E-3</v>
      </c>
      <c r="D1529" s="217">
        <f>'StockBond Returns'!M1519</f>
        <v>28.98815038</v>
      </c>
      <c r="E1529" s="41">
        <f t="shared" si="0"/>
        <v>3.4748427148527855E-2</v>
      </c>
      <c r="F1529" s="138">
        <f t="shared" ca="1" si="3"/>
        <v>107.04210935808187</v>
      </c>
      <c r="G1529" s="218">
        <f>'StockBond Returns'!C1519</f>
        <v>1997.0833333332187</v>
      </c>
      <c r="H1529" s="138">
        <f t="shared" ca="1" si="1"/>
        <v>0.30996207823783833</v>
      </c>
      <c r="I1529" s="138">
        <f t="shared" ca="1" si="4"/>
        <v>3.6022405363892651</v>
      </c>
      <c r="J1529" s="41">
        <f t="shared" ca="1" si="5"/>
        <v>0.53809590575245125</v>
      </c>
      <c r="K1529" s="41">
        <f t="shared" ca="1" si="6"/>
        <v>0</v>
      </c>
      <c r="L1529" s="41">
        <f t="shared" ca="1" si="7"/>
        <v>0.31372172989473412</v>
      </c>
      <c r="M1529" s="41">
        <f t="shared" ca="1" si="10"/>
        <v>4.6345185885237061E-2</v>
      </c>
      <c r="N1529" s="219" t="str">
        <f t="shared" ca="1" si="11"/>
        <v/>
      </c>
    </row>
    <row r="1530" spans="1:14" ht="13" x14ac:dyDescent="0.15">
      <c r="A1530" s="166">
        <f t="shared" si="8"/>
        <v>3</v>
      </c>
      <c r="B1530" s="166">
        <f t="shared" si="9"/>
        <v>1997</v>
      </c>
      <c r="C1530" s="41">
        <f ca="1">'StockBond Returns'!W1520</f>
        <v>-3.7078627975430337E-2</v>
      </c>
      <c r="D1530" s="217">
        <f>'StockBond Returns'!M1520</f>
        <v>27.528425380000002</v>
      </c>
      <c r="E1530" s="41">
        <f t="shared" si="0"/>
        <v>3.5663043948138816E-2</v>
      </c>
      <c r="F1530" s="138">
        <f t="shared" ca="1" si="3"/>
        <v>102.77466569783584</v>
      </c>
      <c r="G1530" s="218">
        <f>'StockBond Returns'!C1520</f>
        <v>1997.1666666665519</v>
      </c>
      <c r="H1530" s="138">
        <f t="shared" ca="1" si="1"/>
        <v>0.30543811829476619</v>
      </c>
      <c r="I1530" s="138">
        <f t="shared" ca="1" si="4"/>
        <v>3.6114167741795882</v>
      </c>
      <c r="J1530" s="41">
        <f t="shared" ca="1" si="5"/>
        <v>0.53418776258924261</v>
      </c>
      <c r="K1530" s="41">
        <f t="shared" ca="1" si="6"/>
        <v>0</v>
      </c>
      <c r="L1530" s="41">
        <f t="shared" ca="1" si="7"/>
        <v>0.31187048137623119</v>
      </c>
      <c r="M1530" s="41">
        <f t="shared" ca="1" si="10"/>
        <v>4.2475068589044707E-2</v>
      </c>
      <c r="N1530" s="219" t="str">
        <f t="shared" ca="1" si="11"/>
        <v/>
      </c>
    </row>
    <row r="1531" spans="1:14" ht="13" x14ac:dyDescent="0.15">
      <c r="A1531" s="166">
        <f t="shared" si="8"/>
        <v>4</v>
      </c>
      <c r="B1531" s="166">
        <f t="shared" si="9"/>
        <v>1997</v>
      </c>
      <c r="C1531" s="41">
        <f ca="1">'StockBond Returns'!W1521</f>
        <v>4.6857716042316942E-2</v>
      </c>
      <c r="D1531" s="217">
        <f>'StockBond Returns'!M1521</f>
        <v>28.936018199999999</v>
      </c>
      <c r="E1531" s="41">
        <f t="shared" si="0"/>
        <v>3.4779502540539603E-2</v>
      </c>
      <c r="F1531" s="138">
        <f t="shared" ca="1" si="3"/>
        <v>107.27070154853877</v>
      </c>
      <c r="G1531" s="218">
        <f>'StockBond Returns'!C1521</f>
        <v>1997.2499999998852</v>
      </c>
      <c r="H1531" s="138">
        <f t="shared" ca="1" si="1"/>
        <v>0.31090180308607246</v>
      </c>
      <c r="I1531" s="138">
        <f t="shared" ca="1" si="4"/>
        <v>3.6278115936339201</v>
      </c>
      <c r="J1531" s="41">
        <f t="shared" ca="1" si="5"/>
        <v>0.52725445562786843</v>
      </c>
      <c r="K1531" s="41">
        <f t="shared" ca="1" si="6"/>
        <v>0</v>
      </c>
      <c r="L1531" s="41">
        <f t="shared" ca="1" si="7"/>
        <v>0.30741492871514176</v>
      </c>
      <c r="M1531" s="41">
        <f t="shared" ca="1" si="10"/>
        <v>4.1735944341208642E-2</v>
      </c>
      <c r="N1531" s="219" t="str">
        <f t="shared" ca="1" si="11"/>
        <v/>
      </c>
    </row>
    <row r="1532" spans="1:14" ht="13" x14ac:dyDescent="0.15">
      <c r="A1532" s="166">
        <f t="shared" si="8"/>
        <v>5</v>
      </c>
      <c r="B1532" s="166">
        <f t="shared" si="9"/>
        <v>1997</v>
      </c>
      <c r="C1532" s="41">
        <f ca="1">'StockBond Returns'!W1522</f>
        <v>4.6459426270696845E-2</v>
      </c>
      <c r="D1532" s="217">
        <f>'StockBond Returns'!M1522</f>
        <v>30.40508067</v>
      </c>
      <c r="E1532" s="41">
        <f t="shared" si="0"/>
        <v>3.3944620076056517E-2</v>
      </c>
      <c r="F1532" s="138">
        <f t="shared" ca="1" si="3"/>
        <v>111.92909067565505</v>
      </c>
      <c r="G1532" s="218">
        <f>'StockBond Returns'!C1522</f>
        <v>1997.3333333332184</v>
      </c>
      <c r="H1532" s="138">
        <f t="shared" ca="1" si="1"/>
        <v>0.31661587153696585</v>
      </c>
      <c r="I1532" s="138">
        <f t="shared" ca="1" si="4"/>
        <v>3.6487428783835147</v>
      </c>
      <c r="J1532" s="41">
        <f t="shared" ca="1" si="5"/>
        <v>0.51849324691534981</v>
      </c>
      <c r="K1532" s="41">
        <f t="shared" ca="1" si="6"/>
        <v>0</v>
      </c>
      <c r="L1532" s="41">
        <f t="shared" ca="1" si="7"/>
        <v>0.3013670059601028</v>
      </c>
      <c r="M1532" s="41">
        <f t="shared" ca="1" si="10"/>
        <v>4.3520627967812642E-2</v>
      </c>
      <c r="N1532" s="219" t="str">
        <f t="shared" ca="1" si="11"/>
        <v/>
      </c>
    </row>
    <row r="1533" spans="1:14" ht="13" x14ac:dyDescent="0.15">
      <c r="A1533" s="166">
        <f t="shared" si="8"/>
        <v>6</v>
      </c>
      <c r="B1533" s="166">
        <f t="shared" si="9"/>
        <v>1997</v>
      </c>
      <c r="C1533" s="41">
        <f ca="1">'StockBond Returns'!W1523</f>
        <v>3.5160324128788369E-2</v>
      </c>
      <c r="D1533" s="217">
        <f>'StockBond Returns'!M1523</f>
        <v>31.572233010000001</v>
      </c>
      <c r="E1533" s="41">
        <f t="shared" si="0"/>
        <v>3.3336700553984668E-2</v>
      </c>
      <c r="F1533" s="138">
        <f t="shared" ca="1" si="3"/>
        <v>115.5368055950471</v>
      </c>
      <c r="G1533" s="218">
        <f>'StockBond Returns'!C1523</f>
        <v>1997.4166666665517</v>
      </c>
      <c r="H1533" s="138">
        <f t="shared" ca="1" si="1"/>
        <v>0.32096799092383549</v>
      </c>
      <c r="I1533" s="138">
        <f t="shared" ca="1" si="4"/>
        <v>3.6731670613213456</v>
      </c>
      <c r="J1533" s="41">
        <f t="shared" ca="1" si="5"/>
        <v>0.50839624990068644</v>
      </c>
      <c r="K1533" s="41">
        <f t="shared" ca="1" si="6"/>
        <v>0</v>
      </c>
      <c r="L1533" s="41">
        <f t="shared" ca="1" si="7"/>
        <v>0.29414047700006951</v>
      </c>
      <c r="M1533" s="41">
        <f t="shared" ca="1" si="10"/>
        <v>4.6560999713264106E-2</v>
      </c>
      <c r="N1533" s="219" t="str">
        <f t="shared" ca="1" si="11"/>
        <v/>
      </c>
    </row>
    <row r="1534" spans="1:14" ht="13" x14ac:dyDescent="0.15">
      <c r="A1534" s="166">
        <f t="shared" si="8"/>
        <v>7</v>
      </c>
      <c r="B1534" s="166">
        <f t="shared" si="9"/>
        <v>1997</v>
      </c>
      <c r="C1534" s="41">
        <f ca="1">'StockBond Returns'!W1524</f>
        <v>6.5527426064225722E-2</v>
      </c>
      <c r="D1534" s="217">
        <f>'StockBond Returns'!M1524</f>
        <v>33.7935941</v>
      </c>
      <c r="E1534" s="41">
        <f t="shared" si="0"/>
        <v>3.2295703544299836E-2</v>
      </c>
      <c r="F1534" s="138">
        <f t="shared" ca="1" si="3"/>
        <v>122.7656348841553</v>
      </c>
      <c r="G1534" s="218">
        <f>'StockBond Returns'!C1524</f>
        <v>1997.4999999998849</v>
      </c>
      <c r="H1534" s="138">
        <f t="shared" ca="1" si="1"/>
        <v>0.33040021247053619</v>
      </c>
      <c r="I1534" s="138">
        <f t="shared" ca="1" si="4"/>
        <v>3.7104592051007614</v>
      </c>
      <c r="J1534" s="41">
        <f t="shared" ca="1" si="5"/>
        <v>0.49323604284321521</v>
      </c>
      <c r="K1534" s="41">
        <f t="shared" ca="1" si="6"/>
        <v>0</v>
      </c>
      <c r="L1534" s="41">
        <f t="shared" ca="1" si="7"/>
        <v>0.28252780328649885</v>
      </c>
      <c r="M1534" s="41">
        <f t="shared" ca="1" si="10"/>
        <v>5.4440131683103798E-2</v>
      </c>
      <c r="N1534" s="219" t="str">
        <f t="shared" ca="1" si="11"/>
        <v/>
      </c>
    </row>
    <row r="1535" spans="1:14" ht="13" x14ac:dyDescent="0.15">
      <c r="A1535" s="166">
        <f t="shared" si="8"/>
        <v>8</v>
      </c>
      <c r="B1535" s="166">
        <f t="shared" si="9"/>
        <v>1997</v>
      </c>
      <c r="C1535" s="41">
        <f ca="1">'StockBond Returns'!W1525</f>
        <v>-2.6096101663135456E-2</v>
      </c>
      <c r="D1535" s="217">
        <f>'StockBond Returns'!M1525</f>
        <v>32.598232209999999</v>
      </c>
      <c r="E1535" s="41">
        <f t="shared" si="0"/>
        <v>3.2838255055641252E-2</v>
      </c>
      <c r="F1535" s="138">
        <f t="shared" ca="1" si="3"/>
        <v>119.24015234054264</v>
      </c>
      <c r="G1535" s="218">
        <f>'StockBond Returns'!C1525</f>
        <v>1997.5833333332182</v>
      </c>
      <c r="H1535" s="138">
        <f t="shared" ca="1" si="1"/>
        <v>0.32630321128602141</v>
      </c>
      <c r="I1535" s="138">
        <f t="shared" ca="1" si="4"/>
        <v>3.7422742396228794</v>
      </c>
      <c r="J1535" s="41">
        <f t="shared" ca="1" si="5"/>
        <v>0.48054126068382019</v>
      </c>
      <c r="K1535" s="41">
        <f t="shared" ca="1" si="6"/>
        <v>0</v>
      </c>
      <c r="L1535" s="41">
        <f t="shared" ca="1" si="7"/>
        <v>0.27297905145173851</v>
      </c>
      <c r="M1535" s="41">
        <f t="shared" ca="1" si="10"/>
        <v>6.0658371400254651E-2</v>
      </c>
      <c r="N1535" s="219" t="str">
        <f t="shared" ca="1" si="11"/>
        <v/>
      </c>
    </row>
    <row r="1536" spans="1:14" ht="13" x14ac:dyDescent="0.15">
      <c r="A1536" s="166">
        <f t="shared" si="8"/>
        <v>9</v>
      </c>
      <c r="B1536" s="166">
        <f t="shared" si="9"/>
        <v>1997</v>
      </c>
      <c r="C1536" s="41">
        <f ca="1">'StockBond Returns'!W1526</f>
        <v>1.9346675769463934E-2</v>
      </c>
      <c r="D1536" s="217">
        <f>'StockBond Returns'!M1526</f>
        <v>33.024267539999997</v>
      </c>
      <c r="E1536" s="41">
        <f t="shared" si="0"/>
        <v>3.2640381217975079E-2</v>
      </c>
      <c r="F1536" s="138">
        <f t="shared" ca="1" si="3"/>
        <v>121.2144368128593</v>
      </c>
      <c r="G1536" s="218">
        <f>'StockBond Returns'!C1526</f>
        <v>1997.6666666665515</v>
      </c>
      <c r="H1536" s="138">
        <f t="shared" ca="1" si="1"/>
        <v>0.32970711889115661</v>
      </c>
      <c r="I1536" s="138">
        <f t="shared" ca="1" si="4"/>
        <v>3.7733906409470301</v>
      </c>
      <c r="J1536" s="41">
        <f t="shared" ca="1" si="5"/>
        <v>0.46833231641378315</v>
      </c>
      <c r="K1536" s="41">
        <f t="shared" ca="1" si="6"/>
        <v>0</v>
      </c>
      <c r="L1536" s="41">
        <f t="shared" ca="1" si="7"/>
        <v>0.26380188367308177</v>
      </c>
      <c r="M1536" s="41">
        <f t="shared" ca="1" si="10"/>
        <v>6.6322701821041941E-2</v>
      </c>
      <c r="N1536" s="219" t="str">
        <f t="shared" ca="1" si="11"/>
        <v/>
      </c>
    </row>
    <row r="1537" spans="1:14" ht="13" x14ac:dyDescent="0.15">
      <c r="A1537" s="166">
        <f t="shared" si="8"/>
        <v>10</v>
      </c>
      <c r="B1537" s="166">
        <f t="shared" si="9"/>
        <v>1997</v>
      </c>
      <c r="C1537" s="41">
        <f ca="1">'StockBond Returns'!W1527</f>
        <v>-2.449120164791534E-2</v>
      </c>
      <c r="D1537" s="217">
        <f>'StockBond Returns'!M1527</f>
        <v>31.637546010000001</v>
      </c>
      <c r="E1537" s="41">
        <f t="shared" si="0"/>
        <v>3.3304007044097542E-2</v>
      </c>
      <c r="F1537" s="138">
        <f t="shared" ca="1" si="3"/>
        <v>117.92411740287945</v>
      </c>
      <c r="G1537" s="218">
        <f>'StockBond Returns'!C1527</f>
        <v>1997.7499999998847</v>
      </c>
      <c r="H1537" s="138">
        <f t="shared" ca="1" si="1"/>
        <v>0.32727880305454021</v>
      </c>
      <c r="I1537" s="138">
        <f t="shared" ca="1" si="4"/>
        <v>3.7987654258541248</v>
      </c>
      <c r="J1537" s="41">
        <f t="shared" ca="1" si="5"/>
        <v>0.45852423075322712</v>
      </c>
      <c r="K1537" s="41">
        <f t="shared" ca="1" si="6"/>
        <v>0</v>
      </c>
      <c r="L1537" s="41">
        <f t="shared" ca="1" si="7"/>
        <v>0.25664866285030086</v>
      </c>
      <c r="M1537" s="41">
        <f t="shared" ca="1" si="10"/>
        <v>6.9542743058173428E-2</v>
      </c>
      <c r="N1537" s="219" t="str">
        <f t="shared" ca="1" si="11"/>
        <v/>
      </c>
    </row>
    <row r="1538" spans="1:14" ht="13" x14ac:dyDescent="0.15">
      <c r="A1538" s="166">
        <f t="shared" si="8"/>
        <v>11</v>
      </c>
      <c r="B1538" s="166">
        <f t="shared" si="9"/>
        <v>1997</v>
      </c>
      <c r="C1538" s="41">
        <f ca="1">'StockBond Returns'!W1528</f>
        <v>4.7815920802366414E-2</v>
      </c>
      <c r="D1538" s="217">
        <f>'StockBond Returns'!M1528</f>
        <v>33.571282009999997</v>
      </c>
      <c r="E1538" s="41">
        <f t="shared" si="0"/>
        <v>3.2393682042022205E-2</v>
      </c>
      <c r="F1538" s="138">
        <f t="shared" ca="1" si="3"/>
        <v>123.21983972092281</v>
      </c>
      <c r="G1538" s="218">
        <f>'StockBond Returns'!C1528</f>
        <v>1997.833333333218</v>
      </c>
      <c r="H1538" s="138">
        <f t="shared" ca="1" si="1"/>
        <v>0.33262869243237597</v>
      </c>
      <c r="I1538" s="138">
        <f t="shared" ca="1" si="4"/>
        <v>3.8231998229658508</v>
      </c>
      <c r="J1538" s="41">
        <f t="shared" ca="1" si="5"/>
        <v>0.44920267762978794</v>
      </c>
      <c r="K1538" s="41">
        <f t="shared" ca="1" si="6"/>
        <v>0</v>
      </c>
      <c r="L1538" s="41">
        <f t="shared" ca="1" si="7"/>
        <v>0.2498793463350788</v>
      </c>
      <c r="M1538" s="41">
        <f t="shared" ca="1" si="10"/>
        <v>7.1791446013157678E-2</v>
      </c>
      <c r="N1538" s="219" t="str">
        <f t="shared" ca="1" si="11"/>
        <v/>
      </c>
    </row>
    <row r="1539" spans="1:14" ht="13" x14ac:dyDescent="0.15">
      <c r="A1539" s="166">
        <f t="shared" si="8"/>
        <v>12</v>
      </c>
      <c r="B1539" s="166">
        <f t="shared" si="9"/>
        <v>1997</v>
      </c>
      <c r="C1539" s="41">
        <f ca="1">'StockBond Returns'!W1529</f>
        <v>-1.6421078411681222E-3</v>
      </c>
      <c r="D1539" s="217">
        <f>'StockBond Returns'!M1529</f>
        <v>33.307427089999997</v>
      </c>
      <c r="E1539" s="41">
        <f t="shared" si="0"/>
        <v>3.2511666876848519E-2</v>
      </c>
      <c r="F1539" s="138">
        <f t="shared" ca="1" si="3"/>
        <v>122.68541697568126</v>
      </c>
      <c r="G1539" s="218">
        <f>'StockBond Returns'!C1529</f>
        <v>1997.9166666665512</v>
      </c>
      <c r="H1539" s="138">
        <f t="shared" ca="1" si="1"/>
        <v>0.3323922839467171</v>
      </c>
      <c r="I1539" s="138">
        <f t="shared" ca="1" si="4"/>
        <v>3.8509090947812559</v>
      </c>
      <c r="J1539" s="41">
        <f t="shared" ca="1" si="5"/>
        <v>0.43877491890536735</v>
      </c>
      <c r="K1539" s="41">
        <f t="shared" ca="1" si="6"/>
        <v>0</v>
      </c>
      <c r="L1539" s="41">
        <f t="shared" ca="1" si="7"/>
        <v>0.24212119667122423</v>
      </c>
      <c r="M1539" s="41">
        <f t="shared" ca="1" si="10"/>
        <v>7.6686574315020906E-2</v>
      </c>
      <c r="N1539" s="219" t="str">
        <f t="shared" ca="1" si="11"/>
        <v/>
      </c>
    </row>
    <row r="1540" spans="1:14" ht="13" x14ac:dyDescent="0.15">
      <c r="A1540" s="166">
        <f t="shared" si="8"/>
        <v>1</v>
      </c>
      <c r="B1540" s="166">
        <f t="shared" si="9"/>
        <v>1998</v>
      </c>
      <c r="C1540" s="41">
        <f ca="1">'StockBond Returns'!W1530</f>
        <v>2.9660521254317316E-2</v>
      </c>
      <c r="D1540" s="217">
        <f>'StockBond Returns'!M1530</f>
        <v>34.153069019999997</v>
      </c>
      <c r="E1540" s="41">
        <f t="shared" si="0"/>
        <v>3.2139972756392715E-2</v>
      </c>
      <c r="F1540" s="138">
        <f t="shared" ca="1" si="3"/>
        <v>125.98207918113374</v>
      </c>
      <c r="G1540" s="218">
        <f>'StockBond Returns'!C1530</f>
        <v>1997.9999999998845</v>
      </c>
      <c r="H1540" s="138">
        <f t="shared" ca="1" si="1"/>
        <v>0.33742171605627908</v>
      </c>
      <c r="I1540" s="138">
        <f t="shared" ca="1" si="4"/>
        <v>3.8800179002171049</v>
      </c>
      <c r="J1540" s="41">
        <f t="shared" ca="1" si="5"/>
        <v>0.42798089159480956</v>
      </c>
      <c r="K1540" s="41">
        <f t="shared" ca="1" si="6"/>
        <v>0</v>
      </c>
      <c r="L1540" s="41">
        <f t="shared" ca="1" si="7"/>
        <v>0.23400883621518709</v>
      </c>
      <c r="M1540" s="41">
        <f t="shared" ca="1" si="10"/>
        <v>8.1417666272873834E-2</v>
      </c>
      <c r="N1540" s="219" t="str">
        <f t="shared" ca="1" si="11"/>
        <v/>
      </c>
    </row>
    <row r="1541" spans="1:14" ht="13" x14ac:dyDescent="0.15">
      <c r="A1541" s="166">
        <f t="shared" si="8"/>
        <v>2</v>
      </c>
      <c r="B1541" s="166">
        <f t="shared" si="9"/>
        <v>1998</v>
      </c>
      <c r="C1541" s="41">
        <f ca="1">'StockBond Returns'!W1531</f>
        <v>3.4692613053645571E-2</v>
      </c>
      <c r="D1541" s="217">
        <f>'StockBond Returns'!M1531</f>
        <v>35.522036270000001</v>
      </c>
      <c r="E1541" s="41">
        <f t="shared" si="0"/>
        <v>3.1575769649001599E-2</v>
      </c>
      <c r="F1541" s="138">
        <f t="shared" ca="1" si="3"/>
        <v>130.00359894877124</v>
      </c>
      <c r="G1541" s="218">
        <f>'StockBond Returns'!C1531</f>
        <v>1998.0833333332178</v>
      </c>
      <c r="H1541" s="138">
        <f t="shared" ca="1" si="1"/>
        <v>0.34208030782896559</v>
      </c>
      <c r="I1541" s="138">
        <f t="shared" ca="1" si="4"/>
        <v>3.9121361298082324</v>
      </c>
      <c r="J1541" s="41">
        <f t="shared" ca="1" si="5"/>
        <v>0.41625731741278504</v>
      </c>
      <c r="K1541" s="41">
        <f t="shared" ca="1" si="6"/>
        <v>0</v>
      </c>
      <c r="L1541" s="41">
        <f t="shared" ca="1" si="7"/>
        <v>0.22505356183121017</v>
      </c>
      <c r="M1541" s="41">
        <f t="shared" ca="1" si="10"/>
        <v>8.6028567578553039E-2</v>
      </c>
      <c r="N1541" s="219" t="str">
        <f t="shared" ca="1" si="11"/>
        <v/>
      </c>
    </row>
    <row r="1542" spans="1:14" ht="13" x14ac:dyDescent="0.15">
      <c r="A1542" s="166">
        <f t="shared" si="8"/>
        <v>3</v>
      </c>
      <c r="B1542" s="166">
        <f t="shared" si="9"/>
        <v>1998</v>
      </c>
      <c r="C1542" s="41">
        <f ca="1">'StockBond Returns'!W1532</f>
        <v>4.0340551626323648E-2</v>
      </c>
      <c r="D1542" s="217">
        <f>'StockBond Returns'!M1532</f>
        <v>37.136911240000003</v>
      </c>
      <c r="E1542" s="41">
        <f t="shared" si="0"/>
        <v>3.09636937565624E-2</v>
      </c>
      <c r="F1542" s="138">
        <f t="shared" ca="1" si="3"/>
        <v>134.89213582762471</v>
      </c>
      <c r="G1542" s="218">
        <f>'StockBond Returns'!C1532</f>
        <v>1998.166666666551</v>
      </c>
      <c r="H1542" s="138">
        <f t="shared" ca="1" si="1"/>
        <v>0.34806323199459926</v>
      </c>
      <c r="I1542" s="138">
        <f t="shared" ca="1" si="4"/>
        <v>3.9547612435080657</v>
      </c>
      <c r="J1542" s="41">
        <f t="shared" ca="1" si="5"/>
        <v>0.40099264643371191</v>
      </c>
      <c r="K1542" s="41">
        <f t="shared" ca="1" si="6"/>
        <v>0</v>
      </c>
      <c r="L1542" s="41">
        <f t="shared" ca="1" si="7"/>
        <v>0.21299035802701383</v>
      </c>
      <c r="M1542" s="41">
        <f t="shared" ca="1" si="10"/>
        <v>9.5071959509983595E-2</v>
      </c>
      <c r="N1542" s="219" t="str">
        <f t="shared" ca="1" si="11"/>
        <v/>
      </c>
    </row>
    <row r="1543" spans="1:14" ht="13" x14ac:dyDescent="0.15">
      <c r="A1543" s="166">
        <f t="shared" si="8"/>
        <v>4</v>
      </c>
      <c r="B1543" s="166">
        <f t="shared" si="9"/>
        <v>1998</v>
      </c>
      <c r="C1543" s="41">
        <f ca="1">'StockBond Returns'!W1533</f>
        <v>8.8553724225975926E-3</v>
      </c>
      <c r="D1543" s="217">
        <f>'StockBond Returns'!M1533</f>
        <v>37.261851669999999</v>
      </c>
      <c r="E1543" s="41">
        <f t="shared" si="0"/>
        <v>3.0918549470598546E-2</v>
      </c>
      <c r="F1543" s="138">
        <f t="shared" ca="1" si="3"/>
        <v>135.73551046571743</v>
      </c>
      <c r="G1543" s="218">
        <f>'StockBond Returns'!C1533</f>
        <v>1998.2499999998843</v>
      </c>
      <c r="H1543" s="138">
        <f t="shared" ca="1" si="1"/>
        <v>0.34972875793760255</v>
      </c>
      <c r="I1543" s="138">
        <f t="shared" ca="1" si="4"/>
        <v>3.9935881983595958</v>
      </c>
      <c r="J1543" s="41">
        <f t="shared" ca="1" si="5"/>
        <v>0.38737174324375578</v>
      </c>
      <c r="K1543" s="41">
        <f t="shared" ca="1" si="6"/>
        <v>0</v>
      </c>
      <c r="L1543" s="41">
        <f t="shared" ca="1" si="7"/>
        <v>0.20229725739457138</v>
      </c>
      <c r="M1543" s="41">
        <f t="shared" ca="1" si="10"/>
        <v>0.1008256893405215</v>
      </c>
      <c r="N1543" s="219" t="str">
        <f t="shared" ca="1" si="11"/>
        <v/>
      </c>
    </row>
    <row r="1544" spans="1:14" ht="13" x14ac:dyDescent="0.15">
      <c r="A1544" s="166">
        <f t="shared" si="8"/>
        <v>5</v>
      </c>
      <c r="B1544" s="166">
        <f t="shared" si="9"/>
        <v>1998</v>
      </c>
      <c r="C1544" s="41">
        <f ca="1">'StockBond Returns'!W1534</f>
        <v>-1.5431587310074593E-2</v>
      </c>
      <c r="D1544" s="217">
        <f>'StockBond Returns'!M1534</f>
        <v>36.375119410000003</v>
      </c>
      <c r="E1544" s="41">
        <f t="shared" si="0"/>
        <v>3.1245659343802551E-2</v>
      </c>
      <c r="F1544" s="138">
        <f t="shared" ca="1" si="3"/>
        <v>133.29656419681351</v>
      </c>
      <c r="G1544" s="218">
        <f>'StockBond Returns'!C1534</f>
        <v>1998.3333333332175</v>
      </c>
      <c r="H1544" s="138">
        <f t="shared" ca="1" si="1"/>
        <v>0.34707825304941187</v>
      </c>
      <c r="I1544" s="138">
        <f t="shared" ca="1" si="4"/>
        <v>4.0240505798720418</v>
      </c>
      <c r="J1544" s="41">
        <f t="shared" ca="1" si="5"/>
        <v>0.37686922929582667</v>
      </c>
      <c r="K1544" s="41">
        <f t="shared" ca="1" si="6"/>
        <v>0</v>
      </c>
      <c r="L1544" s="41">
        <f t="shared" ca="1" si="7"/>
        <v>0.19426070079099089</v>
      </c>
      <c r="M1544" s="41">
        <f t="shared" ca="1" si="10"/>
        <v>0.10285945433754384</v>
      </c>
      <c r="N1544" s="219" t="str">
        <f t="shared" ca="1" si="11"/>
        <v/>
      </c>
    </row>
    <row r="1545" spans="1:14" ht="13" x14ac:dyDescent="0.15">
      <c r="A1545" s="166">
        <f t="shared" si="8"/>
        <v>6</v>
      </c>
      <c r="B1545" s="166">
        <f t="shared" si="9"/>
        <v>1998</v>
      </c>
      <c r="C1545" s="41">
        <f ca="1">'StockBond Returns'!W1535</f>
        <v>3.2308661740437096E-2</v>
      </c>
      <c r="D1545" s="217">
        <f>'StockBond Returns'!M1535</f>
        <v>37.647319459999999</v>
      </c>
      <c r="E1545" s="41">
        <f t="shared" si="0"/>
        <v>3.0781158052467623E-2</v>
      </c>
      <c r="F1545" s="138">
        <f t="shared" ca="1" si="3"/>
        <v>137.24490591368618</v>
      </c>
      <c r="G1545" s="218">
        <f>'StockBond Returns'!C1535</f>
        <v>1998.4166666665508</v>
      </c>
      <c r="H1545" s="138">
        <f t="shared" ca="1" si="1"/>
        <v>0.35204642840210187</v>
      </c>
      <c r="I1545" s="138">
        <f t="shared" ca="1" si="4"/>
        <v>4.0551290173503078</v>
      </c>
      <c r="J1545" s="41">
        <f t="shared" ca="1" si="5"/>
        <v>0.36631692773517766</v>
      </c>
      <c r="K1545" s="41">
        <f t="shared" ca="1" si="6"/>
        <v>-3.3442221091052327E-3</v>
      </c>
      <c r="L1545" s="41">
        <f t="shared" ca="1" si="7"/>
        <v>0.18614386598143651</v>
      </c>
      <c r="M1545" s="41">
        <f t="shared" ca="1" si="10"/>
        <v>0.10398709060936628</v>
      </c>
      <c r="N1545" s="219" t="str">
        <f t="shared" ca="1" si="11"/>
        <v/>
      </c>
    </row>
    <row r="1546" spans="1:14" ht="13" x14ac:dyDescent="0.15">
      <c r="A1546" s="166">
        <f t="shared" si="8"/>
        <v>7</v>
      </c>
      <c r="B1546" s="166">
        <f t="shared" si="9"/>
        <v>1998</v>
      </c>
      <c r="C1546" s="41">
        <f ca="1">'StockBond Returns'!W1536</f>
        <v>-1.1516908255718196E-2</v>
      </c>
      <c r="D1546" s="217">
        <f>'StockBond Returns'!M1536</f>
        <v>37.071742950000001</v>
      </c>
      <c r="E1546" s="41">
        <f t="shared" si="0"/>
        <v>3.0987361537718042E-2</v>
      </c>
      <c r="F1546" s="138">
        <f t="shared" ca="1" si="3"/>
        <v>135.31627698172915</v>
      </c>
      <c r="G1546" s="218">
        <f>'StockBond Returns'!C1536</f>
        <v>1998.499999999884</v>
      </c>
      <c r="H1546" s="138">
        <f t="shared" ca="1" si="1"/>
        <v>0.34942453306423626</v>
      </c>
      <c r="I1546" s="138">
        <f t="shared" ca="1" si="4"/>
        <v>4.0741533379440078</v>
      </c>
      <c r="J1546" s="41">
        <f t="shared" ca="1" si="5"/>
        <v>0.35993689018878761</v>
      </c>
      <c r="K1546" s="41">
        <f t="shared" ca="1" si="6"/>
        <v>-7.9981213287473318E-3</v>
      </c>
      <c r="L1546" s="41">
        <f t="shared" ca="1" si="7"/>
        <v>0.18161513931267415</v>
      </c>
      <c r="M1546" s="41">
        <f t="shared" ca="1" si="10"/>
        <v>9.8018631317459803E-2</v>
      </c>
      <c r="N1546" s="219" t="str">
        <f t="shared" ca="1" si="11"/>
        <v/>
      </c>
    </row>
    <row r="1547" spans="1:14" ht="13" x14ac:dyDescent="0.15">
      <c r="A1547" s="166">
        <f t="shared" si="8"/>
        <v>8</v>
      </c>
      <c r="B1547" s="166">
        <f t="shared" si="9"/>
        <v>1998</v>
      </c>
      <c r="C1547" s="41">
        <f ca="1">'StockBond Returns'!W1537</f>
        <v>-0.10456704076560223</v>
      </c>
      <c r="D1547" s="217">
        <f>'StockBond Returns'!M1537</f>
        <v>31.55544596</v>
      </c>
      <c r="E1547" s="41">
        <f t="shared" si="0"/>
        <v>3.3345125454218111E-2</v>
      </c>
      <c r="F1547" s="138">
        <f t="shared" ca="1" si="3"/>
        <v>120.85376808666037</v>
      </c>
      <c r="G1547" s="218">
        <f>'StockBond Returns'!C1537</f>
        <v>1998.5833333332173</v>
      </c>
      <c r="H1547" s="138">
        <f t="shared" ca="1" si="1"/>
        <v>0.33582367153872261</v>
      </c>
      <c r="I1547" s="138">
        <f t="shared" ca="1" si="4"/>
        <v>4.0836737981967097</v>
      </c>
      <c r="J1547" s="41">
        <f t="shared" ca="1" si="5"/>
        <v>0.35676640553476302</v>
      </c>
      <c r="K1547" s="41">
        <f t="shared" ca="1" si="6"/>
        <v>-1.0310821834028983E-2</v>
      </c>
      <c r="L1547" s="41">
        <f t="shared" ca="1" si="7"/>
        <v>0.17985511513603791</v>
      </c>
      <c r="M1547" s="41">
        <f t="shared" ca="1" si="10"/>
        <v>9.122783011440494E-2</v>
      </c>
      <c r="N1547" s="219" t="str">
        <f t="shared" ca="1" si="11"/>
        <v/>
      </c>
    </row>
    <row r="1548" spans="1:14" ht="13" x14ac:dyDescent="0.15">
      <c r="A1548" s="166">
        <f t="shared" si="8"/>
        <v>9</v>
      </c>
      <c r="B1548" s="166">
        <f t="shared" si="9"/>
        <v>1998</v>
      </c>
      <c r="C1548" s="41">
        <f ca="1">'StockBond Returns'!W1538</f>
        <v>6.141322622483613E-2</v>
      </c>
      <c r="D1548" s="217">
        <f>'StockBond Returns'!M1538</f>
        <v>33.414410240000002</v>
      </c>
      <c r="E1548" s="41">
        <f t="shared" si="0"/>
        <v>3.2463603918451205E-2</v>
      </c>
      <c r="F1548" s="138">
        <f t="shared" ca="1" si="3"/>
        <v>127.91934019963973</v>
      </c>
      <c r="G1548" s="218">
        <f>'StockBond Returns'!C1538</f>
        <v>1998.6666666665506</v>
      </c>
      <c r="H1548" s="138">
        <f t="shared" ca="1" si="1"/>
        <v>0.34606023281255976</v>
      </c>
      <c r="I1548" s="138">
        <f t="shared" ca="1" si="4"/>
        <v>4.1000269121181123</v>
      </c>
      <c r="J1548" s="41">
        <f t="shared" ca="1" si="5"/>
        <v>0.35135489091058703</v>
      </c>
      <c r="K1548" s="41">
        <f t="shared" ca="1" si="6"/>
        <v>-1.4258234917951085E-2</v>
      </c>
      <c r="L1548" s="41">
        <f t="shared" ca="1" si="7"/>
        <v>0.17613354877849763</v>
      </c>
      <c r="M1548" s="41">
        <f t="shared" ca="1" si="10"/>
        <v>8.6563068139985822E-2</v>
      </c>
      <c r="N1548" s="219" t="str">
        <f t="shared" ca="1" si="11"/>
        <v/>
      </c>
    </row>
    <row r="1549" spans="1:14" ht="13" x14ac:dyDescent="0.15">
      <c r="A1549" s="166">
        <f t="shared" si="8"/>
        <v>10</v>
      </c>
      <c r="B1549" s="166">
        <f t="shared" si="9"/>
        <v>1998</v>
      </c>
      <c r="C1549" s="41">
        <f ca="1">'StockBond Returns'!W1539</f>
        <v>6.5466649867677792E-2</v>
      </c>
      <c r="D1549" s="217">
        <f>'StockBond Returns'!M1539</f>
        <v>36.361522520000001</v>
      </c>
      <c r="E1549" s="41">
        <f t="shared" si="0"/>
        <v>3.1250799343591401E-2</v>
      </c>
      <c r="F1549" s="138">
        <f t="shared" ca="1" si="3"/>
        <v>135.92507521888666</v>
      </c>
      <c r="G1549" s="218">
        <f>'StockBond Returns'!C1539</f>
        <v>1998.7499999998838</v>
      </c>
      <c r="H1549" s="138">
        <f t="shared" ca="1" si="1"/>
        <v>0.3539806042856663</v>
      </c>
      <c r="I1549" s="138">
        <f t="shared" ca="1" si="4"/>
        <v>4.1267287133492383</v>
      </c>
      <c r="J1549" s="41">
        <f t="shared" ca="1" si="5"/>
        <v>0.34261101356941848</v>
      </c>
      <c r="K1549" s="41">
        <f t="shared" ca="1" si="6"/>
        <v>-2.0636429973830528E-2</v>
      </c>
      <c r="L1549" s="41">
        <f t="shared" ca="1" si="7"/>
        <v>0.1694904174407903</v>
      </c>
      <c r="M1549" s="41">
        <f t="shared" ca="1" si="10"/>
        <v>8.6334177220583008E-2</v>
      </c>
      <c r="N1549" s="219" t="str">
        <f t="shared" ca="1" si="11"/>
        <v/>
      </c>
    </row>
    <row r="1550" spans="1:14" ht="13" x14ac:dyDescent="0.15">
      <c r="A1550" s="166">
        <f t="shared" si="8"/>
        <v>11</v>
      </c>
      <c r="B1550" s="166">
        <f t="shared" si="9"/>
        <v>1998</v>
      </c>
      <c r="C1550" s="41">
        <f ca="1">'StockBond Returns'!W1540</f>
        <v>3.4615646925335357E-2</v>
      </c>
      <c r="D1550" s="217">
        <f>'StockBond Returns'!M1540</f>
        <v>37.996334840000003</v>
      </c>
      <c r="E1550" s="41">
        <f t="shared" si="0"/>
        <v>3.0659163958983576E-2</v>
      </c>
      <c r="F1550" s="138">
        <f t="shared" ca="1" si="3"/>
        <v>140.26397575906128</v>
      </c>
      <c r="G1550" s="218">
        <f>'StockBond Returns'!C1540</f>
        <v>1998.8333333332171</v>
      </c>
      <c r="H1550" s="138">
        <f t="shared" ca="1" si="1"/>
        <v>0.3583646858613298</v>
      </c>
      <c r="I1550" s="138">
        <f t="shared" ca="1" si="4"/>
        <v>4.1524647067781926</v>
      </c>
      <c r="J1550" s="41">
        <f t="shared" ca="1" si="5"/>
        <v>0.33428982828241005</v>
      </c>
      <c r="K1550" s="41">
        <f t="shared" ca="1" si="6"/>
        <v>-2.6706293580764484E-2</v>
      </c>
      <c r="L1550" s="41">
        <f t="shared" ca="1" si="7"/>
        <v>0.16318537155773516</v>
      </c>
      <c r="M1550" s="41">
        <f t="shared" ca="1" si="10"/>
        <v>8.612285495371097E-2</v>
      </c>
      <c r="N1550" s="219" t="str">
        <f t="shared" ca="1" si="11"/>
        <v/>
      </c>
    </row>
    <row r="1551" spans="1:14" ht="13" x14ac:dyDescent="0.15">
      <c r="A1551" s="166">
        <f t="shared" si="8"/>
        <v>12</v>
      </c>
      <c r="B1551" s="166">
        <f t="shared" si="9"/>
        <v>1998</v>
      </c>
      <c r="C1551" s="41">
        <f ca="1">'StockBond Returns'!W1541</f>
        <v>4.202431217715559E-2</v>
      </c>
      <c r="D1551" s="217">
        <f>'StockBond Returns'!M1541</f>
        <v>40.09835416</v>
      </c>
      <c r="E1551" s="41">
        <f t="shared" si="0"/>
        <v>2.9969339714166467E-2</v>
      </c>
      <c r="F1551" s="138">
        <f t="shared" ca="1" si="3"/>
        <v>145.78504814827582</v>
      </c>
      <c r="G1551" s="218">
        <f>'StockBond Returns'!C1541</f>
        <v>1998.9166666665503</v>
      </c>
      <c r="H1551" s="138">
        <f t="shared" ca="1" si="1"/>
        <v>0.3640901361001494</v>
      </c>
      <c r="I1551" s="138">
        <f t="shared" ca="1" si="4"/>
        <v>4.1841625589316251</v>
      </c>
      <c r="J1551" s="41">
        <f t="shared" ca="1" si="5"/>
        <v>0.32418168331647346</v>
      </c>
      <c r="K1551" s="41">
        <f t="shared" ca="1" si="6"/>
        <v>-3.4079649556642444E-2</v>
      </c>
      <c r="L1551" s="41">
        <f t="shared" ca="1" si="7"/>
        <v>0.15529245365228217</v>
      </c>
      <c r="M1551" s="41">
        <f t="shared" ca="1" si="10"/>
        <v>8.6538907034184209E-2</v>
      </c>
      <c r="N1551" s="219" t="str">
        <f t="shared" ca="1" si="11"/>
        <v/>
      </c>
    </row>
    <row r="1552" spans="1:14" ht="13" x14ac:dyDescent="0.15">
      <c r="A1552" s="166">
        <f t="shared" si="8"/>
        <v>1</v>
      </c>
      <c r="B1552" s="166">
        <f t="shared" si="9"/>
        <v>1999</v>
      </c>
      <c r="C1552" s="41">
        <f ca="1">'StockBond Returns'!W1542</f>
        <v>2.5704739215908868E-2</v>
      </c>
      <c r="D1552" s="217">
        <f>'StockBond Returns'!M1542</f>
        <v>41.364276150000002</v>
      </c>
      <c r="E1552" s="41">
        <f t="shared" si="0"/>
        <v>2.9587725122684157E-2</v>
      </c>
      <c r="F1552" s="138">
        <f t="shared" ca="1" si="3"/>
        <v>149.15896581440629</v>
      </c>
      <c r="G1552" s="218">
        <f>'StockBond Returns'!C1542</f>
        <v>1998.9999999998836</v>
      </c>
      <c r="H1552" s="138">
        <f t="shared" ca="1" si="1"/>
        <v>0.36777287334170805</v>
      </c>
      <c r="I1552" s="138">
        <f t="shared" ca="1" si="4"/>
        <v>4.2145137162170538</v>
      </c>
      <c r="J1552" s="41">
        <f t="shared" ca="1" si="5"/>
        <v>0.31464548311615781</v>
      </c>
      <c r="K1552" s="41">
        <f t="shared" ca="1" si="6"/>
        <v>-4.1035802141623834E-2</v>
      </c>
      <c r="L1552" s="41">
        <f t="shared" ca="1" si="7"/>
        <v>0.14786406584524192</v>
      </c>
      <c r="M1552" s="41">
        <f t="shared" ca="1" si="10"/>
        <v>8.6209864130068148E-2</v>
      </c>
      <c r="N1552" s="219" t="str">
        <f t="shared" ca="1" si="11"/>
        <v/>
      </c>
    </row>
    <row r="1553" spans="1:14" ht="13" x14ac:dyDescent="0.15">
      <c r="A1553" s="166">
        <f t="shared" si="8"/>
        <v>2</v>
      </c>
      <c r="B1553" s="166">
        <f t="shared" si="9"/>
        <v>1999</v>
      </c>
      <c r="C1553" s="41">
        <f ca="1">'StockBond Returns'!W1543</f>
        <v>-2.9099340650143402E-2</v>
      </c>
      <c r="D1553" s="217">
        <f>'StockBond Returns'!M1543</f>
        <v>40.062459560000001</v>
      </c>
      <c r="E1553" s="41">
        <f t="shared" si="0"/>
        <v>2.9980511818081697E-2</v>
      </c>
      <c r="F1553" s="138">
        <f t="shared" ca="1" si="3"/>
        <v>144.46146733193132</v>
      </c>
      <c r="G1553" s="218">
        <f>'StockBond Returns'!C1543</f>
        <v>1999.0833333332168</v>
      </c>
      <c r="H1553" s="138">
        <f t="shared" ca="1" si="1"/>
        <v>0.3609190607168658</v>
      </c>
      <c r="I1553" s="138">
        <f t="shared" ca="1" si="4"/>
        <v>4.233352469104954</v>
      </c>
      <c r="J1553" s="41">
        <f t="shared" ca="1" si="5"/>
        <v>0.30879520686999973</v>
      </c>
      <c r="K1553" s="41">
        <f t="shared" ca="1" si="6"/>
        <v>-4.5303268572458699E-2</v>
      </c>
      <c r="L1553" s="41">
        <f t="shared" ca="1" si="7"/>
        <v>0.14362369555361543</v>
      </c>
      <c r="M1553" s="41">
        <f t="shared" ca="1" si="10"/>
        <v>8.2107658997149224E-2</v>
      </c>
      <c r="N1553" s="219" t="str">
        <f t="shared" ca="1" si="11"/>
        <v/>
      </c>
    </row>
    <row r="1554" spans="1:14" ht="13" x14ac:dyDescent="0.15">
      <c r="A1554" s="166">
        <f t="shared" si="8"/>
        <v>3</v>
      </c>
      <c r="B1554" s="166">
        <f t="shared" si="9"/>
        <v>1999</v>
      </c>
      <c r="C1554" s="41">
        <f ca="1">'StockBond Returns'!W1544</f>
        <v>3.0947229667065122E-2</v>
      </c>
      <c r="D1554" s="217">
        <f>'StockBond Returns'!M1544</f>
        <v>41.508084070000002</v>
      </c>
      <c r="E1554" s="41">
        <f t="shared" si="0"/>
        <v>2.9545846277963368E-2</v>
      </c>
      <c r="F1554" s="138">
        <f t="shared" ca="1" si="3"/>
        <v>148.56006103371374</v>
      </c>
      <c r="G1554" s="218">
        <f>'StockBond Returns'!C1544</f>
        <v>1999.1666666665501</v>
      </c>
      <c r="H1554" s="138">
        <f t="shared" ca="1" si="1"/>
        <v>0.36577772719558016</v>
      </c>
      <c r="I1554" s="138">
        <f t="shared" ca="1" si="4"/>
        <v>4.2510669643059344</v>
      </c>
      <c r="J1554" s="41">
        <f t="shared" ca="1" si="5"/>
        <v>0.30334136513900978</v>
      </c>
      <c r="K1554" s="41">
        <f t="shared" ca="1" si="6"/>
        <v>-4.9281557037276214E-2</v>
      </c>
      <c r="L1554" s="41">
        <f t="shared" ca="1" si="7"/>
        <v>0.13970995905499639</v>
      </c>
      <c r="M1554" s="41">
        <f t="shared" ca="1" si="10"/>
        <v>7.4923795029161244E-2</v>
      </c>
      <c r="N1554" s="219" t="str">
        <f t="shared" ca="1" si="11"/>
        <v/>
      </c>
    </row>
    <row r="1555" spans="1:14" ht="13" x14ac:dyDescent="0.15">
      <c r="A1555" s="166">
        <f t="shared" si="8"/>
        <v>4</v>
      </c>
      <c r="B1555" s="166">
        <f t="shared" si="9"/>
        <v>1999</v>
      </c>
      <c r="C1555" s="41">
        <f ca="1">'StockBond Returns'!W1545</f>
        <v>2.249420918341255E-2</v>
      </c>
      <c r="D1555" s="217">
        <f>'StockBond Returns'!M1545</f>
        <v>42.717950260000002</v>
      </c>
      <c r="E1555" s="41">
        <f t="shared" si="0"/>
        <v>2.9204681450228365E-2</v>
      </c>
      <c r="F1555" s="138">
        <f t="shared" ca="1" si="3"/>
        <v>151.52779651500089</v>
      </c>
      <c r="G1555" s="218">
        <f>'StockBond Returns'!C1545</f>
        <v>1999.2499999998834</v>
      </c>
      <c r="H1555" s="138">
        <f t="shared" ca="1" si="1"/>
        <v>0.36877675233963542</v>
      </c>
      <c r="I1555" s="138">
        <f t="shared" ca="1" si="4"/>
        <v>4.2701149587079676</v>
      </c>
      <c r="J1555" s="41">
        <f t="shared" ca="1" si="5"/>
        <v>0.29752746100125838</v>
      </c>
      <c r="K1555" s="41">
        <f t="shared" ca="1" si="6"/>
        <v>-5.3522491942912365E-2</v>
      </c>
      <c r="L1555" s="41">
        <f t="shared" ca="1" si="7"/>
        <v>0.13546250923481673</v>
      </c>
      <c r="M1555" s="41">
        <f t="shared" ca="1" si="10"/>
        <v>6.9242682673681166E-2</v>
      </c>
      <c r="N1555" s="219" t="str">
        <f t="shared" ca="1" si="11"/>
        <v/>
      </c>
    </row>
    <row r="1556" spans="1:14" ht="13" x14ac:dyDescent="0.15">
      <c r="A1556" s="166">
        <f t="shared" si="8"/>
        <v>5</v>
      </c>
      <c r="B1556" s="166">
        <f t="shared" si="9"/>
        <v>1999</v>
      </c>
      <c r="C1556" s="41">
        <f ca="1">'StockBond Returns'!W1546</f>
        <v>-2.8407214909071703E-2</v>
      </c>
      <c r="D1556" s="217">
        <f>'StockBond Returns'!M1546</f>
        <v>41.348731219999998</v>
      </c>
      <c r="E1556" s="41">
        <f t="shared" si="0"/>
        <v>2.9592269466255223E-2</v>
      </c>
      <c r="F1556" s="138">
        <f t="shared" ca="1" si="3"/>
        <v>146.8650130028187</v>
      </c>
      <c r="G1556" s="218">
        <f>'StockBond Returns'!C1546</f>
        <v>1999.3333333332166</v>
      </c>
      <c r="H1556" s="138">
        <f t="shared" ca="1" si="1"/>
        <v>0.36217241999537397</v>
      </c>
      <c r="I1556" s="138">
        <f t="shared" ca="1" si="4"/>
        <v>4.2852091256539291</v>
      </c>
      <c r="J1556" s="41">
        <f t="shared" ca="1" si="5"/>
        <v>0.29295706652597509</v>
      </c>
      <c r="K1556" s="41">
        <f t="shared" ca="1" si="6"/>
        <v>-5.6856352461337134E-2</v>
      </c>
      <c r="L1556" s="41">
        <f t="shared" ca="1" si="7"/>
        <v>0.13228424304130559</v>
      </c>
      <c r="M1556" s="41">
        <f t="shared" ca="1" si="10"/>
        <v>6.4899419278718895E-2</v>
      </c>
      <c r="N1556" s="219" t="str">
        <f t="shared" ca="1" si="11"/>
        <v/>
      </c>
    </row>
    <row r="1557" spans="1:14" ht="13" x14ac:dyDescent="0.15">
      <c r="A1557" s="166">
        <f t="shared" si="8"/>
        <v>6</v>
      </c>
      <c r="B1557" s="166">
        <f t="shared" si="9"/>
        <v>1999</v>
      </c>
      <c r="C1557" s="41">
        <f ca="1">'StockBond Returns'!W1547</f>
        <v>4.2807148740128191E-2</v>
      </c>
      <c r="D1557" s="217">
        <f>'StockBond Returns'!M1547</f>
        <v>43.780451120000002</v>
      </c>
      <c r="E1557" s="41">
        <f t="shared" si="0"/>
        <v>2.892062238302491E-2</v>
      </c>
      <c r="F1557" s="138">
        <f t="shared" ca="1" si="3"/>
        <v>152.77420947050354</v>
      </c>
      <c r="G1557" s="218">
        <f>'StockBond Returns'!C1547</f>
        <v>1999.4166666665499</v>
      </c>
      <c r="H1557" s="138">
        <f t="shared" ca="1" si="1"/>
        <v>0.36819376849679841</v>
      </c>
      <c r="I1557" s="138">
        <f t="shared" ca="1" si="4"/>
        <v>4.3013564657486256</v>
      </c>
      <c r="J1557" s="41">
        <f t="shared" ca="1" si="5"/>
        <v>0.28810329129314227</v>
      </c>
      <c r="K1557" s="41">
        <f t="shared" ca="1" si="6"/>
        <v>-6.0396924221950088E-2</v>
      </c>
      <c r="L1557" s="41">
        <f t="shared" ca="1" si="7"/>
        <v>0.12884210435973498</v>
      </c>
      <c r="M1557" s="41">
        <f t="shared" ca="1" si="10"/>
        <v>6.0720003567039882E-2</v>
      </c>
      <c r="N1557" s="219" t="str">
        <f t="shared" ca="1" si="11"/>
        <v/>
      </c>
    </row>
    <row r="1558" spans="1:14" ht="13" x14ac:dyDescent="0.15">
      <c r="A1558" s="166">
        <f t="shared" si="8"/>
        <v>7</v>
      </c>
      <c r="B1558" s="166">
        <f t="shared" si="9"/>
        <v>1999</v>
      </c>
      <c r="C1558" s="41">
        <f ca="1">'StockBond Returns'!W1548</f>
        <v>-2.9424248507739122E-2</v>
      </c>
      <c r="D1558" s="217">
        <f>'StockBond Returns'!M1548</f>
        <v>42.14789622</v>
      </c>
      <c r="E1558" s="41">
        <f t="shared" si="0"/>
        <v>2.9362988306465942E-2</v>
      </c>
      <c r="F1558" s="138">
        <f t="shared" ca="1" si="3"/>
        <v>147.92158322191648</v>
      </c>
      <c r="G1558" s="218">
        <f>'StockBond Returns'!C1548</f>
        <v>1999.4999999998831</v>
      </c>
      <c r="H1558" s="138">
        <f t="shared" ca="1" si="1"/>
        <v>0.36195164320158851</v>
      </c>
      <c r="I1558" s="138">
        <f t="shared" ca="1" si="4"/>
        <v>4.3138835758859777</v>
      </c>
      <c r="J1558" s="41">
        <f t="shared" ca="1" si="5"/>
        <v>0.28436276109234715</v>
      </c>
      <c r="K1558" s="41">
        <f t="shared" ca="1" si="6"/>
        <v>-6.3125442738643955E-2</v>
      </c>
      <c r="L1558" s="41">
        <f t="shared" ca="1" si="7"/>
        <v>0.12635980613070452</v>
      </c>
      <c r="M1558" s="41">
        <f t="shared" ca="1" si="10"/>
        <v>5.8841731780018947E-2</v>
      </c>
      <c r="N1558" s="219" t="str">
        <f t="shared" ca="1" si="11"/>
        <v/>
      </c>
    </row>
    <row r="1559" spans="1:14" ht="13" x14ac:dyDescent="0.15">
      <c r="A1559" s="166">
        <f t="shared" si="8"/>
        <v>8</v>
      </c>
      <c r="B1559" s="166">
        <f t="shared" si="9"/>
        <v>1999</v>
      </c>
      <c r="C1559" s="41">
        <f ca="1">'StockBond Returns'!W1549</f>
        <v>-6.0809516577344453E-3</v>
      </c>
      <c r="D1559" s="217">
        <f>'StockBond Returns'!M1549</f>
        <v>41.707080009999999</v>
      </c>
      <c r="E1559" s="41">
        <f t="shared" si="0"/>
        <v>2.9488372235124502E-2</v>
      </c>
      <c r="F1559" s="138">
        <f t="shared" ca="1" si="3"/>
        <v>146.66232859245162</v>
      </c>
      <c r="G1559" s="218">
        <f>'StockBond Returns'!C1549</f>
        <v>1999.5833333332164</v>
      </c>
      <c r="H1559" s="138">
        <f t="shared" ca="1" si="1"/>
        <v>0.36040277820036309</v>
      </c>
      <c r="I1559" s="138">
        <f t="shared" ca="1" si="4"/>
        <v>4.3384626825476191</v>
      </c>
      <c r="J1559" s="41">
        <f t="shared" ca="1" si="5"/>
        <v>0.27708633817320583</v>
      </c>
      <c r="K1559" s="41">
        <f t="shared" ca="1" si="6"/>
        <v>-6.8433207575284816E-2</v>
      </c>
      <c r="L1559" s="41">
        <f t="shared" ca="1" si="7"/>
        <v>0.12076177823023282</v>
      </c>
      <c r="M1559" s="41">
        <f t="shared" ca="1" si="10"/>
        <v>6.2392075601978902E-2</v>
      </c>
      <c r="N1559" s="219" t="str">
        <f t="shared" ca="1" si="11"/>
        <v/>
      </c>
    </row>
    <row r="1560" spans="1:14" ht="13" x14ac:dyDescent="0.15">
      <c r="A1560" s="166">
        <f t="shared" si="8"/>
        <v>9</v>
      </c>
      <c r="B1560" s="166">
        <f t="shared" si="9"/>
        <v>1999</v>
      </c>
      <c r="C1560" s="41">
        <f ca="1">'StockBond Returns'!W1550</f>
        <v>-1.290074754077151E-2</v>
      </c>
      <c r="D1560" s="217">
        <f>'StockBond Returns'!M1550</f>
        <v>40.211812029999997</v>
      </c>
      <c r="E1560" s="41">
        <f t="shared" si="0"/>
        <v>2.9934157397009997E-2</v>
      </c>
      <c r="F1560" s="138">
        <f t="shared" ca="1" si="3"/>
        <v>144.41452160459292</v>
      </c>
      <c r="G1560" s="218">
        <f>'StockBond Returns'!C1550</f>
        <v>1999.6666666665496</v>
      </c>
      <c r="H1560" s="138">
        <f t="shared" ca="1" si="1"/>
        <v>0.36024391834381547</v>
      </c>
      <c r="I1560" s="138">
        <f t="shared" ca="1" si="4"/>
        <v>4.3526463680788741</v>
      </c>
      <c r="J1560" s="41">
        <f t="shared" ca="1" si="5"/>
        <v>0.27292478001177289</v>
      </c>
      <c r="K1560" s="41">
        <f t="shared" ca="1" si="6"/>
        <v>-7.1468843672904181E-2</v>
      </c>
      <c r="L1560" s="41">
        <f t="shared" ca="1" si="7"/>
        <v>0.11787467575256572</v>
      </c>
      <c r="M1560" s="41">
        <f t="shared" ca="1" si="10"/>
        <v>6.1614097023147574E-2</v>
      </c>
      <c r="N1560" s="219" t="str">
        <f t="shared" ca="1" si="11"/>
        <v/>
      </c>
    </row>
    <row r="1561" spans="1:14" ht="13" x14ac:dyDescent="0.15">
      <c r="A1561" s="166">
        <f t="shared" si="8"/>
        <v>10</v>
      </c>
      <c r="B1561" s="166">
        <f t="shared" si="9"/>
        <v>1999</v>
      </c>
      <c r="C1561" s="41">
        <f ca="1">'StockBond Returns'!W1551</f>
        <v>3.882349153401974E-2</v>
      </c>
      <c r="D1561" s="217">
        <f>'StockBond Returns'!M1551</f>
        <v>42.240775990000003</v>
      </c>
      <c r="E1561" s="41">
        <f t="shared" si="0"/>
        <v>2.9336903756653737E-2</v>
      </c>
      <c r="F1561" s="138">
        <f t="shared" ca="1" si="3"/>
        <v>149.64696771644051</v>
      </c>
      <c r="G1561" s="218">
        <f>'StockBond Returns'!C1551</f>
        <v>1999.7499999998829</v>
      </c>
      <c r="H1561" s="138">
        <f t="shared" ca="1" si="1"/>
        <v>0.36584822411435702</v>
      </c>
      <c r="I1561" s="138">
        <f t="shared" ca="1" si="4"/>
        <v>4.3645139879075643</v>
      </c>
      <c r="J1561" s="41">
        <f t="shared" ca="1" si="5"/>
        <v>0.26946354987216203</v>
      </c>
      <c r="K1561" s="41">
        <f t="shared" ca="1" si="6"/>
        <v>-7.3993627599113321E-2</v>
      </c>
      <c r="L1561" s="41">
        <f t="shared" ca="1" si="7"/>
        <v>0.11558901343620365</v>
      </c>
      <c r="M1561" s="41">
        <f t="shared" ca="1" si="10"/>
        <v>5.7620767216689739E-2</v>
      </c>
      <c r="N1561" s="219" t="str">
        <f t="shared" ca="1" si="11"/>
        <v/>
      </c>
    </row>
    <row r="1562" spans="1:14" ht="13" x14ac:dyDescent="0.15">
      <c r="A1562" s="166">
        <f t="shared" si="8"/>
        <v>11</v>
      </c>
      <c r="B1562" s="166">
        <f t="shared" si="9"/>
        <v>1999</v>
      </c>
      <c r="C1562" s="41">
        <f ca="1">'StockBond Returns'!W1552</f>
        <v>1.5872643931105435E-2</v>
      </c>
      <c r="D1562" s="217">
        <f>'StockBond Returns'!M1552</f>
        <v>43.143369559999996</v>
      </c>
      <c r="E1562" s="41">
        <f t="shared" si="0"/>
        <v>2.9089266325261036E-2</v>
      </c>
      <c r="F1562" s="138">
        <f t="shared" ca="1" si="3"/>
        <v>151.65060554766464</v>
      </c>
      <c r="G1562" s="218">
        <f>'StockBond Returns'!C1552</f>
        <v>1999.8333333332162</v>
      </c>
      <c r="H1562" s="138">
        <f t="shared" ca="1" si="1"/>
        <v>0.36761707109692709</v>
      </c>
      <c r="I1562" s="138">
        <f t="shared" ca="1" si="4"/>
        <v>4.3737663731431624</v>
      </c>
      <c r="J1562" s="41">
        <f t="shared" ca="1" si="5"/>
        <v>0.26677809189294988</v>
      </c>
      <c r="K1562" s="41">
        <f t="shared" ca="1" si="6"/>
        <v>-7.5952526853696689E-2</v>
      </c>
      <c r="L1562" s="41">
        <f t="shared" ca="1" si="7"/>
        <v>0.1139739232620034</v>
      </c>
      <c r="M1562" s="41">
        <f t="shared" ca="1" si="10"/>
        <v>5.3294051121911323E-2</v>
      </c>
      <c r="N1562" s="219" t="str">
        <f t="shared" ca="1" si="11"/>
        <v/>
      </c>
    </row>
    <row r="1563" spans="1:14" ht="13" x14ac:dyDescent="0.15">
      <c r="A1563" s="166">
        <f t="shared" si="8"/>
        <v>12</v>
      </c>
      <c r="B1563" s="166">
        <f t="shared" si="9"/>
        <v>1999</v>
      </c>
      <c r="C1563" s="41">
        <f ca="1">'StockBond Returns'!W1553</f>
        <v>3.8565873688669726E-2</v>
      </c>
      <c r="D1563" s="217">
        <f>'StockBond Returns'!M1553</f>
        <v>45.453021669999998</v>
      </c>
      <c r="E1563" s="41">
        <f t="shared" si="0"/>
        <v>2.8500368768222317E-2</v>
      </c>
      <c r="F1563" s="138">
        <f t="shared" ca="1" si="3"/>
        <v>157.1173491013995</v>
      </c>
      <c r="G1563" s="218">
        <f>'StockBond Returns'!C1553</f>
        <v>1999.9166666665494</v>
      </c>
      <c r="H1563" s="138">
        <f t="shared" ca="1" si="1"/>
        <v>0.37315853243961739</v>
      </c>
      <c r="I1563" s="138">
        <f t="shared" ca="1" si="4"/>
        <v>4.3828347694826295</v>
      </c>
      <c r="J1563" s="41">
        <f t="shared" ca="1" si="5"/>
        <v>0.2641570380737579</v>
      </c>
      <c r="K1563" s="41">
        <f t="shared" ca="1" si="6"/>
        <v>-7.7864446687252897E-2</v>
      </c>
      <c r="L1563" s="41">
        <f t="shared" ca="1" si="7"/>
        <v>0.11240650056370782</v>
      </c>
      <c r="M1563" s="41">
        <f t="shared" ca="1" si="10"/>
        <v>4.7481953139443256E-2</v>
      </c>
      <c r="N1563" s="219" t="str">
        <f t="shared" ca="1" si="11"/>
        <v/>
      </c>
    </row>
    <row r="1564" spans="1:14" ht="13" x14ac:dyDescent="0.15">
      <c r="A1564" s="166">
        <f t="shared" si="8"/>
        <v>1</v>
      </c>
      <c r="B1564" s="166">
        <f t="shared" si="9"/>
        <v>2000</v>
      </c>
      <c r="C1564" s="41">
        <f ca="1">'StockBond Returns'!W1554</f>
        <v>-4.4159396788146385E-2</v>
      </c>
      <c r="D1564" s="217">
        <f>'StockBond Returns'!M1554</f>
        <v>42.816735049999998</v>
      </c>
      <c r="E1564" s="41">
        <f t="shared" si="0"/>
        <v>2.9177676950755731E-2</v>
      </c>
      <c r="F1564" s="138">
        <f t="shared" ca="1" si="3"/>
        <v>149.82246166338834</v>
      </c>
      <c r="G1564" s="218">
        <f>'StockBond Returns'!C1554</f>
        <v>1999.9999999998827</v>
      </c>
      <c r="H1564" s="138">
        <f t="shared" ca="1" si="1"/>
        <v>0.3642892821984442</v>
      </c>
      <c r="I1564" s="138">
        <f t="shared" ca="1" si="4"/>
        <v>4.379351178339367</v>
      </c>
      <c r="J1564" s="41">
        <f t="shared" ca="1" si="5"/>
        <v>0.26516262225328391</v>
      </c>
      <c r="K1564" s="41">
        <f t="shared" ca="1" si="6"/>
        <v>-7.713092632873586E-2</v>
      </c>
      <c r="L1564" s="41">
        <f t="shared" ca="1" si="7"/>
        <v>0.11402369253589706</v>
      </c>
      <c r="M1564" s="41">
        <f t="shared" ca="1" si="10"/>
        <v>3.9111858027186974E-2</v>
      </c>
      <c r="N1564" s="219" t="str">
        <f t="shared" ca="1" si="11"/>
        <v/>
      </c>
    </row>
    <row r="1565" spans="1:14" ht="13" x14ac:dyDescent="0.15">
      <c r="A1565" s="166">
        <f t="shared" si="8"/>
        <v>2</v>
      </c>
      <c r="B1565" s="166">
        <f t="shared" si="9"/>
        <v>2000</v>
      </c>
      <c r="C1565" s="41">
        <f ca="1">'StockBond Returns'!W1555</f>
        <v>-1.143502251529707E-2</v>
      </c>
      <c r="D1565" s="217">
        <f>'StockBond Returns'!M1555</f>
        <v>41.503737999999998</v>
      </c>
      <c r="E1565" s="41">
        <f t="shared" si="0"/>
        <v>2.9547107660519642E-2</v>
      </c>
      <c r="F1565" s="138">
        <f t="shared" ca="1" si="3"/>
        <v>147.74911481491583</v>
      </c>
      <c r="G1565" s="218">
        <f>'StockBond Returns'!C1555</f>
        <v>2000.0833333332159</v>
      </c>
      <c r="H1565" s="138">
        <f t="shared" ca="1" si="1"/>
        <v>0.36379658351523297</v>
      </c>
      <c r="I1565" s="138">
        <f t="shared" ca="1" si="4"/>
        <v>4.3822287011377341</v>
      </c>
      <c r="J1565" s="41">
        <f t="shared" ca="1" si="5"/>
        <v>0.26433187275629155</v>
      </c>
      <c r="K1565" s="41">
        <f t="shared" ca="1" si="6"/>
        <v>-7.7736914053362693E-2</v>
      </c>
      <c r="L1565" s="41">
        <f t="shared" ca="1" si="7"/>
        <v>0.11402622626940606</v>
      </c>
      <c r="M1565" s="41">
        <f t="shared" ca="1" si="10"/>
        <v>3.5167454899935668E-2</v>
      </c>
      <c r="N1565" s="219" t="str">
        <f t="shared" ca="1" si="11"/>
        <v/>
      </c>
    </row>
    <row r="1566" spans="1:14" ht="13" x14ac:dyDescent="0.15">
      <c r="A1566" s="166">
        <f t="shared" si="8"/>
        <v>3</v>
      </c>
      <c r="B1566" s="166">
        <f t="shared" si="9"/>
        <v>2000</v>
      </c>
      <c r="C1566" s="41">
        <f ca="1">'StockBond Returns'!W1556</f>
        <v>7.0845949129839672E-2</v>
      </c>
      <c r="D1566" s="217">
        <f>'StockBond Returns'!M1556</f>
        <v>44.910068019999997</v>
      </c>
      <c r="E1566" s="41">
        <f t="shared" si="0"/>
        <v>2.8633361004426289E-2</v>
      </c>
      <c r="F1566" s="138">
        <f t="shared" ca="1" si="3"/>
        <v>157.82697098930763</v>
      </c>
      <c r="G1566" s="218">
        <f>'StockBond Returns'!C1556</f>
        <v>2000.1666666665492</v>
      </c>
      <c r="H1566" s="138">
        <f t="shared" ca="1" si="1"/>
        <v>0.37659305304766333</v>
      </c>
      <c r="I1566" s="138">
        <f t="shared" ca="1" si="4"/>
        <v>4.3930440269898163</v>
      </c>
      <c r="J1566" s="41">
        <f t="shared" ca="1" si="5"/>
        <v>0.26121918799715371</v>
      </c>
      <c r="K1566" s="41">
        <f t="shared" ca="1" si="6"/>
        <v>-8.000745259897668E-2</v>
      </c>
      <c r="L1566" s="41">
        <f t="shared" ca="1" si="7"/>
        <v>0.11201400067026768</v>
      </c>
      <c r="M1566" s="41">
        <f t="shared" ca="1" si="10"/>
        <v>3.3397983112473106E-2</v>
      </c>
      <c r="N1566" s="219" t="str">
        <f t="shared" ca="1" si="11"/>
        <v/>
      </c>
    </row>
    <row r="1567" spans="1:14" ht="13" x14ac:dyDescent="0.15">
      <c r="A1567" s="166">
        <f t="shared" si="8"/>
        <v>4</v>
      </c>
      <c r="B1567" s="166">
        <f t="shared" si="9"/>
        <v>2000</v>
      </c>
      <c r="C1567" s="41">
        <f ca="1">'StockBond Returns'!W1557</f>
        <v>-1.6036116841487938E-2</v>
      </c>
      <c r="D1567" s="217">
        <f>'StockBond Returns'!M1557</f>
        <v>43.73380221</v>
      </c>
      <c r="E1567" s="41">
        <f t="shared" si="0"/>
        <v>2.8932804255141394E-2</v>
      </c>
      <c r="F1567" s="138">
        <f t="shared" ca="1" si="3"/>
        <v>154.92548527893766</v>
      </c>
      <c r="G1567" s="218">
        <f>'StockBond Returns'!C1557</f>
        <v>2000.2499999998824</v>
      </c>
      <c r="H1567" s="138">
        <f t="shared" ca="1" si="1"/>
        <v>0.37353572830902437</v>
      </c>
      <c r="I1567" s="138">
        <f t="shared" ca="1" si="4"/>
        <v>4.3978030029592059</v>
      </c>
      <c r="J1567" s="41">
        <f t="shared" ca="1" si="5"/>
        <v>0.25985439020976475</v>
      </c>
      <c r="K1567" s="41">
        <f t="shared" ca="1" si="6"/>
        <v>-8.100300024450624E-2</v>
      </c>
      <c r="L1567" s="41">
        <f t="shared" ca="1" si="7"/>
        <v>0.11153347749513554</v>
      </c>
      <c r="M1567" s="41">
        <f t="shared" ca="1" si="10"/>
        <v>2.9902718190489619E-2</v>
      </c>
      <c r="N1567" s="219" t="str">
        <f t="shared" ca="1" si="11"/>
        <v/>
      </c>
    </row>
    <row r="1568" spans="1:14" ht="13" x14ac:dyDescent="0.15">
      <c r="A1568" s="166">
        <f t="shared" si="8"/>
        <v>5</v>
      </c>
      <c r="B1568" s="166">
        <f t="shared" si="9"/>
        <v>2000</v>
      </c>
      <c r="C1568" s="41">
        <f ca="1">'StockBond Returns'!W1558</f>
        <v>-2.5551170390321187E-2</v>
      </c>
      <c r="D1568" s="217">
        <f>'StockBond Returns'!M1558</f>
        <v>42.02877118</v>
      </c>
      <c r="E1568" s="41">
        <f t="shared" si="0"/>
        <v>2.9396612391035887E-2</v>
      </c>
      <c r="F1568" s="138">
        <f t="shared" ca="1" si="3"/>
        <v>150.6029663535042</v>
      </c>
      <c r="G1568" s="218">
        <f>'StockBond Returns'!C1558</f>
        <v>2000.3333333332157</v>
      </c>
      <c r="H1568" s="138">
        <f t="shared" ca="1" si="1"/>
        <v>0.36893475223618188</v>
      </c>
      <c r="I1568" s="138">
        <f t="shared" ca="1" si="4"/>
        <v>4.4045653352000134</v>
      </c>
      <c r="J1568" s="41">
        <f t="shared" ca="1" si="5"/>
        <v>0.25792013488301269</v>
      </c>
      <c r="K1568" s="41">
        <f t="shared" ca="1" si="6"/>
        <v>-8.2413936981211466E-2</v>
      </c>
      <c r="L1568" s="41">
        <f t="shared" ca="1" si="7"/>
        <v>0.11054565248740511</v>
      </c>
      <c r="M1568" s="41">
        <f t="shared" ca="1" si="10"/>
        <v>2.7853065287186007E-2</v>
      </c>
      <c r="N1568" s="219" t="str">
        <f t="shared" ca="1" si="11"/>
        <v/>
      </c>
    </row>
    <row r="1569" spans="1:14" ht="13" x14ac:dyDescent="0.15">
      <c r="A1569" s="166">
        <f t="shared" si="8"/>
        <v>6</v>
      </c>
      <c r="B1569" s="166">
        <f t="shared" si="9"/>
        <v>2000</v>
      </c>
      <c r="C1569" s="41">
        <f ca="1">'StockBond Returns'!W1559</f>
        <v>2.0509870855486355E-2</v>
      </c>
      <c r="D1569" s="217">
        <f>'StockBond Returns'!M1559</f>
        <v>42.566592679999999</v>
      </c>
      <c r="E1569" s="41">
        <f t="shared" si="0"/>
        <v>2.9246300761228798E-2</v>
      </c>
      <c r="F1569" s="138">
        <f t="shared" ca="1" si="3"/>
        <v>153.31531218750908</v>
      </c>
      <c r="G1569" s="218">
        <f>'StockBond Returns'!C1559</f>
        <v>2000.416666666549</v>
      </c>
      <c r="H1569" s="138">
        <f t="shared" ca="1" si="1"/>
        <v>0.37365881096146475</v>
      </c>
      <c r="I1569" s="138">
        <f t="shared" ca="1" si="4"/>
        <v>4.4100303776646799</v>
      </c>
      <c r="J1569" s="41">
        <f t="shared" ca="1" si="5"/>
        <v>0.25636128236600686</v>
      </c>
      <c r="K1569" s="41">
        <f t="shared" ca="1" si="6"/>
        <v>-8.3551037266230255E-2</v>
      </c>
      <c r="L1569" s="41">
        <f t="shared" ca="1" si="7"/>
        <v>0.10988300569441245</v>
      </c>
      <c r="M1569" s="41">
        <f t="shared" ca="1" si="10"/>
        <v>2.5265032735932502E-2</v>
      </c>
      <c r="N1569" s="219" t="str">
        <f t="shared" ca="1" si="11"/>
        <v/>
      </c>
    </row>
    <row r="1570" spans="1:14" ht="13" x14ac:dyDescent="0.15">
      <c r="A1570" s="166">
        <f t="shared" si="8"/>
        <v>7</v>
      </c>
      <c r="B1570" s="166">
        <f t="shared" si="9"/>
        <v>2000</v>
      </c>
      <c r="C1570" s="41">
        <f ca="1">'StockBond Returns'!W1560</f>
        <v>-1.5799691325832914E-2</v>
      </c>
      <c r="D1570" s="217">
        <f>'StockBond Returns'!M1560</f>
        <v>41.533987160000002</v>
      </c>
      <c r="E1570" s="41">
        <f t="shared" si="0"/>
        <v>2.9538333764438908E-2</v>
      </c>
      <c r="F1570" s="138">
        <f t="shared" ca="1" si="3"/>
        <v>150.52522246233562</v>
      </c>
      <c r="G1570" s="218">
        <f>'StockBond Returns'!C1560</f>
        <v>2000.4999999998822</v>
      </c>
      <c r="H1570" s="138">
        <f t="shared" ca="1" si="1"/>
        <v>0.37052202175490717</v>
      </c>
      <c r="I1570" s="138">
        <f t="shared" ca="1" si="4"/>
        <v>4.418600756217999</v>
      </c>
      <c r="J1570" s="41">
        <f t="shared" ca="1" si="5"/>
        <v>0.25392442681293215</v>
      </c>
      <c r="K1570" s="41">
        <f t="shared" ca="1" si="6"/>
        <v>-8.5328594227983778E-2</v>
      </c>
      <c r="L1570" s="41">
        <f t="shared" ca="1" si="7"/>
        <v>0.10843902606840361</v>
      </c>
      <c r="M1570" s="41">
        <f t="shared" ca="1" si="10"/>
        <v>2.427445676034834E-2</v>
      </c>
      <c r="N1570" s="219" t="str">
        <f t="shared" ca="1" si="11"/>
        <v/>
      </c>
    </row>
    <row r="1571" spans="1:14" ht="13" x14ac:dyDescent="0.15">
      <c r="A1571" s="166">
        <f t="shared" si="8"/>
        <v>8</v>
      </c>
      <c r="B1571" s="166">
        <f t="shared" si="9"/>
        <v>2000</v>
      </c>
      <c r="C1571" s="41">
        <f ca="1">'StockBond Returns'!W1561</f>
        <v>5.1755241921623805E-2</v>
      </c>
      <c r="D1571" s="217">
        <f>'StockBond Returns'!M1561</f>
        <v>43.799420009999999</v>
      </c>
      <c r="E1571" s="41">
        <f t="shared" si="0"/>
        <v>2.8915676278038462E-2</v>
      </c>
      <c r="F1571" s="138">
        <f t="shared" ca="1" si="3"/>
        <v>157.92599328755193</v>
      </c>
      <c r="G1571" s="218">
        <f>'StockBond Returns'!C1561</f>
        <v>2000.5833333332155</v>
      </c>
      <c r="H1571" s="138">
        <f t="shared" ca="1" si="1"/>
        <v>0.38054474148254386</v>
      </c>
      <c r="I1571" s="138">
        <f t="shared" ca="1" si="4"/>
        <v>4.4387427195001807</v>
      </c>
      <c r="J1571" s="41">
        <f t="shared" ca="1" si="5"/>
        <v>0.24823441471726793</v>
      </c>
      <c r="K1571" s="41">
        <f t="shared" ca="1" si="6"/>
        <v>-8.9479156455748221E-2</v>
      </c>
      <c r="L1571" s="41">
        <f t="shared" ca="1" si="7"/>
        <v>0.1041093922063776</v>
      </c>
      <c r="M1571" s="41">
        <f t="shared" ca="1" si="10"/>
        <v>2.3114186819206628E-2</v>
      </c>
      <c r="N1571" s="219" t="str">
        <f t="shared" ca="1" si="11"/>
        <v/>
      </c>
    </row>
    <row r="1572" spans="1:14" ht="13" x14ac:dyDescent="0.15">
      <c r="A1572" s="166">
        <f t="shared" si="8"/>
        <v>9</v>
      </c>
      <c r="B1572" s="166">
        <f t="shared" si="9"/>
        <v>2000</v>
      </c>
      <c r="C1572" s="41">
        <f ca="1">'StockBond Returns'!W1562</f>
        <v>-4.4988129566271538E-2</v>
      </c>
      <c r="D1572" s="217">
        <f>'StockBond Returns'!M1562</f>
        <v>40.989868139999999</v>
      </c>
      <c r="E1572" s="41">
        <f t="shared" si="0"/>
        <v>2.9698136336820138E-2</v>
      </c>
      <c r="F1572" s="138">
        <f t="shared" ca="1" si="3"/>
        <v>150.45777349430247</v>
      </c>
      <c r="G1572" s="218">
        <f>'StockBond Returns'!C1562</f>
        <v>2000.6666666665487</v>
      </c>
      <c r="H1572" s="138">
        <f t="shared" ca="1" si="1"/>
        <v>0.3723596225140165</v>
      </c>
      <c r="I1572" s="138">
        <f t="shared" ca="1" si="4"/>
        <v>4.4508584236703808</v>
      </c>
      <c r="J1572" s="41">
        <f t="shared" ca="1" si="5"/>
        <v>0.2448365895194704</v>
      </c>
      <c r="K1572" s="41">
        <f t="shared" ca="1" si="6"/>
        <v>-9.1957689837649403E-2</v>
      </c>
      <c r="L1572" s="41">
        <f t="shared" ca="1" si="7"/>
        <v>0.10178964861617357</v>
      </c>
      <c r="M1572" s="41">
        <f t="shared" ca="1" si="10"/>
        <v>2.2563757145944052E-2</v>
      </c>
      <c r="N1572" s="219" t="str">
        <f t="shared" ca="1" si="11"/>
        <v/>
      </c>
    </row>
    <row r="1573" spans="1:14" ht="13" x14ac:dyDescent="0.15">
      <c r="A1573" s="166">
        <f t="shared" si="8"/>
        <v>10</v>
      </c>
      <c r="B1573" s="166">
        <f t="shared" si="9"/>
        <v>2000</v>
      </c>
      <c r="C1573" s="41">
        <f ca="1">'StockBond Returns'!W1563</f>
        <v>-5.2525651931456755E-3</v>
      </c>
      <c r="D1573" s="217">
        <f>'StockBond Returns'!M1563</f>
        <v>40.481568629999998</v>
      </c>
      <c r="E1573" s="41">
        <f t="shared" si="0"/>
        <v>2.9851300034096532E-2</v>
      </c>
      <c r="F1573" s="138">
        <f t="shared" ca="1" si="3"/>
        <v>149.29708045088665</v>
      </c>
      <c r="G1573" s="218">
        <f>'StockBond Returns'!C1563</f>
        <v>2000.749999999882</v>
      </c>
      <c r="H1573" s="138">
        <f t="shared" ca="1" si="1"/>
        <v>0.37139266189617209</v>
      </c>
      <c r="I1573" s="138">
        <f t="shared" ca="1" si="4"/>
        <v>4.4564028614521956</v>
      </c>
      <c r="J1573" s="41">
        <f t="shared" ca="1" si="5"/>
        <v>0.24328782491409351</v>
      </c>
      <c r="K1573" s="41">
        <f t="shared" ca="1" si="6"/>
        <v>-9.3087431525839093E-2</v>
      </c>
      <c r="L1573" s="41">
        <f t="shared" ca="1" si="7"/>
        <v>0.1010962298902256</v>
      </c>
      <c r="M1573" s="41">
        <f t="shared" ca="1" si="10"/>
        <v>2.1053632500484865E-2</v>
      </c>
      <c r="N1573" s="219" t="str">
        <f t="shared" ca="1" si="11"/>
        <v/>
      </c>
    </row>
    <row r="1574" spans="1:14" ht="13" x14ac:dyDescent="0.15">
      <c r="A1574" s="166">
        <f t="shared" si="8"/>
        <v>11</v>
      </c>
      <c r="B1574" s="166">
        <f t="shared" si="9"/>
        <v>2000</v>
      </c>
      <c r="C1574" s="41">
        <f ca="1">'StockBond Returns'!W1564</f>
        <v>-5.48708021488842E-2</v>
      </c>
      <c r="D1574" s="217">
        <f>'StockBond Returns'!M1564</f>
        <v>37.006602289999996</v>
      </c>
      <c r="E1574" s="41">
        <f t="shared" si="0"/>
        <v>3.1011102588715936E-2</v>
      </c>
      <c r="F1574" s="138">
        <f t="shared" ca="1" si="3"/>
        <v>140.75401583943429</v>
      </c>
      <c r="G1574" s="218">
        <f>'StockBond Returns'!C1564</f>
        <v>2000.8333333332153</v>
      </c>
      <c r="H1574" s="138">
        <f t="shared" ca="1" si="1"/>
        <v>0.36374476874753703</v>
      </c>
      <c r="I1574" s="138">
        <f t="shared" ca="1" si="4"/>
        <v>4.4525305591028062</v>
      </c>
      <c r="J1574" s="41">
        <f t="shared" ca="1" si="5"/>
        <v>0.2443690946103878</v>
      </c>
      <c r="K1574" s="41">
        <f t="shared" ca="1" si="6"/>
        <v>-9.2298702594509563E-2</v>
      </c>
      <c r="L1574" s="41">
        <f t="shared" ca="1" si="7"/>
        <v>0.10272835118146317</v>
      </c>
      <c r="M1574" s="41">
        <f t="shared" ca="1" si="10"/>
        <v>1.8008320344518269E-2</v>
      </c>
      <c r="N1574" s="219" t="str">
        <f t="shared" ca="1" si="11"/>
        <v/>
      </c>
    </row>
    <row r="1575" spans="1:14" ht="13" x14ac:dyDescent="0.15">
      <c r="A1575" s="166">
        <f t="shared" si="8"/>
        <v>12</v>
      </c>
      <c r="B1575" s="166">
        <f t="shared" si="9"/>
        <v>2000</v>
      </c>
      <c r="C1575" s="41">
        <f ca="1">'StockBond Returns'!W1565</f>
        <v>-1.2333308769748712E-2</v>
      </c>
      <c r="D1575" s="217">
        <f>'StockBond Returns'!M1565</f>
        <v>35.939464440000002</v>
      </c>
      <c r="E1575" s="41">
        <f t="shared" si="0"/>
        <v>3.1412282995611607E-2</v>
      </c>
      <c r="F1575" s="138">
        <f t="shared" ca="1" si="3"/>
        <v>138.65879450930328</v>
      </c>
      <c r="G1575" s="218">
        <f>'StockBond Returns'!C1565</f>
        <v>2000.9166666665485</v>
      </c>
      <c r="H1575" s="138">
        <f t="shared" ca="1" si="1"/>
        <v>0.36296577441304928</v>
      </c>
      <c r="I1575" s="138">
        <f t="shared" ca="1" si="4"/>
        <v>4.4423378010762375</v>
      </c>
      <c r="J1575" s="41">
        <f t="shared" ca="1" si="5"/>
        <v>0.24722424738018201</v>
      </c>
      <c r="K1575" s="41">
        <f t="shared" ca="1" si="6"/>
        <v>-9.0216019984777573E-2</v>
      </c>
      <c r="L1575" s="41">
        <f t="shared" ca="1" si="7"/>
        <v>0.10593699106831966</v>
      </c>
      <c r="M1575" s="41">
        <f t="shared" ca="1" si="10"/>
        <v>1.3576380293394363E-2</v>
      </c>
      <c r="N1575" s="219" t="str">
        <f t="shared" ca="1" si="11"/>
        <v/>
      </c>
    </row>
    <row r="1576" spans="1:14" ht="13" x14ac:dyDescent="0.15">
      <c r="A1576" s="166">
        <f t="shared" si="8"/>
        <v>1</v>
      </c>
      <c r="B1576" s="166">
        <f t="shared" si="9"/>
        <v>2001</v>
      </c>
      <c r="C1576" s="41">
        <f ca="1">'StockBond Returns'!W1566</f>
        <v>4.1622526856571404E-2</v>
      </c>
      <c r="D1576" s="217">
        <f>'StockBond Returns'!M1566</f>
        <v>37.819982680000003</v>
      </c>
      <c r="E1576" s="41">
        <f t="shared" si="0"/>
        <v>3.0720524298769987E-2</v>
      </c>
      <c r="F1576" s="138">
        <f t="shared" ca="1" si="3"/>
        <v>144.05205058055998</v>
      </c>
      <c r="G1576" s="218">
        <f>'StockBond Returns'!C1566</f>
        <v>2000.9999999998818</v>
      </c>
      <c r="H1576" s="138">
        <f t="shared" ca="1" si="1"/>
        <v>0.36877954334564467</v>
      </c>
      <c r="I1576" s="138">
        <f t="shared" ca="1" si="4"/>
        <v>4.446828062223438</v>
      </c>
      <c r="J1576" s="41">
        <f t="shared" ca="1" si="5"/>
        <v>0.24596484123686069</v>
      </c>
      <c r="K1576" s="41">
        <f t="shared" ca="1" si="6"/>
        <v>-9.1134690012186992E-2</v>
      </c>
      <c r="L1576" s="41">
        <f t="shared" ca="1" si="7"/>
        <v>0.10550439235261599</v>
      </c>
      <c r="M1576" s="41">
        <f t="shared" ca="1" si="10"/>
        <v>1.5407963676860925E-2</v>
      </c>
      <c r="N1576" s="219" t="str">
        <f t="shared" ca="1" si="11"/>
        <v/>
      </c>
    </row>
    <row r="1577" spans="1:14" ht="13" x14ac:dyDescent="0.15">
      <c r="A1577" s="166">
        <f t="shared" si="8"/>
        <v>2</v>
      </c>
      <c r="B1577" s="166">
        <f t="shared" si="9"/>
        <v>2001</v>
      </c>
      <c r="C1577" s="41">
        <f ca="1">'StockBond Returns'!W1567</f>
        <v>-6.5694490404141895E-2</v>
      </c>
      <c r="D1577" s="217">
        <f>'StockBond Returns'!M1567</f>
        <v>34.028587420000001</v>
      </c>
      <c r="E1577" s="41">
        <f t="shared" si="0"/>
        <v>3.2193527939573814E-2</v>
      </c>
      <c r="F1577" s="138">
        <f t="shared" ca="1" si="3"/>
        <v>134.24407176682433</v>
      </c>
      <c r="G1577" s="218">
        <f>'StockBond Returns'!C1567</f>
        <v>2001.083333333215</v>
      </c>
      <c r="H1577" s="138">
        <f t="shared" ca="1" si="1"/>
        <v>0.36014918959561765</v>
      </c>
      <c r="I1577" s="138">
        <f t="shared" ca="1" si="4"/>
        <v>4.4431806683038229</v>
      </c>
      <c r="J1577" s="41">
        <f t="shared" ca="1" si="5"/>
        <v>0.24698765010403112</v>
      </c>
      <c r="K1577" s="41">
        <f t="shared" ca="1" si="6"/>
        <v>-9.038860515701852E-2</v>
      </c>
      <c r="L1577" s="41">
        <f t="shared" ca="1" si="7"/>
        <v>0.10709380001415814</v>
      </c>
      <c r="M1577" s="41">
        <f t="shared" ca="1" si="10"/>
        <v>1.3908896893095601E-2</v>
      </c>
      <c r="N1577" s="219" t="str">
        <f t="shared" ca="1" si="11"/>
        <v/>
      </c>
    </row>
    <row r="1578" spans="1:14" ht="13" x14ac:dyDescent="0.15">
      <c r="A1578" s="166">
        <f t="shared" si="8"/>
        <v>3</v>
      </c>
      <c r="B1578" s="166">
        <f t="shared" si="9"/>
        <v>2001</v>
      </c>
      <c r="C1578" s="41">
        <f ca="1">'StockBond Returns'!W1568</f>
        <v>-5.7302033239857594E-2</v>
      </c>
      <c r="D1578" s="217">
        <f>'StockBond Returns'!M1568</f>
        <v>31.235997059999999</v>
      </c>
      <c r="E1578" s="41">
        <f t="shared" si="0"/>
        <v>3.3507172719333074E-2</v>
      </c>
      <c r="F1578" s="138">
        <f t="shared" ca="1" si="3"/>
        <v>126.21210159542582</v>
      </c>
      <c r="G1578" s="218">
        <f>'StockBond Returns'!C1568</f>
        <v>2001.1666666665483</v>
      </c>
      <c r="H1578" s="138">
        <f t="shared" ca="1" si="1"/>
        <v>0.35241755728566221</v>
      </c>
      <c r="I1578" s="138">
        <f t="shared" ca="1" si="4"/>
        <v>4.4190051725418211</v>
      </c>
      <c r="J1578" s="41">
        <f t="shared" ca="1" si="5"/>
        <v>0.25380967077910954</v>
      </c>
      <c r="K1578" s="41">
        <f t="shared" ca="1" si="6"/>
        <v>-8.5412302672075779E-2</v>
      </c>
      <c r="L1578" s="41">
        <f t="shared" ca="1" si="7"/>
        <v>0.11383840865070849</v>
      </c>
      <c r="M1578" s="41">
        <f t="shared" ca="1" si="10"/>
        <v>5.9096028613656593E-3</v>
      </c>
      <c r="N1578" s="219" t="str">
        <f t="shared" ca="1" si="11"/>
        <v/>
      </c>
    </row>
    <row r="1579" spans="1:14" ht="13" x14ac:dyDescent="0.15">
      <c r="A1579" s="166">
        <f t="shared" si="8"/>
        <v>4</v>
      </c>
      <c r="B1579" s="166">
        <f t="shared" si="9"/>
        <v>2001</v>
      </c>
      <c r="C1579" s="41">
        <f ca="1">'StockBond Returns'!W1569</f>
        <v>6.1917165072780854E-2</v>
      </c>
      <c r="D1579" s="217">
        <f>'StockBond Returns'!M1569</f>
        <v>33.786057409999998</v>
      </c>
      <c r="E1579" s="41">
        <f t="shared" si="0"/>
        <v>3.2299004036854859E-2</v>
      </c>
      <c r="F1579" s="138">
        <f t="shared" ca="1" si="3"/>
        <v>133.65255887073772</v>
      </c>
      <c r="G1579" s="218">
        <f>'StockBond Returns'!C1569</f>
        <v>2001.2499999998815</v>
      </c>
      <c r="H1579" s="138">
        <f t="shared" ca="1" si="1"/>
        <v>0.35973704487516162</v>
      </c>
      <c r="I1579" s="138">
        <f t="shared" ca="1" si="4"/>
        <v>4.4052064891079592</v>
      </c>
      <c r="J1579" s="41">
        <f t="shared" ca="1" si="5"/>
        <v>0.25773705143111125</v>
      </c>
      <c r="K1579" s="41">
        <f t="shared" ca="1" si="6"/>
        <v>-8.2547486655133895E-2</v>
      </c>
      <c r="L1579" s="41">
        <f t="shared" ca="1" si="7"/>
        <v>0.11803262537057013</v>
      </c>
      <c r="M1579" s="41">
        <f t="shared" ca="1" si="10"/>
        <v>1.6834510649457179E-3</v>
      </c>
      <c r="N1579" s="219" t="str">
        <f t="shared" ca="1" si="11"/>
        <v/>
      </c>
    </row>
    <row r="1580" spans="1:14" ht="13" x14ac:dyDescent="0.15">
      <c r="A1580" s="166">
        <f t="shared" si="8"/>
        <v>5</v>
      </c>
      <c r="B1580" s="166">
        <f t="shared" si="9"/>
        <v>2001</v>
      </c>
      <c r="C1580" s="41">
        <f ca="1">'StockBond Returns'!W1570</f>
        <v>4.788363905553044E-5</v>
      </c>
      <c r="D1580" s="217">
        <f>'StockBond Returns'!M1570</f>
        <v>33.684371509999998</v>
      </c>
      <c r="E1580" s="41">
        <f t="shared" si="0"/>
        <v>3.234367905904266E-2</v>
      </c>
      <c r="F1580" s="138">
        <f t="shared" ca="1" si="3"/>
        <v>133.29920437123155</v>
      </c>
      <c r="G1580" s="218">
        <f>'StockBond Returns'!C1570</f>
        <v>2001.3333333332148</v>
      </c>
      <c r="H1580" s="138">
        <f t="shared" ca="1" si="1"/>
        <v>0.35928222375073743</v>
      </c>
      <c r="I1580" s="138">
        <f t="shared" ca="1" si="4"/>
        <v>4.3955539606225145</v>
      </c>
      <c r="J1580" s="41">
        <f t="shared" ca="1" si="5"/>
        <v>0.2604990110896428</v>
      </c>
      <c r="K1580" s="41">
        <f t="shared" ca="1" si="6"/>
        <v>-8.0532783480417258E-2</v>
      </c>
      <c r="L1580" s="41">
        <f t="shared" ca="1" si="7"/>
        <v>0.12120331841684573</v>
      </c>
      <c r="M1580" s="41">
        <f t="shared" ca="1" si="10"/>
        <v>-2.0459168820774476E-3</v>
      </c>
      <c r="N1580" s="219" t="str">
        <f t="shared" ca="1" si="11"/>
        <v/>
      </c>
    </row>
    <row r="1581" spans="1:14" ht="13" x14ac:dyDescent="0.15">
      <c r="A1581" s="166">
        <f t="shared" si="8"/>
        <v>6</v>
      </c>
      <c r="B1581" s="166">
        <f t="shared" si="9"/>
        <v>2001</v>
      </c>
      <c r="C1581" s="41">
        <f ca="1">'StockBond Returns'!W1571</f>
        <v>-1.1407159166315977E-2</v>
      </c>
      <c r="D1581" s="217">
        <f>'StockBond Returns'!M1571</f>
        <v>33.015409480000002</v>
      </c>
      <c r="E1581" s="41">
        <f t="shared" si="0"/>
        <v>3.2644443394012387E-2</v>
      </c>
      <c r="F1581" s="138">
        <f t="shared" ca="1" si="3"/>
        <v>131.42345529598686</v>
      </c>
      <c r="G1581" s="218">
        <f>'StockBond Returns'!C1571</f>
        <v>2001.4166666665481</v>
      </c>
      <c r="H1581" s="138">
        <f t="shared" ca="1" si="1"/>
        <v>0.35752046225461337</v>
      </c>
      <c r="I1581" s="138">
        <f t="shared" ca="1" si="4"/>
        <v>4.3794156119156629</v>
      </c>
      <c r="J1581" s="41">
        <f t="shared" ca="1" si="5"/>
        <v>0.26514400813679639</v>
      </c>
      <c r="K1581" s="41">
        <f t="shared" ca="1" si="6"/>
        <v>-7.7144504340082243E-2</v>
      </c>
      <c r="L1581" s="41">
        <f t="shared" ca="1" si="7"/>
        <v>0.12605926745842799</v>
      </c>
      <c r="M1581" s="41">
        <f t="shared" ca="1" si="10"/>
        <v>-6.9420759330980353E-3</v>
      </c>
      <c r="N1581" s="219" t="str">
        <f t="shared" ca="1" si="11"/>
        <v/>
      </c>
    </row>
    <row r="1582" spans="1:14" ht="13" x14ac:dyDescent="0.15">
      <c r="A1582" s="166">
        <f t="shared" si="8"/>
        <v>7</v>
      </c>
      <c r="B1582" s="166">
        <f t="shared" si="9"/>
        <v>2001</v>
      </c>
      <c r="C1582" s="41">
        <f ca="1">'StockBond Returns'!W1572</f>
        <v>-7.5592157750507694E-3</v>
      </c>
      <c r="D1582" s="217">
        <f>'StockBond Returns'!M1572</f>
        <v>32.344088460000002</v>
      </c>
      <c r="E1582" s="41">
        <f t="shared" si="0"/>
        <v>3.2958775430272244E-2</v>
      </c>
      <c r="F1582" s="138">
        <f t="shared" ca="1" si="3"/>
        <v>130.07517915156529</v>
      </c>
      <c r="G1582" s="218">
        <f>'StockBond Returns'!C1572</f>
        <v>2001.4999999998813</v>
      </c>
      <c r="H1582" s="138">
        <f t="shared" ca="1" si="1"/>
        <v>0.35725988489240584</v>
      </c>
      <c r="I1582" s="138">
        <f t="shared" ca="1" si="4"/>
        <v>4.366153475053161</v>
      </c>
      <c r="J1582" s="41">
        <f t="shared" ca="1" si="5"/>
        <v>0.26898686732224464</v>
      </c>
      <c r="K1582" s="41">
        <f t="shared" ca="1" si="6"/>
        <v>-7.4341342252976617E-2</v>
      </c>
      <c r="L1582" s="41">
        <f t="shared" ca="1" si="7"/>
        <v>0.13021636035737583</v>
      </c>
      <c r="M1582" s="41">
        <f t="shared" ca="1" si="10"/>
        <v>-1.1869658305524111E-2</v>
      </c>
      <c r="N1582" s="219" t="str">
        <f t="shared" ca="1" si="11"/>
        <v/>
      </c>
    </row>
    <row r="1583" spans="1:14" ht="13" x14ac:dyDescent="0.15">
      <c r="A1583" s="166">
        <f t="shared" si="8"/>
        <v>8</v>
      </c>
      <c r="B1583" s="166">
        <f t="shared" si="9"/>
        <v>2001</v>
      </c>
      <c r="C1583" s="41">
        <f ca="1">'StockBond Returns'!W1573</f>
        <v>-4.0863923798640032E-2</v>
      </c>
      <c r="D1583" s="217">
        <f>'StockBond Returns'!M1573</f>
        <v>30.20730391</v>
      </c>
      <c r="E1583" s="41">
        <f t="shared" si="0"/>
        <v>3.4052288197904255E-2</v>
      </c>
      <c r="F1583" s="138">
        <f t="shared" ca="1" si="3"/>
        <v>124.41713609844142</v>
      </c>
      <c r="G1583" s="218">
        <f>'StockBond Returns'!C1573</f>
        <v>2001.5833333332146</v>
      </c>
      <c r="H1583" s="138">
        <f t="shared" ca="1" si="1"/>
        <v>0.35305734793183369</v>
      </c>
      <c r="I1583" s="138">
        <f t="shared" ca="1" si="4"/>
        <v>4.3386660815024509</v>
      </c>
      <c r="J1583" s="41">
        <f t="shared" ca="1" si="5"/>
        <v>0.2770264676919254</v>
      </c>
      <c r="K1583" s="41">
        <f t="shared" ca="1" si="6"/>
        <v>-6.8476879917976241E-2</v>
      </c>
      <c r="L1583" s="41">
        <f t="shared" ca="1" si="7"/>
        <v>0.13812662400930287</v>
      </c>
      <c r="M1583" s="41">
        <f t="shared" ca="1" si="10"/>
        <v>-2.2546167760090108E-2</v>
      </c>
      <c r="N1583" s="219" t="str">
        <f t="shared" ca="1" si="11"/>
        <v/>
      </c>
    </row>
    <row r="1584" spans="1:14" ht="13" x14ac:dyDescent="0.15">
      <c r="A1584" s="166">
        <f t="shared" si="8"/>
        <v>9</v>
      </c>
      <c r="B1584" s="166">
        <f t="shared" si="9"/>
        <v>2001</v>
      </c>
      <c r="C1584" s="41">
        <f ca="1">'StockBond Returns'!W1574</f>
        <v>-5.8354233701678637E-2</v>
      </c>
      <c r="D1584" s="217">
        <f>'StockBond Returns'!M1574</f>
        <v>27.506098340000001</v>
      </c>
      <c r="E1584" s="41">
        <f t="shared" si="0"/>
        <v>3.5677787115408095E-2</v>
      </c>
      <c r="F1584" s="138">
        <f t="shared" ca="1" si="3"/>
        <v>116.82441450511888</v>
      </c>
      <c r="G1584" s="218">
        <f>'StockBond Returns'!C1574</f>
        <v>2001.6666666665478</v>
      </c>
      <c r="H1584" s="138">
        <f t="shared" ca="1" si="1"/>
        <v>0.3473363825496521</v>
      </c>
      <c r="I1584" s="138">
        <f t="shared" ca="1" si="4"/>
        <v>4.313642841538087</v>
      </c>
      <c r="J1584" s="41">
        <f t="shared" ca="1" si="5"/>
        <v>0.28443443838300508</v>
      </c>
      <c r="K1584" s="41">
        <f t="shared" ca="1" si="6"/>
        <v>-6.3073157954325221E-2</v>
      </c>
      <c r="L1584" s="41">
        <f t="shared" ca="1" si="7"/>
        <v>0.14550068112601222</v>
      </c>
      <c r="M1584" s="41">
        <f t="shared" ca="1" si="10"/>
        <v>-3.082901523053605E-2</v>
      </c>
      <c r="N1584" s="219" t="str">
        <f t="shared" ca="1" si="11"/>
        <v/>
      </c>
    </row>
    <row r="1585" spans="1:14" ht="13" x14ac:dyDescent="0.15">
      <c r="A1585" s="166">
        <f t="shared" si="8"/>
        <v>10</v>
      </c>
      <c r="B1585" s="166">
        <f t="shared" si="9"/>
        <v>2001</v>
      </c>
      <c r="C1585" s="41">
        <f ca="1">'StockBond Returns'!W1575</f>
        <v>2.269654754897777E-2</v>
      </c>
      <c r="D1585" s="217">
        <f>'StockBond Returns'!M1575</f>
        <v>28.131162719999999</v>
      </c>
      <c r="E1585" s="41">
        <f t="shared" si="0"/>
        <v>3.5273883183453432E-2</v>
      </c>
      <c r="F1585" s="138">
        <f t="shared" ca="1" si="3"/>
        <v>119.12070566454412</v>
      </c>
      <c r="G1585" s="218">
        <f>'StockBond Returns'!C1575</f>
        <v>2001.7499999998811</v>
      </c>
      <c r="H1585" s="138">
        <f t="shared" ca="1" si="1"/>
        <v>0.35015415469513905</v>
      </c>
      <c r="I1585" s="138">
        <f t="shared" ca="1" si="4"/>
        <v>4.2924043343370544</v>
      </c>
      <c r="J1585" s="41">
        <f t="shared" ca="1" si="5"/>
        <v>0.29078972738749842</v>
      </c>
      <c r="K1585" s="41">
        <f t="shared" ca="1" si="6"/>
        <v>-5.8437311484213716E-2</v>
      </c>
      <c r="L1585" s="41">
        <f t="shared" ca="1" si="7"/>
        <v>0.15196034145424431</v>
      </c>
      <c r="M1585" s="41">
        <f t="shared" ca="1" si="10"/>
        <v>-3.6800651156053577E-2</v>
      </c>
      <c r="N1585" s="219" t="str">
        <f t="shared" ca="1" si="11"/>
        <v/>
      </c>
    </row>
    <row r="1586" spans="1:14" ht="13" x14ac:dyDescent="0.15">
      <c r="A1586" s="166">
        <f t="shared" si="8"/>
        <v>11</v>
      </c>
      <c r="B1586" s="166">
        <f t="shared" si="9"/>
        <v>2001</v>
      </c>
      <c r="C1586" s="41">
        <f ca="1">'StockBond Returns'!W1576</f>
        <v>5.0335243356439012E-2</v>
      </c>
      <c r="D1586" s="217">
        <f>'StockBond Returns'!M1576</f>
        <v>30.26460196</v>
      </c>
      <c r="E1586" s="41">
        <f t="shared" si="0"/>
        <v>3.402095080123102E-2</v>
      </c>
      <c r="F1586" s="138">
        <f t="shared" ca="1" si="3"/>
        <v>124.74889612367571</v>
      </c>
      <c r="G1586" s="218">
        <f>'StockBond Returns'!C1576</f>
        <v>2001.8333333332143</v>
      </c>
      <c r="H1586" s="138">
        <f t="shared" ca="1" si="1"/>
        <v>0.35367300479428754</v>
      </c>
      <c r="I1586" s="138">
        <f t="shared" ca="1" si="4"/>
        <v>4.2823325703838053</v>
      </c>
      <c r="J1586" s="41">
        <f t="shared" ca="1" si="5"/>
        <v>0.29382557974923129</v>
      </c>
      <c r="K1586" s="41">
        <f t="shared" ca="1" si="6"/>
        <v>-5.6222818100046812E-2</v>
      </c>
      <c r="L1586" s="41">
        <f t="shared" ca="1" si="7"/>
        <v>0.15547708247129388</v>
      </c>
      <c r="M1586" s="41">
        <f t="shared" ca="1" si="10"/>
        <v>-3.8225001818582904E-2</v>
      </c>
      <c r="N1586" s="219" t="str">
        <f t="shared" ca="1" si="11"/>
        <v/>
      </c>
    </row>
    <row r="1587" spans="1:14" ht="13" x14ac:dyDescent="0.15">
      <c r="A1587" s="166">
        <f t="shared" si="8"/>
        <v>12</v>
      </c>
      <c r="B1587" s="166">
        <f t="shared" si="9"/>
        <v>2001</v>
      </c>
      <c r="C1587" s="41">
        <f ca="1">'StockBond Returns'!W1577</f>
        <v>3.7723948448757545E-3</v>
      </c>
      <c r="D1587" s="217">
        <f>'StockBond Returns'!M1577</f>
        <v>30.58386655</v>
      </c>
      <c r="E1587" s="41">
        <f t="shared" si="0"/>
        <v>3.384848880806407E-2</v>
      </c>
      <c r="F1587" s="138">
        <f t="shared" ca="1" si="3"/>
        <v>124.86449101730226</v>
      </c>
      <c r="G1587" s="218">
        <f>'StockBond Returns'!C1577</f>
        <v>2001.9166666665476</v>
      </c>
      <c r="H1587" s="138">
        <f t="shared" ca="1" si="1"/>
        <v>0.35220619389364766</v>
      </c>
      <c r="I1587" s="138">
        <f t="shared" ca="1" si="4"/>
        <v>4.2715729898644037</v>
      </c>
      <c r="J1587" s="41">
        <f t="shared" ca="1" si="5"/>
        <v>0.29708457135171717</v>
      </c>
      <c r="K1587" s="41">
        <f t="shared" ca="1" si="6"/>
        <v>-5.3845556467125744E-2</v>
      </c>
      <c r="L1587" s="41">
        <f t="shared" ca="1" si="7"/>
        <v>0.15920356223047527</v>
      </c>
      <c r="M1587" s="41">
        <f t="shared" ca="1" si="10"/>
        <v>-3.8440303024786404E-2</v>
      </c>
      <c r="N1587" s="219" t="str">
        <f t="shared" ca="1" si="11"/>
        <v/>
      </c>
    </row>
    <row r="1588" spans="1:14" ht="13" x14ac:dyDescent="0.15">
      <c r="A1588" s="166">
        <f t="shared" si="8"/>
        <v>1</v>
      </c>
      <c r="B1588" s="166">
        <f t="shared" si="9"/>
        <v>2002</v>
      </c>
      <c r="C1588" s="41">
        <f ca="1">'StockBond Returns'!W1578</f>
        <v>-1.0910082577504436E-2</v>
      </c>
      <c r="D1588" s="217">
        <f>'StockBond Returns'!M1578</f>
        <v>30.0113983</v>
      </c>
      <c r="E1588" s="41">
        <f t="shared" si="0"/>
        <v>3.4160336682812945E-2</v>
      </c>
      <c r="F1588" s="138">
        <f t="shared" ca="1" si="3"/>
        <v>123.15384551407146</v>
      </c>
      <c r="G1588" s="218">
        <f>'StockBond Returns'!C1578</f>
        <v>2001.9999999998809</v>
      </c>
      <c r="H1588" s="138">
        <f t="shared" ca="1" si="1"/>
        <v>0.35058140221198447</v>
      </c>
      <c r="I1588" s="138">
        <f t="shared" ca="1" si="4"/>
        <v>4.2533748487307435</v>
      </c>
      <c r="J1588" s="41">
        <f t="shared" ca="1" si="5"/>
        <v>0.3026341711239533</v>
      </c>
      <c r="K1588" s="41">
        <f t="shared" ca="1" si="6"/>
        <v>-4.9797417586822434E-2</v>
      </c>
      <c r="L1588" s="41">
        <f t="shared" ca="1" si="7"/>
        <v>0.16498970556723469</v>
      </c>
      <c r="M1588" s="41">
        <f t="shared" ca="1" si="10"/>
        <v>-4.3503641423897732E-2</v>
      </c>
      <c r="N1588" s="219" t="str">
        <f t="shared" ca="1" si="11"/>
        <v/>
      </c>
    </row>
    <row r="1589" spans="1:14" ht="13" x14ac:dyDescent="0.15">
      <c r="A1589" s="166">
        <f t="shared" si="8"/>
        <v>2</v>
      </c>
      <c r="B1589" s="166">
        <f t="shared" si="9"/>
        <v>2002</v>
      </c>
      <c r="C1589" s="41">
        <f ca="1">'StockBond Returns'!W1579</f>
        <v>-9.6937754788204017E-3</v>
      </c>
      <c r="D1589" s="217">
        <f>'StockBond Returns'!M1579</f>
        <v>29.245842400000001</v>
      </c>
      <c r="E1589" s="41">
        <f t="shared" si="0"/>
        <v>3.4596447185942576E-2</v>
      </c>
      <c r="F1589" s="138">
        <f t="shared" ca="1" si="3"/>
        <v>121.61283684149282</v>
      </c>
      <c r="G1589" s="218">
        <f>'StockBond Returns'!C1579</f>
        <v>2002.0833333332141</v>
      </c>
      <c r="H1589" s="138">
        <f t="shared" ca="1" si="1"/>
        <v>0.35061434057661317</v>
      </c>
      <c r="I1589" s="138">
        <f t="shared" ca="1" si="4"/>
        <v>4.2438399997117386</v>
      </c>
      <c r="J1589" s="41">
        <f t="shared" ca="1" si="5"/>
        <v>0.30556086490823997</v>
      </c>
      <c r="K1589" s="41">
        <f t="shared" ca="1" si="6"/>
        <v>-4.7662549599011061E-2</v>
      </c>
      <c r="L1589" s="41">
        <f t="shared" ca="1" si="7"/>
        <v>0.16844735190336824</v>
      </c>
      <c r="M1589" s="41">
        <f t="shared" ca="1" si="10"/>
        <v>-4.4864407610996859E-2</v>
      </c>
      <c r="N1589" s="219" t="str">
        <f t="shared" ca="1" si="11"/>
        <v/>
      </c>
    </row>
    <row r="1590" spans="1:14" ht="13" x14ac:dyDescent="0.15">
      <c r="A1590" s="166">
        <f t="shared" si="8"/>
        <v>3</v>
      </c>
      <c r="B1590" s="166">
        <f t="shared" si="9"/>
        <v>2002</v>
      </c>
      <c r="C1590" s="41">
        <f ca="1">'StockBond Returns'!W1580</f>
        <v>1.845798002248944E-2</v>
      </c>
      <c r="D1590" s="217">
        <f>'StockBond Returns'!M1580</f>
        <v>30.10178582</v>
      </c>
      <c r="E1590" s="41">
        <f t="shared" si="0"/>
        <v>3.4110310198532931E-2</v>
      </c>
      <c r="F1590" s="138">
        <f t="shared" ca="1" si="3"/>
        <v>123.5004781813208</v>
      </c>
      <c r="G1590" s="218">
        <f>'StockBond Returns'!C1580</f>
        <v>2002.1666666665474</v>
      </c>
      <c r="H1590" s="138">
        <f t="shared" ca="1" si="1"/>
        <v>0.35105330170266669</v>
      </c>
      <c r="I1590" s="138">
        <f t="shared" ca="1" si="4"/>
        <v>4.2424757441287433</v>
      </c>
      <c r="J1590" s="41">
        <f t="shared" ca="1" si="5"/>
        <v>0.30598069493351621</v>
      </c>
      <c r="K1590" s="41">
        <f t="shared" ca="1" si="6"/>
        <v>-4.7356305848436087E-2</v>
      </c>
      <c r="L1590" s="41">
        <f t="shared" ca="1" si="7"/>
        <v>0.16966979142572991</v>
      </c>
      <c r="M1590" s="41">
        <f t="shared" ca="1" si="10"/>
        <v>-3.9947775917976047E-2</v>
      </c>
      <c r="N1590" s="219" t="str">
        <f t="shared" ca="1" si="11"/>
        <v/>
      </c>
    </row>
    <row r="1591" spans="1:14" ht="13" x14ac:dyDescent="0.15">
      <c r="A1591" s="166">
        <f t="shared" si="8"/>
        <v>4</v>
      </c>
      <c r="B1591" s="166">
        <f t="shared" si="9"/>
        <v>2002</v>
      </c>
      <c r="C1591" s="41">
        <f ca="1">'StockBond Returns'!W1581</f>
        <v>-4.2491579150581209E-2</v>
      </c>
      <c r="D1591" s="217">
        <f>'StockBond Returns'!M1581</f>
        <v>28.092609960000001</v>
      </c>
      <c r="E1591" s="41">
        <f t="shared" si="0"/>
        <v>3.5298275087716345E-2</v>
      </c>
      <c r="F1591" s="138">
        <f t="shared" ca="1" si="3"/>
        <v>117.91661134499729</v>
      </c>
      <c r="G1591" s="218">
        <f>'StockBond Returns'!C1581</f>
        <v>2002.2499999998806</v>
      </c>
      <c r="H1591" s="138">
        <f t="shared" ca="1" si="1"/>
        <v>0.34685441538892076</v>
      </c>
      <c r="I1591" s="138">
        <f t="shared" ca="1" si="4"/>
        <v>4.2295931146425021</v>
      </c>
      <c r="J1591" s="41">
        <f t="shared" ca="1" si="5"/>
        <v>0.30995849254973784</v>
      </c>
      <c r="K1591" s="41">
        <f t="shared" ca="1" si="6"/>
        <v>-4.4454713328419881E-2</v>
      </c>
      <c r="L1591" s="41">
        <f t="shared" ca="1" si="7"/>
        <v>0.17408258252374931</v>
      </c>
      <c r="M1591" s="41">
        <f t="shared" ca="1" si="10"/>
        <v>-3.9864958634667325E-2</v>
      </c>
      <c r="N1591" s="219" t="str">
        <f t="shared" ca="1" si="11"/>
        <v/>
      </c>
    </row>
    <row r="1592" spans="1:14" ht="13" x14ac:dyDescent="0.15">
      <c r="A1592" s="166">
        <f t="shared" si="8"/>
        <v>5</v>
      </c>
      <c r="B1592" s="166">
        <f t="shared" si="9"/>
        <v>2002</v>
      </c>
      <c r="C1592" s="41">
        <f ca="1">'StockBond Returns'!W1582</f>
        <v>-2.4705068125320437E-3</v>
      </c>
      <c r="D1592" s="217">
        <f>'StockBond Returns'!M1582</f>
        <v>27.812488900000002</v>
      </c>
      <c r="E1592" s="41">
        <f t="shared" si="0"/>
        <v>3.5477535264742163E-2</v>
      </c>
      <c r="F1592" s="138">
        <f t="shared" ca="1" si="3"/>
        <v>117.27930004416604</v>
      </c>
      <c r="G1592" s="218">
        <f>'StockBond Returns'!C1582</f>
        <v>2002.3333333332139</v>
      </c>
      <c r="H1592" s="138">
        <f t="shared" ca="1" si="1"/>
        <v>0.34673170859509811</v>
      </c>
      <c r="I1592" s="138">
        <f t="shared" ca="1" si="4"/>
        <v>4.2170425994868621</v>
      </c>
      <c r="J1592" s="41">
        <f t="shared" ca="1" si="5"/>
        <v>0.31385711427957408</v>
      </c>
      <c r="K1592" s="41">
        <f t="shared" ca="1" si="6"/>
        <v>-4.1610875420846627E-2</v>
      </c>
      <c r="L1592" s="41">
        <f t="shared" ca="1" si="7"/>
        <v>0.1784379844594044</v>
      </c>
      <c r="M1592" s="41">
        <f t="shared" ca="1" si="10"/>
        <v>-4.0611800636471074E-2</v>
      </c>
      <c r="N1592" s="219" t="str">
        <f t="shared" ca="1" si="11"/>
        <v/>
      </c>
    </row>
    <row r="1593" spans="1:14" ht="13" x14ac:dyDescent="0.15">
      <c r="A1593" s="166">
        <f t="shared" si="8"/>
        <v>6</v>
      </c>
      <c r="B1593" s="166">
        <f t="shared" si="9"/>
        <v>2002</v>
      </c>
      <c r="C1593" s="41">
        <f ca="1">'StockBond Returns'!W1583</f>
        <v>-6.585040321772051E-2</v>
      </c>
      <c r="D1593" s="217">
        <f>'StockBond Returns'!M1583</f>
        <v>25.207016629999998</v>
      </c>
      <c r="E1593" s="41">
        <f t="shared" si="0"/>
        <v>3.7335746821578544E-2</v>
      </c>
      <c r="F1593" s="138">
        <f t="shared" ca="1" si="3"/>
        <v>109.23251156138993</v>
      </c>
      <c r="G1593" s="218">
        <f>'StockBond Returns'!C1583</f>
        <v>2002.4166666665471</v>
      </c>
      <c r="H1593" s="138">
        <f t="shared" ca="1" si="1"/>
        <v>0.33985644969510048</v>
      </c>
      <c r="I1593" s="138">
        <f t="shared" ca="1" si="4"/>
        <v>4.1993785869273497</v>
      </c>
      <c r="J1593" s="41">
        <f t="shared" ca="1" si="5"/>
        <v>0.3193836435237547</v>
      </c>
      <c r="K1593" s="41">
        <f t="shared" ca="1" si="6"/>
        <v>-3.7579565267919279E-2</v>
      </c>
      <c r="L1593" s="41">
        <f t="shared" ca="1" si="7"/>
        <v>0.18426796217536423</v>
      </c>
      <c r="M1593" s="41">
        <f t="shared" ca="1" si="10"/>
        <v>-4.1109828557596262E-2</v>
      </c>
      <c r="N1593" s="219" t="str">
        <f t="shared" ca="1" si="11"/>
        <v/>
      </c>
    </row>
    <row r="1594" spans="1:14" ht="13" x14ac:dyDescent="0.15">
      <c r="A1594" s="166">
        <f t="shared" si="8"/>
        <v>7</v>
      </c>
      <c r="B1594" s="166">
        <f t="shared" si="9"/>
        <v>2002</v>
      </c>
      <c r="C1594" s="41">
        <f ca="1">'StockBond Returns'!W1584</f>
        <v>-4.1319853465380696E-2</v>
      </c>
      <c r="D1594" s="217">
        <f>'StockBond Returns'!M1584</f>
        <v>23.671631909999999</v>
      </c>
      <c r="E1594" s="41">
        <f t="shared" si="0"/>
        <v>3.8622329119555834E-2</v>
      </c>
      <c r="F1594" s="138">
        <f t="shared" ca="1" si="3"/>
        <v>104.39322655902335</v>
      </c>
      <c r="G1594" s="218">
        <f>'StockBond Returns'!C1584</f>
        <v>2002.4999999998804</v>
      </c>
      <c r="H1594" s="138">
        <f t="shared" ca="1" si="1"/>
        <v>0.33599246283457979</v>
      </c>
      <c r="I1594" s="138">
        <f t="shared" ca="1" si="4"/>
        <v>4.1781111648695237</v>
      </c>
      <c r="J1594" s="41">
        <f t="shared" ca="1" si="5"/>
        <v>0.32609957033751336</v>
      </c>
      <c r="K1594" s="41">
        <f t="shared" ca="1" si="6"/>
        <v>-3.2680652631361218E-2</v>
      </c>
      <c r="L1594" s="41">
        <f t="shared" ca="1" si="7"/>
        <v>0.19118534576042467</v>
      </c>
      <c r="M1594" s="41">
        <f t="shared" ca="1" si="10"/>
        <v>-4.3068186049357249E-2</v>
      </c>
      <c r="N1594" s="219" t="str">
        <f t="shared" ca="1" si="11"/>
        <v/>
      </c>
    </row>
    <row r="1595" spans="1:14" ht="13" x14ac:dyDescent="0.15">
      <c r="A1595" s="166">
        <f t="shared" si="8"/>
        <v>8</v>
      </c>
      <c r="B1595" s="166">
        <f t="shared" si="9"/>
        <v>2002</v>
      </c>
      <c r="C1595" s="41">
        <f ca="1">'StockBond Returns'!W1585</f>
        <v>-2.1422540419559797E-2</v>
      </c>
      <c r="D1595" s="217">
        <f>'StockBond Returns'!M1585</f>
        <v>22.696139670000001</v>
      </c>
      <c r="E1595" s="41">
        <f t="shared" si="0"/>
        <v>3.9530178139100251E-2</v>
      </c>
      <c r="F1595" s="138">
        <f t="shared" ca="1" si="3"/>
        <v>101.82806379281556</v>
      </c>
      <c r="G1595" s="218">
        <f>'StockBond Returns'!C1585</f>
        <v>2002.5833333332137</v>
      </c>
      <c r="H1595" s="138">
        <f t="shared" ca="1" si="1"/>
        <v>0.33544012510747195</v>
      </c>
      <c r="I1595" s="138">
        <f t="shared" ca="1" si="4"/>
        <v>4.1604939420451617</v>
      </c>
      <c r="J1595" s="41">
        <f t="shared" ca="1" si="5"/>
        <v>0.33171481505204903</v>
      </c>
      <c r="K1595" s="41">
        <f t="shared" ca="1" si="6"/>
        <v>-2.8584629245125281E-2</v>
      </c>
      <c r="L1595" s="41">
        <f t="shared" ca="1" si="7"/>
        <v>0.19713645674388691</v>
      </c>
      <c r="M1595" s="41">
        <f t="shared" ca="1" si="10"/>
        <v>-4.106611020767692E-2</v>
      </c>
      <c r="N1595" s="219" t="str">
        <f t="shared" ca="1" si="11"/>
        <v/>
      </c>
    </row>
    <row r="1596" spans="1:14" ht="13" x14ac:dyDescent="0.15">
      <c r="A1596" s="166">
        <f t="shared" si="8"/>
        <v>9</v>
      </c>
      <c r="B1596" s="166">
        <f t="shared" si="9"/>
        <v>2002</v>
      </c>
      <c r="C1596" s="41">
        <f ca="1">'StockBond Returns'!W1586</f>
        <v>-4.3690661536932199E-2</v>
      </c>
      <c r="D1596" s="217">
        <f>'StockBond Returns'!M1586</f>
        <v>21.011243480000001</v>
      </c>
      <c r="E1596" s="41">
        <f t="shared" si="0"/>
        <v>4.1296782921293337E-2</v>
      </c>
      <c r="F1596" s="138">
        <f t="shared" ca="1" si="3"/>
        <v>97.058343798547014</v>
      </c>
      <c r="G1596" s="218">
        <f>'StockBond Returns'!C1586</f>
        <v>2002.6666666665469</v>
      </c>
      <c r="H1596" s="138">
        <f t="shared" ca="1" si="1"/>
        <v>0.33401644621240445</v>
      </c>
      <c r="I1596" s="138">
        <f t="shared" ca="1" si="4"/>
        <v>4.1471740057079138</v>
      </c>
      <c r="J1596" s="41">
        <f t="shared" ca="1" si="5"/>
        <v>0.33599203045980586</v>
      </c>
      <c r="K1596" s="41">
        <f t="shared" ca="1" si="6"/>
        <v>-2.5464627316662658E-2</v>
      </c>
      <c r="L1596" s="41">
        <f t="shared" ca="1" si="7"/>
        <v>0.20190326085401944</v>
      </c>
      <c r="M1596" s="41">
        <f t="shared" ca="1" si="10"/>
        <v>-3.8591242238964929E-2</v>
      </c>
      <c r="N1596" s="219" t="str">
        <f t="shared" ca="1" si="11"/>
        <v/>
      </c>
    </row>
    <row r="1597" spans="1:14" ht="13" x14ac:dyDescent="0.15">
      <c r="A1597" s="166">
        <f t="shared" si="8"/>
        <v>10</v>
      </c>
      <c r="B1597" s="166">
        <f t="shared" si="9"/>
        <v>2002</v>
      </c>
      <c r="C1597" s="41">
        <f ca="1">'StockBond Returns'!W1587</f>
        <v>5.8615994330524009E-2</v>
      </c>
      <c r="D1597" s="217">
        <f>'StockBond Returns'!M1587</f>
        <v>22.75599231</v>
      </c>
      <c r="E1597" s="41">
        <f t="shared" si="0"/>
        <v>3.9472234530079253E-2</v>
      </c>
      <c r="F1597" s="138">
        <f t="shared" ca="1" si="3"/>
        <v>102.39391997604281</v>
      </c>
      <c r="G1597" s="218">
        <f>'StockBond Returns'!C1587</f>
        <v>2002.7499999998802</v>
      </c>
      <c r="H1597" s="138">
        <f t="shared" ca="1" si="1"/>
        <v>0.3368097353123774</v>
      </c>
      <c r="I1597" s="138">
        <f t="shared" ca="1" si="4"/>
        <v>4.1338295863251524</v>
      </c>
      <c r="J1597" s="41">
        <f t="shared" ca="1" si="5"/>
        <v>0.34030474765682306</v>
      </c>
      <c r="K1597" s="41">
        <f t="shared" ca="1" si="6"/>
        <v>-2.2318728714687874E-2</v>
      </c>
      <c r="L1597" s="41">
        <f t="shared" ca="1" si="7"/>
        <v>0.20671685628421321</v>
      </c>
      <c r="M1597" s="41">
        <f t="shared" ca="1" si="10"/>
        <v>-3.694310592862482E-2</v>
      </c>
      <c r="N1597" s="219" t="str">
        <f t="shared" ca="1" si="11"/>
        <v/>
      </c>
    </row>
    <row r="1598" spans="1:14" ht="13" x14ac:dyDescent="0.15">
      <c r="A1598" s="166">
        <f t="shared" si="8"/>
        <v>11</v>
      </c>
      <c r="B1598" s="166">
        <f t="shared" si="9"/>
        <v>2002</v>
      </c>
      <c r="C1598" s="41">
        <f ca="1">'StockBond Returns'!W1588</f>
        <v>3.7326029120641271E-2</v>
      </c>
      <c r="D1598" s="217">
        <f>'StockBond Returns'!M1588</f>
        <v>23.97962149</v>
      </c>
      <c r="E1598" s="41">
        <f t="shared" si="0"/>
        <v>3.8351038045304861E-2</v>
      </c>
      <c r="F1598" s="138">
        <f t="shared" ca="1" si="3"/>
        <v>105.86649690954444</v>
      </c>
      <c r="G1598" s="218">
        <f>'StockBond Returns'!C1588</f>
        <v>2002.8333333332134</v>
      </c>
      <c r="H1598" s="138">
        <f t="shared" ca="1" si="1"/>
        <v>0.33834083755842403</v>
      </c>
      <c r="I1598" s="138">
        <f t="shared" ca="1" si="4"/>
        <v>4.1184974190892891</v>
      </c>
      <c r="J1598" s="41">
        <f t="shared" ca="1" si="5"/>
        <v>0.34529437723455381</v>
      </c>
      <c r="K1598" s="41">
        <f t="shared" ca="1" si="6"/>
        <v>-1.8679058410358218E-2</v>
      </c>
      <c r="L1598" s="41">
        <f t="shared" ca="1" si="7"/>
        <v>0.21215535230688931</v>
      </c>
      <c r="M1598" s="41">
        <f t="shared" ca="1" si="10"/>
        <v>-3.8258390398630882E-2</v>
      </c>
      <c r="N1598" s="219" t="str">
        <f t="shared" ca="1" si="11"/>
        <v/>
      </c>
    </row>
    <row r="1599" spans="1:14" ht="13" x14ac:dyDescent="0.15">
      <c r="A1599" s="166">
        <f t="shared" si="8"/>
        <v>12</v>
      </c>
      <c r="B1599" s="166">
        <f t="shared" si="9"/>
        <v>2002</v>
      </c>
      <c r="C1599" s="41">
        <f ca="1">'StockBond Returns'!W1589</f>
        <v>-3.3574708251806022E-2</v>
      </c>
      <c r="D1599" s="217">
        <f>'StockBond Returns'!M1589</f>
        <v>22.60405166</v>
      </c>
      <c r="E1599" s="41">
        <f t="shared" si="0"/>
        <v>3.961992821113558E-2</v>
      </c>
      <c r="F1599" s="138">
        <f t="shared" ca="1" si="3"/>
        <v>101.98507901951804</v>
      </c>
      <c r="G1599" s="218">
        <f>'StockBond Returns'!C1589</f>
        <v>2002.9166666665467</v>
      </c>
      <c r="H1599" s="138">
        <f t="shared" ca="1" si="1"/>
        <v>0.33672012578002453</v>
      </c>
      <c r="I1599" s="138">
        <f t="shared" ca="1" si="4"/>
        <v>4.1030113509756658</v>
      </c>
      <c r="J1599" s="41">
        <f t="shared" ca="1" si="5"/>
        <v>0.35037194553174489</v>
      </c>
      <c r="K1599" s="41">
        <f t="shared" ca="1" si="6"/>
        <v>-1.4975241471326672E-2</v>
      </c>
      <c r="L1599" s="41">
        <f t="shared" ca="1" si="7"/>
        <v>0.21769051586629229</v>
      </c>
      <c r="M1599" s="41">
        <f t="shared" ca="1" si="10"/>
        <v>-3.9461256845827353E-2</v>
      </c>
      <c r="N1599" s="219" t="str">
        <f t="shared" ca="1" si="11"/>
        <v/>
      </c>
    </row>
    <row r="1600" spans="1:14" ht="13" x14ac:dyDescent="0.15">
      <c r="A1600" s="166">
        <f t="shared" si="8"/>
        <v>1</v>
      </c>
      <c r="B1600" s="166">
        <f t="shared" si="9"/>
        <v>2003</v>
      </c>
      <c r="C1600" s="41">
        <f ca="1">'StockBond Returns'!W1590</f>
        <v>-2.1987879541944654E-2</v>
      </c>
      <c r="D1600" s="217">
        <f>'StockBond Returns'!M1590</f>
        <v>21.872339790000002</v>
      </c>
      <c r="E1600" s="41">
        <f t="shared" si="0"/>
        <v>4.0359922843215851E-2</v>
      </c>
      <c r="F1600" s="138">
        <f t="shared" ca="1" si="3"/>
        <v>99.413327022746145</v>
      </c>
      <c r="G1600" s="218">
        <f>'StockBond Returns'!C1590</f>
        <v>2002.9999999998799</v>
      </c>
      <c r="H1600" s="138">
        <f t="shared" ca="1" si="1"/>
        <v>0.33435951735211833</v>
      </c>
      <c r="I1600" s="138">
        <f t="shared" ca="1" si="4"/>
        <v>4.0867894661157997</v>
      </c>
      <c r="J1600" s="41">
        <f t="shared" ca="1" si="5"/>
        <v>0.35573204014881088</v>
      </c>
      <c r="K1600" s="41">
        <f t="shared" ca="1" si="6"/>
        <v>-1.1065336557101624E-2</v>
      </c>
      <c r="L1600" s="41">
        <f t="shared" ca="1" si="7"/>
        <v>0.22349836376238597</v>
      </c>
      <c r="M1600" s="41">
        <f t="shared" ca="1" si="10"/>
        <v>-3.9165460026325816E-2</v>
      </c>
      <c r="N1600" s="219" t="str">
        <f t="shared" ca="1" si="11"/>
        <v/>
      </c>
    </row>
    <row r="1601" spans="1:14" ht="13" x14ac:dyDescent="0.15">
      <c r="A1601" s="166">
        <f t="shared" si="8"/>
        <v>2</v>
      </c>
      <c r="B1601" s="166">
        <f t="shared" si="9"/>
        <v>2003</v>
      </c>
      <c r="C1601" s="41">
        <f ca="1">'StockBond Returns'!W1591</f>
        <v>-1.4315482575032125E-2</v>
      </c>
      <c r="D1601" s="217">
        <f>'StockBond Returns'!M1591</f>
        <v>21.318521440000001</v>
      </c>
      <c r="E1601" s="41">
        <f t="shared" si="0"/>
        <v>4.0953784138230559E-2</v>
      </c>
      <c r="F1601" s="138">
        <f t="shared" ca="1" si="3"/>
        <v>97.660604272518384</v>
      </c>
      <c r="G1601" s="218">
        <f>'StockBond Returns'!C1591</f>
        <v>2003.0833333332132</v>
      </c>
      <c r="H1601" s="138">
        <f t="shared" ca="1" si="1"/>
        <v>0.33329760884882292</v>
      </c>
      <c r="I1601" s="138">
        <f t="shared" ca="1" si="4"/>
        <v>4.0694727343880093</v>
      </c>
      <c r="J1601" s="41">
        <f t="shared" ca="1" si="5"/>
        <v>0.36150105485079975</v>
      </c>
      <c r="K1601" s="41">
        <f t="shared" ca="1" si="6"/>
        <v>-6.8571461155139124E-3</v>
      </c>
      <c r="L1601" s="41">
        <f t="shared" ca="1" si="7"/>
        <v>0.2296942881016657</v>
      </c>
      <c r="M1601" s="41">
        <f t="shared" ca="1" si="10"/>
        <v>-4.1087144033604805E-2</v>
      </c>
      <c r="N1601" s="219" t="str">
        <f t="shared" ca="1" si="11"/>
        <v/>
      </c>
    </row>
    <row r="1602" spans="1:14" ht="13" x14ac:dyDescent="0.15">
      <c r="A1602" s="166">
        <f t="shared" si="8"/>
        <v>3</v>
      </c>
      <c r="B1602" s="166">
        <f t="shared" si="9"/>
        <v>2003</v>
      </c>
      <c r="C1602" s="41">
        <f ca="1">'StockBond Returns'!W1592</f>
        <v>2.5057859213030984E-3</v>
      </c>
      <c r="D1602" s="217">
        <f>'StockBond Returns'!M1592</f>
        <v>21.348732600000002</v>
      </c>
      <c r="E1602" s="41">
        <f t="shared" si="0"/>
        <v>4.0920594063743154E-2</v>
      </c>
      <c r="F1602" s="138">
        <f t="shared" ca="1" si="3"/>
        <v>97.571188058465737</v>
      </c>
      <c r="G1602" s="218">
        <f>'StockBond Returns'!C1592</f>
        <v>2003.1666666665465</v>
      </c>
      <c r="H1602" s="138">
        <f t="shared" ca="1" si="1"/>
        <v>0.33272258157146833</v>
      </c>
      <c r="I1602" s="138">
        <f t="shared" ca="1" si="4"/>
        <v>4.0511420142568113</v>
      </c>
      <c r="J1602" s="41">
        <f t="shared" ca="1" si="5"/>
        <v>0.36766161271497011</v>
      </c>
      <c r="K1602" s="41">
        <f t="shared" ca="1" si="6"/>
        <v>-2.3633456906488881E-3</v>
      </c>
      <c r="L1602" s="41">
        <f t="shared" ca="1" si="7"/>
        <v>0.23626436211111068</v>
      </c>
      <c r="M1602" s="41">
        <f t="shared" ca="1" si="10"/>
        <v>-4.5099545975418431E-2</v>
      </c>
      <c r="N1602" s="219" t="str">
        <f t="shared" ca="1" si="11"/>
        <v/>
      </c>
    </row>
    <row r="1603" spans="1:14" ht="13" x14ac:dyDescent="0.15">
      <c r="A1603" s="166">
        <f t="shared" si="8"/>
        <v>4</v>
      </c>
      <c r="B1603" s="166">
        <f t="shared" si="9"/>
        <v>2003</v>
      </c>
      <c r="C1603" s="41">
        <f ca="1">'StockBond Returns'!W1593</f>
        <v>6.5553715195879131E-2</v>
      </c>
      <c r="D1603" s="217">
        <f>'StockBond Returns'!M1593</f>
        <v>23.10554291</v>
      </c>
      <c r="E1603" s="41">
        <f t="shared" si="0"/>
        <v>3.9139829107136093E-2</v>
      </c>
      <c r="F1603" s="138">
        <f t="shared" ca="1" si="3"/>
        <v>103.61280814885092</v>
      </c>
      <c r="G1603" s="218">
        <f>'StockBond Returns'!C1593</f>
        <v>2003.2499999998797</v>
      </c>
      <c r="H1603" s="138">
        <f t="shared" ca="1" si="1"/>
        <v>0.33794896702137528</v>
      </c>
      <c r="I1603" s="138">
        <f t="shared" ca="1" si="4"/>
        <v>4.0422365658892661</v>
      </c>
      <c r="J1603" s="41">
        <f t="shared" ca="1" si="5"/>
        <v>0.37067470699527161</v>
      </c>
      <c r="K1603" s="41">
        <f t="shared" ca="1" si="6"/>
        <v>-1.654531206062293E-4</v>
      </c>
      <c r="L1603" s="41">
        <f t="shared" ca="1" si="7"/>
        <v>0.24000867218082433</v>
      </c>
      <c r="M1603" s="41">
        <f t="shared" ca="1" si="10"/>
        <v>-4.4296589216731741E-2</v>
      </c>
      <c r="N1603" s="219" t="str">
        <f t="shared" ca="1" si="11"/>
        <v/>
      </c>
    </row>
    <row r="1604" spans="1:14" ht="13" x14ac:dyDescent="0.15">
      <c r="A1604" s="166">
        <f t="shared" si="8"/>
        <v>5</v>
      </c>
      <c r="B1604" s="166">
        <f t="shared" si="9"/>
        <v>2003</v>
      </c>
      <c r="C1604" s="41">
        <f ca="1">'StockBond Returns'!W1594</f>
        <v>5.7783271223074424E-2</v>
      </c>
      <c r="D1604" s="217">
        <f>'StockBond Returns'!M1594</f>
        <v>24.373450569999999</v>
      </c>
      <c r="E1604" s="41">
        <f t="shared" si="0"/>
        <v>3.8014124521023859E-2</v>
      </c>
      <c r="F1604" s="138">
        <f t="shared" ca="1" si="3"/>
        <v>109.24241838045801</v>
      </c>
      <c r="G1604" s="218">
        <f>'StockBond Returns'!C1594</f>
        <v>2003.333333333213</v>
      </c>
      <c r="H1604" s="138">
        <f t="shared" ca="1" si="1"/>
        <v>0.34606290794104305</v>
      </c>
      <c r="I1604" s="138">
        <f t="shared" ca="1" si="4"/>
        <v>4.0415677652352109</v>
      </c>
      <c r="J1604" s="41">
        <f t="shared" ca="1" si="5"/>
        <v>0.37090152693094613</v>
      </c>
      <c r="K1604" s="41">
        <f t="shared" ca="1" si="6"/>
        <v>0</v>
      </c>
      <c r="L1604" s="41">
        <f t="shared" ca="1" si="7"/>
        <v>0.24124083909344551</v>
      </c>
      <c r="M1604" s="41">
        <f t="shared" ca="1" si="10"/>
        <v>-4.1610875420846627E-2</v>
      </c>
      <c r="N1604" s="219" t="str">
        <f t="shared" ca="1" si="11"/>
        <v/>
      </c>
    </row>
    <row r="1605" spans="1:14" ht="13" x14ac:dyDescent="0.15">
      <c r="A1605" s="166">
        <f t="shared" si="8"/>
        <v>6</v>
      </c>
      <c r="B1605" s="166">
        <f t="shared" si="9"/>
        <v>2003</v>
      </c>
      <c r="C1605" s="41">
        <f ca="1">'StockBond Returns'!W1595</f>
        <v>7.028580698037227E-4</v>
      </c>
      <c r="D1605" s="217">
        <f>'StockBond Returns'!M1595</f>
        <v>24.492916569999998</v>
      </c>
      <c r="E1605" s="41">
        <f t="shared" si="0"/>
        <v>3.7914065371554076E-2</v>
      </c>
      <c r="F1605" s="138">
        <f t="shared" ca="1" si="3"/>
        <v>108.97289415473303</v>
      </c>
      <c r="G1605" s="218">
        <f>'StockBond Returns'!C1595</f>
        <v>2003.4166666665462</v>
      </c>
      <c r="H1605" s="138">
        <f t="shared" ca="1" si="1"/>
        <v>0.3443004527258326</v>
      </c>
      <c r="I1605" s="138">
        <f t="shared" ca="1" si="4"/>
        <v>4.0460117682659424</v>
      </c>
      <c r="J1605" s="41">
        <f t="shared" ca="1" si="5"/>
        <v>0.36939577487448916</v>
      </c>
      <c r="K1605" s="41">
        <f t="shared" ca="1" si="6"/>
        <v>0</v>
      </c>
      <c r="L1605" s="41">
        <f t="shared" ca="1" si="7"/>
        <v>0.24090380152878654</v>
      </c>
      <c r="M1605" s="41">
        <f t="shared" ca="1" si="10"/>
        <v>-3.6521312733945321E-2</v>
      </c>
      <c r="N1605" s="219" t="str">
        <f t="shared" ca="1" si="11"/>
        <v/>
      </c>
    </row>
    <row r="1606" spans="1:14" ht="13" x14ac:dyDescent="0.15">
      <c r="A1606" s="166">
        <f t="shared" si="8"/>
        <v>7</v>
      </c>
      <c r="B1606" s="166">
        <f t="shared" si="9"/>
        <v>2003</v>
      </c>
      <c r="C1606" s="41">
        <f ca="1">'StockBond Returns'!W1596</f>
        <v>-2.8006498097159424E-3</v>
      </c>
      <c r="D1606" s="217">
        <f>'StockBond Returns'!M1596</f>
        <v>24.811458160000001</v>
      </c>
      <c r="E1606" s="41">
        <f t="shared" si="0"/>
        <v>3.765197965293629E-2</v>
      </c>
      <c r="F1606" s="138">
        <f t="shared" ca="1" si="3"/>
        <v>108.32436305172595</v>
      </c>
      <c r="G1606" s="218">
        <f>'StockBond Returns'!C1596</f>
        <v>2003.4999999998795</v>
      </c>
      <c r="H1606" s="138">
        <f t="shared" ca="1" si="1"/>
        <v>0.3398855594617391</v>
      </c>
      <c r="I1606" s="138">
        <f t="shared" ca="1" si="4"/>
        <v>4.0499048648931018</v>
      </c>
      <c r="J1606" s="41">
        <f t="shared" ca="1" si="5"/>
        <v>0.36807940072490752</v>
      </c>
      <c r="K1606" s="41">
        <f t="shared" ca="1" si="6"/>
        <v>0</v>
      </c>
      <c r="L1606" s="41">
        <f t="shared" ca="1" si="7"/>
        <v>0.24073321762934463</v>
      </c>
      <c r="M1606" s="41">
        <f t="shared" ca="1" si="10"/>
        <v>-3.0685229501409284E-2</v>
      </c>
      <c r="N1606" s="219" t="str">
        <f t="shared" ca="1" si="11"/>
        <v/>
      </c>
    </row>
    <row r="1607" spans="1:14" ht="13" x14ac:dyDescent="0.15">
      <c r="A1607" s="166">
        <f t="shared" si="8"/>
        <v>8</v>
      </c>
      <c r="B1607" s="166">
        <f t="shared" si="9"/>
        <v>2003</v>
      </c>
      <c r="C1607" s="41">
        <f ca="1">'StockBond Returns'!W1597</f>
        <v>2.4280740752407014E-2</v>
      </c>
      <c r="D1607" s="217">
        <f>'StockBond Returns'!M1597</f>
        <v>25.450602320000002</v>
      </c>
      <c r="E1607" s="41">
        <f t="shared" si="0"/>
        <v>3.7145900466846002E-2</v>
      </c>
      <c r="F1607" s="138">
        <f t="shared" ca="1" si="3"/>
        <v>110.60642059553803</v>
      </c>
      <c r="G1607" s="218">
        <f>'StockBond Returns'!C1597</f>
        <v>2003.5833333332127</v>
      </c>
      <c r="H1607" s="138">
        <f t="shared" ca="1" si="1"/>
        <v>0.34238125753633009</v>
      </c>
      <c r="I1607" s="138">
        <f t="shared" ca="1" si="4"/>
        <v>4.0568459973219593</v>
      </c>
      <c r="J1607" s="41">
        <f t="shared" ca="1" si="5"/>
        <v>0.36573866107151876</v>
      </c>
      <c r="K1607" s="41">
        <f t="shared" ca="1" si="6"/>
        <v>0</v>
      </c>
      <c r="L1607" s="41">
        <f t="shared" ca="1" si="7"/>
        <v>0.23962822918845927</v>
      </c>
      <c r="M1607" s="41">
        <f t="shared" ca="1" si="10"/>
        <v>-2.4912413325676508E-2</v>
      </c>
      <c r="N1607" s="219" t="str">
        <f t="shared" ca="1" si="11"/>
        <v/>
      </c>
    </row>
    <row r="1608" spans="1:14" ht="13" x14ac:dyDescent="0.15">
      <c r="A1608" s="166">
        <f t="shared" si="8"/>
        <v>9</v>
      </c>
      <c r="B1608" s="166">
        <f t="shared" si="9"/>
        <v>2003</v>
      </c>
      <c r="C1608" s="41">
        <f ca="1">'StockBond Returns'!W1598</f>
        <v>-1.0731225467404975E-2</v>
      </c>
      <c r="D1608" s="217">
        <f>'StockBond Returns'!M1598</f>
        <v>24.6625154</v>
      </c>
      <c r="E1608" s="41">
        <f t="shared" si="0"/>
        <v>3.7773682221400665E-2</v>
      </c>
      <c r="F1608" s="138">
        <f t="shared" ca="1" si="3"/>
        <v>109.08077107091879</v>
      </c>
      <c r="G1608" s="218">
        <f>'StockBond Returns'!C1598</f>
        <v>2003.666666666546</v>
      </c>
      <c r="H1608" s="138">
        <f t="shared" ca="1" si="1"/>
        <v>0.34336519857485337</v>
      </c>
      <c r="I1608" s="138">
        <f t="shared" ca="1" si="4"/>
        <v>4.0661947496844082</v>
      </c>
      <c r="J1608" s="41">
        <f t="shared" ca="1" si="5"/>
        <v>0.36259863622760991</v>
      </c>
      <c r="K1608" s="41">
        <f t="shared" ca="1" si="6"/>
        <v>0</v>
      </c>
      <c r="L1608" s="41">
        <f t="shared" ca="1" si="7"/>
        <v>0.23778894709026099</v>
      </c>
      <c r="M1608" s="41">
        <f t="shared" ca="1" si="10"/>
        <v>-1.9526370466262266E-2</v>
      </c>
      <c r="N1608" s="219" t="str">
        <f t="shared" ca="1" si="11"/>
        <v/>
      </c>
    </row>
    <row r="1609" spans="1:14" ht="13" x14ac:dyDescent="0.15">
      <c r="A1609" s="166">
        <f t="shared" si="8"/>
        <v>10</v>
      </c>
      <c r="B1609" s="166">
        <f t="shared" si="9"/>
        <v>2003</v>
      </c>
      <c r="C1609" s="41">
        <f ca="1">'StockBond Returns'!W1599</f>
        <v>3.8274102645129246E-2</v>
      </c>
      <c r="D1609" s="217">
        <f>'StockBond Returns'!M1599</f>
        <v>25.97896338</v>
      </c>
      <c r="E1609" s="41">
        <f t="shared" si="0"/>
        <v>3.6746341460449763E-2</v>
      </c>
      <c r="F1609" s="138">
        <f t="shared" ca="1" si="3"/>
        <v>112.89923250606709</v>
      </c>
      <c r="G1609" s="218">
        <f>'StockBond Returns'!C1599</f>
        <v>2003.7499999998793</v>
      </c>
      <c r="H1609" s="138">
        <f t="shared" ca="1" si="1"/>
        <v>0.3457194790242209</v>
      </c>
      <c r="I1609" s="138">
        <f t="shared" ca="1" si="4"/>
        <v>4.0751044933962524</v>
      </c>
      <c r="J1609" s="41">
        <f t="shared" ca="1" si="5"/>
        <v>0.35961947222075574</v>
      </c>
      <c r="K1609" s="41">
        <f t="shared" ca="1" si="6"/>
        <v>0</v>
      </c>
      <c r="L1609" s="41">
        <f t="shared" ca="1" si="7"/>
        <v>0.23608489729354343</v>
      </c>
      <c r="M1609" s="41">
        <f t="shared" ca="1" si="10"/>
        <v>-1.4205978186223378E-2</v>
      </c>
      <c r="N1609" s="219" t="str">
        <f t="shared" ca="1" si="11"/>
        <v/>
      </c>
    </row>
    <row r="1610" spans="1:14" ht="13" x14ac:dyDescent="0.15">
      <c r="A1610" s="166">
        <f t="shared" si="8"/>
        <v>11</v>
      </c>
      <c r="B1610" s="166">
        <f t="shared" si="9"/>
        <v>2003</v>
      </c>
      <c r="C1610" s="41">
        <f ca="1">'StockBond Returns'!W1600</f>
        <v>1.6876930827833255E-2</v>
      </c>
      <c r="D1610" s="217">
        <f>'StockBond Returns'!M1600</f>
        <v>26.446507010000001</v>
      </c>
      <c r="E1610" s="41">
        <f t="shared" si="0"/>
        <v>3.640608842260111E-2</v>
      </c>
      <c r="F1610" s="138">
        <f t="shared" ca="1" si="3"/>
        <v>114.45307088082988</v>
      </c>
      <c r="G1610" s="218">
        <f>'StockBond Returns'!C1600</f>
        <v>2003.8333333332125</v>
      </c>
      <c r="H1610" s="138">
        <f t="shared" ca="1" si="1"/>
        <v>0.34723238489381042</v>
      </c>
      <c r="I1610" s="138">
        <f t="shared" ca="1" si="4"/>
        <v>4.0839960407316385</v>
      </c>
      <c r="J1610" s="41">
        <f t="shared" ca="1" si="5"/>
        <v>0.3566593515999732</v>
      </c>
      <c r="K1610" s="41">
        <f t="shared" ca="1" si="6"/>
        <v>0</v>
      </c>
      <c r="L1610" s="41">
        <f t="shared" ca="1" si="7"/>
        <v>0.23438773923269696</v>
      </c>
      <c r="M1610" s="41">
        <f t="shared" ca="1" si="10"/>
        <v>-8.3771761511215459E-3</v>
      </c>
      <c r="N1610" s="219" t="str">
        <f t="shared" ca="1" si="11"/>
        <v/>
      </c>
    </row>
    <row r="1611" spans="1:14" ht="13" x14ac:dyDescent="0.15">
      <c r="A1611" s="166">
        <f t="shared" si="8"/>
        <v>12</v>
      </c>
      <c r="B1611" s="166">
        <f t="shared" si="9"/>
        <v>2003</v>
      </c>
      <c r="C1611" s="41">
        <f ca="1">'StockBond Returns'!W1601</f>
        <v>3.1941087264773044E-2</v>
      </c>
      <c r="D1611" s="217">
        <f>'StockBond Returns'!M1601</f>
        <v>27.406147090000001</v>
      </c>
      <c r="E1611" s="41">
        <f t="shared" si="0"/>
        <v>3.5744082189226839E-2</v>
      </c>
      <c r="F1611" s="138">
        <f t="shared" ca="1" si="3"/>
        <v>117.75050304075485</v>
      </c>
      <c r="G1611" s="218">
        <f>'StockBond Returns'!C1601</f>
        <v>2003.9166666665458</v>
      </c>
      <c r="H1611" s="138">
        <f t="shared" ca="1" si="1"/>
        <v>0.35074030487596214</v>
      </c>
      <c r="I1611" s="138">
        <f t="shared" ca="1" si="4"/>
        <v>4.0980162198275769</v>
      </c>
      <c r="J1611" s="41">
        <f t="shared" ca="1" si="5"/>
        <v>0.35201793339631093</v>
      </c>
      <c r="K1611" s="41">
        <f t="shared" ca="1" si="6"/>
        <v>0</v>
      </c>
      <c r="L1611" s="41">
        <f t="shared" ca="1" si="7"/>
        <v>0.23114923401037957</v>
      </c>
      <c r="M1611" s="41">
        <f t="shared" ca="1" si="10"/>
        <v>-1.2174304969693184E-3</v>
      </c>
      <c r="N1611" s="219" t="str">
        <f t="shared" ca="1" si="11"/>
        <v/>
      </c>
    </row>
    <row r="1612" spans="1:14" ht="13" x14ac:dyDescent="0.15">
      <c r="A1612" s="166">
        <f t="shared" si="8"/>
        <v>1</v>
      </c>
      <c r="B1612" s="166">
        <f t="shared" si="9"/>
        <v>2004</v>
      </c>
      <c r="C1612" s="41">
        <f ca="1">'StockBond Returns'!W1602</f>
        <v>1.274647702703615E-2</v>
      </c>
      <c r="D1612" s="217">
        <f>'StockBond Returns'!M1602</f>
        <v>27.72545697</v>
      </c>
      <c r="E1612" s="41">
        <f t="shared" si="0"/>
        <v>3.5533967863578195E-2</v>
      </c>
      <c r="F1612" s="138">
        <f t="shared" ca="1" si="3"/>
        <v>118.89619611457128</v>
      </c>
      <c r="G1612" s="218">
        <f>'StockBond Returns'!C1602</f>
        <v>2003.999999999879</v>
      </c>
      <c r="H1612" s="138">
        <f t="shared" ca="1" si="1"/>
        <v>0.35207113431973891</v>
      </c>
      <c r="I1612" s="138">
        <f t="shared" ca="1" si="4"/>
        <v>4.1157278367951982</v>
      </c>
      <c r="J1612" s="41">
        <f t="shared" ca="1" si="5"/>
        <v>0.34619966146015768</v>
      </c>
      <c r="K1612" s="41">
        <f t="shared" ca="1" si="6"/>
        <v>0</v>
      </c>
      <c r="L1612" s="41">
        <f t="shared" ca="1" si="7"/>
        <v>0.22682203085667751</v>
      </c>
      <c r="M1612" s="41">
        <f t="shared" ca="1" si="10"/>
        <v>7.0809546024650505E-3</v>
      </c>
      <c r="N1612" s="219" t="str">
        <f t="shared" ca="1" si="11"/>
        <v/>
      </c>
    </row>
    <row r="1613" spans="1:14" ht="13" x14ac:dyDescent="0.15">
      <c r="A1613" s="166">
        <f t="shared" si="8"/>
        <v>2</v>
      </c>
      <c r="B1613" s="166">
        <f t="shared" si="9"/>
        <v>2004</v>
      </c>
      <c r="C1613" s="41">
        <f ca="1">'StockBond Returns'!W1603</f>
        <v>1.509222714080306E-2</v>
      </c>
      <c r="D1613" s="217">
        <f>'StockBond Returns'!M1603</f>
        <v>27.955820549999999</v>
      </c>
      <c r="E1613" s="41">
        <f t="shared" si="0"/>
        <v>3.5385363053670058E-2</v>
      </c>
      <c r="F1613" s="138">
        <f t="shared" ca="1" si="3"/>
        <v>120.33321984066126</v>
      </c>
      <c r="G1613" s="218">
        <f>'StockBond Returns'!C1603</f>
        <v>2004.0833333332123</v>
      </c>
      <c r="H1613" s="138">
        <f t="shared" ca="1" si="1"/>
        <v>0.35483622262324094</v>
      </c>
      <c r="I1613" s="138">
        <f t="shared" ca="1" si="4"/>
        <v>4.1372664505696157</v>
      </c>
      <c r="J1613" s="41">
        <f t="shared" ca="1" si="5"/>
        <v>0.3391913445151733</v>
      </c>
      <c r="K1613" s="41">
        <f t="shared" ca="1" si="6"/>
        <v>0</v>
      </c>
      <c r="L1613" s="41">
        <f t="shared" ca="1" si="7"/>
        <v>0.22138920325797629</v>
      </c>
      <c r="M1613" s="41">
        <f t="shared" ca="1" si="10"/>
        <v>1.6659090896157913E-2</v>
      </c>
      <c r="N1613" s="219" t="str">
        <f t="shared" ca="1" si="11"/>
        <v/>
      </c>
    </row>
    <row r="1614" spans="1:14" ht="13" x14ac:dyDescent="0.15">
      <c r="A1614" s="166">
        <f t="shared" si="8"/>
        <v>3</v>
      </c>
      <c r="B1614" s="166">
        <f t="shared" si="9"/>
        <v>2004</v>
      </c>
      <c r="C1614" s="41">
        <f ca="1">'StockBond Returns'!W1604</f>
        <v>-1.3832467449323767E-2</v>
      </c>
      <c r="D1614" s="217">
        <f>'StockBond Returns'!M1604</f>
        <v>26.93987383</v>
      </c>
      <c r="E1614" s="41">
        <f t="shared" si="0"/>
        <v>3.6059849357690923E-2</v>
      </c>
      <c r="F1614" s="138">
        <f t="shared" ca="1" si="3"/>
        <v>118.31878653201903</v>
      </c>
      <c r="G1614" s="218">
        <f>'StockBond Returns'!C1604</f>
        <v>2004.1666666665456</v>
      </c>
      <c r="H1614" s="138">
        <f t="shared" ca="1" si="1"/>
        <v>0.35554646821078301</v>
      </c>
      <c r="I1614" s="138">
        <f t="shared" ca="1" si="4"/>
        <v>4.1600903372089304</v>
      </c>
      <c r="J1614" s="41">
        <f t="shared" ca="1" si="5"/>
        <v>0.33184401574152167</v>
      </c>
      <c r="K1614" s="41">
        <f t="shared" ca="1" si="6"/>
        <v>0</v>
      </c>
      <c r="L1614" s="41">
        <f t="shared" ca="1" si="7"/>
        <v>0.21562261648066339</v>
      </c>
      <c r="M1614" s="41">
        <f t="shared" ca="1" si="10"/>
        <v>2.6893237158486905E-2</v>
      </c>
      <c r="N1614" s="219" t="str">
        <f t="shared" ca="1" si="11"/>
        <v/>
      </c>
    </row>
    <row r="1615" spans="1:14" ht="13" x14ac:dyDescent="0.15">
      <c r="A1615" s="166">
        <f t="shared" si="8"/>
        <v>4</v>
      </c>
      <c r="B1615" s="166">
        <f t="shared" si="9"/>
        <v>2004</v>
      </c>
      <c r="C1615" s="41">
        <f ca="1">'StockBond Returns'!W1605</f>
        <v>-2.7510749853965795E-2</v>
      </c>
      <c r="D1615" s="217">
        <f>'StockBond Returns'!M1605</f>
        <v>26.282037020000001</v>
      </c>
      <c r="E1615" s="41">
        <f t="shared" si="0"/>
        <v>3.6524400567563009E-2</v>
      </c>
      <c r="F1615" s="138">
        <f t="shared" ca="1" si="3"/>
        <v>114.71798287444949</v>
      </c>
      <c r="G1615" s="218">
        <f>'StockBond Returns'!C1605</f>
        <v>2004.2499999998788</v>
      </c>
      <c r="H1615" s="138">
        <f t="shared" ca="1" si="1"/>
        <v>0.34916712990076887</v>
      </c>
      <c r="I1615" s="138">
        <f t="shared" ca="1" si="4"/>
        <v>4.1713085000883234</v>
      </c>
      <c r="J1615" s="41">
        <f t="shared" ca="1" si="5"/>
        <v>0.32826220367985881</v>
      </c>
      <c r="K1615" s="41">
        <f t="shared" ca="1" si="6"/>
        <v>0</v>
      </c>
      <c r="L1615" s="41">
        <f t="shared" ca="1" si="7"/>
        <v>0.21327012929651135</v>
      </c>
      <c r="M1615" s="41">
        <f t="shared" ca="1" si="10"/>
        <v>3.1930821488341588E-2</v>
      </c>
      <c r="N1615" s="219" t="str">
        <f t="shared" ca="1" si="11"/>
        <v/>
      </c>
    </row>
    <row r="1616" spans="1:14" ht="13" x14ac:dyDescent="0.15">
      <c r="A1616" s="166">
        <f t="shared" si="8"/>
        <v>5</v>
      </c>
      <c r="B1616" s="166">
        <f t="shared" si="9"/>
        <v>2004</v>
      </c>
      <c r="C1616" s="41">
        <f ca="1">'StockBond Returns'!W1606</f>
        <v>5.8302231068953336E-3</v>
      </c>
      <c r="D1616" s="217">
        <f>'StockBond Returns'!M1606</f>
        <v>26.335475240000001</v>
      </c>
      <c r="E1616" s="41">
        <f t="shared" si="0"/>
        <v>3.6485797501028885E-2</v>
      </c>
      <c r="F1616" s="138">
        <f t="shared" ca="1" si="3"/>
        <v>115.03561145681086</v>
      </c>
      <c r="G1616" s="218">
        <f>'StockBond Returns'!C1606</f>
        <v>2004.3333333332121</v>
      </c>
      <c r="H1616" s="138">
        <f t="shared" ca="1" si="1"/>
        <v>0.34976383541835326</v>
      </c>
      <c r="I1616" s="138">
        <f t="shared" ca="1" si="4"/>
        <v>4.1750094275656338</v>
      </c>
      <c r="J1616" s="41">
        <f t="shared" ca="1" si="5"/>
        <v>0.32708476871307401</v>
      </c>
      <c r="K1616" s="41">
        <f t="shared" ca="1" si="6"/>
        <v>0</v>
      </c>
      <c r="L1616" s="41">
        <f t="shared" ca="1" si="7"/>
        <v>0.21310313631350364</v>
      </c>
      <c r="M1616" s="41">
        <f t="shared" ca="1" si="10"/>
        <v>3.3017301720946524E-2</v>
      </c>
      <c r="N1616" s="219" t="str">
        <f t="shared" ca="1" si="11"/>
        <v/>
      </c>
    </row>
    <row r="1617" spans="1:14" ht="13" x14ac:dyDescent="0.15">
      <c r="A1617" s="166">
        <f t="shared" si="8"/>
        <v>6</v>
      </c>
      <c r="B1617" s="166">
        <f t="shared" si="9"/>
        <v>2004</v>
      </c>
      <c r="C1617" s="41">
        <f ca="1">'StockBond Returns'!W1607</f>
        <v>1.1829809907020501E-2</v>
      </c>
      <c r="D1617" s="217">
        <f>'StockBond Returns'!M1607</f>
        <v>26.589606270000001</v>
      </c>
      <c r="E1617" s="41">
        <f t="shared" si="0"/>
        <v>3.6304340121580903E-2</v>
      </c>
      <c r="F1617" s="138">
        <f t="shared" ca="1" si="3"/>
        <v>116.04255939777909</v>
      </c>
      <c r="G1617" s="218">
        <f>'StockBond Returns'!C1607</f>
        <v>2004.4166666665453</v>
      </c>
      <c r="H1617" s="138">
        <f t="shared" ca="1" si="1"/>
        <v>0.35107071207964385</v>
      </c>
      <c r="I1617" s="138">
        <f t="shared" ca="1" si="4"/>
        <v>4.1817796869194446</v>
      </c>
      <c r="J1617" s="41">
        <f t="shared" ca="1" si="5"/>
        <v>0.3249362317882849</v>
      </c>
      <c r="K1617" s="41">
        <f t="shared" ca="1" si="6"/>
        <v>0</v>
      </c>
      <c r="L1617" s="41">
        <f t="shared" ca="1" si="7"/>
        <v>0.21204371960970891</v>
      </c>
      <c r="M1617" s="41">
        <f t="shared" ca="1" si="10"/>
        <v>3.3555987087919403E-2</v>
      </c>
      <c r="N1617" s="219" t="str">
        <f t="shared" ca="1" si="11"/>
        <v/>
      </c>
    </row>
    <row r="1618" spans="1:14" ht="13" x14ac:dyDescent="0.15">
      <c r="A1618" s="166">
        <f t="shared" si="8"/>
        <v>7</v>
      </c>
      <c r="B1618" s="166">
        <f t="shared" si="9"/>
        <v>2004</v>
      </c>
      <c r="C1618" s="41">
        <f ca="1">'StockBond Returns'!W1608</f>
        <v>-2.0490714400659422E-2</v>
      </c>
      <c r="D1618" s="217">
        <f>'StockBond Returns'!M1608</f>
        <v>25.713780620000001</v>
      </c>
      <c r="E1618" s="41">
        <f t="shared" si="0"/>
        <v>3.694482639052709E-2</v>
      </c>
      <c r="F1618" s="138">
        <f t="shared" ca="1" si="3"/>
        <v>113.32088743245366</v>
      </c>
      <c r="G1618" s="218">
        <f>'StockBond Returns'!C1608</f>
        <v>2004.4999999998786</v>
      </c>
      <c r="H1618" s="138">
        <f t="shared" ca="1" si="1"/>
        <v>0.34888504271770526</v>
      </c>
      <c r="I1618" s="138">
        <f t="shared" ca="1" si="4"/>
        <v>4.1907791701754107</v>
      </c>
      <c r="J1618" s="41">
        <f t="shared" ca="1" si="5"/>
        <v>0.3220909992076566</v>
      </c>
      <c r="K1618" s="41">
        <f t="shared" ca="1" si="6"/>
        <v>0</v>
      </c>
      <c r="L1618" s="41">
        <f t="shared" ca="1" si="7"/>
        <v>0.21033908535263546</v>
      </c>
      <c r="M1618" s="41">
        <f t="shared" ca="1" si="10"/>
        <v>3.478459617742824E-2</v>
      </c>
      <c r="N1618" s="219" t="str">
        <f t="shared" ca="1" si="11"/>
        <v/>
      </c>
    </row>
    <row r="1619" spans="1:14" ht="13" x14ac:dyDescent="0.15">
      <c r="A1619" s="166">
        <f t="shared" si="8"/>
        <v>8</v>
      </c>
      <c r="B1619" s="166">
        <f t="shared" si="9"/>
        <v>2004</v>
      </c>
      <c r="C1619" s="41">
        <f ca="1">'StockBond Returns'!W1609</f>
        <v>8.3217479247664119E-3</v>
      </c>
      <c r="D1619" s="217">
        <f>'StockBond Returns'!M1609</f>
        <v>25.528172510000001</v>
      </c>
      <c r="E1619" s="41">
        <f t="shared" si="0"/>
        <v>3.7086204214349383E-2</v>
      </c>
      <c r="F1619" s="138">
        <f t="shared" ca="1" si="3"/>
        <v>113.91212691617943</v>
      </c>
      <c r="G1619" s="218">
        <f>'StockBond Returns'!C1609</f>
        <v>2004.5833333332118</v>
      </c>
      <c r="H1619" s="138">
        <f t="shared" ca="1" si="1"/>
        <v>0.35204736677535964</v>
      </c>
      <c r="I1619" s="138">
        <f t="shared" ca="1" si="4"/>
        <v>4.2004452794144402</v>
      </c>
      <c r="J1619" s="41">
        <f t="shared" ca="1" si="5"/>
        <v>0.31904858937436842</v>
      </c>
      <c r="K1619" s="41">
        <f t="shared" ca="1" si="6"/>
        <v>-3.7593044228234618E-4</v>
      </c>
      <c r="L1619" s="41">
        <f t="shared" ca="1" si="7"/>
        <v>0.20844400585999701</v>
      </c>
      <c r="M1619" s="41">
        <f t="shared" ca="1" si="10"/>
        <v>3.5396779218948682E-2</v>
      </c>
      <c r="N1619" s="219" t="str">
        <f t="shared" ca="1" si="11"/>
        <v/>
      </c>
    </row>
    <row r="1620" spans="1:14" ht="13" x14ac:dyDescent="0.15">
      <c r="A1620" s="166">
        <f t="shared" si="8"/>
        <v>9</v>
      </c>
      <c r="B1620" s="166">
        <f t="shared" si="9"/>
        <v>2004</v>
      </c>
      <c r="C1620" s="41">
        <f ca="1">'StockBond Returns'!W1610</f>
        <v>5.9380869929437207E-3</v>
      </c>
      <c r="D1620" s="217">
        <f>'StockBond Returns'!M1610</f>
        <v>25.597670870000002</v>
      </c>
      <c r="E1620" s="41">
        <f t="shared" si="0"/>
        <v>3.703302714685619E-2</v>
      </c>
      <c r="F1620" s="138">
        <f t="shared" ca="1" si="3"/>
        <v>114.23440918069404</v>
      </c>
      <c r="G1620" s="218">
        <f>'StockBond Returns'!C1610</f>
        <v>2004.6666666665451</v>
      </c>
      <c r="H1620" s="138">
        <f t="shared" ca="1" si="1"/>
        <v>0.35253716469114332</v>
      </c>
      <c r="I1620" s="138">
        <f t="shared" ca="1" si="4"/>
        <v>4.2096172455307306</v>
      </c>
      <c r="J1620" s="41">
        <f t="shared" ca="1" si="5"/>
        <v>0.31617462999472967</v>
      </c>
      <c r="K1620" s="41">
        <f t="shared" ca="1" si="6"/>
        <v>-2.5539237277160121E-3</v>
      </c>
      <c r="L1620" s="41">
        <f t="shared" ca="1" si="7"/>
        <v>0.20669289860611029</v>
      </c>
      <c r="M1620" s="41">
        <f t="shared" ca="1" si="10"/>
        <v>3.5271919983039135E-2</v>
      </c>
      <c r="N1620" s="219" t="str">
        <f t="shared" ca="1" si="11"/>
        <v/>
      </c>
    </row>
    <row r="1621" spans="1:14" ht="13" x14ac:dyDescent="0.15">
      <c r="A1621" s="166">
        <f t="shared" si="8"/>
        <v>10</v>
      </c>
      <c r="B1621" s="166">
        <f t="shared" si="9"/>
        <v>2004</v>
      </c>
      <c r="C1621" s="41">
        <f ca="1">'StockBond Returns'!W1611</f>
        <v>1.0135905089116978E-2</v>
      </c>
      <c r="D1621" s="217">
        <f>'StockBond Returns'!M1611</f>
        <v>25.71417267</v>
      </c>
      <c r="E1621" s="41">
        <f t="shared" si="0"/>
        <v>3.6944529925838757E-2</v>
      </c>
      <c r="F1621" s="138">
        <f t="shared" ca="1" si="3"/>
        <v>115.03616786212808</v>
      </c>
      <c r="G1621" s="218">
        <f>'StockBond Returns'!C1611</f>
        <v>2004.7499999998784</v>
      </c>
      <c r="H1621" s="138">
        <f t="shared" ca="1" si="1"/>
        <v>0.35416309551135011</v>
      </c>
      <c r="I1621" s="138">
        <f t="shared" ca="1" si="4"/>
        <v>4.2180608620178592</v>
      </c>
      <c r="J1621" s="41">
        <f t="shared" ca="1" si="5"/>
        <v>0.31353994212053737</v>
      </c>
      <c r="K1621" s="41">
        <f t="shared" ca="1" si="6"/>
        <v>-4.5505881690643957E-3</v>
      </c>
      <c r="L1621" s="41">
        <f t="shared" ca="1" si="7"/>
        <v>0.20515144550854414</v>
      </c>
      <c r="M1621" s="41">
        <f t="shared" ca="1" si="10"/>
        <v>3.5080417901741878E-2</v>
      </c>
      <c r="N1621" s="219" t="str">
        <f t="shared" ca="1" si="11"/>
        <v/>
      </c>
    </row>
    <row r="1622" spans="1:14" ht="13" x14ac:dyDescent="0.15">
      <c r="A1622" s="166">
        <f t="shared" si="8"/>
        <v>11</v>
      </c>
      <c r="B1622" s="166">
        <f t="shared" si="9"/>
        <v>2004</v>
      </c>
      <c r="C1622" s="41">
        <f ca="1">'StockBond Returns'!W1612</f>
        <v>2.4006415419640183E-2</v>
      </c>
      <c r="D1622" s="217">
        <f>'StockBond Returns'!M1612</f>
        <v>26.575793879999999</v>
      </c>
      <c r="E1622" s="41">
        <f t="shared" si="0"/>
        <v>3.631411340928116E-2</v>
      </c>
      <c r="F1622" s="138">
        <f t="shared" ca="1" si="3"/>
        <v>117.43510861420128</v>
      </c>
      <c r="G1622" s="218">
        <f>'StockBond Returns'!C1612</f>
        <v>2004.8333333332116</v>
      </c>
      <c r="H1622" s="138">
        <f t="shared" ca="1" si="1"/>
        <v>0.35537932103727971</v>
      </c>
      <c r="I1622" s="138">
        <f t="shared" ca="1" si="4"/>
        <v>4.2262077981613286</v>
      </c>
      <c r="J1622" s="41">
        <f t="shared" ca="1" si="5"/>
        <v>0.3110078077482028</v>
      </c>
      <c r="K1622" s="41">
        <f t="shared" ca="1" si="6"/>
        <v>-6.4695337532756358E-3</v>
      </c>
      <c r="L1622" s="41">
        <f t="shared" ca="1" si="7"/>
        <v>0.20369511098573412</v>
      </c>
      <c r="M1622" s="41">
        <f t="shared" ca="1" si="10"/>
        <v>3.4821717751766679E-2</v>
      </c>
      <c r="N1622" s="219" t="str">
        <f t="shared" ca="1" si="11"/>
        <v/>
      </c>
    </row>
    <row r="1623" spans="1:14" ht="13" x14ac:dyDescent="0.15">
      <c r="A1623" s="166">
        <f t="shared" si="8"/>
        <v>12</v>
      </c>
      <c r="B1623" s="166">
        <f t="shared" si="9"/>
        <v>2004</v>
      </c>
      <c r="C1623" s="41">
        <f ca="1">'StockBond Returns'!W1613</f>
        <v>2.6607803249453443E-2</v>
      </c>
      <c r="D1623" s="217">
        <f>'StockBond Returns'!M1613</f>
        <v>27.43250686</v>
      </c>
      <c r="E1623" s="41">
        <f t="shared" si="0"/>
        <v>3.5726551534342718E-2</v>
      </c>
      <c r="F1623" s="138">
        <f t="shared" ca="1" si="3"/>
        <v>120.19496369469579</v>
      </c>
      <c r="G1623" s="218">
        <f>'StockBond Returns'!C1613</f>
        <v>2004.9166666665449</v>
      </c>
      <c r="H1623" s="138">
        <f t="shared" ca="1" si="1"/>
        <v>0.35784596371725014</v>
      </c>
      <c r="I1623" s="138">
        <f t="shared" ca="1" si="4"/>
        <v>4.233313457002617</v>
      </c>
      <c r="J1623" s="41">
        <f t="shared" ca="1" si="5"/>
        <v>0.30880726807290082</v>
      </c>
      <c r="K1623" s="41">
        <f t="shared" ca="1" si="6"/>
        <v>-8.1371845458001468E-3</v>
      </c>
      <c r="L1623" s="41">
        <f t="shared" ca="1" si="7"/>
        <v>0.20253476814911364</v>
      </c>
      <c r="M1623" s="41">
        <f t="shared" ca="1" si="10"/>
        <v>3.3015300554552818E-2</v>
      </c>
      <c r="N1623" s="219" t="str">
        <f t="shared" ca="1" si="11"/>
        <v/>
      </c>
    </row>
    <row r="1624" spans="1:14" ht="13" x14ac:dyDescent="0.15">
      <c r="A1624" s="166">
        <f t="shared" si="8"/>
        <v>1</v>
      </c>
      <c r="B1624" s="166">
        <f t="shared" si="9"/>
        <v>2005</v>
      </c>
      <c r="C1624" s="41">
        <f ca="1">'StockBond Returns'!W1614</f>
        <v>-1.7098309178589854E-2</v>
      </c>
      <c r="D1624" s="217">
        <f>'StockBond Returns'!M1614</f>
        <v>26.584100039999999</v>
      </c>
      <c r="E1624" s="41">
        <f t="shared" si="0"/>
        <v>3.6308234969311376E-2</v>
      </c>
      <c r="F1624" s="138">
        <f t="shared" ca="1" si="3"/>
        <v>117.78810564094319</v>
      </c>
      <c r="G1624" s="218">
        <f>'StockBond Returns'!C1614</f>
        <v>2004.9999999998781</v>
      </c>
      <c r="H1624" s="138">
        <f t="shared" ca="1" si="1"/>
        <v>0.35638985135011964</v>
      </c>
      <c r="I1624" s="138">
        <f t="shared" ca="1" si="4"/>
        <v>4.2376321740329974</v>
      </c>
      <c r="J1624" s="41">
        <f t="shared" ca="1" si="5"/>
        <v>0.30747341746813417</v>
      </c>
      <c r="K1624" s="41">
        <f t="shared" ca="1" si="6"/>
        <v>-9.1480261330317836E-3</v>
      </c>
      <c r="L1624" s="41">
        <f t="shared" ca="1" si="7"/>
        <v>0.20216377351787496</v>
      </c>
      <c r="M1624" s="41">
        <f t="shared" ca="1" si="10"/>
        <v>2.9619144431261235E-2</v>
      </c>
      <c r="N1624" s="219" t="str">
        <f t="shared" ca="1" si="11"/>
        <v/>
      </c>
    </row>
    <row r="1625" spans="1:14" ht="13" x14ac:dyDescent="0.15">
      <c r="A1625" s="166">
        <f t="shared" si="8"/>
        <v>2</v>
      </c>
      <c r="B1625" s="166">
        <f t="shared" si="9"/>
        <v>2005</v>
      </c>
      <c r="C1625" s="41">
        <f ca="1">'StockBond Returns'!W1615</f>
        <v>1.0189317999992184E-2</v>
      </c>
      <c r="D1625" s="217">
        <f>'StockBond Returns'!M1615</f>
        <v>26.833371339999999</v>
      </c>
      <c r="E1625" s="41">
        <f t="shared" si="0"/>
        <v>3.6133513980207907E-2</v>
      </c>
      <c r="F1625" s="138">
        <f t="shared" ca="1" si="3"/>
        <v>118.62826488505793</v>
      </c>
      <c r="G1625" s="218">
        <f>'StockBond Returns'!C1615</f>
        <v>2005.0833333332114</v>
      </c>
      <c r="H1625" s="138">
        <f t="shared" ca="1" si="1"/>
        <v>0.357204672306004</v>
      </c>
      <c r="I1625" s="138">
        <f t="shared" ca="1" si="4"/>
        <v>4.240000623715761</v>
      </c>
      <c r="J1625" s="41">
        <f t="shared" ca="1" si="5"/>
        <v>0.30674306733952728</v>
      </c>
      <c r="K1625" s="41">
        <f t="shared" ca="1" si="6"/>
        <v>-9.7015126183979117E-3</v>
      </c>
      <c r="L1625" s="41">
        <f t="shared" ca="1" si="7"/>
        <v>0.20234350013860936</v>
      </c>
      <c r="M1625" s="41">
        <f t="shared" ca="1" si="10"/>
        <v>2.4831413295124172E-2</v>
      </c>
      <c r="N1625" s="219" t="str">
        <f t="shared" ca="1" si="11"/>
        <v/>
      </c>
    </row>
    <row r="1626" spans="1:14" ht="13" x14ac:dyDescent="0.15">
      <c r="A1626" s="166">
        <f t="shared" si="8"/>
        <v>3</v>
      </c>
      <c r="B1626" s="166">
        <f t="shared" si="9"/>
        <v>2005</v>
      </c>
      <c r="C1626" s="41">
        <f ca="1">'StockBond Returns'!W1616</f>
        <v>-1.9447125103269066E-2</v>
      </c>
      <c r="D1626" s="217">
        <f>'StockBond Returns'!M1616</f>
        <v>26.023707259999998</v>
      </c>
      <c r="E1626" s="41">
        <f t="shared" si="0"/>
        <v>3.6713250249265222E-2</v>
      </c>
      <c r="F1626" s="138">
        <f t="shared" ca="1" si="3"/>
        <v>115.97102810869828</v>
      </c>
      <c r="G1626" s="218">
        <f>'StockBond Returns'!C1616</f>
        <v>2005.1666666665446</v>
      </c>
      <c r="H1626" s="138">
        <f t="shared" ca="1" si="1"/>
        <v>0.35480611471826756</v>
      </c>
      <c r="I1626" s="138">
        <f t="shared" ca="1" si="4"/>
        <v>4.2392602702232454</v>
      </c>
      <c r="J1626" s="41">
        <f t="shared" ca="1" si="5"/>
        <v>0.30697127974736671</v>
      </c>
      <c r="K1626" s="41">
        <f t="shared" ca="1" si="6"/>
        <v>-9.5285647697094245E-3</v>
      </c>
      <c r="L1626" s="41">
        <f t="shared" ca="1" si="7"/>
        <v>0.20340333216418105</v>
      </c>
      <c r="M1626" s="41">
        <f t="shared" ca="1" si="10"/>
        <v>1.9030820630551837E-2</v>
      </c>
      <c r="N1626" s="219" t="str">
        <f t="shared" ca="1" si="11"/>
        <v/>
      </c>
    </row>
    <row r="1627" spans="1:14" ht="13" x14ac:dyDescent="0.15">
      <c r="A1627" s="166">
        <f t="shared" si="8"/>
        <v>4</v>
      </c>
      <c r="B1627" s="166">
        <f t="shared" si="9"/>
        <v>2005</v>
      </c>
      <c r="C1627" s="41">
        <f ca="1">'StockBond Returns'!W1617</f>
        <v>-7.8101019504321235E-3</v>
      </c>
      <c r="D1627" s="217">
        <f>'StockBond Returns'!M1617</f>
        <v>25.359389100000001</v>
      </c>
      <c r="E1627" s="41">
        <f t="shared" si="0"/>
        <v>3.721656328266993E-2</v>
      </c>
      <c r="F1627" s="138">
        <f t="shared" ca="1" si="3"/>
        <v>114.71324751308323</v>
      </c>
      <c r="G1627" s="218">
        <f>'StockBond Returns'!C1617</f>
        <v>2005.2499999998779</v>
      </c>
      <c r="H1627" s="138">
        <f t="shared" ca="1" si="1"/>
        <v>0.35576940295260345</v>
      </c>
      <c r="I1627" s="138">
        <f t="shared" ca="1" si="4"/>
        <v>4.2458625432750798</v>
      </c>
      <c r="J1627" s="41">
        <f t="shared" ca="1" si="5"/>
        <v>0.30493895270619453</v>
      </c>
      <c r="K1627" s="41">
        <f t="shared" ca="1" si="6"/>
        <v>-1.1068737773140769E-2</v>
      </c>
      <c r="L1627" s="41">
        <f t="shared" ca="1" si="7"/>
        <v>0.20238106591888627</v>
      </c>
      <c r="M1627" s="41">
        <f t="shared" ca="1" si="10"/>
        <v>1.7873059061725538E-2</v>
      </c>
      <c r="N1627" s="219" t="str">
        <f t="shared" ca="1" si="11"/>
        <v/>
      </c>
    </row>
    <row r="1628" spans="1:14" ht="13" x14ac:dyDescent="0.15">
      <c r="A1628" s="166">
        <f t="shared" si="8"/>
        <v>5</v>
      </c>
      <c r="B1628" s="166">
        <f t="shared" si="9"/>
        <v>2005</v>
      </c>
      <c r="C1628" s="41">
        <f ca="1">'StockBond Returns'!W1618</f>
        <v>2.3065929152726573E-2</v>
      </c>
      <c r="D1628" s="217">
        <f>'StockBond Returns'!M1618</f>
        <v>25.938019199999999</v>
      </c>
      <c r="E1628" s="41">
        <f t="shared" si="0"/>
        <v>3.6776722564844121E-2</v>
      </c>
      <c r="F1628" s="138">
        <f t="shared" ca="1" si="3"/>
        <v>116.99523959830339</v>
      </c>
      <c r="G1628" s="218">
        <f>'StockBond Returns'!C1618</f>
        <v>2005.3333333332112</v>
      </c>
      <c r="H1628" s="138">
        <f t="shared" ca="1" si="1"/>
        <v>0.35855845567618899</v>
      </c>
      <c r="I1628" s="138">
        <f t="shared" ca="1" si="4"/>
        <v>4.254657163532916</v>
      </c>
      <c r="J1628" s="41">
        <f t="shared" ca="1" si="5"/>
        <v>0.30224156908453059</v>
      </c>
      <c r="K1628" s="41">
        <f t="shared" ca="1" si="6"/>
        <v>-1.3112915383250767E-2</v>
      </c>
      <c r="L1628" s="41">
        <f t="shared" ca="1" si="7"/>
        <v>0.20073863551236637</v>
      </c>
      <c r="M1628" s="41">
        <f t="shared" ca="1" si="10"/>
        <v>1.907725894974166E-2</v>
      </c>
      <c r="N1628" s="219" t="str">
        <f t="shared" ca="1" si="11"/>
        <v/>
      </c>
    </row>
    <row r="1629" spans="1:14" ht="13" x14ac:dyDescent="0.15">
      <c r="A1629" s="166">
        <f t="shared" si="8"/>
        <v>6</v>
      </c>
      <c r="B1629" s="166">
        <f t="shared" si="9"/>
        <v>2005</v>
      </c>
      <c r="C1629" s="41">
        <f ca="1">'StockBond Returns'!W1619</f>
        <v>4.5344753605859748E-3</v>
      </c>
      <c r="D1629" s="217">
        <f>'StockBond Returns'!M1619</f>
        <v>25.831616440000001</v>
      </c>
      <c r="E1629" s="41">
        <f t="shared" si="0"/>
        <v>3.6856125125245942E-2</v>
      </c>
      <c r="F1629" s="138">
        <f t="shared" ca="1" si="3"/>
        <v>117.16556729940898</v>
      </c>
      <c r="G1629" s="218">
        <f>'StockBond Returns'!C1619</f>
        <v>2005.4166666665444</v>
      </c>
      <c r="H1629" s="138">
        <f t="shared" ca="1" si="1"/>
        <v>0.3598557340631201</v>
      </c>
      <c r="I1629" s="138">
        <f t="shared" ca="1" si="4"/>
        <v>4.2634421855163929</v>
      </c>
      <c r="J1629" s="41">
        <f t="shared" ca="1" si="5"/>
        <v>0.299558239438108</v>
      </c>
      <c r="K1629" s="41">
        <f t="shared" ca="1" si="6"/>
        <v>-1.5146442368328739E-2</v>
      </c>
      <c r="L1629" s="41">
        <f t="shared" ca="1" si="7"/>
        <v>0.19909996650992912</v>
      </c>
      <c r="M1629" s="41">
        <f t="shared" ca="1" si="10"/>
        <v>1.9528168557608971E-2</v>
      </c>
      <c r="N1629" s="219" t="str">
        <f t="shared" ca="1" si="11"/>
        <v/>
      </c>
    </row>
    <row r="1630" spans="1:14" ht="13" x14ac:dyDescent="0.15">
      <c r="A1630" s="166">
        <f t="shared" si="8"/>
        <v>7</v>
      </c>
      <c r="B1630" s="166">
        <f t="shared" si="9"/>
        <v>2005</v>
      </c>
      <c r="C1630" s="41">
        <f ca="1">'StockBond Returns'!W1620</f>
        <v>1.6407203857078424E-2</v>
      </c>
      <c r="D1630" s="217">
        <f>'StockBond Returns'!M1620</f>
        <v>26.569840249999999</v>
      </c>
      <c r="E1630" s="41">
        <f t="shared" si="0"/>
        <v>3.6318329176819195E-2</v>
      </c>
      <c r="F1630" s="138">
        <f t="shared" ca="1" si="3"/>
        <v>118.72216668666958</v>
      </c>
      <c r="G1630" s="218">
        <f>'StockBond Returns'!C1620</f>
        <v>2005.4999999998777</v>
      </c>
      <c r="H1630" s="138">
        <f t="shared" ca="1" si="1"/>
        <v>0.35931589419263865</v>
      </c>
      <c r="I1630" s="138">
        <f t="shared" ca="1" si="4"/>
        <v>4.2738730369913256</v>
      </c>
      <c r="J1630" s="41">
        <f t="shared" ca="1" si="5"/>
        <v>0.29638652636631613</v>
      </c>
      <c r="K1630" s="41">
        <f t="shared" ca="1" si="6"/>
        <v>-1.7550084473581085E-2</v>
      </c>
      <c r="L1630" s="41">
        <f t="shared" ca="1" si="7"/>
        <v>0.19700120876460514</v>
      </c>
      <c r="M1630" s="41">
        <f t="shared" ca="1" si="10"/>
        <v>1.9827784629471878E-2</v>
      </c>
      <c r="N1630" s="219" t="str">
        <f t="shared" ca="1" si="11"/>
        <v/>
      </c>
    </row>
    <row r="1631" spans="1:14" ht="13" x14ac:dyDescent="0.15">
      <c r="A1631" s="166">
        <f t="shared" si="8"/>
        <v>8</v>
      </c>
      <c r="B1631" s="166">
        <f t="shared" si="9"/>
        <v>2005</v>
      </c>
      <c r="C1631" s="41">
        <f ca="1">'StockBond Returns'!W1621</f>
        <v>-8.0418765926143533E-3</v>
      </c>
      <c r="D1631" s="217">
        <f>'StockBond Returns'!M1621</f>
        <v>26.020371130000001</v>
      </c>
      <c r="E1631" s="41">
        <f t="shared" si="0"/>
        <v>3.6715713623066991E-2</v>
      </c>
      <c r="F1631" s="138">
        <f t="shared" ca="1" si="3"/>
        <v>117.41099135325382</v>
      </c>
      <c r="G1631" s="218">
        <f>'StockBond Returns'!C1621</f>
        <v>2005.5833333332109</v>
      </c>
      <c r="H1631" s="138">
        <f t="shared" ca="1" si="1"/>
        <v>0.35923569456053844</v>
      </c>
      <c r="I1631" s="138">
        <f t="shared" ca="1" si="4"/>
        <v>4.2810613647765043</v>
      </c>
      <c r="J1631" s="41">
        <f t="shared" ca="1" si="5"/>
        <v>0.294209764462251</v>
      </c>
      <c r="K1631" s="41">
        <f t="shared" ca="1" si="6"/>
        <v>-1.9199715586891153E-2</v>
      </c>
      <c r="L1631" s="41">
        <f t="shared" ca="1" si="7"/>
        <v>0.19581096143485399</v>
      </c>
      <c r="M1631" s="41">
        <f t="shared" ca="1" si="10"/>
        <v>1.9192271294938168E-2</v>
      </c>
      <c r="N1631" s="219" t="str">
        <f t="shared" ca="1" si="11"/>
        <v/>
      </c>
    </row>
    <row r="1632" spans="1:14" ht="13" x14ac:dyDescent="0.15">
      <c r="A1632" s="166">
        <f t="shared" si="8"/>
        <v>9</v>
      </c>
      <c r="B1632" s="166">
        <f t="shared" si="9"/>
        <v>2005</v>
      </c>
      <c r="C1632" s="41">
        <f ca="1">'StockBond Returns'!W1622</f>
        <v>-7.4153617604602829E-3</v>
      </c>
      <c r="D1632" s="217">
        <f>'StockBond Returns'!M1622</f>
        <v>25.790781620000001</v>
      </c>
      <c r="E1632" s="41">
        <f t="shared" si="0"/>
        <v>3.6886771884891797E-2</v>
      </c>
      <c r="F1632" s="138">
        <f t="shared" ca="1" si="3"/>
        <v>116.18377454578706</v>
      </c>
      <c r="G1632" s="218">
        <f>'StockBond Returns'!C1622</f>
        <v>2005.6666666665442</v>
      </c>
      <c r="H1632" s="138">
        <f t="shared" ca="1" si="1"/>
        <v>0.35713703236634542</v>
      </c>
      <c r="I1632" s="138">
        <f t="shared" ca="1" si="4"/>
        <v>4.285661232451706</v>
      </c>
      <c r="J1632" s="41">
        <f t="shared" ca="1" si="5"/>
        <v>0.2928206687457251</v>
      </c>
      <c r="K1632" s="41">
        <f t="shared" ca="1" si="6"/>
        <v>-2.0252423974091327E-2</v>
      </c>
      <c r="L1632" s="41">
        <f t="shared" ca="1" si="7"/>
        <v>0.19534158946319002</v>
      </c>
      <c r="M1632" s="41">
        <f t="shared" ca="1" si="10"/>
        <v>1.8064347061887753E-2</v>
      </c>
      <c r="N1632" s="219" t="str">
        <f t="shared" ca="1" si="11"/>
        <v/>
      </c>
    </row>
    <row r="1633" spans="1:14" ht="13" x14ac:dyDescent="0.15">
      <c r="A1633" s="166">
        <f t="shared" si="8"/>
        <v>10</v>
      </c>
      <c r="B1633" s="166">
        <f t="shared" si="9"/>
        <v>2005</v>
      </c>
      <c r="C1633" s="41">
        <f ca="1">'StockBond Returns'!W1623</f>
        <v>-1.7060667382846846E-2</v>
      </c>
      <c r="D1633" s="217">
        <f>'StockBond Returns'!M1623</f>
        <v>25.190636430000001</v>
      </c>
      <c r="E1633" s="41">
        <f t="shared" si="0"/>
        <v>3.7348645007020967E-2</v>
      </c>
      <c r="F1633" s="138">
        <f t="shared" ca="1" si="3"/>
        <v>113.85055777673068</v>
      </c>
      <c r="G1633" s="218">
        <f>'StockBond Returns'!C1623</f>
        <v>2005.7499999998774</v>
      </c>
      <c r="H1633" s="138">
        <f t="shared" ca="1" si="1"/>
        <v>0.35434700552120368</v>
      </c>
      <c r="I1633" s="138">
        <f t="shared" ca="1" si="4"/>
        <v>4.28584514246156</v>
      </c>
      <c r="J1633" s="41">
        <f t="shared" ca="1" si="5"/>
        <v>0.2927651924851451</v>
      </c>
      <c r="K1633" s="41">
        <f t="shared" ca="1" si="6"/>
        <v>-2.0294465947231277E-2</v>
      </c>
      <c r="L1633" s="41">
        <f t="shared" ca="1" si="7"/>
        <v>0.19610139890966694</v>
      </c>
      <c r="M1633" s="41">
        <f t="shared" ca="1" si="10"/>
        <v>1.6070010049896277E-2</v>
      </c>
      <c r="N1633" s="219" t="str">
        <f t="shared" ca="1" si="11"/>
        <v/>
      </c>
    </row>
    <row r="1634" spans="1:14" ht="13" x14ac:dyDescent="0.15">
      <c r="A1634" s="166">
        <f t="shared" si="8"/>
        <v>11</v>
      </c>
      <c r="B1634" s="166">
        <f t="shared" si="9"/>
        <v>2005</v>
      </c>
      <c r="C1634" s="41">
        <f ca="1">'StockBond Returns'!W1624</f>
        <v>3.7830535218710194E-2</v>
      </c>
      <c r="D1634" s="217">
        <f>'StockBond Returns'!M1624</f>
        <v>26.185574729999999</v>
      </c>
      <c r="E1634" s="41">
        <f t="shared" si="0"/>
        <v>3.6594482559787603E-2</v>
      </c>
      <c r="F1634" s="138">
        <f t="shared" ca="1" si="3"/>
        <v>117.78983316997989</v>
      </c>
      <c r="G1634" s="218">
        <f>'StockBond Returns'!C1624</f>
        <v>2005.8333333332107</v>
      </c>
      <c r="H1634" s="138">
        <f t="shared" ca="1" si="1"/>
        <v>0.35920483297159334</v>
      </c>
      <c r="I1634" s="138">
        <f t="shared" ca="1" si="4"/>
        <v>4.2896706543958736</v>
      </c>
      <c r="J1634" s="41">
        <f t="shared" ca="1" si="5"/>
        <v>0.29161230941542748</v>
      </c>
      <c r="K1634" s="41">
        <f t="shared" ca="1" si="6"/>
        <v>-2.1168163607165003E-2</v>
      </c>
      <c r="L1634" s="41">
        <f t="shared" ca="1" si="7"/>
        <v>0.19584498092284863</v>
      </c>
      <c r="M1634" s="41">
        <f t="shared" ca="1" si="10"/>
        <v>1.5016501616923694E-2</v>
      </c>
      <c r="N1634" s="219" t="str">
        <f t="shared" ca="1" si="11"/>
        <v/>
      </c>
    </row>
    <row r="1635" spans="1:14" ht="13" x14ac:dyDescent="0.15">
      <c r="A1635" s="166">
        <f t="shared" si="8"/>
        <v>12</v>
      </c>
      <c r="B1635" s="166">
        <f t="shared" si="9"/>
        <v>2005</v>
      </c>
      <c r="C1635" s="41">
        <f ca="1">'StockBond Returns'!W1625</f>
        <v>1.6855144177473223E-2</v>
      </c>
      <c r="D1635" s="217">
        <f>'StockBond Returns'!M1625</f>
        <v>26.584814940000001</v>
      </c>
      <c r="E1635" s="41">
        <f t="shared" si="0"/>
        <v>3.6307729191587895E-2</v>
      </c>
      <c r="F1635" s="138">
        <f t="shared" ca="1" si="3"/>
        <v>119.40993850847983</v>
      </c>
      <c r="G1635" s="218">
        <f>'StockBond Returns'!C1625</f>
        <v>2005.916666666544</v>
      </c>
      <c r="H1635" s="138">
        <f t="shared" ca="1" si="1"/>
        <v>0.36129197584583733</v>
      </c>
      <c r="I1635" s="138">
        <f t="shared" ca="1" si="4"/>
        <v>4.2931166665244609</v>
      </c>
      <c r="J1635" s="41">
        <f t="shared" ca="1" si="5"/>
        <v>0.29057555406275237</v>
      </c>
      <c r="K1635" s="41">
        <f t="shared" ca="1" si="6"/>
        <v>-2.1953855364940544E-2</v>
      </c>
      <c r="L1635" s="41">
        <f t="shared" ca="1" si="7"/>
        <v>0.19569223831597138</v>
      </c>
      <c r="M1635" s="41">
        <f t="shared" ca="1" si="10"/>
        <v>1.4126808734874041E-2</v>
      </c>
      <c r="N1635" s="219" t="str">
        <f t="shared" ca="1" si="11"/>
        <v/>
      </c>
    </row>
    <row r="1636" spans="1:14" ht="13" x14ac:dyDescent="0.15">
      <c r="A1636" s="166">
        <f t="shared" si="8"/>
        <v>1</v>
      </c>
      <c r="B1636" s="166">
        <f t="shared" si="9"/>
        <v>2006</v>
      </c>
      <c r="C1636" s="41">
        <f ca="1">'StockBond Returns'!W1626</f>
        <v>5.308283550797677E-3</v>
      </c>
      <c r="D1636" s="217">
        <f>'StockBond Returns'!M1626</f>
        <v>26.496646559999999</v>
      </c>
      <c r="E1636" s="41">
        <f t="shared" si="0"/>
        <v>3.6370312470213217E-2</v>
      </c>
      <c r="F1636" s="138">
        <f t="shared" ca="1" si="3"/>
        <v>119.68059050476789</v>
      </c>
      <c r="G1636" s="218">
        <f>'StockBond Returns'!C1626</f>
        <v>2005.9999999998772</v>
      </c>
      <c r="H1636" s="138">
        <f t="shared" ca="1" si="1"/>
        <v>0.36273503943983676</v>
      </c>
      <c r="I1636" s="138">
        <f t="shared" ca="1" si="4"/>
        <v>4.2994618546141776</v>
      </c>
      <c r="J1636" s="41">
        <f t="shared" ca="1" si="5"/>
        <v>0.28867090996741518</v>
      </c>
      <c r="K1636" s="41">
        <f t="shared" ca="1" si="6"/>
        <v>-2.3397265484156105E-2</v>
      </c>
      <c r="L1636" s="41">
        <f t="shared" ca="1" si="7"/>
        <v>0.19473135447694712</v>
      </c>
      <c r="M1636" s="41">
        <f t="shared" ca="1" si="10"/>
        <v>1.4590619959904627E-2</v>
      </c>
      <c r="N1636" s="219" t="str">
        <f t="shared" ca="1" si="11"/>
        <v/>
      </c>
    </row>
    <row r="1637" spans="1:14" ht="13" x14ac:dyDescent="0.15">
      <c r="A1637" s="166">
        <f t="shared" si="8"/>
        <v>2</v>
      </c>
      <c r="B1637" s="166">
        <f t="shared" si="9"/>
        <v>2006</v>
      </c>
      <c r="C1637" s="41">
        <f ca="1">'StockBond Returns'!W1627</f>
        <v>7.5773068784235065E-4</v>
      </c>
      <c r="D1637" s="217">
        <f>'StockBond Returns'!M1627</f>
        <v>26.332075710000002</v>
      </c>
      <c r="E1637" s="41">
        <f t="shared" si="0"/>
        <v>3.6488248610044724E-2</v>
      </c>
      <c r="F1637" s="138">
        <f t="shared" ca="1" si="3"/>
        <v>119.40826626602167</v>
      </c>
      <c r="G1637" s="218">
        <f>'StockBond Returns'!C1627</f>
        <v>2006.0833333332105</v>
      </c>
      <c r="H1637" s="138">
        <f t="shared" ca="1" si="1"/>
        <v>0.36308320880075134</v>
      </c>
      <c r="I1637" s="138">
        <f t="shared" ca="1" si="4"/>
        <v>4.3053403911089259</v>
      </c>
      <c r="J1637" s="41">
        <f t="shared" ca="1" si="5"/>
        <v>0.28691135130636058</v>
      </c>
      <c r="K1637" s="41">
        <f t="shared" ca="1" si="6"/>
        <v>-2.4730724466302645E-2</v>
      </c>
      <c r="L1637" s="41">
        <f t="shared" ca="1" si="7"/>
        <v>0.19389861199797909</v>
      </c>
      <c r="M1637" s="41">
        <f t="shared" ca="1" si="10"/>
        <v>1.5410320231487029E-2</v>
      </c>
      <c r="N1637" s="219" t="str">
        <f t="shared" ca="1" si="11"/>
        <v/>
      </c>
    </row>
    <row r="1638" spans="1:14" ht="13" x14ac:dyDescent="0.15">
      <c r="A1638" s="166">
        <f t="shared" si="8"/>
        <v>3</v>
      </c>
      <c r="B1638" s="166">
        <f t="shared" si="9"/>
        <v>2006</v>
      </c>
      <c r="C1638" s="41">
        <f ca="1">'StockBond Returns'!W1628</f>
        <v>6.0882060038292309E-3</v>
      </c>
      <c r="D1638" s="217">
        <f>'StockBond Returns'!M1628</f>
        <v>26.350019469999999</v>
      </c>
      <c r="E1638" s="41">
        <f t="shared" si="0"/>
        <v>3.6475318047459494E-2</v>
      </c>
      <c r="F1638" s="138">
        <f t="shared" ca="1" si="3"/>
        <v>119.76995465543685</v>
      </c>
      <c r="G1638" s="218">
        <f>'StockBond Returns'!C1628</f>
        <v>2006.1666666665437</v>
      </c>
      <c r="H1638" s="138">
        <f t="shared" ca="1" si="1"/>
        <v>0.36405393238223843</v>
      </c>
      <c r="I1638" s="138">
        <f t="shared" ca="1" si="4"/>
        <v>4.3145882087728964</v>
      </c>
      <c r="J1638" s="41">
        <f t="shared" ca="1" si="5"/>
        <v>0.28415300660445442</v>
      </c>
      <c r="K1638" s="41">
        <f t="shared" ca="1" si="6"/>
        <v>-2.6821100649844221E-2</v>
      </c>
      <c r="L1638" s="41">
        <f t="shared" ca="1" si="7"/>
        <v>0.19213269407016287</v>
      </c>
      <c r="M1638" s="41">
        <f t="shared" ca="1" si="10"/>
        <v>1.7769123325302338E-2</v>
      </c>
      <c r="N1638" s="219" t="str">
        <f t="shared" ca="1" si="11"/>
        <v/>
      </c>
    </row>
    <row r="1639" spans="1:14" ht="13" x14ac:dyDescent="0.15">
      <c r="A1639" s="166">
        <f t="shared" si="8"/>
        <v>4</v>
      </c>
      <c r="B1639" s="166">
        <f t="shared" si="9"/>
        <v>2006</v>
      </c>
      <c r="C1639" s="41">
        <f ca="1">'StockBond Returns'!W1629</f>
        <v>3.97683944629582E-3</v>
      </c>
      <c r="D1639" s="217">
        <f>'StockBond Returns'!M1629</f>
        <v>26.207919860000001</v>
      </c>
      <c r="E1639" s="41">
        <f t="shared" si="0"/>
        <v>3.657820241632867E-2</v>
      </c>
      <c r="F1639" s="138">
        <f t="shared" ca="1" si="3"/>
        <v>119.88075881917054</v>
      </c>
      <c r="G1639" s="218">
        <f>'StockBond Returns'!C1629</f>
        <v>2006.249999999877</v>
      </c>
      <c r="H1639" s="138">
        <f t="shared" ca="1" si="1"/>
        <v>0.36541855515922483</v>
      </c>
      <c r="I1639" s="138">
        <f t="shared" ca="1" si="4"/>
        <v>4.3242373609795166</v>
      </c>
      <c r="J1639" s="41">
        <f t="shared" ca="1" si="5"/>
        <v>0.28128753304624343</v>
      </c>
      <c r="K1639" s="41">
        <f t="shared" ca="1" si="6"/>
        <v>-2.899266306425663E-2</v>
      </c>
      <c r="L1639" s="41">
        <f t="shared" ca="1" si="7"/>
        <v>0.19025792671623276</v>
      </c>
      <c r="M1639" s="41">
        <f t="shared" ca="1" si="10"/>
        <v>1.8459103870089422E-2</v>
      </c>
      <c r="N1639" s="219" t="str">
        <f t="shared" ca="1" si="11"/>
        <v/>
      </c>
    </row>
    <row r="1640" spans="1:14" ht="13" x14ac:dyDescent="0.15">
      <c r="A1640" s="166">
        <f t="shared" si="8"/>
        <v>5</v>
      </c>
      <c r="B1640" s="166">
        <f t="shared" si="9"/>
        <v>2006</v>
      </c>
      <c r="C1640" s="41">
        <f ca="1">'StockBond Returns'!W1630</f>
        <v>-2.0251286518183573E-2</v>
      </c>
      <c r="D1640" s="217">
        <f>'StockBond Returns'!M1630</f>
        <v>25.254550160000001</v>
      </c>
      <c r="E1640" s="41">
        <f t="shared" si="0"/>
        <v>3.7298412437847997E-2</v>
      </c>
      <c r="F1640" s="138">
        <f t="shared" ca="1" si="3"/>
        <v>117.09500086500663</v>
      </c>
      <c r="G1640" s="218">
        <f>'StockBond Returns'!C1630</f>
        <v>2006.3333333332102</v>
      </c>
      <c r="H1640" s="138">
        <f t="shared" ca="1" si="1"/>
        <v>0.36395480305609879</v>
      </c>
      <c r="I1640" s="138">
        <f t="shared" ca="1" si="4"/>
        <v>4.3296337083594274</v>
      </c>
      <c r="J1640" s="41">
        <f t="shared" ca="1" si="5"/>
        <v>0.27969056824792404</v>
      </c>
      <c r="K1640" s="41">
        <f t="shared" ca="1" si="6"/>
        <v>-3.0202902371205487E-2</v>
      </c>
      <c r="L1640" s="41">
        <f t="shared" ca="1" si="7"/>
        <v>0.18955263762647068</v>
      </c>
      <c r="M1640" s="41">
        <f t="shared" ca="1" si="10"/>
        <v>1.762222946401959E-2</v>
      </c>
      <c r="N1640" s="219" t="str">
        <f t="shared" ca="1" si="11"/>
        <v/>
      </c>
    </row>
    <row r="1641" spans="1:14" ht="13" x14ac:dyDescent="0.15">
      <c r="A1641" s="166">
        <f t="shared" si="8"/>
        <v>6</v>
      </c>
      <c r="B1641" s="166">
        <f t="shared" si="9"/>
        <v>2006</v>
      </c>
      <c r="C1641" s="41">
        <f ca="1">'StockBond Returns'!W1631</f>
        <v>-5.2211656592450386E-3</v>
      </c>
      <c r="D1641" s="217">
        <f>'StockBond Returns'!M1631</f>
        <v>25.085917599999998</v>
      </c>
      <c r="E1641" s="41">
        <f t="shared" si="0"/>
        <v>3.7431501329654379E-2</v>
      </c>
      <c r="F1641" s="138">
        <f t="shared" ca="1" si="3"/>
        <v>116.12157393288412</v>
      </c>
      <c r="G1641" s="218">
        <f>'StockBond Returns'!C1631</f>
        <v>2006.4166666665435</v>
      </c>
      <c r="H1641" s="138">
        <f t="shared" ca="1" si="1"/>
        <v>0.36221707075585924</v>
      </c>
      <c r="I1641" s="138">
        <f t="shared" ca="1" si="4"/>
        <v>4.3319950450521665</v>
      </c>
      <c r="J1641" s="41">
        <f t="shared" ca="1" si="5"/>
        <v>0.27899301890570882</v>
      </c>
      <c r="K1641" s="41">
        <f t="shared" ca="1" si="6"/>
        <v>-3.0731531200954065E-2</v>
      </c>
      <c r="L1641" s="41">
        <f t="shared" ca="1" si="7"/>
        <v>0.18967856556487872</v>
      </c>
      <c r="M1641" s="41">
        <f t="shared" ca="1" si="10"/>
        <v>1.6079228133703438E-2</v>
      </c>
      <c r="N1641" s="219" t="str">
        <f t="shared" ca="1" si="11"/>
        <v/>
      </c>
    </row>
    <row r="1642" spans="1:14" ht="13" x14ac:dyDescent="0.15">
      <c r="A1642" s="166">
        <f t="shared" si="8"/>
        <v>7</v>
      </c>
      <c r="B1642" s="166">
        <f t="shared" si="9"/>
        <v>2006</v>
      </c>
      <c r="C1642" s="41">
        <f ca="1">'StockBond Returns'!W1632</f>
        <v>5.584411486074135E-3</v>
      </c>
      <c r="D1642" s="217">
        <f>'StockBond Returns'!M1632</f>
        <v>25.018567730000001</v>
      </c>
      <c r="E1642" s="41">
        <f t="shared" si="0"/>
        <v>3.7485156840151378E-2</v>
      </c>
      <c r="F1642" s="138">
        <f t="shared" ca="1" si="3"/>
        <v>116.40580474420968</v>
      </c>
      <c r="G1642" s="218">
        <f>'StockBond Returns'!C1632</f>
        <v>2006.4999999998768</v>
      </c>
      <c r="H1642" s="138">
        <f t="shared" ca="1" si="1"/>
        <v>0.36362415399506137</v>
      </c>
      <c r="I1642" s="138">
        <f t="shared" ca="1" si="4"/>
        <v>4.3363033048545887</v>
      </c>
      <c r="J1642" s="41">
        <f t="shared" ca="1" si="5"/>
        <v>0.27772229732016807</v>
      </c>
      <c r="K1642" s="41">
        <f t="shared" ca="1" si="6"/>
        <v>-3.1694531269977677E-2</v>
      </c>
      <c r="L1642" s="41">
        <f t="shared" ca="1" si="7"/>
        <v>0.18926864683471978</v>
      </c>
      <c r="M1642" s="41">
        <f t="shared" ca="1" si="10"/>
        <v>1.4607422195960229E-2</v>
      </c>
      <c r="N1642" s="219" t="str">
        <f t="shared" ca="1" si="11"/>
        <v/>
      </c>
    </row>
    <row r="1643" spans="1:14" ht="13" x14ac:dyDescent="0.15">
      <c r="A1643" s="166">
        <f t="shared" si="8"/>
        <v>8</v>
      </c>
      <c r="B1643" s="166">
        <f t="shared" si="9"/>
        <v>2006</v>
      </c>
      <c r="C1643" s="41">
        <f ca="1">'StockBond Returns'!W1633</f>
        <v>1.698121077922159E-2</v>
      </c>
      <c r="D1643" s="217">
        <f>'StockBond Returns'!M1633</f>
        <v>25.375834560000001</v>
      </c>
      <c r="E1643" s="41">
        <f t="shared" si="0"/>
        <v>3.7203785458475185E-2</v>
      </c>
      <c r="F1643" s="138">
        <f t="shared" ca="1" si="3"/>
        <v>118.01271731809754</v>
      </c>
      <c r="G1643" s="218">
        <f>'StockBond Returns'!C1633</f>
        <v>2006.58333333321</v>
      </c>
      <c r="H1643" s="138">
        <f t="shared" ca="1" si="1"/>
        <v>0.36587665137284836</v>
      </c>
      <c r="I1643" s="138">
        <f t="shared" ca="1" si="4"/>
        <v>4.3429442616668981</v>
      </c>
      <c r="J1643" s="41">
        <f t="shared" ca="1" si="5"/>
        <v>0.27576848486406003</v>
      </c>
      <c r="K1643" s="41">
        <f t="shared" ca="1" si="6"/>
        <v>-3.3175203001300058E-2</v>
      </c>
      <c r="L1643" s="41">
        <f t="shared" ca="1" si="7"/>
        <v>0.18821822958615142</v>
      </c>
      <c r="M1643" s="41">
        <f t="shared" ca="1" si="10"/>
        <v>1.445503617386823E-2</v>
      </c>
      <c r="N1643" s="219" t="str">
        <f t="shared" ca="1" si="11"/>
        <v/>
      </c>
    </row>
    <row r="1644" spans="1:14" ht="13" x14ac:dyDescent="0.15">
      <c r="A1644" s="166">
        <f t="shared" si="8"/>
        <v>9</v>
      </c>
      <c r="B1644" s="166">
        <f t="shared" si="9"/>
        <v>2006</v>
      </c>
      <c r="C1644" s="41">
        <f ca="1">'StockBond Returns'!W1634</f>
        <v>2.2507322552474885E-2</v>
      </c>
      <c r="D1644" s="217">
        <f>'StockBond Returns'!M1634</f>
        <v>25.908430939999999</v>
      </c>
      <c r="E1644" s="41">
        <f t="shared" si="0"/>
        <v>3.6798737200949158E-2</v>
      </c>
      <c r="F1644" s="138">
        <f t="shared" ca="1" si="3"/>
        <v>120.29475605689028</v>
      </c>
      <c r="G1644" s="218">
        <f>'StockBond Returns'!C1634</f>
        <v>2006.6666666665433</v>
      </c>
      <c r="H1644" s="138">
        <f t="shared" ca="1" si="1"/>
        <v>0.36889125956581603</v>
      </c>
      <c r="I1644" s="138">
        <f t="shared" ca="1" si="4"/>
        <v>4.3546984888663687</v>
      </c>
      <c r="J1644" s="41">
        <f t="shared" ca="1" si="5"/>
        <v>0.27232492323439605</v>
      </c>
      <c r="K1644" s="41">
        <f t="shared" ca="1" si="6"/>
        <v>-3.5784862052336552E-2</v>
      </c>
      <c r="L1644" s="41">
        <f t="shared" ca="1" si="7"/>
        <v>0.18577282380140048</v>
      </c>
      <c r="M1644" s="41">
        <f t="shared" ca="1" si="10"/>
        <v>1.6108892576926381E-2</v>
      </c>
      <c r="N1644" s="219" t="str">
        <f t="shared" ca="1" si="11"/>
        <v/>
      </c>
    </row>
    <row r="1645" spans="1:14" ht="13" x14ac:dyDescent="0.15">
      <c r="A1645" s="166">
        <f t="shared" si="8"/>
        <v>10</v>
      </c>
      <c r="B1645" s="166">
        <f t="shared" si="9"/>
        <v>2006</v>
      </c>
      <c r="C1645" s="41">
        <f ca="1">'StockBond Returns'!W1635</f>
        <v>3.2782530214805275E-2</v>
      </c>
      <c r="D1645" s="217">
        <f>'StockBond Returns'!M1635</f>
        <v>26.821447119999998</v>
      </c>
      <c r="E1645" s="41">
        <f t="shared" si="0"/>
        <v>3.6141798026891853E-2</v>
      </c>
      <c r="F1645" s="138">
        <f t="shared" ca="1" si="3"/>
        <v>123.85733808357941</v>
      </c>
      <c r="G1645" s="218">
        <f>'StockBond Returns'!C1635</f>
        <v>2006.7499999998765</v>
      </c>
      <c r="H1645" s="138">
        <f t="shared" ca="1" si="1"/>
        <v>0.37303557476376564</v>
      </c>
      <c r="I1645" s="138">
        <f t="shared" ca="1" si="4"/>
        <v>4.3733870581089302</v>
      </c>
      <c r="J1645" s="41">
        <f t="shared" ca="1" si="5"/>
        <v>0.26688796279367422</v>
      </c>
      <c r="K1645" s="41">
        <f t="shared" ca="1" si="6"/>
        <v>-3.9905192846485971E-2</v>
      </c>
      <c r="L1645" s="41">
        <f t="shared" ca="1" si="7"/>
        <v>0.18145686107015235</v>
      </c>
      <c r="M1645" s="41">
        <f t="shared" ca="1" si="10"/>
        <v>2.0425823317799852E-2</v>
      </c>
      <c r="N1645" s="219" t="str">
        <f t="shared" ca="1" si="11"/>
        <v/>
      </c>
    </row>
    <row r="1646" spans="1:14" ht="13" x14ac:dyDescent="0.15">
      <c r="A1646" s="166">
        <f t="shared" si="8"/>
        <v>11</v>
      </c>
      <c r="B1646" s="166">
        <f t="shared" si="9"/>
        <v>2006</v>
      </c>
      <c r="C1646" s="41">
        <f ca="1">'StockBond Returns'!W1636</f>
        <v>2.0039111647272345E-2</v>
      </c>
      <c r="D1646" s="217">
        <f>'StockBond Returns'!M1636</f>
        <v>27.160526149999999</v>
      </c>
      <c r="E1646" s="41">
        <f t="shared" si="0"/>
        <v>3.5909069001043639E-2</v>
      </c>
      <c r="F1646" s="138">
        <f t="shared" ca="1" si="3"/>
        <v>125.95881823347537</v>
      </c>
      <c r="G1646" s="218">
        <f>'StockBond Returns'!C1636</f>
        <v>2006.8333333332098</v>
      </c>
      <c r="H1646" s="138">
        <f t="shared" ca="1" si="1"/>
        <v>0.37692199126964843</v>
      </c>
      <c r="I1646" s="138">
        <f t="shared" ca="1" si="4"/>
        <v>4.3911042164069869</v>
      </c>
      <c r="J1646" s="41">
        <f t="shared" ca="1" si="5"/>
        <v>0.26177634314710518</v>
      </c>
      <c r="K1646" s="41">
        <f t="shared" ca="1" si="6"/>
        <v>-4.3778968289101106E-2</v>
      </c>
      <c r="L1646" s="41">
        <f t="shared" ca="1" si="7"/>
        <v>0.17742625640306087</v>
      </c>
      <c r="M1646" s="41">
        <f t="shared" ca="1" si="10"/>
        <v>2.364600226527136E-2</v>
      </c>
      <c r="N1646" s="219" t="str">
        <f t="shared" ca="1" si="11"/>
        <v/>
      </c>
    </row>
    <row r="1647" spans="1:14" ht="13" x14ac:dyDescent="0.15">
      <c r="A1647" s="166">
        <f t="shared" si="8"/>
        <v>12</v>
      </c>
      <c r="B1647" s="166">
        <f t="shared" si="9"/>
        <v>2006</v>
      </c>
      <c r="C1647" s="41">
        <f ca="1">'StockBond Returns'!W1637</f>
        <v>8.0550274855003016E-4</v>
      </c>
      <c r="D1647" s="217">
        <f>'StockBond Returns'!M1637</f>
        <v>27.286734750000001</v>
      </c>
      <c r="E1647" s="41">
        <f t="shared" si="0"/>
        <v>3.5823922029549538E-2</v>
      </c>
      <c r="F1647" s="138">
        <f t="shared" ca="1" si="3"/>
        <v>125.68305280479694</v>
      </c>
      <c r="G1647" s="218">
        <f>'StockBond Returns'!C1637</f>
        <v>2006.9166666665431</v>
      </c>
      <c r="H1647" s="138">
        <f t="shared" ca="1" si="1"/>
        <v>0.37520499034290022</v>
      </c>
      <c r="I1647" s="138">
        <f t="shared" ca="1" si="4"/>
        <v>4.4050172309040496</v>
      </c>
      <c r="J1647" s="41">
        <f t="shared" ca="1" si="5"/>
        <v>0.25779108914376181</v>
      </c>
      <c r="K1647" s="41">
        <f t="shared" ca="1" si="6"/>
        <v>-4.6799141963622559E-2</v>
      </c>
      <c r="L1647" s="41">
        <f t="shared" ca="1" si="7"/>
        <v>0.17443026959937136</v>
      </c>
      <c r="M1647" s="41">
        <f t="shared" ca="1" si="10"/>
        <v>2.6065111449715017E-2</v>
      </c>
      <c r="N1647" s="219" t="str">
        <f t="shared" ca="1" si="11"/>
        <v/>
      </c>
    </row>
    <row r="1648" spans="1:14" ht="13" x14ac:dyDescent="0.15">
      <c r="A1648" s="166">
        <f t="shared" si="8"/>
        <v>1</v>
      </c>
      <c r="B1648" s="166">
        <f t="shared" si="9"/>
        <v>2007</v>
      </c>
      <c r="C1648" s="41">
        <f ca="1">'StockBond Returns'!W1638</f>
        <v>1.0052011213903997E-2</v>
      </c>
      <c r="D1648" s="217">
        <f>'StockBond Returns'!M1638</f>
        <v>27.476524770000001</v>
      </c>
      <c r="E1648" s="41">
        <f t="shared" si="0"/>
        <v>3.5697352255621519E-2</v>
      </c>
      <c r="F1648" s="138">
        <f t="shared" ca="1" si="3"/>
        <v>126.56744370587512</v>
      </c>
      <c r="G1648" s="218">
        <f>'StockBond Returns'!C1638</f>
        <v>2006.9999999998763</v>
      </c>
      <c r="H1648" s="138">
        <f t="shared" ca="1" si="1"/>
        <v>0.3765102185051809</v>
      </c>
      <c r="I1648" s="138">
        <f t="shared" ca="1" si="4"/>
        <v>4.4187924099693934</v>
      </c>
      <c r="J1648" s="41">
        <f t="shared" ca="1" si="5"/>
        <v>0.25387004106721989</v>
      </c>
      <c r="K1648" s="41">
        <f t="shared" ca="1" si="6"/>
        <v>-4.9770657999330892E-2</v>
      </c>
      <c r="L1648" s="41">
        <f t="shared" ca="1" si="7"/>
        <v>0.17148096780377053</v>
      </c>
      <c r="M1648" s="41">
        <f t="shared" ca="1" si="10"/>
        <v>2.7754765454460317E-2</v>
      </c>
      <c r="N1648" s="219" t="str">
        <f t="shared" ca="1" si="11"/>
        <v/>
      </c>
    </row>
    <row r="1649" spans="1:14" ht="13" x14ac:dyDescent="0.15">
      <c r="A1649" s="166">
        <f t="shared" si="8"/>
        <v>2</v>
      </c>
      <c r="B1649" s="166">
        <f t="shared" si="9"/>
        <v>2007</v>
      </c>
      <c r="C1649" s="41">
        <f ca="1">'StockBond Returns'!W1639</f>
        <v>-1.0934735046812959E-2</v>
      </c>
      <c r="D1649" s="217">
        <f>'StockBond Returns'!M1639</f>
        <v>26.597135089999998</v>
      </c>
      <c r="E1649" s="41">
        <f t="shared" si="0"/>
        <v>3.6299017198961031E-2</v>
      </c>
      <c r="F1649" s="138">
        <f t="shared" ca="1" si="3"/>
        <v>124.81106906437556</v>
      </c>
      <c r="G1649" s="218">
        <f>'StockBond Returns'!C1639</f>
        <v>2007.0833333332096</v>
      </c>
      <c r="H1649" s="138">
        <f t="shared" ca="1" si="1"/>
        <v>0.37754326188237347</v>
      </c>
      <c r="I1649" s="138">
        <f t="shared" ca="1" si="4"/>
        <v>4.4332524630510157</v>
      </c>
      <c r="J1649" s="41">
        <f t="shared" ca="1" si="5"/>
        <v>0.24978026104625295</v>
      </c>
      <c r="K1649" s="41">
        <f t="shared" ca="1" si="6"/>
        <v>-5.2870045376784414E-2</v>
      </c>
      <c r="L1649" s="41">
        <f t="shared" ca="1" si="7"/>
        <v>0.168360865664265</v>
      </c>
      <c r="M1649" s="41">
        <f t="shared" ca="1" si="10"/>
        <v>2.9710094980235358E-2</v>
      </c>
      <c r="N1649" s="219" t="str">
        <f t="shared" ca="1" si="11"/>
        <v/>
      </c>
    </row>
    <row r="1650" spans="1:14" ht="13" x14ac:dyDescent="0.15">
      <c r="A1650" s="166">
        <f t="shared" si="8"/>
        <v>3</v>
      </c>
      <c r="B1650" s="166">
        <f t="shared" si="9"/>
        <v>2007</v>
      </c>
      <c r="C1650" s="41">
        <f ca="1">'StockBond Returns'!W1640</f>
        <v>3.4246243195573786E-3</v>
      </c>
      <c r="D1650" s="217">
        <f>'StockBond Returns'!M1640</f>
        <v>26.555695289999999</v>
      </c>
      <c r="E1650" s="41">
        <f t="shared" si="0"/>
        <v>3.6328352808682948E-2</v>
      </c>
      <c r="F1650" s="138">
        <f t="shared" ca="1" si="3"/>
        <v>124.85966388112467</v>
      </c>
      <c r="G1650" s="218">
        <f>'StockBond Returns'!C1640</f>
        <v>2007.1666666665428</v>
      </c>
      <c r="H1650" s="138">
        <f t="shared" ca="1" si="1"/>
        <v>0.37799549342058869</v>
      </c>
      <c r="I1650" s="138">
        <f t="shared" ca="1" si="4"/>
        <v>4.4471940240893666</v>
      </c>
      <c r="J1650" s="41">
        <f t="shared" ca="1" si="5"/>
        <v>0.24586231015418014</v>
      </c>
      <c r="K1650" s="41">
        <f t="shared" ca="1" si="6"/>
        <v>-5.5839214250933966E-2</v>
      </c>
      <c r="L1650" s="41">
        <f t="shared" ca="1" si="7"/>
        <v>0.16538790039291751</v>
      </c>
      <c r="M1650" s="41">
        <f t="shared" ca="1" si="10"/>
        <v>3.0734292335672153E-2</v>
      </c>
      <c r="N1650" s="219" t="str">
        <f t="shared" ca="1" si="11"/>
        <v/>
      </c>
    </row>
    <row r="1651" spans="1:14" ht="13" x14ac:dyDescent="0.15">
      <c r="A1651" s="166">
        <f t="shared" si="8"/>
        <v>4</v>
      </c>
      <c r="B1651" s="166">
        <f t="shared" si="9"/>
        <v>2007</v>
      </c>
      <c r="C1651" s="41">
        <f ca="1">'StockBond Returns'!W1641</f>
        <v>3.0241855008226369E-2</v>
      </c>
      <c r="D1651" s="217">
        <f>'StockBond Returns'!M1641</f>
        <v>27.321479910000001</v>
      </c>
      <c r="E1651" s="41">
        <f t="shared" si="0"/>
        <v>3.5800619206831245E-2</v>
      </c>
      <c r="F1651" s="138">
        <f t="shared" ca="1" si="3"/>
        <v>128.24622495426715</v>
      </c>
      <c r="G1651" s="218">
        <f>'StockBond Returns'!C1641</f>
        <v>2007.2499999998761</v>
      </c>
      <c r="H1651" s="138">
        <f t="shared" ca="1" si="1"/>
        <v>0.38260785535844472</v>
      </c>
      <c r="I1651" s="138">
        <f t="shared" ca="1" si="4"/>
        <v>4.464383324288586</v>
      </c>
      <c r="J1651" s="41">
        <f t="shared" ca="1" si="5"/>
        <v>0.2410653427567746</v>
      </c>
      <c r="K1651" s="41">
        <f t="shared" ca="1" si="6"/>
        <v>-5.9474534518858646E-2</v>
      </c>
      <c r="L1651" s="41">
        <f t="shared" ca="1" si="7"/>
        <v>0.16157922188549123</v>
      </c>
      <c r="M1651" s="41">
        <f t="shared" ca="1" si="10"/>
        <v>3.2409405777235945E-2</v>
      </c>
      <c r="N1651" s="219" t="str">
        <f t="shared" ca="1" si="11"/>
        <v/>
      </c>
    </row>
    <row r="1652" spans="1:14" ht="13" x14ac:dyDescent="0.15">
      <c r="A1652" s="166">
        <f t="shared" si="8"/>
        <v>5</v>
      </c>
      <c r="B1652" s="166">
        <f t="shared" si="9"/>
        <v>2007</v>
      </c>
      <c r="C1652" s="41">
        <f ca="1">'StockBond Returns'!W1642</f>
        <v>1.6832265751615075E-2</v>
      </c>
      <c r="D1652" s="217">
        <f>'StockBond Returns'!M1642</f>
        <v>27.903616110000002</v>
      </c>
      <c r="E1652" s="41">
        <f t="shared" si="0"/>
        <v>3.5418824500341797E-2</v>
      </c>
      <c r="F1652" s="138">
        <f t="shared" ca="1" si="3"/>
        <v>130.0158514818803</v>
      </c>
      <c r="G1652" s="218">
        <f>'StockBond Returns'!C1642</f>
        <v>2007.3333333332093</v>
      </c>
      <c r="H1652" s="138">
        <f t="shared" ca="1" si="1"/>
        <v>0.38375071882493522</v>
      </c>
      <c r="I1652" s="138">
        <f t="shared" ca="1" si="4"/>
        <v>4.4841792400574221</v>
      </c>
      <c r="J1652" s="41">
        <f t="shared" ca="1" si="5"/>
        <v>0.23558651961577093</v>
      </c>
      <c r="K1652" s="41">
        <f t="shared" ca="1" si="6"/>
        <v>-6.3626590423937035E-2</v>
      </c>
      <c r="L1652" s="41">
        <f t="shared" ca="1" si="7"/>
        <v>0.15711612228539962</v>
      </c>
      <c r="M1652" s="41">
        <f t="shared" ca="1" si="10"/>
        <v>3.5694828271409351E-2</v>
      </c>
      <c r="N1652" s="219" t="str">
        <f t="shared" ca="1" si="11"/>
        <v/>
      </c>
    </row>
    <row r="1653" spans="1:14" ht="13" x14ac:dyDescent="0.15">
      <c r="A1653" s="166">
        <f t="shared" si="8"/>
        <v>6</v>
      </c>
      <c r="B1653" s="166">
        <f t="shared" si="9"/>
        <v>2007</v>
      </c>
      <c r="C1653" s="41">
        <f ca="1">'StockBond Returns'!W1643</f>
        <v>-8.7738707852214395E-3</v>
      </c>
      <c r="D1653" s="217">
        <f>'StockBond Returns'!M1643</f>
        <v>27.513148080000001</v>
      </c>
      <c r="E1653" s="41">
        <f t="shared" si="0"/>
        <v>3.5673129390578998E-2</v>
      </c>
      <c r="F1653" s="138">
        <f t="shared" ca="1" si="3"/>
        <v>128.49472546134353</v>
      </c>
      <c r="G1653" s="218">
        <f>'StockBond Returns'!C1643</f>
        <v>2007.4166666665426</v>
      </c>
      <c r="H1653" s="138">
        <f t="shared" ca="1" si="1"/>
        <v>0.38198408061578615</v>
      </c>
      <c r="I1653" s="138">
        <f t="shared" ca="1" si="4"/>
        <v>4.503946249917349</v>
      </c>
      <c r="J1653" s="41">
        <f t="shared" ca="1" si="5"/>
        <v>0.23016375265524469</v>
      </c>
      <c r="K1653" s="41">
        <f t="shared" ca="1" si="6"/>
        <v>-6.7736164871012861E-2</v>
      </c>
      <c r="L1653" s="41">
        <f t="shared" ca="1" si="7"/>
        <v>0.15268747790089021</v>
      </c>
      <c r="M1653" s="41">
        <f t="shared" ca="1" si="10"/>
        <v>3.9693305988791172E-2</v>
      </c>
      <c r="N1653" s="219" t="str">
        <f t="shared" ca="1" si="11"/>
        <v/>
      </c>
    </row>
    <row r="1654" spans="1:14" ht="13" x14ac:dyDescent="0.15">
      <c r="A1654" s="166">
        <f t="shared" si="8"/>
        <v>7</v>
      </c>
      <c r="B1654" s="166">
        <f t="shared" si="9"/>
        <v>2007</v>
      </c>
      <c r="C1654" s="41">
        <f ca="1">'StockBond Returns'!W1644</f>
        <v>-2.6433108920003924E-2</v>
      </c>
      <c r="D1654" s="217">
        <f>'StockBond Returns'!M1644</f>
        <v>26.2305627</v>
      </c>
      <c r="E1654" s="41">
        <f t="shared" si="0"/>
        <v>3.6561733662312933E-2</v>
      </c>
      <c r="F1654" s="138">
        <f t="shared" ca="1" si="3"/>
        <v>124.72632333377068</v>
      </c>
      <c r="G1654" s="218">
        <f>'StockBond Returns'!C1644</f>
        <v>2007.4999999998759</v>
      </c>
      <c r="H1654" s="138">
        <f t="shared" ca="1" si="1"/>
        <v>0.38001755120073755</v>
      </c>
      <c r="I1654" s="138">
        <f t="shared" ca="1" si="4"/>
        <v>4.5203396471230253</v>
      </c>
      <c r="J1654" s="41">
        <f t="shared" ca="1" si="5"/>
        <v>0.22570245890309537</v>
      </c>
      <c r="K1654" s="41">
        <f t="shared" ca="1" si="6"/>
        <v>-7.1117099168612308E-2</v>
      </c>
      <c r="L1654" s="41">
        <f t="shared" ca="1" si="7"/>
        <v>0.14914241897617608</v>
      </c>
      <c r="M1654" s="41">
        <f t="shared" ca="1" si="10"/>
        <v>4.2440837120965247E-2</v>
      </c>
      <c r="N1654" s="219" t="str">
        <f t="shared" ca="1" si="11"/>
        <v/>
      </c>
    </row>
    <row r="1655" spans="1:14" ht="13" x14ac:dyDescent="0.15">
      <c r="A1655" s="166">
        <f t="shared" si="8"/>
        <v>8</v>
      </c>
      <c r="B1655" s="166">
        <f t="shared" si="9"/>
        <v>2007</v>
      </c>
      <c r="C1655" s="41">
        <f ca="1">'StockBond Returns'!W1645</f>
        <v>1.5675720928269528E-2</v>
      </c>
      <c r="D1655" s="217">
        <f>'StockBond Returns'!M1645</f>
        <v>26.49680708</v>
      </c>
      <c r="E1655" s="41">
        <f t="shared" si="0"/>
        <v>3.6370198152191856E-2</v>
      </c>
      <c r="F1655" s="138">
        <f t="shared" ca="1" si="3"/>
        <v>126.29552377047879</v>
      </c>
      <c r="G1655" s="218">
        <f>'StockBond Returns'!C1645</f>
        <v>2007.5833333332091</v>
      </c>
      <c r="H1655" s="138">
        <f t="shared" ca="1" si="1"/>
        <v>0.38278276877226419</v>
      </c>
      <c r="I1655" s="138">
        <f t="shared" ca="1" si="4"/>
        <v>4.5372457645224413</v>
      </c>
      <c r="J1655" s="41">
        <f t="shared" ca="1" si="5"/>
        <v>0.22113539977903462</v>
      </c>
      <c r="K1655" s="41">
        <f t="shared" ca="1" si="6"/>
        <v>-7.4578186397908142E-2</v>
      </c>
      <c r="L1655" s="41">
        <f t="shared" ca="1" si="7"/>
        <v>0.14548351326386189</v>
      </c>
      <c r="M1655" s="41">
        <f t="shared" ca="1" si="10"/>
        <v>4.4739580143947633E-2</v>
      </c>
      <c r="N1655" s="219" t="str">
        <f t="shared" ca="1" si="11"/>
        <v/>
      </c>
    </row>
    <row r="1656" spans="1:14" ht="13" x14ac:dyDescent="0.15">
      <c r="A1656" s="166">
        <f t="shared" si="8"/>
        <v>9</v>
      </c>
      <c r="B1656" s="166">
        <f t="shared" si="9"/>
        <v>2007</v>
      </c>
      <c r="C1656" s="41">
        <f ca="1">'StockBond Returns'!W1646</f>
        <v>3.9123498050381386E-2</v>
      </c>
      <c r="D1656" s="217">
        <f>'StockBond Returns'!M1646</f>
        <v>27.616886770000001</v>
      </c>
      <c r="E1656" s="41">
        <f t="shared" si="0"/>
        <v>3.5604864757715779E-2</v>
      </c>
      <c r="F1656" s="138">
        <f t="shared" ca="1" si="3"/>
        <v>130.83888787880497</v>
      </c>
      <c r="G1656" s="218">
        <f>'StockBond Returns'!C1646</f>
        <v>2007.6666666665424</v>
      </c>
      <c r="H1656" s="138">
        <f t="shared" ca="1" si="1"/>
        <v>0.38820840899789916</v>
      </c>
      <c r="I1656" s="138">
        <f t="shared" ca="1" si="4"/>
        <v>4.5565629139545241</v>
      </c>
      <c r="J1656" s="41">
        <f t="shared" ca="1" si="5"/>
        <v>0.21595850319277288</v>
      </c>
      <c r="K1656" s="41">
        <f t="shared" ca="1" si="6"/>
        <v>-7.8501431132730892E-2</v>
      </c>
      <c r="L1656" s="41">
        <f t="shared" ca="1" si="7"/>
        <v>0.14123730275051338</v>
      </c>
      <c r="M1656" s="41">
        <f t="shared" ca="1" si="10"/>
        <v>4.6355545763790751E-2</v>
      </c>
      <c r="N1656" s="219" t="str">
        <f t="shared" ca="1" si="11"/>
        <v/>
      </c>
    </row>
    <row r="1657" spans="1:14" ht="13" x14ac:dyDescent="0.15">
      <c r="A1657" s="166">
        <f t="shared" si="8"/>
        <v>10</v>
      </c>
      <c r="B1657" s="166">
        <f t="shared" si="9"/>
        <v>2007</v>
      </c>
      <c r="C1657" s="41">
        <f ca="1">'StockBond Returns'!W1647</f>
        <v>4.4067183521805985E-3</v>
      </c>
      <c r="D1657" s="217">
        <f>'StockBond Returns'!M1647</f>
        <v>27.493125630000002</v>
      </c>
      <c r="E1657" s="41">
        <f t="shared" si="0"/>
        <v>3.5686364356274175E-2</v>
      </c>
      <c r="F1657" s="138">
        <f t="shared" ca="1" si="3"/>
        <v>131.02553887308108</v>
      </c>
      <c r="G1657" s="218">
        <f>'StockBond Returns'!C1647</f>
        <v>2007.7499999998756</v>
      </c>
      <c r="H1657" s="138">
        <f t="shared" ca="1" si="1"/>
        <v>0.38965209335016143</v>
      </c>
      <c r="I1657" s="138">
        <f t="shared" ca="1" si="4"/>
        <v>4.5731794325409201</v>
      </c>
      <c r="J1657" s="41">
        <f t="shared" ca="1" si="5"/>
        <v>0.21154035223967038</v>
      </c>
      <c r="K1657" s="41">
        <f t="shared" ca="1" si="6"/>
        <v>-8.1849670212957082E-2</v>
      </c>
      <c r="L1657" s="41">
        <f t="shared" ca="1" si="7"/>
        <v>0.13768669854753934</v>
      </c>
      <c r="M1657" s="41">
        <f t="shared" ca="1" si="10"/>
        <v>4.5683670751607508E-2</v>
      </c>
      <c r="N1657" s="219" t="str">
        <f t="shared" ca="1" si="11"/>
        <v/>
      </c>
    </row>
    <row r="1658" spans="1:14" ht="13" x14ac:dyDescent="0.15">
      <c r="A1658" s="166">
        <f t="shared" si="8"/>
        <v>11</v>
      </c>
      <c r="B1658" s="166">
        <f t="shared" si="9"/>
        <v>2007</v>
      </c>
      <c r="C1658" s="41">
        <f ca="1">'StockBond Returns'!W1648</f>
        <v>-2.9101866065312836E-2</v>
      </c>
      <c r="D1658" s="217">
        <f>'StockBond Returns'!M1648</f>
        <v>26.041130809999999</v>
      </c>
      <c r="E1658" s="41">
        <f t="shared" si="0"/>
        <v>3.6700395084532815E-2</v>
      </c>
      <c r="F1658" s="138">
        <f t="shared" ca="1" si="3"/>
        <v>126.83413869934382</v>
      </c>
      <c r="G1658" s="218">
        <f>'StockBond Returns'!C1648</f>
        <v>2007.8333333332089</v>
      </c>
      <c r="H1658" s="138">
        <f t="shared" ca="1" si="1"/>
        <v>0.38790525003936266</v>
      </c>
      <c r="I1658" s="138">
        <f t="shared" ca="1" si="4"/>
        <v>4.5841626913106346</v>
      </c>
      <c r="J1658" s="41">
        <f t="shared" ca="1" si="5"/>
        <v>0.20863760595978342</v>
      </c>
      <c r="K1658" s="41">
        <f t="shared" ca="1" si="6"/>
        <v>-8.4049479281833483E-2</v>
      </c>
      <c r="L1658" s="41">
        <f t="shared" ca="1" si="7"/>
        <v>0.13554547964480124</v>
      </c>
      <c r="M1658" s="41">
        <f t="shared" ca="1" si="10"/>
        <v>4.3965814835890571E-2</v>
      </c>
      <c r="N1658" s="219" t="str">
        <f t="shared" ca="1" si="11"/>
        <v/>
      </c>
    </row>
    <row r="1659" spans="1:14" ht="13" x14ac:dyDescent="0.15">
      <c r="A1659" s="166">
        <f t="shared" si="8"/>
        <v>12</v>
      </c>
      <c r="B1659" s="166">
        <f t="shared" si="9"/>
        <v>2007</v>
      </c>
      <c r="C1659" s="41">
        <f ca="1">'StockBond Returns'!W1649</f>
        <v>-5.9703702395519443E-3</v>
      </c>
      <c r="D1659" s="217">
        <f>'StockBond Returns'!M1649</f>
        <v>25.764952350000002</v>
      </c>
      <c r="E1659" s="41">
        <f t="shared" si="0"/>
        <v>3.6906207052426393E-2</v>
      </c>
      <c r="F1659" s="138">
        <f t="shared" ca="1" si="3"/>
        <v>125.6913026202153</v>
      </c>
      <c r="G1659" s="218">
        <f>'StockBond Returns'!C1649</f>
        <v>2007.9166666665421</v>
      </c>
      <c r="H1659" s="138">
        <f t="shared" ca="1" si="1"/>
        <v>0.3865657699325708</v>
      </c>
      <c r="I1659" s="138">
        <f t="shared" ca="1" si="4"/>
        <v>4.5955234709003054</v>
      </c>
      <c r="J1659" s="41">
        <f t="shared" ca="1" si="5"/>
        <v>0.20564968401094674</v>
      </c>
      <c r="K1659" s="41">
        <f t="shared" ca="1" si="6"/>
        <v>-8.6313837639878099E-2</v>
      </c>
      <c r="L1659" s="41">
        <f t="shared" ca="1" si="7"/>
        <v>0.13331476644932216</v>
      </c>
      <c r="M1659" s="41">
        <f t="shared" ca="1" si="10"/>
        <v>4.3247558411288578E-2</v>
      </c>
      <c r="N1659" s="219" t="str">
        <f t="shared" ca="1" si="11"/>
        <v/>
      </c>
    </row>
    <row r="1660" spans="1:14" ht="13" x14ac:dyDescent="0.15">
      <c r="A1660" s="166">
        <f t="shared" si="8"/>
        <v>1</v>
      </c>
      <c r="B1660" s="166">
        <f t="shared" si="9"/>
        <v>2008</v>
      </c>
      <c r="C1660" s="41">
        <f ca="1">'StockBond Returns'!W1650</f>
        <v>-3.6348499523183045E-2</v>
      </c>
      <c r="D1660" s="217">
        <f>'StockBond Returns'!M1650</f>
        <v>24.018658899999998</v>
      </c>
      <c r="E1660" s="41">
        <f t="shared" si="0"/>
        <v>3.8317148954140817E-2</v>
      </c>
      <c r="F1660" s="138">
        <f t="shared" ca="1" si="3"/>
        <v>120.75009768262764</v>
      </c>
      <c r="G1660" s="218">
        <f>'StockBond Returns'!C1650</f>
        <v>2007.9999999998754</v>
      </c>
      <c r="H1660" s="138">
        <f t="shared" ca="1" si="1"/>
        <v>0.38556662326102481</v>
      </c>
      <c r="I1660" s="138">
        <f t="shared" ca="1" si="4"/>
        <v>4.6045798756561487</v>
      </c>
      <c r="J1660" s="41">
        <f t="shared" ca="1" si="5"/>
        <v>0.20327838156272904</v>
      </c>
      <c r="K1660" s="41">
        <f t="shared" ca="1" si="6"/>
        <v>-8.8110898811494143E-2</v>
      </c>
      <c r="L1660" s="41">
        <f t="shared" ca="1" si="7"/>
        <v>0.13165428043557914</v>
      </c>
      <c r="M1660" s="41">
        <f t="shared" ca="1" si="10"/>
        <v>4.2044850368529119E-2</v>
      </c>
      <c r="N1660" s="219" t="str">
        <f t="shared" ca="1" si="11"/>
        <v/>
      </c>
    </row>
    <row r="1661" spans="1:14" ht="13" x14ac:dyDescent="0.15">
      <c r="A1661" s="166">
        <f t="shared" si="8"/>
        <v>2</v>
      </c>
      <c r="B1661" s="166">
        <f t="shared" si="9"/>
        <v>2008</v>
      </c>
      <c r="C1661" s="41">
        <f ca="1">'StockBond Returns'!W1651</f>
        <v>-2.1409746232850736E-2</v>
      </c>
      <c r="D1661" s="217">
        <f>'StockBond Returns'!M1651</f>
        <v>23.07490928</v>
      </c>
      <c r="E1661" s="41">
        <f t="shared" si="0"/>
        <v>3.9168557563230427E-2</v>
      </c>
      <c r="F1661" s="138">
        <f t="shared" ca="1" si="3"/>
        <v>117.78755699394949</v>
      </c>
      <c r="G1661" s="218">
        <f>'StockBond Returns'!C1651</f>
        <v>2008.0833333332087</v>
      </c>
      <c r="H1661" s="138">
        <f t="shared" ca="1" si="1"/>
        <v>0.38446405886248297</v>
      </c>
      <c r="I1661" s="138">
        <f t="shared" ca="1" si="4"/>
        <v>4.6115006726362582</v>
      </c>
      <c r="J1661" s="41">
        <f t="shared" ca="1" si="5"/>
        <v>0.20147253874050741</v>
      </c>
      <c r="K1661" s="41">
        <f t="shared" ca="1" si="6"/>
        <v>-8.9479433652039364E-2</v>
      </c>
      <c r="L1661" s="41">
        <f t="shared" ca="1" si="7"/>
        <v>0.13051818176960928</v>
      </c>
      <c r="M1661" s="41">
        <f t="shared" ca="1" si="10"/>
        <v>4.0207096498756645E-2</v>
      </c>
      <c r="N1661" s="219" t="str">
        <f t="shared" ca="1" si="11"/>
        <v/>
      </c>
    </row>
    <row r="1662" spans="1:14" ht="13" x14ac:dyDescent="0.15">
      <c r="A1662" s="166">
        <f t="shared" si="8"/>
        <v>3</v>
      </c>
      <c r="B1662" s="166">
        <f t="shared" si="9"/>
        <v>2008</v>
      </c>
      <c r="C1662" s="41">
        <f ca="1">'StockBond Returns'!W1652</f>
        <v>-6.5731470683982164E-3</v>
      </c>
      <c r="D1662" s="217">
        <f>'StockBond Returns'!M1652</f>
        <v>22.705687959999999</v>
      </c>
      <c r="E1662" s="41">
        <f t="shared" si="0"/>
        <v>3.9520913917289652E-2</v>
      </c>
      <c r="F1662" s="138">
        <f t="shared" ca="1" si="3"/>
        <v>116.63138513893988</v>
      </c>
      <c r="G1662" s="218">
        <f>'StockBond Returns'!C1652</f>
        <v>2008.1666666665419</v>
      </c>
      <c r="H1662" s="138">
        <f t="shared" ca="1" si="1"/>
        <v>0.38411491101085821</v>
      </c>
      <c r="I1662" s="138">
        <f t="shared" ca="1" si="4"/>
        <v>4.6176200902265272</v>
      </c>
      <c r="J1662" s="41">
        <f t="shared" ca="1" si="5"/>
        <v>0.19988030896756537</v>
      </c>
      <c r="K1662" s="41">
        <f t="shared" ca="1" si="6"/>
        <v>-9.0686084580686499E-2</v>
      </c>
      <c r="L1662" s="41">
        <f t="shared" ca="1" si="7"/>
        <v>0.12957733904516311</v>
      </c>
      <c r="M1662" s="41">
        <f t="shared" ca="1" si="10"/>
        <v>3.8322156670926422E-2</v>
      </c>
      <c r="N1662" s="219" t="str">
        <f t="shared" ca="1" si="11"/>
        <v/>
      </c>
    </row>
    <row r="1663" spans="1:14" ht="13" x14ac:dyDescent="0.15">
      <c r="A1663" s="166">
        <f t="shared" si="8"/>
        <v>4</v>
      </c>
      <c r="B1663" s="166">
        <f t="shared" si="9"/>
        <v>2008</v>
      </c>
      <c r="C1663" s="41">
        <f ca="1">'StockBond Returns'!W1653</f>
        <v>2.5821051073056541E-2</v>
      </c>
      <c r="D1663" s="217">
        <f>'StockBond Returns'!M1653</f>
        <v>23.613721099999999</v>
      </c>
      <c r="E1663" s="41">
        <f t="shared" si="0"/>
        <v>3.8674129984960309E-2</v>
      </c>
      <c r="F1663" s="138">
        <f t="shared" ca="1" si="3"/>
        <v>119.24889692958779</v>
      </c>
      <c r="G1663" s="218">
        <f>'StockBond Returns'!C1653</f>
        <v>2008.2499999998752</v>
      </c>
      <c r="H1663" s="138">
        <f t="shared" ca="1" si="1"/>
        <v>0.384320611701501</v>
      </c>
      <c r="I1663" s="138">
        <f t="shared" ca="1" si="4"/>
        <v>4.6193328465695833</v>
      </c>
      <c r="J1663" s="41">
        <f t="shared" ca="1" si="5"/>
        <v>0.19943541731798042</v>
      </c>
      <c r="K1663" s="41">
        <f t="shared" ca="1" si="6"/>
        <v>-9.1023240015939422E-2</v>
      </c>
      <c r="L1663" s="41">
        <f t="shared" ca="1" si="7"/>
        <v>0.12971199410347345</v>
      </c>
      <c r="M1663" s="41">
        <f t="shared" ca="1" si="10"/>
        <v>3.4707934114436512E-2</v>
      </c>
      <c r="N1663" s="219" t="str">
        <f t="shared" ca="1" si="11"/>
        <v/>
      </c>
    </row>
    <row r="1664" spans="1:14" ht="13" x14ac:dyDescent="0.15">
      <c r="A1664" s="166">
        <f t="shared" si="8"/>
        <v>5</v>
      </c>
      <c r="B1664" s="166">
        <f t="shared" si="9"/>
        <v>2008</v>
      </c>
      <c r="C1664" s="41">
        <f ca="1">'StockBond Returns'!W1654</f>
        <v>-7.5089104877779063E-3</v>
      </c>
      <c r="D1664" s="217">
        <f>'StockBond Returns'!M1654</f>
        <v>23.400062070000001</v>
      </c>
      <c r="E1664" s="41">
        <f t="shared" si="0"/>
        <v>3.8867464688951567E-2</v>
      </c>
      <c r="F1664" s="138">
        <f t="shared" ca="1" si="3"/>
        <v>117.97203285414764</v>
      </c>
      <c r="G1664" s="218">
        <f>'StockBond Returns'!C1654</f>
        <v>2008.3333333332084</v>
      </c>
      <c r="H1664" s="138">
        <f t="shared" ca="1" si="1"/>
        <v>0.38210615177020152</v>
      </c>
      <c r="I1664" s="138">
        <f t="shared" ca="1" si="4"/>
        <v>4.6176882795148497</v>
      </c>
      <c r="J1664" s="41">
        <f t="shared" ca="1" si="5"/>
        <v>0.19986259036479526</v>
      </c>
      <c r="K1664" s="41">
        <f t="shared" ca="1" si="6"/>
        <v>-9.069951239672791E-2</v>
      </c>
      <c r="L1664" s="41">
        <f t="shared" ca="1" si="7"/>
        <v>0.13066698492761142</v>
      </c>
      <c r="M1664" s="41">
        <f t="shared" ca="1" si="10"/>
        <v>2.9773350330152715E-2</v>
      </c>
      <c r="N1664" s="219" t="str">
        <f t="shared" ca="1" si="11"/>
        <v/>
      </c>
    </row>
    <row r="1665" spans="1:14" ht="13" x14ac:dyDescent="0.15">
      <c r="A1665" s="166">
        <f t="shared" si="8"/>
        <v>6</v>
      </c>
      <c r="B1665" s="166">
        <f t="shared" si="9"/>
        <v>2008</v>
      </c>
      <c r="C1665" s="41">
        <f ca="1">'StockBond Returns'!W1655</f>
        <v>-6.0998842696626386E-2</v>
      </c>
      <c r="D1665" s="217">
        <f>'StockBond Returns'!M1655</f>
        <v>21.393118650000002</v>
      </c>
      <c r="E1665" s="41">
        <f t="shared" si="0"/>
        <v>4.0872001444959963E-2</v>
      </c>
      <c r="F1665" s="138">
        <f t="shared" ca="1" si="3"/>
        <v>110.4170772607513</v>
      </c>
      <c r="G1665" s="218">
        <f>'StockBond Returns'!C1655</f>
        <v>2008.4166666665417</v>
      </c>
      <c r="H1665" s="138">
        <f t="shared" ca="1" si="1"/>
        <v>0.37608057844580695</v>
      </c>
      <c r="I1665" s="138">
        <f t="shared" ca="1" si="4"/>
        <v>4.6117847773448704</v>
      </c>
      <c r="J1665" s="41">
        <f t="shared" ca="1" si="5"/>
        <v>0.20139852314307505</v>
      </c>
      <c r="K1665" s="41">
        <f t="shared" ca="1" si="6"/>
        <v>-8.9535525424027096E-2</v>
      </c>
      <c r="L1665" s="41">
        <f t="shared" ca="1" si="7"/>
        <v>0.13266868575298996</v>
      </c>
      <c r="M1665" s="41">
        <f t="shared" ca="1" si="10"/>
        <v>2.3943120420120589E-2</v>
      </c>
      <c r="N1665" s="219" t="str">
        <f t="shared" ca="1" si="11"/>
        <v/>
      </c>
    </row>
    <row r="1666" spans="1:14" ht="13" x14ac:dyDescent="0.15">
      <c r="A1666" s="166">
        <f t="shared" si="8"/>
        <v>7</v>
      </c>
      <c r="B1666" s="166">
        <f t="shared" si="9"/>
        <v>2008</v>
      </c>
      <c r="C1666" s="41">
        <f ca="1">'StockBond Returns'!W1656</f>
        <v>-1.3837669032940881E-2</v>
      </c>
      <c r="D1666" s="217">
        <f>'StockBond Returns'!M1656</f>
        <v>21.074320449999998</v>
      </c>
      <c r="E1666" s="41">
        <f t="shared" si="0"/>
        <v>4.1225557423608408E-2</v>
      </c>
      <c r="F1666" s="138">
        <f t="shared" ca="1" si="3"/>
        <v>108.5182857901608</v>
      </c>
      <c r="G1666" s="218">
        <f>'StockBond Returns'!C1656</f>
        <v>2008.4999999998749</v>
      </c>
      <c r="H1666" s="138">
        <f t="shared" ca="1" si="1"/>
        <v>0.37281056852948519</v>
      </c>
      <c r="I1666" s="138">
        <f t="shared" ca="1" si="4"/>
        <v>4.6045777946736193</v>
      </c>
      <c r="J1666" s="41">
        <f t="shared" ca="1" si="5"/>
        <v>0.20327892536965364</v>
      </c>
      <c r="K1666" s="41">
        <f t="shared" ca="1" si="6"/>
        <v>-8.8110486694385259E-2</v>
      </c>
      <c r="L1666" s="41">
        <f t="shared" ca="1" si="7"/>
        <v>0.13500027741178489</v>
      </c>
      <c r="M1666" s="41">
        <f t="shared" ca="1" si="10"/>
        <v>1.863535798780247E-2</v>
      </c>
      <c r="N1666" s="219" t="str">
        <f t="shared" ca="1" si="11"/>
        <v/>
      </c>
    </row>
    <row r="1667" spans="1:14" ht="13" x14ac:dyDescent="0.15">
      <c r="A1667" s="166">
        <f t="shared" si="8"/>
        <v>8</v>
      </c>
      <c r="B1667" s="166">
        <f t="shared" si="9"/>
        <v>2008</v>
      </c>
      <c r="C1667" s="41">
        <f ca="1">'StockBond Returns'!W1657</f>
        <v>8.3666461743704592E-3</v>
      </c>
      <c r="D1667" s="217">
        <f>'StockBond Returns'!M1657</f>
        <v>21.336651119999999</v>
      </c>
      <c r="E1667" s="41">
        <f t="shared" si="0"/>
        <v>4.0933855537494492E-2</v>
      </c>
      <c r="F1667" s="138">
        <f t="shared" ca="1" si="3"/>
        <v>109.05029014816986</v>
      </c>
      <c r="G1667" s="218">
        <f>'StockBond Returns'!C1657</f>
        <v>2008.5833333332082</v>
      </c>
      <c r="H1667" s="138">
        <f t="shared" ca="1" si="1"/>
        <v>0.37198740193725371</v>
      </c>
      <c r="I1667" s="138">
        <f t="shared" ca="1" si="4"/>
        <v>4.593782427838609</v>
      </c>
      <c r="J1667" s="199">
        <f t="shared" ca="1" si="5"/>
        <v>0.20610662511561539</v>
      </c>
      <c r="K1667" s="199">
        <f t="shared" ca="1" si="6"/>
        <v>-8.5967550679506455E-2</v>
      </c>
      <c r="L1667" s="199">
        <f t="shared" ca="1" si="7"/>
        <v>0.13823194545755335</v>
      </c>
      <c r="M1667" s="41">
        <f t="shared" ca="1" si="10"/>
        <v>1.2460568867183275E-2</v>
      </c>
      <c r="N1667" s="219" t="str">
        <f t="shared" ca="1" si="11"/>
        <v/>
      </c>
    </row>
    <row r="1668" spans="1:14" ht="13" x14ac:dyDescent="0.15">
      <c r="A1668" s="166">
        <f t="shared" si="8"/>
        <v>9</v>
      </c>
      <c r="B1668" s="166">
        <f t="shared" si="9"/>
        <v>2008</v>
      </c>
      <c r="C1668" s="41">
        <f ca="1">'StockBond Returns'!W1658</f>
        <v>-6.0961823497493121E-2</v>
      </c>
      <c r="D1668" s="217">
        <f>'StockBond Returns'!M1658</f>
        <v>19.516231860000001</v>
      </c>
      <c r="E1668" s="41">
        <f t="shared" si="0"/>
        <v>4.3119699724145422E-2</v>
      </c>
      <c r="F1668" s="138">
        <f t="shared" ca="1" si="3"/>
        <v>102.05307523620966</v>
      </c>
      <c r="G1668" s="218">
        <f>'StockBond Returns'!C1658</f>
        <v>2008.6666666665415</v>
      </c>
      <c r="H1668" s="138">
        <f t="shared" ca="1" si="1"/>
        <v>0.36670816334258177</v>
      </c>
      <c r="I1668" s="138">
        <f t="shared" ca="1" si="4"/>
        <v>4.5722821821832911</v>
      </c>
      <c r="J1668" s="199">
        <f t="shared" ca="1" si="5"/>
        <v>0.21177810112983408</v>
      </c>
      <c r="K1668" s="199">
        <f t="shared" ca="1" si="6"/>
        <v>-8.1669495263351322E-2</v>
      </c>
      <c r="L1668" s="199">
        <f t="shared" ca="1" si="7"/>
        <v>0.14415787149459058</v>
      </c>
      <c r="M1668" s="41">
        <f t="shared" ca="1" si="10"/>
        <v>3.4498082272993447E-3</v>
      </c>
      <c r="N1668" s="219" t="str">
        <f t="shared" ca="1" si="11"/>
        <v/>
      </c>
    </row>
    <row r="1669" spans="1:14" ht="13" x14ac:dyDescent="0.15">
      <c r="A1669" s="166">
        <f t="shared" si="8"/>
        <v>10</v>
      </c>
      <c r="B1669" s="166">
        <f t="shared" si="9"/>
        <v>2008</v>
      </c>
      <c r="C1669" s="41">
        <f ca="1">'StockBond Returns'!W1659</f>
        <v>-0.12985703900610882</v>
      </c>
      <c r="D1669" s="217">
        <f>'StockBond Returns'!M1659</f>
        <v>16.386510789999999</v>
      </c>
      <c r="E1669" s="41">
        <f t="shared" si="0"/>
        <v>4.8012902130765325E-2</v>
      </c>
      <c r="F1669" s="138">
        <f t="shared" ca="1" si="3"/>
        <v>88.481676537496284</v>
      </c>
      <c r="G1669" s="218">
        <f>'StockBond Returns'!C1659</f>
        <v>2008.7499999998747</v>
      </c>
      <c r="H1669" s="138">
        <f t="shared" ca="1" si="1"/>
        <v>0.35402183966340361</v>
      </c>
      <c r="I1669" s="138">
        <f t="shared" ca="1" si="4"/>
        <v>4.5366519284965339</v>
      </c>
      <c r="J1669" s="199">
        <f t="shared" ca="1" si="5"/>
        <v>0.22129524325046002</v>
      </c>
      <c r="K1669" s="199">
        <f t="shared" ca="1" si="6"/>
        <v>-7.4457051071517899E-2</v>
      </c>
      <c r="L1669" s="199">
        <f t="shared" ca="1" si="7"/>
        <v>0.15373518378635698</v>
      </c>
      <c r="M1669" s="41">
        <f t="shared" ca="1" si="10"/>
        <v>-7.987332354482124E-3</v>
      </c>
      <c r="N1669" s="219" t="str">
        <f t="shared" ca="1" si="11"/>
        <v/>
      </c>
    </row>
    <row r="1670" spans="1:14" ht="13" x14ac:dyDescent="0.15">
      <c r="A1670" s="166">
        <f t="shared" si="8"/>
        <v>11</v>
      </c>
      <c r="B1670" s="166">
        <f t="shared" si="9"/>
        <v>2008</v>
      </c>
      <c r="C1670" s="41">
        <f ca="1">'StockBond Returns'!W1660</f>
        <v>-7.4613606135056423E-2</v>
      </c>
      <c r="D1670" s="217">
        <f>'StockBond Returns'!M1660</f>
        <v>14.10478189</v>
      </c>
      <c r="E1670" s="41">
        <f t="shared" si="0"/>
        <v>5.2948970703651205E-2</v>
      </c>
      <c r="F1670" s="138">
        <f t="shared" ca="1" si="3"/>
        <v>81.552132580602532</v>
      </c>
      <c r="G1670" s="218">
        <f>'StockBond Returns'!C1660</f>
        <v>2008.833333333208</v>
      </c>
      <c r="H1670" s="138">
        <f t="shared" ca="1" si="1"/>
        <v>0.35984178990255017</v>
      </c>
      <c r="I1670" s="138">
        <f t="shared" ca="1" si="4"/>
        <v>4.5085884683597204</v>
      </c>
      <c r="J1670" s="199">
        <f t="shared" ca="1" si="5"/>
        <v>0.22889712810084384</v>
      </c>
      <c r="K1670" s="199">
        <f t="shared" ca="1" si="6"/>
        <v>-6.8696060057491515E-2</v>
      </c>
      <c r="L1670" s="199">
        <f t="shared" ca="1" si="7"/>
        <v>0.16153336661192297</v>
      </c>
      <c r="M1670" s="41">
        <f t="shared" ca="1" si="10"/>
        <v>-1.6485938226879826E-2</v>
      </c>
      <c r="N1670" s="219" t="str">
        <f t="shared" ca="1" si="11"/>
        <v/>
      </c>
    </row>
    <row r="1671" spans="1:14" ht="13" x14ac:dyDescent="0.15">
      <c r="A1671" s="166">
        <f t="shared" si="8"/>
        <v>12</v>
      </c>
      <c r="B1671" s="166">
        <f t="shared" si="9"/>
        <v>2008</v>
      </c>
      <c r="C1671" s="41">
        <f ca="1">'StockBond Returns'!W1661</f>
        <v>0.10655370880749243</v>
      </c>
      <c r="D1671" s="217">
        <f>'StockBond Returns'!M1661</f>
        <v>15.82620554</v>
      </c>
      <c r="E1671" s="41">
        <f t="shared" si="0"/>
        <v>4.9093169868562193E-2</v>
      </c>
      <c r="F1671" s="138">
        <f t="shared" ca="1" si="3"/>
        <v>89.843630501025473</v>
      </c>
      <c r="G1671" s="218">
        <f>'StockBond Returns'!C1661</f>
        <v>2008.9166666665412</v>
      </c>
      <c r="H1671" s="138">
        <f t="shared" ca="1" si="1"/>
        <v>0.36755905114959825</v>
      </c>
      <c r="I1671" s="138">
        <f t="shared" ca="1" si="4"/>
        <v>4.4895817495767476</v>
      </c>
      <c r="J1671" s="199">
        <f t="shared" ca="1" si="5"/>
        <v>0.23409968447020213</v>
      </c>
      <c r="K1671" s="199">
        <f t="shared" ca="1" si="6"/>
        <v>-6.475336938488474E-2</v>
      </c>
      <c r="L1671" s="199">
        <f t="shared" ca="1" si="7"/>
        <v>0.16708748576749555</v>
      </c>
      <c r="M1671" s="41">
        <f t="shared" ca="1" si="10"/>
        <v>-2.305324344318993E-2</v>
      </c>
      <c r="N1671" s="219" t="str">
        <f t="shared" ca="1" si="11"/>
        <v/>
      </c>
    </row>
    <row r="1672" spans="1:14" ht="13" x14ac:dyDescent="0.15">
      <c r="A1672" s="166">
        <f t="shared" si="8"/>
        <v>1</v>
      </c>
      <c r="B1672" s="166">
        <f t="shared" si="9"/>
        <v>2009</v>
      </c>
      <c r="C1672" s="41">
        <f ca="1">'StockBond Returns'!W1662</f>
        <v>-7.250772679123306E-2</v>
      </c>
      <c r="D1672" s="217">
        <f>'StockBond Returns'!M1662</f>
        <v>14.47094976</v>
      </c>
      <c r="E1672" s="41">
        <f t="shared" si="0"/>
        <v>5.2051982301955006E-2</v>
      </c>
      <c r="F1672" s="138">
        <f t="shared" ca="1" si="3"/>
        <v>82.988364906835429</v>
      </c>
      <c r="G1672" s="218">
        <f>'StockBond Returns'!C1662</f>
        <v>2008.9999999998745</v>
      </c>
      <c r="H1672" s="138">
        <f t="shared" ca="1" si="1"/>
        <v>0.35997574178323183</v>
      </c>
      <c r="I1672" s="138">
        <f t="shared" ca="1" si="4"/>
        <v>4.4639908680989553</v>
      </c>
      <c r="J1672" s="199">
        <f t="shared" ca="1" si="5"/>
        <v>0.24117445224868272</v>
      </c>
      <c r="K1672" s="199">
        <f t="shared" ca="1" si="6"/>
        <v>-5.9391847288678412E-2</v>
      </c>
      <c r="L1672" s="199">
        <f t="shared" ca="1" si="7"/>
        <v>0.17443028341676259</v>
      </c>
      <c r="M1672" s="41">
        <f t="shared" ca="1" si="10"/>
        <v>-3.0532428875969853E-2</v>
      </c>
      <c r="N1672" s="219" t="str">
        <f t="shared" ca="1" si="11"/>
        <v/>
      </c>
    </row>
    <row r="1673" spans="1:14" ht="13" x14ac:dyDescent="0.15">
      <c r="A1673" s="166">
        <f t="shared" si="8"/>
        <v>2</v>
      </c>
      <c r="B1673" s="166">
        <f t="shared" si="9"/>
        <v>2009</v>
      </c>
      <c r="C1673" s="41">
        <f ca="1">'StockBond Returns'!W1663</f>
        <v>-0.1146268424751509</v>
      </c>
      <c r="D1673" s="217">
        <f>'StockBond Returns'!M1663</f>
        <v>12.291031690000001</v>
      </c>
      <c r="E1673" s="41">
        <f t="shared" si="0"/>
        <v>5.8180067598133413E-2</v>
      </c>
      <c r="F1673" s="138">
        <f t="shared" ca="1" si="3"/>
        <v>73.156957816254291</v>
      </c>
      <c r="G1673" s="218">
        <f>'StockBond Returns'!C1663</f>
        <v>2009.0833333332077</v>
      </c>
      <c r="H1673" s="138">
        <f t="shared" ca="1" si="1"/>
        <v>0.35468972925195574</v>
      </c>
      <c r="I1673" s="138">
        <f t="shared" ca="1" si="4"/>
        <v>4.4342165384884282</v>
      </c>
      <c r="J1673" s="199">
        <f t="shared" ca="1" si="5"/>
        <v>0.24950853718221078</v>
      </c>
      <c r="K1673" s="199">
        <f t="shared" ca="1" si="6"/>
        <v>-5.3075967824947279E-2</v>
      </c>
      <c r="L1673" s="199">
        <f t="shared" ca="1" si="7"/>
        <v>0.18298876201881753</v>
      </c>
      <c r="M1673" s="41">
        <f t="shared" ca="1" si="10"/>
        <v>-3.8443913756708192E-2</v>
      </c>
      <c r="N1673" s="219" t="str">
        <f t="shared" ca="1" si="11"/>
        <v/>
      </c>
    </row>
    <row r="1674" spans="1:14" ht="13" x14ac:dyDescent="0.15">
      <c r="A1674" s="166">
        <f t="shared" si="8"/>
        <v>3</v>
      </c>
      <c r="B1674" s="166">
        <f t="shared" si="9"/>
        <v>2009</v>
      </c>
      <c r="C1674" s="41">
        <f ca="1">'StockBond Returns'!W1664</f>
        <v>0.1109764667177263</v>
      </c>
      <c r="D1674" s="217">
        <f>'StockBond Returns'!M1664</f>
        <v>14.04059371</v>
      </c>
      <c r="E1674" s="41">
        <f t="shared" si="0"/>
        <v>5.31110297276026E-2</v>
      </c>
      <c r="F1674" s="138">
        <f t="shared" ca="1" si="3"/>
        <v>80.881606568334533</v>
      </c>
      <c r="G1674" s="218">
        <f>'StockBond Returns'!C1664</f>
        <v>2009.166666666541</v>
      </c>
      <c r="H1674" s="138">
        <f t="shared" ca="1" si="1"/>
        <v>0.35797545090558941</v>
      </c>
      <c r="I1674" s="138">
        <f t="shared" ca="1" si="4"/>
        <v>4.4080770783831591</v>
      </c>
      <c r="J1674" s="199">
        <f t="shared" ca="1" si="5"/>
        <v>0.2569179989448096</v>
      </c>
      <c r="K1674" s="199">
        <f t="shared" ca="1" si="6"/>
        <v>-4.7460802182054507E-2</v>
      </c>
      <c r="L1674" s="199">
        <f t="shared" ca="1" si="7"/>
        <v>0.19069902599815713</v>
      </c>
      <c r="M1674" s="41">
        <f t="shared" ca="1" si="10"/>
        <v>-4.53790064468228E-2</v>
      </c>
      <c r="N1674" s="219" t="str">
        <f t="shared" ca="1" si="11"/>
        <v/>
      </c>
    </row>
    <row r="1675" spans="1:14" ht="13" x14ac:dyDescent="0.15">
      <c r="A1675" s="166">
        <f t="shared" si="8"/>
        <v>4</v>
      </c>
      <c r="B1675" s="166">
        <f t="shared" si="9"/>
        <v>2009</v>
      </c>
      <c r="C1675" s="41">
        <f ca="1">'StockBond Returns'!W1665</f>
        <v>6.2237011881927692E-2</v>
      </c>
      <c r="D1675" s="217">
        <f>'StockBond Returns'!M1665</f>
        <v>15.417464900000001</v>
      </c>
      <c r="E1675" s="41">
        <f t="shared" si="0"/>
        <v>4.9930753255679541E-2</v>
      </c>
      <c r="F1675" s="138">
        <f t="shared" ca="1" si="3"/>
        <v>85.535181304060345</v>
      </c>
      <c r="G1675" s="218">
        <f>'StockBond Returns'!C1665</f>
        <v>2009.2499999998743</v>
      </c>
      <c r="H1675" s="138">
        <f t="shared" ca="1" si="1"/>
        <v>0.35590300269773761</v>
      </c>
      <c r="I1675" s="138">
        <f t="shared" ca="1" si="4"/>
        <v>4.379659469379396</v>
      </c>
      <c r="J1675" s="199">
        <f t="shared" ca="1" si="5"/>
        <v>0.26507356548908856</v>
      </c>
      <c r="K1675" s="199">
        <f t="shared" ca="1" si="6"/>
        <v>-4.1280210591863042E-2</v>
      </c>
      <c r="L1675" s="199">
        <f t="shared" ca="1" si="7"/>
        <v>0.19914122988708183</v>
      </c>
      <c r="M1675" s="41">
        <f t="shared" ca="1" si="10"/>
        <v>-5.1884846827648268E-2</v>
      </c>
      <c r="N1675" s="219" t="str">
        <f t="shared" ca="1" si="11"/>
        <v/>
      </c>
    </row>
    <row r="1676" spans="1:14" ht="13" x14ac:dyDescent="0.15">
      <c r="A1676" s="166">
        <f t="shared" si="8"/>
        <v>5</v>
      </c>
      <c r="B1676" s="166">
        <f t="shared" si="9"/>
        <v>2009</v>
      </c>
      <c r="C1676" s="41">
        <f ca="1">'StockBond Returns'!W1666</f>
        <v>6.0999454709408964E-2</v>
      </c>
      <c r="D1676" s="217">
        <f>'StockBond Returns'!M1666</f>
        <v>16.713560300000001</v>
      </c>
      <c r="E1676" s="41">
        <f t="shared" si="0"/>
        <v>4.7415828287046657E-2</v>
      </c>
      <c r="F1676" s="138">
        <f t="shared" ca="1" si="3"/>
        <v>90.375167830286713</v>
      </c>
      <c r="G1676" s="218">
        <f>'StockBond Returns'!C1666</f>
        <v>2009.3333333332075</v>
      </c>
      <c r="H1676" s="138">
        <f t="shared" ca="1" si="1"/>
        <v>0.35710111993782484</v>
      </c>
      <c r="I1676" s="138">
        <f t="shared" ca="1" si="4"/>
        <v>4.3546544375470191</v>
      </c>
      <c r="J1676" s="199">
        <f t="shared" ca="1" si="5"/>
        <v>0.27233779396669267</v>
      </c>
      <c r="K1676" s="199">
        <f t="shared" ca="1" si="6"/>
        <v>-3.5775108132806821E-2</v>
      </c>
      <c r="L1676" s="199">
        <f t="shared" ca="1" si="7"/>
        <v>0.20676535783617411</v>
      </c>
      <c r="M1676" s="41">
        <f t="shared" ca="1" si="10"/>
        <v>-5.6962234357548658E-2</v>
      </c>
      <c r="N1676" s="219" t="str">
        <f t="shared" ca="1" si="11"/>
        <v/>
      </c>
    </row>
    <row r="1677" spans="1:14" ht="13" x14ac:dyDescent="0.15">
      <c r="A1677" s="166">
        <f t="shared" si="8"/>
        <v>6</v>
      </c>
      <c r="B1677" s="166">
        <f t="shared" si="9"/>
        <v>2009</v>
      </c>
      <c r="C1677" s="41">
        <f ca="1">'StockBond Returns'!W1667</f>
        <v>-2.7559821382352089E-2</v>
      </c>
      <c r="D1677" s="217">
        <f>'StockBond Returns'!M1667</f>
        <v>16.263882590000001</v>
      </c>
      <c r="E1677" s="41">
        <f t="shared" si="0"/>
        <v>4.824296664607193E-2</v>
      </c>
      <c r="F1677" s="138">
        <f t="shared" ca="1" si="3"/>
        <v>87.537184870627016</v>
      </c>
      <c r="G1677" s="218">
        <f>'StockBond Returns'!C1667</f>
        <v>2009.4166666665408</v>
      </c>
      <c r="H1677" s="138">
        <f t="shared" ca="1" si="1"/>
        <v>0.35192112416705762</v>
      </c>
      <c r="I1677" s="138">
        <f t="shared" ca="1" si="4"/>
        <v>4.3304949832682693</v>
      </c>
      <c r="J1677" s="199">
        <f t="shared" ca="1" si="5"/>
        <v>0.2794360556848634</v>
      </c>
      <c r="K1677" s="199">
        <f t="shared" ca="1" si="6"/>
        <v>-3.039578145548627E-2</v>
      </c>
      <c r="L1677" s="199">
        <f t="shared" ca="1" si="7"/>
        <v>0.21425640368899557</v>
      </c>
      <c r="M1677" s="41">
        <f t="shared" ca="1" si="10"/>
        <v>-6.0993694991670289E-2</v>
      </c>
      <c r="N1677" s="219" t="str">
        <f t="shared" ca="1" si="11"/>
        <v/>
      </c>
    </row>
    <row r="1678" spans="1:14" ht="13" x14ac:dyDescent="0.15">
      <c r="A1678" s="166">
        <f t="shared" si="8"/>
        <v>7</v>
      </c>
      <c r="B1678" s="166">
        <f t="shared" si="9"/>
        <v>2009</v>
      </c>
      <c r="C1678" s="41">
        <f ca="1">'StockBond Returns'!W1668</f>
        <v>5.7511299131347268E-2</v>
      </c>
      <c r="D1678" s="217">
        <f>'StockBond Returns'!M1668</f>
        <v>17.616212699999998</v>
      </c>
      <c r="E1678" s="41">
        <f t="shared" si="0"/>
        <v>4.5882945217277038E-2</v>
      </c>
      <c r="F1678" s="138">
        <f t="shared" ca="1" si="3"/>
        <v>92.19940152962802</v>
      </c>
      <c r="G1678" s="218">
        <f>'StockBond Returns'!C1668</f>
        <v>2009.499999999874</v>
      </c>
      <c r="H1678" s="138">
        <f t="shared" ca="1" si="1"/>
        <v>0.35253167412080427</v>
      </c>
      <c r="I1678" s="138">
        <f t="shared" ca="1" si="4"/>
        <v>4.3102160888595886</v>
      </c>
      <c r="J1678" s="199">
        <f t="shared" ca="1" si="5"/>
        <v>0.28545560276579796</v>
      </c>
      <c r="K1678" s="199">
        <f t="shared" ca="1" si="6"/>
        <v>-2.5833944842028278E-2</v>
      </c>
      <c r="L1678" s="199">
        <f t="shared" ca="1" si="7"/>
        <v>0.22074699360654026</v>
      </c>
      <c r="M1678" s="41">
        <f t="shared" ca="1" si="10"/>
        <v>-6.3928055717624277E-2</v>
      </c>
      <c r="N1678" s="219" t="str">
        <f t="shared" ca="1" si="11"/>
        <v/>
      </c>
    </row>
    <row r="1679" spans="1:14" ht="13" x14ac:dyDescent="0.15">
      <c r="A1679" s="166">
        <f t="shared" si="8"/>
        <v>8</v>
      </c>
      <c r="B1679" s="166">
        <f t="shared" si="9"/>
        <v>2009</v>
      </c>
      <c r="C1679" s="41">
        <f ca="1">'StockBond Returns'!W1669</f>
        <v>2.6917867003087743E-2</v>
      </c>
      <c r="D1679" s="217">
        <f>'StockBond Returns'!M1669</f>
        <v>18.28921545</v>
      </c>
      <c r="E1679" s="41">
        <f t="shared" si="0"/>
        <v>4.4838515496573694E-2</v>
      </c>
      <c r="F1679" s="138">
        <f t="shared" ca="1" si="3"/>
        <v>94.319191682927681</v>
      </c>
      <c r="G1679" s="218">
        <f>'StockBond Returns'!C1669</f>
        <v>2009.5833333332073</v>
      </c>
      <c r="H1679" s="138">
        <f t="shared" ca="1" si="1"/>
        <v>0.35242771149160479</v>
      </c>
      <c r="I1679" s="138">
        <f t="shared" ca="1" si="4"/>
        <v>4.2906563984139403</v>
      </c>
      <c r="J1679" s="199">
        <f t="shared" ca="1" si="5"/>
        <v>0.29131557180946621</v>
      </c>
      <c r="K1679" s="199">
        <f t="shared" ca="1" si="6"/>
        <v>-2.1393042399084572E-2</v>
      </c>
      <c r="L1679" s="199">
        <f t="shared" ca="1" si="7"/>
        <v>0.2271063178426973</v>
      </c>
      <c r="M1679" s="41">
        <f t="shared" ca="1" si="10"/>
        <v>-6.598615284600895E-2</v>
      </c>
      <c r="N1679" s="219" t="str">
        <f t="shared" ca="1" si="11"/>
        <v/>
      </c>
    </row>
    <row r="1680" spans="1:14" ht="13" x14ac:dyDescent="0.15">
      <c r="A1680" s="166">
        <f t="shared" si="8"/>
        <v>9</v>
      </c>
      <c r="B1680" s="166">
        <f t="shared" si="9"/>
        <v>2009</v>
      </c>
      <c r="C1680" s="41">
        <f ca="1">'StockBond Returns'!W1670</f>
        <v>3.0659121205819314E-2</v>
      </c>
      <c r="D1680" s="217">
        <f>'StockBond Returns'!M1670</f>
        <v>19.057802160000001</v>
      </c>
      <c r="E1680" s="41">
        <f t="shared" si="0"/>
        <v>4.3735973896792721E-2</v>
      </c>
      <c r="F1680" s="138">
        <f t="shared" ca="1" si="3"/>
        <v>96.847702377354963</v>
      </c>
      <c r="G1680" s="218">
        <f>'StockBond Returns'!C1670</f>
        <v>2009.6666666665406</v>
      </c>
      <c r="H1680" s="138">
        <f t="shared" ca="1" si="1"/>
        <v>0.3529773819283622</v>
      </c>
      <c r="I1680" s="138">
        <f t="shared" ca="1" si="4"/>
        <v>4.2769256169997201</v>
      </c>
      <c r="J1680" s="199">
        <f t="shared" ca="1" si="5"/>
        <v>0.29546125341375218</v>
      </c>
      <c r="K1680" s="199">
        <f t="shared" ca="1" si="6"/>
        <v>-1.8251290723103941E-2</v>
      </c>
      <c r="L1680" s="199">
        <f t="shared" ca="1" si="7"/>
        <v>0.23185541902547757</v>
      </c>
      <c r="M1680" s="41">
        <f t="shared" ca="1" si="10"/>
        <v>-6.4597186572272425E-2</v>
      </c>
      <c r="N1680" s="219" t="str">
        <f t="shared" ca="1" si="11"/>
        <v/>
      </c>
    </row>
    <row r="1681" spans="1:14" ht="13" x14ac:dyDescent="0.15">
      <c r="A1681" s="166">
        <f t="shared" si="8"/>
        <v>10</v>
      </c>
      <c r="B1681" s="166">
        <f t="shared" si="9"/>
        <v>2009</v>
      </c>
      <c r="C1681" s="41">
        <f ca="1">'StockBond Returns'!W1671</f>
        <v>-1.1110524435365145E-2</v>
      </c>
      <c r="D1681" s="217">
        <f>'StockBond Returns'!M1671</f>
        <v>18.90871611</v>
      </c>
      <c r="E1681" s="41">
        <f t="shared" si="0"/>
        <v>4.3942831818474005E-2</v>
      </c>
      <c r="F1681" s="138">
        <f t="shared" ca="1" si="3"/>
        <v>95.422617995481062</v>
      </c>
      <c r="G1681" s="218">
        <f>'StockBond Returns'!C1671</f>
        <v>2009.7499999998738</v>
      </c>
      <c r="H1681" s="138">
        <f t="shared" ca="1" si="1"/>
        <v>0.34942833785449295</v>
      </c>
      <c r="I1681" s="138">
        <f t="shared" ca="1" si="4"/>
        <v>4.2723321151908102</v>
      </c>
      <c r="J1681" s="199">
        <f t="shared" ca="1" si="5"/>
        <v>0.29685410009572477</v>
      </c>
      <c r="K1681" s="199">
        <f t="shared" ca="1" si="6"/>
        <v>-1.7195739714809588E-2</v>
      </c>
      <c r="L1681" s="199">
        <f t="shared" ca="1" si="7"/>
        <v>0.23399921055157891</v>
      </c>
      <c r="M1681" s="41">
        <f t="shared" ca="1" si="10"/>
        <v>-5.8263190007023624E-2</v>
      </c>
      <c r="N1681" s="219" t="str">
        <f t="shared" ca="1" si="11"/>
        <v/>
      </c>
    </row>
    <row r="1682" spans="1:14" ht="13" x14ac:dyDescent="0.15">
      <c r="A1682" s="166">
        <f t="shared" si="8"/>
        <v>11</v>
      </c>
      <c r="B1682" s="166">
        <f t="shared" si="9"/>
        <v>2009</v>
      </c>
      <c r="C1682" s="41">
        <f ca="1">'StockBond Returns'!W1672</f>
        <v>4.6319569870379676E-2</v>
      </c>
      <c r="D1682" s="217">
        <f>'StockBond Returns'!M1672</f>
        <v>19.950421779999999</v>
      </c>
      <c r="E1682" s="41">
        <f t="shared" si="0"/>
        <v>4.2562126781762709E-2</v>
      </c>
      <c r="F1682" s="138">
        <f t="shared" ca="1" si="3"/>
        <v>99.47693890877288</v>
      </c>
      <c r="G1682" s="218">
        <f>'StockBond Returns'!C1672</f>
        <v>2009.8333333332071</v>
      </c>
      <c r="H1682" s="138">
        <f t="shared" ca="1" si="1"/>
        <v>0.35282917380807127</v>
      </c>
      <c r="I1682" s="138">
        <f t="shared" ca="1" si="4"/>
        <v>4.2653194990963303</v>
      </c>
      <c r="J1682" s="199">
        <f t="shared" ca="1" si="5"/>
        <v>0.29898625923091982</v>
      </c>
      <c r="K1682" s="199">
        <f t="shared" ca="1" si="6"/>
        <v>-1.5579910238293304E-2</v>
      </c>
      <c r="L1682" s="199">
        <f t="shared" ca="1" si="7"/>
        <v>0.23685169238756765</v>
      </c>
      <c r="M1682" s="41">
        <f t="shared" ca="1" si="10"/>
        <v>-5.3956791792064807E-2</v>
      </c>
      <c r="N1682" s="219" t="str">
        <f t="shared" ca="1" si="11"/>
        <v/>
      </c>
    </row>
    <row r="1683" spans="1:14" ht="13" x14ac:dyDescent="0.15">
      <c r="A1683" s="166">
        <f t="shared" si="8"/>
        <v>12</v>
      </c>
      <c r="B1683" s="166">
        <f t="shared" si="9"/>
        <v>2009</v>
      </c>
      <c r="C1683" s="41">
        <f ca="1">'StockBond Returns'!W1673</f>
        <v>1.363369962014236E-3</v>
      </c>
      <c r="D1683" s="217">
        <f>'StockBond Returns'!M1673</f>
        <v>20.408762800000002</v>
      </c>
      <c r="E1683" s="41">
        <f t="shared" si="0"/>
        <v>4.1999280279743367E-2</v>
      </c>
      <c r="F1683" s="138">
        <f t="shared" ca="1" si="3"/>
        <v>99.259252568688851</v>
      </c>
      <c r="G1683" s="218">
        <f>'StockBond Returns'!C1673</f>
        <v>2009.9166666665403</v>
      </c>
      <c r="H1683" s="138">
        <f t="shared" ca="1" si="1"/>
        <v>0.34740143074918328</v>
      </c>
      <c r="I1683" s="138">
        <f t="shared" ca="1" si="4"/>
        <v>4.2451618786959164</v>
      </c>
      <c r="J1683" s="199">
        <f t="shared" ca="1" si="5"/>
        <v>0.30515433306818274</v>
      </c>
      <c r="K1683" s="199">
        <f t="shared" ca="1" si="6"/>
        <v>-1.0905514525955118E-2</v>
      </c>
      <c r="L1683" s="199">
        <f t="shared" ca="1" si="7"/>
        <v>0.24355687747139809</v>
      </c>
      <c r="M1683" s="41">
        <f t="shared" ca="1" si="10"/>
        <v>-5.4441568171439081E-2</v>
      </c>
      <c r="N1683" s="219" t="str">
        <f t="shared" ca="1" si="11"/>
        <v/>
      </c>
    </row>
    <row r="1684" spans="1:14" ht="13" x14ac:dyDescent="0.15">
      <c r="A1684" s="166">
        <f t="shared" si="8"/>
        <v>1</v>
      </c>
      <c r="B1684" s="166">
        <f t="shared" si="9"/>
        <v>2010</v>
      </c>
      <c r="C1684" s="41">
        <f ca="1">'StockBond Returns'!W1674</f>
        <v>-1.4045149020828752E-2</v>
      </c>
      <c r="D1684" s="217">
        <f>'StockBond Returns'!M1674</f>
        <v>19.899552870000001</v>
      </c>
      <c r="E1684" s="41">
        <f t="shared" si="0"/>
        <v>4.26261926972131E-2</v>
      </c>
      <c r="F1684" s="138">
        <f t="shared" ca="1" si="3"/>
        <v>97.522619448781271</v>
      </c>
      <c r="G1684" s="218">
        <f>'StockBond Returns'!C1674</f>
        <v>2009.9999999998736</v>
      </c>
      <c r="H1684" s="138">
        <f t="shared" ca="1" si="1"/>
        <v>0.34641816408006104</v>
      </c>
      <c r="I1684" s="138">
        <f t="shared" ca="1" si="4"/>
        <v>4.2316043009927462</v>
      </c>
      <c r="J1684" s="199">
        <f t="shared" ca="1" si="5"/>
        <v>0.30933589874081657</v>
      </c>
      <c r="K1684" s="199">
        <f t="shared" ca="1" si="6"/>
        <v>-7.736568568639135E-3</v>
      </c>
      <c r="L1684" s="199">
        <f t="shared" ca="1" si="7"/>
        <v>0.24838910303516593</v>
      </c>
      <c r="M1684" s="41">
        <f t="shared" ca="1" si="10"/>
        <v>-5.2058029232746605E-2</v>
      </c>
      <c r="N1684" s="219" t="str">
        <f t="shared" ca="1" si="11"/>
        <v/>
      </c>
    </row>
    <row r="1685" spans="1:14" ht="13" x14ac:dyDescent="0.15">
      <c r="A1685" s="166">
        <f t="shared" si="8"/>
        <v>2</v>
      </c>
      <c r="B1685" s="166">
        <f t="shared" si="9"/>
        <v>2010</v>
      </c>
      <c r="C1685" s="41">
        <f ca="1">'StockBond Returns'!W1675</f>
        <v>2.3358523940015596E-2</v>
      </c>
      <c r="D1685" s="217">
        <f>'StockBond Returns'!M1675</f>
        <v>20.406134000000002</v>
      </c>
      <c r="E1685" s="41">
        <f t="shared" si="0"/>
        <v>4.2002436375258537E-2</v>
      </c>
      <c r="F1685" s="138">
        <f t="shared" ca="1" si="3"/>
        <v>99.446093908809672</v>
      </c>
      <c r="G1685" s="218">
        <f>'StockBond Returns'!C1675</f>
        <v>2010.0833333332068</v>
      </c>
      <c r="H1685" s="138">
        <f t="shared" ca="1" si="1"/>
        <v>0.34808151934773029</v>
      </c>
      <c r="I1685" s="138">
        <f t="shared" ca="1" si="4"/>
        <v>4.2249960910885198</v>
      </c>
      <c r="J1685" s="199">
        <f t="shared" ca="1" si="5"/>
        <v>0.31138379802107119</v>
      </c>
      <c r="K1685" s="199">
        <f t="shared" ca="1" si="6"/>
        <v>-6.1845943433809225E-3</v>
      </c>
      <c r="L1685" s="199">
        <f t="shared" ca="1" si="7"/>
        <v>0.25119990334841047</v>
      </c>
      <c r="M1685" s="41">
        <f t="shared" ca="1" si="10"/>
        <v>-4.7183182324070483E-2</v>
      </c>
      <c r="N1685" s="219" t="str">
        <f t="shared" ca="1" si="11"/>
        <v/>
      </c>
    </row>
    <row r="1686" spans="1:14" ht="13" x14ac:dyDescent="0.15">
      <c r="A1686" s="166">
        <f t="shared" si="8"/>
        <v>3</v>
      </c>
      <c r="B1686" s="166">
        <f t="shared" si="9"/>
        <v>2010</v>
      </c>
      <c r="C1686" s="41">
        <f ca="1">'StockBond Returns'!W1676</f>
        <v>3.3610865204224544E-2</v>
      </c>
      <c r="D1686" s="217">
        <f>'StockBond Returns'!M1676</f>
        <v>21.321479790000001</v>
      </c>
      <c r="E1686" s="41">
        <f t="shared" si="0"/>
        <v>4.0950529931534363E-2</v>
      </c>
      <c r="F1686" s="138">
        <f t="shared" ca="1" si="3"/>
        <v>102.42878232589074</v>
      </c>
      <c r="G1686" s="218">
        <f>'StockBond Returns'!C1676</f>
        <v>2010.1666666665401</v>
      </c>
      <c r="H1686" s="138">
        <f t="shared" ca="1" si="1"/>
        <v>0.34954274304058391</v>
      </c>
      <c r="I1686" s="138">
        <f t="shared" ca="1" si="4"/>
        <v>4.2165633832235141</v>
      </c>
      <c r="J1686" s="199">
        <f t="shared" ca="1" si="5"/>
        <v>0.31400643533552786</v>
      </c>
      <c r="K1686" s="199">
        <f t="shared" ca="1" si="6"/>
        <v>-4.197062264297724E-3</v>
      </c>
      <c r="L1686" s="199">
        <f t="shared" ca="1" si="7"/>
        <v>0.25456646288218043</v>
      </c>
      <c r="M1686" s="41">
        <f t="shared" ca="1" si="10"/>
        <v>-4.3446085845189053E-2</v>
      </c>
      <c r="N1686" s="219" t="str">
        <f t="shared" ca="1" si="11"/>
        <v/>
      </c>
    </row>
    <row r="1687" spans="1:14" ht="13" x14ac:dyDescent="0.15">
      <c r="A1687" s="166">
        <f t="shared" si="8"/>
        <v>4</v>
      </c>
      <c r="B1687" s="166">
        <f t="shared" si="9"/>
        <v>2010</v>
      </c>
      <c r="C1687" s="41">
        <f ca="1">'StockBond Returns'!W1677</f>
        <v>1.7626080236777263E-2</v>
      </c>
      <c r="D1687" s="217">
        <f>'StockBond Returns'!M1677</f>
        <v>21.611258660000001</v>
      </c>
      <c r="E1687" s="41">
        <f t="shared" si="0"/>
        <v>4.0636088826026762E-2</v>
      </c>
      <c r="F1687" s="138">
        <f t="shared" ca="1" si="3"/>
        <v>103.87849645024669</v>
      </c>
      <c r="G1687" s="218">
        <f>'StockBond Returns'!C1677</f>
        <v>2010.2499999998734</v>
      </c>
      <c r="H1687" s="138">
        <f t="shared" ca="1" si="1"/>
        <v>0.35176798407219417</v>
      </c>
      <c r="I1687" s="138">
        <f t="shared" ca="1" si="4"/>
        <v>4.2124283645979705</v>
      </c>
      <c r="J1687" s="199" t="str">
        <f t="shared" ca="1" si="5"/>
        <v/>
      </c>
      <c r="K1687" s="199" t="str">
        <f t="shared" ca="1" si="6"/>
        <v/>
      </c>
      <c r="L1687" s="199" t="str">
        <f t="shared" ca="1" si="7"/>
        <v/>
      </c>
      <c r="M1687" s="41">
        <f t="shared" ca="1" si="10"/>
        <v>-3.8183586178475726E-2</v>
      </c>
      <c r="N1687" s="219" t="str">
        <f t="shared" ca="1" si="11"/>
        <v/>
      </c>
    </row>
    <row r="1688" spans="1:14" ht="13" x14ac:dyDescent="0.15">
      <c r="A1688" s="166">
        <f t="shared" si="8"/>
        <v>5</v>
      </c>
      <c r="B1688" s="166">
        <f t="shared" si="9"/>
        <v>2010</v>
      </c>
      <c r="C1688" s="41">
        <f ca="1">'StockBond Returns'!W1678</f>
        <v>-6.2682337570329566E-2</v>
      </c>
      <c r="D1688" s="217">
        <f>'StockBond Returns'!M1678</f>
        <v>19.490706530000001</v>
      </c>
      <c r="E1688" s="41">
        <f t="shared" si="0"/>
        <v>4.3153251678198654E-2</v>
      </c>
      <c r="F1688" s="138">
        <f t="shared" ca="1" si="3"/>
        <v>97.037431124905893</v>
      </c>
      <c r="G1688" s="218">
        <f>'StockBond Returns'!C1678</f>
        <v>2010.3333333332066</v>
      </c>
      <c r="H1688" s="138">
        <f t="shared" ca="1" si="1"/>
        <v>0.34895672396157762</v>
      </c>
      <c r="I1688" s="138">
        <f t="shared" ca="1" si="4"/>
        <v>4.2042839686217226</v>
      </c>
      <c r="J1688" s="199" t="str">
        <f t="shared" ca="1" si="5"/>
        <v/>
      </c>
      <c r="K1688" s="199" t="str">
        <f t="shared" ca="1" si="6"/>
        <v/>
      </c>
      <c r="L1688" s="199" t="str">
        <f t="shared" ca="1" si="7"/>
        <v/>
      </c>
      <c r="M1688" s="41">
        <f t="shared" ca="1" si="10"/>
        <v>-3.4530976242055256E-2</v>
      </c>
      <c r="N1688" s="219" t="str">
        <f t="shared" ca="1" si="11"/>
        <v/>
      </c>
    </row>
    <row r="1689" spans="1:14" ht="13" x14ac:dyDescent="0.15">
      <c r="A1689" s="166">
        <f t="shared" si="8"/>
        <v>6</v>
      </c>
      <c r="B1689" s="166">
        <f t="shared" si="9"/>
        <v>2010</v>
      </c>
      <c r="C1689" s="41">
        <f ca="1">'StockBond Returns'!W1679</f>
        <v>-1.9201263801703037E-2</v>
      </c>
      <c r="D1689" s="217">
        <f>'StockBond Returns'!M1679</f>
        <v>18.782600330000001</v>
      </c>
      <c r="E1689" s="41">
        <f t="shared" si="0"/>
        <v>4.4120382226916076E-2</v>
      </c>
      <c r="F1689" s="138">
        <f t="shared" ca="1" si="3"/>
        <v>94.831933497387567</v>
      </c>
      <c r="G1689" s="218">
        <f>'StockBond Returns'!C1679</f>
        <v>2010.4166666665399</v>
      </c>
      <c r="H1689" s="138">
        <f t="shared" ca="1" si="1"/>
        <v>0.34866842943518545</v>
      </c>
      <c r="I1689" s="138">
        <f t="shared" ca="1" si="4"/>
        <v>4.2010312738898508</v>
      </c>
      <c r="J1689" s="199" t="str">
        <f t="shared" ca="1" si="5"/>
        <v/>
      </c>
      <c r="K1689" s="199" t="str">
        <f t="shared" ca="1" si="6"/>
        <v/>
      </c>
      <c r="L1689" s="199" t="str">
        <f t="shared" ca="1" si="7"/>
        <v/>
      </c>
      <c r="M1689" s="41">
        <f t="shared" ca="1" si="10"/>
        <v>-2.9895822504962477E-2</v>
      </c>
      <c r="N1689" s="219" t="str">
        <f t="shared" ca="1" si="11"/>
        <v/>
      </c>
    </row>
    <row r="1690" spans="1:14" ht="13" x14ac:dyDescent="0.15">
      <c r="A1690" s="166">
        <f t="shared" si="8"/>
        <v>7</v>
      </c>
      <c r="B1690" s="166">
        <f t="shared" si="9"/>
        <v>2010</v>
      </c>
      <c r="C1690" s="41">
        <f ca="1">'StockBond Returns'!W1680</f>
        <v>6.6265360373921389E-2</v>
      </c>
      <c r="D1690" s="217">
        <f>'StockBond Returns'!M1680</f>
        <v>20.507647779999999</v>
      </c>
      <c r="E1690" s="41">
        <f t="shared" si="0"/>
        <v>4.1881148211820915E-2</v>
      </c>
      <c r="F1690" s="138">
        <f t="shared" ca="1" si="3"/>
        <v>100.74423267698499</v>
      </c>
      <c r="G1690" s="218">
        <f>'StockBond Returns'!C1680</f>
        <v>2010.4999999998731</v>
      </c>
      <c r="H1690" s="138">
        <f t="shared" ca="1" si="1"/>
        <v>0.35160701168591507</v>
      </c>
      <c r="I1690" s="138">
        <f t="shared" ca="1" si="4"/>
        <v>4.2001066114549621</v>
      </c>
      <c r="J1690" s="199" t="str">
        <f t="shared" ca="1" si="5"/>
        <v/>
      </c>
      <c r="K1690" s="199" t="str">
        <f t="shared" ca="1" si="6"/>
        <v/>
      </c>
      <c r="L1690" s="199" t="str">
        <f t="shared" ca="1" si="7"/>
        <v/>
      </c>
      <c r="M1690" s="41">
        <f t="shared" ca="1" si="10"/>
        <v>-2.5546161754910868E-2</v>
      </c>
      <c r="N1690" s="219" t="str">
        <f t="shared" ca="1" si="11"/>
        <v/>
      </c>
    </row>
    <row r="1691" spans="1:14" ht="13" x14ac:dyDescent="0.15">
      <c r="A1691" s="166">
        <f t="shared" si="8"/>
        <v>8</v>
      </c>
      <c r="B1691" s="166">
        <f t="shared" si="9"/>
        <v>2010</v>
      </c>
      <c r="C1691" s="41">
        <f ca="1">'StockBond Returns'!W1681</f>
        <v>-3.952520777464251E-2</v>
      </c>
      <c r="D1691" s="217">
        <f>'StockBond Returns'!M1681</f>
        <v>19.080244310000001</v>
      </c>
      <c r="E1691" s="41">
        <f t="shared" si="0"/>
        <v>4.3705115190162888E-2</v>
      </c>
      <c r="F1691" s="138">
        <f t="shared" ca="1" si="3"/>
        <v>96.424586276836223</v>
      </c>
      <c r="G1691" s="218">
        <f>'StockBond Returns'!C1681</f>
        <v>2010.5833333332064</v>
      </c>
      <c r="H1691" s="138">
        <f t="shared" ca="1" si="1"/>
        <v>0.35118730419941052</v>
      </c>
      <c r="I1691" s="138">
        <f t="shared" ca="1" si="4"/>
        <v>4.1988662041627673</v>
      </c>
      <c r="J1691" s="199" t="str">
        <f t="shared" ca="1" si="5"/>
        <v/>
      </c>
      <c r="K1691" s="199" t="str">
        <f t="shared" ca="1" si="6"/>
        <v/>
      </c>
      <c r="L1691" s="199" t="str">
        <f t="shared" ca="1" si="7"/>
        <v/>
      </c>
      <c r="M1691" s="41">
        <f t="shared" ca="1" si="10"/>
        <v>-2.1393042399084572E-2</v>
      </c>
      <c r="N1691" s="219" t="str">
        <f t="shared" ca="1" si="11"/>
        <v/>
      </c>
    </row>
    <row r="1692" spans="1:14" ht="13" x14ac:dyDescent="0.15">
      <c r="A1692" s="166">
        <f t="shared" si="8"/>
        <v>9</v>
      </c>
      <c r="B1692" s="166">
        <f t="shared" si="9"/>
        <v>2010</v>
      </c>
      <c r="C1692" s="41">
        <f ca="1">'StockBond Returns'!W1682</f>
        <v>6.7725687745120111E-2</v>
      </c>
      <c r="D1692" s="217">
        <f>'StockBond Returns'!M1682</f>
        <v>20.728689790000001</v>
      </c>
      <c r="E1692" s="41">
        <f t="shared" si="0"/>
        <v>4.162115792485889E-2</v>
      </c>
      <c r="F1692" s="138">
        <f t="shared" ca="1" si="3"/>
        <v>102.58003599206997</v>
      </c>
      <c r="G1692" s="218">
        <f>'StockBond Returns'!C1682</f>
        <v>2010.6666666665396</v>
      </c>
      <c r="H1692" s="138">
        <f t="shared" ca="1" si="1"/>
        <v>0.35579165649697103</v>
      </c>
      <c r="I1692" s="138">
        <f t="shared" ca="1" si="4"/>
        <v>4.2016804787313768</v>
      </c>
      <c r="J1692" s="199" t="str">
        <f t="shared" ca="1" si="5"/>
        <v/>
      </c>
      <c r="K1692" s="199" t="str">
        <f t="shared" ca="1" si="6"/>
        <v/>
      </c>
      <c r="L1692" s="199" t="str">
        <f t="shared" ca="1" si="7"/>
        <v/>
      </c>
      <c r="M1692" s="41">
        <f t="shared" ca="1" si="10"/>
        <v>-1.7593277275915753E-2</v>
      </c>
      <c r="N1692" s="219" t="str">
        <f t="shared" ca="1" si="11"/>
        <v/>
      </c>
    </row>
    <row r="1693" spans="1:14" ht="13" x14ac:dyDescent="0.15">
      <c r="A1693" s="166">
        <f t="shared" si="8"/>
        <v>10</v>
      </c>
      <c r="B1693" s="166">
        <f t="shared" si="9"/>
        <v>2010</v>
      </c>
      <c r="C1693" s="41">
        <f ca="1">'StockBond Returns'!W1683</f>
        <v>2.5420415437895933E-2</v>
      </c>
      <c r="D1693" s="217">
        <f>'StockBond Returns'!M1683</f>
        <v>21.472184899999998</v>
      </c>
      <c r="E1693" s="41">
        <f t="shared" si="0"/>
        <v>4.0785939569195871E-2</v>
      </c>
      <c r="F1693" s="138">
        <f t="shared" ca="1" si="3"/>
        <v>104.82282709440823</v>
      </c>
      <c r="G1693" s="218">
        <f>'StockBond Returns'!C1683</f>
        <v>2010.7499999998729</v>
      </c>
      <c r="H1693" s="138">
        <f t="shared" ca="1" si="1"/>
        <v>0.3562747909454001</v>
      </c>
      <c r="I1693" s="138">
        <f t="shared" ca="1" si="4"/>
        <v>4.2085269318222833</v>
      </c>
      <c r="J1693" s="199" t="str">
        <f t="shared" ca="1" si="5"/>
        <v/>
      </c>
      <c r="K1693" s="199" t="str">
        <f t="shared" ca="1" si="6"/>
        <v/>
      </c>
      <c r="L1693" s="199" t="str">
        <f t="shared" ca="1" si="7"/>
        <v/>
      </c>
      <c r="M1693" s="41">
        <f t="shared" ca="1" si="10"/>
        <v>-1.4934509220774217E-2</v>
      </c>
      <c r="N1693" s="219" t="str">
        <f t="shared" ca="1" si="11"/>
        <v/>
      </c>
    </row>
    <row r="1694" spans="1:14" ht="13" x14ac:dyDescent="0.15">
      <c r="A1694" s="166">
        <f t="shared" si="8"/>
        <v>11</v>
      </c>
      <c r="B1694" s="166">
        <f t="shared" si="9"/>
        <v>2010</v>
      </c>
      <c r="C1694" s="41">
        <f ca="1">'StockBond Returns'!W1684</f>
        <v>-4.2649737123888736E-3</v>
      </c>
      <c r="D1694" s="217">
        <f>'StockBond Returns'!M1684</f>
        <v>21.36875736</v>
      </c>
      <c r="E1694" s="41">
        <f t="shared" si="0"/>
        <v>4.0898646518208209E-2</v>
      </c>
      <c r="F1694" s="138">
        <f t="shared" ca="1" si="3"/>
        <v>104.02100520406465</v>
      </c>
      <c r="G1694" s="218">
        <f>'StockBond Returns'!C1684</f>
        <v>2010.8333333332062</v>
      </c>
      <c r="H1694" s="138">
        <f t="shared" ca="1" si="1"/>
        <v>0.35452652685914471</v>
      </c>
      <c r="I1694" s="138">
        <f t="shared" ca="1" si="4"/>
        <v>4.2102242848733571</v>
      </c>
      <c r="J1694" s="199" t="str">
        <f t="shared" ca="1" si="5"/>
        <v/>
      </c>
      <c r="K1694" s="199" t="str">
        <f t="shared" ca="1" si="6"/>
        <v/>
      </c>
      <c r="L1694" s="199" t="str">
        <f t="shared" ca="1" si="7"/>
        <v/>
      </c>
      <c r="M1694" s="41">
        <f t="shared" ca="1" si="10"/>
        <v>-1.2917019284169884E-2</v>
      </c>
      <c r="N1694" s="219" t="str">
        <f t="shared" ca="1" si="11"/>
        <v/>
      </c>
    </row>
    <row r="1695" spans="1:14" ht="13" x14ac:dyDescent="0.15">
      <c r="A1695" s="166">
        <f t="shared" si="8"/>
        <v>12</v>
      </c>
      <c r="B1695" s="166">
        <f t="shared" si="9"/>
        <v>2010</v>
      </c>
      <c r="C1695" s="41">
        <f ca="1">'StockBond Returns'!W1685</f>
        <v>3.8505676902153292E-2</v>
      </c>
      <c r="D1695" s="217">
        <f>'StockBond Returns'!M1685</f>
        <v>22.686993510000001</v>
      </c>
      <c r="E1695" s="41">
        <f t="shared" si="0"/>
        <v>3.9539059506920098E-2</v>
      </c>
      <c r="F1695" s="138">
        <f t="shared" ca="1" si="3"/>
        <v>107.65822661073393</v>
      </c>
      <c r="G1695" s="218">
        <f>'StockBond Returns'!C1685</f>
        <v>2010.9166666665394</v>
      </c>
      <c r="H1695" s="138">
        <f t="shared" ca="1" si="1"/>
        <v>0.35472541903094146</v>
      </c>
      <c r="I1695" s="138">
        <f t="shared" ca="1" si="4"/>
        <v>4.2175482731551153</v>
      </c>
      <c r="J1695" s="199" t="str">
        <f t="shared" ca="1" si="5"/>
        <v/>
      </c>
      <c r="K1695" s="199" t="str">
        <f t="shared" ca="1" si="6"/>
        <v/>
      </c>
      <c r="L1695" s="199" t="str">
        <f t="shared" ca="1" si="7"/>
        <v/>
      </c>
      <c r="M1695" s="41">
        <f t="shared" ca="1" si="10"/>
        <v>-6.5047238079137815E-3</v>
      </c>
      <c r="N1695" s="219" t="str">
        <f t="shared" ca="1" si="11"/>
        <v/>
      </c>
    </row>
    <row r="1696" spans="1:14" ht="13" x14ac:dyDescent="0.15">
      <c r="A1696" s="166">
        <f t="shared" si="8"/>
        <v>1</v>
      </c>
      <c r="B1696" s="166">
        <f t="shared" si="9"/>
        <v>2011</v>
      </c>
      <c r="C1696" s="41">
        <f ca="1">'StockBond Returns'!W1686</f>
        <v>1.0668035740775765E-2</v>
      </c>
      <c r="D1696" s="217">
        <f>'StockBond Returns'!M1686</f>
        <v>23.041002370000001</v>
      </c>
      <c r="E1696" s="41">
        <f t="shared" si="0"/>
        <v>3.9200444797098472E-2</v>
      </c>
      <c r="F1696" s="138">
        <f t="shared" ca="1" si="3"/>
        <v>108.44821877752646</v>
      </c>
      <c r="G1696" s="218">
        <f>'StockBond Returns'!C1686</f>
        <v>2010.9999999998727</v>
      </c>
      <c r="H1696" s="138">
        <f t="shared" ca="1" si="1"/>
        <v>0.35426820112767365</v>
      </c>
      <c r="I1696" s="138">
        <f t="shared" ca="1" si="4"/>
        <v>4.2253983102027277</v>
      </c>
      <c r="J1696" s="199" t="str">
        <f t="shared" ca="1" si="5"/>
        <v/>
      </c>
      <c r="K1696" s="199" t="str">
        <f t="shared" ca="1" si="6"/>
        <v/>
      </c>
      <c r="L1696" s="199" t="str">
        <f t="shared" ca="1" si="7"/>
        <v/>
      </c>
      <c r="M1696" s="41">
        <f t="shared" ca="1" si="10"/>
        <v>-1.4665810762510834E-3</v>
      </c>
      <c r="N1696" s="219" t="str">
        <f t="shared" ca="1" si="11"/>
        <v/>
      </c>
    </row>
    <row r="1697" spans="1:14" ht="13" x14ac:dyDescent="0.15">
      <c r="A1697" s="166">
        <f t="shared" si="8"/>
        <v>2</v>
      </c>
      <c r="B1697" s="166">
        <f t="shared" si="9"/>
        <v>2011</v>
      </c>
      <c r="C1697" s="41">
        <f ca="1">'StockBond Returns'!W1687</f>
        <v>2.6810529460006113E-2</v>
      </c>
      <c r="D1697" s="217">
        <f>'StockBond Returns'!M1687</f>
        <v>23.598288159999999</v>
      </c>
      <c r="E1697" s="41">
        <f t="shared" si="0"/>
        <v>3.8687977560487592E-2</v>
      </c>
      <c r="F1697" s="138">
        <f t="shared" ca="1" si="3"/>
        <v>110.99200662277578</v>
      </c>
      <c r="G1697" s="218">
        <f>'StockBond Returns'!C1687</f>
        <v>2011.0833333332059</v>
      </c>
      <c r="H1697" s="138">
        <f t="shared" ca="1" si="1"/>
        <v>0.35783802180128665</v>
      </c>
      <c r="I1697" s="138">
        <f t="shared" ca="1" si="4"/>
        <v>4.235154812656285</v>
      </c>
      <c r="J1697" s="199" t="str">
        <f t="shared" ca="1" si="5"/>
        <v/>
      </c>
      <c r="K1697" s="199" t="str">
        <f t="shared" ca="1" si="6"/>
        <v/>
      </c>
      <c r="L1697" s="199" t="str">
        <f t="shared" ca="1" si="7"/>
        <v/>
      </c>
      <c r="M1697" s="41">
        <f t="shared" ca="1" si="10"/>
        <v>2.4044333648478577E-3</v>
      </c>
      <c r="N1697" s="219" t="str">
        <f t="shared" ca="1" si="11"/>
        <v/>
      </c>
    </row>
    <row r="1698" spans="1:14" ht="13" x14ac:dyDescent="0.15">
      <c r="A1698" s="166">
        <f t="shared" si="8"/>
        <v>3</v>
      </c>
      <c r="B1698" s="166">
        <f t="shared" si="9"/>
        <v>2011</v>
      </c>
      <c r="C1698" s="41">
        <f ca="1">'StockBond Returns'!W1688</f>
        <v>-4.2486366089625289E-3</v>
      </c>
      <c r="D1698" s="217">
        <f>'StockBond Returns'!M1688</f>
        <v>23.273944010000001</v>
      </c>
      <c r="E1698" s="41">
        <f t="shared" si="0"/>
        <v>3.8983251819509727E-2</v>
      </c>
      <c r="F1698" s="138">
        <f t="shared" ca="1" si="3"/>
        <v>110.16412422205426</v>
      </c>
      <c r="G1698" s="218">
        <f>'StockBond Returns'!C1688</f>
        <v>2011.1666666665392</v>
      </c>
      <c r="H1698" s="138">
        <f t="shared" ca="1" si="1"/>
        <v>0.3578796496686743</v>
      </c>
      <c r="I1698" s="138">
        <f t="shared" ca="1" si="4"/>
        <v>4.2434917192843749</v>
      </c>
      <c r="J1698" s="199" t="str">
        <f t="shared" ca="1" si="5"/>
        <v/>
      </c>
      <c r="K1698" s="199" t="str">
        <f t="shared" ca="1" si="6"/>
        <v/>
      </c>
      <c r="L1698" s="199" t="str">
        <f t="shared" ca="1" si="7"/>
        <v/>
      </c>
      <c r="M1698" s="41">
        <f t="shared" ca="1" si="10"/>
        <v>6.3863230819678485E-3</v>
      </c>
      <c r="N1698" s="219" t="str">
        <f t="shared" ca="1" si="11"/>
        <v/>
      </c>
    </row>
    <row r="1699" spans="1:14" ht="13" x14ac:dyDescent="0.15">
      <c r="A1699" s="166">
        <f t="shared" si="8"/>
        <v>4</v>
      </c>
      <c r="B1699" s="166">
        <f t="shared" si="9"/>
        <v>2011</v>
      </c>
      <c r="C1699" s="41">
        <f ca="1">'StockBond Returns'!W1689</f>
        <v>2.247649655898637E-2</v>
      </c>
      <c r="D1699" s="217">
        <f>'StockBond Returns'!M1689</f>
        <v>23.660340250000001</v>
      </c>
      <c r="E1699" s="41">
        <f t="shared" si="0"/>
        <v>3.8632409539207706E-2</v>
      </c>
      <c r="F1699" s="138">
        <f t="shared" ca="1" si="3"/>
        <v>112.27430425067202</v>
      </c>
      <c r="G1699" s="218">
        <f>'StockBond Returns'!C1689</f>
        <v>2011.2499999998724</v>
      </c>
      <c r="H1699" s="138">
        <f t="shared" ca="1" si="1"/>
        <v>0.3614522418784642</v>
      </c>
      <c r="I1699" s="138">
        <f t="shared" ca="1" si="4"/>
        <v>4.2531759770906445</v>
      </c>
      <c r="J1699" s="199" t="str">
        <f t="shared" ca="1" si="5"/>
        <v/>
      </c>
      <c r="K1699" s="199" t="str">
        <f t="shared" ca="1" si="6"/>
        <v/>
      </c>
      <c r="L1699" s="199" t="str">
        <f t="shared" ca="1" si="7"/>
        <v/>
      </c>
      <c r="M1699" s="41">
        <f t="shared" ca="1" si="10"/>
        <v>9.6731882339233799E-3</v>
      </c>
      <c r="N1699" s="219" t="str">
        <f t="shared" ca="1" si="11"/>
        <v/>
      </c>
    </row>
    <row r="1700" spans="1:14" ht="13" x14ac:dyDescent="0.15">
      <c r="A1700" s="166">
        <f t="shared" si="8"/>
        <v>5</v>
      </c>
      <c r="B1700" s="166">
        <f t="shared" si="9"/>
        <v>2011</v>
      </c>
      <c r="C1700" s="41">
        <f ca="1">'StockBond Returns'!W1690</f>
        <v>-3.4301784785605014E-3</v>
      </c>
      <c r="D1700" s="217">
        <f>'StockBond Returns'!M1690</f>
        <v>23.17820832</v>
      </c>
      <c r="E1700" s="41">
        <f t="shared" si="0"/>
        <v>3.9071986630586988E-2</v>
      </c>
      <c r="F1700" s="138">
        <f t="shared" ca="1" si="3"/>
        <v>111.52897095235866</v>
      </c>
      <c r="G1700" s="218">
        <f>'StockBond Returns'!C1690</f>
        <v>2011.3333333332057</v>
      </c>
      <c r="H1700" s="138">
        <f t="shared" ca="1" si="1"/>
        <v>0.36313820516447354</v>
      </c>
      <c r="I1700" s="138">
        <f t="shared" ca="1" si="4"/>
        <v>4.2673574582935414</v>
      </c>
      <c r="J1700" s="199" t="str">
        <f t="shared" ca="1" si="5"/>
        <v/>
      </c>
      <c r="K1700" s="199" t="str">
        <f t="shared" ca="1" si="6"/>
        <v/>
      </c>
      <c r="L1700" s="199" t="str">
        <f t="shared" ca="1" si="7"/>
        <v/>
      </c>
      <c r="M1700" s="41">
        <f t="shared" ca="1" si="10"/>
        <v>1.5002195413668984E-2</v>
      </c>
      <c r="N1700" s="219" t="str">
        <f t="shared" ca="1" si="11"/>
        <v/>
      </c>
    </row>
    <row r="1701" spans="1:14" ht="13" x14ac:dyDescent="0.15">
      <c r="A1701" s="166">
        <f t="shared" si="8"/>
        <v>6</v>
      </c>
      <c r="B1701" s="166">
        <f t="shared" si="9"/>
        <v>2011</v>
      </c>
      <c r="C1701" s="41">
        <f ca="1">'StockBond Returns'!W1691</f>
        <v>-1.7371482696564699E-2</v>
      </c>
      <c r="D1701" s="217">
        <f>'StockBond Returns'!M1691</f>
        <v>22.673400579999999</v>
      </c>
      <c r="E1701" s="41">
        <f t="shared" si="0"/>
        <v>3.9552272143114055E-2</v>
      </c>
      <c r="F1701" s="138">
        <f t="shared" ca="1" si="3"/>
        <v>109.23471740717709</v>
      </c>
      <c r="G1701" s="218">
        <f>'StockBond Returns'!C1691</f>
        <v>2011.416666666539</v>
      </c>
      <c r="H1701" s="138">
        <f t="shared" ca="1" si="1"/>
        <v>0.36004010586373553</v>
      </c>
      <c r="I1701" s="138">
        <f t="shared" ca="1" si="4"/>
        <v>4.2787291347220906</v>
      </c>
      <c r="J1701" s="199" t="str">
        <f t="shared" ca="1" si="5"/>
        <v/>
      </c>
      <c r="K1701" s="199" t="str">
        <f t="shared" ca="1" si="6"/>
        <v/>
      </c>
      <c r="L1701" s="199" t="str">
        <f t="shared" ca="1" si="7"/>
        <v/>
      </c>
      <c r="M1701" s="41">
        <f t="shared" ca="1" si="10"/>
        <v>1.8494949398531135E-2</v>
      </c>
      <c r="N1701" s="219" t="str">
        <f t="shared" ca="1" si="11"/>
        <v/>
      </c>
    </row>
    <row r="1702" spans="1:14" ht="13" x14ac:dyDescent="0.15">
      <c r="A1702" s="166">
        <f t="shared" si="8"/>
        <v>7</v>
      </c>
      <c r="B1702" s="166">
        <f t="shared" si="9"/>
        <v>2011</v>
      </c>
      <c r="C1702" s="41">
        <f ca="1">'StockBond Returns'!W1692</f>
        <v>-9.9458935476167808E-3</v>
      </c>
      <c r="D1702" s="217">
        <f>'StockBond Returns'!M1692</f>
        <v>21.958343169999999</v>
      </c>
      <c r="E1702" s="41">
        <f t="shared" si="0"/>
        <v>4.027038828153081E-2</v>
      </c>
      <c r="F1702" s="138">
        <f t="shared" ca="1" si="3"/>
        <v>107.79182135084336</v>
      </c>
      <c r="G1702" s="218">
        <f>'StockBond Returns'!C1692</f>
        <v>2011.4999999998722</v>
      </c>
      <c r="H1702" s="138">
        <f t="shared" ca="1" si="1"/>
        <v>0.36173487494765544</v>
      </c>
      <c r="I1702" s="138">
        <f t="shared" ca="1" si="4"/>
        <v>4.2888569979838316</v>
      </c>
      <c r="J1702" s="199" t="str">
        <f t="shared" ca="1" si="5"/>
        <v/>
      </c>
      <c r="K1702" s="199" t="str">
        <f t="shared" ca="1" si="6"/>
        <v/>
      </c>
      <c r="L1702" s="199" t="str">
        <f t="shared" ca="1" si="7"/>
        <v/>
      </c>
      <c r="M1702" s="41">
        <f t="shared" ca="1" si="10"/>
        <v>2.1130508041586449E-2</v>
      </c>
      <c r="N1702" s="219" t="str">
        <f t="shared" ca="1" si="11"/>
        <v/>
      </c>
    </row>
    <row r="1703" spans="1:14" ht="13" x14ac:dyDescent="0.15">
      <c r="A1703" s="166">
        <f t="shared" si="8"/>
        <v>8</v>
      </c>
      <c r="B1703" s="166">
        <f t="shared" si="9"/>
        <v>2011</v>
      </c>
      <c r="C1703" s="41">
        <f ca="1">'StockBond Returns'!W1693</f>
        <v>-2.2049338739163517E-2</v>
      </c>
      <c r="D1703" s="217">
        <f>'StockBond Returns'!M1693</f>
        <v>20.617867889999999</v>
      </c>
      <c r="E1703" s="41">
        <f t="shared" si="0"/>
        <v>4.1750810154938867E-2</v>
      </c>
      <c r="F1703" s="138">
        <f t="shared" ca="1" si="3"/>
        <v>105.06132410841106</v>
      </c>
      <c r="G1703" s="218">
        <f>'StockBond Returns'!C1693</f>
        <v>2011.5833333332055</v>
      </c>
      <c r="H1703" s="138">
        <f t="shared" ca="1" si="1"/>
        <v>0.365532949789731</v>
      </c>
      <c r="I1703" s="138">
        <f t="shared" ca="1" si="4"/>
        <v>4.3032026435741519</v>
      </c>
      <c r="J1703" s="199" t="str">
        <f t="shared" ca="1" si="5"/>
        <v/>
      </c>
      <c r="K1703" s="199" t="str">
        <f t="shared" ca="1" si="6"/>
        <v/>
      </c>
      <c r="L1703" s="199" t="str">
        <f t="shared" ca="1" si="7"/>
        <v/>
      </c>
      <c r="M1703" s="41">
        <f t="shared" ca="1" si="10"/>
        <v>2.4848717329441161E-2</v>
      </c>
      <c r="N1703" s="219" t="str">
        <f t="shared" ca="1" si="11"/>
        <v/>
      </c>
    </row>
    <row r="1704" spans="1:14" ht="13" x14ac:dyDescent="0.15">
      <c r="A1704" s="166">
        <f t="shared" si="8"/>
        <v>9</v>
      </c>
      <c r="B1704" s="166">
        <f t="shared" si="9"/>
        <v>2011</v>
      </c>
      <c r="C1704" s="41">
        <f ca="1">'StockBond Returns'!W1694</f>
        <v>-5.5845011450982626E-2</v>
      </c>
      <c r="D1704" s="217">
        <f>'StockBond Returns'!M1694</f>
        <v>18.985621009999999</v>
      </c>
      <c r="E1704" s="41">
        <f t="shared" si="0"/>
        <v>4.3835720055543238E-2</v>
      </c>
      <c r="F1704" s="138">
        <f t="shared" ca="1" si="3"/>
        <v>98.849053502498435</v>
      </c>
      <c r="G1704" s="218">
        <f>'StockBond Returns'!C1694</f>
        <v>2011.6666666665387</v>
      </c>
      <c r="H1704" s="138">
        <f t="shared" ca="1" si="1"/>
        <v>0.36109328642424482</v>
      </c>
      <c r="I1704" s="138">
        <f t="shared" ca="1" si="4"/>
        <v>4.3085042735014252</v>
      </c>
      <c r="J1704" s="199" t="str">
        <f t="shared" ca="1" si="5"/>
        <v/>
      </c>
      <c r="K1704" s="199" t="str">
        <f t="shared" ca="1" si="6"/>
        <v/>
      </c>
      <c r="L1704" s="199" t="str">
        <f t="shared" ca="1" si="7"/>
        <v/>
      </c>
      <c r="M1704" s="41">
        <f t="shared" ca="1" si="10"/>
        <v>2.5424064326353024E-2</v>
      </c>
      <c r="N1704" s="219" t="str">
        <f t="shared" ca="1" si="11"/>
        <v/>
      </c>
    </row>
    <row r="1705" spans="1:14" ht="13" x14ac:dyDescent="0.15">
      <c r="A1705" s="166">
        <f t="shared" si="8"/>
        <v>10</v>
      </c>
      <c r="B1705" s="166">
        <f t="shared" si="9"/>
        <v>2011</v>
      </c>
      <c r="C1705" s="41">
        <f ca="1">'StockBond Returns'!W1695</f>
        <v>8.2701209031707468E-2</v>
      </c>
      <c r="D1705" s="217">
        <f>'StockBond Returns'!M1695</f>
        <v>20.92517951</v>
      </c>
      <c r="E1705" s="41">
        <f t="shared" si="0"/>
        <v>4.1394657618638517E-2</v>
      </c>
      <c r="F1705" s="138">
        <f t="shared" ca="1" si="3"/>
        <v>106.63303360101023</v>
      </c>
      <c r="G1705" s="218">
        <f>'StockBond Returns'!C1695</f>
        <v>2011.749999999872</v>
      </c>
      <c r="H1705" s="138">
        <f t="shared" ca="1" si="1"/>
        <v>0.36783649306254956</v>
      </c>
      <c r="I1705" s="138">
        <f t="shared" ca="1" si="4"/>
        <v>4.3200659756185749</v>
      </c>
      <c r="J1705" s="199" t="str">
        <f t="shared" ca="1" si="5"/>
        <v/>
      </c>
      <c r="K1705" s="199" t="str">
        <f t="shared" ca="1" si="6"/>
        <v/>
      </c>
      <c r="L1705" s="199" t="str">
        <f t="shared" ca="1" si="7"/>
        <v/>
      </c>
      <c r="M1705" s="41">
        <f t="shared" ca="1" si="10"/>
        <v>2.6503108000308195E-2</v>
      </c>
      <c r="N1705" s="219" t="str">
        <f t="shared" ca="1" si="11"/>
        <v/>
      </c>
    </row>
    <row r="1706" spans="1:14" ht="13" x14ac:dyDescent="0.15">
      <c r="A1706" s="166">
        <f t="shared" si="8"/>
        <v>11</v>
      </c>
      <c r="B1706" s="166">
        <f t="shared" si="9"/>
        <v>2011</v>
      </c>
      <c r="C1706" s="41">
        <f ca="1">'StockBond Returns'!W1696</f>
        <v>-5.3246142128253009E-3</v>
      </c>
      <c r="D1706" s="217">
        <f>'StockBond Returns'!M1696</f>
        <v>20.68598763</v>
      </c>
      <c r="E1706" s="41">
        <f t="shared" si="0"/>
        <v>4.1670951319475388E-2</v>
      </c>
      <c r="F1706" s="138">
        <f t="shared" ca="1" si="3"/>
        <v>105.69937592909801</v>
      </c>
      <c r="G1706" s="218">
        <f>'StockBond Returns'!C1696</f>
        <v>2011.8333333332052</v>
      </c>
      <c r="H1706" s="138">
        <f t="shared" ca="1" si="1"/>
        <v>0.36704946240336428</v>
      </c>
      <c r="I1706" s="138">
        <f t="shared" ca="1" si="4"/>
        <v>4.3325889111627944</v>
      </c>
      <c r="J1706" s="199" t="str">
        <f t="shared" ca="1" si="5"/>
        <v/>
      </c>
      <c r="K1706" s="199" t="str">
        <f t="shared" ca="1" si="6"/>
        <v/>
      </c>
      <c r="L1706" s="199" t="str">
        <f t="shared" ca="1" si="7"/>
        <v/>
      </c>
      <c r="M1706" s="41">
        <f t="shared" ca="1" si="10"/>
        <v>2.9063683549846342E-2</v>
      </c>
      <c r="N1706" s="219" t="str">
        <f t="shared" ca="1" si="11"/>
        <v/>
      </c>
    </row>
    <row r="1707" spans="1:14" ht="13" x14ac:dyDescent="0.15">
      <c r="A1707" s="166">
        <f t="shared" si="8"/>
        <v>12</v>
      </c>
      <c r="B1707" s="166">
        <f t="shared" si="9"/>
        <v>2011</v>
      </c>
      <c r="C1707" s="41">
        <f ca="1">'StockBond Returns'!W1697</f>
        <v>1.9513035114163725E-2</v>
      </c>
      <c r="D1707" s="217">
        <f>'StockBond Returns'!M1697</f>
        <v>21.080524180000001</v>
      </c>
      <c r="E1707" s="41">
        <f t="shared" si="0"/>
        <v>4.1218575293984934E-2</v>
      </c>
      <c r="F1707" s="138">
        <f t="shared" ca="1" si="3"/>
        <v>107.38767985169582</v>
      </c>
      <c r="G1707" s="218">
        <f>'StockBond Returns'!C1697</f>
        <v>2011.9166666665385</v>
      </c>
      <c r="H1707" s="138">
        <f t="shared" ca="1" si="1"/>
        <v>0.36886393063445611</v>
      </c>
      <c r="I1707" s="138">
        <f t="shared" ca="1" si="4"/>
        <v>4.3467274227663086</v>
      </c>
      <c r="J1707" s="199" t="str">
        <f t="shared" ca="1" si="5"/>
        <v/>
      </c>
      <c r="K1707" s="199" t="str">
        <f t="shared" ca="1" si="6"/>
        <v/>
      </c>
      <c r="L1707" s="199" t="str">
        <f t="shared" ca="1" si="7"/>
        <v/>
      </c>
      <c r="M1707" s="41">
        <f t="shared" ca="1" si="10"/>
        <v>3.0628967647726713E-2</v>
      </c>
      <c r="N1707" s="219" t="str">
        <f t="shared" ca="1" si="11"/>
        <v/>
      </c>
    </row>
    <row r="1708" spans="1:14" ht="13" x14ac:dyDescent="0.15">
      <c r="A1708" s="166">
        <f t="shared" si="8"/>
        <v>1</v>
      </c>
      <c r="B1708" s="166">
        <f t="shared" si="9"/>
        <v>2012</v>
      </c>
      <c r="C1708" s="41">
        <f ca="1">'StockBond Returns'!W1698</f>
        <v>2.5362235213529895E-2</v>
      </c>
      <c r="D1708" s="217">
        <f>'StockBond Returns'!M1698</f>
        <v>21.40596038</v>
      </c>
      <c r="E1708" s="41">
        <f t="shared" si="0"/>
        <v>4.0857980259888724E-2</v>
      </c>
      <c r="F1708" s="138">
        <f t="shared" ca="1" si="3"/>
        <v>109.73305230272477</v>
      </c>
      <c r="G1708" s="218">
        <f>'StockBond Returns'!C1698</f>
        <v>2011.9999999998718</v>
      </c>
      <c r="H1708" s="138">
        <f t="shared" ca="1" si="1"/>
        <v>0.37362257373683883</v>
      </c>
      <c r="I1708" s="138">
        <f t="shared" ca="1" si="4"/>
        <v>4.3660817953754734</v>
      </c>
      <c r="J1708" s="199" t="str">
        <f t="shared" ca="1" si="5"/>
        <v/>
      </c>
      <c r="K1708" s="199" t="str">
        <f t="shared" ca="1" si="6"/>
        <v/>
      </c>
      <c r="L1708" s="199" t="str">
        <f t="shared" ca="1" si="7"/>
        <v/>
      </c>
      <c r="M1708" s="41">
        <f t="shared" ca="1" si="10"/>
        <v>3.3294727465822183E-2</v>
      </c>
      <c r="N1708" s="219" t="str">
        <f t="shared" ca="1" si="11"/>
        <v/>
      </c>
    </row>
    <row r="1709" spans="1:14" ht="13" x14ac:dyDescent="0.15">
      <c r="A1709" s="166">
        <f t="shared" si="8"/>
        <v>2</v>
      </c>
      <c r="B1709" s="166">
        <f t="shared" si="9"/>
        <v>2012</v>
      </c>
      <c r="C1709" s="41">
        <f ca="1">'StockBond Returns'!W1699</f>
        <v>2.9262349094947168E-2</v>
      </c>
      <c r="D1709" s="217">
        <f>'StockBond Returns'!M1699</f>
        <v>22.0100129</v>
      </c>
      <c r="E1709" s="41">
        <f t="shared" si="0"/>
        <v>4.0216933528012609E-2</v>
      </c>
      <c r="F1709" s="138">
        <f t="shared" ca="1" si="3"/>
        <v>112.55954353854192</v>
      </c>
      <c r="G1709" s="218">
        <f>'StockBond Returns'!C1699</f>
        <v>2012.083333333205</v>
      </c>
      <c r="H1709" s="138">
        <f t="shared" ca="1" si="1"/>
        <v>0.37723330670274846</v>
      </c>
      <c r="I1709" s="138">
        <f t="shared" ca="1" si="4"/>
        <v>4.3854770802769352</v>
      </c>
      <c r="J1709" s="199" t="str">
        <f t="shared" ca="1" si="5"/>
        <v/>
      </c>
      <c r="K1709" s="199" t="str">
        <f t="shared" ca="1" si="6"/>
        <v/>
      </c>
      <c r="L1709" s="199" t="str">
        <f t="shared" ca="1" si="7"/>
        <v/>
      </c>
      <c r="M1709" s="41">
        <f t="shared" ca="1" si="10"/>
        <v>3.5493925079534083E-2</v>
      </c>
      <c r="N1709" s="219" t="str">
        <f t="shared" ca="1" si="11"/>
        <v/>
      </c>
    </row>
    <row r="1710" spans="1:14" ht="13" x14ac:dyDescent="0.15">
      <c r="A1710" s="166">
        <f t="shared" si="8"/>
        <v>3</v>
      </c>
      <c r="B1710" s="166">
        <f t="shared" si="9"/>
        <v>2012</v>
      </c>
      <c r="C1710" s="41">
        <f ca="1">'StockBond Returns'!W1700</f>
        <v>2.0718773886966187E-2</v>
      </c>
      <c r="D1710" s="217">
        <f>'StockBond Returns'!M1700</f>
        <v>22.527013799999999</v>
      </c>
      <c r="E1710" s="41">
        <f t="shared" si="0"/>
        <v>3.969557392023261E-2</v>
      </c>
      <c r="F1710" s="138">
        <f t="shared" ca="1" si="3"/>
        <v>114.50659015165013</v>
      </c>
      <c r="G1710" s="218">
        <f>'StockBond Returns'!C1700</f>
        <v>2012.1666666665383</v>
      </c>
      <c r="H1710" s="138">
        <f t="shared" ca="1" si="1"/>
        <v>0.37878373447655056</v>
      </c>
      <c r="I1710" s="138">
        <f t="shared" ca="1" si="4"/>
        <v>4.406381165084813</v>
      </c>
      <c r="J1710" s="199" t="str">
        <f t="shared" ca="1" si="5"/>
        <v/>
      </c>
      <c r="K1710" s="199" t="str">
        <f t="shared" ca="1" si="6"/>
        <v/>
      </c>
      <c r="L1710" s="199" t="str">
        <f t="shared" ca="1" si="7"/>
        <v/>
      </c>
      <c r="M1710" s="41">
        <f t="shared" ca="1" si="10"/>
        <v>3.8385710772143922E-2</v>
      </c>
      <c r="N1710" s="219" t="str">
        <f t="shared" ca="1" si="11"/>
        <v/>
      </c>
    </row>
    <row r="1711" spans="1:14" ht="13" x14ac:dyDescent="0.15">
      <c r="A1711" s="166">
        <f t="shared" si="8"/>
        <v>4</v>
      </c>
      <c r="B1711" s="166">
        <f t="shared" si="9"/>
        <v>2012</v>
      </c>
      <c r="C1711" s="41">
        <f ca="1">'StockBond Returns'!W1701</f>
        <v>-7.0510342085352822E-3</v>
      </c>
      <c r="D1711" s="217">
        <f>'StockBond Returns'!M1701</f>
        <v>21.959584719999999</v>
      </c>
      <c r="E1711" s="41">
        <f t="shared" si="0"/>
        <v>4.0269100890355999E-2</v>
      </c>
      <c r="F1711" s="138">
        <f t="shared" ca="1" si="3"/>
        <v>113.32308734998099</v>
      </c>
      <c r="G1711" s="218">
        <f>'StockBond Returns'!C1701</f>
        <v>2012.2499999998715</v>
      </c>
      <c r="H1711" s="138">
        <f t="shared" ca="1" si="1"/>
        <v>0.38028490314191754</v>
      </c>
      <c r="I1711" s="138">
        <f t="shared" ca="1" si="4"/>
        <v>4.4252138263482657</v>
      </c>
      <c r="J1711" s="199" t="str">
        <f t="shared" ca="1" si="5"/>
        <v/>
      </c>
      <c r="K1711" s="199" t="str">
        <f t="shared" ca="1" si="6"/>
        <v/>
      </c>
      <c r="L1711" s="199" t="str">
        <f t="shared" ca="1" si="7"/>
        <v/>
      </c>
      <c r="M1711" s="41">
        <f t="shared" ca="1" si="10"/>
        <v>4.0449266661969352E-2</v>
      </c>
      <c r="N1711" s="219" t="str">
        <f t="shared" ca="1" si="11"/>
        <v/>
      </c>
    </row>
    <row r="1712" spans="1:14" ht="13" x14ac:dyDescent="0.15">
      <c r="A1712" s="166">
        <f t="shared" si="8"/>
        <v>5</v>
      </c>
      <c r="B1712" s="166">
        <f t="shared" si="9"/>
        <v>2012</v>
      </c>
      <c r="C1712" s="41">
        <f ca="1">'StockBond Returns'!W1702</f>
        <v>-3.8532462821533005E-2</v>
      </c>
      <c r="D1712" s="217">
        <f>'StockBond Returns'!M1702</f>
        <v>20.458396149999999</v>
      </c>
      <c r="E1712" s="41">
        <f t="shared" si="0"/>
        <v>4.1939843491836971E-2</v>
      </c>
      <c r="F1712" s="138">
        <f t="shared" ca="1" si="3"/>
        <v>108.59083811059651</v>
      </c>
      <c r="G1712" s="218">
        <f>'StockBond Returns'!C1702</f>
        <v>2012.3333333332048</v>
      </c>
      <c r="H1712" s="138">
        <f t="shared" ca="1" si="1"/>
        <v>0.37952356291715189</v>
      </c>
      <c r="I1712" s="138">
        <f t="shared" ca="1" si="4"/>
        <v>4.4415991841009435</v>
      </c>
      <c r="J1712" s="199" t="str">
        <f t="shared" ca="1" si="5"/>
        <v/>
      </c>
      <c r="K1712" s="199" t="str">
        <f t="shared" ca="1" si="6"/>
        <v/>
      </c>
      <c r="L1712" s="199" t="str">
        <f t="shared" ca="1" si="7"/>
        <v/>
      </c>
      <c r="M1712" s="41">
        <f t="shared" ca="1" si="10"/>
        <v>4.0831293724589601E-2</v>
      </c>
      <c r="N1712" s="219" t="str">
        <f t="shared" ca="1" si="11"/>
        <v/>
      </c>
    </row>
    <row r="1713" spans="1:14" ht="13" x14ac:dyDescent="0.15">
      <c r="A1713" s="166">
        <f t="shared" si="8"/>
        <v>6</v>
      </c>
      <c r="B1713" s="166">
        <f t="shared" si="9"/>
        <v>2012</v>
      </c>
      <c r="C1713" s="41">
        <f ca="1">'StockBond Returns'!W1703</f>
        <v>3.2578644023668731E-2</v>
      </c>
      <c r="D1713" s="217">
        <f>'StockBond Returns'!M1703</f>
        <v>21.200034989999999</v>
      </c>
      <c r="E1713" s="41">
        <f t="shared" si="0"/>
        <v>4.1084866734222313E-2</v>
      </c>
      <c r="F1713" s="138">
        <f t="shared" ca="1" si="3"/>
        <v>111.73669244366145</v>
      </c>
      <c r="G1713" s="218">
        <f>'StockBond Returns'!C1703</f>
        <v>2012.416666666538</v>
      </c>
      <c r="H1713" s="138">
        <f t="shared" ca="1" si="1"/>
        <v>0.38255725986421801</v>
      </c>
      <c r="I1713" s="138">
        <f t="shared" ca="1" si="4"/>
        <v>4.4641163381014266</v>
      </c>
      <c r="J1713" s="199" t="str">
        <f t="shared" ca="1" si="5"/>
        <v/>
      </c>
      <c r="K1713" s="199" t="str">
        <f t="shared" ca="1" si="6"/>
        <v/>
      </c>
      <c r="L1713" s="199" t="str">
        <f t="shared" ca="1" si="7"/>
        <v/>
      </c>
      <c r="M1713" s="41">
        <f t="shared" ca="1" si="10"/>
        <v>4.3327632467993871E-2</v>
      </c>
      <c r="N1713" s="219" t="str">
        <f t="shared" ca="1" si="11"/>
        <v/>
      </c>
    </row>
    <row r="1714" spans="1:14" ht="13" x14ac:dyDescent="0.15">
      <c r="A1714" s="166">
        <f t="shared" si="8"/>
        <v>7</v>
      </c>
      <c r="B1714" s="166">
        <f t="shared" si="9"/>
        <v>2012</v>
      </c>
      <c r="C1714" s="41">
        <f ca="1">'StockBond Returns'!W1704</f>
        <v>1.3042361143409417E-2</v>
      </c>
      <c r="D1714" s="217">
        <f>'StockBond Returns'!M1704</f>
        <v>21.30110123</v>
      </c>
      <c r="E1714" s="41">
        <f t="shared" si="0"/>
        <v>4.0972964829433842E-2</v>
      </c>
      <c r="F1714" s="138">
        <f t="shared" ca="1" si="3"/>
        <v>112.80645602967635</v>
      </c>
      <c r="G1714" s="218">
        <f>'StockBond Returns'!C1704</f>
        <v>2012.4999999998713</v>
      </c>
      <c r="H1714" s="138">
        <f t="shared" ca="1" si="1"/>
        <v>0.38516791295308367</v>
      </c>
      <c r="I1714" s="138">
        <f t="shared" ca="1" si="4"/>
        <v>4.4875493761068554</v>
      </c>
      <c r="J1714" s="199" t="str">
        <f t="shared" ca="1" si="5"/>
        <v/>
      </c>
      <c r="K1714" s="199" t="str">
        <f t="shared" ca="1" si="6"/>
        <v/>
      </c>
      <c r="L1714" s="199" t="str">
        <f t="shared" ca="1" si="7"/>
        <v/>
      </c>
      <c r="M1714" s="41">
        <f t="shared" ca="1" si="10"/>
        <v>4.6327582900625552E-2</v>
      </c>
      <c r="N1714" s="219" t="str">
        <f t="shared" ca="1" si="11"/>
        <v/>
      </c>
    </row>
    <row r="1715" spans="1:14" ht="13" x14ac:dyDescent="0.15">
      <c r="A1715" s="166">
        <f t="shared" si="8"/>
        <v>8</v>
      </c>
      <c r="B1715" s="166">
        <f t="shared" si="9"/>
        <v>2012</v>
      </c>
      <c r="C1715" s="41">
        <f ca="1">'StockBond Returns'!W1705</f>
        <v>1.122898921620798E-2</v>
      </c>
      <c r="D1715" s="217">
        <f>'StockBond Returns'!M1705</f>
        <v>21.45817838</v>
      </c>
      <c r="E1715" s="41">
        <f t="shared" si="0"/>
        <v>4.0801139134253019E-2</v>
      </c>
      <c r="F1715" s="138">
        <f t="shared" ca="1" si="3"/>
        <v>113.68366554865818</v>
      </c>
      <c r="G1715" s="218">
        <f>'StockBond Returns'!C1705</f>
        <v>2012.5833333332046</v>
      </c>
      <c r="H1715" s="138">
        <f t="shared" ca="1" si="1"/>
        <v>0.38653525461189076</v>
      </c>
      <c r="I1715" s="138">
        <f t="shared" ca="1" si="4"/>
        <v>4.5085516809290143</v>
      </c>
      <c r="J1715" s="199" t="str">
        <f t="shared" ca="1" si="5"/>
        <v/>
      </c>
      <c r="K1715" s="199" t="str">
        <f t="shared" ca="1" si="6"/>
        <v/>
      </c>
      <c r="L1715" s="199" t="str">
        <f t="shared" ca="1" si="7"/>
        <v/>
      </c>
      <c r="M1715" s="41">
        <f t="shared" ca="1" si="10"/>
        <v>4.7720048150998506E-2</v>
      </c>
      <c r="N1715" s="219" t="str">
        <f t="shared" ca="1" si="11"/>
        <v/>
      </c>
    </row>
    <row r="1716" spans="1:14" ht="13" x14ac:dyDescent="0.15">
      <c r="A1716" s="166">
        <f t="shared" si="8"/>
        <v>9</v>
      </c>
      <c r="B1716" s="166">
        <f t="shared" si="9"/>
        <v>2012</v>
      </c>
      <c r="C1716" s="41">
        <f ca="1">'StockBond Returns'!W1706</f>
        <v>1.9099893503809671E-2</v>
      </c>
      <c r="D1716" s="217">
        <f>'StockBond Returns'!M1706</f>
        <v>21.799838439999998</v>
      </c>
      <c r="E1716" s="41">
        <f t="shared" si="0"/>
        <v>4.0435949795048116E-2</v>
      </c>
      <c r="F1716" s="138">
        <f t="shared" ca="1" si="3"/>
        <v>115.46109341694982</v>
      </c>
      <c r="G1716" s="218">
        <f>'StockBond Returns'!C1706</f>
        <v>2012.6666666665378</v>
      </c>
      <c r="H1716" s="138">
        <f t="shared" ca="1" si="1"/>
        <v>0.38906491472409527</v>
      </c>
      <c r="I1716" s="138">
        <f t="shared" ca="1" si="4"/>
        <v>4.5365233092288646</v>
      </c>
      <c r="J1716" s="199" t="str">
        <f t="shared" ca="1" si="5"/>
        <v/>
      </c>
      <c r="K1716" s="199" t="str">
        <f t="shared" ca="1" si="6"/>
        <v/>
      </c>
      <c r="L1716" s="199" t="str">
        <f t="shared" ca="1" si="7"/>
        <v/>
      </c>
      <c r="M1716" s="41">
        <f t="shared" ca="1" si="10"/>
        <v>5.2923014868483165E-2</v>
      </c>
      <c r="N1716" s="219" t="str">
        <f t="shared" ca="1" si="11"/>
        <v/>
      </c>
    </row>
    <row r="1717" spans="1:14" ht="13" x14ac:dyDescent="0.15">
      <c r="A1717" s="166">
        <f t="shared" si="8"/>
        <v>10</v>
      </c>
      <c r="B1717" s="166">
        <f t="shared" si="9"/>
        <v>2012</v>
      </c>
      <c r="C1717" s="41">
        <f ca="1">'StockBond Returns'!W1707</f>
        <v>-2.1258252487958065E-2</v>
      </c>
      <c r="D1717" s="217">
        <f>'StockBond Returns'!M1707</f>
        <v>21.192034589999999</v>
      </c>
      <c r="E1717" s="41">
        <f t="shared" si="0"/>
        <v>4.1093770474305368E-2</v>
      </c>
      <c r="F1717" s="138">
        <f t="shared" ca="1" si="3"/>
        <v>112.62579826602389</v>
      </c>
      <c r="G1717" s="218">
        <f>'StockBond Returns'!C1707</f>
        <v>2012.7499999998711</v>
      </c>
      <c r="H1717" s="138">
        <f t="shared" ca="1" si="1"/>
        <v>0.38568489195245043</v>
      </c>
      <c r="I1717" s="138">
        <f t="shared" ca="1" si="4"/>
        <v>4.5543717081187651</v>
      </c>
      <c r="J1717" s="199" t="str">
        <f t="shared" ca="1" si="5"/>
        <v/>
      </c>
      <c r="K1717" s="199" t="str">
        <f t="shared" ca="1" si="6"/>
        <v/>
      </c>
      <c r="L1717" s="199" t="str">
        <f t="shared" ca="1" si="7"/>
        <v/>
      </c>
      <c r="M1717" s="41">
        <f t="shared" ca="1" si="10"/>
        <v>5.4236609769979571E-2</v>
      </c>
      <c r="N1717" s="219" t="str">
        <f t="shared" ca="1" si="11"/>
        <v/>
      </c>
    </row>
    <row r="1718" spans="1:14" ht="13" x14ac:dyDescent="0.15">
      <c r="A1718" s="166">
        <f t="shared" si="8"/>
        <v>11</v>
      </c>
      <c r="B1718" s="166">
        <f t="shared" si="9"/>
        <v>2012</v>
      </c>
      <c r="C1718" s="41">
        <f ca="1">'StockBond Returns'!W1708</f>
        <v>8.391713421065124E-3</v>
      </c>
      <c r="D1718" s="217">
        <f>'StockBond Returns'!M1708</f>
        <v>21.222909229999999</v>
      </c>
      <c r="E1718" s="41">
        <f t="shared" si="0"/>
        <v>4.1059446755453144E-2</v>
      </c>
      <c r="F1718" s="138">
        <f t="shared" ca="1" si="3"/>
        <v>113.18200023985452</v>
      </c>
      <c r="G1718" s="218">
        <f>'StockBond Returns'!C1708</f>
        <v>2012.8333333332043</v>
      </c>
      <c r="H1718" s="138">
        <f t="shared" ca="1" si="1"/>
        <v>0.38726585937699931</v>
      </c>
      <c r="I1718" s="138">
        <f t="shared" ca="1" si="4"/>
        <v>4.5745881050924009</v>
      </c>
      <c r="J1718" s="199" t="str">
        <f t="shared" ca="1" si="5"/>
        <v/>
      </c>
      <c r="K1718" s="199" t="str">
        <f t="shared" ca="1" si="6"/>
        <v/>
      </c>
      <c r="L1718" s="199" t="str">
        <f t="shared" ca="1" si="7"/>
        <v/>
      </c>
      <c r="M1718" s="41">
        <f t="shared" ca="1" si="10"/>
        <v>5.5855563242130479E-2</v>
      </c>
      <c r="N1718" s="219" t="str">
        <f t="shared" ca="1" si="11"/>
        <v/>
      </c>
    </row>
    <row r="1719" spans="1:14" ht="13" x14ac:dyDescent="0.15">
      <c r="A1719" s="166">
        <f t="shared" si="8"/>
        <v>12</v>
      </c>
      <c r="B1719" s="166">
        <f t="shared" si="9"/>
        <v>2012</v>
      </c>
      <c r="C1719" s="41">
        <f ca="1">'StockBond Returns'!W1709</f>
        <v>2.4736258102343129E-3</v>
      </c>
      <c r="D1719" s="217">
        <f>'StockBond Returns'!M1709</f>
        <v>21.29649766</v>
      </c>
      <c r="E1719" s="41">
        <f t="shared" si="0"/>
        <v>4.0978038876745518E-2</v>
      </c>
      <c r="F1719" s="138">
        <f t="shared" ca="1" si="3"/>
        <v>113.07374634669959</v>
      </c>
      <c r="G1719" s="218">
        <f>'StockBond Returns'!C1709</f>
        <v>2012.9166666665376</v>
      </c>
      <c r="H1719" s="138">
        <f t="shared" ca="1" si="1"/>
        <v>0.38612836447785975</v>
      </c>
      <c r="I1719" s="138">
        <f t="shared" ca="1" si="4"/>
        <v>4.5918525389358047</v>
      </c>
      <c r="J1719" s="199" t="str">
        <f t="shared" ca="1" si="5"/>
        <v/>
      </c>
      <c r="K1719" s="199" t="str">
        <f t="shared" ca="1" si="6"/>
        <v/>
      </c>
      <c r="L1719" s="199" t="str">
        <f t="shared" ca="1" si="7"/>
        <v/>
      </c>
      <c r="M1719" s="41">
        <f t="shared" ca="1" si="10"/>
        <v>5.639302682878955E-2</v>
      </c>
      <c r="N1719" s="219" t="str">
        <f t="shared" ca="1" si="11"/>
        <v/>
      </c>
    </row>
    <row r="1720" spans="1:14" ht="13" x14ac:dyDescent="0.15">
      <c r="A1720" s="166">
        <f t="shared" si="8"/>
        <v>1</v>
      </c>
      <c r="B1720" s="166">
        <f t="shared" si="9"/>
        <v>2013</v>
      </c>
      <c r="C1720" s="41">
        <f ca="1">'StockBond Returns'!W1710</f>
        <v>3.3115024327846271E-2</v>
      </c>
      <c r="D1720" s="217">
        <f>'StockBond Returns'!M1710</f>
        <v>22.162470429999999</v>
      </c>
      <c r="E1720" s="41">
        <f t="shared" si="0"/>
        <v>4.0060661798929247E-2</v>
      </c>
      <c r="F1720" s="138">
        <f t="shared" ca="1" si="3"/>
        <v>116.41927119315005</v>
      </c>
      <c r="G1720" s="218">
        <f>'StockBond Returns'!C1710</f>
        <v>2012.9999999998709</v>
      </c>
      <c r="H1720" s="138">
        <f t="shared" ca="1" si="1"/>
        <v>0.38865275417888423</v>
      </c>
      <c r="I1720" s="138">
        <f t="shared" ca="1" si="4"/>
        <v>4.6068827193778494</v>
      </c>
      <c r="J1720" s="199" t="str">
        <f t="shared" ca="1" si="5"/>
        <v/>
      </c>
      <c r="K1720" s="199" t="str">
        <f t="shared" ca="1" si="6"/>
        <v/>
      </c>
      <c r="L1720" s="199" t="str">
        <f t="shared" ca="1" si="7"/>
        <v/>
      </c>
      <c r="M1720" s="41">
        <f t="shared" ca="1" si="10"/>
        <v>5.5152636915192677E-2</v>
      </c>
      <c r="N1720" s="219" t="str">
        <f t="shared" ca="1" si="11"/>
        <v/>
      </c>
    </row>
    <row r="1721" spans="1:14" ht="13" x14ac:dyDescent="0.15">
      <c r="A1721" s="166">
        <f t="shared" si="8"/>
        <v>2</v>
      </c>
      <c r="B1721" s="166">
        <f t="shared" si="9"/>
        <v>2013</v>
      </c>
      <c r="C1721" s="41">
        <f ca="1">'StockBond Returns'!W1711</f>
        <v>4.8696549781844277E-3</v>
      </c>
      <c r="D1721" s="217">
        <f>'StockBond Returns'!M1711</f>
        <v>22.087284019999998</v>
      </c>
      <c r="E1721" s="41">
        <f t="shared" si="0"/>
        <v>4.0137459614647542E-2</v>
      </c>
      <c r="F1721" s="138">
        <f t="shared" ca="1" si="3"/>
        <v>116.59564751767432</v>
      </c>
      <c r="G1721" s="218">
        <f>'StockBond Returns'!C1711</f>
        <v>2013.0833333332041</v>
      </c>
      <c r="H1721" s="138">
        <f t="shared" ca="1" si="1"/>
        <v>0.38998775779036104</v>
      </c>
      <c r="I1721" s="138">
        <f t="shared" ca="1" si="4"/>
        <v>4.6196371704654622</v>
      </c>
      <c r="J1721" s="199" t="str">
        <f t="shared" ca="1" si="5"/>
        <v/>
      </c>
      <c r="K1721" s="199" t="str">
        <f t="shared" ca="1" si="6"/>
        <v/>
      </c>
      <c r="L1721" s="199" t="str">
        <f t="shared" ca="1" si="7"/>
        <v/>
      </c>
      <c r="M1721" s="41">
        <f t="shared" ca="1" si="10"/>
        <v>5.339443939671451E-2</v>
      </c>
      <c r="N1721" s="219" t="str">
        <f t="shared" ca="1" si="11"/>
        <v/>
      </c>
    </row>
    <row r="1722" spans="1:14" ht="13" x14ac:dyDescent="0.15">
      <c r="A1722" s="166">
        <f t="shared" si="8"/>
        <v>3</v>
      </c>
      <c r="B1722" s="166">
        <f t="shared" si="9"/>
        <v>2013</v>
      </c>
      <c r="C1722" s="41">
        <f ca="1">'StockBond Returns'!W1712</f>
        <v>2.8580607609120765E-2</v>
      </c>
      <c r="D1722" s="217">
        <f>'StockBond Returns'!M1712</f>
        <v>22.583141139999999</v>
      </c>
      <c r="E1722" s="41">
        <f t="shared" si="0"/>
        <v>3.9640409826088532E-2</v>
      </c>
      <c r="F1722" s="138">
        <f t="shared" ca="1" si="3"/>
        <v>119.5268881234402</v>
      </c>
      <c r="G1722" s="218">
        <f>'StockBond Returns'!C1712</f>
        <v>2013.1666666665374</v>
      </c>
      <c r="H1722" s="138">
        <f t="shared" ca="1" si="1"/>
        <v>0.39484123587085035</v>
      </c>
      <c r="I1722" s="138">
        <f t="shared" ca="1" si="4"/>
        <v>4.6356946718597616</v>
      </c>
      <c r="J1722" s="199" t="str">
        <f t="shared" ca="1" si="5"/>
        <v/>
      </c>
      <c r="K1722" s="199" t="str">
        <f t="shared" ca="1" si="6"/>
        <v/>
      </c>
      <c r="L1722" s="199" t="str">
        <f t="shared" ca="1" si="7"/>
        <v/>
      </c>
      <c r="M1722" s="41">
        <f t="shared" ca="1" si="10"/>
        <v>5.2041232517962444E-2</v>
      </c>
      <c r="N1722" s="219" t="str">
        <f t="shared" ca="1" si="11"/>
        <v/>
      </c>
    </row>
    <row r="1723" spans="1:14" ht="13" x14ac:dyDescent="0.15">
      <c r="A1723" s="166">
        <f t="shared" si="8"/>
        <v>4</v>
      </c>
      <c r="B1723" s="166">
        <f t="shared" si="9"/>
        <v>2013</v>
      </c>
      <c r="C1723" s="41">
        <f ca="1">'StockBond Returns'!W1713</f>
        <v>1.9261799029952648E-2</v>
      </c>
      <c r="D1723" s="217">
        <f>'StockBond Returns'!M1713</f>
        <v>22.982199779999998</v>
      </c>
      <c r="E1723" s="41">
        <f t="shared" si="0"/>
        <v>3.9255967870191408E-2</v>
      </c>
      <c r="F1723" s="138">
        <f t="shared" ca="1" si="3"/>
        <v>121.4267444327446</v>
      </c>
      <c r="G1723" s="218">
        <f>'StockBond Returns'!C1713</f>
        <v>2013.2499999998706</v>
      </c>
      <c r="H1723" s="138">
        <f t="shared" ca="1" si="1"/>
        <v>0.39722703150281374</v>
      </c>
      <c r="I1723" s="138">
        <f t="shared" ca="1" si="4"/>
        <v>4.652636800220658</v>
      </c>
      <c r="J1723" s="199" t="str">
        <f t="shared" ca="1" si="5"/>
        <v/>
      </c>
      <c r="K1723" s="199" t="str">
        <f t="shared" ca="1" si="6"/>
        <v/>
      </c>
      <c r="L1723" s="199" t="str">
        <f t="shared" ca="1" si="7"/>
        <v/>
      </c>
      <c r="M1723" s="41">
        <f t="shared" ca="1" si="10"/>
        <v>5.1392538936375853E-2</v>
      </c>
      <c r="N1723" s="219" t="str">
        <f t="shared" ca="1" si="11"/>
        <v/>
      </c>
    </row>
    <row r="1724" spans="1:14" ht="13" x14ac:dyDescent="0.15">
      <c r="A1724" s="166">
        <f t="shared" si="8"/>
        <v>5</v>
      </c>
      <c r="B1724" s="166">
        <f t="shared" si="9"/>
        <v>2013</v>
      </c>
      <c r="C1724" s="41">
        <f ca="1">'StockBond Returns'!W1714</f>
        <v>7.1703131846039591E-3</v>
      </c>
      <c r="D1724" s="217">
        <f>'StockBond Returns'!M1714</f>
        <v>23.28192194</v>
      </c>
      <c r="E1724" s="41">
        <f t="shared" si="0"/>
        <v>3.8975890233141124E-2</v>
      </c>
      <c r="F1724" s="138">
        <f t="shared" ca="1" si="3"/>
        <v>121.89733694559017</v>
      </c>
      <c r="G1724" s="218">
        <f>'StockBond Returns'!C1714</f>
        <v>2013.3333333332039</v>
      </c>
      <c r="H1724" s="138">
        <f t="shared" ca="1" si="1"/>
        <v>0.39592143537529506</v>
      </c>
      <c r="I1724" s="138">
        <f t="shared" ca="1" si="4"/>
        <v>4.6690346726788023</v>
      </c>
      <c r="J1724" s="199" t="str">
        <f t="shared" ca="1" si="5"/>
        <v/>
      </c>
      <c r="K1724" s="199" t="str">
        <f t="shared" ca="1" si="6"/>
        <v/>
      </c>
      <c r="L1724" s="199" t="str">
        <f t="shared" ca="1" si="7"/>
        <v/>
      </c>
      <c r="M1724" s="41">
        <f t="shared" ca="1" si="10"/>
        <v>5.1205766020486987E-2</v>
      </c>
      <c r="N1724" s="219" t="str">
        <f t="shared" ca="1" si="11"/>
        <v/>
      </c>
    </row>
    <row r="1725" spans="1:14" ht="13" x14ac:dyDescent="0.15">
      <c r="A1725" s="166">
        <f t="shared" si="8"/>
        <v>6</v>
      </c>
      <c r="B1725" s="166">
        <f t="shared" si="9"/>
        <v>2013</v>
      </c>
      <c r="C1725" s="41">
        <f ca="1">'StockBond Returns'!W1715</f>
        <v>-2.1655658771802814E-2</v>
      </c>
      <c r="D1725" s="217">
        <f>'StockBond Returns'!M1715</f>
        <v>22.871375220000001</v>
      </c>
      <c r="E1725" s="41">
        <f t="shared" si="0"/>
        <v>3.9361387659924016E-2</v>
      </c>
      <c r="F1725" s="138">
        <f t="shared" ca="1" si="3"/>
        <v>118.87022231563462</v>
      </c>
      <c r="G1725" s="218">
        <f>'StockBond Returns'!C1715</f>
        <v>2013.4166666665371</v>
      </c>
      <c r="H1725" s="138">
        <f t="shared" ca="1" si="1"/>
        <v>0.3899080751489204</v>
      </c>
      <c r="I1725" s="138">
        <f t="shared" ca="1" si="4"/>
        <v>4.6763854879635041</v>
      </c>
      <c r="J1725" s="199" t="str">
        <f t="shared" ca="1" si="5"/>
        <v/>
      </c>
      <c r="K1725" s="199" t="str">
        <f t="shared" ca="1" si="6"/>
        <v/>
      </c>
      <c r="L1725" s="199" t="str">
        <f t="shared" ca="1" si="7"/>
        <v/>
      </c>
      <c r="M1725" s="41">
        <f t="shared" ca="1" si="10"/>
        <v>4.7550093632271917E-2</v>
      </c>
      <c r="N1725" s="219" t="str">
        <f t="shared" ca="1" si="11"/>
        <v/>
      </c>
    </row>
    <row r="1726" spans="1:14" ht="13" x14ac:dyDescent="0.15">
      <c r="A1726" s="166">
        <f t="shared" si="8"/>
        <v>7</v>
      </c>
      <c r="B1726" s="166">
        <f t="shared" si="9"/>
        <v>2013</v>
      </c>
      <c r="C1726" s="41">
        <f ca="1">'StockBond Returns'!W1716</f>
        <v>3.6093828265321398E-2</v>
      </c>
      <c r="D1726" s="217">
        <f>'StockBond Returns'!M1716</f>
        <v>23.732498079999999</v>
      </c>
      <c r="E1726" s="41">
        <f t="shared" si="0"/>
        <v>3.8568157187437557E-2</v>
      </c>
      <c r="F1726" s="138">
        <f t="shared" ca="1" si="3"/>
        <v>122.7567223555031</v>
      </c>
      <c r="G1726" s="218">
        <f>'StockBond Returns'!C1716</f>
        <v>2013.4999999998704</v>
      </c>
      <c r="H1726" s="138">
        <f t="shared" ca="1" si="1"/>
        <v>0.39454171363513946</v>
      </c>
      <c r="I1726" s="138">
        <f t="shared" ca="1" si="4"/>
        <v>4.6857592886455599</v>
      </c>
      <c r="J1726" s="199" t="str">
        <f t="shared" ca="1" si="5"/>
        <v/>
      </c>
      <c r="K1726" s="199" t="str">
        <f t="shared" ca="1" si="6"/>
        <v/>
      </c>
      <c r="L1726" s="199" t="str">
        <f t="shared" ca="1" si="7"/>
        <v/>
      </c>
      <c r="M1726" s="41">
        <f t="shared" ca="1" si="10"/>
        <v>4.4168853850174328E-2</v>
      </c>
      <c r="N1726" s="219" t="str">
        <f t="shared" ca="1" si="11"/>
        <v/>
      </c>
    </row>
    <row r="1727" spans="1:14" ht="13" x14ac:dyDescent="0.15">
      <c r="A1727" s="166">
        <f t="shared" si="8"/>
        <v>8</v>
      </c>
      <c r="B1727" s="166">
        <f t="shared" si="9"/>
        <v>2013</v>
      </c>
      <c r="C1727" s="41">
        <f ca="1">'StockBond Returns'!W1717</f>
        <v>-2.4534281186255859E-2</v>
      </c>
      <c r="D1727" s="217">
        <f>'StockBond Returns'!M1717</f>
        <v>22.837516109999999</v>
      </c>
      <c r="E1727" s="41">
        <f t="shared" si="0"/>
        <v>3.9393799552967235E-2</v>
      </c>
      <c r="F1727" s="138">
        <f t="shared" ca="1" si="3"/>
        <v>119.36011249543694</v>
      </c>
      <c r="G1727" s="218">
        <f>'StockBond Returns'!C1717</f>
        <v>2013.5833333332037</v>
      </c>
      <c r="H1727" s="138">
        <f t="shared" ca="1" si="1"/>
        <v>0.39183736218873855</v>
      </c>
      <c r="I1727" s="138">
        <f t="shared" ca="1" si="4"/>
        <v>4.6910613962224073</v>
      </c>
      <c r="J1727" s="199" t="str">
        <f t="shared" ca="1" si="5"/>
        <v/>
      </c>
      <c r="K1727" s="199" t="str">
        <f t="shared" ca="1" si="6"/>
        <v/>
      </c>
      <c r="L1727" s="199" t="str">
        <f t="shared" ca="1" si="7"/>
        <v/>
      </c>
      <c r="M1727" s="41">
        <f t="shared" ca="1" si="10"/>
        <v>4.0480785895258053E-2</v>
      </c>
      <c r="N1727" s="219" t="str">
        <f t="shared" ca="1" si="11"/>
        <v/>
      </c>
    </row>
    <row r="1728" spans="1:14" ht="13" x14ac:dyDescent="0.15">
      <c r="A1728" s="166">
        <f t="shared" si="8"/>
        <v>9</v>
      </c>
      <c r="B1728" s="166">
        <f t="shared" si="9"/>
        <v>2013</v>
      </c>
      <c r="C1728" s="41">
        <f ca="1">'StockBond Returns'!W1718</f>
        <v>2.4764441418893696E-2</v>
      </c>
      <c r="D1728" s="217">
        <f>'StockBond Returns'!M1718</f>
        <v>23.364200400000001</v>
      </c>
      <c r="E1728" s="41">
        <f t="shared" si="0"/>
        <v>3.8900261572829178E-2</v>
      </c>
      <c r="F1728" s="138">
        <f t="shared" ca="1" si="3"/>
        <v>121.91445801349235</v>
      </c>
      <c r="G1728" s="218">
        <f>'StockBond Returns'!C1718</f>
        <v>2013.6666666665369</v>
      </c>
      <c r="H1728" s="138">
        <f t="shared" ca="1" si="1"/>
        <v>0.39520869218621274</v>
      </c>
      <c r="I1728" s="138">
        <f t="shared" ca="1" si="4"/>
        <v>4.6972051736845248</v>
      </c>
      <c r="J1728" s="199" t="str">
        <f t="shared" ca="1" si="5"/>
        <v/>
      </c>
      <c r="K1728" s="199" t="str">
        <f t="shared" ca="1" si="6"/>
        <v/>
      </c>
      <c r="L1728" s="199" t="str">
        <f t="shared" ca="1" si="7"/>
        <v/>
      </c>
      <c r="M1728" s="41">
        <f t="shared" ca="1" si="10"/>
        <v>3.5419605169619173E-2</v>
      </c>
      <c r="N1728" s="219" t="str">
        <f t="shared" ca="1" si="11"/>
        <v/>
      </c>
    </row>
    <row r="1729" spans="1:14" ht="13" x14ac:dyDescent="0.15">
      <c r="A1729" s="166">
        <f t="shared" si="8"/>
        <v>10</v>
      </c>
      <c r="B1729" s="166">
        <f t="shared" si="9"/>
        <v>2013</v>
      </c>
      <c r="C1729" s="41">
        <f ca="1">'StockBond Returns'!W1719</f>
        <v>3.5384708237183725E-2</v>
      </c>
      <c r="D1729" s="217">
        <f>'StockBond Returns'!M1719</f>
        <v>24.340662949999999</v>
      </c>
      <c r="E1729" s="41">
        <f t="shared" si="0"/>
        <v>3.8041757676324922E-2</v>
      </c>
      <c r="F1729" s="138">
        <f t="shared" ca="1" si="3"/>
        <v>125.81917250374212</v>
      </c>
      <c r="G1729" s="218">
        <f>'StockBond Returns'!C1719</f>
        <v>2013.7499999998702</v>
      </c>
      <c r="H1729" s="138">
        <f t="shared" ca="1" si="1"/>
        <v>0.39886520595192348</v>
      </c>
      <c r="I1729" s="138">
        <f t="shared" ca="1" si="4"/>
        <v>4.7103854876839977</v>
      </c>
      <c r="J1729" s="199" t="str">
        <f t="shared" ca="1" si="5"/>
        <v/>
      </c>
      <c r="K1729" s="199" t="str">
        <f t="shared" ca="1" si="6"/>
        <v/>
      </c>
      <c r="L1729" s="199" t="str">
        <f t="shared" ca="1" si="7"/>
        <v/>
      </c>
      <c r="M1729" s="41">
        <f t="shared" ca="1" si="10"/>
        <v>3.4255829247998637E-2</v>
      </c>
      <c r="N1729" s="219" t="str">
        <f t="shared" ca="1" si="11"/>
        <v/>
      </c>
    </row>
    <row r="1730" spans="1:14" ht="13" x14ac:dyDescent="0.15">
      <c r="A1730" s="166">
        <f t="shared" si="8"/>
        <v>11</v>
      </c>
      <c r="B1730" s="166">
        <f t="shared" si="9"/>
        <v>2013</v>
      </c>
      <c r="C1730" s="41">
        <f ca="1">'StockBond Returns'!W1720</f>
        <v>1.5882222160381359E-2</v>
      </c>
      <c r="D1730" s="217">
        <f>'StockBond Returns'!M1720</f>
        <v>24.94976801</v>
      </c>
      <c r="E1730" s="41">
        <f t="shared" si="0"/>
        <v>3.7540266498654315E-2</v>
      </c>
      <c r="F1730" s="138">
        <f t="shared" ca="1" si="3"/>
        <v>127.41226048171701</v>
      </c>
      <c r="G1730" s="218">
        <f>'StockBond Returns'!C1720</f>
        <v>2013.8333333332034</v>
      </c>
      <c r="H1730" s="138">
        <f t="shared" ca="1" si="1"/>
        <v>0.39859085113996823</v>
      </c>
      <c r="I1730" s="138">
        <f t="shared" ca="1" si="4"/>
        <v>4.7217104794469664</v>
      </c>
      <c r="J1730" s="199" t="str">
        <f t="shared" ca="1" si="5"/>
        <v/>
      </c>
      <c r="K1730" s="199" t="str">
        <f t="shared" ca="1" si="6"/>
        <v/>
      </c>
      <c r="L1730" s="199" t="str">
        <f t="shared" ca="1" si="7"/>
        <v/>
      </c>
      <c r="M1730" s="41">
        <f t="shared" ca="1" si="10"/>
        <v>3.2160791523676124E-2</v>
      </c>
      <c r="N1730" s="219" t="str">
        <f t="shared" ca="1" si="11"/>
        <v/>
      </c>
    </row>
    <row r="1731" spans="1:14" ht="13" x14ac:dyDescent="0.15">
      <c r="A1731" s="166">
        <f t="shared" si="8"/>
        <v>12</v>
      </c>
      <c r="B1731" s="166">
        <f t="shared" si="9"/>
        <v>2013</v>
      </c>
      <c r="C1731" s="41">
        <f ca="1">'StockBond Returns'!W1721</f>
        <v>1.0358182938505187E-2</v>
      </c>
      <c r="D1731" s="217">
        <f>'StockBond Returns'!M1721</f>
        <v>25.41995416</v>
      </c>
      <c r="E1731" s="41">
        <f t="shared" si="0"/>
        <v>3.7169587004479476E-2</v>
      </c>
      <c r="F1731" s="138">
        <f t="shared" ca="1" si="3"/>
        <v>128.32930045630141</v>
      </c>
      <c r="G1731" s="218">
        <f>'StockBond Returns'!C1721</f>
        <v>2013.9166666665367</v>
      </c>
      <c r="H1731" s="138">
        <f t="shared" ca="1" si="1"/>
        <v>0.39749559154454023</v>
      </c>
      <c r="I1731" s="138">
        <f t="shared" ca="1" si="4"/>
        <v>4.7330777065136473</v>
      </c>
      <c r="J1731" s="199" t="str">
        <f t="shared" ca="1" si="5"/>
        <v/>
      </c>
      <c r="K1731" s="199" t="str">
        <f t="shared" ca="1" si="6"/>
        <v/>
      </c>
      <c r="L1731" s="199" t="str">
        <f t="shared" ca="1" si="7"/>
        <v/>
      </c>
      <c r="M1731" s="41">
        <f t="shared" ca="1" si="10"/>
        <v>3.0755597306391769E-2</v>
      </c>
      <c r="N1731" s="219" t="str">
        <f t="shared" ca="1" si="11"/>
        <v/>
      </c>
    </row>
    <row r="1732" spans="1:14" ht="13" x14ac:dyDescent="0.15">
      <c r="A1732" s="166">
        <f t="shared" si="8"/>
        <v>1</v>
      </c>
      <c r="B1732" s="166">
        <f t="shared" si="9"/>
        <v>2014</v>
      </c>
      <c r="C1732" s="41">
        <f ca="1">'StockBond Returns'!W1722</f>
        <v>-2.0336021919804867E-2</v>
      </c>
      <c r="D1732" s="217">
        <f>'StockBond Returns'!M1722</f>
        <v>24.31708914</v>
      </c>
      <c r="E1732" s="41">
        <f t="shared" si="0"/>
        <v>3.806167155210749E-2</v>
      </c>
      <c r="F1732" s="138">
        <f t="shared" ca="1" si="3"/>
        <v>125.33018087678697</v>
      </c>
      <c r="G1732" s="218">
        <f>'StockBond Returns'!C1722</f>
        <v>2013.9999999998699</v>
      </c>
      <c r="H1732" s="138">
        <f t="shared" ca="1" si="1"/>
        <v>0.39752301500820741</v>
      </c>
      <c r="I1732" s="138">
        <f t="shared" ca="1" si="4"/>
        <v>4.7419479673429707</v>
      </c>
      <c r="J1732" s="199" t="str">
        <f t="shared" ca="1" si="5"/>
        <v/>
      </c>
      <c r="K1732" s="199" t="str">
        <f t="shared" ca="1" si="6"/>
        <v/>
      </c>
      <c r="L1732" s="199" t="str">
        <f t="shared" ca="1" si="7"/>
        <v/>
      </c>
      <c r="M1732" s="41">
        <f t="shared" ca="1" si="10"/>
        <v>2.9318143350382853E-2</v>
      </c>
      <c r="N1732" s="219" t="str">
        <f t="shared" ca="1" si="11"/>
        <v/>
      </c>
    </row>
    <row r="1733" spans="1:14" ht="13" x14ac:dyDescent="0.15">
      <c r="A1733" s="166">
        <f t="shared" si="8"/>
        <v>2</v>
      </c>
      <c r="B1733" s="166">
        <f t="shared" si="9"/>
        <v>2014</v>
      </c>
      <c r="C1733" s="41">
        <f ca="1">'StockBond Returns'!W1723</f>
        <v>3.7125113578056E-2</v>
      </c>
      <c r="D1733" s="217">
        <f>'StockBond Returns'!M1723</f>
        <v>25.16488708</v>
      </c>
      <c r="E1733" s="41">
        <f t="shared" si="0"/>
        <v>3.7368954643447583E-2</v>
      </c>
      <c r="F1733" s="138">
        <f t="shared" ca="1" si="3"/>
        <v>129.5707969745057</v>
      </c>
      <c r="G1733" s="218">
        <f>'StockBond Returns'!C1723</f>
        <v>2014.0833333332032</v>
      </c>
      <c r="H1733" s="138">
        <f t="shared" ca="1" si="1"/>
        <v>0.40349376960463817</v>
      </c>
      <c r="I1733" s="138">
        <f t="shared" ca="1" si="4"/>
        <v>4.755453979157247</v>
      </c>
      <c r="J1733" s="199" t="str">
        <f t="shared" ca="1" si="5"/>
        <v/>
      </c>
      <c r="K1733" s="199" t="str">
        <f t="shared" ca="1" si="6"/>
        <v/>
      </c>
      <c r="L1733" s="199" t="str">
        <f t="shared" ca="1" si="7"/>
        <v/>
      </c>
      <c r="M1733" s="41">
        <f t="shared" ca="1" si="10"/>
        <v>2.9399886545224074E-2</v>
      </c>
      <c r="N1733" s="219" t="str">
        <f t="shared" ca="1" si="11"/>
        <v/>
      </c>
    </row>
    <row r="1734" spans="1:14" ht="13" x14ac:dyDescent="0.15">
      <c r="A1734" s="166">
        <f t="shared" si="8"/>
        <v>3</v>
      </c>
      <c r="B1734" s="166">
        <f t="shared" si="9"/>
        <v>2014</v>
      </c>
      <c r="C1734" s="41">
        <f ca="1">'StockBond Returns'!W1724</f>
        <v>1.8441705512230397E-3</v>
      </c>
      <c r="D1734" s="217">
        <f>'StockBond Returns'!M1724</f>
        <v>25.07415555</v>
      </c>
      <c r="E1734" s="41">
        <f t="shared" si="0"/>
        <v>3.7440851009038267E-2</v>
      </c>
      <c r="F1734" s="138">
        <f t="shared" ca="1" si="3"/>
        <v>129.40550974165245</v>
      </c>
      <c r="G1734" s="218">
        <f>'StockBond Returns'!C1724</f>
        <v>2014.1666666665365</v>
      </c>
      <c r="H1734" s="138">
        <f t="shared" ca="1" si="1"/>
        <v>0.4037543674988216</v>
      </c>
      <c r="I1734" s="138">
        <f t="shared" ca="1" si="4"/>
        <v>4.7643671107852184</v>
      </c>
      <c r="J1734" s="199" t="str">
        <f t="shared" ca="1" si="5"/>
        <v/>
      </c>
      <c r="K1734" s="199" t="str">
        <f t="shared" ca="1" si="6"/>
        <v/>
      </c>
      <c r="L1734" s="199" t="str">
        <f t="shared" ca="1" si="7"/>
        <v/>
      </c>
      <c r="M1734" s="41">
        <f t="shared" ca="1" si="10"/>
        <v>2.7756883926489451E-2</v>
      </c>
      <c r="N1734" s="219" t="str">
        <f t="shared" ca="1" si="11"/>
        <v/>
      </c>
    </row>
    <row r="1735" spans="1:14" ht="13" x14ac:dyDescent="0.15">
      <c r="A1735" s="166">
        <f t="shared" si="8"/>
        <v>4</v>
      </c>
      <c r="B1735" s="166">
        <f t="shared" si="9"/>
        <v>2014</v>
      </c>
      <c r="C1735" s="41">
        <f ca="1">'StockBond Returns'!W1725</f>
        <v>5.0909065866124323E-3</v>
      </c>
      <c r="D1735" s="217">
        <f>'StockBond Returns'!M1725</f>
        <v>25.04810428</v>
      </c>
      <c r="E1735" s="41">
        <f t="shared" si="0"/>
        <v>3.74615904824874E-2</v>
      </c>
      <c r="F1735" s="138">
        <f t="shared" ca="1" si="3"/>
        <v>129.65849126027246</v>
      </c>
      <c r="G1735" s="218">
        <f>'StockBond Returns'!C1725</f>
        <v>2014.2499999998697</v>
      </c>
      <c r="H1735" s="138">
        <f t="shared" ca="1" si="1"/>
        <v>0.40476777518079149</v>
      </c>
      <c r="I1735" s="138">
        <f t="shared" ca="1" si="4"/>
        <v>4.7719078544631968</v>
      </c>
      <c r="J1735" s="199" t="str">
        <f t="shared" ca="1" si="5"/>
        <v/>
      </c>
      <c r="K1735" s="199" t="str">
        <f t="shared" ca="1" si="6"/>
        <v/>
      </c>
      <c r="L1735" s="199" t="str">
        <f t="shared" ca="1" si="7"/>
        <v/>
      </c>
      <c r="M1735" s="41">
        <f t="shared" ca="1" si="10"/>
        <v>2.5635152573457276E-2</v>
      </c>
      <c r="N1735" s="219" t="str">
        <f t="shared" ca="1" si="11"/>
        <v/>
      </c>
    </row>
    <row r="1736" spans="1:14" ht="13" x14ac:dyDescent="0.15">
      <c r="A1736" s="166">
        <f t="shared" si="8"/>
        <v>5</v>
      </c>
      <c r="B1736" s="166">
        <f t="shared" si="9"/>
        <v>2014</v>
      </c>
      <c r="C1736" s="41">
        <f ca="1">'StockBond Returns'!W1726</f>
        <v>1.7817928822988761E-2</v>
      </c>
      <c r="D1736" s="217">
        <f>'StockBond Returns'!M1726</f>
        <v>25.38940388</v>
      </c>
      <c r="E1736" s="41">
        <f t="shared" si="0"/>
        <v>3.7193254806737117E-2</v>
      </c>
      <c r="F1736" s="138">
        <f t="shared" ca="1" si="3"/>
        <v>131.55675713025528</v>
      </c>
      <c r="G1736" s="218">
        <f>'StockBond Returns'!C1726</f>
        <v>2014.333333333203</v>
      </c>
      <c r="H1736" s="138">
        <f t="shared" ca="1" si="1"/>
        <v>0.40775199912446786</v>
      </c>
      <c r="I1736" s="138">
        <f t="shared" ca="1" si="4"/>
        <v>4.7837384182123701</v>
      </c>
      <c r="J1736" s="199" t="str">
        <f t="shared" ca="1" si="5"/>
        <v/>
      </c>
      <c r="K1736" s="199" t="str">
        <f t="shared" ca="1" si="6"/>
        <v/>
      </c>
      <c r="L1736" s="199" t="str">
        <f t="shared" ca="1" si="7"/>
        <v/>
      </c>
      <c r="M1736" s="41">
        <f t="shared" ca="1" si="10"/>
        <v>2.4566908060196013E-2</v>
      </c>
      <c r="N1736" s="219" t="str">
        <f t="shared" ca="1" si="11"/>
        <v/>
      </c>
    </row>
    <row r="1737" spans="1:14" ht="13" x14ac:dyDescent="0.15">
      <c r="A1737" s="166">
        <f t="shared" si="8"/>
        <v>6</v>
      </c>
      <c r="B1737" s="166">
        <f t="shared" si="9"/>
        <v>2014</v>
      </c>
      <c r="C1737" s="41">
        <f ca="1">'StockBond Returns'!W1727</f>
        <v>1.6040669847446353E-2</v>
      </c>
      <c r="D1737" s="217">
        <f>'StockBond Returns'!M1727</f>
        <v>25.730486670000001</v>
      </c>
      <c r="E1737" s="41">
        <f t="shared" si="0"/>
        <v>3.693220143531005E-2</v>
      </c>
      <c r="F1737" s="138">
        <f t="shared" ca="1" si="3"/>
        <v>133.25272302326036</v>
      </c>
      <c r="G1737" s="218">
        <f>'StockBond Returns'!C1727</f>
        <v>2014.4166666665362</v>
      </c>
      <c r="H1737" s="138">
        <f t="shared" ca="1" si="1"/>
        <v>0.41010970070821906</v>
      </c>
      <c r="I1737" s="138">
        <f t="shared" ca="1" si="4"/>
        <v>4.8039400437716688</v>
      </c>
      <c r="J1737" s="199" t="str">
        <f t="shared" ca="1" si="5"/>
        <v/>
      </c>
      <c r="K1737" s="199" t="str">
        <f t="shared" ca="1" si="6"/>
        <v/>
      </c>
      <c r="L1737" s="199" t="str">
        <f t="shared" ca="1" si="7"/>
        <v/>
      </c>
      <c r="M1737" s="41">
        <f t="shared" ca="1" si="10"/>
        <v>2.7276313327136092E-2</v>
      </c>
      <c r="N1737" s="219" t="str">
        <f t="shared" ca="1" si="11"/>
        <v/>
      </c>
    </row>
    <row r="1738" spans="1:14" ht="13" x14ac:dyDescent="0.15">
      <c r="A1738" s="166">
        <f t="shared" si="8"/>
        <v>7</v>
      </c>
      <c r="B1738" s="166">
        <f t="shared" si="9"/>
        <v>2014</v>
      </c>
      <c r="C1738" s="41">
        <f ca="1">'StockBond Returns'!W1728</f>
        <v>-1.2602116628300979E-2</v>
      </c>
      <c r="D1738" s="217">
        <f>'StockBond Returns'!M1728</f>
        <v>25.262359480000001</v>
      </c>
      <c r="E1738" s="41">
        <f t="shared" si="0"/>
        <v>3.7292292180619385E-2</v>
      </c>
      <c r="F1738" s="138">
        <f t="shared" ca="1" si="3"/>
        <v>131.16851521625304</v>
      </c>
      <c r="G1738" s="218">
        <f>'StockBond Returns'!C1728</f>
        <v>2014.4999999998695</v>
      </c>
      <c r="H1738" s="138">
        <f t="shared" ca="1" si="1"/>
        <v>0.4076312161952107</v>
      </c>
      <c r="I1738" s="138">
        <f t="shared" ca="1" si="4"/>
        <v>4.8170295463317396</v>
      </c>
      <c r="J1738" s="199" t="str">
        <f t="shared" ca="1" si="5"/>
        <v/>
      </c>
      <c r="K1738" s="199" t="str">
        <f t="shared" ca="1" si="6"/>
        <v/>
      </c>
      <c r="L1738" s="199" t="str">
        <f t="shared" ca="1" si="7"/>
        <v/>
      </c>
      <c r="M1738" s="41">
        <f t="shared" ca="1" si="10"/>
        <v>2.8014724957014181E-2</v>
      </c>
      <c r="N1738" s="219" t="str">
        <f t="shared" ca="1" si="11"/>
        <v/>
      </c>
    </row>
    <row r="1739" spans="1:14" ht="13" x14ac:dyDescent="0.15">
      <c r="A1739" s="166">
        <f t="shared" si="8"/>
        <v>8</v>
      </c>
      <c r="B1739" s="166">
        <f t="shared" si="9"/>
        <v>2014</v>
      </c>
      <c r="C1739" s="41">
        <f ca="1">'StockBond Returns'!W1729</f>
        <v>3.3551362368881274E-2</v>
      </c>
      <c r="D1739" s="217">
        <f>'StockBond Returns'!M1729</f>
        <v>26.164037350000001</v>
      </c>
      <c r="E1739" s="41">
        <f t="shared" si="0"/>
        <v>3.6610200513454011E-2</v>
      </c>
      <c r="F1739" s="138">
        <f t="shared" ca="1" si="3"/>
        <v>135.14808980281902</v>
      </c>
      <c r="G1739" s="218">
        <f>'StockBond Returns'!C1729</f>
        <v>2014.5833333332027</v>
      </c>
      <c r="H1739" s="138">
        <f t="shared" ca="1" si="1"/>
        <v>0.41231655555762448</v>
      </c>
      <c r="I1739" s="138">
        <f t="shared" ca="1" si="4"/>
        <v>4.8375087397006258</v>
      </c>
      <c r="J1739" s="199" t="str">
        <f t="shared" ca="1" si="5"/>
        <v/>
      </c>
      <c r="K1739" s="199" t="str">
        <f t="shared" ca="1" si="6"/>
        <v/>
      </c>
      <c r="L1739" s="199" t="str">
        <f t="shared" ca="1" si="7"/>
        <v/>
      </c>
      <c r="M1739" s="41">
        <f t="shared" ca="1" si="10"/>
        <v>3.1218381323286248E-2</v>
      </c>
      <c r="N1739" s="219" t="str">
        <f t="shared" ca="1" si="11"/>
        <v/>
      </c>
    </row>
    <row r="1740" spans="1:14" ht="13" x14ac:dyDescent="0.15">
      <c r="A1740" s="166">
        <f t="shared" si="8"/>
        <v>9</v>
      </c>
      <c r="B1740" s="166">
        <f t="shared" si="9"/>
        <v>2014</v>
      </c>
      <c r="C1740" s="41">
        <f ca="1">'StockBond Returns'!W1730</f>
        <v>-1.5655026703584676E-2</v>
      </c>
      <c r="D1740" s="217">
        <f>'StockBond Returns'!M1730</f>
        <v>25.64614916</v>
      </c>
      <c r="E1740" s="41">
        <f t="shared" si="0"/>
        <v>3.6996104342239586E-2</v>
      </c>
      <c r="F1740" s="138">
        <f t="shared" ca="1" si="3"/>
        <v>132.6264811191474</v>
      </c>
      <c r="G1740" s="218">
        <f>'StockBond Returns'!C1730</f>
        <v>2014.666666666536</v>
      </c>
      <c r="H1740" s="138">
        <f t="shared" ca="1" si="1"/>
        <v>0.40888859450233711</v>
      </c>
      <c r="I1740" s="138">
        <f t="shared" ca="1" si="4"/>
        <v>4.8511886420167496</v>
      </c>
      <c r="J1740" s="199" t="str">
        <f t="shared" ca="1" si="5"/>
        <v/>
      </c>
      <c r="K1740" s="199" t="str">
        <f t="shared" ca="1" si="6"/>
        <v/>
      </c>
      <c r="L1740" s="199" t="str">
        <f t="shared" ca="1" si="7"/>
        <v/>
      </c>
      <c r="M1740" s="41">
        <f t="shared" ca="1" si="10"/>
        <v>3.2781933647458406E-2</v>
      </c>
      <c r="N1740" s="219" t="str">
        <f t="shared" ca="1" si="11"/>
        <v/>
      </c>
    </row>
    <row r="1741" spans="1:14" ht="13" x14ac:dyDescent="0.15">
      <c r="A1741" s="166">
        <f t="shared" si="8"/>
        <v>10</v>
      </c>
      <c r="B1741" s="166">
        <f t="shared" si="9"/>
        <v>2014</v>
      </c>
      <c r="C1741" s="41">
        <f ca="1">'StockBond Returns'!W1731</f>
        <v>2.0040229255584654E-2</v>
      </c>
      <c r="D1741" s="217">
        <f>'StockBond Returns'!M1731</f>
        <v>26.211980870000001</v>
      </c>
      <c r="E1741" s="41">
        <f t="shared" si="0"/>
        <v>3.6575246639305212E-2</v>
      </c>
      <c r="F1741" s="138">
        <f t="shared" ca="1" si="3"/>
        <v>134.86726339046041</v>
      </c>
      <c r="G1741" s="218">
        <f>'StockBond Returns'!C1731</f>
        <v>2014.7499999998693</v>
      </c>
      <c r="H1741" s="138">
        <f t="shared" ca="1" si="1"/>
        <v>0.41106695183951897</v>
      </c>
      <c r="I1741" s="138">
        <f t="shared" ca="1" si="4"/>
        <v>4.8633903879043459</v>
      </c>
      <c r="J1741" s="199" t="str">
        <f t="shared" ca="1" si="5"/>
        <v/>
      </c>
      <c r="K1741" s="199" t="str">
        <f t="shared" ca="1" si="6"/>
        <v/>
      </c>
      <c r="L1741" s="199" t="str">
        <f t="shared" ca="1" si="7"/>
        <v/>
      </c>
      <c r="M1741" s="41">
        <f t="shared" ca="1" si="10"/>
        <v>3.2482458308433992E-2</v>
      </c>
      <c r="N1741" s="219" t="str">
        <f t="shared" ca="1" si="11"/>
        <v/>
      </c>
    </row>
    <row r="1742" spans="1:14" ht="13" x14ac:dyDescent="0.15">
      <c r="A1742" s="166">
        <f t="shared" si="8"/>
        <v>11</v>
      </c>
      <c r="B1742" s="166">
        <f t="shared" si="9"/>
        <v>2014</v>
      </c>
      <c r="C1742" s="41">
        <f ca="1">'StockBond Returns'!W1732</f>
        <v>2.5138407499289292E-2</v>
      </c>
      <c r="D1742" s="217">
        <f>'StockBond Returns'!M1732</f>
        <v>26.905995319999999</v>
      </c>
      <c r="E1742" s="41">
        <f t="shared" si="0"/>
        <v>3.6083218871978906E-2</v>
      </c>
      <c r="F1742" s="138">
        <f t="shared" ca="1" si="3"/>
        <v>137.83621109549941</v>
      </c>
      <c r="G1742" s="218">
        <f>'StockBond Returns'!C1732</f>
        <v>2014.8333333332025</v>
      </c>
      <c r="H1742" s="138">
        <f t="shared" ca="1" si="1"/>
        <v>0.41446451445359939</v>
      </c>
      <c r="I1742" s="138">
        <f t="shared" ca="1" si="4"/>
        <v>4.8792640512179766</v>
      </c>
      <c r="J1742" s="199" t="str">
        <f t="shared" ca="1" si="5"/>
        <v/>
      </c>
      <c r="K1742" s="199" t="str">
        <f t="shared" ca="1" si="6"/>
        <v/>
      </c>
      <c r="L1742" s="199" t="str">
        <f t="shared" ca="1" si="7"/>
        <v/>
      </c>
      <c r="M1742" s="41">
        <f t="shared" ca="1" si="10"/>
        <v>3.3367901834901126E-2</v>
      </c>
      <c r="N1742" s="219" t="str">
        <f t="shared" ca="1" si="11"/>
        <v/>
      </c>
    </row>
    <row r="1743" spans="1:14" ht="13" x14ac:dyDescent="0.15">
      <c r="A1743" s="166">
        <f t="shared" si="8"/>
        <v>12</v>
      </c>
      <c r="B1743" s="166">
        <f t="shared" si="9"/>
        <v>2014</v>
      </c>
      <c r="C1743" s="41">
        <f ca="1">'StockBond Returns'!W1733</f>
        <v>2.0626506882020462E-3</v>
      </c>
      <c r="D1743" s="217">
        <f>'StockBond Returns'!M1733</f>
        <v>26.85447512</v>
      </c>
      <c r="E1743" s="41">
        <f t="shared" si="0"/>
        <v>3.6118870700906858E-2</v>
      </c>
      <c r="F1743" s="138">
        <f t="shared" ca="1" si="3"/>
        <v>137.7051996412051</v>
      </c>
      <c r="G1743" s="218">
        <f>'StockBond Returns'!C1733</f>
        <v>2014.9166666665358</v>
      </c>
      <c r="H1743" s="138">
        <f t="shared" ca="1" si="1"/>
        <v>0.41447969172360438</v>
      </c>
      <c r="I1743" s="138">
        <f t="shared" ca="1" si="4"/>
        <v>4.8962481513970406</v>
      </c>
      <c r="J1743" s="199" t="str">
        <f t="shared" ca="1" si="5"/>
        <v/>
      </c>
      <c r="K1743" s="199" t="str">
        <f t="shared" ca="1" si="6"/>
        <v/>
      </c>
      <c r="L1743" s="199" t="str">
        <f t="shared" ca="1" si="7"/>
        <v/>
      </c>
      <c r="M1743" s="41">
        <f t="shared" ca="1" si="10"/>
        <v>3.4474491018568809E-2</v>
      </c>
      <c r="N1743" s="219" t="str">
        <f t="shared" ca="1" si="11"/>
        <v/>
      </c>
    </row>
    <row r="1744" spans="1:14" ht="13" x14ac:dyDescent="0.15">
      <c r="A1744" s="166">
        <f t="shared" si="8"/>
        <v>1</v>
      </c>
      <c r="B1744" s="166">
        <f t="shared" si="9"/>
        <v>2015</v>
      </c>
      <c r="C1744" s="41">
        <f ca="1">'StockBond Returns'!W1734</f>
        <v>-4.7959934597585803E-3</v>
      </c>
      <c r="D1744" s="217">
        <f>'StockBond Returns'!M1734</f>
        <v>26.058764230000001</v>
      </c>
      <c r="E1744" s="41">
        <f t="shared" si="0"/>
        <v>3.6687402579297215E-2</v>
      </c>
      <c r="F1744" s="138">
        <f t="shared" ca="1" si="3"/>
        <v>136.63227455451823</v>
      </c>
      <c r="G1744" s="218">
        <f>'StockBond Returns'!C1734</f>
        <v>2014.999999999869</v>
      </c>
      <c r="H1744" s="138">
        <f t="shared" ca="1" si="1"/>
        <v>0.41772360515888979</v>
      </c>
      <c r="I1744" s="138">
        <f t="shared" ca="1" si="4"/>
        <v>4.9164487415477236</v>
      </c>
      <c r="J1744" s="199" t="str">
        <f t="shared" ca="1" si="5"/>
        <v/>
      </c>
      <c r="K1744" s="199" t="str">
        <f t="shared" ca="1" si="6"/>
        <v/>
      </c>
      <c r="L1744" s="199" t="str">
        <f t="shared" ca="1" si="7"/>
        <v/>
      </c>
      <c r="M1744" s="41">
        <f t="shared" ca="1" si="10"/>
        <v>3.6799386118639754E-2</v>
      </c>
      <c r="N1744" s="219" t="str">
        <f t="shared" ca="1" si="11"/>
        <v/>
      </c>
    </row>
    <row r="1745" spans="1:14" ht="13" x14ac:dyDescent="0.15">
      <c r="A1745" s="166">
        <f t="shared" si="8"/>
        <v>2</v>
      </c>
      <c r="B1745" s="166">
        <f t="shared" si="9"/>
        <v>2015</v>
      </c>
      <c r="C1745" s="41">
        <f ca="1">'StockBond Returns'!W1735</f>
        <v>3.3547590808934796E-2</v>
      </c>
      <c r="D1745" s="217">
        <f>'StockBond Returns'!M1735</f>
        <v>27.284630960000001</v>
      </c>
      <c r="E1745" s="41">
        <f t="shared" si="0"/>
        <v>3.5825334901286129E-2</v>
      </c>
      <c r="F1745" s="138">
        <f t="shared" ca="1" si="3"/>
        <v>140.78422096683124</v>
      </c>
      <c r="G1745" s="218">
        <f>'StockBond Returns'!C1735</f>
        <v>2015.0833333332023</v>
      </c>
      <c r="H1745" s="138">
        <f t="shared" ca="1" si="1"/>
        <v>0.4203034887461165</v>
      </c>
      <c r="I1745" s="138">
        <f t="shared" ca="1" si="4"/>
        <v>4.9332584606892018</v>
      </c>
      <c r="J1745" s="199" t="str">
        <f t="shared" ca="1" si="5"/>
        <v/>
      </c>
      <c r="K1745" s="199" t="str">
        <f t="shared" ca="1" si="6"/>
        <v/>
      </c>
      <c r="L1745" s="199" t="str">
        <f t="shared" ca="1" si="7"/>
        <v/>
      </c>
      <c r="M1745" s="41">
        <f t="shared" ca="1" si="10"/>
        <v>3.7389591469343841E-2</v>
      </c>
      <c r="N1745" s="219" t="str">
        <f t="shared" ca="1" si="11"/>
        <v/>
      </c>
    </row>
    <row r="1746" spans="1:14" ht="13" x14ac:dyDescent="0.15">
      <c r="A1746" s="166">
        <f t="shared" si="8"/>
        <v>3</v>
      </c>
      <c r="B1746" s="166">
        <f t="shared" si="9"/>
        <v>2015</v>
      </c>
      <c r="C1746" s="41">
        <f ca="1">'StockBond Returns'!W1736</f>
        <v>-1.4453822822643797E-2</v>
      </c>
      <c r="D1746" s="217">
        <f>'StockBond Returns'!M1736</f>
        <v>26.57311618</v>
      </c>
      <c r="E1746" s="41">
        <f t="shared" si="0"/>
        <v>3.6316009255862897E-2</v>
      </c>
      <c r="F1746" s="138">
        <f t="shared" ca="1" si="3"/>
        <v>138.33512228416467</v>
      </c>
      <c r="G1746" s="218">
        <f>'StockBond Returns'!C1736</f>
        <v>2015.1666666665355</v>
      </c>
      <c r="H1746" s="138">
        <f t="shared" ca="1" si="1"/>
        <v>0.41864829844022083</v>
      </c>
      <c r="I1746" s="138">
        <f t="shared" ca="1" si="4"/>
        <v>4.9481523916306012</v>
      </c>
      <c r="J1746" s="199" t="str">
        <f t="shared" ca="1" si="5"/>
        <v/>
      </c>
      <c r="K1746" s="199" t="str">
        <f t="shared" ca="1" si="6"/>
        <v/>
      </c>
      <c r="L1746" s="199" t="str">
        <f t="shared" ca="1" si="7"/>
        <v/>
      </c>
      <c r="M1746" s="41">
        <f t="shared" ca="1" si="10"/>
        <v>3.8574962124422241E-2</v>
      </c>
      <c r="N1746" s="219" t="str">
        <f t="shared" ca="1" si="11"/>
        <v/>
      </c>
    </row>
    <row r="1747" spans="1:14" ht="13" x14ac:dyDescent="0.15">
      <c r="A1747" s="166">
        <f t="shared" si="8"/>
        <v>4</v>
      </c>
      <c r="B1747" s="166">
        <f t="shared" si="9"/>
        <v>2015</v>
      </c>
      <c r="C1747" s="41">
        <f ca="1">'StockBond Returns'!W1737</f>
        <v>6.3324954162530889E-3</v>
      </c>
      <c r="D1747" s="217">
        <f>'StockBond Returns'!M1737</f>
        <v>26.671793610000002</v>
      </c>
      <c r="E1747" s="41">
        <f t="shared" si="0"/>
        <v>3.6246395810911491E-2</v>
      </c>
      <c r="F1747" s="138">
        <f t="shared" ca="1" si="3"/>
        <v>138.78982942506485</v>
      </c>
      <c r="G1747" s="218">
        <f>'StockBond Returns'!C1737</f>
        <v>2015.2499999998688</v>
      </c>
      <c r="H1747" s="138">
        <f t="shared" ca="1" si="1"/>
        <v>0.41921925765581597</v>
      </c>
      <c r="I1747" s="138">
        <f t="shared" ca="1" si="4"/>
        <v>4.9626038741056249</v>
      </c>
      <c r="J1747" s="199" t="str">
        <f t="shared" ca="1" si="5"/>
        <v/>
      </c>
      <c r="K1747" s="199" t="str">
        <f t="shared" ca="1" si="6"/>
        <v/>
      </c>
      <c r="L1747" s="199" t="str">
        <f t="shared" ca="1" si="7"/>
        <v/>
      </c>
      <c r="M1747" s="41">
        <f t="shared" ca="1" si="10"/>
        <v>3.9962217515174592E-2</v>
      </c>
      <c r="N1747" s="219" t="str">
        <f t="shared" ca="1" si="11"/>
        <v/>
      </c>
    </row>
    <row r="1748" spans="1:14" ht="13" x14ac:dyDescent="0.15">
      <c r="A1748" s="166">
        <f t="shared" si="8"/>
        <v>5</v>
      </c>
      <c r="B1748" s="166">
        <f t="shared" si="9"/>
        <v>2015</v>
      </c>
      <c r="C1748" s="41">
        <f ca="1">'StockBond Returns'!W1738</f>
        <v>4.7248790907607648E-3</v>
      </c>
      <c r="D1748" s="217">
        <f>'StockBond Returns'!M1738</f>
        <v>26.748359829999998</v>
      </c>
      <c r="E1748" s="41">
        <f t="shared" si="0"/>
        <v>3.619273492572124E-2</v>
      </c>
      <c r="F1748" s="138">
        <f t="shared" ca="1" si="3"/>
        <v>139.02439457016484</v>
      </c>
      <c r="G1748" s="218">
        <f>'StockBond Returns'!C1738</f>
        <v>2015.3333333332021</v>
      </c>
      <c r="H1748" s="138">
        <f t="shared" ca="1" si="1"/>
        <v>0.41930608840723793</v>
      </c>
      <c r="I1748" s="138">
        <f t="shared" ca="1" si="4"/>
        <v>4.9741579633883948</v>
      </c>
      <c r="J1748" s="199" t="str">
        <f t="shared" ca="1" si="5"/>
        <v/>
      </c>
      <c r="K1748" s="199" t="str">
        <f t="shared" ca="1" si="6"/>
        <v/>
      </c>
      <c r="L1748" s="199" t="str">
        <f t="shared" ca="1" si="7"/>
        <v/>
      </c>
      <c r="M1748" s="41">
        <f t="shared" ca="1" si="10"/>
        <v>3.9805593142608009E-2</v>
      </c>
      <c r="N1748" s="219" t="str">
        <f t="shared" ca="1" si="11"/>
        <v/>
      </c>
    </row>
    <row r="1749" spans="1:14" ht="13" x14ac:dyDescent="0.15">
      <c r="A1749" s="166">
        <f t="shared" si="8"/>
        <v>6</v>
      </c>
      <c r="B1749" s="166">
        <f t="shared" si="9"/>
        <v>2015</v>
      </c>
      <c r="C1749" s="41">
        <f ca="1">'StockBond Returns'!W1739</f>
        <v>-2.1380059730313223E-2</v>
      </c>
      <c r="D1749" s="217">
        <f>'StockBond Returns'!M1739</f>
        <v>26.03925448</v>
      </c>
      <c r="E1749" s="41">
        <f t="shared" si="0"/>
        <v>3.6701778621735723E-2</v>
      </c>
      <c r="F1749" s="138">
        <f t="shared" ca="1" si="3"/>
        <v>135.64170341109229</v>
      </c>
      <c r="G1749" s="218">
        <f>'StockBond Returns'!C1739</f>
        <v>2015.4166666665353</v>
      </c>
      <c r="H1749" s="138">
        <f t="shared" ca="1" si="1"/>
        <v>0.41485764753908705</v>
      </c>
      <c r="I1749" s="138">
        <f t="shared" ca="1" si="4"/>
        <v>4.9789059102192619</v>
      </c>
      <c r="J1749" s="199" t="str">
        <f t="shared" ca="1" si="5"/>
        <v/>
      </c>
      <c r="K1749" s="199" t="str">
        <f t="shared" ca="1" si="6"/>
        <v/>
      </c>
      <c r="L1749" s="199" t="str">
        <f t="shared" ca="1" si="7"/>
        <v/>
      </c>
      <c r="M1749" s="41">
        <f t="shared" ca="1" si="10"/>
        <v>3.6421326006022214E-2</v>
      </c>
      <c r="N1749" s="219" t="str">
        <f t="shared" ca="1" si="11"/>
        <v/>
      </c>
    </row>
    <row r="1750" spans="1:14" ht="13" x14ac:dyDescent="0.15">
      <c r="A1750" s="166">
        <f t="shared" si="8"/>
        <v>7</v>
      </c>
      <c r="B1750" s="166">
        <f t="shared" si="9"/>
        <v>2015</v>
      </c>
      <c r="C1750" s="41">
        <f ca="1">'StockBond Returns'!W1740</f>
        <v>1.3119055596015694E-2</v>
      </c>
      <c r="D1750" s="217">
        <f>'StockBond Returns'!M1740</f>
        <v>26.503333049999998</v>
      </c>
      <c r="E1750" s="41">
        <f t="shared" si="0"/>
        <v>3.6365551704637393E-2</v>
      </c>
      <c r="F1750" s="138">
        <f t="shared" ca="1" si="3"/>
        <v>137.00089427119909</v>
      </c>
      <c r="G1750" s="218">
        <f>'StockBond Returns'!C1740</f>
        <v>2015.4999999998686</v>
      </c>
      <c r="H1750" s="138">
        <f t="shared" ca="1" si="1"/>
        <v>0.41517609201673761</v>
      </c>
      <c r="I1750" s="138">
        <f t="shared" ca="1" si="4"/>
        <v>4.9864507860407894</v>
      </c>
      <c r="J1750" s="199" t="str">
        <f t="shared" ca="1" si="5"/>
        <v/>
      </c>
      <c r="K1750" s="199" t="str">
        <f t="shared" ca="1" si="6"/>
        <v/>
      </c>
      <c r="L1750" s="199" t="str">
        <f t="shared" ca="1" si="7"/>
        <v/>
      </c>
      <c r="M1750" s="41">
        <f t="shared" ca="1" si="10"/>
        <v>3.5171310053115024E-2</v>
      </c>
      <c r="N1750" s="219" t="str">
        <f t="shared" ca="1" si="11"/>
        <v/>
      </c>
    </row>
    <row r="1751" spans="1:14" ht="13" x14ac:dyDescent="0.15">
      <c r="A1751" s="166">
        <f t="shared" si="8"/>
        <v>8</v>
      </c>
      <c r="B1751" s="166">
        <f t="shared" si="9"/>
        <v>2015</v>
      </c>
      <c r="C1751" s="41">
        <f ca="1">'StockBond Returns'!W1741</f>
        <v>-4.2907735020867324E-2</v>
      </c>
      <c r="D1751" s="217">
        <f>'StockBond Returns'!M1741</f>
        <v>24.84105323</v>
      </c>
      <c r="E1751" s="41">
        <f t="shared" si="0"/>
        <v>3.7627971039334226E-2</v>
      </c>
      <c r="F1751" s="138">
        <f t="shared" ca="1" si="3"/>
        <v>130.72513437591513</v>
      </c>
      <c r="G1751" s="218">
        <f>'StockBond Returns'!C1741</f>
        <v>2015.5833333332018</v>
      </c>
      <c r="H1751" s="138">
        <f t="shared" ca="1" si="1"/>
        <v>0.40991013086750083</v>
      </c>
      <c r="I1751" s="138">
        <f t="shared" ca="1" si="4"/>
        <v>4.9840443613506666</v>
      </c>
      <c r="J1751" s="199" t="str">
        <f t="shared" ca="1" si="5"/>
        <v/>
      </c>
      <c r="K1751" s="199" t="str">
        <f t="shared" ca="1" si="6"/>
        <v/>
      </c>
      <c r="L1751" s="199" t="str">
        <f t="shared" ca="1" si="7"/>
        <v/>
      </c>
      <c r="M1751" s="41">
        <f t="shared" ca="1" si="10"/>
        <v>3.0291546648266943E-2</v>
      </c>
      <c r="N1751" s="219" t="str">
        <f t="shared" ca="1" si="11"/>
        <v/>
      </c>
    </row>
    <row r="1752" spans="1:14" ht="13" x14ac:dyDescent="0.15">
      <c r="A1752" s="166">
        <f t="shared" si="8"/>
        <v>9</v>
      </c>
      <c r="B1752" s="166">
        <f t="shared" si="9"/>
        <v>2015</v>
      </c>
      <c r="C1752" s="41">
        <f ca="1">'StockBond Returns'!W1742</f>
        <v>-1.3388864559661873E-2</v>
      </c>
      <c r="D1752" s="217">
        <f>'StockBond Returns'!M1742</f>
        <v>24.189599449999999</v>
      </c>
      <c r="E1752" s="41">
        <f t="shared" si="0"/>
        <v>3.8170040487173096E-2</v>
      </c>
      <c r="F1752" s="138">
        <f t="shared" ca="1" si="3"/>
        <v>128.57045135756874</v>
      </c>
      <c r="G1752" s="218">
        <f>'StockBond Returns'!C1742</f>
        <v>2015.6666666665351</v>
      </c>
      <c r="H1752" s="138">
        <f t="shared" ca="1" si="1"/>
        <v>0.40896161114770985</v>
      </c>
      <c r="I1752" s="138">
        <f t="shared" ca="1" si="4"/>
        <v>4.9841173779960393</v>
      </c>
      <c r="J1752" s="199" t="str">
        <f t="shared" ca="1" si="5"/>
        <v/>
      </c>
      <c r="K1752" s="199" t="str">
        <f t="shared" ca="1" si="6"/>
        <v/>
      </c>
      <c r="L1752" s="199" t="str">
        <f t="shared" ca="1" si="7"/>
        <v/>
      </c>
      <c r="M1752" s="41">
        <f t="shared" ca="1" si="10"/>
        <v>2.7401271273596262E-2</v>
      </c>
      <c r="N1752" s="219" t="str">
        <f t="shared" ca="1" si="11"/>
        <v/>
      </c>
    </row>
    <row r="1753" spans="1:14" ht="13" x14ac:dyDescent="0.15">
      <c r="A1753" s="166">
        <f t="shared" si="8"/>
        <v>10</v>
      </c>
      <c r="B1753" s="166">
        <f t="shared" si="9"/>
        <v>2015</v>
      </c>
      <c r="C1753" s="41">
        <f ca="1">'StockBond Returns'!W1743</f>
        <v>6.1859411153350634E-2</v>
      </c>
      <c r="D1753" s="217">
        <f>'StockBond Returns'!M1743</f>
        <v>26.17820085</v>
      </c>
      <c r="E1753" s="41">
        <f t="shared" si="0"/>
        <v>3.6599861096833171E-2</v>
      </c>
      <c r="F1753" s="138">
        <f t="shared" ca="1" si="3"/>
        <v>136.08948403467082</v>
      </c>
      <c r="G1753" s="218">
        <f>'StockBond Returns'!C1743</f>
        <v>2015.7499999998684</v>
      </c>
      <c r="H1753" s="138">
        <f t="shared" ca="1" si="1"/>
        <v>0.41507135103405396</v>
      </c>
      <c r="I1753" s="138">
        <f t="shared" ca="1" si="4"/>
        <v>4.9881217771905737</v>
      </c>
      <c r="J1753" s="199" t="str">
        <f t="shared" ca="1" si="5"/>
        <v/>
      </c>
      <c r="K1753" s="199" t="str">
        <f t="shared" ca="1" si="6"/>
        <v/>
      </c>
      <c r="L1753" s="199" t="str">
        <f t="shared" ca="1" si="7"/>
        <v/>
      </c>
      <c r="M1753" s="41">
        <f t="shared" ca="1" si="10"/>
        <v>2.564700329145797E-2</v>
      </c>
      <c r="N1753" s="219" t="str">
        <f t="shared" ca="1" si="11"/>
        <v/>
      </c>
    </row>
    <row r="1754" spans="1:14" ht="13" x14ac:dyDescent="0.15">
      <c r="A1754" s="166">
        <f t="shared" si="8"/>
        <v>11</v>
      </c>
      <c r="B1754" s="166">
        <f t="shared" si="9"/>
        <v>2015</v>
      </c>
      <c r="C1754" s="41">
        <f ca="1">'StockBond Returns'!W1744</f>
        <v>-3.6487501201009601E-3</v>
      </c>
      <c r="D1754" s="217">
        <f>'StockBond Returns'!M1744</f>
        <v>26.223204880000001</v>
      </c>
      <c r="E1754" s="41">
        <f t="shared" si="0"/>
        <v>3.6567082085811012E-2</v>
      </c>
      <c r="F1754" s="138">
        <f t="shared" ca="1" si="3"/>
        <v>135.17937065406272</v>
      </c>
      <c r="G1754" s="218">
        <f>'StockBond Returns'!C1744</f>
        <v>2015.8333333332016</v>
      </c>
      <c r="H1754" s="138">
        <f t="shared" ca="1" si="1"/>
        <v>0.41192626191794868</v>
      </c>
      <c r="I1754" s="138">
        <f t="shared" ca="1" si="4"/>
        <v>4.9855835246549223</v>
      </c>
      <c r="J1754" s="199" t="str">
        <f t="shared" ca="1" si="5"/>
        <v/>
      </c>
      <c r="K1754" s="199" t="str">
        <f t="shared" ca="1" si="6"/>
        <v/>
      </c>
      <c r="L1754" s="199" t="str">
        <f t="shared" ca="1" si="7"/>
        <v/>
      </c>
      <c r="M1754" s="41">
        <f t="shared" ca="1" si="10"/>
        <v>2.1790063485169542E-2</v>
      </c>
      <c r="N1754" s="219" t="str">
        <f t="shared" ca="1" si="11"/>
        <v/>
      </c>
    </row>
    <row r="1755" spans="1:14" ht="13" x14ac:dyDescent="0.15">
      <c r="A1755" s="166">
        <f t="shared" si="8"/>
        <v>12</v>
      </c>
      <c r="B1755" s="166">
        <f t="shared" si="9"/>
        <v>2015</v>
      </c>
      <c r="C1755" s="41">
        <f ca="1">'StockBond Returns'!W1745</f>
        <v>-1.16116287289981E-2</v>
      </c>
      <c r="D1755" s="217">
        <f>'StockBond Returns'!M1745</f>
        <v>25.837245289999998</v>
      </c>
      <c r="E1755" s="41">
        <f t="shared" si="0"/>
        <v>3.6851908238976203E-2</v>
      </c>
      <c r="F1755" s="138">
        <f t="shared" ca="1" si="3"/>
        <v>133.20257486310729</v>
      </c>
      <c r="G1755" s="218">
        <f>'StockBond Returns'!C1745</f>
        <v>2015.9166666665349</v>
      </c>
      <c r="H1755" s="138">
        <f t="shared" ca="1" si="1"/>
        <v>0.40906408883754897</v>
      </c>
      <c r="I1755" s="138">
        <f t="shared" ca="1" si="4"/>
        <v>4.9801679217688681</v>
      </c>
      <c r="J1755" s="199" t="str">
        <f t="shared" ca="1" si="5"/>
        <v/>
      </c>
      <c r="K1755" s="199" t="str">
        <f t="shared" ca="1" si="6"/>
        <v/>
      </c>
      <c r="L1755" s="199" t="str">
        <f t="shared" ca="1" si="7"/>
        <v/>
      </c>
      <c r="M1755" s="41">
        <f t="shared" ca="1" si="10"/>
        <v>1.7139607261916101E-2</v>
      </c>
      <c r="N1755" s="219" t="str">
        <f t="shared" ca="1" si="11"/>
        <v/>
      </c>
    </row>
    <row r="1756" spans="1:14" ht="13" x14ac:dyDescent="0.15">
      <c r="A1756" s="166">
        <f t="shared" si="8"/>
        <v>1</v>
      </c>
      <c r="B1756" s="166">
        <f t="shared" si="9"/>
        <v>2016</v>
      </c>
      <c r="C1756" s="41">
        <f ca="1">'StockBond Returns'!W1746</f>
        <v>-2.8260352166246901E-2</v>
      </c>
      <c r="D1756" s="217">
        <f>'StockBond Returns'!M1746</f>
        <v>24.479189959999999</v>
      </c>
      <c r="E1756" s="41">
        <f t="shared" si="0"/>
        <v>3.7925512478845111E-2</v>
      </c>
      <c r="F1756" s="138">
        <f t="shared" ca="1" si="3"/>
        <v>129.04071939439658</v>
      </c>
      <c r="G1756" s="218">
        <f>'StockBond Returns'!C1746</f>
        <v>2015.9999999998681</v>
      </c>
      <c r="H1756" s="138">
        <f t="shared" ca="1" si="1"/>
        <v>0.40782795113927817</v>
      </c>
      <c r="I1756" s="138">
        <f t="shared" ca="1" si="4"/>
        <v>4.970272267749257</v>
      </c>
      <c r="J1756" s="199" t="str">
        <f t="shared" ca="1" si="5"/>
        <v/>
      </c>
      <c r="K1756" s="199" t="str">
        <f t="shared" ca="1" si="6"/>
        <v/>
      </c>
      <c r="L1756" s="199" t="str">
        <f t="shared" ca="1" si="7"/>
        <v/>
      </c>
      <c r="M1756" s="41">
        <f t="shared" ca="1" si="10"/>
        <v>1.0947643112127592E-2</v>
      </c>
      <c r="N1756" s="219" t="str">
        <f t="shared" ca="1" si="11"/>
        <v/>
      </c>
    </row>
    <row r="1757" spans="1:14" ht="13" x14ac:dyDescent="0.15">
      <c r="A1757" s="166">
        <f t="shared" si="8"/>
        <v>2</v>
      </c>
      <c r="B1757" s="166">
        <f t="shared" si="9"/>
        <v>2016</v>
      </c>
      <c r="C1757" s="41">
        <f ca="1">'StockBond Returns'!W1747</f>
        <v>8.9381916213539404E-3</v>
      </c>
      <c r="D1757" s="217">
        <f>'StockBond Returns'!M1747</f>
        <v>24.353113749999999</v>
      </c>
      <c r="E1757" s="41">
        <f t="shared" si="0"/>
        <v>3.8031255474466799E-2</v>
      </c>
      <c r="F1757" s="138">
        <f t="shared" ca="1" si="3"/>
        <v>129.78263687578598</v>
      </c>
      <c r="G1757" s="218">
        <f>'StockBond Returns'!C1747</f>
        <v>2016.0833333332014</v>
      </c>
      <c r="H1757" s="138">
        <f t="shared" ca="1" si="1"/>
        <v>0.41131638493108102</v>
      </c>
      <c r="I1757" s="138">
        <f t="shared" ca="1" si="4"/>
        <v>4.9612851639342201</v>
      </c>
      <c r="J1757" s="199" t="str">
        <f t="shared" ca="1" si="5"/>
        <v/>
      </c>
      <c r="K1757" s="199" t="str">
        <f t="shared" ca="1" si="6"/>
        <v/>
      </c>
      <c r="L1757" s="199" t="str">
        <f t="shared" ca="1" si="7"/>
        <v/>
      </c>
      <c r="M1757" s="41">
        <f t="shared" ca="1" si="10"/>
        <v>5.6811747181604311E-3</v>
      </c>
      <c r="N1757" s="219" t="str">
        <f t="shared" ca="1" si="11"/>
        <v/>
      </c>
    </row>
    <row r="1758" spans="1:14" ht="13" x14ac:dyDescent="0.15">
      <c r="A1758" s="166">
        <f t="shared" si="8"/>
        <v>3</v>
      </c>
      <c r="B1758" s="166">
        <f t="shared" si="9"/>
        <v>2016</v>
      </c>
      <c r="C1758" s="41">
        <f ca="1">'StockBond Returns'!W1748</f>
        <v>4.8202334885496183E-2</v>
      </c>
      <c r="D1758" s="217">
        <f>'StockBond Returns'!M1748</f>
        <v>25.846503800000001</v>
      </c>
      <c r="E1758" s="41">
        <f t="shared" si="0"/>
        <v>3.6844976166563778E-2</v>
      </c>
      <c r="F1758" s="138">
        <f t="shared" ca="1" si="3"/>
        <v>135.60732020573394</v>
      </c>
      <c r="G1758" s="218">
        <f>'StockBond Returns'!C1748</f>
        <v>2016.1666666665346</v>
      </c>
      <c r="H1758" s="138">
        <f t="shared" ca="1" si="1"/>
        <v>0.41637070674932081</v>
      </c>
      <c r="I1758" s="138">
        <f t="shared" ca="1" si="4"/>
        <v>4.95900757224332</v>
      </c>
      <c r="J1758" s="199" t="str">
        <f t="shared" ca="1" si="5"/>
        <v/>
      </c>
      <c r="K1758" s="199" t="str">
        <f t="shared" ca="1" si="6"/>
        <v/>
      </c>
      <c r="L1758" s="199" t="str">
        <f t="shared" ca="1" si="7"/>
        <v/>
      </c>
      <c r="M1758" s="41">
        <f t="shared" ca="1" si="10"/>
        <v>2.1937846197055411E-3</v>
      </c>
      <c r="N1758" s="219" t="str">
        <f t="shared" ca="1" si="11"/>
        <v/>
      </c>
    </row>
    <row r="1759" spans="1:14" ht="13" x14ac:dyDescent="0.15">
      <c r="A1759" s="166">
        <f t="shared" si="8"/>
        <v>4</v>
      </c>
      <c r="B1759" s="166">
        <f t="shared" si="9"/>
        <v>2016</v>
      </c>
      <c r="C1759" s="41">
        <f ca="1">'StockBond Returns'!W1749</f>
        <v>9.0685750530991821E-4</v>
      </c>
      <c r="D1759" s="217">
        <f>'StockBond Returns'!M1749</f>
        <v>25.79444565</v>
      </c>
      <c r="E1759" s="41">
        <f t="shared" si="0"/>
        <v>3.6884018047311673E-2</v>
      </c>
      <c r="F1759" s="138">
        <f t="shared" ca="1" si="3"/>
        <v>135.31354842618777</v>
      </c>
      <c r="G1759" s="218">
        <f>'StockBond Returns'!C1749</f>
        <v>2016.2499999998679</v>
      </c>
      <c r="H1759" s="138">
        <f t="shared" ca="1" si="1"/>
        <v>0.41590894684977431</v>
      </c>
      <c r="I1759" s="138">
        <f t="shared" ca="1" si="4"/>
        <v>4.9556972614372787</v>
      </c>
      <c r="J1759" s="199" t="str">
        <f t="shared" ca="1" si="5"/>
        <v/>
      </c>
      <c r="K1759" s="199" t="str">
        <f t="shared" ca="1" si="6"/>
        <v/>
      </c>
      <c r="L1759" s="199" t="str">
        <f t="shared" ca="1" si="7"/>
        <v/>
      </c>
      <c r="M1759" s="41">
        <f t="shared" ca="1" si="10"/>
        <v>-1.3917316077521891E-3</v>
      </c>
      <c r="N1759" s="219" t="str">
        <f t="shared" ca="1" si="11"/>
        <v/>
      </c>
    </row>
    <row r="1760" spans="1:14" ht="13" x14ac:dyDescent="0.15">
      <c r="A1760" s="166">
        <f t="shared" si="8"/>
        <v>5</v>
      </c>
      <c r="B1760" s="166">
        <f t="shared" si="9"/>
        <v>2016</v>
      </c>
      <c r="C1760" s="41">
        <f ca="1">'StockBond Returns'!W1750</f>
        <v>8.0466829427809951E-3</v>
      </c>
      <c r="D1760" s="217">
        <f>'StockBond Returns'!M1750</f>
        <v>26.085439189999999</v>
      </c>
      <c r="E1760" s="41">
        <f t="shared" si="0"/>
        <v>3.6667781548860329E-2</v>
      </c>
      <c r="F1760" s="138">
        <f t="shared" ca="1" si="3"/>
        <v>135.98311801395778</v>
      </c>
      <c r="G1760" s="218">
        <f>'StockBond Returns'!C1750</f>
        <v>2016.3333333332012</v>
      </c>
      <c r="H1760" s="138">
        <f t="shared" ca="1" si="1"/>
        <v>0.4155166054723915</v>
      </c>
      <c r="I1760" s="138">
        <f t="shared" ca="1" si="4"/>
        <v>4.9519077785024326</v>
      </c>
      <c r="J1760" s="199" t="str">
        <f t="shared" ca="1" si="5"/>
        <v/>
      </c>
      <c r="K1760" s="199" t="str">
        <f t="shared" ca="1" si="6"/>
        <v/>
      </c>
      <c r="L1760" s="199" t="str">
        <f t="shared" ca="1" si="7"/>
        <v/>
      </c>
      <c r="M1760" s="41">
        <f t="shared" ca="1" si="10"/>
        <v>-4.4731560697773842E-3</v>
      </c>
      <c r="N1760" s="219" t="str">
        <f t="shared" ca="1" si="11"/>
        <v/>
      </c>
    </row>
    <row r="1761" spans="1:14" ht="13" x14ac:dyDescent="0.15">
      <c r="A1761" s="166">
        <f t="shared" si="8"/>
        <v>6</v>
      </c>
      <c r="B1761" s="166">
        <f t="shared" si="9"/>
        <v>2016</v>
      </c>
      <c r="C1761" s="41">
        <f ca="1">'StockBond Returns'!W1751</f>
        <v>9.5376848383947593E-3</v>
      </c>
      <c r="D1761" s="217">
        <f>'StockBond Returns'!M1751</f>
        <v>26.026001910000002</v>
      </c>
      <c r="E1761" s="41">
        <f t="shared" si="0"/>
        <v>3.6711556263195555E-2</v>
      </c>
      <c r="F1761" s="138">
        <f t="shared" ca="1" si="3"/>
        <v>136.86060246501665</v>
      </c>
      <c r="G1761" s="218">
        <f>'StockBond Returns'!C1751</f>
        <v>2016.4166666665344</v>
      </c>
      <c r="H1761" s="138">
        <f t="shared" ca="1" si="1"/>
        <v>0.41869714230077498</v>
      </c>
      <c r="I1761" s="138">
        <f t="shared" ca="1" si="4"/>
        <v>4.9557472732641203</v>
      </c>
      <c r="J1761" s="199" t="str">
        <f t="shared" ca="1" si="5"/>
        <v/>
      </c>
      <c r="K1761" s="199" t="str">
        <f t="shared" ca="1" si="6"/>
        <v/>
      </c>
      <c r="L1761" s="199" t="str">
        <f t="shared" ca="1" si="7"/>
        <v/>
      </c>
      <c r="M1761" s="41">
        <f t="shared" ca="1" si="10"/>
        <v>-4.6513505924279386E-3</v>
      </c>
      <c r="N1761" s="219" t="str">
        <f t="shared" ca="1" si="11"/>
        <v/>
      </c>
    </row>
    <row r="1762" spans="1:14" ht="13" x14ac:dyDescent="0.15">
      <c r="A1762" s="166">
        <f t="shared" si="8"/>
        <v>7</v>
      </c>
      <c r="B1762" s="166">
        <f t="shared" si="9"/>
        <v>2016</v>
      </c>
      <c r="C1762" s="41">
        <f ca="1">'StockBond Returns'!W1752</f>
        <v>2.8790623143204627E-2</v>
      </c>
      <c r="D1762" s="217">
        <f>'StockBond Returns'!M1752</f>
        <v>27.000830879999999</v>
      </c>
      <c r="E1762" s="41">
        <f t="shared" si="0"/>
        <v>3.6017948659511773E-2</v>
      </c>
      <c r="F1762" s="138">
        <f t="shared" ca="1" si="3"/>
        <v>140.37015279980301</v>
      </c>
      <c r="G1762" s="218">
        <f>'StockBond Returns'!C1752</f>
        <v>2016.4999999998677</v>
      </c>
      <c r="H1762" s="138">
        <f t="shared" ca="1" si="1"/>
        <v>0.42132041307259399</v>
      </c>
      <c r="I1762" s="138">
        <f t="shared" ca="1" si="4"/>
        <v>4.9618915943199768</v>
      </c>
      <c r="J1762" s="199" t="str">
        <f t="shared" ca="1" si="5"/>
        <v/>
      </c>
      <c r="K1762" s="199" t="str">
        <f t="shared" ca="1" si="6"/>
        <v/>
      </c>
      <c r="L1762" s="199" t="str">
        <f t="shared" ca="1" si="7"/>
        <v/>
      </c>
      <c r="M1762" s="41">
        <f t="shared" ca="1" si="10"/>
        <v>-4.9251848207475524E-3</v>
      </c>
      <c r="N1762" s="219" t="str">
        <f t="shared" ca="1" si="11"/>
        <v/>
      </c>
    </row>
    <row r="1763" spans="1:14" ht="13" x14ac:dyDescent="0.15">
      <c r="A1763" s="166">
        <f t="shared" si="8"/>
        <v>8</v>
      </c>
      <c r="B1763" s="166">
        <f t="shared" si="9"/>
        <v>2016</v>
      </c>
      <c r="C1763" s="41">
        <f ca="1">'StockBond Returns'!W1753</f>
        <v>-3.5409473698568062E-3</v>
      </c>
      <c r="D1763" s="217">
        <f>'StockBond Returns'!M1753</f>
        <v>26.948872430000002</v>
      </c>
      <c r="E1763" s="41">
        <f t="shared" si="0"/>
        <v>3.6053651968139137E-2</v>
      </c>
      <c r="F1763" s="138">
        <f t="shared" ca="1" si="3"/>
        <v>139.45328093677608</v>
      </c>
      <c r="G1763" s="218">
        <f>'StockBond Returns'!C1753</f>
        <v>2016.5833333332009</v>
      </c>
      <c r="H1763" s="138">
        <f t="shared" ca="1" si="1"/>
        <v>0.41898333805913812</v>
      </c>
      <c r="I1763" s="138">
        <f t="shared" ca="1" si="4"/>
        <v>4.9709648015116139</v>
      </c>
      <c r="J1763" s="199" t="str">
        <f t="shared" ca="1" si="5"/>
        <v/>
      </c>
      <c r="K1763" s="199" t="str">
        <f t="shared" ca="1" si="6"/>
        <v/>
      </c>
      <c r="L1763" s="199" t="str">
        <f t="shared" ca="1" si="7"/>
        <v/>
      </c>
      <c r="M1763" s="41">
        <f t="shared" ca="1" si="10"/>
        <v>-2.6242864009156097E-3</v>
      </c>
      <c r="N1763" s="219" t="str">
        <f t="shared" ca="1" si="11"/>
        <v/>
      </c>
    </row>
    <row r="1764" spans="1:14" ht="13" x14ac:dyDescent="0.15">
      <c r="A1764" s="166">
        <f t="shared" si="8"/>
        <v>9</v>
      </c>
      <c r="B1764" s="166">
        <f t="shared" si="9"/>
        <v>2016</v>
      </c>
      <c r="C1764" s="41">
        <f ca="1">'StockBond Returns'!W1754</f>
        <v>-7.547074399344197E-4</v>
      </c>
      <c r="D1764" s="217">
        <f>'StockBond Returns'!M1754</f>
        <v>26.85893059</v>
      </c>
      <c r="E1764" s="41">
        <f t="shared" si="0"/>
        <v>3.6115782125970344E-2</v>
      </c>
      <c r="F1764" s="138">
        <f t="shared" ca="1" si="3"/>
        <v>138.92936737991312</v>
      </c>
      <c r="G1764" s="218">
        <f>'StockBond Returns'!C1754</f>
        <v>2016.6666666665342</v>
      </c>
      <c r="H1764" s="138">
        <f t="shared" ca="1" si="1"/>
        <v>0.41812856359931949</v>
      </c>
      <c r="I1764" s="138">
        <f t="shared" ca="1" si="4"/>
        <v>4.9801317539632244</v>
      </c>
      <c r="J1764" s="199" t="str">
        <f t="shared" ca="1" si="5"/>
        <v/>
      </c>
      <c r="K1764" s="199" t="str">
        <f t="shared" ca="1" si="6"/>
        <v/>
      </c>
      <c r="L1764" s="199" t="str">
        <f t="shared" ca="1" si="7"/>
        <v/>
      </c>
      <c r="M1764" s="41">
        <f t="shared" ca="1" si="10"/>
        <v>-7.996649618267071E-4</v>
      </c>
      <c r="N1764" s="219" t="str">
        <f t="shared" ca="1" si="11"/>
        <v/>
      </c>
    </row>
    <row r="1765" spans="1:14" ht="13" x14ac:dyDescent="0.15">
      <c r="A1765" s="166">
        <f t="shared" si="8"/>
        <v>10</v>
      </c>
      <c r="B1765" s="166">
        <f t="shared" si="9"/>
        <v>2016</v>
      </c>
      <c r="C1765" s="41">
        <f ca="1">'StockBond Returns'!W1755</f>
        <v>-2.1302587091597925E-2</v>
      </c>
      <c r="D1765" s="217">
        <f>'StockBond Returns'!M1755</f>
        <v>26.316335339999998</v>
      </c>
      <c r="E1765" s="41">
        <f t="shared" si="0"/>
        <v>3.6499605892694936E-2</v>
      </c>
      <c r="F1765" s="138">
        <f t="shared" ca="1" si="3"/>
        <v>135.56059108826418</v>
      </c>
      <c r="G1765" s="218">
        <f>'StockBond Returns'!C1755</f>
        <v>2016.7499999998674</v>
      </c>
      <c r="H1765" s="138">
        <f t="shared" ca="1" si="1"/>
        <v>0.41232567910853463</v>
      </c>
      <c r="I1765" s="138">
        <f t="shared" ca="1" si="4"/>
        <v>4.9773860820377047</v>
      </c>
      <c r="J1765" s="199" t="str">
        <f t="shared" ca="1" si="5"/>
        <v/>
      </c>
      <c r="K1765" s="199" t="str">
        <f t="shared" ca="1" si="6"/>
        <v/>
      </c>
      <c r="L1765" s="199" t="str">
        <f t="shared" ca="1" si="7"/>
        <v/>
      </c>
      <c r="M1765" s="41">
        <f t="shared" ca="1" si="10"/>
        <v>-2.152252016372258E-3</v>
      </c>
      <c r="N1765" s="219" t="str">
        <f t="shared" ca="1" si="11"/>
        <v/>
      </c>
    </row>
    <row r="1766" spans="1:14" ht="13" x14ac:dyDescent="0.15">
      <c r="A1766" s="166">
        <f t="shared" si="8"/>
        <v>11</v>
      </c>
      <c r="B1766" s="166">
        <f t="shared" si="9"/>
        <v>2016</v>
      </c>
      <c r="C1766" s="41">
        <f ca="1">'StockBond Returns'!W1756</f>
        <v>1.4469836716101582E-2</v>
      </c>
      <c r="D1766" s="217">
        <f>'StockBond Returns'!M1756</f>
        <v>27.270400850000001</v>
      </c>
      <c r="E1766" s="41">
        <f t="shared" si="0"/>
        <v>3.5834897339802031E-2</v>
      </c>
      <c r="F1766" s="138">
        <f t="shared" ca="1" si="3"/>
        <v>137.10383874209049</v>
      </c>
      <c r="G1766" s="218">
        <f>'StockBond Returns'!C1756</f>
        <v>2016.8333333332007</v>
      </c>
      <c r="H1766" s="138">
        <f t="shared" ca="1" si="1"/>
        <v>0.40942516551796543</v>
      </c>
      <c r="I1766" s="138">
        <f t="shared" ca="1" si="4"/>
        <v>4.9748849856377211</v>
      </c>
      <c r="J1766" s="199" t="str">
        <f t="shared" ca="1" si="5"/>
        <v/>
      </c>
      <c r="K1766" s="199" t="str">
        <f t="shared" ca="1" si="6"/>
        <v/>
      </c>
      <c r="L1766" s="199" t="str">
        <f t="shared" ca="1" si="7"/>
        <v/>
      </c>
      <c r="M1766" s="41">
        <f t="shared" ca="1" si="10"/>
        <v>-2.1458950520625297E-3</v>
      </c>
      <c r="N1766" s="219" t="str">
        <f t="shared" ca="1" si="11"/>
        <v/>
      </c>
    </row>
    <row r="1767" spans="1:14" ht="13" x14ac:dyDescent="0.15">
      <c r="A1767" s="166">
        <f t="shared" si="8"/>
        <v>12</v>
      </c>
      <c r="B1767" s="166">
        <f t="shared" si="9"/>
        <v>2016</v>
      </c>
      <c r="C1767" s="41">
        <f ca="1">'StockBond Returns'!W1757</f>
        <v>1.0269120637652233E-2</v>
      </c>
      <c r="D1767" s="217">
        <f>'StockBond Returns'!M1757</f>
        <v>27.76835432</v>
      </c>
      <c r="E1767" s="41">
        <f t="shared" si="0"/>
        <v>3.5506108472905716E-2</v>
      </c>
      <c r="F1767" s="138">
        <f t="shared" ca="1" si="3"/>
        <v>138.09814500008346</v>
      </c>
      <c r="G1767" s="218">
        <f>'StockBond Returns'!C1757</f>
        <v>2016.916666666534</v>
      </c>
      <c r="H1767" s="138">
        <f t="shared" ca="1" si="1"/>
        <v>0.40861064302333544</v>
      </c>
      <c r="I1767" s="138">
        <f t="shared" ca="1" si="4"/>
        <v>4.9744315398235077</v>
      </c>
      <c r="J1767" s="199" t="str">
        <f t="shared" ca="1" si="5"/>
        <v/>
      </c>
      <c r="K1767" s="199" t="str">
        <f t="shared" ca="1" si="6"/>
        <v/>
      </c>
      <c r="L1767" s="199" t="str">
        <f t="shared" ca="1" si="7"/>
        <v/>
      </c>
      <c r="M1767" s="41">
        <f t="shared" ca="1" si="10"/>
        <v>-1.1518450854409723E-3</v>
      </c>
      <c r="N1767" s="219" t="str">
        <f t="shared" ca="1" si="11"/>
        <v/>
      </c>
    </row>
    <row r="1768" spans="1:14" ht="13" x14ac:dyDescent="0.15">
      <c r="A1768" s="166">
        <f t="shared" si="8"/>
        <v>1</v>
      </c>
      <c r="B1768" s="166">
        <f t="shared" si="9"/>
        <v>2017</v>
      </c>
      <c r="C1768" s="41">
        <f ca="1">'StockBond Returns'!W1758</f>
        <v>1.2152856756865902E-2</v>
      </c>
      <c r="D1768" s="217">
        <f>'StockBond Returns'!M1758</f>
        <v>28.109829940000001</v>
      </c>
      <c r="E1768" s="41">
        <f t="shared" si="0"/>
        <v>3.5287371928867675E-2</v>
      </c>
      <c r="F1768" s="138">
        <f t="shared" ca="1" si="3"/>
        <v>139.36285554502103</v>
      </c>
      <c r="G1768" s="218">
        <f>'StockBond Returns'!C1758</f>
        <v>2016.9999999998672</v>
      </c>
      <c r="H1768" s="138">
        <f t="shared" ca="1" si="1"/>
        <v>0.40981240972385136</v>
      </c>
      <c r="I1768" s="138">
        <f t="shared" ca="1" si="4"/>
        <v>4.9764159984080809</v>
      </c>
      <c r="J1768" s="199" t="str">
        <f t="shared" ca="1" si="5"/>
        <v/>
      </c>
      <c r="K1768" s="199" t="str">
        <f t="shared" ca="1" si="6"/>
        <v/>
      </c>
      <c r="L1768" s="199" t="str">
        <f t="shared" ca="1" si="7"/>
        <v/>
      </c>
      <c r="M1768" s="41">
        <f t="shared" ca="1" si="10"/>
        <v>1.2360953943486575E-3</v>
      </c>
      <c r="N1768" s="219" t="str">
        <f t="shared" ca="1" si="11"/>
        <v/>
      </c>
    </row>
    <row r="1769" spans="1:14" ht="13" x14ac:dyDescent="0.15">
      <c r="A1769" s="166">
        <f t="shared" si="8"/>
        <v>2</v>
      </c>
      <c r="B1769" s="166">
        <f t="shared" si="9"/>
        <v>2017</v>
      </c>
      <c r="C1769" s="41">
        <f ca="1">'StockBond Returns'!W1759</f>
        <v>3.2647418718764525E-2</v>
      </c>
      <c r="D1769" s="217">
        <f>'StockBond Returns'!M1759</f>
        <v>29.069945189999999</v>
      </c>
      <c r="E1769" s="41">
        <f t="shared" si="0"/>
        <v>3.4699894830623863E-2</v>
      </c>
      <c r="F1769" s="138">
        <f t="shared" ca="1" si="3"/>
        <v>143.48950131678177</v>
      </c>
      <c r="G1769" s="218">
        <f>'StockBond Returns'!C1759</f>
        <v>2017.0833333332005</v>
      </c>
      <c r="H1769" s="138">
        <f t="shared" ca="1" si="1"/>
        <v>0.41492255041591597</v>
      </c>
      <c r="I1769" s="138">
        <f t="shared" ca="1" si="4"/>
        <v>4.980022163892917</v>
      </c>
      <c r="J1769" s="199" t="str">
        <f t="shared" ca="1" si="5"/>
        <v/>
      </c>
      <c r="K1769" s="199" t="str">
        <f t="shared" ca="1" si="6"/>
        <v/>
      </c>
      <c r="L1769" s="199" t="str">
        <f t="shared" ca="1" si="7"/>
        <v/>
      </c>
      <c r="M1769" s="41">
        <f t="shared" ca="1" si="10"/>
        <v>3.7766424100964535E-3</v>
      </c>
      <c r="N1769" s="219" t="str">
        <f t="shared" ca="1" si="11"/>
        <v/>
      </c>
    </row>
    <row r="1770" spans="1:14" ht="13" x14ac:dyDescent="0.15">
      <c r="A1770" s="166">
        <f t="shared" si="8"/>
        <v>3</v>
      </c>
      <c r="B1770" s="166">
        <f t="shared" si="9"/>
        <v>2017</v>
      </c>
      <c r="C1770" s="41">
        <f ca="1">'StockBond Returns'!W1760</f>
        <v>1.4748689529434538E-3</v>
      </c>
      <c r="D1770" s="217">
        <f>'StockBond Returns'!M1760</f>
        <v>29.03653499</v>
      </c>
      <c r="E1770" s="41">
        <f t="shared" si="0"/>
        <v>3.4719685481487267E-2</v>
      </c>
      <c r="F1770" s="138">
        <f t="shared" ca="1" si="3"/>
        <v>143.28559502054381</v>
      </c>
      <c r="G1770" s="218">
        <f>'StockBond Returns'!C1760</f>
        <v>2017.1666666665337</v>
      </c>
      <c r="H1770" s="138">
        <f t="shared" ca="1" si="1"/>
        <v>0.41456923276175323</v>
      </c>
      <c r="I1770" s="138">
        <f t="shared" ca="1" si="4"/>
        <v>4.9782206899053492</v>
      </c>
      <c r="J1770" s="199" t="str">
        <f t="shared" ca="1" si="5"/>
        <v/>
      </c>
      <c r="K1770" s="199" t="str">
        <f t="shared" ca="1" si="6"/>
        <v/>
      </c>
      <c r="L1770" s="199" t="str">
        <f t="shared" ca="1" si="7"/>
        <v/>
      </c>
      <c r="M1770" s="41">
        <f t="shared" ca="1" si="10"/>
        <v>3.8743876435214375E-3</v>
      </c>
      <c r="N1770" s="219" t="str">
        <f t="shared" ca="1" si="11"/>
        <v/>
      </c>
    </row>
    <row r="1771" spans="1:14" ht="13" x14ac:dyDescent="0.15">
      <c r="A1771" s="166">
        <f t="shared" si="8"/>
        <v>4</v>
      </c>
      <c r="B1771" s="166">
        <f t="shared" si="9"/>
        <v>2017</v>
      </c>
      <c r="C1771" s="41">
        <f ca="1">'StockBond Returns'!W1761</f>
        <v>9.6106987233723976E-3</v>
      </c>
      <c r="D1771" s="217">
        <f>'StockBond Returns'!M1761</f>
        <v>29.209176920000001</v>
      </c>
      <c r="E1771" s="41">
        <f t="shared" si="0"/>
        <v>3.4617907887970714E-2</v>
      </c>
      <c r="F1771" s="138">
        <f t="shared" ca="1" si="3"/>
        <v>144.24411617292759</v>
      </c>
      <c r="G1771" s="218">
        <f>'StockBond Returns'!C1761</f>
        <v>2017.249999999867</v>
      </c>
      <c r="H1771" s="138">
        <f t="shared" ca="1" si="1"/>
        <v>0.41611912725467953</v>
      </c>
      <c r="I1771" s="138">
        <f t="shared" ca="1" si="4"/>
        <v>4.9784308703102536</v>
      </c>
      <c r="J1771" s="199" t="str">
        <f t="shared" ca="1" si="5"/>
        <v/>
      </c>
      <c r="K1771" s="199" t="str">
        <f t="shared" ca="1" si="6"/>
        <v/>
      </c>
      <c r="L1771" s="199" t="str">
        <f t="shared" ca="1" si="7"/>
        <v/>
      </c>
      <c r="M1771" s="41">
        <f t="shared" ca="1" si="10"/>
        <v>4.5873683709205526E-3</v>
      </c>
      <c r="N1771" s="219" t="str">
        <f t="shared" ca="1" si="11"/>
        <v/>
      </c>
    </row>
    <row r="1772" spans="1:14" ht="13" x14ac:dyDescent="0.15">
      <c r="A1772" s="166">
        <f t="shared" si="8"/>
        <v>5</v>
      </c>
      <c r="B1772" s="166">
        <f t="shared" si="9"/>
        <v>2017</v>
      </c>
      <c r="C1772" s="41">
        <f ca="1">'StockBond Returns'!W1762</f>
        <v>1.2492837100101312E-2</v>
      </c>
      <c r="D1772" s="217">
        <f>'StockBond Returns'!M1762</f>
        <v>29.51465357</v>
      </c>
      <c r="E1772" s="41">
        <f t="shared" si="0"/>
        <v>3.4440737549710637E-2</v>
      </c>
      <c r="F1772" s="138">
        <f t="shared" ca="1" si="3"/>
        <v>145.62481678319836</v>
      </c>
      <c r="G1772" s="218">
        <f>'StockBond Returns'!C1762</f>
        <v>2017.3333333332002</v>
      </c>
      <c r="H1772" s="138">
        <f t="shared" ca="1" si="1"/>
        <v>0.4179521746295693</v>
      </c>
      <c r="I1772" s="138">
        <f t="shared" ca="1" si="4"/>
        <v>4.9808664394674311</v>
      </c>
      <c r="J1772" s="199" t="str">
        <f t="shared" ca="1" si="5"/>
        <v/>
      </c>
      <c r="K1772" s="199" t="str">
        <f t="shared" ca="1" si="6"/>
        <v/>
      </c>
      <c r="L1772" s="199" t="str">
        <f t="shared" ca="1" si="7"/>
        <v/>
      </c>
      <c r="M1772" s="41">
        <f t="shared" ca="1" si="10"/>
        <v>5.8479806693323422E-3</v>
      </c>
      <c r="N1772" s="219" t="str">
        <f t="shared" ca="1" si="11"/>
        <v/>
      </c>
    </row>
    <row r="1773" spans="1:14" ht="13" x14ac:dyDescent="0.15">
      <c r="A1773" s="166">
        <f t="shared" si="8"/>
        <v>6</v>
      </c>
      <c r="B1773" s="166">
        <f t="shared" si="9"/>
        <v>2017</v>
      </c>
      <c r="C1773" s="41">
        <f ca="1">'StockBond Returns'!W1763</f>
        <v>1.923067151538127E-3</v>
      </c>
      <c r="D1773" s="217">
        <f>'StockBond Returns'!M1763</f>
        <v>29.61919327</v>
      </c>
      <c r="E1773" s="41">
        <f t="shared" si="0"/>
        <v>3.4380945927262249E-2</v>
      </c>
      <c r="F1773" s="138">
        <f t="shared" ca="1" si="3"/>
        <v>145.48610716007539</v>
      </c>
      <c r="G1773" s="218">
        <f>'StockBond Returns'!C1763</f>
        <v>2017.4166666665335</v>
      </c>
      <c r="H1773" s="138">
        <f t="shared" ca="1" si="1"/>
        <v>0.41682916528653613</v>
      </c>
      <c r="I1773" s="138">
        <f t="shared" ca="1" si="4"/>
        <v>4.9789984624531929</v>
      </c>
      <c r="J1773" s="199" t="str">
        <f t="shared" ca="1" si="5"/>
        <v/>
      </c>
      <c r="K1773" s="199" t="str">
        <f t="shared" ca="1" si="6"/>
        <v/>
      </c>
      <c r="L1773" s="199" t="str">
        <f t="shared" ca="1" si="7"/>
        <v/>
      </c>
      <c r="M1773" s="41">
        <f t="shared" ca="1" si="10"/>
        <v>4.6917624945306269E-3</v>
      </c>
      <c r="N1773" s="219" t="str">
        <f t="shared" ca="1" si="11"/>
        <v/>
      </c>
    </row>
    <row r="1774" spans="1:14" ht="13" x14ac:dyDescent="0.15">
      <c r="A1774" s="166">
        <f t="shared" si="8"/>
        <v>7</v>
      </c>
      <c r="B1774" s="166">
        <f t="shared" si="9"/>
        <v>2017</v>
      </c>
      <c r="C1774" s="41">
        <f ca="1">'StockBond Returns'!W1764</f>
        <v>1.622374198803091E-2</v>
      </c>
      <c r="D1774" s="217">
        <f>'StockBond Returns'!M1764</f>
        <v>30.20027134</v>
      </c>
      <c r="E1774" s="41">
        <f t="shared" si="0"/>
        <v>3.4056142637624395E-2</v>
      </c>
      <c r="F1774" s="138">
        <f t="shared" ca="1" si="3"/>
        <v>147.42284453136622</v>
      </c>
      <c r="G1774" s="218">
        <f>'StockBond Returns'!C1764</f>
        <v>2017.4999999998668</v>
      </c>
      <c r="H1774" s="138">
        <f t="shared" ca="1" si="1"/>
        <v>0.4183877851170445</v>
      </c>
      <c r="I1774" s="138">
        <f t="shared" ca="1" si="4"/>
        <v>4.9760658344976436</v>
      </c>
      <c r="J1774" s="199" t="str">
        <f t="shared" ca="1" si="5"/>
        <v/>
      </c>
      <c r="K1774" s="199" t="str">
        <f t="shared" ca="1" si="6"/>
        <v/>
      </c>
      <c r="L1774" s="199" t="str">
        <f t="shared" ca="1" si="7"/>
        <v/>
      </c>
      <c r="M1774" s="41">
        <f t="shared" ca="1" si="10"/>
        <v>2.8566202844682032E-3</v>
      </c>
      <c r="N1774" s="219" t="str">
        <f t="shared" ca="1" si="11"/>
        <v/>
      </c>
    </row>
    <row r="1775" spans="1:14" ht="13" x14ac:dyDescent="0.15">
      <c r="A1775" s="166">
        <f t="shared" si="8"/>
        <v>8</v>
      </c>
      <c r="B1775" s="166">
        <f t="shared" si="9"/>
        <v>2017</v>
      </c>
      <c r="C1775" s="41">
        <f ca="1">'StockBond Returns'!W1765</f>
        <v>3.0298261599393602E-3</v>
      </c>
      <c r="D1775" s="217">
        <f>'StockBond Returns'!M1765</f>
        <v>30.102885489999998</v>
      </c>
      <c r="E1775" s="41">
        <f t="shared" si="0"/>
        <v>3.4109703417504515E-2</v>
      </c>
      <c r="F1775" s="138">
        <f t="shared" ca="1" si="3"/>
        <v>147.44985469492664</v>
      </c>
      <c r="G1775" s="218">
        <f>'StockBond Returns'!C1765</f>
        <v>2017.5833333332</v>
      </c>
      <c r="H1775" s="138">
        <f t="shared" ca="1" si="1"/>
        <v>0.41912256771650697</v>
      </c>
      <c r="I1775" s="138">
        <f t="shared" ca="1" si="4"/>
        <v>4.9762050641550113</v>
      </c>
      <c r="J1775" s="199" t="str">
        <f t="shared" ca="1" si="5"/>
        <v/>
      </c>
      <c r="K1775" s="199" t="str">
        <f t="shared" ca="1" si="6"/>
        <v/>
      </c>
      <c r="L1775" s="199" t="str">
        <f t="shared" ca="1" si="7"/>
        <v/>
      </c>
      <c r="M1775" s="41">
        <f t="shared" ca="1" si="10"/>
        <v>1.0541741598741883E-3</v>
      </c>
      <c r="N1775" s="219" t="str">
        <f t="shared" ca="1" si="11"/>
        <v/>
      </c>
    </row>
    <row r="1776" spans="1:14" ht="13" x14ac:dyDescent="0.15">
      <c r="A1776" s="166">
        <f t="shared" si="8"/>
        <v>9</v>
      </c>
      <c r="B1776" s="166">
        <f t="shared" si="9"/>
        <v>2017</v>
      </c>
      <c r="C1776" s="41">
        <f ca="1">'StockBond Returns'!W1766</f>
        <v>7.2440987579488912E-3</v>
      </c>
      <c r="D1776" s="217">
        <f>'StockBond Returns'!M1766</f>
        <v>30.489056949999998</v>
      </c>
      <c r="E1776" s="41">
        <f t="shared" si="0"/>
        <v>3.3899326513114739E-2</v>
      </c>
      <c r="F1776" s="138">
        <f t="shared" ca="1" si="3"/>
        <v>148.0958372711932</v>
      </c>
      <c r="G1776" s="218">
        <f>'StockBond Returns'!C1766</f>
        <v>2017.6666666665333</v>
      </c>
      <c r="H1776" s="138">
        <f t="shared" ca="1" si="1"/>
        <v>0.41836242857410716</v>
      </c>
      <c r="I1776" s="138">
        <f t="shared" ca="1" si="4"/>
        <v>4.9764389291297988</v>
      </c>
      <c r="J1776" s="199" t="str">
        <f t="shared" ca="1" si="5"/>
        <v/>
      </c>
      <c r="K1776" s="199" t="str">
        <f t="shared" ca="1" si="6"/>
        <v/>
      </c>
      <c r="L1776" s="199" t="str">
        <f t="shared" ca="1" si="7"/>
        <v/>
      </c>
      <c r="M1776" s="41">
        <f t="shared" ca="1" si="10"/>
        <v>-7.4151147316270372E-4</v>
      </c>
      <c r="N1776" s="219" t="str">
        <f t="shared" ca="1" si="11"/>
        <v/>
      </c>
    </row>
    <row r="1777" spans="1:14" ht="13" x14ac:dyDescent="0.15">
      <c r="A1777" s="166">
        <f t="shared" si="8"/>
        <v>10</v>
      </c>
      <c r="B1777" s="166">
        <f t="shared" si="9"/>
        <v>2017</v>
      </c>
      <c r="C1777" s="41">
        <f ca="1">'StockBond Returns'!W1767</f>
        <v>1.5915106550635362E-2</v>
      </c>
      <c r="D1777" s="217">
        <f>'StockBond Returns'!M1767</f>
        <v>31.141201420000002</v>
      </c>
      <c r="E1777" s="41">
        <f t="shared" si="0"/>
        <v>3.3555899490084605E-2</v>
      </c>
      <c r="F1777" s="138">
        <f t="shared" ca="1" si="3"/>
        <v>150.02777758986815</v>
      </c>
      <c r="G1777" s="218">
        <f>'StockBond Returns'!C1767</f>
        <v>2017.7499999998665</v>
      </c>
      <c r="H1777" s="138">
        <f t="shared" ca="1" si="1"/>
        <v>0.41952641879386526</v>
      </c>
      <c r="I1777" s="138">
        <f t="shared" ca="1" si="4"/>
        <v>4.9836396688151305</v>
      </c>
      <c r="J1777" s="199" t="str">
        <f t="shared" ca="1" si="5"/>
        <v/>
      </c>
      <c r="K1777" s="199" t="str">
        <f t="shared" ca="1" si="6"/>
        <v/>
      </c>
      <c r="L1777" s="199" t="str">
        <f t="shared" ca="1" si="7"/>
        <v/>
      </c>
      <c r="M1777" s="41">
        <f t="shared" ca="1" si="10"/>
        <v>1.2563997797947479E-3</v>
      </c>
      <c r="N1777" s="219" t="str">
        <f t="shared" ca="1" si="11"/>
        <v/>
      </c>
    </row>
    <row r="1778" spans="1:14" ht="13" x14ac:dyDescent="0.15">
      <c r="A1778" s="166">
        <f t="shared" si="8"/>
        <v>11</v>
      </c>
      <c r="B1778" s="166">
        <f t="shared" si="9"/>
        <v>2017</v>
      </c>
      <c r="C1778" s="41">
        <f ca="1">'StockBond Returns'!W1768</f>
        <v>1.9643838359892425E-2</v>
      </c>
      <c r="D1778" s="217">
        <f>'StockBond Returns'!M1768</f>
        <v>31.95020723</v>
      </c>
      <c r="E1778" s="41">
        <f t="shared" si="0"/>
        <v>3.3149350766354953E-2</v>
      </c>
      <c r="F1778" s="138">
        <f t="shared" ca="1" si="3"/>
        <v>152.54713147438505</v>
      </c>
      <c r="G1778" s="218">
        <f>'StockBond Returns'!C1768</f>
        <v>2017.8333333331998</v>
      </c>
      <c r="H1778" s="138">
        <f t="shared" ca="1" si="1"/>
        <v>0.42140319747047134</v>
      </c>
      <c r="I1778" s="138">
        <f t="shared" ca="1" si="4"/>
        <v>4.995617700767637</v>
      </c>
      <c r="J1778" s="199" t="str">
        <f t="shared" ca="1" si="5"/>
        <v/>
      </c>
      <c r="K1778" s="199" t="str">
        <f t="shared" ca="1" si="6"/>
        <v/>
      </c>
      <c r="L1778" s="199" t="str">
        <f t="shared" ca="1" si="7"/>
        <v/>
      </c>
      <c r="M1778" s="41">
        <f t="shared" ca="1" si="10"/>
        <v>4.1674762712646807E-3</v>
      </c>
      <c r="N1778" s="219" t="str">
        <f t="shared" ca="1" si="11"/>
        <v/>
      </c>
    </row>
    <row r="1779" spans="1:14" ht="13" x14ac:dyDescent="0.15">
      <c r="A1779" s="166">
        <f t="shared" si="8"/>
        <v>12</v>
      </c>
      <c r="B1779" s="166">
        <f t="shared" si="9"/>
        <v>2017</v>
      </c>
      <c r="C1779" s="41">
        <f ca="1">'StockBond Returns'!W1769</f>
        <v>6.9201373597725007E-3</v>
      </c>
      <c r="D1779" s="217">
        <f>'StockBond Returns'!M1769</f>
        <v>32.197768830000001</v>
      </c>
      <c r="E1779" s="41">
        <f t="shared" si="0"/>
        <v>3.3029026332226138E-2</v>
      </c>
      <c r="F1779" s="138">
        <f t="shared" ca="1" si="3"/>
        <v>153.17845921254624</v>
      </c>
      <c r="G1779" s="218">
        <f>'StockBond Returns'!C1769</f>
        <v>2017.916666666533</v>
      </c>
      <c r="H1779" s="138">
        <f t="shared" ca="1" si="1"/>
        <v>0.42161128023841815</v>
      </c>
      <c r="I1779" s="138">
        <f t="shared" ca="1" si="4"/>
        <v>5.0086183379827185</v>
      </c>
      <c r="J1779" s="199" t="str">
        <f t="shared" ca="1" si="5"/>
        <v/>
      </c>
      <c r="K1779" s="199" t="str">
        <f t="shared" ca="1" si="6"/>
        <v/>
      </c>
      <c r="L1779" s="199" t="str">
        <f t="shared" ca="1" si="7"/>
        <v/>
      </c>
      <c r="M1779" s="41">
        <f t="shared" ca="1" si="10"/>
        <v>6.8725034982437538E-3</v>
      </c>
      <c r="N1779" s="219" t="str">
        <f t="shared" ca="1" si="11"/>
        <v/>
      </c>
    </row>
    <row r="1780" spans="1:14" ht="13" x14ac:dyDescent="0.15">
      <c r="A1780" s="166">
        <f t="shared" si="8"/>
        <v>1</v>
      </c>
      <c r="B1780" s="166">
        <f t="shared" si="9"/>
        <v>2018</v>
      </c>
      <c r="C1780" s="41">
        <f ca="1">'StockBond Returns'!W1770</f>
        <v>3.6315963659366339E-2</v>
      </c>
      <c r="D1780" s="217">
        <f>'StockBond Returns'!M1770</f>
        <v>33.713388260000002</v>
      </c>
      <c r="E1780" s="41">
        <f t="shared" si="0"/>
        <v>3.2330903264423179E-2</v>
      </c>
      <c r="F1780" s="138">
        <f t="shared" ca="1" si="3"/>
        <v>158.30436007053689</v>
      </c>
      <c r="G1780" s="218">
        <f>'StockBond Returns'!C1770</f>
        <v>2017.9999999998663</v>
      </c>
      <c r="H1780" s="138">
        <f t="shared" ca="1" si="1"/>
        <v>0.42651024598141191</v>
      </c>
      <c r="I1780" s="138">
        <f t="shared" ca="1" si="4"/>
        <v>5.0253161742402783</v>
      </c>
      <c r="J1780" s="199" t="str">
        <f t="shared" ca="1" si="5"/>
        <v/>
      </c>
      <c r="K1780" s="199" t="str">
        <f t="shared" ca="1" si="6"/>
        <v/>
      </c>
      <c r="L1780" s="199" t="str">
        <f t="shared" ca="1" si="7"/>
        <v/>
      </c>
      <c r="M1780" s="41">
        <f t="shared" ca="1" si="10"/>
        <v>9.8263842588401928E-3</v>
      </c>
      <c r="N1780" s="219" t="str">
        <f t="shared" ca="1" si="11"/>
        <v/>
      </c>
    </row>
    <row r="1781" spans="1:14" ht="13" x14ac:dyDescent="0.15">
      <c r="A1781" s="166">
        <f t="shared" si="8"/>
        <v>2</v>
      </c>
      <c r="B1781" s="166">
        <f t="shared" si="9"/>
        <v>2018</v>
      </c>
      <c r="C1781" s="41">
        <f ca="1">'StockBond Returns'!W1771</f>
        <v>-3.2267340084140679E-2</v>
      </c>
      <c r="D1781" s="217">
        <f>'StockBond Returns'!M1771</f>
        <v>32.138055289999997</v>
      </c>
      <c r="E1781" s="41">
        <f t="shared" si="0"/>
        <v>3.3057879762425413E-2</v>
      </c>
      <c r="F1781" s="138">
        <f t="shared" ca="1" si="3"/>
        <v>152.78355155251367</v>
      </c>
      <c r="G1781" s="218">
        <f>'StockBond Returns'!C1771</f>
        <v>2018.0833333331996</v>
      </c>
      <c r="H1781" s="138">
        <f t="shared" ca="1" si="1"/>
        <v>0.42089168974161012</v>
      </c>
      <c r="I1781" s="138">
        <f t="shared" ca="1" si="4"/>
        <v>5.0312853135659727</v>
      </c>
      <c r="J1781" s="199" t="str">
        <f t="shared" ca="1" si="5"/>
        <v/>
      </c>
      <c r="K1781" s="199" t="str">
        <f t="shared" ca="1" si="6"/>
        <v/>
      </c>
      <c r="L1781" s="199" t="str">
        <f t="shared" ca="1" si="7"/>
        <v/>
      </c>
      <c r="M1781" s="41">
        <f t="shared" ca="1" si="10"/>
        <v>1.0293759342023368E-2</v>
      </c>
      <c r="N1781" s="219" t="str">
        <f t="shared" ca="1" si="11"/>
        <v/>
      </c>
    </row>
    <row r="1782" spans="1:14" ht="13" x14ac:dyDescent="0.15">
      <c r="A1782" s="166">
        <f t="shared" si="8"/>
        <v>3</v>
      </c>
      <c r="B1782" s="166">
        <f t="shared" si="9"/>
        <v>2018</v>
      </c>
      <c r="C1782" s="41">
        <f ca="1">'StockBond Returns'!W1772</f>
        <v>-1.7134325837044252E-2</v>
      </c>
      <c r="D1782" s="217">
        <f>'StockBond Returns'!M1772</f>
        <v>31.079919199999999</v>
      </c>
      <c r="E1782" s="41">
        <f t="shared" si="0"/>
        <v>3.3587557911025717E-2</v>
      </c>
      <c r="F1782" s="138">
        <f t="shared" ca="1" si="3"/>
        <v>149.75202840328458</v>
      </c>
      <c r="G1782" s="218">
        <f>'StockBond Returns'!C1772</f>
        <v>2018.1666666665328</v>
      </c>
      <c r="H1782" s="138">
        <f t="shared" ca="1" si="1"/>
        <v>0.41915041052407404</v>
      </c>
      <c r="I1782" s="138">
        <f t="shared" ca="1" si="4"/>
        <v>5.035866491328294</v>
      </c>
      <c r="J1782" s="199" t="str">
        <f t="shared" ca="1" si="5"/>
        <v/>
      </c>
      <c r="K1782" s="199" t="str">
        <f t="shared" ca="1" si="6"/>
        <v/>
      </c>
      <c r="L1782" s="199" t="str">
        <f t="shared" ca="1" si="7"/>
        <v/>
      </c>
      <c r="M1782" s="41">
        <f t="shared" ca="1" si="10"/>
        <v>1.1579599421905229E-2</v>
      </c>
      <c r="N1782" s="219" t="str">
        <f t="shared" ca="1" si="11"/>
        <v/>
      </c>
    </row>
    <row r="1783" spans="1:14" ht="13" x14ac:dyDescent="0.15">
      <c r="A1783" s="166">
        <f t="shared" si="8"/>
        <v>4</v>
      </c>
      <c r="B1783" s="166">
        <f t="shared" si="9"/>
        <v>2018</v>
      </c>
      <c r="C1783" s="41">
        <f ca="1">'StockBond Returns'!W1773</f>
        <v>-1.8251797395422149E-3</v>
      </c>
      <c r="D1783" s="217">
        <f>'StockBond Returns'!M1773</f>
        <v>30.905055820000001</v>
      </c>
      <c r="E1783" s="41">
        <f t="shared" si="0"/>
        <v>3.3678582653664982E-2</v>
      </c>
      <c r="F1783" s="138">
        <f t="shared" ca="1" si="3"/>
        <v>149.06031864940059</v>
      </c>
      <c r="G1783" s="218">
        <f>'StockBond Returns'!C1773</f>
        <v>2018.2499999998661</v>
      </c>
      <c r="H1783" s="138">
        <f t="shared" ca="1" si="1"/>
        <v>0.41834502183462313</v>
      </c>
      <c r="I1783" s="138">
        <f t="shared" ca="1" si="4"/>
        <v>5.0380923859082385</v>
      </c>
      <c r="J1783" s="199" t="str">
        <f t="shared" ca="1" si="5"/>
        <v/>
      </c>
      <c r="K1783" s="199" t="str">
        <f t="shared" ca="1" si="6"/>
        <v/>
      </c>
      <c r="L1783" s="199" t="str">
        <f t="shared" ca="1" si="7"/>
        <v/>
      </c>
      <c r="M1783" s="41">
        <f t="shared" ca="1" si="10"/>
        <v>1.1984000009679141E-2</v>
      </c>
      <c r="N1783" s="219" t="str">
        <f t="shared" ca="1" si="11"/>
        <v/>
      </c>
    </row>
    <row r="1784" spans="1:14" ht="13" x14ac:dyDescent="0.15">
      <c r="A1784" s="166">
        <f t="shared" si="8"/>
        <v>5</v>
      </c>
      <c r="B1784" s="166">
        <f t="shared" si="9"/>
        <v>2018</v>
      </c>
      <c r="C1784" s="41">
        <f ca="1">'StockBond Returns'!W1774</f>
        <v>1.6728897009507117E-2</v>
      </c>
      <c r="D1784" s="217">
        <f>'StockBond Returns'!M1774</f>
        <v>31.28733201</v>
      </c>
      <c r="E1784" s="41">
        <f t="shared" si="0"/>
        <v>3.3480908817670713E-2</v>
      </c>
      <c r="F1784" s="138">
        <f t="shared" ca="1" si="3"/>
        <v>151.12858989567138</v>
      </c>
      <c r="G1784" s="218">
        <f>'StockBond Returns'!C1774</f>
        <v>2018.3333333331993</v>
      </c>
      <c r="H1784" s="138">
        <f t="shared" ca="1" si="1"/>
        <v>0.42166021150334371</v>
      </c>
      <c r="I1784" s="138">
        <f t="shared" ca="1" si="4"/>
        <v>5.0418004227820132</v>
      </c>
      <c r="J1784" s="199" t="str">
        <f t="shared" ca="1" si="5"/>
        <v/>
      </c>
      <c r="K1784" s="199" t="str">
        <f t="shared" ca="1" si="6"/>
        <v/>
      </c>
      <c r="L1784" s="199" t="str">
        <f t="shared" ca="1" si="7"/>
        <v/>
      </c>
      <c r="M1784" s="41">
        <f t="shared" ca="1" si="10"/>
        <v>1.2233611170890502E-2</v>
      </c>
      <c r="N1784" s="219" t="str">
        <f t="shared" ca="1" si="11"/>
        <v/>
      </c>
    </row>
    <row r="1785" spans="1:14" ht="13" x14ac:dyDescent="0.15">
      <c r="A1785" s="166">
        <f t="shared" si="8"/>
        <v>6</v>
      </c>
      <c r="B1785" s="166">
        <f t="shared" si="9"/>
        <v>2018</v>
      </c>
      <c r="C1785" s="41">
        <f ca="1">'StockBond Returns'!W1775</f>
        <v>1.0140787878047113E-3</v>
      </c>
      <c r="D1785" s="217">
        <f>'StockBond Returns'!M1775</f>
        <v>31.21736739</v>
      </c>
      <c r="E1785" s="41">
        <f t="shared" si="0"/>
        <v>3.3516725361670545E-2</v>
      </c>
      <c r="F1785" s="138">
        <f t="shared" ca="1" si="3"/>
        <v>150.85975838473595</v>
      </c>
      <c r="G1785" s="218">
        <f>'StockBond Returns'!C1775</f>
        <v>2018.4166666665326</v>
      </c>
      <c r="H1785" s="138">
        <f t="shared" ca="1" si="1"/>
        <v>0.42136042415909752</v>
      </c>
      <c r="I1785" s="138">
        <f t="shared" ca="1" si="4"/>
        <v>5.046331681654574</v>
      </c>
      <c r="J1785" s="199" t="str">
        <f t="shared" ca="1" si="5"/>
        <v/>
      </c>
      <c r="K1785" s="199" t="str">
        <f t="shared" ca="1" si="6"/>
        <v/>
      </c>
      <c r="L1785" s="199" t="str">
        <f t="shared" ca="1" si="7"/>
        <v/>
      </c>
      <c r="M1785" s="41">
        <f t="shared" ca="1" si="10"/>
        <v>1.352344647405368E-2</v>
      </c>
      <c r="N1785" s="219" t="str">
        <f t="shared" ca="1" si="11"/>
        <v/>
      </c>
    </row>
    <row r="1786" spans="1:14" ht="13" x14ac:dyDescent="0.15">
      <c r="A1786" s="166">
        <f t="shared" si="8"/>
        <v>7</v>
      </c>
      <c r="B1786" s="166">
        <f t="shared" si="9"/>
        <v>2018</v>
      </c>
      <c r="C1786" s="41">
        <f ca="1">'StockBond Returns'!W1776</f>
        <v>2.3688587993418341E-2</v>
      </c>
      <c r="D1786" s="217">
        <f>'StockBond Returns'!M1776</f>
        <v>32.144892120000002</v>
      </c>
      <c r="E1786" s="41">
        <f t="shared" si="0"/>
        <v>3.3054570789457047E-2</v>
      </c>
      <c r="F1786" s="138">
        <f t="shared" ca="1" si="3"/>
        <v>154.00207118825486</v>
      </c>
      <c r="G1786" s="218">
        <f>'StockBond Returns'!C1776</f>
        <v>2018.4999999998658</v>
      </c>
      <c r="H1786" s="138">
        <f t="shared" ca="1" si="1"/>
        <v>0.42420603031793114</v>
      </c>
      <c r="I1786" s="138">
        <f t="shared" ca="1" si="4"/>
        <v>5.0521499268554599</v>
      </c>
      <c r="J1786" s="199" t="str">
        <f t="shared" ca="1" si="5"/>
        <v/>
      </c>
      <c r="K1786" s="199" t="str">
        <f t="shared" ca="1" si="6"/>
        <v/>
      </c>
      <c r="L1786" s="199" t="str">
        <f t="shared" ca="1" si="7"/>
        <v/>
      </c>
      <c r="M1786" s="41">
        <f t="shared" ca="1" si="10"/>
        <v>1.5290009193678067E-2</v>
      </c>
      <c r="N1786" s="219" t="str">
        <f t="shared" ca="1" si="11"/>
        <v/>
      </c>
    </row>
    <row r="1787" spans="1:14" ht="13" x14ac:dyDescent="0.15">
      <c r="A1787" s="166">
        <f t="shared" si="8"/>
        <v>8</v>
      </c>
      <c r="B1787" s="166">
        <f t="shared" si="9"/>
        <v>2018</v>
      </c>
      <c r="C1787" s="41">
        <f ca="1">'StockBond Returns'!W1777</f>
        <v>2.4781205266735138E-2</v>
      </c>
      <c r="D1787" s="217">
        <f>'StockBond Returns'!M1777</f>
        <v>32.88556878</v>
      </c>
      <c r="E1787" s="41">
        <f t="shared" si="0"/>
        <v>3.2704237559183856E-2</v>
      </c>
      <c r="F1787" s="138">
        <f t="shared" ca="1" si="3"/>
        <v>157.38370975884274</v>
      </c>
      <c r="G1787" s="218">
        <f>'StockBond Returns'!C1777</f>
        <v>2018.5833333331991</v>
      </c>
      <c r="H1787" s="138">
        <f t="shared" ca="1" si="1"/>
        <v>0.42892618599156962</v>
      </c>
      <c r="I1787" s="138">
        <f t="shared" ca="1" si="4"/>
        <v>5.0619535451305229</v>
      </c>
      <c r="J1787" s="199" t="str">
        <f t="shared" ca="1" si="5"/>
        <v/>
      </c>
      <c r="K1787" s="199" t="str">
        <f t="shared" ca="1" si="6"/>
        <v/>
      </c>
      <c r="L1787" s="199" t="str">
        <f t="shared" ca="1" si="7"/>
        <v/>
      </c>
      <c r="M1787" s="41">
        <f t="shared" ca="1" si="10"/>
        <v>1.723170164211707E-2</v>
      </c>
      <c r="N1787" s="219" t="str">
        <f t="shared" ca="1" si="11"/>
        <v/>
      </c>
    </row>
    <row r="1788" spans="1:14" ht="13" x14ac:dyDescent="0.15">
      <c r="A1788" s="166">
        <f t="shared" si="8"/>
        <v>9</v>
      </c>
      <c r="B1788" s="166">
        <f t="shared" si="9"/>
        <v>2018</v>
      </c>
      <c r="C1788" s="41">
        <f ca="1">'StockBond Returns'!W1778</f>
        <v>3.5967650518248234E-4</v>
      </c>
      <c r="D1788" s="217">
        <f>'StockBond Returns'!M1778</f>
        <v>32.76320947</v>
      </c>
      <c r="E1788" s="41">
        <f t="shared" si="0"/>
        <v>3.2761020153041803E-2</v>
      </c>
      <c r="F1788" s="138">
        <f t="shared" ca="1" si="3"/>
        <v>157.01123652087833</v>
      </c>
      <c r="G1788" s="218">
        <f>'StockBond Returns'!C1778</f>
        <v>2018.6666666665324</v>
      </c>
      <c r="H1788" s="138">
        <f t="shared" ca="1" si="1"/>
        <v>0.42865402365954236</v>
      </c>
      <c r="I1788" s="138">
        <f t="shared" ca="1" si="4"/>
        <v>5.0722451402159576</v>
      </c>
      <c r="J1788" s="199" t="str">
        <f t="shared" ca="1" si="5"/>
        <v/>
      </c>
      <c r="K1788" s="199" t="str">
        <f t="shared" ca="1" si="6"/>
        <v/>
      </c>
      <c r="L1788" s="199" t="str">
        <f t="shared" ca="1" si="7"/>
        <v/>
      </c>
      <c r="M1788" s="41">
        <f t="shared" ca="1" si="10"/>
        <v>1.9251961583483634E-2</v>
      </c>
      <c r="N1788" s="219" t="str">
        <f t="shared" ca="1" si="11"/>
        <v/>
      </c>
    </row>
    <row r="1789" spans="1:14" ht="13" x14ac:dyDescent="0.15">
      <c r="A1789" s="166">
        <f t="shared" si="8"/>
        <v>10</v>
      </c>
      <c r="B1789" s="166">
        <f t="shared" si="9"/>
        <v>2018</v>
      </c>
      <c r="C1789" s="41">
        <f ca="1">'StockBond Returns'!W1779</f>
        <v>-5.3384370591656072E-2</v>
      </c>
      <c r="D1789" s="217">
        <f>'StockBond Returns'!M1779</f>
        <v>30.216510230000001</v>
      </c>
      <c r="E1789" s="41">
        <f t="shared" si="0"/>
        <v>3.4047245072118974E-2</v>
      </c>
      <c r="F1789" s="138">
        <f t="shared" ca="1" si="3"/>
        <v>148.22351988498869</v>
      </c>
      <c r="G1789" s="218">
        <f>'StockBond Returns'!C1779</f>
        <v>2018.7499999998656</v>
      </c>
      <c r="H1789" s="138">
        <f t="shared" ca="1" si="1"/>
        <v>0.42055020891469247</v>
      </c>
      <c r="I1789" s="138">
        <f t="shared" ca="1" si="4"/>
        <v>5.0732689303367859</v>
      </c>
      <c r="J1789" s="199" t="str">
        <f t="shared" ca="1" si="5"/>
        <v/>
      </c>
      <c r="K1789" s="199" t="str">
        <f t="shared" ca="1" si="6"/>
        <v/>
      </c>
      <c r="L1789" s="199" t="str">
        <f t="shared" ca="1" si="7"/>
        <v/>
      </c>
      <c r="M1789" s="41">
        <f t="shared" ca="1" si="10"/>
        <v>1.7984699432125106E-2</v>
      </c>
      <c r="N1789" s="219" t="str">
        <f t="shared" ca="1" si="11"/>
        <v/>
      </c>
    </row>
    <row r="1790" spans="1:14" ht="13" x14ac:dyDescent="0.15">
      <c r="A1790" s="166">
        <f t="shared" si="8"/>
        <v>11</v>
      </c>
      <c r="B1790" s="166">
        <f t="shared" si="9"/>
        <v>2018</v>
      </c>
      <c r="C1790" s="41">
        <f ca="1">'StockBond Returns'!W1780</f>
        <v>1.8171772173680909E-2</v>
      </c>
      <c r="D1790" s="217">
        <f>'StockBond Returns'!M1780</f>
        <v>30.605179679999999</v>
      </c>
      <c r="E1790" s="41">
        <f t="shared" si="0"/>
        <v>3.3837103889860255E-2</v>
      </c>
      <c r="F1790" s="138">
        <f t="shared" ca="1" si="3"/>
        <v>150.48881156762107</v>
      </c>
      <c r="G1790" s="218">
        <f>'StockBond Returns'!C1780</f>
        <v>2018.8333333331989</v>
      </c>
      <c r="H1790" s="138">
        <f t="shared" ca="1" si="1"/>
        <v>0.42434212927293319</v>
      </c>
      <c r="I1790" s="138">
        <f t="shared" ca="1" si="4"/>
        <v>5.0762078621392472</v>
      </c>
      <c r="J1790" s="199" t="str">
        <f t="shared" ca="1" si="5"/>
        <v/>
      </c>
      <c r="K1790" s="199" t="str">
        <f t="shared" ca="1" si="6"/>
        <v/>
      </c>
      <c r="L1790" s="199" t="str">
        <f t="shared" ca="1" si="7"/>
        <v/>
      </c>
      <c r="M1790" s="41">
        <f t="shared" ca="1" si="10"/>
        <v>1.6132171474856127E-2</v>
      </c>
      <c r="N1790" s="219" t="str">
        <f t="shared" ca="1" si="11"/>
        <v/>
      </c>
    </row>
    <row r="1791" spans="1:14" ht="13" x14ac:dyDescent="0.15">
      <c r="A1791" s="166">
        <f t="shared" si="8"/>
        <v>12</v>
      </c>
      <c r="B1791" s="166">
        <f t="shared" si="9"/>
        <v>2018</v>
      </c>
      <c r="C1791" s="41">
        <f ca="1">'StockBond Returns'!W1781</f>
        <v>-5.9494106429990055E-2</v>
      </c>
      <c r="D1791" s="217">
        <f>'StockBond Returns'!M1781</f>
        <v>27.625585439999998</v>
      </c>
      <c r="E1791" s="41">
        <f t="shared" si="0"/>
        <v>3.5599163946622957E-2</v>
      </c>
      <c r="F1791" s="138">
        <f t="shared" ca="1" si="3"/>
        <v>141.13651792222305</v>
      </c>
      <c r="G1791" s="218">
        <f>'StockBond Returns'!C1781</f>
        <v>2018.9166666665321</v>
      </c>
      <c r="H1791" s="138">
        <f t="shared" ca="1" si="1"/>
        <v>0.41869517003072559</v>
      </c>
      <c r="I1791" s="138">
        <f t="shared" ca="1" si="4"/>
        <v>5.0732917519315555</v>
      </c>
      <c r="J1791" s="199" t="str">
        <f t="shared" ca="1" si="5"/>
        <v/>
      </c>
      <c r="K1791" s="199" t="str">
        <f t="shared" ca="1" si="6"/>
        <v/>
      </c>
      <c r="L1791" s="199" t="str">
        <f t="shared" ca="1" si="7"/>
        <v/>
      </c>
      <c r="M1791" s="41">
        <f t="shared" ca="1" si="10"/>
        <v>1.2912426059376036E-2</v>
      </c>
      <c r="N1791" s="219" t="str">
        <f t="shared" ca="1" si="11"/>
        <v/>
      </c>
    </row>
    <row r="1792" spans="1:14" ht="13" x14ac:dyDescent="0.15">
      <c r="A1792" s="166">
        <f t="shared" si="8"/>
        <v>1</v>
      </c>
      <c r="B1792" s="166">
        <f t="shared" si="9"/>
        <v>2019</v>
      </c>
      <c r="C1792" s="41">
        <f ca="1">'StockBond Returns'!W1782</f>
        <v>6.3183515385331276E-2</v>
      </c>
      <c r="D1792" s="217">
        <f>'StockBond Returns'!M1782</f>
        <v>29.432805500000001</v>
      </c>
      <c r="E1792" s="41">
        <f t="shared" si="0"/>
        <v>3.4487847115015929E-2</v>
      </c>
      <c r="F1792" s="138">
        <f t="shared" ca="1" si="3"/>
        <v>149.60886947104578</v>
      </c>
      <c r="G1792" s="218">
        <f>'StockBond Returns'!C1782</f>
        <v>2018.9999999998654</v>
      </c>
      <c r="H1792" s="138">
        <f t="shared" ca="1" si="1"/>
        <v>0.42997398478065008</v>
      </c>
      <c r="I1792" s="138">
        <f t="shared" ca="1" si="4"/>
        <v>5.0767554907307932</v>
      </c>
      <c r="J1792" s="199" t="str">
        <f t="shared" ca="1" si="5"/>
        <v/>
      </c>
      <c r="K1792" s="199" t="str">
        <f t="shared" ca="1" si="6"/>
        <v/>
      </c>
      <c r="L1792" s="199" t="str">
        <f t="shared" ca="1" si="7"/>
        <v/>
      </c>
      <c r="M1792" s="41">
        <f t="shared" ca="1" si="10"/>
        <v>1.0236035844708002E-2</v>
      </c>
      <c r="N1792" s="219" t="str">
        <f t="shared" ca="1" si="11"/>
        <v/>
      </c>
    </row>
    <row r="1793" spans="1:14" ht="13" x14ac:dyDescent="0.15">
      <c r="A1793" s="166">
        <f t="shared" si="8"/>
        <v>2</v>
      </c>
      <c r="B1793" s="166">
        <f t="shared" si="9"/>
        <v>2019</v>
      </c>
      <c r="C1793" s="41">
        <f ca="1">'StockBond Returns'!W1783</f>
        <v>2.1352563269414412E-2</v>
      </c>
      <c r="D1793" s="217">
        <f>'StockBond Returns'!M1783</f>
        <v>29.859284200000001</v>
      </c>
      <c r="E1793" s="41">
        <f t="shared" si="0"/>
        <v>3.4245210523164517E-2</v>
      </c>
      <c r="F1793" s="138">
        <f t="shared" ca="1" si="3"/>
        <v>152.36424729059698</v>
      </c>
      <c r="G1793" s="218">
        <f>'StockBond Returns'!C1783</f>
        <v>2019.0833333331987</v>
      </c>
      <c r="H1793" s="138">
        <f t="shared" ca="1" si="1"/>
        <v>0.43481214372249938</v>
      </c>
      <c r="I1793" s="138">
        <f t="shared" ca="1" si="4"/>
        <v>5.0906759447116832</v>
      </c>
      <c r="J1793" s="199" t="str">
        <f t="shared" ca="1" si="5"/>
        <v/>
      </c>
      <c r="K1793" s="199" t="str">
        <f t="shared" ca="1" si="6"/>
        <v/>
      </c>
      <c r="L1793" s="199" t="str">
        <f t="shared" ca="1" si="7"/>
        <v/>
      </c>
      <c r="M1793" s="41">
        <f t="shared" ca="1" si="10"/>
        <v>1.1804266195275082E-2</v>
      </c>
      <c r="N1793" s="219" t="str">
        <f t="shared" ca="1" si="11"/>
        <v/>
      </c>
    </row>
    <row r="1794" spans="1:14" ht="13" x14ac:dyDescent="0.15">
      <c r="A1794" s="166">
        <f t="shared" si="8"/>
        <v>3</v>
      </c>
      <c r="B1794" s="166">
        <f t="shared" si="9"/>
        <v>2019</v>
      </c>
      <c r="C1794" s="41">
        <f ca="1">'StockBond Returns'!W1784</f>
        <v>1.4429674678541017E-2</v>
      </c>
      <c r="D1794" s="217">
        <f>'StockBond Returns'!M1784</f>
        <v>29.89706417</v>
      </c>
      <c r="E1794" s="41">
        <f t="shared" si="0"/>
        <v>3.4224050132712416E-2</v>
      </c>
      <c r="F1794" s="138">
        <f t="shared" ca="1" si="3"/>
        <v>154.12172747013838</v>
      </c>
      <c r="G1794" s="218">
        <f>'StockBond Returns'!C1784</f>
        <v>2019.1666666665319</v>
      </c>
      <c r="H1794" s="138">
        <f t="shared" ca="1" si="1"/>
        <v>0.43955581062318805</v>
      </c>
      <c r="I1794" s="138">
        <f t="shared" ca="1" si="4"/>
        <v>5.1110813448107955</v>
      </c>
      <c r="J1794" s="199" t="str">
        <f t="shared" ca="1" si="5"/>
        <v/>
      </c>
      <c r="K1794" s="199" t="str">
        <f t="shared" ca="1" si="6"/>
        <v/>
      </c>
      <c r="L1794" s="199" t="str">
        <f t="shared" ca="1" si="7"/>
        <v/>
      </c>
      <c r="M1794" s="41">
        <f t="shared" ca="1" si="10"/>
        <v>1.4935831522146392E-2</v>
      </c>
      <c r="N1794" s="219" t="str">
        <f t="shared" ca="1" si="11"/>
        <v/>
      </c>
    </row>
    <row r="1795" spans="1:14" ht="13" x14ac:dyDescent="0.15">
      <c r="A1795" s="166">
        <f t="shared" si="8"/>
        <v>4</v>
      </c>
      <c r="B1795" s="166">
        <f t="shared" si="9"/>
        <v>2019</v>
      </c>
      <c r="C1795" s="41">
        <f ca="1">'StockBond Returns'!W1785</f>
        <v>2.5803463865692315E-2</v>
      </c>
      <c r="D1795" s="217">
        <f>'StockBond Returns'!M1785</f>
        <v>30.56967384</v>
      </c>
      <c r="E1795" s="41">
        <f t="shared" si="0"/>
        <v>3.3856078989163332E-2</v>
      </c>
      <c r="F1795" s="138">
        <f t="shared" ca="1" si="3"/>
        <v>157.64770402273263</v>
      </c>
      <c r="G1795" s="218">
        <f>'StockBond Returns'!C1785</f>
        <v>2019.2499999998652</v>
      </c>
      <c r="H1795" s="138">
        <f t="shared" ca="1" si="1"/>
        <v>0.44477775998782315</v>
      </c>
      <c r="I1795" s="138">
        <f t="shared" ca="1" si="4"/>
        <v>5.1375140829639969</v>
      </c>
      <c r="J1795" s="199" t="str">
        <f t="shared" ca="1" si="5"/>
        <v/>
      </c>
      <c r="K1795" s="199" t="str">
        <f t="shared" ca="1" si="6"/>
        <v/>
      </c>
      <c r="L1795" s="199" t="str">
        <f t="shared" ca="1" si="7"/>
        <v/>
      </c>
      <c r="M1795" s="41">
        <f t="shared" ca="1" si="10"/>
        <v>1.9733996409800891E-2</v>
      </c>
      <c r="N1795" s="219" t="str">
        <f t="shared" ca="1" si="11"/>
        <v/>
      </c>
    </row>
    <row r="1796" spans="1:14" ht="13" x14ac:dyDescent="0.15">
      <c r="A1796" s="166">
        <f t="shared" si="8"/>
        <v>5</v>
      </c>
      <c r="B1796" s="166">
        <f t="shared" si="9"/>
        <v>2019</v>
      </c>
      <c r="C1796" s="41">
        <f ca="1">'StockBond Returns'!W1786</f>
        <v>-4.2711312922469095E-2</v>
      </c>
      <c r="D1796" s="217">
        <f>'StockBond Returns'!M1786</f>
        <v>28.190542529999998</v>
      </c>
      <c r="E1796" s="41">
        <f t="shared" si="0"/>
        <v>3.5236444748018125E-2</v>
      </c>
      <c r="F1796" s="138">
        <f t="shared" ca="1" si="3"/>
        <v>150.48858288680887</v>
      </c>
      <c r="G1796" s="218">
        <f>'StockBond Returns'!C1786</f>
        <v>2019.3333333331984</v>
      </c>
      <c r="H1796" s="138">
        <f t="shared" ca="1" si="1"/>
        <v>0.44189021967488223</v>
      </c>
      <c r="I1796" s="138">
        <f t="shared" ca="1" si="4"/>
        <v>5.1577440911355348</v>
      </c>
      <c r="J1796" s="199" t="str">
        <f t="shared" ca="1" si="5"/>
        <v/>
      </c>
      <c r="K1796" s="199" t="str">
        <f t="shared" ca="1" si="6"/>
        <v/>
      </c>
      <c r="L1796" s="199" t="str">
        <f t="shared" ca="1" si="7"/>
        <v/>
      </c>
      <c r="M1796" s="41">
        <f t="shared" ca="1" si="10"/>
        <v>2.2996481143842118E-2</v>
      </c>
      <c r="N1796" s="219" t="str">
        <f t="shared" ca="1" si="11"/>
        <v/>
      </c>
    </row>
    <row r="1797" spans="1:14" ht="13" x14ac:dyDescent="0.15">
      <c r="A1797" s="166">
        <f t="shared" si="8"/>
        <v>6</v>
      </c>
      <c r="B1797" s="166">
        <f t="shared" si="9"/>
        <v>2019</v>
      </c>
      <c r="C1797" s="41">
        <f ca="1">'StockBond Returns'!W1787</f>
        <v>5.9581705894410371E-2</v>
      </c>
      <c r="D1797" s="217">
        <f>'StockBond Returns'!M1787</f>
        <v>29.806516760000001</v>
      </c>
      <c r="E1797" s="41">
        <f t="shared" si="0"/>
        <v>3.4274855110577505E-2</v>
      </c>
      <c r="F1797" s="138">
        <f t="shared" ca="1" si="3"/>
        <v>158.98673058005613</v>
      </c>
      <c r="G1797" s="218">
        <f>'StockBond Returns'!C1787</f>
        <v>2019.4166666665317</v>
      </c>
      <c r="H1797" s="138">
        <f t="shared" ca="1" si="1"/>
        <v>0.45410392959465384</v>
      </c>
      <c r="I1797" s="138">
        <f t="shared" ca="1" si="4"/>
        <v>5.1904875965710913</v>
      </c>
      <c r="J1797" s="199" t="str">
        <f t="shared" ca="1" si="5"/>
        <v/>
      </c>
      <c r="K1797" s="199" t="str">
        <f t="shared" ca="1" si="6"/>
        <v/>
      </c>
      <c r="L1797" s="199" t="str">
        <f t="shared" ca="1" si="7"/>
        <v/>
      </c>
      <c r="M1797" s="41">
        <f t="shared" ca="1" si="10"/>
        <v>2.8566476405144314E-2</v>
      </c>
      <c r="N1797" s="219" t="str">
        <f t="shared" ca="1" si="11"/>
        <v/>
      </c>
    </row>
    <row r="1798" spans="1:14" ht="13" x14ac:dyDescent="0.15">
      <c r="A1798" s="166">
        <f t="shared" si="8"/>
        <v>7</v>
      </c>
      <c r="B1798" s="166">
        <f t="shared" si="9"/>
        <v>2019</v>
      </c>
      <c r="C1798" s="41">
        <f ca="1">'StockBond Returns'!W1788</f>
        <v>9.4679729370353467E-3</v>
      </c>
      <c r="D1798" s="217">
        <f>'StockBond Returns'!M1788</f>
        <v>29.829214799999999</v>
      </c>
      <c r="E1798" s="41">
        <f t="shared" si="0"/>
        <v>3.4262090566326273E-2</v>
      </c>
      <c r="F1798" s="138">
        <f t="shared" ca="1" si="3"/>
        <v>160.03360926922517</v>
      </c>
      <c r="G1798" s="218">
        <f>'StockBond Returns'!C1788</f>
        <v>2019.4999999998649</v>
      </c>
      <c r="H1798" s="138">
        <f t="shared" ca="1" si="1"/>
        <v>0.45692383453652202</v>
      </c>
      <c r="I1798" s="138">
        <f t="shared" ca="1" si="4"/>
        <v>5.2232054007896824</v>
      </c>
      <c r="J1798" s="199" t="str">
        <f t="shared" ca="1" si="5"/>
        <v/>
      </c>
      <c r="K1798" s="199" t="str">
        <f t="shared" ca="1" si="6"/>
        <v/>
      </c>
      <c r="L1798" s="199" t="str">
        <f t="shared" ca="1" si="7"/>
        <v/>
      </c>
      <c r="M1798" s="41">
        <f t="shared" ca="1" si="10"/>
        <v>3.385795679280057E-2</v>
      </c>
      <c r="N1798" s="219" t="str">
        <f t="shared" ca="1" si="11"/>
        <v/>
      </c>
    </row>
    <row r="1799" spans="1:14" ht="13" x14ac:dyDescent="0.15">
      <c r="A1799" s="166">
        <f t="shared" si="8"/>
        <v>8</v>
      </c>
      <c r="B1799" s="166">
        <f t="shared" si="9"/>
        <v>2019</v>
      </c>
      <c r="C1799" s="41">
        <f ca="1">'StockBond Returns'!W1789</f>
        <v>-1.4004407646007755E-3</v>
      </c>
      <c r="D1799" s="217">
        <f>'StockBond Returns'!M1789</f>
        <v>28.992320930000002</v>
      </c>
      <c r="E1799" s="41">
        <f t="shared" si="0"/>
        <v>3.4745945959525501E-2</v>
      </c>
      <c r="F1799" s="138">
        <f t="shared" ca="1" si="3"/>
        <v>159.35320773932602</v>
      </c>
      <c r="G1799" s="218">
        <f>'StockBond Returns'!C1789</f>
        <v>2019.5833333331982</v>
      </c>
      <c r="H1799" s="138">
        <f t="shared" ca="1" si="1"/>
        <v>0.46140649538230522</v>
      </c>
      <c r="I1799" s="138">
        <f t="shared" ca="1" si="4"/>
        <v>5.2556857101804173</v>
      </c>
      <c r="J1799" s="199" t="str">
        <f t="shared" ca="1" si="5"/>
        <v/>
      </c>
      <c r="K1799" s="199" t="str">
        <f t="shared" ca="1" si="6"/>
        <v/>
      </c>
      <c r="L1799" s="199" t="str">
        <f t="shared" ca="1" si="7"/>
        <v/>
      </c>
      <c r="M1799" s="41">
        <f t="shared" ca="1" si="10"/>
        <v>3.8272213153014878E-2</v>
      </c>
      <c r="N1799" s="219" t="str">
        <f t="shared" ca="1" si="11"/>
        <v/>
      </c>
    </row>
    <row r="1800" spans="1:14" ht="13" x14ac:dyDescent="0.15">
      <c r="A1800" s="166">
        <f t="shared" si="8"/>
        <v>9</v>
      </c>
      <c r="B1800" s="166">
        <f t="shared" si="9"/>
        <v>2019</v>
      </c>
      <c r="C1800" s="41">
        <f ca="1">'StockBond Returns'!W1790</f>
        <v>8.724991011219551E-3</v>
      </c>
      <c r="D1800" s="217">
        <f>'StockBond Returns'!M1790</f>
        <v>29.17643546</v>
      </c>
      <c r="E1800" s="41">
        <f t="shared" si="0"/>
        <v>3.4637117407144702E-2</v>
      </c>
      <c r="F1800" s="138">
        <f t="shared" ca="1" si="3"/>
        <v>160.27813078155361</v>
      </c>
      <c r="G1800" s="218">
        <f>'StockBond Returns'!C1790</f>
        <v>2019.6666666665315</v>
      </c>
      <c r="H1800" s="138">
        <f t="shared" ca="1" si="1"/>
        <v>0.46263103613986378</v>
      </c>
      <c r="I1800" s="138">
        <f t="shared" ca="1" si="4"/>
        <v>5.2896627226607391</v>
      </c>
      <c r="J1800" s="199" t="str">
        <f t="shared" ca="1" si="5"/>
        <v/>
      </c>
      <c r="K1800" s="199" t="str">
        <f t="shared" ca="1" si="6"/>
        <v/>
      </c>
      <c r="L1800" s="199" t="str">
        <f t="shared" ca="1" si="7"/>
        <v/>
      </c>
      <c r="M1800" s="41">
        <f t="shared" ca="1" si="10"/>
        <v>4.2864170881836472E-2</v>
      </c>
      <c r="N1800" s="219" t="str">
        <f t="shared" ca="1" si="11"/>
        <v/>
      </c>
    </row>
    <row r="1801" spans="1:14" ht="13" x14ac:dyDescent="0.15">
      <c r="A1801" s="166">
        <f t="shared" si="8"/>
        <v>10</v>
      </c>
      <c r="B1801" s="166">
        <f t="shared" si="9"/>
        <v>2019</v>
      </c>
      <c r="C1801" s="41">
        <f ca="1">'StockBond Returns'!W1791</f>
        <v>1.3855232437537142E-2</v>
      </c>
      <c r="D1801" s="217">
        <f>'StockBond Returns'!M1791</f>
        <v>29.421106770000002</v>
      </c>
      <c r="E1801" s="41">
        <f t="shared" si="0"/>
        <v>3.4494602001507238E-2</v>
      </c>
      <c r="F1801" s="138">
        <f t="shared" ca="1" si="3"/>
        <v>162.02978064150761</v>
      </c>
      <c r="G1801" s="218">
        <f>'StockBond Returns'!C1791</f>
        <v>2019.7499999998647</v>
      </c>
      <c r="H1801" s="138">
        <f t="shared" ca="1" si="1"/>
        <v>0.46576273296836063</v>
      </c>
      <c r="I1801" s="138">
        <f t="shared" ca="1" si="4"/>
        <v>5.3348752467144074</v>
      </c>
      <c r="J1801" s="199" t="str">
        <f t="shared" ca="1" si="5"/>
        <v/>
      </c>
      <c r="K1801" s="199" t="str">
        <f t="shared" ca="1" si="6"/>
        <v/>
      </c>
      <c r="L1801" s="199" t="str">
        <f t="shared" ca="1" si="7"/>
        <v/>
      </c>
      <c r="M1801" s="41">
        <f t="shared" ca="1" si="10"/>
        <v>5.1565631542472623E-2</v>
      </c>
      <c r="N1801" s="219" t="str">
        <f t="shared" ca="1" si="11"/>
        <v/>
      </c>
    </row>
    <row r="1802" spans="1:14" ht="13" x14ac:dyDescent="0.15">
      <c r="A1802" s="166">
        <f t="shared" si="8"/>
        <v>11</v>
      </c>
      <c r="B1802" s="166">
        <f t="shared" si="9"/>
        <v>2019</v>
      </c>
      <c r="C1802" s="41">
        <f ca="1">'StockBond Returns'!W1792</f>
        <v>2.1771458394965512E-2</v>
      </c>
      <c r="D1802" s="217">
        <f>'StockBond Returns'!M1792</f>
        <v>30.183538519999999</v>
      </c>
      <c r="E1802" s="41">
        <f t="shared" si="0"/>
        <v>3.4065320850923217E-2</v>
      </c>
      <c r="F1802" s="138">
        <f t="shared" ca="1" si="3"/>
        <v>165.08150220255848</v>
      </c>
      <c r="G1802" s="218">
        <f>'StockBond Returns'!C1792</f>
        <v>2019.833333333198</v>
      </c>
      <c r="H1802" s="138">
        <f t="shared" ca="1" si="1"/>
        <v>0.46862952825687859</v>
      </c>
      <c r="I1802" s="138">
        <f t="shared" ca="1" si="4"/>
        <v>5.3791626456983517</v>
      </c>
      <c r="J1802" s="199" t="str">
        <f t="shared" ca="1" si="5"/>
        <v/>
      </c>
      <c r="K1802" s="199" t="str">
        <f t="shared" ca="1" si="6"/>
        <v/>
      </c>
      <c r="L1802" s="199" t="str">
        <f t="shared" ca="1" si="7"/>
        <v/>
      </c>
      <c r="M1802" s="41">
        <f t="shared" ca="1" si="10"/>
        <v>5.968131955720013E-2</v>
      </c>
      <c r="N1802" s="219" t="str">
        <f t="shared" ca="1" si="11"/>
        <v/>
      </c>
    </row>
    <row r="1803" spans="1:14" ht="13" x14ac:dyDescent="0.15">
      <c r="A1803" s="166">
        <f t="shared" si="8"/>
        <v>12</v>
      </c>
      <c r="B1803" s="166">
        <f t="shared" si="9"/>
        <v>2019</v>
      </c>
      <c r="C1803" s="41">
        <f ca="1">'StockBond Returns'!W1793</f>
        <v>2.2195785905539365E-2</v>
      </c>
      <c r="D1803" s="217">
        <f>'StockBond Returns'!M1793</f>
        <v>30.847709009999999</v>
      </c>
      <c r="E1803" s="41">
        <f t="shared" si="0"/>
        <v>3.3708659120776634E-2</v>
      </c>
      <c r="F1803" s="138">
        <f t="shared" ca="1" si="3"/>
        <v>168.2665847534762</v>
      </c>
      <c r="G1803" s="218">
        <f>'StockBond Returns'!C1793</f>
        <v>2019.9166666665312</v>
      </c>
      <c r="H1803" s="138">
        <f t="shared" ca="1" si="1"/>
        <v>0.4726700789060167</v>
      </c>
      <c r="I1803" s="138">
        <f t="shared" ca="1" si="4"/>
        <v>5.4331375545736433</v>
      </c>
      <c r="J1803" s="199" t="str">
        <f t="shared" ca="1" si="5"/>
        <v/>
      </c>
      <c r="K1803" s="199" t="str">
        <f t="shared" ca="1" si="6"/>
        <v/>
      </c>
      <c r="L1803" s="199" t="str">
        <f t="shared" ca="1" si="7"/>
        <v/>
      </c>
      <c r="M1803" s="41">
        <f t="shared" ca="1" si="10"/>
        <v>7.0929451771639895E-2</v>
      </c>
      <c r="N1803" s="219" t="str">
        <f t="shared" ca="1" si="11"/>
        <v/>
      </c>
    </row>
    <row r="1804" spans="1:14" ht="13" x14ac:dyDescent="0.15">
      <c r="A1804" s="166">
        <f t="shared" si="8"/>
        <v>1</v>
      </c>
      <c r="B1804" s="166">
        <f t="shared" si="9"/>
        <v>2020</v>
      </c>
      <c r="C1804" s="41">
        <f ca="1">'StockBond Returns'!W1794</f>
        <v>6.6364186649372301E-3</v>
      </c>
      <c r="D1804" s="217">
        <f>'StockBond Returns'!M1794</f>
        <v>30.48726761</v>
      </c>
      <c r="E1804" s="41">
        <f t="shared" si="0"/>
        <v>3.3900289012321894E-2</v>
      </c>
      <c r="F1804" s="138">
        <f t="shared" ca="1" si="3"/>
        <v>168.90746534177939</v>
      </c>
      <c r="G1804" s="218">
        <f>'StockBond Returns'!C1794</f>
        <v>2019.9999999998645</v>
      </c>
      <c r="H1804" s="138">
        <f t="shared" ca="1" si="1"/>
        <v>0.4771676576187554</v>
      </c>
      <c r="I1804" s="138">
        <f t="shared" ca="1" si="4"/>
        <v>5.4803312274117486</v>
      </c>
      <c r="J1804" s="199" t="str">
        <f t="shared" ca="1" si="5"/>
        <v/>
      </c>
      <c r="K1804" s="199" t="str">
        <f t="shared" ca="1" si="6"/>
        <v/>
      </c>
      <c r="L1804" s="199" t="str">
        <f t="shared" ca="1" si="7"/>
        <v/>
      </c>
      <c r="M1804" s="41">
        <f t="shared" ca="1" si="10"/>
        <v>7.9494814634624378E-2</v>
      </c>
      <c r="N1804" s="219" t="str">
        <f t="shared" ca="1" si="11"/>
        <v/>
      </c>
    </row>
    <row r="1805" spans="1:14" ht="13" x14ac:dyDescent="0.15">
      <c r="A1805" s="166">
        <f t="shared" si="8"/>
        <v>2</v>
      </c>
      <c r="B1805" s="166">
        <f t="shared" si="9"/>
        <v>2020</v>
      </c>
      <c r="C1805" s="41">
        <f ca="1">'StockBond Returns'!W1795</f>
        <v>-5.4902158440199092E-2</v>
      </c>
      <c r="D1805" s="217">
        <f>'StockBond Returns'!M1795</f>
        <v>27.700201079999999</v>
      </c>
      <c r="E1805" s="41">
        <f t="shared" si="0"/>
        <v>3.5550410484601433E-2</v>
      </c>
      <c r="F1805" s="138">
        <f t="shared" ca="1" si="3"/>
        <v>159.18311079457493</v>
      </c>
      <c r="G1805" s="218">
        <f>'StockBond Returns'!C1795</f>
        <v>2020.0833333331977</v>
      </c>
      <c r="H1805" s="138">
        <f t="shared" ca="1" si="1"/>
        <v>0.47158541091357731</v>
      </c>
      <c r="I1805" s="138">
        <f t="shared" ca="1" si="4"/>
        <v>5.517104494602826</v>
      </c>
      <c r="J1805" s="199" t="str">
        <f t="shared" ca="1" si="5"/>
        <v/>
      </c>
      <c r="K1805" s="199" t="str">
        <f t="shared" ca="1" si="6"/>
        <v/>
      </c>
      <c r="L1805" s="199" t="str">
        <f t="shared" ca="1" si="7"/>
        <v/>
      </c>
      <c r="M1805" s="41">
        <f t="shared" ca="1" si="10"/>
        <v>8.3766587094220135E-2</v>
      </c>
      <c r="N1805" s="219" t="str">
        <f t="shared" ca="1" si="11"/>
        <v/>
      </c>
    </row>
    <row r="1806" spans="1:14" ht="13" x14ac:dyDescent="0.15">
      <c r="A1806" s="166">
        <f t="shared" si="8"/>
        <v>3</v>
      </c>
      <c r="B1806" s="166">
        <f t="shared" si="9"/>
        <v>2020</v>
      </c>
      <c r="C1806" s="41">
        <f ca="1">'StockBond Returns'!W1796</f>
        <v>-8.2925215731926141E-2</v>
      </c>
      <c r="D1806" s="217">
        <f>'StockBond Returns'!M1796</f>
        <v>24.182762690000001</v>
      </c>
      <c r="E1806" s="41">
        <f t="shared" si="0"/>
        <v>3.8175884158047783E-2</v>
      </c>
      <c r="F1806" s="138">
        <f t="shared" ca="1" si="3"/>
        <v>145.55033790207816</v>
      </c>
      <c r="G1806" s="218">
        <f>'StockBond Returns'!C1796</f>
        <v>2020.166666666531</v>
      </c>
      <c r="H1806" s="138">
        <f t="shared" ca="1" si="1"/>
        <v>0.46304273657620393</v>
      </c>
      <c r="I1806" s="138">
        <f t="shared" ca="1" si="4"/>
        <v>5.5405914205558426</v>
      </c>
      <c r="J1806" s="199" t="str">
        <f t="shared" ca="1" si="5"/>
        <v/>
      </c>
      <c r="K1806" s="199" t="str">
        <f t="shared" ca="1" si="6"/>
        <v/>
      </c>
      <c r="L1806" s="199" t="str">
        <f t="shared" ca="1" si="7"/>
        <v/>
      </c>
      <c r="M1806" s="41">
        <f t="shared" ca="1" si="10"/>
        <v>8.4035069443987975E-2</v>
      </c>
      <c r="N1806" s="219" t="str">
        <f t="shared" ca="1" si="11"/>
        <v/>
      </c>
    </row>
    <row r="1807" spans="1:14" ht="13" x14ac:dyDescent="0.15">
      <c r="A1807" s="72"/>
      <c r="B1807" s="72"/>
      <c r="C1807" s="72"/>
      <c r="D1807" s="72"/>
      <c r="E1807" s="72"/>
      <c r="F1807" s="72"/>
      <c r="G1807" s="72"/>
      <c r="H1807" s="72"/>
      <c r="I1807" s="138">
        <f t="shared" ref="I1807:I2267" ca="1" si="12">I1806</f>
        <v>5.5405914205558426</v>
      </c>
      <c r="J1807" s="72"/>
      <c r="K1807" s="72"/>
      <c r="L1807" s="72"/>
      <c r="M1807" s="72"/>
      <c r="N1807" s="72"/>
    </row>
    <row r="1808" spans="1:14" ht="13" x14ac:dyDescent="0.15">
      <c r="A1808" s="72"/>
      <c r="B1808" s="72"/>
      <c r="C1808" s="72"/>
      <c r="D1808" s="72"/>
      <c r="E1808" s="72"/>
      <c r="F1808" s="72"/>
      <c r="G1808" s="72"/>
      <c r="H1808" s="72"/>
      <c r="I1808" s="138">
        <f t="shared" ca="1" si="12"/>
        <v>5.5405914205558426</v>
      </c>
      <c r="J1808" s="72"/>
      <c r="K1808" s="72"/>
      <c r="L1808" s="72"/>
      <c r="M1808" s="72"/>
      <c r="N1808" s="72"/>
    </row>
    <row r="1809" spans="1:14" ht="13" x14ac:dyDescent="0.15">
      <c r="A1809" s="72"/>
      <c r="B1809" s="72"/>
      <c r="C1809" s="72"/>
      <c r="D1809" s="72"/>
      <c r="E1809" s="72"/>
      <c r="F1809" s="72"/>
      <c r="G1809" s="72"/>
      <c r="H1809" s="72"/>
      <c r="I1809" s="138">
        <f t="shared" ca="1" si="12"/>
        <v>5.5405914205558426</v>
      </c>
      <c r="J1809" s="72"/>
      <c r="K1809" s="72"/>
      <c r="L1809" s="72"/>
      <c r="M1809" s="72"/>
      <c r="N1809" s="72"/>
    </row>
    <row r="1810" spans="1:14" ht="13" x14ac:dyDescent="0.15">
      <c r="A1810" s="72"/>
      <c r="B1810" s="72"/>
      <c r="C1810" s="72"/>
      <c r="D1810" s="72"/>
      <c r="E1810" s="72"/>
      <c r="F1810" s="72"/>
      <c r="G1810" s="72"/>
      <c r="H1810" s="72"/>
      <c r="I1810" s="138">
        <f t="shared" ca="1" si="12"/>
        <v>5.5405914205558426</v>
      </c>
      <c r="J1810" s="72"/>
      <c r="K1810" s="72"/>
      <c r="L1810" s="72"/>
      <c r="M1810" s="72"/>
      <c r="N1810" s="72"/>
    </row>
    <row r="1811" spans="1:14" ht="13" x14ac:dyDescent="0.15">
      <c r="A1811" s="72"/>
      <c r="B1811" s="72"/>
      <c r="C1811" s="72"/>
      <c r="D1811" s="72"/>
      <c r="E1811" s="72"/>
      <c r="F1811" s="72"/>
      <c r="G1811" s="72"/>
      <c r="H1811" s="72"/>
      <c r="I1811" s="138">
        <f t="shared" ca="1" si="12"/>
        <v>5.5405914205558426</v>
      </c>
      <c r="J1811" s="72"/>
      <c r="K1811" s="72"/>
      <c r="L1811" s="72"/>
      <c r="M1811" s="72"/>
      <c r="N1811" s="72"/>
    </row>
    <row r="1812" spans="1:14" ht="13" x14ac:dyDescent="0.15">
      <c r="A1812" s="72"/>
      <c r="B1812" s="72"/>
      <c r="C1812" s="72"/>
      <c r="D1812" s="72"/>
      <c r="E1812" s="72"/>
      <c r="F1812" s="72"/>
      <c r="G1812" s="72"/>
      <c r="H1812" s="72"/>
      <c r="I1812" s="138">
        <f t="shared" ca="1" si="12"/>
        <v>5.5405914205558426</v>
      </c>
      <c r="J1812" s="72"/>
      <c r="K1812" s="72"/>
      <c r="L1812" s="72"/>
      <c r="M1812" s="72"/>
      <c r="N1812" s="72"/>
    </row>
    <row r="1813" spans="1:14" ht="13" x14ac:dyDescent="0.15">
      <c r="A1813" s="72"/>
      <c r="B1813" s="72"/>
      <c r="C1813" s="72"/>
      <c r="D1813" s="72"/>
      <c r="E1813" s="72"/>
      <c r="F1813" s="72"/>
      <c r="G1813" s="72"/>
      <c r="H1813" s="72"/>
      <c r="I1813" s="138">
        <f t="shared" ca="1" si="12"/>
        <v>5.5405914205558426</v>
      </c>
      <c r="J1813" s="72"/>
      <c r="K1813" s="72"/>
      <c r="L1813" s="72"/>
      <c r="M1813" s="72"/>
      <c r="N1813" s="72"/>
    </row>
    <row r="1814" spans="1:14" ht="13" x14ac:dyDescent="0.15">
      <c r="A1814" s="72"/>
      <c r="B1814" s="72"/>
      <c r="C1814" s="72"/>
      <c r="D1814" s="72"/>
      <c r="E1814" s="72"/>
      <c r="F1814" s="72"/>
      <c r="G1814" s="72"/>
      <c r="H1814" s="72"/>
      <c r="I1814" s="138">
        <f t="shared" ca="1" si="12"/>
        <v>5.5405914205558426</v>
      </c>
      <c r="J1814" s="72"/>
      <c r="K1814" s="72"/>
      <c r="L1814" s="72"/>
      <c r="M1814" s="72"/>
      <c r="N1814" s="72"/>
    </row>
    <row r="1815" spans="1:14" ht="13" x14ac:dyDescent="0.15">
      <c r="A1815" s="72"/>
      <c r="B1815" s="72"/>
      <c r="C1815" s="72"/>
      <c r="D1815" s="72"/>
      <c r="E1815" s="72"/>
      <c r="F1815" s="72"/>
      <c r="G1815" s="72"/>
      <c r="H1815" s="72"/>
      <c r="I1815" s="138">
        <f t="shared" ca="1" si="12"/>
        <v>5.5405914205558426</v>
      </c>
      <c r="J1815" s="72"/>
      <c r="K1815" s="72"/>
      <c r="L1815" s="72"/>
      <c r="M1815" s="72"/>
      <c r="N1815" s="72"/>
    </row>
    <row r="1816" spans="1:14" ht="13" x14ac:dyDescent="0.15">
      <c r="A1816" s="72"/>
      <c r="B1816" s="72"/>
      <c r="C1816" s="72"/>
      <c r="D1816" s="72"/>
      <c r="E1816" s="72"/>
      <c r="F1816" s="72"/>
      <c r="G1816" s="72"/>
      <c r="H1816" s="72"/>
      <c r="I1816" s="138">
        <f t="shared" ca="1" si="12"/>
        <v>5.5405914205558426</v>
      </c>
      <c r="J1816" s="72"/>
      <c r="K1816" s="72"/>
      <c r="L1816" s="72"/>
      <c r="M1816" s="72"/>
      <c r="N1816" s="72"/>
    </row>
    <row r="1817" spans="1:14" ht="13" x14ac:dyDescent="0.15">
      <c r="A1817" s="72"/>
      <c r="B1817" s="72"/>
      <c r="C1817" s="72"/>
      <c r="D1817" s="72"/>
      <c r="E1817" s="72"/>
      <c r="F1817" s="72"/>
      <c r="G1817" s="72"/>
      <c r="H1817" s="72"/>
      <c r="I1817" s="138">
        <f t="shared" ca="1" si="12"/>
        <v>5.5405914205558426</v>
      </c>
      <c r="J1817" s="72"/>
      <c r="K1817" s="72"/>
      <c r="L1817" s="72"/>
      <c r="M1817" s="72"/>
      <c r="N1817" s="72"/>
    </row>
    <row r="1818" spans="1:14" ht="13" x14ac:dyDescent="0.15">
      <c r="A1818" s="72"/>
      <c r="B1818" s="72"/>
      <c r="C1818" s="72"/>
      <c r="D1818" s="72"/>
      <c r="E1818" s="72"/>
      <c r="F1818" s="72"/>
      <c r="G1818" s="72"/>
      <c r="H1818" s="72"/>
      <c r="I1818" s="138">
        <f t="shared" ca="1" si="12"/>
        <v>5.5405914205558426</v>
      </c>
      <c r="J1818" s="72"/>
      <c r="K1818" s="72"/>
      <c r="L1818" s="72"/>
      <c r="M1818" s="72"/>
      <c r="N1818" s="72"/>
    </row>
    <row r="1819" spans="1:14" ht="13" x14ac:dyDescent="0.15">
      <c r="A1819" s="72"/>
      <c r="B1819" s="72"/>
      <c r="C1819" s="72"/>
      <c r="D1819" s="72"/>
      <c r="E1819" s="72"/>
      <c r="F1819" s="72"/>
      <c r="G1819" s="72"/>
      <c r="H1819" s="72"/>
      <c r="I1819" s="138">
        <f t="shared" ca="1" si="12"/>
        <v>5.5405914205558426</v>
      </c>
      <c r="J1819" s="72"/>
      <c r="K1819" s="72"/>
      <c r="L1819" s="72"/>
      <c r="M1819" s="72"/>
      <c r="N1819" s="72"/>
    </row>
    <row r="1820" spans="1:14" ht="13" x14ac:dyDescent="0.15">
      <c r="A1820" s="72"/>
      <c r="B1820" s="72"/>
      <c r="C1820" s="72"/>
      <c r="D1820" s="72"/>
      <c r="E1820" s="72"/>
      <c r="F1820" s="72"/>
      <c r="G1820" s="72"/>
      <c r="H1820" s="72"/>
      <c r="I1820" s="138">
        <f t="shared" ca="1" si="12"/>
        <v>5.5405914205558426</v>
      </c>
      <c r="J1820" s="72"/>
      <c r="K1820" s="72"/>
      <c r="L1820" s="72"/>
      <c r="M1820" s="72"/>
      <c r="N1820" s="72"/>
    </row>
    <row r="1821" spans="1:14" ht="13" x14ac:dyDescent="0.15">
      <c r="A1821" s="72"/>
      <c r="B1821" s="72"/>
      <c r="C1821" s="72"/>
      <c r="D1821" s="72"/>
      <c r="E1821" s="72"/>
      <c r="F1821" s="72"/>
      <c r="G1821" s="72"/>
      <c r="H1821" s="72"/>
      <c r="I1821" s="138">
        <f t="shared" ca="1" si="12"/>
        <v>5.5405914205558426</v>
      </c>
      <c r="J1821" s="72"/>
      <c r="K1821" s="72"/>
      <c r="L1821" s="72"/>
      <c r="M1821" s="72"/>
      <c r="N1821" s="72"/>
    </row>
    <row r="1822" spans="1:14" ht="13" x14ac:dyDescent="0.15">
      <c r="A1822" s="72"/>
      <c r="B1822" s="72"/>
      <c r="C1822" s="72"/>
      <c r="D1822" s="72"/>
      <c r="E1822" s="72"/>
      <c r="F1822" s="72"/>
      <c r="G1822" s="72"/>
      <c r="H1822" s="72"/>
      <c r="I1822" s="138">
        <f t="shared" ca="1" si="12"/>
        <v>5.5405914205558426</v>
      </c>
      <c r="J1822" s="72"/>
      <c r="K1822" s="72"/>
      <c r="L1822" s="72"/>
      <c r="M1822" s="72"/>
      <c r="N1822" s="72"/>
    </row>
    <row r="1823" spans="1:14" ht="13" x14ac:dyDescent="0.15">
      <c r="A1823" s="72"/>
      <c r="B1823" s="72"/>
      <c r="C1823" s="72"/>
      <c r="D1823" s="72"/>
      <c r="E1823" s="72"/>
      <c r="F1823" s="72"/>
      <c r="G1823" s="72"/>
      <c r="H1823" s="72"/>
      <c r="I1823" s="138">
        <f t="shared" ca="1" si="12"/>
        <v>5.5405914205558426</v>
      </c>
      <c r="J1823" s="72"/>
      <c r="K1823" s="72"/>
      <c r="L1823" s="72"/>
      <c r="M1823" s="72"/>
      <c r="N1823" s="72"/>
    </row>
    <row r="1824" spans="1:14" ht="13" x14ac:dyDescent="0.15">
      <c r="A1824" s="72"/>
      <c r="B1824" s="72"/>
      <c r="C1824" s="72"/>
      <c r="D1824" s="72"/>
      <c r="E1824" s="72"/>
      <c r="F1824" s="72"/>
      <c r="G1824" s="72"/>
      <c r="H1824" s="72"/>
      <c r="I1824" s="138">
        <f t="shared" ca="1" si="12"/>
        <v>5.5405914205558426</v>
      </c>
      <c r="J1824" s="72"/>
      <c r="K1824" s="72"/>
      <c r="L1824" s="72"/>
      <c r="M1824" s="72"/>
      <c r="N1824" s="72"/>
    </row>
    <row r="1825" spans="1:14" ht="13" x14ac:dyDescent="0.15">
      <c r="A1825" s="72"/>
      <c r="B1825" s="72"/>
      <c r="C1825" s="72"/>
      <c r="D1825" s="72"/>
      <c r="E1825" s="72"/>
      <c r="F1825" s="72"/>
      <c r="G1825" s="72"/>
      <c r="H1825" s="72"/>
      <c r="I1825" s="138">
        <f t="shared" ca="1" si="12"/>
        <v>5.5405914205558426</v>
      </c>
      <c r="J1825" s="72"/>
      <c r="K1825" s="72"/>
      <c r="L1825" s="72"/>
      <c r="M1825" s="72"/>
      <c r="N1825" s="72"/>
    </row>
    <row r="1826" spans="1:14" ht="13" x14ac:dyDescent="0.15">
      <c r="A1826" s="72"/>
      <c r="B1826" s="72"/>
      <c r="C1826" s="72"/>
      <c r="D1826" s="72"/>
      <c r="E1826" s="72"/>
      <c r="F1826" s="72"/>
      <c r="G1826" s="72"/>
      <c r="H1826" s="72"/>
      <c r="I1826" s="138">
        <f t="shared" ca="1" si="12"/>
        <v>5.5405914205558426</v>
      </c>
      <c r="J1826" s="72"/>
      <c r="K1826" s="72"/>
      <c r="L1826" s="72"/>
      <c r="M1826" s="72"/>
      <c r="N1826" s="72"/>
    </row>
    <row r="1827" spans="1:14" ht="13" x14ac:dyDescent="0.15">
      <c r="A1827" s="72"/>
      <c r="B1827" s="72"/>
      <c r="C1827" s="72"/>
      <c r="D1827" s="72"/>
      <c r="E1827" s="72"/>
      <c r="F1827" s="72"/>
      <c r="G1827" s="72"/>
      <c r="H1827" s="72"/>
      <c r="I1827" s="138">
        <f t="shared" ca="1" si="12"/>
        <v>5.5405914205558426</v>
      </c>
      <c r="J1827" s="72"/>
      <c r="K1827" s="72"/>
      <c r="L1827" s="72"/>
      <c r="M1827" s="72"/>
      <c r="N1827" s="72"/>
    </row>
    <row r="1828" spans="1:14" ht="13" x14ac:dyDescent="0.15">
      <c r="A1828" s="72"/>
      <c r="B1828" s="72"/>
      <c r="C1828" s="72"/>
      <c r="D1828" s="72"/>
      <c r="E1828" s="72"/>
      <c r="F1828" s="72"/>
      <c r="G1828" s="72"/>
      <c r="H1828" s="72"/>
      <c r="I1828" s="138">
        <f t="shared" ca="1" si="12"/>
        <v>5.5405914205558426</v>
      </c>
      <c r="J1828" s="72"/>
      <c r="K1828" s="72"/>
      <c r="L1828" s="72"/>
      <c r="M1828" s="72"/>
      <c r="N1828" s="72"/>
    </row>
    <row r="1829" spans="1:14" ht="13" x14ac:dyDescent="0.15">
      <c r="A1829" s="72"/>
      <c r="B1829" s="72"/>
      <c r="C1829" s="72"/>
      <c r="D1829" s="72"/>
      <c r="E1829" s="72"/>
      <c r="F1829" s="72"/>
      <c r="G1829" s="72"/>
      <c r="H1829" s="72"/>
      <c r="I1829" s="138">
        <f t="shared" ca="1" si="12"/>
        <v>5.5405914205558426</v>
      </c>
      <c r="J1829" s="72"/>
      <c r="K1829" s="72"/>
      <c r="L1829" s="72"/>
      <c r="M1829" s="72"/>
      <c r="N1829" s="72"/>
    </row>
    <row r="1830" spans="1:14" ht="13" x14ac:dyDescent="0.15">
      <c r="A1830" s="72"/>
      <c r="B1830" s="72"/>
      <c r="C1830" s="72"/>
      <c r="D1830" s="72"/>
      <c r="E1830" s="72"/>
      <c r="F1830" s="72"/>
      <c r="G1830" s="72"/>
      <c r="H1830" s="72"/>
      <c r="I1830" s="138">
        <f t="shared" ca="1" si="12"/>
        <v>5.5405914205558426</v>
      </c>
      <c r="J1830" s="72"/>
      <c r="K1830" s="72"/>
      <c r="L1830" s="72"/>
      <c r="M1830" s="72"/>
      <c r="N1830" s="72"/>
    </row>
    <row r="1831" spans="1:14" ht="13" x14ac:dyDescent="0.15">
      <c r="A1831" s="72"/>
      <c r="B1831" s="72"/>
      <c r="C1831" s="72"/>
      <c r="D1831" s="72"/>
      <c r="E1831" s="72"/>
      <c r="F1831" s="72"/>
      <c r="G1831" s="72"/>
      <c r="H1831" s="72"/>
      <c r="I1831" s="138">
        <f t="shared" ca="1" si="12"/>
        <v>5.5405914205558426</v>
      </c>
      <c r="J1831" s="72"/>
      <c r="K1831" s="72"/>
      <c r="L1831" s="72"/>
      <c r="M1831" s="72"/>
      <c r="N1831" s="72"/>
    </row>
    <row r="1832" spans="1:14" ht="13" x14ac:dyDescent="0.15">
      <c r="A1832" s="72"/>
      <c r="B1832" s="72"/>
      <c r="C1832" s="72"/>
      <c r="D1832" s="72"/>
      <c r="E1832" s="72"/>
      <c r="F1832" s="72"/>
      <c r="G1832" s="72"/>
      <c r="H1832" s="72"/>
      <c r="I1832" s="138">
        <f t="shared" ca="1" si="12"/>
        <v>5.5405914205558426</v>
      </c>
      <c r="J1832" s="72"/>
      <c r="K1832" s="72"/>
      <c r="L1832" s="72"/>
      <c r="M1832" s="72"/>
      <c r="N1832" s="72"/>
    </row>
    <row r="1833" spans="1:14" ht="13" x14ac:dyDescent="0.15">
      <c r="A1833" s="72"/>
      <c r="B1833" s="72"/>
      <c r="C1833" s="72"/>
      <c r="D1833" s="72"/>
      <c r="E1833" s="72"/>
      <c r="F1833" s="72"/>
      <c r="G1833" s="72"/>
      <c r="H1833" s="72"/>
      <c r="I1833" s="138">
        <f t="shared" ca="1" si="12"/>
        <v>5.5405914205558426</v>
      </c>
      <c r="J1833" s="72"/>
      <c r="K1833" s="72"/>
      <c r="L1833" s="72"/>
      <c r="M1833" s="72"/>
      <c r="N1833" s="72"/>
    </row>
    <row r="1834" spans="1:14" ht="13" x14ac:dyDescent="0.15">
      <c r="A1834" s="72"/>
      <c r="B1834" s="72"/>
      <c r="C1834" s="72"/>
      <c r="D1834" s="72"/>
      <c r="E1834" s="72"/>
      <c r="F1834" s="72"/>
      <c r="G1834" s="72"/>
      <c r="H1834" s="72"/>
      <c r="I1834" s="138">
        <f t="shared" ca="1" si="12"/>
        <v>5.5405914205558426</v>
      </c>
      <c r="J1834" s="72"/>
      <c r="K1834" s="72"/>
      <c r="L1834" s="72"/>
      <c r="M1834" s="72"/>
      <c r="N1834" s="72"/>
    </row>
    <row r="1835" spans="1:14" ht="13" x14ac:dyDescent="0.15">
      <c r="A1835" s="72"/>
      <c r="B1835" s="72"/>
      <c r="C1835" s="72"/>
      <c r="D1835" s="72"/>
      <c r="E1835" s="72"/>
      <c r="F1835" s="72"/>
      <c r="G1835" s="72"/>
      <c r="H1835" s="72"/>
      <c r="I1835" s="138">
        <f t="shared" ca="1" si="12"/>
        <v>5.5405914205558426</v>
      </c>
      <c r="J1835" s="72"/>
      <c r="K1835" s="72"/>
      <c r="L1835" s="72"/>
      <c r="M1835" s="72"/>
      <c r="N1835" s="72"/>
    </row>
    <row r="1836" spans="1:14" ht="13" x14ac:dyDescent="0.15">
      <c r="A1836" s="72"/>
      <c r="B1836" s="72"/>
      <c r="C1836" s="72"/>
      <c r="D1836" s="72"/>
      <c r="E1836" s="72"/>
      <c r="F1836" s="72"/>
      <c r="G1836" s="72"/>
      <c r="H1836" s="72"/>
      <c r="I1836" s="138">
        <f t="shared" ca="1" si="12"/>
        <v>5.5405914205558426</v>
      </c>
      <c r="J1836" s="72"/>
      <c r="K1836" s="72"/>
      <c r="L1836" s="72"/>
      <c r="M1836" s="72"/>
      <c r="N1836" s="72"/>
    </row>
    <row r="1837" spans="1:14" ht="13" x14ac:dyDescent="0.15">
      <c r="A1837" s="72"/>
      <c r="B1837" s="72"/>
      <c r="C1837" s="72"/>
      <c r="D1837" s="72"/>
      <c r="E1837" s="72"/>
      <c r="F1837" s="72"/>
      <c r="G1837" s="72"/>
      <c r="H1837" s="72"/>
      <c r="I1837" s="138">
        <f t="shared" ca="1" si="12"/>
        <v>5.5405914205558426</v>
      </c>
      <c r="J1837" s="72"/>
      <c r="K1837" s="72"/>
      <c r="L1837" s="72"/>
      <c r="M1837" s="72"/>
      <c r="N1837" s="72"/>
    </row>
    <row r="1838" spans="1:14" ht="13" x14ac:dyDescent="0.15">
      <c r="A1838" s="72"/>
      <c r="B1838" s="72"/>
      <c r="C1838" s="72"/>
      <c r="D1838" s="72"/>
      <c r="E1838" s="72"/>
      <c r="F1838" s="72"/>
      <c r="G1838" s="72"/>
      <c r="H1838" s="72"/>
      <c r="I1838" s="138">
        <f t="shared" ca="1" si="12"/>
        <v>5.5405914205558426</v>
      </c>
      <c r="J1838" s="72"/>
      <c r="K1838" s="72"/>
      <c r="L1838" s="72"/>
      <c r="M1838" s="72"/>
      <c r="N1838" s="72"/>
    </row>
    <row r="1839" spans="1:14" ht="13" x14ac:dyDescent="0.15">
      <c r="A1839" s="72"/>
      <c r="B1839" s="72"/>
      <c r="C1839" s="72"/>
      <c r="D1839" s="72"/>
      <c r="E1839" s="72"/>
      <c r="F1839" s="72"/>
      <c r="G1839" s="72"/>
      <c r="H1839" s="72"/>
      <c r="I1839" s="138">
        <f t="shared" ca="1" si="12"/>
        <v>5.5405914205558426</v>
      </c>
      <c r="J1839" s="72"/>
      <c r="K1839" s="72"/>
      <c r="L1839" s="72"/>
      <c r="M1839" s="72"/>
      <c r="N1839" s="72"/>
    </row>
    <row r="1840" spans="1:14" ht="13" x14ac:dyDescent="0.15">
      <c r="A1840" s="72"/>
      <c r="B1840" s="72"/>
      <c r="C1840" s="72"/>
      <c r="D1840" s="72"/>
      <c r="E1840" s="72"/>
      <c r="F1840" s="72"/>
      <c r="G1840" s="72"/>
      <c r="H1840" s="72"/>
      <c r="I1840" s="138">
        <f t="shared" ca="1" si="12"/>
        <v>5.5405914205558426</v>
      </c>
      <c r="J1840" s="72"/>
      <c r="K1840" s="72"/>
      <c r="L1840" s="72"/>
      <c r="M1840" s="72"/>
      <c r="N1840" s="72"/>
    </row>
    <row r="1841" spans="1:14" ht="13" x14ac:dyDescent="0.15">
      <c r="A1841" s="72"/>
      <c r="B1841" s="72"/>
      <c r="C1841" s="72"/>
      <c r="D1841" s="72"/>
      <c r="E1841" s="72"/>
      <c r="F1841" s="72"/>
      <c r="G1841" s="72"/>
      <c r="H1841" s="72"/>
      <c r="I1841" s="138">
        <f t="shared" ca="1" si="12"/>
        <v>5.5405914205558426</v>
      </c>
      <c r="J1841" s="72"/>
      <c r="K1841" s="72"/>
      <c r="L1841" s="72"/>
      <c r="M1841" s="72"/>
      <c r="N1841" s="72"/>
    </row>
    <row r="1842" spans="1:14" ht="13" x14ac:dyDescent="0.15">
      <c r="A1842" s="72"/>
      <c r="B1842" s="72"/>
      <c r="C1842" s="72"/>
      <c r="D1842" s="72"/>
      <c r="E1842" s="72"/>
      <c r="F1842" s="72"/>
      <c r="G1842" s="72"/>
      <c r="H1842" s="72"/>
      <c r="I1842" s="138">
        <f t="shared" ca="1" si="12"/>
        <v>5.5405914205558426</v>
      </c>
      <c r="J1842" s="72"/>
      <c r="K1842" s="72"/>
      <c r="L1842" s="72"/>
      <c r="M1842" s="72"/>
      <c r="N1842" s="72"/>
    </row>
    <row r="1843" spans="1:14" ht="13" x14ac:dyDescent="0.15">
      <c r="A1843" s="72"/>
      <c r="B1843" s="72"/>
      <c r="C1843" s="72"/>
      <c r="D1843" s="72"/>
      <c r="E1843" s="72"/>
      <c r="F1843" s="72"/>
      <c r="G1843" s="72"/>
      <c r="H1843" s="72"/>
      <c r="I1843" s="138">
        <f t="shared" ca="1" si="12"/>
        <v>5.5405914205558426</v>
      </c>
      <c r="J1843" s="72"/>
      <c r="K1843" s="72"/>
      <c r="L1843" s="72"/>
      <c r="M1843" s="72"/>
      <c r="N1843" s="72"/>
    </row>
    <row r="1844" spans="1:14" ht="13" x14ac:dyDescent="0.15">
      <c r="A1844" s="72"/>
      <c r="B1844" s="72"/>
      <c r="C1844" s="72"/>
      <c r="D1844" s="72"/>
      <c r="E1844" s="72"/>
      <c r="F1844" s="72"/>
      <c r="G1844" s="72"/>
      <c r="H1844" s="72"/>
      <c r="I1844" s="138">
        <f t="shared" ca="1" si="12"/>
        <v>5.5405914205558426</v>
      </c>
      <c r="J1844" s="72"/>
      <c r="K1844" s="72"/>
      <c r="L1844" s="72"/>
      <c r="M1844" s="72"/>
      <c r="N1844" s="72"/>
    </row>
    <row r="1845" spans="1:14" ht="13" x14ac:dyDescent="0.15">
      <c r="A1845" s="72"/>
      <c r="B1845" s="72"/>
      <c r="C1845" s="72"/>
      <c r="D1845" s="72"/>
      <c r="E1845" s="72"/>
      <c r="F1845" s="72"/>
      <c r="G1845" s="72"/>
      <c r="H1845" s="72"/>
      <c r="I1845" s="138">
        <f t="shared" ca="1" si="12"/>
        <v>5.5405914205558426</v>
      </c>
      <c r="J1845" s="72"/>
      <c r="K1845" s="72"/>
      <c r="L1845" s="72"/>
      <c r="M1845" s="72"/>
      <c r="N1845" s="72"/>
    </row>
    <row r="1846" spans="1:14" ht="13" x14ac:dyDescent="0.15">
      <c r="A1846" s="72"/>
      <c r="B1846" s="72"/>
      <c r="C1846" s="72"/>
      <c r="D1846" s="72"/>
      <c r="E1846" s="72"/>
      <c r="F1846" s="72"/>
      <c r="G1846" s="72"/>
      <c r="H1846" s="72"/>
      <c r="I1846" s="138">
        <f t="shared" ca="1" si="12"/>
        <v>5.5405914205558426</v>
      </c>
      <c r="J1846" s="72"/>
      <c r="K1846" s="72"/>
      <c r="L1846" s="72"/>
      <c r="M1846" s="72"/>
      <c r="N1846" s="72"/>
    </row>
    <row r="1847" spans="1:14" ht="13" x14ac:dyDescent="0.15">
      <c r="A1847" s="72"/>
      <c r="B1847" s="72"/>
      <c r="C1847" s="72"/>
      <c r="D1847" s="72"/>
      <c r="E1847" s="72"/>
      <c r="F1847" s="72"/>
      <c r="G1847" s="72"/>
      <c r="H1847" s="72"/>
      <c r="I1847" s="138">
        <f t="shared" ca="1" si="12"/>
        <v>5.5405914205558426</v>
      </c>
      <c r="J1847" s="72"/>
      <c r="K1847" s="72"/>
      <c r="L1847" s="72"/>
      <c r="M1847" s="72"/>
      <c r="N1847" s="72"/>
    </row>
    <row r="1848" spans="1:14" ht="13" x14ac:dyDescent="0.15">
      <c r="A1848" s="72"/>
      <c r="B1848" s="72"/>
      <c r="C1848" s="72"/>
      <c r="D1848" s="72"/>
      <c r="E1848" s="72"/>
      <c r="F1848" s="72"/>
      <c r="G1848" s="72"/>
      <c r="H1848" s="72"/>
      <c r="I1848" s="138">
        <f t="shared" ca="1" si="12"/>
        <v>5.5405914205558426</v>
      </c>
      <c r="J1848" s="72"/>
      <c r="K1848" s="72"/>
      <c r="L1848" s="72"/>
      <c r="M1848" s="72"/>
      <c r="N1848" s="72"/>
    </row>
    <row r="1849" spans="1:14" ht="13" x14ac:dyDescent="0.15">
      <c r="A1849" s="72"/>
      <c r="B1849" s="72"/>
      <c r="C1849" s="72"/>
      <c r="D1849" s="72"/>
      <c r="E1849" s="72"/>
      <c r="F1849" s="72"/>
      <c r="G1849" s="72"/>
      <c r="H1849" s="72"/>
      <c r="I1849" s="138">
        <f t="shared" ca="1" si="12"/>
        <v>5.5405914205558426</v>
      </c>
      <c r="J1849" s="72"/>
      <c r="K1849" s="72"/>
      <c r="L1849" s="72"/>
      <c r="M1849" s="72"/>
      <c r="N1849" s="72"/>
    </row>
    <row r="1850" spans="1:14" ht="13" x14ac:dyDescent="0.15">
      <c r="A1850" s="72"/>
      <c r="B1850" s="72"/>
      <c r="C1850" s="72"/>
      <c r="D1850" s="72"/>
      <c r="E1850" s="72"/>
      <c r="F1850" s="72"/>
      <c r="G1850" s="72"/>
      <c r="H1850" s="72"/>
      <c r="I1850" s="138">
        <f t="shared" ca="1" si="12"/>
        <v>5.5405914205558426</v>
      </c>
      <c r="J1850" s="72"/>
      <c r="K1850" s="72"/>
      <c r="L1850" s="72"/>
      <c r="M1850" s="72"/>
      <c r="N1850" s="72"/>
    </row>
    <row r="1851" spans="1:14" ht="13" x14ac:dyDescent="0.15">
      <c r="A1851" s="72"/>
      <c r="B1851" s="72"/>
      <c r="C1851" s="72"/>
      <c r="D1851" s="72"/>
      <c r="E1851" s="72"/>
      <c r="F1851" s="72"/>
      <c r="G1851" s="72"/>
      <c r="H1851" s="72"/>
      <c r="I1851" s="138">
        <f t="shared" ca="1" si="12"/>
        <v>5.5405914205558426</v>
      </c>
      <c r="J1851" s="72"/>
      <c r="K1851" s="72"/>
      <c r="L1851" s="72"/>
      <c r="M1851" s="72"/>
      <c r="N1851" s="72"/>
    </row>
    <row r="1852" spans="1:14" ht="13" x14ac:dyDescent="0.15">
      <c r="A1852" s="72"/>
      <c r="B1852" s="72"/>
      <c r="C1852" s="72"/>
      <c r="D1852" s="72"/>
      <c r="E1852" s="72"/>
      <c r="F1852" s="72"/>
      <c r="G1852" s="72"/>
      <c r="H1852" s="72"/>
      <c r="I1852" s="138">
        <f t="shared" ca="1" si="12"/>
        <v>5.5405914205558426</v>
      </c>
      <c r="J1852" s="72"/>
      <c r="K1852" s="72"/>
      <c r="L1852" s="72"/>
      <c r="M1852" s="72"/>
      <c r="N1852" s="72"/>
    </row>
    <row r="1853" spans="1:14" ht="13" x14ac:dyDescent="0.15">
      <c r="A1853" s="72"/>
      <c r="B1853" s="72"/>
      <c r="C1853" s="72"/>
      <c r="D1853" s="72"/>
      <c r="E1853" s="72"/>
      <c r="F1853" s="72"/>
      <c r="G1853" s="72"/>
      <c r="H1853" s="72"/>
      <c r="I1853" s="138">
        <f t="shared" ca="1" si="12"/>
        <v>5.5405914205558426</v>
      </c>
      <c r="J1853" s="72"/>
      <c r="K1853" s="72"/>
      <c r="L1853" s="72"/>
      <c r="M1853" s="72"/>
      <c r="N1853" s="72"/>
    </row>
    <row r="1854" spans="1:14" ht="13" x14ac:dyDescent="0.15">
      <c r="A1854" s="72"/>
      <c r="B1854" s="72"/>
      <c r="C1854" s="72"/>
      <c r="D1854" s="72"/>
      <c r="E1854" s="72"/>
      <c r="F1854" s="72"/>
      <c r="G1854" s="72"/>
      <c r="H1854" s="72"/>
      <c r="I1854" s="138">
        <f t="shared" ca="1" si="12"/>
        <v>5.5405914205558426</v>
      </c>
      <c r="J1854" s="72"/>
      <c r="K1854" s="72"/>
      <c r="L1854" s="72"/>
      <c r="M1854" s="72"/>
      <c r="N1854" s="72"/>
    </row>
    <row r="1855" spans="1:14" ht="13" x14ac:dyDescent="0.15">
      <c r="A1855" s="72"/>
      <c r="B1855" s="72"/>
      <c r="C1855" s="72"/>
      <c r="D1855" s="72"/>
      <c r="E1855" s="72"/>
      <c r="F1855" s="72"/>
      <c r="G1855" s="72"/>
      <c r="H1855" s="72"/>
      <c r="I1855" s="138">
        <f t="shared" ca="1" si="12"/>
        <v>5.5405914205558426</v>
      </c>
      <c r="J1855" s="72"/>
      <c r="K1855" s="72"/>
      <c r="L1855" s="72"/>
      <c r="M1855" s="72"/>
      <c r="N1855" s="72"/>
    </row>
    <row r="1856" spans="1:14" ht="13" x14ac:dyDescent="0.15">
      <c r="A1856" s="72"/>
      <c r="B1856" s="72"/>
      <c r="C1856" s="72"/>
      <c r="D1856" s="72"/>
      <c r="E1856" s="72"/>
      <c r="F1856" s="72"/>
      <c r="G1856" s="72"/>
      <c r="H1856" s="72"/>
      <c r="I1856" s="138">
        <f t="shared" ca="1" si="12"/>
        <v>5.5405914205558426</v>
      </c>
      <c r="J1856" s="72"/>
      <c r="K1856" s="72"/>
      <c r="L1856" s="72"/>
      <c r="M1856" s="72"/>
      <c r="N1856" s="72"/>
    </row>
    <row r="1857" spans="1:14" ht="13" x14ac:dyDescent="0.15">
      <c r="A1857" s="72"/>
      <c r="B1857" s="72"/>
      <c r="C1857" s="72"/>
      <c r="D1857" s="72"/>
      <c r="E1857" s="72"/>
      <c r="F1857" s="72"/>
      <c r="G1857" s="72"/>
      <c r="H1857" s="72"/>
      <c r="I1857" s="138">
        <f t="shared" ca="1" si="12"/>
        <v>5.5405914205558426</v>
      </c>
      <c r="J1857" s="72"/>
      <c r="K1857" s="72"/>
      <c r="L1857" s="72"/>
      <c r="M1857" s="72"/>
      <c r="N1857" s="72"/>
    </row>
    <row r="1858" spans="1:14" ht="13" x14ac:dyDescent="0.15">
      <c r="A1858" s="72"/>
      <c r="B1858" s="72"/>
      <c r="C1858" s="72"/>
      <c r="D1858" s="72"/>
      <c r="E1858" s="72"/>
      <c r="F1858" s="72"/>
      <c r="G1858" s="72"/>
      <c r="H1858" s="72"/>
      <c r="I1858" s="138">
        <f t="shared" ca="1" si="12"/>
        <v>5.5405914205558426</v>
      </c>
      <c r="J1858" s="72"/>
      <c r="K1858" s="72"/>
      <c r="L1858" s="72"/>
      <c r="M1858" s="72"/>
      <c r="N1858" s="72"/>
    </row>
    <row r="1859" spans="1:14" ht="13" x14ac:dyDescent="0.15">
      <c r="A1859" s="72"/>
      <c r="B1859" s="72"/>
      <c r="C1859" s="72"/>
      <c r="D1859" s="72"/>
      <c r="E1859" s="72"/>
      <c r="F1859" s="72"/>
      <c r="G1859" s="72"/>
      <c r="H1859" s="72"/>
      <c r="I1859" s="138">
        <f t="shared" ca="1" si="12"/>
        <v>5.5405914205558426</v>
      </c>
      <c r="J1859" s="72"/>
      <c r="K1859" s="72"/>
      <c r="L1859" s="72"/>
      <c r="M1859" s="72"/>
      <c r="N1859" s="72"/>
    </row>
    <row r="1860" spans="1:14" ht="13" x14ac:dyDescent="0.15">
      <c r="A1860" s="72"/>
      <c r="B1860" s="72"/>
      <c r="C1860" s="72"/>
      <c r="D1860" s="72"/>
      <c r="E1860" s="72"/>
      <c r="F1860" s="72"/>
      <c r="G1860" s="72"/>
      <c r="H1860" s="72"/>
      <c r="I1860" s="138">
        <f t="shared" ca="1" si="12"/>
        <v>5.5405914205558426</v>
      </c>
      <c r="J1860" s="72"/>
      <c r="K1860" s="72"/>
      <c r="L1860" s="72"/>
      <c r="M1860" s="72"/>
      <c r="N1860" s="72"/>
    </row>
    <row r="1861" spans="1:14" ht="13" x14ac:dyDescent="0.15">
      <c r="A1861" s="72"/>
      <c r="B1861" s="72"/>
      <c r="C1861" s="72"/>
      <c r="D1861" s="72"/>
      <c r="E1861" s="72"/>
      <c r="F1861" s="72"/>
      <c r="G1861" s="72"/>
      <c r="H1861" s="72"/>
      <c r="I1861" s="138">
        <f t="shared" ca="1" si="12"/>
        <v>5.5405914205558426</v>
      </c>
      <c r="J1861" s="72"/>
      <c r="K1861" s="72"/>
      <c r="L1861" s="72"/>
      <c r="M1861" s="72"/>
      <c r="N1861" s="72"/>
    </row>
    <row r="1862" spans="1:14" ht="13" x14ac:dyDescent="0.15">
      <c r="A1862" s="72"/>
      <c r="B1862" s="72"/>
      <c r="C1862" s="72"/>
      <c r="D1862" s="72"/>
      <c r="E1862" s="72"/>
      <c r="F1862" s="72"/>
      <c r="G1862" s="72"/>
      <c r="H1862" s="72"/>
      <c r="I1862" s="138">
        <f t="shared" ca="1" si="12"/>
        <v>5.5405914205558426</v>
      </c>
      <c r="J1862" s="72"/>
      <c r="K1862" s="72"/>
      <c r="L1862" s="72"/>
      <c r="M1862" s="72"/>
      <c r="N1862" s="72"/>
    </row>
    <row r="1863" spans="1:14" ht="13" x14ac:dyDescent="0.15">
      <c r="A1863" s="72"/>
      <c r="B1863" s="72"/>
      <c r="C1863" s="72"/>
      <c r="D1863" s="72"/>
      <c r="E1863" s="72"/>
      <c r="F1863" s="72"/>
      <c r="G1863" s="72"/>
      <c r="H1863" s="72"/>
      <c r="I1863" s="138">
        <f t="shared" ca="1" si="12"/>
        <v>5.5405914205558426</v>
      </c>
      <c r="J1863" s="72"/>
      <c r="K1863" s="72"/>
      <c r="L1863" s="72"/>
      <c r="M1863" s="72"/>
      <c r="N1863" s="72"/>
    </row>
    <row r="1864" spans="1:14" ht="13" x14ac:dyDescent="0.15">
      <c r="A1864" s="72"/>
      <c r="B1864" s="72"/>
      <c r="C1864" s="72"/>
      <c r="D1864" s="72"/>
      <c r="E1864" s="72"/>
      <c r="F1864" s="72"/>
      <c r="G1864" s="72"/>
      <c r="H1864" s="72"/>
      <c r="I1864" s="138">
        <f t="shared" ca="1" si="12"/>
        <v>5.5405914205558426</v>
      </c>
      <c r="J1864" s="72"/>
      <c r="K1864" s="72"/>
      <c r="L1864" s="72"/>
      <c r="M1864" s="72"/>
      <c r="N1864" s="72"/>
    </row>
    <row r="1865" spans="1:14" ht="13" x14ac:dyDescent="0.15">
      <c r="A1865" s="72"/>
      <c r="B1865" s="72"/>
      <c r="C1865" s="72"/>
      <c r="D1865" s="72"/>
      <c r="E1865" s="72"/>
      <c r="F1865" s="72"/>
      <c r="G1865" s="72"/>
      <c r="H1865" s="72"/>
      <c r="I1865" s="138">
        <f t="shared" ca="1" si="12"/>
        <v>5.5405914205558426</v>
      </c>
      <c r="J1865" s="72"/>
      <c r="K1865" s="72"/>
      <c r="L1865" s="72"/>
      <c r="M1865" s="72"/>
      <c r="N1865" s="72"/>
    </row>
    <row r="1866" spans="1:14" ht="13" x14ac:dyDescent="0.15">
      <c r="A1866" s="72"/>
      <c r="B1866" s="72"/>
      <c r="C1866" s="72"/>
      <c r="D1866" s="72"/>
      <c r="E1866" s="72"/>
      <c r="F1866" s="72"/>
      <c r="G1866" s="72"/>
      <c r="H1866" s="72"/>
      <c r="I1866" s="138">
        <f t="shared" ca="1" si="12"/>
        <v>5.5405914205558426</v>
      </c>
      <c r="J1866" s="72"/>
      <c r="K1866" s="72"/>
      <c r="L1866" s="72"/>
      <c r="M1866" s="72"/>
      <c r="N1866" s="72"/>
    </row>
    <row r="1867" spans="1:14" ht="13" x14ac:dyDescent="0.15">
      <c r="A1867" s="72"/>
      <c r="B1867" s="72"/>
      <c r="C1867" s="72"/>
      <c r="D1867" s="72"/>
      <c r="E1867" s="72"/>
      <c r="F1867" s="72"/>
      <c r="G1867" s="72"/>
      <c r="H1867" s="72"/>
      <c r="I1867" s="138">
        <f t="shared" ca="1" si="12"/>
        <v>5.5405914205558426</v>
      </c>
      <c r="J1867" s="72"/>
      <c r="K1867" s="72"/>
      <c r="L1867" s="72"/>
      <c r="M1867" s="72"/>
      <c r="N1867" s="72"/>
    </row>
    <row r="1868" spans="1:14" ht="13" x14ac:dyDescent="0.15">
      <c r="A1868" s="72"/>
      <c r="B1868" s="72"/>
      <c r="C1868" s="72"/>
      <c r="D1868" s="72"/>
      <c r="E1868" s="72"/>
      <c r="F1868" s="72"/>
      <c r="G1868" s="72"/>
      <c r="H1868" s="72"/>
      <c r="I1868" s="138">
        <f t="shared" ca="1" si="12"/>
        <v>5.5405914205558426</v>
      </c>
      <c r="J1868" s="72"/>
      <c r="K1868" s="72"/>
      <c r="L1868" s="72"/>
      <c r="M1868" s="72"/>
      <c r="N1868" s="72"/>
    </row>
    <row r="1869" spans="1:14" ht="13" x14ac:dyDescent="0.15">
      <c r="A1869" s="72"/>
      <c r="B1869" s="72"/>
      <c r="C1869" s="72"/>
      <c r="D1869" s="72"/>
      <c r="E1869" s="72"/>
      <c r="F1869" s="72"/>
      <c r="G1869" s="72"/>
      <c r="H1869" s="72"/>
      <c r="I1869" s="138">
        <f t="shared" ca="1" si="12"/>
        <v>5.5405914205558426</v>
      </c>
      <c r="J1869" s="72"/>
      <c r="K1869" s="72"/>
      <c r="L1869" s="72"/>
      <c r="M1869" s="72"/>
      <c r="N1869" s="72"/>
    </row>
    <row r="1870" spans="1:14" ht="13" x14ac:dyDescent="0.15">
      <c r="A1870" s="72"/>
      <c r="B1870" s="72"/>
      <c r="C1870" s="72"/>
      <c r="D1870" s="72"/>
      <c r="E1870" s="72"/>
      <c r="F1870" s="72"/>
      <c r="G1870" s="72"/>
      <c r="H1870" s="72"/>
      <c r="I1870" s="138">
        <f t="shared" ca="1" si="12"/>
        <v>5.5405914205558426</v>
      </c>
      <c r="J1870" s="72"/>
      <c r="K1870" s="72"/>
      <c r="L1870" s="72"/>
      <c r="M1870" s="72"/>
      <c r="N1870" s="72"/>
    </row>
    <row r="1871" spans="1:14" ht="13" x14ac:dyDescent="0.15">
      <c r="A1871" s="72"/>
      <c r="B1871" s="72"/>
      <c r="C1871" s="72"/>
      <c r="D1871" s="72"/>
      <c r="E1871" s="72"/>
      <c r="F1871" s="72"/>
      <c r="G1871" s="72"/>
      <c r="H1871" s="72"/>
      <c r="I1871" s="138">
        <f t="shared" ca="1" si="12"/>
        <v>5.5405914205558426</v>
      </c>
      <c r="J1871" s="72"/>
      <c r="K1871" s="72"/>
      <c r="L1871" s="72"/>
      <c r="M1871" s="72"/>
      <c r="N1871" s="72"/>
    </row>
    <row r="1872" spans="1:14" ht="13" x14ac:dyDescent="0.15">
      <c r="A1872" s="72"/>
      <c r="B1872" s="72"/>
      <c r="C1872" s="72"/>
      <c r="D1872" s="72"/>
      <c r="E1872" s="72"/>
      <c r="F1872" s="72"/>
      <c r="G1872" s="72"/>
      <c r="H1872" s="72"/>
      <c r="I1872" s="138">
        <f t="shared" ca="1" si="12"/>
        <v>5.5405914205558426</v>
      </c>
      <c r="J1872" s="72"/>
      <c r="K1872" s="72"/>
      <c r="L1872" s="72"/>
      <c r="M1872" s="72"/>
      <c r="N1872" s="72"/>
    </row>
    <row r="1873" spans="1:14" ht="13" x14ac:dyDescent="0.15">
      <c r="A1873" s="72"/>
      <c r="B1873" s="72"/>
      <c r="C1873" s="72"/>
      <c r="D1873" s="72"/>
      <c r="E1873" s="72"/>
      <c r="F1873" s="72"/>
      <c r="G1873" s="72"/>
      <c r="H1873" s="72"/>
      <c r="I1873" s="138">
        <f t="shared" ca="1" si="12"/>
        <v>5.5405914205558426</v>
      </c>
      <c r="J1873" s="72"/>
      <c r="K1873" s="72"/>
      <c r="L1873" s="72"/>
      <c r="M1873" s="72"/>
      <c r="N1873" s="72"/>
    </row>
    <row r="1874" spans="1:14" ht="13" x14ac:dyDescent="0.15">
      <c r="A1874" s="72"/>
      <c r="B1874" s="72"/>
      <c r="C1874" s="72"/>
      <c r="D1874" s="72"/>
      <c r="E1874" s="72"/>
      <c r="F1874" s="72"/>
      <c r="G1874" s="72"/>
      <c r="H1874" s="72"/>
      <c r="I1874" s="138">
        <f t="shared" ca="1" si="12"/>
        <v>5.5405914205558426</v>
      </c>
      <c r="J1874" s="72"/>
      <c r="K1874" s="72"/>
      <c r="L1874" s="72"/>
      <c r="M1874" s="72"/>
      <c r="N1874" s="72"/>
    </row>
    <row r="1875" spans="1:14" ht="13" x14ac:dyDescent="0.15">
      <c r="A1875" s="72"/>
      <c r="B1875" s="72"/>
      <c r="C1875" s="72"/>
      <c r="D1875" s="72"/>
      <c r="E1875" s="72"/>
      <c r="F1875" s="72"/>
      <c r="G1875" s="72"/>
      <c r="H1875" s="72"/>
      <c r="I1875" s="138">
        <f t="shared" ca="1" si="12"/>
        <v>5.5405914205558426</v>
      </c>
      <c r="J1875" s="72"/>
      <c r="K1875" s="72"/>
      <c r="L1875" s="72"/>
      <c r="M1875" s="72"/>
      <c r="N1875" s="72"/>
    </row>
    <row r="1876" spans="1:14" ht="13" x14ac:dyDescent="0.15">
      <c r="A1876" s="72"/>
      <c r="B1876" s="72"/>
      <c r="C1876" s="72"/>
      <c r="D1876" s="72"/>
      <c r="E1876" s="72"/>
      <c r="F1876" s="72"/>
      <c r="G1876" s="72"/>
      <c r="H1876" s="72"/>
      <c r="I1876" s="138">
        <f t="shared" ca="1" si="12"/>
        <v>5.5405914205558426</v>
      </c>
      <c r="J1876" s="72"/>
      <c r="K1876" s="72"/>
      <c r="L1876" s="72"/>
      <c r="M1876" s="72"/>
      <c r="N1876" s="72"/>
    </row>
    <row r="1877" spans="1:14" ht="13" x14ac:dyDescent="0.15">
      <c r="A1877" s="72"/>
      <c r="B1877" s="72"/>
      <c r="C1877" s="72"/>
      <c r="D1877" s="72"/>
      <c r="E1877" s="72"/>
      <c r="F1877" s="72"/>
      <c r="G1877" s="72"/>
      <c r="H1877" s="72"/>
      <c r="I1877" s="138">
        <f t="shared" ca="1" si="12"/>
        <v>5.5405914205558426</v>
      </c>
      <c r="J1877" s="72"/>
      <c r="K1877" s="72"/>
      <c r="L1877" s="72"/>
      <c r="M1877" s="72"/>
      <c r="N1877" s="72"/>
    </row>
    <row r="1878" spans="1:14" ht="13" x14ac:dyDescent="0.15">
      <c r="A1878" s="72"/>
      <c r="B1878" s="72"/>
      <c r="C1878" s="72"/>
      <c r="D1878" s="72"/>
      <c r="E1878" s="72"/>
      <c r="F1878" s="72"/>
      <c r="G1878" s="72"/>
      <c r="H1878" s="72"/>
      <c r="I1878" s="138">
        <f t="shared" ca="1" si="12"/>
        <v>5.5405914205558426</v>
      </c>
      <c r="J1878" s="72"/>
      <c r="K1878" s="72"/>
      <c r="L1878" s="72"/>
      <c r="M1878" s="72"/>
      <c r="N1878" s="72"/>
    </row>
    <row r="1879" spans="1:14" ht="13" x14ac:dyDescent="0.15">
      <c r="A1879" s="72"/>
      <c r="B1879" s="72"/>
      <c r="C1879" s="72"/>
      <c r="D1879" s="72"/>
      <c r="E1879" s="72"/>
      <c r="F1879" s="72"/>
      <c r="G1879" s="72"/>
      <c r="H1879" s="72"/>
      <c r="I1879" s="138">
        <f t="shared" ca="1" si="12"/>
        <v>5.5405914205558426</v>
      </c>
      <c r="J1879" s="72"/>
      <c r="K1879" s="72"/>
      <c r="L1879" s="72"/>
      <c r="M1879" s="72"/>
      <c r="N1879" s="72"/>
    </row>
    <row r="1880" spans="1:14" ht="13" x14ac:dyDescent="0.15">
      <c r="A1880" s="72"/>
      <c r="B1880" s="72"/>
      <c r="C1880" s="72"/>
      <c r="D1880" s="72"/>
      <c r="E1880" s="72"/>
      <c r="F1880" s="72"/>
      <c r="G1880" s="72"/>
      <c r="H1880" s="72"/>
      <c r="I1880" s="138">
        <f t="shared" ca="1" si="12"/>
        <v>5.5405914205558426</v>
      </c>
      <c r="J1880" s="72"/>
      <c r="K1880" s="72"/>
      <c r="L1880" s="72"/>
      <c r="M1880" s="72"/>
      <c r="N1880" s="72"/>
    </row>
    <row r="1881" spans="1:14" ht="13" x14ac:dyDescent="0.15">
      <c r="A1881" s="72"/>
      <c r="B1881" s="72"/>
      <c r="C1881" s="72"/>
      <c r="D1881" s="72"/>
      <c r="E1881" s="72"/>
      <c r="F1881" s="72"/>
      <c r="G1881" s="72"/>
      <c r="H1881" s="72"/>
      <c r="I1881" s="138">
        <f t="shared" ca="1" si="12"/>
        <v>5.5405914205558426</v>
      </c>
      <c r="J1881" s="72"/>
      <c r="K1881" s="72"/>
      <c r="L1881" s="72"/>
      <c r="M1881" s="72"/>
      <c r="N1881" s="72"/>
    </row>
    <row r="1882" spans="1:14" ht="13" x14ac:dyDescent="0.15">
      <c r="A1882" s="72"/>
      <c r="B1882" s="72"/>
      <c r="C1882" s="72"/>
      <c r="D1882" s="72"/>
      <c r="E1882" s="72"/>
      <c r="F1882" s="72"/>
      <c r="G1882" s="72"/>
      <c r="H1882" s="72"/>
      <c r="I1882" s="138">
        <f t="shared" ca="1" si="12"/>
        <v>5.5405914205558426</v>
      </c>
      <c r="J1882" s="72"/>
      <c r="K1882" s="72"/>
      <c r="L1882" s="72"/>
      <c r="M1882" s="72"/>
      <c r="N1882" s="72"/>
    </row>
    <row r="1883" spans="1:14" ht="13" x14ac:dyDescent="0.15">
      <c r="A1883" s="72"/>
      <c r="B1883" s="72"/>
      <c r="C1883" s="72"/>
      <c r="D1883" s="72"/>
      <c r="E1883" s="72"/>
      <c r="F1883" s="72"/>
      <c r="G1883" s="72"/>
      <c r="H1883" s="72"/>
      <c r="I1883" s="138">
        <f t="shared" ca="1" si="12"/>
        <v>5.5405914205558426</v>
      </c>
      <c r="J1883" s="72"/>
      <c r="K1883" s="72"/>
      <c r="L1883" s="72"/>
      <c r="M1883" s="72"/>
      <c r="N1883" s="72"/>
    </row>
    <row r="1884" spans="1:14" ht="13" x14ac:dyDescent="0.15">
      <c r="A1884" s="72"/>
      <c r="B1884" s="72"/>
      <c r="C1884" s="72"/>
      <c r="D1884" s="72"/>
      <c r="E1884" s="72"/>
      <c r="F1884" s="72"/>
      <c r="G1884" s="72"/>
      <c r="H1884" s="72"/>
      <c r="I1884" s="138">
        <f t="shared" ca="1" si="12"/>
        <v>5.5405914205558426</v>
      </c>
      <c r="J1884" s="72"/>
      <c r="K1884" s="72"/>
      <c r="L1884" s="72"/>
      <c r="M1884" s="72"/>
      <c r="N1884" s="72"/>
    </row>
    <row r="1885" spans="1:14" ht="13" x14ac:dyDescent="0.15">
      <c r="A1885" s="72"/>
      <c r="B1885" s="72"/>
      <c r="C1885" s="72"/>
      <c r="D1885" s="72"/>
      <c r="E1885" s="72"/>
      <c r="F1885" s="72"/>
      <c r="G1885" s="72"/>
      <c r="H1885" s="72"/>
      <c r="I1885" s="138">
        <f t="shared" ca="1" si="12"/>
        <v>5.5405914205558426</v>
      </c>
      <c r="J1885" s="72"/>
      <c r="K1885" s="72"/>
      <c r="L1885" s="72"/>
      <c r="M1885" s="72"/>
      <c r="N1885" s="72"/>
    </row>
    <row r="1886" spans="1:14" ht="13" x14ac:dyDescent="0.15">
      <c r="A1886" s="72"/>
      <c r="B1886" s="72"/>
      <c r="C1886" s="72"/>
      <c r="D1886" s="72"/>
      <c r="E1886" s="72"/>
      <c r="F1886" s="72"/>
      <c r="G1886" s="72"/>
      <c r="H1886" s="72"/>
      <c r="I1886" s="138">
        <f t="shared" ca="1" si="12"/>
        <v>5.5405914205558426</v>
      </c>
      <c r="J1886" s="72"/>
      <c r="K1886" s="72"/>
      <c r="L1886" s="72"/>
      <c r="M1886" s="72"/>
      <c r="N1886" s="72"/>
    </row>
    <row r="1887" spans="1:14" ht="13" x14ac:dyDescent="0.15">
      <c r="A1887" s="72"/>
      <c r="B1887" s="72"/>
      <c r="C1887" s="72"/>
      <c r="D1887" s="72"/>
      <c r="E1887" s="72"/>
      <c r="F1887" s="72"/>
      <c r="G1887" s="72"/>
      <c r="H1887" s="72"/>
      <c r="I1887" s="138">
        <f t="shared" ca="1" si="12"/>
        <v>5.5405914205558426</v>
      </c>
      <c r="J1887" s="72"/>
      <c r="K1887" s="72"/>
      <c r="L1887" s="72"/>
      <c r="M1887" s="72"/>
      <c r="N1887" s="72"/>
    </row>
    <row r="1888" spans="1:14" ht="13" x14ac:dyDescent="0.15">
      <c r="A1888" s="72"/>
      <c r="B1888" s="72"/>
      <c r="C1888" s="72"/>
      <c r="D1888" s="72"/>
      <c r="E1888" s="72"/>
      <c r="F1888" s="72"/>
      <c r="G1888" s="72"/>
      <c r="H1888" s="72"/>
      <c r="I1888" s="138">
        <f t="shared" ca="1" si="12"/>
        <v>5.5405914205558426</v>
      </c>
      <c r="J1888" s="72"/>
      <c r="K1888" s="72"/>
      <c r="L1888" s="72"/>
      <c r="M1888" s="72"/>
      <c r="N1888" s="72"/>
    </row>
    <row r="1889" spans="1:14" ht="13" x14ac:dyDescent="0.15">
      <c r="A1889" s="72"/>
      <c r="B1889" s="72"/>
      <c r="C1889" s="72"/>
      <c r="D1889" s="72"/>
      <c r="E1889" s="72"/>
      <c r="F1889" s="72"/>
      <c r="G1889" s="72"/>
      <c r="H1889" s="72"/>
      <c r="I1889" s="138">
        <f t="shared" ca="1" si="12"/>
        <v>5.5405914205558426</v>
      </c>
      <c r="J1889" s="72"/>
      <c r="K1889" s="72"/>
      <c r="L1889" s="72"/>
      <c r="M1889" s="72"/>
      <c r="N1889" s="72"/>
    </row>
    <row r="1890" spans="1:14" ht="13" x14ac:dyDescent="0.15">
      <c r="A1890" s="72"/>
      <c r="B1890" s="72"/>
      <c r="C1890" s="72"/>
      <c r="D1890" s="72"/>
      <c r="E1890" s="72"/>
      <c r="F1890" s="72"/>
      <c r="G1890" s="72"/>
      <c r="H1890" s="72"/>
      <c r="I1890" s="138">
        <f t="shared" ca="1" si="12"/>
        <v>5.5405914205558426</v>
      </c>
      <c r="J1890" s="72"/>
      <c r="K1890" s="72"/>
      <c r="L1890" s="72"/>
      <c r="M1890" s="72"/>
      <c r="N1890" s="72"/>
    </row>
    <row r="1891" spans="1:14" ht="13" x14ac:dyDescent="0.15">
      <c r="A1891" s="72"/>
      <c r="B1891" s="72"/>
      <c r="C1891" s="72"/>
      <c r="D1891" s="72"/>
      <c r="E1891" s="72"/>
      <c r="F1891" s="72"/>
      <c r="G1891" s="72"/>
      <c r="H1891" s="72"/>
      <c r="I1891" s="138">
        <f t="shared" ca="1" si="12"/>
        <v>5.5405914205558426</v>
      </c>
      <c r="J1891" s="72"/>
      <c r="K1891" s="72"/>
      <c r="L1891" s="72"/>
      <c r="M1891" s="72"/>
      <c r="N1891" s="72"/>
    </row>
    <row r="1892" spans="1:14" ht="13" x14ac:dyDescent="0.15">
      <c r="A1892" s="72"/>
      <c r="B1892" s="72"/>
      <c r="C1892" s="72"/>
      <c r="D1892" s="72"/>
      <c r="E1892" s="72"/>
      <c r="F1892" s="72"/>
      <c r="G1892" s="72"/>
      <c r="H1892" s="72"/>
      <c r="I1892" s="138">
        <f t="shared" ca="1" si="12"/>
        <v>5.5405914205558426</v>
      </c>
      <c r="J1892" s="72"/>
      <c r="K1892" s="72"/>
      <c r="L1892" s="72"/>
      <c r="M1892" s="72"/>
      <c r="N1892" s="72"/>
    </row>
    <row r="1893" spans="1:14" ht="13" x14ac:dyDescent="0.15">
      <c r="A1893" s="72"/>
      <c r="B1893" s="72"/>
      <c r="C1893" s="72"/>
      <c r="D1893" s="72"/>
      <c r="E1893" s="72"/>
      <c r="F1893" s="72"/>
      <c r="G1893" s="72"/>
      <c r="H1893" s="72"/>
      <c r="I1893" s="138">
        <f t="shared" ca="1" si="12"/>
        <v>5.5405914205558426</v>
      </c>
      <c r="J1893" s="72"/>
      <c r="K1893" s="72"/>
      <c r="L1893" s="72"/>
      <c r="M1893" s="72"/>
      <c r="N1893" s="72"/>
    </row>
    <row r="1894" spans="1:14" ht="13" x14ac:dyDescent="0.15">
      <c r="A1894" s="72"/>
      <c r="B1894" s="72"/>
      <c r="C1894" s="72"/>
      <c r="D1894" s="72"/>
      <c r="E1894" s="72"/>
      <c r="F1894" s="72"/>
      <c r="G1894" s="72"/>
      <c r="H1894" s="72"/>
      <c r="I1894" s="138">
        <f t="shared" ca="1" si="12"/>
        <v>5.5405914205558426</v>
      </c>
      <c r="J1894" s="72"/>
      <c r="K1894" s="72"/>
      <c r="L1894" s="72"/>
      <c r="M1894" s="72"/>
      <c r="N1894" s="72"/>
    </row>
    <row r="1895" spans="1:14" ht="13" x14ac:dyDescent="0.15">
      <c r="A1895" s="72"/>
      <c r="B1895" s="72"/>
      <c r="C1895" s="72"/>
      <c r="D1895" s="72"/>
      <c r="E1895" s="72"/>
      <c r="F1895" s="72"/>
      <c r="G1895" s="72"/>
      <c r="H1895" s="72"/>
      <c r="I1895" s="138">
        <f t="shared" ca="1" si="12"/>
        <v>5.5405914205558426</v>
      </c>
      <c r="J1895" s="72"/>
      <c r="K1895" s="72"/>
      <c r="L1895" s="72"/>
      <c r="M1895" s="72"/>
      <c r="N1895" s="72"/>
    </row>
    <row r="1896" spans="1:14" ht="13" x14ac:dyDescent="0.15">
      <c r="A1896" s="72"/>
      <c r="B1896" s="72"/>
      <c r="C1896" s="72"/>
      <c r="D1896" s="72"/>
      <c r="E1896" s="72"/>
      <c r="F1896" s="72"/>
      <c r="G1896" s="72"/>
      <c r="H1896" s="72"/>
      <c r="I1896" s="138">
        <f t="shared" ca="1" si="12"/>
        <v>5.5405914205558426</v>
      </c>
      <c r="J1896" s="72"/>
      <c r="K1896" s="72"/>
      <c r="L1896" s="72"/>
      <c r="M1896" s="72"/>
      <c r="N1896" s="72"/>
    </row>
    <row r="1897" spans="1:14" ht="13" x14ac:dyDescent="0.15">
      <c r="A1897" s="72"/>
      <c r="B1897" s="72"/>
      <c r="C1897" s="72"/>
      <c r="D1897" s="72"/>
      <c r="E1897" s="72"/>
      <c r="F1897" s="72"/>
      <c r="G1897" s="72"/>
      <c r="H1897" s="72"/>
      <c r="I1897" s="138">
        <f t="shared" ca="1" si="12"/>
        <v>5.5405914205558426</v>
      </c>
      <c r="J1897" s="72"/>
      <c r="K1897" s="72"/>
      <c r="L1897" s="72"/>
      <c r="M1897" s="72"/>
      <c r="N1897" s="72"/>
    </row>
    <row r="1898" spans="1:14" ht="13" x14ac:dyDescent="0.15">
      <c r="A1898" s="72"/>
      <c r="B1898" s="72"/>
      <c r="C1898" s="72"/>
      <c r="D1898" s="72"/>
      <c r="E1898" s="72"/>
      <c r="F1898" s="72"/>
      <c r="G1898" s="72"/>
      <c r="H1898" s="72"/>
      <c r="I1898" s="138">
        <f t="shared" ca="1" si="12"/>
        <v>5.5405914205558426</v>
      </c>
      <c r="J1898" s="72"/>
      <c r="K1898" s="72"/>
      <c r="L1898" s="72"/>
      <c r="M1898" s="72"/>
      <c r="N1898" s="72"/>
    </row>
    <row r="1899" spans="1:14" ht="13" x14ac:dyDescent="0.15">
      <c r="A1899" s="72"/>
      <c r="B1899" s="72"/>
      <c r="C1899" s="72"/>
      <c r="D1899" s="72"/>
      <c r="E1899" s="72"/>
      <c r="F1899" s="72"/>
      <c r="G1899" s="72"/>
      <c r="H1899" s="72"/>
      <c r="I1899" s="138">
        <f t="shared" ca="1" si="12"/>
        <v>5.5405914205558426</v>
      </c>
      <c r="J1899" s="72"/>
      <c r="K1899" s="72"/>
      <c r="L1899" s="72"/>
      <c r="M1899" s="72"/>
      <c r="N1899" s="72"/>
    </row>
    <row r="1900" spans="1:14" ht="13" x14ac:dyDescent="0.15">
      <c r="A1900" s="72"/>
      <c r="B1900" s="72"/>
      <c r="C1900" s="72"/>
      <c r="D1900" s="72"/>
      <c r="E1900" s="72"/>
      <c r="F1900" s="72"/>
      <c r="G1900" s="72"/>
      <c r="H1900" s="72"/>
      <c r="I1900" s="138">
        <f t="shared" ca="1" si="12"/>
        <v>5.5405914205558426</v>
      </c>
      <c r="J1900" s="72"/>
      <c r="K1900" s="72"/>
      <c r="L1900" s="72"/>
      <c r="M1900" s="72"/>
      <c r="N1900" s="72"/>
    </row>
    <row r="1901" spans="1:14" ht="13" x14ac:dyDescent="0.15">
      <c r="A1901" s="72"/>
      <c r="B1901" s="72"/>
      <c r="C1901" s="72"/>
      <c r="D1901" s="72"/>
      <c r="E1901" s="72"/>
      <c r="F1901" s="72"/>
      <c r="G1901" s="72"/>
      <c r="H1901" s="72"/>
      <c r="I1901" s="138">
        <f t="shared" ca="1" si="12"/>
        <v>5.5405914205558426</v>
      </c>
      <c r="J1901" s="72"/>
      <c r="K1901" s="72"/>
      <c r="L1901" s="72"/>
      <c r="M1901" s="72"/>
      <c r="N1901" s="72"/>
    </row>
    <row r="1902" spans="1:14" ht="13" x14ac:dyDescent="0.15">
      <c r="A1902" s="72"/>
      <c r="B1902" s="72"/>
      <c r="C1902" s="72"/>
      <c r="D1902" s="72"/>
      <c r="E1902" s="72"/>
      <c r="F1902" s="72"/>
      <c r="G1902" s="72"/>
      <c r="H1902" s="72"/>
      <c r="I1902" s="138">
        <f t="shared" ca="1" si="12"/>
        <v>5.5405914205558426</v>
      </c>
      <c r="J1902" s="72"/>
      <c r="K1902" s="72"/>
      <c r="L1902" s="72"/>
      <c r="M1902" s="72"/>
      <c r="N1902" s="72"/>
    </row>
    <row r="1903" spans="1:14" ht="13" x14ac:dyDescent="0.15">
      <c r="A1903" s="72"/>
      <c r="B1903" s="72"/>
      <c r="C1903" s="72"/>
      <c r="D1903" s="72"/>
      <c r="E1903" s="72"/>
      <c r="F1903" s="72"/>
      <c r="G1903" s="72"/>
      <c r="H1903" s="72"/>
      <c r="I1903" s="138">
        <f t="shared" ca="1" si="12"/>
        <v>5.5405914205558426</v>
      </c>
      <c r="J1903" s="72"/>
      <c r="K1903" s="72"/>
      <c r="L1903" s="72"/>
      <c r="M1903" s="72"/>
      <c r="N1903" s="72"/>
    </row>
    <row r="1904" spans="1:14" ht="13" x14ac:dyDescent="0.15">
      <c r="A1904" s="72"/>
      <c r="B1904" s="72"/>
      <c r="C1904" s="72"/>
      <c r="D1904" s="72"/>
      <c r="E1904" s="72"/>
      <c r="F1904" s="72"/>
      <c r="G1904" s="72"/>
      <c r="H1904" s="72"/>
      <c r="I1904" s="138">
        <f t="shared" ca="1" si="12"/>
        <v>5.5405914205558426</v>
      </c>
      <c r="J1904" s="72"/>
      <c r="K1904" s="72"/>
      <c r="L1904" s="72"/>
      <c r="M1904" s="72"/>
      <c r="N1904" s="72"/>
    </row>
    <row r="1905" spans="1:14" ht="13" x14ac:dyDescent="0.15">
      <c r="A1905" s="72"/>
      <c r="B1905" s="72"/>
      <c r="C1905" s="72"/>
      <c r="D1905" s="72"/>
      <c r="E1905" s="72"/>
      <c r="F1905" s="72"/>
      <c r="G1905" s="72"/>
      <c r="H1905" s="72"/>
      <c r="I1905" s="138">
        <f t="shared" ca="1" si="12"/>
        <v>5.5405914205558426</v>
      </c>
      <c r="J1905" s="72"/>
      <c r="K1905" s="72"/>
      <c r="L1905" s="72"/>
      <c r="M1905" s="72"/>
      <c r="N1905" s="72"/>
    </row>
    <row r="1906" spans="1:14" ht="13" x14ac:dyDescent="0.15">
      <c r="A1906" s="72"/>
      <c r="B1906" s="72"/>
      <c r="C1906" s="72"/>
      <c r="D1906" s="72"/>
      <c r="E1906" s="72"/>
      <c r="F1906" s="72"/>
      <c r="G1906" s="72"/>
      <c r="H1906" s="72"/>
      <c r="I1906" s="138">
        <f t="shared" ca="1" si="12"/>
        <v>5.5405914205558426</v>
      </c>
      <c r="J1906" s="72"/>
      <c r="K1906" s="72"/>
      <c r="L1906" s="72"/>
      <c r="M1906" s="72"/>
      <c r="N1906" s="72"/>
    </row>
    <row r="1907" spans="1:14" ht="13" x14ac:dyDescent="0.15">
      <c r="A1907" s="72"/>
      <c r="B1907" s="72"/>
      <c r="C1907" s="72"/>
      <c r="D1907" s="72"/>
      <c r="E1907" s="72"/>
      <c r="F1907" s="72"/>
      <c r="G1907" s="72"/>
      <c r="H1907" s="72"/>
      <c r="I1907" s="138">
        <f t="shared" ca="1" si="12"/>
        <v>5.5405914205558426</v>
      </c>
      <c r="J1907" s="72"/>
      <c r="K1907" s="72"/>
      <c r="L1907" s="72"/>
      <c r="M1907" s="72"/>
      <c r="N1907" s="72"/>
    </row>
    <row r="1908" spans="1:14" ht="13" x14ac:dyDescent="0.15">
      <c r="A1908" s="72"/>
      <c r="B1908" s="72"/>
      <c r="C1908" s="72"/>
      <c r="D1908" s="72"/>
      <c r="E1908" s="72"/>
      <c r="F1908" s="72"/>
      <c r="G1908" s="72"/>
      <c r="H1908" s="72"/>
      <c r="I1908" s="138">
        <f t="shared" ca="1" si="12"/>
        <v>5.5405914205558426</v>
      </c>
      <c r="J1908" s="72"/>
      <c r="K1908" s="72"/>
      <c r="L1908" s="72"/>
      <c r="M1908" s="72"/>
      <c r="N1908" s="72"/>
    </row>
    <row r="1909" spans="1:14" ht="13" x14ac:dyDescent="0.15">
      <c r="A1909" s="72"/>
      <c r="B1909" s="72"/>
      <c r="C1909" s="72"/>
      <c r="D1909" s="72"/>
      <c r="E1909" s="72"/>
      <c r="F1909" s="72"/>
      <c r="G1909" s="72"/>
      <c r="H1909" s="72"/>
      <c r="I1909" s="138">
        <f t="shared" ca="1" si="12"/>
        <v>5.5405914205558426</v>
      </c>
      <c r="J1909" s="72"/>
      <c r="K1909" s="72"/>
      <c r="L1909" s="72"/>
      <c r="M1909" s="72"/>
      <c r="N1909" s="72"/>
    </row>
    <row r="1910" spans="1:14" ht="13" x14ac:dyDescent="0.15">
      <c r="A1910" s="72"/>
      <c r="B1910" s="72"/>
      <c r="C1910" s="72"/>
      <c r="D1910" s="72"/>
      <c r="E1910" s="72"/>
      <c r="F1910" s="72"/>
      <c r="G1910" s="72"/>
      <c r="H1910" s="72"/>
      <c r="I1910" s="138">
        <f t="shared" ca="1" si="12"/>
        <v>5.5405914205558426</v>
      </c>
      <c r="J1910" s="72"/>
      <c r="K1910" s="72"/>
      <c r="L1910" s="72"/>
      <c r="M1910" s="72"/>
      <c r="N1910" s="72"/>
    </row>
    <row r="1911" spans="1:14" ht="13" x14ac:dyDescent="0.15">
      <c r="A1911" s="72"/>
      <c r="B1911" s="72"/>
      <c r="C1911" s="72"/>
      <c r="D1911" s="72"/>
      <c r="E1911" s="72"/>
      <c r="F1911" s="72"/>
      <c r="G1911" s="72"/>
      <c r="H1911" s="72"/>
      <c r="I1911" s="138">
        <f t="shared" ca="1" si="12"/>
        <v>5.5405914205558426</v>
      </c>
      <c r="J1911" s="72"/>
      <c r="K1911" s="72"/>
      <c r="L1911" s="72"/>
      <c r="M1911" s="72"/>
      <c r="N1911" s="72"/>
    </row>
    <row r="1912" spans="1:14" ht="13" x14ac:dyDescent="0.15">
      <c r="A1912" s="72"/>
      <c r="B1912" s="72"/>
      <c r="C1912" s="72"/>
      <c r="D1912" s="72"/>
      <c r="E1912" s="72"/>
      <c r="F1912" s="72"/>
      <c r="G1912" s="72"/>
      <c r="H1912" s="72"/>
      <c r="I1912" s="138">
        <f t="shared" ca="1" si="12"/>
        <v>5.5405914205558426</v>
      </c>
      <c r="J1912" s="72"/>
      <c r="K1912" s="72"/>
      <c r="L1912" s="72"/>
      <c r="M1912" s="72"/>
      <c r="N1912" s="72"/>
    </row>
    <row r="1913" spans="1:14" ht="13" x14ac:dyDescent="0.15">
      <c r="A1913" s="72"/>
      <c r="B1913" s="72"/>
      <c r="C1913" s="72"/>
      <c r="D1913" s="72"/>
      <c r="E1913" s="72"/>
      <c r="F1913" s="72"/>
      <c r="G1913" s="72"/>
      <c r="H1913" s="72"/>
      <c r="I1913" s="138">
        <f t="shared" ca="1" si="12"/>
        <v>5.5405914205558426</v>
      </c>
      <c r="J1913" s="72"/>
      <c r="K1913" s="72"/>
      <c r="L1913" s="72"/>
      <c r="M1913" s="72"/>
      <c r="N1913" s="72"/>
    </row>
    <row r="1914" spans="1:14" ht="13" x14ac:dyDescent="0.15">
      <c r="A1914" s="72"/>
      <c r="B1914" s="72"/>
      <c r="C1914" s="72"/>
      <c r="D1914" s="72"/>
      <c r="E1914" s="72"/>
      <c r="F1914" s="72"/>
      <c r="G1914" s="72"/>
      <c r="H1914" s="72"/>
      <c r="I1914" s="138">
        <f t="shared" ca="1" si="12"/>
        <v>5.5405914205558426</v>
      </c>
      <c r="J1914" s="72"/>
      <c r="K1914" s="72"/>
      <c r="L1914" s="72"/>
      <c r="M1914" s="72"/>
      <c r="N1914" s="72"/>
    </row>
    <row r="1915" spans="1:14" ht="13" x14ac:dyDescent="0.15">
      <c r="A1915" s="72"/>
      <c r="B1915" s="72"/>
      <c r="C1915" s="72"/>
      <c r="D1915" s="72"/>
      <c r="E1915" s="72"/>
      <c r="F1915" s="72"/>
      <c r="G1915" s="72"/>
      <c r="H1915" s="72"/>
      <c r="I1915" s="138">
        <f t="shared" ca="1" si="12"/>
        <v>5.5405914205558426</v>
      </c>
      <c r="J1915" s="72"/>
      <c r="K1915" s="72"/>
      <c r="L1915" s="72"/>
      <c r="M1915" s="72"/>
      <c r="N1915" s="72"/>
    </row>
    <row r="1916" spans="1:14" ht="13" x14ac:dyDescent="0.15">
      <c r="A1916" s="72"/>
      <c r="B1916" s="72"/>
      <c r="C1916" s="72"/>
      <c r="D1916" s="72"/>
      <c r="E1916" s="72"/>
      <c r="F1916" s="72"/>
      <c r="G1916" s="72"/>
      <c r="H1916" s="72"/>
      <c r="I1916" s="138">
        <f t="shared" ca="1" si="12"/>
        <v>5.5405914205558426</v>
      </c>
      <c r="J1916" s="72"/>
      <c r="K1916" s="72"/>
      <c r="L1916" s="72"/>
      <c r="M1916" s="72"/>
      <c r="N1916" s="72"/>
    </row>
    <row r="1917" spans="1:14" ht="13" x14ac:dyDescent="0.15">
      <c r="A1917" s="72"/>
      <c r="B1917" s="72"/>
      <c r="C1917" s="72"/>
      <c r="D1917" s="72"/>
      <c r="E1917" s="72"/>
      <c r="F1917" s="72"/>
      <c r="G1917" s="72"/>
      <c r="H1917" s="72"/>
      <c r="I1917" s="138">
        <f t="shared" ca="1" si="12"/>
        <v>5.5405914205558426</v>
      </c>
      <c r="J1917" s="72"/>
      <c r="K1917" s="72"/>
      <c r="L1917" s="72"/>
      <c r="M1917" s="72"/>
      <c r="N1917" s="72"/>
    </row>
    <row r="1918" spans="1:14" ht="13" x14ac:dyDescent="0.15">
      <c r="A1918" s="72"/>
      <c r="B1918" s="72"/>
      <c r="C1918" s="72"/>
      <c r="D1918" s="72"/>
      <c r="E1918" s="72"/>
      <c r="F1918" s="72"/>
      <c r="G1918" s="72"/>
      <c r="H1918" s="72"/>
      <c r="I1918" s="138">
        <f t="shared" ca="1" si="12"/>
        <v>5.5405914205558426</v>
      </c>
      <c r="J1918" s="72"/>
      <c r="K1918" s="72"/>
      <c r="L1918" s="72"/>
      <c r="M1918" s="72"/>
      <c r="N1918" s="72"/>
    </row>
    <row r="1919" spans="1:14" ht="13" x14ac:dyDescent="0.15">
      <c r="A1919" s="72"/>
      <c r="B1919" s="72"/>
      <c r="C1919" s="72"/>
      <c r="D1919" s="72"/>
      <c r="E1919" s="72"/>
      <c r="F1919" s="72"/>
      <c r="G1919" s="72"/>
      <c r="H1919" s="72"/>
      <c r="I1919" s="138">
        <f t="shared" ca="1" si="12"/>
        <v>5.5405914205558426</v>
      </c>
      <c r="J1919" s="72"/>
      <c r="K1919" s="72"/>
      <c r="L1919" s="72"/>
      <c r="M1919" s="72"/>
      <c r="N1919" s="72"/>
    </row>
    <row r="1920" spans="1:14" ht="13" x14ac:dyDescent="0.15">
      <c r="A1920" s="72"/>
      <c r="B1920" s="72"/>
      <c r="C1920" s="72"/>
      <c r="D1920" s="72"/>
      <c r="E1920" s="72"/>
      <c r="F1920" s="72"/>
      <c r="G1920" s="72"/>
      <c r="H1920" s="72"/>
      <c r="I1920" s="138">
        <f t="shared" ca="1" si="12"/>
        <v>5.5405914205558426</v>
      </c>
      <c r="J1920" s="72"/>
      <c r="K1920" s="72"/>
      <c r="L1920" s="72"/>
      <c r="M1920" s="72"/>
      <c r="N1920" s="72"/>
    </row>
    <row r="1921" spans="1:14" ht="13" x14ac:dyDescent="0.15">
      <c r="A1921" s="72"/>
      <c r="B1921" s="72"/>
      <c r="C1921" s="72"/>
      <c r="D1921" s="72"/>
      <c r="E1921" s="72"/>
      <c r="F1921" s="72"/>
      <c r="G1921" s="72"/>
      <c r="H1921" s="72"/>
      <c r="I1921" s="138">
        <f t="shared" ca="1" si="12"/>
        <v>5.5405914205558426</v>
      </c>
      <c r="J1921" s="72"/>
      <c r="K1921" s="72"/>
      <c r="L1921" s="72"/>
      <c r="M1921" s="72"/>
      <c r="N1921" s="72"/>
    </row>
    <row r="1922" spans="1:14" ht="13" x14ac:dyDescent="0.15">
      <c r="A1922" s="72"/>
      <c r="B1922" s="72"/>
      <c r="C1922" s="72"/>
      <c r="D1922" s="72"/>
      <c r="E1922" s="72"/>
      <c r="F1922" s="72"/>
      <c r="G1922" s="72"/>
      <c r="H1922" s="72"/>
      <c r="I1922" s="138">
        <f t="shared" ca="1" si="12"/>
        <v>5.5405914205558426</v>
      </c>
      <c r="J1922" s="72"/>
      <c r="K1922" s="72"/>
      <c r="L1922" s="72"/>
      <c r="M1922" s="72"/>
      <c r="N1922" s="72"/>
    </row>
    <row r="1923" spans="1:14" ht="13" x14ac:dyDescent="0.15">
      <c r="A1923" s="72"/>
      <c r="B1923" s="72"/>
      <c r="C1923" s="72"/>
      <c r="D1923" s="72"/>
      <c r="E1923" s="72"/>
      <c r="F1923" s="72"/>
      <c r="G1923" s="72"/>
      <c r="H1923" s="72"/>
      <c r="I1923" s="138">
        <f t="shared" ca="1" si="12"/>
        <v>5.5405914205558426</v>
      </c>
      <c r="J1923" s="72"/>
      <c r="K1923" s="72"/>
      <c r="L1923" s="72"/>
      <c r="M1923" s="72"/>
      <c r="N1923" s="72"/>
    </row>
    <row r="1924" spans="1:14" ht="13" x14ac:dyDescent="0.15">
      <c r="A1924" s="72"/>
      <c r="B1924" s="72"/>
      <c r="C1924" s="72"/>
      <c r="D1924" s="72"/>
      <c r="E1924" s="72"/>
      <c r="F1924" s="72"/>
      <c r="G1924" s="72"/>
      <c r="H1924" s="72"/>
      <c r="I1924" s="138">
        <f t="shared" ca="1" si="12"/>
        <v>5.5405914205558426</v>
      </c>
      <c r="J1924" s="72"/>
      <c r="K1924" s="72"/>
      <c r="L1924" s="72"/>
      <c r="M1924" s="72"/>
      <c r="N1924" s="72"/>
    </row>
    <row r="1925" spans="1:14" ht="13" x14ac:dyDescent="0.15">
      <c r="A1925" s="72"/>
      <c r="B1925" s="72"/>
      <c r="C1925" s="72"/>
      <c r="D1925" s="72"/>
      <c r="E1925" s="72"/>
      <c r="F1925" s="72"/>
      <c r="G1925" s="72"/>
      <c r="H1925" s="72"/>
      <c r="I1925" s="138">
        <f t="shared" ca="1" si="12"/>
        <v>5.5405914205558426</v>
      </c>
      <c r="J1925" s="72"/>
      <c r="K1925" s="72"/>
      <c r="L1925" s="72"/>
      <c r="M1925" s="72"/>
      <c r="N1925" s="72"/>
    </row>
    <row r="1926" spans="1:14" ht="13" x14ac:dyDescent="0.15">
      <c r="A1926" s="72"/>
      <c r="B1926" s="72"/>
      <c r="C1926" s="72"/>
      <c r="D1926" s="72"/>
      <c r="E1926" s="72"/>
      <c r="F1926" s="72"/>
      <c r="G1926" s="72"/>
      <c r="H1926" s="72"/>
      <c r="I1926" s="138">
        <f t="shared" ca="1" si="12"/>
        <v>5.5405914205558426</v>
      </c>
      <c r="J1926" s="72"/>
      <c r="K1926" s="72"/>
      <c r="L1926" s="72"/>
      <c r="M1926" s="72"/>
      <c r="N1926" s="72"/>
    </row>
    <row r="1927" spans="1:14" ht="13" x14ac:dyDescent="0.15">
      <c r="A1927" s="72"/>
      <c r="B1927" s="72"/>
      <c r="C1927" s="72"/>
      <c r="D1927" s="72"/>
      <c r="E1927" s="72"/>
      <c r="F1927" s="72"/>
      <c r="G1927" s="72"/>
      <c r="H1927" s="72"/>
      <c r="I1927" s="138">
        <f t="shared" ca="1" si="12"/>
        <v>5.5405914205558426</v>
      </c>
      <c r="J1927" s="72"/>
      <c r="K1927" s="72"/>
      <c r="L1927" s="72"/>
      <c r="M1927" s="72"/>
      <c r="N1927" s="72"/>
    </row>
    <row r="1928" spans="1:14" ht="13" x14ac:dyDescent="0.15">
      <c r="A1928" s="72"/>
      <c r="B1928" s="72"/>
      <c r="C1928" s="72"/>
      <c r="D1928" s="72"/>
      <c r="E1928" s="72"/>
      <c r="F1928" s="72"/>
      <c r="G1928" s="72"/>
      <c r="H1928" s="72"/>
      <c r="I1928" s="138">
        <f t="shared" ca="1" si="12"/>
        <v>5.5405914205558426</v>
      </c>
      <c r="J1928" s="72"/>
      <c r="K1928" s="72"/>
      <c r="L1928" s="72"/>
      <c r="M1928" s="72"/>
      <c r="N1928" s="72"/>
    </row>
    <row r="1929" spans="1:14" ht="13" x14ac:dyDescent="0.15">
      <c r="A1929" s="72"/>
      <c r="B1929" s="72"/>
      <c r="C1929" s="72"/>
      <c r="D1929" s="72"/>
      <c r="E1929" s="72"/>
      <c r="F1929" s="72"/>
      <c r="G1929" s="72"/>
      <c r="H1929" s="72"/>
      <c r="I1929" s="138">
        <f t="shared" ca="1" si="12"/>
        <v>5.5405914205558426</v>
      </c>
      <c r="J1929" s="72"/>
      <c r="K1929" s="72"/>
      <c r="L1929" s="72"/>
      <c r="M1929" s="72"/>
      <c r="N1929" s="72"/>
    </row>
    <row r="1930" spans="1:14" ht="13" x14ac:dyDescent="0.15">
      <c r="A1930" s="72"/>
      <c r="B1930" s="72"/>
      <c r="C1930" s="72"/>
      <c r="D1930" s="72"/>
      <c r="E1930" s="72"/>
      <c r="F1930" s="72"/>
      <c r="G1930" s="72"/>
      <c r="H1930" s="72"/>
      <c r="I1930" s="138">
        <f t="shared" ca="1" si="12"/>
        <v>5.5405914205558426</v>
      </c>
      <c r="J1930" s="72"/>
      <c r="K1930" s="72"/>
      <c r="L1930" s="72"/>
      <c r="M1930" s="72"/>
      <c r="N1930" s="72"/>
    </row>
    <row r="1931" spans="1:14" ht="13" x14ac:dyDescent="0.15">
      <c r="A1931" s="72"/>
      <c r="B1931" s="72"/>
      <c r="C1931" s="72"/>
      <c r="D1931" s="72"/>
      <c r="E1931" s="72"/>
      <c r="F1931" s="72"/>
      <c r="G1931" s="72"/>
      <c r="H1931" s="72"/>
      <c r="I1931" s="138">
        <f t="shared" ca="1" si="12"/>
        <v>5.5405914205558426</v>
      </c>
      <c r="J1931" s="72"/>
      <c r="K1931" s="72"/>
      <c r="L1931" s="72"/>
      <c r="M1931" s="72"/>
      <c r="N1931" s="72"/>
    </row>
    <row r="1932" spans="1:14" ht="13" x14ac:dyDescent="0.15">
      <c r="A1932" s="72"/>
      <c r="B1932" s="72"/>
      <c r="C1932" s="72"/>
      <c r="D1932" s="72"/>
      <c r="E1932" s="72"/>
      <c r="F1932" s="72"/>
      <c r="G1932" s="72"/>
      <c r="H1932" s="72"/>
      <c r="I1932" s="138">
        <f t="shared" ca="1" si="12"/>
        <v>5.5405914205558426</v>
      </c>
      <c r="J1932" s="72"/>
      <c r="K1932" s="72"/>
      <c r="L1932" s="72"/>
      <c r="M1932" s="72"/>
      <c r="N1932" s="72"/>
    </row>
    <row r="1933" spans="1:14" ht="13" x14ac:dyDescent="0.15">
      <c r="A1933" s="72"/>
      <c r="B1933" s="72"/>
      <c r="C1933" s="72"/>
      <c r="D1933" s="72"/>
      <c r="E1933" s="72"/>
      <c r="F1933" s="72"/>
      <c r="G1933" s="72"/>
      <c r="H1933" s="72"/>
      <c r="I1933" s="138">
        <f t="shared" ca="1" si="12"/>
        <v>5.5405914205558426</v>
      </c>
      <c r="J1933" s="72"/>
      <c r="K1933" s="72"/>
      <c r="L1933" s="72"/>
      <c r="M1933" s="72"/>
      <c r="N1933" s="72"/>
    </row>
    <row r="1934" spans="1:14" ht="13" x14ac:dyDescent="0.15">
      <c r="A1934" s="72"/>
      <c r="B1934" s="72"/>
      <c r="C1934" s="72"/>
      <c r="D1934" s="72"/>
      <c r="E1934" s="72"/>
      <c r="F1934" s="72"/>
      <c r="G1934" s="72"/>
      <c r="H1934" s="72"/>
      <c r="I1934" s="138">
        <f t="shared" ca="1" si="12"/>
        <v>5.5405914205558426</v>
      </c>
      <c r="J1934" s="72"/>
      <c r="K1934" s="72"/>
      <c r="L1934" s="72"/>
      <c r="M1934" s="72"/>
      <c r="N1934" s="72"/>
    </row>
    <row r="1935" spans="1:14" ht="13" x14ac:dyDescent="0.15">
      <c r="A1935" s="72"/>
      <c r="B1935" s="72"/>
      <c r="C1935" s="72"/>
      <c r="D1935" s="72"/>
      <c r="E1935" s="72"/>
      <c r="F1935" s="72"/>
      <c r="G1935" s="72"/>
      <c r="H1935" s="72"/>
      <c r="I1935" s="138">
        <f t="shared" ca="1" si="12"/>
        <v>5.5405914205558426</v>
      </c>
      <c r="J1935" s="72"/>
      <c r="K1935" s="72"/>
      <c r="L1935" s="72"/>
      <c r="M1935" s="72"/>
      <c r="N1935" s="72"/>
    </row>
    <row r="1936" spans="1:14" ht="13" x14ac:dyDescent="0.15">
      <c r="A1936" s="72"/>
      <c r="B1936" s="72"/>
      <c r="C1936" s="72"/>
      <c r="D1936" s="72"/>
      <c r="E1936" s="72"/>
      <c r="F1936" s="72"/>
      <c r="G1936" s="72"/>
      <c r="H1936" s="72"/>
      <c r="I1936" s="138">
        <f t="shared" ca="1" si="12"/>
        <v>5.5405914205558426</v>
      </c>
      <c r="J1936" s="72"/>
      <c r="K1936" s="72"/>
      <c r="L1936" s="72"/>
      <c r="M1936" s="72"/>
      <c r="N1936" s="72"/>
    </row>
    <row r="1937" spans="1:14" ht="13" x14ac:dyDescent="0.15">
      <c r="A1937" s="72"/>
      <c r="B1937" s="72"/>
      <c r="C1937" s="72"/>
      <c r="D1937" s="72"/>
      <c r="E1937" s="72"/>
      <c r="F1937" s="72"/>
      <c r="G1937" s="72"/>
      <c r="H1937" s="72"/>
      <c r="I1937" s="138">
        <f t="shared" ca="1" si="12"/>
        <v>5.5405914205558426</v>
      </c>
      <c r="J1937" s="72"/>
      <c r="K1937" s="72"/>
      <c r="L1937" s="72"/>
      <c r="M1937" s="72"/>
      <c r="N1937" s="72"/>
    </row>
    <row r="1938" spans="1:14" ht="13" x14ac:dyDescent="0.15">
      <c r="A1938" s="72"/>
      <c r="B1938" s="72"/>
      <c r="C1938" s="72"/>
      <c r="D1938" s="72"/>
      <c r="E1938" s="72"/>
      <c r="F1938" s="72"/>
      <c r="G1938" s="72"/>
      <c r="H1938" s="72"/>
      <c r="I1938" s="138">
        <f t="shared" ca="1" si="12"/>
        <v>5.5405914205558426</v>
      </c>
      <c r="J1938" s="72"/>
      <c r="K1938" s="72"/>
      <c r="L1938" s="72"/>
      <c r="M1938" s="72"/>
      <c r="N1938" s="72"/>
    </row>
    <row r="1939" spans="1:14" ht="13" x14ac:dyDescent="0.15">
      <c r="A1939" s="72"/>
      <c r="B1939" s="72"/>
      <c r="C1939" s="72"/>
      <c r="D1939" s="72"/>
      <c r="E1939" s="72"/>
      <c r="F1939" s="72"/>
      <c r="G1939" s="72"/>
      <c r="H1939" s="72"/>
      <c r="I1939" s="138">
        <f t="shared" ca="1" si="12"/>
        <v>5.5405914205558426</v>
      </c>
      <c r="J1939" s="72"/>
      <c r="K1939" s="72"/>
      <c r="L1939" s="72"/>
      <c r="M1939" s="72"/>
      <c r="N1939" s="72"/>
    </row>
    <row r="1940" spans="1:14" ht="13" x14ac:dyDescent="0.15">
      <c r="A1940" s="72"/>
      <c r="B1940" s="72"/>
      <c r="C1940" s="72"/>
      <c r="D1940" s="72"/>
      <c r="E1940" s="72"/>
      <c r="F1940" s="72"/>
      <c r="G1940" s="72"/>
      <c r="H1940" s="72"/>
      <c r="I1940" s="138">
        <f t="shared" ca="1" si="12"/>
        <v>5.5405914205558426</v>
      </c>
      <c r="J1940" s="72"/>
      <c r="K1940" s="72"/>
      <c r="L1940" s="72"/>
      <c r="M1940" s="72"/>
      <c r="N1940" s="72"/>
    </row>
    <row r="1941" spans="1:14" ht="13" x14ac:dyDescent="0.15">
      <c r="A1941" s="72"/>
      <c r="B1941" s="72"/>
      <c r="C1941" s="72"/>
      <c r="D1941" s="72"/>
      <c r="E1941" s="72"/>
      <c r="F1941" s="72"/>
      <c r="G1941" s="72"/>
      <c r="H1941" s="72"/>
      <c r="I1941" s="138">
        <f t="shared" ca="1" si="12"/>
        <v>5.5405914205558426</v>
      </c>
      <c r="J1941" s="72"/>
      <c r="K1941" s="72"/>
      <c r="L1941" s="72"/>
      <c r="M1941" s="72"/>
      <c r="N1941" s="72"/>
    </row>
    <row r="1942" spans="1:14" ht="13" x14ac:dyDescent="0.15">
      <c r="A1942" s="72"/>
      <c r="B1942" s="72"/>
      <c r="C1942" s="72"/>
      <c r="D1942" s="72"/>
      <c r="E1942" s="72"/>
      <c r="F1942" s="72"/>
      <c r="G1942" s="72"/>
      <c r="H1942" s="72"/>
      <c r="I1942" s="138">
        <f t="shared" ca="1" si="12"/>
        <v>5.5405914205558426</v>
      </c>
      <c r="J1942" s="72"/>
      <c r="K1942" s="72"/>
      <c r="L1942" s="72"/>
      <c r="M1942" s="72"/>
      <c r="N1942" s="72"/>
    </row>
    <row r="1943" spans="1:14" ht="13" x14ac:dyDescent="0.15">
      <c r="A1943" s="72"/>
      <c r="B1943" s="72"/>
      <c r="C1943" s="72"/>
      <c r="D1943" s="72"/>
      <c r="E1943" s="72"/>
      <c r="F1943" s="72"/>
      <c r="G1943" s="72"/>
      <c r="H1943" s="72"/>
      <c r="I1943" s="138">
        <f t="shared" ca="1" si="12"/>
        <v>5.5405914205558426</v>
      </c>
      <c r="J1943" s="72"/>
      <c r="K1943" s="72"/>
      <c r="L1943" s="72"/>
      <c r="M1943" s="72"/>
      <c r="N1943" s="72"/>
    </row>
    <row r="1944" spans="1:14" ht="13" x14ac:dyDescent="0.15">
      <c r="A1944" s="72"/>
      <c r="B1944" s="72"/>
      <c r="C1944" s="72"/>
      <c r="D1944" s="72"/>
      <c r="E1944" s="72"/>
      <c r="F1944" s="72"/>
      <c r="G1944" s="72"/>
      <c r="H1944" s="72"/>
      <c r="I1944" s="138">
        <f t="shared" ca="1" si="12"/>
        <v>5.5405914205558426</v>
      </c>
      <c r="J1944" s="72"/>
      <c r="K1944" s="72"/>
      <c r="L1944" s="72"/>
      <c r="M1944" s="72"/>
      <c r="N1944" s="72"/>
    </row>
    <row r="1945" spans="1:14" ht="13" x14ac:dyDescent="0.15">
      <c r="A1945" s="72"/>
      <c r="B1945" s="72"/>
      <c r="C1945" s="72"/>
      <c r="D1945" s="72"/>
      <c r="E1945" s="72"/>
      <c r="F1945" s="72"/>
      <c r="G1945" s="72"/>
      <c r="H1945" s="72"/>
      <c r="I1945" s="138">
        <f t="shared" ca="1" si="12"/>
        <v>5.5405914205558426</v>
      </c>
      <c r="J1945" s="72"/>
      <c r="K1945" s="72"/>
      <c r="L1945" s="72"/>
      <c r="M1945" s="72"/>
      <c r="N1945" s="72"/>
    </row>
    <row r="1946" spans="1:14" ht="13" x14ac:dyDescent="0.15">
      <c r="A1946" s="72"/>
      <c r="B1946" s="72"/>
      <c r="C1946" s="72"/>
      <c r="D1946" s="72"/>
      <c r="E1946" s="72"/>
      <c r="F1946" s="72"/>
      <c r="G1946" s="72"/>
      <c r="H1946" s="72"/>
      <c r="I1946" s="138">
        <f t="shared" ca="1" si="12"/>
        <v>5.5405914205558426</v>
      </c>
      <c r="J1946" s="72"/>
      <c r="K1946" s="72"/>
      <c r="L1946" s="72"/>
      <c r="M1946" s="72"/>
      <c r="N1946" s="72"/>
    </row>
    <row r="1947" spans="1:14" ht="13" x14ac:dyDescent="0.15">
      <c r="A1947" s="72"/>
      <c r="B1947" s="72"/>
      <c r="C1947" s="72"/>
      <c r="D1947" s="72"/>
      <c r="E1947" s="72"/>
      <c r="F1947" s="72"/>
      <c r="G1947" s="72"/>
      <c r="H1947" s="72"/>
      <c r="I1947" s="138">
        <f t="shared" ca="1" si="12"/>
        <v>5.5405914205558426</v>
      </c>
      <c r="J1947" s="72"/>
      <c r="K1947" s="72"/>
      <c r="L1947" s="72"/>
      <c r="M1947" s="72"/>
      <c r="N1947" s="72"/>
    </row>
    <row r="1948" spans="1:14" ht="13" x14ac:dyDescent="0.15">
      <c r="A1948" s="72"/>
      <c r="B1948" s="72"/>
      <c r="C1948" s="72"/>
      <c r="D1948" s="72"/>
      <c r="E1948" s="72"/>
      <c r="F1948" s="72"/>
      <c r="G1948" s="72"/>
      <c r="H1948" s="72"/>
      <c r="I1948" s="138">
        <f t="shared" ca="1" si="12"/>
        <v>5.5405914205558426</v>
      </c>
      <c r="J1948" s="72"/>
      <c r="K1948" s="72"/>
      <c r="L1948" s="72"/>
      <c r="M1948" s="72"/>
      <c r="N1948" s="72"/>
    </row>
    <row r="1949" spans="1:14" ht="13" x14ac:dyDescent="0.15">
      <c r="A1949" s="72"/>
      <c r="B1949" s="72"/>
      <c r="C1949" s="72"/>
      <c r="D1949" s="72"/>
      <c r="E1949" s="72"/>
      <c r="F1949" s="72"/>
      <c r="G1949" s="72"/>
      <c r="H1949" s="72"/>
      <c r="I1949" s="138">
        <f t="shared" ca="1" si="12"/>
        <v>5.5405914205558426</v>
      </c>
      <c r="J1949" s="72"/>
      <c r="K1949" s="72"/>
      <c r="L1949" s="72"/>
      <c r="M1949" s="72"/>
      <c r="N1949" s="72"/>
    </row>
    <row r="1950" spans="1:14" ht="13" x14ac:dyDescent="0.15">
      <c r="A1950" s="72"/>
      <c r="B1950" s="72"/>
      <c r="C1950" s="72"/>
      <c r="D1950" s="72"/>
      <c r="E1950" s="72"/>
      <c r="F1950" s="72"/>
      <c r="G1950" s="72"/>
      <c r="H1950" s="72"/>
      <c r="I1950" s="138">
        <f t="shared" ca="1" si="12"/>
        <v>5.5405914205558426</v>
      </c>
      <c r="J1950" s="72"/>
      <c r="K1950" s="72"/>
      <c r="L1950" s="72"/>
      <c r="M1950" s="72"/>
      <c r="N1950" s="72"/>
    </row>
    <row r="1951" spans="1:14" ht="13" x14ac:dyDescent="0.15">
      <c r="A1951" s="72"/>
      <c r="B1951" s="72"/>
      <c r="C1951" s="72"/>
      <c r="D1951" s="72"/>
      <c r="E1951" s="72"/>
      <c r="F1951" s="72"/>
      <c r="G1951" s="72"/>
      <c r="H1951" s="72"/>
      <c r="I1951" s="138">
        <f t="shared" ca="1" si="12"/>
        <v>5.5405914205558426</v>
      </c>
      <c r="J1951" s="72"/>
      <c r="K1951" s="72"/>
      <c r="L1951" s="72"/>
      <c r="M1951" s="72"/>
      <c r="N1951" s="72"/>
    </row>
    <row r="1952" spans="1:14" ht="13" x14ac:dyDescent="0.15">
      <c r="A1952" s="72"/>
      <c r="B1952" s="72"/>
      <c r="C1952" s="72"/>
      <c r="D1952" s="72"/>
      <c r="E1952" s="72"/>
      <c r="F1952" s="72"/>
      <c r="G1952" s="72"/>
      <c r="H1952" s="72"/>
      <c r="I1952" s="138">
        <f t="shared" ca="1" si="12"/>
        <v>5.5405914205558426</v>
      </c>
      <c r="J1952" s="72"/>
      <c r="K1952" s="72"/>
      <c r="L1952" s="72"/>
      <c r="M1952" s="72"/>
      <c r="N1952" s="72"/>
    </row>
    <row r="1953" spans="1:14" ht="13" x14ac:dyDescent="0.15">
      <c r="A1953" s="72"/>
      <c r="B1953" s="72"/>
      <c r="C1953" s="72"/>
      <c r="D1953" s="72"/>
      <c r="E1953" s="72"/>
      <c r="F1953" s="72"/>
      <c r="G1953" s="72"/>
      <c r="H1953" s="72"/>
      <c r="I1953" s="138">
        <f t="shared" ca="1" si="12"/>
        <v>5.5405914205558426</v>
      </c>
      <c r="J1953" s="72"/>
      <c r="K1953" s="72"/>
      <c r="L1953" s="72"/>
      <c r="M1953" s="72"/>
      <c r="N1953" s="72"/>
    </row>
    <row r="1954" spans="1:14" ht="13" x14ac:dyDescent="0.15">
      <c r="A1954" s="72"/>
      <c r="B1954" s="72"/>
      <c r="C1954" s="72"/>
      <c r="D1954" s="72"/>
      <c r="E1954" s="72"/>
      <c r="F1954" s="72"/>
      <c r="G1954" s="72"/>
      <c r="H1954" s="72"/>
      <c r="I1954" s="138">
        <f t="shared" ca="1" si="12"/>
        <v>5.5405914205558426</v>
      </c>
      <c r="J1954" s="72"/>
      <c r="K1954" s="72"/>
      <c r="L1954" s="72"/>
      <c r="M1954" s="72"/>
      <c r="N1954" s="72"/>
    </row>
    <row r="1955" spans="1:14" ht="13" x14ac:dyDescent="0.15">
      <c r="A1955" s="72"/>
      <c r="B1955" s="72"/>
      <c r="C1955" s="72"/>
      <c r="D1955" s="72"/>
      <c r="E1955" s="72"/>
      <c r="F1955" s="72"/>
      <c r="G1955" s="72"/>
      <c r="H1955" s="72"/>
      <c r="I1955" s="138">
        <f t="shared" ca="1" si="12"/>
        <v>5.5405914205558426</v>
      </c>
      <c r="J1955" s="72"/>
      <c r="K1955" s="72"/>
      <c r="L1955" s="72"/>
      <c r="M1955" s="72"/>
      <c r="N1955" s="72"/>
    </row>
    <row r="1956" spans="1:14" ht="13" x14ac:dyDescent="0.15">
      <c r="A1956" s="72"/>
      <c r="B1956" s="72"/>
      <c r="C1956" s="72"/>
      <c r="D1956" s="72"/>
      <c r="E1956" s="72"/>
      <c r="F1956" s="72"/>
      <c r="G1956" s="72"/>
      <c r="H1956" s="72"/>
      <c r="I1956" s="138">
        <f t="shared" ca="1" si="12"/>
        <v>5.5405914205558426</v>
      </c>
      <c r="J1956" s="72"/>
      <c r="K1956" s="72"/>
      <c r="L1956" s="72"/>
      <c r="M1956" s="72"/>
      <c r="N1956" s="72"/>
    </row>
    <row r="1957" spans="1:14" ht="13" x14ac:dyDescent="0.15">
      <c r="A1957" s="72"/>
      <c r="B1957" s="72"/>
      <c r="C1957" s="72"/>
      <c r="D1957" s="72"/>
      <c r="E1957" s="72"/>
      <c r="F1957" s="72"/>
      <c r="G1957" s="72"/>
      <c r="H1957" s="72"/>
      <c r="I1957" s="138">
        <f t="shared" ca="1" si="12"/>
        <v>5.5405914205558426</v>
      </c>
      <c r="J1957" s="72"/>
      <c r="K1957" s="72"/>
      <c r="L1957" s="72"/>
      <c r="M1957" s="72"/>
      <c r="N1957" s="72"/>
    </row>
    <row r="1958" spans="1:14" ht="13" x14ac:dyDescent="0.15">
      <c r="A1958" s="72"/>
      <c r="B1958" s="72"/>
      <c r="C1958" s="72"/>
      <c r="D1958" s="72"/>
      <c r="E1958" s="72"/>
      <c r="F1958" s="72"/>
      <c r="G1958" s="72"/>
      <c r="H1958" s="72"/>
      <c r="I1958" s="138">
        <f t="shared" ca="1" si="12"/>
        <v>5.5405914205558426</v>
      </c>
      <c r="J1958" s="72"/>
      <c r="K1958" s="72"/>
      <c r="L1958" s="72"/>
      <c r="M1958" s="72"/>
      <c r="N1958" s="72"/>
    </row>
    <row r="1959" spans="1:14" ht="13" x14ac:dyDescent="0.15">
      <c r="A1959" s="72"/>
      <c r="B1959" s="72"/>
      <c r="C1959" s="72"/>
      <c r="D1959" s="72"/>
      <c r="E1959" s="72"/>
      <c r="F1959" s="72"/>
      <c r="G1959" s="72"/>
      <c r="H1959" s="72"/>
      <c r="I1959" s="138">
        <f t="shared" ca="1" si="12"/>
        <v>5.5405914205558426</v>
      </c>
      <c r="J1959" s="72"/>
      <c r="K1959" s="72"/>
      <c r="L1959" s="72"/>
      <c r="M1959" s="72"/>
      <c r="N1959" s="72"/>
    </row>
    <row r="1960" spans="1:14" ht="13" x14ac:dyDescent="0.15">
      <c r="A1960" s="72"/>
      <c r="B1960" s="72"/>
      <c r="C1960" s="72"/>
      <c r="D1960" s="72"/>
      <c r="E1960" s="72"/>
      <c r="F1960" s="72"/>
      <c r="G1960" s="72"/>
      <c r="H1960" s="72"/>
      <c r="I1960" s="138">
        <f t="shared" ca="1" si="12"/>
        <v>5.5405914205558426</v>
      </c>
      <c r="J1960" s="72"/>
      <c r="K1960" s="72"/>
      <c r="L1960" s="72"/>
      <c r="M1960" s="72"/>
      <c r="N1960" s="72"/>
    </row>
    <row r="1961" spans="1:14" ht="13" x14ac:dyDescent="0.15">
      <c r="A1961" s="72"/>
      <c r="B1961" s="72"/>
      <c r="C1961" s="72"/>
      <c r="D1961" s="72"/>
      <c r="E1961" s="72"/>
      <c r="F1961" s="72"/>
      <c r="G1961" s="72"/>
      <c r="H1961" s="72"/>
      <c r="I1961" s="138">
        <f t="shared" ca="1" si="12"/>
        <v>5.5405914205558426</v>
      </c>
      <c r="J1961" s="72"/>
      <c r="K1961" s="72"/>
      <c r="L1961" s="72"/>
      <c r="M1961" s="72"/>
      <c r="N1961" s="72"/>
    </row>
    <row r="1962" spans="1:14" ht="13" x14ac:dyDescent="0.15">
      <c r="A1962" s="72"/>
      <c r="B1962" s="72"/>
      <c r="C1962" s="72"/>
      <c r="D1962" s="72"/>
      <c r="E1962" s="72"/>
      <c r="F1962" s="72"/>
      <c r="G1962" s="72"/>
      <c r="H1962" s="72"/>
      <c r="I1962" s="138">
        <f t="shared" ca="1" si="12"/>
        <v>5.5405914205558426</v>
      </c>
      <c r="J1962" s="72"/>
      <c r="K1962" s="72"/>
      <c r="L1962" s="72"/>
      <c r="M1962" s="72"/>
      <c r="N1962" s="72"/>
    </row>
    <row r="1963" spans="1:14" ht="13" x14ac:dyDescent="0.15">
      <c r="A1963" s="72"/>
      <c r="B1963" s="72"/>
      <c r="C1963" s="72"/>
      <c r="D1963" s="72"/>
      <c r="E1963" s="72"/>
      <c r="F1963" s="72"/>
      <c r="G1963" s="72"/>
      <c r="H1963" s="72"/>
      <c r="I1963" s="138">
        <f t="shared" ca="1" si="12"/>
        <v>5.5405914205558426</v>
      </c>
      <c r="J1963" s="72"/>
      <c r="K1963" s="72"/>
      <c r="L1963" s="72"/>
      <c r="M1963" s="72"/>
      <c r="N1963" s="72"/>
    </row>
    <row r="1964" spans="1:14" ht="13" x14ac:dyDescent="0.15">
      <c r="A1964" s="72"/>
      <c r="B1964" s="72"/>
      <c r="C1964" s="72"/>
      <c r="D1964" s="72"/>
      <c r="E1964" s="72"/>
      <c r="F1964" s="72"/>
      <c r="G1964" s="72"/>
      <c r="H1964" s="72"/>
      <c r="I1964" s="138">
        <f t="shared" ca="1" si="12"/>
        <v>5.5405914205558426</v>
      </c>
      <c r="J1964" s="72"/>
      <c r="K1964" s="72"/>
      <c r="L1964" s="72"/>
      <c r="M1964" s="72"/>
      <c r="N1964" s="72"/>
    </row>
    <row r="1965" spans="1:14" ht="13" x14ac:dyDescent="0.15">
      <c r="A1965" s="72"/>
      <c r="B1965" s="72"/>
      <c r="C1965" s="72"/>
      <c r="D1965" s="72"/>
      <c r="E1965" s="72"/>
      <c r="F1965" s="72"/>
      <c r="G1965" s="72"/>
      <c r="H1965" s="72"/>
      <c r="I1965" s="138">
        <f t="shared" ca="1" si="12"/>
        <v>5.5405914205558426</v>
      </c>
      <c r="J1965" s="72"/>
      <c r="K1965" s="72"/>
      <c r="L1965" s="72"/>
      <c r="M1965" s="72"/>
      <c r="N1965" s="72"/>
    </row>
    <row r="1966" spans="1:14" ht="13" x14ac:dyDescent="0.15">
      <c r="A1966" s="72"/>
      <c r="B1966" s="72"/>
      <c r="C1966" s="72"/>
      <c r="D1966" s="72"/>
      <c r="E1966" s="72"/>
      <c r="F1966" s="72"/>
      <c r="G1966" s="72"/>
      <c r="H1966" s="72"/>
      <c r="I1966" s="138">
        <f t="shared" ca="1" si="12"/>
        <v>5.5405914205558426</v>
      </c>
      <c r="J1966" s="72"/>
      <c r="K1966" s="72"/>
      <c r="L1966" s="72"/>
      <c r="M1966" s="72"/>
      <c r="N1966" s="72"/>
    </row>
    <row r="1967" spans="1:14" ht="13" x14ac:dyDescent="0.15">
      <c r="A1967" s="72"/>
      <c r="B1967" s="72"/>
      <c r="C1967" s="72"/>
      <c r="D1967" s="72"/>
      <c r="E1967" s="72"/>
      <c r="F1967" s="72"/>
      <c r="G1967" s="72"/>
      <c r="H1967" s="72"/>
      <c r="I1967" s="138">
        <f t="shared" ca="1" si="12"/>
        <v>5.5405914205558426</v>
      </c>
      <c r="J1967" s="72"/>
      <c r="K1967" s="72"/>
      <c r="L1967" s="72"/>
      <c r="M1967" s="72"/>
      <c r="N1967" s="72"/>
    </row>
    <row r="1968" spans="1:14" ht="13" x14ac:dyDescent="0.15">
      <c r="A1968" s="72"/>
      <c r="B1968" s="72"/>
      <c r="C1968" s="72"/>
      <c r="D1968" s="72"/>
      <c r="E1968" s="72"/>
      <c r="F1968" s="72"/>
      <c r="G1968" s="72"/>
      <c r="H1968" s="72"/>
      <c r="I1968" s="138">
        <f t="shared" ca="1" si="12"/>
        <v>5.5405914205558426</v>
      </c>
      <c r="J1968" s="72"/>
      <c r="K1968" s="72"/>
      <c r="L1968" s="72"/>
      <c r="M1968" s="72"/>
      <c r="N1968" s="72"/>
    </row>
    <row r="1969" spans="1:14" ht="13" x14ac:dyDescent="0.15">
      <c r="A1969" s="72"/>
      <c r="B1969" s="72"/>
      <c r="C1969" s="72"/>
      <c r="D1969" s="72"/>
      <c r="E1969" s="72"/>
      <c r="F1969" s="72"/>
      <c r="G1969" s="72"/>
      <c r="H1969" s="72"/>
      <c r="I1969" s="138">
        <f t="shared" ca="1" si="12"/>
        <v>5.5405914205558426</v>
      </c>
      <c r="J1969" s="72"/>
      <c r="K1969" s="72"/>
      <c r="L1969" s="72"/>
      <c r="M1969" s="72"/>
      <c r="N1969" s="72"/>
    </row>
    <row r="1970" spans="1:14" ht="13" x14ac:dyDescent="0.15">
      <c r="A1970" s="72"/>
      <c r="B1970" s="72"/>
      <c r="C1970" s="72"/>
      <c r="D1970" s="72"/>
      <c r="E1970" s="72"/>
      <c r="F1970" s="72"/>
      <c r="G1970" s="72"/>
      <c r="H1970" s="72"/>
      <c r="I1970" s="138">
        <f t="shared" ca="1" si="12"/>
        <v>5.5405914205558426</v>
      </c>
      <c r="J1970" s="72"/>
      <c r="K1970" s="72"/>
      <c r="L1970" s="72"/>
      <c r="M1970" s="72"/>
      <c r="N1970" s="72"/>
    </row>
    <row r="1971" spans="1:14" ht="13" x14ac:dyDescent="0.15">
      <c r="A1971" s="72"/>
      <c r="B1971" s="72"/>
      <c r="C1971" s="72"/>
      <c r="D1971" s="72"/>
      <c r="E1971" s="72"/>
      <c r="F1971" s="72"/>
      <c r="G1971" s="72"/>
      <c r="H1971" s="72"/>
      <c r="I1971" s="138">
        <f t="shared" ca="1" si="12"/>
        <v>5.5405914205558426</v>
      </c>
      <c r="J1971" s="72"/>
      <c r="K1971" s="72"/>
      <c r="L1971" s="72"/>
      <c r="M1971" s="72"/>
      <c r="N1971" s="72"/>
    </row>
    <row r="1972" spans="1:14" ht="13" x14ac:dyDescent="0.15">
      <c r="A1972" s="72"/>
      <c r="B1972" s="72"/>
      <c r="C1972" s="72"/>
      <c r="D1972" s="72"/>
      <c r="E1972" s="72"/>
      <c r="F1972" s="72"/>
      <c r="G1972" s="72"/>
      <c r="H1972" s="72"/>
      <c r="I1972" s="138">
        <f t="shared" ca="1" si="12"/>
        <v>5.5405914205558426</v>
      </c>
      <c r="J1972" s="72"/>
      <c r="K1972" s="72"/>
      <c r="L1972" s="72"/>
      <c r="M1972" s="72"/>
      <c r="N1972" s="72"/>
    </row>
    <row r="1973" spans="1:14" ht="13" x14ac:dyDescent="0.15">
      <c r="A1973" s="72"/>
      <c r="B1973" s="72"/>
      <c r="C1973" s="72"/>
      <c r="D1973" s="72"/>
      <c r="E1973" s="72"/>
      <c r="F1973" s="72"/>
      <c r="G1973" s="72"/>
      <c r="H1973" s="72"/>
      <c r="I1973" s="138">
        <f t="shared" ca="1" si="12"/>
        <v>5.5405914205558426</v>
      </c>
      <c r="J1973" s="72"/>
      <c r="K1973" s="72"/>
      <c r="L1973" s="72"/>
      <c r="M1973" s="72"/>
      <c r="N1973" s="72"/>
    </row>
    <row r="1974" spans="1:14" ht="13" x14ac:dyDescent="0.15">
      <c r="A1974" s="72"/>
      <c r="B1974" s="72"/>
      <c r="C1974" s="72"/>
      <c r="D1974" s="72"/>
      <c r="E1974" s="72"/>
      <c r="F1974" s="72"/>
      <c r="G1974" s="72"/>
      <c r="H1974" s="72"/>
      <c r="I1974" s="138">
        <f t="shared" ca="1" si="12"/>
        <v>5.5405914205558426</v>
      </c>
      <c r="J1974" s="72"/>
      <c r="K1974" s="72"/>
      <c r="L1974" s="72"/>
      <c r="M1974" s="72"/>
      <c r="N1974" s="72"/>
    </row>
    <row r="1975" spans="1:14" ht="13" x14ac:dyDescent="0.15">
      <c r="A1975" s="72"/>
      <c r="B1975" s="72"/>
      <c r="C1975" s="72"/>
      <c r="D1975" s="72"/>
      <c r="E1975" s="72"/>
      <c r="F1975" s="72"/>
      <c r="G1975" s="72"/>
      <c r="H1975" s="72"/>
      <c r="I1975" s="138">
        <f t="shared" ca="1" si="12"/>
        <v>5.5405914205558426</v>
      </c>
      <c r="J1975" s="72"/>
      <c r="K1975" s="72"/>
      <c r="L1975" s="72"/>
      <c r="M1975" s="72"/>
      <c r="N1975" s="72"/>
    </row>
    <row r="1976" spans="1:14" ht="13" x14ac:dyDescent="0.15">
      <c r="A1976" s="72"/>
      <c r="B1976" s="72"/>
      <c r="C1976" s="72"/>
      <c r="D1976" s="72"/>
      <c r="E1976" s="72"/>
      <c r="F1976" s="72"/>
      <c r="G1976" s="72"/>
      <c r="H1976" s="72"/>
      <c r="I1976" s="138">
        <f t="shared" ca="1" si="12"/>
        <v>5.5405914205558426</v>
      </c>
      <c r="J1976" s="72"/>
      <c r="K1976" s="72"/>
      <c r="L1976" s="72"/>
      <c r="M1976" s="72"/>
      <c r="N1976" s="72"/>
    </row>
    <row r="1977" spans="1:14" ht="13" x14ac:dyDescent="0.15">
      <c r="A1977" s="72"/>
      <c r="B1977" s="72"/>
      <c r="C1977" s="72"/>
      <c r="D1977" s="72"/>
      <c r="E1977" s="72"/>
      <c r="F1977" s="72"/>
      <c r="G1977" s="72"/>
      <c r="H1977" s="72"/>
      <c r="I1977" s="138">
        <f t="shared" ca="1" si="12"/>
        <v>5.5405914205558426</v>
      </c>
      <c r="J1977" s="72"/>
      <c r="K1977" s="72"/>
      <c r="L1977" s="72"/>
      <c r="M1977" s="72"/>
      <c r="N1977" s="72"/>
    </row>
    <row r="1978" spans="1:14" ht="13" x14ac:dyDescent="0.15">
      <c r="A1978" s="72"/>
      <c r="B1978" s="72"/>
      <c r="C1978" s="72"/>
      <c r="D1978" s="72"/>
      <c r="E1978" s="72"/>
      <c r="F1978" s="72"/>
      <c r="G1978" s="72"/>
      <c r="H1978" s="72"/>
      <c r="I1978" s="138">
        <f t="shared" ca="1" si="12"/>
        <v>5.5405914205558426</v>
      </c>
      <c r="J1978" s="72"/>
      <c r="K1978" s="72"/>
      <c r="L1978" s="72"/>
      <c r="M1978" s="72"/>
      <c r="N1978" s="72"/>
    </row>
    <row r="1979" spans="1:14" ht="13" x14ac:dyDescent="0.15">
      <c r="A1979" s="72"/>
      <c r="B1979" s="72"/>
      <c r="C1979" s="72"/>
      <c r="D1979" s="72"/>
      <c r="E1979" s="72"/>
      <c r="F1979" s="72"/>
      <c r="G1979" s="72"/>
      <c r="H1979" s="72"/>
      <c r="I1979" s="138">
        <f t="shared" ca="1" si="12"/>
        <v>5.5405914205558426</v>
      </c>
      <c r="J1979" s="72"/>
      <c r="K1979" s="72"/>
      <c r="L1979" s="72"/>
      <c r="M1979" s="72"/>
      <c r="N1979" s="72"/>
    </row>
    <row r="1980" spans="1:14" ht="13" x14ac:dyDescent="0.15">
      <c r="A1980" s="72"/>
      <c r="B1980" s="72"/>
      <c r="C1980" s="72"/>
      <c r="D1980" s="72"/>
      <c r="E1980" s="72"/>
      <c r="F1980" s="72"/>
      <c r="G1980" s="72"/>
      <c r="H1980" s="72"/>
      <c r="I1980" s="138">
        <f t="shared" ca="1" si="12"/>
        <v>5.5405914205558426</v>
      </c>
      <c r="J1980" s="72"/>
      <c r="K1980" s="72"/>
      <c r="L1980" s="72"/>
      <c r="M1980" s="72"/>
      <c r="N1980" s="72"/>
    </row>
    <row r="1981" spans="1:14" ht="13" x14ac:dyDescent="0.15">
      <c r="A1981" s="72"/>
      <c r="B1981" s="72"/>
      <c r="C1981" s="72"/>
      <c r="D1981" s="72"/>
      <c r="E1981" s="72"/>
      <c r="F1981" s="72"/>
      <c r="G1981" s="72"/>
      <c r="H1981" s="72"/>
      <c r="I1981" s="138">
        <f t="shared" ca="1" si="12"/>
        <v>5.5405914205558426</v>
      </c>
      <c r="J1981" s="72"/>
      <c r="K1981" s="72"/>
      <c r="L1981" s="72"/>
      <c r="M1981" s="72"/>
      <c r="N1981" s="72"/>
    </row>
    <row r="1982" spans="1:14" ht="13" x14ac:dyDescent="0.15">
      <c r="A1982" s="72"/>
      <c r="B1982" s="72"/>
      <c r="C1982" s="72"/>
      <c r="D1982" s="72"/>
      <c r="E1982" s="72"/>
      <c r="F1982" s="72"/>
      <c r="G1982" s="72"/>
      <c r="H1982" s="72"/>
      <c r="I1982" s="138">
        <f t="shared" ca="1" si="12"/>
        <v>5.5405914205558426</v>
      </c>
      <c r="J1982" s="72"/>
      <c r="K1982" s="72"/>
      <c r="L1982" s="72"/>
      <c r="M1982" s="72"/>
      <c r="N1982" s="72"/>
    </row>
    <row r="1983" spans="1:14" ht="13" x14ac:dyDescent="0.15">
      <c r="A1983" s="72"/>
      <c r="B1983" s="72"/>
      <c r="C1983" s="72"/>
      <c r="D1983" s="72"/>
      <c r="E1983" s="72"/>
      <c r="F1983" s="72"/>
      <c r="G1983" s="72"/>
      <c r="H1983" s="72"/>
      <c r="I1983" s="138">
        <f t="shared" ca="1" si="12"/>
        <v>5.5405914205558426</v>
      </c>
      <c r="J1983" s="72"/>
      <c r="K1983" s="72"/>
      <c r="L1983" s="72"/>
      <c r="M1983" s="72"/>
      <c r="N1983" s="72"/>
    </row>
    <row r="1984" spans="1:14" ht="13" x14ac:dyDescent="0.15">
      <c r="A1984" s="72"/>
      <c r="B1984" s="72"/>
      <c r="C1984" s="72"/>
      <c r="D1984" s="72"/>
      <c r="E1984" s="72"/>
      <c r="F1984" s="72"/>
      <c r="G1984" s="72"/>
      <c r="H1984" s="72"/>
      <c r="I1984" s="138">
        <f t="shared" ca="1" si="12"/>
        <v>5.5405914205558426</v>
      </c>
      <c r="J1984" s="72"/>
      <c r="K1984" s="72"/>
      <c r="L1984" s="72"/>
      <c r="M1984" s="72"/>
      <c r="N1984" s="72"/>
    </row>
    <row r="1985" spans="1:14" ht="13" x14ac:dyDescent="0.15">
      <c r="A1985" s="72"/>
      <c r="B1985" s="72"/>
      <c r="C1985" s="72"/>
      <c r="D1985" s="72"/>
      <c r="E1985" s="72"/>
      <c r="F1985" s="72"/>
      <c r="G1985" s="72"/>
      <c r="H1985" s="72"/>
      <c r="I1985" s="138">
        <f t="shared" ca="1" si="12"/>
        <v>5.5405914205558426</v>
      </c>
      <c r="J1985" s="72"/>
      <c r="K1985" s="72"/>
      <c r="L1985" s="72"/>
      <c r="M1985" s="72"/>
      <c r="N1985" s="72"/>
    </row>
    <row r="1986" spans="1:14" ht="13" x14ac:dyDescent="0.15">
      <c r="A1986" s="72"/>
      <c r="B1986" s="72"/>
      <c r="C1986" s="72"/>
      <c r="D1986" s="72"/>
      <c r="E1986" s="72"/>
      <c r="F1986" s="72"/>
      <c r="G1986" s="72"/>
      <c r="H1986" s="72"/>
      <c r="I1986" s="138">
        <f t="shared" ca="1" si="12"/>
        <v>5.5405914205558426</v>
      </c>
      <c r="J1986" s="72"/>
      <c r="K1986" s="72"/>
      <c r="L1986" s="72"/>
      <c r="M1986" s="72"/>
      <c r="N1986" s="72"/>
    </row>
    <row r="1987" spans="1:14" ht="13" x14ac:dyDescent="0.15">
      <c r="A1987" s="72"/>
      <c r="B1987" s="72"/>
      <c r="C1987" s="72"/>
      <c r="D1987" s="72"/>
      <c r="E1987" s="72"/>
      <c r="F1987" s="72"/>
      <c r="G1987" s="72"/>
      <c r="H1987" s="72"/>
      <c r="I1987" s="138">
        <f t="shared" ca="1" si="12"/>
        <v>5.5405914205558426</v>
      </c>
      <c r="J1987" s="72"/>
      <c r="K1987" s="72"/>
      <c r="L1987" s="72"/>
      <c r="M1987" s="72"/>
      <c r="N1987" s="72"/>
    </row>
    <row r="1988" spans="1:14" ht="13" x14ac:dyDescent="0.15">
      <c r="A1988" s="72"/>
      <c r="B1988" s="72"/>
      <c r="C1988" s="72"/>
      <c r="D1988" s="72"/>
      <c r="E1988" s="72"/>
      <c r="F1988" s="72"/>
      <c r="G1988" s="72"/>
      <c r="H1988" s="72"/>
      <c r="I1988" s="138">
        <f t="shared" ca="1" si="12"/>
        <v>5.5405914205558426</v>
      </c>
      <c r="J1988" s="72"/>
      <c r="K1988" s="72"/>
      <c r="L1988" s="72"/>
      <c r="M1988" s="72"/>
      <c r="N1988" s="72"/>
    </row>
    <row r="1989" spans="1:14" ht="13" x14ac:dyDescent="0.15">
      <c r="A1989" s="72"/>
      <c r="B1989" s="72"/>
      <c r="C1989" s="72"/>
      <c r="D1989" s="72"/>
      <c r="E1989" s="72"/>
      <c r="F1989" s="72"/>
      <c r="G1989" s="72"/>
      <c r="H1989" s="72"/>
      <c r="I1989" s="138">
        <f t="shared" ca="1" si="12"/>
        <v>5.5405914205558426</v>
      </c>
      <c r="J1989" s="72"/>
      <c r="K1989" s="72"/>
      <c r="L1989" s="72"/>
      <c r="M1989" s="72"/>
      <c r="N1989" s="72"/>
    </row>
    <row r="1990" spans="1:14" ht="13" x14ac:dyDescent="0.15">
      <c r="A1990" s="72"/>
      <c r="B1990" s="72"/>
      <c r="C1990" s="72"/>
      <c r="D1990" s="72"/>
      <c r="E1990" s="72"/>
      <c r="F1990" s="72"/>
      <c r="G1990" s="72"/>
      <c r="H1990" s="72"/>
      <c r="I1990" s="138">
        <f t="shared" ca="1" si="12"/>
        <v>5.5405914205558426</v>
      </c>
      <c r="J1990" s="72"/>
      <c r="K1990" s="72"/>
      <c r="L1990" s="72"/>
      <c r="M1990" s="72"/>
      <c r="N1990" s="72"/>
    </row>
    <row r="1991" spans="1:14" ht="13" x14ac:dyDescent="0.15">
      <c r="A1991" s="72"/>
      <c r="B1991" s="72"/>
      <c r="C1991" s="72"/>
      <c r="D1991" s="72"/>
      <c r="E1991" s="72"/>
      <c r="F1991" s="72"/>
      <c r="G1991" s="72"/>
      <c r="H1991" s="72"/>
      <c r="I1991" s="138">
        <f t="shared" ca="1" si="12"/>
        <v>5.5405914205558426</v>
      </c>
      <c r="J1991" s="72"/>
      <c r="K1991" s="72"/>
      <c r="L1991" s="72"/>
      <c r="M1991" s="72"/>
      <c r="N1991" s="72"/>
    </row>
    <row r="1992" spans="1:14" ht="13" x14ac:dyDescent="0.15">
      <c r="A1992" s="72"/>
      <c r="B1992" s="72"/>
      <c r="C1992" s="72"/>
      <c r="D1992" s="72"/>
      <c r="E1992" s="72"/>
      <c r="F1992" s="72"/>
      <c r="G1992" s="72"/>
      <c r="H1992" s="72"/>
      <c r="I1992" s="138">
        <f t="shared" ca="1" si="12"/>
        <v>5.5405914205558426</v>
      </c>
      <c r="J1992" s="72"/>
      <c r="K1992" s="72"/>
      <c r="L1992" s="72"/>
      <c r="M1992" s="72"/>
      <c r="N1992" s="72"/>
    </row>
    <row r="1993" spans="1:14" ht="13" x14ac:dyDescent="0.15">
      <c r="A1993" s="72"/>
      <c r="B1993" s="72"/>
      <c r="C1993" s="72"/>
      <c r="D1993" s="72"/>
      <c r="E1993" s="72"/>
      <c r="F1993" s="72"/>
      <c r="G1993" s="72"/>
      <c r="H1993" s="72"/>
      <c r="I1993" s="138">
        <f t="shared" ca="1" si="12"/>
        <v>5.5405914205558426</v>
      </c>
      <c r="J1993" s="72"/>
      <c r="K1993" s="72"/>
      <c r="L1993" s="72"/>
      <c r="M1993" s="72"/>
      <c r="N1993" s="72"/>
    </row>
    <row r="1994" spans="1:14" ht="13" x14ac:dyDescent="0.15">
      <c r="A1994" s="72"/>
      <c r="B1994" s="72"/>
      <c r="C1994" s="72"/>
      <c r="D1994" s="72"/>
      <c r="E1994" s="72"/>
      <c r="F1994" s="72"/>
      <c r="G1994" s="72"/>
      <c r="H1994" s="72"/>
      <c r="I1994" s="138">
        <f t="shared" ca="1" si="12"/>
        <v>5.5405914205558426</v>
      </c>
      <c r="J1994" s="72"/>
      <c r="K1994" s="72"/>
      <c r="L1994" s="72"/>
      <c r="M1994" s="72"/>
      <c r="N1994" s="72"/>
    </row>
    <row r="1995" spans="1:14" ht="13" x14ac:dyDescent="0.15">
      <c r="A1995" s="72"/>
      <c r="B1995" s="72"/>
      <c r="C1995" s="72"/>
      <c r="D1995" s="72"/>
      <c r="E1995" s="72"/>
      <c r="F1995" s="72"/>
      <c r="G1995" s="72"/>
      <c r="H1995" s="72"/>
      <c r="I1995" s="138">
        <f t="shared" ca="1" si="12"/>
        <v>5.5405914205558426</v>
      </c>
      <c r="J1995" s="72"/>
      <c r="K1995" s="72"/>
      <c r="L1995" s="72"/>
      <c r="M1995" s="72"/>
      <c r="N1995" s="72"/>
    </row>
    <row r="1996" spans="1:14" ht="13" x14ac:dyDescent="0.15">
      <c r="A1996" s="72"/>
      <c r="B1996" s="72"/>
      <c r="C1996" s="72"/>
      <c r="D1996" s="72"/>
      <c r="E1996" s="72"/>
      <c r="F1996" s="72"/>
      <c r="G1996" s="72"/>
      <c r="H1996" s="72"/>
      <c r="I1996" s="138">
        <f t="shared" ca="1" si="12"/>
        <v>5.5405914205558426</v>
      </c>
      <c r="J1996" s="72"/>
      <c r="K1996" s="72"/>
      <c r="L1996" s="72"/>
      <c r="M1996" s="72"/>
      <c r="N1996" s="72"/>
    </row>
    <row r="1997" spans="1:14" ht="13" x14ac:dyDescent="0.15">
      <c r="A1997" s="72"/>
      <c r="B1997" s="72"/>
      <c r="C1997" s="72"/>
      <c r="D1997" s="72"/>
      <c r="E1997" s="72"/>
      <c r="F1997" s="72"/>
      <c r="G1997" s="72"/>
      <c r="H1997" s="72"/>
      <c r="I1997" s="138">
        <f t="shared" ca="1" si="12"/>
        <v>5.5405914205558426</v>
      </c>
      <c r="J1997" s="72"/>
      <c r="K1997" s="72"/>
      <c r="L1997" s="72"/>
      <c r="M1997" s="72"/>
      <c r="N1997" s="72"/>
    </row>
    <row r="1998" spans="1:14" ht="13" x14ac:dyDescent="0.15">
      <c r="A1998" s="72"/>
      <c r="B1998" s="72"/>
      <c r="C1998" s="72"/>
      <c r="D1998" s="72"/>
      <c r="E1998" s="72"/>
      <c r="F1998" s="72"/>
      <c r="G1998" s="72"/>
      <c r="H1998" s="72"/>
      <c r="I1998" s="138">
        <f t="shared" ca="1" si="12"/>
        <v>5.5405914205558426</v>
      </c>
      <c r="J1998" s="72"/>
      <c r="K1998" s="72"/>
      <c r="L1998" s="72"/>
      <c r="M1998" s="72"/>
      <c r="N1998" s="72"/>
    </row>
    <row r="1999" spans="1:14" ht="13" x14ac:dyDescent="0.15">
      <c r="A1999" s="72"/>
      <c r="B1999" s="72"/>
      <c r="C1999" s="72"/>
      <c r="D1999" s="72"/>
      <c r="E1999" s="72"/>
      <c r="F1999" s="72"/>
      <c r="G1999" s="72"/>
      <c r="H1999" s="72"/>
      <c r="I1999" s="138">
        <f t="shared" ca="1" si="12"/>
        <v>5.5405914205558426</v>
      </c>
      <c r="J1999" s="72"/>
      <c r="K1999" s="72"/>
      <c r="L1999" s="72"/>
      <c r="M1999" s="72"/>
      <c r="N1999" s="72"/>
    </row>
    <row r="2000" spans="1:14" ht="13" x14ac:dyDescent="0.15">
      <c r="A2000" s="72"/>
      <c r="B2000" s="72"/>
      <c r="C2000" s="72"/>
      <c r="D2000" s="72"/>
      <c r="E2000" s="72"/>
      <c r="F2000" s="72"/>
      <c r="G2000" s="72"/>
      <c r="H2000" s="72"/>
      <c r="I2000" s="138">
        <f t="shared" ca="1" si="12"/>
        <v>5.5405914205558426</v>
      </c>
      <c r="J2000" s="72"/>
      <c r="K2000" s="72"/>
      <c r="L2000" s="72"/>
      <c r="M2000" s="72"/>
      <c r="N2000" s="72"/>
    </row>
    <row r="2001" spans="1:14" ht="13" x14ac:dyDescent="0.15">
      <c r="A2001" s="72"/>
      <c r="B2001" s="72"/>
      <c r="C2001" s="72"/>
      <c r="D2001" s="72"/>
      <c r="E2001" s="72"/>
      <c r="F2001" s="72"/>
      <c r="G2001" s="72"/>
      <c r="H2001" s="72"/>
      <c r="I2001" s="138">
        <f t="shared" ca="1" si="12"/>
        <v>5.5405914205558426</v>
      </c>
      <c r="J2001" s="72"/>
      <c r="K2001" s="72"/>
      <c r="L2001" s="72"/>
      <c r="M2001" s="72"/>
      <c r="N2001" s="72"/>
    </row>
    <row r="2002" spans="1:14" ht="13" x14ac:dyDescent="0.15">
      <c r="A2002" s="72"/>
      <c r="B2002" s="72"/>
      <c r="C2002" s="72"/>
      <c r="D2002" s="72"/>
      <c r="E2002" s="72"/>
      <c r="F2002" s="72"/>
      <c r="G2002" s="72"/>
      <c r="H2002" s="72"/>
      <c r="I2002" s="138">
        <f t="shared" ca="1" si="12"/>
        <v>5.5405914205558426</v>
      </c>
      <c r="J2002" s="72"/>
      <c r="K2002" s="72"/>
      <c r="L2002" s="72"/>
      <c r="M2002" s="72"/>
      <c r="N2002" s="72"/>
    </row>
    <row r="2003" spans="1:14" ht="13" x14ac:dyDescent="0.15">
      <c r="A2003" s="72"/>
      <c r="B2003" s="72"/>
      <c r="C2003" s="72"/>
      <c r="D2003" s="72"/>
      <c r="E2003" s="72"/>
      <c r="F2003" s="72"/>
      <c r="G2003" s="72"/>
      <c r="H2003" s="72"/>
      <c r="I2003" s="138">
        <f t="shared" ca="1" si="12"/>
        <v>5.5405914205558426</v>
      </c>
      <c r="J2003" s="72"/>
      <c r="K2003" s="72"/>
      <c r="L2003" s="72"/>
      <c r="M2003" s="72"/>
      <c r="N2003" s="72"/>
    </row>
    <row r="2004" spans="1:14" ht="13" x14ac:dyDescent="0.15">
      <c r="A2004" s="72"/>
      <c r="B2004" s="72"/>
      <c r="C2004" s="72"/>
      <c r="D2004" s="72"/>
      <c r="E2004" s="72"/>
      <c r="F2004" s="72"/>
      <c r="G2004" s="72"/>
      <c r="H2004" s="72"/>
      <c r="I2004" s="138">
        <f t="shared" ca="1" si="12"/>
        <v>5.5405914205558426</v>
      </c>
      <c r="J2004" s="72"/>
      <c r="K2004" s="72"/>
      <c r="L2004" s="72"/>
      <c r="M2004" s="72"/>
      <c r="N2004" s="72"/>
    </row>
    <row r="2005" spans="1:14" ht="13" x14ac:dyDescent="0.15">
      <c r="A2005" s="72"/>
      <c r="B2005" s="72"/>
      <c r="C2005" s="72"/>
      <c r="D2005" s="72"/>
      <c r="E2005" s="72"/>
      <c r="F2005" s="72"/>
      <c r="G2005" s="72"/>
      <c r="H2005" s="72"/>
      <c r="I2005" s="138">
        <f t="shared" ca="1" si="12"/>
        <v>5.5405914205558426</v>
      </c>
      <c r="J2005" s="72"/>
      <c r="K2005" s="72"/>
      <c r="L2005" s="72"/>
      <c r="M2005" s="72"/>
      <c r="N2005" s="72"/>
    </row>
    <row r="2006" spans="1:14" ht="13" x14ac:dyDescent="0.15">
      <c r="A2006" s="72"/>
      <c r="B2006" s="72"/>
      <c r="C2006" s="72"/>
      <c r="D2006" s="72"/>
      <c r="E2006" s="72"/>
      <c r="F2006" s="72"/>
      <c r="G2006" s="72"/>
      <c r="H2006" s="72"/>
      <c r="I2006" s="138">
        <f t="shared" ca="1" si="12"/>
        <v>5.5405914205558426</v>
      </c>
      <c r="J2006" s="72"/>
      <c r="K2006" s="72"/>
      <c r="L2006" s="72"/>
      <c r="M2006" s="72"/>
      <c r="N2006" s="72"/>
    </row>
    <row r="2007" spans="1:14" ht="13" x14ac:dyDescent="0.15">
      <c r="A2007" s="72"/>
      <c r="B2007" s="72"/>
      <c r="C2007" s="72"/>
      <c r="D2007" s="72"/>
      <c r="E2007" s="72"/>
      <c r="F2007" s="72"/>
      <c r="G2007" s="72"/>
      <c r="H2007" s="72"/>
      <c r="I2007" s="138">
        <f t="shared" ca="1" si="12"/>
        <v>5.5405914205558426</v>
      </c>
      <c r="J2007" s="72"/>
      <c r="K2007" s="72"/>
      <c r="L2007" s="72"/>
      <c r="M2007" s="72"/>
      <c r="N2007" s="72"/>
    </row>
    <row r="2008" spans="1:14" ht="13" x14ac:dyDescent="0.15">
      <c r="A2008" s="72"/>
      <c r="B2008" s="72"/>
      <c r="C2008" s="72"/>
      <c r="D2008" s="72"/>
      <c r="E2008" s="72"/>
      <c r="F2008" s="72"/>
      <c r="G2008" s="72"/>
      <c r="H2008" s="72"/>
      <c r="I2008" s="138">
        <f t="shared" ca="1" si="12"/>
        <v>5.5405914205558426</v>
      </c>
      <c r="J2008" s="72"/>
      <c r="K2008" s="72"/>
      <c r="L2008" s="72"/>
      <c r="M2008" s="72"/>
      <c r="N2008" s="72"/>
    </row>
    <row r="2009" spans="1:14" ht="13" x14ac:dyDescent="0.15">
      <c r="A2009" s="72"/>
      <c r="B2009" s="72"/>
      <c r="C2009" s="72"/>
      <c r="D2009" s="72"/>
      <c r="E2009" s="72"/>
      <c r="F2009" s="72"/>
      <c r="G2009" s="72"/>
      <c r="H2009" s="72"/>
      <c r="I2009" s="138">
        <f t="shared" ca="1" si="12"/>
        <v>5.5405914205558426</v>
      </c>
      <c r="J2009" s="72"/>
      <c r="K2009" s="72"/>
      <c r="L2009" s="72"/>
      <c r="M2009" s="72"/>
      <c r="N2009" s="72"/>
    </row>
    <row r="2010" spans="1:14" ht="13" x14ac:dyDescent="0.15">
      <c r="A2010" s="72"/>
      <c r="B2010" s="72"/>
      <c r="C2010" s="72"/>
      <c r="D2010" s="72"/>
      <c r="E2010" s="72"/>
      <c r="F2010" s="72"/>
      <c r="G2010" s="72"/>
      <c r="H2010" s="72"/>
      <c r="I2010" s="138">
        <f t="shared" ca="1" si="12"/>
        <v>5.5405914205558426</v>
      </c>
      <c r="J2010" s="72"/>
      <c r="K2010" s="72"/>
      <c r="L2010" s="72"/>
      <c r="M2010" s="72"/>
      <c r="N2010" s="72"/>
    </row>
    <row r="2011" spans="1:14" ht="13" x14ac:dyDescent="0.15">
      <c r="A2011" s="72"/>
      <c r="B2011" s="72"/>
      <c r="C2011" s="72"/>
      <c r="D2011" s="72"/>
      <c r="E2011" s="72"/>
      <c r="F2011" s="72"/>
      <c r="G2011" s="72"/>
      <c r="H2011" s="72"/>
      <c r="I2011" s="138">
        <f t="shared" ca="1" si="12"/>
        <v>5.5405914205558426</v>
      </c>
      <c r="J2011" s="72"/>
      <c r="K2011" s="72"/>
      <c r="L2011" s="72"/>
      <c r="M2011" s="72"/>
      <c r="N2011" s="72"/>
    </row>
    <row r="2012" spans="1:14" ht="13" x14ac:dyDescent="0.15">
      <c r="A2012" s="72"/>
      <c r="B2012" s="72"/>
      <c r="C2012" s="72"/>
      <c r="D2012" s="72"/>
      <c r="E2012" s="72"/>
      <c r="F2012" s="72"/>
      <c r="G2012" s="72"/>
      <c r="H2012" s="72"/>
      <c r="I2012" s="138">
        <f t="shared" ca="1" si="12"/>
        <v>5.5405914205558426</v>
      </c>
      <c r="J2012" s="72"/>
      <c r="K2012" s="72"/>
      <c r="L2012" s="72"/>
      <c r="M2012" s="72"/>
      <c r="N2012" s="72"/>
    </row>
    <row r="2013" spans="1:14" ht="13" x14ac:dyDescent="0.15">
      <c r="A2013" s="72"/>
      <c r="B2013" s="72"/>
      <c r="C2013" s="72"/>
      <c r="D2013" s="72"/>
      <c r="E2013" s="72"/>
      <c r="F2013" s="72"/>
      <c r="G2013" s="72"/>
      <c r="H2013" s="72"/>
      <c r="I2013" s="138">
        <f t="shared" ca="1" si="12"/>
        <v>5.5405914205558426</v>
      </c>
      <c r="J2013" s="72"/>
      <c r="K2013" s="72"/>
      <c r="L2013" s="72"/>
      <c r="M2013" s="72"/>
      <c r="N2013" s="72"/>
    </row>
    <row r="2014" spans="1:14" ht="13" x14ac:dyDescent="0.15">
      <c r="A2014" s="72"/>
      <c r="B2014" s="72"/>
      <c r="C2014" s="72"/>
      <c r="D2014" s="72"/>
      <c r="E2014" s="72"/>
      <c r="F2014" s="72"/>
      <c r="G2014" s="72"/>
      <c r="H2014" s="72"/>
      <c r="I2014" s="138">
        <f t="shared" ca="1" si="12"/>
        <v>5.5405914205558426</v>
      </c>
      <c r="J2014" s="72"/>
      <c r="K2014" s="72"/>
      <c r="L2014" s="72"/>
      <c r="M2014" s="72"/>
      <c r="N2014" s="72"/>
    </row>
    <row r="2015" spans="1:14" ht="13" x14ac:dyDescent="0.15">
      <c r="A2015" s="72"/>
      <c r="B2015" s="72"/>
      <c r="C2015" s="72"/>
      <c r="D2015" s="72"/>
      <c r="E2015" s="72"/>
      <c r="F2015" s="72"/>
      <c r="G2015" s="72"/>
      <c r="H2015" s="72"/>
      <c r="I2015" s="138">
        <f t="shared" ca="1" si="12"/>
        <v>5.5405914205558426</v>
      </c>
      <c r="J2015" s="72"/>
      <c r="K2015" s="72"/>
      <c r="L2015" s="72"/>
      <c r="M2015" s="72"/>
      <c r="N2015" s="72"/>
    </row>
    <row r="2016" spans="1:14" ht="13" x14ac:dyDescent="0.15">
      <c r="A2016" s="72"/>
      <c r="B2016" s="72"/>
      <c r="C2016" s="72"/>
      <c r="D2016" s="72"/>
      <c r="E2016" s="72"/>
      <c r="F2016" s="72"/>
      <c r="G2016" s="72"/>
      <c r="H2016" s="72"/>
      <c r="I2016" s="138">
        <f t="shared" ca="1" si="12"/>
        <v>5.5405914205558426</v>
      </c>
      <c r="J2016" s="72"/>
      <c r="K2016" s="72"/>
      <c r="L2016" s="72"/>
      <c r="M2016" s="72"/>
      <c r="N2016" s="72"/>
    </row>
    <row r="2017" spans="1:14" ht="13" x14ac:dyDescent="0.15">
      <c r="A2017" s="72"/>
      <c r="B2017" s="72"/>
      <c r="C2017" s="72"/>
      <c r="D2017" s="72"/>
      <c r="E2017" s="72"/>
      <c r="F2017" s="72"/>
      <c r="G2017" s="72"/>
      <c r="H2017" s="72"/>
      <c r="I2017" s="138">
        <f t="shared" ca="1" si="12"/>
        <v>5.5405914205558426</v>
      </c>
      <c r="J2017" s="72"/>
      <c r="K2017" s="72"/>
      <c r="L2017" s="72"/>
      <c r="M2017" s="72"/>
      <c r="N2017" s="72"/>
    </row>
    <row r="2018" spans="1:14" ht="13" x14ac:dyDescent="0.15">
      <c r="A2018" s="72"/>
      <c r="B2018" s="72"/>
      <c r="C2018" s="72"/>
      <c r="D2018" s="72"/>
      <c r="E2018" s="72"/>
      <c r="F2018" s="72"/>
      <c r="G2018" s="72"/>
      <c r="H2018" s="72"/>
      <c r="I2018" s="138">
        <f t="shared" ca="1" si="12"/>
        <v>5.5405914205558426</v>
      </c>
      <c r="J2018" s="72"/>
      <c r="K2018" s="72"/>
      <c r="L2018" s="72"/>
      <c r="M2018" s="72"/>
      <c r="N2018" s="72"/>
    </row>
    <row r="2019" spans="1:14" ht="13" x14ac:dyDescent="0.15">
      <c r="A2019" s="72"/>
      <c r="B2019" s="72"/>
      <c r="C2019" s="72"/>
      <c r="D2019" s="72"/>
      <c r="E2019" s="72"/>
      <c r="F2019" s="72"/>
      <c r="G2019" s="72"/>
      <c r="H2019" s="72"/>
      <c r="I2019" s="138">
        <f t="shared" ca="1" si="12"/>
        <v>5.5405914205558426</v>
      </c>
      <c r="J2019" s="72"/>
      <c r="K2019" s="72"/>
      <c r="L2019" s="72"/>
      <c r="M2019" s="72"/>
      <c r="N2019" s="72"/>
    </row>
    <row r="2020" spans="1:14" ht="13" x14ac:dyDescent="0.15">
      <c r="A2020" s="72"/>
      <c r="B2020" s="72"/>
      <c r="C2020" s="72"/>
      <c r="D2020" s="72"/>
      <c r="E2020" s="72"/>
      <c r="F2020" s="72"/>
      <c r="G2020" s="72"/>
      <c r="H2020" s="72"/>
      <c r="I2020" s="138">
        <f t="shared" ca="1" si="12"/>
        <v>5.5405914205558426</v>
      </c>
      <c r="J2020" s="72"/>
      <c r="K2020" s="72"/>
      <c r="L2020" s="72"/>
      <c r="M2020" s="72"/>
      <c r="N2020" s="72"/>
    </row>
    <row r="2021" spans="1:14" ht="13" x14ac:dyDescent="0.15">
      <c r="A2021" s="72"/>
      <c r="B2021" s="72"/>
      <c r="C2021" s="72"/>
      <c r="D2021" s="72"/>
      <c r="E2021" s="72"/>
      <c r="F2021" s="72"/>
      <c r="G2021" s="72"/>
      <c r="H2021" s="72"/>
      <c r="I2021" s="138">
        <f t="shared" ca="1" si="12"/>
        <v>5.5405914205558426</v>
      </c>
      <c r="J2021" s="72"/>
      <c r="K2021" s="72"/>
      <c r="L2021" s="72"/>
      <c r="M2021" s="72"/>
      <c r="N2021" s="72"/>
    </row>
    <row r="2022" spans="1:14" ht="13" x14ac:dyDescent="0.15">
      <c r="A2022" s="72"/>
      <c r="B2022" s="72"/>
      <c r="C2022" s="72"/>
      <c r="D2022" s="72"/>
      <c r="E2022" s="72"/>
      <c r="F2022" s="72"/>
      <c r="G2022" s="72"/>
      <c r="H2022" s="72"/>
      <c r="I2022" s="138">
        <f t="shared" ca="1" si="12"/>
        <v>5.5405914205558426</v>
      </c>
      <c r="J2022" s="72"/>
      <c r="K2022" s="72"/>
      <c r="L2022" s="72"/>
      <c r="M2022" s="72"/>
      <c r="N2022" s="72"/>
    </row>
    <row r="2023" spans="1:14" ht="13" x14ac:dyDescent="0.15">
      <c r="A2023" s="72"/>
      <c r="B2023" s="72"/>
      <c r="C2023" s="72"/>
      <c r="D2023" s="72"/>
      <c r="E2023" s="72"/>
      <c r="F2023" s="72"/>
      <c r="G2023" s="72"/>
      <c r="H2023" s="72"/>
      <c r="I2023" s="138">
        <f t="shared" ca="1" si="12"/>
        <v>5.5405914205558426</v>
      </c>
      <c r="J2023" s="72"/>
      <c r="K2023" s="72"/>
      <c r="L2023" s="72"/>
      <c r="M2023" s="72"/>
      <c r="N2023" s="72"/>
    </row>
    <row r="2024" spans="1:14" ht="13" x14ac:dyDescent="0.15">
      <c r="A2024" s="72"/>
      <c r="B2024" s="72"/>
      <c r="C2024" s="72"/>
      <c r="D2024" s="72"/>
      <c r="E2024" s="72"/>
      <c r="F2024" s="72"/>
      <c r="G2024" s="72"/>
      <c r="H2024" s="72"/>
      <c r="I2024" s="138">
        <f t="shared" ca="1" si="12"/>
        <v>5.5405914205558426</v>
      </c>
      <c r="J2024" s="72"/>
      <c r="K2024" s="72"/>
      <c r="L2024" s="72"/>
      <c r="M2024" s="72"/>
      <c r="N2024" s="72"/>
    </row>
    <row r="2025" spans="1:14" ht="13" x14ac:dyDescent="0.15">
      <c r="A2025" s="72"/>
      <c r="B2025" s="72"/>
      <c r="C2025" s="72"/>
      <c r="D2025" s="72"/>
      <c r="E2025" s="72"/>
      <c r="F2025" s="72"/>
      <c r="G2025" s="72"/>
      <c r="H2025" s="72"/>
      <c r="I2025" s="138">
        <f t="shared" ca="1" si="12"/>
        <v>5.5405914205558426</v>
      </c>
      <c r="J2025" s="72"/>
      <c r="K2025" s="72"/>
      <c r="L2025" s="72"/>
      <c r="M2025" s="72"/>
      <c r="N2025" s="72"/>
    </row>
    <row r="2026" spans="1:14" ht="13" x14ac:dyDescent="0.15">
      <c r="A2026" s="72"/>
      <c r="B2026" s="72"/>
      <c r="C2026" s="72"/>
      <c r="D2026" s="72"/>
      <c r="E2026" s="72"/>
      <c r="F2026" s="72"/>
      <c r="G2026" s="72"/>
      <c r="H2026" s="72"/>
      <c r="I2026" s="138">
        <f t="shared" ca="1" si="12"/>
        <v>5.5405914205558426</v>
      </c>
      <c r="J2026" s="72"/>
      <c r="K2026" s="72"/>
      <c r="L2026" s="72"/>
      <c r="M2026" s="72"/>
      <c r="N2026" s="72"/>
    </row>
    <row r="2027" spans="1:14" ht="13" x14ac:dyDescent="0.15">
      <c r="A2027" s="72"/>
      <c r="B2027" s="72"/>
      <c r="C2027" s="72"/>
      <c r="D2027" s="72"/>
      <c r="E2027" s="72"/>
      <c r="F2027" s="72"/>
      <c r="G2027" s="72"/>
      <c r="H2027" s="72"/>
      <c r="I2027" s="138">
        <f t="shared" ca="1" si="12"/>
        <v>5.5405914205558426</v>
      </c>
      <c r="J2027" s="72"/>
      <c r="K2027" s="72"/>
      <c r="L2027" s="72"/>
      <c r="M2027" s="72"/>
      <c r="N2027" s="72"/>
    </row>
    <row r="2028" spans="1:14" ht="13" x14ac:dyDescent="0.15">
      <c r="A2028" s="72"/>
      <c r="B2028" s="72"/>
      <c r="C2028" s="72"/>
      <c r="D2028" s="72"/>
      <c r="E2028" s="72"/>
      <c r="F2028" s="72"/>
      <c r="G2028" s="72"/>
      <c r="H2028" s="72"/>
      <c r="I2028" s="138">
        <f t="shared" ca="1" si="12"/>
        <v>5.5405914205558426</v>
      </c>
      <c r="J2028" s="72"/>
      <c r="K2028" s="72"/>
      <c r="L2028" s="72"/>
      <c r="M2028" s="72"/>
      <c r="N2028" s="72"/>
    </row>
    <row r="2029" spans="1:14" ht="13" x14ac:dyDescent="0.15">
      <c r="A2029" s="72"/>
      <c r="B2029" s="72"/>
      <c r="C2029" s="72"/>
      <c r="D2029" s="72"/>
      <c r="E2029" s="72"/>
      <c r="F2029" s="72"/>
      <c r="G2029" s="72"/>
      <c r="H2029" s="72"/>
      <c r="I2029" s="138">
        <f t="shared" ca="1" si="12"/>
        <v>5.5405914205558426</v>
      </c>
      <c r="J2029" s="72"/>
      <c r="K2029" s="72"/>
      <c r="L2029" s="72"/>
      <c r="M2029" s="72"/>
      <c r="N2029" s="72"/>
    </row>
    <row r="2030" spans="1:14" ht="13" x14ac:dyDescent="0.15">
      <c r="A2030" s="72"/>
      <c r="B2030" s="72"/>
      <c r="C2030" s="72"/>
      <c r="D2030" s="72"/>
      <c r="E2030" s="72"/>
      <c r="F2030" s="72"/>
      <c r="G2030" s="72"/>
      <c r="H2030" s="72"/>
      <c r="I2030" s="138">
        <f t="shared" ca="1" si="12"/>
        <v>5.5405914205558426</v>
      </c>
      <c r="J2030" s="72"/>
      <c r="K2030" s="72"/>
      <c r="L2030" s="72"/>
      <c r="M2030" s="72"/>
      <c r="N2030" s="72"/>
    </row>
    <row r="2031" spans="1:14" ht="13" x14ac:dyDescent="0.15">
      <c r="A2031" s="72"/>
      <c r="B2031" s="72"/>
      <c r="C2031" s="72"/>
      <c r="D2031" s="72"/>
      <c r="E2031" s="72"/>
      <c r="F2031" s="72"/>
      <c r="G2031" s="72"/>
      <c r="H2031" s="72"/>
      <c r="I2031" s="138">
        <f t="shared" ca="1" si="12"/>
        <v>5.5405914205558426</v>
      </c>
      <c r="J2031" s="72"/>
      <c r="K2031" s="72"/>
      <c r="L2031" s="72"/>
      <c r="M2031" s="72"/>
      <c r="N2031" s="72"/>
    </row>
    <row r="2032" spans="1:14" ht="13" x14ac:dyDescent="0.15">
      <c r="A2032" s="72"/>
      <c r="B2032" s="72"/>
      <c r="C2032" s="72"/>
      <c r="D2032" s="72"/>
      <c r="E2032" s="72"/>
      <c r="F2032" s="72"/>
      <c r="G2032" s="72"/>
      <c r="H2032" s="72"/>
      <c r="I2032" s="138">
        <f t="shared" ca="1" si="12"/>
        <v>5.5405914205558426</v>
      </c>
      <c r="J2032" s="72"/>
      <c r="K2032" s="72"/>
      <c r="L2032" s="72"/>
      <c r="M2032" s="72"/>
      <c r="N2032" s="72"/>
    </row>
    <row r="2033" spans="1:14" ht="13" x14ac:dyDescent="0.15">
      <c r="A2033" s="72"/>
      <c r="B2033" s="72"/>
      <c r="C2033" s="72"/>
      <c r="D2033" s="72"/>
      <c r="E2033" s="72"/>
      <c r="F2033" s="72"/>
      <c r="G2033" s="72"/>
      <c r="H2033" s="72"/>
      <c r="I2033" s="138">
        <f t="shared" ca="1" si="12"/>
        <v>5.5405914205558426</v>
      </c>
      <c r="J2033" s="72"/>
      <c r="K2033" s="72"/>
      <c r="L2033" s="72"/>
      <c r="M2033" s="72"/>
      <c r="N2033" s="72"/>
    </row>
    <row r="2034" spans="1:14" ht="13" x14ac:dyDescent="0.15">
      <c r="A2034" s="72"/>
      <c r="B2034" s="72"/>
      <c r="C2034" s="72"/>
      <c r="D2034" s="72"/>
      <c r="E2034" s="72"/>
      <c r="F2034" s="72"/>
      <c r="G2034" s="72"/>
      <c r="H2034" s="72"/>
      <c r="I2034" s="138">
        <f t="shared" ca="1" si="12"/>
        <v>5.5405914205558426</v>
      </c>
      <c r="J2034" s="72"/>
      <c r="K2034" s="72"/>
      <c r="L2034" s="72"/>
      <c r="M2034" s="72"/>
      <c r="N2034" s="72"/>
    </row>
    <row r="2035" spans="1:14" ht="13" x14ac:dyDescent="0.15">
      <c r="A2035" s="72"/>
      <c r="B2035" s="72"/>
      <c r="C2035" s="72"/>
      <c r="D2035" s="72"/>
      <c r="E2035" s="72"/>
      <c r="F2035" s="72"/>
      <c r="G2035" s="72"/>
      <c r="H2035" s="72"/>
      <c r="I2035" s="138">
        <f t="shared" ca="1" si="12"/>
        <v>5.5405914205558426</v>
      </c>
      <c r="J2035" s="72"/>
      <c r="K2035" s="72"/>
      <c r="L2035" s="72"/>
      <c r="M2035" s="72"/>
      <c r="N2035" s="72"/>
    </row>
    <row r="2036" spans="1:14" ht="13" x14ac:dyDescent="0.15">
      <c r="A2036" s="72"/>
      <c r="B2036" s="72"/>
      <c r="C2036" s="72"/>
      <c r="D2036" s="72"/>
      <c r="E2036" s="72"/>
      <c r="F2036" s="72"/>
      <c r="G2036" s="72"/>
      <c r="H2036" s="72"/>
      <c r="I2036" s="138">
        <f t="shared" ca="1" si="12"/>
        <v>5.5405914205558426</v>
      </c>
      <c r="J2036" s="72"/>
      <c r="K2036" s="72"/>
      <c r="L2036" s="72"/>
      <c r="M2036" s="72"/>
      <c r="N2036" s="72"/>
    </row>
    <row r="2037" spans="1:14" ht="13" x14ac:dyDescent="0.15">
      <c r="A2037" s="72"/>
      <c r="B2037" s="72"/>
      <c r="C2037" s="72"/>
      <c r="D2037" s="72"/>
      <c r="E2037" s="72"/>
      <c r="F2037" s="72"/>
      <c r="G2037" s="72"/>
      <c r="H2037" s="72"/>
      <c r="I2037" s="138">
        <f t="shared" ca="1" si="12"/>
        <v>5.5405914205558426</v>
      </c>
      <c r="J2037" s="72"/>
      <c r="K2037" s="72"/>
      <c r="L2037" s="72"/>
      <c r="M2037" s="72"/>
      <c r="N2037" s="72"/>
    </row>
    <row r="2038" spans="1:14" ht="13" x14ac:dyDescent="0.15">
      <c r="A2038" s="72"/>
      <c r="B2038" s="72"/>
      <c r="C2038" s="72"/>
      <c r="D2038" s="72"/>
      <c r="E2038" s="72"/>
      <c r="F2038" s="72"/>
      <c r="G2038" s="72"/>
      <c r="H2038" s="72"/>
      <c r="I2038" s="138">
        <f t="shared" ca="1" si="12"/>
        <v>5.5405914205558426</v>
      </c>
      <c r="J2038" s="72"/>
      <c r="K2038" s="72"/>
      <c r="L2038" s="72"/>
      <c r="M2038" s="72"/>
      <c r="N2038" s="72"/>
    </row>
    <row r="2039" spans="1:14" ht="13" x14ac:dyDescent="0.15">
      <c r="A2039" s="72"/>
      <c r="B2039" s="72"/>
      <c r="C2039" s="72"/>
      <c r="D2039" s="72"/>
      <c r="E2039" s="72"/>
      <c r="F2039" s="72"/>
      <c r="G2039" s="72"/>
      <c r="H2039" s="72"/>
      <c r="I2039" s="138">
        <f t="shared" ca="1" si="12"/>
        <v>5.5405914205558426</v>
      </c>
      <c r="J2039" s="72"/>
      <c r="K2039" s="72"/>
      <c r="L2039" s="72"/>
      <c r="M2039" s="72"/>
      <c r="N2039" s="72"/>
    </row>
    <row r="2040" spans="1:14" ht="13" x14ac:dyDescent="0.15">
      <c r="A2040" s="72"/>
      <c r="B2040" s="72"/>
      <c r="C2040" s="72"/>
      <c r="D2040" s="72"/>
      <c r="E2040" s="72"/>
      <c r="F2040" s="72"/>
      <c r="G2040" s="72"/>
      <c r="H2040" s="72"/>
      <c r="I2040" s="138">
        <f t="shared" ca="1" si="12"/>
        <v>5.5405914205558426</v>
      </c>
      <c r="J2040" s="72"/>
      <c r="K2040" s="72"/>
      <c r="L2040" s="72"/>
      <c r="M2040" s="72"/>
      <c r="N2040" s="72"/>
    </row>
    <row r="2041" spans="1:14" ht="13" x14ac:dyDescent="0.15">
      <c r="A2041" s="72"/>
      <c r="B2041" s="72"/>
      <c r="C2041" s="72"/>
      <c r="D2041" s="72"/>
      <c r="E2041" s="72"/>
      <c r="F2041" s="72"/>
      <c r="G2041" s="72"/>
      <c r="H2041" s="72"/>
      <c r="I2041" s="138">
        <f t="shared" ca="1" si="12"/>
        <v>5.5405914205558426</v>
      </c>
      <c r="J2041" s="72"/>
      <c r="K2041" s="72"/>
      <c r="L2041" s="72"/>
      <c r="M2041" s="72"/>
      <c r="N2041" s="72"/>
    </row>
    <row r="2042" spans="1:14" ht="13" x14ac:dyDescent="0.15">
      <c r="A2042" s="72"/>
      <c r="B2042" s="72"/>
      <c r="C2042" s="72"/>
      <c r="D2042" s="72"/>
      <c r="E2042" s="72"/>
      <c r="F2042" s="72"/>
      <c r="G2042" s="72"/>
      <c r="H2042" s="72"/>
      <c r="I2042" s="138">
        <f t="shared" ca="1" si="12"/>
        <v>5.5405914205558426</v>
      </c>
      <c r="J2042" s="72"/>
      <c r="K2042" s="72"/>
      <c r="L2042" s="72"/>
      <c r="M2042" s="72"/>
      <c r="N2042" s="72"/>
    </row>
    <row r="2043" spans="1:14" ht="13" x14ac:dyDescent="0.15">
      <c r="A2043" s="72"/>
      <c r="B2043" s="72"/>
      <c r="C2043" s="72"/>
      <c r="D2043" s="72"/>
      <c r="E2043" s="72"/>
      <c r="F2043" s="72"/>
      <c r="G2043" s="72"/>
      <c r="H2043" s="72"/>
      <c r="I2043" s="138">
        <f t="shared" ca="1" si="12"/>
        <v>5.5405914205558426</v>
      </c>
      <c r="J2043" s="72"/>
      <c r="K2043" s="72"/>
      <c r="L2043" s="72"/>
      <c r="M2043" s="72"/>
      <c r="N2043" s="72"/>
    </row>
    <row r="2044" spans="1:14" ht="13" x14ac:dyDescent="0.15">
      <c r="A2044" s="72"/>
      <c r="B2044" s="72"/>
      <c r="C2044" s="72"/>
      <c r="D2044" s="72"/>
      <c r="E2044" s="72"/>
      <c r="F2044" s="72"/>
      <c r="G2044" s="72"/>
      <c r="H2044" s="72"/>
      <c r="I2044" s="138">
        <f t="shared" ca="1" si="12"/>
        <v>5.5405914205558426</v>
      </c>
      <c r="J2044" s="72"/>
      <c r="K2044" s="72"/>
      <c r="L2044" s="72"/>
      <c r="M2044" s="72"/>
      <c r="N2044" s="72"/>
    </row>
    <row r="2045" spans="1:14" ht="13" x14ac:dyDescent="0.15">
      <c r="A2045" s="72"/>
      <c r="B2045" s="72"/>
      <c r="C2045" s="72"/>
      <c r="D2045" s="72"/>
      <c r="E2045" s="72"/>
      <c r="F2045" s="72"/>
      <c r="G2045" s="72"/>
      <c r="H2045" s="72"/>
      <c r="I2045" s="138">
        <f t="shared" ca="1" si="12"/>
        <v>5.5405914205558426</v>
      </c>
      <c r="J2045" s="72"/>
      <c r="K2045" s="72"/>
      <c r="L2045" s="72"/>
      <c r="M2045" s="72"/>
      <c r="N2045" s="72"/>
    </row>
    <row r="2046" spans="1:14" ht="13" x14ac:dyDescent="0.15">
      <c r="A2046" s="72"/>
      <c r="B2046" s="72"/>
      <c r="C2046" s="72"/>
      <c r="D2046" s="72"/>
      <c r="E2046" s="72"/>
      <c r="F2046" s="72"/>
      <c r="G2046" s="72"/>
      <c r="H2046" s="72"/>
      <c r="I2046" s="138">
        <f t="shared" ca="1" si="12"/>
        <v>5.5405914205558426</v>
      </c>
      <c r="J2046" s="72"/>
      <c r="K2046" s="72"/>
      <c r="L2046" s="72"/>
      <c r="M2046" s="72"/>
      <c r="N2046" s="72"/>
    </row>
    <row r="2047" spans="1:14" ht="13" x14ac:dyDescent="0.15">
      <c r="A2047" s="72"/>
      <c r="B2047" s="72"/>
      <c r="C2047" s="72"/>
      <c r="D2047" s="72"/>
      <c r="E2047" s="72"/>
      <c r="F2047" s="72"/>
      <c r="G2047" s="72"/>
      <c r="H2047" s="72"/>
      <c r="I2047" s="138">
        <f t="shared" ca="1" si="12"/>
        <v>5.5405914205558426</v>
      </c>
      <c r="J2047" s="72"/>
      <c r="K2047" s="72"/>
      <c r="L2047" s="72"/>
      <c r="M2047" s="72"/>
      <c r="N2047" s="72"/>
    </row>
    <row r="2048" spans="1:14" ht="13" x14ac:dyDescent="0.15">
      <c r="A2048" s="72"/>
      <c r="B2048" s="72"/>
      <c r="C2048" s="72"/>
      <c r="D2048" s="72"/>
      <c r="E2048" s="72"/>
      <c r="F2048" s="72"/>
      <c r="G2048" s="72"/>
      <c r="H2048" s="72"/>
      <c r="I2048" s="138">
        <f t="shared" ca="1" si="12"/>
        <v>5.5405914205558426</v>
      </c>
      <c r="J2048" s="72"/>
      <c r="K2048" s="72"/>
      <c r="L2048" s="72"/>
      <c r="M2048" s="72"/>
      <c r="N2048" s="72"/>
    </row>
    <row r="2049" spans="1:14" ht="13" x14ac:dyDescent="0.15">
      <c r="A2049" s="72"/>
      <c r="B2049" s="72"/>
      <c r="C2049" s="72"/>
      <c r="D2049" s="72"/>
      <c r="E2049" s="72"/>
      <c r="F2049" s="72"/>
      <c r="G2049" s="72"/>
      <c r="H2049" s="72"/>
      <c r="I2049" s="138">
        <f t="shared" ca="1" si="12"/>
        <v>5.5405914205558426</v>
      </c>
      <c r="J2049" s="72"/>
      <c r="K2049" s="72"/>
      <c r="L2049" s="72"/>
      <c r="M2049" s="72"/>
      <c r="N2049" s="72"/>
    </row>
    <row r="2050" spans="1:14" ht="13" x14ac:dyDescent="0.15">
      <c r="A2050" s="72"/>
      <c r="B2050" s="72"/>
      <c r="C2050" s="72"/>
      <c r="D2050" s="72"/>
      <c r="E2050" s="72"/>
      <c r="F2050" s="72"/>
      <c r="G2050" s="72"/>
      <c r="H2050" s="72"/>
      <c r="I2050" s="138">
        <f t="shared" ca="1" si="12"/>
        <v>5.5405914205558426</v>
      </c>
      <c r="J2050" s="72"/>
      <c r="K2050" s="72"/>
      <c r="L2050" s="72"/>
      <c r="M2050" s="72"/>
      <c r="N2050" s="72"/>
    </row>
    <row r="2051" spans="1:14" ht="13" x14ac:dyDescent="0.15">
      <c r="A2051" s="72"/>
      <c r="B2051" s="72"/>
      <c r="C2051" s="72"/>
      <c r="D2051" s="72"/>
      <c r="E2051" s="72"/>
      <c r="F2051" s="72"/>
      <c r="G2051" s="72"/>
      <c r="H2051" s="72"/>
      <c r="I2051" s="138">
        <f t="shared" ca="1" si="12"/>
        <v>5.5405914205558426</v>
      </c>
      <c r="J2051" s="72"/>
      <c r="K2051" s="72"/>
      <c r="L2051" s="72"/>
      <c r="M2051" s="72"/>
      <c r="N2051" s="72"/>
    </row>
    <row r="2052" spans="1:14" ht="13" x14ac:dyDescent="0.15">
      <c r="A2052" s="72"/>
      <c r="B2052" s="72"/>
      <c r="C2052" s="72"/>
      <c r="D2052" s="72"/>
      <c r="E2052" s="72"/>
      <c r="F2052" s="72"/>
      <c r="G2052" s="72"/>
      <c r="H2052" s="72"/>
      <c r="I2052" s="138">
        <f t="shared" ca="1" si="12"/>
        <v>5.5405914205558426</v>
      </c>
      <c r="J2052" s="72"/>
      <c r="K2052" s="72"/>
      <c r="L2052" s="72"/>
      <c r="M2052" s="72"/>
      <c r="N2052" s="72"/>
    </row>
    <row r="2053" spans="1:14" ht="13" x14ac:dyDescent="0.15">
      <c r="A2053" s="72"/>
      <c r="B2053" s="72"/>
      <c r="C2053" s="72"/>
      <c r="D2053" s="72"/>
      <c r="E2053" s="72"/>
      <c r="F2053" s="72"/>
      <c r="G2053" s="72"/>
      <c r="H2053" s="72"/>
      <c r="I2053" s="138">
        <f t="shared" ca="1" si="12"/>
        <v>5.5405914205558426</v>
      </c>
      <c r="J2053" s="72"/>
      <c r="K2053" s="72"/>
      <c r="L2053" s="72"/>
      <c r="M2053" s="72"/>
      <c r="N2053" s="72"/>
    </row>
    <row r="2054" spans="1:14" ht="13" x14ac:dyDescent="0.15">
      <c r="A2054" s="72"/>
      <c r="B2054" s="72"/>
      <c r="C2054" s="72"/>
      <c r="D2054" s="72"/>
      <c r="E2054" s="72"/>
      <c r="F2054" s="72"/>
      <c r="G2054" s="72"/>
      <c r="H2054" s="72"/>
      <c r="I2054" s="138">
        <f t="shared" ca="1" si="12"/>
        <v>5.5405914205558426</v>
      </c>
      <c r="J2054" s="72"/>
      <c r="K2054" s="72"/>
      <c r="L2054" s="72"/>
      <c r="M2054" s="72"/>
      <c r="N2054" s="72"/>
    </row>
    <row r="2055" spans="1:14" ht="13" x14ac:dyDescent="0.15">
      <c r="A2055" s="72"/>
      <c r="B2055" s="72"/>
      <c r="C2055" s="72"/>
      <c r="D2055" s="72"/>
      <c r="E2055" s="72"/>
      <c r="F2055" s="72"/>
      <c r="G2055" s="72"/>
      <c r="H2055" s="72"/>
      <c r="I2055" s="138">
        <f t="shared" ca="1" si="12"/>
        <v>5.5405914205558426</v>
      </c>
      <c r="J2055" s="72"/>
      <c r="K2055" s="72"/>
      <c r="L2055" s="72"/>
      <c r="M2055" s="72"/>
      <c r="N2055" s="72"/>
    </row>
    <row r="2056" spans="1:14" ht="13" x14ac:dyDescent="0.15">
      <c r="A2056" s="72"/>
      <c r="B2056" s="72"/>
      <c r="C2056" s="72"/>
      <c r="D2056" s="72"/>
      <c r="E2056" s="72"/>
      <c r="F2056" s="72"/>
      <c r="G2056" s="72"/>
      <c r="H2056" s="72"/>
      <c r="I2056" s="138">
        <f t="shared" ca="1" si="12"/>
        <v>5.5405914205558426</v>
      </c>
      <c r="J2056" s="72"/>
      <c r="K2056" s="72"/>
      <c r="L2056" s="72"/>
      <c r="M2056" s="72"/>
      <c r="N2056" s="72"/>
    </row>
    <row r="2057" spans="1:14" ht="13" x14ac:dyDescent="0.15">
      <c r="A2057" s="72"/>
      <c r="B2057" s="72"/>
      <c r="C2057" s="72"/>
      <c r="D2057" s="72"/>
      <c r="E2057" s="72"/>
      <c r="F2057" s="72"/>
      <c r="G2057" s="72"/>
      <c r="H2057" s="72"/>
      <c r="I2057" s="138">
        <f t="shared" ca="1" si="12"/>
        <v>5.5405914205558426</v>
      </c>
      <c r="J2057" s="72"/>
      <c r="K2057" s="72"/>
      <c r="L2057" s="72"/>
      <c r="M2057" s="72"/>
      <c r="N2057" s="72"/>
    </row>
    <row r="2058" spans="1:14" ht="13" x14ac:dyDescent="0.15">
      <c r="A2058" s="72"/>
      <c r="B2058" s="72"/>
      <c r="C2058" s="72"/>
      <c r="D2058" s="72"/>
      <c r="E2058" s="72"/>
      <c r="F2058" s="72"/>
      <c r="G2058" s="72"/>
      <c r="H2058" s="72"/>
      <c r="I2058" s="138">
        <f t="shared" ca="1" si="12"/>
        <v>5.5405914205558426</v>
      </c>
      <c r="J2058" s="72"/>
      <c r="K2058" s="72"/>
      <c r="L2058" s="72"/>
      <c r="M2058" s="72"/>
      <c r="N2058" s="72"/>
    </row>
    <row r="2059" spans="1:14" ht="13" x14ac:dyDescent="0.15">
      <c r="A2059" s="72"/>
      <c r="B2059" s="72"/>
      <c r="C2059" s="72"/>
      <c r="D2059" s="72"/>
      <c r="E2059" s="72"/>
      <c r="F2059" s="72"/>
      <c r="G2059" s="72"/>
      <c r="H2059" s="72"/>
      <c r="I2059" s="138">
        <f t="shared" ca="1" si="12"/>
        <v>5.5405914205558426</v>
      </c>
      <c r="J2059" s="72"/>
      <c r="K2059" s="72"/>
      <c r="L2059" s="72"/>
      <c r="M2059" s="72"/>
      <c r="N2059" s="72"/>
    </row>
    <row r="2060" spans="1:14" ht="13" x14ac:dyDescent="0.15">
      <c r="A2060" s="72"/>
      <c r="B2060" s="72"/>
      <c r="C2060" s="72"/>
      <c r="D2060" s="72"/>
      <c r="E2060" s="72"/>
      <c r="F2060" s="72"/>
      <c r="G2060" s="72"/>
      <c r="H2060" s="72"/>
      <c r="I2060" s="138">
        <f t="shared" ca="1" si="12"/>
        <v>5.5405914205558426</v>
      </c>
      <c r="J2060" s="72"/>
      <c r="K2060" s="72"/>
      <c r="L2060" s="72"/>
      <c r="M2060" s="72"/>
      <c r="N2060" s="72"/>
    </row>
    <row r="2061" spans="1:14" ht="13" x14ac:dyDescent="0.15">
      <c r="A2061" s="72"/>
      <c r="B2061" s="72"/>
      <c r="C2061" s="72"/>
      <c r="D2061" s="72"/>
      <c r="E2061" s="72"/>
      <c r="F2061" s="72"/>
      <c r="G2061" s="72"/>
      <c r="H2061" s="72"/>
      <c r="I2061" s="138">
        <f t="shared" ca="1" si="12"/>
        <v>5.5405914205558426</v>
      </c>
      <c r="J2061" s="72"/>
      <c r="K2061" s="72"/>
      <c r="L2061" s="72"/>
      <c r="M2061" s="72"/>
      <c r="N2061" s="72"/>
    </row>
    <row r="2062" spans="1:14" ht="13" x14ac:dyDescent="0.15">
      <c r="A2062" s="72"/>
      <c r="B2062" s="72"/>
      <c r="C2062" s="72"/>
      <c r="D2062" s="72"/>
      <c r="E2062" s="72"/>
      <c r="F2062" s="72"/>
      <c r="G2062" s="72"/>
      <c r="H2062" s="72"/>
      <c r="I2062" s="138">
        <f t="shared" ca="1" si="12"/>
        <v>5.5405914205558426</v>
      </c>
      <c r="J2062" s="72"/>
      <c r="K2062" s="72"/>
      <c r="L2062" s="72"/>
      <c r="M2062" s="72"/>
      <c r="N2062" s="72"/>
    </row>
    <row r="2063" spans="1:14" ht="13" x14ac:dyDescent="0.15">
      <c r="A2063" s="72"/>
      <c r="B2063" s="72"/>
      <c r="C2063" s="72"/>
      <c r="D2063" s="72"/>
      <c r="E2063" s="72"/>
      <c r="F2063" s="72"/>
      <c r="G2063" s="72"/>
      <c r="H2063" s="72"/>
      <c r="I2063" s="138">
        <f t="shared" ca="1" si="12"/>
        <v>5.5405914205558426</v>
      </c>
      <c r="J2063" s="72"/>
      <c r="K2063" s="72"/>
      <c r="L2063" s="72"/>
      <c r="M2063" s="72"/>
      <c r="N2063" s="72"/>
    </row>
    <row r="2064" spans="1:14" ht="13" x14ac:dyDescent="0.15">
      <c r="A2064" s="72"/>
      <c r="B2064" s="72"/>
      <c r="C2064" s="72"/>
      <c r="D2064" s="72"/>
      <c r="E2064" s="72"/>
      <c r="F2064" s="72"/>
      <c r="G2064" s="72"/>
      <c r="H2064" s="72"/>
      <c r="I2064" s="138">
        <f t="shared" ca="1" si="12"/>
        <v>5.5405914205558426</v>
      </c>
      <c r="J2064" s="72"/>
      <c r="K2064" s="72"/>
      <c r="L2064" s="72"/>
      <c r="M2064" s="72"/>
      <c r="N2064" s="72"/>
    </row>
    <row r="2065" spans="1:14" ht="13" x14ac:dyDescent="0.15">
      <c r="A2065" s="72"/>
      <c r="B2065" s="72"/>
      <c r="C2065" s="72"/>
      <c r="D2065" s="72"/>
      <c r="E2065" s="72"/>
      <c r="F2065" s="72"/>
      <c r="G2065" s="72"/>
      <c r="H2065" s="72"/>
      <c r="I2065" s="138">
        <f t="shared" ca="1" si="12"/>
        <v>5.5405914205558426</v>
      </c>
      <c r="J2065" s="72"/>
      <c r="K2065" s="72"/>
      <c r="L2065" s="72"/>
      <c r="M2065" s="72"/>
      <c r="N2065" s="72"/>
    </row>
    <row r="2066" spans="1:14" ht="13" x14ac:dyDescent="0.15">
      <c r="A2066" s="72"/>
      <c r="B2066" s="72"/>
      <c r="C2066" s="72"/>
      <c r="D2066" s="72"/>
      <c r="E2066" s="72"/>
      <c r="F2066" s="72"/>
      <c r="G2066" s="72"/>
      <c r="H2066" s="72"/>
      <c r="I2066" s="138">
        <f t="shared" ca="1" si="12"/>
        <v>5.5405914205558426</v>
      </c>
      <c r="J2066" s="72"/>
      <c r="K2066" s="72"/>
      <c r="L2066" s="72"/>
      <c r="M2066" s="72"/>
      <c r="N2066" s="72"/>
    </row>
    <row r="2067" spans="1:14" ht="13" x14ac:dyDescent="0.15">
      <c r="A2067" s="72"/>
      <c r="B2067" s="72"/>
      <c r="C2067" s="72"/>
      <c r="D2067" s="72"/>
      <c r="E2067" s="72"/>
      <c r="F2067" s="72"/>
      <c r="G2067" s="72"/>
      <c r="H2067" s="72"/>
      <c r="I2067" s="138">
        <f t="shared" ca="1" si="12"/>
        <v>5.5405914205558426</v>
      </c>
      <c r="J2067" s="72"/>
      <c r="K2067" s="72"/>
      <c r="L2067" s="72"/>
      <c r="M2067" s="72"/>
      <c r="N2067" s="72"/>
    </row>
    <row r="2068" spans="1:14" ht="13" x14ac:dyDescent="0.15">
      <c r="A2068" s="72"/>
      <c r="B2068" s="72"/>
      <c r="C2068" s="72"/>
      <c r="D2068" s="72"/>
      <c r="E2068" s="72"/>
      <c r="F2068" s="72"/>
      <c r="G2068" s="72"/>
      <c r="H2068" s="72"/>
      <c r="I2068" s="138">
        <f t="shared" ca="1" si="12"/>
        <v>5.5405914205558426</v>
      </c>
      <c r="J2068" s="72"/>
      <c r="K2068" s="72"/>
      <c r="L2068" s="72"/>
      <c r="M2068" s="72"/>
      <c r="N2068" s="72"/>
    </row>
    <row r="2069" spans="1:14" ht="13" x14ac:dyDescent="0.15">
      <c r="A2069" s="72"/>
      <c r="B2069" s="72"/>
      <c r="C2069" s="72"/>
      <c r="D2069" s="72"/>
      <c r="E2069" s="72"/>
      <c r="F2069" s="72"/>
      <c r="G2069" s="72"/>
      <c r="H2069" s="72"/>
      <c r="I2069" s="138">
        <f t="shared" ca="1" si="12"/>
        <v>5.5405914205558426</v>
      </c>
      <c r="J2069" s="72"/>
      <c r="K2069" s="72"/>
      <c r="L2069" s="72"/>
      <c r="M2069" s="72"/>
      <c r="N2069" s="72"/>
    </row>
    <row r="2070" spans="1:14" ht="13" x14ac:dyDescent="0.15">
      <c r="A2070" s="72"/>
      <c r="B2070" s="72"/>
      <c r="C2070" s="72"/>
      <c r="D2070" s="72"/>
      <c r="E2070" s="72"/>
      <c r="F2070" s="72"/>
      <c r="G2070" s="72"/>
      <c r="H2070" s="72"/>
      <c r="I2070" s="138">
        <f t="shared" ca="1" si="12"/>
        <v>5.5405914205558426</v>
      </c>
      <c r="J2070" s="72"/>
      <c r="K2070" s="72"/>
      <c r="L2070" s="72"/>
      <c r="M2070" s="72"/>
      <c r="N2070" s="72"/>
    </row>
    <row r="2071" spans="1:14" ht="13" x14ac:dyDescent="0.15">
      <c r="A2071" s="72"/>
      <c r="B2071" s="72"/>
      <c r="C2071" s="72"/>
      <c r="D2071" s="72"/>
      <c r="E2071" s="72"/>
      <c r="F2071" s="72"/>
      <c r="G2071" s="72"/>
      <c r="H2071" s="72"/>
      <c r="I2071" s="138">
        <f t="shared" ca="1" si="12"/>
        <v>5.5405914205558426</v>
      </c>
      <c r="J2071" s="72"/>
      <c r="K2071" s="72"/>
      <c r="L2071" s="72"/>
      <c r="M2071" s="72"/>
      <c r="N2071" s="72"/>
    </row>
    <row r="2072" spans="1:14" ht="13" x14ac:dyDescent="0.15">
      <c r="A2072" s="72"/>
      <c r="B2072" s="72"/>
      <c r="C2072" s="72"/>
      <c r="D2072" s="72"/>
      <c r="E2072" s="72"/>
      <c r="F2072" s="72"/>
      <c r="G2072" s="72"/>
      <c r="H2072" s="72"/>
      <c r="I2072" s="138">
        <f t="shared" ca="1" si="12"/>
        <v>5.5405914205558426</v>
      </c>
      <c r="J2072" s="72"/>
      <c r="K2072" s="72"/>
      <c r="L2072" s="72"/>
      <c r="M2072" s="72"/>
      <c r="N2072" s="72"/>
    </row>
    <row r="2073" spans="1:14" ht="13" x14ac:dyDescent="0.15">
      <c r="A2073" s="72"/>
      <c r="B2073" s="72"/>
      <c r="C2073" s="72"/>
      <c r="D2073" s="72"/>
      <c r="E2073" s="72"/>
      <c r="F2073" s="72"/>
      <c r="G2073" s="72"/>
      <c r="H2073" s="72"/>
      <c r="I2073" s="138">
        <f t="shared" ca="1" si="12"/>
        <v>5.5405914205558426</v>
      </c>
      <c r="J2073" s="72"/>
      <c r="K2073" s="72"/>
      <c r="L2073" s="72"/>
      <c r="M2073" s="72"/>
      <c r="N2073" s="72"/>
    </row>
    <row r="2074" spans="1:14" ht="13" x14ac:dyDescent="0.15">
      <c r="A2074" s="72"/>
      <c r="B2074" s="72"/>
      <c r="C2074" s="72"/>
      <c r="D2074" s="72"/>
      <c r="E2074" s="72"/>
      <c r="F2074" s="72"/>
      <c r="G2074" s="72"/>
      <c r="H2074" s="72"/>
      <c r="I2074" s="138">
        <f t="shared" ca="1" si="12"/>
        <v>5.5405914205558426</v>
      </c>
      <c r="J2074" s="72"/>
      <c r="K2074" s="72"/>
      <c r="L2074" s="72"/>
      <c r="M2074" s="72"/>
      <c r="N2074" s="72"/>
    </row>
    <row r="2075" spans="1:14" ht="13" x14ac:dyDescent="0.15">
      <c r="A2075" s="72"/>
      <c r="B2075" s="72"/>
      <c r="C2075" s="72"/>
      <c r="D2075" s="72"/>
      <c r="E2075" s="72"/>
      <c r="F2075" s="72"/>
      <c r="G2075" s="72"/>
      <c r="H2075" s="72"/>
      <c r="I2075" s="138">
        <f t="shared" ca="1" si="12"/>
        <v>5.5405914205558426</v>
      </c>
      <c r="J2075" s="72"/>
      <c r="K2075" s="72"/>
      <c r="L2075" s="72"/>
      <c r="M2075" s="72"/>
      <c r="N2075" s="72"/>
    </row>
    <row r="2076" spans="1:14" ht="13" x14ac:dyDescent="0.15">
      <c r="A2076" s="72"/>
      <c r="B2076" s="72"/>
      <c r="C2076" s="72"/>
      <c r="D2076" s="72"/>
      <c r="E2076" s="72"/>
      <c r="F2076" s="72"/>
      <c r="G2076" s="72"/>
      <c r="H2076" s="72"/>
      <c r="I2076" s="138">
        <f t="shared" ca="1" si="12"/>
        <v>5.5405914205558426</v>
      </c>
      <c r="J2076" s="72"/>
      <c r="K2076" s="72"/>
      <c r="L2076" s="72"/>
      <c r="M2076" s="72"/>
      <c r="N2076" s="72"/>
    </row>
    <row r="2077" spans="1:14" ht="13" x14ac:dyDescent="0.15">
      <c r="A2077" s="72"/>
      <c r="B2077" s="72"/>
      <c r="C2077" s="72"/>
      <c r="D2077" s="72"/>
      <c r="E2077" s="72"/>
      <c r="F2077" s="72"/>
      <c r="G2077" s="72"/>
      <c r="H2077" s="72"/>
      <c r="I2077" s="138">
        <f t="shared" ca="1" si="12"/>
        <v>5.5405914205558426</v>
      </c>
      <c r="J2077" s="72"/>
      <c r="K2077" s="72"/>
      <c r="L2077" s="72"/>
      <c r="M2077" s="72"/>
      <c r="N2077" s="72"/>
    </row>
    <row r="2078" spans="1:14" ht="13" x14ac:dyDescent="0.15">
      <c r="A2078" s="72"/>
      <c r="B2078" s="72"/>
      <c r="C2078" s="72"/>
      <c r="D2078" s="72"/>
      <c r="E2078" s="72"/>
      <c r="F2078" s="72"/>
      <c r="G2078" s="72"/>
      <c r="H2078" s="72"/>
      <c r="I2078" s="138">
        <f t="shared" ca="1" si="12"/>
        <v>5.5405914205558426</v>
      </c>
      <c r="J2078" s="72"/>
      <c r="K2078" s="72"/>
      <c r="L2078" s="72"/>
      <c r="M2078" s="72"/>
      <c r="N2078" s="72"/>
    </row>
    <row r="2079" spans="1:14" ht="13" x14ac:dyDescent="0.15">
      <c r="A2079" s="72"/>
      <c r="B2079" s="72"/>
      <c r="C2079" s="72"/>
      <c r="D2079" s="72"/>
      <c r="E2079" s="72"/>
      <c r="F2079" s="72"/>
      <c r="G2079" s="72"/>
      <c r="H2079" s="72"/>
      <c r="I2079" s="138">
        <f t="shared" ca="1" si="12"/>
        <v>5.5405914205558426</v>
      </c>
      <c r="J2079" s="72"/>
      <c r="K2079" s="72"/>
      <c r="L2079" s="72"/>
      <c r="M2079" s="72"/>
      <c r="N2079" s="72"/>
    </row>
    <row r="2080" spans="1:14" ht="13" x14ac:dyDescent="0.15">
      <c r="A2080" s="72"/>
      <c r="B2080" s="72"/>
      <c r="C2080" s="72"/>
      <c r="D2080" s="72"/>
      <c r="E2080" s="72"/>
      <c r="F2080" s="72"/>
      <c r="G2080" s="72"/>
      <c r="H2080" s="72"/>
      <c r="I2080" s="138">
        <f t="shared" ca="1" si="12"/>
        <v>5.5405914205558426</v>
      </c>
      <c r="J2080" s="72"/>
      <c r="K2080" s="72"/>
      <c r="L2080" s="72"/>
      <c r="M2080" s="72"/>
      <c r="N2080" s="72"/>
    </row>
    <row r="2081" spans="1:14" ht="13" x14ac:dyDescent="0.15">
      <c r="A2081" s="72"/>
      <c r="B2081" s="72"/>
      <c r="C2081" s="72"/>
      <c r="D2081" s="72"/>
      <c r="E2081" s="72"/>
      <c r="F2081" s="72"/>
      <c r="G2081" s="72"/>
      <c r="H2081" s="72"/>
      <c r="I2081" s="138">
        <f t="shared" ca="1" si="12"/>
        <v>5.5405914205558426</v>
      </c>
      <c r="J2081" s="72"/>
      <c r="K2081" s="72"/>
      <c r="L2081" s="72"/>
      <c r="M2081" s="72"/>
      <c r="N2081" s="72"/>
    </row>
    <row r="2082" spans="1:14" ht="13" x14ac:dyDescent="0.15">
      <c r="A2082" s="72"/>
      <c r="B2082" s="72"/>
      <c r="C2082" s="72"/>
      <c r="D2082" s="72"/>
      <c r="E2082" s="72"/>
      <c r="F2082" s="72"/>
      <c r="G2082" s="72"/>
      <c r="H2082" s="72"/>
      <c r="I2082" s="138">
        <f t="shared" ca="1" si="12"/>
        <v>5.5405914205558426</v>
      </c>
      <c r="J2082" s="72"/>
      <c r="K2082" s="72"/>
      <c r="L2082" s="72"/>
      <c r="M2082" s="72"/>
      <c r="N2082" s="72"/>
    </row>
    <row r="2083" spans="1:14" ht="13" x14ac:dyDescent="0.15">
      <c r="A2083" s="72"/>
      <c r="B2083" s="72"/>
      <c r="C2083" s="72"/>
      <c r="D2083" s="72"/>
      <c r="E2083" s="72"/>
      <c r="F2083" s="72"/>
      <c r="G2083" s="72"/>
      <c r="H2083" s="72"/>
      <c r="I2083" s="138">
        <f t="shared" ca="1" si="12"/>
        <v>5.5405914205558426</v>
      </c>
      <c r="J2083" s="72"/>
      <c r="K2083" s="72"/>
      <c r="L2083" s="72"/>
      <c r="M2083" s="72"/>
      <c r="N2083" s="72"/>
    </row>
    <row r="2084" spans="1:14" ht="13" x14ac:dyDescent="0.15">
      <c r="A2084" s="72"/>
      <c r="B2084" s="72"/>
      <c r="C2084" s="72"/>
      <c r="D2084" s="72"/>
      <c r="E2084" s="72"/>
      <c r="F2084" s="72"/>
      <c r="G2084" s="72"/>
      <c r="H2084" s="72"/>
      <c r="I2084" s="138">
        <f t="shared" ca="1" si="12"/>
        <v>5.5405914205558426</v>
      </c>
      <c r="J2084" s="72"/>
      <c r="K2084" s="72"/>
      <c r="L2084" s="72"/>
      <c r="M2084" s="72"/>
      <c r="N2084" s="72"/>
    </row>
    <row r="2085" spans="1:14" ht="13" x14ac:dyDescent="0.15">
      <c r="A2085" s="72"/>
      <c r="B2085" s="72"/>
      <c r="C2085" s="72"/>
      <c r="D2085" s="72"/>
      <c r="E2085" s="72"/>
      <c r="F2085" s="72"/>
      <c r="G2085" s="72"/>
      <c r="H2085" s="72"/>
      <c r="I2085" s="138">
        <f t="shared" ca="1" si="12"/>
        <v>5.5405914205558426</v>
      </c>
      <c r="J2085" s="72"/>
      <c r="K2085" s="72"/>
      <c r="L2085" s="72"/>
      <c r="M2085" s="72"/>
      <c r="N2085" s="72"/>
    </row>
    <row r="2086" spans="1:14" ht="13" x14ac:dyDescent="0.15">
      <c r="A2086" s="72"/>
      <c r="B2086" s="72"/>
      <c r="C2086" s="72"/>
      <c r="D2086" s="72"/>
      <c r="E2086" s="72"/>
      <c r="F2086" s="72"/>
      <c r="G2086" s="72"/>
      <c r="H2086" s="72"/>
      <c r="I2086" s="138">
        <f t="shared" ca="1" si="12"/>
        <v>5.5405914205558426</v>
      </c>
      <c r="J2086" s="72"/>
      <c r="K2086" s="72"/>
      <c r="L2086" s="72"/>
      <c r="M2086" s="72"/>
      <c r="N2086" s="72"/>
    </row>
    <row r="2087" spans="1:14" ht="13" x14ac:dyDescent="0.15">
      <c r="A2087" s="72"/>
      <c r="B2087" s="72"/>
      <c r="C2087" s="72"/>
      <c r="D2087" s="72"/>
      <c r="E2087" s="72"/>
      <c r="F2087" s="72"/>
      <c r="G2087" s="72"/>
      <c r="H2087" s="72"/>
      <c r="I2087" s="138">
        <f t="shared" ca="1" si="12"/>
        <v>5.5405914205558426</v>
      </c>
      <c r="J2087" s="72"/>
      <c r="K2087" s="72"/>
      <c r="L2087" s="72"/>
      <c r="M2087" s="72"/>
      <c r="N2087" s="72"/>
    </row>
    <row r="2088" spans="1:14" ht="13" x14ac:dyDescent="0.15">
      <c r="A2088" s="72"/>
      <c r="B2088" s="72"/>
      <c r="C2088" s="72"/>
      <c r="D2088" s="72"/>
      <c r="E2088" s="72"/>
      <c r="F2088" s="72"/>
      <c r="G2088" s="72"/>
      <c r="H2088" s="72"/>
      <c r="I2088" s="138">
        <f t="shared" ca="1" si="12"/>
        <v>5.5405914205558426</v>
      </c>
      <c r="J2088" s="72"/>
      <c r="K2088" s="72"/>
      <c r="L2088" s="72"/>
      <c r="M2088" s="72"/>
      <c r="N2088" s="72"/>
    </row>
    <row r="2089" spans="1:14" ht="13" x14ac:dyDescent="0.15">
      <c r="A2089" s="72"/>
      <c r="B2089" s="72"/>
      <c r="C2089" s="72"/>
      <c r="D2089" s="72"/>
      <c r="E2089" s="72"/>
      <c r="F2089" s="72"/>
      <c r="G2089" s="72"/>
      <c r="H2089" s="72"/>
      <c r="I2089" s="138">
        <f t="shared" ca="1" si="12"/>
        <v>5.5405914205558426</v>
      </c>
      <c r="J2089" s="72"/>
      <c r="K2089" s="72"/>
      <c r="L2089" s="72"/>
      <c r="M2089" s="72"/>
      <c r="N2089" s="72"/>
    </row>
    <row r="2090" spans="1:14" ht="13" x14ac:dyDescent="0.15">
      <c r="A2090" s="72"/>
      <c r="B2090" s="72"/>
      <c r="C2090" s="72"/>
      <c r="D2090" s="72"/>
      <c r="E2090" s="72"/>
      <c r="F2090" s="72"/>
      <c r="G2090" s="72"/>
      <c r="H2090" s="72"/>
      <c r="I2090" s="138">
        <f t="shared" ca="1" si="12"/>
        <v>5.5405914205558426</v>
      </c>
      <c r="J2090" s="72"/>
      <c r="K2090" s="72"/>
      <c r="L2090" s="72"/>
      <c r="M2090" s="72"/>
      <c r="N2090" s="72"/>
    </row>
    <row r="2091" spans="1:14" ht="13" x14ac:dyDescent="0.15">
      <c r="A2091" s="72"/>
      <c r="B2091" s="72"/>
      <c r="C2091" s="72"/>
      <c r="D2091" s="72"/>
      <c r="E2091" s="72"/>
      <c r="F2091" s="72"/>
      <c r="G2091" s="72"/>
      <c r="H2091" s="72"/>
      <c r="I2091" s="138">
        <f t="shared" ca="1" si="12"/>
        <v>5.5405914205558426</v>
      </c>
      <c r="J2091" s="72"/>
      <c r="K2091" s="72"/>
      <c r="L2091" s="72"/>
      <c r="M2091" s="72"/>
      <c r="N2091" s="72"/>
    </row>
    <row r="2092" spans="1:14" ht="13" x14ac:dyDescent="0.15">
      <c r="A2092" s="72"/>
      <c r="B2092" s="72"/>
      <c r="C2092" s="72"/>
      <c r="D2092" s="72"/>
      <c r="E2092" s="72"/>
      <c r="F2092" s="72"/>
      <c r="G2092" s="72"/>
      <c r="H2092" s="72"/>
      <c r="I2092" s="138">
        <f t="shared" ca="1" si="12"/>
        <v>5.5405914205558426</v>
      </c>
      <c r="J2092" s="72"/>
      <c r="K2092" s="72"/>
      <c r="L2092" s="72"/>
      <c r="M2092" s="72"/>
      <c r="N2092" s="72"/>
    </row>
    <row r="2093" spans="1:14" ht="13" x14ac:dyDescent="0.15">
      <c r="A2093" s="72"/>
      <c r="B2093" s="72"/>
      <c r="C2093" s="72"/>
      <c r="D2093" s="72"/>
      <c r="E2093" s="72"/>
      <c r="F2093" s="72"/>
      <c r="G2093" s="72"/>
      <c r="H2093" s="72"/>
      <c r="I2093" s="138">
        <f t="shared" ca="1" si="12"/>
        <v>5.5405914205558426</v>
      </c>
      <c r="J2093" s="72"/>
      <c r="K2093" s="72"/>
      <c r="L2093" s="72"/>
      <c r="M2093" s="72"/>
      <c r="N2093" s="72"/>
    </row>
    <row r="2094" spans="1:14" ht="13" x14ac:dyDescent="0.15">
      <c r="A2094" s="72"/>
      <c r="B2094" s="72"/>
      <c r="C2094" s="72"/>
      <c r="D2094" s="72"/>
      <c r="E2094" s="72"/>
      <c r="F2094" s="72"/>
      <c r="G2094" s="72"/>
      <c r="H2094" s="72"/>
      <c r="I2094" s="138">
        <f t="shared" ca="1" si="12"/>
        <v>5.5405914205558426</v>
      </c>
      <c r="J2094" s="72"/>
      <c r="K2094" s="72"/>
      <c r="L2094" s="72"/>
      <c r="M2094" s="72"/>
      <c r="N2094" s="72"/>
    </row>
    <row r="2095" spans="1:14" ht="13" x14ac:dyDescent="0.15">
      <c r="A2095" s="72"/>
      <c r="B2095" s="72"/>
      <c r="C2095" s="72"/>
      <c r="D2095" s="72"/>
      <c r="E2095" s="72"/>
      <c r="F2095" s="72"/>
      <c r="G2095" s="72"/>
      <c r="H2095" s="72"/>
      <c r="I2095" s="138">
        <f t="shared" ca="1" si="12"/>
        <v>5.5405914205558426</v>
      </c>
      <c r="J2095" s="72"/>
      <c r="K2095" s="72"/>
      <c r="L2095" s="72"/>
      <c r="M2095" s="72"/>
      <c r="N2095" s="72"/>
    </row>
    <row r="2096" spans="1:14" ht="13" x14ac:dyDescent="0.15">
      <c r="A2096" s="72"/>
      <c r="B2096" s="72"/>
      <c r="C2096" s="72"/>
      <c r="D2096" s="72"/>
      <c r="E2096" s="72"/>
      <c r="F2096" s="72"/>
      <c r="G2096" s="72"/>
      <c r="H2096" s="72"/>
      <c r="I2096" s="138">
        <f t="shared" ca="1" si="12"/>
        <v>5.5405914205558426</v>
      </c>
      <c r="J2096" s="72"/>
      <c r="K2096" s="72"/>
      <c r="L2096" s="72"/>
      <c r="M2096" s="72"/>
      <c r="N2096" s="72"/>
    </row>
    <row r="2097" spans="1:14" ht="13" x14ac:dyDescent="0.15">
      <c r="A2097" s="72"/>
      <c r="B2097" s="72"/>
      <c r="C2097" s="72"/>
      <c r="D2097" s="72"/>
      <c r="E2097" s="72"/>
      <c r="F2097" s="72"/>
      <c r="G2097" s="72"/>
      <c r="H2097" s="72"/>
      <c r="I2097" s="138">
        <f t="shared" ca="1" si="12"/>
        <v>5.5405914205558426</v>
      </c>
      <c r="J2097" s="72"/>
      <c r="K2097" s="72"/>
      <c r="L2097" s="72"/>
      <c r="M2097" s="72"/>
      <c r="N2097" s="72"/>
    </row>
    <row r="2098" spans="1:14" ht="13" x14ac:dyDescent="0.15">
      <c r="A2098" s="72"/>
      <c r="B2098" s="72"/>
      <c r="C2098" s="72"/>
      <c r="D2098" s="72"/>
      <c r="E2098" s="72"/>
      <c r="F2098" s="72"/>
      <c r="G2098" s="72"/>
      <c r="H2098" s="72"/>
      <c r="I2098" s="138">
        <f t="shared" ca="1" si="12"/>
        <v>5.5405914205558426</v>
      </c>
      <c r="J2098" s="72"/>
      <c r="K2098" s="72"/>
      <c r="L2098" s="72"/>
      <c r="M2098" s="72"/>
      <c r="N2098" s="72"/>
    </row>
    <row r="2099" spans="1:14" ht="13" x14ac:dyDescent="0.15">
      <c r="A2099" s="72"/>
      <c r="B2099" s="72"/>
      <c r="C2099" s="72"/>
      <c r="D2099" s="72"/>
      <c r="E2099" s="72"/>
      <c r="F2099" s="72"/>
      <c r="G2099" s="72"/>
      <c r="H2099" s="72"/>
      <c r="I2099" s="138">
        <f t="shared" ca="1" si="12"/>
        <v>5.5405914205558426</v>
      </c>
      <c r="J2099" s="72"/>
      <c r="K2099" s="72"/>
      <c r="L2099" s="72"/>
      <c r="M2099" s="72"/>
      <c r="N2099" s="72"/>
    </row>
    <row r="2100" spans="1:14" ht="13" x14ac:dyDescent="0.15">
      <c r="A2100" s="72"/>
      <c r="B2100" s="72"/>
      <c r="C2100" s="72"/>
      <c r="D2100" s="72"/>
      <c r="E2100" s="72"/>
      <c r="F2100" s="72"/>
      <c r="G2100" s="72"/>
      <c r="H2100" s="72"/>
      <c r="I2100" s="138">
        <f t="shared" ca="1" si="12"/>
        <v>5.5405914205558426</v>
      </c>
      <c r="J2100" s="72"/>
      <c r="K2100" s="72"/>
      <c r="L2100" s="72"/>
      <c r="M2100" s="72"/>
      <c r="N2100" s="72"/>
    </row>
    <row r="2101" spans="1:14" ht="13" x14ac:dyDescent="0.15">
      <c r="A2101" s="72"/>
      <c r="B2101" s="72"/>
      <c r="C2101" s="72"/>
      <c r="D2101" s="72"/>
      <c r="E2101" s="72"/>
      <c r="F2101" s="72"/>
      <c r="G2101" s="72"/>
      <c r="H2101" s="72"/>
      <c r="I2101" s="138">
        <f t="shared" ca="1" si="12"/>
        <v>5.5405914205558426</v>
      </c>
      <c r="J2101" s="72"/>
      <c r="K2101" s="72"/>
      <c r="L2101" s="72"/>
      <c r="M2101" s="72"/>
      <c r="N2101" s="72"/>
    </row>
    <row r="2102" spans="1:14" ht="13" x14ac:dyDescent="0.15">
      <c r="A2102" s="72"/>
      <c r="B2102" s="72"/>
      <c r="C2102" s="72"/>
      <c r="D2102" s="72"/>
      <c r="E2102" s="72"/>
      <c r="F2102" s="72"/>
      <c r="G2102" s="72"/>
      <c r="H2102" s="72"/>
      <c r="I2102" s="138">
        <f t="shared" ca="1" si="12"/>
        <v>5.5405914205558426</v>
      </c>
      <c r="J2102" s="72"/>
      <c r="K2102" s="72"/>
      <c r="L2102" s="72"/>
      <c r="M2102" s="72"/>
      <c r="N2102" s="72"/>
    </row>
    <row r="2103" spans="1:14" ht="13" x14ac:dyDescent="0.15">
      <c r="A2103" s="72"/>
      <c r="B2103" s="72"/>
      <c r="C2103" s="72"/>
      <c r="D2103" s="72"/>
      <c r="E2103" s="72"/>
      <c r="F2103" s="72"/>
      <c r="G2103" s="72"/>
      <c r="H2103" s="72"/>
      <c r="I2103" s="138">
        <f t="shared" ca="1" si="12"/>
        <v>5.5405914205558426</v>
      </c>
      <c r="J2103" s="72"/>
      <c r="K2103" s="72"/>
      <c r="L2103" s="72"/>
      <c r="M2103" s="72"/>
      <c r="N2103" s="72"/>
    </row>
    <row r="2104" spans="1:14" ht="13" x14ac:dyDescent="0.15">
      <c r="A2104" s="72"/>
      <c r="B2104" s="72"/>
      <c r="C2104" s="72"/>
      <c r="D2104" s="72"/>
      <c r="E2104" s="72"/>
      <c r="F2104" s="72"/>
      <c r="G2104" s="72"/>
      <c r="H2104" s="72"/>
      <c r="I2104" s="138">
        <f t="shared" ca="1" si="12"/>
        <v>5.5405914205558426</v>
      </c>
      <c r="J2104" s="72"/>
      <c r="K2104" s="72"/>
      <c r="L2104" s="72"/>
      <c r="M2104" s="72"/>
      <c r="N2104" s="72"/>
    </row>
    <row r="2105" spans="1:14" ht="13" x14ac:dyDescent="0.15">
      <c r="A2105" s="72"/>
      <c r="B2105" s="72"/>
      <c r="C2105" s="72"/>
      <c r="D2105" s="72"/>
      <c r="E2105" s="72"/>
      <c r="F2105" s="72"/>
      <c r="G2105" s="72"/>
      <c r="H2105" s="72"/>
      <c r="I2105" s="138">
        <f t="shared" ca="1" si="12"/>
        <v>5.5405914205558426</v>
      </c>
      <c r="J2105" s="72"/>
      <c r="K2105" s="72"/>
      <c r="L2105" s="72"/>
      <c r="M2105" s="72"/>
      <c r="N2105" s="72"/>
    </row>
    <row r="2106" spans="1:14" ht="13" x14ac:dyDescent="0.15">
      <c r="A2106" s="72"/>
      <c r="B2106" s="72"/>
      <c r="C2106" s="72"/>
      <c r="D2106" s="72"/>
      <c r="E2106" s="72"/>
      <c r="F2106" s="72"/>
      <c r="G2106" s="72"/>
      <c r="H2106" s="72"/>
      <c r="I2106" s="138">
        <f t="shared" ca="1" si="12"/>
        <v>5.5405914205558426</v>
      </c>
      <c r="J2106" s="72"/>
      <c r="K2106" s="72"/>
      <c r="L2106" s="72"/>
      <c r="M2106" s="72"/>
      <c r="N2106" s="72"/>
    </row>
    <row r="2107" spans="1:14" ht="13" x14ac:dyDescent="0.15">
      <c r="A2107" s="72"/>
      <c r="B2107" s="72"/>
      <c r="C2107" s="72"/>
      <c r="D2107" s="72"/>
      <c r="E2107" s="72"/>
      <c r="F2107" s="72"/>
      <c r="G2107" s="72"/>
      <c r="H2107" s="72"/>
      <c r="I2107" s="138">
        <f t="shared" ca="1" si="12"/>
        <v>5.5405914205558426</v>
      </c>
      <c r="J2107" s="72"/>
      <c r="K2107" s="72"/>
      <c r="L2107" s="72"/>
      <c r="M2107" s="72"/>
      <c r="N2107" s="72"/>
    </row>
    <row r="2108" spans="1:14" ht="13" x14ac:dyDescent="0.15">
      <c r="A2108" s="72"/>
      <c r="B2108" s="72"/>
      <c r="C2108" s="72"/>
      <c r="D2108" s="72"/>
      <c r="E2108" s="72"/>
      <c r="F2108" s="72"/>
      <c r="G2108" s="72"/>
      <c r="H2108" s="72"/>
      <c r="I2108" s="138">
        <f t="shared" ca="1" si="12"/>
        <v>5.5405914205558426</v>
      </c>
      <c r="J2108" s="72"/>
      <c r="K2108" s="72"/>
      <c r="L2108" s="72"/>
      <c r="M2108" s="72"/>
      <c r="N2108" s="72"/>
    </row>
    <row r="2109" spans="1:14" ht="13" x14ac:dyDescent="0.15">
      <c r="A2109" s="72"/>
      <c r="B2109" s="72"/>
      <c r="C2109" s="72"/>
      <c r="D2109" s="72"/>
      <c r="E2109" s="72"/>
      <c r="F2109" s="72"/>
      <c r="G2109" s="72"/>
      <c r="H2109" s="72"/>
      <c r="I2109" s="138">
        <f t="shared" ca="1" si="12"/>
        <v>5.5405914205558426</v>
      </c>
      <c r="J2109" s="72"/>
      <c r="K2109" s="72"/>
      <c r="L2109" s="72"/>
      <c r="M2109" s="72"/>
      <c r="N2109" s="72"/>
    </row>
    <row r="2110" spans="1:14" ht="13" x14ac:dyDescent="0.15">
      <c r="A2110" s="72"/>
      <c r="B2110" s="72"/>
      <c r="C2110" s="72"/>
      <c r="D2110" s="72"/>
      <c r="E2110" s="72"/>
      <c r="F2110" s="72"/>
      <c r="G2110" s="72"/>
      <c r="H2110" s="72"/>
      <c r="I2110" s="138">
        <f t="shared" ca="1" si="12"/>
        <v>5.5405914205558426</v>
      </c>
      <c r="J2110" s="72"/>
      <c r="K2110" s="72"/>
      <c r="L2110" s="72"/>
      <c r="M2110" s="72"/>
      <c r="N2110" s="72"/>
    </row>
    <row r="2111" spans="1:14" ht="13" x14ac:dyDescent="0.15">
      <c r="A2111" s="72"/>
      <c r="B2111" s="72"/>
      <c r="C2111" s="72"/>
      <c r="D2111" s="72"/>
      <c r="E2111" s="72"/>
      <c r="F2111" s="72"/>
      <c r="G2111" s="72"/>
      <c r="H2111" s="72"/>
      <c r="I2111" s="138">
        <f t="shared" ca="1" si="12"/>
        <v>5.5405914205558426</v>
      </c>
      <c r="J2111" s="72"/>
      <c r="K2111" s="72"/>
      <c r="L2111" s="72"/>
      <c r="M2111" s="72"/>
      <c r="N2111" s="72"/>
    </row>
    <row r="2112" spans="1:14" ht="13" x14ac:dyDescent="0.15">
      <c r="A2112" s="72"/>
      <c r="B2112" s="72"/>
      <c r="C2112" s="72"/>
      <c r="D2112" s="72"/>
      <c r="E2112" s="72"/>
      <c r="F2112" s="72"/>
      <c r="G2112" s="72"/>
      <c r="H2112" s="72"/>
      <c r="I2112" s="138">
        <f t="shared" ca="1" si="12"/>
        <v>5.5405914205558426</v>
      </c>
      <c r="J2112" s="72"/>
      <c r="K2112" s="72"/>
      <c r="L2112" s="72"/>
      <c r="M2112" s="72"/>
      <c r="N2112" s="72"/>
    </row>
    <row r="2113" spans="1:14" ht="13" x14ac:dyDescent="0.15">
      <c r="A2113" s="72"/>
      <c r="B2113" s="72"/>
      <c r="C2113" s="72"/>
      <c r="D2113" s="72"/>
      <c r="E2113" s="72"/>
      <c r="F2113" s="72"/>
      <c r="G2113" s="72"/>
      <c r="H2113" s="72"/>
      <c r="I2113" s="138">
        <f t="shared" ca="1" si="12"/>
        <v>5.5405914205558426</v>
      </c>
      <c r="J2113" s="72"/>
      <c r="K2113" s="72"/>
      <c r="L2113" s="72"/>
      <c r="M2113" s="72"/>
      <c r="N2113" s="72"/>
    </row>
    <row r="2114" spans="1:14" ht="13" x14ac:dyDescent="0.15">
      <c r="A2114" s="72"/>
      <c r="B2114" s="72"/>
      <c r="C2114" s="72"/>
      <c r="D2114" s="72"/>
      <c r="E2114" s="72"/>
      <c r="F2114" s="72"/>
      <c r="G2114" s="72"/>
      <c r="H2114" s="72"/>
      <c r="I2114" s="138">
        <f t="shared" ca="1" si="12"/>
        <v>5.5405914205558426</v>
      </c>
      <c r="J2114" s="72"/>
      <c r="K2114" s="72"/>
      <c r="L2114" s="72"/>
      <c r="M2114" s="72"/>
      <c r="N2114" s="72"/>
    </row>
    <row r="2115" spans="1:14" ht="13" x14ac:dyDescent="0.15">
      <c r="A2115" s="72"/>
      <c r="B2115" s="72"/>
      <c r="C2115" s="72"/>
      <c r="D2115" s="72"/>
      <c r="E2115" s="72"/>
      <c r="F2115" s="72"/>
      <c r="G2115" s="72"/>
      <c r="H2115" s="72"/>
      <c r="I2115" s="138">
        <f t="shared" ca="1" si="12"/>
        <v>5.5405914205558426</v>
      </c>
      <c r="J2115" s="72"/>
      <c r="K2115" s="72"/>
      <c r="L2115" s="72"/>
      <c r="M2115" s="72"/>
      <c r="N2115" s="72"/>
    </row>
    <row r="2116" spans="1:14" ht="13" x14ac:dyDescent="0.15">
      <c r="A2116" s="72"/>
      <c r="B2116" s="72"/>
      <c r="C2116" s="72"/>
      <c r="D2116" s="72"/>
      <c r="E2116" s="72"/>
      <c r="F2116" s="72"/>
      <c r="G2116" s="72"/>
      <c r="H2116" s="72"/>
      <c r="I2116" s="138">
        <f t="shared" ca="1" si="12"/>
        <v>5.5405914205558426</v>
      </c>
      <c r="J2116" s="72"/>
      <c r="K2116" s="72"/>
      <c r="L2116" s="72"/>
      <c r="M2116" s="72"/>
      <c r="N2116" s="72"/>
    </row>
    <row r="2117" spans="1:14" ht="13" x14ac:dyDescent="0.15">
      <c r="A2117" s="72"/>
      <c r="B2117" s="72"/>
      <c r="C2117" s="72"/>
      <c r="D2117" s="72"/>
      <c r="E2117" s="72"/>
      <c r="F2117" s="72"/>
      <c r="G2117" s="72"/>
      <c r="H2117" s="72"/>
      <c r="I2117" s="138">
        <f t="shared" ca="1" si="12"/>
        <v>5.5405914205558426</v>
      </c>
      <c r="J2117" s="72"/>
      <c r="K2117" s="72"/>
      <c r="L2117" s="72"/>
      <c r="M2117" s="72"/>
      <c r="N2117" s="72"/>
    </row>
    <row r="2118" spans="1:14" ht="13" x14ac:dyDescent="0.15">
      <c r="A2118" s="72"/>
      <c r="B2118" s="72"/>
      <c r="C2118" s="72"/>
      <c r="D2118" s="72"/>
      <c r="E2118" s="72"/>
      <c r="F2118" s="72"/>
      <c r="G2118" s="72"/>
      <c r="H2118" s="72"/>
      <c r="I2118" s="138">
        <f t="shared" ca="1" si="12"/>
        <v>5.5405914205558426</v>
      </c>
      <c r="J2118" s="72"/>
      <c r="K2118" s="72"/>
      <c r="L2118" s="72"/>
      <c r="M2118" s="72"/>
      <c r="N2118" s="72"/>
    </row>
    <row r="2119" spans="1:14" ht="13" x14ac:dyDescent="0.15">
      <c r="A2119" s="72"/>
      <c r="B2119" s="72"/>
      <c r="C2119" s="72"/>
      <c r="D2119" s="72"/>
      <c r="E2119" s="72"/>
      <c r="F2119" s="72"/>
      <c r="G2119" s="72"/>
      <c r="H2119" s="72"/>
      <c r="I2119" s="138">
        <f t="shared" ca="1" si="12"/>
        <v>5.5405914205558426</v>
      </c>
      <c r="J2119" s="72"/>
      <c r="K2119" s="72"/>
      <c r="L2119" s="72"/>
      <c r="M2119" s="72"/>
      <c r="N2119" s="72"/>
    </row>
    <row r="2120" spans="1:14" ht="13" x14ac:dyDescent="0.15">
      <c r="A2120" s="72"/>
      <c r="B2120" s="72"/>
      <c r="C2120" s="72"/>
      <c r="D2120" s="72"/>
      <c r="E2120" s="72"/>
      <c r="F2120" s="72"/>
      <c r="G2120" s="72"/>
      <c r="H2120" s="72"/>
      <c r="I2120" s="138">
        <f t="shared" ca="1" si="12"/>
        <v>5.5405914205558426</v>
      </c>
      <c r="J2120" s="72"/>
      <c r="K2120" s="72"/>
      <c r="L2120" s="72"/>
      <c r="M2120" s="72"/>
      <c r="N2120" s="72"/>
    </row>
    <row r="2121" spans="1:14" ht="13" x14ac:dyDescent="0.15">
      <c r="A2121" s="72"/>
      <c r="B2121" s="72"/>
      <c r="C2121" s="72"/>
      <c r="D2121" s="72"/>
      <c r="E2121" s="72"/>
      <c r="F2121" s="72"/>
      <c r="G2121" s="72"/>
      <c r="H2121" s="72"/>
      <c r="I2121" s="138">
        <f t="shared" ca="1" si="12"/>
        <v>5.5405914205558426</v>
      </c>
      <c r="J2121" s="72"/>
      <c r="K2121" s="72"/>
      <c r="L2121" s="72"/>
      <c r="M2121" s="72"/>
      <c r="N2121" s="72"/>
    </row>
    <row r="2122" spans="1:14" ht="13" x14ac:dyDescent="0.15">
      <c r="A2122" s="72"/>
      <c r="B2122" s="72"/>
      <c r="C2122" s="72"/>
      <c r="D2122" s="72"/>
      <c r="E2122" s="72"/>
      <c r="F2122" s="72"/>
      <c r="G2122" s="72"/>
      <c r="H2122" s="72"/>
      <c r="I2122" s="138">
        <f t="shared" ca="1" si="12"/>
        <v>5.5405914205558426</v>
      </c>
      <c r="J2122" s="72"/>
      <c r="K2122" s="72"/>
      <c r="L2122" s="72"/>
      <c r="M2122" s="72"/>
      <c r="N2122" s="72"/>
    </row>
    <row r="2123" spans="1:14" ht="13" x14ac:dyDescent="0.15">
      <c r="A2123" s="72"/>
      <c r="B2123" s="72"/>
      <c r="C2123" s="72"/>
      <c r="D2123" s="72"/>
      <c r="E2123" s="72"/>
      <c r="F2123" s="72"/>
      <c r="G2123" s="72"/>
      <c r="H2123" s="72"/>
      <c r="I2123" s="138">
        <f t="shared" ca="1" si="12"/>
        <v>5.5405914205558426</v>
      </c>
      <c r="J2123" s="72"/>
      <c r="K2123" s="72"/>
      <c r="L2123" s="72"/>
      <c r="M2123" s="72"/>
      <c r="N2123" s="72"/>
    </row>
    <row r="2124" spans="1:14" ht="13" x14ac:dyDescent="0.15">
      <c r="A2124" s="72"/>
      <c r="B2124" s="72"/>
      <c r="C2124" s="72"/>
      <c r="D2124" s="72"/>
      <c r="E2124" s="72"/>
      <c r="F2124" s="72"/>
      <c r="G2124" s="72"/>
      <c r="H2124" s="72"/>
      <c r="I2124" s="138">
        <f t="shared" ca="1" si="12"/>
        <v>5.5405914205558426</v>
      </c>
      <c r="J2124" s="72"/>
      <c r="K2124" s="72"/>
      <c r="L2124" s="72"/>
      <c r="M2124" s="72"/>
      <c r="N2124" s="72"/>
    </row>
    <row r="2125" spans="1:14" ht="13" x14ac:dyDescent="0.15">
      <c r="A2125" s="72"/>
      <c r="B2125" s="72"/>
      <c r="C2125" s="72"/>
      <c r="D2125" s="72"/>
      <c r="E2125" s="72"/>
      <c r="F2125" s="72"/>
      <c r="G2125" s="72"/>
      <c r="H2125" s="72"/>
      <c r="I2125" s="138">
        <f t="shared" ca="1" si="12"/>
        <v>5.5405914205558426</v>
      </c>
      <c r="J2125" s="72"/>
      <c r="K2125" s="72"/>
      <c r="L2125" s="72"/>
      <c r="M2125" s="72"/>
      <c r="N2125" s="72"/>
    </row>
    <row r="2126" spans="1:14" ht="13" x14ac:dyDescent="0.15">
      <c r="A2126" s="72"/>
      <c r="B2126" s="72"/>
      <c r="C2126" s="72"/>
      <c r="D2126" s="72"/>
      <c r="E2126" s="72"/>
      <c r="F2126" s="72"/>
      <c r="G2126" s="72"/>
      <c r="H2126" s="72"/>
      <c r="I2126" s="138">
        <f t="shared" ca="1" si="12"/>
        <v>5.5405914205558426</v>
      </c>
      <c r="J2126" s="72"/>
      <c r="K2126" s="72"/>
      <c r="L2126" s="72"/>
      <c r="M2126" s="72"/>
      <c r="N2126" s="72"/>
    </row>
    <row r="2127" spans="1:14" ht="13" x14ac:dyDescent="0.15">
      <c r="A2127" s="72"/>
      <c r="B2127" s="72"/>
      <c r="C2127" s="72"/>
      <c r="D2127" s="72"/>
      <c r="E2127" s="72"/>
      <c r="F2127" s="72"/>
      <c r="G2127" s="72"/>
      <c r="H2127" s="72"/>
      <c r="I2127" s="138">
        <f t="shared" ca="1" si="12"/>
        <v>5.5405914205558426</v>
      </c>
      <c r="J2127" s="72"/>
      <c r="K2127" s="72"/>
      <c r="L2127" s="72"/>
      <c r="M2127" s="72"/>
      <c r="N2127" s="72"/>
    </row>
    <row r="2128" spans="1:14" ht="13" x14ac:dyDescent="0.15">
      <c r="A2128" s="72"/>
      <c r="B2128" s="72"/>
      <c r="C2128" s="72"/>
      <c r="D2128" s="72"/>
      <c r="E2128" s="72"/>
      <c r="F2128" s="72"/>
      <c r="G2128" s="72"/>
      <c r="H2128" s="72"/>
      <c r="I2128" s="138">
        <f t="shared" ca="1" si="12"/>
        <v>5.5405914205558426</v>
      </c>
      <c r="J2128" s="72"/>
      <c r="K2128" s="72"/>
      <c r="L2128" s="72"/>
      <c r="M2128" s="72"/>
      <c r="N2128" s="72"/>
    </row>
    <row r="2129" spans="1:14" ht="13" x14ac:dyDescent="0.15">
      <c r="A2129" s="72"/>
      <c r="B2129" s="72"/>
      <c r="C2129" s="72"/>
      <c r="D2129" s="72"/>
      <c r="E2129" s="72"/>
      <c r="F2129" s="72"/>
      <c r="G2129" s="72"/>
      <c r="H2129" s="72"/>
      <c r="I2129" s="138">
        <f t="shared" ca="1" si="12"/>
        <v>5.5405914205558426</v>
      </c>
      <c r="J2129" s="72"/>
      <c r="K2129" s="72"/>
      <c r="L2129" s="72"/>
      <c r="M2129" s="72"/>
      <c r="N2129" s="72"/>
    </row>
    <row r="2130" spans="1:14" ht="13" x14ac:dyDescent="0.15">
      <c r="A2130" s="72"/>
      <c r="B2130" s="72"/>
      <c r="C2130" s="72"/>
      <c r="D2130" s="72"/>
      <c r="E2130" s="72"/>
      <c r="F2130" s="72"/>
      <c r="G2130" s="72"/>
      <c r="H2130" s="72"/>
      <c r="I2130" s="138">
        <f t="shared" ca="1" si="12"/>
        <v>5.5405914205558426</v>
      </c>
      <c r="J2130" s="72"/>
      <c r="K2130" s="72"/>
      <c r="L2130" s="72"/>
      <c r="M2130" s="72"/>
      <c r="N2130" s="72"/>
    </row>
    <row r="2131" spans="1:14" ht="13" x14ac:dyDescent="0.15">
      <c r="A2131" s="72"/>
      <c r="B2131" s="72"/>
      <c r="C2131" s="72"/>
      <c r="D2131" s="72"/>
      <c r="E2131" s="72"/>
      <c r="F2131" s="72"/>
      <c r="G2131" s="72"/>
      <c r="H2131" s="72"/>
      <c r="I2131" s="138">
        <f t="shared" ca="1" si="12"/>
        <v>5.5405914205558426</v>
      </c>
      <c r="J2131" s="72"/>
      <c r="K2131" s="72"/>
      <c r="L2131" s="72"/>
      <c r="M2131" s="72"/>
      <c r="N2131" s="72"/>
    </row>
    <row r="2132" spans="1:14" ht="13" x14ac:dyDescent="0.15">
      <c r="A2132" s="72"/>
      <c r="B2132" s="72"/>
      <c r="C2132" s="72"/>
      <c r="D2132" s="72"/>
      <c r="E2132" s="72"/>
      <c r="F2132" s="72"/>
      <c r="G2132" s="72"/>
      <c r="H2132" s="72"/>
      <c r="I2132" s="138">
        <f t="shared" ca="1" si="12"/>
        <v>5.5405914205558426</v>
      </c>
      <c r="J2132" s="72"/>
      <c r="K2132" s="72"/>
      <c r="L2132" s="72"/>
      <c r="M2132" s="72"/>
      <c r="N2132" s="72"/>
    </row>
    <row r="2133" spans="1:14" ht="13" x14ac:dyDescent="0.15">
      <c r="A2133" s="72"/>
      <c r="B2133" s="72"/>
      <c r="C2133" s="72"/>
      <c r="D2133" s="72"/>
      <c r="E2133" s="72"/>
      <c r="F2133" s="72"/>
      <c r="G2133" s="72"/>
      <c r="H2133" s="72"/>
      <c r="I2133" s="138">
        <f t="shared" ca="1" si="12"/>
        <v>5.5405914205558426</v>
      </c>
      <c r="J2133" s="72"/>
      <c r="K2133" s="72"/>
      <c r="L2133" s="72"/>
      <c r="M2133" s="72"/>
      <c r="N2133" s="72"/>
    </row>
    <row r="2134" spans="1:14" ht="13" x14ac:dyDescent="0.15">
      <c r="A2134" s="72"/>
      <c r="B2134" s="72"/>
      <c r="C2134" s="72"/>
      <c r="D2134" s="72"/>
      <c r="E2134" s="72"/>
      <c r="F2134" s="72"/>
      <c r="G2134" s="72"/>
      <c r="H2134" s="72"/>
      <c r="I2134" s="138">
        <f t="shared" ca="1" si="12"/>
        <v>5.5405914205558426</v>
      </c>
      <c r="J2134" s="72"/>
      <c r="K2134" s="72"/>
      <c r="L2134" s="72"/>
      <c r="M2134" s="72"/>
      <c r="N2134" s="72"/>
    </row>
    <row r="2135" spans="1:14" ht="13" x14ac:dyDescent="0.15">
      <c r="A2135" s="72"/>
      <c r="B2135" s="72"/>
      <c r="C2135" s="72"/>
      <c r="D2135" s="72"/>
      <c r="E2135" s="72"/>
      <c r="F2135" s="72"/>
      <c r="G2135" s="72"/>
      <c r="H2135" s="72"/>
      <c r="I2135" s="138">
        <f t="shared" ca="1" si="12"/>
        <v>5.5405914205558426</v>
      </c>
      <c r="J2135" s="72"/>
      <c r="K2135" s="72"/>
      <c r="L2135" s="72"/>
      <c r="M2135" s="72"/>
      <c r="N2135" s="72"/>
    </row>
    <row r="2136" spans="1:14" ht="13" x14ac:dyDescent="0.15">
      <c r="A2136" s="72"/>
      <c r="B2136" s="72"/>
      <c r="C2136" s="72"/>
      <c r="D2136" s="72"/>
      <c r="E2136" s="72"/>
      <c r="F2136" s="72"/>
      <c r="G2136" s="72"/>
      <c r="H2136" s="72"/>
      <c r="I2136" s="138">
        <f t="shared" ca="1" si="12"/>
        <v>5.5405914205558426</v>
      </c>
      <c r="J2136" s="72"/>
      <c r="K2136" s="72"/>
      <c r="L2136" s="72"/>
      <c r="M2136" s="72"/>
      <c r="N2136" s="72"/>
    </row>
    <row r="2137" spans="1:14" ht="13" x14ac:dyDescent="0.15">
      <c r="A2137" s="72"/>
      <c r="B2137" s="72"/>
      <c r="C2137" s="72"/>
      <c r="D2137" s="72"/>
      <c r="E2137" s="72"/>
      <c r="F2137" s="72"/>
      <c r="G2137" s="72"/>
      <c r="H2137" s="72"/>
      <c r="I2137" s="138">
        <f t="shared" ca="1" si="12"/>
        <v>5.5405914205558426</v>
      </c>
      <c r="J2137" s="72"/>
      <c r="K2137" s="72"/>
      <c r="L2137" s="72"/>
      <c r="M2137" s="72"/>
      <c r="N2137" s="72"/>
    </row>
    <row r="2138" spans="1:14" ht="13" x14ac:dyDescent="0.15">
      <c r="A2138" s="72"/>
      <c r="B2138" s="72"/>
      <c r="C2138" s="72"/>
      <c r="D2138" s="72"/>
      <c r="E2138" s="72"/>
      <c r="F2138" s="72"/>
      <c r="G2138" s="72"/>
      <c r="H2138" s="72"/>
      <c r="I2138" s="138">
        <f t="shared" ca="1" si="12"/>
        <v>5.5405914205558426</v>
      </c>
      <c r="J2138" s="72"/>
      <c r="K2138" s="72"/>
      <c r="L2138" s="72"/>
      <c r="M2138" s="72"/>
      <c r="N2138" s="72"/>
    </row>
    <row r="2139" spans="1:14" ht="13" x14ac:dyDescent="0.15">
      <c r="A2139" s="72"/>
      <c r="B2139" s="72"/>
      <c r="C2139" s="72"/>
      <c r="D2139" s="72"/>
      <c r="E2139" s="72"/>
      <c r="F2139" s="72"/>
      <c r="G2139" s="72"/>
      <c r="H2139" s="72"/>
      <c r="I2139" s="138">
        <f t="shared" ca="1" si="12"/>
        <v>5.5405914205558426</v>
      </c>
      <c r="J2139" s="72"/>
      <c r="K2139" s="72"/>
      <c r="L2139" s="72"/>
      <c r="M2139" s="72"/>
      <c r="N2139" s="72"/>
    </row>
    <row r="2140" spans="1:14" ht="13" x14ac:dyDescent="0.15">
      <c r="A2140" s="72"/>
      <c r="B2140" s="72"/>
      <c r="C2140" s="72"/>
      <c r="D2140" s="72"/>
      <c r="E2140" s="72"/>
      <c r="F2140" s="72"/>
      <c r="G2140" s="72"/>
      <c r="H2140" s="72"/>
      <c r="I2140" s="138">
        <f t="shared" ca="1" si="12"/>
        <v>5.5405914205558426</v>
      </c>
      <c r="J2140" s="72"/>
      <c r="K2140" s="72"/>
      <c r="L2140" s="72"/>
      <c r="M2140" s="72"/>
      <c r="N2140" s="72"/>
    </row>
    <row r="2141" spans="1:14" ht="13" x14ac:dyDescent="0.15">
      <c r="A2141" s="72"/>
      <c r="B2141" s="72"/>
      <c r="C2141" s="72"/>
      <c r="D2141" s="72"/>
      <c r="E2141" s="72"/>
      <c r="F2141" s="72"/>
      <c r="G2141" s="72"/>
      <c r="H2141" s="72"/>
      <c r="I2141" s="138">
        <f t="shared" ca="1" si="12"/>
        <v>5.5405914205558426</v>
      </c>
      <c r="J2141" s="72"/>
      <c r="K2141" s="72"/>
      <c r="L2141" s="72"/>
      <c r="M2141" s="72"/>
      <c r="N2141" s="72"/>
    </row>
    <row r="2142" spans="1:14" ht="13" x14ac:dyDescent="0.15">
      <c r="A2142" s="72"/>
      <c r="B2142" s="72"/>
      <c r="C2142" s="72"/>
      <c r="D2142" s="72"/>
      <c r="E2142" s="72"/>
      <c r="F2142" s="72"/>
      <c r="G2142" s="72"/>
      <c r="H2142" s="72"/>
      <c r="I2142" s="138">
        <f t="shared" ca="1" si="12"/>
        <v>5.5405914205558426</v>
      </c>
      <c r="J2142" s="72"/>
      <c r="K2142" s="72"/>
      <c r="L2142" s="72"/>
      <c r="M2142" s="72"/>
      <c r="N2142" s="72"/>
    </row>
    <row r="2143" spans="1:14" ht="13" x14ac:dyDescent="0.15">
      <c r="A2143" s="72"/>
      <c r="B2143" s="72"/>
      <c r="C2143" s="72"/>
      <c r="D2143" s="72"/>
      <c r="E2143" s="72"/>
      <c r="F2143" s="72"/>
      <c r="G2143" s="72"/>
      <c r="H2143" s="72"/>
      <c r="I2143" s="138">
        <f t="shared" ca="1" si="12"/>
        <v>5.5405914205558426</v>
      </c>
      <c r="J2143" s="72"/>
      <c r="K2143" s="72"/>
      <c r="L2143" s="72"/>
      <c r="M2143" s="72"/>
      <c r="N2143" s="72"/>
    </row>
    <row r="2144" spans="1:14" ht="13" x14ac:dyDescent="0.15">
      <c r="A2144" s="72"/>
      <c r="B2144" s="72"/>
      <c r="C2144" s="72"/>
      <c r="D2144" s="72"/>
      <c r="E2144" s="72"/>
      <c r="F2144" s="72"/>
      <c r="G2144" s="72"/>
      <c r="H2144" s="72"/>
      <c r="I2144" s="138">
        <f t="shared" ca="1" si="12"/>
        <v>5.5405914205558426</v>
      </c>
      <c r="J2144" s="72"/>
      <c r="K2144" s="72"/>
      <c r="L2144" s="72"/>
      <c r="M2144" s="72"/>
      <c r="N2144" s="72"/>
    </row>
    <row r="2145" spans="1:14" ht="13" x14ac:dyDescent="0.15">
      <c r="A2145" s="72"/>
      <c r="B2145" s="72"/>
      <c r="C2145" s="72"/>
      <c r="D2145" s="72"/>
      <c r="E2145" s="72"/>
      <c r="F2145" s="72"/>
      <c r="G2145" s="72"/>
      <c r="H2145" s="72"/>
      <c r="I2145" s="138">
        <f t="shared" ca="1" si="12"/>
        <v>5.5405914205558426</v>
      </c>
      <c r="J2145" s="72"/>
      <c r="K2145" s="72"/>
      <c r="L2145" s="72"/>
      <c r="M2145" s="72"/>
      <c r="N2145" s="72"/>
    </row>
    <row r="2146" spans="1:14" ht="13" x14ac:dyDescent="0.15">
      <c r="A2146" s="72"/>
      <c r="B2146" s="72"/>
      <c r="C2146" s="72"/>
      <c r="D2146" s="72"/>
      <c r="E2146" s="72"/>
      <c r="F2146" s="72"/>
      <c r="G2146" s="72"/>
      <c r="H2146" s="72"/>
      <c r="I2146" s="138">
        <f t="shared" ca="1" si="12"/>
        <v>5.5405914205558426</v>
      </c>
      <c r="J2146" s="72"/>
      <c r="K2146" s="72"/>
      <c r="L2146" s="72"/>
      <c r="M2146" s="72"/>
      <c r="N2146" s="72"/>
    </row>
    <row r="2147" spans="1:14" ht="13" x14ac:dyDescent="0.15">
      <c r="A2147" s="72"/>
      <c r="B2147" s="72"/>
      <c r="C2147" s="72"/>
      <c r="D2147" s="72"/>
      <c r="E2147" s="72"/>
      <c r="F2147" s="72"/>
      <c r="G2147" s="72"/>
      <c r="H2147" s="72"/>
      <c r="I2147" s="138">
        <f t="shared" ca="1" si="12"/>
        <v>5.5405914205558426</v>
      </c>
      <c r="J2147" s="72"/>
      <c r="K2147" s="72"/>
      <c r="L2147" s="72"/>
      <c r="M2147" s="72"/>
      <c r="N2147" s="72"/>
    </row>
    <row r="2148" spans="1:14" ht="13" x14ac:dyDescent="0.15">
      <c r="A2148" s="72"/>
      <c r="B2148" s="72"/>
      <c r="C2148" s="72"/>
      <c r="D2148" s="72"/>
      <c r="E2148" s="72"/>
      <c r="F2148" s="72"/>
      <c r="G2148" s="72"/>
      <c r="H2148" s="72"/>
      <c r="I2148" s="138">
        <f t="shared" ca="1" si="12"/>
        <v>5.5405914205558426</v>
      </c>
      <c r="J2148" s="72"/>
      <c r="K2148" s="72"/>
      <c r="L2148" s="72"/>
      <c r="M2148" s="72"/>
      <c r="N2148" s="72"/>
    </row>
    <row r="2149" spans="1:14" ht="13" x14ac:dyDescent="0.15">
      <c r="A2149" s="72"/>
      <c r="B2149" s="72"/>
      <c r="C2149" s="72"/>
      <c r="D2149" s="72"/>
      <c r="E2149" s="72"/>
      <c r="F2149" s="72"/>
      <c r="G2149" s="72"/>
      <c r="H2149" s="72"/>
      <c r="I2149" s="138">
        <f t="shared" ca="1" si="12"/>
        <v>5.5405914205558426</v>
      </c>
      <c r="J2149" s="72"/>
      <c r="K2149" s="72"/>
      <c r="L2149" s="72"/>
      <c r="M2149" s="72"/>
      <c r="N2149" s="72"/>
    </row>
    <row r="2150" spans="1:14" ht="13" x14ac:dyDescent="0.15">
      <c r="A2150" s="72"/>
      <c r="B2150" s="72"/>
      <c r="C2150" s="72"/>
      <c r="D2150" s="72"/>
      <c r="E2150" s="72"/>
      <c r="F2150" s="72"/>
      <c r="G2150" s="72"/>
      <c r="H2150" s="72"/>
      <c r="I2150" s="138">
        <f t="shared" ca="1" si="12"/>
        <v>5.5405914205558426</v>
      </c>
      <c r="J2150" s="72"/>
      <c r="K2150" s="72"/>
      <c r="L2150" s="72"/>
      <c r="M2150" s="72"/>
      <c r="N2150" s="72"/>
    </row>
    <row r="2151" spans="1:14" ht="13" x14ac:dyDescent="0.15">
      <c r="A2151" s="72"/>
      <c r="B2151" s="72"/>
      <c r="C2151" s="72"/>
      <c r="D2151" s="72"/>
      <c r="E2151" s="72"/>
      <c r="F2151" s="72"/>
      <c r="G2151" s="72"/>
      <c r="H2151" s="72"/>
      <c r="I2151" s="138">
        <f t="shared" ca="1" si="12"/>
        <v>5.5405914205558426</v>
      </c>
      <c r="J2151" s="72"/>
      <c r="K2151" s="72"/>
      <c r="L2151" s="72"/>
      <c r="M2151" s="72"/>
      <c r="N2151" s="72"/>
    </row>
    <row r="2152" spans="1:14" ht="13" x14ac:dyDescent="0.15">
      <c r="A2152" s="72"/>
      <c r="B2152" s="72"/>
      <c r="C2152" s="72"/>
      <c r="D2152" s="72"/>
      <c r="E2152" s="72"/>
      <c r="F2152" s="72"/>
      <c r="G2152" s="72"/>
      <c r="H2152" s="72"/>
      <c r="I2152" s="138">
        <f t="shared" ca="1" si="12"/>
        <v>5.5405914205558426</v>
      </c>
      <c r="J2152" s="72"/>
      <c r="K2152" s="72"/>
      <c r="L2152" s="72"/>
      <c r="M2152" s="72"/>
      <c r="N2152" s="72"/>
    </row>
    <row r="2153" spans="1:14" ht="13" x14ac:dyDescent="0.15">
      <c r="A2153" s="72"/>
      <c r="B2153" s="72"/>
      <c r="C2153" s="72"/>
      <c r="D2153" s="72"/>
      <c r="E2153" s="72"/>
      <c r="F2153" s="72"/>
      <c r="G2153" s="72"/>
      <c r="H2153" s="72"/>
      <c r="I2153" s="138">
        <f t="shared" ca="1" si="12"/>
        <v>5.5405914205558426</v>
      </c>
      <c r="J2153" s="72"/>
      <c r="K2153" s="72"/>
      <c r="L2153" s="72"/>
      <c r="M2153" s="72"/>
      <c r="N2153" s="72"/>
    </row>
    <row r="2154" spans="1:14" ht="13" x14ac:dyDescent="0.15">
      <c r="A2154" s="72"/>
      <c r="B2154" s="72"/>
      <c r="C2154" s="72"/>
      <c r="D2154" s="72"/>
      <c r="E2154" s="72"/>
      <c r="F2154" s="72"/>
      <c r="G2154" s="72"/>
      <c r="H2154" s="72"/>
      <c r="I2154" s="138">
        <f t="shared" ca="1" si="12"/>
        <v>5.5405914205558426</v>
      </c>
      <c r="J2154" s="72"/>
      <c r="K2154" s="72"/>
      <c r="L2154" s="72"/>
      <c r="M2154" s="72"/>
      <c r="N2154" s="72"/>
    </row>
    <row r="2155" spans="1:14" ht="13" x14ac:dyDescent="0.15">
      <c r="A2155" s="72"/>
      <c r="B2155" s="72"/>
      <c r="C2155" s="72"/>
      <c r="D2155" s="72"/>
      <c r="E2155" s="72"/>
      <c r="F2155" s="72"/>
      <c r="G2155" s="72"/>
      <c r="H2155" s="72"/>
      <c r="I2155" s="138">
        <f t="shared" ca="1" si="12"/>
        <v>5.5405914205558426</v>
      </c>
      <c r="J2155" s="72"/>
      <c r="K2155" s="72"/>
      <c r="L2155" s="72"/>
      <c r="M2155" s="72"/>
      <c r="N2155" s="72"/>
    </row>
    <row r="2156" spans="1:14" ht="13" x14ac:dyDescent="0.15">
      <c r="A2156" s="72"/>
      <c r="B2156" s="72"/>
      <c r="C2156" s="72"/>
      <c r="D2156" s="72"/>
      <c r="E2156" s="72"/>
      <c r="F2156" s="72"/>
      <c r="G2156" s="72"/>
      <c r="H2156" s="72"/>
      <c r="I2156" s="138">
        <f t="shared" ca="1" si="12"/>
        <v>5.5405914205558426</v>
      </c>
      <c r="J2156" s="72"/>
      <c r="K2156" s="72"/>
      <c r="L2156" s="72"/>
      <c r="M2156" s="72"/>
      <c r="N2156" s="72"/>
    </row>
    <row r="2157" spans="1:14" ht="13" x14ac:dyDescent="0.15">
      <c r="A2157" s="72"/>
      <c r="B2157" s="72"/>
      <c r="C2157" s="72"/>
      <c r="D2157" s="72"/>
      <c r="E2157" s="72"/>
      <c r="F2157" s="72"/>
      <c r="G2157" s="72"/>
      <c r="H2157" s="72"/>
      <c r="I2157" s="138">
        <f t="shared" ca="1" si="12"/>
        <v>5.5405914205558426</v>
      </c>
      <c r="J2157" s="72"/>
      <c r="K2157" s="72"/>
      <c r="L2157" s="72"/>
      <c r="M2157" s="72"/>
      <c r="N2157" s="72"/>
    </row>
    <row r="2158" spans="1:14" ht="13" x14ac:dyDescent="0.15">
      <c r="A2158" s="72"/>
      <c r="B2158" s="72"/>
      <c r="C2158" s="72"/>
      <c r="D2158" s="72"/>
      <c r="E2158" s="72"/>
      <c r="F2158" s="72"/>
      <c r="G2158" s="72"/>
      <c r="H2158" s="72"/>
      <c r="I2158" s="138">
        <f t="shared" ca="1" si="12"/>
        <v>5.5405914205558426</v>
      </c>
      <c r="J2158" s="72"/>
      <c r="K2158" s="72"/>
      <c r="L2158" s="72"/>
      <c r="M2158" s="72"/>
      <c r="N2158" s="72"/>
    </row>
    <row r="2159" spans="1:14" ht="13" x14ac:dyDescent="0.15">
      <c r="A2159" s="72"/>
      <c r="B2159" s="72"/>
      <c r="C2159" s="72"/>
      <c r="D2159" s="72"/>
      <c r="E2159" s="72"/>
      <c r="F2159" s="72"/>
      <c r="G2159" s="72"/>
      <c r="H2159" s="72"/>
      <c r="I2159" s="138">
        <f t="shared" ca="1" si="12"/>
        <v>5.5405914205558426</v>
      </c>
      <c r="J2159" s="72"/>
      <c r="K2159" s="72"/>
      <c r="L2159" s="72"/>
      <c r="M2159" s="72"/>
      <c r="N2159" s="72"/>
    </row>
    <row r="2160" spans="1:14" ht="13" x14ac:dyDescent="0.15">
      <c r="A2160" s="72"/>
      <c r="B2160" s="72"/>
      <c r="C2160" s="72"/>
      <c r="D2160" s="72"/>
      <c r="E2160" s="72"/>
      <c r="F2160" s="72"/>
      <c r="G2160" s="72"/>
      <c r="H2160" s="72"/>
      <c r="I2160" s="138">
        <f t="shared" ca="1" si="12"/>
        <v>5.5405914205558426</v>
      </c>
      <c r="J2160" s="72"/>
      <c r="K2160" s="72"/>
      <c r="L2160" s="72"/>
      <c r="M2160" s="72"/>
      <c r="N2160" s="72"/>
    </row>
    <row r="2161" spans="1:14" ht="13" x14ac:dyDescent="0.15">
      <c r="A2161" s="72"/>
      <c r="B2161" s="72"/>
      <c r="C2161" s="72"/>
      <c r="D2161" s="72"/>
      <c r="E2161" s="72"/>
      <c r="F2161" s="72"/>
      <c r="G2161" s="72"/>
      <c r="H2161" s="72"/>
      <c r="I2161" s="138">
        <f t="shared" ca="1" si="12"/>
        <v>5.5405914205558426</v>
      </c>
      <c r="J2161" s="72"/>
      <c r="K2161" s="72"/>
      <c r="L2161" s="72"/>
      <c r="M2161" s="72"/>
      <c r="N2161" s="72"/>
    </row>
    <row r="2162" spans="1:14" ht="13" x14ac:dyDescent="0.15">
      <c r="A2162" s="72"/>
      <c r="B2162" s="72"/>
      <c r="C2162" s="72"/>
      <c r="D2162" s="72"/>
      <c r="E2162" s="72"/>
      <c r="F2162" s="72"/>
      <c r="G2162" s="72"/>
      <c r="H2162" s="72"/>
      <c r="I2162" s="138">
        <f t="shared" ca="1" si="12"/>
        <v>5.5405914205558426</v>
      </c>
      <c r="J2162" s="72"/>
      <c r="K2162" s="72"/>
      <c r="L2162" s="72"/>
      <c r="M2162" s="72"/>
      <c r="N2162" s="72"/>
    </row>
    <row r="2163" spans="1:14" ht="13" x14ac:dyDescent="0.15">
      <c r="A2163" s="72"/>
      <c r="B2163" s="72"/>
      <c r="C2163" s="72"/>
      <c r="D2163" s="72"/>
      <c r="E2163" s="72"/>
      <c r="F2163" s="72"/>
      <c r="G2163" s="72"/>
      <c r="H2163" s="72"/>
      <c r="I2163" s="138">
        <f t="shared" ca="1" si="12"/>
        <v>5.5405914205558426</v>
      </c>
      <c r="J2163" s="72"/>
      <c r="K2163" s="72"/>
      <c r="L2163" s="72"/>
      <c r="M2163" s="72"/>
      <c r="N2163" s="72"/>
    </row>
    <row r="2164" spans="1:14" ht="13" x14ac:dyDescent="0.15">
      <c r="A2164" s="72"/>
      <c r="B2164" s="72"/>
      <c r="C2164" s="72"/>
      <c r="D2164" s="72"/>
      <c r="E2164" s="72"/>
      <c r="F2164" s="72"/>
      <c r="G2164" s="72"/>
      <c r="H2164" s="72"/>
      <c r="I2164" s="138">
        <f t="shared" ca="1" si="12"/>
        <v>5.5405914205558426</v>
      </c>
      <c r="J2164" s="72"/>
      <c r="K2164" s="72"/>
      <c r="L2164" s="72"/>
      <c r="M2164" s="72"/>
      <c r="N2164" s="72"/>
    </row>
    <row r="2165" spans="1:14" ht="13" x14ac:dyDescent="0.15">
      <c r="A2165" s="72"/>
      <c r="B2165" s="72"/>
      <c r="C2165" s="72"/>
      <c r="D2165" s="72"/>
      <c r="E2165" s="72"/>
      <c r="F2165" s="72"/>
      <c r="G2165" s="72"/>
      <c r="H2165" s="72"/>
      <c r="I2165" s="138">
        <f t="shared" ca="1" si="12"/>
        <v>5.5405914205558426</v>
      </c>
      <c r="J2165" s="72"/>
      <c r="K2165" s="72"/>
      <c r="L2165" s="72"/>
      <c r="M2165" s="72"/>
      <c r="N2165" s="72"/>
    </row>
    <row r="2166" spans="1:14" ht="13" x14ac:dyDescent="0.15">
      <c r="A2166" s="72"/>
      <c r="B2166" s="72"/>
      <c r="C2166" s="72"/>
      <c r="D2166" s="72"/>
      <c r="E2166" s="72"/>
      <c r="F2166" s="72"/>
      <c r="G2166" s="72"/>
      <c r="H2166" s="72"/>
      <c r="I2166" s="138">
        <f t="shared" ca="1" si="12"/>
        <v>5.5405914205558426</v>
      </c>
      <c r="J2166" s="72"/>
      <c r="K2166" s="72"/>
      <c r="L2166" s="72"/>
      <c r="M2166" s="72"/>
      <c r="N2166" s="72"/>
    </row>
    <row r="2167" spans="1:14" ht="13" x14ac:dyDescent="0.15">
      <c r="A2167" s="72"/>
      <c r="B2167" s="72"/>
      <c r="C2167" s="72"/>
      <c r="D2167" s="72"/>
      <c r="E2167" s="72"/>
      <c r="F2167" s="72"/>
      <c r="G2167" s="72"/>
      <c r="H2167" s="72"/>
      <c r="I2167" s="138">
        <f t="shared" ca="1" si="12"/>
        <v>5.5405914205558426</v>
      </c>
      <c r="J2167" s="72"/>
      <c r="K2167" s="72"/>
      <c r="L2167" s="72"/>
      <c r="M2167" s="72"/>
      <c r="N2167" s="72"/>
    </row>
    <row r="2168" spans="1:14" ht="13" x14ac:dyDescent="0.15">
      <c r="A2168" s="72"/>
      <c r="B2168" s="72"/>
      <c r="C2168" s="72"/>
      <c r="D2168" s="72"/>
      <c r="E2168" s="72"/>
      <c r="F2168" s="72"/>
      <c r="G2168" s="72"/>
      <c r="H2168" s="72"/>
      <c r="I2168" s="138">
        <f t="shared" ca="1" si="12"/>
        <v>5.5405914205558426</v>
      </c>
      <c r="J2168" s="72"/>
      <c r="K2168" s="72"/>
      <c r="L2168" s="72"/>
      <c r="M2168" s="72"/>
      <c r="N2168" s="72"/>
    </row>
    <row r="2169" spans="1:14" ht="13" x14ac:dyDescent="0.15">
      <c r="A2169" s="72"/>
      <c r="B2169" s="72"/>
      <c r="C2169" s="72"/>
      <c r="D2169" s="72"/>
      <c r="E2169" s="72"/>
      <c r="F2169" s="72"/>
      <c r="G2169" s="72"/>
      <c r="H2169" s="72"/>
      <c r="I2169" s="138">
        <f t="shared" ca="1" si="12"/>
        <v>5.5405914205558426</v>
      </c>
      <c r="J2169" s="72"/>
      <c r="K2169" s="72"/>
      <c r="L2169" s="72"/>
      <c r="M2169" s="72"/>
      <c r="N2169" s="72"/>
    </row>
    <row r="2170" spans="1:14" ht="13" x14ac:dyDescent="0.15">
      <c r="A2170" s="72"/>
      <c r="B2170" s="72"/>
      <c r="C2170" s="72"/>
      <c r="D2170" s="72"/>
      <c r="E2170" s="72"/>
      <c r="F2170" s="72"/>
      <c r="G2170" s="72"/>
      <c r="H2170" s="72"/>
      <c r="I2170" s="138">
        <f t="shared" ca="1" si="12"/>
        <v>5.5405914205558426</v>
      </c>
      <c r="J2170" s="72"/>
      <c r="K2170" s="72"/>
      <c r="L2170" s="72"/>
      <c r="M2170" s="72"/>
      <c r="N2170" s="72"/>
    </row>
    <row r="2171" spans="1:14" ht="13" x14ac:dyDescent="0.15">
      <c r="A2171" s="72"/>
      <c r="B2171" s="72"/>
      <c r="C2171" s="72"/>
      <c r="D2171" s="72"/>
      <c r="E2171" s="72"/>
      <c r="F2171" s="72"/>
      <c r="G2171" s="72"/>
      <c r="H2171" s="72"/>
      <c r="I2171" s="138">
        <f t="shared" ca="1" si="12"/>
        <v>5.5405914205558426</v>
      </c>
      <c r="J2171" s="72"/>
      <c r="K2171" s="72"/>
      <c r="L2171" s="72"/>
      <c r="M2171" s="72"/>
      <c r="N2171" s="72"/>
    </row>
    <row r="2172" spans="1:14" ht="13" x14ac:dyDescent="0.15">
      <c r="A2172" s="72"/>
      <c r="B2172" s="72"/>
      <c r="C2172" s="72"/>
      <c r="D2172" s="72"/>
      <c r="E2172" s="72"/>
      <c r="F2172" s="72"/>
      <c r="G2172" s="72"/>
      <c r="H2172" s="72"/>
      <c r="I2172" s="138">
        <f t="shared" ca="1" si="12"/>
        <v>5.5405914205558426</v>
      </c>
      <c r="J2172" s="72"/>
      <c r="K2172" s="72"/>
      <c r="L2172" s="72"/>
      <c r="M2172" s="72"/>
      <c r="N2172" s="72"/>
    </row>
    <row r="2173" spans="1:14" ht="13" x14ac:dyDescent="0.15">
      <c r="A2173" s="72"/>
      <c r="B2173" s="72"/>
      <c r="C2173" s="72"/>
      <c r="D2173" s="72"/>
      <c r="E2173" s="72"/>
      <c r="F2173" s="72"/>
      <c r="G2173" s="72"/>
      <c r="H2173" s="72"/>
      <c r="I2173" s="138">
        <f t="shared" ca="1" si="12"/>
        <v>5.5405914205558426</v>
      </c>
      <c r="J2173" s="72"/>
      <c r="K2173" s="72"/>
      <c r="L2173" s="72"/>
      <c r="M2173" s="72"/>
      <c r="N2173" s="72"/>
    </row>
    <row r="2174" spans="1:14" ht="13" x14ac:dyDescent="0.15">
      <c r="A2174" s="72"/>
      <c r="B2174" s="72"/>
      <c r="C2174" s="72"/>
      <c r="D2174" s="72"/>
      <c r="E2174" s="72"/>
      <c r="F2174" s="72"/>
      <c r="G2174" s="72"/>
      <c r="H2174" s="72"/>
      <c r="I2174" s="138">
        <f t="shared" ca="1" si="12"/>
        <v>5.5405914205558426</v>
      </c>
      <c r="J2174" s="72"/>
      <c r="K2174" s="72"/>
      <c r="L2174" s="72"/>
      <c r="M2174" s="72"/>
      <c r="N2174" s="72"/>
    </row>
    <row r="2175" spans="1:14" ht="13" x14ac:dyDescent="0.15">
      <c r="A2175" s="72"/>
      <c r="B2175" s="72"/>
      <c r="C2175" s="72"/>
      <c r="D2175" s="72"/>
      <c r="E2175" s="72"/>
      <c r="F2175" s="72"/>
      <c r="G2175" s="72"/>
      <c r="H2175" s="72"/>
      <c r="I2175" s="138">
        <f t="shared" ca="1" si="12"/>
        <v>5.5405914205558426</v>
      </c>
      <c r="J2175" s="72"/>
      <c r="K2175" s="72"/>
      <c r="L2175" s="72"/>
      <c r="M2175" s="72"/>
      <c r="N2175" s="72"/>
    </row>
    <row r="2176" spans="1:14" ht="13" x14ac:dyDescent="0.15">
      <c r="A2176" s="72"/>
      <c r="B2176" s="72"/>
      <c r="C2176" s="72"/>
      <c r="D2176" s="72"/>
      <c r="E2176" s="72"/>
      <c r="F2176" s="72"/>
      <c r="G2176" s="72"/>
      <c r="H2176" s="72"/>
      <c r="I2176" s="138">
        <f t="shared" ca="1" si="12"/>
        <v>5.5405914205558426</v>
      </c>
      <c r="J2176" s="72"/>
      <c r="K2176" s="72"/>
      <c r="L2176" s="72"/>
      <c r="M2176" s="72"/>
      <c r="N2176" s="72"/>
    </row>
    <row r="2177" spans="1:14" ht="13" x14ac:dyDescent="0.15">
      <c r="A2177" s="72"/>
      <c r="B2177" s="72"/>
      <c r="C2177" s="72"/>
      <c r="D2177" s="72"/>
      <c r="E2177" s="72"/>
      <c r="F2177" s="72"/>
      <c r="G2177" s="72"/>
      <c r="H2177" s="72"/>
      <c r="I2177" s="138">
        <f t="shared" ca="1" si="12"/>
        <v>5.5405914205558426</v>
      </c>
      <c r="J2177" s="72"/>
      <c r="K2177" s="72"/>
      <c r="L2177" s="72"/>
      <c r="M2177" s="72"/>
      <c r="N2177" s="72"/>
    </row>
    <row r="2178" spans="1:14" ht="13" x14ac:dyDescent="0.15">
      <c r="A2178" s="72"/>
      <c r="B2178" s="72"/>
      <c r="C2178" s="72"/>
      <c r="D2178" s="72"/>
      <c r="E2178" s="72"/>
      <c r="F2178" s="72"/>
      <c r="G2178" s="72"/>
      <c r="H2178" s="72"/>
      <c r="I2178" s="138">
        <f t="shared" ca="1" si="12"/>
        <v>5.5405914205558426</v>
      </c>
      <c r="J2178" s="72"/>
      <c r="K2178" s="72"/>
      <c r="L2178" s="72"/>
      <c r="M2178" s="72"/>
      <c r="N2178" s="72"/>
    </row>
    <row r="2179" spans="1:14" ht="13" x14ac:dyDescent="0.15">
      <c r="A2179" s="72"/>
      <c r="B2179" s="72"/>
      <c r="C2179" s="72"/>
      <c r="D2179" s="72"/>
      <c r="E2179" s="72"/>
      <c r="F2179" s="72"/>
      <c r="G2179" s="72"/>
      <c r="H2179" s="72"/>
      <c r="I2179" s="138">
        <f t="shared" ca="1" si="12"/>
        <v>5.5405914205558426</v>
      </c>
      <c r="J2179" s="72"/>
      <c r="K2179" s="72"/>
      <c r="L2179" s="72"/>
      <c r="M2179" s="72"/>
      <c r="N2179" s="72"/>
    </row>
    <row r="2180" spans="1:14" ht="13" x14ac:dyDescent="0.15">
      <c r="A2180" s="72"/>
      <c r="B2180" s="72"/>
      <c r="C2180" s="72"/>
      <c r="D2180" s="72"/>
      <c r="E2180" s="72"/>
      <c r="F2180" s="72"/>
      <c r="G2180" s="72"/>
      <c r="H2180" s="72"/>
      <c r="I2180" s="138">
        <f t="shared" ca="1" si="12"/>
        <v>5.5405914205558426</v>
      </c>
      <c r="J2180" s="72"/>
      <c r="K2180" s="72"/>
      <c r="L2180" s="72"/>
      <c r="M2180" s="72"/>
      <c r="N2180" s="72"/>
    </row>
    <row r="2181" spans="1:14" ht="13" x14ac:dyDescent="0.15">
      <c r="A2181" s="72"/>
      <c r="B2181" s="72"/>
      <c r="C2181" s="72"/>
      <c r="D2181" s="72"/>
      <c r="E2181" s="72"/>
      <c r="F2181" s="72"/>
      <c r="G2181" s="72"/>
      <c r="H2181" s="72"/>
      <c r="I2181" s="138">
        <f t="shared" ca="1" si="12"/>
        <v>5.5405914205558426</v>
      </c>
      <c r="J2181" s="72"/>
      <c r="K2181" s="72"/>
      <c r="L2181" s="72"/>
      <c r="M2181" s="72"/>
      <c r="N2181" s="72"/>
    </row>
    <row r="2182" spans="1:14" ht="13" x14ac:dyDescent="0.15">
      <c r="A2182" s="72"/>
      <c r="B2182" s="72"/>
      <c r="C2182" s="72"/>
      <c r="D2182" s="72"/>
      <c r="E2182" s="72"/>
      <c r="F2182" s="72"/>
      <c r="G2182" s="72"/>
      <c r="H2182" s="72"/>
      <c r="I2182" s="138">
        <f t="shared" ca="1" si="12"/>
        <v>5.5405914205558426</v>
      </c>
      <c r="J2182" s="72"/>
      <c r="K2182" s="72"/>
      <c r="L2182" s="72"/>
      <c r="M2182" s="72"/>
      <c r="N2182" s="72"/>
    </row>
    <row r="2183" spans="1:14" ht="13" x14ac:dyDescent="0.15">
      <c r="A2183" s="72"/>
      <c r="B2183" s="72"/>
      <c r="C2183" s="72"/>
      <c r="D2183" s="72"/>
      <c r="E2183" s="72"/>
      <c r="F2183" s="72"/>
      <c r="G2183" s="72"/>
      <c r="H2183" s="72"/>
      <c r="I2183" s="138">
        <f t="shared" ca="1" si="12"/>
        <v>5.5405914205558426</v>
      </c>
      <c r="J2183" s="72"/>
      <c r="K2183" s="72"/>
      <c r="L2183" s="72"/>
      <c r="M2183" s="72"/>
      <c r="N2183" s="72"/>
    </row>
    <row r="2184" spans="1:14" ht="13" x14ac:dyDescent="0.15">
      <c r="A2184" s="72"/>
      <c r="B2184" s="72"/>
      <c r="C2184" s="72"/>
      <c r="D2184" s="72"/>
      <c r="E2184" s="72"/>
      <c r="F2184" s="72"/>
      <c r="G2184" s="72"/>
      <c r="H2184" s="72"/>
      <c r="I2184" s="138">
        <f t="shared" ca="1" si="12"/>
        <v>5.5405914205558426</v>
      </c>
      <c r="J2184" s="72"/>
      <c r="K2184" s="72"/>
      <c r="L2184" s="72"/>
      <c r="M2184" s="72"/>
      <c r="N2184" s="72"/>
    </row>
    <row r="2185" spans="1:14" ht="13" x14ac:dyDescent="0.15">
      <c r="A2185" s="72"/>
      <c r="B2185" s="72"/>
      <c r="C2185" s="72"/>
      <c r="D2185" s="72"/>
      <c r="E2185" s="72"/>
      <c r="F2185" s="72"/>
      <c r="G2185" s="72"/>
      <c r="H2185" s="72"/>
      <c r="I2185" s="138">
        <f t="shared" ca="1" si="12"/>
        <v>5.5405914205558426</v>
      </c>
      <c r="J2185" s="72"/>
      <c r="K2185" s="72"/>
      <c r="L2185" s="72"/>
      <c r="M2185" s="72"/>
      <c r="N2185" s="72"/>
    </row>
    <row r="2186" spans="1:14" ht="13" x14ac:dyDescent="0.15">
      <c r="A2186" s="72"/>
      <c r="B2186" s="72"/>
      <c r="C2186" s="72"/>
      <c r="D2186" s="72"/>
      <c r="E2186" s="72"/>
      <c r="F2186" s="72"/>
      <c r="G2186" s="72"/>
      <c r="H2186" s="72"/>
      <c r="I2186" s="138">
        <f t="shared" ca="1" si="12"/>
        <v>5.5405914205558426</v>
      </c>
      <c r="J2186" s="72"/>
      <c r="K2186" s="72"/>
      <c r="L2186" s="72"/>
      <c r="M2186" s="72"/>
      <c r="N2186" s="72"/>
    </row>
    <row r="2187" spans="1:14" ht="13" x14ac:dyDescent="0.15">
      <c r="A2187" s="72"/>
      <c r="B2187" s="72"/>
      <c r="C2187" s="72"/>
      <c r="D2187" s="72"/>
      <c r="E2187" s="72"/>
      <c r="F2187" s="72"/>
      <c r="G2187" s="72"/>
      <c r="H2187" s="72"/>
      <c r="I2187" s="138">
        <f t="shared" ca="1" si="12"/>
        <v>5.5405914205558426</v>
      </c>
      <c r="J2187" s="72"/>
      <c r="K2187" s="72"/>
      <c r="L2187" s="72"/>
      <c r="M2187" s="72"/>
      <c r="N2187" s="72"/>
    </row>
    <row r="2188" spans="1:14" ht="13" x14ac:dyDescent="0.15">
      <c r="A2188" s="72"/>
      <c r="B2188" s="72"/>
      <c r="C2188" s="72"/>
      <c r="D2188" s="72"/>
      <c r="E2188" s="72"/>
      <c r="F2188" s="72"/>
      <c r="G2188" s="72"/>
      <c r="H2188" s="72"/>
      <c r="I2188" s="138">
        <f t="shared" ca="1" si="12"/>
        <v>5.5405914205558426</v>
      </c>
      <c r="J2188" s="72"/>
      <c r="K2188" s="72"/>
      <c r="L2188" s="72"/>
      <c r="M2188" s="72"/>
      <c r="N2188" s="72"/>
    </row>
    <row r="2189" spans="1:14" ht="13" x14ac:dyDescent="0.15">
      <c r="A2189" s="72"/>
      <c r="B2189" s="72"/>
      <c r="C2189" s="72"/>
      <c r="D2189" s="72"/>
      <c r="E2189" s="72"/>
      <c r="F2189" s="72"/>
      <c r="G2189" s="72"/>
      <c r="H2189" s="72"/>
      <c r="I2189" s="138">
        <f t="shared" ca="1" si="12"/>
        <v>5.5405914205558426</v>
      </c>
      <c r="J2189" s="72"/>
      <c r="K2189" s="72"/>
      <c r="L2189" s="72"/>
      <c r="M2189" s="72"/>
      <c r="N2189" s="72"/>
    </row>
    <row r="2190" spans="1:14" ht="13" x14ac:dyDescent="0.15">
      <c r="A2190" s="72"/>
      <c r="B2190" s="72"/>
      <c r="C2190" s="72"/>
      <c r="D2190" s="72"/>
      <c r="E2190" s="72"/>
      <c r="F2190" s="72"/>
      <c r="G2190" s="72"/>
      <c r="H2190" s="72"/>
      <c r="I2190" s="138">
        <f t="shared" ca="1" si="12"/>
        <v>5.5405914205558426</v>
      </c>
      <c r="J2190" s="72"/>
      <c r="K2190" s="72"/>
      <c r="L2190" s="72"/>
      <c r="M2190" s="72"/>
      <c r="N2190" s="72"/>
    </row>
    <row r="2191" spans="1:14" ht="13" x14ac:dyDescent="0.15">
      <c r="A2191" s="72"/>
      <c r="B2191" s="72"/>
      <c r="C2191" s="72"/>
      <c r="D2191" s="72"/>
      <c r="E2191" s="72"/>
      <c r="F2191" s="72"/>
      <c r="G2191" s="72"/>
      <c r="H2191" s="72"/>
      <c r="I2191" s="138">
        <f t="shared" ca="1" si="12"/>
        <v>5.5405914205558426</v>
      </c>
      <c r="J2191" s="72"/>
      <c r="K2191" s="72"/>
      <c r="L2191" s="72"/>
      <c r="M2191" s="72"/>
      <c r="N2191" s="72"/>
    </row>
    <row r="2192" spans="1:14" ht="13" x14ac:dyDescent="0.15">
      <c r="A2192" s="72"/>
      <c r="B2192" s="72"/>
      <c r="C2192" s="72"/>
      <c r="D2192" s="72"/>
      <c r="E2192" s="72"/>
      <c r="F2192" s="72"/>
      <c r="G2192" s="72"/>
      <c r="H2192" s="72"/>
      <c r="I2192" s="138">
        <f t="shared" ca="1" si="12"/>
        <v>5.5405914205558426</v>
      </c>
      <c r="J2192" s="72"/>
      <c r="K2192" s="72"/>
      <c r="L2192" s="72"/>
      <c r="M2192" s="72"/>
      <c r="N2192" s="72"/>
    </row>
    <row r="2193" spans="1:14" ht="13" x14ac:dyDescent="0.15">
      <c r="A2193" s="72"/>
      <c r="B2193" s="72"/>
      <c r="C2193" s="72"/>
      <c r="D2193" s="72"/>
      <c r="E2193" s="72"/>
      <c r="F2193" s="72"/>
      <c r="G2193" s="72"/>
      <c r="H2193" s="72"/>
      <c r="I2193" s="138">
        <f t="shared" ca="1" si="12"/>
        <v>5.5405914205558426</v>
      </c>
      <c r="J2193" s="72"/>
      <c r="K2193" s="72"/>
      <c r="L2193" s="72"/>
      <c r="M2193" s="72"/>
      <c r="N2193" s="72"/>
    </row>
    <row r="2194" spans="1:14" ht="13" x14ac:dyDescent="0.15">
      <c r="A2194" s="72"/>
      <c r="B2194" s="72"/>
      <c r="C2194" s="72"/>
      <c r="D2194" s="72"/>
      <c r="E2194" s="72"/>
      <c r="F2194" s="72"/>
      <c r="G2194" s="72"/>
      <c r="H2194" s="72"/>
      <c r="I2194" s="138">
        <f t="shared" ca="1" si="12"/>
        <v>5.5405914205558426</v>
      </c>
      <c r="J2194" s="72"/>
      <c r="K2194" s="72"/>
      <c r="L2194" s="72"/>
      <c r="M2194" s="72"/>
      <c r="N2194" s="72"/>
    </row>
    <row r="2195" spans="1:14" ht="13" x14ac:dyDescent="0.15">
      <c r="A2195" s="72"/>
      <c r="B2195" s="72"/>
      <c r="C2195" s="72"/>
      <c r="D2195" s="72"/>
      <c r="E2195" s="72"/>
      <c r="F2195" s="72"/>
      <c r="G2195" s="72"/>
      <c r="H2195" s="72"/>
      <c r="I2195" s="138">
        <f t="shared" ca="1" si="12"/>
        <v>5.5405914205558426</v>
      </c>
      <c r="J2195" s="72"/>
      <c r="K2195" s="72"/>
      <c r="L2195" s="72"/>
      <c r="M2195" s="72"/>
      <c r="N2195" s="72"/>
    </row>
    <row r="2196" spans="1:14" ht="13" x14ac:dyDescent="0.15">
      <c r="A2196" s="72"/>
      <c r="B2196" s="72"/>
      <c r="C2196" s="72"/>
      <c r="D2196" s="72"/>
      <c r="E2196" s="72"/>
      <c r="F2196" s="72"/>
      <c r="G2196" s="72"/>
      <c r="H2196" s="72"/>
      <c r="I2196" s="138">
        <f t="shared" ca="1" si="12"/>
        <v>5.5405914205558426</v>
      </c>
      <c r="J2196" s="72"/>
      <c r="K2196" s="72"/>
      <c r="L2196" s="72"/>
      <c r="M2196" s="72"/>
      <c r="N2196" s="72"/>
    </row>
    <row r="2197" spans="1:14" ht="13" x14ac:dyDescent="0.15">
      <c r="A2197" s="72"/>
      <c r="B2197" s="72"/>
      <c r="C2197" s="72"/>
      <c r="D2197" s="72"/>
      <c r="E2197" s="72"/>
      <c r="F2197" s="72"/>
      <c r="G2197" s="72"/>
      <c r="H2197" s="72"/>
      <c r="I2197" s="138">
        <f t="shared" ca="1" si="12"/>
        <v>5.5405914205558426</v>
      </c>
      <c r="J2197" s="72"/>
      <c r="K2197" s="72"/>
      <c r="L2197" s="72"/>
      <c r="M2197" s="72"/>
      <c r="N2197" s="72"/>
    </row>
    <row r="2198" spans="1:14" ht="13" x14ac:dyDescent="0.15">
      <c r="A2198" s="72"/>
      <c r="B2198" s="72"/>
      <c r="C2198" s="72"/>
      <c r="D2198" s="72"/>
      <c r="E2198" s="72"/>
      <c r="F2198" s="72"/>
      <c r="G2198" s="72"/>
      <c r="H2198" s="72"/>
      <c r="I2198" s="138">
        <f t="shared" ca="1" si="12"/>
        <v>5.5405914205558426</v>
      </c>
      <c r="J2198" s="72"/>
      <c r="K2198" s="72"/>
      <c r="L2198" s="72"/>
      <c r="M2198" s="72"/>
      <c r="N2198" s="72"/>
    </row>
    <row r="2199" spans="1:14" ht="13" x14ac:dyDescent="0.15">
      <c r="A2199" s="72"/>
      <c r="B2199" s="72"/>
      <c r="C2199" s="72"/>
      <c r="D2199" s="72"/>
      <c r="E2199" s="72"/>
      <c r="F2199" s="72"/>
      <c r="G2199" s="72"/>
      <c r="H2199" s="72"/>
      <c r="I2199" s="138">
        <f t="shared" ca="1" si="12"/>
        <v>5.5405914205558426</v>
      </c>
      <c r="J2199" s="72"/>
      <c r="K2199" s="72"/>
      <c r="L2199" s="72"/>
      <c r="M2199" s="72"/>
      <c r="N2199" s="72"/>
    </row>
    <row r="2200" spans="1:14" ht="13" x14ac:dyDescent="0.15">
      <c r="A2200" s="72"/>
      <c r="B2200" s="72"/>
      <c r="C2200" s="72"/>
      <c r="D2200" s="72"/>
      <c r="E2200" s="72"/>
      <c r="F2200" s="72"/>
      <c r="G2200" s="72"/>
      <c r="H2200" s="72"/>
      <c r="I2200" s="138">
        <f t="shared" ca="1" si="12"/>
        <v>5.5405914205558426</v>
      </c>
      <c r="J2200" s="72"/>
      <c r="K2200" s="72"/>
      <c r="L2200" s="72"/>
      <c r="M2200" s="72"/>
      <c r="N2200" s="72"/>
    </row>
    <row r="2201" spans="1:14" ht="13" x14ac:dyDescent="0.15">
      <c r="A2201" s="72"/>
      <c r="B2201" s="72"/>
      <c r="C2201" s="72"/>
      <c r="D2201" s="72"/>
      <c r="E2201" s="72"/>
      <c r="F2201" s="72"/>
      <c r="G2201" s="72"/>
      <c r="H2201" s="72"/>
      <c r="I2201" s="138">
        <f t="shared" ca="1" si="12"/>
        <v>5.5405914205558426</v>
      </c>
      <c r="J2201" s="72"/>
      <c r="K2201" s="72"/>
      <c r="L2201" s="72"/>
      <c r="M2201" s="72"/>
      <c r="N2201" s="72"/>
    </row>
    <row r="2202" spans="1:14" ht="13" x14ac:dyDescent="0.15">
      <c r="A2202" s="72"/>
      <c r="B2202" s="72"/>
      <c r="C2202" s="72"/>
      <c r="D2202" s="72"/>
      <c r="E2202" s="72"/>
      <c r="F2202" s="72"/>
      <c r="G2202" s="72"/>
      <c r="H2202" s="72"/>
      <c r="I2202" s="138">
        <f t="shared" ca="1" si="12"/>
        <v>5.5405914205558426</v>
      </c>
      <c r="J2202" s="72"/>
      <c r="K2202" s="72"/>
      <c r="L2202" s="72"/>
      <c r="M2202" s="72"/>
      <c r="N2202" s="72"/>
    </row>
    <row r="2203" spans="1:14" ht="13" x14ac:dyDescent="0.15">
      <c r="A2203" s="72"/>
      <c r="B2203" s="72"/>
      <c r="C2203" s="72"/>
      <c r="D2203" s="72"/>
      <c r="E2203" s="72"/>
      <c r="F2203" s="72"/>
      <c r="G2203" s="72"/>
      <c r="H2203" s="72"/>
      <c r="I2203" s="138">
        <f t="shared" ca="1" si="12"/>
        <v>5.5405914205558426</v>
      </c>
      <c r="J2203" s="72"/>
      <c r="K2203" s="72"/>
      <c r="L2203" s="72"/>
      <c r="M2203" s="72"/>
      <c r="N2203" s="72"/>
    </row>
    <row r="2204" spans="1:14" ht="13" x14ac:dyDescent="0.15">
      <c r="A2204" s="72"/>
      <c r="B2204" s="72"/>
      <c r="C2204" s="72"/>
      <c r="D2204" s="72"/>
      <c r="E2204" s="72"/>
      <c r="F2204" s="72"/>
      <c r="G2204" s="72"/>
      <c r="H2204" s="72"/>
      <c r="I2204" s="138">
        <f t="shared" ca="1" si="12"/>
        <v>5.5405914205558426</v>
      </c>
      <c r="J2204" s="72"/>
      <c r="K2204" s="72"/>
      <c r="L2204" s="72"/>
      <c r="M2204" s="72"/>
      <c r="N2204" s="72"/>
    </row>
    <row r="2205" spans="1:14" ht="13" x14ac:dyDescent="0.15">
      <c r="A2205" s="72"/>
      <c r="B2205" s="72"/>
      <c r="C2205" s="72"/>
      <c r="D2205" s="72"/>
      <c r="E2205" s="72"/>
      <c r="F2205" s="72"/>
      <c r="G2205" s="72"/>
      <c r="H2205" s="72"/>
      <c r="I2205" s="138">
        <f t="shared" ca="1" si="12"/>
        <v>5.5405914205558426</v>
      </c>
      <c r="J2205" s="72"/>
      <c r="K2205" s="72"/>
      <c r="L2205" s="72"/>
      <c r="M2205" s="72"/>
      <c r="N2205" s="72"/>
    </row>
    <row r="2206" spans="1:14" ht="13" x14ac:dyDescent="0.15">
      <c r="A2206" s="72"/>
      <c r="B2206" s="72"/>
      <c r="C2206" s="72"/>
      <c r="D2206" s="72"/>
      <c r="E2206" s="72"/>
      <c r="F2206" s="72"/>
      <c r="G2206" s="72"/>
      <c r="H2206" s="72"/>
      <c r="I2206" s="138">
        <f t="shared" ca="1" si="12"/>
        <v>5.5405914205558426</v>
      </c>
      <c r="J2206" s="72"/>
      <c r="K2206" s="72"/>
      <c r="L2206" s="72"/>
      <c r="M2206" s="72"/>
      <c r="N2206" s="72"/>
    </row>
    <row r="2207" spans="1:14" ht="13" x14ac:dyDescent="0.15">
      <c r="A2207" s="72"/>
      <c r="B2207" s="72"/>
      <c r="C2207" s="72"/>
      <c r="D2207" s="72"/>
      <c r="E2207" s="72"/>
      <c r="F2207" s="72"/>
      <c r="G2207" s="72"/>
      <c r="H2207" s="72"/>
      <c r="I2207" s="138">
        <f t="shared" ca="1" si="12"/>
        <v>5.5405914205558426</v>
      </c>
      <c r="J2207" s="72"/>
      <c r="K2207" s="72"/>
      <c r="L2207" s="72"/>
      <c r="M2207" s="72"/>
      <c r="N2207" s="72"/>
    </row>
    <row r="2208" spans="1:14" ht="13" x14ac:dyDescent="0.15">
      <c r="A2208" s="72"/>
      <c r="B2208" s="72"/>
      <c r="C2208" s="72"/>
      <c r="D2208" s="72"/>
      <c r="E2208" s="72"/>
      <c r="F2208" s="72"/>
      <c r="G2208" s="72"/>
      <c r="H2208" s="72"/>
      <c r="I2208" s="138">
        <f t="shared" ca="1" si="12"/>
        <v>5.5405914205558426</v>
      </c>
      <c r="J2208" s="72"/>
      <c r="K2208" s="72"/>
      <c r="L2208" s="72"/>
      <c r="M2208" s="72"/>
      <c r="N2208" s="72"/>
    </row>
    <row r="2209" spans="1:14" ht="13" x14ac:dyDescent="0.15">
      <c r="A2209" s="72"/>
      <c r="B2209" s="72"/>
      <c r="C2209" s="72"/>
      <c r="D2209" s="72"/>
      <c r="E2209" s="72"/>
      <c r="F2209" s="72"/>
      <c r="G2209" s="72"/>
      <c r="H2209" s="72"/>
      <c r="I2209" s="138">
        <f t="shared" ca="1" si="12"/>
        <v>5.5405914205558426</v>
      </c>
      <c r="J2209" s="72"/>
      <c r="K2209" s="72"/>
      <c r="L2209" s="72"/>
      <c r="M2209" s="72"/>
      <c r="N2209" s="72"/>
    </row>
    <row r="2210" spans="1:14" ht="13" x14ac:dyDescent="0.15">
      <c r="A2210" s="72"/>
      <c r="B2210" s="72"/>
      <c r="C2210" s="72"/>
      <c r="D2210" s="72"/>
      <c r="E2210" s="72"/>
      <c r="F2210" s="72"/>
      <c r="G2210" s="72"/>
      <c r="H2210" s="72"/>
      <c r="I2210" s="138">
        <f t="shared" ca="1" si="12"/>
        <v>5.5405914205558426</v>
      </c>
      <c r="J2210" s="72"/>
      <c r="K2210" s="72"/>
      <c r="L2210" s="72"/>
      <c r="M2210" s="72"/>
      <c r="N2210" s="72"/>
    </row>
    <row r="2211" spans="1:14" ht="13" x14ac:dyDescent="0.15">
      <c r="A2211" s="72"/>
      <c r="B2211" s="72"/>
      <c r="C2211" s="72"/>
      <c r="D2211" s="72"/>
      <c r="E2211" s="72"/>
      <c r="F2211" s="72"/>
      <c r="G2211" s="72"/>
      <c r="H2211" s="72"/>
      <c r="I2211" s="138">
        <f t="shared" ca="1" si="12"/>
        <v>5.5405914205558426</v>
      </c>
      <c r="J2211" s="72"/>
      <c r="K2211" s="72"/>
      <c r="L2211" s="72"/>
      <c r="M2211" s="72"/>
      <c r="N2211" s="72"/>
    </row>
    <row r="2212" spans="1:14" ht="13" x14ac:dyDescent="0.15">
      <c r="A2212" s="72"/>
      <c r="B2212" s="72"/>
      <c r="C2212" s="72"/>
      <c r="D2212" s="72"/>
      <c r="E2212" s="72"/>
      <c r="F2212" s="72"/>
      <c r="G2212" s="72"/>
      <c r="H2212" s="72"/>
      <c r="I2212" s="138">
        <f t="shared" ca="1" si="12"/>
        <v>5.5405914205558426</v>
      </c>
      <c r="J2212" s="72"/>
      <c r="K2212" s="72"/>
      <c r="L2212" s="72"/>
      <c r="M2212" s="72"/>
      <c r="N2212" s="72"/>
    </row>
    <row r="2213" spans="1:14" ht="13" x14ac:dyDescent="0.15">
      <c r="A2213" s="72"/>
      <c r="B2213" s="72"/>
      <c r="C2213" s="72"/>
      <c r="D2213" s="72"/>
      <c r="E2213" s="72"/>
      <c r="F2213" s="72"/>
      <c r="G2213" s="72"/>
      <c r="H2213" s="72"/>
      <c r="I2213" s="138">
        <f t="shared" ca="1" si="12"/>
        <v>5.5405914205558426</v>
      </c>
      <c r="J2213" s="72"/>
      <c r="K2213" s="72"/>
      <c r="L2213" s="72"/>
      <c r="M2213" s="72"/>
      <c r="N2213" s="72"/>
    </row>
    <row r="2214" spans="1:14" ht="13" x14ac:dyDescent="0.15">
      <c r="A2214" s="72"/>
      <c r="B2214" s="72"/>
      <c r="C2214" s="72"/>
      <c r="D2214" s="72"/>
      <c r="E2214" s="72"/>
      <c r="F2214" s="72"/>
      <c r="G2214" s="72"/>
      <c r="H2214" s="72"/>
      <c r="I2214" s="138">
        <f t="shared" ca="1" si="12"/>
        <v>5.5405914205558426</v>
      </c>
      <c r="J2214" s="72"/>
      <c r="K2214" s="72"/>
      <c r="L2214" s="72"/>
      <c r="M2214" s="72"/>
      <c r="N2214" s="72"/>
    </row>
    <row r="2215" spans="1:14" ht="13" x14ac:dyDescent="0.15">
      <c r="A2215" s="72"/>
      <c r="B2215" s="72"/>
      <c r="C2215" s="72"/>
      <c r="D2215" s="72"/>
      <c r="E2215" s="72"/>
      <c r="F2215" s="72"/>
      <c r="G2215" s="72"/>
      <c r="H2215" s="72"/>
      <c r="I2215" s="138">
        <f t="shared" ca="1" si="12"/>
        <v>5.5405914205558426</v>
      </c>
      <c r="J2215" s="72"/>
      <c r="K2215" s="72"/>
      <c r="L2215" s="72"/>
      <c r="M2215" s="72"/>
      <c r="N2215" s="72"/>
    </row>
    <row r="2216" spans="1:14" ht="13" x14ac:dyDescent="0.15">
      <c r="A2216" s="72"/>
      <c r="B2216" s="72"/>
      <c r="C2216" s="72"/>
      <c r="D2216" s="72"/>
      <c r="E2216" s="72"/>
      <c r="F2216" s="72"/>
      <c r="G2216" s="72"/>
      <c r="H2216" s="72"/>
      <c r="I2216" s="138">
        <f t="shared" ca="1" si="12"/>
        <v>5.5405914205558426</v>
      </c>
      <c r="J2216" s="72"/>
      <c r="K2216" s="72"/>
      <c r="L2216" s="72"/>
      <c r="M2216" s="72"/>
      <c r="N2216" s="72"/>
    </row>
    <row r="2217" spans="1:14" ht="13" x14ac:dyDescent="0.15">
      <c r="A2217" s="72"/>
      <c r="B2217" s="72"/>
      <c r="C2217" s="72"/>
      <c r="D2217" s="72"/>
      <c r="E2217" s="72"/>
      <c r="F2217" s="72"/>
      <c r="G2217" s="72"/>
      <c r="H2217" s="72"/>
      <c r="I2217" s="138">
        <f t="shared" ca="1" si="12"/>
        <v>5.5405914205558426</v>
      </c>
      <c r="J2217" s="72"/>
      <c r="K2217" s="72"/>
      <c r="L2217" s="72"/>
      <c r="M2217" s="72"/>
      <c r="N2217" s="72"/>
    </row>
    <row r="2218" spans="1:14" ht="13" x14ac:dyDescent="0.15">
      <c r="A2218" s="72"/>
      <c r="B2218" s="72"/>
      <c r="C2218" s="72"/>
      <c r="D2218" s="72"/>
      <c r="E2218" s="72"/>
      <c r="F2218" s="72"/>
      <c r="G2218" s="72"/>
      <c r="H2218" s="72"/>
      <c r="I2218" s="138">
        <f t="shared" ca="1" si="12"/>
        <v>5.5405914205558426</v>
      </c>
      <c r="J2218" s="72"/>
      <c r="K2218" s="72"/>
      <c r="L2218" s="72"/>
      <c r="M2218" s="72"/>
      <c r="N2218" s="72"/>
    </row>
    <row r="2219" spans="1:14" ht="13" x14ac:dyDescent="0.15">
      <c r="A2219" s="72"/>
      <c r="B2219" s="72"/>
      <c r="C2219" s="72"/>
      <c r="D2219" s="72"/>
      <c r="E2219" s="72"/>
      <c r="F2219" s="72"/>
      <c r="G2219" s="72"/>
      <c r="H2219" s="72"/>
      <c r="I2219" s="138">
        <f t="shared" ca="1" si="12"/>
        <v>5.5405914205558426</v>
      </c>
      <c r="J2219" s="72"/>
      <c r="K2219" s="72"/>
      <c r="L2219" s="72"/>
      <c r="M2219" s="72"/>
      <c r="N2219" s="72"/>
    </row>
    <row r="2220" spans="1:14" ht="13" x14ac:dyDescent="0.15">
      <c r="A2220" s="72"/>
      <c r="B2220" s="72"/>
      <c r="C2220" s="72"/>
      <c r="D2220" s="72"/>
      <c r="E2220" s="72"/>
      <c r="F2220" s="72"/>
      <c r="G2220" s="72"/>
      <c r="H2220" s="72"/>
      <c r="I2220" s="138">
        <f t="shared" ca="1" si="12"/>
        <v>5.5405914205558426</v>
      </c>
      <c r="J2220" s="72"/>
      <c r="K2220" s="72"/>
      <c r="L2220" s="72"/>
      <c r="M2220" s="72"/>
      <c r="N2220" s="72"/>
    </row>
    <row r="2221" spans="1:14" ht="13" x14ac:dyDescent="0.15">
      <c r="A2221" s="72"/>
      <c r="B2221" s="72"/>
      <c r="C2221" s="72"/>
      <c r="D2221" s="72"/>
      <c r="E2221" s="72"/>
      <c r="F2221" s="72"/>
      <c r="G2221" s="72"/>
      <c r="H2221" s="72"/>
      <c r="I2221" s="138">
        <f t="shared" ca="1" si="12"/>
        <v>5.5405914205558426</v>
      </c>
      <c r="J2221" s="72"/>
      <c r="K2221" s="72"/>
      <c r="L2221" s="72"/>
      <c r="M2221" s="72"/>
      <c r="N2221" s="72"/>
    </row>
    <row r="2222" spans="1:14" ht="13" x14ac:dyDescent="0.15">
      <c r="A2222" s="72"/>
      <c r="B2222" s="72"/>
      <c r="C2222" s="72"/>
      <c r="D2222" s="72"/>
      <c r="E2222" s="72"/>
      <c r="F2222" s="72"/>
      <c r="G2222" s="72"/>
      <c r="H2222" s="72"/>
      <c r="I2222" s="138">
        <f t="shared" ca="1" si="12"/>
        <v>5.5405914205558426</v>
      </c>
      <c r="J2222" s="72"/>
      <c r="K2222" s="72"/>
      <c r="L2222" s="72"/>
      <c r="M2222" s="72"/>
      <c r="N2222" s="72"/>
    </row>
    <row r="2223" spans="1:14" ht="13" x14ac:dyDescent="0.15">
      <c r="A2223" s="72"/>
      <c r="B2223" s="72"/>
      <c r="C2223" s="72"/>
      <c r="D2223" s="72"/>
      <c r="E2223" s="72"/>
      <c r="F2223" s="72"/>
      <c r="G2223" s="72"/>
      <c r="H2223" s="72"/>
      <c r="I2223" s="138">
        <f t="shared" ca="1" si="12"/>
        <v>5.5405914205558426</v>
      </c>
      <c r="J2223" s="72"/>
      <c r="K2223" s="72"/>
      <c r="L2223" s="72"/>
      <c r="M2223" s="72"/>
      <c r="N2223" s="72"/>
    </row>
    <row r="2224" spans="1:14" ht="13" x14ac:dyDescent="0.15">
      <c r="A2224" s="72"/>
      <c r="B2224" s="72"/>
      <c r="C2224" s="72"/>
      <c r="D2224" s="72"/>
      <c r="E2224" s="72"/>
      <c r="F2224" s="72"/>
      <c r="G2224" s="72"/>
      <c r="H2224" s="72"/>
      <c r="I2224" s="138">
        <f t="shared" ca="1" si="12"/>
        <v>5.5405914205558426</v>
      </c>
      <c r="J2224" s="72"/>
      <c r="K2224" s="72"/>
      <c r="L2224" s="72"/>
      <c r="M2224" s="72"/>
      <c r="N2224" s="72"/>
    </row>
    <row r="2225" spans="1:14" ht="13" x14ac:dyDescent="0.15">
      <c r="A2225" s="72"/>
      <c r="B2225" s="72"/>
      <c r="C2225" s="72"/>
      <c r="D2225" s="72"/>
      <c r="E2225" s="72"/>
      <c r="F2225" s="72"/>
      <c r="G2225" s="72"/>
      <c r="H2225" s="72"/>
      <c r="I2225" s="138">
        <f t="shared" ca="1" si="12"/>
        <v>5.5405914205558426</v>
      </c>
      <c r="J2225" s="72"/>
      <c r="K2225" s="72"/>
      <c r="L2225" s="72"/>
      <c r="M2225" s="72"/>
      <c r="N2225" s="72"/>
    </row>
    <row r="2226" spans="1:14" ht="13" x14ac:dyDescent="0.15">
      <c r="A2226" s="72"/>
      <c r="B2226" s="72"/>
      <c r="C2226" s="72"/>
      <c r="D2226" s="72"/>
      <c r="E2226" s="72"/>
      <c r="F2226" s="72"/>
      <c r="G2226" s="72"/>
      <c r="H2226" s="72"/>
      <c r="I2226" s="138">
        <f t="shared" ca="1" si="12"/>
        <v>5.5405914205558426</v>
      </c>
      <c r="J2226" s="72"/>
      <c r="K2226" s="72"/>
      <c r="L2226" s="72"/>
      <c r="M2226" s="72"/>
      <c r="N2226" s="72"/>
    </row>
    <row r="2227" spans="1:14" ht="13" x14ac:dyDescent="0.15">
      <c r="A2227" s="72"/>
      <c r="B2227" s="72"/>
      <c r="C2227" s="72"/>
      <c r="D2227" s="72"/>
      <c r="E2227" s="72"/>
      <c r="F2227" s="72"/>
      <c r="G2227" s="72"/>
      <c r="H2227" s="72"/>
      <c r="I2227" s="138">
        <f t="shared" ca="1" si="12"/>
        <v>5.5405914205558426</v>
      </c>
      <c r="J2227" s="72"/>
      <c r="K2227" s="72"/>
      <c r="L2227" s="72"/>
      <c r="M2227" s="72"/>
      <c r="N2227" s="72"/>
    </row>
    <row r="2228" spans="1:14" ht="13" x14ac:dyDescent="0.15">
      <c r="A2228" s="72"/>
      <c r="B2228" s="72"/>
      <c r="C2228" s="72"/>
      <c r="D2228" s="72"/>
      <c r="E2228" s="72"/>
      <c r="F2228" s="72"/>
      <c r="G2228" s="72"/>
      <c r="H2228" s="72"/>
      <c r="I2228" s="138">
        <f t="shared" ca="1" si="12"/>
        <v>5.5405914205558426</v>
      </c>
      <c r="J2228" s="72"/>
      <c r="K2228" s="72"/>
      <c r="L2228" s="72"/>
      <c r="M2228" s="72"/>
      <c r="N2228" s="72"/>
    </row>
    <row r="2229" spans="1:14" ht="13" x14ac:dyDescent="0.15">
      <c r="A2229" s="72"/>
      <c r="B2229" s="72"/>
      <c r="C2229" s="72"/>
      <c r="D2229" s="72"/>
      <c r="E2229" s="72"/>
      <c r="F2229" s="72"/>
      <c r="G2229" s="72"/>
      <c r="H2229" s="72"/>
      <c r="I2229" s="138">
        <f t="shared" ca="1" si="12"/>
        <v>5.5405914205558426</v>
      </c>
      <c r="J2229" s="72"/>
      <c r="K2229" s="72"/>
      <c r="L2229" s="72"/>
      <c r="M2229" s="72"/>
      <c r="N2229" s="72"/>
    </row>
    <row r="2230" spans="1:14" ht="13" x14ac:dyDescent="0.15">
      <c r="A2230" s="72"/>
      <c r="B2230" s="72"/>
      <c r="C2230" s="72"/>
      <c r="D2230" s="72"/>
      <c r="E2230" s="72"/>
      <c r="F2230" s="72"/>
      <c r="G2230" s="72"/>
      <c r="H2230" s="72"/>
      <c r="I2230" s="138">
        <f t="shared" ca="1" si="12"/>
        <v>5.5405914205558426</v>
      </c>
      <c r="J2230" s="72"/>
      <c r="K2230" s="72"/>
      <c r="L2230" s="72"/>
      <c r="M2230" s="72"/>
      <c r="N2230" s="72"/>
    </row>
    <row r="2231" spans="1:14" ht="13" x14ac:dyDescent="0.15">
      <c r="A2231" s="72"/>
      <c r="B2231" s="72"/>
      <c r="C2231" s="72"/>
      <c r="D2231" s="72"/>
      <c r="E2231" s="72"/>
      <c r="F2231" s="72"/>
      <c r="G2231" s="72"/>
      <c r="H2231" s="72"/>
      <c r="I2231" s="138">
        <f t="shared" ca="1" si="12"/>
        <v>5.5405914205558426</v>
      </c>
      <c r="J2231" s="72"/>
      <c r="K2231" s="72"/>
      <c r="L2231" s="72"/>
      <c r="M2231" s="72"/>
      <c r="N2231" s="72"/>
    </row>
    <row r="2232" spans="1:14" ht="13" x14ac:dyDescent="0.15">
      <c r="A2232" s="72"/>
      <c r="B2232" s="72"/>
      <c r="C2232" s="72"/>
      <c r="D2232" s="72"/>
      <c r="E2232" s="72"/>
      <c r="F2232" s="72"/>
      <c r="G2232" s="72"/>
      <c r="H2232" s="72"/>
      <c r="I2232" s="138">
        <f t="shared" ca="1" si="12"/>
        <v>5.5405914205558426</v>
      </c>
      <c r="J2232" s="72"/>
      <c r="K2232" s="72"/>
      <c r="L2232" s="72"/>
      <c r="M2232" s="72"/>
      <c r="N2232" s="72"/>
    </row>
    <row r="2233" spans="1:14" ht="13" x14ac:dyDescent="0.15">
      <c r="A2233" s="72"/>
      <c r="B2233" s="72"/>
      <c r="C2233" s="72"/>
      <c r="D2233" s="72"/>
      <c r="E2233" s="72"/>
      <c r="F2233" s="72"/>
      <c r="G2233" s="72"/>
      <c r="H2233" s="72"/>
      <c r="I2233" s="138">
        <f t="shared" ca="1" si="12"/>
        <v>5.5405914205558426</v>
      </c>
      <c r="J2233" s="72"/>
      <c r="K2233" s="72"/>
      <c r="L2233" s="72"/>
      <c r="M2233" s="72"/>
      <c r="N2233" s="72"/>
    </row>
    <row r="2234" spans="1:14" ht="13" x14ac:dyDescent="0.15">
      <c r="A2234" s="72"/>
      <c r="B2234" s="72"/>
      <c r="C2234" s="72"/>
      <c r="D2234" s="72"/>
      <c r="E2234" s="72"/>
      <c r="F2234" s="72"/>
      <c r="G2234" s="72"/>
      <c r="H2234" s="72"/>
      <c r="I2234" s="138">
        <f t="shared" ca="1" si="12"/>
        <v>5.5405914205558426</v>
      </c>
      <c r="J2234" s="72"/>
      <c r="K2234" s="72"/>
      <c r="L2234" s="72"/>
      <c r="M2234" s="72"/>
      <c r="N2234" s="72"/>
    </row>
    <row r="2235" spans="1:14" ht="13" x14ac:dyDescent="0.15">
      <c r="A2235" s="72"/>
      <c r="B2235" s="72"/>
      <c r="C2235" s="72"/>
      <c r="D2235" s="72"/>
      <c r="E2235" s="72"/>
      <c r="F2235" s="72"/>
      <c r="G2235" s="72"/>
      <c r="H2235" s="72"/>
      <c r="I2235" s="138">
        <f t="shared" ca="1" si="12"/>
        <v>5.5405914205558426</v>
      </c>
      <c r="J2235" s="72"/>
      <c r="K2235" s="72"/>
      <c r="L2235" s="72"/>
      <c r="M2235" s="72"/>
      <c r="N2235" s="72"/>
    </row>
    <row r="2236" spans="1:14" ht="13" x14ac:dyDescent="0.15">
      <c r="A2236" s="72"/>
      <c r="B2236" s="72"/>
      <c r="C2236" s="72"/>
      <c r="D2236" s="72"/>
      <c r="E2236" s="72"/>
      <c r="F2236" s="72"/>
      <c r="G2236" s="72"/>
      <c r="H2236" s="72"/>
      <c r="I2236" s="138">
        <f t="shared" ca="1" si="12"/>
        <v>5.5405914205558426</v>
      </c>
      <c r="J2236" s="72"/>
      <c r="K2236" s="72"/>
      <c r="L2236" s="72"/>
      <c r="M2236" s="72"/>
      <c r="N2236" s="72"/>
    </row>
    <row r="2237" spans="1:14" ht="13" x14ac:dyDescent="0.15">
      <c r="A2237" s="72"/>
      <c r="B2237" s="72"/>
      <c r="C2237" s="72"/>
      <c r="D2237" s="72"/>
      <c r="E2237" s="72"/>
      <c r="F2237" s="72"/>
      <c r="G2237" s="72"/>
      <c r="H2237" s="72"/>
      <c r="I2237" s="138">
        <f t="shared" ca="1" si="12"/>
        <v>5.5405914205558426</v>
      </c>
      <c r="J2237" s="72"/>
      <c r="K2237" s="72"/>
      <c r="L2237" s="72"/>
      <c r="M2237" s="72"/>
      <c r="N2237" s="72"/>
    </row>
    <row r="2238" spans="1:14" ht="13" x14ac:dyDescent="0.15">
      <c r="A2238" s="72"/>
      <c r="B2238" s="72"/>
      <c r="C2238" s="72"/>
      <c r="D2238" s="72"/>
      <c r="E2238" s="72"/>
      <c r="F2238" s="72"/>
      <c r="G2238" s="72"/>
      <c r="H2238" s="72"/>
      <c r="I2238" s="138">
        <f t="shared" ca="1" si="12"/>
        <v>5.5405914205558426</v>
      </c>
      <c r="J2238" s="72"/>
      <c r="K2238" s="72"/>
      <c r="L2238" s="72"/>
      <c r="M2238" s="72"/>
      <c r="N2238" s="72"/>
    </row>
    <row r="2239" spans="1:14" ht="13" x14ac:dyDescent="0.15">
      <c r="A2239" s="72"/>
      <c r="B2239" s="72"/>
      <c r="C2239" s="72"/>
      <c r="D2239" s="72"/>
      <c r="E2239" s="72"/>
      <c r="F2239" s="72"/>
      <c r="G2239" s="72"/>
      <c r="H2239" s="72"/>
      <c r="I2239" s="138">
        <f t="shared" ca="1" si="12"/>
        <v>5.5405914205558426</v>
      </c>
      <c r="J2239" s="72"/>
      <c r="K2239" s="72"/>
      <c r="L2239" s="72"/>
      <c r="M2239" s="72"/>
      <c r="N2239" s="72"/>
    </row>
    <row r="2240" spans="1:14" ht="13" x14ac:dyDescent="0.15">
      <c r="A2240" s="72"/>
      <c r="B2240" s="72"/>
      <c r="C2240" s="72"/>
      <c r="D2240" s="72"/>
      <c r="E2240" s="72"/>
      <c r="F2240" s="72"/>
      <c r="G2240" s="72"/>
      <c r="H2240" s="72"/>
      <c r="I2240" s="138">
        <f t="shared" ca="1" si="12"/>
        <v>5.5405914205558426</v>
      </c>
      <c r="J2240" s="72"/>
      <c r="K2240" s="72"/>
      <c r="L2240" s="72"/>
      <c r="M2240" s="72"/>
      <c r="N2240" s="72"/>
    </row>
    <row r="2241" spans="1:14" ht="13" x14ac:dyDescent="0.15">
      <c r="A2241" s="72"/>
      <c r="B2241" s="72"/>
      <c r="C2241" s="72"/>
      <c r="D2241" s="72"/>
      <c r="E2241" s="72"/>
      <c r="F2241" s="72"/>
      <c r="G2241" s="72"/>
      <c r="H2241" s="72"/>
      <c r="I2241" s="138">
        <f t="shared" ca="1" si="12"/>
        <v>5.5405914205558426</v>
      </c>
      <c r="J2241" s="72"/>
      <c r="K2241" s="72"/>
      <c r="L2241" s="72"/>
      <c r="M2241" s="72"/>
      <c r="N2241" s="72"/>
    </row>
    <row r="2242" spans="1:14" ht="13" x14ac:dyDescent="0.15">
      <c r="A2242" s="72"/>
      <c r="B2242" s="72"/>
      <c r="C2242" s="72"/>
      <c r="D2242" s="72"/>
      <c r="E2242" s="72"/>
      <c r="F2242" s="72"/>
      <c r="G2242" s="72"/>
      <c r="H2242" s="72"/>
      <c r="I2242" s="138">
        <f t="shared" ca="1" si="12"/>
        <v>5.5405914205558426</v>
      </c>
      <c r="J2242" s="72"/>
      <c r="K2242" s="72"/>
      <c r="L2242" s="72"/>
      <c r="M2242" s="72"/>
      <c r="N2242" s="72"/>
    </row>
    <row r="2243" spans="1:14" ht="13" x14ac:dyDescent="0.15">
      <c r="A2243" s="72"/>
      <c r="B2243" s="72"/>
      <c r="C2243" s="72"/>
      <c r="D2243" s="72"/>
      <c r="E2243" s="72"/>
      <c r="F2243" s="72"/>
      <c r="G2243" s="72"/>
      <c r="H2243" s="72"/>
      <c r="I2243" s="138">
        <f t="shared" ca="1" si="12"/>
        <v>5.5405914205558426</v>
      </c>
      <c r="J2243" s="72"/>
      <c r="K2243" s="72"/>
      <c r="L2243" s="72"/>
      <c r="M2243" s="72"/>
      <c r="N2243" s="72"/>
    </row>
    <row r="2244" spans="1:14" ht="13" x14ac:dyDescent="0.15">
      <c r="A2244" s="72"/>
      <c r="B2244" s="72"/>
      <c r="C2244" s="72"/>
      <c r="D2244" s="72"/>
      <c r="E2244" s="72"/>
      <c r="F2244" s="72"/>
      <c r="G2244" s="72"/>
      <c r="H2244" s="72"/>
      <c r="I2244" s="138">
        <f t="shared" ca="1" si="12"/>
        <v>5.5405914205558426</v>
      </c>
      <c r="J2244" s="72"/>
      <c r="K2244" s="72"/>
      <c r="L2244" s="72"/>
      <c r="M2244" s="72"/>
      <c r="N2244" s="72"/>
    </row>
    <row r="2245" spans="1:14" ht="13" x14ac:dyDescent="0.15">
      <c r="A2245" s="72"/>
      <c r="B2245" s="72"/>
      <c r="C2245" s="72"/>
      <c r="D2245" s="72"/>
      <c r="E2245" s="72"/>
      <c r="F2245" s="72"/>
      <c r="G2245" s="72"/>
      <c r="H2245" s="72"/>
      <c r="I2245" s="138">
        <f t="shared" ca="1" si="12"/>
        <v>5.5405914205558426</v>
      </c>
      <c r="J2245" s="72"/>
      <c r="K2245" s="72"/>
      <c r="L2245" s="72"/>
      <c r="M2245" s="72"/>
      <c r="N2245" s="72"/>
    </row>
    <row r="2246" spans="1:14" ht="13" x14ac:dyDescent="0.15">
      <c r="A2246" s="72"/>
      <c r="B2246" s="72"/>
      <c r="C2246" s="72"/>
      <c r="D2246" s="72"/>
      <c r="E2246" s="72"/>
      <c r="F2246" s="72"/>
      <c r="G2246" s="72"/>
      <c r="H2246" s="72"/>
      <c r="I2246" s="138">
        <f t="shared" ca="1" si="12"/>
        <v>5.5405914205558426</v>
      </c>
      <c r="J2246" s="72"/>
      <c r="K2246" s="72"/>
      <c r="L2246" s="72"/>
      <c r="M2246" s="72"/>
      <c r="N2246" s="72"/>
    </row>
    <row r="2247" spans="1:14" ht="13" x14ac:dyDescent="0.15">
      <c r="A2247" s="72"/>
      <c r="B2247" s="72"/>
      <c r="C2247" s="72"/>
      <c r="D2247" s="72"/>
      <c r="E2247" s="72"/>
      <c r="F2247" s="72"/>
      <c r="G2247" s="72"/>
      <c r="H2247" s="72"/>
      <c r="I2247" s="138">
        <f t="shared" ca="1" si="12"/>
        <v>5.5405914205558426</v>
      </c>
      <c r="J2247" s="72"/>
      <c r="K2247" s="72"/>
      <c r="L2247" s="72"/>
      <c r="M2247" s="72"/>
      <c r="N2247" s="72"/>
    </row>
    <row r="2248" spans="1:14" ht="13" x14ac:dyDescent="0.15">
      <c r="A2248" s="72"/>
      <c r="B2248" s="72"/>
      <c r="C2248" s="72"/>
      <c r="D2248" s="72"/>
      <c r="E2248" s="72"/>
      <c r="F2248" s="72"/>
      <c r="G2248" s="72"/>
      <c r="H2248" s="72"/>
      <c r="I2248" s="138">
        <f t="shared" ca="1" si="12"/>
        <v>5.5405914205558426</v>
      </c>
      <c r="J2248" s="72"/>
      <c r="K2248" s="72"/>
      <c r="L2248" s="72"/>
      <c r="M2248" s="72"/>
      <c r="N2248" s="72"/>
    </row>
    <row r="2249" spans="1:14" ht="13" x14ac:dyDescent="0.15">
      <c r="A2249" s="72"/>
      <c r="B2249" s="72"/>
      <c r="C2249" s="72"/>
      <c r="D2249" s="72"/>
      <c r="E2249" s="72"/>
      <c r="F2249" s="72"/>
      <c r="G2249" s="72"/>
      <c r="H2249" s="72"/>
      <c r="I2249" s="138">
        <f t="shared" ca="1" si="12"/>
        <v>5.5405914205558426</v>
      </c>
      <c r="J2249" s="72"/>
      <c r="K2249" s="72"/>
      <c r="L2249" s="72"/>
      <c r="M2249" s="72"/>
      <c r="N2249" s="72"/>
    </row>
    <row r="2250" spans="1:14" ht="13" x14ac:dyDescent="0.15">
      <c r="A2250" s="72"/>
      <c r="B2250" s="72"/>
      <c r="C2250" s="72"/>
      <c r="D2250" s="72"/>
      <c r="E2250" s="72"/>
      <c r="F2250" s="72"/>
      <c r="G2250" s="72"/>
      <c r="H2250" s="72"/>
      <c r="I2250" s="138">
        <f t="shared" ca="1" si="12"/>
        <v>5.5405914205558426</v>
      </c>
      <c r="J2250" s="72"/>
      <c r="K2250" s="72"/>
      <c r="L2250" s="72"/>
      <c r="M2250" s="72"/>
      <c r="N2250" s="72"/>
    </row>
    <row r="2251" spans="1:14" ht="13" x14ac:dyDescent="0.15">
      <c r="A2251" s="72"/>
      <c r="B2251" s="72"/>
      <c r="C2251" s="72"/>
      <c r="D2251" s="72"/>
      <c r="E2251" s="72"/>
      <c r="F2251" s="72"/>
      <c r="G2251" s="72"/>
      <c r="H2251" s="72"/>
      <c r="I2251" s="138">
        <f t="shared" ca="1" si="12"/>
        <v>5.5405914205558426</v>
      </c>
      <c r="J2251" s="72"/>
      <c r="K2251" s="72"/>
      <c r="L2251" s="72"/>
      <c r="M2251" s="72"/>
      <c r="N2251" s="72"/>
    </row>
    <row r="2252" spans="1:14" ht="13" x14ac:dyDescent="0.15">
      <c r="A2252" s="72"/>
      <c r="B2252" s="72"/>
      <c r="C2252" s="72"/>
      <c r="D2252" s="72"/>
      <c r="E2252" s="72"/>
      <c r="F2252" s="72"/>
      <c r="G2252" s="72"/>
      <c r="H2252" s="72"/>
      <c r="I2252" s="138">
        <f t="shared" ca="1" si="12"/>
        <v>5.5405914205558426</v>
      </c>
      <c r="J2252" s="72"/>
      <c r="K2252" s="72"/>
      <c r="L2252" s="72"/>
      <c r="M2252" s="72"/>
      <c r="N2252" s="72"/>
    </row>
    <row r="2253" spans="1:14" ht="13" x14ac:dyDescent="0.15">
      <c r="A2253" s="72"/>
      <c r="B2253" s="72"/>
      <c r="C2253" s="72"/>
      <c r="D2253" s="72"/>
      <c r="E2253" s="72"/>
      <c r="F2253" s="72"/>
      <c r="G2253" s="72"/>
      <c r="H2253" s="72"/>
      <c r="I2253" s="138">
        <f t="shared" ca="1" si="12"/>
        <v>5.5405914205558426</v>
      </c>
      <c r="J2253" s="72"/>
      <c r="K2253" s="72"/>
      <c r="L2253" s="72"/>
      <c r="M2253" s="72"/>
      <c r="N2253" s="72"/>
    </row>
    <row r="2254" spans="1:14" ht="13" x14ac:dyDescent="0.15">
      <c r="A2254" s="72"/>
      <c r="B2254" s="72"/>
      <c r="C2254" s="72"/>
      <c r="D2254" s="72"/>
      <c r="E2254" s="72"/>
      <c r="F2254" s="72"/>
      <c r="G2254" s="72"/>
      <c r="H2254" s="72"/>
      <c r="I2254" s="138">
        <f t="shared" ca="1" si="12"/>
        <v>5.5405914205558426</v>
      </c>
      <c r="J2254" s="72"/>
      <c r="K2254" s="72"/>
      <c r="L2254" s="72"/>
      <c r="M2254" s="72"/>
      <c r="N2254" s="72"/>
    </row>
    <row r="2255" spans="1:14" ht="13" x14ac:dyDescent="0.15">
      <c r="A2255" s="72"/>
      <c r="B2255" s="72"/>
      <c r="C2255" s="72"/>
      <c r="D2255" s="72"/>
      <c r="E2255" s="72"/>
      <c r="F2255" s="72"/>
      <c r="G2255" s="72"/>
      <c r="H2255" s="72"/>
      <c r="I2255" s="138">
        <f t="shared" ca="1" si="12"/>
        <v>5.5405914205558426</v>
      </c>
      <c r="J2255" s="72"/>
      <c r="K2255" s="72"/>
      <c r="L2255" s="72"/>
      <c r="M2255" s="72"/>
      <c r="N2255" s="72"/>
    </row>
    <row r="2256" spans="1:14" ht="13" x14ac:dyDescent="0.15">
      <c r="A2256" s="72"/>
      <c r="B2256" s="72"/>
      <c r="C2256" s="72"/>
      <c r="D2256" s="72"/>
      <c r="E2256" s="72"/>
      <c r="F2256" s="72"/>
      <c r="G2256" s="72"/>
      <c r="H2256" s="72"/>
      <c r="I2256" s="138">
        <f t="shared" ca="1" si="12"/>
        <v>5.5405914205558426</v>
      </c>
      <c r="J2256" s="72"/>
      <c r="K2256" s="72"/>
      <c r="L2256" s="72"/>
      <c r="M2256" s="72"/>
      <c r="N2256" s="72"/>
    </row>
    <row r="2257" spans="1:14" ht="13" x14ac:dyDescent="0.15">
      <c r="A2257" s="72"/>
      <c r="B2257" s="72"/>
      <c r="C2257" s="72"/>
      <c r="D2257" s="72"/>
      <c r="E2257" s="72"/>
      <c r="F2257" s="72"/>
      <c r="G2257" s="72"/>
      <c r="H2257" s="72"/>
      <c r="I2257" s="138">
        <f t="shared" ca="1" si="12"/>
        <v>5.5405914205558426</v>
      </c>
      <c r="J2257" s="72"/>
      <c r="K2257" s="72"/>
      <c r="L2257" s="72"/>
      <c r="M2257" s="72"/>
      <c r="N2257" s="72"/>
    </row>
    <row r="2258" spans="1:14" ht="13" x14ac:dyDescent="0.15">
      <c r="A2258" s="72"/>
      <c r="B2258" s="72"/>
      <c r="C2258" s="72"/>
      <c r="D2258" s="72"/>
      <c r="E2258" s="72"/>
      <c r="F2258" s="72"/>
      <c r="G2258" s="72"/>
      <c r="H2258" s="72"/>
      <c r="I2258" s="138">
        <f t="shared" ca="1" si="12"/>
        <v>5.5405914205558426</v>
      </c>
      <c r="J2258" s="72"/>
      <c r="K2258" s="72"/>
      <c r="L2258" s="72"/>
      <c r="M2258" s="72"/>
      <c r="N2258" s="72"/>
    </row>
    <row r="2259" spans="1:14" ht="13" x14ac:dyDescent="0.15">
      <c r="A2259" s="72"/>
      <c r="B2259" s="72"/>
      <c r="C2259" s="72"/>
      <c r="D2259" s="72"/>
      <c r="E2259" s="72"/>
      <c r="F2259" s="72"/>
      <c r="G2259" s="72"/>
      <c r="H2259" s="72"/>
      <c r="I2259" s="138">
        <f t="shared" ca="1" si="12"/>
        <v>5.5405914205558426</v>
      </c>
      <c r="J2259" s="72"/>
      <c r="K2259" s="72"/>
      <c r="L2259" s="72"/>
      <c r="M2259" s="72"/>
      <c r="N2259" s="72"/>
    </row>
    <row r="2260" spans="1:14" ht="13" x14ac:dyDescent="0.15">
      <c r="A2260" s="72"/>
      <c r="B2260" s="72"/>
      <c r="C2260" s="72"/>
      <c r="D2260" s="72"/>
      <c r="E2260" s="72"/>
      <c r="F2260" s="72"/>
      <c r="G2260" s="72"/>
      <c r="H2260" s="72"/>
      <c r="I2260" s="138">
        <f t="shared" ca="1" si="12"/>
        <v>5.5405914205558426</v>
      </c>
      <c r="J2260" s="72"/>
      <c r="K2260" s="72"/>
      <c r="L2260" s="72"/>
      <c r="M2260" s="72"/>
      <c r="N2260" s="72"/>
    </row>
    <row r="2261" spans="1:14" ht="13" x14ac:dyDescent="0.15">
      <c r="A2261" s="72"/>
      <c r="B2261" s="72"/>
      <c r="C2261" s="72"/>
      <c r="D2261" s="72"/>
      <c r="E2261" s="72"/>
      <c r="F2261" s="72"/>
      <c r="G2261" s="72"/>
      <c r="H2261" s="72"/>
      <c r="I2261" s="138">
        <f t="shared" ca="1" si="12"/>
        <v>5.5405914205558426</v>
      </c>
      <c r="J2261" s="72"/>
      <c r="K2261" s="72"/>
      <c r="L2261" s="72"/>
      <c r="M2261" s="72"/>
      <c r="N2261" s="72"/>
    </row>
    <row r="2262" spans="1:14" ht="13" x14ac:dyDescent="0.15">
      <c r="A2262" s="72"/>
      <c r="B2262" s="72"/>
      <c r="C2262" s="72"/>
      <c r="D2262" s="72"/>
      <c r="E2262" s="72"/>
      <c r="F2262" s="72"/>
      <c r="G2262" s="72"/>
      <c r="H2262" s="72"/>
      <c r="I2262" s="138">
        <f t="shared" ca="1" si="12"/>
        <v>5.5405914205558426</v>
      </c>
      <c r="J2262" s="72"/>
      <c r="K2262" s="72"/>
      <c r="L2262" s="72"/>
      <c r="M2262" s="72"/>
      <c r="N2262" s="72"/>
    </row>
    <row r="2263" spans="1:14" ht="13" x14ac:dyDescent="0.15">
      <c r="A2263" s="72"/>
      <c r="B2263" s="72"/>
      <c r="C2263" s="72"/>
      <c r="D2263" s="72"/>
      <c r="E2263" s="72"/>
      <c r="F2263" s="72"/>
      <c r="G2263" s="72"/>
      <c r="H2263" s="72"/>
      <c r="I2263" s="138">
        <f t="shared" ca="1" si="12"/>
        <v>5.5405914205558426</v>
      </c>
      <c r="J2263" s="72"/>
      <c r="K2263" s="72"/>
      <c r="L2263" s="72"/>
      <c r="M2263" s="72"/>
      <c r="N2263" s="72"/>
    </row>
    <row r="2264" spans="1:14" ht="13" x14ac:dyDescent="0.15">
      <c r="A2264" s="72"/>
      <c r="B2264" s="72"/>
      <c r="C2264" s="72"/>
      <c r="D2264" s="72"/>
      <c r="E2264" s="72"/>
      <c r="F2264" s="72"/>
      <c r="G2264" s="72"/>
      <c r="H2264" s="72"/>
      <c r="I2264" s="138">
        <f t="shared" ca="1" si="12"/>
        <v>5.5405914205558426</v>
      </c>
      <c r="J2264" s="72"/>
      <c r="K2264" s="72"/>
      <c r="L2264" s="72"/>
      <c r="M2264" s="72"/>
      <c r="N2264" s="72"/>
    </row>
    <row r="2265" spans="1:14" ht="13" x14ac:dyDescent="0.15">
      <c r="A2265" s="72"/>
      <c r="B2265" s="72"/>
      <c r="C2265" s="72"/>
      <c r="D2265" s="72"/>
      <c r="E2265" s="72"/>
      <c r="F2265" s="72"/>
      <c r="G2265" s="72"/>
      <c r="H2265" s="72"/>
      <c r="I2265" s="138">
        <f t="shared" ca="1" si="12"/>
        <v>5.5405914205558426</v>
      </c>
      <c r="J2265" s="72"/>
      <c r="K2265" s="72"/>
      <c r="L2265" s="72"/>
      <c r="M2265" s="72"/>
      <c r="N2265" s="72"/>
    </row>
    <row r="2266" spans="1:14" ht="13" x14ac:dyDescent="0.15">
      <c r="A2266" s="72"/>
      <c r="B2266" s="72"/>
      <c r="C2266" s="72"/>
      <c r="D2266" s="72"/>
      <c r="E2266" s="72"/>
      <c r="F2266" s="72"/>
      <c r="G2266" s="72"/>
      <c r="H2266" s="72"/>
      <c r="I2266" s="138">
        <f t="shared" ca="1" si="12"/>
        <v>5.5405914205558426</v>
      </c>
      <c r="J2266" s="72"/>
      <c r="K2266" s="72"/>
      <c r="L2266" s="72"/>
      <c r="M2266" s="72"/>
      <c r="N2266" s="72"/>
    </row>
    <row r="2267" spans="1:14" ht="13" x14ac:dyDescent="0.15">
      <c r="A2267" s="72"/>
      <c r="B2267" s="72"/>
      <c r="C2267" s="72"/>
      <c r="D2267" s="72"/>
      <c r="E2267" s="72"/>
      <c r="F2267" s="72"/>
      <c r="G2267" s="72"/>
      <c r="H2267" s="72"/>
      <c r="I2267" s="138">
        <f t="shared" ca="1" si="12"/>
        <v>5.5405914205558426</v>
      </c>
      <c r="J2267" s="72"/>
      <c r="K2267" s="72"/>
      <c r="L2267" s="72"/>
      <c r="M2267" s="72"/>
      <c r="N2267" s="72"/>
    </row>
    <row r="2268" spans="1:14" ht="13" x14ac:dyDescent="0.15">
      <c r="A2268" s="72"/>
      <c r="B2268" s="72"/>
      <c r="C2268" s="72"/>
      <c r="D2268" s="72"/>
      <c r="E2268" s="72"/>
      <c r="F2268" s="72"/>
      <c r="G2268" s="72"/>
      <c r="H2268" s="72"/>
      <c r="I2268" s="72"/>
      <c r="J2268" s="72"/>
      <c r="K2268" s="72"/>
      <c r="L2268" s="72"/>
      <c r="M2268" s="72"/>
      <c r="N2268" s="72"/>
    </row>
    <row r="2269" spans="1:14" ht="13" x14ac:dyDescent="0.15">
      <c r="A2269" s="72"/>
      <c r="B2269" s="72"/>
      <c r="C2269" s="72"/>
      <c r="D2269" s="72"/>
      <c r="E2269" s="72"/>
      <c r="F2269" s="72"/>
      <c r="G2269" s="72"/>
      <c r="H2269" s="72"/>
      <c r="I2269" s="72"/>
      <c r="J2269" s="72"/>
      <c r="K2269" s="72"/>
      <c r="L2269" s="72"/>
      <c r="M2269" s="72"/>
      <c r="N2269" s="72"/>
    </row>
    <row r="2270" spans="1:14" ht="13" x14ac:dyDescent="0.15">
      <c r="A2270" s="72"/>
      <c r="B2270" s="72"/>
      <c r="C2270" s="72"/>
      <c r="D2270" s="72"/>
      <c r="E2270" s="72"/>
      <c r="F2270" s="72"/>
      <c r="G2270" s="72"/>
      <c r="H2270" s="72"/>
      <c r="I2270" s="72"/>
      <c r="J2270" s="72"/>
      <c r="K2270" s="72"/>
      <c r="L2270" s="72"/>
      <c r="M2270" s="72"/>
      <c r="N2270" s="72"/>
    </row>
    <row r="2271" spans="1:14" ht="13" x14ac:dyDescent="0.15">
      <c r="A2271" s="72"/>
      <c r="B2271" s="72"/>
      <c r="C2271" s="72"/>
      <c r="D2271" s="72"/>
      <c r="E2271" s="72"/>
      <c r="F2271" s="72"/>
      <c r="G2271" s="72"/>
      <c r="H2271" s="72"/>
      <c r="I2271" s="72"/>
      <c r="J2271" s="72"/>
      <c r="K2271" s="72"/>
      <c r="L2271" s="72"/>
      <c r="M2271" s="72"/>
      <c r="N2271" s="72"/>
    </row>
    <row r="2272" spans="1:14" ht="13" x14ac:dyDescent="0.15">
      <c r="A2272" s="72"/>
      <c r="B2272" s="72"/>
      <c r="C2272" s="72"/>
      <c r="D2272" s="72"/>
      <c r="E2272" s="72"/>
      <c r="F2272" s="72"/>
      <c r="G2272" s="72"/>
      <c r="H2272" s="72"/>
      <c r="I2272" s="72"/>
      <c r="J2272" s="72"/>
      <c r="K2272" s="72"/>
      <c r="L2272" s="72"/>
      <c r="M2272" s="72"/>
      <c r="N2272" s="72"/>
    </row>
    <row r="2273" spans="1:14" ht="13" x14ac:dyDescent="0.15">
      <c r="A2273" s="72"/>
      <c r="B2273" s="72"/>
      <c r="C2273" s="72"/>
      <c r="D2273" s="72"/>
      <c r="E2273" s="72"/>
      <c r="F2273" s="72"/>
      <c r="G2273" s="72"/>
      <c r="H2273" s="72"/>
      <c r="I2273" s="72"/>
      <c r="J2273" s="72"/>
      <c r="K2273" s="72"/>
      <c r="L2273" s="72"/>
      <c r="M2273" s="72"/>
      <c r="N2273" s="72"/>
    </row>
    <row r="2274" spans="1:14" ht="13" x14ac:dyDescent="0.15">
      <c r="A2274" s="72"/>
      <c r="B2274" s="72"/>
      <c r="C2274" s="72"/>
      <c r="D2274" s="72"/>
      <c r="E2274" s="72"/>
      <c r="F2274" s="72"/>
      <c r="G2274" s="72"/>
      <c r="H2274" s="72"/>
      <c r="I2274" s="72"/>
      <c r="J2274" s="72"/>
      <c r="K2274" s="72"/>
      <c r="L2274" s="72"/>
      <c r="M2274" s="72"/>
      <c r="N2274" s="72"/>
    </row>
    <row r="2275" spans="1:14" ht="13" x14ac:dyDescent="0.15">
      <c r="A2275" s="72"/>
      <c r="B2275" s="72"/>
      <c r="C2275" s="72"/>
      <c r="D2275" s="72"/>
      <c r="E2275" s="72"/>
      <c r="F2275" s="72"/>
      <c r="G2275" s="72"/>
      <c r="H2275" s="72"/>
      <c r="I2275" s="72"/>
      <c r="J2275" s="72"/>
      <c r="K2275" s="72"/>
      <c r="L2275" s="72"/>
      <c r="M2275" s="72"/>
      <c r="N2275" s="72"/>
    </row>
    <row r="2276" spans="1:14" ht="13" x14ac:dyDescent="0.15">
      <c r="A2276" s="72"/>
      <c r="B2276" s="72"/>
      <c r="C2276" s="72"/>
      <c r="D2276" s="72"/>
      <c r="E2276" s="72"/>
      <c r="F2276" s="72"/>
      <c r="G2276" s="72"/>
      <c r="H2276" s="72"/>
      <c r="I2276" s="72"/>
      <c r="J2276" s="72"/>
      <c r="K2276" s="72"/>
      <c r="L2276" s="72"/>
      <c r="M2276" s="72"/>
      <c r="N2276" s="72"/>
    </row>
    <row r="2277" spans="1:14" ht="13" x14ac:dyDescent="0.15">
      <c r="A2277" s="72"/>
      <c r="B2277" s="72"/>
      <c r="C2277" s="72"/>
      <c r="D2277" s="72"/>
      <c r="E2277" s="72"/>
      <c r="F2277" s="72"/>
      <c r="G2277" s="72"/>
      <c r="H2277" s="72"/>
      <c r="I2277" s="72"/>
      <c r="J2277" s="72"/>
      <c r="K2277" s="72"/>
      <c r="L2277" s="72"/>
      <c r="M2277" s="72"/>
      <c r="N2277" s="72"/>
    </row>
    <row r="2278" spans="1:14" ht="13" x14ac:dyDescent="0.15">
      <c r="A2278" s="72"/>
      <c r="B2278" s="72"/>
      <c r="C2278" s="72"/>
      <c r="D2278" s="72"/>
      <c r="E2278" s="72"/>
      <c r="F2278" s="72"/>
      <c r="G2278" s="72"/>
      <c r="H2278" s="72"/>
      <c r="I2278" s="72"/>
      <c r="J2278" s="72"/>
      <c r="K2278" s="72"/>
      <c r="L2278" s="72"/>
      <c r="M2278" s="72"/>
      <c r="N2278" s="72"/>
    </row>
    <row r="2279" spans="1:14" ht="13" x14ac:dyDescent="0.15">
      <c r="A2279" s="72"/>
      <c r="B2279" s="72"/>
      <c r="C2279" s="72"/>
      <c r="D2279" s="72"/>
      <c r="E2279" s="72"/>
      <c r="F2279" s="72"/>
      <c r="G2279" s="72"/>
      <c r="H2279" s="72"/>
      <c r="I2279" s="72"/>
      <c r="J2279" s="72"/>
      <c r="K2279" s="72"/>
      <c r="L2279" s="72"/>
      <c r="M2279" s="72"/>
      <c r="N2279" s="72"/>
    </row>
    <row r="2280" spans="1:14" ht="13" x14ac:dyDescent="0.15">
      <c r="A2280" s="72"/>
      <c r="B2280" s="72"/>
      <c r="C2280" s="72"/>
      <c r="D2280" s="72"/>
      <c r="E2280" s="72"/>
      <c r="F2280" s="72"/>
      <c r="G2280" s="72"/>
      <c r="H2280" s="72"/>
      <c r="I2280" s="72"/>
      <c r="J2280" s="72"/>
      <c r="K2280" s="72"/>
      <c r="L2280" s="72"/>
      <c r="M2280" s="72"/>
      <c r="N2280" s="72"/>
    </row>
    <row r="2281" spans="1:14" ht="13" x14ac:dyDescent="0.15">
      <c r="A2281" s="72"/>
      <c r="B2281" s="72"/>
      <c r="C2281" s="72"/>
      <c r="D2281" s="72"/>
      <c r="E2281" s="72"/>
      <c r="F2281" s="72"/>
      <c r="G2281" s="72"/>
      <c r="H2281" s="72"/>
      <c r="I2281" s="72"/>
      <c r="J2281" s="72"/>
      <c r="K2281" s="72"/>
      <c r="L2281" s="72"/>
      <c r="M2281" s="72"/>
      <c r="N2281" s="72"/>
    </row>
    <row r="2282" spans="1:14" ht="13" x14ac:dyDescent="0.15">
      <c r="A2282" s="72"/>
      <c r="B2282" s="72"/>
      <c r="C2282" s="72"/>
      <c r="D2282" s="72"/>
      <c r="E2282" s="72"/>
      <c r="F2282" s="72"/>
      <c r="G2282" s="72"/>
      <c r="H2282" s="72"/>
      <c r="I2282" s="72"/>
      <c r="J2282" s="72"/>
      <c r="K2282" s="72"/>
      <c r="L2282" s="72"/>
      <c r="M2282" s="72"/>
      <c r="N2282" s="72"/>
    </row>
    <row r="2283" spans="1:14" ht="13" x14ac:dyDescent="0.15">
      <c r="A2283" s="72"/>
      <c r="B2283" s="72"/>
      <c r="C2283" s="72"/>
      <c r="D2283" s="72"/>
      <c r="E2283" s="72"/>
      <c r="F2283" s="72"/>
      <c r="G2283" s="72"/>
      <c r="H2283" s="72"/>
      <c r="I2283" s="72"/>
      <c r="J2283" s="72"/>
      <c r="K2283" s="72"/>
      <c r="L2283" s="72"/>
      <c r="M2283" s="72"/>
      <c r="N2283" s="72"/>
    </row>
    <row r="2284" spans="1:14" ht="13" x14ac:dyDescent="0.15">
      <c r="A2284" s="72"/>
      <c r="B2284" s="72"/>
      <c r="C2284" s="72"/>
      <c r="D2284" s="72"/>
      <c r="E2284" s="72"/>
      <c r="F2284" s="72"/>
      <c r="G2284" s="72"/>
      <c r="H2284" s="72"/>
      <c r="I2284" s="72"/>
      <c r="J2284" s="72"/>
      <c r="K2284" s="72"/>
      <c r="L2284" s="72"/>
      <c r="M2284" s="72"/>
      <c r="N2284" s="72"/>
    </row>
    <row r="2285" spans="1:14" ht="13" x14ac:dyDescent="0.15">
      <c r="A2285" s="72"/>
      <c r="B2285" s="72"/>
      <c r="C2285" s="72"/>
      <c r="D2285" s="72"/>
      <c r="E2285" s="72"/>
      <c r="F2285" s="72"/>
      <c r="G2285" s="72"/>
      <c r="H2285" s="72"/>
      <c r="I2285" s="72"/>
      <c r="J2285" s="72"/>
      <c r="K2285" s="72"/>
      <c r="L2285" s="72"/>
      <c r="M2285" s="72"/>
      <c r="N2285" s="72"/>
    </row>
    <row r="2286" spans="1:14" ht="13" x14ac:dyDescent="0.15">
      <c r="A2286" s="72"/>
      <c r="B2286" s="72"/>
      <c r="C2286" s="72"/>
      <c r="D2286" s="72"/>
      <c r="E2286" s="72"/>
      <c r="F2286" s="72"/>
      <c r="G2286" s="72"/>
      <c r="H2286" s="72"/>
      <c r="I2286" s="72"/>
      <c r="J2286" s="72"/>
      <c r="K2286" s="72"/>
      <c r="L2286" s="72"/>
      <c r="M2286" s="72"/>
      <c r="N2286" s="72"/>
    </row>
    <row r="2287" spans="1:14" ht="13" x14ac:dyDescent="0.15">
      <c r="A2287" s="72"/>
      <c r="B2287" s="72"/>
      <c r="C2287" s="72"/>
      <c r="D2287" s="72"/>
      <c r="E2287" s="72"/>
      <c r="F2287" s="72"/>
      <c r="G2287" s="72"/>
      <c r="H2287" s="72"/>
      <c r="I2287" s="72"/>
      <c r="J2287" s="72"/>
      <c r="K2287" s="72"/>
      <c r="L2287" s="72"/>
      <c r="M2287" s="72"/>
      <c r="N2287" s="72"/>
    </row>
    <row r="2288" spans="1:14" ht="13" x14ac:dyDescent="0.15">
      <c r="A2288" s="72"/>
      <c r="B2288" s="72"/>
      <c r="C2288" s="72"/>
      <c r="D2288" s="72"/>
      <c r="E2288" s="72"/>
      <c r="F2288" s="72"/>
      <c r="G2288" s="72"/>
      <c r="H2288" s="72"/>
      <c r="I2288" s="72"/>
      <c r="J2288" s="72"/>
      <c r="K2288" s="72"/>
      <c r="L2288" s="72"/>
      <c r="M2288" s="72"/>
      <c r="N2288" s="72"/>
    </row>
    <row r="2289" spans="1:14" ht="13" x14ac:dyDescent="0.15">
      <c r="A2289" s="72"/>
      <c r="B2289" s="72"/>
      <c r="C2289" s="72"/>
      <c r="D2289" s="72"/>
      <c r="E2289" s="72"/>
      <c r="F2289" s="72"/>
      <c r="G2289" s="72"/>
      <c r="H2289" s="72"/>
      <c r="I2289" s="72"/>
      <c r="J2289" s="72"/>
      <c r="K2289" s="72"/>
      <c r="L2289" s="72"/>
      <c r="M2289" s="72"/>
      <c r="N2289" s="72"/>
    </row>
    <row r="2290" spans="1:14" ht="13" x14ac:dyDescent="0.15">
      <c r="A2290" s="72"/>
      <c r="B2290" s="72"/>
      <c r="C2290" s="72"/>
      <c r="D2290" s="72"/>
      <c r="E2290" s="72"/>
      <c r="F2290" s="72"/>
      <c r="G2290" s="72"/>
      <c r="H2290" s="72"/>
      <c r="I2290" s="72"/>
      <c r="J2290" s="72"/>
      <c r="K2290" s="72"/>
      <c r="L2290" s="72"/>
      <c r="M2290" s="72"/>
      <c r="N2290" s="72"/>
    </row>
    <row r="2291" spans="1:14" ht="13" x14ac:dyDescent="0.15">
      <c r="A2291" s="72"/>
      <c r="B2291" s="72"/>
      <c r="C2291" s="72"/>
      <c r="D2291" s="72"/>
      <c r="E2291" s="72"/>
      <c r="F2291" s="72"/>
      <c r="G2291" s="72"/>
      <c r="H2291" s="72"/>
      <c r="I2291" s="72"/>
      <c r="J2291" s="72"/>
      <c r="K2291" s="72"/>
      <c r="L2291" s="72"/>
      <c r="M2291" s="72"/>
      <c r="N2291" s="72"/>
    </row>
    <row r="2292" spans="1:14" ht="13" x14ac:dyDescent="0.15">
      <c r="A2292" s="72"/>
      <c r="B2292" s="72"/>
      <c r="C2292" s="72"/>
      <c r="D2292" s="72"/>
      <c r="E2292" s="72"/>
      <c r="F2292" s="72"/>
      <c r="G2292" s="72"/>
      <c r="H2292" s="72"/>
      <c r="I2292" s="72"/>
      <c r="J2292" s="72"/>
      <c r="K2292" s="72"/>
      <c r="L2292" s="72"/>
      <c r="M2292" s="72"/>
      <c r="N2292" s="72"/>
    </row>
    <row r="2293" spans="1:14" ht="13" x14ac:dyDescent="0.15">
      <c r="A2293" s="72"/>
      <c r="B2293" s="72"/>
      <c r="C2293" s="72"/>
      <c r="D2293" s="72"/>
      <c r="E2293" s="72"/>
      <c r="F2293" s="72"/>
      <c r="G2293" s="72"/>
      <c r="H2293" s="72"/>
      <c r="I2293" s="72"/>
      <c r="J2293" s="72"/>
      <c r="K2293" s="72"/>
      <c r="L2293" s="72"/>
      <c r="M2293" s="72"/>
      <c r="N2293" s="72"/>
    </row>
    <row r="2294" spans="1:14" ht="13" x14ac:dyDescent="0.15">
      <c r="A2294" s="72"/>
      <c r="B2294" s="72"/>
      <c r="C2294" s="72"/>
      <c r="D2294" s="72"/>
      <c r="E2294" s="72"/>
      <c r="F2294" s="72"/>
      <c r="G2294" s="72"/>
      <c r="H2294" s="72"/>
      <c r="I2294" s="72"/>
      <c r="J2294" s="72"/>
      <c r="K2294" s="72"/>
      <c r="L2294" s="72"/>
      <c r="M2294" s="72"/>
      <c r="N2294" s="72"/>
    </row>
    <row r="2295" spans="1:14" ht="13" x14ac:dyDescent="0.15">
      <c r="A2295" s="72"/>
      <c r="B2295" s="72"/>
      <c r="C2295" s="72"/>
      <c r="D2295" s="72"/>
      <c r="E2295" s="72"/>
      <c r="F2295" s="72"/>
      <c r="G2295" s="72"/>
      <c r="H2295" s="72"/>
      <c r="I2295" s="72"/>
      <c r="J2295" s="72"/>
      <c r="K2295" s="72"/>
      <c r="L2295" s="72"/>
      <c r="M2295" s="72"/>
      <c r="N2295" s="72"/>
    </row>
    <row r="2296" spans="1:14" ht="13" x14ac:dyDescent="0.15">
      <c r="A2296" s="72"/>
      <c r="B2296" s="72"/>
      <c r="C2296" s="72"/>
      <c r="D2296" s="72"/>
      <c r="E2296" s="72"/>
      <c r="F2296" s="72"/>
      <c r="G2296" s="72"/>
      <c r="H2296" s="72"/>
      <c r="I2296" s="72"/>
      <c r="J2296" s="72"/>
      <c r="K2296" s="72"/>
      <c r="L2296" s="72"/>
      <c r="M2296" s="72"/>
      <c r="N2296" s="72"/>
    </row>
    <row r="2297" spans="1:14" ht="13" x14ac:dyDescent="0.15">
      <c r="A2297" s="72"/>
      <c r="B2297" s="72"/>
      <c r="C2297" s="72"/>
      <c r="D2297" s="72"/>
      <c r="E2297" s="72"/>
      <c r="F2297" s="72"/>
      <c r="G2297" s="72"/>
      <c r="H2297" s="72"/>
      <c r="I2297" s="72"/>
      <c r="J2297" s="72"/>
      <c r="K2297" s="72"/>
      <c r="L2297" s="72"/>
      <c r="M2297" s="72"/>
      <c r="N2297" s="72"/>
    </row>
    <row r="2298" spans="1:14" ht="13" x14ac:dyDescent="0.15">
      <c r="A2298" s="72"/>
      <c r="B2298" s="72"/>
      <c r="C2298" s="72"/>
      <c r="D2298" s="72"/>
      <c r="E2298" s="72"/>
      <c r="F2298" s="72"/>
      <c r="G2298" s="72"/>
      <c r="H2298" s="72"/>
      <c r="I2298" s="72"/>
      <c r="J2298" s="72"/>
      <c r="K2298" s="72"/>
      <c r="L2298" s="72"/>
      <c r="M2298" s="72"/>
      <c r="N2298" s="72"/>
    </row>
    <row r="2299" spans="1:14" ht="13" x14ac:dyDescent="0.15">
      <c r="A2299" s="72"/>
      <c r="B2299" s="72"/>
      <c r="C2299" s="72"/>
      <c r="D2299" s="72"/>
      <c r="E2299" s="72"/>
      <c r="F2299" s="72"/>
      <c r="G2299" s="72"/>
      <c r="H2299" s="72"/>
      <c r="I2299" s="72"/>
      <c r="J2299" s="72"/>
      <c r="K2299" s="72"/>
      <c r="L2299" s="72"/>
      <c r="M2299" s="72"/>
      <c r="N2299" s="72"/>
    </row>
    <row r="2300" spans="1:14" ht="13" x14ac:dyDescent="0.15">
      <c r="A2300" s="72"/>
      <c r="B2300" s="72"/>
      <c r="C2300" s="72"/>
      <c r="D2300" s="72"/>
      <c r="E2300" s="72"/>
      <c r="F2300" s="72"/>
      <c r="G2300" s="72"/>
      <c r="H2300" s="72"/>
      <c r="I2300" s="72"/>
      <c r="J2300" s="72"/>
      <c r="K2300" s="72"/>
      <c r="L2300" s="72"/>
      <c r="M2300" s="72"/>
      <c r="N2300" s="72"/>
    </row>
    <row r="2301" spans="1:14" ht="13" x14ac:dyDescent="0.15">
      <c r="A2301" s="72"/>
      <c r="B2301" s="72"/>
      <c r="C2301" s="72"/>
      <c r="D2301" s="72"/>
      <c r="E2301" s="72"/>
      <c r="F2301" s="72"/>
      <c r="G2301" s="72"/>
      <c r="H2301" s="72"/>
      <c r="I2301" s="72"/>
      <c r="J2301" s="72"/>
      <c r="K2301" s="72"/>
      <c r="L2301" s="72"/>
      <c r="M2301" s="72"/>
      <c r="N2301" s="72"/>
    </row>
    <row r="2302" spans="1:14" ht="13" x14ac:dyDescent="0.15">
      <c r="A2302" s="72"/>
      <c r="B2302" s="72"/>
      <c r="C2302" s="72"/>
      <c r="D2302" s="72"/>
      <c r="E2302" s="72"/>
      <c r="F2302" s="72"/>
      <c r="G2302" s="72"/>
      <c r="H2302" s="72"/>
      <c r="I2302" s="72"/>
      <c r="J2302" s="72"/>
      <c r="K2302" s="72"/>
      <c r="L2302" s="72"/>
      <c r="M2302" s="72"/>
      <c r="N2302" s="72"/>
    </row>
    <row r="2303" spans="1:14" ht="13" x14ac:dyDescent="0.15">
      <c r="A2303" s="72"/>
      <c r="B2303" s="72"/>
      <c r="C2303" s="72"/>
      <c r="D2303" s="72"/>
      <c r="E2303" s="72"/>
      <c r="F2303" s="72"/>
      <c r="G2303" s="72"/>
      <c r="H2303" s="72"/>
      <c r="I2303" s="72"/>
      <c r="J2303" s="72"/>
      <c r="K2303" s="72"/>
      <c r="L2303" s="72"/>
      <c r="M2303" s="72"/>
      <c r="N2303" s="72"/>
    </row>
    <row r="2304" spans="1:14" ht="13" x14ac:dyDescent="0.15">
      <c r="A2304" s="72"/>
      <c r="B2304" s="72"/>
      <c r="C2304" s="72"/>
      <c r="D2304" s="72"/>
      <c r="E2304" s="72"/>
      <c r="F2304" s="72"/>
      <c r="G2304" s="72"/>
      <c r="H2304" s="72"/>
      <c r="I2304" s="72"/>
      <c r="J2304" s="72"/>
      <c r="K2304" s="72"/>
      <c r="L2304" s="72"/>
      <c r="M2304" s="72"/>
      <c r="N2304" s="72"/>
    </row>
    <row r="2305" spans="1:14" ht="13" x14ac:dyDescent="0.15">
      <c r="A2305" s="72"/>
      <c r="B2305" s="72"/>
      <c r="C2305" s="72"/>
      <c r="D2305" s="72"/>
      <c r="E2305" s="72"/>
      <c r="F2305" s="72"/>
      <c r="G2305" s="72"/>
      <c r="H2305" s="72"/>
      <c r="I2305" s="72"/>
      <c r="J2305" s="72"/>
      <c r="K2305" s="72"/>
      <c r="L2305" s="72"/>
      <c r="M2305" s="72"/>
      <c r="N2305" s="72"/>
    </row>
    <row r="2306" spans="1:14" ht="13" x14ac:dyDescent="0.15">
      <c r="A2306" s="72"/>
      <c r="B2306" s="72"/>
      <c r="C2306" s="72"/>
      <c r="D2306" s="72"/>
      <c r="E2306" s="72"/>
      <c r="F2306" s="72"/>
      <c r="G2306" s="72"/>
      <c r="H2306" s="72"/>
      <c r="I2306" s="72"/>
      <c r="J2306" s="72"/>
      <c r="K2306" s="72"/>
      <c r="L2306" s="72"/>
      <c r="M2306" s="72"/>
      <c r="N2306" s="72"/>
    </row>
    <row r="2307" spans="1:14" ht="13" x14ac:dyDescent="0.15">
      <c r="A2307" s="72"/>
      <c r="B2307" s="72"/>
      <c r="C2307" s="72"/>
      <c r="D2307" s="72"/>
      <c r="E2307" s="72"/>
      <c r="F2307" s="72"/>
      <c r="G2307" s="72"/>
      <c r="H2307" s="72"/>
      <c r="I2307" s="72"/>
      <c r="J2307" s="72"/>
      <c r="K2307" s="72"/>
      <c r="L2307" s="72"/>
      <c r="M2307" s="72"/>
      <c r="N2307" s="72"/>
    </row>
    <row r="2308" spans="1:14" ht="13" x14ac:dyDescent="0.15">
      <c r="A2308" s="72"/>
      <c r="B2308" s="72"/>
      <c r="C2308" s="72"/>
      <c r="D2308" s="72"/>
      <c r="E2308" s="72"/>
      <c r="F2308" s="72"/>
      <c r="G2308" s="72"/>
      <c r="H2308" s="72"/>
      <c r="I2308" s="72"/>
      <c r="J2308" s="72"/>
      <c r="K2308" s="72"/>
      <c r="L2308" s="72"/>
      <c r="M2308" s="72"/>
      <c r="N2308" s="72"/>
    </row>
    <row r="2309" spans="1:14" ht="13" x14ac:dyDescent="0.15">
      <c r="A2309" s="72"/>
      <c r="B2309" s="72"/>
      <c r="C2309" s="72"/>
      <c r="D2309" s="72"/>
      <c r="E2309" s="72"/>
      <c r="F2309" s="72"/>
      <c r="G2309" s="72"/>
      <c r="H2309" s="72"/>
      <c r="I2309" s="72"/>
      <c r="J2309" s="72"/>
      <c r="K2309" s="72"/>
      <c r="L2309" s="72"/>
      <c r="M2309" s="72"/>
      <c r="N2309" s="72"/>
    </row>
    <row r="2310" spans="1:14" ht="13" x14ac:dyDescent="0.15">
      <c r="A2310" s="72"/>
      <c r="B2310" s="72"/>
      <c r="C2310" s="72"/>
      <c r="D2310" s="72"/>
      <c r="E2310" s="72"/>
      <c r="F2310" s="72"/>
      <c r="G2310" s="72"/>
      <c r="H2310" s="72"/>
      <c r="I2310" s="72"/>
      <c r="J2310" s="72"/>
      <c r="K2310" s="72"/>
      <c r="L2310" s="72"/>
      <c r="M2310" s="72"/>
      <c r="N2310" s="72"/>
    </row>
    <row r="2311" spans="1:14" ht="13" x14ac:dyDescent="0.15">
      <c r="A2311" s="72"/>
      <c r="B2311" s="72"/>
      <c r="C2311" s="72"/>
      <c r="D2311" s="72"/>
      <c r="E2311" s="72"/>
      <c r="F2311" s="72"/>
      <c r="G2311" s="72"/>
      <c r="H2311" s="72"/>
      <c r="I2311" s="72"/>
      <c r="J2311" s="72"/>
      <c r="K2311" s="72"/>
      <c r="L2311" s="72"/>
      <c r="M2311" s="72"/>
      <c r="N2311" s="72"/>
    </row>
    <row r="2312" spans="1:14" ht="13" x14ac:dyDescent="0.15">
      <c r="A2312" s="72"/>
      <c r="B2312" s="72"/>
      <c r="C2312" s="72"/>
      <c r="D2312" s="72"/>
      <c r="E2312" s="72"/>
      <c r="F2312" s="72"/>
      <c r="G2312" s="72"/>
      <c r="H2312" s="72"/>
      <c r="I2312" s="72"/>
      <c r="J2312" s="72"/>
      <c r="K2312" s="72"/>
      <c r="L2312" s="72"/>
      <c r="M2312" s="72"/>
      <c r="N2312" s="72"/>
    </row>
    <row r="2313" spans="1:14" ht="13" x14ac:dyDescent="0.15">
      <c r="A2313" s="72"/>
      <c r="B2313" s="72"/>
      <c r="C2313" s="72"/>
      <c r="D2313" s="72"/>
      <c r="E2313" s="72"/>
      <c r="F2313" s="72"/>
      <c r="G2313" s="72"/>
      <c r="H2313" s="72"/>
      <c r="I2313" s="72"/>
      <c r="J2313" s="72"/>
      <c r="K2313" s="72"/>
      <c r="L2313" s="72"/>
      <c r="M2313" s="72"/>
      <c r="N2313" s="72"/>
    </row>
    <row r="2314" spans="1:14" ht="13" x14ac:dyDescent="0.15">
      <c r="A2314" s="72"/>
      <c r="B2314" s="72"/>
      <c r="C2314" s="72"/>
      <c r="D2314" s="72"/>
      <c r="E2314" s="72"/>
      <c r="F2314" s="72"/>
      <c r="G2314" s="72"/>
      <c r="H2314" s="72"/>
      <c r="I2314" s="72"/>
      <c r="J2314" s="72"/>
      <c r="K2314" s="72"/>
      <c r="L2314" s="72"/>
      <c r="M2314" s="72"/>
      <c r="N2314" s="72"/>
    </row>
    <row r="2315" spans="1:14" ht="13" x14ac:dyDescent="0.15">
      <c r="A2315" s="72"/>
      <c r="B2315" s="72"/>
      <c r="C2315" s="72"/>
      <c r="D2315" s="72"/>
      <c r="E2315" s="72"/>
      <c r="F2315" s="72"/>
      <c r="G2315" s="72"/>
      <c r="H2315" s="72"/>
      <c r="I2315" s="72"/>
      <c r="J2315" s="72"/>
      <c r="K2315" s="72"/>
      <c r="L2315" s="72"/>
      <c r="M2315" s="72"/>
      <c r="N2315" s="72"/>
    </row>
    <row r="2316" spans="1:14" ht="13" x14ac:dyDescent="0.15">
      <c r="A2316" s="72"/>
      <c r="B2316" s="72"/>
      <c r="C2316" s="72"/>
      <c r="D2316" s="72"/>
      <c r="E2316" s="72"/>
      <c r="F2316" s="72"/>
      <c r="G2316" s="72"/>
      <c r="H2316" s="72"/>
      <c r="I2316" s="72"/>
      <c r="J2316" s="72"/>
      <c r="K2316" s="72"/>
      <c r="L2316" s="72"/>
      <c r="M2316" s="72"/>
      <c r="N2316" s="72"/>
    </row>
    <row r="2317" spans="1:14" ht="13" x14ac:dyDescent="0.15">
      <c r="A2317" s="72"/>
      <c r="B2317" s="72"/>
      <c r="C2317" s="72"/>
      <c r="D2317" s="72"/>
      <c r="E2317" s="72"/>
      <c r="F2317" s="72"/>
      <c r="G2317" s="72"/>
      <c r="H2317" s="72"/>
      <c r="I2317" s="72"/>
      <c r="J2317" s="72"/>
      <c r="K2317" s="72"/>
      <c r="L2317" s="72"/>
      <c r="M2317" s="72"/>
      <c r="N2317" s="72"/>
    </row>
    <row r="2318" spans="1:14" ht="13" x14ac:dyDescent="0.15">
      <c r="A2318" s="72"/>
      <c r="B2318" s="72"/>
      <c r="C2318" s="72"/>
      <c r="D2318" s="72"/>
      <c r="E2318" s="72"/>
      <c r="F2318" s="72"/>
      <c r="G2318" s="72"/>
      <c r="H2318" s="72"/>
      <c r="I2318" s="72"/>
      <c r="J2318" s="72"/>
      <c r="K2318" s="72"/>
      <c r="L2318" s="72"/>
      <c r="M2318" s="72"/>
      <c r="N2318" s="72"/>
    </row>
    <row r="2319" spans="1:14" ht="13" x14ac:dyDescent="0.15">
      <c r="A2319" s="72"/>
      <c r="B2319" s="72"/>
      <c r="C2319" s="72"/>
      <c r="D2319" s="72"/>
      <c r="E2319" s="72"/>
      <c r="F2319" s="72"/>
      <c r="G2319" s="72"/>
      <c r="H2319" s="72"/>
      <c r="I2319" s="72"/>
      <c r="J2319" s="72"/>
      <c r="K2319" s="72"/>
      <c r="L2319" s="72"/>
      <c r="M2319" s="72"/>
      <c r="N2319" s="72"/>
    </row>
    <row r="2320" spans="1:14" ht="13" x14ac:dyDescent="0.15">
      <c r="A2320" s="72"/>
      <c r="B2320" s="72"/>
      <c r="C2320" s="72"/>
      <c r="D2320" s="72"/>
      <c r="E2320" s="72"/>
      <c r="F2320" s="72"/>
      <c r="G2320" s="72"/>
      <c r="H2320" s="72"/>
      <c r="I2320" s="72"/>
      <c r="J2320" s="72"/>
      <c r="K2320" s="72"/>
      <c r="L2320" s="72"/>
      <c r="M2320" s="72"/>
      <c r="N2320" s="72"/>
    </row>
    <row r="2321" spans="1:14" ht="13" x14ac:dyDescent="0.15">
      <c r="A2321" s="72"/>
      <c r="B2321" s="72"/>
      <c r="C2321" s="72"/>
      <c r="D2321" s="72"/>
      <c r="E2321" s="72"/>
      <c r="F2321" s="72"/>
      <c r="G2321" s="72"/>
      <c r="H2321" s="72"/>
      <c r="I2321" s="72"/>
      <c r="J2321" s="72"/>
      <c r="K2321" s="72"/>
      <c r="L2321" s="72"/>
      <c r="M2321" s="72"/>
      <c r="N2321" s="72"/>
    </row>
    <row r="2322" spans="1:14" ht="13" x14ac:dyDescent="0.15">
      <c r="A2322" s="72"/>
      <c r="B2322" s="72"/>
      <c r="C2322" s="72"/>
      <c r="D2322" s="72"/>
      <c r="E2322" s="72"/>
      <c r="F2322" s="72"/>
      <c r="G2322" s="72"/>
      <c r="H2322" s="72"/>
      <c r="I2322" s="72"/>
      <c r="J2322" s="72"/>
      <c r="K2322" s="72"/>
      <c r="L2322" s="72"/>
      <c r="M2322" s="72"/>
      <c r="N2322" s="72"/>
    </row>
    <row r="2323" spans="1:14" ht="13" x14ac:dyDescent="0.15">
      <c r="A2323" s="72"/>
      <c r="B2323" s="72"/>
      <c r="C2323" s="72"/>
      <c r="D2323" s="72"/>
      <c r="E2323" s="72"/>
      <c r="F2323" s="72"/>
      <c r="G2323" s="72"/>
      <c r="H2323" s="72"/>
      <c r="I2323" s="72"/>
      <c r="J2323" s="72"/>
      <c r="K2323" s="72"/>
      <c r="L2323" s="72"/>
      <c r="M2323" s="72"/>
      <c r="N2323" s="72"/>
    </row>
    <row r="2324" spans="1:14" ht="13" x14ac:dyDescent="0.15">
      <c r="A2324" s="72"/>
      <c r="B2324" s="72"/>
      <c r="C2324" s="72"/>
      <c r="D2324" s="72"/>
      <c r="E2324" s="72"/>
      <c r="F2324" s="72"/>
      <c r="G2324" s="72"/>
      <c r="H2324" s="72"/>
      <c r="I2324" s="72"/>
      <c r="J2324" s="72"/>
      <c r="K2324" s="72"/>
      <c r="L2324" s="72"/>
      <c r="M2324" s="72"/>
      <c r="N2324" s="72"/>
    </row>
    <row r="2325" spans="1:14" ht="13" x14ac:dyDescent="0.15">
      <c r="A2325" s="72"/>
      <c r="B2325" s="72"/>
      <c r="C2325" s="72"/>
      <c r="D2325" s="72"/>
      <c r="E2325" s="72"/>
      <c r="F2325" s="72"/>
      <c r="G2325" s="72"/>
      <c r="H2325" s="72"/>
      <c r="I2325" s="72"/>
      <c r="J2325" s="72"/>
      <c r="K2325" s="72"/>
      <c r="L2325" s="72"/>
      <c r="M2325" s="72"/>
      <c r="N2325" s="72"/>
    </row>
    <row r="2326" spans="1:14" ht="13" x14ac:dyDescent="0.15">
      <c r="A2326" s="72"/>
      <c r="B2326" s="72"/>
      <c r="C2326" s="72"/>
      <c r="D2326" s="72"/>
      <c r="E2326" s="72"/>
      <c r="F2326" s="72"/>
      <c r="G2326" s="72"/>
      <c r="H2326" s="72"/>
      <c r="I2326" s="72"/>
      <c r="J2326" s="72"/>
      <c r="K2326" s="72"/>
      <c r="L2326" s="72"/>
      <c r="M2326" s="72"/>
      <c r="N2326" s="72"/>
    </row>
    <row r="2327" spans="1:14" ht="13" x14ac:dyDescent="0.15">
      <c r="A2327" s="72"/>
      <c r="B2327" s="72"/>
      <c r="C2327" s="72"/>
      <c r="D2327" s="72"/>
      <c r="E2327" s="72"/>
      <c r="F2327" s="72"/>
      <c r="G2327" s="72"/>
      <c r="H2327" s="72"/>
      <c r="I2327" s="72"/>
      <c r="J2327" s="72"/>
      <c r="K2327" s="72"/>
      <c r="L2327" s="72"/>
      <c r="M2327" s="72"/>
      <c r="N2327" s="72"/>
    </row>
    <row r="2328" spans="1:14" ht="13" x14ac:dyDescent="0.15">
      <c r="A2328" s="72"/>
      <c r="B2328" s="72"/>
      <c r="C2328" s="72"/>
      <c r="D2328" s="72"/>
      <c r="E2328" s="72"/>
      <c r="F2328" s="72"/>
      <c r="G2328" s="72"/>
      <c r="H2328" s="72"/>
      <c r="I2328" s="72"/>
      <c r="J2328" s="72"/>
      <c r="K2328" s="72"/>
      <c r="L2328" s="72"/>
      <c r="M2328" s="72"/>
      <c r="N2328" s="72"/>
    </row>
    <row r="2329" spans="1:14" ht="13" x14ac:dyDescent="0.15">
      <c r="A2329" s="72"/>
      <c r="B2329" s="72"/>
      <c r="C2329" s="72"/>
      <c r="D2329" s="72"/>
      <c r="E2329" s="72"/>
      <c r="F2329" s="72"/>
      <c r="G2329" s="72"/>
      <c r="H2329" s="72"/>
      <c r="I2329" s="72"/>
      <c r="J2329" s="72"/>
      <c r="K2329" s="72"/>
      <c r="L2329" s="72"/>
      <c r="M2329" s="72"/>
      <c r="N2329" s="72"/>
    </row>
    <row r="2330" spans="1:14" ht="13" x14ac:dyDescent="0.15">
      <c r="A2330" s="72"/>
      <c r="B2330" s="72"/>
      <c r="C2330" s="72"/>
      <c r="D2330" s="72"/>
      <c r="E2330" s="72"/>
      <c r="F2330" s="72"/>
      <c r="G2330" s="72"/>
      <c r="H2330" s="72"/>
      <c r="I2330" s="72"/>
      <c r="J2330" s="72"/>
      <c r="K2330" s="72"/>
      <c r="L2330" s="72"/>
      <c r="M2330" s="72"/>
      <c r="N2330" s="72"/>
    </row>
    <row r="2331" spans="1:14" ht="13" x14ac:dyDescent="0.15">
      <c r="A2331" s="72"/>
      <c r="B2331" s="72"/>
      <c r="C2331" s="72"/>
      <c r="D2331" s="72"/>
      <c r="E2331" s="72"/>
      <c r="F2331" s="72"/>
      <c r="G2331" s="72"/>
      <c r="H2331" s="72"/>
      <c r="I2331" s="72"/>
      <c r="J2331" s="72"/>
      <c r="K2331" s="72"/>
      <c r="L2331" s="72"/>
      <c r="M2331" s="72"/>
      <c r="N2331" s="72"/>
    </row>
    <row r="2332" spans="1:14" ht="13" x14ac:dyDescent="0.15">
      <c r="A2332" s="72"/>
      <c r="B2332" s="72"/>
      <c r="C2332" s="72"/>
      <c r="D2332" s="72"/>
      <c r="E2332" s="72"/>
      <c r="F2332" s="72"/>
      <c r="G2332" s="72"/>
      <c r="H2332" s="72"/>
      <c r="I2332" s="72"/>
      <c r="J2332" s="72"/>
      <c r="K2332" s="72"/>
      <c r="L2332" s="72"/>
      <c r="M2332" s="72"/>
      <c r="N2332" s="72"/>
    </row>
    <row r="2333" spans="1:14" ht="13" x14ac:dyDescent="0.15">
      <c r="A2333" s="72"/>
      <c r="B2333" s="72"/>
      <c r="C2333" s="72"/>
      <c r="D2333" s="72"/>
      <c r="E2333" s="72"/>
      <c r="F2333" s="72"/>
      <c r="G2333" s="72"/>
      <c r="H2333" s="72"/>
      <c r="I2333" s="72"/>
      <c r="J2333" s="72"/>
      <c r="K2333" s="72"/>
      <c r="L2333" s="72"/>
      <c r="M2333" s="72"/>
      <c r="N2333" s="72"/>
    </row>
    <row r="2334" spans="1:14" ht="13" x14ac:dyDescent="0.15">
      <c r="A2334" s="72"/>
      <c r="B2334" s="72"/>
      <c r="C2334" s="72"/>
      <c r="D2334" s="72"/>
      <c r="E2334" s="72"/>
      <c r="F2334" s="72"/>
      <c r="G2334" s="72"/>
      <c r="H2334" s="72"/>
      <c r="I2334" s="72"/>
      <c r="J2334" s="72"/>
      <c r="K2334" s="72"/>
      <c r="L2334" s="72"/>
      <c r="M2334" s="72"/>
      <c r="N2334" s="72"/>
    </row>
    <row r="2335" spans="1:14" ht="13" x14ac:dyDescent="0.15">
      <c r="A2335" s="72"/>
      <c r="B2335" s="72"/>
      <c r="C2335" s="72"/>
      <c r="D2335" s="72"/>
      <c r="E2335" s="72"/>
      <c r="F2335" s="72"/>
      <c r="G2335" s="72"/>
      <c r="H2335" s="72"/>
      <c r="I2335" s="72"/>
      <c r="J2335" s="72"/>
      <c r="K2335" s="72"/>
      <c r="L2335" s="72"/>
      <c r="M2335" s="72"/>
      <c r="N2335" s="72"/>
    </row>
    <row r="2336" spans="1:14" ht="13" x14ac:dyDescent="0.15">
      <c r="A2336" s="72"/>
      <c r="B2336" s="72"/>
      <c r="C2336" s="72"/>
      <c r="D2336" s="72"/>
      <c r="E2336" s="72"/>
      <c r="F2336" s="72"/>
      <c r="G2336" s="72"/>
      <c r="H2336" s="72"/>
      <c r="I2336" s="72"/>
      <c r="J2336" s="72"/>
      <c r="K2336" s="72"/>
      <c r="L2336" s="72"/>
      <c r="M2336" s="72"/>
      <c r="N2336" s="72"/>
    </row>
    <row r="2337" spans="1:14" ht="13" x14ac:dyDescent="0.15">
      <c r="A2337" s="72"/>
      <c r="B2337" s="72"/>
      <c r="C2337" s="72"/>
      <c r="D2337" s="72"/>
      <c r="E2337" s="72"/>
      <c r="F2337" s="72"/>
      <c r="G2337" s="72"/>
      <c r="H2337" s="72"/>
      <c r="I2337" s="72"/>
      <c r="J2337" s="72"/>
      <c r="K2337" s="72"/>
      <c r="L2337" s="72"/>
      <c r="M2337" s="72"/>
      <c r="N2337" s="72"/>
    </row>
    <row r="2338" spans="1:14" ht="13" x14ac:dyDescent="0.15">
      <c r="A2338" s="72"/>
      <c r="B2338" s="72"/>
      <c r="C2338" s="72"/>
      <c r="D2338" s="72"/>
      <c r="E2338" s="72"/>
      <c r="F2338" s="72"/>
      <c r="G2338" s="72"/>
      <c r="H2338" s="72"/>
      <c r="I2338" s="72"/>
      <c r="J2338" s="72"/>
      <c r="K2338" s="72"/>
      <c r="L2338" s="72"/>
      <c r="M2338" s="72"/>
      <c r="N2338" s="72"/>
    </row>
    <row r="2339" spans="1:14" ht="13" x14ac:dyDescent="0.15">
      <c r="A2339" s="72"/>
      <c r="B2339" s="72"/>
      <c r="C2339" s="72"/>
      <c r="D2339" s="72"/>
      <c r="E2339" s="72"/>
      <c r="F2339" s="72"/>
      <c r="G2339" s="72"/>
      <c r="H2339" s="72"/>
      <c r="I2339" s="72"/>
      <c r="J2339" s="72"/>
      <c r="K2339" s="72"/>
      <c r="L2339" s="72"/>
      <c r="M2339" s="72"/>
      <c r="N2339" s="72"/>
    </row>
    <row r="2340" spans="1:14" ht="13" x14ac:dyDescent="0.15">
      <c r="A2340" s="72"/>
      <c r="B2340" s="72"/>
      <c r="C2340" s="72"/>
      <c r="D2340" s="72"/>
      <c r="E2340" s="72"/>
      <c r="F2340" s="72"/>
      <c r="G2340" s="72"/>
      <c r="H2340" s="72"/>
      <c r="I2340" s="72"/>
      <c r="J2340" s="72"/>
      <c r="K2340" s="72"/>
      <c r="L2340" s="72"/>
      <c r="M2340" s="72"/>
      <c r="N2340" s="72"/>
    </row>
    <row r="2341" spans="1:14" ht="13" x14ac:dyDescent="0.15">
      <c r="A2341" s="72"/>
      <c r="B2341" s="72"/>
      <c r="C2341" s="72"/>
      <c r="D2341" s="72"/>
      <c r="E2341" s="72"/>
      <c r="F2341" s="72"/>
      <c r="G2341" s="72"/>
      <c r="H2341" s="72"/>
      <c r="I2341" s="72"/>
      <c r="J2341" s="72"/>
      <c r="K2341" s="72"/>
      <c r="L2341" s="72"/>
      <c r="M2341" s="72"/>
      <c r="N2341" s="72"/>
    </row>
    <row r="2342" spans="1:14" ht="13" x14ac:dyDescent="0.15">
      <c r="A2342" s="72"/>
      <c r="B2342" s="72"/>
      <c r="C2342" s="72"/>
      <c r="D2342" s="72"/>
      <c r="E2342" s="72"/>
      <c r="F2342" s="72"/>
      <c r="G2342" s="72"/>
      <c r="H2342" s="72"/>
      <c r="I2342" s="72"/>
      <c r="J2342" s="72"/>
      <c r="K2342" s="72"/>
      <c r="L2342" s="72"/>
      <c r="M2342" s="72"/>
      <c r="N2342" s="72"/>
    </row>
    <row r="2343" spans="1:14" ht="13" x14ac:dyDescent="0.15">
      <c r="A2343" s="72"/>
      <c r="B2343" s="72"/>
      <c r="C2343" s="72"/>
      <c r="D2343" s="72"/>
      <c r="E2343" s="72"/>
      <c r="F2343" s="72"/>
      <c r="G2343" s="72"/>
      <c r="H2343" s="72"/>
      <c r="I2343" s="72"/>
      <c r="J2343" s="72"/>
      <c r="K2343" s="72"/>
      <c r="L2343" s="72"/>
      <c r="M2343" s="72"/>
      <c r="N2343" s="72"/>
    </row>
    <row r="2344" spans="1:14" ht="13" x14ac:dyDescent="0.15">
      <c r="A2344" s="72"/>
      <c r="B2344" s="72"/>
      <c r="C2344" s="72"/>
      <c r="D2344" s="72"/>
      <c r="E2344" s="72"/>
      <c r="F2344" s="72"/>
      <c r="G2344" s="72"/>
      <c r="H2344" s="72"/>
      <c r="I2344" s="72"/>
      <c r="J2344" s="72"/>
      <c r="K2344" s="72"/>
      <c r="L2344" s="72"/>
      <c r="M2344" s="72"/>
      <c r="N2344" s="72"/>
    </row>
    <row r="2345" spans="1:14" ht="13" x14ac:dyDescent="0.15">
      <c r="A2345" s="72"/>
      <c r="B2345" s="72"/>
      <c r="C2345" s="72"/>
      <c r="D2345" s="72"/>
      <c r="E2345" s="72"/>
      <c r="F2345" s="72"/>
      <c r="G2345" s="72"/>
      <c r="H2345" s="72"/>
      <c r="I2345" s="72"/>
      <c r="J2345" s="72"/>
      <c r="K2345" s="72"/>
      <c r="L2345" s="72"/>
      <c r="M2345" s="72"/>
      <c r="N2345" s="72"/>
    </row>
    <row r="2346" spans="1:14" ht="13" x14ac:dyDescent="0.15">
      <c r="A2346" s="72"/>
      <c r="B2346" s="72"/>
      <c r="C2346" s="72"/>
      <c r="D2346" s="72"/>
      <c r="E2346" s="72"/>
      <c r="F2346" s="72"/>
      <c r="G2346" s="72"/>
      <c r="H2346" s="72"/>
      <c r="I2346" s="72"/>
      <c r="J2346" s="72"/>
      <c r="K2346" s="72"/>
      <c r="L2346" s="72"/>
      <c r="M2346" s="72"/>
      <c r="N2346" s="72"/>
    </row>
    <row r="2347" spans="1:14" ht="13" x14ac:dyDescent="0.15">
      <c r="A2347" s="72"/>
      <c r="B2347" s="72"/>
      <c r="C2347" s="72"/>
      <c r="D2347" s="72"/>
      <c r="E2347" s="72"/>
      <c r="F2347" s="72"/>
      <c r="G2347" s="72"/>
      <c r="H2347" s="72"/>
      <c r="I2347" s="72"/>
      <c r="J2347" s="72"/>
      <c r="K2347" s="72"/>
      <c r="L2347" s="72"/>
      <c r="M2347" s="72"/>
      <c r="N2347" s="72"/>
    </row>
    <row r="2348" spans="1:14" ht="13" x14ac:dyDescent="0.15">
      <c r="A2348" s="72"/>
      <c r="B2348" s="72"/>
      <c r="C2348" s="72"/>
      <c r="D2348" s="72"/>
      <c r="E2348" s="72"/>
      <c r="F2348" s="72"/>
      <c r="G2348" s="72"/>
      <c r="H2348" s="72"/>
      <c r="I2348" s="72"/>
      <c r="J2348" s="72"/>
      <c r="K2348" s="72"/>
      <c r="L2348" s="72"/>
      <c r="M2348" s="72"/>
      <c r="N2348" s="72"/>
    </row>
    <row r="2349" spans="1:14" ht="13" x14ac:dyDescent="0.15">
      <c r="A2349" s="72"/>
      <c r="B2349" s="72"/>
      <c r="C2349" s="72"/>
      <c r="D2349" s="72"/>
      <c r="E2349" s="72"/>
      <c r="F2349" s="72"/>
      <c r="G2349" s="72"/>
      <c r="H2349" s="72"/>
      <c r="I2349" s="72"/>
      <c r="J2349" s="72"/>
      <c r="K2349" s="72"/>
      <c r="L2349" s="72"/>
      <c r="M2349" s="72"/>
      <c r="N2349" s="72"/>
    </row>
    <row r="2350" spans="1:14" ht="13" x14ac:dyDescent="0.15">
      <c r="A2350" s="72"/>
      <c r="B2350" s="72"/>
      <c r="C2350" s="72"/>
      <c r="D2350" s="72"/>
      <c r="E2350" s="72"/>
      <c r="F2350" s="72"/>
      <c r="G2350" s="72"/>
      <c r="H2350" s="72"/>
      <c r="I2350" s="72"/>
      <c r="J2350" s="72"/>
      <c r="K2350" s="72"/>
      <c r="L2350" s="72"/>
      <c r="M2350" s="72"/>
      <c r="N2350" s="72"/>
    </row>
    <row r="2351" spans="1:14" ht="13" x14ac:dyDescent="0.15">
      <c r="A2351" s="72"/>
      <c r="B2351" s="72"/>
      <c r="C2351" s="72"/>
      <c r="D2351" s="72"/>
      <c r="E2351" s="72"/>
      <c r="F2351" s="72"/>
      <c r="G2351" s="72"/>
      <c r="H2351" s="72"/>
      <c r="I2351" s="72"/>
      <c r="J2351" s="72"/>
      <c r="K2351" s="72"/>
      <c r="L2351" s="72"/>
      <c r="M2351" s="72"/>
      <c r="N2351" s="72"/>
    </row>
    <row r="2352" spans="1:14" ht="13" x14ac:dyDescent="0.15">
      <c r="A2352" s="72"/>
      <c r="B2352" s="72"/>
      <c r="C2352" s="72"/>
      <c r="D2352" s="72"/>
      <c r="E2352" s="72"/>
      <c r="F2352" s="72"/>
      <c r="G2352" s="72"/>
      <c r="H2352" s="72"/>
      <c r="I2352" s="72"/>
      <c r="J2352" s="72"/>
      <c r="K2352" s="72"/>
      <c r="L2352" s="72"/>
      <c r="M2352" s="72"/>
      <c r="N2352" s="72"/>
    </row>
    <row r="2353" spans="1:14" ht="13" x14ac:dyDescent="0.15">
      <c r="A2353" s="72"/>
      <c r="B2353" s="72"/>
      <c r="C2353" s="72"/>
      <c r="D2353" s="72"/>
      <c r="E2353" s="72"/>
      <c r="F2353" s="72"/>
      <c r="G2353" s="72"/>
      <c r="H2353" s="72"/>
      <c r="I2353" s="72"/>
      <c r="J2353" s="72"/>
      <c r="K2353" s="72"/>
      <c r="L2353" s="72"/>
      <c r="M2353" s="72"/>
      <c r="N2353" s="72"/>
    </row>
    <row r="2354" spans="1:14" ht="13" x14ac:dyDescent="0.15">
      <c r="A2354" s="72"/>
      <c r="B2354" s="72"/>
      <c r="C2354" s="72"/>
      <c r="D2354" s="72"/>
      <c r="E2354" s="72"/>
      <c r="F2354" s="72"/>
      <c r="G2354" s="72"/>
      <c r="H2354" s="72"/>
      <c r="I2354" s="72"/>
      <c r="J2354" s="72"/>
      <c r="K2354" s="72"/>
      <c r="L2354" s="72"/>
      <c r="M2354" s="72"/>
      <c r="N2354" s="72"/>
    </row>
    <row r="2355" spans="1:14" ht="13" x14ac:dyDescent="0.15">
      <c r="A2355" s="72"/>
      <c r="B2355" s="72"/>
      <c r="C2355" s="72"/>
      <c r="D2355" s="72"/>
      <c r="E2355" s="72"/>
      <c r="F2355" s="72"/>
      <c r="G2355" s="72"/>
      <c r="H2355" s="72"/>
      <c r="I2355" s="72"/>
      <c r="J2355" s="72"/>
      <c r="K2355" s="72"/>
      <c r="L2355" s="72"/>
      <c r="M2355" s="72"/>
      <c r="N2355" s="72"/>
    </row>
    <row r="2356" spans="1:14" ht="13" x14ac:dyDescent="0.15">
      <c r="A2356" s="72"/>
      <c r="B2356" s="72"/>
      <c r="C2356" s="72"/>
      <c r="D2356" s="72"/>
      <c r="E2356" s="72"/>
      <c r="F2356" s="72"/>
      <c r="G2356" s="72"/>
      <c r="H2356" s="72"/>
      <c r="I2356" s="72"/>
      <c r="J2356" s="72"/>
      <c r="K2356" s="72"/>
      <c r="L2356" s="72"/>
      <c r="M2356" s="72"/>
      <c r="N2356" s="72"/>
    </row>
    <row r="2357" spans="1:14" ht="13" x14ac:dyDescent="0.15">
      <c r="A2357" s="72"/>
      <c r="B2357" s="72"/>
      <c r="C2357" s="72"/>
      <c r="D2357" s="72"/>
      <c r="E2357" s="72"/>
      <c r="F2357" s="72"/>
      <c r="G2357" s="72"/>
      <c r="H2357" s="72"/>
      <c r="I2357" s="72"/>
      <c r="J2357" s="72"/>
      <c r="K2357" s="72"/>
      <c r="L2357" s="72"/>
      <c r="M2357" s="72"/>
      <c r="N2357" s="72"/>
    </row>
    <row r="2358" spans="1:14" ht="13" x14ac:dyDescent="0.15">
      <c r="A2358" s="72"/>
      <c r="B2358" s="72"/>
      <c r="C2358" s="72"/>
      <c r="D2358" s="72"/>
      <c r="E2358" s="72"/>
      <c r="F2358" s="72"/>
      <c r="G2358" s="72"/>
      <c r="H2358" s="72"/>
      <c r="I2358" s="72"/>
      <c r="J2358" s="72"/>
      <c r="K2358" s="72"/>
      <c r="L2358" s="72"/>
      <c r="M2358" s="72"/>
      <c r="N2358" s="72"/>
    </row>
    <row r="2359" spans="1:14" ht="13" x14ac:dyDescent="0.15">
      <c r="A2359" s="72"/>
      <c r="B2359" s="72"/>
      <c r="C2359" s="72"/>
      <c r="D2359" s="72"/>
      <c r="E2359" s="72"/>
      <c r="F2359" s="72"/>
      <c r="G2359" s="72"/>
      <c r="H2359" s="72"/>
      <c r="I2359" s="72"/>
      <c r="J2359" s="72"/>
      <c r="K2359" s="72"/>
      <c r="L2359" s="72"/>
      <c r="M2359" s="72"/>
      <c r="N2359" s="72"/>
    </row>
    <row r="2360" spans="1:14" ht="13" x14ac:dyDescent="0.15">
      <c r="A2360" s="72"/>
      <c r="B2360" s="72"/>
      <c r="C2360" s="72"/>
      <c r="D2360" s="72"/>
      <c r="E2360" s="72"/>
      <c r="F2360" s="72"/>
      <c r="G2360" s="72"/>
      <c r="H2360" s="72"/>
      <c r="I2360" s="72"/>
      <c r="J2360" s="72"/>
      <c r="K2360" s="72"/>
      <c r="L2360" s="72"/>
      <c r="M2360" s="72"/>
      <c r="N2360" s="72"/>
    </row>
    <row r="2361" spans="1:14" ht="13" x14ac:dyDescent="0.15">
      <c r="A2361" s="72"/>
      <c r="B2361" s="72"/>
      <c r="C2361" s="72"/>
      <c r="D2361" s="72"/>
      <c r="E2361" s="72"/>
      <c r="F2361" s="72"/>
      <c r="G2361" s="72"/>
      <c r="H2361" s="72"/>
      <c r="I2361" s="72"/>
      <c r="J2361" s="72"/>
      <c r="K2361" s="72"/>
      <c r="L2361" s="72"/>
      <c r="M2361" s="72"/>
      <c r="N2361" s="72"/>
    </row>
    <row r="2362" spans="1:14" ht="13" x14ac:dyDescent="0.15">
      <c r="A2362" s="72"/>
      <c r="B2362" s="72"/>
      <c r="C2362" s="72"/>
      <c r="D2362" s="72"/>
      <c r="E2362" s="72"/>
      <c r="F2362" s="72"/>
      <c r="G2362" s="72"/>
      <c r="H2362" s="72"/>
      <c r="I2362" s="72"/>
      <c r="J2362" s="72"/>
      <c r="K2362" s="72"/>
      <c r="L2362" s="72"/>
      <c r="M2362" s="72"/>
      <c r="N2362" s="72"/>
    </row>
    <row r="2363" spans="1:14" ht="13" x14ac:dyDescent="0.15">
      <c r="A2363" s="72"/>
      <c r="B2363" s="72"/>
      <c r="C2363" s="72"/>
      <c r="D2363" s="72"/>
      <c r="E2363" s="72"/>
      <c r="F2363" s="72"/>
      <c r="G2363" s="72"/>
      <c r="H2363" s="72"/>
      <c r="I2363" s="72"/>
      <c r="J2363" s="72"/>
      <c r="K2363" s="72"/>
      <c r="L2363" s="72"/>
      <c r="M2363" s="72"/>
      <c r="N2363" s="72"/>
    </row>
    <row r="2364" spans="1:14" ht="13" x14ac:dyDescent="0.15">
      <c r="A2364" s="72"/>
      <c r="B2364" s="72"/>
      <c r="C2364" s="72"/>
      <c r="D2364" s="72"/>
      <c r="E2364" s="72"/>
      <c r="F2364" s="72"/>
      <c r="G2364" s="72"/>
      <c r="H2364" s="72"/>
      <c r="I2364" s="72"/>
      <c r="J2364" s="72"/>
      <c r="K2364" s="72"/>
      <c r="L2364" s="72"/>
      <c r="M2364" s="72"/>
      <c r="N2364" s="72"/>
    </row>
    <row r="2365" spans="1:14" ht="13" x14ac:dyDescent="0.15">
      <c r="A2365" s="72"/>
      <c r="B2365" s="72"/>
      <c r="C2365" s="72"/>
      <c r="D2365" s="72"/>
      <c r="E2365" s="72"/>
      <c r="F2365" s="72"/>
      <c r="G2365" s="72"/>
      <c r="H2365" s="72"/>
      <c r="I2365" s="72"/>
      <c r="J2365" s="72"/>
      <c r="K2365" s="72"/>
      <c r="L2365" s="72"/>
      <c r="M2365" s="72"/>
      <c r="N2365" s="72"/>
    </row>
    <row r="2366" spans="1:14" ht="13" x14ac:dyDescent="0.15">
      <c r="A2366" s="72"/>
      <c r="B2366" s="72"/>
      <c r="C2366" s="72"/>
      <c r="D2366" s="72"/>
      <c r="E2366" s="72"/>
      <c r="F2366" s="72"/>
      <c r="G2366" s="72"/>
      <c r="H2366" s="72"/>
      <c r="I2366" s="72"/>
      <c r="J2366" s="72"/>
      <c r="K2366" s="72"/>
      <c r="L2366" s="72"/>
      <c r="M2366" s="72"/>
      <c r="N2366" s="72"/>
    </row>
    <row r="2367" spans="1:14" ht="13" x14ac:dyDescent="0.15">
      <c r="A2367" s="72"/>
      <c r="B2367" s="72"/>
      <c r="C2367" s="72"/>
      <c r="D2367" s="72"/>
      <c r="E2367" s="72"/>
      <c r="F2367" s="72"/>
      <c r="G2367" s="72"/>
      <c r="H2367" s="72"/>
      <c r="I2367" s="72"/>
      <c r="J2367" s="72"/>
      <c r="K2367" s="72"/>
      <c r="L2367" s="72"/>
      <c r="M2367" s="72"/>
      <c r="N2367" s="72"/>
    </row>
    <row r="2368" spans="1:14" ht="13" x14ac:dyDescent="0.15">
      <c r="A2368" s="72"/>
      <c r="B2368" s="72"/>
      <c r="C2368" s="72"/>
      <c r="D2368" s="72"/>
      <c r="E2368" s="72"/>
      <c r="F2368" s="72"/>
      <c r="G2368" s="72"/>
      <c r="H2368" s="72"/>
      <c r="I2368" s="72"/>
      <c r="J2368" s="72"/>
      <c r="K2368" s="72"/>
      <c r="L2368" s="72"/>
      <c r="M2368" s="72"/>
      <c r="N2368" s="72"/>
    </row>
    <row r="2369" spans="1:14" ht="13" x14ac:dyDescent="0.15">
      <c r="A2369" s="72"/>
      <c r="B2369" s="72"/>
      <c r="C2369" s="72"/>
      <c r="D2369" s="72"/>
      <c r="E2369" s="72"/>
      <c r="F2369" s="72"/>
      <c r="G2369" s="72"/>
      <c r="H2369" s="72"/>
      <c r="I2369" s="72"/>
      <c r="J2369" s="72"/>
      <c r="K2369" s="72"/>
      <c r="L2369" s="72"/>
      <c r="M2369" s="72"/>
      <c r="N2369" s="72"/>
    </row>
    <row r="2370" spans="1:14" ht="13" x14ac:dyDescent="0.15">
      <c r="A2370" s="72"/>
      <c r="B2370" s="72"/>
      <c r="C2370" s="72"/>
      <c r="D2370" s="72"/>
      <c r="E2370" s="72"/>
      <c r="F2370" s="72"/>
      <c r="G2370" s="72"/>
      <c r="H2370" s="72"/>
      <c r="I2370" s="72"/>
      <c r="J2370" s="72"/>
      <c r="K2370" s="72"/>
      <c r="L2370" s="72"/>
      <c r="M2370" s="72"/>
      <c r="N2370" s="72"/>
    </row>
    <row r="2371" spans="1:14" ht="13" x14ac:dyDescent="0.15">
      <c r="A2371" s="72"/>
      <c r="B2371" s="72"/>
      <c r="C2371" s="72"/>
      <c r="D2371" s="72"/>
      <c r="E2371" s="72"/>
      <c r="F2371" s="72"/>
      <c r="G2371" s="72"/>
      <c r="H2371" s="72"/>
      <c r="I2371" s="72"/>
      <c r="J2371" s="72"/>
      <c r="K2371" s="72"/>
      <c r="L2371" s="72"/>
      <c r="M2371" s="72"/>
      <c r="N2371" s="72"/>
    </row>
    <row r="2372" spans="1:14" ht="13" x14ac:dyDescent="0.15">
      <c r="A2372" s="72"/>
      <c r="B2372" s="72"/>
      <c r="C2372" s="72"/>
      <c r="D2372" s="72"/>
      <c r="E2372" s="72"/>
      <c r="F2372" s="72"/>
      <c r="G2372" s="72"/>
      <c r="H2372" s="72"/>
      <c r="I2372" s="72"/>
      <c r="J2372" s="72"/>
      <c r="K2372" s="72"/>
      <c r="L2372" s="72"/>
      <c r="M2372" s="72"/>
      <c r="N2372" s="72"/>
    </row>
    <row r="2373" spans="1:14" ht="13" x14ac:dyDescent="0.15">
      <c r="A2373" s="72"/>
      <c r="B2373" s="72"/>
      <c r="C2373" s="72"/>
      <c r="D2373" s="72"/>
      <c r="E2373" s="72"/>
      <c r="F2373" s="72"/>
      <c r="G2373" s="72"/>
      <c r="H2373" s="72"/>
      <c r="I2373" s="72"/>
      <c r="J2373" s="72"/>
      <c r="K2373" s="72"/>
      <c r="L2373" s="72"/>
      <c r="M2373" s="72"/>
      <c r="N2373" s="72"/>
    </row>
    <row r="2374" spans="1:14" ht="13" x14ac:dyDescent="0.15">
      <c r="A2374" s="72"/>
      <c r="B2374" s="72"/>
      <c r="C2374" s="72"/>
      <c r="D2374" s="72"/>
      <c r="E2374" s="72"/>
      <c r="F2374" s="72"/>
      <c r="G2374" s="72"/>
      <c r="H2374" s="72"/>
      <c r="I2374" s="72"/>
      <c r="J2374" s="72"/>
      <c r="K2374" s="72"/>
      <c r="L2374" s="72"/>
      <c r="M2374" s="72"/>
      <c r="N2374" s="72"/>
    </row>
    <row r="2375" spans="1:14" ht="13" x14ac:dyDescent="0.15">
      <c r="A2375" s="72"/>
      <c r="B2375" s="72"/>
      <c r="C2375" s="72"/>
      <c r="D2375" s="72"/>
      <c r="E2375" s="72"/>
      <c r="F2375" s="72"/>
      <c r="G2375" s="72"/>
      <c r="H2375" s="72"/>
      <c r="I2375" s="72"/>
      <c r="J2375" s="72"/>
      <c r="K2375" s="72"/>
      <c r="L2375" s="72"/>
      <c r="M2375" s="72"/>
      <c r="N2375" s="72"/>
    </row>
    <row r="2376" spans="1:14" ht="13" x14ac:dyDescent="0.15">
      <c r="A2376" s="72"/>
      <c r="B2376" s="72"/>
      <c r="C2376" s="72"/>
      <c r="D2376" s="72"/>
      <c r="E2376" s="72"/>
      <c r="F2376" s="72"/>
      <c r="G2376" s="72"/>
      <c r="H2376" s="72"/>
      <c r="I2376" s="72"/>
      <c r="J2376" s="72"/>
      <c r="K2376" s="72"/>
      <c r="L2376" s="72"/>
      <c r="M2376" s="72"/>
      <c r="N2376" s="72"/>
    </row>
    <row r="2377" spans="1:14" ht="13" x14ac:dyDescent="0.15">
      <c r="A2377" s="72"/>
      <c r="B2377" s="72"/>
      <c r="C2377" s="72"/>
      <c r="D2377" s="72"/>
      <c r="E2377" s="72"/>
      <c r="F2377" s="72"/>
      <c r="G2377" s="72"/>
      <c r="H2377" s="72"/>
      <c r="I2377" s="72"/>
      <c r="J2377" s="72"/>
      <c r="K2377" s="72"/>
      <c r="L2377" s="72"/>
      <c r="M2377" s="72"/>
      <c r="N2377" s="72"/>
    </row>
    <row r="2378" spans="1:14" ht="13" x14ac:dyDescent="0.15">
      <c r="A2378" s="72"/>
      <c r="B2378" s="72"/>
      <c r="C2378" s="72"/>
      <c r="D2378" s="72"/>
      <c r="E2378" s="72"/>
      <c r="F2378" s="72"/>
      <c r="G2378" s="72"/>
      <c r="H2378" s="72"/>
      <c r="I2378" s="72"/>
      <c r="J2378" s="72"/>
      <c r="K2378" s="72"/>
      <c r="L2378" s="72"/>
      <c r="M2378" s="72"/>
      <c r="N2378" s="72"/>
    </row>
    <row r="2379" spans="1:14" ht="13" x14ac:dyDescent="0.15">
      <c r="A2379" s="72"/>
      <c r="B2379" s="72"/>
      <c r="C2379" s="72"/>
      <c r="D2379" s="72"/>
      <c r="E2379" s="72"/>
      <c r="F2379" s="72"/>
      <c r="G2379" s="72"/>
      <c r="H2379" s="72"/>
      <c r="I2379" s="72"/>
      <c r="J2379" s="72"/>
      <c r="K2379" s="72"/>
      <c r="L2379" s="72"/>
      <c r="M2379" s="72"/>
      <c r="N2379" s="72"/>
    </row>
    <row r="2380" spans="1:14" ht="13" x14ac:dyDescent="0.15">
      <c r="A2380" s="72"/>
      <c r="B2380" s="72"/>
      <c r="C2380" s="72"/>
      <c r="D2380" s="72"/>
      <c r="E2380" s="72"/>
      <c r="F2380" s="72"/>
      <c r="G2380" s="72"/>
      <c r="H2380" s="72"/>
      <c r="I2380" s="72"/>
      <c r="J2380" s="72"/>
      <c r="K2380" s="72"/>
      <c r="L2380" s="72"/>
      <c r="M2380" s="72"/>
      <c r="N2380" s="72"/>
    </row>
    <row r="2381" spans="1:14" ht="13" x14ac:dyDescent="0.15">
      <c r="A2381" s="72"/>
      <c r="B2381" s="72"/>
      <c r="C2381" s="72"/>
      <c r="D2381" s="72"/>
      <c r="E2381" s="72"/>
      <c r="F2381" s="72"/>
      <c r="G2381" s="72"/>
      <c r="H2381" s="72"/>
      <c r="I2381" s="72"/>
      <c r="J2381" s="72"/>
      <c r="K2381" s="72"/>
      <c r="L2381" s="72"/>
      <c r="M2381" s="72"/>
      <c r="N2381" s="72"/>
    </row>
    <row r="2382" spans="1:14" ht="13" x14ac:dyDescent="0.15">
      <c r="A2382" s="72"/>
      <c r="B2382" s="72"/>
      <c r="C2382" s="72"/>
      <c r="D2382" s="72"/>
      <c r="E2382" s="72"/>
      <c r="F2382" s="72"/>
      <c r="G2382" s="72"/>
      <c r="H2382" s="72"/>
      <c r="I2382" s="72"/>
      <c r="J2382" s="72"/>
      <c r="K2382" s="72"/>
      <c r="L2382" s="72"/>
      <c r="M2382" s="72"/>
      <c r="N2382" s="72"/>
    </row>
    <row r="2383" spans="1:14" ht="13" x14ac:dyDescent="0.15">
      <c r="A2383" s="72"/>
      <c r="B2383" s="72"/>
      <c r="C2383" s="72"/>
      <c r="D2383" s="72"/>
      <c r="E2383" s="72"/>
      <c r="F2383" s="72"/>
      <c r="G2383" s="72"/>
      <c r="H2383" s="72"/>
      <c r="I2383" s="72"/>
      <c r="J2383" s="72"/>
      <c r="K2383" s="72"/>
      <c r="L2383" s="72"/>
      <c r="M2383" s="72"/>
      <c r="N2383" s="72"/>
    </row>
    <row r="2384" spans="1:14" ht="13" x14ac:dyDescent="0.15">
      <c r="A2384" s="72"/>
      <c r="B2384" s="72"/>
      <c r="C2384" s="72"/>
      <c r="D2384" s="72"/>
      <c r="E2384" s="72"/>
      <c r="F2384" s="72"/>
      <c r="G2384" s="72"/>
      <c r="H2384" s="72"/>
      <c r="I2384" s="72"/>
      <c r="J2384" s="72"/>
      <c r="K2384" s="72"/>
      <c r="L2384" s="72"/>
      <c r="M2384" s="72"/>
      <c r="N2384" s="72"/>
    </row>
    <row r="2385" spans="1:14" ht="13" x14ac:dyDescent="0.15">
      <c r="A2385" s="72"/>
      <c r="B2385" s="72"/>
      <c r="C2385" s="72"/>
      <c r="D2385" s="72"/>
      <c r="E2385" s="72"/>
      <c r="F2385" s="72"/>
      <c r="G2385" s="72"/>
      <c r="H2385" s="72"/>
      <c r="I2385" s="72"/>
      <c r="J2385" s="72"/>
      <c r="K2385" s="72"/>
      <c r="L2385" s="72"/>
      <c r="M2385" s="72"/>
      <c r="N2385" s="72"/>
    </row>
    <row r="2386" spans="1:14" ht="13" x14ac:dyDescent="0.15">
      <c r="A2386" s="72"/>
      <c r="B2386" s="72"/>
      <c r="C2386" s="72"/>
      <c r="D2386" s="72"/>
      <c r="E2386" s="72"/>
      <c r="F2386" s="72"/>
      <c r="G2386" s="72"/>
      <c r="H2386" s="72"/>
      <c r="I2386" s="72"/>
      <c r="J2386" s="72"/>
      <c r="K2386" s="72"/>
      <c r="L2386" s="72"/>
      <c r="M2386" s="72"/>
      <c r="N2386" s="72"/>
    </row>
    <row r="2387" spans="1:14" ht="13" x14ac:dyDescent="0.15">
      <c r="A2387" s="72"/>
      <c r="B2387" s="72"/>
      <c r="C2387" s="72"/>
      <c r="D2387" s="72"/>
      <c r="E2387" s="72"/>
      <c r="F2387" s="72"/>
      <c r="G2387" s="72"/>
      <c r="H2387" s="72"/>
      <c r="I2387" s="72"/>
      <c r="J2387" s="72"/>
      <c r="K2387" s="72"/>
      <c r="L2387" s="72"/>
      <c r="M2387" s="72"/>
      <c r="N2387" s="72"/>
    </row>
    <row r="2388" spans="1:14" ht="13" x14ac:dyDescent="0.15">
      <c r="A2388" s="72"/>
      <c r="B2388" s="72"/>
      <c r="C2388" s="72"/>
      <c r="D2388" s="72"/>
      <c r="E2388" s="72"/>
      <c r="F2388" s="72"/>
      <c r="G2388" s="72"/>
      <c r="H2388" s="72"/>
      <c r="I2388" s="72"/>
      <c r="J2388" s="72"/>
      <c r="K2388" s="72"/>
      <c r="L2388" s="72"/>
      <c r="M2388" s="72"/>
      <c r="N2388" s="72"/>
    </row>
    <row r="2389" spans="1:14" ht="13" x14ac:dyDescent="0.15">
      <c r="A2389" s="72"/>
      <c r="B2389" s="72"/>
      <c r="C2389" s="72"/>
      <c r="D2389" s="72"/>
      <c r="E2389" s="72"/>
      <c r="F2389" s="72"/>
      <c r="G2389" s="72"/>
      <c r="H2389" s="72"/>
      <c r="I2389" s="72"/>
      <c r="J2389" s="72"/>
      <c r="K2389" s="72"/>
      <c r="L2389" s="72"/>
      <c r="M2389" s="72"/>
      <c r="N2389" s="72"/>
    </row>
    <row r="2390" spans="1:14" ht="13" x14ac:dyDescent="0.15">
      <c r="A2390" s="72"/>
      <c r="B2390" s="72"/>
      <c r="C2390" s="72"/>
      <c r="D2390" s="72"/>
      <c r="E2390" s="72"/>
      <c r="F2390" s="72"/>
      <c r="G2390" s="72"/>
      <c r="H2390" s="72"/>
      <c r="I2390" s="72"/>
      <c r="J2390" s="72"/>
      <c r="K2390" s="72"/>
      <c r="L2390" s="72"/>
      <c r="M2390" s="72"/>
      <c r="N2390" s="72"/>
    </row>
    <row r="2391" spans="1:14" ht="13" x14ac:dyDescent="0.15">
      <c r="A2391" s="72"/>
      <c r="B2391" s="72"/>
      <c r="C2391" s="72"/>
      <c r="D2391" s="72"/>
      <c r="E2391" s="72"/>
      <c r="F2391" s="72"/>
      <c r="G2391" s="72"/>
      <c r="H2391" s="72"/>
      <c r="I2391" s="72"/>
      <c r="J2391" s="72"/>
      <c r="K2391" s="72"/>
      <c r="L2391" s="72"/>
      <c r="M2391" s="72"/>
      <c r="N2391" s="72"/>
    </row>
    <row r="2392" spans="1:14" ht="13" x14ac:dyDescent="0.15">
      <c r="A2392" s="72"/>
      <c r="B2392" s="72"/>
      <c r="C2392" s="72"/>
      <c r="D2392" s="72"/>
      <c r="E2392" s="72"/>
      <c r="F2392" s="72"/>
      <c r="G2392" s="72"/>
      <c r="H2392" s="72"/>
      <c r="I2392" s="72"/>
      <c r="J2392" s="72"/>
      <c r="K2392" s="72"/>
      <c r="L2392" s="72"/>
      <c r="M2392" s="72"/>
      <c r="N2392" s="72"/>
    </row>
    <row r="2393" spans="1:14" ht="13" x14ac:dyDescent="0.15">
      <c r="A2393" s="72"/>
      <c r="B2393" s="72"/>
      <c r="C2393" s="72"/>
      <c r="D2393" s="72"/>
      <c r="E2393" s="72"/>
      <c r="F2393" s="72"/>
      <c r="G2393" s="72"/>
      <c r="H2393" s="72"/>
      <c r="I2393" s="72"/>
      <c r="J2393" s="72"/>
      <c r="K2393" s="72"/>
      <c r="L2393" s="72"/>
      <c r="M2393" s="72"/>
      <c r="N2393" s="72"/>
    </row>
    <row r="2394" spans="1:14" ht="13" x14ac:dyDescent="0.15">
      <c r="A2394" s="72"/>
      <c r="B2394" s="72"/>
      <c r="C2394" s="72"/>
      <c r="D2394" s="72"/>
      <c r="E2394" s="72"/>
      <c r="F2394" s="72"/>
      <c r="G2394" s="72"/>
      <c r="H2394" s="72"/>
      <c r="I2394" s="72"/>
      <c r="J2394" s="72"/>
      <c r="K2394" s="72"/>
      <c r="L2394" s="72"/>
      <c r="M2394" s="72"/>
      <c r="N2394" s="72"/>
    </row>
    <row r="2395" spans="1:14" ht="13" x14ac:dyDescent="0.15">
      <c r="A2395" s="72"/>
      <c r="B2395" s="72"/>
      <c r="C2395" s="72"/>
      <c r="D2395" s="72"/>
      <c r="E2395" s="72"/>
      <c r="F2395" s="72"/>
      <c r="G2395" s="72"/>
      <c r="H2395" s="72"/>
      <c r="I2395" s="72"/>
      <c r="J2395" s="72"/>
      <c r="K2395" s="72"/>
      <c r="L2395" s="72"/>
      <c r="M2395" s="72"/>
      <c r="N2395" s="72"/>
    </row>
    <row r="2396" spans="1:14" ht="13" x14ac:dyDescent="0.15">
      <c r="A2396" s="72"/>
      <c r="B2396" s="72"/>
      <c r="C2396" s="72"/>
      <c r="D2396" s="72"/>
      <c r="E2396" s="72"/>
      <c r="F2396" s="72"/>
      <c r="G2396" s="72"/>
      <c r="H2396" s="72"/>
      <c r="I2396" s="72"/>
      <c r="J2396" s="72"/>
      <c r="K2396" s="72"/>
      <c r="L2396" s="72"/>
      <c r="M2396" s="72"/>
      <c r="N2396" s="72"/>
    </row>
    <row r="2397" spans="1:14" ht="13" x14ac:dyDescent="0.15">
      <c r="A2397" s="72"/>
      <c r="B2397" s="72"/>
      <c r="C2397" s="72"/>
      <c r="D2397" s="72"/>
      <c r="E2397" s="72"/>
      <c r="F2397" s="72"/>
      <c r="G2397" s="72"/>
      <c r="H2397" s="72"/>
      <c r="I2397" s="72"/>
      <c r="J2397" s="72"/>
      <c r="K2397" s="72"/>
      <c r="L2397" s="72"/>
      <c r="M2397" s="72"/>
      <c r="N2397" s="72"/>
    </row>
    <row r="2398" spans="1:14" ht="13" x14ac:dyDescent="0.15">
      <c r="A2398" s="72"/>
      <c r="B2398" s="72"/>
      <c r="C2398" s="72"/>
      <c r="D2398" s="72"/>
      <c r="E2398" s="72"/>
      <c r="F2398" s="72"/>
      <c r="G2398" s="72"/>
      <c r="H2398" s="72"/>
      <c r="I2398" s="72"/>
      <c r="J2398" s="72"/>
      <c r="K2398" s="72"/>
      <c r="L2398" s="72"/>
      <c r="M2398" s="72"/>
      <c r="N2398" s="72"/>
    </row>
    <row r="2399" spans="1:14" ht="13" x14ac:dyDescent="0.15">
      <c r="A2399" s="72"/>
      <c r="B2399" s="72"/>
      <c r="C2399" s="72"/>
      <c r="D2399" s="72"/>
      <c r="E2399" s="72"/>
      <c r="F2399" s="72"/>
      <c r="G2399" s="72"/>
      <c r="H2399" s="72"/>
      <c r="I2399" s="72"/>
      <c r="J2399" s="72"/>
      <c r="K2399" s="72"/>
      <c r="L2399" s="72"/>
      <c r="M2399" s="72"/>
      <c r="N2399" s="72"/>
    </row>
    <row r="2400" spans="1:14" ht="13" x14ac:dyDescent="0.15">
      <c r="A2400" s="72"/>
      <c r="B2400" s="72"/>
      <c r="C2400" s="72"/>
      <c r="D2400" s="72"/>
      <c r="E2400" s="72"/>
      <c r="F2400" s="72"/>
      <c r="G2400" s="72"/>
      <c r="H2400" s="72"/>
      <c r="I2400" s="72"/>
      <c r="J2400" s="72"/>
      <c r="K2400" s="72"/>
      <c r="L2400" s="72"/>
      <c r="M2400" s="72"/>
      <c r="N2400" s="72"/>
    </row>
    <row r="2401" spans="1:14" ht="13" x14ac:dyDescent="0.15">
      <c r="A2401" s="72"/>
      <c r="B2401" s="72"/>
      <c r="C2401" s="72"/>
      <c r="D2401" s="72"/>
      <c r="E2401" s="72"/>
      <c r="F2401" s="72"/>
      <c r="G2401" s="72"/>
      <c r="H2401" s="72"/>
      <c r="I2401" s="72"/>
      <c r="J2401" s="72"/>
      <c r="K2401" s="72"/>
      <c r="L2401" s="72"/>
      <c r="M2401" s="72"/>
      <c r="N2401" s="72"/>
    </row>
    <row r="2402" spans="1:14" ht="13" x14ac:dyDescent="0.15">
      <c r="A2402" s="72"/>
      <c r="B2402" s="72"/>
      <c r="C2402" s="72"/>
      <c r="D2402" s="72"/>
      <c r="E2402" s="72"/>
      <c r="F2402" s="72"/>
      <c r="G2402" s="72"/>
      <c r="H2402" s="72"/>
      <c r="I2402" s="72"/>
      <c r="J2402" s="72"/>
      <c r="K2402" s="72"/>
      <c r="L2402" s="72"/>
      <c r="M2402" s="72"/>
      <c r="N2402" s="72"/>
    </row>
    <row r="2403" spans="1:14" ht="13" x14ac:dyDescent="0.15">
      <c r="A2403" s="72"/>
      <c r="B2403" s="72"/>
      <c r="C2403" s="72"/>
      <c r="D2403" s="72"/>
      <c r="E2403" s="72"/>
      <c r="F2403" s="72"/>
      <c r="G2403" s="72"/>
      <c r="H2403" s="72"/>
      <c r="I2403" s="72"/>
      <c r="J2403" s="72"/>
      <c r="K2403" s="72"/>
      <c r="L2403" s="72"/>
      <c r="M2403" s="72"/>
      <c r="N2403" s="72"/>
    </row>
    <row r="2404" spans="1:14" ht="13" x14ac:dyDescent="0.15">
      <c r="A2404" s="72"/>
      <c r="B2404" s="72"/>
      <c r="C2404" s="72"/>
      <c r="D2404" s="72"/>
      <c r="E2404" s="72"/>
      <c r="F2404" s="72"/>
      <c r="G2404" s="72"/>
      <c r="H2404" s="72"/>
      <c r="I2404" s="72"/>
      <c r="J2404" s="72"/>
      <c r="K2404" s="72"/>
      <c r="L2404" s="72"/>
      <c r="M2404" s="72"/>
      <c r="N2404" s="72"/>
    </row>
    <row r="2405" spans="1:14" ht="13" x14ac:dyDescent="0.15">
      <c r="A2405" s="72"/>
      <c r="B2405" s="72"/>
      <c r="C2405" s="72"/>
      <c r="D2405" s="72"/>
      <c r="E2405" s="72"/>
      <c r="F2405" s="72"/>
      <c r="G2405" s="72"/>
      <c r="H2405" s="72"/>
      <c r="I2405" s="72"/>
      <c r="J2405" s="72"/>
      <c r="K2405" s="72"/>
      <c r="L2405" s="72"/>
      <c r="M2405" s="72"/>
      <c r="N2405" s="72"/>
    </row>
    <row r="2406" spans="1:14" ht="13" x14ac:dyDescent="0.15">
      <c r="A2406" s="72"/>
      <c r="B2406" s="72"/>
      <c r="C2406" s="72"/>
      <c r="D2406" s="72"/>
      <c r="E2406" s="72"/>
      <c r="F2406" s="72"/>
      <c r="G2406" s="72"/>
      <c r="H2406" s="72"/>
      <c r="I2406" s="72"/>
      <c r="J2406" s="72"/>
      <c r="K2406" s="72"/>
      <c r="L2406" s="72"/>
      <c r="M2406" s="72"/>
      <c r="N2406" s="72"/>
    </row>
    <row r="2407" spans="1:14" ht="13" x14ac:dyDescent="0.15">
      <c r="A2407" s="72"/>
      <c r="B2407" s="72"/>
      <c r="C2407" s="72"/>
      <c r="D2407" s="72"/>
      <c r="E2407" s="72"/>
      <c r="F2407" s="72"/>
      <c r="G2407" s="72"/>
      <c r="H2407" s="72"/>
      <c r="I2407" s="72"/>
      <c r="J2407" s="72"/>
      <c r="K2407" s="72"/>
      <c r="L2407" s="72"/>
      <c r="M2407" s="72"/>
      <c r="N2407" s="72"/>
    </row>
    <row r="2408" spans="1:14" ht="13" x14ac:dyDescent="0.15">
      <c r="A2408" s="72"/>
      <c r="B2408" s="72"/>
      <c r="C2408" s="72"/>
      <c r="D2408" s="72"/>
      <c r="E2408" s="72"/>
      <c r="F2408" s="72"/>
      <c r="G2408" s="72"/>
      <c r="H2408" s="72"/>
      <c r="I2408" s="72"/>
      <c r="J2408" s="72"/>
      <c r="K2408" s="72"/>
      <c r="L2408" s="72"/>
      <c r="M2408" s="72"/>
      <c r="N2408" s="72"/>
    </row>
    <row r="2409" spans="1:14" ht="13" x14ac:dyDescent="0.15">
      <c r="A2409" s="72"/>
      <c r="B2409" s="72"/>
      <c r="C2409" s="72"/>
      <c r="D2409" s="72"/>
      <c r="E2409" s="72"/>
      <c r="F2409" s="72"/>
      <c r="G2409" s="72"/>
      <c r="H2409" s="72"/>
      <c r="I2409" s="72"/>
      <c r="J2409" s="72"/>
      <c r="K2409" s="72"/>
      <c r="L2409" s="72"/>
      <c r="M2409" s="72"/>
      <c r="N2409" s="72"/>
    </row>
    <row r="2410" spans="1:14" ht="13" x14ac:dyDescent="0.15">
      <c r="A2410" s="72"/>
      <c r="B2410" s="72"/>
      <c r="C2410" s="72"/>
      <c r="D2410" s="72"/>
      <c r="E2410" s="72"/>
      <c r="F2410" s="72"/>
      <c r="G2410" s="72"/>
      <c r="H2410" s="72"/>
      <c r="I2410" s="72"/>
      <c r="J2410" s="72"/>
      <c r="K2410" s="72"/>
      <c r="L2410" s="72"/>
      <c r="M2410" s="72"/>
      <c r="N2410" s="72"/>
    </row>
    <row r="2411" spans="1:14" ht="13" x14ac:dyDescent="0.15">
      <c r="A2411" s="72"/>
      <c r="B2411" s="72"/>
      <c r="C2411" s="72"/>
      <c r="D2411" s="72"/>
      <c r="E2411" s="72"/>
      <c r="F2411" s="72"/>
      <c r="G2411" s="72"/>
      <c r="H2411" s="72"/>
      <c r="I2411" s="72"/>
      <c r="J2411" s="72"/>
      <c r="K2411" s="72"/>
      <c r="L2411" s="72"/>
      <c r="M2411" s="72"/>
      <c r="N2411" s="72"/>
    </row>
    <row r="2412" spans="1:14" ht="13" x14ac:dyDescent="0.15">
      <c r="A2412" s="72"/>
      <c r="B2412" s="72"/>
      <c r="C2412" s="72"/>
      <c r="D2412" s="72"/>
      <c r="E2412" s="72"/>
      <c r="F2412" s="72"/>
      <c r="G2412" s="72"/>
      <c r="H2412" s="72"/>
      <c r="I2412" s="72"/>
      <c r="J2412" s="72"/>
      <c r="K2412" s="72"/>
      <c r="L2412" s="72"/>
      <c r="M2412" s="72"/>
      <c r="N2412" s="72"/>
    </row>
    <row r="2413" spans="1:14" ht="13" x14ac:dyDescent="0.15">
      <c r="A2413" s="72"/>
      <c r="B2413" s="72"/>
      <c r="C2413" s="72"/>
      <c r="D2413" s="72"/>
      <c r="E2413" s="72"/>
      <c r="F2413" s="72"/>
      <c r="G2413" s="72"/>
      <c r="H2413" s="72"/>
      <c r="I2413" s="72"/>
      <c r="J2413" s="72"/>
      <c r="K2413" s="72"/>
      <c r="L2413" s="72"/>
      <c r="M2413" s="72"/>
      <c r="N2413" s="72"/>
    </row>
    <row r="2414" spans="1:14" ht="13" x14ac:dyDescent="0.15">
      <c r="A2414" s="72"/>
      <c r="B2414" s="72"/>
      <c r="C2414" s="72"/>
      <c r="D2414" s="72"/>
      <c r="E2414" s="72"/>
      <c r="F2414" s="72"/>
      <c r="G2414" s="72"/>
      <c r="H2414" s="72"/>
      <c r="I2414" s="72"/>
      <c r="J2414" s="72"/>
      <c r="K2414" s="72"/>
      <c r="L2414" s="72"/>
      <c r="M2414" s="72"/>
      <c r="N2414" s="72"/>
    </row>
    <row r="2415" spans="1:14" ht="13" x14ac:dyDescent="0.15">
      <c r="A2415" s="72"/>
      <c r="B2415" s="72"/>
      <c r="C2415" s="72"/>
      <c r="D2415" s="72"/>
      <c r="E2415" s="72"/>
      <c r="F2415" s="72"/>
      <c r="G2415" s="72"/>
      <c r="H2415" s="72"/>
      <c r="I2415" s="72"/>
      <c r="J2415" s="72"/>
      <c r="K2415" s="72"/>
      <c r="L2415" s="72"/>
      <c r="M2415" s="72"/>
      <c r="N2415" s="72"/>
    </row>
    <row r="2416" spans="1:14" ht="13" x14ac:dyDescent="0.15">
      <c r="A2416" s="72"/>
      <c r="B2416" s="72"/>
      <c r="C2416" s="72"/>
      <c r="D2416" s="72"/>
      <c r="E2416" s="72"/>
      <c r="F2416" s="72"/>
      <c r="G2416" s="72"/>
      <c r="H2416" s="72"/>
      <c r="I2416" s="72"/>
      <c r="J2416" s="72"/>
      <c r="K2416" s="72"/>
      <c r="L2416" s="72"/>
      <c r="M2416" s="72"/>
      <c r="N2416" s="72"/>
    </row>
    <row r="2417" spans="1:14" ht="13" x14ac:dyDescent="0.15">
      <c r="A2417" s="72"/>
      <c r="B2417" s="72"/>
      <c r="C2417" s="72"/>
      <c r="D2417" s="72"/>
      <c r="E2417" s="72"/>
      <c r="F2417" s="72"/>
      <c r="G2417" s="72"/>
      <c r="H2417" s="72"/>
      <c r="I2417" s="72"/>
      <c r="J2417" s="72"/>
      <c r="K2417" s="72"/>
      <c r="L2417" s="72"/>
      <c r="M2417" s="72"/>
      <c r="N2417" s="72"/>
    </row>
    <row r="2418" spans="1:14" ht="13" x14ac:dyDescent="0.15">
      <c r="A2418" s="72"/>
      <c r="B2418" s="72"/>
      <c r="C2418" s="72"/>
      <c r="D2418" s="72"/>
      <c r="E2418" s="72"/>
      <c r="F2418" s="72"/>
      <c r="G2418" s="72"/>
      <c r="H2418" s="72"/>
      <c r="I2418" s="72"/>
      <c r="J2418" s="72"/>
      <c r="K2418" s="72"/>
      <c r="L2418" s="72"/>
      <c r="M2418" s="72"/>
      <c r="N2418" s="72"/>
    </row>
    <row r="2419" spans="1:14" ht="13" x14ac:dyDescent="0.15">
      <c r="A2419" s="72"/>
      <c r="B2419" s="72"/>
      <c r="C2419" s="72"/>
      <c r="D2419" s="72"/>
      <c r="E2419" s="72"/>
      <c r="F2419" s="72"/>
      <c r="G2419" s="72"/>
      <c r="H2419" s="72"/>
      <c r="I2419" s="72"/>
      <c r="J2419" s="72"/>
      <c r="K2419" s="72"/>
      <c r="L2419" s="72"/>
      <c r="M2419" s="72"/>
      <c r="N2419" s="72"/>
    </row>
    <row r="2420" spans="1:14" ht="13" x14ac:dyDescent="0.15">
      <c r="A2420" s="72"/>
      <c r="B2420" s="72"/>
      <c r="C2420" s="72"/>
      <c r="D2420" s="72"/>
      <c r="E2420" s="72"/>
      <c r="F2420" s="72"/>
      <c r="G2420" s="72"/>
      <c r="H2420" s="72"/>
      <c r="I2420" s="72"/>
      <c r="J2420" s="72"/>
      <c r="K2420" s="72"/>
      <c r="L2420" s="72"/>
      <c r="M2420" s="72"/>
      <c r="N2420" s="72"/>
    </row>
    <row r="2421" spans="1:14" ht="13" x14ac:dyDescent="0.15">
      <c r="A2421" s="72"/>
      <c r="B2421" s="72"/>
      <c r="C2421" s="72"/>
      <c r="D2421" s="72"/>
      <c r="E2421" s="72"/>
      <c r="F2421" s="72"/>
      <c r="G2421" s="72"/>
      <c r="H2421" s="72"/>
      <c r="I2421" s="72"/>
      <c r="J2421" s="72"/>
      <c r="K2421" s="72"/>
      <c r="L2421" s="72"/>
      <c r="M2421" s="72"/>
      <c r="N2421" s="72"/>
    </row>
    <row r="2422" spans="1:14" ht="13" x14ac:dyDescent="0.15">
      <c r="A2422" s="72"/>
      <c r="B2422" s="72"/>
      <c r="C2422" s="72"/>
      <c r="D2422" s="72"/>
      <c r="E2422" s="72"/>
      <c r="F2422" s="72"/>
      <c r="G2422" s="72"/>
      <c r="H2422" s="72"/>
      <c r="I2422" s="72"/>
      <c r="J2422" s="72"/>
      <c r="K2422" s="72"/>
      <c r="L2422" s="72"/>
      <c r="M2422" s="72"/>
      <c r="N2422" s="72"/>
    </row>
    <row r="2423" spans="1:14" ht="13" x14ac:dyDescent="0.15">
      <c r="A2423" s="72"/>
      <c r="B2423" s="72"/>
      <c r="C2423" s="72"/>
      <c r="D2423" s="72"/>
      <c r="E2423" s="72"/>
      <c r="F2423" s="72"/>
      <c r="G2423" s="72"/>
      <c r="H2423" s="72"/>
      <c r="I2423" s="72"/>
      <c r="J2423" s="72"/>
      <c r="K2423" s="72"/>
      <c r="L2423" s="72"/>
      <c r="M2423" s="72"/>
      <c r="N2423" s="72"/>
    </row>
    <row r="2424" spans="1:14" ht="13" x14ac:dyDescent="0.15">
      <c r="A2424" s="72"/>
      <c r="B2424" s="72"/>
      <c r="C2424" s="72"/>
      <c r="D2424" s="72"/>
      <c r="E2424" s="72"/>
      <c r="F2424" s="72"/>
      <c r="G2424" s="72"/>
      <c r="H2424" s="72"/>
      <c r="I2424" s="72"/>
      <c r="J2424" s="72"/>
      <c r="K2424" s="72"/>
      <c r="L2424" s="72"/>
      <c r="M2424" s="72"/>
      <c r="N2424" s="72"/>
    </row>
    <row r="2425" spans="1:14" ht="13" x14ac:dyDescent="0.15">
      <c r="A2425" s="72"/>
      <c r="B2425" s="72"/>
      <c r="C2425" s="72"/>
      <c r="D2425" s="72"/>
      <c r="E2425" s="72"/>
      <c r="F2425" s="72"/>
      <c r="G2425" s="72"/>
      <c r="H2425" s="72"/>
      <c r="I2425" s="72"/>
      <c r="J2425" s="72"/>
      <c r="K2425" s="72"/>
      <c r="L2425" s="72"/>
      <c r="M2425" s="72"/>
      <c r="N2425" s="72"/>
    </row>
    <row r="2426" spans="1:14" ht="13" x14ac:dyDescent="0.15">
      <c r="A2426" s="72"/>
      <c r="B2426" s="72"/>
      <c r="C2426" s="72"/>
      <c r="D2426" s="72"/>
      <c r="E2426" s="72"/>
      <c r="F2426" s="72"/>
      <c r="G2426" s="72"/>
      <c r="H2426" s="72"/>
      <c r="I2426" s="72"/>
      <c r="J2426" s="72"/>
      <c r="K2426" s="72"/>
      <c r="L2426" s="72"/>
      <c r="M2426" s="72"/>
      <c r="N2426" s="72"/>
    </row>
    <row r="2427" spans="1:14" ht="13" x14ac:dyDescent="0.15">
      <c r="A2427" s="72"/>
      <c r="B2427" s="72"/>
      <c r="C2427" s="72"/>
      <c r="D2427" s="72"/>
      <c r="E2427" s="72"/>
      <c r="F2427" s="72"/>
      <c r="G2427" s="72"/>
      <c r="H2427" s="72"/>
      <c r="I2427" s="72"/>
      <c r="J2427" s="72"/>
      <c r="K2427" s="72"/>
      <c r="L2427" s="72"/>
      <c r="M2427" s="72"/>
      <c r="N2427" s="72"/>
    </row>
    <row r="2428" spans="1:14" ht="13" x14ac:dyDescent="0.15">
      <c r="A2428" s="72"/>
      <c r="B2428" s="72"/>
      <c r="C2428" s="72"/>
      <c r="D2428" s="72"/>
      <c r="E2428" s="72"/>
      <c r="F2428" s="72"/>
      <c r="G2428" s="72"/>
      <c r="H2428" s="72"/>
      <c r="I2428" s="72"/>
      <c r="J2428" s="72"/>
      <c r="K2428" s="72"/>
      <c r="L2428" s="72"/>
      <c r="M2428" s="72"/>
      <c r="N2428" s="72"/>
    </row>
    <row r="2429" spans="1:14" ht="13" x14ac:dyDescent="0.15">
      <c r="A2429" s="72"/>
      <c r="B2429" s="72"/>
      <c r="C2429" s="72"/>
      <c r="D2429" s="72"/>
      <c r="E2429" s="72"/>
      <c r="F2429" s="72"/>
      <c r="G2429" s="72"/>
      <c r="H2429" s="72"/>
      <c r="I2429" s="72"/>
      <c r="J2429" s="72"/>
      <c r="K2429" s="72"/>
      <c r="L2429" s="72"/>
      <c r="M2429" s="72"/>
      <c r="N2429" s="72"/>
    </row>
    <row r="2430" spans="1:14" ht="13" x14ac:dyDescent="0.15">
      <c r="A2430" s="72"/>
      <c r="B2430" s="72"/>
      <c r="C2430" s="72"/>
      <c r="D2430" s="72"/>
      <c r="E2430" s="72"/>
      <c r="F2430" s="72"/>
      <c r="G2430" s="72"/>
      <c r="H2430" s="72"/>
      <c r="I2430" s="72"/>
      <c r="J2430" s="72"/>
      <c r="K2430" s="72"/>
      <c r="L2430" s="72"/>
      <c r="M2430" s="72"/>
      <c r="N2430" s="72"/>
    </row>
    <row r="2431" spans="1:14" ht="13" x14ac:dyDescent="0.15">
      <c r="A2431" s="72"/>
      <c r="B2431" s="72"/>
      <c r="C2431" s="72"/>
      <c r="D2431" s="72"/>
      <c r="E2431" s="72"/>
      <c r="F2431" s="72"/>
      <c r="G2431" s="72"/>
      <c r="H2431" s="72"/>
      <c r="I2431" s="72"/>
      <c r="J2431" s="72"/>
      <c r="K2431" s="72"/>
      <c r="L2431" s="72"/>
      <c r="M2431" s="72"/>
      <c r="N2431" s="72"/>
    </row>
    <row r="2432" spans="1:14" ht="13" x14ac:dyDescent="0.15">
      <c r="A2432" s="72"/>
      <c r="B2432" s="72"/>
      <c r="C2432" s="72"/>
      <c r="D2432" s="72"/>
      <c r="E2432" s="72"/>
      <c r="F2432" s="72"/>
      <c r="G2432" s="72"/>
      <c r="H2432" s="72"/>
      <c r="I2432" s="72"/>
      <c r="J2432" s="72"/>
      <c r="K2432" s="72"/>
      <c r="L2432" s="72"/>
      <c r="M2432" s="72"/>
      <c r="N2432" s="72"/>
    </row>
    <row r="2433" spans="1:14" ht="13" x14ac:dyDescent="0.15">
      <c r="A2433" s="72"/>
      <c r="B2433" s="72"/>
      <c r="C2433" s="72"/>
      <c r="D2433" s="72"/>
      <c r="E2433" s="72"/>
      <c r="F2433" s="72"/>
      <c r="G2433" s="72"/>
      <c r="H2433" s="72"/>
      <c r="I2433" s="72"/>
      <c r="J2433" s="72"/>
      <c r="K2433" s="72"/>
      <c r="L2433" s="72"/>
      <c r="M2433" s="72"/>
      <c r="N2433" s="72"/>
    </row>
    <row r="2434" spans="1:14" ht="13" x14ac:dyDescent="0.15">
      <c r="A2434" s="72"/>
      <c r="B2434" s="72"/>
      <c r="C2434" s="72"/>
      <c r="D2434" s="72"/>
      <c r="E2434" s="72"/>
      <c r="F2434" s="72"/>
      <c r="G2434" s="72"/>
      <c r="H2434" s="72"/>
      <c r="I2434" s="72"/>
      <c r="J2434" s="72"/>
      <c r="K2434" s="72"/>
      <c r="L2434" s="72"/>
      <c r="M2434" s="72"/>
      <c r="N2434" s="72"/>
    </row>
    <row r="2435" spans="1:14" ht="13" x14ac:dyDescent="0.15">
      <c r="A2435" s="72"/>
      <c r="B2435" s="72"/>
      <c r="C2435" s="72"/>
      <c r="D2435" s="72"/>
      <c r="E2435" s="72"/>
      <c r="F2435" s="72"/>
      <c r="G2435" s="72"/>
      <c r="H2435" s="72"/>
      <c r="I2435" s="72"/>
      <c r="J2435" s="72"/>
      <c r="K2435" s="72"/>
      <c r="L2435" s="72"/>
      <c r="M2435" s="72"/>
      <c r="N2435" s="72"/>
    </row>
    <row r="2436" spans="1:14" ht="13" x14ac:dyDescent="0.15">
      <c r="A2436" s="72"/>
      <c r="B2436" s="72"/>
      <c r="C2436" s="72"/>
      <c r="D2436" s="72"/>
      <c r="E2436" s="72"/>
      <c r="F2436" s="72"/>
      <c r="G2436" s="72"/>
      <c r="H2436" s="72"/>
      <c r="I2436" s="72"/>
      <c r="J2436" s="72"/>
      <c r="K2436" s="72"/>
      <c r="L2436" s="72"/>
      <c r="M2436" s="72"/>
      <c r="N2436" s="72"/>
    </row>
    <row r="2437" spans="1:14" ht="13" x14ac:dyDescent="0.15">
      <c r="A2437" s="72"/>
      <c r="B2437" s="72"/>
      <c r="C2437" s="72"/>
      <c r="D2437" s="72"/>
      <c r="E2437" s="72"/>
      <c r="F2437" s="72"/>
      <c r="G2437" s="72"/>
      <c r="H2437" s="72"/>
      <c r="I2437" s="72"/>
      <c r="J2437" s="72"/>
      <c r="K2437" s="72"/>
      <c r="L2437" s="72"/>
      <c r="M2437" s="72"/>
      <c r="N2437" s="72"/>
    </row>
    <row r="2438" spans="1:14" ht="13" x14ac:dyDescent="0.15">
      <c r="A2438" s="72"/>
      <c r="B2438" s="72"/>
      <c r="C2438" s="72"/>
      <c r="D2438" s="72"/>
      <c r="E2438" s="72"/>
      <c r="F2438" s="72"/>
      <c r="G2438" s="72"/>
      <c r="H2438" s="72"/>
      <c r="I2438" s="72"/>
      <c r="J2438" s="72"/>
      <c r="K2438" s="72"/>
      <c r="L2438" s="72"/>
      <c r="M2438" s="72"/>
      <c r="N2438" s="72"/>
    </row>
    <row r="2439" spans="1:14" ht="13" x14ac:dyDescent="0.15">
      <c r="A2439" s="72"/>
      <c r="B2439" s="72"/>
      <c r="C2439" s="72"/>
      <c r="D2439" s="72"/>
      <c r="E2439" s="72"/>
      <c r="F2439" s="72"/>
      <c r="G2439" s="72"/>
      <c r="H2439" s="72"/>
      <c r="I2439" s="72"/>
      <c r="J2439" s="72"/>
      <c r="K2439" s="72"/>
      <c r="L2439" s="72"/>
      <c r="M2439" s="72"/>
      <c r="N2439" s="72"/>
    </row>
    <row r="2440" spans="1:14" ht="13" x14ac:dyDescent="0.15">
      <c r="A2440" s="72"/>
      <c r="B2440" s="72"/>
      <c r="C2440" s="72"/>
      <c r="D2440" s="72"/>
      <c r="E2440" s="72"/>
      <c r="F2440" s="72"/>
      <c r="G2440" s="72"/>
      <c r="H2440" s="72"/>
      <c r="I2440" s="72"/>
      <c r="J2440" s="72"/>
      <c r="K2440" s="72"/>
      <c r="L2440" s="72"/>
      <c r="M2440" s="72"/>
      <c r="N2440" s="72"/>
    </row>
    <row r="2441" spans="1:14" ht="13" x14ac:dyDescent="0.15">
      <c r="A2441" s="72"/>
      <c r="B2441" s="72"/>
      <c r="C2441" s="72"/>
      <c r="D2441" s="72"/>
      <c r="E2441" s="72"/>
      <c r="F2441" s="72"/>
      <c r="G2441" s="72"/>
      <c r="H2441" s="72"/>
      <c r="I2441" s="72"/>
      <c r="J2441" s="72"/>
      <c r="K2441" s="72"/>
      <c r="L2441" s="72"/>
      <c r="M2441" s="72"/>
      <c r="N2441" s="72"/>
    </row>
    <row r="2442" spans="1:14" ht="13" x14ac:dyDescent="0.15">
      <c r="A2442" s="72"/>
      <c r="B2442" s="72"/>
      <c r="C2442" s="72"/>
      <c r="D2442" s="72"/>
      <c r="E2442" s="72"/>
      <c r="F2442" s="72"/>
      <c r="G2442" s="72"/>
      <c r="H2442" s="72"/>
      <c r="I2442" s="72"/>
      <c r="J2442" s="72"/>
      <c r="K2442" s="72"/>
      <c r="L2442" s="72"/>
      <c r="M2442" s="72"/>
      <c r="N2442" s="72"/>
    </row>
    <row r="2443" spans="1:14" ht="13" x14ac:dyDescent="0.15">
      <c r="A2443" s="72"/>
      <c r="B2443" s="72"/>
      <c r="C2443" s="72"/>
      <c r="D2443" s="72"/>
      <c r="E2443" s="72"/>
      <c r="F2443" s="72"/>
      <c r="G2443" s="72"/>
      <c r="H2443" s="72"/>
      <c r="I2443" s="72"/>
      <c r="J2443" s="72"/>
      <c r="K2443" s="72"/>
      <c r="L2443" s="72"/>
      <c r="M2443" s="72"/>
      <c r="N2443" s="72"/>
    </row>
    <row r="2444" spans="1:14" ht="13" x14ac:dyDescent="0.15">
      <c r="A2444" s="72"/>
      <c r="B2444" s="72"/>
      <c r="C2444" s="72"/>
      <c r="D2444" s="72"/>
      <c r="E2444" s="72"/>
      <c r="F2444" s="72"/>
      <c r="G2444" s="72"/>
      <c r="H2444" s="72"/>
      <c r="I2444" s="72"/>
      <c r="J2444" s="72"/>
      <c r="K2444" s="72"/>
      <c r="L2444" s="72"/>
      <c r="M2444" s="72"/>
      <c r="N2444" s="72"/>
    </row>
    <row r="2445" spans="1:14" ht="13" x14ac:dyDescent="0.15">
      <c r="A2445" s="72"/>
      <c r="B2445" s="72"/>
      <c r="C2445" s="72"/>
      <c r="D2445" s="72"/>
      <c r="E2445" s="72"/>
      <c r="F2445" s="72"/>
      <c r="G2445" s="72"/>
      <c r="H2445" s="72"/>
      <c r="I2445" s="72"/>
      <c r="J2445" s="72"/>
      <c r="K2445" s="72"/>
      <c r="L2445" s="72"/>
      <c r="M2445" s="72"/>
      <c r="N2445" s="72"/>
    </row>
    <row r="2446" spans="1:14" ht="13" x14ac:dyDescent="0.15">
      <c r="A2446" s="72"/>
      <c r="B2446" s="72"/>
      <c r="C2446" s="72"/>
      <c r="D2446" s="72"/>
      <c r="E2446" s="72"/>
      <c r="F2446" s="72"/>
      <c r="G2446" s="72"/>
      <c r="H2446" s="72"/>
      <c r="I2446" s="72"/>
      <c r="J2446" s="72"/>
      <c r="K2446" s="72"/>
      <c r="L2446" s="72"/>
      <c r="M2446" s="72"/>
      <c r="N2446" s="72"/>
    </row>
    <row r="2447" spans="1:14" ht="13" x14ac:dyDescent="0.15">
      <c r="A2447" s="72"/>
      <c r="B2447" s="72"/>
      <c r="C2447" s="72"/>
      <c r="D2447" s="72"/>
      <c r="E2447" s="72"/>
      <c r="F2447" s="72"/>
      <c r="G2447" s="72"/>
      <c r="H2447" s="72"/>
      <c r="I2447" s="72"/>
      <c r="J2447" s="72"/>
      <c r="K2447" s="72"/>
      <c r="L2447" s="72"/>
      <c r="M2447" s="72"/>
      <c r="N2447" s="72"/>
    </row>
    <row r="2448" spans="1:14" ht="13" x14ac:dyDescent="0.15">
      <c r="A2448" s="72"/>
      <c r="B2448" s="72"/>
      <c r="C2448" s="72"/>
      <c r="D2448" s="72"/>
      <c r="E2448" s="72"/>
      <c r="F2448" s="72"/>
      <c r="G2448" s="72"/>
      <c r="H2448" s="72"/>
      <c r="I2448" s="72"/>
      <c r="J2448" s="72"/>
      <c r="K2448" s="72"/>
      <c r="L2448" s="72"/>
      <c r="M2448" s="72"/>
      <c r="N2448" s="72"/>
    </row>
    <row r="2449" spans="1:14" ht="13" x14ac:dyDescent="0.15">
      <c r="A2449" s="72"/>
      <c r="B2449" s="72"/>
      <c r="C2449" s="72"/>
      <c r="D2449" s="72"/>
      <c r="E2449" s="72"/>
      <c r="F2449" s="72"/>
      <c r="G2449" s="72"/>
      <c r="H2449" s="72"/>
      <c r="I2449" s="72"/>
      <c r="J2449" s="72"/>
      <c r="K2449" s="72"/>
      <c r="L2449" s="72"/>
      <c r="M2449" s="72"/>
      <c r="N2449" s="72"/>
    </row>
  </sheetData>
  <mergeCells count="5">
    <mergeCell ref="A1:J1"/>
    <mergeCell ref="K1:T1"/>
    <mergeCell ref="A2:J2"/>
    <mergeCell ref="K2:T2"/>
    <mergeCell ref="A3:U3"/>
  </mergeCells>
  <conditionalFormatting sqref="F8:J8">
    <cfRule type="colorScale" priority="1">
      <colorScale>
        <cfvo type="min"/>
        <cfvo type="percentile" val="50"/>
        <cfvo type="max"/>
        <color rgb="FF57BB8A"/>
        <color rgb="FFFFFFFF"/>
        <color rgb="FFE67C73"/>
      </colorScale>
    </cfRule>
  </conditionalFormatting>
  <conditionalFormatting sqref="E12:J12">
    <cfRule type="colorScale" priority="2">
      <colorScale>
        <cfvo type="min"/>
        <cfvo type="percentile" val="50"/>
        <cfvo type="max"/>
        <color rgb="FFE67C73"/>
        <color rgb="FFFFFFFF"/>
        <color rgb="FF57BB8A"/>
      </colorScale>
    </cfRule>
  </conditionalFormatting>
  <conditionalFormatting sqref="E10:J10">
    <cfRule type="colorScale" priority="3">
      <colorScale>
        <cfvo type="min"/>
        <cfvo type="percentile" val="50"/>
        <cfvo type="max"/>
        <color rgb="FFE67C73"/>
        <color rgb="FFFFFFFF"/>
        <color rgb="FF57BB8A"/>
      </colorScale>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H2"/>
  <sheetViews>
    <sheetView workbookViewId="0"/>
  </sheetViews>
  <sheetFormatPr baseColWidth="10" defaultColWidth="14.5" defaultRowHeight="15.75" customHeight="1" x14ac:dyDescent="0.15"/>
  <sheetData>
    <row r="1" spans="1:8" ht="13" x14ac:dyDescent="0.15">
      <c r="A1" s="220" t="s">
        <v>213</v>
      </c>
      <c r="B1" s="72"/>
      <c r="C1" s="72"/>
      <c r="D1" s="72"/>
      <c r="E1" s="72"/>
      <c r="F1" s="72"/>
      <c r="G1" s="72"/>
      <c r="H1" s="72"/>
    </row>
    <row r="2" spans="1:8" ht="123.75" customHeight="1" x14ac:dyDescent="0.15">
      <c r="A2" s="299" t="s">
        <v>214</v>
      </c>
      <c r="B2" s="275"/>
      <c r="C2" s="275"/>
      <c r="D2" s="275"/>
      <c r="E2" s="275"/>
      <c r="F2" s="275"/>
      <c r="G2" s="275"/>
      <c r="H2" s="275"/>
    </row>
  </sheetData>
  <mergeCells count="1">
    <mergeCell ref="A2:H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Parameters &amp; Main Results</vt:lpstr>
      <vt:lpstr>Cash Flow Assist</vt:lpstr>
      <vt:lpstr>Distribution of Final Value</vt:lpstr>
      <vt:lpstr>SWR time series</vt:lpstr>
      <vt:lpstr>StockBond Returns</vt:lpstr>
      <vt:lpstr>Case Study</vt:lpstr>
      <vt:lpstr>CAPE-based Rule</vt:lpstr>
      <vt:lpstr>Disclaimers</vt:lpstr>
      <vt:lpstr>HoldAggressiveTime</vt:lpstr>
      <vt:lpstr>Lookback</vt:lpstr>
      <vt:lpstr>MktDrop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Microsoft Office User</cp:lastModifiedBy>
  <dcterms:created xsi:type="dcterms:W3CDTF">2022-01-08T01:25:26Z</dcterms:created>
  <dcterms:modified xsi:type="dcterms:W3CDTF">2022-01-20T13:57:23Z</dcterms:modified>
</cp:coreProperties>
</file>